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8_{41A10945-5B43-4724-9694-B27EB19290EF}" xr6:coauthVersionLast="47" xr6:coauthVersionMax="47" xr10:uidLastSave="{00000000-0000-0000-0000-000000000000}"/>
  <bookViews>
    <workbookView xWindow="-108" yWindow="-108" windowWidth="23256" windowHeight="12576" tabRatio="822" firstSheet="17" activeTab="20" xr2:uid="{00000000-000D-0000-FFFF-FFFF00000000}"/>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Validation" sheetId="88" state="hidden" r:id="rId20"/>
    <sheet name="InpCompany" sheetId="89" r:id="rId21"/>
    <sheet name="Company_PC_inputs" sheetId="90" r:id="rId22"/>
    <sheet name="Ofwat_PC_Interventions" sheetId="91" r:id="rId23"/>
    <sheet name="Accrued ODI payments" sheetId="114" r:id="rId24"/>
    <sheet name="InpPerformance" sheetId="92" r:id="rId25"/>
    <sheet name="Performance" sheetId="93" r:id="rId26"/>
    <sheet name="Sharing mechanism" sheetId="94" r:id="rId27"/>
    <sheet name="Aggregate calculations" sheetId="95" r:id="rId28"/>
    <sheet name="Model outputs - PC level" sheetId="96" r:id="rId29"/>
    <sheet name="Model outputs - interventions" sheetId="112" r:id="rId30"/>
    <sheet name="Model outputs - Aggregate level" sheetId="97" r:id="rId31"/>
    <sheet name="Accrued ODI outputs" sheetId="113" r:id="rId32"/>
    <sheet name="F_Outputs" sheetId="109" r:id="rId33"/>
    <sheet name="ODI data sheets&gt;&gt;" sheetId="84" r:id="rId34"/>
    <sheet name="App1" sheetId="81" r:id="rId35"/>
    <sheet name="PC lists" sheetId="83" state="hidden" r:id="rId36"/>
    <sheet name="App1b" sheetId="82" r:id="rId37"/>
    <sheet name="App1 change log" sheetId="110" r:id="rId38"/>
    <sheet name="App1b change log" sheetId="111" r:id="rId39"/>
  </sheets>
  <externalReferences>
    <externalReference r:id="rId40"/>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4" hidden="1">'App1'!$A$6:$DE$778</definedName>
    <definedName name="_xlnm._FilterDatabase" localSheetId="37" hidden="1">'App1 change log'!$A$7:$M$506</definedName>
    <definedName name="_xlnm._FilterDatabase" localSheetId="36" hidden="1">App1b!$A$9:$DW$679</definedName>
    <definedName name="_xlnm._FilterDatabase" localSheetId="38" hidden="1">'App1b change log'!$A$7:$M$457</definedName>
    <definedName name="_Order1" hidden="1">255</definedName>
    <definedName name="_Order2" hidden="1">255</definedName>
    <definedName name="Acronyms_DD" localSheetId="34">'App1'!$A$7:$A$683</definedName>
    <definedName name="Acronyms_IIT" localSheetId="34">'App1'!$A$7:$A$683</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4">'App1'!$L$7:$L$683</definedName>
    <definedName name="BusinessRet_DD" localSheetId="34">'App1'!$N$7:$N$683</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4">'App1'!$Z$7:$Z$683</definedName>
    <definedName name="Enhanced_Cap_DD" localSheetId="34">'App1'!$CP$7:$CT$683</definedName>
    <definedName name="Enhanced_Collar_DD" localSheetId="34">'App1'!$BQ$7:$BU$683</definedName>
    <definedName name="EnhancedRate_Out_DD" localSheetId="34">'App1'!$DB$7:$DB$683</definedName>
    <definedName name="EnhancedRate_Under_DD" localSheetId="34">'App1'!$CX$7:$CX$683</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4" hidden="1">{"bal",#N/A,FALSE,"working papers";"income",#N/A,FALSE,"working papers"}</definedName>
    <definedName name="F" localSheetId="36" hidden="1">{"bal",#N/A,FALSE,"working papers";"income",#N/A,FALSE,"working papers"}</definedName>
    <definedName name="F" localSheetId="32" hidden="1">{"bal",#N/A,FALSE,"working papers";"income",#N/A,FALSE,"working papers"}</definedName>
    <definedName name="F" localSheetId="29"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4" hidden="1">{"bal",#N/A,FALSE,"working papers";"income",#N/A,FALSE,"working papers"}</definedName>
    <definedName name="fdraf" localSheetId="36" hidden="1">{"bal",#N/A,FALSE,"working papers";"income",#N/A,FALSE,"working papers"}</definedName>
    <definedName name="fdraf" localSheetId="32" hidden="1">{"bal",#N/A,FALSE,"working papers";"income",#N/A,FALSE,"working papers"}</definedName>
    <definedName name="fdraf" localSheetId="29"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4" hidden="1">{"bal",#N/A,FALSE,"working papers";"income",#N/A,FALSE,"working papers"}</definedName>
    <definedName name="Fdraft" localSheetId="36" hidden="1">{"bal",#N/A,FALSE,"working papers";"income",#N/A,FALSE,"working papers"}</definedName>
    <definedName name="Fdraft" localSheetId="32" hidden="1">{"bal",#N/A,FALSE,"working papers";"income",#N/A,FALSE,"working papers"}</definedName>
    <definedName name="Fdraft" localSheetId="29"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4">'App1'!$B$7:$B$683</definedName>
    <definedName name="LineRefs_FD_POSTINT">'App1'!$B$7:$B$683</definedName>
    <definedName name="LongTimeline_DD" localSheetId="34">'App1'!$AG$6:$BK$6</definedName>
    <definedName name="MU_DD_App1" localSheetId="34">'App1'!$W$7:$W$683</definedName>
    <definedName name="ODI_Out_DD_IIT" localSheetId="34">'App1'!$CY$7:$CY$683</definedName>
    <definedName name="ODI_Under_DD_App1" localSheetId="34">'App1'!$CU$7:$CU$683</definedName>
    <definedName name="ODI_Under_DD_IIT" localSheetId="34">'App1'!$CU$7:$CU$683</definedName>
    <definedName name="ODICalc_Check_DD" localSheetId="34">'App1'!$DC$7:$DC$683</definedName>
    <definedName name="ODIOperand_Check_DD" localSheetId="34">'App1'!$DD$7:$DD$683</definedName>
    <definedName name="ODIRate_Out_App1b" localSheetId="36">App1b!$DQ$10:$DQ$678</definedName>
    <definedName name="ODIRate_Under_App1b" localSheetId="36">App1b!$DM$10:$DM$678</definedName>
    <definedName name="ODIType_DD_App1" localSheetId="34">'App1'!$R$7:$R$683</definedName>
    <definedName name="Out_Deadband_DD" localSheetId="34">'App1'!$CF$7:$CJ$683</definedName>
    <definedName name="PCData_App1_DD" localSheetId="34">'App1'!$AG$7:$BK$683</definedName>
    <definedName name="PCDescriptions" localSheetId="34">'App1'!$H$7:$H$683</definedName>
    <definedName name="PCDescriptions" localSheetId="36">App1b!$Z$10:$Z$678</definedName>
    <definedName name="PCNames" localSheetId="34">'App1'!$G$7:$G$683</definedName>
    <definedName name="PCNames" localSheetId="36">App1b!$Y$10:$Y$678</definedName>
    <definedName name="PCNames_DD" localSheetId="34">'App1'!$G$7:$G$683</definedName>
    <definedName name="PCNames_FD_POSTINT">'App1'!$G$7:$G$683</definedName>
    <definedName name="PCNames_POSTINT" localSheetId="34">'App1'!$G$7:$G$683</definedName>
    <definedName name="_xlnm.Print_Area" localSheetId="4">'3A'!$B$1:$L$53</definedName>
    <definedName name="_xlnm.Print_Area" localSheetId="5">'3B'!$B$1:$L$42</definedName>
    <definedName name="_xlnm.Print_Area" localSheetId="6">'3C'!$B$1:$G$25</definedName>
    <definedName name="_xlnm.Print_Area" localSheetId="7">'3D'!$B$1:$H$78</definedName>
    <definedName name="_xlnm.Print_Area" localSheetId="8">'3E'!$B$1:$J$52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7">'Aggregate calculations'!$A$1:$I$133</definedName>
    <definedName name="_xlnm.Print_Area" localSheetId="37">'App1 change log'!$A$1:$M$356</definedName>
    <definedName name="_xlnm.Print_Area" localSheetId="38">'App1b change log'!$A$1:$M$435</definedName>
    <definedName name="_xlnm.Print_Area" localSheetId="21">Company_PC_inputs!$A$1:$BC$76</definedName>
    <definedName name="_xlnm.Print_Area" localSheetId="16">'Cover (ODI model)'!$A$1:$E$75</definedName>
    <definedName name="_xlnm.Print_Area" localSheetId="1">'Cover (tables)'!$B$1:$C$61</definedName>
    <definedName name="_xlnm.Print_Area" localSheetId="20">InpCompany!$A$1:$H$32</definedName>
    <definedName name="_xlnm.Print_Area" localSheetId="24">InpPerformance!$A$1:$BC$76</definedName>
    <definedName name="_xlnm.Print_Area" localSheetId="0">Introduction!$B$1:$D$30</definedName>
    <definedName name="_xlnm.Print_Area" localSheetId="28">'Model outputs - PC level'!$A$1:$BS$28</definedName>
    <definedName name="_xlnm.Print_Area" localSheetId="22">Ofwat_PC_Interventions!$A$1:$BC$76</definedName>
    <definedName name="_xlnm.Print_Area" localSheetId="25">Performance!$A$1:$BS$335</definedName>
    <definedName name="_xlnm.Print_Area" localSheetId="26">'Sharing mechanism'!$A$1:$L$240</definedName>
    <definedName name="_xlnm.Print_Area" localSheetId="18">ToC!$A$1:$WVB$21</definedName>
    <definedName name="_xlnm.Print_Area" localSheetId="19">Validation!$A$1:$N$32</definedName>
    <definedName name="_xlnm.Print_Area" localSheetId="2">'Validation summary'!$B$1:$E$18</definedName>
    <definedName name="ProfileInps">Validation!$P$5:$X$9</definedName>
    <definedName name="ResidentialRet_DD" localSheetId="34">'App1'!$M$7:$M$683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4" hidden="1">7</definedName>
    <definedName name="RiskHasSettings" localSheetId="36"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4">'App1'!$CK$7:$CO$683</definedName>
    <definedName name="Standard_Collar_DD" localSheetId="34">'App1'!$BV$7:$BZ$683</definedName>
    <definedName name="Under_Deadband_DD" localSheetId="34">'App1'!$CA$7:$CE$683</definedName>
    <definedName name="UniqueIDs_DD" localSheetId="34">'App1'!$C$7:$C$683</definedName>
    <definedName name="UniqueIDs_DD_POSTINT">'App1'!$C$7:$C$683</definedName>
    <definedName name="UniqueIDs_FD_POSTINT">'App1'!$C$7:$C$683</definedName>
    <definedName name="UniqueIDs_FDPOSTINT_App1b">App1b!$U$10:$U$678</definedName>
    <definedName name="UniqueIDs_POSTINT" localSheetId="34">'App1'!$C$7:$C$683</definedName>
    <definedName name="WastewaterNP_DD" localSheetId="34">'App1'!$K$7:$K$683</definedName>
    <definedName name="WaterNP_DD" localSheetId="34">'App1'!$J$7:$J$683</definedName>
    <definedName name="WaterResources_DD" localSheetId="34">'App1'!$I$7:$I$683</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4" hidden="1">{"bal",#N/A,FALSE,"working papers";"income",#N/A,FALSE,"working papers"}</definedName>
    <definedName name="wrn.papersdraft" localSheetId="36" hidden="1">{"bal",#N/A,FALSE,"working papers";"income",#N/A,FALSE,"working papers"}</definedName>
    <definedName name="wrn.papersdraft" localSheetId="32" hidden="1">{"bal",#N/A,FALSE,"working papers";"income",#N/A,FALSE,"working papers"}</definedName>
    <definedName name="wrn.papersdraft" localSheetId="29"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4" hidden="1">{"bal",#N/A,FALSE,"working papers";"income",#N/A,FALSE,"working papers"}</definedName>
    <definedName name="wrn.wpapers." localSheetId="36" hidden="1">{"bal",#N/A,FALSE,"working papers";"income",#N/A,FALSE,"working papers"}</definedName>
    <definedName name="wrn.wpapers." localSheetId="32" hidden="1">{"bal",#N/A,FALSE,"working papers";"income",#N/A,FALSE,"working papers"}</definedName>
    <definedName name="wrn.wpapers." localSheetId="0" hidden="1">{"bal",#N/A,FALSE,"working papers";"income",#N/A,FALSE,"working papers"}</definedName>
    <definedName name="wrn.wpapers." localSheetId="29" hidden="1">{"bal",#N/A,FALSE,"working papers";"income",#N/A,FALSE,"working papers"}</definedName>
    <definedName name="wrn.wpapers." hidden="1">{"bal",#N/A,FALSE,"working papers";"income",#N/A,FALSE,"working papers"}</definedName>
    <definedName name="Y1_DD_App1" localSheetId="34">'App1'!$AQ$7:$AQ$683</definedName>
    <definedName name="Y1_SCap_DD" localSheetId="34">'App1'!$CK$7:$CK$683</definedName>
    <definedName name="Y1_SCollar_DD" localSheetId="34">'App1'!$BV$7:$BV$683</definedName>
    <definedName name="Y2_DD_App1" localSheetId="34">'App1'!$AR$7:$AR$683</definedName>
    <definedName name="Y2_Scap_DD" localSheetId="34">'App1'!$CL$7:$CL$683</definedName>
    <definedName name="Y2_SCollar_DD" localSheetId="34">'App1'!$BW$7:$BW$683</definedName>
    <definedName name="Y3_DD_App1" localSheetId="34">'App1'!$AS$7:$AS$683</definedName>
    <definedName name="Y3_Scap_DD" localSheetId="34">'App1'!$CM$7:$CM$683</definedName>
    <definedName name="Y3_SCollar_DD" localSheetId="34">'App1'!$BX$7:$BX$683</definedName>
    <definedName name="Y4_DD_App1" localSheetId="34">'App1'!$AT$7:$AT$683</definedName>
    <definedName name="Y4_SCap_DD" localSheetId="34">'App1'!$CN$7:$CN$683</definedName>
    <definedName name="Y4_Scollar_DD" localSheetId="34">'App1'!$BY$7:$BY$683</definedName>
    <definedName name="Y5_DD_App1" localSheetId="34">'App1'!$AU$7:$AU$683</definedName>
    <definedName name="Y5_SCap_DD" localSheetId="34">'App1'!$CO$7:$CO$683</definedName>
    <definedName name="Y5_SCollar_DD" localSheetId="34">'App1'!$BZ$7:$BZ$683</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'3D'!$B$1:$I$12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4" hidden="1">'App1'!$D$6:$DE$370</definedName>
    <definedName name="Z_3751A3F7_A765_4A4D_A6F4_92205CA8297F_.wvu.FilterData" localSheetId="36"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'3A'!$B$1:$G$3</definedName>
    <definedName name="Z_C52B46E3_F629_4DFA_829C_FFB772C5F657_.wvu.PrintArea" localSheetId="5" hidden="1">'3B'!$B$1:$G$3</definedName>
    <definedName name="Z_C52B46E3_F629_4DFA_829C_FFB772C5F657_.wvu.PrintArea" localSheetId="8" hidden="1">'3E'!$B$1:$G$3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89" l="1"/>
  <c r="F15" i="89"/>
  <c r="K18" i="31" l="1"/>
  <c r="J18" i="31"/>
  <c r="I18" i="31"/>
  <c r="H18" i="31"/>
  <c r="F18" i="31"/>
  <c r="E18" i="31"/>
  <c r="D18" i="31"/>
  <c r="F12" i="31"/>
  <c r="E12" i="31"/>
  <c r="E185" i="93" l="1"/>
  <c r="XFD23" i="96" l="1"/>
  <c r="XFC23" i="96"/>
  <c r="XFB23" i="96"/>
  <c r="XFA23" i="96"/>
  <c r="XEZ23" i="96"/>
  <c r="XEY23" i="96"/>
  <c r="XEX23" i="96"/>
  <c r="XEW23" i="96"/>
  <c r="XEV23" i="96"/>
  <c r="XEU23" i="96"/>
  <c r="XET23" i="96"/>
  <c r="XES23" i="96"/>
  <c r="XER23" i="96"/>
  <c r="XEQ23" i="96"/>
  <c r="XEP23" i="96"/>
  <c r="XEO23" i="96"/>
  <c r="XEN23" i="96"/>
  <c r="XEM23" i="96"/>
  <c r="XEL23" i="96"/>
  <c r="XEK23" i="96"/>
  <c r="XEJ23" i="96"/>
  <c r="XEI23" i="96"/>
  <c r="XEH23" i="96"/>
  <c r="XEG23" i="96"/>
  <c r="XEF23" i="96"/>
  <c r="XEE23" i="96"/>
  <c r="XED23" i="96"/>
  <c r="XEC23" i="96"/>
  <c r="XEB23" i="96"/>
  <c r="XEA23" i="96"/>
  <c r="XDZ23" i="96"/>
  <c r="XDY23" i="96"/>
  <c r="XDX23" i="96"/>
  <c r="XDW23" i="96"/>
  <c r="XDV23" i="96"/>
  <c r="XDU23" i="96"/>
  <c r="XDT23" i="96"/>
  <c r="XDS23" i="96"/>
  <c r="XDR23" i="96"/>
  <c r="XDQ23" i="96"/>
  <c r="XDP23" i="96"/>
  <c r="XDO23" i="96"/>
  <c r="XDN23" i="96"/>
  <c r="XDM23" i="96"/>
  <c r="XDL23" i="96"/>
  <c r="XDK23" i="96"/>
  <c r="XDJ23" i="96"/>
  <c r="XDI23" i="96"/>
  <c r="XDH23" i="96"/>
  <c r="XDG23" i="96"/>
  <c r="XDF23" i="96"/>
  <c r="XDE23" i="96"/>
  <c r="XDD23" i="96"/>
  <c r="XDC23" i="96"/>
  <c r="XDB23" i="96"/>
  <c r="XDA23" i="96"/>
  <c r="XCZ23" i="96"/>
  <c r="XCY23" i="96"/>
  <c r="XCX23" i="96"/>
  <c r="XCW23" i="96"/>
  <c r="XCV23" i="96"/>
  <c r="XCU23" i="96"/>
  <c r="XCT23" i="96"/>
  <c r="XCS23" i="96"/>
  <c r="XCR23" i="96"/>
  <c r="XCQ23" i="96"/>
  <c r="XCP23" i="96"/>
  <c r="XCO23" i="96"/>
  <c r="XCN23" i="96"/>
  <c r="XCM23" i="96"/>
  <c r="XCL23" i="96"/>
  <c r="XCK23" i="96"/>
  <c r="XCJ23" i="96"/>
  <c r="XCI23" i="96"/>
  <c r="XCH23" i="96"/>
  <c r="XCG23" i="96"/>
  <c r="XCF23" i="96"/>
  <c r="XCE23" i="96"/>
  <c r="XCD23" i="96"/>
  <c r="XCC23" i="96"/>
  <c r="XCB23" i="96"/>
  <c r="XCA23" i="96"/>
  <c r="XBZ23" i="96"/>
  <c r="XBY23" i="96"/>
  <c r="XBX23" i="96"/>
  <c r="XBW23" i="96"/>
  <c r="XBV23" i="96"/>
  <c r="XBU23" i="96"/>
  <c r="XBT23" i="96"/>
  <c r="XBS23" i="96"/>
  <c r="XBR23" i="96"/>
  <c r="XBQ23" i="96"/>
  <c r="XBP23" i="96"/>
  <c r="XBO23" i="96"/>
  <c r="XBN23" i="96"/>
  <c r="XBM23" i="96"/>
  <c r="XBL23" i="96"/>
  <c r="XBK23" i="96"/>
  <c r="XBJ23" i="96"/>
  <c r="XBI23" i="96"/>
  <c r="XBH23" i="96"/>
  <c r="XBG23" i="96"/>
  <c r="XBF23" i="96"/>
  <c r="XBE23" i="96"/>
  <c r="XBD23" i="96"/>
  <c r="XBC23" i="96"/>
  <c r="XBB23" i="96"/>
  <c r="XBA23" i="96"/>
  <c r="XAZ23" i="96"/>
  <c r="XAY23" i="96"/>
  <c r="XAX23" i="96"/>
  <c r="XAW23" i="96"/>
  <c r="XAV23" i="96"/>
  <c r="XAU23" i="96"/>
  <c r="XAT23" i="96"/>
  <c r="XAS23" i="96"/>
  <c r="XAR23" i="96"/>
  <c r="XAQ23" i="96"/>
  <c r="XAP23" i="96"/>
  <c r="XAO23" i="96"/>
  <c r="XAN23" i="96"/>
  <c r="XAM23" i="96"/>
  <c r="XAL23" i="96"/>
  <c r="XAK23" i="96"/>
  <c r="XAJ23" i="96"/>
  <c r="XAI23" i="96"/>
  <c r="XAH23" i="96"/>
  <c r="XAG23" i="96"/>
  <c r="XAF23" i="96"/>
  <c r="XAE23" i="96"/>
  <c r="XAD23" i="96"/>
  <c r="XAC23" i="96"/>
  <c r="XAB23" i="96"/>
  <c r="XAA23" i="96"/>
  <c r="WZZ23" i="96"/>
  <c r="WZY23" i="96"/>
  <c r="WZX23" i="96"/>
  <c r="WZW23" i="96"/>
  <c r="WZV23" i="96"/>
  <c r="WZU23" i="96"/>
  <c r="WZT23" i="96"/>
  <c r="WZS23" i="96"/>
  <c r="WZR23" i="96"/>
  <c r="WZQ23" i="96"/>
  <c r="WZP23" i="96"/>
  <c r="WZO23" i="96"/>
  <c r="WZN23" i="96"/>
  <c r="WZM23" i="96"/>
  <c r="WZL23" i="96"/>
  <c r="WZK23" i="96"/>
  <c r="WZJ23" i="96"/>
  <c r="WZI23" i="96"/>
  <c r="WZH23" i="96"/>
  <c r="WZG23" i="96"/>
  <c r="WZF23" i="96"/>
  <c r="WZE23" i="96"/>
  <c r="WZD23" i="96"/>
  <c r="WZC23" i="96"/>
  <c r="WZB23" i="96"/>
  <c r="WZA23" i="96"/>
  <c r="WYZ23" i="96"/>
  <c r="WYY23" i="96"/>
  <c r="WYX23" i="96"/>
  <c r="WYW23" i="96"/>
  <c r="WYV23" i="96"/>
  <c r="WYU23" i="96"/>
  <c r="WYT23" i="96"/>
  <c r="WYS23" i="96"/>
  <c r="WYR23" i="96"/>
  <c r="WYQ23" i="96"/>
  <c r="WYP23" i="96"/>
  <c r="WYO23" i="96"/>
  <c r="WYN23" i="96"/>
  <c r="WYM23" i="96"/>
  <c r="WYL23" i="96"/>
  <c r="WYK23" i="96"/>
  <c r="WYJ23" i="96"/>
  <c r="WYI23" i="96"/>
  <c r="WYH23" i="96"/>
  <c r="WYG23" i="96"/>
  <c r="WYF23" i="96"/>
  <c r="WYE23" i="96"/>
  <c r="WYD23" i="96"/>
  <c r="WYC23" i="96"/>
  <c r="WYB23" i="96"/>
  <c r="WYA23" i="96"/>
  <c r="WXZ23" i="96"/>
  <c r="WXY23" i="96"/>
  <c r="WXX23" i="96"/>
  <c r="WXW23" i="96"/>
  <c r="WXV23" i="96"/>
  <c r="WXU23" i="96"/>
  <c r="WXT23" i="96"/>
  <c r="WXS23" i="96"/>
  <c r="WXR23" i="96"/>
  <c r="WXQ23" i="96"/>
  <c r="WXP23" i="96"/>
  <c r="WXO23" i="96"/>
  <c r="WXN23" i="96"/>
  <c r="WXM23" i="96"/>
  <c r="WXL23" i="96"/>
  <c r="WXK23" i="96"/>
  <c r="WXJ23" i="96"/>
  <c r="WXI23" i="96"/>
  <c r="WXH23" i="96"/>
  <c r="WXG23" i="96"/>
  <c r="WXF23" i="96"/>
  <c r="WXE23" i="96"/>
  <c r="WXD23" i="96"/>
  <c r="WXC23" i="96"/>
  <c r="WXB23" i="96"/>
  <c r="WXA23" i="96"/>
  <c r="WWZ23" i="96"/>
  <c r="WWY23" i="96"/>
  <c r="WWX23" i="96"/>
  <c r="WWW23" i="96"/>
  <c r="WWV23" i="96"/>
  <c r="WWU23" i="96"/>
  <c r="WWT23" i="96"/>
  <c r="WWS23" i="96"/>
  <c r="WWR23" i="96"/>
  <c r="WWQ23" i="96"/>
  <c r="WWP23" i="96"/>
  <c r="WWO23" i="96"/>
  <c r="WWN23" i="96"/>
  <c r="WWM23" i="96"/>
  <c r="WWL23" i="96"/>
  <c r="WWK23" i="96"/>
  <c r="WWJ23" i="96"/>
  <c r="WWI23" i="96"/>
  <c r="WWH23" i="96"/>
  <c r="WWG23" i="96"/>
  <c r="WWF23" i="96"/>
  <c r="WWE23" i="96"/>
  <c r="WWD23" i="96"/>
  <c r="WWC23" i="96"/>
  <c r="WWB23" i="96"/>
  <c r="WWA23" i="96"/>
  <c r="WVZ23" i="96"/>
  <c r="WVY23" i="96"/>
  <c r="WVX23" i="96"/>
  <c r="WVW23" i="96"/>
  <c r="WVV23" i="96"/>
  <c r="WVU23" i="96"/>
  <c r="WVT23" i="96"/>
  <c r="WVS23" i="96"/>
  <c r="WVR23" i="96"/>
  <c r="WVQ23" i="96"/>
  <c r="WVP23" i="96"/>
  <c r="WVO23" i="96"/>
  <c r="WVN23" i="96"/>
  <c r="WVM23" i="96"/>
  <c r="WVL23" i="96"/>
  <c r="WVK23" i="96"/>
  <c r="WVJ23" i="96"/>
  <c r="WVI23" i="96"/>
  <c r="WVH23" i="96"/>
  <c r="WVG23" i="96"/>
  <c r="WVF23" i="96"/>
  <c r="WVE23" i="96"/>
  <c r="WVD23" i="96"/>
  <c r="WVC23" i="96"/>
  <c r="WVB23" i="96"/>
  <c r="WVA23" i="96"/>
  <c r="WUZ23" i="96"/>
  <c r="WUY23" i="96"/>
  <c r="WUX23" i="96"/>
  <c r="WUW23" i="96"/>
  <c r="WUV23" i="96"/>
  <c r="WUU23" i="96"/>
  <c r="WUT23" i="96"/>
  <c r="WUS23" i="96"/>
  <c r="WUR23" i="96"/>
  <c r="WUQ23" i="96"/>
  <c r="WUP23" i="96"/>
  <c r="WUO23" i="96"/>
  <c r="WUN23" i="96"/>
  <c r="WUM23" i="96"/>
  <c r="WUL23" i="96"/>
  <c r="WUK23" i="96"/>
  <c r="WUJ23" i="96"/>
  <c r="WUI23" i="96"/>
  <c r="WUH23" i="96"/>
  <c r="WUG23" i="96"/>
  <c r="WUF23" i="96"/>
  <c r="WUE23" i="96"/>
  <c r="WUD23" i="96"/>
  <c r="WUC23" i="96"/>
  <c r="WUB23" i="96"/>
  <c r="WUA23" i="96"/>
  <c r="WTZ23" i="96"/>
  <c r="WTY23" i="96"/>
  <c r="WTX23" i="96"/>
  <c r="WTW23" i="96"/>
  <c r="WTV23" i="96"/>
  <c r="WTU23" i="96"/>
  <c r="WTT23" i="96"/>
  <c r="WTS23" i="96"/>
  <c r="WTR23" i="96"/>
  <c r="WTQ23" i="96"/>
  <c r="WTP23" i="96"/>
  <c r="WTO23" i="96"/>
  <c r="WTN23" i="96"/>
  <c r="WTM23" i="96"/>
  <c r="WTL23" i="96"/>
  <c r="WTK23" i="96"/>
  <c r="WTJ23" i="96"/>
  <c r="WTI23" i="96"/>
  <c r="WTH23" i="96"/>
  <c r="WTG23" i="96"/>
  <c r="WTF23" i="96"/>
  <c r="WTE23" i="96"/>
  <c r="WTD23" i="96"/>
  <c r="WTC23" i="96"/>
  <c r="WTB23" i="96"/>
  <c r="WTA23" i="96"/>
  <c r="WSZ23" i="96"/>
  <c r="WSY23" i="96"/>
  <c r="WSX23" i="96"/>
  <c r="WSW23" i="96"/>
  <c r="WSV23" i="96"/>
  <c r="WSU23" i="96"/>
  <c r="WST23" i="96"/>
  <c r="WSS23" i="96"/>
  <c r="WSR23" i="96"/>
  <c r="WSQ23" i="96"/>
  <c r="WSP23" i="96"/>
  <c r="WSO23" i="96"/>
  <c r="WSN23" i="96"/>
  <c r="WSM23" i="96"/>
  <c r="WSL23" i="96"/>
  <c r="WSK23" i="96"/>
  <c r="WSJ23" i="96"/>
  <c r="WSI23" i="96"/>
  <c r="WSH23" i="96"/>
  <c r="WSG23" i="96"/>
  <c r="WSF23" i="96"/>
  <c r="WSE23" i="96"/>
  <c r="WSD23" i="96"/>
  <c r="WSC23" i="96"/>
  <c r="WSB23" i="96"/>
  <c r="WSA23" i="96"/>
  <c r="WRZ23" i="96"/>
  <c r="WRY23" i="96"/>
  <c r="WRX23" i="96"/>
  <c r="WRW23" i="96"/>
  <c r="WRV23" i="96"/>
  <c r="WRU23" i="96"/>
  <c r="WRT23" i="96"/>
  <c r="WRS23" i="96"/>
  <c r="WRR23" i="96"/>
  <c r="WRQ23" i="96"/>
  <c r="WRP23" i="96"/>
  <c r="WRO23" i="96"/>
  <c r="WRN23" i="96"/>
  <c r="WRM23" i="96"/>
  <c r="WRL23" i="96"/>
  <c r="WRK23" i="96"/>
  <c r="WRJ23" i="96"/>
  <c r="WRI23" i="96"/>
  <c r="WRH23" i="96"/>
  <c r="WRG23" i="96"/>
  <c r="WRF23" i="96"/>
  <c r="WRE23" i="96"/>
  <c r="WRD23" i="96"/>
  <c r="WRC23" i="96"/>
  <c r="WRB23" i="96"/>
  <c r="WRA23" i="96"/>
  <c r="WQZ23" i="96"/>
  <c r="WQY23" i="96"/>
  <c r="WQX23" i="96"/>
  <c r="WQW23" i="96"/>
  <c r="WQV23" i="96"/>
  <c r="WQU23" i="96"/>
  <c r="WQT23" i="96"/>
  <c r="WQS23" i="96"/>
  <c r="WQR23" i="96"/>
  <c r="WQQ23" i="96"/>
  <c r="WQP23" i="96"/>
  <c r="WQO23" i="96"/>
  <c r="WQN23" i="96"/>
  <c r="WQM23" i="96"/>
  <c r="WQL23" i="96"/>
  <c r="WQK23" i="96"/>
  <c r="WQJ23" i="96"/>
  <c r="WQI23" i="96"/>
  <c r="WQH23" i="96"/>
  <c r="WQG23" i="96"/>
  <c r="WQF23" i="96"/>
  <c r="WQE23" i="96"/>
  <c r="WQD23" i="96"/>
  <c r="WQC23" i="96"/>
  <c r="WQB23" i="96"/>
  <c r="WQA23" i="96"/>
  <c r="WPZ23" i="96"/>
  <c r="WPY23" i="96"/>
  <c r="WPX23" i="96"/>
  <c r="WPW23" i="96"/>
  <c r="WPV23" i="96"/>
  <c r="WPU23" i="96"/>
  <c r="WPT23" i="96"/>
  <c r="WPS23" i="96"/>
  <c r="WPR23" i="96"/>
  <c r="WPQ23" i="96"/>
  <c r="WPP23" i="96"/>
  <c r="WPO23" i="96"/>
  <c r="WPN23" i="96"/>
  <c r="WPM23" i="96"/>
  <c r="WPL23" i="96"/>
  <c r="WPK23" i="96"/>
  <c r="WPJ23" i="96"/>
  <c r="WPI23" i="96"/>
  <c r="WPH23" i="96"/>
  <c r="WPG23" i="96"/>
  <c r="WPF23" i="96"/>
  <c r="WPE23" i="96"/>
  <c r="WPD23" i="96"/>
  <c r="WPC23" i="96"/>
  <c r="WPB23" i="96"/>
  <c r="WPA23" i="96"/>
  <c r="WOZ23" i="96"/>
  <c r="WOY23" i="96"/>
  <c r="WOX23" i="96"/>
  <c r="WOW23" i="96"/>
  <c r="WOV23" i="96"/>
  <c r="WOU23" i="96"/>
  <c r="WOT23" i="96"/>
  <c r="WOS23" i="96"/>
  <c r="WOR23" i="96"/>
  <c r="WOQ23" i="96"/>
  <c r="WOP23" i="96"/>
  <c r="WOO23" i="96"/>
  <c r="WON23" i="96"/>
  <c r="WOM23" i="96"/>
  <c r="WOL23" i="96"/>
  <c r="WOK23" i="96"/>
  <c r="WOJ23" i="96"/>
  <c r="WOI23" i="96"/>
  <c r="WOH23" i="96"/>
  <c r="WOG23" i="96"/>
  <c r="WOF23" i="96"/>
  <c r="WOE23" i="96"/>
  <c r="WOD23" i="96"/>
  <c r="WOC23" i="96"/>
  <c r="WOB23" i="96"/>
  <c r="WOA23" i="96"/>
  <c r="WNZ23" i="96"/>
  <c r="WNY23" i="96"/>
  <c r="WNX23" i="96"/>
  <c r="WNW23" i="96"/>
  <c r="WNV23" i="96"/>
  <c r="WNU23" i="96"/>
  <c r="WNT23" i="96"/>
  <c r="WNS23" i="96"/>
  <c r="WNR23" i="96"/>
  <c r="WNQ23" i="96"/>
  <c r="WNP23" i="96"/>
  <c r="WNO23" i="96"/>
  <c r="WNN23" i="96"/>
  <c r="WNM23" i="96"/>
  <c r="WNL23" i="96"/>
  <c r="WNK23" i="96"/>
  <c r="WNJ23" i="96"/>
  <c r="WNI23" i="96"/>
  <c r="WNH23" i="96"/>
  <c r="WNG23" i="96"/>
  <c r="WNF23" i="96"/>
  <c r="WNE23" i="96"/>
  <c r="WND23" i="96"/>
  <c r="WNC23" i="96"/>
  <c r="WNB23" i="96"/>
  <c r="WNA23" i="96"/>
  <c r="WMZ23" i="96"/>
  <c r="WMY23" i="96"/>
  <c r="WMX23" i="96"/>
  <c r="WMW23" i="96"/>
  <c r="WMV23" i="96"/>
  <c r="WMU23" i="96"/>
  <c r="WMT23" i="96"/>
  <c r="WMS23" i="96"/>
  <c r="WMR23" i="96"/>
  <c r="WMQ23" i="96"/>
  <c r="WMP23" i="96"/>
  <c r="WMO23" i="96"/>
  <c r="WMN23" i="96"/>
  <c r="WMM23" i="96"/>
  <c r="WML23" i="96"/>
  <c r="WMK23" i="96"/>
  <c r="WMJ23" i="96"/>
  <c r="WMI23" i="96"/>
  <c r="WMH23" i="96"/>
  <c r="WMG23" i="96"/>
  <c r="WMF23" i="96"/>
  <c r="WME23" i="96"/>
  <c r="WMD23" i="96"/>
  <c r="WMC23" i="96"/>
  <c r="WMB23" i="96"/>
  <c r="WMA23" i="96"/>
  <c r="WLZ23" i="96"/>
  <c r="WLY23" i="96"/>
  <c r="WLX23" i="96"/>
  <c r="WLW23" i="96"/>
  <c r="WLV23" i="96"/>
  <c r="WLU23" i="96"/>
  <c r="WLT23" i="96"/>
  <c r="WLS23" i="96"/>
  <c r="WLR23" i="96"/>
  <c r="WLQ23" i="96"/>
  <c r="WLP23" i="96"/>
  <c r="WLO23" i="96"/>
  <c r="WLN23" i="96"/>
  <c r="WLM23" i="96"/>
  <c r="WLL23" i="96"/>
  <c r="WLK23" i="96"/>
  <c r="WLJ23" i="96"/>
  <c r="WLI23" i="96"/>
  <c r="WLH23" i="96"/>
  <c r="WLG23" i="96"/>
  <c r="WLF23" i="96"/>
  <c r="WLE23" i="96"/>
  <c r="WLD23" i="96"/>
  <c r="WLC23" i="96"/>
  <c r="WLB23" i="96"/>
  <c r="WLA23" i="96"/>
  <c r="WKZ23" i="96"/>
  <c r="WKY23" i="96"/>
  <c r="WKX23" i="96"/>
  <c r="WKW23" i="96"/>
  <c r="WKV23" i="96"/>
  <c r="WKU23" i="96"/>
  <c r="WKT23" i="96"/>
  <c r="WKS23" i="96"/>
  <c r="WKR23" i="96"/>
  <c r="WKQ23" i="96"/>
  <c r="WKP23" i="96"/>
  <c r="WKO23" i="96"/>
  <c r="WKN23" i="96"/>
  <c r="WKM23" i="96"/>
  <c r="WKL23" i="96"/>
  <c r="WKK23" i="96"/>
  <c r="WKJ23" i="96"/>
  <c r="WKI23" i="96"/>
  <c r="WKH23" i="96"/>
  <c r="WKG23" i="96"/>
  <c r="WKF23" i="96"/>
  <c r="WKE23" i="96"/>
  <c r="WKD23" i="96"/>
  <c r="WKC23" i="96"/>
  <c r="WKB23" i="96"/>
  <c r="WKA23" i="96"/>
  <c r="WJZ23" i="96"/>
  <c r="WJY23" i="96"/>
  <c r="WJX23" i="96"/>
  <c r="WJW23" i="96"/>
  <c r="WJV23" i="96"/>
  <c r="WJU23" i="96"/>
  <c r="WJT23" i="96"/>
  <c r="WJS23" i="96"/>
  <c r="WJR23" i="96"/>
  <c r="WJQ23" i="96"/>
  <c r="WJP23" i="96"/>
  <c r="WJO23" i="96"/>
  <c r="WJN23" i="96"/>
  <c r="WJM23" i="96"/>
  <c r="WJL23" i="96"/>
  <c r="WJK23" i="96"/>
  <c r="WJJ23" i="96"/>
  <c r="WJI23" i="96"/>
  <c r="WJH23" i="96"/>
  <c r="WJG23" i="96"/>
  <c r="WJF23" i="96"/>
  <c r="WJE23" i="96"/>
  <c r="WJD23" i="96"/>
  <c r="WJC23" i="96"/>
  <c r="WJB23" i="96"/>
  <c r="WJA23" i="96"/>
  <c r="WIZ23" i="96"/>
  <c r="WIY23" i="96"/>
  <c r="WIX23" i="96"/>
  <c r="WIW23" i="96"/>
  <c r="WIV23" i="96"/>
  <c r="WIU23" i="96"/>
  <c r="WIT23" i="96"/>
  <c r="WIS23" i="96"/>
  <c r="WIR23" i="96"/>
  <c r="WIQ23" i="96"/>
  <c r="WIP23" i="96"/>
  <c r="WIO23" i="96"/>
  <c r="WIN23" i="96"/>
  <c r="WIM23" i="96"/>
  <c r="WIL23" i="96"/>
  <c r="WIK23" i="96"/>
  <c r="WIJ23" i="96"/>
  <c r="WII23" i="96"/>
  <c r="WIH23" i="96"/>
  <c r="WIG23" i="96"/>
  <c r="WIF23" i="96"/>
  <c r="WIE23" i="96"/>
  <c r="WID23" i="96"/>
  <c r="WIC23" i="96"/>
  <c r="WIB23" i="96"/>
  <c r="WIA23" i="96"/>
  <c r="WHZ23" i="96"/>
  <c r="WHY23" i="96"/>
  <c r="WHX23" i="96"/>
  <c r="WHW23" i="96"/>
  <c r="WHV23" i="96"/>
  <c r="WHU23" i="96"/>
  <c r="WHT23" i="96"/>
  <c r="WHS23" i="96"/>
  <c r="WHR23" i="96"/>
  <c r="WHQ23" i="96"/>
  <c r="WHP23" i="96"/>
  <c r="WHO23" i="96"/>
  <c r="WHN23" i="96"/>
  <c r="WHM23" i="96"/>
  <c r="WHL23" i="96"/>
  <c r="WHK23" i="96"/>
  <c r="WHJ23" i="96"/>
  <c r="WHI23" i="96"/>
  <c r="WHH23" i="96"/>
  <c r="WHG23" i="96"/>
  <c r="WHF23" i="96"/>
  <c r="WHE23" i="96"/>
  <c r="WHD23" i="96"/>
  <c r="WHC23" i="96"/>
  <c r="WHB23" i="96"/>
  <c r="WHA23" i="96"/>
  <c r="WGZ23" i="96"/>
  <c r="WGY23" i="96"/>
  <c r="WGX23" i="96"/>
  <c r="WGW23" i="96"/>
  <c r="WGV23" i="96"/>
  <c r="WGU23" i="96"/>
  <c r="WGT23" i="96"/>
  <c r="WGS23" i="96"/>
  <c r="WGR23" i="96"/>
  <c r="WGQ23" i="96"/>
  <c r="WGP23" i="96"/>
  <c r="WGO23" i="96"/>
  <c r="WGN23" i="96"/>
  <c r="WGM23" i="96"/>
  <c r="WGL23" i="96"/>
  <c r="WGK23" i="96"/>
  <c r="WGJ23" i="96"/>
  <c r="WGI23" i="96"/>
  <c r="WGH23" i="96"/>
  <c r="WGG23" i="96"/>
  <c r="WGF23" i="96"/>
  <c r="WGE23" i="96"/>
  <c r="WGD23" i="96"/>
  <c r="WGC23" i="96"/>
  <c r="WGB23" i="96"/>
  <c r="WGA23" i="96"/>
  <c r="WFZ23" i="96"/>
  <c r="WFY23" i="96"/>
  <c r="WFX23" i="96"/>
  <c r="WFW23" i="96"/>
  <c r="WFV23" i="96"/>
  <c r="WFU23" i="96"/>
  <c r="WFT23" i="96"/>
  <c r="WFS23" i="96"/>
  <c r="WFR23" i="96"/>
  <c r="WFQ23" i="96"/>
  <c r="WFP23" i="96"/>
  <c r="WFO23" i="96"/>
  <c r="WFN23" i="96"/>
  <c r="WFM23" i="96"/>
  <c r="WFL23" i="96"/>
  <c r="WFK23" i="96"/>
  <c r="WFJ23" i="96"/>
  <c r="WFI23" i="96"/>
  <c r="WFH23" i="96"/>
  <c r="WFG23" i="96"/>
  <c r="WFF23" i="96"/>
  <c r="WFE23" i="96"/>
  <c r="WFD23" i="96"/>
  <c r="WFC23" i="96"/>
  <c r="WFB23" i="96"/>
  <c r="WFA23" i="96"/>
  <c r="WEZ23" i="96"/>
  <c r="WEY23" i="96"/>
  <c r="WEX23" i="96"/>
  <c r="WEW23" i="96"/>
  <c r="WEV23" i="96"/>
  <c r="WEU23" i="96"/>
  <c r="WET23" i="96"/>
  <c r="WES23" i="96"/>
  <c r="WER23" i="96"/>
  <c r="WEQ23" i="96"/>
  <c r="WEP23" i="96"/>
  <c r="WEO23" i="96"/>
  <c r="WEN23" i="96"/>
  <c r="WEM23" i="96"/>
  <c r="WEL23" i="96"/>
  <c r="WEK23" i="96"/>
  <c r="WEJ23" i="96"/>
  <c r="WEI23" i="96"/>
  <c r="WEH23" i="96"/>
  <c r="WEG23" i="96"/>
  <c r="WEF23" i="96"/>
  <c r="WEE23" i="96"/>
  <c r="WED23" i="96"/>
  <c r="WEC23" i="96"/>
  <c r="WEB23" i="96"/>
  <c r="WEA23" i="96"/>
  <c r="WDZ23" i="96"/>
  <c r="WDY23" i="96"/>
  <c r="WDX23" i="96"/>
  <c r="WDW23" i="96"/>
  <c r="WDV23" i="96"/>
  <c r="WDU23" i="96"/>
  <c r="WDT23" i="96"/>
  <c r="WDS23" i="96"/>
  <c r="WDR23" i="96"/>
  <c r="WDQ23" i="96"/>
  <c r="WDP23" i="96"/>
  <c r="WDO23" i="96"/>
  <c r="WDN23" i="96"/>
  <c r="WDM23" i="96"/>
  <c r="WDL23" i="96"/>
  <c r="WDK23" i="96"/>
  <c r="WDJ23" i="96"/>
  <c r="WDI23" i="96"/>
  <c r="WDH23" i="96"/>
  <c r="WDG23" i="96"/>
  <c r="WDF23" i="96"/>
  <c r="WDE23" i="96"/>
  <c r="WDD23" i="96"/>
  <c r="WDC23" i="96"/>
  <c r="WDB23" i="96"/>
  <c r="WDA23" i="96"/>
  <c r="WCZ23" i="96"/>
  <c r="WCY23" i="96"/>
  <c r="WCX23" i="96"/>
  <c r="WCW23" i="96"/>
  <c r="WCV23" i="96"/>
  <c r="WCU23" i="96"/>
  <c r="WCT23" i="96"/>
  <c r="WCS23" i="96"/>
  <c r="WCR23" i="96"/>
  <c r="WCQ23" i="96"/>
  <c r="WCP23" i="96"/>
  <c r="WCO23" i="96"/>
  <c r="WCN23" i="96"/>
  <c r="WCM23" i="96"/>
  <c r="WCL23" i="96"/>
  <c r="WCK23" i="96"/>
  <c r="WCJ23" i="96"/>
  <c r="WCI23" i="96"/>
  <c r="WCH23" i="96"/>
  <c r="WCG23" i="96"/>
  <c r="WCF23" i="96"/>
  <c r="WCE23" i="96"/>
  <c r="WCD23" i="96"/>
  <c r="WCC23" i="96"/>
  <c r="WCB23" i="96"/>
  <c r="WCA23" i="96"/>
  <c r="WBZ23" i="96"/>
  <c r="WBY23" i="96"/>
  <c r="WBX23" i="96"/>
  <c r="WBW23" i="96"/>
  <c r="WBV23" i="96"/>
  <c r="WBU23" i="96"/>
  <c r="WBT23" i="96"/>
  <c r="WBS23" i="96"/>
  <c r="WBR23" i="96"/>
  <c r="WBQ23" i="96"/>
  <c r="WBP23" i="96"/>
  <c r="WBO23" i="96"/>
  <c r="WBN23" i="96"/>
  <c r="WBM23" i="96"/>
  <c r="WBL23" i="96"/>
  <c r="WBK23" i="96"/>
  <c r="WBJ23" i="96"/>
  <c r="WBI23" i="96"/>
  <c r="WBH23" i="96"/>
  <c r="WBG23" i="96"/>
  <c r="WBF23" i="96"/>
  <c r="WBE23" i="96"/>
  <c r="WBD23" i="96"/>
  <c r="WBC23" i="96"/>
  <c r="WBB23" i="96"/>
  <c r="WBA23" i="96"/>
  <c r="WAZ23" i="96"/>
  <c r="WAY23" i="96"/>
  <c r="WAX23" i="96"/>
  <c r="WAW23" i="96"/>
  <c r="WAV23" i="96"/>
  <c r="WAU23" i="96"/>
  <c r="WAT23" i="96"/>
  <c r="WAS23" i="96"/>
  <c r="WAR23" i="96"/>
  <c r="WAQ23" i="96"/>
  <c r="WAP23" i="96"/>
  <c r="WAO23" i="96"/>
  <c r="WAN23" i="96"/>
  <c r="WAM23" i="96"/>
  <c r="WAL23" i="96"/>
  <c r="WAK23" i="96"/>
  <c r="WAJ23" i="96"/>
  <c r="WAI23" i="96"/>
  <c r="WAH23" i="96"/>
  <c r="WAG23" i="96"/>
  <c r="WAF23" i="96"/>
  <c r="WAE23" i="96"/>
  <c r="WAD23" i="96"/>
  <c r="WAC23" i="96"/>
  <c r="WAB23" i="96"/>
  <c r="WAA23" i="96"/>
  <c r="VZZ23" i="96"/>
  <c r="VZY23" i="96"/>
  <c r="VZX23" i="96"/>
  <c r="VZW23" i="96"/>
  <c r="VZV23" i="96"/>
  <c r="VZU23" i="96"/>
  <c r="VZT23" i="96"/>
  <c r="VZS23" i="96"/>
  <c r="VZR23" i="96"/>
  <c r="VZQ23" i="96"/>
  <c r="VZP23" i="96"/>
  <c r="VZO23" i="96"/>
  <c r="VZN23" i="96"/>
  <c r="VZM23" i="96"/>
  <c r="VZL23" i="96"/>
  <c r="VZK23" i="96"/>
  <c r="VZJ23" i="96"/>
  <c r="VZI23" i="96"/>
  <c r="VZH23" i="96"/>
  <c r="VZG23" i="96"/>
  <c r="VZF23" i="96"/>
  <c r="VZE23" i="96"/>
  <c r="VZD23" i="96"/>
  <c r="VZC23" i="96"/>
  <c r="VZB23" i="96"/>
  <c r="VZA23" i="96"/>
  <c r="VYZ23" i="96"/>
  <c r="VYY23" i="96"/>
  <c r="VYX23" i="96"/>
  <c r="VYW23" i="96"/>
  <c r="VYV23" i="96"/>
  <c r="VYU23" i="96"/>
  <c r="VYT23" i="96"/>
  <c r="VYS23" i="96"/>
  <c r="VYR23" i="96"/>
  <c r="VYQ23" i="96"/>
  <c r="VYP23" i="96"/>
  <c r="VYO23" i="96"/>
  <c r="VYN23" i="96"/>
  <c r="VYM23" i="96"/>
  <c r="VYL23" i="96"/>
  <c r="VYK23" i="96"/>
  <c r="VYJ23" i="96"/>
  <c r="VYI23" i="96"/>
  <c r="VYH23" i="96"/>
  <c r="VYG23" i="96"/>
  <c r="VYF23" i="96"/>
  <c r="VYE23" i="96"/>
  <c r="VYD23" i="96"/>
  <c r="VYC23" i="96"/>
  <c r="VYB23" i="96"/>
  <c r="VYA23" i="96"/>
  <c r="VXZ23" i="96"/>
  <c r="VXY23" i="96"/>
  <c r="VXX23" i="96"/>
  <c r="VXW23" i="96"/>
  <c r="VXV23" i="96"/>
  <c r="VXU23" i="96"/>
  <c r="VXT23" i="96"/>
  <c r="VXS23" i="96"/>
  <c r="VXR23" i="96"/>
  <c r="VXQ23" i="96"/>
  <c r="VXP23" i="96"/>
  <c r="VXO23" i="96"/>
  <c r="VXN23" i="96"/>
  <c r="VXM23" i="96"/>
  <c r="VXL23" i="96"/>
  <c r="VXK23" i="96"/>
  <c r="VXJ23" i="96"/>
  <c r="VXI23" i="96"/>
  <c r="VXH23" i="96"/>
  <c r="VXG23" i="96"/>
  <c r="VXF23" i="96"/>
  <c r="VXE23" i="96"/>
  <c r="VXD23" i="96"/>
  <c r="VXC23" i="96"/>
  <c r="VXB23" i="96"/>
  <c r="VXA23" i="96"/>
  <c r="VWZ23" i="96"/>
  <c r="VWY23" i="96"/>
  <c r="VWX23" i="96"/>
  <c r="VWW23" i="96"/>
  <c r="VWV23" i="96"/>
  <c r="VWU23" i="96"/>
  <c r="VWT23" i="96"/>
  <c r="VWS23" i="96"/>
  <c r="VWR23" i="96"/>
  <c r="VWQ23" i="96"/>
  <c r="VWP23" i="96"/>
  <c r="VWO23" i="96"/>
  <c r="VWN23" i="96"/>
  <c r="VWM23" i="96"/>
  <c r="VWL23" i="96"/>
  <c r="VWK23" i="96"/>
  <c r="VWJ23" i="96"/>
  <c r="VWI23" i="96"/>
  <c r="VWH23" i="96"/>
  <c r="VWG23" i="96"/>
  <c r="VWF23" i="96"/>
  <c r="VWE23" i="96"/>
  <c r="VWD23" i="96"/>
  <c r="VWC23" i="96"/>
  <c r="VWB23" i="96"/>
  <c r="VWA23" i="96"/>
  <c r="VVZ23" i="96"/>
  <c r="VVY23" i="96"/>
  <c r="VVX23" i="96"/>
  <c r="VVW23" i="96"/>
  <c r="VVV23" i="96"/>
  <c r="VVU23" i="96"/>
  <c r="VVT23" i="96"/>
  <c r="VVS23" i="96"/>
  <c r="VVR23" i="96"/>
  <c r="VVQ23" i="96"/>
  <c r="VVP23" i="96"/>
  <c r="VVO23" i="96"/>
  <c r="VVN23" i="96"/>
  <c r="VVM23" i="96"/>
  <c r="VVL23" i="96"/>
  <c r="VVK23" i="96"/>
  <c r="VVJ23" i="96"/>
  <c r="VVI23" i="96"/>
  <c r="VVH23" i="96"/>
  <c r="VVG23" i="96"/>
  <c r="VVF23" i="96"/>
  <c r="VVE23" i="96"/>
  <c r="VVD23" i="96"/>
  <c r="VVC23" i="96"/>
  <c r="VVB23" i="96"/>
  <c r="VVA23" i="96"/>
  <c r="VUZ23" i="96"/>
  <c r="VUY23" i="96"/>
  <c r="VUX23" i="96"/>
  <c r="VUW23" i="96"/>
  <c r="VUV23" i="96"/>
  <c r="VUU23" i="96"/>
  <c r="VUT23" i="96"/>
  <c r="VUS23" i="96"/>
  <c r="VUR23" i="96"/>
  <c r="VUQ23" i="96"/>
  <c r="VUP23" i="96"/>
  <c r="VUO23" i="96"/>
  <c r="VUN23" i="96"/>
  <c r="VUM23" i="96"/>
  <c r="VUL23" i="96"/>
  <c r="VUK23" i="96"/>
  <c r="VUJ23" i="96"/>
  <c r="VUI23" i="96"/>
  <c r="VUH23" i="96"/>
  <c r="VUG23" i="96"/>
  <c r="VUF23" i="96"/>
  <c r="VUE23" i="96"/>
  <c r="VUD23" i="96"/>
  <c r="VUC23" i="96"/>
  <c r="VUB23" i="96"/>
  <c r="VUA23" i="96"/>
  <c r="VTZ23" i="96"/>
  <c r="VTY23" i="96"/>
  <c r="VTX23" i="96"/>
  <c r="VTW23" i="96"/>
  <c r="VTV23" i="96"/>
  <c r="VTU23" i="96"/>
  <c r="VTT23" i="96"/>
  <c r="VTS23" i="96"/>
  <c r="VTR23" i="96"/>
  <c r="VTQ23" i="96"/>
  <c r="VTP23" i="96"/>
  <c r="VTO23" i="96"/>
  <c r="VTN23" i="96"/>
  <c r="VTM23" i="96"/>
  <c r="VTL23" i="96"/>
  <c r="VTK23" i="96"/>
  <c r="VTJ23" i="96"/>
  <c r="VTI23" i="96"/>
  <c r="VTH23" i="96"/>
  <c r="VTG23" i="96"/>
  <c r="VTF23" i="96"/>
  <c r="VTE23" i="96"/>
  <c r="VTD23" i="96"/>
  <c r="VTC23" i="96"/>
  <c r="VTB23" i="96"/>
  <c r="VTA23" i="96"/>
  <c r="VSZ23" i="96"/>
  <c r="VSY23" i="96"/>
  <c r="VSX23" i="96"/>
  <c r="VSW23" i="96"/>
  <c r="VSV23" i="96"/>
  <c r="VSU23" i="96"/>
  <c r="VST23" i="96"/>
  <c r="VSS23" i="96"/>
  <c r="VSR23" i="96"/>
  <c r="VSQ23" i="96"/>
  <c r="VSP23" i="96"/>
  <c r="VSO23" i="96"/>
  <c r="VSN23" i="96"/>
  <c r="VSM23" i="96"/>
  <c r="VSL23" i="96"/>
  <c r="VSK23" i="96"/>
  <c r="VSJ23" i="96"/>
  <c r="VSI23" i="96"/>
  <c r="VSH23" i="96"/>
  <c r="VSG23" i="96"/>
  <c r="VSF23" i="96"/>
  <c r="VSE23" i="96"/>
  <c r="VSD23" i="96"/>
  <c r="VSC23" i="96"/>
  <c r="VSB23" i="96"/>
  <c r="VSA23" i="96"/>
  <c r="VRZ23" i="96"/>
  <c r="VRY23" i="96"/>
  <c r="VRX23" i="96"/>
  <c r="VRW23" i="96"/>
  <c r="VRV23" i="96"/>
  <c r="VRU23" i="96"/>
  <c r="VRT23" i="96"/>
  <c r="VRS23" i="96"/>
  <c r="VRR23" i="96"/>
  <c r="VRQ23" i="96"/>
  <c r="VRP23" i="96"/>
  <c r="VRO23" i="96"/>
  <c r="VRN23" i="96"/>
  <c r="VRM23" i="96"/>
  <c r="VRL23" i="96"/>
  <c r="VRK23" i="96"/>
  <c r="VRJ23" i="96"/>
  <c r="VRI23" i="96"/>
  <c r="VRH23" i="96"/>
  <c r="VRG23" i="96"/>
  <c r="VRF23" i="96"/>
  <c r="VRE23" i="96"/>
  <c r="VRD23" i="96"/>
  <c r="VRC23" i="96"/>
  <c r="VRB23" i="96"/>
  <c r="VRA23" i="96"/>
  <c r="VQZ23" i="96"/>
  <c r="VQY23" i="96"/>
  <c r="VQX23" i="96"/>
  <c r="VQW23" i="96"/>
  <c r="VQV23" i="96"/>
  <c r="VQU23" i="96"/>
  <c r="VQT23" i="96"/>
  <c r="VQS23" i="96"/>
  <c r="VQR23" i="96"/>
  <c r="VQQ23" i="96"/>
  <c r="VQP23" i="96"/>
  <c r="VQO23" i="96"/>
  <c r="VQN23" i="96"/>
  <c r="VQM23" i="96"/>
  <c r="VQL23" i="96"/>
  <c r="VQK23" i="96"/>
  <c r="VQJ23" i="96"/>
  <c r="VQI23" i="96"/>
  <c r="VQH23" i="96"/>
  <c r="VQG23" i="96"/>
  <c r="VQF23" i="96"/>
  <c r="VQE23" i="96"/>
  <c r="VQD23" i="96"/>
  <c r="VQC23" i="96"/>
  <c r="VQB23" i="96"/>
  <c r="VQA23" i="96"/>
  <c r="VPZ23" i="96"/>
  <c r="VPY23" i="96"/>
  <c r="VPX23" i="96"/>
  <c r="VPW23" i="96"/>
  <c r="VPV23" i="96"/>
  <c r="VPU23" i="96"/>
  <c r="VPT23" i="96"/>
  <c r="VPS23" i="96"/>
  <c r="VPR23" i="96"/>
  <c r="VPQ23" i="96"/>
  <c r="VPP23" i="96"/>
  <c r="VPO23" i="96"/>
  <c r="VPN23" i="96"/>
  <c r="VPM23" i="96"/>
  <c r="VPL23" i="96"/>
  <c r="VPK23" i="96"/>
  <c r="VPJ23" i="96"/>
  <c r="VPI23" i="96"/>
  <c r="VPH23" i="96"/>
  <c r="VPG23" i="96"/>
  <c r="VPF23" i="96"/>
  <c r="VPE23" i="96"/>
  <c r="VPD23" i="96"/>
  <c r="VPC23" i="96"/>
  <c r="VPB23" i="96"/>
  <c r="VPA23" i="96"/>
  <c r="VOZ23" i="96"/>
  <c r="VOY23" i="96"/>
  <c r="VOX23" i="96"/>
  <c r="VOW23" i="96"/>
  <c r="VOV23" i="96"/>
  <c r="VOU23" i="96"/>
  <c r="VOT23" i="96"/>
  <c r="VOS23" i="96"/>
  <c r="VOR23" i="96"/>
  <c r="VOQ23" i="96"/>
  <c r="VOP23" i="96"/>
  <c r="VOO23" i="96"/>
  <c r="VON23" i="96"/>
  <c r="VOM23" i="96"/>
  <c r="VOL23" i="96"/>
  <c r="VOK23" i="96"/>
  <c r="VOJ23" i="96"/>
  <c r="VOI23" i="96"/>
  <c r="VOH23" i="96"/>
  <c r="VOG23" i="96"/>
  <c r="VOF23" i="96"/>
  <c r="VOE23" i="96"/>
  <c r="VOD23" i="96"/>
  <c r="VOC23" i="96"/>
  <c r="VOB23" i="96"/>
  <c r="VOA23" i="96"/>
  <c r="VNZ23" i="96"/>
  <c r="VNY23" i="96"/>
  <c r="VNX23" i="96"/>
  <c r="VNW23" i="96"/>
  <c r="VNV23" i="96"/>
  <c r="VNU23" i="96"/>
  <c r="VNT23" i="96"/>
  <c r="VNS23" i="96"/>
  <c r="VNR23" i="96"/>
  <c r="VNQ23" i="96"/>
  <c r="VNP23" i="96"/>
  <c r="VNO23" i="96"/>
  <c r="VNN23" i="96"/>
  <c r="VNM23" i="96"/>
  <c r="VNL23" i="96"/>
  <c r="VNK23" i="96"/>
  <c r="VNJ23" i="96"/>
  <c r="VNI23" i="96"/>
  <c r="VNH23" i="96"/>
  <c r="VNG23" i="96"/>
  <c r="VNF23" i="96"/>
  <c r="VNE23" i="96"/>
  <c r="VND23" i="96"/>
  <c r="VNC23" i="96"/>
  <c r="VNB23" i="96"/>
  <c r="VNA23" i="96"/>
  <c r="VMZ23" i="96"/>
  <c r="VMY23" i="96"/>
  <c r="VMX23" i="96"/>
  <c r="VMW23" i="96"/>
  <c r="VMV23" i="96"/>
  <c r="VMU23" i="96"/>
  <c r="VMT23" i="96"/>
  <c r="VMS23" i="96"/>
  <c r="VMR23" i="96"/>
  <c r="VMQ23" i="96"/>
  <c r="VMP23" i="96"/>
  <c r="VMO23" i="96"/>
  <c r="VMN23" i="96"/>
  <c r="VMM23" i="96"/>
  <c r="VML23" i="96"/>
  <c r="VMK23" i="96"/>
  <c r="VMJ23" i="96"/>
  <c r="VMI23" i="96"/>
  <c r="VMH23" i="96"/>
  <c r="VMG23" i="96"/>
  <c r="VMF23" i="96"/>
  <c r="VME23" i="96"/>
  <c r="VMD23" i="96"/>
  <c r="VMC23" i="96"/>
  <c r="VMB23" i="96"/>
  <c r="VMA23" i="96"/>
  <c r="VLZ23" i="96"/>
  <c r="VLY23" i="96"/>
  <c r="VLX23" i="96"/>
  <c r="VLW23" i="96"/>
  <c r="VLV23" i="96"/>
  <c r="VLU23" i="96"/>
  <c r="VLT23" i="96"/>
  <c r="VLS23" i="96"/>
  <c r="VLR23" i="96"/>
  <c r="VLQ23" i="96"/>
  <c r="VLP23" i="96"/>
  <c r="VLO23" i="96"/>
  <c r="VLN23" i="96"/>
  <c r="VLM23" i="96"/>
  <c r="VLL23" i="96"/>
  <c r="VLK23" i="96"/>
  <c r="VLJ23" i="96"/>
  <c r="VLI23" i="96"/>
  <c r="VLH23" i="96"/>
  <c r="VLG23" i="96"/>
  <c r="VLF23" i="96"/>
  <c r="VLE23" i="96"/>
  <c r="VLD23" i="96"/>
  <c r="VLC23" i="96"/>
  <c r="VLB23" i="96"/>
  <c r="VLA23" i="96"/>
  <c r="VKZ23" i="96"/>
  <c r="VKY23" i="96"/>
  <c r="VKX23" i="96"/>
  <c r="VKW23" i="96"/>
  <c r="VKV23" i="96"/>
  <c r="VKU23" i="96"/>
  <c r="VKT23" i="96"/>
  <c r="VKS23" i="96"/>
  <c r="VKR23" i="96"/>
  <c r="VKQ23" i="96"/>
  <c r="VKP23" i="96"/>
  <c r="VKO23" i="96"/>
  <c r="VKN23" i="96"/>
  <c r="VKM23" i="96"/>
  <c r="VKL23" i="96"/>
  <c r="VKK23" i="96"/>
  <c r="VKJ23" i="96"/>
  <c r="VKI23" i="96"/>
  <c r="VKH23" i="96"/>
  <c r="VKG23" i="96"/>
  <c r="VKF23" i="96"/>
  <c r="VKE23" i="96"/>
  <c r="VKD23" i="96"/>
  <c r="VKC23" i="96"/>
  <c r="VKB23" i="96"/>
  <c r="VKA23" i="96"/>
  <c r="VJZ23" i="96"/>
  <c r="VJY23" i="96"/>
  <c r="VJX23" i="96"/>
  <c r="VJW23" i="96"/>
  <c r="VJV23" i="96"/>
  <c r="VJU23" i="96"/>
  <c r="VJT23" i="96"/>
  <c r="VJS23" i="96"/>
  <c r="VJR23" i="96"/>
  <c r="VJQ23" i="96"/>
  <c r="VJP23" i="96"/>
  <c r="VJO23" i="96"/>
  <c r="VJN23" i="96"/>
  <c r="VJM23" i="96"/>
  <c r="VJL23" i="96"/>
  <c r="VJK23" i="96"/>
  <c r="VJJ23" i="96"/>
  <c r="VJI23" i="96"/>
  <c r="VJH23" i="96"/>
  <c r="VJG23" i="96"/>
  <c r="VJF23" i="96"/>
  <c r="VJE23" i="96"/>
  <c r="VJD23" i="96"/>
  <c r="VJC23" i="96"/>
  <c r="VJB23" i="96"/>
  <c r="VJA23" i="96"/>
  <c r="VIZ23" i="96"/>
  <c r="VIY23" i="96"/>
  <c r="VIX23" i="96"/>
  <c r="VIW23" i="96"/>
  <c r="VIV23" i="96"/>
  <c r="VIU23" i="96"/>
  <c r="VIT23" i="96"/>
  <c r="VIS23" i="96"/>
  <c r="VIR23" i="96"/>
  <c r="VIQ23" i="96"/>
  <c r="VIP23" i="96"/>
  <c r="VIO23" i="96"/>
  <c r="VIN23" i="96"/>
  <c r="VIM23" i="96"/>
  <c r="VIL23" i="96"/>
  <c r="VIK23" i="96"/>
  <c r="VIJ23" i="96"/>
  <c r="VII23" i="96"/>
  <c r="VIH23" i="96"/>
  <c r="VIG23" i="96"/>
  <c r="VIF23" i="96"/>
  <c r="VIE23" i="96"/>
  <c r="VID23" i="96"/>
  <c r="VIC23" i="96"/>
  <c r="VIB23" i="96"/>
  <c r="VIA23" i="96"/>
  <c r="VHZ23" i="96"/>
  <c r="VHY23" i="96"/>
  <c r="VHX23" i="96"/>
  <c r="VHW23" i="96"/>
  <c r="VHV23" i="96"/>
  <c r="VHU23" i="96"/>
  <c r="VHT23" i="96"/>
  <c r="VHS23" i="96"/>
  <c r="VHR23" i="96"/>
  <c r="VHQ23" i="96"/>
  <c r="VHP23" i="96"/>
  <c r="VHO23" i="96"/>
  <c r="VHN23" i="96"/>
  <c r="VHM23" i="96"/>
  <c r="VHL23" i="96"/>
  <c r="VHK23" i="96"/>
  <c r="VHJ23" i="96"/>
  <c r="VHI23" i="96"/>
  <c r="VHH23" i="96"/>
  <c r="VHG23" i="96"/>
  <c r="VHF23" i="96"/>
  <c r="VHE23" i="96"/>
  <c r="VHD23" i="96"/>
  <c r="VHC23" i="96"/>
  <c r="VHB23" i="96"/>
  <c r="VHA23" i="96"/>
  <c r="VGZ23" i="96"/>
  <c r="VGY23" i="96"/>
  <c r="VGX23" i="96"/>
  <c r="VGW23" i="96"/>
  <c r="VGV23" i="96"/>
  <c r="VGU23" i="96"/>
  <c r="VGT23" i="96"/>
  <c r="VGS23" i="96"/>
  <c r="VGR23" i="96"/>
  <c r="VGQ23" i="96"/>
  <c r="VGP23" i="96"/>
  <c r="VGO23" i="96"/>
  <c r="VGN23" i="96"/>
  <c r="VGM23" i="96"/>
  <c r="VGL23" i="96"/>
  <c r="VGK23" i="96"/>
  <c r="VGJ23" i="96"/>
  <c r="VGI23" i="96"/>
  <c r="VGH23" i="96"/>
  <c r="VGG23" i="96"/>
  <c r="VGF23" i="96"/>
  <c r="VGE23" i="96"/>
  <c r="VGD23" i="96"/>
  <c r="VGC23" i="96"/>
  <c r="VGB23" i="96"/>
  <c r="VGA23" i="96"/>
  <c r="VFZ23" i="96"/>
  <c r="VFY23" i="96"/>
  <c r="VFX23" i="96"/>
  <c r="VFW23" i="96"/>
  <c r="VFV23" i="96"/>
  <c r="VFU23" i="96"/>
  <c r="VFT23" i="96"/>
  <c r="VFS23" i="96"/>
  <c r="VFR23" i="96"/>
  <c r="VFQ23" i="96"/>
  <c r="VFP23" i="96"/>
  <c r="VFO23" i="96"/>
  <c r="VFN23" i="96"/>
  <c r="VFM23" i="96"/>
  <c r="VFL23" i="96"/>
  <c r="VFK23" i="96"/>
  <c r="VFJ23" i="96"/>
  <c r="VFI23" i="96"/>
  <c r="VFH23" i="96"/>
  <c r="VFG23" i="96"/>
  <c r="VFF23" i="96"/>
  <c r="VFE23" i="96"/>
  <c r="VFD23" i="96"/>
  <c r="VFC23" i="96"/>
  <c r="VFB23" i="96"/>
  <c r="VFA23" i="96"/>
  <c r="VEZ23" i="96"/>
  <c r="VEY23" i="96"/>
  <c r="VEX23" i="96"/>
  <c r="VEW23" i="96"/>
  <c r="VEV23" i="96"/>
  <c r="VEU23" i="96"/>
  <c r="VET23" i="96"/>
  <c r="VES23" i="96"/>
  <c r="VER23" i="96"/>
  <c r="VEQ23" i="96"/>
  <c r="VEP23" i="96"/>
  <c r="VEO23" i="96"/>
  <c r="VEN23" i="96"/>
  <c r="VEM23" i="96"/>
  <c r="VEL23" i="96"/>
  <c r="VEK23" i="96"/>
  <c r="VEJ23" i="96"/>
  <c r="VEI23" i="96"/>
  <c r="VEH23" i="96"/>
  <c r="VEG23" i="96"/>
  <c r="VEF23" i="96"/>
  <c r="VEE23" i="96"/>
  <c r="VED23" i="96"/>
  <c r="VEC23" i="96"/>
  <c r="VEB23" i="96"/>
  <c r="VEA23" i="96"/>
  <c r="VDZ23" i="96"/>
  <c r="VDY23" i="96"/>
  <c r="VDX23" i="96"/>
  <c r="VDW23" i="96"/>
  <c r="VDV23" i="96"/>
  <c r="VDU23" i="96"/>
  <c r="VDT23" i="96"/>
  <c r="VDS23" i="96"/>
  <c r="VDR23" i="96"/>
  <c r="VDQ23" i="96"/>
  <c r="VDP23" i="96"/>
  <c r="VDO23" i="96"/>
  <c r="VDN23" i="96"/>
  <c r="VDM23" i="96"/>
  <c r="VDL23" i="96"/>
  <c r="VDK23" i="96"/>
  <c r="VDJ23" i="96"/>
  <c r="VDI23" i="96"/>
  <c r="VDH23" i="96"/>
  <c r="VDG23" i="96"/>
  <c r="VDF23" i="96"/>
  <c r="VDE23" i="96"/>
  <c r="VDD23" i="96"/>
  <c r="VDC23" i="96"/>
  <c r="VDB23" i="96"/>
  <c r="VDA23" i="96"/>
  <c r="VCZ23" i="96"/>
  <c r="VCY23" i="96"/>
  <c r="VCX23" i="96"/>
  <c r="VCW23" i="96"/>
  <c r="VCV23" i="96"/>
  <c r="VCU23" i="96"/>
  <c r="VCT23" i="96"/>
  <c r="VCS23" i="96"/>
  <c r="VCR23" i="96"/>
  <c r="VCQ23" i="96"/>
  <c r="VCP23" i="96"/>
  <c r="VCO23" i="96"/>
  <c r="VCN23" i="96"/>
  <c r="VCM23" i="96"/>
  <c r="VCL23" i="96"/>
  <c r="VCK23" i="96"/>
  <c r="VCJ23" i="96"/>
  <c r="VCI23" i="96"/>
  <c r="VCH23" i="96"/>
  <c r="VCG23" i="96"/>
  <c r="VCF23" i="96"/>
  <c r="VCE23" i="96"/>
  <c r="VCD23" i="96"/>
  <c r="VCC23" i="96"/>
  <c r="VCB23" i="96"/>
  <c r="VCA23" i="96"/>
  <c r="VBZ23" i="96"/>
  <c r="VBY23" i="96"/>
  <c r="VBX23" i="96"/>
  <c r="VBW23" i="96"/>
  <c r="VBV23" i="96"/>
  <c r="VBU23" i="96"/>
  <c r="VBT23" i="96"/>
  <c r="VBS23" i="96"/>
  <c r="VBR23" i="96"/>
  <c r="VBQ23" i="96"/>
  <c r="VBP23" i="96"/>
  <c r="VBO23" i="96"/>
  <c r="VBN23" i="96"/>
  <c r="VBM23" i="96"/>
  <c r="VBL23" i="96"/>
  <c r="VBK23" i="96"/>
  <c r="VBJ23" i="96"/>
  <c r="VBI23" i="96"/>
  <c r="VBH23" i="96"/>
  <c r="VBG23" i="96"/>
  <c r="VBF23" i="96"/>
  <c r="VBE23" i="96"/>
  <c r="VBD23" i="96"/>
  <c r="VBC23" i="96"/>
  <c r="VBB23" i="96"/>
  <c r="VBA23" i="96"/>
  <c r="VAZ23" i="96"/>
  <c r="VAY23" i="96"/>
  <c r="VAX23" i="96"/>
  <c r="VAW23" i="96"/>
  <c r="VAV23" i="96"/>
  <c r="VAU23" i="96"/>
  <c r="VAT23" i="96"/>
  <c r="VAS23" i="96"/>
  <c r="VAR23" i="96"/>
  <c r="VAQ23" i="96"/>
  <c r="VAP23" i="96"/>
  <c r="VAO23" i="96"/>
  <c r="VAN23" i="96"/>
  <c r="VAM23" i="96"/>
  <c r="VAL23" i="96"/>
  <c r="VAK23" i="96"/>
  <c r="VAJ23" i="96"/>
  <c r="VAI23" i="96"/>
  <c r="VAH23" i="96"/>
  <c r="VAG23" i="96"/>
  <c r="VAF23" i="96"/>
  <c r="VAE23" i="96"/>
  <c r="VAD23" i="96"/>
  <c r="VAC23" i="96"/>
  <c r="VAB23" i="96"/>
  <c r="VAA23" i="96"/>
  <c r="UZZ23" i="96"/>
  <c r="UZY23" i="96"/>
  <c r="UZX23" i="96"/>
  <c r="UZW23" i="96"/>
  <c r="UZV23" i="96"/>
  <c r="UZU23" i="96"/>
  <c r="UZT23" i="96"/>
  <c r="UZS23" i="96"/>
  <c r="UZR23" i="96"/>
  <c r="UZQ23" i="96"/>
  <c r="UZP23" i="96"/>
  <c r="UZO23" i="96"/>
  <c r="UZN23" i="96"/>
  <c r="UZM23" i="96"/>
  <c r="UZL23" i="96"/>
  <c r="UZK23" i="96"/>
  <c r="UZJ23" i="96"/>
  <c r="UZI23" i="96"/>
  <c r="UZH23" i="96"/>
  <c r="UZG23" i="96"/>
  <c r="UZF23" i="96"/>
  <c r="UZE23" i="96"/>
  <c r="UZD23" i="96"/>
  <c r="UZC23" i="96"/>
  <c r="UZB23" i="96"/>
  <c r="UZA23" i="96"/>
  <c r="UYZ23" i="96"/>
  <c r="UYY23" i="96"/>
  <c r="UYX23" i="96"/>
  <c r="UYW23" i="96"/>
  <c r="UYV23" i="96"/>
  <c r="UYU23" i="96"/>
  <c r="UYT23" i="96"/>
  <c r="UYS23" i="96"/>
  <c r="UYR23" i="96"/>
  <c r="UYQ23" i="96"/>
  <c r="UYP23" i="96"/>
  <c r="UYO23" i="96"/>
  <c r="UYN23" i="96"/>
  <c r="UYM23" i="96"/>
  <c r="UYL23" i="96"/>
  <c r="UYK23" i="96"/>
  <c r="UYJ23" i="96"/>
  <c r="UYI23" i="96"/>
  <c r="UYH23" i="96"/>
  <c r="UYG23" i="96"/>
  <c r="UYF23" i="96"/>
  <c r="UYE23" i="96"/>
  <c r="UYD23" i="96"/>
  <c r="UYC23" i="96"/>
  <c r="UYB23" i="96"/>
  <c r="UYA23" i="96"/>
  <c r="UXZ23" i="96"/>
  <c r="UXY23" i="96"/>
  <c r="UXX23" i="96"/>
  <c r="UXW23" i="96"/>
  <c r="UXV23" i="96"/>
  <c r="UXU23" i="96"/>
  <c r="UXT23" i="96"/>
  <c r="UXS23" i="96"/>
  <c r="UXR23" i="96"/>
  <c r="UXQ23" i="96"/>
  <c r="UXP23" i="96"/>
  <c r="UXO23" i="96"/>
  <c r="UXN23" i="96"/>
  <c r="UXM23" i="96"/>
  <c r="UXL23" i="96"/>
  <c r="UXK23" i="96"/>
  <c r="UXJ23" i="96"/>
  <c r="UXI23" i="96"/>
  <c r="UXH23" i="96"/>
  <c r="UXG23" i="96"/>
  <c r="UXF23" i="96"/>
  <c r="UXE23" i="96"/>
  <c r="UXD23" i="96"/>
  <c r="UXC23" i="96"/>
  <c r="UXB23" i="96"/>
  <c r="UXA23" i="96"/>
  <c r="UWZ23" i="96"/>
  <c r="UWY23" i="96"/>
  <c r="UWX23" i="96"/>
  <c r="UWW23" i="96"/>
  <c r="UWV23" i="96"/>
  <c r="UWU23" i="96"/>
  <c r="UWT23" i="96"/>
  <c r="UWS23" i="96"/>
  <c r="UWR23" i="96"/>
  <c r="UWQ23" i="96"/>
  <c r="UWP23" i="96"/>
  <c r="UWO23" i="96"/>
  <c r="UWN23" i="96"/>
  <c r="UWM23" i="96"/>
  <c r="UWL23" i="96"/>
  <c r="UWK23" i="96"/>
  <c r="UWJ23" i="96"/>
  <c r="UWI23" i="96"/>
  <c r="UWH23" i="96"/>
  <c r="UWG23" i="96"/>
  <c r="UWF23" i="96"/>
  <c r="UWE23" i="96"/>
  <c r="UWD23" i="96"/>
  <c r="UWC23" i="96"/>
  <c r="UWB23" i="96"/>
  <c r="UWA23" i="96"/>
  <c r="UVZ23" i="96"/>
  <c r="UVY23" i="96"/>
  <c r="UVX23" i="96"/>
  <c r="UVW23" i="96"/>
  <c r="UVV23" i="96"/>
  <c r="UVU23" i="96"/>
  <c r="UVT23" i="96"/>
  <c r="UVS23" i="96"/>
  <c r="UVR23" i="96"/>
  <c r="UVQ23" i="96"/>
  <c r="UVP23" i="96"/>
  <c r="UVO23" i="96"/>
  <c r="UVN23" i="96"/>
  <c r="UVM23" i="96"/>
  <c r="UVL23" i="96"/>
  <c r="UVK23" i="96"/>
  <c r="UVJ23" i="96"/>
  <c r="UVI23" i="96"/>
  <c r="UVH23" i="96"/>
  <c r="UVG23" i="96"/>
  <c r="UVF23" i="96"/>
  <c r="UVE23" i="96"/>
  <c r="UVD23" i="96"/>
  <c r="UVC23" i="96"/>
  <c r="UVB23" i="96"/>
  <c r="UVA23" i="96"/>
  <c r="UUZ23" i="96"/>
  <c r="UUY23" i="96"/>
  <c r="UUX23" i="96"/>
  <c r="UUW23" i="96"/>
  <c r="UUV23" i="96"/>
  <c r="UUU23" i="96"/>
  <c r="UUT23" i="96"/>
  <c r="UUS23" i="96"/>
  <c r="UUR23" i="96"/>
  <c r="UUQ23" i="96"/>
  <c r="UUP23" i="96"/>
  <c r="UUO23" i="96"/>
  <c r="UUN23" i="96"/>
  <c r="UUM23" i="96"/>
  <c r="UUL23" i="96"/>
  <c r="UUK23" i="96"/>
  <c r="UUJ23" i="96"/>
  <c r="UUI23" i="96"/>
  <c r="UUH23" i="96"/>
  <c r="UUG23" i="96"/>
  <c r="UUF23" i="96"/>
  <c r="UUE23" i="96"/>
  <c r="UUD23" i="96"/>
  <c r="UUC23" i="96"/>
  <c r="UUB23" i="96"/>
  <c r="UUA23" i="96"/>
  <c r="UTZ23" i="96"/>
  <c r="UTY23" i="96"/>
  <c r="UTX23" i="96"/>
  <c r="UTW23" i="96"/>
  <c r="UTV23" i="96"/>
  <c r="UTU23" i="96"/>
  <c r="UTT23" i="96"/>
  <c r="UTS23" i="96"/>
  <c r="UTR23" i="96"/>
  <c r="UTQ23" i="96"/>
  <c r="UTP23" i="96"/>
  <c r="UTO23" i="96"/>
  <c r="UTN23" i="96"/>
  <c r="UTM23" i="96"/>
  <c r="UTL23" i="96"/>
  <c r="UTK23" i="96"/>
  <c r="UTJ23" i="96"/>
  <c r="UTI23" i="96"/>
  <c r="UTH23" i="96"/>
  <c r="UTG23" i="96"/>
  <c r="UTF23" i="96"/>
  <c r="UTE23" i="96"/>
  <c r="UTD23" i="96"/>
  <c r="UTC23" i="96"/>
  <c r="UTB23" i="96"/>
  <c r="UTA23" i="96"/>
  <c r="USZ23" i="96"/>
  <c r="USY23" i="96"/>
  <c r="USX23" i="96"/>
  <c r="USW23" i="96"/>
  <c r="USV23" i="96"/>
  <c r="USU23" i="96"/>
  <c r="UST23" i="96"/>
  <c r="USS23" i="96"/>
  <c r="USR23" i="96"/>
  <c r="USQ23" i="96"/>
  <c r="USP23" i="96"/>
  <c r="USO23" i="96"/>
  <c r="USN23" i="96"/>
  <c r="USM23" i="96"/>
  <c r="USL23" i="96"/>
  <c r="USK23" i="96"/>
  <c r="USJ23" i="96"/>
  <c r="USI23" i="96"/>
  <c r="USH23" i="96"/>
  <c r="USG23" i="96"/>
  <c r="USF23" i="96"/>
  <c r="USE23" i="96"/>
  <c r="USD23" i="96"/>
  <c r="USC23" i="96"/>
  <c r="USB23" i="96"/>
  <c r="USA23" i="96"/>
  <c r="URZ23" i="96"/>
  <c r="URY23" i="96"/>
  <c r="URX23" i="96"/>
  <c r="URW23" i="96"/>
  <c r="URV23" i="96"/>
  <c r="URU23" i="96"/>
  <c r="URT23" i="96"/>
  <c r="URS23" i="96"/>
  <c r="URR23" i="96"/>
  <c r="URQ23" i="96"/>
  <c r="URP23" i="96"/>
  <c r="URO23" i="96"/>
  <c r="URN23" i="96"/>
  <c r="URM23" i="96"/>
  <c r="URL23" i="96"/>
  <c r="URK23" i="96"/>
  <c r="URJ23" i="96"/>
  <c r="URI23" i="96"/>
  <c r="URH23" i="96"/>
  <c r="URG23" i="96"/>
  <c r="URF23" i="96"/>
  <c r="URE23" i="96"/>
  <c r="URD23" i="96"/>
  <c r="URC23" i="96"/>
  <c r="URB23" i="96"/>
  <c r="URA23" i="96"/>
  <c r="UQZ23" i="96"/>
  <c r="UQY23" i="96"/>
  <c r="UQX23" i="96"/>
  <c r="UQW23" i="96"/>
  <c r="UQV23" i="96"/>
  <c r="UQU23" i="96"/>
  <c r="UQT23" i="96"/>
  <c r="UQS23" i="96"/>
  <c r="UQR23" i="96"/>
  <c r="UQQ23" i="96"/>
  <c r="UQP23" i="96"/>
  <c r="UQO23" i="96"/>
  <c r="UQN23" i="96"/>
  <c r="UQM23" i="96"/>
  <c r="UQL23" i="96"/>
  <c r="UQK23" i="96"/>
  <c r="UQJ23" i="96"/>
  <c r="UQI23" i="96"/>
  <c r="UQH23" i="96"/>
  <c r="UQG23" i="96"/>
  <c r="UQF23" i="96"/>
  <c r="UQE23" i="96"/>
  <c r="UQD23" i="96"/>
  <c r="UQC23" i="96"/>
  <c r="UQB23" i="96"/>
  <c r="UQA23" i="96"/>
  <c r="UPZ23" i="96"/>
  <c r="UPY23" i="96"/>
  <c r="UPX23" i="96"/>
  <c r="UPW23" i="96"/>
  <c r="UPV23" i="96"/>
  <c r="UPU23" i="96"/>
  <c r="UPT23" i="96"/>
  <c r="UPS23" i="96"/>
  <c r="UPR23" i="96"/>
  <c r="UPQ23" i="96"/>
  <c r="UPP23" i="96"/>
  <c r="UPO23" i="96"/>
  <c r="UPN23" i="96"/>
  <c r="UPM23" i="96"/>
  <c r="UPL23" i="96"/>
  <c r="UPK23" i="96"/>
  <c r="UPJ23" i="96"/>
  <c r="UPI23" i="96"/>
  <c r="UPH23" i="96"/>
  <c r="UPG23" i="96"/>
  <c r="UPF23" i="96"/>
  <c r="UPE23" i="96"/>
  <c r="UPD23" i="96"/>
  <c r="UPC23" i="96"/>
  <c r="UPB23" i="96"/>
  <c r="UPA23" i="96"/>
  <c r="UOZ23" i="96"/>
  <c r="UOY23" i="96"/>
  <c r="UOX23" i="96"/>
  <c r="UOW23" i="96"/>
  <c r="UOV23" i="96"/>
  <c r="UOU23" i="96"/>
  <c r="UOT23" i="96"/>
  <c r="UOS23" i="96"/>
  <c r="UOR23" i="96"/>
  <c r="UOQ23" i="96"/>
  <c r="UOP23" i="96"/>
  <c r="UOO23" i="96"/>
  <c r="UON23" i="96"/>
  <c r="UOM23" i="96"/>
  <c r="UOL23" i="96"/>
  <c r="UOK23" i="96"/>
  <c r="UOJ23" i="96"/>
  <c r="UOI23" i="96"/>
  <c r="UOH23" i="96"/>
  <c r="UOG23" i="96"/>
  <c r="UOF23" i="96"/>
  <c r="UOE23" i="96"/>
  <c r="UOD23" i="96"/>
  <c r="UOC23" i="96"/>
  <c r="UOB23" i="96"/>
  <c r="UOA23" i="96"/>
  <c r="UNZ23" i="96"/>
  <c r="UNY23" i="96"/>
  <c r="UNX23" i="96"/>
  <c r="UNW23" i="96"/>
  <c r="UNV23" i="96"/>
  <c r="UNU23" i="96"/>
  <c r="UNT23" i="96"/>
  <c r="UNS23" i="96"/>
  <c r="UNR23" i="96"/>
  <c r="UNQ23" i="96"/>
  <c r="UNP23" i="96"/>
  <c r="UNO23" i="96"/>
  <c r="UNN23" i="96"/>
  <c r="UNM23" i="96"/>
  <c r="UNL23" i="96"/>
  <c r="UNK23" i="96"/>
  <c r="UNJ23" i="96"/>
  <c r="UNI23" i="96"/>
  <c r="UNH23" i="96"/>
  <c r="UNG23" i="96"/>
  <c r="UNF23" i="96"/>
  <c r="UNE23" i="96"/>
  <c r="UND23" i="96"/>
  <c r="UNC23" i="96"/>
  <c r="UNB23" i="96"/>
  <c r="UNA23" i="96"/>
  <c r="UMZ23" i="96"/>
  <c r="UMY23" i="96"/>
  <c r="UMX23" i="96"/>
  <c r="UMW23" i="96"/>
  <c r="UMV23" i="96"/>
  <c r="UMU23" i="96"/>
  <c r="UMT23" i="96"/>
  <c r="UMS23" i="96"/>
  <c r="UMR23" i="96"/>
  <c r="UMQ23" i="96"/>
  <c r="UMP23" i="96"/>
  <c r="UMO23" i="96"/>
  <c r="UMN23" i="96"/>
  <c r="UMM23" i="96"/>
  <c r="UML23" i="96"/>
  <c r="UMK23" i="96"/>
  <c r="UMJ23" i="96"/>
  <c r="UMI23" i="96"/>
  <c r="UMH23" i="96"/>
  <c r="UMG23" i="96"/>
  <c r="UMF23" i="96"/>
  <c r="UME23" i="96"/>
  <c r="UMD23" i="96"/>
  <c r="UMC23" i="96"/>
  <c r="UMB23" i="96"/>
  <c r="UMA23" i="96"/>
  <c r="ULZ23" i="96"/>
  <c r="ULY23" i="96"/>
  <c r="ULX23" i="96"/>
  <c r="ULW23" i="96"/>
  <c r="ULV23" i="96"/>
  <c r="ULU23" i="96"/>
  <c r="ULT23" i="96"/>
  <c r="ULS23" i="96"/>
  <c r="ULR23" i="96"/>
  <c r="ULQ23" i="96"/>
  <c r="ULP23" i="96"/>
  <c r="ULO23" i="96"/>
  <c r="ULN23" i="96"/>
  <c r="ULM23" i="96"/>
  <c r="ULL23" i="96"/>
  <c r="ULK23" i="96"/>
  <c r="ULJ23" i="96"/>
  <c r="ULI23" i="96"/>
  <c r="ULH23" i="96"/>
  <c r="ULG23" i="96"/>
  <c r="ULF23" i="96"/>
  <c r="ULE23" i="96"/>
  <c r="ULD23" i="96"/>
  <c r="ULC23" i="96"/>
  <c r="ULB23" i="96"/>
  <c r="ULA23" i="96"/>
  <c r="UKZ23" i="96"/>
  <c r="UKY23" i="96"/>
  <c r="UKX23" i="96"/>
  <c r="UKW23" i="96"/>
  <c r="UKV23" i="96"/>
  <c r="UKU23" i="96"/>
  <c r="UKT23" i="96"/>
  <c r="UKS23" i="96"/>
  <c r="UKR23" i="96"/>
  <c r="UKQ23" i="96"/>
  <c r="UKP23" i="96"/>
  <c r="UKO23" i="96"/>
  <c r="UKN23" i="96"/>
  <c r="UKM23" i="96"/>
  <c r="UKL23" i="96"/>
  <c r="UKK23" i="96"/>
  <c r="UKJ23" i="96"/>
  <c r="UKI23" i="96"/>
  <c r="UKH23" i="96"/>
  <c r="UKG23" i="96"/>
  <c r="UKF23" i="96"/>
  <c r="UKE23" i="96"/>
  <c r="UKD23" i="96"/>
  <c r="UKC23" i="96"/>
  <c r="UKB23" i="96"/>
  <c r="UKA23" i="96"/>
  <c r="UJZ23" i="96"/>
  <c r="UJY23" i="96"/>
  <c r="UJX23" i="96"/>
  <c r="UJW23" i="96"/>
  <c r="UJV23" i="96"/>
  <c r="UJU23" i="96"/>
  <c r="UJT23" i="96"/>
  <c r="UJS23" i="96"/>
  <c r="UJR23" i="96"/>
  <c r="UJQ23" i="96"/>
  <c r="UJP23" i="96"/>
  <c r="UJO23" i="96"/>
  <c r="UJN23" i="96"/>
  <c r="UJM23" i="96"/>
  <c r="UJL23" i="96"/>
  <c r="UJK23" i="96"/>
  <c r="UJJ23" i="96"/>
  <c r="UJI23" i="96"/>
  <c r="UJH23" i="96"/>
  <c r="UJG23" i="96"/>
  <c r="UJF23" i="96"/>
  <c r="UJE23" i="96"/>
  <c r="UJD23" i="96"/>
  <c r="UJC23" i="96"/>
  <c r="UJB23" i="96"/>
  <c r="UJA23" i="96"/>
  <c r="UIZ23" i="96"/>
  <c r="UIY23" i="96"/>
  <c r="UIX23" i="96"/>
  <c r="UIW23" i="96"/>
  <c r="UIV23" i="96"/>
  <c r="UIU23" i="96"/>
  <c r="UIT23" i="96"/>
  <c r="UIS23" i="96"/>
  <c r="UIR23" i="96"/>
  <c r="UIQ23" i="96"/>
  <c r="UIP23" i="96"/>
  <c r="UIO23" i="96"/>
  <c r="UIN23" i="96"/>
  <c r="UIM23" i="96"/>
  <c r="UIL23" i="96"/>
  <c r="UIK23" i="96"/>
  <c r="UIJ23" i="96"/>
  <c r="UII23" i="96"/>
  <c r="UIH23" i="96"/>
  <c r="UIG23" i="96"/>
  <c r="UIF23" i="96"/>
  <c r="UIE23" i="96"/>
  <c r="UID23" i="96"/>
  <c r="UIC23" i="96"/>
  <c r="UIB23" i="96"/>
  <c r="UIA23" i="96"/>
  <c r="UHZ23" i="96"/>
  <c r="UHY23" i="96"/>
  <c r="UHX23" i="96"/>
  <c r="UHW23" i="96"/>
  <c r="UHV23" i="96"/>
  <c r="UHU23" i="96"/>
  <c r="UHT23" i="96"/>
  <c r="UHS23" i="96"/>
  <c r="UHR23" i="96"/>
  <c r="UHQ23" i="96"/>
  <c r="UHP23" i="96"/>
  <c r="UHO23" i="96"/>
  <c r="UHN23" i="96"/>
  <c r="UHM23" i="96"/>
  <c r="UHL23" i="96"/>
  <c r="UHK23" i="96"/>
  <c r="UHJ23" i="96"/>
  <c r="UHI23" i="96"/>
  <c r="UHH23" i="96"/>
  <c r="UHG23" i="96"/>
  <c r="UHF23" i="96"/>
  <c r="UHE23" i="96"/>
  <c r="UHD23" i="96"/>
  <c r="UHC23" i="96"/>
  <c r="UHB23" i="96"/>
  <c r="UHA23" i="96"/>
  <c r="UGZ23" i="96"/>
  <c r="UGY23" i="96"/>
  <c r="UGX23" i="96"/>
  <c r="UGW23" i="96"/>
  <c r="UGV23" i="96"/>
  <c r="UGU23" i="96"/>
  <c r="UGT23" i="96"/>
  <c r="UGS23" i="96"/>
  <c r="UGR23" i="96"/>
  <c r="UGQ23" i="96"/>
  <c r="UGP23" i="96"/>
  <c r="UGO23" i="96"/>
  <c r="UGN23" i="96"/>
  <c r="UGM23" i="96"/>
  <c r="UGL23" i="96"/>
  <c r="UGK23" i="96"/>
  <c r="UGJ23" i="96"/>
  <c r="UGI23" i="96"/>
  <c r="UGH23" i="96"/>
  <c r="UGG23" i="96"/>
  <c r="UGF23" i="96"/>
  <c r="UGE23" i="96"/>
  <c r="UGD23" i="96"/>
  <c r="UGC23" i="96"/>
  <c r="UGB23" i="96"/>
  <c r="UGA23" i="96"/>
  <c r="UFZ23" i="96"/>
  <c r="UFY23" i="96"/>
  <c r="UFX23" i="96"/>
  <c r="UFW23" i="96"/>
  <c r="UFV23" i="96"/>
  <c r="UFU23" i="96"/>
  <c r="UFT23" i="96"/>
  <c r="UFS23" i="96"/>
  <c r="UFR23" i="96"/>
  <c r="UFQ23" i="96"/>
  <c r="UFP23" i="96"/>
  <c r="UFO23" i="96"/>
  <c r="UFN23" i="96"/>
  <c r="UFM23" i="96"/>
  <c r="UFL23" i="96"/>
  <c r="UFK23" i="96"/>
  <c r="UFJ23" i="96"/>
  <c r="UFI23" i="96"/>
  <c r="UFH23" i="96"/>
  <c r="UFG23" i="96"/>
  <c r="UFF23" i="96"/>
  <c r="UFE23" i="96"/>
  <c r="UFD23" i="96"/>
  <c r="UFC23" i="96"/>
  <c r="UFB23" i="96"/>
  <c r="UFA23" i="96"/>
  <c r="UEZ23" i="96"/>
  <c r="UEY23" i="96"/>
  <c r="UEX23" i="96"/>
  <c r="UEW23" i="96"/>
  <c r="UEV23" i="96"/>
  <c r="UEU23" i="96"/>
  <c r="UET23" i="96"/>
  <c r="UES23" i="96"/>
  <c r="UER23" i="96"/>
  <c r="UEQ23" i="96"/>
  <c r="UEP23" i="96"/>
  <c r="UEO23" i="96"/>
  <c r="UEN23" i="96"/>
  <c r="UEM23" i="96"/>
  <c r="UEL23" i="96"/>
  <c r="UEK23" i="96"/>
  <c r="UEJ23" i="96"/>
  <c r="UEI23" i="96"/>
  <c r="UEH23" i="96"/>
  <c r="UEG23" i="96"/>
  <c r="UEF23" i="96"/>
  <c r="UEE23" i="96"/>
  <c r="UED23" i="96"/>
  <c r="UEC23" i="96"/>
  <c r="UEB23" i="96"/>
  <c r="UEA23" i="96"/>
  <c r="UDZ23" i="96"/>
  <c r="UDY23" i="96"/>
  <c r="UDX23" i="96"/>
  <c r="UDW23" i="96"/>
  <c r="UDV23" i="96"/>
  <c r="UDU23" i="96"/>
  <c r="UDT23" i="96"/>
  <c r="UDS23" i="96"/>
  <c r="UDR23" i="96"/>
  <c r="UDQ23" i="96"/>
  <c r="UDP23" i="96"/>
  <c r="UDO23" i="96"/>
  <c r="UDN23" i="96"/>
  <c r="UDM23" i="96"/>
  <c r="UDL23" i="96"/>
  <c r="UDK23" i="96"/>
  <c r="UDJ23" i="96"/>
  <c r="UDI23" i="96"/>
  <c r="UDH23" i="96"/>
  <c r="UDG23" i="96"/>
  <c r="UDF23" i="96"/>
  <c r="UDE23" i="96"/>
  <c r="UDD23" i="96"/>
  <c r="UDC23" i="96"/>
  <c r="UDB23" i="96"/>
  <c r="UDA23" i="96"/>
  <c r="UCZ23" i="96"/>
  <c r="UCY23" i="96"/>
  <c r="UCX23" i="96"/>
  <c r="UCW23" i="96"/>
  <c r="UCV23" i="96"/>
  <c r="UCU23" i="96"/>
  <c r="UCT23" i="96"/>
  <c r="UCS23" i="96"/>
  <c r="UCR23" i="96"/>
  <c r="UCQ23" i="96"/>
  <c r="UCP23" i="96"/>
  <c r="UCO23" i="96"/>
  <c r="UCN23" i="96"/>
  <c r="UCM23" i="96"/>
  <c r="UCL23" i="96"/>
  <c r="UCK23" i="96"/>
  <c r="UCJ23" i="96"/>
  <c r="UCI23" i="96"/>
  <c r="UCH23" i="96"/>
  <c r="UCG23" i="96"/>
  <c r="UCF23" i="96"/>
  <c r="UCE23" i="96"/>
  <c r="UCD23" i="96"/>
  <c r="UCC23" i="96"/>
  <c r="UCB23" i="96"/>
  <c r="UCA23" i="96"/>
  <c r="UBZ23" i="96"/>
  <c r="UBY23" i="96"/>
  <c r="UBX23" i="96"/>
  <c r="UBW23" i="96"/>
  <c r="UBV23" i="96"/>
  <c r="UBU23" i="96"/>
  <c r="UBT23" i="96"/>
  <c r="UBS23" i="96"/>
  <c r="UBR23" i="96"/>
  <c r="UBQ23" i="96"/>
  <c r="UBP23" i="96"/>
  <c r="UBO23" i="96"/>
  <c r="UBN23" i="96"/>
  <c r="UBM23" i="96"/>
  <c r="UBL23" i="96"/>
  <c r="UBK23" i="96"/>
  <c r="UBJ23" i="96"/>
  <c r="UBI23" i="96"/>
  <c r="UBH23" i="96"/>
  <c r="UBG23" i="96"/>
  <c r="UBF23" i="96"/>
  <c r="UBE23" i="96"/>
  <c r="UBD23" i="96"/>
  <c r="UBC23" i="96"/>
  <c r="UBB23" i="96"/>
  <c r="UBA23" i="96"/>
  <c r="UAZ23" i="96"/>
  <c r="UAY23" i="96"/>
  <c r="UAX23" i="96"/>
  <c r="UAW23" i="96"/>
  <c r="UAV23" i="96"/>
  <c r="UAU23" i="96"/>
  <c r="UAT23" i="96"/>
  <c r="UAS23" i="96"/>
  <c r="UAR23" i="96"/>
  <c r="UAQ23" i="96"/>
  <c r="UAP23" i="96"/>
  <c r="UAO23" i="96"/>
  <c r="UAN23" i="96"/>
  <c r="UAM23" i="96"/>
  <c r="UAL23" i="96"/>
  <c r="UAK23" i="96"/>
  <c r="UAJ23" i="96"/>
  <c r="UAI23" i="96"/>
  <c r="UAH23" i="96"/>
  <c r="UAG23" i="96"/>
  <c r="UAF23" i="96"/>
  <c r="UAE23" i="96"/>
  <c r="UAD23" i="96"/>
  <c r="UAC23" i="96"/>
  <c r="UAB23" i="96"/>
  <c r="UAA23" i="96"/>
  <c r="TZZ23" i="96"/>
  <c r="TZY23" i="96"/>
  <c r="TZX23" i="96"/>
  <c r="TZW23" i="96"/>
  <c r="TZV23" i="96"/>
  <c r="TZU23" i="96"/>
  <c r="TZT23" i="96"/>
  <c r="TZS23" i="96"/>
  <c r="TZR23" i="96"/>
  <c r="TZQ23" i="96"/>
  <c r="TZP23" i="96"/>
  <c r="TZO23" i="96"/>
  <c r="TZN23" i="96"/>
  <c r="TZM23" i="96"/>
  <c r="TZL23" i="96"/>
  <c r="TZK23" i="96"/>
  <c r="TZJ23" i="96"/>
  <c r="TZI23" i="96"/>
  <c r="TZH23" i="96"/>
  <c r="TZG23" i="96"/>
  <c r="TZF23" i="96"/>
  <c r="TZE23" i="96"/>
  <c r="TZD23" i="96"/>
  <c r="TZC23" i="96"/>
  <c r="TZB23" i="96"/>
  <c r="TZA23" i="96"/>
  <c r="TYZ23" i="96"/>
  <c r="TYY23" i="96"/>
  <c r="TYX23" i="96"/>
  <c r="TYW23" i="96"/>
  <c r="TYV23" i="96"/>
  <c r="TYU23" i="96"/>
  <c r="TYT23" i="96"/>
  <c r="TYS23" i="96"/>
  <c r="TYR23" i="96"/>
  <c r="TYQ23" i="96"/>
  <c r="TYP23" i="96"/>
  <c r="TYO23" i="96"/>
  <c r="TYN23" i="96"/>
  <c r="TYM23" i="96"/>
  <c r="TYL23" i="96"/>
  <c r="TYK23" i="96"/>
  <c r="TYJ23" i="96"/>
  <c r="TYI23" i="96"/>
  <c r="TYH23" i="96"/>
  <c r="TYG23" i="96"/>
  <c r="TYF23" i="96"/>
  <c r="TYE23" i="96"/>
  <c r="TYD23" i="96"/>
  <c r="TYC23" i="96"/>
  <c r="TYB23" i="96"/>
  <c r="TYA23" i="96"/>
  <c r="TXZ23" i="96"/>
  <c r="TXY23" i="96"/>
  <c r="TXX23" i="96"/>
  <c r="TXW23" i="96"/>
  <c r="TXV23" i="96"/>
  <c r="TXU23" i="96"/>
  <c r="TXT23" i="96"/>
  <c r="TXS23" i="96"/>
  <c r="TXR23" i="96"/>
  <c r="TXQ23" i="96"/>
  <c r="TXP23" i="96"/>
  <c r="TXO23" i="96"/>
  <c r="TXN23" i="96"/>
  <c r="TXM23" i="96"/>
  <c r="TXL23" i="96"/>
  <c r="TXK23" i="96"/>
  <c r="TXJ23" i="96"/>
  <c r="TXI23" i="96"/>
  <c r="TXH23" i="96"/>
  <c r="TXG23" i="96"/>
  <c r="TXF23" i="96"/>
  <c r="TXE23" i="96"/>
  <c r="TXD23" i="96"/>
  <c r="TXC23" i="96"/>
  <c r="TXB23" i="96"/>
  <c r="TXA23" i="96"/>
  <c r="TWZ23" i="96"/>
  <c r="TWY23" i="96"/>
  <c r="TWX23" i="96"/>
  <c r="TWW23" i="96"/>
  <c r="TWV23" i="96"/>
  <c r="TWU23" i="96"/>
  <c r="TWT23" i="96"/>
  <c r="TWS23" i="96"/>
  <c r="TWR23" i="96"/>
  <c r="TWQ23" i="96"/>
  <c r="TWP23" i="96"/>
  <c r="TWO23" i="96"/>
  <c r="TWN23" i="96"/>
  <c r="TWM23" i="96"/>
  <c r="TWL23" i="96"/>
  <c r="TWK23" i="96"/>
  <c r="TWJ23" i="96"/>
  <c r="TWI23" i="96"/>
  <c r="TWH23" i="96"/>
  <c r="TWG23" i="96"/>
  <c r="TWF23" i="96"/>
  <c r="TWE23" i="96"/>
  <c r="TWD23" i="96"/>
  <c r="TWC23" i="96"/>
  <c r="TWB23" i="96"/>
  <c r="TWA23" i="96"/>
  <c r="TVZ23" i="96"/>
  <c r="TVY23" i="96"/>
  <c r="TVX23" i="96"/>
  <c r="TVW23" i="96"/>
  <c r="TVV23" i="96"/>
  <c r="TVU23" i="96"/>
  <c r="TVT23" i="96"/>
  <c r="TVS23" i="96"/>
  <c r="TVR23" i="96"/>
  <c r="TVQ23" i="96"/>
  <c r="TVP23" i="96"/>
  <c r="TVO23" i="96"/>
  <c r="TVN23" i="96"/>
  <c r="TVM23" i="96"/>
  <c r="TVL23" i="96"/>
  <c r="TVK23" i="96"/>
  <c r="TVJ23" i="96"/>
  <c r="TVI23" i="96"/>
  <c r="TVH23" i="96"/>
  <c r="TVG23" i="96"/>
  <c r="TVF23" i="96"/>
  <c r="TVE23" i="96"/>
  <c r="TVD23" i="96"/>
  <c r="TVC23" i="96"/>
  <c r="TVB23" i="96"/>
  <c r="TVA23" i="96"/>
  <c r="TUZ23" i="96"/>
  <c r="TUY23" i="96"/>
  <c r="TUX23" i="96"/>
  <c r="TUW23" i="96"/>
  <c r="TUV23" i="96"/>
  <c r="TUU23" i="96"/>
  <c r="TUT23" i="96"/>
  <c r="TUS23" i="96"/>
  <c r="TUR23" i="96"/>
  <c r="TUQ23" i="96"/>
  <c r="TUP23" i="96"/>
  <c r="TUO23" i="96"/>
  <c r="TUN23" i="96"/>
  <c r="TUM23" i="96"/>
  <c r="TUL23" i="96"/>
  <c r="TUK23" i="96"/>
  <c r="TUJ23" i="96"/>
  <c r="TUI23" i="96"/>
  <c r="TUH23" i="96"/>
  <c r="TUG23" i="96"/>
  <c r="TUF23" i="96"/>
  <c r="TUE23" i="96"/>
  <c r="TUD23" i="96"/>
  <c r="TUC23" i="96"/>
  <c r="TUB23" i="96"/>
  <c r="TUA23" i="96"/>
  <c r="TTZ23" i="96"/>
  <c r="TTY23" i="96"/>
  <c r="TTX23" i="96"/>
  <c r="TTW23" i="96"/>
  <c r="TTV23" i="96"/>
  <c r="TTU23" i="96"/>
  <c r="TTT23" i="96"/>
  <c r="TTS23" i="96"/>
  <c r="TTR23" i="96"/>
  <c r="TTQ23" i="96"/>
  <c r="TTP23" i="96"/>
  <c r="TTO23" i="96"/>
  <c r="TTN23" i="96"/>
  <c r="TTM23" i="96"/>
  <c r="TTL23" i="96"/>
  <c r="TTK23" i="96"/>
  <c r="TTJ23" i="96"/>
  <c r="TTI23" i="96"/>
  <c r="TTH23" i="96"/>
  <c r="TTG23" i="96"/>
  <c r="TTF23" i="96"/>
  <c r="TTE23" i="96"/>
  <c r="TTD23" i="96"/>
  <c r="TTC23" i="96"/>
  <c r="TTB23" i="96"/>
  <c r="TTA23" i="96"/>
  <c r="TSZ23" i="96"/>
  <c r="TSY23" i="96"/>
  <c r="TSX23" i="96"/>
  <c r="TSW23" i="96"/>
  <c r="TSV23" i="96"/>
  <c r="TSU23" i="96"/>
  <c r="TST23" i="96"/>
  <c r="TSS23" i="96"/>
  <c r="TSR23" i="96"/>
  <c r="TSQ23" i="96"/>
  <c r="TSP23" i="96"/>
  <c r="TSO23" i="96"/>
  <c r="TSN23" i="96"/>
  <c r="TSM23" i="96"/>
  <c r="TSL23" i="96"/>
  <c r="TSK23" i="96"/>
  <c r="TSJ23" i="96"/>
  <c r="TSI23" i="96"/>
  <c r="TSH23" i="96"/>
  <c r="TSG23" i="96"/>
  <c r="TSF23" i="96"/>
  <c r="TSE23" i="96"/>
  <c r="TSD23" i="96"/>
  <c r="TSC23" i="96"/>
  <c r="TSB23" i="96"/>
  <c r="TSA23" i="96"/>
  <c r="TRZ23" i="96"/>
  <c r="TRY23" i="96"/>
  <c r="TRX23" i="96"/>
  <c r="TRW23" i="96"/>
  <c r="TRV23" i="96"/>
  <c r="TRU23" i="96"/>
  <c r="TRT23" i="96"/>
  <c r="TRS23" i="96"/>
  <c r="TRR23" i="96"/>
  <c r="TRQ23" i="96"/>
  <c r="TRP23" i="96"/>
  <c r="TRO23" i="96"/>
  <c r="TRN23" i="96"/>
  <c r="TRM23" i="96"/>
  <c r="TRL23" i="96"/>
  <c r="TRK23" i="96"/>
  <c r="TRJ23" i="96"/>
  <c r="TRI23" i="96"/>
  <c r="TRH23" i="96"/>
  <c r="TRG23" i="96"/>
  <c r="TRF23" i="96"/>
  <c r="TRE23" i="96"/>
  <c r="TRD23" i="96"/>
  <c r="TRC23" i="96"/>
  <c r="TRB23" i="96"/>
  <c r="TRA23" i="96"/>
  <c r="TQZ23" i="96"/>
  <c r="TQY23" i="96"/>
  <c r="TQX23" i="96"/>
  <c r="TQW23" i="96"/>
  <c r="TQV23" i="96"/>
  <c r="TQU23" i="96"/>
  <c r="TQT23" i="96"/>
  <c r="TQS23" i="96"/>
  <c r="TQR23" i="96"/>
  <c r="TQQ23" i="96"/>
  <c r="TQP23" i="96"/>
  <c r="TQO23" i="96"/>
  <c r="TQN23" i="96"/>
  <c r="TQM23" i="96"/>
  <c r="TQL23" i="96"/>
  <c r="TQK23" i="96"/>
  <c r="TQJ23" i="96"/>
  <c r="TQI23" i="96"/>
  <c r="TQH23" i="96"/>
  <c r="TQG23" i="96"/>
  <c r="TQF23" i="96"/>
  <c r="TQE23" i="96"/>
  <c r="TQD23" i="96"/>
  <c r="TQC23" i="96"/>
  <c r="TQB23" i="96"/>
  <c r="TQA23" i="96"/>
  <c r="TPZ23" i="96"/>
  <c r="TPY23" i="96"/>
  <c r="TPX23" i="96"/>
  <c r="TPW23" i="96"/>
  <c r="TPV23" i="96"/>
  <c r="TPU23" i="96"/>
  <c r="TPT23" i="96"/>
  <c r="TPS23" i="96"/>
  <c r="TPR23" i="96"/>
  <c r="TPQ23" i="96"/>
  <c r="TPP23" i="96"/>
  <c r="TPO23" i="96"/>
  <c r="TPN23" i="96"/>
  <c r="TPM23" i="96"/>
  <c r="TPL23" i="96"/>
  <c r="TPK23" i="96"/>
  <c r="TPJ23" i="96"/>
  <c r="TPI23" i="96"/>
  <c r="TPH23" i="96"/>
  <c r="TPG23" i="96"/>
  <c r="TPF23" i="96"/>
  <c r="TPE23" i="96"/>
  <c r="TPD23" i="96"/>
  <c r="TPC23" i="96"/>
  <c r="TPB23" i="96"/>
  <c r="TPA23" i="96"/>
  <c r="TOZ23" i="96"/>
  <c r="TOY23" i="96"/>
  <c r="TOX23" i="96"/>
  <c r="TOW23" i="96"/>
  <c r="TOV23" i="96"/>
  <c r="TOU23" i="96"/>
  <c r="TOT23" i="96"/>
  <c r="TOS23" i="96"/>
  <c r="TOR23" i="96"/>
  <c r="TOQ23" i="96"/>
  <c r="TOP23" i="96"/>
  <c r="TOO23" i="96"/>
  <c r="TON23" i="96"/>
  <c r="TOM23" i="96"/>
  <c r="TOL23" i="96"/>
  <c r="TOK23" i="96"/>
  <c r="TOJ23" i="96"/>
  <c r="TOI23" i="96"/>
  <c r="TOH23" i="96"/>
  <c r="TOG23" i="96"/>
  <c r="TOF23" i="96"/>
  <c r="TOE23" i="96"/>
  <c r="TOD23" i="96"/>
  <c r="TOC23" i="96"/>
  <c r="TOB23" i="96"/>
  <c r="TOA23" i="96"/>
  <c r="TNZ23" i="96"/>
  <c r="TNY23" i="96"/>
  <c r="TNX23" i="96"/>
  <c r="TNW23" i="96"/>
  <c r="TNV23" i="96"/>
  <c r="TNU23" i="96"/>
  <c r="TNT23" i="96"/>
  <c r="TNS23" i="96"/>
  <c r="TNR23" i="96"/>
  <c r="TNQ23" i="96"/>
  <c r="TNP23" i="96"/>
  <c r="TNO23" i="96"/>
  <c r="TNN23" i="96"/>
  <c r="TNM23" i="96"/>
  <c r="TNL23" i="96"/>
  <c r="TNK23" i="96"/>
  <c r="TNJ23" i="96"/>
  <c r="TNI23" i="96"/>
  <c r="TNH23" i="96"/>
  <c r="TNG23" i="96"/>
  <c r="TNF23" i="96"/>
  <c r="TNE23" i="96"/>
  <c r="TND23" i="96"/>
  <c r="TNC23" i="96"/>
  <c r="TNB23" i="96"/>
  <c r="TNA23" i="96"/>
  <c r="TMZ23" i="96"/>
  <c r="TMY23" i="96"/>
  <c r="TMX23" i="96"/>
  <c r="TMW23" i="96"/>
  <c r="TMV23" i="96"/>
  <c r="TMU23" i="96"/>
  <c r="TMT23" i="96"/>
  <c r="TMS23" i="96"/>
  <c r="TMR23" i="96"/>
  <c r="TMQ23" i="96"/>
  <c r="TMP23" i="96"/>
  <c r="TMO23" i="96"/>
  <c r="TMN23" i="96"/>
  <c r="TMM23" i="96"/>
  <c r="TML23" i="96"/>
  <c r="TMK23" i="96"/>
  <c r="TMJ23" i="96"/>
  <c r="TMI23" i="96"/>
  <c r="TMH23" i="96"/>
  <c r="TMG23" i="96"/>
  <c r="TMF23" i="96"/>
  <c r="TME23" i="96"/>
  <c r="TMD23" i="96"/>
  <c r="TMC23" i="96"/>
  <c r="TMB23" i="96"/>
  <c r="TMA23" i="96"/>
  <c r="TLZ23" i="96"/>
  <c r="TLY23" i="96"/>
  <c r="TLX23" i="96"/>
  <c r="TLW23" i="96"/>
  <c r="TLV23" i="96"/>
  <c r="TLU23" i="96"/>
  <c r="TLT23" i="96"/>
  <c r="TLS23" i="96"/>
  <c r="TLR23" i="96"/>
  <c r="TLQ23" i="96"/>
  <c r="TLP23" i="96"/>
  <c r="TLO23" i="96"/>
  <c r="TLN23" i="96"/>
  <c r="TLM23" i="96"/>
  <c r="TLL23" i="96"/>
  <c r="TLK23" i="96"/>
  <c r="TLJ23" i="96"/>
  <c r="TLI23" i="96"/>
  <c r="TLH23" i="96"/>
  <c r="TLG23" i="96"/>
  <c r="TLF23" i="96"/>
  <c r="TLE23" i="96"/>
  <c r="TLD23" i="96"/>
  <c r="TLC23" i="96"/>
  <c r="TLB23" i="96"/>
  <c r="TLA23" i="96"/>
  <c r="TKZ23" i="96"/>
  <c r="TKY23" i="96"/>
  <c r="TKX23" i="96"/>
  <c r="TKW23" i="96"/>
  <c r="TKV23" i="96"/>
  <c r="TKU23" i="96"/>
  <c r="TKT23" i="96"/>
  <c r="TKS23" i="96"/>
  <c r="TKR23" i="96"/>
  <c r="TKQ23" i="96"/>
  <c r="TKP23" i="96"/>
  <c r="TKO23" i="96"/>
  <c r="TKN23" i="96"/>
  <c r="TKM23" i="96"/>
  <c r="TKL23" i="96"/>
  <c r="TKK23" i="96"/>
  <c r="TKJ23" i="96"/>
  <c r="TKI23" i="96"/>
  <c r="TKH23" i="96"/>
  <c r="TKG23" i="96"/>
  <c r="TKF23" i="96"/>
  <c r="TKE23" i="96"/>
  <c r="TKD23" i="96"/>
  <c r="TKC23" i="96"/>
  <c r="TKB23" i="96"/>
  <c r="TKA23" i="96"/>
  <c r="TJZ23" i="96"/>
  <c r="TJY23" i="96"/>
  <c r="TJX23" i="96"/>
  <c r="TJW23" i="96"/>
  <c r="TJV23" i="96"/>
  <c r="TJU23" i="96"/>
  <c r="TJT23" i="96"/>
  <c r="TJS23" i="96"/>
  <c r="TJR23" i="96"/>
  <c r="TJQ23" i="96"/>
  <c r="TJP23" i="96"/>
  <c r="TJO23" i="96"/>
  <c r="TJN23" i="96"/>
  <c r="TJM23" i="96"/>
  <c r="TJL23" i="96"/>
  <c r="TJK23" i="96"/>
  <c r="TJJ23" i="96"/>
  <c r="TJI23" i="96"/>
  <c r="TJH23" i="96"/>
  <c r="TJG23" i="96"/>
  <c r="TJF23" i="96"/>
  <c r="TJE23" i="96"/>
  <c r="TJD23" i="96"/>
  <c r="TJC23" i="96"/>
  <c r="TJB23" i="96"/>
  <c r="TJA23" i="96"/>
  <c r="TIZ23" i="96"/>
  <c r="TIY23" i="96"/>
  <c r="TIX23" i="96"/>
  <c r="TIW23" i="96"/>
  <c r="TIV23" i="96"/>
  <c r="TIU23" i="96"/>
  <c r="TIT23" i="96"/>
  <c r="TIS23" i="96"/>
  <c r="TIR23" i="96"/>
  <c r="TIQ23" i="96"/>
  <c r="TIP23" i="96"/>
  <c r="TIO23" i="96"/>
  <c r="TIN23" i="96"/>
  <c r="TIM23" i="96"/>
  <c r="TIL23" i="96"/>
  <c r="TIK23" i="96"/>
  <c r="TIJ23" i="96"/>
  <c r="TII23" i="96"/>
  <c r="TIH23" i="96"/>
  <c r="TIG23" i="96"/>
  <c r="TIF23" i="96"/>
  <c r="TIE23" i="96"/>
  <c r="TID23" i="96"/>
  <c r="TIC23" i="96"/>
  <c r="TIB23" i="96"/>
  <c r="TIA23" i="96"/>
  <c r="THZ23" i="96"/>
  <c r="THY23" i="96"/>
  <c r="THX23" i="96"/>
  <c r="THW23" i="96"/>
  <c r="THV23" i="96"/>
  <c r="THU23" i="96"/>
  <c r="THT23" i="96"/>
  <c r="THS23" i="96"/>
  <c r="THR23" i="96"/>
  <c r="THQ23" i="96"/>
  <c r="THP23" i="96"/>
  <c r="THO23" i="96"/>
  <c r="THN23" i="96"/>
  <c r="THM23" i="96"/>
  <c r="THL23" i="96"/>
  <c r="THK23" i="96"/>
  <c r="THJ23" i="96"/>
  <c r="THI23" i="96"/>
  <c r="THH23" i="96"/>
  <c r="THG23" i="96"/>
  <c r="THF23" i="96"/>
  <c r="THE23" i="96"/>
  <c r="THD23" i="96"/>
  <c r="THC23" i="96"/>
  <c r="THB23" i="96"/>
  <c r="THA23" i="96"/>
  <c r="TGZ23" i="96"/>
  <c r="TGY23" i="96"/>
  <c r="TGX23" i="96"/>
  <c r="TGW23" i="96"/>
  <c r="TGV23" i="96"/>
  <c r="TGU23" i="96"/>
  <c r="TGT23" i="96"/>
  <c r="TGS23" i="96"/>
  <c r="TGR23" i="96"/>
  <c r="TGQ23" i="96"/>
  <c r="TGP23" i="96"/>
  <c r="TGO23" i="96"/>
  <c r="TGN23" i="96"/>
  <c r="TGM23" i="96"/>
  <c r="TGL23" i="96"/>
  <c r="TGK23" i="96"/>
  <c r="TGJ23" i="96"/>
  <c r="TGI23" i="96"/>
  <c r="TGH23" i="96"/>
  <c r="TGG23" i="96"/>
  <c r="TGF23" i="96"/>
  <c r="TGE23" i="96"/>
  <c r="TGD23" i="96"/>
  <c r="TGC23" i="96"/>
  <c r="TGB23" i="96"/>
  <c r="TGA23" i="96"/>
  <c r="TFZ23" i="96"/>
  <c r="TFY23" i="96"/>
  <c r="TFX23" i="96"/>
  <c r="TFW23" i="96"/>
  <c r="TFV23" i="96"/>
  <c r="TFU23" i="96"/>
  <c r="TFT23" i="96"/>
  <c r="TFS23" i="96"/>
  <c r="TFR23" i="96"/>
  <c r="TFQ23" i="96"/>
  <c r="TFP23" i="96"/>
  <c r="TFO23" i="96"/>
  <c r="TFN23" i="96"/>
  <c r="TFM23" i="96"/>
  <c r="TFL23" i="96"/>
  <c r="TFK23" i="96"/>
  <c r="TFJ23" i="96"/>
  <c r="TFI23" i="96"/>
  <c r="TFH23" i="96"/>
  <c r="TFG23" i="96"/>
  <c r="TFF23" i="96"/>
  <c r="TFE23" i="96"/>
  <c r="TFD23" i="96"/>
  <c r="TFC23" i="96"/>
  <c r="TFB23" i="96"/>
  <c r="TFA23" i="96"/>
  <c r="TEZ23" i="96"/>
  <c r="TEY23" i="96"/>
  <c r="TEX23" i="96"/>
  <c r="TEW23" i="96"/>
  <c r="TEV23" i="96"/>
  <c r="TEU23" i="96"/>
  <c r="TET23" i="96"/>
  <c r="TES23" i="96"/>
  <c r="TER23" i="96"/>
  <c r="TEQ23" i="96"/>
  <c r="TEP23" i="96"/>
  <c r="TEO23" i="96"/>
  <c r="TEN23" i="96"/>
  <c r="TEM23" i="96"/>
  <c r="TEL23" i="96"/>
  <c r="TEK23" i="96"/>
  <c r="TEJ23" i="96"/>
  <c r="TEI23" i="96"/>
  <c r="TEH23" i="96"/>
  <c r="TEG23" i="96"/>
  <c r="TEF23" i="96"/>
  <c r="TEE23" i="96"/>
  <c r="TED23" i="96"/>
  <c r="TEC23" i="96"/>
  <c r="TEB23" i="96"/>
  <c r="TEA23" i="96"/>
  <c r="TDZ23" i="96"/>
  <c r="TDY23" i="96"/>
  <c r="TDX23" i="96"/>
  <c r="TDW23" i="96"/>
  <c r="TDV23" i="96"/>
  <c r="TDU23" i="96"/>
  <c r="TDT23" i="96"/>
  <c r="TDS23" i="96"/>
  <c r="TDR23" i="96"/>
  <c r="TDQ23" i="96"/>
  <c r="TDP23" i="96"/>
  <c r="TDO23" i="96"/>
  <c r="TDN23" i="96"/>
  <c r="TDM23" i="96"/>
  <c r="TDL23" i="96"/>
  <c r="TDK23" i="96"/>
  <c r="TDJ23" i="96"/>
  <c r="TDI23" i="96"/>
  <c r="TDH23" i="96"/>
  <c r="TDG23" i="96"/>
  <c r="TDF23" i="96"/>
  <c r="TDE23" i="96"/>
  <c r="TDD23" i="96"/>
  <c r="TDC23" i="96"/>
  <c r="TDB23" i="96"/>
  <c r="TDA23" i="96"/>
  <c r="TCZ23" i="96"/>
  <c r="TCY23" i="96"/>
  <c r="TCX23" i="96"/>
  <c r="TCW23" i="96"/>
  <c r="TCV23" i="96"/>
  <c r="TCU23" i="96"/>
  <c r="TCT23" i="96"/>
  <c r="TCS23" i="96"/>
  <c r="TCR23" i="96"/>
  <c r="TCQ23" i="96"/>
  <c r="TCP23" i="96"/>
  <c r="TCO23" i="96"/>
  <c r="TCN23" i="96"/>
  <c r="TCM23" i="96"/>
  <c r="TCL23" i="96"/>
  <c r="TCK23" i="96"/>
  <c r="TCJ23" i="96"/>
  <c r="TCI23" i="96"/>
  <c r="TCH23" i="96"/>
  <c r="TCG23" i="96"/>
  <c r="TCF23" i="96"/>
  <c r="TCE23" i="96"/>
  <c r="TCD23" i="96"/>
  <c r="TCC23" i="96"/>
  <c r="TCB23" i="96"/>
  <c r="TCA23" i="96"/>
  <c r="TBZ23" i="96"/>
  <c r="TBY23" i="96"/>
  <c r="TBX23" i="96"/>
  <c r="TBW23" i="96"/>
  <c r="TBV23" i="96"/>
  <c r="TBU23" i="96"/>
  <c r="TBT23" i="96"/>
  <c r="TBS23" i="96"/>
  <c r="TBR23" i="96"/>
  <c r="TBQ23" i="96"/>
  <c r="TBP23" i="96"/>
  <c r="TBO23" i="96"/>
  <c r="TBN23" i="96"/>
  <c r="TBM23" i="96"/>
  <c r="TBL23" i="96"/>
  <c r="TBK23" i="96"/>
  <c r="TBJ23" i="96"/>
  <c r="TBI23" i="96"/>
  <c r="TBH23" i="96"/>
  <c r="TBG23" i="96"/>
  <c r="TBF23" i="96"/>
  <c r="TBE23" i="96"/>
  <c r="TBD23" i="96"/>
  <c r="TBC23" i="96"/>
  <c r="TBB23" i="96"/>
  <c r="TBA23" i="96"/>
  <c r="TAZ23" i="96"/>
  <c r="TAY23" i="96"/>
  <c r="TAX23" i="96"/>
  <c r="TAW23" i="96"/>
  <c r="TAV23" i="96"/>
  <c r="TAU23" i="96"/>
  <c r="TAT23" i="96"/>
  <c r="TAS23" i="96"/>
  <c r="TAR23" i="96"/>
  <c r="TAQ23" i="96"/>
  <c r="TAP23" i="96"/>
  <c r="TAO23" i="96"/>
  <c r="TAN23" i="96"/>
  <c r="TAM23" i="96"/>
  <c r="TAL23" i="96"/>
  <c r="TAK23" i="96"/>
  <c r="TAJ23" i="96"/>
  <c r="TAI23" i="96"/>
  <c r="TAH23" i="96"/>
  <c r="TAG23" i="96"/>
  <c r="TAF23" i="96"/>
  <c r="TAE23" i="96"/>
  <c r="TAD23" i="96"/>
  <c r="TAC23" i="96"/>
  <c r="TAB23" i="96"/>
  <c r="TAA23" i="96"/>
  <c r="SZZ23" i="96"/>
  <c r="SZY23" i="96"/>
  <c r="SZX23" i="96"/>
  <c r="SZW23" i="96"/>
  <c r="SZV23" i="96"/>
  <c r="SZU23" i="96"/>
  <c r="SZT23" i="96"/>
  <c r="SZS23" i="96"/>
  <c r="SZR23" i="96"/>
  <c r="SZQ23" i="96"/>
  <c r="SZP23" i="96"/>
  <c r="SZO23" i="96"/>
  <c r="SZN23" i="96"/>
  <c r="SZM23" i="96"/>
  <c r="SZL23" i="96"/>
  <c r="SZK23" i="96"/>
  <c r="SZJ23" i="96"/>
  <c r="SZI23" i="96"/>
  <c r="SZH23" i="96"/>
  <c r="SZG23" i="96"/>
  <c r="SZF23" i="96"/>
  <c r="SZE23" i="96"/>
  <c r="SZD23" i="96"/>
  <c r="SZC23" i="96"/>
  <c r="SZB23" i="96"/>
  <c r="SZA23" i="96"/>
  <c r="SYZ23" i="96"/>
  <c r="SYY23" i="96"/>
  <c r="SYX23" i="96"/>
  <c r="SYW23" i="96"/>
  <c r="SYV23" i="96"/>
  <c r="SYU23" i="96"/>
  <c r="SYT23" i="96"/>
  <c r="SYS23" i="96"/>
  <c r="SYR23" i="96"/>
  <c r="SYQ23" i="96"/>
  <c r="SYP23" i="96"/>
  <c r="SYO23" i="96"/>
  <c r="SYN23" i="96"/>
  <c r="SYM23" i="96"/>
  <c r="SYL23" i="96"/>
  <c r="SYK23" i="96"/>
  <c r="SYJ23" i="96"/>
  <c r="SYI23" i="96"/>
  <c r="SYH23" i="96"/>
  <c r="SYG23" i="96"/>
  <c r="SYF23" i="96"/>
  <c r="SYE23" i="96"/>
  <c r="SYD23" i="96"/>
  <c r="SYC23" i="96"/>
  <c r="SYB23" i="96"/>
  <c r="SYA23" i="96"/>
  <c r="SXZ23" i="96"/>
  <c r="SXY23" i="96"/>
  <c r="SXX23" i="96"/>
  <c r="SXW23" i="96"/>
  <c r="SXV23" i="96"/>
  <c r="SXU23" i="96"/>
  <c r="SXT23" i="96"/>
  <c r="SXS23" i="96"/>
  <c r="SXR23" i="96"/>
  <c r="SXQ23" i="96"/>
  <c r="SXP23" i="96"/>
  <c r="SXO23" i="96"/>
  <c r="SXN23" i="96"/>
  <c r="SXM23" i="96"/>
  <c r="SXL23" i="96"/>
  <c r="SXK23" i="96"/>
  <c r="SXJ23" i="96"/>
  <c r="SXI23" i="96"/>
  <c r="SXH23" i="96"/>
  <c r="SXG23" i="96"/>
  <c r="SXF23" i="96"/>
  <c r="SXE23" i="96"/>
  <c r="SXD23" i="96"/>
  <c r="SXC23" i="96"/>
  <c r="SXB23" i="96"/>
  <c r="SXA23" i="96"/>
  <c r="SWZ23" i="96"/>
  <c r="SWY23" i="96"/>
  <c r="SWX23" i="96"/>
  <c r="SWW23" i="96"/>
  <c r="SWV23" i="96"/>
  <c r="SWU23" i="96"/>
  <c r="SWT23" i="96"/>
  <c r="SWS23" i="96"/>
  <c r="SWR23" i="96"/>
  <c r="SWQ23" i="96"/>
  <c r="SWP23" i="96"/>
  <c r="SWO23" i="96"/>
  <c r="SWN23" i="96"/>
  <c r="SWM23" i="96"/>
  <c r="SWL23" i="96"/>
  <c r="SWK23" i="96"/>
  <c r="SWJ23" i="96"/>
  <c r="SWI23" i="96"/>
  <c r="SWH23" i="96"/>
  <c r="SWG23" i="96"/>
  <c r="SWF23" i="96"/>
  <c r="SWE23" i="96"/>
  <c r="SWD23" i="96"/>
  <c r="SWC23" i="96"/>
  <c r="SWB23" i="96"/>
  <c r="SWA23" i="96"/>
  <c r="SVZ23" i="96"/>
  <c r="SVY23" i="96"/>
  <c r="SVX23" i="96"/>
  <c r="SVW23" i="96"/>
  <c r="SVV23" i="96"/>
  <c r="SVU23" i="96"/>
  <c r="SVT23" i="96"/>
  <c r="SVS23" i="96"/>
  <c r="SVR23" i="96"/>
  <c r="SVQ23" i="96"/>
  <c r="SVP23" i="96"/>
  <c r="SVO23" i="96"/>
  <c r="SVN23" i="96"/>
  <c r="SVM23" i="96"/>
  <c r="SVL23" i="96"/>
  <c r="SVK23" i="96"/>
  <c r="SVJ23" i="96"/>
  <c r="SVI23" i="96"/>
  <c r="SVH23" i="96"/>
  <c r="SVG23" i="96"/>
  <c r="SVF23" i="96"/>
  <c r="SVE23" i="96"/>
  <c r="SVD23" i="96"/>
  <c r="SVC23" i="96"/>
  <c r="SVB23" i="96"/>
  <c r="SVA23" i="96"/>
  <c r="SUZ23" i="96"/>
  <c r="SUY23" i="96"/>
  <c r="SUX23" i="96"/>
  <c r="SUW23" i="96"/>
  <c r="SUV23" i="96"/>
  <c r="SUU23" i="96"/>
  <c r="SUT23" i="96"/>
  <c r="SUS23" i="96"/>
  <c r="SUR23" i="96"/>
  <c r="SUQ23" i="96"/>
  <c r="SUP23" i="96"/>
  <c r="SUO23" i="96"/>
  <c r="SUN23" i="96"/>
  <c r="SUM23" i="96"/>
  <c r="SUL23" i="96"/>
  <c r="SUK23" i="96"/>
  <c r="SUJ23" i="96"/>
  <c r="SUI23" i="96"/>
  <c r="SUH23" i="96"/>
  <c r="SUG23" i="96"/>
  <c r="SUF23" i="96"/>
  <c r="SUE23" i="96"/>
  <c r="SUD23" i="96"/>
  <c r="SUC23" i="96"/>
  <c r="SUB23" i="96"/>
  <c r="SUA23" i="96"/>
  <c r="STZ23" i="96"/>
  <c r="STY23" i="96"/>
  <c r="STX23" i="96"/>
  <c r="STW23" i="96"/>
  <c r="STV23" i="96"/>
  <c r="STU23" i="96"/>
  <c r="STT23" i="96"/>
  <c r="STS23" i="96"/>
  <c r="STR23" i="96"/>
  <c r="STQ23" i="96"/>
  <c r="STP23" i="96"/>
  <c r="STO23" i="96"/>
  <c r="STN23" i="96"/>
  <c r="STM23" i="96"/>
  <c r="STL23" i="96"/>
  <c r="STK23" i="96"/>
  <c r="STJ23" i="96"/>
  <c r="STI23" i="96"/>
  <c r="STH23" i="96"/>
  <c r="STG23" i="96"/>
  <c r="STF23" i="96"/>
  <c r="STE23" i="96"/>
  <c r="STD23" i="96"/>
  <c r="STC23" i="96"/>
  <c r="STB23" i="96"/>
  <c r="STA23" i="96"/>
  <c r="SSZ23" i="96"/>
  <c r="SSY23" i="96"/>
  <c r="SSX23" i="96"/>
  <c r="SSW23" i="96"/>
  <c r="SSV23" i="96"/>
  <c r="SSU23" i="96"/>
  <c r="SST23" i="96"/>
  <c r="SSS23" i="96"/>
  <c r="SSR23" i="96"/>
  <c r="SSQ23" i="96"/>
  <c r="SSP23" i="96"/>
  <c r="SSO23" i="96"/>
  <c r="SSN23" i="96"/>
  <c r="SSM23" i="96"/>
  <c r="SSL23" i="96"/>
  <c r="SSK23" i="96"/>
  <c r="SSJ23" i="96"/>
  <c r="SSI23" i="96"/>
  <c r="SSH23" i="96"/>
  <c r="SSG23" i="96"/>
  <c r="SSF23" i="96"/>
  <c r="SSE23" i="96"/>
  <c r="SSD23" i="96"/>
  <c r="SSC23" i="96"/>
  <c r="SSB23" i="96"/>
  <c r="SSA23" i="96"/>
  <c r="SRZ23" i="96"/>
  <c r="SRY23" i="96"/>
  <c r="SRX23" i="96"/>
  <c r="SRW23" i="96"/>
  <c r="SRV23" i="96"/>
  <c r="SRU23" i="96"/>
  <c r="SRT23" i="96"/>
  <c r="SRS23" i="96"/>
  <c r="SRR23" i="96"/>
  <c r="SRQ23" i="96"/>
  <c r="SRP23" i="96"/>
  <c r="SRO23" i="96"/>
  <c r="SRN23" i="96"/>
  <c r="SRM23" i="96"/>
  <c r="SRL23" i="96"/>
  <c r="SRK23" i="96"/>
  <c r="SRJ23" i="96"/>
  <c r="SRI23" i="96"/>
  <c r="SRH23" i="96"/>
  <c r="SRG23" i="96"/>
  <c r="SRF23" i="96"/>
  <c r="SRE23" i="96"/>
  <c r="SRD23" i="96"/>
  <c r="SRC23" i="96"/>
  <c r="SRB23" i="96"/>
  <c r="SRA23" i="96"/>
  <c r="SQZ23" i="96"/>
  <c r="SQY23" i="96"/>
  <c r="SQX23" i="96"/>
  <c r="SQW23" i="96"/>
  <c r="SQV23" i="96"/>
  <c r="SQU23" i="96"/>
  <c r="SQT23" i="96"/>
  <c r="SQS23" i="96"/>
  <c r="SQR23" i="96"/>
  <c r="SQQ23" i="96"/>
  <c r="SQP23" i="96"/>
  <c r="SQO23" i="96"/>
  <c r="SQN23" i="96"/>
  <c r="SQM23" i="96"/>
  <c r="SQL23" i="96"/>
  <c r="SQK23" i="96"/>
  <c r="SQJ23" i="96"/>
  <c r="SQI23" i="96"/>
  <c r="SQH23" i="96"/>
  <c r="SQG23" i="96"/>
  <c r="SQF23" i="96"/>
  <c r="SQE23" i="96"/>
  <c r="SQD23" i="96"/>
  <c r="SQC23" i="96"/>
  <c r="SQB23" i="96"/>
  <c r="SQA23" i="96"/>
  <c r="SPZ23" i="96"/>
  <c r="SPY23" i="96"/>
  <c r="SPX23" i="96"/>
  <c r="SPW23" i="96"/>
  <c r="SPV23" i="96"/>
  <c r="SPU23" i="96"/>
  <c r="SPT23" i="96"/>
  <c r="SPS23" i="96"/>
  <c r="SPR23" i="96"/>
  <c r="SPQ23" i="96"/>
  <c r="SPP23" i="96"/>
  <c r="SPO23" i="96"/>
  <c r="SPN23" i="96"/>
  <c r="SPM23" i="96"/>
  <c r="SPL23" i="96"/>
  <c r="SPK23" i="96"/>
  <c r="SPJ23" i="96"/>
  <c r="SPI23" i="96"/>
  <c r="SPH23" i="96"/>
  <c r="SPG23" i="96"/>
  <c r="SPF23" i="96"/>
  <c r="SPE23" i="96"/>
  <c r="SPD23" i="96"/>
  <c r="SPC23" i="96"/>
  <c r="SPB23" i="96"/>
  <c r="SPA23" i="96"/>
  <c r="SOZ23" i="96"/>
  <c r="SOY23" i="96"/>
  <c r="SOX23" i="96"/>
  <c r="SOW23" i="96"/>
  <c r="SOV23" i="96"/>
  <c r="SOU23" i="96"/>
  <c r="SOT23" i="96"/>
  <c r="SOS23" i="96"/>
  <c r="SOR23" i="96"/>
  <c r="SOQ23" i="96"/>
  <c r="SOP23" i="96"/>
  <c r="SOO23" i="96"/>
  <c r="SON23" i="96"/>
  <c r="SOM23" i="96"/>
  <c r="SOL23" i="96"/>
  <c r="SOK23" i="96"/>
  <c r="SOJ23" i="96"/>
  <c r="SOI23" i="96"/>
  <c r="SOH23" i="96"/>
  <c r="SOG23" i="96"/>
  <c r="SOF23" i="96"/>
  <c r="SOE23" i="96"/>
  <c r="SOD23" i="96"/>
  <c r="SOC23" i="96"/>
  <c r="SOB23" i="96"/>
  <c r="SOA23" i="96"/>
  <c r="SNZ23" i="96"/>
  <c r="SNY23" i="96"/>
  <c r="SNX23" i="96"/>
  <c r="SNW23" i="96"/>
  <c r="SNV23" i="96"/>
  <c r="SNU23" i="96"/>
  <c r="SNT23" i="96"/>
  <c r="SNS23" i="96"/>
  <c r="SNR23" i="96"/>
  <c r="SNQ23" i="96"/>
  <c r="SNP23" i="96"/>
  <c r="SNO23" i="96"/>
  <c r="SNN23" i="96"/>
  <c r="SNM23" i="96"/>
  <c r="SNL23" i="96"/>
  <c r="SNK23" i="96"/>
  <c r="SNJ23" i="96"/>
  <c r="SNI23" i="96"/>
  <c r="SNH23" i="96"/>
  <c r="SNG23" i="96"/>
  <c r="SNF23" i="96"/>
  <c r="SNE23" i="96"/>
  <c r="SND23" i="96"/>
  <c r="SNC23" i="96"/>
  <c r="SNB23" i="96"/>
  <c r="SNA23" i="96"/>
  <c r="SMZ23" i="96"/>
  <c r="SMY23" i="96"/>
  <c r="SMX23" i="96"/>
  <c r="SMW23" i="96"/>
  <c r="SMV23" i="96"/>
  <c r="SMU23" i="96"/>
  <c r="SMT23" i="96"/>
  <c r="SMS23" i="96"/>
  <c r="SMR23" i="96"/>
  <c r="SMQ23" i="96"/>
  <c r="SMP23" i="96"/>
  <c r="SMO23" i="96"/>
  <c r="SMN23" i="96"/>
  <c r="SMM23" i="96"/>
  <c r="SML23" i="96"/>
  <c r="SMK23" i="96"/>
  <c r="SMJ23" i="96"/>
  <c r="SMI23" i="96"/>
  <c r="SMH23" i="96"/>
  <c r="SMG23" i="96"/>
  <c r="SMF23" i="96"/>
  <c r="SME23" i="96"/>
  <c r="SMD23" i="96"/>
  <c r="SMC23" i="96"/>
  <c r="SMB23" i="96"/>
  <c r="SMA23" i="96"/>
  <c r="SLZ23" i="96"/>
  <c r="SLY23" i="96"/>
  <c r="SLX23" i="96"/>
  <c r="SLW23" i="96"/>
  <c r="SLV23" i="96"/>
  <c r="SLU23" i="96"/>
  <c r="SLT23" i="96"/>
  <c r="SLS23" i="96"/>
  <c r="SLR23" i="96"/>
  <c r="SLQ23" i="96"/>
  <c r="SLP23" i="96"/>
  <c r="SLO23" i="96"/>
  <c r="SLN23" i="96"/>
  <c r="SLM23" i="96"/>
  <c r="SLL23" i="96"/>
  <c r="SLK23" i="96"/>
  <c r="SLJ23" i="96"/>
  <c r="SLI23" i="96"/>
  <c r="SLH23" i="96"/>
  <c r="SLG23" i="96"/>
  <c r="SLF23" i="96"/>
  <c r="SLE23" i="96"/>
  <c r="SLD23" i="96"/>
  <c r="SLC23" i="96"/>
  <c r="SLB23" i="96"/>
  <c r="SLA23" i="96"/>
  <c r="SKZ23" i="96"/>
  <c r="SKY23" i="96"/>
  <c r="SKX23" i="96"/>
  <c r="SKW23" i="96"/>
  <c r="SKV23" i="96"/>
  <c r="SKU23" i="96"/>
  <c r="SKT23" i="96"/>
  <c r="SKS23" i="96"/>
  <c r="SKR23" i="96"/>
  <c r="SKQ23" i="96"/>
  <c r="SKP23" i="96"/>
  <c r="SKO23" i="96"/>
  <c r="SKN23" i="96"/>
  <c r="SKM23" i="96"/>
  <c r="SKL23" i="96"/>
  <c r="SKK23" i="96"/>
  <c r="SKJ23" i="96"/>
  <c r="SKI23" i="96"/>
  <c r="SKH23" i="96"/>
  <c r="SKG23" i="96"/>
  <c r="SKF23" i="96"/>
  <c r="SKE23" i="96"/>
  <c r="SKD23" i="96"/>
  <c r="SKC23" i="96"/>
  <c r="SKB23" i="96"/>
  <c r="SKA23" i="96"/>
  <c r="SJZ23" i="96"/>
  <c r="SJY23" i="96"/>
  <c r="SJX23" i="96"/>
  <c r="SJW23" i="96"/>
  <c r="SJV23" i="96"/>
  <c r="SJU23" i="96"/>
  <c r="SJT23" i="96"/>
  <c r="SJS23" i="96"/>
  <c r="SJR23" i="96"/>
  <c r="SJQ23" i="96"/>
  <c r="SJP23" i="96"/>
  <c r="SJO23" i="96"/>
  <c r="SJN23" i="96"/>
  <c r="SJM23" i="96"/>
  <c r="SJL23" i="96"/>
  <c r="SJK23" i="96"/>
  <c r="SJJ23" i="96"/>
  <c r="SJI23" i="96"/>
  <c r="SJH23" i="96"/>
  <c r="SJG23" i="96"/>
  <c r="SJF23" i="96"/>
  <c r="SJE23" i="96"/>
  <c r="SJD23" i="96"/>
  <c r="SJC23" i="96"/>
  <c r="SJB23" i="96"/>
  <c r="SJA23" i="96"/>
  <c r="SIZ23" i="96"/>
  <c r="SIY23" i="96"/>
  <c r="SIX23" i="96"/>
  <c r="SIW23" i="96"/>
  <c r="SIV23" i="96"/>
  <c r="SIU23" i="96"/>
  <c r="SIT23" i="96"/>
  <c r="SIS23" i="96"/>
  <c r="SIR23" i="96"/>
  <c r="SIQ23" i="96"/>
  <c r="SIP23" i="96"/>
  <c r="SIO23" i="96"/>
  <c r="SIN23" i="96"/>
  <c r="SIM23" i="96"/>
  <c r="SIL23" i="96"/>
  <c r="SIK23" i="96"/>
  <c r="SIJ23" i="96"/>
  <c r="SII23" i="96"/>
  <c r="SIH23" i="96"/>
  <c r="SIG23" i="96"/>
  <c r="SIF23" i="96"/>
  <c r="SIE23" i="96"/>
  <c r="SID23" i="96"/>
  <c r="SIC23" i="96"/>
  <c r="SIB23" i="96"/>
  <c r="SIA23" i="96"/>
  <c r="SHZ23" i="96"/>
  <c r="SHY23" i="96"/>
  <c r="SHX23" i="96"/>
  <c r="SHW23" i="96"/>
  <c r="SHV23" i="96"/>
  <c r="SHU23" i="96"/>
  <c r="SHT23" i="96"/>
  <c r="SHS23" i="96"/>
  <c r="SHR23" i="96"/>
  <c r="SHQ23" i="96"/>
  <c r="SHP23" i="96"/>
  <c r="SHO23" i="96"/>
  <c r="SHN23" i="96"/>
  <c r="SHM23" i="96"/>
  <c r="SHL23" i="96"/>
  <c r="SHK23" i="96"/>
  <c r="SHJ23" i="96"/>
  <c r="SHI23" i="96"/>
  <c r="SHH23" i="96"/>
  <c r="SHG23" i="96"/>
  <c r="SHF23" i="96"/>
  <c r="SHE23" i="96"/>
  <c r="SHD23" i="96"/>
  <c r="SHC23" i="96"/>
  <c r="SHB23" i="96"/>
  <c r="SHA23" i="96"/>
  <c r="SGZ23" i="96"/>
  <c r="SGY23" i="96"/>
  <c r="SGX23" i="96"/>
  <c r="SGW23" i="96"/>
  <c r="SGV23" i="96"/>
  <c r="SGU23" i="96"/>
  <c r="SGT23" i="96"/>
  <c r="SGS23" i="96"/>
  <c r="SGR23" i="96"/>
  <c r="SGQ23" i="96"/>
  <c r="SGP23" i="96"/>
  <c r="SGO23" i="96"/>
  <c r="SGN23" i="96"/>
  <c r="SGM23" i="96"/>
  <c r="SGL23" i="96"/>
  <c r="SGK23" i="96"/>
  <c r="SGJ23" i="96"/>
  <c r="SGI23" i="96"/>
  <c r="SGH23" i="96"/>
  <c r="SGG23" i="96"/>
  <c r="SGF23" i="96"/>
  <c r="SGE23" i="96"/>
  <c r="SGD23" i="96"/>
  <c r="SGC23" i="96"/>
  <c r="SGB23" i="96"/>
  <c r="SGA23" i="96"/>
  <c r="SFZ23" i="96"/>
  <c r="SFY23" i="96"/>
  <c r="SFX23" i="96"/>
  <c r="SFW23" i="96"/>
  <c r="SFV23" i="96"/>
  <c r="SFU23" i="96"/>
  <c r="SFT23" i="96"/>
  <c r="SFS23" i="96"/>
  <c r="SFR23" i="96"/>
  <c r="SFQ23" i="96"/>
  <c r="SFP23" i="96"/>
  <c r="SFO23" i="96"/>
  <c r="SFN23" i="96"/>
  <c r="SFM23" i="96"/>
  <c r="SFL23" i="96"/>
  <c r="SFK23" i="96"/>
  <c r="SFJ23" i="96"/>
  <c r="SFI23" i="96"/>
  <c r="SFH23" i="96"/>
  <c r="SFG23" i="96"/>
  <c r="SFF23" i="96"/>
  <c r="SFE23" i="96"/>
  <c r="SFD23" i="96"/>
  <c r="SFC23" i="96"/>
  <c r="SFB23" i="96"/>
  <c r="SFA23" i="96"/>
  <c r="SEZ23" i="96"/>
  <c r="SEY23" i="96"/>
  <c r="SEX23" i="96"/>
  <c r="SEW23" i="96"/>
  <c r="SEV23" i="96"/>
  <c r="SEU23" i="96"/>
  <c r="SET23" i="96"/>
  <c r="SES23" i="96"/>
  <c r="SER23" i="96"/>
  <c r="SEQ23" i="96"/>
  <c r="SEP23" i="96"/>
  <c r="SEO23" i="96"/>
  <c r="SEN23" i="96"/>
  <c r="SEM23" i="96"/>
  <c r="SEL23" i="96"/>
  <c r="SEK23" i="96"/>
  <c r="SEJ23" i="96"/>
  <c r="SEI23" i="96"/>
  <c r="SEH23" i="96"/>
  <c r="SEG23" i="96"/>
  <c r="SEF23" i="96"/>
  <c r="SEE23" i="96"/>
  <c r="SED23" i="96"/>
  <c r="SEC23" i="96"/>
  <c r="SEB23" i="96"/>
  <c r="SEA23" i="96"/>
  <c r="SDZ23" i="96"/>
  <c r="SDY23" i="96"/>
  <c r="SDX23" i="96"/>
  <c r="SDW23" i="96"/>
  <c r="SDV23" i="96"/>
  <c r="SDU23" i="96"/>
  <c r="SDT23" i="96"/>
  <c r="SDS23" i="96"/>
  <c r="SDR23" i="96"/>
  <c r="SDQ23" i="96"/>
  <c r="SDP23" i="96"/>
  <c r="SDO23" i="96"/>
  <c r="SDN23" i="96"/>
  <c r="SDM23" i="96"/>
  <c r="SDL23" i="96"/>
  <c r="SDK23" i="96"/>
  <c r="SDJ23" i="96"/>
  <c r="SDI23" i="96"/>
  <c r="SDH23" i="96"/>
  <c r="SDG23" i="96"/>
  <c r="SDF23" i="96"/>
  <c r="SDE23" i="96"/>
  <c r="SDD23" i="96"/>
  <c r="SDC23" i="96"/>
  <c r="SDB23" i="96"/>
  <c r="SDA23" i="96"/>
  <c r="SCZ23" i="96"/>
  <c r="SCY23" i="96"/>
  <c r="SCX23" i="96"/>
  <c r="SCW23" i="96"/>
  <c r="SCV23" i="96"/>
  <c r="SCU23" i="96"/>
  <c r="SCT23" i="96"/>
  <c r="SCS23" i="96"/>
  <c r="SCR23" i="96"/>
  <c r="SCQ23" i="96"/>
  <c r="SCP23" i="96"/>
  <c r="SCO23" i="96"/>
  <c r="SCN23" i="96"/>
  <c r="SCM23" i="96"/>
  <c r="SCL23" i="96"/>
  <c r="SCK23" i="96"/>
  <c r="SCJ23" i="96"/>
  <c r="SCI23" i="96"/>
  <c r="SCH23" i="96"/>
  <c r="SCG23" i="96"/>
  <c r="SCF23" i="96"/>
  <c r="SCE23" i="96"/>
  <c r="SCD23" i="96"/>
  <c r="SCC23" i="96"/>
  <c r="SCB23" i="96"/>
  <c r="SCA23" i="96"/>
  <c r="SBZ23" i="96"/>
  <c r="SBY23" i="96"/>
  <c r="SBX23" i="96"/>
  <c r="SBW23" i="96"/>
  <c r="SBV23" i="96"/>
  <c r="SBU23" i="96"/>
  <c r="SBT23" i="96"/>
  <c r="SBS23" i="96"/>
  <c r="SBR23" i="96"/>
  <c r="SBQ23" i="96"/>
  <c r="SBP23" i="96"/>
  <c r="SBO23" i="96"/>
  <c r="SBN23" i="96"/>
  <c r="SBM23" i="96"/>
  <c r="SBL23" i="96"/>
  <c r="SBK23" i="96"/>
  <c r="SBJ23" i="96"/>
  <c r="SBI23" i="96"/>
  <c r="SBH23" i="96"/>
  <c r="SBG23" i="96"/>
  <c r="SBF23" i="96"/>
  <c r="SBE23" i="96"/>
  <c r="SBD23" i="96"/>
  <c r="SBC23" i="96"/>
  <c r="SBB23" i="96"/>
  <c r="SBA23" i="96"/>
  <c r="SAZ23" i="96"/>
  <c r="SAY23" i="96"/>
  <c r="SAX23" i="96"/>
  <c r="SAW23" i="96"/>
  <c r="SAV23" i="96"/>
  <c r="SAU23" i="96"/>
  <c r="SAT23" i="96"/>
  <c r="SAS23" i="96"/>
  <c r="SAR23" i="96"/>
  <c r="SAQ23" i="96"/>
  <c r="SAP23" i="96"/>
  <c r="SAO23" i="96"/>
  <c r="SAN23" i="96"/>
  <c r="SAM23" i="96"/>
  <c r="SAL23" i="96"/>
  <c r="SAK23" i="96"/>
  <c r="SAJ23" i="96"/>
  <c r="SAI23" i="96"/>
  <c r="SAH23" i="96"/>
  <c r="SAG23" i="96"/>
  <c r="SAF23" i="96"/>
  <c r="SAE23" i="96"/>
  <c r="SAD23" i="96"/>
  <c r="SAC23" i="96"/>
  <c r="SAB23" i="96"/>
  <c r="SAA23" i="96"/>
  <c r="RZZ23" i="96"/>
  <c r="RZY23" i="96"/>
  <c r="RZX23" i="96"/>
  <c r="RZW23" i="96"/>
  <c r="RZV23" i="96"/>
  <c r="RZU23" i="96"/>
  <c r="RZT23" i="96"/>
  <c r="RZS23" i="96"/>
  <c r="RZR23" i="96"/>
  <c r="RZQ23" i="96"/>
  <c r="RZP23" i="96"/>
  <c r="RZO23" i="96"/>
  <c r="RZN23" i="96"/>
  <c r="RZM23" i="96"/>
  <c r="RZL23" i="96"/>
  <c r="RZK23" i="96"/>
  <c r="RZJ23" i="96"/>
  <c r="RZI23" i="96"/>
  <c r="RZH23" i="96"/>
  <c r="RZG23" i="96"/>
  <c r="RZF23" i="96"/>
  <c r="RZE23" i="96"/>
  <c r="RZD23" i="96"/>
  <c r="RZC23" i="96"/>
  <c r="RZB23" i="96"/>
  <c r="RZA23" i="96"/>
  <c r="RYZ23" i="96"/>
  <c r="RYY23" i="96"/>
  <c r="RYX23" i="96"/>
  <c r="RYW23" i="96"/>
  <c r="RYV23" i="96"/>
  <c r="RYU23" i="96"/>
  <c r="RYT23" i="96"/>
  <c r="RYS23" i="96"/>
  <c r="RYR23" i="96"/>
  <c r="RYQ23" i="96"/>
  <c r="RYP23" i="96"/>
  <c r="RYO23" i="96"/>
  <c r="RYN23" i="96"/>
  <c r="RYM23" i="96"/>
  <c r="RYL23" i="96"/>
  <c r="RYK23" i="96"/>
  <c r="RYJ23" i="96"/>
  <c r="RYI23" i="96"/>
  <c r="RYH23" i="96"/>
  <c r="RYG23" i="96"/>
  <c r="RYF23" i="96"/>
  <c r="RYE23" i="96"/>
  <c r="RYD23" i="96"/>
  <c r="RYC23" i="96"/>
  <c r="RYB23" i="96"/>
  <c r="RYA23" i="96"/>
  <c r="RXZ23" i="96"/>
  <c r="RXY23" i="96"/>
  <c r="RXX23" i="96"/>
  <c r="RXW23" i="96"/>
  <c r="RXV23" i="96"/>
  <c r="RXU23" i="96"/>
  <c r="RXT23" i="96"/>
  <c r="RXS23" i="96"/>
  <c r="RXR23" i="96"/>
  <c r="RXQ23" i="96"/>
  <c r="RXP23" i="96"/>
  <c r="RXO23" i="96"/>
  <c r="RXN23" i="96"/>
  <c r="RXM23" i="96"/>
  <c r="RXL23" i="96"/>
  <c r="RXK23" i="96"/>
  <c r="RXJ23" i="96"/>
  <c r="RXI23" i="96"/>
  <c r="RXH23" i="96"/>
  <c r="RXG23" i="96"/>
  <c r="RXF23" i="96"/>
  <c r="RXE23" i="96"/>
  <c r="RXD23" i="96"/>
  <c r="RXC23" i="96"/>
  <c r="RXB23" i="96"/>
  <c r="RXA23" i="96"/>
  <c r="RWZ23" i="96"/>
  <c r="RWY23" i="96"/>
  <c r="RWX23" i="96"/>
  <c r="RWW23" i="96"/>
  <c r="RWV23" i="96"/>
  <c r="RWU23" i="96"/>
  <c r="RWT23" i="96"/>
  <c r="RWS23" i="96"/>
  <c r="RWR23" i="96"/>
  <c r="RWQ23" i="96"/>
  <c r="RWP23" i="96"/>
  <c r="RWO23" i="96"/>
  <c r="RWN23" i="96"/>
  <c r="RWM23" i="96"/>
  <c r="RWL23" i="96"/>
  <c r="RWK23" i="96"/>
  <c r="RWJ23" i="96"/>
  <c r="RWI23" i="96"/>
  <c r="RWH23" i="96"/>
  <c r="RWG23" i="96"/>
  <c r="RWF23" i="96"/>
  <c r="RWE23" i="96"/>
  <c r="RWD23" i="96"/>
  <c r="RWC23" i="96"/>
  <c r="RWB23" i="96"/>
  <c r="RWA23" i="96"/>
  <c r="RVZ23" i="96"/>
  <c r="RVY23" i="96"/>
  <c r="RVX23" i="96"/>
  <c r="RVW23" i="96"/>
  <c r="RVV23" i="96"/>
  <c r="RVU23" i="96"/>
  <c r="RVT23" i="96"/>
  <c r="RVS23" i="96"/>
  <c r="RVR23" i="96"/>
  <c r="RVQ23" i="96"/>
  <c r="RVP23" i="96"/>
  <c r="RVO23" i="96"/>
  <c r="RVN23" i="96"/>
  <c r="RVM23" i="96"/>
  <c r="RVL23" i="96"/>
  <c r="RVK23" i="96"/>
  <c r="RVJ23" i="96"/>
  <c r="RVI23" i="96"/>
  <c r="RVH23" i="96"/>
  <c r="RVG23" i="96"/>
  <c r="RVF23" i="96"/>
  <c r="RVE23" i="96"/>
  <c r="RVD23" i="96"/>
  <c r="RVC23" i="96"/>
  <c r="RVB23" i="96"/>
  <c r="RVA23" i="96"/>
  <c r="RUZ23" i="96"/>
  <c r="RUY23" i="96"/>
  <c r="RUX23" i="96"/>
  <c r="RUW23" i="96"/>
  <c r="RUV23" i="96"/>
  <c r="RUU23" i="96"/>
  <c r="RUT23" i="96"/>
  <c r="RUS23" i="96"/>
  <c r="RUR23" i="96"/>
  <c r="RUQ23" i="96"/>
  <c r="RUP23" i="96"/>
  <c r="RUO23" i="96"/>
  <c r="RUN23" i="96"/>
  <c r="RUM23" i="96"/>
  <c r="RUL23" i="96"/>
  <c r="RUK23" i="96"/>
  <c r="RUJ23" i="96"/>
  <c r="RUI23" i="96"/>
  <c r="RUH23" i="96"/>
  <c r="RUG23" i="96"/>
  <c r="RUF23" i="96"/>
  <c r="RUE23" i="96"/>
  <c r="RUD23" i="96"/>
  <c r="RUC23" i="96"/>
  <c r="RUB23" i="96"/>
  <c r="RUA23" i="96"/>
  <c r="RTZ23" i="96"/>
  <c r="RTY23" i="96"/>
  <c r="RTX23" i="96"/>
  <c r="RTW23" i="96"/>
  <c r="RTV23" i="96"/>
  <c r="RTU23" i="96"/>
  <c r="RTT23" i="96"/>
  <c r="RTS23" i="96"/>
  <c r="RTR23" i="96"/>
  <c r="RTQ23" i="96"/>
  <c r="RTP23" i="96"/>
  <c r="RTO23" i="96"/>
  <c r="RTN23" i="96"/>
  <c r="RTM23" i="96"/>
  <c r="RTL23" i="96"/>
  <c r="RTK23" i="96"/>
  <c r="RTJ23" i="96"/>
  <c r="RTI23" i="96"/>
  <c r="RTH23" i="96"/>
  <c r="RTG23" i="96"/>
  <c r="RTF23" i="96"/>
  <c r="RTE23" i="96"/>
  <c r="RTD23" i="96"/>
  <c r="RTC23" i="96"/>
  <c r="RTB23" i="96"/>
  <c r="RTA23" i="96"/>
  <c r="RSZ23" i="96"/>
  <c r="RSY23" i="96"/>
  <c r="RSX23" i="96"/>
  <c r="RSW23" i="96"/>
  <c r="RSV23" i="96"/>
  <c r="RSU23" i="96"/>
  <c r="RST23" i="96"/>
  <c r="RSS23" i="96"/>
  <c r="RSR23" i="96"/>
  <c r="RSQ23" i="96"/>
  <c r="RSP23" i="96"/>
  <c r="RSO23" i="96"/>
  <c r="RSN23" i="96"/>
  <c r="RSM23" i="96"/>
  <c r="RSL23" i="96"/>
  <c r="RSK23" i="96"/>
  <c r="RSJ23" i="96"/>
  <c r="RSI23" i="96"/>
  <c r="RSH23" i="96"/>
  <c r="RSG23" i="96"/>
  <c r="RSF23" i="96"/>
  <c r="RSE23" i="96"/>
  <c r="RSD23" i="96"/>
  <c r="RSC23" i="96"/>
  <c r="RSB23" i="96"/>
  <c r="RSA23" i="96"/>
  <c r="RRZ23" i="96"/>
  <c r="RRY23" i="96"/>
  <c r="RRX23" i="96"/>
  <c r="RRW23" i="96"/>
  <c r="RRV23" i="96"/>
  <c r="RRU23" i="96"/>
  <c r="RRT23" i="96"/>
  <c r="RRS23" i="96"/>
  <c r="RRR23" i="96"/>
  <c r="RRQ23" i="96"/>
  <c r="RRP23" i="96"/>
  <c r="RRO23" i="96"/>
  <c r="RRN23" i="96"/>
  <c r="RRM23" i="96"/>
  <c r="RRL23" i="96"/>
  <c r="RRK23" i="96"/>
  <c r="RRJ23" i="96"/>
  <c r="RRI23" i="96"/>
  <c r="RRH23" i="96"/>
  <c r="RRG23" i="96"/>
  <c r="RRF23" i="96"/>
  <c r="RRE23" i="96"/>
  <c r="RRD23" i="96"/>
  <c r="RRC23" i="96"/>
  <c r="RRB23" i="96"/>
  <c r="RRA23" i="96"/>
  <c r="RQZ23" i="96"/>
  <c r="RQY23" i="96"/>
  <c r="RQX23" i="96"/>
  <c r="RQW23" i="96"/>
  <c r="RQV23" i="96"/>
  <c r="RQU23" i="96"/>
  <c r="RQT23" i="96"/>
  <c r="RQS23" i="96"/>
  <c r="RQR23" i="96"/>
  <c r="RQQ23" i="96"/>
  <c r="RQP23" i="96"/>
  <c r="RQO23" i="96"/>
  <c r="RQN23" i="96"/>
  <c r="RQM23" i="96"/>
  <c r="RQL23" i="96"/>
  <c r="RQK23" i="96"/>
  <c r="RQJ23" i="96"/>
  <c r="RQI23" i="96"/>
  <c r="RQH23" i="96"/>
  <c r="RQG23" i="96"/>
  <c r="RQF23" i="96"/>
  <c r="RQE23" i="96"/>
  <c r="RQD23" i="96"/>
  <c r="RQC23" i="96"/>
  <c r="RQB23" i="96"/>
  <c r="RQA23" i="96"/>
  <c r="RPZ23" i="96"/>
  <c r="RPY23" i="96"/>
  <c r="RPX23" i="96"/>
  <c r="RPW23" i="96"/>
  <c r="RPV23" i="96"/>
  <c r="RPU23" i="96"/>
  <c r="RPT23" i="96"/>
  <c r="RPS23" i="96"/>
  <c r="RPR23" i="96"/>
  <c r="RPQ23" i="96"/>
  <c r="RPP23" i="96"/>
  <c r="RPO23" i="96"/>
  <c r="RPN23" i="96"/>
  <c r="RPM23" i="96"/>
  <c r="RPL23" i="96"/>
  <c r="RPK23" i="96"/>
  <c r="RPJ23" i="96"/>
  <c r="RPI23" i="96"/>
  <c r="RPH23" i="96"/>
  <c r="RPG23" i="96"/>
  <c r="RPF23" i="96"/>
  <c r="RPE23" i="96"/>
  <c r="RPD23" i="96"/>
  <c r="RPC23" i="96"/>
  <c r="RPB23" i="96"/>
  <c r="RPA23" i="96"/>
  <c r="ROZ23" i="96"/>
  <c r="ROY23" i="96"/>
  <c r="ROX23" i="96"/>
  <c r="ROW23" i="96"/>
  <c r="ROV23" i="96"/>
  <c r="ROU23" i="96"/>
  <c r="ROT23" i="96"/>
  <c r="ROS23" i="96"/>
  <c r="ROR23" i="96"/>
  <c r="ROQ23" i="96"/>
  <c r="ROP23" i="96"/>
  <c r="ROO23" i="96"/>
  <c r="RON23" i="96"/>
  <c r="ROM23" i="96"/>
  <c r="ROL23" i="96"/>
  <c r="ROK23" i="96"/>
  <c r="ROJ23" i="96"/>
  <c r="ROI23" i="96"/>
  <c r="ROH23" i="96"/>
  <c r="ROG23" i="96"/>
  <c r="ROF23" i="96"/>
  <c r="ROE23" i="96"/>
  <c r="ROD23" i="96"/>
  <c r="ROC23" i="96"/>
  <c r="ROB23" i="96"/>
  <c r="ROA23" i="96"/>
  <c r="RNZ23" i="96"/>
  <c r="RNY23" i="96"/>
  <c r="RNX23" i="96"/>
  <c r="RNW23" i="96"/>
  <c r="RNV23" i="96"/>
  <c r="RNU23" i="96"/>
  <c r="RNT23" i="96"/>
  <c r="RNS23" i="96"/>
  <c r="RNR23" i="96"/>
  <c r="RNQ23" i="96"/>
  <c r="RNP23" i="96"/>
  <c r="RNO23" i="96"/>
  <c r="RNN23" i="96"/>
  <c r="RNM23" i="96"/>
  <c r="RNL23" i="96"/>
  <c r="RNK23" i="96"/>
  <c r="RNJ23" i="96"/>
  <c r="RNI23" i="96"/>
  <c r="RNH23" i="96"/>
  <c r="RNG23" i="96"/>
  <c r="RNF23" i="96"/>
  <c r="RNE23" i="96"/>
  <c r="RND23" i="96"/>
  <c r="RNC23" i="96"/>
  <c r="RNB23" i="96"/>
  <c r="RNA23" i="96"/>
  <c r="RMZ23" i="96"/>
  <c r="RMY23" i="96"/>
  <c r="RMX23" i="96"/>
  <c r="RMW23" i="96"/>
  <c r="RMV23" i="96"/>
  <c r="RMU23" i="96"/>
  <c r="RMT23" i="96"/>
  <c r="RMS23" i="96"/>
  <c r="RMR23" i="96"/>
  <c r="RMQ23" i="96"/>
  <c r="RMP23" i="96"/>
  <c r="RMO23" i="96"/>
  <c r="RMN23" i="96"/>
  <c r="RMM23" i="96"/>
  <c r="RML23" i="96"/>
  <c r="RMK23" i="96"/>
  <c r="RMJ23" i="96"/>
  <c r="RMI23" i="96"/>
  <c r="RMH23" i="96"/>
  <c r="RMG23" i="96"/>
  <c r="RMF23" i="96"/>
  <c r="RME23" i="96"/>
  <c r="RMD23" i="96"/>
  <c r="RMC23" i="96"/>
  <c r="RMB23" i="96"/>
  <c r="RMA23" i="96"/>
  <c r="RLZ23" i="96"/>
  <c r="RLY23" i="96"/>
  <c r="RLX23" i="96"/>
  <c r="RLW23" i="96"/>
  <c r="RLV23" i="96"/>
  <c r="RLU23" i="96"/>
  <c r="RLT23" i="96"/>
  <c r="RLS23" i="96"/>
  <c r="RLR23" i="96"/>
  <c r="RLQ23" i="96"/>
  <c r="RLP23" i="96"/>
  <c r="RLO23" i="96"/>
  <c r="RLN23" i="96"/>
  <c r="RLM23" i="96"/>
  <c r="RLL23" i="96"/>
  <c r="RLK23" i="96"/>
  <c r="RLJ23" i="96"/>
  <c r="RLI23" i="96"/>
  <c r="RLH23" i="96"/>
  <c r="RLG23" i="96"/>
  <c r="RLF23" i="96"/>
  <c r="RLE23" i="96"/>
  <c r="RLD23" i="96"/>
  <c r="RLC23" i="96"/>
  <c r="RLB23" i="96"/>
  <c r="RLA23" i="96"/>
  <c r="RKZ23" i="96"/>
  <c r="RKY23" i="96"/>
  <c r="RKX23" i="96"/>
  <c r="RKW23" i="96"/>
  <c r="RKV23" i="96"/>
  <c r="RKU23" i="96"/>
  <c r="RKT23" i="96"/>
  <c r="RKS23" i="96"/>
  <c r="RKR23" i="96"/>
  <c r="RKQ23" i="96"/>
  <c r="RKP23" i="96"/>
  <c r="RKO23" i="96"/>
  <c r="RKN23" i="96"/>
  <c r="RKM23" i="96"/>
  <c r="RKL23" i="96"/>
  <c r="RKK23" i="96"/>
  <c r="RKJ23" i="96"/>
  <c r="RKI23" i="96"/>
  <c r="RKH23" i="96"/>
  <c r="RKG23" i="96"/>
  <c r="RKF23" i="96"/>
  <c r="RKE23" i="96"/>
  <c r="RKD23" i="96"/>
  <c r="RKC23" i="96"/>
  <c r="RKB23" i="96"/>
  <c r="RKA23" i="96"/>
  <c r="RJZ23" i="96"/>
  <c r="RJY23" i="96"/>
  <c r="RJX23" i="96"/>
  <c r="RJW23" i="96"/>
  <c r="RJV23" i="96"/>
  <c r="RJU23" i="96"/>
  <c r="RJT23" i="96"/>
  <c r="RJS23" i="96"/>
  <c r="RJR23" i="96"/>
  <c r="RJQ23" i="96"/>
  <c r="RJP23" i="96"/>
  <c r="RJO23" i="96"/>
  <c r="RJN23" i="96"/>
  <c r="RJM23" i="96"/>
  <c r="RJL23" i="96"/>
  <c r="RJK23" i="96"/>
  <c r="RJJ23" i="96"/>
  <c r="RJI23" i="96"/>
  <c r="RJH23" i="96"/>
  <c r="RJG23" i="96"/>
  <c r="RJF23" i="96"/>
  <c r="RJE23" i="96"/>
  <c r="RJD23" i="96"/>
  <c r="RJC23" i="96"/>
  <c r="RJB23" i="96"/>
  <c r="RJA23" i="96"/>
  <c r="RIZ23" i="96"/>
  <c r="RIY23" i="96"/>
  <c r="RIX23" i="96"/>
  <c r="RIW23" i="96"/>
  <c r="RIV23" i="96"/>
  <c r="RIU23" i="96"/>
  <c r="RIT23" i="96"/>
  <c r="RIS23" i="96"/>
  <c r="RIR23" i="96"/>
  <c r="RIQ23" i="96"/>
  <c r="RIP23" i="96"/>
  <c r="RIO23" i="96"/>
  <c r="RIN23" i="96"/>
  <c r="RIM23" i="96"/>
  <c r="RIL23" i="96"/>
  <c r="RIK23" i="96"/>
  <c r="RIJ23" i="96"/>
  <c r="RII23" i="96"/>
  <c r="RIH23" i="96"/>
  <c r="RIG23" i="96"/>
  <c r="RIF23" i="96"/>
  <c r="RIE23" i="96"/>
  <c r="RID23" i="96"/>
  <c r="RIC23" i="96"/>
  <c r="RIB23" i="96"/>
  <c r="RIA23" i="96"/>
  <c r="RHZ23" i="96"/>
  <c r="RHY23" i="96"/>
  <c r="RHX23" i="96"/>
  <c r="RHW23" i="96"/>
  <c r="RHV23" i="96"/>
  <c r="RHU23" i="96"/>
  <c r="RHT23" i="96"/>
  <c r="RHS23" i="96"/>
  <c r="RHR23" i="96"/>
  <c r="RHQ23" i="96"/>
  <c r="RHP23" i="96"/>
  <c r="RHO23" i="96"/>
  <c r="RHN23" i="96"/>
  <c r="RHM23" i="96"/>
  <c r="RHL23" i="96"/>
  <c r="RHK23" i="96"/>
  <c r="RHJ23" i="96"/>
  <c r="RHI23" i="96"/>
  <c r="RHH23" i="96"/>
  <c r="RHG23" i="96"/>
  <c r="RHF23" i="96"/>
  <c r="RHE23" i="96"/>
  <c r="RHD23" i="96"/>
  <c r="RHC23" i="96"/>
  <c r="RHB23" i="96"/>
  <c r="RHA23" i="96"/>
  <c r="RGZ23" i="96"/>
  <c r="RGY23" i="96"/>
  <c r="RGX23" i="96"/>
  <c r="RGW23" i="96"/>
  <c r="RGV23" i="96"/>
  <c r="RGU23" i="96"/>
  <c r="RGT23" i="96"/>
  <c r="RGS23" i="96"/>
  <c r="RGR23" i="96"/>
  <c r="RGQ23" i="96"/>
  <c r="RGP23" i="96"/>
  <c r="RGO23" i="96"/>
  <c r="RGN23" i="96"/>
  <c r="RGM23" i="96"/>
  <c r="RGL23" i="96"/>
  <c r="RGK23" i="96"/>
  <c r="RGJ23" i="96"/>
  <c r="RGI23" i="96"/>
  <c r="RGH23" i="96"/>
  <c r="RGG23" i="96"/>
  <c r="RGF23" i="96"/>
  <c r="RGE23" i="96"/>
  <c r="RGD23" i="96"/>
  <c r="RGC23" i="96"/>
  <c r="RGB23" i="96"/>
  <c r="RGA23" i="96"/>
  <c r="RFZ23" i="96"/>
  <c r="RFY23" i="96"/>
  <c r="RFX23" i="96"/>
  <c r="RFW23" i="96"/>
  <c r="RFV23" i="96"/>
  <c r="RFU23" i="96"/>
  <c r="RFT23" i="96"/>
  <c r="RFS23" i="96"/>
  <c r="RFR23" i="96"/>
  <c r="RFQ23" i="96"/>
  <c r="RFP23" i="96"/>
  <c r="RFO23" i="96"/>
  <c r="RFN23" i="96"/>
  <c r="RFM23" i="96"/>
  <c r="RFL23" i="96"/>
  <c r="RFK23" i="96"/>
  <c r="RFJ23" i="96"/>
  <c r="RFI23" i="96"/>
  <c r="RFH23" i="96"/>
  <c r="RFG23" i="96"/>
  <c r="RFF23" i="96"/>
  <c r="RFE23" i="96"/>
  <c r="RFD23" i="96"/>
  <c r="RFC23" i="96"/>
  <c r="RFB23" i="96"/>
  <c r="RFA23" i="96"/>
  <c r="REZ23" i="96"/>
  <c r="REY23" i="96"/>
  <c r="REX23" i="96"/>
  <c r="REW23" i="96"/>
  <c r="REV23" i="96"/>
  <c r="REU23" i="96"/>
  <c r="RET23" i="96"/>
  <c r="RES23" i="96"/>
  <c r="RER23" i="96"/>
  <c r="REQ23" i="96"/>
  <c r="REP23" i="96"/>
  <c r="REO23" i="96"/>
  <c r="REN23" i="96"/>
  <c r="REM23" i="96"/>
  <c r="REL23" i="96"/>
  <c r="REK23" i="96"/>
  <c r="REJ23" i="96"/>
  <c r="REI23" i="96"/>
  <c r="REH23" i="96"/>
  <c r="REG23" i="96"/>
  <c r="REF23" i="96"/>
  <c r="REE23" i="96"/>
  <c r="RED23" i="96"/>
  <c r="REC23" i="96"/>
  <c r="REB23" i="96"/>
  <c r="REA23" i="96"/>
  <c r="RDZ23" i="96"/>
  <c r="RDY23" i="96"/>
  <c r="RDX23" i="96"/>
  <c r="RDW23" i="96"/>
  <c r="RDV23" i="96"/>
  <c r="RDU23" i="96"/>
  <c r="RDT23" i="96"/>
  <c r="RDS23" i="96"/>
  <c r="RDR23" i="96"/>
  <c r="RDQ23" i="96"/>
  <c r="RDP23" i="96"/>
  <c r="RDO23" i="96"/>
  <c r="RDN23" i="96"/>
  <c r="RDM23" i="96"/>
  <c r="RDL23" i="96"/>
  <c r="RDK23" i="96"/>
  <c r="RDJ23" i="96"/>
  <c r="RDI23" i="96"/>
  <c r="RDH23" i="96"/>
  <c r="RDG23" i="96"/>
  <c r="RDF23" i="96"/>
  <c r="RDE23" i="96"/>
  <c r="RDD23" i="96"/>
  <c r="RDC23" i="96"/>
  <c r="RDB23" i="96"/>
  <c r="RDA23" i="96"/>
  <c r="RCZ23" i="96"/>
  <c r="RCY23" i="96"/>
  <c r="RCX23" i="96"/>
  <c r="RCW23" i="96"/>
  <c r="RCV23" i="96"/>
  <c r="RCU23" i="96"/>
  <c r="RCT23" i="96"/>
  <c r="RCS23" i="96"/>
  <c r="RCR23" i="96"/>
  <c r="RCQ23" i="96"/>
  <c r="RCP23" i="96"/>
  <c r="RCO23" i="96"/>
  <c r="RCN23" i="96"/>
  <c r="RCM23" i="96"/>
  <c r="RCL23" i="96"/>
  <c r="RCK23" i="96"/>
  <c r="RCJ23" i="96"/>
  <c r="RCI23" i="96"/>
  <c r="RCH23" i="96"/>
  <c r="RCG23" i="96"/>
  <c r="RCF23" i="96"/>
  <c r="RCE23" i="96"/>
  <c r="RCD23" i="96"/>
  <c r="RCC23" i="96"/>
  <c r="RCB23" i="96"/>
  <c r="RCA23" i="96"/>
  <c r="RBZ23" i="96"/>
  <c r="RBY23" i="96"/>
  <c r="RBX23" i="96"/>
  <c r="RBW23" i="96"/>
  <c r="RBV23" i="96"/>
  <c r="RBU23" i="96"/>
  <c r="RBT23" i="96"/>
  <c r="RBS23" i="96"/>
  <c r="RBR23" i="96"/>
  <c r="RBQ23" i="96"/>
  <c r="RBP23" i="96"/>
  <c r="RBO23" i="96"/>
  <c r="RBN23" i="96"/>
  <c r="RBM23" i="96"/>
  <c r="RBL23" i="96"/>
  <c r="RBK23" i="96"/>
  <c r="RBJ23" i="96"/>
  <c r="RBI23" i="96"/>
  <c r="RBH23" i="96"/>
  <c r="RBG23" i="96"/>
  <c r="RBF23" i="96"/>
  <c r="RBE23" i="96"/>
  <c r="RBD23" i="96"/>
  <c r="RBC23" i="96"/>
  <c r="RBB23" i="96"/>
  <c r="RBA23" i="96"/>
  <c r="RAZ23" i="96"/>
  <c r="RAY23" i="96"/>
  <c r="RAX23" i="96"/>
  <c r="RAW23" i="96"/>
  <c r="RAV23" i="96"/>
  <c r="RAU23" i="96"/>
  <c r="RAT23" i="96"/>
  <c r="RAS23" i="96"/>
  <c r="RAR23" i="96"/>
  <c r="RAQ23" i="96"/>
  <c r="RAP23" i="96"/>
  <c r="RAO23" i="96"/>
  <c r="RAN23" i="96"/>
  <c r="RAM23" i="96"/>
  <c r="RAL23" i="96"/>
  <c r="RAK23" i="96"/>
  <c r="RAJ23" i="96"/>
  <c r="RAI23" i="96"/>
  <c r="RAH23" i="96"/>
  <c r="RAG23" i="96"/>
  <c r="RAF23" i="96"/>
  <c r="RAE23" i="96"/>
  <c r="RAD23" i="96"/>
  <c r="RAC23" i="96"/>
  <c r="RAB23" i="96"/>
  <c r="RAA23" i="96"/>
  <c r="QZZ23" i="96"/>
  <c r="QZY23" i="96"/>
  <c r="QZX23" i="96"/>
  <c r="QZW23" i="96"/>
  <c r="QZV23" i="96"/>
  <c r="QZU23" i="96"/>
  <c r="QZT23" i="96"/>
  <c r="QZS23" i="96"/>
  <c r="QZR23" i="96"/>
  <c r="QZQ23" i="96"/>
  <c r="QZP23" i="96"/>
  <c r="QZO23" i="96"/>
  <c r="QZN23" i="96"/>
  <c r="QZM23" i="96"/>
  <c r="QZL23" i="96"/>
  <c r="QZK23" i="96"/>
  <c r="QZJ23" i="96"/>
  <c r="QZI23" i="96"/>
  <c r="QZH23" i="96"/>
  <c r="QZG23" i="96"/>
  <c r="QZF23" i="96"/>
  <c r="QZE23" i="96"/>
  <c r="QZD23" i="96"/>
  <c r="QZC23" i="96"/>
  <c r="QZB23" i="96"/>
  <c r="QZA23" i="96"/>
  <c r="QYZ23" i="96"/>
  <c r="QYY23" i="96"/>
  <c r="QYX23" i="96"/>
  <c r="QYW23" i="96"/>
  <c r="QYV23" i="96"/>
  <c r="QYU23" i="96"/>
  <c r="QYT23" i="96"/>
  <c r="QYS23" i="96"/>
  <c r="QYR23" i="96"/>
  <c r="QYQ23" i="96"/>
  <c r="QYP23" i="96"/>
  <c r="QYO23" i="96"/>
  <c r="QYN23" i="96"/>
  <c r="QYM23" i="96"/>
  <c r="QYL23" i="96"/>
  <c r="QYK23" i="96"/>
  <c r="QYJ23" i="96"/>
  <c r="QYI23" i="96"/>
  <c r="QYH23" i="96"/>
  <c r="QYG23" i="96"/>
  <c r="QYF23" i="96"/>
  <c r="QYE23" i="96"/>
  <c r="QYD23" i="96"/>
  <c r="QYC23" i="96"/>
  <c r="QYB23" i="96"/>
  <c r="QYA23" i="96"/>
  <c r="QXZ23" i="96"/>
  <c r="QXY23" i="96"/>
  <c r="QXX23" i="96"/>
  <c r="QXW23" i="96"/>
  <c r="QXV23" i="96"/>
  <c r="QXU23" i="96"/>
  <c r="QXT23" i="96"/>
  <c r="QXS23" i="96"/>
  <c r="QXR23" i="96"/>
  <c r="QXQ23" i="96"/>
  <c r="QXP23" i="96"/>
  <c r="QXO23" i="96"/>
  <c r="QXN23" i="96"/>
  <c r="QXM23" i="96"/>
  <c r="QXL23" i="96"/>
  <c r="QXK23" i="96"/>
  <c r="QXJ23" i="96"/>
  <c r="QXI23" i="96"/>
  <c r="QXH23" i="96"/>
  <c r="QXG23" i="96"/>
  <c r="QXF23" i="96"/>
  <c r="QXE23" i="96"/>
  <c r="QXD23" i="96"/>
  <c r="QXC23" i="96"/>
  <c r="QXB23" i="96"/>
  <c r="QXA23" i="96"/>
  <c r="QWZ23" i="96"/>
  <c r="QWY23" i="96"/>
  <c r="QWX23" i="96"/>
  <c r="QWW23" i="96"/>
  <c r="QWV23" i="96"/>
  <c r="QWU23" i="96"/>
  <c r="QWT23" i="96"/>
  <c r="QWS23" i="96"/>
  <c r="QWR23" i="96"/>
  <c r="QWQ23" i="96"/>
  <c r="QWP23" i="96"/>
  <c r="QWO23" i="96"/>
  <c r="QWN23" i="96"/>
  <c r="QWM23" i="96"/>
  <c r="QWL23" i="96"/>
  <c r="QWK23" i="96"/>
  <c r="QWJ23" i="96"/>
  <c r="QWI23" i="96"/>
  <c r="QWH23" i="96"/>
  <c r="QWG23" i="96"/>
  <c r="QWF23" i="96"/>
  <c r="QWE23" i="96"/>
  <c r="QWD23" i="96"/>
  <c r="QWC23" i="96"/>
  <c r="QWB23" i="96"/>
  <c r="QWA23" i="96"/>
  <c r="QVZ23" i="96"/>
  <c r="QVY23" i="96"/>
  <c r="QVX23" i="96"/>
  <c r="QVW23" i="96"/>
  <c r="QVV23" i="96"/>
  <c r="QVU23" i="96"/>
  <c r="QVT23" i="96"/>
  <c r="QVS23" i="96"/>
  <c r="QVR23" i="96"/>
  <c r="QVQ23" i="96"/>
  <c r="QVP23" i="96"/>
  <c r="QVO23" i="96"/>
  <c r="QVN23" i="96"/>
  <c r="QVM23" i="96"/>
  <c r="QVL23" i="96"/>
  <c r="QVK23" i="96"/>
  <c r="QVJ23" i="96"/>
  <c r="QVI23" i="96"/>
  <c r="QVH23" i="96"/>
  <c r="QVG23" i="96"/>
  <c r="QVF23" i="96"/>
  <c r="QVE23" i="96"/>
  <c r="QVD23" i="96"/>
  <c r="QVC23" i="96"/>
  <c r="QVB23" i="96"/>
  <c r="QVA23" i="96"/>
  <c r="QUZ23" i="96"/>
  <c r="QUY23" i="96"/>
  <c r="QUX23" i="96"/>
  <c r="QUW23" i="96"/>
  <c r="QUV23" i="96"/>
  <c r="QUU23" i="96"/>
  <c r="QUT23" i="96"/>
  <c r="QUS23" i="96"/>
  <c r="QUR23" i="96"/>
  <c r="QUQ23" i="96"/>
  <c r="QUP23" i="96"/>
  <c r="QUO23" i="96"/>
  <c r="QUN23" i="96"/>
  <c r="QUM23" i="96"/>
  <c r="QUL23" i="96"/>
  <c r="QUK23" i="96"/>
  <c r="QUJ23" i="96"/>
  <c r="QUI23" i="96"/>
  <c r="QUH23" i="96"/>
  <c r="QUG23" i="96"/>
  <c r="QUF23" i="96"/>
  <c r="QUE23" i="96"/>
  <c r="QUD23" i="96"/>
  <c r="QUC23" i="96"/>
  <c r="QUB23" i="96"/>
  <c r="QUA23" i="96"/>
  <c r="QTZ23" i="96"/>
  <c r="QTY23" i="96"/>
  <c r="QTX23" i="96"/>
  <c r="QTW23" i="96"/>
  <c r="QTV23" i="96"/>
  <c r="QTU23" i="96"/>
  <c r="QTT23" i="96"/>
  <c r="QTS23" i="96"/>
  <c r="QTR23" i="96"/>
  <c r="QTQ23" i="96"/>
  <c r="QTP23" i="96"/>
  <c r="QTO23" i="96"/>
  <c r="QTN23" i="96"/>
  <c r="QTM23" i="96"/>
  <c r="QTL23" i="96"/>
  <c r="QTK23" i="96"/>
  <c r="QTJ23" i="96"/>
  <c r="QTI23" i="96"/>
  <c r="QTH23" i="96"/>
  <c r="QTG23" i="96"/>
  <c r="QTF23" i="96"/>
  <c r="QTE23" i="96"/>
  <c r="QTD23" i="96"/>
  <c r="QTC23" i="96"/>
  <c r="QTB23" i="96"/>
  <c r="QTA23" i="96"/>
  <c r="QSZ23" i="96"/>
  <c r="QSY23" i="96"/>
  <c r="QSX23" i="96"/>
  <c r="QSW23" i="96"/>
  <c r="QSV23" i="96"/>
  <c r="QSU23" i="96"/>
  <c r="QST23" i="96"/>
  <c r="QSS23" i="96"/>
  <c r="QSR23" i="96"/>
  <c r="QSQ23" i="96"/>
  <c r="QSP23" i="96"/>
  <c r="QSO23" i="96"/>
  <c r="QSN23" i="96"/>
  <c r="QSM23" i="96"/>
  <c r="QSL23" i="96"/>
  <c r="QSK23" i="96"/>
  <c r="QSJ23" i="96"/>
  <c r="QSI23" i="96"/>
  <c r="QSH23" i="96"/>
  <c r="QSG23" i="96"/>
  <c r="QSF23" i="96"/>
  <c r="QSE23" i="96"/>
  <c r="QSD23" i="96"/>
  <c r="QSC23" i="96"/>
  <c r="QSB23" i="96"/>
  <c r="QSA23" i="96"/>
  <c r="QRZ23" i="96"/>
  <c r="QRY23" i="96"/>
  <c r="QRX23" i="96"/>
  <c r="QRW23" i="96"/>
  <c r="QRV23" i="96"/>
  <c r="QRU23" i="96"/>
  <c r="QRT23" i="96"/>
  <c r="QRS23" i="96"/>
  <c r="QRR23" i="96"/>
  <c r="QRQ23" i="96"/>
  <c r="QRP23" i="96"/>
  <c r="QRO23" i="96"/>
  <c r="QRN23" i="96"/>
  <c r="QRM23" i="96"/>
  <c r="QRL23" i="96"/>
  <c r="QRK23" i="96"/>
  <c r="QRJ23" i="96"/>
  <c r="QRI23" i="96"/>
  <c r="QRH23" i="96"/>
  <c r="QRG23" i="96"/>
  <c r="QRF23" i="96"/>
  <c r="QRE23" i="96"/>
  <c r="QRD23" i="96"/>
  <c r="QRC23" i="96"/>
  <c r="QRB23" i="96"/>
  <c r="QRA23" i="96"/>
  <c r="QQZ23" i="96"/>
  <c r="QQY23" i="96"/>
  <c r="QQX23" i="96"/>
  <c r="QQW23" i="96"/>
  <c r="QQV23" i="96"/>
  <c r="QQU23" i="96"/>
  <c r="QQT23" i="96"/>
  <c r="QQS23" i="96"/>
  <c r="QQR23" i="96"/>
  <c r="QQQ23" i="96"/>
  <c r="QQP23" i="96"/>
  <c r="QQO23" i="96"/>
  <c r="QQN23" i="96"/>
  <c r="QQM23" i="96"/>
  <c r="QQL23" i="96"/>
  <c r="QQK23" i="96"/>
  <c r="QQJ23" i="96"/>
  <c r="QQI23" i="96"/>
  <c r="QQH23" i="96"/>
  <c r="QQG23" i="96"/>
  <c r="QQF23" i="96"/>
  <c r="QQE23" i="96"/>
  <c r="QQD23" i="96"/>
  <c r="QQC23" i="96"/>
  <c r="QQB23" i="96"/>
  <c r="QQA23" i="96"/>
  <c r="QPZ23" i="96"/>
  <c r="QPY23" i="96"/>
  <c r="QPX23" i="96"/>
  <c r="QPW23" i="96"/>
  <c r="QPV23" i="96"/>
  <c r="QPU23" i="96"/>
  <c r="QPT23" i="96"/>
  <c r="QPS23" i="96"/>
  <c r="QPR23" i="96"/>
  <c r="QPQ23" i="96"/>
  <c r="QPP23" i="96"/>
  <c r="QPO23" i="96"/>
  <c r="QPN23" i="96"/>
  <c r="QPM23" i="96"/>
  <c r="QPL23" i="96"/>
  <c r="QPK23" i="96"/>
  <c r="QPJ23" i="96"/>
  <c r="QPI23" i="96"/>
  <c r="QPH23" i="96"/>
  <c r="QPG23" i="96"/>
  <c r="QPF23" i="96"/>
  <c r="QPE23" i="96"/>
  <c r="QPD23" i="96"/>
  <c r="QPC23" i="96"/>
  <c r="QPB23" i="96"/>
  <c r="QPA23" i="96"/>
  <c r="QOZ23" i="96"/>
  <c r="QOY23" i="96"/>
  <c r="QOX23" i="96"/>
  <c r="QOW23" i="96"/>
  <c r="QOV23" i="96"/>
  <c r="QOU23" i="96"/>
  <c r="QOT23" i="96"/>
  <c r="QOS23" i="96"/>
  <c r="QOR23" i="96"/>
  <c r="QOQ23" i="96"/>
  <c r="QOP23" i="96"/>
  <c r="QOO23" i="96"/>
  <c r="QON23" i="96"/>
  <c r="QOM23" i="96"/>
  <c r="QOL23" i="96"/>
  <c r="QOK23" i="96"/>
  <c r="QOJ23" i="96"/>
  <c r="QOI23" i="96"/>
  <c r="QOH23" i="96"/>
  <c r="QOG23" i="96"/>
  <c r="QOF23" i="96"/>
  <c r="QOE23" i="96"/>
  <c r="QOD23" i="96"/>
  <c r="QOC23" i="96"/>
  <c r="QOB23" i="96"/>
  <c r="QOA23" i="96"/>
  <c r="QNZ23" i="96"/>
  <c r="QNY23" i="96"/>
  <c r="QNX23" i="96"/>
  <c r="QNW23" i="96"/>
  <c r="QNV23" i="96"/>
  <c r="QNU23" i="96"/>
  <c r="QNT23" i="96"/>
  <c r="QNS23" i="96"/>
  <c r="QNR23" i="96"/>
  <c r="QNQ23" i="96"/>
  <c r="QNP23" i="96"/>
  <c r="QNO23" i="96"/>
  <c r="QNN23" i="96"/>
  <c r="QNM23" i="96"/>
  <c r="QNL23" i="96"/>
  <c r="QNK23" i="96"/>
  <c r="QNJ23" i="96"/>
  <c r="QNI23" i="96"/>
  <c r="QNH23" i="96"/>
  <c r="QNG23" i="96"/>
  <c r="QNF23" i="96"/>
  <c r="QNE23" i="96"/>
  <c r="QND23" i="96"/>
  <c r="QNC23" i="96"/>
  <c r="QNB23" i="96"/>
  <c r="QNA23" i="96"/>
  <c r="QMZ23" i="96"/>
  <c r="QMY23" i="96"/>
  <c r="QMX23" i="96"/>
  <c r="QMW23" i="96"/>
  <c r="QMV23" i="96"/>
  <c r="QMU23" i="96"/>
  <c r="QMT23" i="96"/>
  <c r="QMS23" i="96"/>
  <c r="QMR23" i="96"/>
  <c r="QMQ23" i="96"/>
  <c r="QMP23" i="96"/>
  <c r="QMO23" i="96"/>
  <c r="QMN23" i="96"/>
  <c r="QMM23" i="96"/>
  <c r="QML23" i="96"/>
  <c r="QMK23" i="96"/>
  <c r="QMJ23" i="96"/>
  <c r="QMI23" i="96"/>
  <c r="QMH23" i="96"/>
  <c r="QMG23" i="96"/>
  <c r="QMF23" i="96"/>
  <c r="QME23" i="96"/>
  <c r="QMD23" i="96"/>
  <c r="QMC23" i="96"/>
  <c r="QMB23" i="96"/>
  <c r="QMA23" i="96"/>
  <c r="QLZ23" i="96"/>
  <c r="QLY23" i="96"/>
  <c r="QLX23" i="96"/>
  <c r="QLW23" i="96"/>
  <c r="QLV23" i="96"/>
  <c r="QLU23" i="96"/>
  <c r="QLT23" i="96"/>
  <c r="QLS23" i="96"/>
  <c r="QLR23" i="96"/>
  <c r="QLQ23" i="96"/>
  <c r="QLP23" i="96"/>
  <c r="QLO23" i="96"/>
  <c r="QLN23" i="96"/>
  <c r="QLM23" i="96"/>
  <c r="QLL23" i="96"/>
  <c r="QLK23" i="96"/>
  <c r="QLJ23" i="96"/>
  <c r="QLI23" i="96"/>
  <c r="QLH23" i="96"/>
  <c r="QLG23" i="96"/>
  <c r="QLF23" i="96"/>
  <c r="QLE23" i="96"/>
  <c r="QLD23" i="96"/>
  <c r="QLC23" i="96"/>
  <c r="QLB23" i="96"/>
  <c r="QLA23" i="96"/>
  <c r="QKZ23" i="96"/>
  <c r="QKY23" i="96"/>
  <c r="QKX23" i="96"/>
  <c r="QKW23" i="96"/>
  <c r="QKV23" i="96"/>
  <c r="QKU23" i="96"/>
  <c r="QKT23" i="96"/>
  <c r="QKS23" i="96"/>
  <c r="QKR23" i="96"/>
  <c r="QKQ23" i="96"/>
  <c r="QKP23" i="96"/>
  <c r="QKO23" i="96"/>
  <c r="QKN23" i="96"/>
  <c r="QKM23" i="96"/>
  <c r="QKL23" i="96"/>
  <c r="QKK23" i="96"/>
  <c r="QKJ23" i="96"/>
  <c r="QKI23" i="96"/>
  <c r="QKH23" i="96"/>
  <c r="QKG23" i="96"/>
  <c r="QKF23" i="96"/>
  <c r="QKE23" i="96"/>
  <c r="QKD23" i="96"/>
  <c r="QKC23" i="96"/>
  <c r="QKB23" i="96"/>
  <c r="QKA23" i="96"/>
  <c r="QJZ23" i="96"/>
  <c r="QJY23" i="96"/>
  <c r="QJX23" i="96"/>
  <c r="QJW23" i="96"/>
  <c r="QJV23" i="96"/>
  <c r="QJU23" i="96"/>
  <c r="QJT23" i="96"/>
  <c r="QJS23" i="96"/>
  <c r="QJR23" i="96"/>
  <c r="QJQ23" i="96"/>
  <c r="QJP23" i="96"/>
  <c r="QJO23" i="96"/>
  <c r="QJN23" i="96"/>
  <c r="QJM23" i="96"/>
  <c r="QJL23" i="96"/>
  <c r="QJK23" i="96"/>
  <c r="QJJ23" i="96"/>
  <c r="QJI23" i="96"/>
  <c r="QJH23" i="96"/>
  <c r="QJG23" i="96"/>
  <c r="QJF23" i="96"/>
  <c r="QJE23" i="96"/>
  <c r="QJD23" i="96"/>
  <c r="QJC23" i="96"/>
  <c r="QJB23" i="96"/>
  <c r="QJA23" i="96"/>
  <c r="QIZ23" i="96"/>
  <c r="QIY23" i="96"/>
  <c r="QIX23" i="96"/>
  <c r="QIW23" i="96"/>
  <c r="QIV23" i="96"/>
  <c r="QIU23" i="96"/>
  <c r="QIT23" i="96"/>
  <c r="QIS23" i="96"/>
  <c r="QIR23" i="96"/>
  <c r="QIQ23" i="96"/>
  <c r="QIP23" i="96"/>
  <c r="QIO23" i="96"/>
  <c r="QIN23" i="96"/>
  <c r="QIM23" i="96"/>
  <c r="QIL23" i="96"/>
  <c r="QIK23" i="96"/>
  <c r="QIJ23" i="96"/>
  <c r="QII23" i="96"/>
  <c r="QIH23" i="96"/>
  <c r="QIG23" i="96"/>
  <c r="QIF23" i="96"/>
  <c r="QIE23" i="96"/>
  <c r="QID23" i="96"/>
  <c r="QIC23" i="96"/>
  <c r="QIB23" i="96"/>
  <c r="QIA23" i="96"/>
  <c r="QHZ23" i="96"/>
  <c r="QHY23" i="96"/>
  <c r="QHX23" i="96"/>
  <c r="QHW23" i="96"/>
  <c r="QHV23" i="96"/>
  <c r="QHU23" i="96"/>
  <c r="QHT23" i="96"/>
  <c r="QHS23" i="96"/>
  <c r="QHR23" i="96"/>
  <c r="QHQ23" i="96"/>
  <c r="QHP23" i="96"/>
  <c r="QHO23" i="96"/>
  <c r="QHN23" i="96"/>
  <c r="QHM23" i="96"/>
  <c r="QHL23" i="96"/>
  <c r="QHK23" i="96"/>
  <c r="QHJ23" i="96"/>
  <c r="QHI23" i="96"/>
  <c r="QHH23" i="96"/>
  <c r="QHG23" i="96"/>
  <c r="QHF23" i="96"/>
  <c r="QHE23" i="96"/>
  <c r="QHD23" i="96"/>
  <c r="QHC23" i="96"/>
  <c r="QHB23" i="96"/>
  <c r="QHA23" i="96"/>
  <c r="QGZ23" i="96"/>
  <c r="QGY23" i="96"/>
  <c r="QGX23" i="96"/>
  <c r="QGW23" i="96"/>
  <c r="QGV23" i="96"/>
  <c r="QGU23" i="96"/>
  <c r="QGT23" i="96"/>
  <c r="QGS23" i="96"/>
  <c r="QGR23" i="96"/>
  <c r="QGQ23" i="96"/>
  <c r="QGP23" i="96"/>
  <c r="QGO23" i="96"/>
  <c r="QGN23" i="96"/>
  <c r="QGM23" i="96"/>
  <c r="QGL23" i="96"/>
  <c r="QGK23" i="96"/>
  <c r="QGJ23" i="96"/>
  <c r="QGI23" i="96"/>
  <c r="QGH23" i="96"/>
  <c r="QGG23" i="96"/>
  <c r="QGF23" i="96"/>
  <c r="QGE23" i="96"/>
  <c r="QGD23" i="96"/>
  <c r="QGC23" i="96"/>
  <c r="QGB23" i="96"/>
  <c r="QGA23" i="96"/>
  <c r="QFZ23" i="96"/>
  <c r="QFY23" i="96"/>
  <c r="QFX23" i="96"/>
  <c r="QFW23" i="96"/>
  <c r="QFV23" i="96"/>
  <c r="QFU23" i="96"/>
  <c r="QFT23" i="96"/>
  <c r="QFS23" i="96"/>
  <c r="QFR23" i="96"/>
  <c r="QFQ23" i="96"/>
  <c r="QFP23" i="96"/>
  <c r="QFO23" i="96"/>
  <c r="QFN23" i="96"/>
  <c r="QFM23" i="96"/>
  <c r="QFL23" i="96"/>
  <c r="QFK23" i="96"/>
  <c r="QFJ23" i="96"/>
  <c r="QFI23" i="96"/>
  <c r="QFH23" i="96"/>
  <c r="QFG23" i="96"/>
  <c r="QFF23" i="96"/>
  <c r="QFE23" i="96"/>
  <c r="QFD23" i="96"/>
  <c r="QFC23" i="96"/>
  <c r="QFB23" i="96"/>
  <c r="QFA23" i="96"/>
  <c r="QEZ23" i="96"/>
  <c r="QEY23" i="96"/>
  <c r="QEX23" i="96"/>
  <c r="QEW23" i="96"/>
  <c r="QEV23" i="96"/>
  <c r="QEU23" i="96"/>
  <c r="QET23" i="96"/>
  <c r="QES23" i="96"/>
  <c r="QER23" i="96"/>
  <c r="QEQ23" i="96"/>
  <c r="QEP23" i="96"/>
  <c r="QEO23" i="96"/>
  <c r="QEN23" i="96"/>
  <c r="QEM23" i="96"/>
  <c r="QEL23" i="96"/>
  <c r="QEK23" i="96"/>
  <c r="QEJ23" i="96"/>
  <c r="QEI23" i="96"/>
  <c r="QEH23" i="96"/>
  <c r="QEG23" i="96"/>
  <c r="QEF23" i="96"/>
  <c r="QEE23" i="96"/>
  <c r="QED23" i="96"/>
  <c r="QEC23" i="96"/>
  <c r="QEB23" i="96"/>
  <c r="QEA23" i="96"/>
  <c r="QDZ23" i="96"/>
  <c r="QDY23" i="96"/>
  <c r="QDX23" i="96"/>
  <c r="QDW23" i="96"/>
  <c r="QDV23" i="96"/>
  <c r="QDU23" i="96"/>
  <c r="QDT23" i="96"/>
  <c r="QDS23" i="96"/>
  <c r="QDR23" i="96"/>
  <c r="QDQ23" i="96"/>
  <c r="QDP23" i="96"/>
  <c r="QDO23" i="96"/>
  <c r="QDN23" i="96"/>
  <c r="QDM23" i="96"/>
  <c r="QDL23" i="96"/>
  <c r="QDK23" i="96"/>
  <c r="QDJ23" i="96"/>
  <c r="QDI23" i="96"/>
  <c r="QDH23" i="96"/>
  <c r="QDG23" i="96"/>
  <c r="QDF23" i="96"/>
  <c r="QDE23" i="96"/>
  <c r="QDD23" i="96"/>
  <c r="QDC23" i="96"/>
  <c r="QDB23" i="96"/>
  <c r="QDA23" i="96"/>
  <c r="QCZ23" i="96"/>
  <c r="QCY23" i="96"/>
  <c r="QCX23" i="96"/>
  <c r="QCW23" i="96"/>
  <c r="QCV23" i="96"/>
  <c r="QCU23" i="96"/>
  <c r="QCT23" i="96"/>
  <c r="QCS23" i="96"/>
  <c r="QCR23" i="96"/>
  <c r="QCQ23" i="96"/>
  <c r="QCP23" i="96"/>
  <c r="QCO23" i="96"/>
  <c r="QCN23" i="96"/>
  <c r="QCM23" i="96"/>
  <c r="QCL23" i="96"/>
  <c r="QCK23" i="96"/>
  <c r="QCJ23" i="96"/>
  <c r="QCI23" i="96"/>
  <c r="QCH23" i="96"/>
  <c r="QCG23" i="96"/>
  <c r="QCF23" i="96"/>
  <c r="QCE23" i="96"/>
  <c r="QCD23" i="96"/>
  <c r="QCC23" i="96"/>
  <c r="QCB23" i="96"/>
  <c r="QCA23" i="96"/>
  <c r="QBZ23" i="96"/>
  <c r="QBY23" i="96"/>
  <c r="QBX23" i="96"/>
  <c r="QBW23" i="96"/>
  <c r="QBV23" i="96"/>
  <c r="QBU23" i="96"/>
  <c r="QBT23" i="96"/>
  <c r="QBS23" i="96"/>
  <c r="QBR23" i="96"/>
  <c r="QBQ23" i="96"/>
  <c r="QBP23" i="96"/>
  <c r="QBO23" i="96"/>
  <c r="QBN23" i="96"/>
  <c r="QBM23" i="96"/>
  <c r="QBL23" i="96"/>
  <c r="QBK23" i="96"/>
  <c r="QBJ23" i="96"/>
  <c r="QBI23" i="96"/>
  <c r="QBH23" i="96"/>
  <c r="QBG23" i="96"/>
  <c r="QBF23" i="96"/>
  <c r="QBE23" i="96"/>
  <c r="QBD23" i="96"/>
  <c r="QBC23" i="96"/>
  <c r="QBB23" i="96"/>
  <c r="QBA23" i="96"/>
  <c r="QAZ23" i="96"/>
  <c r="QAY23" i="96"/>
  <c r="QAX23" i="96"/>
  <c r="QAW23" i="96"/>
  <c r="QAV23" i="96"/>
  <c r="QAU23" i="96"/>
  <c r="QAT23" i="96"/>
  <c r="QAS23" i="96"/>
  <c r="QAR23" i="96"/>
  <c r="QAQ23" i="96"/>
  <c r="QAP23" i="96"/>
  <c r="QAO23" i="96"/>
  <c r="QAN23" i="96"/>
  <c r="QAM23" i="96"/>
  <c r="QAL23" i="96"/>
  <c r="QAK23" i="96"/>
  <c r="QAJ23" i="96"/>
  <c r="QAI23" i="96"/>
  <c r="QAH23" i="96"/>
  <c r="QAG23" i="96"/>
  <c r="QAF23" i="96"/>
  <c r="QAE23" i="96"/>
  <c r="QAD23" i="96"/>
  <c r="QAC23" i="96"/>
  <c r="QAB23" i="96"/>
  <c r="QAA23" i="96"/>
  <c r="PZZ23" i="96"/>
  <c r="PZY23" i="96"/>
  <c r="PZX23" i="96"/>
  <c r="PZW23" i="96"/>
  <c r="PZV23" i="96"/>
  <c r="PZU23" i="96"/>
  <c r="PZT23" i="96"/>
  <c r="PZS23" i="96"/>
  <c r="PZR23" i="96"/>
  <c r="PZQ23" i="96"/>
  <c r="PZP23" i="96"/>
  <c r="PZO23" i="96"/>
  <c r="PZN23" i="96"/>
  <c r="PZM23" i="96"/>
  <c r="PZL23" i="96"/>
  <c r="PZK23" i="96"/>
  <c r="PZJ23" i="96"/>
  <c r="PZI23" i="96"/>
  <c r="PZH23" i="96"/>
  <c r="PZG23" i="96"/>
  <c r="PZF23" i="96"/>
  <c r="PZE23" i="96"/>
  <c r="PZD23" i="96"/>
  <c r="PZC23" i="96"/>
  <c r="PZB23" i="96"/>
  <c r="PZA23" i="96"/>
  <c r="PYZ23" i="96"/>
  <c r="PYY23" i="96"/>
  <c r="PYX23" i="96"/>
  <c r="PYW23" i="96"/>
  <c r="PYV23" i="96"/>
  <c r="PYU23" i="96"/>
  <c r="PYT23" i="96"/>
  <c r="PYS23" i="96"/>
  <c r="PYR23" i="96"/>
  <c r="PYQ23" i="96"/>
  <c r="PYP23" i="96"/>
  <c r="PYO23" i="96"/>
  <c r="PYN23" i="96"/>
  <c r="PYM23" i="96"/>
  <c r="PYL23" i="96"/>
  <c r="PYK23" i="96"/>
  <c r="PYJ23" i="96"/>
  <c r="PYI23" i="96"/>
  <c r="PYH23" i="96"/>
  <c r="PYG23" i="96"/>
  <c r="PYF23" i="96"/>
  <c r="PYE23" i="96"/>
  <c r="PYD23" i="96"/>
  <c r="PYC23" i="96"/>
  <c r="PYB23" i="96"/>
  <c r="PYA23" i="96"/>
  <c r="PXZ23" i="96"/>
  <c r="PXY23" i="96"/>
  <c r="PXX23" i="96"/>
  <c r="PXW23" i="96"/>
  <c r="PXV23" i="96"/>
  <c r="PXU23" i="96"/>
  <c r="PXT23" i="96"/>
  <c r="PXS23" i="96"/>
  <c r="PXR23" i="96"/>
  <c r="PXQ23" i="96"/>
  <c r="PXP23" i="96"/>
  <c r="PXO23" i="96"/>
  <c r="PXN23" i="96"/>
  <c r="PXM23" i="96"/>
  <c r="PXL23" i="96"/>
  <c r="PXK23" i="96"/>
  <c r="PXJ23" i="96"/>
  <c r="PXI23" i="96"/>
  <c r="PXH23" i="96"/>
  <c r="PXG23" i="96"/>
  <c r="PXF23" i="96"/>
  <c r="PXE23" i="96"/>
  <c r="PXD23" i="96"/>
  <c r="PXC23" i="96"/>
  <c r="PXB23" i="96"/>
  <c r="PXA23" i="96"/>
  <c r="PWZ23" i="96"/>
  <c r="PWY23" i="96"/>
  <c r="PWX23" i="96"/>
  <c r="PWW23" i="96"/>
  <c r="PWV23" i="96"/>
  <c r="PWU23" i="96"/>
  <c r="PWT23" i="96"/>
  <c r="PWS23" i="96"/>
  <c r="PWR23" i="96"/>
  <c r="PWQ23" i="96"/>
  <c r="PWP23" i="96"/>
  <c r="PWO23" i="96"/>
  <c r="PWN23" i="96"/>
  <c r="PWM23" i="96"/>
  <c r="PWL23" i="96"/>
  <c r="PWK23" i="96"/>
  <c r="PWJ23" i="96"/>
  <c r="PWI23" i="96"/>
  <c r="PWH23" i="96"/>
  <c r="PWG23" i="96"/>
  <c r="PWF23" i="96"/>
  <c r="PWE23" i="96"/>
  <c r="PWD23" i="96"/>
  <c r="PWC23" i="96"/>
  <c r="PWB23" i="96"/>
  <c r="PWA23" i="96"/>
  <c r="PVZ23" i="96"/>
  <c r="PVY23" i="96"/>
  <c r="PVX23" i="96"/>
  <c r="PVW23" i="96"/>
  <c r="PVV23" i="96"/>
  <c r="PVU23" i="96"/>
  <c r="PVT23" i="96"/>
  <c r="PVS23" i="96"/>
  <c r="PVR23" i="96"/>
  <c r="PVQ23" i="96"/>
  <c r="PVP23" i="96"/>
  <c r="PVO23" i="96"/>
  <c r="PVN23" i="96"/>
  <c r="PVM23" i="96"/>
  <c r="PVL23" i="96"/>
  <c r="PVK23" i="96"/>
  <c r="PVJ23" i="96"/>
  <c r="PVI23" i="96"/>
  <c r="PVH23" i="96"/>
  <c r="PVG23" i="96"/>
  <c r="PVF23" i="96"/>
  <c r="PVE23" i="96"/>
  <c r="PVD23" i="96"/>
  <c r="PVC23" i="96"/>
  <c r="PVB23" i="96"/>
  <c r="PVA23" i="96"/>
  <c r="PUZ23" i="96"/>
  <c r="PUY23" i="96"/>
  <c r="PUX23" i="96"/>
  <c r="PUW23" i="96"/>
  <c r="PUV23" i="96"/>
  <c r="PUU23" i="96"/>
  <c r="PUT23" i="96"/>
  <c r="PUS23" i="96"/>
  <c r="PUR23" i="96"/>
  <c r="PUQ23" i="96"/>
  <c r="PUP23" i="96"/>
  <c r="PUO23" i="96"/>
  <c r="PUN23" i="96"/>
  <c r="PUM23" i="96"/>
  <c r="PUL23" i="96"/>
  <c r="PUK23" i="96"/>
  <c r="PUJ23" i="96"/>
  <c r="PUI23" i="96"/>
  <c r="PUH23" i="96"/>
  <c r="PUG23" i="96"/>
  <c r="PUF23" i="96"/>
  <c r="PUE23" i="96"/>
  <c r="PUD23" i="96"/>
  <c r="PUC23" i="96"/>
  <c r="PUB23" i="96"/>
  <c r="PUA23" i="96"/>
  <c r="PTZ23" i="96"/>
  <c r="PTY23" i="96"/>
  <c r="PTX23" i="96"/>
  <c r="PTW23" i="96"/>
  <c r="PTV23" i="96"/>
  <c r="PTU23" i="96"/>
  <c r="PTT23" i="96"/>
  <c r="PTS23" i="96"/>
  <c r="PTR23" i="96"/>
  <c r="PTQ23" i="96"/>
  <c r="PTP23" i="96"/>
  <c r="PTO23" i="96"/>
  <c r="PTN23" i="96"/>
  <c r="PTM23" i="96"/>
  <c r="PTL23" i="96"/>
  <c r="PTK23" i="96"/>
  <c r="PTJ23" i="96"/>
  <c r="PTI23" i="96"/>
  <c r="PTH23" i="96"/>
  <c r="PTG23" i="96"/>
  <c r="PTF23" i="96"/>
  <c r="PTE23" i="96"/>
  <c r="PTD23" i="96"/>
  <c r="PTC23" i="96"/>
  <c r="PTB23" i="96"/>
  <c r="PTA23" i="96"/>
  <c r="PSZ23" i="96"/>
  <c r="PSY23" i="96"/>
  <c r="PSX23" i="96"/>
  <c r="PSW23" i="96"/>
  <c r="PSV23" i="96"/>
  <c r="PSU23" i="96"/>
  <c r="PST23" i="96"/>
  <c r="PSS23" i="96"/>
  <c r="PSR23" i="96"/>
  <c r="PSQ23" i="96"/>
  <c r="PSP23" i="96"/>
  <c r="PSO23" i="96"/>
  <c r="PSN23" i="96"/>
  <c r="PSM23" i="96"/>
  <c r="PSL23" i="96"/>
  <c r="PSK23" i="96"/>
  <c r="PSJ23" i="96"/>
  <c r="PSI23" i="96"/>
  <c r="PSH23" i="96"/>
  <c r="PSG23" i="96"/>
  <c r="PSF23" i="96"/>
  <c r="PSE23" i="96"/>
  <c r="PSD23" i="96"/>
  <c r="PSC23" i="96"/>
  <c r="PSB23" i="96"/>
  <c r="PSA23" i="96"/>
  <c r="PRZ23" i="96"/>
  <c r="PRY23" i="96"/>
  <c r="PRX23" i="96"/>
  <c r="PRW23" i="96"/>
  <c r="PRV23" i="96"/>
  <c r="PRU23" i="96"/>
  <c r="PRT23" i="96"/>
  <c r="PRS23" i="96"/>
  <c r="PRR23" i="96"/>
  <c r="PRQ23" i="96"/>
  <c r="PRP23" i="96"/>
  <c r="PRO23" i="96"/>
  <c r="PRN23" i="96"/>
  <c r="PRM23" i="96"/>
  <c r="PRL23" i="96"/>
  <c r="PRK23" i="96"/>
  <c r="PRJ23" i="96"/>
  <c r="PRI23" i="96"/>
  <c r="PRH23" i="96"/>
  <c r="PRG23" i="96"/>
  <c r="PRF23" i="96"/>
  <c r="PRE23" i="96"/>
  <c r="PRD23" i="96"/>
  <c r="PRC23" i="96"/>
  <c r="PRB23" i="96"/>
  <c r="PRA23" i="96"/>
  <c r="PQZ23" i="96"/>
  <c r="PQY23" i="96"/>
  <c r="PQX23" i="96"/>
  <c r="PQW23" i="96"/>
  <c r="PQV23" i="96"/>
  <c r="PQU23" i="96"/>
  <c r="PQT23" i="96"/>
  <c r="PQS23" i="96"/>
  <c r="PQR23" i="96"/>
  <c r="PQQ23" i="96"/>
  <c r="PQP23" i="96"/>
  <c r="PQO23" i="96"/>
  <c r="PQN23" i="96"/>
  <c r="PQM23" i="96"/>
  <c r="PQL23" i="96"/>
  <c r="PQK23" i="96"/>
  <c r="PQJ23" i="96"/>
  <c r="PQI23" i="96"/>
  <c r="PQH23" i="96"/>
  <c r="PQG23" i="96"/>
  <c r="PQF23" i="96"/>
  <c r="PQE23" i="96"/>
  <c r="PQD23" i="96"/>
  <c r="PQC23" i="96"/>
  <c r="PQB23" i="96"/>
  <c r="PQA23" i="96"/>
  <c r="PPZ23" i="96"/>
  <c r="PPY23" i="96"/>
  <c r="PPX23" i="96"/>
  <c r="PPW23" i="96"/>
  <c r="PPV23" i="96"/>
  <c r="PPU23" i="96"/>
  <c r="PPT23" i="96"/>
  <c r="PPS23" i="96"/>
  <c r="PPR23" i="96"/>
  <c r="PPQ23" i="96"/>
  <c r="PPP23" i="96"/>
  <c r="PPO23" i="96"/>
  <c r="PPN23" i="96"/>
  <c r="PPM23" i="96"/>
  <c r="PPL23" i="96"/>
  <c r="PPK23" i="96"/>
  <c r="PPJ23" i="96"/>
  <c r="PPI23" i="96"/>
  <c r="PPH23" i="96"/>
  <c r="PPG23" i="96"/>
  <c r="PPF23" i="96"/>
  <c r="PPE23" i="96"/>
  <c r="PPD23" i="96"/>
  <c r="PPC23" i="96"/>
  <c r="PPB23" i="96"/>
  <c r="PPA23" i="96"/>
  <c r="POZ23" i="96"/>
  <c r="POY23" i="96"/>
  <c r="POX23" i="96"/>
  <c r="POW23" i="96"/>
  <c r="POV23" i="96"/>
  <c r="POU23" i="96"/>
  <c r="POT23" i="96"/>
  <c r="POS23" i="96"/>
  <c r="POR23" i="96"/>
  <c r="POQ23" i="96"/>
  <c r="POP23" i="96"/>
  <c r="POO23" i="96"/>
  <c r="PON23" i="96"/>
  <c r="POM23" i="96"/>
  <c r="POL23" i="96"/>
  <c r="POK23" i="96"/>
  <c r="POJ23" i="96"/>
  <c r="POI23" i="96"/>
  <c r="POH23" i="96"/>
  <c r="POG23" i="96"/>
  <c r="POF23" i="96"/>
  <c r="POE23" i="96"/>
  <c r="POD23" i="96"/>
  <c r="POC23" i="96"/>
  <c r="POB23" i="96"/>
  <c r="POA23" i="96"/>
  <c r="PNZ23" i="96"/>
  <c r="PNY23" i="96"/>
  <c r="PNX23" i="96"/>
  <c r="PNW23" i="96"/>
  <c r="PNV23" i="96"/>
  <c r="PNU23" i="96"/>
  <c r="PNT23" i="96"/>
  <c r="PNS23" i="96"/>
  <c r="PNR23" i="96"/>
  <c r="PNQ23" i="96"/>
  <c r="PNP23" i="96"/>
  <c r="PNO23" i="96"/>
  <c r="PNN23" i="96"/>
  <c r="PNM23" i="96"/>
  <c r="PNL23" i="96"/>
  <c r="PNK23" i="96"/>
  <c r="PNJ23" i="96"/>
  <c r="PNI23" i="96"/>
  <c r="PNH23" i="96"/>
  <c r="PNG23" i="96"/>
  <c r="PNF23" i="96"/>
  <c r="PNE23" i="96"/>
  <c r="PND23" i="96"/>
  <c r="PNC23" i="96"/>
  <c r="PNB23" i="96"/>
  <c r="PNA23" i="96"/>
  <c r="PMZ23" i="96"/>
  <c r="PMY23" i="96"/>
  <c r="PMX23" i="96"/>
  <c r="PMW23" i="96"/>
  <c r="PMV23" i="96"/>
  <c r="PMU23" i="96"/>
  <c r="PMT23" i="96"/>
  <c r="PMS23" i="96"/>
  <c r="PMR23" i="96"/>
  <c r="PMQ23" i="96"/>
  <c r="PMP23" i="96"/>
  <c r="PMO23" i="96"/>
  <c r="PMN23" i="96"/>
  <c r="PMM23" i="96"/>
  <c r="PML23" i="96"/>
  <c r="PMK23" i="96"/>
  <c r="PMJ23" i="96"/>
  <c r="PMI23" i="96"/>
  <c r="PMH23" i="96"/>
  <c r="PMG23" i="96"/>
  <c r="PMF23" i="96"/>
  <c r="PME23" i="96"/>
  <c r="PMD23" i="96"/>
  <c r="PMC23" i="96"/>
  <c r="PMB23" i="96"/>
  <c r="PMA23" i="96"/>
  <c r="PLZ23" i="96"/>
  <c r="PLY23" i="96"/>
  <c r="PLX23" i="96"/>
  <c r="PLW23" i="96"/>
  <c r="PLV23" i="96"/>
  <c r="PLU23" i="96"/>
  <c r="PLT23" i="96"/>
  <c r="PLS23" i="96"/>
  <c r="PLR23" i="96"/>
  <c r="PLQ23" i="96"/>
  <c r="PLP23" i="96"/>
  <c r="PLO23" i="96"/>
  <c r="PLN23" i="96"/>
  <c r="PLM23" i="96"/>
  <c r="PLL23" i="96"/>
  <c r="PLK23" i="96"/>
  <c r="PLJ23" i="96"/>
  <c r="PLI23" i="96"/>
  <c r="PLH23" i="96"/>
  <c r="PLG23" i="96"/>
  <c r="PLF23" i="96"/>
  <c r="PLE23" i="96"/>
  <c r="PLD23" i="96"/>
  <c r="PLC23" i="96"/>
  <c r="PLB23" i="96"/>
  <c r="PLA23" i="96"/>
  <c r="PKZ23" i="96"/>
  <c r="PKY23" i="96"/>
  <c r="PKX23" i="96"/>
  <c r="PKW23" i="96"/>
  <c r="PKV23" i="96"/>
  <c r="PKU23" i="96"/>
  <c r="PKT23" i="96"/>
  <c r="PKS23" i="96"/>
  <c r="PKR23" i="96"/>
  <c r="PKQ23" i="96"/>
  <c r="PKP23" i="96"/>
  <c r="PKO23" i="96"/>
  <c r="PKN23" i="96"/>
  <c r="PKM23" i="96"/>
  <c r="PKL23" i="96"/>
  <c r="PKK23" i="96"/>
  <c r="PKJ23" i="96"/>
  <c r="PKI23" i="96"/>
  <c r="PKH23" i="96"/>
  <c r="PKG23" i="96"/>
  <c r="PKF23" i="96"/>
  <c r="PKE23" i="96"/>
  <c r="PKD23" i="96"/>
  <c r="PKC23" i="96"/>
  <c r="PKB23" i="96"/>
  <c r="PKA23" i="96"/>
  <c r="PJZ23" i="96"/>
  <c r="PJY23" i="96"/>
  <c r="PJX23" i="96"/>
  <c r="PJW23" i="96"/>
  <c r="PJV23" i="96"/>
  <c r="PJU23" i="96"/>
  <c r="PJT23" i="96"/>
  <c r="PJS23" i="96"/>
  <c r="PJR23" i="96"/>
  <c r="PJQ23" i="96"/>
  <c r="PJP23" i="96"/>
  <c r="PJO23" i="96"/>
  <c r="PJN23" i="96"/>
  <c r="PJM23" i="96"/>
  <c r="PJL23" i="96"/>
  <c r="PJK23" i="96"/>
  <c r="PJJ23" i="96"/>
  <c r="PJI23" i="96"/>
  <c r="PJH23" i="96"/>
  <c r="PJG23" i="96"/>
  <c r="PJF23" i="96"/>
  <c r="PJE23" i="96"/>
  <c r="PJD23" i="96"/>
  <c r="PJC23" i="96"/>
  <c r="PJB23" i="96"/>
  <c r="PJA23" i="96"/>
  <c r="PIZ23" i="96"/>
  <c r="PIY23" i="96"/>
  <c r="PIX23" i="96"/>
  <c r="PIW23" i="96"/>
  <c r="PIV23" i="96"/>
  <c r="PIU23" i="96"/>
  <c r="PIT23" i="96"/>
  <c r="PIS23" i="96"/>
  <c r="PIR23" i="96"/>
  <c r="PIQ23" i="96"/>
  <c r="PIP23" i="96"/>
  <c r="PIO23" i="96"/>
  <c r="PIN23" i="96"/>
  <c r="PIM23" i="96"/>
  <c r="PIL23" i="96"/>
  <c r="PIK23" i="96"/>
  <c r="PIJ23" i="96"/>
  <c r="PII23" i="96"/>
  <c r="PIH23" i="96"/>
  <c r="PIG23" i="96"/>
  <c r="PIF23" i="96"/>
  <c r="PIE23" i="96"/>
  <c r="PID23" i="96"/>
  <c r="PIC23" i="96"/>
  <c r="PIB23" i="96"/>
  <c r="PIA23" i="96"/>
  <c r="PHZ23" i="96"/>
  <c r="PHY23" i="96"/>
  <c r="PHX23" i="96"/>
  <c r="PHW23" i="96"/>
  <c r="PHV23" i="96"/>
  <c r="PHU23" i="96"/>
  <c r="PHT23" i="96"/>
  <c r="PHS23" i="96"/>
  <c r="PHR23" i="96"/>
  <c r="PHQ23" i="96"/>
  <c r="PHP23" i="96"/>
  <c r="PHO23" i="96"/>
  <c r="PHN23" i="96"/>
  <c r="PHM23" i="96"/>
  <c r="PHL23" i="96"/>
  <c r="PHK23" i="96"/>
  <c r="PHJ23" i="96"/>
  <c r="PHI23" i="96"/>
  <c r="PHH23" i="96"/>
  <c r="PHG23" i="96"/>
  <c r="PHF23" i="96"/>
  <c r="PHE23" i="96"/>
  <c r="PHD23" i="96"/>
  <c r="PHC23" i="96"/>
  <c r="PHB23" i="96"/>
  <c r="PHA23" i="96"/>
  <c r="PGZ23" i="96"/>
  <c r="PGY23" i="96"/>
  <c r="PGX23" i="96"/>
  <c r="PGW23" i="96"/>
  <c r="PGV23" i="96"/>
  <c r="PGU23" i="96"/>
  <c r="PGT23" i="96"/>
  <c r="PGS23" i="96"/>
  <c r="PGR23" i="96"/>
  <c r="PGQ23" i="96"/>
  <c r="PGP23" i="96"/>
  <c r="PGO23" i="96"/>
  <c r="PGN23" i="96"/>
  <c r="PGM23" i="96"/>
  <c r="PGL23" i="96"/>
  <c r="PGK23" i="96"/>
  <c r="PGJ23" i="96"/>
  <c r="PGI23" i="96"/>
  <c r="PGH23" i="96"/>
  <c r="PGG23" i="96"/>
  <c r="PGF23" i="96"/>
  <c r="PGE23" i="96"/>
  <c r="PGD23" i="96"/>
  <c r="PGC23" i="96"/>
  <c r="PGB23" i="96"/>
  <c r="PGA23" i="96"/>
  <c r="PFZ23" i="96"/>
  <c r="PFY23" i="96"/>
  <c r="PFX23" i="96"/>
  <c r="PFW23" i="96"/>
  <c r="PFV23" i="96"/>
  <c r="PFU23" i="96"/>
  <c r="PFT23" i="96"/>
  <c r="PFS23" i="96"/>
  <c r="PFR23" i="96"/>
  <c r="PFQ23" i="96"/>
  <c r="PFP23" i="96"/>
  <c r="PFO23" i="96"/>
  <c r="PFN23" i="96"/>
  <c r="PFM23" i="96"/>
  <c r="PFL23" i="96"/>
  <c r="PFK23" i="96"/>
  <c r="PFJ23" i="96"/>
  <c r="PFI23" i="96"/>
  <c r="PFH23" i="96"/>
  <c r="PFG23" i="96"/>
  <c r="PFF23" i="96"/>
  <c r="PFE23" i="96"/>
  <c r="PFD23" i="96"/>
  <c r="PFC23" i="96"/>
  <c r="PFB23" i="96"/>
  <c r="PFA23" i="96"/>
  <c r="PEZ23" i="96"/>
  <c r="PEY23" i="96"/>
  <c r="PEX23" i="96"/>
  <c r="PEW23" i="96"/>
  <c r="PEV23" i="96"/>
  <c r="PEU23" i="96"/>
  <c r="PET23" i="96"/>
  <c r="PES23" i="96"/>
  <c r="PER23" i="96"/>
  <c r="PEQ23" i="96"/>
  <c r="PEP23" i="96"/>
  <c r="PEO23" i="96"/>
  <c r="PEN23" i="96"/>
  <c r="PEM23" i="96"/>
  <c r="PEL23" i="96"/>
  <c r="PEK23" i="96"/>
  <c r="PEJ23" i="96"/>
  <c r="PEI23" i="96"/>
  <c r="PEH23" i="96"/>
  <c r="PEG23" i="96"/>
  <c r="PEF23" i="96"/>
  <c r="PEE23" i="96"/>
  <c r="PED23" i="96"/>
  <c r="PEC23" i="96"/>
  <c r="PEB23" i="96"/>
  <c r="PEA23" i="96"/>
  <c r="PDZ23" i="96"/>
  <c r="PDY23" i="96"/>
  <c r="PDX23" i="96"/>
  <c r="PDW23" i="96"/>
  <c r="PDV23" i="96"/>
  <c r="PDU23" i="96"/>
  <c r="PDT23" i="96"/>
  <c r="PDS23" i="96"/>
  <c r="PDR23" i="96"/>
  <c r="PDQ23" i="96"/>
  <c r="PDP23" i="96"/>
  <c r="PDO23" i="96"/>
  <c r="PDN23" i="96"/>
  <c r="PDM23" i="96"/>
  <c r="PDL23" i="96"/>
  <c r="PDK23" i="96"/>
  <c r="PDJ23" i="96"/>
  <c r="PDI23" i="96"/>
  <c r="PDH23" i="96"/>
  <c r="PDG23" i="96"/>
  <c r="PDF23" i="96"/>
  <c r="PDE23" i="96"/>
  <c r="PDD23" i="96"/>
  <c r="PDC23" i="96"/>
  <c r="PDB23" i="96"/>
  <c r="PDA23" i="96"/>
  <c r="PCZ23" i="96"/>
  <c r="PCY23" i="96"/>
  <c r="PCX23" i="96"/>
  <c r="PCW23" i="96"/>
  <c r="PCV23" i="96"/>
  <c r="PCU23" i="96"/>
  <c r="PCT23" i="96"/>
  <c r="PCS23" i="96"/>
  <c r="PCR23" i="96"/>
  <c r="PCQ23" i="96"/>
  <c r="PCP23" i="96"/>
  <c r="PCO23" i="96"/>
  <c r="PCN23" i="96"/>
  <c r="PCM23" i="96"/>
  <c r="PCL23" i="96"/>
  <c r="PCK23" i="96"/>
  <c r="PCJ23" i="96"/>
  <c r="PCI23" i="96"/>
  <c r="PCH23" i="96"/>
  <c r="PCG23" i="96"/>
  <c r="PCF23" i="96"/>
  <c r="PCE23" i="96"/>
  <c r="PCD23" i="96"/>
  <c r="PCC23" i="96"/>
  <c r="PCB23" i="96"/>
  <c r="PCA23" i="96"/>
  <c r="PBZ23" i="96"/>
  <c r="PBY23" i="96"/>
  <c r="PBX23" i="96"/>
  <c r="PBW23" i="96"/>
  <c r="PBV23" i="96"/>
  <c r="PBU23" i="96"/>
  <c r="PBT23" i="96"/>
  <c r="PBS23" i="96"/>
  <c r="PBR23" i="96"/>
  <c r="PBQ23" i="96"/>
  <c r="PBP23" i="96"/>
  <c r="PBO23" i="96"/>
  <c r="PBN23" i="96"/>
  <c r="PBM23" i="96"/>
  <c r="PBL23" i="96"/>
  <c r="PBK23" i="96"/>
  <c r="PBJ23" i="96"/>
  <c r="PBI23" i="96"/>
  <c r="PBH23" i="96"/>
  <c r="PBG23" i="96"/>
  <c r="PBF23" i="96"/>
  <c r="PBE23" i="96"/>
  <c r="PBD23" i="96"/>
  <c r="PBC23" i="96"/>
  <c r="PBB23" i="96"/>
  <c r="PBA23" i="96"/>
  <c r="PAZ23" i="96"/>
  <c r="PAY23" i="96"/>
  <c r="PAX23" i="96"/>
  <c r="PAW23" i="96"/>
  <c r="PAV23" i="96"/>
  <c r="PAU23" i="96"/>
  <c r="PAT23" i="96"/>
  <c r="PAS23" i="96"/>
  <c r="PAR23" i="96"/>
  <c r="PAQ23" i="96"/>
  <c r="PAP23" i="96"/>
  <c r="PAO23" i="96"/>
  <c r="PAN23" i="96"/>
  <c r="PAM23" i="96"/>
  <c r="PAL23" i="96"/>
  <c r="PAK23" i="96"/>
  <c r="PAJ23" i="96"/>
  <c r="PAI23" i="96"/>
  <c r="PAH23" i="96"/>
  <c r="PAG23" i="96"/>
  <c r="PAF23" i="96"/>
  <c r="PAE23" i="96"/>
  <c r="PAD23" i="96"/>
  <c r="PAC23" i="96"/>
  <c r="PAB23" i="96"/>
  <c r="PAA23" i="96"/>
  <c r="OZZ23" i="96"/>
  <c r="OZY23" i="96"/>
  <c r="OZX23" i="96"/>
  <c r="OZW23" i="96"/>
  <c r="OZV23" i="96"/>
  <c r="OZU23" i="96"/>
  <c r="OZT23" i="96"/>
  <c r="OZS23" i="96"/>
  <c r="OZR23" i="96"/>
  <c r="OZQ23" i="96"/>
  <c r="OZP23" i="96"/>
  <c r="OZO23" i="96"/>
  <c r="OZN23" i="96"/>
  <c r="OZM23" i="96"/>
  <c r="OZL23" i="96"/>
  <c r="OZK23" i="96"/>
  <c r="OZJ23" i="96"/>
  <c r="OZI23" i="96"/>
  <c r="OZH23" i="96"/>
  <c r="OZG23" i="96"/>
  <c r="OZF23" i="96"/>
  <c r="OZE23" i="96"/>
  <c r="OZD23" i="96"/>
  <c r="OZC23" i="96"/>
  <c r="OZB23" i="96"/>
  <c r="OZA23" i="96"/>
  <c r="OYZ23" i="96"/>
  <c r="OYY23" i="96"/>
  <c r="OYX23" i="96"/>
  <c r="OYW23" i="96"/>
  <c r="OYV23" i="96"/>
  <c r="OYU23" i="96"/>
  <c r="OYT23" i="96"/>
  <c r="OYS23" i="96"/>
  <c r="OYR23" i="96"/>
  <c r="OYQ23" i="96"/>
  <c r="OYP23" i="96"/>
  <c r="OYO23" i="96"/>
  <c r="OYN23" i="96"/>
  <c r="OYM23" i="96"/>
  <c r="OYL23" i="96"/>
  <c r="OYK23" i="96"/>
  <c r="OYJ23" i="96"/>
  <c r="OYI23" i="96"/>
  <c r="OYH23" i="96"/>
  <c r="OYG23" i="96"/>
  <c r="OYF23" i="96"/>
  <c r="OYE23" i="96"/>
  <c r="OYD23" i="96"/>
  <c r="OYC23" i="96"/>
  <c r="OYB23" i="96"/>
  <c r="OYA23" i="96"/>
  <c r="OXZ23" i="96"/>
  <c r="OXY23" i="96"/>
  <c r="OXX23" i="96"/>
  <c r="OXW23" i="96"/>
  <c r="OXV23" i="96"/>
  <c r="OXU23" i="96"/>
  <c r="OXT23" i="96"/>
  <c r="OXS23" i="96"/>
  <c r="OXR23" i="96"/>
  <c r="OXQ23" i="96"/>
  <c r="OXP23" i="96"/>
  <c r="OXO23" i="96"/>
  <c r="OXN23" i="96"/>
  <c r="OXM23" i="96"/>
  <c r="OXL23" i="96"/>
  <c r="OXK23" i="96"/>
  <c r="OXJ23" i="96"/>
  <c r="OXI23" i="96"/>
  <c r="OXH23" i="96"/>
  <c r="OXG23" i="96"/>
  <c r="OXF23" i="96"/>
  <c r="OXE23" i="96"/>
  <c r="OXD23" i="96"/>
  <c r="OXC23" i="96"/>
  <c r="OXB23" i="96"/>
  <c r="OXA23" i="96"/>
  <c r="OWZ23" i="96"/>
  <c r="OWY23" i="96"/>
  <c r="OWX23" i="96"/>
  <c r="OWW23" i="96"/>
  <c r="OWV23" i="96"/>
  <c r="OWU23" i="96"/>
  <c r="OWT23" i="96"/>
  <c r="OWS23" i="96"/>
  <c r="OWR23" i="96"/>
  <c r="OWQ23" i="96"/>
  <c r="OWP23" i="96"/>
  <c r="OWO23" i="96"/>
  <c r="OWN23" i="96"/>
  <c r="OWM23" i="96"/>
  <c r="OWL23" i="96"/>
  <c r="OWK23" i="96"/>
  <c r="OWJ23" i="96"/>
  <c r="OWI23" i="96"/>
  <c r="OWH23" i="96"/>
  <c r="OWG23" i="96"/>
  <c r="OWF23" i="96"/>
  <c r="OWE23" i="96"/>
  <c r="OWD23" i="96"/>
  <c r="OWC23" i="96"/>
  <c r="OWB23" i="96"/>
  <c r="OWA23" i="96"/>
  <c r="OVZ23" i="96"/>
  <c r="OVY23" i="96"/>
  <c r="OVX23" i="96"/>
  <c r="OVW23" i="96"/>
  <c r="OVV23" i="96"/>
  <c r="OVU23" i="96"/>
  <c r="OVT23" i="96"/>
  <c r="OVS23" i="96"/>
  <c r="OVR23" i="96"/>
  <c r="OVQ23" i="96"/>
  <c r="OVP23" i="96"/>
  <c r="OVO23" i="96"/>
  <c r="OVN23" i="96"/>
  <c r="OVM23" i="96"/>
  <c r="OVL23" i="96"/>
  <c r="OVK23" i="96"/>
  <c r="OVJ23" i="96"/>
  <c r="OVI23" i="96"/>
  <c r="OVH23" i="96"/>
  <c r="OVG23" i="96"/>
  <c r="OVF23" i="96"/>
  <c r="OVE23" i="96"/>
  <c r="OVD23" i="96"/>
  <c r="OVC23" i="96"/>
  <c r="OVB23" i="96"/>
  <c r="OVA23" i="96"/>
  <c r="OUZ23" i="96"/>
  <c r="OUY23" i="96"/>
  <c r="OUX23" i="96"/>
  <c r="OUW23" i="96"/>
  <c r="OUV23" i="96"/>
  <c r="OUU23" i="96"/>
  <c r="OUT23" i="96"/>
  <c r="OUS23" i="96"/>
  <c r="OUR23" i="96"/>
  <c r="OUQ23" i="96"/>
  <c r="OUP23" i="96"/>
  <c r="OUO23" i="96"/>
  <c r="OUN23" i="96"/>
  <c r="OUM23" i="96"/>
  <c r="OUL23" i="96"/>
  <c r="OUK23" i="96"/>
  <c r="OUJ23" i="96"/>
  <c r="OUI23" i="96"/>
  <c r="OUH23" i="96"/>
  <c r="OUG23" i="96"/>
  <c r="OUF23" i="96"/>
  <c r="OUE23" i="96"/>
  <c r="OUD23" i="96"/>
  <c r="OUC23" i="96"/>
  <c r="OUB23" i="96"/>
  <c r="OUA23" i="96"/>
  <c r="OTZ23" i="96"/>
  <c r="OTY23" i="96"/>
  <c r="OTX23" i="96"/>
  <c r="OTW23" i="96"/>
  <c r="OTV23" i="96"/>
  <c r="OTU23" i="96"/>
  <c r="OTT23" i="96"/>
  <c r="OTS23" i="96"/>
  <c r="OTR23" i="96"/>
  <c r="OTQ23" i="96"/>
  <c r="OTP23" i="96"/>
  <c r="OTO23" i="96"/>
  <c r="OTN23" i="96"/>
  <c r="OTM23" i="96"/>
  <c r="OTL23" i="96"/>
  <c r="OTK23" i="96"/>
  <c r="OTJ23" i="96"/>
  <c r="OTI23" i="96"/>
  <c r="OTH23" i="96"/>
  <c r="OTG23" i="96"/>
  <c r="OTF23" i="96"/>
  <c r="OTE23" i="96"/>
  <c r="OTD23" i="96"/>
  <c r="OTC23" i="96"/>
  <c r="OTB23" i="96"/>
  <c r="OTA23" i="96"/>
  <c r="OSZ23" i="96"/>
  <c r="OSY23" i="96"/>
  <c r="OSX23" i="96"/>
  <c r="OSW23" i="96"/>
  <c r="OSV23" i="96"/>
  <c r="OSU23" i="96"/>
  <c r="OST23" i="96"/>
  <c r="OSS23" i="96"/>
  <c r="OSR23" i="96"/>
  <c r="OSQ23" i="96"/>
  <c r="OSP23" i="96"/>
  <c r="OSO23" i="96"/>
  <c r="OSN23" i="96"/>
  <c r="OSM23" i="96"/>
  <c r="OSL23" i="96"/>
  <c r="OSK23" i="96"/>
  <c r="OSJ23" i="96"/>
  <c r="OSI23" i="96"/>
  <c r="OSH23" i="96"/>
  <c r="OSG23" i="96"/>
  <c r="OSF23" i="96"/>
  <c r="OSE23" i="96"/>
  <c r="OSD23" i="96"/>
  <c r="OSC23" i="96"/>
  <c r="OSB23" i="96"/>
  <c r="OSA23" i="96"/>
  <c r="ORZ23" i="96"/>
  <c r="ORY23" i="96"/>
  <c r="ORX23" i="96"/>
  <c r="ORW23" i="96"/>
  <c r="ORV23" i="96"/>
  <c r="ORU23" i="96"/>
  <c r="ORT23" i="96"/>
  <c r="ORS23" i="96"/>
  <c r="ORR23" i="96"/>
  <c r="ORQ23" i="96"/>
  <c r="ORP23" i="96"/>
  <c r="ORO23" i="96"/>
  <c r="ORN23" i="96"/>
  <c r="ORM23" i="96"/>
  <c r="ORL23" i="96"/>
  <c r="ORK23" i="96"/>
  <c r="ORJ23" i="96"/>
  <c r="ORI23" i="96"/>
  <c r="ORH23" i="96"/>
  <c r="ORG23" i="96"/>
  <c r="ORF23" i="96"/>
  <c r="ORE23" i="96"/>
  <c r="ORD23" i="96"/>
  <c r="ORC23" i="96"/>
  <c r="ORB23" i="96"/>
  <c r="ORA23" i="96"/>
  <c r="OQZ23" i="96"/>
  <c r="OQY23" i="96"/>
  <c r="OQX23" i="96"/>
  <c r="OQW23" i="96"/>
  <c r="OQV23" i="96"/>
  <c r="OQU23" i="96"/>
  <c r="OQT23" i="96"/>
  <c r="OQS23" i="96"/>
  <c r="OQR23" i="96"/>
  <c r="OQQ23" i="96"/>
  <c r="OQP23" i="96"/>
  <c r="OQO23" i="96"/>
  <c r="OQN23" i="96"/>
  <c r="OQM23" i="96"/>
  <c r="OQL23" i="96"/>
  <c r="OQK23" i="96"/>
  <c r="OQJ23" i="96"/>
  <c r="OQI23" i="96"/>
  <c r="OQH23" i="96"/>
  <c r="OQG23" i="96"/>
  <c r="OQF23" i="96"/>
  <c r="OQE23" i="96"/>
  <c r="OQD23" i="96"/>
  <c r="OQC23" i="96"/>
  <c r="OQB23" i="96"/>
  <c r="OQA23" i="96"/>
  <c r="OPZ23" i="96"/>
  <c r="OPY23" i="96"/>
  <c r="OPX23" i="96"/>
  <c r="OPW23" i="96"/>
  <c r="OPV23" i="96"/>
  <c r="OPU23" i="96"/>
  <c r="OPT23" i="96"/>
  <c r="OPS23" i="96"/>
  <c r="OPR23" i="96"/>
  <c r="OPQ23" i="96"/>
  <c r="OPP23" i="96"/>
  <c r="OPO23" i="96"/>
  <c r="OPN23" i="96"/>
  <c r="OPM23" i="96"/>
  <c r="OPL23" i="96"/>
  <c r="OPK23" i="96"/>
  <c r="OPJ23" i="96"/>
  <c r="OPI23" i="96"/>
  <c r="OPH23" i="96"/>
  <c r="OPG23" i="96"/>
  <c r="OPF23" i="96"/>
  <c r="OPE23" i="96"/>
  <c r="OPD23" i="96"/>
  <c r="OPC23" i="96"/>
  <c r="OPB23" i="96"/>
  <c r="OPA23" i="96"/>
  <c r="OOZ23" i="96"/>
  <c r="OOY23" i="96"/>
  <c r="OOX23" i="96"/>
  <c r="OOW23" i="96"/>
  <c r="OOV23" i="96"/>
  <c r="OOU23" i="96"/>
  <c r="OOT23" i="96"/>
  <c r="OOS23" i="96"/>
  <c r="OOR23" i="96"/>
  <c r="OOQ23" i="96"/>
  <c r="OOP23" i="96"/>
  <c r="OOO23" i="96"/>
  <c r="OON23" i="96"/>
  <c r="OOM23" i="96"/>
  <c r="OOL23" i="96"/>
  <c r="OOK23" i="96"/>
  <c r="OOJ23" i="96"/>
  <c r="OOI23" i="96"/>
  <c r="OOH23" i="96"/>
  <c r="OOG23" i="96"/>
  <c r="OOF23" i="96"/>
  <c r="OOE23" i="96"/>
  <c r="OOD23" i="96"/>
  <c r="OOC23" i="96"/>
  <c r="OOB23" i="96"/>
  <c r="OOA23" i="96"/>
  <c r="ONZ23" i="96"/>
  <c r="ONY23" i="96"/>
  <c r="ONX23" i="96"/>
  <c r="ONW23" i="96"/>
  <c r="ONV23" i="96"/>
  <c r="ONU23" i="96"/>
  <c r="ONT23" i="96"/>
  <c r="ONS23" i="96"/>
  <c r="ONR23" i="96"/>
  <c r="ONQ23" i="96"/>
  <c r="ONP23" i="96"/>
  <c r="ONO23" i="96"/>
  <c r="ONN23" i="96"/>
  <c r="ONM23" i="96"/>
  <c r="ONL23" i="96"/>
  <c r="ONK23" i="96"/>
  <c r="ONJ23" i="96"/>
  <c r="ONI23" i="96"/>
  <c r="ONH23" i="96"/>
  <c r="ONG23" i="96"/>
  <c r="ONF23" i="96"/>
  <c r="ONE23" i="96"/>
  <c r="OND23" i="96"/>
  <c r="ONC23" i="96"/>
  <c r="ONB23" i="96"/>
  <c r="ONA23" i="96"/>
  <c r="OMZ23" i="96"/>
  <c r="OMY23" i="96"/>
  <c r="OMX23" i="96"/>
  <c r="OMW23" i="96"/>
  <c r="OMV23" i="96"/>
  <c r="OMU23" i="96"/>
  <c r="OMT23" i="96"/>
  <c r="OMS23" i="96"/>
  <c r="OMR23" i="96"/>
  <c r="OMQ23" i="96"/>
  <c r="OMP23" i="96"/>
  <c r="OMO23" i="96"/>
  <c r="OMN23" i="96"/>
  <c r="OMM23" i="96"/>
  <c r="OML23" i="96"/>
  <c r="OMK23" i="96"/>
  <c r="OMJ23" i="96"/>
  <c r="OMI23" i="96"/>
  <c r="OMH23" i="96"/>
  <c r="OMG23" i="96"/>
  <c r="OMF23" i="96"/>
  <c r="OME23" i="96"/>
  <c r="OMD23" i="96"/>
  <c r="OMC23" i="96"/>
  <c r="OMB23" i="96"/>
  <c r="OMA23" i="96"/>
  <c r="OLZ23" i="96"/>
  <c r="OLY23" i="96"/>
  <c r="OLX23" i="96"/>
  <c r="OLW23" i="96"/>
  <c r="OLV23" i="96"/>
  <c r="OLU23" i="96"/>
  <c r="OLT23" i="96"/>
  <c r="OLS23" i="96"/>
  <c r="OLR23" i="96"/>
  <c r="OLQ23" i="96"/>
  <c r="OLP23" i="96"/>
  <c r="OLO23" i="96"/>
  <c r="OLN23" i="96"/>
  <c r="OLM23" i="96"/>
  <c r="OLL23" i="96"/>
  <c r="OLK23" i="96"/>
  <c r="OLJ23" i="96"/>
  <c r="OLI23" i="96"/>
  <c r="OLH23" i="96"/>
  <c r="OLG23" i="96"/>
  <c r="OLF23" i="96"/>
  <c r="OLE23" i="96"/>
  <c r="OLD23" i="96"/>
  <c r="OLC23" i="96"/>
  <c r="OLB23" i="96"/>
  <c r="OLA23" i="96"/>
  <c r="OKZ23" i="96"/>
  <c r="OKY23" i="96"/>
  <c r="OKX23" i="96"/>
  <c r="OKW23" i="96"/>
  <c r="OKV23" i="96"/>
  <c r="OKU23" i="96"/>
  <c r="OKT23" i="96"/>
  <c r="OKS23" i="96"/>
  <c r="OKR23" i="96"/>
  <c r="OKQ23" i="96"/>
  <c r="OKP23" i="96"/>
  <c r="OKO23" i="96"/>
  <c r="OKN23" i="96"/>
  <c r="OKM23" i="96"/>
  <c r="OKL23" i="96"/>
  <c r="OKK23" i="96"/>
  <c r="OKJ23" i="96"/>
  <c r="OKI23" i="96"/>
  <c r="OKH23" i="96"/>
  <c r="OKG23" i="96"/>
  <c r="OKF23" i="96"/>
  <c r="OKE23" i="96"/>
  <c r="OKD23" i="96"/>
  <c r="OKC23" i="96"/>
  <c r="OKB23" i="96"/>
  <c r="OKA23" i="96"/>
  <c r="OJZ23" i="96"/>
  <c r="OJY23" i="96"/>
  <c r="OJX23" i="96"/>
  <c r="OJW23" i="96"/>
  <c r="OJV23" i="96"/>
  <c r="OJU23" i="96"/>
  <c r="OJT23" i="96"/>
  <c r="OJS23" i="96"/>
  <c r="OJR23" i="96"/>
  <c r="OJQ23" i="96"/>
  <c r="OJP23" i="96"/>
  <c r="OJO23" i="96"/>
  <c r="OJN23" i="96"/>
  <c r="OJM23" i="96"/>
  <c r="OJL23" i="96"/>
  <c r="OJK23" i="96"/>
  <c r="OJJ23" i="96"/>
  <c r="OJI23" i="96"/>
  <c r="OJH23" i="96"/>
  <c r="OJG23" i="96"/>
  <c r="OJF23" i="96"/>
  <c r="OJE23" i="96"/>
  <c r="OJD23" i="96"/>
  <c r="OJC23" i="96"/>
  <c r="OJB23" i="96"/>
  <c r="OJA23" i="96"/>
  <c r="OIZ23" i="96"/>
  <c r="OIY23" i="96"/>
  <c r="OIX23" i="96"/>
  <c r="OIW23" i="96"/>
  <c r="OIV23" i="96"/>
  <c r="OIU23" i="96"/>
  <c r="OIT23" i="96"/>
  <c r="OIS23" i="96"/>
  <c r="OIR23" i="96"/>
  <c r="OIQ23" i="96"/>
  <c r="OIP23" i="96"/>
  <c r="OIO23" i="96"/>
  <c r="OIN23" i="96"/>
  <c r="OIM23" i="96"/>
  <c r="OIL23" i="96"/>
  <c r="OIK23" i="96"/>
  <c r="OIJ23" i="96"/>
  <c r="OII23" i="96"/>
  <c r="OIH23" i="96"/>
  <c r="OIG23" i="96"/>
  <c r="OIF23" i="96"/>
  <c r="OIE23" i="96"/>
  <c r="OID23" i="96"/>
  <c r="OIC23" i="96"/>
  <c r="OIB23" i="96"/>
  <c r="OIA23" i="96"/>
  <c r="OHZ23" i="96"/>
  <c r="OHY23" i="96"/>
  <c r="OHX23" i="96"/>
  <c r="OHW23" i="96"/>
  <c r="OHV23" i="96"/>
  <c r="OHU23" i="96"/>
  <c r="OHT23" i="96"/>
  <c r="OHS23" i="96"/>
  <c r="OHR23" i="96"/>
  <c r="OHQ23" i="96"/>
  <c r="OHP23" i="96"/>
  <c r="OHO23" i="96"/>
  <c r="OHN23" i="96"/>
  <c r="OHM23" i="96"/>
  <c r="OHL23" i="96"/>
  <c r="OHK23" i="96"/>
  <c r="OHJ23" i="96"/>
  <c r="OHI23" i="96"/>
  <c r="OHH23" i="96"/>
  <c r="OHG23" i="96"/>
  <c r="OHF23" i="96"/>
  <c r="OHE23" i="96"/>
  <c r="OHD23" i="96"/>
  <c r="OHC23" i="96"/>
  <c r="OHB23" i="96"/>
  <c r="OHA23" i="96"/>
  <c r="OGZ23" i="96"/>
  <c r="OGY23" i="96"/>
  <c r="OGX23" i="96"/>
  <c r="OGW23" i="96"/>
  <c r="OGV23" i="96"/>
  <c r="OGU23" i="96"/>
  <c r="OGT23" i="96"/>
  <c r="OGS23" i="96"/>
  <c r="OGR23" i="96"/>
  <c r="OGQ23" i="96"/>
  <c r="OGP23" i="96"/>
  <c r="OGO23" i="96"/>
  <c r="OGN23" i="96"/>
  <c r="OGM23" i="96"/>
  <c r="OGL23" i="96"/>
  <c r="OGK23" i="96"/>
  <c r="OGJ23" i="96"/>
  <c r="OGI23" i="96"/>
  <c r="OGH23" i="96"/>
  <c r="OGG23" i="96"/>
  <c r="OGF23" i="96"/>
  <c r="OGE23" i="96"/>
  <c r="OGD23" i="96"/>
  <c r="OGC23" i="96"/>
  <c r="OGB23" i="96"/>
  <c r="OGA23" i="96"/>
  <c r="OFZ23" i="96"/>
  <c r="OFY23" i="96"/>
  <c r="OFX23" i="96"/>
  <c r="OFW23" i="96"/>
  <c r="OFV23" i="96"/>
  <c r="OFU23" i="96"/>
  <c r="OFT23" i="96"/>
  <c r="OFS23" i="96"/>
  <c r="OFR23" i="96"/>
  <c r="OFQ23" i="96"/>
  <c r="OFP23" i="96"/>
  <c r="OFO23" i="96"/>
  <c r="OFN23" i="96"/>
  <c r="OFM23" i="96"/>
  <c r="OFL23" i="96"/>
  <c r="OFK23" i="96"/>
  <c r="OFJ23" i="96"/>
  <c r="OFI23" i="96"/>
  <c r="OFH23" i="96"/>
  <c r="OFG23" i="96"/>
  <c r="OFF23" i="96"/>
  <c r="OFE23" i="96"/>
  <c r="OFD23" i="96"/>
  <c r="OFC23" i="96"/>
  <c r="OFB23" i="96"/>
  <c r="OFA23" i="96"/>
  <c r="OEZ23" i="96"/>
  <c r="OEY23" i="96"/>
  <c r="OEX23" i="96"/>
  <c r="OEW23" i="96"/>
  <c r="OEV23" i="96"/>
  <c r="OEU23" i="96"/>
  <c r="OET23" i="96"/>
  <c r="OES23" i="96"/>
  <c r="OER23" i="96"/>
  <c r="OEQ23" i="96"/>
  <c r="OEP23" i="96"/>
  <c r="OEO23" i="96"/>
  <c r="OEN23" i="96"/>
  <c r="OEM23" i="96"/>
  <c r="OEL23" i="96"/>
  <c r="OEK23" i="96"/>
  <c r="OEJ23" i="96"/>
  <c r="OEI23" i="96"/>
  <c r="OEH23" i="96"/>
  <c r="OEG23" i="96"/>
  <c r="OEF23" i="96"/>
  <c r="OEE23" i="96"/>
  <c r="OED23" i="96"/>
  <c r="OEC23" i="96"/>
  <c r="OEB23" i="96"/>
  <c r="OEA23" i="96"/>
  <c r="ODZ23" i="96"/>
  <c r="ODY23" i="96"/>
  <c r="ODX23" i="96"/>
  <c r="ODW23" i="96"/>
  <c r="ODV23" i="96"/>
  <c r="ODU23" i="96"/>
  <c r="ODT23" i="96"/>
  <c r="ODS23" i="96"/>
  <c r="ODR23" i="96"/>
  <c r="ODQ23" i="96"/>
  <c r="ODP23" i="96"/>
  <c r="ODO23" i="96"/>
  <c r="ODN23" i="96"/>
  <c r="ODM23" i="96"/>
  <c r="ODL23" i="96"/>
  <c r="ODK23" i="96"/>
  <c r="ODJ23" i="96"/>
  <c r="ODI23" i="96"/>
  <c r="ODH23" i="96"/>
  <c r="ODG23" i="96"/>
  <c r="ODF23" i="96"/>
  <c r="ODE23" i="96"/>
  <c r="ODD23" i="96"/>
  <c r="ODC23" i="96"/>
  <c r="ODB23" i="96"/>
  <c r="ODA23" i="96"/>
  <c r="OCZ23" i="96"/>
  <c r="OCY23" i="96"/>
  <c r="OCX23" i="96"/>
  <c r="OCW23" i="96"/>
  <c r="OCV23" i="96"/>
  <c r="OCU23" i="96"/>
  <c r="OCT23" i="96"/>
  <c r="OCS23" i="96"/>
  <c r="OCR23" i="96"/>
  <c r="OCQ23" i="96"/>
  <c r="OCP23" i="96"/>
  <c r="OCO23" i="96"/>
  <c r="OCN23" i="96"/>
  <c r="OCM23" i="96"/>
  <c r="OCL23" i="96"/>
  <c r="OCK23" i="96"/>
  <c r="OCJ23" i="96"/>
  <c r="OCI23" i="96"/>
  <c r="OCH23" i="96"/>
  <c r="OCG23" i="96"/>
  <c r="OCF23" i="96"/>
  <c r="OCE23" i="96"/>
  <c r="OCD23" i="96"/>
  <c r="OCC23" i="96"/>
  <c r="OCB23" i="96"/>
  <c r="OCA23" i="96"/>
  <c r="OBZ23" i="96"/>
  <c r="OBY23" i="96"/>
  <c r="OBX23" i="96"/>
  <c r="OBW23" i="96"/>
  <c r="OBV23" i="96"/>
  <c r="OBU23" i="96"/>
  <c r="OBT23" i="96"/>
  <c r="OBS23" i="96"/>
  <c r="OBR23" i="96"/>
  <c r="OBQ23" i="96"/>
  <c r="OBP23" i="96"/>
  <c r="OBO23" i="96"/>
  <c r="OBN23" i="96"/>
  <c r="OBM23" i="96"/>
  <c r="OBL23" i="96"/>
  <c r="OBK23" i="96"/>
  <c r="OBJ23" i="96"/>
  <c r="OBI23" i="96"/>
  <c r="OBH23" i="96"/>
  <c r="OBG23" i="96"/>
  <c r="OBF23" i="96"/>
  <c r="OBE23" i="96"/>
  <c r="OBD23" i="96"/>
  <c r="OBC23" i="96"/>
  <c r="OBB23" i="96"/>
  <c r="OBA23" i="96"/>
  <c r="OAZ23" i="96"/>
  <c r="OAY23" i="96"/>
  <c r="OAX23" i="96"/>
  <c r="OAW23" i="96"/>
  <c r="OAV23" i="96"/>
  <c r="OAU23" i="96"/>
  <c r="OAT23" i="96"/>
  <c r="OAS23" i="96"/>
  <c r="OAR23" i="96"/>
  <c r="OAQ23" i="96"/>
  <c r="OAP23" i="96"/>
  <c r="OAO23" i="96"/>
  <c r="OAN23" i="96"/>
  <c r="OAM23" i="96"/>
  <c r="OAL23" i="96"/>
  <c r="OAK23" i="96"/>
  <c r="OAJ23" i="96"/>
  <c r="OAI23" i="96"/>
  <c r="OAH23" i="96"/>
  <c r="OAG23" i="96"/>
  <c r="OAF23" i="96"/>
  <c r="OAE23" i="96"/>
  <c r="OAD23" i="96"/>
  <c r="OAC23" i="96"/>
  <c r="OAB23" i="96"/>
  <c r="OAA23" i="96"/>
  <c r="NZZ23" i="96"/>
  <c r="NZY23" i="96"/>
  <c r="NZX23" i="96"/>
  <c r="NZW23" i="96"/>
  <c r="NZV23" i="96"/>
  <c r="NZU23" i="96"/>
  <c r="NZT23" i="96"/>
  <c r="NZS23" i="96"/>
  <c r="NZR23" i="96"/>
  <c r="NZQ23" i="96"/>
  <c r="NZP23" i="96"/>
  <c r="NZO23" i="96"/>
  <c r="NZN23" i="96"/>
  <c r="NZM23" i="96"/>
  <c r="NZL23" i="96"/>
  <c r="NZK23" i="96"/>
  <c r="NZJ23" i="96"/>
  <c r="NZI23" i="96"/>
  <c r="NZH23" i="96"/>
  <c r="NZG23" i="96"/>
  <c r="NZF23" i="96"/>
  <c r="NZE23" i="96"/>
  <c r="NZD23" i="96"/>
  <c r="NZC23" i="96"/>
  <c r="NZB23" i="96"/>
  <c r="NZA23" i="96"/>
  <c r="NYZ23" i="96"/>
  <c r="NYY23" i="96"/>
  <c r="NYX23" i="96"/>
  <c r="NYW23" i="96"/>
  <c r="NYV23" i="96"/>
  <c r="NYU23" i="96"/>
  <c r="NYT23" i="96"/>
  <c r="NYS23" i="96"/>
  <c r="NYR23" i="96"/>
  <c r="NYQ23" i="96"/>
  <c r="NYP23" i="96"/>
  <c r="NYO23" i="96"/>
  <c r="NYN23" i="96"/>
  <c r="NYM23" i="96"/>
  <c r="NYL23" i="96"/>
  <c r="NYK23" i="96"/>
  <c r="NYJ23" i="96"/>
  <c r="NYI23" i="96"/>
  <c r="NYH23" i="96"/>
  <c r="NYG23" i="96"/>
  <c r="NYF23" i="96"/>
  <c r="NYE23" i="96"/>
  <c r="NYD23" i="96"/>
  <c r="NYC23" i="96"/>
  <c r="NYB23" i="96"/>
  <c r="NYA23" i="96"/>
  <c r="NXZ23" i="96"/>
  <c r="NXY23" i="96"/>
  <c r="NXX23" i="96"/>
  <c r="NXW23" i="96"/>
  <c r="NXV23" i="96"/>
  <c r="NXU23" i="96"/>
  <c r="NXT23" i="96"/>
  <c r="NXS23" i="96"/>
  <c r="NXR23" i="96"/>
  <c r="NXQ23" i="96"/>
  <c r="NXP23" i="96"/>
  <c r="NXO23" i="96"/>
  <c r="NXN23" i="96"/>
  <c r="NXM23" i="96"/>
  <c r="NXL23" i="96"/>
  <c r="NXK23" i="96"/>
  <c r="NXJ23" i="96"/>
  <c r="NXI23" i="96"/>
  <c r="NXH23" i="96"/>
  <c r="NXG23" i="96"/>
  <c r="NXF23" i="96"/>
  <c r="NXE23" i="96"/>
  <c r="NXD23" i="96"/>
  <c r="NXC23" i="96"/>
  <c r="NXB23" i="96"/>
  <c r="NXA23" i="96"/>
  <c r="NWZ23" i="96"/>
  <c r="NWY23" i="96"/>
  <c r="NWX23" i="96"/>
  <c r="NWW23" i="96"/>
  <c r="NWV23" i="96"/>
  <c r="NWU23" i="96"/>
  <c r="NWT23" i="96"/>
  <c r="NWS23" i="96"/>
  <c r="NWR23" i="96"/>
  <c r="NWQ23" i="96"/>
  <c r="NWP23" i="96"/>
  <c r="NWO23" i="96"/>
  <c r="NWN23" i="96"/>
  <c r="NWM23" i="96"/>
  <c r="NWL23" i="96"/>
  <c r="NWK23" i="96"/>
  <c r="NWJ23" i="96"/>
  <c r="NWI23" i="96"/>
  <c r="NWH23" i="96"/>
  <c r="NWG23" i="96"/>
  <c r="NWF23" i="96"/>
  <c r="NWE23" i="96"/>
  <c r="NWD23" i="96"/>
  <c r="NWC23" i="96"/>
  <c r="NWB23" i="96"/>
  <c r="NWA23" i="96"/>
  <c r="NVZ23" i="96"/>
  <c r="NVY23" i="96"/>
  <c r="NVX23" i="96"/>
  <c r="NVW23" i="96"/>
  <c r="NVV23" i="96"/>
  <c r="NVU23" i="96"/>
  <c r="NVT23" i="96"/>
  <c r="NVS23" i="96"/>
  <c r="NVR23" i="96"/>
  <c r="NVQ23" i="96"/>
  <c r="NVP23" i="96"/>
  <c r="NVO23" i="96"/>
  <c r="NVN23" i="96"/>
  <c r="NVM23" i="96"/>
  <c r="NVL23" i="96"/>
  <c r="NVK23" i="96"/>
  <c r="NVJ23" i="96"/>
  <c r="NVI23" i="96"/>
  <c r="NVH23" i="96"/>
  <c r="NVG23" i="96"/>
  <c r="NVF23" i="96"/>
  <c r="NVE23" i="96"/>
  <c r="NVD23" i="96"/>
  <c r="NVC23" i="96"/>
  <c r="NVB23" i="96"/>
  <c r="NVA23" i="96"/>
  <c r="NUZ23" i="96"/>
  <c r="NUY23" i="96"/>
  <c r="NUX23" i="96"/>
  <c r="NUW23" i="96"/>
  <c r="NUV23" i="96"/>
  <c r="NUU23" i="96"/>
  <c r="NUT23" i="96"/>
  <c r="NUS23" i="96"/>
  <c r="NUR23" i="96"/>
  <c r="NUQ23" i="96"/>
  <c r="NUP23" i="96"/>
  <c r="NUO23" i="96"/>
  <c r="NUN23" i="96"/>
  <c r="NUM23" i="96"/>
  <c r="NUL23" i="96"/>
  <c r="NUK23" i="96"/>
  <c r="NUJ23" i="96"/>
  <c r="NUI23" i="96"/>
  <c r="NUH23" i="96"/>
  <c r="NUG23" i="96"/>
  <c r="NUF23" i="96"/>
  <c r="NUE23" i="96"/>
  <c r="NUD23" i="96"/>
  <c r="NUC23" i="96"/>
  <c r="NUB23" i="96"/>
  <c r="NUA23" i="96"/>
  <c r="NTZ23" i="96"/>
  <c r="NTY23" i="96"/>
  <c r="NTX23" i="96"/>
  <c r="NTW23" i="96"/>
  <c r="NTV23" i="96"/>
  <c r="NTU23" i="96"/>
  <c r="NTT23" i="96"/>
  <c r="NTS23" i="96"/>
  <c r="NTR23" i="96"/>
  <c r="NTQ23" i="96"/>
  <c r="NTP23" i="96"/>
  <c r="NTO23" i="96"/>
  <c r="NTN23" i="96"/>
  <c r="NTM23" i="96"/>
  <c r="NTL23" i="96"/>
  <c r="NTK23" i="96"/>
  <c r="NTJ23" i="96"/>
  <c r="NTI23" i="96"/>
  <c r="NTH23" i="96"/>
  <c r="NTG23" i="96"/>
  <c r="NTF23" i="96"/>
  <c r="NTE23" i="96"/>
  <c r="NTD23" i="96"/>
  <c r="NTC23" i="96"/>
  <c r="NTB23" i="96"/>
  <c r="NTA23" i="96"/>
  <c r="NSZ23" i="96"/>
  <c r="NSY23" i="96"/>
  <c r="NSX23" i="96"/>
  <c r="NSW23" i="96"/>
  <c r="NSV23" i="96"/>
  <c r="NSU23" i="96"/>
  <c r="NST23" i="96"/>
  <c r="NSS23" i="96"/>
  <c r="NSR23" i="96"/>
  <c r="NSQ23" i="96"/>
  <c r="NSP23" i="96"/>
  <c r="NSO23" i="96"/>
  <c r="NSN23" i="96"/>
  <c r="NSM23" i="96"/>
  <c r="NSL23" i="96"/>
  <c r="NSK23" i="96"/>
  <c r="NSJ23" i="96"/>
  <c r="NSI23" i="96"/>
  <c r="NSH23" i="96"/>
  <c r="NSG23" i="96"/>
  <c r="NSF23" i="96"/>
  <c r="NSE23" i="96"/>
  <c r="NSD23" i="96"/>
  <c r="NSC23" i="96"/>
  <c r="NSB23" i="96"/>
  <c r="NSA23" i="96"/>
  <c r="NRZ23" i="96"/>
  <c r="NRY23" i="96"/>
  <c r="NRX23" i="96"/>
  <c r="NRW23" i="96"/>
  <c r="NRV23" i="96"/>
  <c r="NRU23" i="96"/>
  <c r="NRT23" i="96"/>
  <c r="NRS23" i="96"/>
  <c r="NRR23" i="96"/>
  <c r="NRQ23" i="96"/>
  <c r="NRP23" i="96"/>
  <c r="NRO23" i="96"/>
  <c r="NRN23" i="96"/>
  <c r="NRM23" i="96"/>
  <c r="NRL23" i="96"/>
  <c r="NRK23" i="96"/>
  <c r="NRJ23" i="96"/>
  <c r="NRI23" i="96"/>
  <c r="NRH23" i="96"/>
  <c r="NRG23" i="96"/>
  <c r="NRF23" i="96"/>
  <c r="NRE23" i="96"/>
  <c r="NRD23" i="96"/>
  <c r="NRC23" i="96"/>
  <c r="NRB23" i="96"/>
  <c r="NRA23" i="96"/>
  <c r="NQZ23" i="96"/>
  <c r="NQY23" i="96"/>
  <c r="NQX23" i="96"/>
  <c r="NQW23" i="96"/>
  <c r="NQV23" i="96"/>
  <c r="NQU23" i="96"/>
  <c r="NQT23" i="96"/>
  <c r="NQS23" i="96"/>
  <c r="NQR23" i="96"/>
  <c r="NQQ23" i="96"/>
  <c r="NQP23" i="96"/>
  <c r="NQO23" i="96"/>
  <c r="NQN23" i="96"/>
  <c r="NQM23" i="96"/>
  <c r="NQL23" i="96"/>
  <c r="NQK23" i="96"/>
  <c r="NQJ23" i="96"/>
  <c r="NQI23" i="96"/>
  <c r="NQH23" i="96"/>
  <c r="NQG23" i="96"/>
  <c r="NQF23" i="96"/>
  <c r="NQE23" i="96"/>
  <c r="NQD23" i="96"/>
  <c r="NQC23" i="96"/>
  <c r="NQB23" i="96"/>
  <c r="NQA23" i="96"/>
  <c r="NPZ23" i="96"/>
  <c r="NPY23" i="96"/>
  <c r="NPX23" i="96"/>
  <c r="NPW23" i="96"/>
  <c r="NPV23" i="96"/>
  <c r="NPU23" i="96"/>
  <c r="NPT23" i="96"/>
  <c r="NPS23" i="96"/>
  <c r="NPR23" i="96"/>
  <c r="NPQ23" i="96"/>
  <c r="NPP23" i="96"/>
  <c r="NPO23" i="96"/>
  <c r="NPN23" i="96"/>
  <c r="NPM23" i="96"/>
  <c r="NPL23" i="96"/>
  <c r="NPK23" i="96"/>
  <c r="NPJ23" i="96"/>
  <c r="NPI23" i="96"/>
  <c r="NPH23" i="96"/>
  <c r="NPG23" i="96"/>
  <c r="NPF23" i="96"/>
  <c r="NPE23" i="96"/>
  <c r="NPD23" i="96"/>
  <c r="NPC23" i="96"/>
  <c r="NPB23" i="96"/>
  <c r="NPA23" i="96"/>
  <c r="NOZ23" i="96"/>
  <c r="NOY23" i="96"/>
  <c r="NOX23" i="96"/>
  <c r="NOW23" i="96"/>
  <c r="NOV23" i="96"/>
  <c r="NOU23" i="96"/>
  <c r="NOT23" i="96"/>
  <c r="NOS23" i="96"/>
  <c r="NOR23" i="96"/>
  <c r="NOQ23" i="96"/>
  <c r="NOP23" i="96"/>
  <c r="NOO23" i="96"/>
  <c r="NON23" i="96"/>
  <c r="NOM23" i="96"/>
  <c r="NOL23" i="96"/>
  <c r="NOK23" i="96"/>
  <c r="NOJ23" i="96"/>
  <c r="NOI23" i="96"/>
  <c r="NOH23" i="96"/>
  <c r="NOG23" i="96"/>
  <c r="NOF23" i="96"/>
  <c r="NOE23" i="96"/>
  <c r="NOD23" i="96"/>
  <c r="NOC23" i="96"/>
  <c r="NOB23" i="96"/>
  <c r="NOA23" i="96"/>
  <c r="NNZ23" i="96"/>
  <c r="NNY23" i="96"/>
  <c r="NNX23" i="96"/>
  <c r="NNW23" i="96"/>
  <c r="NNV23" i="96"/>
  <c r="NNU23" i="96"/>
  <c r="NNT23" i="96"/>
  <c r="NNS23" i="96"/>
  <c r="NNR23" i="96"/>
  <c r="NNQ23" i="96"/>
  <c r="NNP23" i="96"/>
  <c r="NNO23" i="96"/>
  <c r="NNN23" i="96"/>
  <c r="NNM23" i="96"/>
  <c r="NNL23" i="96"/>
  <c r="NNK23" i="96"/>
  <c r="NNJ23" i="96"/>
  <c r="NNI23" i="96"/>
  <c r="NNH23" i="96"/>
  <c r="NNG23" i="96"/>
  <c r="NNF23" i="96"/>
  <c r="NNE23" i="96"/>
  <c r="NND23" i="96"/>
  <c r="NNC23" i="96"/>
  <c r="NNB23" i="96"/>
  <c r="NNA23" i="96"/>
  <c r="NMZ23" i="96"/>
  <c r="NMY23" i="96"/>
  <c r="NMX23" i="96"/>
  <c r="NMW23" i="96"/>
  <c r="NMV23" i="96"/>
  <c r="NMU23" i="96"/>
  <c r="NMT23" i="96"/>
  <c r="NMS23" i="96"/>
  <c r="NMR23" i="96"/>
  <c r="NMQ23" i="96"/>
  <c r="NMP23" i="96"/>
  <c r="NMO23" i="96"/>
  <c r="NMN23" i="96"/>
  <c r="NMM23" i="96"/>
  <c r="NML23" i="96"/>
  <c r="NMK23" i="96"/>
  <c r="NMJ23" i="96"/>
  <c r="NMI23" i="96"/>
  <c r="NMH23" i="96"/>
  <c r="NMG23" i="96"/>
  <c r="NMF23" i="96"/>
  <c r="NME23" i="96"/>
  <c r="NMD23" i="96"/>
  <c r="NMC23" i="96"/>
  <c r="NMB23" i="96"/>
  <c r="NMA23" i="96"/>
  <c r="NLZ23" i="96"/>
  <c r="NLY23" i="96"/>
  <c r="NLX23" i="96"/>
  <c r="NLW23" i="96"/>
  <c r="NLV23" i="96"/>
  <c r="NLU23" i="96"/>
  <c r="NLT23" i="96"/>
  <c r="NLS23" i="96"/>
  <c r="NLR23" i="96"/>
  <c r="NLQ23" i="96"/>
  <c r="NLP23" i="96"/>
  <c r="NLO23" i="96"/>
  <c r="NLN23" i="96"/>
  <c r="NLM23" i="96"/>
  <c r="NLL23" i="96"/>
  <c r="NLK23" i="96"/>
  <c r="NLJ23" i="96"/>
  <c r="NLI23" i="96"/>
  <c r="NLH23" i="96"/>
  <c r="NLG23" i="96"/>
  <c r="NLF23" i="96"/>
  <c r="NLE23" i="96"/>
  <c r="NLD23" i="96"/>
  <c r="NLC23" i="96"/>
  <c r="NLB23" i="96"/>
  <c r="NLA23" i="96"/>
  <c r="NKZ23" i="96"/>
  <c r="NKY23" i="96"/>
  <c r="NKX23" i="96"/>
  <c r="NKW23" i="96"/>
  <c r="NKV23" i="96"/>
  <c r="NKU23" i="96"/>
  <c r="NKT23" i="96"/>
  <c r="NKS23" i="96"/>
  <c r="NKR23" i="96"/>
  <c r="NKQ23" i="96"/>
  <c r="NKP23" i="96"/>
  <c r="NKO23" i="96"/>
  <c r="NKN23" i="96"/>
  <c r="NKM23" i="96"/>
  <c r="NKL23" i="96"/>
  <c r="NKK23" i="96"/>
  <c r="NKJ23" i="96"/>
  <c r="NKI23" i="96"/>
  <c r="NKH23" i="96"/>
  <c r="NKG23" i="96"/>
  <c r="NKF23" i="96"/>
  <c r="NKE23" i="96"/>
  <c r="NKD23" i="96"/>
  <c r="NKC23" i="96"/>
  <c r="NKB23" i="96"/>
  <c r="NKA23" i="96"/>
  <c r="NJZ23" i="96"/>
  <c r="NJY23" i="96"/>
  <c r="NJX23" i="96"/>
  <c r="NJW23" i="96"/>
  <c r="NJV23" i="96"/>
  <c r="NJU23" i="96"/>
  <c r="NJT23" i="96"/>
  <c r="NJS23" i="96"/>
  <c r="NJR23" i="96"/>
  <c r="NJQ23" i="96"/>
  <c r="NJP23" i="96"/>
  <c r="NJO23" i="96"/>
  <c r="NJN23" i="96"/>
  <c r="NJM23" i="96"/>
  <c r="NJL23" i="96"/>
  <c r="NJK23" i="96"/>
  <c r="NJJ23" i="96"/>
  <c r="NJI23" i="96"/>
  <c r="NJH23" i="96"/>
  <c r="NJG23" i="96"/>
  <c r="NJF23" i="96"/>
  <c r="NJE23" i="96"/>
  <c r="NJD23" i="96"/>
  <c r="NJC23" i="96"/>
  <c r="NJB23" i="96"/>
  <c r="NJA23" i="96"/>
  <c r="NIZ23" i="96"/>
  <c r="NIY23" i="96"/>
  <c r="NIX23" i="96"/>
  <c r="NIW23" i="96"/>
  <c r="NIV23" i="96"/>
  <c r="NIU23" i="96"/>
  <c r="NIT23" i="96"/>
  <c r="NIS23" i="96"/>
  <c r="NIR23" i="96"/>
  <c r="NIQ23" i="96"/>
  <c r="NIP23" i="96"/>
  <c r="NIO23" i="96"/>
  <c r="NIN23" i="96"/>
  <c r="NIM23" i="96"/>
  <c r="NIL23" i="96"/>
  <c r="NIK23" i="96"/>
  <c r="NIJ23" i="96"/>
  <c r="NII23" i="96"/>
  <c r="NIH23" i="96"/>
  <c r="NIG23" i="96"/>
  <c r="NIF23" i="96"/>
  <c r="NIE23" i="96"/>
  <c r="NID23" i="96"/>
  <c r="NIC23" i="96"/>
  <c r="NIB23" i="96"/>
  <c r="NIA23" i="96"/>
  <c r="NHZ23" i="96"/>
  <c r="NHY23" i="96"/>
  <c r="NHX23" i="96"/>
  <c r="NHW23" i="96"/>
  <c r="NHV23" i="96"/>
  <c r="NHU23" i="96"/>
  <c r="NHT23" i="96"/>
  <c r="NHS23" i="96"/>
  <c r="NHR23" i="96"/>
  <c r="NHQ23" i="96"/>
  <c r="NHP23" i="96"/>
  <c r="NHO23" i="96"/>
  <c r="NHN23" i="96"/>
  <c r="NHM23" i="96"/>
  <c r="NHL23" i="96"/>
  <c r="NHK23" i="96"/>
  <c r="NHJ23" i="96"/>
  <c r="NHI23" i="96"/>
  <c r="NHH23" i="96"/>
  <c r="NHG23" i="96"/>
  <c r="NHF23" i="96"/>
  <c r="NHE23" i="96"/>
  <c r="NHD23" i="96"/>
  <c r="NHC23" i="96"/>
  <c r="NHB23" i="96"/>
  <c r="NHA23" i="96"/>
  <c r="NGZ23" i="96"/>
  <c r="NGY23" i="96"/>
  <c r="NGX23" i="96"/>
  <c r="NGW23" i="96"/>
  <c r="NGV23" i="96"/>
  <c r="NGU23" i="96"/>
  <c r="NGT23" i="96"/>
  <c r="NGS23" i="96"/>
  <c r="NGR23" i="96"/>
  <c r="NGQ23" i="96"/>
  <c r="NGP23" i="96"/>
  <c r="NGO23" i="96"/>
  <c r="NGN23" i="96"/>
  <c r="NGM23" i="96"/>
  <c r="NGL23" i="96"/>
  <c r="NGK23" i="96"/>
  <c r="NGJ23" i="96"/>
  <c r="NGI23" i="96"/>
  <c r="NGH23" i="96"/>
  <c r="NGG23" i="96"/>
  <c r="NGF23" i="96"/>
  <c r="NGE23" i="96"/>
  <c r="NGD23" i="96"/>
  <c r="NGC23" i="96"/>
  <c r="NGB23" i="96"/>
  <c r="NGA23" i="96"/>
  <c r="NFZ23" i="96"/>
  <c r="NFY23" i="96"/>
  <c r="NFX23" i="96"/>
  <c r="NFW23" i="96"/>
  <c r="NFV23" i="96"/>
  <c r="NFU23" i="96"/>
  <c r="NFT23" i="96"/>
  <c r="NFS23" i="96"/>
  <c r="NFR23" i="96"/>
  <c r="NFQ23" i="96"/>
  <c r="NFP23" i="96"/>
  <c r="NFO23" i="96"/>
  <c r="NFN23" i="96"/>
  <c r="NFM23" i="96"/>
  <c r="NFL23" i="96"/>
  <c r="NFK23" i="96"/>
  <c r="NFJ23" i="96"/>
  <c r="NFI23" i="96"/>
  <c r="NFH23" i="96"/>
  <c r="NFG23" i="96"/>
  <c r="NFF23" i="96"/>
  <c r="NFE23" i="96"/>
  <c r="NFD23" i="96"/>
  <c r="NFC23" i="96"/>
  <c r="NFB23" i="96"/>
  <c r="NFA23" i="96"/>
  <c r="NEZ23" i="96"/>
  <c r="NEY23" i="96"/>
  <c r="NEX23" i="96"/>
  <c r="NEW23" i="96"/>
  <c r="NEV23" i="96"/>
  <c r="NEU23" i="96"/>
  <c r="NET23" i="96"/>
  <c r="NES23" i="96"/>
  <c r="NER23" i="96"/>
  <c r="NEQ23" i="96"/>
  <c r="NEP23" i="96"/>
  <c r="NEO23" i="96"/>
  <c r="NEN23" i="96"/>
  <c r="NEM23" i="96"/>
  <c r="NEL23" i="96"/>
  <c r="NEK23" i="96"/>
  <c r="NEJ23" i="96"/>
  <c r="NEI23" i="96"/>
  <c r="NEH23" i="96"/>
  <c r="NEG23" i="96"/>
  <c r="NEF23" i="96"/>
  <c r="NEE23" i="96"/>
  <c r="NED23" i="96"/>
  <c r="NEC23" i="96"/>
  <c r="NEB23" i="96"/>
  <c r="NEA23" i="96"/>
  <c r="NDZ23" i="96"/>
  <c r="NDY23" i="96"/>
  <c r="NDX23" i="96"/>
  <c r="NDW23" i="96"/>
  <c r="NDV23" i="96"/>
  <c r="NDU23" i="96"/>
  <c r="NDT23" i="96"/>
  <c r="NDS23" i="96"/>
  <c r="NDR23" i="96"/>
  <c r="NDQ23" i="96"/>
  <c r="NDP23" i="96"/>
  <c r="NDO23" i="96"/>
  <c r="NDN23" i="96"/>
  <c r="NDM23" i="96"/>
  <c r="NDL23" i="96"/>
  <c r="NDK23" i="96"/>
  <c r="NDJ23" i="96"/>
  <c r="NDI23" i="96"/>
  <c r="NDH23" i="96"/>
  <c r="NDG23" i="96"/>
  <c r="NDF23" i="96"/>
  <c r="NDE23" i="96"/>
  <c r="NDD23" i="96"/>
  <c r="NDC23" i="96"/>
  <c r="NDB23" i="96"/>
  <c r="NDA23" i="96"/>
  <c r="NCZ23" i="96"/>
  <c r="NCY23" i="96"/>
  <c r="NCX23" i="96"/>
  <c r="NCW23" i="96"/>
  <c r="NCV23" i="96"/>
  <c r="NCU23" i="96"/>
  <c r="NCT23" i="96"/>
  <c r="NCS23" i="96"/>
  <c r="NCR23" i="96"/>
  <c r="NCQ23" i="96"/>
  <c r="NCP23" i="96"/>
  <c r="NCO23" i="96"/>
  <c r="NCN23" i="96"/>
  <c r="NCM23" i="96"/>
  <c r="NCL23" i="96"/>
  <c r="NCK23" i="96"/>
  <c r="NCJ23" i="96"/>
  <c r="NCI23" i="96"/>
  <c r="NCH23" i="96"/>
  <c r="NCG23" i="96"/>
  <c r="NCF23" i="96"/>
  <c r="NCE23" i="96"/>
  <c r="NCD23" i="96"/>
  <c r="NCC23" i="96"/>
  <c r="NCB23" i="96"/>
  <c r="NCA23" i="96"/>
  <c r="NBZ23" i="96"/>
  <c r="NBY23" i="96"/>
  <c r="NBX23" i="96"/>
  <c r="NBW23" i="96"/>
  <c r="NBV23" i="96"/>
  <c r="NBU23" i="96"/>
  <c r="NBT23" i="96"/>
  <c r="NBS23" i="96"/>
  <c r="NBR23" i="96"/>
  <c r="NBQ23" i="96"/>
  <c r="NBP23" i="96"/>
  <c r="NBO23" i="96"/>
  <c r="NBN23" i="96"/>
  <c r="NBM23" i="96"/>
  <c r="NBL23" i="96"/>
  <c r="NBK23" i="96"/>
  <c r="NBJ23" i="96"/>
  <c r="NBI23" i="96"/>
  <c r="NBH23" i="96"/>
  <c r="NBG23" i="96"/>
  <c r="NBF23" i="96"/>
  <c r="NBE23" i="96"/>
  <c r="NBD23" i="96"/>
  <c r="NBC23" i="96"/>
  <c r="NBB23" i="96"/>
  <c r="NBA23" i="96"/>
  <c r="NAZ23" i="96"/>
  <c r="NAY23" i="96"/>
  <c r="NAX23" i="96"/>
  <c r="NAW23" i="96"/>
  <c r="NAV23" i="96"/>
  <c r="NAU23" i="96"/>
  <c r="NAT23" i="96"/>
  <c r="NAS23" i="96"/>
  <c r="NAR23" i="96"/>
  <c r="NAQ23" i="96"/>
  <c r="NAP23" i="96"/>
  <c r="NAO23" i="96"/>
  <c r="NAN23" i="96"/>
  <c r="NAM23" i="96"/>
  <c r="NAL23" i="96"/>
  <c r="NAK23" i="96"/>
  <c r="NAJ23" i="96"/>
  <c r="NAI23" i="96"/>
  <c r="NAH23" i="96"/>
  <c r="NAG23" i="96"/>
  <c r="NAF23" i="96"/>
  <c r="NAE23" i="96"/>
  <c r="NAD23" i="96"/>
  <c r="NAC23" i="96"/>
  <c r="NAB23" i="96"/>
  <c r="NAA23" i="96"/>
  <c r="MZZ23" i="96"/>
  <c r="MZY23" i="96"/>
  <c r="MZX23" i="96"/>
  <c r="MZW23" i="96"/>
  <c r="MZV23" i="96"/>
  <c r="MZU23" i="96"/>
  <c r="MZT23" i="96"/>
  <c r="MZS23" i="96"/>
  <c r="MZR23" i="96"/>
  <c r="MZQ23" i="96"/>
  <c r="MZP23" i="96"/>
  <c r="MZO23" i="96"/>
  <c r="MZN23" i="96"/>
  <c r="MZM23" i="96"/>
  <c r="MZL23" i="96"/>
  <c r="MZK23" i="96"/>
  <c r="MZJ23" i="96"/>
  <c r="MZI23" i="96"/>
  <c r="MZH23" i="96"/>
  <c r="MZG23" i="96"/>
  <c r="MZF23" i="96"/>
  <c r="MZE23" i="96"/>
  <c r="MZD23" i="96"/>
  <c r="MZC23" i="96"/>
  <c r="MZB23" i="96"/>
  <c r="MZA23" i="96"/>
  <c r="MYZ23" i="96"/>
  <c r="MYY23" i="96"/>
  <c r="MYX23" i="96"/>
  <c r="MYW23" i="96"/>
  <c r="MYV23" i="96"/>
  <c r="MYU23" i="96"/>
  <c r="MYT23" i="96"/>
  <c r="MYS23" i="96"/>
  <c r="MYR23" i="96"/>
  <c r="MYQ23" i="96"/>
  <c r="MYP23" i="96"/>
  <c r="MYO23" i="96"/>
  <c r="MYN23" i="96"/>
  <c r="MYM23" i="96"/>
  <c r="MYL23" i="96"/>
  <c r="MYK23" i="96"/>
  <c r="MYJ23" i="96"/>
  <c r="MYI23" i="96"/>
  <c r="MYH23" i="96"/>
  <c r="MYG23" i="96"/>
  <c r="MYF23" i="96"/>
  <c r="MYE23" i="96"/>
  <c r="MYD23" i="96"/>
  <c r="MYC23" i="96"/>
  <c r="MYB23" i="96"/>
  <c r="MYA23" i="96"/>
  <c r="MXZ23" i="96"/>
  <c r="MXY23" i="96"/>
  <c r="MXX23" i="96"/>
  <c r="MXW23" i="96"/>
  <c r="MXV23" i="96"/>
  <c r="MXU23" i="96"/>
  <c r="MXT23" i="96"/>
  <c r="MXS23" i="96"/>
  <c r="MXR23" i="96"/>
  <c r="MXQ23" i="96"/>
  <c r="MXP23" i="96"/>
  <c r="MXO23" i="96"/>
  <c r="MXN23" i="96"/>
  <c r="MXM23" i="96"/>
  <c r="MXL23" i="96"/>
  <c r="MXK23" i="96"/>
  <c r="MXJ23" i="96"/>
  <c r="MXI23" i="96"/>
  <c r="MXH23" i="96"/>
  <c r="MXG23" i="96"/>
  <c r="MXF23" i="96"/>
  <c r="MXE23" i="96"/>
  <c r="MXD23" i="96"/>
  <c r="MXC23" i="96"/>
  <c r="MXB23" i="96"/>
  <c r="MXA23" i="96"/>
  <c r="MWZ23" i="96"/>
  <c r="MWY23" i="96"/>
  <c r="MWX23" i="96"/>
  <c r="MWW23" i="96"/>
  <c r="MWV23" i="96"/>
  <c r="MWU23" i="96"/>
  <c r="MWT23" i="96"/>
  <c r="MWS23" i="96"/>
  <c r="MWR23" i="96"/>
  <c r="MWQ23" i="96"/>
  <c r="MWP23" i="96"/>
  <c r="MWO23" i="96"/>
  <c r="MWN23" i="96"/>
  <c r="MWM23" i="96"/>
  <c r="MWL23" i="96"/>
  <c r="MWK23" i="96"/>
  <c r="MWJ23" i="96"/>
  <c r="MWI23" i="96"/>
  <c r="MWH23" i="96"/>
  <c r="MWG23" i="96"/>
  <c r="MWF23" i="96"/>
  <c r="MWE23" i="96"/>
  <c r="MWD23" i="96"/>
  <c r="MWC23" i="96"/>
  <c r="MWB23" i="96"/>
  <c r="MWA23" i="96"/>
  <c r="MVZ23" i="96"/>
  <c r="MVY23" i="96"/>
  <c r="MVX23" i="96"/>
  <c r="MVW23" i="96"/>
  <c r="MVV23" i="96"/>
  <c r="MVU23" i="96"/>
  <c r="MVT23" i="96"/>
  <c r="MVS23" i="96"/>
  <c r="MVR23" i="96"/>
  <c r="MVQ23" i="96"/>
  <c r="MVP23" i="96"/>
  <c r="MVO23" i="96"/>
  <c r="MVN23" i="96"/>
  <c r="MVM23" i="96"/>
  <c r="MVL23" i="96"/>
  <c r="MVK23" i="96"/>
  <c r="MVJ23" i="96"/>
  <c r="MVI23" i="96"/>
  <c r="MVH23" i="96"/>
  <c r="MVG23" i="96"/>
  <c r="MVF23" i="96"/>
  <c r="MVE23" i="96"/>
  <c r="MVD23" i="96"/>
  <c r="MVC23" i="96"/>
  <c r="MVB23" i="96"/>
  <c r="MVA23" i="96"/>
  <c r="MUZ23" i="96"/>
  <c r="MUY23" i="96"/>
  <c r="MUX23" i="96"/>
  <c r="MUW23" i="96"/>
  <c r="MUV23" i="96"/>
  <c r="MUU23" i="96"/>
  <c r="MUT23" i="96"/>
  <c r="MUS23" i="96"/>
  <c r="MUR23" i="96"/>
  <c r="MUQ23" i="96"/>
  <c r="MUP23" i="96"/>
  <c r="MUO23" i="96"/>
  <c r="MUN23" i="96"/>
  <c r="MUM23" i="96"/>
  <c r="MUL23" i="96"/>
  <c r="MUK23" i="96"/>
  <c r="MUJ23" i="96"/>
  <c r="MUI23" i="96"/>
  <c r="MUH23" i="96"/>
  <c r="MUG23" i="96"/>
  <c r="MUF23" i="96"/>
  <c r="MUE23" i="96"/>
  <c r="MUD23" i="96"/>
  <c r="MUC23" i="96"/>
  <c r="MUB23" i="96"/>
  <c r="MUA23" i="96"/>
  <c r="MTZ23" i="96"/>
  <c r="MTY23" i="96"/>
  <c r="MTX23" i="96"/>
  <c r="MTW23" i="96"/>
  <c r="MTV23" i="96"/>
  <c r="MTU23" i="96"/>
  <c r="MTT23" i="96"/>
  <c r="MTS23" i="96"/>
  <c r="MTR23" i="96"/>
  <c r="MTQ23" i="96"/>
  <c r="MTP23" i="96"/>
  <c r="MTO23" i="96"/>
  <c r="MTN23" i="96"/>
  <c r="MTM23" i="96"/>
  <c r="MTL23" i="96"/>
  <c r="MTK23" i="96"/>
  <c r="MTJ23" i="96"/>
  <c r="MTI23" i="96"/>
  <c r="MTH23" i="96"/>
  <c r="MTG23" i="96"/>
  <c r="MTF23" i="96"/>
  <c r="MTE23" i="96"/>
  <c r="MTD23" i="96"/>
  <c r="MTC23" i="96"/>
  <c r="MTB23" i="96"/>
  <c r="MTA23" i="96"/>
  <c r="MSZ23" i="96"/>
  <c r="MSY23" i="96"/>
  <c r="MSX23" i="96"/>
  <c r="MSW23" i="96"/>
  <c r="MSV23" i="96"/>
  <c r="MSU23" i="96"/>
  <c r="MST23" i="96"/>
  <c r="MSS23" i="96"/>
  <c r="MSR23" i="96"/>
  <c r="MSQ23" i="96"/>
  <c r="MSP23" i="96"/>
  <c r="MSO23" i="96"/>
  <c r="MSN23" i="96"/>
  <c r="MSM23" i="96"/>
  <c r="MSL23" i="96"/>
  <c r="MSK23" i="96"/>
  <c r="MSJ23" i="96"/>
  <c r="MSI23" i="96"/>
  <c r="MSH23" i="96"/>
  <c r="MSG23" i="96"/>
  <c r="MSF23" i="96"/>
  <c r="MSE23" i="96"/>
  <c r="MSD23" i="96"/>
  <c r="MSC23" i="96"/>
  <c r="MSB23" i="96"/>
  <c r="MSA23" i="96"/>
  <c r="MRZ23" i="96"/>
  <c r="MRY23" i="96"/>
  <c r="MRX23" i="96"/>
  <c r="MRW23" i="96"/>
  <c r="MRV23" i="96"/>
  <c r="MRU23" i="96"/>
  <c r="MRT23" i="96"/>
  <c r="MRS23" i="96"/>
  <c r="MRR23" i="96"/>
  <c r="MRQ23" i="96"/>
  <c r="MRP23" i="96"/>
  <c r="MRO23" i="96"/>
  <c r="MRN23" i="96"/>
  <c r="MRM23" i="96"/>
  <c r="MRL23" i="96"/>
  <c r="MRK23" i="96"/>
  <c r="MRJ23" i="96"/>
  <c r="MRI23" i="96"/>
  <c r="MRH23" i="96"/>
  <c r="MRG23" i="96"/>
  <c r="MRF23" i="96"/>
  <c r="MRE23" i="96"/>
  <c r="MRD23" i="96"/>
  <c r="MRC23" i="96"/>
  <c r="MRB23" i="96"/>
  <c r="MRA23" i="96"/>
  <c r="MQZ23" i="96"/>
  <c r="MQY23" i="96"/>
  <c r="MQX23" i="96"/>
  <c r="MQW23" i="96"/>
  <c r="MQV23" i="96"/>
  <c r="MQU23" i="96"/>
  <c r="MQT23" i="96"/>
  <c r="MQS23" i="96"/>
  <c r="MQR23" i="96"/>
  <c r="MQQ23" i="96"/>
  <c r="MQP23" i="96"/>
  <c r="MQO23" i="96"/>
  <c r="MQN23" i="96"/>
  <c r="MQM23" i="96"/>
  <c r="MQL23" i="96"/>
  <c r="MQK23" i="96"/>
  <c r="MQJ23" i="96"/>
  <c r="MQI23" i="96"/>
  <c r="MQH23" i="96"/>
  <c r="MQG23" i="96"/>
  <c r="MQF23" i="96"/>
  <c r="MQE23" i="96"/>
  <c r="MQD23" i="96"/>
  <c r="MQC23" i="96"/>
  <c r="MQB23" i="96"/>
  <c r="MQA23" i="96"/>
  <c r="MPZ23" i="96"/>
  <c r="MPY23" i="96"/>
  <c r="MPX23" i="96"/>
  <c r="MPW23" i="96"/>
  <c r="MPV23" i="96"/>
  <c r="MPU23" i="96"/>
  <c r="MPT23" i="96"/>
  <c r="MPS23" i="96"/>
  <c r="MPR23" i="96"/>
  <c r="MPQ23" i="96"/>
  <c r="MPP23" i="96"/>
  <c r="MPO23" i="96"/>
  <c r="MPN23" i="96"/>
  <c r="MPM23" i="96"/>
  <c r="MPL23" i="96"/>
  <c r="MPK23" i="96"/>
  <c r="MPJ23" i="96"/>
  <c r="MPI23" i="96"/>
  <c r="MPH23" i="96"/>
  <c r="MPG23" i="96"/>
  <c r="MPF23" i="96"/>
  <c r="MPE23" i="96"/>
  <c r="MPD23" i="96"/>
  <c r="MPC23" i="96"/>
  <c r="MPB23" i="96"/>
  <c r="MPA23" i="96"/>
  <c r="MOZ23" i="96"/>
  <c r="MOY23" i="96"/>
  <c r="MOX23" i="96"/>
  <c r="MOW23" i="96"/>
  <c r="MOV23" i="96"/>
  <c r="MOU23" i="96"/>
  <c r="MOT23" i="96"/>
  <c r="MOS23" i="96"/>
  <c r="MOR23" i="96"/>
  <c r="MOQ23" i="96"/>
  <c r="MOP23" i="96"/>
  <c r="MOO23" i="96"/>
  <c r="MON23" i="96"/>
  <c r="MOM23" i="96"/>
  <c r="MOL23" i="96"/>
  <c r="MOK23" i="96"/>
  <c r="MOJ23" i="96"/>
  <c r="MOI23" i="96"/>
  <c r="MOH23" i="96"/>
  <c r="MOG23" i="96"/>
  <c r="MOF23" i="96"/>
  <c r="MOE23" i="96"/>
  <c r="MOD23" i="96"/>
  <c r="MOC23" i="96"/>
  <c r="MOB23" i="96"/>
  <c r="MOA23" i="96"/>
  <c r="MNZ23" i="96"/>
  <c r="MNY23" i="96"/>
  <c r="MNX23" i="96"/>
  <c r="MNW23" i="96"/>
  <c r="MNV23" i="96"/>
  <c r="MNU23" i="96"/>
  <c r="MNT23" i="96"/>
  <c r="MNS23" i="96"/>
  <c r="MNR23" i="96"/>
  <c r="MNQ23" i="96"/>
  <c r="MNP23" i="96"/>
  <c r="MNO23" i="96"/>
  <c r="MNN23" i="96"/>
  <c r="MNM23" i="96"/>
  <c r="MNL23" i="96"/>
  <c r="MNK23" i="96"/>
  <c r="MNJ23" i="96"/>
  <c r="MNI23" i="96"/>
  <c r="MNH23" i="96"/>
  <c r="MNG23" i="96"/>
  <c r="MNF23" i="96"/>
  <c r="MNE23" i="96"/>
  <c r="MND23" i="96"/>
  <c r="MNC23" i="96"/>
  <c r="MNB23" i="96"/>
  <c r="MNA23" i="96"/>
  <c r="MMZ23" i="96"/>
  <c r="MMY23" i="96"/>
  <c r="MMX23" i="96"/>
  <c r="MMW23" i="96"/>
  <c r="MMV23" i="96"/>
  <c r="MMU23" i="96"/>
  <c r="MMT23" i="96"/>
  <c r="MMS23" i="96"/>
  <c r="MMR23" i="96"/>
  <c r="MMQ23" i="96"/>
  <c r="MMP23" i="96"/>
  <c r="MMO23" i="96"/>
  <c r="MMN23" i="96"/>
  <c r="MMM23" i="96"/>
  <c r="MML23" i="96"/>
  <c r="MMK23" i="96"/>
  <c r="MMJ23" i="96"/>
  <c r="MMI23" i="96"/>
  <c r="MMH23" i="96"/>
  <c r="MMG23" i="96"/>
  <c r="MMF23" i="96"/>
  <c r="MME23" i="96"/>
  <c r="MMD23" i="96"/>
  <c r="MMC23" i="96"/>
  <c r="MMB23" i="96"/>
  <c r="MMA23" i="96"/>
  <c r="MLZ23" i="96"/>
  <c r="MLY23" i="96"/>
  <c r="MLX23" i="96"/>
  <c r="MLW23" i="96"/>
  <c r="MLV23" i="96"/>
  <c r="MLU23" i="96"/>
  <c r="MLT23" i="96"/>
  <c r="MLS23" i="96"/>
  <c r="MLR23" i="96"/>
  <c r="MLQ23" i="96"/>
  <c r="MLP23" i="96"/>
  <c r="MLO23" i="96"/>
  <c r="MLN23" i="96"/>
  <c r="MLM23" i="96"/>
  <c r="MLL23" i="96"/>
  <c r="MLK23" i="96"/>
  <c r="MLJ23" i="96"/>
  <c r="MLI23" i="96"/>
  <c r="MLH23" i="96"/>
  <c r="MLG23" i="96"/>
  <c r="MLF23" i="96"/>
  <c r="MLE23" i="96"/>
  <c r="MLD23" i="96"/>
  <c r="MLC23" i="96"/>
  <c r="MLB23" i="96"/>
  <c r="MLA23" i="96"/>
  <c r="MKZ23" i="96"/>
  <c r="MKY23" i="96"/>
  <c r="MKX23" i="96"/>
  <c r="MKW23" i="96"/>
  <c r="MKV23" i="96"/>
  <c r="MKU23" i="96"/>
  <c r="MKT23" i="96"/>
  <c r="MKS23" i="96"/>
  <c r="MKR23" i="96"/>
  <c r="MKQ23" i="96"/>
  <c r="MKP23" i="96"/>
  <c r="MKO23" i="96"/>
  <c r="MKN23" i="96"/>
  <c r="MKM23" i="96"/>
  <c r="MKL23" i="96"/>
  <c r="MKK23" i="96"/>
  <c r="MKJ23" i="96"/>
  <c r="MKI23" i="96"/>
  <c r="MKH23" i="96"/>
  <c r="MKG23" i="96"/>
  <c r="MKF23" i="96"/>
  <c r="MKE23" i="96"/>
  <c r="MKD23" i="96"/>
  <c r="MKC23" i="96"/>
  <c r="MKB23" i="96"/>
  <c r="MKA23" i="96"/>
  <c r="MJZ23" i="96"/>
  <c r="MJY23" i="96"/>
  <c r="MJX23" i="96"/>
  <c r="MJW23" i="96"/>
  <c r="MJV23" i="96"/>
  <c r="MJU23" i="96"/>
  <c r="MJT23" i="96"/>
  <c r="MJS23" i="96"/>
  <c r="MJR23" i="96"/>
  <c r="MJQ23" i="96"/>
  <c r="MJP23" i="96"/>
  <c r="MJO23" i="96"/>
  <c r="MJN23" i="96"/>
  <c r="MJM23" i="96"/>
  <c r="MJL23" i="96"/>
  <c r="MJK23" i="96"/>
  <c r="MJJ23" i="96"/>
  <c r="MJI23" i="96"/>
  <c r="MJH23" i="96"/>
  <c r="MJG23" i="96"/>
  <c r="MJF23" i="96"/>
  <c r="MJE23" i="96"/>
  <c r="MJD23" i="96"/>
  <c r="MJC23" i="96"/>
  <c r="MJB23" i="96"/>
  <c r="MJA23" i="96"/>
  <c r="MIZ23" i="96"/>
  <c r="MIY23" i="96"/>
  <c r="MIX23" i="96"/>
  <c r="MIW23" i="96"/>
  <c r="MIV23" i="96"/>
  <c r="MIU23" i="96"/>
  <c r="MIT23" i="96"/>
  <c r="MIS23" i="96"/>
  <c r="MIR23" i="96"/>
  <c r="MIQ23" i="96"/>
  <c r="MIP23" i="96"/>
  <c r="MIO23" i="96"/>
  <c r="MIN23" i="96"/>
  <c r="MIM23" i="96"/>
  <c r="MIL23" i="96"/>
  <c r="MIK23" i="96"/>
  <c r="MIJ23" i="96"/>
  <c r="MII23" i="96"/>
  <c r="MIH23" i="96"/>
  <c r="MIG23" i="96"/>
  <c r="MIF23" i="96"/>
  <c r="MIE23" i="96"/>
  <c r="MID23" i="96"/>
  <c r="MIC23" i="96"/>
  <c r="MIB23" i="96"/>
  <c r="MIA23" i="96"/>
  <c r="MHZ23" i="96"/>
  <c r="MHY23" i="96"/>
  <c r="MHX23" i="96"/>
  <c r="MHW23" i="96"/>
  <c r="MHV23" i="96"/>
  <c r="MHU23" i="96"/>
  <c r="MHT23" i="96"/>
  <c r="MHS23" i="96"/>
  <c r="MHR23" i="96"/>
  <c r="MHQ23" i="96"/>
  <c r="MHP23" i="96"/>
  <c r="MHO23" i="96"/>
  <c r="MHN23" i="96"/>
  <c r="MHM23" i="96"/>
  <c r="MHL23" i="96"/>
  <c r="MHK23" i="96"/>
  <c r="MHJ23" i="96"/>
  <c r="MHI23" i="96"/>
  <c r="MHH23" i="96"/>
  <c r="MHG23" i="96"/>
  <c r="MHF23" i="96"/>
  <c r="MHE23" i="96"/>
  <c r="MHD23" i="96"/>
  <c r="MHC23" i="96"/>
  <c r="MHB23" i="96"/>
  <c r="MHA23" i="96"/>
  <c r="MGZ23" i="96"/>
  <c r="MGY23" i="96"/>
  <c r="MGX23" i="96"/>
  <c r="MGW23" i="96"/>
  <c r="MGV23" i="96"/>
  <c r="MGU23" i="96"/>
  <c r="MGT23" i="96"/>
  <c r="MGS23" i="96"/>
  <c r="MGR23" i="96"/>
  <c r="MGQ23" i="96"/>
  <c r="MGP23" i="96"/>
  <c r="MGO23" i="96"/>
  <c r="MGN23" i="96"/>
  <c r="MGM23" i="96"/>
  <c r="MGL23" i="96"/>
  <c r="MGK23" i="96"/>
  <c r="MGJ23" i="96"/>
  <c r="MGI23" i="96"/>
  <c r="MGH23" i="96"/>
  <c r="MGG23" i="96"/>
  <c r="MGF23" i="96"/>
  <c r="MGE23" i="96"/>
  <c r="MGD23" i="96"/>
  <c r="MGC23" i="96"/>
  <c r="MGB23" i="96"/>
  <c r="MGA23" i="96"/>
  <c r="MFZ23" i="96"/>
  <c r="MFY23" i="96"/>
  <c r="MFX23" i="96"/>
  <c r="MFW23" i="96"/>
  <c r="MFV23" i="96"/>
  <c r="MFU23" i="96"/>
  <c r="MFT23" i="96"/>
  <c r="MFS23" i="96"/>
  <c r="MFR23" i="96"/>
  <c r="MFQ23" i="96"/>
  <c r="MFP23" i="96"/>
  <c r="MFO23" i="96"/>
  <c r="MFN23" i="96"/>
  <c r="MFM23" i="96"/>
  <c r="MFL23" i="96"/>
  <c r="MFK23" i="96"/>
  <c r="MFJ23" i="96"/>
  <c r="MFI23" i="96"/>
  <c r="MFH23" i="96"/>
  <c r="MFG23" i="96"/>
  <c r="MFF23" i="96"/>
  <c r="MFE23" i="96"/>
  <c r="MFD23" i="96"/>
  <c r="MFC23" i="96"/>
  <c r="MFB23" i="96"/>
  <c r="MFA23" i="96"/>
  <c r="MEZ23" i="96"/>
  <c r="MEY23" i="96"/>
  <c r="MEX23" i="96"/>
  <c r="MEW23" i="96"/>
  <c r="MEV23" i="96"/>
  <c r="MEU23" i="96"/>
  <c r="MET23" i="96"/>
  <c r="MES23" i="96"/>
  <c r="MER23" i="96"/>
  <c r="MEQ23" i="96"/>
  <c r="MEP23" i="96"/>
  <c r="MEO23" i="96"/>
  <c r="MEN23" i="96"/>
  <c r="MEM23" i="96"/>
  <c r="MEL23" i="96"/>
  <c r="MEK23" i="96"/>
  <c r="MEJ23" i="96"/>
  <c r="MEI23" i="96"/>
  <c r="MEH23" i="96"/>
  <c r="MEG23" i="96"/>
  <c r="MEF23" i="96"/>
  <c r="MEE23" i="96"/>
  <c r="MED23" i="96"/>
  <c r="MEC23" i="96"/>
  <c r="MEB23" i="96"/>
  <c r="MEA23" i="96"/>
  <c r="MDZ23" i="96"/>
  <c r="MDY23" i="96"/>
  <c r="MDX23" i="96"/>
  <c r="MDW23" i="96"/>
  <c r="MDV23" i="96"/>
  <c r="MDU23" i="96"/>
  <c r="MDT23" i="96"/>
  <c r="MDS23" i="96"/>
  <c r="MDR23" i="96"/>
  <c r="MDQ23" i="96"/>
  <c r="MDP23" i="96"/>
  <c r="MDO23" i="96"/>
  <c r="MDN23" i="96"/>
  <c r="MDM23" i="96"/>
  <c r="MDL23" i="96"/>
  <c r="MDK23" i="96"/>
  <c r="MDJ23" i="96"/>
  <c r="MDI23" i="96"/>
  <c r="MDH23" i="96"/>
  <c r="MDG23" i="96"/>
  <c r="MDF23" i="96"/>
  <c r="MDE23" i="96"/>
  <c r="MDD23" i="96"/>
  <c r="MDC23" i="96"/>
  <c r="MDB23" i="96"/>
  <c r="MDA23" i="96"/>
  <c r="MCZ23" i="96"/>
  <c r="MCY23" i="96"/>
  <c r="MCX23" i="96"/>
  <c r="MCW23" i="96"/>
  <c r="MCV23" i="96"/>
  <c r="MCU23" i="96"/>
  <c r="MCT23" i="96"/>
  <c r="MCS23" i="96"/>
  <c r="MCR23" i="96"/>
  <c r="MCQ23" i="96"/>
  <c r="MCP23" i="96"/>
  <c r="MCO23" i="96"/>
  <c r="MCN23" i="96"/>
  <c r="MCM23" i="96"/>
  <c r="MCL23" i="96"/>
  <c r="MCK23" i="96"/>
  <c r="MCJ23" i="96"/>
  <c r="MCI23" i="96"/>
  <c r="MCH23" i="96"/>
  <c r="MCG23" i="96"/>
  <c r="MCF23" i="96"/>
  <c r="MCE23" i="96"/>
  <c r="MCD23" i="96"/>
  <c r="MCC23" i="96"/>
  <c r="MCB23" i="96"/>
  <c r="MCA23" i="96"/>
  <c r="MBZ23" i="96"/>
  <c r="MBY23" i="96"/>
  <c r="MBX23" i="96"/>
  <c r="MBW23" i="96"/>
  <c r="MBV23" i="96"/>
  <c r="MBU23" i="96"/>
  <c r="MBT23" i="96"/>
  <c r="MBS23" i="96"/>
  <c r="MBR23" i="96"/>
  <c r="MBQ23" i="96"/>
  <c r="MBP23" i="96"/>
  <c r="MBO23" i="96"/>
  <c r="MBN23" i="96"/>
  <c r="MBM23" i="96"/>
  <c r="MBL23" i="96"/>
  <c r="MBK23" i="96"/>
  <c r="MBJ23" i="96"/>
  <c r="MBI23" i="96"/>
  <c r="MBH23" i="96"/>
  <c r="MBG23" i="96"/>
  <c r="MBF23" i="96"/>
  <c r="MBE23" i="96"/>
  <c r="MBD23" i="96"/>
  <c r="MBC23" i="96"/>
  <c r="MBB23" i="96"/>
  <c r="MBA23" i="96"/>
  <c r="MAZ23" i="96"/>
  <c r="MAY23" i="96"/>
  <c r="MAX23" i="96"/>
  <c r="MAW23" i="96"/>
  <c r="MAV23" i="96"/>
  <c r="MAU23" i="96"/>
  <c r="MAT23" i="96"/>
  <c r="MAS23" i="96"/>
  <c r="MAR23" i="96"/>
  <c r="MAQ23" i="96"/>
  <c r="MAP23" i="96"/>
  <c r="MAO23" i="96"/>
  <c r="MAN23" i="96"/>
  <c r="MAM23" i="96"/>
  <c r="MAL23" i="96"/>
  <c r="MAK23" i="96"/>
  <c r="MAJ23" i="96"/>
  <c r="MAI23" i="96"/>
  <c r="MAH23" i="96"/>
  <c r="MAG23" i="96"/>
  <c r="MAF23" i="96"/>
  <c r="MAE23" i="96"/>
  <c r="MAD23" i="96"/>
  <c r="MAC23" i="96"/>
  <c r="MAB23" i="96"/>
  <c r="MAA23" i="96"/>
  <c r="LZZ23" i="96"/>
  <c r="LZY23" i="96"/>
  <c r="LZX23" i="96"/>
  <c r="LZW23" i="96"/>
  <c r="LZV23" i="96"/>
  <c r="LZU23" i="96"/>
  <c r="LZT23" i="96"/>
  <c r="LZS23" i="96"/>
  <c r="LZR23" i="96"/>
  <c r="LZQ23" i="96"/>
  <c r="LZP23" i="96"/>
  <c r="LZO23" i="96"/>
  <c r="LZN23" i="96"/>
  <c r="LZM23" i="96"/>
  <c r="LZL23" i="96"/>
  <c r="LZK23" i="96"/>
  <c r="LZJ23" i="96"/>
  <c r="LZI23" i="96"/>
  <c r="LZH23" i="96"/>
  <c r="LZG23" i="96"/>
  <c r="LZF23" i="96"/>
  <c r="LZE23" i="96"/>
  <c r="LZD23" i="96"/>
  <c r="LZC23" i="96"/>
  <c r="LZB23" i="96"/>
  <c r="LZA23" i="96"/>
  <c r="LYZ23" i="96"/>
  <c r="LYY23" i="96"/>
  <c r="LYX23" i="96"/>
  <c r="LYW23" i="96"/>
  <c r="LYV23" i="96"/>
  <c r="LYU23" i="96"/>
  <c r="LYT23" i="96"/>
  <c r="LYS23" i="96"/>
  <c r="LYR23" i="96"/>
  <c r="LYQ23" i="96"/>
  <c r="LYP23" i="96"/>
  <c r="LYO23" i="96"/>
  <c r="LYN23" i="96"/>
  <c r="LYM23" i="96"/>
  <c r="LYL23" i="96"/>
  <c r="LYK23" i="96"/>
  <c r="LYJ23" i="96"/>
  <c r="LYI23" i="96"/>
  <c r="LYH23" i="96"/>
  <c r="LYG23" i="96"/>
  <c r="LYF23" i="96"/>
  <c r="LYE23" i="96"/>
  <c r="LYD23" i="96"/>
  <c r="LYC23" i="96"/>
  <c r="LYB23" i="96"/>
  <c r="LYA23" i="96"/>
  <c r="LXZ23" i="96"/>
  <c r="LXY23" i="96"/>
  <c r="LXX23" i="96"/>
  <c r="LXW23" i="96"/>
  <c r="LXV23" i="96"/>
  <c r="LXU23" i="96"/>
  <c r="LXT23" i="96"/>
  <c r="LXS23" i="96"/>
  <c r="LXR23" i="96"/>
  <c r="LXQ23" i="96"/>
  <c r="LXP23" i="96"/>
  <c r="LXO23" i="96"/>
  <c r="LXN23" i="96"/>
  <c r="LXM23" i="96"/>
  <c r="LXL23" i="96"/>
  <c r="LXK23" i="96"/>
  <c r="LXJ23" i="96"/>
  <c r="LXI23" i="96"/>
  <c r="LXH23" i="96"/>
  <c r="LXG23" i="96"/>
  <c r="LXF23" i="96"/>
  <c r="LXE23" i="96"/>
  <c r="LXD23" i="96"/>
  <c r="LXC23" i="96"/>
  <c r="LXB23" i="96"/>
  <c r="LXA23" i="96"/>
  <c r="LWZ23" i="96"/>
  <c r="LWY23" i="96"/>
  <c r="LWX23" i="96"/>
  <c r="LWW23" i="96"/>
  <c r="LWV23" i="96"/>
  <c r="LWU23" i="96"/>
  <c r="LWT23" i="96"/>
  <c r="LWS23" i="96"/>
  <c r="LWR23" i="96"/>
  <c r="LWQ23" i="96"/>
  <c r="LWP23" i="96"/>
  <c r="LWO23" i="96"/>
  <c r="LWN23" i="96"/>
  <c r="LWM23" i="96"/>
  <c r="LWL23" i="96"/>
  <c r="LWK23" i="96"/>
  <c r="LWJ23" i="96"/>
  <c r="LWI23" i="96"/>
  <c r="LWH23" i="96"/>
  <c r="LWG23" i="96"/>
  <c r="LWF23" i="96"/>
  <c r="LWE23" i="96"/>
  <c r="LWD23" i="96"/>
  <c r="LWC23" i="96"/>
  <c r="LWB23" i="96"/>
  <c r="LWA23" i="96"/>
  <c r="LVZ23" i="96"/>
  <c r="LVY23" i="96"/>
  <c r="LVX23" i="96"/>
  <c r="LVW23" i="96"/>
  <c r="LVV23" i="96"/>
  <c r="LVU23" i="96"/>
  <c r="LVT23" i="96"/>
  <c r="LVS23" i="96"/>
  <c r="LVR23" i="96"/>
  <c r="LVQ23" i="96"/>
  <c r="LVP23" i="96"/>
  <c r="LVO23" i="96"/>
  <c r="LVN23" i="96"/>
  <c r="LVM23" i="96"/>
  <c r="LVL23" i="96"/>
  <c r="LVK23" i="96"/>
  <c r="LVJ23" i="96"/>
  <c r="LVI23" i="96"/>
  <c r="LVH23" i="96"/>
  <c r="LVG23" i="96"/>
  <c r="LVF23" i="96"/>
  <c r="LVE23" i="96"/>
  <c r="LVD23" i="96"/>
  <c r="LVC23" i="96"/>
  <c r="LVB23" i="96"/>
  <c r="LVA23" i="96"/>
  <c r="LUZ23" i="96"/>
  <c r="LUY23" i="96"/>
  <c r="LUX23" i="96"/>
  <c r="LUW23" i="96"/>
  <c r="LUV23" i="96"/>
  <c r="LUU23" i="96"/>
  <c r="LUT23" i="96"/>
  <c r="LUS23" i="96"/>
  <c r="LUR23" i="96"/>
  <c r="LUQ23" i="96"/>
  <c r="LUP23" i="96"/>
  <c r="LUO23" i="96"/>
  <c r="LUN23" i="96"/>
  <c r="LUM23" i="96"/>
  <c r="LUL23" i="96"/>
  <c r="LUK23" i="96"/>
  <c r="LUJ23" i="96"/>
  <c r="LUI23" i="96"/>
  <c r="LUH23" i="96"/>
  <c r="LUG23" i="96"/>
  <c r="LUF23" i="96"/>
  <c r="LUE23" i="96"/>
  <c r="LUD23" i="96"/>
  <c r="LUC23" i="96"/>
  <c r="LUB23" i="96"/>
  <c r="LUA23" i="96"/>
  <c r="LTZ23" i="96"/>
  <c r="LTY23" i="96"/>
  <c r="LTX23" i="96"/>
  <c r="LTW23" i="96"/>
  <c r="LTV23" i="96"/>
  <c r="LTU23" i="96"/>
  <c r="LTT23" i="96"/>
  <c r="LTS23" i="96"/>
  <c r="LTR23" i="96"/>
  <c r="LTQ23" i="96"/>
  <c r="LTP23" i="96"/>
  <c r="LTO23" i="96"/>
  <c r="LTN23" i="96"/>
  <c r="LTM23" i="96"/>
  <c r="LTL23" i="96"/>
  <c r="LTK23" i="96"/>
  <c r="LTJ23" i="96"/>
  <c r="LTI23" i="96"/>
  <c r="LTH23" i="96"/>
  <c r="LTG23" i="96"/>
  <c r="LTF23" i="96"/>
  <c r="LTE23" i="96"/>
  <c r="LTD23" i="96"/>
  <c r="LTC23" i="96"/>
  <c r="LTB23" i="96"/>
  <c r="LTA23" i="96"/>
  <c r="LSZ23" i="96"/>
  <c r="LSY23" i="96"/>
  <c r="LSX23" i="96"/>
  <c r="LSW23" i="96"/>
  <c r="LSV23" i="96"/>
  <c r="LSU23" i="96"/>
  <c r="LST23" i="96"/>
  <c r="LSS23" i="96"/>
  <c r="LSR23" i="96"/>
  <c r="LSQ23" i="96"/>
  <c r="LSP23" i="96"/>
  <c r="LSO23" i="96"/>
  <c r="LSN23" i="96"/>
  <c r="LSM23" i="96"/>
  <c r="LSL23" i="96"/>
  <c r="LSK23" i="96"/>
  <c r="LSJ23" i="96"/>
  <c r="LSI23" i="96"/>
  <c r="LSH23" i="96"/>
  <c r="LSG23" i="96"/>
  <c r="LSF23" i="96"/>
  <c r="LSE23" i="96"/>
  <c r="LSD23" i="96"/>
  <c r="LSC23" i="96"/>
  <c r="LSB23" i="96"/>
  <c r="LSA23" i="96"/>
  <c r="LRZ23" i="96"/>
  <c r="LRY23" i="96"/>
  <c r="LRX23" i="96"/>
  <c r="LRW23" i="96"/>
  <c r="LRV23" i="96"/>
  <c r="LRU23" i="96"/>
  <c r="LRT23" i="96"/>
  <c r="LRS23" i="96"/>
  <c r="LRR23" i="96"/>
  <c r="LRQ23" i="96"/>
  <c r="LRP23" i="96"/>
  <c r="LRO23" i="96"/>
  <c r="LRN23" i="96"/>
  <c r="LRM23" i="96"/>
  <c r="LRL23" i="96"/>
  <c r="LRK23" i="96"/>
  <c r="LRJ23" i="96"/>
  <c r="LRI23" i="96"/>
  <c r="LRH23" i="96"/>
  <c r="LRG23" i="96"/>
  <c r="LRF23" i="96"/>
  <c r="LRE23" i="96"/>
  <c r="LRD23" i="96"/>
  <c r="LRC23" i="96"/>
  <c r="LRB23" i="96"/>
  <c r="LRA23" i="96"/>
  <c r="LQZ23" i="96"/>
  <c r="LQY23" i="96"/>
  <c r="LQX23" i="96"/>
  <c r="LQW23" i="96"/>
  <c r="LQV23" i="96"/>
  <c r="LQU23" i="96"/>
  <c r="LQT23" i="96"/>
  <c r="LQS23" i="96"/>
  <c r="LQR23" i="96"/>
  <c r="LQQ23" i="96"/>
  <c r="LQP23" i="96"/>
  <c r="LQO23" i="96"/>
  <c r="LQN23" i="96"/>
  <c r="LQM23" i="96"/>
  <c r="LQL23" i="96"/>
  <c r="LQK23" i="96"/>
  <c r="LQJ23" i="96"/>
  <c r="LQI23" i="96"/>
  <c r="LQH23" i="96"/>
  <c r="LQG23" i="96"/>
  <c r="LQF23" i="96"/>
  <c r="LQE23" i="96"/>
  <c r="LQD23" i="96"/>
  <c r="LQC23" i="96"/>
  <c r="LQB23" i="96"/>
  <c r="LQA23" i="96"/>
  <c r="LPZ23" i="96"/>
  <c r="LPY23" i="96"/>
  <c r="LPX23" i="96"/>
  <c r="LPW23" i="96"/>
  <c r="LPV23" i="96"/>
  <c r="LPU23" i="96"/>
  <c r="LPT23" i="96"/>
  <c r="LPS23" i="96"/>
  <c r="LPR23" i="96"/>
  <c r="LPQ23" i="96"/>
  <c r="LPP23" i="96"/>
  <c r="LPO23" i="96"/>
  <c r="LPN23" i="96"/>
  <c r="LPM23" i="96"/>
  <c r="LPL23" i="96"/>
  <c r="LPK23" i="96"/>
  <c r="LPJ23" i="96"/>
  <c r="LPI23" i="96"/>
  <c r="LPH23" i="96"/>
  <c r="LPG23" i="96"/>
  <c r="LPF23" i="96"/>
  <c r="LPE23" i="96"/>
  <c r="LPD23" i="96"/>
  <c r="LPC23" i="96"/>
  <c r="LPB23" i="96"/>
  <c r="LPA23" i="96"/>
  <c r="LOZ23" i="96"/>
  <c r="LOY23" i="96"/>
  <c r="LOX23" i="96"/>
  <c r="LOW23" i="96"/>
  <c r="LOV23" i="96"/>
  <c r="LOU23" i="96"/>
  <c r="LOT23" i="96"/>
  <c r="LOS23" i="96"/>
  <c r="LOR23" i="96"/>
  <c r="LOQ23" i="96"/>
  <c r="LOP23" i="96"/>
  <c r="LOO23" i="96"/>
  <c r="LON23" i="96"/>
  <c r="LOM23" i="96"/>
  <c r="LOL23" i="96"/>
  <c r="LOK23" i="96"/>
  <c r="LOJ23" i="96"/>
  <c r="LOI23" i="96"/>
  <c r="LOH23" i="96"/>
  <c r="LOG23" i="96"/>
  <c r="LOF23" i="96"/>
  <c r="LOE23" i="96"/>
  <c r="LOD23" i="96"/>
  <c r="LOC23" i="96"/>
  <c r="LOB23" i="96"/>
  <c r="LOA23" i="96"/>
  <c r="LNZ23" i="96"/>
  <c r="LNY23" i="96"/>
  <c r="LNX23" i="96"/>
  <c r="LNW23" i="96"/>
  <c r="LNV23" i="96"/>
  <c r="LNU23" i="96"/>
  <c r="LNT23" i="96"/>
  <c r="LNS23" i="96"/>
  <c r="LNR23" i="96"/>
  <c r="LNQ23" i="96"/>
  <c r="LNP23" i="96"/>
  <c r="LNO23" i="96"/>
  <c r="LNN23" i="96"/>
  <c r="LNM23" i="96"/>
  <c r="LNL23" i="96"/>
  <c r="LNK23" i="96"/>
  <c r="LNJ23" i="96"/>
  <c r="LNI23" i="96"/>
  <c r="LNH23" i="96"/>
  <c r="LNG23" i="96"/>
  <c r="LNF23" i="96"/>
  <c r="LNE23" i="96"/>
  <c r="LND23" i="96"/>
  <c r="LNC23" i="96"/>
  <c r="LNB23" i="96"/>
  <c r="LNA23" i="96"/>
  <c r="LMZ23" i="96"/>
  <c r="LMY23" i="96"/>
  <c r="LMX23" i="96"/>
  <c r="LMW23" i="96"/>
  <c r="LMV23" i="96"/>
  <c r="LMU23" i="96"/>
  <c r="LMT23" i="96"/>
  <c r="LMS23" i="96"/>
  <c r="LMR23" i="96"/>
  <c r="LMQ23" i="96"/>
  <c r="LMP23" i="96"/>
  <c r="LMO23" i="96"/>
  <c r="LMN23" i="96"/>
  <c r="LMM23" i="96"/>
  <c r="LML23" i="96"/>
  <c r="LMK23" i="96"/>
  <c r="LMJ23" i="96"/>
  <c r="LMI23" i="96"/>
  <c r="LMH23" i="96"/>
  <c r="LMG23" i="96"/>
  <c r="LMF23" i="96"/>
  <c r="LME23" i="96"/>
  <c r="LMD23" i="96"/>
  <c r="LMC23" i="96"/>
  <c r="LMB23" i="96"/>
  <c r="LMA23" i="96"/>
  <c r="LLZ23" i="96"/>
  <c r="LLY23" i="96"/>
  <c r="LLX23" i="96"/>
  <c r="LLW23" i="96"/>
  <c r="LLV23" i="96"/>
  <c r="LLU23" i="96"/>
  <c r="LLT23" i="96"/>
  <c r="LLS23" i="96"/>
  <c r="LLR23" i="96"/>
  <c r="LLQ23" i="96"/>
  <c r="LLP23" i="96"/>
  <c r="LLO23" i="96"/>
  <c r="LLN23" i="96"/>
  <c r="LLM23" i="96"/>
  <c r="LLL23" i="96"/>
  <c r="LLK23" i="96"/>
  <c r="LLJ23" i="96"/>
  <c r="LLI23" i="96"/>
  <c r="LLH23" i="96"/>
  <c r="LLG23" i="96"/>
  <c r="LLF23" i="96"/>
  <c r="LLE23" i="96"/>
  <c r="LLD23" i="96"/>
  <c r="LLC23" i="96"/>
  <c r="LLB23" i="96"/>
  <c r="LLA23" i="96"/>
  <c r="LKZ23" i="96"/>
  <c r="LKY23" i="96"/>
  <c r="LKX23" i="96"/>
  <c r="LKW23" i="96"/>
  <c r="LKV23" i="96"/>
  <c r="LKU23" i="96"/>
  <c r="LKT23" i="96"/>
  <c r="LKS23" i="96"/>
  <c r="LKR23" i="96"/>
  <c r="LKQ23" i="96"/>
  <c r="LKP23" i="96"/>
  <c r="LKO23" i="96"/>
  <c r="LKN23" i="96"/>
  <c r="LKM23" i="96"/>
  <c r="LKL23" i="96"/>
  <c r="LKK23" i="96"/>
  <c r="LKJ23" i="96"/>
  <c r="LKI23" i="96"/>
  <c r="LKH23" i="96"/>
  <c r="LKG23" i="96"/>
  <c r="LKF23" i="96"/>
  <c r="LKE23" i="96"/>
  <c r="LKD23" i="96"/>
  <c r="LKC23" i="96"/>
  <c r="LKB23" i="96"/>
  <c r="LKA23" i="96"/>
  <c r="LJZ23" i="96"/>
  <c r="LJY23" i="96"/>
  <c r="LJX23" i="96"/>
  <c r="LJW23" i="96"/>
  <c r="LJV23" i="96"/>
  <c r="LJU23" i="96"/>
  <c r="LJT23" i="96"/>
  <c r="LJS23" i="96"/>
  <c r="LJR23" i="96"/>
  <c r="LJQ23" i="96"/>
  <c r="LJP23" i="96"/>
  <c r="LJO23" i="96"/>
  <c r="LJN23" i="96"/>
  <c r="LJM23" i="96"/>
  <c r="LJL23" i="96"/>
  <c r="LJK23" i="96"/>
  <c r="LJJ23" i="96"/>
  <c r="LJI23" i="96"/>
  <c r="LJH23" i="96"/>
  <c r="LJG23" i="96"/>
  <c r="LJF23" i="96"/>
  <c r="LJE23" i="96"/>
  <c r="LJD23" i="96"/>
  <c r="LJC23" i="96"/>
  <c r="LJB23" i="96"/>
  <c r="LJA23" i="96"/>
  <c r="LIZ23" i="96"/>
  <c r="LIY23" i="96"/>
  <c r="LIX23" i="96"/>
  <c r="LIW23" i="96"/>
  <c r="LIV23" i="96"/>
  <c r="LIU23" i="96"/>
  <c r="LIT23" i="96"/>
  <c r="LIS23" i="96"/>
  <c r="LIR23" i="96"/>
  <c r="LIQ23" i="96"/>
  <c r="LIP23" i="96"/>
  <c r="LIO23" i="96"/>
  <c r="LIN23" i="96"/>
  <c r="LIM23" i="96"/>
  <c r="LIL23" i="96"/>
  <c r="LIK23" i="96"/>
  <c r="LIJ23" i="96"/>
  <c r="LII23" i="96"/>
  <c r="LIH23" i="96"/>
  <c r="LIG23" i="96"/>
  <c r="LIF23" i="96"/>
  <c r="LIE23" i="96"/>
  <c r="LID23" i="96"/>
  <c r="LIC23" i="96"/>
  <c r="LIB23" i="96"/>
  <c r="LIA23" i="96"/>
  <c r="LHZ23" i="96"/>
  <c r="LHY23" i="96"/>
  <c r="LHX23" i="96"/>
  <c r="LHW23" i="96"/>
  <c r="LHV23" i="96"/>
  <c r="LHU23" i="96"/>
  <c r="LHT23" i="96"/>
  <c r="LHS23" i="96"/>
  <c r="LHR23" i="96"/>
  <c r="LHQ23" i="96"/>
  <c r="LHP23" i="96"/>
  <c r="LHO23" i="96"/>
  <c r="LHN23" i="96"/>
  <c r="LHM23" i="96"/>
  <c r="LHL23" i="96"/>
  <c r="LHK23" i="96"/>
  <c r="LHJ23" i="96"/>
  <c r="LHI23" i="96"/>
  <c r="LHH23" i="96"/>
  <c r="LHG23" i="96"/>
  <c r="LHF23" i="96"/>
  <c r="LHE23" i="96"/>
  <c r="LHD23" i="96"/>
  <c r="LHC23" i="96"/>
  <c r="LHB23" i="96"/>
  <c r="LHA23" i="96"/>
  <c r="LGZ23" i="96"/>
  <c r="LGY23" i="96"/>
  <c r="LGX23" i="96"/>
  <c r="LGW23" i="96"/>
  <c r="LGV23" i="96"/>
  <c r="LGU23" i="96"/>
  <c r="LGT23" i="96"/>
  <c r="LGS23" i="96"/>
  <c r="LGR23" i="96"/>
  <c r="LGQ23" i="96"/>
  <c r="LGP23" i="96"/>
  <c r="LGO23" i="96"/>
  <c r="LGN23" i="96"/>
  <c r="LGM23" i="96"/>
  <c r="LGL23" i="96"/>
  <c r="LGK23" i="96"/>
  <c r="LGJ23" i="96"/>
  <c r="LGI23" i="96"/>
  <c r="LGH23" i="96"/>
  <c r="LGG23" i="96"/>
  <c r="LGF23" i="96"/>
  <c r="LGE23" i="96"/>
  <c r="LGD23" i="96"/>
  <c r="LGC23" i="96"/>
  <c r="LGB23" i="96"/>
  <c r="LGA23" i="96"/>
  <c r="LFZ23" i="96"/>
  <c r="LFY23" i="96"/>
  <c r="LFX23" i="96"/>
  <c r="LFW23" i="96"/>
  <c r="LFV23" i="96"/>
  <c r="LFU23" i="96"/>
  <c r="LFT23" i="96"/>
  <c r="LFS23" i="96"/>
  <c r="LFR23" i="96"/>
  <c r="LFQ23" i="96"/>
  <c r="LFP23" i="96"/>
  <c r="LFO23" i="96"/>
  <c r="LFN23" i="96"/>
  <c r="LFM23" i="96"/>
  <c r="LFL23" i="96"/>
  <c r="LFK23" i="96"/>
  <c r="LFJ23" i="96"/>
  <c r="LFI23" i="96"/>
  <c r="LFH23" i="96"/>
  <c r="LFG23" i="96"/>
  <c r="LFF23" i="96"/>
  <c r="LFE23" i="96"/>
  <c r="LFD23" i="96"/>
  <c r="LFC23" i="96"/>
  <c r="LFB23" i="96"/>
  <c r="LFA23" i="96"/>
  <c r="LEZ23" i="96"/>
  <c r="LEY23" i="96"/>
  <c r="LEX23" i="96"/>
  <c r="LEW23" i="96"/>
  <c r="LEV23" i="96"/>
  <c r="LEU23" i="96"/>
  <c r="LET23" i="96"/>
  <c r="LES23" i="96"/>
  <c r="LER23" i="96"/>
  <c r="LEQ23" i="96"/>
  <c r="LEP23" i="96"/>
  <c r="LEO23" i="96"/>
  <c r="LEN23" i="96"/>
  <c r="LEM23" i="96"/>
  <c r="LEL23" i="96"/>
  <c r="LEK23" i="96"/>
  <c r="LEJ23" i="96"/>
  <c r="LEI23" i="96"/>
  <c r="LEH23" i="96"/>
  <c r="LEG23" i="96"/>
  <c r="LEF23" i="96"/>
  <c r="LEE23" i="96"/>
  <c r="LED23" i="96"/>
  <c r="LEC23" i="96"/>
  <c r="LEB23" i="96"/>
  <c r="LEA23" i="96"/>
  <c r="LDZ23" i="96"/>
  <c r="LDY23" i="96"/>
  <c r="LDX23" i="96"/>
  <c r="LDW23" i="96"/>
  <c r="LDV23" i="96"/>
  <c r="LDU23" i="96"/>
  <c r="LDT23" i="96"/>
  <c r="LDS23" i="96"/>
  <c r="LDR23" i="96"/>
  <c r="LDQ23" i="96"/>
  <c r="LDP23" i="96"/>
  <c r="LDO23" i="96"/>
  <c r="LDN23" i="96"/>
  <c r="LDM23" i="96"/>
  <c r="LDL23" i="96"/>
  <c r="LDK23" i="96"/>
  <c r="LDJ23" i="96"/>
  <c r="LDI23" i="96"/>
  <c r="LDH23" i="96"/>
  <c r="LDG23" i="96"/>
  <c r="LDF23" i="96"/>
  <c r="LDE23" i="96"/>
  <c r="LDD23" i="96"/>
  <c r="LDC23" i="96"/>
  <c r="LDB23" i="96"/>
  <c r="LDA23" i="96"/>
  <c r="LCZ23" i="96"/>
  <c r="LCY23" i="96"/>
  <c r="LCX23" i="96"/>
  <c r="LCW23" i="96"/>
  <c r="LCV23" i="96"/>
  <c r="LCU23" i="96"/>
  <c r="LCT23" i="96"/>
  <c r="LCS23" i="96"/>
  <c r="LCR23" i="96"/>
  <c r="LCQ23" i="96"/>
  <c r="LCP23" i="96"/>
  <c r="LCO23" i="96"/>
  <c r="LCN23" i="96"/>
  <c r="LCM23" i="96"/>
  <c r="LCL23" i="96"/>
  <c r="LCK23" i="96"/>
  <c r="LCJ23" i="96"/>
  <c r="LCI23" i="96"/>
  <c r="LCH23" i="96"/>
  <c r="LCG23" i="96"/>
  <c r="LCF23" i="96"/>
  <c r="LCE23" i="96"/>
  <c r="LCD23" i="96"/>
  <c r="LCC23" i="96"/>
  <c r="LCB23" i="96"/>
  <c r="LCA23" i="96"/>
  <c r="LBZ23" i="96"/>
  <c r="LBY23" i="96"/>
  <c r="LBX23" i="96"/>
  <c r="LBW23" i="96"/>
  <c r="LBV23" i="96"/>
  <c r="LBU23" i="96"/>
  <c r="LBT23" i="96"/>
  <c r="LBS23" i="96"/>
  <c r="LBR23" i="96"/>
  <c r="LBQ23" i="96"/>
  <c r="LBP23" i="96"/>
  <c r="LBO23" i="96"/>
  <c r="LBN23" i="96"/>
  <c r="LBM23" i="96"/>
  <c r="LBL23" i="96"/>
  <c r="LBK23" i="96"/>
  <c r="LBJ23" i="96"/>
  <c r="LBI23" i="96"/>
  <c r="LBH23" i="96"/>
  <c r="LBG23" i="96"/>
  <c r="LBF23" i="96"/>
  <c r="LBE23" i="96"/>
  <c r="LBD23" i="96"/>
  <c r="LBC23" i="96"/>
  <c r="LBB23" i="96"/>
  <c r="LBA23" i="96"/>
  <c r="LAZ23" i="96"/>
  <c r="LAY23" i="96"/>
  <c r="LAX23" i="96"/>
  <c r="LAW23" i="96"/>
  <c r="LAV23" i="96"/>
  <c r="LAU23" i="96"/>
  <c r="LAT23" i="96"/>
  <c r="LAS23" i="96"/>
  <c r="LAR23" i="96"/>
  <c r="LAQ23" i="96"/>
  <c r="LAP23" i="96"/>
  <c r="LAO23" i="96"/>
  <c r="LAN23" i="96"/>
  <c r="LAM23" i="96"/>
  <c r="LAL23" i="96"/>
  <c r="LAK23" i="96"/>
  <c r="LAJ23" i="96"/>
  <c r="LAI23" i="96"/>
  <c r="LAH23" i="96"/>
  <c r="LAG23" i="96"/>
  <c r="LAF23" i="96"/>
  <c r="LAE23" i="96"/>
  <c r="LAD23" i="96"/>
  <c r="LAC23" i="96"/>
  <c r="LAB23" i="96"/>
  <c r="LAA23" i="96"/>
  <c r="KZZ23" i="96"/>
  <c r="KZY23" i="96"/>
  <c r="KZX23" i="96"/>
  <c r="KZW23" i="96"/>
  <c r="KZV23" i="96"/>
  <c r="KZU23" i="96"/>
  <c r="KZT23" i="96"/>
  <c r="KZS23" i="96"/>
  <c r="KZR23" i="96"/>
  <c r="KZQ23" i="96"/>
  <c r="KZP23" i="96"/>
  <c r="KZO23" i="96"/>
  <c r="KZN23" i="96"/>
  <c r="KZM23" i="96"/>
  <c r="KZL23" i="96"/>
  <c r="KZK23" i="96"/>
  <c r="KZJ23" i="96"/>
  <c r="KZI23" i="96"/>
  <c r="KZH23" i="96"/>
  <c r="KZG23" i="96"/>
  <c r="KZF23" i="96"/>
  <c r="KZE23" i="96"/>
  <c r="KZD23" i="96"/>
  <c r="KZC23" i="96"/>
  <c r="KZB23" i="96"/>
  <c r="KZA23" i="96"/>
  <c r="KYZ23" i="96"/>
  <c r="KYY23" i="96"/>
  <c r="KYX23" i="96"/>
  <c r="KYW23" i="96"/>
  <c r="KYV23" i="96"/>
  <c r="KYU23" i="96"/>
  <c r="KYT23" i="96"/>
  <c r="KYS23" i="96"/>
  <c r="KYR23" i="96"/>
  <c r="KYQ23" i="96"/>
  <c r="KYP23" i="96"/>
  <c r="KYO23" i="96"/>
  <c r="KYN23" i="96"/>
  <c r="KYM23" i="96"/>
  <c r="KYL23" i="96"/>
  <c r="KYK23" i="96"/>
  <c r="KYJ23" i="96"/>
  <c r="KYI23" i="96"/>
  <c r="KYH23" i="96"/>
  <c r="KYG23" i="96"/>
  <c r="KYF23" i="96"/>
  <c r="KYE23" i="96"/>
  <c r="KYD23" i="96"/>
  <c r="KYC23" i="96"/>
  <c r="KYB23" i="96"/>
  <c r="KYA23" i="96"/>
  <c r="KXZ23" i="96"/>
  <c r="KXY23" i="96"/>
  <c r="KXX23" i="96"/>
  <c r="KXW23" i="96"/>
  <c r="KXV23" i="96"/>
  <c r="KXU23" i="96"/>
  <c r="KXT23" i="96"/>
  <c r="KXS23" i="96"/>
  <c r="KXR23" i="96"/>
  <c r="KXQ23" i="96"/>
  <c r="KXP23" i="96"/>
  <c r="KXO23" i="96"/>
  <c r="KXN23" i="96"/>
  <c r="KXM23" i="96"/>
  <c r="KXL23" i="96"/>
  <c r="KXK23" i="96"/>
  <c r="KXJ23" i="96"/>
  <c r="KXI23" i="96"/>
  <c r="KXH23" i="96"/>
  <c r="KXG23" i="96"/>
  <c r="KXF23" i="96"/>
  <c r="KXE23" i="96"/>
  <c r="KXD23" i="96"/>
  <c r="KXC23" i="96"/>
  <c r="KXB23" i="96"/>
  <c r="KXA23" i="96"/>
  <c r="KWZ23" i="96"/>
  <c r="KWY23" i="96"/>
  <c r="KWX23" i="96"/>
  <c r="KWW23" i="96"/>
  <c r="KWV23" i="96"/>
  <c r="KWU23" i="96"/>
  <c r="KWT23" i="96"/>
  <c r="KWS23" i="96"/>
  <c r="KWR23" i="96"/>
  <c r="KWQ23" i="96"/>
  <c r="KWP23" i="96"/>
  <c r="KWO23" i="96"/>
  <c r="KWN23" i="96"/>
  <c r="KWM23" i="96"/>
  <c r="KWL23" i="96"/>
  <c r="KWK23" i="96"/>
  <c r="KWJ23" i="96"/>
  <c r="KWI23" i="96"/>
  <c r="KWH23" i="96"/>
  <c r="KWG23" i="96"/>
  <c r="KWF23" i="96"/>
  <c r="KWE23" i="96"/>
  <c r="KWD23" i="96"/>
  <c r="KWC23" i="96"/>
  <c r="KWB23" i="96"/>
  <c r="KWA23" i="96"/>
  <c r="KVZ23" i="96"/>
  <c r="KVY23" i="96"/>
  <c r="KVX23" i="96"/>
  <c r="KVW23" i="96"/>
  <c r="KVV23" i="96"/>
  <c r="KVU23" i="96"/>
  <c r="KVT23" i="96"/>
  <c r="KVS23" i="96"/>
  <c r="KVR23" i="96"/>
  <c r="KVQ23" i="96"/>
  <c r="KVP23" i="96"/>
  <c r="KVO23" i="96"/>
  <c r="KVN23" i="96"/>
  <c r="KVM23" i="96"/>
  <c r="KVL23" i="96"/>
  <c r="KVK23" i="96"/>
  <c r="KVJ23" i="96"/>
  <c r="KVI23" i="96"/>
  <c r="KVH23" i="96"/>
  <c r="KVG23" i="96"/>
  <c r="KVF23" i="96"/>
  <c r="KVE23" i="96"/>
  <c r="KVD23" i="96"/>
  <c r="KVC23" i="96"/>
  <c r="KVB23" i="96"/>
  <c r="KVA23" i="96"/>
  <c r="KUZ23" i="96"/>
  <c r="KUY23" i="96"/>
  <c r="KUX23" i="96"/>
  <c r="KUW23" i="96"/>
  <c r="KUV23" i="96"/>
  <c r="KUU23" i="96"/>
  <c r="KUT23" i="96"/>
  <c r="KUS23" i="96"/>
  <c r="KUR23" i="96"/>
  <c r="KUQ23" i="96"/>
  <c r="KUP23" i="96"/>
  <c r="KUO23" i="96"/>
  <c r="KUN23" i="96"/>
  <c r="KUM23" i="96"/>
  <c r="KUL23" i="96"/>
  <c r="KUK23" i="96"/>
  <c r="KUJ23" i="96"/>
  <c r="KUI23" i="96"/>
  <c r="KUH23" i="96"/>
  <c r="KUG23" i="96"/>
  <c r="KUF23" i="96"/>
  <c r="KUE23" i="96"/>
  <c r="KUD23" i="96"/>
  <c r="KUC23" i="96"/>
  <c r="KUB23" i="96"/>
  <c r="KUA23" i="96"/>
  <c r="KTZ23" i="96"/>
  <c r="KTY23" i="96"/>
  <c r="KTX23" i="96"/>
  <c r="KTW23" i="96"/>
  <c r="KTV23" i="96"/>
  <c r="KTU23" i="96"/>
  <c r="KTT23" i="96"/>
  <c r="KTS23" i="96"/>
  <c r="KTR23" i="96"/>
  <c r="KTQ23" i="96"/>
  <c r="KTP23" i="96"/>
  <c r="KTO23" i="96"/>
  <c r="KTN23" i="96"/>
  <c r="KTM23" i="96"/>
  <c r="KTL23" i="96"/>
  <c r="KTK23" i="96"/>
  <c r="KTJ23" i="96"/>
  <c r="KTI23" i="96"/>
  <c r="KTH23" i="96"/>
  <c r="KTG23" i="96"/>
  <c r="KTF23" i="96"/>
  <c r="KTE23" i="96"/>
  <c r="KTD23" i="96"/>
  <c r="KTC23" i="96"/>
  <c r="KTB23" i="96"/>
  <c r="KTA23" i="96"/>
  <c r="KSZ23" i="96"/>
  <c r="KSY23" i="96"/>
  <c r="KSX23" i="96"/>
  <c r="KSW23" i="96"/>
  <c r="KSV23" i="96"/>
  <c r="KSU23" i="96"/>
  <c r="KST23" i="96"/>
  <c r="KSS23" i="96"/>
  <c r="KSR23" i="96"/>
  <c r="KSQ23" i="96"/>
  <c r="KSP23" i="96"/>
  <c r="KSO23" i="96"/>
  <c r="KSN23" i="96"/>
  <c r="KSM23" i="96"/>
  <c r="KSL23" i="96"/>
  <c r="KSK23" i="96"/>
  <c r="KSJ23" i="96"/>
  <c r="KSI23" i="96"/>
  <c r="KSH23" i="96"/>
  <c r="KSG23" i="96"/>
  <c r="KSF23" i="96"/>
  <c r="KSE23" i="96"/>
  <c r="KSD23" i="96"/>
  <c r="KSC23" i="96"/>
  <c r="KSB23" i="96"/>
  <c r="KSA23" i="96"/>
  <c r="KRZ23" i="96"/>
  <c r="KRY23" i="96"/>
  <c r="KRX23" i="96"/>
  <c r="KRW23" i="96"/>
  <c r="KRV23" i="96"/>
  <c r="KRU23" i="96"/>
  <c r="KRT23" i="96"/>
  <c r="KRS23" i="96"/>
  <c r="KRR23" i="96"/>
  <c r="KRQ23" i="96"/>
  <c r="KRP23" i="96"/>
  <c r="KRO23" i="96"/>
  <c r="KRN23" i="96"/>
  <c r="KRM23" i="96"/>
  <c r="KRL23" i="96"/>
  <c r="KRK23" i="96"/>
  <c r="KRJ23" i="96"/>
  <c r="KRI23" i="96"/>
  <c r="KRH23" i="96"/>
  <c r="KRG23" i="96"/>
  <c r="KRF23" i="96"/>
  <c r="KRE23" i="96"/>
  <c r="KRD23" i="96"/>
  <c r="KRC23" i="96"/>
  <c r="KRB23" i="96"/>
  <c r="KRA23" i="96"/>
  <c r="KQZ23" i="96"/>
  <c r="KQY23" i="96"/>
  <c r="KQX23" i="96"/>
  <c r="KQW23" i="96"/>
  <c r="KQV23" i="96"/>
  <c r="KQU23" i="96"/>
  <c r="KQT23" i="96"/>
  <c r="KQS23" i="96"/>
  <c r="KQR23" i="96"/>
  <c r="KQQ23" i="96"/>
  <c r="KQP23" i="96"/>
  <c r="KQO23" i="96"/>
  <c r="KQN23" i="96"/>
  <c r="KQM23" i="96"/>
  <c r="KQL23" i="96"/>
  <c r="KQK23" i="96"/>
  <c r="KQJ23" i="96"/>
  <c r="KQI23" i="96"/>
  <c r="KQH23" i="96"/>
  <c r="KQG23" i="96"/>
  <c r="KQF23" i="96"/>
  <c r="KQE23" i="96"/>
  <c r="KQD23" i="96"/>
  <c r="KQC23" i="96"/>
  <c r="KQB23" i="96"/>
  <c r="KQA23" i="96"/>
  <c r="KPZ23" i="96"/>
  <c r="KPY23" i="96"/>
  <c r="KPX23" i="96"/>
  <c r="KPW23" i="96"/>
  <c r="KPV23" i="96"/>
  <c r="KPU23" i="96"/>
  <c r="KPT23" i="96"/>
  <c r="KPS23" i="96"/>
  <c r="KPR23" i="96"/>
  <c r="KPQ23" i="96"/>
  <c r="KPP23" i="96"/>
  <c r="KPO23" i="96"/>
  <c r="KPN23" i="96"/>
  <c r="KPM23" i="96"/>
  <c r="KPL23" i="96"/>
  <c r="KPK23" i="96"/>
  <c r="KPJ23" i="96"/>
  <c r="KPI23" i="96"/>
  <c r="KPH23" i="96"/>
  <c r="KPG23" i="96"/>
  <c r="KPF23" i="96"/>
  <c r="KPE23" i="96"/>
  <c r="KPD23" i="96"/>
  <c r="KPC23" i="96"/>
  <c r="KPB23" i="96"/>
  <c r="KPA23" i="96"/>
  <c r="KOZ23" i="96"/>
  <c r="KOY23" i="96"/>
  <c r="KOX23" i="96"/>
  <c r="KOW23" i="96"/>
  <c r="KOV23" i="96"/>
  <c r="KOU23" i="96"/>
  <c r="KOT23" i="96"/>
  <c r="KOS23" i="96"/>
  <c r="KOR23" i="96"/>
  <c r="KOQ23" i="96"/>
  <c r="KOP23" i="96"/>
  <c r="KOO23" i="96"/>
  <c r="KON23" i="96"/>
  <c r="KOM23" i="96"/>
  <c r="KOL23" i="96"/>
  <c r="KOK23" i="96"/>
  <c r="KOJ23" i="96"/>
  <c r="KOI23" i="96"/>
  <c r="KOH23" i="96"/>
  <c r="KOG23" i="96"/>
  <c r="KOF23" i="96"/>
  <c r="KOE23" i="96"/>
  <c r="KOD23" i="96"/>
  <c r="KOC23" i="96"/>
  <c r="KOB23" i="96"/>
  <c r="KOA23" i="96"/>
  <c r="KNZ23" i="96"/>
  <c r="KNY23" i="96"/>
  <c r="KNX23" i="96"/>
  <c r="KNW23" i="96"/>
  <c r="KNV23" i="96"/>
  <c r="KNU23" i="96"/>
  <c r="KNT23" i="96"/>
  <c r="KNS23" i="96"/>
  <c r="KNR23" i="96"/>
  <c r="KNQ23" i="96"/>
  <c r="KNP23" i="96"/>
  <c r="KNO23" i="96"/>
  <c r="KNN23" i="96"/>
  <c r="KNM23" i="96"/>
  <c r="KNL23" i="96"/>
  <c r="KNK23" i="96"/>
  <c r="KNJ23" i="96"/>
  <c r="KNI23" i="96"/>
  <c r="KNH23" i="96"/>
  <c r="KNG23" i="96"/>
  <c r="KNF23" i="96"/>
  <c r="KNE23" i="96"/>
  <c r="KND23" i="96"/>
  <c r="KNC23" i="96"/>
  <c r="KNB23" i="96"/>
  <c r="KNA23" i="96"/>
  <c r="KMZ23" i="96"/>
  <c r="KMY23" i="96"/>
  <c r="KMX23" i="96"/>
  <c r="KMW23" i="96"/>
  <c r="KMV23" i="96"/>
  <c r="KMU23" i="96"/>
  <c r="KMT23" i="96"/>
  <c r="KMS23" i="96"/>
  <c r="KMR23" i="96"/>
  <c r="KMQ23" i="96"/>
  <c r="KMP23" i="96"/>
  <c r="KMO23" i="96"/>
  <c r="KMN23" i="96"/>
  <c r="KMM23" i="96"/>
  <c r="KML23" i="96"/>
  <c r="KMK23" i="96"/>
  <c r="KMJ23" i="96"/>
  <c r="KMI23" i="96"/>
  <c r="KMH23" i="96"/>
  <c r="KMG23" i="96"/>
  <c r="KMF23" i="96"/>
  <c r="KME23" i="96"/>
  <c r="KMD23" i="96"/>
  <c r="KMC23" i="96"/>
  <c r="KMB23" i="96"/>
  <c r="KMA23" i="96"/>
  <c r="KLZ23" i="96"/>
  <c r="KLY23" i="96"/>
  <c r="KLX23" i="96"/>
  <c r="KLW23" i="96"/>
  <c r="KLV23" i="96"/>
  <c r="KLU23" i="96"/>
  <c r="KLT23" i="96"/>
  <c r="KLS23" i="96"/>
  <c r="KLR23" i="96"/>
  <c r="KLQ23" i="96"/>
  <c r="KLP23" i="96"/>
  <c r="KLO23" i="96"/>
  <c r="KLN23" i="96"/>
  <c r="KLM23" i="96"/>
  <c r="KLL23" i="96"/>
  <c r="KLK23" i="96"/>
  <c r="KLJ23" i="96"/>
  <c r="KLI23" i="96"/>
  <c r="KLH23" i="96"/>
  <c r="KLG23" i="96"/>
  <c r="KLF23" i="96"/>
  <c r="KLE23" i="96"/>
  <c r="KLD23" i="96"/>
  <c r="KLC23" i="96"/>
  <c r="KLB23" i="96"/>
  <c r="KLA23" i="96"/>
  <c r="KKZ23" i="96"/>
  <c r="KKY23" i="96"/>
  <c r="KKX23" i="96"/>
  <c r="KKW23" i="96"/>
  <c r="KKV23" i="96"/>
  <c r="KKU23" i="96"/>
  <c r="KKT23" i="96"/>
  <c r="KKS23" i="96"/>
  <c r="KKR23" i="96"/>
  <c r="KKQ23" i="96"/>
  <c r="KKP23" i="96"/>
  <c r="KKO23" i="96"/>
  <c r="KKN23" i="96"/>
  <c r="KKM23" i="96"/>
  <c r="KKL23" i="96"/>
  <c r="KKK23" i="96"/>
  <c r="KKJ23" i="96"/>
  <c r="KKI23" i="96"/>
  <c r="KKH23" i="96"/>
  <c r="KKG23" i="96"/>
  <c r="KKF23" i="96"/>
  <c r="KKE23" i="96"/>
  <c r="KKD23" i="96"/>
  <c r="KKC23" i="96"/>
  <c r="KKB23" i="96"/>
  <c r="KKA23" i="96"/>
  <c r="KJZ23" i="96"/>
  <c r="KJY23" i="96"/>
  <c r="KJX23" i="96"/>
  <c r="KJW23" i="96"/>
  <c r="KJV23" i="96"/>
  <c r="KJU23" i="96"/>
  <c r="KJT23" i="96"/>
  <c r="KJS23" i="96"/>
  <c r="KJR23" i="96"/>
  <c r="KJQ23" i="96"/>
  <c r="KJP23" i="96"/>
  <c r="KJO23" i="96"/>
  <c r="KJN23" i="96"/>
  <c r="KJM23" i="96"/>
  <c r="KJL23" i="96"/>
  <c r="KJK23" i="96"/>
  <c r="KJJ23" i="96"/>
  <c r="KJI23" i="96"/>
  <c r="KJH23" i="96"/>
  <c r="KJG23" i="96"/>
  <c r="KJF23" i="96"/>
  <c r="KJE23" i="96"/>
  <c r="KJD23" i="96"/>
  <c r="KJC23" i="96"/>
  <c r="KJB23" i="96"/>
  <c r="KJA23" i="96"/>
  <c r="KIZ23" i="96"/>
  <c r="KIY23" i="96"/>
  <c r="KIX23" i="96"/>
  <c r="KIW23" i="96"/>
  <c r="KIV23" i="96"/>
  <c r="KIU23" i="96"/>
  <c r="KIT23" i="96"/>
  <c r="KIS23" i="96"/>
  <c r="KIR23" i="96"/>
  <c r="KIQ23" i="96"/>
  <c r="KIP23" i="96"/>
  <c r="KIO23" i="96"/>
  <c r="KIN23" i="96"/>
  <c r="KIM23" i="96"/>
  <c r="KIL23" i="96"/>
  <c r="KIK23" i="96"/>
  <c r="KIJ23" i="96"/>
  <c r="KII23" i="96"/>
  <c r="KIH23" i="96"/>
  <c r="KIG23" i="96"/>
  <c r="KIF23" i="96"/>
  <c r="KIE23" i="96"/>
  <c r="KID23" i="96"/>
  <c r="KIC23" i="96"/>
  <c r="KIB23" i="96"/>
  <c r="KIA23" i="96"/>
  <c r="KHZ23" i="96"/>
  <c r="KHY23" i="96"/>
  <c r="KHX23" i="96"/>
  <c r="KHW23" i="96"/>
  <c r="KHV23" i="96"/>
  <c r="KHU23" i="96"/>
  <c r="KHT23" i="96"/>
  <c r="KHS23" i="96"/>
  <c r="KHR23" i="96"/>
  <c r="KHQ23" i="96"/>
  <c r="KHP23" i="96"/>
  <c r="KHO23" i="96"/>
  <c r="KHN23" i="96"/>
  <c r="KHM23" i="96"/>
  <c r="KHL23" i="96"/>
  <c r="KHK23" i="96"/>
  <c r="KHJ23" i="96"/>
  <c r="KHI23" i="96"/>
  <c r="KHH23" i="96"/>
  <c r="KHG23" i="96"/>
  <c r="KHF23" i="96"/>
  <c r="KHE23" i="96"/>
  <c r="KHD23" i="96"/>
  <c r="KHC23" i="96"/>
  <c r="KHB23" i="96"/>
  <c r="KHA23" i="96"/>
  <c r="KGZ23" i="96"/>
  <c r="KGY23" i="96"/>
  <c r="KGX23" i="96"/>
  <c r="KGW23" i="96"/>
  <c r="KGV23" i="96"/>
  <c r="KGU23" i="96"/>
  <c r="KGT23" i="96"/>
  <c r="KGS23" i="96"/>
  <c r="KGR23" i="96"/>
  <c r="KGQ23" i="96"/>
  <c r="KGP23" i="96"/>
  <c r="KGO23" i="96"/>
  <c r="KGN23" i="96"/>
  <c r="KGM23" i="96"/>
  <c r="KGL23" i="96"/>
  <c r="KGK23" i="96"/>
  <c r="KGJ23" i="96"/>
  <c r="KGI23" i="96"/>
  <c r="KGH23" i="96"/>
  <c r="KGG23" i="96"/>
  <c r="KGF23" i="96"/>
  <c r="KGE23" i="96"/>
  <c r="KGD23" i="96"/>
  <c r="KGC23" i="96"/>
  <c r="KGB23" i="96"/>
  <c r="KGA23" i="96"/>
  <c r="KFZ23" i="96"/>
  <c r="KFY23" i="96"/>
  <c r="KFX23" i="96"/>
  <c r="KFW23" i="96"/>
  <c r="KFV23" i="96"/>
  <c r="KFU23" i="96"/>
  <c r="KFT23" i="96"/>
  <c r="KFS23" i="96"/>
  <c r="KFR23" i="96"/>
  <c r="KFQ23" i="96"/>
  <c r="KFP23" i="96"/>
  <c r="KFO23" i="96"/>
  <c r="KFN23" i="96"/>
  <c r="KFM23" i="96"/>
  <c r="KFL23" i="96"/>
  <c r="KFK23" i="96"/>
  <c r="KFJ23" i="96"/>
  <c r="KFI23" i="96"/>
  <c r="KFH23" i="96"/>
  <c r="KFG23" i="96"/>
  <c r="KFF23" i="96"/>
  <c r="KFE23" i="96"/>
  <c r="KFD23" i="96"/>
  <c r="KFC23" i="96"/>
  <c r="KFB23" i="96"/>
  <c r="KFA23" i="96"/>
  <c r="KEZ23" i="96"/>
  <c r="KEY23" i="96"/>
  <c r="KEX23" i="96"/>
  <c r="KEW23" i="96"/>
  <c r="KEV23" i="96"/>
  <c r="KEU23" i="96"/>
  <c r="KET23" i="96"/>
  <c r="KES23" i="96"/>
  <c r="KER23" i="96"/>
  <c r="KEQ23" i="96"/>
  <c r="KEP23" i="96"/>
  <c r="KEO23" i="96"/>
  <c r="KEN23" i="96"/>
  <c r="KEM23" i="96"/>
  <c r="KEL23" i="96"/>
  <c r="KEK23" i="96"/>
  <c r="KEJ23" i="96"/>
  <c r="KEI23" i="96"/>
  <c r="KEH23" i="96"/>
  <c r="KEG23" i="96"/>
  <c r="KEF23" i="96"/>
  <c r="KEE23" i="96"/>
  <c r="KED23" i="96"/>
  <c r="KEC23" i="96"/>
  <c r="KEB23" i="96"/>
  <c r="KEA23" i="96"/>
  <c r="KDZ23" i="96"/>
  <c r="KDY23" i="96"/>
  <c r="KDX23" i="96"/>
  <c r="KDW23" i="96"/>
  <c r="KDV23" i="96"/>
  <c r="KDU23" i="96"/>
  <c r="KDT23" i="96"/>
  <c r="KDS23" i="96"/>
  <c r="KDR23" i="96"/>
  <c r="KDQ23" i="96"/>
  <c r="KDP23" i="96"/>
  <c r="KDO23" i="96"/>
  <c r="KDN23" i="96"/>
  <c r="KDM23" i="96"/>
  <c r="KDL23" i="96"/>
  <c r="KDK23" i="96"/>
  <c r="KDJ23" i="96"/>
  <c r="KDI23" i="96"/>
  <c r="KDH23" i="96"/>
  <c r="KDG23" i="96"/>
  <c r="KDF23" i="96"/>
  <c r="KDE23" i="96"/>
  <c r="KDD23" i="96"/>
  <c r="KDC23" i="96"/>
  <c r="KDB23" i="96"/>
  <c r="KDA23" i="96"/>
  <c r="KCZ23" i="96"/>
  <c r="KCY23" i="96"/>
  <c r="KCX23" i="96"/>
  <c r="KCW23" i="96"/>
  <c r="KCV23" i="96"/>
  <c r="KCU23" i="96"/>
  <c r="KCT23" i="96"/>
  <c r="KCS23" i="96"/>
  <c r="KCR23" i="96"/>
  <c r="KCQ23" i="96"/>
  <c r="KCP23" i="96"/>
  <c r="KCO23" i="96"/>
  <c r="KCN23" i="96"/>
  <c r="KCM23" i="96"/>
  <c r="KCL23" i="96"/>
  <c r="KCK23" i="96"/>
  <c r="KCJ23" i="96"/>
  <c r="KCI23" i="96"/>
  <c r="KCH23" i="96"/>
  <c r="KCG23" i="96"/>
  <c r="KCF23" i="96"/>
  <c r="KCE23" i="96"/>
  <c r="KCD23" i="96"/>
  <c r="KCC23" i="96"/>
  <c r="KCB23" i="96"/>
  <c r="KCA23" i="96"/>
  <c r="KBZ23" i="96"/>
  <c r="KBY23" i="96"/>
  <c r="KBX23" i="96"/>
  <c r="KBW23" i="96"/>
  <c r="KBV23" i="96"/>
  <c r="KBU23" i="96"/>
  <c r="KBT23" i="96"/>
  <c r="KBS23" i="96"/>
  <c r="KBR23" i="96"/>
  <c r="KBQ23" i="96"/>
  <c r="KBP23" i="96"/>
  <c r="KBO23" i="96"/>
  <c r="KBN23" i="96"/>
  <c r="KBM23" i="96"/>
  <c r="KBL23" i="96"/>
  <c r="KBK23" i="96"/>
  <c r="KBJ23" i="96"/>
  <c r="KBI23" i="96"/>
  <c r="KBH23" i="96"/>
  <c r="KBG23" i="96"/>
  <c r="KBF23" i="96"/>
  <c r="KBE23" i="96"/>
  <c r="KBD23" i="96"/>
  <c r="KBC23" i="96"/>
  <c r="KBB23" i="96"/>
  <c r="KBA23" i="96"/>
  <c r="KAZ23" i="96"/>
  <c r="KAY23" i="96"/>
  <c r="KAX23" i="96"/>
  <c r="KAW23" i="96"/>
  <c r="KAV23" i="96"/>
  <c r="KAU23" i="96"/>
  <c r="KAT23" i="96"/>
  <c r="KAS23" i="96"/>
  <c r="KAR23" i="96"/>
  <c r="KAQ23" i="96"/>
  <c r="KAP23" i="96"/>
  <c r="KAO23" i="96"/>
  <c r="KAN23" i="96"/>
  <c r="KAM23" i="96"/>
  <c r="KAL23" i="96"/>
  <c r="KAK23" i="96"/>
  <c r="KAJ23" i="96"/>
  <c r="KAI23" i="96"/>
  <c r="KAH23" i="96"/>
  <c r="KAG23" i="96"/>
  <c r="KAF23" i="96"/>
  <c r="KAE23" i="96"/>
  <c r="KAD23" i="96"/>
  <c r="KAC23" i="96"/>
  <c r="KAB23" i="96"/>
  <c r="KAA23" i="96"/>
  <c r="JZZ23" i="96"/>
  <c r="JZY23" i="96"/>
  <c r="JZX23" i="96"/>
  <c r="JZW23" i="96"/>
  <c r="JZV23" i="96"/>
  <c r="JZU23" i="96"/>
  <c r="JZT23" i="96"/>
  <c r="JZS23" i="96"/>
  <c r="JZR23" i="96"/>
  <c r="JZQ23" i="96"/>
  <c r="JZP23" i="96"/>
  <c r="JZO23" i="96"/>
  <c r="JZN23" i="96"/>
  <c r="JZM23" i="96"/>
  <c r="JZL23" i="96"/>
  <c r="JZK23" i="96"/>
  <c r="JZJ23" i="96"/>
  <c r="JZI23" i="96"/>
  <c r="JZH23" i="96"/>
  <c r="JZG23" i="96"/>
  <c r="JZF23" i="96"/>
  <c r="JZE23" i="96"/>
  <c r="JZD23" i="96"/>
  <c r="JZC23" i="96"/>
  <c r="JZB23" i="96"/>
  <c r="JZA23" i="96"/>
  <c r="JYZ23" i="96"/>
  <c r="JYY23" i="96"/>
  <c r="JYX23" i="96"/>
  <c r="JYW23" i="96"/>
  <c r="JYV23" i="96"/>
  <c r="JYU23" i="96"/>
  <c r="JYT23" i="96"/>
  <c r="JYS23" i="96"/>
  <c r="JYR23" i="96"/>
  <c r="JYQ23" i="96"/>
  <c r="JYP23" i="96"/>
  <c r="JYO23" i="96"/>
  <c r="JYN23" i="96"/>
  <c r="JYM23" i="96"/>
  <c r="JYL23" i="96"/>
  <c r="JYK23" i="96"/>
  <c r="JYJ23" i="96"/>
  <c r="JYI23" i="96"/>
  <c r="JYH23" i="96"/>
  <c r="JYG23" i="96"/>
  <c r="JYF23" i="96"/>
  <c r="JYE23" i="96"/>
  <c r="JYD23" i="96"/>
  <c r="JYC23" i="96"/>
  <c r="JYB23" i="96"/>
  <c r="JYA23" i="96"/>
  <c r="JXZ23" i="96"/>
  <c r="JXY23" i="96"/>
  <c r="JXX23" i="96"/>
  <c r="JXW23" i="96"/>
  <c r="JXV23" i="96"/>
  <c r="JXU23" i="96"/>
  <c r="JXT23" i="96"/>
  <c r="JXS23" i="96"/>
  <c r="JXR23" i="96"/>
  <c r="JXQ23" i="96"/>
  <c r="JXP23" i="96"/>
  <c r="JXO23" i="96"/>
  <c r="JXN23" i="96"/>
  <c r="JXM23" i="96"/>
  <c r="JXL23" i="96"/>
  <c r="JXK23" i="96"/>
  <c r="JXJ23" i="96"/>
  <c r="JXI23" i="96"/>
  <c r="JXH23" i="96"/>
  <c r="JXG23" i="96"/>
  <c r="JXF23" i="96"/>
  <c r="JXE23" i="96"/>
  <c r="JXD23" i="96"/>
  <c r="JXC23" i="96"/>
  <c r="JXB23" i="96"/>
  <c r="JXA23" i="96"/>
  <c r="JWZ23" i="96"/>
  <c r="JWY23" i="96"/>
  <c r="JWX23" i="96"/>
  <c r="JWW23" i="96"/>
  <c r="JWV23" i="96"/>
  <c r="JWU23" i="96"/>
  <c r="JWT23" i="96"/>
  <c r="JWS23" i="96"/>
  <c r="JWR23" i="96"/>
  <c r="JWQ23" i="96"/>
  <c r="JWP23" i="96"/>
  <c r="JWO23" i="96"/>
  <c r="JWN23" i="96"/>
  <c r="JWM23" i="96"/>
  <c r="JWL23" i="96"/>
  <c r="JWK23" i="96"/>
  <c r="JWJ23" i="96"/>
  <c r="JWI23" i="96"/>
  <c r="JWH23" i="96"/>
  <c r="JWG23" i="96"/>
  <c r="JWF23" i="96"/>
  <c r="JWE23" i="96"/>
  <c r="JWD23" i="96"/>
  <c r="JWC23" i="96"/>
  <c r="JWB23" i="96"/>
  <c r="JWA23" i="96"/>
  <c r="JVZ23" i="96"/>
  <c r="JVY23" i="96"/>
  <c r="JVX23" i="96"/>
  <c r="JVW23" i="96"/>
  <c r="JVV23" i="96"/>
  <c r="JVU23" i="96"/>
  <c r="JVT23" i="96"/>
  <c r="JVS23" i="96"/>
  <c r="JVR23" i="96"/>
  <c r="JVQ23" i="96"/>
  <c r="JVP23" i="96"/>
  <c r="JVO23" i="96"/>
  <c r="JVN23" i="96"/>
  <c r="JVM23" i="96"/>
  <c r="JVL23" i="96"/>
  <c r="JVK23" i="96"/>
  <c r="JVJ23" i="96"/>
  <c r="JVI23" i="96"/>
  <c r="JVH23" i="96"/>
  <c r="JVG23" i="96"/>
  <c r="JVF23" i="96"/>
  <c r="JVE23" i="96"/>
  <c r="JVD23" i="96"/>
  <c r="JVC23" i="96"/>
  <c r="JVB23" i="96"/>
  <c r="JVA23" i="96"/>
  <c r="JUZ23" i="96"/>
  <c r="JUY23" i="96"/>
  <c r="JUX23" i="96"/>
  <c r="JUW23" i="96"/>
  <c r="JUV23" i="96"/>
  <c r="JUU23" i="96"/>
  <c r="JUT23" i="96"/>
  <c r="JUS23" i="96"/>
  <c r="JUR23" i="96"/>
  <c r="JUQ23" i="96"/>
  <c r="JUP23" i="96"/>
  <c r="JUO23" i="96"/>
  <c r="JUN23" i="96"/>
  <c r="JUM23" i="96"/>
  <c r="JUL23" i="96"/>
  <c r="JUK23" i="96"/>
  <c r="JUJ23" i="96"/>
  <c r="JUI23" i="96"/>
  <c r="JUH23" i="96"/>
  <c r="JUG23" i="96"/>
  <c r="JUF23" i="96"/>
  <c r="JUE23" i="96"/>
  <c r="JUD23" i="96"/>
  <c r="JUC23" i="96"/>
  <c r="JUB23" i="96"/>
  <c r="JUA23" i="96"/>
  <c r="JTZ23" i="96"/>
  <c r="JTY23" i="96"/>
  <c r="JTX23" i="96"/>
  <c r="JTW23" i="96"/>
  <c r="JTV23" i="96"/>
  <c r="JTU23" i="96"/>
  <c r="JTT23" i="96"/>
  <c r="JTS23" i="96"/>
  <c r="JTR23" i="96"/>
  <c r="JTQ23" i="96"/>
  <c r="JTP23" i="96"/>
  <c r="JTO23" i="96"/>
  <c r="JTN23" i="96"/>
  <c r="JTM23" i="96"/>
  <c r="JTL23" i="96"/>
  <c r="JTK23" i="96"/>
  <c r="JTJ23" i="96"/>
  <c r="JTI23" i="96"/>
  <c r="JTH23" i="96"/>
  <c r="JTG23" i="96"/>
  <c r="JTF23" i="96"/>
  <c r="JTE23" i="96"/>
  <c r="JTD23" i="96"/>
  <c r="JTC23" i="96"/>
  <c r="JTB23" i="96"/>
  <c r="JTA23" i="96"/>
  <c r="JSZ23" i="96"/>
  <c r="JSY23" i="96"/>
  <c r="JSX23" i="96"/>
  <c r="JSW23" i="96"/>
  <c r="JSV23" i="96"/>
  <c r="JSU23" i="96"/>
  <c r="JST23" i="96"/>
  <c r="JSS23" i="96"/>
  <c r="JSR23" i="96"/>
  <c r="JSQ23" i="96"/>
  <c r="JSP23" i="96"/>
  <c r="JSO23" i="96"/>
  <c r="JSN23" i="96"/>
  <c r="JSM23" i="96"/>
  <c r="JSL23" i="96"/>
  <c r="JSK23" i="96"/>
  <c r="JSJ23" i="96"/>
  <c r="JSI23" i="96"/>
  <c r="JSH23" i="96"/>
  <c r="JSG23" i="96"/>
  <c r="JSF23" i="96"/>
  <c r="JSE23" i="96"/>
  <c r="JSD23" i="96"/>
  <c r="JSC23" i="96"/>
  <c r="JSB23" i="96"/>
  <c r="JSA23" i="96"/>
  <c r="JRZ23" i="96"/>
  <c r="JRY23" i="96"/>
  <c r="JRX23" i="96"/>
  <c r="JRW23" i="96"/>
  <c r="JRV23" i="96"/>
  <c r="JRU23" i="96"/>
  <c r="JRT23" i="96"/>
  <c r="JRS23" i="96"/>
  <c r="JRR23" i="96"/>
  <c r="JRQ23" i="96"/>
  <c r="JRP23" i="96"/>
  <c r="JRO23" i="96"/>
  <c r="JRN23" i="96"/>
  <c r="JRM23" i="96"/>
  <c r="JRL23" i="96"/>
  <c r="JRK23" i="96"/>
  <c r="JRJ23" i="96"/>
  <c r="JRI23" i="96"/>
  <c r="JRH23" i="96"/>
  <c r="JRG23" i="96"/>
  <c r="JRF23" i="96"/>
  <c r="JRE23" i="96"/>
  <c r="JRD23" i="96"/>
  <c r="JRC23" i="96"/>
  <c r="JRB23" i="96"/>
  <c r="JRA23" i="96"/>
  <c r="JQZ23" i="96"/>
  <c r="JQY23" i="96"/>
  <c r="JQX23" i="96"/>
  <c r="JQW23" i="96"/>
  <c r="JQV23" i="96"/>
  <c r="JQU23" i="96"/>
  <c r="JQT23" i="96"/>
  <c r="JQS23" i="96"/>
  <c r="JQR23" i="96"/>
  <c r="JQQ23" i="96"/>
  <c r="JQP23" i="96"/>
  <c r="JQO23" i="96"/>
  <c r="JQN23" i="96"/>
  <c r="JQM23" i="96"/>
  <c r="JQL23" i="96"/>
  <c r="JQK23" i="96"/>
  <c r="JQJ23" i="96"/>
  <c r="JQI23" i="96"/>
  <c r="JQH23" i="96"/>
  <c r="JQG23" i="96"/>
  <c r="JQF23" i="96"/>
  <c r="JQE23" i="96"/>
  <c r="JQD23" i="96"/>
  <c r="JQC23" i="96"/>
  <c r="JQB23" i="96"/>
  <c r="JQA23" i="96"/>
  <c r="JPZ23" i="96"/>
  <c r="JPY23" i="96"/>
  <c r="JPX23" i="96"/>
  <c r="JPW23" i="96"/>
  <c r="JPV23" i="96"/>
  <c r="JPU23" i="96"/>
  <c r="JPT23" i="96"/>
  <c r="JPS23" i="96"/>
  <c r="JPR23" i="96"/>
  <c r="JPQ23" i="96"/>
  <c r="JPP23" i="96"/>
  <c r="JPO23" i="96"/>
  <c r="JPN23" i="96"/>
  <c r="JPM23" i="96"/>
  <c r="JPL23" i="96"/>
  <c r="JPK23" i="96"/>
  <c r="JPJ23" i="96"/>
  <c r="JPI23" i="96"/>
  <c r="JPH23" i="96"/>
  <c r="JPG23" i="96"/>
  <c r="JPF23" i="96"/>
  <c r="JPE23" i="96"/>
  <c r="JPD23" i="96"/>
  <c r="JPC23" i="96"/>
  <c r="JPB23" i="96"/>
  <c r="JPA23" i="96"/>
  <c r="JOZ23" i="96"/>
  <c r="JOY23" i="96"/>
  <c r="JOX23" i="96"/>
  <c r="JOW23" i="96"/>
  <c r="JOV23" i="96"/>
  <c r="JOU23" i="96"/>
  <c r="JOT23" i="96"/>
  <c r="JOS23" i="96"/>
  <c r="JOR23" i="96"/>
  <c r="JOQ23" i="96"/>
  <c r="JOP23" i="96"/>
  <c r="JOO23" i="96"/>
  <c r="JON23" i="96"/>
  <c r="JOM23" i="96"/>
  <c r="JOL23" i="96"/>
  <c r="JOK23" i="96"/>
  <c r="JOJ23" i="96"/>
  <c r="JOI23" i="96"/>
  <c r="JOH23" i="96"/>
  <c r="JOG23" i="96"/>
  <c r="JOF23" i="96"/>
  <c r="JOE23" i="96"/>
  <c r="JOD23" i="96"/>
  <c r="JOC23" i="96"/>
  <c r="JOB23" i="96"/>
  <c r="JOA23" i="96"/>
  <c r="JNZ23" i="96"/>
  <c r="JNY23" i="96"/>
  <c r="JNX23" i="96"/>
  <c r="JNW23" i="96"/>
  <c r="JNV23" i="96"/>
  <c r="JNU23" i="96"/>
  <c r="JNT23" i="96"/>
  <c r="JNS23" i="96"/>
  <c r="JNR23" i="96"/>
  <c r="JNQ23" i="96"/>
  <c r="JNP23" i="96"/>
  <c r="JNO23" i="96"/>
  <c r="JNN23" i="96"/>
  <c r="JNM23" i="96"/>
  <c r="JNL23" i="96"/>
  <c r="JNK23" i="96"/>
  <c r="JNJ23" i="96"/>
  <c r="JNI23" i="96"/>
  <c r="JNH23" i="96"/>
  <c r="JNG23" i="96"/>
  <c r="JNF23" i="96"/>
  <c r="JNE23" i="96"/>
  <c r="JND23" i="96"/>
  <c r="JNC23" i="96"/>
  <c r="JNB23" i="96"/>
  <c r="JNA23" i="96"/>
  <c r="JMZ23" i="96"/>
  <c r="JMY23" i="96"/>
  <c r="JMX23" i="96"/>
  <c r="JMW23" i="96"/>
  <c r="JMV23" i="96"/>
  <c r="JMU23" i="96"/>
  <c r="JMT23" i="96"/>
  <c r="JMS23" i="96"/>
  <c r="JMR23" i="96"/>
  <c r="JMQ23" i="96"/>
  <c r="JMP23" i="96"/>
  <c r="JMO23" i="96"/>
  <c r="JMN23" i="96"/>
  <c r="JMM23" i="96"/>
  <c r="JML23" i="96"/>
  <c r="JMK23" i="96"/>
  <c r="JMJ23" i="96"/>
  <c r="JMI23" i="96"/>
  <c r="JMH23" i="96"/>
  <c r="JMG23" i="96"/>
  <c r="JMF23" i="96"/>
  <c r="JME23" i="96"/>
  <c r="JMD23" i="96"/>
  <c r="JMC23" i="96"/>
  <c r="JMB23" i="96"/>
  <c r="JMA23" i="96"/>
  <c r="JLZ23" i="96"/>
  <c r="JLY23" i="96"/>
  <c r="JLX23" i="96"/>
  <c r="JLW23" i="96"/>
  <c r="JLV23" i="96"/>
  <c r="JLU23" i="96"/>
  <c r="JLT23" i="96"/>
  <c r="JLS23" i="96"/>
  <c r="JLR23" i="96"/>
  <c r="JLQ23" i="96"/>
  <c r="JLP23" i="96"/>
  <c r="JLO23" i="96"/>
  <c r="JLN23" i="96"/>
  <c r="JLM23" i="96"/>
  <c r="JLL23" i="96"/>
  <c r="JLK23" i="96"/>
  <c r="JLJ23" i="96"/>
  <c r="JLI23" i="96"/>
  <c r="JLH23" i="96"/>
  <c r="JLG23" i="96"/>
  <c r="JLF23" i="96"/>
  <c r="JLE23" i="96"/>
  <c r="JLD23" i="96"/>
  <c r="JLC23" i="96"/>
  <c r="JLB23" i="96"/>
  <c r="JLA23" i="96"/>
  <c r="JKZ23" i="96"/>
  <c r="JKY23" i="96"/>
  <c r="JKX23" i="96"/>
  <c r="JKW23" i="96"/>
  <c r="JKV23" i="96"/>
  <c r="JKU23" i="96"/>
  <c r="JKT23" i="96"/>
  <c r="JKS23" i="96"/>
  <c r="JKR23" i="96"/>
  <c r="JKQ23" i="96"/>
  <c r="JKP23" i="96"/>
  <c r="JKO23" i="96"/>
  <c r="JKN23" i="96"/>
  <c r="JKM23" i="96"/>
  <c r="JKL23" i="96"/>
  <c r="JKK23" i="96"/>
  <c r="JKJ23" i="96"/>
  <c r="JKI23" i="96"/>
  <c r="JKH23" i="96"/>
  <c r="JKG23" i="96"/>
  <c r="JKF23" i="96"/>
  <c r="JKE23" i="96"/>
  <c r="JKD23" i="96"/>
  <c r="JKC23" i="96"/>
  <c r="JKB23" i="96"/>
  <c r="JKA23" i="96"/>
  <c r="JJZ23" i="96"/>
  <c r="JJY23" i="96"/>
  <c r="JJX23" i="96"/>
  <c r="JJW23" i="96"/>
  <c r="JJV23" i="96"/>
  <c r="JJU23" i="96"/>
  <c r="JJT23" i="96"/>
  <c r="JJS23" i="96"/>
  <c r="JJR23" i="96"/>
  <c r="JJQ23" i="96"/>
  <c r="JJP23" i="96"/>
  <c r="JJO23" i="96"/>
  <c r="JJN23" i="96"/>
  <c r="JJM23" i="96"/>
  <c r="JJL23" i="96"/>
  <c r="JJK23" i="96"/>
  <c r="JJJ23" i="96"/>
  <c r="JJI23" i="96"/>
  <c r="JJH23" i="96"/>
  <c r="JJG23" i="96"/>
  <c r="JJF23" i="96"/>
  <c r="JJE23" i="96"/>
  <c r="JJD23" i="96"/>
  <c r="JJC23" i="96"/>
  <c r="JJB23" i="96"/>
  <c r="JJA23" i="96"/>
  <c r="JIZ23" i="96"/>
  <c r="JIY23" i="96"/>
  <c r="JIX23" i="96"/>
  <c r="JIW23" i="96"/>
  <c r="JIV23" i="96"/>
  <c r="JIU23" i="96"/>
  <c r="JIT23" i="96"/>
  <c r="JIS23" i="96"/>
  <c r="JIR23" i="96"/>
  <c r="JIQ23" i="96"/>
  <c r="JIP23" i="96"/>
  <c r="JIO23" i="96"/>
  <c r="JIN23" i="96"/>
  <c r="JIM23" i="96"/>
  <c r="JIL23" i="96"/>
  <c r="JIK23" i="96"/>
  <c r="JIJ23" i="96"/>
  <c r="JII23" i="96"/>
  <c r="JIH23" i="96"/>
  <c r="JIG23" i="96"/>
  <c r="JIF23" i="96"/>
  <c r="JIE23" i="96"/>
  <c r="JID23" i="96"/>
  <c r="JIC23" i="96"/>
  <c r="JIB23" i="96"/>
  <c r="JIA23" i="96"/>
  <c r="JHZ23" i="96"/>
  <c r="JHY23" i="96"/>
  <c r="JHX23" i="96"/>
  <c r="JHW23" i="96"/>
  <c r="JHV23" i="96"/>
  <c r="JHU23" i="96"/>
  <c r="JHT23" i="96"/>
  <c r="JHS23" i="96"/>
  <c r="JHR23" i="96"/>
  <c r="JHQ23" i="96"/>
  <c r="JHP23" i="96"/>
  <c r="JHO23" i="96"/>
  <c r="JHN23" i="96"/>
  <c r="JHM23" i="96"/>
  <c r="JHL23" i="96"/>
  <c r="JHK23" i="96"/>
  <c r="JHJ23" i="96"/>
  <c r="JHI23" i="96"/>
  <c r="JHH23" i="96"/>
  <c r="JHG23" i="96"/>
  <c r="JHF23" i="96"/>
  <c r="JHE23" i="96"/>
  <c r="JHD23" i="96"/>
  <c r="JHC23" i="96"/>
  <c r="JHB23" i="96"/>
  <c r="JHA23" i="96"/>
  <c r="JGZ23" i="96"/>
  <c r="JGY23" i="96"/>
  <c r="JGX23" i="96"/>
  <c r="JGW23" i="96"/>
  <c r="JGV23" i="96"/>
  <c r="JGU23" i="96"/>
  <c r="JGT23" i="96"/>
  <c r="JGS23" i="96"/>
  <c r="JGR23" i="96"/>
  <c r="JGQ23" i="96"/>
  <c r="JGP23" i="96"/>
  <c r="JGO23" i="96"/>
  <c r="JGN23" i="96"/>
  <c r="JGM23" i="96"/>
  <c r="JGL23" i="96"/>
  <c r="JGK23" i="96"/>
  <c r="JGJ23" i="96"/>
  <c r="JGI23" i="96"/>
  <c r="JGH23" i="96"/>
  <c r="JGG23" i="96"/>
  <c r="JGF23" i="96"/>
  <c r="JGE23" i="96"/>
  <c r="JGD23" i="96"/>
  <c r="JGC23" i="96"/>
  <c r="JGB23" i="96"/>
  <c r="JGA23" i="96"/>
  <c r="JFZ23" i="96"/>
  <c r="JFY23" i="96"/>
  <c r="JFX23" i="96"/>
  <c r="JFW23" i="96"/>
  <c r="JFV23" i="96"/>
  <c r="JFU23" i="96"/>
  <c r="JFT23" i="96"/>
  <c r="JFS23" i="96"/>
  <c r="JFR23" i="96"/>
  <c r="JFQ23" i="96"/>
  <c r="JFP23" i="96"/>
  <c r="JFO23" i="96"/>
  <c r="JFN23" i="96"/>
  <c r="JFM23" i="96"/>
  <c r="JFL23" i="96"/>
  <c r="JFK23" i="96"/>
  <c r="JFJ23" i="96"/>
  <c r="JFI23" i="96"/>
  <c r="JFH23" i="96"/>
  <c r="JFG23" i="96"/>
  <c r="JFF23" i="96"/>
  <c r="JFE23" i="96"/>
  <c r="JFD23" i="96"/>
  <c r="JFC23" i="96"/>
  <c r="JFB23" i="96"/>
  <c r="JFA23" i="96"/>
  <c r="JEZ23" i="96"/>
  <c r="JEY23" i="96"/>
  <c r="JEX23" i="96"/>
  <c r="JEW23" i="96"/>
  <c r="JEV23" i="96"/>
  <c r="JEU23" i="96"/>
  <c r="JET23" i="96"/>
  <c r="JES23" i="96"/>
  <c r="JER23" i="96"/>
  <c r="JEQ23" i="96"/>
  <c r="JEP23" i="96"/>
  <c r="JEO23" i="96"/>
  <c r="JEN23" i="96"/>
  <c r="JEM23" i="96"/>
  <c r="JEL23" i="96"/>
  <c r="JEK23" i="96"/>
  <c r="JEJ23" i="96"/>
  <c r="JEI23" i="96"/>
  <c r="JEH23" i="96"/>
  <c r="JEG23" i="96"/>
  <c r="JEF23" i="96"/>
  <c r="JEE23" i="96"/>
  <c r="JED23" i="96"/>
  <c r="JEC23" i="96"/>
  <c r="JEB23" i="96"/>
  <c r="JEA23" i="96"/>
  <c r="JDZ23" i="96"/>
  <c r="JDY23" i="96"/>
  <c r="JDX23" i="96"/>
  <c r="JDW23" i="96"/>
  <c r="JDV23" i="96"/>
  <c r="JDU23" i="96"/>
  <c r="JDT23" i="96"/>
  <c r="JDS23" i="96"/>
  <c r="JDR23" i="96"/>
  <c r="JDQ23" i="96"/>
  <c r="JDP23" i="96"/>
  <c r="JDO23" i="96"/>
  <c r="JDN23" i="96"/>
  <c r="JDM23" i="96"/>
  <c r="JDL23" i="96"/>
  <c r="JDK23" i="96"/>
  <c r="JDJ23" i="96"/>
  <c r="JDI23" i="96"/>
  <c r="JDH23" i="96"/>
  <c r="JDG23" i="96"/>
  <c r="JDF23" i="96"/>
  <c r="JDE23" i="96"/>
  <c r="JDD23" i="96"/>
  <c r="JDC23" i="96"/>
  <c r="JDB23" i="96"/>
  <c r="JDA23" i="96"/>
  <c r="JCZ23" i="96"/>
  <c r="JCY23" i="96"/>
  <c r="JCX23" i="96"/>
  <c r="JCW23" i="96"/>
  <c r="JCV23" i="96"/>
  <c r="JCU23" i="96"/>
  <c r="JCT23" i="96"/>
  <c r="JCS23" i="96"/>
  <c r="JCR23" i="96"/>
  <c r="JCQ23" i="96"/>
  <c r="JCP23" i="96"/>
  <c r="JCO23" i="96"/>
  <c r="JCN23" i="96"/>
  <c r="JCM23" i="96"/>
  <c r="JCL23" i="96"/>
  <c r="JCK23" i="96"/>
  <c r="JCJ23" i="96"/>
  <c r="JCI23" i="96"/>
  <c r="JCH23" i="96"/>
  <c r="JCG23" i="96"/>
  <c r="JCF23" i="96"/>
  <c r="JCE23" i="96"/>
  <c r="JCD23" i="96"/>
  <c r="JCC23" i="96"/>
  <c r="JCB23" i="96"/>
  <c r="JCA23" i="96"/>
  <c r="JBZ23" i="96"/>
  <c r="JBY23" i="96"/>
  <c r="JBX23" i="96"/>
  <c r="JBW23" i="96"/>
  <c r="JBV23" i="96"/>
  <c r="JBU23" i="96"/>
  <c r="JBT23" i="96"/>
  <c r="JBS23" i="96"/>
  <c r="JBR23" i="96"/>
  <c r="JBQ23" i="96"/>
  <c r="JBP23" i="96"/>
  <c r="JBO23" i="96"/>
  <c r="JBN23" i="96"/>
  <c r="JBM23" i="96"/>
  <c r="JBL23" i="96"/>
  <c r="JBK23" i="96"/>
  <c r="JBJ23" i="96"/>
  <c r="JBI23" i="96"/>
  <c r="JBH23" i="96"/>
  <c r="JBG23" i="96"/>
  <c r="JBF23" i="96"/>
  <c r="JBE23" i="96"/>
  <c r="JBD23" i="96"/>
  <c r="JBC23" i="96"/>
  <c r="JBB23" i="96"/>
  <c r="JBA23" i="96"/>
  <c r="JAZ23" i="96"/>
  <c r="JAY23" i="96"/>
  <c r="JAX23" i="96"/>
  <c r="JAW23" i="96"/>
  <c r="JAV23" i="96"/>
  <c r="JAU23" i="96"/>
  <c r="JAT23" i="96"/>
  <c r="JAS23" i="96"/>
  <c r="JAR23" i="96"/>
  <c r="JAQ23" i="96"/>
  <c r="JAP23" i="96"/>
  <c r="JAO23" i="96"/>
  <c r="JAN23" i="96"/>
  <c r="JAM23" i="96"/>
  <c r="JAL23" i="96"/>
  <c r="JAK23" i="96"/>
  <c r="JAJ23" i="96"/>
  <c r="JAI23" i="96"/>
  <c r="JAH23" i="96"/>
  <c r="JAG23" i="96"/>
  <c r="JAF23" i="96"/>
  <c r="JAE23" i="96"/>
  <c r="JAD23" i="96"/>
  <c r="JAC23" i="96"/>
  <c r="JAB23" i="96"/>
  <c r="JAA23" i="96"/>
  <c r="IZZ23" i="96"/>
  <c r="IZY23" i="96"/>
  <c r="IZX23" i="96"/>
  <c r="IZW23" i="96"/>
  <c r="IZV23" i="96"/>
  <c r="IZU23" i="96"/>
  <c r="IZT23" i="96"/>
  <c r="IZS23" i="96"/>
  <c r="IZR23" i="96"/>
  <c r="IZQ23" i="96"/>
  <c r="IZP23" i="96"/>
  <c r="IZO23" i="96"/>
  <c r="IZN23" i="96"/>
  <c r="IZM23" i="96"/>
  <c r="IZL23" i="96"/>
  <c r="IZK23" i="96"/>
  <c r="IZJ23" i="96"/>
  <c r="IZI23" i="96"/>
  <c r="IZH23" i="96"/>
  <c r="IZG23" i="96"/>
  <c r="IZF23" i="96"/>
  <c r="IZE23" i="96"/>
  <c r="IZD23" i="96"/>
  <c r="IZC23" i="96"/>
  <c r="IZB23" i="96"/>
  <c r="IZA23" i="96"/>
  <c r="IYZ23" i="96"/>
  <c r="IYY23" i="96"/>
  <c r="IYX23" i="96"/>
  <c r="IYW23" i="96"/>
  <c r="IYV23" i="96"/>
  <c r="IYU23" i="96"/>
  <c r="IYT23" i="96"/>
  <c r="IYS23" i="96"/>
  <c r="IYR23" i="96"/>
  <c r="IYQ23" i="96"/>
  <c r="IYP23" i="96"/>
  <c r="IYO23" i="96"/>
  <c r="IYN23" i="96"/>
  <c r="IYM23" i="96"/>
  <c r="IYL23" i="96"/>
  <c r="IYK23" i="96"/>
  <c r="IYJ23" i="96"/>
  <c r="IYI23" i="96"/>
  <c r="IYH23" i="96"/>
  <c r="IYG23" i="96"/>
  <c r="IYF23" i="96"/>
  <c r="IYE23" i="96"/>
  <c r="IYD23" i="96"/>
  <c r="IYC23" i="96"/>
  <c r="IYB23" i="96"/>
  <c r="IYA23" i="96"/>
  <c r="IXZ23" i="96"/>
  <c r="IXY23" i="96"/>
  <c r="IXX23" i="96"/>
  <c r="IXW23" i="96"/>
  <c r="IXV23" i="96"/>
  <c r="IXU23" i="96"/>
  <c r="IXT23" i="96"/>
  <c r="IXS23" i="96"/>
  <c r="IXR23" i="96"/>
  <c r="IXQ23" i="96"/>
  <c r="IXP23" i="96"/>
  <c r="IXO23" i="96"/>
  <c r="IXN23" i="96"/>
  <c r="IXM23" i="96"/>
  <c r="IXL23" i="96"/>
  <c r="IXK23" i="96"/>
  <c r="IXJ23" i="96"/>
  <c r="IXI23" i="96"/>
  <c r="IXH23" i="96"/>
  <c r="IXG23" i="96"/>
  <c r="IXF23" i="96"/>
  <c r="IXE23" i="96"/>
  <c r="IXD23" i="96"/>
  <c r="IXC23" i="96"/>
  <c r="IXB23" i="96"/>
  <c r="IXA23" i="96"/>
  <c r="IWZ23" i="96"/>
  <c r="IWY23" i="96"/>
  <c r="IWX23" i="96"/>
  <c r="IWW23" i="96"/>
  <c r="IWV23" i="96"/>
  <c r="IWU23" i="96"/>
  <c r="IWT23" i="96"/>
  <c r="IWS23" i="96"/>
  <c r="IWR23" i="96"/>
  <c r="IWQ23" i="96"/>
  <c r="IWP23" i="96"/>
  <c r="IWO23" i="96"/>
  <c r="IWN23" i="96"/>
  <c r="IWM23" i="96"/>
  <c r="IWL23" i="96"/>
  <c r="IWK23" i="96"/>
  <c r="IWJ23" i="96"/>
  <c r="IWI23" i="96"/>
  <c r="IWH23" i="96"/>
  <c r="IWG23" i="96"/>
  <c r="IWF23" i="96"/>
  <c r="IWE23" i="96"/>
  <c r="IWD23" i="96"/>
  <c r="IWC23" i="96"/>
  <c r="IWB23" i="96"/>
  <c r="IWA23" i="96"/>
  <c r="IVZ23" i="96"/>
  <c r="IVY23" i="96"/>
  <c r="IVX23" i="96"/>
  <c r="IVW23" i="96"/>
  <c r="IVV23" i="96"/>
  <c r="IVU23" i="96"/>
  <c r="IVT23" i="96"/>
  <c r="IVS23" i="96"/>
  <c r="IVR23" i="96"/>
  <c r="IVQ23" i="96"/>
  <c r="IVP23" i="96"/>
  <c r="IVO23" i="96"/>
  <c r="IVN23" i="96"/>
  <c r="IVM23" i="96"/>
  <c r="IVL23" i="96"/>
  <c r="IVK23" i="96"/>
  <c r="IVJ23" i="96"/>
  <c r="IVI23" i="96"/>
  <c r="IVH23" i="96"/>
  <c r="IVG23" i="96"/>
  <c r="IVF23" i="96"/>
  <c r="IVE23" i="96"/>
  <c r="IVD23" i="96"/>
  <c r="IVC23" i="96"/>
  <c r="IVB23" i="96"/>
  <c r="IVA23" i="96"/>
  <c r="IUZ23" i="96"/>
  <c r="IUY23" i="96"/>
  <c r="IUX23" i="96"/>
  <c r="IUW23" i="96"/>
  <c r="IUV23" i="96"/>
  <c r="IUU23" i="96"/>
  <c r="IUT23" i="96"/>
  <c r="IUS23" i="96"/>
  <c r="IUR23" i="96"/>
  <c r="IUQ23" i="96"/>
  <c r="IUP23" i="96"/>
  <c r="IUO23" i="96"/>
  <c r="IUN23" i="96"/>
  <c r="IUM23" i="96"/>
  <c r="IUL23" i="96"/>
  <c r="IUK23" i="96"/>
  <c r="IUJ23" i="96"/>
  <c r="IUI23" i="96"/>
  <c r="IUH23" i="96"/>
  <c r="IUG23" i="96"/>
  <c r="IUF23" i="96"/>
  <c r="IUE23" i="96"/>
  <c r="IUD23" i="96"/>
  <c r="IUC23" i="96"/>
  <c r="IUB23" i="96"/>
  <c r="IUA23" i="96"/>
  <c r="ITZ23" i="96"/>
  <c r="ITY23" i="96"/>
  <c r="ITX23" i="96"/>
  <c r="ITW23" i="96"/>
  <c r="ITV23" i="96"/>
  <c r="ITU23" i="96"/>
  <c r="ITT23" i="96"/>
  <c r="ITS23" i="96"/>
  <c r="ITR23" i="96"/>
  <c r="ITQ23" i="96"/>
  <c r="ITP23" i="96"/>
  <c r="ITO23" i="96"/>
  <c r="ITN23" i="96"/>
  <c r="ITM23" i="96"/>
  <c r="ITL23" i="96"/>
  <c r="ITK23" i="96"/>
  <c r="ITJ23" i="96"/>
  <c r="ITI23" i="96"/>
  <c r="ITH23" i="96"/>
  <c r="ITG23" i="96"/>
  <c r="ITF23" i="96"/>
  <c r="ITE23" i="96"/>
  <c r="ITD23" i="96"/>
  <c r="ITC23" i="96"/>
  <c r="ITB23" i="96"/>
  <c r="ITA23" i="96"/>
  <c r="ISZ23" i="96"/>
  <c r="ISY23" i="96"/>
  <c r="ISX23" i="96"/>
  <c r="ISW23" i="96"/>
  <c r="ISV23" i="96"/>
  <c r="ISU23" i="96"/>
  <c r="IST23" i="96"/>
  <c r="ISS23" i="96"/>
  <c r="ISR23" i="96"/>
  <c r="ISQ23" i="96"/>
  <c r="ISP23" i="96"/>
  <c r="ISO23" i="96"/>
  <c r="ISN23" i="96"/>
  <c r="ISM23" i="96"/>
  <c r="ISL23" i="96"/>
  <c r="ISK23" i="96"/>
  <c r="ISJ23" i="96"/>
  <c r="ISI23" i="96"/>
  <c r="ISH23" i="96"/>
  <c r="ISG23" i="96"/>
  <c r="ISF23" i="96"/>
  <c r="ISE23" i="96"/>
  <c r="ISD23" i="96"/>
  <c r="ISC23" i="96"/>
  <c r="ISB23" i="96"/>
  <c r="ISA23" i="96"/>
  <c r="IRZ23" i="96"/>
  <c r="IRY23" i="96"/>
  <c r="IRX23" i="96"/>
  <c r="IRW23" i="96"/>
  <c r="IRV23" i="96"/>
  <c r="IRU23" i="96"/>
  <c r="IRT23" i="96"/>
  <c r="IRS23" i="96"/>
  <c r="IRR23" i="96"/>
  <c r="IRQ23" i="96"/>
  <c r="IRP23" i="96"/>
  <c r="IRO23" i="96"/>
  <c r="IRN23" i="96"/>
  <c r="IRM23" i="96"/>
  <c r="IRL23" i="96"/>
  <c r="IRK23" i="96"/>
  <c r="IRJ23" i="96"/>
  <c r="IRI23" i="96"/>
  <c r="IRH23" i="96"/>
  <c r="IRG23" i="96"/>
  <c r="IRF23" i="96"/>
  <c r="IRE23" i="96"/>
  <c r="IRD23" i="96"/>
  <c r="IRC23" i="96"/>
  <c r="IRB23" i="96"/>
  <c r="IRA23" i="96"/>
  <c r="IQZ23" i="96"/>
  <c r="IQY23" i="96"/>
  <c r="IQX23" i="96"/>
  <c r="IQW23" i="96"/>
  <c r="IQV23" i="96"/>
  <c r="IQU23" i="96"/>
  <c r="IQT23" i="96"/>
  <c r="IQS23" i="96"/>
  <c r="IQR23" i="96"/>
  <c r="IQQ23" i="96"/>
  <c r="IQP23" i="96"/>
  <c r="IQO23" i="96"/>
  <c r="IQN23" i="96"/>
  <c r="IQM23" i="96"/>
  <c r="IQL23" i="96"/>
  <c r="IQK23" i="96"/>
  <c r="IQJ23" i="96"/>
  <c r="IQI23" i="96"/>
  <c r="IQH23" i="96"/>
  <c r="IQG23" i="96"/>
  <c r="IQF23" i="96"/>
  <c r="IQE23" i="96"/>
  <c r="IQD23" i="96"/>
  <c r="IQC23" i="96"/>
  <c r="IQB23" i="96"/>
  <c r="IQA23" i="96"/>
  <c r="IPZ23" i="96"/>
  <c r="IPY23" i="96"/>
  <c r="IPX23" i="96"/>
  <c r="IPW23" i="96"/>
  <c r="IPV23" i="96"/>
  <c r="IPU23" i="96"/>
  <c r="IPT23" i="96"/>
  <c r="IPS23" i="96"/>
  <c r="IPR23" i="96"/>
  <c r="IPQ23" i="96"/>
  <c r="IPP23" i="96"/>
  <c r="IPO23" i="96"/>
  <c r="IPN23" i="96"/>
  <c r="IPM23" i="96"/>
  <c r="IPL23" i="96"/>
  <c r="IPK23" i="96"/>
  <c r="IPJ23" i="96"/>
  <c r="IPI23" i="96"/>
  <c r="IPH23" i="96"/>
  <c r="IPG23" i="96"/>
  <c r="IPF23" i="96"/>
  <c r="IPE23" i="96"/>
  <c r="IPD23" i="96"/>
  <c r="IPC23" i="96"/>
  <c r="IPB23" i="96"/>
  <c r="IPA23" i="96"/>
  <c r="IOZ23" i="96"/>
  <c r="IOY23" i="96"/>
  <c r="IOX23" i="96"/>
  <c r="IOW23" i="96"/>
  <c r="IOV23" i="96"/>
  <c r="IOU23" i="96"/>
  <c r="IOT23" i="96"/>
  <c r="IOS23" i="96"/>
  <c r="IOR23" i="96"/>
  <c r="IOQ23" i="96"/>
  <c r="IOP23" i="96"/>
  <c r="IOO23" i="96"/>
  <c r="ION23" i="96"/>
  <c r="IOM23" i="96"/>
  <c r="IOL23" i="96"/>
  <c r="IOK23" i="96"/>
  <c r="IOJ23" i="96"/>
  <c r="IOI23" i="96"/>
  <c r="IOH23" i="96"/>
  <c r="IOG23" i="96"/>
  <c r="IOF23" i="96"/>
  <c r="IOE23" i="96"/>
  <c r="IOD23" i="96"/>
  <c r="IOC23" i="96"/>
  <c r="IOB23" i="96"/>
  <c r="IOA23" i="96"/>
  <c r="INZ23" i="96"/>
  <c r="INY23" i="96"/>
  <c r="INX23" i="96"/>
  <c r="INW23" i="96"/>
  <c r="INV23" i="96"/>
  <c r="INU23" i="96"/>
  <c r="INT23" i="96"/>
  <c r="INS23" i="96"/>
  <c r="INR23" i="96"/>
  <c r="INQ23" i="96"/>
  <c r="INP23" i="96"/>
  <c r="INO23" i="96"/>
  <c r="INN23" i="96"/>
  <c r="INM23" i="96"/>
  <c r="INL23" i="96"/>
  <c r="INK23" i="96"/>
  <c r="INJ23" i="96"/>
  <c r="INI23" i="96"/>
  <c r="INH23" i="96"/>
  <c r="ING23" i="96"/>
  <c r="INF23" i="96"/>
  <c r="INE23" i="96"/>
  <c r="IND23" i="96"/>
  <c r="INC23" i="96"/>
  <c r="INB23" i="96"/>
  <c r="INA23" i="96"/>
  <c r="IMZ23" i="96"/>
  <c r="IMY23" i="96"/>
  <c r="IMX23" i="96"/>
  <c r="IMW23" i="96"/>
  <c r="IMV23" i="96"/>
  <c r="IMU23" i="96"/>
  <c r="IMT23" i="96"/>
  <c r="IMS23" i="96"/>
  <c r="IMR23" i="96"/>
  <c r="IMQ23" i="96"/>
  <c r="IMP23" i="96"/>
  <c r="IMO23" i="96"/>
  <c r="IMN23" i="96"/>
  <c r="IMM23" i="96"/>
  <c r="IML23" i="96"/>
  <c r="IMK23" i="96"/>
  <c r="IMJ23" i="96"/>
  <c r="IMI23" i="96"/>
  <c r="IMH23" i="96"/>
  <c r="IMG23" i="96"/>
  <c r="IMF23" i="96"/>
  <c r="IME23" i="96"/>
  <c r="IMD23" i="96"/>
  <c r="IMC23" i="96"/>
  <c r="IMB23" i="96"/>
  <c r="IMA23" i="96"/>
  <c r="ILZ23" i="96"/>
  <c r="ILY23" i="96"/>
  <c r="ILX23" i="96"/>
  <c r="ILW23" i="96"/>
  <c r="ILV23" i="96"/>
  <c r="ILU23" i="96"/>
  <c r="ILT23" i="96"/>
  <c r="ILS23" i="96"/>
  <c r="ILR23" i="96"/>
  <c r="ILQ23" i="96"/>
  <c r="ILP23" i="96"/>
  <c r="ILO23" i="96"/>
  <c r="ILN23" i="96"/>
  <c r="ILM23" i="96"/>
  <c r="ILL23" i="96"/>
  <c r="ILK23" i="96"/>
  <c r="ILJ23" i="96"/>
  <c r="ILI23" i="96"/>
  <c r="ILH23" i="96"/>
  <c r="ILG23" i="96"/>
  <c r="ILF23" i="96"/>
  <c r="ILE23" i="96"/>
  <c r="ILD23" i="96"/>
  <c r="ILC23" i="96"/>
  <c r="ILB23" i="96"/>
  <c r="ILA23" i="96"/>
  <c r="IKZ23" i="96"/>
  <c r="IKY23" i="96"/>
  <c r="IKX23" i="96"/>
  <c r="IKW23" i="96"/>
  <c r="IKV23" i="96"/>
  <c r="IKU23" i="96"/>
  <c r="IKT23" i="96"/>
  <c r="IKS23" i="96"/>
  <c r="IKR23" i="96"/>
  <c r="IKQ23" i="96"/>
  <c r="IKP23" i="96"/>
  <c r="IKO23" i="96"/>
  <c r="IKN23" i="96"/>
  <c r="IKM23" i="96"/>
  <c r="IKL23" i="96"/>
  <c r="IKK23" i="96"/>
  <c r="IKJ23" i="96"/>
  <c r="IKI23" i="96"/>
  <c r="IKH23" i="96"/>
  <c r="IKG23" i="96"/>
  <c r="IKF23" i="96"/>
  <c r="IKE23" i="96"/>
  <c r="IKD23" i="96"/>
  <c r="IKC23" i="96"/>
  <c r="IKB23" i="96"/>
  <c r="IKA23" i="96"/>
  <c r="IJZ23" i="96"/>
  <c r="IJY23" i="96"/>
  <c r="IJX23" i="96"/>
  <c r="IJW23" i="96"/>
  <c r="IJV23" i="96"/>
  <c r="IJU23" i="96"/>
  <c r="IJT23" i="96"/>
  <c r="IJS23" i="96"/>
  <c r="IJR23" i="96"/>
  <c r="IJQ23" i="96"/>
  <c r="IJP23" i="96"/>
  <c r="IJO23" i="96"/>
  <c r="IJN23" i="96"/>
  <c r="IJM23" i="96"/>
  <c r="IJL23" i="96"/>
  <c r="IJK23" i="96"/>
  <c r="IJJ23" i="96"/>
  <c r="IJI23" i="96"/>
  <c r="IJH23" i="96"/>
  <c r="IJG23" i="96"/>
  <c r="IJF23" i="96"/>
  <c r="IJE23" i="96"/>
  <c r="IJD23" i="96"/>
  <c r="IJC23" i="96"/>
  <c r="IJB23" i="96"/>
  <c r="IJA23" i="96"/>
  <c r="IIZ23" i="96"/>
  <c r="IIY23" i="96"/>
  <c r="IIX23" i="96"/>
  <c r="IIW23" i="96"/>
  <c r="IIV23" i="96"/>
  <c r="IIU23" i="96"/>
  <c r="IIT23" i="96"/>
  <c r="IIS23" i="96"/>
  <c r="IIR23" i="96"/>
  <c r="IIQ23" i="96"/>
  <c r="IIP23" i="96"/>
  <c r="IIO23" i="96"/>
  <c r="IIN23" i="96"/>
  <c r="IIM23" i="96"/>
  <c r="IIL23" i="96"/>
  <c r="IIK23" i="96"/>
  <c r="IIJ23" i="96"/>
  <c r="III23" i="96"/>
  <c r="IIH23" i="96"/>
  <c r="IIG23" i="96"/>
  <c r="IIF23" i="96"/>
  <c r="IIE23" i="96"/>
  <c r="IID23" i="96"/>
  <c r="IIC23" i="96"/>
  <c r="IIB23" i="96"/>
  <c r="IIA23" i="96"/>
  <c r="IHZ23" i="96"/>
  <c r="IHY23" i="96"/>
  <c r="IHX23" i="96"/>
  <c r="IHW23" i="96"/>
  <c r="IHV23" i="96"/>
  <c r="IHU23" i="96"/>
  <c r="IHT23" i="96"/>
  <c r="IHS23" i="96"/>
  <c r="IHR23" i="96"/>
  <c r="IHQ23" i="96"/>
  <c r="IHP23" i="96"/>
  <c r="IHO23" i="96"/>
  <c r="IHN23" i="96"/>
  <c r="IHM23" i="96"/>
  <c r="IHL23" i="96"/>
  <c r="IHK23" i="96"/>
  <c r="IHJ23" i="96"/>
  <c r="IHI23" i="96"/>
  <c r="IHH23" i="96"/>
  <c r="IHG23" i="96"/>
  <c r="IHF23" i="96"/>
  <c r="IHE23" i="96"/>
  <c r="IHD23" i="96"/>
  <c r="IHC23" i="96"/>
  <c r="IHB23" i="96"/>
  <c r="IHA23" i="96"/>
  <c r="IGZ23" i="96"/>
  <c r="IGY23" i="96"/>
  <c r="IGX23" i="96"/>
  <c r="IGW23" i="96"/>
  <c r="IGV23" i="96"/>
  <c r="IGU23" i="96"/>
  <c r="IGT23" i="96"/>
  <c r="IGS23" i="96"/>
  <c r="IGR23" i="96"/>
  <c r="IGQ23" i="96"/>
  <c r="IGP23" i="96"/>
  <c r="IGO23" i="96"/>
  <c r="IGN23" i="96"/>
  <c r="IGM23" i="96"/>
  <c r="IGL23" i="96"/>
  <c r="IGK23" i="96"/>
  <c r="IGJ23" i="96"/>
  <c r="IGI23" i="96"/>
  <c r="IGH23" i="96"/>
  <c r="IGG23" i="96"/>
  <c r="IGF23" i="96"/>
  <c r="IGE23" i="96"/>
  <c r="IGD23" i="96"/>
  <c r="IGC23" i="96"/>
  <c r="IGB23" i="96"/>
  <c r="IGA23" i="96"/>
  <c r="IFZ23" i="96"/>
  <c r="IFY23" i="96"/>
  <c r="IFX23" i="96"/>
  <c r="IFW23" i="96"/>
  <c r="IFV23" i="96"/>
  <c r="IFU23" i="96"/>
  <c r="IFT23" i="96"/>
  <c r="IFS23" i="96"/>
  <c r="IFR23" i="96"/>
  <c r="IFQ23" i="96"/>
  <c r="IFP23" i="96"/>
  <c r="IFO23" i="96"/>
  <c r="IFN23" i="96"/>
  <c r="IFM23" i="96"/>
  <c r="IFL23" i="96"/>
  <c r="IFK23" i="96"/>
  <c r="IFJ23" i="96"/>
  <c r="IFI23" i="96"/>
  <c r="IFH23" i="96"/>
  <c r="IFG23" i="96"/>
  <c r="IFF23" i="96"/>
  <c r="IFE23" i="96"/>
  <c r="IFD23" i="96"/>
  <c r="IFC23" i="96"/>
  <c r="IFB23" i="96"/>
  <c r="IFA23" i="96"/>
  <c r="IEZ23" i="96"/>
  <c r="IEY23" i="96"/>
  <c r="IEX23" i="96"/>
  <c r="IEW23" i="96"/>
  <c r="IEV23" i="96"/>
  <c r="IEU23" i="96"/>
  <c r="IET23" i="96"/>
  <c r="IES23" i="96"/>
  <c r="IER23" i="96"/>
  <c r="IEQ23" i="96"/>
  <c r="IEP23" i="96"/>
  <c r="IEO23" i="96"/>
  <c r="IEN23" i="96"/>
  <c r="IEM23" i="96"/>
  <c r="IEL23" i="96"/>
  <c r="IEK23" i="96"/>
  <c r="IEJ23" i="96"/>
  <c r="IEI23" i="96"/>
  <c r="IEH23" i="96"/>
  <c r="IEG23" i="96"/>
  <c r="IEF23" i="96"/>
  <c r="IEE23" i="96"/>
  <c r="IED23" i="96"/>
  <c r="IEC23" i="96"/>
  <c r="IEB23" i="96"/>
  <c r="IEA23" i="96"/>
  <c r="IDZ23" i="96"/>
  <c r="IDY23" i="96"/>
  <c r="IDX23" i="96"/>
  <c r="IDW23" i="96"/>
  <c r="IDV23" i="96"/>
  <c r="IDU23" i="96"/>
  <c r="IDT23" i="96"/>
  <c r="IDS23" i="96"/>
  <c r="IDR23" i="96"/>
  <c r="IDQ23" i="96"/>
  <c r="IDP23" i="96"/>
  <c r="IDO23" i="96"/>
  <c r="IDN23" i="96"/>
  <c r="IDM23" i="96"/>
  <c r="IDL23" i="96"/>
  <c r="IDK23" i="96"/>
  <c r="IDJ23" i="96"/>
  <c r="IDI23" i="96"/>
  <c r="IDH23" i="96"/>
  <c r="IDG23" i="96"/>
  <c r="IDF23" i="96"/>
  <c r="IDE23" i="96"/>
  <c r="IDD23" i="96"/>
  <c r="IDC23" i="96"/>
  <c r="IDB23" i="96"/>
  <c r="IDA23" i="96"/>
  <c r="ICZ23" i="96"/>
  <c r="ICY23" i="96"/>
  <c r="ICX23" i="96"/>
  <c r="ICW23" i="96"/>
  <c r="ICV23" i="96"/>
  <c r="ICU23" i="96"/>
  <c r="ICT23" i="96"/>
  <c r="ICS23" i="96"/>
  <c r="ICR23" i="96"/>
  <c r="ICQ23" i="96"/>
  <c r="ICP23" i="96"/>
  <c r="ICO23" i="96"/>
  <c r="ICN23" i="96"/>
  <c r="ICM23" i="96"/>
  <c r="ICL23" i="96"/>
  <c r="ICK23" i="96"/>
  <c r="ICJ23" i="96"/>
  <c r="ICI23" i="96"/>
  <c r="ICH23" i="96"/>
  <c r="ICG23" i="96"/>
  <c r="ICF23" i="96"/>
  <c r="ICE23" i="96"/>
  <c r="ICD23" i="96"/>
  <c r="ICC23" i="96"/>
  <c r="ICB23" i="96"/>
  <c r="ICA23" i="96"/>
  <c r="IBZ23" i="96"/>
  <c r="IBY23" i="96"/>
  <c r="IBX23" i="96"/>
  <c r="IBW23" i="96"/>
  <c r="IBV23" i="96"/>
  <c r="IBU23" i="96"/>
  <c r="IBT23" i="96"/>
  <c r="IBS23" i="96"/>
  <c r="IBR23" i="96"/>
  <c r="IBQ23" i="96"/>
  <c r="IBP23" i="96"/>
  <c r="IBO23" i="96"/>
  <c r="IBN23" i="96"/>
  <c r="IBM23" i="96"/>
  <c r="IBL23" i="96"/>
  <c r="IBK23" i="96"/>
  <c r="IBJ23" i="96"/>
  <c r="IBI23" i="96"/>
  <c r="IBH23" i="96"/>
  <c r="IBG23" i="96"/>
  <c r="IBF23" i="96"/>
  <c r="IBE23" i="96"/>
  <c r="IBD23" i="96"/>
  <c r="IBC23" i="96"/>
  <c r="IBB23" i="96"/>
  <c r="IBA23" i="96"/>
  <c r="IAZ23" i="96"/>
  <c r="IAY23" i="96"/>
  <c r="IAX23" i="96"/>
  <c r="IAW23" i="96"/>
  <c r="IAV23" i="96"/>
  <c r="IAU23" i="96"/>
  <c r="IAT23" i="96"/>
  <c r="IAS23" i="96"/>
  <c r="IAR23" i="96"/>
  <c r="IAQ23" i="96"/>
  <c r="IAP23" i="96"/>
  <c r="IAO23" i="96"/>
  <c r="IAN23" i="96"/>
  <c r="IAM23" i="96"/>
  <c r="IAL23" i="96"/>
  <c r="IAK23" i="96"/>
  <c r="IAJ23" i="96"/>
  <c r="IAI23" i="96"/>
  <c r="IAH23" i="96"/>
  <c r="IAG23" i="96"/>
  <c r="IAF23" i="96"/>
  <c r="IAE23" i="96"/>
  <c r="IAD23" i="96"/>
  <c r="IAC23" i="96"/>
  <c r="IAB23" i="96"/>
  <c r="IAA23" i="96"/>
  <c r="HZZ23" i="96"/>
  <c r="HZY23" i="96"/>
  <c r="HZX23" i="96"/>
  <c r="HZW23" i="96"/>
  <c r="HZV23" i="96"/>
  <c r="HZU23" i="96"/>
  <c r="HZT23" i="96"/>
  <c r="HZS23" i="96"/>
  <c r="HZR23" i="96"/>
  <c r="HZQ23" i="96"/>
  <c r="HZP23" i="96"/>
  <c r="HZO23" i="96"/>
  <c r="HZN23" i="96"/>
  <c r="HZM23" i="96"/>
  <c r="HZL23" i="96"/>
  <c r="HZK23" i="96"/>
  <c r="HZJ23" i="96"/>
  <c r="HZI23" i="96"/>
  <c r="HZH23" i="96"/>
  <c r="HZG23" i="96"/>
  <c r="HZF23" i="96"/>
  <c r="HZE23" i="96"/>
  <c r="HZD23" i="96"/>
  <c r="HZC23" i="96"/>
  <c r="HZB23" i="96"/>
  <c r="HZA23" i="96"/>
  <c r="HYZ23" i="96"/>
  <c r="HYY23" i="96"/>
  <c r="HYX23" i="96"/>
  <c r="HYW23" i="96"/>
  <c r="HYV23" i="96"/>
  <c r="HYU23" i="96"/>
  <c r="HYT23" i="96"/>
  <c r="HYS23" i="96"/>
  <c r="HYR23" i="96"/>
  <c r="HYQ23" i="96"/>
  <c r="HYP23" i="96"/>
  <c r="HYO23" i="96"/>
  <c r="HYN23" i="96"/>
  <c r="HYM23" i="96"/>
  <c r="HYL23" i="96"/>
  <c r="HYK23" i="96"/>
  <c r="HYJ23" i="96"/>
  <c r="HYI23" i="96"/>
  <c r="HYH23" i="96"/>
  <c r="HYG23" i="96"/>
  <c r="HYF23" i="96"/>
  <c r="HYE23" i="96"/>
  <c r="HYD23" i="96"/>
  <c r="HYC23" i="96"/>
  <c r="HYB23" i="96"/>
  <c r="HYA23" i="96"/>
  <c r="HXZ23" i="96"/>
  <c r="HXY23" i="96"/>
  <c r="HXX23" i="96"/>
  <c r="HXW23" i="96"/>
  <c r="HXV23" i="96"/>
  <c r="HXU23" i="96"/>
  <c r="HXT23" i="96"/>
  <c r="HXS23" i="96"/>
  <c r="HXR23" i="96"/>
  <c r="HXQ23" i="96"/>
  <c r="HXP23" i="96"/>
  <c r="HXO23" i="96"/>
  <c r="HXN23" i="96"/>
  <c r="HXM23" i="96"/>
  <c r="HXL23" i="96"/>
  <c r="HXK23" i="96"/>
  <c r="HXJ23" i="96"/>
  <c r="HXI23" i="96"/>
  <c r="HXH23" i="96"/>
  <c r="HXG23" i="96"/>
  <c r="HXF23" i="96"/>
  <c r="HXE23" i="96"/>
  <c r="HXD23" i="96"/>
  <c r="HXC23" i="96"/>
  <c r="HXB23" i="96"/>
  <c r="HXA23" i="96"/>
  <c r="HWZ23" i="96"/>
  <c r="HWY23" i="96"/>
  <c r="HWX23" i="96"/>
  <c r="HWW23" i="96"/>
  <c r="HWV23" i="96"/>
  <c r="HWU23" i="96"/>
  <c r="HWT23" i="96"/>
  <c r="HWS23" i="96"/>
  <c r="HWR23" i="96"/>
  <c r="HWQ23" i="96"/>
  <c r="HWP23" i="96"/>
  <c r="HWO23" i="96"/>
  <c r="HWN23" i="96"/>
  <c r="HWM23" i="96"/>
  <c r="HWL23" i="96"/>
  <c r="HWK23" i="96"/>
  <c r="HWJ23" i="96"/>
  <c r="HWI23" i="96"/>
  <c r="HWH23" i="96"/>
  <c r="HWG23" i="96"/>
  <c r="HWF23" i="96"/>
  <c r="HWE23" i="96"/>
  <c r="HWD23" i="96"/>
  <c r="HWC23" i="96"/>
  <c r="HWB23" i="96"/>
  <c r="HWA23" i="96"/>
  <c r="HVZ23" i="96"/>
  <c r="HVY23" i="96"/>
  <c r="HVX23" i="96"/>
  <c r="HVW23" i="96"/>
  <c r="HVV23" i="96"/>
  <c r="HVU23" i="96"/>
  <c r="HVT23" i="96"/>
  <c r="HVS23" i="96"/>
  <c r="HVR23" i="96"/>
  <c r="HVQ23" i="96"/>
  <c r="HVP23" i="96"/>
  <c r="HVO23" i="96"/>
  <c r="HVN23" i="96"/>
  <c r="HVM23" i="96"/>
  <c r="HVL23" i="96"/>
  <c r="HVK23" i="96"/>
  <c r="HVJ23" i="96"/>
  <c r="HVI23" i="96"/>
  <c r="HVH23" i="96"/>
  <c r="HVG23" i="96"/>
  <c r="HVF23" i="96"/>
  <c r="HVE23" i="96"/>
  <c r="HVD23" i="96"/>
  <c r="HVC23" i="96"/>
  <c r="HVB23" i="96"/>
  <c r="HVA23" i="96"/>
  <c r="HUZ23" i="96"/>
  <c r="HUY23" i="96"/>
  <c r="HUX23" i="96"/>
  <c r="HUW23" i="96"/>
  <c r="HUV23" i="96"/>
  <c r="HUU23" i="96"/>
  <c r="HUT23" i="96"/>
  <c r="HUS23" i="96"/>
  <c r="HUR23" i="96"/>
  <c r="HUQ23" i="96"/>
  <c r="HUP23" i="96"/>
  <c r="HUO23" i="96"/>
  <c r="HUN23" i="96"/>
  <c r="HUM23" i="96"/>
  <c r="HUL23" i="96"/>
  <c r="HUK23" i="96"/>
  <c r="HUJ23" i="96"/>
  <c r="HUI23" i="96"/>
  <c r="HUH23" i="96"/>
  <c r="HUG23" i="96"/>
  <c r="HUF23" i="96"/>
  <c r="HUE23" i="96"/>
  <c r="HUD23" i="96"/>
  <c r="HUC23" i="96"/>
  <c r="HUB23" i="96"/>
  <c r="HUA23" i="96"/>
  <c r="HTZ23" i="96"/>
  <c r="HTY23" i="96"/>
  <c r="HTX23" i="96"/>
  <c r="HTW23" i="96"/>
  <c r="HTV23" i="96"/>
  <c r="HTU23" i="96"/>
  <c r="HTT23" i="96"/>
  <c r="HTS23" i="96"/>
  <c r="HTR23" i="96"/>
  <c r="HTQ23" i="96"/>
  <c r="HTP23" i="96"/>
  <c r="HTO23" i="96"/>
  <c r="HTN23" i="96"/>
  <c r="HTM23" i="96"/>
  <c r="HTL23" i="96"/>
  <c r="HTK23" i="96"/>
  <c r="HTJ23" i="96"/>
  <c r="HTI23" i="96"/>
  <c r="HTH23" i="96"/>
  <c r="HTG23" i="96"/>
  <c r="HTF23" i="96"/>
  <c r="HTE23" i="96"/>
  <c r="HTD23" i="96"/>
  <c r="HTC23" i="96"/>
  <c r="HTB23" i="96"/>
  <c r="HTA23" i="96"/>
  <c r="HSZ23" i="96"/>
  <c r="HSY23" i="96"/>
  <c r="HSX23" i="96"/>
  <c r="HSW23" i="96"/>
  <c r="HSV23" i="96"/>
  <c r="HSU23" i="96"/>
  <c r="HST23" i="96"/>
  <c r="HSS23" i="96"/>
  <c r="HSR23" i="96"/>
  <c r="HSQ23" i="96"/>
  <c r="HSP23" i="96"/>
  <c r="HSO23" i="96"/>
  <c r="HSN23" i="96"/>
  <c r="HSM23" i="96"/>
  <c r="HSL23" i="96"/>
  <c r="HSK23" i="96"/>
  <c r="HSJ23" i="96"/>
  <c r="HSI23" i="96"/>
  <c r="HSH23" i="96"/>
  <c r="HSG23" i="96"/>
  <c r="HSF23" i="96"/>
  <c r="HSE23" i="96"/>
  <c r="HSD23" i="96"/>
  <c r="HSC23" i="96"/>
  <c r="HSB23" i="96"/>
  <c r="HSA23" i="96"/>
  <c r="HRZ23" i="96"/>
  <c r="HRY23" i="96"/>
  <c r="HRX23" i="96"/>
  <c r="HRW23" i="96"/>
  <c r="HRV23" i="96"/>
  <c r="HRU23" i="96"/>
  <c r="HRT23" i="96"/>
  <c r="HRS23" i="96"/>
  <c r="HRR23" i="96"/>
  <c r="HRQ23" i="96"/>
  <c r="HRP23" i="96"/>
  <c r="HRO23" i="96"/>
  <c r="HRN23" i="96"/>
  <c r="HRM23" i="96"/>
  <c r="HRL23" i="96"/>
  <c r="HRK23" i="96"/>
  <c r="HRJ23" i="96"/>
  <c r="HRI23" i="96"/>
  <c r="HRH23" i="96"/>
  <c r="HRG23" i="96"/>
  <c r="HRF23" i="96"/>
  <c r="HRE23" i="96"/>
  <c r="HRD23" i="96"/>
  <c r="HRC23" i="96"/>
  <c r="HRB23" i="96"/>
  <c r="HRA23" i="96"/>
  <c r="HQZ23" i="96"/>
  <c r="HQY23" i="96"/>
  <c r="HQX23" i="96"/>
  <c r="HQW23" i="96"/>
  <c r="HQV23" i="96"/>
  <c r="HQU23" i="96"/>
  <c r="HQT23" i="96"/>
  <c r="HQS23" i="96"/>
  <c r="HQR23" i="96"/>
  <c r="HQQ23" i="96"/>
  <c r="HQP23" i="96"/>
  <c r="HQO23" i="96"/>
  <c r="HQN23" i="96"/>
  <c r="HQM23" i="96"/>
  <c r="HQL23" i="96"/>
  <c r="HQK23" i="96"/>
  <c r="HQJ23" i="96"/>
  <c r="HQI23" i="96"/>
  <c r="HQH23" i="96"/>
  <c r="HQG23" i="96"/>
  <c r="HQF23" i="96"/>
  <c r="HQE23" i="96"/>
  <c r="HQD23" i="96"/>
  <c r="HQC23" i="96"/>
  <c r="HQB23" i="96"/>
  <c r="HQA23" i="96"/>
  <c r="HPZ23" i="96"/>
  <c r="HPY23" i="96"/>
  <c r="HPX23" i="96"/>
  <c r="HPW23" i="96"/>
  <c r="HPV23" i="96"/>
  <c r="HPU23" i="96"/>
  <c r="HPT23" i="96"/>
  <c r="HPS23" i="96"/>
  <c r="HPR23" i="96"/>
  <c r="HPQ23" i="96"/>
  <c r="HPP23" i="96"/>
  <c r="HPO23" i="96"/>
  <c r="HPN23" i="96"/>
  <c r="HPM23" i="96"/>
  <c r="HPL23" i="96"/>
  <c r="HPK23" i="96"/>
  <c r="HPJ23" i="96"/>
  <c r="HPI23" i="96"/>
  <c r="HPH23" i="96"/>
  <c r="HPG23" i="96"/>
  <c r="HPF23" i="96"/>
  <c r="HPE23" i="96"/>
  <c r="HPD23" i="96"/>
  <c r="HPC23" i="96"/>
  <c r="HPB23" i="96"/>
  <c r="HPA23" i="96"/>
  <c r="HOZ23" i="96"/>
  <c r="HOY23" i="96"/>
  <c r="HOX23" i="96"/>
  <c r="HOW23" i="96"/>
  <c r="HOV23" i="96"/>
  <c r="HOU23" i="96"/>
  <c r="HOT23" i="96"/>
  <c r="HOS23" i="96"/>
  <c r="HOR23" i="96"/>
  <c r="HOQ23" i="96"/>
  <c r="HOP23" i="96"/>
  <c r="HOO23" i="96"/>
  <c r="HON23" i="96"/>
  <c r="HOM23" i="96"/>
  <c r="HOL23" i="96"/>
  <c r="HOK23" i="96"/>
  <c r="HOJ23" i="96"/>
  <c r="HOI23" i="96"/>
  <c r="HOH23" i="96"/>
  <c r="HOG23" i="96"/>
  <c r="HOF23" i="96"/>
  <c r="HOE23" i="96"/>
  <c r="HOD23" i="96"/>
  <c r="HOC23" i="96"/>
  <c r="HOB23" i="96"/>
  <c r="HOA23" i="96"/>
  <c r="HNZ23" i="96"/>
  <c r="HNY23" i="96"/>
  <c r="HNX23" i="96"/>
  <c r="HNW23" i="96"/>
  <c r="HNV23" i="96"/>
  <c r="HNU23" i="96"/>
  <c r="HNT23" i="96"/>
  <c r="HNS23" i="96"/>
  <c r="HNR23" i="96"/>
  <c r="HNQ23" i="96"/>
  <c r="HNP23" i="96"/>
  <c r="HNO23" i="96"/>
  <c r="HNN23" i="96"/>
  <c r="HNM23" i="96"/>
  <c r="HNL23" i="96"/>
  <c r="HNK23" i="96"/>
  <c r="HNJ23" i="96"/>
  <c r="HNI23" i="96"/>
  <c r="HNH23" i="96"/>
  <c r="HNG23" i="96"/>
  <c r="HNF23" i="96"/>
  <c r="HNE23" i="96"/>
  <c r="HND23" i="96"/>
  <c r="HNC23" i="96"/>
  <c r="HNB23" i="96"/>
  <c r="HNA23" i="96"/>
  <c r="HMZ23" i="96"/>
  <c r="HMY23" i="96"/>
  <c r="HMX23" i="96"/>
  <c r="HMW23" i="96"/>
  <c r="HMV23" i="96"/>
  <c r="HMU23" i="96"/>
  <c r="HMT23" i="96"/>
  <c r="HMS23" i="96"/>
  <c r="HMR23" i="96"/>
  <c r="HMQ23" i="96"/>
  <c r="HMP23" i="96"/>
  <c r="HMO23" i="96"/>
  <c r="HMN23" i="96"/>
  <c r="HMM23" i="96"/>
  <c r="HML23" i="96"/>
  <c r="HMK23" i="96"/>
  <c r="HMJ23" i="96"/>
  <c r="HMI23" i="96"/>
  <c r="HMH23" i="96"/>
  <c r="HMG23" i="96"/>
  <c r="HMF23" i="96"/>
  <c r="HME23" i="96"/>
  <c r="HMD23" i="96"/>
  <c r="HMC23" i="96"/>
  <c r="HMB23" i="96"/>
  <c r="HMA23" i="96"/>
  <c r="HLZ23" i="96"/>
  <c r="HLY23" i="96"/>
  <c r="HLX23" i="96"/>
  <c r="HLW23" i="96"/>
  <c r="HLV23" i="96"/>
  <c r="HLU23" i="96"/>
  <c r="HLT23" i="96"/>
  <c r="HLS23" i="96"/>
  <c r="HLR23" i="96"/>
  <c r="HLQ23" i="96"/>
  <c r="HLP23" i="96"/>
  <c r="HLO23" i="96"/>
  <c r="HLN23" i="96"/>
  <c r="HLM23" i="96"/>
  <c r="HLL23" i="96"/>
  <c r="HLK23" i="96"/>
  <c r="HLJ23" i="96"/>
  <c r="HLI23" i="96"/>
  <c r="HLH23" i="96"/>
  <c r="HLG23" i="96"/>
  <c r="HLF23" i="96"/>
  <c r="HLE23" i="96"/>
  <c r="HLD23" i="96"/>
  <c r="HLC23" i="96"/>
  <c r="HLB23" i="96"/>
  <c r="HLA23" i="96"/>
  <c r="HKZ23" i="96"/>
  <c r="HKY23" i="96"/>
  <c r="HKX23" i="96"/>
  <c r="HKW23" i="96"/>
  <c r="HKV23" i="96"/>
  <c r="HKU23" i="96"/>
  <c r="HKT23" i="96"/>
  <c r="HKS23" i="96"/>
  <c r="HKR23" i="96"/>
  <c r="HKQ23" i="96"/>
  <c r="HKP23" i="96"/>
  <c r="HKO23" i="96"/>
  <c r="HKN23" i="96"/>
  <c r="HKM23" i="96"/>
  <c r="HKL23" i="96"/>
  <c r="HKK23" i="96"/>
  <c r="HKJ23" i="96"/>
  <c r="HKI23" i="96"/>
  <c r="HKH23" i="96"/>
  <c r="HKG23" i="96"/>
  <c r="HKF23" i="96"/>
  <c r="HKE23" i="96"/>
  <c r="HKD23" i="96"/>
  <c r="HKC23" i="96"/>
  <c r="HKB23" i="96"/>
  <c r="HKA23" i="96"/>
  <c r="HJZ23" i="96"/>
  <c r="HJY23" i="96"/>
  <c r="HJX23" i="96"/>
  <c r="HJW23" i="96"/>
  <c r="HJV23" i="96"/>
  <c r="HJU23" i="96"/>
  <c r="HJT23" i="96"/>
  <c r="HJS23" i="96"/>
  <c r="HJR23" i="96"/>
  <c r="HJQ23" i="96"/>
  <c r="HJP23" i="96"/>
  <c r="HJO23" i="96"/>
  <c r="HJN23" i="96"/>
  <c r="HJM23" i="96"/>
  <c r="HJL23" i="96"/>
  <c r="HJK23" i="96"/>
  <c r="HJJ23" i="96"/>
  <c r="HJI23" i="96"/>
  <c r="HJH23" i="96"/>
  <c r="HJG23" i="96"/>
  <c r="HJF23" i="96"/>
  <c r="HJE23" i="96"/>
  <c r="HJD23" i="96"/>
  <c r="HJC23" i="96"/>
  <c r="HJB23" i="96"/>
  <c r="HJA23" i="96"/>
  <c r="HIZ23" i="96"/>
  <c r="HIY23" i="96"/>
  <c r="HIX23" i="96"/>
  <c r="HIW23" i="96"/>
  <c r="HIV23" i="96"/>
  <c r="HIU23" i="96"/>
  <c r="HIT23" i="96"/>
  <c r="HIS23" i="96"/>
  <c r="HIR23" i="96"/>
  <c r="HIQ23" i="96"/>
  <c r="HIP23" i="96"/>
  <c r="HIO23" i="96"/>
  <c r="HIN23" i="96"/>
  <c r="HIM23" i="96"/>
  <c r="HIL23" i="96"/>
  <c r="HIK23" i="96"/>
  <c r="HIJ23" i="96"/>
  <c r="HII23" i="96"/>
  <c r="HIH23" i="96"/>
  <c r="HIG23" i="96"/>
  <c r="HIF23" i="96"/>
  <c r="HIE23" i="96"/>
  <c r="HID23" i="96"/>
  <c r="HIC23" i="96"/>
  <c r="HIB23" i="96"/>
  <c r="HIA23" i="96"/>
  <c r="HHZ23" i="96"/>
  <c r="HHY23" i="96"/>
  <c r="HHX23" i="96"/>
  <c r="HHW23" i="96"/>
  <c r="HHV23" i="96"/>
  <c r="HHU23" i="96"/>
  <c r="HHT23" i="96"/>
  <c r="HHS23" i="96"/>
  <c r="HHR23" i="96"/>
  <c r="HHQ23" i="96"/>
  <c r="HHP23" i="96"/>
  <c r="HHO23" i="96"/>
  <c r="HHN23" i="96"/>
  <c r="HHM23" i="96"/>
  <c r="HHL23" i="96"/>
  <c r="HHK23" i="96"/>
  <c r="HHJ23" i="96"/>
  <c r="HHI23" i="96"/>
  <c r="HHH23" i="96"/>
  <c r="HHG23" i="96"/>
  <c r="HHF23" i="96"/>
  <c r="HHE23" i="96"/>
  <c r="HHD23" i="96"/>
  <c r="HHC23" i="96"/>
  <c r="HHB23" i="96"/>
  <c r="HHA23" i="96"/>
  <c r="HGZ23" i="96"/>
  <c r="HGY23" i="96"/>
  <c r="HGX23" i="96"/>
  <c r="HGW23" i="96"/>
  <c r="HGV23" i="96"/>
  <c r="HGU23" i="96"/>
  <c r="HGT23" i="96"/>
  <c r="HGS23" i="96"/>
  <c r="HGR23" i="96"/>
  <c r="HGQ23" i="96"/>
  <c r="HGP23" i="96"/>
  <c r="HGO23" i="96"/>
  <c r="HGN23" i="96"/>
  <c r="HGM23" i="96"/>
  <c r="HGL23" i="96"/>
  <c r="HGK23" i="96"/>
  <c r="HGJ23" i="96"/>
  <c r="HGI23" i="96"/>
  <c r="HGH23" i="96"/>
  <c r="HGG23" i="96"/>
  <c r="HGF23" i="96"/>
  <c r="HGE23" i="96"/>
  <c r="HGD23" i="96"/>
  <c r="HGC23" i="96"/>
  <c r="HGB23" i="96"/>
  <c r="HGA23" i="96"/>
  <c r="HFZ23" i="96"/>
  <c r="HFY23" i="96"/>
  <c r="HFX23" i="96"/>
  <c r="HFW23" i="96"/>
  <c r="HFV23" i="96"/>
  <c r="HFU23" i="96"/>
  <c r="HFT23" i="96"/>
  <c r="HFS23" i="96"/>
  <c r="HFR23" i="96"/>
  <c r="HFQ23" i="96"/>
  <c r="HFP23" i="96"/>
  <c r="HFO23" i="96"/>
  <c r="HFN23" i="96"/>
  <c r="HFM23" i="96"/>
  <c r="HFL23" i="96"/>
  <c r="HFK23" i="96"/>
  <c r="HFJ23" i="96"/>
  <c r="HFI23" i="96"/>
  <c r="HFH23" i="96"/>
  <c r="HFG23" i="96"/>
  <c r="HFF23" i="96"/>
  <c r="HFE23" i="96"/>
  <c r="HFD23" i="96"/>
  <c r="HFC23" i="96"/>
  <c r="HFB23" i="96"/>
  <c r="HFA23" i="96"/>
  <c r="HEZ23" i="96"/>
  <c r="HEY23" i="96"/>
  <c r="HEX23" i="96"/>
  <c r="HEW23" i="96"/>
  <c r="HEV23" i="96"/>
  <c r="HEU23" i="96"/>
  <c r="HET23" i="96"/>
  <c r="HES23" i="96"/>
  <c r="HER23" i="96"/>
  <c r="HEQ23" i="96"/>
  <c r="HEP23" i="96"/>
  <c r="HEO23" i="96"/>
  <c r="HEN23" i="96"/>
  <c r="HEM23" i="96"/>
  <c r="HEL23" i="96"/>
  <c r="HEK23" i="96"/>
  <c r="HEJ23" i="96"/>
  <c r="HEI23" i="96"/>
  <c r="HEH23" i="96"/>
  <c r="HEG23" i="96"/>
  <c r="HEF23" i="96"/>
  <c r="HEE23" i="96"/>
  <c r="HED23" i="96"/>
  <c r="HEC23" i="96"/>
  <c r="HEB23" i="96"/>
  <c r="HEA23" i="96"/>
  <c r="HDZ23" i="96"/>
  <c r="HDY23" i="96"/>
  <c r="HDX23" i="96"/>
  <c r="HDW23" i="96"/>
  <c r="HDV23" i="96"/>
  <c r="HDU23" i="96"/>
  <c r="HDT23" i="96"/>
  <c r="HDS23" i="96"/>
  <c r="HDR23" i="96"/>
  <c r="HDQ23" i="96"/>
  <c r="HDP23" i="96"/>
  <c r="HDO23" i="96"/>
  <c r="HDN23" i="96"/>
  <c r="HDM23" i="96"/>
  <c r="HDL23" i="96"/>
  <c r="HDK23" i="96"/>
  <c r="HDJ23" i="96"/>
  <c r="HDI23" i="96"/>
  <c r="HDH23" i="96"/>
  <c r="HDG23" i="96"/>
  <c r="HDF23" i="96"/>
  <c r="HDE23" i="96"/>
  <c r="HDD23" i="96"/>
  <c r="HDC23" i="96"/>
  <c r="HDB23" i="96"/>
  <c r="HDA23" i="96"/>
  <c r="HCZ23" i="96"/>
  <c r="HCY23" i="96"/>
  <c r="HCX23" i="96"/>
  <c r="HCW23" i="96"/>
  <c r="HCV23" i="96"/>
  <c r="HCU23" i="96"/>
  <c r="HCT23" i="96"/>
  <c r="HCS23" i="96"/>
  <c r="HCR23" i="96"/>
  <c r="HCQ23" i="96"/>
  <c r="HCP23" i="96"/>
  <c r="HCO23" i="96"/>
  <c r="HCN23" i="96"/>
  <c r="HCM23" i="96"/>
  <c r="HCL23" i="96"/>
  <c r="HCK23" i="96"/>
  <c r="HCJ23" i="96"/>
  <c r="HCI23" i="96"/>
  <c r="HCH23" i="96"/>
  <c r="HCG23" i="96"/>
  <c r="HCF23" i="96"/>
  <c r="HCE23" i="96"/>
  <c r="HCD23" i="96"/>
  <c r="HCC23" i="96"/>
  <c r="HCB23" i="96"/>
  <c r="HCA23" i="96"/>
  <c r="HBZ23" i="96"/>
  <c r="HBY23" i="96"/>
  <c r="HBX23" i="96"/>
  <c r="HBW23" i="96"/>
  <c r="HBV23" i="96"/>
  <c r="HBU23" i="96"/>
  <c r="HBT23" i="96"/>
  <c r="HBS23" i="96"/>
  <c r="HBR23" i="96"/>
  <c r="HBQ23" i="96"/>
  <c r="HBP23" i="96"/>
  <c r="HBO23" i="96"/>
  <c r="HBN23" i="96"/>
  <c r="HBM23" i="96"/>
  <c r="HBL23" i="96"/>
  <c r="HBK23" i="96"/>
  <c r="HBJ23" i="96"/>
  <c r="HBI23" i="96"/>
  <c r="HBH23" i="96"/>
  <c r="HBG23" i="96"/>
  <c r="HBF23" i="96"/>
  <c r="HBE23" i="96"/>
  <c r="HBD23" i="96"/>
  <c r="HBC23" i="96"/>
  <c r="HBB23" i="96"/>
  <c r="HBA23" i="96"/>
  <c r="HAZ23" i="96"/>
  <c r="HAY23" i="96"/>
  <c r="HAX23" i="96"/>
  <c r="HAW23" i="96"/>
  <c r="HAV23" i="96"/>
  <c r="HAU23" i="96"/>
  <c r="HAT23" i="96"/>
  <c r="HAS23" i="96"/>
  <c r="HAR23" i="96"/>
  <c r="HAQ23" i="96"/>
  <c r="HAP23" i="96"/>
  <c r="HAO23" i="96"/>
  <c r="HAN23" i="96"/>
  <c r="HAM23" i="96"/>
  <c r="HAL23" i="96"/>
  <c r="HAK23" i="96"/>
  <c r="HAJ23" i="96"/>
  <c r="HAI23" i="96"/>
  <c r="HAH23" i="96"/>
  <c r="HAG23" i="96"/>
  <c r="HAF23" i="96"/>
  <c r="HAE23" i="96"/>
  <c r="HAD23" i="96"/>
  <c r="HAC23" i="96"/>
  <c r="HAB23" i="96"/>
  <c r="HAA23" i="96"/>
  <c r="GZZ23" i="96"/>
  <c r="GZY23" i="96"/>
  <c r="GZX23" i="96"/>
  <c r="GZW23" i="96"/>
  <c r="GZV23" i="96"/>
  <c r="GZU23" i="96"/>
  <c r="GZT23" i="96"/>
  <c r="GZS23" i="96"/>
  <c r="GZR23" i="96"/>
  <c r="GZQ23" i="96"/>
  <c r="GZP23" i="96"/>
  <c r="GZO23" i="96"/>
  <c r="GZN23" i="96"/>
  <c r="GZM23" i="96"/>
  <c r="GZL23" i="96"/>
  <c r="GZK23" i="96"/>
  <c r="GZJ23" i="96"/>
  <c r="GZI23" i="96"/>
  <c r="GZH23" i="96"/>
  <c r="GZG23" i="96"/>
  <c r="GZF23" i="96"/>
  <c r="GZE23" i="96"/>
  <c r="GZD23" i="96"/>
  <c r="GZC23" i="96"/>
  <c r="GZB23" i="96"/>
  <c r="GZA23" i="96"/>
  <c r="GYZ23" i="96"/>
  <c r="GYY23" i="96"/>
  <c r="GYX23" i="96"/>
  <c r="GYW23" i="96"/>
  <c r="GYV23" i="96"/>
  <c r="GYU23" i="96"/>
  <c r="GYT23" i="96"/>
  <c r="GYS23" i="96"/>
  <c r="GYR23" i="96"/>
  <c r="GYQ23" i="96"/>
  <c r="GYP23" i="96"/>
  <c r="GYO23" i="96"/>
  <c r="GYN23" i="96"/>
  <c r="GYM23" i="96"/>
  <c r="GYL23" i="96"/>
  <c r="GYK23" i="96"/>
  <c r="GYJ23" i="96"/>
  <c r="GYI23" i="96"/>
  <c r="GYH23" i="96"/>
  <c r="GYG23" i="96"/>
  <c r="GYF23" i="96"/>
  <c r="GYE23" i="96"/>
  <c r="GYD23" i="96"/>
  <c r="GYC23" i="96"/>
  <c r="GYB23" i="96"/>
  <c r="GYA23" i="96"/>
  <c r="GXZ23" i="96"/>
  <c r="GXY23" i="96"/>
  <c r="GXX23" i="96"/>
  <c r="GXW23" i="96"/>
  <c r="GXV23" i="96"/>
  <c r="GXU23" i="96"/>
  <c r="GXT23" i="96"/>
  <c r="GXS23" i="96"/>
  <c r="GXR23" i="96"/>
  <c r="GXQ23" i="96"/>
  <c r="GXP23" i="96"/>
  <c r="GXO23" i="96"/>
  <c r="GXN23" i="96"/>
  <c r="GXM23" i="96"/>
  <c r="GXL23" i="96"/>
  <c r="GXK23" i="96"/>
  <c r="GXJ23" i="96"/>
  <c r="GXI23" i="96"/>
  <c r="GXH23" i="96"/>
  <c r="GXG23" i="96"/>
  <c r="GXF23" i="96"/>
  <c r="GXE23" i="96"/>
  <c r="GXD23" i="96"/>
  <c r="GXC23" i="96"/>
  <c r="GXB23" i="96"/>
  <c r="GXA23" i="96"/>
  <c r="GWZ23" i="96"/>
  <c r="GWY23" i="96"/>
  <c r="GWX23" i="96"/>
  <c r="GWW23" i="96"/>
  <c r="GWV23" i="96"/>
  <c r="GWU23" i="96"/>
  <c r="GWT23" i="96"/>
  <c r="GWS23" i="96"/>
  <c r="GWR23" i="96"/>
  <c r="GWQ23" i="96"/>
  <c r="GWP23" i="96"/>
  <c r="GWO23" i="96"/>
  <c r="GWN23" i="96"/>
  <c r="GWM23" i="96"/>
  <c r="GWL23" i="96"/>
  <c r="GWK23" i="96"/>
  <c r="GWJ23" i="96"/>
  <c r="GWI23" i="96"/>
  <c r="GWH23" i="96"/>
  <c r="GWG23" i="96"/>
  <c r="GWF23" i="96"/>
  <c r="GWE23" i="96"/>
  <c r="GWD23" i="96"/>
  <c r="GWC23" i="96"/>
  <c r="GWB23" i="96"/>
  <c r="GWA23" i="96"/>
  <c r="GVZ23" i="96"/>
  <c r="GVY23" i="96"/>
  <c r="GVX23" i="96"/>
  <c r="GVW23" i="96"/>
  <c r="GVV23" i="96"/>
  <c r="GVU23" i="96"/>
  <c r="GVT23" i="96"/>
  <c r="GVS23" i="96"/>
  <c r="GVR23" i="96"/>
  <c r="GVQ23" i="96"/>
  <c r="GVP23" i="96"/>
  <c r="GVO23" i="96"/>
  <c r="GVN23" i="96"/>
  <c r="GVM23" i="96"/>
  <c r="GVL23" i="96"/>
  <c r="GVK23" i="96"/>
  <c r="GVJ23" i="96"/>
  <c r="GVI23" i="96"/>
  <c r="GVH23" i="96"/>
  <c r="GVG23" i="96"/>
  <c r="GVF23" i="96"/>
  <c r="GVE23" i="96"/>
  <c r="GVD23" i="96"/>
  <c r="GVC23" i="96"/>
  <c r="GVB23" i="96"/>
  <c r="GVA23" i="96"/>
  <c r="GUZ23" i="96"/>
  <c r="GUY23" i="96"/>
  <c r="GUX23" i="96"/>
  <c r="GUW23" i="96"/>
  <c r="GUV23" i="96"/>
  <c r="GUU23" i="96"/>
  <c r="GUT23" i="96"/>
  <c r="GUS23" i="96"/>
  <c r="GUR23" i="96"/>
  <c r="GUQ23" i="96"/>
  <c r="GUP23" i="96"/>
  <c r="GUO23" i="96"/>
  <c r="GUN23" i="96"/>
  <c r="GUM23" i="96"/>
  <c r="GUL23" i="96"/>
  <c r="GUK23" i="96"/>
  <c r="GUJ23" i="96"/>
  <c r="GUI23" i="96"/>
  <c r="GUH23" i="96"/>
  <c r="GUG23" i="96"/>
  <c r="GUF23" i="96"/>
  <c r="GUE23" i="96"/>
  <c r="GUD23" i="96"/>
  <c r="GUC23" i="96"/>
  <c r="GUB23" i="96"/>
  <c r="GUA23" i="96"/>
  <c r="GTZ23" i="96"/>
  <c r="GTY23" i="96"/>
  <c r="GTX23" i="96"/>
  <c r="GTW23" i="96"/>
  <c r="GTV23" i="96"/>
  <c r="GTU23" i="96"/>
  <c r="GTT23" i="96"/>
  <c r="GTS23" i="96"/>
  <c r="GTR23" i="96"/>
  <c r="GTQ23" i="96"/>
  <c r="GTP23" i="96"/>
  <c r="GTO23" i="96"/>
  <c r="GTN23" i="96"/>
  <c r="GTM23" i="96"/>
  <c r="GTL23" i="96"/>
  <c r="GTK23" i="96"/>
  <c r="GTJ23" i="96"/>
  <c r="GTI23" i="96"/>
  <c r="GTH23" i="96"/>
  <c r="GTG23" i="96"/>
  <c r="GTF23" i="96"/>
  <c r="GTE23" i="96"/>
  <c r="GTD23" i="96"/>
  <c r="GTC23" i="96"/>
  <c r="GTB23" i="96"/>
  <c r="GTA23" i="96"/>
  <c r="GSZ23" i="96"/>
  <c r="GSY23" i="96"/>
  <c r="GSX23" i="96"/>
  <c r="GSW23" i="96"/>
  <c r="GSV23" i="96"/>
  <c r="GSU23" i="96"/>
  <c r="GST23" i="96"/>
  <c r="GSS23" i="96"/>
  <c r="GSR23" i="96"/>
  <c r="GSQ23" i="96"/>
  <c r="GSP23" i="96"/>
  <c r="GSO23" i="96"/>
  <c r="GSN23" i="96"/>
  <c r="GSM23" i="96"/>
  <c r="GSL23" i="96"/>
  <c r="GSK23" i="96"/>
  <c r="GSJ23" i="96"/>
  <c r="GSI23" i="96"/>
  <c r="GSH23" i="96"/>
  <c r="GSG23" i="96"/>
  <c r="GSF23" i="96"/>
  <c r="GSE23" i="96"/>
  <c r="GSD23" i="96"/>
  <c r="GSC23" i="96"/>
  <c r="GSB23" i="96"/>
  <c r="GSA23" i="96"/>
  <c r="GRZ23" i="96"/>
  <c r="GRY23" i="96"/>
  <c r="GRX23" i="96"/>
  <c r="GRW23" i="96"/>
  <c r="GRV23" i="96"/>
  <c r="GRU23" i="96"/>
  <c r="GRT23" i="96"/>
  <c r="GRS23" i="96"/>
  <c r="GRR23" i="96"/>
  <c r="GRQ23" i="96"/>
  <c r="GRP23" i="96"/>
  <c r="GRO23" i="96"/>
  <c r="GRN23" i="96"/>
  <c r="GRM23" i="96"/>
  <c r="GRL23" i="96"/>
  <c r="GRK23" i="96"/>
  <c r="GRJ23" i="96"/>
  <c r="GRI23" i="96"/>
  <c r="GRH23" i="96"/>
  <c r="GRG23" i="96"/>
  <c r="GRF23" i="96"/>
  <c r="GRE23" i="96"/>
  <c r="GRD23" i="96"/>
  <c r="GRC23" i="96"/>
  <c r="GRB23" i="96"/>
  <c r="GRA23" i="96"/>
  <c r="GQZ23" i="96"/>
  <c r="GQY23" i="96"/>
  <c r="GQX23" i="96"/>
  <c r="GQW23" i="96"/>
  <c r="GQV23" i="96"/>
  <c r="GQU23" i="96"/>
  <c r="GQT23" i="96"/>
  <c r="GQS23" i="96"/>
  <c r="GQR23" i="96"/>
  <c r="GQQ23" i="96"/>
  <c r="GQP23" i="96"/>
  <c r="GQO23" i="96"/>
  <c r="GQN23" i="96"/>
  <c r="GQM23" i="96"/>
  <c r="GQL23" i="96"/>
  <c r="GQK23" i="96"/>
  <c r="GQJ23" i="96"/>
  <c r="GQI23" i="96"/>
  <c r="GQH23" i="96"/>
  <c r="GQG23" i="96"/>
  <c r="GQF23" i="96"/>
  <c r="GQE23" i="96"/>
  <c r="GQD23" i="96"/>
  <c r="GQC23" i="96"/>
  <c r="GQB23" i="96"/>
  <c r="GQA23" i="96"/>
  <c r="GPZ23" i="96"/>
  <c r="GPY23" i="96"/>
  <c r="GPX23" i="96"/>
  <c r="GPW23" i="96"/>
  <c r="GPV23" i="96"/>
  <c r="GPU23" i="96"/>
  <c r="GPT23" i="96"/>
  <c r="GPS23" i="96"/>
  <c r="GPR23" i="96"/>
  <c r="GPQ23" i="96"/>
  <c r="GPP23" i="96"/>
  <c r="GPO23" i="96"/>
  <c r="GPN23" i="96"/>
  <c r="GPM23" i="96"/>
  <c r="GPL23" i="96"/>
  <c r="GPK23" i="96"/>
  <c r="GPJ23" i="96"/>
  <c r="GPI23" i="96"/>
  <c r="GPH23" i="96"/>
  <c r="GPG23" i="96"/>
  <c r="GPF23" i="96"/>
  <c r="GPE23" i="96"/>
  <c r="GPD23" i="96"/>
  <c r="GPC23" i="96"/>
  <c r="GPB23" i="96"/>
  <c r="GPA23" i="96"/>
  <c r="GOZ23" i="96"/>
  <c r="GOY23" i="96"/>
  <c r="GOX23" i="96"/>
  <c r="GOW23" i="96"/>
  <c r="GOV23" i="96"/>
  <c r="GOU23" i="96"/>
  <c r="GOT23" i="96"/>
  <c r="GOS23" i="96"/>
  <c r="GOR23" i="96"/>
  <c r="GOQ23" i="96"/>
  <c r="GOP23" i="96"/>
  <c r="GOO23" i="96"/>
  <c r="GON23" i="96"/>
  <c r="GOM23" i="96"/>
  <c r="GOL23" i="96"/>
  <c r="GOK23" i="96"/>
  <c r="GOJ23" i="96"/>
  <c r="GOI23" i="96"/>
  <c r="GOH23" i="96"/>
  <c r="GOG23" i="96"/>
  <c r="GOF23" i="96"/>
  <c r="GOE23" i="96"/>
  <c r="GOD23" i="96"/>
  <c r="GOC23" i="96"/>
  <c r="GOB23" i="96"/>
  <c r="GOA23" i="96"/>
  <c r="GNZ23" i="96"/>
  <c r="GNY23" i="96"/>
  <c r="GNX23" i="96"/>
  <c r="GNW23" i="96"/>
  <c r="GNV23" i="96"/>
  <c r="GNU23" i="96"/>
  <c r="GNT23" i="96"/>
  <c r="GNS23" i="96"/>
  <c r="GNR23" i="96"/>
  <c r="GNQ23" i="96"/>
  <c r="GNP23" i="96"/>
  <c r="GNO23" i="96"/>
  <c r="GNN23" i="96"/>
  <c r="GNM23" i="96"/>
  <c r="GNL23" i="96"/>
  <c r="GNK23" i="96"/>
  <c r="GNJ23" i="96"/>
  <c r="GNI23" i="96"/>
  <c r="GNH23" i="96"/>
  <c r="GNG23" i="96"/>
  <c r="GNF23" i="96"/>
  <c r="GNE23" i="96"/>
  <c r="GND23" i="96"/>
  <c r="GNC23" i="96"/>
  <c r="GNB23" i="96"/>
  <c r="GNA23" i="96"/>
  <c r="GMZ23" i="96"/>
  <c r="GMY23" i="96"/>
  <c r="GMX23" i="96"/>
  <c r="GMW23" i="96"/>
  <c r="GMV23" i="96"/>
  <c r="GMU23" i="96"/>
  <c r="GMT23" i="96"/>
  <c r="GMS23" i="96"/>
  <c r="GMR23" i="96"/>
  <c r="GMQ23" i="96"/>
  <c r="GMP23" i="96"/>
  <c r="GMO23" i="96"/>
  <c r="GMN23" i="96"/>
  <c r="GMM23" i="96"/>
  <c r="GML23" i="96"/>
  <c r="GMK23" i="96"/>
  <c r="GMJ23" i="96"/>
  <c r="GMI23" i="96"/>
  <c r="GMH23" i="96"/>
  <c r="GMG23" i="96"/>
  <c r="GMF23" i="96"/>
  <c r="GME23" i="96"/>
  <c r="GMD23" i="96"/>
  <c r="GMC23" i="96"/>
  <c r="GMB23" i="96"/>
  <c r="GMA23" i="96"/>
  <c r="GLZ23" i="96"/>
  <c r="GLY23" i="96"/>
  <c r="GLX23" i="96"/>
  <c r="GLW23" i="96"/>
  <c r="GLV23" i="96"/>
  <c r="GLU23" i="96"/>
  <c r="GLT23" i="96"/>
  <c r="GLS23" i="96"/>
  <c r="GLR23" i="96"/>
  <c r="GLQ23" i="96"/>
  <c r="GLP23" i="96"/>
  <c r="GLO23" i="96"/>
  <c r="GLN23" i="96"/>
  <c r="GLM23" i="96"/>
  <c r="GLL23" i="96"/>
  <c r="GLK23" i="96"/>
  <c r="GLJ23" i="96"/>
  <c r="GLI23" i="96"/>
  <c r="GLH23" i="96"/>
  <c r="GLG23" i="96"/>
  <c r="GLF23" i="96"/>
  <c r="GLE23" i="96"/>
  <c r="GLD23" i="96"/>
  <c r="GLC23" i="96"/>
  <c r="GLB23" i="96"/>
  <c r="GLA23" i="96"/>
  <c r="GKZ23" i="96"/>
  <c r="GKY23" i="96"/>
  <c r="GKX23" i="96"/>
  <c r="GKW23" i="96"/>
  <c r="GKV23" i="96"/>
  <c r="GKU23" i="96"/>
  <c r="GKT23" i="96"/>
  <c r="GKS23" i="96"/>
  <c r="GKR23" i="96"/>
  <c r="GKQ23" i="96"/>
  <c r="GKP23" i="96"/>
  <c r="GKO23" i="96"/>
  <c r="GKN23" i="96"/>
  <c r="GKM23" i="96"/>
  <c r="GKL23" i="96"/>
  <c r="GKK23" i="96"/>
  <c r="GKJ23" i="96"/>
  <c r="GKI23" i="96"/>
  <c r="GKH23" i="96"/>
  <c r="GKG23" i="96"/>
  <c r="GKF23" i="96"/>
  <c r="GKE23" i="96"/>
  <c r="GKD23" i="96"/>
  <c r="GKC23" i="96"/>
  <c r="GKB23" i="96"/>
  <c r="GKA23" i="96"/>
  <c r="GJZ23" i="96"/>
  <c r="GJY23" i="96"/>
  <c r="GJX23" i="96"/>
  <c r="GJW23" i="96"/>
  <c r="GJV23" i="96"/>
  <c r="GJU23" i="96"/>
  <c r="GJT23" i="96"/>
  <c r="GJS23" i="96"/>
  <c r="GJR23" i="96"/>
  <c r="GJQ23" i="96"/>
  <c r="GJP23" i="96"/>
  <c r="GJO23" i="96"/>
  <c r="GJN23" i="96"/>
  <c r="GJM23" i="96"/>
  <c r="GJL23" i="96"/>
  <c r="GJK23" i="96"/>
  <c r="GJJ23" i="96"/>
  <c r="GJI23" i="96"/>
  <c r="GJH23" i="96"/>
  <c r="GJG23" i="96"/>
  <c r="GJF23" i="96"/>
  <c r="GJE23" i="96"/>
  <c r="GJD23" i="96"/>
  <c r="GJC23" i="96"/>
  <c r="GJB23" i="96"/>
  <c r="GJA23" i="96"/>
  <c r="GIZ23" i="96"/>
  <c r="GIY23" i="96"/>
  <c r="GIX23" i="96"/>
  <c r="GIW23" i="96"/>
  <c r="GIV23" i="96"/>
  <c r="GIU23" i="96"/>
  <c r="GIT23" i="96"/>
  <c r="GIS23" i="96"/>
  <c r="GIR23" i="96"/>
  <c r="GIQ23" i="96"/>
  <c r="GIP23" i="96"/>
  <c r="GIO23" i="96"/>
  <c r="GIN23" i="96"/>
  <c r="GIM23" i="96"/>
  <c r="GIL23" i="96"/>
  <c r="GIK23" i="96"/>
  <c r="GIJ23" i="96"/>
  <c r="GII23" i="96"/>
  <c r="GIH23" i="96"/>
  <c r="GIG23" i="96"/>
  <c r="GIF23" i="96"/>
  <c r="GIE23" i="96"/>
  <c r="GID23" i="96"/>
  <c r="GIC23" i="96"/>
  <c r="GIB23" i="96"/>
  <c r="GIA23" i="96"/>
  <c r="GHZ23" i="96"/>
  <c r="GHY23" i="96"/>
  <c r="GHX23" i="96"/>
  <c r="GHW23" i="96"/>
  <c r="GHV23" i="96"/>
  <c r="GHU23" i="96"/>
  <c r="GHT23" i="96"/>
  <c r="GHS23" i="96"/>
  <c r="GHR23" i="96"/>
  <c r="GHQ23" i="96"/>
  <c r="GHP23" i="96"/>
  <c r="GHO23" i="96"/>
  <c r="GHN23" i="96"/>
  <c r="GHM23" i="96"/>
  <c r="GHL23" i="96"/>
  <c r="GHK23" i="96"/>
  <c r="GHJ23" i="96"/>
  <c r="GHI23" i="96"/>
  <c r="GHH23" i="96"/>
  <c r="GHG23" i="96"/>
  <c r="GHF23" i="96"/>
  <c r="GHE23" i="96"/>
  <c r="GHD23" i="96"/>
  <c r="GHC23" i="96"/>
  <c r="GHB23" i="96"/>
  <c r="GHA23" i="96"/>
  <c r="GGZ23" i="96"/>
  <c r="GGY23" i="96"/>
  <c r="GGX23" i="96"/>
  <c r="GGW23" i="96"/>
  <c r="GGV23" i="96"/>
  <c r="GGU23" i="96"/>
  <c r="GGT23" i="96"/>
  <c r="GGS23" i="96"/>
  <c r="GGR23" i="96"/>
  <c r="GGQ23" i="96"/>
  <c r="GGP23" i="96"/>
  <c r="GGO23" i="96"/>
  <c r="GGN23" i="96"/>
  <c r="GGM23" i="96"/>
  <c r="GGL23" i="96"/>
  <c r="GGK23" i="96"/>
  <c r="GGJ23" i="96"/>
  <c r="GGI23" i="96"/>
  <c r="GGH23" i="96"/>
  <c r="GGG23" i="96"/>
  <c r="GGF23" i="96"/>
  <c r="GGE23" i="96"/>
  <c r="GGD23" i="96"/>
  <c r="GGC23" i="96"/>
  <c r="GGB23" i="96"/>
  <c r="GGA23" i="96"/>
  <c r="GFZ23" i="96"/>
  <c r="GFY23" i="96"/>
  <c r="GFX23" i="96"/>
  <c r="GFW23" i="96"/>
  <c r="GFV23" i="96"/>
  <c r="GFU23" i="96"/>
  <c r="GFT23" i="96"/>
  <c r="GFS23" i="96"/>
  <c r="GFR23" i="96"/>
  <c r="GFQ23" i="96"/>
  <c r="GFP23" i="96"/>
  <c r="GFO23" i="96"/>
  <c r="GFN23" i="96"/>
  <c r="GFM23" i="96"/>
  <c r="GFL23" i="96"/>
  <c r="GFK23" i="96"/>
  <c r="GFJ23" i="96"/>
  <c r="GFI23" i="96"/>
  <c r="GFH23" i="96"/>
  <c r="GFG23" i="96"/>
  <c r="GFF23" i="96"/>
  <c r="GFE23" i="96"/>
  <c r="GFD23" i="96"/>
  <c r="GFC23" i="96"/>
  <c r="GFB23" i="96"/>
  <c r="GFA23" i="96"/>
  <c r="GEZ23" i="96"/>
  <c r="GEY23" i="96"/>
  <c r="GEX23" i="96"/>
  <c r="GEW23" i="96"/>
  <c r="GEV23" i="96"/>
  <c r="GEU23" i="96"/>
  <c r="GET23" i="96"/>
  <c r="GES23" i="96"/>
  <c r="GER23" i="96"/>
  <c r="GEQ23" i="96"/>
  <c r="GEP23" i="96"/>
  <c r="GEO23" i="96"/>
  <c r="GEN23" i="96"/>
  <c r="GEM23" i="96"/>
  <c r="GEL23" i="96"/>
  <c r="GEK23" i="96"/>
  <c r="GEJ23" i="96"/>
  <c r="GEI23" i="96"/>
  <c r="GEH23" i="96"/>
  <c r="GEG23" i="96"/>
  <c r="GEF23" i="96"/>
  <c r="GEE23" i="96"/>
  <c r="GED23" i="96"/>
  <c r="GEC23" i="96"/>
  <c r="GEB23" i="96"/>
  <c r="GEA23" i="96"/>
  <c r="GDZ23" i="96"/>
  <c r="GDY23" i="96"/>
  <c r="GDX23" i="96"/>
  <c r="GDW23" i="96"/>
  <c r="GDV23" i="96"/>
  <c r="GDU23" i="96"/>
  <c r="GDT23" i="96"/>
  <c r="GDS23" i="96"/>
  <c r="GDR23" i="96"/>
  <c r="GDQ23" i="96"/>
  <c r="GDP23" i="96"/>
  <c r="GDO23" i="96"/>
  <c r="GDN23" i="96"/>
  <c r="GDM23" i="96"/>
  <c r="GDL23" i="96"/>
  <c r="GDK23" i="96"/>
  <c r="GDJ23" i="96"/>
  <c r="GDI23" i="96"/>
  <c r="GDH23" i="96"/>
  <c r="GDG23" i="96"/>
  <c r="GDF23" i="96"/>
  <c r="GDE23" i="96"/>
  <c r="GDD23" i="96"/>
  <c r="GDC23" i="96"/>
  <c r="GDB23" i="96"/>
  <c r="GDA23" i="96"/>
  <c r="GCZ23" i="96"/>
  <c r="GCY23" i="96"/>
  <c r="GCX23" i="96"/>
  <c r="GCW23" i="96"/>
  <c r="GCV23" i="96"/>
  <c r="GCU23" i="96"/>
  <c r="GCT23" i="96"/>
  <c r="GCS23" i="96"/>
  <c r="GCR23" i="96"/>
  <c r="GCQ23" i="96"/>
  <c r="GCP23" i="96"/>
  <c r="GCO23" i="96"/>
  <c r="GCN23" i="96"/>
  <c r="GCM23" i="96"/>
  <c r="GCL23" i="96"/>
  <c r="GCK23" i="96"/>
  <c r="GCJ23" i="96"/>
  <c r="GCI23" i="96"/>
  <c r="GCH23" i="96"/>
  <c r="GCG23" i="96"/>
  <c r="GCF23" i="96"/>
  <c r="GCE23" i="96"/>
  <c r="GCD23" i="96"/>
  <c r="GCC23" i="96"/>
  <c r="GCB23" i="96"/>
  <c r="GCA23" i="96"/>
  <c r="GBZ23" i="96"/>
  <c r="GBY23" i="96"/>
  <c r="GBX23" i="96"/>
  <c r="GBW23" i="96"/>
  <c r="GBV23" i="96"/>
  <c r="GBU23" i="96"/>
  <c r="GBT23" i="96"/>
  <c r="GBS23" i="96"/>
  <c r="GBR23" i="96"/>
  <c r="GBQ23" i="96"/>
  <c r="GBP23" i="96"/>
  <c r="GBO23" i="96"/>
  <c r="GBN23" i="96"/>
  <c r="GBM23" i="96"/>
  <c r="GBL23" i="96"/>
  <c r="GBK23" i="96"/>
  <c r="GBJ23" i="96"/>
  <c r="GBI23" i="96"/>
  <c r="GBH23" i="96"/>
  <c r="GBG23" i="96"/>
  <c r="GBF23" i="96"/>
  <c r="GBE23" i="96"/>
  <c r="GBD23" i="96"/>
  <c r="GBC23" i="96"/>
  <c r="GBB23" i="96"/>
  <c r="GBA23" i="96"/>
  <c r="GAZ23" i="96"/>
  <c r="GAY23" i="96"/>
  <c r="GAX23" i="96"/>
  <c r="GAW23" i="96"/>
  <c r="GAV23" i="96"/>
  <c r="GAU23" i="96"/>
  <c r="GAT23" i="96"/>
  <c r="GAS23" i="96"/>
  <c r="GAR23" i="96"/>
  <c r="GAQ23" i="96"/>
  <c r="GAP23" i="96"/>
  <c r="GAO23" i="96"/>
  <c r="GAN23" i="96"/>
  <c r="GAM23" i="96"/>
  <c r="GAL23" i="96"/>
  <c r="GAK23" i="96"/>
  <c r="GAJ23" i="96"/>
  <c r="GAI23" i="96"/>
  <c r="GAH23" i="96"/>
  <c r="GAG23" i="96"/>
  <c r="GAF23" i="96"/>
  <c r="GAE23" i="96"/>
  <c r="GAD23" i="96"/>
  <c r="GAC23" i="96"/>
  <c r="GAB23" i="96"/>
  <c r="GAA23" i="96"/>
  <c r="FZZ23" i="96"/>
  <c r="FZY23" i="96"/>
  <c r="FZX23" i="96"/>
  <c r="FZW23" i="96"/>
  <c r="FZV23" i="96"/>
  <c r="FZU23" i="96"/>
  <c r="FZT23" i="96"/>
  <c r="FZS23" i="96"/>
  <c r="FZR23" i="96"/>
  <c r="FZQ23" i="96"/>
  <c r="FZP23" i="96"/>
  <c r="FZO23" i="96"/>
  <c r="FZN23" i="96"/>
  <c r="FZM23" i="96"/>
  <c r="FZL23" i="96"/>
  <c r="FZK23" i="96"/>
  <c r="FZJ23" i="96"/>
  <c r="FZI23" i="96"/>
  <c r="FZH23" i="96"/>
  <c r="FZG23" i="96"/>
  <c r="FZF23" i="96"/>
  <c r="FZE23" i="96"/>
  <c r="FZD23" i="96"/>
  <c r="FZC23" i="96"/>
  <c r="FZB23" i="96"/>
  <c r="FZA23" i="96"/>
  <c r="FYZ23" i="96"/>
  <c r="FYY23" i="96"/>
  <c r="FYX23" i="96"/>
  <c r="FYW23" i="96"/>
  <c r="FYV23" i="96"/>
  <c r="FYU23" i="96"/>
  <c r="FYT23" i="96"/>
  <c r="FYS23" i="96"/>
  <c r="FYR23" i="96"/>
  <c r="FYQ23" i="96"/>
  <c r="FYP23" i="96"/>
  <c r="FYO23" i="96"/>
  <c r="FYN23" i="96"/>
  <c r="FYM23" i="96"/>
  <c r="FYL23" i="96"/>
  <c r="FYK23" i="96"/>
  <c r="FYJ23" i="96"/>
  <c r="FYI23" i="96"/>
  <c r="FYH23" i="96"/>
  <c r="FYG23" i="96"/>
  <c r="FYF23" i="96"/>
  <c r="FYE23" i="96"/>
  <c r="FYD23" i="96"/>
  <c r="FYC23" i="96"/>
  <c r="FYB23" i="96"/>
  <c r="FYA23" i="96"/>
  <c r="FXZ23" i="96"/>
  <c r="FXY23" i="96"/>
  <c r="FXX23" i="96"/>
  <c r="FXW23" i="96"/>
  <c r="FXV23" i="96"/>
  <c r="FXU23" i="96"/>
  <c r="FXT23" i="96"/>
  <c r="FXS23" i="96"/>
  <c r="FXR23" i="96"/>
  <c r="FXQ23" i="96"/>
  <c r="FXP23" i="96"/>
  <c r="FXO23" i="96"/>
  <c r="FXN23" i="96"/>
  <c r="FXM23" i="96"/>
  <c r="FXL23" i="96"/>
  <c r="FXK23" i="96"/>
  <c r="FXJ23" i="96"/>
  <c r="FXI23" i="96"/>
  <c r="FXH23" i="96"/>
  <c r="FXG23" i="96"/>
  <c r="FXF23" i="96"/>
  <c r="FXE23" i="96"/>
  <c r="FXD23" i="96"/>
  <c r="FXC23" i="96"/>
  <c r="FXB23" i="96"/>
  <c r="FXA23" i="96"/>
  <c r="FWZ23" i="96"/>
  <c r="FWY23" i="96"/>
  <c r="FWX23" i="96"/>
  <c r="FWW23" i="96"/>
  <c r="FWV23" i="96"/>
  <c r="FWU23" i="96"/>
  <c r="FWT23" i="96"/>
  <c r="FWS23" i="96"/>
  <c r="FWR23" i="96"/>
  <c r="FWQ23" i="96"/>
  <c r="FWP23" i="96"/>
  <c r="FWO23" i="96"/>
  <c r="FWN23" i="96"/>
  <c r="FWM23" i="96"/>
  <c r="FWL23" i="96"/>
  <c r="FWK23" i="96"/>
  <c r="FWJ23" i="96"/>
  <c r="FWI23" i="96"/>
  <c r="FWH23" i="96"/>
  <c r="FWG23" i="96"/>
  <c r="FWF23" i="96"/>
  <c r="FWE23" i="96"/>
  <c r="FWD23" i="96"/>
  <c r="FWC23" i="96"/>
  <c r="FWB23" i="96"/>
  <c r="FWA23" i="96"/>
  <c r="FVZ23" i="96"/>
  <c r="FVY23" i="96"/>
  <c r="FVX23" i="96"/>
  <c r="FVW23" i="96"/>
  <c r="FVV23" i="96"/>
  <c r="FVU23" i="96"/>
  <c r="FVT23" i="96"/>
  <c r="FVS23" i="96"/>
  <c r="FVR23" i="96"/>
  <c r="FVQ23" i="96"/>
  <c r="FVP23" i="96"/>
  <c r="FVO23" i="96"/>
  <c r="FVN23" i="96"/>
  <c r="FVM23" i="96"/>
  <c r="FVL23" i="96"/>
  <c r="FVK23" i="96"/>
  <c r="FVJ23" i="96"/>
  <c r="FVI23" i="96"/>
  <c r="FVH23" i="96"/>
  <c r="FVG23" i="96"/>
  <c r="FVF23" i="96"/>
  <c r="FVE23" i="96"/>
  <c r="FVD23" i="96"/>
  <c r="FVC23" i="96"/>
  <c r="FVB23" i="96"/>
  <c r="FVA23" i="96"/>
  <c r="FUZ23" i="96"/>
  <c r="FUY23" i="96"/>
  <c r="FUX23" i="96"/>
  <c r="FUW23" i="96"/>
  <c r="FUV23" i="96"/>
  <c r="FUU23" i="96"/>
  <c r="FUT23" i="96"/>
  <c r="FUS23" i="96"/>
  <c r="FUR23" i="96"/>
  <c r="FUQ23" i="96"/>
  <c r="FUP23" i="96"/>
  <c r="FUO23" i="96"/>
  <c r="FUN23" i="96"/>
  <c r="FUM23" i="96"/>
  <c r="FUL23" i="96"/>
  <c r="FUK23" i="96"/>
  <c r="FUJ23" i="96"/>
  <c r="FUI23" i="96"/>
  <c r="FUH23" i="96"/>
  <c r="FUG23" i="96"/>
  <c r="FUF23" i="96"/>
  <c r="FUE23" i="96"/>
  <c r="FUD23" i="96"/>
  <c r="FUC23" i="96"/>
  <c r="FUB23" i="96"/>
  <c r="FUA23" i="96"/>
  <c r="FTZ23" i="96"/>
  <c r="FTY23" i="96"/>
  <c r="FTX23" i="96"/>
  <c r="FTW23" i="96"/>
  <c r="FTV23" i="96"/>
  <c r="FTU23" i="96"/>
  <c r="FTT23" i="96"/>
  <c r="FTS23" i="96"/>
  <c r="FTR23" i="96"/>
  <c r="FTQ23" i="96"/>
  <c r="FTP23" i="96"/>
  <c r="FTO23" i="96"/>
  <c r="FTN23" i="96"/>
  <c r="FTM23" i="96"/>
  <c r="FTL23" i="96"/>
  <c r="FTK23" i="96"/>
  <c r="FTJ23" i="96"/>
  <c r="FTI23" i="96"/>
  <c r="FTH23" i="96"/>
  <c r="FTG23" i="96"/>
  <c r="FTF23" i="96"/>
  <c r="FTE23" i="96"/>
  <c r="FTD23" i="96"/>
  <c r="FTC23" i="96"/>
  <c r="FTB23" i="96"/>
  <c r="FTA23" i="96"/>
  <c r="FSZ23" i="96"/>
  <c r="FSY23" i="96"/>
  <c r="FSX23" i="96"/>
  <c r="FSW23" i="96"/>
  <c r="FSV23" i="96"/>
  <c r="FSU23" i="96"/>
  <c r="FST23" i="96"/>
  <c r="FSS23" i="96"/>
  <c r="FSR23" i="96"/>
  <c r="FSQ23" i="96"/>
  <c r="FSP23" i="96"/>
  <c r="FSO23" i="96"/>
  <c r="FSN23" i="96"/>
  <c r="FSM23" i="96"/>
  <c r="FSL23" i="96"/>
  <c r="FSK23" i="96"/>
  <c r="FSJ23" i="96"/>
  <c r="FSI23" i="96"/>
  <c r="FSH23" i="96"/>
  <c r="FSG23" i="96"/>
  <c r="FSF23" i="96"/>
  <c r="FSE23" i="96"/>
  <c r="FSD23" i="96"/>
  <c r="FSC23" i="96"/>
  <c r="FSB23" i="96"/>
  <c r="FSA23" i="96"/>
  <c r="FRZ23" i="96"/>
  <c r="FRY23" i="96"/>
  <c r="FRX23" i="96"/>
  <c r="FRW23" i="96"/>
  <c r="FRV23" i="96"/>
  <c r="FRU23" i="96"/>
  <c r="FRT23" i="96"/>
  <c r="FRS23" i="96"/>
  <c r="FRR23" i="96"/>
  <c r="FRQ23" i="96"/>
  <c r="FRP23" i="96"/>
  <c r="FRO23" i="96"/>
  <c r="FRN23" i="96"/>
  <c r="FRM23" i="96"/>
  <c r="FRL23" i="96"/>
  <c r="FRK23" i="96"/>
  <c r="FRJ23" i="96"/>
  <c r="FRI23" i="96"/>
  <c r="FRH23" i="96"/>
  <c r="FRG23" i="96"/>
  <c r="FRF23" i="96"/>
  <c r="FRE23" i="96"/>
  <c r="FRD23" i="96"/>
  <c r="FRC23" i="96"/>
  <c r="FRB23" i="96"/>
  <c r="FRA23" i="96"/>
  <c r="FQZ23" i="96"/>
  <c r="FQY23" i="96"/>
  <c r="FQX23" i="96"/>
  <c r="FQW23" i="96"/>
  <c r="FQV23" i="96"/>
  <c r="FQU23" i="96"/>
  <c r="FQT23" i="96"/>
  <c r="FQS23" i="96"/>
  <c r="FQR23" i="96"/>
  <c r="FQQ23" i="96"/>
  <c r="FQP23" i="96"/>
  <c r="FQO23" i="96"/>
  <c r="FQN23" i="96"/>
  <c r="FQM23" i="96"/>
  <c r="FQL23" i="96"/>
  <c r="FQK23" i="96"/>
  <c r="FQJ23" i="96"/>
  <c r="FQI23" i="96"/>
  <c r="FQH23" i="96"/>
  <c r="FQG23" i="96"/>
  <c r="FQF23" i="96"/>
  <c r="FQE23" i="96"/>
  <c r="FQD23" i="96"/>
  <c r="FQC23" i="96"/>
  <c r="FQB23" i="96"/>
  <c r="FQA23" i="96"/>
  <c r="FPZ23" i="96"/>
  <c r="FPY23" i="96"/>
  <c r="FPX23" i="96"/>
  <c r="FPW23" i="96"/>
  <c r="FPV23" i="96"/>
  <c r="FPU23" i="96"/>
  <c r="FPT23" i="96"/>
  <c r="FPS23" i="96"/>
  <c r="FPR23" i="96"/>
  <c r="FPQ23" i="96"/>
  <c r="FPP23" i="96"/>
  <c r="FPO23" i="96"/>
  <c r="FPN23" i="96"/>
  <c r="FPM23" i="96"/>
  <c r="FPL23" i="96"/>
  <c r="FPK23" i="96"/>
  <c r="FPJ23" i="96"/>
  <c r="FPI23" i="96"/>
  <c r="FPH23" i="96"/>
  <c r="FPG23" i="96"/>
  <c r="FPF23" i="96"/>
  <c r="FPE23" i="96"/>
  <c r="FPD23" i="96"/>
  <c r="FPC23" i="96"/>
  <c r="FPB23" i="96"/>
  <c r="FPA23" i="96"/>
  <c r="FOZ23" i="96"/>
  <c r="FOY23" i="96"/>
  <c r="FOX23" i="96"/>
  <c r="FOW23" i="96"/>
  <c r="FOV23" i="96"/>
  <c r="FOU23" i="96"/>
  <c r="FOT23" i="96"/>
  <c r="FOS23" i="96"/>
  <c r="FOR23" i="96"/>
  <c r="FOQ23" i="96"/>
  <c r="FOP23" i="96"/>
  <c r="FOO23" i="96"/>
  <c r="FON23" i="96"/>
  <c r="FOM23" i="96"/>
  <c r="FOL23" i="96"/>
  <c r="FOK23" i="96"/>
  <c r="FOJ23" i="96"/>
  <c r="FOI23" i="96"/>
  <c r="FOH23" i="96"/>
  <c r="FOG23" i="96"/>
  <c r="FOF23" i="96"/>
  <c r="FOE23" i="96"/>
  <c r="FOD23" i="96"/>
  <c r="FOC23" i="96"/>
  <c r="FOB23" i="96"/>
  <c r="FOA23" i="96"/>
  <c r="FNZ23" i="96"/>
  <c r="FNY23" i="96"/>
  <c r="FNX23" i="96"/>
  <c r="FNW23" i="96"/>
  <c r="FNV23" i="96"/>
  <c r="FNU23" i="96"/>
  <c r="FNT23" i="96"/>
  <c r="FNS23" i="96"/>
  <c r="FNR23" i="96"/>
  <c r="FNQ23" i="96"/>
  <c r="FNP23" i="96"/>
  <c r="FNO23" i="96"/>
  <c r="FNN23" i="96"/>
  <c r="FNM23" i="96"/>
  <c r="FNL23" i="96"/>
  <c r="FNK23" i="96"/>
  <c r="FNJ23" i="96"/>
  <c r="FNI23" i="96"/>
  <c r="FNH23" i="96"/>
  <c r="FNG23" i="96"/>
  <c r="FNF23" i="96"/>
  <c r="FNE23" i="96"/>
  <c r="FND23" i="96"/>
  <c r="FNC23" i="96"/>
  <c r="FNB23" i="96"/>
  <c r="FNA23" i="96"/>
  <c r="FMZ23" i="96"/>
  <c r="FMY23" i="96"/>
  <c r="FMX23" i="96"/>
  <c r="FMW23" i="96"/>
  <c r="FMV23" i="96"/>
  <c r="FMU23" i="96"/>
  <c r="FMT23" i="96"/>
  <c r="FMS23" i="96"/>
  <c r="FMR23" i="96"/>
  <c r="FMQ23" i="96"/>
  <c r="FMP23" i="96"/>
  <c r="FMO23" i="96"/>
  <c r="FMN23" i="96"/>
  <c r="FMM23" i="96"/>
  <c r="FML23" i="96"/>
  <c r="FMK23" i="96"/>
  <c r="FMJ23" i="96"/>
  <c r="FMI23" i="96"/>
  <c r="FMH23" i="96"/>
  <c r="FMG23" i="96"/>
  <c r="FMF23" i="96"/>
  <c r="FME23" i="96"/>
  <c r="FMD23" i="96"/>
  <c r="FMC23" i="96"/>
  <c r="FMB23" i="96"/>
  <c r="FMA23" i="96"/>
  <c r="FLZ23" i="96"/>
  <c r="FLY23" i="96"/>
  <c r="FLX23" i="96"/>
  <c r="FLW23" i="96"/>
  <c r="FLV23" i="96"/>
  <c r="FLU23" i="96"/>
  <c r="FLT23" i="96"/>
  <c r="FLS23" i="96"/>
  <c r="FLR23" i="96"/>
  <c r="FLQ23" i="96"/>
  <c r="FLP23" i="96"/>
  <c r="FLO23" i="96"/>
  <c r="FLN23" i="96"/>
  <c r="FLM23" i="96"/>
  <c r="FLL23" i="96"/>
  <c r="FLK23" i="96"/>
  <c r="FLJ23" i="96"/>
  <c r="FLI23" i="96"/>
  <c r="FLH23" i="96"/>
  <c r="FLG23" i="96"/>
  <c r="FLF23" i="96"/>
  <c r="FLE23" i="96"/>
  <c r="FLD23" i="96"/>
  <c r="FLC23" i="96"/>
  <c r="FLB23" i="96"/>
  <c r="FLA23" i="96"/>
  <c r="FKZ23" i="96"/>
  <c r="FKY23" i="96"/>
  <c r="FKX23" i="96"/>
  <c r="FKW23" i="96"/>
  <c r="FKV23" i="96"/>
  <c r="FKU23" i="96"/>
  <c r="FKT23" i="96"/>
  <c r="FKS23" i="96"/>
  <c r="FKR23" i="96"/>
  <c r="FKQ23" i="96"/>
  <c r="FKP23" i="96"/>
  <c r="FKO23" i="96"/>
  <c r="FKN23" i="96"/>
  <c r="FKM23" i="96"/>
  <c r="FKL23" i="96"/>
  <c r="FKK23" i="96"/>
  <c r="FKJ23" i="96"/>
  <c r="FKI23" i="96"/>
  <c r="FKH23" i="96"/>
  <c r="FKG23" i="96"/>
  <c r="FKF23" i="96"/>
  <c r="FKE23" i="96"/>
  <c r="FKD23" i="96"/>
  <c r="FKC23" i="96"/>
  <c r="FKB23" i="96"/>
  <c r="FKA23" i="96"/>
  <c r="FJZ23" i="96"/>
  <c r="FJY23" i="96"/>
  <c r="FJX23" i="96"/>
  <c r="FJW23" i="96"/>
  <c r="FJV23" i="96"/>
  <c r="FJU23" i="96"/>
  <c r="FJT23" i="96"/>
  <c r="FJS23" i="96"/>
  <c r="FJR23" i="96"/>
  <c r="FJQ23" i="96"/>
  <c r="FJP23" i="96"/>
  <c r="FJO23" i="96"/>
  <c r="FJN23" i="96"/>
  <c r="FJM23" i="96"/>
  <c r="FJL23" i="96"/>
  <c r="FJK23" i="96"/>
  <c r="FJJ23" i="96"/>
  <c r="FJI23" i="96"/>
  <c r="FJH23" i="96"/>
  <c r="FJG23" i="96"/>
  <c r="FJF23" i="96"/>
  <c r="FJE23" i="96"/>
  <c r="FJD23" i="96"/>
  <c r="FJC23" i="96"/>
  <c r="FJB23" i="96"/>
  <c r="FJA23" i="96"/>
  <c r="FIZ23" i="96"/>
  <c r="FIY23" i="96"/>
  <c r="FIX23" i="96"/>
  <c r="FIW23" i="96"/>
  <c r="FIV23" i="96"/>
  <c r="FIU23" i="96"/>
  <c r="FIT23" i="96"/>
  <c r="FIS23" i="96"/>
  <c r="FIR23" i="96"/>
  <c r="FIQ23" i="96"/>
  <c r="FIP23" i="96"/>
  <c r="FIO23" i="96"/>
  <c r="FIN23" i="96"/>
  <c r="FIM23" i="96"/>
  <c r="FIL23" i="96"/>
  <c r="FIK23" i="96"/>
  <c r="FIJ23" i="96"/>
  <c r="FII23" i="96"/>
  <c r="FIH23" i="96"/>
  <c r="FIG23" i="96"/>
  <c r="FIF23" i="96"/>
  <c r="FIE23" i="96"/>
  <c r="FID23" i="96"/>
  <c r="FIC23" i="96"/>
  <c r="FIB23" i="96"/>
  <c r="FIA23" i="96"/>
  <c r="FHZ23" i="96"/>
  <c r="FHY23" i="96"/>
  <c r="FHX23" i="96"/>
  <c r="FHW23" i="96"/>
  <c r="FHV23" i="96"/>
  <c r="FHU23" i="96"/>
  <c r="FHT23" i="96"/>
  <c r="FHS23" i="96"/>
  <c r="FHR23" i="96"/>
  <c r="FHQ23" i="96"/>
  <c r="FHP23" i="96"/>
  <c r="FHO23" i="96"/>
  <c r="FHN23" i="96"/>
  <c r="FHM23" i="96"/>
  <c r="FHL23" i="96"/>
  <c r="FHK23" i="96"/>
  <c r="FHJ23" i="96"/>
  <c r="FHI23" i="96"/>
  <c r="FHH23" i="96"/>
  <c r="FHG23" i="96"/>
  <c r="FHF23" i="96"/>
  <c r="FHE23" i="96"/>
  <c r="FHD23" i="96"/>
  <c r="FHC23" i="96"/>
  <c r="FHB23" i="96"/>
  <c r="FHA23" i="96"/>
  <c r="FGZ23" i="96"/>
  <c r="FGY23" i="96"/>
  <c r="FGX23" i="96"/>
  <c r="FGW23" i="96"/>
  <c r="FGV23" i="96"/>
  <c r="FGU23" i="96"/>
  <c r="FGT23" i="96"/>
  <c r="FGS23" i="96"/>
  <c r="FGR23" i="96"/>
  <c r="FGQ23" i="96"/>
  <c r="FGP23" i="96"/>
  <c r="FGO23" i="96"/>
  <c r="FGN23" i="96"/>
  <c r="FGM23" i="96"/>
  <c r="FGL23" i="96"/>
  <c r="FGK23" i="96"/>
  <c r="FGJ23" i="96"/>
  <c r="FGI23" i="96"/>
  <c r="FGH23" i="96"/>
  <c r="FGG23" i="96"/>
  <c r="FGF23" i="96"/>
  <c r="FGE23" i="96"/>
  <c r="FGD23" i="96"/>
  <c r="FGC23" i="96"/>
  <c r="FGB23" i="96"/>
  <c r="FGA23" i="96"/>
  <c r="FFZ23" i="96"/>
  <c r="FFY23" i="96"/>
  <c r="FFX23" i="96"/>
  <c r="FFW23" i="96"/>
  <c r="FFV23" i="96"/>
  <c r="FFU23" i="96"/>
  <c r="FFT23" i="96"/>
  <c r="FFS23" i="96"/>
  <c r="FFR23" i="96"/>
  <c r="FFQ23" i="96"/>
  <c r="FFP23" i="96"/>
  <c r="FFO23" i="96"/>
  <c r="FFN23" i="96"/>
  <c r="FFM23" i="96"/>
  <c r="FFL23" i="96"/>
  <c r="FFK23" i="96"/>
  <c r="FFJ23" i="96"/>
  <c r="FFI23" i="96"/>
  <c r="FFH23" i="96"/>
  <c r="FFG23" i="96"/>
  <c r="FFF23" i="96"/>
  <c r="FFE23" i="96"/>
  <c r="FFD23" i="96"/>
  <c r="FFC23" i="96"/>
  <c r="FFB23" i="96"/>
  <c r="FFA23" i="96"/>
  <c r="FEZ23" i="96"/>
  <c r="FEY23" i="96"/>
  <c r="FEX23" i="96"/>
  <c r="FEW23" i="96"/>
  <c r="FEV23" i="96"/>
  <c r="FEU23" i="96"/>
  <c r="FET23" i="96"/>
  <c r="FES23" i="96"/>
  <c r="FER23" i="96"/>
  <c r="FEQ23" i="96"/>
  <c r="FEP23" i="96"/>
  <c r="FEO23" i="96"/>
  <c r="FEN23" i="96"/>
  <c r="FEM23" i="96"/>
  <c r="FEL23" i="96"/>
  <c r="FEK23" i="96"/>
  <c r="FEJ23" i="96"/>
  <c r="FEI23" i="96"/>
  <c r="FEH23" i="96"/>
  <c r="FEG23" i="96"/>
  <c r="FEF23" i="96"/>
  <c r="FEE23" i="96"/>
  <c r="FED23" i="96"/>
  <c r="FEC23" i="96"/>
  <c r="FEB23" i="96"/>
  <c r="FEA23" i="96"/>
  <c r="FDZ23" i="96"/>
  <c r="FDY23" i="96"/>
  <c r="FDX23" i="96"/>
  <c r="FDW23" i="96"/>
  <c r="FDV23" i="96"/>
  <c r="FDU23" i="96"/>
  <c r="FDT23" i="96"/>
  <c r="FDS23" i="96"/>
  <c r="FDR23" i="96"/>
  <c r="FDQ23" i="96"/>
  <c r="FDP23" i="96"/>
  <c r="FDO23" i="96"/>
  <c r="FDN23" i="96"/>
  <c r="FDM23" i="96"/>
  <c r="FDL23" i="96"/>
  <c r="FDK23" i="96"/>
  <c r="FDJ23" i="96"/>
  <c r="FDI23" i="96"/>
  <c r="FDH23" i="96"/>
  <c r="FDG23" i="96"/>
  <c r="FDF23" i="96"/>
  <c r="FDE23" i="96"/>
  <c r="FDD23" i="96"/>
  <c r="FDC23" i="96"/>
  <c r="FDB23" i="96"/>
  <c r="FDA23" i="96"/>
  <c r="FCZ23" i="96"/>
  <c r="FCY23" i="96"/>
  <c r="FCX23" i="96"/>
  <c r="FCW23" i="96"/>
  <c r="FCV23" i="96"/>
  <c r="FCU23" i="96"/>
  <c r="FCT23" i="96"/>
  <c r="FCS23" i="96"/>
  <c r="FCR23" i="96"/>
  <c r="FCQ23" i="96"/>
  <c r="FCP23" i="96"/>
  <c r="FCO23" i="96"/>
  <c r="FCN23" i="96"/>
  <c r="FCM23" i="96"/>
  <c r="FCL23" i="96"/>
  <c r="FCK23" i="96"/>
  <c r="FCJ23" i="96"/>
  <c r="FCI23" i="96"/>
  <c r="FCH23" i="96"/>
  <c r="FCG23" i="96"/>
  <c r="FCF23" i="96"/>
  <c r="FCE23" i="96"/>
  <c r="FCD23" i="96"/>
  <c r="FCC23" i="96"/>
  <c r="FCB23" i="96"/>
  <c r="FCA23" i="96"/>
  <c r="FBZ23" i="96"/>
  <c r="FBY23" i="96"/>
  <c r="FBX23" i="96"/>
  <c r="FBW23" i="96"/>
  <c r="FBV23" i="96"/>
  <c r="FBU23" i="96"/>
  <c r="FBT23" i="96"/>
  <c r="FBS23" i="96"/>
  <c r="FBR23" i="96"/>
  <c r="FBQ23" i="96"/>
  <c r="FBP23" i="96"/>
  <c r="FBO23" i="96"/>
  <c r="FBN23" i="96"/>
  <c r="FBM23" i="96"/>
  <c r="FBL23" i="96"/>
  <c r="FBK23" i="96"/>
  <c r="FBJ23" i="96"/>
  <c r="FBI23" i="96"/>
  <c r="FBH23" i="96"/>
  <c r="FBG23" i="96"/>
  <c r="FBF23" i="96"/>
  <c r="FBE23" i="96"/>
  <c r="FBD23" i="96"/>
  <c r="FBC23" i="96"/>
  <c r="FBB23" i="96"/>
  <c r="FBA23" i="96"/>
  <c r="FAZ23" i="96"/>
  <c r="FAY23" i="96"/>
  <c r="FAX23" i="96"/>
  <c r="FAW23" i="96"/>
  <c r="FAV23" i="96"/>
  <c r="FAU23" i="96"/>
  <c r="FAT23" i="96"/>
  <c r="FAS23" i="96"/>
  <c r="FAR23" i="96"/>
  <c r="FAQ23" i="96"/>
  <c r="FAP23" i="96"/>
  <c r="FAO23" i="96"/>
  <c r="FAN23" i="96"/>
  <c r="FAM23" i="96"/>
  <c r="FAL23" i="96"/>
  <c r="FAK23" i="96"/>
  <c r="FAJ23" i="96"/>
  <c r="FAI23" i="96"/>
  <c r="FAH23" i="96"/>
  <c r="FAG23" i="96"/>
  <c r="FAF23" i="96"/>
  <c r="FAE23" i="96"/>
  <c r="FAD23" i="96"/>
  <c r="FAC23" i="96"/>
  <c r="FAB23" i="96"/>
  <c r="FAA23" i="96"/>
  <c r="EZZ23" i="96"/>
  <c r="EZY23" i="96"/>
  <c r="EZX23" i="96"/>
  <c r="EZW23" i="96"/>
  <c r="EZV23" i="96"/>
  <c r="EZU23" i="96"/>
  <c r="EZT23" i="96"/>
  <c r="EZS23" i="96"/>
  <c r="EZR23" i="96"/>
  <c r="EZQ23" i="96"/>
  <c r="EZP23" i="96"/>
  <c r="EZO23" i="96"/>
  <c r="EZN23" i="96"/>
  <c r="EZM23" i="96"/>
  <c r="EZL23" i="96"/>
  <c r="EZK23" i="96"/>
  <c r="EZJ23" i="96"/>
  <c r="EZI23" i="96"/>
  <c r="EZH23" i="96"/>
  <c r="EZG23" i="96"/>
  <c r="EZF23" i="96"/>
  <c r="EZE23" i="96"/>
  <c r="EZD23" i="96"/>
  <c r="EZC23" i="96"/>
  <c r="EZB23" i="96"/>
  <c r="EZA23" i="96"/>
  <c r="EYZ23" i="96"/>
  <c r="EYY23" i="96"/>
  <c r="EYX23" i="96"/>
  <c r="EYW23" i="96"/>
  <c r="EYV23" i="96"/>
  <c r="EYU23" i="96"/>
  <c r="EYT23" i="96"/>
  <c r="EYS23" i="96"/>
  <c r="EYR23" i="96"/>
  <c r="EYQ23" i="96"/>
  <c r="EYP23" i="96"/>
  <c r="EYO23" i="96"/>
  <c r="EYN23" i="96"/>
  <c r="EYM23" i="96"/>
  <c r="EYL23" i="96"/>
  <c r="EYK23" i="96"/>
  <c r="EYJ23" i="96"/>
  <c r="EYI23" i="96"/>
  <c r="EYH23" i="96"/>
  <c r="EYG23" i="96"/>
  <c r="EYF23" i="96"/>
  <c r="EYE23" i="96"/>
  <c r="EYD23" i="96"/>
  <c r="EYC23" i="96"/>
  <c r="EYB23" i="96"/>
  <c r="EYA23" i="96"/>
  <c r="EXZ23" i="96"/>
  <c r="EXY23" i="96"/>
  <c r="EXX23" i="96"/>
  <c r="EXW23" i="96"/>
  <c r="EXV23" i="96"/>
  <c r="EXU23" i="96"/>
  <c r="EXT23" i="96"/>
  <c r="EXS23" i="96"/>
  <c r="EXR23" i="96"/>
  <c r="EXQ23" i="96"/>
  <c r="EXP23" i="96"/>
  <c r="EXO23" i="96"/>
  <c r="EXN23" i="96"/>
  <c r="EXM23" i="96"/>
  <c r="EXL23" i="96"/>
  <c r="EXK23" i="96"/>
  <c r="EXJ23" i="96"/>
  <c r="EXI23" i="96"/>
  <c r="EXH23" i="96"/>
  <c r="EXG23" i="96"/>
  <c r="EXF23" i="96"/>
  <c r="EXE23" i="96"/>
  <c r="EXD23" i="96"/>
  <c r="EXC23" i="96"/>
  <c r="EXB23" i="96"/>
  <c r="EXA23" i="96"/>
  <c r="EWZ23" i="96"/>
  <c r="EWY23" i="96"/>
  <c r="EWX23" i="96"/>
  <c r="EWW23" i="96"/>
  <c r="EWV23" i="96"/>
  <c r="EWU23" i="96"/>
  <c r="EWT23" i="96"/>
  <c r="EWS23" i="96"/>
  <c r="EWR23" i="96"/>
  <c r="EWQ23" i="96"/>
  <c r="EWP23" i="96"/>
  <c r="EWO23" i="96"/>
  <c r="EWN23" i="96"/>
  <c r="EWM23" i="96"/>
  <c r="EWL23" i="96"/>
  <c r="EWK23" i="96"/>
  <c r="EWJ23" i="96"/>
  <c r="EWI23" i="96"/>
  <c r="EWH23" i="96"/>
  <c r="EWG23" i="96"/>
  <c r="EWF23" i="96"/>
  <c r="EWE23" i="96"/>
  <c r="EWD23" i="96"/>
  <c r="EWC23" i="96"/>
  <c r="EWB23" i="96"/>
  <c r="EWA23" i="96"/>
  <c r="EVZ23" i="96"/>
  <c r="EVY23" i="96"/>
  <c r="EVX23" i="96"/>
  <c r="EVW23" i="96"/>
  <c r="EVV23" i="96"/>
  <c r="EVU23" i="96"/>
  <c r="EVT23" i="96"/>
  <c r="EVS23" i="96"/>
  <c r="EVR23" i="96"/>
  <c r="EVQ23" i="96"/>
  <c r="EVP23" i="96"/>
  <c r="EVO23" i="96"/>
  <c r="EVN23" i="96"/>
  <c r="EVM23" i="96"/>
  <c r="EVL23" i="96"/>
  <c r="EVK23" i="96"/>
  <c r="EVJ23" i="96"/>
  <c r="EVI23" i="96"/>
  <c r="EVH23" i="96"/>
  <c r="EVG23" i="96"/>
  <c r="EVF23" i="96"/>
  <c r="EVE23" i="96"/>
  <c r="EVD23" i="96"/>
  <c r="EVC23" i="96"/>
  <c r="EVB23" i="96"/>
  <c r="EVA23" i="96"/>
  <c r="EUZ23" i="96"/>
  <c r="EUY23" i="96"/>
  <c r="EUX23" i="96"/>
  <c r="EUW23" i="96"/>
  <c r="EUV23" i="96"/>
  <c r="EUU23" i="96"/>
  <c r="EUT23" i="96"/>
  <c r="EUS23" i="96"/>
  <c r="EUR23" i="96"/>
  <c r="EUQ23" i="96"/>
  <c r="EUP23" i="96"/>
  <c r="EUO23" i="96"/>
  <c r="EUN23" i="96"/>
  <c r="EUM23" i="96"/>
  <c r="EUL23" i="96"/>
  <c r="EUK23" i="96"/>
  <c r="EUJ23" i="96"/>
  <c r="EUI23" i="96"/>
  <c r="EUH23" i="96"/>
  <c r="EUG23" i="96"/>
  <c r="EUF23" i="96"/>
  <c r="EUE23" i="96"/>
  <c r="EUD23" i="96"/>
  <c r="EUC23" i="96"/>
  <c r="EUB23" i="96"/>
  <c r="EUA23" i="96"/>
  <c r="ETZ23" i="96"/>
  <c r="ETY23" i="96"/>
  <c r="ETX23" i="96"/>
  <c r="ETW23" i="96"/>
  <c r="ETV23" i="96"/>
  <c r="ETU23" i="96"/>
  <c r="ETT23" i="96"/>
  <c r="ETS23" i="96"/>
  <c r="ETR23" i="96"/>
  <c r="ETQ23" i="96"/>
  <c r="ETP23" i="96"/>
  <c r="ETO23" i="96"/>
  <c r="ETN23" i="96"/>
  <c r="ETM23" i="96"/>
  <c r="ETL23" i="96"/>
  <c r="ETK23" i="96"/>
  <c r="ETJ23" i="96"/>
  <c r="ETI23" i="96"/>
  <c r="ETH23" i="96"/>
  <c r="ETG23" i="96"/>
  <c r="ETF23" i="96"/>
  <c r="ETE23" i="96"/>
  <c r="ETD23" i="96"/>
  <c r="ETC23" i="96"/>
  <c r="ETB23" i="96"/>
  <c r="ETA23" i="96"/>
  <c r="ESZ23" i="96"/>
  <c r="ESY23" i="96"/>
  <c r="ESX23" i="96"/>
  <c r="ESW23" i="96"/>
  <c r="ESV23" i="96"/>
  <c r="ESU23" i="96"/>
  <c r="EST23" i="96"/>
  <c r="ESS23" i="96"/>
  <c r="ESR23" i="96"/>
  <c r="ESQ23" i="96"/>
  <c r="ESP23" i="96"/>
  <c r="ESO23" i="96"/>
  <c r="ESN23" i="96"/>
  <c r="ESM23" i="96"/>
  <c r="ESL23" i="96"/>
  <c r="ESK23" i="96"/>
  <c r="ESJ23" i="96"/>
  <c r="ESI23" i="96"/>
  <c r="ESH23" i="96"/>
  <c r="ESG23" i="96"/>
  <c r="ESF23" i="96"/>
  <c r="ESE23" i="96"/>
  <c r="ESD23" i="96"/>
  <c r="ESC23" i="96"/>
  <c r="ESB23" i="96"/>
  <c r="ESA23" i="96"/>
  <c r="ERZ23" i="96"/>
  <c r="ERY23" i="96"/>
  <c r="ERX23" i="96"/>
  <c r="ERW23" i="96"/>
  <c r="ERV23" i="96"/>
  <c r="ERU23" i="96"/>
  <c r="ERT23" i="96"/>
  <c r="ERS23" i="96"/>
  <c r="ERR23" i="96"/>
  <c r="ERQ23" i="96"/>
  <c r="ERP23" i="96"/>
  <c r="ERO23" i="96"/>
  <c r="ERN23" i="96"/>
  <c r="ERM23" i="96"/>
  <c r="ERL23" i="96"/>
  <c r="ERK23" i="96"/>
  <c r="ERJ23" i="96"/>
  <c r="ERI23" i="96"/>
  <c r="ERH23" i="96"/>
  <c r="ERG23" i="96"/>
  <c r="ERF23" i="96"/>
  <c r="ERE23" i="96"/>
  <c r="ERD23" i="96"/>
  <c r="ERC23" i="96"/>
  <c r="ERB23" i="96"/>
  <c r="ERA23" i="96"/>
  <c r="EQZ23" i="96"/>
  <c r="EQY23" i="96"/>
  <c r="EQX23" i="96"/>
  <c r="EQW23" i="96"/>
  <c r="EQV23" i="96"/>
  <c r="EQU23" i="96"/>
  <c r="EQT23" i="96"/>
  <c r="EQS23" i="96"/>
  <c r="EQR23" i="96"/>
  <c r="EQQ23" i="96"/>
  <c r="EQP23" i="96"/>
  <c r="EQO23" i="96"/>
  <c r="EQN23" i="96"/>
  <c r="EQM23" i="96"/>
  <c r="EQL23" i="96"/>
  <c r="EQK23" i="96"/>
  <c r="EQJ23" i="96"/>
  <c r="EQI23" i="96"/>
  <c r="EQH23" i="96"/>
  <c r="EQG23" i="96"/>
  <c r="EQF23" i="96"/>
  <c r="EQE23" i="96"/>
  <c r="EQD23" i="96"/>
  <c r="EQC23" i="96"/>
  <c r="EQB23" i="96"/>
  <c r="EQA23" i="96"/>
  <c r="EPZ23" i="96"/>
  <c r="EPY23" i="96"/>
  <c r="EPX23" i="96"/>
  <c r="EPW23" i="96"/>
  <c r="EPV23" i="96"/>
  <c r="EPU23" i="96"/>
  <c r="EPT23" i="96"/>
  <c r="EPS23" i="96"/>
  <c r="EPR23" i="96"/>
  <c r="EPQ23" i="96"/>
  <c r="EPP23" i="96"/>
  <c r="EPO23" i="96"/>
  <c r="EPN23" i="96"/>
  <c r="EPM23" i="96"/>
  <c r="EPL23" i="96"/>
  <c r="EPK23" i="96"/>
  <c r="EPJ23" i="96"/>
  <c r="EPI23" i="96"/>
  <c r="EPH23" i="96"/>
  <c r="EPG23" i="96"/>
  <c r="EPF23" i="96"/>
  <c r="EPE23" i="96"/>
  <c r="EPD23" i="96"/>
  <c r="EPC23" i="96"/>
  <c r="EPB23" i="96"/>
  <c r="EPA23" i="96"/>
  <c r="EOZ23" i="96"/>
  <c r="EOY23" i="96"/>
  <c r="EOX23" i="96"/>
  <c r="EOW23" i="96"/>
  <c r="EOV23" i="96"/>
  <c r="EOU23" i="96"/>
  <c r="EOT23" i="96"/>
  <c r="EOS23" i="96"/>
  <c r="EOR23" i="96"/>
  <c r="EOQ23" i="96"/>
  <c r="EOP23" i="96"/>
  <c r="EOO23" i="96"/>
  <c r="EON23" i="96"/>
  <c r="EOM23" i="96"/>
  <c r="EOL23" i="96"/>
  <c r="EOK23" i="96"/>
  <c r="EOJ23" i="96"/>
  <c r="EOI23" i="96"/>
  <c r="EOH23" i="96"/>
  <c r="EOG23" i="96"/>
  <c r="EOF23" i="96"/>
  <c r="EOE23" i="96"/>
  <c r="EOD23" i="96"/>
  <c r="EOC23" i="96"/>
  <c r="EOB23" i="96"/>
  <c r="EOA23" i="96"/>
  <c r="ENZ23" i="96"/>
  <c r="ENY23" i="96"/>
  <c r="ENX23" i="96"/>
  <c r="ENW23" i="96"/>
  <c r="ENV23" i="96"/>
  <c r="ENU23" i="96"/>
  <c r="ENT23" i="96"/>
  <c r="ENS23" i="96"/>
  <c r="ENR23" i="96"/>
  <c r="ENQ23" i="96"/>
  <c r="ENP23" i="96"/>
  <c r="ENO23" i="96"/>
  <c r="ENN23" i="96"/>
  <c r="ENM23" i="96"/>
  <c r="ENL23" i="96"/>
  <c r="ENK23" i="96"/>
  <c r="ENJ23" i="96"/>
  <c r="ENI23" i="96"/>
  <c r="ENH23" i="96"/>
  <c r="ENG23" i="96"/>
  <c r="ENF23" i="96"/>
  <c r="ENE23" i="96"/>
  <c r="END23" i="96"/>
  <c r="ENC23" i="96"/>
  <c r="ENB23" i="96"/>
  <c r="ENA23" i="96"/>
  <c r="EMZ23" i="96"/>
  <c r="EMY23" i="96"/>
  <c r="EMX23" i="96"/>
  <c r="EMW23" i="96"/>
  <c r="EMV23" i="96"/>
  <c r="EMU23" i="96"/>
  <c r="EMT23" i="96"/>
  <c r="EMS23" i="96"/>
  <c r="EMR23" i="96"/>
  <c r="EMQ23" i="96"/>
  <c r="EMP23" i="96"/>
  <c r="EMO23" i="96"/>
  <c r="EMN23" i="96"/>
  <c r="EMM23" i="96"/>
  <c r="EML23" i="96"/>
  <c r="EMK23" i="96"/>
  <c r="EMJ23" i="96"/>
  <c r="EMI23" i="96"/>
  <c r="EMH23" i="96"/>
  <c r="EMG23" i="96"/>
  <c r="EMF23" i="96"/>
  <c r="EME23" i="96"/>
  <c r="EMD23" i="96"/>
  <c r="EMC23" i="96"/>
  <c r="EMB23" i="96"/>
  <c r="EMA23" i="96"/>
  <c r="ELZ23" i="96"/>
  <c r="ELY23" i="96"/>
  <c r="ELX23" i="96"/>
  <c r="ELW23" i="96"/>
  <c r="ELV23" i="96"/>
  <c r="ELU23" i="96"/>
  <c r="ELT23" i="96"/>
  <c r="ELS23" i="96"/>
  <c r="ELR23" i="96"/>
  <c r="ELQ23" i="96"/>
  <c r="ELP23" i="96"/>
  <c r="ELO23" i="96"/>
  <c r="ELN23" i="96"/>
  <c r="ELM23" i="96"/>
  <c r="ELL23" i="96"/>
  <c r="ELK23" i="96"/>
  <c r="ELJ23" i="96"/>
  <c r="ELI23" i="96"/>
  <c r="ELH23" i="96"/>
  <c r="ELG23" i="96"/>
  <c r="ELF23" i="96"/>
  <c r="ELE23" i="96"/>
  <c r="ELD23" i="96"/>
  <c r="ELC23" i="96"/>
  <c r="ELB23" i="96"/>
  <c r="ELA23" i="96"/>
  <c r="EKZ23" i="96"/>
  <c r="EKY23" i="96"/>
  <c r="EKX23" i="96"/>
  <c r="EKW23" i="96"/>
  <c r="EKV23" i="96"/>
  <c r="EKU23" i="96"/>
  <c r="EKT23" i="96"/>
  <c r="EKS23" i="96"/>
  <c r="EKR23" i="96"/>
  <c r="EKQ23" i="96"/>
  <c r="EKP23" i="96"/>
  <c r="EKO23" i="96"/>
  <c r="EKN23" i="96"/>
  <c r="EKM23" i="96"/>
  <c r="EKL23" i="96"/>
  <c r="EKK23" i="96"/>
  <c r="EKJ23" i="96"/>
  <c r="EKI23" i="96"/>
  <c r="EKH23" i="96"/>
  <c r="EKG23" i="96"/>
  <c r="EKF23" i="96"/>
  <c r="EKE23" i="96"/>
  <c r="EKD23" i="96"/>
  <c r="EKC23" i="96"/>
  <c r="EKB23" i="96"/>
  <c r="EKA23" i="96"/>
  <c r="EJZ23" i="96"/>
  <c r="EJY23" i="96"/>
  <c r="EJX23" i="96"/>
  <c r="EJW23" i="96"/>
  <c r="EJV23" i="96"/>
  <c r="EJU23" i="96"/>
  <c r="EJT23" i="96"/>
  <c r="EJS23" i="96"/>
  <c r="EJR23" i="96"/>
  <c r="EJQ23" i="96"/>
  <c r="EJP23" i="96"/>
  <c r="EJO23" i="96"/>
  <c r="EJN23" i="96"/>
  <c r="EJM23" i="96"/>
  <c r="EJL23" i="96"/>
  <c r="EJK23" i="96"/>
  <c r="EJJ23" i="96"/>
  <c r="EJI23" i="96"/>
  <c r="EJH23" i="96"/>
  <c r="EJG23" i="96"/>
  <c r="EJF23" i="96"/>
  <c r="EJE23" i="96"/>
  <c r="EJD23" i="96"/>
  <c r="EJC23" i="96"/>
  <c r="EJB23" i="96"/>
  <c r="EJA23" i="96"/>
  <c r="EIZ23" i="96"/>
  <c r="EIY23" i="96"/>
  <c r="EIX23" i="96"/>
  <c r="EIW23" i="96"/>
  <c r="EIV23" i="96"/>
  <c r="EIU23" i="96"/>
  <c r="EIT23" i="96"/>
  <c r="EIS23" i="96"/>
  <c r="EIR23" i="96"/>
  <c r="EIQ23" i="96"/>
  <c r="EIP23" i="96"/>
  <c r="EIO23" i="96"/>
  <c r="EIN23" i="96"/>
  <c r="EIM23" i="96"/>
  <c r="EIL23" i="96"/>
  <c r="EIK23" i="96"/>
  <c r="EIJ23" i="96"/>
  <c r="EII23" i="96"/>
  <c r="EIH23" i="96"/>
  <c r="EIG23" i="96"/>
  <c r="EIF23" i="96"/>
  <c r="EIE23" i="96"/>
  <c r="EID23" i="96"/>
  <c r="EIC23" i="96"/>
  <c r="EIB23" i="96"/>
  <c r="EIA23" i="96"/>
  <c r="EHZ23" i="96"/>
  <c r="EHY23" i="96"/>
  <c r="EHX23" i="96"/>
  <c r="EHW23" i="96"/>
  <c r="EHV23" i="96"/>
  <c r="EHU23" i="96"/>
  <c r="EHT23" i="96"/>
  <c r="EHS23" i="96"/>
  <c r="EHR23" i="96"/>
  <c r="EHQ23" i="96"/>
  <c r="EHP23" i="96"/>
  <c r="EHO23" i="96"/>
  <c r="EHN23" i="96"/>
  <c r="EHM23" i="96"/>
  <c r="EHL23" i="96"/>
  <c r="EHK23" i="96"/>
  <c r="EHJ23" i="96"/>
  <c r="EHI23" i="96"/>
  <c r="EHH23" i="96"/>
  <c r="EHG23" i="96"/>
  <c r="EHF23" i="96"/>
  <c r="EHE23" i="96"/>
  <c r="EHD23" i="96"/>
  <c r="EHC23" i="96"/>
  <c r="EHB23" i="96"/>
  <c r="EHA23" i="96"/>
  <c r="EGZ23" i="96"/>
  <c r="EGY23" i="96"/>
  <c r="EGX23" i="96"/>
  <c r="EGW23" i="96"/>
  <c r="EGV23" i="96"/>
  <c r="EGU23" i="96"/>
  <c r="EGT23" i="96"/>
  <c r="EGS23" i="96"/>
  <c r="EGR23" i="96"/>
  <c r="EGQ23" i="96"/>
  <c r="EGP23" i="96"/>
  <c r="EGO23" i="96"/>
  <c r="EGN23" i="96"/>
  <c r="EGM23" i="96"/>
  <c r="EGL23" i="96"/>
  <c r="EGK23" i="96"/>
  <c r="EGJ23" i="96"/>
  <c r="EGI23" i="96"/>
  <c r="EGH23" i="96"/>
  <c r="EGG23" i="96"/>
  <c r="EGF23" i="96"/>
  <c r="EGE23" i="96"/>
  <c r="EGD23" i="96"/>
  <c r="EGC23" i="96"/>
  <c r="EGB23" i="96"/>
  <c r="EGA23" i="96"/>
  <c r="EFZ23" i="96"/>
  <c r="EFY23" i="96"/>
  <c r="EFX23" i="96"/>
  <c r="EFW23" i="96"/>
  <c r="EFV23" i="96"/>
  <c r="EFU23" i="96"/>
  <c r="EFT23" i="96"/>
  <c r="EFS23" i="96"/>
  <c r="EFR23" i="96"/>
  <c r="EFQ23" i="96"/>
  <c r="EFP23" i="96"/>
  <c r="EFO23" i="96"/>
  <c r="EFN23" i="96"/>
  <c r="EFM23" i="96"/>
  <c r="EFL23" i="96"/>
  <c r="EFK23" i="96"/>
  <c r="EFJ23" i="96"/>
  <c r="EFI23" i="96"/>
  <c r="EFH23" i="96"/>
  <c r="EFG23" i="96"/>
  <c r="EFF23" i="96"/>
  <c r="EFE23" i="96"/>
  <c r="EFD23" i="96"/>
  <c r="EFC23" i="96"/>
  <c r="EFB23" i="96"/>
  <c r="EFA23" i="96"/>
  <c r="EEZ23" i="96"/>
  <c r="EEY23" i="96"/>
  <c r="EEX23" i="96"/>
  <c r="EEW23" i="96"/>
  <c r="EEV23" i="96"/>
  <c r="EEU23" i="96"/>
  <c r="EET23" i="96"/>
  <c r="EES23" i="96"/>
  <c r="EER23" i="96"/>
  <c r="EEQ23" i="96"/>
  <c r="EEP23" i="96"/>
  <c r="EEO23" i="96"/>
  <c r="EEN23" i="96"/>
  <c r="EEM23" i="96"/>
  <c r="EEL23" i="96"/>
  <c r="EEK23" i="96"/>
  <c r="EEJ23" i="96"/>
  <c r="EEI23" i="96"/>
  <c r="EEH23" i="96"/>
  <c r="EEG23" i="96"/>
  <c r="EEF23" i="96"/>
  <c r="EEE23" i="96"/>
  <c r="EED23" i="96"/>
  <c r="EEC23" i="96"/>
  <c r="EEB23" i="96"/>
  <c r="EEA23" i="96"/>
  <c r="EDZ23" i="96"/>
  <c r="EDY23" i="96"/>
  <c r="EDX23" i="96"/>
  <c r="EDW23" i="96"/>
  <c r="EDV23" i="96"/>
  <c r="EDU23" i="96"/>
  <c r="EDT23" i="96"/>
  <c r="EDS23" i="96"/>
  <c r="EDR23" i="96"/>
  <c r="EDQ23" i="96"/>
  <c r="EDP23" i="96"/>
  <c r="EDO23" i="96"/>
  <c r="EDN23" i="96"/>
  <c r="EDM23" i="96"/>
  <c r="EDL23" i="96"/>
  <c r="EDK23" i="96"/>
  <c r="EDJ23" i="96"/>
  <c r="EDI23" i="96"/>
  <c r="EDH23" i="96"/>
  <c r="EDG23" i="96"/>
  <c r="EDF23" i="96"/>
  <c r="EDE23" i="96"/>
  <c r="EDD23" i="96"/>
  <c r="EDC23" i="96"/>
  <c r="EDB23" i="96"/>
  <c r="EDA23" i="96"/>
  <c r="ECZ23" i="96"/>
  <c r="ECY23" i="96"/>
  <c r="ECX23" i="96"/>
  <c r="ECW23" i="96"/>
  <c r="ECV23" i="96"/>
  <c r="ECU23" i="96"/>
  <c r="ECT23" i="96"/>
  <c r="ECS23" i="96"/>
  <c r="ECR23" i="96"/>
  <c r="ECQ23" i="96"/>
  <c r="ECP23" i="96"/>
  <c r="ECO23" i="96"/>
  <c r="ECN23" i="96"/>
  <c r="ECM23" i="96"/>
  <c r="ECL23" i="96"/>
  <c r="ECK23" i="96"/>
  <c r="ECJ23" i="96"/>
  <c r="ECI23" i="96"/>
  <c r="ECH23" i="96"/>
  <c r="ECG23" i="96"/>
  <c r="ECF23" i="96"/>
  <c r="ECE23" i="96"/>
  <c r="ECD23" i="96"/>
  <c r="ECC23" i="96"/>
  <c r="ECB23" i="96"/>
  <c r="ECA23" i="96"/>
  <c r="EBZ23" i="96"/>
  <c r="EBY23" i="96"/>
  <c r="EBX23" i="96"/>
  <c r="EBW23" i="96"/>
  <c r="EBV23" i="96"/>
  <c r="EBU23" i="96"/>
  <c r="EBT23" i="96"/>
  <c r="EBS23" i="96"/>
  <c r="EBR23" i="96"/>
  <c r="EBQ23" i="96"/>
  <c r="EBP23" i="96"/>
  <c r="EBO23" i="96"/>
  <c r="EBN23" i="96"/>
  <c r="EBM23" i="96"/>
  <c r="EBL23" i="96"/>
  <c r="EBK23" i="96"/>
  <c r="EBJ23" i="96"/>
  <c r="EBI23" i="96"/>
  <c r="EBH23" i="96"/>
  <c r="EBG23" i="96"/>
  <c r="EBF23" i="96"/>
  <c r="EBE23" i="96"/>
  <c r="EBD23" i="96"/>
  <c r="EBC23" i="96"/>
  <c r="EBB23" i="96"/>
  <c r="EBA23" i="96"/>
  <c r="EAZ23" i="96"/>
  <c r="EAY23" i="96"/>
  <c r="EAX23" i="96"/>
  <c r="EAW23" i="96"/>
  <c r="EAV23" i="96"/>
  <c r="EAU23" i="96"/>
  <c r="EAT23" i="96"/>
  <c r="EAS23" i="96"/>
  <c r="EAR23" i="96"/>
  <c r="EAQ23" i="96"/>
  <c r="EAP23" i="96"/>
  <c r="EAO23" i="96"/>
  <c r="EAN23" i="96"/>
  <c r="EAM23" i="96"/>
  <c r="EAL23" i="96"/>
  <c r="EAK23" i="96"/>
  <c r="EAJ23" i="96"/>
  <c r="EAI23" i="96"/>
  <c r="EAH23" i="96"/>
  <c r="EAG23" i="96"/>
  <c r="EAF23" i="96"/>
  <c r="EAE23" i="96"/>
  <c r="EAD23" i="96"/>
  <c r="EAC23" i="96"/>
  <c r="EAB23" i="96"/>
  <c r="EAA23" i="96"/>
  <c r="DZZ23" i="96"/>
  <c r="DZY23" i="96"/>
  <c r="DZX23" i="96"/>
  <c r="DZW23" i="96"/>
  <c r="DZV23" i="96"/>
  <c r="DZU23" i="96"/>
  <c r="DZT23" i="96"/>
  <c r="DZS23" i="96"/>
  <c r="DZR23" i="96"/>
  <c r="DZQ23" i="96"/>
  <c r="DZP23" i="96"/>
  <c r="DZO23" i="96"/>
  <c r="DZN23" i="96"/>
  <c r="DZM23" i="96"/>
  <c r="DZL23" i="96"/>
  <c r="DZK23" i="96"/>
  <c r="DZJ23" i="96"/>
  <c r="DZI23" i="96"/>
  <c r="DZH23" i="96"/>
  <c r="DZG23" i="96"/>
  <c r="DZF23" i="96"/>
  <c r="DZE23" i="96"/>
  <c r="DZD23" i="96"/>
  <c r="DZC23" i="96"/>
  <c r="DZB23" i="96"/>
  <c r="DZA23" i="96"/>
  <c r="DYZ23" i="96"/>
  <c r="DYY23" i="96"/>
  <c r="DYX23" i="96"/>
  <c r="DYW23" i="96"/>
  <c r="DYV23" i="96"/>
  <c r="DYU23" i="96"/>
  <c r="DYT23" i="96"/>
  <c r="DYS23" i="96"/>
  <c r="DYR23" i="96"/>
  <c r="DYQ23" i="96"/>
  <c r="DYP23" i="96"/>
  <c r="DYO23" i="96"/>
  <c r="DYN23" i="96"/>
  <c r="DYM23" i="96"/>
  <c r="DYL23" i="96"/>
  <c r="DYK23" i="96"/>
  <c r="DYJ23" i="96"/>
  <c r="DYI23" i="96"/>
  <c r="DYH23" i="96"/>
  <c r="DYG23" i="96"/>
  <c r="DYF23" i="96"/>
  <c r="DYE23" i="96"/>
  <c r="DYD23" i="96"/>
  <c r="DYC23" i="96"/>
  <c r="DYB23" i="96"/>
  <c r="DYA23" i="96"/>
  <c r="DXZ23" i="96"/>
  <c r="DXY23" i="96"/>
  <c r="DXX23" i="96"/>
  <c r="DXW23" i="96"/>
  <c r="DXV23" i="96"/>
  <c r="DXU23" i="96"/>
  <c r="DXT23" i="96"/>
  <c r="DXS23" i="96"/>
  <c r="DXR23" i="96"/>
  <c r="DXQ23" i="96"/>
  <c r="DXP23" i="96"/>
  <c r="DXO23" i="96"/>
  <c r="DXN23" i="96"/>
  <c r="DXM23" i="96"/>
  <c r="DXL23" i="96"/>
  <c r="DXK23" i="96"/>
  <c r="DXJ23" i="96"/>
  <c r="DXI23" i="96"/>
  <c r="DXH23" i="96"/>
  <c r="DXG23" i="96"/>
  <c r="DXF23" i="96"/>
  <c r="DXE23" i="96"/>
  <c r="DXD23" i="96"/>
  <c r="DXC23" i="96"/>
  <c r="DXB23" i="96"/>
  <c r="DXA23" i="96"/>
  <c r="DWZ23" i="96"/>
  <c r="DWY23" i="96"/>
  <c r="DWX23" i="96"/>
  <c r="DWW23" i="96"/>
  <c r="DWV23" i="96"/>
  <c r="DWU23" i="96"/>
  <c r="DWT23" i="96"/>
  <c r="DWS23" i="96"/>
  <c r="DWR23" i="96"/>
  <c r="DWQ23" i="96"/>
  <c r="DWP23" i="96"/>
  <c r="DWO23" i="96"/>
  <c r="DWN23" i="96"/>
  <c r="DWM23" i="96"/>
  <c r="DWL23" i="96"/>
  <c r="DWK23" i="96"/>
  <c r="DWJ23" i="96"/>
  <c r="DWI23" i="96"/>
  <c r="DWH23" i="96"/>
  <c r="DWG23" i="96"/>
  <c r="DWF23" i="96"/>
  <c r="DWE23" i="96"/>
  <c r="DWD23" i="96"/>
  <c r="DWC23" i="96"/>
  <c r="DWB23" i="96"/>
  <c r="DWA23" i="96"/>
  <c r="DVZ23" i="96"/>
  <c r="DVY23" i="96"/>
  <c r="DVX23" i="96"/>
  <c r="DVW23" i="96"/>
  <c r="DVV23" i="96"/>
  <c r="DVU23" i="96"/>
  <c r="DVT23" i="96"/>
  <c r="DVS23" i="96"/>
  <c r="DVR23" i="96"/>
  <c r="DVQ23" i="96"/>
  <c r="DVP23" i="96"/>
  <c r="DVO23" i="96"/>
  <c r="DVN23" i="96"/>
  <c r="DVM23" i="96"/>
  <c r="DVL23" i="96"/>
  <c r="DVK23" i="96"/>
  <c r="DVJ23" i="96"/>
  <c r="DVI23" i="96"/>
  <c r="DVH23" i="96"/>
  <c r="DVG23" i="96"/>
  <c r="DVF23" i="96"/>
  <c r="DVE23" i="96"/>
  <c r="DVD23" i="96"/>
  <c r="DVC23" i="96"/>
  <c r="DVB23" i="96"/>
  <c r="DVA23" i="96"/>
  <c r="DUZ23" i="96"/>
  <c r="DUY23" i="96"/>
  <c r="DUX23" i="96"/>
  <c r="DUW23" i="96"/>
  <c r="DUV23" i="96"/>
  <c r="DUU23" i="96"/>
  <c r="DUT23" i="96"/>
  <c r="DUS23" i="96"/>
  <c r="DUR23" i="96"/>
  <c r="DUQ23" i="96"/>
  <c r="DUP23" i="96"/>
  <c r="DUO23" i="96"/>
  <c r="DUN23" i="96"/>
  <c r="DUM23" i="96"/>
  <c r="DUL23" i="96"/>
  <c r="DUK23" i="96"/>
  <c r="DUJ23" i="96"/>
  <c r="DUI23" i="96"/>
  <c r="DUH23" i="96"/>
  <c r="DUG23" i="96"/>
  <c r="DUF23" i="96"/>
  <c r="DUE23" i="96"/>
  <c r="DUD23" i="96"/>
  <c r="DUC23" i="96"/>
  <c r="DUB23" i="96"/>
  <c r="DUA23" i="96"/>
  <c r="DTZ23" i="96"/>
  <c r="DTY23" i="96"/>
  <c r="DTX23" i="96"/>
  <c r="DTW23" i="96"/>
  <c r="DTV23" i="96"/>
  <c r="DTU23" i="96"/>
  <c r="DTT23" i="96"/>
  <c r="DTS23" i="96"/>
  <c r="DTR23" i="96"/>
  <c r="DTQ23" i="96"/>
  <c r="DTP23" i="96"/>
  <c r="DTO23" i="96"/>
  <c r="DTN23" i="96"/>
  <c r="DTM23" i="96"/>
  <c r="DTL23" i="96"/>
  <c r="DTK23" i="96"/>
  <c r="DTJ23" i="96"/>
  <c r="DTI23" i="96"/>
  <c r="DTH23" i="96"/>
  <c r="DTG23" i="96"/>
  <c r="DTF23" i="96"/>
  <c r="DTE23" i="96"/>
  <c r="DTD23" i="96"/>
  <c r="DTC23" i="96"/>
  <c r="DTB23" i="96"/>
  <c r="DTA23" i="96"/>
  <c r="DSZ23" i="96"/>
  <c r="DSY23" i="96"/>
  <c r="DSX23" i="96"/>
  <c r="DSW23" i="96"/>
  <c r="DSV23" i="96"/>
  <c r="DSU23" i="96"/>
  <c r="DST23" i="96"/>
  <c r="DSS23" i="96"/>
  <c r="DSR23" i="96"/>
  <c r="DSQ23" i="96"/>
  <c r="DSP23" i="96"/>
  <c r="DSO23" i="96"/>
  <c r="DSN23" i="96"/>
  <c r="DSM23" i="96"/>
  <c r="DSL23" i="96"/>
  <c r="DSK23" i="96"/>
  <c r="DSJ23" i="96"/>
  <c r="DSI23" i="96"/>
  <c r="DSH23" i="96"/>
  <c r="DSG23" i="96"/>
  <c r="DSF23" i="96"/>
  <c r="DSE23" i="96"/>
  <c r="DSD23" i="96"/>
  <c r="DSC23" i="96"/>
  <c r="DSB23" i="96"/>
  <c r="DSA23" i="96"/>
  <c r="DRZ23" i="96"/>
  <c r="DRY23" i="96"/>
  <c r="DRX23" i="96"/>
  <c r="DRW23" i="96"/>
  <c r="DRV23" i="96"/>
  <c r="DRU23" i="96"/>
  <c r="DRT23" i="96"/>
  <c r="DRS23" i="96"/>
  <c r="DRR23" i="96"/>
  <c r="DRQ23" i="96"/>
  <c r="DRP23" i="96"/>
  <c r="DRO23" i="96"/>
  <c r="DRN23" i="96"/>
  <c r="DRM23" i="96"/>
  <c r="DRL23" i="96"/>
  <c r="DRK23" i="96"/>
  <c r="DRJ23" i="96"/>
  <c r="DRI23" i="96"/>
  <c r="DRH23" i="96"/>
  <c r="DRG23" i="96"/>
  <c r="DRF23" i="96"/>
  <c r="DRE23" i="96"/>
  <c r="DRD23" i="96"/>
  <c r="DRC23" i="96"/>
  <c r="DRB23" i="96"/>
  <c r="DRA23" i="96"/>
  <c r="DQZ23" i="96"/>
  <c r="DQY23" i="96"/>
  <c r="DQX23" i="96"/>
  <c r="DQW23" i="96"/>
  <c r="DQV23" i="96"/>
  <c r="DQU23" i="96"/>
  <c r="DQT23" i="96"/>
  <c r="DQS23" i="96"/>
  <c r="DQR23" i="96"/>
  <c r="DQQ23" i="96"/>
  <c r="DQP23" i="96"/>
  <c r="DQO23" i="96"/>
  <c r="DQN23" i="96"/>
  <c r="DQM23" i="96"/>
  <c r="DQL23" i="96"/>
  <c r="DQK23" i="96"/>
  <c r="DQJ23" i="96"/>
  <c r="DQI23" i="96"/>
  <c r="DQH23" i="96"/>
  <c r="DQG23" i="96"/>
  <c r="DQF23" i="96"/>
  <c r="DQE23" i="96"/>
  <c r="DQD23" i="96"/>
  <c r="DQC23" i="96"/>
  <c r="DQB23" i="96"/>
  <c r="DQA23" i="96"/>
  <c r="DPZ23" i="96"/>
  <c r="DPY23" i="96"/>
  <c r="DPX23" i="96"/>
  <c r="DPW23" i="96"/>
  <c r="DPV23" i="96"/>
  <c r="DPU23" i="96"/>
  <c r="DPT23" i="96"/>
  <c r="DPS23" i="96"/>
  <c r="DPR23" i="96"/>
  <c r="DPQ23" i="96"/>
  <c r="DPP23" i="96"/>
  <c r="DPO23" i="96"/>
  <c r="DPN23" i="96"/>
  <c r="DPM23" i="96"/>
  <c r="DPL23" i="96"/>
  <c r="DPK23" i="96"/>
  <c r="DPJ23" i="96"/>
  <c r="DPI23" i="96"/>
  <c r="DPH23" i="96"/>
  <c r="DPG23" i="96"/>
  <c r="DPF23" i="96"/>
  <c r="DPE23" i="96"/>
  <c r="DPD23" i="96"/>
  <c r="DPC23" i="96"/>
  <c r="DPB23" i="96"/>
  <c r="DPA23" i="96"/>
  <c r="DOZ23" i="96"/>
  <c r="DOY23" i="96"/>
  <c r="DOX23" i="96"/>
  <c r="DOW23" i="96"/>
  <c r="DOV23" i="96"/>
  <c r="DOU23" i="96"/>
  <c r="DOT23" i="96"/>
  <c r="DOS23" i="96"/>
  <c r="DOR23" i="96"/>
  <c r="DOQ23" i="96"/>
  <c r="DOP23" i="96"/>
  <c r="DOO23" i="96"/>
  <c r="DON23" i="96"/>
  <c r="DOM23" i="96"/>
  <c r="DOL23" i="96"/>
  <c r="DOK23" i="96"/>
  <c r="DOJ23" i="96"/>
  <c r="DOI23" i="96"/>
  <c r="DOH23" i="96"/>
  <c r="DOG23" i="96"/>
  <c r="DOF23" i="96"/>
  <c r="DOE23" i="96"/>
  <c r="DOD23" i="96"/>
  <c r="DOC23" i="96"/>
  <c r="DOB23" i="96"/>
  <c r="DOA23" i="96"/>
  <c r="DNZ23" i="96"/>
  <c r="DNY23" i="96"/>
  <c r="DNX23" i="96"/>
  <c r="DNW23" i="96"/>
  <c r="DNV23" i="96"/>
  <c r="DNU23" i="96"/>
  <c r="DNT23" i="96"/>
  <c r="DNS23" i="96"/>
  <c r="DNR23" i="96"/>
  <c r="DNQ23" i="96"/>
  <c r="DNP23" i="96"/>
  <c r="DNO23" i="96"/>
  <c r="DNN23" i="96"/>
  <c r="DNM23" i="96"/>
  <c r="DNL23" i="96"/>
  <c r="DNK23" i="96"/>
  <c r="DNJ23" i="96"/>
  <c r="DNI23" i="96"/>
  <c r="DNH23" i="96"/>
  <c r="DNG23" i="96"/>
  <c r="DNF23" i="96"/>
  <c r="DNE23" i="96"/>
  <c r="DND23" i="96"/>
  <c r="DNC23" i="96"/>
  <c r="DNB23" i="96"/>
  <c r="DNA23" i="96"/>
  <c r="DMZ23" i="96"/>
  <c r="DMY23" i="96"/>
  <c r="DMX23" i="96"/>
  <c r="DMW23" i="96"/>
  <c r="DMV23" i="96"/>
  <c r="DMU23" i="96"/>
  <c r="DMT23" i="96"/>
  <c r="DMS23" i="96"/>
  <c r="DMR23" i="96"/>
  <c r="DMQ23" i="96"/>
  <c r="DMP23" i="96"/>
  <c r="DMO23" i="96"/>
  <c r="DMN23" i="96"/>
  <c r="DMM23" i="96"/>
  <c r="DML23" i="96"/>
  <c r="DMK23" i="96"/>
  <c r="DMJ23" i="96"/>
  <c r="DMI23" i="96"/>
  <c r="DMH23" i="96"/>
  <c r="DMG23" i="96"/>
  <c r="DMF23" i="96"/>
  <c r="DME23" i="96"/>
  <c r="DMD23" i="96"/>
  <c r="DMC23" i="96"/>
  <c r="DMB23" i="96"/>
  <c r="DMA23" i="96"/>
  <c r="DLZ23" i="96"/>
  <c r="DLY23" i="96"/>
  <c r="DLX23" i="96"/>
  <c r="DLW23" i="96"/>
  <c r="DLV23" i="96"/>
  <c r="DLU23" i="96"/>
  <c r="DLT23" i="96"/>
  <c r="DLS23" i="96"/>
  <c r="DLR23" i="96"/>
  <c r="DLQ23" i="96"/>
  <c r="DLP23" i="96"/>
  <c r="DLO23" i="96"/>
  <c r="DLN23" i="96"/>
  <c r="DLM23" i="96"/>
  <c r="DLL23" i="96"/>
  <c r="DLK23" i="96"/>
  <c r="DLJ23" i="96"/>
  <c r="DLI23" i="96"/>
  <c r="DLH23" i="96"/>
  <c r="DLG23" i="96"/>
  <c r="DLF23" i="96"/>
  <c r="DLE23" i="96"/>
  <c r="DLD23" i="96"/>
  <c r="DLC23" i="96"/>
  <c r="DLB23" i="96"/>
  <c r="DLA23" i="96"/>
  <c r="DKZ23" i="96"/>
  <c r="DKY23" i="96"/>
  <c r="DKX23" i="96"/>
  <c r="DKW23" i="96"/>
  <c r="DKV23" i="96"/>
  <c r="DKU23" i="96"/>
  <c r="DKT23" i="96"/>
  <c r="DKS23" i="96"/>
  <c r="DKR23" i="96"/>
  <c r="DKQ23" i="96"/>
  <c r="DKP23" i="96"/>
  <c r="DKO23" i="96"/>
  <c r="DKN23" i="96"/>
  <c r="DKM23" i="96"/>
  <c r="DKL23" i="96"/>
  <c r="DKK23" i="96"/>
  <c r="DKJ23" i="96"/>
  <c r="DKI23" i="96"/>
  <c r="DKH23" i="96"/>
  <c r="DKG23" i="96"/>
  <c r="DKF23" i="96"/>
  <c r="DKE23" i="96"/>
  <c r="DKD23" i="96"/>
  <c r="DKC23" i="96"/>
  <c r="DKB23" i="96"/>
  <c r="DKA23" i="96"/>
  <c r="DJZ23" i="96"/>
  <c r="DJY23" i="96"/>
  <c r="DJX23" i="96"/>
  <c r="DJW23" i="96"/>
  <c r="DJV23" i="96"/>
  <c r="DJU23" i="96"/>
  <c r="DJT23" i="96"/>
  <c r="DJS23" i="96"/>
  <c r="DJR23" i="96"/>
  <c r="DJQ23" i="96"/>
  <c r="DJP23" i="96"/>
  <c r="DJO23" i="96"/>
  <c r="DJN23" i="96"/>
  <c r="DJM23" i="96"/>
  <c r="DJL23" i="96"/>
  <c r="DJK23" i="96"/>
  <c r="DJJ23" i="96"/>
  <c r="DJI23" i="96"/>
  <c r="DJH23" i="96"/>
  <c r="DJG23" i="96"/>
  <c r="DJF23" i="96"/>
  <c r="DJE23" i="96"/>
  <c r="DJD23" i="96"/>
  <c r="DJC23" i="96"/>
  <c r="DJB23" i="96"/>
  <c r="DJA23" i="96"/>
  <c r="DIZ23" i="96"/>
  <c r="DIY23" i="96"/>
  <c r="DIX23" i="96"/>
  <c r="DIW23" i="96"/>
  <c r="DIV23" i="96"/>
  <c r="DIU23" i="96"/>
  <c r="DIT23" i="96"/>
  <c r="DIS23" i="96"/>
  <c r="DIR23" i="96"/>
  <c r="DIQ23" i="96"/>
  <c r="DIP23" i="96"/>
  <c r="DIO23" i="96"/>
  <c r="DIN23" i="96"/>
  <c r="DIM23" i="96"/>
  <c r="DIL23" i="96"/>
  <c r="DIK23" i="96"/>
  <c r="DIJ23" i="96"/>
  <c r="DII23" i="96"/>
  <c r="DIH23" i="96"/>
  <c r="DIG23" i="96"/>
  <c r="DIF23" i="96"/>
  <c r="DIE23" i="96"/>
  <c r="DID23" i="96"/>
  <c r="DIC23" i="96"/>
  <c r="DIB23" i="96"/>
  <c r="DIA23" i="96"/>
  <c r="DHZ23" i="96"/>
  <c r="DHY23" i="96"/>
  <c r="DHX23" i="96"/>
  <c r="DHW23" i="96"/>
  <c r="DHV23" i="96"/>
  <c r="DHU23" i="96"/>
  <c r="DHT23" i="96"/>
  <c r="DHS23" i="96"/>
  <c r="DHR23" i="96"/>
  <c r="DHQ23" i="96"/>
  <c r="DHP23" i="96"/>
  <c r="DHO23" i="96"/>
  <c r="DHN23" i="96"/>
  <c r="DHM23" i="96"/>
  <c r="DHL23" i="96"/>
  <c r="DHK23" i="96"/>
  <c r="DHJ23" i="96"/>
  <c r="DHI23" i="96"/>
  <c r="DHH23" i="96"/>
  <c r="DHG23" i="96"/>
  <c r="DHF23" i="96"/>
  <c r="DHE23" i="96"/>
  <c r="DHD23" i="96"/>
  <c r="DHC23" i="96"/>
  <c r="DHB23" i="96"/>
  <c r="DHA23" i="96"/>
  <c r="DGZ23" i="96"/>
  <c r="DGY23" i="96"/>
  <c r="DGX23" i="96"/>
  <c r="DGW23" i="96"/>
  <c r="DGV23" i="96"/>
  <c r="DGU23" i="96"/>
  <c r="DGT23" i="96"/>
  <c r="DGS23" i="96"/>
  <c r="DGR23" i="96"/>
  <c r="DGQ23" i="96"/>
  <c r="DGP23" i="96"/>
  <c r="DGO23" i="96"/>
  <c r="DGN23" i="96"/>
  <c r="DGM23" i="96"/>
  <c r="DGL23" i="96"/>
  <c r="DGK23" i="96"/>
  <c r="DGJ23" i="96"/>
  <c r="DGI23" i="96"/>
  <c r="DGH23" i="96"/>
  <c r="DGG23" i="96"/>
  <c r="DGF23" i="96"/>
  <c r="DGE23" i="96"/>
  <c r="DGD23" i="96"/>
  <c r="DGC23" i="96"/>
  <c r="DGB23" i="96"/>
  <c r="DGA23" i="96"/>
  <c r="DFZ23" i="96"/>
  <c r="DFY23" i="96"/>
  <c r="DFX23" i="96"/>
  <c r="DFW23" i="96"/>
  <c r="DFV23" i="96"/>
  <c r="DFU23" i="96"/>
  <c r="DFT23" i="96"/>
  <c r="DFS23" i="96"/>
  <c r="DFR23" i="96"/>
  <c r="DFQ23" i="96"/>
  <c r="DFP23" i="96"/>
  <c r="DFO23" i="96"/>
  <c r="DFN23" i="96"/>
  <c r="DFM23" i="96"/>
  <c r="DFL23" i="96"/>
  <c r="DFK23" i="96"/>
  <c r="DFJ23" i="96"/>
  <c r="DFI23" i="96"/>
  <c r="DFH23" i="96"/>
  <c r="DFG23" i="96"/>
  <c r="DFF23" i="96"/>
  <c r="DFE23" i="96"/>
  <c r="DFD23" i="96"/>
  <c r="DFC23" i="96"/>
  <c r="DFB23" i="96"/>
  <c r="DFA23" i="96"/>
  <c r="DEZ23" i="96"/>
  <c r="DEY23" i="96"/>
  <c r="DEX23" i="96"/>
  <c r="DEW23" i="96"/>
  <c r="DEV23" i="96"/>
  <c r="DEU23" i="96"/>
  <c r="DET23" i="96"/>
  <c r="DES23" i="96"/>
  <c r="DER23" i="96"/>
  <c r="DEQ23" i="96"/>
  <c r="DEP23" i="96"/>
  <c r="DEO23" i="96"/>
  <c r="DEN23" i="96"/>
  <c r="DEM23" i="96"/>
  <c r="DEL23" i="96"/>
  <c r="DEK23" i="96"/>
  <c r="DEJ23" i="96"/>
  <c r="DEI23" i="96"/>
  <c r="DEH23" i="96"/>
  <c r="DEG23" i="96"/>
  <c r="DEF23" i="96"/>
  <c r="DEE23" i="96"/>
  <c r="DED23" i="96"/>
  <c r="DEC23" i="96"/>
  <c r="DEB23" i="96"/>
  <c r="DEA23" i="96"/>
  <c r="DDZ23" i="96"/>
  <c r="DDY23" i="96"/>
  <c r="DDX23" i="96"/>
  <c r="DDW23" i="96"/>
  <c r="DDV23" i="96"/>
  <c r="DDU23" i="96"/>
  <c r="DDT23" i="96"/>
  <c r="DDS23" i="96"/>
  <c r="DDR23" i="96"/>
  <c r="DDQ23" i="96"/>
  <c r="DDP23" i="96"/>
  <c r="DDO23" i="96"/>
  <c r="DDN23" i="96"/>
  <c r="DDM23" i="96"/>
  <c r="DDL23" i="96"/>
  <c r="DDK23" i="96"/>
  <c r="DDJ23" i="96"/>
  <c r="DDI23" i="96"/>
  <c r="DDH23" i="96"/>
  <c r="DDG23" i="96"/>
  <c r="DDF23" i="96"/>
  <c r="DDE23" i="96"/>
  <c r="DDD23" i="96"/>
  <c r="DDC23" i="96"/>
  <c r="DDB23" i="96"/>
  <c r="DDA23" i="96"/>
  <c r="DCZ23" i="96"/>
  <c r="DCY23" i="96"/>
  <c r="DCX23" i="96"/>
  <c r="DCW23" i="96"/>
  <c r="DCV23" i="96"/>
  <c r="DCU23" i="96"/>
  <c r="DCT23" i="96"/>
  <c r="DCS23" i="96"/>
  <c r="DCR23" i="96"/>
  <c r="DCQ23" i="96"/>
  <c r="DCP23" i="96"/>
  <c r="DCO23" i="96"/>
  <c r="DCN23" i="96"/>
  <c r="DCM23" i="96"/>
  <c r="DCL23" i="96"/>
  <c r="DCK23" i="96"/>
  <c r="DCJ23" i="96"/>
  <c r="DCI23" i="96"/>
  <c r="DCH23" i="96"/>
  <c r="DCG23" i="96"/>
  <c r="DCF23" i="96"/>
  <c r="DCE23" i="96"/>
  <c r="DCD23" i="96"/>
  <c r="DCC23" i="96"/>
  <c r="DCB23" i="96"/>
  <c r="DCA23" i="96"/>
  <c r="DBZ23" i="96"/>
  <c r="DBY23" i="96"/>
  <c r="DBX23" i="96"/>
  <c r="DBW23" i="96"/>
  <c r="DBV23" i="96"/>
  <c r="DBU23" i="96"/>
  <c r="DBT23" i="96"/>
  <c r="DBS23" i="96"/>
  <c r="DBR23" i="96"/>
  <c r="DBQ23" i="96"/>
  <c r="DBP23" i="96"/>
  <c r="DBO23" i="96"/>
  <c r="DBN23" i="96"/>
  <c r="DBM23" i="96"/>
  <c r="DBL23" i="96"/>
  <c r="DBK23" i="96"/>
  <c r="DBJ23" i="96"/>
  <c r="DBI23" i="96"/>
  <c r="DBH23" i="96"/>
  <c r="DBG23" i="96"/>
  <c r="DBF23" i="96"/>
  <c r="DBE23" i="96"/>
  <c r="DBD23" i="96"/>
  <c r="DBC23" i="96"/>
  <c r="DBB23" i="96"/>
  <c r="DBA23" i="96"/>
  <c r="DAZ23" i="96"/>
  <c r="DAY23" i="96"/>
  <c r="DAX23" i="96"/>
  <c r="DAW23" i="96"/>
  <c r="DAV23" i="96"/>
  <c r="DAU23" i="96"/>
  <c r="DAT23" i="96"/>
  <c r="DAS23" i="96"/>
  <c r="DAR23" i="96"/>
  <c r="DAQ23" i="96"/>
  <c r="DAP23" i="96"/>
  <c r="DAO23" i="96"/>
  <c r="DAN23" i="96"/>
  <c r="DAM23" i="96"/>
  <c r="DAL23" i="96"/>
  <c r="DAK23" i="96"/>
  <c r="DAJ23" i="96"/>
  <c r="DAI23" i="96"/>
  <c r="DAH23" i="96"/>
  <c r="DAG23" i="96"/>
  <c r="DAF23" i="96"/>
  <c r="DAE23" i="96"/>
  <c r="DAD23" i="96"/>
  <c r="DAC23" i="96"/>
  <c r="DAB23" i="96"/>
  <c r="DAA23" i="96"/>
  <c r="CZZ23" i="96"/>
  <c r="CZY23" i="96"/>
  <c r="CZX23" i="96"/>
  <c r="CZW23" i="96"/>
  <c r="CZV23" i="96"/>
  <c r="CZU23" i="96"/>
  <c r="CZT23" i="96"/>
  <c r="CZS23" i="96"/>
  <c r="CZR23" i="96"/>
  <c r="CZQ23" i="96"/>
  <c r="CZP23" i="96"/>
  <c r="CZO23" i="96"/>
  <c r="CZN23" i="96"/>
  <c r="CZM23" i="96"/>
  <c r="CZL23" i="96"/>
  <c r="CZK23" i="96"/>
  <c r="CZJ23" i="96"/>
  <c r="CZI23" i="96"/>
  <c r="CZH23" i="96"/>
  <c r="CZG23" i="96"/>
  <c r="CZF23" i="96"/>
  <c r="CZE23" i="96"/>
  <c r="CZD23" i="96"/>
  <c r="CZC23" i="96"/>
  <c r="CZB23" i="96"/>
  <c r="CZA23" i="96"/>
  <c r="CYZ23" i="96"/>
  <c r="CYY23" i="96"/>
  <c r="CYX23" i="96"/>
  <c r="CYW23" i="96"/>
  <c r="CYV23" i="96"/>
  <c r="CYU23" i="96"/>
  <c r="CYT23" i="96"/>
  <c r="CYS23" i="96"/>
  <c r="CYR23" i="96"/>
  <c r="CYQ23" i="96"/>
  <c r="CYP23" i="96"/>
  <c r="CYO23" i="96"/>
  <c r="CYN23" i="96"/>
  <c r="CYM23" i="96"/>
  <c r="CYL23" i="96"/>
  <c r="CYK23" i="96"/>
  <c r="CYJ23" i="96"/>
  <c r="CYI23" i="96"/>
  <c r="CYH23" i="96"/>
  <c r="CYG23" i="96"/>
  <c r="CYF23" i="96"/>
  <c r="CYE23" i="96"/>
  <c r="CYD23" i="96"/>
  <c r="CYC23" i="96"/>
  <c r="CYB23" i="96"/>
  <c r="CYA23" i="96"/>
  <c r="CXZ23" i="96"/>
  <c r="CXY23" i="96"/>
  <c r="CXX23" i="96"/>
  <c r="CXW23" i="96"/>
  <c r="CXV23" i="96"/>
  <c r="CXU23" i="96"/>
  <c r="CXT23" i="96"/>
  <c r="CXS23" i="96"/>
  <c r="CXR23" i="96"/>
  <c r="CXQ23" i="96"/>
  <c r="CXP23" i="96"/>
  <c r="CXO23" i="96"/>
  <c r="CXN23" i="96"/>
  <c r="CXM23" i="96"/>
  <c r="CXL23" i="96"/>
  <c r="CXK23" i="96"/>
  <c r="CXJ23" i="96"/>
  <c r="CXI23" i="96"/>
  <c r="CXH23" i="96"/>
  <c r="CXG23" i="96"/>
  <c r="CXF23" i="96"/>
  <c r="CXE23" i="96"/>
  <c r="CXD23" i="96"/>
  <c r="CXC23" i="96"/>
  <c r="CXB23" i="96"/>
  <c r="CXA23" i="96"/>
  <c r="CWZ23" i="96"/>
  <c r="CWY23" i="96"/>
  <c r="CWX23" i="96"/>
  <c r="CWW23" i="96"/>
  <c r="CWV23" i="96"/>
  <c r="CWU23" i="96"/>
  <c r="CWT23" i="96"/>
  <c r="CWS23" i="96"/>
  <c r="CWR23" i="96"/>
  <c r="CWQ23" i="96"/>
  <c r="CWP23" i="96"/>
  <c r="CWO23" i="96"/>
  <c r="CWN23" i="96"/>
  <c r="CWM23" i="96"/>
  <c r="CWL23" i="96"/>
  <c r="CWK23" i="96"/>
  <c r="CWJ23" i="96"/>
  <c r="CWI23" i="96"/>
  <c r="CWH23" i="96"/>
  <c r="CWG23" i="96"/>
  <c r="CWF23" i="96"/>
  <c r="CWE23" i="96"/>
  <c r="CWD23" i="96"/>
  <c r="CWC23" i="96"/>
  <c r="CWB23" i="96"/>
  <c r="CWA23" i="96"/>
  <c r="CVZ23" i="96"/>
  <c r="CVY23" i="96"/>
  <c r="CVX23" i="96"/>
  <c r="CVW23" i="96"/>
  <c r="CVV23" i="96"/>
  <c r="CVU23" i="96"/>
  <c r="CVT23" i="96"/>
  <c r="CVS23" i="96"/>
  <c r="CVR23" i="96"/>
  <c r="CVQ23" i="96"/>
  <c r="CVP23" i="96"/>
  <c r="CVO23" i="96"/>
  <c r="CVN23" i="96"/>
  <c r="CVM23" i="96"/>
  <c r="CVL23" i="96"/>
  <c r="CVK23" i="96"/>
  <c r="CVJ23" i="96"/>
  <c r="CVI23" i="96"/>
  <c r="CVH23" i="96"/>
  <c r="CVG23" i="96"/>
  <c r="CVF23" i="96"/>
  <c r="CVE23" i="96"/>
  <c r="CVD23" i="96"/>
  <c r="CVC23" i="96"/>
  <c r="CVB23" i="96"/>
  <c r="CVA23" i="96"/>
  <c r="CUZ23" i="96"/>
  <c r="CUY23" i="96"/>
  <c r="CUX23" i="96"/>
  <c r="CUW23" i="96"/>
  <c r="CUV23" i="96"/>
  <c r="CUU23" i="96"/>
  <c r="CUT23" i="96"/>
  <c r="CUS23" i="96"/>
  <c r="CUR23" i="96"/>
  <c r="CUQ23" i="96"/>
  <c r="CUP23" i="96"/>
  <c r="CUO23" i="96"/>
  <c r="CUN23" i="96"/>
  <c r="CUM23" i="96"/>
  <c r="CUL23" i="96"/>
  <c r="CUK23" i="96"/>
  <c r="CUJ23" i="96"/>
  <c r="CUI23" i="96"/>
  <c r="CUH23" i="96"/>
  <c r="CUG23" i="96"/>
  <c r="CUF23" i="96"/>
  <c r="CUE23" i="96"/>
  <c r="CUD23" i="96"/>
  <c r="CUC23" i="96"/>
  <c r="CUB23" i="96"/>
  <c r="CUA23" i="96"/>
  <c r="CTZ23" i="96"/>
  <c r="CTY23" i="96"/>
  <c r="CTX23" i="96"/>
  <c r="CTW23" i="96"/>
  <c r="CTV23" i="96"/>
  <c r="CTU23" i="96"/>
  <c r="CTT23" i="96"/>
  <c r="CTS23" i="96"/>
  <c r="CTR23" i="96"/>
  <c r="CTQ23" i="96"/>
  <c r="CTP23" i="96"/>
  <c r="CTO23" i="96"/>
  <c r="CTN23" i="96"/>
  <c r="CTM23" i="96"/>
  <c r="CTL23" i="96"/>
  <c r="CTK23" i="96"/>
  <c r="CTJ23" i="96"/>
  <c r="CTI23" i="96"/>
  <c r="CTH23" i="96"/>
  <c r="CTG23" i="96"/>
  <c r="CTF23" i="96"/>
  <c r="CTE23" i="96"/>
  <c r="CTD23" i="96"/>
  <c r="CTC23" i="96"/>
  <c r="CTB23" i="96"/>
  <c r="CTA23" i="96"/>
  <c r="CSZ23" i="96"/>
  <c r="CSY23" i="96"/>
  <c r="CSX23" i="96"/>
  <c r="CSW23" i="96"/>
  <c r="CSV23" i="96"/>
  <c r="CSU23" i="96"/>
  <c r="CST23" i="96"/>
  <c r="CSS23" i="96"/>
  <c r="CSR23" i="96"/>
  <c r="CSQ23" i="96"/>
  <c r="CSP23" i="96"/>
  <c r="CSO23" i="96"/>
  <c r="CSN23" i="96"/>
  <c r="CSM23" i="96"/>
  <c r="CSL23" i="96"/>
  <c r="CSK23" i="96"/>
  <c r="CSJ23" i="96"/>
  <c r="CSI23" i="96"/>
  <c r="CSH23" i="96"/>
  <c r="CSG23" i="96"/>
  <c r="CSF23" i="96"/>
  <c r="CSE23" i="96"/>
  <c r="CSD23" i="96"/>
  <c r="CSC23" i="96"/>
  <c r="CSB23" i="96"/>
  <c r="CSA23" i="96"/>
  <c r="CRZ23" i="96"/>
  <c r="CRY23" i="96"/>
  <c r="CRX23" i="96"/>
  <c r="CRW23" i="96"/>
  <c r="CRV23" i="96"/>
  <c r="CRU23" i="96"/>
  <c r="CRT23" i="96"/>
  <c r="CRS23" i="96"/>
  <c r="CRR23" i="96"/>
  <c r="CRQ23" i="96"/>
  <c r="CRP23" i="96"/>
  <c r="CRO23" i="96"/>
  <c r="CRN23" i="96"/>
  <c r="CRM23" i="96"/>
  <c r="CRL23" i="96"/>
  <c r="CRK23" i="96"/>
  <c r="CRJ23" i="96"/>
  <c r="CRI23" i="96"/>
  <c r="CRH23" i="96"/>
  <c r="CRG23" i="96"/>
  <c r="CRF23" i="96"/>
  <c r="CRE23" i="96"/>
  <c r="CRD23" i="96"/>
  <c r="CRC23" i="96"/>
  <c r="CRB23" i="96"/>
  <c r="CRA23" i="96"/>
  <c r="CQZ23" i="96"/>
  <c r="CQY23" i="96"/>
  <c r="CQX23" i="96"/>
  <c r="CQW23" i="96"/>
  <c r="CQV23" i="96"/>
  <c r="CQU23" i="96"/>
  <c r="CQT23" i="96"/>
  <c r="CQS23" i="96"/>
  <c r="CQR23" i="96"/>
  <c r="CQQ23" i="96"/>
  <c r="CQP23" i="96"/>
  <c r="CQO23" i="96"/>
  <c r="CQN23" i="96"/>
  <c r="CQM23" i="96"/>
  <c r="CQL23" i="96"/>
  <c r="CQK23" i="96"/>
  <c r="CQJ23" i="96"/>
  <c r="CQI23" i="96"/>
  <c r="CQH23" i="96"/>
  <c r="CQG23" i="96"/>
  <c r="CQF23" i="96"/>
  <c r="CQE23" i="96"/>
  <c r="CQD23" i="96"/>
  <c r="CQC23" i="96"/>
  <c r="CQB23" i="96"/>
  <c r="CQA23" i="96"/>
  <c r="CPZ23" i="96"/>
  <c r="CPY23" i="96"/>
  <c r="CPX23" i="96"/>
  <c r="CPW23" i="96"/>
  <c r="CPV23" i="96"/>
  <c r="CPU23" i="96"/>
  <c r="CPT23" i="96"/>
  <c r="CPS23" i="96"/>
  <c r="CPR23" i="96"/>
  <c r="CPQ23" i="96"/>
  <c r="CPP23" i="96"/>
  <c r="CPO23" i="96"/>
  <c r="CPN23" i="96"/>
  <c r="CPM23" i="96"/>
  <c r="CPL23" i="96"/>
  <c r="CPK23" i="96"/>
  <c r="CPJ23" i="96"/>
  <c r="CPI23" i="96"/>
  <c r="CPH23" i="96"/>
  <c r="CPG23" i="96"/>
  <c r="CPF23" i="96"/>
  <c r="CPE23" i="96"/>
  <c r="CPD23" i="96"/>
  <c r="CPC23" i="96"/>
  <c r="CPB23" i="96"/>
  <c r="CPA23" i="96"/>
  <c r="COZ23" i="96"/>
  <c r="COY23" i="96"/>
  <c r="COX23" i="96"/>
  <c r="COW23" i="96"/>
  <c r="COV23" i="96"/>
  <c r="COU23" i="96"/>
  <c r="COT23" i="96"/>
  <c r="COS23" i="96"/>
  <c r="COR23" i="96"/>
  <c r="COQ23" i="96"/>
  <c r="COP23" i="96"/>
  <c r="COO23" i="96"/>
  <c r="CON23" i="96"/>
  <c r="COM23" i="96"/>
  <c r="COL23" i="96"/>
  <c r="COK23" i="96"/>
  <c r="COJ23" i="96"/>
  <c r="COI23" i="96"/>
  <c r="COH23" i="96"/>
  <c r="COG23" i="96"/>
  <c r="COF23" i="96"/>
  <c r="COE23" i="96"/>
  <c r="COD23" i="96"/>
  <c r="COC23" i="96"/>
  <c r="COB23" i="96"/>
  <c r="COA23" i="96"/>
  <c r="CNZ23" i="96"/>
  <c r="CNY23" i="96"/>
  <c r="CNX23" i="96"/>
  <c r="CNW23" i="96"/>
  <c r="CNV23" i="96"/>
  <c r="CNU23" i="96"/>
  <c r="CNT23" i="96"/>
  <c r="CNS23" i="96"/>
  <c r="CNR23" i="96"/>
  <c r="CNQ23" i="96"/>
  <c r="CNP23" i="96"/>
  <c r="CNO23" i="96"/>
  <c r="CNN23" i="96"/>
  <c r="CNM23" i="96"/>
  <c r="CNL23" i="96"/>
  <c r="CNK23" i="96"/>
  <c r="CNJ23" i="96"/>
  <c r="CNI23" i="96"/>
  <c r="CNH23" i="96"/>
  <c r="CNG23" i="96"/>
  <c r="CNF23" i="96"/>
  <c r="CNE23" i="96"/>
  <c r="CND23" i="96"/>
  <c r="CNC23" i="96"/>
  <c r="CNB23" i="96"/>
  <c r="CNA23" i="96"/>
  <c r="CMZ23" i="96"/>
  <c r="CMY23" i="96"/>
  <c r="CMX23" i="96"/>
  <c r="CMW23" i="96"/>
  <c r="CMV23" i="96"/>
  <c r="CMU23" i="96"/>
  <c r="CMT23" i="96"/>
  <c r="CMS23" i="96"/>
  <c r="CMR23" i="96"/>
  <c r="CMQ23" i="96"/>
  <c r="CMP23" i="96"/>
  <c r="CMO23" i="96"/>
  <c r="CMN23" i="96"/>
  <c r="CMM23" i="96"/>
  <c r="CML23" i="96"/>
  <c r="CMK23" i="96"/>
  <c r="CMJ23" i="96"/>
  <c r="CMI23" i="96"/>
  <c r="CMH23" i="96"/>
  <c r="CMG23" i="96"/>
  <c r="CMF23" i="96"/>
  <c r="CME23" i="96"/>
  <c r="CMD23" i="96"/>
  <c r="CMC23" i="96"/>
  <c r="CMB23" i="96"/>
  <c r="CMA23" i="96"/>
  <c r="CLZ23" i="96"/>
  <c r="CLY23" i="96"/>
  <c r="CLX23" i="96"/>
  <c r="CLW23" i="96"/>
  <c r="CLV23" i="96"/>
  <c r="CLU23" i="96"/>
  <c r="CLT23" i="96"/>
  <c r="CLS23" i="96"/>
  <c r="CLR23" i="96"/>
  <c r="CLQ23" i="96"/>
  <c r="CLP23" i="96"/>
  <c r="CLO23" i="96"/>
  <c r="CLN23" i="96"/>
  <c r="CLM23" i="96"/>
  <c r="CLL23" i="96"/>
  <c r="CLK23" i="96"/>
  <c r="CLJ23" i="96"/>
  <c r="CLI23" i="96"/>
  <c r="CLH23" i="96"/>
  <c r="CLG23" i="96"/>
  <c r="CLF23" i="96"/>
  <c r="CLE23" i="96"/>
  <c r="CLD23" i="96"/>
  <c r="CLC23" i="96"/>
  <c r="CLB23" i="96"/>
  <c r="CLA23" i="96"/>
  <c r="CKZ23" i="96"/>
  <c r="CKY23" i="96"/>
  <c r="CKX23" i="96"/>
  <c r="CKW23" i="96"/>
  <c r="CKV23" i="96"/>
  <c r="CKU23" i="96"/>
  <c r="CKT23" i="96"/>
  <c r="CKS23" i="96"/>
  <c r="CKR23" i="96"/>
  <c r="CKQ23" i="96"/>
  <c r="CKP23" i="96"/>
  <c r="CKO23" i="96"/>
  <c r="CKN23" i="96"/>
  <c r="CKM23" i="96"/>
  <c r="CKL23" i="96"/>
  <c r="CKK23" i="96"/>
  <c r="CKJ23" i="96"/>
  <c r="CKI23" i="96"/>
  <c r="CKH23" i="96"/>
  <c r="CKG23" i="96"/>
  <c r="CKF23" i="96"/>
  <c r="CKE23" i="96"/>
  <c r="CKD23" i="96"/>
  <c r="CKC23" i="96"/>
  <c r="CKB23" i="96"/>
  <c r="CKA23" i="96"/>
  <c r="CJZ23" i="96"/>
  <c r="CJY23" i="96"/>
  <c r="CJX23" i="96"/>
  <c r="CJW23" i="96"/>
  <c r="CJV23" i="96"/>
  <c r="CJU23" i="96"/>
  <c r="CJT23" i="96"/>
  <c r="CJS23" i="96"/>
  <c r="CJR23" i="96"/>
  <c r="CJQ23" i="96"/>
  <c r="CJP23" i="96"/>
  <c r="CJO23" i="96"/>
  <c r="CJN23" i="96"/>
  <c r="CJM23" i="96"/>
  <c r="CJL23" i="96"/>
  <c r="CJK23" i="96"/>
  <c r="CJJ23" i="96"/>
  <c r="CJI23" i="96"/>
  <c r="CJH23" i="96"/>
  <c r="CJG23" i="96"/>
  <c r="CJF23" i="96"/>
  <c r="CJE23" i="96"/>
  <c r="CJD23" i="96"/>
  <c r="CJC23" i="96"/>
  <c r="CJB23" i="96"/>
  <c r="CJA23" i="96"/>
  <c r="CIZ23" i="96"/>
  <c r="CIY23" i="96"/>
  <c r="CIX23" i="96"/>
  <c r="CIW23" i="96"/>
  <c r="CIV23" i="96"/>
  <c r="CIU23" i="96"/>
  <c r="CIT23" i="96"/>
  <c r="CIS23" i="96"/>
  <c r="CIR23" i="96"/>
  <c r="CIQ23" i="96"/>
  <c r="CIP23" i="96"/>
  <c r="CIO23" i="96"/>
  <c r="CIN23" i="96"/>
  <c r="CIM23" i="96"/>
  <c r="CIL23" i="96"/>
  <c r="CIK23" i="96"/>
  <c r="CIJ23" i="96"/>
  <c r="CII23" i="96"/>
  <c r="CIH23" i="96"/>
  <c r="CIG23" i="96"/>
  <c r="CIF23" i="96"/>
  <c r="CIE23" i="96"/>
  <c r="CID23" i="96"/>
  <c r="CIC23" i="96"/>
  <c r="CIB23" i="96"/>
  <c r="CIA23" i="96"/>
  <c r="CHZ23" i="96"/>
  <c r="CHY23" i="96"/>
  <c r="CHX23" i="96"/>
  <c r="CHW23" i="96"/>
  <c r="CHV23" i="96"/>
  <c r="CHU23" i="96"/>
  <c r="CHT23" i="96"/>
  <c r="CHS23" i="96"/>
  <c r="CHR23" i="96"/>
  <c r="CHQ23" i="96"/>
  <c r="CHP23" i="96"/>
  <c r="CHO23" i="96"/>
  <c r="CHN23" i="96"/>
  <c r="CHM23" i="96"/>
  <c r="CHL23" i="96"/>
  <c r="CHK23" i="96"/>
  <c r="CHJ23" i="96"/>
  <c r="CHI23" i="96"/>
  <c r="CHH23" i="96"/>
  <c r="CHG23" i="96"/>
  <c r="CHF23" i="96"/>
  <c r="CHE23" i="96"/>
  <c r="CHD23" i="96"/>
  <c r="CHC23" i="96"/>
  <c r="CHB23" i="96"/>
  <c r="CHA23" i="96"/>
  <c r="CGZ23" i="96"/>
  <c r="CGY23" i="96"/>
  <c r="CGX23" i="96"/>
  <c r="CGW23" i="96"/>
  <c r="CGV23" i="96"/>
  <c r="CGU23" i="96"/>
  <c r="CGT23" i="96"/>
  <c r="CGS23" i="96"/>
  <c r="CGR23" i="96"/>
  <c r="CGQ23" i="96"/>
  <c r="CGP23" i="96"/>
  <c r="CGO23" i="96"/>
  <c r="CGN23" i="96"/>
  <c r="CGM23" i="96"/>
  <c r="CGL23" i="96"/>
  <c r="CGK23" i="96"/>
  <c r="CGJ23" i="96"/>
  <c r="CGI23" i="96"/>
  <c r="CGH23" i="96"/>
  <c r="CGG23" i="96"/>
  <c r="CGF23" i="96"/>
  <c r="CGE23" i="96"/>
  <c r="CGD23" i="96"/>
  <c r="CGC23" i="96"/>
  <c r="CGB23" i="96"/>
  <c r="CGA23" i="96"/>
  <c r="CFZ23" i="96"/>
  <c r="CFY23" i="96"/>
  <c r="CFX23" i="96"/>
  <c r="CFW23" i="96"/>
  <c r="CFV23" i="96"/>
  <c r="CFU23" i="96"/>
  <c r="CFT23" i="96"/>
  <c r="CFS23" i="96"/>
  <c r="CFR23" i="96"/>
  <c r="CFQ23" i="96"/>
  <c r="CFP23" i="96"/>
  <c r="CFO23" i="96"/>
  <c r="CFN23" i="96"/>
  <c r="CFM23" i="96"/>
  <c r="CFL23" i="96"/>
  <c r="CFK23" i="96"/>
  <c r="CFJ23" i="96"/>
  <c r="CFI23" i="96"/>
  <c r="CFH23" i="96"/>
  <c r="CFG23" i="96"/>
  <c r="CFF23" i="96"/>
  <c r="CFE23" i="96"/>
  <c r="CFD23" i="96"/>
  <c r="CFC23" i="96"/>
  <c r="CFB23" i="96"/>
  <c r="CFA23" i="96"/>
  <c r="CEZ23" i="96"/>
  <c r="CEY23" i="96"/>
  <c r="CEX23" i="96"/>
  <c r="CEW23" i="96"/>
  <c r="CEV23" i="96"/>
  <c r="CEU23" i="96"/>
  <c r="CET23" i="96"/>
  <c r="CES23" i="96"/>
  <c r="CER23" i="96"/>
  <c r="CEQ23" i="96"/>
  <c r="CEP23" i="96"/>
  <c r="CEO23" i="96"/>
  <c r="CEN23" i="96"/>
  <c r="CEM23" i="96"/>
  <c r="CEL23" i="96"/>
  <c r="CEK23" i="96"/>
  <c r="CEJ23" i="96"/>
  <c r="CEI23" i="96"/>
  <c r="CEH23" i="96"/>
  <c r="CEG23" i="96"/>
  <c r="CEF23" i="96"/>
  <c r="CEE23" i="96"/>
  <c r="CED23" i="96"/>
  <c r="CEC23" i="96"/>
  <c r="CEB23" i="96"/>
  <c r="CEA23" i="96"/>
  <c r="CDZ23" i="96"/>
  <c r="CDY23" i="96"/>
  <c r="CDX23" i="96"/>
  <c r="CDW23" i="96"/>
  <c r="CDV23" i="96"/>
  <c r="CDU23" i="96"/>
  <c r="CDT23" i="96"/>
  <c r="CDS23" i="96"/>
  <c r="CDR23" i="96"/>
  <c r="CDQ23" i="96"/>
  <c r="CDP23" i="96"/>
  <c r="CDO23" i="96"/>
  <c r="CDN23" i="96"/>
  <c r="CDM23" i="96"/>
  <c r="CDL23" i="96"/>
  <c r="CDK23" i="96"/>
  <c r="CDJ23" i="96"/>
  <c r="CDI23" i="96"/>
  <c r="CDH23" i="96"/>
  <c r="CDG23" i="96"/>
  <c r="CDF23" i="96"/>
  <c r="CDE23" i="96"/>
  <c r="CDD23" i="96"/>
  <c r="CDC23" i="96"/>
  <c r="CDB23" i="96"/>
  <c r="CDA23" i="96"/>
  <c r="CCZ23" i="96"/>
  <c r="CCY23" i="96"/>
  <c r="CCX23" i="96"/>
  <c r="CCW23" i="96"/>
  <c r="CCV23" i="96"/>
  <c r="CCU23" i="96"/>
  <c r="CCT23" i="96"/>
  <c r="CCS23" i="96"/>
  <c r="CCR23" i="96"/>
  <c r="CCQ23" i="96"/>
  <c r="CCP23" i="96"/>
  <c r="CCO23" i="96"/>
  <c r="CCN23" i="96"/>
  <c r="CCM23" i="96"/>
  <c r="CCL23" i="96"/>
  <c r="CCK23" i="96"/>
  <c r="CCJ23" i="96"/>
  <c r="CCI23" i="96"/>
  <c r="CCH23" i="96"/>
  <c r="CCG23" i="96"/>
  <c r="CCF23" i="96"/>
  <c r="CCE23" i="96"/>
  <c r="CCD23" i="96"/>
  <c r="CCC23" i="96"/>
  <c r="CCB23" i="96"/>
  <c r="CCA23" i="96"/>
  <c r="CBZ23" i="96"/>
  <c r="CBY23" i="96"/>
  <c r="CBX23" i="96"/>
  <c r="CBW23" i="96"/>
  <c r="CBV23" i="96"/>
  <c r="CBU23" i="96"/>
  <c r="CBT23" i="96"/>
  <c r="CBS23" i="96"/>
  <c r="CBR23" i="96"/>
  <c r="CBQ23" i="96"/>
  <c r="CBP23" i="96"/>
  <c r="CBO23" i="96"/>
  <c r="CBN23" i="96"/>
  <c r="CBM23" i="96"/>
  <c r="CBL23" i="96"/>
  <c r="CBK23" i="96"/>
  <c r="CBJ23" i="96"/>
  <c r="CBI23" i="96"/>
  <c r="CBH23" i="96"/>
  <c r="CBG23" i="96"/>
  <c r="CBF23" i="96"/>
  <c r="CBE23" i="96"/>
  <c r="CBD23" i="96"/>
  <c r="CBC23" i="96"/>
  <c r="CBB23" i="96"/>
  <c r="CBA23" i="96"/>
  <c r="CAZ23" i="96"/>
  <c r="CAY23" i="96"/>
  <c r="CAX23" i="96"/>
  <c r="CAW23" i="96"/>
  <c r="CAV23" i="96"/>
  <c r="CAU23" i="96"/>
  <c r="CAT23" i="96"/>
  <c r="CAS23" i="96"/>
  <c r="CAR23" i="96"/>
  <c r="CAQ23" i="96"/>
  <c r="CAP23" i="96"/>
  <c r="CAO23" i="96"/>
  <c r="CAN23" i="96"/>
  <c r="CAM23" i="96"/>
  <c r="CAL23" i="96"/>
  <c r="CAK23" i="96"/>
  <c r="CAJ23" i="96"/>
  <c r="CAI23" i="96"/>
  <c r="CAH23" i="96"/>
  <c r="CAG23" i="96"/>
  <c r="CAF23" i="96"/>
  <c r="CAE23" i="96"/>
  <c r="CAD23" i="96"/>
  <c r="CAC23" i="96"/>
  <c r="CAB23" i="96"/>
  <c r="CAA23" i="96"/>
  <c r="BZZ23" i="96"/>
  <c r="BZY23" i="96"/>
  <c r="BZX23" i="96"/>
  <c r="BZW23" i="96"/>
  <c r="BZV23" i="96"/>
  <c r="BZU23" i="96"/>
  <c r="BZT23" i="96"/>
  <c r="BZS23" i="96"/>
  <c r="BZR23" i="96"/>
  <c r="BZQ23" i="96"/>
  <c r="BZP23" i="96"/>
  <c r="BZO23" i="96"/>
  <c r="BZN23" i="96"/>
  <c r="BZM23" i="96"/>
  <c r="BZL23" i="96"/>
  <c r="BZK23" i="96"/>
  <c r="BZJ23" i="96"/>
  <c r="BZI23" i="96"/>
  <c r="BZH23" i="96"/>
  <c r="BZG23" i="96"/>
  <c r="BZF23" i="96"/>
  <c r="BZE23" i="96"/>
  <c r="BZD23" i="96"/>
  <c r="BZC23" i="96"/>
  <c r="BZB23" i="96"/>
  <c r="BZA23" i="96"/>
  <c r="BYZ23" i="96"/>
  <c r="BYY23" i="96"/>
  <c r="BYX23" i="96"/>
  <c r="BYW23" i="96"/>
  <c r="BYV23" i="96"/>
  <c r="BYU23" i="96"/>
  <c r="BYT23" i="96"/>
  <c r="BYS23" i="96"/>
  <c r="BYR23" i="96"/>
  <c r="BYQ23" i="96"/>
  <c r="BYP23" i="96"/>
  <c r="BYO23" i="96"/>
  <c r="BYN23" i="96"/>
  <c r="BYM23" i="96"/>
  <c r="BYL23" i="96"/>
  <c r="BYK23" i="96"/>
  <c r="BYJ23" i="96"/>
  <c r="BYI23" i="96"/>
  <c r="BYH23" i="96"/>
  <c r="BYG23" i="96"/>
  <c r="BYF23" i="96"/>
  <c r="BYE23" i="96"/>
  <c r="BYD23" i="96"/>
  <c r="BYC23" i="96"/>
  <c r="BYB23" i="96"/>
  <c r="BYA23" i="96"/>
  <c r="BXZ23" i="96"/>
  <c r="BXY23" i="96"/>
  <c r="BXX23" i="96"/>
  <c r="BXW23" i="96"/>
  <c r="BXV23" i="96"/>
  <c r="BXU23" i="96"/>
  <c r="BXT23" i="96"/>
  <c r="BXS23" i="96"/>
  <c r="BXR23" i="96"/>
  <c r="BXQ23" i="96"/>
  <c r="BXP23" i="96"/>
  <c r="BXO23" i="96"/>
  <c r="BXN23" i="96"/>
  <c r="BXM23" i="96"/>
  <c r="BXL23" i="96"/>
  <c r="BXK23" i="96"/>
  <c r="BXJ23" i="96"/>
  <c r="BXI23" i="96"/>
  <c r="BXH23" i="96"/>
  <c r="BXG23" i="96"/>
  <c r="BXF23" i="96"/>
  <c r="BXE23" i="96"/>
  <c r="BXD23" i="96"/>
  <c r="BXC23" i="96"/>
  <c r="BXB23" i="96"/>
  <c r="BXA23" i="96"/>
  <c r="BWZ23" i="96"/>
  <c r="BWY23" i="96"/>
  <c r="BWX23" i="96"/>
  <c r="BWW23" i="96"/>
  <c r="BWV23" i="96"/>
  <c r="BWU23" i="96"/>
  <c r="BWT23" i="96"/>
  <c r="BWS23" i="96"/>
  <c r="BWR23" i="96"/>
  <c r="BWQ23" i="96"/>
  <c r="BWP23" i="96"/>
  <c r="BWO23" i="96"/>
  <c r="BWN23" i="96"/>
  <c r="BWM23" i="96"/>
  <c r="BWL23" i="96"/>
  <c r="BWK23" i="96"/>
  <c r="BWJ23" i="96"/>
  <c r="BWI23" i="96"/>
  <c r="BWH23" i="96"/>
  <c r="BWG23" i="96"/>
  <c r="BWF23" i="96"/>
  <c r="BWE23" i="96"/>
  <c r="BWD23" i="96"/>
  <c r="BWC23" i="96"/>
  <c r="BWB23" i="96"/>
  <c r="BWA23" i="96"/>
  <c r="BVZ23" i="96"/>
  <c r="BVY23" i="96"/>
  <c r="BVX23" i="96"/>
  <c r="BVW23" i="96"/>
  <c r="BVV23" i="96"/>
  <c r="BVU23" i="96"/>
  <c r="BVT23" i="96"/>
  <c r="BVS23" i="96"/>
  <c r="BVR23" i="96"/>
  <c r="BVQ23" i="96"/>
  <c r="BVP23" i="96"/>
  <c r="BVO23" i="96"/>
  <c r="BVN23" i="96"/>
  <c r="BVM23" i="96"/>
  <c r="BVL23" i="96"/>
  <c r="BVK23" i="96"/>
  <c r="BVJ23" i="96"/>
  <c r="BVI23" i="96"/>
  <c r="BVH23" i="96"/>
  <c r="BVG23" i="96"/>
  <c r="BVF23" i="96"/>
  <c r="BVE23" i="96"/>
  <c r="BVD23" i="96"/>
  <c r="BVC23" i="96"/>
  <c r="BVB23" i="96"/>
  <c r="BVA23" i="96"/>
  <c r="BUZ23" i="96"/>
  <c r="BUY23" i="96"/>
  <c r="BUX23" i="96"/>
  <c r="BUW23" i="96"/>
  <c r="BUV23" i="96"/>
  <c r="BUU23" i="96"/>
  <c r="BUT23" i="96"/>
  <c r="BUS23" i="96"/>
  <c r="BUR23" i="96"/>
  <c r="BUQ23" i="96"/>
  <c r="BUP23" i="96"/>
  <c r="BUO23" i="96"/>
  <c r="BUN23" i="96"/>
  <c r="BUM23" i="96"/>
  <c r="BUL23" i="96"/>
  <c r="BUK23" i="96"/>
  <c r="BUJ23" i="96"/>
  <c r="BUI23" i="96"/>
  <c r="BUH23" i="96"/>
  <c r="BUG23" i="96"/>
  <c r="BUF23" i="96"/>
  <c r="BUE23" i="96"/>
  <c r="BUD23" i="96"/>
  <c r="BUC23" i="96"/>
  <c r="BUB23" i="96"/>
  <c r="BUA23" i="96"/>
  <c r="BTZ23" i="96"/>
  <c r="BTY23" i="96"/>
  <c r="BTX23" i="96"/>
  <c r="BTW23" i="96"/>
  <c r="BTV23" i="96"/>
  <c r="BTU23" i="96"/>
  <c r="BTT23" i="96"/>
  <c r="BTS23" i="96"/>
  <c r="BTR23" i="96"/>
  <c r="BTQ23" i="96"/>
  <c r="BTP23" i="96"/>
  <c r="BTO23" i="96"/>
  <c r="BTN23" i="96"/>
  <c r="BTM23" i="96"/>
  <c r="BTL23" i="96"/>
  <c r="BTK23" i="96"/>
  <c r="BTJ23" i="96"/>
  <c r="BTI23" i="96"/>
  <c r="BTH23" i="96"/>
  <c r="BTG23" i="96"/>
  <c r="BTF23" i="96"/>
  <c r="BTE23" i="96"/>
  <c r="BTD23" i="96"/>
  <c r="BTC23" i="96"/>
  <c r="BTB23" i="96"/>
  <c r="BTA23" i="96"/>
  <c r="BSZ23" i="96"/>
  <c r="BSY23" i="96"/>
  <c r="BSX23" i="96"/>
  <c r="BSW23" i="96"/>
  <c r="BSV23" i="96"/>
  <c r="BSU23" i="96"/>
  <c r="BST23" i="96"/>
  <c r="BSS23" i="96"/>
  <c r="BSR23" i="96"/>
  <c r="BSQ23" i="96"/>
  <c r="BSP23" i="96"/>
  <c r="BSO23" i="96"/>
  <c r="BSN23" i="96"/>
  <c r="BSM23" i="96"/>
  <c r="BSL23" i="96"/>
  <c r="BSK23" i="96"/>
  <c r="BSJ23" i="96"/>
  <c r="BSI23" i="96"/>
  <c r="BSH23" i="96"/>
  <c r="BSG23" i="96"/>
  <c r="BSF23" i="96"/>
  <c r="BSE23" i="96"/>
  <c r="BSD23" i="96"/>
  <c r="BSC23" i="96"/>
  <c r="BSB23" i="96"/>
  <c r="BSA23" i="96"/>
  <c r="BRZ23" i="96"/>
  <c r="BRY23" i="96"/>
  <c r="BRX23" i="96"/>
  <c r="BRW23" i="96"/>
  <c r="BRV23" i="96"/>
  <c r="BRU23" i="96"/>
  <c r="BRT23" i="96"/>
  <c r="BRS23" i="96"/>
  <c r="BRR23" i="96"/>
  <c r="BRQ23" i="96"/>
  <c r="BRP23" i="96"/>
  <c r="BRO23" i="96"/>
  <c r="BRN23" i="96"/>
  <c r="BRM23" i="96"/>
  <c r="BRL23" i="96"/>
  <c r="BRK23" i="96"/>
  <c r="BRJ23" i="96"/>
  <c r="BRI23" i="96"/>
  <c r="BRH23" i="96"/>
  <c r="BRG23" i="96"/>
  <c r="BRF23" i="96"/>
  <c r="BRE23" i="96"/>
  <c r="BRD23" i="96"/>
  <c r="BRC23" i="96"/>
  <c r="BRB23" i="96"/>
  <c r="BRA23" i="96"/>
  <c r="BQZ23" i="96"/>
  <c r="BQY23" i="96"/>
  <c r="BQX23" i="96"/>
  <c r="BQW23" i="96"/>
  <c r="BQV23" i="96"/>
  <c r="BQU23" i="96"/>
  <c r="BQT23" i="96"/>
  <c r="BQS23" i="96"/>
  <c r="BQR23" i="96"/>
  <c r="BQQ23" i="96"/>
  <c r="BQP23" i="96"/>
  <c r="BQO23" i="96"/>
  <c r="BQN23" i="96"/>
  <c r="BQM23" i="96"/>
  <c r="BQL23" i="96"/>
  <c r="BQK23" i="96"/>
  <c r="BQJ23" i="96"/>
  <c r="BQI23" i="96"/>
  <c r="BQH23" i="96"/>
  <c r="BQG23" i="96"/>
  <c r="BQF23" i="96"/>
  <c r="BQE23" i="96"/>
  <c r="BQD23" i="96"/>
  <c r="BQC23" i="96"/>
  <c r="BQB23" i="96"/>
  <c r="BQA23" i="96"/>
  <c r="BPZ23" i="96"/>
  <c r="BPY23" i="96"/>
  <c r="BPX23" i="96"/>
  <c r="BPW23" i="96"/>
  <c r="BPV23" i="96"/>
  <c r="BPU23" i="96"/>
  <c r="BPT23" i="96"/>
  <c r="BPS23" i="96"/>
  <c r="BPR23" i="96"/>
  <c r="BPQ23" i="96"/>
  <c r="BPP23" i="96"/>
  <c r="BPO23" i="96"/>
  <c r="BPN23" i="96"/>
  <c r="BPM23" i="96"/>
  <c r="BPL23" i="96"/>
  <c r="BPK23" i="96"/>
  <c r="BPJ23" i="96"/>
  <c r="BPI23" i="96"/>
  <c r="BPH23" i="96"/>
  <c r="BPG23" i="96"/>
  <c r="BPF23" i="96"/>
  <c r="BPE23" i="96"/>
  <c r="BPD23" i="96"/>
  <c r="BPC23" i="96"/>
  <c r="BPB23" i="96"/>
  <c r="BPA23" i="96"/>
  <c r="BOZ23" i="96"/>
  <c r="BOY23" i="96"/>
  <c r="BOX23" i="96"/>
  <c r="BOW23" i="96"/>
  <c r="BOV23" i="96"/>
  <c r="BOU23" i="96"/>
  <c r="BOT23" i="96"/>
  <c r="BOS23" i="96"/>
  <c r="BOR23" i="96"/>
  <c r="BOQ23" i="96"/>
  <c r="BOP23" i="96"/>
  <c r="BOO23" i="96"/>
  <c r="BON23" i="96"/>
  <c r="BOM23" i="96"/>
  <c r="BOL23" i="96"/>
  <c r="BOK23" i="96"/>
  <c r="BOJ23" i="96"/>
  <c r="BOI23" i="96"/>
  <c r="BOH23" i="96"/>
  <c r="BOG23" i="96"/>
  <c r="BOF23" i="96"/>
  <c r="BOE23" i="96"/>
  <c r="BOD23" i="96"/>
  <c r="BOC23" i="96"/>
  <c r="BOB23" i="96"/>
  <c r="BOA23" i="96"/>
  <c r="BNZ23" i="96"/>
  <c r="BNY23" i="96"/>
  <c r="BNX23" i="96"/>
  <c r="BNW23" i="96"/>
  <c r="BNV23" i="96"/>
  <c r="BNU23" i="96"/>
  <c r="BNT23" i="96"/>
  <c r="BNS23" i="96"/>
  <c r="BNR23" i="96"/>
  <c r="BNQ23" i="96"/>
  <c r="BNP23" i="96"/>
  <c r="BNO23" i="96"/>
  <c r="BNN23" i="96"/>
  <c r="BNM23" i="96"/>
  <c r="BNL23" i="96"/>
  <c r="BNK23" i="96"/>
  <c r="BNJ23" i="96"/>
  <c r="BNI23" i="96"/>
  <c r="BNH23" i="96"/>
  <c r="BNG23" i="96"/>
  <c r="BNF23" i="96"/>
  <c r="BNE23" i="96"/>
  <c r="BND23" i="96"/>
  <c r="BNC23" i="96"/>
  <c r="BNB23" i="96"/>
  <c r="BNA23" i="96"/>
  <c r="BMZ23" i="96"/>
  <c r="BMY23" i="96"/>
  <c r="BMX23" i="96"/>
  <c r="BMW23" i="96"/>
  <c r="BMV23" i="96"/>
  <c r="BMU23" i="96"/>
  <c r="BMT23" i="96"/>
  <c r="BMS23" i="96"/>
  <c r="BMR23" i="96"/>
  <c r="BMQ23" i="96"/>
  <c r="BMP23" i="96"/>
  <c r="BMO23" i="96"/>
  <c r="BMN23" i="96"/>
  <c r="BMM23" i="96"/>
  <c r="BML23" i="96"/>
  <c r="BMK23" i="96"/>
  <c r="BMJ23" i="96"/>
  <c r="BMI23" i="96"/>
  <c r="BMH23" i="96"/>
  <c r="BMG23" i="96"/>
  <c r="BMF23" i="96"/>
  <c r="BME23" i="96"/>
  <c r="BMD23" i="96"/>
  <c r="BMC23" i="96"/>
  <c r="BMB23" i="96"/>
  <c r="BMA23" i="96"/>
  <c r="BLZ23" i="96"/>
  <c r="BLY23" i="96"/>
  <c r="BLX23" i="96"/>
  <c r="BLW23" i="96"/>
  <c r="BLV23" i="96"/>
  <c r="BLU23" i="96"/>
  <c r="BLT23" i="96"/>
  <c r="BLS23" i="96"/>
  <c r="BLR23" i="96"/>
  <c r="BLQ23" i="96"/>
  <c r="BLP23" i="96"/>
  <c r="BLO23" i="96"/>
  <c r="BLN23" i="96"/>
  <c r="BLM23" i="96"/>
  <c r="BLL23" i="96"/>
  <c r="BLK23" i="96"/>
  <c r="BLJ23" i="96"/>
  <c r="BLI23" i="96"/>
  <c r="BLH23" i="96"/>
  <c r="BLG23" i="96"/>
  <c r="BLF23" i="96"/>
  <c r="BLE23" i="96"/>
  <c r="BLD23" i="96"/>
  <c r="BLC23" i="96"/>
  <c r="BLB23" i="96"/>
  <c r="BLA23" i="96"/>
  <c r="BKZ23" i="96"/>
  <c r="BKY23" i="96"/>
  <c r="BKX23" i="96"/>
  <c r="BKW23" i="96"/>
  <c r="BKV23" i="96"/>
  <c r="BKU23" i="96"/>
  <c r="BKT23" i="96"/>
  <c r="BKS23" i="96"/>
  <c r="BKR23" i="96"/>
  <c r="BKQ23" i="96"/>
  <c r="BKP23" i="96"/>
  <c r="BKO23" i="96"/>
  <c r="BKN23" i="96"/>
  <c r="BKM23" i="96"/>
  <c r="BKL23" i="96"/>
  <c r="BKK23" i="96"/>
  <c r="BKJ23" i="96"/>
  <c r="BKI23" i="96"/>
  <c r="BKH23" i="96"/>
  <c r="BKG23" i="96"/>
  <c r="BKF23" i="96"/>
  <c r="BKE23" i="96"/>
  <c r="BKD23" i="96"/>
  <c r="BKC23" i="96"/>
  <c r="BKB23" i="96"/>
  <c r="BKA23" i="96"/>
  <c r="BJZ23" i="96"/>
  <c r="BJY23" i="96"/>
  <c r="BJX23" i="96"/>
  <c r="BJW23" i="96"/>
  <c r="BJV23" i="96"/>
  <c r="BJU23" i="96"/>
  <c r="BJT23" i="96"/>
  <c r="BJS23" i="96"/>
  <c r="BJR23" i="96"/>
  <c r="BJQ23" i="96"/>
  <c r="BJP23" i="96"/>
  <c r="BJO23" i="96"/>
  <c r="BJN23" i="96"/>
  <c r="BJM23" i="96"/>
  <c r="BJL23" i="96"/>
  <c r="BJK23" i="96"/>
  <c r="BJJ23" i="96"/>
  <c r="BJI23" i="96"/>
  <c r="BJH23" i="96"/>
  <c r="BJG23" i="96"/>
  <c r="BJF23" i="96"/>
  <c r="BJE23" i="96"/>
  <c r="BJD23" i="96"/>
  <c r="BJC23" i="96"/>
  <c r="BJB23" i="96"/>
  <c r="BJA23" i="96"/>
  <c r="BIZ23" i="96"/>
  <c r="BIY23" i="96"/>
  <c r="BIX23" i="96"/>
  <c r="BIW23" i="96"/>
  <c r="BIV23" i="96"/>
  <c r="BIU23" i="96"/>
  <c r="BIT23" i="96"/>
  <c r="BIS23" i="96"/>
  <c r="BIR23" i="96"/>
  <c r="BIQ23" i="96"/>
  <c r="BIP23" i="96"/>
  <c r="BIO23" i="96"/>
  <c r="BIN23" i="96"/>
  <c r="BIM23" i="96"/>
  <c r="BIL23" i="96"/>
  <c r="BIK23" i="96"/>
  <c r="BIJ23" i="96"/>
  <c r="BII23" i="96"/>
  <c r="BIH23" i="96"/>
  <c r="BIG23" i="96"/>
  <c r="BIF23" i="96"/>
  <c r="BIE23" i="96"/>
  <c r="BID23" i="96"/>
  <c r="BIC23" i="96"/>
  <c r="BIB23" i="96"/>
  <c r="BIA23" i="96"/>
  <c r="BHZ23" i="96"/>
  <c r="BHY23" i="96"/>
  <c r="BHX23" i="96"/>
  <c r="BHW23" i="96"/>
  <c r="BHV23" i="96"/>
  <c r="BHU23" i="96"/>
  <c r="BHT23" i="96"/>
  <c r="BHS23" i="96"/>
  <c r="BHR23" i="96"/>
  <c r="BHQ23" i="96"/>
  <c r="BHP23" i="96"/>
  <c r="BHO23" i="96"/>
  <c r="BHN23" i="96"/>
  <c r="BHM23" i="96"/>
  <c r="BHL23" i="96"/>
  <c r="BHK23" i="96"/>
  <c r="BHJ23" i="96"/>
  <c r="BHI23" i="96"/>
  <c r="BHH23" i="96"/>
  <c r="BHG23" i="96"/>
  <c r="BHF23" i="96"/>
  <c r="BHE23" i="96"/>
  <c r="BHD23" i="96"/>
  <c r="BHC23" i="96"/>
  <c r="BHB23" i="96"/>
  <c r="BHA23" i="96"/>
  <c r="BGZ23" i="96"/>
  <c r="BGY23" i="96"/>
  <c r="BGX23" i="96"/>
  <c r="BGW23" i="96"/>
  <c r="BGV23" i="96"/>
  <c r="BGU23" i="96"/>
  <c r="BGT23" i="96"/>
  <c r="BGS23" i="96"/>
  <c r="BGR23" i="96"/>
  <c r="BGQ23" i="96"/>
  <c r="BGP23" i="96"/>
  <c r="BGO23" i="96"/>
  <c r="BGN23" i="96"/>
  <c r="BGM23" i="96"/>
  <c r="BGL23" i="96"/>
  <c r="BGK23" i="96"/>
  <c r="BGJ23" i="96"/>
  <c r="BGI23" i="96"/>
  <c r="BGH23" i="96"/>
  <c r="BGG23" i="96"/>
  <c r="BGF23" i="96"/>
  <c r="BGE23" i="96"/>
  <c r="BGD23" i="96"/>
  <c r="BGC23" i="96"/>
  <c r="BGB23" i="96"/>
  <c r="BGA23" i="96"/>
  <c r="BFZ23" i="96"/>
  <c r="BFY23" i="96"/>
  <c r="BFX23" i="96"/>
  <c r="BFW23" i="96"/>
  <c r="BFV23" i="96"/>
  <c r="BFU23" i="96"/>
  <c r="BFT23" i="96"/>
  <c r="BFS23" i="96"/>
  <c r="BFR23" i="96"/>
  <c r="BFQ23" i="96"/>
  <c r="BFP23" i="96"/>
  <c r="BFO23" i="96"/>
  <c r="BFN23" i="96"/>
  <c r="BFM23" i="96"/>
  <c r="BFL23" i="96"/>
  <c r="BFK23" i="96"/>
  <c r="BFJ23" i="96"/>
  <c r="BFI23" i="96"/>
  <c r="BFH23" i="96"/>
  <c r="BFG23" i="96"/>
  <c r="BFF23" i="96"/>
  <c r="BFE23" i="96"/>
  <c r="BFD23" i="96"/>
  <c r="BFC23" i="96"/>
  <c r="BFB23" i="96"/>
  <c r="BFA23" i="96"/>
  <c r="BEZ23" i="96"/>
  <c r="BEY23" i="96"/>
  <c r="BEX23" i="96"/>
  <c r="BEW23" i="96"/>
  <c r="BEV23" i="96"/>
  <c r="BEU23" i="96"/>
  <c r="BET23" i="96"/>
  <c r="BES23" i="96"/>
  <c r="BER23" i="96"/>
  <c r="BEQ23" i="96"/>
  <c r="BEP23" i="96"/>
  <c r="BEO23" i="96"/>
  <c r="BEN23" i="96"/>
  <c r="BEM23" i="96"/>
  <c r="BEL23" i="96"/>
  <c r="BEK23" i="96"/>
  <c r="BEJ23" i="96"/>
  <c r="BEI23" i="96"/>
  <c r="BEH23" i="96"/>
  <c r="BEG23" i="96"/>
  <c r="BEF23" i="96"/>
  <c r="BEE23" i="96"/>
  <c r="BED23" i="96"/>
  <c r="BEC23" i="96"/>
  <c r="BEB23" i="96"/>
  <c r="BEA23" i="96"/>
  <c r="BDZ23" i="96"/>
  <c r="BDY23" i="96"/>
  <c r="BDX23" i="96"/>
  <c r="BDW23" i="96"/>
  <c r="BDV23" i="96"/>
  <c r="BDU23" i="96"/>
  <c r="BDT23" i="96"/>
  <c r="BDS23" i="96"/>
  <c r="BDR23" i="96"/>
  <c r="BDQ23" i="96"/>
  <c r="BDP23" i="96"/>
  <c r="BDO23" i="96"/>
  <c r="BDN23" i="96"/>
  <c r="BDM23" i="96"/>
  <c r="BDL23" i="96"/>
  <c r="BDK23" i="96"/>
  <c r="BDJ23" i="96"/>
  <c r="BDI23" i="96"/>
  <c r="BDH23" i="96"/>
  <c r="BDG23" i="96"/>
  <c r="BDF23" i="96"/>
  <c r="BDE23" i="96"/>
  <c r="BDD23" i="96"/>
  <c r="BDC23" i="96"/>
  <c r="BDB23" i="96"/>
  <c r="BDA23" i="96"/>
  <c r="BCZ23" i="96"/>
  <c r="BCY23" i="96"/>
  <c r="BCX23" i="96"/>
  <c r="BCW23" i="96"/>
  <c r="BCV23" i="96"/>
  <c r="BCU23" i="96"/>
  <c r="BCT23" i="96"/>
  <c r="BCS23" i="96"/>
  <c r="BCR23" i="96"/>
  <c r="BCQ23" i="96"/>
  <c r="BCP23" i="96"/>
  <c r="BCO23" i="96"/>
  <c r="BCN23" i="96"/>
  <c r="BCM23" i="96"/>
  <c r="BCL23" i="96"/>
  <c r="BCK23" i="96"/>
  <c r="BCJ23" i="96"/>
  <c r="BCI23" i="96"/>
  <c r="BCH23" i="96"/>
  <c r="BCG23" i="96"/>
  <c r="BCF23" i="96"/>
  <c r="BCE23" i="96"/>
  <c r="BCD23" i="96"/>
  <c r="BCC23" i="96"/>
  <c r="BCB23" i="96"/>
  <c r="BCA23" i="96"/>
  <c r="BBZ23" i="96"/>
  <c r="BBY23" i="96"/>
  <c r="BBX23" i="96"/>
  <c r="BBW23" i="96"/>
  <c r="BBV23" i="96"/>
  <c r="BBU23" i="96"/>
  <c r="BBT23" i="96"/>
  <c r="BBS23" i="96"/>
  <c r="BBR23" i="96"/>
  <c r="BBQ23" i="96"/>
  <c r="BBP23" i="96"/>
  <c r="BBO23" i="96"/>
  <c r="BBN23" i="96"/>
  <c r="BBM23" i="96"/>
  <c r="BBL23" i="96"/>
  <c r="BBK23" i="96"/>
  <c r="BBJ23" i="96"/>
  <c r="BBI23" i="96"/>
  <c r="BBH23" i="96"/>
  <c r="BBG23" i="96"/>
  <c r="BBF23" i="96"/>
  <c r="BBE23" i="96"/>
  <c r="BBD23" i="96"/>
  <c r="BBC23" i="96"/>
  <c r="BBB23" i="96"/>
  <c r="BBA23" i="96"/>
  <c r="BAZ23" i="96"/>
  <c r="BAY23" i="96"/>
  <c r="BAX23" i="96"/>
  <c r="BAW23" i="96"/>
  <c r="BAV23" i="96"/>
  <c r="BAU23" i="96"/>
  <c r="BAT23" i="96"/>
  <c r="BAS23" i="96"/>
  <c r="BAR23" i="96"/>
  <c r="BAQ23" i="96"/>
  <c r="BAP23" i="96"/>
  <c r="BAO23" i="96"/>
  <c r="BAN23" i="96"/>
  <c r="BAM23" i="96"/>
  <c r="BAL23" i="96"/>
  <c r="BAK23" i="96"/>
  <c r="BAJ23" i="96"/>
  <c r="BAI23" i="96"/>
  <c r="BAH23" i="96"/>
  <c r="BAG23" i="96"/>
  <c r="BAF23" i="96"/>
  <c r="BAE23" i="96"/>
  <c r="BAD23" i="96"/>
  <c r="BAC23" i="96"/>
  <c r="BAB23" i="96"/>
  <c r="BAA23" i="96"/>
  <c r="AZZ23" i="96"/>
  <c r="AZY23" i="96"/>
  <c r="AZX23" i="96"/>
  <c r="AZW23" i="96"/>
  <c r="AZV23" i="96"/>
  <c r="AZU23" i="96"/>
  <c r="AZT23" i="96"/>
  <c r="AZS23" i="96"/>
  <c r="AZR23" i="96"/>
  <c r="AZQ23" i="96"/>
  <c r="AZP23" i="96"/>
  <c r="AZO23" i="96"/>
  <c r="AZN23" i="96"/>
  <c r="AZM23" i="96"/>
  <c r="AZL23" i="96"/>
  <c r="AZK23" i="96"/>
  <c r="AZJ23" i="96"/>
  <c r="AZI23" i="96"/>
  <c r="AZH23" i="96"/>
  <c r="AZG23" i="96"/>
  <c r="AZF23" i="96"/>
  <c r="AZE23" i="96"/>
  <c r="AZD23" i="96"/>
  <c r="AZC23" i="96"/>
  <c r="AZB23" i="96"/>
  <c r="AZA23" i="96"/>
  <c r="AYZ23" i="96"/>
  <c r="AYY23" i="96"/>
  <c r="AYX23" i="96"/>
  <c r="AYW23" i="96"/>
  <c r="AYV23" i="96"/>
  <c r="AYU23" i="96"/>
  <c r="AYT23" i="96"/>
  <c r="AYS23" i="96"/>
  <c r="AYR23" i="96"/>
  <c r="AYQ23" i="96"/>
  <c r="AYP23" i="96"/>
  <c r="AYO23" i="96"/>
  <c r="AYN23" i="96"/>
  <c r="AYM23" i="96"/>
  <c r="AYL23" i="96"/>
  <c r="AYK23" i="96"/>
  <c r="AYJ23" i="96"/>
  <c r="AYI23" i="96"/>
  <c r="AYH23" i="96"/>
  <c r="AYG23" i="96"/>
  <c r="AYF23" i="96"/>
  <c r="AYE23" i="96"/>
  <c r="AYD23" i="96"/>
  <c r="AYC23" i="96"/>
  <c r="AYB23" i="96"/>
  <c r="AYA23" i="96"/>
  <c r="AXZ23" i="96"/>
  <c r="AXY23" i="96"/>
  <c r="AXX23" i="96"/>
  <c r="AXW23" i="96"/>
  <c r="AXV23" i="96"/>
  <c r="AXU23" i="96"/>
  <c r="AXT23" i="96"/>
  <c r="AXS23" i="96"/>
  <c r="AXR23" i="96"/>
  <c r="AXQ23" i="96"/>
  <c r="AXP23" i="96"/>
  <c r="AXO23" i="96"/>
  <c r="AXN23" i="96"/>
  <c r="AXM23" i="96"/>
  <c r="AXL23" i="96"/>
  <c r="AXK23" i="96"/>
  <c r="AXJ23" i="96"/>
  <c r="AXI23" i="96"/>
  <c r="AXH23" i="96"/>
  <c r="AXG23" i="96"/>
  <c r="AXF23" i="96"/>
  <c r="AXE23" i="96"/>
  <c r="AXD23" i="96"/>
  <c r="AXC23" i="96"/>
  <c r="AXB23" i="96"/>
  <c r="AXA23" i="96"/>
  <c r="AWZ23" i="96"/>
  <c r="AWY23" i="96"/>
  <c r="AWX23" i="96"/>
  <c r="AWW23" i="96"/>
  <c r="AWV23" i="96"/>
  <c r="AWU23" i="96"/>
  <c r="AWT23" i="96"/>
  <c r="AWS23" i="96"/>
  <c r="AWR23" i="96"/>
  <c r="AWQ23" i="96"/>
  <c r="AWP23" i="96"/>
  <c r="AWO23" i="96"/>
  <c r="AWN23" i="96"/>
  <c r="AWM23" i="96"/>
  <c r="AWL23" i="96"/>
  <c r="AWK23" i="96"/>
  <c r="AWJ23" i="96"/>
  <c r="AWI23" i="96"/>
  <c r="AWH23" i="96"/>
  <c r="AWG23" i="96"/>
  <c r="AWF23" i="96"/>
  <c r="AWE23" i="96"/>
  <c r="AWD23" i="96"/>
  <c r="AWC23" i="96"/>
  <c r="AWB23" i="96"/>
  <c r="AWA23" i="96"/>
  <c r="AVZ23" i="96"/>
  <c r="AVY23" i="96"/>
  <c r="AVX23" i="96"/>
  <c r="AVW23" i="96"/>
  <c r="AVV23" i="96"/>
  <c r="AVU23" i="96"/>
  <c r="AVT23" i="96"/>
  <c r="AVS23" i="96"/>
  <c r="AVR23" i="96"/>
  <c r="AVQ23" i="96"/>
  <c r="AVP23" i="96"/>
  <c r="AVO23" i="96"/>
  <c r="AVN23" i="96"/>
  <c r="AVM23" i="96"/>
  <c r="AVL23" i="96"/>
  <c r="AVK23" i="96"/>
  <c r="AVJ23" i="96"/>
  <c r="AVI23" i="96"/>
  <c r="AVH23" i="96"/>
  <c r="AVG23" i="96"/>
  <c r="AVF23" i="96"/>
  <c r="AVE23" i="96"/>
  <c r="AVD23" i="96"/>
  <c r="AVC23" i="96"/>
  <c r="AVB23" i="96"/>
  <c r="AVA23" i="96"/>
  <c r="AUZ23" i="96"/>
  <c r="AUY23" i="96"/>
  <c r="AUX23" i="96"/>
  <c r="AUW23" i="96"/>
  <c r="AUV23" i="96"/>
  <c r="AUU23" i="96"/>
  <c r="AUT23" i="96"/>
  <c r="AUS23" i="96"/>
  <c r="AUR23" i="96"/>
  <c r="AUQ23" i="96"/>
  <c r="AUP23" i="96"/>
  <c r="AUO23" i="96"/>
  <c r="AUN23" i="96"/>
  <c r="AUM23" i="96"/>
  <c r="AUL23" i="96"/>
  <c r="AUK23" i="96"/>
  <c r="AUJ23" i="96"/>
  <c r="AUI23" i="96"/>
  <c r="AUH23" i="96"/>
  <c r="AUG23" i="96"/>
  <c r="AUF23" i="96"/>
  <c r="AUE23" i="96"/>
  <c r="AUD23" i="96"/>
  <c r="AUC23" i="96"/>
  <c r="AUB23" i="96"/>
  <c r="AUA23" i="96"/>
  <c r="ATZ23" i="96"/>
  <c r="ATY23" i="96"/>
  <c r="ATX23" i="96"/>
  <c r="ATW23" i="96"/>
  <c r="ATV23" i="96"/>
  <c r="ATU23" i="96"/>
  <c r="ATT23" i="96"/>
  <c r="ATS23" i="96"/>
  <c r="ATR23" i="96"/>
  <c r="ATQ23" i="96"/>
  <c r="ATP23" i="96"/>
  <c r="ATO23" i="96"/>
  <c r="ATN23" i="96"/>
  <c r="ATM23" i="96"/>
  <c r="ATL23" i="96"/>
  <c r="ATK23" i="96"/>
  <c r="ATJ23" i="96"/>
  <c r="ATI23" i="96"/>
  <c r="ATH23" i="96"/>
  <c r="ATG23" i="96"/>
  <c r="ATF23" i="96"/>
  <c r="ATE23" i="96"/>
  <c r="ATD23" i="96"/>
  <c r="ATC23" i="96"/>
  <c r="ATB23" i="96"/>
  <c r="ATA23" i="96"/>
  <c r="ASZ23" i="96"/>
  <c r="ASY23" i="96"/>
  <c r="ASX23" i="96"/>
  <c r="ASW23" i="96"/>
  <c r="ASV23" i="96"/>
  <c r="ASU23" i="96"/>
  <c r="AST23" i="96"/>
  <c r="ASS23" i="96"/>
  <c r="ASR23" i="96"/>
  <c r="ASQ23" i="96"/>
  <c r="ASP23" i="96"/>
  <c r="ASO23" i="96"/>
  <c r="ASN23" i="96"/>
  <c r="ASM23" i="96"/>
  <c r="ASL23" i="96"/>
  <c r="ASK23" i="96"/>
  <c r="ASJ23" i="96"/>
  <c r="ASI23" i="96"/>
  <c r="ASH23" i="96"/>
  <c r="ASG23" i="96"/>
  <c r="ASF23" i="96"/>
  <c r="ASE23" i="96"/>
  <c r="ASD23" i="96"/>
  <c r="ASC23" i="96"/>
  <c r="ASB23" i="96"/>
  <c r="ASA23" i="96"/>
  <c r="ARZ23" i="96"/>
  <c r="ARY23" i="96"/>
  <c r="ARX23" i="96"/>
  <c r="ARW23" i="96"/>
  <c r="ARV23" i="96"/>
  <c r="ARU23" i="96"/>
  <c r="ART23" i="96"/>
  <c r="ARS23" i="96"/>
  <c r="ARR23" i="96"/>
  <c r="ARQ23" i="96"/>
  <c r="ARP23" i="96"/>
  <c r="ARO23" i="96"/>
  <c r="ARN23" i="96"/>
  <c r="ARM23" i="96"/>
  <c r="ARL23" i="96"/>
  <c r="ARK23" i="96"/>
  <c r="ARJ23" i="96"/>
  <c r="ARI23" i="96"/>
  <c r="ARH23" i="96"/>
  <c r="ARG23" i="96"/>
  <c r="ARF23" i="96"/>
  <c r="ARE23" i="96"/>
  <c r="ARD23" i="96"/>
  <c r="ARC23" i="96"/>
  <c r="ARB23" i="96"/>
  <c r="ARA23" i="96"/>
  <c r="AQZ23" i="96"/>
  <c r="AQY23" i="96"/>
  <c r="AQX23" i="96"/>
  <c r="AQW23" i="96"/>
  <c r="AQV23" i="96"/>
  <c r="AQU23" i="96"/>
  <c r="AQT23" i="96"/>
  <c r="AQS23" i="96"/>
  <c r="AQR23" i="96"/>
  <c r="AQQ23" i="96"/>
  <c r="AQP23" i="96"/>
  <c r="AQO23" i="96"/>
  <c r="AQN23" i="96"/>
  <c r="AQM23" i="96"/>
  <c r="AQL23" i="96"/>
  <c r="AQK23" i="96"/>
  <c r="AQJ23" i="96"/>
  <c r="AQI23" i="96"/>
  <c r="AQH23" i="96"/>
  <c r="AQG23" i="96"/>
  <c r="AQF23" i="96"/>
  <c r="AQE23" i="96"/>
  <c r="AQD23" i="96"/>
  <c r="AQC23" i="96"/>
  <c r="AQB23" i="96"/>
  <c r="AQA23" i="96"/>
  <c r="APZ23" i="96"/>
  <c r="APY23" i="96"/>
  <c r="APX23" i="96"/>
  <c r="APW23" i="96"/>
  <c r="APV23" i="96"/>
  <c r="APU23" i="96"/>
  <c r="APT23" i="96"/>
  <c r="APS23" i="96"/>
  <c r="APR23" i="96"/>
  <c r="APQ23" i="96"/>
  <c r="APP23" i="96"/>
  <c r="APO23" i="96"/>
  <c r="APN23" i="96"/>
  <c r="APM23" i="96"/>
  <c r="APL23" i="96"/>
  <c r="APK23" i="96"/>
  <c r="APJ23" i="96"/>
  <c r="API23" i="96"/>
  <c r="APH23" i="96"/>
  <c r="APG23" i="96"/>
  <c r="APF23" i="96"/>
  <c r="APE23" i="96"/>
  <c r="APD23" i="96"/>
  <c r="APC23" i="96"/>
  <c r="APB23" i="96"/>
  <c r="APA23" i="96"/>
  <c r="AOZ23" i="96"/>
  <c r="AOY23" i="96"/>
  <c r="AOX23" i="96"/>
  <c r="AOW23" i="96"/>
  <c r="AOV23" i="96"/>
  <c r="AOU23" i="96"/>
  <c r="AOT23" i="96"/>
  <c r="AOS23" i="96"/>
  <c r="AOR23" i="96"/>
  <c r="AOQ23" i="96"/>
  <c r="AOP23" i="96"/>
  <c r="AOO23" i="96"/>
  <c r="AON23" i="96"/>
  <c r="AOM23" i="96"/>
  <c r="AOL23" i="96"/>
  <c r="AOK23" i="96"/>
  <c r="AOJ23" i="96"/>
  <c r="AOI23" i="96"/>
  <c r="AOH23" i="96"/>
  <c r="AOG23" i="96"/>
  <c r="AOF23" i="96"/>
  <c r="AOE23" i="96"/>
  <c r="AOD23" i="96"/>
  <c r="AOC23" i="96"/>
  <c r="AOB23" i="96"/>
  <c r="AOA23" i="96"/>
  <c r="ANZ23" i="96"/>
  <c r="ANY23" i="96"/>
  <c r="ANX23" i="96"/>
  <c r="ANW23" i="96"/>
  <c r="ANV23" i="96"/>
  <c r="ANU23" i="96"/>
  <c r="ANT23" i="96"/>
  <c r="ANS23" i="96"/>
  <c r="ANR23" i="96"/>
  <c r="ANQ23" i="96"/>
  <c r="ANP23" i="96"/>
  <c r="ANO23" i="96"/>
  <c r="ANN23" i="96"/>
  <c r="ANM23" i="96"/>
  <c r="ANL23" i="96"/>
  <c r="ANK23" i="96"/>
  <c r="ANJ23" i="96"/>
  <c r="ANI23" i="96"/>
  <c r="ANH23" i="96"/>
  <c r="ANG23" i="96"/>
  <c r="ANF23" i="96"/>
  <c r="ANE23" i="96"/>
  <c r="AND23" i="96"/>
  <c r="ANC23" i="96"/>
  <c r="ANB23" i="96"/>
  <c r="ANA23" i="96"/>
  <c r="AMZ23" i="96"/>
  <c r="AMY23" i="96"/>
  <c r="AMX23" i="96"/>
  <c r="AMW23" i="96"/>
  <c r="AMV23" i="96"/>
  <c r="AMU23" i="96"/>
  <c r="AMT23" i="96"/>
  <c r="AMS23" i="96"/>
  <c r="AMR23" i="96"/>
  <c r="AMQ23" i="96"/>
  <c r="AMP23" i="96"/>
  <c r="AMO23" i="96"/>
  <c r="AMN23" i="96"/>
  <c r="AMM23" i="96"/>
  <c r="AML23" i="96"/>
  <c r="AMK23" i="96"/>
  <c r="AMJ23" i="96"/>
  <c r="AMI23" i="96"/>
  <c r="AMH23" i="96"/>
  <c r="AMG23" i="96"/>
  <c r="AMF23" i="96"/>
  <c r="AME23" i="96"/>
  <c r="AMD23" i="96"/>
  <c r="AMC23" i="96"/>
  <c r="AMB23" i="96"/>
  <c r="AMA23" i="96"/>
  <c r="ALZ23" i="96"/>
  <c r="ALY23" i="96"/>
  <c r="ALX23" i="96"/>
  <c r="ALW23" i="96"/>
  <c r="ALV23" i="96"/>
  <c r="ALU23" i="96"/>
  <c r="ALT23" i="96"/>
  <c r="ALS23" i="96"/>
  <c r="ALR23" i="96"/>
  <c r="ALQ23" i="96"/>
  <c r="ALP23" i="96"/>
  <c r="ALO23" i="96"/>
  <c r="ALN23" i="96"/>
  <c r="ALM23" i="96"/>
  <c r="ALL23" i="96"/>
  <c r="ALK23" i="96"/>
  <c r="ALJ23" i="96"/>
  <c r="ALI23" i="96"/>
  <c r="ALH23" i="96"/>
  <c r="ALG23" i="96"/>
  <c r="ALF23" i="96"/>
  <c r="ALE23" i="96"/>
  <c r="ALD23" i="96"/>
  <c r="ALC23" i="96"/>
  <c r="ALB23" i="96"/>
  <c r="ALA23" i="96"/>
  <c r="AKZ23" i="96"/>
  <c r="AKY23" i="96"/>
  <c r="AKX23" i="96"/>
  <c r="AKW23" i="96"/>
  <c r="AKV23" i="96"/>
  <c r="AKU23" i="96"/>
  <c r="AKT23" i="96"/>
  <c r="AKS23" i="96"/>
  <c r="AKR23" i="96"/>
  <c r="AKQ23" i="96"/>
  <c r="AKP23" i="96"/>
  <c r="AKO23" i="96"/>
  <c r="AKN23" i="96"/>
  <c r="AKM23" i="96"/>
  <c r="AKL23" i="96"/>
  <c r="AKK23" i="96"/>
  <c r="AKJ23" i="96"/>
  <c r="AKI23" i="96"/>
  <c r="AKH23" i="96"/>
  <c r="AKG23" i="96"/>
  <c r="AKF23" i="96"/>
  <c r="AKE23" i="96"/>
  <c r="AKD23" i="96"/>
  <c r="AKC23" i="96"/>
  <c r="AKB23" i="96"/>
  <c r="AKA23" i="96"/>
  <c r="AJZ23" i="96"/>
  <c r="AJY23" i="96"/>
  <c r="AJX23" i="96"/>
  <c r="AJW23" i="96"/>
  <c r="AJV23" i="96"/>
  <c r="AJU23" i="96"/>
  <c r="AJT23" i="96"/>
  <c r="AJS23" i="96"/>
  <c r="AJR23" i="96"/>
  <c r="AJQ23" i="96"/>
  <c r="AJP23" i="96"/>
  <c r="AJO23" i="96"/>
  <c r="AJN23" i="96"/>
  <c r="AJM23" i="96"/>
  <c r="AJL23" i="96"/>
  <c r="AJK23" i="96"/>
  <c r="AJJ23" i="96"/>
  <c r="AJI23" i="96"/>
  <c r="AJH23" i="96"/>
  <c r="AJG23" i="96"/>
  <c r="AJF23" i="96"/>
  <c r="AJE23" i="96"/>
  <c r="AJD23" i="96"/>
  <c r="AJC23" i="96"/>
  <c r="AJB23" i="96"/>
  <c r="AJA23" i="96"/>
  <c r="AIZ23" i="96"/>
  <c r="AIY23" i="96"/>
  <c r="AIX23" i="96"/>
  <c r="AIW23" i="96"/>
  <c r="AIV23" i="96"/>
  <c r="AIU23" i="96"/>
  <c r="AIT23" i="96"/>
  <c r="AIS23" i="96"/>
  <c r="AIR23" i="96"/>
  <c r="AIQ23" i="96"/>
  <c r="AIP23" i="96"/>
  <c r="AIO23" i="96"/>
  <c r="AIN23" i="96"/>
  <c r="AIM23" i="96"/>
  <c r="AIL23" i="96"/>
  <c r="AIK23" i="96"/>
  <c r="AIJ23" i="96"/>
  <c r="AII23" i="96"/>
  <c r="AIH23" i="96"/>
  <c r="AIG23" i="96"/>
  <c r="AIF23" i="96"/>
  <c r="AIE23" i="96"/>
  <c r="AID23" i="96"/>
  <c r="AIC23" i="96"/>
  <c r="AIB23" i="96"/>
  <c r="AIA23" i="96"/>
  <c r="AHZ23" i="96"/>
  <c r="AHY23" i="96"/>
  <c r="AHX23" i="96"/>
  <c r="AHW23" i="96"/>
  <c r="AHV23" i="96"/>
  <c r="AHU23" i="96"/>
  <c r="AHT23" i="96"/>
  <c r="AHS23" i="96"/>
  <c r="AHR23" i="96"/>
  <c r="AHQ23" i="96"/>
  <c r="AHP23" i="96"/>
  <c r="AHO23" i="96"/>
  <c r="AHN23" i="96"/>
  <c r="AHM23" i="96"/>
  <c r="AHL23" i="96"/>
  <c r="AHK23" i="96"/>
  <c r="AHJ23" i="96"/>
  <c r="AHI23" i="96"/>
  <c r="AHH23" i="96"/>
  <c r="AHG23" i="96"/>
  <c r="AHF23" i="96"/>
  <c r="AHE23" i="96"/>
  <c r="AHD23" i="96"/>
  <c r="AHC23" i="96"/>
  <c r="AHB23" i="96"/>
  <c r="AHA23" i="96"/>
  <c r="AGZ23" i="96"/>
  <c r="AGY23" i="96"/>
  <c r="AGX23" i="96"/>
  <c r="AGW23" i="96"/>
  <c r="AGV23" i="96"/>
  <c r="AGU23" i="96"/>
  <c r="AGT23" i="96"/>
  <c r="AGS23" i="96"/>
  <c r="AGR23" i="96"/>
  <c r="AGQ23" i="96"/>
  <c r="AGP23" i="96"/>
  <c r="AGO23" i="96"/>
  <c r="AGN23" i="96"/>
  <c r="AGM23" i="96"/>
  <c r="AGL23" i="96"/>
  <c r="AGK23" i="96"/>
  <c r="AGJ23" i="96"/>
  <c r="AGI23" i="96"/>
  <c r="AGH23" i="96"/>
  <c r="AGG23" i="96"/>
  <c r="AGF23" i="96"/>
  <c r="AGE23" i="96"/>
  <c r="AGD23" i="96"/>
  <c r="AGC23" i="96"/>
  <c r="AGB23" i="96"/>
  <c r="AGA23" i="96"/>
  <c r="AFZ23" i="96"/>
  <c r="AFY23" i="96"/>
  <c r="AFX23" i="96"/>
  <c r="AFW23" i="96"/>
  <c r="AFV23" i="96"/>
  <c r="AFU23" i="96"/>
  <c r="AFT23" i="96"/>
  <c r="AFS23" i="96"/>
  <c r="AFR23" i="96"/>
  <c r="AFQ23" i="96"/>
  <c r="AFP23" i="96"/>
  <c r="AFO23" i="96"/>
  <c r="AFN23" i="96"/>
  <c r="AFM23" i="96"/>
  <c r="AFL23" i="96"/>
  <c r="AFK23" i="96"/>
  <c r="AFJ23" i="96"/>
  <c r="AFI23" i="96"/>
  <c r="AFH23" i="96"/>
  <c r="AFG23" i="96"/>
  <c r="AFF23" i="96"/>
  <c r="AFE23" i="96"/>
  <c r="AFD23" i="96"/>
  <c r="AFC23" i="96"/>
  <c r="AFB23" i="96"/>
  <c r="AFA23" i="96"/>
  <c r="AEZ23" i="96"/>
  <c r="AEY23" i="96"/>
  <c r="AEX23" i="96"/>
  <c r="AEW23" i="96"/>
  <c r="AEV23" i="96"/>
  <c r="AEU23" i="96"/>
  <c r="AET23" i="96"/>
  <c r="AES23" i="96"/>
  <c r="AER23" i="96"/>
  <c r="AEQ23" i="96"/>
  <c r="AEP23" i="96"/>
  <c r="AEO23" i="96"/>
  <c r="AEN23" i="96"/>
  <c r="AEM23" i="96"/>
  <c r="AEL23" i="96"/>
  <c r="AEK23" i="96"/>
  <c r="AEJ23" i="96"/>
  <c r="AEI23" i="96"/>
  <c r="AEH23" i="96"/>
  <c r="AEG23" i="96"/>
  <c r="AEF23" i="96"/>
  <c r="AEE23" i="96"/>
  <c r="AED23" i="96"/>
  <c r="AEC23" i="96"/>
  <c r="AEB23" i="96"/>
  <c r="AEA23" i="96"/>
  <c r="ADZ23" i="96"/>
  <c r="ADY23" i="96"/>
  <c r="ADX23" i="96"/>
  <c r="ADW23" i="96"/>
  <c r="ADV23" i="96"/>
  <c r="ADU23" i="96"/>
  <c r="ADT23" i="96"/>
  <c r="ADS23" i="96"/>
  <c r="ADR23" i="96"/>
  <c r="ADQ23" i="96"/>
  <c r="ADP23" i="96"/>
  <c r="ADO23" i="96"/>
  <c r="ADN23" i="96"/>
  <c r="ADM23" i="96"/>
  <c r="ADL23" i="96"/>
  <c r="ADK23" i="96"/>
  <c r="ADJ23" i="96"/>
  <c r="ADI23" i="96"/>
  <c r="ADH23" i="96"/>
  <c r="ADG23" i="96"/>
  <c r="ADF23" i="96"/>
  <c r="ADE23" i="96"/>
  <c r="ADD23" i="96"/>
  <c r="ADC23" i="96"/>
  <c r="ADB23" i="96"/>
  <c r="ADA23" i="96"/>
  <c r="ACZ23" i="96"/>
  <c r="ACY23" i="96"/>
  <c r="ACX23" i="96"/>
  <c r="ACW23" i="96"/>
  <c r="ACV23" i="96"/>
  <c r="ACU23" i="96"/>
  <c r="ACT23" i="96"/>
  <c r="ACS23" i="96"/>
  <c r="ACR23" i="96"/>
  <c r="ACQ23" i="96"/>
  <c r="ACP23" i="96"/>
  <c r="ACO23" i="96"/>
  <c r="ACN23" i="96"/>
  <c r="ACM23" i="96"/>
  <c r="ACL23" i="96"/>
  <c r="ACK23" i="96"/>
  <c r="ACJ23" i="96"/>
  <c r="ACI23" i="96"/>
  <c r="ACH23" i="96"/>
  <c r="ACG23" i="96"/>
  <c r="ACF23" i="96"/>
  <c r="ACE23" i="96"/>
  <c r="ACD23" i="96"/>
  <c r="ACC23" i="96"/>
  <c r="ACB23" i="96"/>
  <c r="ACA23" i="96"/>
  <c r="ABZ23" i="96"/>
  <c r="ABY23" i="96"/>
  <c r="ABX23" i="96"/>
  <c r="ABW23" i="96"/>
  <c r="ABV23" i="96"/>
  <c r="ABU23" i="96"/>
  <c r="ABT23" i="96"/>
  <c r="ABS23" i="96"/>
  <c r="ABR23" i="96"/>
  <c r="ABQ23" i="96"/>
  <c r="ABP23" i="96"/>
  <c r="ABO23" i="96"/>
  <c r="ABN23" i="96"/>
  <c r="ABM23" i="96"/>
  <c r="ABL23" i="96"/>
  <c r="ABK23" i="96"/>
  <c r="ABJ23" i="96"/>
  <c r="ABI23" i="96"/>
  <c r="ABH23" i="96"/>
  <c r="ABG23" i="96"/>
  <c r="ABF23" i="96"/>
  <c r="ABE23" i="96"/>
  <c r="ABD23" i="96"/>
  <c r="ABC23" i="96"/>
  <c r="ABB23" i="96"/>
  <c r="ABA23" i="96"/>
  <c r="AAZ23" i="96"/>
  <c r="AAY23" i="96"/>
  <c r="AAX23" i="96"/>
  <c r="AAW23" i="96"/>
  <c r="AAV23" i="96"/>
  <c r="AAU23" i="96"/>
  <c r="AAT23" i="96"/>
  <c r="AAS23" i="96"/>
  <c r="AAR23" i="96"/>
  <c r="AAQ23" i="96"/>
  <c r="AAP23" i="96"/>
  <c r="AAO23" i="96"/>
  <c r="AAN23" i="96"/>
  <c r="AAM23" i="96"/>
  <c r="AAL23" i="96"/>
  <c r="AAK23" i="96"/>
  <c r="AAJ23" i="96"/>
  <c r="AAI23" i="96"/>
  <c r="AAH23" i="96"/>
  <c r="AAG23" i="96"/>
  <c r="AAF23" i="96"/>
  <c r="AAE23" i="96"/>
  <c r="AAD23" i="96"/>
  <c r="AAC23" i="96"/>
  <c r="AAB23" i="96"/>
  <c r="AAA23" i="96"/>
  <c r="ZZ23" i="96"/>
  <c r="ZY23" i="96"/>
  <c r="ZX23" i="96"/>
  <c r="ZW23" i="96"/>
  <c r="ZV23" i="96"/>
  <c r="ZU23" i="96"/>
  <c r="ZT23" i="96"/>
  <c r="ZS23" i="96"/>
  <c r="ZR23" i="96"/>
  <c r="ZQ23" i="96"/>
  <c r="ZP23" i="96"/>
  <c r="ZO23" i="96"/>
  <c r="ZN23" i="96"/>
  <c r="ZM23" i="96"/>
  <c r="ZL23" i="96"/>
  <c r="ZK23" i="96"/>
  <c r="ZJ23" i="96"/>
  <c r="ZI23" i="96"/>
  <c r="ZH23" i="96"/>
  <c r="ZG23" i="96"/>
  <c r="ZF23" i="96"/>
  <c r="ZE23" i="96"/>
  <c r="ZD23" i="96"/>
  <c r="ZC23" i="96"/>
  <c r="ZB23" i="96"/>
  <c r="ZA23" i="96"/>
  <c r="YZ23" i="96"/>
  <c r="YY23" i="96"/>
  <c r="YX23" i="96"/>
  <c r="YW23" i="96"/>
  <c r="YV23" i="96"/>
  <c r="YU23" i="96"/>
  <c r="YT23" i="96"/>
  <c r="YS23" i="96"/>
  <c r="YR23" i="96"/>
  <c r="YQ23" i="96"/>
  <c r="YP23" i="96"/>
  <c r="YO23" i="96"/>
  <c r="YN23" i="96"/>
  <c r="YM23" i="96"/>
  <c r="YL23" i="96"/>
  <c r="YK23" i="96"/>
  <c r="YJ23" i="96"/>
  <c r="YI23" i="96"/>
  <c r="YH23" i="96"/>
  <c r="YG23" i="96"/>
  <c r="YF23" i="96"/>
  <c r="YE23" i="96"/>
  <c r="YD23" i="96"/>
  <c r="YC23" i="96"/>
  <c r="YB23" i="96"/>
  <c r="YA23" i="96"/>
  <c r="XZ23" i="96"/>
  <c r="XY23" i="96"/>
  <c r="XX23" i="96"/>
  <c r="XW23" i="96"/>
  <c r="XV23" i="96"/>
  <c r="XU23" i="96"/>
  <c r="XT23" i="96"/>
  <c r="XS23" i="96"/>
  <c r="XR23" i="96"/>
  <c r="XQ23" i="96"/>
  <c r="XP23" i="96"/>
  <c r="XO23" i="96"/>
  <c r="XN23" i="96"/>
  <c r="XM23" i="96"/>
  <c r="XL23" i="96"/>
  <c r="XK23" i="96"/>
  <c r="XJ23" i="96"/>
  <c r="XI23" i="96"/>
  <c r="XH23" i="96"/>
  <c r="XG23" i="96"/>
  <c r="XF23" i="96"/>
  <c r="XE23" i="96"/>
  <c r="XD23" i="96"/>
  <c r="XC23" i="96"/>
  <c r="XB23" i="96"/>
  <c r="XA23" i="96"/>
  <c r="WZ23" i="96"/>
  <c r="WY23" i="96"/>
  <c r="WX23" i="96"/>
  <c r="WW23" i="96"/>
  <c r="WV23" i="96"/>
  <c r="WU23" i="96"/>
  <c r="WT23" i="96"/>
  <c r="WS23" i="96"/>
  <c r="WR23" i="96"/>
  <c r="WQ23" i="96"/>
  <c r="WP23" i="96"/>
  <c r="WO23" i="96"/>
  <c r="WN23" i="96"/>
  <c r="WM23" i="96"/>
  <c r="WL23" i="96"/>
  <c r="WK23" i="96"/>
  <c r="WJ23" i="96"/>
  <c r="WI23" i="96"/>
  <c r="WH23" i="96"/>
  <c r="WG23" i="96"/>
  <c r="WF23" i="96"/>
  <c r="WE23" i="96"/>
  <c r="WD23" i="96"/>
  <c r="WC23" i="96"/>
  <c r="WB23" i="96"/>
  <c r="WA23" i="96"/>
  <c r="VZ23" i="96"/>
  <c r="VY23" i="96"/>
  <c r="VX23" i="96"/>
  <c r="VW23" i="96"/>
  <c r="VV23" i="96"/>
  <c r="VU23" i="96"/>
  <c r="VT23" i="96"/>
  <c r="VS23" i="96"/>
  <c r="VR23" i="96"/>
  <c r="VQ23" i="96"/>
  <c r="VP23" i="96"/>
  <c r="VO23" i="96"/>
  <c r="VN23" i="96"/>
  <c r="VM23" i="96"/>
  <c r="VL23" i="96"/>
  <c r="VK23" i="96"/>
  <c r="VJ23" i="96"/>
  <c r="VI23" i="96"/>
  <c r="VH23" i="96"/>
  <c r="VG23" i="96"/>
  <c r="VF23" i="96"/>
  <c r="VE23" i="96"/>
  <c r="VD23" i="96"/>
  <c r="VC23" i="96"/>
  <c r="VB23" i="96"/>
  <c r="VA23" i="96"/>
  <c r="UZ23" i="96"/>
  <c r="UY23" i="96"/>
  <c r="UX23" i="96"/>
  <c r="UW23" i="96"/>
  <c r="UV23" i="96"/>
  <c r="UU23" i="96"/>
  <c r="UT23" i="96"/>
  <c r="US23" i="96"/>
  <c r="UR23" i="96"/>
  <c r="UQ23" i="96"/>
  <c r="UP23" i="96"/>
  <c r="UO23" i="96"/>
  <c r="UN23" i="96"/>
  <c r="UM23" i="96"/>
  <c r="UL23" i="96"/>
  <c r="UK23" i="96"/>
  <c r="UJ23" i="96"/>
  <c r="UI23" i="96"/>
  <c r="UH23" i="96"/>
  <c r="UG23" i="96"/>
  <c r="UF23" i="96"/>
  <c r="UE23" i="96"/>
  <c r="UD23" i="96"/>
  <c r="UC23" i="96"/>
  <c r="UB23" i="96"/>
  <c r="UA23" i="96"/>
  <c r="TZ23" i="96"/>
  <c r="TY23" i="96"/>
  <c r="TX23" i="96"/>
  <c r="TW23" i="96"/>
  <c r="TV23" i="96"/>
  <c r="TU23" i="96"/>
  <c r="TT23" i="96"/>
  <c r="TS23" i="96"/>
  <c r="TR23" i="96"/>
  <c r="TQ23" i="96"/>
  <c r="TP23" i="96"/>
  <c r="TO23" i="96"/>
  <c r="TN23" i="96"/>
  <c r="TM23" i="96"/>
  <c r="TL23" i="96"/>
  <c r="TK23" i="96"/>
  <c r="TJ23" i="96"/>
  <c r="TI23" i="96"/>
  <c r="TH23" i="96"/>
  <c r="TG23" i="96"/>
  <c r="TF23" i="96"/>
  <c r="TE23" i="96"/>
  <c r="TD23" i="96"/>
  <c r="TC23" i="96"/>
  <c r="TB23" i="96"/>
  <c r="TA23" i="96"/>
  <c r="SZ23" i="96"/>
  <c r="SY23" i="96"/>
  <c r="SX23" i="96"/>
  <c r="SW23" i="96"/>
  <c r="SV23" i="96"/>
  <c r="SU23" i="96"/>
  <c r="ST23" i="96"/>
  <c r="SS23" i="96"/>
  <c r="SR23" i="96"/>
  <c r="SQ23" i="96"/>
  <c r="SP23" i="96"/>
  <c r="SO23" i="96"/>
  <c r="SN23" i="96"/>
  <c r="SM23" i="96"/>
  <c r="SL23" i="96"/>
  <c r="SK23" i="96"/>
  <c r="SJ23" i="96"/>
  <c r="SI23" i="96"/>
  <c r="SH23" i="96"/>
  <c r="SG23" i="96"/>
  <c r="SF23" i="96"/>
  <c r="SE23" i="96"/>
  <c r="SD23" i="96"/>
  <c r="SC23" i="96"/>
  <c r="SB23" i="96"/>
  <c r="SA23" i="96"/>
  <c r="RZ23" i="96"/>
  <c r="RY23" i="96"/>
  <c r="RX23" i="96"/>
  <c r="RW23" i="96"/>
  <c r="RV23" i="96"/>
  <c r="RU23" i="96"/>
  <c r="RT23" i="96"/>
  <c r="RS23" i="96"/>
  <c r="RR23" i="96"/>
  <c r="RQ23" i="96"/>
  <c r="RP23" i="96"/>
  <c r="RO23" i="96"/>
  <c r="RN23" i="96"/>
  <c r="RM23" i="96"/>
  <c r="RL23" i="96"/>
  <c r="RK23" i="96"/>
  <c r="RJ23" i="96"/>
  <c r="RI23" i="96"/>
  <c r="RH23" i="96"/>
  <c r="RG23" i="96"/>
  <c r="RF23" i="96"/>
  <c r="RE23" i="96"/>
  <c r="RD23" i="96"/>
  <c r="RC23" i="96"/>
  <c r="RB23" i="96"/>
  <c r="RA23" i="96"/>
  <c r="QZ23" i="96"/>
  <c r="QY23" i="96"/>
  <c r="QX23" i="96"/>
  <c r="QW23" i="96"/>
  <c r="QV23" i="96"/>
  <c r="QU23" i="96"/>
  <c r="QT23" i="96"/>
  <c r="QS23" i="96"/>
  <c r="QR23" i="96"/>
  <c r="QQ23" i="96"/>
  <c r="QP23" i="96"/>
  <c r="QO23" i="96"/>
  <c r="QN23" i="96"/>
  <c r="QM23" i="96"/>
  <c r="QL23" i="96"/>
  <c r="QK23" i="96"/>
  <c r="QJ23" i="96"/>
  <c r="QI23" i="96"/>
  <c r="QH23" i="96"/>
  <c r="QG23" i="96"/>
  <c r="QF23" i="96"/>
  <c r="QE23" i="96"/>
  <c r="QD23" i="96"/>
  <c r="QC23" i="96"/>
  <c r="QB23" i="96"/>
  <c r="QA23" i="96"/>
  <c r="PZ23" i="96"/>
  <c r="PY23" i="96"/>
  <c r="PX23" i="96"/>
  <c r="PW23" i="96"/>
  <c r="PV23" i="96"/>
  <c r="PU23" i="96"/>
  <c r="PT23" i="96"/>
  <c r="PS23" i="96"/>
  <c r="PR23" i="96"/>
  <c r="PQ23" i="96"/>
  <c r="PP23" i="96"/>
  <c r="PO23" i="96"/>
  <c r="PN23" i="96"/>
  <c r="PM23" i="96"/>
  <c r="PL23" i="96"/>
  <c r="PK23" i="96"/>
  <c r="PJ23" i="96"/>
  <c r="PI23" i="96"/>
  <c r="PH23" i="96"/>
  <c r="PG23" i="96"/>
  <c r="PF23" i="96"/>
  <c r="PE23" i="96"/>
  <c r="PD23" i="96"/>
  <c r="PC23" i="96"/>
  <c r="PB23" i="96"/>
  <c r="PA23" i="96"/>
  <c r="OZ23" i="96"/>
  <c r="OY23" i="96"/>
  <c r="OX23" i="96"/>
  <c r="OW23" i="96"/>
  <c r="OV23" i="96"/>
  <c r="OU23" i="96"/>
  <c r="OT23" i="96"/>
  <c r="OS23" i="96"/>
  <c r="OR23" i="96"/>
  <c r="OQ23" i="96"/>
  <c r="OP23" i="96"/>
  <c r="OO23" i="96"/>
  <c r="ON23" i="96"/>
  <c r="OM23" i="96"/>
  <c r="OL23" i="96"/>
  <c r="OK23" i="96"/>
  <c r="OJ23" i="96"/>
  <c r="OI23" i="96"/>
  <c r="OH23" i="96"/>
  <c r="OG23" i="96"/>
  <c r="OF23" i="96"/>
  <c r="OE23" i="96"/>
  <c r="OD23" i="96"/>
  <c r="OC23" i="96"/>
  <c r="OB23" i="96"/>
  <c r="OA23" i="96"/>
  <c r="NZ23" i="96"/>
  <c r="NY23" i="96"/>
  <c r="NX23" i="96"/>
  <c r="NW23" i="96"/>
  <c r="NV23" i="96"/>
  <c r="NU23" i="96"/>
  <c r="NT23" i="96"/>
  <c r="NS23" i="96"/>
  <c r="NR23" i="96"/>
  <c r="NQ23" i="96"/>
  <c r="NP23" i="96"/>
  <c r="NO23" i="96"/>
  <c r="NN23" i="96"/>
  <c r="NM23" i="96"/>
  <c r="NL23" i="96"/>
  <c r="NK23" i="96"/>
  <c r="NJ23" i="96"/>
  <c r="NI23" i="96"/>
  <c r="NH23" i="96"/>
  <c r="NG23" i="96"/>
  <c r="NF23" i="96"/>
  <c r="NE23" i="96"/>
  <c r="ND23" i="96"/>
  <c r="NC23" i="96"/>
  <c r="NB23" i="96"/>
  <c r="NA23" i="96"/>
  <c r="MZ23" i="96"/>
  <c r="MY23" i="96"/>
  <c r="MX23" i="96"/>
  <c r="MW23" i="96"/>
  <c r="MV23" i="96"/>
  <c r="MU23" i="96"/>
  <c r="MT23" i="96"/>
  <c r="MS23" i="96"/>
  <c r="MR23" i="96"/>
  <c r="MQ23" i="96"/>
  <c r="MP23" i="96"/>
  <c r="MO23" i="96"/>
  <c r="MN23" i="96"/>
  <c r="MM23" i="96"/>
  <c r="ML23" i="96"/>
  <c r="MK23" i="96"/>
  <c r="MJ23" i="96"/>
  <c r="MI23" i="96"/>
  <c r="MH23" i="96"/>
  <c r="MG23" i="96"/>
  <c r="MF23" i="96"/>
  <c r="ME23" i="96"/>
  <c r="MD23" i="96"/>
  <c r="MC23" i="96"/>
  <c r="MB23" i="96"/>
  <c r="MA23" i="96"/>
  <c r="LZ23" i="96"/>
  <c r="LY23" i="96"/>
  <c r="LX23" i="96"/>
  <c r="LW23" i="96"/>
  <c r="LV23" i="96"/>
  <c r="LU23" i="96"/>
  <c r="LT23" i="96"/>
  <c r="LS23" i="96"/>
  <c r="LR23" i="96"/>
  <c r="LQ23" i="96"/>
  <c r="LP23" i="96"/>
  <c r="LO23" i="96"/>
  <c r="LN23" i="96"/>
  <c r="LM23" i="96"/>
  <c r="LL23" i="96"/>
  <c r="LK23" i="96"/>
  <c r="LJ23" i="96"/>
  <c r="LI23" i="96"/>
  <c r="LH23" i="96"/>
  <c r="LG23" i="96"/>
  <c r="LF23" i="96"/>
  <c r="LE23" i="96"/>
  <c r="LD23" i="96"/>
  <c r="LC23" i="96"/>
  <c r="LB23" i="96"/>
  <c r="LA23" i="96"/>
  <c r="KZ23" i="96"/>
  <c r="KY23" i="96"/>
  <c r="KX23" i="96"/>
  <c r="KW23" i="96"/>
  <c r="KV23" i="96"/>
  <c r="KU23" i="96"/>
  <c r="KT23" i="96"/>
  <c r="KS23" i="96"/>
  <c r="KR23" i="96"/>
  <c r="KQ23" i="96"/>
  <c r="KP23" i="96"/>
  <c r="KO23" i="96"/>
  <c r="KN23" i="96"/>
  <c r="KM23" i="96"/>
  <c r="KL23" i="96"/>
  <c r="KK23" i="96"/>
  <c r="KJ23" i="96"/>
  <c r="KI23" i="96"/>
  <c r="KH23" i="96"/>
  <c r="KG23" i="96"/>
  <c r="KF23" i="96"/>
  <c r="KE23" i="96"/>
  <c r="KD23" i="96"/>
  <c r="KC23" i="96"/>
  <c r="KB23" i="96"/>
  <c r="KA23" i="96"/>
  <c r="JZ23" i="96"/>
  <c r="JY23" i="96"/>
  <c r="JX23" i="96"/>
  <c r="JW23" i="96"/>
  <c r="JV23" i="96"/>
  <c r="JU23" i="96"/>
  <c r="JT23" i="96"/>
  <c r="JS23" i="96"/>
  <c r="JR23" i="96"/>
  <c r="JQ23" i="96"/>
  <c r="JP23" i="96"/>
  <c r="JO23" i="96"/>
  <c r="JN23" i="96"/>
  <c r="JM23" i="96"/>
  <c r="JL23" i="96"/>
  <c r="JK23" i="96"/>
  <c r="JJ23" i="96"/>
  <c r="JI23" i="96"/>
  <c r="JH23" i="96"/>
  <c r="JG23" i="96"/>
  <c r="JF23" i="96"/>
  <c r="JE23" i="96"/>
  <c r="JD23" i="96"/>
  <c r="JC23" i="96"/>
  <c r="JB23" i="96"/>
  <c r="JA23" i="96"/>
  <c r="IZ23" i="96"/>
  <c r="IY23" i="96"/>
  <c r="IX23" i="96"/>
  <c r="IW23" i="96"/>
  <c r="IV23" i="96"/>
  <c r="IU23" i="96"/>
  <c r="IT23" i="96"/>
  <c r="IS23" i="96"/>
  <c r="IR23" i="96"/>
  <c r="IQ23" i="96"/>
  <c r="IP23" i="96"/>
  <c r="IO23" i="96"/>
  <c r="IN23" i="96"/>
  <c r="IM23" i="96"/>
  <c r="IL23" i="96"/>
  <c r="IK23" i="96"/>
  <c r="IJ23" i="96"/>
  <c r="II23" i="96"/>
  <c r="IH23" i="96"/>
  <c r="IG23" i="96"/>
  <c r="IF23" i="96"/>
  <c r="IE23" i="96"/>
  <c r="ID23" i="96"/>
  <c r="IC23" i="96"/>
  <c r="IB23" i="96"/>
  <c r="IA23" i="96"/>
  <c r="HZ23" i="96"/>
  <c r="HY23" i="96"/>
  <c r="HX23" i="96"/>
  <c r="HW23" i="96"/>
  <c r="HV23" i="96"/>
  <c r="HU23" i="96"/>
  <c r="HT23" i="96"/>
  <c r="HS23" i="96"/>
  <c r="HR23" i="96"/>
  <c r="HQ23" i="96"/>
  <c r="HP23" i="96"/>
  <c r="HO23" i="96"/>
  <c r="HN23" i="96"/>
  <c r="HM23" i="96"/>
  <c r="HL23" i="96"/>
  <c r="HK23" i="96"/>
  <c r="HJ23" i="96"/>
  <c r="HI23" i="96"/>
  <c r="HH23" i="96"/>
  <c r="HG23" i="96"/>
  <c r="HF23" i="96"/>
  <c r="HE23" i="96"/>
  <c r="HD23" i="96"/>
  <c r="HC23" i="96"/>
  <c r="HB23" i="96"/>
  <c r="HA23" i="96"/>
  <c r="GZ23" i="96"/>
  <c r="GY23" i="96"/>
  <c r="GX23" i="96"/>
  <c r="GW23" i="96"/>
  <c r="GV23" i="96"/>
  <c r="GU23" i="96"/>
  <c r="GT23" i="96"/>
  <c r="GS23" i="96"/>
  <c r="GR23" i="96"/>
  <c r="GQ23" i="96"/>
  <c r="GP23" i="96"/>
  <c r="GO23" i="96"/>
  <c r="GN23" i="96"/>
  <c r="GM23" i="96"/>
  <c r="GL23" i="96"/>
  <c r="GK23" i="96"/>
  <c r="GJ23" i="96"/>
  <c r="GI23" i="96"/>
  <c r="GH23" i="96"/>
  <c r="GG23" i="96"/>
  <c r="GF23" i="96"/>
  <c r="GE23" i="96"/>
  <c r="GD23" i="96"/>
  <c r="GC23" i="96"/>
  <c r="GB23" i="96"/>
  <c r="GA23" i="96"/>
  <c r="FZ23" i="96"/>
  <c r="FY23" i="96"/>
  <c r="FX23" i="96"/>
  <c r="FW23" i="96"/>
  <c r="FV23" i="96"/>
  <c r="FU23" i="96"/>
  <c r="FT23" i="96"/>
  <c r="FS23" i="96"/>
  <c r="FR23" i="96"/>
  <c r="FQ23" i="96"/>
  <c r="FP23" i="96"/>
  <c r="FO23" i="96"/>
  <c r="FN23" i="96"/>
  <c r="FM23" i="96"/>
  <c r="FL23" i="96"/>
  <c r="FK23" i="96"/>
  <c r="FJ23" i="96"/>
  <c r="FI23" i="96"/>
  <c r="FH23" i="96"/>
  <c r="FG23" i="96"/>
  <c r="FF23" i="96"/>
  <c r="FE23" i="96"/>
  <c r="FD23" i="96"/>
  <c r="FC23" i="96"/>
  <c r="FB23" i="96"/>
  <c r="FA23" i="96"/>
  <c r="EZ23" i="96"/>
  <c r="EY23" i="96"/>
  <c r="EX23" i="96"/>
  <c r="EW23" i="96"/>
  <c r="EV23" i="96"/>
  <c r="EU23" i="96"/>
  <c r="ET23" i="96"/>
  <c r="ES23" i="96"/>
  <c r="ER23" i="96"/>
  <c r="EQ23" i="96"/>
  <c r="EP23" i="96"/>
  <c r="EO23" i="96"/>
  <c r="EN23" i="96"/>
  <c r="EM23" i="96"/>
  <c r="EL23" i="96"/>
  <c r="EK23" i="96"/>
  <c r="EJ23" i="96"/>
  <c r="EI23" i="96"/>
  <c r="EH23" i="96"/>
  <c r="EG23" i="96"/>
  <c r="EF23" i="96"/>
  <c r="EE23" i="96"/>
  <c r="ED23" i="96"/>
  <c r="EC23" i="96"/>
  <c r="EB23" i="96"/>
  <c r="EA23" i="96"/>
  <c r="DZ23" i="96"/>
  <c r="DY23" i="96"/>
  <c r="DX23" i="96"/>
  <c r="DW23" i="96"/>
  <c r="DV23" i="96"/>
  <c r="DU23" i="96"/>
  <c r="DT23" i="96"/>
  <c r="DS23" i="96"/>
  <c r="DR23" i="96"/>
  <c r="DQ23" i="96"/>
  <c r="DP23" i="96"/>
  <c r="DO23" i="96"/>
  <c r="DN23" i="96"/>
  <c r="DM23" i="96"/>
  <c r="DL23" i="96"/>
  <c r="DK23" i="96"/>
  <c r="DJ23" i="96"/>
  <c r="DI23" i="96"/>
  <c r="DH23" i="96"/>
  <c r="DG23" i="96"/>
  <c r="DF23" i="96"/>
  <c r="DE23" i="96"/>
  <c r="DD23" i="96"/>
  <c r="DC23" i="96"/>
  <c r="DB23" i="96"/>
  <c r="DA23" i="96"/>
  <c r="CZ23" i="96"/>
  <c r="CY23" i="96"/>
  <c r="CX23" i="96"/>
  <c r="CW23" i="96"/>
  <c r="CV23" i="96"/>
  <c r="CU23" i="96"/>
  <c r="CT23" i="96"/>
  <c r="CS23" i="96"/>
  <c r="CR23" i="96"/>
  <c r="CQ23" i="96"/>
  <c r="CP23" i="96"/>
  <c r="CO23" i="96"/>
  <c r="CN23" i="96"/>
  <c r="CM23" i="96"/>
  <c r="CL23" i="96"/>
  <c r="CK23" i="96"/>
  <c r="CJ23" i="96"/>
  <c r="CI23" i="96"/>
  <c r="CH23" i="96"/>
  <c r="CG23" i="96"/>
  <c r="CF23" i="96"/>
  <c r="CE23" i="96"/>
  <c r="CD23" i="96"/>
  <c r="CC23" i="96"/>
  <c r="CB23" i="96"/>
  <c r="CA23" i="96"/>
  <c r="BZ23" i="96"/>
  <c r="BY23" i="96"/>
  <c r="BX23" i="96"/>
  <c r="BW23" i="96"/>
  <c r="BV23" i="96"/>
  <c r="BU23" i="96"/>
  <c r="BT23" i="96"/>
  <c r="XFD22" i="96"/>
  <c r="XFC22" i="96"/>
  <c r="XFB22" i="96"/>
  <c r="XFA22" i="96"/>
  <c r="XEZ22" i="96"/>
  <c r="XEY22" i="96"/>
  <c r="XEX22" i="96"/>
  <c r="XEW22" i="96"/>
  <c r="XEV22" i="96"/>
  <c r="XEU22" i="96"/>
  <c r="XET22" i="96"/>
  <c r="XES22" i="96"/>
  <c r="XER22" i="96"/>
  <c r="XEQ22" i="96"/>
  <c r="XEP22" i="96"/>
  <c r="XEO22" i="96"/>
  <c r="XEN22" i="96"/>
  <c r="XEM22" i="96"/>
  <c r="XEL22" i="96"/>
  <c r="XEK22" i="96"/>
  <c r="XEJ22" i="96"/>
  <c r="XEI22" i="96"/>
  <c r="XEH22" i="96"/>
  <c r="XEG22" i="96"/>
  <c r="XEF22" i="96"/>
  <c r="XEE22" i="96"/>
  <c r="XED22" i="96"/>
  <c r="XEC22" i="96"/>
  <c r="XEB22" i="96"/>
  <c r="XEA22" i="96"/>
  <c r="XDZ22" i="96"/>
  <c r="XDY22" i="96"/>
  <c r="XDX22" i="96"/>
  <c r="XDW22" i="96"/>
  <c r="XDV22" i="96"/>
  <c r="XDU22" i="96"/>
  <c r="XDT22" i="96"/>
  <c r="XDS22" i="96"/>
  <c r="XDR22" i="96"/>
  <c r="XDQ22" i="96"/>
  <c r="XDP22" i="96"/>
  <c r="XDO22" i="96"/>
  <c r="XDN22" i="96"/>
  <c r="XDM22" i="96"/>
  <c r="XDL22" i="96"/>
  <c r="XDK22" i="96"/>
  <c r="XDJ22" i="96"/>
  <c r="XDI22" i="96"/>
  <c r="XDH22" i="96"/>
  <c r="XDG22" i="96"/>
  <c r="XDF22" i="96"/>
  <c r="XDE22" i="96"/>
  <c r="XDD22" i="96"/>
  <c r="XDC22" i="96"/>
  <c r="XDB22" i="96"/>
  <c r="XDA22" i="96"/>
  <c r="XCZ22" i="96"/>
  <c r="XCY22" i="96"/>
  <c r="XCX22" i="96"/>
  <c r="XCW22" i="96"/>
  <c r="XCV22" i="96"/>
  <c r="XCU22" i="96"/>
  <c r="XCT22" i="96"/>
  <c r="XCS22" i="96"/>
  <c r="XCR22" i="96"/>
  <c r="XCQ22" i="96"/>
  <c r="XCP22" i="96"/>
  <c r="XCO22" i="96"/>
  <c r="XCN22" i="96"/>
  <c r="XCM22" i="96"/>
  <c r="XCL22" i="96"/>
  <c r="XCK22" i="96"/>
  <c r="XCJ22" i="96"/>
  <c r="XCI22" i="96"/>
  <c r="XCH22" i="96"/>
  <c r="XCG22" i="96"/>
  <c r="XCF22" i="96"/>
  <c r="XCE22" i="96"/>
  <c r="XCD22" i="96"/>
  <c r="XCC22" i="96"/>
  <c r="XCB22" i="96"/>
  <c r="XCA22" i="96"/>
  <c r="XBZ22" i="96"/>
  <c r="XBY22" i="96"/>
  <c r="XBX22" i="96"/>
  <c r="XBW22" i="96"/>
  <c r="XBV22" i="96"/>
  <c r="XBU22" i="96"/>
  <c r="XBT22" i="96"/>
  <c r="XBS22" i="96"/>
  <c r="XBR22" i="96"/>
  <c r="XBQ22" i="96"/>
  <c r="XBP22" i="96"/>
  <c r="XBO22" i="96"/>
  <c r="XBN22" i="96"/>
  <c r="XBM22" i="96"/>
  <c r="XBL22" i="96"/>
  <c r="XBK22" i="96"/>
  <c r="XBJ22" i="96"/>
  <c r="XBI22" i="96"/>
  <c r="XBH22" i="96"/>
  <c r="XBG22" i="96"/>
  <c r="XBF22" i="96"/>
  <c r="XBE22" i="96"/>
  <c r="XBD22" i="96"/>
  <c r="XBC22" i="96"/>
  <c r="XBB22" i="96"/>
  <c r="XBA22" i="96"/>
  <c r="XAZ22" i="96"/>
  <c r="XAY22" i="96"/>
  <c r="XAX22" i="96"/>
  <c r="XAW22" i="96"/>
  <c r="XAV22" i="96"/>
  <c r="XAU22" i="96"/>
  <c r="XAT22" i="96"/>
  <c r="XAS22" i="96"/>
  <c r="XAR22" i="96"/>
  <c r="XAQ22" i="96"/>
  <c r="XAP22" i="96"/>
  <c r="XAO22" i="96"/>
  <c r="XAN22" i="96"/>
  <c r="XAM22" i="96"/>
  <c r="XAL22" i="96"/>
  <c r="XAK22" i="96"/>
  <c r="XAJ22" i="96"/>
  <c r="XAI22" i="96"/>
  <c r="XAH22" i="96"/>
  <c r="XAG22" i="96"/>
  <c r="XAF22" i="96"/>
  <c r="XAE22" i="96"/>
  <c r="XAD22" i="96"/>
  <c r="XAC22" i="96"/>
  <c r="XAB22" i="96"/>
  <c r="XAA22" i="96"/>
  <c r="WZZ22" i="96"/>
  <c r="WZY22" i="96"/>
  <c r="WZX22" i="96"/>
  <c r="WZW22" i="96"/>
  <c r="WZV22" i="96"/>
  <c r="WZU22" i="96"/>
  <c r="WZT22" i="96"/>
  <c r="WZS22" i="96"/>
  <c r="WZR22" i="96"/>
  <c r="WZQ22" i="96"/>
  <c r="WZP22" i="96"/>
  <c r="WZO22" i="96"/>
  <c r="WZN22" i="96"/>
  <c r="WZM22" i="96"/>
  <c r="WZL22" i="96"/>
  <c r="WZK22" i="96"/>
  <c r="WZJ22" i="96"/>
  <c r="WZI22" i="96"/>
  <c r="WZH22" i="96"/>
  <c r="WZG22" i="96"/>
  <c r="WZF22" i="96"/>
  <c r="WZE22" i="96"/>
  <c r="WZD22" i="96"/>
  <c r="WZC22" i="96"/>
  <c r="WZB22" i="96"/>
  <c r="WZA22" i="96"/>
  <c r="WYZ22" i="96"/>
  <c r="WYY22" i="96"/>
  <c r="WYX22" i="96"/>
  <c r="WYW22" i="96"/>
  <c r="WYV22" i="96"/>
  <c r="WYU22" i="96"/>
  <c r="WYT22" i="96"/>
  <c r="WYS22" i="96"/>
  <c r="WYR22" i="96"/>
  <c r="WYQ22" i="96"/>
  <c r="WYP22" i="96"/>
  <c r="WYO22" i="96"/>
  <c r="WYN22" i="96"/>
  <c r="WYM22" i="96"/>
  <c r="WYL22" i="96"/>
  <c r="WYK22" i="96"/>
  <c r="WYJ22" i="96"/>
  <c r="WYI22" i="96"/>
  <c r="WYH22" i="96"/>
  <c r="WYG22" i="96"/>
  <c r="WYF22" i="96"/>
  <c r="WYE22" i="96"/>
  <c r="WYD22" i="96"/>
  <c r="WYC22" i="96"/>
  <c r="WYB22" i="96"/>
  <c r="WYA22" i="96"/>
  <c r="WXZ22" i="96"/>
  <c r="WXY22" i="96"/>
  <c r="WXX22" i="96"/>
  <c r="WXW22" i="96"/>
  <c r="WXV22" i="96"/>
  <c r="WXU22" i="96"/>
  <c r="WXT22" i="96"/>
  <c r="WXS22" i="96"/>
  <c r="WXR22" i="96"/>
  <c r="WXQ22" i="96"/>
  <c r="WXP22" i="96"/>
  <c r="WXO22" i="96"/>
  <c r="WXN22" i="96"/>
  <c r="WXM22" i="96"/>
  <c r="WXL22" i="96"/>
  <c r="WXK22" i="96"/>
  <c r="WXJ22" i="96"/>
  <c r="WXI22" i="96"/>
  <c r="WXH22" i="96"/>
  <c r="WXG22" i="96"/>
  <c r="WXF22" i="96"/>
  <c r="WXE22" i="96"/>
  <c r="WXD22" i="96"/>
  <c r="WXC22" i="96"/>
  <c r="WXB22" i="96"/>
  <c r="WXA22" i="96"/>
  <c r="WWZ22" i="96"/>
  <c r="WWY22" i="96"/>
  <c r="WWX22" i="96"/>
  <c r="WWW22" i="96"/>
  <c r="WWV22" i="96"/>
  <c r="WWU22" i="96"/>
  <c r="WWT22" i="96"/>
  <c r="WWS22" i="96"/>
  <c r="WWR22" i="96"/>
  <c r="WWQ22" i="96"/>
  <c r="WWP22" i="96"/>
  <c r="WWO22" i="96"/>
  <c r="WWN22" i="96"/>
  <c r="WWM22" i="96"/>
  <c r="WWL22" i="96"/>
  <c r="WWK22" i="96"/>
  <c r="WWJ22" i="96"/>
  <c r="WWI22" i="96"/>
  <c r="WWH22" i="96"/>
  <c r="WWG22" i="96"/>
  <c r="WWF22" i="96"/>
  <c r="WWE22" i="96"/>
  <c r="WWD22" i="96"/>
  <c r="WWC22" i="96"/>
  <c r="WWB22" i="96"/>
  <c r="WWA22" i="96"/>
  <c r="WVZ22" i="96"/>
  <c r="WVY22" i="96"/>
  <c r="WVX22" i="96"/>
  <c r="WVW22" i="96"/>
  <c r="WVV22" i="96"/>
  <c r="WVU22" i="96"/>
  <c r="WVT22" i="96"/>
  <c r="WVS22" i="96"/>
  <c r="WVR22" i="96"/>
  <c r="WVQ22" i="96"/>
  <c r="WVP22" i="96"/>
  <c r="WVO22" i="96"/>
  <c r="WVN22" i="96"/>
  <c r="WVM22" i="96"/>
  <c r="WVL22" i="96"/>
  <c r="WVK22" i="96"/>
  <c r="WVJ22" i="96"/>
  <c r="WVI22" i="96"/>
  <c r="WVH22" i="96"/>
  <c r="WVG22" i="96"/>
  <c r="WVF22" i="96"/>
  <c r="WVE22" i="96"/>
  <c r="WVD22" i="96"/>
  <c r="WVC22" i="96"/>
  <c r="WVB22" i="96"/>
  <c r="WVA22" i="96"/>
  <c r="WUZ22" i="96"/>
  <c r="WUY22" i="96"/>
  <c r="WUX22" i="96"/>
  <c r="WUW22" i="96"/>
  <c r="WUV22" i="96"/>
  <c r="WUU22" i="96"/>
  <c r="WUT22" i="96"/>
  <c r="WUS22" i="96"/>
  <c r="WUR22" i="96"/>
  <c r="WUQ22" i="96"/>
  <c r="WUP22" i="96"/>
  <c r="WUO22" i="96"/>
  <c r="WUN22" i="96"/>
  <c r="WUM22" i="96"/>
  <c r="WUL22" i="96"/>
  <c r="WUK22" i="96"/>
  <c r="WUJ22" i="96"/>
  <c r="WUI22" i="96"/>
  <c r="WUH22" i="96"/>
  <c r="WUG22" i="96"/>
  <c r="WUF22" i="96"/>
  <c r="WUE22" i="96"/>
  <c r="WUD22" i="96"/>
  <c r="WUC22" i="96"/>
  <c r="WUB22" i="96"/>
  <c r="WUA22" i="96"/>
  <c r="WTZ22" i="96"/>
  <c r="WTY22" i="96"/>
  <c r="WTX22" i="96"/>
  <c r="WTW22" i="96"/>
  <c r="WTV22" i="96"/>
  <c r="WTU22" i="96"/>
  <c r="WTT22" i="96"/>
  <c r="WTS22" i="96"/>
  <c r="WTR22" i="96"/>
  <c r="WTQ22" i="96"/>
  <c r="WTP22" i="96"/>
  <c r="WTO22" i="96"/>
  <c r="WTN22" i="96"/>
  <c r="WTM22" i="96"/>
  <c r="WTL22" i="96"/>
  <c r="WTK22" i="96"/>
  <c r="WTJ22" i="96"/>
  <c r="WTI22" i="96"/>
  <c r="WTH22" i="96"/>
  <c r="WTG22" i="96"/>
  <c r="WTF22" i="96"/>
  <c r="WTE22" i="96"/>
  <c r="WTD22" i="96"/>
  <c r="WTC22" i="96"/>
  <c r="WTB22" i="96"/>
  <c r="WTA22" i="96"/>
  <c r="WSZ22" i="96"/>
  <c r="WSY22" i="96"/>
  <c r="WSX22" i="96"/>
  <c r="WSW22" i="96"/>
  <c r="WSV22" i="96"/>
  <c r="WSU22" i="96"/>
  <c r="WST22" i="96"/>
  <c r="WSS22" i="96"/>
  <c r="WSR22" i="96"/>
  <c r="WSQ22" i="96"/>
  <c r="WSP22" i="96"/>
  <c r="WSO22" i="96"/>
  <c r="WSN22" i="96"/>
  <c r="WSM22" i="96"/>
  <c r="WSL22" i="96"/>
  <c r="WSK22" i="96"/>
  <c r="WSJ22" i="96"/>
  <c r="WSI22" i="96"/>
  <c r="WSH22" i="96"/>
  <c r="WSG22" i="96"/>
  <c r="WSF22" i="96"/>
  <c r="WSE22" i="96"/>
  <c r="WSD22" i="96"/>
  <c r="WSC22" i="96"/>
  <c r="WSB22" i="96"/>
  <c r="WSA22" i="96"/>
  <c r="WRZ22" i="96"/>
  <c r="WRY22" i="96"/>
  <c r="WRX22" i="96"/>
  <c r="WRW22" i="96"/>
  <c r="WRV22" i="96"/>
  <c r="WRU22" i="96"/>
  <c r="WRT22" i="96"/>
  <c r="WRS22" i="96"/>
  <c r="WRR22" i="96"/>
  <c r="WRQ22" i="96"/>
  <c r="WRP22" i="96"/>
  <c r="WRO22" i="96"/>
  <c r="WRN22" i="96"/>
  <c r="WRM22" i="96"/>
  <c r="WRL22" i="96"/>
  <c r="WRK22" i="96"/>
  <c r="WRJ22" i="96"/>
  <c r="WRI22" i="96"/>
  <c r="WRH22" i="96"/>
  <c r="WRG22" i="96"/>
  <c r="WRF22" i="96"/>
  <c r="WRE22" i="96"/>
  <c r="WRD22" i="96"/>
  <c r="WRC22" i="96"/>
  <c r="WRB22" i="96"/>
  <c r="WRA22" i="96"/>
  <c r="WQZ22" i="96"/>
  <c r="WQY22" i="96"/>
  <c r="WQX22" i="96"/>
  <c r="WQW22" i="96"/>
  <c r="WQV22" i="96"/>
  <c r="WQU22" i="96"/>
  <c r="WQT22" i="96"/>
  <c r="WQS22" i="96"/>
  <c r="WQR22" i="96"/>
  <c r="WQQ22" i="96"/>
  <c r="WQP22" i="96"/>
  <c r="WQO22" i="96"/>
  <c r="WQN22" i="96"/>
  <c r="WQM22" i="96"/>
  <c r="WQL22" i="96"/>
  <c r="WQK22" i="96"/>
  <c r="WQJ22" i="96"/>
  <c r="WQI22" i="96"/>
  <c r="WQH22" i="96"/>
  <c r="WQG22" i="96"/>
  <c r="WQF22" i="96"/>
  <c r="WQE22" i="96"/>
  <c r="WQD22" i="96"/>
  <c r="WQC22" i="96"/>
  <c r="WQB22" i="96"/>
  <c r="WQA22" i="96"/>
  <c r="WPZ22" i="96"/>
  <c r="WPY22" i="96"/>
  <c r="WPX22" i="96"/>
  <c r="WPW22" i="96"/>
  <c r="WPV22" i="96"/>
  <c r="WPU22" i="96"/>
  <c r="WPT22" i="96"/>
  <c r="WPS22" i="96"/>
  <c r="WPR22" i="96"/>
  <c r="WPQ22" i="96"/>
  <c r="WPP22" i="96"/>
  <c r="WPO22" i="96"/>
  <c r="WPN22" i="96"/>
  <c r="WPM22" i="96"/>
  <c r="WPL22" i="96"/>
  <c r="WPK22" i="96"/>
  <c r="WPJ22" i="96"/>
  <c r="WPI22" i="96"/>
  <c r="WPH22" i="96"/>
  <c r="WPG22" i="96"/>
  <c r="WPF22" i="96"/>
  <c r="WPE22" i="96"/>
  <c r="WPD22" i="96"/>
  <c r="WPC22" i="96"/>
  <c r="WPB22" i="96"/>
  <c r="WPA22" i="96"/>
  <c r="WOZ22" i="96"/>
  <c r="WOY22" i="96"/>
  <c r="WOX22" i="96"/>
  <c r="WOW22" i="96"/>
  <c r="WOV22" i="96"/>
  <c r="WOU22" i="96"/>
  <c r="WOT22" i="96"/>
  <c r="WOS22" i="96"/>
  <c r="WOR22" i="96"/>
  <c r="WOQ22" i="96"/>
  <c r="WOP22" i="96"/>
  <c r="WOO22" i="96"/>
  <c r="WON22" i="96"/>
  <c r="WOM22" i="96"/>
  <c r="WOL22" i="96"/>
  <c r="WOK22" i="96"/>
  <c r="WOJ22" i="96"/>
  <c r="WOI22" i="96"/>
  <c r="WOH22" i="96"/>
  <c r="WOG22" i="96"/>
  <c r="WOF22" i="96"/>
  <c r="WOE22" i="96"/>
  <c r="WOD22" i="96"/>
  <c r="WOC22" i="96"/>
  <c r="WOB22" i="96"/>
  <c r="WOA22" i="96"/>
  <c r="WNZ22" i="96"/>
  <c r="WNY22" i="96"/>
  <c r="WNX22" i="96"/>
  <c r="WNW22" i="96"/>
  <c r="WNV22" i="96"/>
  <c r="WNU22" i="96"/>
  <c r="WNT22" i="96"/>
  <c r="WNS22" i="96"/>
  <c r="WNR22" i="96"/>
  <c r="WNQ22" i="96"/>
  <c r="WNP22" i="96"/>
  <c r="WNO22" i="96"/>
  <c r="WNN22" i="96"/>
  <c r="WNM22" i="96"/>
  <c r="WNL22" i="96"/>
  <c r="WNK22" i="96"/>
  <c r="WNJ22" i="96"/>
  <c r="WNI22" i="96"/>
  <c r="WNH22" i="96"/>
  <c r="WNG22" i="96"/>
  <c r="WNF22" i="96"/>
  <c r="WNE22" i="96"/>
  <c r="WND22" i="96"/>
  <c r="WNC22" i="96"/>
  <c r="WNB22" i="96"/>
  <c r="WNA22" i="96"/>
  <c r="WMZ22" i="96"/>
  <c r="WMY22" i="96"/>
  <c r="WMX22" i="96"/>
  <c r="WMW22" i="96"/>
  <c r="WMV22" i="96"/>
  <c r="WMU22" i="96"/>
  <c r="WMT22" i="96"/>
  <c r="WMS22" i="96"/>
  <c r="WMR22" i="96"/>
  <c r="WMQ22" i="96"/>
  <c r="WMP22" i="96"/>
  <c r="WMO22" i="96"/>
  <c r="WMN22" i="96"/>
  <c r="WMM22" i="96"/>
  <c r="WML22" i="96"/>
  <c r="WMK22" i="96"/>
  <c r="WMJ22" i="96"/>
  <c r="WMI22" i="96"/>
  <c r="WMH22" i="96"/>
  <c r="WMG22" i="96"/>
  <c r="WMF22" i="96"/>
  <c r="WME22" i="96"/>
  <c r="WMD22" i="96"/>
  <c r="WMC22" i="96"/>
  <c r="WMB22" i="96"/>
  <c r="WMA22" i="96"/>
  <c r="WLZ22" i="96"/>
  <c r="WLY22" i="96"/>
  <c r="WLX22" i="96"/>
  <c r="WLW22" i="96"/>
  <c r="WLV22" i="96"/>
  <c r="WLU22" i="96"/>
  <c r="WLT22" i="96"/>
  <c r="WLS22" i="96"/>
  <c r="WLR22" i="96"/>
  <c r="WLQ22" i="96"/>
  <c r="WLP22" i="96"/>
  <c r="WLO22" i="96"/>
  <c r="WLN22" i="96"/>
  <c r="WLM22" i="96"/>
  <c r="WLL22" i="96"/>
  <c r="WLK22" i="96"/>
  <c r="WLJ22" i="96"/>
  <c r="WLI22" i="96"/>
  <c r="WLH22" i="96"/>
  <c r="WLG22" i="96"/>
  <c r="WLF22" i="96"/>
  <c r="WLE22" i="96"/>
  <c r="WLD22" i="96"/>
  <c r="WLC22" i="96"/>
  <c r="WLB22" i="96"/>
  <c r="WLA22" i="96"/>
  <c r="WKZ22" i="96"/>
  <c r="WKY22" i="96"/>
  <c r="WKX22" i="96"/>
  <c r="WKW22" i="96"/>
  <c r="WKV22" i="96"/>
  <c r="WKU22" i="96"/>
  <c r="WKT22" i="96"/>
  <c r="WKS22" i="96"/>
  <c r="WKR22" i="96"/>
  <c r="WKQ22" i="96"/>
  <c r="WKP22" i="96"/>
  <c r="WKO22" i="96"/>
  <c r="WKN22" i="96"/>
  <c r="WKM22" i="96"/>
  <c r="WKL22" i="96"/>
  <c r="WKK22" i="96"/>
  <c r="WKJ22" i="96"/>
  <c r="WKI22" i="96"/>
  <c r="WKH22" i="96"/>
  <c r="WKG22" i="96"/>
  <c r="WKF22" i="96"/>
  <c r="WKE22" i="96"/>
  <c r="WKD22" i="96"/>
  <c r="WKC22" i="96"/>
  <c r="WKB22" i="96"/>
  <c r="WKA22" i="96"/>
  <c r="WJZ22" i="96"/>
  <c r="WJY22" i="96"/>
  <c r="WJX22" i="96"/>
  <c r="WJW22" i="96"/>
  <c r="WJV22" i="96"/>
  <c r="WJU22" i="96"/>
  <c r="WJT22" i="96"/>
  <c r="WJS22" i="96"/>
  <c r="WJR22" i="96"/>
  <c r="WJQ22" i="96"/>
  <c r="WJP22" i="96"/>
  <c r="WJO22" i="96"/>
  <c r="WJN22" i="96"/>
  <c r="WJM22" i="96"/>
  <c r="WJL22" i="96"/>
  <c r="WJK22" i="96"/>
  <c r="WJJ22" i="96"/>
  <c r="WJI22" i="96"/>
  <c r="WJH22" i="96"/>
  <c r="WJG22" i="96"/>
  <c r="WJF22" i="96"/>
  <c r="WJE22" i="96"/>
  <c r="WJD22" i="96"/>
  <c r="WJC22" i="96"/>
  <c r="WJB22" i="96"/>
  <c r="WJA22" i="96"/>
  <c r="WIZ22" i="96"/>
  <c r="WIY22" i="96"/>
  <c r="WIX22" i="96"/>
  <c r="WIW22" i="96"/>
  <c r="WIV22" i="96"/>
  <c r="WIU22" i="96"/>
  <c r="WIT22" i="96"/>
  <c r="WIS22" i="96"/>
  <c r="WIR22" i="96"/>
  <c r="WIQ22" i="96"/>
  <c r="WIP22" i="96"/>
  <c r="WIO22" i="96"/>
  <c r="WIN22" i="96"/>
  <c r="WIM22" i="96"/>
  <c r="WIL22" i="96"/>
  <c r="WIK22" i="96"/>
  <c r="WIJ22" i="96"/>
  <c r="WII22" i="96"/>
  <c r="WIH22" i="96"/>
  <c r="WIG22" i="96"/>
  <c r="WIF22" i="96"/>
  <c r="WIE22" i="96"/>
  <c r="WID22" i="96"/>
  <c r="WIC22" i="96"/>
  <c r="WIB22" i="96"/>
  <c r="WIA22" i="96"/>
  <c r="WHZ22" i="96"/>
  <c r="WHY22" i="96"/>
  <c r="WHX22" i="96"/>
  <c r="WHW22" i="96"/>
  <c r="WHV22" i="96"/>
  <c r="WHU22" i="96"/>
  <c r="WHT22" i="96"/>
  <c r="WHS22" i="96"/>
  <c r="WHR22" i="96"/>
  <c r="WHQ22" i="96"/>
  <c r="WHP22" i="96"/>
  <c r="WHO22" i="96"/>
  <c r="WHN22" i="96"/>
  <c r="WHM22" i="96"/>
  <c r="WHL22" i="96"/>
  <c r="WHK22" i="96"/>
  <c r="WHJ22" i="96"/>
  <c r="WHI22" i="96"/>
  <c r="WHH22" i="96"/>
  <c r="WHG22" i="96"/>
  <c r="WHF22" i="96"/>
  <c r="WHE22" i="96"/>
  <c r="WHD22" i="96"/>
  <c r="WHC22" i="96"/>
  <c r="WHB22" i="96"/>
  <c r="WHA22" i="96"/>
  <c r="WGZ22" i="96"/>
  <c r="WGY22" i="96"/>
  <c r="WGX22" i="96"/>
  <c r="WGW22" i="96"/>
  <c r="WGV22" i="96"/>
  <c r="WGU22" i="96"/>
  <c r="WGT22" i="96"/>
  <c r="WGS22" i="96"/>
  <c r="WGR22" i="96"/>
  <c r="WGQ22" i="96"/>
  <c r="WGP22" i="96"/>
  <c r="WGO22" i="96"/>
  <c r="WGN22" i="96"/>
  <c r="WGM22" i="96"/>
  <c r="WGL22" i="96"/>
  <c r="WGK22" i="96"/>
  <c r="WGJ22" i="96"/>
  <c r="WGI22" i="96"/>
  <c r="WGH22" i="96"/>
  <c r="WGG22" i="96"/>
  <c r="WGF22" i="96"/>
  <c r="WGE22" i="96"/>
  <c r="WGD22" i="96"/>
  <c r="WGC22" i="96"/>
  <c r="WGB22" i="96"/>
  <c r="WGA22" i="96"/>
  <c r="WFZ22" i="96"/>
  <c r="WFY22" i="96"/>
  <c r="WFX22" i="96"/>
  <c r="WFW22" i="96"/>
  <c r="WFV22" i="96"/>
  <c r="WFU22" i="96"/>
  <c r="WFT22" i="96"/>
  <c r="WFS22" i="96"/>
  <c r="WFR22" i="96"/>
  <c r="WFQ22" i="96"/>
  <c r="WFP22" i="96"/>
  <c r="WFO22" i="96"/>
  <c r="WFN22" i="96"/>
  <c r="WFM22" i="96"/>
  <c r="WFL22" i="96"/>
  <c r="WFK22" i="96"/>
  <c r="WFJ22" i="96"/>
  <c r="WFI22" i="96"/>
  <c r="WFH22" i="96"/>
  <c r="WFG22" i="96"/>
  <c r="WFF22" i="96"/>
  <c r="WFE22" i="96"/>
  <c r="WFD22" i="96"/>
  <c r="WFC22" i="96"/>
  <c r="WFB22" i="96"/>
  <c r="WFA22" i="96"/>
  <c r="WEZ22" i="96"/>
  <c r="WEY22" i="96"/>
  <c r="WEX22" i="96"/>
  <c r="WEW22" i="96"/>
  <c r="WEV22" i="96"/>
  <c r="WEU22" i="96"/>
  <c r="WET22" i="96"/>
  <c r="WES22" i="96"/>
  <c r="WER22" i="96"/>
  <c r="WEQ22" i="96"/>
  <c r="WEP22" i="96"/>
  <c r="WEO22" i="96"/>
  <c r="WEN22" i="96"/>
  <c r="WEM22" i="96"/>
  <c r="WEL22" i="96"/>
  <c r="WEK22" i="96"/>
  <c r="WEJ22" i="96"/>
  <c r="WEI22" i="96"/>
  <c r="WEH22" i="96"/>
  <c r="WEG22" i="96"/>
  <c r="WEF22" i="96"/>
  <c r="WEE22" i="96"/>
  <c r="WED22" i="96"/>
  <c r="WEC22" i="96"/>
  <c r="WEB22" i="96"/>
  <c r="WEA22" i="96"/>
  <c r="WDZ22" i="96"/>
  <c r="WDY22" i="96"/>
  <c r="WDX22" i="96"/>
  <c r="WDW22" i="96"/>
  <c r="WDV22" i="96"/>
  <c r="WDU22" i="96"/>
  <c r="WDT22" i="96"/>
  <c r="WDS22" i="96"/>
  <c r="WDR22" i="96"/>
  <c r="WDQ22" i="96"/>
  <c r="WDP22" i="96"/>
  <c r="WDO22" i="96"/>
  <c r="WDN22" i="96"/>
  <c r="WDM22" i="96"/>
  <c r="WDL22" i="96"/>
  <c r="WDK22" i="96"/>
  <c r="WDJ22" i="96"/>
  <c r="WDI22" i="96"/>
  <c r="WDH22" i="96"/>
  <c r="WDG22" i="96"/>
  <c r="WDF22" i="96"/>
  <c r="WDE22" i="96"/>
  <c r="WDD22" i="96"/>
  <c r="WDC22" i="96"/>
  <c r="WDB22" i="96"/>
  <c r="WDA22" i="96"/>
  <c r="WCZ22" i="96"/>
  <c r="WCY22" i="96"/>
  <c r="WCX22" i="96"/>
  <c r="WCW22" i="96"/>
  <c r="WCV22" i="96"/>
  <c r="WCU22" i="96"/>
  <c r="WCT22" i="96"/>
  <c r="WCS22" i="96"/>
  <c r="WCR22" i="96"/>
  <c r="WCQ22" i="96"/>
  <c r="WCP22" i="96"/>
  <c r="WCO22" i="96"/>
  <c r="WCN22" i="96"/>
  <c r="WCM22" i="96"/>
  <c r="WCL22" i="96"/>
  <c r="WCK22" i="96"/>
  <c r="WCJ22" i="96"/>
  <c r="WCI22" i="96"/>
  <c r="WCH22" i="96"/>
  <c r="WCG22" i="96"/>
  <c r="WCF22" i="96"/>
  <c r="WCE22" i="96"/>
  <c r="WCD22" i="96"/>
  <c r="WCC22" i="96"/>
  <c r="WCB22" i="96"/>
  <c r="WCA22" i="96"/>
  <c r="WBZ22" i="96"/>
  <c r="WBY22" i="96"/>
  <c r="WBX22" i="96"/>
  <c r="WBW22" i="96"/>
  <c r="WBV22" i="96"/>
  <c r="WBU22" i="96"/>
  <c r="WBT22" i="96"/>
  <c r="WBS22" i="96"/>
  <c r="WBR22" i="96"/>
  <c r="WBQ22" i="96"/>
  <c r="WBP22" i="96"/>
  <c r="WBO22" i="96"/>
  <c r="WBN22" i="96"/>
  <c r="WBM22" i="96"/>
  <c r="WBL22" i="96"/>
  <c r="WBK22" i="96"/>
  <c r="WBJ22" i="96"/>
  <c r="WBI22" i="96"/>
  <c r="WBH22" i="96"/>
  <c r="WBG22" i="96"/>
  <c r="WBF22" i="96"/>
  <c r="WBE22" i="96"/>
  <c r="WBD22" i="96"/>
  <c r="WBC22" i="96"/>
  <c r="WBB22" i="96"/>
  <c r="WBA22" i="96"/>
  <c r="WAZ22" i="96"/>
  <c r="WAY22" i="96"/>
  <c r="WAX22" i="96"/>
  <c r="WAW22" i="96"/>
  <c r="WAV22" i="96"/>
  <c r="WAU22" i="96"/>
  <c r="WAT22" i="96"/>
  <c r="WAS22" i="96"/>
  <c r="WAR22" i="96"/>
  <c r="WAQ22" i="96"/>
  <c r="WAP22" i="96"/>
  <c r="WAO22" i="96"/>
  <c r="WAN22" i="96"/>
  <c r="WAM22" i="96"/>
  <c r="WAL22" i="96"/>
  <c r="WAK22" i="96"/>
  <c r="WAJ22" i="96"/>
  <c r="WAI22" i="96"/>
  <c r="WAH22" i="96"/>
  <c r="WAG22" i="96"/>
  <c r="WAF22" i="96"/>
  <c r="WAE22" i="96"/>
  <c r="WAD22" i="96"/>
  <c r="WAC22" i="96"/>
  <c r="WAB22" i="96"/>
  <c r="WAA22" i="96"/>
  <c r="VZZ22" i="96"/>
  <c r="VZY22" i="96"/>
  <c r="VZX22" i="96"/>
  <c r="VZW22" i="96"/>
  <c r="VZV22" i="96"/>
  <c r="VZU22" i="96"/>
  <c r="VZT22" i="96"/>
  <c r="VZS22" i="96"/>
  <c r="VZR22" i="96"/>
  <c r="VZQ22" i="96"/>
  <c r="VZP22" i="96"/>
  <c r="VZO22" i="96"/>
  <c r="VZN22" i="96"/>
  <c r="VZM22" i="96"/>
  <c r="VZL22" i="96"/>
  <c r="VZK22" i="96"/>
  <c r="VZJ22" i="96"/>
  <c r="VZI22" i="96"/>
  <c r="VZH22" i="96"/>
  <c r="VZG22" i="96"/>
  <c r="VZF22" i="96"/>
  <c r="VZE22" i="96"/>
  <c r="VZD22" i="96"/>
  <c r="VZC22" i="96"/>
  <c r="VZB22" i="96"/>
  <c r="VZA22" i="96"/>
  <c r="VYZ22" i="96"/>
  <c r="VYY22" i="96"/>
  <c r="VYX22" i="96"/>
  <c r="VYW22" i="96"/>
  <c r="VYV22" i="96"/>
  <c r="VYU22" i="96"/>
  <c r="VYT22" i="96"/>
  <c r="VYS22" i="96"/>
  <c r="VYR22" i="96"/>
  <c r="VYQ22" i="96"/>
  <c r="VYP22" i="96"/>
  <c r="VYO22" i="96"/>
  <c r="VYN22" i="96"/>
  <c r="VYM22" i="96"/>
  <c r="VYL22" i="96"/>
  <c r="VYK22" i="96"/>
  <c r="VYJ22" i="96"/>
  <c r="VYI22" i="96"/>
  <c r="VYH22" i="96"/>
  <c r="VYG22" i="96"/>
  <c r="VYF22" i="96"/>
  <c r="VYE22" i="96"/>
  <c r="VYD22" i="96"/>
  <c r="VYC22" i="96"/>
  <c r="VYB22" i="96"/>
  <c r="VYA22" i="96"/>
  <c r="VXZ22" i="96"/>
  <c r="VXY22" i="96"/>
  <c r="VXX22" i="96"/>
  <c r="VXW22" i="96"/>
  <c r="VXV22" i="96"/>
  <c r="VXU22" i="96"/>
  <c r="VXT22" i="96"/>
  <c r="VXS22" i="96"/>
  <c r="VXR22" i="96"/>
  <c r="VXQ22" i="96"/>
  <c r="VXP22" i="96"/>
  <c r="VXO22" i="96"/>
  <c r="VXN22" i="96"/>
  <c r="VXM22" i="96"/>
  <c r="VXL22" i="96"/>
  <c r="VXK22" i="96"/>
  <c r="VXJ22" i="96"/>
  <c r="VXI22" i="96"/>
  <c r="VXH22" i="96"/>
  <c r="VXG22" i="96"/>
  <c r="VXF22" i="96"/>
  <c r="VXE22" i="96"/>
  <c r="VXD22" i="96"/>
  <c r="VXC22" i="96"/>
  <c r="VXB22" i="96"/>
  <c r="VXA22" i="96"/>
  <c r="VWZ22" i="96"/>
  <c r="VWY22" i="96"/>
  <c r="VWX22" i="96"/>
  <c r="VWW22" i="96"/>
  <c r="VWV22" i="96"/>
  <c r="VWU22" i="96"/>
  <c r="VWT22" i="96"/>
  <c r="VWS22" i="96"/>
  <c r="VWR22" i="96"/>
  <c r="VWQ22" i="96"/>
  <c r="VWP22" i="96"/>
  <c r="VWO22" i="96"/>
  <c r="VWN22" i="96"/>
  <c r="VWM22" i="96"/>
  <c r="VWL22" i="96"/>
  <c r="VWK22" i="96"/>
  <c r="VWJ22" i="96"/>
  <c r="VWI22" i="96"/>
  <c r="VWH22" i="96"/>
  <c r="VWG22" i="96"/>
  <c r="VWF22" i="96"/>
  <c r="VWE22" i="96"/>
  <c r="VWD22" i="96"/>
  <c r="VWC22" i="96"/>
  <c r="VWB22" i="96"/>
  <c r="VWA22" i="96"/>
  <c r="VVZ22" i="96"/>
  <c r="VVY22" i="96"/>
  <c r="VVX22" i="96"/>
  <c r="VVW22" i="96"/>
  <c r="VVV22" i="96"/>
  <c r="VVU22" i="96"/>
  <c r="VVT22" i="96"/>
  <c r="VVS22" i="96"/>
  <c r="VVR22" i="96"/>
  <c r="VVQ22" i="96"/>
  <c r="VVP22" i="96"/>
  <c r="VVO22" i="96"/>
  <c r="VVN22" i="96"/>
  <c r="VVM22" i="96"/>
  <c r="VVL22" i="96"/>
  <c r="VVK22" i="96"/>
  <c r="VVJ22" i="96"/>
  <c r="VVI22" i="96"/>
  <c r="VVH22" i="96"/>
  <c r="VVG22" i="96"/>
  <c r="VVF22" i="96"/>
  <c r="VVE22" i="96"/>
  <c r="VVD22" i="96"/>
  <c r="VVC22" i="96"/>
  <c r="VVB22" i="96"/>
  <c r="VVA22" i="96"/>
  <c r="VUZ22" i="96"/>
  <c r="VUY22" i="96"/>
  <c r="VUX22" i="96"/>
  <c r="VUW22" i="96"/>
  <c r="VUV22" i="96"/>
  <c r="VUU22" i="96"/>
  <c r="VUT22" i="96"/>
  <c r="VUS22" i="96"/>
  <c r="VUR22" i="96"/>
  <c r="VUQ22" i="96"/>
  <c r="VUP22" i="96"/>
  <c r="VUO22" i="96"/>
  <c r="VUN22" i="96"/>
  <c r="VUM22" i="96"/>
  <c r="VUL22" i="96"/>
  <c r="VUK22" i="96"/>
  <c r="VUJ22" i="96"/>
  <c r="VUI22" i="96"/>
  <c r="VUH22" i="96"/>
  <c r="VUG22" i="96"/>
  <c r="VUF22" i="96"/>
  <c r="VUE22" i="96"/>
  <c r="VUD22" i="96"/>
  <c r="VUC22" i="96"/>
  <c r="VUB22" i="96"/>
  <c r="VUA22" i="96"/>
  <c r="VTZ22" i="96"/>
  <c r="VTY22" i="96"/>
  <c r="VTX22" i="96"/>
  <c r="VTW22" i="96"/>
  <c r="VTV22" i="96"/>
  <c r="VTU22" i="96"/>
  <c r="VTT22" i="96"/>
  <c r="VTS22" i="96"/>
  <c r="VTR22" i="96"/>
  <c r="VTQ22" i="96"/>
  <c r="VTP22" i="96"/>
  <c r="VTO22" i="96"/>
  <c r="VTN22" i="96"/>
  <c r="VTM22" i="96"/>
  <c r="VTL22" i="96"/>
  <c r="VTK22" i="96"/>
  <c r="VTJ22" i="96"/>
  <c r="VTI22" i="96"/>
  <c r="VTH22" i="96"/>
  <c r="VTG22" i="96"/>
  <c r="VTF22" i="96"/>
  <c r="VTE22" i="96"/>
  <c r="VTD22" i="96"/>
  <c r="VTC22" i="96"/>
  <c r="VTB22" i="96"/>
  <c r="VTA22" i="96"/>
  <c r="VSZ22" i="96"/>
  <c r="VSY22" i="96"/>
  <c r="VSX22" i="96"/>
  <c r="VSW22" i="96"/>
  <c r="VSV22" i="96"/>
  <c r="VSU22" i="96"/>
  <c r="VST22" i="96"/>
  <c r="VSS22" i="96"/>
  <c r="VSR22" i="96"/>
  <c r="VSQ22" i="96"/>
  <c r="VSP22" i="96"/>
  <c r="VSO22" i="96"/>
  <c r="VSN22" i="96"/>
  <c r="VSM22" i="96"/>
  <c r="VSL22" i="96"/>
  <c r="VSK22" i="96"/>
  <c r="VSJ22" i="96"/>
  <c r="VSI22" i="96"/>
  <c r="VSH22" i="96"/>
  <c r="VSG22" i="96"/>
  <c r="VSF22" i="96"/>
  <c r="VSE22" i="96"/>
  <c r="VSD22" i="96"/>
  <c r="VSC22" i="96"/>
  <c r="VSB22" i="96"/>
  <c r="VSA22" i="96"/>
  <c r="VRZ22" i="96"/>
  <c r="VRY22" i="96"/>
  <c r="VRX22" i="96"/>
  <c r="VRW22" i="96"/>
  <c r="VRV22" i="96"/>
  <c r="VRU22" i="96"/>
  <c r="VRT22" i="96"/>
  <c r="VRS22" i="96"/>
  <c r="VRR22" i="96"/>
  <c r="VRQ22" i="96"/>
  <c r="VRP22" i="96"/>
  <c r="VRO22" i="96"/>
  <c r="VRN22" i="96"/>
  <c r="VRM22" i="96"/>
  <c r="VRL22" i="96"/>
  <c r="VRK22" i="96"/>
  <c r="VRJ22" i="96"/>
  <c r="VRI22" i="96"/>
  <c r="VRH22" i="96"/>
  <c r="VRG22" i="96"/>
  <c r="VRF22" i="96"/>
  <c r="VRE22" i="96"/>
  <c r="VRD22" i="96"/>
  <c r="VRC22" i="96"/>
  <c r="VRB22" i="96"/>
  <c r="VRA22" i="96"/>
  <c r="VQZ22" i="96"/>
  <c r="VQY22" i="96"/>
  <c r="VQX22" i="96"/>
  <c r="VQW22" i="96"/>
  <c r="VQV22" i="96"/>
  <c r="VQU22" i="96"/>
  <c r="VQT22" i="96"/>
  <c r="VQS22" i="96"/>
  <c r="VQR22" i="96"/>
  <c r="VQQ22" i="96"/>
  <c r="VQP22" i="96"/>
  <c r="VQO22" i="96"/>
  <c r="VQN22" i="96"/>
  <c r="VQM22" i="96"/>
  <c r="VQL22" i="96"/>
  <c r="VQK22" i="96"/>
  <c r="VQJ22" i="96"/>
  <c r="VQI22" i="96"/>
  <c r="VQH22" i="96"/>
  <c r="VQG22" i="96"/>
  <c r="VQF22" i="96"/>
  <c r="VQE22" i="96"/>
  <c r="VQD22" i="96"/>
  <c r="VQC22" i="96"/>
  <c r="VQB22" i="96"/>
  <c r="VQA22" i="96"/>
  <c r="VPZ22" i="96"/>
  <c r="VPY22" i="96"/>
  <c r="VPX22" i="96"/>
  <c r="VPW22" i="96"/>
  <c r="VPV22" i="96"/>
  <c r="VPU22" i="96"/>
  <c r="VPT22" i="96"/>
  <c r="VPS22" i="96"/>
  <c r="VPR22" i="96"/>
  <c r="VPQ22" i="96"/>
  <c r="VPP22" i="96"/>
  <c r="VPO22" i="96"/>
  <c r="VPN22" i="96"/>
  <c r="VPM22" i="96"/>
  <c r="VPL22" i="96"/>
  <c r="VPK22" i="96"/>
  <c r="VPJ22" i="96"/>
  <c r="VPI22" i="96"/>
  <c r="VPH22" i="96"/>
  <c r="VPG22" i="96"/>
  <c r="VPF22" i="96"/>
  <c r="VPE22" i="96"/>
  <c r="VPD22" i="96"/>
  <c r="VPC22" i="96"/>
  <c r="VPB22" i="96"/>
  <c r="VPA22" i="96"/>
  <c r="VOZ22" i="96"/>
  <c r="VOY22" i="96"/>
  <c r="VOX22" i="96"/>
  <c r="VOW22" i="96"/>
  <c r="VOV22" i="96"/>
  <c r="VOU22" i="96"/>
  <c r="VOT22" i="96"/>
  <c r="VOS22" i="96"/>
  <c r="VOR22" i="96"/>
  <c r="VOQ22" i="96"/>
  <c r="VOP22" i="96"/>
  <c r="VOO22" i="96"/>
  <c r="VON22" i="96"/>
  <c r="VOM22" i="96"/>
  <c r="VOL22" i="96"/>
  <c r="VOK22" i="96"/>
  <c r="VOJ22" i="96"/>
  <c r="VOI22" i="96"/>
  <c r="VOH22" i="96"/>
  <c r="VOG22" i="96"/>
  <c r="VOF22" i="96"/>
  <c r="VOE22" i="96"/>
  <c r="VOD22" i="96"/>
  <c r="VOC22" i="96"/>
  <c r="VOB22" i="96"/>
  <c r="VOA22" i="96"/>
  <c r="VNZ22" i="96"/>
  <c r="VNY22" i="96"/>
  <c r="VNX22" i="96"/>
  <c r="VNW22" i="96"/>
  <c r="VNV22" i="96"/>
  <c r="VNU22" i="96"/>
  <c r="VNT22" i="96"/>
  <c r="VNS22" i="96"/>
  <c r="VNR22" i="96"/>
  <c r="VNQ22" i="96"/>
  <c r="VNP22" i="96"/>
  <c r="VNO22" i="96"/>
  <c r="VNN22" i="96"/>
  <c r="VNM22" i="96"/>
  <c r="VNL22" i="96"/>
  <c r="VNK22" i="96"/>
  <c r="VNJ22" i="96"/>
  <c r="VNI22" i="96"/>
  <c r="VNH22" i="96"/>
  <c r="VNG22" i="96"/>
  <c r="VNF22" i="96"/>
  <c r="VNE22" i="96"/>
  <c r="VND22" i="96"/>
  <c r="VNC22" i="96"/>
  <c r="VNB22" i="96"/>
  <c r="VNA22" i="96"/>
  <c r="VMZ22" i="96"/>
  <c r="VMY22" i="96"/>
  <c r="VMX22" i="96"/>
  <c r="VMW22" i="96"/>
  <c r="VMV22" i="96"/>
  <c r="VMU22" i="96"/>
  <c r="VMT22" i="96"/>
  <c r="VMS22" i="96"/>
  <c r="VMR22" i="96"/>
  <c r="VMQ22" i="96"/>
  <c r="VMP22" i="96"/>
  <c r="VMO22" i="96"/>
  <c r="VMN22" i="96"/>
  <c r="VMM22" i="96"/>
  <c r="VML22" i="96"/>
  <c r="VMK22" i="96"/>
  <c r="VMJ22" i="96"/>
  <c r="VMI22" i="96"/>
  <c r="VMH22" i="96"/>
  <c r="VMG22" i="96"/>
  <c r="VMF22" i="96"/>
  <c r="VME22" i="96"/>
  <c r="VMD22" i="96"/>
  <c r="VMC22" i="96"/>
  <c r="VMB22" i="96"/>
  <c r="VMA22" i="96"/>
  <c r="VLZ22" i="96"/>
  <c r="VLY22" i="96"/>
  <c r="VLX22" i="96"/>
  <c r="VLW22" i="96"/>
  <c r="VLV22" i="96"/>
  <c r="VLU22" i="96"/>
  <c r="VLT22" i="96"/>
  <c r="VLS22" i="96"/>
  <c r="VLR22" i="96"/>
  <c r="VLQ22" i="96"/>
  <c r="VLP22" i="96"/>
  <c r="VLO22" i="96"/>
  <c r="VLN22" i="96"/>
  <c r="VLM22" i="96"/>
  <c r="VLL22" i="96"/>
  <c r="VLK22" i="96"/>
  <c r="VLJ22" i="96"/>
  <c r="VLI22" i="96"/>
  <c r="VLH22" i="96"/>
  <c r="VLG22" i="96"/>
  <c r="VLF22" i="96"/>
  <c r="VLE22" i="96"/>
  <c r="VLD22" i="96"/>
  <c r="VLC22" i="96"/>
  <c r="VLB22" i="96"/>
  <c r="VLA22" i="96"/>
  <c r="VKZ22" i="96"/>
  <c r="VKY22" i="96"/>
  <c r="VKX22" i="96"/>
  <c r="VKW22" i="96"/>
  <c r="VKV22" i="96"/>
  <c r="VKU22" i="96"/>
  <c r="VKT22" i="96"/>
  <c r="VKS22" i="96"/>
  <c r="VKR22" i="96"/>
  <c r="VKQ22" i="96"/>
  <c r="VKP22" i="96"/>
  <c r="VKO22" i="96"/>
  <c r="VKN22" i="96"/>
  <c r="VKM22" i="96"/>
  <c r="VKL22" i="96"/>
  <c r="VKK22" i="96"/>
  <c r="VKJ22" i="96"/>
  <c r="VKI22" i="96"/>
  <c r="VKH22" i="96"/>
  <c r="VKG22" i="96"/>
  <c r="VKF22" i="96"/>
  <c r="VKE22" i="96"/>
  <c r="VKD22" i="96"/>
  <c r="VKC22" i="96"/>
  <c r="VKB22" i="96"/>
  <c r="VKA22" i="96"/>
  <c r="VJZ22" i="96"/>
  <c r="VJY22" i="96"/>
  <c r="VJX22" i="96"/>
  <c r="VJW22" i="96"/>
  <c r="VJV22" i="96"/>
  <c r="VJU22" i="96"/>
  <c r="VJT22" i="96"/>
  <c r="VJS22" i="96"/>
  <c r="VJR22" i="96"/>
  <c r="VJQ22" i="96"/>
  <c r="VJP22" i="96"/>
  <c r="VJO22" i="96"/>
  <c r="VJN22" i="96"/>
  <c r="VJM22" i="96"/>
  <c r="VJL22" i="96"/>
  <c r="VJK22" i="96"/>
  <c r="VJJ22" i="96"/>
  <c r="VJI22" i="96"/>
  <c r="VJH22" i="96"/>
  <c r="VJG22" i="96"/>
  <c r="VJF22" i="96"/>
  <c r="VJE22" i="96"/>
  <c r="VJD22" i="96"/>
  <c r="VJC22" i="96"/>
  <c r="VJB22" i="96"/>
  <c r="VJA22" i="96"/>
  <c r="VIZ22" i="96"/>
  <c r="VIY22" i="96"/>
  <c r="VIX22" i="96"/>
  <c r="VIW22" i="96"/>
  <c r="VIV22" i="96"/>
  <c r="VIU22" i="96"/>
  <c r="VIT22" i="96"/>
  <c r="VIS22" i="96"/>
  <c r="VIR22" i="96"/>
  <c r="VIQ22" i="96"/>
  <c r="VIP22" i="96"/>
  <c r="VIO22" i="96"/>
  <c r="VIN22" i="96"/>
  <c r="VIM22" i="96"/>
  <c r="VIL22" i="96"/>
  <c r="VIK22" i="96"/>
  <c r="VIJ22" i="96"/>
  <c r="VII22" i="96"/>
  <c r="VIH22" i="96"/>
  <c r="VIG22" i="96"/>
  <c r="VIF22" i="96"/>
  <c r="VIE22" i="96"/>
  <c r="VID22" i="96"/>
  <c r="VIC22" i="96"/>
  <c r="VIB22" i="96"/>
  <c r="VIA22" i="96"/>
  <c r="VHZ22" i="96"/>
  <c r="VHY22" i="96"/>
  <c r="VHX22" i="96"/>
  <c r="VHW22" i="96"/>
  <c r="VHV22" i="96"/>
  <c r="VHU22" i="96"/>
  <c r="VHT22" i="96"/>
  <c r="VHS22" i="96"/>
  <c r="VHR22" i="96"/>
  <c r="VHQ22" i="96"/>
  <c r="VHP22" i="96"/>
  <c r="VHO22" i="96"/>
  <c r="VHN22" i="96"/>
  <c r="VHM22" i="96"/>
  <c r="VHL22" i="96"/>
  <c r="VHK22" i="96"/>
  <c r="VHJ22" i="96"/>
  <c r="VHI22" i="96"/>
  <c r="VHH22" i="96"/>
  <c r="VHG22" i="96"/>
  <c r="VHF22" i="96"/>
  <c r="VHE22" i="96"/>
  <c r="VHD22" i="96"/>
  <c r="VHC22" i="96"/>
  <c r="VHB22" i="96"/>
  <c r="VHA22" i="96"/>
  <c r="VGZ22" i="96"/>
  <c r="VGY22" i="96"/>
  <c r="VGX22" i="96"/>
  <c r="VGW22" i="96"/>
  <c r="VGV22" i="96"/>
  <c r="VGU22" i="96"/>
  <c r="VGT22" i="96"/>
  <c r="VGS22" i="96"/>
  <c r="VGR22" i="96"/>
  <c r="VGQ22" i="96"/>
  <c r="VGP22" i="96"/>
  <c r="VGO22" i="96"/>
  <c r="VGN22" i="96"/>
  <c r="VGM22" i="96"/>
  <c r="VGL22" i="96"/>
  <c r="VGK22" i="96"/>
  <c r="VGJ22" i="96"/>
  <c r="VGI22" i="96"/>
  <c r="VGH22" i="96"/>
  <c r="VGG22" i="96"/>
  <c r="VGF22" i="96"/>
  <c r="VGE22" i="96"/>
  <c r="VGD22" i="96"/>
  <c r="VGC22" i="96"/>
  <c r="VGB22" i="96"/>
  <c r="VGA22" i="96"/>
  <c r="VFZ22" i="96"/>
  <c r="VFY22" i="96"/>
  <c r="VFX22" i="96"/>
  <c r="VFW22" i="96"/>
  <c r="VFV22" i="96"/>
  <c r="VFU22" i="96"/>
  <c r="VFT22" i="96"/>
  <c r="VFS22" i="96"/>
  <c r="VFR22" i="96"/>
  <c r="VFQ22" i="96"/>
  <c r="VFP22" i="96"/>
  <c r="VFO22" i="96"/>
  <c r="VFN22" i="96"/>
  <c r="VFM22" i="96"/>
  <c r="VFL22" i="96"/>
  <c r="VFK22" i="96"/>
  <c r="VFJ22" i="96"/>
  <c r="VFI22" i="96"/>
  <c r="VFH22" i="96"/>
  <c r="VFG22" i="96"/>
  <c r="VFF22" i="96"/>
  <c r="VFE22" i="96"/>
  <c r="VFD22" i="96"/>
  <c r="VFC22" i="96"/>
  <c r="VFB22" i="96"/>
  <c r="VFA22" i="96"/>
  <c r="VEZ22" i="96"/>
  <c r="VEY22" i="96"/>
  <c r="VEX22" i="96"/>
  <c r="VEW22" i="96"/>
  <c r="VEV22" i="96"/>
  <c r="VEU22" i="96"/>
  <c r="VET22" i="96"/>
  <c r="VES22" i="96"/>
  <c r="VER22" i="96"/>
  <c r="VEQ22" i="96"/>
  <c r="VEP22" i="96"/>
  <c r="VEO22" i="96"/>
  <c r="VEN22" i="96"/>
  <c r="VEM22" i="96"/>
  <c r="VEL22" i="96"/>
  <c r="VEK22" i="96"/>
  <c r="VEJ22" i="96"/>
  <c r="VEI22" i="96"/>
  <c r="VEH22" i="96"/>
  <c r="VEG22" i="96"/>
  <c r="VEF22" i="96"/>
  <c r="VEE22" i="96"/>
  <c r="VED22" i="96"/>
  <c r="VEC22" i="96"/>
  <c r="VEB22" i="96"/>
  <c r="VEA22" i="96"/>
  <c r="VDZ22" i="96"/>
  <c r="VDY22" i="96"/>
  <c r="VDX22" i="96"/>
  <c r="VDW22" i="96"/>
  <c r="VDV22" i="96"/>
  <c r="VDU22" i="96"/>
  <c r="VDT22" i="96"/>
  <c r="VDS22" i="96"/>
  <c r="VDR22" i="96"/>
  <c r="VDQ22" i="96"/>
  <c r="VDP22" i="96"/>
  <c r="VDO22" i="96"/>
  <c r="VDN22" i="96"/>
  <c r="VDM22" i="96"/>
  <c r="VDL22" i="96"/>
  <c r="VDK22" i="96"/>
  <c r="VDJ22" i="96"/>
  <c r="VDI22" i="96"/>
  <c r="VDH22" i="96"/>
  <c r="VDG22" i="96"/>
  <c r="VDF22" i="96"/>
  <c r="VDE22" i="96"/>
  <c r="VDD22" i="96"/>
  <c r="VDC22" i="96"/>
  <c r="VDB22" i="96"/>
  <c r="VDA22" i="96"/>
  <c r="VCZ22" i="96"/>
  <c r="VCY22" i="96"/>
  <c r="VCX22" i="96"/>
  <c r="VCW22" i="96"/>
  <c r="VCV22" i="96"/>
  <c r="VCU22" i="96"/>
  <c r="VCT22" i="96"/>
  <c r="VCS22" i="96"/>
  <c r="VCR22" i="96"/>
  <c r="VCQ22" i="96"/>
  <c r="VCP22" i="96"/>
  <c r="VCO22" i="96"/>
  <c r="VCN22" i="96"/>
  <c r="VCM22" i="96"/>
  <c r="VCL22" i="96"/>
  <c r="VCK22" i="96"/>
  <c r="VCJ22" i="96"/>
  <c r="VCI22" i="96"/>
  <c r="VCH22" i="96"/>
  <c r="VCG22" i="96"/>
  <c r="VCF22" i="96"/>
  <c r="VCE22" i="96"/>
  <c r="VCD22" i="96"/>
  <c r="VCC22" i="96"/>
  <c r="VCB22" i="96"/>
  <c r="VCA22" i="96"/>
  <c r="VBZ22" i="96"/>
  <c r="VBY22" i="96"/>
  <c r="VBX22" i="96"/>
  <c r="VBW22" i="96"/>
  <c r="VBV22" i="96"/>
  <c r="VBU22" i="96"/>
  <c r="VBT22" i="96"/>
  <c r="VBS22" i="96"/>
  <c r="VBR22" i="96"/>
  <c r="VBQ22" i="96"/>
  <c r="VBP22" i="96"/>
  <c r="VBO22" i="96"/>
  <c r="VBN22" i="96"/>
  <c r="VBM22" i="96"/>
  <c r="VBL22" i="96"/>
  <c r="VBK22" i="96"/>
  <c r="VBJ22" i="96"/>
  <c r="VBI22" i="96"/>
  <c r="VBH22" i="96"/>
  <c r="VBG22" i="96"/>
  <c r="VBF22" i="96"/>
  <c r="VBE22" i="96"/>
  <c r="VBD22" i="96"/>
  <c r="VBC22" i="96"/>
  <c r="VBB22" i="96"/>
  <c r="VBA22" i="96"/>
  <c r="VAZ22" i="96"/>
  <c r="VAY22" i="96"/>
  <c r="VAX22" i="96"/>
  <c r="VAW22" i="96"/>
  <c r="VAV22" i="96"/>
  <c r="VAU22" i="96"/>
  <c r="VAT22" i="96"/>
  <c r="VAS22" i="96"/>
  <c r="VAR22" i="96"/>
  <c r="VAQ22" i="96"/>
  <c r="VAP22" i="96"/>
  <c r="VAO22" i="96"/>
  <c r="VAN22" i="96"/>
  <c r="VAM22" i="96"/>
  <c r="VAL22" i="96"/>
  <c r="VAK22" i="96"/>
  <c r="VAJ22" i="96"/>
  <c r="VAI22" i="96"/>
  <c r="VAH22" i="96"/>
  <c r="VAG22" i="96"/>
  <c r="VAF22" i="96"/>
  <c r="VAE22" i="96"/>
  <c r="VAD22" i="96"/>
  <c r="VAC22" i="96"/>
  <c r="VAB22" i="96"/>
  <c r="VAA22" i="96"/>
  <c r="UZZ22" i="96"/>
  <c r="UZY22" i="96"/>
  <c r="UZX22" i="96"/>
  <c r="UZW22" i="96"/>
  <c r="UZV22" i="96"/>
  <c r="UZU22" i="96"/>
  <c r="UZT22" i="96"/>
  <c r="UZS22" i="96"/>
  <c r="UZR22" i="96"/>
  <c r="UZQ22" i="96"/>
  <c r="UZP22" i="96"/>
  <c r="UZO22" i="96"/>
  <c r="UZN22" i="96"/>
  <c r="UZM22" i="96"/>
  <c r="UZL22" i="96"/>
  <c r="UZK22" i="96"/>
  <c r="UZJ22" i="96"/>
  <c r="UZI22" i="96"/>
  <c r="UZH22" i="96"/>
  <c r="UZG22" i="96"/>
  <c r="UZF22" i="96"/>
  <c r="UZE22" i="96"/>
  <c r="UZD22" i="96"/>
  <c r="UZC22" i="96"/>
  <c r="UZB22" i="96"/>
  <c r="UZA22" i="96"/>
  <c r="UYZ22" i="96"/>
  <c r="UYY22" i="96"/>
  <c r="UYX22" i="96"/>
  <c r="UYW22" i="96"/>
  <c r="UYV22" i="96"/>
  <c r="UYU22" i="96"/>
  <c r="UYT22" i="96"/>
  <c r="UYS22" i="96"/>
  <c r="UYR22" i="96"/>
  <c r="UYQ22" i="96"/>
  <c r="UYP22" i="96"/>
  <c r="UYO22" i="96"/>
  <c r="UYN22" i="96"/>
  <c r="UYM22" i="96"/>
  <c r="UYL22" i="96"/>
  <c r="UYK22" i="96"/>
  <c r="UYJ22" i="96"/>
  <c r="UYI22" i="96"/>
  <c r="UYH22" i="96"/>
  <c r="UYG22" i="96"/>
  <c r="UYF22" i="96"/>
  <c r="UYE22" i="96"/>
  <c r="UYD22" i="96"/>
  <c r="UYC22" i="96"/>
  <c r="UYB22" i="96"/>
  <c r="UYA22" i="96"/>
  <c r="UXZ22" i="96"/>
  <c r="UXY22" i="96"/>
  <c r="UXX22" i="96"/>
  <c r="UXW22" i="96"/>
  <c r="UXV22" i="96"/>
  <c r="UXU22" i="96"/>
  <c r="UXT22" i="96"/>
  <c r="UXS22" i="96"/>
  <c r="UXR22" i="96"/>
  <c r="UXQ22" i="96"/>
  <c r="UXP22" i="96"/>
  <c r="UXO22" i="96"/>
  <c r="UXN22" i="96"/>
  <c r="UXM22" i="96"/>
  <c r="UXL22" i="96"/>
  <c r="UXK22" i="96"/>
  <c r="UXJ22" i="96"/>
  <c r="UXI22" i="96"/>
  <c r="UXH22" i="96"/>
  <c r="UXG22" i="96"/>
  <c r="UXF22" i="96"/>
  <c r="UXE22" i="96"/>
  <c r="UXD22" i="96"/>
  <c r="UXC22" i="96"/>
  <c r="UXB22" i="96"/>
  <c r="UXA22" i="96"/>
  <c r="UWZ22" i="96"/>
  <c r="UWY22" i="96"/>
  <c r="UWX22" i="96"/>
  <c r="UWW22" i="96"/>
  <c r="UWV22" i="96"/>
  <c r="UWU22" i="96"/>
  <c r="UWT22" i="96"/>
  <c r="UWS22" i="96"/>
  <c r="UWR22" i="96"/>
  <c r="UWQ22" i="96"/>
  <c r="UWP22" i="96"/>
  <c r="UWO22" i="96"/>
  <c r="UWN22" i="96"/>
  <c r="UWM22" i="96"/>
  <c r="UWL22" i="96"/>
  <c r="UWK22" i="96"/>
  <c r="UWJ22" i="96"/>
  <c r="UWI22" i="96"/>
  <c r="UWH22" i="96"/>
  <c r="UWG22" i="96"/>
  <c r="UWF22" i="96"/>
  <c r="UWE22" i="96"/>
  <c r="UWD22" i="96"/>
  <c r="UWC22" i="96"/>
  <c r="UWB22" i="96"/>
  <c r="UWA22" i="96"/>
  <c r="UVZ22" i="96"/>
  <c r="UVY22" i="96"/>
  <c r="UVX22" i="96"/>
  <c r="UVW22" i="96"/>
  <c r="UVV22" i="96"/>
  <c r="UVU22" i="96"/>
  <c r="UVT22" i="96"/>
  <c r="UVS22" i="96"/>
  <c r="UVR22" i="96"/>
  <c r="UVQ22" i="96"/>
  <c r="UVP22" i="96"/>
  <c r="UVO22" i="96"/>
  <c r="UVN22" i="96"/>
  <c r="UVM22" i="96"/>
  <c r="UVL22" i="96"/>
  <c r="UVK22" i="96"/>
  <c r="UVJ22" i="96"/>
  <c r="UVI22" i="96"/>
  <c r="UVH22" i="96"/>
  <c r="UVG22" i="96"/>
  <c r="UVF22" i="96"/>
  <c r="UVE22" i="96"/>
  <c r="UVD22" i="96"/>
  <c r="UVC22" i="96"/>
  <c r="UVB22" i="96"/>
  <c r="UVA22" i="96"/>
  <c r="UUZ22" i="96"/>
  <c r="UUY22" i="96"/>
  <c r="UUX22" i="96"/>
  <c r="UUW22" i="96"/>
  <c r="UUV22" i="96"/>
  <c r="UUU22" i="96"/>
  <c r="UUT22" i="96"/>
  <c r="UUS22" i="96"/>
  <c r="UUR22" i="96"/>
  <c r="UUQ22" i="96"/>
  <c r="UUP22" i="96"/>
  <c r="UUO22" i="96"/>
  <c r="UUN22" i="96"/>
  <c r="UUM22" i="96"/>
  <c r="UUL22" i="96"/>
  <c r="UUK22" i="96"/>
  <c r="UUJ22" i="96"/>
  <c r="UUI22" i="96"/>
  <c r="UUH22" i="96"/>
  <c r="UUG22" i="96"/>
  <c r="UUF22" i="96"/>
  <c r="UUE22" i="96"/>
  <c r="UUD22" i="96"/>
  <c r="UUC22" i="96"/>
  <c r="UUB22" i="96"/>
  <c r="UUA22" i="96"/>
  <c r="UTZ22" i="96"/>
  <c r="UTY22" i="96"/>
  <c r="UTX22" i="96"/>
  <c r="UTW22" i="96"/>
  <c r="UTV22" i="96"/>
  <c r="UTU22" i="96"/>
  <c r="UTT22" i="96"/>
  <c r="UTS22" i="96"/>
  <c r="UTR22" i="96"/>
  <c r="UTQ22" i="96"/>
  <c r="UTP22" i="96"/>
  <c r="UTO22" i="96"/>
  <c r="UTN22" i="96"/>
  <c r="UTM22" i="96"/>
  <c r="UTL22" i="96"/>
  <c r="UTK22" i="96"/>
  <c r="UTJ22" i="96"/>
  <c r="UTI22" i="96"/>
  <c r="UTH22" i="96"/>
  <c r="UTG22" i="96"/>
  <c r="UTF22" i="96"/>
  <c r="UTE22" i="96"/>
  <c r="UTD22" i="96"/>
  <c r="UTC22" i="96"/>
  <c r="UTB22" i="96"/>
  <c r="UTA22" i="96"/>
  <c r="USZ22" i="96"/>
  <c r="USY22" i="96"/>
  <c r="USX22" i="96"/>
  <c r="USW22" i="96"/>
  <c r="USV22" i="96"/>
  <c r="USU22" i="96"/>
  <c r="UST22" i="96"/>
  <c r="USS22" i="96"/>
  <c r="USR22" i="96"/>
  <c r="USQ22" i="96"/>
  <c r="USP22" i="96"/>
  <c r="USO22" i="96"/>
  <c r="USN22" i="96"/>
  <c r="USM22" i="96"/>
  <c r="USL22" i="96"/>
  <c r="USK22" i="96"/>
  <c r="USJ22" i="96"/>
  <c r="USI22" i="96"/>
  <c r="USH22" i="96"/>
  <c r="USG22" i="96"/>
  <c r="USF22" i="96"/>
  <c r="USE22" i="96"/>
  <c r="USD22" i="96"/>
  <c r="USC22" i="96"/>
  <c r="USB22" i="96"/>
  <c r="USA22" i="96"/>
  <c r="URZ22" i="96"/>
  <c r="URY22" i="96"/>
  <c r="URX22" i="96"/>
  <c r="URW22" i="96"/>
  <c r="URV22" i="96"/>
  <c r="URU22" i="96"/>
  <c r="URT22" i="96"/>
  <c r="URS22" i="96"/>
  <c r="URR22" i="96"/>
  <c r="URQ22" i="96"/>
  <c r="URP22" i="96"/>
  <c r="URO22" i="96"/>
  <c r="URN22" i="96"/>
  <c r="URM22" i="96"/>
  <c r="URL22" i="96"/>
  <c r="URK22" i="96"/>
  <c r="URJ22" i="96"/>
  <c r="URI22" i="96"/>
  <c r="URH22" i="96"/>
  <c r="URG22" i="96"/>
  <c r="URF22" i="96"/>
  <c r="URE22" i="96"/>
  <c r="URD22" i="96"/>
  <c r="URC22" i="96"/>
  <c r="URB22" i="96"/>
  <c r="URA22" i="96"/>
  <c r="UQZ22" i="96"/>
  <c r="UQY22" i="96"/>
  <c r="UQX22" i="96"/>
  <c r="UQW22" i="96"/>
  <c r="UQV22" i="96"/>
  <c r="UQU22" i="96"/>
  <c r="UQT22" i="96"/>
  <c r="UQS22" i="96"/>
  <c r="UQR22" i="96"/>
  <c r="UQQ22" i="96"/>
  <c r="UQP22" i="96"/>
  <c r="UQO22" i="96"/>
  <c r="UQN22" i="96"/>
  <c r="UQM22" i="96"/>
  <c r="UQL22" i="96"/>
  <c r="UQK22" i="96"/>
  <c r="UQJ22" i="96"/>
  <c r="UQI22" i="96"/>
  <c r="UQH22" i="96"/>
  <c r="UQG22" i="96"/>
  <c r="UQF22" i="96"/>
  <c r="UQE22" i="96"/>
  <c r="UQD22" i="96"/>
  <c r="UQC22" i="96"/>
  <c r="UQB22" i="96"/>
  <c r="UQA22" i="96"/>
  <c r="UPZ22" i="96"/>
  <c r="UPY22" i="96"/>
  <c r="UPX22" i="96"/>
  <c r="UPW22" i="96"/>
  <c r="UPV22" i="96"/>
  <c r="UPU22" i="96"/>
  <c r="UPT22" i="96"/>
  <c r="UPS22" i="96"/>
  <c r="UPR22" i="96"/>
  <c r="UPQ22" i="96"/>
  <c r="UPP22" i="96"/>
  <c r="UPO22" i="96"/>
  <c r="UPN22" i="96"/>
  <c r="UPM22" i="96"/>
  <c r="UPL22" i="96"/>
  <c r="UPK22" i="96"/>
  <c r="UPJ22" i="96"/>
  <c r="UPI22" i="96"/>
  <c r="UPH22" i="96"/>
  <c r="UPG22" i="96"/>
  <c r="UPF22" i="96"/>
  <c r="UPE22" i="96"/>
  <c r="UPD22" i="96"/>
  <c r="UPC22" i="96"/>
  <c r="UPB22" i="96"/>
  <c r="UPA22" i="96"/>
  <c r="UOZ22" i="96"/>
  <c r="UOY22" i="96"/>
  <c r="UOX22" i="96"/>
  <c r="UOW22" i="96"/>
  <c r="UOV22" i="96"/>
  <c r="UOU22" i="96"/>
  <c r="UOT22" i="96"/>
  <c r="UOS22" i="96"/>
  <c r="UOR22" i="96"/>
  <c r="UOQ22" i="96"/>
  <c r="UOP22" i="96"/>
  <c r="UOO22" i="96"/>
  <c r="UON22" i="96"/>
  <c r="UOM22" i="96"/>
  <c r="UOL22" i="96"/>
  <c r="UOK22" i="96"/>
  <c r="UOJ22" i="96"/>
  <c r="UOI22" i="96"/>
  <c r="UOH22" i="96"/>
  <c r="UOG22" i="96"/>
  <c r="UOF22" i="96"/>
  <c r="UOE22" i="96"/>
  <c r="UOD22" i="96"/>
  <c r="UOC22" i="96"/>
  <c r="UOB22" i="96"/>
  <c r="UOA22" i="96"/>
  <c r="UNZ22" i="96"/>
  <c r="UNY22" i="96"/>
  <c r="UNX22" i="96"/>
  <c r="UNW22" i="96"/>
  <c r="UNV22" i="96"/>
  <c r="UNU22" i="96"/>
  <c r="UNT22" i="96"/>
  <c r="UNS22" i="96"/>
  <c r="UNR22" i="96"/>
  <c r="UNQ22" i="96"/>
  <c r="UNP22" i="96"/>
  <c r="UNO22" i="96"/>
  <c r="UNN22" i="96"/>
  <c r="UNM22" i="96"/>
  <c r="UNL22" i="96"/>
  <c r="UNK22" i="96"/>
  <c r="UNJ22" i="96"/>
  <c r="UNI22" i="96"/>
  <c r="UNH22" i="96"/>
  <c r="UNG22" i="96"/>
  <c r="UNF22" i="96"/>
  <c r="UNE22" i="96"/>
  <c r="UND22" i="96"/>
  <c r="UNC22" i="96"/>
  <c r="UNB22" i="96"/>
  <c r="UNA22" i="96"/>
  <c r="UMZ22" i="96"/>
  <c r="UMY22" i="96"/>
  <c r="UMX22" i="96"/>
  <c r="UMW22" i="96"/>
  <c r="UMV22" i="96"/>
  <c r="UMU22" i="96"/>
  <c r="UMT22" i="96"/>
  <c r="UMS22" i="96"/>
  <c r="UMR22" i="96"/>
  <c r="UMQ22" i="96"/>
  <c r="UMP22" i="96"/>
  <c r="UMO22" i="96"/>
  <c r="UMN22" i="96"/>
  <c r="UMM22" i="96"/>
  <c r="UML22" i="96"/>
  <c r="UMK22" i="96"/>
  <c r="UMJ22" i="96"/>
  <c r="UMI22" i="96"/>
  <c r="UMH22" i="96"/>
  <c r="UMG22" i="96"/>
  <c r="UMF22" i="96"/>
  <c r="UME22" i="96"/>
  <c r="UMD22" i="96"/>
  <c r="UMC22" i="96"/>
  <c r="UMB22" i="96"/>
  <c r="UMA22" i="96"/>
  <c r="ULZ22" i="96"/>
  <c r="ULY22" i="96"/>
  <c r="ULX22" i="96"/>
  <c r="ULW22" i="96"/>
  <c r="ULV22" i="96"/>
  <c r="ULU22" i="96"/>
  <c r="ULT22" i="96"/>
  <c r="ULS22" i="96"/>
  <c r="ULR22" i="96"/>
  <c r="ULQ22" i="96"/>
  <c r="ULP22" i="96"/>
  <c r="ULO22" i="96"/>
  <c r="ULN22" i="96"/>
  <c r="ULM22" i="96"/>
  <c r="ULL22" i="96"/>
  <c r="ULK22" i="96"/>
  <c r="ULJ22" i="96"/>
  <c r="ULI22" i="96"/>
  <c r="ULH22" i="96"/>
  <c r="ULG22" i="96"/>
  <c r="ULF22" i="96"/>
  <c r="ULE22" i="96"/>
  <c r="ULD22" i="96"/>
  <c r="ULC22" i="96"/>
  <c r="ULB22" i="96"/>
  <c r="ULA22" i="96"/>
  <c r="UKZ22" i="96"/>
  <c r="UKY22" i="96"/>
  <c r="UKX22" i="96"/>
  <c r="UKW22" i="96"/>
  <c r="UKV22" i="96"/>
  <c r="UKU22" i="96"/>
  <c r="UKT22" i="96"/>
  <c r="UKS22" i="96"/>
  <c r="UKR22" i="96"/>
  <c r="UKQ22" i="96"/>
  <c r="UKP22" i="96"/>
  <c r="UKO22" i="96"/>
  <c r="UKN22" i="96"/>
  <c r="UKM22" i="96"/>
  <c r="UKL22" i="96"/>
  <c r="UKK22" i="96"/>
  <c r="UKJ22" i="96"/>
  <c r="UKI22" i="96"/>
  <c r="UKH22" i="96"/>
  <c r="UKG22" i="96"/>
  <c r="UKF22" i="96"/>
  <c r="UKE22" i="96"/>
  <c r="UKD22" i="96"/>
  <c r="UKC22" i="96"/>
  <c r="UKB22" i="96"/>
  <c r="UKA22" i="96"/>
  <c r="UJZ22" i="96"/>
  <c r="UJY22" i="96"/>
  <c r="UJX22" i="96"/>
  <c r="UJW22" i="96"/>
  <c r="UJV22" i="96"/>
  <c r="UJU22" i="96"/>
  <c r="UJT22" i="96"/>
  <c r="UJS22" i="96"/>
  <c r="UJR22" i="96"/>
  <c r="UJQ22" i="96"/>
  <c r="UJP22" i="96"/>
  <c r="UJO22" i="96"/>
  <c r="UJN22" i="96"/>
  <c r="UJM22" i="96"/>
  <c r="UJL22" i="96"/>
  <c r="UJK22" i="96"/>
  <c r="UJJ22" i="96"/>
  <c r="UJI22" i="96"/>
  <c r="UJH22" i="96"/>
  <c r="UJG22" i="96"/>
  <c r="UJF22" i="96"/>
  <c r="UJE22" i="96"/>
  <c r="UJD22" i="96"/>
  <c r="UJC22" i="96"/>
  <c r="UJB22" i="96"/>
  <c r="UJA22" i="96"/>
  <c r="UIZ22" i="96"/>
  <c r="UIY22" i="96"/>
  <c r="UIX22" i="96"/>
  <c r="UIW22" i="96"/>
  <c r="UIV22" i="96"/>
  <c r="UIU22" i="96"/>
  <c r="UIT22" i="96"/>
  <c r="UIS22" i="96"/>
  <c r="UIR22" i="96"/>
  <c r="UIQ22" i="96"/>
  <c r="UIP22" i="96"/>
  <c r="UIO22" i="96"/>
  <c r="UIN22" i="96"/>
  <c r="UIM22" i="96"/>
  <c r="UIL22" i="96"/>
  <c r="UIK22" i="96"/>
  <c r="UIJ22" i="96"/>
  <c r="UII22" i="96"/>
  <c r="UIH22" i="96"/>
  <c r="UIG22" i="96"/>
  <c r="UIF22" i="96"/>
  <c r="UIE22" i="96"/>
  <c r="UID22" i="96"/>
  <c r="UIC22" i="96"/>
  <c r="UIB22" i="96"/>
  <c r="UIA22" i="96"/>
  <c r="UHZ22" i="96"/>
  <c r="UHY22" i="96"/>
  <c r="UHX22" i="96"/>
  <c r="UHW22" i="96"/>
  <c r="UHV22" i="96"/>
  <c r="UHU22" i="96"/>
  <c r="UHT22" i="96"/>
  <c r="UHS22" i="96"/>
  <c r="UHR22" i="96"/>
  <c r="UHQ22" i="96"/>
  <c r="UHP22" i="96"/>
  <c r="UHO22" i="96"/>
  <c r="UHN22" i="96"/>
  <c r="UHM22" i="96"/>
  <c r="UHL22" i="96"/>
  <c r="UHK22" i="96"/>
  <c r="UHJ22" i="96"/>
  <c r="UHI22" i="96"/>
  <c r="UHH22" i="96"/>
  <c r="UHG22" i="96"/>
  <c r="UHF22" i="96"/>
  <c r="UHE22" i="96"/>
  <c r="UHD22" i="96"/>
  <c r="UHC22" i="96"/>
  <c r="UHB22" i="96"/>
  <c r="UHA22" i="96"/>
  <c r="UGZ22" i="96"/>
  <c r="UGY22" i="96"/>
  <c r="UGX22" i="96"/>
  <c r="UGW22" i="96"/>
  <c r="UGV22" i="96"/>
  <c r="UGU22" i="96"/>
  <c r="UGT22" i="96"/>
  <c r="UGS22" i="96"/>
  <c r="UGR22" i="96"/>
  <c r="UGQ22" i="96"/>
  <c r="UGP22" i="96"/>
  <c r="UGO22" i="96"/>
  <c r="UGN22" i="96"/>
  <c r="UGM22" i="96"/>
  <c r="UGL22" i="96"/>
  <c r="UGK22" i="96"/>
  <c r="UGJ22" i="96"/>
  <c r="UGI22" i="96"/>
  <c r="UGH22" i="96"/>
  <c r="UGG22" i="96"/>
  <c r="UGF22" i="96"/>
  <c r="UGE22" i="96"/>
  <c r="UGD22" i="96"/>
  <c r="UGC22" i="96"/>
  <c r="UGB22" i="96"/>
  <c r="UGA22" i="96"/>
  <c r="UFZ22" i="96"/>
  <c r="UFY22" i="96"/>
  <c r="UFX22" i="96"/>
  <c r="UFW22" i="96"/>
  <c r="UFV22" i="96"/>
  <c r="UFU22" i="96"/>
  <c r="UFT22" i="96"/>
  <c r="UFS22" i="96"/>
  <c r="UFR22" i="96"/>
  <c r="UFQ22" i="96"/>
  <c r="UFP22" i="96"/>
  <c r="UFO22" i="96"/>
  <c r="UFN22" i="96"/>
  <c r="UFM22" i="96"/>
  <c r="UFL22" i="96"/>
  <c r="UFK22" i="96"/>
  <c r="UFJ22" i="96"/>
  <c r="UFI22" i="96"/>
  <c r="UFH22" i="96"/>
  <c r="UFG22" i="96"/>
  <c r="UFF22" i="96"/>
  <c r="UFE22" i="96"/>
  <c r="UFD22" i="96"/>
  <c r="UFC22" i="96"/>
  <c r="UFB22" i="96"/>
  <c r="UFA22" i="96"/>
  <c r="UEZ22" i="96"/>
  <c r="UEY22" i="96"/>
  <c r="UEX22" i="96"/>
  <c r="UEW22" i="96"/>
  <c r="UEV22" i="96"/>
  <c r="UEU22" i="96"/>
  <c r="UET22" i="96"/>
  <c r="UES22" i="96"/>
  <c r="UER22" i="96"/>
  <c r="UEQ22" i="96"/>
  <c r="UEP22" i="96"/>
  <c r="UEO22" i="96"/>
  <c r="UEN22" i="96"/>
  <c r="UEM22" i="96"/>
  <c r="UEL22" i="96"/>
  <c r="UEK22" i="96"/>
  <c r="UEJ22" i="96"/>
  <c r="UEI22" i="96"/>
  <c r="UEH22" i="96"/>
  <c r="UEG22" i="96"/>
  <c r="UEF22" i="96"/>
  <c r="UEE22" i="96"/>
  <c r="UED22" i="96"/>
  <c r="UEC22" i="96"/>
  <c r="UEB22" i="96"/>
  <c r="UEA22" i="96"/>
  <c r="UDZ22" i="96"/>
  <c r="UDY22" i="96"/>
  <c r="UDX22" i="96"/>
  <c r="UDW22" i="96"/>
  <c r="UDV22" i="96"/>
  <c r="UDU22" i="96"/>
  <c r="UDT22" i="96"/>
  <c r="UDS22" i="96"/>
  <c r="UDR22" i="96"/>
  <c r="UDQ22" i="96"/>
  <c r="UDP22" i="96"/>
  <c r="UDO22" i="96"/>
  <c r="UDN22" i="96"/>
  <c r="UDM22" i="96"/>
  <c r="UDL22" i="96"/>
  <c r="UDK22" i="96"/>
  <c r="UDJ22" i="96"/>
  <c r="UDI22" i="96"/>
  <c r="UDH22" i="96"/>
  <c r="UDG22" i="96"/>
  <c r="UDF22" i="96"/>
  <c r="UDE22" i="96"/>
  <c r="UDD22" i="96"/>
  <c r="UDC22" i="96"/>
  <c r="UDB22" i="96"/>
  <c r="UDA22" i="96"/>
  <c r="UCZ22" i="96"/>
  <c r="UCY22" i="96"/>
  <c r="UCX22" i="96"/>
  <c r="UCW22" i="96"/>
  <c r="UCV22" i="96"/>
  <c r="UCU22" i="96"/>
  <c r="UCT22" i="96"/>
  <c r="UCS22" i="96"/>
  <c r="UCR22" i="96"/>
  <c r="UCQ22" i="96"/>
  <c r="UCP22" i="96"/>
  <c r="UCO22" i="96"/>
  <c r="UCN22" i="96"/>
  <c r="UCM22" i="96"/>
  <c r="UCL22" i="96"/>
  <c r="UCK22" i="96"/>
  <c r="UCJ22" i="96"/>
  <c r="UCI22" i="96"/>
  <c r="UCH22" i="96"/>
  <c r="UCG22" i="96"/>
  <c r="UCF22" i="96"/>
  <c r="UCE22" i="96"/>
  <c r="UCD22" i="96"/>
  <c r="UCC22" i="96"/>
  <c r="UCB22" i="96"/>
  <c r="UCA22" i="96"/>
  <c r="UBZ22" i="96"/>
  <c r="UBY22" i="96"/>
  <c r="UBX22" i="96"/>
  <c r="UBW22" i="96"/>
  <c r="UBV22" i="96"/>
  <c r="UBU22" i="96"/>
  <c r="UBT22" i="96"/>
  <c r="UBS22" i="96"/>
  <c r="UBR22" i="96"/>
  <c r="UBQ22" i="96"/>
  <c r="UBP22" i="96"/>
  <c r="UBO22" i="96"/>
  <c r="UBN22" i="96"/>
  <c r="UBM22" i="96"/>
  <c r="UBL22" i="96"/>
  <c r="UBK22" i="96"/>
  <c r="UBJ22" i="96"/>
  <c r="UBI22" i="96"/>
  <c r="UBH22" i="96"/>
  <c r="UBG22" i="96"/>
  <c r="UBF22" i="96"/>
  <c r="UBE22" i="96"/>
  <c r="UBD22" i="96"/>
  <c r="UBC22" i="96"/>
  <c r="UBB22" i="96"/>
  <c r="UBA22" i="96"/>
  <c r="UAZ22" i="96"/>
  <c r="UAY22" i="96"/>
  <c r="UAX22" i="96"/>
  <c r="UAW22" i="96"/>
  <c r="UAV22" i="96"/>
  <c r="UAU22" i="96"/>
  <c r="UAT22" i="96"/>
  <c r="UAS22" i="96"/>
  <c r="UAR22" i="96"/>
  <c r="UAQ22" i="96"/>
  <c r="UAP22" i="96"/>
  <c r="UAO22" i="96"/>
  <c r="UAN22" i="96"/>
  <c r="UAM22" i="96"/>
  <c r="UAL22" i="96"/>
  <c r="UAK22" i="96"/>
  <c r="UAJ22" i="96"/>
  <c r="UAI22" i="96"/>
  <c r="UAH22" i="96"/>
  <c r="UAG22" i="96"/>
  <c r="UAF22" i="96"/>
  <c r="UAE22" i="96"/>
  <c r="UAD22" i="96"/>
  <c r="UAC22" i="96"/>
  <c r="UAB22" i="96"/>
  <c r="UAA22" i="96"/>
  <c r="TZZ22" i="96"/>
  <c r="TZY22" i="96"/>
  <c r="TZX22" i="96"/>
  <c r="TZW22" i="96"/>
  <c r="TZV22" i="96"/>
  <c r="TZU22" i="96"/>
  <c r="TZT22" i="96"/>
  <c r="TZS22" i="96"/>
  <c r="TZR22" i="96"/>
  <c r="TZQ22" i="96"/>
  <c r="TZP22" i="96"/>
  <c r="TZO22" i="96"/>
  <c r="TZN22" i="96"/>
  <c r="TZM22" i="96"/>
  <c r="TZL22" i="96"/>
  <c r="TZK22" i="96"/>
  <c r="TZJ22" i="96"/>
  <c r="TZI22" i="96"/>
  <c r="TZH22" i="96"/>
  <c r="TZG22" i="96"/>
  <c r="TZF22" i="96"/>
  <c r="TZE22" i="96"/>
  <c r="TZD22" i="96"/>
  <c r="TZC22" i="96"/>
  <c r="TZB22" i="96"/>
  <c r="TZA22" i="96"/>
  <c r="TYZ22" i="96"/>
  <c r="TYY22" i="96"/>
  <c r="TYX22" i="96"/>
  <c r="TYW22" i="96"/>
  <c r="TYV22" i="96"/>
  <c r="TYU22" i="96"/>
  <c r="TYT22" i="96"/>
  <c r="TYS22" i="96"/>
  <c r="TYR22" i="96"/>
  <c r="TYQ22" i="96"/>
  <c r="TYP22" i="96"/>
  <c r="TYO22" i="96"/>
  <c r="TYN22" i="96"/>
  <c r="TYM22" i="96"/>
  <c r="TYL22" i="96"/>
  <c r="TYK22" i="96"/>
  <c r="TYJ22" i="96"/>
  <c r="TYI22" i="96"/>
  <c r="TYH22" i="96"/>
  <c r="TYG22" i="96"/>
  <c r="TYF22" i="96"/>
  <c r="TYE22" i="96"/>
  <c r="TYD22" i="96"/>
  <c r="TYC22" i="96"/>
  <c r="TYB22" i="96"/>
  <c r="TYA22" i="96"/>
  <c r="TXZ22" i="96"/>
  <c r="TXY22" i="96"/>
  <c r="TXX22" i="96"/>
  <c r="TXW22" i="96"/>
  <c r="TXV22" i="96"/>
  <c r="TXU22" i="96"/>
  <c r="TXT22" i="96"/>
  <c r="TXS22" i="96"/>
  <c r="TXR22" i="96"/>
  <c r="TXQ22" i="96"/>
  <c r="TXP22" i="96"/>
  <c r="TXO22" i="96"/>
  <c r="TXN22" i="96"/>
  <c r="TXM22" i="96"/>
  <c r="TXL22" i="96"/>
  <c r="TXK22" i="96"/>
  <c r="TXJ22" i="96"/>
  <c r="TXI22" i="96"/>
  <c r="TXH22" i="96"/>
  <c r="TXG22" i="96"/>
  <c r="TXF22" i="96"/>
  <c r="TXE22" i="96"/>
  <c r="TXD22" i="96"/>
  <c r="TXC22" i="96"/>
  <c r="TXB22" i="96"/>
  <c r="TXA22" i="96"/>
  <c r="TWZ22" i="96"/>
  <c r="TWY22" i="96"/>
  <c r="TWX22" i="96"/>
  <c r="TWW22" i="96"/>
  <c r="TWV22" i="96"/>
  <c r="TWU22" i="96"/>
  <c r="TWT22" i="96"/>
  <c r="TWS22" i="96"/>
  <c r="TWR22" i="96"/>
  <c r="TWQ22" i="96"/>
  <c r="TWP22" i="96"/>
  <c r="TWO22" i="96"/>
  <c r="TWN22" i="96"/>
  <c r="TWM22" i="96"/>
  <c r="TWL22" i="96"/>
  <c r="TWK22" i="96"/>
  <c r="TWJ22" i="96"/>
  <c r="TWI22" i="96"/>
  <c r="TWH22" i="96"/>
  <c r="TWG22" i="96"/>
  <c r="TWF22" i="96"/>
  <c r="TWE22" i="96"/>
  <c r="TWD22" i="96"/>
  <c r="TWC22" i="96"/>
  <c r="TWB22" i="96"/>
  <c r="TWA22" i="96"/>
  <c r="TVZ22" i="96"/>
  <c r="TVY22" i="96"/>
  <c r="TVX22" i="96"/>
  <c r="TVW22" i="96"/>
  <c r="TVV22" i="96"/>
  <c r="TVU22" i="96"/>
  <c r="TVT22" i="96"/>
  <c r="TVS22" i="96"/>
  <c r="TVR22" i="96"/>
  <c r="TVQ22" i="96"/>
  <c r="TVP22" i="96"/>
  <c r="TVO22" i="96"/>
  <c r="TVN22" i="96"/>
  <c r="TVM22" i="96"/>
  <c r="TVL22" i="96"/>
  <c r="TVK22" i="96"/>
  <c r="TVJ22" i="96"/>
  <c r="TVI22" i="96"/>
  <c r="TVH22" i="96"/>
  <c r="TVG22" i="96"/>
  <c r="TVF22" i="96"/>
  <c r="TVE22" i="96"/>
  <c r="TVD22" i="96"/>
  <c r="TVC22" i="96"/>
  <c r="TVB22" i="96"/>
  <c r="TVA22" i="96"/>
  <c r="TUZ22" i="96"/>
  <c r="TUY22" i="96"/>
  <c r="TUX22" i="96"/>
  <c r="TUW22" i="96"/>
  <c r="TUV22" i="96"/>
  <c r="TUU22" i="96"/>
  <c r="TUT22" i="96"/>
  <c r="TUS22" i="96"/>
  <c r="TUR22" i="96"/>
  <c r="TUQ22" i="96"/>
  <c r="TUP22" i="96"/>
  <c r="TUO22" i="96"/>
  <c r="TUN22" i="96"/>
  <c r="TUM22" i="96"/>
  <c r="TUL22" i="96"/>
  <c r="TUK22" i="96"/>
  <c r="TUJ22" i="96"/>
  <c r="TUI22" i="96"/>
  <c r="TUH22" i="96"/>
  <c r="TUG22" i="96"/>
  <c r="TUF22" i="96"/>
  <c r="TUE22" i="96"/>
  <c r="TUD22" i="96"/>
  <c r="TUC22" i="96"/>
  <c r="TUB22" i="96"/>
  <c r="TUA22" i="96"/>
  <c r="TTZ22" i="96"/>
  <c r="TTY22" i="96"/>
  <c r="TTX22" i="96"/>
  <c r="TTW22" i="96"/>
  <c r="TTV22" i="96"/>
  <c r="TTU22" i="96"/>
  <c r="TTT22" i="96"/>
  <c r="TTS22" i="96"/>
  <c r="TTR22" i="96"/>
  <c r="TTQ22" i="96"/>
  <c r="TTP22" i="96"/>
  <c r="TTO22" i="96"/>
  <c r="TTN22" i="96"/>
  <c r="TTM22" i="96"/>
  <c r="TTL22" i="96"/>
  <c r="TTK22" i="96"/>
  <c r="TTJ22" i="96"/>
  <c r="TTI22" i="96"/>
  <c r="TTH22" i="96"/>
  <c r="TTG22" i="96"/>
  <c r="TTF22" i="96"/>
  <c r="TTE22" i="96"/>
  <c r="TTD22" i="96"/>
  <c r="TTC22" i="96"/>
  <c r="TTB22" i="96"/>
  <c r="TTA22" i="96"/>
  <c r="TSZ22" i="96"/>
  <c r="TSY22" i="96"/>
  <c r="TSX22" i="96"/>
  <c r="TSW22" i="96"/>
  <c r="TSV22" i="96"/>
  <c r="TSU22" i="96"/>
  <c r="TST22" i="96"/>
  <c r="TSS22" i="96"/>
  <c r="TSR22" i="96"/>
  <c r="TSQ22" i="96"/>
  <c r="TSP22" i="96"/>
  <c r="TSO22" i="96"/>
  <c r="TSN22" i="96"/>
  <c r="TSM22" i="96"/>
  <c r="TSL22" i="96"/>
  <c r="TSK22" i="96"/>
  <c r="TSJ22" i="96"/>
  <c r="TSI22" i="96"/>
  <c r="TSH22" i="96"/>
  <c r="TSG22" i="96"/>
  <c r="TSF22" i="96"/>
  <c r="TSE22" i="96"/>
  <c r="TSD22" i="96"/>
  <c r="TSC22" i="96"/>
  <c r="TSB22" i="96"/>
  <c r="TSA22" i="96"/>
  <c r="TRZ22" i="96"/>
  <c r="TRY22" i="96"/>
  <c r="TRX22" i="96"/>
  <c r="TRW22" i="96"/>
  <c r="TRV22" i="96"/>
  <c r="TRU22" i="96"/>
  <c r="TRT22" i="96"/>
  <c r="TRS22" i="96"/>
  <c r="TRR22" i="96"/>
  <c r="TRQ22" i="96"/>
  <c r="TRP22" i="96"/>
  <c r="TRO22" i="96"/>
  <c r="TRN22" i="96"/>
  <c r="TRM22" i="96"/>
  <c r="TRL22" i="96"/>
  <c r="TRK22" i="96"/>
  <c r="TRJ22" i="96"/>
  <c r="TRI22" i="96"/>
  <c r="TRH22" i="96"/>
  <c r="TRG22" i="96"/>
  <c r="TRF22" i="96"/>
  <c r="TRE22" i="96"/>
  <c r="TRD22" i="96"/>
  <c r="TRC22" i="96"/>
  <c r="TRB22" i="96"/>
  <c r="TRA22" i="96"/>
  <c r="TQZ22" i="96"/>
  <c r="TQY22" i="96"/>
  <c r="TQX22" i="96"/>
  <c r="TQW22" i="96"/>
  <c r="TQV22" i="96"/>
  <c r="TQU22" i="96"/>
  <c r="TQT22" i="96"/>
  <c r="TQS22" i="96"/>
  <c r="TQR22" i="96"/>
  <c r="TQQ22" i="96"/>
  <c r="TQP22" i="96"/>
  <c r="TQO22" i="96"/>
  <c r="TQN22" i="96"/>
  <c r="TQM22" i="96"/>
  <c r="TQL22" i="96"/>
  <c r="TQK22" i="96"/>
  <c r="TQJ22" i="96"/>
  <c r="TQI22" i="96"/>
  <c r="TQH22" i="96"/>
  <c r="TQG22" i="96"/>
  <c r="TQF22" i="96"/>
  <c r="TQE22" i="96"/>
  <c r="TQD22" i="96"/>
  <c r="TQC22" i="96"/>
  <c r="TQB22" i="96"/>
  <c r="TQA22" i="96"/>
  <c r="TPZ22" i="96"/>
  <c r="TPY22" i="96"/>
  <c r="TPX22" i="96"/>
  <c r="TPW22" i="96"/>
  <c r="TPV22" i="96"/>
  <c r="TPU22" i="96"/>
  <c r="TPT22" i="96"/>
  <c r="TPS22" i="96"/>
  <c r="TPR22" i="96"/>
  <c r="TPQ22" i="96"/>
  <c r="TPP22" i="96"/>
  <c r="TPO22" i="96"/>
  <c r="TPN22" i="96"/>
  <c r="TPM22" i="96"/>
  <c r="TPL22" i="96"/>
  <c r="TPK22" i="96"/>
  <c r="TPJ22" i="96"/>
  <c r="TPI22" i="96"/>
  <c r="TPH22" i="96"/>
  <c r="TPG22" i="96"/>
  <c r="TPF22" i="96"/>
  <c r="TPE22" i="96"/>
  <c r="TPD22" i="96"/>
  <c r="TPC22" i="96"/>
  <c r="TPB22" i="96"/>
  <c r="TPA22" i="96"/>
  <c r="TOZ22" i="96"/>
  <c r="TOY22" i="96"/>
  <c r="TOX22" i="96"/>
  <c r="TOW22" i="96"/>
  <c r="TOV22" i="96"/>
  <c r="TOU22" i="96"/>
  <c r="TOT22" i="96"/>
  <c r="TOS22" i="96"/>
  <c r="TOR22" i="96"/>
  <c r="TOQ22" i="96"/>
  <c r="TOP22" i="96"/>
  <c r="TOO22" i="96"/>
  <c r="TON22" i="96"/>
  <c r="TOM22" i="96"/>
  <c r="TOL22" i="96"/>
  <c r="TOK22" i="96"/>
  <c r="TOJ22" i="96"/>
  <c r="TOI22" i="96"/>
  <c r="TOH22" i="96"/>
  <c r="TOG22" i="96"/>
  <c r="TOF22" i="96"/>
  <c r="TOE22" i="96"/>
  <c r="TOD22" i="96"/>
  <c r="TOC22" i="96"/>
  <c r="TOB22" i="96"/>
  <c r="TOA22" i="96"/>
  <c r="TNZ22" i="96"/>
  <c r="TNY22" i="96"/>
  <c r="TNX22" i="96"/>
  <c r="TNW22" i="96"/>
  <c r="TNV22" i="96"/>
  <c r="TNU22" i="96"/>
  <c r="TNT22" i="96"/>
  <c r="TNS22" i="96"/>
  <c r="TNR22" i="96"/>
  <c r="TNQ22" i="96"/>
  <c r="TNP22" i="96"/>
  <c r="TNO22" i="96"/>
  <c r="TNN22" i="96"/>
  <c r="TNM22" i="96"/>
  <c r="TNL22" i="96"/>
  <c r="TNK22" i="96"/>
  <c r="TNJ22" i="96"/>
  <c r="TNI22" i="96"/>
  <c r="TNH22" i="96"/>
  <c r="TNG22" i="96"/>
  <c r="TNF22" i="96"/>
  <c r="TNE22" i="96"/>
  <c r="TND22" i="96"/>
  <c r="TNC22" i="96"/>
  <c r="TNB22" i="96"/>
  <c r="TNA22" i="96"/>
  <c r="TMZ22" i="96"/>
  <c r="TMY22" i="96"/>
  <c r="TMX22" i="96"/>
  <c r="TMW22" i="96"/>
  <c r="TMV22" i="96"/>
  <c r="TMU22" i="96"/>
  <c r="TMT22" i="96"/>
  <c r="TMS22" i="96"/>
  <c r="TMR22" i="96"/>
  <c r="TMQ22" i="96"/>
  <c r="TMP22" i="96"/>
  <c r="TMO22" i="96"/>
  <c r="TMN22" i="96"/>
  <c r="TMM22" i="96"/>
  <c r="TML22" i="96"/>
  <c r="TMK22" i="96"/>
  <c r="TMJ22" i="96"/>
  <c r="TMI22" i="96"/>
  <c r="TMH22" i="96"/>
  <c r="TMG22" i="96"/>
  <c r="TMF22" i="96"/>
  <c r="TME22" i="96"/>
  <c r="TMD22" i="96"/>
  <c r="TMC22" i="96"/>
  <c r="TMB22" i="96"/>
  <c r="TMA22" i="96"/>
  <c r="TLZ22" i="96"/>
  <c r="TLY22" i="96"/>
  <c r="TLX22" i="96"/>
  <c r="TLW22" i="96"/>
  <c r="TLV22" i="96"/>
  <c r="TLU22" i="96"/>
  <c r="TLT22" i="96"/>
  <c r="TLS22" i="96"/>
  <c r="TLR22" i="96"/>
  <c r="TLQ22" i="96"/>
  <c r="TLP22" i="96"/>
  <c r="TLO22" i="96"/>
  <c r="TLN22" i="96"/>
  <c r="TLM22" i="96"/>
  <c r="TLL22" i="96"/>
  <c r="TLK22" i="96"/>
  <c r="TLJ22" i="96"/>
  <c r="TLI22" i="96"/>
  <c r="TLH22" i="96"/>
  <c r="TLG22" i="96"/>
  <c r="TLF22" i="96"/>
  <c r="TLE22" i="96"/>
  <c r="TLD22" i="96"/>
  <c r="TLC22" i="96"/>
  <c r="TLB22" i="96"/>
  <c r="TLA22" i="96"/>
  <c r="TKZ22" i="96"/>
  <c r="TKY22" i="96"/>
  <c r="TKX22" i="96"/>
  <c r="TKW22" i="96"/>
  <c r="TKV22" i="96"/>
  <c r="TKU22" i="96"/>
  <c r="TKT22" i="96"/>
  <c r="TKS22" i="96"/>
  <c r="TKR22" i="96"/>
  <c r="TKQ22" i="96"/>
  <c r="TKP22" i="96"/>
  <c r="TKO22" i="96"/>
  <c r="TKN22" i="96"/>
  <c r="TKM22" i="96"/>
  <c r="TKL22" i="96"/>
  <c r="TKK22" i="96"/>
  <c r="TKJ22" i="96"/>
  <c r="TKI22" i="96"/>
  <c r="TKH22" i="96"/>
  <c r="TKG22" i="96"/>
  <c r="TKF22" i="96"/>
  <c r="TKE22" i="96"/>
  <c r="TKD22" i="96"/>
  <c r="TKC22" i="96"/>
  <c r="TKB22" i="96"/>
  <c r="TKA22" i="96"/>
  <c r="TJZ22" i="96"/>
  <c r="TJY22" i="96"/>
  <c r="TJX22" i="96"/>
  <c r="TJW22" i="96"/>
  <c r="TJV22" i="96"/>
  <c r="TJU22" i="96"/>
  <c r="TJT22" i="96"/>
  <c r="TJS22" i="96"/>
  <c r="TJR22" i="96"/>
  <c r="TJQ22" i="96"/>
  <c r="TJP22" i="96"/>
  <c r="TJO22" i="96"/>
  <c r="TJN22" i="96"/>
  <c r="TJM22" i="96"/>
  <c r="TJL22" i="96"/>
  <c r="TJK22" i="96"/>
  <c r="TJJ22" i="96"/>
  <c r="TJI22" i="96"/>
  <c r="TJH22" i="96"/>
  <c r="TJG22" i="96"/>
  <c r="TJF22" i="96"/>
  <c r="TJE22" i="96"/>
  <c r="TJD22" i="96"/>
  <c r="TJC22" i="96"/>
  <c r="TJB22" i="96"/>
  <c r="TJA22" i="96"/>
  <c r="TIZ22" i="96"/>
  <c r="TIY22" i="96"/>
  <c r="TIX22" i="96"/>
  <c r="TIW22" i="96"/>
  <c r="TIV22" i="96"/>
  <c r="TIU22" i="96"/>
  <c r="TIT22" i="96"/>
  <c r="TIS22" i="96"/>
  <c r="TIR22" i="96"/>
  <c r="TIQ22" i="96"/>
  <c r="TIP22" i="96"/>
  <c r="TIO22" i="96"/>
  <c r="TIN22" i="96"/>
  <c r="TIM22" i="96"/>
  <c r="TIL22" i="96"/>
  <c r="TIK22" i="96"/>
  <c r="TIJ22" i="96"/>
  <c r="TII22" i="96"/>
  <c r="TIH22" i="96"/>
  <c r="TIG22" i="96"/>
  <c r="TIF22" i="96"/>
  <c r="TIE22" i="96"/>
  <c r="TID22" i="96"/>
  <c r="TIC22" i="96"/>
  <c r="TIB22" i="96"/>
  <c r="TIA22" i="96"/>
  <c r="THZ22" i="96"/>
  <c r="THY22" i="96"/>
  <c r="THX22" i="96"/>
  <c r="THW22" i="96"/>
  <c r="THV22" i="96"/>
  <c r="THU22" i="96"/>
  <c r="THT22" i="96"/>
  <c r="THS22" i="96"/>
  <c r="THR22" i="96"/>
  <c r="THQ22" i="96"/>
  <c r="THP22" i="96"/>
  <c r="THO22" i="96"/>
  <c r="THN22" i="96"/>
  <c r="THM22" i="96"/>
  <c r="THL22" i="96"/>
  <c r="THK22" i="96"/>
  <c r="THJ22" i="96"/>
  <c r="THI22" i="96"/>
  <c r="THH22" i="96"/>
  <c r="THG22" i="96"/>
  <c r="THF22" i="96"/>
  <c r="THE22" i="96"/>
  <c r="THD22" i="96"/>
  <c r="THC22" i="96"/>
  <c r="THB22" i="96"/>
  <c r="THA22" i="96"/>
  <c r="TGZ22" i="96"/>
  <c r="TGY22" i="96"/>
  <c r="TGX22" i="96"/>
  <c r="TGW22" i="96"/>
  <c r="TGV22" i="96"/>
  <c r="TGU22" i="96"/>
  <c r="TGT22" i="96"/>
  <c r="TGS22" i="96"/>
  <c r="TGR22" i="96"/>
  <c r="TGQ22" i="96"/>
  <c r="TGP22" i="96"/>
  <c r="TGO22" i="96"/>
  <c r="TGN22" i="96"/>
  <c r="TGM22" i="96"/>
  <c r="TGL22" i="96"/>
  <c r="TGK22" i="96"/>
  <c r="TGJ22" i="96"/>
  <c r="TGI22" i="96"/>
  <c r="TGH22" i="96"/>
  <c r="TGG22" i="96"/>
  <c r="TGF22" i="96"/>
  <c r="TGE22" i="96"/>
  <c r="TGD22" i="96"/>
  <c r="TGC22" i="96"/>
  <c r="TGB22" i="96"/>
  <c r="TGA22" i="96"/>
  <c r="TFZ22" i="96"/>
  <c r="TFY22" i="96"/>
  <c r="TFX22" i="96"/>
  <c r="TFW22" i="96"/>
  <c r="TFV22" i="96"/>
  <c r="TFU22" i="96"/>
  <c r="TFT22" i="96"/>
  <c r="TFS22" i="96"/>
  <c r="TFR22" i="96"/>
  <c r="TFQ22" i="96"/>
  <c r="TFP22" i="96"/>
  <c r="TFO22" i="96"/>
  <c r="TFN22" i="96"/>
  <c r="TFM22" i="96"/>
  <c r="TFL22" i="96"/>
  <c r="TFK22" i="96"/>
  <c r="TFJ22" i="96"/>
  <c r="TFI22" i="96"/>
  <c r="TFH22" i="96"/>
  <c r="TFG22" i="96"/>
  <c r="TFF22" i="96"/>
  <c r="TFE22" i="96"/>
  <c r="TFD22" i="96"/>
  <c r="TFC22" i="96"/>
  <c r="TFB22" i="96"/>
  <c r="TFA22" i="96"/>
  <c r="TEZ22" i="96"/>
  <c r="TEY22" i="96"/>
  <c r="TEX22" i="96"/>
  <c r="TEW22" i="96"/>
  <c r="TEV22" i="96"/>
  <c r="TEU22" i="96"/>
  <c r="TET22" i="96"/>
  <c r="TES22" i="96"/>
  <c r="TER22" i="96"/>
  <c r="TEQ22" i="96"/>
  <c r="TEP22" i="96"/>
  <c r="TEO22" i="96"/>
  <c r="TEN22" i="96"/>
  <c r="TEM22" i="96"/>
  <c r="TEL22" i="96"/>
  <c r="TEK22" i="96"/>
  <c r="TEJ22" i="96"/>
  <c r="TEI22" i="96"/>
  <c r="TEH22" i="96"/>
  <c r="TEG22" i="96"/>
  <c r="TEF22" i="96"/>
  <c r="TEE22" i="96"/>
  <c r="TED22" i="96"/>
  <c r="TEC22" i="96"/>
  <c r="TEB22" i="96"/>
  <c r="TEA22" i="96"/>
  <c r="TDZ22" i="96"/>
  <c r="TDY22" i="96"/>
  <c r="TDX22" i="96"/>
  <c r="TDW22" i="96"/>
  <c r="TDV22" i="96"/>
  <c r="TDU22" i="96"/>
  <c r="TDT22" i="96"/>
  <c r="TDS22" i="96"/>
  <c r="TDR22" i="96"/>
  <c r="TDQ22" i="96"/>
  <c r="TDP22" i="96"/>
  <c r="TDO22" i="96"/>
  <c r="TDN22" i="96"/>
  <c r="TDM22" i="96"/>
  <c r="TDL22" i="96"/>
  <c r="TDK22" i="96"/>
  <c r="TDJ22" i="96"/>
  <c r="TDI22" i="96"/>
  <c r="TDH22" i="96"/>
  <c r="TDG22" i="96"/>
  <c r="TDF22" i="96"/>
  <c r="TDE22" i="96"/>
  <c r="TDD22" i="96"/>
  <c r="TDC22" i="96"/>
  <c r="TDB22" i="96"/>
  <c r="TDA22" i="96"/>
  <c r="TCZ22" i="96"/>
  <c r="TCY22" i="96"/>
  <c r="TCX22" i="96"/>
  <c r="TCW22" i="96"/>
  <c r="TCV22" i="96"/>
  <c r="TCU22" i="96"/>
  <c r="TCT22" i="96"/>
  <c r="TCS22" i="96"/>
  <c r="TCR22" i="96"/>
  <c r="TCQ22" i="96"/>
  <c r="TCP22" i="96"/>
  <c r="TCO22" i="96"/>
  <c r="TCN22" i="96"/>
  <c r="TCM22" i="96"/>
  <c r="TCL22" i="96"/>
  <c r="TCK22" i="96"/>
  <c r="TCJ22" i="96"/>
  <c r="TCI22" i="96"/>
  <c r="TCH22" i="96"/>
  <c r="TCG22" i="96"/>
  <c r="TCF22" i="96"/>
  <c r="TCE22" i="96"/>
  <c r="TCD22" i="96"/>
  <c r="TCC22" i="96"/>
  <c r="TCB22" i="96"/>
  <c r="TCA22" i="96"/>
  <c r="TBZ22" i="96"/>
  <c r="TBY22" i="96"/>
  <c r="TBX22" i="96"/>
  <c r="TBW22" i="96"/>
  <c r="TBV22" i="96"/>
  <c r="TBU22" i="96"/>
  <c r="TBT22" i="96"/>
  <c r="TBS22" i="96"/>
  <c r="TBR22" i="96"/>
  <c r="TBQ22" i="96"/>
  <c r="TBP22" i="96"/>
  <c r="TBO22" i="96"/>
  <c r="TBN22" i="96"/>
  <c r="TBM22" i="96"/>
  <c r="TBL22" i="96"/>
  <c r="TBK22" i="96"/>
  <c r="TBJ22" i="96"/>
  <c r="TBI22" i="96"/>
  <c r="TBH22" i="96"/>
  <c r="TBG22" i="96"/>
  <c r="TBF22" i="96"/>
  <c r="TBE22" i="96"/>
  <c r="TBD22" i="96"/>
  <c r="TBC22" i="96"/>
  <c r="TBB22" i="96"/>
  <c r="TBA22" i="96"/>
  <c r="TAZ22" i="96"/>
  <c r="TAY22" i="96"/>
  <c r="TAX22" i="96"/>
  <c r="TAW22" i="96"/>
  <c r="TAV22" i="96"/>
  <c r="TAU22" i="96"/>
  <c r="TAT22" i="96"/>
  <c r="TAS22" i="96"/>
  <c r="TAR22" i="96"/>
  <c r="TAQ22" i="96"/>
  <c r="TAP22" i="96"/>
  <c r="TAO22" i="96"/>
  <c r="TAN22" i="96"/>
  <c r="TAM22" i="96"/>
  <c r="TAL22" i="96"/>
  <c r="TAK22" i="96"/>
  <c r="TAJ22" i="96"/>
  <c r="TAI22" i="96"/>
  <c r="TAH22" i="96"/>
  <c r="TAG22" i="96"/>
  <c r="TAF22" i="96"/>
  <c r="TAE22" i="96"/>
  <c r="TAD22" i="96"/>
  <c r="TAC22" i="96"/>
  <c r="TAB22" i="96"/>
  <c r="TAA22" i="96"/>
  <c r="SZZ22" i="96"/>
  <c r="SZY22" i="96"/>
  <c r="SZX22" i="96"/>
  <c r="SZW22" i="96"/>
  <c r="SZV22" i="96"/>
  <c r="SZU22" i="96"/>
  <c r="SZT22" i="96"/>
  <c r="SZS22" i="96"/>
  <c r="SZR22" i="96"/>
  <c r="SZQ22" i="96"/>
  <c r="SZP22" i="96"/>
  <c r="SZO22" i="96"/>
  <c r="SZN22" i="96"/>
  <c r="SZM22" i="96"/>
  <c r="SZL22" i="96"/>
  <c r="SZK22" i="96"/>
  <c r="SZJ22" i="96"/>
  <c r="SZI22" i="96"/>
  <c r="SZH22" i="96"/>
  <c r="SZG22" i="96"/>
  <c r="SZF22" i="96"/>
  <c r="SZE22" i="96"/>
  <c r="SZD22" i="96"/>
  <c r="SZC22" i="96"/>
  <c r="SZB22" i="96"/>
  <c r="SZA22" i="96"/>
  <c r="SYZ22" i="96"/>
  <c r="SYY22" i="96"/>
  <c r="SYX22" i="96"/>
  <c r="SYW22" i="96"/>
  <c r="SYV22" i="96"/>
  <c r="SYU22" i="96"/>
  <c r="SYT22" i="96"/>
  <c r="SYS22" i="96"/>
  <c r="SYR22" i="96"/>
  <c r="SYQ22" i="96"/>
  <c r="SYP22" i="96"/>
  <c r="SYO22" i="96"/>
  <c r="SYN22" i="96"/>
  <c r="SYM22" i="96"/>
  <c r="SYL22" i="96"/>
  <c r="SYK22" i="96"/>
  <c r="SYJ22" i="96"/>
  <c r="SYI22" i="96"/>
  <c r="SYH22" i="96"/>
  <c r="SYG22" i="96"/>
  <c r="SYF22" i="96"/>
  <c r="SYE22" i="96"/>
  <c r="SYD22" i="96"/>
  <c r="SYC22" i="96"/>
  <c r="SYB22" i="96"/>
  <c r="SYA22" i="96"/>
  <c r="SXZ22" i="96"/>
  <c r="SXY22" i="96"/>
  <c r="SXX22" i="96"/>
  <c r="SXW22" i="96"/>
  <c r="SXV22" i="96"/>
  <c r="SXU22" i="96"/>
  <c r="SXT22" i="96"/>
  <c r="SXS22" i="96"/>
  <c r="SXR22" i="96"/>
  <c r="SXQ22" i="96"/>
  <c r="SXP22" i="96"/>
  <c r="SXO22" i="96"/>
  <c r="SXN22" i="96"/>
  <c r="SXM22" i="96"/>
  <c r="SXL22" i="96"/>
  <c r="SXK22" i="96"/>
  <c r="SXJ22" i="96"/>
  <c r="SXI22" i="96"/>
  <c r="SXH22" i="96"/>
  <c r="SXG22" i="96"/>
  <c r="SXF22" i="96"/>
  <c r="SXE22" i="96"/>
  <c r="SXD22" i="96"/>
  <c r="SXC22" i="96"/>
  <c r="SXB22" i="96"/>
  <c r="SXA22" i="96"/>
  <c r="SWZ22" i="96"/>
  <c r="SWY22" i="96"/>
  <c r="SWX22" i="96"/>
  <c r="SWW22" i="96"/>
  <c r="SWV22" i="96"/>
  <c r="SWU22" i="96"/>
  <c r="SWT22" i="96"/>
  <c r="SWS22" i="96"/>
  <c r="SWR22" i="96"/>
  <c r="SWQ22" i="96"/>
  <c r="SWP22" i="96"/>
  <c r="SWO22" i="96"/>
  <c r="SWN22" i="96"/>
  <c r="SWM22" i="96"/>
  <c r="SWL22" i="96"/>
  <c r="SWK22" i="96"/>
  <c r="SWJ22" i="96"/>
  <c r="SWI22" i="96"/>
  <c r="SWH22" i="96"/>
  <c r="SWG22" i="96"/>
  <c r="SWF22" i="96"/>
  <c r="SWE22" i="96"/>
  <c r="SWD22" i="96"/>
  <c r="SWC22" i="96"/>
  <c r="SWB22" i="96"/>
  <c r="SWA22" i="96"/>
  <c r="SVZ22" i="96"/>
  <c r="SVY22" i="96"/>
  <c r="SVX22" i="96"/>
  <c r="SVW22" i="96"/>
  <c r="SVV22" i="96"/>
  <c r="SVU22" i="96"/>
  <c r="SVT22" i="96"/>
  <c r="SVS22" i="96"/>
  <c r="SVR22" i="96"/>
  <c r="SVQ22" i="96"/>
  <c r="SVP22" i="96"/>
  <c r="SVO22" i="96"/>
  <c r="SVN22" i="96"/>
  <c r="SVM22" i="96"/>
  <c r="SVL22" i="96"/>
  <c r="SVK22" i="96"/>
  <c r="SVJ22" i="96"/>
  <c r="SVI22" i="96"/>
  <c r="SVH22" i="96"/>
  <c r="SVG22" i="96"/>
  <c r="SVF22" i="96"/>
  <c r="SVE22" i="96"/>
  <c r="SVD22" i="96"/>
  <c r="SVC22" i="96"/>
  <c r="SVB22" i="96"/>
  <c r="SVA22" i="96"/>
  <c r="SUZ22" i="96"/>
  <c r="SUY22" i="96"/>
  <c r="SUX22" i="96"/>
  <c r="SUW22" i="96"/>
  <c r="SUV22" i="96"/>
  <c r="SUU22" i="96"/>
  <c r="SUT22" i="96"/>
  <c r="SUS22" i="96"/>
  <c r="SUR22" i="96"/>
  <c r="SUQ22" i="96"/>
  <c r="SUP22" i="96"/>
  <c r="SUO22" i="96"/>
  <c r="SUN22" i="96"/>
  <c r="SUM22" i="96"/>
  <c r="SUL22" i="96"/>
  <c r="SUK22" i="96"/>
  <c r="SUJ22" i="96"/>
  <c r="SUI22" i="96"/>
  <c r="SUH22" i="96"/>
  <c r="SUG22" i="96"/>
  <c r="SUF22" i="96"/>
  <c r="SUE22" i="96"/>
  <c r="SUD22" i="96"/>
  <c r="SUC22" i="96"/>
  <c r="SUB22" i="96"/>
  <c r="SUA22" i="96"/>
  <c r="STZ22" i="96"/>
  <c r="STY22" i="96"/>
  <c r="STX22" i="96"/>
  <c r="STW22" i="96"/>
  <c r="STV22" i="96"/>
  <c r="STU22" i="96"/>
  <c r="STT22" i="96"/>
  <c r="STS22" i="96"/>
  <c r="STR22" i="96"/>
  <c r="STQ22" i="96"/>
  <c r="STP22" i="96"/>
  <c r="STO22" i="96"/>
  <c r="STN22" i="96"/>
  <c r="STM22" i="96"/>
  <c r="STL22" i="96"/>
  <c r="STK22" i="96"/>
  <c r="STJ22" i="96"/>
  <c r="STI22" i="96"/>
  <c r="STH22" i="96"/>
  <c r="STG22" i="96"/>
  <c r="STF22" i="96"/>
  <c r="STE22" i="96"/>
  <c r="STD22" i="96"/>
  <c r="STC22" i="96"/>
  <c r="STB22" i="96"/>
  <c r="STA22" i="96"/>
  <c r="SSZ22" i="96"/>
  <c r="SSY22" i="96"/>
  <c r="SSX22" i="96"/>
  <c r="SSW22" i="96"/>
  <c r="SSV22" i="96"/>
  <c r="SSU22" i="96"/>
  <c r="SST22" i="96"/>
  <c r="SSS22" i="96"/>
  <c r="SSR22" i="96"/>
  <c r="SSQ22" i="96"/>
  <c r="SSP22" i="96"/>
  <c r="SSO22" i="96"/>
  <c r="SSN22" i="96"/>
  <c r="SSM22" i="96"/>
  <c r="SSL22" i="96"/>
  <c r="SSK22" i="96"/>
  <c r="SSJ22" i="96"/>
  <c r="SSI22" i="96"/>
  <c r="SSH22" i="96"/>
  <c r="SSG22" i="96"/>
  <c r="SSF22" i="96"/>
  <c r="SSE22" i="96"/>
  <c r="SSD22" i="96"/>
  <c r="SSC22" i="96"/>
  <c r="SSB22" i="96"/>
  <c r="SSA22" i="96"/>
  <c r="SRZ22" i="96"/>
  <c r="SRY22" i="96"/>
  <c r="SRX22" i="96"/>
  <c r="SRW22" i="96"/>
  <c r="SRV22" i="96"/>
  <c r="SRU22" i="96"/>
  <c r="SRT22" i="96"/>
  <c r="SRS22" i="96"/>
  <c r="SRR22" i="96"/>
  <c r="SRQ22" i="96"/>
  <c r="SRP22" i="96"/>
  <c r="SRO22" i="96"/>
  <c r="SRN22" i="96"/>
  <c r="SRM22" i="96"/>
  <c r="SRL22" i="96"/>
  <c r="SRK22" i="96"/>
  <c r="SRJ22" i="96"/>
  <c r="SRI22" i="96"/>
  <c r="SRH22" i="96"/>
  <c r="SRG22" i="96"/>
  <c r="SRF22" i="96"/>
  <c r="SRE22" i="96"/>
  <c r="SRD22" i="96"/>
  <c r="SRC22" i="96"/>
  <c r="SRB22" i="96"/>
  <c r="SRA22" i="96"/>
  <c r="SQZ22" i="96"/>
  <c r="SQY22" i="96"/>
  <c r="SQX22" i="96"/>
  <c r="SQW22" i="96"/>
  <c r="SQV22" i="96"/>
  <c r="SQU22" i="96"/>
  <c r="SQT22" i="96"/>
  <c r="SQS22" i="96"/>
  <c r="SQR22" i="96"/>
  <c r="SQQ22" i="96"/>
  <c r="SQP22" i="96"/>
  <c r="SQO22" i="96"/>
  <c r="SQN22" i="96"/>
  <c r="SQM22" i="96"/>
  <c r="SQL22" i="96"/>
  <c r="SQK22" i="96"/>
  <c r="SQJ22" i="96"/>
  <c r="SQI22" i="96"/>
  <c r="SQH22" i="96"/>
  <c r="SQG22" i="96"/>
  <c r="SQF22" i="96"/>
  <c r="SQE22" i="96"/>
  <c r="SQD22" i="96"/>
  <c r="SQC22" i="96"/>
  <c r="SQB22" i="96"/>
  <c r="SQA22" i="96"/>
  <c r="SPZ22" i="96"/>
  <c r="SPY22" i="96"/>
  <c r="SPX22" i="96"/>
  <c r="SPW22" i="96"/>
  <c r="SPV22" i="96"/>
  <c r="SPU22" i="96"/>
  <c r="SPT22" i="96"/>
  <c r="SPS22" i="96"/>
  <c r="SPR22" i="96"/>
  <c r="SPQ22" i="96"/>
  <c r="SPP22" i="96"/>
  <c r="SPO22" i="96"/>
  <c r="SPN22" i="96"/>
  <c r="SPM22" i="96"/>
  <c r="SPL22" i="96"/>
  <c r="SPK22" i="96"/>
  <c r="SPJ22" i="96"/>
  <c r="SPI22" i="96"/>
  <c r="SPH22" i="96"/>
  <c r="SPG22" i="96"/>
  <c r="SPF22" i="96"/>
  <c r="SPE22" i="96"/>
  <c r="SPD22" i="96"/>
  <c r="SPC22" i="96"/>
  <c r="SPB22" i="96"/>
  <c r="SPA22" i="96"/>
  <c r="SOZ22" i="96"/>
  <c r="SOY22" i="96"/>
  <c r="SOX22" i="96"/>
  <c r="SOW22" i="96"/>
  <c r="SOV22" i="96"/>
  <c r="SOU22" i="96"/>
  <c r="SOT22" i="96"/>
  <c r="SOS22" i="96"/>
  <c r="SOR22" i="96"/>
  <c r="SOQ22" i="96"/>
  <c r="SOP22" i="96"/>
  <c r="SOO22" i="96"/>
  <c r="SON22" i="96"/>
  <c r="SOM22" i="96"/>
  <c r="SOL22" i="96"/>
  <c r="SOK22" i="96"/>
  <c r="SOJ22" i="96"/>
  <c r="SOI22" i="96"/>
  <c r="SOH22" i="96"/>
  <c r="SOG22" i="96"/>
  <c r="SOF22" i="96"/>
  <c r="SOE22" i="96"/>
  <c r="SOD22" i="96"/>
  <c r="SOC22" i="96"/>
  <c r="SOB22" i="96"/>
  <c r="SOA22" i="96"/>
  <c r="SNZ22" i="96"/>
  <c r="SNY22" i="96"/>
  <c r="SNX22" i="96"/>
  <c r="SNW22" i="96"/>
  <c r="SNV22" i="96"/>
  <c r="SNU22" i="96"/>
  <c r="SNT22" i="96"/>
  <c r="SNS22" i="96"/>
  <c r="SNR22" i="96"/>
  <c r="SNQ22" i="96"/>
  <c r="SNP22" i="96"/>
  <c r="SNO22" i="96"/>
  <c r="SNN22" i="96"/>
  <c r="SNM22" i="96"/>
  <c r="SNL22" i="96"/>
  <c r="SNK22" i="96"/>
  <c r="SNJ22" i="96"/>
  <c r="SNI22" i="96"/>
  <c r="SNH22" i="96"/>
  <c r="SNG22" i="96"/>
  <c r="SNF22" i="96"/>
  <c r="SNE22" i="96"/>
  <c r="SND22" i="96"/>
  <c r="SNC22" i="96"/>
  <c r="SNB22" i="96"/>
  <c r="SNA22" i="96"/>
  <c r="SMZ22" i="96"/>
  <c r="SMY22" i="96"/>
  <c r="SMX22" i="96"/>
  <c r="SMW22" i="96"/>
  <c r="SMV22" i="96"/>
  <c r="SMU22" i="96"/>
  <c r="SMT22" i="96"/>
  <c r="SMS22" i="96"/>
  <c r="SMR22" i="96"/>
  <c r="SMQ22" i="96"/>
  <c r="SMP22" i="96"/>
  <c r="SMO22" i="96"/>
  <c r="SMN22" i="96"/>
  <c r="SMM22" i="96"/>
  <c r="SML22" i="96"/>
  <c r="SMK22" i="96"/>
  <c r="SMJ22" i="96"/>
  <c r="SMI22" i="96"/>
  <c r="SMH22" i="96"/>
  <c r="SMG22" i="96"/>
  <c r="SMF22" i="96"/>
  <c r="SME22" i="96"/>
  <c r="SMD22" i="96"/>
  <c r="SMC22" i="96"/>
  <c r="SMB22" i="96"/>
  <c r="SMA22" i="96"/>
  <c r="SLZ22" i="96"/>
  <c r="SLY22" i="96"/>
  <c r="SLX22" i="96"/>
  <c r="SLW22" i="96"/>
  <c r="SLV22" i="96"/>
  <c r="SLU22" i="96"/>
  <c r="SLT22" i="96"/>
  <c r="SLS22" i="96"/>
  <c r="SLR22" i="96"/>
  <c r="SLQ22" i="96"/>
  <c r="SLP22" i="96"/>
  <c r="SLO22" i="96"/>
  <c r="SLN22" i="96"/>
  <c r="SLM22" i="96"/>
  <c r="SLL22" i="96"/>
  <c r="SLK22" i="96"/>
  <c r="SLJ22" i="96"/>
  <c r="SLI22" i="96"/>
  <c r="SLH22" i="96"/>
  <c r="SLG22" i="96"/>
  <c r="SLF22" i="96"/>
  <c r="SLE22" i="96"/>
  <c r="SLD22" i="96"/>
  <c r="SLC22" i="96"/>
  <c r="SLB22" i="96"/>
  <c r="SLA22" i="96"/>
  <c r="SKZ22" i="96"/>
  <c r="SKY22" i="96"/>
  <c r="SKX22" i="96"/>
  <c r="SKW22" i="96"/>
  <c r="SKV22" i="96"/>
  <c r="SKU22" i="96"/>
  <c r="SKT22" i="96"/>
  <c r="SKS22" i="96"/>
  <c r="SKR22" i="96"/>
  <c r="SKQ22" i="96"/>
  <c r="SKP22" i="96"/>
  <c r="SKO22" i="96"/>
  <c r="SKN22" i="96"/>
  <c r="SKM22" i="96"/>
  <c r="SKL22" i="96"/>
  <c r="SKK22" i="96"/>
  <c r="SKJ22" i="96"/>
  <c r="SKI22" i="96"/>
  <c r="SKH22" i="96"/>
  <c r="SKG22" i="96"/>
  <c r="SKF22" i="96"/>
  <c r="SKE22" i="96"/>
  <c r="SKD22" i="96"/>
  <c r="SKC22" i="96"/>
  <c r="SKB22" i="96"/>
  <c r="SKA22" i="96"/>
  <c r="SJZ22" i="96"/>
  <c r="SJY22" i="96"/>
  <c r="SJX22" i="96"/>
  <c r="SJW22" i="96"/>
  <c r="SJV22" i="96"/>
  <c r="SJU22" i="96"/>
  <c r="SJT22" i="96"/>
  <c r="SJS22" i="96"/>
  <c r="SJR22" i="96"/>
  <c r="SJQ22" i="96"/>
  <c r="SJP22" i="96"/>
  <c r="SJO22" i="96"/>
  <c r="SJN22" i="96"/>
  <c r="SJM22" i="96"/>
  <c r="SJL22" i="96"/>
  <c r="SJK22" i="96"/>
  <c r="SJJ22" i="96"/>
  <c r="SJI22" i="96"/>
  <c r="SJH22" i="96"/>
  <c r="SJG22" i="96"/>
  <c r="SJF22" i="96"/>
  <c r="SJE22" i="96"/>
  <c r="SJD22" i="96"/>
  <c r="SJC22" i="96"/>
  <c r="SJB22" i="96"/>
  <c r="SJA22" i="96"/>
  <c r="SIZ22" i="96"/>
  <c r="SIY22" i="96"/>
  <c r="SIX22" i="96"/>
  <c r="SIW22" i="96"/>
  <c r="SIV22" i="96"/>
  <c r="SIU22" i="96"/>
  <c r="SIT22" i="96"/>
  <c r="SIS22" i="96"/>
  <c r="SIR22" i="96"/>
  <c r="SIQ22" i="96"/>
  <c r="SIP22" i="96"/>
  <c r="SIO22" i="96"/>
  <c r="SIN22" i="96"/>
  <c r="SIM22" i="96"/>
  <c r="SIL22" i="96"/>
  <c r="SIK22" i="96"/>
  <c r="SIJ22" i="96"/>
  <c r="SII22" i="96"/>
  <c r="SIH22" i="96"/>
  <c r="SIG22" i="96"/>
  <c r="SIF22" i="96"/>
  <c r="SIE22" i="96"/>
  <c r="SID22" i="96"/>
  <c r="SIC22" i="96"/>
  <c r="SIB22" i="96"/>
  <c r="SIA22" i="96"/>
  <c r="SHZ22" i="96"/>
  <c r="SHY22" i="96"/>
  <c r="SHX22" i="96"/>
  <c r="SHW22" i="96"/>
  <c r="SHV22" i="96"/>
  <c r="SHU22" i="96"/>
  <c r="SHT22" i="96"/>
  <c r="SHS22" i="96"/>
  <c r="SHR22" i="96"/>
  <c r="SHQ22" i="96"/>
  <c r="SHP22" i="96"/>
  <c r="SHO22" i="96"/>
  <c r="SHN22" i="96"/>
  <c r="SHM22" i="96"/>
  <c r="SHL22" i="96"/>
  <c r="SHK22" i="96"/>
  <c r="SHJ22" i="96"/>
  <c r="SHI22" i="96"/>
  <c r="SHH22" i="96"/>
  <c r="SHG22" i="96"/>
  <c r="SHF22" i="96"/>
  <c r="SHE22" i="96"/>
  <c r="SHD22" i="96"/>
  <c r="SHC22" i="96"/>
  <c r="SHB22" i="96"/>
  <c r="SHA22" i="96"/>
  <c r="SGZ22" i="96"/>
  <c r="SGY22" i="96"/>
  <c r="SGX22" i="96"/>
  <c r="SGW22" i="96"/>
  <c r="SGV22" i="96"/>
  <c r="SGU22" i="96"/>
  <c r="SGT22" i="96"/>
  <c r="SGS22" i="96"/>
  <c r="SGR22" i="96"/>
  <c r="SGQ22" i="96"/>
  <c r="SGP22" i="96"/>
  <c r="SGO22" i="96"/>
  <c r="SGN22" i="96"/>
  <c r="SGM22" i="96"/>
  <c r="SGL22" i="96"/>
  <c r="SGK22" i="96"/>
  <c r="SGJ22" i="96"/>
  <c r="SGI22" i="96"/>
  <c r="SGH22" i="96"/>
  <c r="SGG22" i="96"/>
  <c r="SGF22" i="96"/>
  <c r="SGE22" i="96"/>
  <c r="SGD22" i="96"/>
  <c r="SGC22" i="96"/>
  <c r="SGB22" i="96"/>
  <c r="SGA22" i="96"/>
  <c r="SFZ22" i="96"/>
  <c r="SFY22" i="96"/>
  <c r="SFX22" i="96"/>
  <c r="SFW22" i="96"/>
  <c r="SFV22" i="96"/>
  <c r="SFU22" i="96"/>
  <c r="SFT22" i="96"/>
  <c r="SFS22" i="96"/>
  <c r="SFR22" i="96"/>
  <c r="SFQ22" i="96"/>
  <c r="SFP22" i="96"/>
  <c r="SFO22" i="96"/>
  <c r="SFN22" i="96"/>
  <c r="SFM22" i="96"/>
  <c r="SFL22" i="96"/>
  <c r="SFK22" i="96"/>
  <c r="SFJ22" i="96"/>
  <c r="SFI22" i="96"/>
  <c r="SFH22" i="96"/>
  <c r="SFG22" i="96"/>
  <c r="SFF22" i="96"/>
  <c r="SFE22" i="96"/>
  <c r="SFD22" i="96"/>
  <c r="SFC22" i="96"/>
  <c r="SFB22" i="96"/>
  <c r="SFA22" i="96"/>
  <c r="SEZ22" i="96"/>
  <c r="SEY22" i="96"/>
  <c r="SEX22" i="96"/>
  <c r="SEW22" i="96"/>
  <c r="SEV22" i="96"/>
  <c r="SEU22" i="96"/>
  <c r="SET22" i="96"/>
  <c r="SES22" i="96"/>
  <c r="SER22" i="96"/>
  <c r="SEQ22" i="96"/>
  <c r="SEP22" i="96"/>
  <c r="SEO22" i="96"/>
  <c r="SEN22" i="96"/>
  <c r="SEM22" i="96"/>
  <c r="SEL22" i="96"/>
  <c r="SEK22" i="96"/>
  <c r="SEJ22" i="96"/>
  <c r="SEI22" i="96"/>
  <c r="SEH22" i="96"/>
  <c r="SEG22" i="96"/>
  <c r="SEF22" i="96"/>
  <c r="SEE22" i="96"/>
  <c r="SED22" i="96"/>
  <c r="SEC22" i="96"/>
  <c r="SEB22" i="96"/>
  <c r="SEA22" i="96"/>
  <c r="SDZ22" i="96"/>
  <c r="SDY22" i="96"/>
  <c r="SDX22" i="96"/>
  <c r="SDW22" i="96"/>
  <c r="SDV22" i="96"/>
  <c r="SDU22" i="96"/>
  <c r="SDT22" i="96"/>
  <c r="SDS22" i="96"/>
  <c r="SDR22" i="96"/>
  <c r="SDQ22" i="96"/>
  <c r="SDP22" i="96"/>
  <c r="SDO22" i="96"/>
  <c r="SDN22" i="96"/>
  <c r="SDM22" i="96"/>
  <c r="SDL22" i="96"/>
  <c r="SDK22" i="96"/>
  <c r="SDJ22" i="96"/>
  <c r="SDI22" i="96"/>
  <c r="SDH22" i="96"/>
  <c r="SDG22" i="96"/>
  <c r="SDF22" i="96"/>
  <c r="SDE22" i="96"/>
  <c r="SDD22" i="96"/>
  <c r="SDC22" i="96"/>
  <c r="SDB22" i="96"/>
  <c r="SDA22" i="96"/>
  <c r="SCZ22" i="96"/>
  <c r="SCY22" i="96"/>
  <c r="SCX22" i="96"/>
  <c r="SCW22" i="96"/>
  <c r="SCV22" i="96"/>
  <c r="SCU22" i="96"/>
  <c r="SCT22" i="96"/>
  <c r="SCS22" i="96"/>
  <c r="SCR22" i="96"/>
  <c r="SCQ22" i="96"/>
  <c r="SCP22" i="96"/>
  <c r="SCO22" i="96"/>
  <c r="SCN22" i="96"/>
  <c r="SCM22" i="96"/>
  <c r="SCL22" i="96"/>
  <c r="SCK22" i="96"/>
  <c r="SCJ22" i="96"/>
  <c r="SCI22" i="96"/>
  <c r="SCH22" i="96"/>
  <c r="SCG22" i="96"/>
  <c r="SCF22" i="96"/>
  <c r="SCE22" i="96"/>
  <c r="SCD22" i="96"/>
  <c r="SCC22" i="96"/>
  <c r="SCB22" i="96"/>
  <c r="SCA22" i="96"/>
  <c r="SBZ22" i="96"/>
  <c r="SBY22" i="96"/>
  <c r="SBX22" i="96"/>
  <c r="SBW22" i="96"/>
  <c r="SBV22" i="96"/>
  <c r="SBU22" i="96"/>
  <c r="SBT22" i="96"/>
  <c r="SBS22" i="96"/>
  <c r="SBR22" i="96"/>
  <c r="SBQ22" i="96"/>
  <c r="SBP22" i="96"/>
  <c r="SBO22" i="96"/>
  <c r="SBN22" i="96"/>
  <c r="SBM22" i="96"/>
  <c r="SBL22" i="96"/>
  <c r="SBK22" i="96"/>
  <c r="SBJ22" i="96"/>
  <c r="SBI22" i="96"/>
  <c r="SBH22" i="96"/>
  <c r="SBG22" i="96"/>
  <c r="SBF22" i="96"/>
  <c r="SBE22" i="96"/>
  <c r="SBD22" i="96"/>
  <c r="SBC22" i="96"/>
  <c r="SBB22" i="96"/>
  <c r="SBA22" i="96"/>
  <c r="SAZ22" i="96"/>
  <c r="SAY22" i="96"/>
  <c r="SAX22" i="96"/>
  <c r="SAW22" i="96"/>
  <c r="SAV22" i="96"/>
  <c r="SAU22" i="96"/>
  <c r="SAT22" i="96"/>
  <c r="SAS22" i="96"/>
  <c r="SAR22" i="96"/>
  <c r="SAQ22" i="96"/>
  <c r="SAP22" i="96"/>
  <c r="SAO22" i="96"/>
  <c r="SAN22" i="96"/>
  <c r="SAM22" i="96"/>
  <c r="SAL22" i="96"/>
  <c r="SAK22" i="96"/>
  <c r="SAJ22" i="96"/>
  <c r="SAI22" i="96"/>
  <c r="SAH22" i="96"/>
  <c r="SAG22" i="96"/>
  <c r="SAF22" i="96"/>
  <c r="SAE22" i="96"/>
  <c r="SAD22" i="96"/>
  <c r="SAC22" i="96"/>
  <c r="SAB22" i="96"/>
  <c r="SAA22" i="96"/>
  <c r="RZZ22" i="96"/>
  <c r="RZY22" i="96"/>
  <c r="RZX22" i="96"/>
  <c r="RZW22" i="96"/>
  <c r="RZV22" i="96"/>
  <c r="RZU22" i="96"/>
  <c r="RZT22" i="96"/>
  <c r="RZS22" i="96"/>
  <c r="RZR22" i="96"/>
  <c r="RZQ22" i="96"/>
  <c r="RZP22" i="96"/>
  <c r="RZO22" i="96"/>
  <c r="RZN22" i="96"/>
  <c r="RZM22" i="96"/>
  <c r="RZL22" i="96"/>
  <c r="RZK22" i="96"/>
  <c r="RZJ22" i="96"/>
  <c r="RZI22" i="96"/>
  <c r="RZH22" i="96"/>
  <c r="RZG22" i="96"/>
  <c r="RZF22" i="96"/>
  <c r="RZE22" i="96"/>
  <c r="RZD22" i="96"/>
  <c r="RZC22" i="96"/>
  <c r="RZB22" i="96"/>
  <c r="RZA22" i="96"/>
  <c r="RYZ22" i="96"/>
  <c r="RYY22" i="96"/>
  <c r="RYX22" i="96"/>
  <c r="RYW22" i="96"/>
  <c r="RYV22" i="96"/>
  <c r="RYU22" i="96"/>
  <c r="RYT22" i="96"/>
  <c r="RYS22" i="96"/>
  <c r="RYR22" i="96"/>
  <c r="RYQ22" i="96"/>
  <c r="RYP22" i="96"/>
  <c r="RYO22" i="96"/>
  <c r="RYN22" i="96"/>
  <c r="RYM22" i="96"/>
  <c r="RYL22" i="96"/>
  <c r="RYK22" i="96"/>
  <c r="RYJ22" i="96"/>
  <c r="RYI22" i="96"/>
  <c r="RYH22" i="96"/>
  <c r="RYG22" i="96"/>
  <c r="RYF22" i="96"/>
  <c r="RYE22" i="96"/>
  <c r="RYD22" i="96"/>
  <c r="RYC22" i="96"/>
  <c r="RYB22" i="96"/>
  <c r="RYA22" i="96"/>
  <c r="RXZ22" i="96"/>
  <c r="RXY22" i="96"/>
  <c r="RXX22" i="96"/>
  <c r="RXW22" i="96"/>
  <c r="RXV22" i="96"/>
  <c r="RXU22" i="96"/>
  <c r="RXT22" i="96"/>
  <c r="RXS22" i="96"/>
  <c r="RXR22" i="96"/>
  <c r="RXQ22" i="96"/>
  <c r="RXP22" i="96"/>
  <c r="RXO22" i="96"/>
  <c r="RXN22" i="96"/>
  <c r="RXM22" i="96"/>
  <c r="RXL22" i="96"/>
  <c r="RXK22" i="96"/>
  <c r="RXJ22" i="96"/>
  <c r="RXI22" i="96"/>
  <c r="RXH22" i="96"/>
  <c r="RXG22" i="96"/>
  <c r="RXF22" i="96"/>
  <c r="RXE22" i="96"/>
  <c r="RXD22" i="96"/>
  <c r="RXC22" i="96"/>
  <c r="RXB22" i="96"/>
  <c r="RXA22" i="96"/>
  <c r="RWZ22" i="96"/>
  <c r="RWY22" i="96"/>
  <c r="RWX22" i="96"/>
  <c r="RWW22" i="96"/>
  <c r="RWV22" i="96"/>
  <c r="RWU22" i="96"/>
  <c r="RWT22" i="96"/>
  <c r="RWS22" i="96"/>
  <c r="RWR22" i="96"/>
  <c r="RWQ22" i="96"/>
  <c r="RWP22" i="96"/>
  <c r="RWO22" i="96"/>
  <c r="RWN22" i="96"/>
  <c r="RWM22" i="96"/>
  <c r="RWL22" i="96"/>
  <c r="RWK22" i="96"/>
  <c r="RWJ22" i="96"/>
  <c r="RWI22" i="96"/>
  <c r="RWH22" i="96"/>
  <c r="RWG22" i="96"/>
  <c r="RWF22" i="96"/>
  <c r="RWE22" i="96"/>
  <c r="RWD22" i="96"/>
  <c r="RWC22" i="96"/>
  <c r="RWB22" i="96"/>
  <c r="RWA22" i="96"/>
  <c r="RVZ22" i="96"/>
  <c r="RVY22" i="96"/>
  <c r="RVX22" i="96"/>
  <c r="RVW22" i="96"/>
  <c r="RVV22" i="96"/>
  <c r="RVU22" i="96"/>
  <c r="RVT22" i="96"/>
  <c r="RVS22" i="96"/>
  <c r="RVR22" i="96"/>
  <c r="RVQ22" i="96"/>
  <c r="RVP22" i="96"/>
  <c r="RVO22" i="96"/>
  <c r="RVN22" i="96"/>
  <c r="RVM22" i="96"/>
  <c r="RVL22" i="96"/>
  <c r="RVK22" i="96"/>
  <c r="RVJ22" i="96"/>
  <c r="RVI22" i="96"/>
  <c r="RVH22" i="96"/>
  <c r="RVG22" i="96"/>
  <c r="RVF22" i="96"/>
  <c r="RVE22" i="96"/>
  <c r="RVD22" i="96"/>
  <c r="RVC22" i="96"/>
  <c r="RVB22" i="96"/>
  <c r="RVA22" i="96"/>
  <c r="RUZ22" i="96"/>
  <c r="RUY22" i="96"/>
  <c r="RUX22" i="96"/>
  <c r="RUW22" i="96"/>
  <c r="RUV22" i="96"/>
  <c r="RUU22" i="96"/>
  <c r="RUT22" i="96"/>
  <c r="RUS22" i="96"/>
  <c r="RUR22" i="96"/>
  <c r="RUQ22" i="96"/>
  <c r="RUP22" i="96"/>
  <c r="RUO22" i="96"/>
  <c r="RUN22" i="96"/>
  <c r="RUM22" i="96"/>
  <c r="RUL22" i="96"/>
  <c r="RUK22" i="96"/>
  <c r="RUJ22" i="96"/>
  <c r="RUI22" i="96"/>
  <c r="RUH22" i="96"/>
  <c r="RUG22" i="96"/>
  <c r="RUF22" i="96"/>
  <c r="RUE22" i="96"/>
  <c r="RUD22" i="96"/>
  <c r="RUC22" i="96"/>
  <c r="RUB22" i="96"/>
  <c r="RUA22" i="96"/>
  <c r="RTZ22" i="96"/>
  <c r="RTY22" i="96"/>
  <c r="RTX22" i="96"/>
  <c r="RTW22" i="96"/>
  <c r="RTV22" i="96"/>
  <c r="RTU22" i="96"/>
  <c r="RTT22" i="96"/>
  <c r="RTS22" i="96"/>
  <c r="RTR22" i="96"/>
  <c r="RTQ22" i="96"/>
  <c r="RTP22" i="96"/>
  <c r="RTO22" i="96"/>
  <c r="RTN22" i="96"/>
  <c r="RTM22" i="96"/>
  <c r="RTL22" i="96"/>
  <c r="RTK22" i="96"/>
  <c r="RTJ22" i="96"/>
  <c r="RTI22" i="96"/>
  <c r="RTH22" i="96"/>
  <c r="RTG22" i="96"/>
  <c r="RTF22" i="96"/>
  <c r="RTE22" i="96"/>
  <c r="RTD22" i="96"/>
  <c r="RTC22" i="96"/>
  <c r="RTB22" i="96"/>
  <c r="RTA22" i="96"/>
  <c r="RSZ22" i="96"/>
  <c r="RSY22" i="96"/>
  <c r="RSX22" i="96"/>
  <c r="RSW22" i="96"/>
  <c r="RSV22" i="96"/>
  <c r="RSU22" i="96"/>
  <c r="RST22" i="96"/>
  <c r="RSS22" i="96"/>
  <c r="RSR22" i="96"/>
  <c r="RSQ22" i="96"/>
  <c r="RSP22" i="96"/>
  <c r="RSO22" i="96"/>
  <c r="RSN22" i="96"/>
  <c r="RSM22" i="96"/>
  <c r="RSL22" i="96"/>
  <c r="RSK22" i="96"/>
  <c r="RSJ22" i="96"/>
  <c r="RSI22" i="96"/>
  <c r="RSH22" i="96"/>
  <c r="RSG22" i="96"/>
  <c r="RSF22" i="96"/>
  <c r="RSE22" i="96"/>
  <c r="RSD22" i="96"/>
  <c r="RSC22" i="96"/>
  <c r="RSB22" i="96"/>
  <c r="RSA22" i="96"/>
  <c r="RRZ22" i="96"/>
  <c r="RRY22" i="96"/>
  <c r="RRX22" i="96"/>
  <c r="RRW22" i="96"/>
  <c r="RRV22" i="96"/>
  <c r="RRU22" i="96"/>
  <c r="RRT22" i="96"/>
  <c r="RRS22" i="96"/>
  <c r="RRR22" i="96"/>
  <c r="RRQ22" i="96"/>
  <c r="RRP22" i="96"/>
  <c r="RRO22" i="96"/>
  <c r="RRN22" i="96"/>
  <c r="RRM22" i="96"/>
  <c r="RRL22" i="96"/>
  <c r="RRK22" i="96"/>
  <c r="RRJ22" i="96"/>
  <c r="RRI22" i="96"/>
  <c r="RRH22" i="96"/>
  <c r="RRG22" i="96"/>
  <c r="RRF22" i="96"/>
  <c r="RRE22" i="96"/>
  <c r="RRD22" i="96"/>
  <c r="RRC22" i="96"/>
  <c r="RRB22" i="96"/>
  <c r="RRA22" i="96"/>
  <c r="RQZ22" i="96"/>
  <c r="RQY22" i="96"/>
  <c r="RQX22" i="96"/>
  <c r="RQW22" i="96"/>
  <c r="RQV22" i="96"/>
  <c r="RQU22" i="96"/>
  <c r="RQT22" i="96"/>
  <c r="RQS22" i="96"/>
  <c r="RQR22" i="96"/>
  <c r="RQQ22" i="96"/>
  <c r="RQP22" i="96"/>
  <c r="RQO22" i="96"/>
  <c r="RQN22" i="96"/>
  <c r="RQM22" i="96"/>
  <c r="RQL22" i="96"/>
  <c r="RQK22" i="96"/>
  <c r="RQJ22" i="96"/>
  <c r="RQI22" i="96"/>
  <c r="RQH22" i="96"/>
  <c r="RQG22" i="96"/>
  <c r="RQF22" i="96"/>
  <c r="RQE22" i="96"/>
  <c r="RQD22" i="96"/>
  <c r="RQC22" i="96"/>
  <c r="RQB22" i="96"/>
  <c r="RQA22" i="96"/>
  <c r="RPZ22" i="96"/>
  <c r="RPY22" i="96"/>
  <c r="RPX22" i="96"/>
  <c r="RPW22" i="96"/>
  <c r="RPV22" i="96"/>
  <c r="RPU22" i="96"/>
  <c r="RPT22" i="96"/>
  <c r="RPS22" i="96"/>
  <c r="RPR22" i="96"/>
  <c r="RPQ22" i="96"/>
  <c r="RPP22" i="96"/>
  <c r="RPO22" i="96"/>
  <c r="RPN22" i="96"/>
  <c r="RPM22" i="96"/>
  <c r="RPL22" i="96"/>
  <c r="RPK22" i="96"/>
  <c r="RPJ22" i="96"/>
  <c r="RPI22" i="96"/>
  <c r="RPH22" i="96"/>
  <c r="RPG22" i="96"/>
  <c r="RPF22" i="96"/>
  <c r="RPE22" i="96"/>
  <c r="RPD22" i="96"/>
  <c r="RPC22" i="96"/>
  <c r="RPB22" i="96"/>
  <c r="RPA22" i="96"/>
  <c r="ROZ22" i="96"/>
  <c r="ROY22" i="96"/>
  <c r="ROX22" i="96"/>
  <c r="ROW22" i="96"/>
  <c r="ROV22" i="96"/>
  <c r="ROU22" i="96"/>
  <c r="ROT22" i="96"/>
  <c r="ROS22" i="96"/>
  <c r="ROR22" i="96"/>
  <c r="ROQ22" i="96"/>
  <c r="ROP22" i="96"/>
  <c r="ROO22" i="96"/>
  <c r="RON22" i="96"/>
  <c r="ROM22" i="96"/>
  <c r="ROL22" i="96"/>
  <c r="ROK22" i="96"/>
  <c r="ROJ22" i="96"/>
  <c r="ROI22" i="96"/>
  <c r="ROH22" i="96"/>
  <c r="ROG22" i="96"/>
  <c r="ROF22" i="96"/>
  <c r="ROE22" i="96"/>
  <c r="ROD22" i="96"/>
  <c r="ROC22" i="96"/>
  <c r="ROB22" i="96"/>
  <c r="ROA22" i="96"/>
  <c r="RNZ22" i="96"/>
  <c r="RNY22" i="96"/>
  <c r="RNX22" i="96"/>
  <c r="RNW22" i="96"/>
  <c r="RNV22" i="96"/>
  <c r="RNU22" i="96"/>
  <c r="RNT22" i="96"/>
  <c r="RNS22" i="96"/>
  <c r="RNR22" i="96"/>
  <c r="RNQ22" i="96"/>
  <c r="RNP22" i="96"/>
  <c r="RNO22" i="96"/>
  <c r="RNN22" i="96"/>
  <c r="RNM22" i="96"/>
  <c r="RNL22" i="96"/>
  <c r="RNK22" i="96"/>
  <c r="RNJ22" i="96"/>
  <c r="RNI22" i="96"/>
  <c r="RNH22" i="96"/>
  <c r="RNG22" i="96"/>
  <c r="RNF22" i="96"/>
  <c r="RNE22" i="96"/>
  <c r="RND22" i="96"/>
  <c r="RNC22" i="96"/>
  <c r="RNB22" i="96"/>
  <c r="RNA22" i="96"/>
  <c r="RMZ22" i="96"/>
  <c r="RMY22" i="96"/>
  <c r="RMX22" i="96"/>
  <c r="RMW22" i="96"/>
  <c r="RMV22" i="96"/>
  <c r="RMU22" i="96"/>
  <c r="RMT22" i="96"/>
  <c r="RMS22" i="96"/>
  <c r="RMR22" i="96"/>
  <c r="RMQ22" i="96"/>
  <c r="RMP22" i="96"/>
  <c r="RMO22" i="96"/>
  <c r="RMN22" i="96"/>
  <c r="RMM22" i="96"/>
  <c r="RML22" i="96"/>
  <c r="RMK22" i="96"/>
  <c r="RMJ22" i="96"/>
  <c r="RMI22" i="96"/>
  <c r="RMH22" i="96"/>
  <c r="RMG22" i="96"/>
  <c r="RMF22" i="96"/>
  <c r="RME22" i="96"/>
  <c r="RMD22" i="96"/>
  <c r="RMC22" i="96"/>
  <c r="RMB22" i="96"/>
  <c r="RMA22" i="96"/>
  <c r="RLZ22" i="96"/>
  <c r="RLY22" i="96"/>
  <c r="RLX22" i="96"/>
  <c r="RLW22" i="96"/>
  <c r="RLV22" i="96"/>
  <c r="RLU22" i="96"/>
  <c r="RLT22" i="96"/>
  <c r="RLS22" i="96"/>
  <c r="RLR22" i="96"/>
  <c r="RLQ22" i="96"/>
  <c r="RLP22" i="96"/>
  <c r="RLO22" i="96"/>
  <c r="RLN22" i="96"/>
  <c r="RLM22" i="96"/>
  <c r="RLL22" i="96"/>
  <c r="RLK22" i="96"/>
  <c r="RLJ22" i="96"/>
  <c r="RLI22" i="96"/>
  <c r="RLH22" i="96"/>
  <c r="RLG22" i="96"/>
  <c r="RLF22" i="96"/>
  <c r="RLE22" i="96"/>
  <c r="RLD22" i="96"/>
  <c r="RLC22" i="96"/>
  <c r="RLB22" i="96"/>
  <c r="RLA22" i="96"/>
  <c r="RKZ22" i="96"/>
  <c r="RKY22" i="96"/>
  <c r="RKX22" i="96"/>
  <c r="RKW22" i="96"/>
  <c r="RKV22" i="96"/>
  <c r="RKU22" i="96"/>
  <c r="RKT22" i="96"/>
  <c r="RKS22" i="96"/>
  <c r="RKR22" i="96"/>
  <c r="RKQ22" i="96"/>
  <c r="RKP22" i="96"/>
  <c r="RKO22" i="96"/>
  <c r="RKN22" i="96"/>
  <c r="RKM22" i="96"/>
  <c r="RKL22" i="96"/>
  <c r="RKK22" i="96"/>
  <c r="RKJ22" i="96"/>
  <c r="RKI22" i="96"/>
  <c r="RKH22" i="96"/>
  <c r="RKG22" i="96"/>
  <c r="RKF22" i="96"/>
  <c r="RKE22" i="96"/>
  <c r="RKD22" i="96"/>
  <c r="RKC22" i="96"/>
  <c r="RKB22" i="96"/>
  <c r="RKA22" i="96"/>
  <c r="RJZ22" i="96"/>
  <c r="RJY22" i="96"/>
  <c r="RJX22" i="96"/>
  <c r="RJW22" i="96"/>
  <c r="RJV22" i="96"/>
  <c r="RJU22" i="96"/>
  <c r="RJT22" i="96"/>
  <c r="RJS22" i="96"/>
  <c r="RJR22" i="96"/>
  <c r="RJQ22" i="96"/>
  <c r="RJP22" i="96"/>
  <c r="RJO22" i="96"/>
  <c r="RJN22" i="96"/>
  <c r="RJM22" i="96"/>
  <c r="RJL22" i="96"/>
  <c r="RJK22" i="96"/>
  <c r="RJJ22" i="96"/>
  <c r="RJI22" i="96"/>
  <c r="RJH22" i="96"/>
  <c r="RJG22" i="96"/>
  <c r="RJF22" i="96"/>
  <c r="RJE22" i="96"/>
  <c r="RJD22" i="96"/>
  <c r="RJC22" i="96"/>
  <c r="RJB22" i="96"/>
  <c r="RJA22" i="96"/>
  <c r="RIZ22" i="96"/>
  <c r="RIY22" i="96"/>
  <c r="RIX22" i="96"/>
  <c r="RIW22" i="96"/>
  <c r="RIV22" i="96"/>
  <c r="RIU22" i="96"/>
  <c r="RIT22" i="96"/>
  <c r="RIS22" i="96"/>
  <c r="RIR22" i="96"/>
  <c r="RIQ22" i="96"/>
  <c r="RIP22" i="96"/>
  <c r="RIO22" i="96"/>
  <c r="RIN22" i="96"/>
  <c r="RIM22" i="96"/>
  <c r="RIL22" i="96"/>
  <c r="RIK22" i="96"/>
  <c r="RIJ22" i="96"/>
  <c r="RII22" i="96"/>
  <c r="RIH22" i="96"/>
  <c r="RIG22" i="96"/>
  <c r="RIF22" i="96"/>
  <c r="RIE22" i="96"/>
  <c r="RID22" i="96"/>
  <c r="RIC22" i="96"/>
  <c r="RIB22" i="96"/>
  <c r="RIA22" i="96"/>
  <c r="RHZ22" i="96"/>
  <c r="RHY22" i="96"/>
  <c r="RHX22" i="96"/>
  <c r="RHW22" i="96"/>
  <c r="RHV22" i="96"/>
  <c r="RHU22" i="96"/>
  <c r="RHT22" i="96"/>
  <c r="RHS22" i="96"/>
  <c r="RHR22" i="96"/>
  <c r="RHQ22" i="96"/>
  <c r="RHP22" i="96"/>
  <c r="RHO22" i="96"/>
  <c r="RHN22" i="96"/>
  <c r="RHM22" i="96"/>
  <c r="RHL22" i="96"/>
  <c r="RHK22" i="96"/>
  <c r="RHJ22" i="96"/>
  <c r="RHI22" i="96"/>
  <c r="RHH22" i="96"/>
  <c r="RHG22" i="96"/>
  <c r="RHF22" i="96"/>
  <c r="RHE22" i="96"/>
  <c r="RHD22" i="96"/>
  <c r="RHC22" i="96"/>
  <c r="RHB22" i="96"/>
  <c r="RHA22" i="96"/>
  <c r="RGZ22" i="96"/>
  <c r="RGY22" i="96"/>
  <c r="RGX22" i="96"/>
  <c r="RGW22" i="96"/>
  <c r="RGV22" i="96"/>
  <c r="RGU22" i="96"/>
  <c r="RGT22" i="96"/>
  <c r="RGS22" i="96"/>
  <c r="RGR22" i="96"/>
  <c r="RGQ22" i="96"/>
  <c r="RGP22" i="96"/>
  <c r="RGO22" i="96"/>
  <c r="RGN22" i="96"/>
  <c r="RGM22" i="96"/>
  <c r="RGL22" i="96"/>
  <c r="RGK22" i="96"/>
  <c r="RGJ22" i="96"/>
  <c r="RGI22" i="96"/>
  <c r="RGH22" i="96"/>
  <c r="RGG22" i="96"/>
  <c r="RGF22" i="96"/>
  <c r="RGE22" i="96"/>
  <c r="RGD22" i="96"/>
  <c r="RGC22" i="96"/>
  <c r="RGB22" i="96"/>
  <c r="RGA22" i="96"/>
  <c r="RFZ22" i="96"/>
  <c r="RFY22" i="96"/>
  <c r="RFX22" i="96"/>
  <c r="RFW22" i="96"/>
  <c r="RFV22" i="96"/>
  <c r="RFU22" i="96"/>
  <c r="RFT22" i="96"/>
  <c r="RFS22" i="96"/>
  <c r="RFR22" i="96"/>
  <c r="RFQ22" i="96"/>
  <c r="RFP22" i="96"/>
  <c r="RFO22" i="96"/>
  <c r="RFN22" i="96"/>
  <c r="RFM22" i="96"/>
  <c r="RFL22" i="96"/>
  <c r="RFK22" i="96"/>
  <c r="RFJ22" i="96"/>
  <c r="RFI22" i="96"/>
  <c r="RFH22" i="96"/>
  <c r="RFG22" i="96"/>
  <c r="RFF22" i="96"/>
  <c r="RFE22" i="96"/>
  <c r="RFD22" i="96"/>
  <c r="RFC22" i="96"/>
  <c r="RFB22" i="96"/>
  <c r="RFA22" i="96"/>
  <c r="REZ22" i="96"/>
  <c r="REY22" i="96"/>
  <c r="REX22" i="96"/>
  <c r="REW22" i="96"/>
  <c r="REV22" i="96"/>
  <c r="REU22" i="96"/>
  <c r="RET22" i="96"/>
  <c r="RES22" i="96"/>
  <c r="RER22" i="96"/>
  <c r="REQ22" i="96"/>
  <c r="REP22" i="96"/>
  <c r="REO22" i="96"/>
  <c r="REN22" i="96"/>
  <c r="REM22" i="96"/>
  <c r="REL22" i="96"/>
  <c r="REK22" i="96"/>
  <c r="REJ22" i="96"/>
  <c r="REI22" i="96"/>
  <c r="REH22" i="96"/>
  <c r="REG22" i="96"/>
  <c r="REF22" i="96"/>
  <c r="REE22" i="96"/>
  <c r="RED22" i="96"/>
  <c r="REC22" i="96"/>
  <c r="REB22" i="96"/>
  <c r="REA22" i="96"/>
  <c r="RDZ22" i="96"/>
  <c r="RDY22" i="96"/>
  <c r="RDX22" i="96"/>
  <c r="RDW22" i="96"/>
  <c r="RDV22" i="96"/>
  <c r="RDU22" i="96"/>
  <c r="RDT22" i="96"/>
  <c r="RDS22" i="96"/>
  <c r="RDR22" i="96"/>
  <c r="RDQ22" i="96"/>
  <c r="RDP22" i="96"/>
  <c r="RDO22" i="96"/>
  <c r="RDN22" i="96"/>
  <c r="RDM22" i="96"/>
  <c r="RDL22" i="96"/>
  <c r="RDK22" i="96"/>
  <c r="RDJ22" i="96"/>
  <c r="RDI22" i="96"/>
  <c r="RDH22" i="96"/>
  <c r="RDG22" i="96"/>
  <c r="RDF22" i="96"/>
  <c r="RDE22" i="96"/>
  <c r="RDD22" i="96"/>
  <c r="RDC22" i="96"/>
  <c r="RDB22" i="96"/>
  <c r="RDA22" i="96"/>
  <c r="RCZ22" i="96"/>
  <c r="RCY22" i="96"/>
  <c r="RCX22" i="96"/>
  <c r="RCW22" i="96"/>
  <c r="RCV22" i="96"/>
  <c r="RCU22" i="96"/>
  <c r="RCT22" i="96"/>
  <c r="RCS22" i="96"/>
  <c r="RCR22" i="96"/>
  <c r="RCQ22" i="96"/>
  <c r="RCP22" i="96"/>
  <c r="RCO22" i="96"/>
  <c r="RCN22" i="96"/>
  <c r="RCM22" i="96"/>
  <c r="RCL22" i="96"/>
  <c r="RCK22" i="96"/>
  <c r="RCJ22" i="96"/>
  <c r="RCI22" i="96"/>
  <c r="RCH22" i="96"/>
  <c r="RCG22" i="96"/>
  <c r="RCF22" i="96"/>
  <c r="RCE22" i="96"/>
  <c r="RCD22" i="96"/>
  <c r="RCC22" i="96"/>
  <c r="RCB22" i="96"/>
  <c r="RCA22" i="96"/>
  <c r="RBZ22" i="96"/>
  <c r="RBY22" i="96"/>
  <c r="RBX22" i="96"/>
  <c r="RBW22" i="96"/>
  <c r="RBV22" i="96"/>
  <c r="RBU22" i="96"/>
  <c r="RBT22" i="96"/>
  <c r="RBS22" i="96"/>
  <c r="RBR22" i="96"/>
  <c r="RBQ22" i="96"/>
  <c r="RBP22" i="96"/>
  <c r="RBO22" i="96"/>
  <c r="RBN22" i="96"/>
  <c r="RBM22" i="96"/>
  <c r="RBL22" i="96"/>
  <c r="RBK22" i="96"/>
  <c r="RBJ22" i="96"/>
  <c r="RBI22" i="96"/>
  <c r="RBH22" i="96"/>
  <c r="RBG22" i="96"/>
  <c r="RBF22" i="96"/>
  <c r="RBE22" i="96"/>
  <c r="RBD22" i="96"/>
  <c r="RBC22" i="96"/>
  <c r="RBB22" i="96"/>
  <c r="RBA22" i="96"/>
  <c r="RAZ22" i="96"/>
  <c r="RAY22" i="96"/>
  <c r="RAX22" i="96"/>
  <c r="RAW22" i="96"/>
  <c r="RAV22" i="96"/>
  <c r="RAU22" i="96"/>
  <c r="RAT22" i="96"/>
  <c r="RAS22" i="96"/>
  <c r="RAR22" i="96"/>
  <c r="RAQ22" i="96"/>
  <c r="RAP22" i="96"/>
  <c r="RAO22" i="96"/>
  <c r="RAN22" i="96"/>
  <c r="RAM22" i="96"/>
  <c r="RAL22" i="96"/>
  <c r="RAK22" i="96"/>
  <c r="RAJ22" i="96"/>
  <c r="RAI22" i="96"/>
  <c r="RAH22" i="96"/>
  <c r="RAG22" i="96"/>
  <c r="RAF22" i="96"/>
  <c r="RAE22" i="96"/>
  <c r="RAD22" i="96"/>
  <c r="RAC22" i="96"/>
  <c r="RAB22" i="96"/>
  <c r="RAA22" i="96"/>
  <c r="QZZ22" i="96"/>
  <c r="QZY22" i="96"/>
  <c r="QZX22" i="96"/>
  <c r="QZW22" i="96"/>
  <c r="QZV22" i="96"/>
  <c r="QZU22" i="96"/>
  <c r="QZT22" i="96"/>
  <c r="QZS22" i="96"/>
  <c r="QZR22" i="96"/>
  <c r="QZQ22" i="96"/>
  <c r="QZP22" i="96"/>
  <c r="QZO22" i="96"/>
  <c r="QZN22" i="96"/>
  <c r="QZM22" i="96"/>
  <c r="QZL22" i="96"/>
  <c r="QZK22" i="96"/>
  <c r="QZJ22" i="96"/>
  <c r="QZI22" i="96"/>
  <c r="QZH22" i="96"/>
  <c r="QZG22" i="96"/>
  <c r="QZF22" i="96"/>
  <c r="QZE22" i="96"/>
  <c r="QZD22" i="96"/>
  <c r="QZC22" i="96"/>
  <c r="QZB22" i="96"/>
  <c r="QZA22" i="96"/>
  <c r="QYZ22" i="96"/>
  <c r="QYY22" i="96"/>
  <c r="QYX22" i="96"/>
  <c r="QYW22" i="96"/>
  <c r="QYV22" i="96"/>
  <c r="QYU22" i="96"/>
  <c r="QYT22" i="96"/>
  <c r="QYS22" i="96"/>
  <c r="QYR22" i="96"/>
  <c r="QYQ22" i="96"/>
  <c r="QYP22" i="96"/>
  <c r="QYO22" i="96"/>
  <c r="QYN22" i="96"/>
  <c r="QYM22" i="96"/>
  <c r="QYL22" i="96"/>
  <c r="QYK22" i="96"/>
  <c r="QYJ22" i="96"/>
  <c r="QYI22" i="96"/>
  <c r="QYH22" i="96"/>
  <c r="QYG22" i="96"/>
  <c r="QYF22" i="96"/>
  <c r="QYE22" i="96"/>
  <c r="QYD22" i="96"/>
  <c r="QYC22" i="96"/>
  <c r="QYB22" i="96"/>
  <c r="QYA22" i="96"/>
  <c r="QXZ22" i="96"/>
  <c r="QXY22" i="96"/>
  <c r="QXX22" i="96"/>
  <c r="QXW22" i="96"/>
  <c r="QXV22" i="96"/>
  <c r="QXU22" i="96"/>
  <c r="QXT22" i="96"/>
  <c r="QXS22" i="96"/>
  <c r="QXR22" i="96"/>
  <c r="QXQ22" i="96"/>
  <c r="QXP22" i="96"/>
  <c r="QXO22" i="96"/>
  <c r="QXN22" i="96"/>
  <c r="QXM22" i="96"/>
  <c r="QXL22" i="96"/>
  <c r="QXK22" i="96"/>
  <c r="QXJ22" i="96"/>
  <c r="QXI22" i="96"/>
  <c r="QXH22" i="96"/>
  <c r="QXG22" i="96"/>
  <c r="QXF22" i="96"/>
  <c r="QXE22" i="96"/>
  <c r="QXD22" i="96"/>
  <c r="QXC22" i="96"/>
  <c r="QXB22" i="96"/>
  <c r="QXA22" i="96"/>
  <c r="QWZ22" i="96"/>
  <c r="QWY22" i="96"/>
  <c r="QWX22" i="96"/>
  <c r="QWW22" i="96"/>
  <c r="QWV22" i="96"/>
  <c r="QWU22" i="96"/>
  <c r="QWT22" i="96"/>
  <c r="QWS22" i="96"/>
  <c r="QWR22" i="96"/>
  <c r="QWQ22" i="96"/>
  <c r="QWP22" i="96"/>
  <c r="QWO22" i="96"/>
  <c r="QWN22" i="96"/>
  <c r="QWM22" i="96"/>
  <c r="QWL22" i="96"/>
  <c r="QWK22" i="96"/>
  <c r="QWJ22" i="96"/>
  <c r="QWI22" i="96"/>
  <c r="QWH22" i="96"/>
  <c r="QWG22" i="96"/>
  <c r="QWF22" i="96"/>
  <c r="QWE22" i="96"/>
  <c r="QWD22" i="96"/>
  <c r="QWC22" i="96"/>
  <c r="QWB22" i="96"/>
  <c r="QWA22" i="96"/>
  <c r="QVZ22" i="96"/>
  <c r="QVY22" i="96"/>
  <c r="QVX22" i="96"/>
  <c r="QVW22" i="96"/>
  <c r="QVV22" i="96"/>
  <c r="QVU22" i="96"/>
  <c r="QVT22" i="96"/>
  <c r="QVS22" i="96"/>
  <c r="QVR22" i="96"/>
  <c r="QVQ22" i="96"/>
  <c r="QVP22" i="96"/>
  <c r="QVO22" i="96"/>
  <c r="QVN22" i="96"/>
  <c r="QVM22" i="96"/>
  <c r="QVL22" i="96"/>
  <c r="QVK22" i="96"/>
  <c r="QVJ22" i="96"/>
  <c r="QVI22" i="96"/>
  <c r="QVH22" i="96"/>
  <c r="QVG22" i="96"/>
  <c r="QVF22" i="96"/>
  <c r="QVE22" i="96"/>
  <c r="QVD22" i="96"/>
  <c r="QVC22" i="96"/>
  <c r="QVB22" i="96"/>
  <c r="QVA22" i="96"/>
  <c r="QUZ22" i="96"/>
  <c r="QUY22" i="96"/>
  <c r="QUX22" i="96"/>
  <c r="QUW22" i="96"/>
  <c r="QUV22" i="96"/>
  <c r="QUU22" i="96"/>
  <c r="QUT22" i="96"/>
  <c r="QUS22" i="96"/>
  <c r="QUR22" i="96"/>
  <c r="QUQ22" i="96"/>
  <c r="QUP22" i="96"/>
  <c r="QUO22" i="96"/>
  <c r="QUN22" i="96"/>
  <c r="QUM22" i="96"/>
  <c r="QUL22" i="96"/>
  <c r="QUK22" i="96"/>
  <c r="QUJ22" i="96"/>
  <c r="QUI22" i="96"/>
  <c r="QUH22" i="96"/>
  <c r="QUG22" i="96"/>
  <c r="QUF22" i="96"/>
  <c r="QUE22" i="96"/>
  <c r="QUD22" i="96"/>
  <c r="QUC22" i="96"/>
  <c r="QUB22" i="96"/>
  <c r="QUA22" i="96"/>
  <c r="QTZ22" i="96"/>
  <c r="QTY22" i="96"/>
  <c r="QTX22" i="96"/>
  <c r="QTW22" i="96"/>
  <c r="QTV22" i="96"/>
  <c r="QTU22" i="96"/>
  <c r="QTT22" i="96"/>
  <c r="QTS22" i="96"/>
  <c r="QTR22" i="96"/>
  <c r="QTQ22" i="96"/>
  <c r="QTP22" i="96"/>
  <c r="QTO22" i="96"/>
  <c r="QTN22" i="96"/>
  <c r="QTM22" i="96"/>
  <c r="QTL22" i="96"/>
  <c r="QTK22" i="96"/>
  <c r="QTJ22" i="96"/>
  <c r="QTI22" i="96"/>
  <c r="QTH22" i="96"/>
  <c r="QTG22" i="96"/>
  <c r="QTF22" i="96"/>
  <c r="QTE22" i="96"/>
  <c r="QTD22" i="96"/>
  <c r="QTC22" i="96"/>
  <c r="QTB22" i="96"/>
  <c r="QTA22" i="96"/>
  <c r="QSZ22" i="96"/>
  <c r="QSY22" i="96"/>
  <c r="QSX22" i="96"/>
  <c r="QSW22" i="96"/>
  <c r="QSV22" i="96"/>
  <c r="QSU22" i="96"/>
  <c r="QST22" i="96"/>
  <c r="QSS22" i="96"/>
  <c r="QSR22" i="96"/>
  <c r="QSQ22" i="96"/>
  <c r="QSP22" i="96"/>
  <c r="QSO22" i="96"/>
  <c r="QSN22" i="96"/>
  <c r="QSM22" i="96"/>
  <c r="QSL22" i="96"/>
  <c r="QSK22" i="96"/>
  <c r="QSJ22" i="96"/>
  <c r="QSI22" i="96"/>
  <c r="QSH22" i="96"/>
  <c r="QSG22" i="96"/>
  <c r="QSF22" i="96"/>
  <c r="QSE22" i="96"/>
  <c r="QSD22" i="96"/>
  <c r="QSC22" i="96"/>
  <c r="QSB22" i="96"/>
  <c r="QSA22" i="96"/>
  <c r="QRZ22" i="96"/>
  <c r="QRY22" i="96"/>
  <c r="QRX22" i="96"/>
  <c r="QRW22" i="96"/>
  <c r="QRV22" i="96"/>
  <c r="QRU22" i="96"/>
  <c r="QRT22" i="96"/>
  <c r="QRS22" i="96"/>
  <c r="QRR22" i="96"/>
  <c r="QRQ22" i="96"/>
  <c r="QRP22" i="96"/>
  <c r="QRO22" i="96"/>
  <c r="QRN22" i="96"/>
  <c r="QRM22" i="96"/>
  <c r="QRL22" i="96"/>
  <c r="QRK22" i="96"/>
  <c r="QRJ22" i="96"/>
  <c r="QRI22" i="96"/>
  <c r="QRH22" i="96"/>
  <c r="QRG22" i="96"/>
  <c r="QRF22" i="96"/>
  <c r="QRE22" i="96"/>
  <c r="QRD22" i="96"/>
  <c r="QRC22" i="96"/>
  <c r="QRB22" i="96"/>
  <c r="QRA22" i="96"/>
  <c r="QQZ22" i="96"/>
  <c r="QQY22" i="96"/>
  <c r="QQX22" i="96"/>
  <c r="QQW22" i="96"/>
  <c r="QQV22" i="96"/>
  <c r="QQU22" i="96"/>
  <c r="QQT22" i="96"/>
  <c r="QQS22" i="96"/>
  <c r="QQR22" i="96"/>
  <c r="QQQ22" i="96"/>
  <c r="QQP22" i="96"/>
  <c r="QQO22" i="96"/>
  <c r="QQN22" i="96"/>
  <c r="QQM22" i="96"/>
  <c r="QQL22" i="96"/>
  <c r="QQK22" i="96"/>
  <c r="QQJ22" i="96"/>
  <c r="QQI22" i="96"/>
  <c r="QQH22" i="96"/>
  <c r="QQG22" i="96"/>
  <c r="QQF22" i="96"/>
  <c r="QQE22" i="96"/>
  <c r="QQD22" i="96"/>
  <c r="QQC22" i="96"/>
  <c r="QQB22" i="96"/>
  <c r="QQA22" i="96"/>
  <c r="QPZ22" i="96"/>
  <c r="QPY22" i="96"/>
  <c r="QPX22" i="96"/>
  <c r="QPW22" i="96"/>
  <c r="QPV22" i="96"/>
  <c r="QPU22" i="96"/>
  <c r="QPT22" i="96"/>
  <c r="QPS22" i="96"/>
  <c r="QPR22" i="96"/>
  <c r="QPQ22" i="96"/>
  <c r="QPP22" i="96"/>
  <c r="QPO22" i="96"/>
  <c r="QPN22" i="96"/>
  <c r="QPM22" i="96"/>
  <c r="QPL22" i="96"/>
  <c r="QPK22" i="96"/>
  <c r="QPJ22" i="96"/>
  <c r="QPI22" i="96"/>
  <c r="QPH22" i="96"/>
  <c r="QPG22" i="96"/>
  <c r="QPF22" i="96"/>
  <c r="QPE22" i="96"/>
  <c r="QPD22" i="96"/>
  <c r="QPC22" i="96"/>
  <c r="QPB22" i="96"/>
  <c r="QPA22" i="96"/>
  <c r="QOZ22" i="96"/>
  <c r="QOY22" i="96"/>
  <c r="QOX22" i="96"/>
  <c r="QOW22" i="96"/>
  <c r="QOV22" i="96"/>
  <c r="QOU22" i="96"/>
  <c r="QOT22" i="96"/>
  <c r="QOS22" i="96"/>
  <c r="QOR22" i="96"/>
  <c r="QOQ22" i="96"/>
  <c r="QOP22" i="96"/>
  <c r="QOO22" i="96"/>
  <c r="QON22" i="96"/>
  <c r="QOM22" i="96"/>
  <c r="QOL22" i="96"/>
  <c r="QOK22" i="96"/>
  <c r="QOJ22" i="96"/>
  <c r="QOI22" i="96"/>
  <c r="QOH22" i="96"/>
  <c r="QOG22" i="96"/>
  <c r="QOF22" i="96"/>
  <c r="QOE22" i="96"/>
  <c r="QOD22" i="96"/>
  <c r="QOC22" i="96"/>
  <c r="QOB22" i="96"/>
  <c r="QOA22" i="96"/>
  <c r="QNZ22" i="96"/>
  <c r="QNY22" i="96"/>
  <c r="QNX22" i="96"/>
  <c r="QNW22" i="96"/>
  <c r="QNV22" i="96"/>
  <c r="QNU22" i="96"/>
  <c r="QNT22" i="96"/>
  <c r="QNS22" i="96"/>
  <c r="QNR22" i="96"/>
  <c r="QNQ22" i="96"/>
  <c r="QNP22" i="96"/>
  <c r="QNO22" i="96"/>
  <c r="QNN22" i="96"/>
  <c r="QNM22" i="96"/>
  <c r="QNL22" i="96"/>
  <c r="QNK22" i="96"/>
  <c r="QNJ22" i="96"/>
  <c r="QNI22" i="96"/>
  <c r="QNH22" i="96"/>
  <c r="QNG22" i="96"/>
  <c r="QNF22" i="96"/>
  <c r="QNE22" i="96"/>
  <c r="QND22" i="96"/>
  <c r="QNC22" i="96"/>
  <c r="QNB22" i="96"/>
  <c r="QNA22" i="96"/>
  <c r="QMZ22" i="96"/>
  <c r="QMY22" i="96"/>
  <c r="QMX22" i="96"/>
  <c r="QMW22" i="96"/>
  <c r="QMV22" i="96"/>
  <c r="QMU22" i="96"/>
  <c r="QMT22" i="96"/>
  <c r="QMS22" i="96"/>
  <c r="QMR22" i="96"/>
  <c r="QMQ22" i="96"/>
  <c r="QMP22" i="96"/>
  <c r="QMO22" i="96"/>
  <c r="QMN22" i="96"/>
  <c r="QMM22" i="96"/>
  <c r="QML22" i="96"/>
  <c r="QMK22" i="96"/>
  <c r="QMJ22" i="96"/>
  <c r="QMI22" i="96"/>
  <c r="QMH22" i="96"/>
  <c r="QMG22" i="96"/>
  <c r="QMF22" i="96"/>
  <c r="QME22" i="96"/>
  <c r="QMD22" i="96"/>
  <c r="QMC22" i="96"/>
  <c r="QMB22" i="96"/>
  <c r="QMA22" i="96"/>
  <c r="QLZ22" i="96"/>
  <c r="QLY22" i="96"/>
  <c r="QLX22" i="96"/>
  <c r="QLW22" i="96"/>
  <c r="QLV22" i="96"/>
  <c r="QLU22" i="96"/>
  <c r="QLT22" i="96"/>
  <c r="QLS22" i="96"/>
  <c r="QLR22" i="96"/>
  <c r="QLQ22" i="96"/>
  <c r="QLP22" i="96"/>
  <c r="QLO22" i="96"/>
  <c r="QLN22" i="96"/>
  <c r="QLM22" i="96"/>
  <c r="QLL22" i="96"/>
  <c r="QLK22" i="96"/>
  <c r="QLJ22" i="96"/>
  <c r="QLI22" i="96"/>
  <c r="QLH22" i="96"/>
  <c r="QLG22" i="96"/>
  <c r="QLF22" i="96"/>
  <c r="QLE22" i="96"/>
  <c r="QLD22" i="96"/>
  <c r="QLC22" i="96"/>
  <c r="QLB22" i="96"/>
  <c r="QLA22" i="96"/>
  <c r="QKZ22" i="96"/>
  <c r="QKY22" i="96"/>
  <c r="QKX22" i="96"/>
  <c r="QKW22" i="96"/>
  <c r="QKV22" i="96"/>
  <c r="QKU22" i="96"/>
  <c r="QKT22" i="96"/>
  <c r="QKS22" i="96"/>
  <c r="QKR22" i="96"/>
  <c r="QKQ22" i="96"/>
  <c r="QKP22" i="96"/>
  <c r="QKO22" i="96"/>
  <c r="QKN22" i="96"/>
  <c r="QKM22" i="96"/>
  <c r="QKL22" i="96"/>
  <c r="QKK22" i="96"/>
  <c r="QKJ22" i="96"/>
  <c r="QKI22" i="96"/>
  <c r="QKH22" i="96"/>
  <c r="QKG22" i="96"/>
  <c r="QKF22" i="96"/>
  <c r="QKE22" i="96"/>
  <c r="QKD22" i="96"/>
  <c r="QKC22" i="96"/>
  <c r="QKB22" i="96"/>
  <c r="QKA22" i="96"/>
  <c r="QJZ22" i="96"/>
  <c r="QJY22" i="96"/>
  <c r="QJX22" i="96"/>
  <c r="QJW22" i="96"/>
  <c r="QJV22" i="96"/>
  <c r="QJU22" i="96"/>
  <c r="QJT22" i="96"/>
  <c r="QJS22" i="96"/>
  <c r="QJR22" i="96"/>
  <c r="QJQ22" i="96"/>
  <c r="QJP22" i="96"/>
  <c r="QJO22" i="96"/>
  <c r="QJN22" i="96"/>
  <c r="QJM22" i="96"/>
  <c r="QJL22" i="96"/>
  <c r="QJK22" i="96"/>
  <c r="QJJ22" i="96"/>
  <c r="QJI22" i="96"/>
  <c r="QJH22" i="96"/>
  <c r="QJG22" i="96"/>
  <c r="QJF22" i="96"/>
  <c r="QJE22" i="96"/>
  <c r="QJD22" i="96"/>
  <c r="QJC22" i="96"/>
  <c r="QJB22" i="96"/>
  <c r="QJA22" i="96"/>
  <c r="QIZ22" i="96"/>
  <c r="QIY22" i="96"/>
  <c r="QIX22" i="96"/>
  <c r="QIW22" i="96"/>
  <c r="QIV22" i="96"/>
  <c r="QIU22" i="96"/>
  <c r="QIT22" i="96"/>
  <c r="QIS22" i="96"/>
  <c r="QIR22" i="96"/>
  <c r="QIQ22" i="96"/>
  <c r="QIP22" i="96"/>
  <c r="QIO22" i="96"/>
  <c r="QIN22" i="96"/>
  <c r="QIM22" i="96"/>
  <c r="QIL22" i="96"/>
  <c r="QIK22" i="96"/>
  <c r="QIJ22" i="96"/>
  <c r="QII22" i="96"/>
  <c r="QIH22" i="96"/>
  <c r="QIG22" i="96"/>
  <c r="QIF22" i="96"/>
  <c r="QIE22" i="96"/>
  <c r="QID22" i="96"/>
  <c r="QIC22" i="96"/>
  <c r="QIB22" i="96"/>
  <c r="QIA22" i="96"/>
  <c r="QHZ22" i="96"/>
  <c r="QHY22" i="96"/>
  <c r="QHX22" i="96"/>
  <c r="QHW22" i="96"/>
  <c r="QHV22" i="96"/>
  <c r="QHU22" i="96"/>
  <c r="QHT22" i="96"/>
  <c r="QHS22" i="96"/>
  <c r="QHR22" i="96"/>
  <c r="QHQ22" i="96"/>
  <c r="QHP22" i="96"/>
  <c r="QHO22" i="96"/>
  <c r="QHN22" i="96"/>
  <c r="QHM22" i="96"/>
  <c r="QHL22" i="96"/>
  <c r="QHK22" i="96"/>
  <c r="QHJ22" i="96"/>
  <c r="QHI22" i="96"/>
  <c r="QHH22" i="96"/>
  <c r="QHG22" i="96"/>
  <c r="QHF22" i="96"/>
  <c r="QHE22" i="96"/>
  <c r="QHD22" i="96"/>
  <c r="QHC22" i="96"/>
  <c r="QHB22" i="96"/>
  <c r="QHA22" i="96"/>
  <c r="QGZ22" i="96"/>
  <c r="QGY22" i="96"/>
  <c r="QGX22" i="96"/>
  <c r="QGW22" i="96"/>
  <c r="QGV22" i="96"/>
  <c r="QGU22" i="96"/>
  <c r="QGT22" i="96"/>
  <c r="QGS22" i="96"/>
  <c r="QGR22" i="96"/>
  <c r="QGQ22" i="96"/>
  <c r="QGP22" i="96"/>
  <c r="QGO22" i="96"/>
  <c r="QGN22" i="96"/>
  <c r="QGM22" i="96"/>
  <c r="QGL22" i="96"/>
  <c r="QGK22" i="96"/>
  <c r="QGJ22" i="96"/>
  <c r="QGI22" i="96"/>
  <c r="QGH22" i="96"/>
  <c r="QGG22" i="96"/>
  <c r="QGF22" i="96"/>
  <c r="QGE22" i="96"/>
  <c r="QGD22" i="96"/>
  <c r="QGC22" i="96"/>
  <c r="QGB22" i="96"/>
  <c r="QGA22" i="96"/>
  <c r="QFZ22" i="96"/>
  <c r="QFY22" i="96"/>
  <c r="QFX22" i="96"/>
  <c r="QFW22" i="96"/>
  <c r="QFV22" i="96"/>
  <c r="QFU22" i="96"/>
  <c r="QFT22" i="96"/>
  <c r="QFS22" i="96"/>
  <c r="QFR22" i="96"/>
  <c r="QFQ22" i="96"/>
  <c r="QFP22" i="96"/>
  <c r="QFO22" i="96"/>
  <c r="QFN22" i="96"/>
  <c r="QFM22" i="96"/>
  <c r="QFL22" i="96"/>
  <c r="QFK22" i="96"/>
  <c r="QFJ22" i="96"/>
  <c r="QFI22" i="96"/>
  <c r="QFH22" i="96"/>
  <c r="QFG22" i="96"/>
  <c r="QFF22" i="96"/>
  <c r="QFE22" i="96"/>
  <c r="QFD22" i="96"/>
  <c r="QFC22" i="96"/>
  <c r="QFB22" i="96"/>
  <c r="QFA22" i="96"/>
  <c r="QEZ22" i="96"/>
  <c r="QEY22" i="96"/>
  <c r="QEX22" i="96"/>
  <c r="QEW22" i="96"/>
  <c r="QEV22" i="96"/>
  <c r="QEU22" i="96"/>
  <c r="QET22" i="96"/>
  <c r="QES22" i="96"/>
  <c r="QER22" i="96"/>
  <c r="QEQ22" i="96"/>
  <c r="QEP22" i="96"/>
  <c r="QEO22" i="96"/>
  <c r="QEN22" i="96"/>
  <c r="QEM22" i="96"/>
  <c r="QEL22" i="96"/>
  <c r="QEK22" i="96"/>
  <c r="QEJ22" i="96"/>
  <c r="QEI22" i="96"/>
  <c r="QEH22" i="96"/>
  <c r="QEG22" i="96"/>
  <c r="QEF22" i="96"/>
  <c r="QEE22" i="96"/>
  <c r="QED22" i="96"/>
  <c r="QEC22" i="96"/>
  <c r="QEB22" i="96"/>
  <c r="QEA22" i="96"/>
  <c r="QDZ22" i="96"/>
  <c r="QDY22" i="96"/>
  <c r="QDX22" i="96"/>
  <c r="QDW22" i="96"/>
  <c r="QDV22" i="96"/>
  <c r="QDU22" i="96"/>
  <c r="QDT22" i="96"/>
  <c r="QDS22" i="96"/>
  <c r="QDR22" i="96"/>
  <c r="QDQ22" i="96"/>
  <c r="QDP22" i="96"/>
  <c r="QDO22" i="96"/>
  <c r="QDN22" i="96"/>
  <c r="QDM22" i="96"/>
  <c r="QDL22" i="96"/>
  <c r="QDK22" i="96"/>
  <c r="QDJ22" i="96"/>
  <c r="QDI22" i="96"/>
  <c r="QDH22" i="96"/>
  <c r="QDG22" i="96"/>
  <c r="QDF22" i="96"/>
  <c r="QDE22" i="96"/>
  <c r="QDD22" i="96"/>
  <c r="QDC22" i="96"/>
  <c r="QDB22" i="96"/>
  <c r="QDA22" i="96"/>
  <c r="QCZ22" i="96"/>
  <c r="QCY22" i="96"/>
  <c r="QCX22" i="96"/>
  <c r="QCW22" i="96"/>
  <c r="QCV22" i="96"/>
  <c r="QCU22" i="96"/>
  <c r="QCT22" i="96"/>
  <c r="QCS22" i="96"/>
  <c r="QCR22" i="96"/>
  <c r="QCQ22" i="96"/>
  <c r="QCP22" i="96"/>
  <c r="QCO22" i="96"/>
  <c r="QCN22" i="96"/>
  <c r="QCM22" i="96"/>
  <c r="QCL22" i="96"/>
  <c r="QCK22" i="96"/>
  <c r="QCJ22" i="96"/>
  <c r="QCI22" i="96"/>
  <c r="QCH22" i="96"/>
  <c r="QCG22" i="96"/>
  <c r="QCF22" i="96"/>
  <c r="QCE22" i="96"/>
  <c r="QCD22" i="96"/>
  <c r="QCC22" i="96"/>
  <c r="QCB22" i="96"/>
  <c r="QCA22" i="96"/>
  <c r="QBZ22" i="96"/>
  <c r="QBY22" i="96"/>
  <c r="QBX22" i="96"/>
  <c r="QBW22" i="96"/>
  <c r="QBV22" i="96"/>
  <c r="QBU22" i="96"/>
  <c r="QBT22" i="96"/>
  <c r="QBS22" i="96"/>
  <c r="QBR22" i="96"/>
  <c r="QBQ22" i="96"/>
  <c r="QBP22" i="96"/>
  <c r="QBO22" i="96"/>
  <c r="QBN22" i="96"/>
  <c r="QBM22" i="96"/>
  <c r="QBL22" i="96"/>
  <c r="QBK22" i="96"/>
  <c r="QBJ22" i="96"/>
  <c r="QBI22" i="96"/>
  <c r="QBH22" i="96"/>
  <c r="QBG22" i="96"/>
  <c r="QBF22" i="96"/>
  <c r="QBE22" i="96"/>
  <c r="QBD22" i="96"/>
  <c r="QBC22" i="96"/>
  <c r="QBB22" i="96"/>
  <c r="QBA22" i="96"/>
  <c r="QAZ22" i="96"/>
  <c r="QAY22" i="96"/>
  <c r="QAX22" i="96"/>
  <c r="QAW22" i="96"/>
  <c r="QAV22" i="96"/>
  <c r="QAU22" i="96"/>
  <c r="QAT22" i="96"/>
  <c r="QAS22" i="96"/>
  <c r="QAR22" i="96"/>
  <c r="QAQ22" i="96"/>
  <c r="QAP22" i="96"/>
  <c r="QAO22" i="96"/>
  <c r="QAN22" i="96"/>
  <c r="QAM22" i="96"/>
  <c r="QAL22" i="96"/>
  <c r="QAK22" i="96"/>
  <c r="QAJ22" i="96"/>
  <c r="QAI22" i="96"/>
  <c r="QAH22" i="96"/>
  <c r="QAG22" i="96"/>
  <c r="QAF22" i="96"/>
  <c r="QAE22" i="96"/>
  <c r="QAD22" i="96"/>
  <c r="QAC22" i="96"/>
  <c r="QAB22" i="96"/>
  <c r="QAA22" i="96"/>
  <c r="PZZ22" i="96"/>
  <c r="PZY22" i="96"/>
  <c r="PZX22" i="96"/>
  <c r="PZW22" i="96"/>
  <c r="PZV22" i="96"/>
  <c r="PZU22" i="96"/>
  <c r="PZT22" i="96"/>
  <c r="PZS22" i="96"/>
  <c r="PZR22" i="96"/>
  <c r="PZQ22" i="96"/>
  <c r="PZP22" i="96"/>
  <c r="PZO22" i="96"/>
  <c r="PZN22" i="96"/>
  <c r="PZM22" i="96"/>
  <c r="PZL22" i="96"/>
  <c r="PZK22" i="96"/>
  <c r="PZJ22" i="96"/>
  <c r="PZI22" i="96"/>
  <c r="PZH22" i="96"/>
  <c r="PZG22" i="96"/>
  <c r="PZF22" i="96"/>
  <c r="PZE22" i="96"/>
  <c r="PZD22" i="96"/>
  <c r="PZC22" i="96"/>
  <c r="PZB22" i="96"/>
  <c r="PZA22" i="96"/>
  <c r="PYZ22" i="96"/>
  <c r="PYY22" i="96"/>
  <c r="PYX22" i="96"/>
  <c r="PYW22" i="96"/>
  <c r="PYV22" i="96"/>
  <c r="PYU22" i="96"/>
  <c r="PYT22" i="96"/>
  <c r="PYS22" i="96"/>
  <c r="PYR22" i="96"/>
  <c r="PYQ22" i="96"/>
  <c r="PYP22" i="96"/>
  <c r="PYO22" i="96"/>
  <c r="PYN22" i="96"/>
  <c r="PYM22" i="96"/>
  <c r="PYL22" i="96"/>
  <c r="PYK22" i="96"/>
  <c r="PYJ22" i="96"/>
  <c r="PYI22" i="96"/>
  <c r="PYH22" i="96"/>
  <c r="PYG22" i="96"/>
  <c r="PYF22" i="96"/>
  <c r="PYE22" i="96"/>
  <c r="PYD22" i="96"/>
  <c r="PYC22" i="96"/>
  <c r="PYB22" i="96"/>
  <c r="PYA22" i="96"/>
  <c r="PXZ22" i="96"/>
  <c r="PXY22" i="96"/>
  <c r="PXX22" i="96"/>
  <c r="PXW22" i="96"/>
  <c r="PXV22" i="96"/>
  <c r="PXU22" i="96"/>
  <c r="PXT22" i="96"/>
  <c r="PXS22" i="96"/>
  <c r="PXR22" i="96"/>
  <c r="PXQ22" i="96"/>
  <c r="PXP22" i="96"/>
  <c r="PXO22" i="96"/>
  <c r="PXN22" i="96"/>
  <c r="PXM22" i="96"/>
  <c r="PXL22" i="96"/>
  <c r="PXK22" i="96"/>
  <c r="PXJ22" i="96"/>
  <c r="PXI22" i="96"/>
  <c r="PXH22" i="96"/>
  <c r="PXG22" i="96"/>
  <c r="PXF22" i="96"/>
  <c r="PXE22" i="96"/>
  <c r="PXD22" i="96"/>
  <c r="PXC22" i="96"/>
  <c r="PXB22" i="96"/>
  <c r="PXA22" i="96"/>
  <c r="PWZ22" i="96"/>
  <c r="PWY22" i="96"/>
  <c r="PWX22" i="96"/>
  <c r="PWW22" i="96"/>
  <c r="PWV22" i="96"/>
  <c r="PWU22" i="96"/>
  <c r="PWT22" i="96"/>
  <c r="PWS22" i="96"/>
  <c r="PWR22" i="96"/>
  <c r="PWQ22" i="96"/>
  <c r="PWP22" i="96"/>
  <c r="PWO22" i="96"/>
  <c r="PWN22" i="96"/>
  <c r="PWM22" i="96"/>
  <c r="PWL22" i="96"/>
  <c r="PWK22" i="96"/>
  <c r="PWJ22" i="96"/>
  <c r="PWI22" i="96"/>
  <c r="PWH22" i="96"/>
  <c r="PWG22" i="96"/>
  <c r="PWF22" i="96"/>
  <c r="PWE22" i="96"/>
  <c r="PWD22" i="96"/>
  <c r="PWC22" i="96"/>
  <c r="PWB22" i="96"/>
  <c r="PWA22" i="96"/>
  <c r="PVZ22" i="96"/>
  <c r="PVY22" i="96"/>
  <c r="PVX22" i="96"/>
  <c r="PVW22" i="96"/>
  <c r="PVV22" i="96"/>
  <c r="PVU22" i="96"/>
  <c r="PVT22" i="96"/>
  <c r="PVS22" i="96"/>
  <c r="PVR22" i="96"/>
  <c r="PVQ22" i="96"/>
  <c r="PVP22" i="96"/>
  <c r="PVO22" i="96"/>
  <c r="PVN22" i="96"/>
  <c r="PVM22" i="96"/>
  <c r="PVL22" i="96"/>
  <c r="PVK22" i="96"/>
  <c r="PVJ22" i="96"/>
  <c r="PVI22" i="96"/>
  <c r="PVH22" i="96"/>
  <c r="PVG22" i="96"/>
  <c r="PVF22" i="96"/>
  <c r="PVE22" i="96"/>
  <c r="PVD22" i="96"/>
  <c r="PVC22" i="96"/>
  <c r="PVB22" i="96"/>
  <c r="PVA22" i="96"/>
  <c r="PUZ22" i="96"/>
  <c r="PUY22" i="96"/>
  <c r="PUX22" i="96"/>
  <c r="PUW22" i="96"/>
  <c r="PUV22" i="96"/>
  <c r="PUU22" i="96"/>
  <c r="PUT22" i="96"/>
  <c r="PUS22" i="96"/>
  <c r="PUR22" i="96"/>
  <c r="PUQ22" i="96"/>
  <c r="PUP22" i="96"/>
  <c r="PUO22" i="96"/>
  <c r="PUN22" i="96"/>
  <c r="PUM22" i="96"/>
  <c r="PUL22" i="96"/>
  <c r="PUK22" i="96"/>
  <c r="PUJ22" i="96"/>
  <c r="PUI22" i="96"/>
  <c r="PUH22" i="96"/>
  <c r="PUG22" i="96"/>
  <c r="PUF22" i="96"/>
  <c r="PUE22" i="96"/>
  <c r="PUD22" i="96"/>
  <c r="PUC22" i="96"/>
  <c r="PUB22" i="96"/>
  <c r="PUA22" i="96"/>
  <c r="PTZ22" i="96"/>
  <c r="PTY22" i="96"/>
  <c r="PTX22" i="96"/>
  <c r="PTW22" i="96"/>
  <c r="PTV22" i="96"/>
  <c r="PTU22" i="96"/>
  <c r="PTT22" i="96"/>
  <c r="PTS22" i="96"/>
  <c r="PTR22" i="96"/>
  <c r="PTQ22" i="96"/>
  <c r="PTP22" i="96"/>
  <c r="PTO22" i="96"/>
  <c r="PTN22" i="96"/>
  <c r="PTM22" i="96"/>
  <c r="PTL22" i="96"/>
  <c r="PTK22" i="96"/>
  <c r="PTJ22" i="96"/>
  <c r="PTI22" i="96"/>
  <c r="PTH22" i="96"/>
  <c r="PTG22" i="96"/>
  <c r="PTF22" i="96"/>
  <c r="PTE22" i="96"/>
  <c r="PTD22" i="96"/>
  <c r="PTC22" i="96"/>
  <c r="PTB22" i="96"/>
  <c r="PTA22" i="96"/>
  <c r="PSZ22" i="96"/>
  <c r="PSY22" i="96"/>
  <c r="PSX22" i="96"/>
  <c r="PSW22" i="96"/>
  <c r="PSV22" i="96"/>
  <c r="PSU22" i="96"/>
  <c r="PST22" i="96"/>
  <c r="PSS22" i="96"/>
  <c r="PSR22" i="96"/>
  <c r="PSQ22" i="96"/>
  <c r="PSP22" i="96"/>
  <c r="PSO22" i="96"/>
  <c r="PSN22" i="96"/>
  <c r="PSM22" i="96"/>
  <c r="PSL22" i="96"/>
  <c r="PSK22" i="96"/>
  <c r="PSJ22" i="96"/>
  <c r="PSI22" i="96"/>
  <c r="PSH22" i="96"/>
  <c r="PSG22" i="96"/>
  <c r="PSF22" i="96"/>
  <c r="PSE22" i="96"/>
  <c r="PSD22" i="96"/>
  <c r="PSC22" i="96"/>
  <c r="PSB22" i="96"/>
  <c r="PSA22" i="96"/>
  <c r="PRZ22" i="96"/>
  <c r="PRY22" i="96"/>
  <c r="PRX22" i="96"/>
  <c r="PRW22" i="96"/>
  <c r="PRV22" i="96"/>
  <c r="PRU22" i="96"/>
  <c r="PRT22" i="96"/>
  <c r="PRS22" i="96"/>
  <c r="PRR22" i="96"/>
  <c r="PRQ22" i="96"/>
  <c r="PRP22" i="96"/>
  <c r="PRO22" i="96"/>
  <c r="PRN22" i="96"/>
  <c r="PRM22" i="96"/>
  <c r="PRL22" i="96"/>
  <c r="PRK22" i="96"/>
  <c r="PRJ22" i="96"/>
  <c r="PRI22" i="96"/>
  <c r="PRH22" i="96"/>
  <c r="PRG22" i="96"/>
  <c r="PRF22" i="96"/>
  <c r="PRE22" i="96"/>
  <c r="PRD22" i="96"/>
  <c r="PRC22" i="96"/>
  <c r="PRB22" i="96"/>
  <c r="PRA22" i="96"/>
  <c r="PQZ22" i="96"/>
  <c r="PQY22" i="96"/>
  <c r="PQX22" i="96"/>
  <c r="PQW22" i="96"/>
  <c r="PQV22" i="96"/>
  <c r="PQU22" i="96"/>
  <c r="PQT22" i="96"/>
  <c r="PQS22" i="96"/>
  <c r="PQR22" i="96"/>
  <c r="PQQ22" i="96"/>
  <c r="PQP22" i="96"/>
  <c r="PQO22" i="96"/>
  <c r="PQN22" i="96"/>
  <c r="PQM22" i="96"/>
  <c r="PQL22" i="96"/>
  <c r="PQK22" i="96"/>
  <c r="PQJ22" i="96"/>
  <c r="PQI22" i="96"/>
  <c r="PQH22" i="96"/>
  <c r="PQG22" i="96"/>
  <c r="PQF22" i="96"/>
  <c r="PQE22" i="96"/>
  <c r="PQD22" i="96"/>
  <c r="PQC22" i="96"/>
  <c r="PQB22" i="96"/>
  <c r="PQA22" i="96"/>
  <c r="PPZ22" i="96"/>
  <c r="PPY22" i="96"/>
  <c r="PPX22" i="96"/>
  <c r="PPW22" i="96"/>
  <c r="PPV22" i="96"/>
  <c r="PPU22" i="96"/>
  <c r="PPT22" i="96"/>
  <c r="PPS22" i="96"/>
  <c r="PPR22" i="96"/>
  <c r="PPQ22" i="96"/>
  <c r="PPP22" i="96"/>
  <c r="PPO22" i="96"/>
  <c r="PPN22" i="96"/>
  <c r="PPM22" i="96"/>
  <c r="PPL22" i="96"/>
  <c r="PPK22" i="96"/>
  <c r="PPJ22" i="96"/>
  <c r="PPI22" i="96"/>
  <c r="PPH22" i="96"/>
  <c r="PPG22" i="96"/>
  <c r="PPF22" i="96"/>
  <c r="PPE22" i="96"/>
  <c r="PPD22" i="96"/>
  <c r="PPC22" i="96"/>
  <c r="PPB22" i="96"/>
  <c r="PPA22" i="96"/>
  <c r="POZ22" i="96"/>
  <c r="POY22" i="96"/>
  <c r="POX22" i="96"/>
  <c r="POW22" i="96"/>
  <c r="POV22" i="96"/>
  <c r="POU22" i="96"/>
  <c r="POT22" i="96"/>
  <c r="POS22" i="96"/>
  <c r="POR22" i="96"/>
  <c r="POQ22" i="96"/>
  <c r="POP22" i="96"/>
  <c r="POO22" i="96"/>
  <c r="PON22" i="96"/>
  <c r="POM22" i="96"/>
  <c r="POL22" i="96"/>
  <c r="POK22" i="96"/>
  <c r="POJ22" i="96"/>
  <c r="POI22" i="96"/>
  <c r="POH22" i="96"/>
  <c r="POG22" i="96"/>
  <c r="POF22" i="96"/>
  <c r="POE22" i="96"/>
  <c r="POD22" i="96"/>
  <c r="POC22" i="96"/>
  <c r="POB22" i="96"/>
  <c r="POA22" i="96"/>
  <c r="PNZ22" i="96"/>
  <c r="PNY22" i="96"/>
  <c r="PNX22" i="96"/>
  <c r="PNW22" i="96"/>
  <c r="PNV22" i="96"/>
  <c r="PNU22" i="96"/>
  <c r="PNT22" i="96"/>
  <c r="PNS22" i="96"/>
  <c r="PNR22" i="96"/>
  <c r="PNQ22" i="96"/>
  <c r="PNP22" i="96"/>
  <c r="PNO22" i="96"/>
  <c r="PNN22" i="96"/>
  <c r="PNM22" i="96"/>
  <c r="PNL22" i="96"/>
  <c r="PNK22" i="96"/>
  <c r="PNJ22" i="96"/>
  <c r="PNI22" i="96"/>
  <c r="PNH22" i="96"/>
  <c r="PNG22" i="96"/>
  <c r="PNF22" i="96"/>
  <c r="PNE22" i="96"/>
  <c r="PND22" i="96"/>
  <c r="PNC22" i="96"/>
  <c r="PNB22" i="96"/>
  <c r="PNA22" i="96"/>
  <c r="PMZ22" i="96"/>
  <c r="PMY22" i="96"/>
  <c r="PMX22" i="96"/>
  <c r="PMW22" i="96"/>
  <c r="PMV22" i="96"/>
  <c r="PMU22" i="96"/>
  <c r="PMT22" i="96"/>
  <c r="PMS22" i="96"/>
  <c r="PMR22" i="96"/>
  <c r="PMQ22" i="96"/>
  <c r="PMP22" i="96"/>
  <c r="PMO22" i="96"/>
  <c r="PMN22" i="96"/>
  <c r="PMM22" i="96"/>
  <c r="PML22" i="96"/>
  <c r="PMK22" i="96"/>
  <c r="PMJ22" i="96"/>
  <c r="PMI22" i="96"/>
  <c r="PMH22" i="96"/>
  <c r="PMG22" i="96"/>
  <c r="PMF22" i="96"/>
  <c r="PME22" i="96"/>
  <c r="PMD22" i="96"/>
  <c r="PMC22" i="96"/>
  <c r="PMB22" i="96"/>
  <c r="PMA22" i="96"/>
  <c r="PLZ22" i="96"/>
  <c r="PLY22" i="96"/>
  <c r="PLX22" i="96"/>
  <c r="PLW22" i="96"/>
  <c r="PLV22" i="96"/>
  <c r="PLU22" i="96"/>
  <c r="PLT22" i="96"/>
  <c r="PLS22" i="96"/>
  <c r="PLR22" i="96"/>
  <c r="PLQ22" i="96"/>
  <c r="PLP22" i="96"/>
  <c r="PLO22" i="96"/>
  <c r="PLN22" i="96"/>
  <c r="PLM22" i="96"/>
  <c r="PLL22" i="96"/>
  <c r="PLK22" i="96"/>
  <c r="PLJ22" i="96"/>
  <c r="PLI22" i="96"/>
  <c r="PLH22" i="96"/>
  <c r="PLG22" i="96"/>
  <c r="PLF22" i="96"/>
  <c r="PLE22" i="96"/>
  <c r="PLD22" i="96"/>
  <c r="PLC22" i="96"/>
  <c r="PLB22" i="96"/>
  <c r="PLA22" i="96"/>
  <c r="PKZ22" i="96"/>
  <c r="PKY22" i="96"/>
  <c r="PKX22" i="96"/>
  <c r="PKW22" i="96"/>
  <c r="PKV22" i="96"/>
  <c r="PKU22" i="96"/>
  <c r="PKT22" i="96"/>
  <c r="PKS22" i="96"/>
  <c r="PKR22" i="96"/>
  <c r="PKQ22" i="96"/>
  <c r="PKP22" i="96"/>
  <c r="PKO22" i="96"/>
  <c r="PKN22" i="96"/>
  <c r="PKM22" i="96"/>
  <c r="PKL22" i="96"/>
  <c r="PKK22" i="96"/>
  <c r="PKJ22" i="96"/>
  <c r="PKI22" i="96"/>
  <c r="PKH22" i="96"/>
  <c r="PKG22" i="96"/>
  <c r="PKF22" i="96"/>
  <c r="PKE22" i="96"/>
  <c r="PKD22" i="96"/>
  <c r="PKC22" i="96"/>
  <c r="PKB22" i="96"/>
  <c r="PKA22" i="96"/>
  <c r="PJZ22" i="96"/>
  <c r="PJY22" i="96"/>
  <c r="PJX22" i="96"/>
  <c r="PJW22" i="96"/>
  <c r="PJV22" i="96"/>
  <c r="PJU22" i="96"/>
  <c r="PJT22" i="96"/>
  <c r="PJS22" i="96"/>
  <c r="PJR22" i="96"/>
  <c r="PJQ22" i="96"/>
  <c r="PJP22" i="96"/>
  <c r="PJO22" i="96"/>
  <c r="PJN22" i="96"/>
  <c r="PJM22" i="96"/>
  <c r="PJL22" i="96"/>
  <c r="PJK22" i="96"/>
  <c r="PJJ22" i="96"/>
  <c r="PJI22" i="96"/>
  <c r="PJH22" i="96"/>
  <c r="PJG22" i="96"/>
  <c r="PJF22" i="96"/>
  <c r="PJE22" i="96"/>
  <c r="PJD22" i="96"/>
  <c r="PJC22" i="96"/>
  <c r="PJB22" i="96"/>
  <c r="PJA22" i="96"/>
  <c r="PIZ22" i="96"/>
  <c r="PIY22" i="96"/>
  <c r="PIX22" i="96"/>
  <c r="PIW22" i="96"/>
  <c r="PIV22" i="96"/>
  <c r="PIU22" i="96"/>
  <c r="PIT22" i="96"/>
  <c r="PIS22" i="96"/>
  <c r="PIR22" i="96"/>
  <c r="PIQ22" i="96"/>
  <c r="PIP22" i="96"/>
  <c r="PIO22" i="96"/>
  <c r="PIN22" i="96"/>
  <c r="PIM22" i="96"/>
  <c r="PIL22" i="96"/>
  <c r="PIK22" i="96"/>
  <c r="PIJ22" i="96"/>
  <c r="PII22" i="96"/>
  <c r="PIH22" i="96"/>
  <c r="PIG22" i="96"/>
  <c r="PIF22" i="96"/>
  <c r="PIE22" i="96"/>
  <c r="PID22" i="96"/>
  <c r="PIC22" i="96"/>
  <c r="PIB22" i="96"/>
  <c r="PIA22" i="96"/>
  <c r="PHZ22" i="96"/>
  <c r="PHY22" i="96"/>
  <c r="PHX22" i="96"/>
  <c r="PHW22" i="96"/>
  <c r="PHV22" i="96"/>
  <c r="PHU22" i="96"/>
  <c r="PHT22" i="96"/>
  <c r="PHS22" i="96"/>
  <c r="PHR22" i="96"/>
  <c r="PHQ22" i="96"/>
  <c r="PHP22" i="96"/>
  <c r="PHO22" i="96"/>
  <c r="PHN22" i="96"/>
  <c r="PHM22" i="96"/>
  <c r="PHL22" i="96"/>
  <c r="PHK22" i="96"/>
  <c r="PHJ22" i="96"/>
  <c r="PHI22" i="96"/>
  <c r="PHH22" i="96"/>
  <c r="PHG22" i="96"/>
  <c r="PHF22" i="96"/>
  <c r="PHE22" i="96"/>
  <c r="PHD22" i="96"/>
  <c r="PHC22" i="96"/>
  <c r="PHB22" i="96"/>
  <c r="PHA22" i="96"/>
  <c r="PGZ22" i="96"/>
  <c r="PGY22" i="96"/>
  <c r="PGX22" i="96"/>
  <c r="PGW22" i="96"/>
  <c r="PGV22" i="96"/>
  <c r="PGU22" i="96"/>
  <c r="PGT22" i="96"/>
  <c r="PGS22" i="96"/>
  <c r="PGR22" i="96"/>
  <c r="PGQ22" i="96"/>
  <c r="PGP22" i="96"/>
  <c r="PGO22" i="96"/>
  <c r="PGN22" i="96"/>
  <c r="PGM22" i="96"/>
  <c r="PGL22" i="96"/>
  <c r="PGK22" i="96"/>
  <c r="PGJ22" i="96"/>
  <c r="PGI22" i="96"/>
  <c r="PGH22" i="96"/>
  <c r="PGG22" i="96"/>
  <c r="PGF22" i="96"/>
  <c r="PGE22" i="96"/>
  <c r="PGD22" i="96"/>
  <c r="PGC22" i="96"/>
  <c r="PGB22" i="96"/>
  <c r="PGA22" i="96"/>
  <c r="PFZ22" i="96"/>
  <c r="PFY22" i="96"/>
  <c r="PFX22" i="96"/>
  <c r="PFW22" i="96"/>
  <c r="PFV22" i="96"/>
  <c r="PFU22" i="96"/>
  <c r="PFT22" i="96"/>
  <c r="PFS22" i="96"/>
  <c r="PFR22" i="96"/>
  <c r="PFQ22" i="96"/>
  <c r="PFP22" i="96"/>
  <c r="PFO22" i="96"/>
  <c r="PFN22" i="96"/>
  <c r="PFM22" i="96"/>
  <c r="PFL22" i="96"/>
  <c r="PFK22" i="96"/>
  <c r="PFJ22" i="96"/>
  <c r="PFI22" i="96"/>
  <c r="PFH22" i="96"/>
  <c r="PFG22" i="96"/>
  <c r="PFF22" i="96"/>
  <c r="PFE22" i="96"/>
  <c r="PFD22" i="96"/>
  <c r="PFC22" i="96"/>
  <c r="PFB22" i="96"/>
  <c r="PFA22" i="96"/>
  <c r="PEZ22" i="96"/>
  <c r="PEY22" i="96"/>
  <c r="PEX22" i="96"/>
  <c r="PEW22" i="96"/>
  <c r="PEV22" i="96"/>
  <c r="PEU22" i="96"/>
  <c r="PET22" i="96"/>
  <c r="PES22" i="96"/>
  <c r="PER22" i="96"/>
  <c r="PEQ22" i="96"/>
  <c r="PEP22" i="96"/>
  <c r="PEO22" i="96"/>
  <c r="PEN22" i="96"/>
  <c r="PEM22" i="96"/>
  <c r="PEL22" i="96"/>
  <c r="PEK22" i="96"/>
  <c r="PEJ22" i="96"/>
  <c r="PEI22" i="96"/>
  <c r="PEH22" i="96"/>
  <c r="PEG22" i="96"/>
  <c r="PEF22" i="96"/>
  <c r="PEE22" i="96"/>
  <c r="PED22" i="96"/>
  <c r="PEC22" i="96"/>
  <c r="PEB22" i="96"/>
  <c r="PEA22" i="96"/>
  <c r="PDZ22" i="96"/>
  <c r="PDY22" i="96"/>
  <c r="PDX22" i="96"/>
  <c r="PDW22" i="96"/>
  <c r="PDV22" i="96"/>
  <c r="PDU22" i="96"/>
  <c r="PDT22" i="96"/>
  <c r="PDS22" i="96"/>
  <c r="PDR22" i="96"/>
  <c r="PDQ22" i="96"/>
  <c r="PDP22" i="96"/>
  <c r="PDO22" i="96"/>
  <c r="PDN22" i="96"/>
  <c r="PDM22" i="96"/>
  <c r="PDL22" i="96"/>
  <c r="PDK22" i="96"/>
  <c r="PDJ22" i="96"/>
  <c r="PDI22" i="96"/>
  <c r="PDH22" i="96"/>
  <c r="PDG22" i="96"/>
  <c r="PDF22" i="96"/>
  <c r="PDE22" i="96"/>
  <c r="PDD22" i="96"/>
  <c r="PDC22" i="96"/>
  <c r="PDB22" i="96"/>
  <c r="PDA22" i="96"/>
  <c r="PCZ22" i="96"/>
  <c r="PCY22" i="96"/>
  <c r="PCX22" i="96"/>
  <c r="PCW22" i="96"/>
  <c r="PCV22" i="96"/>
  <c r="PCU22" i="96"/>
  <c r="PCT22" i="96"/>
  <c r="PCS22" i="96"/>
  <c r="PCR22" i="96"/>
  <c r="PCQ22" i="96"/>
  <c r="PCP22" i="96"/>
  <c r="PCO22" i="96"/>
  <c r="PCN22" i="96"/>
  <c r="PCM22" i="96"/>
  <c r="PCL22" i="96"/>
  <c r="PCK22" i="96"/>
  <c r="PCJ22" i="96"/>
  <c r="PCI22" i="96"/>
  <c r="PCH22" i="96"/>
  <c r="PCG22" i="96"/>
  <c r="PCF22" i="96"/>
  <c r="PCE22" i="96"/>
  <c r="PCD22" i="96"/>
  <c r="PCC22" i="96"/>
  <c r="PCB22" i="96"/>
  <c r="PCA22" i="96"/>
  <c r="PBZ22" i="96"/>
  <c r="PBY22" i="96"/>
  <c r="PBX22" i="96"/>
  <c r="PBW22" i="96"/>
  <c r="PBV22" i="96"/>
  <c r="PBU22" i="96"/>
  <c r="PBT22" i="96"/>
  <c r="PBS22" i="96"/>
  <c r="PBR22" i="96"/>
  <c r="PBQ22" i="96"/>
  <c r="PBP22" i="96"/>
  <c r="PBO22" i="96"/>
  <c r="PBN22" i="96"/>
  <c r="PBM22" i="96"/>
  <c r="PBL22" i="96"/>
  <c r="PBK22" i="96"/>
  <c r="PBJ22" i="96"/>
  <c r="PBI22" i="96"/>
  <c r="PBH22" i="96"/>
  <c r="PBG22" i="96"/>
  <c r="PBF22" i="96"/>
  <c r="PBE22" i="96"/>
  <c r="PBD22" i="96"/>
  <c r="PBC22" i="96"/>
  <c r="PBB22" i="96"/>
  <c r="PBA22" i="96"/>
  <c r="PAZ22" i="96"/>
  <c r="PAY22" i="96"/>
  <c r="PAX22" i="96"/>
  <c r="PAW22" i="96"/>
  <c r="PAV22" i="96"/>
  <c r="PAU22" i="96"/>
  <c r="PAT22" i="96"/>
  <c r="PAS22" i="96"/>
  <c r="PAR22" i="96"/>
  <c r="PAQ22" i="96"/>
  <c r="PAP22" i="96"/>
  <c r="PAO22" i="96"/>
  <c r="PAN22" i="96"/>
  <c r="PAM22" i="96"/>
  <c r="PAL22" i="96"/>
  <c r="PAK22" i="96"/>
  <c r="PAJ22" i="96"/>
  <c r="PAI22" i="96"/>
  <c r="PAH22" i="96"/>
  <c r="PAG22" i="96"/>
  <c r="PAF22" i="96"/>
  <c r="PAE22" i="96"/>
  <c r="PAD22" i="96"/>
  <c r="PAC22" i="96"/>
  <c r="PAB22" i="96"/>
  <c r="PAA22" i="96"/>
  <c r="OZZ22" i="96"/>
  <c r="OZY22" i="96"/>
  <c r="OZX22" i="96"/>
  <c r="OZW22" i="96"/>
  <c r="OZV22" i="96"/>
  <c r="OZU22" i="96"/>
  <c r="OZT22" i="96"/>
  <c r="OZS22" i="96"/>
  <c r="OZR22" i="96"/>
  <c r="OZQ22" i="96"/>
  <c r="OZP22" i="96"/>
  <c r="OZO22" i="96"/>
  <c r="OZN22" i="96"/>
  <c r="OZM22" i="96"/>
  <c r="OZL22" i="96"/>
  <c r="OZK22" i="96"/>
  <c r="OZJ22" i="96"/>
  <c r="OZI22" i="96"/>
  <c r="OZH22" i="96"/>
  <c r="OZG22" i="96"/>
  <c r="OZF22" i="96"/>
  <c r="OZE22" i="96"/>
  <c r="OZD22" i="96"/>
  <c r="OZC22" i="96"/>
  <c r="OZB22" i="96"/>
  <c r="OZA22" i="96"/>
  <c r="OYZ22" i="96"/>
  <c r="OYY22" i="96"/>
  <c r="OYX22" i="96"/>
  <c r="OYW22" i="96"/>
  <c r="OYV22" i="96"/>
  <c r="OYU22" i="96"/>
  <c r="OYT22" i="96"/>
  <c r="OYS22" i="96"/>
  <c r="OYR22" i="96"/>
  <c r="OYQ22" i="96"/>
  <c r="OYP22" i="96"/>
  <c r="OYO22" i="96"/>
  <c r="OYN22" i="96"/>
  <c r="OYM22" i="96"/>
  <c r="OYL22" i="96"/>
  <c r="OYK22" i="96"/>
  <c r="OYJ22" i="96"/>
  <c r="OYI22" i="96"/>
  <c r="OYH22" i="96"/>
  <c r="OYG22" i="96"/>
  <c r="OYF22" i="96"/>
  <c r="OYE22" i="96"/>
  <c r="OYD22" i="96"/>
  <c r="OYC22" i="96"/>
  <c r="OYB22" i="96"/>
  <c r="OYA22" i="96"/>
  <c r="OXZ22" i="96"/>
  <c r="OXY22" i="96"/>
  <c r="OXX22" i="96"/>
  <c r="OXW22" i="96"/>
  <c r="OXV22" i="96"/>
  <c r="OXU22" i="96"/>
  <c r="OXT22" i="96"/>
  <c r="OXS22" i="96"/>
  <c r="OXR22" i="96"/>
  <c r="OXQ22" i="96"/>
  <c r="OXP22" i="96"/>
  <c r="OXO22" i="96"/>
  <c r="OXN22" i="96"/>
  <c r="OXM22" i="96"/>
  <c r="OXL22" i="96"/>
  <c r="OXK22" i="96"/>
  <c r="OXJ22" i="96"/>
  <c r="OXI22" i="96"/>
  <c r="OXH22" i="96"/>
  <c r="OXG22" i="96"/>
  <c r="OXF22" i="96"/>
  <c r="OXE22" i="96"/>
  <c r="OXD22" i="96"/>
  <c r="OXC22" i="96"/>
  <c r="OXB22" i="96"/>
  <c r="OXA22" i="96"/>
  <c r="OWZ22" i="96"/>
  <c r="OWY22" i="96"/>
  <c r="OWX22" i="96"/>
  <c r="OWW22" i="96"/>
  <c r="OWV22" i="96"/>
  <c r="OWU22" i="96"/>
  <c r="OWT22" i="96"/>
  <c r="OWS22" i="96"/>
  <c r="OWR22" i="96"/>
  <c r="OWQ22" i="96"/>
  <c r="OWP22" i="96"/>
  <c r="OWO22" i="96"/>
  <c r="OWN22" i="96"/>
  <c r="OWM22" i="96"/>
  <c r="OWL22" i="96"/>
  <c r="OWK22" i="96"/>
  <c r="OWJ22" i="96"/>
  <c r="OWI22" i="96"/>
  <c r="OWH22" i="96"/>
  <c r="OWG22" i="96"/>
  <c r="OWF22" i="96"/>
  <c r="OWE22" i="96"/>
  <c r="OWD22" i="96"/>
  <c r="OWC22" i="96"/>
  <c r="OWB22" i="96"/>
  <c r="OWA22" i="96"/>
  <c r="OVZ22" i="96"/>
  <c r="OVY22" i="96"/>
  <c r="OVX22" i="96"/>
  <c r="OVW22" i="96"/>
  <c r="OVV22" i="96"/>
  <c r="OVU22" i="96"/>
  <c r="OVT22" i="96"/>
  <c r="OVS22" i="96"/>
  <c r="OVR22" i="96"/>
  <c r="OVQ22" i="96"/>
  <c r="OVP22" i="96"/>
  <c r="OVO22" i="96"/>
  <c r="OVN22" i="96"/>
  <c r="OVM22" i="96"/>
  <c r="OVL22" i="96"/>
  <c r="OVK22" i="96"/>
  <c r="OVJ22" i="96"/>
  <c r="OVI22" i="96"/>
  <c r="OVH22" i="96"/>
  <c r="OVG22" i="96"/>
  <c r="OVF22" i="96"/>
  <c r="OVE22" i="96"/>
  <c r="OVD22" i="96"/>
  <c r="OVC22" i="96"/>
  <c r="OVB22" i="96"/>
  <c r="OVA22" i="96"/>
  <c r="OUZ22" i="96"/>
  <c r="OUY22" i="96"/>
  <c r="OUX22" i="96"/>
  <c r="OUW22" i="96"/>
  <c r="OUV22" i="96"/>
  <c r="OUU22" i="96"/>
  <c r="OUT22" i="96"/>
  <c r="OUS22" i="96"/>
  <c r="OUR22" i="96"/>
  <c r="OUQ22" i="96"/>
  <c r="OUP22" i="96"/>
  <c r="OUO22" i="96"/>
  <c r="OUN22" i="96"/>
  <c r="OUM22" i="96"/>
  <c r="OUL22" i="96"/>
  <c r="OUK22" i="96"/>
  <c r="OUJ22" i="96"/>
  <c r="OUI22" i="96"/>
  <c r="OUH22" i="96"/>
  <c r="OUG22" i="96"/>
  <c r="OUF22" i="96"/>
  <c r="OUE22" i="96"/>
  <c r="OUD22" i="96"/>
  <c r="OUC22" i="96"/>
  <c r="OUB22" i="96"/>
  <c r="OUA22" i="96"/>
  <c r="OTZ22" i="96"/>
  <c r="OTY22" i="96"/>
  <c r="OTX22" i="96"/>
  <c r="OTW22" i="96"/>
  <c r="OTV22" i="96"/>
  <c r="OTU22" i="96"/>
  <c r="OTT22" i="96"/>
  <c r="OTS22" i="96"/>
  <c r="OTR22" i="96"/>
  <c r="OTQ22" i="96"/>
  <c r="OTP22" i="96"/>
  <c r="OTO22" i="96"/>
  <c r="OTN22" i="96"/>
  <c r="OTM22" i="96"/>
  <c r="OTL22" i="96"/>
  <c r="OTK22" i="96"/>
  <c r="OTJ22" i="96"/>
  <c r="OTI22" i="96"/>
  <c r="OTH22" i="96"/>
  <c r="OTG22" i="96"/>
  <c r="OTF22" i="96"/>
  <c r="OTE22" i="96"/>
  <c r="OTD22" i="96"/>
  <c r="OTC22" i="96"/>
  <c r="OTB22" i="96"/>
  <c r="OTA22" i="96"/>
  <c r="OSZ22" i="96"/>
  <c r="OSY22" i="96"/>
  <c r="OSX22" i="96"/>
  <c r="OSW22" i="96"/>
  <c r="OSV22" i="96"/>
  <c r="OSU22" i="96"/>
  <c r="OST22" i="96"/>
  <c r="OSS22" i="96"/>
  <c r="OSR22" i="96"/>
  <c r="OSQ22" i="96"/>
  <c r="OSP22" i="96"/>
  <c r="OSO22" i="96"/>
  <c r="OSN22" i="96"/>
  <c r="OSM22" i="96"/>
  <c r="OSL22" i="96"/>
  <c r="OSK22" i="96"/>
  <c r="OSJ22" i="96"/>
  <c r="OSI22" i="96"/>
  <c r="OSH22" i="96"/>
  <c r="OSG22" i="96"/>
  <c r="OSF22" i="96"/>
  <c r="OSE22" i="96"/>
  <c r="OSD22" i="96"/>
  <c r="OSC22" i="96"/>
  <c r="OSB22" i="96"/>
  <c r="OSA22" i="96"/>
  <c r="ORZ22" i="96"/>
  <c r="ORY22" i="96"/>
  <c r="ORX22" i="96"/>
  <c r="ORW22" i="96"/>
  <c r="ORV22" i="96"/>
  <c r="ORU22" i="96"/>
  <c r="ORT22" i="96"/>
  <c r="ORS22" i="96"/>
  <c r="ORR22" i="96"/>
  <c r="ORQ22" i="96"/>
  <c r="ORP22" i="96"/>
  <c r="ORO22" i="96"/>
  <c r="ORN22" i="96"/>
  <c r="ORM22" i="96"/>
  <c r="ORL22" i="96"/>
  <c r="ORK22" i="96"/>
  <c r="ORJ22" i="96"/>
  <c r="ORI22" i="96"/>
  <c r="ORH22" i="96"/>
  <c r="ORG22" i="96"/>
  <c r="ORF22" i="96"/>
  <c r="ORE22" i="96"/>
  <c r="ORD22" i="96"/>
  <c r="ORC22" i="96"/>
  <c r="ORB22" i="96"/>
  <c r="ORA22" i="96"/>
  <c r="OQZ22" i="96"/>
  <c r="OQY22" i="96"/>
  <c r="OQX22" i="96"/>
  <c r="OQW22" i="96"/>
  <c r="OQV22" i="96"/>
  <c r="OQU22" i="96"/>
  <c r="OQT22" i="96"/>
  <c r="OQS22" i="96"/>
  <c r="OQR22" i="96"/>
  <c r="OQQ22" i="96"/>
  <c r="OQP22" i="96"/>
  <c r="OQO22" i="96"/>
  <c r="OQN22" i="96"/>
  <c r="OQM22" i="96"/>
  <c r="OQL22" i="96"/>
  <c r="OQK22" i="96"/>
  <c r="OQJ22" i="96"/>
  <c r="OQI22" i="96"/>
  <c r="OQH22" i="96"/>
  <c r="OQG22" i="96"/>
  <c r="OQF22" i="96"/>
  <c r="OQE22" i="96"/>
  <c r="OQD22" i="96"/>
  <c r="OQC22" i="96"/>
  <c r="OQB22" i="96"/>
  <c r="OQA22" i="96"/>
  <c r="OPZ22" i="96"/>
  <c r="OPY22" i="96"/>
  <c r="OPX22" i="96"/>
  <c r="OPW22" i="96"/>
  <c r="OPV22" i="96"/>
  <c r="OPU22" i="96"/>
  <c r="OPT22" i="96"/>
  <c r="OPS22" i="96"/>
  <c r="OPR22" i="96"/>
  <c r="OPQ22" i="96"/>
  <c r="OPP22" i="96"/>
  <c r="OPO22" i="96"/>
  <c r="OPN22" i="96"/>
  <c r="OPM22" i="96"/>
  <c r="OPL22" i="96"/>
  <c r="OPK22" i="96"/>
  <c r="OPJ22" i="96"/>
  <c r="OPI22" i="96"/>
  <c r="OPH22" i="96"/>
  <c r="OPG22" i="96"/>
  <c r="OPF22" i="96"/>
  <c r="OPE22" i="96"/>
  <c r="OPD22" i="96"/>
  <c r="OPC22" i="96"/>
  <c r="OPB22" i="96"/>
  <c r="OPA22" i="96"/>
  <c r="OOZ22" i="96"/>
  <c r="OOY22" i="96"/>
  <c r="OOX22" i="96"/>
  <c r="OOW22" i="96"/>
  <c r="OOV22" i="96"/>
  <c r="OOU22" i="96"/>
  <c r="OOT22" i="96"/>
  <c r="OOS22" i="96"/>
  <c r="OOR22" i="96"/>
  <c r="OOQ22" i="96"/>
  <c r="OOP22" i="96"/>
  <c r="OOO22" i="96"/>
  <c r="OON22" i="96"/>
  <c r="OOM22" i="96"/>
  <c r="OOL22" i="96"/>
  <c r="OOK22" i="96"/>
  <c r="OOJ22" i="96"/>
  <c r="OOI22" i="96"/>
  <c r="OOH22" i="96"/>
  <c r="OOG22" i="96"/>
  <c r="OOF22" i="96"/>
  <c r="OOE22" i="96"/>
  <c r="OOD22" i="96"/>
  <c r="OOC22" i="96"/>
  <c r="OOB22" i="96"/>
  <c r="OOA22" i="96"/>
  <c r="ONZ22" i="96"/>
  <c r="ONY22" i="96"/>
  <c r="ONX22" i="96"/>
  <c r="ONW22" i="96"/>
  <c r="ONV22" i="96"/>
  <c r="ONU22" i="96"/>
  <c r="ONT22" i="96"/>
  <c r="ONS22" i="96"/>
  <c r="ONR22" i="96"/>
  <c r="ONQ22" i="96"/>
  <c r="ONP22" i="96"/>
  <c r="ONO22" i="96"/>
  <c r="ONN22" i="96"/>
  <c r="ONM22" i="96"/>
  <c r="ONL22" i="96"/>
  <c r="ONK22" i="96"/>
  <c r="ONJ22" i="96"/>
  <c r="ONI22" i="96"/>
  <c r="ONH22" i="96"/>
  <c r="ONG22" i="96"/>
  <c r="ONF22" i="96"/>
  <c r="ONE22" i="96"/>
  <c r="OND22" i="96"/>
  <c r="ONC22" i="96"/>
  <c r="ONB22" i="96"/>
  <c r="ONA22" i="96"/>
  <c r="OMZ22" i="96"/>
  <c r="OMY22" i="96"/>
  <c r="OMX22" i="96"/>
  <c r="OMW22" i="96"/>
  <c r="OMV22" i="96"/>
  <c r="OMU22" i="96"/>
  <c r="OMT22" i="96"/>
  <c r="OMS22" i="96"/>
  <c r="OMR22" i="96"/>
  <c r="OMQ22" i="96"/>
  <c r="OMP22" i="96"/>
  <c r="OMO22" i="96"/>
  <c r="OMN22" i="96"/>
  <c r="OMM22" i="96"/>
  <c r="OML22" i="96"/>
  <c r="OMK22" i="96"/>
  <c r="OMJ22" i="96"/>
  <c r="OMI22" i="96"/>
  <c r="OMH22" i="96"/>
  <c r="OMG22" i="96"/>
  <c r="OMF22" i="96"/>
  <c r="OME22" i="96"/>
  <c r="OMD22" i="96"/>
  <c r="OMC22" i="96"/>
  <c r="OMB22" i="96"/>
  <c r="OMA22" i="96"/>
  <c r="OLZ22" i="96"/>
  <c r="OLY22" i="96"/>
  <c r="OLX22" i="96"/>
  <c r="OLW22" i="96"/>
  <c r="OLV22" i="96"/>
  <c r="OLU22" i="96"/>
  <c r="OLT22" i="96"/>
  <c r="OLS22" i="96"/>
  <c r="OLR22" i="96"/>
  <c r="OLQ22" i="96"/>
  <c r="OLP22" i="96"/>
  <c r="OLO22" i="96"/>
  <c r="OLN22" i="96"/>
  <c r="OLM22" i="96"/>
  <c r="OLL22" i="96"/>
  <c r="OLK22" i="96"/>
  <c r="OLJ22" i="96"/>
  <c r="OLI22" i="96"/>
  <c r="OLH22" i="96"/>
  <c r="OLG22" i="96"/>
  <c r="OLF22" i="96"/>
  <c r="OLE22" i="96"/>
  <c r="OLD22" i="96"/>
  <c r="OLC22" i="96"/>
  <c r="OLB22" i="96"/>
  <c r="OLA22" i="96"/>
  <c r="OKZ22" i="96"/>
  <c r="OKY22" i="96"/>
  <c r="OKX22" i="96"/>
  <c r="OKW22" i="96"/>
  <c r="OKV22" i="96"/>
  <c r="OKU22" i="96"/>
  <c r="OKT22" i="96"/>
  <c r="OKS22" i="96"/>
  <c r="OKR22" i="96"/>
  <c r="OKQ22" i="96"/>
  <c r="OKP22" i="96"/>
  <c r="OKO22" i="96"/>
  <c r="OKN22" i="96"/>
  <c r="OKM22" i="96"/>
  <c r="OKL22" i="96"/>
  <c r="OKK22" i="96"/>
  <c r="OKJ22" i="96"/>
  <c r="OKI22" i="96"/>
  <c r="OKH22" i="96"/>
  <c r="OKG22" i="96"/>
  <c r="OKF22" i="96"/>
  <c r="OKE22" i="96"/>
  <c r="OKD22" i="96"/>
  <c r="OKC22" i="96"/>
  <c r="OKB22" i="96"/>
  <c r="OKA22" i="96"/>
  <c r="OJZ22" i="96"/>
  <c r="OJY22" i="96"/>
  <c r="OJX22" i="96"/>
  <c r="OJW22" i="96"/>
  <c r="OJV22" i="96"/>
  <c r="OJU22" i="96"/>
  <c r="OJT22" i="96"/>
  <c r="OJS22" i="96"/>
  <c r="OJR22" i="96"/>
  <c r="OJQ22" i="96"/>
  <c r="OJP22" i="96"/>
  <c r="OJO22" i="96"/>
  <c r="OJN22" i="96"/>
  <c r="OJM22" i="96"/>
  <c r="OJL22" i="96"/>
  <c r="OJK22" i="96"/>
  <c r="OJJ22" i="96"/>
  <c r="OJI22" i="96"/>
  <c r="OJH22" i="96"/>
  <c r="OJG22" i="96"/>
  <c r="OJF22" i="96"/>
  <c r="OJE22" i="96"/>
  <c r="OJD22" i="96"/>
  <c r="OJC22" i="96"/>
  <c r="OJB22" i="96"/>
  <c r="OJA22" i="96"/>
  <c r="OIZ22" i="96"/>
  <c r="OIY22" i="96"/>
  <c r="OIX22" i="96"/>
  <c r="OIW22" i="96"/>
  <c r="OIV22" i="96"/>
  <c r="OIU22" i="96"/>
  <c r="OIT22" i="96"/>
  <c r="OIS22" i="96"/>
  <c r="OIR22" i="96"/>
  <c r="OIQ22" i="96"/>
  <c r="OIP22" i="96"/>
  <c r="OIO22" i="96"/>
  <c r="OIN22" i="96"/>
  <c r="OIM22" i="96"/>
  <c r="OIL22" i="96"/>
  <c r="OIK22" i="96"/>
  <c r="OIJ22" i="96"/>
  <c r="OII22" i="96"/>
  <c r="OIH22" i="96"/>
  <c r="OIG22" i="96"/>
  <c r="OIF22" i="96"/>
  <c r="OIE22" i="96"/>
  <c r="OID22" i="96"/>
  <c r="OIC22" i="96"/>
  <c r="OIB22" i="96"/>
  <c r="OIA22" i="96"/>
  <c r="OHZ22" i="96"/>
  <c r="OHY22" i="96"/>
  <c r="OHX22" i="96"/>
  <c r="OHW22" i="96"/>
  <c r="OHV22" i="96"/>
  <c r="OHU22" i="96"/>
  <c r="OHT22" i="96"/>
  <c r="OHS22" i="96"/>
  <c r="OHR22" i="96"/>
  <c r="OHQ22" i="96"/>
  <c r="OHP22" i="96"/>
  <c r="OHO22" i="96"/>
  <c r="OHN22" i="96"/>
  <c r="OHM22" i="96"/>
  <c r="OHL22" i="96"/>
  <c r="OHK22" i="96"/>
  <c r="OHJ22" i="96"/>
  <c r="OHI22" i="96"/>
  <c r="OHH22" i="96"/>
  <c r="OHG22" i="96"/>
  <c r="OHF22" i="96"/>
  <c r="OHE22" i="96"/>
  <c r="OHD22" i="96"/>
  <c r="OHC22" i="96"/>
  <c r="OHB22" i="96"/>
  <c r="OHA22" i="96"/>
  <c r="OGZ22" i="96"/>
  <c r="OGY22" i="96"/>
  <c r="OGX22" i="96"/>
  <c r="OGW22" i="96"/>
  <c r="OGV22" i="96"/>
  <c r="OGU22" i="96"/>
  <c r="OGT22" i="96"/>
  <c r="OGS22" i="96"/>
  <c r="OGR22" i="96"/>
  <c r="OGQ22" i="96"/>
  <c r="OGP22" i="96"/>
  <c r="OGO22" i="96"/>
  <c r="OGN22" i="96"/>
  <c r="OGM22" i="96"/>
  <c r="OGL22" i="96"/>
  <c r="OGK22" i="96"/>
  <c r="OGJ22" i="96"/>
  <c r="OGI22" i="96"/>
  <c r="OGH22" i="96"/>
  <c r="OGG22" i="96"/>
  <c r="OGF22" i="96"/>
  <c r="OGE22" i="96"/>
  <c r="OGD22" i="96"/>
  <c r="OGC22" i="96"/>
  <c r="OGB22" i="96"/>
  <c r="OGA22" i="96"/>
  <c r="OFZ22" i="96"/>
  <c r="OFY22" i="96"/>
  <c r="OFX22" i="96"/>
  <c r="OFW22" i="96"/>
  <c r="OFV22" i="96"/>
  <c r="OFU22" i="96"/>
  <c r="OFT22" i="96"/>
  <c r="OFS22" i="96"/>
  <c r="OFR22" i="96"/>
  <c r="OFQ22" i="96"/>
  <c r="OFP22" i="96"/>
  <c r="OFO22" i="96"/>
  <c r="OFN22" i="96"/>
  <c r="OFM22" i="96"/>
  <c r="OFL22" i="96"/>
  <c r="OFK22" i="96"/>
  <c r="OFJ22" i="96"/>
  <c r="OFI22" i="96"/>
  <c r="OFH22" i="96"/>
  <c r="OFG22" i="96"/>
  <c r="OFF22" i="96"/>
  <c r="OFE22" i="96"/>
  <c r="OFD22" i="96"/>
  <c r="OFC22" i="96"/>
  <c r="OFB22" i="96"/>
  <c r="OFA22" i="96"/>
  <c r="OEZ22" i="96"/>
  <c r="OEY22" i="96"/>
  <c r="OEX22" i="96"/>
  <c r="OEW22" i="96"/>
  <c r="OEV22" i="96"/>
  <c r="OEU22" i="96"/>
  <c r="OET22" i="96"/>
  <c r="OES22" i="96"/>
  <c r="OER22" i="96"/>
  <c r="OEQ22" i="96"/>
  <c r="OEP22" i="96"/>
  <c r="OEO22" i="96"/>
  <c r="OEN22" i="96"/>
  <c r="OEM22" i="96"/>
  <c r="OEL22" i="96"/>
  <c r="OEK22" i="96"/>
  <c r="OEJ22" i="96"/>
  <c r="OEI22" i="96"/>
  <c r="OEH22" i="96"/>
  <c r="OEG22" i="96"/>
  <c r="OEF22" i="96"/>
  <c r="OEE22" i="96"/>
  <c r="OED22" i="96"/>
  <c r="OEC22" i="96"/>
  <c r="OEB22" i="96"/>
  <c r="OEA22" i="96"/>
  <c r="ODZ22" i="96"/>
  <c r="ODY22" i="96"/>
  <c r="ODX22" i="96"/>
  <c r="ODW22" i="96"/>
  <c r="ODV22" i="96"/>
  <c r="ODU22" i="96"/>
  <c r="ODT22" i="96"/>
  <c r="ODS22" i="96"/>
  <c r="ODR22" i="96"/>
  <c r="ODQ22" i="96"/>
  <c r="ODP22" i="96"/>
  <c r="ODO22" i="96"/>
  <c r="ODN22" i="96"/>
  <c r="ODM22" i="96"/>
  <c r="ODL22" i="96"/>
  <c r="ODK22" i="96"/>
  <c r="ODJ22" i="96"/>
  <c r="ODI22" i="96"/>
  <c r="ODH22" i="96"/>
  <c r="ODG22" i="96"/>
  <c r="ODF22" i="96"/>
  <c r="ODE22" i="96"/>
  <c r="ODD22" i="96"/>
  <c r="ODC22" i="96"/>
  <c r="ODB22" i="96"/>
  <c r="ODA22" i="96"/>
  <c r="OCZ22" i="96"/>
  <c r="OCY22" i="96"/>
  <c r="OCX22" i="96"/>
  <c r="OCW22" i="96"/>
  <c r="OCV22" i="96"/>
  <c r="OCU22" i="96"/>
  <c r="OCT22" i="96"/>
  <c r="OCS22" i="96"/>
  <c r="OCR22" i="96"/>
  <c r="OCQ22" i="96"/>
  <c r="OCP22" i="96"/>
  <c r="OCO22" i="96"/>
  <c r="OCN22" i="96"/>
  <c r="OCM22" i="96"/>
  <c r="OCL22" i="96"/>
  <c r="OCK22" i="96"/>
  <c r="OCJ22" i="96"/>
  <c r="OCI22" i="96"/>
  <c r="OCH22" i="96"/>
  <c r="OCG22" i="96"/>
  <c r="OCF22" i="96"/>
  <c r="OCE22" i="96"/>
  <c r="OCD22" i="96"/>
  <c r="OCC22" i="96"/>
  <c r="OCB22" i="96"/>
  <c r="OCA22" i="96"/>
  <c r="OBZ22" i="96"/>
  <c r="OBY22" i="96"/>
  <c r="OBX22" i="96"/>
  <c r="OBW22" i="96"/>
  <c r="OBV22" i="96"/>
  <c r="OBU22" i="96"/>
  <c r="OBT22" i="96"/>
  <c r="OBS22" i="96"/>
  <c r="OBR22" i="96"/>
  <c r="OBQ22" i="96"/>
  <c r="OBP22" i="96"/>
  <c r="OBO22" i="96"/>
  <c r="OBN22" i="96"/>
  <c r="OBM22" i="96"/>
  <c r="OBL22" i="96"/>
  <c r="OBK22" i="96"/>
  <c r="OBJ22" i="96"/>
  <c r="OBI22" i="96"/>
  <c r="OBH22" i="96"/>
  <c r="OBG22" i="96"/>
  <c r="OBF22" i="96"/>
  <c r="OBE22" i="96"/>
  <c r="OBD22" i="96"/>
  <c r="OBC22" i="96"/>
  <c r="OBB22" i="96"/>
  <c r="OBA22" i="96"/>
  <c r="OAZ22" i="96"/>
  <c r="OAY22" i="96"/>
  <c r="OAX22" i="96"/>
  <c r="OAW22" i="96"/>
  <c r="OAV22" i="96"/>
  <c r="OAU22" i="96"/>
  <c r="OAT22" i="96"/>
  <c r="OAS22" i="96"/>
  <c r="OAR22" i="96"/>
  <c r="OAQ22" i="96"/>
  <c r="OAP22" i="96"/>
  <c r="OAO22" i="96"/>
  <c r="OAN22" i="96"/>
  <c r="OAM22" i="96"/>
  <c r="OAL22" i="96"/>
  <c r="OAK22" i="96"/>
  <c r="OAJ22" i="96"/>
  <c r="OAI22" i="96"/>
  <c r="OAH22" i="96"/>
  <c r="OAG22" i="96"/>
  <c r="OAF22" i="96"/>
  <c r="OAE22" i="96"/>
  <c r="OAD22" i="96"/>
  <c r="OAC22" i="96"/>
  <c r="OAB22" i="96"/>
  <c r="OAA22" i="96"/>
  <c r="NZZ22" i="96"/>
  <c r="NZY22" i="96"/>
  <c r="NZX22" i="96"/>
  <c r="NZW22" i="96"/>
  <c r="NZV22" i="96"/>
  <c r="NZU22" i="96"/>
  <c r="NZT22" i="96"/>
  <c r="NZS22" i="96"/>
  <c r="NZR22" i="96"/>
  <c r="NZQ22" i="96"/>
  <c r="NZP22" i="96"/>
  <c r="NZO22" i="96"/>
  <c r="NZN22" i="96"/>
  <c r="NZM22" i="96"/>
  <c r="NZL22" i="96"/>
  <c r="NZK22" i="96"/>
  <c r="NZJ22" i="96"/>
  <c r="NZI22" i="96"/>
  <c r="NZH22" i="96"/>
  <c r="NZG22" i="96"/>
  <c r="NZF22" i="96"/>
  <c r="NZE22" i="96"/>
  <c r="NZD22" i="96"/>
  <c r="NZC22" i="96"/>
  <c r="NZB22" i="96"/>
  <c r="NZA22" i="96"/>
  <c r="NYZ22" i="96"/>
  <c r="NYY22" i="96"/>
  <c r="NYX22" i="96"/>
  <c r="NYW22" i="96"/>
  <c r="NYV22" i="96"/>
  <c r="NYU22" i="96"/>
  <c r="NYT22" i="96"/>
  <c r="NYS22" i="96"/>
  <c r="NYR22" i="96"/>
  <c r="NYQ22" i="96"/>
  <c r="NYP22" i="96"/>
  <c r="NYO22" i="96"/>
  <c r="NYN22" i="96"/>
  <c r="NYM22" i="96"/>
  <c r="NYL22" i="96"/>
  <c r="NYK22" i="96"/>
  <c r="NYJ22" i="96"/>
  <c r="NYI22" i="96"/>
  <c r="NYH22" i="96"/>
  <c r="NYG22" i="96"/>
  <c r="NYF22" i="96"/>
  <c r="NYE22" i="96"/>
  <c r="NYD22" i="96"/>
  <c r="NYC22" i="96"/>
  <c r="NYB22" i="96"/>
  <c r="NYA22" i="96"/>
  <c r="NXZ22" i="96"/>
  <c r="NXY22" i="96"/>
  <c r="NXX22" i="96"/>
  <c r="NXW22" i="96"/>
  <c r="NXV22" i="96"/>
  <c r="NXU22" i="96"/>
  <c r="NXT22" i="96"/>
  <c r="NXS22" i="96"/>
  <c r="NXR22" i="96"/>
  <c r="NXQ22" i="96"/>
  <c r="NXP22" i="96"/>
  <c r="NXO22" i="96"/>
  <c r="NXN22" i="96"/>
  <c r="NXM22" i="96"/>
  <c r="NXL22" i="96"/>
  <c r="NXK22" i="96"/>
  <c r="NXJ22" i="96"/>
  <c r="NXI22" i="96"/>
  <c r="NXH22" i="96"/>
  <c r="NXG22" i="96"/>
  <c r="NXF22" i="96"/>
  <c r="NXE22" i="96"/>
  <c r="NXD22" i="96"/>
  <c r="NXC22" i="96"/>
  <c r="NXB22" i="96"/>
  <c r="NXA22" i="96"/>
  <c r="NWZ22" i="96"/>
  <c r="NWY22" i="96"/>
  <c r="NWX22" i="96"/>
  <c r="NWW22" i="96"/>
  <c r="NWV22" i="96"/>
  <c r="NWU22" i="96"/>
  <c r="NWT22" i="96"/>
  <c r="NWS22" i="96"/>
  <c r="NWR22" i="96"/>
  <c r="NWQ22" i="96"/>
  <c r="NWP22" i="96"/>
  <c r="NWO22" i="96"/>
  <c r="NWN22" i="96"/>
  <c r="NWM22" i="96"/>
  <c r="NWL22" i="96"/>
  <c r="NWK22" i="96"/>
  <c r="NWJ22" i="96"/>
  <c r="NWI22" i="96"/>
  <c r="NWH22" i="96"/>
  <c r="NWG22" i="96"/>
  <c r="NWF22" i="96"/>
  <c r="NWE22" i="96"/>
  <c r="NWD22" i="96"/>
  <c r="NWC22" i="96"/>
  <c r="NWB22" i="96"/>
  <c r="NWA22" i="96"/>
  <c r="NVZ22" i="96"/>
  <c r="NVY22" i="96"/>
  <c r="NVX22" i="96"/>
  <c r="NVW22" i="96"/>
  <c r="NVV22" i="96"/>
  <c r="NVU22" i="96"/>
  <c r="NVT22" i="96"/>
  <c r="NVS22" i="96"/>
  <c r="NVR22" i="96"/>
  <c r="NVQ22" i="96"/>
  <c r="NVP22" i="96"/>
  <c r="NVO22" i="96"/>
  <c r="NVN22" i="96"/>
  <c r="NVM22" i="96"/>
  <c r="NVL22" i="96"/>
  <c r="NVK22" i="96"/>
  <c r="NVJ22" i="96"/>
  <c r="NVI22" i="96"/>
  <c r="NVH22" i="96"/>
  <c r="NVG22" i="96"/>
  <c r="NVF22" i="96"/>
  <c r="NVE22" i="96"/>
  <c r="NVD22" i="96"/>
  <c r="NVC22" i="96"/>
  <c r="NVB22" i="96"/>
  <c r="NVA22" i="96"/>
  <c r="NUZ22" i="96"/>
  <c r="NUY22" i="96"/>
  <c r="NUX22" i="96"/>
  <c r="NUW22" i="96"/>
  <c r="NUV22" i="96"/>
  <c r="NUU22" i="96"/>
  <c r="NUT22" i="96"/>
  <c r="NUS22" i="96"/>
  <c r="NUR22" i="96"/>
  <c r="NUQ22" i="96"/>
  <c r="NUP22" i="96"/>
  <c r="NUO22" i="96"/>
  <c r="NUN22" i="96"/>
  <c r="NUM22" i="96"/>
  <c r="NUL22" i="96"/>
  <c r="NUK22" i="96"/>
  <c r="NUJ22" i="96"/>
  <c r="NUI22" i="96"/>
  <c r="NUH22" i="96"/>
  <c r="NUG22" i="96"/>
  <c r="NUF22" i="96"/>
  <c r="NUE22" i="96"/>
  <c r="NUD22" i="96"/>
  <c r="NUC22" i="96"/>
  <c r="NUB22" i="96"/>
  <c r="NUA22" i="96"/>
  <c r="NTZ22" i="96"/>
  <c r="NTY22" i="96"/>
  <c r="NTX22" i="96"/>
  <c r="NTW22" i="96"/>
  <c r="NTV22" i="96"/>
  <c r="NTU22" i="96"/>
  <c r="NTT22" i="96"/>
  <c r="NTS22" i="96"/>
  <c r="NTR22" i="96"/>
  <c r="NTQ22" i="96"/>
  <c r="NTP22" i="96"/>
  <c r="NTO22" i="96"/>
  <c r="NTN22" i="96"/>
  <c r="NTM22" i="96"/>
  <c r="NTL22" i="96"/>
  <c r="NTK22" i="96"/>
  <c r="NTJ22" i="96"/>
  <c r="NTI22" i="96"/>
  <c r="NTH22" i="96"/>
  <c r="NTG22" i="96"/>
  <c r="NTF22" i="96"/>
  <c r="NTE22" i="96"/>
  <c r="NTD22" i="96"/>
  <c r="NTC22" i="96"/>
  <c r="NTB22" i="96"/>
  <c r="NTA22" i="96"/>
  <c r="NSZ22" i="96"/>
  <c r="NSY22" i="96"/>
  <c r="NSX22" i="96"/>
  <c r="NSW22" i="96"/>
  <c r="NSV22" i="96"/>
  <c r="NSU22" i="96"/>
  <c r="NST22" i="96"/>
  <c r="NSS22" i="96"/>
  <c r="NSR22" i="96"/>
  <c r="NSQ22" i="96"/>
  <c r="NSP22" i="96"/>
  <c r="NSO22" i="96"/>
  <c r="NSN22" i="96"/>
  <c r="NSM22" i="96"/>
  <c r="NSL22" i="96"/>
  <c r="NSK22" i="96"/>
  <c r="NSJ22" i="96"/>
  <c r="NSI22" i="96"/>
  <c r="NSH22" i="96"/>
  <c r="NSG22" i="96"/>
  <c r="NSF22" i="96"/>
  <c r="NSE22" i="96"/>
  <c r="NSD22" i="96"/>
  <c r="NSC22" i="96"/>
  <c r="NSB22" i="96"/>
  <c r="NSA22" i="96"/>
  <c r="NRZ22" i="96"/>
  <c r="NRY22" i="96"/>
  <c r="NRX22" i="96"/>
  <c r="NRW22" i="96"/>
  <c r="NRV22" i="96"/>
  <c r="NRU22" i="96"/>
  <c r="NRT22" i="96"/>
  <c r="NRS22" i="96"/>
  <c r="NRR22" i="96"/>
  <c r="NRQ22" i="96"/>
  <c r="NRP22" i="96"/>
  <c r="NRO22" i="96"/>
  <c r="NRN22" i="96"/>
  <c r="NRM22" i="96"/>
  <c r="NRL22" i="96"/>
  <c r="NRK22" i="96"/>
  <c r="NRJ22" i="96"/>
  <c r="NRI22" i="96"/>
  <c r="NRH22" i="96"/>
  <c r="NRG22" i="96"/>
  <c r="NRF22" i="96"/>
  <c r="NRE22" i="96"/>
  <c r="NRD22" i="96"/>
  <c r="NRC22" i="96"/>
  <c r="NRB22" i="96"/>
  <c r="NRA22" i="96"/>
  <c r="NQZ22" i="96"/>
  <c r="NQY22" i="96"/>
  <c r="NQX22" i="96"/>
  <c r="NQW22" i="96"/>
  <c r="NQV22" i="96"/>
  <c r="NQU22" i="96"/>
  <c r="NQT22" i="96"/>
  <c r="NQS22" i="96"/>
  <c r="NQR22" i="96"/>
  <c r="NQQ22" i="96"/>
  <c r="NQP22" i="96"/>
  <c r="NQO22" i="96"/>
  <c r="NQN22" i="96"/>
  <c r="NQM22" i="96"/>
  <c r="NQL22" i="96"/>
  <c r="NQK22" i="96"/>
  <c r="NQJ22" i="96"/>
  <c r="NQI22" i="96"/>
  <c r="NQH22" i="96"/>
  <c r="NQG22" i="96"/>
  <c r="NQF22" i="96"/>
  <c r="NQE22" i="96"/>
  <c r="NQD22" i="96"/>
  <c r="NQC22" i="96"/>
  <c r="NQB22" i="96"/>
  <c r="NQA22" i="96"/>
  <c r="NPZ22" i="96"/>
  <c r="NPY22" i="96"/>
  <c r="NPX22" i="96"/>
  <c r="NPW22" i="96"/>
  <c r="NPV22" i="96"/>
  <c r="NPU22" i="96"/>
  <c r="NPT22" i="96"/>
  <c r="NPS22" i="96"/>
  <c r="NPR22" i="96"/>
  <c r="NPQ22" i="96"/>
  <c r="NPP22" i="96"/>
  <c r="NPO22" i="96"/>
  <c r="NPN22" i="96"/>
  <c r="NPM22" i="96"/>
  <c r="NPL22" i="96"/>
  <c r="NPK22" i="96"/>
  <c r="NPJ22" i="96"/>
  <c r="NPI22" i="96"/>
  <c r="NPH22" i="96"/>
  <c r="NPG22" i="96"/>
  <c r="NPF22" i="96"/>
  <c r="NPE22" i="96"/>
  <c r="NPD22" i="96"/>
  <c r="NPC22" i="96"/>
  <c r="NPB22" i="96"/>
  <c r="NPA22" i="96"/>
  <c r="NOZ22" i="96"/>
  <c r="NOY22" i="96"/>
  <c r="NOX22" i="96"/>
  <c r="NOW22" i="96"/>
  <c r="NOV22" i="96"/>
  <c r="NOU22" i="96"/>
  <c r="NOT22" i="96"/>
  <c r="NOS22" i="96"/>
  <c r="NOR22" i="96"/>
  <c r="NOQ22" i="96"/>
  <c r="NOP22" i="96"/>
  <c r="NOO22" i="96"/>
  <c r="NON22" i="96"/>
  <c r="NOM22" i="96"/>
  <c r="NOL22" i="96"/>
  <c r="NOK22" i="96"/>
  <c r="NOJ22" i="96"/>
  <c r="NOI22" i="96"/>
  <c r="NOH22" i="96"/>
  <c r="NOG22" i="96"/>
  <c r="NOF22" i="96"/>
  <c r="NOE22" i="96"/>
  <c r="NOD22" i="96"/>
  <c r="NOC22" i="96"/>
  <c r="NOB22" i="96"/>
  <c r="NOA22" i="96"/>
  <c r="NNZ22" i="96"/>
  <c r="NNY22" i="96"/>
  <c r="NNX22" i="96"/>
  <c r="NNW22" i="96"/>
  <c r="NNV22" i="96"/>
  <c r="NNU22" i="96"/>
  <c r="NNT22" i="96"/>
  <c r="NNS22" i="96"/>
  <c r="NNR22" i="96"/>
  <c r="NNQ22" i="96"/>
  <c r="NNP22" i="96"/>
  <c r="NNO22" i="96"/>
  <c r="NNN22" i="96"/>
  <c r="NNM22" i="96"/>
  <c r="NNL22" i="96"/>
  <c r="NNK22" i="96"/>
  <c r="NNJ22" i="96"/>
  <c r="NNI22" i="96"/>
  <c r="NNH22" i="96"/>
  <c r="NNG22" i="96"/>
  <c r="NNF22" i="96"/>
  <c r="NNE22" i="96"/>
  <c r="NND22" i="96"/>
  <c r="NNC22" i="96"/>
  <c r="NNB22" i="96"/>
  <c r="NNA22" i="96"/>
  <c r="NMZ22" i="96"/>
  <c r="NMY22" i="96"/>
  <c r="NMX22" i="96"/>
  <c r="NMW22" i="96"/>
  <c r="NMV22" i="96"/>
  <c r="NMU22" i="96"/>
  <c r="NMT22" i="96"/>
  <c r="NMS22" i="96"/>
  <c r="NMR22" i="96"/>
  <c r="NMQ22" i="96"/>
  <c r="NMP22" i="96"/>
  <c r="NMO22" i="96"/>
  <c r="NMN22" i="96"/>
  <c r="NMM22" i="96"/>
  <c r="NML22" i="96"/>
  <c r="NMK22" i="96"/>
  <c r="NMJ22" i="96"/>
  <c r="NMI22" i="96"/>
  <c r="NMH22" i="96"/>
  <c r="NMG22" i="96"/>
  <c r="NMF22" i="96"/>
  <c r="NME22" i="96"/>
  <c r="NMD22" i="96"/>
  <c r="NMC22" i="96"/>
  <c r="NMB22" i="96"/>
  <c r="NMA22" i="96"/>
  <c r="NLZ22" i="96"/>
  <c r="NLY22" i="96"/>
  <c r="NLX22" i="96"/>
  <c r="NLW22" i="96"/>
  <c r="NLV22" i="96"/>
  <c r="NLU22" i="96"/>
  <c r="NLT22" i="96"/>
  <c r="NLS22" i="96"/>
  <c r="NLR22" i="96"/>
  <c r="NLQ22" i="96"/>
  <c r="NLP22" i="96"/>
  <c r="NLO22" i="96"/>
  <c r="NLN22" i="96"/>
  <c r="NLM22" i="96"/>
  <c r="NLL22" i="96"/>
  <c r="NLK22" i="96"/>
  <c r="NLJ22" i="96"/>
  <c r="NLI22" i="96"/>
  <c r="NLH22" i="96"/>
  <c r="NLG22" i="96"/>
  <c r="NLF22" i="96"/>
  <c r="NLE22" i="96"/>
  <c r="NLD22" i="96"/>
  <c r="NLC22" i="96"/>
  <c r="NLB22" i="96"/>
  <c r="NLA22" i="96"/>
  <c r="NKZ22" i="96"/>
  <c r="NKY22" i="96"/>
  <c r="NKX22" i="96"/>
  <c r="NKW22" i="96"/>
  <c r="NKV22" i="96"/>
  <c r="NKU22" i="96"/>
  <c r="NKT22" i="96"/>
  <c r="NKS22" i="96"/>
  <c r="NKR22" i="96"/>
  <c r="NKQ22" i="96"/>
  <c r="NKP22" i="96"/>
  <c r="NKO22" i="96"/>
  <c r="NKN22" i="96"/>
  <c r="NKM22" i="96"/>
  <c r="NKL22" i="96"/>
  <c r="NKK22" i="96"/>
  <c r="NKJ22" i="96"/>
  <c r="NKI22" i="96"/>
  <c r="NKH22" i="96"/>
  <c r="NKG22" i="96"/>
  <c r="NKF22" i="96"/>
  <c r="NKE22" i="96"/>
  <c r="NKD22" i="96"/>
  <c r="NKC22" i="96"/>
  <c r="NKB22" i="96"/>
  <c r="NKA22" i="96"/>
  <c r="NJZ22" i="96"/>
  <c r="NJY22" i="96"/>
  <c r="NJX22" i="96"/>
  <c r="NJW22" i="96"/>
  <c r="NJV22" i="96"/>
  <c r="NJU22" i="96"/>
  <c r="NJT22" i="96"/>
  <c r="NJS22" i="96"/>
  <c r="NJR22" i="96"/>
  <c r="NJQ22" i="96"/>
  <c r="NJP22" i="96"/>
  <c r="NJO22" i="96"/>
  <c r="NJN22" i="96"/>
  <c r="NJM22" i="96"/>
  <c r="NJL22" i="96"/>
  <c r="NJK22" i="96"/>
  <c r="NJJ22" i="96"/>
  <c r="NJI22" i="96"/>
  <c r="NJH22" i="96"/>
  <c r="NJG22" i="96"/>
  <c r="NJF22" i="96"/>
  <c r="NJE22" i="96"/>
  <c r="NJD22" i="96"/>
  <c r="NJC22" i="96"/>
  <c r="NJB22" i="96"/>
  <c r="NJA22" i="96"/>
  <c r="NIZ22" i="96"/>
  <c r="NIY22" i="96"/>
  <c r="NIX22" i="96"/>
  <c r="NIW22" i="96"/>
  <c r="NIV22" i="96"/>
  <c r="NIU22" i="96"/>
  <c r="NIT22" i="96"/>
  <c r="NIS22" i="96"/>
  <c r="NIR22" i="96"/>
  <c r="NIQ22" i="96"/>
  <c r="NIP22" i="96"/>
  <c r="NIO22" i="96"/>
  <c r="NIN22" i="96"/>
  <c r="NIM22" i="96"/>
  <c r="NIL22" i="96"/>
  <c r="NIK22" i="96"/>
  <c r="NIJ22" i="96"/>
  <c r="NII22" i="96"/>
  <c r="NIH22" i="96"/>
  <c r="NIG22" i="96"/>
  <c r="NIF22" i="96"/>
  <c r="NIE22" i="96"/>
  <c r="NID22" i="96"/>
  <c r="NIC22" i="96"/>
  <c r="NIB22" i="96"/>
  <c r="NIA22" i="96"/>
  <c r="NHZ22" i="96"/>
  <c r="NHY22" i="96"/>
  <c r="NHX22" i="96"/>
  <c r="NHW22" i="96"/>
  <c r="NHV22" i="96"/>
  <c r="NHU22" i="96"/>
  <c r="NHT22" i="96"/>
  <c r="NHS22" i="96"/>
  <c r="NHR22" i="96"/>
  <c r="NHQ22" i="96"/>
  <c r="NHP22" i="96"/>
  <c r="NHO22" i="96"/>
  <c r="NHN22" i="96"/>
  <c r="NHM22" i="96"/>
  <c r="NHL22" i="96"/>
  <c r="NHK22" i="96"/>
  <c r="NHJ22" i="96"/>
  <c r="NHI22" i="96"/>
  <c r="NHH22" i="96"/>
  <c r="NHG22" i="96"/>
  <c r="NHF22" i="96"/>
  <c r="NHE22" i="96"/>
  <c r="NHD22" i="96"/>
  <c r="NHC22" i="96"/>
  <c r="NHB22" i="96"/>
  <c r="NHA22" i="96"/>
  <c r="NGZ22" i="96"/>
  <c r="NGY22" i="96"/>
  <c r="NGX22" i="96"/>
  <c r="NGW22" i="96"/>
  <c r="NGV22" i="96"/>
  <c r="NGU22" i="96"/>
  <c r="NGT22" i="96"/>
  <c r="NGS22" i="96"/>
  <c r="NGR22" i="96"/>
  <c r="NGQ22" i="96"/>
  <c r="NGP22" i="96"/>
  <c r="NGO22" i="96"/>
  <c r="NGN22" i="96"/>
  <c r="NGM22" i="96"/>
  <c r="NGL22" i="96"/>
  <c r="NGK22" i="96"/>
  <c r="NGJ22" i="96"/>
  <c r="NGI22" i="96"/>
  <c r="NGH22" i="96"/>
  <c r="NGG22" i="96"/>
  <c r="NGF22" i="96"/>
  <c r="NGE22" i="96"/>
  <c r="NGD22" i="96"/>
  <c r="NGC22" i="96"/>
  <c r="NGB22" i="96"/>
  <c r="NGA22" i="96"/>
  <c r="NFZ22" i="96"/>
  <c r="NFY22" i="96"/>
  <c r="NFX22" i="96"/>
  <c r="NFW22" i="96"/>
  <c r="NFV22" i="96"/>
  <c r="NFU22" i="96"/>
  <c r="NFT22" i="96"/>
  <c r="NFS22" i="96"/>
  <c r="NFR22" i="96"/>
  <c r="NFQ22" i="96"/>
  <c r="NFP22" i="96"/>
  <c r="NFO22" i="96"/>
  <c r="NFN22" i="96"/>
  <c r="NFM22" i="96"/>
  <c r="NFL22" i="96"/>
  <c r="NFK22" i="96"/>
  <c r="NFJ22" i="96"/>
  <c r="NFI22" i="96"/>
  <c r="NFH22" i="96"/>
  <c r="NFG22" i="96"/>
  <c r="NFF22" i="96"/>
  <c r="NFE22" i="96"/>
  <c r="NFD22" i="96"/>
  <c r="NFC22" i="96"/>
  <c r="NFB22" i="96"/>
  <c r="NFA22" i="96"/>
  <c r="NEZ22" i="96"/>
  <c r="NEY22" i="96"/>
  <c r="NEX22" i="96"/>
  <c r="NEW22" i="96"/>
  <c r="NEV22" i="96"/>
  <c r="NEU22" i="96"/>
  <c r="NET22" i="96"/>
  <c r="NES22" i="96"/>
  <c r="NER22" i="96"/>
  <c r="NEQ22" i="96"/>
  <c r="NEP22" i="96"/>
  <c r="NEO22" i="96"/>
  <c r="NEN22" i="96"/>
  <c r="NEM22" i="96"/>
  <c r="NEL22" i="96"/>
  <c r="NEK22" i="96"/>
  <c r="NEJ22" i="96"/>
  <c r="NEI22" i="96"/>
  <c r="NEH22" i="96"/>
  <c r="NEG22" i="96"/>
  <c r="NEF22" i="96"/>
  <c r="NEE22" i="96"/>
  <c r="NED22" i="96"/>
  <c r="NEC22" i="96"/>
  <c r="NEB22" i="96"/>
  <c r="NEA22" i="96"/>
  <c r="NDZ22" i="96"/>
  <c r="NDY22" i="96"/>
  <c r="NDX22" i="96"/>
  <c r="NDW22" i="96"/>
  <c r="NDV22" i="96"/>
  <c r="NDU22" i="96"/>
  <c r="NDT22" i="96"/>
  <c r="NDS22" i="96"/>
  <c r="NDR22" i="96"/>
  <c r="NDQ22" i="96"/>
  <c r="NDP22" i="96"/>
  <c r="NDO22" i="96"/>
  <c r="NDN22" i="96"/>
  <c r="NDM22" i="96"/>
  <c r="NDL22" i="96"/>
  <c r="NDK22" i="96"/>
  <c r="NDJ22" i="96"/>
  <c r="NDI22" i="96"/>
  <c r="NDH22" i="96"/>
  <c r="NDG22" i="96"/>
  <c r="NDF22" i="96"/>
  <c r="NDE22" i="96"/>
  <c r="NDD22" i="96"/>
  <c r="NDC22" i="96"/>
  <c r="NDB22" i="96"/>
  <c r="NDA22" i="96"/>
  <c r="NCZ22" i="96"/>
  <c r="NCY22" i="96"/>
  <c r="NCX22" i="96"/>
  <c r="NCW22" i="96"/>
  <c r="NCV22" i="96"/>
  <c r="NCU22" i="96"/>
  <c r="NCT22" i="96"/>
  <c r="NCS22" i="96"/>
  <c r="NCR22" i="96"/>
  <c r="NCQ22" i="96"/>
  <c r="NCP22" i="96"/>
  <c r="NCO22" i="96"/>
  <c r="NCN22" i="96"/>
  <c r="NCM22" i="96"/>
  <c r="NCL22" i="96"/>
  <c r="NCK22" i="96"/>
  <c r="NCJ22" i="96"/>
  <c r="NCI22" i="96"/>
  <c r="NCH22" i="96"/>
  <c r="NCG22" i="96"/>
  <c r="NCF22" i="96"/>
  <c r="NCE22" i="96"/>
  <c r="NCD22" i="96"/>
  <c r="NCC22" i="96"/>
  <c r="NCB22" i="96"/>
  <c r="NCA22" i="96"/>
  <c r="NBZ22" i="96"/>
  <c r="NBY22" i="96"/>
  <c r="NBX22" i="96"/>
  <c r="NBW22" i="96"/>
  <c r="NBV22" i="96"/>
  <c r="NBU22" i="96"/>
  <c r="NBT22" i="96"/>
  <c r="NBS22" i="96"/>
  <c r="NBR22" i="96"/>
  <c r="NBQ22" i="96"/>
  <c r="NBP22" i="96"/>
  <c r="NBO22" i="96"/>
  <c r="NBN22" i="96"/>
  <c r="NBM22" i="96"/>
  <c r="NBL22" i="96"/>
  <c r="NBK22" i="96"/>
  <c r="NBJ22" i="96"/>
  <c r="NBI22" i="96"/>
  <c r="NBH22" i="96"/>
  <c r="NBG22" i="96"/>
  <c r="NBF22" i="96"/>
  <c r="NBE22" i="96"/>
  <c r="NBD22" i="96"/>
  <c r="NBC22" i="96"/>
  <c r="NBB22" i="96"/>
  <c r="NBA22" i="96"/>
  <c r="NAZ22" i="96"/>
  <c r="NAY22" i="96"/>
  <c r="NAX22" i="96"/>
  <c r="NAW22" i="96"/>
  <c r="NAV22" i="96"/>
  <c r="NAU22" i="96"/>
  <c r="NAT22" i="96"/>
  <c r="NAS22" i="96"/>
  <c r="NAR22" i="96"/>
  <c r="NAQ22" i="96"/>
  <c r="NAP22" i="96"/>
  <c r="NAO22" i="96"/>
  <c r="NAN22" i="96"/>
  <c r="NAM22" i="96"/>
  <c r="NAL22" i="96"/>
  <c r="NAK22" i="96"/>
  <c r="NAJ22" i="96"/>
  <c r="NAI22" i="96"/>
  <c r="NAH22" i="96"/>
  <c r="NAG22" i="96"/>
  <c r="NAF22" i="96"/>
  <c r="NAE22" i="96"/>
  <c r="NAD22" i="96"/>
  <c r="NAC22" i="96"/>
  <c r="NAB22" i="96"/>
  <c r="NAA22" i="96"/>
  <c r="MZZ22" i="96"/>
  <c r="MZY22" i="96"/>
  <c r="MZX22" i="96"/>
  <c r="MZW22" i="96"/>
  <c r="MZV22" i="96"/>
  <c r="MZU22" i="96"/>
  <c r="MZT22" i="96"/>
  <c r="MZS22" i="96"/>
  <c r="MZR22" i="96"/>
  <c r="MZQ22" i="96"/>
  <c r="MZP22" i="96"/>
  <c r="MZO22" i="96"/>
  <c r="MZN22" i="96"/>
  <c r="MZM22" i="96"/>
  <c r="MZL22" i="96"/>
  <c r="MZK22" i="96"/>
  <c r="MZJ22" i="96"/>
  <c r="MZI22" i="96"/>
  <c r="MZH22" i="96"/>
  <c r="MZG22" i="96"/>
  <c r="MZF22" i="96"/>
  <c r="MZE22" i="96"/>
  <c r="MZD22" i="96"/>
  <c r="MZC22" i="96"/>
  <c r="MZB22" i="96"/>
  <c r="MZA22" i="96"/>
  <c r="MYZ22" i="96"/>
  <c r="MYY22" i="96"/>
  <c r="MYX22" i="96"/>
  <c r="MYW22" i="96"/>
  <c r="MYV22" i="96"/>
  <c r="MYU22" i="96"/>
  <c r="MYT22" i="96"/>
  <c r="MYS22" i="96"/>
  <c r="MYR22" i="96"/>
  <c r="MYQ22" i="96"/>
  <c r="MYP22" i="96"/>
  <c r="MYO22" i="96"/>
  <c r="MYN22" i="96"/>
  <c r="MYM22" i="96"/>
  <c r="MYL22" i="96"/>
  <c r="MYK22" i="96"/>
  <c r="MYJ22" i="96"/>
  <c r="MYI22" i="96"/>
  <c r="MYH22" i="96"/>
  <c r="MYG22" i="96"/>
  <c r="MYF22" i="96"/>
  <c r="MYE22" i="96"/>
  <c r="MYD22" i="96"/>
  <c r="MYC22" i="96"/>
  <c r="MYB22" i="96"/>
  <c r="MYA22" i="96"/>
  <c r="MXZ22" i="96"/>
  <c r="MXY22" i="96"/>
  <c r="MXX22" i="96"/>
  <c r="MXW22" i="96"/>
  <c r="MXV22" i="96"/>
  <c r="MXU22" i="96"/>
  <c r="MXT22" i="96"/>
  <c r="MXS22" i="96"/>
  <c r="MXR22" i="96"/>
  <c r="MXQ22" i="96"/>
  <c r="MXP22" i="96"/>
  <c r="MXO22" i="96"/>
  <c r="MXN22" i="96"/>
  <c r="MXM22" i="96"/>
  <c r="MXL22" i="96"/>
  <c r="MXK22" i="96"/>
  <c r="MXJ22" i="96"/>
  <c r="MXI22" i="96"/>
  <c r="MXH22" i="96"/>
  <c r="MXG22" i="96"/>
  <c r="MXF22" i="96"/>
  <c r="MXE22" i="96"/>
  <c r="MXD22" i="96"/>
  <c r="MXC22" i="96"/>
  <c r="MXB22" i="96"/>
  <c r="MXA22" i="96"/>
  <c r="MWZ22" i="96"/>
  <c r="MWY22" i="96"/>
  <c r="MWX22" i="96"/>
  <c r="MWW22" i="96"/>
  <c r="MWV22" i="96"/>
  <c r="MWU22" i="96"/>
  <c r="MWT22" i="96"/>
  <c r="MWS22" i="96"/>
  <c r="MWR22" i="96"/>
  <c r="MWQ22" i="96"/>
  <c r="MWP22" i="96"/>
  <c r="MWO22" i="96"/>
  <c r="MWN22" i="96"/>
  <c r="MWM22" i="96"/>
  <c r="MWL22" i="96"/>
  <c r="MWK22" i="96"/>
  <c r="MWJ22" i="96"/>
  <c r="MWI22" i="96"/>
  <c r="MWH22" i="96"/>
  <c r="MWG22" i="96"/>
  <c r="MWF22" i="96"/>
  <c r="MWE22" i="96"/>
  <c r="MWD22" i="96"/>
  <c r="MWC22" i="96"/>
  <c r="MWB22" i="96"/>
  <c r="MWA22" i="96"/>
  <c r="MVZ22" i="96"/>
  <c r="MVY22" i="96"/>
  <c r="MVX22" i="96"/>
  <c r="MVW22" i="96"/>
  <c r="MVV22" i="96"/>
  <c r="MVU22" i="96"/>
  <c r="MVT22" i="96"/>
  <c r="MVS22" i="96"/>
  <c r="MVR22" i="96"/>
  <c r="MVQ22" i="96"/>
  <c r="MVP22" i="96"/>
  <c r="MVO22" i="96"/>
  <c r="MVN22" i="96"/>
  <c r="MVM22" i="96"/>
  <c r="MVL22" i="96"/>
  <c r="MVK22" i="96"/>
  <c r="MVJ22" i="96"/>
  <c r="MVI22" i="96"/>
  <c r="MVH22" i="96"/>
  <c r="MVG22" i="96"/>
  <c r="MVF22" i="96"/>
  <c r="MVE22" i="96"/>
  <c r="MVD22" i="96"/>
  <c r="MVC22" i="96"/>
  <c r="MVB22" i="96"/>
  <c r="MVA22" i="96"/>
  <c r="MUZ22" i="96"/>
  <c r="MUY22" i="96"/>
  <c r="MUX22" i="96"/>
  <c r="MUW22" i="96"/>
  <c r="MUV22" i="96"/>
  <c r="MUU22" i="96"/>
  <c r="MUT22" i="96"/>
  <c r="MUS22" i="96"/>
  <c r="MUR22" i="96"/>
  <c r="MUQ22" i="96"/>
  <c r="MUP22" i="96"/>
  <c r="MUO22" i="96"/>
  <c r="MUN22" i="96"/>
  <c r="MUM22" i="96"/>
  <c r="MUL22" i="96"/>
  <c r="MUK22" i="96"/>
  <c r="MUJ22" i="96"/>
  <c r="MUI22" i="96"/>
  <c r="MUH22" i="96"/>
  <c r="MUG22" i="96"/>
  <c r="MUF22" i="96"/>
  <c r="MUE22" i="96"/>
  <c r="MUD22" i="96"/>
  <c r="MUC22" i="96"/>
  <c r="MUB22" i="96"/>
  <c r="MUA22" i="96"/>
  <c r="MTZ22" i="96"/>
  <c r="MTY22" i="96"/>
  <c r="MTX22" i="96"/>
  <c r="MTW22" i="96"/>
  <c r="MTV22" i="96"/>
  <c r="MTU22" i="96"/>
  <c r="MTT22" i="96"/>
  <c r="MTS22" i="96"/>
  <c r="MTR22" i="96"/>
  <c r="MTQ22" i="96"/>
  <c r="MTP22" i="96"/>
  <c r="MTO22" i="96"/>
  <c r="MTN22" i="96"/>
  <c r="MTM22" i="96"/>
  <c r="MTL22" i="96"/>
  <c r="MTK22" i="96"/>
  <c r="MTJ22" i="96"/>
  <c r="MTI22" i="96"/>
  <c r="MTH22" i="96"/>
  <c r="MTG22" i="96"/>
  <c r="MTF22" i="96"/>
  <c r="MTE22" i="96"/>
  <c r="MTD22" i="96"/>
  <c r="MTC22" i="96"/>
  <c r="MTB22" i="96"/>
  <c r="MTA22" i="96"/>
  <c r="MSZ22" i="96"/>
  <c r="MSY22" i="96"/>
  <c r="MSX22" i="96"/>
  <c r="MSW22" i="96"/>
  <c r="MSV22" i="96"/>
  <c r="MSU22" i="96"/>
  <c r="MST22" i="96"/>
  <c r="MSS22" i="96"/>
  <c r="MSR22" i="96"/>
  <c r="MSQ22" i="96"/>
  <c r="MSP22" i="96"/>
  <c r="MSO22" i="96"/>
  <c r="MSN22" i="96"/>
  <c r="MSM22" i="96"/>
  <c r="MSL22" i="96"/>
  <c r="MSK22" i="96"/>
  <c r="MSJ22" i="96"/>
  <c r="MSI22" i="96"/>
  <c r="MSH22" i="96"/>
  <c r="MSG22" i="96"/>
  <c r="MSF22" i="96"/>
  <c r="MSE22" i="96"/>
  <c r="MSD22" i="96"/>
  <c r="MSC22" i="96"/>
  <c r="MSB22" i="96"/>
  <c r="MSA22" i="96"/>
  <c r="MRZ22" i="96"/>
  <c r="MRY22" i="96"/>
  <c r="MRX22" i="96"/>
  <c r="MRW22" i="96"/>
  <c r="MRV22" i="96"/>
  <c r="MRU22" i="96"/>
  <c r="MRT22" i="96"/>
  <c r="MRS22" i="96"/>
  <c r="MRR22" i="96"/>
  <c r="MRQ22" i="96"/>
  <c r="MRP22" i="96"/>
  <c r="MRO22" i="96"/>
  <c r="MRN22" i="96"/>
  <c r="MRM22" i="96"/>
  <c r="MRL22" i="96"/>
  <c r="MRK22" i="96"/>
  <c r="MRJ22" i="96"/>
  <c r="MRI22" i="96"/>
  <c r="MRH22" i="96"/>
  <c r="MRG22" i="96"/>
  <c r="MRF22" i="96"/>
  <c r="MRE22" i="96"/>
  <c r="MRD22" i="96"/>
  <c r="MRC22" i="96"/>
  <c r="MRB22" i="96"/>
  <c r="MRA22" i="96"/>
  <c r="MQZ22" i="96"/>
  <c r="MQY22" i="96"/>
  <c r="MQX22" i="96"/>
  <c r="MQW22" i="96"/>
  <c r="MQV22" i="96"/>
  <c r="MQU22" i="96"/>
  <c r="MQT22" i="96"/>
  <c r="MQS22" i="96"/>
  <c r="MQR22" i="96"/>
  <c r="MQQ22" i="96"/>
  <c r="MQP22" i="96"/>
  <c r="MQO22" i="96"/>
  <c r="MQN22" i="96"/>
  <c r="MQM22" i="96"/>
  <c r="MQL22" i="96"/>
  <c r="MQK22" i="96"/>
  <c r="MQJ22" i="96"/>
  <c r="MQI22" i="96"/>
  <c r="MQH22" i="96"/>
  <c r="MQG22" i="96"/>
  <c r="MQF22" i="96"/>
  <c r="MQE22" i="96"/>
  <c r="MQD22" i="96"/>
  <c r="MQC22" i="96"/>
  <c r="MQB22" i="96"/>
  <c r="MQA22" i="96"/>
  <c r="MPZ22" i="96"/>
  <c r="MPY22" i="96"/>
  <c r="MPX22" i="96"/>
  <c r="MPW22" i="96"/>
  <c r="MPV22" i="96"/>
  <c r="MPU22" i="96"/>
  <c r="MPT22" i="96"/>
  <c r="MPS22" i="96"/>
  <c r="MPR22" i="96"/>
  <c r="MPQ22" i="96"/>
  <c r="MPP22" i="96"/>
  <c r="MPO22" i="96"/>
  <c r="MPN22" i="96"/>
  <c r="MPM22" i="96"/>
  <c r="MPL22" i="96"/>
  <c r="MPK22" i="96"/>
  <c r="MPJ22" i="96"/>
  <c r="MPI22" i="96"/>
  <c r="MPH22" i="96"/>
  <c r="MPG22" i="96"/>
  <c r="MPF22" i="96"/>
  <c r="MPE22" i="96"/>
  <c r="MPD22" i="96"/>
  <c r="MPC22" i="96"/>
  <c r="MPB22" i="96"/>
  <c r="MPA22" i="96"/>
  <c r="MOZ22" i="96"/>
  <c r="MOY22" i="96"/>
  <c r="MOX22" i="96"/>
  <c r="MOW22" i="96"/>
  <c r="MOV22" i="96"/>
  <c r="MOU22" i="96"/>
  <c r="MOT22" i="96"/>
  <c r="MOS22" i="96"/>
  <c r="MOR22" i="96"/>
  <c r="MOQ22" i="96"/>
  <c r="MOP22" i="96"/>
  <c r="MOO22" i="96"/>
  <c r="MON22" i="96"/>
  <c r="MOM22" i="96"/>
  <c r="MOL22" i="96"/>
  <c r="MOK22" i="96"/>
  <c r="MOJ22" i="96"/>
  <c r="MOI22" i="96"/>
  <c r="MOH22" i="96"/>
  <c r="MOG22" i="96"/>
  <c r="MOF22" i="96"/>
  <c r="MOE22" i="96"/>
  <c r="MOD22" i="96"/>
  <c r="MOC22" i="96"/>
  <c r="MOB22" i="96"/>
  <c r="MOA22" i="96"/>
  <c r="MNZ22" i="96"/>
  <c r="MNY22" i="96"/>
  <c r="MNX22" i="96"/>
  <c r="MNW22" i="96"/>
  <c r="MNV22" i="96"/>
  <c r="MNU22" i="96"/>
  <c r="MNT22" i="96"/>
  <c r="MNS22" i="96"/>
  <c r="MNR22" i="96"/>
  <c r="MNQ22" i="96"/>
  <c r="MNP22" i="96"/>
  <c r="MNO22" i="96"/>
  <c r="MNN22" i="96"/>
  <c r="MNM22" i="96"/>
  <c r="MNL22" i="96"/>
  <c r="MNK22" i="96"/>
  <c r="MNJ22" i="96"/>
  <c r="MNI22" i="96"/>
  <c r="MNH22" i="96"/>
  <c r="MNG22" i="96"/>
  <c r="MNF22" i="96"/>
  <c r="MNE22" i="96"/>
  <c r="MND22" i="96"/>
  <c r="MNC22" i="96"/>
  <c r="MNB22" i="96"/>
  <c r="MNA22" i="96"/>
  <c r="MMZ22" i="96"/>
  <c r="MMY22" i="96"/>
  <c r="MMX22" i="96"/>
  <c r="MMW22" i="96"/>
  <c r="MMV22" i="96"/>
  <c r="MMU22" i="96"/>
  <c r="MMT22" i="96"/>
  <c r="MMS22" i="96"/>
  <c r="MMR22" i="96"/>
  <c r="MMQ22" i="96"/>
  <c r="MMP22" i="96"/>
  <c r="MMO22" i="96"/>
  <c r="MMN22" i="96"/>
  <c r="MMM22" i="96"/>
  <c r="MML22" i="96"/>
  <c r="MMK22" i="96"/>
  <c r="MMJ22" i="96"/>
  <c r="MMI22" i="96"/>
  <c r="MMH22" i="96"/>
  <c r="MMG22" i="96"/>
  <c r="MMF22" i="96"/>
  <c r="MME22" i="96"/>
  <c r="MMD22" i="96"/>
  <c r="MMC22" i="96"/>
  <c r="MMB22" i="96"/>
  <c r="MMA22" i="96"/>
  <c r="MLZ22" i="96"/>
  <c r="MLY22" i="96"/>
  <c r="MLX22" i="96"/>
  <c r="MLW22" i="96"/>
  <c r="MLV22" i="96"/>
  <c r="MLU22" i="96"/>
  <c r="MLT22" i="96"/>
  <c r="MLS22" i="96"/>
  <c r="MLR22" i="96"/>
  <c r="MLQ22" i="96"/>
  <c r="MLP22" i="96"/>
  <c r="MLO22" i="96"/>
  <c r="MLN22" i="96"/>
  <c r="MLM22" i="96"/>
  <c r="MLL22" i="96"/>
  <c r="MLK22" i="96"/>
  <c r="MLJ22" i="96"/>
  <c r="MLI22" i="96"/>
  <c r="MLH22" i="96"/>
  <c r="MLG22" i="96"/>
  <c r="MLF22" i="96"/>
  <c r="MLE22" i="96"/>
  <c r="MLD22" i="96"/>
  <c r="MLC22" i="96"/>
  <c r="MLB22" i="96"/>
  <c r="MLA22" i="96"/>
  <c r="MKZ22" i="96"/>
  <c r="MKY22" i="96"/>
  <c r="MKX22" i="96"/>
  <c r="MKW22" i="96"/>
  <c r="MKV22" i="96"/>
  <c r="MKU22" i="96"/>
  <c r="MKT22" i="96"/>
  <c r="MKS22" i="96"/>
  <c r="MKR22" i="96"/>
  <c r="MKQ22" i="96"/>
  <c r="MKP22" i="96"/>
  <c r="MKO22" i="96"/>
  <c r="MKN22" i="96"/>
  <c r="MKM22" i="96"/>
  <c r="MKL22" i="96"/>
  <c r="MKK22" i="96"/>
  <c r="MKJ22" i="96"/>
  <c r="MKI22" i="96"/>
  <c r="MKH22" i="96"/>
  <c r="MKG22" i="96"/>
  <c r="MKF22" i="96"/>
  <c r="MKE22" i="96"/>
  <c r="MKD22" i="96"/>
  <c r="MKC22" i="96"/>
  <c r="MKB22" i="96"/>
  <c r="MKA22" i="96"/>
  <c r="MJZ22" i="96"/>
  <c r="MJY22" i="96"/>
  <c r="MJX22" i="96"/>
  <c r="MJW22" i="96"/>
  <c r="MJV22" i="96"/>
  <c r="MJU22" i="96"/>
  <c r="MJT22" i="96"/>
  <c r="MJS22" i="96"/>
  <c r="MJR22" i="96"/>
  <c r="MJQ22" i="96"/>
  <c r="MJP22" i="96"/>
  <c r="MJO22" i="96"/>
  <c r="MJN22" i="96"/>
  <c r="MJM22" i="96"/>
  <c r="MJL22" i="96"/>
  <c r="MJK22" i="96"/>
  <c r="MJJ22" i="96"/>
  <c r="MJI22" i="96"/>
  <c r="MJH22" i="96"/>
  <c r="MJG22" i="96"/>
  <c r="MJF22" i="96"/>
  <c r="MJE22" i="96"/>
  <c r="MJD22" i="96"/>
  <c r="MJC22" i="96"/>
  <c r="MJB22" i="96"/>
  <c r="MJA22" i="96"/>
  <c r="MIZ22" i="96"/>
  <c r="MIY22" i="96"/>
  <c r="MIX22" i="96"/>
  <c r="MIW22" i="96"/>
  <c r="MIV22" i="96"/>
  <c r="MIU22" i="96"/>
  <c r="MIT22" i="96"/>
  <c r="MIS22" i="96"/>
  <c r="MIR22" i="96"/>
  <c r="MIQ22" i="96"/>
  <c r="MIP22" i="96"/>
  <c r="MIO22" i="96"/>
  <c r="MIN22" i="96"/>
  <c r="MIM22" i="96"/>
  <c r="MIL22" i="96"/>
  <c r="MIK22" i="96"/>
  <c r="MIJ22" i="96"/>
  <c r="MII22" i="96"/>
  <c r="MIH22" i="96"/>
  <c r="MIG22" i="96"/>
  <c r="MIF22" i="96"/>
  <c r="MIE22" i="96"/>
  <c r="MID22" i="96"/>
  <c r="MIC22" i="96"/>
  <c r="MIB22" i="96"/>
  <c r="MIA22" i="96"/>
  <c r="MHZ22" i="96"/>
  <c r="MHY22" i="96"/>
  <c r="MHX22" i="96"/>
  <c r="MHW22" i="96"/>
  <c r="MHV22" i="96"/>
  <c r="MHU22" i="96"/>
  <c r="MHT22" i="96"/>
  <c r="MHS22" i="96"/>
  <c r="MHR22" i="96"/>
  <c r="MHQ22" i="96"/>
  <c r="MHP22" i="96"/>
  <c r="MHO22" i="96"/>
  <c r="MHN22" i="96"/>
  <c r="MHM22" i="96"/>
  <c r="MHL22" i="96"/>
  <c r="MHK22" i="96"/>
  <c r="MHJ22" i="96"/>
  <c r="MHI22" i="96"/>
  <c r="MHH22" i="96"/>
  <c r="MHG22" i="96"/>
  <c r="MHF22" i="96"/>
  <c r="MHE22" i="96"/>
  <c r="MHD22" i="96"/>
  <c r="MHC22" i="96"/>
  <c r="MHB22" i="96"/>
  <c r="MHA22" i="96"/>
  <c r="MGZ22" i="96"/>
  <c r="MGY22" i="96"/>
  <c r="MGX22" i="96"/>
  <c r="MGW22" i="96"/>
  <c r="MGV22" i="96"/>
  <c r="MGU22" i="96"/>
  <c r="MGT22" i="96"/>
  <c r="MGS22" i="96"/>
  <c r="MGR22" i="96"/>
  <c r="MGQ22" i="96"/>
  <c r="MGP22" i="96"/>
  <c r="MGO22" i="96"/>
  <c r="MGN22" i="96"/>
  <c r="MGM22" i="96"/>
  <c r="MGL22" i="96"/>
  <c r="MGK22" i="96"/>
  <c r="MGJ22" i="96"/>
  <c r="MGI22" i="96"/>
  <c r="MGH22" i="96"/>
  <c r="MGG22" i="96"/>
  <c r="MGF22" i="96"/>
  <c r="MGE22" i="96"/>
  <c r="MGD22" i="96"/>
  <c r="MGC22" i="96"/>
  <c r="MGB22" i="96"/>
  <c r="MGA22" i="96"/>
  <c r="MFZ22" i="96"/>
  <c r="MFY22" i="96"/>
  <c r="MFX22" i="96"/>
  <c r="MFW22" i="96"/>
  <c r="MFV22" i="96"/>
  <c r="MFU22" i="96"/>
  <c r="MFT22" i="96"/>
  <c r="MFS22" i="96"/>
  <c r="MFR22" i="96"/>
  <c r="MFQ22" i="96"/>
  <c r="MFP22" i="96"/>
  <c r="MFO22" i="96"/>
  <c r="MFN22" i="96"/>
  <c r="MFM22" i="96"/>
  <c r="MFL22" i="96"/>
  <c r="MFK22" i="96"/>
  <c r="MFJ22" i="96"/>
  <c r="MFI22" i="96"/>
  <c r="MFH22" i="96"/>
  <c r="MFG22" i="96"/>
  <c r="MFF22" i="96"/>
  <c r="MFE22" i="96"/>
  <c r="MFD22" i="96"/>
  <c r="MFC22" i="96"/>
  <c r="MFB22" i="96"/>
  <c r="MFA22" i="96"/>
  <c r="MEZ22" i="96"/>
  <c r="MEY22" i="96"/>
  <c r="MEX22" i="96"/>
  <c r="MEW22" i="96"/>
  <c r="MEV22" i="96"/>
  <c r="MEU22" i="96"/>
  <c r="MET22" i="96"/>
  <c r="MES22" i="96"/>
  <c r="MER22" i="96"/>
  <c r="MEQ22" i="96"/>
  <c r="MEP22" i="96"/>
  <c r="MEO22" i="96"/>
  <c r="MEN22" i="96"/>
  <c r="MEM22" i="96"/>
  <c r="MEL22" i="96"/>
  <c r="MEK22" i="96"/>
  <c r="MEJ22" i="96"/>
  <c r="MEI22" i="96"/>
  <c r="MEH22" i="96"/>
  <c r="MEG22" i="96"/>
  <c r="MEF22" i="96"/>
  <c r="MEE22" i="96"/>
  <c r="MED22" i="96"/>
  <c r="MEC22" i="96"/>
  <c r="MEB22" i="96"/>
  <c r="MEA22" i="96"/>
  <c r="MDZ22" i="96"/>
  <c r="MDY22" i="96"/>
  <c r="MDX22" i="96"/>
  <c r="MDW22" i="96"/>
  <c r="MDV22" i="96"/>
  <c r="MDU22" i="96"/>
  <c r="MDT22" i="96"/>
  <c r="MDS22" i="96"/>
  <c r="MDR22" i="96"/>
  <c r="MDQ22" i="96"/>
  <c r="MDP22" i="96"/>
  <c r="MDO22" i="96"/>
  <c r="MDN22" i="96"/>
  <c r="MDM22" i="96"/>
  <c r="MDL22" i="96"/>
  <c r="MDK22" i="96"/>
  <c r="MDJ22" i="96"/>
  <c r="MDI22" i="96"/>
  <c r="MDH22" i="96"/>
  <c r="MDG22" i="96"/>
  <c r="MDF22" i="96"/>
  <c r="MDE22" i="96"/>
  <c r="MDD22" i="96"/>
  <c r="MDC22" i="96"/>
  <c r="MDB22" i="96"/>
  <c r="MDA22" i="96"/>
  <c r="MCZ22" i="96"/>
  <c r="MCY22" i="96"/>
  <c r="MCX22" i="96"/>
  <c r="MCW22" i="96"/>
  <c r="MCV22" i="96"/>
  <c r="MCU22" i="96"/>
  <c r="MCT22" i="96"/>
  <c r="MCS22" i="96"/>
  <c r="MCR22" i="96"/>
  <c r="MCQ22" i="96"/>
  <c r="MCP22" i="96"/>
  <c r="MCO22" i="96"/>
  <c r="MCN22" i="96"/>
  <c r="MCM22" i="96"/>
  <c r="MCL22" i="96"/>
  <c r="MCK22" i="96"/>
  <c r="MCJ22" i="96"/>
  <c r="MCI22" i="96"/>
  <c r="MCH22" i="96"/>
  <c r="MCG22" i="96"/>
  <c r="MCF22" i="96"/>
  <c r="MCE22" i="96"/>
  <c r="MCD22" i="96"/>
  <c r="MCC22" i="96"/>
  <c r="MCB22" i="96"/>
  <c r="MCA22" i="96"/>
  <c r="MBZ22" i="96"/>
  <c r="MBY22" i="96"/>
  <c r="MBX22" i="96"/>
  <c r="MBW22" i="96"/>
  <c r="MBV22" i="96"/>
  <c r="MBU22" i="96"/>
  <c r="MBT22" i="96"/>
  <c r="MBS22" i="96"/>
  <c r="MBR22" i="96"/>
  <c r="MBQ22" i="96"/>
  <c r="MBP22" i="96"/>
  <c r="MBO22" i="96"/>
  <c r="MBN22" i="96"/>
  <c r="MBM22" i="96"/>
  <c r="MBL22" i="96"/>
  <c r="MBK22" i="96"/>
  <c r="MBJ22" i="96"/>
  <c r="MBI22" i="96"/>
  <c r="MBH22" i="96"/>
  <c r="MBG22" i="96"/>
  <c r="MBF22" i="96"/>
  <c r="MBE22" i="96"/>
  <c r="MBD22" i="96"/>
  <c r="MBC22" i="96"/>
  <c r="MBB22" i="96"/>
  <c r="MBA22" i="96"/>
  <c r="MAZ22" i="96"/>
  <c r="MAY22" i="96"/>
  <c r="MAX22" i="96"/>
  <c r="MAW22" i="96"/>
  <c r="MAV22" i="96"/>
  <c r="MAU22" i="96"/>
  <c r="MAT22" i="96"/>
  <c r="MAS22" i="96"/>
  <c r="MAR22" i="96"/>
  <c r="MAQ22" i="96"/>
  <c r="MAP22" i="96"/>
  <c r="MAO22" i="96"/>
  <c r="MAN22" i="96"/>
  <c r="MAM22" i="96"/>
  <c r="MAL22" i="96"/>
  <c r="MAK22" i="96"/>
  <c r="MAJ22" i="96"/>
  <c r="MAI22" i="96"/>
  <c r="MAH22" i="96"/>
  <c r="MAG22" i="96"/>
  <c r="MAF22" i="96"/>
  <c r="MAE22" i="96"/>
  <c r="MAD22" i="96"/>
  <c r="MAC22" i="96"/>
  <c r="MAB22" i="96"/>
  <c r="MAA22" i="96"/>
  <c r="LZZ22" i="96"/>
  <c r="LZY22" i="96"/>
  <c r="LZX22" i="96"/>
  <c r="LZW22" i="96"/>
  <c r="LZV22" i="96"/>
  <c r="LZU22" i="96"/>
  <c r="LZT22" i="96"/>
  <c r="LZS22" i="96"/>
  <c r="LZR22" i="96"/>
  <c r="LZQ22" i="96"/>
  <c r="LZP22" i="96"/>
  <c r="LZO22" i="96"/>
  <c r="LZN22" i="96"/>
  <c r="LZM22" i="96"/>
  <c r="LZL22" i="96"/>
  <c r="LZK22" i="96"/>
  <c r="LZJ22" i="96"/>
  <c r="LZI22" i="96"/>
  <c r="LZH22" i="96"/>
  <c r="LZG22" i="96"/>
  <c r="LZF22" i="96"/>
  <c r="LZE22" i="96"/>
  <c r="LZD22" i="96"/>
  <c r="LZC22" i="96"/>
  <c r="LZB22" i="96"/>
  <c r="LZA22" i="96"/>
  <c r="LYZ22" i="96"/>
  <c r="LYY22" i="96"/>
  <c r="LYX22" i="96"/>
  <c r="LYW22" i="96"/>
  <c r="LYV22" i="96"/>
  <c r="LYU22" i="96"/>
  <c r="LYT22" i="96"/>
  <c r="LYS22" i="96"/>
  <c r="LYR22" i="96"/>
  <c r="LYQ22" i="96"/>
  <c r="LYP22" i="96"/>
  <c r="LYO22" i="96"/>
  <c r="LYN22" i="96"/>
  <c r="LYM22" i="96"/>
  <c r="LYL22" i="96"/>
  <c r="LYK22" i="96"/>
  <c r="LYJ22" i="96"/>
  <c r="LYI22" i="96"/>
  <c r="LYH22" i="96"/>
  <c r="LYG22" i="96"/>
  <c r="LYF22" i="96"/>
  <c r="LYE22" i="96"/>
  <c r="LYD22" i="96"/>
  <c r="LYC22" i="96"/>
  <c r="LYB22" i="96"/>
  <c r="LYA22" i="96"/>
  <c r="LXZ22" i="96"/>
  <c r="LXY22" i="96"/>
  <c r="LXX22" i="96"/>
  <c r="LXW22" i="96"/>
  <c r="LXV22" i="96"/>
  <c r="LXU22" i="96"/>
  <c r="LXT22" i="96"/>
  <c r="LXS22" i="96"/>
  <c r="LXR22" i="96"/>
  <c r="LXQ22" i="96"/>
  <c r="LXP22" i="96"/>
  <c r="LXO22" i="96"/>
  <c r="LXN22" i="96"/>
  <c r="LXM22" i="96"/>
  <c r="LXL22" i="96"/>
  <c r="LXK22" i="96"/>
  <c r="LXJ22" i="96"/>
  <c r="LXI22" i="96"/>
  <c r="LXH22" i="96"/>
  <c r="LXG22" i="96"/>
  <c r="LXF22" i="96"/>
  <c r="LXE22" i="96"/>
  <c r="LXD22" i="96"/>
  <c r="LXC22" i="96"/>
  <c r="LXB22" i="96"/>
  <c r="LXA22" i="96"/>
  <c r="LWZ22" i="96"/>
  <c r="LWY22" i="96"/>
  <c r="LWX22" i="96"/>
  <c r="LWW22" i="96"/>
  <c r="LWV22" i="96"/>
  <c r="LWU22" i="96"/>
  <c r="LWT22" i="96"/>
  <c r="LWS22" i="96"/>
  <c r="LWR22" i="96"/>
  <c r="LWQ22" i="96"/>
  <c r="LWP22" i="96"/>
  <c r="LWO22" i="96"/>
  <c r="LWN22" i="96"/>
  <c r="LWM22" i="96"/>
  <c r="LWL22" i="96"/>
  <c r="LWK22" i="96"/>
  <c r="LWJ22" i="96"/>
  <c r="LWI22" i="96"/>
  <c r="LWH22" i="96"/>
  <c r="LWG22" i="96"/>
  <c r="LWF22" i="96"/>
  <c r="LWE22" i="96"/>
  <c r="LWD22" i="96"/>
  <c r="LWC22" i="96"/>
  <c r="LWB22" i="96"/>
  <c r="LWA22" i="96"/>
  <c r="LVZ22" i="96"/>
  <c r="LVY22" i="96"/>
  <c r="LVX22" i="96"/>
  <c r="LVW22" i="96"/>
  <c r="LVV22" i="96"/>
  <c r="LVU22" i="96"/>
  <c r="LVT22" i="96"/>
  <c r="LVS22" i="96"/>
  <c r="LVR22" i="96"/>
  <c r="LVQ22" i="96"/>
  <c r="LVP22" i="96"/>
  <c r="LVO22" i="96"/>
  <c r="LVN22" i="96"/>
  <c r="LVM22" i="96"/>
  <c r="LVL22" i="96"/>
  <c r="LVK22" i="96"/>
  <c r="LVJ22" i="96"/>
  <c r="LVI22" i="96"/>
  <c r="LVH22" i="96"/>
  <c r="LVG22" i="96"/>
  <c r="LVF22" i="96"/>
  <c r="LVE22" i="96"/>
  <c r="LVD22" i="96"/>
  <c r="LVC22" i="96"/>
  <c r="LVB22" i="96"/>
  <c r="LVA22" i="96"/>
  <c r="LUZ22" i="96"/>
  <c r="LUY22" i="96"/>
  <c r="LUX22" i="96"/>
  <c r="LUW22" i="96"/>
  <c r="LUV22" i="96"/>
  <c r="LUU22" i="96"/>
  <c r="LUT22" i="96"/>
  <c r="LUS22" i="96"/>
  <c r="LUR22" i="96"/>
  <c r="LUQ22" i="96"/>
  <c r="LUP22" i="96"/>
  <c r="LUO22" i="96"/>
  <c r="LUN22" i="96"/>
  <c r="LUM22" i="96"/>
  <c r="LUL22" i="96"/>
  <c r="LUK22" i="96"/>
  <c r="LUJ22" i="96"/>
  <c r="LUI22" i="96"/>
  <c r="LUH22" i="96"/>
  <c r="LUG22" i="96"/>
  <c r="LUF22" i="96"/>
  <c r="LUE22" i="96"/>
  <c r="LUD22" i="96"/>
  <c r="LUC22" i="96"/>
  <c r="LUB22" i="96"/>
  <c r="LUA22" i="96"/>
  <c r="LTZ22" i="96"/>
  <c r="LTY22" i="96"/>
  <c r="LTX22" i="96"/>
  <c r="LTW22" i="96"/>
  <c r="LTV22" i="96"/>
  <c r="LTU22" i="96"/>
  <c r="LTT22" i="96"/>
  <c r="LTS22" i="96"/>
  <c r="LTR22" i="96"/>
  <c r="LTQ22" i="96"/>
  <c r="LTP22" i="96"/>
  <c r="LTO22" i="96"/>
  <c r="LTN22" i="96"/>
  <c r="LTM22" i="96"/>
  <c r="LTL22" i="96"/>
  <c r="LTK22" i="96"/>
  <c r="LTJ22" i="96"/>
  <c r="LTI22" i="96"/>
  <c r="LTH22" i="96"/>
  <c r="LTG22" i="96"/>
  <c r="LTF22" i="96"/>
  <c r="LTE22" i="96"/>
  <c r="LTD22" i="96"/>
  <c r="LTC22" i="96"/>
  <c r="LTB22" i="96"/>
  <c r="LTA22" i="96"/>
  <c r="LSZ22" i="96"/>
  <c r="LSY22" i="96"/>
  <c r="LSX22" i="96"/>
  <c r="LSW22" i="96"/>
  <c r="LSV22" i="96"/>
  <c r="LSU22" i="96"/>
  <c r="LST22" i="96"/>
  <c r="LSS22" i="96"/>
  <c r="LSR22" i="96"/>
  <c r="LSQ22" i="96"/>
  <c r="LSP22" i="96"/>
  <c r="LSO22" i="96"/>
  <c r="LSN22" i="96"/>
  <c r="LSM22" i="96"/>
  <c r="LSL22" i="96"/>
  <c r="LSK22" i="96"/>
  <c r="LSJ22" i="96"/>
  <c r="LSI22" i="96"/>
  <c r="LSH22" i="96"/>
  <c r="LSG22" i="96"/>
  <c r="LSF22" i="96"/>
  <c r="LSE22" i="96"/>
  <c r="LSD22" i="96"/>
  <c r="LSC22" i="96"/>
  <c r="LSB22" i="96"/>
  <c r="LSA22" i="96"/>
  <c r="LRZ22" i="96"/>
  <c r="LRY22" i="96"/>
  <c r="LRX22" i="96"/>
  <c r="LRW22" i="96"/>
  <c r="LRV22" i="96"/>
  <c r="LRU22" i="96"/>
  <c r="LRT22" i="96"/>
  <c r="LRS22" i="96"/>
  <c r="LRR22" i="96"/>
  <c r="LRQ22" i="96"/>
  <c r="LRP22" i="96"/>
  <c r="LRO22" i="96"/>
  <c r="LRN22" i="96"/>
  <c r="LRM22" i="96"/>
  <c r="LRL22" i="96"/>
  <c r="LRK22" i="96"/>
  <c r="LRJ22" i="96"/>
  <c r="LRI22" i="96"/>
  <c r="LRH22" i="96"/>
  <c r="LRG22" i="96"/>
  <c r="LRF22" i="96"/>
  <c r="LRE22" i="96"/>
  <c r="LRD22" i="96"/>
  <c r="LRC22" i="96"/>
  <c r="LRB22" i="96"/>
  <c r="LRA22" i="96"/>
  <c r="LQZ22" i="96"/>
  <c r="LQY22" i="96"/>
  <c r="LQX22" i="96"/>
  <c r="LQW22" i="96"/>
  <c r="LQV22" i="96"/>
  <c r="LQU22" i="96"/>
  <c r="LQT22" i="96"/>
  <c r="LQS22" i="96"/>
  <c r="LQR22" i="96"/>
  <c r="LQQ22" i="96"/>
  <c r="LQP22" i="96"/>
  <c r="LQO22" i="96"/>
  <c r="LQN22" i="96"/>
  <c r="LQM22" i="96"/>
  <c r="LQL22" i="96"/>
  <c r="LQK22" i="96"/>
  <c r="LQJ22" i="96"/>
  <c r="LQI22" i="96"/>
  <c r="LQH22" i="96"/>
  <c r="LQG22" i="96"/>
  <c r="LQF22" i="96"/>
  <c r="LQE22" i="96"/>
  <c r="LQD22" i="96"/>
  <c r="LQC22" i="96"/>
  <c r="LQB22" i="96"/>
  <c r="LQA22" i="96"/>
  <c r="LPZ22" i="96"/>
  <c r="LPY22" i="96"/>
  <c r="LPX22" i="96"/>
  <c r="LPW22" i="96"/>
  <c r="LPV22" i="96"/>
  <c r="LPU22" i="96"/>
  <c r="LPT22" i="96"/>
  <c r="LPS22" i="96"/>
  <c r="LPR22" i="96"/>
  <c r="LPQ22" i="96"/>
  <c r="LPP22" i="96"/>
  <c r="LPO22" i="96"/>
  <c r="LPN22" i="96"/>
  <c r="LPM22" i="96"/>
  <c r="LPL22" i="96"/>
  <c r="LPK22" i="96"/>
  <c r="LPJ22" i="96"/>
  <c r="LPI22" i="96"/>
  <c r="LPH22" i="96"/>
  <c r="LPG22" i="96"/>
  <c r="LPF22" i="96"/>
  <c r="LPE22" i="96"/>
  <c r="LPD22" i="96"/>
  <c r="LPC22" i="96"/>
  <c r="LPB22" i="96"/>
  <c r="LPA22" i="96"/>
  <c r="LOZ22" i="96"/>
  <c r="LOY22" i="96"/>
  <c r="LOX22" i="96"/>
  <c r="LOW22" i="96"/>
  <c r="LOV22" i="96"/>
  <c r="LOU22" i="96"/>
  <c r="LOT22" i="96"/>
  <c r="LOS22" i="96"/>
  <c r="LOR22" i="96"/>
  <c r="LOQ22" i="96"/>
  <c r="LOP22" i="96"/>
  <c r="LOO22" i="96"/>
  <c r="LON22" i="96"/>
  <c r="LOM22" i="96"/>
  <c r="LOL22" i="96"/>
  <c r="LOK22" i="96"/>
  <c r="LOJ22" i="96"/>
  <c r="LOI22" i="96"/>
  <c r="LOH22" i="96"/>
  <c r="LOG22" i="96"/>
  <c r="LOF22" i="96"/>
  <c r="LOE22" i="96"/>
  <c r="LOD22" i="96"/>
  <c r="LOC22" i="96"/>
  <c r="LOB22" i="96"/>
  <c r="LOA22" i="96"/>
  <c r="LNZ22" i="96"/>
  <c r="LNY22" i="96"/>
  <c r="LNX22" i="96"/>
  <c r="LNW22" i="96"/>
  <c r="LNV22" i="96"/>
  <c r="LNU22" i="96"/>
  <c r="LNT22" i="96"/>
  <c r="LNS22" i="96"/>
  <c r="LNR22" i="96"/>
  <c r="LNQ22" i="96"/>
  <c r="LNP22" i="96"/>
  <c r="LNO22" i="96"/>
  <c r="LNN22" i="96"/>
  <c r="LNM22" i="96"/>
  <c r="LNL22" i="96"/>
  <c r="LNK22" i="96"/>
  <c r="LNJ22" i="96"/>
  <c r="LNI22" i="96"/>
  <c r="LNH22" i="96"/>
  <c r="LNG22" i="96"/>
  <c r="LNF22" i="96"/>
  <c r="LNE22" i="96"/>
  <c r="LND22" i="96"/>
  <c r="LNC22" i="96"/>
  <c r="LNB22" i="96"/>
  <c r="LNA22" i="96"/>
  <c r="LMZ22" i="96"/>
  <c r="LMY22" i="96"/>
  <c r="LMX22" i="96"/>
  <c r="LMW22" i="96"/>
  <c r="LMV22" i="96"/>
  <c r="LMU22" i="96"/>
  <c r="LMT22" i="96"/>
  <c r="LMS22" i="96"/>
  <c r="LMR22" i="96"/>
  <c r="LMQ22" i="96"/>
  <c r="LMP22" i="96"/>
  <c r="LMO22" i="96"/>
  <c r="LMN22" i="96"/>
  <c r="LMM22" i="96"/>
  <c r="LML22" i="96"/>
  <c r="LMK22" i="96"/>
  <c r="LMJ22" i="96"/>
  <c r="LMI22" i="96"/>
  <c r="LMH22" i="96"/>
  <c r="LMG22" i="96"/>
  <c r="LMF22" i="96"/>
  <c r="LME22" i="96"/>
  <c r="LMD22" i="96"/>
  <c r="LMC22" i="96"/>
  <c r="LMB22" i="96"/>
  <c r="LMA22" i="96"/>
  <c r="LLZ22" i="96"/>
  <c r="LLY22" i="96"/>
  <c r="LLX22" i="96"/>
  <c r="LLW22" i="96"/>
  <c r="LLV22" i="96"/>
  <c r="LLU22" i="96"/>
  <c r="LLT22" i="96"/>
  <c r="LLS22" i="96"/>
  <c r="LLR22" i="96"/>
  <c r="LLQ22" i="96"/>
  <c r="LLP22" i="96"/>
  <c r="LLO22" i="96"/>
  <c r="LLN22" i="96"/>
  <c r="LLM22" i="96"/>
  <c r="LLL22" i="96"/>
  <c r="LLK22" i="96"/>
  <c r="LLJ22" i="96"/>
  <c r="LLI22" i="96"/>
  <c r="LLH22" i="96"/>
  <c r="LLG22" i="96"/>
  <c r="LLF22" i="96"/>
  <c r="LLE22" i="96"/>
  <c r="LLD22" i="96"/>
  <c r="LLC22" i="96"/>
  <c r="LLB22" i="96"/>
  <c r="LLA22" i="96"/>
  <c r="LKZ22" i="96"/>
  <c r="LKY22" i="96"/>
  <c r="LKX22" i="96"/>
  <c r="LKW22" i="96"/>
  <c r="LKV22" i="96"/>
  <c r="LKU22" i="96"/>
  <c r="LKT22" i="96"/>
  <c r="LKS22" i="96"/>
  <c r="LKR22" i="96"/>
  <c r="LKQ22" i="96"/>
  <c r="LKP22" i="96"/>
  <c r="LKO22" i="96"/>
  <c r="LKN22" i="96"/>
  <c r="LKM22" i="96"/>
  <c r="LKL22" i="96"/>
  <c r="LKK22" i="96"/>
  <c r="LKJ22" i="96"/>
  <c r="LKI22" i="96"/>
  <c r="LKH22" i="96"/>
  <c r="LKG22" i="96"/>
  <c r="LKF22" i="96"/>
  <c r="LKE22" i="96"/>
  <c r="LKD22" i="96"/>
  <c r="LKC22" i="96"/>
  <c r="LKB22" i="96"/>
  <c r="LKA22" i="96"/>
  <c r="LJZ22" i="96"/>
  <c r="LJY22" i="96"/>
  <c r="LJX22" i="96"/>
  <c r="LJW22" i="96"/>
  <c r="LJV22" i="96"/>
  <c r="LJU22" i="96"/>
  <c r="LJT22" i="96"/>
  <c r="LJS22" i="96"/>
  <c r="LJR22" i="96"/>
  <c r="LJQ22" i="96"/>
  <c r="LJP22" i="96"/>
  <c r="LJO22" i="96"/>
  <c r="LJN22" i="96"/>
  <c r="LJM22" i="96"/>
  <c r="LJL22" i="96"/>
  <c r="LJK22" i="96"/>
  <c r="LJJ22" i="96"/>
  <c r="LJI22" i="96"/>
  <c r="LJH22" i="96"/>
  <c r="LJG22" i="96"/>
  <c r="LJF22" i="96"/>
  <c r="LJE22" i="96"/>
  <c r="LJD22" i="96"/>
  <c r="LJC22" i="96"/>
  <c r="LJB22" i="96"/>
  <c r="LJA22" i="96"/>
  <c r="LIZ22" i="96"/>
  <c r="LIY22" i="96"/>
  <c r="LIX22" i="96"/>
  <c r="LIW22" i="96"/>
  <c r="LIV22" i="96"/>
  <c r="LIU22" i="96"/>
  <c r="LIT22" i="96"/>
  <c r="LIS22" i="96"/>
  <c r="LIR22" i="96"/>
  <c r="LIQ22" i="96"/>
  <c r="LIP22" i="96"/>
  <c r="LIO22" i="96"/>
  <c r="LIN22" i="96"/>
  <c r="LIM22" i="96"/>
  <c r="LIL22" i="96"/>
  <c r="LIK22" i="96"/>
  <c r="LIJ22" i="96"/>
  <c r="LII22" i="96"/>
  <c r="LIH22" i="96"/>
  <c r="LIG22" i="96"/>
  <c r="LIF22" i="96"/>
  <c r="LIE22" i="96"/>
  <c r="LID22" i="96"/>
  <c r="LIC22" i="96"/>
  <c r="LIB22" i="96"/>
  <c r="LIA22" i="96"/>
  <c r="LHZ22" i="96"/>
  <c r="LHY22" i="96"/>
  <c r="LHX22" i="96"/>
  <c r="LHW22" i="96"/>
  <c r="LHV22" i="96"/>
  <c r="LHU22" i="96"/>
  <c r="LHT22" i="96"/>
  <c r="LHS22" i="96"/>
  <c r="LHR22" i="96"/>
  <c r="LHQ22" i="96"/>
  <c r="LHP22" i="96"/>
  <c r="LHO22" i="96"/>
  <c r="LHN22" i="96"/>
  <c r="LHM22" i="96"/>
  <c r="LHL22" i="96"/>
  <c r="LHK22" i="96"/>
  <c r="LHJ22" i="96"/>
  <c r="LHI22" i="96"/>
  <c r="LHH22" i="96"/>
  <c r="LHG22" i="96"/>
  <c r="LHF22" i="96"/>
  <c r="LHE22" i="96"/>
  <c r="LHD22" i="96"/>
  <c r="LHC22" i="96"/>
  <c r="LHB22" i="96"/>
  <c r="LHA22" i="96"/>
  <c r="LGZ22" i="96"/>
  <c r="LGY22" i="96"/>
  <c r="LGX22" i="96"/>
  <c r="LGW22" i="96"/>
  <c r="LGV22" i="96"/>
  <c r="LGU22" i="96"/>
  <c r="LGT22" i="96"/>
  <c r="LGS22" i="96"/>
  <c r="LGR22" i="96"/>
  <c r="LGQ22" i="96"/>
  <c r="LGP22" i="96"/>
  <c r="LGO22" i="96"/>
  <c r="LGN22" i="96"/>
  <c r="LGM22" i="96"/>
  <c r="LGL22" i="96"/>
  <c r="LGK22" i="96"/>
  <c r="LGJ22" i="96"/>
  <c r="LGI22" i="96"/>
  <c r="LGH22" i="96"/>
  <c r="LGG22" i="96"/>
  <c r="LGF22" i="96"/>
  <c r="LGE22" i="96"/>
  <c r="LGD22" i="96"/>
  <c r="LGC22" i="96"/>
  <c r="LGB22" i="96"/>
  <c r="LGA22" i="96"/>
  <c r="LFZ22" i="96"/>
  <c r="LFY22" i="96"/>
  <c r="LFX22" i="96"/>
  <c r="LFW22" i="96"/>
  <c r="LFV22" i="96"/>
  <c r="LFU22" i="96"/>
  <c r="LFT22" i="96"/>
  <c r="LFS22" i="96"/>
  <c r="LFR22" i="96"/>
  <c r="LFQ22" i="96"/>
  <c r="LFP22" i="96"/>
  <c r="LFO22" i="96"/>
  <c r="LFN22" i="96"/>
  <c r="LFM22" i="96"/>
  <c r="LFL22" i="96"/>
  <c r="LFK22" i="96"/>
  <c r="LFJ22" i="96"/>
  <c r="LFI22" i="96"/>
  <c r="LFH22" i="96"/>
  <c r="LFG22" i="96"/>
  <c r="LFF22" i="96"/>
  <c r="LFE22" i="96"/>
  <c r="LFD22" i="96"/>
  <c r="LFC22" i="96"/>
  <c r="LFB22" i="96"/>
  <c r="LFA22" i="96"/>
  <c r="LEZ22" i="96"/>
  <c r="LEY22" i="96"/>
  <c r="LEX22" i="96"/>
  <c r="LEW22" i="96"/>
  <c r="LEV22" i="96"/>
  <c r="LEU22" i="96"/>
  <c r="LET22" i="96"/>
  <c r="LES22" i="96"/>
  <c r="LER22" i="96"/>
  <c r="LEQ22" i="96"/>
  <c r="LEP22" i="96"/>
  <c r="LEO22" i="96"/>
  <c r="LEN22" i="96"/>
  <c r="LEM22" i="96"/>
  <c r="LEL22" i="96"/>
  <c r="LEK22" i="96"/>
  <c r="LEJ22" i="96"/>
  <c r="LEI22" i="96"/>
  <c r="LEH22" i="96"/>
  <c r="LEG22" i="96"/>
  <c r="LEF22" i="96"/>
  <c r="LEE22" i="96"/>
  <c r="LED22" i="96"/>
  <c r="LEC22" i="96"/>
  <c r="LEB22" i="96"/>
  <c r="LEA22" i="96"/>
  <c r="LDZ22" i="96"/>
  <c r="LDY22" i="96"/>
  <c r="LDX22" i="96"/>
  <c r="LDW22" i="96"/>
  <c r="LDV22" i="96"/>
  <c r="LDU22" i="96"/>
  <c r="LDT22" i="96"/>
  <c r="LDS22" i="96"/>
  <c r="LDR22" i="96"/>
  <c r="LDQ22" i="96"/>
  <c r="LDP22" i="96"/>
  <c r="LDO22" i="96"/>
  <c r="LDN22" i="96"/>
  <c r="LDM22" i="96"/>
  <c r="LDL22" i="96"/>
  <c r="LDK22" i="96"/>
  <c r="LDJ22" i="96"/>
  <c r="LDI22" i="96"/>
  <c r="LDH22" i="96"/>
  <c r="LDG22" i="96"/>
  <c r="LDF22" i="96"/>
  <c r="LDE22" i="96"/>
  <c r="LDD22" i="96"/>
  <c r="LDC22" i="96"/>
  <c r="LDB22" i="96"/>
  <c r="LDA22" i="96"/>
  <c r="LCZ22" i="96"/>
  <c r="LCY22" i="96"/>
  <c r="LCX22" i="96"/>
  <c r="LCW22" i="96"/>
  <c r="LCV22" i="96"/>
  <c r="LCU22" i="96"/>
  <c r="LCT22" i="96"/>
  <c r="LCS22" i="96"/>
  <c r="LCR22" i="96"/>
  <c r="LCQ22" i="96"/>
  <c r="LCP22" i="96"/>
  <c r="LCO22" i="96"/>
  <c r="LCN22" i="96"/>
  <c r="LCM22" i="96"/>
  <c r="LCL22" i="96"/>
  <c r="LCK22" i="96"/>
  <c r="LCJ22" i="96"/>
  <c r="LCI22" i="96"/>
  <c r="LCH22" i="96"/>
  <c r="LCG22" i="96"/>
  <c r="LCF22" i="96"/>
  <c r="LCE22" i="96"/>
  <c r="LCD22" i="96"/>
  <c r="LCC22" i="96"/>
  <c r="LCB22" i="96"/>
  <c r="LCA22" i="96"/>
  <c r="LBZ22" i="96"/>
  <c r="LBY22" i="96"/>
  <c r="LBX22" i="96"/>
  <c r="LBW22" i="96"/>
  <c r="LBV22" i="96"/>
  <c r="LBU22" i="96"/>
  <c r="LBT22" i="96"/>
  <c r="LBS22" i="96"/>
  <c r="LBR22" i="96"/>
  <c r="LBQ22" i="96"/>
  <c r="LBP22" i="96"/>
  <c r="LBO22" i="96"/>
  <c r="LBN22" i="96"/>
  <c r="LBM22" i="96"/>
  <c r="LBL22" i="96"/>
  <c r="LBK22" i="96"/>
  <c r="LBJ22" i="96"/>
  <c r="LBI22" i="96"/>
  <c r="LBH22" i="96"/>
  <c r="LBG22" i="96"/>
  <c r="LBF22" i="96"/>
  <c r="LBE22" i="96"/>
  <c r="LBD22" i="96"/>
  <c r="LBC22" i="96"/>
  <c r="LBB22" i="96"/>
  <c r="LBA22" i="96"/>
  <c r="LAZ22" i="96"/>
  <c r="LAY22" i="96"/>
  <c r="LAX22" i="96"/>
  <c r="LAW22" i="96"/>
  <c r="LAV22" i="96"/>
  <c r="LAU22" i="96"/>
  <c r="LAT22" i="96"/>
  <c r="LAS22" i="96"/>
  <c r="LAR22" i="96"/>
  <c r="LAQ22" i="96"/>
  <c r="LAP22" i="96"/>
  <c r="LAO22" i="96"/>
  <c r="LAN22" i="96"/>
  <c r="LAM22" i="96"/>
  <c r="LAL22" i="96"/>
  <c r="LAK22" i="96"/>
  <c r="LAJ22" i="96"/>
  <c r="LAI22" i="96"/>
  <c r="LAH22" i="96"/>
  <c r="LAG22" i="96"/>
  <c r="LAF22" i="96"/>
  <c r="LAE22" i="96"/>
  <c r="LAD22" i="96"/>
  <c r="LAC22" i="96"/>
  <c r="LAB22" i="96"/>
  <c r="LAA22" i="96"/>
  <c r="KZZ22" i="96"/>
  <c r="KZY22" i="96"/>
  <c r="KZX22" i="96"/>
  <c r="KZW22" i="96"/>
  <c r="KZV22" i="96"/>
  <c r="KZU22" i="96"/>
  <c r="KZT22" i="96"/>
  <c r="KZS22" i="96"/>
  <c r="KZR22" i="96"/>
  <c r="KZQ22" i="96"/>
  <c r="KZP22" i="96"/>
  <c r="KZO22" i="96"/>
  <c r="KZN22" i="96"/>
  <c r="KZM22" i="96"/>
  <c r="KZL22" i="96"/>
  <c r="KZK22" i="96"/>
  <c r="KZJ22" i="96"/>
  <c r="KZI22" i="96"/>
  <c r="KZH22" i="96"/>
  <c r="KZG22" i="96"/>
  <c r="KZF22" i="96"/>
  <c r="KZE22" i="96"/>
  <c r="KZD22" i="96"/>
  <c r="KZC22" i="96"/>
  <c r="KZB22" i="96"/>
  <c r="KZA22" i="96"/>
  <c r="KYZ22" i="96"/>
  <c r="KYY22" i="96"/>
  <c r="KYX22" i="96"/>
  <c r="KYW22" i="96"/>
  <c r="KYV22" i="96"/>
  <c r="KYU22" i="96"/>
  <c r="KYT22" i="96"/>
  <c r="KYS22" i="96"/>
  <c r="KYR22" i="96"/>
  <c r="KYQ22" i="96"/>
  <c r="KYP22" i="96"/>
  <c r="KYO22" i="96"/>
  <c r="KYN22" i="96"/>
  <c r="KYM22" i="96"/>
  <c r="KYL22" i="96"/>
  <c r="KYK22" i="96"/>
  <c r="KYJ22" i="96"/>
  <c r="KYI22" i="96"/>
  <c r="KYH22" i="96"/>
  <c r="KYG22" i="96"/>
  <c r="KYF22" i="96"/>
  <c r="KYE22" i="96"/>
  <c r="KYD22" i="96"/>
  <c r="KYC22" i="96"/>
  <c r="KYB22" i="96"/>
  <c r="KYA22" i="96"/>
  <c r="KXZ22" i="96"/>
  <c r="KXY22" i="96"/>
  <c r="KXX22" i="96"/>
  <c r="KXW22" i="96"/>
  <c r="KXV22" i="96"/>
  <c r="KXU22" i="96"/>
  <c r="KXT22" i="96"/>
  <c r="KXS22" i="96"/>
  <c r="KXR22" i="96"/>
  <c r="KXQ22" i="96"/>
  <c r="KXP22" i="96"/>
  <c r="KXO22" i="96"/>
  <c r="KXN22" i="96"/>
  <c r="KXM22" i="96"/>
  <c r="KXL22" i="96"/>
  <c r="KXK22" i="96"/>
  <c r="KXJ22" i="96"/>
  <c r="KXI22" i="96"/>
  <c r="KXH22" i="96"/>
  <c r="KXG22" i="96"/>
  <c r="KXF22" i="96"/>
  <c r="KXE22" i="96"/>
  <c r="KXD22" i="96"/>
  <c r="KXC22" i="96"/>
  <c r="KXB22" i="96"/>
  <c r="KXA22" i="96"/>
  <c r="KWZ22" i="96"/>
  <c r="KWY22" i="96"/>
  <c r="KWX22" i="96"/>
  <c r="KWW22" i="96"/>
  <c r="KWV22" i="96"/>
  <c r="KWU22" i="96"/>
  <c r="KWT22" i="96"/>
  <c r="KWS22" i="96"/>
  <c r="KWR22" i="96"/>
  <c r="KWQ22" i="96"/>
  <c r="KWP22" i="96"/>
  <c r="KWO22" i="96"/>
  <c r="KWN22" i="96"/>
  <c r="KWM22" i="96"/>
  <c r="KWL22" i="96"/>
  <c r="KWK22" i="96"/>
  <c r="KWJ22" i="96"/>
  <c r="KWI22" i="96"/>
  <c r="KWH22" i="96"/>
  <c r="KWG22" i="96"/>
  <c r="KWF22" i="96"/>
  <c r="KWE22" i="96"/>
  <c r="KWD22" i="96"/>
  <c r="KWC22" i="96"/>
  <c r="KWB22" i="96"/>
  <c r="KWA22" i="96"/>
  <c r="KVZ22" i="96"/>
  <c r="KVY22" i="96"/>
  <c r="KVX22" i="96"/>
  <c r="KVW22" i="96"/>
  <c r="KVV22" i="96"/>
  <c r="KVU22" i="96"/>
  <c r="KVT22" i="96"/>
  <c r="KVS22" i="96"/>
  <c r="KVR22" i="96"/>
  <c r="KVQ22" i="96"/>
  <c r="KVP22" i="96"/>
  <c r="KVO22" i="96"/>
  <c r="KVN22" i="96"/>
  <c r="KVM22" i="96"/>
  <c r="KVL22" i="96"/>
  <c r="KVK22" i="96"/>
  <c r="KVJ22" i="96"/>
  <c r="KVI22" i="96"/>
  <c r="KVH22" i="96"/>
  <c r="KVG22" i="96"/>
  <c r="KVF22" i="96"/>
  <c r="KVE22" i="96"/>
  <c r="KVD22" i="96"/>
  <c r="KVC22" i="96"/>
  <c r="KVB22" i="96"/>
  <c r="KVA22" i="96"/>
  <c r="KUZ22" i="96"/>
  <c r="KUY22" i="96"/>
  <c r="KUX22" i="96"/>
  <c r="KUW22" i="96"/>
  <c r="KUV22" i="96"/>
  <c r="KUU22" i="96"/>
  <c r="KUT22" i="96"/>
  <c r="KUS22" i="96"/>
  <c r="KUR22" i="96"/>
  <c r="KUQ22" i="96"/>
  <c r="KUP22" i="96"/>
  <c r="KUO22" i="96"/>
  <c r="KUN22" i="96"/>
  <c r="KUM22" i="96"/>
  <c r="KUL22" i="96"/>
  <c r="KUK22" i="96"/>
  <c r="KUJ22" i="96"/>
  <c r="KUI22" i="96"/>
  <c r="KUH22" i="96"/>
  <c r="KUG22" i="96"/>
  <c r="KUF22" i="96"/>
  <c r="KUE22" i="96"/>
  <c r="KUD22" i="96"/>
  <c r="KUC22" i="96"/>
  <c r="KUB22" i="96"/>
  <c r="KUA22" i="96"/>
  <c r="KTZ22" i="96"/>
  <c r="KTY22" i="96"/>
  <c r="KTX22" i="96"/>
  <c r="KTW22" i="96"/>
  <c r="KTV22" i="96"/>
  <c r="KTU22" i="96"/>
  <c r="KTT22" i="96"/>
  <c r="KTS22" i="96"/>
  <c r="KTR22" i="96"/>
  <c r="KTQ22" i="96"/>
  <c r="KTP22" i="96"/>
  <c r="KTO22" i="96"/>
  <c r="KTN22" i="96"/>
  <c r="KTM22" i="96"/>
  <c r="KTL22" i="96"/>
  <c r="KTK22" i="96"/>
  <c r="KTJ22" i="96"/>
  <c r="KTI22" i="96"/>
  <c r="KTH22" i="96"/>
  <c r="KTG22" i="96"/>
  <c r="KTF22" i="96"/>
  <c r="KTE22" i="96"/>
  <c r="KTD22" i="96"/>
  <c r="KTC22" i="96"/>
  <c r="KTB22" i="96"/>
  <c r="KTA22" i="96"/>
  <c r="KSZ22" i="96"/>
  <c r="KSY22" i="96"/>
  <c r="KSX22" i="96"/>
  <c r="KSW22" i="96"/>
  <c r="KSV22" i="96"/>
  <c r="KSU22" i="96"/>
  <c r="KST22" i="96"/>
  <c r="KSS22" i="96"/>
  <c r="KSR22" i="96"/>
  <c r="KSQ22" i="96"/>
  <c r="KSP22" i="96"/>
  <c r="KSO22" i="96"/>
  <c r="KSN22" i="96"/>
  <c r="KSM22" i="96"/>
  <c r="KSL22" i="96"/>
  <c r="KSK22" i="96"/>
  <c r="KSJ22" i="96"/>
  <c r="KSI22" i="96"/>
  <c r="KSH22" i="96"/>
  <c r="KSG22" i="96"/>
  <c r="KSF22" i="96"/>
  <c r="KSE22" i="96"/>
  <c r="KSD22" i="96"/>
  <c r="KSC22" i="96"/>
  <c r="KSB22" i="96"/>
  <c r="KSA22" i="96"/>
  <c r="KRZ22" i="96"/>
  <c r="KRY22" i="96"/>
  <c r="KRX22" i="96"/>
  <c r="KRW22" i="96"/>
  <c r="KRV22" i="96"/>
  <c r="KRU22" i="96"/>
  <c r="KRT22" i="96"/>
  <c r="KRS22" i="96"/>
  <c r="KRR22" i="96"/>
  <c r="KRQ22" i="96"/>
  <c r="KRP22" i="96"/>
  <c r="KRO22" i="96"/>
  <c r="KRN22" i="96"/>
  <c r="KRM22" i="96"/>
  <c r="KRL22" i="96"/>
  <c r="KRK22" i="96"/>
  <c r="KRJ22" i="96"/>
  <c r="KRI22" i="96"/>
  <c r="KRH22" i="96"/>
  <c r="KRG22" i="96"/>
  <c r="KRF22" i="96"/>
  <c r="KRE22" i="96"/>
  <c r="KRD22" i="96"/>
  <c r="KRC22" i="96"/>
  <c r="KRB22" i="96"/>
  <c r="KRA22" i="96"/>
  <c r="KQZ22" i="96"/>
  <c r="KQY22" i="96"/>
  <c r="KQX22" i="96"/>
  <c r="KQW22" i="96"/>
  <c r="KQV22" i="96"/>
  <c r="KQU22" i="96"/>
  <c r="KQT22" i="96"/>
  <c r="KQS22" i="96"/>
  <c r="KQR22" i="96"/>
  <c r="KQQ22" i="96"/>
  <c r="KQP22" i="96"/>
  <c r="KQO22" i="96"/>
  <c r="KQN22" i="96"/>
  <c r="KQM22" i="96"/>
  <c r="KQL22" i="96"/>
  <c r="KQK22" i="96"/>
  <c r="KQJ22" i="96"/>
  <c r="KQI22" i="96"/>
  <c r="KQH22" i="96"/>
  <c r="KQG22" i="96"/>
  <c r="KQF22" i="96"/>
  <c r="KQE22" i="96"/>
  <c r="KQD22" i="96"/>
  <c r="KQC22" i="96"/>
  <c r="KQB22" i="96"/>
  <c r="KQA22" i="96"/>
  <c r="KPZ22" i="96"/>
  <c r="KPY22" i="96"/>
  <c r="KPX22" i="96"/>
  <c r="KPW22" i="96"/>
  <c r="KPV22" i="96"/>
  <c r="KPU22" i="96"/>
  <c r="KPT22" i="96"/>
  <c r="KPS22" i="96"/>
  <c r="KPR22" i="96"/>
  <c r="KPQ22" i="96"/>
  <c r="KPP22" i="96"/>
  <c r="KPO22" i="96"/>
  <c r="KPN22" i="96"/>
  <c r="KPM22" i="96"/>
  <c r="KPL22" i="96"/>
  <c r="KPK22" i="96"/>
  <c r="KPJ22" i="96"/>
  <c r="KPI22" i="96"/>
  <c r="KPH22" i="96"/>
  <c r="KPG22" i="96"/>
  <c r="KPF22" i="96"/>
  <c r="KPE22" i="96"/>
  <c r="KPD22" i="96"/>
  <c r="KPC22" i="96"/>
  <c r="KPB22" i="96"/>
  <c r="KPA22" i="96"/>
  <c r="KOZ22" i="96"/>
  <c r="KOY22" i="96"/>
  <c r="KOX22" i="96"/>
  <c r="KOW22" i="96"/>
  <c r="KOV22" i="96"/>
  <c r="KOU22" i="96"/>
  <c r="KOT22" i="96"/>
  <c r="KOS22" i="96"/>
  <c r="KOR22" i="96"/>
  <c r="KOQ22" i="96"/>
  <c r="KOP22" i="96"/>
  <c r="KOO22" i="96"/>
  <c r="KON22" i="96"/>
  <c r="KOM22" i="96"/>
  <c r="KOL22" i="96"/>
  <c r="KOK22" i="96"/>
  <c r="KOJ22" i="96"/>
  <c r="KOI22" i="96"/>
  <c r="KOH22" i="96"/>
  <c r="KOG22" i="96"/>
  <c r="KOF22" i="96"/>
  <c r="KOE22" i="96"/>
  <c r="KOD22" i="96"/>
  <c r="KOC22" i="96"/>
  <c r="KOB22" i="96"/>
  <c r="KOA22" i="96"/>
  <c r="KNZ22" i="96"/>
  <c r="KNY22" i="96"/>
  <c r="KNX22" i="96"/>
  <c r="KNW22" i="96"/>
  <c r="KNV22" i="96"/>
  <c r="KNU22" i="96"/>
  <c r="KNT22" i="96"/>
  <c r="KNS22" i="96"/>
  <c r="KNR22" i="96"/>
  <c r="KNQ22" i="96"/>
  <c r="KNP22" i="96"/>
  <c r="KNO22" i="96"/>
  <c r="KNN22" i="96"/>
  <c r="KNM22" i="96"/>
  <c r="KNL22" i="96"/>
  <c r="KNK22" i="96"/>
  <c r="KNJ22" i="96"/>
  <c r="KNI22" i="96"/>
  <c r="KNH22" i="96"/>
  <c r="KNG22" i="96"/>
  <c r="KNF22" i="96"/>
  <c r="KNE22" i="96"/>
  <c r="KND22" i="96"/>
  <c r="KNC22" i="96"/>
  <c r="KNB22" i="96"/>
  <c r="KNA22" i="96"/>
  <c r="KMZ22" i="96"/>
  <c r="KMY22" i="96"/>
  <c r="KMX22" i="96"/>
  <c r="KMW22" i="96"/>
  <c r="KMV22" i="96"/>
  <c r="KMU22" i="96"/>
  <c r="KMT22" i="96"/>
  <c r="KMS22" i="96"/>
  <c r="KMR22" i="96"/>
  <c r="KMQ22" i="96"/>
  <c r="KMP22" i="96"/>
  <c r="KMO22" i="96"/>
  <c r="KMN22" i="96"/>
  <c r="KMM22" i="96"/>
  <c r="KML22" i="96"/>
  <c r="KMK22" i="96"/>
  <c r="KMJ22" i="96"/>
  <c r="KMI22" i="96"/>
  <c r="KMH22" i="96"/>
  <c r="KMG22" i="96"/>
  <c r="KMF22" i="96"/>
  <c r="KME22" i="96"/>
  <c r="KMD22" i="96"/>
  <c r="KMC22" i="96"/>
  <c r="KMB22" i="96"/>
  <c r="KMA22" i="96"/>
  <c r="KLZ22" i="96"/>
  <c r="KLY22" i="96"/>
  <c r="KLX22" i="96"/>
  <c r="KLW22" i="96"/>
  <c r="KLV22" i="96"/>
  <c r="KLU22" i="96"/>
  <c r="KLT22" i="96"/>
  <c r="KLS22" i="96"/>
  <c r="KLR22" i="96"/>
  <c r="KLQ22" i="96"/>
  <c r="KLP22" i="96"/>
  <c r="KLO22" i="96"/>
  <c r="KLN22" i="96"/>
  <c r="KLM22" i="96"/>
  <c r="KLL22" i="96"/>
  <c r="KLK22" i="96"/>
  <c r="KLJ22" i="96"/>
  <c r="KLI22" i="96"/>
  <c r="KLH22" i="96"/>
  <c r="KLG22" i="96"/>
  <c r="KLF22" i="96"/>
  <c r="KLE22" i="96"/>
  <c r="KLD22" i="96"/>
  <c r="KLC22" i="96"/>
  <c r="KLB22" i="96"/>
  <c r="KLA22" i="96"/>
  <c r="KKZ22" i="96"/>
  <c r="KKY22" i="96"/>
  <c r="KKX22" i="96"/>
  <c r="KKW22" i="96"/>
  <c r="KKV22" i="96"/>
  <c r="KKU22" i="96"/>
  <c r="KKT22" i="96"/>
  <c r="KKS22" i="96"/>
  <c r="KKR22" i="96"/>
  <c r="KKQ22" i="96"/>
  <c r="KKP22" i="96"/>
  <c r="KKO22" i="96"/>
  <c r="KKN22" i="96"/>
  <c r="KKM22" i="96"/>
  <c r="KKL22" i="96"/>
  <c r="KKK22" i="96"/>
  <c r="KKJ22" i="96"/>
  <c r="KKI22" i="96"/>
  <c r="KKH22" i="96"/>
  <c r="KKG22" i="96"/>
  <c r="KKF22" i="96"/>
  <c r="KKE22" i="96"/>
  <c r="KKD22" i="96"/>
  <c r="KKC22" i="96"/>
  <c r="KKB22" i="96"/>
  <c r="KKA22" i="96"/>
  <c r="KJZ22" i="96"/>
  <c r="KJY22" i="96"/>
  <c r="KJX22" i="96"/>
  <c r="KJW22" i="96"/>
  <c r="KJV22" i="96"/>
  <c r="KJU22" i="96"/>
  <c r="KJT22" i="96"/>
  <c r="KJS22" i="96"/>
  <c r="KJR22" i="96"/>
  <c r="KJQ22" i="96"/>
  <c r="KJP22" i="96"/>
  <c r="KJO22" i="96"/>
  <c r="KJN22" i="96"/>
  <c r="KJM22" i="96"/>
  <c r="KJL22" i="96"/>
  <c r="KJK22" i="96"/>
  <c r="KJJ22" i="96"/>
  <c r="KJI22" i="96"/>
  <c r="KJH22" i="96"/>
  <c r="KJG22" i="96"/>
  <c r="KJF22" i="96"/>
  <c r="KJE22" i="96"/>
  <c r="KJD22" i="96"/>
  <c r="KJC22" i="96"/>
  <c r="KJB22" i="96"/>
  <c r="KJA22" i="96"/>
  <c r="KIZ22" i="96"/>
  <c r="KIY22" i="96"/>
  <c r="KIX22" i="96"/>
  <c r="KIW22" i="96"/>
  <c r="KIV22" i="96"/>
  <c r="KIU22" i="96"/>
  <c r="KIT22" i="96"/>
  <c r="KIS22" i="96"/>
  <c r="KIR22" i="96"/>
  <c r="KIQ22" i="96"/>
  <c r="KIP22" i="96"/>
  <c r="KIO22" i="96"/>
  <c r="KIN22" i="96"/>
  <c r="KIM22" i="96"/>
  <c r="KIL22" i="96"/>
  <c r="KIK22" i="96"/>
  <c r="KIJ22" i="96"/>
  <c r="KII22" i="96"/>
  <c r="KIH22" i="96"/>
  <c r="KIG22" i="96"/>
  <c r="KIF22" i="96"/>
  <c r="KIE22" i="96"/>
  <c r="KID22" i="96"/>
  <c r="KIC22" i="96"/>
  <c r="KIB22" i="96"/>
  <c r="KIA22" i="96"/>
  <c r="KHZ22" i="96"/>
  <c r="KHY22" i="96"/>
  <c r="KHX22" i="96"/>
  <c r="KHW22" i="96"/>
  <c r="KHV22" i="96"/>
  <c r="KHU22" i="96"/>
  <c r="KHT22" i="96"/>
  <c r="KHS22" i="96"/>
  <c r="KHR22" i="96"/>
  <c r="KHQ22" i="96"/>
  <c r="KHP22" i="96"/>
  <c r="KHO22" i="96"/>
  <c r="KHN22" i="96"/>
  <c r="KHM22" i="96"/>
  <c r="KHL22" i="96"/>
  <c r="KHK22" i="96"/>
  <c r="KHJ22" i="96"/>
  <c r="KHI22" i="96"/>
  <c r="KHH22" i="96"/>
  <c r="KHG22" i="96"/>
  <c r="KHF22" i="96"/>
  <c r="KHE22" i="96"/>
  <c r="KHD22" i="96"/>
  <c r="KHC22" i="96"/>
  <c r="KHB22" i="96"/>
  <c r="KHA22" i="96"/>
  <c r="KGZ22" i="96"/>
  <c r="KGY22" i="96"/>
  <c r="KGX22" i="96"/>
  <c r="KGW22" i="96"/>
  <c r="KGV22" i="96"/>
  <c r="KGU22" i="96"/>
  <c r="KGT22" i="96"/>
  <c r="KGS22" i="96"/>
  <c r="KGR22" i="96"/>
  <c r="KGQ22" i="96"/>
  <c r="KGP22" i="96"/>
  <c r="KGO22" i="96"/>
  <c r="KGN22" i="96"/>
  <c r="KGM22" i="96"/>
  <c r="KGL22" i="96"/>
  <c r="KGK22" i="96"/>
  <c r="KGJ22" i="96"/>
  <c r="KGI22" i="96"/>
  <c r="KGH22" i="96"/>
  <c r="KGG22" i="96"/>
  <c r="KGF22" i="96"/>
  <c r="KGE22" i="96"/>
  <c r="KGD22" i="96"/>
  <c r="KGC22" i="96"/>
  <c r="KGB22" i="96"/>
  <c r="KGA22" i="96"/>
  <c r="KFZ22" i="96"/>
  <c r="KFY22" i="96"/>
  <c r="KFX22" i="96"/>
  <c r="KFW22" i="96"/>
  <c r="KFV22" i="96"/>
  <c r="KFU22" i="96"/>
  <c r="KFT22" i="96"/>
  <c r="KFS22" i="96"/>
  <c r="KFR22" i="96"/>
  <c r="KFQ22" i="96"/>
  <c r="KFP22" i="96"/>
  <c r="KFO22" i="96"/>
  <c r="KFN22" i="96"/>
  <c r="KFM22" i="96"/>
  <c r="KFL22" i="96"/>
  <c r="KFK22" i="96"/>
  <c r="KFJ22" i="96"/>
  <c r="KFI22" i="96"/>
  <c r="KFH22" i="96"/>
  <c r="KFG22" i="96"/>
  <c r="KFF22" i="96"/>
  <c r="KFE22" i="96"/>
  <c r="KFD22" i="96"/>
  <c r="KFC22" i="96"/>
  <c r="KFB22" i="96"/>
  <c r="KFA22" i="96"/>
  <c r="KEZ22" i="96"/>
  <c r="KEY22" i="96"/>
  <c r="KEX22" i="96"/>
  <c r="KEW22" i="96"/>
  <c r="KEV22" i="96"/>
  <c r="KEU22" i="96"/>
  <c r="KET22" i="96"/>
  <c r="KES22" i="96"/>
  <c r="KER22" i="96"/>
  <c r="KEQ22" i="96"/>
  <c r="KEP22" i="96"/>
  <c r="KEO22" i="96"/>
  <c r="KEN22" i="96"/>
  <c r="KEM22" i="96"/>
  <c r="KEL22" i="96"/>
  <c r="KEK22" i="96"/>
  <c r="KEJ22" i="96"/>
  <c r="KEI22" i="96"/>
  <c r="KEH22" i="96"/>
  <c r="KEG22" i="96"/>
  <c r="KEF22" i="96"/>
  <c r="KEE22" i="96"/>
  <c r="KED22" i="96"/>
  <c r="KEC22" i="96"/>
  <c r="KEB22" i="96"/>
  <c r="KEA22" i="96"/>
  <c r="KDZ22" i="96"/>
  <c r="KDY22" i="96"/>
  <c r="KDX22" i="96"/>
  <c r="KDW22" i="96"/>
  <c r="KDV22" i="96"/>
  <c r="KDU22" i="96"/>
  <c r="KDT22" i="96"/>
  <c r="KDS22" i="96"/>
  <c r="KDR22" i="96"/>
  <c r="KDQ22" i="96"/>
  <c r="KDP22" i="96"/>
  <c r="KDO22" i="96"/>
  <c r="KDN22" i="96"/>
  <c r="KDM22" i="96"/>
  <c r="KDL22" i="96"/>
  <c r="KDK22" i="96"/>
  <c r="KDJ22" i="96"/>
  <c r="KDI22" i="96"/>
  <c r="KDH22" i="96"/>
  <c r="KDG22" i="96"/>
  <c r="KDF22" i="96"/>
  <c r="KDE22" i="96"/>
  <c r="KDD22" i="96"/>
  <c r="KDC22" i="96"/>
  <c r="KDB22" i="96"/>
  <c r="KDA22" i="96"/>
  <c r="KCZ22" i="96"/>
  <c r="KCY22" i="96"/>
  <c r="KCX22" i="96"/>
  <c r="KCW22" i="96"/>
  <c r="KCV22" i="96"/>
  <c r="KCU22" i="96"/>
  <c r="KCT22" i="96"/>
  <c r="KCS22" i="96"/>
  <c r="KCR22" i="96"/>
  <c r="KCQ22" i="96"/>
  <c r="KCP22" i="96"/>
  <c r="KCO22" i="96"/>
  <c r="KCN22" i="96"/>
  <c r="KCM22" i="96"/>
  <c r="KCL22" i="96"/>
  <c r="KCK22" i="96"/>
  <c r="KCJ22" i="96"/>
  <c r="KCI22" i="96"/>
  <c r="KCH22" i="96"/>
  <c r="KCG22" i="96"/>
  <c r="KCF22" i="96"/>
  <c r="KCE22" i="96"/>
  <c r="KCD22" i="96"/>
  <c r="KCC22" i="96"/>
  <c r="KCB22" i="96"/>
  <c r="KCA22" i="96"/>
  <c r="KBZ22" i="96"/>
  <c r="KBY22" i="96"/>
  <c r="KBX22" i="96"/>
  <c r="KBW22" i="96"/>
  <c r="KBV22" i="96"/>
  <c r="KBU22" i="96"/>
  <c r="KBT22" i="96"/>
  <c r="KBS22" i="96"/>
  <c r="KBR22" i="96"/>
  <c r="KBQ22" i="96"/>
  <c r="KBP22" i="96"/>
  <c r="KBO22" i="96"/>
  <c r="KBN22" i="96"/>
  <c r="KBM22" i="96"/>
  <c r="KBL22" i="96"/>
  <c r="KBK22" i="96"/>
  <c r="KBJ22" i="96"/>
  <c r="KBI22" i="96"/>
  <c r="KBH22" i="96"/>
  <c r="KBG22" i="96"/>
  <c r="KBF22" i="96"/>
  <c r="KBE22" i="96"/>
  <c r="KBD22" i="96"/>
  <c r="KBC22" i="96"/>
  <c r="KBB22" i="96"/>
  <c r="KBA22" i="96"/>
  <c r="KAZ22" i="96"/>
  <c r="KAY22" i="96"/>
  <c r="KAX22" i="96"/>
  <c r="KAW22" i="96"/>
  <c r="KAV22" i="96"/>
  <c r="KAU22" i="96"/>
  <c r="KAT22" i="96"/>
  <c r="KAS22" i="96"/>
  <c r="KAR22" i="96"/>
  <c r="KAQ22" i="96"/>
  <c r="KAP22" i="96"/>
  <c r="KAO22" i="96"/>
  <c r="KAN22" i="96"/>
  <c r="KAM22" i="96"/>
  <c r="KAL22" i="96"/>
  <c r="KAK22" i="96"/>
  <c r="KAJ22" i="96"/>
  <c r="KAI22" i="96"/>
  <c r="KAH22" i="96"/>
  <c r="KAG22" i="96"/>
  <c r="KAF22" i="96"/>
  <c r="KAE22" i="96"/>
  <c r="KAD22" i="96"/>
  <c r="KAC22" i="96"/>
  <c r="KAB22" i="96"/>
  <c r="KAA22" i="96"/>
  <c r="JZZ22" i="96"/>
  <c r="JZY22" i="96"/>
  <c r="JZX22" i="96"/>
  <c r="JZW22" i="96"/>
  <c r="JZV22" i="96"/>
  <c r="JZU22" i="96"/>
  <c r="JZT22" i="96"/>
  <c r="JZS22" i="96"/>
  <c r="JZR22" i="96"/>
  <c r="JZQ22" i="96"/>
  <c r="JZP22" i="96"/>
  <c r="JZO22" i="96"/>
  <c r="JZN22" i="96"/>
  <c r="JZM22" i="96"/>
  <c r="JZL22" i="96"/>
  <c r="JZK22" i="96"/>
  <c r="JZJ22" i="96"/>
  <c r="JZI22" i="96"/>
  <c r="JZH22" i="96"/>
  <c r="JZG22" i="96"/>
  <c r="JZF22" i="96"/>
  <c r="JZE22" i="96"/>
  <c r="JZD22" i="96"/>
  <c r="JZC22" i="96"/>
  <c r="JZB22" i="96"/>
  <c r="JZA22" i="96"/>
  <c r="JYZ22" i="96"/>
  <c r="JYY22" i="96"/>
  <c r="JYX22" i="96"/>
  <c r="JYW22" i="96"/>
  <c r="JYV22" i="96"/>
  <c r="JYU22" i="96"/>
  <c r="JYT22" i="96"/>
  <c r="JYS22" i="96"/>
  <c r="JYR22" i="96"/>
  <c r="JYQ22" i="96"/>
  <c r="JYP22" i="96"/>
  <c r="JYO22" i="96"/>
  <c r="JYN22" i="96"/>
  <c r="JYM22" i="96"/>
  <c r="JYL22" i="96"/>
  <c r="JYK22" i="96"/>
  <c r="JYJ22" i="96"/>
  <c r="JYI22" i="96"/>
  <c r="JYH22" i="96"/>
  <c r="JYG22" i="96"/>
  <c r="JYF22" i="96"/>
  <c r="JYE22" i="96"/>
  <c r="JYD22" i="96"/>
  <c r="JYC22" i="96"/>
  <c r="JYB22" i="96"/>
  <c r="JYA22" i="96"/>
  <c r="JXZ22" i="96"/>
  <c r="JXY22" i="96"/>
  <c r="JXX22" i="96"/>
  <c r="JXW22" i="96"/>
  <c r="JXV22" i="96"/>
  <c r="JXU22" i="96"/>
  <c r="JXT22" i="96"/>
  <c r="JXS22" i="96"/>
  <c r="JXR22" i="96"/>
  <c r="JXQ22" i="96"/>
  <c r="JXP22" i="96"/>
  <c r="JXO22" i="96"/>
  <c r="JXN22" i="96"/>
  <c r="JXM22" i="96"/>
  <c r="JXL22" i="96"/>
  <c r="JXK22" i="96"/>
  <c r="JXJ22" i="96"/>
  <c r="JXI22" i="96"/>
  <c r="JXH22" i="96"/>
  <c r="JXG22" i="96"/>
  <c r="JXF22" i="96"/>
  <c r="JXE22" i="96"/>
  <c r="JXD22" i="96"/>
  <c r="JXC22" i="96"/>
  <c r="JXB22" i="96"/>
  <c r="JXA22" i="96"/>
  <c r="JWZ22" i="96"/>
  <c r="JWY22" i="96"/>
  <c r="JWX22" i="96"/>
  <c r="JWW22" i="96"/>
  <c r="JWV22" i="96"/>
  <c r="JWU22" i="96"/>
  <c r="JWT22" i="96"/>
  <c r="JWS22" i="96"/>
  <c r="JWR22" i="96"/>
  <c r="JWQ22" i="96"/>
  <c r="JWP22" i="96"/>
  <c r="JWO22" i="96"/>
  <c r="JWN22" i="96"/>
  <c r="JWM22" i="96"/>
  <c r="JWL22" i="96"/>
  <c r="JWK22" i="96"/>
  <c r="JWJ22" i="96"/>
  <c r="JWI22" i="96"/>
  <c r="JWH22" i="96"/>
  <c r="JWG22" i="96"/>
  <c r="JWF22" i="96"/>
  <c r="JWE22" i="96"/>
  <c r="JWD22" i="96"/>
  <c r="JWC22" i="96"/>
  <c r="JWB22" i="96"/>
  <c r="JWA22" i="96"/>
  <c r="JVZ22" i="96"/>
  <c r="JVY22" i="96"/>
  <c r="JVX22" i="96"/>
  <c r="JVW22" i="96"/>
  <c r="JVV22" i="96"/>
  <c r="JVU22" i="96"/>
  <c r="JVT22" i="96"/>
  <c r="JVS22" i="96"/>
  <c r="JVR22" i="96"/>
  <c r="JVQ22" i="96"/>
  <c r="JVP22" i="96"/>
  <c r="JVO22" i="96"/>
  <c r="JVN22" i="96"/>
  <c r="JVM22" i="96"/>
  <c r="JVL22" i="96"/>
  <c r="JVK22" i="96"/>
  <c r="JVJ22" i="96"/>
  <c r="JVI22" i="96"/>
  <c r="JVH22" i="96"/>
  <c r="JVG22" i="96"/>
  <c r="JVF22" i="96"/>
  <c r="JVE22" i="96"/>
  <c r="JVD22" i="96"/>
  <c r="JVC22" i="96"/>
  <c r="JVB22" i="96"/>
  <c r="JVA22" i="96"/>
  <c r="JUZ22" i="96"/>
  <c r="JUY22" i="96"/>
  <c r="JUX22" i="96"/>
  <c r="JUW22" i="96"/>
  <c r="JUV22" i="96"/>
  <c r="JUU22" i="96"/>
  <c r="JUT22" i="96"/>
  <c r="JUS22" i="96"/>
  <c r="JUR22" i="96"/>
  <c r="JUQ22" i="96"/>
  <c r="JUP22" i="96"/>
  <c r="JUO22" i="96"/>
  <c r="JUN22" i="96"/>
  <c r="JUM22" i="96"/>
  <c r="JUL22" i="96"/>
  <c r="JUK22" i="96"/>
  <c r="JUJ22" i="96"/>
  <c r="JUI22" i="96"/>
  <c r="JUH22" i="96"/>
  <c r="JUG22" i="96"/>
  <c r="JUF22" i="96"/>
  <c r="JUE22" i="96"/>
  <c r="JUD22" i="96"/>
  <c r="JUC22" i="96"/>
  <c r="JUB22" i="96"/>
  <c r="JUA22" i="96"/>
  <c r="JTZ22" i="96"/>
  <c r="JTY22" i="96"/>
  <c r="JTX22" i="96"/>
  <c r="JTW22" i="96"/>
  <c r="JTV22" i="96"/>
  <c r="JTU22" i="96"/>
  <c r="JTT22" i="96"/>
  <c r="JTS22" i="96"/>
  <c r="JTR22" i="96"/>
  <c r="JTQ22" i="96"/>
  <c r="JTP22" i="96"/>
  <c r="JTO22" i="96"/>
  <c r="JTN22" i="96"/>
  <c r="JTM22" i="96"/>
  <c r="JTL22" i="96"/>
  <c r="JTK22" i="96"/>
  <c r="JTJ22" i="96"/>
  <c r="JTI22" i="96"/>
  <c r="JTH22" i="96"/>
  <c r="JTG22" i="96"/>
  <c r="JTF22" i="96"/>
  <c r="JTE22" i="96"/>
  <c r="JTD22" i="96"/>
  <c r="JTC22" i="96"/>
  <c r="JTB22" i="96"/>
  <c r="JTA22" i="96"/>
  <c r="JSZ22" i="96"/>
  <c r="JSY22" i="96"/>
  <c r="JSX22" i="96"/>
  <c r="JSW22" i="96"/>
  <c r="JSV22" i="96"/>
  <c r="JSU22" i="96"/>
  <c r="JST22" i="96"/>
  <c r="JSS22" i="96"/>
  <c r="JSR22" i="96"/>
  <c r="JSQ22" i="96"/>
  <c r="JSP22" i="96"/>
  <c r="JSO22" i="96"/>
  <c r="JSN22" i="96"/>
  <c r="JSM22" i="96"/>
  <c r="JSL22" i="96"/>
  <c r="JSK22" i="96"/>
  <c r="JSJ22" i="96"/>
  <c r="JSI22" i="96"/>
  <c r="JSH22" i="96"/>
  <c r="JSG22" i="96"/>
  <c r="JSF22" i="96"/>
  <c r="JSE22" i="96"/>
  <c r="JSD22" i="96"/>
  <c r="JSC22" i="96"/>
  <c r="JSB22" i="96"/>
  <c r="JSA22" i="96"/>
  <c r="JRZ22" i="96"/>
  <c r="JRY22" i="96"/>
  <c r="JRX22" i="96"/>
  <c r="JRW22" i="96"/>
  <c r="JRV22" i="96"/>
  <c r="JRU22" i="96"/>
  <c r="JRT22" i="96"/>
  <c r="JRS22" i="96"/>
  <c r="JRR22" i="96"/>
  <c r="JRQ22" i="96"/>
  <c r="JRP22" i="96"/>
  <c r="JRO22" i="96"/>
  <c r="JRN22" i="96"/>
  <c r="JRM22" i="96"/>
  <c r="JRL22" i="96"/>
  <c r="JRK22" i="96"/>
  <c r="JRJ22" i="96"/>
  <c r="JRI22" i="96"/>
  <c r="JRH22" i="96"/>
  <c r="JRG22" i="96"/>
  <c r="JRF22" i="96"/>
  <c r="JRE22" i="96"/>
  <c r="JRD22" i="96"/>
  <c r="JRC22" i="96"/>
  <c r="JRB22" i="96"/>
  <c r="JRA22" i="96"/>
  <c r="JQZ22" i="96"/>
  <c r="JQY22" i="96"/>
  <c r="JQX22" i="96"/>
  <c r="JQW22" i="96"/>
  <c r="JQV22" i="96"/>
  <c r="JQU22" i="96"/>
  <c r="JQT22" i="96"/>
  <c r="JQS22" i="96"/>
  <c r="JQR22" i="96"/>
  <c r="JQQ22" i="96"/>
  <c r="JQP22" i="96"/>
  <c r="JQO22" i="96"/>
  <c r="JQN22" i="96"/>
  <c r="JQM22" i="96"/>
  <c r="JQL22" i="96"/>
  <c r="JQK22" i="96"/>
  <c r="JQJ22" i="96"/>
  <c r="JQI22" i="96"/>
  <c r="JQH22" i="96"/>
  <c r="JQG22" i="96"/>
  <c r="JQF22" i="96"/>
  <c r="JQE22" i="96"/>
  <c r="JQD22" i="96"/>
  <c r="JQC22" i="96"/>
  <c r="JQB22" i="96"/>
  <c r="JQA22" i="96"/>
  <c r="JPZ22" i="96"/>
  <c r="JPY22" i="96"/>
  <c r="JPX22" i="96"/>
  <c r="JPW22" i="96"/>
  <c r="JPV22" i="96"/>
  <c r="JPU22" i="96"/>
  <c r="JPT22" i="96"/>
  <c r="JPS22" i="96"/>
  <c r="JPR22" i="96"/>
  <c r="JPQ22" i="96"/>
  <c r="JPP22" i="96"/>
  <c r="JPO22" i="96"/>
  <c r="JPN22" i="96"/>
  <c r="JPM22" i="96"/>
  <c r="JPL22" i="96"/>
  <c r="JPK22" i="96"/>
  <c r="JPJ22" i="96"/>
  <c r="JPI22" i="96"/>
  <c r="JPH22" i="96"/>
  <c r="JPG22" i="96"/>
  <c r="JPF22" i="96"/>
  <c r="JPE22" i="96"/>
  <c r="JPD22" i="96"/>
  <c r="JPC22" i="96"/>
  <c r="JPB22" i="96"/>
  <c r="JPA22" i="96"/>
  <c r="JOZ22" i="96"/>
  <c r="JOY22" i="96"/>
  <c r="JOX22" i="96"/>
  <c r="JOW22" i="96"/>
  <c r="JOV22" i="96"/>
  <c r="JOU22" i="96"/>
  <c r="JOT22" i="96"/>
  <c r="JOS22" i="96"/>
  <c r="JOR22" i="96"/>
  <c r="JOQ22" i="96"/>
  <c r="JOP22" i="96"/>
  <c r="JOO22" i="96"/>
  <c r="JON22" i="96"/>
  <c r="JOM22" i="96"/>
  <c r="JOL22" i="96"/>
  <c r="JOK22" i="96"/>
  <c r="JOJ22" i="96"/>
  <c r="JOI22" i="96"/>
  <c r="JOH22" i="96"/>
  <c r="JOG22" i="96"/>
  <c r="JOF22" i="96"/>
  <c r="JOE22" i="96"/>
  <c r="JOD22" i="96"/>
  <c r="JOC22" i="96"/>
  <c r="JOB22" i="96"/>
  <c r="JOA22" i="96"/>
  <c r="JNZ22" i="96"/>
  <c r="JNY22" i="96"/>
  <c r="JNX22" i="96"/>
  <c r="JNW22" i="96"/>
  <c r="JNV22" i="96"/>
  <c r="JNU22" i="96"/>
  <c r="JNT22" i="96"/>
  <c r="JNS22" i="96"/>
  <c r="JNR22" i="96"/>
  <c r="JNQ22" i="96"/>
  <c r="JNP22" i="96"/>
  <c r="JNO22" i="96"/>
  <c r="JNN22" i="96"/>
  <c r="JNM22" i="96"/>
  <c r="JNL22" i="96"/>
  <c r="JNK22" i="96"/>
  <c r="JNJ22" i="96"/>
  <c r="JNI22" i="96"/>
  <c r="JNH22" i="96"/>
  <c r="JNG22" i="96"/>
  <c r="JNF22" i="96"/>
  <c r="JNE22" i="96"/>
  <c r="JND22" i="96"/>
  <c r="JNC22" i="96"/>
  <c r="JNB22" i="96"/>
  <c r="JNA22" i="96"/>
  <c r="JMZ22" i="96"/>
  <c r="JMY22" i="96"/>
  <c r="JMX22" i="96"/>
  <c r="JMW22" i="96"/>
  <c r="JMV22" i="96"/>
  <c r="JMU22" i="96"/>
  <c r="JMT22" i="96"/>
  <c r="JMS22" i="96"/>
  <c r="JMR22" i="96"/>
  <c r="JMQ22" i="96"/>
  <c r="JMP22" i="96"/>
  <c r="JMO22" i="96"/>
  <c r="JMN22" i="96"/>
  <c r="JMM22" i="96"/>
  <c r="JML22" i="96"/>
  <c r="JMK22" i="96"/>
  <c r="JMJ22" i="96"/>
  <c r="JMI22" i="96"/>
  <c r="JMH22" i="96"/>
  <c r="JMG22" i="96"/>
  <c r="JMF22" i="96"/>
  <c r="JME22" i="96"/>
  <c r="JMD22" i="96"/>
  <c r="JMC22" i="96"/>
  <c r="JMB22" i="96"/>
  <c r="JMA22" i="96"/>
  <c r="JLZ22" i="96"/>
  <c r="JLY22" i="96"/>
  <c r="JLX22" i="96"/>
  <c r="JLW22" i="96"/>
  <c r="JLV22" i="96"/>
  <c r="JLU22" i="96"/>
  <c r="JLT22" i="96"/>
  <c r="JLS22" i="96"/>
  <c r="JLR22" i="96"/>
  <c r="JLQ22" i="96"/>
  <c r="JLP22" i="96"/>
  <c r="JLO22" i="96"/>
  <c r="JLN22" i="96"/>
  <c r="JLM22" i="96"/>
  <c r="JLL22" i="96"/>
  <c r="JLK22" i="96"/>
  <c r="JLJ22" i="96"/>
  <c r="JLI22" i="96"/>
  <c r="JLH22" i="96"/>
  <c r="JLG22" i="96"/>
  <c r="JLF22" i="96"/>
  <c r="JLE22" i="96"/>
  <c r="JLD22" i="96"/>
  <c r="JLC22" i="96"/>
  <c r="JLB22" i="96"/>
  <c r="JLA22" i="96"/>
  <c r="JKZ22" i="96"/>
  <c r="JKY22" i="96"/>
  <c r="JKX22" i="96"/>
  <c r="JKW22" i="96"/>
  <c r="JKV22" i="96"/>
  <c r="JKU22" i="96"/>
  <c r="JKT22" i="96"/>
  <c r="JKS22" i="96"/>
  <c r="JKR22" i="96"/>
  <c r="JKQ22" i="96"/>
  <c r="JKP22" i="96"/>
  <c r="JKO22" i="96"/>
  <c r="JKN22" i="96"/>
  <c r="JKM22" i="96"/>
  <c r="JKL22" i="96"/>
  <c r="JKK22" i="96"/>
  <c r="JKJ22" i="96"/>
  <c r="JKI22" i="96"/>
  <c r="JKH22" i="96"/>
  <c r="JKG22" i="96"/>
  <c r="JKF22" i="96"/>
  <c r="JKE22" i="96"/>
  <c r="JKD22" i="96"/>
  <c r="JKC22" i="96"/>
  <c r="JKB22" i="96"/>
  <c r="JKA22" i="96"/>
  <c r="JJZ22" i="96"/>
  <c r="JJY22" i="96"/>
  <c r="JJX22" i="96"/>
  <c r="JJW22" i="96"/>
  <c r="JJV22" i="96"/>
  <c r="JJU22" i="96"/>
  <c r="JJT22" i="96"/>
  <c r="JJS22" i="96"/>
  <c r="JJR22" i="96"/>
  <c r="JJQ22" i="96"/>
  <c r="JJP22" i="96"/>
  <c r="JJO22" i="96"/>
  <c r="JJN22" i="96"/>
  <c r="JJM22" i="96"/>
  <c r="JJL22" i="96"/>
  <c r="JJK22" i="96"/>
  <c r="JJJ22" i="96"/>
  <c r="JJI22" i="96"/>
  <c r="JJH22" i="96"/>
  <c r="JJG22" i="96"/>
  <c r="JJF22" i="96"/>
  <c r="JJE22" i="96"/>
  <c r="JJD22" i="96"/>
  <c r="JJC22" i="96"/>
  <c r="JJB22" i="96"/>
  <c r="JJA22" i="96"/>
  <c r="JIZ22" i="96"/>
  <c r="JIY22" i="96"/>
  <c r="JIX22" i="96"/>
  <c r="JIW22" i="96"/>
  <c r="JIV22" i="96"/>
  <c r="JIU22" i="96"/>
  <c r="JIT22" i="96"/>
  <c r="JIS22" i="96"/>
  <c r="JIR22" i="96"/>
  <c r="JIQ22" i="96"/>
  <c r="JIP22" i="96"/>
  <c r="JIO22" i="96"/>
  <c r="JIN22" i="96"/>
  <c r="JIM22" i="96"/>
  <c r="JIL22" i="96"/>
  <c r="JIK22" i="96"/>
  <c r="JIJ22" i="96"/>
  <c r="JII22" i="96"/>
  <c r="JIH22" i="96"/>
  <c r="JIG22" i="96"/>
  <c r="JIF22" i="96"/>
  <c r="JIE22" i="96"/>
  <c r="JID22" i="96"/>
  <c r="JIC22" i="96"/>
  <c r="JIB22" i="96"/>
  <c r="JIA22" i="96"/>
  <c r="JHZ22" i="96"/>
  <c r="JHY22" i="96"/>
  <c r="JHX22" i="96"/>
  <c r="JHW22" i="96"/>
  <c r="JHV22" i="96"/>
  <c r="JHU22" i="96"/>
  <c r="JHT22" i="96"/>
  <c r="JHS22" i="96"/>
  <c r="JHR22" i="96"/>
  <c r="JHQ22" i="96"/>
  <c r="JHP22" i="96"/>
  <c r="JHO22" i="96"/>
  <c r="JHN22" i="96"/>
  <c r="JHM22" i="96"/>
  <c r="JHL22" i="96"/>
  <c r="JHK22" i="96"/>
  <c r="JHJ22" i="96"/>
  <c r="JHI22" i="96"/>
  <c r="JHH22" i="96"/>
  <c r="JHG22" i="96"/>
  <c r="JHF22" i="96"/>
  <c r="JHE22" i="96"/>
  <c r="JHD22" i="96"/>
  <c r="JHC22" i="96"/>
  <c r="JHB22" i="96"/>
  <c r="JHA22" i="96"/>
  <c r="JGZ22" i="96"/>
  <c r="JGY22" i="96"/>
  <c r="JGX22" i="96"/>
  <c r="JGW22" i="96"/>
  <c r="JGV22" i="96"/>
  <c r="JGU22" i="96"/>
  <c r="JGT22" i="96"/>
  <c r="JGS22" i="96"/>
  <c r="JGR22" i="96"/>
  <c r="JGQ22" i="96"/>
  <c r="JGP22" i="96"/>
  <c r="JGO22" i="96"/>
  <c r="JGN22" i="96"/>
  <c r="JGM22" i="96"/>
  <c r="JGL22" i="96"/>
  <c r="JGK22" i="96"/>
  <c r="JGJ22" i="96"/>
  <c r="JGI22" i="96"/>
  <c r="JGH22" i="96"/>
  <c r="JGG22" i="96"/>
  <c r="JGF22" i="96"/>
  <c r="JGE22" i="96"/>
  <c r="JGD22" i="96"/>
  <c r="JGC22" i="96"/>
  <c r="JGB22" i="96"/>
  <c r="JGA22" i="96"/>
  <c r="JFZ22" i="96"/>
  <c r="JFY22" i="96"/>
  <c r="JFX22" i="96"/>
  <c r="JFW22" i="96"/>
  <c r="JFV22" i="96"/>
  <c r="JFU22" i="96"/>
  <c r="JFT22" i="96"/>
  <c r="JFS22" i="96"/>
  <c r="JFR22" i="96"/>
  <c r="JFQ22" i="96"/>
  <c r="JFP22" i="96"/>
  <c r="JFO22" i="96"/>
  <c r="JFN22" i="96"/>
  <c r="JFM22" i="96"/>
  <c r="JFL22" i="96"/>
  <c r="JFK22" i="96"/>
  <c r="JFJ22" i="96"/>
  <c r="JFI22" i="96"/>
  <c r="JFH22" i="96"/>
  <c r="JFG22" i="96"/>
  <c r="JFF22" i="96"/>
  <c r="JFE22" i="96"/>
  <c r="JFD22" i="96"/>
  <c r="JFC22" i="96"/>
  <c r="JFB22" i="96"/>
  <c r="JFA22" i="96"/>
  <c r="JEZ22" i="96"/>
  <c r="JEY22" i="96"/>
  <c r="JEX22" i="96"/>
  <c r="JEW22" i="96"/>
  <c r="JEV22" i="96"/>
  <c r="JEU22" i="96"/>
  <c r="JET22" i="96"/>
  <c r="JES22" i="96"/>
  <c r="JER22" i="96"/>
  <c r="JEQ22" i="96"/>
  <c r="JEP22" i="96"/>
  <c r="JEO22" i="96"/>
  <c r="JEN22" i="96"/>
  <c r="JEM22" i="96"/>
  <c r="JEL22" i="96"/>
  <c r="JEK22" i="96"/>
  <c r="JEJ22" i="96"/>
  <c r="JEI22" i="96"/>
  <c r="JEH22" i="96"/>
  <c r="JEG22" i="96"/>
  <c r="JEF22" i="96"/>
  <c r="JEE22" i="96"/>
  <c r="JED22" i="96"/>
  <c r="JEC22" i="96"/>
  <c r="JEB22" i="96"/>
  <c r="JEA22" i="96"/>
  <c r="JDZ22" i="96"/>
  <c r="JDY22" i="96"/>
  <c r="JDX22" i="96"/>
  <c r="JDW22" i="96"/>
  <c r="JDV22" i="96"/>
  <c r="JDU22" i="96"/>
  <c r="JDT22" i="96"/>
  <c r="JDS22" i="96"/>
  <c r="JDR22" i="96"/>
  <c r="JDQ22" i="96"/>
  <c r="JDP22" i="96"/>
  <c r="JDO22" i="96"/>
  <c r="JDN22" i="96"/>
  <c r="JDM22" i="96"/>
  <c r="JDL22" i="96"/>
  <c r="JDK22" i="96"/>
  <c r="JDJ22" i="96"/>
  <c r="JDI22" i="96"/>
  <c r="JDH22" i="96"/>
  <c r="JDG22" i="96"/>
  <c r="JDF22" i="96"/>
  <c r="JDE22" i="96"/>
  <c r="JDD22" i="96"/>
  <c r="JDC22" i="96"/>
  <c r="JDB22" i="96"/>
  <c r="JDA22" i="96"/>
  <c r="JCZ22" i="96"/>
  <c r="JCY22" i="96"/>
  <c r="JCX22" i="96"/>
  <c r="JCW22" i="96"/>
  <c r="JCV22" i="96"/>
  <c r="JCU22" i="96"/>
  <c r="JCT22" i="96"/>
  <c r="JCS22" i="96"/>
  <c r="JCR22" i="96"/>
  <c r="JCQ22" i="96"/>
  <c r="JCP22" i="96"/>
  <c r="JCO22" i="96"/>
  <c r="JCN22" i="96"/>
  <c r="JCM22" i="96"/>
  <c r="JCL22" i="96"/>
  <c r="JCK22" i="96"/>
  <c r="JCJ22" i="96"/>
  <c r="JCI22" i="96"/>
  <c r="JCH22" i="96"/>
  <c r="JCG22" i="96"/>
  <c r="JCF22" i="96"/>
  <c r="JCE22" i="96"/>
  <c r="JCD22" i="96"/>
  <c r="JCC22" i="96"/>
  <c r="JCB22" i="96"/>
  <c r="JCA22" i="96"/>
  <c r="JBZ22" i="96"/>
  <c r="JBY22" i="96"/>
  <c r="JBX22" i="96"/>
  <c r="JBW22" i="96"/>
  <c r="JBV22" i="96"/>
  <c r="JBU22" i="96"/>
  <c r="JBT22" i="96"/>
  <c r="JBS22" i="96"/>
  <c r="JBR22" i="96"/>
  <c r="JBQ22" i="96"/>
  <c r="JBP22" i="96"/>
  <c r="JBO22" i="96"/>
  <c r="JBN22" i="96"/>
  <c r="JBM22" i="96"/>
  <c r="JBL22" i="96"/>
  <c r="JBK22" i="96"/>
  <c r="JBJ22" i="96"/>
  <c r="JBI22" i="96"/>
  <c r="JBH22" i="96"/>
  <c r="JBG22" i="96"/>
  <c r="JBF22" i="96"/>
  <c r="JBE22" i="96"/>
  <c r="JBD22" i="96"/>
  <c r="JBC22" i="96"/>
  <c r="JBB22" i="96"/>
  <c r="JBA22" i="96"/>
  <c r="JAZ22" i="96"/>
  <c r="JAY22" i="96"/>
  <c r="JAX22" i="96"/>
  <c r="JAW22" i="96"/>
  <c r="JAV22" i="96"/>
  <c r="JAU22" i="96"/>
  <c r="JAT22" i="96"/>
  <c r="JAS22" i="96"/>
  <c r="JAR22" i="96"/>
  <c r="JAQ22" i="96"/>
  <c r="JAP22" i="96"/>
  <c r="JAO22" i="96"/>
  <c r="JAN22" i="96"/>
  <c r="JAM22" i="96"/>
  <c r="JAL22" i="96"/>
  <c r="JAK22" i="96"/>
  <c r="JAJ22" i="96"/>
  <c r="JAI22" i="96"/>
  <c r="JAH22" i="96"/>
  <c r="JAG22" i="96"/>
  <c r="JAF22" i="96"/>
  <c r="JAE22" i="96"/>
  <c r="JAD22" i="96"/>
  <c r="JAC22" i="96"/>
  <c r="JAB22" i="96"/>
  <c r="JAA22" i="96"/>
  <c r="IZZ22" i="96"/>
  <c r="IZY22" i="96"/>
  <c r="IZX22" i="96"/>
  <c r="IZW22" i="96"/>
  <c r="IZV22" i="96"/>
  <c r="IZU22" i="96"/>
  <c r="IZT22" i="96"/>
  <c r="IZS22" i="96"/>
  <c r="IZR22" i="96"/>
  <c r="IZQ22" i="96"/>
  <c r="IZP22" i="96"/>
  <c r="IZO22" i="96"/>
  <c r="IZN22" i="96"/>
  <c r="IZM22" i="96"/>
  <c r="IZL22" i="96"/>
  <c r="IZK22" i="96"/>
  <c r="IZJ22" i="96"/>
  <c r="IZI22" i="96"/>
  <c r="IZH22" i="96"/>
  <c r="IZG22" i="96"/>
  <c r="IZF22" i="96"/>
  <c r="IZE22" i="96"/>
  <c r="IZD22" i="96"/>
  <c r="IZC22" i="96"/>
  <c r="IZB22" i="96"/>
  <c r="IZA22" i="96"/>
  <c r="IYZ22" i="96"/>
  <c r="IYY22" i="96"/>
  <c r="IYX22" i="96"/>
  <c r="IYW22" i="96"/>
  <c r="IYV22" i="96"/>
  <c r="IYU22" i="96"/>
  <c r="IYT22" i="96"/>
  <c r="IYS22" i="96"/>
  <c r="IYR22" i="96"/>
  <c r="IYQ22" i="96"/>
  <c r="IYP22" i="96"/>
  <c r="IYO22" i="96"/>
  <c r="IYN22" i="96"/>
  <c r="IYM22" i="96"/>
  <c r="IYL22" i="96"/>
  <c r="IYK22" i="96"/>
  <c r="IYJ22" i="96"/>
  <c r="IYI22" i="96"/>
  <c r="IYH22" i="96"/>
  <c r="IYG22" i="96"/>
  <c r="IYF22" i="96"/>
  <c r="IYE22" i="96"/>
  <c r="IYD22" i="96"/>
  <c r="IYC22" i="96"/>
  <c r="IYB22" i="96"/>
  <c r="IYA22" i="96"/>
  <c r="IXZ22" i="96"/>
  <c r="IXY22" i="96"/>
  <c r="IXX22" i="96"/>
  <c r="IXW22" i="96"/>
  <c r="IXV22" i="96"/>
  <c r="IXU22" i="96"/>
  <c r="IXT22" i="96"/>
  <c r="IXS22" i="96"/>
  <c r="IXR22" i="96"/>
  <c r="IXQ22" i="96"/>
  <c r="IXP22" i="96"/>
  <c r="IXO22" i="96"/>
  <c r="IXN22" i="96"/>
  <c r="IXM22" i="96"/>
  <c r="IXL22" i="96"/>
  <c r="IXK22" i="96"/>
  <c r="IXJ22" i="96"/>
  <c r="IXI22" i="96"/>
  <c r="IXH22" i="96"/>
  <c r="IXG22" i="96"/>
  <c r="IXF22" i="96"/>
  <c r="IXE22" i="96"/>
  <c r="IXD22" i="96"/>
  <c r="IXC22" i="96"/>
  <c r="IXB22" i="96"/>
  <c r="IXA22" i="96"/>
  <c r="IWZ22" i="96"/>
  <c r="IWY22" i="96"/>
  <c r="IWX22" i="96"/>
  <c r="IWW22" i="96"/>
  <c r="IWV22" i="96"/>
  <c r="IWU22" i="96"/>
  <c r="IWT22" i="96"/>
  <c r="IWS22" i="96"/>
  <c r="IWR22" i="96"/>
  <c r="IWQ22" i="96"/>
  <c r="IWP22" i="96"/>
  <c r="IWO22" i="96"/>
  <c r="IWN22" i="96"/>
  <c r="IWM22" i="96"/>
  <c r="IWL22" i="96"/>
  <c r="IWK22" i="96"/>
  <c r="IWJ22" i="96"/>
  <c r="IWI22" i="96"/>
  <c r="IWH22" i="96"/>
  <c r="IWG22" i="96"/>
  <c r="IWF22" i="96"/>
  <c r="IWE22" i="96"/>
  <c r="IWD22" i="96"/>
  <c r="IWC22" i="96"/>
  <c r="IWB22" i="96"/>
  <c r="IWA22" i="96"/>
  <c r="IVZ22" i="96"/>
  <c r="IVY22" i="96"/>
  <c r="IVX22" i="96"/>
  <c r="IVW22" i="96"/>
  <c r="IVV22" i="96"/>
  <c r="IVU22" i="96"/>
  <c r="IVT22" i="96"/>
  <c r="IVS22" i="96"/>
  <c r="IVR22" i="96"/>
  <c r="IVQ22" i="96"/>
  <c r="IVP22" i="96"/>
  <c r="IVO22" i="96"/>
  <c r="IVN22" i="96"/>
  <c r="IVM22" i="96"/>
  <c r="IVL22" i="96"/>
  <c r="IVK22" i="96"/>
  <c r="IVJ22" i="96"/>
  <c r="IVI22" i="96"/>
  <c r="IVH22" i="96"/>
  <c r="IVG22" i="96"/>
  <c r="IVF22" i="96"/>
  <c r="IVE22" i="96"/>
  <c r="IVD22" i="96"/>
  <c r="IVC22" i="96"/>
  <c r="IVB22" i="96"/>
  <c r="IVA22" i="96"/>
  <c r="IUZ22" i="96"/>
  <c r="IUY22" i="96"/>
  <c r="IUX22" i="96"/>
  <c r="IUW22" i="96"/>
  <c r="IUV22" i="96"/>
  <c r="IUU22" i="96"/>
  <c r="IUT22" i="96"/>
  <c r="IUS22" i="96"/>
  <c r="IUR22" i="96"/>
  <c r="IUQ22" i="96"/>
  <c r="IUP22" i="96"/>
  <c r="IUO22" i="96"/>
  <c r="IUN22" i="96"/>
  <c r="IUM22" i="96"/>
  <c r="IUL22" i="96"/>
  <c r="IUK22" i="96"/>
  <c r="IUJ22" i="96"/>
  <c r="IUI22" i="96"/>
  <c r="IUH22" i="96"/>
  <c r="IUG22" i="96"/>
  <c r="IUF22" i="96"/>
  <c r="IUE22" i="96"/>
  <c r="IUD22" i="96"/>
  <c r="IUC22" i="96"/>
  <c r="IUB22" i="96"/>
  <c r="IUA22" i="96"/>
  <c r="ITZ22" i="96"/>
  <c r="ITY22" i="96"/>
  <c r="ITX22" i="96"/>
  <c r="ITW22" i="96"/>
  <c r="ITV22" i="96"/>
  <c r="ITU22" i="96"/>
  <c r="ITT22" i="96"/>
  <c r="ITS22" i="96"/>
  <c r="ITR22" i="96"/>
  <c r="ITQ22" i="96"/>
  <c r="ITP22" i="96"/>
  <c r="ITO22" i="96"/>
  <c r="ITN22" i="96"/>
  <c r="ITM22" i="96"/>
  <c r="ITL22" i="96"/>
  <c r="ITK22" i="96"/>
  <c r="ITJ22" i="96"/>
  <c r="ITI22" i="96"/>
  <c r="ITH22" i="96"/>
  <c r="ITG22" i="96"/>
  <c r="ITF22" i="96"/>
  <c r="ITE22" i="96"/>
  <c r="ITD22" i="96"/>
  <c r="ITC22" i="96"/>
  <c r="ITB22" i="96"/>
  <c r="ITA22" i="96"/>
  <c r="ISZ22" i="96"/>
  <c r="ISY22" i="96"/>
  <c r="ISX22" i="96"/>
  <c r="ISW22" i="96"/>
  <c r="ISV22" i="96"/>
  <c r="ISU22" i="96"/>
  <c r="IST22" i="96"/>
  <c r="ISS22" i="96"/>
  <c r="ISR22" i="96"/>
  <c r="ISQ22" i="96"/>
  <c r="ISP22" i="96"/>
  <c r="ISO22" i="96"/>
  <c r="ISN22" i="96"/>
  <c r="ISM22" i="96"/>
  <c r="ISL22" i="96"/>
  <c r="ISK22" i="96"/>
  <c r="ISJ22" i="96"/>
  <c r="ISI22" i="96"/>
  <c r="ISH22" i="96"/>
  <c r="ISG22" i="96"/>
  <c r="ISF22" i="96"/>
  <c r="ISE22" i="96"/>
  <c r="ISD22" i="96"/>
  <c r="ISC22" i="96"/>
  <c r="ISB22" i="96"/>
  <c r="ISA22" i="96"/>
  <c r="IRZ22" i="96"/>
  <c r="IRY22" i="96"/>
  <c r="IRX22" i="96"/>
  <c r="IRW22" i="96"/>
  <c r="IRV22" i="96"/>
  <c r="IRU22" i="96"/>
  <c r="IRT22" i="96"/>
  <c r="IRS22" i="96"/>
  <c r="IRR22" i="96"/>
  <c r="IRQ22" i="96"/>
  <c r="IRP22" i="96"/>
  <c r="IRO22" i="96"/>
  <c r="IRN22" i="96"/>
  <c r="IRM22" i="96"/>
  <c r="IRL22" i="96"/>
  <c r="IRK22" i="96"/>
  <c r="IRJ22" i="96"/>
  <c r="IRI22" i="96"/>
  <c r="IRH22" i="96"/>
  <c r="IRG22" i="96"/>
  <c r="IRF22" i="96"/>
  <c r="IRE22" i="96"/>
  <c r="IRD22" i="96"/>
  <c r="IRC22" i="96"/>
  <c r="IRB22" i="96"/>
  <c r="IRA22" i="96"/>
  <c r="IQZ22" i="96"/>
  <c r="IQY22" i="96"/>
  <c r="IQX22" i="96"/>
  <c r="IQW22" i="96"/>
  <c r="IQV22" i="96"/>
  <c r="IQU22" i="96"/>
  <c r="IQT22" i="96"/>
  <c r="IQS22" i="96"/>
  <c r="IQR22" i="96"/>
  <c r="IQQ22" i="96"/>
  <c r="IQP22" i="96"/>
  <c r="IQO22" i="96"/>
  <c r="IQN22" i="96"/>
  <c r="IQM22" i="96"/>
  <c r="IQL22" i="96"/>
  <c r="IQK22" i="96"/>
  <c r="IQJ22" i="96"/>
  <c r="IQI22" i="96"/>
  <c r="IQH22" i="96"/>
  <c r="IQG22" i="96"/>
  <c r="IQF22" i="96"/>
  <c r="IQE22" i="96"/>
  <c r="IQD22" i="96"/>
  <c r="IQC22" i="96"/>
  <c r="IQB22" i="96"/>
  <c r="IQA22" i="96"/>
  <c r="IPZ22" i="96"/>
  <c r="IPY22" i="96"/>
  <c r="IPX22" i="96"/>
  <c r="IPW22" i="96"/>
  <c r="IPV22" i="96"/>
  <c r="IPU22" i="96"/>
  <c r="IPT22" i="96"/>
  <c r="IPS22" i="96"/>
  <c r="IPR22" i="96"/>
  <c r="IPQ22" i="96"/>
  <c r="IPP22" i="96"/>
  <c r="IPO22" i="96"/>
  <c r="IPN22" i="96"/>
  <c r="IPM22" i="96"/>
  <c r="IPL22" i="96"/>
  <c r="IPK22" i="96"/>
  <c r="IPJ22" i="96"/>
  <c r="IPI22" i="96"/>
  <c r="IPH22" i="96"/>
  <c r="IPG22" i="96"/>
  <c r="IPF22" i="96"/>
  <c r="IPE22" i="96"/>
  <c r="IPD22" i="96"/>
  <c r="IPC22" i="96"/>
  <c r="IPB22" i="96"/>
  <c r="IPA22" i="96"/>
  <c r="IOZ22" i="96"/>
  <c r="IOY22" i="96"/>
  <c r="IOX22" i="96"/>
  <c r="IOW22" i="96"/>
  <c r="IOV22" i="96"/>
  <c r="IOU22" i="96"/>
  <c r="IOT22" i="96"/>
  <c r="IOS22" i="96"/>
  <c r="IOR22" i="96"/>
  <c r="IOQ22" i="96"/>
  <c r="IOP22" i="96"/>
  <c r="IOO22" i="96"/>
  <c r="ION22" i="96"/>
  <c r="IOM22" i="96"/>
  <c r="IOL22" i="96"/>
  <c r="IOK22" i="96"/>
  <c r="IOJ22" i="96"/>
  <c r="IOI22" i="96"/>
  <c r="IOH22" i="96"/>
  <c r="IOG22" i="96"/>
  <c r="IOF22" i="96"/>
  <c r="IOE22" i="96"/>
  <c r="IOD22" i="96"/>
  <c r="IOC22" i="96"/>
  <c r="IOB22" i="96"/>
  <c r="IOA22" i="96"/>
  <c r="INZ22" i="96"/>
  <c r="INY22" i="96"/>
  <c r="INX22" i="96"/>
  <c r="INW22" i="96"/>
  <c r="INV22" i="96"/>
  <c r="INU22" i="96"/>
  <c r="INT22" i="96"/>
  <c r="INS22" i="96"/>
  <c r="INR22" i="96"/>
  <c r="INQ22" i="96"/>
  <c r="INP22" i="96"/>
  <c r="INO22" i="96"/>
  <c r="INN22" i="96"/>
  <c r="INM22" i="96"/>
  <c r="INL22" i="96"/>
  <c r="INK22" i="96"/>
  <c r="INJ22" i="96"/>
  <c r="INI22" i="96"/>
  <c r="INH22" i="96"/>
  <c r="ING22" i="96"/>
  <c r="INF22" i="96"/>
  <c r="INE22" i="96"/>
  <c r="IND22" i="96"/>
  <c r="INC22" i="96"/>
  <c r="INB22" i="96"/>
  <c r="INA22" i="96"/>
  <c r="IMZ22" i="96"/>
  <c r="IMY22" i="96"/>
  <c r="IMX22" i="96"/>
  <c r="IMW22" i="96"/>
  <c r="IMV22" i="96"/>
  <c r="IMU22" i="96"/>
  <c r="IMT22" i="96"/>
  <c r="IMS22" i="96"/>
  <c r="IMR22" i="96"/>
  <c r="IMQ22" i="96"/>
  <c r="IMP22" i="96"/>
  <c r="IMO22" i="96"/>
  <c r="IMN22" i="96"/>
  <c r="IMM22" i="96"/>
  <c r="IML22" i="96"/>
  <c r="IMK22" i="96"/>
  <c r="IMJ22" i="96"/>
  <c r="IMI22" i="96"/>
  <c r="IMH22" i="96"/>
  <c r="IMG22" i="96"/>
  <c r="IMF22" i="96"/>
  <c r="IME22" i="96"/>
  <c r="IMD22" i="96"/>
  <c r="IMC22" i="96"/>
  <c r="IMB22" i="96"/>
  <c r="IMA22" i="96"/>
  <c r="ILZ22" i="96"/>
  <c r="ILY22" i="96"/>
  <c r="ILX22" i="96"/>
  <c r="ILW22" i="96"/>
  <c r="ILV22" i="96"/>
  <c r="ILU22" i="96"/>
  <c r="ILT22" i="96"/>
  <c r="ILS22" i="96"/>
  <c r="ILR22" i="96"/>
  <c r="ILQ22" i="96"/>
  <c r="ILP22" i="96"/>
  <c r="ILO22" i="96"/>
  <c r="ILN22" i="96"/>
  <c r="ILM22" i="96"/>
  <c r="ILL22" i="96"/>
  <c r="ILK22" i="96"/>
  <c r="ILJ22" i="96"/>
  <c r="ILI22" i="96"/>
  <c r="ILH22" i="96"/>
  <c r="ILG22" i="96"/>
  <c r="ILF22" i="96"/>
  <c r="ILE22" i="96"/>
  <c r="ILD22" i="96"/>
  <c r="ILC22" i="96"/>
  <c r="ILB22" i="96"/>
  <c r="ILA22" i="96"/>
  <c r="IKZ22" i="96"/>
  <c r="IKY22" i="96"/>
  <c r="IKX22" i="96"/>
  <c r="IKW22" i="96"/>
  <c r="IKV22" i="96"/>
  <c r="IKU22" i="96"/>
  <c r="IKT22" i="96"/>
  <c r="IKS22" i="96"/>
  <c r="IKR22" i="96"/>
  <c r="IKQ22" i="96"/>
  <c r="IKP22" i="96"/>
  <c r="IKO22" i="96"/>
  <c r="IKN22" i="96"/>
  <c r="IKM22" i="96"/>
  <c r="IKL22" i="96"/>
  <c r="IKK22" i="96"/>
  <c r="IKJ22" i="96"/>
  <c r="IKI22" i="96"/>
  <c r="IKH22" i="96"/>
  <c r="IKG22" i="96"/>
  <c r="IKF22" i="96"/>
  <c r="IKE22" i="96"/>
  <c r="IKD22" i="96"/>
  <c r="IKC22" i="96"/>
  <c r="IKB22" i="96"/>
  <c r="IKA22" i="96"/>
  <c r="IJZ22" i="96"/>
  <c r="IJY22" i="96"/>
  <c r="IJX22" i="96"/>
  <c r="IJW22" i="96"/>
  <c r="IJV22" i="96"/>
  <c r="IJU22" i="96"/>
  <c r="IJT22" i="96"/>
  <c r="IJS22" i="96"/>
  <c r="IJR22" i="96"/>
  <c r="IJQ22" i="96"/>
  <c r="IJP22" i="96"/>
  <c r="IJO22" i="96"/>
  <c r="IJN22" i="96"/>
  <c r="IJM22" i="96"/>
  <c r="IJL22" i="96"/>
  <c r="IJK22" i="96"/>
  <c r="IJJ22" i="96"/>
  <c r="IJI22" i="96"/>
  <c r="IJH22" i="96"/>
  <c r="IJG22" i="96"/>
  <c r="IJF22" i="96"/>
  <c r="IJE22" i="96"/>
  <c r="IJD22" i="96"/>
  <c r="IJC22" i="96"/>
  <c r="IJB22" i="96"/>
  <c r="IJA22" i="96"/>
  <c r="IIZ22" i="96"/>
  <c r="IIY22" i="96"/>
  <c r="IIX22" i="96"/>
  <c r="IIW22" i="96"/>
  <c r="IIV22" i="96"/>
  <c r="IIU22" i="96"/>
  <c r="IIT22" i="96"/>
  <c r="IIS22" i="96"/>
  <c r="IIR22" i="96"/>
  <c r="IIQ22" i="96"/>
  <c r="IIP22" i="96"/>
  <c r="IIO22" i="96"/>
  <c r="IIN22" i="96"/>
  <c r="IIM22" i="96"/>
  <c r="IIL22" i="96"/>
  <c r="IIK22" i="96"/>
  <c r="IIJ22" i="96"/>
  <c r="III22" i="96"/>
  <c r="IIH22" i="96"/>
  <c r="IIG22" i="96"/>
  <c r="IIF22" i="96"/>
  <c r="IIE22" i="96"/>
  <c r="IID22" i="96"/>
  <c r="IIC22" i="96"/>
  <c r="IIB22" i="96"/>
  <c r="IIA22" i="96"/>
  <c r="IHZ22" i="96"/>
  <c r="IHY22" i="96"/>
  <c r="IHX22" i="96"/>
  <c r="IHW22" i="96"/>
  <c r="IHV22" i="96"/>
  <c r="IHU22" i="96"/>
  <c r="IHT22" i="96"/>
  <c r="IHS22" i="96"/>
  <c r="IHR22" i="96"/>
  <c r="IHQ22" i="96"/>
  <c r="IHP22" i="96"/>
  <c r="IHO22" i="96"/>
  <c r="IHN22" i="96"/>
  <c r="IHM22" i="96"/>
  <c r="IHL22" i="96"/>
  <c r="IHK22" i="96"/>
  <c r="IHJ22" i="96"/>
  <c r="IHI22" i="96"/>
  <c r="IHH22" i="96"/>
  <c r="IHG22" i="96"/>
  <c r="IHF22" i="96"/>
  <c r="IHE22" i="96"/>
  <c r="IHD22" i="96"/>
  <c r="IHC22" i="96"/>
  <c r="IHB22" i="96"/>
  <c r="IHA22" i="96"/>
  <c r="IGZ22" i="96"/>
  <c r="IGY22" i="96"/>
  <c r="IGX22" i="96"/>
  <c r="IGW22" i="96"/>
  <c r="IGV22" i="96"/>
  <c r="IGU22" i="96"/>
  <c r="IGT22" i="96"/>
  <c r="IGS22" i="96"/>
  <c r="IGR22" i="96"/>
  <c r="IGQ22" i="96"/>
  <c r="IGP22" i="96"/>
  <c r="IGO22" i="96"/>
  <c r="IGN22" i="96"/>
  <c r="IGM22" i="96"/>
  <c r="IGL22" i="96"/>
  <c r="IGK22" i="96"/>
  <c r="IGJ22" i="96"/>
  <c r="IGI22" i="96"/>
  <c r="IGH22" i="96"/>
  <c r="IGG22" i="96"/>
  <c r="IGF22" i="96"/>
  <c r="IGE22" i="96"/>
  <c r="IGD22" i="96"/>
  <c r="IGC22" i="96"/>
  <c r="IGB22" i="96"/>
  <c r="IGA22" i="96"/>
  <c r="IFZ22" i="96"/>
  <c r="IFY22" i="96"/>
  <c r="IFX22" i="96"/>
  <c r="IFW22" i="96"/>
  <c r="IFV22" i="96"/>
  <c r="IFU22" i="96"/>
  <c r="IFT22" i="96"/>
  <c r="IFS22" i="96"/>
  <c r="IFR22" i="96"/>
  <c r="IFQ22" i="96"/>
  <c r="IFP22" i="96"/>
  <c r="IFO22" i="96"/>
  <c r="IFN22" i="96"/>
  <c r="IFM22" i="96"/>
  <c r="IFL22" i="96"/>
  <c r="IFK22" i="96"/>
  <c r="IFJ22" i="96"/>
  <c r="IFI22" i="96"/>
  <c r="IFH22" i="96"/>
  <c r="IFG22" i="96"/>
  <c r="IFF22" i="96"/>
  <c r="IFE22" i="96"/>
  <c r="IFD22" i="96"/>
  <c r="IFC22" i="96"/>
  <c r="IFB22" i="96"/>
  <c r="IFA22" i="96"/>
  <c r="IEZ22" i="96"/>
  <c r="IEY22" i="96"/>
  <c r="IEX22" i="96"/>
  <c r="IEW22" i="96"/>
  <c r="IEV22" i="96"/>
  <c r="IEU22" i="96"/>
  <c r="IET22" i="96"/>
  <c r="IES22" i="96"/>
  <c r="IER22" i="96"/>
  <c r="IEQ22" i="96"/>
  <c r="IEP22" i="96"/>
  <c r="IEO22" i="96"/>
  <c r="IEN22" i="96"/>
  <c r="IEM22" i="96"/>
  <c r="IEL22" i="96"/>
  <c r="IEK22" i="96"/>
  <c r="IEJ22" i="96"/>
  <c r="IEI22" i="96"/>
  <c r="IEH22" i="96"/>
  <c r="IEG22" i="96"/>
  <c r="IEF22" i="96"/>
  <c r="IEE22" i="96"/>
  <c r="IED22" i="96"/>
  <c r="IEC22" i="96"/>
  <c r="IEB22" i="96"/>
  <c r="IEA22" i="96"/>
  <c r="IDZ22" i="96"/>
  <c r="IDY22" i="96"/>
  <c r="IDX22" i="96"/>
  <c r="IDW22" i="96"/>
  <c r="IDV22" i="96"/>
  <c r="IDU22" i="96"/>
  <c r="IDT22" i="96"/>
  <c r="IDS22" i="96"/>
  <c r="IDR22" i="96"/>
  <c r="IDQ22" i="96"/>
  <c r="IDP22" i="96"/>
  <c r="IDO22" i="96"/>
  <c r="IDN22" i="96"/>
  <c r="IDM22" i="96"/>
  <c r="IDL22" i="96"/>
  <c r="IDK22" i="96"/>
  <c r="IDJ22" i="96"/>
  <c r="IDI22" i="96"/>
  <c r="IDH22" i="96"/>
  <c r="IDG22" i="96"/>
  <c r="IDF22" i="96"/>
  <c r="IDE22" i="96"/>
  <c r="IDD22" i="96"/>
  <c r="IDC22" i="96"/>
  <c r="IDB22" i="96"/>
  <c r="IDA22" i="96"/>
  <c r="ICZ22" i="96"/>
  <c r="ICY22" i="96"/>
  <c r="ICX22" i="96"/>
  <c r="ICW22" i="96"/>
  <c r="ICV22" i="96"/>
  <c r="ICU22" i="96"/>
  <c r="ICT22" i="96"/>
  <c r="ICS22" i="96"/>
  <c r="ICR22" i="96"/>
  <c r="ICQ22" i="96"/>
  <c r="ICP22" i="96"/>
  <c r="ICO22" i="96"/>
  <c r="ICN22" i="96"/>
  <c r="ICM22" i="96"/>
  <c r="ICL22" i="96"/>
  <c r="ICK22" i="96"/>
  <c r="ICJ22" i="96"/>
  <c r="ICI22" i="96"/>
  <c r="ICH22" i="96"/>
  <c r="ICG22" i="96"/>
  <c r="ICF22" i="96"/>
  <c r="ICE22" i="96"/>
  <c r="ICD22" i="96"/>
  <c r="ICC22" i="96"/>
  <c r="ICB22" i="96"/>
  <c r="ICA22" i="96"/>
  <c r="IBZ22" i="96"/>
  <c r="IBY22" i="96"/>
  <c r="IBX22" i="96"/>
  <c r="IBW22" i="96"/>
  <c r="IBV22" i="96"/>
  <c r="IBU22" i="96"/>
  <c r="IBT22" i="96"/>
  <c r="IBS22" i="96"/>
  <c r="IBR22" i="96"/>
  <c r="IBQ22" i="96"/>
  <c r="IBP22" i="96"/>
  <c r="IBO22" i="96"/>
  <c r="IBN22" i="96"/>
  <c r="IBM22" i="96"/>
  <c r="IBL22" i="96"/>
  <c r="IBK22" i="96"/>
  <c r="IBJ22" i="96"/>
  <c r="IBI22" i="96"/>
  <c r="IBH22" i="96"/>
  <c r="IBG22" i="96"/>
  <c r="IBF22" i="96"/>
  <c r="IBE22" i="96"/>
  <c r="IBD22" i="96"/>
  <c r="IBC22" i="96"/>
  <c r="IBB22" i="96"/>
  <c r="IBA22" i="96"/>
  <c r="IAZ22" i="96"/>
  <c r="IAY22" i="96"/>
  <c r="IAX22" i="96"/>
  <c r="IAW22" i="96"/>
  <c r="IAV22" i="96"/>
  <c r="IAU22" i="96"/>
  <c r="IAT22" i="96"/>
  <c r="IAS22" i="96"/>
  <c r="IAR22" i="96"/>
  <c r="IAQ22" i="96"/>
  <c r="IAP22" i="96"/>
  <c r="IAO22" i="96"/>
  <c r="IAN22" i="96"/>
  <c r="IAM22" i="96"/>
  <c r="IAL22" i="96"/>
  <c r="IAK22" i="96"/>
  <c r="IAJ22" i="96"/>
  <c r="IAI22" i="96"/>
  <c r="IAH22" i="96"/>
  <c r="IAG22" i="96"/>
  <c r="IAF22" i="96"/>
  <c r="IAE22" i="96"/>
  <c r="IAD22" i="96"/>
  <c r="IAC22" i="96"/>
  <c r="IAB22" i="96"/>
  <c r="IAA22" i="96"/>
  <c r="HZZ22" i="96"/>
  <c r="HZY22" i="96"/>
  <c r="HZX22" i="96"/>
  <c r="HZW22" i="96"/>
  <c r="HZV22" i="96"/>
  <c r="HZU22" i="96"/>
  <c r="HZT22" i="96"/>
  <c r="HZS22" i="96"/>
  <c r="HZR22" i="96"/>
  <c r="HZQ22" i="96"/>
  <c r="HZP22" i="96"/>
  <c r="HZO22" i="96"/>
  <c r="HZN22" i="96"/>
  <c r="HZM22" i="96"/>
  <c r="HZL22" i="96"/>
  <c r="HZK22" i="96"/>
  <c r="HZJ22" i="96"/>
  <c r="HZI22" i="96"/>
  <c r="HZH22" i="96"/>
  <c r="HZG22" i="96"/>
  <c r="HZF22" i="96"/>
  <c r="HZE22" i="96"/>
  <c r="HZD22" i="96"/>
  <c r="HZC22" i="96"/>
  <c r="HZB22" i="96"/>
  <c r="HZA22" i="96"/>
  <c r="HYZ22" i="96"/>
  <c r="HYY22" i="96"/>
  <c r="HYX22" i="96"/>
  <c r="HYW22" i="96"/>
  <c r="HYV22" i="96"/>
  <c r="HYU22" i="96"/>
  <c r="HYT22" i="96"/>
  <c r="HYS22" i="96"/>
  <c r="HYR22" i="96"/>
  <c r="HYQ22" i="96"/>
  <c r="HYP22" i="96"/>
  <c r="HYO22" i="96"/>
  <c r="HYN22" i="96"/>
  <c r="HYM22" i="96"/>
  <c r="HYL22" i="96"/>
  <c r="HYK22" i="96"/>
  <c r="HYJ22" i="96"/>
  <c r="HYI22" i="96"/>
  <c r="HYH22" i="96"/>
  <c r="HYG22" i="96"/>
  <c r="HYF22" i="96"/>
  <c r="HYE22" i="96"/>
  <c r="HYD22" i="96"/>
  <c r="HYC22" i="96"/>
  <c r="HYB22" i="96"/>
  <c r="HYA22" i="96"/>
  <c r="HXZ22" i="96"/>
  <c r="HXY22" i="96"/>
  <c r="HXX22" i="96"/>
  <c r="HXW22" i="96"/>
  <c r="HXV22" i="96"/>
  <c r="HXU22" i="96"/>
  <c r="HXT22" i="96"/>
  <c r="HXS22" i="96"/>
  <c r="HXR22" i="96"/>
  <c r="HXQ22" i="96"/>
  <c r="HXP22" i="96"/>
  <c r="HXO22" i="96"/>
  <c r="HXN22" i="96"/>
  <c r="HXM22" i="96"/>
  <c r="HXL22" i="96"/>
  <c r="HXK22" i="96"/>
  <c r="HXJ22" i="96"/>
  <c r="HXI22" i="96"/>
  <c r="HXH22" i="96"/>
  <c r="HXG22" i="96"/>
  <c r="HXF22" i="96"/>
  <c r="HXE22" i="96"/>
  <c r="HXD22" i="96"/>
  <c r="HXC22" i="96"/>
  <c r="HXB22" i="96"/>
  <c r="HXA22" i="96"/>
  <c r="HWZ22" i="96"/>
  <c r="HWY22" i="96"/>
  <c r="HWX22" i="96"/>
  <c r="HWW22" i="96"/>
  <c r="HWV22" i="96"/>
  <c r="HWU22" i="96"/>
  <c r="HWT22" i="96"/>
  <c r="HWS22" i="96"/>
  <c r="HWR22" i="96"/>
  <c r="HWQ22" i="96"/>
  <c r="HWP22" i="96"/>
  <c r="HWO22" i="96"/>
  <c r="HWN22" i="96"/>
  <c r="HWM22" i="96"/>
  <c r="HWL22" i="96"/>
  <c r="HWK22" i="96"/>
  <c r="HWJ22" i="96"/>
  <c r="HWI22" i="96"/>
  <c r="HWH22" i="96"/>
  <c r="HWG22" i="96"/>
  <c r="HWF22" i="96"/>
  <c r="HWE22" i="96"/>
  <c r="HWD22" i="96"/>
  <c r="HWC22" i="96"/>
  <c r="HWB22" i="96"/>
  <c r="HWA22" i="96"/>
  <c r="HVZ22" i="96"/>
  <c r="HVY22" i="96"/>
  <c r="HVX22" i="96"/>
  <c r="HVW22" i="96"/>
  <c r="HVV22" i="96"/>
  <c r="HVU22" i="96"/>
  <c r="HVT22" i="96"/>
  <c r="HVS22" i="96"/>
  <c r="HVR22" i="96"/>
  <c r="HVQ22" i="96"/>
  <c r="HVP22" i="96"/>
  <c r="HVO22" i="96"/>
  <c r="HVN22" i="96"/>
  <c r="HVM22" i="96"/>
  <c r="HVL22" i="96"/>
  <c r="HVK22" i="96"/>
  <c r="HVJ22" i="96"/>
  <c r="HVI22" i="96"/>
  <c r="HVH22" i="96"/>
  <c r="HVG22" i="96"/>
  <c r="HVF22" i="96"/>
  <c r="HVE22" i="96"/>
  <c r="HVD22" i="96"/>
  <c r="HVC22" i="96"/>
  <c r="HVB22" i="96"/>
  <c r="HVA22" i="96"/>
  <c r="HUZ22" i="96"/>
  <c r="HUY22" i="96"/>
  <c r="HUX22" i="96"/>
  <c r="HUW22" i="96"/>
  <c r="HUV22" i="96"/>
  <c r="HUU22" i="96"/>
  <c r="HUT22" i="96"/>
  <c r="HUS22" i="96"/>
  <c r="HUR22" i="96"/>
  <c r="HUQ22" i="96"/>
  <c r="HUP22" i="96"/>
  <c r="HUO22" i="96"/>
  <c r="HUN22" i="96"/>
  <c r="HUM22" i="96"/>
  <c r="HUL22" i="96"/>
  <c r="HUK22" i="96"/>
  <c r="HUJ22" i="96"/>
  <c r="HUI22" i="96"/>
  <c r="HUH22" i="96"/>
  <c r="HUG22" i="96"/>
  <c r="HUF22" i="96"/>
  <c r="HUE22" i="96"/>
  <c r="HUD22" i="96"/>
  <c r="HUC22" i="96"/>
  <c r="HUB22" i="96"/>
  <c r="HUA22" i="96"/>
  <c r="HTZ22" i="96"/>
  <c r="HTY22" i="96"/>
  <c r="HTX22" i="96"/>
  <c r="HTW22" i="96"/>
  <c r="HTV22" i="96"/>
  <c r="HTU22" i="96"/>
  <c r="HTT22" i="96"/>
  <c r="HTS22" i="96"/>
  <c r="HTR22" i="96"/>
  <c r="HTQ22" i="96"/>
  <c r="HTP22" i="96"/>
  <c r="HTO22" i="96"/>
  <c r="HTN22" i="96"/>
  <c r="HTM22" i="96"/>
  <c r="HTL22" i="96"/>
  <c r="HTK22" i="96"/>
  <c r="HTJ22" i="96"/>
  <c r="HTI22" i="96"/>
  <c r="HTH22" i="96"/>
  <c r="HTG22" i="96"/>
  <c r="HTF22" i="96"/>
  <c r="HTE22" i="96"/>
  <c r="HTD22" i="96"/>
  <c r="HTC22" i="96"/>
  <c r="HTB22" i="96"/>
  <c r="HTA22" i="96"/>
  <c r="HSZ22" i="96"/>
  <c r="HSY22" i="96"/>
  <c r="HSX22" i="96"/>
  <c r="HSW22" i="96"/>
  <c r="HSV22" i="96"/>
  <c r="HSU22" i="96"/>
  <c r="HST22" i="96"/>
  <c r="HSS22" i="96"/>
  <c r="HSR22" i="96"/>
  <c r="HSQ22" i="96"/>
  <c r="HSP22" i="96"/>
  <c r="HSO22" i="96"/>
  <c r="HSN22" i="96"/>
  <c r="HSM22" i="96"/>
  <c r="HSL22" i="96"/>
  <c r="HSK22" i="96"/>
  <c r="HSJ22" i="96"/>
  <c r="HSI22" i="96"/>
  <c r="HSH22" i="96"/>
  <c r="HSG22" i="96"/>
  <c r="HSF22" i="96"/>
  <c r="HSE22" i="96"/>
  <c r="HSD22" i="96"/>
  <c r="HSC22" i="96"/>
  <c r="HSB22" i="96"/>
  <c r="HSA22" i="96"/>
  <c r="HRZ22" i="96"/>
  <c r="HRY22" i="96"/>
  <c r="HRX22" i="96"/>
  <c r="HRW22" i="96"/>
  <c r="HRV22" i="96"/>
  <c r="HRU22" i="96"/>
  <c r="HRT22" i="96"/>
  <c r="HRS22" i="96"/>
  <c r="HRR22" i="96"/>
  <c r="HRQ22" i="96"/>
  <c r="HRP22" i="96"/>
  <c r="HRO22" i="96"/>
  <c r="HRN22" i="96"/>
  <c r="HRM22" i="96"/>
  <c r="HRL22" i="96"/>
  <c r="HRK22" i="96"/>
  <c r="HRJ22" i="96"/>
  <c r="HRI22" i="96"/>
  <c r="HRH22" i="96"/>
  <c r="HRG22" i="96"/>
  <c r="HRF22" i="96"/>
  <c r="HRE22" i="96"/>
  <c r="HRD22" i="96"/>
  <c r="HRC22" i="96"/>
  <c r="HRB22" i="96"/>
  <c r="HRA22" i="96"/>
  <c r="HQZ22" i="96"/>
  <c r="HQY22" i="96"/>
  <c r="HQX22" i="96"/>
  <c r="HQW22" i="96"/>
  <c r="HQV22" i="96"/>
  <c r="HQU22" i="96"/>
  <c r="HQT22" i="96"/>
  <c r="HQS22" i="96"/>
  <c r="HQR22" i="96"/>
  <c r="HQQ22" i="96"/>
  <c r="HQP22" i="96"/>
  <c r="HQO22" i="96"/>
  <c r="HQN22" i="96"/>
  <c r="HQM22" i="96"/>
  <c r="HQL22" i="96"/>
  <c r="HQK22" i="96"/>
  <c r="HQJ22" i="96"/>
  <c r="HQI22" i="96"/>
  <c r="HQH22" i="96"/>
  <c r="HQG22" i="96"/>
  <c r="HQF22" i="96"/>
  <c r="HQE22" i="96"/>
  <c r="HQD22" i="96"/>
  <c r="HQC22" i="96"/>
  <c r="HQB22" i="96"/>
  <c r="HQA22" i="96"/>
  <c r="HPZ22" i="96"/>
  <c r="HPY22" i="96"/>
  <c r="HPX22" i="96"/>
  <c r="HPW22" i="96"/>
  <c r="HPV22" i="96"/>
  <c r="HPU22" i="96"/>
  <c r="HPT22" i="96"/>
  <c r="HPS22" i="96"/>
  <c r="HPR22" i="96"/>
  <c r="HPQ22" i="96"/>
  <c r="HPP22" i="96"/>
  <c r="HPO22" i="96"/>
  <c r="HPN22" i="96"/>
  <c r="HPM22" i="96"/>
  <c r="HPL22" i="96"/>
  <c r="HPK22" i="96"/>
  <c r="HPJ22" i="96"/>
  <c r="HPI22" i="96"/>
  <c r="HPH22" i="96"/>
  <c r="HPG22" i="96"/>
  <c r="HPF22" i="96"/>
  <c r="HPE22" i="96"/>
  <c r="HPD22" i="96"/>
  <c r="HPC22" i="96"/>
  <c r="HPB22" i="96"/>
  <c r="HPA22" i="96"/>
  <c r="HOZ22" i="96"/>
  <c r="HOY22" i="96"/>
  <c r="HOX22" i="96"/>
  <c r="HOW22" i="96"/>
  <c r="HOV22" i="96"/>
  <c r="HOU22" i="96"/>
  <c r="HOT22" i="96"/>
  <c r="HOS22" i="96"/>
  <c r="HOR22" i="96"/>
  <c r="HOQ22" i="96"/>
  <c r="HOP22" i="96"/>
  <c r="HOO22" i="96"/>
  <c r="HON22" i="96"/>
  <c r="HOM22" i="96"/>
  <c r="HOL22" i="96"/>
  <c r="HOK22" i="96"/>
  <c r="HOJ22" i="96"/>
  <c r="HOI22" i="96"/>
  <c r="HOH22" i="96"/>
  <c r="HOG22" i="96"/>
  <c r="HOF22" i="96"/>
  <c r="HOE22" i="96"/>
  <c r="HOD22" i="96"/>
  <c r="HOC22" i="96"/>
  <c r="HOB22" i="96"/>
  <c r="HOA22" i="96"/>
  <c r="HNZ22" i="96"/>
  <c r="HNY22" i="96"/>
  <c r="HNX22" i="96"/>
  <c r="HNW22" i="96"/>
  <c r="HNV22" i="96"/>
  <c r="HNU22" i="96"/>
  <c r="HNT22" i="96"/>
  <c r="HNS22" i="96"/>
  <c r="HNR22" i="96"/>
  <c r="HNQ22" i="96"/>
  <c r="HNP22" i="96"/>
  <c r="HNO22" i="96"/>
  <c r="HNN22" i="96"/>
  <c r="HNM22" i="96"/>
  <c r="HNL22" i="96"/>
  <c r="HNK22" i="96"/>
  <c r="HNJ22" i="96"/>
  <c r="HNI22" i="96"/>
  <c r="HNH22" i="96"/>
  <c r="HNG22" i="96"/>
  <c r="HNF22" i="96"/>
  <c r="HNE22" i="96"/>
  <c r="HND22" i="96"/>
  <c r="HNC22" i="96"/>
  <c r="HNB22" i="96"/>
  <c r="HNA22" i="96"/>
  <c r="HMZ22" i="96"/>
  <c r="HMY22" i="96"/>
  <c r="HMX22" i="96"/>
  <c r="HMW22" i="96"/>
  <c r="HMV22" i="96"/>
  <c r="HMU22" i="96"/>
  <c r="HMT22" i="96"/>
  <c r="HMS22" i="96"/>
  <c r="HMR22" i="96"/>
  <c r="HMQ22" i="96"/>
  <c r="HMP22" i="96"/>
  <c r="HMO22" i="96"/>
  <c r="HMN22" i="96"/>
  <c r="HMM22" i="96"/>
  <c r="HML22" i="96"/>
  <c r="HMK22" i="96"/>
  <c r="HMJ22" i="96"/>
  <c r="HMI22" i="96"/>
  <c r="HMH22" i="96"/>
  <c r="HMG22" i="96"/>
  <c r="HMF22" i="96"/>
  <c r="HME22" i="96"/>
  <c r="HMD22" i="96"/>
  <c r="HMC22" i="96"/>
  <c r="HMB22" i="96"/>
  <c r="HMA22" i="96"/>
  <c r="HLZ22" i="96"/>
  <c r="HLY22" i="96"/>
  <c r="HLX22" i="96"/>
  <c r="HLW22" i="96"/>
  <c r="HLV22" i="96"/>
  <c r="HLU22" i="96"/>
  <c r="HLT22" i="96"/>
  <c r="HLS22" i="96"/>
  <c r="HLR22" i="96"/>
  <c r="HLQ22" i="96"/>
  <c r="HLP22" i="96"/>
  <c r="HLO22" i="96"/>
  <c r="HLN22" i="96"/>
  <c r="HLM22" i="96"/>
  <c r="HLL22" i="96"/>
  <c r="HLK22" i="96"/>
  <c r="HLJ22" i="96"/>
  <c r="HLI22" i="96"/>
  <c r="HLH22" i="96"/>
  <c r="HLG22" i="96"/>
  <c r="HLF22" i="96"/>
  <c r="HLE22" i="96"/>
  <c r="HLD22" i="96"/>
  <c r="HLC22" i="96"/>
  <c r="HLB22" i="96"/>
  <c r="HLA22" i="96"/>
  <c r="HKZ22" i="96"/>
  <c r="HKY22" i="96"/>
  <c r="HKX22" i="96"/>
  <c r="HKW22" i="96"/>
  <c r="HKV22" i="96"/>
  <c r="HKU22" i="96"/>
  <c r="HKT22" i="96"/>
  <c r="HKS22" i="96"/>
  <c r="HKR22" i="96"/>
  <c r="HKQ22" i="96"/>
  <c r="HKP22" i="96"/>
  <c r="HKO22" i="96"/>
  <c r="HKN22" i="96"/>
  <c r="HKM22" i="96"/>
  <c r="HKL22" i="96"/>
  <c r="HKK22" i="96"/>
  <c r="HKJ22" i="96"/>
  <c r="HKI22" i="96"/>
  <c r="HKH22" i="96"/>
  <c r="HKG22" i="96"/>
  <c r="HKF22" i="96"/>
  <c r="HKE22" i="96"/>
  <c r="HKD22" i="96"/>
  <c r="HKC22" i="96"/>
  <c r="HKB22" i="96"/>
  <c r="HKA22" i="96"/>
  <c r="HJZ22" i="96"/>
  <c r="HJY22" i="96"/>
  <c r="HJX22" i="96"/>
  <c r="HJW22" i="96"/>
  <c r="HJV22" i="96"/>
  <c r="HJU22" i="96"/>
  <c r="HJT22" i="96"/>
  <c r="HJS22" i="96"/>
  <c r="HJR22" i="96"/>
  <c r="HJQ22" i="96"/>
  <c r="HJP22" i="96"/>
  <c r="HJO22" i="96"/>
  <c r="HJN22" i="96"/>
  <c r="HJM22" i="96"/>
  <c r="HJL22" i="96"/>
  <c r="HJK22" i="96"/>
  <c r="HJJ22" i="96"/>
  <c r="HJI22" i="96"/>
  <c r="HJH22" i="96"/>
  <c r="HJG22" i="96"/>
  <c r="HJF22" i="96"/>
  <c r="HJE22" i="96"/>
  <c r="HJD22" i="96"/>
  <c r="HJC22" i="96"/>
  <c r="HJB22" i="96"/>
  <c r="HJA22" i="96"/>
  <c r="HIZ22" i="96"/>
  <c r="HIY22" i="96"/>
  <c r="HIX22" i="96"/>
  <c r="HIW22" i="96"/>
  <c r="HIV22" i="96"/>
  <c r="HIU22" i="96"/>
  <c r="HIT22" i="96"/>
  <c r="HIS22" i="96"/>
  <c r="HIR22" i="96"/>
  <c r="HIQ22" i="96"/>
  <c r="HIP22" i="96"/>
  <c r="HIO22" i="96"/>
  <c r="HIN22" i="96"/>
  <c r="HIM22" i="96"/>
  <c r="HIL22" i="96"/>
  <c r="HIK22" i="96"/>
  <c r="HIJ22" i="96"/>
  <c r="HII22" i="96"/>
  <c r="HIH22" i="96"/>
  <c r="HIG22" i="96"/>
  <c r="HIF22" i="96"/>
  <c r="HIE22" i="96"/>
  <c r="HID22" i="96"/>
  <c r="HIC22" i="96"/>
  <c r="HIB22" i="96"/>
  <c r="HIA22" i="96"/>
  <c r="HHZ22" i="96"/>
  <c r="HHY22" i="96"/>
  <c r="HHX22" i="96"/>
  <c r="HHW22" i="96"/>
  <c r="HHV22" i="96"/>
  <c r="HHU22" i="96"/>
  <c r="HHT22" i="96"/>
  <c r="HHS22" i="96"/>
  <c r="HHR22" i="96"/>
  <c r="HHQ22" i="96"/>
  <c r="HHP22" i="96"/>
  <c r="HHO22" i="96"/>
  <c r="HHN22" i="96"/>
  <c r="HHM22" i="96"/>
  <c r="HHL22" i="96"/>
  <c r="HHK22" i="96"/>
  <c r="HHJ22" i="96"/>
  <c r="HHI22" i="96"/>
  <c r="HHH22" i="96"/>
  <c r="HHG22" i="96"/>
  <c r="HHF22" i="96"/>
  <c r="HHE22" i="96"/>
  <c r="HHD22" i="96"/>
  <c r="HHC22" i="96"/>
  <c r="HHB22" i="96"/>
  <c r="HHA22" i="96"/>
  <c r="HGZ22" i="96"/>
  <c r="HGY22" i="96"/>
  <c r="HGX22" i="96"/>
  <c r="HGW22" i="96"/>
  <c r="HGV22" i="96"/>
  <c r="HGU22" i="96"/>
  <c r="HGT22" i="96"/>
  <c r="HGS22" i="96"/>
  <c r="HGR22" i="96"/>
  <c r="HGQ22" i="96"/>
  <c r="HGP22" i="96"/>
  <c r="HGO22" i="96"/>
  <c r="HGN22" i="96"/>
  <c r="HGM22" i="96"/>
  <c r="HGL22" i="96"/>
  <c r="HGK22" i="96"/>
  <c r="HGJ22" i="96"/>
  <c r="HGI22" i="96"/>
  <c r="HGH22" i="96"/>
  <c r="HGG22" i="96"/>
  <c r="HGF22" i="96"/>
  <c r="HGE22" i="96"/>
  <c r="HGD22" i="96"/>
  <c r="HGC22" i="96"/>
  <c r="HGB22" i="96"/>
  <c r="HGA22" i="96"/>
  <c r="HFZ22" i="96"/>
  <c r="HFY22" i="96"/>
  <c r="HFX22" i="96"/>
  <c r="HFW22" i="96"/>
  <c r="HFV22" i="96"/>
  <c r="HFU22" i="96"/>
  <c r="HFT22" i="96"/>
  <c r="HFS22" i="96"/>
  <c r="HFR22" i="96"/>
  <c r="HFQ22" i="96"/>
  <c r="HFP22" i="96"/>
  <c r="HFO22" i="96"/>
  <c r="HFN22" i="96"/>
  <c r="HFM22" i="96"/>
  <c r="HFL22" i="96"/>
  <c r="HFK22" i="96"/>
  <c r="HFJ22" i="96"/>
  <c r="HFI22" i="96"/>
  <c r="HFH22" i="96"/>
  <c r="HFG22" i="96"/>
  <c r="HFF22" i="96"/>
  <c r="HFE22" i="96"/>
  <c r="HFD22" i="96"/>
  <c r="HFC22" i="96"/>
  <c r="HFB22" i="96"/>
  <c r="HFA22" i="96"/>
  <c r="HEZ22" i="96"/>
  <c r="HEY22" i="96"/>
  <c r="HEX22" i="96"/>
  <c r="HEW22" i="96"/>
  <c r="HEV22" i="96"/>
  <c r="HEU22" i="96"/>
  <c r="HET22" i="96"/>
  <c r="HES22" i="96"/>
  <c r="HER22" i="96"/>
  <c r="HEQ22" i="96"/>
  <c r="HEP22" i="96"/>
  <c r="HEO22" i="96"/>
  <c r="HEN22" i="96"/>
  <c r="HEM22" i="96"/>
  <c r="HEL22" i="96"/>
  <c r="HEK22" i="96"/>
  <c r="HEJ22" i="96"/>
  <c r="HEI22" i="96"/>
  <c r="HEH22" i="96"/>
  <c r="HEG22" i="96"/>
  <c r="HEF22" i="96"/>
  <c r="HEE22" i="96"/>
  <c r="HED22" i="96"/>
  <c r="HEC22" i="96"/>
  <c r="HEB22" i="96"/>
  <c r="HEA22" i="96"/>
  <c r="HDZ22" i="96"/>
  <c r="HDY22" i="96"/>
  <c r="HDX22" i="96"/>
  <c r="HDW22" i="96"/>
  <c r="HDV22" i="96"/>
  <c r="HDU22" i="96"/>
  <c r="HDT22" i="96"/>
  <c r="HDS22" i="96"/>
  <c r="HDR22" i="96"/>
  <c r="HDQ22" i="96"/>
  <c r="HDP22" i="96"/>
  <c r="HDO22" i="96"/>
  <c r="HDN22" i="96"/>
  <c r="HDM22" i="96"/>
  <c r="HDL22" i="96"/>
  <c r="HDK22" i="96"/>
  <c r="HDJ22" i="96"/>
  <c r="HDI22" i="96"/>
  <c r="HDH22" i="96"/>
  <c r="HDG22" i="96"/>
  <c r="HDF22" i="96"/>
  <c r="HDE22" i="96"/>
  <c r="HDD22" i="96"/>
  <c r="HDC22" i="96"/>
  <c r="HDB22" i="96"/>
  <c r="HDA22" i="96"/>
  <c r="HCZ22" i="96"/>
  <c r="HCY22" i="96"/>
  <c r="HCX22" i="96"/>
  <c r="HCW22" i="96"/>
  <c r="HCV22" i="96"/>
  <c r="HCU22" i="96"/>
  <c r="HCT22" i="96"/>
  <c r="HCS22" i="96"/>
  <c r="HCR22" i="96"/>
  <c r="HCQ22" i="96"/>
  <c r="HCP22" i="96"/>
  <c r="HCO22" i="96"/>
  <c r="HCN22" i="96"/>
  <c r="HCM22" i="96"/>
  <c r="HCL22" i="96"/>
  <c r="HCK22" i="96"/>
  <c r="HCJ22" i="96"/>
  <c r="HCI22" i="96"/>
  <c r="HCH22" i="96"/>
  <c r="HCG22" i="96"/>
  <c r="HCF22" i="96"/>
  <c r="HCE22" i="96"/>
  <c r="HCD22" i="96"/>
  <c r="HCC22" i="96"/>
  <c r="HCB22" i="96"/>
  <c r="HCA22" i="96"/>
  <c r="HBZ22" i="96"/>
  <c r="HBY22" i="96"/>
  <c r="HBX22" i="96"/>
  <c r="HBW22" i="96"/>
  <c r="HBV22" i="96"/>
  <c r="HBU22" i="96"/>
  <c r="HBT22" i="96"/>
  <c r="HBS22" i="96"/>
  <c r="HBR22" i="96"/>
  <c r="HBQ22" i="96"/>
  <c r="HBP22" i="96"/>
  <c r="HBO22" i="96"/>
  <c r="HBN22" i="96"/>
  <c r="HBM22" i="96"/>
  <c r="HBL22" i="96"/>
  <c r="HBK22" i="96"/>
  <c r="HBJ22" i="96"/>
  <c r="HBI22" i="96"/>
  <c r="HBH22" i="96"/>
  <c r="HBG22" i="96"/>
  <c r="HBF22" i="96"/>
  <c r="HBE22" i="96"/>
  <c r="HBD22" i="96"/>
  <c r="HBC22" i="96"/>
  <c r="HBB22" i="96"/>
  <c r="HBA22" i="96"/>
  <c r="HAZ22" i="96"/>
  <c r="HAY22" i="96"/>
  <c r="HAX22" i="96"/>
  <c r="HAW22" i="96"/>
  <c r="HAV22" i="96"/>
  <c r="HAU22" i="96"/>
  <c r="HAT22" i="96"/>
  <c r="HAS22" i="96"/>
  <c r="HAR22" i="96"/>
  <c r="HAQ22" i="96"/>
  <c r="HAP22" i="96"/>
  <c r="HAO22" i="96"/>
  <c r="HAN22" i="96"/>
  <c r="HAM22" i="96"/>
  <c r="HAL22" i="96"/>
  <c r="HAK22" i="96"/>
  <c r="HAJ22" i="96"/>
  <c r="HAI22" i="96"/>
  <c r="HAH22" i="96"/>
  <c r="HAG22" i="96"/>
  <c r="HAF22" i="96"/>
  <c r="HAE22" i="96"/>
  <c r="HAD22" i="96"/>
  <c r="HAC22" i="96"/>
  <c r="HAB22" i="96"/>
  <c r="HAA22" i="96"/>
  <c r="GZZ22" i="96"/>
  <c r="GZY22" i="96"/>
  <c r="GZX22" i="96"/>
  <c r="GZW22" i="96"/>
  <c r="GZV22" i="96"/>
  <c r="GZU22" i="96"/>
  <c r="GZT22" i="96"/>
  <c r="GZS22" i="96"/>
  <c r="GZR22" i="96"/>
  <c r="GZQ22" i="96"/>
  <c r="GZP22" i="96"/>
  <c r="GZO22" i="96"/>
  <c r="GZN22" i="96"/>
  <c r="GZM22" i="96"/>
  <c r="GZL22" i="96"/>
  <c r="GZK22" i="96"/>
  <c r="GZJ22" i="96"/>
  <c r="GZI22" i="96"/>
  <c r="GZH22" i="96"/>
  <c r="GZG22" i="96"/>
  <c r="GZF22" i="96"/>
  <c r="GZE22" i="96"/>
  <c r="GZD22" i="96"/>
  <c r="GZC22" i="96"/>
  <c r="GZB22" i="96"/>
  <c r="GZA22" i="96"/>
  <c r="GYZ22" i="96"/>
  <c r="GYY22" i="96"/>
  <c r="GYX22" i="96"/>
  <c r="GYW22" i="96"/>
  <c r="GYV22" i="96"/>
  <c r="GYU22" i="96"/>
  <c r="GYT22" i="96"/>
  <c r="GYS22" i="96"/>
  <c r="GYR22" i="96"/>
  <c r="GYQ22" i="96"/>
  <c r="GYP22" i="96"/>
  <c r="GYO22" i="96"/>
  <c r="GYN22" i="96"/>
  <c r="GYM22" i="96"/>
  <c r="GYL22" i="96"/>
  <c r="GYK22" i="96"/>
  <c r="GYJ22" i="96"/>
  <c r="GYI22" i="96"/>
  <c r="GYH22" i="96"/>
  <c r="GYG22" i="96"/>
  <c r="GYF22" i="96"/>
  <c r="GYE22" i="96"/>
  <c r="GYD22" i="96"/>
  <c r="GYC22" i="96"/>
  <c r="GYB22" i="96"/>
  <c r="GYA22" i="96"/>
  <c r="GXZ22" i="96"/>
  <c r="GXY22" i="96"/>
  <c r="GXX22" i="96"/>
  <c r="GXW22" i="96"/>
  <c r="GXV22" i="96"/>
  <c r="GXU22" i="96"/>
  <c r="GXT22" i="96"/>
  <c r="GXS22" i="96"/>
  <c r="GXR22" i="96"/>
  <c r="GXQ22" i="96"/>
  <c r="GXP22" i="96"/>
  <c r="GXO22" i="96"/>
  <c r="GXN22" i="96"/>
  <c r="GXM22" i="96"/>
  <c r="GXL22" i="96"/>
  <c r="GXK22" i="96"/>
  <c r="GXJ22" i="96"/>
  <c r="GXI22" i="96"/>
  <c r="GXH22" i="96"/>
  <c r="GXG22" i="96"/>
  <c r="GXF22" i="96"/>
  <c r="GXE22" i="96"/>
  <c r="GXD22" i="96"/>
  <c r="GXC22" i="96"/>
  <c r="GXB22" i="96"/>
  <c r="GXA22" i="96"/>
  <c r="GWZ22" i="96"/>
  <c r="GWY22" i="96"/>
  <c r="GWX22" i="96"/>
  <c r="GWW22" i="96"/>
  <c r="GWV22" i="96"/>
  <c r="GWU22" i="96"/>
  <c r="GWT22" i="96"/>
  <c r="GWS22" i="96"/>
  <c r="GWR22" i="96"/>
  <c r="GWQ22" i="96"/>
  <c r="GWP22" i="96"/>
  <c r="GWO22" i="96"/>
  <c r="GWN22" i="96"/>
  <c r="GWM22" i="96"/>
  <c r="GWL22" i="96"/>
  <c r="GWK22" i="96"/>
  <c r="GWJ22" i="96"/>
  <c r="GWI22" i="96"/>
  <c r="GWH22" i="96"/>
  <c r="GWG22" i="96"/>
  <c r="GWF22" i="96"/>
  <c r="GWE22" i="96"/>
  <c r="GWD22" i="96"/>
  <c r="GWC22" i="96"/>
  <c r="GWB22" i="96"/>
  <c r="GWA22" i="96"/>
  <c r="GVZ22" i="96"/>
  <c r="GVY22" i="96"/>
  <c r="GVX22" i="96"/>
  <c r="GVW22" i="96"/>
  <c r="GVV22" i="96"/>
  <c r="GVU22" i="96"/>
  <c r="GVT22" i="96"/>
  <c r="GVS22" i="96"/>
  <c r="GVR22" i="96"/>
  <c r="GVQ22" i="96"/>
  <c r="GVP22" i="96"/>
  <c r="GVO22" i="96"/>
  <c r="GVN22" i="96"/>
  <c r="GVM22" i="96"/>
  <c r="GVL22" i="96"/>
  <c r="GVK22" i="96"/>
  <c r="GVJ22" i="96"/>
  <c r="GVI22" i="96"/>
  <c r="GVH22" i="96"/>
  <c r="GVG22" i="96"/>
  <c r="GVF22" i="96"/>
  <c r="GVE22" i="96"/>
  <c r="GVD22" i="96"/>
  <c r="GVC22" i="96"/>
  <c r="GVB22" i="96"/>
  <c r="GVA22" i="96"/>
  <c r="GUZ22" i="96"/>
  <c r="GUY22" i="96"/>
  <c r="GUX22" i="96"/>
  <c r="GUW22" i="96"/>
  <c r="GUV22" i="96"/>
  <c r="GUU22" i="96"/>
  <c r="GUT22" i="96"/>
  <c r="GUS22" i="96"/>
  <c r="GUR22" i="96"/>
  <c r="GUQ22" i="96"/>
  <c r="GUP22" i="96"/>
  <c r="GUO22" i="96"/>
  <c r="GUN22" i="96"/>
  <c r="GUM22" i="96"/>
  <c r="GUL22" i="96"/>
  <c r="GUK22" i="96"/>
  <c r="GUJ22" i="96"/>
  <c r="GUI22" i="96"/>
  <c r="GUH22" i="96"/>
  <c r="GUG22" i="96"/>
  <c r="GUF22" i="96"/>
  <c r="GUE22" i="96"/>
  <c r="GUD22" i="96"/>
  <c r="GUC22" i="96"/>
  <c r="GUB22" i="96"/>
  <c r="GUA22" i="96"/>
  <c r="GTZ22" i="96"/>
  <c r="GTY22" i="96"/>
  <c r="GTX22" i="96"/>
  <c r="GTW22" i="96"/>
  <c r="GTV22" i="96"/>
  <c r="GTU22" i="96"/>
  <c r="GTT22" i="96"/>
  <c r="GTS22" i="96"/>
  <c r="GTR22" i="96"/>
  <c r="GTQ22" i="96"/>
  <c r="GTP22" i="96"/>
  <c r="GTO22" i="96"/>
  <c r="GTN22" i="96"/>
  <c r="GTM22" i="96"/>
  <c r="GTL22" i="96"/>
  <c r="GTK22" i="96"/>
  <c r="GTJ22" i="96"/>
  <c r="GTI22" i="96"/>
  <c r="GTH22" i="96"/>
  <c r="GTG22" i="96"/>
  <c r="GTF22" i="96"/>
  <c r="GTE22" i="96"/>
  <c r="GTD22" i="96"/>
  <c r="GTC22" i="96"/>
  <c r="GTB22" i="96"/>
  <c r="GTA22" i="96"/>
  <c r="GSZ22" i="96"/>
  <c r="GSY22" i="96"/>
  <c r="GSX22" i="96"/>
  <c r="GSW22" i="96"/>
  <c r="GSV22" i="96"/>
  <c r="GSU22" i="96"/>
  <c r="GST22" i="96"/>
  <c r="GSS22" i="96"/>
  <c r="GSR22" i="96"/>
  <c r="GSQ22" i="96"/>
  <c r="GSP22" i="96"/>
  <c r="GSO22" i="96"/>
  <c r="GSN22" i="96"/>
  <c r="GSM22" i="96"/>
  <c r="GSL22" i="96"/>
  <c r="GSK22" i="96"/>
  <c r="GSJ22" i="96"/>
  <c r="GSI22" i="96"/>
  <c r="GSH22" i="96"/>
  <c r="GSG22" i="96"/>
  <c r="GSF22" i="96"/>
  <c r="GSE22" i="96"/>
  <c r="GSD22" i="96"/>
  <c r="GSC22" i="96"/>
  <c r="GSB22" i="96"/>
  <c r="GSA22" i="96"/>
  <c r="GRZ22" i="96"/>
  <c r="GRY22" i="96"/>
  <c r="GRX22" i="96"/>
  <c r="GRW22" i="96"/>
  <c r="GRV22" i="96"/>
  <c r="GRU22" i="96"/>
  <c r="GRT22" i="96"/>
  <c r="GRS22" i="96"/>
  <c r="GRR22" i="96"/>
  <c r="GRQ22" i="96"/>
  <c r="GRP22" i="96"/>
  <c r="GRO22" i="96"/>
  <c r="GRN22" i="96"/>
  <c r="GRM22" i="96"/>
  <c r="GRL22" i="96"/>
  <c r="GRK22" i="96"/>
  <c r="GRJ22" i="96"/>
  <c r="GRI22" i="96"/>
  <c r="GRH22" i="96"/>
  <c r="GRG22" i="96"/>
  <c r="GRF22" i="96"/>
  <c r="GRE22" i="96"/>
  <c r="GRD22" i="96"/>
  <c r="GRC22" i="96"/>
  <c r="GRB22" i="96"/>
  <c r="GRA22" i="96"/>
  <c r="GQZ22" i="96"/>
  <c r="GQY22" i="96"/>
  <c r="GQX22" i="96"/>
  <c r="GQW22" i="96"/>
  <c r="GQV22" i="96"/>
  <c r="GQU22" i="96"/>
  <c r="GQT22" i="96"/>
  <c r="GQS22" i="96"/>
  <c r="GQR22" i="96"/>
  <c r="GQQ22" i="96"/>
  <c r="GQP22" i="96"/>
  <c r="GQO22" i="96"/>
  <c r="GQN22" i="96"/>
  <c r="GQM22" i="96"/>
  <c r="GQL22" i="96"/>
  <c r="GQK22" i="96"/>
  <c r="GQJ22" i="96"/>
  <c r="GQI22" i="96"/>
  <c r="GQH22" i="96"/>
  <c r="GQG22" i="96"/>
  <c r="GQF22" i="96"/>
  <c r="GQE22" i="96"/>
  <c r="GQD22" i="96"/>
  <c r="GQC22" i="96"/>
  <c r="GQB22" i="96"/>
  <c r="GQA22" i="96"/>
  <c r="GPZ22" i="96"/>
  <c r="GPY22" i="96"/>
  <c r="GPX22" i="96"/>
  <c r="GPW22" i="96"/>
  <c r="GPV22" i="96"/>
  <c r="GPU22" i="96"/>
  <c r="GPT22" i="96"/>
  <c r="GPS22" i="96"/>
  <c r="GPR22" i="96"/>
  <c r="GPQ22" i="96"/>
  <c r="GPP22" i="96"/>
  <c r="GPO22" i="96"/>
  <c r="GPN22" i="96"/>
  <c r="GPM22" i="96"/>
  <c r="GPL22" i="96"/>
  <c r="GPK22" i="96"/>
  <c r="GPJ22" i="96"/>
  <c r="GPI22" i="96"/>
  <c r="GPH22" i="96"/>
  <c r="GPG22" i="96"/>
  <c r="GPF22" i="96"/>
  <c r="GPE22" i="96"/>
  <c r="GPD22" i="96"/>
  <c r="GPC22" i="96"/>
  <c r="GPB22" i="96"/>
  <c r="GPA22" i="96"/>
  <c r="GOZ22" i="96"/>
  <c r="GOY22" i="96"/>
  <c r="GOX22" i="96"/>
  <c r="GOW22" i="96"/>
  <c r="GOV22" i="96"/>
  <c r="GOU22" i="96"/>
  <c r="GOT22" i="96"/>
  <c r="GOS22" i="96"/>
  <c r="GOR22" i="96"/>
  <c r="GOQ22" i="96"/>
  <c r="GOP22" i="96"/>
  <c r="GOO22" i="96"/>
  <c r="GON22" i="96"/>
  <c r="GOM22" i="96"/>
  <c r="GOL22" i="96"/>
  <c r="GOK22" i="96"/>
  <c r="GOJ22" i="96"/>
  <c r="GOI22" i="96"/>
  <c r="GOH22" i="96"/>
  <c r="GOG22" i="96"/>
  <c r="GOF22" i="96"/>
  <c r="GOE22" i="96"/>
  <c r="GOD22" i="96"/>
  <c r="GOC22" i="96"/>
  <c r="GOB22" i="96"/>
  <c r="GOA22" i="96"/>
  <c r="GNZ22" i="96"/>
  <c r="GNY22" i="96"/>
  <c r="GNX22" i="96"/>
  <c r="GNW22" i="96"/>
  <c r="GNV22" i="96"/>
  <c r="GNU22" i="96"/>
  <c r="GNT22" i="96"/>
  <c r="GNS22" i="96"/>
  <c r="GNR22" i="96"/>
  <c r="GNQ22" i="96"/>
  <c r="GNP22" i="96"/>
  <c r="GNO22" i="96"/>
  <c r="GNN22" i="96"/>
  <c r="GNM22" i="96"/>
  <c r="GNL22" i="96"/>
  <c r="GNK22" i="96"/>
  <c r="GNJ22" i="96"/>
  <c r="GNI22" i="96"/>
  <c r="GNH22" i="96"/>
  <c r="GNG22" i="96"/>
  <c r="GNF22" i="96"/>
  <c r="GNE22" i="96"/>
  <c r="GND22" i="96"/>
  <c r="GNC22" i="96"/>
  <c r="GNB22" i="96"/>
  <c r="GNA22" i="96"/>
  <c r="GMZ22" i="96"/>
  <c r="GMY22" i="96"/>
  <c r="GMX22" i="96"/>
  <c r="GMW22" i="96"/>
  <c r="GMV22" i="96"/>
  <c r="GMU22" i="96"/>
  <c r="GMT22" i="96"/>
  <c r="GMS22" i="96"/>
  <c r="GMR22" i="96"/>
  <c r="GMQ22" i="96"/>
  <c r="GMP22" i="96"/>
  <c r="GMO22" i="96"/>
  <c r="GMN22" i="96"/>
  <c r="GMM22" i="96"/>
  <c r="GML22" i="96"/>
  <c r="GMK22" i="96"/>
  <c r="GMJ22" i="96"/>
  <c r="GMI22" i="96"/>
  <c r="GMH22" i="96"/>
  <c r="GMG22" i="96"/>
  <c r="GMF22" i="96"/>
  <c r="GME22" i="96"/>
  <c r="GMD22" i="96"/>
  <c r="GMC22" i="96"/>
  <c r="GMB22" i="96"/>
  <c r="GMA22" i="96"/>
  <c r="GLZ22" i="96"/>
  <c r="GLY22" i="96"/>
  <c r="GLX22" i="96"/>
  <c r="GLW22" i="96"/>
  <c r="GLV22" i="96"/>
  <c r="GLU22" i="96"/>
  <c r="GLT22" i="96"/>
  <c r="GLS22" i="96"/>
  <c r="GLR22" i="96"/>
  <c r="GLQ22" i="96"/>
  <c r="GLP22" i="96"/>
  <c r="GLO22" i="96"/>
  <c r="GLN22" i="96"/>
  <c r="GLM22" i="96"/>
  <c r="GLL22" i="96"/>
  <c r="GLK22" i="96"/>
  <c r="GLJ22" i="96"/>
  <c r="GLI22" i="96"/>
  <c r="GLH22" i="96"/>
  <c r="GLG22" i="96"/>
  <c r="GLF22" i="96"/>
  <c r="GLE22" i="96"/>
  <c r="GLD22" i="96"/>
  <c r="GLC22" i="96"/>
  <c r="GLB22" i="96"/>
  <c r="GLA22" i="96"/>
  <c r="GKZ22" i="96"/>
  <c r="GKY22" i="96"/>
  <c r="GKX22" i="96"/>
  <c r="GKW22" i="96"/>
  <c r="GKV22" i="96"/>
  <c r="GKU22" i="96"/>
  <c r="GKT22" i="96"/>
  <c r="GKS22" i="96"/>
  <c r="GKR22" i="96"/>
  <c r="GKQ22" i="96"/>
  <c r="GKP22" i="96"/>
  <c r="GKO22" i="96"/>
  <c r="GKN22" i="96"/>
  <c r="GKM22" i="96"/>
  <c r="GKL22" i="96"/>
  <c r="GKK22" i="96"/>
  <c r="GKJ22" i="96"/>
  <c r="GKI22" i="96"/>
  <c r="GKH22" i="96"/>
  <c r="GKG22" i="96"/>
  <c r="GKF22" i="96"/>
  <c r="GKE22" i="96"/>
  <c r="GKD22" i="96"/>
  <c r="GKC22" i="96"/>
  <c r="GKB22" i="96"/>
  <c r="GKA22" i="96"/>
  <c r="GJZ22" i="96"/>
  <c r="GJY22" i="96"/>
  <c r="GJX22" i="96"/>
  <c r="GJW22" i="96"/>
  <c r="GJV22" i="96"/>
  <c r="GJU22" i="96"/>
  <c r="GJT22" i="96"/>
  <c r="GJS22" i="96"/>
  <c r="GJR22" i="96"/>
  <c r="GJQ22" i="96"/>
  <c r="GJP22" i="96"/>
  <c r="GJO22" i="96"/>
  <c r="GJN22" i="96"/>
  <c r="GJM22" i="96"/>
  <c r="GJL22" i="96"/>
  <c r="GJK22" i="96"/>
  <c r="GJJ22" i="96"/>
  <c r="GJI22" i="96"/>
  <c r="GJH22" i="96"/>
  <c r="GJG22" i="96"/>
  <c r="GJF22" i="96"/>
  <c r="GJE22" i="96"/>
  <c r="GJD22" i="96"/>
  <c r="GJC22" i="96"/>
  <c r="GJB22" i="96"/>
  <c r="GJA22" i="96"/>
  <c r="GIZ22" i="96"/>
  <c r="GIY22" i="96"/>
  <c r="GIX22" i="96"/>
  <c r="GIW22" i="96"/>
  <c r="GIV22" i="96"/>
  <c r="GIU22" i="96"/>
  <c r="GIT22" i="96"/>
  <c r="GIS22" i="96"/>
  <c r="GIR22" i="96"/>
  <c r="GIQ22" i="96"/>
  <c r="GIP22" i="96"/>
  <c r="GIO22" i="96"/>
  <c r="GIN22" i="96"/>
  <c r="GIM22" i="96"/>
  <c r="GIL22" i="96"/>
  <c r="GIK22" i="96"/>
  <c r="GIJ22" i="96"/>
  <c r="GII22" i="96"/>
  <c r="GIH22" i="96"/>
  <c r="GIG22" i="96"/>
  <c r="GIF22" i="96"/>
  <c r="GIE22" i="96"/>
  <c r="GID22" i="96"/>
  <c r="GIC22" i="96"/>
  <c r="GIB22" i="96"/>
  <c r="GIA22" i="96"/>
  <c r="GHZ22" i="96"/>
  <c r="GHY22" i="96"/>
  <c r="GHX22" i="96"/>
  <c r="GHW22" i="96"/>
  <c r="GHV22" i="96"/>
  <c r="GHU22" i="96"/>
  <c r="GHT22" i="96"/>
  <c r="GHS22" i="96"/>
  <c r="GHR22" i="96"/>
  <c r="GHQ22" i="96"/>
  <c r="GHP22" i="96"/>
  <c r="GHO22" i="96"/>
  <c r="GHN22" i="96"/>
  <c r="GHM22" i="96"/>
  <c r="GHL22" i="96"/>
  <c r="GHK22" i="96"/>
  <c r="GHJ22" i="96"/>
  <c r="GHI22" i="96"/>
  <c r="GHH22" i="96"/>
  <c r="GHG22" i="96"/>
  <c r="GHF22" i="96"/>
  <c r="GHE22" i="96"/>
  <c r="GHD22" i="96"/>
  <c r="GHC22" i="96"/>
  <c r="GHB22" i="96"/>
  <c r="GHA22" i="96"/>
  <c r="GGZ22" i="96"/>
  <c r="GGY22" i="96"/>
  <c r="GGX22" i="96"/>
  <c r="GGW22" i="96"/>
  <c r="GGV22" i="96"/>
  <c r="GGU22" i="96"/>
  <c r="GGT22" i="96"/>
  <c r="GGS22" i="96"/>
  <c r="GGR22" i="96"/>
  <c r="GGQ22" i="96"/>
  <c r="GGP22" i="96"/>
  <c r="GGO22" i="96"/>
  <c r="GGN22" i="96"/>
  <c r="GGM22" i="96"/>
  <c r="GGL22" i="96"/>
  <c r="GGK22" i="96"/>
  <c r="GGJ22" i="96"/>
  <c r="GGI22" i="96"/>
  <c r="GGH22" i="96"/>
  <c r="GGG22" i="96"/>
  <c r="GGF22" i="96"/>
  <c r="GGE22" i="96"/>
  <c r="GGD22" i="96"/>
  <c r="GGC22" i="96"/>
  <c r="GGB22" i="96"/>
  <c r="GGA22" i="96"/>
  <c r="GFZ22" i="96"/>
  <c r="GFY22" i="96"/>
  <c r="GFX22" i="96"/>
  <c r="GFW22" i="96"/>
  <c r="GFV22" i="96"/>
  <c r="GFU22" i="96"/>
  <c r="GFT22" i="96"/>
  <c r="GFS22" i="96"/>
  <c r="GFR22" i="96"/>
  <c r="GFQ22" i="96"/>
  <c r="GFP22" i="96"/>
  <c r="GFO22" i="96"/>
  <c r="GFN22" i="96"/>
  <c r="GFM22" i="96"/>
  <c r="GFL22" i="96"/>
  <c r="GFK22" i="96"/>
  <c r="GFJ22" i="96"/>
  <c r="GFI22" i="96"/>
  <c r="GFH22" i="96"/>
  <c r="GFG22" i="96"/>
  <c r="GFF22" i="96"/>
  <c r="GFE22" i="96"/>
  <c r="GFD22" i="96"/>
  <c r="GFC22" i="96"/>
  <c r="GFB22" i="96"/>
  <c r="GFA22" i="96"/>
  <c r="GEZ22" i="96"/>
  <c r="GEY22" i="96"/>
  <c r="GEX22" i="96"/>
  <c r="GEW22" i="96"/>
  <c r="GEV22" i="96"/>
  <c r="GEU22" i="96"/>
  <c r="GET22" i="96"/>
  <c r="GES22" i="96"/>
  <c r="GER22" i="96"/>
  <c r="GEQ22" i="96"/>
  <c r="GEP22" i="96"/>
  <c r="GEO22" i="96"/>
  <c r="GEN22" i="96"/>
  <c r="GEM22" i="96"/>
  <c r="GEL22" i="96"/>
  <c r="GEK22" i="96"/>
  <c r="GEJ22" i="96"/>
  <c r="GEI22" i="96"/>
  <c r="GEH22" i="96"/>
  <c r="GEG22" i="96"/>
  <c r="GEF22" i="96"/>
  <c r="GEE22" i="96"/>
  <c r="GED22" i="96"/>
  <c r="GEC22" i="96"/>
  <c r="GEB22" i="96"/>
  <c r="GEA22" i="96"/>
  <c r="GDZ22" i="96"/>
  <c r="GDY22" i="96"/>
  <c r="GDX22" i="96"/>
  <c r="GDW22" i="96"/>
  <c r="GDV22" i="96"/>
  <c r="GDU22" i="96"/>
  <c r="GDT22" i="96"/>
  <c r="GDS22" i="96"/>
  <c r="GDR22" i="96"/>
  <c r="GDQ22" i="96"/>
  <c r="GDP22" i="96"/>
  <c r="GDO22" i="96"/>
  <c r="GDN22" i="96"/>
  <c r="GDM22" i="96"/>
  <c r="GDL22" i="96"/>
  <c r="GDK22" i="96"/>
  <c r="GDJ22" i="96"/>
  <c r="GDI22" i="96"/>
  <c r="GDH22" i="96"/>
  <c r="GDG22" i="96"/>
  <c r="GDF22" i="96"/>
  <c r="GDE22" i="96"/>
  <c r="GDD22" i="96"/>
  <c r="GDC22" i="96"/>
  <c r="GDB22" i="96"/>
  <c r="GDA22" i="96"/>
  <c r="GCZ22" i="96"/>
  <c r="GCY22" i="96"/>
  <c r="GCX22" i="96"/>
  <c r="GCW22" i="96"/>
  <c r="GCV22" i="96"/>
  <c r="GCU22" i="96"/>
  <c r="GCT22" i="96"/>
  <c r="GCS22" i="96"/>
  <c r="GCR22" i="96"/>
  <c r="GCQ22" i="96"/>
  <c r="GCP22" i="96"/>
  <c r="GCO22" i="96"/>
  <c r="GCN22" i="96"/>
  <c r="GCM22" i="96"/>
  <c r="GCL22" i="96"/>
  <c r="GCK22" i="96"/>
  <c r="GCJ22" i="96"/>
  <c r="GCI22" i="96"/>
  <c r="GCH22" i="96"/>
  <c r="GCG22" i="96"/>
  <c r="GCF22" i="96"/>
  <c r="GCE22" i="96"/>
  <c r="GCD22" i="96"/>
  <c r="GCC22" i="96"/>
  <c r="GCB22" i="96"/>
  <c r="GCA22" i="96"/>
  <c r="GBZ22" i="96"/>
  <c r="GBY22" i="96"/>
  <c r="GBX22" i="96"/>
  <c r="GBW22" i="96"/>
  <c r="GBV22" i="96"/>
  <c r="GBU22" i="96"/>
  <c r="GBT22" i="96"/>
  <c r="GBS22" i="96"/>
  <c r="GBR22" i="96"/>
  <c r="GBQ22" i="96"/>
  <c r="GBP22" i="96"/>
  <c r="GBO22" i="96"/>
  <c r="GBN22" i="96"/>
  <c r="GBM22" i="96"/>
  <c r="GBL22" i="96"/>
  <c r="GBK22" i="96"/>
  <c r="GBJ22" i="96"/>
  <c r="GBI22" i="96"/>
  <c r="GBH22" i="96"/>
  <c r="GBG22" i="96"/>
  <c r="GBF22" i="96"/>
  <c r="GBE22" i="96"/>
  <c r="GBD22" i="96"/>
  <c r="GBC22" i="96"/>
  <c r="GBB22" i="96"/>
  <c r="GBA22" i="96"/>
  <c r="GAZ22" i="96"/>
  <c r="GAY22" i="96"/>
  <c r="GAX22" i="96"/>
  <c r="GAW22" i="96"/>
  <c r="GAV22" i="96"/>
  <c r="GAU22" i="96"/>
  <c r="GAT22" i="96"/>
  <c r="GAS22" i="96"/>
  <c r="GAR22" i="96"/>
  <c r="GAQ22" i="96"/>
  <c r="GAP22" i="96"/>
  <c r="GAO22" i="96"/>
  <c r="GAN22" i="96"/>
  <c r="GAM22" i="96"/>
  <c r="GAL22" i="96"/>
  <c r="GAK22" i="96"/>
  <c r="GAJ22" i="96"/>
  <c r="GAI22" i="96"/>
  <c r="GAH22" i="96"/>
  <c r="GAG22" i="96"/>
  <c r="GAF22" i="96"/>
  <c r="GAE22" i="96"/>
  <c r="GAD22" i="96"/>
  <c r="GAC22" i="96"/>
  <c r="GAB22" i="96"/>
  <c r="GAA22" i="96"/>
  <c r="FZZ22" i="96"/>
  <c r="FZY22" i="96"/>
  <c r="FZX22" i="96"/>
  <c r="FZW22" i="96"/>
  <c r="FZV22" i="96"/>
  <c r="FZU22" i="96"/>
  <c r="FZT22" i="96"/>
  <c r="FZS22" i="96"/>
  <c r="FZR22" i="96"/>
  <c r="FZQ22" i="96"/>
  <c r="FZP22" i="96"/>
  <c r="FZO22" i="96"/>
  <c r="FZN22" i="96"/>
  <c r="FZM22" i="96"/>
  <c r="FZL22" i="96"/>
  <c r="FZK22" i="96"/>
  <c r="FZJ22" i="96"/>
  <c r="FZI22" i="96"/>
  <c r="FZH22" i="96"/>
  <c r="FZG22" i="96"/>
  <c r="FZF22" i="96"/>
  <c r="FZE22" i="96"/>
  <c r="FZD22" i="96"/>
  <c r="FZC22" i="96"/>
  <c r="FZB22" i="96"/>
  <c r="FZA22" i="96"/>
  <c r="FYZ22" i="96"/>
  <c r="FYY22" i="96"/>
  <c r="FYX22" i="96"/>
  <c r="FYW22" i="96"/>
  <c r="FYV22" i="96"/>
  <c r="FYU22" i="96"/>
  <c r="FYT22" i="96"/>
  <c r="FYS22" i="96"/>
  <c r="FYR22" i="96"/>
  <c r="FYQ22" i="96"/>
  <c r="FYP22" i="96"/>
  <c r="FYO22" i="96"/>
  <c r="FYN22" i="96"/>
  <c r="FYM22" i="96"/>
  <c r="FYL22" i="96"/>
  <c r="FYK22" i="96"/>
  <c r="FYJ22" i="96"/>
  <c r="FYI22" i="96"/>
  <c r="FYH22" i="96"/>
  <c r="FYG22" i="96"/>
  <c r="FYF22" i="96"/>
  <c r="FYE22" i="96"/>
  <c r="FYD22" i="96"/>
  <c r="FYC22" i="96"/>
  <c r="FYB22" i="96"/>
  <c r="FYA22" i="96"/>
  <c r="FXZ22" i="96"/>
  <c r="FXY22" i="96"/>
  <c r="FXX22" i="96"/>
  <c r="FXW22" i="96"/>
  <c r="FXV22" i="96"/>
  <c r="FXU22" i="96"/>
  <c r="FXT22" i="96"/>
  <c r="FXS22" i="96"/>
  <c r="FXR22" i="96"/>
  <c r="FXQ22" i="96"/>
  <c r="FXP22" i="96"/>
  <c r="FXO22" i="96"/>
  <c r="FXN22" i="96"/>
  <c r="FXM22" i="96"/>
  <c r="FXL22" i="96"/>
  <c r="FXK22" i="96"/>
  <c r="FXJ22" i="96"/>
  <c r="FXI22" i="96"/>
  <c r="FXH22" i="96"/>
  <c r="FXG22" i="96"/>
  <c r="FXF22" i="96"/>
  <c r="FXE22" i="96"/>
  <c r="FXD22" i="96"/>
  <c r="FXC22" i="96"/>
  <c r="FXB22" i="96"/>
  <c r="FXA22" i="96"/>
  <c r="FWZ22" i="96"/>
  <c r="FWY22" i="96"/>
  <c r="FWX22" i="96"/>
  <c r="FWW22" i="96"/>
  <c r="FWV22" i="96"/>
  <c r="FWU22" i="96"/>
  <c r="FWT22" i="96"/>
  <c r="FWS22" i="96"/>
  <c r="FWR22" i="96"/>
  <c r="FWQ22" i="96"/>
  <c r="FWP22" i="96"/>
  <c r="FWO22" i="96"/>
  <c r="FWN22" i="96"/>
  <c r="FWM22" i="96"/>
  <c r="FWL22" i="96"/>
  <c r="FWK22" i="96"/>
  <c r="FWJ22" i="96"/>
  <c r="FWI22" i="96"/>
  <c r="FWH22" i="96"/>
  <c r="FWG22" i="96"/>
  <c r="FWF22" i="96"/>
  <c r="FWE22" i="96"/>
  <c r="FWD22" i="96"/>
  <c r="FWC22" i="96"/>
  <c r="FWB22" i="96"/>
  <c r="FWA22" i="96"/>
  <c r="FVZ22" i="96"/>
  <c r="FVY22" i="96"/>
  <c r="FVX22" i="96"/>
  <c r="FVW22" i="96"/>
  <c r="FVV22" i="96"/>
  <c r="FVU22" i="96"/>
  <c r="FVT22" i="96"/>
  <c r="FVS22" i="96"/>
  <c r="FVR22" i="96"/>
  <c r="FVQ22" i="96"/>
  <c r="FVP22" i="96"/>
  <c r="FVO22" i="96"/>
  <c r="FVN22" i="96"/>
  <c r="FVM22" i="96"/>
  <c r="FVL22" i="96"/>
  <c r="FVK22" i="96"/>
  <c r="FVJ22" i="96"/>
  <c r="FVI22" i="96"/>
  <c r="FVH22" i="96"/>
  <c r="FVG22" i="96"/>
  <c r="FVF22" i="96"/>
  <c r="FVE22" i="96"/>
  <c r="FVD22" i="96"/>
  <c r="FVC22" i="96"/>
  <c r="FVB22" i="96"/>
  <c r="FVA22" i="96"/>
  <c r="FUZ22" i="96"/>
  <c r="FUY22" i="96"/>
  <c r="FUX22" i="96"/>
  <c r="FUW22" i="96"/>
  <c r="FUV22" i="96"/>
  <c r="FUU22" i="96"/>
  <c r="FUT22" i="96"/>
  <c r="FUS22" i="96"/>
  <c r="FUR22" i="96"/>
  <c r="FUQ22" i="96"/>
  <c r="FUP22" i="96"/>
  <c r="FUO22" i="96"/>
  <c r="FUN22" i="96"/>
  <c r="FUM22" i="96"/>
  <c r="FUL22" i="96"/>
  <c r="FUK22" i="96"/>
  <c r="FUJ22" i="96"/>
  <c r="FUI22" i="96"/>
  <c r="FUH22" i="96"/>
  <c r="FUG22" i="96"/>
  <c r="FUF22" i="96"/>
  <c r="FUE22" i="96"/>
  <c r="FUD22" i="96"/>
  <c r="FUC22" i="96"/>
  <c r="FUB22" i="96"/>
  <c r="FUA22" i="96"/>
  <c r="FTZ22" i="96"/>
  <c r="FTY22" i="96"/>
  <c r="FTX22" i="96"/>
  <c r="FTW22" i="96"/>
  <c r="FTV22" i="96"/>
  <c r="FTU22" i="96"/>
  <c r="FTT22" i="96"/>
  <c r="FTS22" i="96"/>
  <c r="FTR22" i="96"/>
  <c r="FTQ22" i="96"/>
  <c r="FTP22" i="96"/>
  <c r="FTO22" i="96"/>
  <c r="FTN22" i="96"/>
  <c r="FTM22" i="96"/>
  <c r="FTL22" i="96"/>
  <c r="FTK22" i="96"/>
  <c r="FTJ22" i="96"/>
  <c r="FTI22" i="96"/>
  <c r="FTH22" i="96"/>
  <c r="FTG22" i="96"/>
  <c r="FTF22" i="96"/>
  <c r="FTE22" i="96"/>
  <c r="FTD22" i="96"/>
  <c r="FTC22" i="96"/>
  <c r="FTB22" i="96"/>
  <c r="FTA22" i="96"/>
  <c r="FSZ22" i="96"/>
  <c r="FSY22" i="96"/>
  <c r="FSX22" i="96"/>
  <c r="FSW22" i="96"/>
  <c r="FSV22" i="96"/>
  <c r="FSU22" i="96"/>
  <c r="FST22" i="96"/>
  <c r="FSS22" i="96"/>
  <c r="FSR22" i="96"/>
  <c r="FSQ22" i="96"/>
  <c r="FSP22" i="96"/>
  <c r="FSO22" i="96"/>
  <c r="FSN22" i="96"/>
  <c r="FSM22" i="96"/>
  <c r="FSL22" i="96"/>
  <c r="FSK22" i="96"/>
  <c r="FSJ22" i="96"/>
  <c r="FSI22" i="96"/>
  <c r="FSH22" i="96"/>
  <c r="FSG22" i="96"/>
  <c r="FSF22" i="96"/>
  <c r="FSE22" i="96"/>
  <c r="FSD22" i="96"/>
  <c r="FSC22" i="96"/>
  <c r="FSB22" i="96"/>
  <c r="FSA22" i="96"/>
  <c r="FRZ22" i="96"/>
  <c r="FRY22" i="96"/>
  <c r="FRX22" i="96"/>
  <c r="FRW22" i="96"/>
  <c r="FRV22" i="96"/>
  <c r="FRU22" i="96"/>
  <c r="FRT22" i="96"/>
  <c r="FRS22" i="96"/>
  <c r="FRR22" i="96"/>
  <c r="FRQ22" i="96"/>
  <c r="FRP22" i="96"/>
  <c r="FRO22" i="96"/>
  <c r="FRN22" i="96"/>
  <c r="FRM22" i="96"/>
  <c r="FRL22" i="96"/>
  <c r="FRK22" i="96"/>
  <c r="FRJ22" i="96"/>
  <c r="FRI22" i="96"/>
  <c r="FRH22" i="96"/>
  <c r="FRG22" i="96"/>
  <c r="FRF22" i="96"/>
  <c r="FRE22" i="96"/>
  <c r="FRD22" i="96"/>
  <c r="FRC22" i="96"/>
  <c r="FRB22" i="96"/>
  <c r="FRA22" i="96"/>
  <c r="FQZ22" i="96"/>
  <c r="FQY22" i="96"/>
  <c r="FQX22" i="96"/>
  <c r="FQW22" i="96"/>
  <c r="FQV22" i="96"/>
  <c r="FQU22" i="96"/>
  <c r="FQT22" i="96"/>
  <c r="FQS22" i="96"/>
  <c r="FQR22" i="96"/>
  <c r="FQQ22" i="96"/>
  <c r="FQP22" i="96"/>
  <c r="FQO22" i="96"/>
  <c r="FQN22" i="96"/>
  <c r="FQM22" i="96"/>
  <c r="FQL22" i="96"/>
  <c r="FQK22" i="96"/>
  <c r="FQJ22" i="96"/>
  <c r="FQI22" i="96"/>
  <c r="FQH22" i="96"/>
  <c r="FQG22" i="96"/>
  <c r="FQF22" i="96"/>
  <c r="FQE22" i="96"/>
  <c r="FQD22" i="96"/>
  <c r="FQC22" i="96"/>
  <c r="FQB22" i="96"/>
  <c r="FQA22" i="96"/>
  <c r="FPZ22" i="96"/>
  <c r="FPY22" i="96"/>
  <c r="FPX22" i="96"/>
  <c r="FPW22" i="96"/>
  <c r="FPV22" i="96"/>
  <c r="FPU22" i="96"/>
  <c r="FPT22" i="96"/>
  <c r="FPS22" i="96"/>
  <c r="FPR22" i="96"/>
  <c r="FPQ22" i="96"/>
  <c r="FPP22" i="96"/>
  <c r="FPO22" i="96"/>
  <c r="FPN22" i="96"/>
  <c r="FPM22" i="96"/>
  <c r="FPL22" i="96"/>
  <c r="FPK22" i="96"/>
  <c r="FPJ22" i="96"/>
  <c r="FPI22" i="96"/>
  <c r="FPH22" i="96"/>
  <c r="FPG22" i="96"/>
  <c r="FPF22" i="96"/>
  <c r="FPE22" i="96"/>
  <c r="FPD22" i="96"/>
  <c r="FPC22" i="96"/>
  <c r="FPB22" i="96"/>
  <c r="FPA22" i="96"/>
  <c r="FOZ22" i="96"/>
  <c r="FOY22" i="96"/>
  <c r="FOX22" i="96"/>
  <c r="FOW22" i="96"/>
  <c r="FOV22" i="96"/>
  <c r="FOU22" i="96"/>
  <c r="FOT22" i="96"/>
  <c r="FOS22" i="96"/>
  <c r="FOR22" i="96"/>
  <c r="FOQ22" i="96"/>
  <c r="FOP22" i="96"/>
  <c r="FOO22" i="96"/>
  <c r="FON22" i="96"/>
  <c r="FOM22" i="96"/>
  <c r="FOL22" i="96"/>
  <c r="FOK22" i="96"/>
  <c r="FOJ22" i="96"/>
  <c r="FOI22" i="96"/>
  <c r="FOH22" i="96"/>
  <c r="FOG22" i="96"/>
  <c r="FOF22" i="96"/>
  <c r="FOE22" i="96"/>
  <c r="FOD22" i="96"/>
  <c r="FOC22" i="96"/>
  <c r="FOB22" i="96"/>
  <c r="FOA22" i="96"/>
  <c r="FNZ22" i="96"/>
  <c r="FNY22" i="96"/>
  <c r="FNX22" i="96"/>
  <c r="FNW22" i="96"/>
  <c r="FNV22" i="96"/>
  <c r="FNU22" i="96"/>
  <c r="FNT22" i="96"/>
  <c r="FNS22" i="96"/>
  <c r="FNR22" i="96"/>
  <c r="FNQ22" i="96"/>
  <c r="FNP22" i="96"/>
  <c r="FNO22" i="96"/>
  <c r="FNN22" i="96"/>
  <c r="FNM22" i="96"/>
  <c r="FNL22" i="96"/>
  <c r="FNK22" i="96"/>
  <c r="FNJ22" i="96"/>
  <c r="FNI22" i="96"/>
  <c r="FNH22" i="96"/>
  <c r="FNG22" i="96"/>
  <c r="FNF22" i="96"/>
  <c r="FNE22" i="96"/>
  <c r="FND22" i="96"/>
  <c r="FNC22" i="96"/>
  <c r="FNB22" i="96"/>
  <c r="FNA22" i="96"/>
  <c r="FMZ22" i="96"/>
  <c r="FMY22" i="96"/>
  <c r="FMX22" i="96"/>
  <c r="FMW22" i="96"/>
  <c r="FMV22" i="96"/>
  <c r="FMU22" i="96"/>
  <c r="FMT22" i="96"/>
  <c r="FMS22" i="96"/>
  <c r="FMR22" i="96"/>
  <c r="FMQ22" i="96"/>
  <c r="FMP22" i="96"/>
  <c r="FMO22" i="96"/>
  <c r="FMN22" i="96"/>
  <c r="FMM22" i="96"/>
  <c r="FML22" i="96"/>
  <c r="FMK22" i="96"/>
  <c r="FMJ22" i="96"/>
  <c r="FMI22" i="96"/>
  <c r="FMH22" i="96"/>
  <c r="FMG22" i="96"/>
  <c r="FMF22" i="96"/>
  <c r="FME22" i="96"/>
  <c r="FMD22" i="96"/>
  <c r="FMC22" i="96"/>
  <c r="FMB22" i="96"/>
  <c r="FMA22" i="96"/>
  <c r="FLZ22" i="96"/>
  <c r="FLY22" i="96"/>
  <c r="FLX22" i="96"/>
  <c r="FLW22" i="96"/>
  <c r="FLV22" i="96"/>
  <c r="FLU22" i="96"/>
  <c r="FLT22" i="96"/>
  <c r="FLS22" i="96"/>
  <c r="FLR22" i="96"/>
  <c r="FLQ22" i="96"/>
  <c r="FLP22" i="96"/>
  <c r="FLO22" i="96"/>
  <c r="FLN22" i="96"/>
  <c r="FLM22" i="96"/>
  <c r="FLL22" i="96"/>
  <c r="FLK22" i="96"/>
  <c r="FLJ22" i="96"/>
  <c r="FLI22" i="96"/>
  <c r="FLH22" i="96"/>
  <c r="FLG22" i="96"/>
  <c r="FLF22" i="96"/>
  <c r="FLE22" i="96"/>
  <c r="FLD22" i="96"/>
  <c r="FLC22" i="96"/>
  <c r="FLB22" i="96"/>
  <c r="FLA22" i="96"/>
  <c r="FKZ22" i="96"/>
  <c r="FKY22" i="96"/>
  <c r="FKX22" i="96"/>
  <c r="FKW22" i="96"/>
  <c r="FKV22" i="96"/>
  <c r="FKU22" i="96"/>
  <c r="FKT22" i="96"/>
  <c r="FKS22" i="96"/>
  <c r="FKR22" i="96"/>
  <c r="FKQ22" i="96"/>
  <c r="FKP22" i="96"/>
  <c r="FKO22" i="96"/>
  <c r="FKN22" i="96"/>
  <c r="FKM22" i="96"/>
  <c r="FKL22" i="96"/>
  <c r="FKK22" i="96"/>
  <c r="FKJ22" i="96"/>
  <c r="FKI22" i="96"/>
  <c r="FKH22" i="96"/>
  <c r="FKG22" i="96"/>
  <c r="FKF22" i="96"/>
  <c r="FKE22" i="96"/>
  <c r="FKD22" i="96"/>
  <c r="FKC22" i="96"/>
  <c r="FKB22" i="96"/>
  <c r="FKA22" i="96"/>
  <c r="FJZ22" i="96"/>
  <c r="FJY22" i="96"/>
  <c r="FJX22" i="96"/>
  <c r="FJW22" i="96"/>
  <c r="FJV22" i="96"/>
  <c r="FJU22" i="96"/>
  <c r="FJT22" i="96"/>
  <c r="FJS22" i="96"/>
  <c r="FJR22" i="96"/>
  <c r="FJQ22" i="96"/>
  <c r="FJP22" i="96"/>
  <c r="FJO22" i="96"/>
  <c r="FJN22" i="96"/>
  <c r="FJM22" i="96"/>
  <c r="FJL22" i="96"/>
  <c r="FJK22" i="96"/>
  <c r="FJJ22" i="96"/>
  <c r="FJI22" i="96"/>
  <c r="FJH22" i="96"/>
  <c r="FJG22" i="96"/>
  <c r="FJF22" i="96"/>
  <c r="FJE22" i="96"/>
  <c r="FJD22" i="96"/>
  <c r="FJC22" i="96"/>
  <c r="FJB22" i="96"/>
  <c r="FJA22" i="96"/>
  <c r="FIZ22" i="96"/>
  <c r="FIY22" i="96"/>
  <c r="FIX22" i="96"/>
  <c r="FIW22" i="96"/>
  <c r="FIV22" i="96"/>
  <c r="FIU22" i="96"/>
  <c r="FIT22" i="96"/>
  <c r="FIS22" i="96"/>
  <c r="FIR22" i="96"/>
  <c r="FIQ22" i="96"/>
  <c r="FIP22" i="96"/>
  <c r="FIO22" i="96"/>
  <c r="FIN22" i="96"/>
  <c r="FIM22" i="96"/>
  <c r="FIL22" i="96"/>
  <c r="FIK22" i="96"/>
  <c r="FIJ22" i="96"/>
  <c r="FII22" i="96"/>
  <c r="FIH22" i="96"/>
  <c r="FIG22" i="96"/>
  <c r="FIF22" i="96"/>
  <c r="FIE22" i="96"/>
  <c r="FID22" i="96"/>
  <c r="FIC22" i="96"/>
  <c r="FIB22" i="96"/>
  <c r="FIA22" i="96"/>
  <c r="FHZ22" i="96"/>
  <c r="FHY22" i="96"/>
  <c r="FHX22" i="96"/>
  <c r="FHW22" i="96"/>
  <c r="FHV22" i="96"/>
  <c r="FHU22" i="96"/>
  <c r="FHT22" i="96"/>
  <c r="FHS22" i="96"/>
  <c r="FHR22" i="96"/>
  <c r="FHQ22" i="96"/>
  <c r="FHP22" i="96"/>
  <c r="FHO22" i="96"/>
  <c r="FHN22" i="96"/>
  <c r="FHM22" i="96"/>
  <c r="FHL22" i="96"/>
  <c r="FHK22" i="96"/>
  <c r="FHJ22" i="96"/>
  <c r="FHI22" i="96"/>
  <c r="FHH22" i="96"/>
  <c r="FHG22" i="96"/>
  <c r="FHF22" i="96"/>
  <c r="FHE22" i="96"/>
  <c r="FHD22" i="96"/>
  <c r="FHC22" i="96"/>
  <c r="FHB22" i="96"/>
  <c r="FHA22" i="96"/>
  <c r="FGZ22" i="96"/>
  <c r="FGY22" i="96"/>
  <c r="FGX22" i="96"/>
  <c r="FGW22" i="96"/>
  <c r="FGV22" i="96"/>
  <c r="FGU22" i="96"/>
  <c r="FGT22" i="96"/>
  <c r="FGS22" i="96"/>
  <c r="FGR22" i="96"/>
  <c r="FGQ22" i="96"/>
  <c r="FGP22" i="96"/>
  <c r="FGO22" i="96"/>
  <c r="FGN22" i="96"/>
  <c r="FGM22" i="96"/>
  <c r="FGL22" i="96"/>
  <c r="FGK22" i="96"/>
  <c r="FGJ22" i="96"/>
  <c r="FGI22" i="96"/>
  <c r="FGH22" i="96"/>
  <c r="FGG22" i="96"/>
  <c r="FGF22" i="96"/>
  <c r="FGE22" i="96"/>
  <c r="FGD22" i="96"/>
  <c r="FGC22" i="96"/>
  <c r="FGB22" i="96"/>
  <c r="FGA22" i="96"/>
  <c r="FFZ22" i="96"/>
  <c r="FFY22" i="96"/>
  <c r="FFX22" i="96"/>
  <c r="FFW22" i="96"/>
  <c r="FFV22" i="96"/>
  <c r="FFU22" i="96"/>
  <c r="FFT22" i="96"/>
  <c r="FFS22" i="96"/>
  <c r="FFR22" i="96"/>
  <c r="FFQ22" i="96"/>
  <c r="FFP22" i="96"/>
  <c r="FFO22" i="96"/>
  <c r="FFN22" i="96"/>
  <c r="FFM22" i="96"/>
  <c r="FFL22" i="96"/>
  <c r="FFK22" i="96"/>
  <c r="FFJ22" i="96"/>
  <c r="FFI22" i="96"/>
  <c r="FFH22" i="96"/>
  <c r="FFG22" i="96"/>
  <c r="FFF22" i="96"/>
  <c r="FFE22" i="96"/>
  <c r="FFD22" i="96"/>
  <c r="FFC22" i="96"/>
  <c r="FFB22" i="96"/>
  <c r="FFA22" i="96"/>
  <c r="FEZ22" i="96"/>
  <c r="FEY22" i="96"/>
  <c r="FEX22" i="96"/>
  <c r="FEW22" i="96"/>
  <c r="FEV22" i="96"/>
  <c r="FEU22" i="96"/>
  <c r="FET22" i="96"/>
  <c r="FES22" i="96"/>
  <c r="FER22" i="96"/>
  <c r="FEQ22" i="96"/>
  <c r="FEP22" i="96"/>
  <c r="FEO22" i="96"/>
  <c r="FEN22" i="96"/>
  <c r="FEM22" i="96"/>
  <c r="FEL22" i="96"/>
  <c r="FEK22" i="96"/>
  <c r="FEJ22" i="96"/>
  <c r="FEI22" i="96"/>
  <c r="FEH22" i="96"/>
  <c r="FEG22" i="96"/>
  <c r="FEF22" i="96"/>
  <c r="FEE22" i="96"/>
  <c r="FED22" i="96"/>
  <c r="FEC22" i="96"/>
  <c r="FEB22" i="96"/>
  <c r="FEA22" i="96"/>
  <c r="FDZ22" i="96"/>
  <c r="FDY22" i="96"/>
  <c r="FDX22" i="96"/>
  <c r="FDW22" i="96"/>
  <c r="FDV22" i="96"/>
  <c r="FDU22" i="96"/>
  <c r="FDT22" i="96"/>
  <c r="FDS22" i="96"/>
  <c r="FDR22" i="96"/>
  <c r="FDQ22" i="96"/>
  <c r="FDP22" i="96"/>
  <c r="FDO22" i="96"/>
  <c r="FDN22" i="96"/>
  <c r="FDM22" i="96"/>
  <c r="FDL22" i="96"/>
  <c r="FDK22" i="96"/>
  <c r="FDJ22" i="96"/>
  <c r="FDI22" i="96"/>
  <c r="FDH22" i="96"/>
  <c r="FDG22" i="96"/>
  <c r="FDF22" i="96"/>
  <c r="FDE22" i="96"/>
  <c r="FDD22" i="96"/>
  <c r="FDC22" i="96"/>
  <c r="FDB22" i="96"/>
  <c r="FDA22" i="96"/>
  <c r="FCZ22" i="96"/>
  <c r="FCY22" i="96"/>
  <c r="FCX22" i="96"/>
  <c r="FCW22" i="96"/>
  <c r="FCV22" i="96"/>
  <c r="FCU22" i="96"/>
  <c r="FCT22" i="96"/>
  <c r="FCS22" i="96"/>
  <c r="FCR22" i="96"/>
  <c r="FCQ22" i="96"/>
  <c r="FCP22" i="96"/>
  <c r="FCO22" i="96"/>
  <c r="FCN22" i="96"/>
  <c r="FCM22" i="96"/>
  <c r="FCL22" i="96"/>
  <c r="FCK22" i="96"/>
  <c r="FCJ22" i="96"/>
  <c r="FCI22" i="96"/>
  <c r="FCH22" i="96"/>
  <c r="FCG22" i="96"/>
  <c r="FCF22" i="96"/>
  <c r="FCE22" i="96"/>
  <c r="FCD22" i="96"/>
  <c r="FCC22" i="96"/>
  <c r="FCB22" i="96"/>
  <c r="FCA22" i="96"/>
  <c r="FBZ22" i="96"/>
  <c r="FBY22" i="96"/>
  <c r="FBX22" i="96"/>
  <c r="FBW22" i="96"/>
  <c r="FBV22" i="96"/>
  <c r="FBU22" i="96"/>
  <c r="FBT22" i="96"/>
  <c r="FBS22" i="96"/>
  <c r="FBR22" i="96"/>
  <c r="FBQ22" i="96"/>
  <c r="FBP22" i="96"/>
  <c r="FBO22" i="96"/>
  <c r="FBN22" i="96"/>
  <c r="FBM22" i="96"/>
  <c r="FBL22" i="96"/>
  <c r="FBK22" i="96"/>
  <c r="FBJ22" i="96"/>
  <c r="FBI22" i="96"/>
  <c r="FBH22" i="96"/>
  <c r="FBG22" i="96"/>
  <c r="FBF22" i="96"/>
  <c r="FBE22" i="96"/>
  <c r="FBD22" i="96"/>
  <c r="FBC22" i="96"/>
  <c r="FBB22" i="96"/>
  <c r="FBA22" i="96"/>
  <c r="FAZ22" i="96"/>
  <c r="FAY22" i="96"/>
  <c r="FAX22" i="96"/>
  <c r="FAW22" i="96"/>
  <c r="FAV22" i="96"/>
  <c r="FAU22" i="96"/>
  <c r="FAT22" i="96"/>
  <c r="FAS22" i="96"/>
  <c r="FAR22" i="96"/>
  <c r="FAQ22" i="96"/>
  <c r="FAP22" i="96"/>
  <c r="FAO22" i="96"/>
  <c r="FAN22" i="96"/>
  <c r="FAM22" i="96"/>
  <c r="FAL22" i="96"/>
  <c r="FAK22" i="96"/>
  <c r="FAJ22" i="96"/>
  <c r="FAI22" i="96"/>
  <c r="FAH22" i="96"/>
  <c r="FAG22" i="96"/>
  <c r="FAF22" i="96"/>
  <c r="FAE22" i="96"/>
  <c r="FAD22" i="96"/>
  <c r="FAC22" i="96"/>
  <c r="FAB22" i="96"/>
  <c r="FAA22" i="96"/>
  <c r="EZZ22" i="96"/>
  <c r="EZY22" i="96"/>
  <c r="EZX22" i="96"/>
  <c r="EZW22" i="96"/>
  <c r="EZV22" i="96"/>
  <c r="EZU22" i="96"/>
  <c r="EZT22" i="96"/>
  <c r="EZS22" i="96"/>
  <c r="EZR22" i="96"/>
  <c r="EZQ22" i="96"/>
  <c r="EZP22" i="96"/>
  <c r="EZO22" i="96"/>
  <c r="EZN22" i="96"/>
  <c r="EZM22" i="96"/>
  <c r="EZL22" i="96"/>
  <c r="EZK22" i="96"/>
  <c r="EZJ22" i="96"/>
  <c r="EZI22" i="96"/>
  <c r="EZH22" i="96"/>
  <c r="EZG22" i="96"/>
  <c r="EZF22" i="96"/>
  <c r="EZE22" i="96"/>
  <c r="EZD22" i="96"/>
  <c r="EZC22" i="96"/>
  <c r="EZB22" i="96"/>
  <c r="EZA22" i="96"/>
  <c r="EYZ22" i="96"/>
  <c r="EYY22" i="96"/>
  <c r="EYX22" i="96"/>
  <c r="EYW22" i="96"/>
  <c r="EYV22" i="96"/>
  <c r="EYU22" i="96"/>
  <c r="EYT22" i="96"/>
  <c r="EYS22" i="96"/>
  <c r="EYR22" i="96"/>
  <c r="EYQ22" i="96"/>
  <c r="EYP22" i="96"/>
  <c r="EYO22" i="96"/>
  <c r="EYN22" i="96"/>
  <c r="EYM22" i="96"/>
  <c r="EYL22" i="96"/>
  <c r="EYK22" i="96"/>
  <c r="EYJ22" i="96"/>
  <c r="EYI22" i="96"/>
  <c r="EYH22" i="96"/>
  <c r="EYG22" i="96"/>
  <c r="EYF22" i="96"/>
  <c r="EYE22" i="96"/>
  <c r="EYD22" i="96"/>
  <c r="EYC22" i="96"/>
  <c r="EYB22" i="96"/>
  <c r="EYA22" i="96"/>
  <c r="EXZ22" i="96"/>
  <c r="EXY22" i="96"/>
  <c r="EXX22" i="96"/>
  <c r="EXW22" i="96"/>
  <c r="EXV22" i="96"/>
  <c r="EXU22" i="96"/>
  <c r="EXT22" i="96"/>
  <c r="EXS22" i="96"/>
  <c r="EXR22" i="96"/>
  <c r="EXQ22" i="96"/>
  <c r="EXP22" i="96"/>
  <c r="EXO22" i="96"/>
  <c r="EXN22" i="96"/>
  <c r="EXM22" i="96"/>
  <c r="EXL22" i="96"/>
  <c r="EXK22" i="96"/>
  <c r="EXJ22" i="96"/>
  <c r="EXI22" i="96"/>
  <c r="EXH22" i="96"/>
  <c r="EXG22" i="96"/>
  <c r="EXF22" i="96"/>
  <c r="EXE22" i="96"/>
  <c r="EXD22" i="96"/>
  <c r="EXC22" i="96"/>
  <c r="EXB22" i="96"/>
  <c r="EXA22" i="96"/>
  <c r="EWZ22" i="96"/>
  <c r="EWY22" i="96"/>
  <c r="EWX22" i="96"/>
  <c r="EWW22" i="96"/>
  <c r="EWV22" i="96"/>
  <c r="EWU22" i="96"/>
  <c r="EWT22" i="96"/>
  <c r="EWS22" i="96"/>
  <c r="EWR22" i="96"/>
  <c r="EWQ22" i="96"/>
  <c r="EWP22" i="96"/>
  <c r="EWO22" i="96"/>
  <c r="EWN22" i="96"/>
  <c r="EWM22" i="96"/>
  <c r="EWL22" i="96"/>
  <c r="EWK22" i="96"/>
  <c r="EWJ22" i="96"/>
  <c r="EWI22" i="96"/>
  <c r="EWH22" i="96"/>
  <c r="EWG22" i="96"/>
  <c r="EWF22" i="96"/>
  <c r="EWE22" i="96"/>
  <c r="EWD22" i="96"/>
  <c r="EWC22" i="96"/>
  <c r="EWB22" i="96"/>
  <c r="EWA22" i="96"/>
  <c r="EVZ22" i="96"/>
  <c r="EVY22" i="96"/>
  <c r="EVX22" i="96"/>
  <c r="EVW22" i="96"/>
  <c r="EVV22" i="96"/>
  <c r="EVU22" i="96"/>
  <c r="EVT22" i="96"/>
  <c r="EVS22" i="96"/>
  <c r="EVR22" i="96"/>
  <c r="EVQ22" i="96"/>
  <c r="EVP22" i="96"/>
  <c r="EVO22" i="96"/>
  <c r="EVN22" i="96"/>
  <c r="EVM22" i="96"/>
  <c r="EVL22" i="96"/>
  <c r="EVK22" i="96"/>
  <c r="EVJ22" i="96"/>
  <c r="EVI22" i="96"/>
  <c r="EVH22" i="96"/>
  <c r="EVG22" i="96"/>
  <c r="EVF22" i="96"/>
  <c r="EVE22" i="96"/>
  <c r="EVD22" i="96"/>
  <c r="EVC22" i="96"/>
  <c r="EVB22" i="96"/>
  <c r="EVA22" i="96"/>
  <c r="EUZ22" i="96"/>
  <c r="EUY22" i="96"/>
  <c r="EUX22" i="96"/>
  <c r="EUW22" i="96"/>
  <c r="EUV22" i="96"/>
  <c r="EUU22" i="96"/>
  <c r="EUT22" i="96"/>
  <c r="EUS22" i="96"/>
  <c r="EUR22" i="96"/>
  <c r="EUQ22" i="96"/>
  <c r="EUP22" i="96"/>
  <c r="EUO22" i="96"/>
  <c r="EUN22" i="96"/>
  <c r="EUM22" i="96"/>
  <c r="EUL22" i="96"/>
  <c r="EUK22" i="96"/>
  <c r="EUJ22" i="96"/>
  <c r="EUI22" i="96"/>
  <c r="EUH22" i="96"/>
  <c r="EUG22" i="96"/>
  <c r="EUF22" i="96"/>
  <c r="EUE22" i="96"/>
  <c r="EUD22" i="96"/>
  <c r="EUC22" i="96"/>
  <c r="EUB22" i="96"/>
  <c r="EUA22" i="96"/>
  <c r="ETZ22" i="96"/>
  <c r="ETY22" i="96"/>
  <c r="ETX22" i="96"/>
  <c r="ETW22" i="96"/>
  <c r="ETV22" i="96"/>
  <c r="ETU22" i="96"/>
  <c r="ETT22" i="96"/>
  <c r="ETS22" i="96"/>
  <c r="ETR22" i="96"/>
  <c r="ETQ22" i="96"/>
  <c r="ETP22" i="96"/>
  <c r="ETO22" i="96"/>
  <c r="ETN22" i="96"/>
  <c r="ETM22" i="96"/>
  <c r="ETL22" i="96"/>
  <c r="ETK22" i="96"/>
  <c r="ETJ22" i="96"/>
  <c r="ETI22" i="96"/>
  <c r="ETH22" i="96"/>
  <c r="ETG22" i="96"/>
  <c r="ETF22" i="96"/>
  <c r="ETE22" i="96"/>
  <c r="ETD22" i="96"/>
  <c r="ETC22" i="96"/>
  <c r="ETB22" i="96"/>
  <c r="ETA22" i="96"/>
  <c r="ESZ22" i="96"/>
  <c r="ESY22" i="96"/>
  <c r="ESX22" i="96"/>
  <c r="ESW22" i="96"/>
  <c r="ESV22" i="96"/>
  <c r="ESU22" i="96"/>
  <c r="EST22" i="96"/>
  <c r="ESS22" i="96"/>
  <c r="ESR22" i="96"/>
  <c r="ESQ22" i="96"/>
  <c r="ESP22" i="96"/>
  <c r="ESO22" i="96"/>
  <c r="ESN22" i="96"/>
  <c r="ESM22" i="96"/>
  <c r="ESL22" i="96"/>
  <c r="ESK22" i="96"/>
  <c r="ESJ22" i="96"/>
  <c r="ESI22" i="96"/>
  <c r="ESH22" i="96"/>
  <c r="ESG22" i="96"/>
  <c r="ESF22" i="96"/>
  <c r="ESE22" i="96"/>
  <c r="ESD22" i="96"/>
  <c r="ESC22" i="96"/>
  <c r="ESB22" i="96"/>
  <c r="ESA22" i="96"/>
  <c r="ERZ22" i="96"/>
  <c r="ERY22" i="96"/>
  <c r="ERX22" i="96"/>
  <c r="ERW22" i="96"/>
  <c r="ERV22" i="96"/>
  <c r="ERU22" i="96"/>
  <c r="ERT22" i="96"/>
  <c r="ERS22" i="96"/>
  <c r="ERR22" i="96"/>
  <c r="ERQ22" i="96"/>
  <c r="ERP22" i="96"/>
  <c r="ERO22" i="96"/>
  <c r="ERN22" i="96"/>
  <c r="ERM22" i="96"/>
  <c r="ERL22" i="96"/>
  <c r="ERK22" i="96"/>
  <c r="ERJ22" i="96"/>
  <c r="ERI22" i="96"/>
  <c r="ERH22" i="96"/>
  <c r="ERG22" i="96"/>
  <c r="ERF22" i="96"/>
  <c r="ERE22" i="96"/>
  <c r="ERD22" i="96"/>
  <c r="ERC22" i="96"/>
  <c r="ERB22" i="96"/>
  <c r="ERA22" i="96"/>
  <c r="EQZ22" i="96"/>
  <c r="EQY22" i="96"/>
  <c r="EQX22" i="96"/>
  <c r="EQW22" i="96"/>
  <c r="EQV22" i="96"/>
  <c r="EQU22" i="96"/>
  <c r="EQT22" i="96"/>
  <c r="EQS22" i="96"/>
  <c r="EQR22" i="96"/>
  <c r="EQQ22" i="96"/>
  <c r="EQP22" i="96"/>
  <c r="EQO22" i="96"/>
  <c r="EQN22" i="96"/>
  <c r="EQM22" i="96"/>
  <c r="EQL22" i="96"/>
  <c r="EQK22" i="96"/>
  <c r="EQJ22" i="96"/>
  <c r="EQI22" i="96"/>
  <c r="EQH22" i="96"/>
  <c r="EQG22" i="96"/>
  <c r="EQF22" i="96"/>
  <c r="EQE22" i="96"/>
  <c r="EQD22" i="96"/>
  <c r="EQC22" i="96"/>
  <c r="EQB22" i="96"/>
  <c r="EQA22" i="96"/>
  <c r="EPZ22" i="96"/>
  <c r="EPY22" i="96"/>
  <c r="EPX22" i="96"/>
  <c r="EPW22" i="96"/>
  <c r="EPV22" i="96"/>
  <c r="EPU22" i="96"/>
  <c r="EPT22" i="96"/>
  <c r="EPS22" i="96"/>
  <c r="EPR22" i="96"/>
  <c r="EPQ22" i="96"/>
  <c r="EPP22" i="96"/>
  <c r="EPO22" i="96"/>
  <c r="EPN22" i="96"/>
  <c r="EPM22" i="96"/>
  <c r="EPL22" i="96"/>
  <c r="EPK22" i="96"/>
  <c r="EPJ22" i="96"/>
  <c r="EPI22" i="96"/>
  <c r="EPH22" i="96"/>
  <c r="EPG22" i="96"/>
  <c r="EPF22" i="96"/>
  <c r="EPE22" i="96"/>
  <c r="EPD22" i="96"/>
  <c r="EPC22" i="96"/>
  <c r="EPB22" i="96"/>
  <c r="EPA22" i="96"/>
  <c r="EOZ22" i="96"/>
  <c r="EOY22" i="96"/>
  <c r="EOX22" i="96"/>
  <c r="EOW22" i="96"/>
  <c r="EOV22" i="96"/>
  <c r="EOU22" i="96"/>
  <c r="EOT22" i="96"/>
  <c r="EOS22" i="96"/>
  <c r="EOR22" i="96"/>
  <c r="EOQ22" i="96"/>
  <c r="EOP22" i="96"/>
  <c r="EOO22" i="96"/>
  <c r="EON22" i="96"/>
  <c r="EOM22" i="96"/>
  <c r="EOL22" i="96"/>
  <c r="EOK22" i="96"/>
  <c r="EOJ22" i="96"/>
  <c r="EOI22" i="96"/>
  <c r="EOH22" i="96"/>
  <c r="EOG22" i="96"/>
  <c r="EOF22" i="96"/>
  <c r="EOE22" i="96"/>
  <c r="EOD22" i="96"/>
  <c r="EOC22" i="96"/>
  <c r="EOB22" i="96"/>
  <c r="EOA22" i="96"/>
  <c r="ENZ22" i="96"/>
  <c r="ENY22" i="96"/>
  <c r="ENX22" i="96"/>
  <c r="ENW22" i="96"/>
  <c r="ENV22" i="96"/>
  <c r="ENU22" i="96"/>
  <c r="ENT22" i="96"/>
  <c r="ENS22" i="96"/>
  <c r="ENR22" i="96"/>
  <c r="ENQ22" i="96"/>
  <c r="ENP22" i="96"/>
  <c r="ENO22" i="96"/>
  <c r="ENN22" i="96"/>
  <c r="ENM22" i="96"/>
  <c r="ENL22" i="96"/>
  <c r="ENK22" i="96"/>
  <c r="ENJ22" i="96"/>
  <c r="ENI22" i="96"/>
  <c r="ENH22" i="96"/>
  <c r="ENG22" i="96"/>
  <c r="ENF22" i="96"/>
  <c r="ENE22" i="96"/>
  <c r="END22" i="96"/>
  <c r="ENC22" i="96"/>
  <c r="ENB22" i="96"/>
  <c r="ENA22" i="96"/>
  <c r="EMZ22" i="96"/>
  <c r="EMY22" i="96"/>
  <c r="EMX22" i="96"/>
  <c r="EMW22" i="96"/>
  <c r="EMV22" i="96"/>
  <c r="EMU22" i="96"/>
  <c r="EMT22" i="96"/>
  <c r="EMS22" i="96"/>
  <c r="EMR22" i="96"/>
  <c r="EMQ22" i="96"/>
  <c r="EMP22" i="96"/>
  <c r="EMO22" i="96"/>
  <c r="EMN22" i="96"/>
  <c r="EMM22" i="96"/>
  <c r="EML22" i="96"/>
  <c r="EMK22" i="96"/>
  <c r="EMJ22" i="96"/>
  <c r="EMI22" i="96"/>
  <c r="EMH22" i="96"/>
  <c r="EMG22" i="96"/>
  <c r="EMF22" i="96"/>
  <c r="EME22" i="96"/>
  <c r="EMD22" i="96"/>
  <c r="EMC22" i="96"/>
  <c r="EMB22" i="96"/>
  <c r="EMA22" i="96"/>
  <c r="ELZ22" i="96"/>
  <c r="ELY22" i="96"/>
  <c r="ELX22" i="96"/>
  <c r="ELW22" i="96"/>
  <c r="ELV22" i="96"/>
  <c r="ELU22" i="96"/>
  <c r="ELT22" i="96"/>
  <c r="ELS22" i="96"/>
  <c r="ELR22" i="96"/>
  <c r="ELQ22" i="96"/>
  <c r="ELP22" i="96"/>
  <c r="ELO22" i="96"/>
  <c r="ELN22" i="96"/>
  <c r="ELM22" i="96"/>
  <c r="ELL22" i="96"/>
  <c r="ELK22" i="96"/>
  <c r="ELJ22" i="96"/>
  <c r="ELI22" i="96"/>
  <c r="ELH22" i="96"/>
  <c r="ELG22" i="96"/>
  <c r="ELF22" i="96"/>
  <c r="ELE22" i="96"/>
  <c r="ELD22" i="96"/>
  <c r="ELC22" i="96"/>
  <c r="ELB22" i="96"/>
  <c r="ELA22" i="96"/>
  <c r="EKZ22" i="96"/>
  <c r="EKY22" i="96"/>
  <c r="EKX22" i="96"/>
  <c r="EKW22" i="96"/>
  <c r="EKV22" i="96"/>
  <c r="EKU22" i="96"/>
  <c r="EKT22" i="96"/>
  <c r="EKS22" i="96"/>
  <c r="EKR22" i="96"/>
  <c r="EKQ22" i="96"/>
  <c r="EKP22" i="96"/>
  <c r="EKO22" i="96"/>
  <c r="EKN22" i="96"/>
  <c r="EKM22" i="96"/>
  <c r="EKL22" i="96"/>
  <c r="EKK22" i="96"/>
  <c r="EKJ22" i="96"/>
  <c r="EKI22" i="96"/>
  <c r="EKH22" i="96"/>
  <c r="EKG22" i="96"/>
  <c r="EKF22" i="96"/>
  <c r="EKE22" i="96"/>
  <c r="EKD22" i="96"/>
  <c r="EKC22" i="96"/>
  <c r="EKB22" i="96"/>
  <c r="EKA22" i="96"/>
  <c r="EJZ22" i="96"/>
  <c r="EJY22" i="96"/>
  <c r="EJX22" i="96"/>
  <c r="EJW22" i="96"/>
  <c r="EJV22" i="96"/>
  <c r="EJU22" i="96"/>
  <c r="EJT22" i="96"/>
  <c r="EJS22" i="96"/>
  <c r="EJR22" i="96"/>
  <c r="EJQ22" i="96"/>
  <c r="EJP22" i="96"/>
  <c r="EJO22" i="96"/>
  <c r="EJN22" i="96"/>
  <c r="EJM22" i="96"/>
  <c r="EJL22" i="96"/>
  <c r="EJK22" i="96"/>
  <c r="EJJ22" i="96"/>
  <c r="EJI22" i="96"/>
  <c r="EJH22" i="96"/>
  <c r="EJG22" i="96"/>
  <c r="EJF22" i="96"/>
  <c r="EJE22" i="96"/>
  <c r="EJD22" i="96"/>
  <c r="EJC22" i="96"/>
  <c r="EJB22" i="96"/>
  <c r="EJA22" i="96"/>
  <c r="EIZ22" i="96"/>
  <c r="EIY22" i="96"/>
  <c r="EIX22" i="96"/>
  <c r="EIW22" i="96"/>
  <c r="EIV22" i="96"/>
  <c r="EIU22" i="96"/>
  <c r="EIT22" i="96"/>
  <c r="EIS22" i="96"/>
  <c r="EIR22" i="96"/>
  <c r="EIQ22" i="96"/>
  <c r="EIP22" i="96"/>
  <c r="EIO22" i="96"/>
  <c r="EIN22" i="96"/>
  <c r="EIM22" i="96"/>
  <c r="EIL22" i="96"/>
  <c r="EIK22" i="96"/>
  <c r="EIJ22" i="96"/>
  <c r="EII22" i="96"/>
  <c r="EIH22" i="96"/>
  <c r="EIG22" i="96"/>
  <c r="EIF22" i="96"/>
  <c r="EIE22" i="96"/>
  <c r="EID22" i="96"/>
  <c r="EIC22" i="96"/>
  <c r="EIB22" i="96"/>
  <c r="EIA22" i="96"/>
  <c r="EHZ22" i="96"/>
  <c r="EHY22" i="96"/>
  <c r="EHX22" i="96"/>
  <c r="EHW22" i="96"/>
  <c r="EHV22" i="96"/>
  <c r="EHU22" i="96"/>
  <c r="EHT22" i="96"/>
  <c r="EHS22" i="96"/>
  <c r="EHR22" i="96"/>
  <c r="EHQ22" i="96"/>
  <c r="EHP22" i="96"/>
  <c r="EHO22" i="96"/>
  <c r="EHN22" i="96"/>
  <c r="EHM22" i="96"/>
  <c r="EHL22" i="96"/>
  <c r="EHK22" i="96"/>
  <c r="EHJ22" i="96"/>
  <c r="EHI22" i="96"/>
  <c r="EHH22" i="96"/>
  <c r="EHG22" i="96"/>
  <c r="EHF22" i="96"/>
  <c r="EHE22" i="96"/>
  <c r="EHD22" i="96"/>
  <c r="EHC22" i="96"/>
  <c r="EHB22" i="96"/>
  <c r="EHA22" i="96"/>
  <c r="EGZ22" i="96"/>
  <c r="EGY22" i="96"/>
  <c r="EGX22" i="96"/>
  <c r="EGW22" i="96"/>
  <c r="EGV22" i="96"/>
  <c r="EGU22" i="96"/>
  <c r="EGT22" i="96"/>
  <c r="EGS22" i="96"/>
  <c r="EGR22" i="96"/>
  <c r="EGQ22" i="96"/>
  <c r="EGP22" i="96"/>
  <c r="EGO22" i="96"/>
  <c r="EGN22" i="96"/>
  <c r="EGM22" i="96"/>
  <c r="EGL22" i="96"/>
  <c r="EGK22" i="96"/>
  <c r="EGJ22" i="96"/>
  <c r="EGI22" i="96"/>
  <c r="EGH22" i="96"/>
  <c r="EGG22" i="96"/>
  <c r="EGF22" i="96"/>
  <c r="EGE22" i="96"/>
  <c r="EGD22" i="96"/>
  <c r="EGC22" i="96"/>
  <c r="EGB22" i="96"/>
  <c r="EGA22" i="96"/>
  <c r="EFZ22" i="96"/>
  <c r="EFY22" i="96"/>
  <c r="EFX22" i="96"/>
  <c r="EFW22" i="96"/>
  <c r="EFV22" i="96"/>
  <c r="EFU22" i="96"/>
  <c r="EFT22" i="96"/>
  <c r="EFS22" i="96"/>
  <c r="EFR22" i="96"/>
  <c r="EFQ22" i="96"/>
  <c r="EFP22" i="96"/>
  <c r="EFO22" i="96"/>
  <c r="EFN22" i="96"/>
  <c r="EFM22" i="96"/>
  <c r="EFL22" i="96"/>
  <c r="EFK22" i="96"/>
  <c r="EFJ22" i="96"/>
  <c r="EFI22" i="96"/>
  <c r="EFH22" i="96"/>
  <c r="EFG22" i="96"/>
  <c r="EFF22" i="96"/>
  <c r="EFE22" i="96"/>
  <c r="EFD22" i="96"/>
  <c r="EFC22" i="96"/>
  <c r="EFB22" i="96"/>
  <c r="EFA22" i="96"/>
  <c r="EEZ22" i="96"/>
  <c r="EEY22" i="96"/>
  <c r="EEX22" i="96"/>
  <c r="EEW22" i="96"/>
  <c r="EEV22" i="96"/>
  <c r="EEU22" i="96"/>
  <c r="EET22" i="96"/>
  <c r="EES22" i="96"/>
  <c r="EER22" i="96"/>
  <c r="EEQ22" i="96"/>
  <c r="EEP22" i="96"/>
  <c r="EEO22" i="96"/>
  <c r="EEN22" i="96"/>
  <c r="EEM22" i="96"/>
  <c r="EEL22" i="96"/>
  <c r="EEK22" i="96"/>
  <c r="EEJ22" i="96"/>
  <c r="EEI22" i="96"/>
  <c r="EEH22" i="96"/>
  <c r="EEG22" i="96"/>
  <c r="EEF22" i="96"/>
  <c r="EEE22" i="96"/>
  <c r="EED22" i="96"/>
  <c r="EEC22" i="96"/>
  <c r="EEB22" i="96"/>
  <c r="EEA22" i="96"/>
  <c r="EDZ22" i="96"/>
  <c r="EDY22" i="96"/>
  <c r="EDX22" i="96"/>
  <c r="EDW22" i="96"/>
  <c r="EDV22" i="96"/>
  <c r="EDU22" i="96"/>
  <c r="EDT22" i="96"/>
  <c r="EDS22" i="96"/>
  <c r="EDR22" i="96"/>
  <c r="EDQ22" i="96"/>
  <c r="EDP22" i="96"/>
  <c r="EDO22" i="96"/>
  <c r="EDN22" i="96"/>
  <c r="EDM22" i="96"/>
  <c r="EDL22" i="96"/>
  <c r="EDK22" i="96"/>
  <c r="EDJ22" i="96"/>
  <c r="EDI22" i="96"/>
  <c r="EDH22" i="96"/>
  <c r="EDG22" i="96"/>
  <c r="EDF22" i="96"/>
  <c r="EDE22" i="96"/>
  <c r="EDD22" i="96"/>
  <c r="EDC22" i="96"/>
  <c r="EDB22" i="96"/>
  <c r="EDA22" i="96"/>
  <c r="ECZ22" i="96"/>
  <c r="ECY22" i="96"/>
  <c r="ECX22" i="96"/>
  <c r="ECW22" i="96"/>
  <c r="ECV22" i="96"/>
  <c r="ECU22" i="96"/>
  <c r="ECT22" i="96"/>
  <c r="ECS22" i="96"/>
  <c r="ECR22" i="96"/>
  <c r="ECQ22" i="96"/>
  <c r="ECP22" i="96"/>
  <c r="ECO22" i="96"/>
  <c r="ECN22" i="96"/>
  <c r="ECM22" i="96"/>
  <c r="ECL22" i="96"/>
  <c r="ECK22" i="96"/>
  <c r="ECJ22" i="96"/>
  <c r="ECI22" i="96"/>
  <c r="ECH22" i="96"/>
  <c r="ECG22" i="96"/>
  <c r="ECF22" i="96"/>
  <c r="ECE22" i="96"/>
  <c r="ECD22" i="96"/>
  <c r="ECC22" i="96"/>
  <c r="ECB22" i="96"/>
  <c r="ECA22" i="96"/>
  <c r="EBZ22" i="96"/>
  <c r="EBY22" i="96"/>
  <c r="EBX22" i="96"/>
  <c r="EBW22" i="96"/>
  <c r="EBV22" i="96"/>
  <c r="EBU22" i="96"/>
  <c r="EBT22" i="96"/>
  <c r="EBS22" i="96"/>
  <c r="EBR22" i="96"/>
  <c r="EBQ22" i="96"/>
  <c r="EBP22" i="96"/>
  <c r="EBO22" i="96"/>
  <c r="EBN22" i="96"/>
  <c r="EBM22" i="96"/>
  <c r="EBL22" i="96"/>
  <c r="EBK22" i="96"/>
  <c r="EBJ22" i="96"/>
  <c r="EBI22" i="96"/>
  <c r="EBH22" i="96"/>
  <c r="EBG22" i="96"/>
  <c r="EBF22" i="96"/>
  <c r="EBE22" i="96"/>
  <c r="EBD22" i="96"/>
  <c r="EBC22" i="96"/>
  <c r="EBB22" i="96"/>
  <c r="EBA22" i="96"/>
  <c r="EAZ22" i="96"/>
  <c r="EAY22" i="96"/>
  <c r="EAX22" i="96"/>
  <c r="EAW22" i="96"/>
  <c r="EAV22" i="96"/>
  <c r="EAU22" i="96"/>
  <c r="EAT22" i="96"/>
  <c r="EAS22" i="96"/>
  <c r="EAR22" i="96"/>
  <c r="EAQ22" i="96"/>
  <c r="EAP22" i="96"/>
  <c r="EAO22" i="96"/>
  <c r="EAN22" i="96"/>
  <c r="EAM22" i="96"/>
  <c r="EAL22" i="96"/>
  <c r="EAK22" i="96"/>
  <c r="EAJ22" i="96"/>
  <c r="EAI22" i="96"/>
  <c r="EAH22" i="96"/>
  <c r="EAG22" i="96"/>
  <c r="EAF22" i="96"/>
  <c r="EAE22" i="96"/>
  <c r="EAD22" i="96"/>
  <c r="EAC22" i="96"/>
  <c r="EAB22" i="96"/>
  <c r="EAA22" i="96"/>
  <c r="DZZ22" i="96"/>
  <c r="DZY22" i="96"/>
  <c r="DZX22" i="96"/>
  <c r="DZW22" i="96"/>
  <c r="DZV22" i="96"/>
  <c r="DZU22" i="96"/>
  <c r="DZT22" i="96"/>
  <c r="DZS22" i="96"/>
  <c r="DZR22" i="96"/>
  <c r="DZQ22" i="96"/>
  <c r="DZP22" i="96"/>
  <c r="DZO22" i="96"/>
  <c r="DZN22" i="96"/>
  <c r="DZM22" i="96"/>
  <c r="DZL22" i="96"/>
  <c r="DZK22" i="96"/>
  <c r="DZJ22" i="96"/>
  <c r="DZI22" i="96"/>
  <c r="DZH22" i="96"/>
  <c r="DZG22" i="96"/>
  <c r="DZF22" i="96"/>
  <c r="DZE22" i="96"/>
  <c r="DZD22" i="96"/>
  <c r="DZC22" i="96"/>
  <c r="DZB22" i="96"/>
  <c r="DZA22" i="96"/>
  <c r="DYZ22" i="96"/>
  <c r="DYY22" i="96"/>
  <c r="DYX22" i="96"/>
  <c r="DYW22" i="96"/>
  <c r="DYV22" i="96"/>
  <c r="DYU22" i="96"/>
  <c r="DYT22" i="96"/>
  <c r="DYS22" i="96"/>
  <c r="DYR22" i="96"/>
  <c r="DYQ22" i="96"/>
  <c r="DYP22" i="96"/>
  <c r="DYO22" i="96"/>
  <c r="DYN22" i="96"/>
  <c r="DYM22" i="96"/>
  <c r="DYL22" i="96"/>
  <c r="DYK22" i="96"/>
  <c r="DYJ22" i="96"/>
  <c r="DYI22" i="96"/>
  <c r="DYH22" i="96"/>
  <c r="DYG22" i="96"/>
  <c r="DYF22" i="96"/>
  <c r="DYE22" i="96"/>
  <c r="DYD22" i="96"/>
  <c r="DYC22" i="96"/>
  <c r="DYB22" i="96"/>
  <c r="DYA22" i="96"/>
  <c r="DXZ22" i="96"/>
  <c r="DXY22" i="96"/>
  <c r="DXX22" i="96"/>
  <c r="DXW22" i="96"/>
  <c r="DXV22" i="96"/>
  <c r="DXU22" i="96"/>
  <c r="DXT22" i="96"/>
  <c r="DXS22" i="96"/>
  <c r="DXR22" i="96"/>
  <c r="DXQ22" i="96"/>
  <c r="DXP22" i="96"/>
  <c r="DXO22" i="96"/>
  <c r="DXN22" i="96"/>
  <c r="DXM22" i="96"/>
  <c r="DXL22" i="96"/>
  <c r="DXK22" i="96"/>
  <c r="DXJ22" i="96"/>
  <c r="DXI22" i="96"/>
  <c r="DXH22" i="96"/>
  <c r="DXG22" i="96"/>
  <c r="DXF22" i="96"/>
  <c r="DXE22" i="96"/>
  <c r="DXD22" i="96"/>
  <c r="DXC22" i="96"/>
  <c r="DXB22" i="96"/>
  <c r="DXA22" i="96"/>
  <c r="DWZ22" i="96"/>
  <c r="DWY22" i="96"/>
  <c r="DWX22" i="96"/>
  <c r="DWW22" i="96"/>
  <c r="DWV22" i="96"/>
  <c r="DWU22" i="96"/>
  <c r="DWT22" i="96"/>
  <c r="DWS22" i="96"/>
  <c r="DWR22" i="96"/>
  <c r="DWQ22" i="96"/>
  <c r="DWP22" i="96"/>
  <c r="DWO22" i="96"/>
  <c r="DWN22" i="96"/>
  <c r="DWM22" i="96"/>
  <c r="DWL22" i="96"/>
  <c r="DWK22" i="96"/>
  <c r="DWJ22" i="96"/>
  <c r="DWI22" i="96"/>
  <c r="DWH22" i="96"/>
  <c r="DWG22" i="96"/>
  <c r="DWF22" i="96"/>
  <c r="DWE22" i="96"/>
  <c r="DWD22" i="96"/>
  <c r="DWC22" i="96"/>
  <c r="DWB22" i="96"/>
  <c r="DWA22" i="96"/>
  <c r="DVZ22" i="96"/>
  <c r="DVY22" i="96"/>
  <c r="DVX22" i="96"/>
  <c r="DVW22" i="96"/>
  <c r="DVV22" i="96"/>
  <c r="DVU22" i="96"/>
  <c r="DVT22" i="96"/>
  <c r="DVS22" i="96"/>
  <c r="DVR22" i="96"/>
  <c r="DVQ22" i="96"/>
  <c r="DVP22" i="96"/>
  <c r="DVO22" i="96"/>
  <c r="DVN22" i="96"/>
  <c r="DVM22" i="96"/>
  <c r="DVL22" i="96"/>
  <c r="DVK22" i="96"/>
  <c r="DVJ22" i="96"/>
  <c r="DVI22" i="96"/>
  <c r="DVH22" i="96"/>
  <c r="DVG22" i="96"/>
  <c r="DVF22" i="96"/>
  <c r="DVE22" i="96"/>
  <c r="DVD22" i="96"/>
  <c r="DVC22" i="96"/>
  <c r="DVB22" i="96"/>
  <c r="DVA22" i="96"/>
  <c r="DUZ22" i="96"/>
  <c r="DUY22" i="96"/>
  <c r="DUX22" i="96"/>
  <c r="DUW22" i="96"/>
  <c r="DUV22" i="96"/>
  <c r="DUU22" i="96"/>
  <c r="DUT22" i="96"/>
  <c r="DUS22" i="96"/>
  <c r="DUR22" i="96"/>
  <c r="DUQ22" i="96"/>
  <c r="DUP22" i="96"/>
  <c r="DUO22" i="96"/>
  <c r="DUN22" i="96"/>
  <c r="DUM22" i="96"/>
  <c r="DUL22" i="96"/>
  <c r="DUK22" i="96"/>
  <c r="DUJ22" i="96"/>
  <c r="DUI22" i="96"/>
  <c r="DUH22" i="96"/>
  <c r="DUG22" i="96"/>
  <c r="DUF22" i="96"/>
  <c r="DUE22" i="96"/>
  <c r="DUD22" i="96"/>
  <c r="DUC22" i="96"/>
  <c r="DUB22" i="96"/>
  <c r="DUA22" i="96"/>
  <c r="DTZ22" i="96"/>
  <c r="DTY22" i="96"/>
  <c r="DTX22" i="96"/>
  <c r="DTW22" i="96"/>
  <c r="DTV22" i="96"/>
  <c r="DTU22" i="96"/>
  <c r="DTT22" i="96"/>
  <c r="DTS22" i="96"/>
  <c r="DTR22" i="96"/>
  <c r="DTQ22" i="96"/>
  <c r="DTP22" i="96"/>
  <c r="DTO22" i="96"/>
  <c r="DTN22" i="96"/>
  <c r="DTM22" i="96"/>
  <c r="DTL22" i="96"/>
  <c r="DTK22" i="96"/>
  <c r="DTJ22" i="96"/>
  <c r="DTI22" i="96"/>
  <c r="DTH22" i="96"/>
  <c r="DTG22" i="96"/>
  <c r="DTF22" i="96"/>
  <c r="DTE22" i="96"/>
  <c r="DTD22" i="96"/>
  <c r="DTC22" i="96"/>
  <c r="DTB22" i="96"/>
  <c r="DTA22" i="96"/>
  <c r="DSZ22" i="96"/>
  <c r="DSY22" i="96"/>
  <c r="DSX22" i="96"/>
  <c r="DSW22" i="96"/>
  <c r="DSV22" i="96"/>
  <c r="DSU22" i="96"/>
  <c r="DST22" i="96"/>
  <c r="DSS22" i="96"/>
  <c r="DSR22" i="96"/>
  <c r="DSQ22" i="96"/>
  <c r="DSP22" i="96"/>
  <c r="DSO22" i="96"/>
  <c r="DSN22" i="96"/>
  <c r="DSM22" i="96"/>
  <c r="DSL22" i="96"/>
  <c r="DSK22" i="96"/>
  <c r="DSJ22" i="96"/>
  <c r="DSI22" i="96"/>
  <c r="DSH22" i="96"/>
  <c r="DSG22" i="96"/>
  <c r="DSF22" i="96"/>
  <c r="DSE22" i="96"/>
  <c r="DSD22" i="96"/>
  <c r="DSC22" i="96"/>
  <c r="DSB22" i="96"/>
  <c r="DSA22" i="96"/>
  <c r="DRZ22" i="96"/>
  <c r="DRY22" i="96"/>
  <c r="DRX22" i="96"/>
  <c r="DRW22" i="96"/>
  <c r="DRV22" i="96"/>
  <c r="DRU22" i="96"/>
  <c r="DRT22" i="96"/>
  <c r="DRS22" i="96"/>
  <c r="DRR22" i="96"/>
  <c r="DRQ22" i="96"/>
  <c r="DRP22" i="96"/>
  <c r="DRO22" i="96"/>
  <c r="DRN22" i="96"/>
  <c r="DRM22" i="96"/>
  <c r="DRL22" i="96"/>
  <c r="DRK22" i="96"/>
  <c r="DRJ22" i="96"/>
  <c r="DRI22" i="96"/>
  <c r="DRH22" i="96"/>
  <c r="DRG22" i="96"/>
  <c r="DRF22" i="96"/>
  <c r="DRE22" i="96"/>
  <c r="DRD22" i="96"/>
  <c r="DRC22" i="96"/>
  <c r="DRB22" i="96"/>
  <c r="DRA22" i="96"/>
  <c r="DQZ22" i="96"/>
  <c r="DQY22" i="96"/>
  <c r="DQX22" i="96"/>
  <c r="DQW22" i="96"/>
  <c r="DQV22" i="96"/>
  <c r="DQU22" i="96"/>
  <c r="DQT22" i="96"/>
  <c r="DQS22" i="96"/>
  <c r="DQR22" i="96"/>
  <c r="DQQ22" i="96"/>
  <c r="DQP22" i="96"/>
  <c r="DQO22" i="96"/>
  <c r="DQN22" i="96"/>
  <c r="DQM22" i="96"/>
  <c r="DQL22" i="96"/>
  <c r="DQK22" i="96"/>
  <c r="DQJ22" i="96"/>
  <c r="DQI22" i="96"/>
  <c r="DQH22" i="96"/>
  <c r="DQG22" i="96"/>
  <c r="DQF22" i="96"/>
  <c r="DQE22" i="96"/>
  <c r="DQD22" i="96"/>
  <c r="DQC22" i="96"/>
  <c r="DQB22" i="96"/>
  <c r="DQA22" i="96"/>
  <c r="DPZ22" i="96"/>
  <c r="DPY22" i="96"/>
  <c r="DPX22" i="96"/>
  <c r="DPW22" i="96"/>
  <c r="DPV22" i="96"/>
  <c r="DPU22" i="96"/>
  <c r="DPT22" i="96"/>
  <c r="DPS22" i="96"/>
  <c r="DPR22" i="96"/>
  <c r="DPQ22" i="96"/>
  <c r="DPP22" i="96"/>
  <c r="DPO22" i="96"/>
  <c r="DPN22" i="96"/>
  <c r="DPM22" i="96"/>
  <c r="DPL22" i="96"/>
  <c r="DPK22" i="96"/>
  <c r="DPJ22" i="96"/>
  <c r="DPI22" i="96"/>
  <c r="DPH22" i="96"/>
  <c r="DPG22" i="96"/>
  <c r="DPF22" i="96"/>
  <c r="DPE22" i="96"/>
  <c r="DPD22" i="96"/>
  <c r="DPC22" i="96"/>
  <c r="DPB22" i="96"/>
  <c r="DPA22" i="96"/>
  <c r="DOZ22" i="96"/>
  <c r="DOY22" i="96"/>
  <c r="DOX22" i="96"/>
  <c r="DOW22" i="96"/>
  <c r="DOV22" i="96"/>
  <c r="DOU22" i="96"/>
  <c r="DOT22" i="96"/>
  <c r="DOS22" i="96"/>
  <c r="DOR22" i="96"/>
  <c r="DOQ22" i="96"/>
  <c r="DOP22" i="96"/>
  <c r="DOO22" i="96"/>
  <c r="DON22" i="96"/>
  <c r="DOM22" i="96"/>
  <c r="DOL22" i="96"/>
  <c r="DOK22" i="96"/>
  <c r="DOJ22" i="96"/>
  <c r="DOI22" i="96"/>
  <c r="DOH22" i="96"/>
  <c r="DOG22" i="96"/>
  <c r="DOF22" i="96"/>
  <c r="DOE22" i="96"/>
  <c r="DOD22" i="96"/>
  <c r="DOC22" i="96"/>
  <c r="DOB22" i="96"/>
  <c r="DOA22" i="96"/>
  <c r="DNZ22" i="96"/>
  <c r="DNY22" i="96"/>
  <c r="DNX22" i="96"/>
  <c r="DNW22" i="96"/>
  <c r="DNV22" i="96"/>
  <c r="DNU22" i="96"/>
  <c r="DNT22" i="96"/>
  <c r="DNS22" i="96"/>
  <c r="DNR22" i="96"/>
  <c r="DNQ22" i="96"/>
  <c r="DNP22" i="96"/>
  <c r="DNO22" i="96"/>
  <c r="DNN22" i="96"/>
  <c r="DNM22" i="96"/>
  <c r="DNL22" i="96"/>
  <c r="DNK22" i="96"/>
  <c r="DNJ22" i="96"/>
  <c r="DNI22" i="96"/>
  <c r="DNH22" i="96"/>
  <c r="DNG22" i="96"/>
  <c r="DNF22" i="96"/>
  <c r="DNE22" i="96"/>
  <c r="DND22" i="96"/>
  <c r="DNC22" i="96"/>
  <c r="DNB22" i="96"/>
  <c r="DNA22" i="96"/>
  <c r="DMZ22" i="96"/>
  <c r="DMY22" i="96"/>
  <c r="DMX22" i="96"/>
  <c r="DMW22" i="96"/>
  <c r="DMV22" i="96"/>
  <c r="DMU22" i="96"/>
  <c r="DMT22" i="96"/>
  <c r="DMS22" i="96"/>
  <c r="DMR22" i="96"/>
  <c r="DMQ22" i="96"/>
  <c r="DMP22" i="96"/>
  <c r="DMO22" i="96"/>
  <c r="DMN22" i="96"/>
  <c r="DMM22" i="96"/>
  <c r="DML22" i="96"/>
  <c r="DMK22" i="96"/>
  <c r="DMJ22" i="96"/>
  <c r="DMI22" i="96"/>
  <c r="DMH22" i="96"/>
  <c r="DMG22" i="96"/>
  <c r="DMF22" i="96"/>
  <c r="DME22" i="96"/>
  <c r="DMD22" i="96"/>
  <c r="DMC22" i="96"/>
  <c r="DMB22" i="96"/>
  <c r="DMA22" i="96"/>
  <c r="DLZ22" i="96"/>
  <c r="DLY22" i="96"/>
  <c r="DLX22" i="96"/>
  <c r="DLW22" i="96"/>
  <c r="DLV22" i="96"/>
  <c r="DLU22" i="96"/>
  <c r="DLT22" i="96"/>
  <c r="DLS22" i="96"/>
  <c r="DLR22" i="96"/>
  <c r="DLQ22" i="96"/>
  <c r="DLP22" i="96"/>
  <c r="DLO22" i="96"/>
  <c r="DLN22" i="96"/>
  <c r="DLM22" i="96"/>
  <c r="DLL22" i="96"/>
  <c r="DLK22" i="96"/>
  <c r="DLJ22" i="96"/>
  <c r="DLI22" i="96"/>
  <c r="DLH22" i="96"/>
  <c r="DLG22" i="96"/>
  <c r="DLF22" i="96"/>
  <c r="DLE22" i="96"/>
  <c r="DLD22" i="96"/>
  <c r="DLC22" i="96"/>
  <c r="DLB22" i="96"/>
  <c r="DLA22" i="96"/>
  <c r="DKZ22" i="96"/>
  <c r="DKY22" i="96"/>
  <c r="DKX22" i="96"/>
  <c r="DKW22" i="96"/>
  <c r="DKV22" i="96"/>
  <c r="DKU22" i="96"/>
  <c r="DKT22" i="96"/>
  <c r="DKS22" i="96"/>
  <c r="DKR22" i="96"/>
  <c r="DKQ22" i="96"/>
  <c r="DKP22" i="96"/>
  <c r="DKO22" i="96"/>
  <c r="DKN22" i="96"/>
  <c r="DKM22" i="96"/>
  <c r="DKL22" i="96"/>
  <c r="DKK22" i="96"/>
  <c r="DKJ22" i="96"/>
  <c r="DKI22" i="96"/>
  <c r="DKH22" i="96"/>
  <c r="DKG22" i="96"/>
  <c r="DKF22" i="96"/>
  <c r="DKE22" i="96"/>
  <c r="DKD22" i="96"/>
  <c r="DKC22" i="96"/>
  <c r="DKB22" i="96"/>
  <c r="DKA22" i="96"/>
  <c r="DJZ22" i="96"/>
  <c r="DJY22" i="96"/>
  <c r="DJX22" i="96"/>
  <c r="DJW22" i="96"/>
  <c r="DJV22" i="96"/>
  <c r="DJU22" i="96"/>
  <c r="DJT22" i="96"/>
  <c r="DJS22" i="96"/>
  <c r="DJR22" i="96"/>
  <c r="DJQ22" i="96"/>
  <c r="DJP22" i="96"/>
  <c r="DJO22" i="96"/>
  <c r="DJN22" i="96"/>
  <c r="DJM22" i="96"/>
  <c r="DJL22" i="96"/>
  <c r="DJK22" i="96"/>
  <c r="DJJ22" i="96"/>
  <c r="DJI22" i="96"/>
  <c r="DJH22" i="96"/>
  <c r="DJG22" i="96"/>
  <c r="DJF22" i="96"/>
  <c r="DJE22" i="96"/>
  <c r="DJD22" i="96"/>
  <c r="DJC22" i="96"/>
  <c r="DJB22" i="96"/>
  <c r="DJA22" i="96"/>
  <c r="DIZ22" i="96"/>
  <c r="DIY22" i="96"/>
  <c r="DIX22" i="96"/>
  <c r="DIW22" i="96"/>
  <c r="DIV22" i="96"/>
  <c r="DIU22" i="96"/>
  <c r="DIT22" i="96"/>
  <c r="DIS22" i="96"/>
  <c r="DIR22" i="96"/>
  <c r="DIQ22" i="96"/>
  <c r="DIP22" i="96"/>
  <c r="DIO22" i="96"/>
  <c r="DIN22" i="96"/>
  <c r="DIM22" i="96"/>
  <c r="DIL22" i="96"/>
  <c r="DIK22" i="96"/>
  <c r="DIJ22" i="96"/>
  <c r="DII22" i="96"/>
  <c r="DIH22" i="96"/>
  <c r="DIG22" i="96"/>
  <c r="DIF22" i="96"/>
  <c r="DIE22" i="96"/>
  <c r="DID22" i="96"/>
  <c r="DIC22" i="96"/>
  <c r="DIB22" i="96"/>
  <c r="DIA22" i="96"/>
  <c r="DHZ22" i="96"/>
  <c r="DHY22" i="96"/>
  <c r="DHX22" i="96"/>
  <c r="DHW22" i="96"/>
  <c r="DHV22" i="96"/>
  <c r="DHU22" i="96"/>
  <c r="DHT22" i="96"/>
  <c r="DHS22" i="96"/>
  <c r="DHR22" i="96"/>
  <c r="DHQ22" i="96"/>
  <c r="DHP22" i="96"/>
  <c r="DHO22" i="96"/>
  <c r="DHN22" i="96"/>
  <c r="DHM22" i="96"/>
  <c r="DHL22" i="96"/>
  <c r="DHK22" i="96"/>
  <c r="DHJ22" i="96"/>
  <c r="DHI22" i="96"/>
  <c r="DHH22" i="96"/>
  <c r="DHG22" i="96"/>
  <c r="DHF22" i="96"/>
  <c r="DHE22" i="96"/>
  <c r="DHD22" i="96"/>
  <c r="DHC22" i="96"/>
  <c r="DHB22" i="96"/>
  <c r="DHA22" i="96"/>
  <c r="DGZ22" i="96"/>
  <c r="DGY22" i="96"/>
  <c r="DGX22" i="96"/>
  <c r="DGW22" i="96"/>
  <c r="DGV22" i="96"/>
  <c r="DGU22" i="96"/>
  <c r="DGT22" i="96"/>
  <c r="DGS22" i="96"/>
  <c r="DGR22" i="96"/>
  <c r="DGQ22" i="96"/>
  <c r="DGP22" i="96"/>
  <c r="DGO22" i="96"/>
  <c r="DGN22" i="96"/>
  <c r="DGM22" i="96"/>
  <c r="DGL22" i="96"/>
  <c r="DGK22" i="96"/>
  <c r="DGJ22" i="96"/>
  <c r="DGI22" i="96"/>
  <c r="DGH22" i="96"/>
  <c r="DGG22" i="96"/>
  <c r="DGF22" i="96"/>
  <c r="DGE22" i="96"/>
  <c r="DGD22" i="96"/>
  <c r="DGC22" i="96"/>
  <c r="DGB22" i="96"/>
  <c r="DGA22" i="96"/>
  <c r="DFZ22" i="96"/>
  <c r="DFY22" i="96"/>
  <c r="DFX22" i="96"/>
  <c r="DFW22" i="96"/>
  <c r="DFV22" i="96"/>
  <c r="DFU22" i="96"/>
  <c r="DFT22" i="96"/>
  <c r="DFS22" i="96"/>
  <c r="DFR22" i="96"/>
  <c r="DFQ22" i="96"/>
  <c r="DFP22" i="96"/>
  <c r="DFO22" i="96"/>
  <c r="DFN22" i="96"/>
  <c r="DFM22" i="96"/>
  <c r="DFL22" i="96"/>
  <c r="DFK22" i="96"/>
  <c r="DFJ22" i="96"/>
  <c r="DFI22" i="96"/>
  <c r="DFH22" i="96"/>
  <c r="DFG22" i="96"/>
  <c r="DFF22" i="96"/>
  <c r="DFE22" i="96"/>
  <c r="DFD22" i="96"/>
  <c r="DFC22" i="96"/>
  <c r="DFB22" i="96"/>
  <c r="DFA22" i="96"/>
  <c r="DEZ22" i="96"/>
  <c r="DEY22" i="96"/>
  <c r="DEX22" i="96"/>
  <c r="DEW22" i="96"/>
  <c r="DEV22" i="96"/>
  <c r="DEU22" i="96"/>
  <c r="DET22" i="96"/>
  <c r="DES22" i="96"/>
  <c r="DER22" i="96"/>
  <c r="DEQ22" i="96"/>
  <c r="DEP22" i="96"/>
  <c r="DEO22" i="96"/>
  <c r="DEN22" i="96"/>
  <c r="DEM22" i="96"/>
  <c r="DEL22" i="96"/>
  <c r="DEK22" i="96"/>
  <c r="DEJ22" i="96"/>
  <c r="DEI22" i="96"/>
  <c r="DEH22" i="96"/>
  <c r="DEG22" i="96"/>
  <c r="DEF22" i="96"/>
  <c r="DEE22" i="96"/>
  <c r="DED22" i="96"/>
  <c r="DEC22" i="96"/>
  <c r="DEB22" i="96"/>
  <c r="DEA22" i="96"/>
  <c r="DDZ22" i="96"/>
  <c r="DDY22" i="96"/>
  <c r="DDX22" i="96"/>
  <c r="DDW22" i="96"/>
  <c r="DDV22" i="96"/>
  <c r="DDU22" i="96"/>
  <c r="DDT22" i="96"/>
  <c r="DDS22" i="96"/>
  <c r="DDR22" i="96"/>
  <c r="DDQ22" i="96"/>
  <c r="DDP22" i="96"/>
  <c r="DDO22" i="96"/>
  <c r="DDN22" i="96"/>
  <c r="DDM22" i="96"/>
  <c r="DDL22" i="96"/>
  <c r="DDK22" i="96"/>
  <c r="DDJ22" i="96"/>
  <c r="DDI22" i="96"/>
  <c r="DDH22" i="96"/>
  <c r="DDG22" i="96"/>
  <c r="DDF22" i="96"/>
  <c r="DDE22" i="96"/>
  <c r="DDD22" i="96"/>
  <c r="DDC22" i="96"/>
  <c r="DDB22" i="96"/>
  <c r="DDA22" i="96"/>
  <c r="DCZ22" i="96"/>
  <c r="DCY22" i="96"/>
  <c r="DCX22" i="96"/>
  <c r="DCW22" i="96"/>
  <c r="DCV22" i="96"/>
  <c r="DCU22" i="96"/>
  <c r="DCT22" i="96"/>
  <c r="DCS22" i="96"/>
  <c r="DCR22" i="96"/>
  <c r="DCQ22" i="96"/>
  <c r="DCP22" i="96"/>
  <c r="DCO22" i="96"/>
  <c r="DCN22" i="96"/>
  <c r="DCM22" i="96"/>
  <c r="DCL22" i="96"/>
  <c r="DCK22" i="96"/>
  <c r="DCJ22" i="96"/>
  <c r="DCI22" i="96"/>
  <c r="DCH22" i="96"/>
  <c r="DCG22" i="96"/>
  <c r="DCF22" i="96"/>
  <c r="DCE22" i="96"/>
  <c r="DCD22" i="96"/>
  <c r="DCC22" i="96"/>
  <c r="DCB22" i="96"/>
  <c r="DCA22" i="96"/>
  <c r="DBZ22" i="96"/>
  <c r="DBY22" i="96"/>
  <c r="DBX22" i="96"/>
  <c r="DBW22" i="96"/>
  <c r="DBV22" i="96"/>
  <c r="DBU22" i="96"/>
  <c r="DBT22" i="96"/>
  <c r="DBS22" i="96"/>
  <c r="DBR22" i="96"/>
  <c r="DBQ22" i="96"/>
  <c r="DBP22" i="96"/>
  <c r="DBO22" i="96"/>
  <c r="DBN22" i="96"/>
  <c r="DBM22" i="96"/>
  <c r="DBL22" i="96"/>
  <c r="DBK22" i="96"/>
  <c r="DBJ22" i="96"/>
  <c r="DBI22" i="96"/>
  <c r="DBH22" i="96"/>
  <c r="DBG22" i="96"/>
  <c r="DBF22" i="96"/>
  <c r="DBE22" i="96"/>
  <c r="DBD22" i="96"/>
  <c r="DBC22" i="96"/>
  <c r="DBB22" i="96"/>
  <c r="DBA22" i="96"/>
  <c r="DAZ22" i="96"/>
  <c r="DAY22" i="96"/>
  <c r="DAX22" i="96"/>
  <c r="DAW22" i="96"/>
  <c r="DAV22" i="96"/>
  <c r="DAU22" i="96"/>
  <c r="DAT22" i="96"/>
  <c r="DAS22" i="96"/>
  <c r="DAR22" i="96"/>
  <c r="DAQ22" i="96"/>
  <c r="DAP22" i="96"/>
  <c r="DAO22" i="96"/>
  <c r="DAN22" i="96"/>
  <c r="DAM22" i="96"/>
  <c r="DAL22" i="96"/>
  <c r="DAK22" i="96"/>
  <c r="DAJ22" i="96"/>
  <c r="DAI22" i="96"/>
  <c r="DAH22" i="96"/>
  <c r="DAG22" i="96"/>
  <c r="DAF22" i="96"/>
  <c r="DAE22" i="96"/>
  <c r="DAD22" i="96"/>
  <c r="DAC22" i="96"/>
  <c r="DAB22" i="96"/>
  <c r="DAA22" i="96"/>
  <c r="CZZ22" i="96"/>
  <c r="CZY22" i="96"/>
  <c r="CZX22" i="96"/>
  <c r="CZW22" i="96"/>
  <c r="CZV22" i="96"/>
  <c r="CZU22" i="96"/>
  <c r="CZT22" i="96"/>
  <c r="CZS22" i="96"/>
  <c r="CZR22" i="96"/>
  <c r="CZQ22" i="96"/>
  <c r="CZP22" i="96"/>
  <c r="CZO22" i="96"/>
  <c r="CZN22" i="96"/>
  <c r="CZM22" i="96"/>
  <c r="CZL22" i="96"/>
  <c r="CZK22" i="96"/>
  <c r="CZJ22" i="96"/>
  <c r="CZI22" i="96"/>
  <c r="CZH22" i="96"/>
  <c r="CZG22" i="96"/>
  <c r="CZF22" i="96"/>
  <c r="CZE22" i="96"/>
  <c r="CZD22" i="96"/>
  <c r="CZC22" i="96"/>
  <c r="CZB22" i="96"/>
  <c r="CZA22" i="96"/>
  <c r="CYZ22" i="96"/>
  <c r="CYY22" i="96"/>
  <c r="CYX22" i="96"/>
  <c r="CYW22" i="96"/>
  <c r="CYV22" i="96"/>
  <c r="CYU22" i="96"/>
  <c r="CYT22" i="96"/>
  <c r="CYS22" i="96"/>
  <c r="CYR22" i="96"/>
  <c r="CYQ22" i="96"/>
  <c r="CYP22" i="96"/>
  <c r="CYO22" i="96"/>
  <c r="CYN22" i="96"/>
  <c r="CYM22" i="96"/>
  <c r="CYL22" i="96"/>
  <c r="CYK22" i="96"/>
  <c r="CYJ22" i="96"/>
  <c r="CYI22" i="96"/>
  <c r="CYH22" i="96"/>
  <c r="CYG22" i="96"/>
  <c r="CYF22" i="96"/>
  <c r="CYE22" i="96"/>
  <c r="CYD22" i="96"/>
  <c r="CYC22" i="96"/>
  <c r="CYB22" i="96"/>
  <c r="CYA22" i="96"/>
  <c r="CXZ22" i="96"/>
  <c r="CXY22" i="96"/>
  <c r="CXX22" i="96"/>
  <c r="CXW22" i="96"/>
  <c r="CXV22" i="96"/>
  <c r="CXU22" i="96"/>
  <c r="CXT22" i="96"/>
  <c r="CXS22" i="96"/>
  <c r="CXR22" i="96"/>
  <c r="CXQ22" i="96"/>
  <c r="CXP22" i="96"/>
  <c r="CXO22" i="96"/>
  <c r="CXN22" i="96"/>
  <c r="CXM22" i="96"/>
  <c r="CXL22" i="96"/>
  <c r="CXK22" i="96"/>
  <c r="CXJ22" i="96"/>
  <c r="CXI22" i="96"/>
  <c r="CXH22" i="96"/>
  <c r="CXG22" i="96"/>
  <c r="CXF22" i="96"/>
  <c r="CXE22" i="96"/>
  <c r="CXD22" i="96"/>
  <c r="CXC22" i="96"/>
  <c r="CXB22" i="96"/>
  <c r="CXA22" i="96"/>
  <c r="CWZ22" i="96"/>
  <c r="CWY22" i="96"/>
  <c r="CWX22" i="96"/>
  <c r="CWW22" i="96"/>
  <c r="CWV22" i="96"/>
  <c r="CWU22" i="96"/>
  <c r="CWT22" i="96"/>
  <c r="CWS22" i="96"/>
  <c r="CWR22" i="96"/>
  <c r="CWQ22" i="96"/>
  <c r="CWP22" i="96"/>
  <c r="CWO22" i="96"/>
  <c r="CWN22" i="96"/>
  <c r="CWM22" i="96"/>
  <c r="CWL22" i="96"/>
  <c r="CWK22" i="96"/>
  <c r="CWJ22" i="96"/>
  <c r="CWI22" i="96"/>
  <c r="CWH22" i="96"/>
  <c r="CWG22" i="96"/>
  <c r="CWF22" i="96"/>
  <c r="CWE22" i="96"/>
  <c r="CWD22" i="96"/>
  <c r="CWC22" i="96"/>
  <c r="CWB22" i="96"/>
  <c r="CWA22" i="96"/>
  <c r="CVZ22" i="96"/>
  <c r="CVY22" i="96"/>
  <c r="CVX22" i="96"/>
  <c r="CVW22" i="96"/>
  <c r="CVV22" i="96"/>
  <c r="CVU22" i="96"/>
  <c r="CVT22" i="96"/>
  <c r="CVS22" i="96"/>
  <c r="CVR22" i="96"/>
  <c r="CVQ22" i="96"/>
  <c r="CVP22" i="96"/>
  <c r="CVO22" i="96"/>
  <c r="CVN22" i="96"/>
  <c r="CVM22" i="96"/>
  <c r="CVL22" i="96"/>
  <c r="CVK22" i="96"/>
  <c r="CVJ22" i="96"/>
  <c r="CVI22" i="96"/>
  <c r="CVH22" i="96"/>
  <c r="CVG22" i="96"/>
  <c r="CVF22" i="96"/>
  <c r="CVE22" i="96"/>
  <c r="CVD22" i="96"/>
  <c r="CVC22" i="96"/>
  <c r="CVB22" i="96"/>
  <c r="CVA22" i="96"/>
  <c r="CUZ22" i="96"/>
  <c r="CUY22" i="96"/>
  <c r="CUX22" i="96"/>
  <c r="CUW22" i="96"/>
  <c r="CUV22" i="96"/>
  <c r="CUU22" i="96"/>
  <c r="CUT22" i="96"/>
  <c r="CUS22" i="96"/>
  <c r="CUR22" i="96"/>
  <c r="CUQ22" i="96"/>
  <c r="CUP22" i="96"/>
  <c r="CUO22" i="96"/>
  <c r="CUN22" i="96"/>
  <c r="CUM22" i="96"/>
  <c r="CUL22" i="96"/>
  <c r="CUK22" i="96"/>
  <c r="CUJ22" i="96"/>
  <c r="CUI22" i="96"/>
  <c r="CUH22" i="96"/>
  <c r="CUG22" i="96"/>
  <c r="CUF22" i="96"/>
  <c r="CUE22" i="96"/>
  <c r="CUD22" i="96"/>
  <c r="CUC22" i="96"/>
  <c r="CUB22" i="96"/>
  <c r="CUA22" i="96"/>
  <c r="CTZ22" i="96"/>
  <c r="CTY22" i="96"/>
  <c r="CTX22" i="96"/>
  <c r="CTW22" i="96"/>
  <c r="CTV22" i="96"/>
  <c r="CTU22" i="96"/>
  <c r="CTT22" i="96"/>
  <c r="CTS22" i="96"/>
  <c r="CTR22" i="96"/>
  <c r="CTQ22" i="96"/>
  <c r="CTP22" i="96"/>
  <c r="CTO22" i="96"/>
  <c r="CTN22" i="96"/>
  <c r="CTM22" i="96"/>
  <c r="CTL22" i="96"/>
  <c r="CTK22" i="96"/>
  <c r="CTJ22" i="96"/>
  <c r="CTI22" i="96"/>
  <c r="CTH22" i="96"/>
  <c r="CTG22" i="96"/>
  <c r="CTF22" i="96"/>
  <c r="CTE22" i="96"/>
  <c r="CTD22" i="96"/>
  <c r="CTC22" i="96"/>
  <c r="CTB22" i="96"/>
  <c r="CTA22" i="96"/>
  <c r="CSZ22" i="96"/>
  <c r="CSY22" i="96"/>
  <c r="CSX22" i="96"/>
  <c r="CSW22" i="96"/>
  <c r="CSV22" i="96"/>
  <c r="CSU22" i="96"/>
  <c r="CST22" i="96"/>
  <c r="CSS22" i="96"/>
  <c r="CSR22" i="96"/>
  <c r="CSQ22" i="96"/>
  <c r="CSP22" i="96"/>
  <c r="CSO22" i="96"/>
  <c r="CSN22" i="96"/>
  <c r="CSM22" i="96"/>
  <c r="CSL22" i="96"/>
  <c r="CSK22" i="96"/>
  <c r="CSJ22" i="96"/>
  <c r="CSI22" i="96"/>
  <c r="CSH22" i="96"/>
  <c r="CSG22" i="96"/>
  <c r="CSF22" i="96"/>
  <c r="CSE22" i="96"/>
  <c r="CSD22" i="96"/>
  <c r="CSC22" i="96"/>
  <c r="CSB22" i="96"/>
  <c r="CSA22" i="96"/>
  <c r="CRZ22" i="96"/>
  <c r="CRY22" i="96"/>
  <c r="CRX22" i="96"/>
  <c r="CRW22" i="96"/>
  <c r="CRV22" i="96"/>
  <c r="CRU22" i="96"/>
  <c r="CRT22" i="96"/>
  <c r="CRS22" i="96"/>
  <c r="CRR22" i="96"/>
  <c r="CRQ22" i="96"/>
  <c r="CRP22" i="96"/>
  <c r="CRO22" i="96"/>
  <c r="CRN22" i="96"/>
  <c r="CRM22" i="96"/>
  <c r="CRL22" i="96"/>
  <c r="CRK22" i="96"/>
  <c r="CRJ22" i="96"/>
  <c r="CRI22" i="96"/>
  <c r="CRH22" i="96"/>
  <c r="CRG22" i="96"/>
  <c r="CRF22" i="96"/>
  <c r="CRE22" i="96"/>
  <c r="CRD22" i="96"/>
  <c r="CRC22" i="96"/>
  <c r="CRB22" i="96"/>
  <c r="CRA22" i="96"/>
  <c r="CQZ22" i="96"/>
  <c r="CQY22" i="96"/>
  <c r="CQX22" i="96"/>
  <c r="CQW22" i="96"/>
  <c r="CQV22" i="96"/>
  <c r="CQU22" i="96"/>
  <c r="CQT22" i="96"/>
  <c r="CQS22" i="96"/>
  <c r="CQR22" i="96"/>
  <c r="CQQ22" i="96"/>
  <c r="CQP22" i="96"/>
  <c r="CQO22" i="96"/>
  <c r="CQN22" i="96"/>
  <c r="CQM22" i="96"/>
  <c r="CQL22" i="96"/>
  <c r="CQK22" i="96"/>
  <c r="CQJ22" i="96"/>
  <c r="CQI22" i="96"/>
  <c r="CQH22" i="96"/>
  <c r="CQG22" i="96"/>
  <c r="CQF22" i="96"/>
  <c r="CQE22" i="96"/>
  <c r="CQD22" i="96"/>
  <c r="CQC22" i="96"/>
  <c r="CQB22" i="96"/>
  <c r="CQA22" i="96"/>
  <c r="CPZ22" i="96"/>
  <c r="CPY22" i="96"/>
  <c r="CPX22" i="96"/>
  <c r="CPW22" i="96"/>
  <c r="CPV22" i="96"/>
  <c r="CPU22" i="96"/>
  <c r="CPT22" i="96"/>
  <c r="CPS22" i="96"/>
  <c r="CPR22" i="96"/>
  <c r="CPQ22" i="96"/>
  <c r="CPP22" i="96"/>
  <c r="CPO22" i="96"/>
  <c r="CPN22" i="96"/>
  <c r="CPM22" i="96"/>
  <c r="CPL22" i="96"/>
  <c r="CPK22" i="96"/>
  <c r="CPJ22" i="96"/>
  <c r="CPI22" i="96"/>
  <c r="CPH22" i="96"/>
  <c r="CPG22" i="96"/>
  <c r="CPF22" i="96"/>
  <c r="CPE22" i="96"/>
  <c r="CPD22" i="96"/>
  <c r="CPC22" i="96"/>
  <c r="CPB22" i="96"/>
  <c r="CPA22" i="96"/>
  <c r="COZ22" i="96"/>
  <c r="COY22" i="96"/>
  <c r="COX22" i="96"/>
  <c r="COW22" i="96"/>
  <c r="COV22" i="96"/>
  <c r="COU22" i="96"/>
  <c r="COT22" i="96"/>
  <c r="COS22" i="96"/>
  <c r="COR22" i="96"/>
  <c r="COQ22" i="96"/>
  <c r="COP22" i="96"/>
  <c r="COO22" i="96"/>
  <c r="CON22" i="96"/>
  <c r="COM22" i="96"/>
  <c r="COL22" i="96"/>
  <c r="COK22" i="96"/>
  <c r="COJ22" i="96"/>
  <c r="COI22" i="96"/>
  <c r="COH22" i="96"/>
  <c r="COG22" i="96"/>
  <c r="COF22" i="96"/>
  <c r="COE22" i="96"/>
  <c r="COD22" i="96"/>
  <c r="COC22" i="96"/>
  <c r="COB22" i="96"/>
  <c r="COA22" i="96"/>
  <c r="CNZ22" i="96"/>
  <c r="CNY22" i="96"/>
  <c r="CNX22" i="96"/>
  <c r="CNW22" i="96"/>
  <c r="CNV22" i="96"/>
  <c r="CNU22" i="96"/>
  <c r="CNT22" i="96"/>
  <c r="CNS22" i="96"/>
  <c r="CNR22" i="96"/>
  <c r="CNQ22" i="96"/>
  <c r="CNP22" i="96"/>
  <c r="CNO22" i="96"/>
  <c r="CNN22" i="96"/>
  <c r="CNM22" i="96"/>
  <c r="CNL22" i="96"/>
  <c r="CNK22" i="96"/>
  <c r="CNJ22" i="96"/>
  <c r="CNI22" i="96"/>
  <c r="CNH22" i="96"/>
  <c r="CNG22" i="96"/>
  <c r="CNF22" i="96"/>
  <c r="CNE22" i="96"/>
  <c r="CND22" i="96"/>
  <c r="CNC22" i="96"/>
  <c r="CNB22" i="96"/>
  <c r="CNA22" i="96"/>
  <c r="CMZ22" i="96"/>
  <c r="CMY22" i="96"/>
  <c r="CMX22" i="96"/>
  <c r="CMW22" i="96"/>
  <c r="CMV22" i="96"/>
  <c r="CMU22" i="96"/>
  <c r="CMT22" i="96"/>
  <c r="CMS22" i="96"/>
  <c r="CMR22" i="96"/>
  <c r="CMQ22" i="96"/>
  <c r="CMP22" i="96"/>
  <c r="CMO22" i="96"/>
  <c r="CMN22" i="96"/>
  <c r="CMM22" i="96"/>
  <c r="CML22" i="96"/>
  <c r="CMK22" i="96"/>
  <c r="CMJ22" i="96"/>
  <c r="CMI22" i="96"/>
  <c r="CMH22" i="96"/>
  <c r="CMG22" i="96"/>
  <c r="CMF22" i="96"/>
  <c r="CME22" i="96"/>
  <c r="CMD22" i="96"/>
  <c r="CMC22" i="96"/>
  <c r="CMB22" i="96"/>
  <c r="CMA22" i="96"/>
  <c r="CLZ22" i="96"/>
  <c r="CLY22" i="96"/>
  <c r="CLX22" i="96"/>
  <c r="CLW22" i="96"/>
  <c r="CLV22" i="96"/>
  <c r="CLU22" i="96"/>
  <c r="CLT22" i="96"/>
  <c r="CLS22" i="96"/>
  <c r="CLR22" i="96"/>
  <c r="CLQ22" i="96"/>
  <c r="CLP22" i="96"/>
  <c r="CLO22" i="96"/>
  <c r="CLN22" i="96"/>
  <c r="CLM22" i="96"/>
  <c r="CLL22" i="96"/>
  <c r="CLK22" i="96"/>
  <c r="CLJ22" i="96"/>
  <c r="CLI22" i="96"/>
  <c r="CLH22" i="96"/>
  <c r="CLG22" i="96"/>
  <c r="CLF22" i="96"/>
  <c r="CLE22" i="96"/>
  <c r="CLD22" i="96"/>
  <c r="CLC22" i="96"/>
  <c r="CLB22" i="96"/>
  <c r="CLA22" i="96"/>
  <c r="CKZ22" i="96"/>
  <c r="CKY22" i="96"/>
  <c r="CKX22" i="96"/>
  <c r="CKW22" i="96"/>
  <c r="CKV22" i="96"/>
  <c r="CKU22" i="96"/>
  <c r="CKT22" i="96"/>
  <c r="CKS22" i="96"/>
  <c r="CKR22" i="96"/>
  <c r="CKQ22" i="96"/>
  <c r="CKP22" i="96"/>
  <c r="CKO22" i="96"/>
  <c r="CKN22" i="96"/>
  <c r="CKM22" i="96"/>
  <c r="CKL22" i="96"/>
  <c r="CKK22" i="96"/>
  <c r="CKJ22" i="96"/>
  <c r="CKI22" i="96"/>
  <c r="CKH22" i="96"/>
  <c r="CKG22" i="96"/>
  <c r="CKF22" i="96"/>
  <c r="CKE22" i="96"/>
  <c r="CKD22" i="96"/>
  <c r="CKC22" i="96"/>
  <c r="CKB22" i="96"/>
  <c r="CKA22" i="96"/>
  <c r="CJZ22" i="96"/>
  <c r="CJY22" i="96"/>
  <c r="CJX22" i="96"/>
  <c r="CJW22" i="96"/>
  <c r="CJV22" i="96"/>
  <c r="CJU22" i="96"/>
  <c r="CJT22" i="96"/>
  <c r="CJS22" i="96"/>
  <c r="CJR22" i="96"/>
  <c r="CJQ22" i="96"/>
  <c r="CJP22" i="96"/>
  <c r="CJO22" i="96"/>
  <c r="CJN22" i="96"/>
  <c r="CJM22" i="96"/>
  <c r="CJL22" i="96"/>
  <c r="CJK22" i="96"/>
  <c r="CJJ22" i="96"/>
  <c r="CJI22" i="96"/>
  <c r="CJH22" i="96"/>
  <c r="CJG22" i="96"/>
  <c r="CJF22" i="96"/>
  <c r="CJE22" i="96"/>
  <c r="CJD22" i="96"/>
  <c r="CJC22" i="96"/>
  <c r="CJB22" i="96"/>
  <c r="CJA22" i="96"/>
  <c r="CIZ22" i="96"/>
  <c r="CIY22" i="96"/>
  <c r="CIX22" i="96"/>
  <c r="CIW22" i="96"/>
  <c r="CIV22" i="96"/>
  <c r="CIU22" i="96"/>
  <c r="CIT22" i="96"/>
  <c r="CIS22" i="96"/>
  <c r="CIR22" i="96"/>
  <c r="CIQ22" i="96"/>
  <c r="CIP22" i="96"/>
  <c r="CIO22" i="96"/>
  <c r="CIN22" i="96"/>
  <c r="CIM22" i="96"/>
  <c r="CIL22" i="96"/>
  <c r="CIK22" i="96"/>
  <c r="CIJ22" i="96"/>
  <c r="CII22" i="96"/>
  <c r="CIH22" i="96"/>
  <c r="CIG22" i="96"/>
  <c r="CIF22" i="96"/>
  <c r="CIE22" i="96"/>
  <c r="CID22" i="96"/>
  <c r="CIC22" i="96"/>
  <c r="CIB22" i="96"/>
  <c r="CIA22" i="96"/>
  <c r="CHZ22" i="96"/>
  <c r="CHY22" i="96"/>
  <c r="CHX22" i="96"/>
  <c r="CHW22" i="96"/>
  <c r="CHV22" i="96"/>
  <c r="CHU22" i="96"/>
  <c r="CHT22" i="96"/>
  <c r="CHS22" i="96"/>
  <c r="CHR22" i="96"/>
  <c r="CHQ22" i="96"/>
  <c r="CHP22" i="96"/>
  <c r="CHO22" i="96"/>
  <c r="CHN22" i="96"/>
  <c r="CHM22" i="96"/>
  <c r="CHL22" i="96"/>
  <c r="CHK22" i="96"/>
  <c r="CHJ22" i="96"/>
  <c r="CHI22" i="96"/>
  <c r="CHH22" i="96"/>
  <c r="CHG22" i="96"/>
  <c r="CHF22" i="96"/>
  <c r="CHE22" i="96"/>
  <c r="CHD22" i="96"/>
  <c r="CHC22" i="96"/>
  <c r="CHB22" i="96"/>
  <c r="CHA22" i="96"/>
  <c r="CGZ22" i="96"/>
  <c r="CGY22" i="96"/>
  <c r="CGX22" i="96"/>
  <c r="CGW22" i="96"/>
  <c r="CGV22" i="96"/>
  <c r="CGU22" i="96"/>
  <c r="CGT22" i="96"/>
  <c r="CGS22" i="96"/>
  <c r="CGR22" i="96"/>
  <c r="CGQ22" i="96"/>
  <c r="CGP22" i="96"/>
  <c r="CGO22" i="96"/>
  <c r="CGN22" i="96"/>
  <c r="CGM22" i="96"/>
  <c r="CGL22" i="96"/>
  <c r="CGK22" i="96"/>
  <c r="CGJ22" i="96"/>
  <c r="CGI22" i="96"/>
  <c r="CGH22" i="96"/>
  <c r="CGG22" i="96"/>
  <c r="CGF22" i="96"/>
  <c r="CGE22" i="96"/>
  <c r="CGD22" i="96"/>
  <c r="CGC22" i="96"/>
  <c r="CGB22" i="96"/>
  <c r="CGA22" i="96"/>
  <c r="CFZ22" i="96"/>
  <c r="CFY22" i="96"/>
  <c r="CFX22" i="96"/>
  <c r="CFW22" i="96"/>
  <c r="CFV22" i="96"/>
  <c r="CFU22" i="96"/>
  <c r="CFT22" i="96"/>
  <c r="CFS22" i="96"/>
  <c r="CFR22" i="96"/>
  <c r="CFQ22" i="96"/>
  <c r="CFP22" i="96"/>
  <c r="CFO22" i="96"/>
  <c r="CFN22" i="96"/>
  <c r="CFM22" i="96"/>
  <c r="CFL22" i="96"/>
  <c r="CFK22" i="96"/>
  <c r="CFJ22" i="96"/>
  <c r="CFI22" i="96"/>
  <c r="CFH22" i="96"/>
  <c r="CFG22" i="96"/>
  <c r="CFF22" i="96"/>
  <c r="CFE22" i="96"/>
  <c r="CFD22" i="96"/>
  <c r="CFC22" i="96"/>
  <c r="CFB22" i="96"/>
  <c r="CFA22" i="96"/>
  <c r="CEZ22" i="96"/>
  <c r="CEY22" i="96"/>
  <c r="CEX22" i="96"/>
  <c r="CEW22" i="96"/>
  <c r="CEV22" i="96"/>
  <c r="CEU22" i="96"/>
  <c r="CET22" i="96"/>
  <c r="CES22" i="96"/>
  <c r="CER22" i="96"/>
  <c r="CEQ22" i="96"/>
  <c r="CEP22" i="96"/>
  <c r="CEO22" i="96"/>
  <c r="CEN22" i="96"/>
  <c r="CEM22" i="96"/>
  <c r="CEL22" i="96"/>
  <c r="CEK22" i="96"/>
  <c r="CEJ22" i="96"/>
  <c r="CEI22" i="96"/>
  <c r="CEH22" i="96"/>
  <c r="CEG22" i="96"/>
  <c r="CEF22" i="96"/>
  <c r="CEE22" i="96"/>
  <c r="CED22" i="96"/>
  <c r="CEC22" i="96"/>
  <c r="CEB22" i="96"/>
  <c r="CEA22" i="96"/>
  <c r="CDZ22" i="96"/>
  <c r="CDY22" i="96"/>
  <c r="CDX22" i="96"/>
  <c r="CDW22" i="96"/>
  <c r="CDV22" i="96"/>
  <c r="CDU22" i="96"/>
  <c r="CDT22" i="96"/>
  <c r="CDS22" i="96"/>
  <c r="CDR22" i="96"/>
  <c r="CDQ22" i="96"/>
  <c r="CDP22" i="96"/>
  <c r="CDO22" i="96"/>
  <c r="CDN22" i="96"/>
  <c r="CDM22" i="96"/>
  <c r="CDL22" i="96"/>
  <c r="CDK22" i="96"/>
  <c r="CDJ22" i="96"/>
  <c r="CDI22" i="96"/>
  <c r="CDH22" i="96"/>
  <c r="CDG22" i="96"/>
  <c r="CDF22" i="96"/>
  <c r="CDE22" i="96"/>
  <c r="CDD22" i="96"/>
  <c r="CDC22" i="96"/>
  <c r="CDB22" i="96"/>
  <c r="CDA22" i="96"/>
  <c r="CCZ22" i="96"/>
  <c r="CCY22" i="96"/>
  <c r="CCX22" i="96"/>
  <c r="CCW22" i="96"/>
  <c r="CCV22" i="96"/>
  <c r="CCU22" i="96"/>
  <c r="CCT22" i="96"/>
  <c r="CCS22" i="96"/>
  <c r="CCR22" i="96"/>
  <c r="CCQ22" i="96"/>
  <c r="CCP22" i="96"/>
  <c r="CCO22" i="96"/>
  <c r="CCN22" i="96"/>
  <c r="CCM22" i="96"/>
  <c r="CCL22" i="96"/>
  <c r="CCK22" i="96"/>
  <c r="CCJ22" i="96"/>
  <c r="CCI22" i="96"/>
  <c r="CCH22" i="96"/>
  <c r="CCG22" i="96"/>
  <c r="CCF22" i="96"/>
  <c r="CCE22" i="96"/>
  <c r="CCD22" i="96"/>
  <c r="CCC22" i="96"/>
  <c r="CCB22" i="96"/>
  <c r="CCA22" i="96"/>
  <c r="CBZ22" i="96"/>
  <c r="CBY22" i="96"/>
  <c r="CBX22" i="96"/>
  <c r="CBW22" i="96"/>
  <c r="CBV22" i="96"/>
  <c r="CBU22" i="96"/>
  <c r="CBT22" i="96"/>
  <c r="CBS22" i="96"/>
  <c r="CBR22" i="96"/>
  <c r="CBQ22" i="96"/>
  <c r="CBP22" i="96"/>
  <c r="CBO22" i="96"/>
  <c r="CBN22" i="96"/>
  <c r="CBM22" i="96"/>
  <c r="CBL22" i="96"/>
  <c r="CBK22" i="96"/>
  <c r="CBJ22" i="96"/>
  <c r="CBI22" i="96"/>
  <c r="CBH22" i="96"/>
  <c r="CBG22" i="96"/>
  <c r="CBF22" i="96"/>
  <c r="CBE22" i="96"/>
  <c r="CBD22" i="96"/>
  <c r="CBC22" i="96"/>
  <c r="CBB22" i="96"/>
  <c r="CBA22" i="96"/>
  <c r="CAZ22" i="96"/>
  <c r="CAY22" i="96"/>
  <c r="CAX22" i="96"/>
  <c r="CAW22" i="96"/>
  <c r="CAV22" i="96"/>
  <c r="CAU22" i="96"/>
  <c r="CAT22" i="96"/>
  <c r="CAS22" i="96"/>
  <c r="CAR22" i="96"/>
  <c r="CAQ22" i="96"/>
  <c r="CAP22" i="96"/>
  <c r="CAO22" i="96"/>
  <c r="CAN22" i="96"/>
  <c r="CAM22" i="96"/>
  <c r="CAL22" i="96"/>
  <c r="CAK22" i="96"/>
  <c r="CAJ22" i="96"/>
  <c r="CAI22" i="96"/>
  <c r="CAH22" i="96"/>
  <c r="CAG22" i="96"/>
  <c r="CAF22" i="96"/>
  <c r="CAE22" i="96"/>
  <c r="CAD22" i="96"/>
  <c r="CAC22" i="96"/>
  <c r="CAB22" i="96"/>
  <c r="CAA22" i="96"/>
  <c r="BZZ22" i="96"/>
  <c r="BZY22" i="96"/>
  <c r="BZX22" i="96"/>
  <c r="BZW22" i="96"/>
  <c r="BZV22" i="96"/>
  <c r="BZU22" i="96"/>
  <c r="BZT22" i="96"/>
  <c r="BZS22" i="96"/>
  <c r="BZR22" i="96"/>
  <c r="BZQ22" i="96"/>
  <c r="BZP22" i="96"/>
  <c r="BZO22" i="96"/>
  <c r="BZN22" i="96"/>
  <c r="BZM22" i="96"/>
  <c r="BZL22" i="96"/>
  <c r="BZK22" i="96"/>
  <c r="BZJ22" i="96"/>
  <c r="BZI22" i="96"/>
  <c r="BZH22" i="96"/>
  <c r="BZG22" i="96"/>
  <c r="BZF22" i="96"/>
  <c r="BZE22" i="96"/>
  <c r="BZD22" i="96"/>
  <c r="BZC22" i="96"/>
  <c r="BZB22" i="96"/>
  <c r="BZA22" i="96"/>
  <c r="BYZ22" i="96"/>
  <c r="BYY22" i="96"/>
  <c r="BYX22" i="96"/>
  <c r="BYW22" i="96"/>
  <c r="BYV22" i="96"/>
  <c r="BYU22" i="96"/>
  <c r="BYT22" i="96"/>
  <c r="BYS22" i="96"/>
  <c r="BYR22" i="96"/>
  <c r="BYQ22" i="96"/>
  <c r="BYP22" i="96"/>
  <c r="BYO22" i="96"/>
  <c r="BYN22" i="96"/>
  <c r="BYM22" i="96"/>
  <c r="BYL22" i="96"/>
  <c r="BYK22" i="96"/>
  <c r="BYJ22" i="96"/>
  <c r="BYI22" i="96"/>
  <c r="BYH22" i="96"/>
  <c r="BYG22" i="96"/>
  <c r="BYF22" i="96"/>
  <c r="BYE22" i="96"/>
  <c r="BYD22" i="96"/>
  <c r="BYC22" i="96"/>
  <c r="BYB22" i="96"/>
  <c r="BYA22" i="96"/>
  <c r="BXZ22" i="96"/>
  <c r="BXY22" i="96"/>
  <c r="BXX22" i="96"/>
  <c r="BXW22" i="96"/>
  <c r="BXV22" i="96"/>
  <c r="BXU22" i="96"/>
  <c r="BXT22" i="96"/>
  <c r="BXS22" i="96"/>
  <c r="BXR22" i="96"/>
  <c r="BXQ22" i="96"/>
  <c r="BXP22" i="96"/>
  <c r="BXO22" i="96"/>
  <c r="BXN22" i="96"/>
  <c r="BXM22" i="96"/>
  <c r="BXL22" i="96"/>
  <c r="BXK22" i="96"/>
  <c r="BXJ22" i="96"/>
  <c r="BXI22" i="96"/>
  <c r="BXH22" i="96"/>
  <c r="BXG22" i="96"/>
  <c r="BXF22" i="96"/>
  <c r="BXE22" i="96"/>
  <c r="BXD22" i="96"/>
  <c r="BXC22" i="96"/>
  <c r="BXB22" i="96"/>
  <c r="BXA22" i="96"/>
  <c r="BWZ22" i="96"/>
  <c r="BWY22" i="96"/>
  <c r="BWX22" i="96"/>
  <c r="BWW22" i="96"/>
  <c r="BWV22" i="96"/>
  <c r="BWU22" i="96"/>
  <c r="BWT22" i="96"/>
  <c r="BWS22" i="96"/>
  <c r="BWR22" i="96"/>
  <c r="BWQ22" i="96"/>
  <c r="BWP22" i="96"/>
  <c r="BWO22" i="96"/>
  <c r="BWN22" i="96"/>
  <c r="BWM22" i="96"/>
  <c r="BWL22" i="96"/>
  <c r="BWK22" i="96"/>
  <c r="BWJ22" i="96"/>
  <c r="BWI22" i="96"/>
  <c r="BWH22" i="96"/>
  <c r="BWG22" i="96"/>
  <c r="BWF22" i="96"/>
  <c r="BWE22" i="96"/>
  <c r="BWD22" i="96"/>
  <c r="BWC22" i="96"/>
  <c r="BWB22" i="96"/>
  <c r="BWA22" i="96"/>
  <c r="BVZ22" i="96"/>
  <c r="BVY22" i="96"/>
  <c r="BVX22" i="96"/>
  <c r="BVW22" i="96"/>
  <c r="BVV22" i="96"/>
  <c r="BVU22" i="96"/>
  <c r="BVT22" i="96"/>
  <c r="BVS22" i="96"/>
  <c r="BVR22" i="96"/>
  <c r="BVQ22" i="96"/>
  <c r="BVP22" i="96"/>
  <c r="BVO22" i="96"/>
  <c r="BVN22" i="96"/>
  <c r="BVM22" i="96"/>
  <c r="BVL22" i="96"/>
  <c r="BVK22" i="96"/>
  <c r="BVJ22" i="96"/>
  <c r="BVI22" i="96"/>
  <c r="BVH22" i="96"/>
  <c r="BVG22" i="96"/>
  <c r="BVF22" i="96"/>
  <c r="BVE22" i="96"/>
  <c r="BVD22" i="96"/>
  <c r="BVC22" i="96"/>
  <c r="BVB22" i="96"/>
  <c r="BVA22" i="96"/>
  <c r="BUZ22" i="96"/>
  <c r="BUY22" i="96"/>
  <c r="BUX22" i="96"/>
  <c r="BUW22" i="96"/>
  <c r="BUV22" i="96"/>
  <c r="BUU22" i="96"/>
  <c r="BUT22" i="96"/>
  <c r="BUS22" i="96"/>
  <c r="BUR22" i="96"/>
  <c r="BUQ22" i="96"/>
  <c r="BUP22" i="96"/>
  <c r="BUO22" i="96"/>
  <c r="BUN22" i="96"/>
  <c r="BUM22" i="96"/>
  <c r="BUL22" i="96"/>
  <c r="BUK22" i="96"/>
  <c r="BUJ22" i="96"/>
  <c r="BUI22" i="96"/>
  <c r="BUH22" i="96"/>
  <c r="BUG22" i="96"/>
  <c r="BUF22" i="96"/>
  <c r="BUE22" i="96"/>
  <c r="BUD22" i="96"/>
  <c r="BUC22" i="96"/>
  <c r="BUB22" i="96"/>
  <c r="BUA22" i="96"/>
  <c r="BTZ22" i="96"/>
  <c r="BTY22" i="96"/>
  <c r="BTX22" i="96"/>
  <c r="BTW22" i="96"/>
  <c r="BTV22" i="96"/>
  <c r="BTU22" i="96"/>
  <c r="BTT22" i="96"/>
  <c r="BTS22" i="96"/>
  <c r="BTR22" i="96"/>
  <c r="BTQ22" i="96"/>
  <c r="BTP22" i="96"/>
  <c r="BTO22" i="96"/>
  <c r="BTN22" i="96"/>
  <c r="BTM22" i="96"/>
  <c r="BTL22" i="96"/>
  <c r="BTK22" i="96"/>
  <c r="BTJ22" i="96"/>
  <c r="BTI22" i="96"/>
  <c r="BTH22" i="96"/>
  <c r="BTG22" i="96"/>
  <c r="BTF22" i="96"/>
  <c r="BTE22" i="96"/>
  <c r="BTD22" i="96"/>
  <c r="BTC22" i="96"/>
  <c r="BTB22" i="96"/>
  <c r="BTA22" i="96"/>
  <c r="BSZ22" i="96"/>
  <c r="BSY22" i="96"/>
  <c r="BSX22" i="96"/>
  <c r="BSW22" i="96"/>
  <c r="BSV22" i="96"/>
  <c r="BSU22" i="96"/>
  <c r="BST22" i="96"/>
  <c r="BSS22" i="96"/>
  <c r="BSR22" i="96"/>
  <c r="BSQ22" i="96"/>
  <c r="BSP22" i="96"/>
  <c r="BSO22" i="96"/>
  <c r="BSN22" i="96"/>
  <c r="BSM22" i="96"/>
  <c r="BSL22" i="96"/>
  <c r="BSK22" i="96"/>
  <c r="BSJ22" i="96"/>
  <c r="BSI22" i="96"/>
  <c r="BSH22" i="96"/>
  <c r="BSG22" i="96"/>
  <c r="BSF22" i="96"/>
  <c r="BSE22" i="96"/>
  <c r="BSD22" i="96"/>
  <c r="BSC22" i="96"/>
  <c r="BSB22" i="96"/>
  <c r="BSA22" i="96"/>
  <c r="BRZ22" i="96"/>
  <c r="BRY22" i="96"/>
  <c r="BRX22" i="96"/>
  <c r="BRW22" i="96"/>
  <c r="BRV22" i="96"/>
  <c r="BRU22" i="96"/>
  <c r="BRT22" i="96"/>
  <c r="BRS22" i="96"/>
  <c r="BRR22" i="96"/>
  <c r="BRQ22" i="96"/>
  <c r="BRP22" i="96"/>
  <c r="BRO22" i="96"/>
  <c r="BRN22" i="96"/>
  <c r="BRM22" i="96"/>
  <c r="BRL22" i="96"/>
  <c r="BRK22" i="96"/>
  <c r="BRJ22" i="96"/>
  <c r="BRI22" i="96"/>
  <c r="BRH22" i="96"/>
  <c r="BRG22" i="96"/>
  <c r="BRF22" i="96"/>
  <c r="BRE22" i="96"/>
  <c r="BRD22" i="96"/>
  <c r="BRC22" i="96"/>
  <c r="BRB22" i="96"/>
  <c r="BRA22" i="96"/>
  <c r="BQZ22" i="96"/>
  <c r="BQY22" i="96"/>
  <c r="BQX22" i="96"/>
  <c r="BQW22" i="96"/>
  <c r="BQV22" i="96"/>
  <c r="BQU22" i="96"/>
  <c r="BQT22" i="96"/>
  <c r="BQS22" i="96"/>
  <c r="BQR22" i="96"/>
  <c r="BQQ22" i="96"/>
  <c r="BQP22" i="96"/>
  <c r="BQO22" i="96"/>
  <c r="BQN22" i="96"/>
  <c r="BQM22" i="96"/>
  <c r="BQL22" i="96"/>
  <c r="BQK22" i="96"/>
  <c r="BQJ22" i="96"/>
  <c r="BQI22" i="96"/>
  <c r="BQH22" i="96"/>
  <c r="BQG22" i="96"/>
  <c r="BQF22" i="96"/>
  <c r="BQE22" i="96"/>
  <c r="BQD22" i="96"/>
  <c r="BQC22" i="96"/>
  <c r="BQB22" i="96"/>
  <c r="BQA22" i="96"/>
  <c r="BPZ22" i="96"/>
  <c r="BPY22" i="96"/>
  <c r="BPX22" i="96"/>
  <c r="BPW22" i="96"/>
  <c r="BPV22" i="96"/>
  <c r="BPU22" i="96"/>
  <c r="BPT22" i="96"/>
  <c r="BPS22" i="96"/>
  <c r="BPR22" i="96"/>
  <c r="BPQ22" i="96"/>
  <c r="BPP22" i="96"/>
  <c r="BPO22" i="96"/>
  <c r="BPN22" i="96"/>
  <c r="BPM22" i="96"/>
  <c r="BPL22" i="96"/>
  <c r="BPK22" i="96"/>
  <c r="BPJ22" i="96"/>
  <c r="BPI22" i="96"/>
  <c r="BPH22" i="96"/>
  <c r="BPG22" i="96"/>
  <c r="BPF22" i="96"/>
  <c r="BPE22" i="96"/>
  <c r="BPD22" i="96"/>
  <c r="BPC22" i="96"/>
  <c r="BPB22" i="96"/>
  <c r="BPA22" i="96"/>
  <c r="BOZ22" i="96"/>
  <c r="BOY22" i="96"/>
  <c r="BOX22" i="96"/>
  <c r="BOW22" i="96"/>
  <c r="BOV22" i="96"/>
  <c r="BOU22" i="96"/>
  <c r="BOT22" i="96"/>
  <c r="BOS22" i="96"/>
  <c r="BOR22" i="96"/>
  <c r="BOQ22" i="96"/>
  <c r="BOP22" i="96"/>
  <c r="BOO22" i="96"/>
  <c r="BON22" i="96"/>
  <c r="BOM22" i="96"/>
  <c r="BOL22" i="96"/>
  <c r="BOK22" i="96"/>
  <c r="BOJ22" i="96"/>
  <c r="BOI22" i="96"/>
  <c r="BOH22" i="96"/>
  <c r="BOG22" i="96"/>
  <c r="BOF22" i="96"/>
  <c r="BOE22" i="96"/>
  <c r="BOD22" i="96"/>
  <c r="BOC22" i="96"/>
  <c r="BOB22" i="96"/>
  <c r="BOA22" i="96"/>
  <c r="BNZ22" i="96"/>
  <c r="BNY22" i="96"/>
  <c r="BNX22" i="96"/>
  <c r="BNW22" i="96"/>
  <c r="BNV22" i="96"/>
  <c r="BNU22" i="96"/>
  <c r="BNT22" i="96"/>
  <c r="BNS22" i="96"/>
  <c r="BNR22" i="96"/>
  <c r="BNQ22" i="96"/>
  <c r="BNP22" i="96"/>
  <c r="BNO22" i="96"/>
  <c r="BNN22" i="96"/>
  <c r="BNM22" i="96"/>
  <c r="BNL22" i="96"/>
  <c r="BNK22" i="96"/>
  <c r="BNJ22" i="96"/>
  <c r="BNI22" i="96"/>
  <c r="BNH22" i="96"/>
  <c r="BNG22" i="96"/>
  <c r="BNF22" i="96"/>
  <c r="BNE22" i="96"/>
  <c r="BND22" i="96"/>
  <c r="BNC22" i="96"/>
  <c r="BNB22" i="96"/>
  <c r="BNA22" i="96"/>
  <c r="BMZ22" i="96"/>
  <c r="BMY22" i="96"/>
  <c r="BMX22" i="96"/>
  <c r="BMW22" i="96"/>
  <c r="BMV22" i="96"/>
  <c r="BMU22" i="96"/>
  <c r="BMT22" i="96"/>
  <c r="BMS22" i="96"/>
  <c r="BMR22" i="96"/>
  <c r="BMQ22" i="96"/>
  <c r="BMP22" i="96"/>
  <c r="BMO22" i="96"/>
  <c r="BMN22" i="96"/>
  <c r="BMM22" i="96"/>
  <c r="BML22" i="96"/>
  <c r="BMK22" i="96"/>
  <c r="BMJ22" i="96"/>
  <c r="BMI22" i="96"/>
  <c r="BMH22" i="96"/>
  <c r="BMG22" i="96"/>
  <c r="BMF22" i="96"/>
  <c r="BME22" i="96"/>
  <c r="BMD22" i="96"/>
  <c r="BMC22" i="96"/>
  <c r="BMB22" i="96"/>
  <c r="BMA22" i="96"/>
  <c r="BLZ22" i="96"/>
  <c r="BLY22" i="96"/>
  <c r="BLX22" i="96"/>
  <c r="BLW22" i="96"/>
  <c r="BLV22" i="96"/>
  <c r="BLU22" i="96"/>
  <c r="BLT22" i="96"/>
  <c r="BLS22" i="96"/>
  <c r="BLR22" i="96"/>
  <c r="BLQ22" i="96"/>
  <c r="BLP22" i="96"/>
  <c r="BLO22" i="96"/>
  <c r="BLN22" i="96"/>
  <c r="BLM22" i="96"/>
  <c r="BLL22" i="96"/>
  <c r="BLK22" i="96"/>
  <c r="BLJ22" i="96"/>
  <c r="BLI22" i="96"/>
  <c r="BLH22" i="96"/>
  <c r="BLG22" i="96"/>
  <c r="BLF22" i="96"/>
  <c r="BLE22" i="96"/>
  <c r="BLD22" i="96"/>
  <c r="BLC22" i="96"/>
  <c r="BLB22" i="96"/>
  <c r="BLA22" i="96"/>
  <c r="BKZ22" i="96"/>
  <c r="BKY22" i="96"/>
  <c r="BKX22" i="96"/>
  <c r="BKW22" i="96"/>
  <c r="BKV22" i="96"/>
  <c r="BKU22" i="96"/>
  <c r="BKT22" i="96"/>
  <c r="BKS22" i="96"/>
  <c r="BKR22" i="96"/>
  <c r="BKQ22" i="96"/>
  <c r="BKP22" i="96"/>
  <c r="BKO22" i="96"/>
  <c r="BKN22" i="96"/>
  <c r="BKM22" i="96"/>
  <c r="BKL22" i="96"/>
  <c r="BKK22" i="96"/>
  <c r="BKJ22" i="96"/>
  <c r="BKI22" i="96"/>
  <c r="BKH22" i="96"/>
  <c r="BKG22" i="96"/>
  <c r="BKF22" i="96"/>
  <c r="BKE22" i="96"/>
  <c r="BKD22" i="96"/>
  <c r="BKC22" i="96"/>
  <c r="BKB22" i="96"/>
  <c r="BKA22" i="96"/>
  <c r="BJZ22" i="96"/>
  <c r="BJY22" i="96"/>
  <c r="BJX22" i="96"/>
  <c r="BJW22" i="96"/>
  <c r="BJV22" i="96"/>
  <c r="BJU22" i="96"/>
  <c r="BJT22" i="96"/>
  <c r="BJS22" i="96"/>
  <c r="BJR22" i="96"/>
  <c r="BJQ22" i="96"/>
  <c r="BJP22" i="96"/>
  <c r="BJO22" i="96"/>
  <c r="BJN22" i="96"/>
  <c r="BJM22" i="96"/>
  <c r="BJL22" i="96"/>
  <c r="BJK22" i="96"/>
  <c r="BJJ22" i="96"/>
  <c r="BJI22" i="96"/>
  <c r="BJH22" i="96"/>
  <c r="BJG22" i="96"/>
  <c r="BJF22" i="96"/>
  <c r="BJE22" i="96"/>
  <c r="BJD22" i="96"/>
  <c r="BJC22" i="96"/>
  <c r="BJB22" i="96"/>
  <c r="BJA22" i="96"/>
  <c r="BIZ22" i="96"/>
  <c r="BIY22" i="96"/>
  <c r="BIX22" i="96"/>
  <c r="BIW22" i="96"/>
  <c r="BIV22" i="96"/>
  <c r="BIU22" i="96"/>
  <c r="BIT22" i="96"/>
  <c r="BIS22" i="96"/>
  <c r="BIR22" i="96"/>
  <c r="BIQ22" i="96"/>
  <c r="BIP22" i="96"/>
  <c r="BIO22" i="96"/>
  <c r="BIN22" i="96"/>
  <c r="BIM22" i="96"/>
  <c r="BIL22" i="96"/>
  <c r="BIK22" i="96"/>
  <c r="BIJ22" i="96"/>
  <c r="BII22" i="96"/>
  <c r="BIH22" i="96"/>
  <c r="BIG22" i="96"/>
  <c r="BIF22" i="96"/>
  <c r="BIE22" i="96"/>
  <c r="BID22" i="96"/>
  <c r="BIC22" i="96"/>
  <c r="BIB22" i="96"/>
  <c r="BIA22" i="96"/>
  <c r="BHZ22" i="96"/>
  <c r="BHY22" i="96"/>
  <c r="BHX22" i="96"/>
  <c r="BHW22" i="96"/>
  <c r="BHV22" i="96"/>
  <c r="BHU22" i="96"/>
  <c r="BHT22" i="96"/>
  <c r="BHS22" i="96"/>
  <c r="BHR22" i="96"/>
  <c r="BHQ22" i="96"/>
  <c r="BHP22" i="96"/>
  <c r="BHO22" i="96"/>
  <c r="BHN22" i="96"/>
  <c r="BHM22" i="96"/>
  <c r="BHL22" i="96"/>
  <c r="BHK22" i="96"/>
  <c r="BHJ22" i="96"/>
  <c r="BHI22" i="96"/>
  <c r="BHH22" i="96"/>
  <c r="BHG22" i="96"/>
  <c r="BHF22" i="96"/>
  <c r="BHE22" i="96"/>
  <c r="BHD22" i="96"/>
  <c r="BHC22" i="96"/>
  <c r="BHB22" i="96"/>
  <c r="BHA22" i="96"/>
  <c r="BGZ22" i="96"/>
  <c r="BGY22" i="96"/>
  <c r="BGX22" i="96"/>
  <c r="BGW22" i="96"/>
  <c r="BGV22" i="96"/>
  <c r="BGU22" i="96"/>
  <c r="BGT22" i="96"/>
  <c r="BGS22" i="96"/>
  <c r="BGR22" i="96"/>
  <c r="BGQ22" i="96"/>
  <c r="BGP22" i="96"/>
  <c r="BGO22" i="96"/>
  <c r="BGN22" i="96"/>
  <c r="BGM22" i="96"/>
  <c r="BGL22" i="96"/>
  <c r="BGK22" i="96"/>
  <c r="BGJ22" i="96"/>
  <c r="BGI22" i="96"/>
  <c r="BGH22" i="96"/>
  <c r="BGG22" i="96"/>
  <c r="BGF22" i="96"/>
  <c r="BGE22" i="96"/>
  <c r="BGD22" i="96"/>
  <c r="BGC22" i="96"/>
  <c r="BGB22" i="96"/>
  <c r="BGA22" i="96"/>
  <c r="BFZ22" i="96"/>
  <c r="BFY22" i="96"/>
  <c r="BFX22" i="96"/>
  <c r="BFW22" i="96"/>
  <c r="BFV22" i="96"/>
  <c r="BFU22" i="96"/>
  <c r="BFT22" i="96"/>
  <c r="BFS22" i="96"/>
  <c r="BFR22" i="96"/>
  <c r="BFQ22" i="96"/>
  <c r="BFP22" i="96"/>
  <c r="BFO22" i="96"/>
  <c r="BFN22" i="96"/>
  <c r="BFM22" i="96"/>
  <c r="BFL22" i="96"/>
  <c r="BFK22" i="96"/>
  <c r="BFJ22" i="96"/>
  <c r="BFI22" i="96"/>
  <c r="BFH22" i="96"/>
  <c r="BFG22" i="96"/>
  <c r="BFF22" i="96"/>
  <c r="BFE22" i="96"/>
  <c r="BFD22" i="96"/>
  <c r="BFC22" i="96"/>
  <c r="BFB22" i="96"/>
  <c r="BFA22" i="96"/>
  <c r="BEZ22" i="96"/>
  <c r="BEY22" i="96"/>
  <c r="BEX22" i="96"/>
  <c r="BEW22" i="96"/>
  <c r="BEV22" i="96"/>
  <c r="BEU22" i="96"/>
  <c r="BET22" i="96"/>
  <c r="BES22" i="96"/>
  <c r="BER22" i="96"/>
  <c r="BEQ22" i="96"/>
  <c r="BEP22" i="96"/>
  <c r="BEO22" i="96"/>
  <c r="BEN22" i="96"/>
  <c r="BEM22" i="96"/>
  <c r="BEL22" i="96"/>
  <c r="BEK22" i="96"/>
  <c r="BEJ22" i="96"/>
  <c r="BEI22" i="96"/>
  <c r="BEH22" i="96"/>
  <c r="BEG22" i="96"/>
  <c r="BEF22" i="96"/>
  <c r="BEE22" i="96"/>
  <c r="BED22" i="96"/>
  <c r="BEC22" i="96"/>
  <c r="BEB22" i="96"/>
  <c r="BEA22" i="96"/>
  <c r="BDZ22" i="96"/>
  <c r="BDY22" i="96"/>
  <c r="BDX22" i="96"/>
  <c r="BDW22" i="96"/>
  <c r="BDV22" i="96"/>
  <c r="BDU22" i="96"/>
  <c r="BDT22" i="96"/>
  <c r="BDS22" i="96"/>
  <c r="BDR22" i="96"/>
  <c r="BDQ22" i="96"/>
  <c r="BDP22" i="96"/>
  <c r="BDO22" i="96"/>
  <c r="BDN22" i="96"/>
  <c r="BDM22" i="96"/>
  <c r="BDL22" i="96"/>
  <c r="BDK22" i="96"/>
  <c r="BDJ22" i="96"/>
  <c r="BDI22" i="96"/>
  <c r="BDH22" i="96"/>
  <c r="BDG22" i="96"/>
  <c r="BDF22" i="96"/>
  <c r="BDE22" i="96"/>
  <c r="BDD22" i="96"/>
  <c r="BDC22" i="96"/>
  <c r="BDB22" i="96"/>
  <c r="BDA22" i="96"/>
  <c r="BCZ22" i="96"/>
  <c r="BCY22" i="96"/>
  <c r="BCX22" i="96"/>
  <c r="BCW22" i="96"/>
  <c r="BCV22" i="96"/>
  <c r="BCU22" i="96"/>
  <c r="BCT22" i="96"/>
  <c r="BCS22" i="96"/>
  <c r="BCR22" i="96"/>
  <c r="BCQ22" i="96"/>
  <c r="BCP22" i="96"/>
  <c r="BCO22" i="96"/>
  <c r="BCN22" i="96"/>
  <c r="BCM22" i="96"/>
  <c r="BCL22" i="96"/>
  <c r="BCK22" i="96"/>
  <c r="BCJ22" i="96"/>
  <c r="BCI22" i="96"/>
  <c r="BCH22" i="96"/>
  <c r="BCG22" i="96"/>
  <c r="BCF22" i="96"/>
  <c r="BCE22" i="96"/>
  <c r="BCD22" i="96"/>
  <c r="BCC22" i="96"/>
  <c r="BCB22" i="96"/>
  <c r="BCA22" i="96"/>
  <c r="BBZ22" i="96"/>
  <c r="BBY22" i="96"/>
  <c r="BBX22" i="96"/>
  <c r="BBW22" i="96"/>
  <c r="BBV22" i="96"/>
  <c r="BBU22" i="96"/>
  <c r="BBT22" i="96"/>
  <c r="BBS22" i="96"/>
  <c r="BBR22" i="96"/>
  <c r="BBQ22" i="96"/>
  <c r="BBP22" i="96"/>
  <c r="BBO22" i="96"/>
  <c r="BBN22" i="96"/>
  <c r="BBM22" i="96"/>
  <c r="BBL22" i="96"/>
  <c r="BBK22" i="96"/>
  <c r="BBJ22" i="96"/>
  <c r="BBI22" i="96"/>
  <c r="BBH22" i="96"/>
  <c r="BBG22" i="96"/>
  <c r="BBF22" i="96"/>
  <c r="BBE22" i="96"/>
  <c r="BBD22" i="96"/>
  <c r="BBC22" i="96"/>
  <c r="BBB22" i="96"/>
  <c r="BBA22" i="96"/>
  <c r="BAZ22" i="96"/>
  <c r="BAY22" i="96"/>
  <c r="BAX22" i="96"/>
  <c r="BAW22" i="96"/>
  <c r="BAV22" i="96"/>
  <c r="BAU22" i="96"/>
  <c r="BAT22" i="96"/>
  <c r="BAS22" i="96"/>
  <c r="BAR22" i="96"/>
  <c r="BAQ22" i="96"/>
  <c r="BAP22" i="96"/>
  <c r="BAO22" i="96"/>
  <c r="BAN22" i="96"/>
  <c r="BAM22" i="96"/>
  <c r="BAL22" i="96"/>
  <c r="BAK22" i="96"/>
  <c r="BAJ22" i="96"/>
  <c r="BAI22" i="96"/>
  <c r="BAH22" i="96"/>
  <c r="BAG22" i="96"/>
  <c r="BAF22" i="96"/>
  <c r="BAE22" i="96"/>
  <c r="BAD22" i="96"/>
  <c r="BAC22" i="96"/>
  <c r="BAB22" i="96"/>
  <c r="BAA22" i="96"/>
  <c r="AZZ22" i="96"/>
  <c r="AZY22" i="96"/>
  <c r="AZX22" i="96"/>
  <c r="AZW22" i="96"/>
  <c r="AZV22" i="96"/>
  <c r="AZU22" i="96"/>
  <c r="AZT22" i="96"/>
  <c r="AZS22" i="96"/>
  <c r="AZR22" i="96"/>
  <c r="AZQ22" i="96"/>
  <c r="AZP22" i="96"/>
  <c r="AZO22" i="96"/>
  <c r="AZN22" i="96"/>
  <c r="AZM22" i="96"/>
  <c r="AZL22" i="96"/>
  <c r="AZK22" i="96"/>
  <c r="AZJ22" i="96"/>
  <c r="AZI22" i="96"/>
  <c r="AZH22" i="96"/>
  <c r="AZG22" i="96"/>
  <c r="AZF22" i="96"/>
  <c r="AZE22" i="96"/>
  <c r="AZD22" i="96"/>
  <c r="AZC22" i="96"/>
  <c r="AZB22" i="96"/>
  <c r="AZA22" i="96"/>
  <c r="AYZ22" i="96"/>
  <c r="AYY22" i="96"/>
  <c r="AYX22" i="96"/>
  <c r="AYW22" i="96"/>
  <c r="AYV22" i="96"/>
  <c r="AYU22" i="96"/>
  <c r="AYT22" i="96"/>
  <c r="AYS22" i="96"/>
  <c r="AYR22" i="96"/>
  <c r="AYQ22" i="96"/>
  <c r="AYP22" i="96"/>
  <c r="AYO22" i="96"/>
  <c r="AYN22" i="96"/>
  <c r="AYM22" i="96"/>
  <c r="AYL22" i="96"/>
  <c r="AYK22" i="96"/>
  <c r="AYJ22" i="96"/>
  <c r="AYI22" i="96"/>
  <c r="AYH22" i="96"/>
  <c r="AYG22" i="96"/>
  <c r="AYF22" i="96"/>
  <c r="AYE22" i="96"/>
  <c r="AYD22" i="96"/>
  <c r="AYC22" i="96"/>
  <c r="AYB22" i="96"/>
  <c r="AYA22" i="96"/>
  <c r="AXZ22" i="96"/>
  <c r="AXY22" i="96"/>
  <c r="AXX22" i="96"/>
  <c r="AXW22" i="96"/>
  <c r="AXV22" i="96"/>
  <c r="AXU22" i="96"/>
  <c r="AXT22" i="96"/>
  <c r="AXS22" i="96"/>
  <c r="AXR22" i="96"/>
  <c r="AXQ22" i="96"/>
  <c r="AXP22" i="96"/>
  <c r="AXO22" i="96"/>
  <c r="AXN22" i="96"/>
  <c r="AXM22" i="96"/>
  <c r="AXL22" i="96"/>
  <c r="AXK22" i="96"/>
  <c r="AXJ22" i="96"/>
  <c r="AXI22" i="96"/>
  <c r="AXH22" i="96"/>
  <c r="AXG22" i="96"/>
  <c r="AXF22" i="96"/>
  <c r="AXE22" i="96"/>
  <c r="AXD22" i="96"/>
  <c r="AXC22" i="96"/>
  <c r="AXB22" i="96"/>
  <c r="AXA22" i="96"/>
  <c r="AWZ22" i="96"/>
  <c r="AWY22" i="96"/>
  <c r="AWX22" i="96"/>
  <c r="AWW22" i="96"/>
  <c r="AWV22" i="96"/>
  <c r="AWU22" i="96"/>
  <c r="AWT22" i="96"/>
  <c r="AWS22" i="96"/>
  <c r="AWR22" i="96"/>
  <c r="AWQ22" i="96"/>
  <c r="AWP22" i="96"/>
  <c r="AWO22" i="96"/>
  <c r="AWN22" i="96"/>
  <c r="AWM22" i="96"/>
  <c r="AWL22" i="96"/>
  <c r="AWK22" i="96"/>
  <c r="AWJ22" i="96"/>
  <c r="AWI22" i="96"/>
  <c r="AWH22" i="96"/>
  <c r="AWG22" i="96"/>
  <c r="AWF22" i="96"/>
  <c r="AWE22" i="96"/>
  <c r="AWD22" i="96"/>
  <c r="AWC22" i="96"/>
  <c r="AWB22" i="96"/>
  <c r="AWA22" i="96"/>
  <c r="AVZ22" i="96"/>
  <c r="AVY22" i="96"/>
  <c r="AVX22" i="96"/>
  <c r="AVW22" i="96"/>
  <c r="AVV22" i="96"/>
  <c r="AVU22" i="96"/>
  <c r="AVT22" i="96"/>
  <c r="AVS22" i="96"/>
  <c r="AVR22" i="96"/>
  <c r="AVQ22" i="96"/>
  <c r="AVP22" i="96"/>
  <c r="AVO22" i="96"/>
  <c r="AVN22" i="96"/>
  <c r="AVM22" i="96"/>
  <c r="AVL22" i="96"/>
  <c r="AVK22" i="96"/>
  <c r="AVJ22" i="96"/>
  <c r="AVI22" i="96"/>
  <c r="AVH22" i="96"/>
  <c r="AVG22" i="96"/>
  <c r="AVF22" i="96"/>
  <c r="AVE22" i="96"/>
  <c r="AVD22" i="96"/>
  <c r="AVC22" i="96"/>
  <c r="AVB22" i="96"/>
  <c r="AVA22" i="96"/>
  <c r="AUZ22" i="96"/>
  <c r="AUY22" i="96"/>
  <c r="AUX22" i="96"/>
  <c r="AUW22" i="96"/>
  <c r="AUV22" i="96"/>
  <c r="AUU22" i="96"/>
  <c r="AUT22" i="96"/>
  <c r="AUS22" i="96"/>
  <c r="AUR22" i="96"/>
  <c r="AUQ22" i="96"/>
  <c r="AUP22" i="96"/>
  <c r="AUO22" i="96"/>
  <c r="AUN22" i="96"/>
  <c r="AUM22" i="96"/>
  <c r="AUL22" i="96"/>
  <c r="AUK22" i="96"/>
  <c r="AUJ22" i="96"/>
  <c r="AUI22" i="96"/>
  <c r="AUH22" i="96"/>
  <c r="AUG22" i="96"/>
  <c r="AUF22" i="96"/>
  <c r="AUE22" i="96"/>
  <c r="AUD22" i="96"/>
  <c r="AUC22" i="96"/>
  <c r="AUB22" i="96"/>
  <c r="AUA22" i="96"/>
  <c r="ATZ22" i="96"/>
  <c r="ATY22" i="96"/>
  <c r="ATX22" i="96"/>
  <c r="ATW22" i="96"/>
  <c r="ATV22" i="96"/>
  <c r="ATU22" i="96"/>
  <c r="ATT22" i="96"/>
  <c r="ATS22" i="96"/>
  <c r="ATR22" i="96"/>
  <c r="ATQ22" i="96"/>
  <c r="ATP22" i="96"/>
  <c r="ATO22" i="96"/>
  <c r="ATN22" i="96"/>
  <c r="ATM22" i="96"/>
  <c r="ATL22" i="96"/>
  <c r="ATK22" i="96"/>
  <c r="ATJ22" i="96"/>
  <c r="ATI22" i="96"/>
  <c r="ATH22" i="96"/>
  <c r="ATG22" i="96"/>
  <c r="ATF22" i="96"/>
  <c r="ATE22" i="96"/>
  <c r="ATD22" i="96"/>
  <c r="ATC22" i="96"/>
  <c r="ATB22" i="96"/>
  <c r="ATA22" i="96"/>
  <c r="ASZ22" i="96"/>
  <c r="ASY22" i="96"/>
  <c r="ASX22" i="96"/>
  <c r="ASW22" i="96"/>
  <c r="ASV22" i="96"/>
  <c r="ASU22" i="96"/>
  <c r="AST22" i="96"/>
  <c r="ASS22" i="96"/>
  <c r="ASR22" i="96"/>
  <c r="ASQ22" i="96"/>
  <c r="ASP22" i="96"/>
  <c r="ASO22" i="96"/>
  <c r="ASN22" i="96"/>
  <c r="ASM22" i="96"/>
  <c r="ASL22" i="96"/>
  <c r="ASK22" i="96"/>
  <c r="ASJ22" i="96"/>
  <c r="ASI22" i="96"/>
  <c r="ASH22" i="96"/>
  <c r="ASG22" i="96"/>
  <c r="ASF22" i="96"/>
  <c r="ASE22" i="96"/>
  <c r="ASD22" i="96"/>
  <c r="ASC22" i="96"/>
  <c r="ASB22" i="96"/>
  <c r="ASA22" i="96"/>
  <c r="ARZ22" i="96"/>
  <c r="ARY22" i="96"/>
  <c r="ARX22" i="96"/>
  <c r="ARW22" i="96"/>
  <c r="ARV22" i="96"/>
  <c r="ARU22" i="96"/>
  <c r="ART22" i="96"/>
  <c r="ARS22" i="96"/>
  <c r="ARR22" i="96"/>
  <c r="ARQ22" i="96"/>
  <c r="ARP22" i="96"/>
  <c r="ARO22" i="96"/>
  <c r="ARN22" i="96"/>
  <c r="ARM22" i="96"/>
  <c r="ARL22" i="96"/>
  <c r="ARK22" i="96"/>
  <c r="ARJ22" i="96"/>
  <c r="ARI22" i="96"/>
  <c r="ARH22" i="96"/>
  <c r="ARG22" i="96"/>
  <c r="ARF22" i="96"/>
  <c r="ARE22" i="96"/>
  <c r="ARD22" i="96"/>
  <c r="ARC22" i="96"/>
  <c r="ARB22" i="96"/>
  <c r="ARA22" i="96"/>
  <c r="AQZ22" i="96"/>
  <c r="AQY22" i="96"/>
  <c r="AQX22" i="96"/>
  <c r="AQW22" i="96"/>
  <c r="AQV22" i="96"/>
  <c r="AQU22" i="96"/>
  <c r="AQT22" i="96"/>
  <c r="AQS22" i="96"/>
  <c r="AQR22" i="96"/>
  <c r="AQQ22" i="96"/>
  <c r="AQP22" i="96"/>
  <c r="AQO22" i="96"/>
  <c r="AQN22" i="96"/>
  <c r="AQM22" i="96"/>
  <c r="AQL22" i="96"/>
  <c r="AQK22" i="96"/>
  <c r="AQJ22" i="96"/>
  <c r="AQI22" i="96"/>
  <c r="AQH22" i="96"/>
  <c r="AQG22" i="96"/>
  <c r="AQF22" i="96"/>
  <c r="AQE22" i="96"/>
  <c r="AQD22" i="96"/>
  <c r="AQC22" i="96"/>
  <c r="AQB22" i="96"/>
  <c r="AQA22" i="96"/>
  <c r="APZ22" i="96"/>
  <c r="APY22" i="96"/>
  <c r="APX22" i="96"/>
  <c r="APW22" i="96"/>
  <c r="APV22" i="96"/>
  <c r="APU22" i="96"/>
  <c r="APT22" i="96"/>
  <c r="APS22" i="96"/>
  <c r="APR22" i="96"/>
  <c r="APQ22" i="96"/>
  <c r="APP22" i="96"/>
  <c r="APO22" i="96"/>
  <c r="APN22" i="96"/>
  <c r="APM22" i="96"/>
  <c r="APL22" i="96"/>
  <c r="APK22" i="96"/>
  <c r="APJ22" i="96"/>
  <c r="API22" i="96"/>
  <c r="APH22" i="96"/>
  <c r="APG22" i="96"/>
  <c r="APF22" i="96"/>
  <c r="APE22" i="96"/>
  <c r="APD22" i="96"/>
  <c r="APC22" i="96"/>
  <c r="APB22" i="96"/>
  <c r="APA22" i="96"/>
  <c r="AOZ22" i="96"/>
  <c r="AOY22" i="96"/>
  <c r="AOX22" i="96"/>
  <c r="AOW22" i="96"/>
  <c r="AOV22" i="96"/>
  <c r="AOU22" i="96"/>
  <c r="AOT22" i="96"/>
  <c r="AOS22" i="96"/>
  <c r="AOR22" i="96"/>
  <c r="AOQ22" i="96"/>
  <c r="AOP22" i="96"/>
  <c r="AOO22" i="96"/>
  <c r="AON22" i="96"/>
  <c r="AOM22" i="96"/>
  <c r="AOL22" i="96"/>
  <c r="AOK22" i="96"/>
  <c r="AOJ22" i="96"/>
  <c r="AOI22" i="96"/>
  <c r="AOH22" i="96"/>
  <c r="AOG22" i="96"/>
  <c r="AOF22" i="96"/>
  <c r="AOE22" i="96"/>
  <c r="AOD22" i="96"/>
  <c r="AOC22" i="96"/>
  <c r="AOB22" i="96"/>
  <c r="AOA22" i="96"/>
  <c r="ANZ22" i="96"/>
  <c r="ANY22" i="96"/>
  <c r="ANX22" i="96"/>
  <c r="ANW22" i="96"/>
  <c r="ANV22" i="96"/>
  <c r="ANU22" i="96"/>
  <c r="ANT22" i="96"/>
  <c r="ANS22" i="96"/>
  <c r="ANR22" i="96"/>
  <c r="ANQ22" i="96"/>
  <c r="ANP22" i="96"/>
  <c r="ANO22" i="96"/>
  <c r="ANN22" i="96"/>
  <c r="ANM22" i="96"/>
  <c r="ANL22" i="96"/>
  <c r="ANK22" i="96"/>
  <c r="ANJ22" i="96"/>
  <c r="ANI22" i="96"/>
  <c r="ANH22" i="96"/>
  <c r="ANG22" i="96"/>
  <c r="ANF22" i="96"/>
  <c r="ANE22" i="96"/>
  <c r="AND22" i="96"/>
  <c r="ANC22" i="96"/>
  <c r="ANB22" i="96"/>
  <c r="ANA22" i="96"/>
  <c r="AMZ22" i="96"/>
  <c r="AMY22" i="96"/>
  <c r="AMX22" i="96"/>
  <c r="AMW22" i="96"/>
  <c r="AMV22" i="96"/>
  <c r="AMU22" i="96"/>
  <c r="AMT22" i="96"/>
  <c r="AMS22" i="96"/>
  <c r="AMR22" i="96"/>
  <c r="AMQ22" i="96"/>
  <c r="AMP22" i="96"/>
  <c r="AMO22" i="96"/>
  <c r="AMN22" i="96"/>
  <c r="AMM22" i="96"/>
  <c r="AML22" i="96"/>
  <c r="AMK22" i="96"/>
  <c r="AMJ22" i="96"/>
  <c r="AMI22" i="96"/>
  <c r="AMH22" i="96"/>
  <c r="AMG22" i="96"/>
  <c r="AMF22" i="96"/>
  <c r="AME22" i="96"/>
  <c r="AMD22" i="96"/>
  <c r="AMC22" i="96"/>
  <c r="AMB22" i="96"/>
  <c r="AMA22" i="96"/>
  <c r="ALZ22" i="96"/>
  <c r="ALY22" i="96"/>
  <c r="ALX22" i="96"/>
  <c r="ALW22" i="96"/>
  <c r="ALV22" i="96"/>
  <c r="ALU22" i="96"/>
  <c r="ALT22" i="96"/>
  <c r="ALS22" i="96"/>
  <c r="ALR22" i="96"/>
  <c r="ALQ22" i="96"/>
  <c r="ALP22" i="96"/>
  <c r="ALO22" i="96"/>
  <c r="ALN22" i="96"/>
  <c r="ALM22" i="96"/>
  <c r="ALL22" i="96"/>
  <c r="ALK22" i="96"/>
  <c r="ALJ22" i="96"/>
  <c r="ALI22" i="96"/>
  <c r="ALH22" i="96"/>
  <c r="ALG22" i="96"/>
  <c r="ALF22" i="96"/>
  <c r="ALE22" i="96"/>
  <c r="ALD22" i="96"/>
  <c r="ALC22" i="96"/>
  <c r="ALB22" i="96"/>
  <c r="ALA22" i="96"/>
  <c r="AKZ22" i="96"/>
  <c r="AKY22" i="96"/>
  <c r="AKX22" i="96"/>
  <c r="AKW22" i="96"/>
  <c r="AKV22" i="96"/>
  <c r="AKU22" i="96"/>
  <c r="AKT22" i="96"/>
  <c r="AKS22" i="96"/>
  <c r="AKR22" i="96"/>
  <c r="AKQ22" i="96"/>
  <c r="AKP22" i="96"/>
  <c r="AKO22" i="96"/>
  <c r="AKN22" i="96"/>
  <c r="AKM22" i="96"/>
  <c r="AKL22" i="96"/>
  <c r="AKK22" i="96"/>
  <c r="AKJ22" i="96"/>
  <c r="AKI22" i="96"/>
  <c r="AKH22" i="96"/>
  <c r="AKG22" i="96"/>
  <c r="AKF22" i="96"/>
  <c r="AKE22" i="96"/>
  <c r="AKD22" i="96"/>
  <c r="AKC22" i="96"/>
  <c r="AKB22" i="96"/>
  <c r="AKA22" i="96"/>
  <c r="AJZ22" i="96"/>
  <c r="AJY22" i="96"/>
  <c r="AJX22" i="96"/>
  <c r="AJW22" i="96"/>
  <c r="AJV22" i="96"/>
  <c r="AJU22" i="96"/>
  <c r="AJT22" i="96"/>
  <c r="AJS22" i="96"/>
  <c r="AJR22" i="96"/>
  <c r="AJQ22" i="96"/>
  <c r="AJP22" i="96"/>
  <c r="AJO22" i="96"/>
  <c r="AJN22" i="96"/>
  <c r="AJM22" i="96"/>
  <c r="AJL22" i="96"/>
  <c r="AJK22" i="96"/>
  <c r="AJJ22" i="96"/>
  <c r="AJI22" i="96"/>
  <c r="AJH22" i="96"/>
  <c r="AJG22" i="96"/>
  <c r="AJF22" i="96"/>
  <c r="AJE22" i="96"/>
  <c r="AJD22" i="96"/>
  <c r="AJC22" i="96"/>
  <c r="AJB22" i="96"/>
  <c r="AJA22" i="96"/>
  <c r="AIZ22" i="96"/>
  <c r="AIY22" i="96"/>
  <c r="AIX22" i="96"/>
  <c r="AIW22" i="96"/>
  <c r="AIV22" i="96"/>
  <c r="AIU22" i="96"/>
  <c r="AIT22" i="96"/>
  <c r="AIS22" i="96"/>
  <c r="AIR22" i="96"/>
  <c r="AIQ22" i="96"/>
  <c r="AIP22" i="96"/>
  <c r="AIO22" i="96"/>
  <c r="AIN22" i="96"/>
  <c r="AIM22" i="96"/>
  <c r="AIL22" i="96"/>
  <c r="AIK22" i="96"/>
  <c r="AIJ22" i="96"/>
  <c r="AII22" i="96"/>
  <c r="AIH22" i="96"/>
  <c r="AIG22" i="96"/>
  <c r="AIF22" i="96"/>
  <c r="AIE22" i="96"/>
  <c r="AID22" i="96"/>
  <c r="AIC22" i="96"/>
  <c r="AIB22" i="96"/>
  <c r="AIA22" i="96"/>
  <c r="AHZ22" i="96"/>
  <c r="AHY22" i="96"/>
  <c r="AHX22" i="96"/>
  <c r="AHW22" i="96"/>
  <c r="AHV22" i="96"/>
  <c r="AHU22" i="96"/>
  <c r="AHT22" i="96"/>
  <c r="AHS22" i="96"/>
  <c r="AHR22" i="96"/>
  <c r="AHQ22" i="96"/>
  <c r="AHP22" i="96"/>
  <c r="AHO22" i="96"/>
  <c r="AHN22" i="96"/>
  <c r="AHM22" i="96"/>
  <c r="AHL22" i="96"/>
  <c r="AHK22" i="96"/>
  <c r="AHJ22" i="96"/>
  <c r="AHI22" i="96"/>
  <c r="AHH22" i="96"/>
  <c r="AHG22" i="96"/>
  <c r="AHF22" i="96"/>
  <c r="AHE22" i="96"/>
  <c r="AHD22" i="96"/>
  <c r="AHC22" i="96"/>
  <c r="AHB22" i="96"/>
  <c r="AHA22" i="96"/>
  <c r="AGZ22" i="96"/>
  <c r="AGY22" i="96"/>
  <c r="AGX22" i="96"/>
  <c r="AGW22" i="96"/>
  <c r="AGV22" i="96"/>
  <c r="AGU22" i="96"/>
  <c r="AGT22" i="96"/>
  <c r="AGS22" i="96"/>
  <c r="AGR22" i="96"/>
  <c r="AGQ22" i="96"/>
  <c r="AGP22" i="96"/>
  <c r="AGO22" i="96"/>
  <c r="AGN22" i="96"/>
  <c r="AGM22" i="96"/>
  <c r="AGL22" i="96"/>
  <c r="AGK22" i="96"/>
  <c r="AGJ22" i="96"/>
  <c r="AGI22" i="96"/>
  <c r="AGH22" i="96"/>
  <c r="AGG22" i="96"/>
  <c r="AGF22" i="96"/>
  <c r="AGE22" i="96"/>
  <c r="AGD22" i="96"/>
  <c r="AGC22" i="96"/>
  <c r="AGB22" i="96"/>
  <c r="AGA22" i="96"/>
  <c r="AFZ22" i="96"/>
  <c r="AFY22" i="96"/>
  <c r="AFX22" i="96"/>
  <c r="AFW22" i="96"/>
  <c r="AFV22" i="96"/>
  <c r="AFU22" i="96"/>
  <c r="AFT22" i="96"/>
  <c r="AFS22" i="96"/>
  <c r="AFR22" i="96"/>
  <c r="AFQ22" i="96"/>
  <c r="AFP22" i="96"/>
  <c r="AFO22" i="96"/>
  <c r="AFN22" i="96"/>
  <c r="AFM22" i="96"/>
  <c r="AFL22" i="96"/>
  <c r="AFK22" i="96"/>
  <c r="AFJ22" i="96"/>
  <c r="AFI22" i="96"/>
  <c r="AFH22" i="96"/>
  <c r="AFG22" i="96"/>
  <c r="AFF22" i="96"/>
  <c r="AFE22" i="96"/>
  <c r="AFD22" i="96"/>
  <c r="AFC22" i="96"/>
  <c r="AFB22" i="96"/>
  <c r="AFA22" i="96"/>
  <c r="AEZ22" i="96"/>
  <c r="AEY22" i="96"/>
  <c r="AEX22" i="96"/>
  <c r="AEW22" i="96"/>
  <c r="AEV22" i="96"/>
  <c r="AEU22" i="96"/>
  <c r="AET22" i="96"/>
  <c r="AES22" i="96"/>
  <c r="AER22" i="96"/>
  <c r="AEQ22" i="96"/>
  <c r="AEP22" i="96"/>
  <c r="AEO22" i="96"/>
  <c r="AEN22" i="96"/>
  <c r="AEM22" i="96"/>
  <c r="AEL22" i="96"/>
  <c r="AEK22" i="96"/>
  <c r="AEJ22" i="96"/>
  <c r="AEI22" i="96"/>
  <c r="AEH22" i="96"/>
  <c r="AEG22" i="96"/>
  <c r="AEF22" i="96"/>
  <c r="AEE22" i="96"/>
  <c r="AED22" i="96"/>
  <c r="AEC22" i="96"/>
  <c r="AEB22" i="96"/>
  <c r="AEA22" i="96"/>
  <c r="ADZ22" i="96"/>
  <c r="ADY22" i="96"/>
  <c r="ADX22" i="96"/>
  <c r="ADW22" i="96"/>
  <c r="ADV22" i="96"/>
  <c r="ADU22" i="96"/>
  <c r="ADT22" i="96"/>
  <c r="ADS22" i="96"/>
  <c r="ADR22" i="96"/>
  <c r="ADQ22" i="96"/>
  <c r="ADP22" i="96"/>
  <c r="ADO22" i="96"/>
  <c r="ADN22" i="96"/>
  <c r="ADM22" i="96"/>
  <c r="ADL22" i="96"/>
  <c r="ADK22" i="96"/>
  <c r="ADJ22" i="96"/>
  <c r="ADI22" i="96"/>
  <c r="ADH22" i="96"/>
  <c r="ADG22" i="96"/>
  <c r="ADF22" i="96"/>
  <c r="ADE22" i="96"/>
  <c r="ADD22" i="96"/>
  <c r="ADC22" i="96"/>
  <c r="ADB22" i="96"/>
  <c r="ADA22" i="96"/>
  <c r="ACZ22" i="96"/>
  <c r="ACY22" i="96"/>
  <c r="ACX22" i="96"/>
  <c r="ACW22" i="96"/>
  <c r="ACV22" i="96"/>
  <c r="ACU22" i="96"/>
  <c r="ACT22" i="96"/>
  <c r="ACS22" i="96"/>
  <c r="ACR22" i="96"/>
  <c r="ACQ22" i="96"/>
  <c r="ACP22" i="96"/>
  <c r="ACO22" i="96"/>
  <c r="ACN22" i="96"/>
  <c r="ACM22" i="96"/>
  <c r="ACL22" i="96"/>
  <c r="ACK22" i="96"/>
  <c r="ACJ22" i="96"/>
  <c r="ACI22" i="96"/>
  <c r="ACH22" i="96"/>
  <c r="ACG22" i="96"/>
  <c r="ACF22" i="96"/>
  <c r="ACE22" i="96"/>
  <c r="ACD22" i="96"/>
  <c r="ACC22" i="96"/>
  <c r="ACB22" i="96"/>
  <c r="ACA22" i="96"/>
  <c r="ABZ22" i="96"/>
  <c r="ABY22" i="96"/>
  <c r="ABX22" i="96"/>
  <c r="ABW22" i="96"/>
  <c r="ABV22" i="96"/>
  <c r="ABU22" i="96"/>
  <c r="ABT22" i="96"/>
  <c r="ABS22" i="96"/>
  <c r="ABR22" i="96"/>
  <c r="ABQ22" i="96"/>
  <c r="ABP22" i="96"/>
  <c r="ABO22" i="96"/>
  <c r="ABN22" i="96"/>
  <c r="ABM22" i="96"/>
  <c r="ABL22" i="96"/>
  <c r="ABK22" i="96"/>
  <c r="ABJ22" i="96"/>
  <c r="ABI22" i="96"/>
  <c r="ABH22" i="96"/>
  <c r="ABG22" i="96"/>
  <c r="ABF22" i="96"/>
  <c r="ABE22" i="96"/>
  <c r="ABD22" i="96"/>
  <c r="ABC22" i="96"/>
  <c r="ABB22" i="96"/>
  <c r="ABA22" i="96"/>
  <c r="AAZ22" i="96"/>
  <c r="AAY22" i="96"/>
  <c r="AAX22" i="96"/>
  <c r="AAW22" i="96"/>
  <c r="AAV22" i="96"/>
  <c r="AAU22" i="96"/>
  <c r="AAT22" i="96"/>
  <c r="AAS22" i="96"/>
  <c r="AAR22" i="96"/>
  <c r="AAQ22" i="96"/>
  <c r="AAP22" i="96"/>
  <c r="AAO22" i="96"/>
  <c r="AAN22" i="96"/>
  <c r="AAM22" i="96"/>
  <c r="AAL22" i="96"/>
  <c r="AAK22" i="96"/>
  <c r="AAJ22" i="96"/>
  <c r="AAI22" i="96"/>
  <c r="AAH22" i="96"/>
  <c r="AAG22" i="96"/>
  <c r="AAF22" i="96"/>
  <c r="AAE22" i="96"/>
  <c r="AAD22" i="96"/>
  <c r="AAC22" i="96"/>
  <c r="AAB22" i="96"/>
  <c r="AAA22" i="96"/>
  <c r="ZZ22" i="96"/>
  <c r="ZY22" i="96"/>
  <c r="ZX22" i="96"/>
  <c r="ZW22" i="96"/>
  <c r="ZV22" i="96"/>
  <c r="ZU22" i="96"/>
  <c r="ZT22" i="96"/>
  <c r="ZS22" i="96"/>
  <c r="ZR22" i="96"/>
  <c r="ZQ22" i="96"/>
  <c r="ZP22" i="96"/>
  <c r="ZO22" i="96"/>
  <c r="ZN22" i="96"/>
  <c r="ZM22" i="96"/>
  <c r="ZL22" i="96"/>
  <c r="ZK22" i="96"/>
  <c r="ZJ22" i="96"/>
  <c r="ZI22" i="96"/>
  <c r="ZH22" i="96"/>
  <c r="ZG22" i="96"/>
  <c r="ZF22" i="96"/>
  <c r="ZE22" i="96"/>
  <c r="ZD22" i="96"/>
  <c r="ZC22" i="96"/>
  <c r="ZB22" i="96"/>
  <c r="ZA22" i="96"/>
  <c r="YZ22" i="96"/>
  <c r="YY22" i="96"/>
  <c r="YX22" i="96"/>
  <c r="YW22" i="96"/>
  <c r="YV22" i="96"/>
  <c r="YU22" i="96"/>
  <c r="YT22" i="96"/>
  <c r="YS22" i="96"/>
  <c r="YR22" i="96"/>
  <c r="YQ22" i="96"/>
  <c r="YP22" i="96"/>
  <c r="YO22" i="96"/>
  <c r="YN22" i="96"/>
  <c r="YM22" i="96"/>
  <c r="YL22" i="96"/>
  <c r="YK22" i="96"/>
  <c r="YJ22" i="96"/>
  <c r="YI22" i="96"/>
  <c r="YH22" i="96"/>
  <c r="YG22" i="96"/>
  <c r="YF22" i="96"/>
  <c r="YE22" i="96"/>
  <c r="YD22" i="96"/>
  <c r="YC22" i="96"/>
  <c r="YB22" i="96"/>
  <c r="YA22" i="96"/>
  <c r="XZ22" i="96"/>
  <c r="XY22" i="96"/>
  <c r="XX22" i="96"/>
  <c r="XW22" i="96"/>
  <c r="XV22" i="96"/>
  <c r="XU22" i="96"/>
  <c r="XT22" i="96"/>
  <c r="XS22" i="96"/>
  <c r="XR22" i="96"/>
  <c r="XQ22" i="96"/>
  <c r="XP22" i="96"/>
  <c r="XO22" i="96"/>
  <c r="XN22" i="96"/>
  <c r="XM22" i="96"/>
  <c r="XL22" i="96"/>
  <c r="XK22" i="96"/>
  <c r="XJ22" i="96"/>
  <c r="XI22" i="96"/>
  <c r="XH22" i="96"/>
  <c r="XG22" i="96"/>
  <c r="XF22" i="96"/>
  <c r="XE22" i="96"/>
  <c r="XD22" i="96"/>
  <c r="XC22" i="96"/>
  <c r="XB22" i="96"/>
  <c r="XA22" i="96"/>
  <c r="WZ22" i="96"/>
  <c r="WY22" i="96"/>
  <c r="WX22" i="96"/>
  <c r="WW22" i="96"/>
  <c r="WV22" i="96"/>
  <c r="WU22" i="96"/>
  <c r="WT22" i="96"/>
  <c r="WS22" i="96"/>
  <c r="WR22" i="96"/>
  <c r="WQ22" i="96"/>
  <c r="WP22" i="96"/>
  <c r="WO22" i="96"/>
  <c r="WN22" i="96"/>
  <c r="WM22" i="96"/>
  <c r="WL22" i="96"/>
  <c r="WK22" i="96"/>
  <c r="WJ22" i="96"/>
  <c r="WI22" i="96"/>
  <c r="WH22" i="96"/>
  <c r="WG22" i="96"/>
  <c r="WF22" i="96"/>
  <c r="WE22" i="96"/>
  <c r="WD22" i="96"/>
  <c r="WC22" i="96"/>
  <c r="WB22" i="96"/>
  <c r="WA22" i="96"/>
  <c r="VZ22" i="96"/>
  <c r="VY22" i="96"/>
  <c r="VX22" i="96"/>
  <c r="VW22" i="96"/>
  <c r="VV22" i="96"/>
  <c r="VU22" i="96"/>
  <c r="VT22" i="96"/>
  <c r="VS22" i="96"/>
  <c r="VR22" i="96"/>
  <c r="VQ22" i="96"/>
  <c r="VP22" i="96"/>
  <c r="VO22" i="96"/>
  <c r="VN22" i="96"/>
  <c r="VM22" i="96"/>
  <c r="VL22" i="96"/>
  <c r="VK22" i="96"/>
  <c r="VJ22" i="96"/>
  <c r="VI22" i="96"/>
  <c r="VH22" i="96"/>
  <c r="VG22" i="96"/>
  <c r="VF22" i="96"/>
  <c r="VE22" i="96"/>
  <c r="VD22" i="96"/>
  <c r="VC22" i="96"/>
  <c r="VB22" i="96"/>
  <c r="VA22" i="96"/>
  <c r="UZ22" i="96"/>
  <c r="UY22" i="96"/>
  <c r="UX22" i="96"/>
  <c r="UW22" i="96"/>
  <c r="UV22" i="96"/>
  <c r="UU22" i="96"/>
  <c r="UT22" i="96"/>
  <c r="US22" i="96"/>
  <c r="UR22" i="96"/>
  <c r="UQ22" i="96"/>
  <c r="UP22" i="96"/>
  <c r="UO22" i="96"/>
  <c r="UN22" i="96"/>
  <c r="UM22" i="96"/>
  <c r="UL22" i="96"/>
  <c r="UK22" i="96"/>
  <c r="UJ22" i="96"/>
  <c r="UI22" i="96"/>
  <c r="UH22" i="96"/>
  <c r="UG22" i="96"/>
  <c r="UF22" i="96"/>
  <c r="UE22" i="96"/>
  <c r="UD22" i="96"/>
  <c r="UC22" i="96"/>
  <c r="UB22" i="96"/>
  <c r="UA22" i="96"/>
  <c r="TZ22" i="96"/>
  <c r="TY22" i="96"/>
  <c r="TX22" i="96"/>
  <c r="TW22" i="96"/>
  <c r="TV22" i="96"/>
  <c r="TU22" i="96"/>
  <c r="TT22" i="96"/>
  <c r="TS22" i="96"/>
  <c r="TR22" i="96"/>
  <c r="TQ22" i="96"/>
  <c r="TP22" i="96"/>
  <c r="TO22" i="96"/>
  <c r="TN22" i="96"/>
  <c r="TM22" i="96"/>
  <c r="TL22" i="96"/>
  <c r="TK22" i="96"/>
  <c r="TJ22" i="96"/>
  <c r="TI22" i="96"/>
  <c r="TH22" i="96"/>
  <c r="TG22" i="96"/>
  <c r="TF22" i="96"/>
  <c r="TE22" i="96"/>
  <c r="TD22" i="96"/>
  <c r="TC22" i="96"/>
  <c r="TB22" i="96"/>
  <c r="TA22" i="96"/>
  <c r="SZ22" i="96"/>
  <c r="SY22" i="96"/>
  <c r="SX22" i="96"/>
  <c r="SW22" i="96"/>
  <c r="SV22" i="96"/>
  <c r="SU22" i="96"/>
  <c r="ST22" i="96"/>
  <c r="SS22" i="96"/>
  <c r="SR22" i="96"/>
  <c r="SQ22" i="96"/>
  <c r="SP22" i="96"/>
  <c r="SO22" i="96"/>
  <c r="SN22" i="96"/>
  <c r="SM22" i="96"/>
  <c r="SL22" i="96"/>
  <c r="SK22" i="96"/>
  <c r="SJ22" i="96"/>
  <c r="SI22" i="96"/>
  <c r="SH22" i="96"/>
  <c r="SG22" i="96"/>
  <c r="SF22" i="96"/>
  <c r="SE22" i="96"/>
  <c r="SD22" i="96"/>
  <c r="SC22" i="96"/>
  <c r="SB22" i="96"/>
  <c r="SA22" i="96"/>
  <c r="RZ22" i="96"/>
  <c r="RY22" i="96"/>
  <c r="RX22" i="96"/>
  <c r="RW22" i="96"/>
  <c r="RV22" i="96"/>
  <c r="RU22" i="96"/>
  <c r="RT22" i="96"/>
  <c r="RS22" i="96"/>
  <c r="RR22" i="96"/>
  <c r="RQ22" i="96"/>
  <c r="RP22" i="96"/>
  <c r="RO22" i="96"/>
  <c r="RN22" i="96"/>
  <c r="RM22" i="96"/>
  <c r="RL22" i="96"/>
  <c r="RK22" i="96"/>
  <c r="RJ22" i="96"/>
  <c r="RI22" i="96"/>
  <c r="RH22" i="96"/>
  <c r="RG22" i="96"/>
  <c r="RF22" i="96"/>
  <c r="RE22" i="96"/>
  <c r="RD22" i="96"/>
  <c r="RC22" i="96"/>
  <c r="RB22" i="96"/>
  <c r="RA22" i="96"/>
  <c r="QZ22" i="96"/>
  <c r="QY22" i="96"/>
  <c r="QX22" i="96"/>
  <c r="QW22" i="96"/>
  <c r="QV22" i="96"/>
  <c r="QU22" i="96"/>
  <c r="QT22" i="96"/>
  <c r="QS22" i="96"/>
  <c r="QR22" i="96"/>
  <c r="QQ22" i="96"/>
  <c r="QP22" i="96"/>
  <c r="QO22" i="96"/>
  <c r="QN22" i="96"/>
  <c r="QM22" i="96"/>
  <c r="QL22" i="96"/>
  <c r="QK22" i="96"/>
  <c r="QJ22" i="96"/>
  <c r="QI22" i="96"/>
  <c r="QH22" i="96"/>
  <c r="QG22" i="96"/>
  <c r="QF22" i="96"/>
  <c r="QE22" i="96"/>
  <c r="QD22" i="96"/>
  <c r="QC22" i="96"/>
  <c r="QB22" i="96"/>
  <c r="QA22" i="96"/>
  <c r="PZ22" i="96"/>
  <c r="PY22" i="96"/>
  <c r="PX22" i="96"/>
  <c r="PW22" i="96"/>
  <c r="PV22" i="96"/>
  <c r="PU22" i="96"/>
  <c r="PT22" i="96"/>
  <c r="PS22" i="96"/>
  <c r="PR22" i="96"/>
  <c r="PQ22" i="96"/>
  <c r="PP22" i="96"/>
  <c r="PO22" i="96"/>
  <c r="PN22" i="96"/>
  <c r="PM22" i="96"/>
  <c r="PL22" i="96"/>
  <c r="PK22" i="96"/>
  <c r="PJ22" i="96"/>
  <c r="PI22" i="96"/>
  <c r="PH22" i="96"/>
  <c r="PG22" i="96"/>
  <c r="PF22" i="96"/>
  <c r="PE22" i="96"/>
  <c r="PD22" i="96"/>
  <c r="PC22" i="96"/>
  <c r="PB22" i="96"/>
  <c r="PA22" i="96"/>
  <c r="OZ22" i="96"/>
  <c r="OY22" i="96"/>
  <c r="OX22" i="96"/>
  <c r="OW22" i="96"/>
  <c r="OV22" i="96"/>
  <c r="OU22" i="96"/>
  <c r="OT22" i="96"/>
  <c r="OS22" i="96"/>
  <c r="OR22" i="96"/>
  <c r="OQ22" i="96"/>
  <c r="OP22" i="96"/>
  <c r="OO22" i="96"/>
  <c r="ON22" i="96"/>
  <c r="OM22" i="96"/>
  <c r="OL22" i="96"/>
  <c r="OK22" i="96"/>
  <c r="OJ22" i="96"/>
  <c r="OI22" i="96"/>
  <c r="OH22" i="96"/>
  <c r="OG22" i="96"/>
  <c r="OF22" i="96"/>
  <c r="OE22" i="96"/>
  <c r="OD22" i="96"/>
  <c r="OC22" i="96"/>
  <c r="OB22" i="96"/>
  <c r="OA22" i="96"/>
  <c r="NZ22" i="96"/>
  <c r="NY22" i="96"/>
  <c r="NX22" i="96"/>
  <c r="NW22" i="96"/>
  <c r="NV22" i="96"/>
  <c r="NU22" i="96"/>
  <c r="NT22" i="96"/>
  <c r="NS22" i="96"/>
  <c r="NR22" i="96"/>
  <c r="NQ22" i="96"/>
  <c r="NP22" i="96"/>
  <c r="NO22" i="96"/>
  <c r="NN22" i="96"/>
  <c r="NM22" i="96"/>
  <c r="NL22" i="96"/>
  <c r="NK22" i="96"/>
  <c r="NJ22" i="96"/>
  <c r="NI22" i="96"/>
  <c r="NH22" i="96"/>
  <c r="NG22" i="96"/>
  <c r="NF22" i="96"/>
  <c r="NE22" i="96"/>
  <c r="ND22" i="96"/>
  <c r="NC22" i="96"/>
  <c r="NB22" i="96"/>
  <c r="NA22" i="96"/>
  <c r="MZ22" i="96"/>
  <c r="MY22" i="96"/>
  <c r="MX22" i="96"/>
  <c r="MW22" i="96"/>
  <c r="MV22" i="96"/>
  <c r="MU22" i="96"/>
  <c r="MT22" i="96"/>
  <c r="MS22" i="96"/>
  <c r="MR22" i="96"/>
  <c r="MQ22" i="96"/>
  <c r="MP22" i="96"/>
  <c r="MO22" i="96"/>
  <c r="MN22" i="96"/>
  <c r="MM22" i="96"/>
  <c r="ML22" i="96"/>
  <c r="MK22" i="96"/>
  <c r="MJ22" i="96"/>
  <c r="MI22" i="96"/>
  <c r="MH22" i="96"/>
  <c r="MG22" i="96"/>
  <c r="MF22" i="96"/>
  <c r="ME22" i="96"/>
  <c r="MD22" i="96"/>
  <c r="MC22" i="96"/>
  <c r="MB22" i="96"/>
  <c r="MA22" i="96"/>
  <c r="LZ22" i="96"/>
  <c r="LY22" i="96"/>
  <c r="LX22" i="96"/>
  <c r="LW22" i="96"/>
  <c r="LV22" i="96"/>
  <c r="LU22" i="96"/>
  <c r="LT22" i="96"/>
  <c r="LS22" i="96"/>
  <c r="LR22" i="96"/>
  <c r="LQ22" i="96"/>
  <c r="LP22" i="96"/>
  <c r="LO22" i="96"/>
  <c r="LN22" i="96"/>
  <c r="LM22" i="96"/>
  <c r="LL22" i="96"/>
  <c r="LK22" i="96"/>
  <c r="LJ22" i="96"/>
  <c r="LI22" i="96"/>
  <c r="LH22" i="96"/>
  <c r="LG22" i="96"/>
  <c r="LF22" i="96"/>
  <c r="LE22" i="96"/>
  <c r="LD22" i="96"/>
  <c r="LC22" i="96"/>
  <c r="LB22" i="96"/>
  <c r="LA22" i="96"/>
  <c r="KZ22" i="96"/>
  <c r="KY22" i="96"/>
  <c r="KX22" i="96"/>
  <c r="KW22" i="96"/>
  <c r="KV22" i="96"/>
  <c r="KU22" i="96"/>
  <c r="KT22" i="96"/>
  <c r="KS22" i="96"/>
  <c r="KR22" i="96"/>
  <c r="KQ22" i="96"/>
  <c r="KP22" i="96"/>
  <c r="KO22" i="96"/>
  <c r="KN22" i="96"/>
  <c r="KM22" i="96"/>
  <c r="KL22" i="96"/>
  <c r="KK22" i="96"/>
  <c r="KJ22" i="96"/>
  <c r="KI22" i="96"/>
  <c r="KH22" i="96"/>
  <c r="KG22" i="96"/>
  <c r="KF22" i="96"/>
  <c r="KE22" i="96"/>
  <c r="KD22" i="96"/>
  <c r="KC22" i="96"/>
  <c r="KB22" i="96"/>
  <c r="KA22" i="96"/>
  <c r="JZ22" i="96"/>
  <c r="JY22" i="96"/>
  <c r="JX22" i="96"/>
  <c r="JW22" i="96"/>
  <c r="JV22" i="96"/>
  <c r="JU22" i="96"/>
  <c r="JT22" i="96"/>
  <c r="JS22" i="96"/>
  <c r="JR22" i="96"/>
  <c r="JQ22" i="96"/>
  <c r="JP22" i="96"/>
  <c r="JO22" i="96"/>
  <c r="JN22" i="96"/>
  <c r="JM22" i="96"/>
  <c r="JL22" i="96"/>
  <c r="JK22" i="96"/>
  <c r="JJ22" i="96"/>
  <c r="JI22" i="96"/>
  <c r="JH22" i="96"/>
  <c r="JG22" i="96"/>
  <c r="JF22" i="96"/>
  <c r="JE22" i="96"/>
  <c r="JD22" i="96"/>
  <c r="JC22" i="96"/>
  <c r="JB22" i="96"/>
  <c r="JA22" i="96"/>
  <c r="IZ22" i="96"/>
  <c r="IY22" i="96"/>
  <c r="IX22" i="96"/>
  <c r="IW22" i="96"/>
  <c r="IV22" i="96"/>
  <c r="IU22" i="96"/>
  <c r="IT22" i="96"/>
  <c r="IS22" i="96"/>
  <c r="IR22" i="96"/>
  <c r="IQ22" i="96"/>
  <c r="IP22" i="96"/>
  <c r="IO22" i="96"/>
  <c r="IN22" i="96"/>
  <c r="IM22" i="96"/>
  <c r="IL22" i="96"/>
  <c r="IK22" i="96"/>
  <c r="IJ22" i="96"/>
  <c r="II22" i="96"/>
  <c r="IH22" i="96"/>
  <c r="IG22" i="96"/>
  <c r="IF22" i="96"/>
  <c r="IE22" i="96"/>
  <c r="ID22" i="96"/>
  <c r="IC22" i="96"/>
  <c r="IB22" i="96"/>
  <c r="IA22" i="96"/>
  <c r="HZ22" i="96"/>
  <c r="HY22" i="96"/>
  <c r="HX22" i="96"/>
  <c r="HW22" i="96"/>
  <c r="HV22" i="96"/>
  <c r="HU22" i="96"/>
  <c r="HT22" i="96"/>
  <c r="HS22" i="96"/>
  <c r="HR22" i="96"/>
  <c r="HQ22" i="96"/>
  <c r="HP22" i="96"/>
  <c r="HO22" i="96"/>
  <c r="HN22" i="96"/>
  <c r="HM22" i="96"/>
  <c r="HL22" i="96"/>
  <c r="HK22" i="96"/>
  <c r="HJ22" i="96"/>
  <c r="HI22" i="96"/>
  <c r="HH22" i="96"/>
  <c r="HG22" i="96"/>
  <c r="HF22" i="96"/>
  <c r="HE22" i="96"/>
  <c r="HD22" i="96"/>
  <c r="HC22" i="96"/>
  <c r="HB22" i="96"/>
  <c r="HA22" i="96"/>
  <c r="GZ22" i="96"/>
  <c r="GY22" i="96"/>
  <c r="GX22" i="96"/>
  <c r="GW22" i="96"/>
  <c r="GV22" i="96"/>
  <c r="GU22" i="96"/>
  <c r="GT22" i="96"/>
  <c r="GS22" i="96"/>
  <c r="GR22" i="96"/>
  <c r="GQ22" i="96"/>
  <c r="GP22" i="96"/>
  <c r="GO22" i="96"/>
  <c r="GN22" i="96"/>
  <c r="GM22" i="96"/>
  <c r="GL22" i="96"/>
  <c r="GK22" i="96"/>
  <c r="GJ22" i="96"/>
  <c r="GI22" i="96"/>
  <c r="GH22" i="96"/>
  <c r="GG22" i="96"/>
  <c r="GF22" i="96"/>
  <c r="GE22" i="96"/>
  <c r="GD22" i="96"/>
  <c r="GC22" i="96"/>
  <c r="GB22" i="96"/>
  <c r="GA22" i="96"/>
  <c r="FZ22" i="96"/>
  <c r="FY22" i="96"/>
  <c r="FX22" i="96"/>
  <c r="FW22" i="96"/>
  <c r="FV22" i="96"/>
  <c r="FU22" i="96"/>
  <c r="FT22" i="96"/>
  <c r="FS22" i="96"/>
  <c r="FR22" i="96"/>
  <c r="FQ22" i="96"/>
  <c r="FP22" i="96"/>
  <c r="FO22" i="96"/>
  <c r="FN22" i="96"/>
  <c r="FM22" i="96"/>
  <c r="FL22" i="96"/>
  <c r="FK22" i="96"/>
  <c r="FJ22" i="96"/>
  <c r="FI22" i="96"/>
  <c r="FH22" i="96"/>
  <c r="FG22" i="96"/>
  <c r="FF22" i="96"/>
  <c r="FE22" i="96"/>
  <c r="FD22" i="96"/>
  <c r="FC22" i="96"/>
  <c r="FB22" i="96"/>
  <c r="FA22" i="96"/>
  <c r="EZ22" i="96"/>
  <c r="EY22" i="96"/>
  <c r="EX22" i="96"/>
  <c r="EW22" i="96"/>
  <c r="EV22" i="96"/>
  <c r="EU22" i="96"/>
  <c r="ET22" i="96"/>
  <c r="ES22" i="96"/>
  <c r="ER22" i="96"/>
  <c r="EQ22" i="96"/>
  <c r="EP22" i="96"/>
  <c r="EO22" i="96"/>
  <c r="EN22" i="96"/>
  <c r="EM22" i="96"/>
  <c r="EL22" i="96"/>
  <c r="EK22" i="96"/>
  <c r="EJ22" i="96"/>
  <c r="EI22" i="96"/>
  <c r="EH22" i="96"/>
  <c r="EG22" i="96"/>
  <c r="EF22" i="96"/>
  <c r="EE22" i="96"/>
  <c r="ED22" i="96"/>
  <c r="EC22" i="96"/>
  <c r="EB22" i="96"/>
  <c r="EA22" i="96"/>
  <c r="DZ22" i="96"/>
  <c r="DY22" i="96"/>
  <c r="DX22" i="96"/>
  <c r="DW22" i="96"/>
  <c r="DV22" i="96"/>
  <c r="DU22" i="96"/>
  <c r="DT22" i="96"/>
  <c r="DS22" i="96"/>
  <c r="DR22" i="96"/>
  <c r="DQ22" i="96"/>
  <c r="DP22" i="96"/>
  <c r="DO22" i="96"/>
  <c r="DN22" i="96"/>
  <c r="DM22" i="96"/>
  <c r="DL22" i="96"/>
  <c r="DK22" i="96"/>
  <c r="DJ22" i="96"/>
  <c r="DI22" i="96"/>
  <c r="DH22" i="96"/>
  <c r="DG22" i="96"/>
  <c r="DF22" i="96"/>
  <c r="DE22" i="96"/>
  <c r="DD22" i="96"/>
  <c r="DC22" i="96"/>
  <c r="DB22" i="96"/>
  <c r="DA22" i="96"/>
  <c r="CZ22" i="96"/>
  <c r="CY22" i="96"/>
  <c r="CX22" i="96"/>
  <c r="CW22" i="96"/>
  <c r="CV22" i="96"/>
  <c r="CU22" i="96"/>
  <c r="CT22" i="96"/>
  <c r="CS22" i="96"/>
  <c r="CR22" i="96"/>
  <c r="CQ22" i="96"/>
  <c r="CP22" i="96"/>
  <c r="CO22" i="96"/>
  <c r="CN22" i="96"/>
  <c r="CM22" i="96"/>
  <c r="CL22" i="96"/>
  <c r="CK22" i="96"/>
  <c r="CJ22" i="96"/>
  <c r="CI22" i="96"/>
  <c r="CH22" i="96"/>
  <c r="CG22" i="96"/>
  <c r="CF22" i="96"/>
  <c r="CE22" i="96"/>
  <c r="CD22" i="96"/>
  <c r="CC22" i="96"/>
  <c r="CB22" i="96"/>
  <c r="CA22" i="96"/>
  <c r="BZ22" i="96"/>
  <c r="BY22" i="96"/>
  <c r="BX22" i="96"/>
  <c r="BW22" i="96"/>
  <c r="BV22" i="96"/>
  <c r="BU22" i="96"/>
  <c r="BT22" i="96"/>
  <c r="E186" i="93"/>
  <c r="AN7" i="90" l="1"/>
  <c r="AM7" i="90"/>
  <c r="AL7" i="90"/>
  <c r="Q7" i="90"/>
  <c r="P7" i="90"/>
  <c r="K7" i="90"/>
  <c r="Q687" i="81"/>
  <c r="Q686" i="81"/>
  <c r="Q685" i="81"/>
  <c r="A15" i="97" l="1"/>
  <c r="A3" i="97"/>
  <c r="O32" i="114" l="1"/>
  <c r="F32" i="114"/>
  <c r="Y30" i="114"/>
  <c r="X30" i="114"/>
  <c r="Y29" i="114"/>
  <c r="X29" i="114"/>
  <c r="Y28" i="114"/>
  <c r="X28" i="114"/>
  <c r="Y27" i="114"/>
  <c r="X27" i="114"/>
  <c r="Y26" i="114"/>
  <c r="X26" i="114"/>
  <c r="Y25" i="114"/>
  <c r="X25" i="114"/>
  <c r="Y24" i="114"/>
  <c r="X24" i="114"/>
  <c r="Y23" i="114"/>
  <c r="X23" i="114"/>
  <c r="Y22" i="114"/>
  <c r="X22" i="114"/>
  <c r="Y21" i="114"/>
  <c r="X21" i="114"/>
  <c r="Y20" i="114"/>
  <c r="X20" i="114"/>
  <c r="Y19" i="114"/>
  <c r="X19" i="114"/>
  <c r="Y18" i="114"/>
  <c r="X18" i="114"/>
  <c r="Y17" i="114"/>
  <c r="X17" i="114"/>
  <c r="Y16" i="114"/>
  <c r="X16" i="114"/>
  <c r="Y15" i="114"/>
  <c r="X15" i="114"/>
  <c r="Y14" i="114"/>
  <c r="X14" i="114"/>
  <c r="W30" i="114"/>
  <c r="W29" i="114"/>
  <c r="W28" i="114"/>
  <c r="W27" i="114"/>
  <c r="W26" i="114"/>
  <c r="W25" i="114"/>
  <c r="W24" i="114"/>
  <c r="W23" i="114"/>
  <c r="W22" i="114"/>
  <c r="W21" i="114"/>
  <c r="W20" i="114"/>
  <c r="W19" i="114"/>
  <c r="W18" i="114"/>
  <c r="W17" i="114"/>
  <c r="W16" i="114"/>
  <c r="W15" i="114"/>
  <c r="W14" i="114"/>
  <c r="V28" i="114"/>
  <c r="V27" i="114"/>
  <c r="V26" i="114"/>
  <c r="V25" i="114"/>
  <c r="V24" i="114"/>
  <c r="V23" i="114"/>
  <c r="V21" i="114"/>
  <c r="V20" i="114"/>
  <c r="V19" i="114"/>
  <c r="C445" i="114" l="1"/>
  <c r="C422" i="114"/>
  <c r="C399" i="114"/>
  <c r="C376" i="114"/>
  <c r="C353" i="114"/>
  <c r="C330" i="114"/>
  <c r="C307" i="114"/>
  <c r="C284" i="114"/>
  <c r="C261" i="114"/>
  <c r="C238" i="114"/>
  <c r="C215" i="114"/>
  <c r="C192" i="114"/>
  <c r="C169" i="114"/>
  <c r="C146" i="114"/>
  <c r="C123" i="114"/>
  <c r="C100" i="114"/>
  <c r="A1" i="114"/>
  <c r="I443" i="114" l="1"/>
  <c r="H443" i="114"/>
  <c r="G443" i="114"/>
  <c r="F443" i="114"/>
  <c r="I442" i="114"/>
  <c r="H442" i="114"/>
  <c r="G442" i="114"/>
  <c r="G444" i="114" s="1"/>
  <c r="F442" i="114"/>
  <c r="I420" i="114"/>
  <c r="H420" i="114"/>
  <c r="G420" i="114"/>
  <c r="F420" i="114"/>
  <c r="I419" i="114"/>
  <c r="H419" i="114"/>
  <c r="G419" i="114"/>
  <c r="F419" i="114"/>
  <c r="I397" i="114"/>
  <c r="H397" i="114"/>
  <c r="G397" i="114"/>
  <c r="F397" i="114"/>
  <c r="I396" i="114"/>
  <c r="H396" i="114"/>
  <c r="G396" i="114"/>
  <c r="G398" i="114" s="1"/>
  <c r="F396" i="114"/>
  <c r="I374" i="114"/>
  <c r="H374" i="114"/>
  <c r="G374" i="114"/>
  <c r="F374" i="114"/>
  <c r="I373" i="114"/>
  <c r="H373" i="114"/>
  <c r="G373" i="114"/>
  <c r="G375" i="114" s="1"/>
  <c r="F373" i="114"/>
  <c r="I351" i="114"/>
  <c r="H351" i="114"/>
  <c r="G351" i="114"/>
  <c r="F351" i="114"/>
  <c r="I350" i="114"/>
  <c r="H350" i="114"/>
  <c r="G350" i="114"/>
  <c r="F350" i="114"/>
  <c r="I328" i="114"/>
  <c r="H328" i="114"/>
  <c r="G328" i="114"/>
  <c r="F328" i="114"/>
  <c r="I327" i="114"/>
  <c r="H327" i="114"/>
  <c r="G327" i="114"/>
  <c r="F327" i="114"/>
  <c r="F329" i="114" s="1"/>
  <c r="I305" i="114"/>
  <c r="H305" i="114"/>
  <c r="G305" i="114"/>
  <c r="F305" i="114"/>
  <c r="I304" i="114"/>
  <c r="H304" i="114"/>
  <c r="G304" i="114"/>
  <c r="G306" i="114" s="1"/>
  <c r="F304" i="114"/>
  <c r="I282" i="114"/>
  <c r="H282" i="114"/>
  <c r="G282" i="114"/>
  <c r="F282" i="114"/>
  <c r="I281" i="114"/>
  <c r="H281" i="114"/>
  <c r="G281" i="114"/>
  <c r="F281" i="114"/>
  <c r="I259" i="114"/>
  <c r="H259" i="114"/>
  <c r="G259" i="114"/>
  <c r="F259" i="114"/>
  <c r="I258" i="114"/>
  <c r="H258" i="114"/>
  <c r="G258" i="114"/>
  <c r="F258" i="114"/>
  <c r="I236" i="114"/>
  <c r="H236" i="114"/>
  <c r="G236" i="114"/>
  <c r="F236" i="114"/>
  <c r="I235" i="114"/>
  <c r="H235" i="114"/>
  <c r="G235" i="114"/>
  <c r="F235" i="114"/>
  <c r="I213" i="114"/>
  <c r="H213" i="114"/>
  <c r="G213" i="114"/>
  <c r="F213" i="114"/>
  <c r="I212" i="114"/>
  <c r="H212" i="114"/>
  <c r="G212" i="114"/>
  <c r="F212" i="114"/>
  <c r="I190" i="114"/>
  <c r="H190" i="114"/>
  <c r="G190" i="114"/>
  <c r="F190" i="114"/>
  <c r="I189" i="114"/>
  <c r="H189" i="114"/>
  <c r="G189" i="114"/>
  <c r="F189" i="114"/>
  <c r="F191" i="114" s="1"/>
  <c r="I167" i="114"/>
  <c r="H167" i="114"/>
  <c r="G167" i="114"/>
  <c r="F167" i="114"/>
  <c r="I166" i="114"/>
  <c r="H166" i="114"/>
  <c r="G166" i="114"/>
  <c r="G168" i="114" s="1"/>
  <c r="F166" i="114"/>
  <c r="I144" i="114"/>
  <c r="H144" i="114"/>
  <c r="G144" i="114"/>
  <c r="F144" i="114"/>
  <c r="I143" i="114"/>
  <c r="H143" i="114"/>
  <c r="G143" i="114"/>
  <c r="F143" i="114"/>
  <c r="I121" i="114"/>
  <c r="H121" i="114"/>
  <c r="G121" i="114"/>
  <c r="F121" i="114"/>
  <c r="I120" i="114"/>
  <c r="H120" i="114"/>
  <c r="G120" i="114"/>
  <c r="G122" i="114" s="1"/>
  <c r="F120" i="114"/>
  <c r="I98" i="114"/>
  <c r="H98" i="114"/>
  <c r="G98" i="114"/>
  <c r="F98" i="114"/>
  <c r="I97" i="114"/>
  <c r="H97" i="114"/>
  <c r="G97" i="114"/>
  <c r="F97" i="114"/>
  <c r="I75" i="114"/>
  <c r="H75" i="114"/>
  <c r="G75" i="114"/>
  <c r="F75" i="114"/>
  <c r="I74" i="114"/>
  <c r="H74" i="114"/>
  <c r="G74" i="114"/>
  <c r="F74" i="114"/>
  <c r="F375" i="114" l="1"/>
  <c r="F444" i="114"/>
  <c r="G237" i="114"/>
  <c r="F99" i="114"/>
  <c r="F306" i="114"/>
  <c r="F283" i="114"/>
  <c r="F421" i="114"/>
  <c r="G145" i="114"/>
  <c r="G146" i="114" s="1"/>
  <c r="G283" i="114"/>
  <c r="F214" i="114"/>
  <c r="G260" i="114"/>
  <c r="H145" i="114"/>
  <c r="H146" i="114" s="1"/>
  <c r="H237" i="114"/>
  <c r="H238" i="114" s="1"/>
  <c r="H283" i="114"/>
  <c r="H284" i="114" s="1"/>
  <c r="H306" i="114"/>
  <c r="H307" i="114" s="1"/>
  <c r="H329" i="114"/>
  <c r="H330" i="114" s="1"/>
  <c r="H352" i="114"/>
  <c r="H353" i="114" s="1"/>
  <c r="H421" i="114"/>
  <c r="H422" i="114" s="1"/>
  <c r="H444" i="114"/>
  <c r="H445" i="114" s="1"/>
  <c r="I214" i="114"/>
  <c r="I215" i="114" s="1"/>
  <c r="I375" i="114"/>
  <c r="I376" i="114" s="1"/>
  <c r="I398" i="114"/>
  <c r="I399" i="114" s="1"/>
  <c r="I421" i="114"/>
  <c r="I422" i="114" s="1"/>
  <c r="I444" i="114"/>
  <c r="I445" i="114" s="1"/>
  <c r="H398" i="114"/>
  <c r="H399" i="114" s="1"/>
  <c r="H375" i="114"/>
  <c r="H376" i="114" s="1"/>
  <c r="I122" i="114"/>
  <c r="I123" i="114" s="1"/>
  <c r="F168" i="114"/>
  <c r="F237" i="114"/>
  <c r="F122" i="114"/>
  <c r="F145" i="114"/>
  <c r="H260" i="114"/>
  <c r="H261" i="114" s="1"/>
  <c r="F260" i="114"/>
  <c r="F352" i="114"/>
  <c r="I168" i="114"/>
  <c r="I169" i="114" s="1"/>
  <c r="G421" i="114"/>
  <c r="G329" i="114"/>
  <c r="G191" i="114"/>
  <c r="G214" i="114"/>
  <c r="G352" i="114"/>
  <c r="H214" i="114"/>
  <c r="H215" i="114" s="1"/>
  <c r="I283" i="114"/>
  <c r="I284" i="114" s="1"/>
  <c r="I145" i="114"/>
  <c r="I146" i="114" s="1"/>
  <c r="I306" i="114"/>
  <c r="I307" i="114" s="1"/>
  <c r="I99" i="114"/>
  <c r="I100" i="114" s="1"/>
  <c r="I352" i="114"/>
  <c r="I353" i="114" s="1"/>
  <c r="I237" i="114"/>
  <c r="I238" i="114" s="1"/>
  <c r="H122" i="114"/>
  <c r="H123" i="114" s="1"/>
  <c r="H191" i="114"/>
  <c r="H192" i="114" s="1"/>
  <c r="H99" i="114"/>
  <c r="H100" i="114" s="1"/>
  <c r="I260" i="114"/>
  <c r="I261" i="114" s="1"/>
  <c r="I329" i="114"/>
  <c r="I330" i="114" s="1"/>
  <c r="G399" i="114"/>
  <c r="I76" i="114"/>
  <c r="I77" i="114" s="1"/>
  <c r="H168" i="114"/>
  <c r="H169" i="114" s="1"/>
  <c r="I191" i="114"/>
  <c r="I192" i="114" s="1"/>
  <c r="F398" i="114"/>
  <c r="G99" i="114"/>
  <c r="H76" i="114"/>
  <c r="H77" i="114" s="1"/>
  <c r="F76" i="114"/>
  <c r="G76" i="114"/>
  <c r="XFD183" i="93" l="1"/>
  <c r="XFC183" i="93"/>
  <c r="XFB183" i="93"/>
  <c r="XFA183" i="93"/>
  <c r="XEZ183" i="93"/>
  <c r="XEY183" i="93"/>
  <c r="XEX183" i="93"/>
  <c r="XEW183" i="93"/>
  <c r="XEV183" i="93"/>
  <c r="XEU183" i="93"/>
  <c r="XET183" i="93"/>
  <c r="XES183" i="93"/>
  <c r="XER183" i="93"/>
  <c r="XEQ183" i="93"/>
  <c r="XEP183" i="93"/>
  <c r="XEO183" i="93"/>
  <c r="XEN183" i="93"/>
  <c r="XEM183" i="93"/>
  <c r="XEL183" i="93"/>
  <c r="XEK183" i="93"/>
  <c r="XEJ183" i="93"/>
  <c r="XEI183" i="93"/>
  <c r="XEH183" i="93"/>
  <c r="XEG183" i="93"/>
  <c r="XEF183" i="93"/>
  <c r="XEE183" i="93"/>
  <c r="XED183" i="93"/>
  <c r="XEC183" i="93"/>
  <c r="XEB183" i="93"/>
  <c r="XEA183" i="93"/>
  <c r="XDZ183" i="93"/>
  <c r="XDY183" i="93"/>
  <c r="XDX183" i="93"/>
  <c r="XDW183" i="93"/>
  <c r="XDV183" i="93"/>
  <c r="XDU183" i="93"/>
  <c r="XDT183" i="93"/>
  <c r="XDS183" i="93"/>
  <c r="XDR183" i="93"/>
  <c r="XDQ183" i="93"/>
  <c r="XDP183" i="93"/>
  <c r="XDO183" i="93"/>
  <c r="XDN183" i="93"/>
  <c r="XDM183" i="93"/>
  <c r="XDL183" i="93"/>
  <c r="XDK183" i="93"/>
  <c r="XDJ183" i="93"/>
  <c r="XDI183" i="93"/>
  <c r="XDH183" i="93"/>
  <c r="XDG183" i="93"/>
  <c r="XDF183" i="93"/>
  <c r="XDE183" i="93"/>
  <c r="XDD183" i="93"/>
  <c r="XDC183" i="93"/>
  <c r="XDB183" i="93"/>
  <c r="XDA183" i="93"/>
  <c r="XCZ183" i="93"/>
  <c r="XCY183" i="93"/>
  <c r="XCX183" i="93"/>
  <c r="XCW183" i="93"/>
  <c r="XCV183" i="93"/>
  <c r="XCU183" i="93"/>
  <c r="XCT183" i="93"/>
  <c r="XCS183" i="93"/>
  <c r="XCR183" i="93"/>
  <c r="XCQ183" i="93"/>
  <c r="XCP183" i="93"/>
  <c r="XCO183" i="93"/>
  <c r="XCN183" i="93"/>
  <c r="XCM183" i="93"/>
  <c r="XCL183" i="93"/>
  <c r="XCK183" i="93"/>
  <c r="XCJ183" i="93"/>
  <c r="XCI183" i="93"/>
  <c r="XCH183" i="93"/>
  <c r="XCG183" i="93"/>
  <c r="XCF183" i="93"/>
  <c r="XCE183" i="93"/>
  <c r="XCD183" i="93"/>
  <c r="XCC183" i="93"/>
  <c r="XCB183" i="93"/>
  <c r="XCA183" i="93"/>
  <c r="XBZ183" i="93"/>
  <c r="XBY183" i="93"/>
  <c r="XBX183" i="93"/>
  <c r="XBW183" i="93"/>
  <c r="XBV183" i="93"/>
  <c r="XBU183" i="93"/>
  <c r="XBT183" i="93"/>
  <c r="XBS183" i="93"/>
  <c r="XBR183" i="93"/>
  <c r="XBQ183" i="93"/>
  <c r="XBP183" i="93"/>
  <c r="XBO183" i="93"/>
  <c r="XBN183" i="93"/>
  <c r="XBM183" i="93"/>
  <c r="XBL183" i="93"/>
  <c r="XBK183" i="93"/>
  <c r="XBJ183" i="93"/>
  <c r="XBI183" i="93"/>
  <c r="XBH183" i="93"/>
  <c r="XBG183" i="93"/>
  <c r="XBF183" i="93"/>
  <c r="XBE183" i="93"/>
  <c r="XBD183" i="93"/>
  <c r="XBC183" i="93"/>
  <c r="XBB183" i="93"/>
  <c r="XBA183" i="93"/>
  <c r="XAZ183" i="93"/>
  <c r="XAY183" i="93"/>
  <c r="XAX183" i="93"/>
  <c r="XAW183" i="93"/>
  <c r="XAV183" i="93"/>
  <c r="XAU183" i="93"/>
  <c r="XAT183" i="93"/>
  <c r="XAS183" i="93"/>
  <c r="XAR183" i="93"/>
  <c r="XAQ183" i="93"/>
  <c r="XAP183" i="93"/>
  <c r="XAO183" i="93"/>
  <c r="XAN183" i="93"/>
  <c r="XAM183" i="93"/>
  <c r="XAL183" i="93"/>
  <c r="XAK183" i="93"/>
  <c r="XAJ183" i="93"/>
  <c r="XAI183" i="93"/>
  <c r="XAH183" i="93"/>
  <c r="XAG183" i="93"/>
  <c r="XAF183" i="93"/>
  <c r="XAE183" i="93"/>
  <c r="XAD183" i="93"/>
  <c r="XAC183" i="93"/>
  <c r="XAB183" i="93"/>
  <c r="XAA183" i="93"/>
  <c r="WZZ183" i="93"/>
  <c r="WZY183" i="93"/>
  <c r="WZX183" i="93"/>
  <c r="WZW183" i="93"/>
  <c r="WZV183" i="93"/>
  <c r="WZU183" i="93"/>
  <c r="WZT183" i="93"/>
  <c r="WZS183" i="93"/>
  <c r="WZR183" i="93"/>
  <c r="WZQ183" i="93"/>
  <c r="WZP183" i="93"/>
  <c r="WZO183" i="93"/>
  <c r="WZN183" i="93"/>
  <c r="WZM183" i="93"/>
  <c r="WZL183" i="93"/>
  <c r="WZK183" i="93"/>
  <c r="WZJ183" i="93"/>
  <c r="WZI183" i="93"/>
  <c r="WZH183" i="93"/>
  <c r="WZG183" i="93"/>
  <c r="WZF183" i="93"/>
  <c r="WZE183" i="93"/>
  <c r="WZD183" i="93"/>
  <c r="WZC183" i="93"/>
  <c r="WZB183" i="93"/>
  <c r="WZA183" i="93"/>
  <c r="WYZ183" i="93"/>
  <c r="WYY183" i="93"/>
  <c r="WYX183" i="93"/>
  <c r="WYW183" i="93"/>
  <c r="WYV183" i="93"/>
  <c r="WYU183" i="93"/>
  <c r="WYT183" i="93"/>
  <c r="WYS183" i="93"/>
  <c r="WYR183" i="93"/>
  <c r="WYQ183" i="93"/>
  <c r="WYP183" i="93"/>
  <c r="WYO183" i="93"/>
  <c r="WYN183" i="93"/>
  <c r="WYM183" i="93"/>
  <c r="WYL183" i="93"/>
  <c r="WYK183" i="93"/>
  <c r="WYJ183" i="93"/>
  <c r="WYI183" i="93"/>
  <c r="WYH183" i="93"/>
  <c r="WYG183" i="93"/>
  <c r="WYF183" i="93"/>
  <c r="WYE183" i="93"/>
  <c r="WYD183" i="93"/>
  <c r="WYC183" i="93"/>
  <c r="WYB183" i="93"/>
  <c r="WYA183" i="93"/>
  <c r="WXZ183" i="93"/>
  <c r="WXY183" i="93"/>
  <c r="WXX183" i="93"/>
  <c r="WXW183" i="93"/>
  <c r="WXV183" i="93"/>
  <c r="WXU183" i="93"/>
  <c r="WXT183" i="93"/>
  <c r="WXS183" i="93"/>
  <c r="WXR183" i="93"/>
  <c r="WXQ183" i="93"/>
  <c r="WXP183" i="93"/>
  <c r="WXO183" i="93"/>
  <c r="WXN183" i="93"/>
  <c r="WXM183" i="93"/>
  <c r="WXL183" i="93"/>
  <c r="WXK183" i="93"/>
  <c r="WXJ183" i="93"/>
  <c r="WXI183" i="93"/>
  <c r="WXH183" i="93"/>
  <c r="WXG183" i="93"/>
  <c r="WXF183" i="93"/>
  <c r="WXE183" i="93"/>
  <c r="WXD183" i="93"/>
  <c r="WXC183" i="93"/>
  <c r="WXB183" i="93"/>
  <c r="WXA183" i="93"/>
  <c r="WWZ183" i="93"/>
  <c r="WWY183" i="93"/>
  <c r="WWX183" i="93"/>
  <c r="WWW183" i="93"/>
  <c r="WWV183" i="93"/>
  <c r="WWU183" i="93"/>
  <c r="WWT183" i="93"/>
  <c r="WWS183" i="93"/>
  <c r="WWR183" i="93"/>
  <c r="WWQ183" i="93"/>
  <c r="WWP183" i="93"/>
  <c r="WWO183" i="93"/>
  <c r="WWN183" i="93"/>
  <c r="WWM183" i="93"/>
  <c r="WWL183" i="93"/>
  <c r="WWK183" i="93"/>
  <c r="WWJ183" i="93"/>
  <c r="WWI183" i="93"/>
  <c r="WWH183" i="93"/>
  <c r="WWG183" i="93"/>
  <c r="WWF183" i="93"/>
  <c r="WWE183" i="93"/>
  <c r="WWD183" i="93"/>
  <c r="WWC183" i="93"/>
  <c r="WWB183" i="93"/>
  <c r="WWA183" i="93"/>
  <c r="WVZ183" i="93"/>
  <c r="WVY183" i="93"/>
  <c r="WVX183" i="93"/>
  <c r="WVW183" i="93"/>
  <c r="WVV183" i="93"/>
  <c r="WVU183" i="93"/>
  <c r="WVT183" i="93"/>
  <c r="WVS183" i="93"/>
  <c r="WVR183" i="93"/>
  <c r="WVQ183" i="93"/>
  <c r="WVP183" i="93"/>
  <c r="WVO183" i="93"/>
  <c r="WVN183" i="93"/>
  <c r="WVM183" i="93"/>
  <c r="WVL183" i="93"/>
  <c r="WVK183" i="93"/>
  <c r="WVJ183" i="93"/>
  <c r="WVI183" i="93"/>
  <c r="WVH183" i="93"/>
  <c r="WVG183" i="93"/>
  <c r="WVF183" i="93"/>
  <c r="WVE183" i="93"/>
  <c r="WVD183" i="93"/>
  <c r="WVC183" i="93"/>
  <c r="WVB183" i="93"/>
  <c r="WVA183" i="93"/>
  <c r="WUZ183" i="93"/>
  <c r="WUY183" i="93"/>
  <c r="WUX183" i="93"/>
  <c r="WUW183" i="93"/>
  <c r="WUV183" i="93"/>
  <c r="WUU183" i="93"/>
  <c r="WUT183" i="93"/>
  <c r="WUS183" i="93"/>
  <c r="WUR183" i="93"/>
  <c r="WUQ183" i="93"/>
  <c r="WUP183" i="93"/>
  <c r="WUO183" i="93"/>
  <c r="WUN183" i="93"/>
  <c r="WUM183" i="93"/>
  <c r="WUL183" i="93"/>
  <c r="WUK183" i="93"/>
  <c r="WUJ183" i="93"/>
  <c r="WUI183" i="93"/>
  <c r="WUH183" i="93"/>
  <c r="WUG183" i="93"/>
  <c r="WUF183" i="93"/>
  <c r="WUE183" i="93"/>
  <c r="WUD183" i="93"/>
  <c r="WUC183" i="93"/>
  <c r="WUB183" i="93"/>
  <c r="WUA183" i="93"/>
  <c r="WTZ183" i="93"/>
  <c r="WTY183" i="93"/>
  <c r="WTX183" i="93"/>
  <c r="WTW183" i="93"/>
  <c r="WTV183" i="93"/>
  <c r="WTU183" i="93"/>
  <c r="WTT183" i="93"/>
  <c r="WTS183" i="93"/>
  <c r="WTR183" i="93"/>
  <c r="WTQ183" i="93"/>
  <c r="WTP183" i="93"/>
  <c r="WTO183" i="93"/>
  <c r="WTN183" i="93"/>
  <c r="WTM183" i="93"/>
  <c r="WTL183" i="93"/>
  <c r="WTK183" i="93"/>
  <c r="WTJ183" i="93"/>
  <c r="WTI183" i="93"/>
  <c r="WTH183" i="93"/>
  <c r="WTG183" i="93"/>
  <c r="WTF183" i="93"/>
  <c r="WTE183" i="93"/>
  <c r="WTD183" i="93"/>
  <c r="WTC183" i="93"/>
  <c r="WTB183" i="93"/>
  <c r="WTA183" i="93"/>
  <c r="WSZ183" i="93"/>
  <c r="WSY183" i="93"/>
  <c r="WSX183" i="93"/>
  <c r="WSW183" i="93"/>
  <c r="WSV183" i="93"/>
  <c r="WSU183" i="93"/>
  <c r="WST183" i="93"/>
  <c r="WSS183" i="93"/>
  <c r="WSR183" i="93"/>
  <c r="WSQ183" i="93"/>
  <c r="WSP183" i="93"/>
  <c r="WSO183" i="93"/>
  <c r="WSN183" i="93"/>
  <c r="WSM183" i="93"/>
  <c r="WSL183" i="93"/>
  <c r="WSK183" i="93"/>
  <c r="WSJ183" i="93"/>
  <c r="WSI183" i="93"/>
  <c r="WSH183" i="93"/>
  <c r="WSG183" i="93"/>
  <c r="WSF183" i="93"/>
  <c r="WSE183" i="93"/>
  <c r="WSD183" i="93"/>
  <c r="WSC183" i="93"/>
  <c r="WSB183" i="93"/>
  <c r="WSA183" i="93"/>
  <c r="WRZ183" i="93"/>
  <c r="WRY183" i="93"/>
  <c r="WRX183" i="93"/>
  <c r="WRW183" i="93"/>
  <c r="WRV183" i="93"/>
  <c r="WRU183" i="93"/>
  <c r="WRT183" i="93"/>
  <c r="WRS183" i="93"/>
  <c r="WRR183" i="93"/>
  <c r="WRQ183" i="93"/>
  <c r="WRP183" i="93"/>
  <c r="WRO183" i="93"/>
  <c r="WRN183" i="93"/>
  <c r="WRM183" i="93"/>
  <c r="WRL183" i="93"/>
  <c r="WRK183" i="93"/>
  <c r="WRJ183" i="93"/>
  <c r="WRI183" i="93"/>
  <c r="WRH183" i="93"/>
  <c r="WRG183" i="93"/>
  <c r="WRF183" i="93"/>
  <c r="WRE183" i="93"/>
  <c r="WRD183" i="93"/>
  <c r="WRC183" i="93"/>
  <c r="WRB183" i="93"/>
  <c r="WRA183" i="93"/>
  <c r="WQZ183" i="93"/>
  <c r="WQY183" i="93"/>
  <c r="WQX183" i="93"/>
  <c r="WQW183" i="93"/>
  <c r="WQV183" i="93"/>
  <c r="WQU183" i="93"/>
  <c r="WQT183" i="93"/>
  <c r="WQS183" i="93"/>
  <c r="WQR183" i="93"/>
  <c r="WQQ183" i="93"/>
  <c r="WQP183" i="93"/>
  <c r="WQO183" i="93"/>
  <c r="WQN183" i="93"/>
  <c r="WQM183" i="93"/>
  <c r="WQL183" i="93"/>
  <c r="WQK183" i="93"/>
  <c r="WQJ183" i="93"/>
  <c r="WQI183" i="93"/>
  <c r="WQH183" i="93"/>
  <c r="WQG183" i="93"/>
  <c r="WQF183" i="93"/>
  <c r="WQE183" i="93"/>
  <c r="WQD183" i="93"/>
  <c r="WQC183" i="93"/>
  <c r="WQB183" i="93"/>
  <c r="WQA183" i="93"/>
  <c r="WPZ183" i="93"/>
  <c r="WPY183" i="93"/>
  <c r="WPX183" i="93"/>
  <c r="WPW183" i="93"/>
  <c r="WPV183" i="93"/>
  <c r="WPU183" i="93"/>
  <c r="WPT183" i="93"/>
  <c r="WPS183" i="93"/>
  <c r="WPR183" i="93"/>
  <c r="WPQ183" i="93"/>
  <c r="WPP183" i="93"/>
  <c r="WPO183" i="93"/>
  <c r="WPN183" i="93"/>
  <c r="WPM183" i="93"/>
  <c r="WPL183" i="93"/>
  <c r="WPK183" i="93"/>
  <c r="WPJ183" i="93"/>
  <c r="WPI183" i="93"/>
  <c r="WPH183" i="93"/>
  <c r="WPG183" i="93"/>
  <c r="WPF183" i="93"/>
  <c r="WPE183" i="93"/>
  <c r="WPD183" i="93"/>
  <c r="WPC183" i="93"/>
  <c r="WPB183" i="93"/>
  <c r="WPA183" i="93"/>
  <c r="WOZ183" i="93"/>
  <c r="WOY183" i="93"/>
  <c r="WOX183" i="93"/>
  <c r="WOW183" i="93"/>
  <c r="WOV183" i="93"/>
  <c r="WOU183" i="93"/>
  <c r="WOT183" i="93"/>
  <c r="WOS183" i="93"/>
  <c r="WOR183" i="93"/>
  <c r="WOQ183" i="93"/>
  <c r="WOP183" i="93"/>
  <c r="WOO183" i="93"/>
  <c r="WON183" i="93"/>
  <c r="WOM183" i="93"/>
  <c r="WOL183" i="93"/>
  <c r="WOK183" i="93"/>
  <c r="WOJ183" i="93"/>
  <c r="WOI183" i="93"/>
  <c r="WOH183" i="93"/>
  <c r="WOG183" i="93"/>
  <c r="WOF183" i="93"/>
  <c r="WOE183" i="93"/>
  <c r="WOD183" i="93"/>
  <c r="WOC183" i="93"/>
  <c r="WOB183" i="93"/>
  <c r="WOA183" i="93"/>
  <c r="WNZ183" i="93"/>
  <c r="WNY183" i="93"/>
  <c r="WNX183" i="93"/>
  <c r="WNW183" i="93"/>
  <c r="WNV183" i="93"/>
  <c r="WNU183" i="93"/>
  <c r="WNT183" i="93"/>
  <c r="WNS183" i="93"/>
  <c r="WNR183" i="93"/>
  <c r="WNQ183" i="93"/>
  <c r="WNP183" i="93"/>
  <c r="WNO183" i="93"/>
  <c r="WNN183" i="93"/>
  <c r="WNM183" i="93"/>
  <c r="WNL183" i="93"/>
  <c r="WNK183" i="93"/>
  <c r="WNJ183" i="93"/>
  <c r="WNI183" i="93"/>
  <c r="WNH183" i="93"/>
  <c r="WNG183" i="93"/>
  <c r="WNF183" i="93"/>
  <c r="WNE183" i="93"/>
  <c r="WND183" i="93"/>
  <c r="WNC183" i="93"/>
  <c r="WNB183" i="93"/>
  <c r="WNA183" i="93"/>
  <c r="WMZ183" i="93"/>
  <c r="WMY183" i="93"/>
  <c r="WMX183" i="93"/>
  <c r="WMW183" i="93"/>
  <c r="WMV183" i="93"/>
  <c r="WMU183" i="93"/>
  <c r="WMT183" i="93"/>
  <c r="WMS183" i="93"/>
  <c r="WMR183" i="93"/>
  <c r="WMQ183" i="93"/>
  <c r="WMP183" i="93"/>
  <c r="WMO183" i="93"/>
  <c r="WMN183" i="93"/>
  <c r="WMM183" i="93"/>
  <c r="WML183" i="93"/>
  <c r="WMK183" i="93"/>
  <c r="WMJ183" i="93"/>
  <c r="WMI183" i="93"/>
  <c r="WMH183" i="93"/>
  <c r="WMG183" i="93"/>
  <c r="WMF183" i="93"/>
  <c r="WME183" i="93"/>
  <c r="WMD183" i="93"/>
  <c r="WMC183" i="93"/>
  <c r="WMB183" i="93"/>
  <c r="WMA183" i="93"/>
  <c r="WLZ183" i="93"/>
  <c r="WLY183" i="93"/>
  <c r="WLX183" i="93"/>
  <c r="WLW183" i="93"/>
  <c r="WLV183" i="93"/>
  <c r="WLU183" i="93"/>
  <c r="WLT183" i="93"/>
  <c r="WLS183" i="93"/>
  <c r="WLR183" i="93"/>
  <c r="WLQ183" i="93"/>
  <c r="WLP183" i="93"/>
  <c r="WLO183" i="93"/>
  <c r="WLN183" i="93"/>
  <c r="WLM183" i="93"/>
  <c r="WLL183" i="93"/>
  <c r="WLK183" i="93"/>
  <c r="WLJ183" i="93"/>
  <c r="WLI183" i="93"/>
  <c r="WLH183" i="93"/>
  <c r="WLG183" i="93"/>
  <c r="WLF183" i="93"/>
  <c r="WLE183" i="93"/>
  <c r="WLD183" i="93"/>
  <c r="WLC183" i="93"/>
  <c r="WLB183" i="93"/>
  <c r="WLA183" i="93"/>
  <c r="WKZ183" i="93"/>
  <c r="WKY183" i="93"/>
  <c r="WKX183" i="93"/>
  <c r="WKW183" i="93"/>
  <c r="WKV183" i="93"/>
  <c r="WKU183" i="93"/>
  <c r="WKT183" i="93"/>
  <c r="WKS183" i="93"/>
  <c r="WKR183" i="93"/>
  <c r="WKQ183" i="93"/>
  <c r="WKP183" i="93"/>
  <c r="WKO183" i="93"/>
  <c r="WKN183" i="93"/>
  <c r="WKM183" i="93"/>
  <c r="WKL183" i="93"/>
  <c r="WKK183" i="93"/>
  <c r="WKJ183" i="93"/>
  <c r="WKI183" i="93"/>
  <c r="WKH183" i="93"/>
  <c r="WKG183" i="93"/>
  <c r="WKF183" i="93"/>
  <c r="WKE183" i="93"/>
  <c r="WKD183" i="93"/>
  <c r="WKC183" i="93"/>
  <c r="WKB183" i="93"/>
  <c r="WKA183" i="93"/>
  <c r="WJZ183" i="93"/>
  <c r="WJY183" i="93"/>
  <c r="WJX183" i="93"/>
  <c r="WJW183" i="93"/>
  <c r="WJV183" i="93"/>
  <c r="WJU183" i="93"/>
  <c r="WJT183" i="93"/>
  <c r="WJS183" i="93"/>
  <c r="WJR183" i="93"/>
  <c r="WJQ183" i="93"/>
  <c r="WJP183" i="93"/>
  <c r="WJO183" i="93"/>
  <c r="WJN183" i="93"/>
  <c r="WJM183" i="93"/>
  <c r="WJL183" i="93"/>
  <c r="WJK183" i="93"/>
  <c r="WJJ183" i="93"/>
  <c r="WJI183" i="93"/>
  <c r="WJH183" i="93"/>
  <c r="WJG183" i="93"/>
  <c r="WJF183" i="93"/>
  <c r="WJE183" i="93"/>
  <c r="WJD183" i="93"/>
  <c r="WJC183" i="93"/>
  <c r="WJB183" i="93"/>
  <c r="WJA183" i="93"/>
  <c r="WIZ183" i="93"/>
  <c r="WIY183" i="93"/>
  <c r="WIX183" i="93"/>
  <c r="WIW183" i="93"/>
  <c r="WIV183" i="93"/>
  <c r="WIU183" i="93"/>
  <c r="WIT183" i="93"/>
  <c r="WIS183" i="93"/>
  <c r="WIR183" i="93"/>
  <c r="WIQ183" i="93"/>
  <c r="WIP183" i="93"/>
  <c r="WIO183" i="93"/>
  <c r="WIN183" i="93"/>
  <c r="WIM183" i="93"/>
  <c r="WIL183" i="93"/>
  <c r="WIK183" i="93"/>
  <c r="WIJ183" i="93"/>
  <c r="WII183" i="93"/>
  <c r="WIH183" i="93"/>
  <c r="WIG183" i="93"/>
  <c r="WIF183" i="93"/>
  <c r="WIE183" i="93"/>
  <c r="WID183" i="93"/>
  <c r="WIC183" i="93"/>
  <c r="WIB183" i="93"/>
  <c r="WIA183" i="93"/>
  <c r="WHZ183" i="93"/>
  <c r="WHY183" i="93"/>
  <c r="WHX183" i="93"/>
  <c r="WHW183" i="93"/>
  <c r="WHV183" i="93"/>
  <c r="WHU183" i="93"/>
  <c r="WHT183" i="93"/>
  <c r="WHS183" i="93"/>
  <c r="WHR183" i="93"/>
  <c r="WHQ183" i="93"/>
  <c r="WHP183" i="93"/>
  <c r="WHO183" i="93"/>
  <c r="WHN183" i="93"/>
  <c r="WHM183" i="93"/>
  <c r="WHL183" i="93"/>
  <c r="WHK183" i="93"/>
  <c r="WHJ183" i="93"/>
  <c r="WHI183" i="93"/>
  <c r="WHH183" i="93"/>
  <c r="WHG183" i="93"/>
  <c r="WHF183" i="93"/>
  <c r="WHE183" i="93"/>
  <c r="WHD183" i="93"/>
  <c r="WHC183" i="93"/>
  <c r="WHB183" i="93"/>
  <c r="WHA183" i="93"/>
  <c r="WGZ183" i="93"/>
  <c r="WGY183" i="93"/>
  <c r="WGX183" i="93"/>
  <c r="WGW183" i="93"/>
  <c r="WGV183" i="93"/>
  <c r="WGU183" i="93"/>
  <c r="WGT183" i="93"/>
  <c r="WGS183" i="93"/>
  <c r="WGR183" i="93"/>
  <c r="WGQ183" i="93"/>
  <c r="WGP183" i="93"/>
  <c r="WGO183" i="93"/>
  <c r="WGN183" i="93"/>
  <c r="WGM183" i="93"/>
  <c r="WGL183" i="93"/>
  <c r="WGK183" i="93"/>
  <c r="WGJ183" i="93"/>
  <c r="WGI183" i="93"/>
  <c r="WGH183" i="93"/>
  <c r="WGG183" i="93"/>
  <c r="WGF183" i="93"/>
  <c r="WGE183" i="93"/>
  <c r="WGD183" i="93"/>
  <c r="WGC183" i="93"/>
  <c r="WGB183" i="93"/>
  <c r="WGA183" i="93"/>
  <c r="WFZ183" i="93"/>
  <c r="WFY183" i="93"/>
  <c r="WFX183" i="93"/>
  <c r="WFW183" i="93"/>
  <c r="WFV183" i="93"/>
  <c r="WFU183" i="93"/>
  <c r="WFT183" i="93"/>
  <c r="WFS183" i="93"/>
  <c r="WFR183" i="93"/>
  <c r="WFQ183" i="93"/>
  <c r="WFP183" i="93"/>
  <c r="WFO183" i="93"/>
  <c r="WFN183" i="93"/>
  <c r="WFM183" i="93"/>
  <c r="WFL183" i="93"/>
  <c r="WFK183" i="93"/>
  <c r="WFJ183" i="93"/>
  <c r="WFI183" i="93"/>
  <c r="WFH183" i="93"/>
  <c r="WFG183" i="93"/>
  <c r="WFF183" i="93"/>
  <c r="WFE183" i="93"/>
  <c r="WFD183" i="93"/>
  <c r="WFC183" i="93"/>
  <c r="WFB183" i="93"/>
  <c r="WFA183" i="93"/>
  <c r="WEZ183" i="93"/>
  <c r="WEY183" i="93"/>
  <c r="WEX183" i="93"/>
  <c r="WEW183" i="93"/>
  <c r="WEV183" i="93"/>
  <c r="WEU183" i="93"/>
  <c r="WET183" i="93"/>
  <c r="WES183" i="93"/>
  <c r="WER183" i="93"/>
  <c r="WEQ183" i="93"/>
  <c r="WEP183" i="93"/>
  <c r="WEO183" i="93"/>
  <c r="WEN183" i="93"/>
  <c r="WEM183" i="93"/>
  <c r="WEL183" i="93"/>
  <c r="WEK183" i="93"/>
  <c r="WEJ183" i="93"/>
  <c r="WEI183" i="93"/>
  <c r="WEH183" i="93"/>
  <c r="WEG183" i="93"/>
  <c r="WEF183" i="93"/>
  <c r="WEE183" i="93"/>
  <c r="WED183" i="93"/>
  <c r="WEC183" i="93"/>
  <c r="WEB183" i="93"/>
  <c r="WEA183" i="93"/>
  <c r="WDZ183" i="93"/>
  <c r="WDY183" i="93"/>
  <c r="WDX183" i="93"/>
  <c r="WDW183" i="93"/>
  <c r="WDV183" i="93"/>
  <c r="WDU183" i="93"/>
  <c r="WDT183" i="93"/>
  <c r="WDS183" i="93"/>
  <c r="WDR183" i="93"/>
  <c r="WDQ183" i="93"/>
  <c r="WDP183" i="93"/>
  <c r="WDO183" i="93"/>
  <c r="WDN183" i="93"/>
  <c r="WDM183" i="93"/>
  <c r="WDL183" i="93"/>
  <c r="WDK183" i="93"/>
  <c r="WDJ183" i="93"/>
  <c r="WDI183" i="93"/>
  <c r="WDH183" i="93"/>
  <c r="WDG183" i="93"/>
  <c r="WDF183" i="93"/>
  <c r="WDE183" i="93"/>
  <c r="WDD183" i="93"/>
  <c r="WDC183" i="93"/>
  <c r="WDB183" i="93"/>
  <c r="WDA183" i="93"/>
  <c r="WCZ183" i="93"/>
  <c r="WCY183" i="93"/>
  <c r="WCX183" i="93"/>
  <c r="WCW183" i="93"/>
  <c r="WCV183" i="93"/>
  <c r="WCU183" i="93"/>
  <c r="WCT183" i="93"/>
  <c r="WCS183" i="93"/>
  <c r="WCR183" i="93"/>
  <c r="WCQ183" i="93"/>
  <c r="WCP183" i="93"/>
  <c r="WCO183" i="93"/>
  <c r="WCN183" i="93"/>
  <c r="WCM183" i="93"/>
  <c r="WCL183" i="93"/>
  <c r="WCK183" i="93"/>
  <c r="WCJ183" i="93"/>
  <c r="WCI183" i="93"/>
  <c r="WCH183" i="93"/>
  <c r="WCG183" i="93"/>
  <c r="WCF183" i="93"/>
  <c r="WCE183" i="93"/>
  <c r="WCD183" i="93"/>
  <c r="WCC183" i="93"/>
  <c r="WCB183" i="93"/>
  <c r="WCA183" i="93"/>
  <c r="WBZ183" i="93"/>
  <c r="WBY183" i="93"/>
  <c r="WBX183" i="93"/>
  <c r="WBW183" i="93"/>
  <c r="WBV183" i="93"/>
  <c r="WBU183" i="93"/>
  <c r="WBT183" i="93"/>
  <c r="WBS183" i="93"/>
  <c r="WBR183" i="93"/>
  <c r="WBQ183" i="93"/>
  <c r="WBP183" i="93"/>
  <c r="WBO183" i="93"/>
  <c r="WBN183" i="93"/>
  <c r="WBM183" i="93"/>
  <c r="WBL183" i="93"/>
  <c r="WBK183" i="93"/>
  <c r="WBJ183" i="93"/>
  <c r="WBI183" i="93"/>
  <c r="WBH183" i="93"/>
  <c r="WBG183" i="93"/>
  <c r="WBF183" i="93"/>
  <c r="WBE183" i="93"/>
  <c r="WBD183" i="93"/>
  <c r="WBC183" i="93"/>
  <c r="WBB183" i="93"/>
  <c r="WBA183" i="93"/>
  <c r="WAZ183" i="93"/>
  <c r="WAY183" i="93"/>
  <c r="WAX183" i="93"/>
  <c r="WAW183" i="93"/>
  <c r="WAV183" i="93"/>
  <c r="WAU183" i="93"/>
  <c r="WAT183" i="93"/>
  <c r="WAS183" i="93"/>
  <c r="WAR183" i="93"/>
  <c r="WAQ183" i="93"/>
  <c r="WAP183" i="93"/>
  <c r="WAO183" i="93"/>
  <c r="WAN183" i="93"/>
  <c r="WAM183" i="93"/>
  <c r="WAL183" i="93"/>
  <c r="WAK183" i="93"/>
  <c r="WAJ183" i="93"/>
  <c r="WAI183" i="93"/>
  <c r="WAH183" i="93"/>
  <c r="WAG183" i="93"/>
  <c r="WAF183" i="93"/>
  <c r="WAE183" i="93"/>
  <c r="WAD183" i="93"/>
  <c r="WAC183" i="93"/>
  <c r="WAB183" i="93"/>
  <c r="WAA183" i="93"/>
  <c r="VZZ183" i="93"/>
  <c r="VZY183" i="93"/>
  <c r="VZX183" i="93"/>
  <c r="VZW183" i="93"/>
  <c r="VZV183" i="93"/>
  <c r="VZU183" i="93"/>
  <c r="VZT183" i="93"/>
  <c r="VZS183" i="93"/>
  <c r="VZR183" i="93"/>
  <c r="VZQ183" i="93"/>
  <c r="VZP183" i="93"/>
  <c r="VZO183" i="93"/>
  <c r="VZN183" i="93"/>
  <c r="VZM183" i="93"/>
  <c r="VZL183" i="93"/>
  <c r="VZK183" i="93"/>
  <c r="VZJ183" i="93"/>
  <c r="VZI183" i="93"/>
  <c r="VZH183" i="93"/>
  <c r="VZG183" i="93"/>
  <c r="VZF183" i="93"/>
  <c r="VZE183" i="93"/>
  <c r="VZD183" i="93"/>
  <c r="VZC183" i="93"/>
  <c r="VZB183" i="93"/>
  <c r="VZA183" i="93"/>
  <c r="VYZ183" i="93"/>
  <c r="VYY183" i="93"/>
  <c r="VYX183" i="93"/>
  <c r="VYW183" i="93"/>
  <c r="VYV183" i="93"/>
  <c r="VYU183" i="93"/>
  <c r="VYT183" i="93"/>
  <c r="VYS183" i="93"/>
  <c r="VYR183" i="93"/>
  <c r="VYQ183" i="93"/>
  <c r="VYP183" i="93"/>
  <c r="VYO183" i="93"/>
  <c r="VYN183" i="93"/>
  <c r="VYM183" i="93"/>
  <c r="VYL183" i="93"/>
  <c r="VYK183" i="93"/>
  <c r="VYJ183" i="93"/>
  <c r="VYI183" i="93"/>
  <c r="VYH183" i="93"/>
  <c r="VYG183" i="93"/>
  <c r="VYF183" i="93"/>
  <c r="VYE183" i="93"/>
  <c r="VYD183" i="93"/>
  <c r="VYC183" i="93"/>
  <c r="VYB183" i="93"/>
  <c r="VYA183" i="93"/>
  <c r="VXZ183" i="93"/>
  <c r="VXY183" i="93"/>
  <c r="VXX183" i="93"/>
  <c r="VXW183" i="93"/>
  <c r="VXV183" i="93"/>
  <c r="VXU183" i="93"/>
  <c r="VXT183" i="93"/>
  <c r="VXS183" i="93"/>
  <c r="VXR183" i="93"/>
  <c r="VXQ183" i="93"/>
  <c r="VXP183" i="93"/>
  <c r="VXO183" i="93"/>
  <c r="VXN183" i="93"/>
  <c r="VXM183" i="93"/>
  <c r="VXL183" i="93"/>
  <c r="VXK183" i="93"/>
  <c r="VXJ183" i="93"/>
  <c r="VXI183" i="93"/>
  <c r="VXH183" i="93"/>
  <c r="VXG183" i="93"/>
  <c r="VXF183" i="93"/>
  <c r="VXE183" i="93"/>
  <c r="VXD183" i="93"/>
  <c r="VXC183" i="93"/>
  <c r="VXB183" i="93"/>
  <c r="VXA183" i="93"/>
  <c r="VWZ183" i="93"/>
  <c r="VWY183" i="93"/>
  <c r="VWX183" i="93"/>
  <c r="VWW183" i="93"/>
  <c r="VWV183" i="93"/>
  <c r="VWU183" i="93"/>
  <c r="VWT183" i="93"/>
  <c r="VWS183" i="93"/>
  <c r="VWR183" i="93"/>
  <c r="VWQ183" i="93"/>
  <c r="VWP183" i="93"/>
  <c r="VWO183" i="93"/>
  <c r="VWN183" i="93"/>
  <c r="VWM183" i="93"/>
  <c r="VWL183" i="93"/>
  <c r="VWK183" i="93"/>
  <c r="VWJ183" i="93"/>
  <c r="VWI183" i="93"/>
  <c r="VWH183" i="93"/>
  <c r="VWG183" i="93"/>
  <c r="VWF183" i="93"/>
  <c r="VWE183" i="93"/>
  <c r="VWD183" i="93"/>
  <c r="VWC183" i="93"/>
  <c r="VWB183" i="93"/>
  <c r="VWA183" i="93"/>
  <c r="VVZ183" i="93"/>
  <c r="VVY183" i="93"/>
  <c r="VVX183" i="93"/>
  <c r="VVW183" i="93"/>
  <c r="VVV183" i="93"/>
  <c r="VVU183" i="93"/>
  <c r="VVT183" i="93"/>
  <c r="VVS183" i="93"/>
  <c r="VVR183" i="93"/>
  <c r="VVQ183" i="93"/>
  <c r="VVP183" i="93"/>
  <c r="VVO183" i="93"/>
  <c r="VVN183" i="93"/>
  <c r="VVM183" i="93"/>
  <c r="VVL183" i="93"/>
  <c r="VVK183" i="93"/>
  <c r="VVJ183" i="93"/>
  <c r="VVI183" i="93"/>
  <c r="VVH183" i="93"/>
  <c r="VVG183" i="93"/>
  <c r="VVF183" i="93"/>
  <c r="VVE183" i="93"/>
  <c r="VVD183" i="93"/>
  <c r="VVC183" i="93"/>
  <c r="VVB183" i="93"/>
  <c r="VVA183" i="93"/>
  <c r="VUZ183" i="93"/>
  <c r="VUY183" i="93"/>
  <c r="VUX183" i="93"/>
  <c r="VUW183" i="93"/>
  <c r="VUV183" i="93"/>
  <c r="VUU183" i="93"/>
  <c r="VUT183" i="93"/>
  <c r="VUS183" i="93"/>
  <c r="VUR183" i="93"/>
  <c r="VUQ183" i="93"/>
  <c r="VUP183" i="93"/>
  <c r="VUO183" i="93"/>
  <c r="VUN183" i="93"/>
  <c r="VUM183" i="93"/>
  <c r="VUL183" i="93"/>
  <c r="VUK183" i="93"/>
  <c r="VUJ183" i="93"/>
  <c r="VUI183" i="93"/>
  <c r="VUH183" i="93"/>
  <c r="VUG183" i="93"/>
  <c r="VUF183" i="93"/>
  <c r="VUE183" i="93"/>
  <c r="VUD183" i="93"/>
  <c r="VUC183" i="93"/>
  <c r="VUB183" i="93"/>
  <c r="VUA183" i="93"/>
  <c r="VTZ183" i="93"/>
  <c r="VTY183" i="93"/>
  <c r="VTX183" i="93"/>
  <c r="VTW183" i="93"/>
  <c r="VTV183" i="93"/>
  <c r="VTU183" i="93"/>
  <c r="VTT183" i="93"/>
  <c r="VTS183" i="93"/>
  <c r="VTR183" i="93"/>
  <c r="VTQ183" i="93"/>
  <c r="VTP183" i="93"/>
  <c r="VTO183" i="93"/>
  <c r="VTN183" i="93"/>
  <c r="VTM183" i="93"/>
  <c r="VTL183" i="93"/>
  <c r="VTK183" i="93"/>
  <c r="VTJ183" i="93"/>
  <c r="VTI183" i="93"/>
  <c r="VTH183" i="93"/>
  <c r="VTG183" i="93"/>
  <c r="VTF183" i="93"/>
  <c r="VTE183" i="93"/>
  <c r="VTD183" i="93"/>
  <c r="VTC183" i="93"/>
  <c r="VTB183" i="93"/>
  <c r="VTA183" i="93"/>
  <c r="VSZ183" i="93"/>
  <c r="VSY183" i="93"/>
  <c r="VSX183" i="93"/>
  <c r="VSW183" i="93"/>
  <c r="VSV183" i="93"/>
  <c r="VSU183" i="93"/>
  <c r="VST183" i="93"/>
  <c r="VSS183" i="93"/>
  <c r="VSR183" i="93"/>
  <c r="VSQ183" i="93"/>
  <c r="VSP183" i="93"/>
  <c r="VSO183" i="93"/>
  <c r="VSN183" i="93"/>
  <c r="VSM183" i="93"/>
  <c r="VSL183" i="93"/>
  <c r="VSK183" i="93"/>
  <c r="VSJ183" i="93"/>
  <c r="VSI183" i="93"/>
  <c r="VSH183" i="93"/>
  <c r="VSG183" i="93"/>
  <c r="VSF183" i="93"/>
  <c r="VSE183" i="93"/>
  <c r="VSD183" i="93"/>
  <c r="VSC183" i="93"/>
  <c r="VSB183" i="93"/>
  <c r="VSA183" i="93"/>
  <c r="VRZ183" i="93"/>
  <c r="VRY183" i="93"/>
  <c r="VRX183" i="93"/>
  <c r="VRW183" i="93"/>
  <c r="VRV183" i="93"/>
  <c r="VRU183" i="93"/>
  <c r="VRT183" i="93"/>
  <c r="VRS183" i="93"/>
  <c r="VRR183" i="93"/>
  <c r="VRQ183" i="93"/>
  <c r="VRP183" i="93"/>
  <c r="VRO183" i="93"/>
  <c r="VRN183" i="93"/>
  <c r="VRM183" i="93"/>
  <c r="VRL183" i="93"/>
  <c r="VRK183" i="93"/>
  <c r="VRJ183" i="93"/>
  <c r="VRI183" i="93"/>
  <c r="VRH183" i="93"/>
  <c r="VRG183" i="93"/>
  <c r="VRF183" i="93"/>
  <c r="VRE183" i="93"/>
  <c r="VRD183" i="93"/>
  <c r="VRC183" i="93"/>
  <c r="VRB183" i="93"/>
  <c r="VRA183" i="93"/>
  <c r="VQZ183" i="93"/>
  <c r="VQY183" i="93"/>
  <c r="VQX183" i="93"/>
  <c r="VQW183" i="93"/>
  <c r="VQV183" i="93"/>
  <c r="VQU183" i="93"/>
  <c r="VQT183" i="93"/>
  <c r="VQS183" i="93"/>
  <c r="VQR183" i="93"/>
  <c r="VQQ183" i="93"/>
  <c r="VQP183" i="93"/>
  <c r="VQO183" i="93"/>
  <c r="VQN183" i="93"/>
  <c r="VQM183" i="93"/>
  <c r="VQL183" i="93"/>
  <c r="VQK183" i="93"/>
  <c r="VQJ183" i="93"/>
  <c r="VQI183" i="93"/>
  <c r="VQH183" i="93"/>
  <c r="VQG183" i="93"/>
  <c r="VQF183" i="93"/>
  <c r="VQE183" i="93"/>
  <c r="VQD183" i="93"/>
  <c r="VQC183" i="93"/>
  <c r="VQB183" i="93"/>
  <c r="VQA183" i="93"/>
  <c r="VPZ183" i="93"/>
  <c r="VPY183" i="93"/>
  <c r="VPX183" i="93"/>
  <c r="VPW183" i="93"/>
  <c r="VPV183" i="93"/>
  <c r="VPU183" i="93"/>
  <c r="VPT183" i="93"/>
  <c r="VPS183" i="93"/>
  <c r="VPR183" i="93"/>
  <c r="VPQ183" i="93"/>
  <c r="VPP183" i="93"/>
  <c r="VPO183" i="93"/>
  <c r="VPN183" i="93"/>
  <c r="VPM183" i="93"/>
  <c r="VPL183" i="93"/>
  <c r="VPK183" i="93"/>
  <c r="VPJ183" i="93"/>
  <c r="VPI183" i="93"/>
  <c r="VPH183" i="93"/>
  <c r="VPG183" i="93"/>
  <c r="VPF183" i="93"/>
  <c r="VPE183" i="93"/>
  <c r="VPD183" i="93"/>
  <c r="VPC183" i="93"/>
  <c r="VPB183" i="93"/>
  <c r="VPA183" i="93"/>
  <c r="VOZ183" i="93"/>
  <c r="VOY183" i="93"/>
  <c r="VOX183" i="93"/>
  <c r="VOW183" i="93"/>
  <c r="VOV183" i="93"/>
  <c r="VOU183" i="93"/>
  <c r="VOT183" i="93"/>
  <c r="VOS183" i="93"/>
  <c r="VOR183" i="93"/>
  <c r="VOQ183" i="93"/>
  <c r="VOP183" i="93"/>
  <c r="VOO183" i="93"/>
  <c r="VON183" i="93"/>
  <c r="VOM183" i="93"/>
  <c r="VOL183" i="93"/>
  <c r="VOK183" i="93"/>
  <c r="VOJ183" i="93"/>
  <c r="VOI183" i="93"/>
  <c r="VOH183" i="93"/>
  <c r="VOG183" i="93"/>
  <c r="VOF183" i="93"/>
  <c r="VOE183" i="93"/>
  <c r="VOD183" i="93"/>
  <c r="VOC183" i="93"/>
  <c r="VOB183" i="93"/>
  <c r="VOA183" i="93"/>
  <c r="VNZ183" i="93"/>
  <c r="VNY183" i="93"/>
  <c r="VNX183" i="93"/>
  <c r="VNW183" i="93"/>
  <c r="VNV183" i="93"/>
  <c r="VNU183" i="93"/>
  <c r="VNT183" i="93"/>
  <c r="VNS183" i="93"/>
  <c r="VNR183" i="93"/>
  <c r="VNQ183" i="93"/>
  <c r="VNP183" i="93"/>
  <c r="VNO183" i="93"/>
  <c r="VNN183" i="93"/>
  <c r="VNM183" i="93"/>
  <c r="VNL183" i="93"/>
  <c r="VNK183" i="93"/>
  <c r="VNJ183" i="93"/>
  <c r="VNI183" i="93"/>
  <c r="VNH183" i="93"/>
  <c r="VNG183" i="93"/>
  <c r="VNF183" i="93"/>
  <c r="VNE183" i="93"/>
  <c r="VND183" i="93"/>
  <c r="VNC183" i="93"/>
  <c r="VNB183" i="93"/>
  <c r="VNA183" i="93"/>
  <c r="VMZ183" i="93"/>
  <c r="VMY183" i="93"/>
  <c r="VMX183" i="93"/>
  <c r="VMW183" i="93"/>
  <c r="VMV183" i="93"/>
  <c r="VMU183" i="93"/>
  <c r="VMT183" i="93"/>
  <c r="VMS183" i="93"/>
  <c r="VMR183" i="93"/>
  <c r="VMQ183" i="93"/>
  <c r="VMP183" i="93"/>
  <c r="VMO183" i="93"/>
  <c r="VMN183" i="93"/>
  <c r="VMM183" i="93"/>
  <c r="VML183" i="93"/>
  <c r="VMK183" i="93"/>
  <c r="VMJ183" i="93"/>
  <c r="VMI183" i="93"/>
  <c r="VMH183" i="93"/>
  <c r="VMG183" i="93"/>
  <c r="VMF183" i="93"/>
  <c r="VME183" i="93"/>
  <c r="VMD183" i="93"/>
  <c r="VMC183" i="93"/>
  <c r="VMB183" i="93"/>
  <c r="VMA183" i="93"/>
  <c r="VLZ183" i="93"/>
  <c r="VLY183" i="93"/>
  <c r="VLX183" i="93"/>
  <c r="VLW183" i="93"/>
  <c r="VLV183" i="93"/>
  <c r="VLU183" i="93"/>
  <c r="VLT183" i="93"/>
  <c r="VLS183" i="93"/>
  <c r="VLR183" i="93"/>
  <c r="VLQ183" i="93"/>
  <c r="VLP183" i="93"/>
  <c r="VLO183" i="93"/>
  <c r="VLN183" i="93"/>
  <c r="VLM183" i="93"/>
  <c r="VLL183" i="93"/>
  <c r="VLK183" i="93"/>
  <c r="VLJ183" i="93"/>
  <c r="VLI183" i="93"/>
  <c r="VLH183" i="93"/>
  <c r="VLG183" i="93"/>
  <c r="VLF183" i="93"/>
  <c r="VLE183" i="93"/>
  <c r="VLD183" i="93"/>
  <c r="VLC183" i="93"/>
  <c r="VLB183" i="93"/>
  <c r="VLA183" i="93"/>
  <c r="VKZ183" i="93"/>
  <c r="VKY183" i="93"/>
  <c r="VKX183" i="93"/>
  <c r="VKW183" i="93"/>
  <c r="VKV183" i="93"/>
  <c r="VKU183" i="93"/>
  <c r="VKT183" i="93"/>
  <c r="VKS183" i="93"/>
  <c r="VKR183" i="93"/>
  <c r="VKQ183" i="93"/>
  <c r="VKP183" i="93"/>
  <c r="VKO183" i="93"/>
  <c r="VKN183" i="93"/>
  <c r="VKM183" i="93"/>
  <c r="VKL183" i="93"/>
  <c r="VKK183" i="93"/>
  <c r="VKJ183" i="93"/>
  <c r="VKI183" i="93"/>
  <c r="VKH183" i="93"/>
  <c r="VKG183" i="93"/>
  <c r="VKF183" i="93"/>
  <c r="VKE183" i="93"/>
  <c r="VKD183" i="93"/>
  <c r="VKC183" i="93"/>
  <c r="VKB183" i="93"/>
  <c r="VKA183" i="93"/>
  <c r="VJZ183" i="93"/>
  <c r="VJY183" i="93"/>
  <c r="VJX183" i="93"/>
  <c r="VJW183" i="93"/>
  <c r="VJV183" i="93"/>
  <c r="VJU183" i="93"/>
  <c r="VJT183" i="93"/>
  <c r="VJS183" i="93"/>
  <c r="VJR183" i="93"/>
  <c r="VJQ183" i="93"/>
  <c r="VJP183" i="93"/>
  <c r="VJO183" i="93"/>
  <c r="VJN183" i="93"/>
  <c r="VJM183" i="93"/>
  <c r="VJL183" i="93"/>
  <c r="VJK183" i="93"/>
  <c r="VJJ183" i="93"/>
  <c r="VJI183" i="93"/>
  <c r="VJH183" i="93"/>
  <c r="VJG183" i="93"/>
  <c r="VJF183" i="93"/>
  <c r="VJE183" i="93"/>
  <c r="VJD183" i="93"/>
  <c r="VJC183" i="93"/>
  <c r="VJB183" i="93"/>
  <c r="VJA183" i="93"/>
  <c r="VIZ183" i="93"/>
  <c r="VIY183" i="93"/>
  <c r="VIX183" i="93"/>
  <c r="VIW183" i="93"/>
  <c r="VIV183" i="93"/>
  <c r="VIU183" i="93"/>
  <c r="VIT183" i="93"/>
  <c r="VIS183" i="93"/>
  <c r="VIR183" i="93"/>
  <c r="VIQ183" i="93"/>
  <c r="VIP183" i="93"/>
  <c r="VIO183" i="93"/>
  <c r="VIN183" i="93"/>
  <c r="VIM183" i="93"/>
  <c r="VIL183" i="93"/>
  <c r="VIK183" i="93"/>
  <c r="VIJ183" i="93"/>
  <c r="VII183" i="93"/>
  <c r="VIH183" i="93"/>
  <c r="VIG183" i="93"/>
  <c r="VIF183" i="93"/>
  <c r="VIE183" i="93"/>
  <c r="VID183" i="93"/>
  <c r="VIC183" i="93"/>
  <c r="VIB183" i="93"/>
  <c r="VIA183" i="93"/>
  <c r="VHZ183" i="93"/>
  <c r="VHY183" i="93"/>
  <c r="VHX183" i="93"/>
  <c r="VHW183" i="93"/>
  <c r="VHV183" i="93"/>
  <c r="VHU183" i="93"/>
  <c r="VHT183" i="93"/>
  <c r="VHS183" i="93"/>
  <c r="VHR183" i="93"/>
  <c r="VHQ183" i="93"/>
  <c r="VHP183" i="93"/>
  <c r="VHO183" i="93"/>
  <c r="VHN183" i="93"/>
  <c r="VHM183" i="93"/>
  <c r="VHL183" i="93"/>
  <c r="VHK183" i="93"/>
  <c r="VHJ183" i="93"/>
  <c r="VHI183" i="93"/>
  <c r="VHH183" i="93"/>
  <c r="VHG183" i="93"/>
  <c r="VHF183" i="93"/>
  <c r="VHE183" i="93"/>
  <c r="VHD183" i="93"/>
  <c r="VHC183" i="93"/>
  <c r="VHB183" i="93"/>
  <c r="VHA183" i="93"/>
  <c r="VGZ183" i="93"/>
  <c r="VGY183" i="93"/>
  <c r="VGX183" i="93"/>
  <c r="VGW183" i="93"/>
  <c r="VGV183" i="93"/>
  <c r="VGU183" i="93"/>
  <c r="VGT183" i="93"/>
  <c r="VGS183" i="93"/>
  <c r="VGR183" i="93"/>
  <c r="VGQ183" i="93"/>
  <c r="VGP183" i="93"/>
  <c r="VGO183" i="93"/>
  <c r="VGN183" i="93"/>
  <c r="VGM183" i="93"/>
  <c r="VGL183" i="93"/>
  <c r="VGK183" i="93"/>
  <c r="VGJ183" i="93"/>
  <c r="VGI183" i="93"/>
  <c r="VGH183" i="93"/>
  <c r="VGG183" i="93"/>
  <c r="VGF183" i="93"/>
  <c r="VGE183" i="93"/>
  <c r="VGD183" i="93"/>
  <c r="VGC183" i="93"/>
  <c r="VGB183" i="93"/>
  <c r="VGA183" i="93"/>
  <c r="VFZ183" i="93"/>
  <c r="VFY183" i="93"/>
  <c r="VFX183" i="93"/>
  <c r="VFW183" i="93"/>
  <c r="VFV183" i="93"/>
  <c r="VFU183" i="93"/>
  <c r="VFT183" i="93"/>
  <c r="VFS183" i="93"/>
  <c r="VFR183" i="93"/>
  <c r="VFQ183" i="93"/>
  <c r="VFP183" i="93"/>
  <c r="VFO183" i="93"/>
  <c r="VFN183" i="93"/>
  <c r="VFM183" i="93"/>
  <c r="VFL183" i="93"/>
  <c r="VFK183" i="93"/>
  <c r="VFJ183" i="93"/>
  <c r="VFI183" i="93"/>
  <c r="VFH183" i="93"/>
  <c r="VFG183" i="93"/>
  <c r="VFF183" i="93"/>
  <c r="VFE183" i="93"/>
  <c r="VFD183" i="93"/>
  <c r="VFC183" i="93"/>
  <c r="VFB183" i="93"/>
  <c r="VFA183" i="93"/>
  <c r="VEZ183" i="93"/>
  <c r="VEY183" i="93"/>
  <c r="VEX183" i="93"/>
  <c r="VEW183" i="93"/>
  <c r="VEV183" i="93"/>
  <c r="VEU183" i="93"/>
  <c r="VET183" i="93"/>
  <c r="VES183" i="93"/>
  <c r="VER183" i="93"/>
  <c r="VEQ183" i="93"/>
  <c r="VEP183" i="93"/>
  <c r="VEO183" i="93"/>
  <c r="VEN183" i="93"/>
  <c r="VEM183" i="93"/>
  <c r="VEL183" i="93"/>
  <c r="VEK183" i="93"/>
  <c r="VEJ183" i="93"/>
  <c r="VEI183" i="93"/>
  <c r="VEH183" i="93"/>
  <c r="VEG183" i="93"/>
  <c r="VEF183" i="93"/>
  <c r="VEE183" i="93"/>
  <c r="VED183" i="93"/>
  <c r="VEC183" i="93"/>
  <c r="VEB183" i="93"/>
  <c r="VEA183" i="93"/>
  <c r="VDZ183" i="93"/>
  <c r="VDY183" i="93"/>
  <c r="VDX183" i="93"/>
  <c r="VDW183" i="93"/>
  <c r="VDV183" i="93"/>
  <c r="VDU183" i="93"/>
  <c r="VDT183" i="93"/>
  <c r="VDS183" i="93"/>
  <c r="VDR183" i="93"/>
  <c r="VDQ183" i="93"/>
  <c r="VDP183" i="93"/>
  <c r="VDO183" i="93"/>
  <c r="VDN183" i="93"/>
  <c r="VDM183" i="93"/>
  <c r="VDL183" i="93"/>
  <c r="VDK183" i="93"/>
  <c r="VDJ183" i="93"/>
  <c r="VDI183" i="93"/>
  <c r="VDH183" i="93"/>
  <c r="VDG183" i="93"/>
  <c r="VDF183" i="93"/>
  <c r="VDE183" i="93"/>
  <c r="VDD183" i="93"/>
  <c r="VDC183" i="93"/>
  <c r="VDB183" i="93"/>
  <c r="VDA183" i="93"/>
  <c r="VCZ183" i="93"/>
  <c r="VCY183" i="93"/>
  <c r="VCX183" i="93"/>
  <c r="VCW183" i="93"/>
  <c r="VCV183" i="93"/>
  <c r="VCU183" i="93"/>
  <c r="VCT183" i="93"/>
  <c r="VCS183" i="93"/>
  <c r="VCR183" i="93"/>
  <c r="VCQ183" i="93"/>
  <c r="VCP183" i="93"/>
  <c r="VCO183" i="93"/>
  <c r="VCN183" i="93"/>
  <c r="VCM183" i="93"/>
  <c r="VCL183" i="93"/>
  <c r="VCK183" i="93"/>
  <c r="VCJ183" i="93"/>
  <c r="VCI183" i="93"/>
  <c r="VCH183" i="93"/>
  <c r="VCG183" i="93"/>
  <c r="VCF183" i="93"/>
  <c r="VCE183" i="93"/>
  <c r="VCD183" i="93"/>
  <c r="VCC183" i="93"/>
  <c r="VCB183" i="93"/>
  <c r="VCA183" i="93"/>
  <c r="VBZ183" i="93"/>
  <c r="VBY183" i="93"/>
  <c r="VBX183" i="93"/>
  <c r="VBW183" i="93"/>
  <c r="VBV183" i="93"/>
  <c r="VBU183" i="93"/>
  <c r="VBT183" i="93"/>
  <c r="VBS183" i="93"/>
  <c r="VBR183" i="93"/>
  <c r="VBQ183" i="93"/>
  <c r="VBP183" i="93"/>
  <c r="VBO183" i="93"/>
  <c r="VBN183" i="93"/>
  <c r="VBM183" i="93"/>
  <c r="VBL183" i="93"/>
  <c r="VBK183" i="93"/>
  <c r="VBJ183" i="93"/>
  <c r="VBI183" i="93"/>
  <c r="VBH183" i="93"/>
  <c r="VBG183" i="93"/>
  <c r="VBF183" i="93"/>
  <c r="VBE183" i="93"/>
  <c r="VBD183" i="93"/>
  <c r="VBC183" i="93"/>
  <c r="VBB183" i="93"/>
  <c r="VBA183" i="93"/>
  <c r="VAZ183" i="93"/>
  <c r="VAY183" i="93"/>
  <c r="VAX183" i="93"/>
  <c r="VAW183" i="93"/>
  <c r="VAV183" i="93"/>
  <c r="VAU183" i="93"/>
  <c r="VAT183" i="93"/>
  <c r="VAS183" i="93"/>
  <c r="VAR183" i="93"/>
  <c r="VAQ183" i="93"/>
  <c r="VAP183" i="93"/>
  <c r="VAO183" i="93"/>
  <c r="VAN183" i="93"/>
  <c r="VAM183" i="93"/>
  <c r="VAL183" i="93"/>
  <c r="VAK183" i="93"/>
  <c r="VAJ183" i="93"/>
  <c r="VAI183" i="93"/>
  <c r="VAH183" i="93"/>
  <c r="VAG183" i="93"/>
  <c r="VAF183" i="93"/>
  <c r="VAE183" i="93"/>
  <c r="VAD183" i="93"/>
  <c r="VAC183" i="93"/>
  <c r="VAB183" i="93"/>
  <c r="VAA183" i="93"/>
  <c r="UZZ183" i="93"/>
  <c r="UZY183" i="93"/>
  <c r="UZX183" i="93"/>
  <c r="UZW183" i="93"/>
  <c r="UZV183" i="93"/>
  <c r="UZU183" i="93"/>
  <c r="UZT183" i="93"/>
  <c r="UZS183" i="93"/>
  <c r="UZR183" i="93"/>
  <c r="UZQ183" i="93"/>
  <c r="UZP183" i="93"/>
  <c r="UZO183" i="93"/>
  <c r="UZN183" i="93"/>
  <c r="UZM183" i="93"/>
  <c r="UZL183" i="93"/>
  <c r="UZK183" i="93"/>
  <c r="UZJ183" i="93"/>
  <c r="UZI183" i="93"/>
  <c r="UZH183" i="93"/>
  <c r="UZG183" i="93"/>
  <c r="UZF183" i="93"/>
  <c r="UZE183" i="93"/>
  <c r="UZD183" i="93"/>
  <c r="UZC183" i="93"/>
  <c r="UZB183" i="93"/>
  <c r="UZA183" i="93"/>
  <c r="UYZ183" i="93"/>
  <c r="UYY183" i="93"/>
  <c r="UYX183" i="93"/>
  <c r="UYW183" i="93"/>
  <c r="UYV183" i="93"/>
  <c r="UYU183" i="93"/>
  <c r="UYT183" i="93"/>
  <c r="UYS183" i="93"/>
  <c r="UYR183" i="93"/>
  <c r="UYQ183" i="93"/>
  <c r="UYP183" i="93"/>
  <c r="UYO183" i="93"/>
  <c r="UYN183" i="93"/>
  <c r="UYM183" i="93"/>
  <c r="UYL183" i="93"/>
  <c r="UYK183" i="93"/>
  <c r="UYJ183" i="93"/>
  <c r="UYI183" i="93"/>
  <c r="UYH183" i="93"/>
  <c r="UYG183" i="93"/>
  <c r="UYF183" i="93"/>
  <c r="UYE183" i="93"/>
  <c r="UYD183" i="93"/>
  <c r="UYC183" i="93"/>
  <c r="UYB183" i="93"/>
  <c r="UYA183" i="93"/>
  <c r="UXZ183" i="93"/>
  <c r="UXY183" i="93"/>
  <c r="UXX183" i="93"/>
  <c r="UXW183" i="93"/>
  <c r="UXV183" i="93"/>
  <c r="UXU183" i="93"/>
  <c r="UXT183" i="93"/>
  <c r="UXS183" i="93"/>
  <c r="UXR183" i="93"/>
  <c r="UXQ183" i="93"/>
  <c r="UXP183" i="93"/>
  <c r="UXO183" i="93"/>
  <c r="UXN183" i="93"/>
  <c r="UXM183" i="93"/>
  <c r="UXL183" i="93"/>
  <c r="UXK183" i="93"/>
  <c r="UXJ183" i="93"/>
  <c r="UXI183" i="93"/>
  <c r="UXH183" i="93"/>
  <c r="UXG183" i="93"/>
  <c r="UXF183" i="93"/>
  <c r="UXE183" i="93"/>
  <c r="UXD183" i="93"/>
  <c r="UXC183" i="93"/>
  <c r="UXB183" i="93"/>
  <c r="UXA183" i="93"/>
  <c r="UWZ183" i="93"/>
  <c r="UWY183" i="93"/>
  <c r="UWX183" i="93"/>
  <c r="UWW183" i="93"/>
  <c r="UWV183" i="93"/>
  <c r="UWU183" i="93"/>
  <c r="UWT183" i="93"/>
  <c r="UWS183" i="93"/>
  <c r="UWR183" i="93"/>
  <c r="UWQ183" i="93"/>
  <c r="UWP183" i="93"/>
  <c r="UWO183" i="93"/>
  <c r="UWN183" i="93"/>
  <c r="UWM183" i="93"/>
  <c r="UWL183" i="93"/>
  <c r="UWK183" i="93"/>
  <c r="UWJ183" i="93"/>
  <c r="UWI183" i="93"/>
  <c r="UWH183" i="93"/>
  <c r="UWG183" i="93"/>
  <c r="UWF183" i="93"/>
  <c r="UWE183" i="93"/>
  <c r="UWD183" i="93"/>
  <c r="UWC183" i="93"/>
  <c r="UWB183" i="93"/>
  <c r="UWA183" i="93"/>
  <c r="UVZ183" i="93"/>
  <c r="UVY183" i="93"/>
  <c r="UVX183" i="93"/>
  <c r="UVW183" i="93"/>
  <c r="UVV183" i="93"/>
  <c r="UVU183" i="93"/>
  <c r="UVT183" i="93"/>
  <c r="UVS183" i="93"/>
  <c r="UVR183" i="93"/>
  <c r="UVQ183" i="93"/>
  <c r="UVP183" i="93"/>
  <c r="UVO183" i="93"/>
  <c r="UVN183" i="93"/>
  <c r="UVM183" i="93"/>
  <c r="UVL183" i="93"/>
  <c r="UVK183" i="93"/>
  <c r="UVJ183" i="93"/>
  <c r="UVI183" i="93"/>
  <c r="UVH183" i="93"/>
  <c r="UVG183" i="93"/>
  <c r="UVF183" i="93"/>
  <c r="UVE183" i="93"/>
  <c r="UVD183" i="93"/>
  <c r="UVC183" i="93"/>
  <c r="UVB183" i="93"/>
  <c r="UVA183" i="93"/>
  <c r="UUZ183" i="93"/>
  <c r="UUY183" i="93"/>
  <c r="UUX183" i="93"/>
  <c r="UUW183" i="93"/>
  <c r="UUV183" i="93"/>
  <c r="UUU183" i="93"/>
  <c r="UUT183" i="93"/>
  <c r="UUS183" i="93"/>
  <c r="UUR183" i="93"/>
  <c r="UUQ183" i="93"/>
  <c r="UUP183" i="93"/>
  <c r="UUO183" i="93"/>
  <c r="UUN183" i="93"/>
  <c r="UUM183" i="93"/>
  <c r="UUL183" i="93"/>
  <c r="UUK183" i="93"/>
  <c r="UUJ183" i="93"/>
  <c r="UUI183" i="93"/>
  <c r="UUH183" i="93"/>
  <c r="UUG183" i="93"/>
  <c r="UUF183" i="93"/>
  <c r="UUE183" i="93"/>
  <c r="UUD183" i="93"/>
  <c r="UUC183" i="93"/>
  <c r="UUB183" i="93"/>
  <c r="UUA183" i="93"/>
  <c r="UTZ183" i="93"/>
  <c r="UTY183" i="93"/>
  <c r="UTX183" i="93"/>
  <c r="UTW183" i="93"/>
  <c r="UTV183" i="93"/>
  <c r="UTU183" i="93"/>
  <c r="UTT183" i="93"/>
  <c r="UTS183" i="93"/>
  <c r="UTR183" i="93"/>
  <c r="UTQ183" i="93"/>
  <c r="UTP183" i="93"/>
  <c r="UTO183" i="93"/>
  <c r="UTN183" i="93"/>
  <c r="UTM183" i="93"/>
  <c r="UTL183" i="93"/>
  <c r="UTK183" i="93"/>
  <c r="UTJ183" i="93"/>
  <c r="UTI183" i="93"/>
  <c r="UTH183" i="93"/>
  <c r="UTG183" i="93"/>
  <c r="UTF183" i="93"/>
  <c r="UTE183" i="93"/>
  <c r="UTD183" i="93"/>
  <c r="UTC183" i="93"/>
  <c r="UTB183" i="93"/>
  <c r="UTA183" i="93"/>
  <c r="USZ183" i="93"/>
  <c r="USY183" i="93"/>
  <c r="USX183" i="93"/>
  <c r="USW183" i="93"/>
  <c r="USV183" i="93"/>
  <c r="USU183" i="93"/>
  <c r="UST183" i="93"/>
  <c r="USS183" i="93"/>
  <c r="USR183" i="93"/>
  <c r="USQ183" i="93"/>
  <c r="USP183" i="93"/>
  <c r="USO183" i="93"/>
  <c r="USN183" i="93"/>
  <c r="USM183" i="93"/>
  <c r="USL183" i="93"/>
  <c r="USK183" i="93"/>
  <c r="USJ183" i="93"/>
  <c r="USI183" i="93"/>
  <c r="USH183" i="93"/>
  <c r="USG183" i="93"/>
  <c r="USF183" i="93"/>
  <c r="USE183" i="93"/>
  <c r="USD183" i="93"/>
  <c r="USC183" i="93"/>
  <c r="USB183" i="93"/>
  <c r="USA183" i="93"/>
  <c r="URZ183" i="93"/>
  <c r="URY183" i="93"/>
  <c r="URX183" i="93"/>
  <c r="URW183" i="93"/>
  <c r="URV183" i="93"/>
  <c r="URU183" i="93"/>
  <c r="URT183" i="93"/>
  <c r="URS183" i="93"/>
  <c r="URR183" i="93"/>
  <c r="URQ183" i="93"/>
  <c r="URP183" i="93"/>
  <c r="URO183" i="93"/>
  <c r="URN183" i="93"/>
  <c r="URM183" i="93"/>
  <c r="URL183" i="93"/>
  <c r="URK183" i="93"/>
  <c r="URJ183" i="93"/>
  <c r="URI183" i="93"/>
  <c r="URH183" i="93"/>
  <c r="URG183" i="93"/>
  <c r="URF183" i="93"/>
  <c r="URE183" i="93"/>
  <c r="URD183" i="93"/>
  <c r="URC183" i="93"/>
  <c r="URB183" i="93"/>
  <c r="URA183" i="93"/>
  <c r="UQZ183" i="93"/>
  <c r="UQY183" i="93"/>
  <c r="UQX183" i="93"/>
  <c r="UQW183" i="93"/>
  <c r="UQV183" i="93"/>
  <c r="UQU183" i="93"/>
  <c r="UQT183" i="93"/>
  <c r="UQS183" i="93"/>
  <c r="UQR183" i="93"/>
  <c r="UQQ183" i="93"/>
  <c r="UQP183" i="93"/>
  <c r="UQO183" i="93"/>
  <c r="UQN183" i="93"/>
  <c r="UQM183" i="93"/>
  <c r="UQL183" i="93"/>
  <c r="UQK183" i="93"/>
  <c r="UQJ183" i="93"/>
  <c r="UQI183" i="93"/>
  <c r="UQH183" i="93"/>
  <c r="UQG183" i="93"/>
  <c r="UQF183" i="93"/>
  <c r="UQE183" i="93"/>
  <c r="UQD183" i="93"/>
  <c r="UQC183" i="93"/>
  <c r="UQB183" i="93"/>
  <c r="UQA183" i="93"/>
  <c r="UPZ183" i="93"/>
  <c r="UPY183" i="93"/>
  <c r="UPX183" i="93"/>
  <c r="UPW183" i="93"/>
  <c r="UPV183" i="93"/>
  <c r="UPU183" i="93"/>
  <c r="UPT183" i="93"/>
  <c r="UPS183" i="93"/>
  <c r="UPR183" i="93"/>
  <c r="UPQ183" i="93"/>
  <c r="UPP183" i="93"/>
  <c r="UPO183" i="93"/>
  <c r="UPN183" i="93"/>
  <c r="UPM183" i="93"/>
  <c r="UPL183" i="93"/>
  <c r="UPK183" i="93"/>
  <c r="UPJ183" i="93"/>
  <c r="UPI183" i="93"/>
  <c r="UPH183" i="93"/>
  <c r="UPG183" i="93"/>
  <c r="UPF183" i="93"/>
  <c r="UPE183" i="93"/>
  <c r="UPD183" i="93"/>
  <c r="UPC183" i="93"/>
  <c r="UPB183" i="93"/>
  <c r="UPA183" i="93"/>
  <c r="UOZ183" i="93"/>
  <c r="UOY183" i="93"/>
  <c r="UOX183" i="93"/>
  <c r="UOW183" i="93"/>
  <c r="UOV183" i="93"/>
  <c r="UOU183" i="93"/>
  <c r="UOT183" i="93"/>
  <c r="UOS183" i="93"/>
  <c r="UOR183" i="93"/>
  <c r="UOQ183" i="93"/>
  <c r="UOP183" i="93"/>
  <c r="UOO183" i="93"/>
  <c r="UON183" i="93"/>
  <c r="UOM183" i="93"/>
  <c r="UOL183" i="93"/>
  <c r="UOK183" i="93"/>
  <c r="UOJ183" i="93"/>
  <c r="UOI183" i="93"/>
  <c r="UOH183" i="93"/>
  <c r="UOG183" i="93"/>
  <c r="UOF183" i="93"/>
  <c r="UOE183" i="93"/>
  <c r="UOD183" i="93"/>
  <c r="UOC183" i="93"/>
  <c r="UOB183" i="93"/>
  <c r="UOA183" i="93"/>
  <c r="UNZ183" i="93"/>
  <c r="UNY183" i="93"/>
  <c r="UNX183" i="93"/>
  <c r="UNW183" i="93"/>
  <c r="UNV183" i="93"/>
  <c r="UNU183" i="93"/>
  <c r="UNT183" i="93"/>
  <c r="UNS183" i="93"/>
  <c r="UNR183" i="93"/>
  <c r="UNQ183" i="93"/>
  <c r="UNP183" i="93"/>
  <c r="UNO183" i="93"/>
  <c r="UNN183" i="93"/>
  <c r="UNM183" i="93"/>
  <c r="UNL183" i="93"/>
  <c r="UNK183" i="93"/>
  <c r="UNJ183" i="93"/>
  <c r="UNI183" i="93"/>
  <c r="UNH183" i="93"/>
  <c r="UNG183" i="93"/>
  <c r="UNF183" i="93"/>
  <c r="UNE183" i="93"/>
  <c r="UND183" i="93"/>
  <c r="UNC183" i="93"/>
  <c r="UNB183" i="93"/>
  <c r="UNA183" i="93"/>
  <c r="UMZ183" i="93"/>
  <c r="UMY183" i="93"/>
  <c r="UMX183" i="93"/>
  <c r="UMW183" i="93"/>
  <c r="UMV183" i="93"/>
  <c r="UMU183" i="93"/>
  <c r="UMT183" i="93"/>
  <c r="UMS183" i="93"/>
  <c r="UMR183" i="93"/>
  <c r="UMQ183" i="93"/>
  <c r="UMP183" i="93"/>
  <c r="UMO183" i="93"/>
  <c r="UMN183" i="93"/>
  <c r="UMM183" i="93"/>
  <c r="UML183" i="93"/>
  <c r="UMK183" i="93"/>
  <c r="UMJ183" i="93"/>
  <c r="UMI183" i="93"/>
  <c r="UMH183" i="93"/>
  <c r="UMG183" i="93"/>
  <c r="UMF183" i="93"/>
  <c r="UME183" i="93"/>
  <c r="UMD183" i="93"/>
  <c r="UMC183" i="93"/>
  <c r="UMB183" i="93"/>
  <c r="UMA183" i="93"/>
  <c r="ULZ183" i="93"/>
  <c r="ULY183" i="93"/>
  <c r="ULX183" i="93"/>
  <c r="ULW183" i="93"/>
  <c r="ULV183" i="93"/>
  <c r="ULU183" i="93"/>
  <c r="ULT183" i="93"/>
  <c r="ULS183" i="93"/>
  <c r="ULR183" i="93"/>
  <c r="ULQ183" i="93"/>
  <c r="ULP183" i="93"/>
  <c r="ULO183" i="93"/>
  <c r="ULN183" i="93"/>
  <c r="ULM183" i="93"/>
  <c r="ULL183" i="93"/>
  <c r="ULK183" i="93"/>
  <c r="ULJ183" i="93"/>
  <c r="ULI183" i="93"/>
  <c r="ULH183" i="93"/>
  <c r="ULG183" i="93"/>
  <c r="ULF183" i="93"/>
  <c r="ULE183" i="93"/>
  <c r="ULD183" i="93"/>
  <c r="ULC183" i="93"/>
  <c r="ULB183" i="93"/>
  <c r="ULA183" i="93"/>
  <c r="UKZ183" i="93"/>
  <c r="UKY183" i="93"/>
  <c r="UKX183" i="93"/>
  <c r="UKW183" i="93"/>
  <c r="UKV183" i="93"/>
  <c r="UKU183" i="93"/>
  <c r="UKT183" i="93"/>
  <c r="UKS183" i="93"/>
  <c r="UKR183" i="93"/>
  <c r="UKQ183" i="93"/>
  <c r="UKP183" i="93"/>
  <c r="UKO183" i="93"/>
  <c r="UKN183" i="93"/>
  <c r="UKM183" i="93"/>
  <c r="UKL183" i="93"/>
  <c r="UKK183" i="93"/>
  <c r="UKJ183" i="93"/>
  <c r="UKI183" i="93"/>
  <c r="UKH183" i="93"/>
  <c r="UKG183" i="93"/>
  <c r="UKF183" i="93"/>
  <c r="UKE183" i="93"/>
  <c r="UKD183" i="93"/>
  <c r="UKC183" i="93"/>
  <c r="UKB183" i="93"/>
  <c r="UKA183" i="93"/>
  <c r="UJZ183" i="93"/>
  <c r="UJY183" i="93"/>
  <c r="UJX183" i="93"/>
  <c r="UJW183" i="93"/>
  <c r="UJV183" i="93"/>
  <c r="UJU183" i="93"/>
  <c r="UJT183" i="93"/>
  <c r="UJS183" i="93"/>
  <c r="UJR183" i="93"/>
  <c r="UJQ183" i="93"/>
  <c r="UJP183" i="93"/>
  <c r="UJO183" i="93"/>
  <c r="UJN183" i="93"/>
  <c r="UJM183" i="93"/>
  <c r="UJL183" i="93"/>
  <c r="UJK183" i="93"/>
  <c r="UJJ183" i="93"/>
  <c r="UJI183" i="93"/>
  <c r="UJH183" i="93"/>
  <c r="UJG183" i="93"/>
  <c r="UJF183" i="93"/>
  <c r="UJE183" i="93"/>
  <c r="UJD183" i="93"/>
  <c r="UJC183" i="93"/>
  <c r="UJB183" i="93"/>
  <c r="UJA183" i="93"/>
  <c r="UIZ183" i="93"/>
  <c r="UIY183" i="93"/>
  <c r="UIX183" i="93"/>
  <c r="UIW183" i="93"/>
  <c r="UIV183" i="93"/>
  <c r="UIU183" i="93"/>
  <c r="UIT183" i="93"/>
  <c r="UIS183" i="93"/>
  <c r="UIR183" i="93"/>
  <c r="UIQ183" i="93"/>
  <c r="UIP183" i="93"/>
  <c r="UIO183" i="93"/>
  <c r="UIN183" i="93"/>
  <c r="UIM183" i="93"/>
  <c r="UIL183" i="93"/>
  <c r="UIK183" i="93"/>
  <c r="UIJ183" i="93"/>
  <c r="UII183" i="93"/>
  <c r="UIH183" i="93"/>
  <c r="UIG183" i="93"/>
  <c r="UIF183" i="93"/>
  <c r="UIE183" i="93"/>
  <c r="UID183" i="93"/>
  <c r="UIC183" i="93"/>
  <c r="UIB183" i="93"/>
  <c r="UIA183" i="93"/>
  <c r="UHZ183" i="93"/>
  <c r="UHY183" i="93"/>
  <c r="UHX183" i="93"/>
  <c r="UHW183" i="93"/>
  <c r="UHV183" i="93"/>
  <c r="UHU183" i="93"/>
  <c r="UHT183" i="93"/>
  <c r="UHS183" i="93"/>
  <c r="UHR183" i="93"/>
  <c r="UHQ183" i="93"/>
  <c r="UHP183" i="93"/>
  <c r="UHO183" i="93"/>
  <c r="UHN183" i="93"/>
  <c r="UHM183" i="93"/>
  <c r="UHL183" i="93"/>
  <c r="UHK183" i="93"/>
  <c r="UHJ183" i="93"/>
  <c r="UHI183" i="93"/>
  <c r="UHH183" i="93"/>
  <c r="UHG183" i="93"/>
  <c r="UHF183" i="93"/>
  <c r="UHE183" i="93"/>
  <c r="UHD183" i="93"/>
  <c r="UHC183" i="93"/>
  <c r="UHB183" i="93"/>
  <c r="UHA183" i="93"/>
  <c r="UGZ183" i="93"/>
  <c r="UGY183" i="93"/>
  <c r="UGX183" i="93"/>
  <c r="UGW183" i="93"/>
  <c r="UGV183" i="93"/>
  <c r="UGU183" i="93"/>
  <c r="UGT183" i="93"/>
  <c r="UGS183" i="93"/>
  <c r="UGR183" i="93"/>
  <c r="UGQ183" i="93"/>
  <c r="UGP183" i="93"/>
  <c r="UGO183" i="93"/>
  <c r="UGN183" i="93"/>
  <c r="UGM183" i="93"/>
  <c r="UGL183" i="93"/>
  <c r="UGK183" i="93"/>
  <c r="UGJ183" i="93"/>
  <c r="UGI183" i="93"/>
  <c r="UGH183" i="93"/>
  <c r="UGG183" i="93"/>
  <c r="UGF183" i="93"/>
  <c r="UGE183" i="93"/>
  <c r="UGD183" i="93"/>
  <c r="UGC183" i="93"/>
  <c r="UGB183" i="93"/>
  <c r="UGA183" i="93"/>
  <c r="UFZ183" i="93"/>
  <c r="UFY183" i="93"/>
  <c r="UFX183" i="93"/>
  <c r="UFW183" i="93"/>
  <c r="UFV183" i="93"/>
  <c r="UFU183" i="93"/>
  <c r="UFT183" i="93"/>
  <c r="UFS183" i="93"/>
  <c r="UFR183" i="93"/>
  <c r="UFQ183" i="93"/>
  <c r="UFP183" i="93"/>
  <c r="UFO183" i="93"/>
  <c r="UFN183" i="93"/>
  <c r="UFM183" i="93"/>
  <c r="UFL183" i="93"/>
  <c r="UFK183" i="93"/>
  <c r="UFJ183" i="93"/>
  <c r="UFI183" i="93"/>
  <c r="UFH183" i="93"/>
  <c r="UFG183" i="93"/>
  <c r="UFF183" i="93"/>
  <c r="UFE183" i="93"/>
  <c r="UFD183" i="93"/>
  <c r="UFC183" i="93"/>
  <c r="UFB183" i="93"/>
  <c r="UFA183" i="93"/>
  <c r="UEZ183" i="93"/>
  <c r="UEY183" i="93"/>
  <c r="UEX183" i="93"/>
  <c r="UEW183" i="93"/>
  <c r="UEV183" i="93"/>
  <c r="UEU183" i="93"/>
  <c r="UET183" i="93"/>
  <c r="UES183" i="93"/>
  <c r="UER183" i="93"/>
  <c r="UEQ183" i="93"/>
  <c r="UEP183" i="93"/>
  <c r="UEO183" i="93"/>
  <c r="UEN183" i="93"/>
  <c r="UEM183" i="93"/>
  <c r="UEL183" i="93"/>
  <c r="UEK183" i="93"/>
  <c r="UEJ183" i="93"/>
  <c r="UEI183" i="93"/>
  <c r="UEH183" i="93"/>
  <c r="UEG183" i="93"/>
  <c r="UEF183" i="93"/>
  <c r="UEE183" i="93"/>
  <c r="UED183" i="93"/>
  <c r="UEC183" i="93"/>
  <c r="UEB183" i="93"/>
  <c r="UEA183" i="93"/>
  <c r="UDZ183" i="93"/>
  <c r="UDY183" i="93"/>
  <c r="UDX183" i="93"/>
  <c r="UDW183" i="93"/>
  <c r="UDV183" i="93"/>
  <c r="UDU183" i="93"/>
  <c r="UDT183" i="93"/>
  <c r="UDS183" i="93"/>
  <c r="UDR183" i="93"/>
  <c r="UDQ183" i="93"/>
  <c r="UDP183" i="93"/>
  <c r="UDO183" i="93"/>
  <c r="UDN183" i="93"/>
  <c r="UDM183" i="93"/>
  <c r="UDL183" i="93"/>
  <c r="UDK183" i="93"/>
  <c r="UDJ183" i="93"/>
  <c r="UDI183" i="93"/>
  <c r="UDH183" i="93"/>
  <c r="UDG183" i="93"/>
  <c r="UDF183" i="93"/>
  <c r="UDE183" i="93"/>
  <c r="UDD183" i="93"/>
  <c r="UDC183" i="93"/>
  <c r="UDB183" i="93"/>
  <c r="UDA183" i="93"/>
  <c r="UCZ183" i="93"/>
  <c r="UCY183" i="93"/>
  <c r="UCX183" i="93"/>
  <c r="UCW183" i="93"/>
  <c r="UCV183" i="93"/>
  <c r="UCU183" i="93"/>
  <c r="UCT183" i="93"/>
  <c r="UCS183" i="93"/>
  <c r="UCR183" i="93"/>
  <c r="UCQ183" i="93"/>
  <c r="UCP183" i="93"/>
  <c r="UCO183" i="93"/>
  <c r="UCN183" i="93"/>
  <c r="UCM183" i="93"/>
  <c r="UCL183" i="93"/>
  <c r="UCK183" i="93"/>
  <c r="UCJ183" i="93"/>
  <c r="UCI183" i="93"/>
  <c r="UCH183" i="93"/>
  <c r="UCG183" i="93"/>
  <c r="UCF183" i="93"/>
  <c r="UCE183" i="93"/>
  <c r="UCD183" i="93"/>
  <c r="UCC183" i="93"/>
  <c r="UCB183" i="93"/>
  <c r="UCA183" i="93"/>
  <c r="UBZ183" i="93"/>
  <c r="UBY183" i="93"/>
  <c r="UBX183" i="93"/>
  <c r="UBW183" i="93"/>
  <c r="UBV183" i="93"/>
  <c r="UBU183" i="93"/>
  <c r="UBT183" i="93"/>
  <c r="UBS183" i="93"/>
  <c r="UBR183" i="93"/>
  <c r="UBQ183" i="93"/>
  <c r="UBP183" i="93"/>
  <c r="UBO183" i="93"/>
  <c r="UBN183" i="93"/>
  <c r="UBM183" i="93"/>
  <c r="UBL183" i="93"/>
  <c r="UBK183" i="93"/>
  <c r="UBJ183" i="93"/>
  <c r="UBI183" i="93"/>
  <c r="UBH183" i="93"/>
  <c r="UBG183" i="93"/>
  <c r="UBF183" i="93"/>
  <c r="UBE183" i="93"/>
  <c r="UBD183" i="93"/>
  <c r="UBC183" i="93"/>
  <c r="UBB183" i="93"/>
  <c r="UBA183" i="93"/>
  <c r="UAZ183" i="93"/>
  <c r="UAY183" i="93"/>
  <c r="UAX183" i="93"/>
  <c r="UAW183" i="93"/>
  <c r="UAV183" i="93"/>
  <c r="UAU183" i="93"/>
  <c r="UAT183" i="93"/>
  <c r="UAS183" i="93"/>
  <c r="UAR183" i="93"/>
  <c r="UAQ183" i="93"/>
  <c r="UAP183" i="93"/>
  <c r="UAO183" i="93"/>
  <c r="UAN183" i="93"/>
  <c r="UAM183" i="93"/>
  <c r="UAL183" i="93"/>
  <c r="UAK183" i="93"/>
  <c r="UAJ183" i="93"/>
  <c r="UAI183" i="93"/>
  <c r="UAH183" i="93"/>
  <c r="UAG183" i="93"/>
  <c r="UAF183" i="93"/>
  <c r="UAE183" i="93"/>
  <c r="UAD183" i="93"/>
  <c r="UAC183" i="93"/>
  <c r="UAB183" i="93"/>
  <c r="UAA183" i="93"/>
  <c r="TZZ183" i="93"/>
  <c r="TZY183" i="93"/>
  <c r="TZX183" i="93"/>
  <c r="TZW183" i="93"/>
  <c r="TZV183" i="93"/>
  <c r="TZU183" i="93"/>
  <c r="TZT183" i="93"/>
  <c r="TZS183" i="93"/>
  <c r="TZR183" i="93"/>
  <c r="TZQ183" i="93"/>
  <c r="TZP183" i="93"/>
  <c r="TZO183" i="93"/>
  <c r="TZN183" i="93"/>
  <c r="TZM183" i="93"/>
  <c r="TZL183" i="93"/>
  <c r="TZK183" i="93"/>
  <c r="TZJ183" i="93"/>
  <c r="TZI183" i="93"/>
  <c r="TZH183" i="93"/>
  <c r="TZG183" i="93"/>
  <c r="TZF183" i="93"/>
  <c r="TZE183" i="93"/>
  <c r="TZD183" i="93"/>
  <c r="TZC183" i="93"/>
  <c r="TZB183" i="93"/>
  <c r="TZA183" i="93"/>
  <c r="TYZ183" i="93"/>
  <c r="TYY183" i="93"/>
  <c r="TYX183" i="93"/>
  <c r="TYW183" i="93"/>
  <c r="TYV183" i="93"/>
  <c r="TYU183" i="93"/>
  <c r="TYT183" i="93"/>
  <c r="TYS183" i="93"/>
  <c r="TYR183" i="93"/>
  <c r="TYQ183" i="93"/>
  <c r="TYP183" i="93"/>
  <c r="TYO183" i="93"/>
  <c r="TYN183" i="93"/>
  <c r="TYM183" i="93"/>
  <c r="TYL183" i="93"/>
  <c r="TYK183" i="93"/>
  <c r="TYJ183" i="93"/>
  <c r="TYI183" i="93"/>
  <c r="TYH183" i="93"/>
  <c r="TYG183" i="93"/>
  <c r="TYF183" i="93"/>
  <c r="TYE183" i="93"/>
  <c r="TYD183" i="93"/>
  <c r="TYC183" i="93"/>
  <c r="TYB183" i="93"/>
  <c r="TYA183" i="93"/>
  <c r="TXZ183" i="93"/>
  <c r="TXY183" i="93"/>
  <c r="TXX183" i="93"/>
  <c r="TXW183" i="93"/>
  <c r="TXV183" i="93"/>
  <c r="TXU183" i="93"/>
  <c r="TXT183" i="93"/>
  <c r="TXS183" i="93"/>
  <c r="TXR183" i="93"/>
  <c r="TXQ183" i="93"/>
  <c r="TXP183" i="93"/>
  <c r="TXO183" i="93"/>
  <c r="TXN183" i="93"/>
  <c r="TXM183" i="93"/>
  <c r="TXL183" i="93"/>
  <c r="TXK183" i="93"/>
  <c r="TXJ183" i="93"/>
  <c r="TXI183" i="93"/>
  <c r="TXH183" i="93"/>
  <c r="TXG183" i="93"/>
  <c r="TXF183" i="93"/>
  <c r="TXE183" i="93"/>
  <c r="TXD183" i="93"/>
  <c r="TXC183" i="93"/>
  <c r="TXB183" i="93"/>
  <c r="TXA183" i="93"/>
  <c r="TWZ183" i="93"/>
  <c r="TWY183" i="93"/>
  <c r="TWX183" i="93"/>
  <c r="TWW183" i="93"/>
  <c r="TWV183" i="93"/>
  <c r="TWU183" i="93"/>
  <c r="TWT183" i="93"/>
  <c r="TWS183" i="93"/>
  <c r="TWR183" i="93"/>
  <c r="TWQ183" i="93"/>
  <c r="TWP183" i="93"/>
  <c r="TWO183" i="93"/>
  <c r="TWN183" i="93"/>
  <c r="TWM183" i="93"/>
  <c r="TWL183" i="93"/>
  <c r="TWK183" i="93"/>
  <c r="TWJ183" i="93"/>
  <c r="TWI183" i="93"/>
  <c r="TWH183" i="93"/>
  <c r="TWG183" i="93"/>
  <c r="TWF183" i="93"/>
  <c r="TWE183" i="93"/>
  <c r="TWD183" i="93"/>
  <c r="TWC183" i="93"/>
  <c r="TWB183" i="93"/>
  <c r="TWA183" i="93"/>
  <c r="TVZ183" i="93"/>
  <c r="TVY183" i="93"/>
  <c r="TVX183" i="93"/>
  <c r="TVW183" i="93"/>
  <c r="TVV183" i="93"/>
  <c r="TVU183" i="93"/>
  <c r="TVT183" i="93"/>
  <c r="TVS183" i="93"/>
  <c r="TVR183" i="93"/>
  <c r="TVQ183" i="93"/>
  <c r="TVP183" i="93"/>
  <c r="TVO183" i="93"/>
  <c r="TVN183" i="93"/>
  <c r="TVM183" i="93"/>
  <c r="TVL183" i="93"/>
  <c r="TVK183" i="93"/>
  <c r="TVJ183" i="93"/>
  <c r="TVI183" i="93"/>
  <c r="TVH183" i="93"/>
  <c r="TVG183" i="93"/>
  <c r="TVF183" i="93"/>
  <c r="TVE183" i="93"/>
  <c r="TVD183" i="93"/>
  <c r="TVC183" i="93"/>
  <c r="TVB183" i="93"/>
  <c r="TVA183" i="93"/>
  <c r="TUZ183" i="93"/>
  <c r="TUY183" i="93"/>
  <c r="TUX183" i="93"/>
  <c r="TUW183" i="93"/>
  <c r="TUV183" i="93"/>
  <c r="TUU183" i="93"/>
  <c r="TUT183" i="93"/>
  <c r="TUS183" i="93"/>
  <c r="TUR183" i="93"/>
  <c r="TUQ183" i="93"/>
  <c r="TUP183" i="93"/>
  <c r="TUO183" i="93"/>
  <c r="TUN183" i="93"/>
  <c r="TUM183" i="93"/>
  <c r="TUL183" i="93"/>
  <c r="TUK183" i="93"/>
  <c r="TUJ183" i="93"/>
  <c r="TUI183" i="93"/>
  <c r="TUH183" i="93"/>
  <c r="TUG183" i="93"/>
  <c r="TUF183" i="93"/>
  <c r="TUE183" i="93"/>
  <c r="TUD183" i="93"/>
  <c r="TUC183" i="93"/>
  <c r="TUB183" i="93"/>
  <c r="TUA183" i="93"/>
  <c r="TTZ183" i="93"/>
  <c r="TTY183" i="93"/>
  <c r="TTX183" i="93"/>
  <c r="TTW183" i="93"/>
  <c r="TTV183" i="93"/>
  <c r="TTU183" i="93"/>
  <c r="TTT183" i="93"/>
  <c r="TTS183" i="93"/>
  <c r="TTR183" i="93"/>
  <c r="TTQ183" i="93"/>
  <c r="TTP183" i="93"/>
  <c r="TTO183" i="93"/>
  <c r="TTN183" i="93"/>
  <c r="TTM183" i="93"/>
  <c r="TTL183" i="93"/>
  <c r="TTK183" i="93"/>
  <c r="TTJ183" i="93"/>
  <c r="TTI183" i="93"/>
  <c r="TTH183" i="93"/>
  <c r="TTG183" i="93"/>
  <c r="TTF183" i="93"/>
  <c r="TTE183" i="93"/>
  <c r="TTD183" i="93"/>
  <c r="TTC183" i="93"/>
  <c r="TTB183" i="93"/>
  <c r="TTA183" i="93"/>
  <c r="TSZ183" i="93"/>
  <c r="TSY183" i="93"/>
  <c r="TSX183" i="93"/>
  <c r="TSW183" i="93"/>
  <c r="TSV183" i="93"/>
  <c r="TSU183" i="93"/>
  <c r="TST183" i="93"/>
  <c r="TSS183" i="93"/>
  <c r="TSR183" i="93"/>
  <c r="TSQ183" i="93"/>
  <c r="TSP183" i="93"/>
  <c r="TSO183" i="93"/>
  <c r="TSN183" i="93"/>
  <c r="TSM183" i="93"/>
  <c r="TSL183" i="93"/>
  <c r="TSK183" i="93"/>
  <c r="TSJ183" i="93"/>
  <c r="TSI183" i="93"/>
  <c r="TSH183" i="93"/>
  <c r="TSG183" i="93"/>
  <c r="TSF183" i="93"/>
  <c r="TSE183" i="93"/>
  <c r="TSD183" i="93"/>
  <c r="TSC183" i="93"/>
  <c r="TSB183" i="93"/>
  <c r="TSA183" i="93"/>
  <c r="TRZ183" i="93"/>
  <c r="TRY183" i="93"/>
  <c r="TRX183" i="93"/>
  <c r="TRW183" i="93"/>
  <c r="TRV183" i="93"/>
  <c r="TRU183" i="93"/>
  <c r="TRT183" i="93"/>
  <c r="TRS183" i="93"/>
  <c r="TRR183" i="93"/>
  <c r="TRQ183" i="93"/>
  <c r="TRP183" i="93"/>
  <c r="TRO183" i="93"/>
  <c r="TRN183" i="93"/>
  <c r="TRM183" i="93"/>
  <c r="TRL183" i="93"/>
  <c r="TRK183" i="93"/>
  <c r="TRJ183" i="93"/>
  <c r="TRI183" i="93"/>
  <c r="TRH183" i="93"/>
  <c r="TRG183" i="93"/>
  <c r="TRF183" i="93"/>
  <c r="TRE183" i="93"/>
  <c r="TRD183" i="93"/>
  <c r="TRC183" i="93"/>
  <c r="TRB183" i="93"/>
  <c r="TRA183" i="93"/>
  <c r="TQZ183" i="93"/>
  <c r="TQY183" i="93"/>
  <c r="TQX183" i="93"/>
  <c r="TQW183" i="93"/>
  <c r="TQV183" i="93"/>
  <c r="TQU183" i="93"/>
  <c r="TQT183" i="93"/>
  <c r="TQS183" i="93"/>
  <c r="TQR183" i="93"/>
  <c r="TQQ183" i="93"/>
  <c r="TQP183" i="93"/>
  <c r="TQO183" i="93"/>
  <c r="TQN183" i="93"/>
  <c r="TQM183" i="93"/>
  <c r="TQL183" i="93"/>
  <c r="TQK183" i="93"/>
  <c r="TQJ183" i="93"/>
  <c r="TQI183" i="93"/>
  <c r="TQH183" i="93"/>
  <c r="TQG183" i="93"/>
  <c r="TQF183" i="93"/>
  <c r="TQE183" i="93"/>
  <c r="TQD183" i="93"/>
  <c r="TQC183" i="93"/>
  <c r="TQB183" i="93"/>
  <c r="TQA183" i="93"/>
  <c r="TPZ183" i="93"/>
  <c r="TPY183" i="93"/>
  <c r="TPX183" i="93"/>
  <c r="TPW183" i="93"/>
  <c r="TPV183" i="93"/>
  <c r="TPU183" i="93"/>
  <c r="TPT183" i="93"/>
  <c r="TPS183" i="93"/>
  <c r="TPR183" i="93"/>
  <c r="TPQ183" i="93"/>
  <c r="TPP183" i="93"/>
  <c r="TPO183" i="93"/>
  <c r="TPN183" i="93"/>
  <c r="TPM183" i="93"/>
  <c r="TPL183" i="93"/>
  <c r="TPK183" i="93"/>
  <c r="TPJ183" i="93"/>
  <c r="TPI183" i="93"/>
  <c r="TPH183" i="93"/>
  <c r="TPG183" i="93"/>
  <c r="TPF183" i="93"/>
  <c r="TPE183" i="93"/>
  <c r="TPD183" i="93"/>
  <c r="TPC183" i="93"/>
  <c r="TPB183" i="93"/>
  <c r="TPA183" i="93"/>
  <c r="TOZ183" i="93"/>
  <c r="TOY183" i="93"/>
  <c r="TOX183" i="93"/>
  <c r="TOW183" i="93"/>
  <c r="TOV183" i="93"/>
  <c r="TOU183" i="93"/>
  <c r="TOT183" i="93"/>
  <c r="TOS183" i="93"/>
  <c r="TOR183" i="93"/>
  <c r="TOQ183" i="93"/>
  <c r="TOP183" i="93"/>
  <c r="TOO183" i="93"/>
  <c r="TON183" i="93"/>
  <c r="TOM183" i="93"/>
  <c r="TOL183" i="93"/>
  <c r="TOK183" i="93"/>
  <c r="TOJ183" i="93"/>
  <c r="TOI183" i="93"/>
  <c r="TOH183" i="93"/>
  <c r="TOG183" i="93"/>
  <c r="TOF183" i="93"/>
  <c r="TOE183" i="93"/>
  <c r="TOD183" i="93"/>
  <c r="TOC183" i="93"/>
  <c r="TOB183" i="93"/>
  <c r="TOA183" i="93"/>
  <c r="TNZ183" i="93"/>
  <c r="TNY183" i="93"/>
  <c r="TNX183" i="93"/>
  <c r="TNW183" i="93"/>
  <c r="TNV183" i="93"/>
  <c r="TNU183" i="93"/>
  <c r="TNT183" i="93"/>
  <c r="TNS183" i="93"/>
  <c r="TNR183" i="93"/>
  <c r="TNQ183" i="93"/>
  <c r="TNP183" i="93"/>
  <c r="TNO183" i="93"/>
  <c r="TNN183" i="93"/>
  <c r="TNM183" i="93"/>
  <c r="TNL183" i="93"/>
  <c r="TNK183" i="93"/>
  <c r="TNJ183" i="93"/>
  <c r="TNI183" i="93"/>
  <c r="TNH183" i="93"/>
  <c r="TNG183" i="93"/>
  <c r="TNF183" i="93"/>
  <c r="TNE183" i="93"/>
  <c r="TND183" i="93"/>
  <c r="TNC183" i="93"/>
  <c r="TNB183" i="93"/>
  <c r="TNA183" i="93"/>
  <c r="TMZ183" i="93"/>
  <c r="TMY183" i="93"/>
  <c r="TMX183" i="93"/>
  <c r="TMW183" i="93"/>
  <c r="TMV183" i="93"/>
  <c r="TMU183" i="93"/>
  <c r="TMT183" i="93"/>
  <c r="TMS183" i="93"/>
  <c r="TMR183" i="93"/>
  <c r="TMQ183" i="93"/>
  <c r="TMP183" i="93"/>
  <c r="TMO183" i="93"/>
  <c r="TMN183" i="93"/>
  <c r="TMM183" i="93"/>
  <c r="TML183" i="93"/>
  <c r="TMK183" i="93"/>
  <c r="TMJ183" i="93"/>
  <c r="TMI183" i="93"/>
  <c r="TMH183" i="93"/>
  <c r="TMG183" i="93"/>
  <c r="TMF183" i="93"/>
  <c r="TME183" i="93"/>
  <c r="TMD183" i="93"/>
  <c r="TMC183" i="93"/>
  <c r="TMB183" i="93"/>
  <c r="TMA183" i="93"/>
  <c r="TLZ183" i="93"/>
  <c r="TLY183" i="93"/>
  <c r="TLX183" i="93"/>
  <c r="TLW183" i="93"/>
  <c r="TLV183" i="93"/>
  <c r="TLU183" i="93"/>
  <c r="TLT183" i="93"/>
  <c r="TLS183" i="93"/>
  <c r="TLR183" i="93"/>
  <c r="TLQ183" i="93"/>
  <c r="TLP183" i="93"/>
  <c r="TLO183" i="93"/>
  <c r="TLN183" i="93"/>
  <c r="TLM183" i="93"/>
  <c r="TLL183" i="93"/>
  <c r="TLK183" i="93"/>
  <c r="TLJ183" i="93"/>
  <c r="TLI183" i="93"/>
  <c r="TLH183" i="93"/>
  <c r="TLG183" i="93"/>
  <c r="TLF183" i="93"/>
  <c r="TLE183" i="93"/>
  <c r="TLD183" i="93"/>
  <c r="TLC183" i="93"/>
  <c r="TLB183" i="93"/>
  <c r="TLA183" i="93"/>
  <c r="TKZ183" i="93"/>
  <c r="TKY183" i="93"/>
  <c r="TKX183" i="93"/>
  <c r="TKW183" i="93"/>
  <c r="TKV183" i="93"/>
  <c r="TKU183" i="93"/>
  <c r="TKT183" i="93"/>
  <c r="TKS183" i="93"/>
  <c r="TKR183" i="93"/>
  <c r="TKQ183" i="93"/>
  <c r="TKP183" i="93"/>
  <c r="TKO183" i="93"/>
  <c r="TKN183" i="93"/>
  <c r="TKM183" i="93"/>
  <c r="TKL183" i="93"/>
  <c r="TKK183" i="93"/>
  <c r="TKJ183" i="93"/>
  <c r="TKI183" i="93"/>
  <c r="TKH183" i="93"/>
  <c r="TKG183" i="93"/>
  <c r="TKF183" i="93"/>
  <c r="TKE183" i="93"/>
  <c r="TKD183" i="93"/>
  <c r="TKC183" i="93"/>
  <c r="TKB183" i="93"/>
  <c r="TKA183" i="93"/>
  <c r="TJZ183" i="93"/>
  <c r="TJY183" i="93"/>
  <c r="TJX183" i="93"/>
  <c r="TJW183" i="93"/>
  <c r="TJV183" i="93"/>
  <c r="TJU183" i="93"/>
  <c r="TJT183" i="93"/>
  <c r="TJS183" i="93"/>
  <c r="TJR183" i="93"/>
  <c r="TJQ183" i="93"/>
  <c r="TJP183" i="93"/>
  <c r="TJO183" i="93"/>
  <c r="TJN183" i="93"/>
  <c r="TJM183" i="93"/>
  <c r="TJL183" i="93"/>
  <c r="TJK183" i="93"/>
  <c r="TJJ183" i="93"/>
  <c r="TJI183" i="93"/>
  <c r="TJH183" i="93"/>
  <c r="TJG183" i="93"/>
  <c r="TJF183" i="93"/>
  <c r="TJE183" i="93"/>
  <c r="TJD183" i="93"/>
  <c r="TJC183" i="93"/>
  <c r="TJB183" i="93"/>
  <c r="TJA183" i="93"/>
  <c r="TIZ183" i="93"/>
  <c r="TIY183" i="93"/>
  <c r="TIX183" i="93"/>
  <c r="TIW183" i="93"/>
  <c r="TIV183" i="93"/>
  <c r="TIU183" i="93"/>
  <c r="TIT183" i="93"/>
  <c r="TIS183" i="93"/>
  <c r="TIR183" i="93"/>
  <c r="TIQ183" i="93"/>
  <c r="TIP183" i="93"/>
  <c r="TIO183" i="93"/>
  <c r="TIN183" i="93"/>
  <c r="TIM183" i="93"/>
  <c r="TIL183" i="93"/>
  <c r="TIK183" i="93"/>
  <c r="TIJ183" i="93"/>
  <c r="TII183" i="93"/>
  <c r="TIH183" i="93"/>
  <c r="TIG183" i="93"/>
  <c r="TIF183" i="93"/>
  <c r="TIE183" i="93"/>
  <c r="TID183" i="93"/>
  <c r="TIC183" i="93"/>
  <c r="TIB183" i="93"/>
  <c r="TIA183" i="93"/>
  <c r="THZ183" i="93"/>
  <c r="THY183" i="93"/>
  <c r="THX183" i="93"/>
  <c r="THW183" i="93"/>
  <c r="THV183" i="93"/>
  <c r="THU183" i="93"/>
  <c r="THT183" i="93"/>
  <c r="THS183" i="93"/>
  <c r="THR183" i="93"/>
  <c r="THQ183" i="93"/>
  <c r="THP183" i="93"/>
  <c r="THO183" i="93"/>
  <c r="THN183" i="93"/>
  <c r="THM183" i="93"/>
  <c r="THL183" i="93"/>
  <c r="THK183" i="93"/>
  <c r="THJ183" i="93"/>
  <c r="THI183" i="93"/>
  <c r="THH183" i="93"/>
  <c r="THG183" i="93"/>
  <c r="THF183" i="93"/>
  <c r="THE183" i="93"/>
  <c r="THD183" i="93"/>
  <c r="THC183" i="93"/>
  <c r="THB183" i="93"/>
  <c r="THA183" i="93"/>
  <c r="TGZ183" i="93"/>
  <c r="TGY183" i="93"/>
  <c r="TGX183" i="93"/>
  <c r="TGW183" i="93"/>
  <c r="TGV183" i="93"/>
  <c r="TGU183" i="93"/>
  <c r="TGT183" i="93"/>
  <c r="TGS183" i="93"/>
  <c r="TGR183" i="93"/>
  <c r="TGQ183" i="93"/>
  <c r="TGP183" i="93"/>
  <c r="TGO183" i="93"/>
  <c r="TGN183" i="93"/>
  <c r="TGM183" i="93"/>
  <c r="TGL183" i="93"/>
  <c r="TGK183" i="93"/>
  <c r="TGJ183" i="93"/>
  <c r="TGI183" i="93"/>
  <c r="TGH183" i="93"/>
  <c r="TGG183" i="93"/>
  <c r="TGF183" i="93"/>
  <c r="TGE183" i="93"/>
  <c r="TGD183" i="93"/>
  <c r="TGC183" i="93"/>
  <c r="TGB183" i="93"/>
  <c r="TGA183" i="93"/>
  <c r="TFZ183" i="93"/>
  <c r="TFY183" i="93"/>
  <c r="TFX183" i="93"/>
  <c r="TFW183" i="93"/>
  <c r="TFV183" i="93"/>
  <c r="TFU183" i="93"/>
  <c r="TFT183" i="93"/>
  <c r="TFS183" i="93"/>
  <c r="TFR183" i="93"/>
  <c r="TFQ183" i="93"/>
  <c r="TFP183" i="93"/>
  <c r="TFO183" i="93"/>
  <c r="TFN183" i="93"/>
  <c r="TFM183" i="93"/>
  <c r="TFL183" i="93"/>
  <c r="TFK183" i="93"/>
  <c r="TFJ183" i="93"/>
  <c r="TFI183" i="93"/>
  <c r="TFH183" i="93"/>
  <c r="TFG183" i="93"/>
  <c r="TFF183" i="93"/>
  <c r="TFE183" i="93"/>
  <c r="TFD183" i="93"/>
  <c r="TFC183" i="93"/>
  <c r="TFB183" i="93"/>
  <c r="TFA183" i="93"/>
  <c r="TEZ183" i="93"/>
  <c r="TEY183" i="93"/>
  <c r="TEX183" i="93"/>
  <c r="TEW183" i="93"/>
  <c r="TEV183" i="93"/>
  <c r="TEU183" i="93"/>
  <c r="TET183" i="93"/>
  <c r="TES183" i="93"/>
  <c r="TER183" i="93"/>
  <c r="TEQ183" i="93"/>
  <c r="TEP183" i="93"/>
  <c r="TEO183" i="93"/>
  <c r="TEN183" i="93"/>
  <c r="TEM183" i="93"/>
  <c r="TEL183" i="93"/>
  <c r="TEK183" i="93"/>
  <c r="TEJ183" i="93"/>
  <c r="TEI183" i="93"/>
  <c r="TEH183" i="93"/>
  <c r="TEG183" i="93"/>
  <c r="TEF183" i="93"/>
  <c r="TEE183" i="93"/>
  <c r="TED183" i="93"/>
  <c r="TEC183" i="93"/>
  <c r="TEB183" i="93"/>
  <c r="TEA183" i="93"/>
  <c r="TDZ183" i="93"/>
  <c r="TDY183" i="93"/>
  <c r="TDX183" i="93"/>
  <c r="TDW183" i="93"/>
  <c r="TDV183" i="93"/>
  <c r="TDU183" i="93"/>
  <c r="TDT183" i="93"/>
  <c r="TDS183" i="93"/>
  <c r="TDR183" i="93"/>
  <c r="TDQ183" i="93"/>
  <c r="TDP183" i="93"/>
  <c r="TDO183" i="93"/>
  <c r="TDN183" i="93"/>
  <c r="TDM183" i="93"/>
  <c r="TDL183" i="93"/>
  <c r="TDK183" i="93"/>
  <c r="TDJ183" i="93"/>
  <c r="TDI183" i="93"/>
  <c r="TDH183" i="93"/>
  <c r="TDG183" i="93"/>
  <c r="TDF183" i="93"/>
  <c r="TDE183" i="93"/>
  <c r="TDD183" i="93"/>
  <c r="TDC183" i="93"/>
  <c r="TDB183" i="93"/>
  <c r="TDA183" i="93"/>
  <c r="TCZ183" i="93"/>
  <c r="TCY183" i="93"/>
  <c r="TCX183" i="93"/>
  <c r="TCW183" i="93"/>
  <c r="TCV183" i="93"/>
  <c r="TCU183" i="93"/>
  <c r="TCT183" i="93"/>
  <c r="TCS183" i="93"/>
  <c r="TCR183" i="93"/>
  <c r="TCQ183" i="93"/>
  <c r="TCP183" i="93"/>
  <c r="TCO183" i="93"/>
  <c r="TCN183" i="93"/>
  <c r="TCM183" i="93"/>
  <c r="TCL183" i="93"/>
  <c r="TCK183" i="93"/>
  <c r="TCJ183" i="93"/>
  <c r="TCI183" i="93"/>
  <c r="TCH183" i="93"/>
  <c r="TCG183" i="93"/>
  <c r="TCF183" i="93"/>
  <c r="TCE183" i="93"/>
  <c r="TCD183" i="93"/>
  <c r="TCC183" i="93"/>
  <c r="TCB183" i="93"/>
  <c r="TCA183" i="93"/>
  <c r="TBZ183" i="93"/>
  <c r="TBY183" i="93"/>
  <c r="TBX183" i="93"/>
  <c r="TBW183" i="93"/>
  <c r="TBV183" i="93"/>
  <c r="TBU183" i="93"/>
  <c r="TBT183" i="93"/>
  <c r="TBS183" i="93"/>
  <c r="TBR183" i="93"/>
  <c r="TBQ183" i="93"/>
  <c r="TBP183" i="93"/>
  <c r="TBO183" i="93"/>
  <c r="TBN183" i="93"/>
  <c r="TBM183" i="93"/>
  <c r="TBL183" i="93"/>
  <c r="TBK183" i="93"/>
  <c r="TBJ183" i="93"/>
  <c r="TBI183" i="93"/>
  <c r="TBH183" i="93"/>
  <c r="TBG183" i="93"/>
  <c r="TBF183" i="93"/>
  <c r="TBE183" i="93"/>
  <c r="TBD183" i="93"/>
  <c r="TBC183" i="93"/>
  <c r="TBB183" i="93"/>
  <c r="TBA183" i="93"/>
  <c r="TAZ183" i="93"/>
  <c r="TAY183" i="93"/>
  <c r="TAX183" i="93"/>
  <c r="TAW183" i="93"/>
  <c r="TAV183" i="93"/>
  <c r="TAU183" i="93"/>
  <c r="TAT183" i="93"/>
  <c r="TAS183" i="93"/>
  <c r="TAR183" i="93"/>
  <c r="TAQ183" i="93"/>
  <c r="TAP183" i="93"/>
  <c r="TAO183" i="93"/>
  <c r="TAN183" i="93"/>
  <c r="TAM183" i="93"/>
  <c r="TAL183" i="93"/>
  <c r="TAK183" i="93"/>
  <c r="TAJ183" i="93"/>
  <c r="TAI183" i="93"/>
  <c r="TAH183" i="93"/>
  <c r="TAG183" i="93"/>
  <c r="TAF183" i="93"/>
  <c r="TAE183" i="93"/>
  <c r="TAD183" i="93"/>
  <c r="TAC183" i="93"/>
  <c r="TAB183" i="93"/>
  <c r="TAA183" i="93"/>
  <c r="SZZ183" i="93"/>
  <c r="SZY183" i="93"/>
  <c r="SZX183" i="93"/>
  <c r="SZW183" i="93"/>
  <c r="SZV183" i="93"/>
  <c r="SZU183" i="93"/>
  <c r="SZT183" i="93"/>
  <c r="SZS183" i="93"/>
  <c r="SZR183" i="93"/>
  <c r="SZQ183" i="93"/>
  <c r="SZP183" i="93"/>
  <c r="SZO183" i="93"/>
  <c r="SZN183" i="93"/>
  <c r="SZM183" i="93"/>
  <c r="SZL183" i="93"/>
  <c r="SZK183" i="93"/>
  <c r="SZJ183" i="93"/>
  <c r="SZI183" i="93"/>
  <c r="SZH183" i="93"/>
  <c r="SZG183" i="93"/>
  <c r="SZF183" i="93"/>
  <c r="SZE183" i="93"/>
  <c r="SZD183" i="93"/>
  <c r="SZC183" i="93"/>
  <c r="SZB183" i="93"/>
  <c r="SZA183" i="93"/>
  <c r="SYZ183" i="93"/>
  <c r="SYY183" i="93"/>
  <c r="SYX183" i="93"/>
  <c r="SYW183" i="93"/>
  <c r="SYV183" i="93"/>
  <c r="SYU183" i="93"/>
  <c r="SYT183" i="93"/>
  <c r="SYS183" i="93"/>
  <c r="SYR183" i="93"/>
  <c r="SYQ183" i="93"/>
  <c r="SYP183" i="93"/>
  <c r="SYO183" i="93"/>
  <c r="SYN183" i="93"/>
  <c r="SYM183" i="93"/>
  <c r="SYL183" i="93"/>
  <c r="SYK183" i="93"/>
  <c r="SYJ183" i="93"/>
  <c r="SYI183" i="93"/>
  <c r="SYH183" i="93"/>
  <c r="SYG183" i="93"/>
  <c r="SYF183" i="93"/>
  <c r="SYE183" i="93"/>
  <c r="SYD183" i="93"/>
  <c r="SYC183" i="93"/>
  <c r="SYB183" i="93"/>
  <c r="SYA183" i="93"/>
  <c r="SXZ183" i="93"/>
  <c r="SXY183" i="93"/>
  <c r="SXX183" i="93"/>
  <c r="SXW183" i="93"/>
  <c r="SXV183" i="93"/>
  <c r="SXU183" i="93"/>
  <c r="SXT183" i="93"/>
  <c r="SXS183" i="93"/>
  <c r="SXR183" i="93"/>
  <c r="SXQ183" i="93"/>
  <c r="SXP183" i="93"/>
  <c r="SXO183" i="93"/>
  <c r="SXN183" i="93"/>
  <c r="SXM183" i="93"/>
  <c r="SXL183" i="93"/>
  <c r="SXK183" i="93"/>
  <c r="SXJ183" i="93"/>
  <c r="SXI183" i="93"/>
  <c r="SXH183" i="93"/>
  <c r="SXG183" i="93"/>
  <c r="SXF183" i="93"/>
  <c r="SXE183" i="93"/>
  <c r="SXD183" i="93"/>
  <c r="SXC183" i="93"/>
  <c r="SXB183" i="93"/>
  <c r="SXA183" i="93"/>
  <c r="SWZ183" i="93"/>
  <c r="SWY183" i="93"/>
  <c r="SWX183" i="93"/>
  <c r="SWW183" i="93"/>
  <c r="SWV183" i="93"/>
  <c r="SWU183" i="93"/>
  <c r="SWT183" i="93"/>
  <c r="SWS183" i="93"/>
  <c r="SWR183" i="93"/>
  <c r="SWQ183" i="93"/>
  <c r="SWP183" i="93"/>
  <c r="SWO183" i="93"/>
  <c r="SWN183" i="93"/>
  <c r="SWM183" i="93"/>
  <c r="SWL183" i="93"/>
  <c r="SWK183" i="93"/>
  <c r="SWJ183" i="93"/>
  <c r="SWI183" i="93"/>
  <c r="SWH183" i="93"/>
  <c r="SWG183" i="93"/>
  <c r="SWF183" i="93"/>
  <c r="SWE183" i="93"/>
  <c r="SWD183" i="93"/>
  <c r="SWC183" i="93"/>
  <c r="SWB183" i="93"/>
  <c r="SWA183" i="93"/>
  <c r="SVZ183" i="93"/>
  <c r="SVY183" i="93"/>
  <c r="SVX183" i="93"/>
  <c r="SVW183" i="93"/>
  <c r="SVV183" i="93"/>
  <c r="SVU183" i="93"/>
  <c r="SVT183" i="93"/>
  <c r="SVS183" i="93"/>
  <c r="SVR183" i="93"/>
  <c r="SVQ183" i="93"/>
  <c r="SVP183" i="93"/>
  <c r="SVO183" i="93"/>
  <c r="SVN183" i="93"/>
  <c r="SVM183" i="93"/>
  <c r="SVL183" i="93"/>
  <c r="SVK183" i="93"/>
  <c r="SVJ183" i="93"/>
  <c r="SVI183" i="93"/>
  <c r="SVH183" i="93"/>
  <c r="SVG183" i="93"/>
  <c r="SVF183" i="93"/>
  <c r="SVE183" i="93"/>
  <c r="SVD183" i="93"/>
  <c r="SVC183" i="93"/>
  <c r="SVB183" i="93"/>
  <c r="SVA183" i="93"/>
  <c r="SUZ183" i="93"/>
  <c r="SUY183" i="93"/>
  <c r="SUX183" i="93"/>
  <c r="SUW183" i="93"/>
  <c r="SUV183" i="93"/>
  <c r="SUU183" i="93"/>
  <c r="SUT183" i="93"/>
  <c r="SUS183" i="93"/>
  <c r="SUR183" i="93"/>
  <c r="SUQ183" i="93"/>
  <c r="SUP183" i="93"/>
  <c r="SUO183" i="93"/>
  <c r="SUN183" i="93"/>
  <c r="SUM183" i="93"/>
  <c r="SUL183" i="93"/>
  <c r="SUK183" i="93"/>
  <c r="SUJ183" i="93"/>
  <c r="SUI183" i="93"/>
  <c r="SUH183" i="93"/>
  <c r="SUG183" i="93"/>
  <c r="SUF183" i="93"/>
  <c r="SUE183" i="93"/>
  <c r="SUD183" i="93"/>
  <c r="SUC183" i="93"/>
  <c r="SUB183" i="93"/>
  <c r="SUA183" i="93"/>
  <c r="STZ183" i="93"/>
  <c r="STY183" i="93"/>
  <c r="STX183" i="93"/>
  <c r="STW183" i="93"/>
  <c r="STV183" i="93"/>
  <c r="STU183" i="93"/>
  <c r="STT183" i="93"/>
  <c r="STS183" i="93"/>
  <c r="STR183" i="93"/>
  <c r="STQ183" i="93"/>
  <c r="STP183" i="93"/>
  <c r="STO183" i="93"/>
  <c r="STN183" i="93"/>
  <c r="STM183" i="93"/>
  <c r="STL183" i="93"/>
  <c r="STK183" i="93"/>
  <c r="STJ183" i="93"/>
  <c r="STI183" i="93"/>
  <c r="STH183" i="93"/>
  <c r="STG183" i="93"/>
  <c r="STF183" i="93"/>
  <c r="STE183" i="93"/>
  <c r="STD183" i="93"/>
  <c r="STC183" i="93"/>
  <c r="STB183" i="93"/>
  <c r="STA183" i="93"/>
  <c r="SSZ183" i="93"/>
  <c r="SSY183" i="93"/>
  <c r="SSX183" i="93"/>
  <c r="SSW183" i="93"/>
  <c r="SSV183" i="93"/>
  <c r="SSU183" i="93"/>
  <c r="SST183" i="93"/>
  <c r="SSS183" i="93"/>
  <c r="SSR183" i="93"/>
  <c r="SSQ183" i="93"/>
  <c r="SSP183" i="93"/>
  <c r="SSO183" i="93"/>
  <c r="SSN183" i="93"/>
  <c r="SSM183" i="93"/>
  <c r="SSL183" i="93"/>
  <c r="SSK183" i="93"/>
  <c r="SSJ183" i="93"/>
  <c r="SSI183" i="93"/>
  <c r="SSH183" i="93"/>
  <c r="SSG183" i="93"/>
  <c r="SSF183" i="93"/>
  <c r="SSE183" i="93"/>
  <c r="SSD183" i="93"/>
  <c r="SSC183" i="93"/>
  <c r="SSB183" i="93"/>
  <c r="SSA183" i="93"/>
  <c r="SRZ183" i="93"/>
  <c r="SRY183" i="93"/>
  <c r="SRX183" i="93"/>
  <c r="SRW183" i="93"/>
  <c r="SRV183" i="93"/>
  <c r="SRU183" i="93"/>
  <c r="SRT183" i="93"/>
  <c r="SRS183" i="93"/>
  <c r="SRR183" i="93"/>
  <c r="SRQ183" i="93"/>
  <c r="SRP183" i="93"/>
  <c r="SRO183" i="93"/>
  <c r="SRN183" i="93"/>
  <c r="SRM183" i="93"/>
  <c r="SRL183" i="93"/>
  <c r="SRK183" i="93"/>
  <c r="SRJ183" i="93"/>
  <c r="SRI183" i="93"/>
  <c r="SRH183" i="93"/>
  <c r="SRG183" i="93"/>
  <c r="SRF183" i="93"/>
  <c r="SRE183" i="93"/>
  <c r="SRD183" i="93"/>
  <c r="SRC183" i="93"/>
  <c r="SRB183" i="93"/>
  <c r="SRA183" i="93"/>
  <c r="SQZ183" i="93"/>
  <c r="SQY183" i="93"/>
  <c r="SQX183" i="93"/>
  <c r="SQW183" i="93"/>
  <c r="SQV183" i="93"/>
  <c r="SQU183" i="93"/>
  <c r="SQT183" i="93"/>
  <c r="SQS183" i="93"/>
  <c r="SQR183" i="93"/>
  <c r="SQQ183" i="93"/>
  <c r="SQP183" i="93"/>
  <c r="SQO183" i="93"/>
  <c r="SQN183" i="93"/>
  <c r="SQM183" i="93"/>
  <c r="SQL183" i="93"/>
  <c r="SQK183" i="93"/>
  <c r="SQJ183" i="93"/>
  <c r="SQI183" i="93"/>
  <c r="SQH183" i="93"/>
  <c r="SQG183" i="93"/>
  <c r="SQF183" i="93"/>
  <c r="SQE183" i="93"/>
  <c r="SQD183" i="93"/>
  <c r="SQC183" i="93"/>
  <c r="SQB183" i="93"/>
  <c r="SQA183" i="93"/>
  <c r="SPZ183" i="93"/>
  <c r="SPY183" i="93"/>
  <c r="SPX183" i="93"/>
  <c r="SPW183" i="93"/>
  <c r="SPV183" i="93"/>
  <c r="SPU183" i="93"/>
  <c r="SPT183" i="93"/>
  <c r="SPS183" i="93"/>
  <c r="SPR183" i="93"/>
  <c r="SPQ183" i="93"/>
  <c r="SPP183" i="93"/>
  <c r="SPO183" i="93"/>
  <c r="SPN183" i="93"/>
  <c r="SPM183" i="93"/>
  <c r="SPL183" i="93"/>
  <c r="SPK183" i="93"/>
  <c r="SPJ183" i="93"/>
  <c r="SPI183" i="93"/>
  <c r="SPH183" i="93"/>
  <c r="SPG183" i="93"/>
  <c r="SPF183" i="93"/>
  <c r="SPE183" i="93"/>
  <c r="SPD183" i="93"/>
  <c r="SPC183" i="93"/>
  <c r="SPB183" i="93"/>
  <c r="SPA183" i="93"/>
  <c r="SOZ183" i="93"/>
  <c r="SOY183" i="93"/>
  <c r="SOX183" i="93"/>
  <c r="SOW183" i="93"/>
  <c r="SOV183" i="93"/>
  <c r="SOU183" i="93"/>
  <c r="SOT183" i="93"/>
  <c r="SOS183" i="93"/>
  <c r="SOR183" i="93"/>
  <c r="SOQ183" i="93"/>
  <c r="SOP183" i="93"/>
  <c r="SOO183" i="93"/>
  <c r="SON183" i="93"/>
  <c r="SOM183" i="93"/>
  <c r="SOL183" i="93"/>
  <c r="SOK183" i="93"/>
  <c r="SOJ183" i="93"/>
  <c r="SOI183" i="93"/>
  <c r="SOH183" i="93"/>
  <c r="SOG183" i="93"/>
  <c r="SOF183" i="93"/>
  <c r="SOE183" i="93"/>
  <c r="SOD183" i="93"/>
  <c r="SOC183" i="93"/>
  <c r="SOB183" i="93"/>
  <c r="SOA183" i="93"/>
  <c r="SNZ183" i="93"/>
  <c r="SNY183" i="93"/>
  <c r="SNX183" i="93"/>
  <c r="SNW183" i="93"/>
  <c r="SNV183" i="93"/>
  <c r="SNU183" i="93"/>
  <c r="SNT183" i="93"/>
  <c r="SNS183" i="93"/>
  <c r="SNR183" i="93"/>
  <c r="SNQ183" i="93"/>
  <c r="SNP183" i="93"/>
  <c r="SNO183" i="93"/>
  <c r="SNN183" i="93"/>
  <c r="SNM183" i="93"/>
  <c r="SNL183" i="93"/>
  <c r="SNK183" i="93"/>
  <c r="SNJ183" i="93"/>
  <c r="SNI183" i="93"/>
  <c r="SNH183" i="93"/>
  <c r="SNG183" i="93"/>
  <c r="SNF183" i="93"/>
  <c r="SNE183" i="93"/>
  <c r="SND183" i="93"/>
  <c r="SNC183" i="93"/>
  <c r="SNB183" i="93"/>
  <c r="SNA183" i="93"/>
  <c r="SMZ183" i="93"/>
  <c r="SMY183" i="93"/>
  <c r="SMX183" i="93"/>
  <c r="SMW183" i="93"/>
  <c r="SMV183" i="93"/>
  <c r="SMU183" i="93"/>
  <c r="SMT183" i="93"/>
  <c r="SMS183" i="93"/>
  <c r="SMR183" i="93"/>
  <c r="SMQ183" i="93"/>
  <c r="SMP183" i="93"/>
  <c r="SMO183" i="93"/>
  <c r="SMN183" i="93"/>
  <c r="SMM183" i="93"/>
  <c r="SML183" i="93"/>
  <c r="SMK183" i="93"/>
  <c r="SMJ183" i="93"/>
  <c r="SMI183" i="93"/>
  <c r="SMH183" i="93"/>
  <c r="SMG183" i="93"/>
  <c r="SMF183" i="93"/>
  <c r="SME183" i="93"/>
  <c r="SMD183" i="93"/>
  <c r="SMC183" i="93"/>
  <c r="SMB183" i="93"/>
  <c r="SMA183" i="93"/>
  <c r="SLZ183" i="93"/>
  <c r="SLY183" i="93"/>
  <c r="SLX183" i="93"/>
  <c r="SLW183" i="93"/>
  <c r="SLV183" i="93"/>
  <c r="SLU183" i="93"/>
  <c r="SLT183" i="93"/>
  <c r="SLS183" i="93"/>
  <c r="SLR183" i="93"/>
  <c r="SLQ183" i="93"/>
  <c r="SLP183" i="93"/>
  <c r="SLO183" i="93"/>
  <c r="SLN183" i="93"/>
  <c r="SLM183" i="93"/>
  <c r="SLL183" i="93"/>
  <c r="SLK183" i="93"/>
  <c r="SLJ183" i="93"/>
  <c r="SLI183" i="93"/>
  <c r="SLH183" i="93"/>
  <c r="SLG183" i="93"/>
  <c r="SLF183" i="93"/>
  <c r="SLE183" i="93"/>
  <c r="SLD183" i="93"/>
  <c r="SLC183" i="93"/>
  <c r="SLB183" i="93"/>
  <c r="SLA183" i="93"/>
  <c r="SKZ183" i="93"/>
  <c r="SKY183" i="93"/>
  <c r="SKX183" i="93"/>
  <c r="SKW183" i="93"/>
  <c r="SKV183" i="93"/>
  <c r="SKU183" i="93"/>
  <c r="SKT183" i="93"/>
  <c r="SKS183" i="93"/>
  <c r="SKR183" i="93"/>
  <c r="SKQ183" i="93"/>
  <c r="SKP183" i="93"/>
  <c r="SKO183" i="93"/>
  <c r="SKN183" i="93"/>
  <c r="SKM183" i="93"/>
  <c r="SKL183" i="93"/>
  <c r="SKK183" i="93"/>
  <c r="SKJ183" i="93"/>
  <c r="SKI183" i="93"/>
  <c r="SKH183" i="93"/>
  <c r="SKG183" i="93"/>
  <c r="SKF183" i="93"/>
  <c r="SKE183" i="93"/>
  <c r="SKD183" i="93"/>
  <c r="SKC183" i="93"/>
  <c r="SKB183" i="93"/>
  <c r="SKA183" i="93"/>
  <c r="SJZ183" i="93"/>
  <c r="SJY183" i="93"/>
  <c r="SJX183" i="93"/>
  <c r="SJW183" i="93"/>
  <c r="SJV183" i="93"/>
  <c r="SJU183" i="93"/>
  <c r="SJT183" i="93"/>
  <c r="SJS183" i="93"/>
  <c r="SJR183" i="93"/>
  <c r="SJQ183" i="93"/>
  <c r="SJP183" i="93"/>
  <c r="SJO183" i="93"/>
  <c r="SJN183" i="93"/>
  <c r="SJM183" i="93"/>
  <c r="SJL183" i="93"/>
  <c r="SJK183" i="93"/>
  <c r="SJJ183" i="93"/>
  <c r="SJI183" i="93"/>
  <c r="SJH183" i="93"/>
  <c r="SJG183" i="93"/>
  <c r="SJF183" i="93"/>
  <c r="SJE183" i="93"/>
  <c r="SJD183" i="93"/>
  <c r="SJC183" i="93"/>
  <c r="SJB183" i="93"/>
  <c r="SJA183" i="93"/>
  <c r="SIZ183" i="93"/>
  <c r="SIY183" i="93"/>
  <c r="SIX183" i="93"/>
  <c r="SIW183" i="93"/>
  <c r="SIV183" i="93"/>
  <c r="SIU183" i="93"/>
  <c r="SIT183" i="93"/>
  <c r="SIS183" i="93"/>
  <c r="SIR183" i="93"/>
  <c r="SIQ183" i="93"/>
  <c r="SIP183" i="93"/>
  <c r="SIO183" i="93"/>
  <c r="SIN183" i="93"/>
  <c r="SIM183" i="93"/>
  <c r="SIL183" i="93"/>
  <c r="SIK183" i="93"/>
  <c r="SIJ183" i="93"/>
  <c r="SII183" i="93"/>
  <c r="SIH183" i="93"/>
  <c r="SIG183" i="93"/>
  <c r="SIF183" i="93"/>
  <c r="SIE183" i="93"/>
  <c r="SID183" i="93"/>
  <c r="SIC183" i="93"/>
  <c r="SIB183" i="93"/>
  <c r="SIA183" i="93"/>
  <c r="SHZ183" i="93"/>
  <c r="SHY183" i="93"/>
  <c r="SHX183" i="93"/>
  <c r="SHW183" i="93"/>
  <c r="SHV183" i="93"/>
  <c r="SHU183" i="93"/>
  <c r="SHT183" i="93"/>
  <c r="SHS183" i="93"/>
  <c r="SHR183" i="93"/>
  <c r="SHQ183" i="93"/>
  <c r="SHP183" i="93"/>
  <c r="SHO183" i="93"/>
  <c r="SHN183" i="93"/>
  <c r="SHM183" i="93"/>
  <c r="SHL183" i="93"/>
  <c r="SHK183" i="93"/>
  <c r="SHJ183" i="93"/>
  <c r="SHI183" i="93"/>
  <c r="SHH183" i="93"/>
  <c r="SHG183" i="93"/>
  <c r="SHF183" i="93"/>
  <c r="SHE183" i="93"/>
  <c r="SHD183" i="93"/>
  <c r="SHC183" i="93"/>
  <c r="SHB183" i="93"/>
  <c r="SHA183" i="93"/>
  <c r="SGZ183" i="93"/>
  <c r="SGY183" i="93"/>
  <c r="SGX183" i="93"/>
  <c r="SGW183" i="93"/>
  <c r="SGV183" i="93"/>
  <c r="SGU183" i="93"/>
  <c r="SGT183" i="93"/>
  <c r="SGS183" i="93"/>
  <c r="SGR183" i="93"/>
  <c r="SGQ183" i="93"/>
  <c r="SGP183" i="93"/>
  <c r="SGO183" i="93"/>
  <c r="SGN183" i="93"/>
  <c r="SGM183" i="93"/>
  <c r="SGL183" i="93"/>
  <c r="SGK183" i="93"/>
  <c r="SGJ183" i="93"/>
  <c r="SGI183" i="93"/>
  <c r="SGH183" i="93"/>
  <c r="SGG183" i="93"/>
  <c r="SGF183" i="93"/>
  <c r="SGE183" i="93"/>
  <c r="SGD183" i="93"/>
  <c r="SGC183" i="93"/>
  <c r="SGB183" i="93"/>
  <c r="SGA183" i="93"/>
  <c r="SFZ183" i="93"/>
  <c r="SFY183" i="93"/>
  <c r="SFX183" i="93"/>
  <c r="SFW183" i="93"/>
  <c r="SFV183" i="93"/>
  <c r="SFU183" i="93"/>
  <c r="SFT183" i="93"/>
  <c r="SFS183" i="93"/>
  <c r="SFR183" i="93"/>
  <c r="SFQ183" i="93"/>
  <c r="SFP183" i="93"/>
  <c r="SFO183" i="93"/>
  <c r="SFN183" i="93"/>
  <c r="SFM183" i="93"/>
  <c r="SFL183" i="93"/>
  <c r="SFK183" i="93"/>
  <c r="SFJ183" i="93"/>
  <c r="SFI183" i="93"/>
  <c r="SFH183" i="93"/>
  <c r="SFG183" i="93"/>
  <c r="SFF183" i="93"/>
  <c r="SFE183" i="93"/>
  <c r="SFD183" i="93"/>
  <c r="SFC183" i="93"/>
  <c r="SFB183" i="93"/>
  <c r="SFA183" i="93"/>
  <c r="SEZ183" i="93"/>
  <c r="SEY183" i="93"/>
  <c r="SEX183" i="93"/>
  <c r="SEW183" i="93"/>
  <c r="SEV183" i="93"/>
  <c r="SEU183" i="93"/>
  <c r="SET183" i="93"/>
  <c r="SES183" i="93"/>
  <c r="SER183" i="93"/>
  <c r="SEQ183" i="93"/>
  <c r="SEP183" i="93"/>
  <c r="SEO183" i="93"/>
  <c r="SEN183" i="93"/>
  <c r="SEM183" i="93"/>
  <c r="SEL183" i="93"/>
  <c r="SEK183" i="93"/>
  <c r="SEJ183" i="93"/>
  <c r="SEI183" i="93"/>
  <c r="SEH183" i="93"/>
  <c r="SEG183" i="93"/>
  <c r="SEF183" i="93"/>
  <c r="SEE183" i="93"/>
  <c r="SED183" i="93"/>
  <c r="SEC183" i="93"/>
  <c r="SEB183" i="93"/>
  <c r="SEA183" i="93"/>
  <c r="SDZ183" i="93"/>
  <c r="SDY183" i="93"/>
  <c r="SDX183" i="93"/>
  <c r="SDW183" i="93"/>
  <c r="SDV183" i="93"/>
  <c r="SDU183" i="93"/>
  <c r="SDT183" i="93"/>
  <c r="SDS183" i="93"/>
  <c r="SDR183" i="93"/>
  <c r="SDQ183" i="93"/>
  <c r="SDP183" i="93"/>
  <c r="SDO183" i="93"/>
  <c r="SDN183" i="93"/>
  <c r="SDM183" i="93"/>
  <c r="SDL183" i="93"/>
  <c r="SDK183" i="93"/>
  <c r="SDJ183" i="93"/>
  <c r="SDI183" i="93"/>
  <c r="SDH183" i="93"/>
  <c r="SDG183" i="93"/>
  <c r="SDF183" i="93"/>
  <c r="SDE183" i="93"/>
  <c r="SDD183" i="93"/>
  <c r="SDC183" i="93"/>
  <c r="SDB183" i="93"/>
  <c r="SDA183" i="93"/>
  <c r="SCZ183" i="93"/>
  <c r="SCY183" i="93"/>
  <c r="SCX183" i="93"/>
  <c r="SCW183" i="93"/>
  <c r="SCV183" i="93"/>
  <c r="SCU183" i="93"/>
  <c r="SCT183" i="93"/>
  <c r="SCS183" i="93"/>
  <c r="SCR183" i="93"/>
  <c r="SCQ183" i="93"/>
  <c r="SCP183" i="93"/>
  <c r="SCO183" i="93"/>
  <c r="SCN183" i="93"/>
  <c r="SCM183" i="93"/>
  <c r="SCL183" i="93"/>
  <c r="SCK183" i="93"/>
  <c r="SCJ183" i="93"/>
  <c r="SCI183" i="93"/>
  <c r="SCH183" i="93"/>
  <c r="SCG183" i="93"/>
  <c r="SCF183" i="93"/>
  <c r="SCE183" i="93"/>
  <c r="SCD183" i="93"/>
  <c r="SCC183" i="93"/>
  <c r="SCB183" i="93"/>
  <c r="SCA183" i="93"/>
  <c r="SBZ183" i="93"/>
  <c r="SBY183" i="93"/>
  <c r="SBX183" i="93"/>
  <c r="SBW183" i="93"/>
  <c r="SBV183" i="93"/>
  <c r="SBU183" i="93"/>
  <c r="SBT183" i="93"/>
  <c r="SBS183" i="93"/>
  <c r="SBR183" i="93"/>
  <c r="SBQ183" i="93"/>
  <c r="SBP183" i="93"/>
  <c r="SBO183" i="93"/>
  <c r="SBN183" i="93"/>
  <c r="SBM183" i="93"/>
  <c r="SBL183" i="93"/>
  <c r="SBK183" i="93"/>
  <c r="SBJ183" i="93"/>
  <c r="SBI183" i="93"/>
  <c r="SBH183" i="93"/>
  <c r="SBG183" i="93"/>
  <c r="SBF183" i="93"/>
  <c r="SBE183" i="93"/>
  <c r="SBD183" i="93"/>
  <c r="SBC183" i="93"/>
  <c r="SBB183" i="93"/>
  <c r="SBA183" i="93"/>
  <c r="SAZ183" i="93"/>
  <c r="SAY183" i="93"/>
  <c r="SAX183" i="93"/>
  <c r="SAW183" i="93"/>
  <c r="SAV183" i="93"/>
  <c r="SAU183" i="93"/>
  <c r="SAT183" i="93"/>
  <c r="SAS183" i="93"/>
  <c r="SAR183" i="93"/>
  <c r="SAQ183" i="93"/>
  <c r="SAP183" i="93"/>
  <c r="SAO183" i="93"/>
  <c r="SAN183" i="93"/>
  <c r="SAM183" i="93"/>
  <c r="SAL183" i="93"/>
  <c r="SAK183" i="93"/>
  <c r="SAJ183" i="93"/>
  <c r="SAI183" i="93"/>
  <c r="SAH183" i="93"/>
  <c r="SAG183" i="93"/>
  <c r="SAF183" i="93"/>
  <c r="SAE183" i="93"/>
  <c r="SAD183" i="93"/>
  <c r="SAC183" i="93"/>
  <c r="SAB183" i="93"/>
  <c r="SAA183" i="93"/>
  <c r="RZZ183" i="93"/>
  <c r="RZY183" i="93"/>
  <c r="RZX183" i="93"/>
  <c r="RZW183" i="93"/>
  <c r="RZV183" i="93"/>
  <c r="RZU183" i="93"/>
  <c r="RZT183" i="93"/>
  <c r="RZS183" i="93"/>
  <c r="RZR183" i="93"/>
  <c r="RZQ183" i="93"/>
  <c r="RZP183" i="93"/>
  <c r="RZO183" i="93"/>
  <c r="RZN183" i="93"/>
  <c r="RZM183" i="93"/>
  <c r="RZL183" i="93"/>
  <c r="RZK183" i="93"/>
  <c r="RZJ183" i="93"/>
  <c r="RZI183" i="93"/>
  <c r="RZH183" i="93"/>
  <c r="RZG183" i="93"/>
  <c r="RZF183" i="93"/>
  <c r="RZE183" i="93"/>
  <c r="RZD183" i="93"/>
  <c r="RZC183" i="93"/>
  <c r="RZB183" i="93"/>
  <c r="RZA183" i="93"/>
  <c r="RYZ183" i="93"/>
  <c r="RYY183" i="93"/>
  <c r="RYX183" i="93"/>
  <c r="RYW183" i="93"/>
  <c r="RYV183" i="93"/>
  <c r="RYU183" i="93"/>
  <c r="RYT183" i="93"/>
  <c r="RYS183" i="93"/>
  <c r="RYR183" i="93"/>
  <c r="RYQ183" i="93"/>
  <c r="RYP183" i="93"/>
  <c r="RYO183" i="93"/>
  <c r="RYN183" i="93"/>
  <c r="RYM183" i="93"/>
  <c r="RYL183" i="93"/>
  <c r="RYK183" i="93"/>
  <c r="RYJ183" i="93"/>
  <c r="RYI183" i="93"/>
  <c r="RYH183" i="93"/>
  <c r="RYG183" i="93"/>
  <c r="RYF183" i="93"/>
  <c r="RYE183" i="93"/>
  <c r="RYD183" i="93"/>
  <c r="RYC183" i="93"/>
  <c r="RYB183" i="93"/>
  <c r="RYA183" i="93"/>
  <c r="RXZ183" i="93"/>
  <c r="RXY183" i="93"/>
  <c r="RXX183" i="93"/>
  <c r="RXW183" i="93"/>
  <c r="RXV183" i="93"/>
  <c r="RXU183" i="93"/>
  <c r="RXT183" i="93"/>
  <c r="RXS183" i="93"/>
  <c r="RXR183" i="93"/>
  <c r="RXQ183" i="93"/>
  <c r="RXP183" i="93"/>
  <c r="RXO183" i="93"/>
  <c r="RXN183" i="93"/>
  <c r="RXM183" i="93"/>
  <c r="RXL183" i="93"/>
  <c r="RXK183" i="93"/>
  <c r="RXJ183" i="93"/>
  <c r="RXI183" i="93"/>
  <c r="RXH183" i="93"/>
  <c r="RXG183" i="93"/>
  <c r="RXF183" i="93"/>
  <c r="RXE183" i="93"/>
  <c r="RXD183" i="93"/>
  <c r="RXC183" i="93"/>
  <c r="RXB183" i="93"/>
  <c r="RXA183" i="93"/>
  <c r="RWZ183" i="93"/>
  <c r="RWY183" i="93"/>
  <c r="RWX183" i="93"/>
  <c r="RWW183" i="93"/>
  <c r="RWV183" i="93"/>
  <c r="RWU183" i="93"/>
  <c r="RWT183" i="93"/>
  <c r="RWS183" i="93"/>
  <c r="RWR183" i="93"/>
  <c r="RWQ183" i="93"/>
  <c r="RWP183" i="93"/>
  <c r="RWO183" i="93"/>
  <c r="RWN183" i="93"/>
  <c r="RWM183" i="93"/>
  <c r="RWL183" i="93"/>
  <c r="RWK183" i="93"/>
  <c r="RWJ183" i="93"/>
  <c r="RWI183" i="93"/>
  <c r="RWH183" i="93"/>
  <c r="RWG183" i="93"/>
  <c r="RWF183" i="93"/>
  <c r="RWE183" i="93"/>
  <c r="RWD183" i="93"/>
  <c r="RWC183" i="93"/>
  <c r="RWB183" i="93"/>
  <c r="RWA183" i="93"/>
  <c r="RVZ183" i="93"/>
  <c r="RVY183" i="93"/>
  <c r="RVX183" i="93"/>
  <c r="RVW183" i="93"/>
  <c r="RVV183" i="93"/>
  <c r="RVU183" i="93"/>
  <c r="RVT183" i="93"/>
  <c r="RVS183" i="93"/>
  <c r="RVR183" i="93"/>
  <c r="RVQ183" i="93"/>
  <c r="RVP183" i="93"/>
  <c r="RVO183" i="93"/>
  <c r="RVN183" i="93"/>
  <c r="RVM183" i="93"/>
  <c r="RVL183" i="93"/>
  <c r="RVK183" i="93"/>
  <c r="RVJ183" i="93"/>
  <c r="RVI183" i="93"/>
  <c r="RVH183" i="93"/>
  <c r="RVG183" i="93"/>
  <c r="RVF183" i="93"/>
  <c r="RVE183" i="93"/>
  <c r="RVD183" i="93"/>
  <c r="RVC183" i="93"/>
  <c r="RVB183" i="93"/>
  <c r="RVA183" i="93"/>
  <c r="RUZ183" i="93"/>
  <c r="RUY183" i="93"/>
  <c r="RUX183" i="93"/>
  <c r="RUW183" i="93"/>
  <c r="RUV183" i="93"/>
  <c r="RUU183" i="93"/>
  <c r="RUT183" i="93"/>
  <c r="RUS183" i="93"/>
  <c r="RUR183" i="93"/>
  <c r="RUQ183" i="93"/>
  <c r="RUP183" i="93"/>
  <c r="RUO183" i="93"/>
  <c r="RUN183" i="93"/>
  <c r="RUM183" i="93"/>
  <c r="RUL183" i="93"/>
  <c r="RUK183" i="93"/>
  <c r="RUJ183" i="93"/>
  <c r="RUI183" i="93"/>
  <c r="RUH183" i="93"/>
  <c r="RUG183" i="93"/>
  <c r="RUF183" i="93"/>
  <c r="RUE183" i="93"/>
  <c r="RUD183" i="93"/>
  <c r="RUC183" i="93"/>
  <c r="RUB183" i="93"/>
  <c r="RUA183" i="93"/>
  <c r="RTZ183" i="93"/>
  <c r="RTY183" i="93"/>
  <c r="RTX183" i="93"/>
  <c r="RTW183" i="93"/>
  <c r="RTV183" i="93"/>
  <c r="RTU183" i="93"/>
  <c r="RTT183" i="93"/>
  <c r="RTS183" i="93"/>
  <c r="RTR183" i="93"/>
  <c r="RTQ183" i="93"/>
  <c r="RTP183" i="93"/>
  <c r="RTO183" i="93"/>
  <c r="RTN183" i="93"/>
  <c r="RTM183" i="93"/>
  <c r="RTL183" i="93"/>
  <c r="RTK183" i="93"/>
  <c r="RTJ183" i="93"/>
  <c r="RTI183" i="93"/>
  <c r="RTH183" i="93"/>
  <c r="RTG183" i="93"/>
  <c r="RTF183" i="93"/>
  <c r="RTE183" i="93"/>
  <c r="RTD183" i="93"/>
  <c r="RTC183" i="93"/>
  <c r="RTB183" i="93"/>
  <c r="RTA183" i="93"/>
  <c r="RSZ183" i="93"/>
  <c r="RSY183" i="93"/>
  <c r="RSX183" i="93"/>
  <c r="RSW183" i="93"/>
  <c r="RSV183" i="93"/>
  <c r="RSU183" i="93"/>
  <c r="RST183" i="93"/>
  <c r="RSS183" i="93"/>
  <c r="RSR183" i="93"/>
  <c r="RSQ183" i="93"/>
  <c r="RSP183" i="93"/>
  <c r="RSO183" i="93"/>
  <c r="RSN183" i="93"/>
  <c r="RSM183" i="93"/>
  <c r="RSL183" i="93"/>
  <c r="RSK183" i="93"/>
  <c r="RSJ183" i="93"/>
  <c r="RSI183" i="93"/>
  <c r="RSH183" i="93"/>
  <c r="RSG183" i="93"/>
  <c r="RSF183" i="93"/>
  <c r="RSE183" i="93"/>
  <c r="RSD183" i="93"/>
  <c r="RSC183" i="93"/>
  <c r="RSB183" i="93"/>
  <c r="RSA183" i="93"/>
  <c r="RRZ183" i="93"/>
  <c r="RRY183" i="93"/>
  <c r="RRX183" i="93"/>
  <c r="RRW183" i="93"/>
  <c r="RRV183" i="93"/>
  <c r="RRU183" i="93"/>
  <c r="RRT183" i="93"/>
  <c r="RRS183" i="93"/>
  <c r="RRR183" i="93"/>
  <c r="RRQ183" i="93"/>
  <c r="RRP183" i="93"/>
  <c r="RRO183" i="93"/>
  <c r="RRN183" i="93"/>
  <c r="RRM183" i="93"/>
  <c r="RRL183" i="93"/>
  <c r="RRK183" i="93"/>
  <c r="RRJ183" i="93"/>
  <c r="RRI183" i="93"/>
  <c r="RRH183" i="93"/>
  <c r="RRG183" i="93"/>
  <c r="RRF183" i="93"/>
  <c r="RRE183" i="93"/>
  <c r="RRD183" i="93"/>
  <c r="RRC183" i="93"/>
  <c r="RRB183" i="93"/>
  <c r="RRA183" i="93"/>
  <c r="RQZ183" i="93"/>
  <c r="RQY183" i="93"/>
  <c r="RQX183" i="93"/>
  <c r="RQW183" i="93"/>
  <c r="RQV183" i="93"/>
  <c r="RQU183" i="93"/>
  <c r="RQT183" i="93"/>
  <c r="RQS183" i="93"/>
  <c r="RQR183" i="93"/>
  <c r="RQQ183" i="93"/>
  <c r="RQP183" i="93"/>
  <c r="RQO183" i="93"/>
  <c r="RQN183" i="93"/>
  <c r="RQM183" i="93"/>
  <c r="RQL183" i="93"/>
  <c r="RQK183" i="93"/>
  <c r="RQJ183" i="93"/>
  <c r="RQI183" i="93"/>
  <c r="RQH183" i="93"/>
  <c r="RQG183" i="93"/>
  <c r="RQF183" i="93"/>
  <c r="RQE183" i="93"/>
  <c r="RQD183" i="93"/>
  <c r="RQC183" i="93"/>
  <c r="RQB183" i="93"/>
  <c r="RQA183" i="93"/>
  <c r="RPZ183" i="93"/>
  <c r="RPY183" i="93"/>
  <c r="RPX183" i="93"/>
  <c r="RPW183" i="93"/>
  <c r="RPV183" i="93"/>
  <c r="RPU183" i="93"/>
  <c r="RPT183" i="93"/>
  <c r="RPS183" i="93"/>
  <c r="RPR183" i="93"/>
  <c r="RPQ183" i="93"/>
  <c r="RPP183" i="93"/>
  <c r="RPO183" i="93"/>
  <c r="RPN183" i="93"/>
  <c r="RPM183" i="93"/>
  <c r="RPL183" i="93"/>
  <c r="RPK183" i="93"/>
  <c r="RPJ183" i="93"/>
  <c r="RPI183" i="93"/>
  <c r="RPH183" i="93"/>
  <c r="RPG183" i="93"/>
  <c r="RPF183" i="93"/>
  <c r="RPE183" i="93"/>
  <c r="RPD183" i="93"/>
  <c r="RPC183" i="93"/>
  <c r="RPB183" i="93"/>
  <c r="RPA183" i="93"/>
  <c r="ROZ183" i="93"/>
  <c r="ROY183" i="93"/>
  <c r="ROX183" i="93"/>
  <c r="ROW183" i="93"/>
  <c r="ROV183" i="93"/>
  <c r="ROU183" i="93"/>
  <c r="ROT183" i="93"/>
  <c r="ROS183" i="93"/>
  <c r="ROR183" i="93"/>
  <c r="ROQ183" i="93"/>
  <c r="ROP183" i="93"/>
  <c r="ROO183" i="93"/>
  <c r="RON183" i="93"/>
  <c r="ROM183" i="93"/>
  <c r="ROL183" i="93"/>
  <c r="ROK183" i="93"/>
  <c r="ROJ183" i="93"/>
  <c r="ROI183" i="93"/>
  <c r="ROH183" i="93"/>
  <c r="ROG183" i="93"/>
  <c r="ROF183" i="93"/>
  <c r="ROE183" i="93"/>
  <c r="ROD183" i="93"/>
  <c r="ROC183" i="93"/>
  <c r="ROB183" i="93"/>
  <c r="ROA183" i="93"/>
  <c r="RNZ183" i="93"/>
  <c r="RNY183" i="93"/>
  <c r="RNX183" i="93"/>
  <c r="RNW183" i="93"/>
  <c r="RNV183" i="93"/>
  <c r="RNU183" i="93"/>
  <c r="RNT183" i="93"/>
  <c r="RNS183" i="93"/>
  <c r="RNR183" i="93"/>
  <c r="RNQ183" i="93"/>
  <c r="RNP183" i="93"/>
  <c r="RNO183" i="93"/>
  <c r="RNN183" i="93"/>
  <c r="RNM183" i="93"/>
  <c r="RNL183" i="93"/>
  <c r="RNK183" i="93"/>
  <c r="RNJ183" i="93"/>
  <c r="RNI183" i="93"/>
  <c r="RNH183" i="93"/>
  <c r="RNG183" i="93"/>
  <c r="RNF183" i="93"/>
  <c r="RNE183" i="93"/>
  <c r="RND183" i="93"/>
  <c r="RNC183" i="93"/>
  <c r="RNB183" i="93"/>
  <c r="RNA183" i="93"/>
  <c r="RMZ183" i="93"/>
  <c r="RMY183" i="93"/>
  <c r="RMX183" i="93"/>
  <c r="RMW183" i="93"/>
  <c r="RMV183" i="93"/>
  <c r="RMU183" i="93"/>
  <c r="RMT183" i="93"/>
  <c r="RMS183" i="93"/>
  <c r="RMR183" i="93"/>
  <c r="RMQ183" i="93"/>
  <c r="RMP183" i="93"/>
  <c r="RMO183" i="93"/>
  <c r="RMN183" i="93"/>
  <c r="RMM183" i="93"/>
  <c r="RML183" i="93"/>
  <c r="RMK183" i="93"/>
  <c r="RMJ183" i="93"/>
  <c r="RMI183" i="93"/>
  <c r="RMH183" i="93"/>
  <c r="RMG183" i="93"/>
  <c r="RMF183" i="93"/>
  <c r="RME183" i="93"/>
  <c r="RMD183" i="93"/>
  <c r="RMC183" i="93"/>
  <c r="RMB183" i="93"/>
  <c r="RMA183" i="93"/>
  <c r="RLZ183" i="93"/>
  <c r="RLY183" i="93"/>
  <c r="RLX183" i="93"/>
  <c r="RLW183" i="93"/>
  <c r="RLV183" i="93"/>
  <c r="RLU183" i="93"/>
  <c r="RLT183" i="93"/>
  <c r="RLS183" i="93"/>
  <c r="RLR183" i="93"/>
  <c r="RLQ183" i="93"/>
  <c r="RLP183" i="93"/>
  <c r="RLO183" i="93"/>
  <c r="RLN183" i="93"/>
  <c r="RLM183" i="93"/>
  <c r="RLL183" i="93"/>
  <c r="RLK183" i="93"/>
  <c r="RLJ183" i="93"/>
  <c r="RLI183" i="93"/>
  <c r="RLH183" i="93"/>
  <c r="RLG183" i="93"/>
  <c r="RLF183" i="93"/>
  <c r="RLE183" i="93"/>
  <c r="RLD183" i="93"/>
  <c r="RLC183" i="93"/>
  <c r="RLB183" i="93"/>
  <c r="RLA183" i="93"/>
  <c r="RKZ183" i="93"/>
  <c r="RKY183" i="93"/>
  <c r="RKX183" i="93"/>
  <c r="RKW183" i="93"/>
  <c r="RKV183" i="93"/>
  <c r="RKU183" i="93"/>
  <c r="RKT183" i="93"/>
  <c r="RKS183" i="93"/>
  <c r="RKR183" i="93"/>
  <c r="RKQ183" i="93"/>
  <c r="RKP183" i="93"/>
  <c r="RKO183" i="93"/>
  <c r="RKN183" i="93"/>
  <c r="RKM183" i="93"/>
  <c r="RKL183" i="93"/>
  <c r="RKK183" i="93"/>
  <c r="RKJ183" i="93"/>
  <c r="RKI183" i="93"/>
  <c r="RKH183" i="93"/>
  <c r="RKG183" i="93"/>
  <c r="RKF183" i="93"/>
  <c r="RKE183" i="93"/>
  <c r="RKD183" i="93"/>
  <c r="RKC183" i="93"/>
  <c r="RKB183" i="93"/>
  <c r="RKA183" i="93"/>
  <c r="RJZ183" i="93"/>
  <c r="RJY183" i="93"/>
  <c r="RJX183" i="93"/>
  <c r="RJW183" i="93"/>
  <c r="RJV183" i="93"/>
  <c r="RJU183" i="93"/>
  <c r="RJT183" i="93"/>
  <c r="RJS183" i="93"/>
  <c r="RJR183" i="93"/>
  <c r="RJQ183" i="93"/>
  <c r="RJP183" i="93"/>
  <c r="RJO183" i="93"/>
  <c r="RJN183" i="93"/>
  <c r="RJM183" i="93"/>
  <c r="RJL183" i="93"/>
  <c r="RJK183" i="93"/>
  <c r="RJJ183" i="93"/>
  <c r="RJI183" i="93"/>
  <c r="RJH183" i="93"/>
  <c r="RJG183" i="93"/>
  <c r="RJF183" i="93"/>
  <c r="RJE183" i="93"/>
  <c r="RJD183" i="93"/>
  <c r="RJC183" i="93"/>
  <c r="RJB183" i="93"/>
  <c r="RJA183" i="93"/>
  <c r="RIZ183" i="93"/>
  <c r="RIY183" i="93"/>
  <c r="RIX183" i="93"/>
  <c r="RIW183" i="93"/>
  <c r="RIV183" i="93"/>
  <c r="RIU183" i="93"/>
  <c r="RIT183" i="93"/>
  <c r="RIS183" i="93"/>
  <c r="RIR183" i="93"/>
  <c r="RIQ183" i="93"/>
  <c r="RIP183" i="93"/>
  <c r="RIO183" i="93"/>
  <c r="RIN183" i="93"/>
  <c r="RIM183" i="93"/>
  <c r="RIL183" i="93"/>
  <c r="RIK183" i="93"/>
  <c r="RIJ183" i="93"/>
  <c r="RII183" i="93"/>
  <c r="RIH183" i="93"/>
  <c r="RIG183" i="93"/>
  <c r="RIF183" i="93"/>
  <c r="RIE183" i="93"/>
  <c r="RID183" i="93"/>
  <c r="RIC183" i="93"/>
  <c r="RIB183" i="93"/>
  <c r="RIA183" i="93"/>
  <c r="RHZ183" i="93"/>
  <c r="RHY183" i="93"/>
  <c r="RHX183" i="93"/>
  <c r="RHW183" i="93"/>
  <c r="RHV183" i="93"/>
  <c r="RHU183" i="93"/>
  <c r="RHT183" i="93"/>
  <c r="RHS183" i="93"/>
  <c r="RHR183" i="93"/>
  <c r="RHQ183" i="93"/>
  <c r="RHP183" i="93"/>
  <c r="RHO183" i="93"/>
  <c r="RHN183" i="93"/>
  <c r="RHM183" i="93"/>
  <c r="RHL183" i="93"/>
  <c r="RHK183" i="93"/>
  <c r="RHJ183" i="93"/>
  <c r="RHI183" i="93"/>
  <c r="RHH183" i="93"/>
  <c r="RHG183" i="93"/>
  <c r="RHF183" i="93"/>
  <c r="RHE183" i="93"/>
  <c r="RHD183" i="93"/>
  <c r="RHC183" i="93"/>
  <c r="RHB183" i="93"/>
  <c r="RHA183" i="93"/>
  <c r="RGZ183" i="93"/>
  <c r="RGY183" i="93"/>
  <c r="RGX183" i="93"/>
  <c r="RGW183" i="93"/>
  <c r="RGV183" i="93"/>
  <c r="RGU183" i="93"/>
  <c r="RGT183" i="93"/>
  <c r="RGS183" i="93"/>
  <c r="RGR183" i="93"/>
  <c r="RGQ183" i="93"/>
  <c r="RGP183" i="93"/>
  <c r="RGO183" i="93"/>
  <c r="RGN183" i="93"/>
  <c r="RGM183" i="93"/>
  <c r="RGL183" i="93"/>
  <c r="RGK183" i="93"/>
  <c r="RGJ183" i="93"/>
  <c r="RGI183" i="93"/>
  <c r="RGH183" i="93"/>
  <c r="RGG183" i="93"/>
  <c r="RGF183" i="93"/>
  <c r="RGE183" i="93"/>
  <c r="RGD183" i="93"/>
  <c r="RGC183" i="93"/>
  <c r="RGB183" i="93"/>
  <c r="RGA183" i="93"/>
  <c r="RFZ183" i="93"/>
  <c r="RFY183" i="93"/>
  <c r="RFX183" i="93"/>
  <c r="RFW183" i="93"/>
  <c r="RFV183" i="93"/>
  <c r="RFU183" i="93"/>
  <c r="RFT183" i="93"/>
  <c r="RFS183" i="93"/>
  <c r="RFR183" i="93"/>
  <c r="RFQ183" i="93"/>
  <c r="RFP183" i="93"/>
  <c r="RFO183" i="93"/>
  <c r="RFN183" i="93"/>
  <c r="RFM183" i="93"/>
  <c r="RFL183" i="93"/>
  <c r="RFK183" i="93"/>
  <c r="RFJ183" i="93"/>
  <c r="RFI183" i="93"/>
  <c r="RFH183" i="93"/>
  <c r="RFG183" i="93"/>
  <c r="RFF183" i="93"/>
  <c r="RFE183" i="93"/>
  <c r="RFD183" i="93"/>
  <c r="RFC183" i="93"/>
  <c r="RFB183" i="93"/>
  <c r="RFA183" i="93"/>
  <c r="REZ183" i="93"/>
  <c r="REY183" i="93"/>
  <c r="REX183" i="93"/>
  <c r="REW183" i="93"/>
  <c r="REV183" i="93"/>
  <c r="REU183" i="93"/>
  <c r="RET183" i="93"/>
  <c r="RES183" i="93"/>
  <c r="RER183" i="93"/>
  <c r="REQ183" i="93"/>
  <c r="REP183" i="93"/>
  <c r="REO183" i="93"/>
  <c r="REN183" i="93"/>
  <c r="REM183" i="93"/>
  <c r="REL183" i="93"/>
  <c r="REK183" i="93"/>
  <c r="REJ183" i="93"/>
  <c r="REI183" i="93"/>
  <c r="REH183" i="93"/>
  <c r="REG183" i="93"/>
  <c r="REF183" i="93"/>
  <c r="REE183" i="93"/>
  <c r="RED183" i="93"/>
  <c r="REC183" i="93"/>
  <c r="REB183" i="93"/>
  <c r="REA183" i="93"/>
  <c r="RDZ183" i="93"/>
  <c r="RDY183" i="93"/>
  <c r="RDX183" i="93"/>
  <c r="RDW183" i="93"/>
  <c r="RDV183" i="93"/>
  <c r="RDU183" i="93"/>
  <c r="RDT183" i="93"/>
  <c r="RDS183" i="93"/>
  <c r="RDR183" i="93"/>
  <c r="RDQ183" i="93"/>
  <c r="RDP183" i="93"/>
  <c r="RDO183" i="93"/>
  <c r="RDN183" i="93"/>
  <c r="RDM183" i="93"/>
  <c r="RDL183" i="93"/>
  <c r="RDK183" i="93"/>
  <c r="RDJ183" i="93"/>
  <c r="RDI183" i="93"/>
  <c r="RDH183" i="93"/>
  <c r="RDG183" i="93"/>
  <c r="RDF183" i="93"/>
  <c r="RDE183" i="93"/>
  <c r="RDD183" i="93"/>
  <c r="RDC183" i="93"/>
  <c r="RDB183" i="93"/>
  <c r="RDA183" i="93"/>
  <c r="RCZ183" i="93"/>
  <c r="RCY183" i="93"/>
  <c r="RCX183" i="93"/>
  <c r="RCW183" i="93"/>
  <c r="RCV183" i="93"/>
  <c r="RCU183" i="93"/>
  <c r="RCT183" i="93"/>
  <c r="RCS183" i="93"/>
  <c r="RCR183" i="93"/>
  <c r="RCQ183" i="93"/>
  <c r="RCP183" i="93"/>
  <c r="RCO183" i="93"/>
  <c r="RCN183" i="93"/>
  <c r="RCM183" i="93"/>
  <c r="RCL183" i="93"/>
  <c r="RCK183" i="93"/>
  <c r="RCJ183" i="93"/>
  <c r="RCI183" i="93"/>
  <c r="RCH183" i="93"/>
  <c r="RCG183" i="93"/>
  <c r="RCF183" i="93"/>
  <c r="RCE183" i="93"/>
  <c r="RCD183" i="93"/>
  <c r="RCC183" i="93"/>
  <c r="RCB183" i="93"/>
  <c r="RCA183" i="93"/>
  <c r="RBZ183" i="93"/>
  <c r="RBY183" i="93"/>
  <c r="RBX183" i="93"/>
  <c r="RBW183" i="93"/>
  <c r="RBV183" i="93"/>
  <c r="RBU183" i="93"/>
  <c r="RBT183" i="93"/>
  <c r="RBS183" i="93"/>
  <c r="RBR183" i="93"/>
  <c r="RBQ183" i="93"/>
  <c r="RBP183" i="93"/>
  <c r="RBO183" i="93"/>
  <c r="RBN183" i="93"/>
  <c r="RBM183" i="93"/>
  <c r="RBL183" i="93"/>
  <c r="RBK183" i="93"/>
  <c r="RBJ183" i="93"/>
  <c r="RBI183" i="93"/>
  <c r="RBH183" i="93"/>
  <c r="RBG183" i="93"/>
  <c r="RBF183" i="93"/>
  <c r="RBE183" i="93"/>
  <c r="RBD183" i="93"/>
  <c r="RBC183" i="93"/>
  <c r="RBB183" i="93"/>
  <c r="RBA183" i="93"/>
  <c r="RAZ183" i="93"/>
  <c r="RAY183" i="93"/>
  <c r="RAX183" i="93"/>
  <c r="RAW183" i="93"/>
  <c r="RAV183" i="93"/>
  <c r="RAU183" i="93"/>
  <c r="RAT183" i="93"/>
  <c r="RAS183" i="93"/>
  <c r="RAR183" i="93"/>
  <c r="RAQ183" i="93"/>
  <c r="RAP183" i="93"/>
  <c r="RAO183" i="93"/>
  <c r="RAN183" i="93"/>
  <c r="RAM183" i="93"/>
  <c r="RAL183" i="93"/>
  <c r="RAK183" i="93"/>
  <c r="RAJ183" i="93"/>
  <c r="RAI183" i="93"/>
  <c r="RAH183" i="93"/>
  <c r="RAG183" i="93"/>
  <c r="RAF183" i="93"/>
  <c r="RAE183" i="93"/>
  <c r="RAD183" i="93"/>
  <c r="RAC183" i="93"/>
  <c r="RAB183" i="93"/>
  <c r="RAA183" i="93"/>
  <c r="QZZ183" i="93"/>
  <c r="QZY183" i="93"/>
  <c r="QZX183" i="93"/>
  <c r="QZW183" i="93"/>
  <c r="QZV183" i="93"/>
  <c r="QZU183" i="93"/>
  <c r="QZT183" i="93"/>
  <c r="QZS183" i="93"/>
  <c r="QZR183" i="93"/>
  <c r="QZQ183" i="93"/>
  <c r="QZP183" i="93"/>
  <c r="QZO183" i="93"/>
  <c r="QZN183" i="93"/>
  <c r="QZM183" i="93"/>
  <c r="QZL183" i="93"/>
  <c r="QZK183" i="93"/>
  <c r="QZJ183" i="93"/>
  <c r="QZI183" i="93"/>
  <c r="QZH183" i="93"/>
  <c r="QZG183" i="93"/>
  <c r="QZF183" i="93"/>
  <c r="QZE183" i="93"/>
  <c r="QZD183" i="93"/>
  <c r="QZC183" i="93"/>
  <c r="QZB183" i="93"/>
  <c r="QZA183" i="93"/>
  <c r="QYZ183" i="93"/>
  <c r="QYY183" i="93"/>
  <c r="QYX183" i="93"/>
  <c r="QYW183" i="93"/>
  <c r="QYV183" i="93"/>
  <c r="QYU183" i="93"/>
  <c r="QYT183" i="93"/>
  <c r="QYS183" i="93"/>
  <c r="QYR183" i="93"/>
  <c r="QYQ183" i="93"/>
  <c r="QYP183" i="93"/>
  <c r="QYO183" i="93"/>
  <c r="QYN183" i="93"/>
  <c r="QYM183" i="93"/>
  <c r="QYL183" i="93"/>
  <c r="QYK183" i="93"/>
  <c r="QYJ183" i="93"/>
  <c r="QYI183" i="93"/>
  <c r="QYH183" i="93"/>
  <c r="QYG183" i="93"/>
  <c r="QYF183" i="93"/>
  <c r="QYE183" i="93"/>
  <c r="QYD183" i="93"/>
  <c r="QYC183" i="93"/>
  <c r="QYB183" i="93"/>
  <c r="QYA183" i="93"/>
  <c r="QXZ183" i="93"/>
  <c r="QXY183" i="93"/>
  <c r="QXX183" i="93"/>
  <c r="QXW183" i="93"/>
  <c r="QXV183" i="93"/>
  <c r="QXU183" i="93"/>
  <c r="QXT183" i="93"/>
  <c r="QXS183" i="93"/>
  <c r="QXR183" i="93"/>
  <c r="QXQ183" i="93"/>
  <c r="QXP183" i="93"/>
  <c r="QXO183" i="93"/>
  <c r="QXN183" i="93"/>
  <c r="QXM183" i="93"/>
  <c r="QXL183" i="93"/>
  <c r="QXK183" i="93"/>
  <c r="QXJ183" i="93"/>
  <c r="QXI183" i="93"/>
  <c r="QXH183" i="93"/>
  <c r="QXG183" i="93"/>
  <c r="QXF183" i="93"/>
  <c r="QXE183" i="93"/>
  <c r="QXD183" i="93"/>
  <c r="QXC183" i="93"/>
  <c r="QXB183" i="93"/>
  <c r="QXA183" i="93"/>
  <c r="QWZ183" i="93"/>
  <c r="QWY183" i="93"/>
  <c r="QWX183" i="93"/>
  <c r="QWW183" i="93"/>
  <c r="QWV183" i="93"/>
  <c r="QWU183" i="93"/>
  <c r="QWT183" i="93"/>
  <c r="QWS183" i="93"/>
  <c r="QWR183" i="93"/>
  <c r="QWQ183" i="93"/>
  <c r="QWP183" i="93"/>
  <c r="QWO183" i="93"/>
  <c r="QWN183" i="93"/>
  <c r="QWM183" i="93"/>
  <c r="QWL183" i="93"/>
  <c r="QWK183" i="93"/>
  <c r="QWJ183" i="93"/>
  <c r="QWI183" i="93"/>
  <c r="QWH183" i="93"/>
  <c r="QWG183" i="93"/>
  <c r="QWF183" i="93"/>
  <c r="QWE183" i="93"/>
  <c r="QWD183" i="93"/>
  <c r="QWC183" i="93"/>
  <c r="QWB183" i="93"/>
  <c r="QWA183" i="93"/>
  <c r="QVZ183" i="93"/>
  <c r="QVY183" i="93"/>
  <c r="QVX183" i="93"/>
  <c r="QVW183" i="93"/>
  <c r="QVV183" i="93"/>
  <c r="QVU183" i="93"/>
  <c r="QVT183" i="93"/>
  <c r="QVS183" i="93"/>
  <c r="QVR183" i="93"/>
  <c r="QVQ183" i="93"/>
  <c r="QVP183" i="93"/>
  <c r="QVO183" i="93"/>
  <c r="QVN183" i="93"/>
  <c r="QVM183" i="93"/>
  <c r="QVL183" i="93"/>
  <c r="QVK183" i="93"/>
  <c r="QVJ183" i="93"/>
  <c r="QVI183" i="93"/>
  <c r="QVH183" i="93"/>
  <c r="QVG183" i="93"/>
  <c r="QVF183" i="93"/>
  <c r="QVE183" i="93"/>
  <c r="QVD183" i="93"/>
  <c r="QVC183" i="93"/>
  <c r="QVB183" i="93"/>
  <c r="QVA183" i="93"/>
  <c r="QUZ183" i="93"/>
  <c r="QUY183" i="93"/>
  <c r="QUX183" i="93"/>
  <c r="QUW183" i="93"/>
  <c r="QUV183" i="93"/>
  <c r="QUU183" i="93"/>
  <c r="QUT183" i="93"/>
  <c r="QUS183" i="93"/>
  <c r="QUR183" i="93"/>
  <c r="QUQ183" i="93"/>
  <c r="QUP183" i="93"/>
  <c r="QUO183" i="93"/>
  <c r="QUN183" i="93"/>
  <c r="QUM183" i="93"/>
  <c r="QUL183" i="93"/>
  <c r="QUK183" i="93"/>
  <c r="QUJ183" i="93"/>
  <c r="QUI183" i="93"/>
  <c r="QUH183" i="93"/>
  <c r="QUG183" i="93"/>
  <c r="QUF183" i="93"/>
  <c r="QUE183" i="93"/>
  <c r="QUD183" i="93"/>
  <c r="QUC183" i="93"/>
  <c r="QUB183" i="93"/>
  <c r="QUA183" i="93"/>
  <c r="QTZ183" i="93"/>
  <c r="QTY183" i="93"/>
  <c r="QTX183" i="93"/>
  <c r="QTW183" i="93"/>
  <c r="QTV183" i="93"/>
  <c r="QTU183" i="93"/>
  <c r="QTT183" i="93"/>
  <c r="QTS183" i="93"/>
  <c r="QTR183" i="93"/>
  <c r="QTQ183" i="93"/>
  <c r="QTP183" i="93"/>
  <c r="QTO183" i="93"/>
  <c r="QTN183" i="93"/>
  <c r="QTM183" i="93"/>
  <c r="QTL183" i="93"/>
  <c r="QTK183" i="93"/>
  <c r="QTJ183" i="93"/>
  <c r="QTI183" i="93"/>
  <c r="QTH183" i="93"/>
  <c r="QTG183" i="93"/>
  <c r="QTF183" i="93"/>
  <c r="QTE183" i="93"/>
  <c r="QTD183" i="93"/>
  <c r="QTC183" i="93"/>
  <c r="QTB183" i="93"/>
  <c r="QTA183" i="93"/>
  <c r="QSZ183" i="93"/>
  <c r="QSY183" i="93"/>
  <c r="QSX183" i="93"/>
  <c r="QSW183" i="93"/>
  <c r="QSV183" i="93"/>
  <c r="QSU183" i="93"/>
  <c r="QST183" i="93"/>
  <c r="QSS183" i="93"/>
  <c r="QSR183" i="93"/>
  <c r="QSQ183" i="93"/>
  <c r="QSP183" i="93"/>
  <c r="QSO183" i="93"/>
  <c r="QSN183" i="93"/>
  <c r="QSM183" i="93"/>
  <c r="QSL183" i="93"/>
  <c r="QSK183" i="93"/>
  <c r="QSJ183" i="93"/>
  <c r="QSI183" i="93"/>
  <c r="QSH183" i="93"/>
  <c r="QSG183" i="93"/>
  <c r="QSF183" i="93"/>
  <c r="QSE183" i="93"/>
  <c r="QSD183" i="93"/>
  <c r="QSC183" i="93"/>
  <c r="QSB183" i="93"/>
  <c r="QSA183" i="93"/>
  <c r="QRZ183" i="93"/>
  <c r="QRY183" i="93"/>
  <c r="QRX183" i="93"/>
  <c r="QRW183" i="93"/>
  <c r="QRV183" i="93"/>
  <c r="QRU183" i="93"/>
  <c r="QRT183" i="93"/>
  <c r="QRS183" i="93"/>
  <c r="QRR183" i="93"/>
  <c r="QRQ183" i="93"/>
  <c r="QRP183" i="93"/>
  <c r="QRO183" i="93"/>
  <c r="QRN183" i="93"/>
  <c r="QRM183" i="93"/>
  <c r="QRL183" i="93"/>
  <c r="QRK183" i="93"/>
  <c r="QRJ183" i="93"/>
  <c r="QRI183" i="93"/>
  <c r="QRH183" i="93"/>
  <c r="QRG183" i="93"/>
  <c r="QRF183" i="93"/>
  <c r="QRE183" i="93"/>
  <c r="QRD183" i="93"/>
  <c r="QRC183" i="93"/>
  <c r="QRB183" i="93"/>
  <c r="QRA183" i="93"/>
  <c r="QQZ183" i="93"/>
  <c r="QQY183" i="93"/>
  <c r="QQX183" i="93"/>
  <c r="QQW183" i="93"/>
  <c r="QQV183" i="93"/>
  <c r="QQU183" i="93"/>
  <c r="QQT183" i="93"/>
  <c r="QQS183" i="93"/>
  <c r="QQR183" i="93"/>
  <c r="QQQ183" i="93"/>
  <c r="QQP183" i="93"/>
  <c r="QQO183" i="93"/>
  <c r="QQN183" i="93"/>
  <c r="QQM183" i="93"/>
  <c r="QQL183" i="93"/>
  <c r="QQK183" i="93"/>
  <c r="QQJ183" i="93"/>
  <c r="QQI183" i="93"/>
  <c r="QQH183" i="93"/>
  <c r="QQG183" i="93"/>
  <c r="QQF183" i="93"/>
  <c r="QQE183" i="93"/>
  <c r="QQD183" i="93"/>
  <c r="QQC183" i="93"/>
  <c r="QQB183" i="93"/>
  <c r="QQA183" i="93"/>
  <c r="QPZ183" i="93"/>
  <c r="QPY183" i="93"/>
  <c r="QPX183" i="93"/>
  <c r="QPW183" i="93"/>
  <c r="QPV183" i="93"/>
  <c r="QPU183" i="93"/>
  <c r="QPT183" i="93"/>
  <c r="QPS183" i="93"/>
  <c r="QPR183" i="93"/>
  <c r="QPQ183" i="93"/>
  <c r="QPP183" i="93"/>
  <c r="QPO183" i="93"/>
  <c r="QPN183" i="93"/>
  <c r="QPM183" i="93"/>
  <c r="QPL183" i="93"/>
  <c r="QPK183" i="93"/>
  <c r="QPJ183" i="93"/>
  <c r="QPI183" i="93"/>
  <c r="QPH183" i="93"/>
  <c r="QPG183" i="93"/>
  <c r="QPF183" i="93"/>
  <c r="QPE183" i="93"/>
  <c r="QPD183" i="93"/>
  <c r="QPC183" i="93"/>
  <c r="QPB183" i="93"/>
  <c r="QPA183" i="93"/>
  <c r="QOZ183" i="93"/>
  <c r="QOY183" i="93"/>
  <c r="QOX183" i="93"/>
  <c r="QOW183" i="93"/>
  <c r="QOV183" i="93"/>
  <c r="QOU183" i="93"/>
  <c r="QOT183" i="93"/>
  <c r="QOS183" i="93"/>
  <c r="QOR183" i="93"/>
  <c r="QOQ183" i="93"/>
  <c r="QOP183" i="93"/>
  <c r="QOO183" i="93"/>
  <c r="QON183" i="93"/>
  <c r="QOM183" i="93"/>
  <c r="QOL183" i="93"/>
  <c r="QOK183" i="93"/>
  <c r="QOJ183" i="93"/>
  <c r="QOI183" i="93"/>
  <c r="QOH183" i="93"/>
  <c r="QOG183" i="93"/>
  <c r="QOF183" i="93"/>
  <c r="QOE183" i="93"/>
  <c r="QOD183" i="93"/>
  <c r="QOC183" i="93"/>
  <c r="QOB183" i="93"/>
  <c r="QOA183" i="93"/>
  <c r="QNZ183" i="93"/>
  <c r="QNY183" i="93"/>
  <c r="QNX183" i="93"/>
  <c r="QNW183" i="93"/>
  <c r="QNV183" i="93"/>
  <c r="QNU183" i="93"/>
  <c r="QNT183" i="93"/>
  <c r="QNS183" i="93"/>
  <c r="QNR183" i="93"/>
  <c r="QNQ183" i="93"/>
  <c r="QNP183" i="93"/>
  <c r="QNO183" i="93"/>
  <c r="QNN183" i="93"/>
  <c r="QNM183" i="93"/>
  <c r="QNL183" i="93"/>
  <c r="QNK183" i="93"/>
  <c r="QNJ183" i="93"/>
  <c r="QNI183" i="93"/>
  <c r="QNH183" i="93"/>
  <c r="QNG183" i="93"/>
  <c r="QNF183" i="93"/>
  <c r="QNE183" i="93"/>
  <c r="QND183" i="93"/>
  <c r="QNC183" i="93"/>
  <c r="QNB183" i="93"/>
  <c r="QNA183" i="93"/>
  <c r="QMZ183" i="93"/>
  <c r="QMY183" i="93"/>
  <c r="QMX183" i="93"/>
  <c r="QMW183" i="93"/>
  <c r="QMV183" i="93"/>
  <c r="QMU183" i="93"/>
  <c r="QMT183" i="93"/>
  <c r="QMS183" i="93"/>
  <c r="QMR183" i="93"/>
  <c r="QMQ183" i="93"/>
  <c r="QMP183" i="93"/>
  <c r="QMO183" i="93"/>
  <c r="QMN183" i="93"/>
  <c r="QMM183" i="93"/>
  <c r="QML183" i="93"/>
  <c r="QMK183" i="93"/>
  <c r="QMJ183" i="93"/>
  <c r="QMI183" i="93"/>
  <c r="QMH183" i="93"/>
  <c r="QMG183" i="93"/>
  <c r="QMF183" i="93"/>
  <c r="QME183" i="93"/>
  <c r="QMD183" i="93"/>
  <c r="QMC183" i="93"/>
  <c r="QMB183" i="93"/>
  <c r="QMA183" i="93"/>
  <c r="QLZ183" i="93"/>
  <c r="QLY183" i="93"/>
  <c r="QLX183" i="93"/>
  <c r="QLW183" i="93"/>
  <c r="QLV183" i="93"/>
  <c r="QLU183" i="93"/>
  <c r="QLT183" i="93"/>
  <c r="QLS183" i="93"/>
  <c r="QLR183" i="93"/>
  <c r="QLQ183" i="93"/>
  <c r="QLP183" i="93"/>
  <c r="QLO183" i="93"/>
  <c r="QLN183" i="93"/>
  <c r="QLM183" i="93"/>
  <c r="QLL183" i="93"/>
  <c r="QLK183" i="93"/>
  <c r="QLJ183" i="93"/>
  <c r="QLI183" i="93"/>
  <c r="QLH183" i="93"/>
  <c r="QLG183" i="93"/>
  <c r="QLF183" i="93"/>
  <c r="QLE183" i="93"/>
  <c r="QLD183" i="93"/>
  <c r="QLC183" i="93"/>
  <c r="QLB183" i="93"/>
  <c r="QLA183" i="93"/>
  <c r="QKZ183" i="93"/>
  <c r="QKY183" i="93"/>
  <c r="QKX183" i="93"/>
  <c r="QKW183" i="93"/>
  <c r="QKV183" i="93"/>
  <c r="QKU183" i="93"/>
  <c r="QKT183" i="93"/>
  <c r="QKS183" i="93"/>
  <c r="QKR183" i="93"/>
  <c r="QKQ183" i="93"/>
  <c r="QKP183" i="93"/>
  <c r="QKO183" i="93"/>
  <c r="QKN183" i="93"/>
  <c r="QKM183" i="93"/>
  <c r="QKL183" i="93"/>
  <c r="QKK183" i="93"/>
  <c r="QKJ183" i="93"/>
  <c r="QKI183" i="93"/>
  <c r="QKH183" i="93"/>
  <c r="QKG183" i="93"/>
  <c r="QKF183" i="93"/>
  <c r="QKE183" i="93"/>
  <c r="QKD183" i="93"/>
  <c r="QKC183" i="93"/>
  <c r="QKB183" i="93"/>
  <c r="QKA183" i="93"/>
  <c r="QJZ183" i="93"/>
  <c r="QJY183" i="93"/>
  <c r="QJX183" i="93"/>
  <c r="QJW183" i="93"/>
  <c r="QJV183" i="93"/>
  <c r="QJU183" i="93"/>
  <c r="QJT183" i="93"/>
  <c r="QJS183" i="93"/>
  <c r="QJR183" i="93"/>
  <c r="QJQ183" i="93"/>
  <c r="QJP183" i="93"/>
  <c r="QJO183" i="93"/>
  <c r="QJN183" i="93"/>
  <c r="QJM183" i="93"/>
  <c r="QJL183" i="93"/>
  <c r="QJK183" i="93"/>
  <c r="QJJ183" i="93"/>
  <c r="QJI183" i="93"/>
  <c r="QJH183" i="93"/>
  <c r="QJG183" i="93"/>
  <c r="QJF183" i="93"/>
  <c r="QJE183" i="93"/>
  <c r="QJD183" i="93"/>
  <c r="QJC183" i="93"/>
  <c r="QJB183" i="93"/>
  <c r="QJA183" i="93"/>
  <c r="QIZ183" i="93"/>
  <c r="QIY183" i="93"/>
  <c r="QIX183" i="93"/>
  <c r="QIW183" i="93"/>
  <c r="QIV183" i="93"/>
  <c r="QIU183" i="93"/>
  <c r="QIT183" i="93"/>
  <c r="QIS183" i="93"/>
  <c r="QIR183" i="93"/>
  <c r="QIQ183" i="93"/>
  <c r="QIP183" i="93"/>
  <c r="QIO183" i="93"/>
  <c r="QIN183" i="93"/>
  <c r="QIM183" i="93"/>
  <c r="QIL183" i="93"/>
  <c r="QIK183" i="93"/>
  <c r="QIJ183" i="93"/>
  <c r="QII183" i="93"/>
  <c r="QIH183" i="93"/>
  <c r="QIG183" i="93"/>
  <c r="QIF183" i="93"/>
  <c r="QIE183" i="93"/>
  <c r="QID183" i="93"/>
  <c r="QIC183" i="93"/>
  <c r="QIB183" i="93"/>
  <c r="QIA183" i="93"/>
  <c r="QHZ183" i="93"/>
  <c r="QHY183" i="93"/>
  <c r="QHX183" i="93"/>
  <c r="QHW183" i="93"/>
  <c r="QHV183" i="93"/>
  <c r="QHU183" i="93"/>
  <c r="QHT183" i="93"/>
  <c r="QHS183" i="93"/>
  <c r="QHR183" i="93"/>
  <c r="QHQ183" i="93"/>
  <c r="QHP183" i="93"/>
  <c r="QHO183" i="93"/>
  <c r="QHN183" i="93"/>
  <c r="QHM183" i="93"/>
  <c r="QHL183" i="93"/>
  <c r="QHK183" i="93"/>
  <c r="QHJ183" i="93"/>
  <c r="QHI183" i="93"/>
  <c r="QHH183" i="93"/>
  <c r="QHG183" i="93"/>
  <c r="QHF183" i="93"/>
  <c r="QHE183" i="93"/>
  <c r="QHD183" i="93"/>
  <c r="QHC183" i="93"/>
  <c r="QHB183" i="93"/>
  <c r="QHA183" i="93"/>
  <c r="QGZ183" i="93"/>
  <c r="QGY183" i="93"/>
  <c r="QGX183" i="93"/>
  <c r="QGW183" i="93"/>
  <c r="QGV183" i="93"/>
  <c r="QGU183" i="93"/>
  <c r="QGT183" i="93"/>
  <c r="QGS183" i="93"/>
  <c r="QGR183" i="93"/>
  <c r="QGQ183" i="93"/>
  <c r="QGP183" i="93"/>
  <c r="QGO183" i="93"/>
  <c r="QGN183" i="93"/>
  <c r="QGM183" i="93"/>
  <c r="QGL183" i="93"/>
  <c r="QGK183" i="93"/>
  <c r="QGJ183" i="93"/>
  <c r="QGI183" i="93"/>
  <c r="QGH183" i="93"/>
  <c r="QGG183" i="93"/>
  <c r="QGF183" i="93"/>
  <c r="QGE183" i="93"/>
  <c r="QGD183" i="93"/>
  <c r="QGC183" i="93"/>
  <c r="QGB183" i="93"/>
  <c r="QGA183" i="93"/>
  <c r="QFZ183" i="93"/>
  <c r="QFY183" i="93"/>
  <c r="QFX183" i="93"/>
  <c r="QFW183" i="93"/>
  <c r="QFV183" i="93"/>
  <c r="QFU183" i="93"/>
  <c r="QFT183" i="93"/>
  <c r="QFS183" i="93"/>
  <c r="QFR183" i="93"/>
  <c r="QFQ183" i="93"/>
  <c r="QFP183" i="93"/>
  <c r="QFO183" i="93"/>
  <c r="QFN183" i="93"/>
  <c r="QFM183" i="93"/>
  <c r="QFL183" i="93"/>
  <c r="QFK183" i="93"/>
  <c r="QFJ183" i="93"/>
  <c r="QFI183" i="93"/>
  <c r="QFH183" i="93"/>
  <c r="QFG183" i="93"/>
  <c r="QFF183" i="93"/>
  <c r="QFE183" i="93"/>
  <c r="QFD183" i="93"/>
  <c r="QFC183" i="93"/>
  <c r="QFB183" i="93"/>
  <c r="QFA183" i="93"/>
  <c r="QEZ183" i="93"/>
  <c r="QEY183" i="93"/>
  <c r="QEX183" i="93"/>
  <c r="QEW183" i="93"/>
  <c r="QEV183" i="93"/>
  <c r="QEU183" i="93"/>
  <c r="QET183" i="93"/>
  <c r="QES183" i="93"/>
  <c r="QER183" i="93"/>
  <c r="QEQ183" i="93"/>
  <c r="QEP183" i="93"/>
  <c r="QEO183" i="93"/>
  <c r="QEN183" i="93"/>
  <c r="QEM183" i="93"/>
  <c r="QEL183" i="93"/>
  <c r="QEK183" i="93"/>
  <c r="QEJ183" i="93"/>
  <c r="QEI183" i="93"/>
  <c r="QEH183" i="93"/>
  <c r="QEG183" i="93"/>
  <c r="QEF183" i="93"/>
  <c r="QEE183" i="93"/>
  <c r="QED183" i="93"/>
  <c r="QEC183" i="93"/>
  <c r="QEB183" i="93"/>
  <c r="QEA183" i="93"/>
  <c r="QDZ183" i="93"/>
  <c r="QDY183" i="93"/>
  <c r="QDX183" i="93"/>
  <c r="QDW183" i="93"/>
  <c r="QDV183" i="93"/>
  <c r="QDU183" i="93"/>
  <c r="QDT183" i="93"/>
  <c r="QDS183" i="93"/>
  <c r="QDR183" i="93"/>
  <c r="QDQ183" i="93"/>
  <c r="QDP183" i="93"/>
  <c r="QDO183" i="93"/>
  <c r="QDN183" i="93"/>
  <c r="QDM183" i="93"/>
  <c r="QDL183" i="93"/>
  <c r="QDK183" i="93"/>
  <c r="QDJ183" i="93"/>
  <c r="QDI183" i="93"/>
  <c r="QDH183" i="93"/>
  <c r="QDG183" i="93"/>
  <c r="QDF183" i="93"/>
  <c r="QDE183" i="93"/>
  <c r="QDD183" i="93"/>
  <c r="QDC183" i="93"/>
  <c r="QDB183" i="93"/>
  <c r="QDA183" i="93"/>
  <c r="QCZ183" i="93"/>
  <c r="QCY183" i="93"/>
  <c r="QCX183" i="93"/>
  <c r="QCW183" i="93"/>
  <c r="QCV183" i="93"/>
  <c r="QCU183" i="93"/>
  <c r="QCT183" i="93"/>
  <c r="QCS183" i="93"/>
  <c r="QCR183" i="93"/>
  <c r="QCQ183" i="93"/>
  <c r="QCP183" i="93"/>
  <c r="QCO183" i="93"/>
  <c r="QCN183" i="93"/>
  <c r="QCM183" i="93"/>
  <c r="QCL183" i="93"/>
  <c r="QCK183" i="93"/>
  <c r="QCJ183" i="93"/>
  <c r="QCI183" i="93"/>
  <c r="QCH183" i="93"/>
  <c r="QCG183" i="93"/>
  <c r="QCF183" i="93"/>
  <c r="QCE183" i="93"/>
  <c r="QCD183" i="93"/>
  <c r="QCC183" i="93"/>
  <c r="QCB183" i="93"/>
  <c r="QCA183" i="93"/>
  <c r="QBZ183" i="93"/>
  <c r="QBY183" i="93"/>
  <c r="QBX183" i="93"/>
  <c r="QBW183" i="93"/>
  <c r="QBV183" i="93"/>
  <c r="QBU183" i="93"/>
  <c r="QBT183" i="93"/>
  <c r="QBS183" i="93"/>
  <c r="QBR183" i="93"/>
  <c r="QBQ183" i="93"/>
  <c r="QBP183" i="93"/>
  <c r="QBO183" i="93"/>
  <c r="QBN183" i="93"/>
  <c r="QBM183" i="93"/>
  <c r="QBL183" i="93"/>
  <c r="QBK183" i="93"/>
  <c r="QBJ183" i="93"/>
  <c r="QBI183" i="93"/>
  <c r="QBH183" i="93"/>
  <c r="QBG183" i="93"/>
  <c r="QBF183" i="93"/>
  <c r="QBE183" i="93"/>
  <c r="QBD183" i="93"/>
  <c r="QBC183" i="93"/>
  <c r="QBB183" i="93"/>
  <c r="QBA183" i="93"/>
  <c r="QAZ183" i="93"/>
  <c r="QAY183" i="93"/>
  <c r="QAX183" i="93"/>
  <c r="QAW183" i="93"/>
  <c r="QAV183" i="93"/>
  <c r="QAU183" i="93"/>
  <c r="QAT183" i="93"/>
  <c r="QAS183" i="93"/>
  <c r="QAR183" i="93"/>
  <c r="QAQ183" i="93"/>
  <c r="QAP183" i="93"/>
  <c r="QAO183" i="93"/>
  <c r="QAN183" i="93"/>
  <c r="QAM183" i="93"/>
  <c r="QAL183" i="93"/>
  <c r="QAK183" i="93"/>
  <c r="QAJ183" i="93"/>
  <c r="QAI183" i="93"/>
  <c r="QAH183" i="93"/>
  <c r="QAG183" i="93"/>
  <c r="QAF183" i="93"/>
  <c r="QAE183" i="93"/>
  <c r="QAD183" i="93"/>
  <c r="QAC183" i="93"/>
  <c r="QAB183" i="93"/>
  <c r="QAA183" i="93"/>
  <c r="PZZ183" i="93"/>
  <c r="PZY183" i="93"/>
  <c r="PZX183" i="93"/>
  <c r="PZW183" i="93"/>
  <c r="PZV183" i="93"/>
  <c r="PZU183" i="93"/>
  <c r="PZT183" i="93"/>
  <c r="PZS183" i="93"/>
  <c r="PZR183" i="93"/>
  <c r="PZQ183" i="93"/>
  <c r="PZP183" i="93"/>
  <c r="PZO183" i="93"/>
  <c r="PZN183" i="93"/>
  <c r="PZM183" i="93"/>
  <c r="PZL183" i="93"/>
  <c r="PZK183" i="93"/>
  <c r="PZJ183" i="93"/>
  <c r="PZI183" i="93"/>
  <c r="PZH183" i="93"/>
  <c r="PZG183" i="93"/>
  <c r="PZF183" i="93"/>
  <c r="PZE183" i="93"/>
  <c r="PZD183" i="93"/>
  <c r="PZC183" i="93"/>
  <c r="PZB183" i="93"/>
  <c r="PZA183" i="93"/>
  <c r="PYZ183" i="93"/>
  <c r="PYY183" i="93"/>
  <c r="PYX183" i="93"/>
  <c r="PYW183" i="93"/>
  <c r="PYV183" i="93"/>
  <c r="PYU183" i="93"/>
  <c r="PYT183" i="93"/>
  <c r="PYS183" i="93"/>
  <c r="PYR183" i="93"/>
  <c r="PYQ183" i="93"/>
  <c r="PYP183" i="93"/>
  <c r="PYO183" i="93"/>
  <c r="PYN183" i="93"/>
  <c r="PYM183" i="93"/>
  <c r="PYL183" i="93"/>
  <c r="PYK183" i="93"/>
  <c r="PYJ183" i="93"/>
  <c r="PYI183" i="93"/>
  <c r="PYH183" i="93"/>
  <c r="PYG183" i="93"/>
  <c r="PYF183" i="93"/>
  <c r="PYE183" i="93"/>
  <c r="PYD183" i="93"/>
  <c r="PYC183" i="93"/>
  <c r="PYB183" i="93"/>
  <c r="PYA183" i="93"/>
  <c r="PXZ183" i="93"/>
  <c r="PXY183" i="93"/>
  <c r="PXX183" i="93"/>
  <c r="PXW183" i="93"/>
  <c r="PXV183" i="93"/>
  <c r="PXU183" i="93"/>
  <c r="PXT183" i="93"/>
  <c r="PXS183" i="93"/>
  <c r="PXR183" i="93"/>
  <c r="PXQ183" i="93"/>
  <c r="PXP183" i="93"/>
  <c r="PXO183" i="93"/>
  <c r="PXN183" i="93"/>
  <c r="PXM183" i="93"/>
  <c r="PXL183" i="93"/>
  <c r="PXK183" i="93"/>
  <c r="PXJ183" i="93"/>
  <c r="PXI183" i="93"/>
  <c r="PXH183" i="93"/>
  <c r="PXG183" i="93"/>
  <c r="PXF183" i="93"/>
  <c r="PXE183" i="93"/>
  <c r="PXD183" i="93"/>
  <c r="PXC183" i="93"/>
  <c r="PXB183" i="93"/>
  <c r="PXA183" i="93"/>
  <c r="PWZ183" i="93"/>
  <c r="PWY183" i="93"/>
  <c r="PWX183" i="93"/>
  <c r="PWW183" i="93"/>
  <c r="PWV183" i="93"/>
  <c r="PWU183" i="93"/>
  <c r="PWT183" i="93"/>
  <c r="PWS183" i="93"/>
  <c r="PWR183" i="93"/>
  <c r="PWQ183" i="93"/>
  <c r="PWP183" i="93"/>
  <c r="PWO183" i="93"/>
  <c r="PWN183" i="93"/>
  <c r="PWM183" i="93"/>
  <c r="PWL183" i="93"/>
  <c r="PWK183" i="93"/>
  <c r="PWJ183" i="93"/>
  <c r="PWI183" i="93"/>
  <c r="PWH183" i="93"/>
  <c r="PWG183" i="93"/>
  <c r="PWF183" i="93"/>
  <c r="PWE183" i="93"/>
  <c r="PWD183" i="93"/>
  <c r="PWC183" i="93"/>
  <c r="PWB183" i="93"/>
  <c r="PWA183" i="93"/>
  <c r="PVZ183" i="93"/>
  <c r="PVY183" i="93"/>
  <c r="PVX183" i="93"/>
  <c r="PVW183" i="93"/>
  <c r="PVV183" i="93"/>
  <c r="PVU183" i="93"/>
  <c r="PVT183" i="93"/>
  <c r="PVS183" i="93"/>
  <c r="PVR183" i="93"/>
  <c r="PVQ183" i="93"/>
  <c r="PVP183" i="93"/>
  <c r="PVO183" i="93"/>
  <c r="PVN183" i="93"/>
  <c r="PVM183" i="93"/>
  <c r="PVL183" i="93"/>
  <c r="PVK183" i="93"/>
  <c r="PVJ183" i="93"/>
  <c r="PVI183" i="93"/>
  <c r="PVH183" i="93"/>
  <c r="PVG183" i="93"/>
  <c r="PVF183" i="93"/>
  <c r="PVE183" i="93"/>
  <c r="PVD183" i="93"/>
  <c r="PVC183" i="93"/>
  <c r="PVB183" i="93"/>
  <c r="PVA183" i="93"/>
  <c r="PUZ183" i="93"/>
  <c r="PUY183" i="93"/>
  <c r="PUX183" i="93"/>
  <c r="PUW183" i="93"/>
  <c r="PUV183" i="93"/>
  <c r="PUU183" i="93"/>
  <c r="PUT183" i="93"/>
  <c r="PUS183" i="93"/>
  <c r="PUR183" i="93"/>
  <c r="PUQ183" i="93"/>
  <c r="PUP183" i="93"/>
  <c r="PUO183" i="93"/>
  <c r="PUN183" i="93"/>
  <c r="PUM183" i="93"/>
  <c r="PUL183" i="93"/>
  <c r="PUK183" i="93"/>
  <c r="PUJ183" i="93"/>
  <c r="PUI183" i="93"/>
  <c r="PUH183" i="93"/>
  <c r="PUG183" i="93"/>
  <c r="PUF183" i="93"/>
  <c r="PUE183" i="93"/>
  <c r="PUD183" i="93"/>
  <c r="PUC183" i="93"/>
  <c r="PUB183" i="93"/>
  <c r="PUA183" i="93"/>
  <c r="PTZ183" i="93"/>
  <c r="PTY183" i="93"/>
  <c r="PTX183" i="93"/>
  <c r="PTW183" i="93"/>
  <c r="PTV183" i="93"/>
  <c r="PTU183" i="93"/>
  <c r="PTT183" i="93"/>
  <c r="PTS183" i="93"/>
  <c r="PTR183" i="93"/>
  <c r="PTQ183" i="93"/>
  <c r="PTP183" i="93"/>
  <c r="PTO183" i="93"/>
  <c r="PTN183" i="93"/>
  <c r="PTM183" i="93"/>
  <c r="PTL183" i="93"/>
  <c r="PTK183" i="93"/>
  <c r="PTJ183" i="93"/>
  <c r="PTI183" i="93"/>
  <c r="PTH183" i="93"/>
  <c r="PTG183" i="93"/>
  <c r="PTF183" i="93"/>
  <c r="PTE183" i="93"/>
  <c r="PTD183" i="93"/>
  <c r="PTC183" i="93"/>
  <c r="PTB183" i="93"/>
  <c r="PTA183" i="93"/>
  <c r="PSZ183" i="93"/>
  <c r="PSY183" i="93"/>
  <c r="PSX183" i="93"/>
  <c r="PSW183" i="93"/>
  <c r="PSV183" i="93"/>
  <c r="PSU183" i="93"/>
  <c r="PST183" i="93"/>
  <c r="PSS183" i="93"/>
  <c r="PSR183" i="93"/>
  <c r="PSQ183" i="93"/>
  <c r="PSP183" i="93"/>
  <c r="PSO183" i="93"/>
  <c r="PSN183" i="93"/>
  <c r="PSM183" i="93"/>
  <c r="PSL183" i="93"/>
  <c r="PSK183" i="93"/>
  <c r="PSJ183" i="93"/>
  <c r="PSI183" i="93"/>
  <c r="PSH183" i="93"/>
  <c r="PSG183" i="93"/>
  <c r="PSF183" i="93"/>
  <c r="PSE183" i="93"/>
  <c r="PSD183" i="93"/>
  <c r="PSC183" i="93"/>
  <c r="PSB183" i="93"/>
  <c r="PSA183" i="93"/>
  <c r="PRZ183" i="93"/>
  <c r="PRY183" i="93"/>
  <c r="PRX183" i="93"/>
  <c r="PRW183" i="93"/>
  <c r="PRV183" i="93"/>
  <c r="PRU183" i="93"/>
  <c r="PRT183" i="93"/>
  <c r="PRS183" i="93"/>
  <c r="PRR183" i="93"/>
  <c r="PRQ183" i="93"/>
  <c r="PRP183" i="93"/>
  <c r="PRO183" i="93"/>
  <c r="PRN183" i="93"/>
  <c r="PRM183" i="93"/>
  <c r="PRL183" i="93"/>
  <c r="PRK183" i="93"/>
  <c r="PRJ183" i="93"/>
  <c r="PRI183" i="93"/>
  <c r="PRH183" i="93"/>
  <c r="PRG183" i="93"/>
  <c r="PRF183" i="93"/>
  <c r="PRE183" i="93"/>
  <c r="PRD183" i="93"/>
  <c r="PRC183" i="93"/>
  <c r="PRB183" i="93"/>
  <c r="PRA183" i="93"/>
  <c r="PQZ183" i="93"/>
  <c r="PQY183" i="93"/>
  <c r="PQX183" i="93"/>
  <c r="PQW183" i="93"/>
  <c r="PQV183" i="93"/>
  <c r="PQU183" i="93"/>
  <c r="PQT183" i="93"/>
  <c r="PQS183" i="93"/>
  <c r="PQR183" i="93"/>
  <c r="PQQ183" i="93"/>
  <c r="PQP183" i="93"/>
  <c r="PQO183" i="93"/>
  <c r="PQN183" i="93"/>
  <c r="PQM183" i="93"/>
  <c r="PQL183" i="93"/>
  <c r="PQK183" i="93"/>
  <c r="PQJ183" i="93"/>
  <c r="PQI183" i="93"/>
  <c r="PQH183" i="93"/>
  <c r="PQG183" i="93"/>
  <c r="PQF183" i="93"/>
  <c r="PQE183" i="93"/>
  <c r="PQD183" i="93"/>
  <c r="PQC183" i="93"/>
  <c r="PQB183" i="93"/>
  <c r="PQA183" i="93"/>
  <c r="PPZ183" i="93"/>
  <c r="PPY183" i="93"/>
  <c r="PPX183" i="93"/>
  <c r="PPW183" i="93"/>
  <c r="PPV183" i="93"/>
  <c r="PPU183" i="93"/>
  <c r="PPT183" i="93"/>
  <c r="PPS183" i="93"/>
  <c r="PPR183" i="93"/>
  <c r="PPQ183" i="93"/>
  <c r="PPP183" i="93"/>
  <c r="PPO183" i="93"/>
  <c r="PPN183" i="93"/>
  <c r="PPM183" i="93"/>
  <c r="PPL183" i="93"/>
  <c r="PPK183" i="93"/>
  <c r="PPJ183" i="93"/>
  <c r="PPI183" i="93"/>
  <c r="PPH183" i="93"/>
  <c r="PPG183" i="93"/>
  <c r="PPF183" i="93"/>
  <c r="PPE183" i="93"/>
  <c r="PPD183" i="93"/>
  <c r="PPC183" i="93"/>
  <c r="PPB183" i="93"/>
  <c r="PPA183" i="93"/>
  <c r="POZ183" i="93"/>
  <c r="POY183" i="93"/>
  <c r="POX183" i="93"/>
  <c r="POW183" i="93"/>
  <c r="POV183" i="93"/>
  <c r="POU183" i="93"/>
  <c r="POT183" i="93"/>
  <c r="POS183" i="93"/>
  <c r="POR183" i="93"/>
  <c r="POQ183" i="93"/>
  <c r="POP183" i="93"/>
  <c r="POO183" i="93"/>
  <c r="PON183" i="93"/>
  <c r="POM183" i="93"/>
  <c r="POL183" i="93"/>
  <c r="POK183" i="93"/>
  <c r="POJ183" i="93"/>
  <c r="POI183" i="93"/>
  <c r="POH183" i="93"/>
  <c r="POG183" i="93"/>
  <c r="POF183" i="93"/>
  <c r="POE183" i="93"/>
  <c r="POD183" i="93"/>
  <c r="POC183" i="93"/>
  <c r="POB183" i="93"/>
  <c r="POA183" i="93"/>
  <c r="PNZ183" i="93"/>
  <c r="PNY183" i="93"/>
  <c r="PNX183" i="93"/>
  <c r="PNW183" i="93"/>
  <c r="PNV183" i="93"/>
  <c r="PNU183" i="93"/>
  <c r="PNT183" i="93"/>
  <c r="PNS183" i="93"/>
  <c r="PNR183" i="93"/>
  <c r="PNQ183" i="93"/>
  <c r="PNP183" i="93"/>
  <c r="PNO183" i="93"/>
  <c r="PNN183" i="93"/>
  <c r="PNM183" i="93"/>
  <c r="PNL183" i="93"/>
  <c r="PNK183" i="93"/>
  <c r="PNJ183" i="93"/>
  <c r="PNI183" i="93"/>
  <c r="PNH183" i="93"/>
  <c r="PNG183" i="93"/>
  <c r="PNF183" i="93"/>
  <c r="PNE183" i="93"/>
  <c r="PND183" i="93"/>
  <c r="PNC183" i="93"/>
  <c r="PNB183" i="93"/>
  <c r="PNA183" i="93"/>
  <c r="PMZ183" i="93"/>
  <c r="PMY183" i="93"/>
  <c r="PMX183" i="93"/>
  <c r="PMW183" i="93"/>
  <c r="PMV183" i="93"/>
  <c r="PMU183" i="93"/>
  <c r="PMT183" i="93"/>
  <c r="PMS183" i="93"/>
  <c r="PMR183" i="93"/>
  <c r="PMQ183" i="93"/>
  <c r="PMP183" i="93"/>
  <c r="PMO183" i="93"/>
  <c r="PMN183" i="93"/>
  <c r="PMM183" i="93"/>
  <c r="PML183" i="93"/>
  <c r="PMK183" i="93"/>
  <c r="PMJ183" i="93"/>
  <c r="PMI183" i="93"/>
  <c r="PMH183" i="93"/>
  <c r="PMG183" i="93"/>
  <c r="PMF183" i="93"/>
  <c r="PME183" i="93"/>
  <c r="PMD183" i="93"/>
  <c r="PMC183" i="93"/>
  <c r="PMB183" i="93"/>
  <c r="PMA183" i="93"/>
  <c r="PLZ183" i="93"/>
  <c r="PLY183" i="93"/>
  <c r="PLX183" i="93"/>
  <c r="PLW183" i="93"/>
  <c r="PLV183" i="93"/>
  <c r="PLU183" i="93"/>
  <c r="PLT183" i="93"/>
  <c r="PLS183" i="93"/>
  <c r="PLR183" i="93"/>
  <c r="PLQ183" i="93"/>
  <c r="PLP183" i="93"/>
  <c r="PLO183" i="93"/>
  <c r="PLN183" i="93"/>
  <c r="PLM183" i="93"/>
  <c r="PLL183" i="93"/>
  <c r="PLK183" i="93"/>
  <c r="PLJ183" i="93"/>
  <c r="PLI183" i="93"/>
  <c r="PLH183" i="93"/>
  <c r="PLG183" i="93"/>
  <c r="PLF183" i="93"/>
  <c r="PLE183" i="93"/>
  <c r="PLD183" i="93"/>
  <c r="PLC183" i="93"/>
  <c r="PLB183" i="93"/>
  <c r="PLA183" i="93"/>
  <c r="PKZ183" i="93"/>
  <c r="PKY183" i="93"/>
  <c r="PKX183" i="93"/>
  <c r="PKW183" i="93"/>
  <c r="PKV183" i="93"/>
  <c r="PKU183" i="93"/>
  <c r="PKT183" i="93"/>
  <c r="PKS183" i="93"/>
  <c r="PKR183" i="93"/>
  <c r="PKQ183" i="93"/>
  <c r="PKP183" i="93"/>
  <c r="PKO183" i="93"/>
  <c r="PKN183" i="93"/>
  <c r="PKM183" i="93"/>
  <c r="PKL183" i="93"/>
  <c r="PKK183" i="93"/>
  <c r="PKJ183" i="93"/>
  <c r="PKI183" i="93"/>
  <c r="PKH183" i="93"/>
  <c r="PKG183" i="93"/>
  <c r="PKF183" i="93"/>
  <c r="PKE183" i="93"/>
  <c r="PKD183" i="93"/>
  <c r="PKC183" i="93"/>
  <c r="PKB183" i="93"/>
  <c r="PKA183" i="93"/>
  <c r="PJZ183" i="93"/>
  <c r="PJY183" i="93"/>
  <c r="PJX183" i="93"/>
  <c r="PJW183" i="93"/>
  <c r="PJV183" i="93"/>
  <c r="PJU183" i="93"/>
  <c r="PJT183" i="93"/>
  <c r="PJS183" i="93"/>
  <c r="PJR183" i="93"/>
  <c r="PJQ183" i="93"/>
  <c r="PJP183" i="93"/>
  <c r="PJO183" i="93"/>
  <c r="PJN183" i="93"/>
  <c r="PJM183" i="93"/>
  <c r="PJL183" i="93"/>
  <c r="PJK183" i="93"/>
  <c r="PJJ183" i="93"/>
  <c r="PJI183" i="93"/>
  <c r="PJH183" i="93"/>
  <c r="PJG183" i="93"/>
  <c r="PJF183" i="93"/>
  <c r="PJE183" i="93"/>
  <c r="PJD183" i="93"/>
  <c r="PJC183" i="93"/>
  <c r="PJB183" i="93"/>
  <c r="PJA183" i="93"/>
  <c r="PIZ183" i="93"/>
  <c r="PIY183" i="93"/>
  <c r="PIX183" i="93"/>
  <c r="PIW183" i="93"/>
  <c r="PIV183" i="93"/>
  <c r="PIU183" i="93"/>
  <c r="PIT183" i="93"/>
  <c r="PIS183" i="93"/>
  <c r="PIR183" i="93"/>
  <c r="PIQ183" i="93"/>
  <c r="PIP183" i="93"/>
  <c r="PIO183" i="93"/>
  <c r="PIN183" i="93"/>
  <c r="PIM183" i="93"/>
  <c r="PIL183" i="93"/>
  <c r="PIK183" i="93"/>
  <c r="PIJ183" i="93"/>
  <c r="PII183" i="93"/>
  <c r="PIH183" i="93"/>
  <c r="PIG183" i="93"/>
  <c r="PIF183" i="93"/>
  <c r="PIE183" i="93"/>
  <c r="PID183" i="93"/>
  <c r="PIC183" i="93"/>
  <c r="PIB183" i="93"/>
  <c r="PIA183" i="93"/>
  <c r="PHZ183" i="93"/>
  <c r="PHY183" i="93"/>
  <c r="PHX183" i="93"/>
  <c r="PHW183" i="93"/>
  <c r="PHV183" i="93"/>
  <c r="PHU183" i="93"/>
  <c r="PHT183" i="93"/>
  <c r="PHS183" i="93"/>
  <c r="PHR183" i="93"/>
  <c r="PHQ183" i="93"/>
  <c r="PHP183" i="93"/>
  <c r="PHO183" i="93"/>
  <c r="PHN183" i="93"/>
  <c r="PHM183" i="93"/>
  <c r="PHL183" i="93"/>
  <c r="PHK183" i="93"/>
  <c r="PHJ183" i="93"/>
  <c r="PHI183" i="93"/>
  <c r="PHH183" i="93"/>
  <c r="PHG183" i="93"/>
  <c r="PHF183" i="93"/>
  <c r="PHE183" i="93"/>
  <c r="PHD183" i="93"/>
  <c r="PHC183" i="93"/>
  <c r="PHB183" i="93"/>
  <c r="PHA183" i="93"/>
  <c r="PGZ183" i="93"/>
  <c r="PGY183" i="93"/>
  <c r="PGX183" i="93"/>
  <c r="PGW183" i="93"/>
  <c r="PGV183" i="93"/>
  <c r="PGU183" i="93"/>
  <c r="PGT183" i="93"/>
  <c r="PGS183" i="93"/>
  <c r="PGR183" i="93"/>
  <c r="PGQ183" i="93"/>
  <c r="PGP183" i="93"/>
  <c r="PGO183" i="93"/>
  <c r="PGN183" i="93"/>
  <c r="PGM183" i="93"/>
  <c r="PGL183" i="93"/>
  <c r="PGK183" i="93"/>
  <c r="PGJ183" i="93"/>
  <c r="PGI183" i="93"/>
  <c r="PGH183" i="93"/>
  <c r="PGG183" i="93"/>
  <c r="PGF183" i="93"/>
  <c r="PGE183" i="93"/>
  <c r="PGD183" i="93"/>
  <c r="PGC183" i="93"/>
  <c r="PGB183" i="93"/>
  <c r="PGA183" i="93"/>
  <c r="PFZ183" i="93"/>
  <c r="PFY183" i="93"/>
  <c r="PFX183" i="93"/>
  <c r="PFW183" i="93"/>
  <c r="PFV183" i="93"/>
  <c r="PFU183" i="93"/>
  <c r="PFT183" i="93"/>
  <c r="PFS183" i="93"/>
  <c r="PFR183" i="93"/>
  <c r="PFQ183" i="93"/>
  <c r="PFP183" i="93"/>
  <c r="PFO183" i="93"/>
  <c r="PFN183" i="93"/>
  <c r="PFM183" i="93"/>
  <c r="PFL183" i="93"/>
  <c r="PFK183" i="93"/>
  <c r="PFJ183" i="93"/>
  <c r="PFI183" i="93"/>
  <c r="PFH183" i="93"/>
  <c r="PFG183" i="93"/>
  <c r="PFF183" i="93"/>
  <c r="PFE183" i="93"/>
  <c r="PFD183" i="93"/>
  <c r="PFC183" i="93"/>
  <c r="PFB183" i="93"/>
  <c r="PFA183" i="93"/>
  <c r="PEZ183" i="93"/>
  <c r="PEY183" i="93"/>
  <c r="PEX183" i="93"/>
  <c r="PEW183" i="93"/>
  <c r="PEV183" i="93"/>
  <c r="PEU183" i="93"/>
  <c r="PET183" i="93"/>
  <c r="PES183" i="93"/>
  <c r="PER183" i="93"/>
  <c r="PEQ183" i="93"/>
  <c r="PEP183" i="93"/>
  <c r="PEO183" i="93"/>
  <c r="PEN183" i="93"/>
  <c r="PEM183" i="93"/>
  <c r="PEL183" i="93"/>
  <c r="PEK183" i="93"/>
  <c r="PEJ183" i="93"/>
  <c r="PEI183" i="93"/>
  <c r="PEH183" i="93"/>
  <c r="PEG183" i="93"/>
  <c r="PEF183" i="93"/>
  <c r="PEE183" i="93"/>
  <c r="PED183" i="93"/>
  <c r="PEC183" i="93"/>
  <c r="PEB183" i="93"/>
  <c r="PEA183" i="93"/>
  <c r="PDZ183" i="93"/>
  <c r="PDY183" i="93"/>
  <c r="PDX183" i="93"/>
  <c r="PDW183" i="93"/>
  <c r="PDV183" i="93"/>
  <c r="PDU183" i="93"/>
  <c r="PDT183" i="93"/>
  <c r="PDS183" i="93"/>
  <c r="PDR183" i="93"/>
  <c r="PDQ183" i="93"/>
  <c r="PDP183" i="93"/>
  <c r="PDO183" i="93"/>
  <c r="PDN183" i="93"/>
  <c r="PDM183" i="93"/>
  <c r="PDL183" i="93"/>
  <c r="PDK183" i="93"/>
  <c r="PDJ183" i="93"/>
  <c r="PDI183" i="93"/>
  <c r="PDH183" i="93"/>
  <c r="PDG183" i="93"/>
  <c r="PDF183" i="93"/>
  <c r="PDE183" i="93"/>
  <c r="PDD183" i="93"/>
  <c r="PDC183" i="93"/>
  <c r="PDB183" i="93"/>
  <c r="PDA183" i="93"/>
  <c r="PCZ183" i="93"/>
  <c r="PCY183" i="93"/>
  <c r="PCX183" i="93"/>
  <c r="PCW183" i="93"/>
  <c r="PCV183" i="93"/>
  <c r="PCU183" i="93"/>
  <c r="PCT183" i="93"/>
  <c r="PCS183" i="93"/>
  <c r="PCR183" i="93"/>
  <c r="PCQ183" i="93"/>
  <c r="PCP183" i="93"/>
  <c r="PCO183" i="93"/>
  <c r="PCN183" i="93"/>
  <c r="PCM183" i="93"/>
  <c r="PCL183" i="93"/>
  <c r="PCK183" i="93"/>
  <c r="PCJ183" i="93"/>
  <c r="PCI183" i="93"/>
  <c r="PCH183" i="93"/>
  <c r="PCG183" i="93"/>
  <c r="PCF183" i="93"/>
  <c r="PCE183" i="93"/>
  <c r="PCD183" i="93"/>
  <c r="PCC183" i="93"/>
  <c r="PCB183" i="93"/>
  <c r="PCA183" i="93"/>
  <c r="PBZ183" i="93"/>
  <c r="PBY183" i="93"/>
  <c r="PBX183" i="93"/>
  <c r="PBW183" i="93"/>
  <c r="PBV183" i="93"/>
  <c r="PBU183" i="93"/>
  <c r="PBT183" i="93"/>
  <c r="PBS183" i="93"/>
  <c r="PBR183" i="93"/>
  <c r="PBQ183" i="93"/>
  <c r="PBP183" i="93"/>
  <c r="PBO183" i="93"/>
  <c r="PBN183" i="93"/>
  <c r="PBM183" i="93"/>
  <c r="PBL183" i="93"/>
  <c r="PBK183" i="93"/>
  <c r="PBJ183" i="93"/>
  <c r="PBI183" i="93"/>
  <c r="PBH183" i="93"/>
  <c r="PBG183" i="93"/>
  <c r="PBF183" i="93"/>
  <c r="PBE183" i="93"/>
  <c r="PBD183" i="93"/>
  <c r="PBC183" i="93"/>
  <c r="PBB183" i="93"/>
  <c r="PBA183" i="93"/>
  <c r="PAZ183" i="93"/>
  <c r="PAY183" i="93"/>
  <c r="PAX183" i="93"/>
  <c r="PAW183" i="93"/>
  <c r="PAV183" i="93"/>
  <c r="PAU183" i="93"/>
  <c r="PAT183" i="93"/>
  <c r="PAS183" i="93"/>
  <c r="PAR183" i="93"/>
  <c r="PAQ183" i="93"/>
  <c r="PAP183" i="93"/>
  <c r="PAO183" i="93"/>
  <c r="PAN183" i="93"/>
  <c r="PAM183" i="93"/>
  <c r="PAL183" i="93"/>
  <c r="PAK183" i="93"/>
  <c r="PAJ183" i="93"/>
  <c r="PAI183" i="93"/>
  <c r="PAH183" i="93"/>
  <c r="PAG183" i="93"/>
  <c r="PAF183" i="93"/>
  <c r="PAE183" i="93"/>
  <c r="PAD183" i="93"/>
  <c r="PAC183" i="93"/>
  <c r="PAB183" i="93"/>
  <c r="PAA183" i="93"/>
  <c r="OZZ183" i="93"/>
  <c r="OZY183" i="93"/>
  <c r="OZX183" i="93"/>
  <c r="OZW183" i="93"/>
  <c r="OZV183" i="93"/>
  <c r="OZU183" i="93"/>
  <c r="OZT183" i="93"/>
  <c r="OZS183" i="93"/>
  <c r="OZR183" i="93"/>
  <c r="OZQ183" i="93"/>
  <c r="OZP183" i="93"/>
  <c r="OZO183" i="93"/>
  <c r="OZN183" i="93"/>
  <c r="OZM183" i="93"/>
  <c r="OZL183" i="93"/>
  <c r="OZK183" i="93"/>
  <c r="OZJ183" i="93"/>
  <c r="OZI183" i="93"/>
  <c r="OZH183" i="93"/>
  <c r="OZG183" i="93"/>
  <c r="OZF183" i="93"/>
  <c r="OZE183" i="93"/>
  <c r="OZD183" i="93"/>
  <c r="OZC183" i="93"/>
  <c r="OZB183" i="93"/>
  <c r="OZA183" i="93"/>
  <c r="OYZ183" i="93"/>
  <c r="OYY183" i="93"/>
  <c r="OYX183" i="93"/>
  <c r="OYW183" i="93"/>
  <c r="OYV183" i="93"/>
  <c r="OYU183" i="93"/>
  <c r="OYT183" i="93"/>
  <c r="OYS183" i="93"/>
  <c r="OYR183" i="93"/>
  <c r="OYQ183" i="93"/>
  <c r="OYP183" i="93"/>
  <c r="OYO183" i="93"/>
  <c r="OYN183" i="93"/>
  <c r="OYM183" i="93"/>
  <c r="OYL183" i="93"/>
  <c r="OYK183" i="93"/>
  <c r="OYJ183" i="93"/>
  <c r="OYI183" i="93"/>
  <c r="OYH183" i="93"/>
  <c r="OYG183" i="93"/>
  <c r="OYF183" i="93"/>
  <c r="OYE183" i="93"/>
  <c r="OYD183" i="93"/>
  <c r="OYC183" i="93"/>
  <c r="OYB183" i="93"/>
  <c r="OYA183" i="93"/>
  <c r="OXZ183" i="93"/>
  <c r="OXY183" i="93"/>
  <c r="OXX183" i="93"/>
  <c r="OXW183" i="93"/>
  <c r="OXV183" i="93"/>
  <c r="OXU183" i="93"/>
  <c r="OXT183" i="93"/>
  <c r="OXS183" i="93"/>
  <c r="OXR183" i="93"/>
  <c r="OXQ183" i="93"/>
  <c r="OXP183" i="93"/>
  <c r="OXO183" i="93"/>
  <c r="OXN183" i="93"/>
  <c r="OXM183" i="93"/>
  <c r="OXL183" i="93"/>
  <c r="OXK183" i="93"/>
  <c r="OXJ183" i="93"/>
  <c r="OXI183" i="93"/>
  <c r="OXH183" i="93"/>
  <c r="OXG183" i="93"/>
  <c r="OXF183" i="93"/>
  <c r="OXE183" i="93"/>
  <c r="OXD183" i="93"/>
  <c r="OXC183" i="93"/>
  <c r="OXB183" i="93"/>
  <c r="OXA183" i="93"/>
  <c r="OWZ183" i="93"/>
  <c r="OWY183" i="93"/>
  <c r="OWX183" i="93"/>
  <c r="OWW183" i="93"/>
  <c r="OWV183" i="93"/>
  <c r="OWU183" i="93"/>
  <c r="OWT183" i="93"/>
  <c r="OWS183" i="93"/>
  <c r="OWR183" i="93"/>
  <c r="OWQ183" i="93"/>
  <c r="OWP183" i="93"/>
  <c r="OWO183" i="93"/>
  <c r="OWN183" i="93"/>
  <c r="OWM183" i="93"/>
  <c r="OWL183" i="93"/>
  <c r="OWK183" i="93"/>
  <c r="OWJ183" i="93"/>
  <c r="OWI183" i="93"/>
  <c r="OWH183" i="93"/>
  <c r="OWG183" i="93"/>
  <c r="OWF183" i="93"/>
  <c r="OWE183" i="93"/>
  <c r="OWD183" i="93"/>
  <c r="OWC183" i="93"/>
  <c r="OWB183" i="93"/>
  <c r="OWA183" i="93"/>
  <c r="OVZ183" i="93"/>
  <c r="OVY183" i="93"/>
  <c r="OVX183" i="93"/>
  <c r="OVW183" i="93"/>
  <c r="OVV183" i="93"/>
  <c r="OVU183" i="93"/>
  <c r="OVT183" i="93"/>
  <c r="OVS183" i="93"/>
  <c r="OVR183" i="93"/>
  <c r="OVQ183" i="93"/>
  <c r="OVP183" i="93"/>
  <c r="OVO183" i="93"/>
  <c r="OVN183" i="93"/>
  <c r="OVM183" i="93"/>
  <c r="OVL183" i="93"/>
  <c r="OVK183" i="93"/>
  <c r="OVJ183" i="93"/>
  <c r="OVI183" i="93"/>
  <c r="OVH183" i="93"/>
  <c r="OVG183" i="93"/>
  <c r="OVF183" i="93"/>
  <c r="OVE183" i="93"/>
  <c r="OVD183" i="93"/>
  <c r="OVC183" i="93"/>
  <c r="OVB183" i="93"/>
  <c r="OVA183" i="93"/>
  <c r="OUZ183" i="93"/>
  <c r="OUY183" i="93"/>
  <c r="OUX183" i="93"/>
  <c r="OUW183" i="93"/>
  <c r="OUV183" i="93"/>
  <c r="OUU183" i="93"/>
  <c r="OUT183" i="93"/>
  <c r="OUS183" i="93"/>
  <c r="OUR183" i="93"/>
  <c r="OUQ183" i="93"/>
  <c r="OUP183" i="93"/>
  <c r="OUO183" i="93"/>
  <c r="OUN183" i="93"/>
  <c r="OUM183" i="93"/>
  <c r="OUL183" i="93"/>
  <c r="OUK183" i="93"/>
  <c r="OUJ183" i="93"/>
  <c r="OUI183" i="93"/>
  <c r="OUH183" i="93"/>
  <c r="OUG183" i="93"/>
  <c r="OUF183" i="93"/>
  <c r="OUE183" i="93"/>
  <c r="OUD183" i="93"/>
  <c r="OUC183" i="93"/>
  <c r="OUB183" i="93"/>
  <c r="OUA183" i="93"/>
  <c r="OTZ183" i="93"/>
  <c r="OTY183" i="93"/>
  <c r="OTX183" i="93"/>
  <c r="OTW183" i="93"/>
  <c r="OTV183" i="93"/>
  <c r="OTU183" i="93"/>
  <c r="OTT183" i="93"/>
  <c r="OTS183" i="93"/>
  <c r="OTR183" i="93"/>
  <c r="OTQ183" i="93"/>
  <c r="OTP183" i="93"/>
  <c r="OTO183" i="93"/>
  <c r="OTN183" i="93"/>
  <c r="OTM183" i="93"/>
  <c r="OTL183" i="93"/>
  <c r="OTK183" i="93"/>
  <c r="OTJ183" i="93"/>
  <c r="OTI183" i="93"/>
  <c r="OTH183" i="93"/>
  <c r="OTG183" i="93"/>
  <c r="OTF183" i="93"/>
  <c r="OTE183" i="93"/>
  <c r="OTD183" i="93"/>
  <c r="OTC183" i="93"/>
  <c r="OTB183" i="93"/>
  <c r="OTA183" i="93"/>
  <c r="OSZ183" i="93"/>
  <c r="OSY183" i="93"/>
  <c r="OSX183" i="93"/>
  <c r="OSW183" i="93"/>
  <c r="OSV183" i="93"/>
  <c r="OSU183" i="93"/>
  <c r="OST183" i="93"/>
  <c r="OSS183" i="93"/>
  <c r="OSR183" i="93"/>
  <c r="OSQ183" i="93"/>
  <c r="OSP183" i="93"/>
  <c r="OSO183" i="93"/>
  <c r="OSN183" i="93"/>
  <c r="OSM183" i="93"/>
  <c r="OSL183" i="93"/>
  <c r="OSK183" i="93"/>
  <c r="OSJ183" i="93"/>
  <c r="OSI183" i="93"/>
  <c r="OSH183" i="93"/>
  <c r="OSG183" i="93"/>
  <c r="OSF183" i="93"/>
  <c r="OSE183" i="93"/>
  <c r="OSD183" i="93"/>
  <c r="OSC183" i="93"/>
  <c r="OSB183" i="93"/>
  <c r="OSA183" i="93"/>
  <c r="ORZ183" i="93"/>
  <c r="ORY183" i="93"/>
  <c r="ORX183" i="93"/>
  <c r="ORW183" i="93"/>
  <c r="ORV183" i="93"/>
  <c r="ORU183" i="93"/>
  <c r="ORT183" i="93"/>
  <c r="ORS183" i="93"/>
  <c r="ORR183" i="93"/>
  <c r="ORQ183" i="93"/>
  <c r="ORP183" i="93"/>
  <c r="ORO183" i="93"/>
  <c r="ORN183" i="93"/>
  <c r="ORM183" i="93"/>
  <c r="ORL183" i="93"/>
  <c r="ORK183" i="93"/>
  <c r="ORJ183" i="93"/>
  <c r="ORI183" i="93"/>
  <c r="ORH183" i="93"/>
  <c r="ORG183" i="93"/>
  <c r="ORF183" i="93"/>
  <c r="ORE183" i="93"/>
  <c r="ORD183" i="93"/>
  <c r="ORC183" i="93"/>
  <c r="ORB183" i="93"/>
  <c r="ORA183" i="93"/>
  <c r="OQZ183" i="93"/>
  <c r="OQY183" i="93"/>
  <c r="OQX183" i="93"/>
  <c r="OQW183" i="93"/>
  <c r="OQV183" i="93"/>
  <c r="OQU183" i="93"/>
  <c r="OQT183" i="93"/>
  <c r="OQS183" i="93"/>
  <c r="OQR183" i="93"/>
  <c r="OQQ183" i="93"/>
  <c r="OQP183" i="93"/>
  <c r="OQO183" i="93"/>
  <c r="OQN183" i="93"/>
  <c r="OQM183" i="93"/>
  <c r="OQL183" i="93"/>
  <c r="OQK183" i="93"/>
  <c r="OQJ183" i="93"/>
  <c r="OQI183" i="93"/>
  <c r="OQH183" i="93"/>
  <c r="OQG183" i="93"/>
  <c r="OQF183" i="93"/>
  <c r="OQE183" i="93"/>
  <c r="OQD183" i="93"/>
  <c r="OQC183" i="93"/>
  <c r="OQB183" i="93"/>
  <c r="OQA183" i="93"/>
  <c r="OPZ183" i="93"/>
  <c r="OPY183" i="93"/>
  <c r="OPX183" i="93"/>
  <c r="OPW183" i="93"/>
  <c r="OPV183" i="93"/>
  <c r="OPU183" i="93"/>
  <c r="OPT183" i="93"/>
  <c r="OPS183" i="93"/>
  <c r="OPR183" i="93"/>
  <c r="OPQ183" i="93"/>
  <c r="OPP183" i="93"/>
  <c r="OPO183" i="93"/>
  <c r="OPN183" i="93"/>
  <c r="OPM183" i="93"/>
  <c r="OPL183" i="93"/>
  <c r="OPK183" i="93"/>
  <c r="OPJ183" i="93"/>
  <c r="OPI183" i="93"/>
  <c r="OPH183" i="93"/>
  <c r="OPG183" i="93"/>
  <c r="OPF183" i="93"/>
  <c r="OPE183" i="93"/>
  <c r="OPD183" i="93"/>
  <c r="OPC183" i="93"/>
  <c r="OPB183" i="93"/>
  <c r="OPA183" i="93"/>
  <c r="OOZ183" i="93"/>
  <c r="OOY183" i="93"/>
  <c r="OOX183" i="93"/>
  <c r="OOW183" i="93"/>
  <c r="OOV183" i="93"/>
  <c r="OOU183" i="93"/>
  <c r="OOT183" i="93"/>
  <c r="OOS183" i="93"/>
  <c r="OOR183" i="93"/>
  <c r="OOQ183" i="93"/>
  <c r="OOP183" i="93"/>
  <c r="OOO183" i="93"/>
  <c r="OON183" i="93"/>
  <c r="OOM183" i="93"/>
  <c r="OOL183" i="93"/>
  <c r="OOK183" i="93"/>
  <c r="OOJ183" i="93"/>
  <c r="OOI183" i="93"/>
  <c r="OOH183" i="93"/>
  <c r="OOG183" i="93"/>
  <c r="OOF183" i="93"/>
  <c r="OOE183" i="93"/>
  <c r="OOD183" i="93"/>
  <c r="OOC183" i="93"/>
  <c r="OOB183" i="93"/>
  <c r="OOA183" i="93"/>
  <c r="ONZ183" i="93"/>
  <c r="ONY183" i="93"/>
  <c r="ONX183" i="93"/>
  <c r="ONW183" i="93"/>
  <c r="ONV183" i="93"/>
  <c r="ONU183" i="93"/>
  <c r="ONT183" i="93"/>
  <c r="ONS183" i="93"/>
  <c r="ONR183" i="93"/>
  <c r="ONQ183" i="93"/>
  <c r="ONP183" i="93"/>
  <c r="ONO183" i="93"/>
  <c r="ONN183" i="93"/>
  <c r="ONM183" i="93"/>
  <c r="ONL183" i="93"/>
  <c r="ONK183" i="93"/>
  <c r="ONJ183" i="93"/>
  <c r="ONI183" i="93"/>
  <c r="ONH183" i="93"/>
  <c r="ONG183" i="93"/>
  <c r="ONF183" i="93"/>
  <c r="ONE183" i="93"/>
  <c r="OND183" i="93"/>
  <c r="ONC183" i="93"/>
  <c r="ONB183" i="93"/>
  <c r="ONA183" i="93"/>
  <c r="OMZ183" i="93"/>
  <c r="OMY183" i="93"/>
  <c r="OMX183" i="93"/>
  <c r="OMW183" i="93"/>
  <c r="OMV183" i="93"/>
  <c r="OMU183" i="93"/>
  <c r="OMT183" i="93"/>
  <c r="OMS183" i="93"/>
  <c r="OMR183" i="93"/>
  <c r="OMQ183" i="93"/>
  <c r="OMP183" i="93"/>
  <c r="OMO183" i="93"/>
  <c r="OMN183" i="93"/>
  <c r="OMM183" i="93"/>
  <c r="OML183" i="93"/>
  <c r="OMK183" i="93"/>
  <c r="OMJ183" i="93"/>
  <c r="OMI183" i="93"/>
  <c r="OMH183" i="93"/>
  <c r="OMG183" i="93"/>
  <c r="OMF183" i="93"/>
  <c r="OME183" i="93"/>
  <c r="OMD183" i="93"/>
  <c r="OMC183" i="93"/>
  <c r="OMB183" i="93"/>
  <c r="OMA183" i="93"/>
  <c r="OLZ183" i="93"/>
  <c r="OLY183" i="93"/>
  <c r="OLX183" i="93"/>
  <c r="OLW183" i="93"/>
  <c r="OLV183" i="93"/>
  <c r="OLU183" i="93"/>
  <c r="OLT183" i="93"/>
  <c r="OLS183" i="93"/>
  <c r="OLR183" i="93"/>
  <c r="OLQ183" i="93"/>
  <c r="OLP183" i="93"/>
  <c r="OLO183" i="93"/>
  <c r="OLN183" i="93"/>
  <c r="OLM183" i="93"/>
  <c r="OLL183" i="93"/>
  <c r="OLK183" i="93"/>
  <c r="OLJ183" i="93"/>
  <c r="OLI183" i="93"/>
  <c r="OLH183" i="93"/>
  <c r="OLG183" i="93"/>
  <c r="OLF183" i="93"/>
  <c r="OLE183" i="93"/>
  <c r="OLD183" i="93"/>
  <c r="OLC183" i="93"/>
  <c r="OLB183" i="93"/>
  <c r="OLA183" i="93"/>
  <c r="OKZ183" i="93"/>
  <c r="OKY183" i="93"/>
  <c r="OKX183" i="93"/>
  <c r="OKW183" i="93"/>
  <c r="OKV183" i="93"/>
  <c r="OKU183" i="93"/>
  <c r="OKT183" i="93"/>
  <c r="OKS183" i="93"/>
  <c r="OKR183" i="93"/>
  <c r="OKQ183" i="93"/>
  <c r="OKP183" i="93"/>
  <c r="OKO183" i="93"/>
  <c r="OKN183" i="93"/>
  <c r="OKM183" i="93"/>
  <c r="OKL183" i="93"/>
  <c r="OKK183" i="93"/>
  <c r="OKJ183" i="93"/>
  <c r="OKI183" i="93"/>
  <c r="OKH183" i="93"/>
  <c r="OKG183" i="93"/>
  <c r="OKF183" i="93"/>
  <c r="OKE183" i="93"/>
  <c r="OKD183" i="93"/>
  <c r="OKC183" i="93"/>
  <c r="OKB183" i="93"/>
  <c r="OKA183" i="93"/>
  <c r="OJZ183" i="93"/>
  <c r="OJY183" i="93"/>
  <c r="OJX183" i="93"/>
  <c r="OJW183" i="93"/>
  <c r="OJV183" i="93"/>
  <c r="OJU183" i="93"/>
  <c r="OJT183" i="93"/>
  <c r="OJS183" i="93"/>
  <c r="OJR183" i="93"/>
  <c r="OJQ183" i="93"/>
  <c r="OJP183" i="93"/>
  <c r="OJO183" i="93"/>
  <c r="OJN183" i="93"/>
  <c r="OJM183" i="93"/>
  <c r="OJL183" i="93"/>
  <c r="OJK183" i="93"/>
  <c r="OJJ183" i="93"/>
  <c r="OJI183" i="93"/>
  <c r="OJH183" i="93"/>
  <c r="OJG183" i="93"/>
  <c r="OJF183" i="93"/>
  <c r="OJE183" i="93"/>
  <c r="OJD183" i="93"/>
  <c r="OJC183" i="93"/>
  <c r="OJB183" i="93"/>
  <c r="OJA183" i="93"/>
  <c r="OIZ183" i="93"/>
  <c r="OIY183" i="93"/>
  <c r="OIX183" i="93"/>
  <c r="OIW183" i="93"/>
  <c r="OIV183" i="93"/>
  <c r="OIU183" i="93"/>
  <c r="OIT183" i="93"/>
  <c r="OIS183" i="93"/>
  <c r="OIR183" i="93"/>
  <c r="OIQ183" i="93"/>
  <c r="OIP183" i="93"/>
  <c r="OIO183" i="93"/>
  <c r="OIN183" i="93"/>
  <c r="OIM183" i="93"/>
  <c r="OIL183" i="93"/>
  <c r="OIK183" i="93"/>
  <c r="OIJ183" i="93"/>
  <c r="OII183" i="93"/>
  <c r="OIH183" i="93"/>
  <c r="OIG183" i="93"/>
  <c r="OIF183" i="93"/>
  <c r="OIE183" i="93"/>
  <c r="OID183" i="93"/>
  <c r="OIC183" i="93"/>
  <c r="OIB183" i="93"/>
  <c r="OIA183" i="93"/>
  <c r="OHZ183" i="93"/>
  <c r="OHY183" i="93"/>
  <c r="OHX183" i="93"/>
  <c r="OHW183" i="93"/>
  <c r="OHV183" i="93"/>
  <c r="OHU183" i="93"/>
  <c r="OHT183" i="93"/>
  <c r="OHS183" i="93"/>
  <c r="OHR183" i="93"/>
  <c r="OHQ183" i="93"/>
  <c r="OHP183" i="93"/>
  <c r="OHO183" i="93"/>
  <c r="OHN183" i="93"/>
  <c r="OHM183" i="93"/>
  <c r="OHL183" i="93"/>
  <c r="OHK183" i="93"/>
  <c r="OHJ183" i="93"/>
  <c r="OHI183" i="93"/>
  <c r="OHH183" i="93"/>
  <c r="OHG183" i="93"/>
  <c r="OHF183" i="93"/>
  <c r="OHE183" i="93"/>
  <c r="OHD183" i="93"/>
  <c r="OHC183" i="93"/>
  <c r="OHB183" i="93"/>
  <c r="OHA183" i="93"/>
  <c r="OGZ183" i="93"/>
  <c r="OGY183" i="93"/>
  <c r="OGX183" i="93"/>
  <c r="OGW183" i="93"/>
  <c r="OGV183" i="93"/>
  <c r="OGU183" i="93"/>
  <c r="OGT183" i="93"/>
  <c r="OGS183" i="93"/>
  <c r="OGR183" i="93"/>
  <c r="OGQ183" i="93"/>
  <c r="OGP183" i="93"/>
  <c r="OGO183" i="93"/>
  <c r="OGN183" i="93"/>
  <c r="OGM183" i="93"/>
  <c r="OGL183" i="93"/>
  <c r="OGK183" i="93"/>
  <c r="OGJ183" i="93"/>
  <c r="OGI183" i="93"/>
  <c r="OGH183" i="93"/>
  <c r="OGG183" i="93"/>
  <c r="OGF183" i="93"/>
  <c r="OGE183" i="93"/>
  <c r="OGD183" i="93"/>
  <c r="OGC183" i="93"/>
  <c r="OGB183" i="93"/>
  <c r="OGA183" i="93"/>
  <c r="OFZ183" i="93"/>
  <c r="OFY183" i="93"/>
  <c r="OFX183" i="93"/>
  <c r="OFW183" i="93"/>
  <c r="OFV183" i="93"/>
  <c r="OFU183" i="93"/>
  <c r="OFT183" i="93"/>
  <c r="OFS183" i="93"/>
  <c r="OFR183" i="93"/>
  <c r="OFQ183" i="93"/>
  <c r="OFP183" i="93"/>
  <c r="OFO183" i="93"/>
  <c r="OFN183" i="93"/>
  <c r="OFM183" i="93"/>
  <c r="OFL183" i="93"/>
  <c r="OFK183" i="93"/>
  <c r="OFJ183" i="93"/>
  <c r="OFI183" i="93"/>
  <c r="OFH183" i="93"/>
  <c r="OFG183" i="93"/>
  <c r="OFF183" i="93"/>
  <c r="OFE183" i="93"/>
  <c r="OFD183" i="93"/>
  <c r="OFC183" i="93"/>
  <c r="OFB183" i="93"/>
  <c r="OFA183" i="93"/>
  <c r="OEZ183" i="93"/>
  <c r="OEY183" i="93"/>
  <c r="OEX183" i="93"/>
  <c r="OEW183" i="93"/>
  <c r="OEV183" i="93"/>
  <c r="OEU183" i="93"/>
  <c r="OET183" i="93"/>
  <c r="OES183" i="93"/>
  <c r="OER183" i="93"/>
  <c r="OEQ183" i="93"/>
  <c r="OEP183" i="93"/>
  <c r="OEO183" i="93"/>
  <c r="OEN183" i="93"/>
  <c r="OEM183" i="93"/>
  <c r="OEL183" i="93"/>
  <c r="OEK183" i="93"/>
  <c r="OEJ183" i="93"/>
  <c r="OEI183" i="93"/>
  <c r="OEH183" i="93"/>
  <c r="OEG183" i="93"/>
  <c r="OEF183" i="93"/>
  <c r="OEE183" i="93"/>
  <c r="OED183" i="93"/>
  <c r="OEC183" i="93"/>
  <c r="OEB183" i="93"/>
  <c r="OEA183" i="93"/>
  <c r="ODZ183" i="93"/>
  <c r="ODY183" i="93"/>
  <c r="ODX183" i="93"/>
  <c r="ODW183" i="93"/>
  <c r="ODV183" i="93"/>
  <c r="ODU183" i="93"/>
  <c r="ODT183" i="93"/>
  <c r="ODS183" i="93"/>
  <c r="ODR183" i="93"/>
  <c r="ODQ183" i="93"/>
  <c r="ODP183" i="93"/>
  <c r="ODO183" i="93"/>
  <c r="ODN183" i="93"/>
  <c r="ODM183" i="93"/>
  <c r="ODL183" i="93"/>
  <c r="ODK183" i="93"/>
  <c r="ODJ183" i="93"/>
  <c r="ODI183" i="93"/>
  <c r="ODH183" i="93"/>
  <c r="ODG183" i="93"/>
  <c r="ODF183" i="93"/>
  <c r="ODE183" i="93"/>
  <c r="ODD183" i="93"/>
  <c r="ODC183" i="93"/>
  <c r="ODB183" i="93"/>
  <c r="ODA183" i="93"/>
  <c r="OCZ183" i="93"/>
  <c r="OCY183" i="93"/>
  <c r="OCX183" i="93"/>
  <c r="OCW183" i="93"/>
  <c r="OCV183" i="93"/>
  <c r="OCU183" i="93"/>
  <c r="OCT183" i="93"/>
  <c r="OCS183" i="93"/>
  <c r="OCR183" i="93"/>
  <c r="OCQ183" i="93"/>
  <c r="OCP183" i="93"/>
  <c r="OCO183" i="93"/>
  <c r="OCN183" i="93"/>
  <c r="OCM183" i="93"/>
  <c r="OCL183" i="93"/>
  <c r="OCK183" i="93"/>
  <c r="OCJ183" i="93"/>
  <c r="OCI183" i="93"/>
  <c r="OCH183" i="93"/>
  <c r="OCG183" i="93"/>
  <c r="OCF183" i="93"/>
  <c r="OCE183" i="93"/>
  <c r="OCD183" i="93"/>
  <c r="OCC183" i="93"/>
  <c r="OCB183" i="93"/>
  <c r="OCA183" i="93"/>
  <c r="OBZ183" i="93"/>
  <c r="OBY183" i="93"/>
  <c r="OBX183" i="93"/>
  <c r="OBW183" i="93"/>
  <c r="OBV183" i="93"/>
  <c r="OBU183" i="93"/>
  <c r="OBT183" i="93"/>
  <c r="OBS183" i="93"/>
  <c r="OBR183" i="93"/>
  <c r="OBQ183" i="93"/>
  <c r="OBP183" i="93"/>
  <c r="OBO183" i="93"/>
  <c r="OBN183" i="93"/>
  <c r="OBM183" i="93"/>
  <c r="OBL183" i="93"/>
  <c r="OBK183" i="93"/>
  <c r="OBJ183" i="93"/>
  <c r="OBI183" i="93"/>
  <c r="OBH183" i="93"/>
  <c r="OBG183" i="93"/>
  <c r="OBF183" i="93"/>
  <c r="OBE183" i="93"/>
  <c r="OBD183" i="93"/>
  <c r="OBC183" i="93"/>
  <c r="OBB183" i="93"/>
  <c r="OBA183" i="93"/>
  <c r="OAZ183" i="93"/>
  <c r="OAY183" i="93"/>
  <c r="OAX183" i="93"/>
  <c r="OAW183" i="93"/>
  <c r="OAV183" i="93"/>
  <c r="OAU183" i="93"/>
  <c r="OAT183" i="93"/>
  <c r="OAS183" i="93"/>
  <c r="OAR183" i="93"/>
  <c r="OAQ183" i="93"/>
  <c r="OAP183" i="93"/>
  <c r="OAO183" i="93"/>
  <c r="OAN183" i="93"/>
  <c r="OAM183" i="93"/>
  <c r="OAL183" i="93"/>
  <c r="OAK183" i="93"/>
  <c r="OAJ183" i="93"/>
  <c r="OAI183" i="93"/>
  <c r="OAH183" i="93"/>
  <c r="OAG183" i="93"/>
  <c r="OAF183" i="93"/>
  <c r="OAE183" i="93"/>
  <c r="OAD183" i="93"/>
  <c r="OAC183" i="93"/>
  <c r="OAB183" i="93"/>
  <c r="OAA183" i="93"/>
  <c r="NZZ183" i="93"/>
  <c r="NZY183" i="93"/>
  <c r="NZX183" i="93"/>
  <c r="NZW183" i="93"/>
  <c r="NZV183" i="93"/>
  <c r="NZU183" i="93"/>
  <c r="NZT183" i="93"/>
  <c r="NZS183" i="93"/>
  <c r="NZR183" i="93"/>
  <c r="NZQ183" i="93"/>
  <c r="NZP183" i="93"/>
  <c r="NZO183" i="93"/>
  <c r="NZN183" i="93"/>
  <c r="NZM183" i="93"/>
  <c r="NZL183" i="93"/>
  <c r="NZK183" i="93"/>
  <c r="NZJ183" i="93"/>
  <c r="NZI183" i="93"/>
  <c r="NZH183" i="93"/>
  <c r="NZG183" i="93"/>
  <c r="NZF183" i="93"/>
  <c r="NZE183" i="93"/>
  <c r="NZD183" i="93"/>
  <c r="NZC183" i="93"/>
  <c r="NZB183" i="93"/>
  <c r="NZA183" i="93"/>
  <c r="NYZ183" i="93"/>
  <c r="NYY183" i="93"/>
  <c r="NYX183" i="93"/>
  <c r="NYW183" i="93"/>
  <c r="NYV183" i="93"/>
  <c r="NYU183" i="93"/>
  <c r="NYT183" i="93"/>
  <c r="NYS183" i="93"/>
  <c r="NYR183" i="93"/>
  <c r="NYQ183" i="93"/>
  <c r="NYP183" i="93"/>
  <c r="NYO183" i="93"/>
  <c r="NYN183" i="93"/>
  <c r="NYM183" i="93"/>
  <c r="NYL183" i="93"/>
  <c r="NYK183" i="93"/>
  <c r="NYJ183" i="93"/>
  <c r="NYI183" i="93"/>
  <c r="NYH183" i="93"/>
  <c r="NYG183" i="93"/>
  <c r="NYF183" i="93"/>
  <c r="NYE183" i="93"/>
  <c r="NYD183" i="93"/>
  <c r="NYC183" i="93"/>
  <c r="NYB183" i="93"/>
  <c r="NYA183" i="93"/>
  <c r="NXZ183" i="93"/>
  <c r="NXY183" i="93"/>
  <c r="NXX183" i="93"/>
  <c r="NXW183" i="93"/>
  <c r="NXV183" i="93"/>
  <c r="NXU183" i="93"/>
  <c r="NXT183" i="93"/>
  <c r="NXS183" i="93"/>
  <c r="NXR183" i="93"/>
  <c r="NXQ183" i="93"/>
  <c r="NXP183" i="93"/>
  <c r="NXO183" i="93"/>
  <c r="NXN183" i="93"/>
  <c r="NXM183" i="93"/>
  <c r="NXL183" i="93"/>
  <c r="NXK183" i="93"/>
  <c r="NXJ183" i="93"/>
  <c r="NXI183" i="93"/>
  <c r="NXH183" i="93"/>
  <c r="NXG183" i="93"/>
  <c r="NXF183" i="93"/>
  <c r="NXE183" i="93"/>
  <c r="NXD183" i="93"/>
  <c r="NXC183" i="93"/>
  <c r="NXB183" i="93"/>
  <c r="NXA183" i="93"/>
  <c r="NWZ183" i="93"/>
  <c r="NWY183" i="93"/>
  <c r="NWX183" i="93"/>
  <c r="NWW183" i="93"/>
  <c r="NWV183" i="93"/>
  <c r="NWU183" i="93"/>
  <c r="NWT183" i="93"/>
  <c r="NWS183" i="93"/>
  <c r="NWR183" i="93"/>
  <c r="NWQ183" i="93"/>
  <c r="NWP183" i="93"/>
  <c r="NWO183" i="93"/>
  <c r="NWN183" i="93"/>
  <c r="NWM183" i="93"/>
  <c r="NWL183" i="93"/>
  <c r="NWK183" i="93"/>
  <c r="NWJ183" i="93"/>
  <c r="NWI183" i="93"/>
  <c r="NWH183" i="93"/>
  <c r="NWG183" i="93"/>
  <c r="NWF183" i="93"/>
  <c r="NWE183" i="93"/>
  <c r="NWD183" i="93"/>
  <c r="NWC183" i="93"/>
  <c r="NWB183" i="93"/>
  <c r="NWA183" i="93"/>
  <c r="NVZ183" i="93"/>
  <c r="NVY183" i="93"/>
  <c r="NVX183" i="93"/>
  <c r="NVW183" i="93"/>
  <c r="NVV183" i="93"/>
  <c r="NVU183" i="93"/>
  <c r="NVT183" i="93"/>
  <c r="NVS183" i="93"/>
  <c r="NVR183" i="93"/>
  <c r="NVQ183" i="93"/>
  <c r="NVP183" i="93"/>
  <c r="NVO183" i="93"/>
  <c r="NVN183" i="93"/>
  <c r="NVM183" i="93"/>
  <c r="NVL183" i="93"/>
  <c r="NVK183" i="93"/>
  <c r="NVJ183" i="93"/>
  <c r="NVI183" i="93"/>
  <c r="NVH183" i="93"/>
  <c r="NVG183" i="93"/>
  <c r="NVF183" i="93"/>
  <c r="NVE183" i="93"/>
  <c r="NVD183" i="93"/>
  <c r="NVC183" i="93"/>
  <c r="NVB183" i="93"/>
  <c r="NVA183" i="93"/>
  <c r="NUZ183" i="93"/>
  <c r="NUY183" i="93"/>
  <c r="NUX183" i="93"/>
  <c r="NUW183" i="93"/>
  <c r="NUV183" i="93"/>
  <c r="NUU183" i="93"/>
  <c r="NUT183" i="93"/>
  <c r="NUS183" i="93"/>
  <c r="NUR183" i="93"/>
  <c r="NUQ183" i="93"/>
  <c r="NUP183" i="93"/>
  <c r="NUO183" i="93"/>
  <c r="NUN183" i="93"/>
  <c r="NUM183" i="93"/>
  <c r="NUL183" i="93"/>
  <c r="NUK183" i="93"/>
  <c r="NUJ183" i="93"/>
  <c r="NUI183" i="93"/>
  <c r="NUH183" i="93"/>
  <c r="NUG183" i="93"/>
  <c r="NUF183" i="93"/>
  <c r="NUE183" i="93"/>
  <c r="NUD183" i="93"/>
  <c r="NUC183" i="93"/>
  <c r="NUB183" i="93"/>
  <c r="NUA183" i="93"/>
  <c r="NTZ183" i="93"/>
  <c r="NTY183" i="93"/>
  <c r="NTX183" i="93"/>
  <c r="NTW183" i="93"/>
  <c r="NTV183" i="93"/>
  <c r="NTU183" i="93"/>
  <c r="NTT183" i="93"/>
  <c r="NTS183" i="93"/>
  <c r="NTR183" i="93"/>
  <c r="NTQ183" i="93"/>
  <c r="NTP183" i="93"/>
  <c r="NTO183" i="93"/>
  <c r="NTN183" i="93"/>
  <c r="NTM183" i="93"/>
  <c r="NTL183" i="93"/>
  <c r="NTK183" i="93"/>
  <c r="NTJ183" i="93"/>
  <c r="NTI183" i="93"/>
  <c r="NTH183" i="93"/>
  <c r="NTG183" i="93"/>
  <c r="NTF183" i="93"/>
  <c r="NTE183" i="93"/>
  <c r="NTD183" i="93"/>
  <c r="NTC183" i="93"/>
  <c r="NTB183" i="93"/>
  <c r="NTA183" i="93"/>
  <c r="NSZ183" i="93"/>
  <c r="NSY183" i="93"/>
  <c r="NSX183" i="93"/>
  <c r="NSW183" i="93"/>
  <c r="NSV183" i="93"/>
  <c r="NSU183" i="93"/>
  <c r="NST183" i="93"/>
  <c r="NSS183" i="93"/>
  <c r="NSR183" i="93"/>
  <c r="NSQ183" i="93"/>
  <c r="NSP183" i="93"/>
  <c r="NSO183" i="93"/>
  <c r="NSN183" i="93"/>
  <c r="NSM183" i="93"/>
  <c r="NSL183" i="93"/>
  <c r="NSK183" i="93"/>
  <c r="NSJ183" i="93"/>
  <c r="NSI183" i="93"/>
  <c r="NSH183" i="93"/>
  <c r="NSG183" i="93"/>
  <c r="NSF183" i="93"/>
  <c r="NSE183" i="93"/>
  <c r="NSD183" i="93"/>
  <c r="NSC183" i="93"/>
  <c r="NSB183" i="93"/>
  <c r="NSA183" i="93"/>
  <c r="NRZ183" i="93"/>
  <c r="NRY183" i="93"/>
  <c r="NRX183" i="93"/>
  <c r="NRW183" i="93"/>
  <c r="NRV183" i="93"/>
  <c r="NRU183" i="93"/>
  <c r="NRT183" i="93"/>
  <c r="NRS183" i="93"/>
  <c r="NRR183" i="93"/>
  <c r="NRQ183" i="93"/>
  <c r="NRP183" i="93"/>
  <c r="NRO183" i="93"/>
  <c r="NRN183" i="93"/>
  <c r="NRM183" i="93"/>
  <c r="NRL183" i="93"/>
  <c r="NRK183" i="93"/>
  <c r="NRJ183" i="93"/>
  <c r="NRI183" i="93"/>
  <c r="NRH183" i="93"/>
  <c r="NRG183" i="93"/>
  <c r="NRF183" i="93"/>
  <c r="NRE183" i="93"/>
  <c r="NRD183" i="93"/>
  <c r="NRC183" i="93"/>
  <c r="NRB183" i="93"/>
  <c r="NRA183" i="93"/>
  <c r="NQZ183" i="93"/>
  <c r="NQY183" i="93"/>
  <c r="NQX183" i="93"/>
  <c r="NQW183" i="93"/>
  <c r="NQV183" i="93"/>
  <c r="NQU183" i="93"/>
  <c r="NQT183" i="93"/>
  <c r="NQS183" i="93"/>
  <c r="NQR183" i="93"/>
  <c r="NQQ183" i="93"/>
  <c r="NQP183" i="93"/>
  <c r="NQO183" i="93"/>
  <c r="NQN183" i="93"/>
  <c r="NQM183" i="93"/>
  <c r="NQL183" i="93"/>
  <c r="NQK183" i="93"/>
  <c r="NQJ183" i="93"/>
  <c r="NQI183" i="93"/>
  <c r="NQH183" i="93"/>
  <c r="NQG183" i="93"/>
  <c r="NQF183" i="93"/>
  <c r="NQE183" i="93"/>
  <c r="NQD183" i="93"/>
  <c r="NQC183" i="93"/>
  <c r="NQB183" i="93"/>
  <c r="NQA183" i="93"/>
  <c r="NPZ183" i="93"/>
  <c r="NPY183" i="93"/>
  <c r="NPX183" i="93"/>
  <c r="NPW183" i="93"/>
  <c r="NPV183" i="93"/>
  <c r="NPU183" i="93"/>
  <c r="NPT183" i="93"/>
  <c r="NPS183" i="93"/>
  <c r="NPR183" i="93"/>
  <c r="NPQ183" i="93"/>
  <c r="NPP183" i="93"/>
  <c r="NPO183" i="93"/>
  <c r="NPN183" i="93"/>
  <c r="NPM183" i="93"/>
  <c r="NPL183" i="93"/>
  <c r="NPK183" i="93"/>
  <c r="NPJ183" i="93"/>
  <c r="NPI183" i="93"/>
  <c r="NPH183" i="93"/>
  <c r="NPG183" i="93"/>
  <c r="NPF183" i="93"/>
  <c r="NPE183" i="93"/>
  <c r="NPD183" i="93"/>
  <c r="NPC183" i="93"/>
  <c r="NPB183" i="93"/>
  <c r="NPA183" i="93"/>
  <c r="NOZ183" i="93"/>
  <c r="NOY183" i="93"/>
  <c r="NOX183" i="93"/>
  <c r="NOW183" i="93"/>
  <c r="NOV183" i="93"/>
  <c r="NOU183" i="93"/>
  <c r="NOT183" i="93"/>
  <c r="NOS183" i="93"/>
  <c r="NOR183" i="93"/>
  <c r="NOQ183" i="93"/>
  <c r="NOP183" i="93"/>
  <c r="NOO183" i="93"/>
  <c r="NON183" i="93"/>
  <c r="NOM183" i="93"/>
  <c r="NOL183" i="93"/>
  <c r="NOK183" i="93"/>
  <c r="NOJ183" i="93"/>
  <c r="NOI183" i="93"/>
  <c r="NOH183" i="93"/>
  <c r="NOG183" i="93"/>
  <c r="NOF183" i="93"/>
  <c r="NOE183" i="93"/>
  <c r="NOD183" i="93"/>
  <c r="NOC183" i="93"/>
  <c r="NOB183" i="93"/>
  <c r="NOA183" i="93"/>
  <c r="NNZ183" i="93"/>
  <c r="NNY183" i="93"/>
  <c r="NNX183" i="93"/>
  <c r="NNW183" i="93"/>
  <c r="NNV183" i="93"/>
  <c r="NNU183" i="93"/>
  <c r="NNT183" i="93"/>
  <c r="NNS183" i="93"/>
  <c r="NNR183" i="93"/>
  <c r="NNQ183" i="93"/>
  <c r="NNP183" i="93"/>
  <c r="NNO183" i="93"/>
  <c r="NNN183" i="93"/>
  <c r="NNM183" i="93"/>
  <c r="NNL183" i="93"/>
  <c r="NNK183" i="93"/>
  <c r="NNJ183" i="93"/>
  <c r="NNI183" i="93"/>
  <c r="NNH183" i="93"/>
  <c r="NNG183" i="93"/>
  <c r="NNF183" i="93"/>
  <c r="NNE183" i="93"/>
  <c r="NND183" i="93"/>
  <c r="NNC183" i="93"/>
  <c r="NNB183" i="93"/>
  <c r="NNA183" i="93"/>
  <c r="NMZ183" i="93"/>
  <c r="NMY183" i="93"/>
  <c r="NMX183" i="93"/>
  <c r="NMW183" i="93"/>
  <c r="NMV183" i="93"/>
  <c r="NMU183" i="93"/>
  <c r="NMT183" i="93"/>
  <c r="NMS183" i="93"/>
  <c r="NMR183" i="93"/>
  <c r="NMQ183" i="93"/>
  <c r="NMP183" i="93"/>
  <c r="NMO183" i="93"/>
  <c r="NMN183" i="93"/>
  <c r="NMM183" i="93"/>
  <c r="NML183" i="93"/>
  <c r="NMK183" i="93"/>
  <c r="NMJ183" i="93"/>
  <c r="NMI183" i="93"/>
  <c r="NMH183" i="93"/>
  <c r="NMG183" i="93"/>
  <c r="NMF183" i="93"/>
  <c r="NME183" i="93"/>
  <c r="NMD183" i="93"/>
  <c r="NMC183" i="93"/>
  <c r="NMB183" i="93"/>
  <c r="NMA183" i="93"/>
  <c r="NLZ183" i="93"/>
  <c r="NLY183" i="93"/>
  <c r="NLX183" i="93"/>
  <c r="NLW183" i="93"/>
  <c r="NLV183" i="93"/>
  <c r="NLU183" i="93"/>
  <c r="NLT183" i="93"/>
  <c r="NLS183" i="93"/>
  <c r="NLR183" i="93"/>
  <c r="NLQ183" i="93"/>
  <c r="NLP183" i="93"/>
  <c r="NLO183" i="93"/>
  <c r="NLN183" i="93"/>
  <c r="NLM183" i="93"/>
  <c r="NLL183" i="93"/>
  <c r="NLK183" i="93"/>
  <c r="NLJ183" i="93"/>
  <c r="NLI183" i="93"/>
  <c r="NLH183" i="93"/>
  <c r="NLG183" i="93"/>
  <c r="NLF183" i="93"/>
  <c r="NLE183" i="93"/>
  <c r="NLD183" i="93"/>
  <c r="NLC183" i="93"/>
  <c r="NLB183" i="93"/>
  <c r="NLA183" i="93"/>
  <c r="NKZ183" i="93"/>
  <c r="NKY183" i="93"/>
  <c r="NKX183" i="93"/>
  <c r="NKW183" i="93"/>
  <c r="NKV183" i="93"/>
  <c r="NKU183" i="93"/>
  <c r="NKT183" i="93"/>
  <c r="NKS183" i="93"/>
  <c r="NKR183" i="93"/>
  <c r="NKQ183" i="93"/>
  <c r="NKP183" i="93"/>
  <c r="NKO183" i="93"/>
  <c r="NKN183" i="93"/>
  <c r="NKM183" i="93"/>
  <c r="NKL183" i="93"/>
  <c r="NKK183" i="93"/>
  <c r="NKJ183" i="93"/>
  <c r="NKI183" i="93"/>
  <c r="NKH183" i="93"/>
  <c r="NKG183" i="93"/>
  <c r="NKF183" i="93"/>
  <c r="NKE183" i="93"/>
  <c r="NKD183" i="93"/>
  <c r="NKC183" i="93"/>
  <c r="NKB183" i="93"/>
  <c r="NKA183" i="93"/>
  <c r="NJZ183" i="93"/>
  <c r="NJY183" i="93"/>
  <c r="NJX183" i="93"/>
  <c r="NJW183" i="93"/>
  <c r="NJV183" i="93"/>
  <c r="NJU183" i="93"/>
  <c r="NJT183" i="93"/>
  <c r="NJS183" i="93"/>
  <c r="NJR183" i="93"/>
  <c r="NJQ183" i="93"/>
  <c r="NJP183" i="93"/>
  <c r="NJO183" i="93"/>
  <c r="NJN183" i="93"/>
  <c r="NJM183" i="93"/>
  <c r="NJL183" i="93"/>
  <c r="NJK183" i="93"/>
  <c r="NJJ183" i="93"/>
  <c r="NJI183" i="93"/>
  <c r="NJH183" i="93"/>
  <c r="NJG183" i="93"/>
  <c r="NJF183" i="93"/>
  <c r="NJE183" i="93"/>
  <c r="NJD183" i="93"/>
  <c r="NJC183" i="93"/>
  <c r="NJB183" i="93"/>
  <c r="NJA183" i="93"/>
  <c r="NIZ183" i="93"/>
  <c r="NIY183" i="93"/>
  <c r="NIX183" i="93"/>
  <c r="NIW183" i="93"/>
  <c r="NIV183" i="93"/>
  <c r="NIU183" i="93"/>
  <c r="NIT183" i="93"/>
  <c r="NIS183" i="93"/>
  <c r="NIR183" i="93"/>
  <c r="NIQ183" i="93"/>
  <c r="NIP183" i="93"/>
  <c r="NIO183" i="93"/>
  <c r="NIN183" i="93"/>
  <c r="NIM183" i="93"/>
  <c r="NIL183" i="93"/>
  <c r="NIK183" i="93"/>
  <c r="NIJ183" i="93"/>
  <c r="NII183" i="93"/>
  <c r="NIH183" i="93"/>
  <c r="NIG183" i="93"/>
  <c r="NIF183" i="93"/>
  <c r="NIE183" i="93"/>
  <c r="NID183" i="93"/>
  <c r="NIC183" i="93"/>
  <c r="NIB183" i="93"/>
  <c r="NIA183" i="93"/>
  <c r="NHZ183" i="93"/>
  <c r="NHY183" i="93"/>
  <c r="NHX183" i="93"/>
  <c r="NHW183" i="93"/>
  <c r="NHV183" i="93"/>
  <c r="NHU183" i="93"/>
  <c r="NHT183" i="93"/>
  <c r="NHS183" i="93"/>
  <c r="NHR183" i="93"/>
  <c r="NHQ183" i="93"/>
  <c r="NHP183" i="93"/>
  <c r="NHO183" i="93"/>
  <c r="NHN183" i="93"/>
  <c r="NHM183" i="93"/>
  <c r="NHL183" i="93"/>
  <c r="NHK183" i="93"/>
  <c r="NHJ183" i="93"/>
  <c r="NHI183" i="93"/>
  <c r="NHH183" i="93"/>
  <c r="NHG183" i="93"/>
  <c r="NHF183" i="93"/>
  <c r="NHE183" i="93"/>
  <c r="NHD183" i="93"/>
  <c r="NHC183" i="93"/>
  <c r="NHB183" i="93"/>
  <c r="NHA183" i="93"/>
  <c r="NGZ183" i="93"/>
  <c r="NGY183" i="93"/>
  <c r="NGX183" i="93"/>
  <c r="NGW183" i="93"/>
  <c r="NGV183" i="93"/>
  <c r="NGU183" i="93"/>
  <c r="NGT183" i="93"/>
  <c r="NGS183" i="93"/>
  <c r="NGR183" i="93"/>
  <c r="NGQ183" i="93"/>
  <c r="NGP183" i="93"/>
  <c r="NGO183" i="93"/>
  <c r="NGN183" i="93"/>
  <c r="NGM183" i="93"/>
  <c r="NGL183" i="93"/>
  <c r="NGK183" i="93"/>
  <c r="NGJ183" i="93"/>
  <c r="NGI183" i="93"/>
  <c r="NGH183" i="93"/>
  <c r="NGG183" i="93"/>
  <c r="NGF183" i="93"/>
  <c r="NGE183" i="93"/>
  <c r="NGD183" i="93"/>
  <c r="NGC183" i="93"/>
  <c r="NGB183" i="93"/>
  <c r="NGA183" i="93"/>
  <c r="NFZ183" i="93"/>
  <c r="NFY183" i="93"/>
  <c r="NFX183" i="93"/>
  <c r="NFW183" i="93"/>
  <c r="NFV183" i="93"/>
  <c r="NFU183" i="93"/>
  <c r="NFT183" i="93"/>
  <c r="NFS183" i="93"/>
  <c r="NFR183" i="93"/>
  <c r="NFQ183" i="93"/>
  <c r="NFP183" i="93"/>
  <c r="NFO183" i="93"/>
  <c r="NFN183" i="93"/>
  <c r="NFM183" i="93"/>
  <c r="NFL183" i="93"/>
  <c r="NFK183" i="93"/>
  <c r="NFJ183" i="93"/>
  <c r="NFI183" i="93"/>
  <c r="NFH183" i="93"/>
  <c r="NFG183" i="93"/>
  <c r="NFF183" i="93"/>
  <c r="NFE183" i="93"/>
  <c r="NFD183" i="93"/>
  <c r="NFC183" i="93"/>
  <c r="NFB183" i="93"/>
  <c r="NFA183" i="93"/>
  <c r="NEZ183" i="93"/>
  <c r="NEY183" i="93"/>
  <c r="NEX183" i="93"/>
  <c r="NEW183" i="93"/>
  <c r="NEV183" i="93"/>
  <c r="NEU183" i="93"/>
  <c r="NET183" i="93"/>
  <c r="NES183" i="93"/>
  <c r="NER183" i="93"/>
  <c r="NEQ183" i="93"/>
  <c r="NEP183" i="93"/>
  <c r="NEO183" i="93"/>
  <c r="NEN183" i="93"/>
  <c r="NEM183" i="93"/>
  <c r="NEL183" i="93"/>
  <c r="NEK183" i="93"/>
  <c r="NEJ183" i="93"/>
  <c r="NEI183" i="93"/>
  <c r="NEH183" i="93"/>
  <c r="NEG183" i="93"/>
  <c r="NEF183" i="93"/>
  <c r="NEE183" i="93"/>
  <c r="NED183" i="93"/>
  <c r="NEC183" i="93"/>
  <c r="NEB183" i="93"/>
  <c r="NEA183" i="93"/>
  <c r="NDZ183" i="93"/>
  <c r="NDY183" i="93"/>
  <c r="NDX183" i="93"/>
  <c r="NDW183" i="93"/>
  <c r="NDV183" i="93"/>
  <c r="NDU183" i="93"/>
  <c r="NDT183" i="93"/>
  <c r="NDS183" i="93"/>
  <c r="NDR183" i="93"/>
  <c r="NDQ183" i="93"/>
  <c r="NDP183" i="93"/>
  <c r="NDO183" i="93"/>
  <c r="NDN183" i="93"/>
  <c r="NDM183" i="93"/>
  <c r="NDL183" i="93"/>
  <c r="NDK183" i="93"/>
  <c r="NDJ183" i="93"/>
  <c r="NDI183" i="93"/>
  <c r="NDH183" i="93"/>
  <c r="NDG183" i="93"/>
  <c r="NDF183" i="93"/>
  <c r="NDE183" i="93"/>
  <c r="NDD183" i="93"/>
  <c r="NDC183" i="93"/>
  <c r="NDB183" i="93"/>
  <c r="NDA183" i="93"/>
  <c r="NCZ183" i="93"/>
  <c r="NCY183" i="93"/>
  <c r="NCX183" i="93"/>
  <c r="NCW183" i="93"/>
  <c r="NCV183" i="93"/>
  <c r="NCU183" i="93"/>
  <c r="NCT183" i="93"/>
  <c r="NCS183" i="93"/>
  <c r="NCR183" i="93"/>
  <c r="NCQ183" i="93"/>
  <c r="NCP183" i="93"/>
  <c r="NCO183" i="93"/>
  <c r="NCN183" i="93"/>
  <c r="NCM183" i="93"/>
  <c r="NCL183" i="93"/>
  <c r="NCK183" i="93"/>
  <c r="NCJ183" i="93"/>
  <c r="NCI183" i="93"/>
  <c r="NCH183" i="93"/>
  <c r="NCG183" i="93"/>
  <c r="NCF183" i="93"/>
  <c r="NCE183" i="93"/>
  <c r="NCD183" i="93"/>
  <c r="NCC183" i="93"/>
  <c r="NCB183" i="93"/>
  <c r="NCA183" i="93"/>
  <c r="NBZ183" i="93"/>
  <c r="NBY183" i="93"/>
  <c r="NBX183" i="93"/>
  <c r="NBW183" i="93"/>
  <c r="NBV183" i="93"/>
  <c r="NBU183" i="93"/>
  <c r="NBT183" i="93"/>
  <c r="NBS183" i="93"/>
  <c r="NBR183" i="93"/>
  <c r="NBQ183" i="93"/>
  <c r="NBP183" i="93"/>
  <c r="NBO183" i="93"/>
  <c r="NBN183" i="93"/>
  <c r="NBM183" i="93"/>
  <c r="NBL183" i="93"/>
  <c r="NBK183" i="93"/>
  <c r="NBJ183" i="93"/>
  <c r="NBI183" i="93"/>
  <c r="NBH183" i="93"/>
  <c r="NBG183" i="93"/>
  <c r="NBF183" i="93"/>
  <c r="NBE183" i="93"/>
  <c r="NBD183" i="93"/>
  <c r="NBC183" i="93"/>
  <c r="NBB183" i="93"/>
  <c r="NBA183" i="93"/>
  <c r="NAZ183" i="93"/>
  <c r="NAY183" i="93"/>
  <c r="NAX183" i="93"/>
  <c r="NAW183" i="93"/>
  <c r="NAV183" i="93"/>
  <c r="NAU183" i="93"/>
  <c r="NAT183" i="93"/>
  <c r="NAS183" i="93"/>
  <c r="NAR183" i="93"/>
  <c r="NAQ183" i="93"/>
  <c r="NAP183" i="93"/>
  <c r="NAO183" i="93"/>
  <c r="NAN183" i="93"/>
  <c r="NAM183" i="93"/>
  <c r="NAL183" i="93"/>
  <c r="NAK183" i="93"/>
  <c r="NAJ183" i="93"/>
  <c r="NAI183" i="93"/>
  <c r="NAH183" i="93"/>
  <c r="NAG183" i="93"/>
  <c r="NAF183" i="93"/>
  <c r="NAE183" i="93"/>
  <c r="NAD183" i="93"/>
  <c r="NAC183" i="93"/>
  <c r="NAB183" i="93"/>
  <c r="NAA183" i="93"/>
  <c r="MZZ183" i="93"/>
  <c r="MZY183" i="93"/>
  <c r="MZX183" i="93"/>
  <c r="MZW183" i="93"/>
  <c r="MZV183" i="93"/>
  <c r="MZU183" i="93"/>
  <c r="MZT183" i="93"/>
  <c r="MZS183" i="93"/>
  <c r="MZR183" i="93"/>
  <c r="MZQ183" i="93"/>
  <c r="MZP183" i="93"/>
  <c r="MZO183" i="93"/>
  <c r="MZN183" i="93"/>
  <c r="MZM183" i="93"/>
  <c r="MZL183" i="93"/>
  <c r="MZK183" i="93"/>
  <c r="MZJ183" i="93"/>
  <c r="MZI183" i="93"/>
  <c r="MZH183" i="93"/>
  <c r="MZG183" i="93"/>
  <c r="MZF183" i="93"/>
  <c r="MZE183" i="93"/>
  <c r="MZD183" i="93"/>
  <c r="MZC183" i="93"/>
  <c r="MZB183" i="93"/>
  <c r="MZA183" i="93"/>
  <c r="MYZ183" i="93"/>
  <c r="MYY183" i="93"/>
  <c r="MYX183" i="93"/>
  <c r="MYW183" i="93"/>
  <c r="MYV183" i="93"/>
  <c r="MYU183" i="93"/>
  <c r="MYT183" i="93"/>
  <c r="MYS183" i="93"/>
  <c r="MYR183" i="93"/>
  <c r="MYQ183" i="93"/>
  <c r="MYP183" i="93"/>
  <c r="MYO183" i="93"/>
  <c r="MYN183" i="93"/>
  <c r="MYM183" i="93"/>
  <c r="MYL183" i="93"/>
  <c r="MYK183" i="93"/>
  <c r="MYJ183" i="93"/>
  <c r="MYI183" i="93"/>
  <c r="MYH183" i="93"/>
  <c r="MYG183" i="93"/>
  <c r="MYF183" i="93"/>
  <c r="MYE183" i="93"/>
  <c r="MYD183" i="93"/>
  <c r="MYC183" i="93"/>
  <c r="MYB183" i="93"/>
  <c r="MYA183" i="93"/>
  <c r="MXZ183" i="93"/>
  <c r="MXY183" i="93"/>
  <c r="MXX183" i="93"/>
  <c r="MXW183" i="93"/>
  <c r="MXV183" i="93"/>
  <c r="MXU183" i="93"/>
  <c r="MXT183" i="93"/>
  <c r="MXS183" i="93"/>
  <c r="MXR183" i="93"/>
  <c r="MXQ183" i="93"/>
  <c r="MXP183" i="93"/>
  <c r="MXO183" i="93"/>
  <c r="MXN183" i="93"/>
  <c r="MXM183" i="93"/>
  <c r="MXL183" i="93"/>
  <c r="MXK183" i="93"/>
  <c r="MXJ183" i="93"/>
  <c r="MXI183" i="93"/>
  <c r="MXH183" i="93"/>
  <c r="MXG183" i="93"/>
  <c r="MXF183" i="93"/>
  <c r="MXE183" i="93"/>
  <c r="MXD183" i="93"/>
  <c r="MXC183" i="93"/>
  <c r="MXB183" i="93"/>
  <c r="MXA183" i="93"/>
  <c r="MWZ183" i="93"/>
  <c r="MWY183" i="93"/>
  <c r="MWX183" i="93"/>
  <c r="MWW183" i="93"/>
  <c r="MWV183" i="93"/>
  <c r="MWU183" i="93"/>
  <c r="MWT183" i="93"/>
  <c r="MWS183" i="93"/>
  <c r="MWR183" i="93"/>
  <c r="MWQ183" i="93"/>
  <c r="MWP183" i="93"/>
  <c r="MWO183" i="93"/>
  <c r="MWN183" i="93"/>
  <c r="MWM183" i="93"/>
  <c r="MWL183" i="93"/>
  <c r="MWK183" i="93"/>
  <c r="MWJ183" i="93"/>
  <c r="MWI183" i="93"/>
  <c r="MWH183" i="93"/>
  <c r="MWG183" i="93"/>
  <c r="MWF183" i="93"/>
  <c r="MWE183" i="93"/>
  <c r="MWD183" i="93"/>
  <c r="MWC183" i="93"/>
  <c r="MWB183" i="93"/>
  <c r="MWA183" i="93"/>
  <c r="MVZ183" i="93"/>
  <c r="MVY183" i="93"/>
  <c r="MVX183" i="93"/>
  <c r="MVW183" i="93"/>
  <c r="MVV183" i="93"/>
  <c r="MVU183" i="93"/>
  <c r="MVT183" i="93"/>
  <c r="MVS183" i="93"/>
  <c r="MVR183" i="93"/>
  <c r="MVQ183" i="93"/>
  <c r="MVP183" i="93"/>
  <c r="MVO183" i="93"/>
  <c r="MVN183" i="93"/>
  <c r="MVM183" i="93"/>
  <c r="MVL183" i="93"/>
  <c r="MVK183" i="93"/>
  <c r="MVJ183" i="93"/>
  <c r="MVI183" i="93"/>
  <c r="MVH183" i="93"/>
  <c r="MVG183" i="93"/>
  <c r="MVF183" i="93"/>
  <c r="MVE183" i="93"/>
  <c r="MVD183" i="93"/>
  <c r="MVC183" i="93"/>
  <c r="MVB183" i="93"/>
  <c r="MVA183" i="93"/>
  <c r="MUZ183" i="93"/>
  <c r="MUY183" i="93"/>
  <c r="MUX183" i="93"/>
  <c r="MUW183" i="93"/>
  <c r="MUV183" i="93"/>
  <c r="MUU183" i="93"/>
  <c r="MUT183" i="93"/>
  <c r="MUS183" i="93"/>
  <c r="MUR183" i="93"/>
  <c r="MUQ183" i="93"/>
  <c r="MUP183" i="93"/>
  <c r="MUO183" i="93"/>
  <c r="MUN183" i="93"/>
  <c r="MUM183" i="93"/>
  <c r="MUL183" i="93"/>
  <c r="MUK183" i="93"/>
  <c r="MUJ183" i="93"/>
  <c r="MUI183" i="93"/>
  <c r="MUH183" i="93"/>
  <c r="MUG183" i="93"/>
  <c r="MUF183" i="93"/>
  <c r="MUE183" i="93"/>
  <c r="MUD183" i="93"/>
  <c r="MUC183" i="93"/>
  <c r="MUB183" i="93"/>
  <c r="MUA183" i="93"/>
  <c r="MTZ183" i="93"/>
  <c r="MTY183" i="93"/>
  <c r="MTX183" i="93"/>
  <c r="MTW183" i="93"/>
  <c r="MTV183" i="93"/>
  <c r="MTU183" i="93"/>
  <c r="MTT183" i="93"/>
  <c r="MTS183" i="93"/>
  <c r="MTR183" i="93"/>
  <c r="MTQ183" i="93"/>
  <c r="MTP183" i="93"/>
  <c r="MTO183" i="93"/>
  <c r="MTN183" i="93"/>
  <c r="MTM183" i="93"/>
  <c r="MTL183" i="93"/>
  <c r="MTK183" i="93"/>
  <c r="MTJ183" i="93"/>
  <c r="MTI183" i="93"/>
  <c r="MTH183" i="93"/>
  <c r="MTG183" i="93"/>
  <c r="MTF183" i="93"/>
  <c r="MTE183" i="93"/>
  <c r="MTD183" i="93"/>
  <c r="MTC183" i="93"/>
  <c r="MTB183" i="93"/>
  <c r="MTA183" i="93"/>
  <c r="MSZ183" i="93"/>
  <c r="MSY183" i="93"/>
  <c r="MSX183" i="93"/>
  <c r="MSW183" i="93"/>
  <c r="MSV183" i="93"/>
  <c r="MSU183" i="93"/>
  <c r="MST183" i="93"/>
  <c r="MSS183" i="93"/>
  <c r="MSR183" i="93"/>
  <c r="MSQ183" i="93"/>
  <c r="MSP183" i="93"/>
  <c r="MSO183" i="93"/>
  <c r="MSN183" i="93"/>
  <c r="MSM183" i="93"/>
  <c r="MSL183" i="93"/>
  <c r="MSK183" i="93"/>
  <c r="MSJ183" i="93"/>
  <c r="MSI183" i="93"/>
  <c r="MSH183" i="93"/>
  <c r="MSG183" i="93"/>
  <c r="MSF183" i="93"/>
  <c r="MSE183" i="93"/>
  <c r="MSD183" i="93"/>
  <c r="MSC183" i="93"/>
  <c r="MSB183" i="93"/>
  <c r="MSA183" i="93"/>
  <c r="MRZ183" i="93"/>
  <c r="MRY183" i="93"/>
  <c r="MRX183" i="93"/>
  <c r="MRW183" i="93"/>
  <c r="MRV183" i="93"/>
  <c r="MRU183" i="93"/>
  <c r="MRT183" i="93"/>
  <c r="MRS183" i="93"/>
  <c r="MRR183" i="93"/>
  <c r="MRQ183" i="93"/>
  <c r="MRP183" i="93"/>
  <c r="MRO183" i="93"/>
  <c r="MRN183" i="93"/>
  <c r="MRM183" i="93"/>
  <c r="MRL183" i="93"/>
  <c r="MRK183" i="93"/>
  <c r="MRJ183" i="93"/>
  <c r="MRI183" i="93"/>
  <c r="MRH183" i="93"/>
  <c r="MRG183" i="93"/>
  <c r="MRF183" i="93"/>
  <c r="MRE183" i="93"/>
  <c r="MRD183" i="93"/>
  <c r="MRC183" i="93"/>
  <c r="MRB183" i="93"/>
  <c r="MRA183" i="93"/>
  <c r="MQZ183" i="93"/>
  <c r="MQY183" i="93"/>
  <c r="MQX183" i="93"/>
  <c r="MQW183" i="93"/>
  <c r="MQV183" i="93"/>
  <c r="MQU183" i="93"/>
  <c r="MQT183" i="93"/>
  <c r="MQS183" i="93"/>
  <c r="MQR183" i="93"/>
  <c r="MQQ183" i="93"/>
  <c r="MQP183" i="93"/>
  <c r="MQO183" i="93"/>
  <c r="MQN183" i="93"/>
  <c r="MQM183" i="93"/>
  <c r="MQL183" i="93"/>
  <c r="MQK183" i="93"/>
  <c r="MQJ183" i="93"/>
  <c r="MQI183" i="93"/>
  <c r="MQH183" i="93"/>
  <c r="MQG183" i="93"/>
  <c r="MQF183" i="93"/>
  <c r="MQE183" i="93"/>
  <c r="MQD183" i="93"/>
  <c r="MQC183" i="93"/>
  <c r="MQB183" i="93"/>
  <c r="MQA183" i="93"/>
  <c r="MPZ183" i="93"/>
  <c r="MPY183" i="93"/>
  <c r="MPX183" i="93"/>
  <c r="MPW183" i="93"/>
  <c r="MPV183" i="93"/>
  <c r="MPU183" i="93"/>
  <c r="MPT183" i="93"/>
  <c r="MPS183" i="93"/>
  <c r="MPR183" i="93"/>
  <c r="MPQ183" i="93"/>
  <c r="MPP183" i="93"/>
  <c r="MPO183" i="93"/>
  <c r="MPN183" i="93"/>
  <c r="MPM183" i="93"/>
  <c r="MPL183" i="93"/>
  <c r="MPK183" i="93"/>
  <c r="MPJ183" i="93"/>
  <c r="MPI183" i="93"/>
  <c r="MPH183" i="93"/>
  <c r="MPG183" i="93"/>
  <c r="MPF183" i="93"/>
  <c r="MPE183" i="93"/>
  <c r="MPD183" i="93"/>
  <c r="MPC183" i="93"/>
  <c r="MPB183" i="93"/>
  <c r="MPA183" i="93"/>
  <c r="MOZ183" i="93"/>
  <c r="MOY183" i="93"/>
  <c r="MOX183" i="93"/>
  <c r="MOW183" i="93"/>
  <c r="MOV183" i="93"/>
  <c r="MOU183" i="93"/>
  <c r="MOT183" i="93"/>
  <c r="MOS183" i="93"/>
  <c r="MOR183" i="93"/>
  <c r="MOQ183" i="93"/>
  <c r="MOP183" i="93"/>
  <c r="MOO183" i="93"/>
  <c r="MON183" i="93"/>
  <c r="MOM183" i="93"/>
  <c r="MOL183" i="93"/>
  <c r="MOK183" i="93"/>
  <c r="MOJ183" i="93"/>
  <c r="MOI183" i="93"/>
  <c r="MOH183" i="93"/>
  <c r="MOG183" i="93"/>
  <c r="MOF183" i="93"/>
  <c r="MOE183" i="93"/>
  <c r="MOD183" i="93"/>
  <c r="MOC183" i="93"/>
  <c r="MOB183" i="93"/>
  <c r="MOA183" i="93"/>
  <c r="MNZ183" i="93"/>
  <c r="MNY183" i="93"/>
  <c r="MNX183" i="93"/>
  <c r="MNW183" i="93"/>
  <c r="MNV183" i="93"/>
  <c r="MNU183" i="93"/>
  <c r="MNT183" i="93"/>
  <c r="MNS183" i="93"/>
  <c r="MNR183" i="93"/>
  <c r="MNQ183" i="93"/>
  <c r="MNP183" i="93"/>
  <c r="MNO183" i="93"/>
  <c r="MNN183" i="93"/>
  <c r="MNM183" i="93"/>
  <c r="MNL183" i="93"/>
  <c r="MNK183" i="93"/>
  <c r="MNJ183" i="93"/>
  <c r="MNI183" i="93"/>
  <c r="MNH183" i="93"/>
  <c r="MNG183" i="93"/>
  <c r="MNF183" i="93"/>
  <c r="MNE183" i="93"/>
  <c r="MND183" i="93"/>
  <c r="MNC183" i="93"/>
  <c r="MNB183" i="93"/>
  <c r="MNA183" i="93"/>
  <c r="MMZ183" i="93"/>
  <c r="MMY183" i="93"/>
  <c r="MMX183" i="93"/>
  <c r="MMW183" i="93"/>
  <c r="MMV183" i="93"/>
  <c r="MMU183" i="93"/>
  <c r="MMT183" i="93"/>
  <c r="MMS183" i="93"/>
  <c r="MMR183" i="93"/>
  <c r="MMQ183" i="93"/>
  <c r="MMP183" i="93"/>
  <c r="MMO183" i="93"/>
  <c r="MMN183" i="93"/>
  <c r="MMM183" i="93"/>
  <c r="MML183" i="93"/>
  <c r="MMK183" i="93"/>
  <c r="MMJ183" i="93"/>
  <c r="MMI183" i="93"/>
  <c r="MMH183" i="93"/>
  <c r="MMG183" i="93"/>
  <c r="MMF183" i="93"/>
  <c r="MME183" i="93"/>
  <c r="MMD183" i="93"/>
  <c r="MMC183" i="93"/>
  <c r="MMB183" i="93"/>
  <c r="MMA183" i="93"/>
  <c r="MLZ183" i="93"/>
  <c r="MLY183" i="93"/>
  <c r="MLX183" i="93"/>
  <c r="MLW183" i="93"/>
  <c r="MLV183" i="93"/>
  <c r="MLU183" i="93"/>
  <c r="MLT183" i="93"/>
  <c r="MLS183" i="93"/>
  <c r="MLR183" i="93"/>
  <c r="MLQ183" i="93"/>
  <c r="MLP183" i="93"/>
  <c r="MLO183" i="93"/>
  <c r="MLN183" i="93"/>
  <c r="MLM183" i="93"/>
  <c r="MLL183" i="93"/>
  <c r="MLK183" i="93"/>
  <c r="MLJ183" i="93"/>
  <c r="MLI183" i="93"/>
  <c r="MLH183" i="93"/>
  <c r="MLG183" i="93"/>
  <c r="MLF183" i="93"/>
  <c r="MLE183" i="93"/>
  <c r="MLD183" i="93"/>
  <c r="MLC183" i="93"/>
  <c r="MLB183" i="93"/>
  <c r="MLA183" i="93"/>
  <c r="MKZ183" i="93"/>
  <c r="MKY183" i="93"/>
  <c r="MKX183" i="93"/>
  <c r="MKW183" i="93"/>
  <c r="MKV183" i="93"/>
  <c r="MKU183" i="93"/>
  <c r="MKT183" i="93"/>
  <c r="MKS183" i="93"/>
  <c r="MKR183" i="93"/>
  <c r="MKQ183" i="93"/>
  <c r="MKP183" i="93"/>
  <c r="MKO183" i="93"/>
  <c r="MKN183" i="93"/>
  <c r="MKM183" i="93"/>
  <c r="MKL183" i="93"/>
  <c r="MKK183" i="93"/>
  <c r="MKJ183" i="93"/>
  <c r="MKI183" i="93"/>
  <c r="MKH183" i="93"/>
  <c r="MKG183" i="93"/>
  <c r="MKF183" i="93"/>
  <c r="MKE183" i="93"/>
  <c r="MKD183" i="93"/>
  <c r="MKC183" i="93"/>
  <c r="MKB183" i="93"/>
  <c r="MKA183" i="93"/>
  <c r="MJZ183" i="93"/>
  <c r="MJY183" i="93"/>
  <c r="MJX183" i="93"/>
  <c r="MJW183" i="93"/>
  <c r="MJV183" i="93"/>
  <c r="MJU183" i="93"/>
  <c r="MJT183" i="93"/>
  <c r="MJS183" i="93"/>
  <c r="MJR183" i="93"/>
  <c r="MJQ183" i="93"/>
  <c r="MJP183" i="93"/>
  <c r="MJO183" i="93"/>
  <c r="MJN183" i="93"/>
  <c r="MJM183" i="93"/>
  <c r="MJL183" i="93"/>
  <c r="MJK183" i="93"/>
  <c r="MJJ183" i="93"/>
  <c r="MJI183" i="93"/>
  <c r="MJH183" i="93"/>
  <c r="MJG183" i="93"/>
  <c r="MJF183" i="93"/>
  <c r="MJE183" i="93"/>
  <c r="MJD183" i="93"/>
  <c r="MJC183" i="93"/>
  <c r="MJB183" i="93"/>
  <c r="MJA183" i="93"/>
  <c r="MIZ183" i="93"/>
  <c r="MIY183" i="93"/>
  <c r="MIX183" i="93"/>
  <c r="MIW183" i="93"/>
  <c r="MIV183" i="93"/>
  <c r="MIU183" i="93"/>
  <c r="MIT183" i="93"/>
  <c r="MIS183" i="93"/>
  <c r="MIR183" i="93"/>
  <c r="MIQ183" i="93"/>
  <c r="MIP183" i="93"/>
  <c r="MIO183" i="93"/>
  <c r="MIN183" i="93"/>
  <c r="MIM183" i="93"/>
  <c r="MIL183" i="93"/>
  <c r="MIK183" i="93"/>
  <c r="MIJ183" i="93"/>
  <c r="MII183" i="93"/>
  <c r="MIH183" i="93"/>
  <c r="MIG183" i="93"/>
  <c r="MIF183" i="93"/>
  <c r="MIE183" i="93"/>
  <c r="MID183" i="93"/>
  <c r="MIC183" i="93"/>
  <c r="MIB183" i="93"/>
  <c r="MIA183" i="93"/>
  <c r="MHZ183" i="93"/>
  <c r="MHY183" i="93"/>
  <c r="MHX183" i="93"/>
  <c r="MHW183" i="93"/>
  <c r="MHV183" i="93"/>
  <c r="MHU183" i="93"/>
  <c r="MHT183" i="93"/>
  <c r="MHS183" i="93"/>
  <c r="MHR183" i="93"/>
  <c r="MHQ183" i="93"/>
  <c r="MHP183" i="93"/>
  <c r="MHO183" i="93"/>
  <c r="MHN183" i="93"/>
  <c r="MHM183" i="93"/>
  <c r="MHL183" i="93"/>
  <c r="MHK183" i="93"/>
  <c r="MHJ183" i="93"/>
  <c r="MHI183" i="93"/>
  <c r="MHH183" i="93"/>
  <c r="MHG183" i="93"/>
  <c r="MHF183" i="93"/>
  <c r="MHE183" i="93"/>
  <c r="MHD183" i="93"/>
  <c r="MHC183" i="93"/>
  <c r="MHB183" i="93"/>
  <c r="MHA183" i="93"/>
  <c r="MGZ183" i="93"/>
  <c r="MGY183" i="93"/>
  <c r="MGX183" i="93"/>
  <c r="MGW183" i="93"/>
  <c r="MGV183" i="93"/>
  <c r="MGU183" i="93"/>
  <c r="MGT183" i="93"/>
  <c r="MGS183" i="93"/>
  <c r="MGR183" i="93"/>
  <c r="MGQ183" i="93"/>
  <c r="MGP183" i="93"/>
  <c r="MGO183" i="93"/>
  <c r="MGN183" i="93"/>
  <c r="MGM183" i="93"/>
  <c r="MGL183" i="93"/>
  <c r="MGK183" i="93"/>
  <c r="MGJ183" i="93"/>
  <c r="MGI183" i="93"/>
  <c r="MGH183" i="93"/>
  <c r="MGG183" i="93"/>
  <c r="MGF183" i="93"/>
  <c r="MGE183" i="93"/>
  <c r="MGD183" i="93"/>
  <c r="MGC183" i="93"/>
  <c r="MGB183" i="93"/>
  <c r="MGA183" i="93"/>
  <c r="MFZ183" i="93"/>
  <c r="MFY183" i="93"/>
  <c r="MFX183" i="93"/>
  <c r="MFW183" i="93"/>
  <c r="MFV183" i="93"/>
  <c r="MFU183" i="93"/>
  <c r="MFT183" i="93"/>
  <c r="MFS183" i="93"/>
  <c r="MFR183" i="93"/>
  <c r="MFQ183" i="93"/>
  <c r="MFP183" i="93"/>
  <c r="MFO183" i="93"/>
  <c r="MFN183" i="93"/>
  <c r="MFM183" i="93"/>
  <c r="MFL183" i="93"/>
  <c r="MFK183" i="93"/>
  <c r="MFJ183" i="93"/>
  <c r="MFI183" i="93"/>
  <c r="MFH183" i="93"/>
  <c r="MFG183" i="93"/>
  <c r="MFF183" i="93"/>
  <c r="MFE183" i="93"/>
  <c r="MFD183" i="93"/>
  <c r="MFC183" i="93"/>
  <c r="MFB183" i="93"/>
  <c r="MFA183" i="93"/>
  <c r="MEZ183" i="93"/>
  <c r="MEY183" i="93"/>
  <c r="MEX183" i="93"/>
  <c r="MEW183" i="93"/>
  <c r="MEV183" i="93"/>
  <c r="MEU183" i="93"/>
  <c r="MET183" i="93"/>
  <c r="MES183" i="93"/>
  <c r="MER183" i="93"/>
  <c r="MEQ183" i="93"/>
  <c r="MEP183" i="93"/>
  <c r="MEO183" i="93"/>
  <c r="MEN183" i="93"/>
  <c r="MEM183" i="93"/>
  <c r="MEL183" i="93"/>
  <c r="MEK183" i="93"/>
  <c r="MEJ183" i="93"/>
  <c r="MEI183" i="93"/>
  <c r="MEH183" i="93"/>
  <c r="MEG183" i="93"/>
  <c r="MEF183" i="93"/>
  <c r="MEE183" i="93"/>
  <c r="MED183" i="93"/>
  <c r="MEC183" i="93"/>
  <c r="MEB183" i="93"/>
  <c r="MEA183" i="93"/>
  <c r="MDZ183" i="93"/>
  <c r="MDY183" i="93"/>
  <c r="MDX183" i="93"/>
  <c r="MDW183" i="93"/>
  <c r="MDV183" i="93"/>
  <c r="MDU183" i="93"/>
  <c r="MDT183" i="93"/>
  <c r="MDS183" i="93"/>
  <c r="MDR183" i="93"/>
  <c r="MDQ183" i="93"/>
  <c r="MDP183" i="93"/>
  <c r="MDO183" i="93"/>
  <c r="MDN183" i="93"/>
  <c r="MDM183" i="93"/>
  <c r="MDL183" i="93"/>
  <c r="MDK183" i="93"/>
  <c r="MDJ183" i="93"/>
  <c r="MDI183" i="93"/>
  <c r="MDH183" i="93"/>
  <c r="MDG183" i="93"/>
  <c r="MDF183" i="93"/>
  <c r="MDE183" i="93"/>
  <c r="MDD183" i="93"/>
  <c r="MDC183" i="93"/>
  <c r="MDB183" i="93"/>
  <c r="MDA183" i="93"/>
  <c r="MCZ183" i="93"/>
  <c r="MCY183" i="93"/>
  <c r="MCX183" i="93"/>
  <c r="MCW183" i="93"/>
  <c r="MCV183" i="93"/>
  <c r="MCU183" i="93"/>
  <c r="MCT183" i="93"/>
  <c r="MCS183" i="93"/>
  <c r="MCR183" i="93"/>
  <c r="MCQ183" i="93"/>
  <c r="MCP183" i="93"/>
  <c r="MCO183" i="93"/>
  <c r="MCN183" i="93"/>
  <c r="MCM183" i="93"/>
  <c r="MCL183" i="93"/>
  <c r="MCK183" i="93"/>
  <c r="MCJ183" i="93"/>
  <c r="MCI183" i="93"/>
  <c r="MCH183" i="93"/>
  <c r="MCG183" i="93"/>
  <c r="MCF183" i="93"/>
  <c r="MCE183" i="93"/>
  <c r="MCD183" i="93"/>
  <c r="MCC183" i="93"/>
  <c r="MCB183" i="93"/>
  <c r="MCA183" i="93"/>
  <c r="MBZ183" i="93"/>
  <c r="MBY183" i="93"/>
  <c r="MBX183" i="93"/>
  <c r="MBW183" i="93"/>
  <c r="MBV183" i="93"/>
  <c r="MBU183" i="93"/>
  <c r="MBT183" i="93"/>
  <c r="MBS183" i="93"/>
  <c r="MBR183" i="93"/>
  <c r="MBQ183" i="93"/>
  <c r="MBP183" i="93"/>
  <c r="MBO183" i="93"/>
  <c r="MBN183" i="93"/>
  <c r="MBM183" i="93"/>
  <c r="MBL183" i="93"/>
  <c r="MBK183" i="93"/>
  <c r="MBJ183" i="93"/>
  <c r="MBI183" i="93"/>
  <c r="MBH183" i="93"/>
  <c r="MBG183" i="93"/>
  <c r="MBF183" i="93"/>
  <c r="MBE183" i="93"/>
  <c r="MBD183" i="93"/>
  <c r="MBC183" i="93"/>
  <c r="MBB183" i="93"/>
  <c r="MBA183" i="93"/>
  <c r="MAZ183" i="93"/>
  <c r="MAY183" i="93"/>
  <c r="MAX183" i="93"/>
  <c r="MAW183" i="93"/>
  <c r="MAV183" i="93"/>
  <c r="MAU183" i="93"/>
  <c r="MAT183" i="93"/>
  <c r="MAS183" i="93"/>
  <c r="MAR183" i="93"/>
  <c r="MAQ183" i="93"/>
  <c r="MAP183" i="93"/>
  <c r="MAO183" i="93"/>
  <c r="MAN183" i="93"/>
  <c r="MAM183" i="93"/>
  <c r="MAL183" i="93"/>
  <c r="MAK183" i="93"/>
  <c r="MAJ183" i="93"/>
  <c r="MAI183" i="93"/>
  <c r="MAH183" i="93"/>
  <c r="MAG183" i="93"/>
  <c r="MAF183" i="93"/>
  <c r="MAE183" i="93"/>
  <c r="MAD183" i="93"/>
  <c r="MAC183" i="93"/>
  <c r="MAB183" i="93"/>
  <c r="MAA183" i="93"/>
  <c r="LZZ183" i="93"/>
  <c r="LZY183" i="93"/>
  <c r="LZX183" i="93"/>
  <c r="LZW183" i="93"/>
  <c r="LZV183" i="93"/>
  <c r="LZU183" i="93"/>
  <c r="LZT183" i="93"/>
  <c r="LZS183" i="93"/>
  <c r="LZR183" i="93"/>
  <c r="LZQ183" i="93"/>
  <c r="LZP183" i="93"/>
  <c r="LZO183" i="93"/>
  <c r="LZN183" i="93"/>
  <c r="LZM183" i="93"/>
  <c r="LZL183" i="93"/>
  <c r="LZK183" i="93"/>
  <c r="LZJ183" i="93"/>
  <c r="LZI183" i="93"/>
  <c r="LZH183" i="93"/>
  <c r="LZG183" i="93"/>
  <c r="LZF183" i="93"/>
  <c r="LZE183" i="93"/>
  <c r="LZD183" i="93"/>
  <c r="LZC183" i="93"/>
  <c r="LZB183" i="93"/>
  <c r="LZA183" i="93"/>
  <c r="LYZ183" i="93"/>
  <c r="LYY183" i="93"/>
  <c r="LYX183" i="93"/>
  <c r="LYW183" i="93"/>
  <c r="LYV183" i="93"/>
  <c r="LYU183" i="93"/>
  <c r="LYT183" i="93"/>
  <c r="LYS183" i="93"/>
  <c r="LYR183" i="93"/>
  <c r="LYQ183" i="93"/>
  <c r="LYP183" i="93"/>
  <c r="LYO183" i="93"/>
  <c r="LYN183" i="93"/>
  <c r="LYM183" i="93"/>
  <c r="LYL183" i="93"/>
  <c r="LYK183" i="93"/>
  <c r="LYJ183" i="93"/>
  <c r="LYI183" i="93"/>
  <c r="LYH183" i="93"/>
  <c r="LYG183" i="93"/>
  <c r="LYF183" i="93"/>
  <c r="LYE183" i="93"/>
  <c r="LYD183" i="93"/>
  <c r="LYC183" i="93"/>
  <c r="LYB183" i="93"/>
  <c r="LYA183" i="93"/>
  <c r="LXZ183" i="93"/>
  <c r="LXY183" i="93"/>
  <c r="LXX183" i="93"/>
  <c r="LXW183" i="93"/>
  <c r="LXV183" i="93"/>
  <c r="LXU183" i="93"/>
  <c r="LXT183" i="93"/>
  <c r="LXS183" i="93"/>
  <c r="LXR183" i="93"/>
  <c r="LXQ183" i="93"/>
  <c r="LXP183" i="93"/>
  <c r="LXO183" i="93"/>
  <c r="LXN183" i="93"/>
  <c r="LXM183" i="93"/>
  <c r="LXL183" i="93"/>
  <c r="LXK183" i="93"/>
  <c r="LXJ183" i="93"/>
  <c r="LXI183" i="93"/>
  <c r="LXH183" i="93"/>
  <c r="LXG183" i="93"/>
  <c r="LXF183" i="93"/>
  <c r="LXE183" i="93"/>
  <c r="LXD183" i="93"/>
  <c r="LXC183" i="93"/>
  <c r="LXB183" i="93"/>
  <c r="LXA183" i="93"/>
  <c r="LWZ183" i="93"/>
  <c r="LWY183" i="93"/>
  <c r="LWX183" i="93"/>
  <c r="LWW183" i="93"/>
  <c r="LWV183" i="93"/>
  <c r="LWU183" i="93"/>
  <c r="LWT183" i="93"/>
  <c r="LWS183" i="93"/>
  <c r="LWR183" i="93"/>
  <c r="LWQ183" i="93"/>
  <c r="LWP183" i="93"/>
  <c r="LWO183" i="93"/>
  <c r="LWN183" i="93"/>
  <c r="LWM183" i="93"/>
  <c r="LWL183" i="93"/>
  <c r="LWK183" i="93"/>
  <c r="LWJ183" i="93"/>
  <c r="LWI183" i="93"/>
  <c r="LWH183" i="93"/>
  <c r="LWG183" i="93"/>
  <c r="LWF183" i="93"/>
  <c r="LWE183" i="93"/>
  <c r="LWD183" i="93"/>
  <c r="LWC183" i="93"/>
  <c r="LWB183" i="93"/>
  <c r="LWA183" i="93"/>
  <c r="LVZ183" i="93"/>
  <c r="LVY183" i="93"/>
  <c r="LVX183" i="93"/>
  <c r="LVW183" i="93"/>
  <c r="LVV183" i="93"/>
  <c r="LVU183" i="93"/>
  <c r="LVT183" i="93"/>
  <c r="LVS183" i="93"/>
  <c r="LVR183" i="93"/>
  <c r="LVQ183" i="93"/>
  <c r="LVP183" i="93"/>
  <c r="LVO183" i="93"/>
  <c r="LVN183" i="93"/>
  <c r="LVM183" i="93"/>
  <c r="LVL183" i="93"/>
  <c r="LVK183" i="93"/>
  <c r="LVJ183" i="93"/>
  <c r="LVI183" i="93"/>
  <c r="LVH183" i="93"/>
  <c r="LVG183" i="93"/>
  <c r="LVF183" i="93"/>
  <c r="LVE183" i="93"/>
  <c r="LVD183" i="93"/>
  <c r="LVC183" i="93"/>
  <c r="LVB183" i="93"/>
  <c r="LVA183" i="93"/>
  <c r="LUZ183" i="93"/>
  <c r="LUY183" i="93"/>
  <c r="LUX183" i="93"/>
  <c r="LUW183" i="93"/>
  <c r="LUV183" i="93"/>
  <c r="LUU183" i="93"/>
  <c r="LUT183" i="93"/>
  <c r="LUS183" i="93"/>
  <c r="LUR183" i="93"/>
  <c r="LUQ183" i="93"/>
  <c r="LUP183" i="93"/>
  <c r="LUO183" i="93"/>
  <c r="LUN183" i="93"/>
  <c r="LUM183" i="93"/>
  <c r="LUL183" i="93"/>
  <c r="LUK183" i="93"/>
  <c r="LUJ183" i="93"/>
  <c r="LUI183" i="93"/>
  <c r="LUH183" i="93"/>
  <c r="LUG183" i="93"/>
  <c r="LUF183" i="93"/>
  <c r="LUE183" i="93"/>
  <c r="LUD183" i="93"/>
  <c r="LUC183" i="93"/>
  <c r="LUB183" i="93"/>
  <c r="LUA183" i="93"/>
  <c r="LTZ183" i="93"/>
  <c r="LTY183" i="93"/>
  <c r="LTX183" i="93"/>
  <c r="LTW183" i="93"/>
  <c r="LTV183" i="93"/>
  <c r="LTU183" i="93"/>
  <c r="LTT183" i="93"/>
  <c r="LTS183" i="93"/>
  <c r="LTR183" i="93"/>
  <c r="LTQ183" i="93"/>
  <c r="LTP183" i="93"/>
  <c r="LTO183" i="93"/>
  <c r="LTN183" i="93"/>
  <c r="LTM183" i="93"/>
  <c r="LTL183" i="93"/>
  <c r="LTK183" i="93"/>
  <c r="LTJ183" i="93"/>
  <c r="LTI183" i="93"/>
  <c r="LTH183" i="93"/>
  <c r="LTG183" i="93"/>
  <c r="LTF183" i="93"/>
  <c r="LTE183" i="93"/>
  <c r="LTD183" i="93"/>
  <c r="LTC183" i="93"/>
  <c r="LTB183" i="93"/>
  <c r="LTA183" i="93"/>
  <c r="LSZ183" i="93"/>
  <c r="LSY183" i="93"/>
  <c r="LSX183" i="93"/>
  <c r="LSW183" i="93"/>
  <c r="LSV183" i="93"/>
  <c r="LSU183" i="93"/>
  <c r="LST183" i="93"/>
  <c r="LSS183" i="93"/>
  <c r="LSR183" i="93"/>
  <c r="LSQ183" i="93"/>
  <c r="LSP183" i="93"/>
  <c r="LSO183" i="93"/>
  <c r="LSN183" i="93"/>
  <c r="LSM183" i="93"/>
  <c r="LSL183" i="93"/>
  <c r="LSK183" i="93"/>
  <c r="LSJ183" i="93"/>
  <c r="LSI183" i="93"/>
  <c r="LSH183" i="93"/>
  <c r="LSG183" i="93"/>
  <c r="LSF183" i="93"/>
  <c r="LSE183" i="93"/>
  <c r="LSD183" i="93"/>
  <c r="LSC183" i="93"/>
  <c r="LSB183" i="93"/>
  <c r="LSA183" i="93"/>
  <c r="LRZ183" i="93"/>
  <c r="LRY183" i="93"/>
  <c r="LRX183" i="93"/>
  <c r="LRW183" i="93"/>
  <c r="LRV183" i="93"/>
  <c r="LRU183" i="93"/>
  <c r="LRT183" i="93"/>
  <c r="LRS183" i="93"/>
  <c r="LRR183" i="93"/>
  <c r="LRQ183" i="93"/>
  <c r="LRP183" i="93"/>
  <c r="LRO183" i="93"/>
  <c r="LRN183" i="93"/>
  <c r="LRM183" i="93"/>
  <c r="LRL183" i="93"/>
  <c r="LRK183" i="93"/>
  <c r="LRJ183" i="93"/>
  <c r="LRI183" i="93"/>
  <c r="LRH183" i="93"/>
  <c r="LRG183" i="93"/>
  <c r="LRF183" i="93"/>
  <c r="LRE183" i="93"/>
  <c r="LRD183" i="93"/>
  <c r="LRC183" i="93"/>
  <c r="LRB183" i="93"/>
  <c r="LRA183" i="93"/>
  <c r="LQZ183" i="93"/>
  <c r="LQY183" i="93"/>
  <c r="LQX183" i="93"/>
  <c r="LQW183" i="93"/>
  <c r="LQV183" i="93"/>
  <c r="LQU183" i="93"/>
  <c r="LQT183" i="93"/>
  <c r="LQS183" i="93"/>
  <c r="LQR183" i="93"/>
  <c r="LQQ183" i="93"/>
  <c r="LQP183" i="93"/>
  <c r="LQO183" i="93"/>
  <c r="LQN183" i="93"/>
  <c r="LQM183" i="93"/>
  <c r="LQL183" i="93"/>
  <c r="LQK183" i="93"/>
  <c r="LQJ183" i="93"/>
  <c r="LQI183" i="93"/>
  <c r="LQH183" i="93"/>
  <c r="LQG183" i="93"/>
  <c r="LQF183" i="93"/>
  <c r="LQE183" i="93"/>
  <c r="LQD183" i="93"/>
  <c r="LQC183" i="93"/>
  <c r="LQB183" i="93"/>
  <c r="LQA183" i="93"/>
  <c r="LPZ183" i="93"/>
  <c r="LPY183" i="93"/>
  <c r="LPX183" i="93"/>
  <c r="LPW183" i="93"/>
  <c r="LPV183" i="93"/>
  <c r="LPU183" i="93"/>
  <c r="LPT183" i="93"/>
  <c r="LPS183" i="93"/>
  <c r="LPR183" i="93"/>
  <c r="LPQ183" i="93"/>
  <c r="LPP183" i="93"/>
  <c r="LPO183" i="93"/>
  <c r="LPN183" i="93"/>
  <c r="LPM183" i="93"/>
  <c r="LPL183" i="93"/>
  <c r="LPK183" i="93"/>
  <c r="LPJ183" i="93"/>
  <c r="LPI183" i="93"/>
  <c r="LPH183" i="93"/>
  <c r="LPG183" i="93"/>
  <c r="LPF183" i="93"/>
  <c r="LPE183" i="93"/>
  <c r="LPD183" i="93"/>
  <c r="LPC183" i="93"/>
  <c r="LPB183" i="93"/>
  <c r="LPA183" i="93"/>
  <c r="LOZ183" i="93"/>
  <c r="LOY183" i="93"/>
  <c r="LOX183" i="93"/>
  <c r="LOW183" i="93"/>
  <c r="LOV183" i="93"/>
  <c r="LOU183" i="93"/>
  <c r="LOT183" i="93"/>
  <c r="LOS183" i="93"/>
  <c r="LOR183" i="93"/>
  <c r="LOQ183" i="93"/>
  <c r="LOP183" i="93"/>
  <c r="LOO183" i="93"/>
  <c r="LON183" i="93"/>
  <c r="LOM183" i="93"/>
  <c r="LOL183" i="93"/>
  <c r="LOK183" i="93"/>
  <c r="LOJ183" i="93"/>
  <c r="LOI183" i="93"/>
  <c r="LOH183" i="93"/>
  <c r="LOG183" i="93"/>
  <c r="LOF183" i="93"/>
  <c r="LOE183" i="93"/>
  <c r="LOD183" i="93"/>
  <c r="LOC183" i="93"/>
  <c r="LOB183" i="93"/>
  <c r="LOA183" i="93"/>
  <c r="LNZ183" i="93"/>
  <c r="LNY183" i="93"/>
  <c r="LNX183" i="93"/>
  <c r="LNW183" i="93"/>
  <c r="LNV183" i="93"/>
  <c r="LNU183" i="93"/>
  <c r="LNT183" i="93"/>
  <c r="LNS183" i="93"/>
  <c r="LNR183" i="93"/>
  <c r="LNQ183" i="93"/>
  <c r="LNP183" i="93"/>
  <c r="LNO183" i="93"/>
  <c r="LNN183" i="93"/>
  <c r="LNM183" i="93"/>
  <c r="LNL183" i="93"/>
  <c r="LNK183" i="93"/>
  <c r="LNJ183" i="93"/>
  <c r="LNI183" i="93"/>
  <c r="LNH183" i="93"/>
  <c r="LNG183" i="93"/>
  <c r="LNF183" i="93"/>
  <c r="LNE183" i="93"/>
  <c r="LND183" i="93"/>
  <c r="LNC183" i="93"/>
  <c r="LNB183" i="93"/>
  <c r="LNA183" i="93"/>
  <c r="LMZ183" i="93"/>
  <c r="LMY183" i="93"/>
  <c r="LMX183" i="93"/>
  <c r="LMW183" i="93"/>
  <c r="LMV183" i="93"/>
  <c r="LMU183" i="93"/>
  <c r="LMT183" i="93"/>
  <c r="LMS183" i="93"/>
  <c r="LMR183" i="93"/>
  <c r="LMQ183" i="93"/>
  <c r="LMP183" i="93"/>
  <c r="LMO183" i="93"/>
  <c r="LMN183" i="93"/>
  <c r="LMM183" i="93"/>
  <c r="LML183" i="93"/>
  <c r="LMK183" i="93"/>
  <c r="LMJ183" i="93"/>
  <c r="LMI183" i="93"/>
  <c r="LMH183" i="93"/>
  <c r="LMG183" i="93"/>
  <c r="LMF183" i="93"/>
  <c r="LME183" i="93"/>
  <c r="LMD183" i="93"/>
  <c r="LMC183" i="93"/>
  <c r="LMB183" i="93"/>
  <c r="LMA183" i="93"/>
  <c r="LLZ183" i="93"/>
  <c r="LLY183" i="93"/>
  <c r="LLX183" i="93"/>
  <c r="LLW183" i="93"/>
  <c r="LLV183" i="93"/>
  <c r="LLU183" i="93"/>
  <c r="LLT183" i="93"/>
  <c r="LLS183" i="93"/>
  <c r="LLR183" i="93"/>
  <c r="LLQ183" i="93"/>
  <c r="LLP183" i="93"/>
  <c r="LLO183" i="93"/>
  <c r="LLN183" i="93"/>
  <c r="LLM183" i="93"/>
  <c r="LLL183" i="93"/>
  <c r="LLK183" i="93"/>
  <c r="LLJ183" i="93"/>
  <c r="LLI183" i="93"/>
  <c r="LLH183" i="93"/>
  <c r="LLG183" i="93"/>
  <c r="LLF183" i="93"/>
  <c r="LLE183" i="93"/>
  <c r="LLD183" i="93"/>
  <c r="LLC183" i="93"/>
  <c r="LLB183" i="93"/>
  <c r="LLA183" i="93"/>
  <c r="LKZ183" i="93"/>
  <c r="LKY183" i="93"/>
  <c r="LKX183" i="93"/>
  <c r="LKW183" i="93"/>
  <c r="LKV183" i="93"/>
  <c r="LKU183" i="93"/>
  <c r="LKT183" i="93"/>
  <c r="LKS183" i="93"/>
  <c r="LKR183" i="93"/>
  <c r="LKQ183" i="93"/>
  <c r="LKP183" i="93"/>
  <c r="LKO183" i="93"/>
  <c r="LKN183" i="93"/>
  <c r="LKM183" i="93"/>
  <c r="LKL183" i="93"/>
  <c r="LKK183" i="93"/>
  <c r="LKJ183" i="93"/>
  <c r="LKI183" i="93"/>
  <c r="LKH183" i="93"/>
  <c r="LKG183" i="93"/>
  <c r="LKF183" i="93"/>
  <c r="LKE183" i="93"/>
  <c r="LKD183" i="93"/>
  <c r="LKC183" i="93"/>
  <c r="LKB183" i="93"/>
  <c r="LKA183" i="93"/>
  <c r="LJZ183" i="93"/>
  <c r="LJY183" i="93"/>
  <c r="LJX183" i="93"/>
  <c r="LJW183" i="93"/>
  <c r="LJV183" i="93"/>
  <c r="LJU183" i="93"/>
  <c r="LJT183" i="93"/>
  <c r="LJS183" i="93"/>
  <c r="LJR183" i="93"/>
  <c r="LJQ183" i="93"/>
  <c r="LJP183" i="93"/>
  <c r="LJO183" i="93"/>
  <c r="LJN183" i="93"/>
  <c r="LJM183" i="93"/>
  <c r="LJL183" i="93"/>
  <c r="LJK183" i="93"/>
  <c r="LJJ183" i="93"/>
  <c r="LJI183" i="93"/>
  <c r="LJH183" i="93"/>
  <c r="LJG183" i="93"/>
  <c r="LJF183" i="93"/>
  <c r="LJE183" i="93"/>
  <c r="LJD183" i="93"/>
  <c r="LJC183" i="93"/>
  <c r="LJB183" i="93"/>
  <c r="LJA183" i="93"/>
  <c r="LIZ183" i="93"/>
  <c r="LIY183" i="93"/>
  <c r="LIX183" i="93"/>
  <c r="LIW183" i="93"/>
  <c r="LIV183" i="93"/>
  <c r="LIU183" i="93"/>
  <c r="LIT183" i="93"/>
  <c r="LIS183" i="93"/>
  <c r="LIR183" i="93"/>
  <c r="LIQ183" i="93"/>
  <c r="LIP183" i="93"/>
  <c r="LIO183" i="93"/>
  <c r="LIN183" i="93"/>
  <c r="LIM183" i="93"/>
  <c r="LIL183" i="93"/>
  <c r="LIK183" i="93"/>
  <c r="LIJ183" i="93"/>
  <c r="LII183" i="93"/>
  <c r="LIH183" i="93"/>
  <c r="LIG183" i="93"/>
  <c r="LIF183" i="93"/>
  <c r="LIE183" i="93"/>
  <c r="LID183" i="93"/>
  <c r="LIC183" i="93"/>
  <c r="LIB183" i="93"/>
  <c r="LIA183" i="93"/>
  <c r="LHZ183" i="93"/>
  <c r="LHY183" i="93"/>
  <c r="LHX183" i="93"/>
  <c r="LHW183" i="93"/>
  <c r="LHV183" i="93"/>
  <c r="LHU183" i="93"/>
  <c r="LHT183" i="93"/>
  <c r="LHS183" i="93"/>
  <c r="LHR183" i="93"/>
  <c r="LHQ183" i="93"/>
  <c r="LHP183" i="93"/>
  <c r="LHO183" i="93"/>
  <c r="LHN183" i="93"/>
  <c r="LHM183" i="93"/>
  <c r="LHL183" i="93"/>
  <c r="LHK183" i="93"/>
  <c r="LHJ183" i="93"/>
  <c r="LHI183" i="93"/>
  <c r="LHH183" i="93"/>
  <c r="LHG183" i="93"/>
  <c r="LHF183" i="93"/>
  <c r="LHE183" i="93"/>
  <c r="LHD183" i="93"/>
  <c r="LHC183" i="93"/>
  <c r="LHB183" i="93"/>
  <c r="LHA183" i="93"/>
  <c r="LGZ183" i="93"/>
  <c r="LGY183" i="93"/>
  <c r="LGX183" i="93"/>
  <c r="LGW183" i="93"/>
  <c r="LGV183" i="93"/>
  <c r="LGU183" i="93"/>
  <c r="LGT183" i="93"/>
  <c r="LGS183" i="93"/>
  <c r="LGR183" i="93"/>
  <c r="LGQ183" i="93"/>
  <c r="LGP183" i="93"/>
  <c r="LGO183" i="93"/>
  <c r="LGN183" i="93"/>
  <c r="LGM183" i="93"/>
  <c r="LGL183" i="93"/>
  <c r="LGK183" i="93"/>
  <c r="LGJ183" i="93"/>
  <c r="LGI183" i="93"/>
  <c r="LGH183" i="93"/>
  <c r="LGG183" i="93"/>
  <c r="LGF183" i="93"/>
  <c r="LGE183" i="93"/>
  <c r="LGD183" i="93"/>
  <c r="LGC183" i="93"/>
  <c r="LGB183" i="93"/>
  <c r="LGA183" i="93"/>
  <c r="LFZ183" i="93"/>
  <c r="LFY183" i="93"/>
  <c r="LFX183" i="93"/>
  <c r="LFW183" i="93"/>
  <c r="LFV183" i="93"/>
  <c r="LFU183" i="93"/>
  <c r="LFT183" i="93"/>
  <c r="LFS183" i="93"/>
  <c r="LFR183" i="93"/>
  <c r="LFQ183" i="93"/>
  <c r="LFP183" i="93"/>
  <c r="LFO183" i="93"/>
  <c r="LFN183" i="93"/>
  <c r="LFM183" i="93"/>
  <c r="LFL183" i="93"/>
  <c r="LFK183" i="93"/>
  <c r="LFJ183" i="93"/>
  <c r="LFI183" i="93"/>
  <c r="LFH183" i="93"/>
  <c r="LFG183" i="93"/>
  <c r="LFF183" i="93"/>
  <c r="LFE183" i="93"/>
  <c r="LFD183" i="93"/>
  <c r="LFC183" i="93"/>
  <c r="LFB183" i="93"/>
  <c r="LFA183" i="93"/>
  <c r="LEZ183" i="93"/>
  <c r="LEY183" i="93"/>
  <c r="LEX183" i="93"/>
  <c r="LEW183" i="93"/>
  <c r="LEV183" i="93"/>
  <c r="LEU183" i="93"/>
  <c r="LET183" i="93"/>
  <c r="LES183" i="93"/>
  <c r="LER183" i="93"/>
  <c r="LEQ183" i="93"/>
  <c r="LEP183" i="93"/>
  <c r="LEO183" i="93"/>
  <c r="LEN183" i="93"/>
  <c r="LEM183" i="93"/>
  <c r="LEL183" i="93"/>
  <c r="LEK183" i="93"/>
  <c r="LEJ183" i="93"/>
  <c r="LEI183" i="93"/>
  <c r="LEH183" i="93"/>
  <c r="LEG183" i="93"/>
  <c r="LEF183" i="93"/>
  <c r="LEE183" i="93"/>
  <c r="LED183" i="93"/>
  <c r="LEC183" i="93"/>
  <c r="LEB183" i="93"/>
  <c r="LEA183" i="93"/>
  <c r="LDZ183" i="93"/>
  <c r="LDY183" i="93"/>
  <c r="LDX183" i="93"/>
  <c r="LDW183" i="93"/>
  <c r="LDV183" i="93"/>
  <c r="LDU183" i="93"/>
  <c r="LDT183" i="93"/>
  <c r="LDS183" i="93"/>
  <c r="LDR183" i="93"/>
  <c r="LDQ183" i="93"/>
  <c r="LDP183" i="93"/>
  <c r="LDO183" i="93"/>
  <c r="LDN183" i="93"/>
  <c r="LDM183" i="93"/>
  <c r="LDL183" i="93"/>
  <c r="LDK183" i="93"/>
  <c r="LDJ183" i="93"/>
  <c r="LDI183" i="93"/>
  <c r="LDH183" i="93"/>
  <c r="LDG183" i="93"/>
  <c r="LDF183" i="93"/>
  <c r="LDE183" i="93"/>
  <c r="LDD183" i="93"/>
  <c r="LDC183" i="93"/>
  <c r="LDB183" i="93"/>
  <c r="LDA183" i="93"/>
  <c r="LCZ183" i="93"/>
  <c r="LCY183" i="93"/>
  <c r="LCX183" i="93"/>
  <c r="LCW183" i="93"/>
  <c r="LCV183" i="93"/>
  <c r="LCU183" i="93"/>
  <c r="LCT183" i="93"/>
  <c r="LCS183" i="93"/>
  <c r="LCR183" i="93"/>
  <c r="LCQ183" i="93"/>
  <c r="LCP183" i="93"/>
  <c r="LCO183" i="93"/>
  <c r="LCN183" i="93"/>
  <c r="LCM183" i="93"/>
  <c r="LCL183" i="93"/>
  <c r="LCK183" i="93"/>
  <c r="LCJ183" i="93"/>
  <c r="LCI183" i="93"/>
  <c r="LCH183" i="93"/>
  <c r="LCG183" i="93"/>
  <c r="LCF183" i="93"/>
  <c r="LCE183" i="93"/>
  <c r="LCD183" i="93"/>
  <c r="LCC183" i="93"/>
  <c r="LCB183" i="93"/>
  <c r="LCA183" i="93"/>
  <c r="LBZ183" i="93"/>
  <c r="LBY183" i="93"/>
  <c r="LBX183" i="93"/>
  <c r="LBW183" i="93"/>
  <c r="LBV183" i="93"/>
  <c r="LBU183" i="93"/>
  <c r="LBT183" i="93"/>
  <c r="LBS183" i="93"/>
  <c r="LBR183" i="93"/>
  <c r="LBQ183" i="93"/>
  <c r="LBP183" i="93"/>
  <c r="LBO183" i="93"/>
  <c r="LBN183" i="93"/>
  <c r="LBM183" i="93"/>
  <c r="LBL183" i="93"/>
  <c r="LBK183" i="93"/>
  <c r="LBJ183" i="93"/>
  <c r="LBI183" i="93"/>
  <c r="LBH183" i="93"/>
  <c r="LBG183" i="93"/>
  <c r="LBF183" i="93"/>
  <c r="LBE183" i="93"/>
  <c r="LBD183" i="93"/>
  <c r="LBC183" i="93"/>
  <c r="LBB183" i="93"/>
  <c r="LBA183" i="93"/>
  <c r="LAZ183" i="93"/>
  <c r="LAY183" i="93"/>
  <c r="LAX183" i="93"/>
  <c r="LAW183" i="93"/>
  <c r="LAV183" i="93"/>
  <c r="LAU183" i="93"/>
  <c r="LAT183" i="93"/>
  <c r="LAS183" i="93"/>
  <c r="LAR183" i="93"/>
  <c r="LAQ183" i="93"/>
  <c r="LAP183" i="93"/>
  <c r="LAO183" i="93"/>
  <c r="LAN183" i="93"/>
  <c r="LAM183" i="93"/>
  <c r="LAL183" i="93"/>
  <c r="LAK183" i="93"/>
  <c r="LAJ183" i="93"/>
  <c r="LAI183" i="93"/>
  <c r="LAH183" i="93"/>
  <c r="LAG183" i="93"/>
  <c r="LAF183" i="93"/>
  <c r="LAE183" i="93"/>
  <c r="LAD183" i="93"/>
  <c r="LAC183" i="93"/>
  <c r="LAB183" i="93"/>
  <c r="LAA183" i="93"/>
  <c r="KZZ183" i="93"/>
  <c r="KZY183" i="93"/>
  <c r="KZX183" i="93"/>
  <c r="KZW183" i="93"/>
  <c r="KZV183" i="93"/>
  <c r="KZU183" i="93"/>
  <c r="KZT183" i="93"/>
  <c r="KZS183" i="93"/>
  <c r="KZR183" i="93"/>
  <c r="KZQ183" i="93"/>
  <c r="KZP183" i="93"/>
  <c r="KZO183" i="93"/>
  <c r="KZN183" i="93"/>
  <c r="KZM183" i="93"/>
  <c r="KZL183" i="93"/>
  <c r="KZK183" i="93"/>
  <c r="KZJ183" i="93"/>
  <c r="KZI183" i="93"/>
  <c r="KZH183" i="93"/>
  <c r="KZG183" i="93"/>
  <c r="KZF183" i="93"/>
  <c r="KZE183" i="93"/>
  <c r="KZD183" i="93"/>
  <c r="KZC183" i="93"/>
  <c r="KZB183" i="93"/>
  <c r="KZA183" i="93"/>
  <c r="KYZ183" i="93"/>
  <c r="KYY183" i="93"/>
  <c r="KYX183" i="93"/>
  <c r="KYW183" i="93"/>
  <c r="KYV183" i="93"/>
  <c r="KYU183" i="93"/>
  <c r="KYT183" i="93"/>
  <c r="KYS183" i="93"/>
  <c r="KYR183" i="93"/>
  <c r="KYQ183" i="93"/>
  <c r="KYP183" i="93"/>
  <c r="KYO183" i="93"/>
  <c r="KYN183" i="93"/>
  <c r="KYM183" i="93"/>
  <c r="KYL183" i="93"/>
  <c r="KYK183" i="93"/>
  <c r="KYJ183" i="93"/>
  <c r="KYI183" i="93"/>
  <c r="KYH183" i="93"/>
  <c r="KYG183" i="93"/>
  <c r="KYF183" i="93"/>
  <c r="KYE183" i="93"/>
  <c r="KYD183" i="93"/>
  <c r="KYC183" i="93"/>
  <c r="KYB183" i="93"/>
  <c r="KYA183" i="93"/>
  <c r="KXZ183" i="93"/>
  <c r="KXY183" i="93"/>
  <c r="KXX183" i="93"/>
  <c r="KXW183" i="93"/>
  <c r="KXV183" i="93"/>
  <c r="KXU183" i="93"/>
  <c r="KXT183" i="93"/>
  <c r="KXS183" i="93"/>
  <c r="KXR183" i="93"/>
  <c r="KXQ183" i="93"/>
  <c r="KXP183" i="93"/>
  <c r="KXO183" i="93"/>
  <c r="KXN183" i="93"/>
  <c r="KXM183" i="93"/>
  <c r="KXL183" i="93"/>
  <c r="KXK183" i="93"/>
  <c r="KXJ183" i="93"/>
  <c r="KXI183" i="93"/>
  <c r="KXH183" i="93"/>
  <c r="KXG183" i="93"/>
  <c r="KXF183" i="93"/>
  <c r="KXE183" i="93"/>
  <c r="KXD183" i="93"/>
  <c r="KXC183" i="93"/>
  <c r="KXB183" i="93"/>
  <c r="KXA183" i="93"/>
  <c r="KWZ183" i="93"/>
  <c r="KWY183" i="93"/>
  <c r="KWX183" i="93"/>
  <c r="KWW183" i="93"/>
  <c r="KWV183" i="93"/>
  <c r="KWU183" i="93"/>
  <c r="KWT183" i="93"/>
  <c r="KWS183" i="93"/>
  <c r="KWR183" i="93"/>
  <c r="KWQ183" i="93"/>
  <c r="KWP183" i="93"/>
  <c r="KWO183" i="93"/>
  <c r="KWN183" i="93"/>
  <c r="KWM183" i="93"/>
  <c r="KWL183" i="93"/>
  <c r="KWK183" i="93"/>
  <c r="KWJ183" i="93"/>
  <c r="KWI183" i="93"/>
  <c r="KWH183" i="93"/>
  <c r="KWG183" i="93"/>
  <c r="KWF183" i="93"/>
  <c r="KWE183" i="93"/>
  <c r="KWD183" i="93"/>
  <c r="KWC183" i="93"/>
  <c r="KWB183" i="93"/>
  <c r="KWA183" i="93"/>
  <c r="KVZ183" i="93"/>
  <c r="KVY183" i="93"/>
  <c r="KVX183" i="93"/>
  <c r="KVW183" i="93"/>
  <c r="KVV183" i="93"/>
  <c r="KVU183" i="93"/>
  <c r="KVT183" i="93"/>
  <c r="KVS183" i="93"/>
  <c r="KVR183" i="93"/>
  <c r="KVQ183" i="93"/>
  <c r="KVP183" i="93"/>
  <c r="KVO183" i="93"/>
  <c r="KVN183" i="93"/>
  <c r="KVM183" i="93"/>
  <c r="KVL183" i="93"/>
  <c r="KVK183" i="93"/>
  <c r="KVJ183" i="93"/>
  <c r="KVI183" i="93"/>
  <c r="KVH183" i="93"/>
  <c r="KVG183" i="93"/>
  <c r="KVF183" i="93"/>
  <c r="KVE183" i="93"/>
  <c r="KVD183" i="93"/>
  <c r="KVC183" i="93"/>
  <c r="KVB183" i="93"/>
  <c r="KVA183" i="93"/>
  <c r="KUZ183" i="93"/>
  <c r="KUY183" i="93"/>
  <c r="KUX183" i="93"/>
  <c r="KUW183" i="93"/>
  <c r="KUV183" i="93"/>
  <c r="KUU183" i="93"/>
  <c r="KUT183" i="93"/>
  <c r="KUS183" i="93"/>
  <c r="KUR183" i="93"/>
  <c r="KUQ183" i="93"/>
  <c r="KUP183" i="93"/>
  <c r="KUO183" i="93"/>
  <c r="KUN183" i="93"/>
  <c r="KUM183" i="93"/>
  <c r="KUL183" i="93"/>
  <c r="KUK183" i="93"/>
  <c r="KUJ183" i="93"/>
  <c r="KUI183" i="93"/>
  <c r="KUH183" i="93"/>
  <c r="KUG183" i="93"/>
  <c r="KUF183" i="93"/>
  <c r="KUE183" i="93"/>
  <c r="KUD183" i="93"/>
  <c r="KUC183" i="93"/>
  <c r="KUB183" i="93"/>
  <c r="KUA183" i="93"/>
  <c r="KTZ183" i="93"/>
  <c r="KTY183" i="93"/>
  <c r="KTX183" i="93"/>
  <c r="KTW183" i="93"/>
  <c r="KTV183" i="93"/>
  <c r="KTU183" i="93"/>
  <c r="KTT183" i="93"/>
  <c r="KTS183" i="93"/>
  <c r="KTR183" i="93"/>
  <c r="KTQ183" i="93"/>
  <c r="KTP183" i="93"/>
  <c r="KTO183" i="93"/>
  <c r="KTN183" i="93"/>
  <c r="KTM183" i="93"/>
  <c r="KTL183" i="93"/>
  <c r="KTK183" i="93"/>
  <c r="KTJ183" i="93"/>
  <c r="KTI183" i="93"/>
  <c r="KTH183" i="93"/>
  <c r="KTG183" i="93"/>
  <c r="KTF183" i="93"/>
  <c r="KTE183" i="93"/>
  <c r="KTD183" i="93"/>
  <c r="KTC183" i="93"/>
  <c r="KTB183" i="93"/>
  <c r="KTA183" i="93"/>
  <c r="KSZ183" i="93"/>
  <c r="KSY183" i="93"/>
  <c r="KSX183" i="93"/>
  <c r="KSW183" i="93"/>
  <c r="KSV183" i="93"/>
  <c r="KSU183" i="93"/>
  <c r="KST183" i="93"/>
  <c r="KSS183" i="93"/>
  <c r="KSR183" i="93"/>
  <c r="KSQ183" i="93"/>
  <c r="KSP183" i="93"/>
  <c r="KSO183" i="93"/>
  <c r="KSN183" i="93"/>
  <c r="KSM183" i="93"/>
  <c r="KSL183" i="93"/>
  <c r="KSK183" i="93"/>
  <c r="KSJ183" i="93"/>
  <c r="KSI183" i="93"/>
  <c r="KSH183" i="93"/>
  <c r="KSG183" i="93"/>
  <c r="KSF183" i="93"/>
  <c r="KSE183" i="93"/>
  <c r="KSD183" i="93"/>
  <c r="KSC183" i="93"/>
  <c r="KSB183" i="93"/>
  <c r="KSA183" i="93"/>
  <c r="KRZ183" i="93"/>
  <c r="KRY183" i="93"/>
  <c r="KRX183" i="93"/>
  <c r="KRW183" i="93"/>
  <c r="KRV183" i="93"/>
  <c r="KRU183" i="93"/>
  <c r="KRT183" i="93"/>
  <c r="KRS183" i="93"/>
  <c r="KRR183" i="93"/>
  <c r="KRQ183" i="93"/>
  <c r="KRP183" i="93"/>
  <c r="KRO183" i="93"/>
  <c r="KRN183" i="93"/>
  <c r="KRM183" i="93"/>
  <c r="KRL183" i="93"/>
  <c r="KRK183" i="93"/>
  <c r="KRJ183" i="93"/>
  <c r="KRI183" i="93"/>
  <c r="KRH183" i="93"/>
  <c r="KRG183" i="93"/>
  <c r="KRF183" i="93"/>
  <c r="KRE183" i="93"/>
  <c r="KRD183" i="93"/>
  <c r="KRC183" i="93"/>
  <c r="KRB183" i="93"/>
  <c r="KRA183" i="93"/>
  <c r="KQZ183" i="93"/>
  <c r="KQY183" i="93"/>
  <c r="KQX183" i="93"/>
  <c r="KQW183" i="93"/>
  <c r="KQV183" i="93"/>
  <c r="KQU183" i="93"/>
  <c r="KQT183" i="93"/>
  <c r="KQS183" i="93"/>
  <c r="KQR183" i="93"/>
  <c r="KQQ183" i="93"/>
  <c r="KQP183" i="93"/>
  <c r="KQO183" i="93"/>
  <c r="KQN183" i="93"/>
  <c r="KQM183" i="93"/>
  <c r="KQL183" i="93"/>
  <c r="KQK183" i="93"/>
  <c r="KQJ183" i="93"/>
  <c r="KQI183" i="93"/>
  <c r="KQH183" i="93"/>
  <c r="KQG183" i="93"/>
  <c r="KQF183" i="93"/>
  <c r="KQE183" i="93"/>
  <c r="KQD183" i="93"/>
  <c r="KQC183" i="93"/>
  <c r="KQB183" i="93"/>
  <c r="KQA183" i="93"/>
  <c r="KPZ183" i="93"/>
  <c r="KPY183" i="93"/>
  <c r="KPX183" i="93"/>
  <c r="KPW183" i="93"/>
  <c r="KPV183" i="93"/>
  <c r="KPU183" i="93"/>
  <c r="KPT183" i="93"/>
  <c r="KPS183" i="93"/>
  <c r="KPR183" i="93"/>
  <c r="KPQ183" i="93"/>
  <c r="KPP183" i="93"/>
  <c r="KPO183" i="93"/>
  <c r="KPN183" i="93"/>
  <c r="KPM183" i="93"/>
  <c r="KPL183" i="93"/>
  <c r="KPK183" i="93"/>
  <c r="KPJ183" i="93"/>
  <c r="KPI183" i="93"/>
  <c r="KPH183" i="93"/>
  <c r="KPG183" i="93"/>
  <c r="KPF183" i="93"/>
  <c r="KPE183" i="93"/>
  <c r="KPD183" i="93"/>
  <c r="KPC183" i="93"/>
  <c r="KPB183" i="93"/>
  <c r="KPA183" i="93"/>
  <c r="KOZ183" i="93"/>
  <c r="KOY183" i="93"/>
  <c r="KOX183" i="93"/>
  <c r="KOW183" i="93"/>
  <c r="KOV183" i="93"/>
  <c r="KOU183" i="93"/>
  <c r="KOT183" i="93"/>
  <c r="KOS183" i="93"/>
  <c r="KOR183" i="93"/>
  <c r="KOQ183" i="93"/>
  <c r="KOP183" i="93"/>
  <c r="KOO183" i="93"/>
  <c r="KON183" i="93"/>
  <c r="KOM183" i="93"/>
  <c r="KOL183" i="93"/>
  <c r="KOK183" i="93"/>
  <c r="KOJ183" i="93"/>
  <c r="KOI183" i="93"/>
  <c r="KOH183" i="93"/>
  <c r="KOG183" i="93"/>
  <c r="KOF183" i="93"/>
  <c r="KOE183" i="93"/>
  <c r="KOD183" i="93"/>
  <c r="KOC183" i="93"/>
  <c r="KOB183" i="93"/>
  <c r="KOA183" i="93"/>
  <c r="KNZ183" i="93"/>
  <c r="KNY183" i="93"/>
  <c r="KNX183" i="93"/>
  <c r="KNW183" i="93"/>
  <c r="KNV183" i="93"/>
  <c r="KNU183" i="93"/>
  <c r="KNT183" i="93"/>
  <c r="KNS183" i="93"/>
  <c r="KNR183" i="93"/>
  <c r="KNQ183" i="93"/>
  <c r="KNP183" i="93"/>
  <c r="KNO183" i="93"/>
  <c r="KNN183" i="93"/>
  <c r="KNM183" i="93"/>
  <c r="KNL183" i="93"/>
  <c r="KNK183" i="93"/>
  <c r="KNJ183" i="93"/>
  <c r="KNI183" i="93"/>
  <c r="KNH183" i="93"/>
  <c r="KNG183" i="93"/>
  <c r="KNF183" i="93"/>
  <c r="KNE183" i="93"/>
  <c r="KND183" i="93"/>
  <c r="KNC183" i="93"/>
  <c r="KNB183" i="93"/>
  <c r="KNA183" i="93"/>
  <c r="KMZ183" i="93"/>
  <c r="KMY183" i="93"/>
  <c r="KMX183" i="93"/>
  <c r="KMW183" i="93"/>
  <c r="KMV183" i="93"/>
  <c r="KMU183" i="93"/>
  <c r="KMT183" i="93"/>
  <c r="KMS183" i="93"/>
  <c r="KMR183" i="93"/>
  <c r="KMQ183" i="93"/>
  <c r="KMP183" i="93"/>
  <c r="KMO183" i="93"/>
  <c r="KMN183" i="93"/>
  <c r="KMM183" i="93"/>
  <c r="KML183" i="93"/>
  <c r="KMK183" i="93"/>
  <c r="KMJ183" i="93"/>
  <c r="KMI183" i="93"/>
  <c r="KMH183" i="93"/>
  <c r="KMG183" i="93"/>
  <c r="KMF183" i="93"/>
  <c r="KME183" i="93"/>
  <c r="KMD183" i="93"/>
  <c r="KMC183" i="93"/>
  <c r="KMB183" i="93"/>
  <c r="KMA183" i="93"/>
  <c r="KLZ183" i="93"/>
  <c r="KLY183" i="93"/>
  <c r="KLX183" i="93"/>
  <c r="KLW183" i="93"/>
  <c r="KLV183" i="93"/>
  <c r="KLU183" i="93"/>
  <c r="KLT183" i="93"/>
  <c r="KLS183" i="93"/>
  <c r="KLR183" i="93"/>
  <c r="KLQ183" i="93"/>
  <c r="KLP183" i="93"/>
  <c r="KLO183" i="93"/>
  <c r="KLN183" i="93"/>
  <c r="KLM183" i="93"/>
  <c r="KLL183" i="93"/>
  <c r="KLK183" i="93"/>
  <c r="KLJ183" i="93"/>
  <c r="KLI183" i="93"/>
  <c r="KLH183" i="93"/>
  <c r="KLG183" i="93"/>
  <c r="KLF183" i="93"/>
  <c r="KLE183" i="93"/>
  <c r="KLD183" i="93"/>
  <c r="KLC183" i="93"/>
  <c r="KLB183" i="93"/>
  <c r="KLA183" i="93"/>
  <c r="KKZ183" i="93"/>
  <c r="KKY183" i="93"/>
  <c r="KKX183" i="93"/>
  <c r="KKW183" i="93"/>
  <c r="KKV183" i="93"/>
  <c r="KKU183" i="93"/>
  <c r="KKT183" i="93"/>
  <c r="KKS183" i="93"/>
  <c r="KKR183" i="93"/>
  <c r="KKQ183" i="93"/>
  <c r="KKP183" i="93"/>
  <c r="KKO183" i="93"/>
  <c r="KKN183" i="93"/>
  <c r="KKM183" i="93"/>
  <c r="KKL183" i="93"/>
  <c r="KKK183" i="93"/>
  <c r="KKJ183" i="93"/>
  <c r="KKI183" i="93"/>
  <c r="KKH183" i="93"/>
  <c r="KKG183" i="93"/>
  <c r="KKF183" i="93"/>
  <c r="KKE183" i="93"/>
  <c r="KKD183" i="93"/>
  <c r="KKC183" i="93"/>
  <c r="KKB183" i="93"/>
  <c r="KKA183" i="93"/>
  <c r="KJZ183" i="93"/>
  <c r="KJY183" i="93"/>
  <c r="KJX183" i="93"/>
  <c r="KJW183" i="93"/>
  <c r="KJV183" i="93"/>
  <c r="KJU183" i="93"/>
  <c r="KJT183" i="93"/>
  <c r="KJS183" i="93"/>
  <c r="KJR183" i="93"/>
  <c r="KJQ183" i="93"/>
  <c r="KJP183" i="93"/>
  <c r="KJO183" i="93"/>
  <c r="KJN183" i="93"/>
  <c r="KJM183" i="93"/>
  <c r="KJL183" i="93"/>
  <c r="KJK183" i="93"/>
  <c r="KJJ183" i="93"/>
  <c r="KJI183" i="93"/>
  <c r="KJH183" i="93"/>
  <c r="KJG183" i="93"/>
  <c r="KJF183" i="93"/>
  <c r="KJE183" i="93"/>
  <c r="KJD183" i="93"/>
  <c r="KJC183" i="93"/>
  <c r="KJB183" i="93"/>
  <c r="KJA183" i="93"/>
  <c r="KIZ183" i="93"/>
  <c r="KIY183" i="93"/>
  <c r="KIX183" i="93"/>
  <c r="KIW183" i="93"/>
  <c r="KIV183" i="93"/>
  <c r="KIU183" i="93"/>
  <c r="KIT183" i="93"/>
  <c r="KIS183" i="93"/>
  <c r="KIR183" i="93"/>
  <c r="KIQ183" i="93"/>
  <c r="KIP183" i="93"/>
  <c r="KIO183" i="93"/>
  <c r="KIN183" i="93"/>
  <c r="KIM183" i="93"/>
  <c r="KIL183" i="93"/>
  <c r="KIK183" i="93"/>
  <c r="KIJ183" i="93"/>
  <c r="KII183" i="93"/>
  <c r="KIH183" i="93"/>
  <c r="KIG183" i="93"/>
  <c r="KIF183" i="93"/>
  <c r="KIE183" i="93"/>
  <c r="KID183" i="93"/>
  <c r="KIC183" i="93"/>
  <c r="KIB183" i="93"/>
  <c r="KIA183" i="93"/>
  <c r="KHZ183" i="93"/>
  <c r="KHY183" i="93"/>
  <c r="KHX183" i="93"/>
  <c r="KHW183" i="93"/>
  <c r="KHV183" i="93"/>
  <c r="KHU183" i="93"/>
  <c r="KHT183" i="93"/>
  <c r="KHS183" i="93"/>
  <c r="KHR183" i="93"/>
  <c r="KHQ183" i="93"/>
  <c r="KHP183" i="93"/>
  <c r="KHO183" i="93"/>
  <c r="KHN183" i="93"/>
  <c r="KHM183" i="93"/>
  <c r="KHL183" i="93"/>
  <c r="KHK183" i="93"/>
  <c r="KHJ183" i="93"/>
  <c r="KHI183" i="93"/>
  <c r="KHH183" i="93"/>
  <c r="KHG183" i="93"/>
  <c r="KHF183" i="93"/>
  <c r="KHE183" i="93"/>
  <c r="KHD183" i="93"/>
  <c r="KHC183" i="93"/>
  <c r="KHB183" i="93"/>
  <c r="KHA183" i="93"/>
  <c r="KGZ183" i="93"/>
  <c r="KGY183" i="93"/>
  <c r="KGX183" i="93"/>
  <c r="KGW183" i="93"/>
  <c r="KGV183" i="93"/>
  <c r="KGU183" i="93"/>
  <c r="KGT183" i="93"/>
  <c r="KGS183" i="93"/>
  <c r="KGR183" i="93"/>
  <c r="KGQ183" i="93"/>
  <c r="KGP183" i="93"/>
  <c r="KGO183" i="93"/>
  <c r="KGN183" i="93"/>
  <c r="KGM183" i="93"/>
  <c r="KGL183" i="93"/>
  <c r="KGK183" i="93"/>
  <c r="KGJ183" i="93"/>
  <c r="KGI183" i="93"/>
  <c r="KGH183" i="93"/>
  <c r="KGG183" i="93"/>
  <c r="KGF183" i="93"/>
  <c r="KGE183" i="93"/>
  <c r="KGD183" i="93"/>
  <c r="KGC183" i="93"/>
  <c r="KGB183" i="93"/>
  <c r="KGA183" i="93"/>
  <c r="KFZ183" i="93"/>
  <c r="KFY183" i="93"/>
  <c r="KFX183" i="93"/>
  <c r="KFW183" i="93"/>
  <c r="KFV183" i="93"/>
  <c r="KFU183" i="93"/>
  <c r="KFT183" i="93"/>
  <c r="KFS183" i="93"/>
  <c r="KFR183" i="93"/>
  <c r="KFQ183" i="93"/>
  <c r="KFP183" i="93"/>
  <c r="KFO183" i="93"/>
  <c r="KFN183" i="93"/>
  <c r="KFM183" i="93"/>
  <c r="KFL183" i="93"/>
  <c r="KFK183" i="93"/>
  <c r="KFJ183" i="93"/>
  <c r="KFI183" i="93"/>
  <c r="KFH183" i="93"/>
  <c r="KFG183" i="93"/>
  <c r="KFF183" i="93"/>
  <c r="KFE183" i="93"/>
  <c r="KFD183" i="93"/>
  <c r="KFC183" i="93"/>
  <c r="KFB183" i="93"/>
  <c r="KFA183" i="93"/>
  <c r="KEZ183" i="93"/>
  <c r="KEY183" i="93"/>
  <c r="KEX183" i="93"/>
  <c r="KEW183" i="93"/>
  <c r="KEV183" i="93"/>
  <c r="KEU183" i="93"/>
  <c r="KET183" i="93"/>
  <c r="KES183" i="93"/>
  <c r="KER183" i="93"/>
  <c r="KEQ183" i="93"/>
  <c r="KEP183" i="93"/>
  <c r="KEO183" i="93"/>
  <c r="KEN183" i="93"/>
  <c r="KEM183" i="93"/>
  <c r="KEL183" i="93"/>
  <c r="KEK183" i="93"/>
  <c r="KEJ183" i="93"/>
  <c r="KEI183" i="93"/>
  <c r="KEH183" i="93"/>
  <c r="KEG183" i="93"/>
  <c r="KEF183" i="93"/>
  <c r="KEE183" i="93"/>
  <c r="KED183" i="93"/>
  <c r="KEC183" i="93"/>
  <c r="KEB183" i="93"/>
  <c r="KEA183" i="93"/>
  <c r="KDZ183" i="93"/>
  <c r="KDY183" i="93"/>
  <c r="KDX183" i="93"/>
  <c r="KDW183" i="93"/>
  <c r="KDV183" i="93"/>
  <c r="KDU183" i="93"/>
  <c r="KDT183" i="93"/>
  <c r="KDS183" i="93"/>
  <c r="KDR183" i="93"/>
  <c r="KDQ183" i="93"/>
  <c r="KDP183" i="93"/>
  <c r="KDO183" i="93"/>
  <c r="KDN183" i="93"/>
  <c r="KDM183" i="93"/>
  <c r="KDL183" i="93"/>
  <c r="KDK183" i="93"/>
  <c r="KDJ183" i="93"/>
  <c r="KDI183" i="93"/>
  <c r="KDH183" i="93"/>
  <c r="KDG183" i="93"/>
  <c r="KDF183" i="93"/>
  <c r="KDE183" i="93"/>
  <c r="KDD183" i="93"/>
  <c r="KDC183" i="93"/>
  <c r="KDB183" i="93"/>
  <c r="KDA183" i="93"/>
  <c r="KCZ183" i="93"/>
  <c r="KCY183" i="93"/>
  <c r="KCX183" i="93"/>
  <c r="KCW183" i="93"/>
  <c r="KCV183" i="93"/>
  <c r="KCU183" i="93"/>
  <c r="KCT183" i="93"/>
  <c r="KCS183" i="93"/>
  <c r="KCR183" i="93"/>
  <c r="KCQ183" i="93"/>
  <c r="KCP183" i="93"/>
  <c r="KCO183" i="93"/>
  <c r="KCN183" i="93"/>
  <c r="KCM183" i="93"/>
  <c r="KCL183" i="93"/>
  <c r="KCK183" i="93"/>
  <c r="KCJ183" i="93"/>
  <c r="KCI183" i="93"/>
  <c r="KCH183" i="93"/>
  <c r="KCG183" i="93"/>
  <c r="KCF183" i="93"/>
  <c r="KCE183" i="93"/>
  <c r="KCD183" i="93"/>
  <c r="KCC183" i="93"/>
  <c r="KCB183" i="93"/>
  <c r="KCA183" i="93"/>
  <c r="KBZ183" i="93"/>
  <c r="KBY183" i="93"/>
  <c r="KBX183" i="93"/>
  <c r="KBW183" i="93"/>
  <c r="KBV183" i="93"/>
  <c r="KBU183" i="93"/>
  <c r="KBT183" i="93"/>
  <c r="KBS183" i="93"/>
  <c r="KBR183" i="93"/>
  <c r="KBQ183" i="93"/>
  <c r="KBP183" i="93"/>
  <c r="KBO183" i="93"/>
  <c r="KBN183" i="93"/>
  <c r="KBM183" i="93"/>
  <c r="KBL183" i="93"/>
  <c r="KBK183" i="93"/>
  <c r="KBJ183" i="93"/>
  <c r="KBI183" i="93"/>
  <c r="KBH183" i="93"/>
  <c r="KBG183" i="93"/>
  <c r="KBF183" i="93"/>
  <c r="KBE183" i="93"/>
  <c r="KBD183" i="93"/>
  <c r="KBC183" i="93"/>
  <c r="KBB183" i="93"/>
  <c r="KBA183" i="93"/>
  <c r="KAZ183" i="93"/>
  <c r="KAY183" i="93"/>
  <c r="KAX183" i="93"/>
  <c r="KAW183" i="93"/>
  <c r="KAV183" i="93"/>
  <c r="KAU183" i="93"/>
  <c r="KAT183" i="93"/>
  <c r="KAS183" i="93"/>
  <c r="KAR183" i="93"/>
  <c r="KAQ183" i="93"/>
  <c r="KAP183" i="93"/>
  <c r="KAO183" i="93"/>
  <c r="KAN183" i="93"/>
  <c r="KAM183" i="93"/>
  <c r="KAL183" i="93"/>
  <c r="KAK183" i="93"/>
  <c r="KAJ183" i="93"/>
  <c r="KAI183" i="93"/>
  <c r="KAH183" i="93"/>
  <c r="KAG183" i="93"/>
  <c r="KAF183" i="93"/>
  <c r="KAE183" i="93"/>
  <c r="KAD183" i="93"/>
  <c r="KAC183" i="93"/>
  <c r="KAB183" i="93"/>
  <c r="KAA183" i="93"/>
  <c r="JZZ183" i="93"/>
  <c r="JZY183" i="93"/>
  <c r="JZX183" i="93"/>
  <c r="JZW183" i="93"/>
  <c r="JZV183" i="93"/>
  <c r="JZU183" i="93"/>
  <c r="JZT183" i="93"/>
  <c r="JZS183" i="93"/>
  <c r="JZR183" i="93"/>
  <c r="JZQ183" i="93"/>
  <c r="JZP183" i="93"/>
  <c r="JZO183" i="93"/>
  <c r="JZN183" i="93"/>
  <c r="JZM183" i="93"/>
  <c r="JZL183" i="93"/>
  <c r="JZK183" i="93"/>
  <c r="JZJ183" i="93"/>
  <c r="JZI183" i="93"/>
  <c r="JZH183" i="93"/>
  <c r="JZG183" i="93"/>
  <c r="JZF183" i="93"/>
  <c r="JZE183" i="93"/>
  <c r="JZD183" i="93"/>
  <c r="JZC183" i="93"/>
  <c r="JZB183" i="93"/>
  <c r="JZA183" i="93"/>
  <c r="JYZ183" i="93"/>
  <c r="JYY183" i="93"/>
  <c r="JYX183" i="93"/>
  <c r="JYW183" i="93"/>
  <c r="JYV183" i="93"/>
  <c r="JYU183" i="93"/>
  <c r="JYT183" i="93"/>
  <c r="JYS183" i="93"/>
  <c r="JYR183" i="93"/>
  <c r="JYQ183" i="93"/>
  <c r="JYP183" i="93"/>
  <c r="JYO183" i="93"/>
  <c r="JYN183" i="93"/>
  <c r="JYM183" i="93"/>
  <c r="JYL183" i="93"/>
  <c r="JYK183" i="93"/>
  <c r="JYJ183" i="93"/>
  <c r="JYI183" i="93"/>
  <c r="JYH183" i="93"/>
  <c r="JYG183" i="93"/>
  <c r="JYF183" i="93"/>
  <c r="JYE183" i="93"/>
  <c r="JYD183" i="93"/>
  <c r="JYC183" i="93"/>
  <c r="JYB183" i="93"/>
  <c r="JYA183" i="93"/>
  <c r="JXZ183" i="93"/>
  <c r="JXY183" i="93"/>
  <c r="JXX183" i="93"/>
  <c r="JXW183" i="93"/>
  <c r="JXV183" i="93"/>
  <c r="JXU183" i="93"/>
  <c r="JXT183" i="93"/>
  <c r="JXS183" i="93"/>
  <c r="JXR183" i="93"/>
  <c r="JXQ183" i="93"/>
  <c r="JXP183" i="93"/>
  <c r="JXO183" i="93"/>
  <c r="JXN183" i="93"/>
  <c r="JXM183" i="93"/>
  <c r="JXL183" i="93"/>
  <c r="JXK183" i="93"/>
  <c r="JXJ183" i="93"/>
  <c r="JXI183" i="93"/>
  <c r="JXH183" i="93"/>
  <c r="JXG183" i="93"/>
  <c r="JXF183" i="93"/>
  <c r="JXE183" i="93"/>
  <c r="JXD183" i="93"/>
  <c r="JXC183" i="93"/>
  <c r="JXB183" i="93"/>
  <c r="JXA183" i="93"/>
  <c r="JWZ183" i="93"/>
  <c r="JWY183" i="93"/>
  <c r="JWX183" i="93"/>
  <c r="JWW183" i="93"/>
  <c r="JWV183" i="93"/>
  <c r="JWU183" i="93"/>
  <c r="JWT183" i="93"/>
  <c r="JWS183" i="93"/>
  <c r="JWR183" i="93"/>
  <c r="JWQ183" i="93"/>
  <c r="JWP183" i="93"/>
  <c r="JWO183" i="93"/>
  <c r="JWN183" i="93"/>
  <c r="JWM183" i="93"/>
  <c r="JWL183" i="93"/>
  <c r="JWK183" i="93"/>
  <c r="JWJ183" i="93"/>
  <c r="JWI183" i="93"/>
  <c r="JWH183" i="93"/>
  <c r="JWG183" i="93"/>
  <c r="JWF183" i="93"/>
  <c r="JWE183" i="93"/>
  <c r="JWD183" i="93"/>
  <c r="JWC183" i="93"/>
  <c r="JWB183" i="93"/>
  <c r="JWA183" i="93"/>
  <c r="JVZ183" i="93"/>
  <c r="JVY183" i="93"/>
  <c r="JVX183" i="93"/>
  <c r="JVW183" i="93"/>
  <c r="JVV183" i="93"/>
  <c r="JVU183" i="93"/>
  <c r="JVT183" i="93"/>
  <c r="JVS183" i="93"/>
  <c r="JVR183" i="93"/>
  <c r="JVQ183" i="93"/>
  <c r="JVP183" i="93"/>
  <c r="JVO183" i="93"/>
  <c r="JVN183" i="93"/>
  <c r="JVM183" i="93"/>
  <c r="JVL183" i="93"/>
  <c r="JVK183" i="93"/>
  <c r="JVJ183" i="93"/>
  <c r="JVI183" i="93"/>
  <c r="JVH183" i="93"/>
  <c r="JVG183" i="93"/>
  <c r="JVF183" i="93"/>
  <c r="JVE183" i="93"/>
  <c r="JVD183" i="93"/>
  <c r="JVC183" i="93"/>
  <c r="JVB183" i="93"/>
  <c r="JVA183" i="93"/>
  <c r="JUZ183" i="93"/>
  <c r="JUY183" i="93"/>
  <c r="JUX183" i="93"/>
  <c r="JUW183" i="93"/>
  <c r="JUV183" i="93"/>
  <c r="JUU183" i="93"/>
  <c r="JUT183" i="93"/>
  <c r="JUS183" i="93"/>
  <c r="JUR183" i="93"/>
  <c r="JUQ183" i="93"/>
  <c r="JUP183" i="93"/>
  <c r="JUO183" i="93"/>
  <c r="JUN183" i="93"/>
  <c r="JUM183" i="93"/>
  <c r="JUL183" i="93"/>
  <c r="JUK183" i="93"/>
  <c r="JUJ183" i="93"/>
  <c r="JUI183" i="93"/>
  <c r="JUH183" i="93"/>
  <c r="JUG183" i="93"/>
  <c r="JUF183" i="93"/>
  <c r="JUE183" i="93"/>
  <c r="JUD183" i="93"/>
  <c r="JUC183" i="93"/>
  <c r="JUB183" i="93"/>
  <c r="JUA183" i="93"/>
  <c r="JTZ183" i="93"/>
  <c r="JTY183" i="93"/>
  <c r="JTX183" i="93"/>
  <c r="JTW183" i="93"/>
  <c r="JTV183" i="93"/>
  <c r="JTU183" i="93"/>
  <c r="JTT183" i="93"/>
  <c r="JTS183" i="93"/>
  <c r="JTR183" i="93"/>
  <c r="JTQ183" i="93"/>
  <c r="JTP183" i="93"/>
  <c r="JTO183" i="93"/>
  <c r="JTN183" i="93"/>
  <c r="JTM183" i="93"/>
  <c r="JTL183" i="93"/>
  <c r="JTK183" i="93"/>
  <c r="JTJ183" i="93"/>
  <c r="JTI183" i="93"/>
  <c r="JTH183" i="93"/>
  <c r="JTG183" i="93"/>
  <c r="JTF183" i="93"/>
  <c r="JTE183" i="93"/>
  <c r="JTD183" i="93"/>
  <c r="JTC183" i="93"/>
  <c r="JTB183" i="93"/>
  <c r="JTA183" i="93"/>
  <c r="JSZ183" i="93"/>
  <c r="JSY183" i="93"/>
  <c r="JSX183" i="93"/>
  <c r="JSW183" i="93"/>
  <c r="JSV183" i="93"/>
  <c r="JSU183" i="93"/>
  <c r="JST183" i="93"/>
  <c r="JSS183" i="93"/>
  <c r="JSR183" i="93"/>
  <c r="JSQ183" i="93"/>
  <c r="JSP183" i="93"/>
  <c r="JSO183" i="93"/>
  <c r="JSN183" i="93"/>
  <c r="JSM183" i="93"/>
  <c r="JSL183" i="93"/>
  <c r="JSK183" i="93"/>
  <c r="JSJ183" i="93"/>
  <c r="JSI183" i="93"/>
  <c r="JSH183" i="93"/>
  <c r="JSG183" i="93"/>
  <c r="JSF183" i="93"/>
  <c r="JSE183" i="93"/>
  <c r="JSD183" i="93"/>
  <c r="JSC183" i="93"/>
  <c r="JSB183" i="93"/>
  <c r="JSA183" i="93"/>
  <c r="JRZ183" i="93"/>
  <c r="JRY183" i="93"/>
  <c r="JRX183" i="93"/>
  <c r="JRW183" i="93"/>
  <c r="JRV183" i="93"/>
  <c r="JRU183" i="93"/>
  <c r="JRT183" i="93"/>
  <c r="JRS183" i="93"/>
  <c r="JRR183" i="93"/>
  <c r="JRQ183" i="93"/>
  <c r="JRP183" i="93"/>
  <c r="JRO183" i="93"/>
  <c r="JRN183" i="93"/>
  <c r="JRM183" i="93"/>
  <c r="JRL183" i="93"/>
  <c r="JRK183" i="93"/>
  <c r="JRJ183" i="93"/>
  <c r="JRI183" i="93"/>
  <c r="JRH183" i="93"/>
  <c r="JRG183" i="93"/>
  <c r="JRF183" i="93"/>
  <c r="JRE183" i="93"/>
  <c r="JRD183" i="93"/>
  <c r="JRC183" i="93"/>
  <c r="JRB183" i="93"/>
  <c r="JRA183" i="93"/>
  <c r="JQZ183" i="93"/>
  <c r="JQY183" i="93"/>
  <c r="JQX183" i="93"/>
  <c r="JQW183" i="93"/>
  <c r="JQV183" i="93"/>
  <c r="JQU183" i="93"/>
  <c r="JQT183" i="93"/>
  <c r="JQS183" i="93"/>
  <c r="JQR183" i="93"/>
  <c r="JQQ183" i="93"/>
  <c r="JQP183" i="93"/>
  <c r="JQO183" i="93"/>
  <c r="JQN183" i="93"/>
  <c r="JQM183" i="93"/>
  <c r="JQL183" i="93"/>
  <c r="JQK183" i="93"/>
  <c r="JQJ183" i="93"/>
  <c r="JQI183" i="93"/>
  <c r="JQH183" i="93"/>
  <c r="JQG183" i="93"/>
  <c r="JQF183" i="93"/>
  <c r="JQE183" i="93"/>
  <c r="JQD183" i="93"/>
  <c r="JQC183" i="93"/>
  <c r="JQB183" i="93"/>
  <c r="JQA183" i="93"/>
  <c r="JPZ183" i="93"/>
  <c r="JPY183" i="93"/>
  <c r="JPX183" i="93"/>
  <c r="JPW183" i="93"/>
  <c r="JPV183" i="93"/>
  <c r="JPU183" i="93"/>
  <c r="JPT183" i="93"/>
  <c r="JPS183" i="93"/>
  <c r="JPR183" i="93"/>
  <c r="JPQ183" i="93"/>
  <c r="JPP183" i="93"/>
  <c r="JPO183" i="93"/>
  <c r="JPN183" i="93"/>
  <c r="JPM183" i="93"/>
  <c r="JPL183" i="93"/>
  <c r="JPK183" i="93"/>
  <c r="JPJ183" i="93"/>
  <c r="JPI183" i="93"/>
  <c r="JPH183" i="93"/>
  <c r="JPG183" i="93"/>
  <c r="JPF183" i="93"/>
  <c r="JPE183" i="93"/>
  <c r="JPD183" i="93"/>
  <c r="JPC183" i="93"/>
  <c r="JPB183" i="93"/>
  <c r="JPA183" i="93"/>
  <c r="JOZ183" i="93"/>
  <c r="JOY183" i="93"/>
  <c r="JOX183" i="93"/>
  <c r="JOW183" i="93"/>
  <c r="JOV183" i="93"/>
  <c r="JOU183" i="93"/>
  <c r="JOT183" i="93"/>
  <c r="JOS183" i="93"/>
  <c r="JOR183" i="93"/>
  <c r="JOQ183" i="93"/>
  <c r="JOP183" i="93"/>
  <c r="JOO183" i="93"/>
  <c r="JON183" i="93"/>
  <c r="JOM183" i="93"/>
  <c r="JOL183" i="93"/>
  <c r="JOK183" i="93"/>
  <c r="JOJ183" i="93"/>
  <c r="JOI183" i="93"/>
  <c r="JOH183" i="93"/>
  <c r="JOG183" i="93"/>
  <c r="JOF183" i="93"/>
  <c r="JOE183" i="93"/>
  <c r="JOD183" i="93"/>
  <c r="JOC183" i="93"/>
  <c r="JOB183" i="93"/>
  <c r="JOA183" i="93"/>
  <c r="JNZ183" i="93"/>
  <c r="JNY183" i="93"/>
  <c r="JNX183" i="93"/>
  <c r="JNW183" i="93"/>
  <c r="JNV183" i="93"/>
  <c r="JNU183" i="93"/>
  <c r="JNT183" i="93"/>
  <c r="JNS183" i="93"/>
  <c r="JNR183" i="93"/>
  <c r="JNQ183" i="93"/>
  <c r="JNP183" i="93"/>
  <c r="JNO183" i="93"/>
  <c r="JNN183" i="93"/>
  <c r="JNM183" i="93"/>
  <c r="JNL183" i="93"/>
  <c r="JNK183" i="93"/>
  <c r="JNJ183" i="93"/>
  <c r="JNI183" i="93"/>
  <c r="JNH183" i="93"/>
  <c r="JNG183" i="93"/>
  <c r="JNF183" i="93"/>
  <c r="JNE183" i="93"/>
  <c r="JND183" i="93"/>
  <c r="JNC183" i="93"/>
  <c r="JNB183" i="93"/>
  <c r="JNA183" i="93"/>
  <c r="JMZ183" i="93"/>
  <c r="JMY183" i="93"/>
  <c r="JMX183" i="93"/>
  <c r="JMW183" i="93"/>
  <c r="JMV183" i="93"/>
  <c r="JMU183" i="93"/>
  <c r="JMT183" i="93"/>
  <c r="JMS183" i="93"/>
  <c r="JMR183" i="93"/>
  <c r="JMQ183" i="93"/>
  <c r="JMP183" i="93"/>
  <c r="JMO183" i="93"/>
  <c r="JMN183" i="93"/>
  <c r="JMM183" i="93"/>
  <c r="JML183" i="93"/>
  <c r="JMK183" i="93"/>
  <c r="JMJ183" i="93"/>
  <c r="JMI183" i="93"/>
  <c r="JMH183" i="93"/>
  <c r="JMG183" i="93"/>
  <c r="JMF183" i="93"/>
  <c r="JME183" i="93"/>
  <c r="JMD183" i="93"/>
  <c r="JMC183" i="93"/>
  <c r="JMB183" i="93"/>
  <c r="JMA183" i="93"/>
  <c r="JLZ183" i="93"/>
  <c r="JLY183" i="93"/>
  <c r="JLX183" i="93"/>
  <c r="JLW183" i="93"/>
  <c r="JLV183" i="93"/>
  <c r="JLU183" i="93"/>
  <c r="JLT183" i="93"/>
  <c r="JLS183" i="93"/>
  <c r="JLR183" i="93"/>
  <c r="JLQ183" i="93"/>
  <c r="JLP183" i="93"/>
  <c r="JLO183" i="93"/>
  <c r="JLN183" i="93"/>
  <c r="JLM183" i="93"/>
  <c r="JLL183" i="93"/>
  <c r="JLK183" i="93"/>
  <c r="JLJ183" i="93"/>
  <c r="JLI183" i="93"/>
  <c r="JLH183" i="93"/>
  <c r="JLG183" i="93"/>
  <c r="JLF183" i="93"/>
  <c r="JLE183" i="93"/>
  <c r="JLD183" i="93"/>
  <c r="JLC183" i="93"/>
  <c r="JLB183" i="93"/>
  <c r="JLA183" i="93"/>
  <c r="JKZ183" i="93"/>
  <c r="JKY183" i="93"/>
  <c r="JKX183" i="93"/>
  <c r="JKW183" i="93"/>
  <c r="JKV183" i="93"/>
  <c r="JKU183" i="93"/>
  <c r="JKT183" i="93"/>
  <c r="JKS183" i="93"/>
  <c r="JKR183" i="93"/>
  <c r="JKQ183" i="93"/>
  <c r="JKP183" i="93"/>
  <c r="JKO183" i="93"/>
  <c r="JKN183" i="93"/>
  <c r="JKM183" i="93"/>
  <c r="JKL183" i="93"/>
  <c r="JKK183" i="93"/>
  <c r="JKJ183" i="93"/>
  <c r="JKI183" i="93"/>
  <c r="JKH183" i="93"/>
  <c r="JKG183" i="93"/>
  <c r="JKF183" i="93"/>
  <c r="JKE183" i="93"/>
  <c r="JKD183" i="93"/>
  <c r="JKC183" i="93"/>
  <c r="JKB183" i="93"/>
  <c r="JKA183" i="93"/>
  <c r="JJZ183" i="93"/>
  <c r="JJY183" i="93"/>
  <c r="JJX183" i="93"/>
  <c r="JJW183" i="93"/>
  <c r="JJV183" i="93"/>
  <c r="JJU183" i="93"/>
  <c r="JJT183" i="93"/>
  <c r="JJS183" i="93"/>
  <c r="JJR183" i="93"/>
  <c r="JJQ183" i="93"/>
  <c r="JJP183" i="93"/>
  <c r="JJO183" i="93"/>
  <c r="JJN183" i="93"/>
  <c r="JJM183" i="93"/>
  <c r="JJL183" i="93"/>
  <c r="JJK183" i="93"/>
  <c r="JJJ183" i="93"/>
  <c r="JJI183" i="93"/>
  <c r="JJH183" i="93"/>
  <c r="JJG183" i="93"/>
  <c r="JJF183" i="93"/>
  <c r="JJE183" i="93"/>
  <c r="JJD183" i="93"/>
  <c r="JJC183" i="93"/>
  <c r="JJB183" i="93"/>
  <c r="JJA183" i="93"/>
  <c r="JIZ183" i="93"/>
  <c r="JIY183" i="93"/>
  <c r="JIX183" i="93"/>
  <c r="JIW183" i="93"/>
  <c r="JIV183" i="93"/>
  <c r="JIU183" i="93"/>
  <c r="JIT183" i="93"/>
  <c r="JIS183" i="93"/>
  <c r="JIR183" i="93"/>
  <c r="JIQ183" i="93"/>
  <c r="JIP183" i="93"/>
  <c r="JIO183" i="93"/>
  <c r="JIN183" i="93"/>
  <c r="JIM183" i="93"/>
  <c r="JIL183" i="93"/>
  <c r="JIK183" i="93"/>
  <c r="JIJ183" i="93"/>
  <c r="JII183" i="93"/>
  <c r="JIH183" i="93"/>
  <c r="JIG183" i="93"/>
  <c r="JIF183" i="93"/>
  <c r="JIE183" i="93"/>
  <c r="JID183" i="93"/>
  <c r="JIC183" i="93"/>
  <c r="JIB183" i="93"/>
  <c r="JIA183" i="93"/>
  <c r="JHZ183" i="93"/>
  <c r="JHY183" i="93"/>
  <c r="JHX183" i="93"/>
  <c r="JHW183" i="93"/>
  <c r="JHV183" i="93"/>
  <c r="JHU183" i="93"/>
  <c r="JHT183" i="93"/>
  <c r="JHS183" i="93"/>
  <c r="JHR183" i="93"/>
  <c r="JHQ183" i="93"/>
  <c r="JHP183" i="93"/>
  <c r="JHO183" i="93"/>
  <c r="JHN183" i="93"/>
  <c r="JHM183" i="93"/>
  <c r="JHL183" i="93"/>
  <c r="JHK183" i="93"/>
  <c r="JHJ183" i="93"/>
  <c r="JHI183" i="93"/>
  <c r="JHH183" i="93"/>
  <c r="JHG183" i="93"/>
  <c r="JHF183" i="93"/>
  <c r="JHE183" i="93"/>
  <c r="JHD183" i="93"/>
  <c r="JHC183" i="93"/>
  <c r="JHB183" i="93"/>
  <c r="JHA183" i="93"/>
  <c r="JGZ183" i="93"/>
  <c r="JGY183" i="93"/>
  <c r="JGX183" i="93"/>
  <c r="JGW183" i="93"/>
  <c r="JGV183" i="93"/>
  <c r="JGU183" i="93"/>
  <c r="JGT183" i="93"/>
  <c r="JGS183" i="93"/>
  <c r="JGR183" i="93"/>
  <c r="JGQ183" i="93"/>
  <c r="JGP183" i="93"/>
  <c r="JGO183" i="93"/>
  <c r="JGN183" i="93"/>
  <c r="JGM183" i="93"/>
  <c r="JGL183" i="93"/>
  <c r="JGK183" i="93"/>
  <c r="JGJ183" i="93"/>
  <c r="JGI183" i="93"/>
  <c r="JGH183" i="93"/>
  <c r="JGG183" i="93"/>
  <c r="JGF183" i="93"/>
  <c r="JGE183" i="93"/>
  <c r="JGD183" i="93"/>
  <c r="JGC183" i="93"/>
  <c r="JGB183" i="93"/>
  <c r="JGA183" i="93"/>
  <c r="JFZ183" i="93"/>
  <c r="JFY183" i="93"/>
  <c r="JFX183" i="93"/>
  <c r="JFW183" i="93"/>
  <c r="JFV183" i="93"/>
  <c r="JFU183" i="93"/>
  <c r="JFT183" i="93"/>
  <c r="JFS183" i="93"/>
  <c r="JFR183" i="93"/>
  <c r="JFQ183" i="93"/>
  <c r="JFP183" i="93"/>
  <c r="JFO183" i="93"/>
  <c r="JFN183" i="93"/>
  <c r="JFM183" i="93"/>
  <c r="JFL183" i="93"/>
  <c r="JFK183" i="93"/>
  <c r="JFJ183" i="93"/>
  <c r="JFI183" i="93"/>
  <c r="JFH183" i="93"/>
  <c r="JFG183" i="93"/>
  <c r="JFF183" i="93"/>
  <c r="JFE183" i="93"/>
  <c r="JFD183" i="93"/>
  <c r="JFC183" i="93"/>
  <c r="JFB183" i="93"/>
  <c r="JFA183" i="93"/>
  <c r="JEZ183" i="93"/>
  <c r="JEY183" i="93"/>
  <c r="JEX183" i="93"/>
  <c r="JEW183" i="93"/>
  <c r="JEV183" i="93"/>
  <c r="JEU183" i="93"/>
  <c r="JET183" i="93"/>
  <c r="JES183" i="93"/>
  <c r="JER183" i="93"/>
  <c r="JEQ183" i="93"/>
  <c r="JEP183" i="93"/>
  <c r="JEO183" i="93"/>
  <c r="JEN183" i="93"/>
  <c r="JEM183" i="93"/>
  <c r="JEL183" i="93"/>
  <c r="JEK183" i="93"/>
  <c r="JEJ183" i="93"/>
  <c r="JEI183" i="93"/>
  <c r="JEH183" i="93"/>
  <c r="JEG183" i="93"/>
  <c r="JEF183" i="93"/>
  <c r="JEE183" i="93"/>
  <c r="JED183" i="93"/>
  <c r="JEC183" i="93"/>
  <c r="JEB183" i="93"/>
  <c r="JEA183" i="93"/>
  <c r="JDZ183" i="93"/>
  <c r="JDY183" i="93"/>
  <c r="JDX183" i="93"/>
  <c r="JDW183" i="93"/>
  <c r="JDV183" i="93"/>
  <c r="JDU183" i="93"/>
  <c r="JDT183" i="93"/>
  <c r="JDS183" i="93"/>
  <c r="JDR183" i="93"/>
  <c r="JDQ183" i="93"/>
  <c r="JDP183" i="93"/>
  <c r="JDO183" i="93"/>
  <c r="JDN183" i="93"/>
  <c r="JDM183" i="93"/>
  <c r="JDL183" i="93"/>
  <c r="JDK183" i="93"/>
  <c r="JDJ183" i="93"/>
  <c r="JDI183" i="93"/>
  <c r="JDH183" i="93"/>
  <c r="JDG183" i="93"/>
  <c r="JDF183" i="93"/>
  <c r="JDE183" i="93"/>
  <c r="JDD183" i="93"/>
  <c r="JDC183" i="93"/>
  <c r="JDB183" i="93"/>
  <c r="JDA183" i="93"/>
  <c r="JCZ183" i="93"/>
  <c r="JCY183" i="93"/>
  <c r="JCX183" i="93"/>
  <c r="JCW183" i="93"/>
  <c r="JCV183" i="93"/>
  <c r="JCU183" i="93"/>
  <c r="JCT183" i="93"/>
  <c r="JCS183" i="93"/>
  <c r="JCR183" i="93"/>
  <c r="JCQ183" i="93"/>
  <c r="JCP183" i="93"/>
  <c r="JCO183" i="93"/>
  <c r="JCN183" i="93"/>
  <c r="JCM183" i="93"/>
  <c r="JCL183" i="93"/>
  <c r="JCK183" i="93"/>
  <c r="JCJ183" i="93"/>
  <c r="JCI183" i="93"/>
  <c r="JCH183" i="93"/>
  <c r="JCG183" i="93"/>
  <c r="JCF183" i="93"/>
  <c r="JCE183" i="93"/>
  <c r="JCD183" i="93"/>
  <c r="JCC183" i="93"/>
  <c r="JCB183" i="93"/>
  <c r="JCA183" i="93"/>
  <c r="JBZ183" i="93"/>
  <c r="JBY183" i="93"/>
  <c r="JBX183" i="93"/>
  <c r="JBW183" i="93"/>
  <c r="JBV183" i="93"/>
  <c r="JBU183" i="93"/>
  <c r="JBT183" i="93"/>
  <c r="JBS183" i="93"/>
  <c r="JBR183" i="93"/>
  <c r="JBQ183" i="93"/>
  <c r="JBP183" i="93"/>
  <c r="JBO183" i="93"/>
  <c r="JBN183" i="93"/>
  <c r="JBM183" i="93"/>
  <c r="JBL183" i="93"/>
  <c r="JBK183" i="93"/>
  <c r="JBJ183" i="93"/>
  <c r="JBI183" i="93"/>
  <c r="JBH183" i="93"/>
  <c r="JBG183" i="93"/>
  <c r="JBF183" i="93"/>
  <c r="JBE183" i="93"/>
  <c r="JBD183" i="93"/>
  <c r="JBC183" i="93"/>
  <c r="JBB183" i="93"/>
  <c r="JBA183" i="93"/>
  <c r="JAZ183" i="93"/>
  <c r="JAY183" i="93"/>
  <c r="JAX183" i="93"/>
  <c r="JAW183" i="93"/>
  <c r="JAV183" i="93"/>
  <c r="JAU183" i="93"/>
  <c r="JAT183" i="93"/>
  <c r="JAS183" i="93"/>
  <c r="JAR183" i="93"/>
  <c r="JAQ183" i="93"/>
  <c r="JAP183" i="93"/>
  <c r="JAO183" i="93"/>
  <c r="JAN183" i="93"/>
  <c r="JAM183" i="93"/>
  <c r="JAL183" i="93"/>
  <c r="JAK183" i="93"/>
  <c r="JAJ183" i="93"/>
  <c r="JAI183" i="93"/>
  <c r="JAH183" i="93"/>
  <c r="JAG183" i="93"/>
  <c r="JAF183" i="93"/>
  <c r="JAE183" i="93"/>
  <c r="JAD183" i="93"/>
  <c r="JAC183" i="93"/>
  <c r="JAB183" i="93"/>
  <c r="JAA183" i="93"/>
  <c r="IZZ183" i="93"/>
  <c r="IZY183" i="93"/>
  <c r="IZX183" i="93"/>
  <c r="IZW183" i="93"/>
  <c r="IZV183" i="93"/>
  <c r="IZU183" i="93"/>
  <c r="IZT183" i="93"/>
  <c r="IZS183" i="93"/>
  <c r="IZR183" i="93"/>
  <c r="IZQ183" i="93"/>
  <c r="IZP183" i="93"/>
  <c r="IZO183" i="93"/>
  <c r="IZN183" i="93"/>
  <c r="IZM183" i="93"/>
  <c r="IZL183" i="93"/>
  <c r="IZK183" i="93"/>
  <c r="IZJ183" i="93"/>
  <c r="IZI183" i="93"/>
  <c r="IZH183" i="93"/>
  <c r="IZG183" i="93"/>
  <c r="IZF183" i="93"/>
  <c r="IZE183" i="93"/>
  <c r="IZD183" i="93"/>
  <c r="IZC183" i="93"/>
  <c r="IZB183" i="93"/>
  <c r="IZA183" i="93"/>
  <c r="IYZ183" i="93"/>
  <c r="IYY183" i="93"/>
  <c r="IYX183" i="93"/>
  <c r="IYW183" i="93"/>
  <c r="IYV183" i="93"/>
  <c r="IYU183" i="93"/>
  <c r="IYT183" i="93"/>
  <c r="IYS183" i="93"/>
  <c r="IYR183" i="93"/>
  <c r="IYQ183" i="93"/>
  <c r="IYP183" i="93"/>
  <c r="IYO183" i="93"/>
  <c r="IYN183" i="93"/>
  <c r="IYM183" i="93"/>
  <c r="IYL183" i="93"/>
  <c r="IYK183" i="93"/>
  <c r="IYJ183" i="93"/>
  <c r="IYI183" i="93"/>
  <c r="IYH183" i="93"/>
  <c r="IYG183" i="93"/>
  <c r="IYF183" i="93"/>
  <c r="IYE183" i="93"/>
  <c r="IYD183" i="93"/>
  <c r="IYC183" i="93"/>
  <c r="IYB183" i="93"/>
  <c r="IYA183" i="93"/>
  <c r="IXZ183" i="93"/>
  <c r="IXY183" i="93"/>
  <c r="IXX183" i="93"/>
  <c r="IXW183" i="93"/>
  <c r="IXV183" i="93"/>
  <c r="IXU183" i="93"/>
  <c r="IXT183" i="93"/>
  <c r="IXS183" i="93"/>
  <c r="IXR183" i="93"/>
  <c r="IXQ183" i="93"/>
  <c r="IXP183" i="93"/>
  <c r="IXO183" i="93"/>
  <c r="IXN183" i="93"/>
  <c r="IXM183" i="93"/>
  <c r="IXL183" i="93"/>
  <c r="IXK183" i="93"/>
  <c r="IXJ183" i="93"/>
  <c r="IXI183" i="93"/>
  <c r="IXH183" i="93"/>
  <c r="IXG183" i="93"/>
  <c r="IXF183" i="93"/>
  <c r="IXE183" i="93"/>
  <c r="IXD183" i="93"/>
  <c r="IXC183" i="93"/>
  <c r="IXB183" i="93"/>
  <c r="IXA183" i="93"/>
  <c r="IWZ183" i="93"/>
  <c r="IWY183" i="93"/>
  <c r="IWX183" i="93"/>
  <c r="IWW183" i="93"/>
  <c r="IWV183" i="93"/>
  <c r="IWU183" i="93"/>
  <c r="IWT183" i="93"/>
  <c r="IWS183" i="93"/>
  <c r="IWR183" i="93"/>
  <c r="IWQ183" i="93"/>
  <c r="IWP183" i="93"/>
  <c r="IWO183" i="93"/>
  <c r="IWN183" i="93"/>
  <c r="IWM183" i="93"/>
  <c r="IWL183" i="93"/>
  <c r="IWK183" i="93"/>
  <c r="IWJ183" i="93"/>
  <c r="IWI183" i="93"/>
  <c r="IWH183" i="93"/>
  <c r="IWG183" i="93"/>
  <c r="IWF183" i="93"/>
  <c r="IWE183" i="93"/>
  <c r="IWD183" i="93"/>
  <c r="IWC183" i="93"/>
  <c r="IWB183" i="93"/>
  <c r="IWA183" i="93"/>
  <c r="IVZ183" i="93"/>
  <c r="IVY183" i="93"/>
  <c r="IVX183" i="93"/>
  <c r="IVW183" i="93"/>
  <c r="IVV183" i="93"/>
  <c r="IVU183" i="93"/>
  <c r="IVT183" i="93"/>
  <c r="IVS183" i="93"/>
  <c r="IVR183" i="93"/>
  <c r="IVQ183" i="93"/>
  <c r="IVP183" i="93"/>
  <c r="IVO183" i="93"/>
  <c r="IVN183" i="93"/>
  <c r="IVM183" i="93"/>
  <c r="IVL183" i="93"/>
  <c r="IVK183" i="93"/>
  <c r="IVJ183" i="93"/>
  <c r="IVI183" i="93"/>
  <c r="IVH183" i="93"/>
  <c r="IVG183" i="93"/>
  <c r="IVF183" i="93"/>
  <c r="IVE183" i="93"/>
  <c r="IVD183" i="93"/>
  <c r="IVC183" i="93"/>
  <c r="IVB183" i="93"/>
  <c r="IVA183" i="93"/>
  <c r="IUZ183" i="93"/>
  <c r="IUY183" i="93"/>
  <c r="IUX183" i="93"/>
  <c r="IUW183" i="93"/>
  <c r="IUV183" i="93"/>
  <c r="IUU183" i="93"/>
  <c r="IUT183" i="93"/>
  <c r="IUS183" i="93"/>
  <c r="IUR183" i="93"/>
  <c r="IUQ183" i="93"/>
  <c r="IUP183" i="93"/>
  <c r="IUO183" i="93"/>
  <c r="IUN183" i="93"/>
  <c r="IUM183" i="93"/>
  <c r="IUL183" i="93"/>
  <c r="IUK183" i="93"/>
  <c r="IUJ183" i="93"/>
  <c r="IUI183" i="93"/>
  <c r="IUH183" i="93"/>
  <c r="IUG183" i="93"/>
  <c r="IUF183" i="93"/>
  <c r="IUE183" i="93"/>
  <c r="IUD183" i="93"/>
  <c r="IUC183" i="93"/>
  <c r="IUB183" i="93"/>
  <c r="IUA183" i="93"/>
  <c r="ITZ183" i="93"/>
  <c r="ITY183" i="93"/>
  <c r="ITX183" i="93"/>
  <c r="ITW183" i="93"/>
  <c r="ITV183" i="93"/>
  <c r="ITU183" i="93"/>
  <c r="ITT183" i="93"/>
  <c r="ITS183" i="93"/>
  <c r="ITR183" i="93"/>
  <c r="ITQ183" i="93"/>
  <c r="ITP183" i="93"/>
  <c r="ITO183" i="93"/>
  <c r="ITN183" i="93"/>
  <c r="ITM183" i="93"/>
  <c r="ITL183" i="93"/>
  <c r="ITK183" i="93"/>
  <c r="ITJ183" i="93"/>
  <c r="ITI183" i="93"/>
  <c r="ITH183" i="93"/>
  <c r="ITG183" i="93"/>
  <c r="ITF183" i="93"/>
  <c r="ITE183" i="93"/>
  <c r="ITD183" i="93"/>
  <c r="ITC183" i="93"/>
  <c r="ITB183" i="93"/>
  <c r="ITA183" i="93"/>
  <c r="ISZ183" i="93"/>
  <c r="ISY183" i="93"/>
  <c r="ISX183" i="93"/>
  <c r="ISW183" i="93"/>
  <c r="ISV183" i="93"/>
  <c r="ISU183" i="93"/>
  <c r="IST183" i="93"/>
  <c r="ISS183" i="93"/>
  <c r="ISR183" i="93"/>
  <c r="ISQ183" i="93"/>
  <c r="ISP183" i="93"/>
  <c r="ISO183" i="93"/>
  <c r="ISN183" i="93"/>
  <c r="ISM183" i="93"/>
  <c r="ISL183" i="93"/>
  <c r="ISK183" i="93"/>
  <c r="ISJ183" i="93"/>
  <c r="ISI183" i="93"/>
  <c r="ISH183" i="93"/>
  <c r="ISG183" i="93"/>
  <c r="ISF183" i="93"/>
  <c r="ISE183" i="93"/>
  <c r="ISD183" i="93"/>
  <c r="ISC183" i="93"/>
  <c r="ISB183" i="93"/>
  <c r="ISA183" i="93"/>
  <c r="IRZ183" i="93"/>
  <c r="IRY183" i="93"/>
  <c r="IRX183" i="93"/>
  <c r="IRW183" i="93"/>
  <c r="IRV183" i="93"/>
  <c r="IRU183" i="93"/>
  <c r="IRT183" i="93"/>
  <c r="IRS183" i="93"/>
  <c r="IRR183" i="93"/>
  <c r="IRQ183" i="93"/>
  <c r="IRP183" i="93"/>
  <c r="IRO183" i="93"/>
  <c r="IRN183" i="93"/>
  <c r="IRM183" i="93"/>
  <c r="IRL183" i="93"/>
  <c r="IRK183" i="93"/>
  <c r="IRJ183" i="93"/>
  <c r="IRI183" i="93"/>
  <c r="IRH183" i="93"/>
  <c r="IRG183" i="93"/>
  <c r="IRF183" i="93"/>
  <c r="IRE183" i="93"/>
  <c r="IRD183" i="93"/>
  <c r="IRC183" i="93"/>
  <c r="IRB183" i="93"/>
  <c r="IRA183" i="93"/>
  <c r="IQZ183" i="93"/>
  <c r="IQY183" i="93"/>
  <c r="IQX183" i="93"/>
  <c r="IQW183" i="93"/>
  <c r="IQV183" i="93"/>
  <c r="IQU183" i="93"/>
  <c r="IQT183" i="93"/>
  <c r="IQS183" i="93"/>
  <c r="IQR183" i="93"/>
  <c r="IQQ183" i="93"/>
  <c r="IQP183" i="93"/>
  <c r="IQO183" i="93"/>
  <c r="IQN183" i="93"/>
  <c r="IQM183" i="93"/>
  <c r="IQL183" i="93"/>
  <c r="IQK183" i="93"/>
  <c r="IQJ183" i="93"/>
  <c r="IQI183" i="93"/>
  <c r="IQH183" i="93"/>
  <c r="IQG183" i="93"/>
  <c r="IQF183" i="93"/>
  <c r="IQE183" i="93"/>
  <c r="IQD183" i="93"/>
  <c r="IQC183" i="93"/>
  <c r="IQB183" i="93"/>
  <c r="IQA183" i="93"/>
  <c r="IPZ183" i="93"/>
  <c r="IPY183" i="93"/>
  <c r="IPX183" i="93"/>
  <c r="IPW183" i="93"/>
  <c r="IPV183" i="93"/>
  <c r="IPU183" i="93"/>
  <c r="IPT183" i="93"/>
  <c r="IPS183" i="93"/>
  <c r="IPR183" i="93"/>
  <c r="IPQ183" i="93"/>
  <c r="IPP183" i="93"/>
  <c r="IPO183" i="93"/>
  <c r="IPN183" i="93"/>
  <c r="IPM183" i="93"/>
  <c r="IPL183" i="93"/>
  <c r="IPK183" i="93"/>
  <c r="IPJ183" i="93"/>
  <c r="IPI183" i="93"/>
  <c r="IPH183" i="93"/>
  <c r="IPG183" i="93"/>
  <c r="IPF183" i="93"/>
  <c r="IPE183" i="93"/>
  <c r="IPD183" i="93"/>
  <c r="IPC183" i="93"/>
  <c r="IPB183" i="93"/>
  <c r="IPA183" i="93"/>
  <c r="IOZ183" i="93"/>
  <c r="IOY183" i="93"/>
  <c r="IOX183" i="93"/>
  <c r="IOW183" i="93"/>
  <c r="IOV183" i="93"/>
  <c r="IOU183" i="93"/>
  <c r="IOT183" i="93"/>
  <c r="IOS183" i="93"/>
  <c r="IOR183" i="93"/>
  <c r="IOQ183" i="93"/>
  <c r="IOP183" i="93"/>
  <c r="IOO183" i="93"/>
  <c r="ION183" i="93"/>
  <c r="IOM183" i="93"/>
  <c r="IOL183" i="93"/>
  <c r="IOK183" i="93"/>
  <c r="IOJ183" i="93"/>
  <c r="IOI183" i="93"/>
  <c r="IOH183" i="93"/>
  <c r="IOG183" i="93"/>
  <c r="IOF183" i="93"/>
  <c r="IOE183" i="93"/>
  <c r="IOD183" i="93"/>
  <c r="IOC183" i="93"/>
  <c r="IOB183" i="93"/>
  <c r="IOA183" i="93"/>
  <c r="INZ183" i="93"/>
  <c r="INY183" i="93"/>
  <c r="INX183" i="93"/>
  <c r="INW183" i="93"/>
  <c r="INV183" i="93"/>
  <c r="INU183" i="93"/>
  <c r="INT183" i="93"/>
  <c r="INS183" i="93"/>
  <c r="INR183" i="93"/>
  <c r="INQ183" i="93"/>
  <c r="INP183" i="93"/>
  <c r="INO183" i="93"/>
  <c r="INN183" i="93"/>
  <c r="INM183" i="93"/>
  <c r="INL183" i="93"/>
  <c r="INK183" i="93"/>
  <c r="INJ183" i="93"/>
  <c r="INI183" i="93"/>
  <c r="INH183" i="93"/>
  <c r="ING183" i="93"/>
  <c r="INF183" i="93"/>
  <c r="INE183" i="93"/>
  <c r="IND183" i="93"/>
  <c r="INC183" i="93"/>
  <c r="INB183" i="93"/>
  <c r="INA183" i="93"/>
  <c r="IMZ183" i="93"/>
  <c r="IMY183" i="93"/>
  <c r="IMX183" i="93"/>
  <c r="IMW183" i="93"/>
  <c r="IMV183" i="93"/>
  <c r="IMU183" i="93"/>
  <c r="IMT183" i="93"/>
  <c r="IMS183" i="93"/>
  <c r="IMR183" i="93"/>
  <c r="IMQ183" i="93"/>
  <c r="IMP183" i="93"/>
  <c r="IMO183" i="93"/>
  <c r="IMN183" i="93"/>
  <c r="IMM183" i="93"/>
  <c r="IML183" i="93"/>
  <c r="IMK183" i="93"/>
  <c r="IMJ183" i="93"/>
  <c r="IMI183" i="93"/>
  <c r="IMH183" i="93"/>
  <c r="IMG183" i="93"/>
  <c r="IMF183" i="93"/>
  <c r="IME183" i="93"/>
  <c r="IMD183" i="93"/>
  <c r="IMC183" i="93"/>
  <c r="IMB183" i="93"/>
  <c r="IMA183" i="93"/>
  <c r="ILZ183" i="93"/>
  <c r="ILY183" i="93"/>
  <c r="ILX183" i="93"/>
  <c r="ILW183" i="93"/>
  <c r="ILV183" i="93"/>
  <c r="ILU183" i="93"/>
  <c r="ILT183" i="93"/>
  <c r="ILS183" i="93"/>
  <c r="ILR183" i="93"/>
  <c r="ILQ183" i="93"/>
  <c r="ILP183" i="93"/>
  <c r="ILO183" i="93"/>
  <c r="ILN183" i="93"/>
  <c r="ILM183" i="93"/>
  <c r="ILL183" i="93"/>
  <c r="ILK183" i="93"/>
  <c r="ILJ183" i="93"/>
  <c r="ILI183" i="93"/>
  <c r="ILH183" i="93"/>
  <c r="ILG183" i="93"/>
  <c r="ILF183" i="93"/>
  <c r="ILE183" i="93"/>
  <c r="ILD183" i="93"/>
  <c r="ILC183" i="93"/>
  <c r="ILB183" i="93"/>
  <c r="ILA183" i="93"/>
  <c r="IKZ183" i="93"/>
  <c r="IKY183" i="93"/>
  <c r="IKX183" i="93"/>
  <c r="IKW183" i="93"/>
  <c r="IKV183" i="93"/>
  <c r="IKU183" i="93"/>
  <c r="IKT183" i="93"/>
  <c r="IKS183" i="93"/>
  <c r="IKR183" i="93"/>
  <c r="IKQ183" i="93"/>
  <c r="IKP183" i="93"/>
  <c r="IKO183" i="93"/>
  <c r="IKN183" i="93"/>
  <c r="IKM183" i="93"/>
  <c r="IKL183" i="93"/>
  <c r="IKK183" i="93"/>
  <c r="IKJ183" i="93"/>
  <c r="IKI183" i="93"/>
  <c r="IKH183" i="93"/>
  <c r="IKG183" i="93"/>
  <c r="IKF183" i="93"/>
  <c r="IKE183" i="93"/>
  <c r="IKD183" i="93"/>
  <c r="IKC183" i="93"/>
  <c r="IKB183" i="93"/>
  <c r="IKA183" i="93"/>
  <c r="IJZ183" i="93"/>
  <c r="IJY183" i="93"/>
  <c r="IJX183" i="93"/>
  <c r="IJW183" i="93"/>
  <c r="IJV183" i="93"/>
  <c r="IJU183" i="93"/>
  <c r="IJT183" i="93"/>
  <c r="IJS183" i="93"/>
  <c r="IJR183" i="93"/>
  <c r="IJQ183" i="93"/>
  <c r="IJP183" i="93"/>
  <c r="IJO183" i="93"/>
  <c r="IJN183" i="93"/>
  <c r="IJM183" i="93"/>
  <c r="IJL183" i="93"/>
  <c r="IJK183" i="93"/>
  <c r="IJJ183" i="93"/>
  <c r="IJI183" i="93"/>
  <c r="IJH183" i="93"/>
  <c r="IJG183" i="93"/>
  <c r="IJF183" i="93"/>
  <c r="IJE183" i="93"/>
  <c r="IJD183" i="93"/>
  <c r="IJC183" i="93"/>
  <c r="IJB183" i="93"/>
  <c r="IJA183" i="93"/>
  <c r="IIZ183" i="93"/>
  <c r="IIY183" i="93"/>
  <c r="IIX183" i="93"/>
  <c r="IIW183" i="93"/>
  <c r="IIV183" i="93"/>
  <c r="IIU183" i="93"/>
  <c r="IIT183" i="93"/>
  <c r="IIS183" i="93"/>
  <c r="IIR183" i="93"/>
  <c r="IIQ183" i="93"/>
  <c r="IIP183" i="93"/>
  <c r="IIO183" i="93"/>
  <c r="IIN183" i="93"/>
  <c r="IIM183" i="93"/>
  <c r="IIL183" i="93"/>
  <c r="IIK183" i="93"/>
  <c r="IIJ183" i="93"/>
  <c r="III183" i="93"/>
  <c r="IIH183" i="93"/>
  <c r="IIG183" i="93"/>
  <c r="IIF183" i="93"/>
  <c r="IIE183" i="93"/>
  <c r="IID183" i="93"/>
  <c r="IIC183" i="93"/>
  <c r="IIB183" i="93"/>
  <c r="IIA183" i="93"/>
  <c r="IHZ183" i="93"/>
  <c r="IHY183" i="93"/>
  <c r="IHX183" i="93"/>
  <c r="IHW183" i="93"/>
  <c r="IHV183" i="93"/>
  <c r="IHU183" i="93"/>
  <c r="IHT183" i="93"/>
  <c r="IHS183" i="93"/>
  <c r="IHR183" i="93"/>
  <c r="IHQ183" i="93"/>
  <c r="IHP183" i="93"/>
  <c r="IHO183" i="93"/>
  <c r="IHN183" i="93"/>
  <c r="IHM183" i="93"/>
  <c r="IHL183" i="93"/>
  <c r="IHK183" i="93"/>
  <c r="IHJ183" i="93"/>
  <c r="IHI183" i="93"/>
  <c r="IHH183" i="93"/>
  <c r="IHG183" i="93"/>
  <c r="IHF183" i="93"/>
  <c r="IHE183" i="93"/>
  <c r="IHD183" i="93"/>
  <c r="IHC183" i="93"/>
  <c r="IHB183" i="93"/>
  <c r="IHA183" i="93"/>
  <c r="IGZ183" i="93"/>
  <c r="IGY183" i="93"/>
  <c r="IGX183" i="93"/>
  <c r="IGW183" i="93"/>
  <c r="IGV183" i="93"/>
  <c r="IGU183" i="93"/>
  <c r="IGT183" i="93"/>
  <c r="IGS183" i="93"/>
  <c r="IGR183" i="93"/>
  <c r="IGQ183" i="93"/>
  <c r="IGP183" i="93"/>
  <c r="IGO183" i="93"/>
  <c r="IGN183" i="93"/>
  <c r="IGM183" i="93"/>
  <c r="IGL183" i="93"/>
  <c r="IGK183" i="93"/>
  <c r="IGJ183" i="93"/>
  <c r="IGI183" i="93"/>
  <c r="IGH183" i="93"/>
  <c r="IGG183" i="93"/>
  <c r="IGF183" i="93"/>
  <c r="IGE183" i="93"/>
  <c r="IGD183" i="93"/>
  <c r="IGC183" i="93"/>
  <c r="IGB183" i="93"/>
  <c r="IGA183" i="93"/>
  <c r="IFZ183" i="93"/>
  <c r="IFY183" i="93"/>
  <c r="IFX183" i="93"/>
  <c r="IFW183" i="93"/>
  <c r="IFV183" i="93"/>
  <c r="IFU183" i="93"/>
  <c r="IFT183" i="93"/>
  <c r="IFS183" i="93"/>
  <c r="IFR183" i="93"/>
  <c r="IFQ183" i="93"/>
  <c r="IFP183" i="93"/>
  <c r="IFO183" i="93"/>
  <c r="IFN183" i="93"/>
  <c r="IFM183" i="93"/>
  <c r="IFL183" i="93"/>
  <c r="IFK183" i="93"/>
  <c r="IFJ183" i="93"/>
  <c r="IFI183" i="93"/>
  <c r="IFH183" i="93"/>
  <c r="IFG183" i="93"/>
  <c r="IFF183" i="93"/>
  <c r="IFE183" i="93"/>
  <c r="IFD183" i="93"/>
  <c r="IFC183" i="93"/>
  <c r="IFB183" i="93"/>
  <c r="IFA183" i="93"/>
  <c r="IEZ183" i="93"/>
  <c r="IEY183" i="93"/>
  <c r="IEX183" i="93"/>
  <c r="IEW183" i="93"/>
  <c r="IEV183" i="93"/>
  <c r="IEU183" i="93"/>
  <c r="IET183" i="93"/>
  <c r="IES183" i="93"/>
  <c r="IER183" i="93"/>
  <c r="IEQ183" i="93"/>
  <c r="IEP183" i="93"/>
  <c r="IEO183" i="93"/>
  <c r="IEN183" i="93"/>
  <c r="IEM183" i="93"/>
  <c r="IEL183" i="93"/>
  <c r="IEK183" i="93"/>
  <c r="IEJ183" i="93"/>
  <c r="IEI183" i="93"/>
  <c r="IEH183" i="93"/>
  <c r="IEG183" i="93"/>
  <c r="IEF183" i="93"/>
  <c r="IEE183" i="93"/>
  <c r="IED183" i="93"/>
  <c r="IEC183" i="93"/>
  <c r="IEB183" i="93"/>
  <c r="IEA183" i="93"/>
  <c r="IDZ183" i="93"/>
  <c r="IDY183" i="93"/>
  <c r="IDX183" i="93"/>
  <c r="IDW183" i="93"/>
  <c r="IDV183" i="93"/>
  <c r="IDU183" i="93"/>
  <c r="IDT183" i="93"/>
  <c r="IDS183" i="93"/>
  <c r="IDR183" i="93"/>
  <c r="IDQ183" i="93"/>
  <c r="IDP183" i="93"/>
  <c r="IDO183" i="93"/>
  <c r="IDN183" i="93"/>
  <c r="IDM183" i="93"/>
  <c r="IDL183" i="93"/>
  <c r="IDK183" i="93"/>
  <c r="IDJ183" i="93"/>
  <c r="IDI183" i="93"/>
  <c r="IDH183" i="93"/>
  <c r="IDG183" i="93"/>
  <c r="IDF183" i="93"/>
  <c r="IDE183" i="93"/>
  <c r="IDD183" i="93"/>
  <c r="IDC183" i="93"/>
  <c r="IDB183" i="93"/>
  <c r="IDA183" i="93"/>
  <c r="ICZ183" i="93"/>
  <c r="ICY183" i="93"/>
  <c r="ICX183" i="93"/>
  <c r="ICW183" i="93"/>
  <c r="ICV183" i="93"/>
  <c r="ICU183" i="93"/>
  <c r="ICT183" i="93"/>
  <c r="ICS183" i="93"/>
  <c r="ICR183" i="93"/>
  <c r="ICQ183" i="93"/>
  <c r="ICP183" i="93"/>
  <c r="ICO183" i="93"/>
  <c r="ICN183" i="93"/>
  <c r="ICM183" i="93"/>
  <c r="ICL183" i="93"/>
  <c r="ICK183" i="93"/>
  <c r="ICJ183" i="93"/>
  <c r="ICI183" i="93"/>
  <c r="ICH183" i="93"/>
  <c r="ICG183" i="93"/>
  <c r="ICF183" i="93"/>
  <c r="ICE183" i="93"/>
  <c r="ICD183" i="93"/>
  <c r="ICC183" i="93"/>
  <c r="ICB183" i="93"/>
  <c r="ICA183" i="93"/>
  <c r="IBZ183" i="93"/>
  <c r="IBY183" i="93"/>
  <c r="IBX183" i="93"/>
  <c r="IBW183" i="93"/>
  <c r="IBV183" i="93"/>
  <c r="IBU183" i="93"/>
  <c r="IBT183" i="93"/>
  <c r="IBS183" i="93"/>
  <c r="IBR183" i="93"/>
  <c r="IBQ183" i="93"/>
  <c r="IBP183" i="93"/>
  <c r="IBO183" i="93"/>
  <c r="IBN183" i="93"/>
  <c r="IBM183" i="93"/>
  <c r="IBL183" i="93"/>
  <c r="IBK183" i="93"/>
  <c r="IBJ183" i="93"/>
  <c r="IBI183" i="93"/>
  <c r="IBH183" i="93"/>
  <c r="IBG183" i="93"/>
  <c r="IBF183" i="93"/>
  <c r="IBE183" i="93"/>
  <c r="IBD183" i="93"/>
  <c r="IBC183" i="93"/>
  <c r="IBB183" i="93"/>
  <c r="IBA183" i="93"/>
  <c r="IAZ183" i="93"/>
  <c r="IAY183" i="93"/>
  <c r="IAX183" i="93"/>
  <c r="IAW183" i="93"/>
  <c r="IAV183" i="93"/>
  <c r="IAU183" i="93"/>
  <c r="IAT183" i="93"/>
  <c r="IAS183" i="93"/>
  <c r="IAR183" i="93"/>
  <c r="IAQ183" i="93"/>
  <c r="IAP183" i="93"/>
  <c r="IAO183" i="93"/>
  <c r="IAN183" i="93"/>
  <c r="IAM183" i="93"/>
  <c r="IAL183" i="93"/>
  <c r="IAK183" i="93"/>
  <c r="IAJ183" i="93"/>
  <c r="IAI183" i="93"/>
  <c r="IAH183" i="93"/>
  <c r="IAG183" i="93"/>
  <c r="IAF183" i="93"/>
  <c r="IAE183" i="93"/>
  <c r="IAD183" i="93"/>
  <c r="IAC183" i="93"/>
  <c r="IAB183" i="93"/>
  <c r="IAA183" i="93"/>
  <c r="HZZ183" i="93"/>
  <c r="HZY183" i="93"/>
  <c r="HZX183" i="93"/>
  <c r="HZW183" i="93"/>
  <c r="HZV183" i="93"/>
  <c r="HZU183" i="93"/>
  <c r="HZT183" i="93"/>
  <c r="HZS183" i="93"/>
  <c r="HZR183" i="93"/>
  <c r="HZQ183" i="93"/>
  <c r="HZP183" i="93"/>
  <c r="HZO183" i="93"/>
  <c r="HZN183" i="93"/>
  <c r="HZM183" i="93"/>
  <c r="HZL183" i="93"/>
  <c r="HZK183" i="93"/>
  <c r="HZJ183" i="93"/>
  <c r="HZI183" i="93"/>
  <c r="HZH183" i="93"/>
  <c r="HZG183" i="93"/>
  <c r="HZF183" i="93"/>
  <c r="HZE183" i="93"/>
  <c r="HZD183" i="93"/>
  <c r="HZC183" i="93"/>
  <c r="HZB183" i="93"/>
  <c r="HZA183" i="93"/>
  <c r="HYZ183" i="93"/>
  <c r="HYY183" i="93"/>
  <c r="HYX183" i="93"/>
  <c r="HYW183" i="93"/>
  <c r="HYV183" i="93"/>
  <c r="HYU183" i="93"/>
  <c r="HYT183" i="93"/>
  <c r="HYS183" i="93"/>
  <c r="HYR183" i="93"/>
  <c r="HYQ183" i="93"/>
  <c r="HYP183" i="93"/>
  <c r="HYO183" i="93"/>
  <c r="HYN183" i="93"/>
  <c r="HYM183" i="93"/>
  <c r="HYL183" i="93"/>
  <c r="HYK183" i="93"/>
  <c r="HYJ183" i="93"/>
  <c r="HYI183" i="93"/>
  <c r="HYH183" i="93"/>
  <c r="HYG183" i="93"/>
  <c r="HYF183" i="93"/>
  <c r="HYE183" i="93"/>
  <c r="HYD183" i="93"/>
  <c r="HYC183" i="93"/>
  <c r="HYB183" i="93"/>
  <c r="HYA183" i="93"/>
  <c r="HXZ183" i="93"/>
  <c r="HXY183" i="93"/>
  <c r="HXX183" i="93"/>
  <c r="HXW183" i="93"/>
  <c r="HXV183" i="93"/>
  <c r="HXU183" i="93"/>
  <c r="HXT183" i="93"/>
  <c r="HXS183" i="93"/>
  <c r="HXR183" i="93"/>
  <c r="HXQ183" i="93"/>
  <c r="HXP183" i="93"/>
  <c r="HXO183" i="93"/>
  <c r="HXN183" i="93"/>
  <c r="HXM183" i="93"/>
  <c r="HXL183" i="93"/>
  <c r="HXK183" i="93"/>
  <c r="HXJ183" i="93"/>
  <c r="HXI183" i="93"/>
  <c r="HXH183" i="93"/>
  <c r="HXG183" i="93"/>
  <c r="HXF183" i="93"/>
  <c r="HXE183" i="93"/>
  <c r="HXD183" i="93"/>
  <c r="HXC183" i="93"/>
  <c r="HXB183" i="93"/>
  <c r="HXA183" i="93"/>
  <c r="HWZ183" i="93"/>
  <c r="HWY183" i="93"/>
  <c r="HWX183" i="93"/>
  <c r="HWW183" i="93"/>
  <c r="HWV183" i="93"/>
  <c r="HWU183" i="93"/>
  <c r="HWT183" i="93"/>
  <c r="HWS183" i="93"/>
  <c r="HWR183" i="93"/>
  <c r="HWQ183" i="93"/>
  <c r="HWP183" i="93"/>
  <c r="HWO183" i="93"/>
  <c r="HWN183" i="93"/>
  <c r="HWM183" i="93"/>
  <c r="HWL183" i="93"/>
  <c r="HWK183" i="93"/>
  <c r="HWJ183" i="93"/>
  <c r="HWI183" i="93"/>
  <c r="HWH183" i="93"/>
  <c r="HWG183" i="93"/>
  <c r="HWF183" i="93"/>
  <c r="HWE183" i="93"/>
  <c r="HWD183" i="93"/>
  <c r="HWC183" i="93"/>
  <c r="HWB183" i="93"/>
  <c r="HWA183" i="93"/>
  <c r="HVZ183" i="93"/>
  <c r="HVY183" i="93"/>
  <c r="HVX183" i="93"/>
  <c r="HVW183" i="93"/>
  <c r="HVV183" i="93"/>
  <c r="HVU183" i="93"/>
  <c r="HVT183" i="93"/>
  <c r="HVS183" i="93"/>
  <c r="HVR183" i="93"/>
  <c r="HVQ183" i="93"/>
  <c r="HVP183" i="93"/>
  <c r="HVO183" i="93"/>
  <c r="HVN183" i="93"/>
  <c r="HVM183" i="93"/>
  <c r="HVL183" i="93"/>
  <c r="HVK183" i="93"/>
  <c r="HVJ183" i="93"/>
  <c r="HVI183" i="93"/>
  <c r="HVH183" i="93"/>
  <c r="HVG183" i="93"/>
  <c r="HVF183" i="93"/>
  <c r="HVE183" i="93"/>
  <c r="HVD183" i="93"/>
  <c r="HVC183" i="93"/>
  <c r="HVB183" i="93"/>
  <c r="HVA183" i="93"/>
  <c r="HUZ183" i="93"/>
  <c r="HUY183" i="93"/>
  <c r="HUX183" i="93"/>
  <c r="HUW183" i="93"/>
  <c r="HUV183" i="93"/>
  <c r="HUU183" i="93"/>
  <c r="HUT183" i="93"/>
  <c r="HUS183" i="93"/>
  <c r="HUR183" i="93"/>
  <c r="HUQ183" i="93"/>
  <c r="HUP183" i="93"/>
  <c r="HUO183" i="93"/>
  <c r="HUN183" i="93"/>
  <c r="HUM183" i="93"/>
  <c r="HUL183" i="93"/>
  <c r="HUK183" i="93"/>
  <c r="HUJ183" i="93"/>
  <c r="HUI183" i="93"/>
  <c r="HUH183" i="93"/>
  <c r="HUG183" i="93"/>
  <c r="HUF183" i="93"/>
  <c r="HUE183" i="93"/>
  <c r="HUD183" i="93"/>
  <c r="HUC183" i="93"/>
  <c r="HUB183" i="93"/>
  <c r="HUA183" i="93"/>
  <c r="HTZ183" i="93"/>
  <c r="HTY183" i="93"/>
  <c r="HTX183" i="93"/>
  <c r="HTW183" i="93"/>
  <c r="HTV183" i="93"/>
  <c r="HTU183" i="93"/>
  <c r="HTT183" i="93"/>
  <c r="HTS183" i="93"/>
  <c r="HTR183" i="93"/>
  <c r="HTQ183" i="93"/>
  <c r="HTP183" i="93"/>
  <c r="HTO183" i="93"/>
  <c r="HTN183" i="93"/>
  <c r="HTM183" i="93"/>
  <c r="HTL183" i="93"/>
  <c r="HTK183" i="93"/>
  <c r="HTJ183" i="93"/>
  <c r="HTI183" i="93"/>
  <c r="HTH183" i="93"/>
  <c r="HTG183" i="93"/>
  <c r="HTF183" i="93"/>
  <c r="HTE183" i="93"/>
  <c r="HTD183" i="93"/>
  <c r="HTC183" i="93"/>
  <c r="HTB183" i="93"/>
  <c r="HTA183" i="93"/>
  <c r="HSZ183" i="93"/>
  <c r="HSY183" i="93"/>
  <c r="HSX183" i="93"/>
  <c r="HSW183" i="93"/>
  <c r="HSV183" i="93"/>
  <c r="HSU183" i="93"/>
  <c r="HST183" i="93"/>
  <c r="HSS183" i="93"/>
  <c r="HSR183" i="93"/>
  <c r="HSQ183" i="93"/>
  <c r="HSP183" i="93"/>
  <c r="HSO183" i="93"/>
  <c r="HSN183" i="93"/>
  <c r="HSM183" i="93"/>
  <c r="HSL183" i="93"/>
  <c r="HSK183" i="93"/>
  <c r="HSJ183" i="93"/>
  <c r="HSI183" i="93"/>
  <c r="HSH183" i="93"/>
  <c r="HSG183" i="93"/>
  <c r="HSF183" i="93"/>
  <c r="HSE183" i="93"/>
  <c r="HSD183" i="93"/>
  <c r="HSC183" i="93"/>
  <c r="HSB183" i="93"/>
  <c r="HSA183" i="93"/>
  <c r="HRZ183" i="93"/>
  <c r="HRY183" i="93"/>
  <c r="HRX183" i="93"/>
  <c r="HRW183" i="93"/>
  <c r="HRV183" i="93"/>
  <c r="HRU183" i="93"/>
  <c r="HRT183" i="93"/>
  <c r="HRS183" i="93"/>
  <c r="HRR183" i="93"/>
  <c r="HRQ183" i="93"/>
  <c r="HRP183" i="93"/>
  <c r="HRO183" i="93"/>
  <c r="HRN183" i="93"/>
  <c r="HRM183" i="93"/>
  <c r="HRL183" i="93"/>
  <c r="HRK183" i="93"/>
  <c r="HRJ183" i="93"/>
  <c r="HRI183" i="93"/>
  <c r="HRH183" i="93"/>
  <c r="HRG183" i="93"/>
  <c r="HRF183" i="93"/>
  <c r="HRE183" i="93"/>
  <c r="HRD183" i="93"/>
  <c r="HRC183" i="93"/>
  <c r="HRB183" i="93"/>
  <c r="HRA183" i="93"/>
  <c r="HQZ183" i="93"/>
  <c r="HQY183" i="93"/>
  <c r="HQX183" i="93"/>
  <c r="HQW183" i="93"/>
  <c r="HQV183" i="93"/>
  <c r="HQU183" i="93"/>
  <c r="HQT183" i="93"/>
  <c r="HQS183" i="93"/>
  <c r="HQR183" i="93"/>
  <c r="HQQ183" i="93"/>
  <c r="HQP183" i="93"/>
  <c r="HQO183" i="93"/>
  <c r="HQN183" i="93"/>
  <c r="HQM183" i="93"/>
  <c r="HQL183" i="93"/>
  <c r="HQK183" i="93"/>
  <c r="HQJ183" i="93"/>
  <c r="HQI183" i="93"/>
  <c r="HQH183" i="93"/>
  <c r="HQG183" i="93"/>
  <c r="HQF183" i="93"/>
  <c r="HQE183" i="93"/>
  <c r="HQD183" i="93"/>
  <c r="HQC183" i="93"/>
  <c r="HQB183" i="93"/>
  <c r="HQA183" i="93"/>
  <c r="HPZ183" i="93"/>
  <c r="HPY183" i="93"/>
  <c r="HPX183" i="93"/>
  <c r="HPW183" i="93"/>
  <c r="HPV183" i="93"/>
  <c r="HPU183" i="93"/>
  <c r="HPT183" i="93"/>
  <c r="HPS183" i="93"/>
  <c r="HPR183" i="93"/>
  <c r="HPQ183" i="93"/>
  <c r="HPP183" i="93"/>
  <c r="HPO183" i="93"/>
  <c r="HPN183" i="93"/>
  <c r="HPM183" i="93"/>
  <c r="HPL183" i="93"/>
  <c r="HPK183" i="93"/>
  <c r="HPJ183" i="93"/>
  <c r="HPI183" i="93"/>
  <c r="HPH183" i="93"/>
  <c r="HPG183" i="93"/>
  <c r="HPF183" i="93"/>
  <c r="HPE183" i="93"/>
  <c r="HPD183" i="93"/>
  <c r="HPC183" i="93"/>
  <c r="HPB183" i="93"/>
  <c r="HPA183" i="93"/>
  <c r="HOZ183" i="93"/>
  <c r="HOY183" i="93"/>
  <c r="HOX183" i="93"/>
  <c r="HOW183" i="93"/>
  <c r="HOV183" i="93"/>
  <c r="HOU183" i="93"/>
  <c r="HOT183" i="93"/>
  <c r="HOS183" i="93"/>
  <c r="HOR183" i="93"/>
  <c r="HOQ183" i="93"/>
  <c r="HOP183" i="93"/>
  <c r="HOO183" i="93"/>
  <c r="HON183" i="93"/>
  <c r="HOM183" i="93"/>
  <c r="HOL183" i="93"/>
  <c r="HOK183" i="93"/>
  <c r="HOJ183" i="93"/>
  <c r="HOI183" i="93"/>
  <c r="HOH183" i="93"/>
  <c r="HOG183" i="93"/>
  <c r="HOF183" i="93"/>
  <c r="HOE183" i="93"/>
  <c r="HOD183" i="93"/>
  <c r="HOC183" i="93"/>
  <c r="HOB183" i="93"/>
  <c r="HOA183" i="93"/>
  <c r="HNZ183" i="93"/>
  <c r="HNY183" i="93"/>
  <c r="HNX183" i="93"/>
  <c r="HNW183" i="93"/>
  <c r="HNV183" i="93"/>
  <c r="HNU183" i="93"/>
  <c r="HNT183" i="93"/>
  <c r="HNS183" i="93"/>
  <c r="HNR183" i="93"/>
  <c r="HNQ183" i="93"/>
  <c r="HNP183" i="93"/>
  <c r="HNO183" i="93"/>
  <c r="HNN183" i="93"/>
  <c r="HNM183" i="93"/>
  <c r="HNL183" i="93"/>
  <c r="HNK183" i="93"/>
  <c r="HNJ183" i="93"/>
  <c r="HNI183" i="93"/>
  <c r="HNH183" i="93"/>
  <c r="HNG183" i="93"/>
  <c r="HNF183" i="93"/>
  <c r="HNE183" i="93"/>
  <c r="HND183" i="93"/>
  <c r="HNC183" i="93"/>
  <c r="HNB183" i="93"/>
  <c r="HNA183" i="93"/>
  <c r="HMZ183" i="93"/>
  <c r="HMY183" i="93"/>
  <c r="HMX183" i="93"/>
  <c r="HMW183" i="93"/>
  <c r="HMV183" i="93"/>
  <c r="HMU183" i="93"/>
  <c r="HMT183" i="93"/>
  <c r="HMS183" i="93"/>
  <c r="HMR183" i="93"/>
  <c r="HMQ183" i="93"/>
  <c r="HMP183" i="93"/>
  <c r="HMO183" i="93"/>
  <c r="HMN183" i="93"/>
  <c r="HMM183" i="93"/>
  <c r="HML183" i="93"/>
  <c r="HMK183" i="93"/>
  <c r="HMJ183" i="93"/>
  <c r="HMI183" i="93"/>
  <c r="HMH183" i="93"/>
  <c r="HMG183" i="93"/>
  <c r="HMF183" i="93"/>
  <c r="HME183" i="93"/>
  <c r="HMD183" i="93"/>
  <c r="HMC183" i="93"/>
  <c r="HMB183" i="93"/>
  <c r="HMA183" i="93"/>
  <c r="HLZ183" i="93"/>
  <c r="HLY183" i="93"/>
  <c r="HLX183" i="93"/>
  <c r="HLW183" i="93"/>
  <c r="HLV183" i="93"/>
  <c r="HLU183" i="93"/>
  <c r="HLT183" i="93"/>
  <c r="HLS183" i="93"/>
  <c r="HLR183" i="93"/>
  <c r="HLQ183" i="93"/>
  <c r="HLP183" i="93"/>
  <c r="HLO183" i="93"/>
  <c r="HLN183" i="93"/>
  <c r="HLM183" i="93"/>
  <c r="HLL183" i="93"/>
  <c r="HLK183" i="93"/>
  <c r="HLJ183" i="93"/>
  <c r="HLI183" i="93"/>
  <c r="HLH183" i="93"/>
  <c r="HLG183" i="93"/>
  <c r="HLF183" i="93"/>
  <c r="HLE183" i="93"/>
  <c r="HLD183" i="93"/>
  <c r="HLC183" i="93"/>
  <c r="HLB183" i="93"/>
  <c r="HLA183" i="93"/>
  <c r="HKZ183" i="93"/>
  <c r="HKY183" i="93"/>
  <c r="HKX183" i="93"/>
  <c r="HKW183" i="93"/>
  <c r="HKV183" i="93"/>
  <c r="HKU183" i="93"/>
  <c r="HKT183" i="93"/>
  <c r="HKS183" i="93"/>
  <c r="HKR183" i="93"/>
  <c r="HKQ183" i="93"/>
  <c r="HKP183" i="93"/>
  <c r="HKO183" i="93"/>
  <c r="HKN183" i="93"/>
  <c r="HKM183" i="93"/>
  <c r="HKL183" i="93"/>
  <c r="HKK183" i="93"/>
  <c r="HKJ183" i="93"/>
  <c r="HKI183" i="93"/>
  <c r="HKH183" i="93"/>
  <c r="HKG183" i="93"/>
  <c r="HKF183" i="93"/>
  <c r="HKE183" i="93"/>
  <c r="HKD183" i="93"/>
  <c r="HKC183" i="93"/>
  <c r="HKB183" i="93"/>
  <c r="HKA183" i="93"/>
  <c r="HJZ183" i="93"/>
  <c r="HJY183" i="93"/>
  <c r="HJX183" i="93"/>
  <c r="HJW183" i="93"/>
  <c r="HJV183" i="93"/>
  <c r="HJU183" i="93"/>
  <c r="HJT183" i="93"/>
  <c r="HJS183" i="93"/>
  <c r="HJR183" i="93"/>
  <c r="HJQ183" i="93"/>
  <c r="HJP183" i="93"/>
  <c r="HJO183" i="93"/>
  <c r="HJN183" i="93"/>
  <c r="HJM183" i="93"/>
  <c r="HJL183" i="93"/>
  <c r="HJK183" i="93"/>
  <c r="HJJ183" i="93"/>
  <c r="HJI183" i="93"/>
  <c r="HJH183" i="93"/>
  <c r="HJG183" i="93"/>
  <c r="HJF183" i="93"/>
  <c r="HJE183" i="93"/>
  <c r="HJD183" i="93"/>
  <c r="HJC183" i="93"/>
  <c r="HJB183" i="93"/>
  <c r="HJA183" i="93"/>
  <c r="HIZ183" i="93"/>
  <c r="HIY183" i="93"/>
  <c r="HIX183" i="93"/>
  <c r="HIW183" i="93"/>
  <c r="HIV183" i="93"/>
  <c r="HIU183" i="93"/>
  <c r="HIT183" i="93"/>
  <c r="HIS183" i="93"/>
  <c r="HIR183" i="93"/>
  <c r="HIQ183" i="93"/>
  <c r="HIP183" i="93"/>
  <c r="HIO183" i="93"/>
  <c r="HIN183" i="93"/>
  <c r="HIM183" i="93"/>
  <c r="HIL183" i="93"/>
  <c r="HIK183" i="93"/>
  <c r="HIJ183" i="93"/>
  <c r="HII183" i="93"/>
  <c r="HIH183" i="93"/>
  <c r="HIG183" i="93"/>
  <c r="HIF183" i="93"/>
  <c r="HIE183" i="93"/>
  <c r="HID183" i="93"/>
  <c r="HIC183" i="93"/>
  <c r="HIB183" i="93"/>
  <c r="HIA183" i="93"/>
  <c r="HHZ183" i="93"/>
  <c r="HHY183" i="93"/>
  <c r="HHX183" i="93"/>
  <c r="HHW183" i="93"/>
  <c r="HHV183" i="93"/>
  <c r="HHU183" i="93"/>
  <c r="HHT183" i="93"/>
  <c r="HHS183" i="93"/>
  <c r="HHR183" i="93"/>
  <c r="HHQ183" i="93"/>
  <c r="HHP183" i="93"/>
  <c r="HHO183" i="93"/>
  <c r="HHN183" i="93"/>
  <c r="HHM183" i="93"/>
  <c r="HHL183" i="93"/>
  <c r="HHK183" i="93"/>
  <c r="HHJ183" i="93"/>
  <c r="HHI183" i="93"/>
  <c r="HHH183" i="93"/>
  <c r="HHG183" i="93"/>
  <c r="HHF183" i="93"/>
  <c r="HHE183" i="93"/>
  <c r="HHD183" i="93"/>
  <c r="HHC183" i="93"/>
  <c r="HHB183" i="93"/>
  <c r="HHA183" i="93"/>
  <c r="HGZ183" i="93"/>
  <c r="HGY183" i="93"/>
  <c r="HGX183" i="93"/>
  <c r="HGW183" i="93"/>
  <c r="HGV183" i="93"/>
  <c r="HGU183" i="93"/>
  <c r="HGT183" i="93"/>
  <c r="HGS183" i="93"/>
  <c r="HGR183" i="93"/>
  <c r="HGQ183" i="93"/>
  <c r="HGP183" i="93"/>
  <c r="HGO183" i="93"/>
  <c r="HGN183" i="93"/>
  <c r="HGM183" i="93"/>
  <c r="HGL183" i="93"/>
  <c r="HGK183" i="93"/>
  <c r="HGJ183" i="93"/>
  <c r="HGI183" i="93"/>
  <c r="HGH183" i="93"/>
  <c r="HGG183" i="93"/>
  <c r="HGF183" i="93"/>
  <c r="HGE183" i="93"/>
  <c r="HGD183" i="93"/>
  <c r="HGC183" i="93"/>
  <c r="HGB183" i="93"/>
  <c r="HGA183" i="93"/>
  <c r="HFZ183" i="93"/>
  <c r="HFY183" i="93"/>
  <c r="HFX183" i="93"/>
  <c r="HFW183" i="93"/>
  <c r="HFV183" i="93"/>
  <c r="HFU183" i="93"/>
  <c r="HFT183" i="93"/>
  <c r="HFS183" i="93"/>
  <c r="HFR183" i="93"/>
  <c r="HFQ183" i="93"/>
  <c r="HFP183" i="93"/>
  <c r="HFO183" i="93"/>
  <c r="HFN183" i="93"/>
  <c r="HFM183" i="93"/>
  <c r="HFL183" i="93"/>
  <c r="HFK183" i="93"/>
  <c r="HFJ183" i="93"/>
  <c r="HFI183" i="93"/>
  <c r="HFH183" i="93"/>
  <c r="HFG183" i="93"/>
  <c r="HFF183" i="93"/>
  <c r="HFE183" i="93"/>
  <c r="HFD183" i="93"/>
  <c r="HFC183" i="93"/>
  <c r="HFB183" i="93"/>
  <c r="HFA183" i="93"/>
  <c r="HEZ183" i="93"/>
  <c r="HEY183" i="93"/>
  <c r="HEX183" i="93"/>
  <c r="HEW183" i="93"/>
  <c r="HEV183" i="93"/>
  <c r="HEU183" i="93"/>
  <c r="HET183" i="93"/>
  <c r="HES183" i="93"/>
  <c r="HER183" i="93"/>
  <c r="HEQ183" i="93"/>
  <c r="HEP183" i="93"/>
  <c r="HEO183" i="93"/>
  <c r="HEN183" i="93"/>
  <c r="HEM183" i="93"/>
  <c r="HEL183" i="93"/>
  <c r="HEK183" i="93"/>
  <c r="HEJ183" i="93"/>
  <c r="HEI183" i="93"/>
  <c r="HEH183" i="93"/>
  <c r="HEG183" i="93"/>
  <c r="HEF183" i="93"/>
  <c r="HEE183" i="93"/>
  <c r="HED183" i="93"/>
  <c r="HEC183" i="93"/>
  <c r="HEB183" i="93"/>
  <c r="HEA183" i="93"/>
  <c r="HDZ183" i="93"/>
  <c r="HDY183" i="93"/>
  <c r="HDX183" i="93"/>
  <c r="HDW183" i="93"/>
  <c r="HDV183" i="93"/>
  <c r="HDU183" i="93"/>
  <c r="HDT183" i="93"/>
  <c r="HDS183" i="93"/>
  <c r="HDR183" i="93"/>
  <c r="HDQ183" i="93"/>
  <c r="HDP183" i="93"/>
  <c r="HDO183" i="93"/>
  <c r="HDN183" i="93"/>
  <c r="HDM183" i="93"/>
  <c r="HDL183" i="93"/>
  <c r="HDK183" i="93"/>
  <c r="HDJ183" i="93"/>
  <c r="HDI183" i="93"/>
  <c r="HDH183" i="93"/>
  <c r="HDG183" i="93"/>
  <c r="HDF183" i="93"/>
  <c r="HDE183" i="93"/>
  <c r="HDD183" i="93"/>
  <c r="HDC183" i="93"/>
  <c r="HDB183" i="93"/>
  <c r="HDA183" i="93"/>
  <c r="HCZ183" i="93"/>
  <c r="HCY183" i="93"/>
  <c r="HCX183" i="93"/>
  <c r="HCW183" i="93"/>
  <c r="HCV183" i="93"/>
  <c r="HCU183" i="93"/>
  <c r="HCT183" i="93"/>
  <c r="HCS183" i="93"/>
  <c r="HCR183" i="93"/>
  <c r="HCQ183" i="93"/>
  <c r="HCP183" i="93"/>
  <c r="HCO183" i="93"/>
  <c r="HCN183" i="93"/>
  <c r="HCM183" i="93"/>
  <c r="HCL183" i="93"/>
  <c r="HCK183" i="93"/>
  <c r="HCJ183" i="93"/>
  <c r="HCI183" i="93"/>
  <c r="HCH183" i="93"/>
  <c r="HCG183" i="93"/>
  <c r="HCF183" i="93"/>
  <c r="HCE183" i="93"/>
  <c r="HCD183" i="93"/>
  <c r="HCC183" i="93"/>
  <c r="HCB183" i="93"/>
  <c r="HCA183" i="93"/>
  <c r="HBZ183" i="93"/>
  <c r="HBY183" i="93"/>
  <c r="HBX183" i="93"/>
  <c r="HBW183" i="93"/>
  <c r="HBV183" i="93"/>
  <c r="HBU183" i="93"/>
  <c r="HBT183" i="93"/>
  <c r="HBS183" i="93"/>
  <c r="HBR183" i="93"/>
  <c r="HBQ183" i="93"/>
  <c r="HBP183" i="93"/>
  <c r="HBO183" i="93"/>
  <c r="HBN183" i="93"/>
  <c r="HBM183" i="93"/>
  <c r="HBL183" i="93"/>
  <c r="HBK183" i="93"/>
  <c r="HBJ183" i="93"/>
  <c r="HBI183" i="93"/>
  <c r="HBH183" i="93"/>
  <c r="HBG183" i="93"/>
  <c r="HBF183" i="93"/>
  <c r="HBE183" i="93"/>
  <c r="HBD183" i="93"/>
  <c r="HBC183" i="93"/>
  <c r="HBB183" i="93"/>
  <c r="HBA183" i="93"/>
  <c r="HAZ183" i="93"/>
  <c r="HAY183" i="93"/>
  <c r="HAX183" i="93"/>
  <c r="HAW183" i="93"/>
  <c r="HAV183" i="93"/>
  <c r="HAU183" i="93"/>
  <c r="HAT183" i="93"/>
  <c r="HAS183" i="93"/>
  <c r="HAR183" i="93"/>
  <c r="HAQ183" i="93"/>
  <c r="HAP183" i="93"/>
  <c r="HAO183" i="93"/>
  <c r="HAN183" i="93"/>
  <c r="HAM183" i="93"/>
  <c r="HAL183" i="93"/>
  <c r="HAK183" i="93"/>
  <c r="HAJ183" i="93"/>
  <c r="HAI183" i="93"/>
  <c r="HAH183" i="93"/>
  <c r="HAG183" i="93"/>
  <c r="HAF183" i="93"/>
  <c r="HAE183" i="93"/>
  <c r="HAD183" i="93"/>
  <c r="HAC183" i="93"/>
  <c r="HAB183" i="93"/>
  <c r="HAA183" i="93"/>
  <c r="GZZ183" i="93"/>
  <c r="GZY183" i="93"/>
  <c r="GZX183" i="93"/>
  <c r="GZW183" i="93"/>
  <c r="GZV183" i="93"/>
  <c r="GZU183" i="93"/>
  <c r="GZT183" i="93"/>
  <c r="GZS183" i="93"/>
  <c r="GZR183" i="93"/>
  <c r="GZQ183" i="93"/>
  <c r="GZP183" i="93"/>
  <c r="GZO183" i="93"/>
  <c r="GZN183" i="93"/>
  <c r="GZM183" i="93"/>
  <c r="GZL183" i="93"/>
  <c r="GZK183" i="93"/>
  <c r="GZJ183" i="93"/>
  <c r="GZI183" i="93"/>
  <c r="GZH183" i="93"/>
  <c r="GZG183" i="93"/>
  <c r="GZF183" i="93"/>
  <c r="GZE183" i="93"/>
  <c r="GZD183" i="93"/>
  <c r="GZC183" i="93"/>
  <c r="GZB183" i="93"/>
  <c r="GZA183" i="93"/>
  <c r="GYZ183" i="93"/>
  <c r="GYY183" i="93"/>
  <c r="GYX183" i="93"/>
  <c r="GYW183" i="93"/>
  <c r="GYV183" i="93"/>
  <c r="GYU183" i="93"/>
  <c r="GYT183" i="93"/>
  <c r="GYS183" i="93"/>
  <c r="GYR183" i="93"/>
  <c r="GYQ183" i="93"/>
  <c r="GYP183" i="93"/>
  <c r="GYO183" i="93"/>
  <c r="GYN183" i="93"/>
  <c r="GYM183" i="93"/>
  <c r="GYL183" i="93"/>
  <c r="GYK183" i="93"/>
  <c r="GYJ183" i="93"/>
  <c r="GYI183" i="93"/>
  <c r="GYH183" i="93"/>
  <c r="GYG183" i="93"/>
  <c r="GYF183" i="93"/>
  <c r="GYE183" i="93"/>
  <c r="GYD183" i="93"/>
  <c r="GYC183" i="93"/>
  <c r="GYB183" i="93"/>
  <c r="GYA183" i="93"/>
  <c r="GXZ183" i="93"/>
  <c r="GXY183" i="93"/>
  <c r="GXX183" i="93"/>
  <c r="GXW183" i="93"/>
  <c r="GXV183" i="93"/>
  <c r="GXU183" i="93"/>
  <c r="GXT183" i="93"/>
  <c r="GXS183" i="93"/>
  <c r="GXR183" i="93"/>
  <c r="GXQ183" i="93"/>
  <c r="GXP183" i="93"/>
  <c r="GXO183" i="93"/>
  <c r="GXN183" i="93"/>
  <c r="GXM183" i="93"/>
  <c r="GXL183" i="93"/>
  <c r="GXK183" i="93"/>
  <c r="GXJ183" i="93"/>
  <c r="GXI183" i="93"/>
  <c r="GXH183" i="93"/>
  <c r="GXG183" i="93"/>
  <c r="GXF183" i="93"/>
  <c r="GXE183" i="93"/>
  <c r="GXD183" i="93"/>
  <c r="GXC183" i="93"/>
  <c r="GXB183" i="93"/>
  <c r="GXA183" i="93"/>
  <c r="GWZ183" i="93"/>
  <c r="GWY183" i="93"/>
  <c r="GWX183" i="93"/>
  <c r="GWW183" i="93"/>
  <c r="GWV183" i="93"/>
  <c r="GWU183" i="93"/>
  <c r="GWT183" i="93"/>
  <c r="GWS183" i="93"/>
  <c r="GWR183" i="93"/>
  <c r="GWQ183" i="93"/>
  <c r="GWP183" i="93"/>
  <c r="GWO183" i="93"/>
  <c r="GWN183" i="93"/>
  <c r="GWM183" i="93"/>
  <c r="GWL183" i="93"/>
  <c r="GWK183" i="93"/>
  <c r="GWJ183" i="93"/>
  <c r="GWI183" i="93"/>
  <c r="GWH183" i="93"/>
  <c r="GWG183" i="93"/>
  <c r="GWF183" i="93"/>
  <c r="GWE183" i="93"/>
  <c r="GWD183" i="93"/>
  <c r="GWC183" i="93"/>
  <c r="GWB183" i="93"/>
  <c r="GWA183" i="93"/>
  <c r="GVZ183" i="93"/>
  <c r="GVY183" i="93"/>
  <c r="GVX183" i="93"/>
  <c r="GVW183" i="93"/>
  <c r="GVV183" i="93"/>
  <c r="GVU183" i="93"/>
  <c r="GVT183" i="93"/>
  <c r="GVS183" i="93"/>
  <c r="GVR183" i="93"/>
  <c r="GVQ183" i="93"/>
  <c r="GVP183" i="93"/>
  <c r="GVO183" i="93"/>
  <c r="GVN183" i="93"/>
  <c r="GVM183" i="93"/>
  <c r="GVL183" i="93"/>
  <c r="GVK183" i="93"/>
  <c r="GVJ183" i="93"/>
  <c r="GVI183" i="93"/>
  <c r="GVH183" i="93"/>
  <c r="GVG183" i="93"/>
  <c r="GVF183" i="93"/>
  <c r="GVE183" i="93"/>
  <c r="GVD183" i="93"/>
  <c r="GVC183" i="93"/>
  <c r="GVB183" i="93"/>
  <c r="GVA183" i="93"/>
  <c r="GUZ183" i="93"/>
  <c r="GUY183" i="93"/>
  <c r="GUX183" i="93"/>
  <c r="GUW183" i="93"/>
  <c r="GUV183" i="93"/>
  <c r="GUU183" i="93"/>
  <c r="GUT183" i="93"/>
  <c r="GUS183" i="93"/>
  <c r="GUR183" i="93"/>
  <c r="GUQ183" i="93"/>
  <c r="GUP183" i="93"/>
  <c r="GUO183" i="93"/>
  <c r="GUN183" i="93"/>
  <c r="GUM183" i="93"/>
  <c r="GUL183" i="93"/>
  <c r="GUK183" i="93"/>
  <c r="GUJ183" i="93"/>
  <c r="GUI183" i="93"/>
  <c r="GUH183" i="93"/>
  <c r="GUG183" i="93"/>
  <c r="GUF183" i="93"/>
  <c r="GUE183" i="93"/>
  <c r="GUD183" i="93"/>
  <c r="GUC183" i="93"/>
  <c r="GUB183" i="93"/>
  <c r="GUA183" i="93"/>
  <c r="GTZ183" i="93"/>
  <c r="GTY183" i="93"/>
  <c r="GTX183" i="93"/>
  <c r="GTW183" i="93"/>
  <c r="GTV183" i="93"/>
  <c r="GTU183" i="93"/>
  <c r="GTT183" i="93"/>
  <c r="GTS183" i="93"/>
  <c r="GTR183" i="93"/>
  <c r="GTQ183" i="93"/>
  <c r="GTP183" i="93"/>
  <c r="GTO183" i="93"/>
  <c r="GTN183" i="93"/>
  <c r="GTM183" i="93"/>
  <c r="GTL183" i="93"/>
  <c r="GTK183" i="93"/>
  <c r="GTJ183" i="93"/>
  <c r="GTI183" i="93"/>
  <c r="GTH183" i="93"/>
  <c r="GTG183" i="93"/>
  <c r="GTF183" i="93"/>
  <c r="GTE183" i="93"/>
  <c r="GTD183" i="93"/>
  <c r="GTC183" i="93"/>
  <c r="GTB183" i="93"/>
  <c r="GTA183" i="93"/>
  <c r="GSZ183" i="93"/>
  <c r="GSY183" i="93"/>
  <c r="GSX183" i="93"/>
  <c r="GSW183" i="93"/>
  <c r="GSV183" i="93"/>
  <c r="GSU183" i="93"/>
  <c r="GST183" i="93"/>
  <c r="GSS183" i="93"/>
  <c r="GSR183" i="93"/>
  <c r="GSQ183" i="93"/>
  <c r="GSP183" i="93"/>
  <c r="GSO183" i="93"/>
  <c r="GSN183" i="93"/>
  <c r="GSM183" i="93"/>
  <c r="GSL183" i="93"/>
  <c r="GSK183" i="93"/>
  <c r="GSJ183" i="93"/>
  <c r="GSI183" i="93"/>
  <c r="GSH183" i="93"/>
  <c r="GSG183" i="93"/>
  <c r="GSF183" i="93"/>
  <c r="GSE183" i="93"/>
  <c r="GSD183" i="93"/>
  <c r="GSC183" i="93"/>
  <c r="GSB183" i="93"/>
  <c r="GSA183" i="93"/>
  <c r="GRZ183" i="93"/>
  <c r="GRY183" i="93"/>
  <c r="GRX183" i="93"/>
  <c r="GRW183" i="93"/>
  <c r="GRV183" i="93"/>
  <c r="GRU183" i="93"/>
  <c r="GRT183" i="93"/>
  <c r="GRS183" i="93"/>
  <c r="GRR183" i="93"/>
  <c r="GRQ183" i="93"/>
  <c r="GRP183" i="93"/>
  <c r="GRO183" i="93"/>
  <c r="GRN183" i="93"/>
  <c r="GRM183" i="93"/>
  <c r="GRL183" i="93"/>
  <c r="GRK183" i="93"/>
  <c r="GRJ183" i="93"/>
  <c r="GRI183" i="93"/>
  <c r="GRH183" i="93"/>
  <c r="GRG183" i="93"/>
  <c r="GRF183" i="93"/>
  <c r="GRE183" i="93"/>
  <c r="GRD183" i="93"/>
  <c r="GRC183" i="93"/>
  <c r="GRB183" i="93"/>
  <c r="GRA183" i="93"/>
  <c r="GQZ183" i="93"/>
  <c r="GQY183" i="93"/>
  <c r="GQX183" i="93"/>
  <c r="GQW183" i="93"/>
  <c r="GQV183" i="93"/>
  <c r="GQU183" i="93"/>
  <c r="GQT183" i="93"/>
  <c r="GQS183" i="93"/>
  <c r="GQR183" i="93"/>
  <c r="GQQ183" i="93"/>
  <c r="GQP183" i="93"/>
  <c r="GQO183" i="93"/>
  <c r="GQN183" i="93"/>
  <c r="GQM183" i="93"/>
  <c r="GQL183" i="93"/>
  <c r="GQK183" i="93"/>
  <c r="GQJ183" i="93"/>
  <c r="GQI183" i="93"/>
  <c r="GQH183" i="93"/>
  <c r="GQG183" i="93"/>
  <c r="GQF183" i="93"/>
  <c r="GQE183" i="93"/>
  <c r="GQD183" i="93"/>
  <c r="GQC183" i="93"/>
  <c r="GQB183" i="93"/>
  <c r="GQA183" i="93"/>
  <c r="GPZ183" i="93"/>
  <c r="GPY183" i="93"/>
  <c r="GPX183" i="93"/>
  <c r="GPW183" i="93"/>
  <c r="GPV183" i="93"/>
  <c r="GPU183" i="93"/>
  <c r="GPT183" i="93"/>
  <c r="GPS183" i="93"/>
  <c r="GPR183" i="93"/>
  <c r="GPQ183" i="93"/>
  <c r="GPP183" i="93"/>
  <c r="GPO183" i="93"/>
  <c r="GPN183" i="93"/>
  <c r="GPM183" i="93"/>
  <c r="GPL183" i="93"/>
  <c r="GPK183" i="93"/>
  <c r="GPJ183" i="93"/>
  <c r="GPI183" i="93"/>
  <c r="GPH183" i="93"/>
  <c r="GPG183" i="93"/>
  <c r="GPF183" i="93"/>
  <c r="GPE183" i="93"/>
  <c r="GPD183" i="93"/>
  <c r="GPC183" i="93"/>
  <c r="GPB183" i="93"/>
  <c r="GPA183" i="93"/>
  <c r="GOZ183" i="93"/>
  <c r="GOY183" i="93"/>
  <c r="GOX183" i="93"/>
  <c r="GOW183" i="93"/>
  <c r="GOV183" i="93"/>
  <c r="GOU183" i="93"/>
  <c r="GOT183" i="93"/>
  <c r="GOS183" i="93"/>
  <c r="GOR183" i="93"/>
  <c r="GOQ183" i="93"/>
  <c r="GOP183" i="93"/>
  <c r="GOO183" i="93"/>
  <c r="GON183" i="93"/>
  <c r="GOM183" i="93"/>
  <c r="GOL183" i="93"/>
  <c r="GOK183" i="93"/>
  <c r="GOJ183" i="93"/>
  <c r="GOI183" i="93"/>
  <c r="GOH183" i="93"/>
  <c r="GOG183" i="93"/>
  <c r="GOF183" i="93"/>
  <c r="GOE183" i="93"/>
  <c r="GOD183" i="93"/>
  <c r="GOC183" i="93"/>
  <c r="GOB183" i="93"/>
  <c r="GOA183" i="93"/>
  <c r="GNZ183" i="93"/>
  <c r="GNY183" i="93"/>
  <c r="GNX183" i="93"/>
  <c r="GNW183" i="93"/>
  <c r="GNV183" i="93"/>
  <c r="GNU183" i="93"/>
  <c r="GNT183" i="93"/>
  <c r="GNS183" i="93"/>
  <c r="GNR183" i="93"/>
  <c r="GNQ183" i="93"/>
  <c r="GNP183" i="93"/>
  <c r="GNO183" i="93"/>
  <c r="GNN183" i="93"/>
  <c r="GNM183" i="93"/>
  <c r="GNL183" i="93"/>
  <c r="GNK183" i="93"/>
  <c r="GNJ183" i="93"/>
  <c r="GNI183" i="93"/>
  <c r="GNH183" i="93"/>
  <c r="GNG183" i="93"/>
  <c r="GNF183" i="93"/>
  <c r="GNE183" i="93"/>
  <c r="GND183" i="93"/>
  <c r="GNC183" i="93"/>
  <c r="GNB183" i="93"/>
  <c r="GNA183" i="93"/>
  <c r="GMZ183" i="93"/>
  <c r="GMY183" i="93"/>
  <c r="GMX183" i="93"/>
  <c r="GMW183" i="93"/>
  <c r="GMV183" i="93"/>
  <c r="GMU183" i="93"/>
  <c r="GMT183" i="93"/>
  <c r="GMS183" i="93"/>
  <c r="GMR183" i="93"/>
  <c r="GMQ183" i="93"/>
  <c r="GMP183" i="93"/>
  <c r="GMO183" i="93"/>
  <c r="GMN183" i="93"/>
  <c r="GMM183" i="93"/>
  <c r="GML183" i="93"/>
  <c r="GMK183" i="93"/>
  <c r="GMJ183" i="93"/>
  <c r="GMI183" i="93"/>
  <c r="GMH183" i="93"/>
  <c r="GMG183" i="93"/>
  <c r="GMF183" i="93"/>
  <c r="GME183" i="93"/>
  <c r="GMD183" i="93"/>
  <c r="GMC183" i="93"/>
  <c r="GMB183" i="93"/>
  <c r="GMA183" i="93"/>
  <c r="GLZ183" i="93"/>
  <c r="GLY183" i="93"/>
  <c r="GLX183" i="93"/>
  <c r="GLW183" i="93"/>
  <c r="GLV183" i="93"/>
  <c r="GLU183" i="93"/>
  <c r="GLT183" i="93"/>
  <c r="GLS183" i="93"/>
  <c r="GLR183" i="93"/>
  <c r="GLQ183" i="93"/>
  <c r="GLP183" i="93"/>
  <c r="GLO183" i="93"/>
  <c r="GLN183" i="93"/>
  <c r="GLM183" i="93"/>
  <c r="GLL183" i="93"/>
  <c r="GLK183" i="93"/>
  <c r="GLJ183" i="93"/>
  <c r="GLI183" i="93"/>
  <c r="GLH183" i="93"/>
  <c r="GLG183" i="93"/>
  <c r="GLF183" i="93"/>
  <c r="GLE183" i="93"/>
  <c r="GLD183" i="93"/>
  <c r="GLC183" i="93"/>
  <c r="GLB183" i="93"/>
  <c r="GLA183" i="93"/>
  <c r="GKZ183" i="93"/>
  <c r="GKY183" i="93"/>
  <c r="GKX183" i="93"/>
  <c r="GKW183" i="93"/>
  <c r="GKV183" i="93"/>
  <c r="GKU183" i="93"/>
  <c r="GKT183" i="93"/>
  <c r="GKS183" i="93"/>
  <c r="GKR183" i="93"/>
  <c r="GKQ183" i="93"/>
  <c r="GKP183" i="93"/>
  <c r="GKO183" i="93"/>
  <c r="GKN183" i="93"/>
  <c r="GKM183" i="93"/>
  <c r="GKL183" i="93"/>
  <c r="GKK183" i="93"/>
  <c r="GKJ183" i="93"/>
  <c r="GKI183" i="93"/>
  <c r="GKH183" i="93"/>
  <c r="GKG183" i="93"/>
  <c r="GKF183" i="93"/>
  <c r="GKE183" i="93"/>
  <c r="GKD183" i="93"/>
  <c r="GKC183" i="93"/>
  <c r="GKB183" i="93"/>
  <c r="GKA183" i="93"/>
  <c r="GJZ183" i="93"/>
  <c r="GJY183" i="93"/>
  <c r="GJX183" i="93"/>
  <c r="GJW183" i="93"/>
  <c r="GJV183" i="93"/>
  <c r="GJU183" i="93"/>
  <c r="GJT183" i="93"/>
  <c r="GJS183" i="93"/>
  <c r="GJR183" i="93"/>
  <c r="GJQ183" i="93"/>
  <c r="GJP183" i="93"/>
  <c r="GJO183" i="93"/>
  <c r="GJN183" i="93"/>
  <c r="GJM183" i="93"/>
  <c r="GJL183" i="93"/>
  <c r="GJK183" i="93"/>
  <c r="GJJ183" i="93"/>
  <c r="GJI183" i="93"/>
  <c r="GJH183" i="93"/>
  <c r="GJG183" i="93"/>
  <c r="GJF183" i="93"/>
  <c r="GJE183" i="93"/>
  <c r="GJD183" i="93"/>
  <c r="GJC183" i="93"/>
  <c r="GJB183" i="93"/>
  <c r="GJA183" i="93"/>
  <c r="GIZ183" i="93"/>
  <c r="GIY183" i="93"/>
  <c r="GIX183" i="93"/>
  <c r="GIW183" i="93"/>
  <c r="GIV183" i="93"/>
  <c r="GIU183" i="93"/>
  <c r="GIT183" i="93"/>
  <c r="GIS183" i="93"/>
  <c r="GIR183" i="93"/>
  <c r="GIQ183" i="93"/>
  <c r="GIP183" i="93"/>
  <c r="GIO183" i="93"/>
  <c r="GIN183" i="93"/>
  <c r="GIM183" i="93"/>
  <c r="GIL183" i="93"/>
  <c r="GIK183" i="93"/>
  <c r="GIJ183" i="93"/>
  <c r="GII183" i="93"/>
  <c r="GIH183" i="93"/>
  <c r="GIG183" i="93"/>
  <c r="GIF183" i="93"/>
  <c r="GIE183" i="93"/>
  <c r="GID183" i="93"/>
  <c r="GIC183" i="93"/>
  <c r="GIB183" i="93"/>
  <c r="GIA183" i="93"/>
  <c r="GHZ183" i="93"/>
  <c r="GHY183" i="93"/>
  <c r="GHX183" i="93"/>
  <c r="GHW183" i="93"/>
  <c r="GHV183" i="93"/>
  <c r="GHU183" i="93"/>
  <c r="GHT183" i="93"/>
  <c r="GHS183" i="93"/>
  <c r="GHR183" i="93"/>
  <c r="GHQ183" i="93"/>
  <c r="GHP183" i="93"/>
  <c r="GHO183" i="93"/>
  <c r="GHN183" i="93"/>
  <c r="GHM183" i="93"/>
  <c r="GHL183" i="93"/>
  <c r="GHK183" i="93"/>
  <c r="GHJ183" i="93"/>
  <c r="GHI183" i="93"/>
  <c r="GHH183" i="93"/>
  <c r="GHG183" i="93"/>
  <c r="GHF183" i="93"/>
  <c r="GHE183" i="93"/>
  <c r="GHD183" i="93"/>
  <c r="GHC183" i="93"/>
  <c r="GHB183" i="93"/>
  <c r="GHA183" i="93"/>
  <c r="GGZ183" i="93"/>
  <c r="GGY183" i="93"/>
  <c r="GGX183" i="93"/>
  <c r="GGW183" i="93"/>
  <c r="GGV183" i="93"/>
  <c r="GGU183" i="93"/>
  <c r="GGT183" i="93"/>
  <c r="GGS183" i="93"/>
  <c r="GGR183" i="93"/>
  <c r="GGQ183" i="93"/>
  <c r="GGP183" i="93"/>
  <c r="GGO183" i="93"/>
  <c r="GGN183" i="93"/>
  <c r="GGM183" i="93"/>
  <c r="GGL183" i="93"/>
  <c r="GGK183" i="93"/>
  <c r="GGJ183" i="93"/>
  <c r="GGI183" i="93"/>
  <c r="GGH183" i="93"/>
  <c r="GGG183" i="93"/>
  <c r="GGF183" i="93"/>
  <c r="GGE183" i="93"/>
  <c r="GGD183" i="93"/>
  <c r="GGC183" i="93"/>
  <c r="GGB183" i="93"/>
  <c r="GGA183" i="93"/>
  <c r="GFZ183" i="93"/>
  <c r="GFY183" i="93"/>
  <c r="GFX183" i="93"/>
  <c r="GFW183" i="93"/>
  <c r="GFV183" i="93"/>
  <c r="GFU183" i="93"/>
  <c r="GFT183" i="93"/>
  <c r="GFS183" i="93"/>
  <c r="GFR183" i="93"/>
  <c r="GFQ183" i="93"/>
  <c r="GFP183" i="93"/>
  <c r="GFO183" i="93"/>
  <c r="GFN183" i="93"/>
  <c r="GFM183" i="93"/>
  <c r="GFL183" i="93"/>
  <c r="GFK183" i="93"/>
  <c r="GFJ183" i="93"/>
  <c r="GFI183" i="93"/>
  <c r="GFH183" i="93"/>
  <c r="GFG183" i="93"/>
  <c r="GFF183" i="93"/>
  <c r="GFE183" i="93"/>
  <c r="GFD183" i="93"/>
  <c r="GFC183" i="93"/>
  <c r="GFB183" i="93"/>
  <c r="GFA183" i="93"/>
  <c r="GEZ183" i="93"/>
  <c r="GEY183" i="93"/>
  <c r="GEX183" i="93"/>
  <c r="GEW183" i="93"/>
  <c r="GEV183" i="93"/>
  <c r="GEU183" i="93"/>
  <c r="GET183" i="93"/>
  <c r="GES183" i="93"/>
  <c r="GER183" i="93"/>
  <c r="GEQ183" i="93"/>
  <c r="GEP183" i="93"/>
  <c r="GEO183" i="93"/>
  <c r="GEN183" i="93"/>
  <c r="GEM183" i="93"/>
  <c r="GEL183" i="93"/>
  <c r="GEK183" i="93"/>
  <c r="GEJ183" i="93"/>
  <c r="GEI183" i="93"/>
  <c r="GEH183" i="93"/>
  <c r="GEG183" i="93"/>
  <c r="GEF183" i="93"/>
  <c r="GEE183" i="93"/>
  <c r="GED183" i="93"/>
  <c r="GEC183" i="93"/>
  <c r="GEB183" i="93"/>
  <c r="GEA183" i="93"/>
  <c r="GDZ183" i="93"/>
  <c r="GDY183" i="93"/>
  <c r="GDX183" i="93"/>
  <c r="GDW183" i="93"/>
  <c r="GDV183" i="93"/>
  <c r="GDU183" i="93"/>
  <c r="GDT183" i="93"/>
  <c r="GDS183" i="93"/>
  <c r="GDR183" i="93"/>
  <c r="GDQ183" i="93"/>
  <c r="GDP183" i="93"/>
  <c r="GDO183" i="93"/>
  <c r="GDN183" i="93"/>
  <c r="GDM183" i="93"/>
  <c r="GDL183" i="93"/>
  <c r="GDK183" i="93"/>
  <c r="GDJ183" i="93"/>
  <c r="GDI183" i="93"/>
  <c r="GDH183" i="93"/>
  <c r="GDG183" i="93"/>
  <c r="GDF183" i="93"/>
  <c r="GDE183" i="93"/>
  <c r="GDD183" i="93"/>
  <c r="GDC183" i="93"/>
  <c r="GDB183" i="93"/>
  <c r="GDA183" i="93"/>
  <c r="GCZ183" i="93"/>
  <c r="GCY183" i="93"/>
  <c r="GCX183" i="93"/>
  <c r="GCW183" i="93"/>
  <c r="GCV183" i="93"/>
  <c r="GCU183" i="93"/>
  <c r="GCT183" i="93"/>
  <c r="GCS183" i="93"/>
  <c r="GCR183" i="93"/>
  <c r="GCQ183" i="93"/>
  <c r="GCP183" i="93"/>
  <c r="GCO183" i="93"/>
  <c r="GCN183" i="93"/>
  <c r="GCM183" i="93"/>
  <c r="GCL183" i="93"/>
  <c r="GCK183" i="93"/>
  <c r="GCJ183" i="93"/>
  <c r="GCI183" i="93"/>
  <c r="GCH183" i="93"/>
  <c r="GCG183" i="93"/>
  <c r="GCF183" i="93"/>
  <c r="GCE183" i="93"/>
  <c r="GCD183" i="93"/>
  <c r="GCC183" i="93"/>
  <c r="GCB183" i="93"/>
  <c r="GCA183" i="93"/>
  <c r="GBZ183" i="93"/>
  <c r="GBY183" i="93"/>
  <c r="GBX183" i="93"/>
  <c r="GBW183" i="93"/>
  <c r="GBV183" i="93"/>
  <c r="GBU183" i="93"/>
  <c r="GBT183" i="93"/>
  <c r="GBS183" i="93"/>
  <c r="GBR183" i="93"/>
  <c r="GBQ183" i="93"/>
  <c r="GBP183" i="93"/>
  <c r="GBO183" i="93"/>
  <c r="GBN183" i="93"/>
  <c r="GBM183" i="93"/>
  <c r="GBL183" i="93"/>
  <c r="GBK183" i="93"/>
  <c r="GBJ183" i="93"/>
  <c r="GBI183" i="93"/>
  <c r="GBH183" i="93"/>
  <c r="GBG183" i="93"/>
  <c r="GBF183" i="93"/>
  <c r="GBE183" i="93"/>
  <c r="GBD183" i="93"/>
  <c r="GBC183" i="93"/>
  <c r="GBB183" i="93"/>
  <c r="GBA183" i="93"/>
  <c r="GAZ183" i="93"/>
  <c r="GAY183" i="93"/>
  <c r="GAX183" i="93"/>
  <c r="GAW183" i="93"/>
  <c r="GAV183" i="93"/>
  <c r="GAU183" i="93"/>
  <c r="GAT183" i="93"/>
  <c r="GAS183" i="93"/>
  <c r="GAR183" i="93"/>
  <c r="GAQ183" i="93"/>
  <c r="GAP183" i="93"/>
  <c r="GAO183" i="93"/>
  <c r="GAN183" i="93"/>
  <c r="GAM183" i="93"/>
  <c r="GAL183" i="93"/>
  <c r="GAK183" i="93"/>
  <c r="GAJ183" i="93"/>
  <c r="GAI183" i="93"/>
  <c r="GAH183" i="93"/>
  <c r="GAG183" i="93"/>
  <c r="GAF183" i="93"/>
  <c r="GAE183" i="93"/>
  <c r="GAD183" i="93"/>
  <c r="GAC183" i="93"/>
  <c r="GAB183" i="93"/>
  <c r="GAA183" i="93"/>
  <c r="FZZ183" i="93"/>
  <c r="FZY183" i="93"/>
  <c r="FZX183" i="93"/>
  <c r="FZW183" i="93"/>
  <c r="FZV183" i="93"/>
  <c r="FZU183" i="93"/>
  <c r="FZT183" i="93"/>
  <c r="FZS183" i="93"/>
  <c r="FZR183" i="93"/>
  <c r="FZQ183" i="93"/>
  <c r="FZP183" i="93"/>
  <c r="FZO183" i="93"/>
  <c r="FZN183" i="93"/>
  <c r="FZM183" i="93"/>
  <c r="FZL183" i="93"/>
  <c r="FZK183" i="93"/>
  <c r="FZJ183" i="93"/>
  <c r="FZI183" i="93"/>
  <c r="FZH183" i="93"/>
  <c r="FZG183" i="93"/>
  <c r="FZF183" i="93"/>
  <c r="FZE183" i="93"/>
  <c r="FZD183" i="93"/>
  <c r="FZC183" i="93"/>
  <c r="FZB183" i="93"/>
  <c r="FZA183" i="93"/>
  <c r="FYZ183" i="93"/>
  <c r="FYY183" i="93"/>
  <c r="FYX183" i="93"/>
  <c r="FYW183" i="93"/>
  <c r="FYV183" i="93"/>
  <c r="FYU183" i="93"/>
  <c r="FYT183" i="93"/>
  <c r="FYS183" i="93"/>
  <c r="FYR183" i="93"/>
  <c r="FYQ183" i="93"/>
  <c r="FYP183" i="93"/>
  <c r="FYO183" i="93"/>
  <c r="FYN183" i="93"/>
  <c r="FYM183" i="93"/>
  <c r="FYL183" i="93"/>
  <c r="FYK183" i="93"/>
  <c r="FYJ183" i="93"/>
  <c r="FYI183" i="93"/>
  <c r="FYH183" i="93"/>
  <c r="FYG183" i="93"/>
  <c r="FYF183" i="93"/>
  <c r="FYE183" i="93"/>
  <c r="FYD183" i="93"/>
  <c r="FYC183" i="93"/>
  <c r="FYB183" i="93"/>
  <c r="FYA183" i="93"/>
  <c r="FXZ183" i="93"/>
  <c r="FXY183" i="93"/>
  <c r="FXX183" i="93"/>
  <c r="FXW183" i="93"/>
  <c r="FXV183" i="93"/>
  <c r="FXU183" i="93"/>
  <c r="FXT183" i="93"/>
  <c r="FXS183" i="93"/>
  <c r="FXR183" i="93"/>
  <c r="FXQ183" i="93"/>
  <c r="FXP183" i="93"/>
  <c r="FXO183" i="93"/>
  <c r="FXN183" i="93"/>
  <c r="FXM183" i="93"/>
  <c r="FXL183" i="93"/>
  <c r="FXK183" i="93"/>
  <c r="FXJ183" i="93"/>
  <c r="FXI183" i="93"/>
  <c r="FXH183" i="93"/>
  <c r="FXG183" i="93"/>
  <c r="FXF183" i="93"/>
  <c r="FXE183" i="93"/>
  <c r="FXD183" i="93"/>
  <c r="FXC183" i="93"/>
  <c r="FXB183" i="93"/>
  <c r="FXA183" i="93"/>
  <c r="FWZ183" i="93"/>
  <c r="FWY183" i="93"/>
  <c r="FWX183" i="93"/>
  <c r="FWW183" i="93"/>
  <c r="FWV183" i="93"/>
  <c r="FWU183" i="93"/>
  <c r="FWT183" i="93"/>
  <c r="FWS183" i="93"/>
  <c r="FWR183" i="93"/>
  <c r="FWQ183" i="93"/>
  <c r="FWP183" i="93"/>
  <c r="FWO183" i="93"/>
  <c r="FWN183" i="93"/>
  <c r="FWM183" i="93"/>
  <c r="FWL183" i="93"/>
  <c r="FWK183" i="93"/>
  <c r="FWJ183" i="93"/>
  <c r="FWI183" i="93"/>
  <c r="FWH183" i="93"/>
  <c r="FWG183" i="93"/>
  <c r="FWF183" i="93"/>
  <c r="FWE183" i="93"/>
  <c r="FWD183" i="93"/>
  <c r="FWC183" i="93"/>
  <c r="FWB183" i="93"/>
  <c r="FWA183" i="93"/>
  <c r="FVZ183" i="93"/>
  <c r="FVY183" i="93"/>
  <c r="FVX183" i="93"/>
  <c r="FVW183" i="93"/>
  <c r="FVV183" i="93"/>
  <c r="FVU183" i="93"/>
  <c r="FVT183" i="93"/>
  <c r="FVS183" i="93"/>
  <c r="FVR183" i="93"/>
  <c r="FVQ183" i="93"/>
  <c r="FVP183" i="93"/>
  <c r="FVO183" i="93"/>
  <c r="FVN183" i="93"/>
  <c r="FVM183" i="93"/>
  <c r="FVL183" i="93"/>
  <c r="FVK183" i="93"/>
  <c r="FVJ183" i="93"/>
  <c r="FVI183" i="93"/>
  <c r="FVH183" i="93"/>
  <c r="FVG183" i="93"/>
  <c r="FVF183" i="93"/>
  <c r="FVE183" i="93"/>
  <c r="FVD183" i="93"/>
  <c r="FVC183" i="93"/>
  <c r="FVB183" i="93"/>
  <c r="FVA183" i="93"/>
  <c r="FUZ183" i="93"/>
  <c r="FUY183" i="93"/>
  <c r="FUX183" i="93"/>
  <c r="FUW183" i="93"/>
  <c r="FUV183" i="93"/>
  <c r="FUU183" i="93"/>
  <c r="FUT183" i="93"/>
  <c r="FUS183" i="93"/>
  <c r="FUR183" i="93"/>
  <c r="FUQ183" i="93"/>
  <c r="FUP183" i="93"/>
  <c r="FUO183" i="93"/>
  <c r="FUN183" i="93"/>
  <c r="FUM183" i="93"/>
  <c r="FUL183" i="93"/>
  <c r="FUK183" i="93"/>
  <c r="FUJ183" i="93"/>
  <c r="FUI183" i="93"/>
  <c r="FUH183" i="93"/>
  <c r="FUG183" i="93"/>
  <c r="FUF183" i="93"/>
  <c r="FUE183" i="93"/>
  <c r="FUD183" i="93"/>
  <c r="FUC183" i="93"/>
  <c r="FUB183" i="93"/>
  <c r="FUA183" i="93"/>
  <c r="FTZ183" i="93"/>
  <c r="FTY183" i="93"/>
  <c r="FTX183" i="93"/>
  <c r="FTW183" i="93"/>
  <c r="FTV183" i="93"/>
  <c r="FTU183" i="93"/>
  <c r="FTT183" i="93"/>
  <c r="FTS183" i="93"/>
  <c r="FTR183" i="93"/>
  <c r="FTQ183" i="93"/>
  <c r="FTP183" i="93"/>
  <c r="FTO183" i="93"/>
  <c r="FTN183" i="93"/>
  <c r="FTM183" i="93"/>
  <c r="FTL183" i="93"/>
  <c r="FTK183" i="93"/>
  <c r="FTJ183" i="93"/>
  <c r="FTI183" i="93"/>
  <c r="FTH183" i="93"/>
  <c r="FTG183" i="93"/>
  <c r="FTF183" i="93"/>
  <c r="FTE183" i="93"/>
  <c r="FTD183" i="93"/>
  <c r="FTC183" i="93"/>
  <c r="FTB183" i="93"/>
  <c r="FTA183" i="93"/>
  <c r="FSZ183" i="93"/>
  <c r="FSY183" i="93"/>
  <c r="FSX183" i="93"/>
  <c r="FSW183" i="93"/>
  <c r="FSV183" i="93"/>
  <c r="FSU183" i="93"/>
  <c r="FST183" i="93"/>
  <c r="FSS183" i="93"/>
  <c r="FSR183" i="93"/>
  <c r="FSQ183" i="93"/>
  <c r="FSP183" i="93"/>
  <c r="FSO183" i="93"/>
  <c r="FSN183" i="93"/>
  <c r="FSM183" i="93"/>
  <c r="FSL183" i="93"/>
  <c r="FSK183" i="93"/>
  <c r="FSJ183" i="93"/>
  <c r="FSI183" i="93"/>
  <c r="FSH183" i="93"/>
  <c r="FSG183" i="93"/>
  <c r="FSF183" i="93"/>
  <c r="FSE183" i="93"/>
  <c r="FSD183" i="93"/>
  <c r="FSC183" i="93"/>
  <c r="FSB183" i="93"/>
  <c r="FSA183" i="93"/>
  <c r="FRZ183" i="93"/>
  <c r="FRY183" i="93"/>
  <c r="FRX183" i="93"/>
  <c r="FRW183" i="93"/>
  <c r="FRV183" i="93"/>
  <c r="FRU183" i="93"/>
  <c r="FRT183" i="93"/>
  <c r="FRS183" i="93"/>
  <c r="FRR183" i="93"/>
  <c r="FRQ183" i="93"/>
  <c r="FRP183" i="93"/>
  <c r="FRO183" i="93"/>
  <c r="FRN183" i="93"/>
  <c r="FRM183" i="93"/>
  <c r="FRL183" i="93"/>
  <c r="FRK183" i="93"/>
  <c r="FRJ183" i="93"/>
  <c r="FRI183" i="93"/>
  <c r="FRH183" i="93"/>
  <c r="FRG183" i="93"/>
  <c r="FRF183" i="93"/>
  <c r="FRE183" i="93"/>
  <c r="FRD183" i="93"/>
  <c r="FRC183" i="93"/>
  <c r="FRB183" i="93"/>
  <c r="FRA183" i="93"/>
  <c r="FQZ183" i="93"/>
  <c r="FQY183" i="93"/>
  <c r="FQX183" i="93"/>
  <c r="FQW183" i="93"/>
  <c r="FQV183" i="93"/>
  <c r="FQU183" i="93"/>
  <c r="FQT183" i="93"/>
  <c r="FQS183" i="93"/>
  <c r="FQR183" i="93"/>
  <c r="FQQ183" i="93"/>
  <c r="FQP183" i="93"/>
  <c r="FQO183" i="93"/>
  <c r="FQN183" i="93"/>
  <c r="FQM183" i="93"/>
  <c r="FQL183" i="93"/>
  <c r="FQK183" i="93"/>
  <c r="FQJ183" i="93"/>
  <c r="FQI183" i="93"/>
  <c r="FQH183" i="93"/>
  <c r="FQG183" i="93"/>
  <c r="FQF183" i="93"/>
  <c r="FQE183" i="93"/>
  <c r="FQD183" i="93"/>
  <c r="FQC183" i="93"/>
  <c r="FQB183" i="93"/>
  <c r="FQA183" i="93"/>
  <c r="FPZ183" i="93"/>
  <c r="FPY183" i="93"/>
  <c r="FPX183" i="93"/>
  <c r="FPW183" i="93"/>
  <c r="FPV183" i="93"/>
  <c r="FPU183" i="93"/>
  <c r="FPT183" i="93"/>
  <c r="FPS183" i="93"/>
  <c r="FPR183" i="93"/>
  <c r="FPQ183" i="93"/>
  <c r="FPP183" i="93"/>
  <c r="FPO183" i="93"/>
  <c r="FPN183" i="93"/>
  <c r="FPM183" i="93"/>
  <c r="FPL183" i="93"/>
  <c r="FPK183" i="93"/>
  <c r="FPJ183" i="93"/>
  <c r="FPI183" i="93"/>
  <c r="FPH183" i="93"/>
  <c r="FPG183" i="93"/>
  <c r="FPF183" i="93"/>
  <c r="FPE183" i="93"/>
  <c r="FPD183" i="93"/>
  <c r="FPC183" i="93"/>
  <c r="FPB183" i="93"/>
  <c r="FPA183" i="93"/>
  <c r="FOZ183" i="93"/>
  <c r="FOY183" i="93"/>
  <c r="FOX183" i="93"/>
  <c r="FOW183" i="93"/>
  <c r="FOV183" i="93"/>
  <c r="FOU183" i="93"/>
  <c r="FOT183" i="93"/>
  <c r="FOS183" i="93"/>
  <c r="FOR183" i="93"/>
  <c r="FOQ183" i="93"/>
  <c r="FOP183" i="93"/>
  <c r="FOO183" i="93"/>
  <c r="FON183" i="93"/>
  <c r="FOM183" i="93"/>
  <c r="FOL183" i="93"/>
  <c r="FOK183" i="93"/>
  <c r="FOJ183" i="93"/>
  <c r="FOI183" i="93"/>
  <c r="FOH183" i="93"/>
  <c r="FOG183" i="93"/>
  <c r="FOF183" i="93"/>
  <c r="FOE183" i="93"/>
  <c r="FOD183" i="93"/>
  <c r="FOC183" i="93"/>
  <c r="FOB183" i="93"/>
  <c r="FOA183" i="93"/>
  <c r="FNZ183" i="93"/>
  <c r="FNY183" i="93"/>
  <c r="FNX183" i="93"/>
  <c r="FNW183" i="93"/>
  <c r="FNV183" i="93"/>
  <c r="FNU183" i="93"/>
  <c r="FNT183" i="93"/>
  <c r="FNS183" i="93"/>
  <c r="FNR183" i="93"/>
  <c r="FNQ183" i="93"/>
  <c r="FNP183" i="93"/>
  <c r="FNO183" i="93"/>
  <c r="FNN183" i="93"/>
  <c r="FNM183" i="93"/>
  <c r="FNL183" i="93"/>
  <c r="FNK183" i="93"/>
  <c r="FNJ183" i="93"/>
  <c r="FNI183" i="93"/>
  <c r="FNH183" i="93"/>
  <c r="FNG183" i="93"/>
  <c r="FNF183" i="93"/>
  <c r="FNE183" i="93"/>
  <c r="FND183" i="93"/>
  <c r="FNC183" i="93"/>
  <c r="FNB183" i="93"/>
  <c r="FNA183" i="93"/>
  <c r="FMZ183" i="93"/>
  <c r="FMY183" i="93"/>
  <c r="FMX183" i="93"/>
  <c r="FMW183" i="93"/>
  <c r="FMV183" i="93"/>
  <c r="FMU183" i="93"/>
  <c r="FMT183" i="93"/>
  <c r="FMS183" i="93"/>
  <c r="FMR183" i="93"/>
  <c r="FMQ183" i="93"/>
  <c r="FMP183" i="93"/>
  <c r="FMO183" i="93"/>
  <c r="FMN183" i="93"/>
  <c r="FMM183" i="93"/>
  <c r="FML183" i="93"/>
  <c r="FMK183" i="93"/>
  <c r="FMJ183" i="93"/>
  <c r="FMI183" i="93"/>
  <c r="FMH183" i="93"/>
  <c r="FMG183" i="93"/>
  <c r="FMF183" i="93"/>
  <c r="FME183" i="93"/>
  <c r="FMD183" i="93"/>
  <c r="FMC183" i="93"/>
  <c r="FMB183" i="93"/>
  <c r="FMA183" i="93"/>
  <c r="FLZ183" i="93"/>
  <c r="FLY183" i="93"/>
  <c r="FLX183" i="93"/>
  <c r="FLW183" i="93"/>
  <c r="FLV183" i="93"/>
  <c r="FLU183" i="93"/>
  <c r="FLT183" i="93"/>
  <c r="FLS183" i="93"/>
  <c r="FLR183" i="93"/>
  <c r="FLQ183" i="93"/>
  <c r="FLP183" i="93"/>
  <c r="FLO183" i="93"/>
  <c r="FLN183" i="93"/>
  <c r="FLM183" i="93"/>
  <c r="FLL183" i="93"/>
  <c r="FLK183" i="93"/>
  <c r="FLJ183" i="93"/>
  <c r="FLI183" i="93"/>
  <c r="FLH183" i="93"/>
  <c r="FLG183" i="93"/>
  <c r="FLF183" i="93"/>
  <c r="FLE183" i="93"/>
  <c r="FLD183" i="93"/>
  <c r="FLC183" i="93"/>
  <c r="FLB183" i="93"/>
  <c r="FLA183" i="93"/>
  <c r="FKZ183" i="93"/>
  <c r="FKY183" i="93"/>
  <c r="FKX183" i="93"/>
  <c r="FKW183" i="93"/>
  <c r="FKV183" i="93"/>
  <c r="FKU183" i="93"/>
  <c r="FKT183" i="93"/>
  <c r="FKS183" i="93"/>
  <c r="FKR183" i="93"/>
  <c r="FKQ183" i="93"/>
  <c r="FKP183" i="93"/>
  <c r="FKO183" i="93"/>
  <c r="FKN183" i="93"/>
  <c r="FKM183" i="93"/>
  <c r="FKL183" i="93"/>
  <c r="FKK183" i="93"/>
  <c r="FKJ183" i="93"/>
  <c r="FKI183" i="93"/>
  <c r="FKH183" i="93"/>
  <c r="FKG183" i="93"/>
  <c r="FKF183" i="93"/>
  <c r="FKE183" i="93"/>
  <c r="FKD183" i="93"/>
  <c r="FKC183" i="93"/>
  <c r="FKB183" i="93"/>
  <c r="FKA183" i="93"/>
  <c r="FJZ183" i="93"/>
  <c r="FJY183" i="93"/>
  <c r="FJX183" i="93"/>
  <c r="FJW183" i="93"/>
  <c r="FJV183" i="93"/>
  <c r="FJU183" i="93"/>
  <c r="FJT183" i="93"/>
  <c r="FJS183" i="93"/>
  <c r="FJR183" i="93"/>
  <c r="FJQ183" i="93"/>
  <c r="FJP183" i="93"/>
  <c r="FJO183" i="93"/>
  <c r="FJN183" i="93"/>
  <c r="FJM183" i="93"/>
  <c r="FJL183" i="93"/>
  <c r="FJK183" i="93"/>
  <c r="FJJ183" i="93"/>
  <c r="FJI183" i="93"/>
  <c r="FJH183" i="93"/>
  <c r="FJG183" i="93"/>
  <c r="FJF183" i="93"/>
  <c r="FJE183" i="93"/>
  <c r="FJD183" i="93"/>
  <c r="FJC183" i="93"/>
  <c r="FJB183" i="93"/>
  <c r="FJA183" i="93"/>
  <c r="FIZ183" i="93"/>
  <c r="FIY183" i="93"/>
  <c r="FIX183" i="93"/>
  <c r="FIW183" i="93"/>
  <c r="FIV183" i="93"/>
  <c r="FIU183" i="93"/>
  <c r="FIT183" i="93"/>
  <c r="FIS183" i="93"/>
  <c r="FIR183" i="93"/>
  <c r="FIQ183" i="93"/>
  <c r="FIP183" i="93"/>
  <c r="FIO183" i="93"/>
  <c r="FIN183" i="93"/>
  <c r="FIM183" i="93"/>
  <c r="FIL183" i="93"/>
  <c r="FIK183" i="93"/>
  <c r="FIJ183" i="93"/>
  <c r="FII183" i="93"/>
  <c r="FIH183" i="93"/>
  <c r="FIG183" i="93"/>
  <c r="FIF183" i="93"/>
  <c r="FIE183" i="93"/>
  <c r="FID183" i="93"/>
  <c r="FIC183" i="93"/>
  <c r="FIB183" i="93"/>
  <c r="FIA183" i="93"/>
  <c r="FHZ183" i="93"/>
  <c r="FHY183" i="93"/>
  <c r="FHX183" i="93"/>
  <c r="FHW183" i="93"/>
  <c r="FHV183" i="93"/>
  <c r="FHU183" i="93"/>
  <c r="FHT183" i="93"/>
  <c r="FHS183" i="93"/>
  <c r="FHR183" i="93"/>
  <c r="FHQ183" i="93"/>
  <c r="FHP183" i="93"/>
  <c r="FHO183" i="93"/>
  <c r="FHN183" i="93"/>
  <c r="FHM183" i="93"/>
  <c r="FHL183" i="93"/>
  <c r="FHK183" i="93"/>
  <c r="FHJ183" i="93"/>
  <c r="FHI183" i="93"/>
  <c r="FHH183" i="93"/>
  <c r="FHG183" i="93"/>
  <c r="FHF183" i="93"/>
  <c r="FHE183" i="93"/>
  <c r="FHD183" i="93"/>
  <c r="FHC183" i="93"/>
  <c r="FHB183" i="93"/>
  <c r="FHA183" i="93"/>
  <c r="FGZ183" i="93"/>
  <c r="FGY183" i="93"/>
  <c r="FGX183" i="93"/>
  <c r="FGW183" i="93"/>
  <c r="FGV183" i="93"/>
  <c r="FGU183" i="93"/>
  <c r="FGT183" i="93"/>
  <c r="FGS183" i="93"/>
  <c r="FGR183" i="93"/>
  <c r="FGQ183" i="93"/>
  <c r="FGP183" i="93"/>
  <c r="FGO183" i="93"/>
  <c r="FGN183" i="93"/>
  <c r="FGM183" i="93"/>
  <c r="FGL183" i="93"/>
  <c r="FGK183" i="93"/>
  <c r="FGJ183" i="93"/>
  <c r="FGI183" i="93"/>
  <c r="FGH183" i="93"/>
  <c r="FGG183" i="93"/>
  <c r="FGF183" i="93"/>
  <c r="FGE183" i="93"/>
  <c r="FGD183" i="93"/>
  <c r="FGC183" i="93"/>
  <c r="FGB183" i="93"/>
  <c r="FGA183" i="93"/>
  <c r="FFZ183" i="93"/>
  <c r="FFY183" i="93"/>
  <c r="FFX183" i="93"/>
  <c r="FFW183" i="93"/>
  <c r="FFV183" i="93"/>
  <c r="FFU183" i="93"/>
  <c r="FFT183" i="93"/>
  <c r="FFS183" i="93"/>
  <c r="FFR183" i="93"/>
  <c r="FFQ183" i="93"/>
  <c r="FFP183" i="93"/>
  <c r="FFO183" i="93"/>
  <c r="FFN183" i="93"/>
  <c r="FFM183" i="93"/>
  <c r="FFL183" i="93"/>
  <c r="FFK183" i="93"/>
  <c r="FFJ183" i="93"/>
  <c r="FFI183" i="93"/>
  <c r="FFH183" i="93"/>
  <c r="FFG183" i="93"/>
  <c r="FFF183" i="93"/>
  <c r="FFE183" i="93"/>
  <c r="FFD183" i="93"/>
  <c r="FFC183" i="93"/>
  <c r="FFB183" i="93"/>
  <c r="FFA183" i="93"/>
  <c r="FEZ183" i="93"/>
  <c r="FEY183" i="93"/>
  <c r="FEX183" i="93"/>
  <c r="FEW183" i="93"/>
  <c r="FEV183" i="93"/>
  <c r="FEU183" i="93"/>
  <c r="FET183" i="93"/>
  <c r="FES183" i="93"/>
  <c r="FER183" i="93"/>
  <c r="FEQ183" i="93"/>
  <c r="FEP183" i="93"/>
  <c r="FEO183" i="93"/>
  <c r="FEN183" i="93"/>
  <c r="FEM183" i="93"/>
  <c r="FEL183" i="93"/>
  <c r="FEK183" i="93"/>
  <c r="FEJ183" i="93"/>
  <c r="FEI183" i="93"/>
  <c r="FEH183" i="93"/>
  <c r="FEG183" i="93"/>
  <c r="FEF183" i="93"/>
  <c r="FEE183" i="93"/>
  <c r="FED183" i="93"/>
  <c r="FEC183" i="93"/>
  <c r="FEB183" i="93"/>
  <c r="FEA183" i="93"/>
  <c r="FDZ183" i="93"/>
  <c r="FDY183" i="93"/>
  <c r="FDX183" i="93"/>
  <c r="FDW183" i="93"/>
  <c r="FDV183" i="93"/>
  <c r="FDU183" i="93"/>
  <c r="FDT183" i="93"/>
  <c r="FDS183" i="93"/>
  <c r="FDR183" i="93"/>
  <c r="FDQ183" i="93"/>
  <c r="FDP183" i="93"/>
  <c r="FDO183" i="93"/>
  <c r="FDN183" i="93"/>
  <c r="FDM183" i="93"/>
  <c r="FDL183" i="93"/>
  <c r="FDK183" i="93"/>
  <c r="FDJ183" i="93"/>
  <c r="FDI183" i="93"/>
  <c r="FDH183" i="93"/>
  <c r="FDG183" i="93"/>
  <c r="FDF183" i="93"/>
  <c r="FDE183" i="93"/>
  <c r="FDD183" i="93"/>
  <c r="FDC183" i="93"/>
  <c r="FDB183" i="93"/>
  <c r="FDA183" i="93"/>
  <c r="FCZ183" i="93"/>
  <c r="FCY183" i="93"/>
  <c r="FCX183" i="93"/>
  <c r="FCW183" i="93"/>
  <c r="FCV183" i="93"/>
  <c r="FCU183" i="93"/>
  <c r="FCT183" i="93"/>
  <c r="FCS183" i="93"/>
  <c r="FCR183" i="93"/>
  <c r="FCQ183" i="93"/>
  <c r="FCP183" i="93"/>
  <c r="FCO183" i="93"/>
  <c r="FCN183" i="93"/>
  <c r="FCM183" i="93"/>
  <c r="FCL183" i="93"/>
  <c r="FCK183" i="93"/>
  <c r="FCJ183" i="93"/>
  <c r="FCI183" i="93"/>
  <c r="FCH183" i="93"/>
  <c r="FCG183" i="93"/>
  <c r="FCF183" i="93"/>
  <c r="FCE183" i="93"/>
  <c r="FCD183" i="93"/>
  <c r="FCC183" i="93"/>
  <c r="FCB183" i="93"/>
  <c r="FCA183" i="93"/>
  <c r="FBZ183" i="93"/>
  <c r="FBY183" i="93"/>
  <c r="FBX183" i="93"/>
  <c r="FBW183" i="93"/>
  <c r="FBV183" i="93"/>
  <c r="FBU183" i="93"/>
  <c r="FBT183" i="93"/>
  <c r="FBS183" i="93"/>
  <c r="FBR183" i="93"/>
  <c r="FBQ183" i="93"/>
  <c r="FBP183" i="93"/>
  <c r="FBO183" i="93"/>
  <c r="FBN183" i="93"/>
  <c r="FBM183" i="93"/>
  <c r="FBL183" i="93"/>
  <c r="FBK183" i="93"/>
  <c r="FBJ183" i="93"/>
  <c r="FBI183" i="93"/>
  <c r="FBH183" i="93"/>
  <c r="FBG183" i="93"/>
  <c r="FBF183" i="93"/>
  <c r="FBE183" i="93"/>
  <c r="FBD183" i="93"/>
  <c r="FBC183" i="93"/>
  <c r="FBB183" i="93"/>
  <c r="FBA183" i="93"/>
  <c r="FAZ183" i="93"/>
  <c r="FAY183" i="93"/>
  <c r="FAX183" i="93"/>
  <c r="FAW183" i="93"/>
  <c r="FAV183" i="93"/>
  <c r="FAU183" i="93"/>
  <c r="FAT183" i="93"/>
  <c r="FAS183" i="93"/>
  <c r="FAR183" i="93"/>
  <c r="FAQ183" i="93"/>
  <c r="FAP183" i="93"/>
  <c r="FAO183" i="93"/>
  <c r="FAN183" i="93"/>
  <c r="FAM183" i="93"/>
  <c r="FAL183" i="93"/>
  <c r="FAK183" i="93"/>
  <c r="FAJ183" i="93"/>
  <c r="FAI183" i="93"/>
  <c r="FAH183" i="93"/>
  <c r="FAG183" i="93"/>
  <c r="FAF183" i="93"/>
  <c r="FAE183" i="93"/>
  <c r="FAD183" i="93"/>
  <c r="FAC183" i="93"/>
  <c r="FAB183" i="93"/>
  <c r="FAA183" i="93"/>
  <c r="EZZ183" i="93"/>
  <c r="EZY183" i="93"/>
  <c r="EZX183" i="93"/>
  <c r="EZW183" i="93"/>
  <c r="EZV183" i="93"/>
  <c r="EZU183" i="93"/>
  <c r="EZT183" i="93"/>
  <c r="EZS183" i="93"/>
  <c r="EZR183" i="93"/>
  <c r="EZQ183" i="93"/>
  <c r="EZP183" i="93"/>
  <c r="EZO183" i="93"/>
  <c r="EZN183" i="93"/>
  <c r="EZM183" i="93"/>
  <c r="EZL183" i="93"/>
  <c r="EZK183" i="93"/>
  <c r="EZJ183" i="93"/>
  <c r="EZI183" i="93"/>
  <c r="EZH183" i="93"/>
  <c r="EZG183" i="93"/>
  <c r="EZF183" i="93"/>
  <c r="EZE183" i="93"/>
  <c r="EZD183" i="93"/>
  <c r="EZC183" i="93"/>
  <c r="EZB183" i="93"/>
  <c r="EZA183" i="93"/>
  <c r="EYZ183" i="93"/>
  <c r="EYY183" i="93"/>
  <c r="EYX183" i="93"/>
  <c r="EYW183" i="93"/>
  <c r="EYV183" i="93"/>
  <c r="EYU183" i="93"/>
  <c r="EYT183" i="93"/>
  <c r="EYS183" i="93"/>
  <c r="EYR183" i="93"/>
  <c r="EYQ183" i="93"/>
  <c r="EYP183" i="93"/>
  <c r="EYO183" i="93"/>
  <c r="EYN183" i="93"/>
  <c r="EYM183" i="93"/>
  <c r="EYL183" i="93"/>
  <c r="EYK183" i="93"/>
  <c r="EYJ183" i="93"/>
  <c r="EYI183" i="93"/>
  <c r="EYH183" i="93"/>
  <c r="EYG183" i="93"/>
  <c r="EYF183" i="93"/>
  <c r="EYE183" i="93"/>
  <c r="EYD183" i="93"/>
  <c r="EYC183" i="93"/>
  <c r="EYB183" i="93"/>
  <c r="EYA183" i="93"/>
  <c r="EXZ183" i="93"/>
  <c r="EXY183" i="93"/>
  <c r="EXX183" i="93"/>
  <c r="EXW183" i="93"/>
  <c r="EXV183" i="93"/>
  <c r="EXU183" i="93"/>
  <c r="EXT183" i="93"/>
  <c r="EXS183" i="93"/>
  <c r="EXR183" i="93"/>
  <c r="EXQ183" i="93"/>
  <c r="EXP183" i="93"/>
  <c r="EXO183" i="93"/>
  <c r="EXN183" i="93"/>
  <c r="EXM183" i="93"/>
  <c r="EXL183" i="93"/>
  <c r="EXK183" i="93"/>
  <c r="EXJ183" i="93"/>
  <c r="EXI183" i="93"/>
  <c r="EXH183" i="93"/>
  <c r="EXG183" i="93"/>
  <c r="EXF183" i="93"/>
  <c r="EXE183" i="93"/>
  <c r="EXD183" i="93"/>
  <c r="EXC183" i="93"/>
  <c r="EXB183" i="93"/>
  <c r="EXA183" i="93"/>
  <c r="EWZ183" i="93"/>
  <c r="EWY183" i="93"/>
  <c r="EWX183" i="93"/>
  <c r="EWW183" i="93"/>
  <c r="EWV183" i="93"/>
  <c r="EWU183" i="93"/>
  <c r="EWT183" i="93"/>
  <c r="EWS183" i="93"/>
  <c r="EWR183" i="93"/>
  <c r="EWQ183" i="93"/>
  <c r="EWP183" i="93"/>
  <c r="EWO183" i="93"/>
  <c r="EWN183" i="93"/>
  <c r="EWM183" i="93"/>
  <c r="EWL183" i="93"/>
  <c r="EWK183" i="93"/>
  <c r="EWJ183" i="93"/>
  <c r="EWI183" i="93"/>
  <c r="EWH183" i="93"/>
  <c r="EWG183" i="93"/>
  <c r="EWF183" i="93"/>
  <c r="EWE183" i="93"/>
  <c r="EWD183" i="93"/>
  <c r="EWC183" i="93"/>
  <c r="EWB183" i="93"/>
  <c r="EWA183" i="93"/>
  <c r="EVZ183" i="93"/>
  <c r="EVY183" i="93"/>
  <c r="EVX183" i="93"/>
  <c r="EVW183" i="93"/>
  <c r="EVV183" i="93"/>
  <c r="EVU183" i="93"/>
  <c r="EVT183" i="93"/>
  <c r="EVS183" i="93"/>
  <c r="EVR183" i="93"/>
  <c r="EVQ183" i="93"/>
  <c r="EVP183" i="93"/>
  <c r="EVO183" i="93"/>
  <c r="EVN183" i="93"/>
  <c r="EVM183" i="93"/>
  <c r="EVL183" i="93"/>
  <c r="EVK183" i="93"/>
  <c r="EVJ183" i="93"/>
  <c r="EVI183" i="93"/>
  <c r="EVH183" i="93"/>
  <c r="EVG183" i="93"/>
  <c r="EVF183" i="93"/>
  <c r="EVE183" i="93"/>
  <c r="EVD183" i="93"/>
  <c r="EVC183" i="93"/>
  <c r="EVB183" i="93"/>
  <c r="EVA183" i="93"/>
  <c r="EUZ183" i="93"/>
  <c r="EUY183" i="93"/>
  <c r="EUX183" i="93"/>
  <c r="EUW183" i="93"/>
  <c r="EUV183" i="93"/>
  <c r="EUU183" i="93"/>
  <c r="EUT183" i="93"/>
  <c r="EUS183" i="93"/>
  <c r="EUR183" i="93"/>
  <c r="EUQ183" i="93"/>
  <c r="EUP183" i="93"/>
  <c r="EUO183" i="93"/>
  <c r="EUN183" i="93"/>
  <c r="EUM183" i="93"/>
  <c r="EUL183" i="93"/>
  <c r="EUK183" i="93"/>
  <c r="EUJ183" i="93"/>
  <c r="EUI183" i="93"/>
  <c r="EUH183" i="93"/>
  <c r="EUG183" i="93"/>
  <c r="EUF183" i="93"/>
  <c r="EUE183" i="93"/>
  <c r="EUD183" i="93"/>
  <c r="EUC183" i="93"/>
  <c r="EUB183" i="93"/>
  <c r="EUA183" i="93"/>
  <c r="ETZ183" i="93"/>
  <c r="ETY183" i="93"/>
  <c r="ETX183" i="93"/>
  <c r="ETW183" i="93"/>
  <c r="ETV183" i="93"/>
  <c r="ETU183" i="93"/>
  <c r="ETT183" i="93"/>
  <c r="ETS183" i="93"/>
  <c r="ETR183" i="93"/>
  <c r="ETQ183" i="93"/>
  <c r="ETP183" i="93"/>
  <c r="ETO183" i="93"/>
  <c r="ETN183" i="93"/>
  <c r="ETM183" i="93"/>
  <c r="ETL183" i="93"/>
  <c r="ETK183" i="93"/>
  <c r="ETJ183" i="93"/>
  <c r="ETI183" i="93"/>
  <c r="ETH183" i="93"/>
  <c r="ETG183" i="93"/>
  <c r="ETF183" i="93"/>
  <c r="ETE183" i="93"/>
  <c r="ETD183" i="93"/>
  <c r="ETC183" i="93"/>
  <c r="ETB183" i="93"/>
  <c r="ETA183" i="93"/>
  <c r="ESZ183" i="93"/>
  <c r="ESY183" i="93"/>
  <c r="ESX183" i="93"/>
  <c r="ESW183" i="93"/>
  <c r="ESV183" i="93"/>
  <c r="ESU183" i="93"/>
  <c r="EST183" i="93"/>
  <c r="ESS183" i="93"/>
  <c r="ESR183" i="93"/>
  <c r="ESQ183" i="93"/>
  <c r="ESP183" i="93"/>
  <c r="ESO183" i="93"/>
  <c r="ESN183" i="93"/>
  <c r="ESM183" i="93"/>
  <c r="ESL183" i="93"/>
  <c r="ESK183" i="93"/>
  <c r="ESJ183" i="93"/>
  <c r="ESI183" i="93"/>
  <c r="ESH183" i="93"/>
  <c r="ESG183" i="93"/>
  <c r="ESF183" i="93"/>
  <c r="ESE183" i="93"/>
  <c r="ESD183" i="93"/>
  <c r="ESC183" i="93"/>
  <c r="ESB183" i="93"/>
  <c r="ESA183" i="93"/>
  <c r="ERZ183" i="93"/>
  <c r="ERY183" i="93"/>
  <c r="ERX183" i="93"/>
  <c r="ERW183" i="93"/>
  <c r="ERV183" i="93"/>
  <c r="ERU183" i="93"/>
  <c r="ERT183" i="93"/>
  <c r="ERS183" i="93"/>
  <c r="ERR183" i="93"/>
  <c r="ERQ183" i="93"/>
  <c r="ERP183" i="93"/>
  <c r="ERO183" i="93"/>
  <c r="ERN183" i="93"/>
  <c r="ERM183" i="93"/>
  <c r="ERL183" i="93"/>
  <c r="ERK183" i="93"/>
  <c r="ERJ183" i="93"/>
  <c r="ERI183" i="93"/>
  <c r="ERH183" i="93"/>
  <c r="ERG183" i="93"/>
  <c r="ERF183" i="93"/>
  <c r="ERE183" i="93"/>
  <c r="ERD183" i="93"/>
  <c r="ERC183" i="93"/>
  <c r="ERB183" i="93"/>
  <c r="ERA183" i="93"/>
  <c r="EQZ183" i="93"/>
  <c r="EQY183" i="93"/>
  <c r="EQX183" i="93"/>
  <c r="EQW183" i="93"/>
  <c r="EQV183" i="93"/>
  <c r="EQU183" i="93"/>
  <c r="EQT183" i="93"/>
  <c r="EQS183" i="93"/>
  <c r="EQR183" i="93"/>
  <c r="EQQ183" i="93"/>
  <c r="EQP183" i="93"/>
  <c r="EQO183" i="93"/>
  <c r="EQN183" i="93"/>
  <c r="EQM183" i="93"/>
  <c r="EQL183" i="93"/>
  <c r="EQK183" i="93"/>
  <c r="EQJ183" i="93"/>
  <c r="EQI183" i="93"/>
  <c r="EQH183" i="93"/>
  <c r="EQG183" i="93"/>
  <c r="EQF183" i="93"/>
  <c r="EQE183" i="93"/>
  <c r="EQD183" i="93"/>
  <c r="EQC183" i="93"/>
  <c r="EQB183" i="93"/>
  <c r="EQA183" i="93"/>
  <c r="EPZ183" i="93"/>
  <c r="EPY183" i="93"/>
  <c r="EPX183" i="93"/>
  <c r="EPW183" i="93"/>
  <c r="EPV183" i="93"/>
  <c r="EPU183" i="93"/>
  <c r="EPT183" i="93"/>
  <c r="EPS183" i="93"/>
  <c r="EPR183" i="93"/>
  <c r="EPQ183" i="93"/>
  <c r="EPP183" i="93"/>
  <c r="EPO183" i="93"/>
  <c r="EPN183" i="93"/>
  <c r="EPM183" i="93"/>
  <c r="EPL183" i="93"/>
  <c r="EPK183" i="93"/>
  <c r="EPJ183" i="93"/>
  <c r="EPI183" i="93"/>
  <c r="EPH183" i="93"/>
  <c r="EPG183" i="93"/>
  <c r="EPF183" i="93"/>
  <c r="EPE183" i="93"/>
  <c r="EPD183" i="93"/>
  <c r="EPC183" i="93"/>
  <c r="EPB183" i="93"/>
  <c r="EPA183" i="93"/>
  <c r="EOZ183" i="93"/>
  <c r="EOY183" i="93"/>
  <c r="EOX183" i="93"/>
  <c r="EOW183" i="93"/>
  <c r="EOV183" i="93"/>
  <c r="EOU183" i="93"/>
  <c r="EOT183" i="93"/>
  <c r="EOS183" i="93"/>
  <c r="EOR183" i="93"/>
  <c r="EOQ183" i="93"/>
  <c r="EOP183" i="93"/>
  <c r="EOO183" i="93"/>
  <c r="EON183" i="93"/>
  <c r="EOM183" i="93"/>
  <c r="EOL183" i="93"/>
  <c r="EOK183" i="93"/>
  <c r="EOJ183" i="93"/>
  <c r="EOI183" i="93"/>
  <c r="EOH183" i="93"/>
  <c r="EOG183" i="93"/>
  <c r="EOF183" i="93"/>
  <c r="EOE183" i="93"/>
  <c r="EOD183" i="93"/>
  <c r="EOC183" i="93"/>
  <c r="EOB183" i="93"/>
  <c r="EOA183" i="93"/>
  <c r="ENZ183" i="93"/>
  <c r="ENY183" i="93"/>
  <c r="ENX183" i="93"/>
  <c r="ENW183" i="93"/>
  <c r="ENV183" i="93"/>
  <c r="ENU183" i="93"/>
  <c r="ENT183" i="93"/>
  <c r="ENS183" i="93"/>
  <c r="ENR183" i="93"/>
  <c r="ENQ183" i="93"/>
  <c r="ENP183" i="93"/>
  <c r="ENO183" i="93"/>
  <c r="ENN183" i="93"/>
  <c r="ENM183" i="93"/>
  <c r="ENL183" i="93"/>
  <c r="ENK183" i="93"/>
  <c r="ENJ183" i="93"/>
  <c r="ENI183" i="93"/>
  <c r="ENH183" i="93"/>
  <c r="ENG183" i="93"/>
  <c r="ENF183" i="93"/>
  <c r="ENE183" i="93"/>
  <c r="END183" i="93"/>
  <c r="ENC183" i="93"/>
  <c r="ENB183" i="93"/>
  <c r="ENA183" i="93"/>
  <c r="EMZ183" i="93"/>
  <c r="EMY183" i="93"/>
  <c r="EMX183" i="93"/>
  <c r="EMW183" i="93"/>
  <c r="EMV183" i="93"/>
  <c r="EMU183" i="93"/>
  <c r="EMT183" i="93"/>
  <c r="EMS183" i="93"/>
  <c r="EMR183" i="93"/>
  <c r="EMQ183" i="93"/>
  <c r="EMP183" i="93"/>
  <c r="EMO183" i="93"/>
  <c r="EMN183" i="93"/>
  <c r="EMM183" i="93"/>
  <c r="EML183" i="93"/>
  <c r="EMK183" i="93"/>
  <c r="EMJ183" i="93"/>
  <c r="EMI183" i="93"/>
  <c r="EMH183" i="93"/>
  <c r="EMG183" i="93"/>
  <c r="EMF183" i="93"/>
  <c r="EME183" i="93"/>
  <c r="EMD183" i="93"/>
  <c r="EMC183" i="93"/>
  <c r="EMB183" i="93"/>
  <c r="EMA183" i="93"/>
  <c r="ELZ183" i="93"/>
  <c r="ELY183" i="93"/>
  <c r="ELX183" i="93"/>
  <c r="ELW183" i="93"/>
  <c r="ELV183" i="93"/>
  <c r="ELU183" i="93"/>
  <c r="ELT183" i="93"/>
  <c r="ELS183" i="93"/>
  <c r="ELR183" i="93"/>
  <c r="ELQ183" i="93"/>
  <c r="ELP183" i="93"/>
  <c r="ELO183" i="93"/>
  <c r="ELN183" i="93"/>
  <c r="ELM183" i="93"/>
  <c r="ELL183" i="93"/>
  <c r="ELK183" i="93"/>
  <c r="ELJ183" i="93"/>
  <c r="ELI183" i="93"/>
  <c r="ELH183" i="93"/>
  <c r="ELG183" i="93"/>
  <c r="ELF183" i="93"/>
  <c r="ELE183" i="93"/>
  <c r="ELD183" i="93"/>
  <c r="ELC183" i="93"/>
  <c r="ELB183" i="93"/>
  <c r="ELA183" i="93"/>
  <c r="EKZ183" i="93"/>
  <c r="EKY183" i="93"/>
  <c r="EKX183" i="93"/>
  <c r="EKW183" i="93"/>
  <c r="EKV183" i="93"/>
  <c r="EKU183" i="93"/>
  <c r="EKT183" i="93"/>
  <c r="EKS183" i="93"/>
  <c r="EKR183" i="93"/>
  <c r="EKQ183" i="93"/>
  <c r="EKP183" i="93"/>
  <c r="EKO183" i="93"/>
  <c r="EKN183" i="93"/>
  <c r="EKM183" i="93"/>
  <c r="EKL183" i="93"/>
  <c r="EKK183" i="93"/>
  <c r="EKJ183" i="93"/>
  <c r="EKI183" i="93"/>
  <c r="EKH183" i="93"/>
  <c r="EKG183" i="93"/>
  <c r="EKF183" i="93"/>
  <c r="EKE183" i="93"/>
  <c r="EKD183" i="93"/>
  <c r="EKC183" i="93"/>
  <c r="EKB183" i="93"/>
  <c r="EKA183" i="93"/>
  <c r="EJZ183" i="93"/>
  <c r="EJY183" i="93"/>
  <c r="EJX183" i="93"/>
  <c r="EJW183" i="93"/>
  <c r="EJV183" i="93"/>
  <c r="EJU183" i="93"/>
  <c r="EJT183" i="93"/>
  <c r="EJS183" i="93"/>
  <c r="EJR183" i="93"/>
  <c r="EJQ183" i="93"/>
  <c r="EJP183" i="93"/>
  <c r="EJO183" i="93"/>
  <c r="EJN183" i="93"/>
  <c r="EJM183" i="93"/>
  <c r="EJL183" i="93"/>
  <c r="EJK183" i="93"/>
  <c r="EJJ183" i="93"/>
  <c r="EJI183" i="93"/>
  <c r="EJH183" i="93"/>
  <c r="EJG183" i="93"/>
  <c r="EJF183" i="93"/>
  <c r="EJE183" i="93"/>
  <c r="EJD183" i="93"/>
  <c r="EJC183" i="93"/>
  <c r="EJB183" i="93"/>
  <c r="EJA183" i="93"/>
  <c r="EIZ183" i="93"/>
  <c r="EIY183" i="93"/>
  <c r="EIX183" i="93"/>
  <c r="EIW183" i="93"/>
  <c r="EIV183" i="93"/>
  <c r="EIU183" i="93"/>
  <c r="EIT183" i="93"/>
  <c r="EIS183" i="93"/>
  <c r="EIR183" i="93"/>
  <c r="EIQ183" i="93"/>
  <c r="EIP183" i="93"/>
  <c r="EIO183" i="93"/>
  <c r="EIN183" i="93"/>
  <c r="EIM183" i="93"/>
  <c r="EIL183" i="93"/>
  <c r="EIK183" i="93"/>
  <c r="EIJ183" i="93"/>
  <c r="EII183" i="93"/>
  <c r="EIH183" i="93"/>
  <c r="EIG183" i="93"/>
  <c r="EIF183" i="93"/>
  <c r="EIE183" i="93"/>
  <c r="EID183" i="93"/>
  <c r="EIC183" i="93"/>
  <c r="EIB183" i="93"/>
  <c r="EIA183" i="93"/>
  <c r="EHZ183" i="93"/>
  <c r="EHY183" i="93"/>
  <c r="EHX183" i="93"/>
  <c r="EHW183" i="93"/>
  <c r="EHV183" i="93"/>
  <c r="EHU183" i="93"/>
  <c r="EHT183" i="93"/>
  <c r="EHS183" i="93"/>
  <c r="EHR183" i="93"/>
  <c r="EHQ183" i="93"/>
  <c r="EHP183" i="93"/>
  <c r="EHO183" i="93"/>
  <c r="EHN183" i="93"/>
  <c r="EHM183" i="93"/>
  <c r="EHL183" i="93"/>
  <c r="EHK183" i="93"/>
  <c r="EHJ183" i="93"/>
  <c r="EHI183" i="93"/>
  <c r="EHH183" i="93"/>
  <c r="EHG183" i="93"/>
  <c r="EHF183" i="93"/>
  <c r="EHE183" i="93"/>
  <c r="EHD183" i="93"/>
  <c r="EHC183" i="93"/>
  <c r="EHB183" i="93"/>
  <c r="EHA183" i="93"/>
  <c r="EGZ183" i="93"/>
  <c r="EGY183" i="93"/>
  <c r="EGX183" i="93"/>
  <c r="EGW183" i="93"/>
  <c r="EGV183" i="93"/>
  <c r="EGU183" i="93"/>
  <c r="EGT183" i="93"/>
  <c r="EGS183" i="93"/>
  <c r="EGR183" i="93"/>
  <c r="EGQ183" i="93"/>
  <c r="EGP183" i="93"/>
  <c r="EGO183" i="93"/>
  <c r="EGN183" i="93"/>
  <c r="EGM183" i="93"/>
  <c r="EGL183" i="93"/>
  <c r="EGK183" i="93"/>
  <c r="EGJ183" i="93"/>
  <c r="EGI183" i="93"/>
  <c r="EGH183" i="93"/>
  <c r="EGG183" i="93"/>
  <c r="EGF183" i="93"/>
  <c r="EGE183" i="93"/>
  <c r="EGD183" i="93"/>
  <c r="EGC183" i="93"/>
  <c r="EGB183" i="93"/>
  <c r="EGA183" i="93"/>
  <c r="EFZ183" i="93"/>
  <c r="EFY183" i="93"/>
  <c r="EFX183" i="93"/>
  <c r="EFW183" i="93"/>
  <c r="EFV183" i="93"/>
  <c r="EFU183" i="93"/>
  <c r="EFT183" i="93"/>
  <c r="EFS183" i="93"/>
  <c r="EFR183" i="93"/>
  <c r="EFQ183" i="93"/>
  <c r="EFP183" i="93"/>
  <c r="EFO183" i="93"/>
  <c r="EFN183" i="93"/>
  <c r="EFM183" i="93"/>
  <c r="EFL183" i="93"/>
  <c r="EFK183" i="93"/>
  <c r="EFJ183" i="93"/>
  <c r="EFI183" i="93"/>
  <c r="EFH183" i="93"/>
  <c r="EFG183" i="93"/>
  <c r="EFF183" i="93"/>
  <c r="EFE183" i="93"/>
  <c r="EFD183" i="93"/>
  <c r="EFC183" i="93"/>
  <c r="EFB183" i="93"/>
  <c r="EFA183" i="93"/>
  <c r="EEZ183" i="93"/>
  <c r="EEY183" i="93"/>
  <c r="EEX183" i="93"/>
  <c r="EEW183" i="93"/>
  <c r="EEV183" i="93"/>
  <c r="EEU183" i="93"/>
  <c r="EET183" i="93"/>
  <c r="EES183" i="93"/>
  <c r="EER183" i="93"/>
  <c r="EEQ183" i="93"/>
  <c r="EEP183" i="93"/>
  <c r="EEO183" i="93"/>
  <c r="EEN183" i="93"/>
  <c r="EEM183" i="93"/>
  <c r="EEL183" i="93"/>
  <c r="EEK183" i="93"/>
  <c r="EEJ183" i="93"/>
  <c r="EEI183" i="93"/>
  <c r="EEH183" i="93"/>
  <c r="EEG183" i="93"/>
  <c r="EEF183" i="93"/>
  <c r="EEE183" i="93"/>
  <c r="EED183" i="93"/>
  <c r="EEC183" i="93"/>
  <c r="EEB183" i="93"/>
  <c r="EEA183" i="93"/>
  <c r="EDZ183" i="93"/>
  <c r="EDY183" i="93"/>
  <c r="EDX183" i="93"/>
  <c r="EDW183" i="93"/>
  <c r="EDV183" i="93"/>
  <c r="EDU183" i="93"/>
  <c r="EDT183" i="93"/>
  <c r="EDS183" i="93"/>
  <c r="EDR183" i="93"/>
  <c r="EDQ183" i="93"/>
  <c r="EDP183" i="93"/>
  <c r="EDO183" i="93"/>
  <c r="EDN183" i="93"/>
  <c r="EDM183" i="93"/>
  <c r="EDL183" i="93"/>
  <c r="EDK183" i="93"/>
  <c r="EDJ183" i="93"/>
  <c r="EDI183" i="93"/>
  <c r="EDH183" i="93"/>
  <c r="EDG183" i="93"/>
  <c r="EDF183" i="93"/>
  <c r="EDE183" i="93"/>
  <c r="EDD183" i="93"/>
  <c r="EDC183" i="93"/>
  <c r="EDB183" i="93"/>
  <c r="EDA183" i="93"/>
  <c r="ECZ183" i="93"/>
  <c r="ECY183" i="93"/>
  <c r="ECX183" i="93"/>
  <c r="ECW183" i="93"/>
  <c r="ECV183" i="93"/>
  <c r="ECU183" i="93"/>
  <c r="ECT183" i="93"/>
  <c r="ECS183" i="93"/>
  <c r="ECR183" i="93"/>
  <c r="ECQ183" i="93"/>
  <c r="ECP183" i="93"/>
  <c r="ECO183" i="93"/>
  <c r="ECN183" i="93"/>
  <c r="ECM183" i="93"/>
  <c r="ECL183" i="93"/>
  <c r="ECK183" i="93"/>
  <c r="ECJ183" i="93"/>
  <c r="ECI183" i="93"/>
  <c r="ECH183" i="93"/>
  <c r="ECG183" i="93"/>
  <c r="ECF183" i="93"/>
  <c r="ECE183" i="93"/>
  <c r="ECD183" i="93"/>
  <c r="ECC183" i="93"/>
  <c r="ECB183" i="93"/>
  <c r="ECA183" i="93"/>
  <c r="EBZ183" i="93"/>
  <c r="EBY183" i="93"/>
  <c r="EBX183" i="93"/>
  <c r="EBW183" i="93"/>
  <c r="EBV183" i="93"/>
  <c r="EBU183" i="93"/>
  <c r="EBT183" i="93"/>
  <c r="EBS183" i="93"/>
  <c r="EBR183" i="93"/>
  <c r="EBQ183" i="93"/>
  <c r="EBP183" i="93"/>
  <c r="EBO183" i="93"/>
  <c r="EBN183" i="93"/>
  <c r="EBM183" i="93"/>
  <c r="EBL183" i="93"/>
  <c r="EBK183" i="93"/>
  <c r="EBJ183" i="93"/>
  <c r="EBI183" i="93"/>
  <c r="EBH183" i="93"/>
  <c r="EBG183" i="93"/>
  <c r="EBF183" i="93"/>
  <c r="EBE183" i="93"/>
  <c r="EBD183" i="93"/>
  <c r="EBC183" i="93"/>
  <c r="EBB183" i="93"/>
  <c r="EBA183" i="93"/>
  <c r="EAZ183" i="93"/>
  <c r="EAY183" i="93"/>
  <c r="EAX183" i="93"/>
  <c r="EAW183" i="93"/>
  <c r="EAV183" i="93"/>
  <c r="EAU183" i="93"/>
  <c r="EAT183" i="93"/>
  <c r="EAS183" i="93"/>
  <c r="EAR183" i="93"/>
  <c r="EAQ183" i="93"/>
  <c r="EAP183" i="93"/>
  <c r="EAO183" i="93"/>
  <c r="EAN183" i="93"/>
  <c r="EAM183" i="93"/>
  <c r="EAL183" i="93"/>
  <c r="EAK183" i="93"/>
  <c r="EAJ183" i="93"/>
  <c r="EAI183" i="93"/>
  <c r="EAH183" i="93"/>
  <c r="EAG183" i="93"/>
  <c r="EAF183" i="93"/>
  <c r="EAE183" i="93"/>
  <c r="EAD183" i="93"/>
  <c r="EAC183" i="93"/>
  <c r="EAB183" i="93"/>
  <c r="EAA183" i="93"/>
  <c r="DZZ183" i="93"/>
  <c r="DZY183" i="93"/>
  <c r="DZX183" i="93"/>
  <c r="DZW183" i="93"/>
  <c r="DZV183" i="93"/>
  <c r="DZU183" i="93"/>
  <c r="DZT183" i="93"/>
  <c r="DZS183" i="93"/>
  <c r="DZR183" i="93"/>
  <c r="DZQ183" i="93"/>
  <c r="DZP183" i="93"/>
  <c r="DZO183" i="93"/>
  <c r="DZN183" i="93"/>
  <c r="DZM183" i="93"/>
  <c r="DZL183" i="93"/>
  <c r="DZK183" i="93"/>
  <c r="DZJ183" i="93"/>
  <c r="DZI183" i="93"/>
  <c r="DZH183" i="93"/>
  <c r="DZG183" i="93"/>
  <c r="DZF183" i="93"/>
  <c r="DZE183" i="93"/>
  <c r="DZD183" i="93"/>
  <c r="DZC183" i="93"/>
  <c r="DZB183" i="93"/>
  <c r="DZA183" i="93"/>
  <c r="DYZ183" i="93"/>
  <c r="DYY183" i="93"/>
  <c r="DYX183" i="93"/>
  <c r="DYW183" i="93"/>
  <c r="DYV183" i="93"/>
  <c r="DYU183" i="93"/>
  <c r="DYT183" i="93"/>
  <c r="DYS183" i="93"/>
  <c r="DYR183" i="93"/>
  <c r="DYQ183" i="93"/>
  <c r="DYP183" i="93"/>
  <c r="DYO183" i="93"/>
  <c r="DYN183" i="93"/>
  <c r="DYM183" i="93"/>
  <c r="DYL183" i="93"/>
  <c r="DYK183" i="93"/>
  <c r="DYJ183" i="93"/>
  <c r="DYI183" i="93"/>
  <c r="DYH183" i="93"/>
  <c r="DYG183" i="93"/>
  <c r="DYF183" i="93"/>
  <c r="DYE183" i="93"/>
  <c r="DYD183" i="93"/>
  <c r="DYC183" i="93"/>
  <c r="DYB183" i="93"/>
  <c r="DYA183" i="93"/>
  <c r="DXZ183" i="93"/>
  <c r="DXY183" i="93"/>
  <c r="DXX183" i="93"/>
  <c r="DXW183" i="93"/>
  <c r="DXV183" i="93"/>
  <c r="DXU183" i="93"/>
  <c r="DXT183" i="93"/>
  <c r="DXS183" i="93"/>
  <c r="DXR183" i="93"/>
  <c r="DXQ183" i="93"/>
  <c r="DXP183" i="93"/>
  <c r="DXO183" i="93"/>
  <c r="DXN183" i="93"/>
  <c r="DXM183" i="93"/>
  <c r="DXL183" i="93"/>
  <c r="DXK183" i="93"/>
  <c r="DXJ183" i="93"/>
  <c r="DXI183" i="93"/>
  <c r="DXH183" i="93"/>
  <c r="DXG183" i="93"/>
  <c r="DXF183" i="93"/>
  <c r="DXE183" i="93"/>
  <c r="DXD183" i="93"/>
  <c r="DXC183" i="93"/>
  <c r="DXB183" i="93"/>
  <c r="DXA183" i="93"/>
  <c r="DWZ183" i="93"/>
  <c r="DWY183" i="93"/>
  <c r="DWX183" i="93"/>
  <c r="DWW183" i="93"/>
  <c r="DWV183" i="93"/>
  <c r="DWU183" i="93"/>
  <c r="DWT183" i="93"/>
  <c r="DWS183" i="93"/>
  <c r="DWR183" i="93"/>
  <c r="DWQ183" i="93"/>
  <c r="DWP183" i="93"/>
  <c r="DWO183" i="93"/>
  <c r="DWN183" i="93"/>
  <c r="DWM183" i="93"/>
  <c r="DWL183" i="93"/>
  <c r="DWK183" i="93"/>
  <c r="DWJ183" i="93"/>
  <c r="DWI183" i="93"/>
  <c r="DWH183" i="93"/>
  <c r="DWG183" i="93"/>
  <c r="DWF183" i="93"/>
  <c r="DWE183" i="93"/>
  <c r="DWD183" i="93"/>
  <c r="DWC183" i="93"/>
  <c r="DWB183" i="93"/>
  <c r="DWA183" i="93"/>
  <c r="DVZ183" i="93"/>
  <c r="DVY183" i="93"/>
  <c r="DVX183" i="93"/>
  <c r="DVW183" i="93"/>
  <c r="DVV183" i="93"/>
  <c r="DVU183" i="93"/>
  <c r="DVT183" i="93"/>
  <c r="DVS183" i="93"/>
  <c r="DVR183" i="93"/>
  <c r="DVQ183" i="93"/>
  <c r="DVP183" i="93"/>
  <c r="DVO183" i="93"/>
  <c r="DVN183" i="93"/>
  <c r="DVM183" i="93"/>
  <c r="DVL183" i="93"/>
  <c r="DVK183" i="93"/>
  <c r="DVJ183" i="93"/>
  <c r="DVI183" i="93"/>
  <c r="DVH183" i="93"/>
  <c r="DVG183" i="93"/>
  <c r="DVF183" i="93"/>
  <c r="DVE183" i="93"/>
  <c r="DVD183" i="93"/>
  <c r="DVC183" i="93"/>
  <c r="DVB183" i="93"/>
  <c r="DVA183" i="93"/>
  <c r="DUZ183" i="93"/>
  <c r="DUY183" i="93"/>
  <c r="DUX183" i="93"/>
  <c r="DUW183" i="93"/>
  <c r="DUV183" i="93"/>
  <c r="DUU183" i="93"/>
  <c r="DUT183" i="93"/>
  <c r="DUS183" i="93"/>
  <c r="DUR183" i="93"/>
  <c r="DUQ183" i="93"/>
  <c r="DUP183" i="93"/>
  <c r="DUO183" i="93"/>
  <c r="DUN183" i="93"/>
  <c r="DUM183" i="93"/>
  <c r="DUL183" i="93"/>
  <c r="DUK183" i="93"/>
  <c r="DUJ183" i="93"/>
  <c r="DUI183" i="93"/>
  <c r="DUH183" i="93"/>
  <c r="DUG183" i="93"/>
  <c r="DUF183" i="93"/>
  <c r="DUE183" i="93"/>
  <c r="DUD183" i="93"/>
  <c r="DUC183" i="93"/>
  <c r="DUB183" i="93"/>
  <c r="DUA183" i="93"/>
  <c r="DTZ183" i="93"/>
  <c r="DTY183" i="93"/>
  <c r="DTX183" i="93"/>
  <c r="DTW183" i="93"/>
  <c r="DTV183" i="93"/>
  <c r="DTU183" i="93"/>
  <c r="DTT183" i="93"/>
  <c r="DTS183" i="93"/>
  <c r="DTR183" i="93"/>
  <c r="DTQ183" i="93"/>
  <c r="DTP183" i="93"/>
  <c r="DTO183" i="93"/>
  <c r="DTN183" i="93"/>
  <c r="DTM183" i="93"/>
  <c r="DTL183" i="93"/>
  <c r="DTK183" i="93"/>
  <c r="DTJ183" i="93"/>
  <c r="DTI183" i="93"/>
  <c r="DTH183" i="93"/>
  <c r="DTG183" i="93"/>
  <c r="DTF183" i="93"/>
  <c r="DTE183" i="93"/>
  <c r="DTD183" i="93"/>
  <c r="DTC183" i="93"/>
  <c r="DTB183" i="93"/>
  <c r="DTA183" i="93"/>
  <c r="DSZ183" i="93"/>
  <c r="DSY183" i="93"/>
  <c r="DSX183" i="93"/>
  <c r="DSW183" i="93"/>
  <c r="DSV183" i="93"/>
  <c r="DSU183" i="93"/>
  <c r="DST183" i="93"/>
  <c r="DSS183" i="93"/>
  <c r="DSR183" i="93"/>
  <c r="DSQ183" i="93"/>
  <c r="DSP183" i="93"/>
  <c r="DSO183" i="93"/>
  <c r="DSN183" i="93"/>
  <c r="DSM183" i="93"/>
  <c r="DSL183" i="93"/>
  <c r="DSK183" i="93"/>
  <c r="DSJ183" i="93"/>
  <c r="DSI183" i="93"/>
  <c r="DSH183" i="93"/>
  <c r="DSG183" i="93"/>
  <c r="DSF183" i="93"/>
  <c r="DSE183" i="93"/>
  <c r="DSD183" i="93"/>
  <c r="DSC183" i="93"/>
  <c r="DSB183" i="93"/>
  <c r="DSA183" i="93"/>
  <c r="DRZ183" i="93"/>
  <c r="DRY183" i="93"/>
  <c r="DRX183" i="93"/>
  <c r="DRW183" i="93"/>
  <c r="DRV183" i="93"/>
  <c r="DRU183" i="93"/>
  <c r="DRT183" i="93"/>
  <c r="DRS183" i="93"/>
  <c r="DRR183" i="93"/>
  <c r="DRQ183" i="93"/>
  <c r="DRP183" i="93"/>
  <c r="DRO183" i="93"/>
  <c r="DRN183" i="93"/>
  <c r="DRM183" i="93"/>
  <c r="DRL183" i="93"/>
  <c r="DRK183" i="93"/>
  <c r="DRJ183" i="93"/>
  <c r="DRI183" i="93"/>
  <c r="DRH183" i="93"/>
  <c r="DRG183" i="93"/>
  <c r="DRF183" i="93"/>
  <c r="DRE183" i="93"/>
  <c r="DRD183" i="93"/>
  <c r="DRC183" i="93"/>
  <c r="DRB183" i="93"/>
  <c r="DRA183" i="93"/>
  <c r="DQZ183" i="93"/>
  <c r="DQY183" i="93"/>
  <c r="DQX183" i="93"/>
  <c r="DQW183" i="93"/>
  <c r="DQV183" i="93"/>
  <c r="DQU183" i="93"/>
  <c r="DQT183" i="93"/>
  <c r="DQS183" i="93"/>
  <c r="DQR183" i="93"/>
  <c r="DQQ183" i="93"/>
  <c r="DQP183" i="93"/>
  <c r="DQO183" i="93"/>
  <c r="DQN183" i="93"/>
  <c r="DQM183" i="93"/>
  <c r="DQL183" i="93"/>
  <c r="DQK183" i="93"/>
  <c r="DQJ183" i="93"/>
  <c r="DQI183" i="93"/>
  <c r="DQH183" i="93"/>
  <c r="DQG183" i="93"/>
  <c r="DQF183" i="93"/>
  <c r="DQE183" i="93"/>
  <c r="DQD183" i="93"/>
  <c r="DQC183" i="93"/>
  <c r="DQB183" i="93"/>
  <c r="DQA183" i="93"/>
  <c r="DPZ183" i="93"/>
  <c r="DPY183" i="93"/>
  <c r="DPX183" i="93"/>
  <c r="DPW183" i="93"/>
  <c r="DPV183" i="93"/>
  <c r="DPU183" i="93"/>
  <c r="DPT183" i="93"/>
  <c r="DPS183" i="93"/>
  <c r="DPR183" i="93"/>
  <c r="DPQ183" i="93"/>
  <c r="DPP183" i="93"/>
  <c r="DPO183" i="93"/>
  <c r="DPN183" i="93"/>
  <c r="DPM183" i="93"/>
  <c r="DPL183" i="93"/>
  <c r="DPK183" i="93"/>
  <c r="DPJ183" i="93"/>
  <c r="DPI183" i="93"/>
  <c r="DPH183" i="93"/>
  <c r="DPG183" i="93"/>
  <c r="DPF183" i="93"/>
  <c r="DPE183" i="93"/>
  <c r="DPD183" i="93"/>
  <c r="DPC183" i="93"/>
  <c r="DPB183" i="93"/>
  <c r="DPA183" i="93"/>
  <c r="DOZ183" i="93"/>
  <c r="DOY183" i="93"/>
  <c r="DOX183" i="93"/>
  <c r="DOW183" i="93"/>
  <c r="DOV183" i="93"/>
  <c r="DOU183" i="93"/>
  <c r="DOT183" i="93"/>
  <c r="DOS183" i="93"/>
  <c r="DOR183" i="93"/>
  <c r="DOQ183" i="93"/>
  <c r="DOP183" i="93"/>
  <c r="DOO183" i="93"/>
  <c r="DON183" i="93"/>
  <c r="DOM183" i="93"/>
  <c r="DOL183" i="93"/>
  <c r="DOK183" i="93"/>
  <c r="DOJ183" i="93"/>
  <c r="DOI183" i="93"/>
  <c r="DOH183" i="93"/>
  <c r="DOG183" i="93"/>
  <c r="DOF183" i="93"/>
  <c r="DOE183" i="93"/>
  <c r="DOD183" i="93"/>
  <c r="DOC183" i="93"/>
  <c r="DOB183" i="93"/>
  <c r="DOA183" i="93"/>
  <c r="DNZ183" i="93"/>
  <c r="DNY183" i="93"/>
  <c r="DNX183" i="93"/>
  <c r="DNW183" i="93"/>
  <c r="DNV183" i="93"/>
  <c r="DNU183" i="93"/>
  <c r="DNT183" i="93"/>
  <c r="DNS183" i="93"/>
  <c r="DNR183" i="93"/>
  <c r="DNQ183" i="93"/>
  <c r="DNP183" i="93"/>
  <c r="DNO183" i="93"/>
  <c r="DNN183" i="93"/>
  <c r="DNM183" i="93"/>
  <c r="DNL183" i="93"/>
  <c r="DNK183" i="93"/>
  <c r="DNJ183" i="93"/>
  <c r="DNI183" i="93"/>
  <c r="DNH183" i="93"/>
  <c r="DNG183" i="93"/>
  <c r="DNF183" i="93"/>
  <c r="DNE183" i="93"/>
  <c r="DND183" i="93"/>
  <c r="DNC183" i="93"/>
  <c r="DNB183" i="93"/>
  <c r="DNA183" i="93"/>
  <c r="DMZ183" i="93"/>
  <c r="DMY183" i="93"/>
  <c r="DMX183" i="93"/>
  <c r="DMW183" i="93"/>
  <c r="DMV183" i="93"/>
  <c r="DMU183" i="93"/>
  <c r="DMT183" i="93"/>
  <c r="DMS183" i="93"/>
  <c r="DMR183" i="93"/>
  <c r="DMQ183" i="93"/>
  <c r="DMP183" i="93"/>
  <c r="DMO183" i="93"/>
  <c r="DMN183" i="93"/>
  <c r="DMM183" i="93"/>
  <c r="DML183" i="93"/>
  <c r="DMK183" i="93"/>
  <c r="DMJ183" i="93"/>
  <c r="DMI183" i="93"/>
  <c r="DMH183" i="93"/>
  <c r="DMG183" i="93"/>
  <c r="DMF183" i="93"/>
  <c r="DME183" i="93"/>
  <c r="DMD183" i="93"/>
  <c r="DMC183" i="93"/>
  <c r="DMB183" i="93"/>
  <c r="DMA183" i="93"/>
  <c r="DLZ183" i="93"/>
  <c r="DLY183" i="93"/>
  <c r="DLX183" i="93"/>
  <c r="DLW183" i="93"/>
  <c r="DLV183" i="93"/>
  <c r="DLU183" i="93"/>
  <c r="DLT183" i="93"/>
  <c r="DLS183" i="93"/>
  <c r="DLR183" i="93"/>
  <c r="DLQ183" i="93"/>
  <c r="DLP183" i="93"/>
  <c r="DLO183" i="93"/>
  <c r="DLN183" i="93"/>
  <c r="DLM183" i="93"/>
  <c r="DLL183" i="93"/>
  <c r="DLK183" i="93"/>
  <c r="DLJ183" i="93"/>
  <c r="DLI183" i="93"/>
  <c r="DLH183" i="93"/>
  <c r="DLG183" i="93"/>
  <c r="DLF183" i="93"/>
  <c r="DLE183" i="93"/>
  <c r="DLD183" i="93"/>
  <c r="DLC183" i="93"/>
  <c r="DLB183" i="93"/>
  <c r="DLA183" i="93"/>
  <c r="DKZ183" i="93"/>
  <c r="DKY183" i="93"/>
  <c r="DKX183" i="93"/>
  <c r="DKW183" i="93"/>
  <c r="DKV183" i="93"/>
  <c r="DKU183" i="93"/>
  <c r="DKT183" i="93"/>
  <c r="DKS183" i="93"/>
  <c r="DKR183" i="93"/>
  <c r="DKQ183" i="93"/>
  <c r="DKP183" i="93"/>
  <c r="DKO183" i="93"/>
  <c r="DKN183" i="93"/>
  <c r="DKM183" i="93"/>
  <c r="DKL183" i="93"/>
  <c r="DKK183" i="93"/>
  <c r="DKJ183" i="93"/>
  <c r="DKI183" i="93"/>
  <c r="DKH183" i="93"/>
  <c r="DKG183" i="93"/>
  <c r="DKF183" i="93"/>
  <c r="DKE183" i="93"/>
  <c r="DKD183" i="93"/>
  <c r="DKC183" i="93"/>
  <c r="DKB183" i="93"/>
  <c r="DKA183" i="93"/>
  <c r="DJZ183" i="93"/>
  <c r="DJY183" i="93"/>
  <c r="DJX183" i="93"/>
  <c r="DJW183" i="93"/>
  <c r="DJV183" i="93"/>
  <c r="DJU183" i="93"/>
  <c r="DJT183" i="93"/>
  <c r="DJS183" i="93"/>
  <c r="DJR183" i="93"/>
  <c r="DJQ183" i="93"/>
  <c r="DJP183" i="93"/>
  <c r="DJO183" i="93"/>
  <c r="DJN183" i="93"/>
  <c r="DJM183" i="93"/>
  <c r="DJL183" i="93"/>
  <c r="DJK183" i="93"/>
  <c r="DJJ183" i="93"/>
  <c r="DJI183" i="93"/>
  <c r="DJH183" i="93"/>
  <c r="DJG183" i="93"/>
  <c r="DJF183" i="93"/>
  <c r="DJE183" i="93"/>
  <c r="DJD183" i="93"/>
  <c r="DJC183" i="93"/>
  <c r="DJB183" i="93"/>
  <c r="DJA183" i="93"/>
  <c r="DIZ183" i="93"/>
  <c r="DIY183" i="93"/>
  <c r="DIX183" i="93"/>
  <c r="DIW183" i="93"/>
  <c r="DIV183" i="93"/>
  <c r="DIU183" i="93"/>
  <c r="DIT183" i="93"/>
  <c r="DIS183" i="93"/>
  <c r="DIR183" i="93"/>
  <c r="DIQ183" i="93"/>
  <c r="DIP183" i="93"/>
  <c r="DIO183" i="93"/>
  <c r="DIN183" i="93"/>
  <c r="DIM183" i="93"/>
  <c r="DIL183" i="93"/>
  <c r="DIK183" i="93"/>
  <c r="DIJ183" i="93"/>
  <c r="DII183" i="93"/>
  <c r="DIH183" i="93"/>
  <c r="DIG183" i="93"/>
  <c r="DIF183" i="93"/>
  <c r="DIE183" i="93"/>
  <c r="DID183" i="93"/>
  <c r="DIC183" i="93"/>
  <c r="DIB183" i="93"/>
  <c r="DIA183" i="93"/>
  <c r="DHZ183" i="93"/>
  <c r="DHY183" i="93"/>
  <c r="DHX183" i="93"/>
  <c r="DHW183" i="93"/>
  <c r="DHV183" i="93"/>
  <c r="DHU183" i="93"/>
  <c r="DHT183" i="93"/>
  <c r="DHS183" i="93"/>
  <c r="DHR183" i="93"/>
  <c r="DHQ183" i="93"/>
  <c r="DHP183" i="93"/>
  <c r="DHO183" i="93"/>
  <c r="DHN183" i="93"/>
  <c r="DHM183" i="93"/>
  <c r="DHL183" i="93"/>
  <c r="DHK183" i="93"/>
  <c r="DHJ183" i="93"/>
  <c r="DHI183" i="93"/>
  <c r="DHH183" i="93"/>
  <c r="DHG183" i="93"/>
  <c r="DHF183" i="93"/>
  <c r="DHE183" i="93"/>
  <c r="DHD183" i="93"/>
  <c r="DHC183" i="93"/>
  <c r="DHB183" i="93"/>
  <c r="DHA183" i="93"/>
  <c r="DGZ183" i="93"/>
  <c r="DGY183" i="93"/>
  <c r="DGX183" i="93"/>
  <c r="DGW183" i="93"/>
  <c r="DGV183" i="93"/>
  <c r="DGU183" i="93"/>
  <c r="DGT183" i="93"/>
  <c r="DGS183" i="93"/>
  <c r="DGR183" i="93"/>
  <c r="DGQ183" i="93"/>
  <c r="DGP183" i="93"/>
  <c r="DGO183" i="93"/>
  <c r="DGN183" i="93"/>
  <c r="DGM183" i="93"/>
  <c r="DGL183" i="93"/>
  <c r="DGK183" i="93"/>
  <c r="DGJ183" i="93"/>
  <c r="DGI183" i="93"/>
  <c r="DGH183" i="93"/>
  <c r="DGG183" i="93"/>
  <c r="DGF183" i="93"/>
  <c r="DGE183" i="93"/>
  <c r="DGD183" i="93"/>
  <c r="DGC183" i="93"/>
  <c r="DGB183" i="93"/>
  <c r="DGA183" i="93"/>
  <c r="DFZ183" i="93"/>
  <c r="DFY183" i="93"/>
  <c r="DFX183" i="93"/>
  <c r="DFW183" i="93"/>
  <c r="DFV183" i="93"/>
  <c r="DFU183" i="93"/>
  <c r="DFT183" i="93"/>
  <c r="DFS183" i="93"/>
  <c r="DFR183" i="93"/>
  <c r="DFQ183" i="93"/>
  <c r="DFP183" i="93"/>
  <c r="DFO183" i="93"/>
  <c r="DFN183" i="93"/>
  <c r="DFM183" i="93"/>
  <c r="DFL183" i="93"/>
  <c r="DFK183" i="93"/>
  <c r="DFJ183" i="93"/>
  <c r="DFI183" i="93"/>
  <c r="DFH183" i="93"/>
  <c r="DFG183" i="93"/>
  <c r="DFF183" i="93"/>
  <c r="DFE183" i="93"/>
  <c r="DFD183" i="93"/>
  <c r="DFC183" i="93"/>
  <c r="DFB183" i="93"/>
  <c r="DFA183" i="93"/>
  <c r="DEZ183" i="93"/>
  <c r="DEY183" i="93"/>
  <c r="DEX183" i="93"/>
  <c r="DEW183" i="93"/>
  <c r="DEV183" i="93"/>
  <c r="DEU183" i="93"/>
  <c r="DET183" i="93"/>
  <c r="DES183" i="93"/>
  <c r="DER183" i="93"/>
  <c r="DEQ183" i="93"/>
  <c r="DEP183" i="93"/>
  <c r="DEO183" i="93"/>
  <c r="DEN183" i="93"/>
  <c r="DEM183" i="93"/>
  <c r="DEL183" i="93"/>
  <c r="DEK183" i="93"/>
  <c r="DEJ183" i="93"/>
  <c r="DEI183" i="93"/>
  <c r="DEH183" i="93"/>
  <c r="DEG183" i="93"/>
  <c r="DEF183" i="93"/>
  <c r="DEE183" i="93"/>
  <c r="DED183" i="93"/>
  <c r="DEC183" i="93"/>
  <c r="DEB183" i="93"/>
  <c r="DEA183" i="93"/>
  <c r="DDZ183" i="93"/>
  <c r="DDY183" i="93"/>
  <c r="DDX183" i="93"/>
  <c r="DDW183" i="93"/>
  <c r="DDV183" i="93"/>
  <c r="DDU183" i="93"/>
  <c r="DDT183" i="93"/>
  <c r="DDS183" i="93"/>
  <c r="DDR183" i="93"/>
  <c r="DDQ183" i="93"/>
  <c r="DDP183" i="93"/>
  <c r="DDO183" i="93"/>
  <c r="DDN183" i="93"/>
  <c r="DDM183" i="93"/>
  <c r="DDL183" i="93"/>
  <c r="DDK183" i="93"/>
  <c r="DDJ183" i="93"/>
  <c r="DDI183" i="93"/>
  <c r="DDH183" i="93"/>
  <c r="DDG183" i="93"/>
  <c r="DDF183" i="93"/>
  <c r="DDE183" i="93"/>
  <c r="DDD183" i="93"/>
  <c r="DDC183" i="93"/>
  <c r="DDB183" i="93"/>
  <c r="DDA183" i="93"/>
  <c r="DCZ183" i="93"/>
  <c r="DCY183" i="93"/>
  <c r="DCX183" i="93"/>
  <c r="DCW183" i="93"/>
  <c r="DCV183" i="93"/>
  <c r="DCU183" i="93"/>
  <c r="DCT183" i="93"/>
  <c r="DCS183" i="93"/>
  <c r="DCR183" i="93"/>
  <c r="DCQ183" i="93"/>
  <c r="DCP183" i="93"/>
  <c r="DCO183" i="93"/>
  <c r="DCN183" i="93"/>
  <c r="DCM183" i="93"/>
  <c r="DCL183" i="93"/>
  <c r="DCK183" i="93"/>
  <c r="DCJ183" i="93"/>
  <c r="DCI183" i="93"/>
  <c r="DCH183" i="93"/>
  <c r="DCG183" i="93"/>
  <c r="DCF183" i="93"/>
  <c r="DCE183" i="93"/>
  <c r="DCD183" i="93"/>
  <c r="DCC183" i="93"/>
  <c r="DCB183" i="93"/>
  <c r="DCA183" i="93"/>
  <c r="DBZ183" i="93"/>
  <c r="DBY183" i="93"/>
  <c r="DBX183" i="93"/>
  <c r="DBW183" i="93"/>
  <c r="DBV183" i="93"/>
  <c r="DBU183" i="93"/>
  <c r="DBT183" i="93"/>
  <c r="DBS183" i="93"/>
  <c r="DBR183" i="93"/>
  <c r="DBQ183" i="93"/>
  <c r="DBP183" i="93"/>
  <c r="DBO183" i="93"/>
  <c r="DBN183" i="93"/>
  <c r="DBM183" i="93"/>
  <c r="DBL183" i="93"/>
  <c r="DBK183" i="93"/>
  <c r="DBJ183" i="93"/>
  <c r="DBI183" i="93"/>
  <c r="DBH183" i="93"/>
  <c r="DBG183" i="93"/>
  <c r="DBF183" i="93"/>
  <c r="DBE183" i="93"/>
  <c r="DBD183" i="93"/>
  <c r="DBC183" i="93"/>
  <c r="DBB183" i="93"/>
  <c r="DBA183" i="93"/>
  <c r="DAZ183" i="93"/>
  <c r="DAY183" i="93"/>
  <c r="DAX183" i="93"/>
  <c r="DAW183" i="93"/>
  <c r="DAV183" i="93"/>
  <c r="DAU183" i="93"/>
  <c r="DAT183" i="93"/>
  <c r="DAS183" i="93"/>
  <c r="DAR183" i="93"/>
  <c r="DAQ183" i="93"/>
  <c r="DAP183" i="93"/>
  <c r="DAO183" i="93"/>
  <c r="DAN183" i="93"/>
  <c r="DAM183" i="93"/>
  <c r="DAL183" i="93"/>
  <c r="DAK183" i="93"/>
  <c r="DAJ183" i="93"/>
  <c r="DAI183" i="93"/>
  <c r="DAH183" i="93"/>
  <c r="DAG183" i="93"/>
  <c r="DAF183" i="93"/>
  <c r="DAE183" i="93"/>
  <c r="DAD183" i="93"/>
  <c r="DAC183" i="93"/>
  <c r="DAB183" i="93"/>
  <c r="DAA183" i="93"/>
  <c r="CZZ183" i="93"/>
  <c r="CZY183" i="93"/>
  <c r="CZX183" i="93"/>
  <c r="CZW183" i="93"/>
  <c r="CZV183" i="93"/>
  <c r="CZU183" i="93"/>
  <c r="CZT183" i="93"/>
  <c r="CZS183" i="93"/>
  <c r="CZR183" i="93"/>
  <c r="CZQ183" i="93"/>
  <c r="CZP183" i="93"/>
  <c r="CZO183" i="93"/>
  <c r="CZN183" i="93"/>
  <c r="CZM183" i="93"/>
  <c r="CZL183" i="93"/>
  <c r="CZK183" i="93"/>
  <c r="CZJ183" i="93"/>
  <c r="CZI183" i="93"/>
  <c r="CZH183" i="93"/>
  <c r="CZG183" i="93"/>
  <c r="CZF183" i="93"/>
  <c r="CZE183" i="93"/>
  <c r="CZD183" i="93"/>
  <c r="CZC183" i="93"/>
  <c r="CZB183" i="93"/>
  <c r="CZA183" i="93"/>
  <c r="CYZ183" i="93"/>
  <c r="CYY183" i="93"/>
  <c r="CYX183" i="93"/>
  <c r="CYW183" i="93"/>
  <c r="CYV183" i="93"/>
  <c r="CYU183" i="93"/>
  <c r="CYT183" i="93"/>
  <c r="CYS183" i="93"/>
  <c r="CYR183" i="93"/>
  <c r="CYQ183" i="93"/>
  <c r="CYP183" i="93"/>
  <c r="CYO183" i="93"/>
  <c r="CYN183" i="93"/>
  <c r="CYM183" i="93"/>
  <c r="CYL183" i="93"/>
  <c r="CYK183" i="93"/>
  <c r="CYJ183" i="93"/>
  <c r="CYI183" i="93"/>
  <c r="CYH183" i="93"/>
  <c r="CYG183" i="93"/>
  <c r="CYF183" i="93"/>
  <c r="CYE183" i="93"/>
  <c r="CYD183" i="93"/>
  <c r="CYC183" i="93"/>
  <c r="CYB183" i="93"/>
  <c r="CYA183" i="93"/>
  <c r="CXZ183" i="93"/>
  <c r="CXY183" i="93"/>
  <c r="CXX183" i="93"/>
  <c r="CXW183" i="93"/>
  <c r="CXV183" i="93"/>
  <c r="CXU183" i="93"/>
  <c r="CXT183" i="93"/>
  <c r="CXS183" i="93"/>
  <c r="CXR183" i="93"/>
  <c r="CXQ183" i="93"/>
  <c r="CXP183" i="93"/>
  <c r="CXO183" i="93"/>
  <c r="CXN183" i="93"/>
  <c r="CXM183" i="93"/>
  <c r="CXL183" i="93"/>
  <c r="CXK183" i="93"/>
  <c r="CXJ183" i="93"/>
  <c r="CXI183" i="93"/>
  <c r="CXH183" i="93"/>
  <c r="CXG183" i="93"/>
  <c r="CXF183" i="93"/>
  <c r="CXE183" i="93"/>
  <c r="CXD183" i="93"/>
  <c r="CXC183" i="93"/>
  <c r="CXB183" i="93"/>
  <c r="CXA183" i="93"/>
  <c r="CWZ183" i="93"/>
  <c r="CWY183" i="93"/>
  <c r="CWX183" i="93"/>
  <c r="CWW183" i="93"/>
  <c r="CWV183" i="93"/>
  <c r="CWU183" i="93"/>
  <c r="CWT183" i="93"/>
  <c r="CWS183" i="93"/>
  <c r="CWR183" i="93"/>
  <c r="CWQ183" i="93"/>
  <c r="CWP183" i="93"/>
  <c r="CWO183" i="93"/>
  <c r="CWN183" i="93"/>
  <c r="CWM183" i="93"/>
  <c r="CWL183" i="93"/>
  <c r="CWK183" i="93"/>
  <c r="CWJ183" i="93"/>
  <c r="CWI183" i="93"/>
  <c r="CWH183" i="93"/>
  <c r="CWG183" i="93"/>
  <c r="CWF183" i="93"/>
  <c r="CWE183" i="93"/>
  <c r="CWD183" i="93"/>
  <c r="CWC183" i="93"/>
  <c r="CWB183" i="93"/>
  <c r="CWA183" i="93"/>
  <c r="CVZ183" i="93"/>
  <c r="CVY183" i="93"/>
  <c r="CVX183" i="93"/>
  <c r="CVW183" i="93"/>
  <c r="CVV183" i="93"/>
  <c r="CVU183" i="93"/>
  <c r="CVT183" i="93"/>
  <c r="CVS183" i="93"/>
  <c r="CVR183" i="93"/>
  <c r="CVQ183" i="93"/>
  <c r="CVP183" i="93"/>
  <c r="CVO183" i="93"/>
  <c r="CVN183" i="93"/>
  <c r="CVM183" i="93"/>
  <c r="CVL183" i="93"/>
  <c r="CVK183" i="93"/>
  <c r="CVJ183" i="93"/>
  <c r="CVI183" i="93"/>
  <c r="CVH183" i="93"/>
  <c r="CVG183" i="93"/>
  <c r="CVF183" i="93"/>
  <c r="CVE183" i="93"/>
  <c r="CVD183" i="93"/>
  <c r="CVC183" i="93"/>
  <c r="CVB183" i="93"/>
  <c r="CVA183" i="93"/>
  <c r="CUZ183" i="93"/>
  <c r="CUY183" i="93"/>
  <c r="CUX183" i="93"/>
  <c r="CUW183" i="93"/>
  <c r="CUV183" i="93"/>
  <c r="CUU183" i="93"/>
  <c r="CUT183" i="93"/>
  <c r="CUS183" i="93"/>
  <c r="CUR183" i="93"/>
  <c r="CUQ183" i="93"/>
  <c r="CUP183" i="93"/>
  <c r="CUO183" i="93"/>
  <c r="CUN183" i="93"/>
  <c r="CUM183" i="93"/>
  <c r="CUL183" i="93"/>
  <c r="CUK183" i="93"/>
  <c r="CUJ183" i="93"/>
  <c r="CUI183" i="93"/>
  <c r="CUH183" i="93"/>
  <c r="CUG183" i="93"/>
  <c r="CUF183" i="93"/>
  <c r="CUE183" i="93"/>
  <c r="CUD183" i="93"/>
  <c r="CUC183" i="93"/>
  <c r="CUB183" i="93"/>
  <c r="CUA183" i="93"/>
  <c r="CTZ183" i="93"/>
  <c r="CTY183" i="93"/>
  <c r="CTX183" i="93"/>
  <c r="CTW183" i="93"/>
  <c r="CTV183" i="93"/>
  <c r="CTU183" i="93"/>
  <c r="CTT183" i="93"/>
  <c r="CTS183" i="93"/>
  <c r="CTR183" i="93"/>
  <c r="CTQ183" i="93"/>
  <c r="CTP183" i="93"/>
  <c r="CTO183" i="93"/>
  <c r="CTN183" i="93"/>
  <c r="CTM183" i="93"/>
  <c r="CTL183" i="93"/>
  <c r="CTK183" i="93"/>
  <c r="CTJ183" i="93"/>
  <c r="CTI183" i="93"/>
  <c r="CTH183" i="93"/>
  <c r="CTG183" i="93"/>
  <c r="CTF183" i="93"/>
  <c r="CTE183" i="93"/>
  <c r="CTD183" i="93"/>
  <c r="CTC183" i="93"/>
  <c r="CTB183" i="93"/>
  <c r="CTA183" i="93"/>
  <c r="CSZ183" i="93"/>
  <c r="CSY183" i="93"/>
  <c r="CSX183" i="93"/>
  <c r="CSW183" i="93"/>
  <c r="CSV183" i="93"/>
  <c r="CSU183" i="93"/>
  <c r="CST183" i="93"/>
  <c r="CSS183" i="93"/>
  <c r="CSR183" i="93"/>
  <c r="CSQ183" i="93"/>
  <c r="CSP183" i="93"/>
  <c r="CSO183" i="93"/>
  <c r="CSN183" i="93"/>
  <c r="CSM183" i="93"/>
  <c r="CSL183" i="93"/>
  <c r="CSK183" i="93"/>
  <c r="CSJ183" i="93"/>
  <c r="CSI183" i="93"/>
  <c r="CSH183" i="93"/>
  <c r="CSG183" i="93"/>
  <c r="CSF183" i="93"/>
  <c r="CSE183" i="93"/>
  <c r="CSD183" i="93"/>
  <c r="CSC183" i="93"/>
  <c r="CSB183" i="93"/>
  <c r="CSA183" i="93"/>
  <c r="CRZ183" i="93"/>
  <c r="CRY183" i="93"/>
  <c r="CRX183" i="93"/>
  <c r="CRW183" i="93"/>
  <c r="CRV183" i="93"/>
  <c r="CRU183" i="93"/>
  <c r="CRT183" i="93"/>
  <c r="CRS183" i="93"/>
  <c r="CRR183" i="93"/>
  <c r="CRQ183" i="93"/>
  <c r="CRP183" i="93"/>
  <c r="CRO183" i="93"/>
  <c r="CRN183" i="93"/>
  <c r="CRM183" i="93"/>
  <c r="CRL183" i="93"/>
  <c r="CRK183" i="93"/>
  <c r="CRJ183" i="93"/>
  <c r="CRI183" i="93"/>
  <c r="CRH183" i="93"/>
  <c r="CRG183" i="93"/>
  <c r="CRF183" i="93"/>
  <c r="CRE183" i="93"/>
  <c r="CRD183" i="93"/>
  <c r="CRC183" i="93"/>
  <c r="CRB183" i="93"/>
  <c r="CRA183" i="93"/>
  <c r="CQZ183" i="93"/>
  <c r="CQY183" i="93"/>
  <c r="CQX183" i="93"/>
  <c r="CQW183" i="93"/>
  <c r="CQV183" i="93"/>
  <c r="CQU183" i="93"/>
  <c r="CQT183" i="93"/>
  <c r="CQS183" i="93"/>
  <c r="CQR183" i="93"/>
  <c r="CQQ183" i="93"/>
  <c r="CQP183" i="93"/>
  <c r="CQO183" i="93"/>
  <c r="CQN183" i="93"/>
  <c r="CQM183" i="93"/>
  <c r="CQL183" i="93"/>
  <c r="CQK183" i="93"/>
  <c r="CQJ183" i="93"/>
  <c r="CQI183" i="93"/>
  <c r="CQH183" i="93"/>
  <c r="CQG183" i="93"/>
  <c r="CQF183" i="93"/>
  <c r="CQE183" i="93"/>
  <c r="CQD183" i="93"/>
  <c r="CQC183" i="93"/>
  <c r="CQB183" i="93"/>
  <c r="CQA183" i="93"/>
  <c r="CPZ183" i="93"/>
  <c r="CPY183" i="93"/>
  <c r="CPX183" i="93"/>
  <c r="CPW183" i="93"/>
  <c r="CPV183" i="93"/>
  <c r="CPU183" i="93"/>
  <c r="CPT183" i="93"/>
  <c r="CPS183" i="93"/>
  <c r="CPR183" i="93"/>
  <c r="CPQ183" i="93"/>
  <c r="CPP183" i="93"/>
  <c r="CPO183" i="93"/>
  <c r="CPN183" i="93"/>
  <c r="CPM183" i="93"/>
  <c r="CPL183" i="93"/>
  <c r="CPK183" i="93"/>
  <c r="CPJ183" i="93"/>
  <c r="CPI183" i="93"/>
  <c r="CPH183" i="93"/>
  <c r="CPG183" i="93"/>
  <c r="CPF183" i="93"/>
  <c r="CPE183" i="93"/>
  <c r="CPD183" i="93"/>
  <c r="CPC183" i="93"/>
  <c r="CPB183" i="93"/>
  <c r="CPA183" i="93"/>
  <c r="COZ183" i="93"/>
  <c r="COY183" i="93"/>
  <c r="COX183" i="93"/>
  <c r="COW183" i="93"/>
  <c r="COV183" i="93"/>
  <c r="COU183" i="93"/>
  <c r="COT183" i="93"/>
  <c r="COS183" i="93"/>
  <c r="COR183" i="93"/>
  <c r="COQ183" i="93"/>
  <c r="COP183" i="93"/>
  <c r="COO183" i="93"/>
  <c r="CON183" i="93"/>
  <c r="COM183" i="93"/>
  <c r="COL183" i="93"/>
  <c r="COK183" i="93"/>
  <c r="COJ183" i="93"/>
  <c r="COI183" i="93"/>
  <c r="COH183" i="93"/>
  <c r="COG183" i="93"/>
  <c r="COF183" i="93"/>
  <c r="COE183" i="93"/>
  <c r="COD183" i="93"/>
  <c r="COC183" i="93"/>
  <c r="COB183" i="93"/>
  <c r="COA183" i="93"/>
  <c r="CNZ183" i="93"/>
  <c r="CNY183" i="93"/>
  <c r="CNX183" i="93"/>
  <c r="CNW183" i="93"/>
  <c r="CNV183" i="93"/>
  <c r="CNU183" i="93"/>
  <c r="CNT183" i="93"/>
  <c r="CNS183" i="93"/>
  <c r="CNR183" i="93"/>
  <c r="CNQ183" i="93"/>
  <c r="CNP183" i="93"/>
  <c r="CNO183" i="93"/>
  <c r="CNN183" i="93"/>
  <c r="CNM183" i="93"/>
  <c r="CNL183" i="93"/>
  <c r="CNK183" i="93"/>
  <c r="CNJ183" i="93"/>
  <c r="CNI183" i="93"/>
  <c r="CNH183" i="93"/>
  <c r="CNG183" i="93"/>
  <c r="CNF183" i="93"/>
  <c r="CNE183" i="93"/>
  <c r="CND183" i="93"/>
  <c r="CNC183" i="93"/>
  <c r="CNB183" i="93"/>
  <c r="CNA183" i="93"/>
  <c r="CMZ183" i="93"/>
  <c r="CMY183" i="93"/>
  <c r="CMX183" i="93"/>
  <c r="CMW183" i="93"/>
  <c r="CMV183" i="93"/>
  <c r="CMU183" i="93"/>
  <c r="CMT183" i="93"/>
  <c r="CMS183" i="93"/>
  <c r="CMR183" i="93"/>
  <c r="CMQ183" i="93"/>
  <c r="CMP183" i="93"/>
  <c r="CMO183" i="93"/>
  <c r="CMN183" i="93"/>
  <c r="CMM183" i="93"/>
  <c r="CML183" i="93"/>
  <c r="CMK183" i="93"/>
  <c r="CMJ183" i="93"/>
  <c r="CMI183" i="93"/>
  <c r="CMH183" i="93"/>
  <c r="CMG183" i="93"/>
  <c r="CMF183" i="93"/>
  <c r="CME183" i="93"/>
  <c r="CMD183" i="93"/>
  <c r="CMC183" i="93"/>
  <c r="CMB183" i="93"/>
  <c r="CMA183" i="93"/>
  <c r="CLZ183" i="93"/>
  <c r="CLY183" i="93"/>
  <c r="CLX183" i="93"/>
  <c r="CLW183" i="93"/>
  <c r="CLV183" i="93"/>
  <c r="CLU183" i="93"/>
  <c r="CLT183" i="93"/>
  <c r="CLS183" i="93"/>
  <c r="CLR183" i="93"/>
  <c r="CLQ183" i="93"/>
  <c r="CLP183" i="93"/>
  <c r="CLO183" i="93"/>
  <c r="CLN183" i="93"/>
  <c r="CLM183" i="93"/>
  <c r="CLL183" i="93"/>
  <c r="CLK183" i="93"/>
  <c r="CLJ183" i="93"/>
  <c r="CLI183" i="93"/>
  <c r="CLH183" i="93"/>
  <c r="CLG183" i="93"/>
  <c r="CLF183" i="93"/>
  <c r="CLE183" i="93"/>
  <c r="CLD183" i="93"/>
  <c r="CLC183" i="93"/>
  <c r="CLB183" i="93"/>
  <c r="CLA183" i="93"/>
  <c r="CKZ183" i="93"/>
  <c r="CKY183" i="93"/>
  <c r="CKX183" i="93"/>
  <c r="CKW183" i="93"/>
  <c r="CKV183" i="93"/>
  <c r="CKU183" i="93"/>
  <c r="CKT183" i="93"/>
  <c r="CKS183" i="93"/>
  <c r="CKR183" i="93"/>
  <c r="CKQ183" i="93"/>
  <c r="CKP183" i="93"/>
  <c r="CKO183" i="93"/>
  <c r="CKN183" i="93"/>
  <c r="CKM183" i="93"/>
  <c r="CKL183" i="93"/>
  <c r="CKK183" i="93"/>
  <c r="CKJ183" i="93"/>
  <c r="CKI183" i="93"/>
  <c r="CKH183" i="93"/>
  <c r="CKG183" i="93"/>
  <c r="CKF183" i="93"/>
  <c r="CKE183" i="93"/>
  <c r="CKD183" i="93"/>
  <c r="CKC183" i="93"/>
  <c r="CKB183" i="93"/>
  <c r="CKA183" i="93"/>
  <c r="CJZ183" i="93"/>
  <c r="CJY183" i="93"/>
  <c r="CJX183" i="93"/>
  <c r="CJW183" i="93"/>
  <c r="CJV183" i="93"/>
  <c r="CJU183" i="93"/>
  <c r="CJT183" i="93"/>
  <c r="CJS183" i="93"/>
  <c r="CJR183" i="93"/>
  <c r="CJQ183" i="93"/>
  <c r="CJP183" i="93"/>
  <c r="CJO183" i="93"/>
  <c r="CJN183" i="93"/>
  <c r="CJM183" i="93"/>
  <c r="CJL183" i="93"/>
  <c r="CJK183" i="93"/>
  <c r="CJJ183" i="93"/>
  <c r="CJI183" i="93"/>
  <c r="CJH183" i="93"/>
  <c r="CJG183" i="93"/>
  <c r="CJF183" i="93"/>
  <c r="CJE183" i="93"/>
  <c r="CJD183" i="93"/>
  <c r="CJC183" i="93"/>
  <c r="CJB183" i="93"/>
  <c r="CJA183" i="93"/>
  <c r="CIZ183" i="93"/>
  <c r="CIY183" i="93"/>
  <c r="CIX183" i="93"/>
  <c r="CIW183" i="93"/>
  <c r="CIV183" i="93"/>
  <c r="CIU183" i="93"/>
  <c r="CIT183" i="93"/>
  <c r="CIS183" i="93"/>
  <c r="CIR183" i="93"/>
  <c r="CIQ183" i="93"/>
  <c r="CIP183" i="93"/>
  <c r="CIO183" i="93"/>
  <c r="CIN183" i="93"/>
  <c r="CIM183" i="93"/>
  <c r="CIL183" i="93"/>
  <c r="CIK183" i="93"/>
  <c r="CIJ183" i="93"/>
  <c r="CII183" i="93"/>
  <c r="CIH183" i="93"/>
  <c r="CIG183" i="93"/>
  <c r="CIF183" i="93"/>
  <c r="CIE183" i="93"/>
  <c r="CID183" i="93"/>
  <c r="CIC183" i="93"/>
  <c r="CIB183" i="93"/>
  <c r="CIA183" i="93"/>
  <c r="CHZ183" i="93"/>
  <c r="CHY183" i="93"/>
  <c r="CHX183" i="93"/>
  <c r="CHW183" i="93"/>
  <c r="CHV183" i="93"/>
  <c r="CHU183" i="93"/>
  <c r="CHT183" i="93"/>
  <c r="CHS183" i="93"/>
  <c r="CHR183" i="93"/>
  <c r="CHQ183" i="93"/>
  <c r="CHP183" i="93"/>
  <c r="CHO183" i="93"/>
  <c r="CHN183" i="93"/>
  <c r="CHM183" i="93"/>
  <c r="CHL183" i="93"/>
  <c r="CHK183" i="93"/>
  <c r="CHJ183" i="93"/>
  <c r="CHI183" i="93"/>
  <c r="CHH183" i="93"/>
  <c r="CHG183" i="93"/>
  <c r="CHF183" i="93"/>
  <c r="CHE183" i="93"/>
  <c r="CHD183" i="93"/>
  <c r="CHC183" i="93"/>
  <c r="CHB183" i="93"/>
  <c r="CHA183" i="93"/>
  <c r="CGZ183" i="93"/>
  <c r="CGY183" i="93"/>
  <c r="CGX183" i="93"/>
  <c r="CGW183" i="93"/>
  <c r="CGV183" i="93"/>
  <c r="CGU183" i="93"/>
  <c r="CGT183" i="93"/>
  <c r="CGS183" i="93"/>
  <c r="CGR183" i="93"/>
  <c r="CGQ183" i="93"/>
  <c r="CGP183" i="93"/>
  <c r="CGO183" i="93"/>
  <c r="CGN183" i="93"/>
  <c r="CGM183" i="93"/>
  <c r="CGL183" i="93"/>
  <c r="CGK183" i="93"/>
  <c r="CGJ183" i="93"/>
  <c r="CGI183" i="93"/>
  <c r="CGH183" i="93"/>
  <c r="CGG183" i="93"/>
  <c r="CGF183" i="93"/>
  <c r="CGE183" i="93"/>
  <c r="CGD183" i="93"/>
  <c r="CGC183" i="93"/>
  <c r="CGB183" i="93"/>
  <c r="CGA183" i="93"/>
  <c r="CFZ183" i="93"/>
  <c r="CFY183" i="93"/>
  <c r="CFX183" i="93"/>
  <c r="CFW183" i="93"/>
  <c r="CFV183" i="93"/>
  <c r="CFU183" i="93"/>
  <c r="CFT183" i="93"/>
  <c r="CFS183" i="93"/>
  <c r="CFR183" i="93"/>
  <c r="CFQ183" i="93"/>
  <c r="CFP183" i="93"/>
  <c r="CFO183" i="93"/>
  <c r="CFN183" i="93"/>
  <c r="CFM183" i="93"/>
  <c r="CFL183" i="93"/>
  <c r="CFK183" i="93"/>
  <c r="CFJ183" i="93"/>
  <c r="CFI183" i="93"/>
  <c r="CFH183" i="93"/>
  <c r="CFG183" i="93"/>
  <c r="CFF183" i="93"/>
  <c r="CFE183" i="93"/>
  <c r="CFD183" i="93"/>
  <c r="CFC183" i="93"/>
  <c r="CFB183" i="93"/>
  <c r="CFA183" i="93"/>
  <c r="CEZ183" i="93"/>
  <c r="CEY183" i="93"/>
  <c r="CEX183" i="93"/>
  <c r="CEW183" i="93"/>
  <c r="CEV183" i="93"/>
  <c r="CEU183" i="93"/>
  <c r="CET183" i="93"/>
  <c r="CES183" i="93"/>
  <c r="CER183" i="93"/>
  <c r="CEQ183" i="93"/>
  <c r="CEP183" i="93"/>
  <c r="CEO183" i="93"/>
  <c r="CEN183" i="93"/>
  <c r="CEM183" i="93"/>
  <c r="CEL183" i="93"/>
  <c r="CEK183" i="93"/>
  <c r="CEJ183" i="93"/>
  <c r="CEI183" i="93"/>
  <c r="CEH183" i="93"/>
  <c r="CEG183" i="93"/>
  <c r="CEF183" i="93"/>
  <c r="CEE183" i="93"/>
  <c r="CED183" i="93"/>
  <c r="CEC183" i="93"/>
  <c r="CEB183" i="93"/>
  <c r="CEA183" i="93"/>
  <c r="CDZ183" i="93"/>
  <c r="CDY183" i="93"/>
  <c r="CDX183" i="93"/>
  <c r="CDW183" i="93"/>
  <c r="CDV183" i="93"/>
  <c r="CDU183" i="93"/>
  <c r="CDT183" i="93"/>
  <c r="CDS183" i="93"/>
  <c r="CDR183" i="93"/>
  <c r="CDQ183" i="93"/>
  <c r="CDP183" i="93"/>
  <c r="CDO183" i="93"/>
  <c r="CDN183" i="93"/>
  <c r="CDM183" i="93"/>
  <c r="CDL183" i="93"/>
  <c r="CDK183" i="93"/>
  <c r="CDJ183" i="93"/>
  <c r="CDI183" i="93"/>
  <c r="CDH183" i="93"/>
  <c r="CDG183" i="93"/>
  <c r="CDF183" i="93"/>
  <c r="CDE183" i="93"/>
  <c r="CDD183" i="93"/>
  <c r="CDC183" i="93"/>
  <c r="CDB183" i="93"/>
  <c r="CDA183" i="93"/>
  <c r="CCZ183" i="93"/>
  <c r="CCY183" i="93"/>
  <c r="CCX183" i="93"/>
  <c r="CCW183" i="93"/>
  <c r="CCV183" i="93"/>
  <c r="CCU183" i="93"/>
  <c r="CCT183" i="93"/>
  <c r="CCS183" i="93"/>
  <c r="CCR183" i="93"/>
  <c r="CCQ183" i="93"/>
  <c r="CCP183" i="93"/>
  <c r="CCO183" i="93"/>
  <c r="CCN183" i="93"/>
  <c r="CCM183" i="93"/>
  <c r="CCL183" i="93"/>
  <c r="CCK183" i="93"/>
  <c r="CCJ183" i="93"/>
  <c r="CCI183" i="93"/>
  <c r="CCH183" i="93"/>
  <c r="CCG183" i="93"/>
  <c r="CCF183" i="93"/>
  <c r="CCE183" i="93"/>
  <c r="CCD183" i="93"/>
  <c r="CCC183" i="93"/>
  <c r="CCB183" i="93"/>
  <c r="CCA183" i="93"/>
  <c r="CBZ183" i="93"/>
  <c r="CBY183" i="93"/>
  <c r="CBX183" i="93"/>
  <c r="CBW183" i="93"/>
  <c r="CBV183" i="93"/>
  <c r="CBU183" i="93"/>
  <c r="CBT183" i="93"/>
  <c r="CBS183" i="93"/>
  <c r="CBR183" i="93"/>
  <c r="CBQ183" i="93"/>
  <c r="CBP183" i="93"/>
  <c r="CBO183" i="93"/>
  <c r="CBN183" i="93"/>
  <c r="CBM183" i="93"/>
  <c r="CBL183" i="93"/>
  <c r="CBK183" i="93"/>
  <c r="CBJ183" i="93"/>
  <c r="CBI183" i="93"/>
  <c r="CBH183" i="93"/>
  <c r="CBG183" i="93"/>
  <c r="CBF183" i="93"/>
  <c r="CBE183" i="93"/>
  <c r="CBD183" i="93"/>
  <c r="CBC183" i="93"/>
  <c r="CBB183" i="93"/>
  <c r="CBA183" i="93"/>
  <c r="CAZ183" i="93"/>
  <c r="CAY183" i="93"/>
  <c r="CAX183" i="93"/>
  <c r="CAW183" i="93"/>
  <c r="CAV183" i="93"/>
  <c r="CAU183" i="93"/>
  <c r="CAT183" i="93"/>
  <c r="CAS183" i="93"/>
  <c r="CAR183" i="93"/>
  <c r="CAQ183" i="93"/>
  <c r="CAP183" i="93"/>
  <c r="CAO183" i="93"/>
  <c r="CAN183" i="93"/>
  <c r="CAM183" i="93"/>
  <c r="CAL183" i="93"/>
  <c r="CAK183" i="93"/>
  <c r="CAJ183" i="93"/>
  <c r="CAI183" i="93"/>
  <c r="CAH183" i="93"/>
  <c r="CAG183" i="93"/>
  <c r="CAF183" i="93"/>
  <c r="CAE183" i="93"/>
  <c r="CAD183" i="93"/>
  <c r="CAC183" i="93"/>
  <c r="CAB183" i="93"/>
  <c r="CAA183" i="93"/>
  <c r="BZZ183" i="93"/>
  <c r="BZY183" i="93"/>
  <c r="BZX183" i="93"/>
  <c r="BZW183" i="93"/>
  <c r="BZV183" i="93"/>
  <c r="BZU183" i="93"/>
  <c r="BZT183" i="93"/>
  <c r="BZS183" i="93"/>
  <c r="BZR183" i="93"/>
  <c r="BZQ183" i="93"/>
  <c r="BZP183" i="93"/>
  <c r="BZO183" i="93"/>
  <c r="BZN183" i="93"/>
  <c r="BZM183" i="93"/>
  <c r="BZL183" i="93"/>
  <c r="BZK183" i="93"/>
  <c r="BZJ183" i="93"/>
  <c r="BZI183" i="93"/>
  <c r="BZH183" i="93"/>
  <c r="BZG183" i="93"/>
  <c r="BZF183" i="93"/>
  <c r="BZE183" i="93"/>
  <c r="BZD183" i="93"/>
  <c r="BZC183" i="93"/>
  <c r="BZB183" i="93"/>
  <c r="BZA183" i="93"/>
  <c r="BYZ183" i="93"/>
  <c r="BYY183" i="93"/>
  <c r="BYX183" i="93"/>
  <c r="BYW183" i="93"/>
  <c r="BYV183" i="93"/>
  <c r="BYU183" i="93"/>
  <c r="BYT183" i="93"/>
  <c r="BYS183" i="93"/>
  <c r="BYR183" i="93"/>
  <c r="BYQ183" i="93"/>
  <c r="BYP183" i="93"/>
  <c r="BYO183" i="93"/>
  <c r="BYN183" i="93"/>
  <c r="BYM183" i="93"/>
  <c r="BYL183" i="93"/>
  <c r="BYK183" i="93"/>
  <c r="BYJ183" i="93"/>
  <c r="BYI183" i="93"/>
  <c r="BYH183" i="93"/>
  <c r="BYG183" i="93"/>
  <c r="BYF183" i="93"/>
  <c r="BYE183" i="93"/>
  <c r="BYD183" i="93"/>
  <c r="BYC183" i="93"/>
  <c r="BYB183" i="93"/>
  <c r="BYA183" i="93"/>
  <c r="BXZ183" i="93"/>
  <c r="BXY183" i="93"/>
  <c r="BXX183" i="93"/>
  <c r="BXW183" i="93"/>
  <c r="BXV183" i="93"/>
  <c r="BXU183" i="93"/>
  <c r="BXT183" i="93"/>
  <c r="BXS183" i="93"/>
  <c r="BXR183" i="93"/>
  <c r="BXQ183" i="93"/>
  <c r="BXP183" i="93"/>
  <c r="BXO183" i="93"/>
  <c r="BXN183" i="93"/>
  <c r="BXM183" i="93"/>
  <c r="BXL183" i="93"/>
  <c r="BXK183" i="93"/>
  <c r="BXJ183" i="93"/>
  <c r="BXI183" i="93"/>
  <c r="BXH183" i="93"/>
  <c r="BXG183" i="93"/>
  <c r="BXF183" i="93"/>
  <c r="BXE183" i="93"/>
  <c r="BXD183" i="93"/>
  <c r="BXC183" i="93"/>
  <c r="BXB183" i="93"/>
  <c r="BXA183" i="93"/>
  <c r="BWZ183" i="93"/>
  <c r="BWY183" i="93"/>
  <c r="BWX183" i="93"/>
  <c r="BWW183" i="93"/>
  <c r="BWV183" i="93"/>
  <c r="BWU183" i="93"/>
  <c r="BWT183" i="93"/>
  <c r="BWS183" i="93"/>
  <c r="BWR183" i="93"/>
  <c r="BWQ183" i="93"/>
  <c r="BWP183" i="93"/>
  <c r="BWO183" i="93"/>
  <c r="BWN183" i="93"/>
  <c r="BWM183" i="93"/>
  <c r="BWL183" i="93"/>
  <c r="BWK183" i="93"/>
  <c r="BWJ183" i="93"/>
  <c r="BWI183" i="93"/>
  <c r="BWH183" i="93"/>
  <c r="BWG183" i="93"/>
  <c r="BWF183" i="93"/>
  <c r="BWE183" i="93"/>
  <c r="BWD183" i="93"/>
  <c r="BWC183" i="93"/>
  <c r="BWB183" i="93"/>
  <c r="BWA183" i="93"/>
  <c r="BVZ183" i="93"/>
  <c r="BVY183" i="93"/>
  <c r="BVX183" i="93"/>
  <c r="BVW183" i="93"/>
  <c r="BVV183" i="93"/>
  <c r="BVU183" i="93"/>
  <c r="BVT183" i="93"/>
  <c r="BVS183" i="93"/>
  <c r="BVR183" i="93"/>
  <c r="BVQ183" i="93"/>
  <c r="BVP183" i="93"/>
  <c r="BVO183" i="93"/>
  <c r="BVN183" i="93"/>
  <c r="BVM183" i="93"/>
  <c r="BVL183" i="93"/>
  <c r="BVK183" i="93"/>
  <c r="BVJ183" i="93"/>
  <c r="BVI183" i="93"/>
  <c r="BVH183" i="93"/>
  <c r="BVG183" i="93"/>
  <c r="BVF183" i="93"/>
  <c r="BVE183" i="93"/>
  <c r="BVD183" i="93"/>
  <c r="BVC183" i="93"/>
  <c r="BVB183" i="93"/>
  <c r="BVA183" i="93"/>
  <c r="BUZ183" i="93"/>
  <c r="BUY183" i="93"/>
  <c r="BUX183" i="93"/>
  <c r="BUW183" i="93"/>
  <c r="BUV183" i="93"/>
  <c r="BUU183" i="93"/>
  <c r="BUT183" i="93"/>
  <c r="BUS183" i="93"/>
  <c r="BUR183" i="93"/>
  <c r="BUQ183" i="93"/>
  <c r="BUP183" i="93"/>
  <c r="BUO183" i="93"/>
  <c r="BUN183" i="93"/>
  <c r="BUM183" i="93"/>
  <c r="BUL183" i="93"/>
  <c r="BUK183" i="93"/>
  <c r="BUJ183" i="93"/>
  <c r="BUI183" i="93"/>
  <c r="BUH183" i="93"/>
  <c r="BUG183" i="93"/>
  <c r="BUF183" i="93"/>
  <c r="BUE183" i="93"/>
  <c r="BUD183" i="93"/>
  <c r="BUC183" i="93"/>
  <c r="BUB183" i="93"/>
  <c r="BUA183" i="93"/>
  <c r="BTZ183" i="93"/>
  <c r="BTY183" i="93"/>
  <c r="BTX183" i="93"/>
  <c r="BTW183" i="93"/>
  <c r="BTV183" i="93"/>
  <c r="BTU183" i="93"/>
  <c r="BTT183" i="93"/>
  <c r="BTS183" i="93"/>
  <c r="BTR183" i="93"/>
  <c r="BTQ183" i="93"/>
  <c r="BTP183" i="93"/>
  <c r="BTO183" i="93"/>
  <c r="BTN183" i="93"/>
  <c r="BTM183" i="93"/>
  <c r="BTL183" i="93"/>
  <c r="BTK183" i="93"/>
  <c r="BTJ183" i="93"/>
  <c r="BTI183" i="93"/>
  <c r="BTH183" i="93"/>
  <c r="BTG183" i="93"/>
  <c r="BTF183" i="93"/>
  <c r="BTE183" i="93"/>
  <c r="BTD183" i="93"/>
  <c r="BTC183" i="93"/>
  <c r="BTB183" i="93"/>
  <c r="BTA183" i="93"/>
  <c r="BSZ183" i="93"/>
  <c r="BSY183" i="93"/>
  <c r="BSX183" i="93"/>
  <c r="BSW183" i="93"/>
  <c r="BSV183" i="93"/>
  <c r="BSU183" i="93"/>
  <c r="BST183" i="93"/>
  <c r="BSS183" i="93"/>
  <c r="BSR183" i="93"/>
  <c r="BSQ183" i="93"/>
  <c r="BSP183" i="93"/>
  <c r="BSO183" i="93"/>
  <c r="BSN183" i="93"/>
  <c r="BSM183" i="93"/>
  <c r="BSL183" i="93"/>
  <c r="BSK183" i="93"/>
  <c r="BSJ183" i="93"/>
  <c r="BSI183" i="93"/>
  <c r="BSH183" i="93"/>
  <c r="BSG183" i="93"/>
  <c r="BSF183" i="93"/>
  <c r="BSE183" i="93"/>
  <c r="BSD183" i="93"/>
  <c r="BSC183" i="93"/>
  <c r="BSB183" i="93"/>
  <c r="BSA183" i="93"/>
  <c r="BRZ183" i="93"/>
  <c r="BRY183" i="93"/>
  <c r="BRX183" i="93"/>
  <c r="BRW183" i="93"/>
  <c r="BRV183" i="93"/>
  <c r="BRU183" i="93"/>
  <c r="BRT183" i="93"/>
  <c r="BRS183" i="93"/>
  <c r="BRR183" i="93"/>
  <c r="BRQ183" i="93"/>
  <c r="BRP183" i="93"/>
  <c r="BRO183" i="93"/>
  <c r="BRN183" i="93"/>
  <c r="BRM183" i="93"/>
  <c r="BRL183" i="93"/>
  <c r="BRK183" i="93"/>
  <c r="BRJ183" i="93"/>
  <c r="BRI183" i="93"/>
  <c r="BRH183" i="93"/>
  <c r="BRG183" i="93"/>
  <c r="BRF183" i="93"/>
  <c r="BRE183" i="93"/>
  <c r="BRD183" i="93"/>
  <c r="BRC183" i="93"/>
  <c r="BRB183" i="93"/>
  <c r="BRA183" i="93"/>
  <c r="BQZ183" i="93"/>
  <c r="BQY183" i="93"/>
  <c r="BQX183" i="93"/>
  <c r="BQW183" i="93"/>
  <c r="BQV183" i="93"/>
  <c r="BQU183" i="93"/>
  <c r="BQT183" i="93"/>
  <c r="BQS183" i="93"/>
  <c r="BQR183" i="93"/>
  <c r="BQQ183" i="93"/>
  <c r="BQP183" i="93"/>
  <c r="BQO183" i="93"/>
  <c r="BQN183" i="93"/>
  <c r="BQM183" i="93"/>
  <c r="BQL183" i="93"/>
  <c r="BQK183" i="93"/>
  <c r="BQJ183" i="93"/>
  <c r="BQI183" i="93"/>
  <c r="BQH183" i="93"/>
  <c r="BQG183" i="93"/>
  <c r="BQF183" i="93"/>
  <c r="BQE183" i="93"/>
  <c r="BQD183" i="93"/>
  <c r="BQC183" i="93"/>
  <c r="BQB183" i="93"/>
  <c r="BQA183" i="93"/>
  <c r="BPZ183" i="93"/>
  <c r="BPY183" i="93"/>
  <c r="BPX183" i="93"/>
  <c r="BPW183" i="93"/>
  <c r="BPV183" i="93"/>
  <c r="BPU183" i="93"/>
  <c r="BPT183" i="93"/>
  <c r="BPS183" i="93"/>
  <c r="BPR183" i="93"/>
  <c r="BPQ183" i="93"/>
  <c r="BPP183" i="93"/>
  <c r="BPO183" i="93"/>
  <c r="BPN183" i="93"/>
  <c r="BPM183" i="93"/>
  <c r="BPL183" i="93"/>
  <c r="BPK183" i="93"/>
  <c r="BPJ183" i="93"/>
  <c r="BPI183" i="93"/>
  <c r="BPH183" i="93"/>
  <c r="BPG183" i="93"/>
  <c r="BPF183" i="93"/>
  <c r="BPE183" i="93"/>
  <c r="BPD183" i="93"/>
  <c r="BPC183" i="93"/>
  <c r="BPB183" i="93"/>
  <c r="BPA183" i="93"/>
  <c r="BOZ183" i="93"/>
  <c r="BOY183" i="93"/>
  <c r="BOX183" i="93"/>
  <c r="BOW183" i="93"/>
  <c r="BOV183" i="93"/>
  <c r="BOU183" i="93"/>
  <c r="BOT183" i="93"/>
  <c r="BOS183" i="93"/>
  <c r="BOR183" i="93"/>
  <c r="BOQ183" i="93"/>
  <c r="BOP183" i="93"/>
  <c r="BOO183" i="93"/>
  <c r="BON183" i="93"/>
  <c r="BOM183" i="93"/>
  <c r="BOL183" i="93"/>
  <c r="BOK183" i="93"/>
  <c r="BOJ183" i="93"/>
  <c r="BOI183" i="93"/>
  <c r="BOH183" i="93"/>
  <c r="BOG183" i="93"/>
  <c r="BOF183" i="93"/>
  <c r="BOE183" i="93"/>
  <c r="BOD183" i="93"/>
  <c r="BOC183" i="93"/>
  <c r="BOB183" i="93"/>
  <c r="BOA183" i="93"/>
  <c r="BNZ183" i="93"/>
  <c r="BNY183" i="93"/>
  <c r="BNX183" i="93"/>
  <c r="BNW183" i="93"/>
  <c r="BNV183" i="93"/>
  <c r="BNU183" i="93"/>
  <c r="BNT183" i="93"/>
  <c r="BNS183" i="93"/>
  <c r="BNR183" i="93"/>
  <c r="BNQ183" i="93"/>
  <c r="BNP183" i="93"/>
  <c r="BNO183" i="93"/>
  <c r="BNN183" i="93"/>
  <c r="BNM183" i="93"/>
  <c r="BNL183" i="93"/>
  <c r="BNK183" i="93"/>
  <c r="BNJ183" i="93"/>
  <c r="BNI183" i="93"/>
  <c r="BNH183" i="93"/>
  <c r="BNG183" i="93"/>
  <c r="BNF183" i="93"/>
  <c r="BNE183" i="93"/>
  <c r="BND183" i="93"/>
  <c r="BNC183" i="93"/>
  <c r="BNB183" i="93"/>
  <c r="BNA183" i="93"/>
  <c r="BMZ183" i="93"/>
  <c r="BMY183" i="93"/>
  <c r="BMX183" i="93"/>
  <c r="BMW183" i="93"/>
  <c r="BMV183" i="93"/>
  <c r="BMU183" i="93"/>
  <c r="BMT183" i="93"/>
  <c r="BMS183" i="93"/>
  <c r="BMR183" i="93"/>
  <c r="BMQ183" i="93"/>
  <c r="BMP183" i="93"/>
  <c r="BMO183" i="93"/>
  <c r="BMN183" i="93"/>
  <c r="BMM183" i="93"/>
  <c r="BML183" i="93"/>
  <c r="BMK183" i="93"/>
  <c r="BMJ183" i="93"/>
  <c r="BMI183" i="93"/>
  <c r="BMH183" i="93"/>
  <c r="BMG183" i="93"/>
  <c r="BMF183" i="93"/>
  <c r="BME183" i="93"/>
  <c r="BMD183" i="93"/>
  <c r="BMC183" i="93"/>
  <c r="BMB183" i="93"/>
  <c r="BMA183" i="93"/>
  <c r="BLZ183" i="93"/>
  <c r="BLY183" i="93"/>
  <c r="BLX183" i="93"/>
  <c r="BLW183" i="93"/>
  <c r="BLV183" i="93"/>
  <c r="BLU183" i="93"/>
  <c r="BLT183" i="93"/>
  <c r="BLS183" i="93"/>
  <c r="BLR183" i="93"/>
  <c r="BLQ183" i="93"/>
  <c r="BLP183" i="93"/>
  <c r="BLO183" i="93"/>
  <c r="BLN183" i="93"/>
  <c r="BLM183" i="93"/>
  <c r="BLL183" i="93"/>
  <c r="BLK183" i="93"/>
  <c r="BLJ183" i="93"/>
  <c r="BLI183" i="93"/>
  <c r="BLH183" i="93"/>
  <c r="BLG183" i="93"/>
  <c r="BLF183" i="93"/>
  <c r="BLE183" i="93"/>
  <c r="BLD183" i="93"/>
  <c r="BLC183" i="93"/>
  <c r="BLB183" i="93"/>
  <c r="BLA183" i="93"/>
  <c r="BKZ183" i="93"/>
  <c r="BKY183" i="93"/>
  <c r="BKX183" i="93"/>
  <c r="BKW183" i="93"/>
  <c r="BKV183" i="93"/>
  <c r="BKU183" i="93"/>
  <c r="BKT183" i="93"/>
  <c r="BKS183" i="93"/>
  <c r="BKR183" i="93"/>
  <c r="BKQ183" i="93"/>
  <c r="BKP183" i="93"/>
  <c r="BKO183" i="93"/>
  <c r="BKN183" i="93"/>
  <c r="BKM183" i="93"/>
  <c r="BKL183" i="93"/>
  <c r="BKK183" i="93"/>
  <c r="BKJ183" i="93"/>
  <c r="BKI183" i="93"/>
  <c r="BKH183" i="93"/>
  <c r="BKG183" i="93"/>
  <c r="BKF183" i="93"/>
  <c r="BKE183" i="93"/>
  <c r="BKD183" i="93"/>
  <c r="BKC183" i="93"/>
  <c r="BKB183" i="93"/>
  <c r="BKA183" i="93"/>
  <c r="BJZ183" i="93"/>
  <c r="BJY183" i="93"/>
  <c r="BJX183" i="93"/>
  <c r="BJW183" i="93"/>
  <c r="BJV183" i="93"/>
  <c r="BJU183" i="93"/>
  <c r="BJT183" i="93"/>
  <c r="BJS183" i="93"/>
  <c r="BJR183" i="93"/>
  <c r="BJQ183" i="93"/>
  <c r="BJP183" i="93"/>
  <c r="BJO183" i="93"/>
  <c r="BJN183" i="93"/>
  <c r="BJM183" i="93"/>
  <c r="BJL183" i="93"/>
  <c r="BJK183" i="93"/>
  <c r="BJJ183" i="93"/>
  <c r="BJI183" i="93"/>
  <c r="BJH183" i="93"/>
  <c r="BJG183" i="93"/>
  <c r="BJF183" i="93"/>
  <c r="BJE183" i="93"/>
  <c r="BJD183" i="93"/>
  <c r="BJC183" i="93"/>
  <c r="BJB183" i="93"/>
  <c r="BJA183" i="93"/>
  <c r="BIZ183" i="93"/>
  <c r="BIY183" i="93"/>
  <c r="BIX183" i="93"/>
  <c r="BIW183" i="93"/>
  <c r="BIV183" i="93"/>
  <c r="BIU183" i="93"/>
  <c r="BIT183" i="93"/>
  <c r="BIS183" i="93"/>
  <c r="BIR183" i="93"/>
  <c r="BIQ183" i="93"/>
  <c r="BIP183" i="93"/>
  <c r="BIO183" i="93"/>
  <c r="BIN183" i="93"/>
  <c r="BIM183" i="93"/>
  <c r="BIL183" i="93"/>
  <c r="BIK183" i="93"/>
  <c r="BIJ183" i="93"/>
  <c r="BII183" i="93"/>
  <c r="BIH183" i="93"/>
  <c r="BIG183" i="93"/>
  <c r="BIF183" i="93"/>
  <c r="BIE183" i="93"/>
  <c r="BID183" i="93"/>
  <c r="BIC183" i="93"/>
  <c r="BIB183" i="93"/>
  <c r="BIA183" i="93"/>
  <c r="BHZ183" i="93"/>
  <c r="BHY183" i="93"/>
  <c r="BHX183" i="93"/>
  <c r="BHW183" i="93"/>
  <c r="BHV183" i="93"/>
  <c r="BHU183" i="93"/>
  <c r="BHT183" i="93"/>
  <c r="BHS183" i="93"/>
  <c r="BHR183" i="93"/>
  <c r="BHQ183" i="93"/>
  <c r="BHP183" i="93"/>
  <c r="BHO183" i="93"/>
  <c r="BHN183" i="93"/>
  <c r="BHM183" i="93"/>
  <c r="BHL183" i="93"/>
  <c r="BHK183" i="93"/>
  <c r="BHJ183" i="93"/>
  <c r="BHI183" i="93"/>
  <c r="BHH183" i="93"/>
  <c r="BHG183" i="93"/>
  <c r="BHF183" i="93"/>
  <c r="BHE183" i="93"/>
  <c r="BHD183" i="93"/>
  <c r="BHC183" i="93"/>
  <c r="BHB183" i="93"/>
  <c r="BHA183" i="93"/>
  <c r="BGZ183" i="93"/>
  <c r="BGY183" i="93"/>
  <c r="BGX183" i="93"/>
  <c r="BGW183" i="93"/>
  <c r="BGV183" i="93"/>
  <c r="BGU183" i="93"/>
  <c r="BGT183" i="93"/>
  <c r="BGS183" i="93"/>
  <c r="BGR183" i="93"/>
  <c r="BGQ183" i="93"/>
  <c r="BGP183" i="93"/>
  <c r="BGO183" i="93"/>
  <c r="BGN183" i="93"/>
  <c r="BGM183" i="93"/>
  <c r="BGL183" i="93"/>
  <c r="BGK183" i="93"/>
  <c r="BGJ183" i="93"/>
  <c r="BGI183" i="93"/>
  <c r="BGH183" i="93"/>
  <c r="BGG183" i="93"/>
  <c r="BGF183" i="93"/>
  <c r="BGE183" i="93"/>
  <c r="BGD183" i="93"/>
  <c r="BGC183" i="93"/>
  <c r="BGB183" i="93"/>
  <c r="BGA183" i="93"/>
  <c r="BFZ183" i="93"/>
  <c r="BFY183" i="93"/>
  <c r="BFX183" i="93"/>
  <c r="BFW183" i="93"/>
  <c r="BFV183" i="93"/>
  <c r="BFU183" i="93"/>
  <c r="BFT183" i="93"/>
  <c r="BFS183" i="93"/>
  <c r="BFR183" i="93"/>
  <c r="BFQ183" i="93"/>
  <c r="BFP183" i="93"/>
  <c r="BFO183" i="93"/>
  <c r="BFN183" i="93"/>
  <c r="BFM183" i="93"/>
  <c r="BFL183" i="93"/>
  <c r="BFK183" i="93"/>
  <c r="BFJ183" i="93"/>
  <c r="BFI183" i="93"/>
  <c r="BFH183" i="93"/>
  <c r="BFG183" i="93"/>
  <c r="BFF183" i="93"/>
  <c r="BFE183" i="93"/>
  <c r="BFD183" i="93"/>
  <c r="BFC183" i="93"/>
  <c r="BFB183" i="93"/>
  <c r="BFA183" i="93"/>
  <c r="BEZ183" i="93"/>
  <c r="BEY183" i="93"/>
  <c r="BEX183" i="93"/>
  <c r="BEW183" i="93"/>
  <c r="BEV183" i="93"/>
  <c r="BEU183" i="93"/>
  <c r="BET183" i="93"/>
  <c r="BES183" i="93"/>
  <c r="BER183" i="93"/>
  <c r="BEQ183" i="93"/>
  <c r="BEP183" i="93"/>
  <c r="BEO183" i="93"/>
  <c r="BEN183" i="93"/>
  <c r="BEM183" i="93"/>
  <c r="BEL183" i="93"/>
  <c r="BEK183" i="93"/>
  <c r="BEJ183" i="93"/>
  <c r="BEI183" i="93"/>
  <c r="BEH183" i="93"/>
  <c r="BEG183" i="93"/>
  <c r="BEF183" i="93"/>
  <c r="BEE183" i="93"/>
  <c r="BED183" i="93"/>
  <c r="BEC183" i="93"/>
  <c r="BEB183" i="93"/>
  <c r="BEA183" i="93"/>
  <c r="BDZ183" i="93"/>
  <c r="BDY183" i="93"/>
  <c r="BDX183" i="93"/>
  <c r="BDW183" i="93"/>
  <c r="BDV183" i="93"/>
  <c r="BDU183" i="93"/>
  <c r="BDT183" i="93"/>
  <c r="BDS183" i="93"/>
  <c r="BDR183" i="93"/>
  <c r="BDQ183" i="93"/>
  <c r="BDP183" i="93"/>
  <c r="BDO183" i="93"/>
  <c r="BDN183" i="93"/>
  <c r="BDM183" i="93"/>
  <c r="BDL183" i="93"/>
  <c r="BDK183" i="93"/>
  <c r="BDJ183" i="93"/>
  <c r="BDI183" i="93"/>
  <c r="BDH183" i="93"/>
  <c r="BDG183" i="93"/>
  <c r="BDF183" i="93"/>
  <c r="BDE183" i="93"/>
  <c r="BDD183" i="93"/>
  <c r="BDC183" i="93"/>
  <c r="BDB183" i="93"/>
  <c r="BDA183" i="93"/>
  <c r="BCZ183" i="93"/>
  <c r="BCY183" i="93"/>
  <c r="BCX183" i="93"/>
  <c r="BCW183" i="93"/>
  <c r="BCV183" i="93"/>
  <c r="BCU183" i="93"/>
  <c r="BCT183" i="93"/>
  <c r="BCS183" i="93"/>
  <c r="BCR183" i="93"/>
  <c r="BCQ183" i="93"/>
  <c r="BCP183" i="93"/>
  <c r="BCO183" i="93"/>
  <c r="BCN183" i="93"/>
  <c r="BCM183" i="93"/>
  <c r="BCL183" i="93"/>
  <c r="BCK183" i="93"/>
  <c r="BCJ183" i="93"/>
  <c r="BCI183" i="93"/>
  <c r="BCH183" i="93"/>
  <c r="BCG183" i="93"/>
  <c r="BCF183" i="93"/>
  <c r="BCE183" i="93"/>
  <c r="BCD183" i="93"/>
  <c r="BCC183" i="93"/>
  <c r="BCB183" i="93"/>
  <c r="BCA183" i="93"/>
  <c r="BBZ183" i="93"/>
  <c r="BBY183" i="93"/>
  <c r="BBX183" i="93"/>
  <c r="BBW183" i="93"/>
  <c r="BBV183" i="93"/>
  <c r="BBU183" i="93"/>
  <c r="BBT183" i="93"/>
  <c r="BBS183" i="93"/>
  <c r="BBR183" i="93"/>
  <c r="BBQ183" i="93"/>
  <c r="BBP183" i="93"/>
  <c r="BBO183" i="93"/>
  <c r="BBN183" i="93"/>
  <c r="BBM183" i="93"/>
  <c r="BBL183" i="93"/>
  <c r="BBK183" i="93"/>
  <c r="BBJ183" i="93"/>
  <c r="BBI183" i="93"/>
  <c r="BBH183" i="93"/>
  <c r="BBG183" i="93"/>
  <c r="BBF183" i="93"/>
  <c r="BBE183" i="93"/>
  <c r="BBD183" i="93"/>
  <c r="BBC183" i="93"/>
  <c r="BBB183" i="93"/>
  <c r="BBA183" i="93"/>
  <c r="BAZ183" i="93"/>
  <c r="BAY183" i="93"/>
  <c r="BAX183" i="93"/>
  <c r="BAW183" i="93"/>
  <c r="BAV183" i="93"/>
  <c r="BAU183" i="93"/>
  <c r="BAT183" i="93"/>
  <c r="BAS183" i="93"/>
  <c r="BAR183" i="93"/>
  <c r="BAQ183" i="93"/>
  <c r="BAP183" i="93"/>
  <c r="BAO183" i="93"/>
  <c r="BAN183" i="93"/>
  <c r="BAM183" i="93"/>
  <c r="BAL183" i="93"/>
  <c r="BAK183" i="93"/>
  <c r="BAJ183" i="93"/>
  <c r="BAI183" i="93"/>
  <c r="BAH183" i="93"/>
  <c r="BAG183" i="93"/>
  <c r="BAF183" i="93"/>
  <c r="BAE183" i="93"/>
  <c r="BAD183" i="93"/>
  <c r="BAC183" i="93"/>
  <c r="BAB183" i="93"/>
  <c r="BAA183" i="93"/>
  <c r="AZZ183" i="93"/>
  <c r="AZY183" i="93"/>
  <c r="AZX183" i="93"/>
  <c r="AZW183" i="93"/>
  <c r="AZV183" i="93"/>
  <c r="AZU183" i="93"/>
  <c r="AZT183" i="93"/>
  <c r="AZS183" i="93"/>
  <c r="AZR183" i="93"/>
  <c r="AZQ183" i="93"/>
  <c r="AZP183" i="93"/>
  <c r="AZO183" i="93"/>
  <c r="AZN183" i="93"/>
  <c r="AZM183" i="93"/>
  <c r="AZL183" i="93"/>
  <c r="AZK183" i="93"/>
  <c r="AZJ183" i="93"/>
  <c r="AZI183" i="93"/>
  <c r="AZH183" i="93"/>
  <c r="AZG183" i="93"/>
  <c r="AZF183" i="93"/>
  <c r="AZE183" i="93"/>
  <c r="AZD183" i="93"/>
  <c r="AZC183" i="93"/>
  <c r="AZB183" i="93"/>
  <c r="AZA183" i="93"/>
  <c r="AYZ183" i="93"/>
  <c r="AYY183" i="93"/>
  <c r="AYX183" i="93"/>
  <c r="AYW183" i="93"/>
  <c r="AYV183" i="93"/>
  <c r="AYU183" i="93"/>
  <c r="AYT183" i="93"/>
  <c r="AYS183" i="93"/>
  <c r="AYR183" i="93"/>
  <c r="AYQ183" i="93"/>
  <c r="AYP183" i="93"/>
  <c r="AYO183" i="93"/>
  <c r="AYN183" i="93"/>
  <c r="AYM183" i="93"/>
  <c r="AYL183" i="93"/>
  <c r="AYK183" i="93"/>
  <c r="AYJ183" i="93"/>
  <c r="AYI183" i="93"/>
  <c r="AYH183" i="93"/>
  <c r="AYG183" i="93"/>
  <c r="AYF183" i="93"/>
  <c r="AYE183" i="93"/>
  <c r="AYD183" i="93"/>
  <c r="AYC183" i="93"/>
  <c r="AYB183" i="93"/>
  <c r="AYA183" i="93"/>
  <c r="AXZ183" i="93"/>
  <c r="AXY183" i="93"/>
  <c r="AXX183" i="93"/>
  <c r="AXW183" i="93"/>
  <c r="AXV183" i="93"/>
  <c r="AXU183" i="93"/>
  <c r="AXT183" i="93"/>
  <c r="AXS183" i="93"/>
  <c r="AXR183" i="93"/>
  <c r="AXQ183" i="93"/>
  <c r="AXP183" i="93"/>
  <c r="AXO183" i="93"/>
  <c r="AXN183" i="93"/>
  <c r="AXM183" i="93"/>
  <c r="AXL183" i="93"/>
  <c r="AXK183" i="93"/>
  <c r="AXJ183" i="93"/>
  <c r="AXI183" i="93"/>
  <c r="AXH183" i="93"/>
  <c r="AXG183" i="93"/>
  <c r="AXF183" i="93"/>
  <c r="AXE183" i="93"/>
  <c r="AXD183" i="93"/>
  <c r="AXC183" i="93"/>
  <c r="AXB183" i="93"/>
  <c r="AXA183" i="93"/>
  <c r="AWZ183" i="93"/>
  <c r="AWY183" i="93"/>
  <c r="AWX183" i="93"/>
  <c r="AWW183" i="93"/>
  <c r="AWV183" i="93"/>
  <c r="AWU183" i="93"/>
  <c r="AWT183" i="93"/>
  <c r="AWS183" i="93"/>
  <c r="AWR183" i="93"/>
  <c r="AWQ183" i="93"/>
  <c r="AWP183" i="93"/>
  <c r="AWO183" i="93"/>
  <c r="AWN183" i="93"/>
  <c r="AWM183" i="93"/>
  <c r="AWL183" i="93"/>
  <c r="AWK183" i="93"/>
  <c r="AWJ183" i="93"/>
  <c r="AWI183" i="93"/>
  <c r="AWH183" i="93"/>
  <c r="AWG183" i="93"/>
  <c r="AWF183" i="93"/>
  <c r="AWE183" i="93"/>
  <c r="AWD183" i="93"/>
  <c r="AWC183" i="93"/>
  <c r="AWB183" i="93"/>
  <c r="AWA183" i="93"/>
  <c r="AVZ183" i="93"/>
  <c r="AVY183" i="93"/>
  <c r="AVX183" i="93"/>
  <c r="AVW183" i="93"/>
  <c r="AVV183" i="93"/>
  <c r="AVU183" i="93"/>
  <c r="AVT183" i="93"/>
  <c r="AVS183" i="93"/>
  <c r="AVR183" i="93"/>
  <c r="AVQ183" i="93"/>
  <c r="AVP183" i="93"/>
  <c r="AVO183" i="93"/>
  <c r="AVN183" i="93"/>
  <c r="AVM183" i="93"/>
  <c r="AVL183" i="93"/>
  <c r="AVK183" i="93"/>
  <c r="AVJ183" i="93"/>
  <c r="AVI183" i="93"/>
  <c r="AVH183" i="93"/>
  <c r="AVG183" i="93"/>
  <c r="AVF183" i="93"/>
  <c r="AVE183" i="93"/>
  <c r="AVD183" i="93"/>
  <c r="AVC183" i="93"/>
  <c r="AVB183" i="93"/>
  <c r="AVA183" i="93"/>
  <c r="AUZ183" i="93"/>
  <c r="AUY183" i="93"/>
  <c r="AUX183" i="93"/>
  <c r="AUW183" i="93"/>
  <c r="AUV183" i="93"/>
  <c r="AUU183" i="93"/>
  <c r="AUT183" i="93"/>
  <c r="AUS183" i="93"/>
  <c r="AUR183" i="93"/>
  <c r="AUQ183" i="93"/>
  <c r="AUP183" i="93"/>
  <c r="AUO183" i="93"/>
  <c r="AUN183" i="93"/>
  <c r="AUM183" i="93"/>
  <c r="AUL183" i="93"/>
  <c r="AUK183" i="93"/>
  <c r="AUJ183" i="93"/>
  <c r="AUI183" i="93"/>
  <c r="AUH183" i="93"/>
  <c r="AUG183" i="93"/>
  <c r="AUF183" i="93"/>
  <c r="AUE183" i="93"/>
  <c r="AUD183" i="93"/>
  <c r="AUC183" i="93"/>
  <c r="AUB183" i="93"/>
  <c r="AUA183" i="93"/>
  <c r="ATZ183" i="93"/>
  <c r="ATY183" i="93"/>
  <c r="ATX183" i="93"/>
  <c r="ATW183" i="93"/>
  <c r="ATV183" i="93"/>
  <c r="ATU183" i="93"/>
  <c r="ATT183" i="93"/>
  <c r="ATS183" i="93"/>
  <c r="ATR183" i="93"/>
  <c r="ATQ183" i="93"/>
  <c r="ATP183" i="93"/>
  <c r="ATO183" i="93"/>
  <c r="ATN183" i="93"/>
  <c r="ATM183" i="93"/>
  <c r="ATL183" i="93"/>
  <c r="ATK183" i="93"/>
  <c r="ATJ183" i="93"/>
  <c r="ATI183" i="93"/>
  <c r="ATH183" i="93"/>
  <c r="ATG183" i="93"/>
  <c r="ATF183" i="93"/>
  <c r="ATE183" i="93"/>
  <c r="ATD183" i="93"/>
  <c r="ATC183" i="93"/>
  <c r="ATB183" i="93"/>
  <c r="ATA183" i="93"/>
  <c r="ASZ183" i="93"/>
  <c r="ASY183" i="93"/>
  <c r="ASX183" i="93"/>
  <c r="ASW183" i="93"/>
  <c r="ASV183" i="93"/>
  <c r="ASU183" i="93"/>
  <c r="AST183" i="93"/>
  <c r="ASS183" i="93"/>
  <c r="ASR183" i="93"/>
  <c r="ASQ183" i="93"/>
  <c r="ASP183" i="93"/>
  <c r="ASO183" i="93"/>
  <c r="ASN183" i="93"/>
  <c r="ASM183" i="93"/>
  <c r="ASL183" i="93"/>
  <c r="ASK183" i="93"/>
  <c r="ASJ183" i="93"/>
  <c r="ASI183" i="93"/>
  <c r="ASH183" i="93"/>
  <c r="ASG183" i="93"/>
  <c r="ASF183" i="93"/>
  <c r="ASE183" i="93"/>
  <c r="ASD183" i="93"/>
  <c r="ASC183" i="93"/>
  <c r="ASB183" i="93"/>
  <c r="ASA183" i="93"/>
  <c r="ARZ183" i="93"/>
  <c r="ARY183" i="93"/>
  <c r="ARX183" i="93"/>
  <c r="ARW183" i="93"/>
  <c r="ARV183" i="93"/>
  <c r="ARU183" i="93"/>
  <c r="ART183" i="93"/>
  <c r="ARS183" i="93"/>
  <c r="ARR183" i="93"/>
  <c r="ARQ183" i="93"/>
  <c r="ARP183" i="93"/>
  <c r="ARO183" i="93"/>
  <c r="ARN183" i="93"/>
  <c r="ARM183" i="93"/>
  <c r="ARL183" i="93"/>
  <c r="ARK183" i="93"/>
  <c r="ARJ183" i="93"/>
  <c r="ARI183" i="93"/>
  <c r="ARH183" i="93"/>
  <c r="ARG183" i="93"/>
  <c r="ARF183" i="93"/>
  <c r="ARE183" i="93"/>
  <c r="ARD183" i="93"/>
  <c r="ARC183" i="93"/>
  <c r="ARB183" i="93"/>
  <c r="ARA183" i="93"/>
  <c r="AQZ183" i="93"/>
  <c r="AQY183" i="93"/>
  <c r="AQX183" i="93"/>
  <c r="AQW183" i="93"/>
  <c r="AQV183" i="93"/>
  <c r="AQU183" i="93"/>
  <c r="AQT183" i="93"/>
  <c r="AQS183" i="93"/>
  <c r="AQR183" i="93"/>
  <c r="AQQ183" i="93"/>
  <c r="AQP183" i="93"/>
  <c r="AQO183" i="93"/>
  <c r="AQN183" i="93"/>
  <c r="AQM183" i="93"/>
  <c r="AQL183" i="93"/>
  <c r="AQK183" i="93"/>
  <c r="AQJ183" i="93"/>
  <c r="AQI183" i="93"/>
  <c r="AQH183" i="93"/>
  <c r="AQG183" i="93"/>
  <c r="AQF183" i="93"/>
  <c r="AQE183" i="93"/>
  <c r="AQD183" i="93"/>
  <c r="AQC183" i="93"/>
  <c r="AQB183" i="93"/>
  <c r="AQA183" i="93"/>
  <c r="APZ183" i="93"/>
  <c r="APY183" i="93"/>
  <c r="APX183" i="93"/>
  <c r="APW183" i="93"/>
  <c r="APV183" i="93"/>
  <c r="APU183" i="93"/>
  <c r="APT183" i="93"/>
  <c r="APS183" i="93"/>
  <c r="APR183" i="93"/>
  <c r="APQ183" i="93"/>
  <c r="APP183" i="93"/>
  <c r="APO183" i="93"/>
  <c r="APN183" i="93"/>
  <c r="APM183" i="93"/>
  <c r="APL183" i="93"/>
  <c r="APK183" i="93"/>
  <c r="APJ183" i="93"/>
  <c r="API183" i="93"/>
  <c r="APH183" i="93"/>
  <c r="APG183" i="93"/>
  <c r="APF183" i="93"/>
  <c r="APE183" i="93"/>
  <c r="APD183" i="93"/>
  <c r="APC183" i="93"/>
  <c r="APB183" i="93"/>
  <c r="APA183" i="93"/>
  <c r="AOZ183" i="93"/>
  <c r="AOY183" i="93"/>
  <c r="AOX183" i="93"/>
  <c r="AOW183" i="93"/>
  <c r="AOV183" i="93"/>
  <c r="AOU183" i="93"/>
  <c r="AOT183" i="93"/>
  <c r="AOS183" i="93"/>
  <c r="AOR183" i="93"/>
  <c r="AOQ183" i="93"/>
  <c r="AOP183" i="93"/>
  <c r="AOO183" i="93"/>
  <c r="AON183" i="93"/>
  <c r="AOM183" i="93"/>
  <c r="AOL183" i="93"/>
  <c r="AOK183" i="93"/>
  <c r="AOJ183" i="93"/>
  <c r="AOI183" i="93"/>
  <c r="AOH183" i="93"/>
  <c r="AOG183" i="93"/>
  <c r="AOF183" i="93"/>
  <c r="AOE183" i="93"/>
  <c r="AOD183" i="93"/>
  <c r="AOC183" i="93"/>
  <c r="AOB183" i="93"/>
  <c r="AOA183" i="93"/>
  <c r="ANZ183" i="93"/>
  <c r="ANY183" i="93"/>
  <c r="ANX183" i="93"/>
  <c r="ANW183" i="93"/>
  <c r="ANV183" i="93"/>
  <c r="ANU183" i="93"/>
  <c r="ANT183" i="93"/>
  <c r="ANS183" i="93"/>
  <c r="ANR183" i="93"/>
  <c r="ANQ183" i="93"/>
  <c r="ANP183" i="93"/>
  <c r="ANO183" i="93"/>
  <c r="ANN183" i="93"/>
  <c r="ANM183" i="93"/>
  <c r="ANL183" i="93"/>
  <c r="ANK183" i="93"/>
  <c r="ANJ183" i="93"/>
  <c r="ANI183" i="93"/>
  <c r="ANH183" i="93"/>
  <c r="ANG183" i="93"/>
  <c r="ANF183" i="93"/>
  <c r="ANE183" i="93"/>
  <c r="AND183" i="93"/>
  <c r="ANC183" i="93"/>
  <c r="ANB183" i="93"/>
  <c r="ANA183" i="93"/>
  <c r="AMZ183" i="93"/>
  <c r="AMY183" i="93"/>
  <c r="AMX183" i="93"/>
  <c r="AMW183" i="93"/>
  <c r="AMV183" i="93"/>
  <c r="AMU183" i="93"/>
  <c r="AMT183" i="93"/>
  <c r="AMS183" i="93"/>
  <c r="AMR183" i="93"/>
  <c r="AMQ183" i="93"/>
  <c r="AMP183" i="93"/>
  <c r="AMO183" i="93"/>
  <c r="AMN183" i="93"/>
  <c r="AMM183" i="93"/>
  <c r="AML183" i="93"/>
  <c r="AMK183" i="93"/>
  <c r="AMJ183" i="93"/>
  <c r="AMI183" i="93"/>
  <c r="AMH183" i="93"/>
  <c r="AMG183" i="93"/>
  <c r="AMF183" i="93"/>
  <c r="AME183" i="93"/>
  <c r="AMD183" i="93"/>
  <c r="AMC183" i="93"/>
  <c r="AMB183" i="93"/>
  <c r="AMA183" i="93"/>
  <c r="ALZ183" i="93"/>
  <c r="ALY183" i="93"/>
  <c r="ALX183" i="93"/>
  <c r="ALW183" i="93"/>
  <c r="ALV183" i="93"/>
  <c r="ALU183" i="93"/>
  <c r="ALT183" i="93"/>
  <c r="ALS183" i="93"/>
  <c r="ALR183" i="93"/>
  <c r="ALQ183" i="93"/>
  <c r="ALP183" i="93"/>
  <c r="ALO183" i="93"/>
  <c r="ALN183" i="93"/>
  <c r="ALM183" i="93"/>
  <c r="ALL183" i="93"/>
  <c r="ALK183" i="93"/>
  <c r="ALJ183" i="93"/>
  <c r="ALI183" i="93"/>
  <c r="ALH183" i="93"/>
  <c r="ALG183" i="93"/>
  <c r="ALF183" i="93"/>
  <c r="ALE183" i="93"/>
  <c r="ALD183" i="93"/>
  <c r="ALC183" i="93"/>
  <c r="ALB183" i="93"/>
  <c r="ALA183" i="93"/>
  <c r="AKZ183" i="93"/>
  <c r="AKY183" i="93"/>
  <c r="AKX183" i="93"/>
  <c r="AKW183" i="93"/>
  <c r="AKV183" i="93"/>
  <c r="AKU183" i="93"/>
  <c r="AKT183" i="93"/>
  <c r="AKS183" i="93"/>
  <c r="AKR183" i="93"/>
  <c r="AKQ183" i="93"/>
  <c r="AKP183" i="93"/>
  <c r="AKO183" i="93"/>
  <c r="AKN183" i="93"/>
  <c r="AKM183" i="93"/>
  <c r="AKL183" i="93"/>
  <c r="AKK183" i="93"/>
  <c r="AKJ183" i="93"/>
  <c r="AKI183" i="93"/>
  <c r="AKH183" i="93"/>
  <c r="AKG183" i="93"/>
  <c r="AKF183" i="93"/>
  <c r="AKE183" i="93"/>
  <c r="AKD183" i="93"/>
  <c r="AKC183" i="93"/>
  <c r="AKB183" i="93"/>
  <c r="AKA183" i="93"/>
  <c r="AJZ183" i="93"/>
  <c r="AJY183" i="93"/>
  <c r="AJX183" i="93"/>
  <c r="AJW183" i="93"/>
  <c r="AJV183" i="93"/>
  <c r="AJU183" i="93"/>
  <c r="AJT183" i="93"/>
  <c r="AJS183" i="93"/>
  <c r="AJR183" i="93"/>
  <c r="AJQ183" i="93"/>
  <c r="AJP183" i="93"/>
  <c r="AJO183" i="93"/>
  <c r="AJN183" i="93"/>
  <c r="AJM183" i="93"/>
  <c r="AJL183" i="93"/>
  <c r="AJK183" i="93"/>
  <c r="AJJ183" i="93"/>
  <c r="AJI183" i="93"/>
  <c r="AJH183" i="93"/>
  <c r="AJG183" i="93"/>
  <c r="AJF183" i="93"/>
  <c r="AJE183" i="93"/>
  <c r="AJD183" i="93"/>
  <c r="AJC183" i="93"/>
  <c r="AJB183" i="93"/>
  <c r="AJA183" i="93"/>
  <c r="AIZ183" i="93"/>
  <c r="AIY183" i="93"/>
  <c r="AIX183" i="93"/>
  <c r="AIW183" i="93"/>
  <c r="AIV183" i="93"/>
  <c r="AIU183" i="93"/>
  <c r="AIT183" i="93"/>
  <c r="AIS183" i="93"/>
  <c r="AIR183" i="93"/>
  <c r="AIQ183" i="93"/>
  <c r="AIP183" i="93"/>
  <c r="AIO183" i="93"/>
  <c r="AIN183" i="93"/>
  <c r="AIM183" i="93"/>
  <c r="AIL183" i="93"/>
  <c r="AIK183" i="93"/>
  <c r="AIJ183" i="93"/>
  <c r="AII183" i="93"/>
  <c r="AIH183" i="93"/>
  <c r="AIG183" i="93"/>
  <c r="AIF183" i="93"/>
  <c r="AIE183" i="93"/>
  <c r="AID183" i="93"/>
  <c r="AIC183" i="93"/>
  <c r="AIB183" i="93"/>
  <c r="AIA183" i="93"/>
  <c r="AHZ183" i="93"/>
  <c r="AHY183" i="93"/>
  <c r="AHX183" i="93"/>
  <c r="AHW183" i="93"/>
  <c r="AHV183" i="93"/>
  <c r="AHU183" i="93"/>
  <c r="AHT183" i="93"/>
  <c r="AHS183" i="93"/>
  <c r="AHR183" i="93"/>
  <c r="AHQ183" i="93"/>
  <c r="AHP183" i="93"/>
  <c r="AHO183" i="93"/>
  <c r="AHN183" i="93"/>
  <c r="AHM183" i="93"/>
  <c r="AHL183" i="93"/>
  <c r="AHK183" i="93"/>
  <c r="AHJ183" i="93"/>
  <c r="AHI183" i="93"/>
  <c r="AHH183" i="93"/>
  <c r="AHG183" i="93"/>
  <c r="AHF183" i="93"/>
  <c r="AHE183" i="93"/>
  <c r="AHD183" i="93"/>
  <c r="AHC183" i="93"/>
  <c r="AHB183" i="93"/>
  <c r="AHA183" i="93"/>
  <c r="AGZ183" i="93"/>
  <c r="AGY183" i="93"/>
  <c r="AGX183" i="93"/>
  <c r="AGW183" i="93"/>
  <c r="AGV183" i="93"/>
  <c r="AGU183" i="93"/>
  <c r="AGT183" i="93"/>
  <c r="AGS183" i="93"/>
  <c r="AGR183" i="93"/>
  <c r="AGQ183" i="93"/>
  <c r="AGP183" i="93"/>
  <c r="AGO183" i="93"/>
  <c r="AGN183" i="93"/>
  <c r="AGM183" i="93"/>
  <c r="AGL183" i="93"/>
  <c r="AGK183" i="93"/>
  <c r="AGJ183" i="93"/>
  <c r="AGI183" i="93"/>
  <c r="AGH183" i="93"/>
  <c r="AGG183" i="93"/>
  <c r="AGF183" i="93"/>
  <c r="AGE183" i="93"/>
  <c r="AGD183" i="93"/>
  <c r="AGC183" i="93"/>
  <c r="AGB183" i="93"/>
  <c r="AGA183" i="93"/>
  <c r="AFZ183" i="93"/>
  <c r="AFY183" i="93"/>
  <c r="AFX183" i="93"/>
  <c r="AFW183" i="93"/>
  <c r="AFV183" i="93"/>
  <c r="AFU183" i="93"/>
  <c r="AFT183" i="93"/>
  <c r="AFS183" i="93"/>
  <c r="AFR183" i="93"/>
  <c r="AFQ183" i="93"/>
  <c r="AFP183" i="93"/>
  <c r="AFO183" i="93"/>
  <c r="AFN183" i="93"/>
  <c r="AFM183" i="93"/>
  <c r="AFL183" i="93"/>
  <c r="AFK183" i="93"/>
  <c r="AFJ183" i="93"/>
  <c r="AFI183" i="93"/>
  <c r="AFH183" i="93"/>
  <c r="AFG183" i="93"/>
  <c r="AFF183" i="93"/>
  <c r="AFE183" i="93"/>
  <c r="AFD183" i="93"/>
  <c r="AFC183" i="93"/>
  <c r="AFB183" i="93"/>
  <c r="AFA183" i="93"/>
  <c r="AEZ183" i="93"/>
  <c r="AEY183" i="93"/>
  <c r="AEX183" i="93"/>
  <c r="AEW183" i="93"/>
  <c r="AEV183" i="93"/>
  <c r="AEU183" i="93"/>
  <c r="AET183" i="93"/>
  <c r="AES183" i="93"/>
  <c r="AER183" i="93"/>
  <c r="AEQ183" i="93"/>
  <c r="AEP183" i="93"/>
  <c r="AEO183" i="93"/>
  <c r="AEN183" i="93"/>
  <c r="AEM183" i="93"/>
  <c r="AEL183" i="93"/>
  <c r="AEK183" i="93"/>
  <c r="AEJ183" i="93"/>
  <c r="AEI183" i="93"/>
  <c r="AEH183" i="93"/>
  <c r="AEG183" i="93"/>
  <c r="AEF183" i="93"/>
  <c r="AEE183" i="93"/>
  <c r="AED183" i="93"/>
  <c r="AEC183" i="93"/>
  <c r="AEB183" i="93"/>
  <c r="AEA183" i="93"/>
  <c r="ADZ183" i="93"/>
  <c r="ADY183" i="93"/>
  <c r="ADX183" i="93"/>
  <c r="ADW183" i="93"/>
  <c r="ADV183" i="93"/>
  <c r="ADU183" i="93"/>
  <c r="ADT183" i="93"/>
  <c r="ADS183" i="93"/>
  <c r="ADR183" i="93"/>
  <c r="ADQ183" i="93"/>
  <c r="ADP183" i="93"/>
  <c r="ADO183" i="93"/>
  <c r="ADN183" i="93"/>
  <c r="ADM183" i="93"/>
  <c r="ADL183" i="93"/>
  <c r="ADK183" i="93"/>
  <c r="ADJ183" i="93"/>
  <c r="ADI183" i="93"/>
  <c r="ADH183" i="93"/>
  <c r="ADG183" i="93"/>
  <c r="ADF183" i="93"/>
  <c r="ADE183" i="93"/>
  <c r="ADD183" i="93"/>
  <c r="ADC183" i="93"/>
  <c r="ADB183" i="93"/>
  <c r="ADA183" i="93"/>
  <c r="ACZ183" i="93"/>
  <c r="ACY183" i="93"/>
  <c r="ACX183" i="93"/>
  <c r="ACW183" i="93"/>
  <c r="ACV183" i="93"/>
  <c r="ACU183" i="93"/>
  <c r="ACT183" i="93"/>
  <c r="ACS183" i="93"/>
  <c r="ACR183" i="93"/>
  <c r="ACQ183" i="93"/>
  <c r="ACP183" i="93"/>
  <c r="ACO183" i="93"/>
  <c r="ACN183" i="93"/>
  <c r="ACM183" i="93"/>
  <c r="ACL183" i="93"/>
  <c r="ACK183" i="93"/>
  <c r="ACJ183" i="93"/>
  <c r="ACI183" i="93"/>
  <c r="ACH183" i="93"/>
  <c r="ACG183" i="93"/>
  <c r="ACF183" i="93"/>
  <c r="ACE183" i="93"/>
  <c r="ACD183" i="93"/>
  <c r="ACC183" i="93"/>
  <c r="ACB183" i="93"/>
  <c r="ACA183" i="93"/>
  <c r="ABZ183" i="93"/>
  <c r="ABY183" i="93"/>
  <c r="ABX183" i="93"/>
  <c r="ABW183" i="93"/>
  <c r="ABV183" i="93"/>
  <c r="ABU183" i="93"/>
  <c r="ABT183" i="93"/>
  <c r="ABS183" i="93"/>
  <c r="ABR183" i="93"/>
  <c r="ABQ183" i="93"/>
  <c r="ABP183" i="93"/>
  <c r="ABO183" i="93"/>
  <c r="ABN183" i="93"/>
  <c r="ABM183" i="93"/>
  <c r="ABL183" i="93"/>
  <c r="ABK183" i="93"/>
  <c r="ABJ183" i="93"/>
  <c r="ABI183" i="93"/>
  <c r="ABH183" i="93"/>
  <c r="ABG183" i="93"/>
  <c r="ABF183" i="93"/>
  <c r="ABE183" i="93"/>
  <c r="ABD183" i="93"/>
  <c r="ABC183" i="93"/>
  <c r="ABB183" i="93"/>
  <c r="ABA183" i="93"/>
  <c r="AAZ183" i="93"/>
  <c r="AAY183" i="93"/>
  <c r="AAX183" i="93"/>
  <c r="AAW183" i="93"/>
  <c r="AAV183" i="93"/>
  <c r="AAU183" i="93"/>
  <c r="AAT183" i="93"/>
  <c r="AAS183" i="93"/>
  <c r="AAR183" i="93"/>
  <c r="AAQ183" i="93"/>
  <c r="AAP183" i="93"/>
  <c r="AAO183" i="93"/>
  <c r="AAN183" i="93"/>
  <c r="AAM183" i="93"/>
  <c r="AAL183" i="93"/>
  <c r="AAK183" i="93"/>
  <c r="AAJ183" i="93"/>
  <c r="AAI183" i="93"/>
  <c r="AAH183" i="93"/>
  <c r="AAG183" i="93"/>
  <c r="AAF183" i="93"/>
  <c r="AAE183" i="93"/>
  <c r="AAD183" i="93"/>
  <c r="AAC183" i="93"/>
  <c r="AAB183" i="93"/>
  <c r="AAA183" i="93"/>
  <c r="ZZ183" i="93"/>
  <c r="ZY183" i="93"/>
  <c r="ZX183" i="93"/>
  <c r="ZW183" i="93"/>
  <c r="ZV183" i="93"/>
  <c r="ZU183" i="93"/>
  <c r="ZT183" i="93"/>
  <c r="ZS183" i="93"/>
  <c r="ZR183" i="93"/>
  <c r="ZQ183" i="93"/>
  <c r="ZP183" i="93"/>
  <c r="ZO183" i="93"/>
  <c r="ZN183" i="93"/>
  <c r="ZM183" i="93"/>
  <c r="ZL183" i="93"/>
  <c r="ZK183" i="93"/>
  <c r="ZJ183" i="93"/>
  <c r="ZI183" i="93"/>
  <c r="ZH183" i="93"/>
  <c r="ZG183" i="93"/>
  <c r="ZF183" i="93"/>
  <c r="ZE183" i="93"/>
  <c r="ZD183" i="93"/>
  <c r="ZC183" i="93"/>
  <c r="ZB183" i="93"/>
  <c r="ZA183" i="93"/>
  <c r="YZ183" i="93"/>
  <c r="YY183" i="93"/>
  <c r="YX183" i="93"/>
  <c r="YW183" i="93"/>
  <c r="YV183" i="93"/>
  <c r="YU183" i="93"/>
  <c r="YT183" i="93"/>
  <c r="YS183" i="93"/>
  <c r="YR183" i="93"/>
  <c r="YQ183" i="93"/>
  <c r="YP183" i="93"/>
  <c r="YO183" i="93"/>
  <c r="YN183" i="93"/>
  <c r="YM183" i="93"/>
  <c r="YL183" i="93"/>
  <c r="YK183" i="93"/>
  <c r="YJ183" i="93"/>
  <c r="YI183" i="93"/>
  <c r="YH183" i="93"/>
  <c r="YG183" i="93"/>
  <c r="YF183" i="93"/>
  <c r="YE183" i="93"/>
  <c r="YD183" i="93"/>
  <c r="YC183" i="93"/>
  <c r="YB183" i="93"/>
  <c r="YA183" i="93"/>
  <c r="XZ183" i="93"/>
  <c r="XY183" i="93"/>
  <c r="XX183" i="93"/>
  <c r="XW183" i="93"/>
  <c r="XV183" i="93"/>
  <c r="XU183" i="93"/>
  <c r="XT183" i="93"/>
  <c r="XS183" i="93"/>
  <c r="XR183" i="93"/>
  <c r="XQ183" i="93"/>
  <c r="XP183" i="93"/>
  <c r="XO183" i="93"/>
  <c r="XN183" i="93"/>
  <c r="XM183" i="93"/>
  <c r="XL183" i="93"/>
  <c r="XK183" i="93"/>
  <c r="XJ183" i="93"/>
  <c r="XI183" i="93"/>
  <c r="XH183" i="93"/>
  <c r="XG183" i="93"/>
  <c r="XF183" i="93"/>
  <c r="XE183" i="93"/>
  <c r="XD183" i="93"/>
  <c r="XC183" i="93"/>
  <c r="XB183" i="93"/>
  <c r="XA183" i="93"/>
  <c r="WZ183" i="93"/>
  <c r="WY183" i="93"/>
  <c r="WX183" i="93"/>
  <c r="WW183" i="93"/>
  <c r="WV183" i="93"/>
  <c r="WU183" i="93"/>
  <c r="WT183" i="93"/>
  <c r="WS183" i="93"/>
  <c r="WR183" i="93"/>
  <c r="WQ183" i="93"/>
  <c r="WP183" i="93"/>
  <c r="WO183" i="93"/>
  <c r="WN183" i="93"/>
  <c r="WM183" i="93"/>
  <c r="WL183" i="93"/>
  <c r="WK183" i="93"/>
  <c r="WJ183" i="93"/>
  <c r="WI183" i="93"/>
  <c r="WH183" i="93"/>
  <c r="WG183" i="93"/>
  <c r="WF183" i="93"/>
  <c r="WE183" i="93"/>
  <c r="WD183" i="93"/>
  <c r="WC183" i="93"/>
  <c r="WB183" i="93"/>
  <c r="WA183" i="93"/>
  <c r="VZ183" i="93"/>
  <c r="VY183" i="93"/>
  <c r="VX183" i="93"/>
  <c r="VW183" i="93"/>
  <c r="VV183" i="93"/>
  <c r="VU183" i="93"/>
  <c r="VT183" i="93"/>
  <c r="VS183" i="93"/>
  <c r="VR183" i="93"/>
  <c r="VQ183" i="93"/>
  <c r="VP183" i="93"/>
  <c r="VO183" i="93"/>
  <c r="VN183" i="93"/>
  <c r="VM183" i="93"/>
  <c r="VL183" i="93"/>
  <c r="VK183" i="93"/>
  <c r="VJ183" i="93"/>
  <c r="VI183" i="93"/>
  <c r="VH183" i="93"/>
  <c r="VG183" i="93"/>
  <c r="VF183" i="93"/>
  <c r="VE183" i="93"/>
  <c r="VD183" i="93"/>
  <c r="VC183" i="93"/>
  <c r="VB183" i="93"/>
  <c r="VA183" i="93"/>
  <c r="UZ183" i="93"/>
  <c r="UY183" i="93"/>
  <c r="UX183" i="93"/>
  <c r="UW183" i="93"/>
  <c r="UV183" i="93"/>
  <c r="UU183" i="93"/>
  <c r="UT183" i="93"/>
  <c r="US183" i="93"/>
  <c r="UR183" i="93"/>
  <c r="UQ183" i="93"/>
  <c r="UP183" i="93"/>
  <c r="UO183" i="93"/>
  <c r="UN183" i="93"/>
  <c r="UM183" i="93"/>
  <c r="UL183" i="93"/>
  <c r="UK183" i="93"/>
  <c r="UJ183" i="93"/>
  <c r="UI183" i="93"/>
  <c r="UH183" i="93"/>
  <c r="UG183" i="93"/>
  <c r="UF183" i="93"/>
  <c r="UE183" i="93"/>
  <c r="UD183" i="93"/>
  <c r="UC183" i="93"/>
  <c r="UB183" i="93"/>
  <c r="UA183" i="93"/>
  <c r="TZ183" i="93"/>
  <c r="TY183" i="93"/>
  <c r="TX183" i="93"/>
  <c r="TW183" i="93"/>
  <c r="TV183" i="93"/>
  <c r="TU183" i="93"/>
  <c r="TT183" i="93"/>
  <c r="TS183" i="93"/>
  <c r="TR183" i="93"/>
  <c r="TQ183" i="93"/>
  <c r="TP183" i="93"/>
  <c r="TO183" i="93"/>
  <c r="TN183" i="93"/>
  <c r="TM183" i="93"/>
  <c r="TL183" i="93"/>
  <c r="TK183" i="93"/>
  <c r="TJ183" i="93"/>
  <c r="TI183" i="93"/>
  <c r="TH183" i="93"/>
  <c r="TG183" i="93"/>
  <c r="TF183" i="93"/>
  <c r="TE183" i="93"/>
  <c r="TD183" i="93"/>
  <c r="TC183" i="93"/>
  <c r="TB183" i="93"/>
  <c r="TA183" i="93"/>
  <c r="SZ183" i="93"/>
  <c r="SY183" i="93"/>
  <c r="SX183" i="93"/>
  <c r="SW183" i="93"/>
  <c r="SV183" i="93"/>
  <c r="SU183" i="93"/>
  <c r="ST183" i="93"/>
  <c r="SS183" i="93"/>
  <c r="SR183" i="93"/>
  <c r="SQ183" i="93"/>
  <c r="SP183" i="93"/>
  <c r="SO183" i="93"/>
  <c r="SN183" i="93"/>
  <c r="SM183" i="93"/>
  <c r="SL183" i="93"/>
  <c r="SK183" i="93"/>
  <c r="SJ183" i="93"/>
  <c r="SI183" i="93"/>
  <c r="SH183" i="93"/>
  <c r="SG183" i="93"/>
  <c r="SF183" i="93"/>
  <c r="SE183" i="93"/>
  <c r="SD183" i="93"/>
  <c r="SC183" i="93"/>
  <c r="SB183" i="93"/>
  <c r="SA183" i="93"/>
  <c r="RZ183" i="93"/>
  <c r="RY183" i="93"/>
  <c r="RX183" i="93"/>
  <c r="RW183" i="93"/>
  <c r="RV183" i="93"/>
  <c r="RU183" i="93"/>
  <c r="RT183" i="93"/>
  <c r="RS183" i="93"/>
  <c r="RR183" i="93"/>
  <c r="RQ183" i="93"/>
  <c r="RP183" i="93"/>
  <c r="RO183" i="93"/>
  <c r="RN183" i="93"/>
  <c r="RM183" i="93"/>
  <c r="RL183" i="93"/>
  <c r="RK183" i="93"/>
  <c r="RJ183" i="93"/>
  <c r="RI183" i="93"/>
  <c r="RH183" i="93"/>
  <c r="RG183" i="93"/>
  <c r="RF183" i="93"/>
  <c r="RE183" i="93"/>
  <c r="RD183" i="93"/>
  <c r="RC183" i="93"/>
  <c r="RB183" i="93"/>
  <c r="RA183" i="93"/>
  <c r="QZ183" i="93"/>
  <c r="QY183" i="93"/>
  <c r="QX183" i="93"/>
  <c r="QW183" i="93"/>
  <c r="QV183" i="93"/>
  <c r="QU183" i="93"/>
  <c r="QT183" i="93"/>
  <c r="QS183" i="93"/>
  <c r="QR183" i="93"/>
  <c r="QQ183" i="93"/>
  <c r="QP183" i="93"/>
  <c r="QO183" i="93"/>
  <c r="QN183" i="93"/>
  <c r="QM183" i="93"/>
  <c r="QL183" i="93"/>
  <c r="QK183" i="93"/>
  <c r="QJ183" i="93"/>
  <c r="QI183" i="93"/>
  <c r="QH183" i="93"/>
  <c r="QG183" i="93"/>
  <c r="QF183" i="93"/>
  <c r="QE183" i="93"/>
  <c r="QD183" i="93"/>
  <c r="QC183" i="93"/>
  <c r="QB183" i="93"/>
  <c r="QA183" i="93"/>
  <c r="PZ183" i="93"/>
  <c r="PY183" i="93"/>
  <c r="PX183" i="93"/>
  <c r="PW183" i="93"/>
  <c r="PV183" i="93"/>
  <c r="PU183" i="93"/>
  <c r="PT183" i="93"/>
  <c r="PS183" i="93"/>
  <c r="PR183" i="93"/>
  <c r="PQ183" i="93"/>
  <c r="PP183" i="93"/>
  <c r="PO183" i="93"/>
  <c r="PN183" i="93"/>
  <c r="PM183" i="93"/>
  <c r="PL183" i="93"/>
  <c r="PK183" i="93"/>
  <c r="PJ183" i="93"/>
  <c r="PI183" i="93"/>
  <c r="PH183" i="93"/>
  <c r="PG183" i="93"/>
  <c r="PF183" i="93"/>
  <c r="PE183" i="93"/>
  <c r="PD183" i="93"/>
  <c r="PC183" i="93"/>
  <c r="PB183" i="93"/>
  <c r="PA183" i="93"/>
  <c r="OZ183" i="93"/>
  <c r="OY183" i="93"/>
  <c r="OX183" i="93"/>
  <c r="OW183" i="93"/>
  <c r="OV183" i="93"/>
  <c r="OU183" i="93"/>
  <c r="OT183" i="93"/>
  <c r="OS183" i="93"/>
  <c r="OR183" i="93"/>
  <c r="OQ183" i="93"/>
  <c r="OP183" i="93"/>
  <c r="OO183" i="93"/>
  <c r="ON183" i="93"/>
  <c r="OM183" i="93"/>
  <c r="OL183" i="93"/>
  <c r="OK183" i="93"/>
  <c r="OJ183" i="93"/>
  <c r="OI183" i="93"/>
  <c r="OH183" i="93"/>
  <c r="OG183" i="93"/>
  <c r="OF183" i="93"/>
  <c r="OE183" i="93"/>
  <c r="OD183" i="93"/>
  <c r="OC183" i="93"/>
  <c r="OB183" i="93"/>
  <c r="OA183" i="93"/>
  <c r="NZ183" i="93"/>
  <c r="NY183" i="93"/>
  <c r="NX183" i="93"/>
  <c r="NW183" i="93"/>
  <c r="NV183" i="93"/>
  <c r="NU183" i="93"/>
  <c r="NT183" i="93"/>
  <c r="NS183" i="93"/>
  <c r="NR183" i="93"/>
  <c r="NQ183" i="93"/>
  <c r="NP183" i="93"/>
  <c r="NO183" i="93"/>
  <c r="NN183" i="93"/>
  <c r="NM183" i="93"/>
  <c r="NL183" i="93"/>
  <c r="NK183" i="93"/>
  <c r="NJ183" i="93"/>
  <c r="NI183" i="93"/>
  <c r="NH183" i="93"/>
  <c r="NG183" i="93"/>
  <c r="NF183" i="93"/>
  <c r="NE183" i="93"/>
  <c r="ND183" i="93"/>
  <c r="NC183" i="93"/>
  <c r="NB183" i="93"/>
  <c r="NA183" i="93"/>
  <c r="MZ183" i="93"/>
  <c r="MY183" i="93"/>
  <c r="MX183" i="93"/>
  <c r="MW183" i="93"/>
  <c r="MV183" i="93"/>
  <c r="MU183" i="93"/>
  <c r="MT183" i="93"/>
  <c r="MS183" i="93"/>
  <c r="MR183" i="93"/>
  <c r="MQ183" i="93"/>
  <c r="MP183" i="93"/>
  <c r="MO183" i="93"/>
  <c r="MN183" i="93"/>
  <c r="MM183" i="93"/>
  <c r="ML183" i="93"/>
  <c r="MK183" i="93"/>
  <c r="MJ183" i="93"/>
  <c r="MI183" i="93"/>
  <c r="MH183" i="93"/>
  <c r="MG183" i="93"/>
  <c r="MF183" i="93"/>
  <c r="ME183" i="93"/>
  <c r="MD183" i="93"/>
  <c r="MC183" i="93"/>
  <c r="MB183" i="93"/>
  <c r="MA183" i="93"/>
  <c r="LZ183" i="93"/>
  <c r="LY183" i="93"/>
  <c r="LX183" i="93"/>
  <c r="LW183" i="93"/>
  <c r="LV183" i="93"/>
  <c r="LU183" i="93"/>
  <c r="LT183" i="93"/>
  <c r="LS183" i="93"/>
  <c r="LR183" i="93"/>
  <c r="LQ183" i="93"/>
  <c r="LP183" i="93"/>
  <c r="LO183" i="93"/>
  <c r="LN183" i="93"/>
  <c r="LM183" i="93"/>
  <c r="LL183" i="93"/>
  <c r="LK183" i="93"/>
  <c r="LJ183" i="93"/>
  <c r="LI183" i="93"/>
  <c r="LH183" i="93"/>
  <c r="LG183" i="93"/>
  <c r="LF183" i="93"/>
  <c r="LE183" i="93"/>
  <c r="LD183" i="93"/>
  <c r="LC183" i="93"/>
  <c r="LB183" i="93"/>
  <c r="LA183" i="93"/>
  <c r="KZ183" i="93"/>
  <c r="KY183" i="93"/>
  <c r="KX183" i="93"/>
  <c r="KW183" i="93"/>
  <c r="KV183" i="93"/>
  <c r="KU183" i="93"/>
  <c r="KT183" i="93"/>
  <c r="KS183" i="93"/>
  <c r="KR183" i="93"/>
  <c r="KQ183" i="93"/>
  <c r="KP183" i="93"/>
  <c r="KO183" i="93"/>
  <c r="KN183" i="93"/>
  <c r="KM183" i="93"/>
  <c r="KL183" i="93"/>
  <c r="KK183" i="93"/>
  <c r="KJ183" i="93"/>
  <c r="KI183" i="93"/>
  <c r="KH183" i="93"/>
  <c r="KG183" i="93"/>
  <c r="KF183" i="93"/>
  <c r="KE183" i="93"/>
  <c r="KD183" i="93"/>
  <c r="KC183" i="93"/>
  <c r="KB183" i="93"/>
  <c r="KA183" i="93"/>
  <c r="JZ183" i="93"/>
  <c r="JY183" i="93"/>
  <c r="JX183" i="93"/>
  <c r="JW183" i="93"/>
  <c r="JV183" i="93"/>
  <c r="JU183" i="93"/>
  <c r="JT183" i="93"/>
  <c r="JS183" i="93"/>
  <c r="JR183" i="93"/>
  <c r="JQ183" i="93"/>
  <c r="JP183" i="93"/>
  <c r="JO183" i="93"/>
  <c r="JN183" i="93"/>
  <c r="JM183" i="93"/>
  <c r="JL183" i="93"/>
  <c r="JK183" i="93"/>
  <c r="JJ183" i="93"/>
  <c r="JI183" i="93"/>
  <c r="JH183" i="93"/>
  <c r="JG183" i="93"/>
  <c r="JF183" i="93"/>
  <c r="JE183" i="93"/>
  <c r="JD183" i="93"/>
  <c r="JC183" i="93"/>
  <c r="JB183" i="93"/>
  <c r="JA183" i="93"/>
  <c r="IZ183" i="93"/>
  <c r="IY183" i="93"/>
  <c r="IX183" i="93"/>
  <c r="IW183" i="93"/>
  <c r="IV183" i="93"/>
  <c r="IU183" i="93"/>
  <c r="IT183" i="93"/>
  <c r="IS183" i="93"/>
  <c r="IR183" i="93"/>
  <c r="IQ183" i="93"/>
  <c r="IP183" i="93"/>
  <c r="IO183" i="93"/>
  <c r="IN183" i="93"/>
  <c r="IM183" i="93"/>
  <c r="IL183" i="93"/>
  <c r="IK183" i="93"/>
  <c r="IJ183" i="93"/>
  <c r="II183" i="93"/>
  <c r="IH183" i="93"/>
  <c r="IG183" i="93"/>
  <c r="IF183" i="93"/>
  <c r="IE183" i="93"/>
  <c r="ID183" i="93"/>
  <c r="IC183" i="93"/>
  <c r="IB183" i="93"/>
  <c r="IA183" i="93"/>
  <c r="HZ183" i="93"/>
  <c r="HY183" i="93"/>
  <c r="HX183" i="93"/>
  <c r="HW183" i="93"/>
  <c r="HV183" i="93"/>
  <c r="HU183" i="93"/>
  <c r="HT183" i="93"/>
  <c r="HS183" i="93"/>
  <c r="HR183" i="93"/>
  <c r="HQ183" i="93"/>
  <c r="HP183" i="93"/>
  <c r="HO183" i="93"/>
  <c r="HN183" i="93"/>
  <c r="HM183" i="93"/>
  <c r="HL183" i="93"/>
  <c r="HK183" i="93"/>
  <c r="HJ183" i="93"/>
  <c r="HI183" i="93"/>
  <c r="HH183" i="93"/>
  <c r="HG183" i="93"/>
  <c r="HF183" i="93"/>
  <c r="HE183" i="93"/>
  <c r="HD183" i="93"/>
  <c r="HC183" i="93"/>
  <c r="HB183" i="93"/>
  <c r="HA183" i="93"/>
  <c r="GZ183" i="93"/>
  <c r="GY183" i="93"/>
  <c r="GX183" i="93"/>
  <c r="GW183" i="93"/>
  <c r="GV183" i="93"/>
  <c r="GU183" i="93"/>
  <c r="GT183" i="93"/>
  <c r="GS183" i="93"/>
  <c r="GR183" i="93"/>
  <c r="GQ183" i="93"/>
  <c r="GP183" i="93"/>
  <c r="GO183" i="93"/>
  <c r="GN183" i="93"/>
  <c r="GM183" i="93"/>
  <c r="GL183" i="93"/>
  <c r="GK183" i="93"/>
  <c r="GJ183" i="93"/>
  <c r="GI183" i="93"/>
  <c r="GH183" i="93"/>
  <c r="GG183" i="93"/>
  <c r="GF183" i="93"/>
  <c r="GE183" i="93"/>
  <c r="GD183" i="93"/>
  <c r="GC183" i="93"/>
  <c r="GB183" i="93"/>
  <c r="GA183" i="93"/>
  <c r="FZ183" i="93"/>
  <c r="FY183" i="93"/>
  <c r="FX183" i="93"/>
  <c r="FW183" i="93"/>
  <c r="FV183" i="93"/>
  <c r="FU183" i="93"/>
  <c r="FT183" i="93"/>
  <c r="FS183" i="93"/>
  <c r="FR183" i="93"/>
  <c r="FQ183" i="93"/>
  <c r="FP183" i="93"/>
  <c r="FO183" i="93"/>
  <c r="FN183" i="93"/>
  <c r="FM183" i="93"/>
  <c r="FL183" i="93"/>
  <c r="FK183" i="93"/>
  <c r="FJ183" i="93"/>
  <c r="FI183" i="93"/>
  <c r="FH183" i="93"/>
  <c r="FG183" i="93"/>
  <c r="FF183" i="93"/>
  <c r="FE183" i="93"/>
  <c r="FD183" i="93"/>
  <c r="FC183" i="93"/>
  <c r="FB183" i="93"/>
  <c r="FA183" i="93"/>
  <c r="EZ183" i="93"/>
  <c r="EY183" i="93"/>
  <c r="EX183" i="93"/>
  <c r="EW183" i="93"/>
  <c r="EV183" i="93"/>
  <c r="EU183" i="93"/>
  <c r="ET183" i="93"/>
  <c r="ES183" i="93"/>
  <c r="ER183" i="93"/>
  <c r="EQ183" i="93"/>
  <c r="EP183" i="93"/>
  <c r="EO183" i="93"/>
  <c r="EN183" i="93"/>
  <c r="EM183" i="93"/>
  <c r="EL183" i="93"/>
  <c r="EK183" i="93"/>
  <c r="EJ183" i="93"/>
  <c r="EI183" i="93"/>
  <c r="EH183" i="93"/>
  <c r="EG183" i="93"/>
  <c r="EF183" i="93"/>
  <c r="EE183" i="93"/>
  <c r="ED183" i="93"/>
  <c r="EC183" i="93"/>
  <c r="EB183" i="93"/>
  <c r="EA183" i="93"/>
  <c r="DZ183" i="93"/>
  <c r="DY183" i="93"/>
  <c r="DX183" i="93"/>
  <c r="DW183" i="93"/>
  <c r="DV183" i="93"/>
  <c r="DU183" i="93"/>
  <c r="DT183" i="93"/>
  <c r="DS183" i="93"/>
  <c r="DR183" i="93"/>
  <c r="DQ183" i="93"/>
  <c r="DP183" i="93"/>
  <c r="DO183" i="93"/>
  <c r="DN183" i="93"/>
  <c r="DM183" i="93"/>
  <c r="DL183" i="93"/>
  <c r="DK183" i="93"/>
  <c r="DJ183" i="93"/>
  <c r="DI183" i="93"/>
  <c r="DH183" i="93"/>
  <c r="DG183" i="93"/>
  <c r="DF183" i="93"/>
  <c r="DE183" i="93"/>
  <c r="DD183" i="93"/>
  <c r="DC183" i="93"/>
  <c r="DB183" i="93"/>
  <c r="DA183" i="93"/>
  <c r="CZ183" i="93"/>
  <c r="CY183" i="93"/>
  <c r="CX183" i="93"/>
  <c r="CW183" i="93"/>
  <c r="CV183" i="93"/>
  <c r="CU183" i="93"/>
  <c r="CT183" i="93"/>
  <c r="CS183" i="93"/>
  <c r="CR183" i="93"/>
  <c r="CQ183" i="93"/>
  <c r="CP183" i="93"/>
  <c r="CO183" i="93"/>
  <c r="CN183" i="93"/>
  <c r="CM183" i="93"/>
  <c r="CL183" i="93"/>
  <c r="CK183" i="93"/>
  <c r="CJ183" i="93"/>
  <c r="CI183" i="93"/>
  <c r="CH183" i="93"/>
  <c r="CG183" i="93"/>
  <c r="CF183" i="93"/>
  <c r="CE183" i="93"/>
  <c r="CD183" i="93"/>
  <c r="CC183" i="93"/>
  <c r="CB183" i="93"/>
  <c r="CA183" i="93"/>
  <c r="BZ183" i="93"/>
  <c r="BY183" i="93"/>
  <c r="BX183" i="93"/>
  <c r="BW183" i="93"/>
  <c r="BV183" i="93"/>
  <c r="BU183" i="93"/>
  <c r="BT183" i="93"/>
  <c r="XFD119" i="93"/>
  <c r="XFC119" i="93"/>
  <c r="XFB119" i="93"/>
  <c r="XFA119" i="93"/>
  <c r="XEZ119" i="93"/>
  <c r="XEY119" i="93"/>
  <c r="XEX119" i="93"/>
  <c r="XEW119" i="93"/>
  <c r="XEV119" i="93"/>
  <c r="XEU119" i="93"/>
  <c r="XET119" i="93"/>
  <c r="XES119" i="93"/>
  <c r="XER119" i="93"/>
  <c r="XEQ119" i="93"/>
  <c r="XEP119" i="93"/>
  <c r="XEO119" i="93"/>
  <c r="XEN119" i="93"/>
  <c r="XEM119" i="93"/>
  <c r="XEL119" i="93"/>
  <c r="XEK119" i="93"/>
  <c r="XEJ119" i="93"/>
  <c r="XEI119" i="93"/>
  <c r="XEH119" i="93"/>
  <c r="XEG119" i="93"/>
  <c r="XEF119" i="93"/>
  <c r="XEE119" i="93"/>
  <c r="XED119" i="93"/>
  <c r="XEC119" i="93"/>
  <c r="XEB119" i="93"/>
  <c r="XEA119" i="93"/>
  <c r="XDZ119" i="93"/>
  <c r="XDY119" i="93"/>
  <c r="XDX119" i="93"/>
  <c r="XDW119" i="93"/>
  <c r="XDV119" i="93"/>
  <c r="XDU119" i="93"/>
  <c r="XDT119" i="93"/>
  <c r="XDS119" i="93"/>
  <c r="XDR119" i="93"/>
  <c r="XDQ119" i="93"/>
  <c r="XDP119" i="93"/>
  <c r="XDO119" i="93"/>
  <c r="XDN119" i="93"/>
  <c r="XDM119" i="93"/>
  <c r="XDL119" i="93"/>
  <c r="XDK119" i="93"/>
  <c r="XDJ119" i="93"/>
  <c r="XDI119" i="93"/>
  <c r="XDH119" i="93"/>
  <c r="XDG119" i="93"/>
  <c r="XDF119" i="93"/>
  <c r="XDE119" i="93"/>
  <c r="XDD119" i="93"/>
  <c r="XDC119" i="93"/>
  <c r="XDB119" i="93"/>
  <c r="XDA119" i="93"/>
  <c r="XCZ119" i="93"/>
  <c r="XCY119" i="93"/>
  <c r="XCX119" i="93"/>
  <c r="XCW119" i="93"/>
  <c r="XCV119" i="93"/>
  <c r="XCU119" i="93"/>
  <c r="XCT119" i="93"/>
  <c r="XCS119" i="93"/>
  <c r="XCR119" i="93"/>
  <c r="XCQ119" i="93"/>
  <c r="XCP119" i="93"/>
  <c r="XCO119" i="93"/>
  <c r="XCN119" i="93"/>
  <c r="XCM119" i="93"/>
  <c r="XCL119" i="93"/>
  <c r="XCK119" i="93"/>
  <c r="XCJ119" i="93"/>
  <c r="XCI119" i="93"/>
  <c r="XCH119" i="93"/>
  <c r="XCG119" i="93"/>
  <c r="XCF119" i="93"/>
  <c r="XCE119" i="93"/>
  <c r="XCD119" i="93"/>
  <c r="XCC119" i="93"/>
  <c r="XCB119" i="93"/>
  <c r="XCA119" i="93"/>
  <c r="XBZ119" i="93"/>
  <c r="XBY119" i="93"/>
  <c r="XBX119" i="93"/>
  <c r="XBW119" i="93"/>
  <c r="XBV119" i="93"/>
  <c r="XBU119" i="93"/>
  <c r="XBT119" i="93"/>
  <c r="XBS119" i="93"/>
  <c r="XBR119" i="93"/>
  <c r="XBQ119" i="93"/>
  <c r="XBP119" i="93"/>
  <c r="XBO119" i="93"/>
  <c r="XBN119" i="93"/>
  <c r="XBM119" i="93"/>
  <c r="XBL119" i="93"/>
  <c r="XBK119" i="93"/>
  <c r="XBJ119" i="93"/>
  <c r="XBI119" i="93"/>
  <c r="XBH119" i="93"/>
  <c r="XBG119" i="93"/>
  <c r="XBF119" i="93"/>
  <c r="XBE119" i="93"/>
  <c r="XBD119" i="93"/>
  <c r="XBC119" i="93"/>
  <c r="XBB119" i="93"/>
  <c r="XBA119" i="93"/>
  <c r="XAZ119" i="93"/>
  <c r="XAY119" i="93"/>
  <c r="XAX119" i="93"/>
  <c r="XAW119" i="93"/>
  <c r="XAV119" i="93"/>
  <c r="XAU119" i="93"/>
  <c r="XAT119" i="93"/>
  <c r="XAS119" i="93"/>
  <c r="XAR119" i="93"/>
  <c r="XAQ119" i="93"/>
  <c r="XAP119" i="93"/>
  <c r="XAO119" i="93"/>
  <c r="XAN119" i="93"/>
  <c r="XAM119" i="93"/>
  <c r="XAL119" i="93"/>
  <c r="XAK119" i="93"/>
  <c r="XAJ119" i="93"/>
  <c r="XAI119" i="93"/>
  <c r="XAH119" i="93"/>
  <c r="XAG119" i="93"/>
  <c r="XAF119" i="93"/>
  <c r="XAE119" i="93"/>
  <c r="XAD119" i="93"/>
  <c r="XAC119" i="93"/>
  <c r="XAB119" i="93"/>
  <c r="XAA119" i="93"/>
  <c r="WZZ119" i="93"/>
  <c r="WZY119" i="93"/>
  <c r="WZX119" i="93"/>
  <c r="WZW119" i="93"/>
  <c r="WZV119" i="93"/>
  <c r="WZU119" i="93"/>
  <c r="WZT119" i="93"/>
  <c r="WZS119" i="93"/>
  <c r="WZR119" i="93"/>
  <c r="WZQ119" i="93"/>
  <c r="WZP119" i="93"/>
  <c r="WZO119" i="93"/>
  <c r="WZN119" i="93"/>
  <c r="WZM119" i="93"/>
  <c r="WZL119" i="93"/>
  <c r="WZK119" i="93"/>
  <c r="WZJ119" i="93"/>
  <c r="WZI119" i="93"/>
  <c r="WZH119" i="93"/>
  <c r="WZG119" i="93"/>
  <c r="WZF119" i="93"/>
  <c r="WZE119" i="93"/>
  <c r="WZD119" i="93"/>
  <c r="WZC119" i="93"/>
  <c r="WZB119" i="93"/>
  <c r="WZA119" i="93"/>
  <c r="WYZ119" i="93"/>
  <c r="WYY119" i="93"/>
  <c r="WYX119" i="93"/>
  <c r="WYW119" i="93"/>
  <c r="WYV119" i="93"/>
  <c r="WYU119" i="93"/>
  <c r="WYT119" i="93"/>
  <c r="WYS119" i="93"/>
  <c r="WYR119" i="93"/>
  <c r="WYQ119" i="93"/>
  <c r="WYP119" i="93"/>
  <c r="WYO119" i="93"/>
  <c r="WYN119" i="93"/>
  <c r="WYM119" i="93"/>
  <c r="WYL119" i="93"/>
  <c r="WYK119" i="93"/>
  <c r="WYJ119" i="93"/>
  <c r="WYI119" i="93"/>
  <c r="WYH119" i="93"/>
  <c r="WYG119" i="93"/>
  <c r="WYF119" i="93"/>
  <c r="WYE119" i="93"/>
  <c r="WYD119" i="93"/>
  <c r="WYC119" i="93"/>
  <c r="WYB119" i="93"/>
  <c r="WYA119" i="93"/>
  <c r="WXZ119" i="93"/>
  <c r="WXY119" i="93"/>
  <c r="WXX119" i="93"/>
  <c r="WXW119" i="93"/>
  <c r="WXV119" i="93"/>
  <c r="WXU119" i="93"/>
  <c r="WXT119" i="93"/>
  <c r="WXS119" i="93"/>
  <c r="WXR119" i="93"/>
  <c r="WXQ119" i="93"/>
  <c r="WXP119" i="93"/>
  <c r="WXO119" i="93"/>
  <c r="WXN119" i="93"/>
  <c r="WXM119" i="93"/>
  <c r="WXL119" i="93"/>
  <c r="WXK119" i="93"/>
  <c r="WXJ119" i="93"/>
  <c r="WXI119" i="93"/>
  <c r="WXH119" i="93"/>
  <c r="WXG119" i="93"/>
  <c r="WXF119" i="93"/>
  <c r="WXE119" i="93"/>
  <c r="WXD119" i="93"/>
  <c r="WXC119" i="93"/>
  <c r="WXB119" i="93"/>
  <c r="WXA119" i="93"/>
  <c r="WWZ119" i="93"/>
  <c r="WWY119" i="93"/>
  <c r="WWX119" i="93"/>
  <c r="WWW119" i="93"/>
  <c r="WWV119" i="93"/>
  <c r="WWU119" i="93"/>
  <c r="WWT119" i="93"/>
  <c r="WWS119" i="93"/>
  <c r="WWR119" i="93"/>
  <c r="WWQ119" i="93"/>
  <c r="WWP119" i="93"/>
  <c r="WWO119" i="93"/>
  <c r="WWN119" i="93"/>
  <c r="WWM119" i="93"/>
  <c r="WWL119" i="93"/>
  <c r="WWK119" i="93"/>
  <c r="WWJ119" i="93"/>
  <c r="WWI119" i="93"/>
  <c r="WWH119" i="93"/>
  <c r="WWG119" i="93"/>
  <c r="WWF119" i="93"/>
  <c r="WWE119" i="93"/>
  <c r="WWD119" i="93"/>
  <c r="WWC119" i="93"/>
  <c r="WWB119" i="93"/>
  <c r="WWA119" i="93"/>
  <c r="WVZ119" i="93"/>
  <c r="WVY119" i="93"/>
  <c r="WVX119" i="93"/>
  <c r="WVW119" i="93"/>
  <c r="WVV119" i="93"/>
  <c r="WVU119" i="93"/>
  <c r="WVT119" i="93"/>
  <c r="WVS119" i="93"/>
  <c r="WVR119" i="93"/>
  <c r="WVQ119" i="93"/>
  <c r="WVP119" i="93"/>
  <c r="WVO119" i="93"/>
  <c r="WVN119" i="93"/>
  <c r="WVM119" i="93"/>
  <c r="WVL119" i="93"/>
  <c r="WVK119" i="93"/>
  <c r="WVJ119" i="93"/>
  <c r="WVI119" i="93"/>
  <c r="WVH119" i="93"/>
  <c r="WVG119" i="93"/>
  <c r="WVF119" i="93"/>
  <c r="WVE119" i="93"/>
  <c r="WVD119" i="93"/>
  <c r="WVC119" i="93"/>
  <c r="WVB119" i="93"/>
  <c r="WVA119" i="93"/>
  <c r="WUZ119" i="93"/>
  <c r="WUY119" i="93"/>
  <c r="WUX119" i="93"/>
  <c r="WUW119" i="93"/>
  <c r="WUV119" i="93"/>
  <c r="WUU119" i="93"/>
  <c r="WUT119" i="93"/>
  <c r="WUS119" i="93"/>
  <c r="WUR119" i="93"/>
  <c r="WUQ119" i="93"/>
  <c r="WUP119" i="93"/>
  <c r="WUO119" i="93"/>
  <c r="WUN119" i="93"/>
  <c r="WUM119" i="93"/>
  <c r="WUL119" i="93"/>
  <c r="WUK119" i="93"/>
  <c r="WUJ119" i="93"/>
  <c r="WUI119" i="93"/>
  <c r="WUH119" i="93"/>
  <c r="WUG119" i="93"/>
  <c r="WUF119" i="93"/>
  <c r="WUE119" i="93"/>
  <c r="WUD119" i="93"/>
  <c r="WUC119" i="93"/>
  <c r="WUB119" i="93"/>
  <c r="WUA119" i="93"/>
  <c r="WTZ119" i="93"/>
  <c r="WTY119" i="93"/>
  <c r="WTX119" i="93"/>
  <c r="WTW119" i="93"/>
  <c r="WTV119" i="93"/>
  <c r="WTU119" i="93"/>
  <c r="WTT119" i="93"/>
  <c r="WTS119" i="93"/>
  <c r="WTR119" i="93"/>
  <c r="WTQ119" i="93"/>
  <c r="WTP119" i="93"/>
  <c r="WTO119" i="93"/>
  <c r="WTN119" i="93"/>
  <c r="WTM119" i="93"/>
  <c r="WTL119" i="93"/>
  <c r="WTK119" i="93"/>
  <c r="WTJ119" i="93"/>
  <c r="WTI119" i="93"/>
  <c r="WTH119" i="93"/>
  <c r="WTG119" i="93"/>
  <c r="WTF119" i="93"/>
  <c r="WTE119" i="93"/>
  <c r="WTD119" i="93"/>
  <c r="WTC119" i="93"/>
  <c r="WTB119" i="93"/>
  <c r="WTA119" i="93"/>
  <c r="WSZ119" i="93"/>
  <c r="WSY119" i="93"/>
  <c r="WSX119" i="93"/>
  <c r="WSW119" i="93"/>
  <c r="WSV119" i="93"/>
  <c r="WSU119" i="93"/>
  <c r="WST119" i="93"/>
  <c r="WSS119" i="93"/>
  <c r="WSR119" i="93"/>
  <c r="WSQ119" i="93"/>
  <c r="WSP119" i="93"/>
  <c r="WSO119" i="93"/>
  <c r="WSN119" i="93"/>
  <c r="WSM119" i="93"/>
  <c r="WSL119" i="93"/>
  <c r="WSK119" i="93"/>
  <c r="WSJ119" i="93"/>
  <c r="WSI119" i="93"/>
  <c r="WSH119" i="93"/>
  <c r="WSG119" i="93"/>
  <c r="WSF119" i="93"/>
  <c r="WSE119" i="93"/>
  <c r="WSD119" i="93"/>
  <c r="WSC119" i="93"/>
  <c r="WSB119" i="93"/>
  <c r="WSA119" i="93"/>
  <c r="WRZ119" i="93"/>
  <c r="WRY119" i="93"/>
  <c r="WRX119" i="93"/>
  <c r="WRW119" i="93"/>
  <c r="WRV119" i="93"/>
  <c r="WRU119" i="93"/>
  <c r="WRT119" i="93"/>
  <c r="WRS119" i="93"/>
  <c r="WRR119" i="93"/>
  <c r="WRQ119" i="93"/>
  <c r="WRP119" i="93"/>
  <c r="WRO119" i="93"/>
  <c r="WRN119" i="93"/>
  <c r="WRM119" i="93"/>
  <c r="WRL119" i="93"/>
  <c r="WRK119" i="93"/>
  <c r="WRJ119" i="93"/>
  <c r="WRI119" i="93"/>
  <c r="WRH119" i="93"/>
  <c r="WRG119" i="93"/>
  <c r="WRF119" i="93"/>
  <c r="WRE119" i="93"/>
  <c r="WRD119" i="93"/>
  <c r="WRC119" i="93"/>
  <c r="WRB119" i="93"/>
  <c r="WRA119" i="93"/>
  <c r="WQZ119" i="93"/>
  <c r="WQY119" i="93"/>
  <c r="WQX119" i="93"/>
  <c r="WQW119" i="93"/>
  <c r="WQV119" i="93"/>
  <c r="WQU119" i="93"/>
  <c r="WQT119" i="93"/>
  <c r="WQS119" i="93"/>
  <c r="WQR119" i="93"/>
  <c r="WQQ119" i="93"/>
  <c r="WQP119" i="93"/>
  <c r="WQO119" i="93"/>
  <c r="WQN119" i="93"/>
  <c r="WQM119" i="93"/>
  <c r="WQL119" i="93"/>
  <c r="WQK119" i="93"/>
  <c r="WQJ119" i="93"/>
  <c r="WQI119" i="93"/>
  <c r="WQH119" i="93"/>
  <c r="WQG119" i="93"/>
  <c r="WQF119" i="93"/>
  <c r="WQE119" i="93"/>
  <c r="WQD119" i="93"/>
  <c r="WQC119" i="93"/>
  <c r="WQB119" i="93"/>
  <c r="WQA119" i="93"/>
  <c r="WPZ119" i="93"/>
  <c r="WPY119" i="93"/>
  <c r="WPX119" i="93"/>
  <c r="WPW119" i="93"/>
  <c r="WPV119" i="93"/>
  <c r="WPU119" i="93"/>
  <c r="WPT119" i="93"/>
  <c r="WPS119" i="93"/>
  <c r="WPR119" i="93"/>
  <c r="WPQ119" i="93"/>
  <c r="WPP119" i="93"/>
  <c r="WPO119" i="93"/>
  <c r="WPN119" i="93"/>
  <c r="WPM119" i="93"/>
  <c r="WPL119" i="93"/>
  <c r="WPK119" i="93"/>
  <c r="WPJ119" i="93"/>
  <c r="WPI119" i="93"/>
  <c r="WPH119" i="93"/>
  <c r="WPG119" i="93"/>
  <c r="WPF119" i="93"/>
  <c r="WPE119" i="93"/>
  <c r="WPD119" i="93"/>
  <c r="WPC119" i="93"/>
  <c r="WPB119" i="93"/>
  <c r="WPA119" i="93"/>
  <c r="WOZ119" i="93"/>
  <c r="WOY119" i="93"/>
  <c r="WOX119" i="93"/>
  <c r="WOW119" i="93"/>
  <c r="WOV119" i="93"/>
  <c r="WOU119" i="93"/>
  <c r="WOT119" i="93"/>
  <c r="WOS119" i="93"/>
  <c r="WOR119" i="93"/>
  <c r="WOQ119" i="93"/>
  <c r="WOP119" i="93"/>
  <c r="WOO119" i="93"/>
  <c r="WON119" i="93"/>
  <c r="WOM119" i="93"/>
  <c r="WOL119" i="93"/>
  <c r="WOK119" i="93"/>
  <c r="WOJ119" i="93"/>
  <c r="WOI119" i="93"/>
  <c r="WOH119" i="93"/>
  <c r="WOG119" i="93"/>
  <c r="WOF119" i="93"/>
  <c r="WOE119" i="93"/>
  <c r="WOD119" i="93"/>
  <c r="WOC119" i="93"/>
  <c r="WOB119" i="93"/>
  <c r="WOA119" i="93"/>
  <c r="WNZ119" i="93"/>
  <c r="WNY119" i="93"/>
  <c r="WNX119" i="93"/>
  <c r="WNW119" i="93"/>
  <c r="WNV119" i="93"/>
  <c r="WNU119" i="93"/>
  <c r="WNT119" i="93"/>
  <c r="WNS119" i="93"/>
  <c r="WNR119" i="93"/>
  <c r="WNQ119" i="93"/>
  <c r="WNP119" i="93"/>
  <c r="WNO119" i="93"/>
  <c r="WNN119" i="93"/>
  <c r="WNM119" i="93"/>
  <c r="WNL119" i="93"/>
  <c r="WNK119" i="93"/>
  <c r="WNJ119" i="93"/>
  <c r="WNI119" i="93"/>
  <c r="WNH119" i="93"/>
  <c r="WNG119" i="93"/>
  <c r="WNF119" i="93"/>
  <c r="WNE119" i="93"/>
  <c r="WND119" i="93"/>
  <c r="WNC119" i="93"/>
  <c r="WNB119" i="93"/>
  <c r="WNA119" i="93"/>
  <c r="WMZ119" i="93"/>
  <c r="WMY119" i="93"/>
  <c r="WMX119" i="93"/>
  <c r="WMW119" i="93"/>
  <c r="WMV119" i="93"/>
  <c r="WMU119" i="93"/>
  <c r="WMT119" i="93"/>
  <c r="WMS119" i="93"/>
  <c r="WMR119" i="93"/>
  <c r="WMQ119" i="93"/>
  <c r="WMP119" i="93"/>
  <c r="WMO119" i="93"/>
  <c r="WMN119" i="93"/>
  <c r="WMM119" i="93"/>
  <c r="WML119" i="93"/>
  <c r="WMK119" i="93"/>
  <c r="WMJ119" i="93"/>
  <c r="WMI119" i="93"/>
  <c r="WMH119" i="93"/>
  <c r="WMG119" i="93"/>
  <c r="WMF119" i="93"/>
  <c r="WME119" i="93"/>
  <c r="WMD119" i="93"/>
  <c r="WMC119" i="93"/>
  <c r="WMB119" i="93"/>
  <c r="WMA119" i="93"/>
  <c r="WLZ119" i="93"/>
  <c r="WLY119" i="93"/>
  <c r="WLX119" i="93"/>
  <c r="WLW119" i="93"/>
  <c r="WLV119" i="93"/>
  <c r="WLU119" i="93"/>
  <c r="WLT119" i="93"/>
  <c r="WLS119" i="93"/>
  <c r="WLR119" i="93"/>
  <c r="WLQ119" i="93"/>
  <c r="WLP119" i="93"/>
  <c r="WLO119" i="93"/>
  <c r="WLN119" i="93"/>
  <c r="WLM119" i="93"/>
  <c r="WLL119" i="93"/>
  <c r="WLK119" i="93"/>
  <c r="WLJ119" i="93"/>
  <c r="WLI119" i="93"/>
  <c r="WLH119" i="93"/>
  <c r="WLG119" i="93"/>
  <c r="WLF119" i="93"/>
  <c r="WLE119" i="93"/>
  <c r="WLD119" i="93"/>
  <c r="WLC119" i="93"/>
  <c r="WLB119" i="93"/>
  <c r="WLA119" i="93"/>
  <c r="WKZ119" i="93"/>
  <c r="WKY119" i="93"/>
  <c r="WKX119" i="93"/>
  <c r="WKW119" i="93"/>
  <c r="WKV119" i="93"/>
  <c r="WKU119" i="93"/>
  <c r="WKT119" i="93"/>
  <c r="WKS119" i="93"/>
  <c r="WKR119" i="93"/>
  <c r="WKQ119" i="93"/>
  <c r="WKP119" i="93"/>
  <c r="WKO119" i="93"/>
  <c r="WKN119" i="93"/>
  <c r="WKM119" i="93"/>
  <c r="WKL119" i="93"/>
  <c r="WKK119" i="93"/>
  <c r="WKJ119" i="93"/>
  <c r="WKI119" i="93"/>
  <c r="WKH119" i="93"/>
  <c r="WKG119" i="93"/>
  <c r="WKF119" i="93"/>
  <c r="WKE119" i="93"/>
  <c r="WKD119" i="93"/>
  <c r="WKC119" i="93"/>
  <c r="WKB119" i="93"/>
  <c r="WKA119" i="93"/>
  <c r="WJZ119" i="93"/>
  <c r="WJY119" i="93"/>
  <c r="WJX119" i="93"/>
  <c r="WJW119" i="93"/>
  <c r="WJV119" i="93"/>
  <c r="WJU119" i="93"/>
  <c r="WJT119" i="93"/>
  <c r="WJS119" i="93"/>
  <c r="WJR119" i="93"/>
  <c r="WJQ119" i="93"/>
  <c r="WJP119" i="93"/>
  <c r="WJO119" i="93"/>
  <c r="WJN119" i="93"/>
  <c r="WJM119" i="93"/>
  <c r="WJL119" i="93"/>
  <c r="WJK119" i="93"/>
  <c r="WJJ119" i="93"/>
  <c r="WJI119" i="93"/>
  <c r="WJH119" i="93"/>
  <c r="WJG119" i="93"/>
  <c r="WJF119" i="93"/>
  <c r="WJE119" i="93"/>
  <c r="WJD119" i="93"/>
  <c r="WJC119" i="93"/>
  <c r="WJB119" i="93"/>
  <c r="WJA119" i="93"/>
  <c r="WIZ119" i="93"/>
  <c r="WIY119" i="93"/>
  <c r="WIX119" i="93"/>
  <c r="WIW119" i="93"/>
  <c r="WIV119" i="93"/>
  <c r="WIU119" i="93"/>
  <c r="WIT119" i="93"/>
  <c r="WIS119" i="93"/>
  <c r="WIR119" i="93"/>
  <c r="WIQ119" i="93"/>
  <c r="WIP119" i="93"/>
  <c r="WIO119" i="93"/>
  <c r="WIN119" i="93"/>
  <c r="WIM119" i="93"/>
  <c r="WIL119" i="93"/>
  <c r="WIK119" i="93"/>
  <c r="WIJ119" i="93"/>
  <c r="WII119" i="93"/>
  <c r="WIH119" i="93"/>
  <c r="WIG119" i="93"/>
  <c r="WIF119" i="93"/>
  <c r="WIE119" i="93"/>
  <c r="WID119" i="93"/>
  <c r="WIC119" i="93"/>
  <c r="WIB119" i="93"/>
  <c r="WIA119" i="93"/>
  <c r="WHZ119" i="93"/>
  <c r="WHY119" i="93"/>
  <c r="WHX119" i="93"/>
  <c r="WHW119" i="93"/>
  <c r="WHV119" i="93"/>
  <c r="WHU119" i="93"/>
  <c r="WHT119" i="93"/>
  <c r="WHS119" i="93"/>
  <c r="WHR119" i="93"/>
  <c r="WHQ119" i="93"/>
  <c r="WHP119" i="93"/>
  <c r="WHO119" i="93"/>
  <c r="WHN119" i="93"/>
  <c r="WHM119" i="93"/>
  <c r="WHL119" i="93"/>
  <c r="WHK119" i="93"/>
  <c r="WHJ119" i="93"/>
  <c r="WHI119" i="93"/>
  <c r="WHH119" i="93"/>
  <c r="WHG119" i="93"/>
  <c r="WHF119" i="93"/>
  <c r="WHE119" i="93"/>
  <c r="WHD119" i="93"/>
  <c r="WHC119" i="93"/>
  <c r="WHB119" i="93"/>
  <c r="WHA119" i="93"/>
  <c r="WGZ119" i="93"/>
  <c r="WGY119" i="93"/>
  <c r="WGX119" i="93"/>
  <c r="WGW119" i="93"/>
  <c r="WGV119" i="93"/>
  <c r="WGU119" i="93"/>
  <c r="WGT119" i="93"/>
  <c r="WGS119" i="93"/>
  <c r="WGR119" i="93"/>
  <c r="WGQ119" i="93"/>
  <c r="WGP119" i="93"/>
  <c r="WGO119" i="93"/>
  <c r="WGN119" i="93"/>
  <c r="WGM119" i="93"/>
  <c r="WGL119" i="93"/>
  <c r="WGK119" i="93"/>
  <c r="WGJ119" i="93"/>
  <c r="WGI119" i="93"/>
  <c r="WGH119" i="93"/>
  <c r="WGG119" i="93"/>
  <c r="WGF119" i="93"/>
  <c r="WGE119" i="93"/>
  <c r="WGD119" i="93"/>
  <c r="WGC119" i="93"/>
  <c r="WGB119" i="93"/>
  <c r="WGA119" i="93"/>
  <c r="WFZ119" i="93"/>
  <c r="WFY119" i="93"/>
  <c r="WFX119" i="93"/>
  <c r="WFW119" i="93"/>
  <c r="WFV119" i="93"/>
  <c r="WFU119" i="93"/>
  <c r="WFT119" i="93"/>
  <c r="WFS119" i="93"/>
  <c r="WFR119" i="93"/>
  <c r="WFQ119" i="93"/>
  <c r="WFP119" i="93"/>
  <c r="WFO119" i="93"/>
  <c r="WFN119" i="93"/>
  <c r="WFM119" i="93"/>
  <c r="WFL119" i="93"/>
  <c r="WFK119" i="93"/>
  <c r="WFJ119" i="93"/>
  <c r="WFI119" i="93"/>
  <c r="WFH119" i="93"/>
  <c r="WFG119" i="93"/>
  <c r="WFF119" i="93"/>
  <c r="WFE119" i="93"/>
  <c r="WFD119" i="93"/>
  <c r="WFC119" i="93"/>
  <c r="WFB119" i="93"/>
  <c r="WFA119" i="93"/>
  <c r="WEZ119" i="93"/>
  <c r="WEY119" i="93"/>
  <c r="WEX119" i="93"/>
  <c r="WEW119" i="93"/>
  <c r="WEV119" i="93"/>
  <c r="WEU119" i="93"/>
  <c r="WET119" i="93"/>
  <c r="WES119" i="93"/>
  <c r="WER119" i="93"/>
  <c r="WEQ119" i="93"/>
  <c r="WEP119" i="93"/>
  <c r="WEO119" i="93"/>
  <c r="WEN119" i="93"/>
  <c r="WEM119" i="93"/>
  <c r="WEL119" i="93"/>
  <c r="WEK119" i="93"/>
  <c r="WEJ119" i="93"/>
  <c r="WEI119" i="93"/>
  <c r="WEH119" i="93"/>
  <c r="WEG119" i="93"/>
  <c r="WEF119" i="93"/>
  <c r="WEE119" i="93"/>
  <c r="WED119" i="93"/>
  <c r="WEC119" i="93"/>
  <c r="WEB119" i="93"/>
  <c r="WEA119" i="93"/>
  <c r="WDZ119" i="93"/>
  <c r="WDY119" i="93"/>
  <c r="WDX119" i="93"/>
  <c r="WDW119" i="93"/>
  <c r="WDV119" i="93"/>
  <c r="WDU119" i="93"/>
  <c r="WDT119" i="93"/>
  <c r="WDS119" i="93"/>
  <c r="WDR119" i="93"/>
  <c r="WDQ119" i="93"/>
  <c r="WDP119" i="93"/>
  <c r="WDO119" i="93"/>
  <c r="WDN119" i="93"/>
  <c r="WDM119" i="93"/>
  <c r="WDL119" i="93"/>
  <c r="WDK119" i="93"/>
  <c r="WDJ119" i="93"/>
  <c r="WDI119" i="93"/>
  <c r="WDH119" i="93"/>
  <c r="WDG119" i="93"/>
  <c r="WDF119" i="93"/>
  <c r="WDE119" i="93"/>
  <c r="WDD119" i="93"/>
  <c r="WDC119" i="93"/>
  <c r="WDB119" i="93"/>
  <c r="WDA119" i="93"/>
  <c r="WCZ119" i="93"/>
  <c r="WCY119" i="93"/>
  <c r="WCX119" i="93"/>
  <c r="WCW119" i="93"/>
  <c r="WCV119" i="93"/>
  <c r="WCU119" i="93"/>
  <c r="WCT119" i="93"/>
  <c r="WCS119" i="93"/>
  <c r="WCR119" i="93"/>
  <c r="WCQ119" i="93"/>
  <c r="WCP119" i="93"/>
  <c r="WCO119" i="93"/>
  <c r="WCN119" i="93"/>
  <c r="WCM119" i="93"/>
  <c r="WCL119" i="93"/>
  <c r="WCK119" i="93"/>
  <c r="WCJ119" i="93"/>
  <c r="WCI119" i="93"/>
  <c r="WCH119" i="93"/>
  <c r="WCG119" i="93"/>
  <c r="WCF119" i="93"/>
  <c r="WCE119" i="93"/>
  <c r="WCD119" i="93"/>
  <c r="WCC119" i="93"/>
  <c r="WCB119" i="93"/>
  <c r="WCA119" i="93"/>
  <c r="WBZ119" i="93"/>
  <c r="WBY119" i="93"/>
  <c r="WBX119" i="93"/>
  <c r="WBW119" i="93"/>
  <c r="WBV119" i="93"/>
  <c r="WBU119" i="93"/>
  <c r="WBT119" i="93"/>
  <c r="WBS119" i="93"/>
  <c r="WBR119" i="93"/>
  <c r="WBQ119" i="93"/>
  <c r="WBP119" i="93"/>
  <c r="WBO119" i="93"/>
  <c r="WBN119" i="93"/>
  <c r="WBM119" i="93"/>
  <c r="WBL119" i="93"/>
  <c r="WBK119" i="93"/>
  <c r="WBJ119" i="93"/>
  <c r="WBI119" i="93"/>
  <c r="WBH119" i="93"/>
  <c r="WBG119" i="93"/>
  <c r="WBF119" i="93"/>
  <c r="WBE119" i="93"/>
  <c r="WBD119" i="93"/>
  <c r="WBC119" i="93"/>
  <c r="WBB119" i="93"/>
  <c r="WBA119" i="93"/>
  <c r="WAZ119" i="93"/>
  <c r="WAY119" i="93"/>
  <c r="WAX119" i="93"/>
  <c r="WAW119" i="93"/>
  <c r="WAV119" i="93"/>
  <c r="WAU119" i="93"/>
  <c r="WAT119" i="93"/>
  <c r="WAS119" i="93"/>
  <c r="WAR119" i="93"/>
  <c r="WAQ119" i="93"/>
  <c r="WAP119" i="93"/>
  <c r="WAO119" i="93"/>
  <c r="WAN119" i="93"/>
  <c r="WAM119" i="93"/>
  <c r="WAL119" i="93"/>
  <c r="WAK119" i="93"/>
  <c r="WAJ119" i="93"/>
  <c r="WAI119" i="93"/>
  <c r="WAH119" i="93"/>
  <c r="WAG119" i="93"/>
  <c r="WAF119" i="93"/>
  <c r="WAE119" i="93"/>
  <c r="WAD119" i="93"/>
  <c r="WAC119" i="93"/>
  <c r="WAB119" i="93"/>
  <c r="WAA119" i="93"/>
  <c r="VZZ119" i="93"/>
  <c r="VZY119" i="93"/>
  <c r="VZX119" i="93"/>
  <c r="VZW119" i="93"/>
  <c r="VZV119" i="93"/>
  <c r="VZU119" i="93"/>
  <c r="VZT119" i="93"/>
  <c r="VZS119" i="93"/>
  <c r="VZR119" i="93"/>
  <c r="VZQ119" i="93"/>
  <c r="VZP119" i="93"/>
  <c r="VZO119" i="93"/>
  <c r="VZN119" i="93"/>
  <c r="VZM119" i="93"/>
  <c r="VZL119" i="93"/>
  <c r="VZK119" i="93"/>
  <c r="VZJ119" i="93"/>
  <c r="VZI119" i="93"/>
  <c r="VZH119" i="93"/>
  <c r="VZG119" i="93"/>
  <c r="VZF119" i="93"/>
  <c r="VZE119" i="93"/>
  <c r="VZD119" i="93"/>
  <c r="VZC119" i="93"/>
  <c r="VZB119" i="93"/>
  <c r="VZA119" i="93"/>
  <c r="VYZ119" i="93"/>
  <c r="VYY119" i="93"/>
  <c r="VYX119" i="93"/>
  <c r="VYW119" i="93"/>
  <c r="VYV119" i="93"/>
  <c r="VYU119" i="93"/>
  <c r="VYT119" i="93"/>
  <c r="VYS119" i="93"/>
  <c r="VYR119" i="93"/>
  <c r="VYQ119" i="93"/>
  <c r="VYP119" i="93"/>
  <c r="VYO119" i="93"/>
  <c r="VYN119" i="93"/>
  <c r="VYM119" i="93"/>
  <c r="VYL119" i="93"/>
  <c r="VYK119" i="93"/>
  <c r="VYJ119" i="93"/>
  <c r="VYI119" i="93"/>
  <c r="VYH119" i="93"/>
  <c r="VYG119" i="93"/>
  <c r="VYF119" i="93"/>
  <c r="VYE119" i="93"/>
  <c r="VYD119" i="93"/>
  <c r="VYC119" i="93"/>
  <c r="VYB119" i="93"/>
  <c r="VYA119" i="93"/>
  <c r="VXZ119" i="93"/>
  <c r="VXY119" i="93"/>
  <c r="VXX119" i="93"/>
  <c r="VXW119" i="93"/>
  <c r="VXV119" i="93"/>
  <c r="VXU119" i="93"/>
  <c r="VXT119" i="93"/>
  <c r="VXS119" i="93"/>
  <c r="VXR119" i="93"/>
  <c r="VXQ119" i="93"/>
  <c r="VXP119" i="93"/>
  <c r="VXO119" i="93"/>
  <c r="VXN119" i="93"/>
  <c r="VXM119" i="93"/>
  <c r="VXL119" i="93"/>
  <c r="VXK119" i="93"/>
  <c r="VXJ119" i="93"/>
  <c r="VXI119" i="93"/>
  <c r="VXH119" i="93"/>
  <c r="VXG119" i="93"/>
  <c r="VXF119" i="93"/>
  <c r="VXE119" i="93"/>
  <c r="VXD119" i="93"/>
  <c r="VXC119" i="93"/>
  <c r="VXB119" i="93"/>
  <c r="VXA119" i="93"/>
  <c r="VWZ119" i="93"/>
  <c r="VWY119" i="93"/>
  <c r="VWX119" i="93"/>
  <c r="VWW119" i="93"/>
  <c r="VWV119" i="93"/>
  <c r="VWU119" i="93"/>
  <c r="VWT119" i="93"/>
  <c r="VWS119" i="93"/>
  <c r="VWR119" i="93"/>
  <c r="VWQ119" i="93"/>
  <c r="VWP119" i="93"/>
  <c r="VWO119" i="93"/>
  <c r="VWN119" i="93"/>
  <c r="VWM119" i="93"/>
  <c r="VWL119" i="93"/>
  <c r="VWK119" i="93"/>
  <c r="VWJ119" i="93"/>
  <c r="VWI119" i="93"/>
  <c r="VWH119" i="93"/>
  <c r="VWG119" i="93"/>
  <c r="VWF119" i="93"/>
  <c r="VWE119" i="93"/>
  <c r="VWD119" i="93"/>
  <c r="VWC119" i="93"/>
  <c r="VWB119" i="93"/>
  <c r="VWA119" i="93"/>
  <c r="VVZ119" i="93"/>
  <c r="VVY119" i="93"/>
  <c r="VVX119" i="93"/>
  <c r="VVW119" i="93"/>
  <c r="VVV119" i="93"/>
  <c r="VVU119" i="93"/>
  <c r="VVT119" i="93"/>
  <c r="VVS119" i="93"/>
  <c r="VVR119" i="93"/>
  <c r="VVQ119" i="93"/>
  <c r="VVP119" i="93"/>
  <c r="VVO119" i="93"/>
  <c r="VVN119" i="93"/>
  <c r="VVM119" i="93"/>
  <c r="VVL119" i="93"/>
  <c r="VVK119" i="93"/>
  <c r="VVJ119" i="93"/>
  <c r="VVI119" i="93"/>
  <c r="VVH119" i="93"/>
  <c r="VVG119" i="93"/>
  <c r="VVF119" i="93"/>
  <c r="VVE119" i="93"/>
  <c r="VVD119" i="93"/>
  <c r="VVC119" i="93"/>
  <c r="VVB119" i="93"/>
  <c r="VVA119" i="93"/>
  <c r="VUZ119" i="93"/>
  <c r="VUY119" i="93"/>
  <c r="VUX119" i="93"/>
  <c r="VUW119" i="93"/>
  <c r="VUV119" i="93"/>
  <c r="VUU119" i="93"/>
  <c r="VUT119" i="93"/>
  <c r="VUS119" i="93"/>
  <c r="VUR119" i="93"/>
  <c r="VUQ119" i="93"/>
  <c r="VUP119" i="93"/>
  <c r="VUO119" i="93"/>
  <c r="VUN119" i="93"/>
  <c r="VUM119" i="93"/>
  <c r="VUL119" i="93"/>
  <c r="VUK119" i="93"/>
  <c r="VUJ119" i="93"/>
  <c r="VUI119" i="93"/>
  <c r="VUH119" i="93"/>
  <c r="VUG119" i="93"/>
  <c r="VUF119" i="93"/>
  <c r="VUE119" i="93"/>
  <c r="VUD119" i="93"/>
  <c r="VUC119" i="93"/>
  <c r="VUB119" i="93"/>
  <c r="VUA119" i="93"/>
  <c r="VTZ119" i="93"/>
  <c r="VTY119" i="93"/>
  <c r="VTX119" i="93"/>
  <c r="VTW119" i="93"/>
  <c r="VTV119" i="93"/>
  <c r="VTU119" i="93"/>
  <c r="VTT119" i="93"/>
  <c r="VTS119" i="93"/>
  <c r="VTR119" i="93"/>
  <c r="VTQ119" i="93"/>
  <c r="VTP119" i="93"/>
  <c r="VTO119" i="93"/>
  <c r="VTN119" i="93"/>
  <c r="VTM119" i="93"/>
  <c r="VTL119" i="93"/>
  <c r="VTK119" i="93"/>
  <c r="VTJ119" i="93"/>
  <c r="VTI119" i="93"/>
  <c r="VTH119" i="93"/>
  <c r="VTG119" i="93"/>
  <c r="VTF119" i="93"/>
  <c r="VTE119" i="93"/>
  <c r="VTD119" i="93"/>
  <c r="VTC119" i="93"/>
  <c r="VTB119" i="93"/>
  <c r="VTA119" i="93"/>
  <c r="VSZ119" i="93"/>
  <c r="VSY119" i="93"/>
  <c r="VSX119" i="93"/>
  <c r="VSW119" i="93"/>
  <c r="VSV119" i="93"/>
  <c r="VSU119" i="93"/>
  <c r="VST119" i="93"/>
  <c r="VSS119" i="93"/>
  <c r="VSR119" i="93"/>
  <c r="VSQ119" i="93"/>
  <c r="VSP119" i="93"/>
  <c r="VSO119" i="93"/>
  <c r="VSN119" i="93"/>
  <c r="VSM119" i="93"/>
  <c r="VSL119" i="93"/>
  <c r="VSK119" i="93"/>
  <c r="VSJ119" i="93"/>
  <c r="VSI119" i="93"/>
  <c r="VSH119" i="93"/>
  <c r="VSG119" i="93"/>
  <c r="VSF119" i="93"/>
  <c r="VSE119" i="93"/>
  <c r="VSD119" i="93"/>
  <c r="VSC119" i="93"/>
  <c r="VSB119" i="93"/>
  <c r="VSA119" i="93"/>
  <c r="VRZ119" i="93"/>
  <c r="VRY119" i="93"/>
  <c r="VRX119" i="93"/>
  <c r="VRW119" i="93"/>
  <c r="VRV119" i="93"/>
  <c r="VRU119" i="93"/>
  <c r="VRT119" i="93"/>
  <c r="VRS119" i="93"/>
  <c r="VRR119" i="93"/>
  <c r="VRQ119" i="93"/>
  <c r="VRP119" i="93"/>
  <c r="VRO119" i="93"/>
  <c r="VRN119" i="93"/>
  <c r="VRM119" i="93"/>
  <c r="VRL119" i="93"/>
  <c r="VRK119" i="93"/>
  <c r="VRJ119" i="93"/>
  <c r="VRI119" i="93"/>
  <c r="VRH119" i="93"/>
  <c r="VRG119" i="93"/>
  <c r="VRF119" i="93"/>
  <c r="VRE119" i="93"/>
  <c r="VRD119" i="93"/>
  <c r="VRC119" i="93"/>
  <c r="VRB119" i="93"/>
  <c r="VRA119" i="93"/>
  <c r="VQZ119" i="93"/>
  <c r="VQY119" i="93"/>
  <c r="VQX119" i="93"/>
  <c r="VQW119" i="93"/>
  <c r="VQV119" i="93"/>
  <c r="VQU119" i="93"/>
  <c r="VQT119" i="93"/>
  <c r="VQS119" i="93"/>
  <c r="VQR119" i="93"/>
  <c r="VQQ119" i="93"/>
  <c r="VQP119" i="93"/>
  <c r="VQO119" i="93"/>
  <c r="VQN119" i="93"/>
  <c r="VQM119" i="93"/>
  <c r="VQL119" i="93"/>
  <c r="VQK119" i="93"/>
  <c r="VQJ119" i="93"/>
  <c r="VQI119" i="93"/>
  <c r="VQH119" i="93"/>
  <c r="VQG119" i="93"/>
  <c r="VQF119" i="93"/>
  <c r="VQE119" i="93"/>
  <c r="VQD119" i="93"/>
  <c r="VQC119" i="93"/>
  <c r="VQB119" i="93"/>
  <c r="VQA119" i="93"/>
  <c r="VPZ119" i="93"/>
  <c r="VPY119" i="93"/>
  <c r="VPX119" i="93"/>
  <c r="VPW119" i="93"/>
  <c r="VPV119" i="93"/>
  <c r="VPU119" i="93"/>
  <c r="VPT119" i="93"/>
  <c r="VPS119" i="93"/>
  <c r="VPR119" i="93"/>
  <c r="VPQ119" i="93"/>
  <c r="VPP119" i="93"/>
  <c r="VPO119" i="93"/>
  <c r="VPN119" i="93"/>
  <c r="VPM119" i="93"/>
  <c r="VPL119" i="93"/>
  <c r="VPK119" i="93"/>
  <c r="VPJ119" i="93"/>
  <c r="VPI119" i="93"/>
  <c r="VPH119" i="93"/>
  <c r="VPG119" i="93"/>
  <c r="VPF119" i="93"/>
  <c r="VPE119" i="93"/>
  <c r="VPD119" i="93"/>
  <c r="VPC119" i="93"/>
  <c r="VPB119" i="93"/>
  <c r="VPA119" i="93"/>
  <c r="VOZ119" i="93"/>
  <c r="VOY119" i="93"/>
  <c r="VOX119" i="93"/>
  <c r="VOW119" i="93"/>
  <c r="VOV119" i="93"/>
  <c r="VOU119" i="93"/>
  <c r="VOT119" i="93"/>
  <c r="VOS119" i="93"/>
  <c r="VOR119" i="93"/>
  <c r="VOQ119" i="93"/>
  <c r="VOP119" i="93"/>
  <c r="VOO119" i="93"/>
  <c r="VON119" i="93"/>
  <c r="VOM119" i="93"/>
  <c r="VOL119" i="93"/>
  <c r="VOK119" i="93"/>
  <c r="VOJ119" i="93"/>
  <c r="VOI119" i="93"/>
  <c r="VOH119" i="93"/>
  <c r="VOG119" i="93"/>
  <c r="VOF119" i="93"/>
  <c r="VOE119" i="93"/>
  <c r="VOD119" i="93"/>
  <c r="VOC119" i="93"/>
  <c r="VOB119" i="93"/>
  <c r="VOA119" i="93"/>
  <c r="VNZ119" i="93"/>
  <c r="VNY119" i="93"/>
  <c r="VNX119" i="93"/>
  <c r="VNW119" i="93"/>
  <c r="VNV119" i="93"/>
  <c r="VNU119" i="93"/>
  <c r="VNT119" i="93"/>
  <c r="VNS119" i="93"/>
  <c r="VNR119" i="93"/>
  <c r="VNQ119" i="93"/>
  <c r="VNP119" i="93"/>
  <c r="VNO119" i="93"/>
  <c r="VNN119" i="93"/>
  <c r="VNM119" i="93"/>
  <c r="VNL119" i="93"/>
  <c r="VNK119" i="93"/>
  <c r="VNJ119" i="93"/>
  <c r="VNI119" i="93"/>
  <c r="VNH119" i="93"/>
  <c r="VNG119" i="93"/>
  <c r="VNF119" i="93"/>
  <c r="VNE119" i="93"/>
  <c r="VND119" i="93"/>
  <c r="VNC119" i="93"/>
  <c r="VNB119" i="93"/>
  <c r="VNA119" i="93"/>
  <c r="VMZ119" i="93"/>
  <c r="VMY119" i="93"/>
  <c r="VMX119" i="93"/>
  <c r="VMW119" i="93"/>
  <c r="VMV119" i="93"/>
  <c r="VMU119" i="93"/>
  <c r="VMT119" i="93"/>
  <c r="VMS119" i="93"/>
  <c r="VMR119" i="93"/>
  <c r="VMQ119" i="93"/>
  <c r="VMP119" i="93"/>
  <c r="VMO119" i="93"/>
  <c r="VMN119" i="93"/>
  <c r="VMM119" i="93"/>
  <c r="VML119" i="93"/>
  <c r="VMK119" i="93"/>
  <c r="VMJ119" i="93"/>
  <c r="VMI119" i="93"/>
  <c r="VMH119" i="93"/>
  <c r="VMG119" i="93"/>
  <c r="VMF119" i="93"/>
  <c r="VME119" i="93"/>
  <c r="VMD119" i="93"/>
  <c r="VMC119" i="93"/>
  <c r="VMB119" i="93"/>
  <c r="VMA119" i="93"/>
  <c r="VLZ119" i="93"/>
  <c r="VLY119" i="93"/>
  <c r="VLX119" i="93"/>
  <c r="VLW119" i="93"/>
  <c r="VLV119" i="93"/>
  <c r="VLU119" i="93"/>
  <c r="VLT119" i="93"/>
  <c r="VLS119" i="93"/>
  <c r="VLR119" i="93"/>
  <c r="VLQ119" i="93"/>
  <c r="VLP119" i="93"/>
  <c r="VLO119" i="93"/>
  <c r="VLN119" i="93"/>
  <c r="VLM119" i="93"/>
  <c r="VLL119" i="93"/>
  <c r="VLK119" i="93"/>
  <c r="VLJ119" i="93"/>
  <c r="VLI119" i="93"/>
  <c r="VLH119" i="93"/>
  <c r="VLG119" i="93"/>
  <c r="VLF119" i="93"/>
  <c r="VLE119" i="93"/>
  <c r="VLD119" i="93"/>
  <c r="VLC119" i="93"/>
  <c r="VLB119" i="93"/>
  <c r="VLA119" i="93"/>
  <c r="VKZ119" i="93"/>
  <c r="VKY119" i="93"/>
  <c r="VKX119" i="93"/>
  <c r="VKW119" i="93"/>
  <c r="VKV119" i="93"/>
  <c r="VKU119" i="93"/>
  <c r="VKT119" i="93"/>
  <c r="VKS119" i="93"/>
  <c r="VKR119" i="93"/>
  <c r="VKQ119" i="93"/>
  <c r="VKP119" i="93"/>
  <c r="VKO119" i="93"/>
  <c r="VKN119" i="93"/>
  <c r="VKM119" i="93"/>
  <c r="VKL119" i="93"/>
  <c r="VKK119" i="93"/>
  <c r="VKJ119" i="93"/>
  <c r="VKI119" i="93"/>
  <c r="VKH119" i="93"/>
  <c r="VKG119" i="93"/>
  <c r="VKF119" i="93"/>
  <c r="VKE119" i="93"/>
  <c r="VKD119" i="93"/>
  <c r="VKC119" i="93"/>
  <c r="VKB119" i="93"/>
  <c r="VKA119" i="93"/>
  <c r="VJZ119" i="93"/>
  <c r="VJY119" i="93"/>
  <c r="VJX119" i="93"/>
  <c r="VJW119" i="93"/>
  <c r="VJV119" i="93"/>
  <c r="VJU119" i="93"/>
  <c r="VJT119" i="93"/>
  <c r="VJS119" i="93"/>
  <c r="VJR119" i="93"/>
  <c r="VJQ119" i="93"/>
  <c r="VJP119" i="93"/>
  <c r="VJO119" i="93"/>
  <c r="VJN119" i="93"/>
  <c r="VJM119" i="93"/>
  <c r="VJL119" i="93"/>
  <c r="VJK119" i="93"/>
  <c r="VJJ119" i="93"/>
  <c r="VJI119" i="93"/>
  <c r="VJH119" i="93"/>
  <c r="VJG119" i="93"/>
  <c r="VJF119" i="93"/>
  <c r="VJE119" i="93"/>
  <c r="VJD119" i="93"/>
  <c r="VJC119" i="93"/>
  <c r="VJB119" i="93"/>
  <c r="VJA119" i="93"/>
  <c r="VIZ119" i="93"/>
  <c r="VIY119" i="93"/>
  <c r="VIX119" i="93"/>
  <c r="VIW119" i="93"/>
  <c r="VIV119" i="93"/>
  <c r="VIU119" i="93"/>
  <c r="VIT119" i="93"/>
  <c r="VIS119" i="93"/>
  <c r="VIR119" i="93"/>
  <c r="VIQ119" i="93"/>
  <c r="VIP119" i="93"/>
  <c r="VIO119" i="93"/>
  <c r="VIN119" i="93"/>
  <c r="VIM119" i="93"/>
  <c r="VIL119" i="93"/>
  <c r="VIK119" i="93"/>
  <c r="VIJ119" i="93"/>
  <c r="VII119" i="93"/>
  <c r="VIH119" i="93"/>
  <c r="VIG119" i="93"/>
  <c r="VIF119" i="93"/>
  <c r="VIE119" i="93"/>
  <c r="VID119" i="93"/>
  <c r="VIC119" i="93"/>
  <c r="VIB119" i="93"/>
  <c r="VIA119" i="93"/>
  <c r="VHZ119" i="93"/>
  <c r="VHY119" i="93"/>
  <c r="VHX119" i="93"/>
  <c r="VHW119" i="93"/>
  <c r="VHV119" i="93"/>
  <c r="VHU119" i="93"/>
  <c r="VHT119" i="93"/>
  <c r="VHS119" i="93"/>
  <c r="VHR119" i="93"/>
  <c r="VHQ119" i="93"/>
  <c r="VHP119" i="93"/>
  <c r="VHO119" i="93"/>
  <c r="VHN119" i="93"/>
  <c r="VHM119" i="93"/>
  <c r="VHL119" i="93"/>
  <c r="VHK119" i="93"/>
  <c r="VHJ119" i="93"/>
  <c r="VHI119" i="93"/>
  <c r="VHH119" i="93"/>
  <c r="VHG119" i="93"/>
  <c r="VHF119" i="93"/>
  <c r="VHE119" i="93"/>
  <c r="VHD119" i="93"/>
  <c r="VHC119" i="93"/>
  <c r="VHB119" i="93"/>
  <c r="VHA119" i="93"/>
  <c r="VGZ119" i="93"/>
  <c r="VGY119" i="93"/>
  <c r="VGX119" i="93"/>
  <c r="VGW119" i="93"/>
  <c r="VGV119" i="93"/>
  <c r="VGU119" i="93"/>
  <c r="VGT119" i="93"/>
  <c r="VGS119" i="93"/>
  <c r="VGR119" i="93"/>
  <c r="VGQ119" i="93"/>
  <c r="VGP119" i="93"/>
  <c r="VGO119" i="93"/>
  <c r="VGN119" i="93"/>
  <c r="VGM119" i="93"/>
  <c r="VGL119" i="93"/>
  <c r="VGK119" i="93"/>
  <c r="VGJ119" i="93"/>
  <c r="VGI119" i="93"/>
  <c r="VGH119" i="93"/>
  <c r="VGG119" i="93"/>
  <c r="VGF119" i="93"/>
  <c r="VGE119" i="93"/>
  <c r="VGD119" i="93"/>
  <c r="VGC119" i="93"/>
  <c r="VGB119" i="93"/>
  <c r="VGA119" i="93"/>
  <c r="VFZ119" i="93"/>
  <c r="VFY119" i="93"/>
  <c r="VFX119" i="93"/>
  <c r="VFW119" i="93"/>
  <c r="VFV119" i="93"/>
  <c r="VFU119" i="93"/>
  <c r="VFT119" i="93"/>
  <c r="VFS119" i="93"/>
  <c r="VFR119" i="93"/>
  <c r="VFQ119" i="93"/>
  <c r="VFP119" i="93"/>
  <c r="VFO119" i="93"/>
  <c r="VFN119" i="93"/>
  <c r="VFM119" i="93"/>
  <c r="VFL119" i="93"/>
  <c r="VFK119" i="93"/>
  <c r="VFJ119" i="93"/>
  <c r="VFI119" i="93"/>
  <c r="VFH119" i="93"/>
  <c r="VFG119" i="93"/>
  <c r="VFF119" i="93"/>
  <c r="VFE119" i="93"/>
  <c r="VFD119" i="93"/>
  <c r="VFC119" i="93"/>
  <c r="VFB119" i="93"/>
  <c r="VFA119" i="93"/>
  <c r="VEZ119" i="93"/>
  <c r="VEY119" i="93"/>
  <c r="VEX119" i="93"/>
  <c r="VEW119" i="93"/>
  <c r="VEV119" i="93"/>
  <c r="VEU119" i="93"/>
  <c r="VET119" i="93"/>
  <c r="VES119" i="93"/>
  <c r="VER119" i="93"/>
  <c r="VEQ119" i="93"/>
  <c r="VEP119" i="93"/>
  <c r="VEO119" i="93"/>
  <c r="VEN119" i="93"/>
  <c r="VEM119" i="93"/>
  <c r="VEL119" i="93"/>
  <c r="VEK119" i="93"/>
  <c r="VEJ119" i="93"/>
  <c r="VEI119" i="93"/>
  <c r="VEH119" i="93"/>
  <c r="VEG119" i="93"/>
  <c r="VEF119" i="93"/>
  <c r="VEE119" i="93"/>
  <c r="VED119" i="93"/>
  <c r="VEC119" i="93"/>
  <c r="VEB119" i="93"/>
  <c r="VEA119" i="93"/>
  <c r="VDZ119" i="93"/>
  <c r="VDY119" i="93"/>
  <c r="VDX119" i="93"/>
  <c r="VDW119" i="93"/>
  <c r="VDV119" i="93"/>
  <c r="VDU119" i="93"/>
  <c r="VDT119" i="93"/>
  <c r="VDS119" i="93"/>
  <c r="VDR119" i="93"/>
  <c r="VDQ119" i="93"/>
  <c r="VDP119" i="93"/>
  <c r="VDO119" i="93"/>
  <c r="VDN119" i="93"/>
  <c r="VDM119" i="93"/>
  <c r="VDL119" i="93"/>
  <c r="VDK119" i="93"/>
  <c r="VDJ119" i="93"/>
  <c r="VDI119" i="93"/>
  <c r="VDH119" i="93"/>
  <c r="VDG119" i="93"/>
  <c r="VDF119" i="93"/>
  <c r="VDE119" i="93"/>
  <c r="VDD119" i="93"/>
  <c r="VDC119" i="93"/>
  <c r="VDB119" i="93"/>
  <c r="VDA119" i="93"/>
  <c r="VCZ119" i="93"/>
  <c r="VCY119" i="93"/>
  <c r="VCX119" i="93"/>
  <c r="VCW119" i="93"/>
  <c r="VCV119" i="93"/>
  <c r="VCU119" i="93"/>
  <c r="VCT119" i="93"/>
  <c r="VCS119" i="93"/>
  <c r="VCR119" i="93"/>
  <c r="VCQ119" i="93"/>
  <c r="VCP119" i="93"/>
  <c r="VCO119" i="93"/>
  <c r="VCN119" i="93"/>
  <c r="VCM119" i="93"/>
  <c r="VCL119" i="93"/>
  <c r="VCK119" i="93"/>
  <c r="VCJ119" i="93"/>
  <c r="VCI119" i="93"/>
  <c r="VCH119" i="93"/>
  <c r="VCG119" i="93"/>
  <c r="VCF119" i="93"/>
  <c r="VCE119" i="93"/>
  <c r="VCD119" i="93"/>
  <c r="VCC119" i="93"/>
  <c r="VCB119" i="93"/>
  <c r="VCA119" i="93"/>
  <c r="VBZ119" i="93"/>
  <c r="VBY119" i="93"/>
  <c r="VBX119" i="93"/>
  <c r="VBW119" i="93"/>
  <c r="VBV119" i="93"/>
  <c r="VBU119" i="93"/>
  <c r="VBT119" i="93"/>
  <c r="VBS119" i="93"/>
  <c r="VBR119" i="93"/>
  <c r="VBQ119" i="93"/>
  <c r="VBP119" i="93"/>
  <c r="VBO119" i="93"/>
  <c r="VBN119" i="93"/>
  <c r="VBM119" i="93"/>
  <c r="VBL119" i="93"/>
  <c r="VBK119" i="93"/>
  <c r="VBJ119" i="93"/>
  <c r="VBI119" i="93"/>
  <c r="VBH119" i="93"/>
  <c r="VBG119" i="93"/>
  <c r="VBF119" i="93"/>
  <c r="VBE119" i="93"/>
  <c r="VBD119" i="93"/>
  <c r="VBC119" i="93"/>
  <c r="VBB119" i="93"/>
  <c r="VBA119" i="93"/>
  <c r="VAZ119" i="93"/>
  <c r="VAY119" i="93"/>
  <c r="VAX119" i="93"/>
  <c r="VAW119" i="93"/>
  <c r="VAV119" i="93"/>
  <c r="VAU119" i="93"/>
  <c r="VAT119" i="93"/>
  <c r="VAS119" i="93"/>
  <c r="VAR119" i="93"/>
  <c r="VAQ119" i="93"/>
  <c r="VAP119" i="93"/>
  <c r="VAO119" i="93"/>
  <c r="VAN119" i="93"/>
  <c r="VAM119" i="93"/>
  <c r="VAL119" i="93"/>
  <c r="VAK119" i="93"/>
  <c r="VAJ119" i="93"/>
  <c r="VAI119" i="93"/>
  <c r="VAH119" i="93"/>
  <c r="VAG119" i="93"/>
  <c r="VAF119" i="93"/>
  <c r="VAE119" i="93"/>
  <c r="VAD119" i="93"/>
  <c r="VAC119" i="93"/>
  <c r="VAB119" i="93"/>
  <c r="VAA119" i="93"/>
  <c r="UZZ119" i="93"/>
  <c r="UZY119" i="93"/>
  <c r="UZX119" i="93"/>
  <c r="UZW119" i="93"/>
  <c r="UZV119" i="93"/>
  <c r="UZU119" i="93"/>
  <c r="UZT119" i="93"/>
  <c r="UZS119" i="93"/>
  <c r="UZR119" i="93"/>
  <c r="UZQ119" i="93"/>
  <c r="UZP119" i="93"/>
  <c r="UZO119" i="93"/>
  <c r="UZN119" i="93"/>
  <c r="UZM119" i="93"/>
  <c r="UZL119" i="93"/>
  <c r="UZK119" i="93"/>
  <c r="UZJ119" i="93"/>
  <c r="UZI119" i="93"/>
  <c r="UZH119" i="93"/>
  <c r="UZG119" i="93"/>
  <c r="UZF119" i="93"/>
  <c r="UZE119" i="93"/>
  <c r="UZD119" i="93"/>
  <c r="UZC119" i="93"/>
  <c r="UZB119" i="93"/>
  <c r="UZA119" i="93"/>
  <c r="UYZ119" i="93"/>
  <c r="UYY119" i="93"/>
  <c r="UYX119" i="93"/>
  <c r="UYW119" i="93"/>
  <c r="UYV119" i="93"/>
  <c r="UYU119" i="93"/>
  <c r="UYT119" i="93"/>
  <c r="UYS119" i="93"/>
  <c r="UYR119" i="93"/>
  <c r="UYQ119" i="93"/>
  <c r="UYP119" i="93"/>
  <c r="UYO119" i="93"/>
  <c r="UYN119" i="93"/>
  <c r="UYM119" i="93"/>
  <c r="UYL119" i="93"/>
  <c r="UYK119" i="93"/>
  <c r="UYJ119" i="93"/>
  <c r="UYI119" i="93"/>
  <c r="UYH119" i="93"/>
  <c r="UYG119" i="93"/>
  <c r="UYF119" i="93"/>
  <c r="UYE119" i="93"/>
  <c r="UYD119" i="93"/>
  <c r="UYC119" i="93"/>
  <c r="UYB119" i="93"/>
  <c r="UYA119" i="93"/>
  <c r="UXZ119" i="93"/>
  <c r="UXY119" i="93"/>
  <c r="UXX119" i="93"/>
  <c r="UXW119" i="93"/>
  <c r="UXV119" i="93"/>
  <c r="UXU119" i="93"/>
  <c r="UXT119" i="93"/>
  <c r="UXS119" i="93"/>
  <c r="UXR119" i="93"/>
  <c r="UXQ119" i="93"/>
  <c r="UXP119" i="93"/>
  <c r="UXO119" i="93"/>
  <c r="UXN119" i="93"/>
  <c r="UXM119" i="93"/>
  <c r="UXL119" i="93"/>
  <c r="UXK119" i="93"/>
  <c r="UXJ119" i="93"/>
  <c r="UXI119" i="93"/>
  <c r="UXH119" i="93"/>
  <c r="UXG119" i="93"/>
  <c r="UXF119" i="93"/>
  <c r="UXE119" i="93"/>
  <c r="UXD119" i="93"/>
  <c r="UXC119" i="93"/>
  <c r="UXB119" i="93"/>
  <c r="UXA119" i="93"/>
  <c r="UWZ119" i="93"/>
  <c r="UWY119" i="93"/>
  <c r="UWX119" i="93"/>
  <c r="UWW119" i="93"/>
  <c r="UWV119" i="93"/>
  <c r="UWU119" i="93"/>
  <c r="UWT119" i="93"/>
  <c r="UWS119" i="93"/>
  <c r="UWR119" i="93"/>
  <c r="UWQ119" i="93"/>
  <c r="UWP119" i="93"/>
  <c r="UWO119" i="93"/>
  <c r="UWN119" i="93"/>
  <c r="UWM119" i="93"/>
  <c r="UWL119" i="93"/>
  <c r="UWK119" i="93"/>
  <c r="UWJ119" i="93"/>
  <c r="UWI119" i="93"/>
  <c r="UWH119" i="93"/>
  <c r="UWG119" i="93"/>
  <c r="UWF119" i="93"/>
  <c r="UWE119" i="93"/>
  <c r="UWD119" i="93"/>
  <c r="UWC119" i="93"/>
  <c r="UWB119" i="93"/>
  <c r="UWA119" i="93"/>
  <c r="UVZ119" i="93"/>
  <c r="UVY119" i="93"/>
  <c r="UVX119" i="93"/>
  <c r="UVW119" i="93"/>
  <c r="UVV119" i="93"/>
  <c r="UVU119" i="93"/>
  <c r="UVT119" i="93"/>
  <c r="UVS119" i="93"/>
  <c r="UVR119" i="93"/>
  <c r="UVQ119" i="93"/>
  <c r="UVP119" i="93"/>
  <c r="UVO119" i="93"/>
  <c r="UVN119" i="93"/>
  <c r="UVM119" i="93"/>
  <c r="UVL119" i="93"/>
  <c r="UVK119" i="93"/>
  <c r="UVJ119" i="93"/>
  <c r="UVI119" i="93"/>
  <c r="UVH119" i="93"/>
  <c r="UVG119" i="93"/>
  <c r="UVF119" i="93"/>
  <c r="UVE119" i="93"/>
  <c r="UVD119" i="93"/>
  <c r="UVC119" i="93"/>
  <c r="UVB119" i="93"/>
  <c r="UVA119" i="93"/>
  <c r="UUZ119" i="93"/>
  <c r="UUY119" i="93"/>
  <c r="UUX119" i="93"/>
  <c r="UUW119" i="93"/>
  <c r="UUV119" i="93"/>
  <c r="UUU119" i="93"/>
  <c r="UUT119" i="93"/>
  <c r="UUS119" i="93"/>
  <c r="UUR119" i="93"/>
  <c r="UUQ119" i="93"/>
  <c r="UUP119" i="93"/>
  <c r="UUO119" i="93"/>
  <c r="UUN119" i="93"/>
  <c r="UUM119" i="93"/>
  <c r="UUL119" i="93"/>
  <c r="UUK119" i="93"/>
  <c r="UUJ119" i="93"/>
  <c r="UUI119" i="93"/>
  <c r="UUH119" i="93"/>
  <c r="UUG119" i="93"/>
  <c r="UUF119" i="93"/>
  <c r="UUE119" i="93"/>
  <c r="UUD119" i="93"/>
  <c r="UUC119" i="93"/>
  <c r="UUB119" i="93"/>
  <c r="UUA119" i="93"/>
  <c r="UTZ119" i="93"/>
  <c r="UTY119" i="93"/>
  <c r="UTX119" i="93"/>
  <c r="UTW119" i="93"/>
  <c r="UTV119" i="93"/>
  <c r="UTU119" i="93"/>
  <c r="UTT119" i="93"/>
  <c r="UTS119" i="93"/>
  <c r="UTR119" i="93"/>
  <c r="UTQ119" i="93"/>
  <c r="UTP119" i="93"/>
  <c r="UTO119" i="93"/>
  <c r="UTN119" i="93"/>
  <c r="UTM119" i="93"/>
  <c r="UTL119" i="93"/>
  <c r="UTK119" i="93"/>
  <c r="UTJ119" i="93"/>
  <c r="UTI119" i="93"/>
  <c r="UTH119" i="93"/>
  <c r="UTG119" i="93"/>
  <c r="UTF119" i="93"/>
  <c r="UTE119" i="93"/>
  <c r="UTD119" i="93"/>
  <c r="UTC119" i="93"/>
  <c r="UTB119" i="93"/>
  <c r="UTA119" i="93"/>
  <c r="USZ119" i="93"/>
  <c r="USY119" i="93"/>
  <c r="USX119" i="93"/>
  <c r="USW119" i="93"/>
  <c r="USV119" i="93"/>
  <c r="USU119" i="93"/>
  <c r="UST119" i="93"/>
  <c r="USS119" i="93"/>
  <c r="USR119" i="93"/>
  <c r="USQ119" i="93"/>
  <c r="USP119" i="93"/>
  <c r="USO119" i="93"/>
  <c r="USN119" i="93"/>
  <c r="USM119" i="93"/>
  <c r="USL119" i="93"/>
  <c r="USK119" i="93"/>
  <c r="USJ119" i="93"/>
  <c r="USI119" i="93"/>
  <c r="USH119" i="93"/>
  <c r="USG119" i="93"/>
  <c r="USF119" i="93"/>
  <c r="USE119" i="93"/>
  <c r="USD119" i="93"/>
  <c r="USC119" i="93"/>
  <c r="USB119" i="93"/>
  <c r="USA119" i="93"/>
  <c r="URZ119" i="93"/>
  <c r="URY119" i="93"/>
  <c r="URX119" i="93"/>
  <c r="URW119" i="93"/>
  <c r="URV119" i="93"/>
  <c r="URU119" i="93"/>
  <c r="URT119" i="93"/>
  <c r="URS119" i="93"/>
  <c r="URR119" i="93"/>
  <c r="URQ119" i="93"/>
  <c r="URP119" i="93"/>
  <c r="URO119" i="93"/>
  <c r="URN119" i="93"/>
  <c r="URM119" i="93"/>
  <c r="URL119" i="93"/>
  <c r="URK119" i="93"/>
  <c r="URJ119" i="93"/>
  <c r="URI119" i="93"/>
  <c r="URH119" i="93"/>
  <c r="URG119" i="93"/>
  <c r="URF119" i="93"/>
  <c r="URE119" i="93"/>
  <c r="URD119" i="93"/>
  <c r="URC119" i="93"/>
  <c r="URB119" i="93"/>
  <c r="URA119" i="93"/>
  <c r="UQZ119" i="93"/>
  <c r="UQY119" i="93"/>
  <c r="UQX119" i="93"/>
  <c r="UQW119" i="93"/>
  <c r="UQV119" i="93"/>
  <c r="UQU119" i="93"/>
  <c r="UQT119" i="93"/>
  <c r="UQS119" i="93"/>
  <c r="UQR119" i="93"/>
  <c r="UQQ119" i="93"/>
  <c r="UQP119" i="93"/>
  <c r="UQO119" i="93"/>
  <c r="UQN119" i="93"/>
  <c r="UQM119" i="93"/>
  <c r="UQL119" i="93"/>
  <c r="UQK119" i="93"/>
  <c r="UQJ119" i="93"/>
  <c r="UQI119" i="93"/>
  <c r="UQH119" i="93"/>
  <c r="UQG119" i="93"/>
  <c r="UQF119" i="93"/>
  <c r="UQE119" i="93"/>
  <c r="UQD119" i="93"/>
  <c r="UQC119" i="93"/>
  <c r="UQB119" i="93"/>
  <c r="UQA119" i="93"/>
  <c r="UPZ119" i="93"/>
  <c r="UPY119" i="93"/>
  <c r="UPX119" i="93"/>
  <c r="UPW119" i="93"/>
  <c r="UPV119" i="93"/>
  <c r="UPU119" i="93"/>
  <c r="UPT119" i="93"/>
  <c r="UPS119" i="93"/>
  <c r="UPR119" i="93"/>
  <c r="UPQ119" i="93"/>
  <c r="UPP119" i="93"/>
  <c r="UPO119" i="93"/>
  <c r="UPN119" i="93"/>
  <c r="UPM119" i="93"/>
  <c r="UPL119" i="93"/>
  <c r="UPK119" i="93"/>
  <c r="UPJ119" i="93"/>
  <c r="UPI119" i="93"/>
  <c r="UPH119" i="93"/>
  <c r="UPG119" i="93"/>
  <c r="UPF119" i="93"/>
  <c r="UPE119" i="93"/>
  <c r="UPD119" i="93"/>
  <c r="UPC119" i="93"/>
  <c r="UPB119" i="93"/>
  <c r="UPA119" i="93"/>
  <c r="UOZ119" i="93"/>
  <c r="UOY119" i="93"/>
  <c r="UOX119" i="93"/>
  <c r="UOW119" i="93"/>
  <c r="UOV119" i="93"/>
  <c r="UOU119" i="93"/>
  <c r="UOT119" i="93"/>
  <c r="UOS119" i="93"/>
  <c r="UOR119" i="93"/>
  <c r="UOQ119" i="93"/>
  <c r="UOP119" i="93"/>
  <c r="UOO119" i="93"/>
  <c r="UON119" i="93"/>
  <c r="UOM119" i="93"/>
  <c r="UOL119" i="93"/>
  <c r="UOK119" i="93"/>
  <c r="UOJ119" i="93"/>
  <c r="UOI119" i="93"/>
  <c r="UOH119" i="93"/>
  <c r="UOG119" i="93"/>
  <c r="UOF119" i="93"/>
  <c r="UOE119" i="93"/>
  <c r="UOD119" i="93"/>
  <c r="UOC119" i="93"/>
  <c r="UOB119" i="93"/>
  <c r="UOA119" i="93"/>
  <c r="UNZ119" i="93"/>
  <c r="UNY119" i="93"/>
  <c r="UNX119" i="93"/>
  <c r="UNW119" i="93"/>
  <c r="UNV119" i="93"/>
  <c r="UNU119" i="93"/>
  <c r="UNT119" i="93"/>
  <c r="UNS119" i="93"/>
  <c r="UNR119" i="93"/>
  <c r="UNQ119" i="93"/>
  <c r="UNP119" i="93"/>
  <c r="UNO119" i="93"/>
  <c r="UNN119" i="93"/>
  <c r="UNM119" i="93"/>
  <c r="UNL119" i="93"/>
  <c r="UNK119" i="93"/>
  <c r="UNJ119" i="93"/>
  <c r="UNI119" i="93"/>
  <c r="UNH119" i="93"/>
  <c r="UNG119" i="93"/>
  <c r="UNF119" i="93"/>
  <c r="UNE119" i="93"/>
  <c r="UND119" i="93"/>
  <c r="UNC119" i="93"/>
  <c r="UNB119" i="93"/>
  <c r="UNA119" i="93"/>
  <c r="UMZ119" i="93"/>
  <c r="UMY119" i="93"/>
  <c r="UMX119" i="93"/>
  <c r="UMW119" i="93"/>
  <c r="UMV119" i="93"/>
  <c r="UMU119" i="93"/>
  <c r="UMT119" i="93"/>
  <c r="UMS119" i="93"/>
  <c r="UMR119" i="93"/>
  <c r="UMQ119" i="93"/>
  <c r="UMP119" i="93"/>
  <c r="UMO119" i="93"/>
  <c r="UMN119" i="93"/>
  <c r="UMM119" i="93"/>
  <c r="UML119" i="93"/>
  <c r="UMK119" i="93"/>
  <c r="UMJ119" i="93"/>
  <c r="UMI119" i="93"/>
  <c r="UMH119" i="93"/>
  <c r="UMG119" i="93"/>
  <c r="UMF119" i="93"/>
  <c r="UME119" i="93"/>
  <c r="UMD119" i="93"/>
  <c r="UMC119" i="93"/>
  <c r="UMB119" i="93"/>
  <c r="UMA119" i="93"/>
  <c r="ULZ119" i="93"/>
  <c r="ULY119" i="93"/>
  <c r="ULX119" i="93"/>
  <c r="ULW119" i="93"/>
  <c r="ULV119" i="93"/>
  <c r="ULU119" i="93"/>
  <c r="ULT119" i="93"/>
  <c r="ULS119" i="93"/>
  <c r="ULR119" i="93"/>
  <c r="ULQ119" i="93"/>
  <c r="ULP119" i="93"/>
  <c r="ULO119" i="93"/>
  <c r="ULN119" i="93"/>
  <c r="ULM119" i="93"/>
  <c r="ULL119" i="93"/>
  <c r="ULK119" i="93"/>
  <c r="ULJ119" i="93"/>
  <c r="ULI119" i="93"/>
  <c r="ULH119" i="93"/>
  <c r="ULG119" i="93"/>
  <c r="ULF119" i="93"/>
  <c r="ULE119" i="93"/>
  <c r="ULD119" i="93"/>
  <c r="ULC119" i="93"/>
  <c r="ULB119" i="93"/>
  <c r="ULA119" i="93"/>
  <c r="UKZ119" i="93"/>
  <c r="UKY119" i="93"/>
  <c r="UKX119" i="93"/>
  <c r="UKW119" i="93"/>
  <c r="UKV119" i="93"/>
  <c r="UKU119" i="93"/>
  <c r="UKT119" i="93"/>
  <c r="UKS119" i="93"/>
  <c r="UKR119" i="93"/>
  <c r="UKQ119" i="93"/>
  <c r="UKP119" i="93"/>
  <c r="UKO119" i="93"/>
  <c r="UKN119" i="93"/>
  <c r="UKM119" i="93"/>
  <c r="UKL119" i="93"/>
  <c r="UKK119" i="93"/>
  <c r="UKJ119" i="93"/>
  <c r="UKI119" i="93"/>
  <c r="UKH119" i="93"/>
  <c r="UKG119" i="93"/>
  <c r="UKF119" i="93"/>
  <c r="UKE119" i="93"/>
  <c r="UKD119" i="93"/>
  <c r="UKC119" i="93"/>
  <c r="UKB119" i="93"/>
  <c r="UKA119" i="93"/>
  <c r="UJZ119" i="93"/>
  <c r="UJY119" i="93"/>
  <c r="UJX119" i="93"/>
  <c r="UJW119" i="93"/>
  <c r="UJV119" i="93"/>
  <c r="UJU119" i="93"/>
  <c r="UJT119" i="93"/>
  <c r="UJS119" i="93"/>
  <c r="UJR119" i="93"/>
  <c r="UJQ119" i="93"/>
  <c r="UJP119" i="93"/>
  <c r="UJO119" i="93"/>
  <c r="UJN119" i="93"/>
  <c r="UJM119" i="93"/>
  <c r="UJL119" i="93"/>
  <c r="UJK119" i="93"/>
  <c r="UJJ119" i="93"/>
  <c r="UJI119" i="93"/>
  <c r="UJH119" i="93"/>
  <c r="UJG119" i="93"/>
  <c r="UJF119" i="93"/>
  <c r="UJE119" i="93"/>
  <c r="UJD119" i="93"/>
  <c r="UJC119" i="93"/>
  <c r="UJB119" i="93"/>
  <c r="UJA119" i="93"/>
  <c r="UIZ119" i="93"/>
  <c r="UIY119" i="93"/>
  <c r="UIX119" i="93"/>
  <c r="UIW119" i="93"/>
  <c r="UIV119" i="93"/>
  <c r="UIU119" i="93"/>
  <c r="UIT119" i="93"/>
  <c r="UIS119" i="93"/>
  <c r="UIR119" i="93"/>
  <c r="UIQ119" i="93"/>
  <c r="UIP119" i="93"/>
  <c r="UIO119" i="93"/>
  <c r="UIN119" i="93"/>
  <c r="UIM119" i="93"/>
  <c r="UIL119" i="93"/>
  <c r="UIK119" i="93"/>
  <c r="UIJ119" i="93"/>
  <c r="UII119" i="93"/>
  <c r="UIH119" i="93"/>
  <c r="UIG119" i="93"/>
  <c r="UIF119" i="93"/>
  <c r="UIE119" i="93"/>
  <c r="UID119" i="93"/>
  <c r="UIC119" i="93"/>
  <c r="UIB119" i="93"/>
  <c r="UIA119" i="93"/>
  <c r="UHZ119" i="93"/>
  <c r="UHY119" i="93"/>
  <c r="UHX119" i="93"/>
  <c r="UHW119" i="93"/>
  <c r="UHV119" i="93"/>
  <c r="UHU119" i="93"/>
  <c r="UHT119" i="93"/>
  <c r="UHS119" i="93"/>
  <c r="UHR119" i="93"/>
  <c r="UHQ119" i="93"/>
  <c r="UHP119" i="93"/>
  <c r="UHO119" i="93"/>
  <c r="UHN119" i="93"/>
  <c r="UHM119" i="93"/>
  <c r="UHL119" i="93"/>
  <c r="UHK119" i="93"/>
  <c r="UHJ119" i="93"/>
  <c r="UHI119" i="93"/>
  <c r="UHH119" i="93"/>
  <c r="UHG119" i="93"/>
  <c r="UHF119" i="93"/>
  <c r="UHE119" i="93"/>
  <c r="UHD119" i="93"/>
  <c r="UHC119" i="93"/>
  <c r="UHB119" i="93"/>
  <c r="UHA119" i="93"/>
  <c r="UGZ119" i="93"/>
  <c r="UGY119" i="93"/>
  <c r="UGX119" i="93"/>
  <c r="UGW119" i="93"/>
  <c r="UGV119" i="93"/>
  <c r="UGU119" i="93"/>
  <c r="UGT119" i="93"/>
  <c r="UGS119" i="93"/>
  <c r="UGR119" i="93"/>
  <c r="UGQ119" i="93"/>
  <c r="UGP119" i="93"/>
  <c r="UGO119" i="93"/>
  <c r="UGN119" i="93"/>
  <c r="UGM119" i="93"/>
  <c r="UGL119" i="93"/>
  <c r="UGK119" i="93"/>
  <c r="UGJ119" i="93"/>
  <c r="UGI119" i="93"/>
  <c r="UGH119" i="93"/>
  <c r="UGG119" i="93"/>
  <c r="UGF119" i="93"/>
  <c r="UGE119" i="93"/>
  <c r="UGD119" i="93"/>
  <c r="UGC119" i="93"/>
  <c r="UGB119" i="93"/>
  <c r="UGA119" i="93"/>
  <c r="UFZ119" i="93"/>
  <c r="UFY119" i="93"/>
  <c r="UFX119" i="93"/>
  <c r="UFW119" i="93"/>
  <c r="UFV119" i="93"/>
  <c r="UFU119" i="93"/>
  <c r="UFT119" i="93"/>
  <c r="UFS119" i="93"/>
  <c r="UFR119" i="93"/>
  <c r="UFQ119" i="93"/>
  <c r="UFP119" i="93"/>
  <c r="UFO119" i="93"/>
  <c r="UFN119" i="93"/>
  <c r="UFM119" i="93"/>
  <c r="UFL119" i="93"/>
  <c r="UFK119" i="93"/>
  <c r="UFJ119" i="93"/>
  <c r="UFI119" i="93"/>
  <c r="UFH119" i="93"/>
  <c r="UFG119" i="93"/>
  <c r="UFF119" i="93"/>
  <c r="UFE119" i="93"/>
  <c r="UFD119" i="93"/>
  <c r="UFC119" i="93"/>
  <c r="UFB119" i="93"/>
  <c r="UFA119" i="93"/>
  <c r="UEZ119" i="93"/>
  <c r="UEY119" i="93"/>
  <c r="UEX119" i="93"/>
  <c r="UEW119" i="93"/>
  <c r="UEV119" i="93"/>
  <c r="UEU119" i="93"/>
  <c r="UET119" i="93"/>
  <c r="UES119" i="93"/>
  <c r="UER119" i="93"/>
  <c r="UEQ119" i="93"/>
  <c r="UEP119" i="93"/>
  <c r="UEO119" i="93"/>
  <c r="UEN119" i="93"/>
  <c r="UEM119" i="93"/>
  <c r="UEL119" i="93"/>
  <c r="UEK119" i="93"/>
  <c r="UEJ119" i="93"/>
  <c r="UEI119" i="93"/>
  <c r="UEH119" i="93"/>
  <c r="UEG119" i="93"/>
  <c r="UEF119" i="93"/>
  <c r="UEE119" i="93"/>
  <c r="UED119" i="93"/>
  <c r="UEC119" i="93"/>
  <c r="UEB119" i="93"/>
  <c r="UEA119" i="93"/>
  <c r="UDZ119" i="93"/>
  <c r="UDY119" i="93"/>
  <c r="UDX119" i="93"/>
  <c r="UDW119" i="93"/>
  <c r="UDV119" i="93"/>
  <c r="UDU119" i="93"/>
  <c r="UDT119" i="93"/>
  <c r="UDS119" i="93"/>
  <c r="UDR119" i="93"/>
  <c r="UDQ119" i="93"/>
  <c r="UDP119" i="93"/>
  <c r="UDO119" i="93"/>
  <c r="UDN119" i="93"/>
  <c r="UDM119" i="93"/>
  <c r="UDL119" i="93"/>
  <c r="UDK119" i="93"/>
  <c r="UDJ119" i="93"/>
  <c r="UDI119" i="93"/>
  <c r="UDH119" i="93"/>
  <c r="UDG119" i="93"/>
  <c r="UDF119" i="93"/>
  <c r="UDE119" i="93"/>
  <c r="UDD119" i="93"/>
  <c r="UDC119" i="93"/>
  <c r="UDB119" i="93"/>
  <c r="UDA119" i="93"/>
  <c r="UCZ119" i="93"/>
  <c r="UCY119" i="93"/>
  <c r="UCX119" i="93"/>
  <c r="UCW119" i="93"/>
  <c r="UCV119" i="93"/>
  <c r="UCU119" i="93"/>
  <c r="UCT119" i="93"/>
  <c r="UCS119" i="93"/>
  <c r="UCR119" i="93"/>
  <c r="UCQ119" i="93"/>
  <c r="UCP119" i="93"/>
  <c r="UCO119" i="93"/>
  <c r="UCN119" i="93"/>
  <c r="UCM119" i="93"/>
  <c r="UCL119" i="93"/>
  <c r="UCK119" i="93"/>
  <c r="UCJ119" i="93"/>
  <c r="UCI119" i="93"/>
  <c r="UCH119" i="93"/>
  <c r="UCG119" i="93"/>
  <c r="UCF119" i="93"/>
  <c r="UCE119" i="93"/>
  <c r="UCD119" i="93"/>
  <c r="UCC119" i="93"/>
  <c r="UCB119" i="93"/>
  <c r="UCA119" i="93"/>
  <c r="UBZ119" i="93"/>
  <c r="UBY119" i="93"/>
  <c r="UBX119" i="93"/>
  <c r="UBW119" i="93"/>
  <c r="UBV119" i="93"/>
  <c r="UBU119" i="93"/>
  <c r="UBT119" i="93"/>
  <c r="UBS119" i="93"/>
  <c r="UBR119" i="93"/>
  <c r="UBQ119" i="93"/>
  <c r="UBP119" i="93"/>
  <c r="UBO119" i="93"/>
  <c r="UBN119" i="93"/>
  <c r="UBM119" i="93"/>
  <c r="UBL119" i="93"/>
  <c r="UBK119" i="93"/>
  <c r="UBJ119" i="93"/>
  <c r="UBI119" i="93"/>
  <c r="UBH119" i="93"/>
  <c r="UBG119" i="93"/>
  <c r="UBF119" i="93"/>
  <c r="UBE119" i="93"/>
  <c r="UBD119" i="93"/>
  <c r="UBC119" i="93"/>
  <c r="UBB119" i="93"/>
  <c r="UBA119" i="93"/>
  <c r="UAZ119" i="93"/>
  <c r="UAY119" i="93"/>
  <c r="UAX119" i="93"/>
  <c r="UAW119" i="93"/>
  <c r="UAV119" i="93"/>
  <c r="UAU119" i="93"/>
  <c r="UAT119" i="93"/>
  <c r="UAS119" i="93"/>
  <c r="UAR119" i="93"/>
  <c r="UAQ119" i="93"/>
  <c r="UAP119" i="93"/>
  <c r="UAO119" i="93"/>
  <c r="UAN119" i="93"/>
  <c r="UAM119" i="93"/>
  <c r="UAL119" i="93"/>
  <c r="UAK119" i="93"/>
  <c r="UAJ119" i="93"/>
  <c r="UAI119" i="93"/>
  <c r="UAH119" i="93"/>
  <c r="UAG119" i="93"/>
  <c r="UAF119" i="93"/>
  <c r="UAE119" i="93"/>
  <c r="UAD119" i="93"/>
  <c r="UAC119" i="93"/>
  <c r="UAB119" i="93"/>
  <c r="UAA119" i="93"/>
  <c r="TZZ119" i="93"/>
  <c r="TZY119" i="93"/>
  <c r="TZX119" i="93"/>
  <c r="TZW119" i="93"/>
  <c r="TZV119" i="93"/>
  <c r="TZU119" i="93"/>
  <c r="TZT119" i="93"/>
  <c r="TZS119" i="93"/>
  <c r="TZR119" i="93"/>
  <c r="TZQ119" i="93"/>
  <c r="TZP119" i="93"/>
  <c r="TZO119" i="93"/>
  <c r="TZN119" i="93"/>
  <c r="TZM119" i="93"/>
  <c r="TZL119" i="93"/>
  <c r="TZK119" i="93"/>
  <c r="TZJ119" i="93"/>
  <c r="TZI119" i="93"/>
  <c r="TZH119" i="93"/>
  <c r="TZG119" i="93"/>
  <c r="TZF119" i="93"/>
  <c r="TZE119" i="93"/>
  <c r="TZD119" i="93"/>
  <c r="TZC119" i="93"/>
  <c r="TZB119" i="93"/>
  <c r="TZA119" i="93"/>
  <c r="TYZ119" i="93"/>
  <c r="TYY119" i="93"/>
  <c r="TYX119" i="93"/>
  <c r="TYW119" i="93"/>
  <c r="TYV119" i="93"/>
  <c r="TYU119" i="93"/>
  <c r="TYT119" i="93"/>
  <c r="TYS119" i="93"/>
  <c r="TYR119" i="93"/>
  <c r="TYQ119" i="93"/>
  <c r="TYP119" i="93"/>
  <c r="TYO119" i="93"/>
  <c r="TYN119" i="93"/>
  <c r="TYM119" i="93"/>
  <c r="TYL119" i="93"/>
  <c r="TYK119" i="93"/>
  <c r="TYJ119" i="93"/>
  <c r="TYI119" i="93"/>
  <c r="TYH119" i="93"/>
  <c r="TYG119" i="93"/>
  <c r="TYF119" i="93"/>
  <c r="TYE119" i="93"/>
  <c r="TYD119" i="93"/>
  <c r="TYC119" i="93"/>
  <c r="TYB119" i="93"/>
  <c r="TYA119" i="93"/>
  <c r="TXZ119" i="93"/>
  <c r="TXY119" i="93"/>
  <c r="TXX119" i="93"/>
  <c r="TXW119" i="93"/>
  <c r="TXV119" i="93"/>
  <c r="TXU119" i="93"/>
  <c r="TXT119" i="93"/>
  <c r="TXS119" i="93"/>
  <c r="TXR119" i="93"/>
  <c r="TXQ119" i="93"/>
  <c r="TXP119" i="93"/>
  <c r="TXO119" i="93"/>
  <c r="TXN119" i="93"/>
  <c r="TXM119" i="93"/>
  <c r="TXL119" i="93"/>
  <c r="TXK119" i="93"/>
  <c r="TXJ119" i="93"/>
  <c r="TXI119" i="93"/>
  <c r="TXH119" i="93"/>
  <c r="TXG119" i="93"/>
  <c r="TXF119" i="93"/>
  <c r="TXE119" i="93"/>
  <c r="TXD119" i="93"/>
  <c r="TXC119" i="93"/>
  <c r="TXB119" i="93"/>
  <c r="TXA119" i="93"/>
  <c r="TWZ119" i="93"/>
  <c r="TWY119" i="93"/>
  <c r="TWX119" i="93"/>
  <c r="TWW119" i="93"/>
  <c r="TWV119" i="93"/>
  <c r="TWU119" i="93"/>
  <c r="TWT119" i="93"/>
  <c r="TWS119" i="93"/>
  <c r="TWR119" i="93"/>
  <c r="TWQ119" i="93"/>
  <c r="TWP119" i="93"/>
  <c r="TWO119" i="93"/>
  <c r="TWN119" i="93"/>
  <c r="TWM119" i="93"/>
  <c r="TWL119" i="93"/>
  <c r="TWK119" i="93"/>
  <c r="TWJ119" i="93"/>
  <c r="TWI119" i="93"/>
  <c r="TWH119" i="93"/>
  <c r="TWG119" i="93"/>
  <c r="TWF119" i="93"/>
  <c r="TWE119" i="93"/>
  <c r="TWD119" i="93"/>
  <c r="TWC119" i="93"/>
  <c r="TWB119" i="93"/>
  <c r="TWA119" i="93"/>
  <c r="TVZ119" i="93"/>
  <c r="TVY119" i="93"/>
  <c r="TVX119" i="93"/>
  <c r="TVW119" i="93"/>
  <c r="TVV119" i="93"/>
  <c r="TVU119" i="93"/>
  <c r="TVT119" i="93"/>
  <c r="TVS119" i="93"/>
  <c r="TVR119" i="93"/>
  <c r="TVQ119" i="93"/>
  <c r="TVP119" i="93"/>
  <c r="TVO119" i="93"/>
  <c r="TVN119" i="93"/>
  <c r="TVM119" i="93"/>
  <c r="TVL119" i="93"/>
  <c r="TVK119" i="93"/>
  <c r="TVJ119" i="93"/>
  <c r="TVI119" i="93"/>
  <c r="TVH119" i="93"/>
  <c r="TVG119" i="93"/>
  <c r="TVF119" i="93"/>
  <c r="TVE119" i="93"/>
  <c r="TVD119" i="93"/>
  <c r="TVC119" i="93"/>
  <c r="TVB119" i="93"/>
  <c r="TVA119" i="93"/>
  <c r="TUZ119" i="93"/>
  <c r="TUY119" i="93"/>
  <c r="TUX119" i="93"/>
  <c r="TUW119" i="93"/>
  <c r="TUV119" i="93"/>
  <c r="TUU119" i="93"/>
  <c r="TUT119" i="93"/>
  <c r="TUS119" i="93"/>
  <c r="TUR119" i="93"/>
  <c r="TUQ119" i="93"/>
  <c r="TUP119" i="93"/>
  <c r="TUO119" i="93"/>
  <c r="TUN119" i="93"/>
  <c r="TUM119" i="93"/>
  <c r="TUL119" i="93"/>
  <c r="TUK119" i="93"/>
  <c r="TUJ119" i="93"/>
  <c r="TUI119" i="93"/>
  <c r="TUH119" i="93"/>
  <c r="TUG119" i="93"/>
  <c r="TUF119" i="93"/>
  <c r="TUE119" i="93"/>
  <c r="TUD119" i="93"/>
  <c r="TUC119" i="93"/>
  <c r="TUB119" i="93"/>
  <c r="TUA119" i="93"/>
  <c r="TTZ119" i="93"/>
  <c r="TTY119" i="93"/>
  <c r="TTX119" i="93"/>
  <c r="TTW119" i="93"/>
  <c r="TTV119" i="93"/>
  <c r="TTU119" i="93"/>
  <c r="TTT119" i="93"/>
  <c r="TTS119" i="93"/>
  <c r="TTR119" i="93"/>
  <c r="TTQ119" i="93"/>
  <c r="TTP119" i="93"/>
  <c r="TTO119" i="93"/>
  <c r="TTN119" i="93"/>
  <c r="TTM119" i="93"/>
  <c r="TTL119" i="93"/>
  <c r="TTK119" i="93"/>
  <c r="TTJ119" i="93"/>
  <c r="TTI119" i="93"/>
  <c r="TTH119" i="93"/>
  <c r="TTG119" i="93"/>
  <c r="TTF119" i="93"/>
  <c r="TTE119" i="93"/>
  <c r="TTD119" i="93"/>
  <c r="TTC119" i="93"/>
  <c r="TTB119" i="93"/>
  <c r="TTA119" i="93"/>
  <c r="TSZ119" i="93"/>
  <c r="TSY119" i="93"/>
  <c r="TSX119" i="93"/>
  <c r="TSW119" i="93"/>
  <c r="TSV119" i="93"/>
  <c r="TSU119" i="93"/>
  <c r="TST119" i="93"/>
  <c r="TSS119" i="93"/>
  <c r="TSR119" i="93"/>
  <c r="TSQ119" i="93"/>
  <c r="TSP119" i="93"/>
  <c r="TSO119" i="93"/>
  <c r="TSN119" i="93"/>
  <c r="TSM119" i="93"/>
  <c r="TSL119" i="93"/>
  <c r="TSK119" i="93"/>
  <c r="TSJ119" i="93"/>
  <c r="TSI119" i="93"/>
  <c r="TSH119" i="93"/>
  <c r="TSG119" i="93"/>
  <c r="TSF119" i="93"/>
  <c r="TSE119" i="93"/>
  <c r="TSD119" i="93"/>
  <c r="TSC119" i="93"/>
  <c r="TSB119" i="93"/>
  <c r="TSA119" i="93"/>
  <c r="TRZ119" i="93"/>
  <c r="TRY119" i="93"/>
  <c r="TRX119" i="93"/>
  <c r="TRW119" i="93"/>
  <c r="TRV119" i="93"/>
  <c r="TRU119" i="93"/>
  <c r="TRT119" i="93"/>
  <c r="TRS119" i="93"/>
  <c r="TRR119" i="93"/>
  <c r="TRQ119" i="93"/>
  <c r="TRP119" i="93"/>
  <c r="TRO119" i="93"/>
  <c r="TRN119" i="93"/>
  <c r="TRM119" i="93"/>
  <c r="TRL119" i="93"/>
  <c r="TRK119" i="93"/>
  <c r="TRJ119" i="93"/>
  <c r="TRI119" i="93"/>
  <c r="TRH119" i="93"/>
  <c r="TRG119" i="93"/>
  <c r="TRF119" i="93"/>
  <c r="TRE119" i="93"/>
  <c r="TRD119" i="93"/>
  <c r="TRC119" i="93"/>
  <c r="TRB119" i="93"/>
  <c r="TRA119" i="93"/>
  <c r="TQZ119" i="93"/>
  <c r="TQY119" i="93"/>
  <c r="TQX119" i="93"/>
  <c r="TQW119" i="93"/>
  <c r="TQV119" i="93"/>
  <c r="TQU119" i="93"/>
  <c r="TQT119" i="93"/>
  <c r="TQS119" i="93"/>
  <c r="TQR119" i="93"/>
  <c r="TQQ119" i="93"/>
  <c r="TQP119" i="93"/>
  <c r="TQO119" i="93"/>
  <c r="TQN119" i="93"/>
  <c r="TQM119" i="93"/>
  <c r="TQL119" i="93"/>
  <c r="TQK119" i="93"/>
  <c r="TQJ119" i="93"/>
  <c r="TQI119" i="93"/>
  <c r="TQH119" i="93"/>
  <c r="TQG119" i="93"/>
  <c r="TQF119" i="93"/>
  <c r="TQE119" i="93"/>
  <c r="TQD119" i="93"/>
  <c r="TQC119" i="93"/>
  <c r="TQB119" i="93"/>
  <c r="TQA119" i="93"/>
  <c r="TPZ119" i="93"/>
  <c r="TPY119" i="93"/>
  <c r="TPX119" i="93"/>
  <c r="TPW119" i="93"/>
  <c r="TPV119" i="93"/>
  <c r="TPU119" i="93"/>
  <c r="TPT119" i="93"/>
  <c r="TPS119" i="93"/>
  <c r="TPR119" i="93"/>
  <c r="TPQ119" i="93"/>
  <c r="TPP119" i="93"/>
  <c r="TPO119" i="93"/>
  <c r="TPN119" i="93"/>
  <c r="TPM119" i="93"/>
  <c r="TPL119" i="93"/>
  <c r="TPK119" i="93"/>
  <c r="TPJ119" i="93"/>
  <c r="TPI119" i="93"/>
  <c r="TPH119" i="93"/>
  <c r="TPG119" i="93"/>
  <c r="TPF119" i="93"/>
  <c r="TPE119" i="93"/>
  <c r="TPD119" i="93"/>
  <c r="TPC119" i="93"/>
  <c r="TPB119" i="93"/>
  <c r="TPA119" i="93"/>
  <c r="TOZ119" i="93"/>
  <c r="TOY119" i="93"/>
  <c r="TOX119" i="93"/>
  <c r="TOW119" i="93"/>
  <c r="TOV119" i="93"/>
  <c r="TOU119" i="93"/>
  <c r="TOT119" i="93"/>
  <c r="TOS119" i="93"/>
  <c r="TOR119" i="93"/>
  <c r="TOQ119" i="93"/>
  <c r="TOP119" i="93"/>
  <c r="TOO119" i="93"/>
  <c r="TON119" i="93"/>
  <c r="TOM119" i="93"/>
  <c r="TOL119" i="93"/>
  <c r="TOK119" i="93"/>
  <c r="TOJ119" i="93"/>
  <c r="TOI119" i="93"/>
  <c r="TOH119" i="93"/>
  <c r="TOG119" i="93"/>
  <c r="TOF119" i="93"/>
  <c r="TOE119" i="93"/>
  <c r="TOD119" i="93"/>
  <c r="TOC119" i="93"/>
  <c r="TOB119" i="93"/>
  <c r="TOA119" i="93"/>
  <c r="TNZ119" i="93"/>
  <c r="TNY119" i="93"/>
  <c r="TNX119" i="93"/>
  <c r="TNW119" i="93"/>
  <c r="TNV119" i="93"/>
  <c r="TNU119" i="93"/>
  <c r="TNT119" i="93"/>
  <c r="TNS119" i="93"/>
  <c r="TNR119" i="93"/>
  <c r="TNQ119" i="93"/>
  <c r="TNP119" i="93"/>
  <c r="TNO119" i="93"/>
  <c r="TNN119" i="93"/>
  <c r="TNM119" i="93"/>
  <c r="TNL119" i="93"/>
  <c r="TNK119" i="93"/>
  <c r="TNJ119" i="93"/>
  <c r="TNI119" i="93"/>
  <c r="TNH119" i="93"/>
  <c r="TNG119" i="93"/>
  <c r="TNF119" i="93"/>
  <c r="TNE119" i="93"/>
  <c r="TND119" i="93"/>
  <c r="TNC119" i="93"/>
  <c r="TNB119" i="93"/>
  <c r="TNA119" i="93"/>
  <c r="TMZ119" i="93"/>
  <c r="TMY119" i="93"/>
  <c r="TMX119" i="93"/>
  <c r="TMW119" i="93"/>
  <c r="TMV119" i="93"/>
  <c r="TMU119" i="93"/>
  <c r="TMT119" i="93"/>
  <c r="TMS119" i="93"/>
  <c r="TMR119" i="93"/>
  <c r="TMQ119" i="93"/>
  <c r="TMP119" i="93"/>
  <c r="TMO119" i="93"/>
  <c r="TMN119" i="93"/>
  <c r="TMM119" i="93"/>
  <c r="TML119" i="93"/>
  <c r="TMK119" i="93"/>
  <c r="TMJ119" i="93"/>
  <c r="TMI119" i="93"/>
  <c r="TMH119" i="93"/>
  <c r="TMG119" i="93"/>
  <c r="TMF119" i="93"/>
  <c r="TME119" i="93"/>
  <c r="TMD119" i="93"/>
  <c r="TMC119" i="93"/>
  <c r="TMB119" i="93"/>
  <c r="TMA119" i="93"/>
  <c r="TLZ119" i="93"/>
  <c r="TLY119" i="93"/>
  <c r="TLX119" i="93"/>
  <c r="TLW119" i="93"/>
  <c r="TLV119" i="93"/>
  <c r="TLU119" i="93"/>
  <c r="TLT119" i="93"/>
  <c r="TLS119" i="93"/>
  <c r="TLR119" i="93"/>
  <c r="TLQ119" i="93"/>
  <c r="TLP119" i="93"/>
  <c r="TLO119" i="93"/>
  <c r="TLN119" i="93"/>
  <c r="TLM119" i="93"/>
  <c r="TLL119" i="93"/>
  <c r="TLK119" i="93"/>
  <c r="TLJ119" i="93"/>
  <c r="TLI119" i="93"/>
  <c r="TLH119" i="93"/>
  <c r="TLG119" i="93"/>
  <c r="TLF119" i="93"/>
  <c r="TLE119" i="93"/>
  <c r="TLD119" i="93"/>
  <c r="TLC119" i="93"/>
  <c r="TLB119" i="93"/>
  <c r="TLA119" i="93"/>
  <c r="TKZ119" i="93"/>
  <c r="TKY119" i="93"/>
  <c r="TKX119" i="93"/>
  <c r="TKW119" i="93"/>
  <c r="TKV119" i="93"/>
  <c r="TKU119" i="93"/>
  <c r="TKT119" i="93"/>
  <c r="TKS119" i="93"/>
  <c r="TKR119" i="93"/>
  <c r="TKQ119" i="93"/>
  <c r="TKP119" i="93"/>
  <c r="TKO119" i="93"/>
  <c r="TKN119" i="93"/>
  <c r="TKM119" i="93"/>
  <c r="TKL119" i="93"/>
  <c r="TKK119" i="93"/>
  <c r="TKJ119" i="93"/>
  <c r="TKI119" i="93"/>
  <c r="TKH119" i="93"/>
  <c r="TKG119" i="93"/>
  <c r="TKF119" i="93"/>
  <c r="TKE119" i="93"/>
  <c r="TKD119" i="93"/>
  <c r="TKC119" i="93"/>
  <c r="TKB119" i="93"/>
  <c r="TKA119" i="93"/>
  <c r="TJZ119" i="93"/>
  <c r="TJY119" i="93"/>
  <c r="TJX119" i="93"/>
  <c r="TJW119" i="93"/>
  <c r="TJV119" i="93"/>
  <c r="TJU119" i="93"/>
  <c r="TJT119" i="93"/>
  <c r="TJS119" i="93"/>
  <c r="TJR119" i="93"/>
  <c r="TJQ119" i="93"/>
  <c r="TJP119" i="93"/>
  <c r="TJO119" i="93"/>
  <c r="TJN119" i="93"/>
  <c r="TJM119" i="93"/>
  <c r="TJL119" i="93"/>
  <c r="TJK119" i="93"/>
  <c r="TJJ119" i="93"/>
  <c r="TJI119" i="93"/>
  <c r="TJH119" i="93"/>
  <c r="TJG119" i="93"/>
  <c r="TJF119" i="93"/>
  <c r="TJE119" i="93"/>
  <c r="TJD119" i="93"/>
  <c r="TJC119" i="93"/>
  <c r="TJB119" i="93"/>
  <c r="TJA119" i="93"/>
  <c r="TIZ119" i="93"/>
  <c r="TIY119" i="93"/>
  <c r="TIX119" i="93"/>
  <c r="TIW119" i="93"/>
  <c r="TIV119" i="93"/>
  <c r="TIU119" i="93"/>
  <c r="TIT119" i="93"/>
  <c r="TIS119" i="93"/>
  <c r="TIR119" i="93"/>
  <c r="TIQ119" i="93"/>
  <c r="TIP119" i="93"/>
  <c r="TIO119" i="93"/>
  <c r="TIN119" i="93"/>
  <c r="TIM119" i="93"/>
  <c r="TIL119" i="93"/>
  <c r="TIK119" i="93"/>
  <c r="TIJ119" i="93"/>
  <c r="TII119" i="93"/>
  <c r="TIH119" i="93"/>
  <c r="TIG119" i="93"/>
  <c r="TIF119" i="93"/>
  <c r="TIE119" i="93"/>
  <c r="TID119" i="93"/>
  <c r="TIC119" i="93"/>
  <c r="TIB119" i="93"/>
  <c r="TIA119" i="93"/>
  <c r="THZ119" i="93"/>
  <c r="THY119" i="93"/>
  <c r="THX119" i="93"/>
  <c r="THW119" i="93"/>
  <c r="THV119" i="93"/>
  <c r="THU119" i="93"/>
  <c r="THT119" i="93"/>
  <c r="THS119" i="93"/>
  <c r="THR119" i="93"/>
  <c r="THQ119" i="93"/>
  <c r="THP119" i="93"/>
  <c r="THO119" i="93"/>
  <c r="THN119" i="93"/>
  <c r="THM119" i="93"/>
  <c r="THL119" i="93"/>
  <c r="THK119" i="93"/>
  <c r="THJ119" i="93"/>
  <c r="THI119" i="93"/>
  <c r="THH119" i="93"/>
  <c r="THG119" i="93"/>
  <c r="THF119" i="93"/>
  <c r="THE119" i="93"/>
  <c r="THD119" i="93"/>
  <c r="THC119" i="93"/>
  <c r="THB119" i="93"/>
  <c r="THA119" i="93"/>
  <c r="TGZ119" i="93"/>
  <c r="TGY119" i="93"/>
  <c r="TGX119" i="93"/>
  <c r="TGW119" i="93"/>
  <c r="TGV119" i="93"/>
  <c r="TGU119" i="93"/>
  <c r="TGT119" i="93"/>
  <c r="TGS119" i="93"/>
  <c r="TGR119" i="93"/>
  <c r="TGQ119" i="93"/>
  <c r="TGP119" i="93"/>
  <c r="TGO119" i="93"/>
  <c r="TGN119" i="93"/>
  <c r="TGM119" i="93"/>
  <c r="TGL119" i="93"/>
  <c r="TGK119" i="93"/>
  <c r="TGJ119" i="93"/>
  <c r="TGI119" i="93"/>
  <c r="TGH119" i="93"/>
  <c r="TGG119" i="93"/>
  <c r="TGF119" i="93"/>
  <c r="TGE119" i="93"/>
  <c r="TGD119" i="93"/>
  <c r="TGC119" i="93"/>
  <c r="TGB119" i="93"/>
  <c r="TGA119" i="93"/>
  <c r="TFZ119" i="93"/>
  <c r="TFY119" i="93"/>
  <c r="TFX119" i="93"/>
  <c r="TFW119" i="93"/>
  <c r="TFV119" i="93"/>
  <c r="TFU119" i="93"/>
  <c r="TFT119" i="93"/>
  <c r="TFS119" i="93"/>
  <c r="TFR119" i="93"/>
  <c r="TFQ119" i="93"/>
  <c r="TFP119" i="93"/>
  <c r="TFO119" i="93"/>
  <c r="TFN119" i="93"/>
  <c r="TFM119" i="93"/>
  <c r="TFL119" i="93"/>
  <c r="TFK119" i="93"/>
  <c r="TFJ119" i="93"/>
  <c r="TFI119" i="93"/>
  <c r="TFH119" i="93"/>
  <c r="TFG119" i="93"/>
  <c r="TFF119" i="93"/>
  <c r="TFE119" i="93"/>
  <c r="TFD119" i="93"/>
  <c r="TFC119" i="93"/>
  <c r="TFB119" i="93"/>
  <c r="TFA119" i="93"/>
  <c r="TEZ119" i="93"/>
  <c r="TEY119" i="93"/>
  <c r="TEX119" i="93"/>
  <c r="TEW119" i="93"/>
  <c r="TEV119" i="93"/>
  <c r="TEU119" i="93"/>
  <c r="TET119" i="93"/>
  <c r="TES119" i="93"/>
  <c r="TER119" i="93"/>
  <c r="TEQ119" i="93"/>
  <c r="TEP119" i="93"/>
  <c r="TEO119" i="93"/>
  <c r="TEN119" i="93"/>
  <c r="TEM119" i="93"/>
  <c r="TEL119" i="93"/>
  <c r="TEK119" i="93"/>
  <c r="TEJ119" i="93"/>
  <c r="TEI119" i="93"/>
  <c r="TEH119" i="93"/>
  <c r="TEG119" i="93"/>
  <c r="TEF119" i="93"/>
  <c r="TEE119" i="93"/>
  <c r="TED119" i="93"/>
  <c r="TEC119" i="93"/>
  <c r="TEB119" i="93"/>
  <c r="TEA119" i="93"/>
  <c r="TDZ119" i="93"/>
  <c r="TDY119" i="93"/>
  <c r="TDX119" i="93"/>
  <c r="TDW119" i="93"/>
  <c r="TDV119" i="93"/>
  <c r="TDU119" i="93"/>
  <c r="TDT119" i="93"/>
  <c r="TDS119" i="93"/>
  <c r="TDR119" i="93"/>
  <c r="TDQ119" i="93"/>
  <c r="TDP119" i="93"/>
  <c r="TDO119" i="93"/>
  <c r="TDN119" i="93"/>
  <c r="TDM119" i="93"/>
  <c r="TDL119" i="93"/>
  <c r="TDK119" i="93"/>
  <c r="TDJ119" i="93"/>
  <c r="TDI119" i="93"/>
  <c r="TDH119" i="93"/>
  <c r="TDG119" i="93"/>
  <c r="TDF119" i="93"/>
  <c r="TDE119" i="93"/>
  <c r="TDD119" i="93"/>
  <c r="TDC119" i="93"/>
  <c r="TDB119" i="93"/>
  <c r="TDA119" i="93"/>
  <c r="TCZ119" i="93"/>
  <c r="TCY119" i="93"/>
  <c r="TCX119" i="93"/>
  <c r="TCW119" i="93"/>
  <c r="TCV119" i="93"/>
  <c r="TCU119" i="93"/>
  <c r="TCT119" i="93"/>
  <c r="TCS119" i="93"/>
  <c r="TCR119" i="93"/>
  <c r="TCQ119" i="93"/>
  <c r="TCP119" i="93"/>
  <c r="TCO119" i="93"/>
  <c r="TCN119" i="93"/>
  <c r="TCM119" i="93"/>
  <c r="TCL119" i="93"/>
  <c r="TCK119" i="93"/>
  <c r="TCJ119" i="93"/>
  <c r="TCI119" i="93"/>
  <c r="TCH119" i="93"/>
  <c r="TCG119" i="93"/>
  <c r="TCF119" i="93"/>
  <c r="TCE119" i="93"/>
  <c r="TCD119" i="93"/>
  <c r="TCC119" i="93"/>
  <c r="TCB119" i="93"/>
  <c r="TCA119" i="93"/>
  <c r="TBZ119" i="93"/>
  <c r="TBY119" i="93"/>
  <c r="TBX119" i="93"/>
  <c r="TBW119" i="93"/>
  <c r="TBV119" i="93"/>
  <c r="TBU119" i="93"/>
  <c r="TBT119" i="93"/>
  <c r="TBS119" i="93"/>
  <c r="TBR119" i="93"/>
  <c r="TBQ119" i="93"/>
  <c r="TBP119" i="93"/>
  <c r="TBO119" i="93"/>
  <c r="TBN119" i="93"/>
  <c r="TBM119" i="93"/>
  <c r="TBL119" i="93"/>
  <c r="TBK119" i="93"/>
  <c r="TBJ119" i="93"/>
  <c r="TBI119" i="93"/>
  <c r="TBH119" i="93"/>
  <c r="TBG119" i="93"/>
  <c r="TBF119" i="93"/>
  <c r="TBE119" i="93"/>
  <c r="TBD119" i="93"/>
  <c r="TBC119" i="93"/>
  <c r="TBB119" i="93"/>
  <c r="TBA119" i="93"/>
  <c r="TAZ119" i="93"/>
  <c r="TAY119" i="93"/>
  <c r="TAX119" i="93"/>
  <c r="TAW119" i="93"/>
  <c r="TAV119" i="93"/>
  <c r="TAU119" i="93"/>
  <c r="TAT119" i="93"/>
  <c r="TAS119" i="93"/>
  <c r="TAR119" i="93"/>
  <c r="TAQ119" i="93"/>
  <c r="TAP119" i="93"/>
  <c r="TAO119" i="93"/>
  <c r="TAN119" i="93"/>
  <c r="TAM119" i="93"/>
  <c r="TAL119" i="93"/>
  <c r="TAK119" i="93"/>
  <c r="TAJ119" i="93"/>
  <c r="TAI119" i="93"/>
  <c r="TAH119" i="93"/>
  <c r="TAG119" i="93"/>
  <c r="TAF119" i="93"/>
  <c r="TAE119" i="93"/>
  <c r="TAD119" i="93"/>
  <c r="TAC119" i="93"/>
  <c r="TAB119" i="93"/>
  <c r="TAA119" i="93"/>
  <c r="SZZ119" i="93"/>
  <c r="SZY119" i="93"/>
  <c r="SZX119" i="93"/>
  <c r="SZW119" i="93"/>
  <c r="SZV119" i="93"/>
  <c r="SZU119" i="93"/>
  <c r="SZT119" i="93"/>
  <c r="SZS119" i="93"/>
  <c r="SZR119" i="93"/>
  <c r="SZQ119" i="93"/>
  <c r="SZP119" i="93"/>
  <c r="SZO119" i="93"/>
  <c r="SZN119" i="93"/>
  <c r="SZM119" i="93"/>
  <c r="SZL119" i="93"/>
  <c r="SZK119" i="93"/>
  <c r="SZJ119" i="93"/>
  <c r="SZI119" i="93"/>
  <c r="SZH119" i="93"/>
  <c r="SZG119" i="93"/>
  <c r="SZF119" i="93"/>
  <c r="SZE119" i="93"/>
  <c r="SZD119" i="93"/>
  <c r="SZC119" i="93"/>
  <c r="SZB119" i="93"/>
  <c r="SZA119" i="93"/>
  <c r="SYZ119" i="93"/>
  <c r="SYY119" i="93"/>
  <c r="SYX119" i="93"/>
  <c r="SYW119" i="93"/>
  <c r="SYV119" i="93"/>
  <c r="SYU119" i="93"/>
  <c r="SYT119" i="93"/>
  <c r="SYS119" i="93"/>
  <c r="SYR119" i="93"/>
  <c r="SYQ119" i="93"/>
  <c r="SYP119" i="93"/>
  <c r="SYO119" i="93"/>
  <c r="SYN119" i="93"/>
  <c r="SYM119" i="93"/>
  <c r="SYL119" i="93"/>
  <c r="SYK119" i="93"/>
  <c r="SYJ119" i="93"/>
  <c r="SYI119" i="93"/>
  <c r="SYH119" i="93"/>
  <c r="SYG119" i="93"/>
  <c r="SYF119" i="93"/>
  <c r="SYE119" i="93"/>
  <c r="SYD119" i="93"/>
  <c r="SYC119" i="93"/>
  <c r="SYB119" i="93"/>
  <c r="SYA119" i="93"/>
  <c r="SXZ119" i="93"/>
  <c r="SXY119" i="93"/>
  <c r="SXX119" i="93"/>
  <c r="SXW119" i="93"/>
  <c r="SXV119" i="93"/>
  <c r="SXU119" i="93"/>
  <c r="SXT119" i="93"/>
  <c r="SXS119" i="93"/>
  <c r="SXR119" i="93"/>
  <c r="SXQ119" i="93"/>
  <c r="SXP119" i="93"/>
  <c r="SXO119" i="93"/>
  <c r="SXN119" i="93"/>
  <c r="SXM119" i="93"/>
  <c r="SXL119" i="93"/>
  <c r="SXK119" i="93"/>
  <c r="SXJ119" i="93"/>
  <c r="SXI119" i="93"/>
  <c r="SXH119" i="93"/>
  <c r="SXG119" i="93"/>
  <c r="SXF119" i="93"/>
  <c r="SXE119" i="93"/>
  <c r="SXD119" i="93"/>
  <c r="SXC119" i="93"/>
  <c r="SXB119" i="93"/>
  <c r="SXA119" i="93"/>
  <c r="SWZ119" i="93"/>
  <c r="SWY119" i="93"/>
  <c r="SWX119" i="93"/>
  <c r="SWW119" i="93"/>
  <c r="SWV119" i="93"/>
  <c r="SWU119" i="93"/>
  <c r="SWT119" i="93"/>
  <c r="SWS119" i="93"/>
  <c r="SWR119" i="93"/>
  <c r="SWQ119" i="93"/>
  <c r="SWP119" i="93"/>
  <c r="SWO119" i="93"/>
  <c r="SWN119" i="93"/>
  <c r="SWM119" i="93"/>
  <c r="SWL119" i="93"/>
  <c r="SWK119" i="93"/>
  <c r="SWJ119" i="93"/>
  <c r="SWI119" i="93"/>
  <c r="SWH119" i="93"/>
  <c r="SWG119" i="93"/>
  <c r="SWF119" i="93"/>
  <c r="SWE119" i="93"/>
  <c r="SWD119" i="93"/>
  <c r="SWC119" i="93"/>
  <c r="SWB119" i="93"/>
  <c r="SWA119" i="93"/>
  <c r="SVZ119" i="93"/>
  <c r="SVY119" i="93"/>
  <c r="SVX119" i="93"/>
  <c r="SVW119" i="93"/>
  <c r="SVV119" i="93"/>
  <c r="SVU119" i="93"/>
  <c r="SVT119" i="93"/>
  <c r="SVS119" i="93"/>
  <c r="SVR119" i="93"/>
  <c r="SVQ119" i="93"/>
  <c r="SVP119" i="93"/>
  <c r="SVO119" i="93"/>
  <c r="SVN119" i="93"/>
  <c r="SVM119" i="93"/>
  <c r="SVL119" i="93"/>
  <c r="SVK119" i="93"/>
  <c r="SVJ119" i="93"/>
  <c r="SVI119" i="93"/>
  <c r="SVH119" i="93"/>
  <c r="SVG119" i="93"/>
  <c r="SVF119" i="93"/>
  <c r="SVE119" i="93"/>
  <c r="SVD119" i="93"/>
  <c r="SVC119" i="93"/>
  <c r="SVB119" i="93"/>
  <c r="SVA119" i="93"/>
  <c r="SUZ119" i="93"/>
  <c r="SUY119" i="93"/>
  <c r="SUX119" i="93"/>
  <c r="SUW119" i="93"/>
  <c r="SUV119" i="93"/>
  <c r="SUU119" i="93"/>
  <c r="SUT119" i="93"/>
  <c r="SUS119" i="93"/>
  <c r="SUR119" i="93"/>
  <c r="SUQ119" i="93"/>
  <c r="SUP119" i="93"/>
  <c r="SUO119" i="93"/>
  <c r="SUN119" i="93"/>
  <c r="SUM119" i="93"/>
  <c r="SUL119" i="93"/>
  <c r="SUK119" i="93"/>
  <c r="SUJ119" i="93"/>
  <c r="SUI119" i="93"/>
  <c r="SUH119" i="93"/>
  <c r="SUG119" i="93"/>
  <c r="SUF119" i="93"/>
  <c r="SUE119" i="93"/>
  <c r="SUD119" i="93"/>
  <c r="SUC119" i="93"/>
  <c r="SUB119" i="93"/>
  <c r="SUA119" i="93"/>
  <c r="STZ119" i="93"/>
  <c r="STY119" i="93"/>
  <c r="STX119" i="93"/>
  <c r="STW119" i="93"/>
  <c r="STV119" i="93"/>
  <c r="STU119" i="93"/>
  <c r="STT119" i="93"/>
  <c r="STS119" i="93"/>
  <c r="STR119" i="93"/>
  <c r="STQ119" i="93"/>
  <c r="STP119" i="93"/>
  <c r="STO119" i="93"/>
  <c r="STN119" i="93"/>
  <c r="STM119" i="93"/>
  <c r="STL119" i="93"/>
  <c r="STK119" i="93"/>
  <c r="STJ119" i="93"/>
  <c r="STI119" i="93"/>
  <c r="STH119" i="93"/>
  <c r="STG119" i="93"/>
  <c r="STF119" i="93"/>
  <c r="STE119" i="93"/>
  <c r="STD119" i="93"/>
  <c r="STC119" i="93"/>
  <c r="STB119" i="93"/>
  <c r="STA119" i="93"/>
  <c r="SSZ119" i="93"/>
  <c r="SSY119" i="93"/>
  <c r="SSX119" i="93"/>
  <c r="SSW119" i="93"/>
  <c r="SSV119" i="93"/>
  <c r="SSU119" i="93"/>
  <c r="SST119" i="93"/>
  <c r="SSS119" i="93"/>
  <c r="SSR119" i="93"/>
  <c r="SSQ119" i="93"/>
  <c r="SSP119" i="93"/>
  <c r="SSO119" i="93"/>
  <c r="SSN119" i="93"/>
  <c r="SSM119" i="93"/>
  <c r="SSL119" i="93"/>
  <c r="SSK119" i="93"/>
  <c r="SSJ119" i="93"/>
  <c r="SSI119" i="93"/>
  <c r="SSH119" i="93"/>
  <c r="SSG119" i="93"/>
  <c r="SSF119" i="93"/>
  <c r="SSE119" i="93"/>
  <c r="SSD119" i="93"/>
  <c r="SSC119" i="93"/>
  <c r="SSB119" i="93"/>
  <c r="SSA119" i="93"/>
  <c r="SRZ119" i="93"/>
  <c r="SRY119" i="93"/>
  <c r="SRX119" i="93"/>
  <c r="SRW119" i="93"/>
  <c r="SRV119" i="93"/>
  <c r="SRU119" i="93"/>
  <c r="SRT119" i="93"/>
  <c r="SRS119" i="93"/>
  <c r="SRR119" i="93"/>
  <c r="SRQ119" i="93"/>
  <c r="SRP119" i="93"/>
  <c r="SRO119" i="93"/>
  <c r="SRN119" i="93"/>
  <c r="SRM119" i="93"/>
  <c r="SRL119" i="93"/>
  <c r="SRK119" i="93"/>
  <c r="SRJ119" i="93"/>
  <c r="SRI119" i="93"/>
  <c r="SRH119" i="93"/>
  <c r="SRG119" i="93"/>
  <c r="SRF119" i="93"/>
  <c r="SRE119" i="93"/>
  <c r="SRD119" i="93"/>
  <c r="SRC119" i="93"/>
  <c r="SRB119" i="93"/>
  <c r="SRA119" i="93"/>
  <c r="SQZ119" i="93"/>
  <c r="SQY119" i="93"/>
  <c r="SQX119" i="93"/>
  <c r="SQW119" i="93"/>
  <c r="SQV119" i="93"/>
  <c r="SQU119" i="93"/>
  <c r="SQT119" i="93"/>
  <c r="SQS119" i="93"/>
  <c r="SQR119" i="93"/>
  <c r="SQQ119" i="93"/>
  <c r="SQP119" i="93"/>
  <c r="SQO119" i="93"/>
  <c r="SQN119" i="93"/>
  <c r="SQM119" i="93"/>
  <c r="SQL119" i="93"/>
  <c r="SQK119" i="93"/>
  <c r="SQJ119" i="93"/>
  <c r="SQI119" i="93"/>
  <c r="SQH119" i="93"/>
  <c r="SQG119" i="93"/>
  <c r="SQF119" i="93"/>
  <c r="SQE119" i="93"/>
  <c r="SQD119" i="93"/>
  <c r="SQC119" i="93"/>
  <c r="SQB119" i="93"/>
  <c r="SQA119" i="93"/>
  <c r="SPZ119" i="93"/>
  <c r="SPY119" i="93"/>
  <c r="SPX119" i="93"/>
  <c r="SPW119" i="93"/>
  <c r="SPV119" i="93"/>
  <c r="SPU119" i="93"/>
  <c r="SPT119" i="93"/>
  <c r="SPS119" i="93"/>
  <c r="SPR119" i="93"/>
  <c r="SPQ119" i="93"/>
  <c r="SPP119" i="93"/>
  <c r="SPO119" i="93"/>
  <c r="SPN119" i="93"/>
  <c r="SPM119" i="93"/>
  <c r="SPL119" i="93"/>
  <c r="SPK119" i="93"/>
  <c r="SPJ119" i="93"/>
  <c r="SPI119" i="93"/>
  <c r="SPH119" i="93"/>
  <c r="SPG119" i="93"/>
  <c r="SPF119" i="93"/>
  <c r="SPE119" i="93"/>
  <c r="SPD119" i="93"/>
  <c r="SPC119" i="93"/>
  <c r="SPB119" i="93"/>
  <c r="SPA119" i="93"/>
  <c r="SOZ119" i="93"/>
  <c r="SOY119" i="93"/>
  <c r="SOX119" i="93"/>
  <c r="SOW119" i="93"/>
  <c r="SOV119" i="93"/>
  <c r="SOU119" i="93"/>
  <c r="SOT119" i="93"/>
  <c r="SOS119" i="93"/>
  <c r="SOR119" i="93"/>
  <c r="SOQ119" i="93"/>
  <c r="SOP119" i="93"/>
  <c r="SOO119" i="93"/>
  <c r="SON119" i="93"/>
  <c r="SOM119" i="93"/>
  <c r="SOL119" i="93"/>
  <c r="SOK119" i="93"/>
  <c r="SOJ119" i="93"/>
  <c r="SOI119" i="93"/>
  <c r="SOH119" i="93"/>
  <c r="SOG119" i="93"/>
  <c r="SOF119" i="93"/>
  <c r="SOE119" i="93"/>
  <c r="SOD119" i="93"/>
  <c r="SOC119" i="93"/>
  <c r="SOB119" i="93"/>
  <c r="SOA119" i="93"/>
  <c r="SNZ119" i="93"/>
  <c r="SNY119" i="93"/>
  <c r="SNX119" i="93"/>
  <c r="SNW119" i="93"/>
  <c r="SNV119" i="93"/>
  <c r="SNU119" i="93"/>
  <c r="SNT119" i="93"/>
  <c r="SNS119" i="93"/>
  <c r="SNR119" i="93"/>
  <c r="SNQ119" i="93"/>
  <c r="SNP119" i="93"/>
  <c r="SNO119" i="93"/>
  <c r="SNN119" i="93"/>
  <c r="SNM119" i="93"/>
  <c r="SNL119" i="93"/>
  <c r="SNK119" i="93"/>
  <c r="SNJ119" i="93"/>
  <c r="SNI119" i="93"/>
  <c r="SNH119" i="93"/>
  <c r="SNG119" i="93"/>
  <c r="SNF119" i="93"/>
  <c r="SNE119" i="93"/>
  <c r="SND119" i="93"/>
  <c r="SNC119" i="93"/>
  <c r="SNB119" i="93"/>
  <c r="SNA119" i="93"/>
  <c r="SMZ119" i="93"/>
  <c r="SMY119" i="93"/>
  <c r="SMX119" i="93"/>
  <c r="SMW119" i="93"/>
  <c r="SMV119" i="93"/>
  <c r="SMU119" i="93"/>
  <c r="SMT119" i="93"/>
  <c r="SMS119" i="93"/>
  <c r="SMR119" i="93"/>
  <c r="SMQ119" i="93"/>
  <c r="SMP119" i="93"/>
  <c r="SMO119" i="93"/>
  <c r="SMN119" i="93"/>
  <c r="SMM119" i="93"/>
  <c r="SML119" i="93"/>
  <c r="SMK119" i="93"/>
  <c r="SMJ119" i="93"/>
  <c r="SMI119" i="93"/>
  <c r="SMH119" i="93"/>
  <c r="SMG119" i="93"/>
  <c r="SMF119" i="93"/>
  <c r="SME119" i="93"/>
  <c r="SMD119" i="93"/>
  <c r="SMC119" i="93"/>
  <c r="SMB119" i="93"/>
  <c r="SMA119" i="93"/>
  <c r="SLZ119" i="93"/>
  <c r="SLY119" i="93"/>
  <c r="SLX119" i="93"/>
  <c r="SLW119" i="93"/>
  <c r="SLV119" i="93"/>
  <c r="SLU119" i="93"/>
  <c r="SLT119" i="93"/>
  <c r="SLS119" i="93"/>
  <c r="SLR119" i="93"/>
  <c r="SLQ119" i="93"/>
  <c r="SLP119" i="93"/>
  <c r="SLO119" i="93"/>
  <c r="SLN119" i="93"/>
  <c r="SLM119" i="93"/>
  <c r="SLL119" i="93"/>
  <c r="SLK119" i="93"/>
  <c r="SLJ119" i="93"/>
  <c r="SLI119" i="93"/>
  <c r="SLH119" i="93"/>
  <c r="SLG119" i="93"/>
  <c r="SLF119" i="93"/>
  <c r="SLE119" i="93"/>
  <c r="SLD119" i="93"/>
  <c r="SLC119" i="93"/>
  <c r="SLB119" i="93"/>
  <c r="SLA119" i="93"/>
  <c r="SKZ119" i="93"/>
  <c r="SKY119" i="93"/>
  <c r="SKX119" i="93"/>
  <c r="SKW119" i="93"/>
  <c r="SKV119" i="93"/>
  <c r="SKU119" i="93"/>
  <c r="SKT119" i="93"/>
  <c r="SKS119" i="93"/>
  <c r="SKR119" i="93"/>
  <c r="SKQ119" i="93"/>
  <c r="SKP119" i="93"/>
  <c r="SKO119" i="93"/>
  <c r="SKN119" i="93"/>
  <c r="SKM119" i="93"/>
  <c r="SKL119" i="93"/>
  <c r="SKK119" i="93"/>
  <c r="SKJ119" i="93"/>
  <c r="SKI119" i="93"/>
  <c r="SKH119" i="93"/>
  <c r="SKG119" i="93"/>
  <c r="SKF119" i="93"/>
  <c r="SKE119" i="93"/>
  <c r="SKD119" i="93"/>
  <c r="SKC119" i="93"/>
  <c r="SKB119" i="93"/>
  <c r="SKA119" i="93"/>
  <c r="SJZ119" i="93"/>
  <c r="SJY119" i="93"/>
  <c r="SJX119" i="93"/>
  <c r="SJW119" i="93"/>
  <c r="SJV119" i="93"/>
  <c r="SJU119" i="93"/>
  <c r="SJT119" i="93"/>
  <c r="SJS119" i="93"/>
  <c r="SJR119" i="93"/>
  <c r="SJQ119" i="93"/>
  <c r="SJP119" i="93"/>
  <c r="SJO119" i="93"/>
  <c r="SJN119" i="93"/>
  <c r="SJM119" i="93"/>
  <c r="SJL119" i="93"/>
  <c r="SJK119" i="93"/>
  <c r="SJJ119" i="93"/>
  <c r="SJI119" i="93"/>
  <c r="SJH119" i="93"/>
  <c r="SJG119" i="93"/>
  <c r="SJF119" i="93"/>
  <c r="SJE119" i="93"/>
  <c r="SJD119" i="93"/>
  <c r="SJC119" i="93"/>
  <c r="SJB119" i="93"/>
  <c r="SJA119" i="93"/>
  <c r="SIZ119" i="93"/>
  <c r="SIY119" i="93"/>
  <c r="SIX119" i="93"/>
  <c r="SIW119" i="93"/>
  <c r="SIV119" i="93"/>
  <c r="SIU119" i="93"/>
  <c r="SIT119" i="93"/>
  <c r="SIS119" i="93"/>
  <c r="SIR119" i="93"/>
  <c r="SIQ119" i="93"/>
  <c r="SIP119" i="93"/>
  <c r="SIO119" i="93"/>
  <c r="SIN119" i="93"/>
  <c r="SIM119" i="93"/>
  <c r="SIL119" i="93"/>
  <c r="SIK119" i="93"/>
  <c r="SIJ119" i="93"/>
  <c r="SII119" i="93"/>
  <c r="SIH119" i="93"/>
  <c r="SIG119" i="93"/>
  <c r="SIF119" i="93"/>
  <c r="SIE119" i="93"/>
  <c r="SID119" i="93"/>
  <c r="SIC119" i="93"/>
  <c r="SIB119" i="93"/>
  <c r="SIA119" i="93"/>
  <c r="SHZ119" i="93"/>
  <c r="SHY119" i="93"/>
  <c r="SHX119" i="93"/>
  <c r="SHW119" i="93"/>
  <c r="SHV119" i="93"/>
  <c r="SHU119" i="93"/>
  <c r="SHT119" i="93"/>
  <c r="SHS119" i="93"/>
  <c r="SHR119" i="93"/>
  <c r="SHQ119" i="93"/>
  <c r="SHP119" i="93"/>
  <c r="SHO119" i="93"/>
  <c r="SHN119" i="93"/>
  <c r="SHM119" i="93"/>
  <c r="SHL119" i="93"/>
  <c r="SHK119" i="93"/>
  <c r="SHJ119" i="93"/>
  <c r="SHI119" i="93"/>
  <c r="SHH119" i="93"/>
  <c r="SHG119" i="93"/>
  <c r="SHF119" i="93"/>
  <c r="SHE119" i="93"/>
  <c r="SHD119" i="93"/>
  <c r="SHC119" i="93"/>
  <c r="SHB119" i="93"/>
  <c r="SHA119" i="93"/>
  <c r="SGZ119" i="93"/>
  <c r="SGY119" i="93"/>
  <c r="SGX119" i="93"/>
  <c r="SGW119" i="93"/>
  <c r="SGV119" i="93"/>
  <c r="SGU119" i="93"/>
  <c r="SGT119" i="93"/>
  <c r="SGS119" i="93"/>
  <c r="SGR119" i="93"/>
  <c r="SGQ119" i="93"/>
  <c r="SGP119" i="93"/>
  <c r="SGO119" i="93"/>
  <c r="SGN119" i="93"/>
  <c r="SGM119" i="93"/>
  <c r="SGL119" i="93"/>
  <c r="SGK119" i="93"/>
  <c r="SGJ119" i="93"/>
  <c r="SGI119" i="93"/>
  <c r="SGH119" i="93"/>
  <c r="SGG119" i="93"/>
  <c r="SGF119" i="93"/>
  <c r="SGE119" i="93"/>
  <c r="SGD119" i="93"/>
  <c r="SGC119" i="93"/>
  <c r="SGB119" i="93"/>
  <c r="SGA119" i="93"/>
  <c r="SFZ119" i="93"/>
  <c r="SFY119" i="93"/>
  <c r="SFX119" i="93"/>
  <c r="SFW119" i="93"/>
  <c r="SFV119" i="93"/>
  <c r="SFU119" i="93"/>
  <c r="SFT119" i="93"/>
  <c r="SFS119" i="93"/>
  <c r="SFR119" i="93"/>
  <c r="SFQ119" i="93"/>
  <c r="SFP119" i="93"/>
  <c r="SFO119" i="93"/>
  <c r="SFN119" i="93"/>
  <c r="SFM119" i="93"/>
  <c r="SFL119" i="93"/>
  <c r="SFK119" i="93"/>
  <c r="SFJ119" i="93"/>
  <c r="SFI119" i="93"/>
  <c r="SFH119" i="93"/>
  <c r="SFG119" i="93"/>
  <c r="SFF119" i="93"/>
  <c r="SFE119" i="93"/>
  <c r="SFD119" i="93"/>
  <c r="SFC119" i="93"/>
  <c r="SFB119" i="93"/>
  <c r="SFA119" i="93"/>
  <c r="SEZ119" i="93"/>
  <c r="SEY119" i="93"/>
  <c r="SEX119" i="93"/>
  <c r="SEW119" i="93"/>
  <c r="SEV119" i="93"/>
  <c r="SEU119" i="93"/>
  <c r="SET119" i="93"/>
  <c r="SES119" i="93"/>
  <c r="SER119" i="93"/>
  <c r="SEQ119" i="93"/>
  <c r="SEP119" i="93"/>
  <c r="SEO119" i="93"/>
  <c r="SEN119" i="93"/>
  <c r="SEM119" i="93"/>
  <c r="SEL119" i="93"/>
  <c r="SEK119" i="93"/>
  <c r="SEJ119" i="93"/>
  <c r="SEI119" i="93"/>
  <c r="SEH119" i="93"/>
  <c r="SEG119" i="93"/>
  <c r="SEF119" i="93"/>
  <c r="SEE119" i="93"/>
  <c r="SED119" i="93"/>
  <c r="SEC119" i="93"/>
  <c r="SEB119" i="93"/>
  <c r="SEA119" i="93"/>
  <c r="SDZ119" i="93"/>
  <c r="SDY119" i="93"/>
  <c r="SDX119" i="93"/>
  <c r="SDW119" i="93"/>
  <c r="SDV119" i="93"/>
  <c r="SDU119" i="93"/>
  <c r="SDT119" i="93"/>
  <c r="SDS119" i="93"/>
  <c r="SDR119" i="93"/>
  <c r="SDQ119" i="93"/>
  <c r="SDP119" i="93"/>
  <c r="SDO119" i="93"/>
  <c r="SDN119" i="93"/>
  <c r="SDM119" i="93"/>
  <c r="SDL119" i="93"/>
  <c r="SDK119" i="93"/>
  <c r="SDJ119" i="93"/>
  <c r="SDI119" i="93"/>
  <c r="SDH119" i="93"/>
  <c r="SDG119" i="93"/>
  <c r="SDF119" i="93"/>
  <c r="SDE119" i="93"/>
  <c r="SDD119" i="93"/>
  <c r="SDC119" i="93"/>
  <c r="SDB119" i="93"/>
  <c r="SDA119" i="93"/>
  <c r="SCZ119" i="93"/>
  <c r="SCY119" i="93"/>
  <c r="SCX119" i="93"/>
  <c r="SCW119" i="93"/>
  <c r="SCV119" i="93"/>
  <c r="SCU119" i="93"/>
  <c r="SCT119" i="93"/>
  <c r="SCS119" i="93"/>
  <c r="SCR119" i="93"/>
  <c r="SCQ119" i="93"/>
  <c r="SCP119" i="93"/>
  <c r="SCO119" i="93"/>
  <c r="SCN119" i="93"/>
  <c r="SCM119" i="93"/>
  <c r="SCL119" i="93"/>
  <c r="SCK119" i="93"/>
  <c r="SCJ119" i="93"/>
  <c r="SCI119" i="93"/>
  <c r="SCH119" i="93"/>
  <c r="SCG119" i="93"/>
  <c r="SCF119" i="93"/>
  <c r="SCE119" i="93"/>
  <c r="SCD119" i="93"/>
  <c r="SCC119" i="93"/>
  <c r="SCB119" i="93"/>
  <c r="SCA119" i="93"/>
  <c r="SBZ119" i="93"/>
  <c r="SBY119" i="93"/>
  <c r="SBX119" i="93"/>
  <c r="SBW119" i="93"/>
  <c r="SBV119" i="93"/>
  <c r="SBU119" i="93"/>
  <c r="SBT119" i="93"/>
  <c r="SBS119" i="93"/>
  <c r="SBR119" i="93"/>
  <c r="SBQ119" i="93"/>
  <c r="SBP119" i="93"/>
  <c r="SBO119" i="93"/>
  <c r="SBN119" i="93"/>
  <c r="SBM119" i="93"/>
  <c r="SBL119" i="93"/>
  <c r="SBK119" i="93"/>
  <c r="SBJ119" i="93"/>
  <c r="SBI119" i="93"/>
  <c r="SBH119" i="93"/>
  <c r="SBG119" i="93"/>
  <c r="SBF119" i="93"/>
  <c r="SBE119" i="93"/>
  <c r="SBD119" i="93"/>
  <c r="SBC119" i="93"/>
  <c r="SBB119" i="93"/>
  <c r="SBA119" i="93"/>
  <c r="SAZ119" i="93"/>
  <c r="SAY119" i="93"/>
  <c r="SAX119" i="93"/>
  <c r="SAW119" i="93"/>
  <c r="SAV119" i="93"/>
  <c r="SAU119" i="93"/>
  <c r="SAT119" i="93"/>
  <c r="SAS119" i="93"/>
  <c r="SAR119" i="93"/>
  <c r="SAQ119" i="93"/>
  <c r="SAP119" i="93"/>
  <c r="SAO119" i="93"/>
  <c r="SAN119" i="93"/>
  <c r="SAM119" i="93"/>
  <c r="SAL119" i="93"/>
  <c r="SAK119" i="93"/>
  <c r="SAJ119" i="93"/>
  <c r="SAI119" i="93"/>
  <c r="SAH119" i="93"/>
  <c r="SAG119" i="93"/>
  <c r="SAF119" i="93"/>
  <c r="SAE119" i="93"/>
  <c r="SAD119" i="93"/>
  <c r="SAC119" i="93"/>
  <c r="SAB119" i="93"/>
  <c r="SAA119" i="93"/>
  <c r="RZZ119" i="93"/>
  <c r="RZY119" i="93"/>
  <c r="RZX119" i="93"/>
  <c r="RZW119" i="93"/>
  <c r="RZV119" i="93"/>
  <c r="RZU119" i="93"/>
  <c r="RZT119" i="93"/>
  <c r="RZS119" i="93"/>
  <c r="RZR119" i="93"/>
  <c r="RZQ119" i="93"/>
  <c r="RZP119" i="93"/>
  <c r="RZO119" i="93"/>
  <c r="RZN119" i="93"/>
  <c r="RZM119" i="93"/>
  <c r="RZL119" i="93"/>
  <c r="RZK119" i="93"/>
  <c r="RZJ119" i="93"/>
  <c r="RZI119" i="93"/>
  <c r="RZH119" i="93"/>
  <c r="RZG119" i="93"/>
  <c r="RZF119" i="93"/>
  <c r="RZE119" i="93"/>
  <c r="RZD119" i="93"/>
  <c r="RZC119" i="93"/>
  <c r="RZB119" i="93"/>
  <c r="RZA119" i="93"/>
  <c r="RYZ119" i="93"/>
  <c r="RYY119" i="93"/>
  <c r="RYX119" i="93"/>
  <c r="RYW119" i="93"/>
  <c r="RYV119" i="93"/>
  <c r="RYU119" i="93"/>
  <c r="RYT119" i="93"/>
  <c r="RYS119" i="93"/>
  <c r="RYR119" i="93"/>
  <c r="RYQ119" i="93"/>
  <c r="RYP119" i="93"/>
  <c r="RYO119" i="93"/>
  <c r="RYN119" i="93"/>
  <c r="RYM119" i="93"/>
  <c r="RYL119" i="93"/>
  <c r="RYK119" i="93"/>
  <c r="RYJ119" i="93"/>
  <c r="RYI119" i="93"/>
  <c r="RYH119" i="93"/>
  <c r="RYG119" i="93"/>
  <c r="RYF119" i="93"/>
  <c r="RYE119" i="93"/>
  <c r="RYD119" i="93"/>
  <c r="RYC119" i="93"/>
  <c r="RYB119" i="93"/>
  <c r="RYA119" i="93"/>
  <c r="RXZ119" i="93"/>
  <c r="RXY119" i="93"/>
  <c r="RXX119" i="93"/>
  <c r="RXW119" i="93"/>
  <c r="RXV119" i="93"/>
  <c r="RXU119" i="93"/>
  <c r="RXT119" i="93"/>
  <c r="RXS119" i="93"/>
  <c r="RXR119" i="93"/>
  <c r="RXQ119" i="93"/>
  <c r="RXP119" i="93"/>
  <c r="RXO119" i="93"/>
  <c r="RXN119" i="93"/>
  <c r="RXM119" i="93"/>
  <c r="RXL119" i="93"/>
  <c r="RXK119" i="93"/>
  <c r="RXJ119" i="93"/>
  <c r="RXI119" i="93"/>
  <c r="RXH119" i="93"/>
  <c r="RXG119" i="93"/>
  <c r="RXF119" i="93"/>
  <c r="RXE119" i="93"/>
  <c r="RXD119" i="93"/>
  <c r="RXC119" i="93"/>
  <c r="RXB119" i="93"/>
  <c r="RXA119" i="93"/>
  <c r="RWZ119" i="93"/>
  <c r="RWY119" i="93"/>
  <c r="RWX119" i="93"/>
  <c r="RWW119" i="93"/>
  <c r="RWV119" i="93"/>
  <c r="RWU119" i="93"/>
  <c r="RWT119" i="93"/>
  <c r="RWS119" i="93"/>
  <c r="RWR119" i="93"/>
  <c r="RWQ119" i="93"/>
  <c r="RWP119" i="93"/>
  <c r="RWO119" i="93"/>
  <c r="RWN119" i="93"/>
  <c r="RWM119" i="93"/>
  <c r="RWL119" i="93"/>
  <c r="RWK119" i="93"/>
  <c r="RWJ119" i="93"/>
  <c r="RWI119" i="93"/>
  <c r="RWH119" i="93"/>
  <c r="RWG119" i="93"/>
  <c r="RWF119" i="93"/>
  <c r="RWE119" i="93"/>
  <c r="RWD119" i="93"/>
  <c r="RWC119" i="93"/>
  <c r="RWB119" i="93"/>
  <c r="RWA119" i="93"/>
  <c r="RVZ119" i="93"/>
  <c r="RVY119" i="93"/>
  <c r="RVX119" i="93"/>
  <c r="RVW119" i="93"/>
  <c r="RVV119" i="93"/>
  <c r="RVU119" i="93"/>
  <c r="RVT119" i="93"/>
  <c r="RVS119" i="93"/>
  <c r="RVR119" i="93"/>
  <c r="RVQ119" i="93"/>
  <c r="RVP119" i="93"/>
  <c r="RVO119" i="93"/>
  <c r="RVN119" i="93"/>
  <c r="RVM119" i="93"/>
  <c r="RVL119" i="93"/>
  <c r="RVK119" i="93"/>
  <c r="RVJ119" i="93"/>
  <c r="RVI119" i="93"/>
  <c r="RVH119" i="93"/>
  <c r="RVG119" i="93"/>
  <c r="RVF119" i="93"/>
  <c r="RVE119" i="93"/>
  <c r="RVD119" i="93"/>
  <c r="RVC119" i="93"/>
  <c r="RVB119" i="93"/>
  <c r="RVA119" i="93"/>
  <c r="RUZ119" i="93"/>
  <c r="RUY119" i="93"/>
  <c r="RUX119" i="93"/>
  <c r="RUW119" i="93"/>
  <c r="RUV119" i="93"/>
  <c r="RUU119" i="93"/>
  <c r="RUT119" i="93"/>
  <c r="RUS119" i="93"/>
  <c r="RUR119" i="93"/>
  <c r="RUQ119" i="93"/>
  <c r="RUP119" i="93"/>
  <c r="RUO119" i="93"/>
  <c r="RUN119" i="93"/>
  <c r="RUM119" i="93"/>
  <c r="RUL119" i="93"/>
  <c r="RUK119" i="93"/>
  <c r="RUJ119" i="93"/>
  <c r="RUI119" i="93"/>
  <c r="RUH119" i="93"/>
  <c r="RUG119" i="93"/>
  <c r="RUF119" i="93"/>
  <c r="RUE119" i="93"/>
  <c r="RUD119" i="93"/>
  <c r="RUC119" i="93"/>
  <c r="RUB119" i="93"/>
  <c r="RUA119" i="93"/>
  <c r="RTZ119" i="93"/>
  <c r="RTY119" i="93"/>
  <c r="RTX119" i="93"/>
  <c r="RTW119" i="93"/>
  <c r="RTV119" i="93"/>
  <c r="RTU119" i="93"/>
  <c r="RTT119" i="93"/>
  <c r="RTS119" i="93"/>
  <c r="RTR119" i="93"/>
  <c r="RTQ119" i="93"/>
  <c r="RTP119" i="93"/>
  <c r="RTO119" i="93"/>
  <c r="RTN119" i="93"/>
  <c r="RTM119" i="93"/>
  <c r="RTL119" i="93"/>
  <c r="RTK119" i="93"/>
  <c r="RTJ119" i="93"/>
  <c r="RTI119" i="93"/>
  <c r="RTH119" i="93"/>
  <c r="RTG119" i="93"/>
  <c r="RTF119" i="93"/>
  <c r="RTE119" i="93"/>
  <c r="RTD119" i="93"/>
  <c r="RTC119" i="93"/>
  <c r="RTB119" i="93"/>
  <c r="RTA119" i="93"/>
  <c r="RSZ119" i="93"/>
  <c r="RSY119" i="93"/>
  <c r="RSX119" i="93"/>
  <c r="RSW119" i="93"/>
  <c r="RSV119" i="93"/>
  <c r="RSU119" i="93"/>
  <c r="RST119" i="93"/>
  <c r="RSS119" i="93"/>
  <c r="RSR119" i="93"/>
  <c r="RSQ119" i="93"/>
  <c r="RSP119" i="93"/>
  <c r="RSO119" i="93"/>
  <c r="RSN119" i="93"/>
  <c r="RSM119" i="93"/>
  <c r="RSL119" i="93"/>
  <c r="RSK119" i="93"/>
  <c r="RSJ119" i="93"/>
  <c r="RSI119" i="93"/>
  <c r="RSH119" i="93"/>
  <c r="RSG119" i="93"/>
  <c r="RSF119" i="93"/>
  <c r="RSE119" i="93"/>
  <c r="RSD119" i="93"/>
  <c r="RSC119" i="93"/>
  <c r="RSB119" i="93"/>
  <c r="RSA119" i="93"/>
  <c r="RRZ119" i="93"/>
  <c r="RRY119" i="93"/>
  <c r="RRX119" i="93"/>
  <c r="RRW119" i="93"/>
  <c r="RRV119" i="93"/>
  <c r="RRU119" i="93"/>
  <c r="RRT119" i="93"/>
  <c r="RRS119" i="93"/>
  <c r="RRR119" i="93"/>
  <c r="RRQ119" i="93"/>
  <c r="RRP119" i="93"/>
  <c r="RRO119" i="93"/>
  <c r="RRN119" i="93"/>
  <c r="RRM119" i="93"/>
  <c r="RRL119" i="93"/>
  <c r="RRK119" i="93"/>
  <c r="RRJ119" i="93"/>
  <c r="RRI119" i="93"/>
  <c r="RRH119" i="93"/>
  <c r="RRG119" i="93"/>
  <c r="RRF119" i="93"/>
  <c r="RRE119" i="93"/>
  <c r="RRD119" i="93"/>
  <c r="RRC119" i="93"/>
  <c r="RRB119" i="93"/>
  <c r="RRA119" i="93"/>
  <c r="RQZ119" i="93"/>
  <c r="RQY119" i="93"/>
  <c r="RQX119" i="93"/>
  <c r="RQW119" i="93"/>
  <c r="RQV119" i="93"/>
  <c r="RQU119" i="93"/>
  <c r="RQT119" i="93"/>
  <c r="RQS119" i="93"/>
  <c r="RQR119" i="93"/>
  <c r="RQQ119" i="93"/>
  <c r="RQP119" i="93"/>
  <c r="RQO119" i="93"/>
  <c r="RQN119" i="93"/>
  <c r="RQM119" i="93"/>
  <c r="RQL119" i="93"/>
  <c r="RQK119" i="93"/>
  <c r="RQJ119" i="93"/>
  <c r="RQI119" i="93"/>
  <c r="RQH119" i="93"/>
  <c r="RQG119" i="93"/>
  <c r="RQF119" i="93"/>
  <c r="RQE119" i="93"/>
  <c r="RQD119" i="93"/>
  <c r="RQC119" i="93"/>
  <c r="RQB119" i="93"/>
  <c r="RQA119" i="93"/>
  <c r="RPZ119" i="93"/>
  <c r="RPY119" i="93"/>
  <c r="RPX119" i="93"/>
  <c r="RPW119" i="93"/>
  <c r="RPV119" i="93"/>
  <c r="RPU119" i="93"/>
  <c r="RPT119" i="93"/>
  <c r="RPS119" i="93"/>
  <c r="RPR119" i="93"/>
  <c r="RPQ119" i="93"/>
  <c r="RPP119" i="93"/>
  <c r="RPO119" i="93"/>
  <c r="RPN119" i="93"/>
  <c r="RPM119" i="93"/>
  <c r="RPL119" i="93"/>
  <c r="RPK119" i="93"/>
  <c r="RPJ119" i="93"/>
  <c r="RPI119" i="93"/>
  <c r="RPH119" i="93"/>
  <c r="RPG119" i="93"/>
  <c r="RPF119" i="93"/>
  <c r="RPE119" i="93"/>
  <c r="RPD119" i="93"/>
  <c r="RPC119" i="93"/>
  <c r="RPB119" i="93"/>
  <c r="RPA119" i="93"/>
  <c r="ROZ119" i="93"/>
  <c r="ROY119" i="93"/>
  <c r="ROX119" i="93"/>
  <c r="ROW119" i="93"/>
  <c r="ROV119" i="93"/>
  <c r="ROU119" i="93"/>
  <c r="ROT119" i="93"/>
  <c r="ROS119" i="93"/>
  <c r="ROR119" i="93"/>
  <c r="ROQ119" i="93"/>
  <c r="ROP119" i="93"/>
  <c r="ROO119" i="93"/>
  <c r="RON119" i="93"/>
  <c r="ROM119" i="93"/>
  <c r="ROL119" i="93"/>
  <c r="ROK119" i="93"/>
  <c r="ROJ119" i="93"/>
  <c r="ROI119" i="93"/>
  <c r="ROH119" i="93"/>
  <c r="ROG119" i="93"/>
  <c r="ROF119" i="93"/>
  <c r="ROE119" i="93"/>
  <c r="ROD119" i="93"/>
  <c r="ROC119" i="93"/>
  <c r="ROB119" i="93"/>
  <c r="ROA119" i="93"/>
  <c r="RNZ119" i="93"/>
  <c r="RNY119" i="93"/>
  <c r="RNX119" i="93"/>
  <c r="RNW119" i="93"/>
  <c r="RNV119" i="93"/>
  <c r="RNU119" i="93"/>
  <c r="RNT119" i="93"/>
  <c r="RNS119" i="93"/>
  <c r="RNR119" i="93"/>
  <c r="RNQ119" i="93"/>
  <c r="RNP119" i="93"/>
  <c r="RNO119" i="93"/>
  <c r="RNN119" i="93"/>
  <c r="RNM119" i="93"/>
  <c r="RNL119" i="93"/>
  <c r="RNK119" i="93"/>
  <c r="RNJ119" i="93"/>
  <c r="RNI119" i="93"/>
  <c r="RNH119" i="93"/>
  <c r="RNG119" i="93"/>
  <c r="RNF119" i="93"/>
  <c r="RNE119" i="93"/>
  <c r="RND119" i="93"/>
  <c r="RNC119" i="93"/>
  <c r="RNB119" i="93"/>
  <c r="RNA119" i="93"/>
  <c r="RMZ119" i="93"/>
  <c r="RMY119" i="93"/>
  <c r="RMX119" i="93"/>
  <c r="RMW119" i="93"/>
  <c r="RMV119" i="93"/>
  <c r="RMU119" i="93"/>
  <c r="RMT119" i="93"/>
  <c r="RMS119" i="93"/>
  <c r="RMR119" i="93"/>
  <c r="RMQ119" i="93"/>
  <c r="RMP119" i="93"/>
  <c r="RMO119" i="93"/>
  <c r="RMN119" i="93"/>
  <c r="RMM119" i="93"/>
  <c r="RML119" i="93"/>
  <c r="RMK119" i="93"/>
  <c r="RMJ119" i="93"/>
  <c r="RMI119" i="93"/>
  <c r="RMH119" i="93"/>
  <c r="RMG119" i="93"/>
  <c r="RMF119" i="93"/>
  <c r="RME119" i="93"/>
  <c r="RMD119" i="93"/>
  <c r="RMC119" i="93"/>
  <c r="RMB119" i="93"/>
  <c r="RMA119" i="93"/>
  <c r="RLZ119" i="93"/>
  <c r="RLY119" i="93"/>
  <c r="RLX119" i="93"/>
  <c r="RLW119" i="93"/>
  <c r="RLV119" i="93"/>
  <c r="RLU119" i="93"/>
  <c r="RLT119" i="93"/>
  <c r="RLS119" i="93"/>
  <c r="RLR119" i="93"/>
  <c r="RLQ119" i="93"/>
  <c r="RLP119" i="93"/>
  <c r="RLO119" i="93"/>
  <c r="RLN119" i="93"/>
  <c r="RLM119" i="93"/>
  <c r="RLL119" i="93"/>
  <c r="RLK119" i="93"/>
  <c r="RLJ119" i="93"/>
  <c r="RLI119" i="93"/>
  <c r="RLH119" i="93"/>
  <c r="RLG119" i="93"/>
  <c r="RLF119" i="93"/>
  <c r="RLE119" i="93"/>
  <c r="RLD119" i="93"/>
  <c r="RLC119" i="93"/>
  <c r="RLB119" i="93"/>
  <c r="RLA119" i="93"/>
  <c r="RKZ119" i="93"/>
  <c r="RKY119" i="93"/>
  <c r="RKX119" i="93"/>
  <c r="RKW119" i="93"/>
  <c r="RKV119" i="93"/>
  <c r="RKU119" i="93"/>
  <c r="RKT119" i="93"/>
  <c r="RKS119" i="93"/>
  <c r="RKR119" i="93"/>
  <c r="RKQ119" i="93"/>
  <c r="RKP119" i="93"/>
  <c r="RKO119" i="93"/>
  <c r="RKN119" i="93"/>
  <c r="RKM119" i="93"/>
  <c r="RKL119" i="93"/>
  <c r="RKK119" i="93"/>
  <c r="RKJ119" i="93"/>
  <c r="RKI119" i="93"/>
  <c r="RKH119" i="93"/>
  <c r="RKG119" i="93"/>
  <c r="RKF119" i="93"/>
  <c r="RKE119" i="93"/>
  <c r="RKD119" i="93"/>
  <c r="RKC119" i="93"/>
  <c r="RKB119" i="93"/>
  <c r="RKA119" i="93"/>
  <c r="RJZ119" i="93"/>
  <c r="RJY119" i="93"/>
  <c r="RJX119" i="93"/>
  <c r="RJW119" i="93"/>
  <c r="RJV119" i="93"/>
  <c r="RJU119" i="93"/>
  <c r="RJT119" i="93"/>
  <c r="RJS119" i="93"/>
  <c r="RJR119" i="93"/>
  <c r="RJQ119" i="93"/>
  <c r="RJP119" i="93"/>
  <c r="RJO119" i="93"/>
  <c r="RJN119" i="93"/>
  <c r="RJM119" i="93"/>
  <c r="RJL119" i="93"/>
  <c r="RJK119" i="93"/>
  <c r="RJJ119" i="93"/>
  <c r="RJI119" i="93"/>
  <c r="RJH119" i="93"/>
  <c r="RJG119" i="93"/>
  <c r="RJF119" i="93"/>
  <c r="RJE119" i="93"/>
  <c r="RJD119" i="93"/>
  <c r="RJC119" i="93"/>
  <c r="RJB119" i="93"/>
  <c r="RJA119" i="93"/>
  <c r="RIZ119" i="93"/>
  <c r="RIY119" i="93"/>
  <c r="RIX119" i="93"/>
  <c r="RIW119" i="93"/>
  <c r="RIV119" i="93"/>
  <c r="RIU119" i="93"/>
  <c r="RIT119" i="93"/>
  <c r="RIS119" i="93"/>
  <c r="RIR119" i="93"/>
  <c r="RIQ119" i="93"/>
  <c r="RIP119" i="93"/>
  <c r="RIO119" i="93"/>
  <c r="RIN119" i="93"/>
  <c r="RIM119" i="93"/>
  <c r="RIL119" i="93"/>
  <c r="RIK119" i="93"/>
  <c r="RIJ119" i="93"/>
  <c r="RII119" i="93"/>
  <c r="RIH119" i="93"/>
  <c r="RIG119" i="93"/>
  <c r="RIF119" i="93"/>
  <c r="RIE119" i="93"/>
  <c r="RID119" i="93"/>
  <c r="RIC119" i="93"/>
  <c r="RIB119" i="93"/>
  <c r="RIA119" i="93"/>
  <c r="RHZ119" i="93"/>
  <c r="RHY119" i="93"/>
  <c r="RHX119" i="93"/>
  <c r="RHW119" i="93"/>
  <c r="RHV119" i="93"/>
  <c r="RHU119" i="93"/>
  <c r="RHT119" i="93"/>
  <c r="RHS119" i="93"/>
  <c r="RHR119" i="93"/>
  <c r="RHQ119" i="93"/>
  <c r="RHP119" i="93"/>
  <c r="RHO119" i="93"/>
  <c r="RHN119" i="93"/>
  <c r="RHM119" i="93"/>
  <c r="RHL119" i="93"/>
  <c r="RHK119" i="93"/>
  <c r="RHJ119" i="93"/>
  <c r="RHI119" i="93"/>
  <c r="RHH119" i="93"/>
  <c r="RHG119" i="93"/>
  <c r="RHF119" i="93"/>
  <c r="RHE119" i="93"/>
  <c r="RHD119" i="93"/>
  <c r="RHC119" i="93"/>
  <c r="RHB119" i="93"/>
  <c r="RHA119" i="93"/>
  <c r="RGZ119" i="93"/>
  <c r="RGY119" i="93"/>
  <c r="RGX119" i="93"/>
  <c r="RGW119" i="93"/>
  <c r="RGV119" i="93"/>
  <c r="RGU119" i="93"/>
  <c r="RGT119" i="93"/>
  <c r="RGS119" i="93"/>
  <c r="RGR119" i="93"/>
  <c r="RGQ119" i="93"/>
  <c r="RGP119" i="93"/>
  <c r="RGO119" i="93"/>
  <c r="RGN119" i="93"/>
  <c r="RGM119" i="93"/>
  <c r="RGL119" i="93"/>
  <c r="RGK119" i="93"/>
  <c r="RGJ119" i="93"/>
  <c r="RGI119" i="93"/>
  <c r="RGH119" i="93"/>
  <c r="RGG119" i="93"/>
  <c r="RGF119" i="93"/>
  <c r="RGE119" i="93"/>
  <c r="RGD119" i="93"/>
  <c r="RGC119" i="93"/>
  <c r="RGB119" i="93"/>
  <c r="RGA119" i="93"/>
  <c r="RFZ119" i="93"/>
  <c r="RFY119" i="93"/>
  <c r="RFX119" i="93"/>
  <c r="RFW119" i="93"/>
  <c r="RFV119" i="93"/>
  <c r="RFU119" i="93"/>
  <c r="RFT119" i="93"/>
  <c r="RFS119" i="93"/>
  <c r="RFR119" i="93"/>
  <c r="RFQ119" i="93"/>
  <c r="RFP119" i="93"/>
  <c r="RFO119" i="93"/>
  <c r="RFN119" i="93"/>
  <c r="RFM119" i="93"/>
  <c r="RFL119" i="93"/>
  <c r="RFK119" i="93"/>
  <c r="RFJ119" i="93"/>
  <c r="RFI119" i="93"/>
  <c r="RFH119" i="93"/>
  <c r="RFG119" i="93"/>
  <c r="RFF119" i="93"/>
  <c r="RFE119" i="93"/>
  <c r="RFD119" i="93"/>
  <c r="RFC119" i="93"/>
  <c r="RFB119" i="93"/>
  <c r="RFA119" i="93"/>
  <c r="REZ119" i="93"/>
  <c r="REY119" i="93"/>
  <c r="REX119" i="93"/>
  <c r="REW119" i="93"/>
  <c r="REV119" i="93"/>
  <c r="REU119" i="93"/>
  <c r="RET119" i="93"/>
  <c r="RES119" i="93"/>
  <c r="RER119" i="93"/>
  <c r="REQ119" i="93"/>
  <c r="REP119" i="93"/>
  <c r="REO119" i="93"/>
  <c r="REN119" i="93"/>
  <c r="REM119" i="93"/>
  <c r="REL119" i="93"/>
  <c r="REK119" i="93"/>
  <c r="REJ119" i="93"/>
  <c r="REI119" i="93"/>
  <c r="REH119" i="93"/>
  <c r="REG119" i="93"/>
  <c r="REF119" i="93"/>
  <c r="REE119" i="93"/>
  <c r="RED119" i="93"/>
  <c r="REC119" i="93"/>
  <c r="REB119" i="93"/>
  <c r="REA119" i="93"/>
  <c r="RDZ119" i="93"/>
  <c r="RDY119" i="93"/>
  <c r="RDX119" i="93"/>
  <c r="RDW119" i="93"/>
  <c r="RDV119" i="93"/>
  <c r="RDU119" i="93"/>
  <c r="RDT119" i="93"/>
  <c r="RDS119" i="93"/>
  <c r="RDR119" i="93"/>
  <c r="RDQ119" i="93"/>
  <c r="RDP119" i="93"/>
  <c r="RDO119" i="93"/>
  <c r="RDN119" i="93"/>
  <c r="RDM119" i="93"/>
  <c r="RDL119" i="93"/>
  <c r="RDK119" i="93"/>
  <c r="RDJ119" i="93"/>
  <c r="RDI119" i="93"/>
  <c r="RDH119" i="93"/>
  <c r="RDG119" i="93"/>
  <c r="RDF119" i="93"/>
  <c r="RDE119" i="93"/>
  <c r="RDD119" i="93"/>
  <c r="RDC119" i="93"/>
  <c r="RDB119" i="93"/>
  <c r="RDA119" i="93"/>
  <c r="RCZ119" i="93"/>
  <c r="RCY119" i="93"/>
  <c r="RCX119" i="93"/>
  <c r="RCW119" i="93"/>
  <c r="RCV119" i="93"/>
  <c r="RCU119" i="93"/>
  <c r="RCT119" i="93"/>
  <c r="RCS119" i="93"/>
  <c r="RCR119" i="93"/>
  <c r="RCQ119" i="93"/>
  <c r="RCP119" i="93"/>
  <c r="RCO119" i="93"/>
  <c r="RCN119" i="93"/>
  <c r="RCM119" i="93"/>
  <c r="RCL119" i="93"/>
  <c r="RCK119" i="93"/>
  <c r="RCJ119" i="93"/>
  <c r="RCI119" i="93"/>
  <c r="RCH119" i="93"/>
  <c r="RCG119" i="93"/>
  <c r="RCF119" i="93"/>
  <c r="RCE119" i="93"/>
  <c r="RCD119" i="93"/>
  <c r="RCC119" i="93"/>
  <c r="RCB119" i="93"/>
  <c r="RCA119" i="93"/>
  <c r="RBZ119" i="93"/>
  <c r="RBY119" i="93"/>
  <c r="RBX119" i="93"/>
  <c r="RBW119" i="93"/>
  <c r="RBV119" i="93"/>
  <c r="RBU119" i="93"/>
  <c r="RBT119" i="93"/>
  <c r="RBS119" i="93"/>
  <c r="RBR119" i="93"/>
  <c r="RBQ119" i="93"/>
  <c r="RBP119" i="93"/>
  <c r="RBO119" i="93"/>
  <c r="RBN119" i="93"/>
  <c r="RBM119" i="93"/>
  <c r="RBL119" i="93"/>
  <c r="RBK119" i="93"/>
  <c r="RBJ119" i="93"/>
  <c r="RBI119" i="93"/>
  <c r="RBH119" i="93"/>
  <c r="RBG119" i="93"/>
  <c r="RBF119" i="93"/>
  <c r="RBE119" i="93"/>
  <c r="RBD119" i="93"/>
  <c r="RBC119" i="93"/>
  <c r="RBB119" i="93"/>
  <c r="RBA119" i="93"/>
  <c r="RAZ119" i="93"/>
  <c r="RAY119" i="93"/>
  <c r="RAX119" i="93"/>
  <c r="RAW119" i="93"/>
  <c r="RAV119" i="93"/>
  <c r="RAU119" i="93"/>
  <c r="RAT119" i="93"/>
  <c r="RAS119" i="93"/>
  <c r="RAR119" i="93"/>
  <c r="RAQ119" i="93"/>
  <c r="RAP119" i="93"/>
  <c r="RAO119" i="93"/>
  <c r="RAN119" i="93"/>
  <c r="RAM119" i="93"/>
  <c r="RAL119" i="93"/>
  <c r="RAK119" i="93"/>
  <c r="RAJ119" i="93"/>
  <c r="RAI119" i="93"/>
  <c r="RAH119" i="93"/>
  <c r="RAG119" i="93"/>
  <c r="RAF119" i="93"/>
  <c r="RAE119" i="93"/>
  <c r="RAD119" i="93"/>
  <c r="RAC119" i="93"/>
  <c r="RAB119" i="93"/>
  <c r="RAA119" i="93"/>
  <c r="QZZ119" i="93"/>
  <c r="QZY119" i="93"/>
  <c r="QZX119" i="93"/>
  <c r="QZW119" i="93"/>
  <c r="QZV119" i="93"/>
  <c r="QZU119" i="93"/>
  <c r="QZT119" i="93"/>
  <c r="QZS119" i="93"/>
  <c r="QZR119" i="93"/>
  <c r="QZQ119" i="93"/>
  <c r="QZP119" i="93"/>
  <c r="QZO119" i="93"/>
  <c r="QZN119" i="93"/>
  <c r="QZM119" i="93"/>
  <c r="QZL119" i="93"/>
  <c r="QZK119" i="93"/>
  <c r="QZJ119" i="93"/>
  <c r="QZI119" i="93"/>
  <c r="QZH119" i="93"/>
  <c r="QZG119" i="93"/>
  <c r="QZF119" i="93"/>
  <c r="QZE119" i="93"/>
  <c r="QZD119" i="93"/>
  <c r="QZC119" i="93"/>
  <c r="QZB119" i="93"/>
  <c r="QZA119" i="93"/>
  <c r="QYZ119" i="93"/>
  <c r="QYY119" i="93"/>
  <c r="QYX119" i="93"/>
  <c r="QYW119" i="93"/>
  <c r="QYV119" i="93"/>
  <c r="QYU119" i="93"/>
  <c r="QYT119" i="93"/>
  <c r="QYS119" i="93"/>
  <c r="QYR119" i="93"/>
  <c r="QYQ119" i="93"/>
  <c r="QYP119" i="93"/>
  <c r="QYO119" i="93"/>
  <c r="QYN119" i="93"/>
  <c r="QYM119" i="93"/>
  <c r="QYL119" i="93"/>
  <c r="QYK119" i="93"/>
  <c r="QYJ119" i="93"/>
  <c r="QYI119" i="93"/>
  <c r="QYH119" i="93"/>
  <c r="QYG119" i="93"/>
  <c r="QYF119" i="93"/>
  <c r="QYE119" i="93"/>
  <c r="QYD119" i="93"/>
  <c r="QYC119" i="93"/>
  <c r="QYB119" i="93"/>
  <c r="QYA119" i="93"/>
  <c r="QXZ119" i="93"/>
  <c r="QXY119" i="93"/>
  <c r="QXX119" i="93"/>
  <c r="QXW119" i="93"/>
  <c r="QXV119" i="93"/>
  <c r="QXU119" i="93"/>
  <c r="QXT119" i="93"/>
  <c r="QXS119" i="93"/>
  <c r="QXR119" i="93"/>
  <c r="QXQ119" i="93"/>
  <c r="QXP119" i="93"/>
  <c r="QXO119" i="93"/>
  <c r="QXN119" i="93"/>
  <c r="QXM119" i="93"/>
  <c r="QXL119" i="93"/>
  <c r="QXK119" i="93"/>
  <c r="QXJ119" i="93"/>
  <c r="QXI119" i="93"/>
  <c r="QXH119" i="93"/>
  <c r="QXG119" i="93"/>
  <c r="QXF119" i="93"/>
  <c r="QXE119" i="93"/>
  <c r="QXD119" i="93"/>
  <c r="QXC119" i="93"/>
  <c r="QXB119" i="93"/>
  <c r="QXA119" i="93"/>
  <c r="QWZ119" i="93"/>
  <c r="QWY119" i="93"/>
  <c r="QWX119" i="93"/>
  <c r="QWW119" i="93"/>
  <c r="QWV119" i="93"/>
  <c r="QWU119" i="93"/>
  <c r="QWT119" i="93"/>
  <c r="QWS119" i="93"/>
  <c r="QWR119" i="93"/>
  <c r="QWQ119" i="93"/>
  <c r="QWP119" i="93"/>
  <c r="QWO119" i="93"/>
  <c r="QWN119" i="93"/>
  <c r="QWM119" i="93"/>
  <c r="QWL119" i="93"/>
  <c r="QWK119" i="93"/>
  <c r="QWJ119" i="93"/>
  <c r="QWI119" i="93"/>
  <c r="QWH119" i="93"/>
  <c r="QWG119" i="93"/>
  <c r="QWF119" i="93"/>
  <c r="QWE119" i="93"/>
  <c r="QWD119" i="93"/>
  <c r="QWC119" i="93"/>
  <c r="QWB119" i="93"/>
  <c r="QWA119" i="93"/>
  <c r="QVZ119" i="93"/>
  <c r="QVY119" i="93"/>
  <c r="QVX119" i="93"/>
  <c r="QVW119" i="93"/>
  <c r="QVV119" i="93"/>
  <c r="QVU119" i="93"/>
  <c r="QVT119" i="93"/>
  <c r="QVS119" i="93"/>
  <c r="QVR119" i="93"/>
  <c r="QVQ119" i="93"/>
  <c r="QVP119" i="93"/>
  <c r="QVO119" i="93"/>
  <c r="QVN119" i="93"/>
  <c r="QVM119" i="93"/>
  <c r="QVL119" i="93"/>
  <c r="QVK119" i="93"/>
  <c r="QVJ119" i="93"/>
  <c r="QVI119" i="93"/>
  <c r="QVH119" i="93"/>
  <c r="QVG119" i="93"/>
  <c r="QVF119" i="93"/>
  <c r="QVE119" i="93"/>
  <c r="QVD119" i="93"/>
  <c r="QVC119" i="93"/>
  <c r="QVB119" i="93"/>
  <c r="QVA119" i="93"/>
  <c r="QUZ119" i="93"/>
  <c r="QUY119" i="93"/>
  <c r="QUX119" i="93"/>
  <c r="QUW119" i="93"/>
  <c r="QUV119" i="93"/>
  <c r="QUU119" i="93"/>
  <c r="QUT119" i="93"/>
  <c r="QUS119" i="93"/>
  <c r="QUR119" i="93"/>
  <c r="QUQ119" i="93"/>
  <c r="QUP119" i="93"/>
  <c r="QUO119" i="93"/>
  <c r="QUN119" i="93"/>
  <c r="QUM119" i="93"/>
  <c r="QUL119" i="93"/>
  <c r="QUK119" i="93"/>
  <c r="QUJ119" i="93"/>
  <c r="QUI119" i="93"/>
  <c r="QUH119" i="93"/>
  <c r="QUG119" i="93"/>
  <c r="QUF119" i="93"/>
  <c r="QUE119" i="93"/>
  <c r="QUD119" i="93"/>
  <c r="QUC119" i="93"/>
  <c r="QUB119" i="93"/>
  <c r="QUA119" i="93"/>
  <c r="QTZ119" i="93"/>
  <c r="QTY119" i="93"/>
  <c r="QTX119" i="93"/>
  <c r="QTW119" i="93"/>
  <c r="QTV119" i="93"/>
  <c r="QTU119" i="93"/>
  <c r="QTT119" i="93"/>
  <c r="QTS119" i="93"/>
  <c r="QTR119" i="93"/>
  <c r="QTQ119" i="93"/>
  <c r="QTP119" i="93"/>
  <c r="QTO119" i="93"/>
  <c r="QTN119" i="93"/>
  <c r="QTM119" i="93"/>
  <c r="QTL119" i="93"/>
  <c r="QTK119" i="93"/>
  <c r="QTJ119" i="93"/>
  <c r="QTI119" i="93"/>
  <c r="QTH119" i="93"/>
  <c r="QTG119" i="93"/>
  <c r="QTF119" i="93"/>
  <c r="QTE119" i="93"/>
  <c r="QTD119" i="93"/>
  <c r="QTC119" i="93"/>
  <c r="QTB119" i="93"/>
  <c r="QTA119" i="93"/>
  <c r="QSZ119" i="93"/>
  <c r="QSY119" i="93"/>
  <c r="QSX119" i="93"/>
  <c r="QSW119" i="93"/>
  <c r="QSV119" i="93"/>
  <c r="QSU119" i="93"/>
  <c r="QST119" i="93"/>
  <c r="QSS119" i="93"/>
  <c r="QSR119" i="93"/>
  <c r="QSQ119" i="93"/>
  <c r="QSP119" i="93"/>
  <c r="QSO119" i="93"/>
  <c r="QSN119" i="93"/>
  <c r="QSM119" i="93"/>
  <c r="QSL119" i="93"/>
  <c r="QSK119" i="93"/>
  <c r="QSJ119" i="93"/>
  <c r="QSI119" i="93"/>
  <c r="QSH119" i="93"/>
  <c r="QSG119" i="93"/>
  <c r="QSF119" i="93"/>
  <c r="QSE119" i="93"/>
  <c r="QSD119" i="93"/>
  <c r="QSC119" i="93"/>
  <c r="QSB119" i="93"/>
  <c r="QSA119" i="93"/>
  <c r="QRZ119" i="93"/>
  <c r="QRY119" i="93"/>
  <c r="QRX119" i="93"/>
  <c r="QRW119" i="93"/>
  <c r="QRV119" i="93"/>
  <c r="QRU119" i="93"/>
  <c r="QRT119" i="93"/>
  <c r="QRS119" i="93"/>
  <c r="QRR119" i="93"/>
  <c r="QRQ119" i="93"/>
  <c r="QRP119" i="93"/>
  <c r="QRO119" i="93"/>
  <c r="QRN119" i="93"/>
  <c r="QRM119" i="93"/>
  <c r="QRL119" i="93"/>
  <c r="QRK119" i="93"/>
  <c r="QRJ119" i="93"/>
  <c r="QRI119" i="93"/>
  <c r="QRH119" i="93"/>
  <c r="QRG119" i="93"/>
  <c r="QRF119" i="93"/>
  <c r="QRE119" i="93"/>
  <c r="QRD119" i="93"/>
  <c r="QRC119" i="93"/>
  <c r="QRB119" i="93"/>
  <c r="QRA119" i="93"/>
  <c r="QQZ119" i="93"/>
  <c r="QQY119" i="93"/>
  <c r="QQX119" i="93"/>
  <c r="QQW119" i="93"/>
  <c r="QQV119" i="93"/>
  <c r="QQU119" i="93"/>
  <c r="QQT119" i="93"/>
  <c r="QQS119" i="93"/>
  <c r="QQR119" i="93"/>
  <c r="QQQ119" i="93"/>
  <c r="QQP119" i="93"/>
  <c r="QQO119" i="93"/>
  <c r="QQN119" i="93"/>
  <c r="QQM119" i="93"/>
  <c r="QQL119" i="93"/>
  <c r="QQK119" i="93"/>
  <c r="QQJ119" i="93"/>
  <c r="QQI119" i="93"/>
  <c r="QQH119" i="93"/>
  <c r="QQG119" i="93"/>
  <c r="QQF119" i="93"/>
  <c r="QQE119" i="93"/>
  <c r="QQD119" i="93"/>
  <c r="QQC119" i="93"/>
  <c r="QQB119" i="93"/>
  <c r="QQA119" i="93"/>
  <c r="QPZ119" i="93"/>
  <c r="QPY119" i="93"/>
  <c r="QPX119" i="93"/>
  <c r="QPW119" i="93"/>
  <c r="QPV119" i="93"/>
  <c r="QPU119" i="93"/>
  <c r="QPT119" i="93"/>
  <c r="QPS119" i="93"/>
  <c r="QPR119" i="93"/>
  <c r="QPQ119" i="93"/>
  <c r="QPP119" i="93"/>
  <c r="QPO119" i="93"/>
  <c r="QPN119" i="93"/>
  <c r="QPM119" i="93"/>
  <c r="QPL119" i="93"/>
  <c r="QPK119" i="93"/>
  <c r="QPJ119" i="93"/>
  <c r="QPI119" i="93"/>
  <c r="QPH119" i="93"/>
  <c r="QPG119" i="93"/>
  <c r="QPF119" i="93"/>
  <c r="QPE119" i="93"/>
  <c r="QPD119" i="93"/>
  <c r="QPC119" i="93"/>
  <c r="QPB119" i="93"/>
  <c r="QPA119" i="93"/>
  <c r="QOZ119" i="93"/>
  <c r="QOY119" i="93"/>
  <c r="QOX119" i="93"/>
  <c r="QOW119" i="93"/>
  <c r="QOV119" i="93"/>
  <c r="QOU119" i="93"/>
  <c r="QOT119" i="93"/>
  <c r="QOS119" i="93"/>
  <c r="QOR119" i="93"/>
  <c r="QOQ119" i="93"/>
  <c r="QOP119" i="93"/>
  <c r="QOO119" i="93"/>
  <c r="QON119" i="93"/>
  <c r="QOM119" i="93"/>
  <c r="QOL119" i="93"/>
  <c r="QOK119" i="93"/>
  <c r="QOJ119" i="93"/>
  <c r="QOI119" i="93"/>
  <c r="QOH119" i="93"/>
  <c r="QOG119" i="93"/>
  <c r="QOF119" i="93"/>
  <c r="QOE119" i="93"/>
  <c r="QOD119" i="93"/>
  <c r="QOC119" i="93"/>
  <c r="QOB119" i="93"/>
  <c r="QOA119" i="93"/>
  <c r="QNZ119" i="93"/>
  <c r="QNY119" i="93"/>
  <c r="QNX119" i="93"/>
  <c r="QNW119" i="93"/>
  <c r="QNV119" i="93"/>
  <c r="QNU119" i="93"/>
  <c r="QNT119" i="93"/>
  <c r="QNS119" i="93"/>
  <c r="QNR119" i="93"/>
  <c r="QNQ119" i="93"/>
  <c r="QNP119" i="93"/>
  <c r="QNO119" i="93"/>
  <c r="QNN119" i="93"/>
  <c r="QNM119" i="93"/>
  <c r="QNL119" i="93"/>
  <c r="QNK119" i="93"/>
  <c r="QNJ119" i="93"/>
  <c r="QNI119" i="93"/>
  <c r="QNH119" i="93"/>
  <c r="QNG119" i="93"/>
  <c r="QNF119" i="93"/>
  <c r="QNE119" i="93"/>
  <c r="QND119" i="93"/>
  <c r="QNC119" i="93"/>
  <c r="QNB119" i="93"/>
  <c r="QNA119" i="93"/>
  <c r="QMZ119" i="93"/>
  <c r="QMY119" i="93"/>
  <c r="QMX119" i="93"/>
  <c r="QMW119" i="93"/>
  <c r="QMV119" i="93"/>
  <c r="QMU119" i="93"/>
  <c r="QMT119" i="93"/>
  <c r="QMS119" i="93"/>
  <c r="QMR119" i="93"/>
  <c r="QMQ119" i="93"/>
  <c r="QMP119" i="93"/>
  <c r="QMO119" i="93"/>
  <c r="QMN119" i="93"/>
  <c r="QMM119" i="93"/>
  <c r="QML119" i="93"/>
  <c r="QMK119" i="93"/>
  <c r="QMJ119" i="93"/>
  <c r="QMI119" i="93"/>
  <c r="QMH119" i="93"/>
  <c r="QMG119" i="93"/>
  <c r="QMF119" i="93"/>
  <c r="QME119" i="93"/>
  <c r="QMD119" i="93"/>
  <c r="QMC119" i="93"/>
  <c r="QMB119" i="93"/>
  <c r="QMA119" i="93"/>
  <c r="QLZ119" i="93"/>
  <c r="QLY119" i="93"/>
  <c r="QLX119" i="93"/>
  <c r="QLW119" i="93"/>
  <c r="QLV119" i="93"/>
  <c r="QLU119" i="93"/>
  <c r="QLT119" i="93"/>
  <c r="QLS119" i="93"/>
  <c r="QLR119" i="93"/>
  <c r="QLQ119" i="93"/>
  <c r="QLP119" i="93"/>
  <c r="QLO119" i="93"/>
  <c r="QLN119" i="93"/>
  <c r="QLM119" i="93"/>
  <c r="QLL119" i="93"/>
  <c r="QLK119" i="93"/>
  <c r="QLJ119" i="93"/>
  <c r="QLI119" i="93"/>
  <c r="QLH119" i="93"/>
  <c r="QLG119" i="93"/>
  <c r="QLF119" i="93"/>
  <c r="QLE119" i="93"/>
  <c r="QLD119" i="93"/>
  <c r="QLC119" i="93"/>
  <c r="QLB119" i="93"/>
  <c r="QLA119" i="93"/>
  <c r="QKZ119" i="93"/>
  <c r="QKY119" i="93"/>
  <c r="QKX119" i="93"/>
  <c r="QKW119" i="93"/>
  <c r="QKV119" i="93"/>
  <c r="QKU119" i="93"/>
  <c r="QKT119" i="93"/>
  <c r="QKS119" i="93"/>
  <c r="QKR119" i="93"/>
  <c r="QKQ119" i="93"/>
  <c r="QKP119" i="93"/>
  <c r="QKO119" i="93"/>
  <c r="QKN119" i="93"/>
  <c r="QKM119" i="93"/>
  <c r="QKL119" i="93"/>
  <c r="QKK119" i="93"/>
  <c r="QKJ119" i="93"/>
  <c r="QKI119" i="93"/>
  <c r="QKH119" i="93"/>
  <c r="QKG119" i="93"/>
  <c r="QKF119" i="93"/>
  <c r="QKE119" i="93"/>
  <c r="QKD119" i="93"/>
  <c r="QKC119" i="93"/>
  <c r="QKB119" i="93"/>
  <c r="QKA119" i="93"/>
  <c r="QJZ119" i="93"/>
  <c r="QJY119" i="93"/>
  <c r="QJX119" i="93"/>
  <c r="QJW119" i="93"/>
  <c r="QJV119" i="93"/>
  <c r="QJU119" i="93"/>
  <c r="QJT119" i="93"/>
  <c r="QJS119" i="93"/>
  <c r="QJR119" i="93"/>
  <c r="QJQ119" i="93"/>
  <c r="QJP119" i="93"/>
  <c r="QJO119" i="93"/>
  <c r="QJN119" i="93"/>
  <c r="QJM119" i="93"/>
  <c r="QJL119" i="93"/>
  <c r="QJK119" i="93"/>
  <c r="QJJ119" i="93"/>
  <c r="QJI119" i="93"/>
  <c r="QJH119" i="93"/>
  <c r="QJG119" i="93"/>
  <c r="QJF119" i="93"/>
  <c r="QJE119" i="93"/>
  <c r="QJD119" i="93"/>
  <c r="QJC119" i="93"/>
  <c r="QJB119" i="93"/>
  <c r="QJA119" i="93"/>
  <c r="QIZ119" i="93"/>
  <c r="QIY119" i="93"/>
  <c r="QIX119" i="93"/>
  <c r="QIW119" i="93"/>
  <c r="QIV119" i="93"/>
  <c r="QIU119" i="93"/>
  <c r="QIT119" i="93"/>
  <c r="QIS119" i="93"/>
  <c r="QIR119" i="93"/>
  <c r="QIQ119" i="93"/>
  <c r="QIP119" i="93"/>
  <c r="QIO119" i="93"/>
  <c r="QIN119" i="93"/>
  <c r="QIM119" i="93"/>
  <c r="QIL119" i="93"/>
  <c r="QIK119" i="93"/>
  <c r="QIJ119" i="93"/>
  <c r="QII119" i="93"/>
  <c r="QIH119" i="93"/>
  <c r="QIG119" i="93"/>
  <c r="QIF119" i="93"/>
  <c r="QIE119" i="93"/>
  <c r="QID119" i="93"/>
  <c r="QIC119" i="93"/>
  <c r="QIB119" i="93"/>
  <c r="QIA119" i="93"/>
  <c r="QHZ119" i="93"/>
  <c r="QHY119" i="93"/>
  <c r="QHX119" i="93"/>
  <c r="QHW119" i="93"/>
  <c r="QHV119" i="93"/>
  <c r="QHU119" i="93"/>
  <c r="QHT119" i="93"/>
  <c r="QHS119" i="93"/>
  <c r="QHR119" i="93"/>
  <c r="QHQ119" i="93"/>
  <c r="QHP119" i="93"/>
  <c r="QHO119" i="93"/>
  <c r="QHN119" i="93"/>
  <c r="QHM119" i="93"/>
  <c r="QHL119" i="93"/>
  <c r="QHK119" i="93"/>
  <c r="QHJ119" i="93"/>
  <c r="QHI119" i="93"/>
  <c r="QHH119" i="93"/>
  <c r="QHG119" i="93"/>
  <c r="QHF119" i="93"/>
  <c r="QHE119" i="93"/>
  <c r="QHD119" i="93"/>
  <c r="QHC119" i="93"/>
  <c r="QHB119" i="93"/>
  <c r="QHA119" i="93"/>
  <c r="QGZ119" i="93"/>
  <c r="QGY119" i="93"/>
  <c r="QGX119" i="93"/>
  <c r="QGW119" i="93"/>
  <c r="QGV119" i="93"/>
  <c r="QGU119" i="93"/>
  <c r="QGT119" i="93"/>
  <c r="QGS119" i="93"/>
  <c r="QGR119" i="93"/>
  <c r="QGQ119" i="93"/>
  <c r="QGP119" i="93"/>
  <c r="QGO119" i="93"/>
  <c r="QGN119" i="93"/>
  <c r="QGM119" i="93"/>
  <c r="QGL119" i="93"/>
  <c r="QGK119" i="93"/>
  <c r="QGJ119" i="93"/>
  <c r="QGI119" i="93"/>
  <c r="QGH119" i="93"/>
  <c r="QGG119" i="93"/>
  <c r="QGF119" i="93"/>
  <c r="QGE119" i="93"/>
  <c r="QGD119" i="93"/>
  <c r="QGC119" i="93"/>
  <c r="QGB119" i="93"/>
  <c r="QGA119" i="93"/>
  <c r="QFZ119" i="93"/>
  <c r="QFY119" i="93"/>
  <c r="QFX119" i="93"/>
  <c r="QFW119" i="93"/>
  <c r="QFV119" i="93"/>
  <c r="QFU119" i="93"/>
  <c r="QFT119" i="93"/>
  <c r="QFS119" i="93"/>
  <c r="QFR119" i="93"/>
  <c r="QFQ119" i="93"/>
  <c r="QFP119" i="93"/>
  <c r="QFO119" i="93"/>
  <c r="QFN119" i="93"/>
  <c r="QFM119" i="93"/>
  <c r="QFL119" i="93"/>
  <c r="QFK119" i="93"/>
  <c r="QFJ119" i="93"/>
  <c r="QFI119" i="93"/>
  <c r="QFH119" i="93"/>
  <c r="QFG119" i="93"/>
  <c r="QFF119" i="93"/>
  <c r="QFE119" i="93"/>
  <c r="QFD119" i="93"/>
  <c r="QFC119" i="93"/>
  <c r="QFB119" i="93"/>
  <c r="QFA119" i="93"/>
  <c r="QEZ119" i="93"/>
  <c r="QEY119" i="93"/>
  <c r="QEX119" i="93"/>
  <c r="QEW119" i="93"/>
  <c r="QEV119" i="93"/>
  <c r="QEU119" i="93"/>
  <c r="QET119" i="93"/>
  <c r="QES119" i="93"/>
  <c r="QER119" i="93"/>
  <c r="QEQ119" i="93"/>
  <c r="QEP119" i="93"/>
  <c r="QEO119" i="93"/>
  <c r="QEN119" i="93"/>
  <c r="QEM119" i="93"/>
  <c r="QEL119" i="93"/>
  <c r="QEK119" i="93"/>
  <c r="QEJ119" i="93"/>
  <c r="QEI119" i="93"/>
  <c r="QEH119" i="93"/>
  <c r="QEG119" i="93"/>
  <c r="QEF119" i="93"/>
  <c r="QEE119" i="93"/>
  <c r="QED119" i="93"/>
  <c r="QEC119" i="93"/>
  <c r="QEB119" i="93"/>
  <c r="QEA119" i="93"/>
  <c r="QDZ119" i="93"/>
  <c r="QDY119" i="93"/>
  <c r="QDX119" i="93"/>
  <c r="QDW119" i="93"/>
  <c r="QDV119" i="93"/>
  <c r="QDU119" i="93"/>
  <c r="QDT119" i="93"/>
  <c r="QDS119" i="93"/>
  <c r="QDR119" i="93"/>
  <c r="QDQ119" i="93"/>
  <c r="QDP119" i="93"/>
  <c r="QDO119" i="93"/>
  <c r="QDN119" i="93"/>
  <c r="QDM119" i="93"/>
  <c r="QDL119" i="93"/>
  <c r="QDK119" i="93"/>
  <c r="QDJ119" i="93"/>
  <c r="QDI119" i="93"/>
  <c r="QDH119" i="93"/>
  <c r="QDG119" i="93"/>
  <c r="QDF119" i="93"/>
  <c r="QDE119" i="93"/>
  <c r="QDD119" i="93"/>
  <c r="QDC119" i="93"/>
  <c r="QDB119" i="93"/>
  <c r="QDA119" i="93"/>
  <c r="QCZ119" i="93"/>
  <c r="QCY119" i="93"/>
  <c r="QCX119" i="93"/>
  <c r="QCW119" i="93"/>
  <c r="QCV119" i="93"/>
  <c r="QCU119" i="93"/>
  <c r="QCT119" i="93"/>
  <c r="QCS119" i="93"/>
  <c r="QCR119" i="93"/>
  <c r="QCQ119" i="93"/>
  <c r="QCP119" i="93"/>
  <c r="QCO119" i="93"/>
  <c r="QCN119" i="93"/>
  <c r="QCM119" i="93"/>
  <c r="QCL119" i="93"/>
  <c r="QCK119" i="93"/>
  <c r="QCJ119" i="93"/>
  <c r="QCI119" i="93"/>
  <c r="QCH119" i="93"/>
  <c r="QCG119" i="93"/>
  <c r="QCF119" i="93"/>
  <c r="QCE119" i="93"/>
  <c r="QCD119" i="93"/>
  <c r="QCC119" i="93"/>
  <c r="QCB119" i="93"/>
  <c r="QCA119" i="93"/>
  <c r="QBZ119" i="93"/>
  <c r="QBY119" i="93"/>
  <c r="QBX119" i="93"/>
  <c r="QBW119" i="93"/>
  <c r="QBV119" i="93"/>
  <c r="QBU119" i="93"/>
  <c r="QBT119" i="93"/>
  <c r="QBS119" i="93"/>
  <c r="QBR119" i="93"/>
  <c r="QBQ119" i="93"/>
  <c r="QBP119" i="93"/>
  <c r="QBO119" i="93"/>
  <c r="QBN119" i="93"/>
  <c r="QBM119" i="93"/>
  <c r="QBL119" i="93"/>
  <c r="QBK119" i="93"/>
  <c r="QBJ119" i="93"/>
  <c r="QBI119" i="93"/>
  <c r="QBH119" i="93"/>
  <c r="QBG119" i="93"/>
  <c r="QBF119" i="93"/>
  <c r="QBE119" i="93"/>
  <c r="QBD119" i="93"/>
  <c r="QBC119" i="93"/>
  <c r="QBB119" i="93"/>
  <c r="QBA119" i="93"/>
  <c r="QAZ119" i="93"/>
  <c r="QAY119" i="93"/>
  <c r="QAX119" i="93"/>
  <c r="QAW119" i="93"/>
  <c r="QAV119" i="93"/>
  <c r="QAU119" i="93"/>
  <c r="QAT119" i="93"/>
  <c r="QAS119" i="93"/>
  <c r="QAR119" i="93"/>
  <c r="QAQ119" i="93"/>
  <c r="QAP119" i="93"/>
  <c r="QAO119" i="93"/>
  <c r="QAN119" i="93"/>
  <c r="QAM119" i="93"/>
  <c r="QAL119" i="93"/>
  <c r="QAK119" i="93"/>
  <c r="QAJ119" i="93"/>
  <c r="QAI119" i="93"/>
  <c r="QAH119" i="93"/>
  <c r="QAG119" i="93"/>
  <c r="QAF119" i="93"/>
  <c r="QAE119" i="93"/>
  <c r="QAD119" i="93"/>
  <c r="QAC119" i="93"/>
  <c r="QAB119" i="93"/>
  <c r="QAA119" i="93"/>
  <c r="PZZ119" i="93"/>
  <c r="PZY119" i="93"/>
  <c r="PZX119" i="93"/>
  <c r="PZW119" i="93"/>
  <c r="PZV119" i="93"/>
  <c r="PZU119" i="93"/>
  <c r="PZT119" i="93"/>
  <c r="PZS119" i="93"/>
  <c r="PZR119" i="93"/>
  <c r="PZQ119" i="93"/>
  <c r="PZP119" i="93"/>
  <c r="PZO119" i="93"/>
  <c r="PZN119" i="93"/>
  <c r="PZM119" i="93"/>
  <c r="PZL119" i="93"/>
  <c r="PZK119" i="93"/>
  <c r="PZJ119" i="93"/>
  <c r="PZI119" i="93"/>
  <c r="PZH119" i="93"/>
  <c r="PZG119" i="93"/>
  <c r="PZF119" i="93"/>
  <c r="PZE119" i="93"/>
  <c r="PZD119" i="93"/>
  <c r="PZC119" i="93"/>
  <c r="PZB119" i="93"/>
  <c r="PZA119" i="93"/>
  <c r="PYZ119" i="93"/>
  <c r="PYY119" i="93"/>
  <c r="PYX119" i="93"/>
  <c r="PYW119" i="93"/>
  <c r="PYV119" i="93"/>
  <c r="PYU119" i="93"/>
  <c r="PYT119" i="93"/>
  <c r="PYS119" i="93"/>
  <c r="PYR119" i="93"/>
  <c r="PYQ119" i="93"/>
  <c r="PYP119" i="93"/>
  <c r="PYO119" i="93"/>
  <c r="PYN119" i="93"/>
  <c r="PYM119" i="93"/>
  <c r="PYL119" i="93"/>
  <c r="PYK119" i="93"/>
  <c r="PYJ119" i="93"/>
  <c r="PYI119" i="93"/>
  <c r="PYH119" i="93"/>
  <c r="PYG119" i="93"/>
  <c r="PYF119" i="93"/>
  <c r="PYE119" i="93"/>
  <c r="PYD119" i="93"/>
  <c r="PYC119" i="93"/>
  <c r="PYB119" i="93"/>
  <c r="PYA119" i="93"/>
  <c r="PXZ119" i="93"/>
  <c r="PXY119" i="93"/>
  <c r="PXX119" i="93"/>
  <c r="PXW119" i="93"/>
  <c r="PXV119" i="93"/>
  <c r="PXU119" i="93"/>
  <c r="PXT119" i="93"/>
  <c r="PXS119" i="93"/>
  <c r="PXR119" i="93"/>
  <c r="PXQ119" i="93"/>
  <c r="PXP119" i="93"/>
  <c r="PXO119" i="93"/>
  <c r="PXN119" i="93"/>
  <c r="PXM119" i="93"/>
  <c r="PXL119" i="93"/>
  <c r="PXK119" i="93"/>
  <c r="PXJ119" i="93"/>
  <c r="PXI119" i="93"/>
  <c r="PXH119" i="93"/>
  <c r="PXG119" i="93"/>
  <c r="PXF119" i="93"/>
  <c r="PXE119" i="93"/>
  <c r="PXD119" i="93"/>
  <c r="PXC119" i="93"/>
  <c r="PXB119" i="93"/>
  <c r="PXA119" i="93"/>
  <c r="PWZ119" i="93"/>
  <c r="PWY119" i="93"/>
  <c r="PWX119" i="93"/>
  <c r="PWW119" i="93"/>
  <c r="PWV119" i="93"/>
  <c r="PWU119" i="93"/>
  <c r="PWT119" i="93"/>
  <c r="PWS119" i="93"/>
  <c r="PWR119" i="93"/>
  <c r="PWQ119" i="93"/>
  <c r="PWP119" i="93"/>
  <c r="PWO119" i="93"/>
  <c r="PWN119" i="93"/>
  <c r="PWM119" i="93"/>
  <c r="PWL119" i="93"/>
  <c r="PWK119" i="93"/>
  <c r="PWJ119" i="93"/>
  <c r="PWI119" i="93"/>
  <c r="PWH119" i="93"/>
  <c r="PWG119" i="93"/>
  <c r="PWF119" i="93"/>
  <c r="PWE119" i="93"/>
  <c r="PWD119" i="93"/>
  <c r="PWC119" i="93"/>
  <c r="PWB119" i="93"/>
  <c r="PWA119" i="93"/>
  <c r="PVZ119" i="93"/>
  <c r="PVY119" i="93"/>
  <c r="PVX119" i="93"/>
  <c r="PVW119" i="93"/>
  <c r="PVV119" i="93"/>
  <c r="PVU119" i="93"/>
  <c r="PVT119" i="93"/>
  <c r="PVS119" i="93"/>
  <c r="PVR119" i="93"/>
  <c r="PVQ119" i="93"/>
  <c r="PVP119" i="93"/>
  <c r="PVO119" i="93"/>
  <c r="PVN119" i="93"/>
  <c r="PVM119" i="93"/>
  <c r="PVL119" i="93"/>
  <c r="PVK119" i="93"/>
  <c r="PVJ119" i="93"/>
  <c r="PVI119" i="93"/>
  <c r="PVH119" i="93"/>
  <c r="PVG119" i="93"/>
  <c r="PVF119" i="93"/>
  <c r="PVE119" i="93"/>
  <c r="PVD119" i="93"/>
  <c r="PVC119" i="93"/>
  <c r="PVB119" i="93"/>
  <c r="PVA119" i="93"/>
  <c r="PUZ119" i="93"/>
  <c r="PUY119" i="93"/>
  <c r="PUX119" i="93"/>
  <c r="PUW119" i="93"/>
  <c r="PUV119" i="93"/>
  <c r="PUU119" i="93"/>
  <c r="PUT119" i="93"/>
  <c r="PUS119" i="93"/>
  <c r="PUR119" i="93"/>
  <c r="PUQ119" i="93"/>
  <c r="PUP119" i="93"/>
  <c r="PUO119" i="93"/>
  <c r="PUN119" i="93"/>
  <c r="PUM119" i="93"/>
  <c r="PUL119" i="93"/>
  <c r="PUK119" i="93"/>
  <c r="PUJ119" i="93"/>
  <c r="PUI119" i="93"/>
  <c r="PUH119" i="93"/>
  <c r="PUG119" i="93"/>
  <c r="PUF119" i="93"/>
  <c r="PUE119" i="93"/>
  <c r="PUD119" i="93"/>
  <c r="PUC119" i="93"/>
  <c r="PUB119" i="93"/>
  <c r="PUA119" i="93"/>
  <c r="PTZ119" i="93"/>
  <c r="PTY119" i="93"/>
  <c r="PTX119" i="93"/>
  <c r="PTW119" i="93"/>
  <c r="PTV119" i="93"/>
  <c r="PTU119" i="93"/>
  <c r="PTT119" i="93"/>
  <c r="PTS119" i="93"/>
  <c r="PTR119" i="93"/>
  <c r="PTQ119" i="93"/>
  <c r="PTP119" i="93"/>
  <c r="PTO119" i="93"/>
  <c r="PTN119" i="93"/>
  <c r="PTM119" i="93"/>
  <c r="PTL119" i="93"/>
  <c r="PTK119" i="93"/>
  <c r="PTJ119" i="93"/>
  <c r="PTI119" i="93"/>
  <c r="PTH119" i="93"/>
  <c r="PTG119" i="93"/>
  <c r="PTF119" i="93"/>
  <c r="PTE119" i="93"/>
  <c r="PTD119" i="93"/>
  <c r="PTC119" i="93"/>
  <c r="PTB119" i="93"/>
  <c r="PTA119" i="93"/>
  <c r="PSZ119" i="93"/>
  <c r="PSY119" i="93"/>
  <c r="PSX119" i="93"/>
  <c r="PSW119" i="93"/>
  <c r="PSV119" i="93"/>
  <c r="PSU119" i="93"/>
  <c r="PST119" i="93"/>
  <c r="PSS119" i="93"/>
  <c r="PSR119" i="93"/>
  <c r="PSQ119" i="93"/>
  <c r="PSP119" i="93"/>
  <c r="PSO119" i="93"/>
  <c r="PSN119" i="93"/>
  <c r="PSM119" i="93"/>
  <c r="PSL119" i="93"/>
  <c r="PSK119" i="93"/>
  <c r="PSJ119" i="93"/>
  <c r="PSI119" i="93"/>
  <c r="PSH119" i="93"/>
  <c r="PSG119" i="93"/>
  <c r="PSF119" i="93"/>
  <c r="PSE119" i="93"/>
  <c r="PSD119" i="93"/>
  <c r="PSC119" i="93"/>
  <c r="PSB119" i="93"/>
  <c r="PSA119" i="93"/>
  <c r="PRZ119" i="93"/>
  <c r="PRY119" i="93"/>
  <c r="PRX119" i="93"/>
  <c r="PRW119" i="93"/>
  <c r="PRV119" i="93"/>
  <c r="PRU119" i="93"/>
  <c r="PRT119" i="93"/>
  <c r="PRS119" i="93"/>
  <c r="PRR119" i="93"/>
  <c r="PRQ119" i="93"/>
  <c r="PRP119" i="93"/>
  <c r="PRO119" i="93"/>
  <c r="PRN119" i="93"/>
  <c r="PRM119" i="93"/>
  <c r="PRL119" i="93"/>
  <c r="PRK119" i="93"/>
  <c r="PRJ119" i="93"/>
  <c r="PRI119" i="93"/>
  <c r="PRH119" i="93"/>
  <c r="PRG119" i="93"/>
  <c r="PRF119" i="93"/>
  <c r="PRE119" i="93"/>
  <c r="PRD119" i="93"/>
  <c r="PRC119" i="93"/>
  <c r="PRB119" i="93"/>
  <c r="PRA119" i="93"/>
  <c r="PQZ119" i="93"/>
  <c r="PQY119" i="93"/>
  <c r="PQX119" i="93"/>
  <c r="PQW119" i="93"/>
  <c r="PQV119" i="93"/>
  <c r="PQU119" i="93"/>
  <c r="PQT119" i="93"/>
  <c r="PQS119" i="93"/>
  <c r="PQR119" i="93"/>
  <c r="PQQ119" i="93"/>
  <c r="PQP119" i="93"/>
  <c r="PQO119" i="93"/>
  <c r="PQN119" i="93"/>
  <c r="PQM119" i="93"/>
  <c r="PQL119" i="93"/>
  <c r="PQK119" i="93"/>
  <c r="PQJ119" i="93"/>
  <c r="PQI119" i="93"/>
  <c r="PQH119" i="93"/>
  <c r="PQG119" i="93"/>
  <c r="PQF119" i="93"/>
  <c r="PQE119" i="93"/>
  <c r="PQD119" i="93"/>
  <c r="PQC119" i="93"/>
  <c r="PQB119" i="93"/>
  <c r="PQA119" i="93"/>
  <c r="PPZ119" i="93"/>
  <c r="PPY119" i="93"/>
  <c r="PPX119" i="93"/>
  <c r="PPW119" i="93"/>
  <c r="PPV119" i="93"/>
  <c r="PPU119" i="93"/>
  <c r="PPT119" i="93"/>
  <c r="PPS119" i="93"/>
  <c r="PPR119" i="93"/>
  <c r="PPQ119" i="93"/>
  <c r="PPP119" i="93"/>
  <c r="PPO119" i="93"/>
  <c r="PPN119" i="93"/>
  <c r="PPM119" i="93"/>
  <c r="PPL119" i="93"/>
  <c r="PPK119" i="93"/>
  <c r="PPJ119" i="93"/>
  <c r="PPI119" i="93"/>
  <c r="PPH119" i="93"/>
  <c r="PPG119" i="93"/>
  <c r="PPF119" i="93"/>
  <c r="PPE119" i="93"/>
  <c r="PPD119" i="93"/>
  <c r="PPC119" i="93"/>
  <c r="PPB119" i="93"/>
  <c r="PPA119" i="93"/>
  <c r="POZ119" i="93"/>
  <c r="POY119" i="93"/>
  <c r="POX119" i="93"/>
  <c r="POW119" i="93"/>
  <c r="POV119" i="93"/>
  <c r="POU119" i="93"/>
  <c r="POT119" i="93"/>
  <c r="POS119" i="93"/>
  <c r="POR119" i="93"/>
  <c r="POQ119" i="93"/>
  <c r="POP119" i="93"/>
  <c r="POO119" i="93"/>
  <c r="PON119" i="93"/>
  <c r="POM119" i="93"/>
  <c r="POL119" i="93"/>
  <c r="POK119" i="93"/>
  <c r="POJ119" i="93"/>
  <c r="POI119" i="93"/>
  <c r="POH119" i="93"/>
  <c r="POG119" i="93"/>
  <c r="POF119" i="93"/>
  <c r="POE119" i="93"/>
  <c r="POD119" i="93"/>
  <c r="POC119" i="93"/>
  <c r="POB119" i="93"/>
  <c r="POA119" i="93"/>
  <c r="PNZ119" i="93"/>
  <c r="PNY119" i="93"/>
  <c r="PNX119" i="93"/>
  <c r="PNW119" i="93"/>
  <c r="PNV119" i="93"/>
  <c r="PNU119" i="93"/>
  <c r="PNT119" i="93"/>
  <c r="PNS119" i="93"/>
  <c r="PNR119" i="93"/>
  <c r="PNQ119" i="93"/>
  <c r="PNP119" i="93"/>
  <c r="PNO119" i="93"/>
  <c r="PNN119" i="93"/>
  <c r="PNM119" i="93"/>
  <c r="PNL119" i="93"/>
  <c r="PNK119" i="93"/>
  <c r="PNJ119" i="93"/>
  <c r="PNI119" i="93"/>
  <c r="PNH119" i="93"/>
  <c r="PNG119" i="93"/>
  <c r="PNF119" i="93"/>
  <c r="PNE119" i="93"/>
  <c r="PND119" i="93"/>
  <c r="PNC119" i="93"/>
  <c r="PNB119" i="93"/>
  <c r="PNA119" i="93"/>
  <c r="PMZ119" i="93"/>
  <c r="PMY119" i="93"/>
  <c r="PMX119" i="93"/>
  <c r="PMW119" i="93"/>
  <c r="PMV119" i="93"/>
  <c r="PMU119" i="93"/>
  <c r="PMT119" i="93"/>
  <c r="PMS119" i="93"/>
  <c r="PMR119" i="93"/>
  <c r="PMQ119" i="93"/>
  <c r="PMP119" i="93"/>
  <c r="PMO119" i="93"/>
  <c r="PMN119" i="93"/>
  <c r="PMM119" i="93"/>
  <c r="PML119" i="93"/>
  <c r="PMK119" i="93"/>
  <c r="PMJ119" i="93"/>
  <c r="PMI119" i="93"/>
  <c r="PMH119" i="93"/>
  <c r="PMG119" i="93"/>
  <c r="PMF119" i="93"/>
  <c r="PME119" i="93"/>
  <c r="PMD119" i="93"/>
  <c r="PMC119" i="93"/>
  <c r="PMB119" i="93"/>
  <c r="PMA119" i="93"/>
  <c r="PLZ119" i="93"/>
  <c r="PLY119" i="93"/>
  <c r="PLX119" i="93"/>
  <c r="PLW119" i="93"/>
  <c r="PLV119" i="93"/>
  <c r="PLU119" i="93"/>
  <c r="PLT119" i="93"/>
  <c r="PLS119" i="93"/>
  <c r="PLR119" i="93"/>
  <c r="PLQ119" i="93"/>
  <c r="PLP119" i="93"/>
  <c r="PLO119" i="93"/>
  <c r="PLN119" i="93"/>
  <c r="PLM119" i="93"/>
  <c r="PLL119" i="93"/>
  <c r="PLK119" i="93"/>
  <c r="PLJ119" i="93"/>
  <c r="PLI119" i="93"/>
  <c r="PLH119" i="93"/>
  <c r="PLG119" i="93"/>
  <c r="PLF119" i="93"/>
  <c r="PLE119" i="93"/>
  <c r="PLD119" i="93"/>
  <c r="PLC119" i="93"/>
  <c r="PLB119" i="93"/>
  <c r="PLA119" i="93"/>
  <c r="PKZ119" i="93"/>
  <c r="PKY119" i="93"/>
  <c r="PKX119" i="93"/>
  <c r="PKW119" i="93"/>
  <c r="PKV119" i="93"/>
  <c r="PKU119" i="93"/>
  <c r="PKT119" i="93"/>
  <c r="PKS119" i="93"/>
  <c r="PKR119" i="93"/>
  <c r="PKQ119" i="93"/>
  <c r="PKP119" i="93"/>
  <c r="PKO119" i="93"/>
  <c r="PKN119" i="93"/>
  <c r="PKM119" i="93"/>
  <c r="PKL119" i="93"/>
  <c r="PKK119" i="93"/>
  <c r="PKJ119" i="93"/>
  <c r="PKI119" i="93"/>
  <c r="PKH119" i="93"/>
  <c r="PKG119" i="93"/>
  <c r="PKF119" i="93"/>
  <c r="PKE119" i="93"/>
  <c r="PKD119" i="93"/>
  <c r="PKC119" i="93"/>
  <c r="PKB119" i="93"/>
  <c r="PKA119" i="93"/>
  <c r="PJZ119" i="93"/>
  <c r="PJY119" i="93"/>
  <c r="PJX119" i="93"/>
  <c r="PJW119" i="93"/>
  <c r="PJV119" i="93"/>
  <c r="PJU119" i="93"/>
  <c r="PJT119" i="93"/>
  <c r="PJS119" i="93"/>
  <c r="PJR119" i="93"/>
  <c r="PJQ119" i="93"/>
  <c r="PJP119" i="93"/>
  <c r="PJO119" i="93"/>
  <c r="PJN119" i="93"/>
  <c r="PJM119" i="93"/>
  <c r="PJL119" i="93"/>
  <c r="PJK119" i="93"/>
  <c r="PJJ119" i="93"/>
  <c r="PJI119" i="93"/>
  <c r="PJH119" i="93"/>
  <c r="PJG119" i="93"/>
  <c r="PJF119" i="93"/>
  <c r="PJE119" i="93"/>
  <c r="PJD119" i="93"/>
  <c r="PJC119" i="93"/>
  <c r="PJB119" i="93"/>
  <c r="PJA119" i="93"/>
  <c r="PIZ119" i="93"/>
  <c r="PIY119" i="93"/>
  <c r="PIX119" i="93"/>
  <c r="PIW119" i="93"/>
  <c r="PIV119" i="93"/>
  <c r="PIU119" i="93"/>
  <c r="PIT119" i="93"/>
  <c r="PIS119" i="93"/>
  <c r="PIR119" i="93"/>
  <c r="PIQ119" i="93"/>
  <c r="PIP119" i="93"/>
  <c r="PIO119" i="93"/>
  <c r="PIN119" i="93"/>
  <c r="PIM119" i="93"/>
  <c r="PIL119" i="93"/>
  <c r="PIK119" i="93"/>
  <c r="PIJ119" i="93"/>
  <c r="PII119" i="93"/>
  <c r="PIH119" i="93"/>
  <c r="PIG119" i="93"/>
  <c r="PIF119" i="93"/>
  <c r="PIE119" i="93"/>
  <c r="PID119" i="93"/>
  <c r="PIC119" i="93"/>
  <c r="PIB119" i="93"/>
  <c r="PIA119" i="93"/>
  <c r="PHZ119" i="93"/>
  <c r="PHY119" i="93"/>
  <c r="PHX119" i="93"/>
  <c r="PHW119" i="93"/>
  <c r="PHV119" i="93"/>
  <c r="PHU119" i="93"/>
  <c r="PHT119" i="93"/>
  <c r="PHS119" i="93"/>
  <c r="PHR119" i="93"/>
  <c r="PHQ119" i="93"/>
  <c r="PHP119" i="93"/>
  <c r="PHO119" i="93"/>
  <c r="PHN119" i="93"/>
  <c r="PHM119" i="93"/>
  <c r="PHL119" i="93"/>
  <c r="PHK119" i="93"/>
  <c r="PHJ119" i="93"/>
  <c r="PHI119" i="93"/>
  <c r="PHH119" i="93"/>
  <c r="PHG119" i="93"/>
  <c r="PHF119" i="93"/>
  <c r="PHE119" i="93"/>
  <c r="PHD119" i="93"/>
  <c r="PHC119" i="93"/>
  <c r="PHB119" i="93"/>
  <c r="PHA119" i="93"/>
  <c r="PGZ119" i="93"/>
  <c r="PGY119" i="93"/>
  <c r="PGX119" i="93"/>
  <c r="PGW119" i="93"/>
  <c r="PGV119" i="93"/>
  <c r="PGU119" i="93"/>
  <c r="PGT119" i="93"/>
  <c r="PGS119" i="93"/>
  <c r="PGR119" i="93"/>
  <c r="PGQ119" i="93"/>
  <c r="PGP119" i="93"/>
  <c r="PGO119" i="93"/>
  <c r="PGN119" i="93"/>
  <c r="PGM119" i="93"/>
  <c r="PGL119" i="93"/>
  <c r="PGK119" i="93"/>
  <c r="PGJ119" i="93"/>
  <c r="PGI119" i="93"/>
  <c r="PGH119" i="93"/>
  <c r="PGG119" i="93"/>
  <c r="PGF119" i="93"/>
  <c r="PGE119" i="93"/>
  <c r="PGD119" i="93"/>
  <c r="PGC119" i="93"/>
  <c r="PGB119" i="93"/>
  <c r="PGA119" i="93"/>
  <c r="PFZ119" i="93"/>
  <c r="PFY119" i="93"/>
  <c r="PFX119" i="93"/>
  <c r="PFW119" i="93"/>
  <c r="PFV119" i="93"/>
  <c r="PFU119" i="93"/>
  <c r="PFT119" i="93"/>
  <c r="PFS119" i="93"/>
  <c r="PFR119" i="93"/>
  <c r="PFQ119" i="93"/>
  <c r="PFP119" i="93"/>
  <c r="PFO119" i="93"/>
  <c r="PFN119" i="93"/>
  <c r="PFM119" i="93"/>
  <c r="PFL119" i="93"/>
  <c r="PFK119" i="93"/>
  <c r="PFJ119" i="93"/>
  <c r="PFI119" i="93"/>
  <c r="PFH119" i="93"/>
  <c r="PFG119" i="93"/>
  <c r="PFF119" i="93"/>
  <c r="PFE119" i="93"/>
  <c r="PFD119" i="93"/>
  <c r="PFC119" i="93"/>
  <c r="PFB119" i="93"/>
  <c r="PFA119" i="93"/>
  <c r="PEZ119" i="93"/>
  <c r="PEY119" i="93"/>
  <c r="PEX119" i="93"/>
  <c r="PEW119" i="93"/>
  <c r="PEV119" i="93"/>
  <c r="PEU119" i="93"/>
  <c r="PET119" i="93"/>
  <c r="PES119" i="93"/>
  <c r="PER119" i="93"/>
  <c r="PEQ119" i="93"/>
  <c r="PEP119" i="93"/>
  <c r="PEO119" i="93"/>
  <c r="PEN119" i="93"/>
  <c r="PEM119" i="93"/>
  <c r="PEL119" i="93"/>
  <c r="PEK119" i="93"/>
  <c r="PEJ119" i="93"/>
  <c r="PEI119" i="93"/>
  <c r="PEH119" i="93"/>
  <c r="PEG119" i="93"/>
  <c r="PEF119" i="93"/>
  <c r="PEE119" i="93"/>
  <c r="PED119" i="93"/>
  <c r="PEC119" i="93"/>
  <c r="PEB119" i="93"/>
  <c r="PEA119" i="93"/>
  <c r="PDZ119" i="93"/>
  <c r="PDY119" i="93"/>
  <c r="PDX119" i="93"/>
  <c r="PDW119" i="93"/>
  <c r="PDV119" i="93"/>
  <c r="PDU119" i="93"/>
  <c r="PDT119" i="93"/>
  <c r="PDS119" i="93"/>
  <c r="PDR119" i="93"/>
  <c r="PDQ119" i="93"/>
  <c r="PDP119" i="93"/>
  <c r="PDO119" i="93"/>
  <c r="PDN119" i="93"/>
  <c r="PDM119" i="93"/>
  <c r="PDL119" i="93"/>
  <c r="PDK119" i="93"/>
  <c r="PDJ119" i="93"/>
  <c r="PDI119" i="93"/>
  <c r="PDH119" i="93"/>
  <c r="PDG119" i="93"/>
  <c r="PDF119" i="93"/>
  <c r="PDE119" i="93"/>
  <c r="PDD119" i="93"/>
  <c r="PDC119" i="93"/>
  <c r="PDB119" i="93"/>
  <c r="PDA119" i="93"/>
  <c r="PCZ119" i="93"/>
  <c r="PCY119" i="93"/>
  <c r="PCX119" i="93"/>
  <c r="PCW119" i="93"/>
  <c r="PCV119" i="93"/>
  <c r="PCU119" i="93"/>
  <c r="PCT119" i="93"/>
  <c r="PCS119" i="93"/>
  <c r="PCR119" i="93"/>
  <c r="PCQ119" i="93"/>
  <c r="PCP119" i="93"/>
  <c r="PCO119" i="93"/>
  <c r="PCN119" i="93"/>
  <c r="PCM119" i="93"/>
  <c r="PCL119" i="93"/>
  <c r="PCK119" i="93"/>
  <c r="PCJ119" i="93"/>
  <c r="PCI119" i="93"/>
  <c r="PCH119" i="93"/>
  <c r="PCG119" i="93"/>
  <c r="PCF119" i="93"/>
  <c r="PCE119" i="93"/>
  <c r="PCD119" i="93"/>
  <c r="PCC119" i="93"/>
  <c r="PCB119" i="93"/>
  <c r="PCA119" i="93"/>
  <c r="PBZ119" i="93"/>
  <c r="PBY119" i="93"/>
  <c r="PBX119" i="93"/>
  <c r="PBW119" i="93"/>
  <c r="PBV119" i="93"/>
  <c r="PBU119" i="93"/>
  <c r="PBT119" i="93"/>
  <c r="PBS119" i="93"/>
  <c r="PBR119" i="93"/>
  <c r="PBQ119" i="93"/>
  <c r="PBP119" i="93"/>
  <c r="PBO119" i="93"/>
  <c r="PBN119" i="93"/>
  <c r="PBM119" i="93"/>
  <c r="PBL119" i="93"/>
  <c r="PBK119" i="93"/>
  <c r="PBJ119" i="93"/>
  <c r="PBI119" i="93"/>
  <c r="PBH119" i="93"/>
  <c r="PBG119" i="93"/>
  <c r="PBF119" i="93"/>
  <c r="PBE119" i="93"/>
  <c r="PBD119" i="93"/>
  <c r="PBC119" i="93"/>
  <c r="PBB119" i="93"/>
  <c r="PBA119" i="93"/>
  <c r="PAZ119" i="93"/>
  <c r="PAY119" i="93"/>
  <c r="PAX119" i="93"/>
  <c r="PAW119" i="93"/>
  <c r="PAV119" i="93"/>
  <c r="PAU119" i="93"/>
  <c r="PAT119" i="93"/>
  <c r="PAS119" i="93"/>
  <c r="PAR119" i="93"/>
  <c r="PAQ119" i="93"/>
  <c r="PAP119" i="93"/>
  <c r="PAO119" i="93"/>
  <c r="PAN119" i="93"/>
  <c r="PAM119" i="93"/>
  <c r="PAL119" i="93"/>
  <c r="PAK119" i="93"/>
  <c r="PAJ119" i="93"/>
  <c r="PAI119" i="93"/>
  <c r="PAH119" i="93"/>
  <c r="PAG119" i="93"/>
  <c r="PAF119" i="93"/>
  <c r="PAE119" i="93"/>
  <c r="PAD119" i="93"/>
  <c r="PAC119" i="93"/>
  <c r="PAB119" i="93"/>
  <c r="PAA119" i="93"/>
  <c r="OZZ119" i="93"/>
  <c r="OZY119" i="93"/>
  <c r="OZX119" i="93"/>
  <c r="OZW119" i="93"/>
  <c r="OZV119" i="93"/>
  <c r="OZU119" i="93"/>
  <c r="OZT119" i="93"/>
  <c r="OZS119" i="93"/>
  <c r="OZR119" i="93"/>
  <c r="OZQ119" i="93"/>
  <c r="OZP119" i="93"/>
  <c r="OZO119" i="93"/>
  <c r="OZN119" i="93"/>
  <c r="OZM119" i="93"/>
  <c r="OZL119" i="93"/>
  <c r="OZK119" i="93"/>
  <c r="OZJ119" i="93"/>
  <c r="OZI119" i="93"/>
  <c r="OZH119" i="93"/>
  <c r="OZG119" i="93"/>
  <c r="OZF119" i="93"/>
  <c r="OZE119" i="93"/>
  <c r="OZD119" i="93"/>
  <c r="OZC119" i="93"/>
  <c r="OZB119" i="93"/>
  <c r="OZA119" i="93"/>
  <c r="OYZ119" i="93"/>
  <c r="OYY119" i="93"/>
  <c r="OYX119" i="93"/>
  <c r="OYW119" i="93"/>
  <c r="OYV119" i="93"/>
  <c r="OYU119" i="93"/>
  <c r="OYT119" i="93"/>
  <c r="OYS119" i="93"/>
  <c r="OYR119" i="93"/>
  <c r="OYQ119" i="93"/>
  <c r="OYP119" i="93"/>
  <c r="OYO119" i="93"/>
  <c r="OYN119" i="93"/>
  <c r="OYM119" i="93"/>
  <c r="OYL119" i="93"/>
  <c r="OYK119" i="93"/>
  <c r="OYJ119" i="93"/>
  <c r="OYI119" i="93"/>
  <c r="OYH119" i="93"/>
  <c r="OYG119" i="93"/>
  <c r="OYF119" i="93"/>
  <c r="OYE119" i="93"/>
  <c r="OYD119" i="93"/>
  <c r="OYC119" i="93"/>
  <c r="OYB119" i="93"/>
  <c r="OYA119" i="93"/>
  <c r="OXZ119" i="93"/>
  <c r="OXY119" i="93"/>
  <c r="OXX119" i="93"/>
  <c r="OXW119" i="93"/>
  <c r="OXV119" i="93"/>
  <c r="OXU119" i="93"/>
  <c r="OXT119" i="93"/>
  <c r="OXS119" i="93"/>
  <c r="OXR119" i="93"/>
  <c r="OXQ119" i="93"/>
  <c r="OXP119" i="93"/>
  <c r="OXO119" i="93"/>
  <c r="OXN119" i="93"/>
  <c r="OXM119" i="93"/>
  <c r="OXL119" i="93"/>
  <c r="OXK119" i="93"/>
  <c r="OXJ119" i="93"/>
  <c r="OXI119" i="93"/>
  <c r="OXH119" i="93"/>
  <c r="OXG119" i="93"/>
  <c r="OXF119" i="93"/>
  <c r="OXE119" i="93"/>
  <c r="OXD119" i="93"/>
  <c r="OXC119" i="93"/>
  <c r="OXB119" i="93"/>
  <c r="OXA119" i="93"/>
  <c r="OWZ119" i="93"/>
  <c r="OWY119" i="93"/>
  <c r="OWX119" i="93"/>
  <c r="OWW119" i="93"/>
  <c r="OWV119" i="93"/>
  <c r="OWU119" i="93"/>
  <c r="OWT119" i="93"/>
  <c r="OWS119" i="93"/>
  <c r="OWR119" i="93"/>
  <c r="OWQ119" i="93"/>
  <c r="OWP119" i="93"/>
  <c r="OWO119" i="93"/>
  <c r="OWN119" i="93"/>
  <c r="OWM119" i="93"/>
  <c r="OWL119" i="93"/>
  <c r="OWK119" i="93"/>
  <c r="OWJ119" i="93"/>
  <c r="OWI119" i="93"/>
  <c r="OWH119" i="93"/>
  <c r="OWG119" i="93"/>
  <c r="OWF119" i="93"/>
  <c r="OWE119" i="93"/>
  <c r="OWD119" i="93"/>
  <c r="OWC119" i="93"/>
  <c r="OWB119" i="93"/>
  <c r="OWA119" i="93"/>
  <c r="OVZ119" i="93"/>
  <c r="OVY119" i="93"/>
  <c r="OVX119" i="93"/>
  <c r="OVW119" i="93"/>
  <c r="OVV119" i="93"/>
  <c r="OVU119" i="93"/>
  <c r="OVT119" i="93"/>
  <c r="OVS119" i="93"/>
  <c r="OVR119" i="93"/>
  <c r="OVQ119" i="93"/>
  <c r="OVP119" i="93"/>
  <c r="OVO119" i="93"/>
  <c r="OVN119" i="93"/>
  <c r="OVM119" i="93"/>
  <c r="OVL119" i="93"/>
  <c r="OVK119" i="93"/>
  <c r="OVJ119" i="93"/>
  <c r="OVI119" i="93"/>
  <c r="OVH119" i="93"/>
  <c r="OVG119" i="93"/>
  <c r="OVF119" i="93"/>
  <c r="OVE119" i="93"/>
  <c r="OVD119" i="93"/>
  <c r="OVC119" i="93"/>
  <c r="OVB119" i="93"/>
  <c r="OVA119" i="93"/>
  <c r="OUZ119" i="93"/>
  <c r="OUY119" i="93"/>
  <c r="OUX119" i="93"/>
  <c r="OUW119" i="93"/>
  <c r="OUV119" i="93"/>
  <c r="OUU119" i="93"/>
  <c r="OUT119" i="93"/>
  <c r="OUS119" i="93"/>
  <c r="OUR119" i="93"/>
  <c r="OUQ119" i="93"/>
  <c r="OUP119" i="93"/>
  <c r="OUO119" i="93"/>
  <c r="OUN119" i="93"/>
  <c r="OUM119" i="93"/>
  <c r="OUL119" i="93"/>
  <c r="OUK119" i="93"/>
  <c r="OUJ119" i="93"/>
  <c r="OUI119" i="93"/>
  <c r="OUH119" i="93"/>
  <c r="OUG119" i="93"/>
  <c r="OUF119" i="93"/>
  <c r="OUE119" i="93"/>
  <c r="OUD119" i="93"/>
  <c r="OUC119" i="93"/>
  <c r="OUB119" i="93"/>
  <c r="OUA119" i="93"/>
  <c r="OTZ119" i="93"/>
  <c r="OTY119" i="93"/>
  <c r="OTX119" i="93"/>
  <c r="OTW119" i="93"/>
  <c r="OTV119" i="93"/>
  <c r="OTU119" i="93"/>
  <c r="OTT119" i="93"/>
  <c r="OTS119" i="93"/>
  <c r="OTR119" i="93"/>
  <c r="OTQ119" i="93"/>
  <c r="OTP119" i="93"/>
  <c r="OTO119" i="93"/>
  <c r="OTN119" i="93"/>
  <c r="OTM119" i="93"/>
  <c r="OTL119" i="93"/>
  <c r="OTK119" i="93"/>
  <c r="OTJ119" i="93"/>
  <c r="OTI119" i="93"/>
  <c r="OTH119" i="93"/>
  <c r="OTG119" i="93"/>
  <c r="OTF119" i="93"/>
  <c r="OTE119" i="93"/>
  <c r="OTD119" i="93"/>
  <c r="OTC119" i="93"/>
  <c r="OTB119" i="93"/>
  <c r="OTA119" i="93"/>
  <c r="OSZ119" i="93"/>
  <c r="OSY119" i="93"/>
  <c r="OSX119" i="93"/>
  <c r="OSW119" i="93"/>
  <c r="OSV119" i="93"/>
  <c r="OSU119" i="93"/>
  <c r="OST119" i="93"/>
  <c r="OSS119" i="93"/>
  <c r="OSR119" i="93"/>
  <c r="OSQ119" i="93"/>
  <c r="OSP119" i="93"/>
  <c r="OSO119" i="93"/>
  <c r="OSN119" i="93"/>
  <c r="OSM119" i="93"/>
  <c r="OSL119" i="93"/>
  <c r="OSK119" i="93"/>
  <c r="OSJ119" i="93"/>
  <c r="OSI119" i="93"/>
  <c r="OSH119" i="93"/>
  <c r="OSG119" i="93"/>
  <c r="OSF119" i="93"/>
  <c r="OSE119" i="93"/>
  <c r="OSD119" i="93"/>
  <c r="OSC119" i="93"/>
  <c r="OSB119" i="93"/>
  <c r="OSA119" i="93"/>
  <c r="ORZ119" i="93"/>
  <c r="ORY119" i="93"/>
  <c r="ORX119" i="93"/>
  <c r="ORW119" i="93"/>
  <c r="ORV119" i="93"/>
  <c r="ORU119" i="93"/>
  <c r="ORT119" i="93"/>
  <c r="ORS119" i="93"/>
  <c r="ORR119" i="93"/>
  <c r="ORQ119" i="93"/>
  <c r="ORP119" i="93"/>
  <c r="ORO119" i="93"/>
  <c r="ORN119" i="93"/>
  <c r="ORM119" i="93"/>
  <c r="ORL119" i="93"/>
  <c r="ORK119" i="93"/>
  <c r="ORJ119" i="93"/>
  <c r="ORI119" i="93"/>
  <c r="ORH119" i="93"/>
  <c r="ORG119" i="93"/>
  <c r="ORF119" i="93"/>
  <c r="ORE119" i="93"/>
  <c r="ORD119" i="93"/>
  <c r="ORC119" i="93"/>
  <c r="ORB119" i="93"/>
  <c r="ORA119" i="93"/>
  <c r="OQZ119" i="93"/>
  <c r="OQY119" i="93"/>
  <c r="OQX119" i="93"/>
  <c r="OQW119" i="93"/>
  <c r="OQV119" i="93"/>
  <c r="OQU119" i="93"/>
  <c r="OQT119" i="93"/>
  <c r="OQS119" i="93"/>
  <c r="OQR119" i="93"/>
  <c r="OQQ119" i="93"/>
  <c r="OQP119" i="93"/>
  <c r="OQO119" i="93"/>
  <c r="OQN119" i="93"/>
  <c r="OQM119" i="93"/>
  <c r="OQL119" i="93"/>
  <c r="OQK119" i="93"/>
  <c r="OQJ119" i="93"/>
  <c r="OQI119" i="93"/>
  <c r="OQH119" i="93"/>
  <c r="OQG119" i="93"/>
  <c r="OQF119" i="93"/>
  <c r="OQE119" i="93"/>
  <c r="OQD119" i="93"/>
  <c r="OQC119" i="93"/>
  <c r="OQB119" i="93"/>
  <c r="OQA119" i="93"/>
  <c r="OPZ119" i="93"/>
  <c r="OPY119" i="93"/>
  <c r="OPX119" i="93"/>
  <c r="OPW119" i="93"/>
  <c r="OPV119" i="93"/>
  <c r="OPU119" i="93"/>
  <c r="OPT119" i="93"/>
  <c r="OPS119" i="93"/>
  <c r="OPR119" i="93"/>
  <c r="OPQ119" i="93"/>
  <c r="OPP119" i="93"/>
  <c r="OPO119" i="93"/>
  <c r="OPN119" i="93"/>
  <c r="OPM119" i="93"/>
  <c r="OPL119" i="93"/>
  <c r="OPK119" i="93"/>
  <c r="OPJ119" i="93"/>
  <c r="OPI119" i="93"/>
  <c r="OPH119" i="93"/>
  <c r="OPG119" i="93"/>
  <c r="OPF119" i="93"/>
  <c r="OPE119" i="93"/>
  <c r="OPD119" i="93"/>
  <c r="OPC119" i="93"/>
  <c r="OPB119" i="93"/>
  <c r="OPA119" i="93"/>
  <c r="OOZ119" i="93"/>
  <c r="OOY119" i="93"/>
  <c r="OOX119" i="93"/>
  <c r="OOW119" i="93"/>
  <c r="OOV119" i="93"/>
  <c r="OOU119" i="93"/>
  <c r="OOT119" i="93"/>
  <c r="OOS119" i="93"/>
  <c r="OOR119" i="93"/>
  <c r="OOQ119" i="93"/>
  <c r="OOP119" i="93"/>
  <c r="OOO119" i="93"/>
  <c r="OON119" i="93"/>
  <c r="OOM119" i="93"/>
  <c r="OOL119" i="93"/>
  <c r="OOK119" i="93"/>
  <c r="OOJ119" i="93"/>
  <c r="OOI119" i="93"/>
  <c r="OOH119" i="93"/>
  <c r="OOG119" i="93"/>
  <c r="OOF119" i="93"/>
  <c r="OOE119" i="93"/>
  <c r="OOD119" i="93"/>
  <c r="OOC119" i="93"/>
  <c r="OOB119" i="93"/>
  <c r="OOA119" i="93"/>
  <c r="ONZ119" i="93"/>
  <c r="ONY119" i="93"/>
  <c r="ONX119" i="93"/>
  <c r="ONW119" i="93"/>
  <c r="ONV119" i="93"/>
  <c r="ONU119" i="93"/>
  <c r="ONT119" i="93"/>
  <c r="ONS119" i="93"/>
  <c r="ONR119" i="93"/>
  <c r="ONQ119" i="93"/>
  <c r="ONP119" i="93"/>
  <c r="ONO119" i="93"/>
  <c r="ONN119" i="93"/>
  <c r="ONM119" i="93"/>
  <c r="ONL119" i="93"/>
  <c r="ONK119" i="93"/>
  <c r="ONJ119" i="93"/>
  <c r="ONI119" i="93"/>
  <c r="ONH119" i="93"/>
  <c r="ONG119" i="93"/>
  <c r="ONF119" i="93"/>
  <c r="ONE119" i="93"/>
  <c r="OND119" i="93"/>
  <c r="ONC119" i="93"/>
  <c r="ONB119" i="93"/>
  <c r="ONA119" i="93"/>
  <c r="OMZ119" i="93"/>
  <c r="OMY119" i="93"/>
  <c r="OMX119" i="93"/>
  <c r="OMW119" i="93"/>
  <c r="OMV119" i="93"/>
  <c r="OMU119" i="93"/>
  <c r="OMT119" i="93"/>
  <c r="OMS119" i="93"/>
  <c r="OMR119" i="93"/>
  <c r="OMQ119" i="93"/>
  <c r="OMP119" i="93"/>
  <c r="OMO119" i="93"/>
  <c r="OMN119" i="93"/>
  <c r="OMM119" i="93"/>
  <c r="OML119" i="93"/>
  <c r="OMK119" i="93"/>
  <c r="OMJ119" i="93"/>
  <c r="OMI119" i="93"/>
  <c r="OMH119" i="93"/>
  <c r="OMG119" i="93"/>
  <c r="OMF119" i="93"/>
  <c r="OME119" i="93"/>
  <c r="OMD119" i="93"/>
  <c r="OMC119" i="93"/>
  <c r="OMB119" i="93"/>
  <c r="OMA119" i="93"/>
  <c r="OLZ119" i="93"/>
  <c r="OLY119" i="93"/>
  <c r="OLX119" i="93"/>
  <c r="OLW119" i="93"/>
  <c r="OLV119" i="93"/>
  <c r="OLU119" i="93"/>
  <c r="OLT119" i="93"/>
  <c r="OLS119" i="93"/>
  <c r="OLR119" i="93"/>
  <c r="OLQ119" i="93"/>
  <c r="OLP119" i="93"/>
  <c r="OLO119" i="93"/>
  <c r="OLN119" i="93"/>
  <c r="OLM119" i="93"/>
  <c r="OLL119" i="93"/>
  <c r="OLK119" i="93"/>
  <c r="OLJ119" i="93"/>
  <c r="OLI119" i="93"/>
  <c r="OLH119" i="93"/>
  <c r="OLG119" i="93"/>
  <c r="OLF119" i="93"/>
  <c r="OLE119" i="93"/>
  <c r="OLD119" i="93"/>
  <c r="OLC119" i="93"/>
  <c r="OLB119" i="93"/>
  <c r="OLA119" i="93"/>
  <c r="OKZ119" i="93"/>
  <c r="OKY119" i="93"/>
  <c r="OKX119" i="93"/>
  <c r="OKW119" i="93"/>
  <c r="OKV119" i="93"/>
  <c r="OKU119" i="93"/>
  <c r="OKT119" i="93"/>
  <c r="OKS119" i="93"/>
  <c r="OKR119" i="93"/>
  <c r="OKQ119" i="93"/>
  <c r="OKP119" i="93"/>
  <c r="OKO119" i="93"/>
  <c r="OKN119" i="93"/>
  <c r="OKM119" i="93"/>
  <c r="OKL119" i="93"/>
  <c r="OKK119" i="93"/>
  <c r="OKJ119" i="93"/>
  <c r="OKI119" i="93"/>
  <c r="OKH119" i="93"/>
  <c r="OKG119" i="93"/>
  <c r="OKF119" i="93"/>
  <c r="OKE119" i="93"/>
  <c r="OKD119" i="93"/>
  <c r="OKC119" i="93"/>
  <c r="OKB119" i="93"/>
  <c r="OKA119" i="93"/>
  <c r="OJZ119" i="93"/>
  <c r="OJY119" i="93"/>
  <c r="OJX119" i="93"/>
  <c r="OJW119" i="93"/>
  <c r="OJV119" i="93"/>
  <c r="OJU119" i="93"/>
  <c r="OJT119" i="93"/>
  <c r="OJS119" i="93"/>
  <c r="OJR119" i="93"/>
  <c r="OJQ119" i="93"/>
  <c r="OJP119" i="93"/>
  <c r="OJO119" i="93"/>
  <c r="OJN119" i="93"/>
  <c r="OJM119" i="93"/>
  <c r="OJL119" i="93"/>
  <c r="OJK119" i="93"/>
  <c r="OJJ119" i="93"/>
  <c r="OJI119" i="93"/>
  <c r="OJH119" i="93"/>
  <c r="OJG119" i="93"/>
  <c r="OJF119" i="93"/>
  <c r="OJE119" i="93"/>
  <c r="OJD119" i="93"/>
  <c r="OJC119" i="93"/>
  <c r="OJB119" i="93"/>
  <c r="OJA119" i="93"/>
  <c r="OIZ119" i="93"/>
  <c r="OIY119" i="93"/>
  <c r="OIX119" i="93"/>
  <c r="OIW119" i="93"/>
  <c r="OIV119" i="93"/>
  <c r="OIU119" i="93"/>
  <c r="OIT119" i="93"/>
  <c r="OIS119" i="93"/>
  <c r="OIR119" i="93"/>
  <c r="OIQ119" i="93"/>
  <c r="OIP119" i="93"/>
  <c r="OIO119" i="93"/>
  <c r="OIN119" i="93"/>
  <c r="OIM119" i="93"/>
  <c r="OIL119" i="93"/>
  <c r="OIK119" i="93"/>
  <c r="OIJ119" i="93"/>
  <c r="OII119" i="93"/>
  <c r="OIH119" i="93"/>
  <c r="OIG119" i="93"/>
  <c r="OIF119" i="93"/>
  <c r="OIE119" i="93"/>
  <c r="OID119" i="93"/>
  <c r="OIC119" i="93"/>
  <c r="OIB119" i="93"/>
  <c r="OIA119" i="93"/>
  <c r="OHZ119" i="93"/>
  <c r="OHY119" i="93"/>
  <c r="OHX119" i="93"/>
  <c r="OHW119" i="93"/>
  <c r="OHV119" i="93"/>
  <c r="OHU119" i="93"/>
  <c r="OHT119" i="93"/>
  <c r="OHS119" i="93"/>
  <c r="OHR119" i="93"/>
  <c r="OHQ119" i="93"/>
  <c r="OHP119" i="93"/>
  <c r="OHO119" i="93"/>
  <c r="OHN119" i="93"/>
  <c r="OHM119" i="93"/>
  <c r="OHL119" i="93"/>
  <c r="OHK119" i="93"/>
  <c r="OHJ119" i="93"/>
  <c r="OHI119" i="93"/>
  <c r="OHH119" i="93"/>
  <c r="OHG119" i="93"/>
  <c r="OHF119" i="93"/>
  <c r="OHE119" i="93"/>
  <c r="OHD119" i="93"/>
  <c r="OHC119" i="93"/>
  <c r="OHB119" i="93"/>
  <c r="OHA119" i="93"/>
  <c r="OGZ119" i="93"/>
  <c r="OGY119" i="93"/>
  <c r="OGX119" i="93"/>
  <c r="OGW119" i="93"/>
  <c r="OGV119" i="93"/>
  <c r="OGU119" i="93"/>
  <c r="OGT119" i="93"/>
  <c r="OGS119" i="93"/>
  <c r="OGR119" i="93"/>
  <c r="OGQ119" i="93"/>
  <c r="OGP119" i="93"/>
  <c r="OGO119" i="93"/>
  <c r="OGN119" i="93"/>
  <c r="OGM119" i="93"/>
  <c r="OGL119" i="93"/>
  <c r="OGK119" i="93"/>
  <c r="OGJ119" i="93"/>
  <c r="OGI119" i="93"/>
  <c r="OGH119" i="93"/>
  <c r="OGG119" i="93"/>
  <c r="OGF119" i="93"/>
  <c r="OGE119" i="93"/>
  <c r="OGD119" i="93"/>
  <c r="OGC119" i="93"/>
  <c r="OGB119" i="93"/>
  <c r="OGA119" i="93"/>
  <c r="OFZ119" i="93"/>
  <c r="OFY119" i="93"/>
  <c r="OFX119" i="93"/>
  <c r="OFW119" i="93"/>
  <c r="OFV119" i="93"/>
  <c r="OFU119" i="93"/>
  <c r="OFT119" i="93"/>
  <c r="OFS119" i="93"/>
  <c r="OFR119" i="93"/>
  <c r="OFQ119" i="93"/>
  <c r="OFP119" i="93"/>
  <c r="OFO119" i="93"/>
  <c r="OFN119" i="93"/>
  <c r="OFM119" i="93"/>
  <c r="OFL119" i="93"/>
  <c r="OFK119" i="93"/>
  <c r="OFJ119" i="93"/>
  <c r="OFI119" i="93"/>
  <c r="OFH119" i="93"/>
  <c r="OFG119" i="93"/>
  <c r="OFF119" i="93"/>
  <c r="OFE119" i="93"/>
  <c r="OFD119" i="93"/>
  <c r="OFC119" i="93"/>
  <c r="OFB119" i="93"/>
  <c r="OFA119" i="93"/>
  <c r="OEZ119" i="93"/>
  <c r="OEY119" i="93"/>
  <c r="OEX119" i="93"/>
  <c r="OEW119" i="93"/>
  <c r="OEV119" i="93"/>
  <c r="OEU119" i="93"/>
  <c r="OET119" i="93"/>
  <c r="OES119" i="93"/>
  <c r="OER119" i="93"/>
  <c r="OEQ119" i="93"/>
  <c r="OEP119" i="93"/>
  <c r="OEO119" i="93"/>
  <c r="OEN119" i="93"/>
  <c r="OEM119" i="93"/>
  <c r="OEL119" i="93"/>
  <c r="OEK119" i="93"/>
  <c r="OEJ119" i="93"/>
  <c r="OEI119" i="93"/>
  <c r="OEH119" i="93"/>
  <c r="OEG119" i="93"/>
  <c r="OEF119" i="93"/>
  <c r="OEE119" i="93"/>
  <c r="OED119" i="93"/>
  <c r="OEC119" i="93"/>
  <c r="OEB119" i="93"/>
  <c r="OEA119" i="93"/>
  <c r="ODZ119" i="93"/>
  <c r="ODY119" i="93"/>
  <c r="ODX119" i="93"/>
  <c r="ODW119" i="93"/>
  <c r="ODV119" i="93"/>
  <c r="ODU119" i="93"/>
  <c r="ODT119" i="93"/>
  <c r="ODS119" i="93"/>
  <c r="ODR119" i="93"/>
  <c r="ODQ119" i="93"/>
  <c r="ODP119" i="93"/>
  <c r="ODO119" i="93"/>
  <c r="ODN119" i="93"/>
  <c r="ODM119" i="93"/>
  <c r="ODL119" i="93"/>
  <c r="ODK119" i="93"/>
  <c r="ODJ119" i="93"/>
  <c r="ODI119" i="93"/>
  <c r="ODH119" i="93"/>
  <c r="ODG119" i="93"/>
  <c r="ODF119" i="93"/>
  <c r="ODE119" i="93"/>
  <c r="ODD119" i="93"/>
  <c r="ODC119" i="93"/>
  <c r="ODB119" i="93"/>
  <c r="ODA119" i="93"/>
  <c r="OCZ119" i="93"/>
  <c r="OCY119" i="93"/>
  <c r="OCX119" i="93"/>
  <c r="OCW119" i="93"/>
  <c r="OCV119" i="93"/>
  <c r="OCU119" i="93"/>
  <c r="OCT119" i="93"/>
  <c r="OCS119" i="93"/>
  <c r="OCR119" i="93"/>
  <c r="OCQ119" i="93"/>
  <c r="OCP119" i="93"/>
  <c r="OCO119" i="93"/>
  <c r="OCN119" i="93"/>
  <c r="OCM119" i="93"/>
  <c r="OCL119" i="93"/>
  <c r="OCK119" i="93"/>
  <c r="OCJ119" i="93"/>
  <c r="OCI119" i="93"/>
  <c r="OCH119" i="93"/>
  <c r="OCG119" i="93"/>
  <c r="OCF119" i="93"/>
  <c r="OCE119" i="93"/>
  <c r="OCD119" i="93"/>
  <c r="OCC119" i="93"/>
  <c r="OCB119" i="93"/>
  <c r="OCA119" i="93"/>
  <c r="OBZ119" i="93"/>
  <c r="OBY119" i="93"/>
  <c r="OBX119" i="93"/>
  <c r="OBW119" i="93"/>
  <c r="OBV119" i="93"/>
  <c r="OBU119" i="93"/>
  <c r="OBT119" i="93"/>
  <c r="OBS119" i="93"/>
  <c r="OBR119" i="93"/>
  <c r="OBQ119" i="93"/>
  <c r="OBP119" i="93"/>
  <c r="OBO119" i="93"/>
  <c r="OBN119" i="93"/>
  <c r="OBM119" i="93"/>
  <c r="OBL119" i="93"/>
  <c r="OBK119" i="93"/>
  <c r="OBJ119" i="93"/>
  <c r="OBI119" i="93"/>
  <c r="OBH119" i="93"/>
  <c r="OBG119" i="93"/>
  <c r="OBF119" i="93"/>
  <c r="OBE119" i="93"/>
  <c r="OBD119" i="93"/>
  <c r="OBC119" i="93"/>
  <c r="OBB119" i="93"/>
  <c r="OBA119" i="93"/>
  <c r="OAZ119" i="93"/>
  <c r="OAY119" i="93"/>
  <c r="OAX119" i="93"/>
  <c r="OAW119" i="93"/>
  <c r="OAV119" i="93"/>
  <c r="OAU119" i="93"/>
  <c r="OAT119" i="93"/>
  <c r="OAS119" i="93"/>
  <c r="OAR119" i="93"/>
  <c r="OAQ119" i="93"/>
  <c r="OAP119" i="93"/>
  <c r="OAO119" i="93"/>
  <c r="OAN119" i="93"/>
  <c r="OAM119" i="93"/>
  <c r="OAL119" i="93"/>
  <c r="OAK119" i="93"/>
  <c r="OAJ119" i="93"/>
  <c r="OAI119" i="93"/>
  <c r="OAH119" i="93"/>
  <c r="OAG119" i="93"/>
  <c r="OAF119" i="93"/>
  <c r="OAE119" i="93"/>
  <c r="OAD119" i="93"/>
  <c r="OAC119" i="93"/>
  <c r="OAB119" i="93"/>
  <c r="OAA119" i="93"/>
  <c r="NZZ119" i="93"/>
  <c r="NZY119" i="93"/>
  <c r="NZX119" i="93"/>
  <c r="NZW119" i="93"/>
  <c r="NZV119" i="93"/>
  <c r="NZU119" i="93"/>
  <c r="NZT119" i="93"/>
  <c r="NZS119" i="93"/>
  <c r="NZR119" i="93"/>
  <c r="NZQ119" i="93"/>
  <c r="NZP119" i="93"/>
  <c r="NZO119" i="93"/>
  <c r="NZN119" i="93"/>
  <c r="NZM119" i="93"/>
  <c r="NZL119" i="93"/>
  <c r="NZK119" i="93"/>
  <c r="NZJ119" i="93"/>
  <c r="NZI119" i="93"/>
  <c r="NZH119" i="93"/>
  <c r="NZG119" i="93"/>
  <c r="NZF119" i="93"/>
  <c r="NZE119" i="93"/>
  <c r="NZD119" i="93"/>
  <c r="NZC119" i="93"/>
  <c r="NZB119" i="93"/>
  <c r="NZA119" i="93"/>
  <c r="NYZ119" i="93"/>
  <c r="NYY119" i="93"/>
  <c r="NYX119" i="93"/>
  <c r="NYW119" i="93"/>
  <c r="NYV119" i="93"/>
  <c r="NYU119" i="93"/>
  <c r="NYT119" i="93"/>
  <c r="NYS119" i="93"/>
  <c r="NYR119" i="93"/>
  <c r="NYQ119" i="93"/>
  <c r="NYP119" i="93"/>
  <c r="NYO119" i="93"/>
  <c r="NYN119" i="93"/>
  <c r="NYM119" i="93"/>
  <c r="NYL119" i="93"/>
  <c r="NYK119" i="93"/>
  <c r="NYJ119" i="93"/>
  <c r="NYI119" i="93"/>
  <c r="NYH119" i="93"/>
  <c r="NYG119" i="93"/>
  <c r="NYF119" i="93"/>
  <c r="NYE119" i="93"/>
  <c r="NYD119" i="93"/>
  <c r="NYC119" i="93"/>
  <c r="NYB119" i="93"/>
  <c r="NYA119" i="93"/>
  <c r="NXZ119" i="93"/>
  <c r="NXY119" i="93"/>
  <c r="NXX119" i="93"/>
  <c r="NXW119" i="93"/>
  <c r="NXV119" i="93"/>
  <c r="NXU119" i="93"/>
  <c r="NXT119" i="93"/>
  <c r="NXS119" i="93"/>
  <c r="NXR119" i="93"/>
  <c r="NXQ119" i="93"/>
  <c r="NXP119" i="93"/>
  <c r="NXO119" i="93"/>
  <c r="NXN119" i="93"/>
  <c r="NXM119" i="93"/>
  <c r="NXL119" i="93"/>
  <c r="NXK119" i="93"/>
  <c r="NXJ119" i="93"/>
  <c r="NXI119" i="93"/>
  <c r="NXH119" i="93"/>
  <c r="NXG119" i="93"/>
  <c r="NXF119" i="93"/>
  <c r="NXE119" i="93"/>
  <c r="NXD119" i="93"/>
  <c r="NXC119" i="93"/>
  <c r="NXB119" i="93"/>
  <c r="NXA119" i="93"/>
  <c r="NWZ119" i="93"/>
  <c r="NWY119" i="93"/>
  <c r="NWX119" i="93"/>
  <c r="NWW119" i="93"/>
  <c r="NWV119" i="93"/>
  <c r="NWU119" i="93"/>
  <c r="NWT119" i="93"/>
  <c r="NWS119" i="93"/>
  <c r="NWR119" i="93"/>
  <c r="NWQ119" i="93"/>
  <c r="NWP119" i="93"/>
  <c r="NWO119" i="93"/>
  <c r="NWN119" i="93"/>
  <c r="NWM119" i="93"/>
  <c r="NWL119" i="93"/>
  <c r="NWK119" i="93"/>
  <c r="NWJ119" i="93"/>
  <c r="NWI119" i="93"/>
  <c r="NWH119" i="93"/>
  <c r="NWG119" i="93"/>
  <c r="NWF119" i="93"/>
  <c r="NWE119" i="93"/>
  <c r="NWD119" i="93"/>
  <c r="NWC119" i="93"/>
  <c r="NWB119" i="93"/>
  <c r="NWA119" i="93"/>
  <c r="NVZ119" i="93"/>
  <c r="NVY119" i="93"/>
  <c r="NVX119" i="93"/>
  <c r="NVW119" i="93"/>
  <c r="NVV119" i="93"/>
  <c r="NVU119" i="93"/>
  <c r="NVT119" i="93"/>
  <c r="NVS119" i="93"/>
  <c r="NVR119" i="93"/>
  <c r="NVQ119" i="93"/>
  <c r="NVP119" i="93"/>
  <c r="NVO119" i="93"/>
  <c r="NVN119" i="93"/>
  <c r="NVM119" i="93"/>
  <c r="NVL119" i="93"/>
  <c r="NVK119" i="93"/>
  <c r="NVJ119" i="93"/>
  <c r="NVI119" i="93"/>
  <c r="NVH119" i="93"/>
  <c r="NVG119" i="93"/>
  <c r="NVF119" i="93"/>
  <c r="NVE119" i="93"/>
  <c r="NVD119" i="93"/>
  <c r="NVC119" i="93"/>
  <c r="NVB119" i="93"/>
  <c r="NVA119" i="93"/>
  <c r="NUZ119" i="93"/>
  <c r="NUY119" i="93"/>
  <c r="NUX119" i="93"/>
  <c r="NUW119" i="93"/>
  <c r="NUV119" i="93"/>
  <c r="NUU119" i="93"/>
  <c r="NUT119" i="93"/>
  <c r="NUS119" i="93"/>
  <c r="NUR119" i="93"/>
  <c r="NUQ119" i="93"/>
  <c r="NUP119" i="93"/>
  <c r="NUO119" i="93"/>
  <c r="NUN119" i="93"/>
  <c r="NUM119" i="93"/>
  <c r="NUL119" i="93"/>
  <c r="NUK119" i="93"/>
  <c r="NUJ119" i="93"/>
  <c r="NUI119" i="93"/>
  <c r="NUH119" i="93"/>
  <c r="NUG119" i="93"/>
  <c r="NUF119" i="93"/>
  <c r="NUE119" i="93"/>
  <c r="NUD119" i="93"/>
  <c r="NUC119" i="93"/>
  <c r="NUB119" i="93"/>
  <c r="NUA119" i="93"/>
  <c r="NTZ119" i="93"/>
  <c r="NTY119" i="93"/>
  <c r="NTX119" i="93"/>
  <c r="NTW119" i="93"/>
  <c r="NTV119" i="93"/>
  <c r="NTU119" i="93"/>
  <c r="NTT119" i="93"/>
  <c r="NTS119" i="93"/>
  <c r="NTR119" i="93"/>
  <c r="NTQ119" i="93"/>
  <c r="NTP119" i="93"/>
  <c r="NTO119" i="93"/>
  <c r="NTN119" i="93"/>
  <c r="NTM119" i="93"/>
  <c r="NTL119" i="93"/>
  <c r="NTK119" i="93"/>
  <c r="NTJ119" i="93"/>
  <c r="NTI119" i="93"/>
  <c r="NTH119" i="93"/>
  <c r="NTG119" i="93"/>
  <c r="NTF119" i="93"/>
  <c r="NTE119" i="93"/>
  <c r="NTD119" i="93"/>
  <c r="NTC119" i="93"/>
  <c r="NTB119" i="93"/>
  <c r="NTA119" i="93"/>
  <c r="NSZ119" i="93"/>
  <c r="NSY119" i="93"/>
  <c r="NSX119" i="93"/>
  <c r="NSW119" i="93"/>
  <c r="NSV119" i="93"/>
  <c r="NSU119" i="93"/>
  <c r="NST119" i="93"/>
  <c r="NSS119" i="93"/>
  <c r="NSR119" i="93"/>
  <c r="NSQ119" i="93"/>
  <c r="NSP119" i="93"/>
  <c r="NSO119" i="93"/>
  <c r="NSN119" i="93"/>
  <c r="NSM119" i="93"/>
  <c r="NSL119" i="93"/>
  <c r="NSK119" i="93"/>
  <c r="NSJ119" i="93"/>
  <c r="NSI119" i="93"/>
  <c r="NSH119" i="93"/>
  <c r="NSG119" i="93"/>
  <c r="NSF119" i="93"/>
  <c r="NSE119" i="93"/>
  <c r="NSD119" i="93"/>
  <c r="NSC119" i="93"/>
  <c r="NSB119" i="93"/>
  <c r="NSA119" i="93"/>
  <c r="NRZ119" i="93"/>
  <c r="NRY119" i="93"/>
  <c r="NRX119" i="93"/>
  <c r="NRW119" i="93"/>
  <c r="NRV119" i="93"/>
  <c r="NRU119" i="93"/>
  <c r="NRT119" i="93"/>
  <c r="NRS119" i="93"/>
  <c r="NRR119" i="93"/>
  <c r="NRQ119" i="93"/>
  <c r="NRP119" i="93"/>
  <c r="NRO119" i="93"/>
  <c r="NRN119" i="93"/>
  <c r="NRM119" i="93"/>
  <c r="NRL119" i="93"/>
  <c r="NRK119" i="93"/>
  <c r="NRJ119" i="93"/>
  <c r="NRI119" i="93"/>
  <c r="NRH119" i="93"/>
  <c r="NRG119" i="93"/>
  <c r="NRF119" i="93"/>
  <c r="NRE119" i="93"/>
  <c r="NRD119" i="93"/>
  <c r="NRC119" i="93"/>
  <c r="NRB119" i="93"/>
  <c r="NRA119" i="93"/>
  <c r="NQZ119" i="93"/>
  <c r="NQY119" i="93"/>
  <c r="NQX119" i="93"/>
  <c r="NQW119" i="93"/>
  <c r="NQV119" i="93"/>
  <c r="NQU119" i="93"/>
  <c r="NQT119" i="93"/>
  <c r="NQS119" i="93"/>
  <c r="NQR119" i="93"/>
  <c r="NQQ119" i="93"/>
  <c r="NQP119" i="93"/>
  <c r="NQO119" i="93"/>
  <c r="NQN119" i="93"/>
  <c r="NQM119" i="93"/>
  <c r="NQL119" i="93"/>
  <c r="NQK119" i="93"/>
  <c r="NQJ119" i="93"/>
  <c r="NQI119" i="93"/>
  <c r="NQH119" i="93"/>
  <c r="NQG119" i="93"/>
  <c r="NQF119" i="93"/>
  <c r="NQE119" i="93"/>
  <c r="NQD119" i="93"/>
  <c r="NQC119" i="93"/>
  <c r="NQB119" i="93"/>
  <c r="NQA119" i="93"/>
  <c r="NPZ119" i="93"/>
  <c r="NPY119" i="93"/>
  <c r="NPX119" i="93"/>
  <c r="NPW119" i="93"/>
  <c r="NPV119" i="93"/>
  <c r="NPU119" i="93"/>
  <c r="NPT119" i="93"/>
  <c r="NPS119" i="93"/>
  <c r="NPR119" i="93"/>
  <c r="NPQ119" i="93"/>
  <c r="NPP119" i="93"/>
  <c r="NPO119" i="93"/>
  <c r="NPN119" i="93"/>
  <c r="NPM119" i="93"/>
  <c r="NPL119" i="93"/>
  <c r="NPK119" i="93"/>
  <c r="NPJ119" i="93"/>
  <c r="NPI119" i="93"/>
  <c r="NPH119" i="93"/>
  <c r="NPG119" i="93"/>
  <c r="NPF119" i="93"/>
  <c r="NPE119" i="93"/>
  <c r="NPD119" i="93"/>
  <c r="NPC119" i="93"/>
  <c r="NPB119" i="93"/>
  <c r="NPA119" i="93"/>
  <c r="NOZ119" i="93"/>
  <c r="NOY119" i="93"/>
  <c r="NOX119" i="93"/>
  <c r="NOW119" i="93"/>
  <c r="NOV119" i="93"/>
  <c r="NOU119" i="93"/>
  <c r="NOT119" i="93"/>
  <c r="NOS119" i="93"/>
  <c r="NOR119" i="93"/>
  <c r="NOQ119" i="93"/>
  <c r="NOP119" i="93"/>
  <c r="NOO119" i="93"/>
  <c r="NON119" i="93"/>
  <c r="NOM119" i="93"/>
  <c r="NOL119" i="93"/>
  <c r="NOK119" i="93"/>
  <c r="NOJ119" i="93"/>
  <c r="NOI119" i="93"/>
  <c r="NOH119" i="93"/>
  <c r="NOG119" i="93"/>
  <c r="NOF119" i="93"/>
  <c r="NOE119" i="93"/>
  <c r="NOD119" i="93"/>
  <c r="NOC119" i="93"/>
  <c r="NOB119" i="93"/>
  <c r="NOA119" i="93"/>
  <c r="NNZ119" i="93"/>
  <c r="NNY119" i="93"/>
  <c r="NNX119" i="93"/>
  <c r="NNW119" i="93"/>
  <c r="NNV119" i="93"/>
  <c r="NNU119" i="93"/>
  <c r="NNT119" i="93"/>
  <c r="NNS119" i="93"/>
  <c r="NNR119" i="93"/>
  <c r="NNQ119" i="93"/>
  <c r="NNP119" i="93"/>
  <c r="NNO119" i="93"/>
  <c r="NNN119" i="93"/>
  <c r="NNM119" i="93"/>
  <c r="NNL119" i="93"/>
  <c r="NNK119" i="93"/>
  <c r="NNJ119" i="93"/>
  <c r="NNI119" i="93"/>
  <c r="NNH119" i="93"/>
  <c r="NNG119" i="93"/>
  <c r="NNF119" i="93"/>
  <c r="NNE119" i="93"/>
  <c r="NND119" i="93"/>
  <c r="NNC119" i="93"/>
  <c r="NNB119" i="93"/>
  <c r="NNA119" i="93"/>
  <c r="NMZ119" i="93"/>
  <c r="NMY119" i="93"/>
  <c r="NMX119" i="93"/>
  <c r="NMW119" i="93"/>
  <c r="NMV119" i="93"/>
  <c r="NMU119" i="93"/>
  <c r="NMT119" i="93"/>
  <c r="NMS119" i="93"/>
  <c r="NMR119" i="93"/>
  <c r="NMQ119" i="93"/>
  <c r="NMP119" i="93"/>
  <c r="NMO119" i="93"/>
  <c r="NMN119" i="93"/>
  <c r="NMM119" i="93"/>
  <c r="NML119" i="93"/>
  <c r="NMK119" i="93"/>
  <c r="NMJ119" i="93"/>
  <c r="NMI119" i="93"/>
  <c r="NMH119" i="93"/>
  <c r="NMG119" i="93"/>
  <c r="NMF119" i="93"/>
  <c r="NME119" i="93"/>
  <c r="NMD119" i="93"/>
  <c r="NMC119" i="93"/>
  <c r="NMB119" i="93"/>
  <c r="NMA119" i="93"/>
  <c r="NLZ119" i="93"/>
  <c r="NLY119" i="93"/>
  <c r="NLX119" i="93"/>
  <c r="NLW119" i="93"/>
  <c r="NLV119" i="93"/>
  <c r="NLU119" i="93"/>
  <c r="NLT119" i="93"/>
  <c r="NLS119" i="93"/>
  <c r="NLR119" i="93"/>
  <c r="NLQ119" i="93"/>
  <c r="NLP119" i="93"/>
  <c r="NLO119" i="93"/>
  <c r="NLN119" i="93"/>
  <c r="NLM119" i="93"/>
  <c r="NLL119" i="93"/>
  <c r="NLK119" i="93"/>
  <c r="NLJ119" i="93"/>
  <c r="NLI119" i="93"/>
  <c r="NLH119" i="93"/>
  <c r="NLG119" i="93"/>
  <c r="NLF119" i="93"/>
  <c r="NLE119" i="93"/>
  <c r="NLD119" i="93"/>
  <c r="NLC119" i="93"/>
  <c r="NLB119" i="93"/>
  <c r="NLA119" i="93"/>
  <c r="NKZ119" i="93"/>
  <c r="NKY119" i="93"/>
  <c r="NKX119" i="93"/>
  <c r="NKW119" i="93"/>
  <c r="NKV119" i="93"/>
  <c r="NKU119" i="93"/>
  <c r="NKT119" i="93"/>
  <c r="NKS119" i="93"/>
  <c r="NKR119" i="93"/>
  <c r="NKQ119" i="93"/>
  <c r="NKP119" i="93"/>
  <c r="NKO119" i="93"/>
  <c r="NKN119" i="93"/>
  <c r="NKM119" i="93"/>
  <c r="NKL119" i="93"/>
  <c r="NKK119" i="93"/>
  <c r="NKJ119" i="93"/>
  <c r="NKI119" i="93"/>
  <c r="NKH119" i="93"/>
  <c r="NKG119" i="93"/>
  <c r="NKF119" i="93"/>
  <c r="NKE119" i="93"/>
  <c r="NKD119" i="93"/>
  <c r="NKC119" i="93"/>
  <c r="NKB119" i="93"/>
  <c r="NKA119" i="93"/>
  <c r="NJZ119" i="93"/>
  <c r="NJY119" i="93"/>
  <c r="NJX119" i="93"/>
  <c r="NJW119" i="93"/>
  <c r="NJV119" i="93"/>
  <c r="NJU119" i="93"/>
  <c r="NJT119" i="93"/>
  <c r="NJS119" i="93"/>
  <c r="NJR119" i="93"/>
  <c r="NJQ119" i="93"/>
  <c r="NJP119" i="93"/>
  <c r="NJO119" i="93"/>
  <c r="NJN119" i="93"/>
  <c r="NJM119" i="93"/>
  <c r="NJL119" i="93"/>
  <c r="NJK119" i="93"/>
  <c r="NJJ119" i="93"/>
  <c r="NJI119" i="93"/>
  <c r="NJH119" i="93"/>
  <c r="NJG119" i="93"/>
  <c r="NJF119" i="93"/>
  <c r="NJE119" i="93"/>
  <c r="NJD119" i="93"/>
  <c r="NJC119" i="93"/>
  <c r="NJB119" i="93"/>
  <c r="NJA119" i="93"/>
  <c r="NIZ119" i="93"/>
  <c r="NIY119" i="93"/>
  <c r="NIX119" i="93"/>
  <c r="NIW119" i="93"/>
  <c r="NIV119" i="93"/>
  <c r="NIU119" i="93"/>
  <c r="NIT119" i="93"/>
  <c r="NIS119" i="93"/>
  <c r="NIR119" i="93"/>
  <c r="NIQ119" i="93"/>
  <c r="NIP119" i="93"/>
  <c r="NIO119" i="93"/>
  <c r="NIN119" i="93"/>
  <c r="NIM119" i="93"/>
  <c r="NIL119" i="93"/>
  <c r="NIK119" i="93"/>
  <c r="NIJ119" i="93"/>
  <c r="NII119" i="93"/>
  <c r="NIH119" i="93"/>
  <c r="NIG119" i="93"/>
  <c r="NIF119" i="93"/>
  <c r="NIE119" i="93"/>
  <c r="NID119" i="93"/>
  <c r="NIC119" i="93"/>
  <c r="NIB119" i="93"/>
  <c r="NIA119" i="93"/>
  <c r="NHZ119" i="93"/>
  <c r="NHY119" i="93"/>
  <c r="NHX119" i="93"/>
  <c r="NHW119" i="93"/>
  <c r="NHV119" i="93"/>
  <c r="NHU119" i="93"/>
  <c r="NHT119" i="93"/>
  <c r="NHS119" i="93"/>
  <c r="NHR119" i="93"/>
  <c r="NHQ119" i="93"/>
  <c r="NHP119" i="93"/>
  <c r="NHO119" i="93"/>
  <c r="NHN119" i="93"/>
  <c r="NHM119" i="93"/>
  <c r="NHL119" i="93"/>
  <c r="NHK119" i="93"/>
  <c r="NHJ119" i="93"/>
  <c r="NHI119" i="93"/>
  <c r="NHH119" i="93"/>
  <c r="NHG119" i="93"/>
  <c r="NHF119" i="93"/>
  <c r="NHE119" i="93"/>
  <c r="NHD119" i="93"/>
  <c r="NHC119" i="93"/>
  <c r="NHB119" i="93"/>
  <c r="NHA119" i="93"/>
  <c r="NGZ119" i="93"/>
  <c r="NGY119" i="93"/>
  <c r="NGX119" i="93"/>
  <c r="NGW119" i="93"/>
  <c r="NGV119" i="93"/>
  <c r="NGU119" i="93"/>
  <c r="NGT119" i="93"/>
  <c r="NGS119" i="93"/>
  <c r="NGR119" i="93"/>
  <c r="NGQ119" i="93"/>
  <c r="NGP119" i="93"/>
  <c r="NGO119" i="93"/>
  <c r="NGN119" i="93"/>
  <c r="NGM119" i="93"/>
  <c r="NGL119" i="93"/>
  <c r="NGK119" i="93"/>
  <c r="NGJ119" i="93"/>
  <c r="NGI119" i="93"/>
  <c r="NGH119" i="93"/>
  <c r="NGG119" i="93"/>
  <c r="NGF119" i="93"/>
  <c r="NGE119" i="93"/>
  <c r="NGD119" i="93"/>
  <c r="NGC119" i="93"/>
  <c r="NGB119" i="93"/>
  <c r="NGA119" i="93"/>
  <c r="NFZ119" i="93"/>
  <c r="NFY119" i="93"/>
  <c r="NFX119" i="93"/>
  <c r="NFW119" i="93"/>
  <c r="NFV119" i="93"/>
  <c r="NFU119" i="93"/>
  <c r="NFT119" i="93"/>
  <c r="NFS119" i="93"/>
  <c r="NFR119" i="93"/>
  <c r="NFQ119" i="93"/>
  <c r="NFP119" i="93"/>
  <c r="NFO119" i="93"/>
  <c r="NFN119" i="93"/>
  <c r="NFM119" i="93"/>
  <c r="NFL119" i="93"/>
  <c r="NFK119" i="93"/>
  <c r="NFJ119" i="93"/>
  <c r="NFI119" i="93"/>
  <c r="NFH119" i="93"/>
  <c r="NFG119" i="93"/>
  <c r="NFF119" i="93"/>
  <c r="NFE119" i="93"/>
  <c r="NFD119" i="93"/>
  <c r="NFC119" i="93"/>
  <c r="NFB119" i="93"/>
  <c r="NFA119" i="93"/>
  <c r="NEZ119" i="93"/>
  <c r="NEY119" i="93"/>
  <c r="NEX119" i="93"/>
  <c r="NEW119" i="93"/>
  <c r="NEV119" i="93"/>
  <c r="NEU119" i="93"/>
  <c r="NET119" i="93"/>
  <c r="NES119" i="93"/>
  <c r="NER119" i="93"/>
  <c r="NEQ119" i="93"/>
  <c r="NEP119" i="93"/>
  <c r="NEO119" i="93"/>
  <c r="NEN119" i="93"/>
  <c r="NEM119" i="93"/>
  <c r="NEL119" i="93"/>
  <c r="NEK119" i="93"/>
  <c r="NEJ119" i="93"/>
  <c r="NEI119" i="93"/>
  <c r="NEH119" i="93"/>
  <c r="NEG119" i="93"/>
  <c r="NEF119" i="93"/>
  <c r="NEE119" i="93"/>
  <c r="NED119" i="93"/>
  <c r="NEC119" i="93"/>
  <c r="NEB119" i="93"/>
  <c r="NEA119" i="93"/>
  <c r="NDZ119" i="93"/>
  <c r="NDY119" i="93"/>
  <c r="NDX119" i="93"/>
  <c r="NDW119" i="93"/>
  <c r="NDV119" i="93"/>
  <c r="NDU119" i="93"/>
  <c r="NDT119" i="93"/>
  <c r="NDS119" i="93"/>
  <c r="NDR119" i="93"/>
  <c r="NDQ119" i="93"/>
  <c r="NDP119" i="93"/>
  <c r="NDO119" i="93"/>
  <c r="NDN119" i="93"/>
  <c r="NDM119" i="93"/>
  <c r="NDL119" i="93"/>
  <c r="NDK119" i="93"/>
  <c r="NDJ119" i="93"/>
  <c r="NDI119" i="93"/>
  <c r="NDH119" i="93"/>
  <c r="NDG119" i="93"/>
  <c r="NDF119" i="93"/>
  <c r="NDE119" i="93"/>
  <c r="NDD119" i="93"/>
  <c r="NDC119" i="93"/>
  <c r="NDB119" i="93"/>
  <c r="NDA119" i="93"/>
  <c r="NCZ119" i="93"/>
  <c r="NCY119" i="93"/>
  <c r="NCX119" i="93"/>
  <c r="NCW119" i="93"/>
  <c r="NCV119" i="93"/>
  <c r="NCU119" i="93"/>
  <c r="NCT119" i="93"/>
  <c r="NCS119" i="93"/>
  <c r="NCR119" i="93"/>
  <c r="NCQ119" i="93"/>
  <c r="NCP119" i="93"/>
  <c r="NCO119" i="93"/>
  <c r="NCN119" i="93"/>
  <c r="NCM119" i="93"/>
  <c r="NCL119" i="93"/>
  <c r="NCK119" i="93"/>
  <c r="NCJ119" i="93"/>
  <c r="NCI119" i="93"/>
  <c r="NCH119" i="93"/>
  <c r="NCG119" i="93"/>
  <c r="NCF119" i="93"/>
  <c r="NCE119" i="93"/>
  <c r="NCD119" i="93"/>
  <c r="NCC119" i="93"/>
  <c r="NCB119" i="93"/>
  <c r="NCA119" i="93"/>
  <c r="NBZ119" i="93"/>
  <c r="NBY119" i="93"/>
  <c r="NBX119" i="93"/>
  <c r="NBW119" i="93"/>
  <c r="NBV119" i="93"/>
  <c r="NBU119" i="93"/>
  <c r="NBT119" i="93"/>
  <c r="NBS119" i="93"/>
  <c r="NBR119" i="93"/>
  <c r="NBQ119" i="93"/>
  <c r="NBP119" i="93"/>
  <c r="NBO119" i="93"/>
  <c r="NBN119" i="93"/>
  <c r="NBM119" i="93"/>
  <c r="NBL119" i="93"/>
  <c r="NBK119" i="93"/>
  <c r="NBJ119" i="93"/>
  <c r="NBI119" i="93"/>
  <c r="NBH119" i="93"/>
  <c r="NBG119" i="93"/>
  <c r="NBF119" i="93"/>
  <c r="NBE119" i="93"/>
  <c r="NBD119" i="93"/>
  <c r="NBC119" i="93"/>
  <c r="NBB119" i="93"/>
  <c r="NBA119" i="93"/>
  <c r="NAZ119" i="93"/>
  <c r="NAY119" i="93"/>
  <c r="NAX119" i="93"/>
  <c r="NAW119" i="93"/>
  <c r="NAV119" i="93"/>
  <c r="NAU119" i="93"/>
  <c r="NAT119" i="93"/>
  <c r="NAS119" i="93"/>
  <c r="NAR119" i="93"/>
  <c r="NAQ119" i="93"/>
  <c r="NAP119" i="93"/>
  <c r="NAO119" i="93"/>
  <c r="NAN119" i="93"/>
  <c r="NAM119" i="93"/>
  <c r="NAL119" i="93"/>
  <c r="NAK119" i="93"/>
  <c r="NAJ119" i="93"/>
  <c r="NAI119" i="93"/>
  <c r="NAH119" i="93"/>
  <c r="NAG119" i="93"/>
  <c r="NAF119" i="93"/>
  <c r="NAE119" i="93"/>
  <c r="NAD119" i="93"/>
  <c r="NAC119" i="93"/>
  <c r="NAB119" i="93"/>
  <c r="NAA119" i="93"/>
  <c r="MZZ119" i="93"/>
  <c r="MZY119" i="93"/>
  <c r="MZX119" i="93"/>
  <c r="MZW119" i="93"/>
  <c r="MZV119" i="93"/>
  <c r="MZU119" i="93"/>
  <c r="MZT119" i="93"/>
  <c r="MZS119" i="93"/>
  <c r="MZR119" i="93"/>
  <c r="MZQ119" i="93"/>
  <c r="MZP119" i="93"/>
  <c r="MZO119" i="93"/>
  <c r="MZN119" i="93"/>
  <c r="MZM119" i="93"/>
  <c r="MZL119" i="93"/>
  <c r="MZK119" i="93"/>
  <c r="MZJ119" i="93"/>
  <c r="MZI119" i="93"/>
  <c r="MZH119" i="93"/>
  <c r="MZG119" i="93"/>
  <c r="MZF119" i="93"/>
  <c r="MZE119" i="93"/>
  <c r="MZD119" i="93"/>
  <c r="MZC119" i="93"/>
  <c r="MZB119" i="93"/>
  <c r="MZA119" i="93"/>
  <c r="MYZ119" i="93"/>
  <c r="MYY119" i="93"/>
  <c r="MYX119" i="93"/>
  <c r="MYW119" i="93"/>
  <c r="MYV119" i="93"/>
  <c r="MYU119" i="93"/>
  <c r="MYT119" i="93"/>
  <c r="MYS119" i="93"/>
  <c r="MYR119" i="93"/>
  <c r="MYQ119" i="93"/>
  <c r="MYP119" i="93"/>
  <c r="MYO119" i="93"/>
  <c r="MYN119" i="93"/>
  <c r="MYM119" i="93"/>
  <c r="MYL119" i="93"/>
  <c r="MYK119" i="93"/>
  <c r="MYJ119" i="93"/>
  <c r="MYI119" i="93"/>
  <c r="MYH119" i="93"/>
  <c r="MYG119" i="93"/>
  <c r="MYF119" i="93"/>
  <c r="MYE119" i="93"/>
  <c r="MYD119" i="93"/>
  <c r="MYC119" i="93"/>
  <c r="MYB119" i="93"/>
  <c r="MYA119" i="93"/>
  <c r="MXZ119" i="93"/>
  <c r="MXY119" i="93"/>
  <c r="MXX119" i="93"/>
  <c r="MXW119" i="93"/>
  <c r="MXV119" i="93"/>
  <c r="MXU119" i="93"/>
  <c r="MXT119" i="93"/>
  <c r="MXS119" i="93"/>
  <c r="MXR119" i="93"/>
  <c r="MXQ119" i="93"/>
  <c r="MXP119" i="93"/>
  <c r="MXO119" i="93"/>
  <c r="MXN119" i="93"/>
  <c r="MXM119" i="93"/>
  <c r="MXL119" i="93"/>
  <c r="MXK119" i="93"/>
  <c r="MXJ119" i="93"/>
  <c r="MXI119" i="93"/>
  <c r="MXH119" i="93"/>
  <c r="MXG119" i="93"/>
  <c r="MXF119" i="93"/>
  <c r="MXE119" i="93"/>
  <c r="MXD119" i="93"/>
  <c r="MXC119" i="93"/>
  <c r="MXB119" i="93"/>
  <c r="MXA119" i="93"/>
  <c r="MWZ119" i="93"/>
  <c r="MWY119" i="93"/>
  <c r="MWX119" i="93"/>
  <c r="MWW119" i="93"/>
  <c r="MWV119" i="93"/>
  <c r="MWU119" i="93"/>
  <c r="MWT119" i="93"/>
  <c r="MWS119" i="93"/>
  <c r="MWR119" i="93"/>
  <c r="MWQ119" i="93"/>
  <c r="MWP119" i="93"/>
  <c r="MWO119" i="93"/>
  <c r="MWN119" i="93"/>
  <c r="MWM119" i="93"/>
  <c r="MWL119" i="93"/>
  <c r="MWK119" i="93"/>
  <c r="MWJ119" i="93"/>
  <c r="MWI119" i="93"/>
  <c r="MWH119" i="93"/>
  <c r="MWG119" i="93"/>
  <c r="MWF119" i="93"/>
  <c r="MWE119" i="93"/>
  <c r="MWD119" i="93"/>
  <c r="MWC119" i="93"/>
  <c r="MWB119" i="93"/>
  <c r="MWA119" i="93"/>
  <c r="MVZ119" i="93"/>
  <c r="MVY119" i="93"/>
  <c r="MVX119" i="93"/>
  <c r="MVW119" i="93"/>
  <c r="MVV119" i="93"/>
  <c r="MVU119" i="93"/>
  <c r="MVT119" i="93"/>
  <c r="MVS119" i="93"/>
  <c r="MVR119" i="93"/>
  <c r="MVQ119" i="93"/>
  <c r="MVP119" i="93"/>
  <c r="MVO119" i="93"/>
  <c r="MVN119" i="93"/>
  <c r="MVM119" i="93"/>
  <c r="MVL119" i="93"/>
  <c r="MVK119" i="93"/>
  <c r="MVJ119" i="93"/>
  <c r="MVI119" i="93"/>
  <c r="MVH119" i="93"/>
  <c r="MVG119" i="93"/>
  <c r="MVF119" i="93"/>
  <c r="MVE119" i="93"/>
  <c r="MVD119" i="93"/>
  <c r="MVC119" i="93"/>
  <c r="MVB119" i="93"/>
  <c r="MVA119" i="93"/>
  <c r="MUZ119" i="93"/>
  <c r="MUY119" i="93"/>
  <c r="MUX119" i="93"/>
  <c r="MUW119" i="93"/>
  <c r="MUV119" i="93"/>
  <c r="MUU119" i="93"/>
  <c r="MUT119" i="93"/>
  <c r="MUS119" i="93"/>
  <c r="MUR119" i="93"/>
  <c r="MUQ119" i="93"/>
  <c r="MUP119" i="93"/>
  <c r="MUO119" i="93"/>
  <c r="MUN119" i="93"/>
  <c r="MUM119" i="93"/>
  <c r="MUL119" i="93"/>
  <c r="MUK119" i="93"/>
  <c r="MUJ119" i="93"/>
  <c r="MUI119" i="93"/>
  <c r="MUH119" i="93"/>
  <c r="MUG119" i="93"/>
  <c r="MUF119" i="93"/>
  <c r="MUE119" i="93"/>
  <c r="MUD119" i="93"/>
  <c r="MUC119" i="93"/>
  <c r="MUB119" i="93"/>
  <c r="MUA119" i="93"/>
  <c r="MTZ119" i="93"/>
  <c r="MTY119" i="93"/>
  <c r="MTX119" i="93"/>
  <c r="MTW119" i="93"/>
  <c r="MTV119" i="93"/>
  <c r="MTU119" i="93"/>
  <c r="MTT119" i="93"/>
  <c r="MTS119" i="93"/>
  <c r="MTR119" i="93"/>
  <c r="MTQ119" i="93"/>
  <c r="MTP119" i="93"/>
  <c r="MTO119" i="93"/>
  <c r="MTN119" i="93"/>
  <c r="MTM119" i="93"/>
  <c r="MTL119" i="93"/>
  <c r="MTK119" i="93"/>
  <c r="MTJ119" i="93"/>
  <c r="MTI119" i="93"/>
  <c r="MTH119" i="93"/>
  <c r="MTG119" i="93"/>
  <c r="MTF119" i="93"/>
  <c r="MTE119" i="93"/>
  <c r="MTD119" i="93"/>
  <c r="MTC119" i="93"/>
  <c r="MTB119" i="93"/>
  <c r="MTA119" i="93"/>
  <c r="MSZ119" i="93"/>
  <c r="MSY119" i="93"/>
  <c r="MSX119" i="93"/>
  <c r="MSW119" i="93"/>
  <c r="MSV119" i="93"/>
  <c r="MSU119" i="93"/>
  <c r="MST119" i="93"/>
  <c r="MSS119" i="93"/>
  <c r="MSR119" i="93"/>
  <c r="MSQ119" i="93"/>
  <c r="MSP119" i="93"/>
  <c r="MSO119" i="93"/>
  <c r="MSN119" i="93"/>
  <c r="MSM119" i="93"/>
  <c r="MSL119" i="93"/>
  <c r="MSK119" i="93"/>
  <c r="MSJ119" i="93"/>
  <c r="MSI119" i="93"/>
  <c r="MSH119" i="93"/>
  <c r="MSG119" i="93"/>
  <c r="MSF119" i="93"/>
  <c r="MSE119" i="93"/>
  <c r="MSD119" i="93"/>
  <c r="MSC119" i="93"/>
  <c r="MSB119" i="93"/>
  <c r="MSA119" i="93"/>
  <c r="MRZ119" i="93"/>
  <c r="MRY119" i="93"/>
  <c r="MRX119" i="93"/>
  <c r="MRW119" i="93"/>
  <c r="MRV119" i="93"/>
  <c r="MRU119" i="93"/>
  <c r="MRT119" i="93"/>
  <c r="MRS119" i="93"/>
  <c r="MRR119" i="93"/>
  <c r="MRQ119" i="93"/>
  <c r="MRP119" i="93"/>
  <c r="MRO119" i="93"/>
  <c r="MRN119" i="93"/>
  <c r="MRM119" i="93"/>
  <c r="MRL119" i="93"/>
  <c r="MRK119" i="93"/>
  <c r="MRJ119" i="93"/>
  <c r="MRI119" i="93"/>
  <c r="MRH119" i="93"/>
  <c r="MRG119" i="93"/>
  <c r="MRF119" i="93"/>
  <c r="MRE119" i="93"/>
  <c r="MRD119" i="93"/>
  <c r="MRC119" i="93"/>
  <c r="MRB119" i="93"/>
  <c r="MRA119" i="93"/>
  <c r="MQZ119" i="93"/>
  <c r="MQY119" i="93"/>
  <c r="MQX119" i="93"/>
  <c r="MQW119" i="93"/>
  <c r="MQV119" i="93"/>
  <c r="MQU119" i="93"/>
  <c r="MQT119" i="93"/>
  <c r="MQS119" i="93"/>
  <c r="MQR119" i="93"/>
  <c r="MQQ119" i="93"/>
  <c r="MQP119" i="93"/>
  <c r="MQO119" i="93"/>
  <c r="MQN119" i="93"/>
  <c r="MQM119" i="93"/>
  <c r="MQL119" i="93"/>
  <c r="MQK119" i="93"/>
  <c r="MQJ119" i="93"/>
  <c r="MQI119" i="93"/>
  <c r="MQH119" i="93"/>
  <c r="MQG119" i="93"/>
  <c r="MQF119" i="93"/>
  <c r="MQE119" i="93"/>
  <c r="MQD119" i="93"/>
  <c r="MQC119" i="93"/>
  <c r="MQB119" i="93"/>
  <c r="MQA119" i="93"/>
  <c r="MPZ119" i="93"/>
  <c r="MPY119" i="93"/>
  <c r="MPX119" i="93"/>
  <c r="MPW119" i="93"/>
  <c r="MPV119" i="93"/>
  <c r="MPU119" i="93"/>
  <c r="MPT119" i="93"/>
  <c r="MPS119" i="93"/>
  <c r="MPR119" i="93"/>
  <c r="MPQ119" i="93"/>
  <c r="MPP119" i="93"/>
  <c r="MPO119" i="93"/>
  <c r="MPN119" i="93"/>
  <c r="MPM119" i="93"/>
  <c r="MPL119" i="93"/>
  <c r="MPK119" i="93"/>
  <c r="MPJ119" i="93"/>
  <c r="MPI119" i="93"/>
  <c r="MPH119" i="93"/>
  <c r="MPG119" i="93"/>
  <c r="MPF119" i="93"/>
  <c r="MPE119" i="93"/>
  <c r="MPD119" i="93"/>
  <c r="MPC119" i="93"/>
  <c r="MPB119" i="93"/>
  <c r="MPA119" i="93"/>
  <c r="MOZ119" i="93"/>
  <c r="MOY119" i="93"/>
  <c r="MOX119" i="93"/>
  <c r="MOW119" i="93"/>
  <c r="MOV119" i="93"/>
  <c r="MOU119" i="93"/>
  <c r="MOT119" i="93"/>
  <c r="MOS119" i="93"/>
  <c r="MOR119" i="93"/>
  <c r="MOQ119" i="93"/>
  <c r="MOP119" i="93"/>
  <c r="MOO119" i="93"/>
  <c r="MON119" i="93"/>
  <c r="MOM119" i="93"/>
  <c r="MOL119" i="93"/>
  <c r="MOK119" i="93"/>
  <c r="MOJ119" i="93"/>
  <c r="MOI119" i="93"/>
  <c r="MOH119" i="93"/>
  <c r="MOG119" i="93"/>
  <c r="MOF119" i="93"/>
  <c r="MOE119" i="93"/>
  <c r="MOD119" i="93"/>
  <c r="MOC119" i="93"/>
  <c r="MOB119" i="93"/>
  <c r="MOA119" i="93"/>
  <c r="MNZ119" i="93"/>
  <c r="MNY119" i="93"/>
  <c r="MNX119" i="93"/>
  <c r="MNW119" i="93"/>
  <c r="MNV119" i="93"/>
  <c r="MNU119" i="93"/>
  <c r="MNT119" i="93"/>
  <c r="MNS119" i="93"/>
  <c r="MNR119" i="93"/>
  <c r="MNQ119" i="93"/>
  <c r="MNP119" i="93"/>
  <c r="MNO119" i="93"/>
  <c r="MNN119" i="93"/>
  <c r="MNM119" i="93"/>
  <c r="MNL119" i="93"/>
  <c r="MNK119" i="93"/>
  <c r="MNJ119" i="93"/>
  <c r="MNI119" i="93"/>
  <c r="MNH119" i="93"/>
  <c r="MNG119" i="93"/>
  <c r="MNF119" i="93"/>
  <c r="MNE119" i="93"/>
  <c r="MND119" i="93"/>
  <c r="MNC119" i="93"/>
  <c r="MNB119" i="93"/>
  <c r="MNA119" i="93"/>
  <c r="MMZ119" i="93"/>
  <c r="MMY119" i="93"/>
  <c r="MMX119" i="93"/>
  <c r="MMW119" i="93"/>
  <c r="MMV119" i="93"/>
  <c r="MMU119" i="93"/>
  <c r="MMT119" i="93"/>
  <c r="MMS119" i="93"/>
  <c r="MMR119" i="93"/>
  <c r="MMQ119" i="93"/>
  <c r="MMP119" i="93"/>
  <c r="MMO119" i="93"/>
  <c r="MMN119" i="93"/>
  <c r="MMM119" i="93"/>
  <c r="MML119" i="93"/>
  <c r="MMK119" i="93"/>
  <c r="MMJ119" i="93"/>
  <c r="MMI119" i="93"/>
  <c r="MMH119" i="93"/>
  <c r="MMG119" i="93"/>
  <c r="MMF119" i="93"/>
  <c r="MME119" i="93"/>
  <c r="MMD119" i="93"/>
  <c r="MMC119" i="93"/>
  <c r="MMB119" i="93"/>
  <c r="MMA119" i="93"/>
  <c r="MLZ119" i="93"/>
  <c r="MLY119" i="93"/>
  <c r="MLX119" i="93"/>
  <c r="MLW119" i="93"/>
  <c r="MLV119" i="93"/>
  <c r="MLU119" i="93"/>
  <c r="MLT119" i="93"/>
  <c r="MLS119" i="93"/>
  <c r="MLR119" i="93"/>
  <c r="MLQ119" i="93"/>
  <c r="MLP119" i="93"/>
  <c r="MLO119" i="93"/>
  <c r="MLN119" i="93"/>
  <c r="MLM119" i="93"/>
  <c r="MLL119" i="93"/>
  <c r="MLK119" i="93"/>
  <c r="MLJ119" i="93"/>
  <c r="MLI119" i="93"/>
  <c r="MLH119" i="93"/>
  <c r="MLG119" i="93"/>
  <c r="MLF119" i="93"/>
  <c r="MLE119" i="93"/>
  <c r="MLD119" i="93"/>
  <c r="MLC119" i="93"/>
  <c r="MLB119" i="93"/>
  <c r="MLA119" i="93"/>
  <c r="MKZ119" i="93"/>
  <c r="MKY119" i="93"/>
  <c r="MKX119" i="93"/>
  <c r="MKW119" i="93"/>
  <c r="MKV119" i="93"/>
  <c r="MKU119" i="93"/>
  <c r="MKT119" i="93"/>
  <c r="MKS119" i="93"/>
  <c r="MKR119" i="93"/>
  <c r="MKQ119" i="93"/>
  <c r="MKP119" i="93"/>
  <c r="MKO119" i="93"/>
  <c r="MKN119" i="93"/>
  <c r="MKM119" i="93"/>
  <c r="MKL119" i="93"/>
  <c r="MKK119" i="93"/>
  <c r="MKJ119" i="93"/>
  <c r="MKI119" i="93"/>
  <c r="MKH119" i="93"/>
  <c r="MKG119" i="93"/>
  <c r="MKF119" i="93"/>
  <c r="MKE119" i="93"/>
  <c r="MKD119" i="93"/>
  <c r="MKC119" i="93"/>
  <c r="MKB119" i="93"/>
  <c r="MKA119" i="93"/>
  <c r="MJZ119" i="93"/>
  <c r="MJY119" i="93"/>
  <c r="MJX119" i="93"/>
  <c r="MJW119" i="93"/>
  <c r="MJV119" i="93"/>
  <c r="MJU119" i="93"/>
  <c r="MJT119" i="93"/>
  <c r="MJS119" i="93"/>
  <c r="MJR119" i="93"/>
  <c r="MJQ119" i="93"/>
  <c r="MJP119" i="93"/>
  <c r="MJO119" i="93"/>
  <c r="MJN119" i="93"/>
  <c r="MJM119" i="93"/>
  <c r="MJL119" i="93"/>
  <c r="MJK119" i="93"/>
  <c r="MJJ119" i="93"/>
  <c r="MJI119" i="93"/>
  <c r="MJH119" i="93"/>
  <c r="MJG119" i="93"/>
  <c r="MJF119" i="93"/>
  <c r="MJE119" i="93"/>
  <c r="MJD119" i="93"/>
  <c r="MJC119" i="93"/>
  <c r="MJB119" i="93"/>
  <c r="MJA119" i="93"/>
  <c r="MIZ119" i="93"/>
  <c r="MIY119" i="93"/>
  <c r="MIX119" i="93"/>
  <c r="MIW119" i="93"/>
  <c r="MIV119" i="93"/>
  <c r="MIU119" i="93"/>
  <c r="MIT119" i="93"/>
  <c r="MIS119" i="93"/>
  <c r="MIR119" i="93"/>
  <c r="MIQ119" i="93"/>
  <c r="MIP119" i="93"/>
  <c r="MIO119" i="93"/>
  <c r="MIN119" i="93"/>
  <c r="MIM119" i="93"/>
  <c r="MIL119" i="93"/>
  <c r="MIK119" i="93"/>
  <c r="MIJ119" i="93"/>
  <c r="MII119" i="93"/>
  <c r="MIH119" i="93"/>
  <c r="MIG119" i="93"/>
  <c r="MIF119" i="93"/>
  <c r="MIE119" i="93"/>
  <c r="MID119" i="93"/>
  <c r="MIC119" i="93"/>
  <c r="MIB119" i="93"/>
  <c r="MIA119" i="93"/>
  <c r="MHZ119" i="93"/>
  <c r="MHY119" i="93"/>
  <c r="MHX119" i="93"/>
  <c r="MHW119" i="93"/>
  <c r="MHV119" i="93"/>
  <c r="MHU119" i="93"/>
  <c r="MHT119" i="93"/>
  <c r="MHS119" i="93"/>
  <c r="MHR119" i="93"/>
  <c r="MHQ119" i="93"/>
  <c r="MHP119" i="93"/>
  <c r="MHO119" i="93"/>
  <c r="MHN119" i="93"/>
  <c r="MHM119" i="93"/>
  <c r="MHL119" i="93"/>
  <c r="MHK119" i="93"/>
  <c r="MHJ119" i="93"/>
  <c r="MHI119" i="93"/>
  <c r="MHH119" i="93"/>
  <c r="MHG119" i="93"/>
  <c r="MHF119" i="93"/>
  <c r="MHE119" i="93"/>
  <c r="MHD119" i="93"/>
  <c r="MHC119" i="93"/>
  <c r="MHB119" i="93"/>
  <c r="MHA119" i="93"/>
  <c r="MGZ119" i="93"/>
  <c r="MGY119" i="93"/>
  <c r="MGX119" i="93"/>
  <c r="MGW119" i="93"/>
  <c r="MGV119" i="93"/>
  <c r="MGU119" i="93"/>
  <c r="MGT119" i="93"/>
  <c r="MGS119" i="93"/>
  <c r="MGR119" i="93"/>
  <c r="MGQ119" i="93"/>
  <c r="MGP119" i="93"/>
  <c r="MGO119" i="93"/>
  <c r="MGN119" i="93"/>
  <c r="MGM119" i="93"/>
  <c r="MGL119" i="93"/>
  <c r="MGK119" i="93"/>
  <c r="MGJ119" i="93"/>
  <c r="MGI119" i="93"/>
  <c r="MGH119" i="93"/>
  <c r="MGG119" i="93"/>
  <c r="MGF119" i="93"/>
  <c r="MGE119" i="93"/>
  <c r="MGD119" i="93"/>
  <c r="MGC119" i="93"/>
  <c r="MGB119" i="93"/>
  <c r="MGA119" i="93"/>
  <c r="MFZ119" i="93"/>
  <c r="MFY119" i="93"/>
  <c r="MFX119" i="93"/>
  <c r="MFW119" i="93"/>
  <c r="MFV119" i="93"/>
  <c r="MFU119" i="93"/>
  <c r="MFT119" i="93"/>
  <c r="MFS119" i="93"/>
  <c r="MFR119" i="93"/>
  <c r="MFQ119" i="93"/>
  <c r="MFP119" i="93"/>
  <c r="MFO119" i="93"/>
  <c r="MFN119" i="93"/>
  <c r="MFM119" i="93"/>
  <c r="MFL119" i="93"/>
  <c r="MFK119" i="93"/>
  <c r="MFJ119" i="93"/>
  <c r="MFI119" i="93"/>
  <c r="MFH119" i="93"/>
  <c r="MFG119" i="93"/>
  <c r="MFF119" i="93"/>
  <c r="MFE119" i="93"/>
  <c r="MFD119" i="93"/>
  <c r="MFC119" i="93"/>
  <c r="MFB119" i="93"/>
  <c r="MFA119" i="93"/>
  <c r="MEZ119" i="93"/>
  <c r="MEY119" i="93"/>
  <c r="MEX119" i="93"/>
  <c r="MEW119" i="93"/>
  <c r="MEV119" i="93"/>
  <c r="MEU119" i="93"/>
  <c r="MET119" i="93"/>
  <c r="MES119" i="93"/>
  <c r="MER119" i="93"/>
  <c r="MEQ119" i="93"/>
  <c r="MEP119" i="93"/>
  <c r="MEO119" i="93"/>
  <c r="MEN119" i="93"/>
  <c r="MEM119" i="93"/>
  <c r="MEL119" i="93"/>
  <c r="MEK119" i="93"/>
  <c r="MEJ119" i="93"/>
  <c r="MEI119" i="93"/>
  <c r="MEH119" i="93"/>
  <c r="MEG119" i="93"/>
  <c r="MEF119" i="93"/>
  <c r="MEE119" i="93"/>
  <c r="MED119" i="93"/>
  <c r="MEC119" i="93"/>
  <c r="MEB119" i="93"/>
  <c r="MEA119" i="93"/>
  <c r="MDZ119" i="93"/>
  <c r="MDY119" i="93"/>
  <c r="MDX119" i="93"/>
  <c r="MDW119" i="93"/>
  <c r="MDV119" i="93"/>
  <c r="MDU119" i="93"/>
  <c r="MDT119" i="93"/>
  <c r="MDS119" i="93"/>
  <c r="MDR119" i="93"/>
  <c r="MDQ119" i="93"/>
  <c r="MDP119" i="93"/>
  <c r="MDO119" i="93"/>
  <c r="MDN119" i="93"/>
  <c r="MDM119" i="93"/>
  <c r="MDL119" i="93"/>
  <c r="MDK119" i="93"/>
  <c r="MDJ119" i="93"/>
  <c r="MDI119" i="93"/>
  <c r="MDH119" i="93"/>
  <c r="MDG119" i="93"/>
  <c r="MDF119" i="93"/>
  <c r="MDE119" i="93"/>
  <c r="MDD119" i="93"/>
  <c r="MDC119" i="93"/>
  <c r="MDB119" i="93"/>
  <c r="MDA119" i="93"/>
  <c r="MCZ119" i="93"/>
  <c r="MCY119" i="93"/>
  <c r="MCX119" i="93"/>
  <c r="MCW119" i="93"/>
  <c r="MCV119" i="93"/>
  <c r="MCU119" i="93"/>
  <c r="MCT119" i="93"/>
  <c r="MCS119" i="93"/>
  <c r="MCR119" i="93"/>
  <c r="MCQ119" i="93"/>
  <c r="MCP119" i="93"/>
  <c r="MCO119" i="93"/>
  <c r="MCN119" i="93"/>
  <c r="MCM119" i="93"/>
  <c r="MCL119" i="93"/>
  <c r="MCK119" i="93"/>
  <c r="MCJ119" i="93"/>
  <c r="MCI119" i="93"/>
  <c r="MCH119" i="93"/>
  <c r="MCG119" i="93"/>
  <c r="MCF119" i="93"/>
  <c r="MCE119" i="93"/>
  <c r="MCD119" i="93"/>
  <c r="MCC119" i="93"/>
  <c r="MCB119" i="93"/>
  <c r="MCA119" i="93"/>
  <c r="MBZ119" i="93"/>
  <c r="MBY119" i="93"/>
  <c r="MBX119" i="93"/>
  <c r="MBW119" i="93"/>
  <c r="MBV119" i="93"/>
  <c r="MBU119" i="93"/>
  <c r="MBT119" i="93"/>
  <c r="MBS119" i="93"/>
  <c r="MBR119" i="93"/>
  <c r="MBQ119" i="93"/>
  <c r="MBP119" i="93"/>
  <c r="MBO119" i="93"/>
  <c r="MBN119" i="93"/>
  <c r="MBM119" i="93"/>
  <c r="MBL119" i="93"/>
  <c r="MBK119" i="93"/>
  <c r="MBJ119" i="93"/>
  <c r="MBI119" i="93"/>
  <c r="MBH119" i="93"/>
  <c r="MBG119" i="93"/>
  <c r="MBF119" i="93"/>
  <c r="MBE119" i="93"/>
  <c r="MBD119" i="93"/>
  <c r="MBC119" i="93"/>
  <c r="MBB119" i="93"/>
  <c r="MBA119" i="93"/>
  <c r="MAZ119" i="93"/>
  <c r="MAY119" i="93"/>
  <c r="MAX119" i="93"/>
  <c r="MAW119" i="93"/>
  <c r="MAV119" i="93"/>
  <c r="MAU119" i="93"/>
  <c r="MAT119" i="93"/>
  <c r="MAS119" i="93"/>
  <c r="MAR119" i="93"/>
  <c r="MAQ119" i="93"/>
  <c r="MAP119" i="93"/>
  <c r="MAO119" i="93"/>
  <c r="MAN119" i="93"/>
  <c r="MAM119" i="93"/>
  <c r="MAL119" i="93"/>
  <c r="MAK119" i="93"/>
  <c r="MAJ119" i="93"/>
  <c r="MAI119" i="93"/>
  <c r="MAH119" i="93"/>
  <c r="MAG119" i="93"/>
  <c r="MAF119" i="93"/>
  <c r="MAE119" i="93"/>
  <c r="MAD119" i="93"/>
  <c r="MAC119" i="93"/>
  <c r="MAB119" i="93"/>
  <c r="MAA119" i="93"/>
  <c r="LZZ119" i="93"/>
  <c r="LZY119" i="93"/>
  <c r="LZX119" i="93"/>
  <c r="LZW119" i="93"/>
  <c r="LZV119" i="93"/>
  <c r="LZU119" i="93"/>
  <c r="LZT119" i="93"/>
  <c r="LZS119" i="93"/>
  <c r="LZR119" i="93"/>
  <c r="LZQ119" i="93"/>
  <c r="LZP119" i="93"/>
  <c r="LZO119" i="93"/>
  <c r="LZN119" i="93"/>
  <c r="LZM119" i="93"/>
  <c r="LZL119" i="93"/>
  <c r="LZK119" i="93"/>
  <c r="LZJ119" i="93"/>
  <c r="LZI119" i="93"/>
  <c r="LZH119" i="93"/>
  <c r="LZG119" i="93"/>
  <c r="LZF119" i="93"/>
  <c r="LZE119" i="93"/>
  <c r="LZD119" i="93"/>
  <c r="LZC119" i="93"/>
  <c r="LZB119" i="93"/>
  <c r="LZA119" i="93"/>
  <c r="LYZ119" i="93"/>
  <c r="LYY119" i="93"/>
  <c r="LYX119" i="93"/>
  <c r="LYW119" i="93"/>
  <c r="LYV119" i="93"/>
  <c r="LYU119" i="93"/>
  <c r="LYT119" i="93"/>
  <c r="LYS119" i="93"/>
  <c r="LYR119" i="93"/>
  <c r="LYQ119" i="93"/>
  <c r="LYP119" i="93"/>
  <c r="LYO119" i="93"/>
  <c r="LYN119" i="93"/>
  <c r="LYM119" i="93"/>
  <c r="LYL119" i="93"/>
  <c r="LYK119" i="93"/>
  <c r="LYJ119" i="93"/>
  <c r="LYI119" i="93"/>
  <c r="LYH119" i="93"/>
  <c r="LYG119" i="93"/>
  <c r="LYF119" i="93"/>
  <c r="LYE119" i="93"/>
  <c r="LYD119" i="93"/>
  <c r="LYC119" i="93"/>
  <c r="LYB119" i="93"/>
  <c r="LYA119" i="93"/>
  <c r="LXZ119" i="93"/>
  <c r="LXY119" i="93"/>
  <c r="LXX119" i="93"/>
  <c r="LXW119" i="93"/>
  <c r="LXV119" i="93"/>
  <c r="LXU119" i="93"/>
  <c r="LXT119" i="93"/>
  <c r="LXS119" i="93"/>
  <c r="LXR119" i="93"/>
  <c r="LXQ119" i="93"/>
  <c r="LXP119" i="93"/>
  <c r="LXO119" i="93"/>
  <c r="LXN119" i="93"/>
  <c r="LXM119" i="93"/>
  <c r="LXL119" i="93"/>
  <c r="LXK119" i="93"/>
  <c r="LXJ119" i="93"/>
  <c r="LXI119" i="93"/>
  <c r="LXH119" i="93"/>
  <c r="LXG119" i="93"/>
  <c r="LXF119" i="93"/>
  <c r="LXE119" i="93"/>
  <c r="LXD119" i="93"/>
  <c r="LXC119" i="93"/>
  <c r="LXB119" i="93"/>
  <c r="LXA119" i="93"/>
  <c r="LWZ119" i="93"/>
  <c r="LWY119" i="93"/>
  <c r="LWX119" i="93"/>
  <c r="LWW119" i="93"/>
  <c r="LWV119" i="93"/>
  <c r="LWU119" i="93"/>
  <c r="LWT119" i="93"/>
  <c r="LWS119" i="93"/>
  <c r="LWR119" i="93"/>
  <c r="LWQ119" i="93"/>
  <c r="LWP119" i="93"/>
  <c r="LWO119" i="93"/>
  <c r="LWN119" i="93"/>
  <c r="LWM119" i="93"/>
  <c r="LWL119" i="93"/>
  <c r="LWK119" i="93"/>
  <c r="LWJ119" i="93"/>
  <c r="LWI119" i="93"/>
  <c r="LWH119" i="93"/>
  <c r="LWG119" i="93"/>
  <c r="LWF119" i="93"/>
  <c r="LWE119" i="93"/>
  <c r="LWD119" i="93"/>
  <c r="LWC119" i="93"/>
  <c r="LWB119" i="93"/>
  <c r="LWA119" i="93"/>
  <c r="LVZ119" i="93"/>
  <c r="LVY119" i="93"/>
  <c r="LVX119" i="93"/>
  <c r="LVW119" i="93"/>
  <c r="LVV119" i="93"/>
  <c r="LVU119" i="93"/>
  <c r="LVT119" i="93"/>
  <c r="LVS119" i="93"/>
  <c r="LVR119" i="93"/>
  <c r="LVQ119" i="93"/>
  <c r="LVP119" i="93"/>
  <c r="LVO119" i="93"/>
  <c r="LVN119" i="93"/>
  <c r="LVM119" i="93"/>
  <c r="LVL119" i="93"/>
  <c r="LVK119" i="93"/>
  <c r="LVJ119" i="93"/>
  <c r="LVI119" i="93"/>
  <c r="LVH119" i="93"/>
  <c r="LVG119" i="93"/>
  <c r="LVF119" i="93"/>
  <c r="LVE119" i="93"/>
  <c r="LVD119" i="93"/>
  <c r="LVC119" i="93"/>
  <c r="LVB119" i="93"/>
  <c r="LVA119" i="93"/>
  <c r="LUZ119" i="93"/>
  <c r="LUY119" i="93"/>
  <c r="LUX119" i="93"/>
  <c r="LUW119" i="93"/>
  <c r="LUV119" i="93"/>
  <c r="LUU119" i="93"/>
  <c r="LUT119" i="93"/>
  <c r="LUS119" i="93"/>
  <c r="LUR119" i="93"/>
  <c r="LUQ119" i="93"/>
  <c r="LUP119" i="93"/>
  <c r="LUO119" i="93"/>
  <c r="LUN119" i="93"/>
  <c r="LUM119" i="93"/>
  <c r="LUL119" i="93"/>
  <c r="LUK119" i="93"/>
  <c r="LUJ119" i="93"/>
  <c r="LUI119" i="93"/>
  <c r="LUH119" i="93"/>
  <c r="LUG119" i="93"/>
  <c r="LUF119" i="93"/>
  <c r="LUE119" i="93"/>
  <c r="LUD119" i="93"/>
  <c r="LUC119" i="93"/>
  <c r="LUB119" i="93"/>
  <c r="LUA119" i="93"/>
  <c r="LTZ119" i="93"/>
  <c r="LTY119" i="93"/>
  <c r="LTX119" i="93"/>
  <c r="LTW119" i="93"/>
  <c r="LTV119" i="93"/>
  <c r="LTU119" i="93"/>
  <c r="LTT119" i="93"/>
  <c r="LTS119" i="93"/>
  <c r="LTR119" i="93"/>
  <c r="LTQ119" i="93"/>
  <c r="LTP119" i="93"/>
  <c r="LTO119" i="93"/>
  <c r="LTN119" i="93"/>
  <c r="LTM119" i="93"/>
  <c r="LTL119" i="93"/>
  <c r="LTK119" i="93"/>
  <c r="LTJ119" i="93"/>
  <c r="LTI119" i="93"/>
  <c r="LTH119" i="93"/>
  <c r="LTG119" i="93"/>
  <c r="LTF119" i="93"/>
  <c r="LTE119" i="93"/>
  <c r="LTD119" i="93"/>
  <c r="LTC119" i="93"/>
  <c r="LTB119" i="93"/>
  <c r="LTA119" i="93"/>
  <c r="LSZ119" i="93"/>
  <c r="LSY119" i="93"/>
  <c r="LSX119" i="93"/>
  <c r="LSW119" i="93"/>
  <c r="LSV119" i="93"/>
  <c r="LSU119" i="93"/>
  <c r="LST119" i="93"/>
  <c r="LSS119" i="93"/>
  <c r="LSR119" i="93"/>
  <c r="LSQ119" i="93"/>
  <c r="LSP119" i="93"/>
  <c r="LSO119" i="93"/>
  <c r="LSN119" i="93"/>
  <c r="LSM119" i="93"/>
  <c r="LSL119" i="93"/>
  <c r="LSK119" i="93"/>
  <c r="LSJ119" i="93"/>
  <c r="LSI119" i="93"/>
  <c r="LSH119" i="93"/>
  <c r="LSG119" i="93"/>
  <c r="LSF119" i="93"/>
  <c r="LSE119" i="93"/>
  <c r="LSD119" i="93"/>
  <c r="LSC119" i="93"/>
  <c r="LSB119" i="93"/>
  <c r="LSA119" i="93"/>
  <c r="LRZ119" i="93"/>
  <c r="LRY119" i="93"/>
  <c r="LRX119" i="93"/>
  <c r="LRW119" i="93"/>
  <c r="LRV119" i="93"/>
  <c r="LRU119" i="93"/>
  <c r="LRT119" i="93"/>
  <c r="LRS119" i="93"/>
  <c r="LRR119" i="93"/>
  <c r="LRQ119" i="93"/>
  <c r="LRP119" i="93"/>
  <c r="LRO119" i="93"/>
  <c r="LRN119" i="93"/>
  <c r="LRM119" i="93"/>
  <c r="LRL119" i="93"/>
  <c r="LRK119" i="93"/>
  <c r="LRJ119" i="93"/>
  <c r="LRI119" i="93"/>
  <c r="LRH119" i="93"/>
  <c r="LRG119" i="93"/>
  <c r="LRF119" i="93"/>
  <c r="LRE119" i="93"/>
  <c r="LRD119" i="93"/>
  <c r="LRC119" i="93"/>
  <c r="LRB119" i="93"/>
  <c r="LRA119" i="93"/>
  <c r="LQZ119" i="93"/>
  <c r="LQY119" i="93"/>
  <c r="LQX119" i="93"/>
  <c r="LQW119" i="93"/>
  <c r="LQV119" i="93"/>
  <c r="LQU119" i="93"/>
  <c r="LQT119" i="93"/>
  <c r="LQS119" i="93"/>
  <c r="LQR119" i="93"/>
  <c r="LQQ119" i="93"/>
  <c r="LQP119" i="93"/>
  <c r="LQO119" i="93"/>
  <c r="LQN119" i="93"/>
  <c r="LQM119" i="93"/>
  <c r="LQL119" i="93"/>
  <c r="LQK119" i="93"/>
  <c r="LQJ119" i="93"/>
  <c r="LQI119" i="93"/>
  <c r="LQH119" i="93"/>
  <c r="LQG119" i="93"/>
  <c r="LQF119" i="93"/>
  <c r="LQE119" i="93"/>
  <c r="LQD119" i="93"/>
  <c r="LQC119" i="93"/>
  <c r="LQB119" i="93"/>
  <c r="LQA119" i="93"/>
  <c r="LPZ119" i="93"/>
  <c r="LPY119" i="93"/>
  <c r="LPX119" i="93"/>
  <c r="LPW119" i="93"/>
  <c r="LPV119" i="93"/>
  <c r="LPU119" i="93"/>
  <c r="LPT119" i="93"/>
  <c r="LPS119" i="93"/>
  <c r="LPR119" i="93"/>
  <c r="LPQ119" i="93"/>
  <c r="LPP119" i="93"/>
  <c r="LPO119" i="93"/>
  <c r="LPN119" i="93"/>
  <c r="LPM119" i="93"/>
  <c r="LPL119" i="93"/>
  <c r="LPK119" i="93"/>
  <c r="LPJ119" i="93"/>
  <c r="LPI119" i="93"/>
  <c r="LPH119" i="93"/>
  <c r="LPG119" i="93"/>
  <c r="LPF119" i="93"/>
  <c r="LPE119" i="93"/>
  <c r="LPD119" i="93"/>
  <c r="LPC119" i="93"/>
  <c r="LPB119" i="93"/>
  <c r="LPA119" i="93"/>
  <c r="LOZ119" i="93"/>
  <c r="LOY119" i="93"/>
  <c r="LOX119" i="93"/>
  <c r="LOW119" i="93"/>
  <c r="LOV119" i="93"/>
  <c r="LOU119" i="93"/>
  <c r="LOT119" i="93"/>
  <c r="LOS119" i="93"/>
  <c r="LOR119" i="93"/>
  <c r="LOQ119" i="93"/>
  <c r="LOP119" i="93"/>
  <c r="LOO119" i="93"/>
  <c r="LON119" i="93"/>
  <c r="LOM119" i="93"/>
  <c r="LOL119" i="93"/>
  <c r="LOK119" i="93"/>
  <c r="LOJ119" i="93"/>
  <c r="LOI119" i="93"/>
  <c r="LOH119" i="93"/>
  <c r="LOG119" i="93"/>
  <c r="LOF119" i="93"/>
  <c r="LOE119" i="93"/>
  <c r="LOD119" i="93"/>
  <c r="LOC119" i="93"/>
  <c r="LOB119" i="93"/>
  <c r="LOA119" i="93"/>
  <c r="LNZ119" i="93"/>
  <c r="LNY119" i="93"/>
  <c r="LNX119" i="93"/>
  <c r="LNW119" i="93"/>
  <c r="LNV119" i="93"/>
  <c r="LNU119" i="93"/>
  <c r="LNT119" i="93"/>
  <c r="LNS119" i="93"/>
  <c r="LNR119" i="93"/>
  <c r="LNQ119" i="93"/>
  <c r="LNP119" i="93"/>
  <c r="LNO119" i="93"/>
  <c r="LNN119" i="93"/>
  <c r="LNM119" i="93"/>
  <c r="LNL119" i="93"/>
  <c r="LNK119" i="93"/>
  <c r="LNJ119" i="93"/>
  <c r="LNI119" i="93"/>
  <c r="LNH119" i="93"/>
  <c r="LNG119" i="93"/>
  <c r="LNF119" i="93"/>
  <c r="LNE119" i="93"/>
  <c r="LND119" i="93"/>
  <c r="LNC119" i="93"/>
  <c r="LNB119" i="93"/>
  <c r="LNA119" i="93"/>
  <c r="LMZ119" i="93"/>
  <c r="LMY119" i="93"/>
  <c r="LMX119" i="93"/>
  <c r="LMW119" i="93"/>
  <c r="LMV119" i="93"/>
  <c r="LMU119" i="93"/>
  <c r="LMT119" i="93"/>
  <c r="LMS119" i="93"/>
  <c r="LMR119" i="93"/>
  <c r="LMQ119" i="93"/>
  <c r="LMP119" i="93"/>
  <c r="LMO119" i="93"/>
  <c r="LMN119" i="93"/>
  <c r="LMM119" i="93"/>
  <c r="LML119" i="93"/>
  <c r="LMK119" i="93"/>
  <c r="LMJ119" i="93"/>
  <c r="LMI119" i="93"/>
  <c r="LMH119" i="93"/>
  <c r="LMG119" i="93"/>
  <c r="LMF119" i="93"/>
  <c r="LME119" i="93"/>
  <c r="LMD119" i="93"/>
  <c r="LMC119" i="93"/>
  <c r="LMB119" i="93"/>
  <c r="LMA119" i="93"/>
  <c r="LLZ119" i="93"/>
  <c r="LLY119" i="93"/>
  <c r="LLX119" i="93"/>
  <c r="LLW119" i="93"/>
  <c r="LLV119" i="93"/>
  <c r="LLU119" i="93"/>
  <c r="LLT119" i="93"/>
  <c r="LLS119" i="93"/>
  <c r="LLR119" i="93"/>
  <c r="LLQ119" i="93"/>
  <c r="LLP119" i="93"/>
  <c r="LLO119" i="93"/>
  <c r="LLN119" i="93"/>
  <c r="LLM119" i="93"/>
  <c r="LLL119" i="93"/>
  <c r="LLK119" i="93"/>
  <c r="LLJ119" i="93"/>
  <c r="LLI119" i="93"/>
  <c r="LLH119" i="93"/>
  <c r="LLG119" i="93"/>
  <c r="LLF119" i="93"/>
  <c r="LLE119" i="93"/>
  <c r="LLD119" i="93"/>
  <c r="LLC119" i="93"/>
  <c r="LLB119" i="93"/>
  <c r="LLA119" i="93"/>
  <c r="LKZ119" i="93"/>
  <c r="LKY119" i="93"/>
  <c r="LKX119" i="93"/>
  <c r="LKW119" i="93"/>
  <c r="LKV119" i="93"/>
  <c r="LKU119" i="93"/>
  <c r="LKT119" i="93"/>
  <c r="LKS119" i="93"/>
  <c r="LKR119" i="93"/>
  <c r="LKQ119" i="93"/>
  <c r="LKP119" i="93"/>
  <c r="LKO119" i="93"/>
  <c r="LKN119" i="93"/>
  <c r="LKM119" i="93"/>
  <c r="LKL119" i="93"/>
  <c r="LKK119" i="93"/>
  <c r="LKJ119" i="93"/>
  <c r="LKI119" i="93"/>
  <c r="LKH119" i="93"/>
  <c r="LKG119" i="93"/>
  <c r="LKF119" i="93"/>
  <c r="LKE119" i="93"/>
  <c r="LKD119" i="93"/>
  <c r="LKC119" i="93"/>
  <c r="LKB119" i="93"/>
  <c r="LKA119" i="93"/>
  <c r="LJZ119" i="93"/>
  <c r="LJY119" i="93"/>
  <c r="LJX119" i="93"/>
  <c r="LJW119" i="93"/>
  <c r="LJV119" i="93"/>
  <c r="LJU119" i="93"/>
  <c r="LJT119" i="93"/>
  <c r="LJS119" i="93"/>
  <c r="LJR119" i="93"/>
  <c r="LJQ119" i="93"/>
  <c r="LJP119" i="93"/>
  <c r="LJO119" i="93"/>
  <c r="LJN119" i="93"/>
  <c r="LJM119" i="93"/>
  <c r="LJL119" i="93"/>
  <c r="LJK119" i="93"/>
  <c r="LJJ119" i="93"/>
  <c r="LJI119" i="93"/>
  <c r="LJH119" i="93"/>
  <c r="LJG119" i="93"/>
  <c r="LJF119" i="93"/>
  <c r="LJE119" i="93"/>
  <c r="LJD119" i="93"/>
  <c r="LJC119" i="93"/>
  <c r="LJB119" i="93"/>
  <c r="LJA119" i="93"/>
  <c r="LIZ119" i="93"/>
  <c r="LIY119" i="93"/>
  <c r="LIX119" i="93"/>
  <c r="LIW119" i="93"/>
  <c r="LIV119" i="93"/>
  <c r="LIU119" i="93"/>
  <c r="LIT119" i="93"/>
  <c r="LIS119" i="93"/>
  <c r="LIR119" i="93"/>
  <c r="LIQ119" i="93"/>
  <c r="LIP119" i="93"/>
  <c r="LIO119" i="93"/>
  <c r="LIN119" i="93"/>
  <c r="LIM119" i="93"/>
  <c r="LIL119" i="93"/>
  <c r="LIK119" i="93"/>
  <c r="LIJ119" i="93"/>
  <c r="LII119" i="93"/>
  <c r="LIH119" i="93"/>
  <c r="LIG119" i="93"/>
  <c r="LIF119" i="93"/>
  <c r="LIE119" i="93"/>
  <c r="LID119" i="93"/>
  <c r="LIC119" i="93"/>
  <c r="LIB119" i="93"/>
  <c r="LIA119" i="93"/>
  <c r="LHZ119" i="93"/>
  <c r="LHY119" i="93"/>
  <c r="LHX119" i="93"/>
  <c r="LHW119" i="93"/>
  <c r="LHV119" i="93"/>
  <c r="LHU119" i="93"/>
  <c r="LHT119" i="93"/>
  <c r="LHS119" i="93"/>
  <c r="LHR119" i="93"/>
  <c r="LHQ119" i="93"/>
  <c r="LHP119" i="93"/>
  <c r="LHO119" i="93"/>
  <c r="LHN119" i="93"/>
  <c r="LHM119" i="93"/>
  <c r="LHL119" i="93"/>
  <c r="LHK119" i="93"/>
  <c r="LHJ119" i="93"/>
  <c r="LHI119" i="93"/>
  <c r="LHH119" i="93"/>
  <c r="LHG119" i="93"/>
  <c r="LHF119" i="93"/>
  <c r="LHE119" i="93"/>
  <c r="LHD119" i="93"/>
  <c r="LHC119" i="93"/>
  <c r="LHB119" i="93"/>
  <c r="LHA119" i="93"/>
  <c r="LGZ119" i="93"/>
  <c r="LGY119" i="93"/>
  <c r="LGX119" i="93"/>
  <c r="LGW119" i="93"/>
  <c r="LGV119" i="93"/>
  <c r="LGU119" i="93"/>
  <c r="LGT119" i="93"/>
  <c r="LGS119" i="93"/>
  <c r="LGR119" i="93"/>
  <c r="LGQ119" i="93"/>
  <c r="LGP119" i="93"/>
  <c r="LGO119" i="93"/>
  <c r="LGN119" i="93"/>
  <c r="LGM119" i="93"/>
  <c r="LGL119" i="93"/>
  <c r="LGK119" i="93"/>
  <c r="LGJ119" i="93"/>
  <c r="LGI119" i="93"/>
  <c r="LGH119" i="93"/>
  <c r="LGG119" i="93"/>
  <c r="LGF119" i="93"/>
  <c r="LGE119" i="93"/>
  <c r="LGD119" i="93"/>
  <c r="LGC119" i="93"/>
  <c r="LGB119" i="93"/>
  <c r="LGA119" i="93"/>
  <c r="LFZ119" i="93"/>
  <c r="LFY119" i="93"/>
  <c r="LFX119" i="93"/>
  <c r="LFW119" i="93"/>
  <c r="LFV119" i="93"/>
  <c r="LFU119" i="93"/>
  <c r="LFT119" i="93"/>
  <c r="LFS119" i="93"/>
  <c r="LFR119" i="93"/>
  <c r="LFQ119" i="93"/>
  <c r="LFP119" i="93"/>
  <c r="LFO119" i="93"/>
  <c r="LFN119" i="93"/>
  <c r="LFM119" i="93"/>
  <c r="LFL119" i="93"/>
  <c r="LFK119" i="93"/>
  <c r="LFJ119" i="93"/>
  <c r="LFI119" i="93"/>
  <c r="LFH119" i="93"/>
  <c r="LFG119" i="93"/>
  <c r="LFF119" i="93"/>
  <c r="LFE119" i="93"/>
  <c r="LFD119" i="93"/>
  <c r="LFC119" i="93"/>
  <c r="LFB119" i="93"/>
  <c r="LFA119" i="93"/>
  <c r="LEZ119" i="93"/>
  <c r="LEY119" i="93"/>
  <c r="LEX119" i="93"/>
  <c r="LEW119" i="93"/>
  <c r="LEV119" i="93"/>
  <c r="LEU119" i="93"/>
  <c r="LET119" i="93"/>
  <c r="LES119" i="93"/>
  <c r="LER119" i="93"/>
  <c r="LEQ119" i="93"/>
  <c r="LEP119" i="93"/>
  <c r="LEO119" i="93"/>
  <c r="LEN119" i="93"/>
  <c r="LEM119" i="93"/>
  <c r="LEL119" i="93"/>
  <c r="LEK119" i="93"/>
  <c r="LEJ119" i="93"/>
  <c r="LEI119" i="93"/>
  <c r="LEH119" i="93"/>
  <c r="LEG119" i="93"/>
  <c r="LEF119" i="93"/>
  <c r="LEE119" i="93"/>
  <c r="LED119" i="93"/>
  <c r="LEC119" i="93"/>
  <c r="LEB119" i="93"/>
  <c r="LEA119" i="93"/>
  <c r="LDZ119" i="93"/>
  <c r="LDY119" i="93"/>
  <c r="LDX119" i="93"/>
  <c r="LDW119" i="93"/>
  <c r="LDV119" i="93"/>
  <c r="LDU119" i="93"/>
  <c r="LDT119" i="93"/>
  <c r="LDS119" i="93"/>
  <c r="LDR119" i="93"/>
  <c r="LDQ119" i="93"/>
  <c r="LDP119" i="93"/>
  <c r="LDO119" i="93"/>
  <c r="LDN119" i="93"/>
  <c r="LDM119" i="93"/>
  <c r="LDL119" i="93"/>
  <c r="LDK119" i="93"/>
  <c r="LDJ119" i="93"/>
  <c r="LDI119" i="93"/>
  <c r="LDH119" i="93"/>
  <c r="LDG119" i="93"/>
  <c r="LDF119" i="93"/>
  <c r="LDE119" i="93"/>
  <c r="LDD119" i="93"/>
  <c r="LDC119" i="93"/>
  <c r="LDB119" i="93"/>
  <c r="LDA119" i="93"/>
  <c r="LCZ119" i="93"/>
  <c r="LCY119" i="93"/>
  <c r="LCX119" i="93"/>
  <c r="LCW119" i="93"/>
  <c r="LCV119" i="93"/>
  <c r="LCU119" i="93"/>
  <c r="LCT119" i="93"/>
  <c r="LCS119" i="93"/>
  <c r="LCR119" i="93"/>
  <c r="LCQ119" i="93"/>
  <c r="LCP119" i="93"/>
  <c r="LCO119" i="93"/>
  <c r="LCN119" i="93"/>
  <c r="LCM119" i="93"/>
  <c r="LCL119" i="93"/>
  <c r="LCK119" i="93"/>
  <c r="LCJ119" i="93"/>
  <c r="LCI119" i="93"/>
  <c r="LCH119" i="93"/>
  <c r="LCG119" i="93"/>
  <c r="LCF119" i="93"/>
  <c r="LCE119" i="93"/>
  <c r="LCD119" i="93"/>
  <c r="LCC119" i="93"/>
  <c r="LCB119" i="93"/>
  <c r="LCA119" i="93"/>
  <c r="LBZ119" i="93"/>
  <c r="LBY119" i="93"/>
  <c r="LBX119" i="93"/>
  <c r="LBW119" i="93"/>
  <c r="LBV119" i="93"/>
  <c r="LBU119" i="93"/>
  <c r="LBT119" i="93"/>
  <c r="LBS119" i="93"/>
  <c r="LBR119" i="93"/>
  <c r="LBQ119" i="93"/>
  <c r="LBP119" i="93"/>
  <c r="LBO119" i="93"/>
  <c r="LBN119" i="93"/>
  <c r="LBM119" i="93"/>
  <c r="LBL119" i="93"/>
  <c r="LBK119" i="93"/>
  <c r="LBJ119" i="93"/>
  <c r="LBI119" i="93"/>
  <c r="LBH119" i="93"/>
  <c r="LBG119" i="93"/>
  <c r="LBF119" i="93"/>
  <c r="LBE119" i="93"/>
  <c r="LBD119" i="93"/>
  <c r="LBC119" i="93"/>
  <c r="LBB119" i="93"/>
  <c r="LBA119" i="93"/>
  <c r="LAZ119" i="93"/>
  <c r="LAY119" i="93"/>
  <c r="LAX119" i="93"/>
  <c r="LAW119" i="93"/>
  <c r="LAV119" i="93"/>
  <c r="LAU119" i="93"/>
  <c r="LAT119" i="93"/>
  <c r="LAS119" i="93"/>
  <c r="LAR119" i="93"/>
  <c r="LAQ119" i="93"/>
  <c r="LAP119" i="93"/>
  <c r="LAO119" i="93"/>
  <c r="LAN119" i="93"/>
  <c r="LAM119" i="93"/>
  <c r="LAL119" i="93"/>
  <c r="LAK119" i="93"/>
  <c r="LAJ119" i="93"/>
  <c r="LAI119" i="93"/>
  <c r="LAH119" i="93"/>
  <c r="LAG119" i="93"/>
  <c r="LAF119" i="93"/>
  <c r="LAE119" i="93"/>
  <c r="LAD119" i="93"/>
  <c r="LAC119" i="93"/>
  <c r="LAB119" i="93"/>
  <c r="LAA119" i="93"/>
  <c r="KZZ119" i="93"/>
  <c r="KZY119" i="93"/>
  <c r="KZX119" i="93"/>
  <c r="KZW119" i="93"/>
  <c r="KZV119" i="93"/>
  <c r="KZU119" i="93"/>
  <c r="KZT119" i="93"/>
  <c r="KZS119" i="93"/>
  <c r="KZR119" i="93"/>
  <c r="KZQ119" i="93"/>
  <c r="KZP119" i="93"/>
  <c r="KZO119" i="93"/>
  <c r="KZN119" i="93"/>
  <c r="KZM119" i="93"/>
  <c r="KZL119" i="93"/>
  <c r="KZK119" i="93"/>
  <c r="KZJ119" i="93"/>
  <c r="KZI119" i="93"/>
  <c r="KZH119" i="93"/>
  <c r="KZG119" i="93"/>
  <c r="KZF119" i="93"/>
  <c r="KZE119" i="93"/>
  <c r="KZD119" i="93"/>
  <c r="KZC119" i="93"/>
  <c r="KZB119" i="93"/>
  <c r="KZA119" i="93"/>
  <c r="KYZ119" i="93"/>
  <c r="KYY119" i="93"/>
  <c r="KYX119" i="93"/>
  <c r="KYW119" i="93"/>
  <c r="KYV119" i="93"/>
  <c r="KYU119" i="93"/>
  <c r="KYT119" i="93"/>
  <c r="KYS119" i="93"/>
  <c r="KYR119" i="93"/>
  <c r="KYQ119" i="93"/>
  <c r="KYP119" i="93"/>
  <c r="KYO119" i="93"/>
  <c r="KYN119" i="93"/>
  <c r="KYM119" i="93"/>
  <c r="KYL119" i="93"/>
  <c r="KYK119" i="93"/>
  <c r="KYJ119" i="93"/>
  <c r="KYI119" i="93"/>
  <c r="KYH119" i="93"/>
  <c r="KYG119" i="93"/>
  <c r="KYF119" i="93"/>
  <c r="KYE119" i="93"/>
  <c r="KYD119" i="93"/>
  <c r="KYC119" i="93"/>
  <c r="KYB119" i="93"/>
  <c r="KYA119" i="93"/>
  <c r="KXZ119" i="93"/>
  <c r="KXY119" i="93"/>
  <c r="KXX119" i="93"/>
  <c r="KXW119" i="93"/>
  <c r="KXV119" i="93"/>
  <c r="KXU119" i="93"/>
  <c r="KXT119" i="93"/>
  <c r="KXS119" i="93"/>
  <c r="KXR119" i="93"/>
  <c r="KXQ119" i="93"/>
  <c r="KXP119" i="93"/>
  <c r="KXO119" i="93"/>
  <c r="KXN119" i="93"/>
  <c r="KXM119" i="93"/>
  <c r="KXL119" i="93"/>
  <c r="KXK119" i="93"/>
  <c r="KXJ119" i="93"/>
  <c r="KXI119" i="93"/>
  <c r="KXH119" i="93"/>
  <c r="KXG119" i="93"/>
  <c r="KXF119" i="93"/>
  <c r="KXE119" i="93"/>
  <c r="KXD119" i="93"/>
  <c r="KXC119" i="93"/>
  <c r="KXB119" i="93"/>
  <c r="KXA119" i="93"/>
  <c r="KWZ119" i="93"/>
  <c r="KWY119" i="93"/>
  <c r="KWX119" i="93"/>
  <c r="KWW119" i="93"/>
  <c r="KWV119" i="93"/>
  <c r="KWU119" i="93"/>
  <c r="KWT119" i="93"/>
  <c r="KWS119" i="93"/>
  <c r="KWR119" i="93"/>
  <c r="KWQ119" i="93"/>
  <c r="KWP119" i="93"/>
  <c r="KWO119" i="93"/>
  <c r="KWN119" i="93"/>
  <c r="KWM119" i="93"/>
  <c r="KWL119" i="93"/>
  <c r="KWK119" i="93"/>
  <c r="KWJ119" i="93"/>
  <c r="KWI119" i="93"/>
  <c r="KWH119" i="93"/>
  <c r="KWG119" i="93"/>
  <c r="KWF119" i="93"/>
  <c r="KWE119" i="93"/>
  <c r="KWD119" i="93"/>
  <c r="KWC119" i="93"/>
  <c r="KWB119" i="93"/>
  <c r="KWA119" i="93"/>
  <c r="KVZ119" i="93"/>
  <c r="KVY119" i="93"/>
  <c r="KVX119" i="93"/>
  <c r="KVW119" i="93"/>
  <c r="KVV119" i="93"/>
  <c r="KVU119" i="93"/>
  <c r="KVT119" i="93"/>
  <c r="KVS119" i="93"/>
  <c r="KVR119" i="93"/>
  <c r="KVQ119" i="93"/>
  <c r="KVP119" i="93"/>
  <c r="KVO119" i="93"/>
  <c r="KVN119" i="93"/>
  <c r="KVM119" i="93"/>
  <c r="KVL119" i="93"/>
  <c r="KVK119" i="93"/>
  <c r="KVJ119" i="93"/>
  <c r="KVI119" i="93"/>
  <c r="KVH119" i="93"/>
  <c r="KVG119" i="93"/>
  <c r="KVF119" i="93"/>
  <c r="KVE119" i="93"/>
  <c r="KVD119" i="93"/>
  <c r="KVC119" i="93"/>
  <c r="KVB119" i="93"/>
  <c r="KVA119" i="93"/>
  <c r="KUZ119" i="93"/>
  <c r="KUY119" i="93"/>
  <c r="KUX119" i="93"/>
  <c r="KUW119" i="93"/>
  <c r="KUV119" i="93"/>
  <c r="KUU119" i="93"/>
  <c r="KUT119" i="93"/>
  <c r="KUS119" i="93"/>
  <c r="KUR119" i="93"/>
  <c r="KUQ119" i="93"/>
  <c r="KUP119" i="93"/>
  <c r="KUO119" i="93"/>
  <c r="KUN119" i="93"/>
  <c r="KUM119" i="93"/>
  <c r="KUL119" i="93"/>
  <c r="KUK119" i="93"/>
  <c r="KUJ119" i="93"/>
  <c r="KUI119" i="93"/>
  <c r="KUH119" i="93"/>
  <c r="KUG119" i="93"/>
  <c r="KUF119" i="93"/>
  <c r="KUE119" i="93"/>
  <c r="KUD119" i="93"/>
  <c r="KUC119" i="93"/>
  <c r="KUB119" i="93"/>
  <c r="KUA119" i="93"/>
  <c r="KTZ119" i="93"/>
  <c r="KTY119" i="93"/>
  <c r="KTX119" i="93"/>
  <c r="KTW119" i="93"/>
  <c r="KTV119" i="93"/>
  <c r="KTU119" i="93"/>
  <c r="KTT119" i="93"/>
  <c r="KTS119" i="93"/>
  <c r="KTR119" i="93"/>
  <c r="KTQ119" i="93"/>
  <c r="KTP119" i="93"/>
  <c r="KTO119" i="93"/>
  <c r="KTN119" i="93"/>
  <c r="KTM119" i="93"/>
  <c r="KTL119" i="93"/>
  <c r="KTK119" i="93"/>
  <c r="KTJ119" i="93"/>
  <c r="KTI119" i="93"/>
  <c r="KTH119" i="93"/>
  <c r="KTG119" i="93"/>
  <c r="KTF119" i="93"/>
  <c r="KTE119" i="93"/>
  <c r="KTD119" i="93"/>
  <c r="KTC119" i="93"/>
  <c r="KTB119" i="93"/>
  <c r="KTA119" i="93"/>
  <c r="KSZ119" i="93"/>
  <c r="KSY119" i="93"/>
  <c r="KSX119" i="93"/>
  <c r="KSW119" i="93"/>
  <c r="KSV119" i="93"/>
  <c r="KSU119" i="93"/>
  <c r="KST119" i="93"/>
  <c r="KSS119" i="93"/>
  <c r="KSR119" i="93"/>
  <c r="KSQ119" i="93"/>
  <c r="KSP119" i="93"/>
  <c r="KSO119" i="93"/>
  <c r="KSN119" i="93"/>
  <c r="KSM119" i="93"/>
  <c r="KSL119" i="93"/>
  <c r="KSK119" i="93"/>
  <c r="KSJ119" i="93"/>
  <c r="KSI119" i="93"/>
  <c r="KSH119" i="93"/>
  <c r="KSG119" i="93"/>
  <c r="KSF119" i="93"/>
  <c r="KSE119" i="93"/>
  <c r="KSD119" i="93"/>
  <c r="KSC119" i="93"/>
  <c r="KSB119" i="93"/>
  <c r="KSA119" i="93"/>
  <c r="KRZ119" i="93"/>
  <c r="KRY119" i="93"/>
  <c r="KRX119" i="93"/>
  <c r="KRW119" i="93"/>
  <c r="KRV119" i="93"/>
  <c r="KRU119" i="93"/>
  <c r="KRT119" i="93"/>
  <c r="KRS119" i="93"/>
  <c r="KRR119" i="93"/>
  <c r="KRQ119" i="93"/>
  <c r="KRP119" i="93"/>
  <c r="KRO119" i="93"/>
  <c r="KRN119" i="93"/>
  <c r="KRM119" i="93"/>
  <c r="KRL119" i="93"/>
  <c r="KRK119" i="93"/>
  <c r="KRJ119" i="93"/>
  <c r="KRI119" i="93"/>
  <c r="KRH119" i="93"/>
  <c r="KRG119" i="93"/>
  <c r="KRF119" i="93"/>
  <c r="KRE119" i="93"/>
  <c r="KRD119" i="93"/>
  <c r="KRC119" i="93"/>
  <c r="KRB119" i="93"/>
  <c r="KRA119" i="93"/>
  <c r="KQZ119" i="93"/>
  <c r="KQY119" i="93"/>
  <c r="KQX119" i="93"/>
  <c r="KQW119" i="93"/>
  <c r="KQV119" i="93"/>
  <c r="KQU119" i="93"/>
  <c r="KQT119" i="93"/>
  <c r="KQS119" i="93"/>
  <c r="KQR119" i="93"/>
  <c r="KQQ119" i="93"/>
  <c r="KQP119" i="93"/>
  <c r="KQO119" i="93"/>
  <c r="KQN119" i="93"/>
  <c r="KQM119" i="93"/>
  <c r="KQL119" i="93"/>
  <c r="KQK119" i="93"/>
  <c r="KQJ119" i="93"/>
  <c r="KQI119" i="93"/>
  <c r="KQH119" i="93"/>
  <c r="KQG119" i="93"/>
  <c r="KQF119" i="93"/>
  <c r="KQE119" i="93"/>
  <c r="KQD119" i="93"/>
  <c r="KQC119" i="93"/>
  <c r="KQB119" i="93"/>
  <c r="KQA119" i="93"/>
  <c r="KPZ119" i="93"/>
  <c r="KPY119" i="93"/>
  <c r="KPX119" i="93"/>
  <c r="KPW119" i="93"/>
  <c r="KPV119" i="93"/>
  <c r="KPU119" i="93"/>
  <c r="KPT119" i="93"/>
  <c r="KPS119" i="93"/>
  <c r="KPR119" i="93"/>
  <c r="KPQ119" i="93"/>
  <c r="KPP119" i="93"/>
  <c r="KPO119" i="93"/>
  <c r="KPN119" i="93"/>
  <c r="KPM119" i="93"/>
  <c r="KPL119" i="93"/>
  <c r="KPK119" i="93"/>
  <c r="KPJ119" i="93"/>
  <c r="KPI119" i="93"/>
  <c r="KPH119" i="93"/>
  <c r="KPG119" i="93"/>
  <c r="KPF119" i="93"/>
  <c r="KPE119" i="93"/>
  <c r="KPD119" i="93"/>
  <c r="KPC119" i="93"/>
  <c r="KPB119" i="93"/>
  <c r="KPA119" i="93"/>
  <c r="KOZ119" i="93"/>
  <c r="KOY119" i="93"/>
  <c r="KOX119" i="93"/>
  <c r="KOW119" i="93"/>
  <c r="KOV119" i="93"/>
  <c r="KOU119" i="93"/>
  <c r="KOT119" i="93"/>
  <c r="KOS119" i="93"/>
  <c r="KOR119" i="93"/>
  <c r="KOQ119" i="93"/>
  <c r="KOP119" i="93"/>
  <c r="KOO119" i="93"/>
  <c r="KON119" i="93"/>
  <c r="KOM119" i="93"/>
  <c r="KOL119" i="93"/>
  <c r="KOK119" i="93"/>
  <c r="KOJ119" i="93"/>
  <c r="KOI119" i="93"/>
  <c r="KOH119" i="93"/>
  <c r="KOG119" i="93"/>
  <c r="KOF119" i="93"/>
  <c r="KOE119" i="93"/>
  <c r="KOD119" i="93"/>
  <c r="KOC119" i="93"/>
  <c r="KOB119" i="93"/>
  <c r="KOA119" i="93"/>
  <c r="KNZ119" i="93"/>
  <c r="KNY119" i="93"/>
  <c r="KNX119" i="93"/>
  <c r="KNW119" i="93"/>
  <c r="KNV119" i="93"/>
  <c r="KNU119" i="93"/>
  <c r="KNT119" i="93"/>
  <c r="KNS119" i="93"/>
  <c r="KNR119" i="93"/>
  <c r="KNQ119" i="93"/>
  <c r="KNP119" i="93"/>
  <c r="KNO119" i="93"/>
  <c r="KNN119" i="93"/>
  <c r="KNM119" i="93"/>
  <c r="KNL119" i="93"/>
  <c r="KNK119" i="93"/>
  <c r="KNJ119" i="93"/>
  <c r="KNI119" i="93"/>
  <c r="KNH119" i="93"/>
  <c r="KNG119" i="93"/>
  <c r="KNF119" i="93"/>
  <c r="KNE119" i="93"/>
  <c r="KND119" i="93"/>
  <c r="KNC119" i="93"/>
  <c r="KNB119" i="93"/>
  <c r="KNA119" i="93"/>
  <c r="KMZ119" i="93"/>
  <c r="KMY119" i="93"/>
  <c r="KMX119" i="93"/>
  <c r="KMW119" i="93"/>
  <c r="KMV119" i="93"/>
  <c r="KMU119" i="93"/>
  <c r="KMT119" i="93"/>
  <c r="KMS119" i="93"/>
  <c r="KMR119" i="93"/>
  <c r="KMQ119" i="93"/>
  <c r="KMP119" i="93"/>
  <c r="KMO119" i="93"/>
  <c r="KMN119" i="93"/>
  <c r="KMM119" i="93"/>
  <c r="KML119" i="93"/>
  <c r="KMK119" i="93"/>
  <c r="KMJ119" i="93"/>
  <c r="KMI119" i="93"/>
  <c r="KMH119" i="93"/>
  <c r="KMG119" i="93"/>
  <c r="KMF119" i="93"/>
  <c r="KME119" i="93"/>
  <c r="KMD119" i="93"/>
  <c r="KMC119" i="93"/>
  <c r="KMB119" i="93"/>
  <c r="KMA119" i="93"/>
  <c r="KLZ119" i="93"/>
  <c r="KLY119" i="93"/>
  <c r="KLX119" i="93"/>
  <c r="KLW119" i="93"/>
  <c r="KLV119" i="93"/>
  <c r="KLU119" i="93"/>
  <c r="KLT119" i="93"/>
  <c r="KLS119" i="93"/>
  <c r="KLR119" i="93"/>
  <c r="KLQ119" i="93"/>
  <c r="KLP119" i="93"/>
  <c r="KLO119" i="93"/>
  <c r="KLN119" i="93"/>
  <c r="KLM119" i="93"/>
  <c r="KLL119" i="93"/>
  <c r="KLK119" i="93"/>
  <c r="KLJ119" i="93"/>
  <c r="KLI119" i="93"/>
  <c r="KLH119" i="93"/>
  <c r="KLG119" i="93"/>
  <c r="KLF119" i="93"/>
  <c r="KLE119" i="93"/>
  <c r="KLD119" i="93"/>
  <c r="KLC119" i="93"/>
  <c r="KLB119" i="93"/>
  <c r="KLA119" i="93"/>
  <c r="KKZ119" i="93"/>
  <c r="KKY119" i="93"/>
  <c r="KKX119" i="93"/>
  <c r="KKW119" i="93"/>
  <c r="KKV119" i="93"/>
  <c r="KKU119" i="93"/>
  <c r="KKT119" i="93"/>
  <c r="KKS119" i="93"/>
  <c r="KKR119" i="93"/>
  <c r="KKQ119" i="93"/>
  <c r="KKP119" i="93"/>
  <c r="KKO119" i="93"/>
  <c r="KKN119" i="93"/>
  <c r="KKM119" i="93"/>
  <c r="KKL119" i="93"/>
  <c r="KKK119" i="93"/>
  <c r="KKJ119" i="93"/>
  <c r="KKI119" i="93"/>
  <c r="KKH119" i="93"/>
  <c r="KKG119" i="93"/>
  <c r="KKF119" i="93"/>
  <c r="KKE119" i="93"/>
  <c r="KKD119" i="93"/>
  <c r="KKC119" i="93"/>
  <c r="KKB119" i="93"/>
  <c r="KKA119" i="93"/>
  <c r="KJZ119" i="93"/>
  <c r="KJY119" i="93"/>
  <c r="KJX119" i="93"/>
  <c r="KJW119" i="93"/>
  <c r="KJV119" i="93"/>
  <c r="KJU119" i="93"/>
  <c r="KJT119" i="93"/>
  <c r="KJS119" i="93"/>
  <c r="KJR119" i="93"/>
  <c r="KJQ119" i="93"/>
  <c r="KJP119" i="93"/>
  <c r="KJO119" i="93"/>
  <c r="KJN119" i="93"/>
  <c r="KJM119" i="93"/>
  <c r="KJL119" i="93"/>
  <c r="KJK119" i="93"/>
  <c r="KJJ119" i="93"/>
  <c r="KJI119" i="93"/>
  <c r="KJH119" i="93"/>
  <c r="KJG119" i="93"/>
  <c r="KJF119" i="93"/>
  <c r="KJE119" i="93"/>
  <c r="KJD119" i="93"/>
  <c r="KJC119" i="93"/>
  <c r="KJB119" i="93"/>
  <c r="KJA119" i="93"/>
  <c r="KIZ119" i="93"/>
  <c r="KIY119" i="93"/>
  <c r="KIX119" i="93"/>
  <c r="KIW119" i="93"/>
  <c r="KIV119" i="93"/>
  <c r="KIU119" i="93"/>
  <c r="KIT119" i="93"/>
  <c r="KIS119" i="93"/>
  <c r="KIR119" i="93"/>
  <c r="KIQ119" i="93"/>
  <c r="KIP119" i="93"/>
  <c r="KIO119" i="93"/>
  <c r="KIN119" i="93"/>
  <c r="KIM119" i="93"/>
  <c r="KIL119" i="93"/>
  <c r="KIK119" i="93"/>
  <c r="KIJ119" i="93"/>
  <c r="KII119" i="93"/>
  <c r="KIH119" i="93"/>
  <c r="KIG119" i="93"/>
  <c r="KIF119" i="93"/>
  <c r="KIE119" i="93"/>
  <c r="KID119" i="93"/>
  <c r="KIC119" i="93"/>
  <c r="KIB119" i="93"/>
  <c r="KIA119" i="93"/>
  <c r="KHZ119" i="93"/>
  <c r="KHY119" i="93"/>
  <c r="KHX119" i="93"/>
  <c r="KHW119" i="93"/>
  <c r="KHV119" i="93"/>
  <c r="KHU119" i="93"/>
  <c r="KHT119" i="93"/>
  <c r="KHS119" i="93"/>
  <c r="KHR119" i="93"/>
  <c r="KHQ119" i="93"/>
  <c r="KHP119" i="93"/>
  <c r="KHO119" i="93"/>
  <c r="KHN119" i="93"/>
  <c r="KHM119" i="93"/>
  <c r="KHL119" i="93"/>
  <c r="KHK119" i="93"/>
  <c r="KHJ119" i="93"/>
  <c r="KHI119" i="93"/>
  <c r="KHH119" i="93"/>
  <c r="KHG119" i="93"/>
  <c r="KHF119" i="93"/>
  <c r="KHE119" i="93"/>
  <c r="KHD119" i="93"/>
  <c r="KHC119" i="93"/>
  <c r="KHB119" i="93"/>
  <c r="KHA119" i="93"/>
  <c r="KGZ119" i="93"/>
  <c r="KGY119" i="93"/>
  <c r="KGX119" i="93"/>
  <c r="KGW119" i="93"/>
  <c r="KGV119" i="93"/>
  <c r="KGU119" i="93"/>
  <c r="KGT119" i="93"/>
  <c r="KGS119" i="93"/>
  <c r="KGR119" i="93"/>
  <c r="KGQ119" i="93"/>
  <c r="KGP119" i="93"/>
  <c r="KGO119" i="93"/>
  <c r="KGN119" i="93"/>
  <c r="KGM119" i="93"/>
  <c r="KGL119" i="93"/>
  <c r="KGK119" i="93"/>
  <c r="KGJ119" i="93"/>
  <c r="KGI119" i="93"/>
  <c r="KGH119" i="93"/>
  <c r="KGG119" i="93"/>
  <c r="KGF119" i="93"/>
  <c r="KGE119" i="93"/>
  <c r="KGD119" i="93"/>
  <c r="KGC119" i="93"/>
  <c r="KGB119" i="93"/>
  <c r="KGA119" i="93"/>
  <c r="KFZ119" i="93"/>
  <c r="KFY119" i="93"/>
  <c r="KFX119" i="93"/>
  <c r="KFW119" i="93"/>
  <c r="KFV119" i="93"/>
  <c r="KFU119" i="93"/>
  <c r="KFT119" i="93"/>
  <c r="KFS119" i="93"/>
  <c r="KFR119" i="93"/>
  <c r="KFQ119" i="93"/>
  <c r="KFP119" i="93"/>
  <c r="KFO119" i="93"/>
  <c r="KFN119" i="93"/>
  <c r="KFM119" i="93"/>
  <c r="KFL119" i="93"/>
  <c r="KFK119" i="93"/>
  <c r="KFJ119" i="93"/>
  <c r="KFI119" i="93"/>
  <c r="KFH119" i="93"/>
  <c r="KFG119" i="93"/>
  <c r="KFF119" i="93"/>
  <c r="KFE119" i="93"/>
  <c r="KFD119" i="93"/>
  <c r="KFC119" i="93"/>
  <c r="KFB119" i="93"/>
  <c r="KFA119" i="93"/>
  <c r="KEZ119" i="93"/>
  <c r="KEY119" i="93"/>
  <c r="KEX119" i="93"/>
  <c r="KEW119" i="93"/>
  <c r="KEV119" i="93"/>
  <c r="KEU119" i="93"/>
  <c r="KET119" i="93"/>
  <c r="KES119" i="93"/>
  <c r="KER119" i="93"/>
  <c r="KEQ119" i="93"/>
  <c r="KEP119" i="93"/>
  <c r="KEO119" i="93"/>
  <c r="KEN119" i="93"/>
  <c r="KEM119" i="93"/>
  <c r="KEL119" i="93"/>
  <c r="KEK119" i="93"/>
  <c r="KEJ119" i="93"/>
  <c r="KEI119" i="93"/>
  <c r="KEH119" i="93"/>
  <c r="KEG119" i="93"/>
  <c r="KEF119" i="93"/>
  <c r="KEE119" i="93"/>
  <c r="KED119" i="93"/>
  <c r="KEC119" i="93"/>
  <c r="KEB119" i="93"/>
  <c r="KEA119" i="93"/>
  <c r="KDZ119" i="93"/>
  <c r="KDY119" i="93"/>
  <c r="KDX119" i="93"/>
  <c r="KDW119" i="93"/>
  <c r="KDV119" i="93"/>
  <c r="KDU119" i="93"/>
  <c r="KDT119" i="93"/>
  <c r="KDS119" i="93"/>
  <c r="KDR119" i="93"/>
  <c r="KDQ119" i="93"/>
  <c r="KDP119" i="93"/>
  <c r="KDO119" i="93"/>
  <c r="KDN119" i="93"/>
  <c r="KDM119" i="93"/>
  <c r="KDL119" i="93"/>
  <c r="KDK119" i="93"/>
  <c r="KDJ119" i="93"/>
  <c r="KDI119" i="93"/>
  <c r="KDH119" i="93"/>
  <c r="KDG119" i="93"/>
  <c r="KDF119" i="93"/>
  <c r="KDE119" i="93"/>
  <c r="KDD119" i="93"/>
  <c r="KDC119" i="93"/>
  <c r="KDB119" i="93"/>
  <c r="KDA119" i="93"/>
  <c r="KCZ119" i="93"/>
  <c r="KCY119" i="93"/>
  <c r="KCX119" i="93"/>
  <c r="KCW119" i="93"/>
  <c r="KCV119" i="93"/>
  <c r="KCU119" i="93"/>
  <c r="KCT119" i="93"/>
  <c r="KCS119" i="93"/>
  <c r="KCR119" i="93"/>
  <c r="KCQ119" i="93"/>
  <c r="KCP119" i="93"/>
  <c r="KCO119" i="93"/>
  <c r="KCN119" i="93"/>
  <c r="KCM119" i="93"/>
  <c r="KCL119" i="93"/>
  <c r="KCK119" i="93"/>
  <c r="KCJ119" i="93"/>
  <c r="KCI119" i="93"/>
  <c r="KCH119" i="93"/>
  <c r="KCG119" i="93"/>
  <c r="KCF119" i="93"/>
  <c r="KCE119" i="93"/>
  <c r="KCD119" i="93"/>
  <c r="KCC119" i="93"/>
  <c r="KCB119" i="93"/>
  <c r="KCA119" i="93"/>
  <c r="KBZ119" i="93"/>
  <c r="KBY119" i="93"/>
  <c r="KBX119" i="93"/>
  <c r="KBW119" i="93"/>
  <c r="KBV119" i="93"/>
  <c r="KBU119" i="93"/>
  <c r="KBT119" i="93"/>
  <c r="KBS119" i="93"/>
  <c r="KBR119" i="93"/>
  <c r="KBQ119" i="93"/>
  <c r="KBP119" i="93"/>
  <c r="KBO119" i="93"/>
  <c r="KBN119" i="93"/>
  <c r="KBM119" i="93"/>
  <c r="KBL119" i="93"/>
  <c r="KBK119" i="93"/>
  <c r="KBJ119" i="93"/>
  <c r="KBI119" i="93"/>
  <c r="KBH119" i="93"/>
  <c r="KBG119" i="93"/>
  <c r="KBF119" i="93"/>
  <c r="KBE119" i="93"/>
  <c r="KBD119" i="93"/>
  <c r="KBC119" i="93"/>
  <c r="KBB119" i="93"/>
  <c r="KBA119" i="93"/>
  <c r="KAZ119" i="93"/>
  <c r="KAY119" i="93"/>
  <c r="KAX119" i="93"/>
  <c r="KAW119" i="93"/>
  <c r="KAV119" i="93"/>
  <c r="KAU119" i="93"/>
  <c r="KAT119" i="93"/>
  <c r="KAS119" i="93"/>
  <c r="KAR119" i="93"/>
  <c r="KAQ119" i="93"/>
  <c r="KAP119" i="93"/>
  <c r="KAO119" i="93"/>
  <c r="KAN119" i="93"/>
  <c r="KAM119" i="93"/>
  <c r="KAL119" i="93"/>
  <c r="KAK119" i="93"/>
  <c r="KAJ119" i="93"/>
  <c r="KAI119" i="93"/>
  <c r="KAH119" i="93"/>
  <c r="KAG119" i="93"/>
  <c r="KAF119" i="93"/>
  <c r="KAE119" i="93"/>
  <c r="KAD119" i="93"/>
  <c r="KAC119" i="93"/>
  <c r="KAB119" i="93"/>
  <c r="KAA119" i="93"/>
  <c r="JZZ119" i="93"/>
  <c r="JZY119" i="93"/>
  <c r="JZX119" i="93"/>
  <c r="JZW119" i="93"/>
  <c r="JZV119" i="93"/>
  <c r="JZU119" i="93"/>
  <c r="JZT119" i="93"/>
  <c r="JZS119" i="93"/>
  <c r="JZR119" i="93"/>
  <c r="JZQ119" i="93"/>
  <c r="JZP119" i="93"/>
  <c r="JZO119" i="93"/>
  <c r="JZN119" i="93"/>
  <c r="JZM119" i="93"/>
  <c r="JZL119" i="93"/>
  <c r="JZK119" i="93"/>
  <c r="JZJ119" i="93"/>
  <c r="JZI119" i="93"/>
  <c r="JZH119" i="93"/>
  <c r="JZG119" i="93"/>
  <c r="JZF119" i="93"/>
  <c r="JZE119" i="93"/>
  <c r="JZD119" i="93"/>
  <c r="JZC119" i="93"/>
  <c r="JZB119" i="93"/>
  <c r="JZA119" i="93"/>
  <c r="JYZ119" i="93"/>
  <c r="JYY119" i="93"/>
  <c r="JYX119" i="93"/>
  <c r="JYW119" i="93"/>
  <c r="JYV119" i="93"/>
  <c r="JYU119" i="93"/>
  <c r="JYT119" i="93"/>
  <c r="JYS119" i="93"/>
  <c r="JYR119" i="93"/>
  <c r="JYQ119" i="93"/>
  <c r="JYP119" i="93"/>
  <c r="JYO119" i="93"/>
  <c r="JYN119" i="93"/>
  <c r="JYM119" i="93"/>
  <c r="JYL119" i="93"/>
  <c r="JYK119" i="93"/>
  <c r="JYJ119" i="93"/>
  <c r="JYI119" i="93"/>
  <c r="JYH119" i="93"/>
  <c r="JYG119" i="93"/>
  <c r="JYF119" i="93"/>
  <c r="JYE119" i="93"/>
  <c r="JYD119" i="93"/>
  <c r="JYC119" i="93"/>
  <c r="JYB119" i="93"/>
  <c r="JYA119" i="93"/>
  <c r="JXZ119" i="93"/>
  <c r="JXY119" i="93"/>
  <c r="JXX119" i="93"/>
  <c r="JXW119" i="93"/>
  <c r="JXV119" i="93"/>
  <c r="JXU119" i="93"/>
  <c r="JXT119" i="93"/>
  <c r="JXS119" i="93"/>
  <c r="JXR119" i="93"/>
  <c r="JXQ119" i="93"/>
  <c r="JXP119" i="93"/>
  <c r="JXO119" i="93"/>
  <c r="JXN119" i="93"/>
  <c r="JXM119" i="93"/>
  <c r="JXL119" i="93"/>
  <c r="JXK119" i="93"/>
  <c r="JXJ119" i="93"/>
  <c r="JXI119" i="93"/>
  <c r="JXH119" i="93"/>
  <c r="JXG119" i="93"/>
  <c r="JXF119" i="93"/>
  <c r="JXE119" i="93"/>
  <c r="JXD119" i="93"/>
  <c r="JXC119" i="93"/>
  <c r="JXB119" i="93"/>
  <c r="JXA119" i="93"/>
  <c r="JWZ119" i="93"/>
  <c r="JWY119" i="93"/>
  <c r="JWX119" i="93"/>
  <c r="JWW119" i="93"/>
  <c r="JWV119" i="93"/>
  <c r="JWU119" i="93"/>
  <c r="JWT119" i="93"/>
  <c r="JWS119" i="93"/>
  <c r="JWR119" i="93"/>
  <c r="JWQ119" i="93"/>
  <c r="JWP119" i="93"/>
  <c r="JWO119" i="93"/>
  <c r="JWN119" i="93"/>
  <c r="JWM119" i="93"/>
  <c r="JWL119" i="93"/>
  <c r="JWK119" i="93"/>
  <c r="JWJ119" i="93"/>
  <c r="JWI119" i="93"/>
  <c r="JWH119" i="93"/>
  <c r="JWG119" i="93"/>
  <c r="JWF119" i="93"/>
  <c r="JWE119" i="93"/>
  <c r="JWD119" i="93"/>
  <c r="JWC119" i="93"/>
  <c r="JWB119" i="93"/>
  <c r="JWA119" i="93"/>
  <c r="JVZ119" i="93"/>
  <c r="JVY119" i="93"/>
  <c r="JVX119" i="93"/>
  <c r="JVW119" i="93"/>
  <c r="JVV119" i="93"/>
  <c r="JVU119" i="93"/>
  <c r="JVT119" i="93"/>
  <c r="JVS119" i="93"/>
  <c r="JVR119" i="93"/>
  <c r="JVQ119" i="93"/>
  <c r="JVP119" i="93"/>
  <c r="JVO119" i="93"/>
  <c r="JVN119" i="93"/>
  <c r="JVM119" i="93"/>
  <c r="JVL119" i="93"/>
  <c r="JVK119" i="93"/>
  <c r="JVJ119" i="93"/>
  <c r="JVI119" i="93"/>
  <c r="JVH119" i="93"/>
  <c r="JVG119" i="93"/>
  <c r="JVF119" i="93"/>
  <c r="JVE119" i="93"/>
  <c r="JVD119" i="93"/>
  <c r="JVC119" i="93"/>
  <c r="JVB119" i="93"/>
  <c r="JVA119" i="93"/>
  <c r="JUZ119" i="93"/>
  <c r="JUY119" i="93"/>
  <c r="JUX119" i="93"/>
  <c r="JUW119" i="93"/>
  <c r="JUV119" i="93"/>
  <c r="JUU119" i="93"/>
  <c r="JUT119" i="93"/>
  <c r="JUS119" i="93"/>
  <c r="JUR119" i="93"/>
  <c r="JUQ119" i="93"/>
  <c r="JUP119" i="93"/>
  <c r="JUO119" i="93"/>
  <c r="JUN119" i="93"/>
  <c r="JUM119" i="93"/>
  <c r="JUL119" i="93"/>
  <c r="JUK119" i="93"/>
  <c r="JUJ119" i="93"/>
  <c r="JUI119" i="93"/>
  <c r="JUH119" i="93"/>
  <c r="JUG119" i="93"/>
  <c r="JUF119" i="93"/>
  <c r="JUE119" i="93"/>
  <c r="JUD119" i="93"/>
  <c r="JUC119" i="93"/>
  <c r="JUB119" i="93"/>
  <c r="JUA119" i="93"/>
  <c r="JTZ119" i="93"/>
  <c r="JTY119" i="93"/>
  <c r="JTX119" i="93"/>
  <c r="JTW119" i="93"/>
  <c r="JTV119" i="93"/>
  <c r="JTU119" i="93"/>
  <c r="JTT119" i="93"/>
  <c r="JTS119" i="93"/>
  <c r="JTR119" i="93"/>
  <c r="JTQ119" i="93"/>
  <c r="JTP119" i="93"/>
  <c r="JTO119" i="93"/>
  <c r="JTN119" i="93"/>
  <c r="JTM119" i="93"/>
  <c r="JTL119" i="93"/>
  <c r="JTK119" i="93"/>
  <c r="JTJ119" i="93"/>
  <c r="JTI119" i="93"/>
  <c r="JTH119" i="93"/>
  <c r="JTG119" i="93"/>
  <c r="JTF119" i="93"/>
  <c r="JTE119" i="93"/>
  <c r="JTD119" i="93"/>
  <c r="JTC119" i="93"/>
  <c r="JTB119" i="93"/>
  <c r="JTA119" i="93"/>
  <c r="JSZ119" i="93"/>
  <c r="JSY119" i="93"/>
  <c r="JSX119" i="93"/>
  <c r="JSW119" i="93"/>
  <c r="JSV119" i="93"/>
  <c r="JSU119" i="93"/>
  <c r="JST119" i="93"/>
  <c r="JSS119" i="93"/>
  <c r="JSR119" i="93"/>
  <c r="JSQ119" i="93"/>
  <c r="JSP119" i="93"/>
  <c r="JSO119" i="93"/>
  <c r="JSN119" i="93"/>
  <c r="JSM119" i="93"/>
  <c r="JSL119" i="93"/>
  <c r="JSK119" i="93"/>
  <c r="JSJ119" i="93"/>
  <c r="JSI119" i="93"/>
  <c r="JSH119" i="93"/>
  <c r="JSG119" i="93"/>
  <c r="JSF119" i="93"/>
  <c r="JSE119" i="93"/>
  <c r="JSD119" i="93"/>
  <c r="JSC119" i="93"/>
  <c r="JSB119" i="93"/>
  <c r="JSA119" i="93"/>
  <c r="JRZ119" i="93"/>
  <c r="JRY119" i="93"/>
  <c r="JRX119" i="93"/>
  <c r="JRW119" i="93"/>
  <c r="JRV119" i="93"/>
  <c r="JRU119" i="93"/>
  <c r="JRT119" i="93"/>
  <c r="JRS119" i="93"/>
  <c r="JRR119" i="93"/>
  <c r="JRQ119" i="93"/>
  <c r="JRP119" i="93"/>
  <c r="JRO119" i="93"/>
  <c r="JRN119" i="93"/>
  <c r="JRM119" i="93"/>
  <c r="JRL119" i="93"/>
  <c r="JRK119" i="93"/>
  <c r="JRJ119" i="93"/>
  <c r="JRI119" i="93"/>
  <c r="JRH119" i="93"/>
  <c r="JRG119" i="93"/>
  <c r="JRF119" i="93"/>
  <c r="JRE119" i="93"/>
  <c r="JRD119" i="93"/>
  <c r="JRC119" i="93"/>
  <c r="JRB119" i="93"/>
  <c r="JRA119" i="93"/>
  <c r="JQZ119" i="93"/>
  <c r="JQY119" i="93"/>
  <c r="JQX119" i="93"/>
  <c r="JQW119" i="93"/>
  <c r="JQV119" i="93"/>
  <c r="JQU119" i="93"/>
  <c r="JQT119" i="93"/>
  <c r="JQS119" i="93"/>
  <c r="JQR119" i="93"/>
  <c r="JQQ119" i="93"/>
  <c r="JQP119" i="93"/>
  <c r="JQO119" i="93"/>
  <c r="JQN119" i="93"/>
  <c r="JQM119" i="93"/>
  <c r="JQL119" i="93"/>
  <c r="JQK119" i="93"/>
  <c r="JQJ119" i="93"/>
  <c r="JQI119" i="93"/>
  <c r="JQH119" i="93"/>
  <c r="JQG119" i="93"/>
  <c r="JQF119" i="93"/>
  <c r="JQE119" i="93"/>
  <c r="JQD119" i="93"/>
  <c r="JQC119" i="93"/>
  <c r="JQB119" i="93"/>
  <c r="JQA119" i="93"/>
  <c r="JPZ119" i="93"/>
  <c r="JPY119" i="93"/>
  <c r="JPX119" i="93"/>
  <c r="JPW119" i="93"/>
  <c r="JPV119" i="93"/>
  <c r="JPU119" i="93"/>
  <c r="JPT119" i="93"/>
  <c r="JPS119" i="93"/>
  <c r="JPR119" i="93"/>
  <c r="JPQ119" i="93"/>
  <c r="JPP119" i="93"/>
  <c r="JPO119" i="93"/>
  <c r="JPN119" i="93"/>
  <c r="JPM119" i="93"/>
  <c r="JPL119" i="93"/>
  <c r="JPK119" i="93"/>
  <c r="JPJ119" i="93"/>
  <c r="JPI119" i="93"/>
  <c r="JPH119" i="93"/>
  <c r="JPG119" i="93"/>
  <c r="JPF119" i="93"/>
  <c r="JPE119" i="93"/>
  <c r="JPD119" i="93"/>
  <c r="JPC119" i="93"/>
  <c r="JPB119" i="93"/>
  <c r="JPA119" i="93"/>
  <c r="JOZ119" i="93"/>
  <c r="JOY119" i="93"/>
  <c r="JOX119" i="93"/>
  <c r="JOW119" i="93"/>
  <c r="JOV119" i="93"/>
  <c r="JOU119" i="93"/>
  <c r="JOT119" i="93"/>
  <c r="JOS119" i="93"/>
  <c r="JOR119" i="93"/>
  <c r="JOQ119" i="93"/>
  <c r="JOP119" i="93"/>
  <c r="JOO119" i="93"/>
  <c r="JON119" i="93"/>
  <c r="JOM119" i="93"/>
  <c r="JOL119" i="93"/>
  <c r="JOK119" i="93"/>
  <c r="JOJ119" i="93"/>
  <c r="JOI119" i="93"/>
  <c r="JOH119" i="93"/>
  <c r="JOG119" i="93"/>
  <c r="JOF119" i="93"/>
  <c r="JOE119" i="93"/>
  <c r="JOD119" i="93"/>
  <c r="JOC119" i="93"/>
  <c r="JOB119" i="93"/>
  <c r="JOA119" i="93"/>
  <c r="JNZ119" i="93"/>
  <c r="JNY119" i="93"/>
  <c r="JNX119" i="93"/>
  <c r="JNW119" i="93"/>
  <c r="JNV119" i="93"/>
  <c r="JNU119" i="93"/>
  <c r="JNT119" i="93"/>
  <c r="JNS119" i="93"/>
  <c r="JNR119" i="93"/>
  <c r="JNQ119" i="93"/>
  <c r="JNP119" i="93"/>
  <c r="JNO119" i="93"/>
  <c r="JNN119" i="93"/>
  <c r="JNM119" i="93"/>
  <c r="JNL119" i="93"/>
  <c r="JNK119" i="93"/>
  <c r="JNJ119" i="93"/>
  <c r="JNI119" i="93"/>
  <c r="JNH119" i="93"/>
  <c r="JNG119" i="93"/>
  <c r="JNF119" i="93"/>
  <c r="JNE119" i="93"/>
  <c r="JND119" i="93"/>
  <c r="JNC119" i="93"/>
  <c r="JNB119" i="93"/>
  <c r="JNA119" i="93"/>
  <c r="JMZ119" i="93"/>
  <c r="JMY119" i="93"/>
  <c r="JMX119" i="93"/>
  <c r="JMW119" i="93"/>
  <c r="JMV119" i="93"/>
  <c r="JMU119" i="93"/>
  <c r="JMT119" i="93"/>
  <c r="JMS119" i="93"/>
  <c r="JMR119" i="93"/>
  <c r="JMQ119" i="93"/>
  <c r="JMP119" i="93"/>
  <c r="JMO119" i="93"/>
  <c r="JMN119" i="93"/>
  <c r="JMM119" i="93"/>
  <c r="JML119" i="93"/>
  <c r="JMK119" i="93"/>
  <c r="JMJ119" i="93"/>
  <c r="JMI119" i="93"/>
  <c r="JMH119" i="93"/>
  <c r="JMG119" i="93"/>
  <c r="JMF119" i="93"/>
  <c r="JME119" i="93"/>
  <c r="JMD119" i="93"/>
  <c r="JMC119" i="93"/>
  <c r="JMB119" i="93"/>
  <c r="JMA119" i="93"/>
  <c r="JLZ119" i="93"/>
  <c r="JLY119" i="93"/>
  <c r="JLX119" i="93"/>
  <c r="JLW119" i="93"/>
  <c r="JLV119" i="93"/>
  <c r="JLU119" i="93"/>
  <c r="JLT119" i="93"/>
  <c r="JLS119" i="93"/>
  <c r="JLR119" i="93"/>
  <c r="JLQ119" i="93"/>
  <c r="JLP119" i="93"/>
  <c r="JLO119" i="93"/>
  <c r="JLN119" i="93"/>
  <c r="JLM119" i="93"/>
  <c r="JLL119" i="93"/>
  <c r="JLK119" i="93"/>
  <c r="JLJ119" i="93"/>
  <c r="JLI119" i="93"/>
  <c r="JLH119" i="93"/>
  <c r="JLG119" i="93"/>
  <c r="JLF119" i="93"/>
  <c r="JLE119" i="93"/>
  <c r="JLD119" i="93"/>
  <c r="JLC119" i="93"/>
  <c r="JLB119" i="93"/>
  <c r="JLA119" i="93"/>
  <c r="JKZ119" i="93"/>
  <c r="JKY119" i="93"/>
  <c r="JKX119" i="93"/>
  <c r="JKW119" i="93"/>
  <c r="JKV119" i="93"/>
  <c r="JKU119" i="93"/>
  <c r="JKT119" i="93"/>
  <c r="JKS119" i="93"/>
  <c r="JKR119" i="93"/>
  <c r="JKQ119" i="93"/>
  <c r="JKP119" i="93"/>
  <c r="JKO119" i="93"/>
  <c r="JKN119" i="93"/>
  <c r="JKM119" i="93"/>
  <c r="JKL119" i="93"/>
  <c r="JKK119" i="93"/>
  <c r="JKJ119" i="93"/>
  <c r="JKI119" i="93"/>
  <c r="JKH119" i="93"/>
  <c r="JKG119" i="93"/>
  <c r="JKF119" i="93"/>
  <c r="JKE119" i="93"/>
  <c r="JKD119" i="93"/>
  <c r="JKC119" i="93"/>
  <c r="JKB119" i="93"/>
  <c r="JKA119" i="93"/>
  <c r="JJZ119" i="93"/>
  <c r="JJY119" i="93"/>
  <c r="JJX119" i="93"/>
  <c r="JJW119" i="93"/>
  <c r="JJV119" i="93"/>
  <c r="JJU119" i="93"/>
  <c r="JJT119" i="93"/>
  <c r="JJS119" i="93"/>
  <c r="JJR119" i="93"/>
  <c r="JJQ119" i="93"/>
  <c r="JJP119" i="93"/>
  <c r="JJO119" i="93"/>
  <c r="JJN119" i="93"/>
  <c r="JJM119" i="93"/>
  <c r="JJL119" i="93"/>
  <c r="JJK119" i="93"/>
  <c r="JJJ119" i="93"/>
  <c r="JJI119" i="93"/>
  <c r="JJH119" i="93"/>
  <c r="JJG119" i="93"/>
  <c r="JJF119" i="93"/>
  <c r="JJE119" i="93"/>
  <c r="JJD119" i="93"/>
  <c r="JJC119" i="93"/>
  <c r="JJB119" i="93"/>
  <c r="JJA119" i="93"/>
  <c r="JIZ119" i="93"/>
  <c r="JIY119" i="93"/>
  <c r="JIX119" i="93"/>
  <c r="JIW119" i="93"/>
  <c r="JIV119" i="93"/>
  <c r="JIU119" i="93"/>
  <c r="JIT119" i="93"/>
  <c r="JIS119" i="93"/>
  <c r="JIR119" i="93"/>
  <c r="JIQ119" i="93"/>
  <c r="JIP119" i="93"/>
  <c r="JIO119" i="93"/>
  <c r="JIN119" i="93"/>
  <c r="JIM119" i="93"/>
  <c r="JIL119" i="93"/>
  <c r="JIK119" i="93"/>
  <c r="JIJ119" i="93"/>
  <c r="JII119" i="93"/>
  <c r="JIH119" i="93"/>
  <c r="JIG119" i="93"/>
  <c r="JIF119" i="93"/>
  <c r="JIE119" i="93"/>
  <c r="JID119" i="93"/>
  <c r="JIC119" i="93"/>
  <c r="JIB119" i="93"/>
  <c r="JIA119" i="93"/>
  <c r="JHZ119" i="93"/>
  <c r="JHY119" i="93"/>
  <c r="JHX119" i="93"/>
  <c r="JHW119" i="93"/>
  <c r="JHV119" i="93"/>
  <c r="JHU119" i="93"/>
  <c r="JHT119" i="93"/>
  <c r="JHS119" i="93"/>
  <c r="JHR119" i="93"/>
  <c r="JHQ119" i="93"/>
  <c r="JHP119" i="93"/>
  <c r="JHO119" i="93"/>
  <c r="JHN119" i="93"/>
  <c r="JHM119" i="93"/>
  <c r="JHL119" i="93"/>
  <c r="JHK119" i="93"/>
  <c r="JHJ119" i="93"/>
  <c r="JHI119" i="93"/>
  <c r="JHH119" i="93"/>
  <c r="JHG119" i="93"/>
  <c r="JHF119" i="93"/>
  <c r="JHE119" i="93"/>
  <c r="JHD119" i="93"/>
  <c r="JHC119" i="93"/>
  <c r="JHB119" i="93"/>
  <c r="JHA119" i="93"/>
  <c r="JGZ119" i="93"/>
  <c r="JGY119" i="93"/>
  <c r="JGX119" i="93"/>
  <c r="JGW119" i="93"/>
  <c r="JGV119" i="93"/>
  <c r="JGU119" i="93"/>
  <c r="JGT119" i="93"/>
  <c r="JGS119" i="93"/>
  <c r="JGR119" i="93"/>
  <c r="JGQ119" i="93"/>
  <c r="JGP119" i="93"/>
  <c r="JGO119" i="93"/>
  <c r="JGN119" i="93"/>
  <c r="JGM119" i="93"/>
  <c r="JGL119" i="93"/>
  <c r="JGK119" i="93"/>
  <c r="JGJ119" i="93"/>
  <c r="JGI119" i="93"/>
  <c r="JGH119" i="93"/>
  <c r="JGG119" i="93"/>
  <c r="JGF119" i="93"/>
  <c r="JGE119" i="93"/>
  <c r="JGD119" i="93"/>
  <c r="JGC119" i="93"/>
  <c r="JGB119" i="93"/>
  <c r="JGA119" i="93"/>
  <c r="JFZ119" i="93"/>
  <c r="JFY119" i="93"/>
  <c r="JFX119" i="93"/>
  <c r="JFW119" i="93"/>
  <c r="JFV119" i="93"/>
  <c r="JFU119" i="93"/>
  <c r="JFT119" i="93"/>
  <c r="JFS119" i="93"/>
  <c r="JFR119" i="93"/>
  <c r="JFQ119" i="93"/>
  <c r="JFP119" i="93"/>
  <c r="JFO119" i="93"/>
  <c r="JFN119" i="93"/>
  <c r="JFM119" i="93"/>
  <c r="JFL119" i="93"/>
  <c r="JFK119" i="93"/>
  <c r="JFJ119" i="93"/>
  <c r="JFI119" i="93"/>
  <c r="JFH119" i="93"/>
  <c r="JFG119" i="93"/>
  <c r="JFF119" i="93"/>
  <c r="JFE119" i="93"/>
  <c r="JFD119" i="93"/>
  <c r="JFC119" i="93"/>
  <c r="JFB119" i="93"/>
  <c r="JFA119" i="93"/>
  <c r="JEZ119" i="93"/>
  <c r="JEY119" i="93"/>
  <c r="JEX119" i="93"/>
  <c r="JEW119" i="93"/>
  <c r="JEV119" i="93"/>
  <c r="JEU119" i="93"/>
  <c r="JET119" i="93"/>
  <c r="JES119" i="93"/>
  <c r="JER119" i="93"/>
  <c r="JEQ119" i="93"/>
  <c r="JEP119" i="93"/>
  <c r="JEO119" i="93"/>
  <c r="JEN119" i="93"/>
  <c r="JEM119" i="93"/>
  <c r="JEL119" i="93"/>
  <c r="JEK119" i="93"/>
  <c r="JEJ119" i="93"/>
  <c r="JEI119" i="93"/>
  <c r="JEH119" i="93"/>
  <c r="JEG119" i="93"/>
  <c r="JEF119" i="93"/>
  <c r="JEE119" i="93"/>
  <c r="JED119" i="93"/>
  <c r="JEC119" i="93"/>
  <c r="JEB119" i="93"/>
  <c r="JEA119" i="93"/>
  <c r="JDZ119" i="93"/>
  <c r="JDY119" i="93"/>
  <c r="JDX119" i="93"/>
  <c r="JDW119" i="93"/>
  <c r="JDV119" i="93"/>
  <c r="JDU119" i="93"/>
  <c r="JDT119" i="93"/>
  <c r="JDS119" i="93"/>
  <c r="JDR119" i="93"/>
  <c r="JDQ119" i="93"/>
  <c r="JDP119" i="93"/>
  <c r="JDO119" i="93"/>
  <c r="JDN119" i="93"/>
  <c r="JDM119" i="93"/>
  <c r="JDL119" i="93"/>
  <c r="JDK119" i="93"/>
  <c r="JDJ119" i="93"/>
  <c r="JDI119" i="93"/>
  <c r="JDH119" i="93"/>
  <c r="JDG119" i="93"/>
  <c r="JDF119" i="93"/>
  <c r="JDE119" i="93"/>
  <c r="JDD119" i="93"/>
  <c r="JDC119" i="93"/>
  <c r="JDB119" i="93"/>
  <c r="JDA119" i="93"/>
  <c r="JCZ119" i="93"/>
  <c r="JCY119" i="93"/>
  <c r="JCX119" i="93"/>
  <c r="JCW119" i="93"/>
  <c r="JCV119" i="93"/>
  <c r="JCU119" i="93"/>
  <c r="JCT119" i="93"/>
  <c r="JCS119" i="93"/>
  <c r="JCR119" i="93"/>
  <c r="JCQ119" i="93"/>
  <c r="JCP119" i="93"/>
  <c r="JCO119" i="93"/>
  <c r="JCN119" i="93"/>
  <c r="JCM119" i="93"/>
  <c r="JCL119" i="93"/>
  <c r="JCK119" i="93"/>
  <c r="JCJ119" i="93"/>
  <c r="JCI119" i="93"/>
  <c r="JCH119" i="93"/>
  <c r="JCG119" i="93"/>
  <c r="JCF119" i="93"/>
  <c r="JCE119" i="93"/>
  <c r="JCD119" i="93"/>
  <c r="JCC119" i="93"/>
  <c r="JCB119" i="93"/>
  <c r="JCA119" i="93"/>
  <c r="JBZ119" i="93"/>
  <c r="JBY119" i="93"/>
  <c r="JBX119" i="93"/>
  <c r="JBW119" i="93"/>
  <c r="JBV119" i="93"/>
  <c r="JBU119" i="93"/>
  <c r="JBT119" i="93"/>
  <c r="JBS119" i="93"/>
  <c r="JBR119" i="93"/>
  <c r="JBQ119" i="93"/>
  <c r="JBP119" i="93"/>
  <c r="JBO119" i="93"/>
  <c r="JBN119" i="93"/>
  <c r="JBM119" i="93"/>
  <c r="JBL119" i="93"/>
  <c r="JBK119" i="93"/>
  <c r="JBJ119" i="93"/>
  <c r="JBI119" i="93"/>
  <c r="JBH119" i="93"/>
  <c r="JBG119" i="93"/>
  <c r="JBF119" i="93"/>
  <c r="JBE119" i="93"/>
  <c r="JBD119" i="93"/>
  <c r="JBC119" i="93"/>
  <c r="JBB119" i="93"/>
  <c r="JBA119" i="93"/>
  <c r="JAZ119" i="93"/>
  <c r="JAY119" i="93"/>
  <c r="JAX119" i="93"/>
  <c r="JAW119" i="93"/>
  <c r="JAV119" i="93"/>
  <c r="JAU119" i="93"/>
  <c r="JAT119" i="93"/>
  <c r="JAS119" i="93"/>
  <c r="JAR119" i="93"/>
  <c r="JAQ119" i="93"/>
  <c r="JAP119" i="93"/>
  <c r="JAO119" i="93"/>
  <c r="JAN119" i="93"/>
  <c r="JAM119" i="93"/>
  <c r="JAL119" i="93"/>
  <c r="JAK119" i="93"/>
  <c r="JAJ119" i="93"/>
  <c r="JAI119" i="93"/>
  <c r="JAH119" i="93"/>
  <c r="JAG119" i="93"/>
  <c r="JAF119" i="93"/>
  <c r="JAE119" i="93"/>
  <c r="JAD119" i="93"/>
  <c r="JAC119" i="93"/>
  <c r="JAB119" i="93"/>
  <c r="JAA119" i="93"/>
  <c r="IZZ119" i="93"/>
  <c r="IZY119" i="93"/>
  <c r="IZX119" i="93"/>
  <c r="IZW119" i="93"/>
  <c r="IZV119" i="93"/>
  <c r="IZU119" i="93"/>
  <c r="IZT119" i="93"/>
  <c r="IZS119" i="93"/>
  <c r="IZR119" i="93"/>
  <c r="IZQ119" i="93"/>
  <c r="IZP119" i="93"/>
  <c r="IZO119" i="93"/>
  <c r="IZN119" i="93"/>
  <c r="IZM119" i="93"/>
  <c r="IZL119" i="93"/>
  <c r="IZK119" i="93"/>
  <c r="IZJ119" i="93"/>
  <c r="IZI119" i="93"/>
  <c r="IZH119" i="93"/>
  <c r="IZG119" i="93"/>
  <c r="IZF119" i="93"/>
  <c r="IZE119" i="93"/>
  <c r="IZD119" i="93"/>
  <c r="IZC119" i="93"/>
  <c r="IZB119" i="93"/>
  <c r="IZA119" i="93"/>
  <c r="IYZ119" i="93"/>
  <c r="IYY119" i="93"/>
  <c r="IYX119" i="93"/>
  <c r="IYW119" i="93"/>
  <c r="IYV119" i="93"/>
  <c r="IYU119" i="93"/>
  <c r="IYT119" i="93"/>
  <c r="IYS119" i="93"/>
  <c r="IYR119" i="93"/>
  <c r="IYQ119" i="93"/>
  <c r="IYP119" i="93"/>
  <c r="IYO119" i="93"/>
  <c r="IYN119" i="93"/>
  <c r="IYM119" i="93"/>
  <c r="IYL119" i="93"/>
  <c r="IYK119" i="93"/>
  <c r="IYJ119" i="93"/>
  <c r="IYI119" i="93"/>
  <c r="IYH119" i="93"/>
  <c r="IYG119" i="93"/>
  <c r="IYF119" i="93"/>
  <c r="IYE119" i="93"/>
  <c r="IYD119" i="93"/>
  <c r="IYC119" i="93"/>
  <c r="IYB119" i="93"/>
  <c r="IYA119" i="93"/>
  <c r="IXZ119" i="93"/>
  <c r="IXY119" i="93"/>
  <c r="IXX119" i="93"/>
  <c r="IXW119" i="93"/>
  <c r="IXV119" i="93"/>
  <c r="IXU119" i="93"/>
  <c r="IXT119" i="93"/>
  <c r="IXS119" i="93"/>
  <c r="IXR119" i="93"/>
  <c r="IXQ119" i="93"/>
  <c r="IXP119" i="93"/>
  <c r="IXO119" i="93"/>
  <c r="IXN119" i="93"/>
  <c r="IXM119" i="93"/>
  <c r="IXL119" i="93"/>
  <c r="IXK119" i="93"/>
  <c r="IXJ119" i="93"/>
  <c r="IXI119" i="93"/>
  <c r="IXH119" i="93"/>
  <c r="IXG119" i="93"/>
  <c r="IXF119" i="93"/>
  <c r="IXE119" i="93"/>
  <c r="IXD119" i="93"/>
  <c r="IXC119" i="93"/>
  <c r="IXB119" i="93"/>
  <c r="IXA119" i="93"/>
  <c r="IWZ119" i="93"/>
  <c r="IWY119" i="93"/>
  <c r="IWX119" i="93"/>
  <c r="IWW119" i="93"/>
  <c r="IWV119" i="93"/>
  <c r="IWU119" i="93"/>
  <c r="IWT119" i="93"/>
  <c r="IWS119" i="93"/>
  <c r="IWR119" i="93"/>
  <c r="IWQ119" i="93"/>
  <c r="IWP119" i="93"/>
  <c r="IWO119" i="93"/>
  <c r="IWN119" i="93"/>
  <c r="IWM119" i="93"/>
  <c r="IWL119" i="93"/>
  <c r="IWK119" i="93"/>
  <c r="IWJ119" i="93"/>
  <c r="IWI119" i="93"/>
  <c r="IWH119" i="93"/>
  <c r="IWG119" i="93"/>
  <c r="IWF119" i="93"/>
  <c r="IWE119" i="93"/>
  <c r="IWD119" i="93"/>
  <c r="IWC119" i="93"/>
  <c r="IWB119" i="93"/>
  <c r="IWA119" i="93"/>
  <c r="IVZ119" i="93"/>
  <c r="IVY119" i="93"/>
  <c r="IVX119" i="93"/>
  <c r="IVW119" i="93"/>
  <c r="IVV119" i="93"/>
  <c r="IVU119" i="93"/>
  <c r="IVT119" i="93"/>
  <c r="IVS119" i="93"/>
  <c r="IVR119" i="93"/>
  <c r="IVQ119" i="93"/>
  <c r="IVP119" i="93"/>
  <c r="IVO119" i="93"/>
  <c r="IVN119" i="93"/>
  <c r="IVM119" i="93"/>
  <c r="IVL119" i="93"/>
  <c r="IVK119" i="93"/>
  <c r="IVJ119" i="93"/>
  <c r="IVI119" i="93"/>
  <c r="IVH119" i="93"/>
  <c r="IVG119" i="93"/>
  <c r="IVF119" i="93"/>
  <c r="IVE119" i="93"/>
  <c r="IVD119" i="93"/>
  <c r="IVC119" i="93"/>
  <c r="IVB119" i="93"/>
  <c r="IVA119" i="93"/>
  <c r="IUZ119" i="93"/>
  <c r="IUY119" i="93"/>
  <c r="IUX119" i="93"/>
  <c r="IUW119" i="93"/>
  <c r="IUV119" i="93"/>
  <c r="IUU119" i="93"/>
  <c r="IUT119" i="93"/>
  <c r="IUS119" i="93"/>
  <c r="IUR119" i="93"/>
  <c r="IUQ119" i="93"/>
  <c r="IUP119" i="93"/>
  <c r="IUO119" i="93"/>
  <c r="IUN119" i="93"/>
  <c r="IUM119" i="93"/>
  <c r="IUL119" i="93"/>
  <c r="IUK119" i="93"/>
  <c r="IUJ119" i="93"/>
  <c r="IUI119" i="93"/>
  <c r="IUH119" i="93"/>
  <c r="IUG119" i="93"/>
  <c r="IUF119" i="93"/>
  <c r="IUE119" i="93"/>
  <c r="IUD119" i="93"/>
  <c r="IUC119" i="93"/>
  <c r="IUB119" i="93"/>
  <c r="IUA119" i="93"/>
  <c r="ITZ119" i="93"/>
  <c r="ITY119" i="93"/>
  <c r="ITX119" i="93"/>
  <c r="ITW119" i="93"/>
  <c r="ITV119" i="93"/>
  <c r="ITU119" i="93"/>
  <c r="ITT119" i="93"/>
  <c r="ITS119" i="93"/>
  <c r="ITR119" i="93"/>
  <c r="ITQ119" i="93"/>
  <c r="ITP119" i="93"/>
  <c r="ITO119" i="93"/>
  <c r="ITN119" i="93"/>
  <c r="ITM119" i="93"/>
  <c r="ITL119" i="93"/>
  <c r="ITK119" i="93"/>
  <c r="ITJ119" i="93"/>
  <c r="ITI119" i="93"/>
  <c r="ITH119" i="93"/>
  <c r="ITG119" i="93"/>
  <c r="ITF119" i="93"/>
  <c r="ITE119" i="93"/>
  <c r="ITD119" i="93"/>
  <c r="ITC119" i="93"/>
  <c r="ITB119" i="93"/>
  <c r="ITA119" i="93"/>
  <c r="ISZ119" i="93"/>
  <c r="ISY119" i="93"/>
  <c r="ISX119" i="93"/>
  <c r="ISW119" i="93"/>
  <c r="ISV119" i="93"/>
  <c r="ISU119" i="93"/>
  <c r="IST119" i="93"/>
  <c r="ISS119" i="93"/>
  <c r="ISR119" i="93"/>
  <c r="ISQ119" i="93"/>
  <c r="ISP119" i="93"/>
  <c r="ISO119" i="93"/>
  <c r="ISN119" i="93"/>
  <c r="ISM119" i="93"/>
  <c r="ISL119" i="93"/>
  <c r="ISK119" i="93"/>
  <c r="ISJ119" i="93"/>
  <c r="ISI119" i="93"/>
  <c r="ISH119" i="93"/>
  <c r="ISG119" i="93"/>
  <c r="ISF119" i="93"/>
  <c r="ISE119" i="93"/>
  <c r="ISD119" i="93"/>
  <c r="ISC119" i="93"/>
  <c r="ISB119" i="93"/>
  <c r="ISA119" i="93"/>
  <c r="IRZ119" i="93"/>
  <c r="IRY119" i="93"/>
  <c r="IRX119" i="93"/>
  <c r="IRW119" i="93"/>
  <c r="IRV119" i="93"/>
  <c r="IRU119" i="93"/>
  <c r="IRT119" i="93"/>
  <c r="IRS119" i="93"/>
  <c r="IRR119" i="93"/>
  <c r="IRQ119" i="93"/>
  <c r="IRP119" i="93"/>
  <c r="IRO119" i="93"/>
  <c r="IRN119" i="93"/>
  <c r="IRM119" i="93"/>
  <c r="IRL119" i="93"/>
  <c r="IRK119" i="93"/>
  <c r="IRJ119" i="93"/>
  <c r="IRI119" i="93"/>
  <c r="IRH119" i="93"/>
  <c r="IRG119" i="93"/>
  <c r="IRF119" i="93"/>
  <c r="IRE119" i="93"/>
  <c r="IRD119" i="93"/>
  <c r="IRC119" i="93"/>
  <c r="IRB119" i="93"/>
  <c r="IRA119" i="93"/>
  <c r="IQZ119" i="93"/>
  <c r="IQY119" i="93"/>
  <c r="IQX119" i="93"/>
  <c r="IQW119" i="93"/>
  <c r="IQV119" i="93"/>
  <c r="IQU119" i="93"/>
  <c r="IQT119" i="93"/>
  <c r="IQS119" i="93"/>
  <c r="IQR119" i="93"/>
  <c r="IQQ119" i="93"/>
  <c r="IQP119" i="93"/>
  <c r="IQO119" i="93"/>
  <c r="IQN119" i="93"/>
  <c r="IQM119" i="93"/>
  <c r="IQL119" i="93"/>
  <c r="IQK119" i="93"/>
  <c r="IQJ119" i="93"/>
  <c r="IQI119" i="93"/>
  <c r="IQH119" i="93"/>
  <c r="IQG119" i="93"/>
  <c r="IQF119" i="93"/>
  <c r="IQE119" i="93"/>
  <c r="IQD119" i="93"/>
  <c r="IQC119" i="93"/>
  <c r="IQB119" i="93"/>
  <c r="IQA119" i="93"/>
  <c r="IPZ119" i="93"/>
  <c r="IPY119" i="93"/>
  <c r="IPX119" i="93"/>
  <c r="IPW119" i="93"/>
  <c r="IPV119" i="93"/>
  <c r="IPU119" i="93"/>
  <c r="IPT119" i="93"/>
  <c r="IPS119" i="93"/>
  <c r="IPR119" i="93"/>
  <c r="IPQ119" i="93"/>
  <c r="IPP119" i="93"/>
  <c r="IPO119" i="93"/>
  <c r="IPN119" i="93"/>
  <c r="IPM119" i="93"/>
  <c r="IPL119" i="93"/>
  <c r="IPK119" i="93"/>
  <c r="IPJ119" i="93"/>
  <c r="IPI119" i="93"/>
  <c r="IPH119" i="93"/>
  <c r="IPG119" i="93"/>
  <c r="IPF119" i="93"/>
  <c r="IPE119" i="93"/>
  <c r="IPD119" i="93"/>
  <c r="IPC119" i="93"/>
  <c r="IPB119" i="93"/>
  <c r="IPA119" i="93"/>
  <c r="IOZ119" i="93"/>
  <c r="IOY119" i="93"/>
  <c r="IOX119" i="93"/>
  <c r="IOW119" i="93"/>
  <c r="IOV119" i="93"/>
  <c r="IOU119" i="93"/>
  <c r="IOT119" i="93"/>
  <c r="IOS119" i="93"/>
  <c r="IOR119" i="93"/>
  <c r="IOQ119" i="93"/>
  <c r="IOP119" i="93"/>
  <c r="IOO119" i="93"/>
  <c r="ION119" i="93"/>
  <c r="IOM119" i="93"/>
  <c r="IOL119" i="93"/>
  <c r="IOK119" i="93"/>
  <c r="IOJ119" i="93"/>
  <c r="IOI119" i="93"/>
  <c r="IOH119" i="93"/>
  <c r="IOG119" i="93"/>
  <c r="IOF119" i="93"/>
  <c r="IOE119" i="93"/>
  <c r="IOD119" i="93"/>
  <c r="IOC119" i="93"/>
  <c r="IOB119" i="93"/>
  <c r="IOA119" i="93"/>
  <c r="INZ119" i="93"/>
  <c r="INY119" i="93"/>
  <c r="INX119" i="93"/>
  <c r="INW119" i="93"/>
  <c r="INV119" i="93"/>
  <c r="INU119" i="93"/>
  <c r="INT119" i="93"/>
  <c r="INS119" i="93"/>
  <c r="INR119" i="93"/>
  <c r="INQ119" i="93"/>
  <c r="INP119" i="93"/>
  <c r="INO119" i="93"/>
  <c r="INN119" i="93"/>
  <c r="INM119" i="93"/>
  <c r="INL119" i="93"/>
  <c r="INK119" i="93"/>
  <c r="INJ119" i="93"/>
  <c r="INI119" i="93"/>
  <c r="INH119" i="93"/>
  <c r="ING119" i="93"/>
  <c r="INF119" i="93"/>
  <c r="INE119" i="93"/>
  <c r="IND119" i="93"/>
  <c r="INC119" i="93"/>
  <c r="INB119" i="93"/>
  <c r="INA119" i="93"/>
  <c r="IMZ119" i="93"/>
  <c r="IMY119" i="93"/>
  <c r="IMX119" i="93"/>
  <c r="IMW119" i="93"/>
  <c r="IMV119" i="93"/>
  <c r="IMU119" i="93"/>
  <c r="IMT119" i="93"/>
  <c r="IMS119" i="93"/>
  <c r="IMR119" i="93"/>
  <c r="IMQ119" i="93"/>
  <c r="IMP119" i="93"/>
  <c r="IMO119" i="93"/>
  <c r="IMN119" i="93"/>
  <c r="IMM119" i="93"/>
  <c r="IML119" i="93"/>
  <c r="IMK119" i="93"/>
  <c r="IMJ119" i="93"/>
  <c r="IMI119" i="93"/>
  <c r="IMH119" i="93"/>
  <c r="IMG119" i="93"/>
  <c r="IMF119" i="93"/>
  <c r="IME119" i="93"/>
  <c r="IMD119" i="93"/>
  <c r="IMC119" i="93"/>
  <c r="IMB119" i="93"/>
  <c r="IMA119" i="93"/>
  <c r="ILZ119" i="93"/>
  <c r="ILY119" i="93"/>
  <c r="ILX119" i="93"/>
  <c r="ILW119" i="93"/>
  <c r="ILV119" i="93"/>
  <c r="ILU119" i="93"/>
  <c r="ILT119" i="93"/>
  <c r="ILS119" i="93"/>
  <c r="ILR119" i="93"/>
  <c r="ILQ119" i="93"/>
  <c r="ILP119" i="93"/>
  <c r="ILO119" i="93"/>
  <c r="ILN119" i="93"/>
  <c r="ILM119" i="93"/>
  <c r="ILL119" i="93"/>
  <c r="ILK119" i="93"/>
  <c r="ILJ119" i="93"/>
  <c r="ILI119" i="93"/>
  <c r="ILH119" i="93"/>
  <c r="ILG119" i="93"/>
  <c r="ILF119" i="93"/>
  <c r="ILE119" i="93"/>
  <c r="ILD119" i="93"/>
  <c r="ILC119" i="93"/>
  <c r="ILB119" i="93"/>
  <c r="ILA119" i="93"/>
  <c r="IKZ119" i="93"/>
  <c r="IKY119" i="93"/>
  <c r="IKX119" i="93"/>
  <c r="IKW119" i="93"/>
  <c r="IKV119" i="93"/>
  <c r="IKU119" i="93"/>
  <c r="IKT119" i="93"/>
  <c r="IKS119" i="93"/>
  <c r="IKR119" i="93"/>
  <c r="IKQ119" i="93"/>
  <c r="IKP119" i="93"/>
  <c r="IKO119" i="93"/>
  <c r="IKN119" i="93"/>
  <c r="IKM119" i="93"/>
  <c r="IKL119" i="93"/>
  <c r="IKK119" i="93"/>
  <c r="IKJ119" i="93"/>
  <c r="IKI119" i="93"/>
  <c r="IKH119" i="93"/>
  <c r="IKG119" i="93"/>
  <c r="IKF119" i="93"/>
  <c r="IKE119" i="93"/>
  <c r="IKD119" i="93"/>
  <c r="IKC119" i="93"/>
  <c r="IKB119" i="93"/>
  <c r="IKA119" i="93"/>
  <c r="IJZ119" i="93"/>
  <c r="IJY119" i="93"/>
  <c r="IJX119" i="93"/>
  <c r="IJW119" i="93"/>
  <c r="IJV119" i="93"/>
  <c r="IJU119" i="93"/>
  <c r="IJT119" i="93"/>
  <c r="IJS119" i="93"/>
  <c r="IJR119" i="93"/>
  <c r="IJQ119" i="93"/>
  <c r="IJP119" i="93"/>
  <c r="IJO119" i="93"/>
  <c r="IJN119" i="93"/>
  <c r="IJM119" i="93"/>
  <c r="IJL119" i="93"/>
  <c r="IJK119" i="93"/>
  <c r="IJJ119" i="93"/>
  <c r="IJI119" i="93"/>
  <c r="IJH119" i="93"/>
  <c r="IJG119" i="93"/>
  <c r="IJF119" i="93"/>
  <c r="IJE119" i="93"/>
  <c r="IJD119" i="93"/>
  <c r="IJC119" i="93"/>
  <c r="IJB119" i="93"/>
  <c r="IJA119" i="93"/>
  <c r="IIZ119" i="93"/>
  <c r="IIY119" i="93"/>
  <c r="IIX119" i="93"/>
  <c r="IIW119" i="93"/>
  <c r="IIV119" i="93"/>
  <c r="IIU119" i="93"/>
  <c r="IIT119" i="93"/>
  <c r="IIS119" i="93"/>
  <c r="IIR119" i="93"/>
  <c r="IIQ119" i="93"/>
  <c r="IIP119" i="93"/>
  <c r="IIO119" i="93"/>
  <c r="IIN119" i="93"/>
  <c r="IIM119" i="93"/>
  <c r="IIL119" i="93"/>
  <c r="IIK119" i="93"/>
  <c r="IIJ119" i="93"/>
  <c r="III119" i="93"/>
  <c r="IIH119" i="93"/>
  <c r="IIG119" i="93"/>
  <c r="IIF119" i="93"/>
  <c r="IIE119" i="93"/>
  <c r="IID119" i="93"/>
  <c r="IIC119" i="93"/>
  <c r="IIB119" i="93"/>
  <c r="IIA119" i="93"/>
  <c r="IHZ119" i="93"/>
  <c r="IHY119" i="93"/>
  <c r="IHX119" i="93"/>
  <c r="IHW119" i="93"/>
  <c r="IHV119" i="93"/>
  <c r="IHU119" i="93"/>
  <c r="IHT119" i="93"/>
  <c r="IHS119" i="93"/>
  <c r="IHR119" i="93"/>
  <c r="IHQ119" i="93"/>
  <c r="IHP119" i="93"/>
  <c r="IHO119" i="93"/>
  <c r="IHN119" i="93"/>
  <c r="IHM119" i="93"/>
  <c r="IHL119" i="93"/>
  <c r="IHK119" i="93"/>
  <c r="IHJ119" i="93"/>
  <c r="IHI119" i="93"/>
  <c r="IHH119" i="93"/>
  <c r="IHG119" i="93"/>
  <c r="IHF119" i="93"/>
  <c r="IHE119" i="93"/>
  <c r="IHD119" i="93"/>
  <c r="IHC119" i="93"/>
  <c r="IHB119" i="93"/>
  <c r="IHA119" i="93"/>
  <c r="IGZ119" i="93"/>
  <c r="IGY119" i="93"/>
  <c r="IGX119" i="93"/>
  <c r="IGW119" i="93"/>
  <c r="IGV119" i="93"/>
  <c r="IGU119" i="93"/>
  <c r="IGT119" i="93"/>
  <c r="IGS119" i="93"/>
  <c r="IGR119" i="93"/>
  <c r="IGQ119" i="93"/>
  <c r="IGP119" i="93"/>
  <c r="IGO119" i="93"/>
  <c r="IGN119" i="93"/>
  <c r="IGM119" i="93"/>
  <c r="IGL119" i="93"/>
  <c r="IGK119" i="93"/>
  <c r="IGJ119" i="93"/>
  <c r="IGI119" i="93"/>
  <c r="IGH119" i="93"/>
  <c r="IGG119" i="93"/>
  <c r="IGF119" i="93"/>
  <c r="IGE119" i="93"/>
  <c r="IGD119" i="93"/>
  <c r="IGC119" i="93"/>
  <c r="IGB119" i="93"/>
  <c r="IGA119" i="93"/>
  <c r="IFZ119" i="93"/>
  <c r="IFY119" i="93"/>
  <c r="IFX119" i="93"/>
  <c r="IFW119" i="93"/>
  <c r="IFV119" i="93"/>
  <c r="IFU119" i="93"/>
  <c r="IFT119" i="93"/>
  <c r="IFS119" i="93"/>
  <c r="IFR119" i="93"/>
  <c r="IFQ119" i="93"/>
  <c r="IFP119" i="93"/>
  <c r="IFO119" i="93"/>
  <c r="IFN119" i="93"/>
  <c r="IFM119" i="93"/>
  <c r="IFL119" i="93"/>
  <c r="IFK119" i="93"/>
  <c r="IFJ119" i="93"/>
  <c r="IFI119" i="93"/>
  <c r="IFH119" i="93"/>
  <c r="IFG119" i="93"/>
  <c r="IFF119" i="93"/>
  <c r="IFE119" i="93"/>
  <c r="IFD119" i="93"/>
  <c r="IFC119" i="93"/>
  <c r="IFB119" i="93"/>
  <c r="IFA119" i="93"/>
  <c r="IEZ119" i="93"/>
  <c r="IEY119" i="93"/>
  <c r="IEX119" i="93"/>
  <c r="IEW119" i="93"/>
  <c r="IEV119" i="93"/>
  <c r="IEU119" i="93"/>
  <c r="IET119" i="93"/>
  <c r="IES119" i="93"/>
  <c r="IER119" i="93"/>
  <c r="IEQ119" i="93"/>
  <c r="IEP119" i="93"/>
  <c r="IEO119" i="93"/>
  <c r="IEN119" i="93"/>
  <c r="IEM119" i="93"/>
  <c r="IEL119" i="93"/>
  <c r="IEK119" i="93"/>
  <c r="IEJ119" i="93"/>
  <c r="IEI119" i="93"/>
  <c r="IEH119" i="93"/>
  <c r="IEG119" i="93"/>
  <c r="IEF119" i="93"/>
  <c r="IEE119" i="93"/>
  <c r="IED119" i="93"/>
  <c r="IEC119" i="93"/>
  <c r="IEB119" i="93"/>
  <c r="IEA119" i="93"/>
  <c r="IDZ119" i="93"/>
  <c r="IDY119" i="93"/>
  <c r="IDX119" i="93"/>
  <c r="IDW119" i="93"/>
  <c r="IDV119" i="93"/>
  <c r="IDU119" i="93"/>
  <c r="IDT119" i="93"/>
  <c r="IDS119" i="93"/>
  <c r="IDR119" i="93"/>
  <c r="IDQ119" i="93"/>
  <c r="IDP119" i="93"/>
  <c r="IDO119" i="93"/>
  <c r="IDN119" i="93"/>
  <c r="IDM119" i="93"/>
  <c r="IDL119" i="93"/>
  <c r="IDK119" i="93"/>
  <c r="IDJ119" i="93"/>
  <c r="IDI119" i="93"/>
  <c r="IDH119" i="93"/>
  <c r="IDG119" i="93"/>
  <c r="IDF119" i="93"/>
  <c r="IDE119" i="93"/>
  <c r="IDD119" i="93"/>
  <c r="IDC119" i="93"/>
  <c r="IDB119" i="93"/>
  <c r="IDA119" i="93"/>
  <c r="ICZ119" i="93"/>
  <c r="ICY119" i="93"/>
  <c r="ICX119" i="93"/>
  <c r="ICW119" i="93"/>
  <c r="ICV119" i="93"/>
  <c r="ICU119" i="93"/>
  <c r="ICT119" i="93"/>
  <c r="ICS119" i="93"/>
  <c r="ICR119" i="93"/>
  <c r="ICQ119" i="93"/>
  <c r="ICP119" i="93"/>
  <c r="ICO119" i="93"/>
  <c r="ICN119" i="93"/>
  <c r="ICM119" i="93"/>
  <c r="ICL119" i="93"/>
  <c r="ICK119" i="93"/>
  <c r="ICJ119" i="93"/>
  <c r="ICI119" i="93"/>
  <c r="ICH119" i="93"/>
  <c r="ICG119" i="93"/>
  <c r="ICF119" i="93"/>
  <c r="ICE119" i="93"/>
  <c r="ICD119" i="93"/>
  <c r="ICC119" i="93"/>
  <c r="ICB119" i="93"/>
  <c r="ICA119" i="93"/>
  <c r="IBZ119" i="93"/>
  <c r="IBY119" i="93"/>
  <c r="IBX119" i="93"/>
  <c r="IBW119" i="93"/>
  <c r="IBV119" i="93"/>
  <c r="IBU119" i="93"/>
  <c r="IBT119" i="93"/>
  <c r="IBS119" i="93"/>
  <c r="IBR119" i="93"/>
  <c r="IBQ119" i="93"/>
  <c r="IBP119" i="93"/>
  <c r="IBO119" i="93"/>
  <c r="IBN119" i="93"/>
  <c r="IBM119" i="93"/>
  <c r="IBL119" i="93"/>
  <c r="IBK119" i="93"/>
  <c r="IBJ119" i="93"/>
  <c r="IBI119" i="93"/>
  <c r="IBH119" i="93"/>
  <c r="IBG119" i="93"/>
  <c r="IBF119" i="93"/>
  <c r="IBE119" i="93"/>
  <c r="IBD119" i="93"/>
  <c r="IBC119" i="93"/>
  <c r="IBB119" i="93"/>
  <c r="IBA119" i="93"/>
  <c r="IAZ119" i="93"/>
  <c r="IAY119" i="93"/>
  <c r="IAX119" i="93"/>
  <c r="IAW119" i="93"/>
  <c r="IAV119" i="93"/>
  <c r="IAU119" i="93"/>
  <c r="IAT119" i="93"/>
  <c r="IAS119" i="93"/>
  <c r="IAR119" i="93"/>
  <c r="IAQ119" i="93"/>
  <c r="IAP119" i="93"/>
  <c r="IAO119" i="93"/>
  <c r="IAN119" i="93"/>
  <c r="IAM119" i="93"/>
  <c r="IAL119" i="93"/>
  <c r="IAK119" i="93"/>
  <c r="IAJ119" i="93"/>
  <c r="IAI119" i="93"/>
  <c r="IAH119" i="93"/>
  <c r="IAG119" i="93"/>
  <c r="IAF119" i="93"/>
  <c r="IAE119" i="93"/>
  <c r="IAD119" i="93"/>
  <c r="IAC119" i="93"/>
  <c r="IAB119" i="93"/>
  <c r="IAA119" i="93"/>
  <c r="HZZ119" i="93"/>
  <c r="HZY119" i="93"/>
  <c r="HZX119" i="93"/>
  <c r="HZW119" i="93"/>
  <c r="HZV119" i="93"/>
  <c r="HZU119" i="93"/>
  <c r="HZT119" i="93"/>
  <c r="HZS119" i="93"/>
  <c r="HZR119" i="93"/>
  <c r="HZQ119" i="93"/>
  <c r="HZP119" i="93"/>
  <c r="HZO119" i="93"/>
  <c r="HZN119" i="93"/>
  <c r="HZM119" i="93"/>
  <c r="HZL119" i="93"/>
  <c r="HZK119" i="93"/>
  <c r="HZJ119" i="93"/>
  <c r="HZI119" i="93"/>
  <c r="HZH119" i="93"/>
  <c r="HZG119" i="93"/>
  <c r="HZF119" i="93"/>
  <c r="HZE119" i="93"/>
  <c r="HZD119" i="93"/>
  <c r="HZC119" i="93"/>
  <c r="HZB119" i="93"/>
  <c r="HZA119" i="93"/>
  <c r="HYZ119" i="93"/>
  <c r="HYY119" i="93"/>
  <c r="HYX119" i="93"/>
  <c r="HYW119" i="93"/>
  <c r="HYV119" i="93"/>
  <c r="HYU119" i="93"/>
  <c r="HYT119" i="93"/>
  <c r="HYS119" i="93"/>
  <c r="HYR119" i="93"/>
  <c r="HYQ119" i="93"/>
  <c r="HYP119" i="93"/>
  <c r="HYO119" i="93"/>
  <c r="HYN119" i="93"/>
  <c r="HYM119" i="93"/>
  <c r="HYL119" i="93"/>
  <c r="HYK119" i="93"/>
  <c r="HYJ119" i="93"/>
  <c r="HYI119" i="93"/>
  <c r="HYH119" i="93"/>
  <c r="HYG119" i="93"/>
  <c r="HYF119" i="93"/>
  <c r="HYE119" i="93"/>
  <c r="HYD119" i="93"/>
  <c r="HYC119" i="93"/>
  <c r="HYB119" i="93"/>
  <c r="HYA119" i="93"/>
  <c r="HXZ119" i="93"/>
  <c r="HXY119" i="93"/>
  <c r="HXX119" i="93"/>
  <c r="HXW119" i="93"/>
  <c r="HXV119" i="93"/>
  <c r="HXU119" i="93"/>
  <c r="HXT119" i="93"/>
  <c r="HXS119" i="93"/>
  <c r="HXR119" i="93"/>
  <c r="HXQ119" i="93"/>
  <c r="HXP119" i="93"/>
  <c r="HXO119" i="93"/>
  <c r="HXN119" i="93"/>
  <c r="HXM119" i="93"/>
  <c r="HXL119" i="93"/>
  <c r="HXK119" i="93"/>
  <c r="HXJ119" i="93"/>
  <c r="HXI119" i="93"/>
  <c r="HXH119" i="93"/>
  <c r="HXG119" i="93"/>
  <c r="HXF119" i="93"/>
  <c r="HXE119" i="93"/>
  <c r="HXD119" i="93"/>
  <c r="HXC119" i="93"/>
  <c r="HXB119" i="93"/>
  <c r="HXA119" i="93"/>
  <c r="HWZ119" i="93"/>
  <c r="HWY119" i="93"/>
  <c r="HWX119" i="93"/>
  <c r="HWW119" i="93"/>
  <c r="HWV119" i="93"/>
  <c r="HWU119" i="93"/>
  <c r="HWT119" i="93"/>
  <c r="HWS119" i="93"/>
  <c r="HWR119" i="93"/>
  <c r="HWQ119" i="93"/>
  <c r="HWP119" i="93"/>
  <c r="HWO119" i="93"/>
  <c r="HWN119" i="93"/>
  <c r="HWM119" i="93"/>
  <c r="HWL119" i="93"/>
  <c r="HWK119" i="93"/>
  <c r="HWJ119" i="93"/>
  <c r="HWI119" i="93"/>
  <c r="HWH119" i="93"/>
  <c r="HWG119" i="93"/>
  <c r="HWF119" i="93"/>
  <c r="HWE119" i="93"/>
  <c r="HWD119" i="93"/>
  <c r="HWC119" i="93"/>
  <c r="HWB119" i="93"/>
  <c r="HWA119" i="93"/>
  <c r="HVZ119" i="93"/>
  <c r="HVY119" i="93"/>
  <c r="HVX119" i="93"/>
  <c r="HVW119" i="93"/>
  <c r="HVV119" i="93"/>
  <c r="HVU119" i="93"/>
  <c r="HVT119" i="93"/>
  <c r="HVS119" i="93"/>
  <c r="HVR119" i="93"/>
  <c r="HVQ119" i="93"/>
  <c r="HVP119" i="93"/>
  <c r="HVO119" i="93"/>
  <c r="HVN119" i="93"/>
  <c r="HVM119" i="93"/>
  <c r="HVL119" i="93"/>
  <c r="HVK119" i="93"/>
  <c r="HVJ119" i="93"/>
  <c r="HVI119" i="93"/>
  <c r="HVH119" i="93"/>
  <c r="HVG119" i="93"/>
  <c r="HVF119" i="93"/>
  <c r="HVE119" i="93"/>
  <c r="HVD119" i="93"/>
  <c r="HVC119" i="93"/>
  <c r="HVB119" i="93"/>
  <c r="HVA119" i="93"/>
  <c r="HUZ119" i="93"/>
  <c r="HUY119" i="93"/>
  <c r="HUX119" i="93"/>
  <c r="HUW119" i="93"/>
  <c r="HUV119" i="93"/>
  <c r="HUU119" i="93"/>
  <c r="HUT119" i="93"/>
  <c r="HUS119" i="93"/>
  <c r="HUR119" i="93"/>
  <c r="HUQ119" i="93"/>
  <c r="HUP119" i="93"/>
  <c r="HUO119" i="93"/>
  <c r="HUN119" i="93"/>
  <c r="HUM119" i="93"/>
  <c r="HUL119" i="93"/>
  <c r="HUK119" i="93"/>
  <c r="HUJ119" i="93"/>
  <c r="HUI119" i="93"/>
  <c r="HUH119" i="93"/>
  <c r="HUG119" i="93"/>
  <c r="HUF119" i="93"/>
  <c r="HUE119" i="93"/>
  <c r="HUD119" i="93"/>
  <c r="HUC119" i="93"/>
  <c r="HUB119" i="93"/>
  <c r="HUA119" i="93"/>
  <c r="HTZ119" i="93"/>
  <c r="HTY119" i="93"/>
  <c r="HTX119" i="93"/>
  <c r="HTW119" i="93"/>
  <c r="HTV119" i="93"/>
  <c r="HTU119" i="93"/>
  <c r="HTT119" i="93"/>
  <c r="HTS119" i="93"/>
  <c r="HTR119" i="93"/>
  <c r="HTQ119" i="93"/>
  <c r="HTP119" i="93"/>
  <c r="HTO119" i="93"/>
  <c r="HTN119" i="93"/>
  <c r="HTM119" i="93"/>
  <c r="HTL119" i="93"/>
  <c r="HTK119" i="93"/>
  <c r="HTJ119" i="93"/>
  <c r="HTI119" i="93"/>
  <c r="HTH119" i="93"/>
  <c r="HTG119" i="93"/>
  <c r="HTF119" i="93"/>
  <c r="HTE119" i="93"/>
  <c r="HTD119" i="93"/>
  <c r="HTC119" i="93"/>
  <c r="HTB119" i="93"/>
  <c r="HTA119" i="93"/>
  <c r="HSZ119" i="93"/>
  <c r="HSY119" i="93"/>
  <c r="HSX119" i="93"/>
  <c r="HSW119" i="93"/>
  <c r="HSV119" i="93"/>
  <c r="HSU119" i="93"/>
  <c r="HST119" i="93"/>
  <c r="HSS119" i="93"/>
  <c r="HSR119" i="93"/>
  <c r="HSQ119" i="93"/>
  <c r="HSP119" i="93"/>
  <c r="HSO119" i="93"/>
  <c r="HSN119" i="93"/>
  <c r="HSM119" i="93"/>
  <c r="HSL119" i="93"/>
  <c r="HSK119" i="93"/>
  <c r="HSJ119" i="93"/>
  <c r="HSI119" i="93"/>
  <c r="HSH119" i="93"/>
  <c r="HSG119" i="93"/>
  <c r="HSF119" i="93"/>
  <c r="HSE119" i="93"/>
  <c r="HSD119" i="93"/>
  <c r="HSC119" i="93"/>
  <c r="HSB119" i="93"/>
  <c r="HSA119" i="93"/>
  <c r="HRZ119" i="93"/>
  <c r="HRY119" i="93"/>
  <c r="HRX119" i="93"/>
  <c r="HRW119" i="93"/>
  <c r="HRV119" i="93"/>
  <c r="HRU119" i="93"/>
  <c r="HRT119" i="93"/>
  <c r="HRS119" i="93"/>
  <c r="HRR119" i="93"/>
  <c r="HRQ119" i="93"/>
  <c r="HRP119" i="93"/>
  <c r="HRO119" i="93"/>
  <c r="HRN119" i="93"/>
  <c r="HRM119" i="93"/>
  <c r="HRL119" i="93"/>
  <c r="HRK119" i="93"/>
  <c r="HRJ119" i="93"/>
  <c r="HRI119" i="93"/>
  <c r="HRH119" i="93"/>
  <c r="HRG119" i="93"/>
  <c r="HRF119" i="93"/>
  <c r="HRE119" i="93"/>
  <c r="HRD119" i="93"/>
  <c r="HRC119" i="93"/>
  <c r="HRB119" i="93"/>
  <c r="HRA119" i="93"/>
  <c r="HQZ119" i="93"/>
  <c r="HQY119" i="93"/>
  <c r="HQX119" i="93"/>
  <c r="HQW119" i="93"/>
  <c r="HQV119" i="93"/>
  <c r="HQU119" i="93"/>
  <c r="HQT119" i="93"/>
  <c r="HQS119" i="93"/>
  <c r="HQR119" i="93"/>
  <c r="HQQ119" i="93"/>
  <c r="HQP119" i="93"/>
  <c r="HQO119" i="93"/>
  <c r="HQN119" i="93"/>
  <c r="HQM119" i="93"/>
  <c r="HQL119" i="93"/>
  <c r="HQK119" i="93"/>
  <c r="HQJ119" i="93"/>
  <c r="HQI119" i="93"/>
  <c r="HQH119" i="93"/>
  <c r="HQG119" i="93"/>
  <c r="HQF119" i="93"/>
  <c r="HQE119" i="93"/>
  <c r="HQD119" i="93"/>
  <c r="HQC119" i="93"/>
  <c r="HQB119" i="93"/>
  <c r="HQA119" i="93"/>
  <c r="HPZ119" i="93"/>
  <c r="HPY119" i="93"/>
  <c r="HPX119" i="93"/>
  <c r="HPW119" i="93"/>
  <c r="HPV119" i="93"/>
  <c r="HPU119" i="93"/>
  <c r="HPT119" i="93"/>
  <c r="HPS119" i="93"/>
  <c r="HPR119" i="93"/>
  <c r="HPQ119" i="93"/>
  <c r="HPP119" i="93"/>
  <c r="HPO119" i="93"/>
  <c r="HPN119" i="93"/>
  <c r="HPM119" i="93"/>
  <c r="HPL119" i="93"/>
  <c r="HPK119" i="93"/>
  <c r="HPJ119" i="93"/>
  <c r="HPI119" i="93"/>
  <c r="HPH119" i="93"/>
  <c r="HPG119" i="93"/>
  <c r="HPF119" i="93"/>
  <c r="HPE119" i="93"/>
  <c r="HPD119" i="93"/>
  <c r="HPC119" i="93"/>
  <c r="HPB119" i="93"/>
  <c r="HPA119" i="93"/>
  <c r="HOZ119" i="93"/>
  <c r="HOY119" i="93"/>
  <c r="HOX119" i="93"/>
  <c r="HOW119" i="93"/>
  <c r="HOV119" i="93"/>
  <c r="HOU119" i="93"/>
  <c r="HOT119" i="93"/>
  <c r="HOS119" i="93"/>
  <c r="HOR119" i="93"/>
  <c r="HOQ119" i="93"/>
  <c r="HOP119" i="93"/>
  <c r="HOO119" i="93"/>
  <c r="HON119" i="93"/>
  <c r="HOM119" i="93"/>
  <c r="HOL119" i="93"/>
  <c r="HOK119" i="93"/>
  <c r="HOJ119" i="93"/>
  <c r="HOI119" i="93"/>
  <c r="HOH119" i="93"/>
  <c r="HOG119" i="93"/>
  <c r="HOF119" i="93"/>
  <c r="HOE119" i="93"/>
  <c r="HOD119" i="93"/>
  <c r="HOC119" i="93"/>
  <c r="HOB119" i="93"/>
  <c r="HOA119" i="93"/>
  <c r="HNZ119" i="93"/>
  <c r="HNY119" i="93"/>
  <c r="HNX119" i="93"/>
  <c r="HNW119" i="93"/>
  <c r="HNV119" i="93"/>
  <c r="HNU119" i="93"/>
  <c r="HNT119" i="93"/>
  <c r="HNS119" i="93"/>
  <c r="HNR119" i="93"/>
  <c r="HNQ119" i="93"/>
  <c r="HNP119" i="93"/>
  <c r="HNO119" i="93"/>
  <c r="HNN119" i="93"/>
  <c r="HNM119" i="93"/>
  <c r="HNL119" i="93"/>
  <c r="HNK119" i="93"/>
  <c r="HNJ119" i="93"/>
  <c r="HNI119" i="93"/>
  <c r="HNH119" i="93"/>
  <c r="HNG119" i="93"/>
  <c r="HNF119" i="93"/>
  <c r="HNE119" i="93"/>
  <c r="HND119" i="93"/>
  <c r="HNC119" i="93"/>
  <c r="HNB119" i="93"/>
  <c r="HNA119" i="93"/>
  <c r="HMZ119" i="93"/>
  <c r="HMY119" i="93"/>
  <c r="HMX119" i="93"/>
  <c r="HMW119" i="93"/>
  <c r="HMV119" i="93"/>
  <c r="HMU119" i="93"/>
  <c r="HMT119" i="93"/>
  <c r="HMS119" i="93"/>
  <c r="HMR119" i="93"/>
  <c r="HMQ119" i="93"/>
  <c r="HMP119" i="93"/>
  <c r="HMO119" i="93"/>
  <c r="HMN119" i="93"/>
  <c r="HMM119" i="93"/>
  <c r="HML119" i="93"/>
  <c r="HMK119" i="93"/>
  <c r="HMJ119" i="93"/>
  <c r="HMI119" i="93"/>
  <c r="HMH119" i="93"/>
  <c r="HMG119" i="93"/>
  <c r="HMF119" i="93"/>
  <c r="HME119" i="93"/>
  <c r="HMD119" i="93"/>
  <c r="HMC119" i="93"/>
  <c r="HMB119" i="93"/>
  <c r="HMA119" i="93"/>
  <c r="HLZ119" i="93"/>
  <c r="HLY119" i="93"/>
  <c r="HLX119" i="93"/>
  <c r="HLW119" i="93"/>
  <c r="HLV119" i="93"/>
  <c r="HLU119" i="93"/>
  <c r="HLT119" i="93"/>
  <c r="HLS119" i="93"/>
  <c r="HLR119" i="93"/>
  <c r="HLQ119" i="93"/>
  <c r="HLP119" i="93"/>
  <c r="HLO119" i="93"/>
  <c r="HLN119" i="93"/>
  <c r="HLM119" i="93"/>
  <c r="HLL119" i="93"/>
  <c r="HLK119" i="93"/>
  <c r="HLJ119" i="93"/>
  <c r="HLI119" i="93"/>
  <c r="HLH119" i="93"/>
  <c r="HLG119" i="93"/>
  <c r="HLF119" i="93"/>
  <c r="HLE119" i="93"/>
  <c r="HLD119" i="93"/>
  <c r="HLC119" i="93"/>
  <c r="HLB119" i="93"/>
  <c r="HLA119" i="93"/>
  <c r="HKZ119" i="93"/>
  <c r="HKY119" i="93"/>
  <c r="HKX119" i="93"/>
  <c r="HKW119" i="93"/>
  <c r="HKV119" i="93"/>
  <c r="HKU119" i="93"/>
  <c r="HKT119" i="93"/>
  <c r="HKS119" i="93"/>
  <c r="HKR119" i="93"/>
  <c r="HKQ119" i="93"/>
  <c r="HKP119" i="93"/>
  <c r="HKO119" i="93"/>
  <c r="HKN119" i="93"/>
  <c r="HKM119" i="93"/>
  <c r="HKL119" i="93"/>
  <c r="HKK119" i="93"/>
  <c r="HKJ119" i="93"/>
  <c r="HKI119" i="93"/>
  <c r="HKH119" i="93"/>
  <c r="HKG119" i="93"/>
  <c r="HKF119" i="93"/>
  <c r="HKE119" i="93"/>
  <c r="HKD119" i="93"/>
  <c r="HKC119" i="93"/>
  <c r="HKB119" i="93"/>
  <c r="HKA119" i="93"/>
  <c r="HJZ119" i="93"/>
  <c r="HJY119" i="93"/>
  <c r="HJX119" i="93"/>
  <c r="HJW119" i="93"/>
  <c r="HJV119" i="93"/>
  <c r="HJU119" i="93"/>
  <c r="HJT119" i="93"/>
  <c r="HJS119" i="93"/>
  <c r="HJR119" i="93"/>
  <c r="HJQ119" i="93"/>
  <c r="HJP119" i="93"/>
  <c r="HJO119" i="93"/>
  <c r="HJN119" i="93"/>
  <c r="HJM119" i="93"/>
  <c r="HJL119" i="93"/>
  <c r="HJK119" i="93"/>
  <c r="HJJ119" i="93"/>
  <c r="HJI119" i="93"/>
  <c r="HJH119" i="93"/>
  <c r="HJG119" i="93"/>
  <c r="HJF119" i="93"/>
  <c r="HJE119" i="93"/>
  <c r="HJD119" i="93"/>
  <c r="HJC119" i="93"/>
  <c r="HJB119" i="93"/>
  <c r="HJA119" i="93"/>
  <c r="HIZ119" i="93"/>
  <c r="HIY119" i="93"/>
  <c r="HIX119" i="93"/>
  <c r="HIW119" i="93"/>
  <c r="HIV119" i="93"/>
  <c r="HIU119" i="93"/>
  <c r="HIT119" i="93"/>
  <c r="HIS119" i="93"/>
  <c r="HIR119" i="93"/>
  <c r="HIQ119" i="93"/>
  <c r="HIP119" i="93"/>
  <c r="HIO119" i="93"/>
  <c r="HIN119" i="93"/>
  <c r="HIM119" i="93"/>
  <c r="HIL119" i="93"/>
  <c r="HIK119" i="93"/>
  <c r="HIJ119" i="93"/>
  <c r="HII119" i="93"/>
  <c r="HIH119" i="93"/>
  <c r="HIG119" i="93"/>
  <c r="HIF119" i="93"/>
  <c r="HIE119" i="93"/>
  <c r="HID119" i="93"/>
  <c r="HIC119" i="93"/>
  <c r="HIB119" i="93"/>
  <c r="HIA119" i="93"/>
  <c r="HHZ119" i="93"/>
  <c r="HHY119" i="93"/>
  <c r="HHX119" i="93"/>
  <c r="HHW119" i="93"/>
  <c r="HHV119" i="93"/>
  <c r="HHU119" i="93"/>
  <c r="HHT119" i="93"/>
  <c r="HHS119" i="93"/>
  <c r="HHR119" i="93"/>
  <c r="HHQ119" i="93"/>
  <c r="HHP119" i="93"/>
  <c r="HHO119" i="93"/>
  <c r="HHN119" i="93"/>
  <c r="HHM119" i="93"/>
  <c r="HHL119" i="93"/>
  <c r="HHK119" i="93"/>
  <c r="HHJ119" i="93"/>
  <c r="HHI119" i="93"/>
  <c r="HHH119" i="93"/>
  <c r="HHG119" i="93"/>
  <c r="HHF119" i="93"/>
  <c r="HHE119" i="93"/>
  <c r="HHD119" i="93"/>
  <c r="HHC119" i="93"/>
  <c r="HHB119" i="93"/>
  <c r="HHA119" i="93"/>
  <c r="HGZ119" i="93"/>
  <c r="HGY119" i="93"/>
  <c r="HGX119" i="93"/>
  <c r="HGW119" i="93"/>
  <c r="HGV119" i="93"/>
  <c r="HGU119" i="93"/>
  <c r="HGT119" i="93"/>
  <c r="HGS119" i="93"/>
  <c r="HGR119" i="93"/>
  <c r="HGQ119" i="93"/>
  <c r="HGP119" i="93"/>
  <c r="HGO119" i="93"/>
  <c r="HGN119" i="93"/>
  <c r="HGM119" i="93"/>
  <c r="HGL119" i="93"/>
  <c r="HGK119" i="93"/>
  <c r="HGJ119" i="93"/>
  <c r="HGI119" i="93"/>
  <c r="HGH119" i="93"/>
  <c r="HGG119" i="93"/>
  <c r="HGF119" i="93"/>
  <c r="HGE119" i="93"/>
  <c r="HGD119" i="93"/>
  <c r="HGC119" i="93"/>
  <c r="HGB119" i="93"/>
  <c r="HGA119" i="93"/>
  <c r="HFZ119" i="93"/>
  <c r="HFY119" i="93"/>
  <c r="HFX119" i="93"/>
  <c r="HFW119" i="93"/>
  <c r="HFV119" i="93"/>
  <c r="HFU119" i="93"/>
  <c r="HFT119" i="93"/>
  <c r="HFS119" i="93"/>
  <c r="HFR119" i="93"/>
  <c r="HFQ119" i="93"/>
  <c r="HFP119" i="93"/>
  <c r="HFO119" i="93"/>
  <c r="HFN119" i="93"/>
  <c r="HFM119" i="93"/>
  <c r="HFL119" i="93"/>
  <c r="HFK119" i="93"/>
  <c r="HFJ119" i="93"/>
  <c r="HFI119" i="93"/>
  <c r="HFH119" i="93"/>
  <c r="HFG119" i="93"/>
  <c r="HFF119" i="93"/>
  <c r="HFE119" i="93"/>
  <c r="HFD119" i="93"/>
  <c r="HFC119" i="93"/>
  <c r="HFB119" i="93"/>
  <c r="HFA119" i="93"/>
  <c r="HEZ119" i="93"/>
  <c r="HEY119" i="93"/>
  <c r="HEX119" i="93"/>
  <c r="HEW119" i="93"/>
  <c r="HEV119" i="93"/>
  <c r="HEU119" i="93"/>
  <c r="HET119" i="93"/>
  <c r="HES119" i="93"/>
  <c r="HER119" i="93"/>
  <c r="HEQ119" i="93"/>
  <c r="HEP119" i="93"/>
  <c r="HEO119" i="93"/>
  <c r="HEN119" i="93"/>
  <c r="HEM119" i="93"/>
  <c r="HEL119" i="93"/>
  <c r="HEK119" i="93"/>
  <c r="HEJ119" i="93"/>
  <c r="HEI119" i="93"/>
  <c r="HEH119" i="93"/>
  <c r="HEG119" i="93"/>
  <c r="HEF119" i="93"/>
  <c r="HEE119" i="93"/>
  <c r="HED119" i="93"/>
  <c r="HEC119" i="93"/>
  <c r="HEB119" i="93"/>
  <c r="HEA119" i="93"/>
  <c r="HDZ119" i="93"/>
  <c r="HDY119" i="93"/>
  <c r="HDX119" i="93"/>
  <c r="HDW119" i="93"/>
  <c r="HDV119" i="93"/>
  <c r="HDU119" i="93"/>
  <c r="HDT119" i="93"/>
  <c r="HDS119" i="93"/>
  <c r="HDR119" i="93"/>
  <c r="HDQ119" i="93"/>
  <c r="HDP119" i="93"/>
  <c r="HDO119" i="93"/>
  <c r="HDN119" i="93"/>
  <c r="HDM119" i="93"/>
  <c r="HDL119" i="93"/>
  <c r="HDK119" i="93"/>
  <c r="HDJ119" i="93"/>
  <c r="HDI119" i="93"/>
  <c r="HDH119" i="93"/>
  <c r="HDG119" i="93"/>
  <c r="HDF119" i="93"/>
  <c r="HDE119" i="93"/>
  <c r="HDD119" i="93"/>
  <c r="HDC119" i="93"/>
  <c r="HDB119" i="93"/>
  <c r="HDA119" i="93"/>
  <c r="HCZ119" i="93"/>
  <c r="HCY119" i="93"/>
  <c r="HCX119" i="93"/>
  <c r="HCW119" i="93"/>
  <c r="HCV119" i="93"/>
  <c r="HCU119" i="93"/>
  <c r="HCT119" i="93"/>
  <c r="HCS119" i="93"/>
  <c r="HCR119" i="93"/>
  <c r="HCQ119" i="93"/>
  <c r="HCP119" i="93"/>
  <c r="HCO119" i="93"/>
  <c r="HCN119" i="93"/>
  <c r="HCM119" i="93"/>
  <c r="HCL119" i="93"/>
  <c r="HCK119" i="93"/>
  <c r="HCJ119" i="93"/>
  <c r="HCI119" i="93"/>
  <c r="HCH119" i="93"/>
  <c r="HCG119" i="93"/>
  <c r="HCF119" i="93"/>
  <c r="HCE119" i="93"/>
  <c r="HCD119" i="93"/>
  <c r="HCC119" i="93"/>
  <c r="HCB119" i="93"/>
  <c r="HCA119" i="93"/>
  <c r="HBZ119" i="93"/>
  <c r="HBY119" i="93"/>
  <c r="HBX119" i="93"/>
  <c r="HBW119" i="93"/>
  <c r="HBV119" i="93"/>
  <c r="HBU119" i="93"/>
  <c r="HBT119" i="93"/>
  <c r="HBS119" i="93"/>
  <c r="HBR119" i="93"/>
  <c r="HBQ119" i="93"/>
  <c r="HBP119" i="93"/>
  <c r="HBO119" i="93"/>
  <c r="HBN119" i="93"/>
  <c r="HBM119" i="93"/>
  <c r="HBL119" i="93"/>
  <c r="HBK119" i="93"/>
  <c r="HBJ119" i="93"/>
  <c r="HBI119" i="93"/>
  <c r="HBH119" i="93"/>
  <c r="HBG119" i="93"/>
  <c r="HBF119" i="93"/>
  <c r="HBE119" i="93"/>
  <c r="HBD119" i="93"/>
  <c r="HBC119" i="93"/>
  <c r="HBB119" i="93"/>
  <c r="HBA119" i="93"/>
  <c r="HAZ119" i="93"/>
  <c r="HAY119" i="93"/>
  <c r="HAX119" i="93"/>
  <c r="HAW119" i="93"/>
  <c r="HAV119" i="93"/>
  <c r="HAU119" i="93"/>
  <c r="HAT119" i="93"/>
  <c r="HAS119" i="93"/>
  <c r="HAR119" i="93"/>
  <c r="HAQ119" i="93"/>
  <c r="HAP119" i="93"/>
  <c r="HAO119" i="93"/>
  <c r="HAN119" i="93"/>
  <c r="HAM119" i="93"/>
  <c r="HAL119" i="93"/>
  <c r="HAK119" i="93"/>
  <c r="HAJ119" i="93"/>
  <c r="HAI119" i="93"/>
  <c r="HAH119" i="93"/>
  <c r="HAG119" i="93"/>
  <c r="HAF119" i="93"/>
  <c r="HAE119" i="93"/>
  <c r="HAD119" i="93"/>
  <c r="HAC119" i="93"/>
  <c r="HAB119" i="93"/>
  <c r="HAA119" i="93"/>
  <c r="GZZ119" i="93"/>
  <c r="GZY119" i="93"/>
  <c r="GZX119" i="93"/>
  <c r="GZW119" i="93"/>
  <c r="GZV119" i="93"/>
  <c r="GZU119" i="93"/>
  <c r="GZT119" i="93"/>
  <c r="GZS119" i="93"/>
  <c r="GZR119" i="93"/>
  <c r="GZQ119" i="93"/>
  <c r="GZP119" i="93"/>
  <c r="GZO119" i="93"/>
  <c r="GZN119" i="93"/>
  <c r="GZM119" i="93"/>
  <c r="GZL119" i="93"/>
  <c r="GZK119" i="93"/>
  <c r="GZJ119" i="93"/>
  <c r="GZI119" i="93"/>
  <c r="GZH119" i="93"/>
  <c r="GZG119" i="93"/>
  <c r="GZF119" i="93"/>
  <c r="GZE119" i="93"/>
  <c r="GZD119" i="93"/>
  <c r="GZC119" i="93"/>
  <c r="GZB119" i="93"/>
  <c r="GZA119" i="93"/>
  <c r="GYZ119" i="93"/>
  <c r="GYY119" i="93"/>
  <c r="GYX119" i="93"/>
  <c r="GYW119" i="93"/>
  <c r="GYV119" i="93"/>
  <c r="GYU119" i="93"/>
  <c r="GYT119" i="93"/>
  <c r="GYS119" i="93"/>
  <c r="GYR119" i="93"/>
  <c r="GYQ119" i="93"/>
  <c r="GYP119" i="93"/>
  <c r="GYO119" i="93"/>
  <c r="GYN119" i="93"/>
  <c r="GYM119" i="93"/>
  <c r="GYL119" i="93"/>
  <c r="GYK119" i="93"/>
  <c r="GYJ119" i="93"/>
  <c r="GYI119" i="93"/>
  <c r="GYH119" i="93"/>
  <c r="GYG119" i="93"/>
  <c r="GYF119" i="93"/>
  <c r="GYE119" i="93"/>
  <c r="GYD119" i="93"/>
  <c r="GYC119" i="93"/>
  <c r="GYB119" i="93"/>
  <c r="GYA119" i="93"/>
  <c r="GXZ119" i="93"/>
  <c r="GXY119" i="93"/>
  <c r="GXX119" i="93"/>
  <c r="GXW119" i="93"/>
  <c r="GXV119" i="93"/>
  <c r="GXU119" i="93"/>
  <c r="GXT119" i="93"/>
  <c r="GXS119" i="93"/>
  <c r="GXR119" i="93"/>
  <c r="GXQ119" i="93"/>
  <c r="GXP119" i="93"/>
  <c r="GXO119" i="93"/>
  <c r="GXN119" i="93"/>
  <c r="GXM119" i="93"/>
  <c r="GXL119" i="93"/>
  <c r="GXK119" i="93"/>
  <c r="GXJ119" i="93"/>
  <c r="GXI119" i="93"/>
  <c r="GXH119" i="93"/>
  <c r="GXG119" i="93"/>
  <c r="GXF119" i="93"/>
  <c r="GXE119" i="93"/>
  <c r="GXD119" i="93"/>
  <c r="GXC119" i="93"/>
  <c r="GXB119" i="93"/>
  <c r="GXA119" i="93"/>
  <c r="GWZ119" i="93"/>
  <c r="GWY119" i="93"/>
  <c r="GWX119" i="93"/>
  <c r="GWW119" i="93"/>
  <c r="GWV119" i="93"/>
  <c r="GWU119" i="93"/>
  <c r="GWT119" i="93"/>
  <c r="GWS119" i="93"/>
  <c r="GWR119" i="93"/>
  <c r="GWQ119" i="93"/>
  <c r="GWP119" i="93"/>
  <c r="GWO119" i="93"/>
  <c r="GWN119" i="93"/>
  <c r="GWM119" i="93"/>
  <c r="GWL119" i="93"/>
  <c r="GWK119" i="93"/>
  <c r="GWJ119" i="93"/>
  <c r="GWI119" i="93"/>
  <c r="GWH119" i="93"/>
  <c r="GWG119" i="93"/>
  <c r="GWF119" i="93"/>
  <c r="GWE119" i="93"/>
  <c r="GWD119" i="93"/>
  <c r="GWC119" i="93"/>
  <c r="GWB119" i="93"/>
  <c r="GWA119" i="93"/>
  <c r="GVZ119" i="93"/>
  <c r="GVY119" i="93"/>
  <c r="GVX119" i="93"/>
  <c r="GVW119" i="93"/>
  <c r="GVV119" i="93"/>
  <c r="GVU119" i="93"/>
  <c r="GVT119" i="93"/>
  <c r="GVS119" i="93"/>
  <c r="GVR119" i="93"/>
  <c r="GVQ119" i="93"/>
  <c r="GVP119" i="93"/>
  <c r="GVO119" i="93"/>
  <c r="GVN119" i="93"/>
  <c r="GVM119" i="93"/>
  <c r="GVL119" i="93"/>
  <c r="GVK119" i="93"/>
  <c r="GVJ119" i="93"/>
  <c r="GVI119" i="93"/>
  <c r="GVH119" i="93"/>
  <c r="GVG119" i="93"/>
  <c r="GVF119" i="93"/>
  <c r="GVE119" i="93"/>
  <c r="GVD119" i="93"/>
  <c r="GVC119" i="93"/>
  <c r="GVB119" i="93"/>
  <c r="GVA119" i="93"/>
  <c r="GUZ119" i="93"/>
  <c r="GUY119" i="93"/>
  <c r="GUX119" i="93"/>
  <c r="GUW119" i="93"/>
  <c r="GUV119" i="93"/>
  <c r="GUU119" i="93"/>
  <c r="GUT119" i="93"/>
  <c r="GUS119" i="93"/>
  <c r="GUR119" i="93"/>
  <c r="GUQ119" i="93"/>
  <c r="GUP119" i="93"/>
  <c r="GUO119" i="93"/>
  <c r="GUN119" i="93"/>
  <c r="GUM119" i="93"/>
  <c r="GUL119" i="93"/>
  <c r="GUK119" i="93"/>
  <c r="GUJ119" i="93"/>
  <c r="GUI119" i="93"/>
  <c r="GUH119" i="93"/>
  <c r="GUG119" i="93"/>
  <c r="GUF119" i="93"/>
  <c r="GUE119" i="93"/>
  <c r="GUD119" i="93"/>
  <c r="GUC119" i="93"/>
  <c r="GUB119" i="93"/>
  <c r="GUA119" i="93"/>
  <c r="GTZ119" i="93"/>
  <c r="GTY119" i="93"/>
  <c r="GTX119" i="93"/>
  <c r="GTW119" i="93"/>
  <c r="GTV119" i="93"/>
  <c r="GTU119" i="93"/>
  <c r="GTT119" i="93"/>
  <c r="GTS119" i="93"/>
  <c r="GTR119" i="93"/>
  <c r="GTQ119" i="93"/>
  <c r="GTP119" i="93"/>
  <c r="GTO119" i="93"/>
  <c r="GTN119" i="93"/>
  <c r="GTM119" i="93"/>
  <c r="GTL119" i="93"/>
  <c r="GTK119" i="93"/>
  <c r="GTJ119" i="93"/>
  <c r="GTI119" i="93"/>
  <c r="GTH119" i="93"/>
  <c r="GTG119" i="93"/>
  <c r="GTF119" i="93"/>
  <c r="GTE119" i="93"/>
  <c r="GTD119" i="93"/>
  <c r="GTC119" i="93"/>
  <c r="GTB119" i="93"/>
  <c r="GTA119" i="93"/>
  <c r="GSZ119" i="93"/>
  <c r="GSY119" i="93"/>
  <c r="GSX119" i="93"/>
  <c r="GSW119" i="93"/>
  <c r="GSV119" i="93"/>
  <c r="GSU119" i="93"/>
  <c r="GST119" i="93"/>
  <c r="GSS119" i="93"/>
  <c r="GSR119" i="93"/>
  <c r="GSQ119" i="93"/>
  <c r="GSP119" i="93"/>
  <c r="GSO119" i="93"/>
  <c r="GSN119" i="93"/>
  <c r="GSM119" i="93"/>
  <c r="GSL119" i="93"/>
  <c r="GSK119" i="93"/>
  <c r="GSJ119" i="93"/>
  <c r="GSI119" i="93"/>
  <c r="GSH119" i="93"/>
  <c r="GSG119" i="93"/>
  <c r="GSF119" i="93"/>
  <c r="GSE119" i="93"/>
  <c r="GSD119" i="93"/>
  <c r="GSC119" i="93"/>
  <c r="GSB119" i="93"/>
  <c r="GSA119" i="93"/>
  <c r="GRZ119" i="93"/>
  <c r="GRY119" i="93"/>
  <c r="GRX119" i="93"/>
  <c r="GRW119" i="93"/>
  <c r="GRV119" i="93"/>
  <c r="GRU119" i="93"/>
  <c r="GRT119" i="93"/>
  <c r="GRS119" i="93"/>
  <c r="GRR119" i="93"/>
  <c r="GRQ119" i="93"/>
  <c r="GRP119" i="93"/>
  <c r="GRO119" i="93"/>
  <c r="GRN119" i="93"/>
  <c r="GRM119" i="93"/>
  <c r="GRL119" i="93"/>
  <c r="GRK119" i="93"/>
  <c r="GRJ119" i="93"/>
  <c r="GRI119" i="93"/>
  <c r="GRH119" i="93"/>
  <c r="GRG119" i="93"/>
  <c r="GRF119" i="93"/>
  <c r="GRE119" i="93"/>
  <c r="GRD119" i="93"/>
  <c r="GRC119" i="93"/>
  <c r="GRB119" i="93"/>
  <c r="GRA119" i="93"/>
  <c r="GQZ119" i="93"/>
  <c r="GQY119" i="93"/>
  <c r="GQX119" i="93"/>
  <c r="GQW119" i="93"/>
  <c r="GQV119" i="93"/>
  <c r="GQU119" i="93"/>
  <c r="GQT119" i="93"/>
  <c r="GQS119" i="93"/>
  <c r="GQR119" i="93"/>
  <c r="GQQ119" i="93"/>
  <c r="GQP119" i="93"/>
  <c r="GQO119" i="93"/>
  <c r="GQN119" i="93"/>
  <c r="GQM119" i="93"/>
  <c r="GQL119" i="93"/>
  <c r="GQK119" i="93"/>
  <c r="GQJ119" i="93"/>
  <c r="GQI119" i="93"/>
  <c r="GQH119" i="93"/>
  <c r="GQG119" i="93"/>
  <c r="GQF119" i="93"/>
  <c r="GQE119" i="93"/>
  <c r="GQD119" i="93"/>
  <c r="GQC119" i="93"/>
  <c r="GQB119" i="93"/>
  <c r="GQA119" i="93"/>
  <c r="GPZ119" i="93"/>
  <c r="GPY119" i="93"/>
  <c r="GPX119" i="93"/>
  <c r="GPW119" i="93"/>
  <c r="GPV119" i="93"/>
  <c r="GPU119" i="93"/>
  <c r="GPT119" i="93"/>
  <c r="GPS119" i="93"/>
  <c r="GPR119" i="93"/>
  <c r="GPQ119" i="93"/>
  <c r="GPP119" i="93"/>
  <c r="GPO119" i="93"/>
  <c r="GPN119" i="93"/>
  <c r="GPM119" i="93"/>
  <c r="GPL119" i="93"/>
  <c r="GPK119" i="93"/>
  <c r="GPJ119" i="93"/>
  <c r="GPI119" i="93"/>
  <c r="GPH119" i="93"/>
  <c r="GPG119" i="93"/>
  <c r="GPF119" i="93"/>
  <c r="GPE119" i="93"/>
  <c r="GPD119" i="93"/>
  <c r="GPC119" i="93"/>
  <c r="GPB119" i="93"/>
  <c r="GPA119" i="93"/>
  <c r="GOZ119" i="93"/>
  <c r="GOY119" i="93"/>
  <c r="GOX119" i="93"/>
  <c r="GOW119" i="93"/>
  <c r="GOV119" i="93"/>
  <c r="GOU119" i="93"/>
  <c r="GOT119" i="93"/>
  <c r="GOS119" i="93"/>
  <c r="GOR119" i="93"/>
  <c r="GOQ119" i="93"/>
  <c r="GOP119" i="93"/>
  <c r="GOO119" i="93"/>
  <c r="GON119" i="93"/>
  <c r="GOM119" i="93"/>
  <c r="GOL119" i="93"/>
  <c r="GOK119" i="93"/>
  <c r="GOJ119" i="93"/>
  <c r="GOI119" i="93"/>
  <c r="GOH119" i="93"/>
  <c r="GOG119" i="93"/>
  <c r="GOF119" i="93"/>
  <c r="GOE119" i="93"/>
  <c r="GOD119" i="93"/>
  <c r="GOC119" i="93"/>
  <c r="GOB119" i="93"/>
  <c r="GOA119" i="93"/>
  <c r="GNZ119" i="93"/>
  <c r="GNY119" i="93"/>
  <c r="GNX119" i="93"/>
  <c r="GNW119" i="93"/>
  <c r="GNV119" i="93"/>
  <c r="GNU119" i="93"/>
  <c r="GNT119" i="93"/>
  <c r="GNS119" i="93"/>
  <c r="GNR119" i="93"/>
  <c r="GNQ119" i="93"/>
  <c r="GNP119" i="93"/>
  <c r="GNO119" i="93"/>
  <c r="GNN119" i="93"/>
  <c r="GNM119" i="93"/>
  <c r="GNL119" i="93"/>
  <c r="GNK119" i="93"/>
  <c r="GNJ119" i="93"/>
  <c r="GNI119" i="93"/>
  <c r="GNH119" i="93"/>
  <c r="GNG119" i="93"/>
  <c r="GNF119" i="93"/>
  <c r="GNE119" i="93"/>
  <c r="GND119" i="93"/>
  <c r="GNC119" i="93"/>
  <c r="GNB119" i="93"/>
  <c r="GNA119" i="93"/>
  <c r="GMZ119" i="93"/>
  <c r="GMY119" i="93"/>
  <c r="GMX119" i="93"/>
  <c r="GMW119" i="93"/>
  <c r="GMV119" i="93"/>
  <c r="GMU119" i="93"/>
  <c r="GMT119" i="93"/>
  <c r="GMS119" i="93"/>
  <c r="GMR119" i="93"/>
  <c r="GMQ119" i="93"/>
  <c r="GMP119" i="93"/>
  <c r="GMO119" i="93"/>
  <c r="GMN119" i="93"/>
  <c r="GMM119" i="93"/>
  <c r="GML119" i="93"/>
  <c r="GMK119" i="93"/>
  <c r="GMJ119" i="93"/>
  <c r="GMI119" i="93"/>
  <c r="GMH119" i="93"/>
  <c r="GMG119" i="93"/>
  <c r="GMF119" i="93"/>
  <c r="GME119" i="93"/>
  <c r="GMD119" i="93"/>
  <c r="GMC119" i="93"/>
  <c r="GMB119" i="93"/>
  <c r="GMA119" i="93"/>
  <c r="GLZ119" i="93"/>
  <c r="GLY119" i="93"/>
  <c r="GLX119" i="93"/>
  <c r="GLW119" i="93"/>
  <c r="GLV119" i="93"/>
  <c r="GLU119" i="93"/>
  <c r="GLT119" i="93"/>
  <c r="GLS119" i="93"/>
  <c r="GLR119" i="93"/>
  <c r="GLQ119" i="93"/>
  <c r="GLP119" i="93"/>
  <c r="GLO119" i="93"/>
  <c r="GLN119" i="93"/>
  <c r="GLM119" i="93"/>
  <c r="GLL119" i="93"/>
  <c r="GLK119" i="93"/>
  <c r="GLJ119" i="93"/>
  <c r="GLI119" i="93"/>
  <c r="GLH119" i="93"/>
  <c r="GLG119" i="93"/>
  <c r="GLF119" i="93"/>
  <c r="GLE119" i="93"/>
  <c r="GLD119" i="93"/>
  <c r="GLC119" i="93"/>
  <c r="GLB119" i="93"/>
  <c r="GLA119" i="93"/>
  <c r="GKZ119" i="93"/>
  <c r="GKY119" i="93"/>
  <c r="GKX119" i="93"/>
  <c r="GKW119" i="93"/>
  <c r="GKV119" i="93"/>
  <c r="GKU119" i="93"/>
  <c r="GKT119" i="93"/>
  <c r="GKS119" i="93"/>
  <c r="GKR119" i="93"/>
  <c r="GKQ119" i="93"/>
  <c r="GKP119" i="93"/>
  <c r="GKO119" i="93"/>
  <c r="GKN119" i="93"/>
  <c r="GKM119" i="93"/>
  <c r="GKL119" i="93"/>
  <c r="GKK119" i="93"/>
  <c r="GKJ119" i="93"/>
  <c r="GKI119" i="93"/>
  <c r="GKH119" i="93"/>
  <c r="GKG119" i="93"/>
  <c r="GKF119" i="93"/>
  <c r="GKE119" i="93"/>
  <c r="GKD119" i="93"/>
  <c r="GKC119" i="93"/>
  <c r="GKB119" i="93"/>
  <c r="GKA119" i="93"/>
  <c r="GJZ119" i="93"/>
  <c r="GJY119" i="93"/>
  <c r="GJX119" i="93"/>
  <c r="GJW119" i="93"/>
  <c r="GJV119" i="93"/>
  <c r="GJU119" i="93"/>
  <c r="GJT119" i="93"/>
  <c r="GJS119" i="93"/>
  <c r="GJR119" i="93"/>
  <c r="GJQ119" i="93"/>
  <c r="GJP119" i="93"/>
  <c r="GJO119" i="93"/>
  <c r="GJN119" i="93"/>
  <c r="GJM119" i="93"/>
  <c r="GJL119" i="93"/>
  <c r="GJK119" i="93"/>
  <c r="GJJ119" i="93"/>
  <c r="GJI119" i="93"/>
  <c r="GJH119" i="93"/>
  <c r="GJG119" i="93"/>
  <c r="GJF119" i="93"/>
  <c r="GJE119" i="93"/>
  <c r="GJD119" i="93"/>
  <c r="GJC119" i="93"/>
  <c r="GJB119" i="93"/>
  <c r="GJA119" i="93"/>
  <c r="GIZ119" i="93"/>
  <c r="GIY119" i="93"/>
  <c r="GIX119" i="93"/>
  <c r="GIW119" i="93"/>
  <c r="GIV119" i="93"/>
  <c r="GIU119" i="93"/>
  <c r="GIT119" i="93"/>
  <c r="GIS119" i="93"/>
  <c r="GIR119" i="93"/>
  <c r="GIQ119" i="93"/>
  <c r="GIP119" i="93"/>
  <c r="GIO119" i="93"/>
  <c r="GIN119" i="93"/>
  <c r="GIM119" i="93"/>
  <c r="GIL119" i="93"/>
  <c r="GIK119" i="93"/>
  <c r="GIJ119" i="93"/>
  <c r="GII119" i="93"/>
  <c r="GIH119" i="93"/>
  <c r="GIG119" i="93"/>
  <c r="GIF119" i="93"/>
  <c r="GIE119" i="93"/>
  <c r="GID119" i="93"/>
  <c r="GIC119" i="93"/>
  <c r="GIB119" i="93"/>
  <c r="GIA119" i="93"/>
  <c r="GHZ119" i="93"/>
  <c r="GHY119" i="93"/>
  <c r="GHX119" i="93"/>
  <c r="GHW119" i="93"/>
  <c r="GHV119" i="93"/>
  <c r="GHU119" i="93"/>
  <c r="GHT119" i="93"/>
  <c r="GHS119" i="93"/>
  <c r="GHR119" i="93"/>
  <c r="GHQ119" i="93"/>
  <c r="GHP119" i="93"/>
  <c r="GHO119" i="93"/>
  <c r="GHN119" i="93"/>
  <c r="GHM119" i="93"/>
  <c r="GHL119" i="93"/>
  <c r="GHK119" i="93"/>
  <c r="GHJ119" i="93"/>
  <c r="GHI119" i="93"/>
  <c r="GHH119" i="93"/>
  <c r="GHG119" i="93"/>
  <c r="GHF119" i="93"/>
  <c r="GHE119" i="93"/>
  <c r="GHD119" i="93"/>
  <c r="GHC119" i="93"/>
  <c r="GHB119" i="93"/>
  <c r="GHA119" i="93"/>
  <c r="GGZ119" i="93"/>
  <c r="GGY119" i="93"/>
  <c r="GGX119" i="93"/>
  <c r="GGW119" i="93"/>
  <c r="GGV119" i="93"/>
  <c r="GGU119" i="93"/>
  <c r="GGT119" i="93"/>
  <c r="GGS119" i="93"/>
  <c r="GGR119" i="93"/>
  <c r="GGQ119" i="93"/>
  <c r="GGP119" i="93"/>
  <c r="GGO119" i="93"/>
  <c r="GGN119" i="93"/>
  <c r="GGM119" i="93"/>
  <c r="GGL119" i="93"/>
  <c r="GGK119" i="93"/>
  <c r="GGJ119" i="93"/>
  <c r="GGI119" i="93"/>
  <c r="GGH119" i="93"/>
  <c r="GGG119" i="93"/>
  <c r="GGF119" i="93"/>
  <c r="GGE119" i="93"/>
  <c r="GGD119" i="93"/>
  <c r="GGC119" i="93"/>
  <c r="GGB119" i="93"/>
  <c r="GGA119" i="93"/>
  <c r="GFZ119" i="93"/>
  <c r="GFY119" i="93"/>
  <c r="GFX119" i="93"/>
  <c r="GFW119" i="93"/>
  <c r="GFV119" i="93"/>
  <c r="GFU119" i="93"/>
  <c r="GFT119" i="93"/>
  <c r="GFS119" i="93"/>
  <c r="GFR119" i="93"/>
  <c r="GFQ119" i="93"/>
  <c r="GFP119" i="93"/>
  <c r="GFO119" i="93"/>
  <c r="GFN119" i="93"/>
  <c r="GFM119" i="93"/>
  <c r="GFL119" i="93"/>
  <c r="GFK119" i="93"/>
  <c r="GFJ119" i="93"/>
  <c r="GFI119" i="93"/>
  <c r="GFH119" i="93"/>
  <c r="GFG119" i="93"/>
  <c r="GFF119" i="93"/>
  <c r="GFE119" i="93"/>
  <c r="GFD119" i="93"/>
  <c r="GFC119" i="93"/>
  <c r="GFB119" i="93"/>
  <c r="GFA119" i="93"/>
  <c r="GEZ119" i="93"/>
  <c r="GEY119" i="93"/>
  <c r="GEX119" i="93"/>
  <c r="GEW119" i="93"/>
  <c r="GEV119" i="93"/>
  <c r="GEU119" i="93"/>
  <c r="GET119" i="93"/>
  <c r="GES119" i="93"/>
  <c r="GER119" i="93"/>
  <c r="GEQ119" i="93"/>
  <c r="GEP119" i="93"/>
  <c r="GEO119" i="93"/>
  <c r="GEN119" i="93"/>
  <c r="GEM119" i="93"/>
  <c r="GEL119" i="93"/>
  <c r="GEK119" i="93"/>
  <c r="GEJ119" i="93"/>
  <c r="GEI119" i="93"/>
  <c r="GEH119" i="93"/>
  <c r="GEG119" i="93"/>
  <c r="GEF119" i="93"/>
  <c r="GEE119" i="93"/>
  <c r="GED119" i="93"/>
  <c r="GEC119" i="93"/>
  <c r="GEB119" i="93"/>
  <c r="GEA119" i="93"/>
  <c r="GDZ119" i="93"/>
  <c r="GDY119" i="93"/>
  <c r="GDX119" i="93"/>
  <c r="GDW119" i="93"/>
  <c r="GDV119" i="93"/>
  <c r="GDU119" i="93"/>
  <c r="GDT119" i="93"/>
  <c r="GDS119" i="93"/>
  <c r="GDR119" i="93"/>
  <c r="GDQ119" i="93"/>
  <c r="GDP119" i="93"/>
  <c r="GDO119" i="93"/>
  <c r="GDN119" i="93"/>
  <c r="GDM119" i="93"/>
  <c r="GDL119" i="93"/>
  <c r="GDK119" i="93"/>
  <c r="GDJ119" i="93"/>
  <c r="GDI119" i="93"/>
  <c r="GDH119" i="93"/>
  <c r="GDG119" i="93"/>
  <c r="GDF119" i="93"/>
  <c r="GDE119" i="93"/>
  <c r="GDD119" i="93"/>
  <c r="GDC119" i="93"/>
  <c r="GDB119" i="93"/>
  <c r="GDA119" i="93"/>
  <c r="GCZ119" i="93"/>
  <c r="GCY119" i="93"/>
  <c r="GCX119" i="93"/>
  <c r="GCW119" i="93"/>
  <c r="GCV119" i="93"/>
  <c r="GCU119" i="93"/>
  <c r="GCT119" i="93"/>
  <c r="GCS119" i="93"/>
  <c r="GCR119" i="93"/>
  <c r="GCQ119" i="93"/>
  <c r="GCP119" i="93"/>
  <c r="GCO119" i="93"/>
  <c r="GCN119" i="93"/>
  <c r="GCM119" i="93"/>
  <c r="GCL119" i="93"/>
  <c r="GCK119" i="93"/>
  <c r="GCJ119" i="93"/>
  <c r="GCI119" i="93"/>
  <c r="GCH119" i="93"/>
  <c r="GCG119" i="93"/>
  <c r="GCF119" i="93"/>
  <c r="GCE119" i="93"/>
  <c r="GCD119" i="93"/>
  <c r="GCC119" i="93"/>
  <c r="GCB119" i="93"/>
  <c r="GCA119" i="93"/>
  <c r="GBZ119" i="93"/>
  <c r="GBY119" i="93"/>
  <c r="GBX119" i="93"/>
  <c r="GBW119" i="93"/>
  <c r="GBV119" i="93"/>
  <c r="GBU119" i="93"/>
  <c r="GBT119" i="93"/>
  <c r="GBS119" i="93"/>
  <c r="GBR119" i="93"/>
  <c r="GBQ119" i="93"/>
  <c r="GBP119" i="93"/>
  <c r="GBO119" i="93"/>
  <c r="GBN119" i="93"/>
  <c r="GBM119" i="93"/>
  <c r="GBL119" i="93"/>
  <c r="GBK119" i="93"/>
  <c r="GBJ119" i="93"/>
  <c r="GBI119" i="93"/>
  <c r="GBH119" i="93"/>
  <c r="GBG119" i="93"/>
  <c r="GBF119" i="93"/>
  <c r="GBE119" i="93"/>
  <c r="GBD119" i="93"/>
  <c r="GBC119" i="93"/>
  <c r="GBB119" i="93"/>
  <c r="GBA119" i="93"/>
  <c r="GAZ119" i="93"/>
  <c r="GAY119" i="93"/>
  <c r="GAX119" i="93"/>
  <c r="GAW119" i="93"/>
  <c r="GAV119" i="93"/>
  <c r="GAU119" i="93"/>
  <c r="GAT119" i="93"/>
  <c r="GAS119" i="93"/>
  <c r="GAR119" i="93"/>
  <c r="GAQ119" i="93"/>
  <c r="GAP119" i="93"/>
  <c r="GAO119" i="93"/>
  <c r="GAN119" i="93"/>
  <c r="GAM119" i="93"/>
  <c r="GAL119" i="93"/>
  <c r="GAK119" i="93"/>
  <c r="GAJ119" i="93"/>
  <c r="GAI119" i="93"/>
  <c r="GAH119" i="93"/>
  <c r="GAG119" i="93"/>
  <c r="GAF119" i="93"/>
  <c r="GAE119" i="93"/>
  <c r="GAD119" i="93"/>
  <c r="GAC119" i="93"/>
  <c r="GAB119" i="93"/>
  <c r="GAA119" i="93"/>
  <c r="FZZ119" i="93"/>
  <c r="FZY119" i="93"/>
  <c r="FZX119" i="93"/>
  <c r="FZW119" i="93"/>
  <c r="FZV119" i="93"/>
  <c r="FZU119" i="93"/>
  <c r="FZT119" i="93"/>
  <c r="FZS119" i="93"/>
  <c r="FZR119" i="93"/>
  <c r="FZQ119" i="93"/>
  <c r="FZP119" i="93"/>
  <c r="FZO119" i="93"/>
  <c r="FZN119" i="93"/>
  <c r="FZM119" i="93"/>
  <c r="FZL119" i="93"/>
  <c r="FZK119" i="93"/>
  <c r="FZJ119" i="93"/>
  <c r="FZI119" i="93"/>
  <c r="FZH119" i="93"/>
  <c r="FZG119" i="93"/>
  <c r="FZF119" i="93"/>
  <c r="FZE119" i="93"/>
  <c r="FZD119" i="93"/>
  <c r="FZC119" i="93"/>
  <c r="FZB119" i="93"/>
  <c r="FZA119" i="93"/>
  <c r="FYZ119" i="93"/>
  <c r="FYY119" i="93"/>
  <c r="FYX119" i="93"/>
  <c r="FYW119" i="93"/>
  <c r="FYV119" i="93"/>
  <c r="FYU119" i="93"/>
  <c r="FYT119" i="93"/>
  <c r="FYS119" i="93"/>
  <c r="FYR119" i="93"/>
  <c r="FYQ119" i="93"/>
  <c r="FYP119" i="93"/>
  <c r="FYO119" i="93"/>
  <c r="FYN119" i="93"/>
  <c r="FYM119" i="93"/>
  <c r="FYL119" i="93"/>
  <c r="FYK119" i="93"/>
  <c r="FYJ119" i="93"/>
  <c r="FYI119" i="93"/>
  <c r="FYH119" i="93"/>
  <c r="FYG119" i="93"/>
  <c r="FYF119" i="93"/>
  <c r="FYE119" i="93"/>
  <c r="FYD119" i="93"/>
  <c r="FYC119" i="93"/>
  <c r="FYB119" i="93"/>
  <c r="FYA119" i="93"/>
  <c r="FXZ119" i="93"/>
  <c r="FXY119" i="93"/>
  <c r="FXX119" i="93"/>
  <c r="FXW119" i="93"/>
  <c r="FXV119" i="93"/>
  <c r="FXU119" i="93"/>
  <c r="FXT119" i="93"/>
  <c r="FXS119" i="93"/>
  <c r="FXR119" i="93"/>
  <c r="FXQ119" i="93"/>
  <c r="FXP119" i="93"/>
  <c r="FXO119" i="93"/>
  <c r="FXN119" i="93"/>
  <c r="FXM119" i="93"/>
  <c r="FXL119" i="93"/>
  <c r="FXK119" i="93"/>
  <c r="FXJ119" i="93"/>
  <c r="FXI119" i="93"/>
  <c r="FXH119" i="93"/>
  <c r="FXG119" i="93"/>
  <c r="FXF119" i="93"/>
  <c r="FXE119" i="93"/>
  <c r="FXD119" i="93"/>
  <c r="FXC119" i="93"/>
  <c r="FXB119" i="93"/>
  <c r="FXA119" i="93"/>
  <c r="FWZ119" i="93"/>
  <c r="FWY119" i="93"/>
  <c r="FWX119" i="93"/>
  <c r="FWW119" i="93"/>
  <c r="FWV119" i="93"/>
  <c r="FWU119" i="93"/>
  <c r="FWT119" i="93"/>
  <c r="FWS119" i="93"/>
  <c r="FWR119" i="93"/>
  <c r="FWQ119" i="93"/>
  <c r="FWP119" i="93"/>
  <c r="FWO119" i="93"/>
  <c r="FWN119" i="93"/>
  <c r="FWM119" i="93"/>
  <c r="FWL119" i="93"/>
  <c r="FWK119" i="93"/>
  <c r="FWJ119" i="93"/>
  <c r="FWI119" i="93"/>
  <c r="FWH119" i="93"/>
  <c r="FWG119" i="93"/>
  <c r="FWF119" i="93"/>
  <c r="FWE119" i="93"/>
  <c r="FWD119" i="93"/>
  <c r="FWC119" i="93"/>
  <c r="FWB119" i="93"/>
  <c r="FWA119" i="93"/>
  <c r="FVZ119" i="93"/>
  <c r="FVY119" i="93"/>
  <c r="FVX119" i="93"/>
  <c r="FVW119" i="93"/>
  <c r="FVV119" i="93"/>
  <c r="FVU119" i="93"/>
  <c r="FVT119" i="93"/>
  <c r="FVS119" i="93"/>
  <c r="FVR119" i="93"/>
  <c r="FVQ119" i="93"/>
  <c r="FVP119" i="93"/>
  <c r="FVO119" i="93"/>
  <c r="FVN119" i="93"/>
  <c r="FVM119" i="93"/>
  <c r="FVL119" i="93"/>
  <c r="FVK119" i="93"/>
  <c r="FVJ119" i="93"/>
  <c r="FVI119" i="93"/>
  <c r="FVH119" i="93"/>
  <c r="FVG119" i="93"/>
  <c r="FVF119" i="93"/>
  <c r="FVE119" i="93"/>
  <c r="FVD119" i="93"/>
  <c r="FVC119" i="93"/>
  <c r="FVB119" i="93"/>
  <c r="FVA119" i="93"/>
  <c r="FUZ119" i="93"/>
  <c r="FUY119" i="93"/>
  <c r="FUX119" i="93"/>
  <c r="FUW119" i="93"/>
  <c r="FUV119" i="93"/>
  <c r="FUU119" i="93"/>
  <c r="FUT119" i="93"/>
  <c r="FUS119" i="93"/>
  <c r="FUR119" i="93"/>
  <c r="FUQ119" i="93"/>
  <c r="FUP119" i="93"/>
  <c r="FUO119" i="93"/>
  <c r="FUN119" i="93"/>
  <c r="FUM119" i="93"/>
  <c r="FUL119" i="93"/>
  <c r="FUK119" i="93"/>
  <c r="FUJ119" i="93"/>
  <c r="FUI119" i="93"/>
  <c r="FUH119" i="93"/>
  <c r="FUG119" i="93"/>
  <c r="FUF119" i="93"/>
  <c r="FUE119" i="93"/>
  <c r="FUD119" i="93"/>
  <c r="FUC119" i="93"/>
  <c r="FUB119" i="93"/>
  <c r="FUA119" i="93"/>
  <c r="FTZ119" i="93"/>
  <c r="FTY119" i="93"/>
  <c r="FTX119" i="93"/>
  <c r="FTW119" i="93"/>
  <c r="FTV119" i="93"/>
  <c r="FTU119" i="93"/>
  <c r="FTT119" i="93"/>
  <c r="FTS119" i="93"/>
  <c r="FTR119" i="93"/>
  <c r="FTQ119" i="93"/>
  <c r="FTP119" i="93"/>
  <c r="FTO119" i="93"/>
  <c r="FTN119" i="93"/>
  <c r="FTM119" i="93"/>
  <c r="FTL119" i="93"/>
  <c r="FTK119" i="93"/>
  <c r="FTJ119" i="93"/>
  <c r="FTI119" i="93"/>
  <c r="FTH119" i="93"/>
  <c r="FTG119" i="93"/>
  <c r="FTF119" i="93"/>
  <c r="FTE119" i="93"/>
  <c r="FTD119" i="93"/>
  <c r="FTC119" i="93"/>
  <c r="FTB119" i="93"/>
  <c r="FTA119" i="93"/>
  <c r="FSZ119" i="93"/>
  <c r="FSY119" i="93"/>
  <c r="FSX119" i="93"/>
  <c r="FSW119" i="93"/>
  <c r="FSV119" i="93"/>
  <c r="FSU119" i="93"/>
  <c r="FST119" i="93"/>
  <c r="FSS119" i="93"/>
  <c r="FSR119" i="93"/>
  <c r="FSQ119" i="93"/>
  <c r="FSP119" i="93"/>
  <c r="FSO119" i="93"/>
  <c r="FSN119" i="93"/>
  <c r="FSM119" i="93"/>
  <c r="FSL119" i="93"/>
  <c r="FSK119" i="93"/>
  <c r="FSJ119" i="93"/>
  <c r="FSI119" i="93"/>
  <c r="FSH119" i="93"/>
  <c r="FSG119" i="93"/>
  <c r="FSF119" i="93"/>
  <c r="FSE119" i="93"/>
  <c r="FSD119" i="93"/>
  <c r="FSC119" i="93"/>
  <c r="FSB119" i="93"/>
  <c r="FSA119" i="93"/>
  <c r="FRZ119" i="93"/>
  <c r="FRY119" i="93"/>
  <c r="FRX119" i="93"/>
  <c r="FRW119" i="93"/>
  <c r="FRV119" i="93"/>
  <c r="FRU119" i="93"/>
  <c r="FRT119" i="93"/>
  <c r="FRS119" i="93"/>
  <c r="FRR119" i="93"/>
  <c r="FRQ119" i="93"/>
  <c r="FRP119" i="93"/>
  <c r="FRO119" i="93"/>
  <c r="FRN119" i="93"/>
  <c r="FRM119" i="93"/>
  <c r="FRL119" i="93"/>
  <c r="FRK119" i="93"/>
  <c r="FRJ119" i="93"/>
  <c r="FRI119" i="93"/>
  <c r="FRH119" i="93"/>
  <c r="FRG119" i="93"/>
  <c r="FRF119" i="93"/>
  <c r="FRE119" i="93"/>
  <c r="FRD119" i="93"/>
  <c r="FRC119" i="93"/>
  <c r="FRB119" i="93"/>
  <c r="FRA119" i="93"/>
  <c r="FQZ119" i="93"/>
  <c r="FQY119" i="93"/>
  <c r="FQX119" i="93"/>
  <c r="FQW119" i="93"/>
  <c r="FQV119" i="93"/>
  <c r="FQU119" i="93"/>
  <c r="FQT119" i="93"/>
  <c r="FQS119" i="93"/>
  <c r="FQR119" i="93"/>
  <c r="FQQ119" i="93"/>
  <c r="FQP119" i="93"/>
  <c r="FQO119" i="93"/>
  <c r="FQN119" i="93"/>
  <c r="FQM119" i="93"/>
  <c r="FQL119" i="93"/>
  <c r="FQK119" i="93"/>
  <c r="FQJ119" i="93"/>
  <c r="FQI119" i="93"/>
  <c r="FQH119" i="93"/>
  <c r="FQG119" i="93"/>
  <c r="FQF119" i="93"/>
  <c r="FQE119" i="93"/>
  <c r="FQD119" i="93"/>
  <c r="FQC119" i="93"/>
  <c r="FQB119" i="93"/>
  <c r="FQA119" i="93"/>
  <c r="FPZ119" i="93"/>
  <c r="FPY119" i="93"/>
  <c r="FPX119" i="93"/>
  <c r="FPW119" i="93"/>
  <c r="FPV119" i="93"/>
  <c r="FPU119" i="93"/>
  <c r="FPT119" i="93"/>
  <c r="FPS119" i="93"/>
  <c r="FPR119" i="93"/>
  <c r="FPQ119" i="93"/>
  <c r="FPP119" i="93"/>
  <c r="FPO119" i="93"/>
  <c r="FPN119" i="93"/>
  <c r="FPM119" i="93"/>
  <c r="FPL119" i="93"/>
  <c r="FPK119" i="93"/>
  <c r="FPJ119" i="93"/>
  <c r="FPI119" i="93"/>
  <c r="FPH119" i="93"/>
  <c r="FPG119" i="93"/>
  <c r="FPF119" i="93"/>
  <c r="FPE119" i="93"/>
  <c r="FPD119" i="93"/>
  <c r="FPC119" i="93"/>
  <c r="FPB119" i="93"/>
  <c r="FPA119" i="93"/>
  <c r="FOZ119" i="93"/>
  <c r="FOY119" i="93"/>
  <c r="FOX119" i="93"/>
  <c r="FOW119" i="93"/>
  <c r="FOV119" i="93"/>
  <c r="FOU119" i="93"/>
  <c r="FOT119" i="93"/>
  <c r="FOS119" i="93"/>
  <c r="FOR119" i="93"/>
  <c r="FOQ119" i="93"/>
  <c r="FOP119" i="93"/>
  <c r="FOO119" i="93"/>
  <c r="FON119" i="93"/>
  <c r="FOM119" i="93"/>
  <c r="FOL119" i="93"/>
  <c r="FOK119" i="93"/>
  <c r="FOJ119" i="93"/>
  <c r="FOI119" i="93"/>
  <c r="FOH119" i="93"/>
  <c r="FOG119" i="93"/>
  <c r="FOF119" i="93"/>
  <c r="FOE119" i="93"/>
  <c r="FOD119" i="93"/>
  <c r="FOC119" i="93"/>
  <c r="FOB119" i="93"/>
  <c r="FOA119" i="93"/>
  <c r="FNZ119" i="93"/>
  <c r="FNY119" i="93"/>
  <c r="FNX119" i="93"/>
  <c r="FNW119" i="93"/>
  <c r="FNV119" i="93"/>
  <c r="FNU119" i="93"/>
  <c r="FNT119" i="93"/>
  <c r="FNS119" i="93"/>
  <c r="FNR119" i="93"/>
  <c r="FNQ119" i="93"/>
  <c r="FNP119" i="93"/>
  <c r="FNO119" i="93"/>
  <c r="FNN119" i="93"/>
  <c r="FNM119" i="93"/>
  <c r="FNL119" i="93"/>
  <c r="FNK119" i="93"/>
  <c r="FNJ119" i="93"/>
  <c r="FNI119" i="93"/>
  <c r="FNH119" i="93"/>
  <c r="FNG119" i="93"/>
  <c r="FNF119" i="93"/>
  <c r="FNE119" i="93"/>
  <c r="FND119" i="93"/>
  <c r="FNC119" i="93"/>
  <c r="FNB119" i="93"/>
  <c r="FNA119" i="93"/>
  <c r="FMZ119" i="93"/>
  <c r="FMY119" i="93"/>
  <c r="FMX119" i="93"/>
  <c r="FMW119" i="93"/>
  <c r="FMV119" i="93"/>
  <c r="FMU119" i="93"/>
  <c r="FMT119" i="93"/>
  <c r="FMS119" i="93"/>
  <c r="FMR119" i="93"/>
  <c r="FMQ119" i="93"/>
  <c r="FMP119" i="93"/>
  <c r="FMO119" i="93"/>
  <c r="FMN119" i="93"/>
  <c r="FMM119" i="93"/>
  <c r="FML119" i="93"/>
  <c r="FMK119" i="93"/>
  <c r="FMJ119" i="93"/>
  <c r="FMI119" i="93"/>
  <c r="FMH119" i="93"/>
  <c r="FMG119" i="93"/>
  <c r="FMF119" i="93"/>
  <c r="FME119" i="93"/>
  <c r="FMD119" i="93"/>
  <c r="FMC119" i="93"/>
  <c r="FMB119" i="93"/>
  <c r="FMA119" i="93"/>
  <c r="FLZ119" i="93"/>
  <c r="FLY119" i="93"/>
  <c r="FLX119" i="93"/>
  <c r="FLW119" i="93"/>
  <c r="FLV119" i="93"/>
  <c r="FLU119" i="93"/>
  <c r="FLT119" i="93"/>
  <c r="FLS119" i="93"/>
  <c r="FLR119" i="93"/>
  <c r="FLQ119" i="93"/>
  <c r="FLP119" i="93"/>
  <c r="FLO119" i="93"/>
  <c r="FLN119" i="93"/>
  <c r="FLM119" i="93"/>
  <c r="FLL119" i="93"/>
  <c r="FLK119" i="93"/>
  <c r="FLJ119" i="93"/>
  <c r="FLI119" i="93"/>
  <c r="FLH119" i="93"/>
  <c r="FLG119" i="93"/>
  <c r="FLF119" i="93"/>
  <c r="FLE119" i="93"/>
  <c r="FLD119" i="93"/>
  <c r="FLC119" i="93"/>
  <c r="FLB119" i="93"/>
  <c r="FLA119" i="93"/>
  <c r="FKZ119" i="93"/>
  <c r="FKY119" i="93"/>
  <c r="FKX119" i="93"/>
  <c r="FKW119" i="93"/>
  <c r="FKV119" i="93"/>
  <c r="FKU119" i="93"/>
  <c r="FKT119" i="93"/>
  <c r="FKS119" i="93"/>
  <c r="FKR119" i="93"/>
  <c r="FKQ119" i="93"/>
  <c r="FKP119" i="93"/>
  <c r="FKO119" i="93"/>
  <c r="FKN119" i="93"/>
  <c r="FKM119" i="93"/>
  <c r="FKL119" i="93"/>
  <c r="FKK119" i="93"/>
  <c r="FKJ119" i="93"/>
  <c r="FKI119" i="93"/>
  <c r="FKH119" i="93"/>
  <c r="FKG119" i="93"/>
  <c r="FKF119" i="93"/>
  <c r="FKE119" i="93"/>
  <c r="FKD119" i="93"/>
  <c r="FKC119" i="93"/>
  <c r="FKB119" i="93"/>
  <c r="FKA119" i="93"/>
  <c r="FJZ119" i="93"/>
  <c r="FJY119" i="93"/>
  <c r="FJX119" i="93"/>
  <c r="FJW119" i="93"/>
  <c r="FJV119" i="93"/>
  <c r="FJU119" i="93"/>
  <c r="FJT119" i="93"/>
  <c r="FJS119" i="93"/>
  <c r="FJR119" i="93"/>
  <c r="FJQ119" i="93"/>
  <c r="FJP119" i="93"/>
  <c r="FJO119" i="93"/>
  <c r="FJN119" i="93"/>
  <c r="FJM119" i="93"/>
  <c r="FJL119" i="93"/>
  <c r="FJK119" i="93"/>
  <c r="FJJ119" i="93"/>
  <c r="FJI119" i="93"/>
  <c r="FJH119" i="93"/>
  <c r="FJG119" i="93"/>
  <c r="FJF119" i="93"/>
  <c r="FJE119" i="93"/>
  <c r="FJD119" i="93"/>
  <c r="FJC119" i="93"/>
  <c r="FJB119" i="93"/>
  <c r="FJA119" i="93"/>
  <c r="FIZ119" i="93"/>
  <c r="FIY119" i="93"/>
  <c r="FIX119" i="93"/>
  <c r="FIW119" i="93"/>
  <c r="FIV119" i="93"/>
  <c r="FIU119" i="93"/>
  <c r="FIT119" i="93"/>
  <c r="FIS119" i="93"/>
  <c r="FIR119" i="93"/>
  <c r="FIQ119" i="93"/>
  <c r="FIP119" i="93"/>
  <c r="FIO119" i="93"/>
  <c r="FIN119" i="93"/>
  <c r="FIM119" i="93"/>
  <c r="FIL119" i="93"/>
  <c r="FIK119" i="93"/>
  <c r="FIJ119" i="93"/>
  <c r="FII119" i="93"/>
  <c r="FIH119" i="93"/>
  <c r="FIG119" i="93"/>
  <c r="FIF119" i="93"/>
  <c r="FIE119" i="93"/>
  <c r="FID119" i="93"/>
  <c r="FIC119" i="93"/>
  <c r="FIB119" i="93"/>
  <c r="FIA119" i="93"/>
  <c r="FHZ119" i="93"/>
  <c r="FHY119" i="93"/>
  <c r="FHX119" i="93"/>
  <c r="FHW119" i="93"/>
  <c r="FHV119" i="93"/>
  <c r="FHU119" i="93"/>
  <c r="FHT119" i="93"/>
  <c r="FHS119" i="93"/>
  <c r="FHR119" i="93"/>
  <c r="FHQ119" i="93"/>
  <c r="FHP119" i="93"/>
  <c r="FHO119" i="93"/>
  <c r="FHN119" i="93"/>
  <c r="FHM119" i="93"/>
  <c r="FHL119" i="93"/>
  <c r="FHK119" i="93"/>
  <c r="FHJ119" i="93"/>
  <c r="FHI119" i="93"/>
  <c r="FHH119" i="93"/>
  <c r="FHG119" i="93"/>
  <c r="FHF119" i="93"/>
  <c r="FHE119" i="93"/>
  <c r="FHD119" i="93"/>
  <c r="FHC119" i="93"/>
  <c r="FHB119" i="93"/>
  <c r="FHA119" i="93"/>
  <c r="FGZ119" i="93"/>
  <c r="FGY119" i="93"/>
  <c r="FGX119" i="93"/>
  <c r="FGW119" i="93"/>
  <c r="FGV119" i="93"/>
  <c r="FGU119" i="93"/>
  <c r="FGT119" i="93"/>
  <c r="FGS119" i="93"/>
  <c r="FGR119" i="93"/>
  <c r="FGQ119" i="93"/>
  <c r="FGP119" i="93"/>
  <c r="FGO119" i="93"/>
  <c r="FGN119" i="93"/>
  <c r="FGM119" i="93"/>
  <c r="FGL119" i="93"/>
  <c r="FGK119" i="93"/>
  <c r="FGJ119" i="93"/>
  <c r="FGI119" i="93"/>
  <c r="FGH119" i="93"/>
  <c r="FGG119" i="93"/>
  <c r="FGF119" i="93"/>
  <c r="FGE119" i="93"/>
  <c r="FGD119" i="93"/>
  <c r="FGC119" i="93"/>
  <c r="FGB119" i="93"/>
  <c r="FGA119" i="93"/>
  <c r="FFZ119" i="93"/>
  <c r="FFY119" i="93"/>
  <c r="FFX119" i="93"/>
  <c r="FFW119" i="93"/>
  <c r="FFV119" i="93"/>
  <c r="FFU119" i="93"/>
  <c r="FFT119" i="93"/>
  <c r="FFS119" i="93"/>
  <c r="FFR119" i="93"/>
  <c r="FFQ119" i="93"/>
  <c r="FFP119" i="93"/>
  <c r="FFO119" i="93"/>
  <c r="FFN119" i="93"/>
  <c r="FFM119" i="93"/>
  <c r="FFL119" i="93"/>
  <c r="FFK119" i="93"/>
  <c r="FFJ119" i="93"/>
  <c r="FFI119" i="93"/>
  <c r="FFH119" i="93"/>
  <c r="FFG119" i="93"/>
  <c r="FFF119" i="93"/>
  <c r="FFE119" i="93"/>
  <c r="FFD119" i="93"/>
  <c r="FFC119" i="93"/>
  <c r="FFB119" i="93"/>
  <c r="FFA119" i="93"/>
  <c r="FEZ119" i="93"/>
  <c r="FEY119" i="93"/>
  <c r="FEX119" i="93"/>
  <c r="FEW119" i="93"/>
  <c r="FEV119" i="93"/>
  <c r="FEU119" i="93"/>
  <c r="FET119" i="93"/>
  <c r="FES119" i="93"/>
  <c r="FER119" i="93"/>
  <c r="FEQ119" i="93"/>
  <c r="FEP119" i="93"/>
  <c r="FEO119" i="93"/>
  <c r="FEN119" i="93"/>
  <c r="FEM119" i="93"/>
  <c r="FEL119" i="93"/>
  <c r="FEK119" i="93"/>
  <c r="FEJ119" i="93"/>
  <c r="FEI119" i="93"/>
  <c r="FEH119" i="93"/>
  <c r="FEG119" i="93"/>
  <c r="FEF119" i="93"/>
  <c r="FEE119" i="93"/>
  <c r="FED119" i="93"/>
  <c r="FEC119" i="93"/>
  <c r="FEB119" i="93"/>
  <c r="FEA119" i="93"/>
  <c r="FDZ119" i="93"/>
  <c r="FDY119" i="93"/>
  <c r="FDX119" i="93"/>
  <c r="FDW119" i="93"/>
  <c r="FDV119" i="93"/>
  <c r="FDU119" i="93"/>
  <c r="FDT119" i="93"/>
  <c r="FDS119" i="93"/>
  <c r="FDR119" i="93"/>
  <c r="FDQ119" i="93"/>
  <c r="FDP119" i="93"/>
  <c r="FDO119" i="93"/>
  <c r="FDN119" i="93"/>
  <c r="FDM119" i="93"/>
  <c r="FDL119" i="93"/>
  <c r="FDK119" i="93"/>
  <c r="FDJ119" i="93"/>
  <c r="FDI119" i="93"/>
  <c r="FDH119" i="93"/>
  <c r="FDG119" i="93"/>
  <c r="FDF119" i="93"/>
  <c r="FDE119" i="93"/>
  <c r="FDD119" i="93"/>
  <c r="FDC119" i="93"/>
  <c r="FDB119" i="93"/>
  <c r="FDA119" i="93"/>
  <c r="FCZ119" i="93"/>
  <c r="FCY119" i="93"/>
  <c r="FCX119" i="93"/>
  <c r="FCW119" i="93"/>
  <c r="FCV119" i="93"/>
  <c r="FCU119" i="93"/>
  <c r="FCT119" i="93"/>
  <c r="FCS119" i="93"/>
  <c r="FCR119" i="93"/>
  <c r="FCQ119" i="93"/>
  <c r="FCP119" i="93"/>
  <c r="FCO119" i="93"/>
  <c r="FCN119" i="93"/>
  <c r="FCM119" i="93"/>
  <c r="FCL119" i="93"/>
  <c r="FCK119" i="93"/>
  <c r="FCJ119" i="93"/>
  <c r="FCI119" i="93"/>
  <c r="FCH119" i="93"/>
  <c r="FCG119" i="93"/>
  <c r="FCF119" i="93"/>
  <c r="FCE119" i="93"/>
  <c r="FCD119" i="93"/>
  <c r="FCC119" i="93"/>
  <c r="FCB119" i="93"/>
  <c r="FCA119" i="93"/>
  <c r="FBZ119" i="93"/>
  <c r="FBY119" i="93"/>
  <c r="FBX119" i="93"/>
  <c r="FBW119" i="93"/>
  <c r="FBV119" i="93"/>
  <c r="FBU119" i="93"/>
  <c r="FBT119" i="93"/>
  <c r="FBS119" i="93"/>
  <c r="FBR119" i="93"/>
  <c r="FBQ119" i="93"/>
  <c r="FBP119" i="93"/>
  <c r="FBO119" i="93"/>
  <c r="FBN119" i="93"/>
  <c r="FBM119" i="93"/>
  <c r="FBL119" i="93"/>
  <c r="FBK119" i="93"/>
  <c r="FBJ119" i="93"/>
  <c r="FBI119" i="93"/>
  <c r="FBH119" i="93"/>
  <c r="FBG119" i="93"/>
  <c r="FBF119" i="93"/>
  <c r="FBE119" i="93"/>
  <c r="FBD119" i="93"/>
  <c r="FBC119" i="93"/>
  <c r="FBB119" i="93"/>
  <c r="FBA119" i="93"/>
  <c r="FAZ119" i="93"/>
  <c r="FAY119" i="93"/>
  <c r="FAX119" i="93"/>
  <c r="FAW119" i="93"/>
  <c r="FAV119" i="93"/>
  <c r="FAU119" i="93"/>
  <c r="FAT119" i="93"/>
  <c r="FAS119" i="93"/>
  <c r="FAR119" i="93"/>
  <c r="FAQ119" i="93"/>
  <c r="FAP119" i="93"/>
  <c r="FAO119" i="93"/>
  <c r="FAN119" i="93"/>
  <c r="FAM119" i="93"/>
  <c r="FAL119" i="93"/>
  <c r="FAK119" i="93"/>
  <c r="FAJ119" i="93"/>
  <c r="FAI119" i="93"/>
  <c r="FAH119" i="93"/>
  <c r="FAG119" i="93"/>
  <c r="FAF119" i="93"/>
  <c r="FAE119" i="93"/>
  <c r="FAD119" i="93"/>
  <c r="FAC119" i="93"/>
  <c r="FAB119" i="93"/>
  <c r="FAA119" i="93"/>
  <c r="EZZ119" i="93"/>
  <c r="EZY119" i="93"/>
  <c r="EZX119" i="93"/>
  <c r="EZW119" i="93"/>
  <c r="EZV119" i="93"/>
  <c r="EZU119" i="93"/>
  <c r="EZT119" i="93"/>
  <c r="EZS119" i="93"/>
  <c r="EZR119" i="93"/>
  <c r="EZQ119" i="93"/>
  <c r="EZP119" i="93"/>
  <c r="EZO119" i="93"/>
  <c r="EZN119" i="93"/>
  <c r="EZM119" i="93"/>
  <c r="EZL119" i="93"/>
  <c r="EZK119" i="93"/>
  <c r="EZJ119" i="93"/>
  <c r="EZI119" i="93"/>
  <c r="EZH119" i="93"/>
  <c r="EZG119" i="93"/>
  <c r="EZF119" i="93"/>
  <c r="EZE119" i="93"/>
  <c r="EZD119" i="93"/>
  <c r="EZC119" i="93"/>
  <c r="EZB119" i="93"/>
  <c r="EZA119" i="93"/>
  <c r="EYZ119" i="93"/>
  <c r="EYY119" i="93"/>
  <c r="EYX119" i="93"/>
  <c r="EYW119" i="93"/>
  <c r="EYV119" i="93"/>
  <c r="EYU119" i="93"/>
  <c r="EYT119" i="93"/>
  <c r="EYS119" i="93"/>
  <c r="EYR119" i="93"/>
  <c r="EYQ119" i="93"/>
  <c r="EYP119" i="93"/>
  <c r="EYO119" i="93"/>
  <c r="EYN119" i="93"/>
  <c r="EYM119" i="93"/>
  <c r="EYL119" i="93"/>
  <c r="EYK119" i="93"/>
  <c r="EYJ119" i="93"/>
  <c r="EYI119" i="93"/>
  <c r="EYH119" i="93"/>
  <c r="EYG119" i="93"/>
  <c r="EYF119" i="93"/>
  <c r="EYE119" i="93"/>
  <c r="EYD119" i="93"/>
  <c r="EYC119" i="93"/>
  <c r="EYB119" i="93"/>
  <c r="EYA119" i="93"/>
  <c r="EXZ119" i="93"/>
  <c r="EXY119" i="93"/>
  <c r="EXX119" i="93"/>
  <c r="EXW119" i="93"/>
  <c r="EXV119" i="93"/>
  <c r="EXU119" i="93"/>
  <c r="EXT119" i="93"/>
  <c r="EXS119" i="93"/>
  <c r="EXR119" i="93"/>
  <c r="EXQ119" i="93"/>
  <c r="EXP119" i="93"/>
  <c r="EXO119" i="93"/>
  <c r="EXN119" i="93"/>
  <c r="EXM119" i="93"/>
  <c r="EXL119" i="93"/>
  <c r="EXK119" i="93"/>
  <c r="EXJ119" i="93"/>
  <c r="EXI119" i="93"/>
  <c r="EXH119" i="93"/>
  <c r="EXG119" i="93"/>
  <c r="EXF119" i="93"/>
  <c r="EXE119" i="93"/>
  <c r="EXD119" i="93"/>
  <c r="EXC119" i="93"/>
  <c r="EXB119" i="93"/>
  <c r="EXA119" i="93"/>
  <c r="EWZ119" i="93"/>
  <c r="EWY119" i="93"/>
  <c r="EWX119" i="93"/>
  <c r="EWW119" i="93"/>
  <c r="EWV119" i="93"/>
  <c r="EWU119" i="93"/>
  <c r="EWT119" i="93"/>
  <c r="EWS119" i="93"/>
  <c r="EWR119" i="93"/>
  <c r="EWQ119" i="93"/>
  <c r="EWP119" i="93"/>
  <c r="EWO119" i="93"/>
  <c r="EWN119" i="93"/>
  <c r="EWM119" i="93"/>
  <c r="EWL119" i="93"/>
  <c r="EWK119" i="93"/>
  <c r="EWJ119" i="93"/>
  <c r="EWI119" i="93"/>
  <c r="EWH119" i="93"/>
  <c r="EWG119" i="93"/>
  <c r="EWF119" i="93"/>
  <c r="EWE119" i="93"/>
  <c r="EWD119" i="93"/>
  <c r="EWC119" i="93"/>
  <c r="EWB119" i="93"/>
  <c r="EWA119" i="93"/>
  <c r="EVZ119" i="93"/>
  <c r="EVY119" i="93"/>
  <c r="EVX119" i="93"/>
  <c r="EVW119" i="93"/>
  <c r="EVV119" i="93"/>
  <c r="EVU119" i="93"/>
  <c r="EVT119" i="93"/>
  <c r="EVS119" i="93"/>
  <c r="EVR119" i="93"/>
  <c r="EVQ119" i="93"/>
  <c r="EVP119" i="93"/>
  <c r="EVO119" i="93"/>
  <c r="EVN119" i="93"/>
  <c r="EVM119" i="93"/>
  <c r="EVL119" i="93"/>
  <c r="EVK119" i="93"/>
  <c r="EVJ119" i="93"/>
  <c r="EVI119" i="93"/>
  <c r="EVH119" i="93"/>
  <c r="EVG119" i="93"/>
  <c r="EVF119" i="93"/>
  <c r="EVE119" i="93"/>
  <c r="EVD119" i="93"/>
  <c r="EVC119" i="93"/>
  <c r="EVB119" i="93"/>
  <c r="EVA119" i="93"/>
  <c r="EUZ119" i="93"/>
  <c r="EUY119" i="93"/>
  <c r="EUX119" i="93"/>
  <c r="EUW119" i="93"/>
  <c r="EUV119" i="93"/>
  <c r="EUU119" i="93"/>
  <c r="EUT119" i="93"/>
  <c r="EUS119" i="93"/>
  <c r="EUR119" i="93"/>
  <c r="EUQ119" i="93"/>
  <c r="EUP119" i="93"/>
  <c r="EUO119" i="93"/>
  <c r="EUN119" i="93"/>
  <c r="EUM119" i="93"/>
  <c r="EUL119" i="93"/>
  <c r="EUK119" i="93"/>
  <c r="EUJ119" i="93"/>
  <c r="EUI119" i="93"/>
  <c r="EUH119" i="93"/>
  <c r="EUG119" i="93"/>
  <c r="EUF119" i="93"/>
  <c r="EUE119" i="93"/>
  <c r="EUD119" i="93"/>
  <c r="EUC119" i="93"/>
  <c r="EUB119" i="93"/>
  <c r="EUA119" i="93"/>
  <c r="ETZ119" i="93"/>
  <c r="ETY119" i="93"/>
  <c r="ETX119" i="93"/>
  <c r="ETW119" i="93"/>
  <c r="ETV119" i="93"/>
  <c r="ETU119" i="93"/>
  <c r="ETT119" i="93"/>
  <c r="ETS119" i="93"/>
  <c r="ETR119" i="93"/>
  <c r="ETQ119" i="93"/>
  <c r="ETP119" i="93"/>
  <c r="ETO119" i="93"/>
  <c r="ETN119" i="93"/>
  <c r="ETM119" i="93"/>
  <c r="ETL119" i="93"/>
  <c r="ETK119" i="93"/>
  <c r="ETJ119" i="93"/>
  <c r="ETI119" i="93"/>
  <c r="ETH119" i="93"/>
  <c r="ETG119" i="93"/>
  <c r="ETF119" i="93"/>
  <c r="ETE119" i="93"/>
  <c r="ETD119" i="93"/>
  <c r="ETC119" i="93"/>
  <c r="ETB119" i="93"/>
  <c r="ETA119" i="93"/>
  <c r="ESZ119" i="93"/>
  <c r="ESY119" i="93"/>
  <c r="ESX119" i="93"/>
  <c r="ESW119" i="93"/>
  <c r="ESV119" i="93"/>
  <c r="ESU119" i="93"/>
  <c r="EST119" i="93"/>
  <c r="ESS119" i="93"/>
  <c r="ESR119" i="93"/>
  <c r="ESQ119" i="93"/>
  <c r="ESP119" i="93"/>
  <c r="ESO119" i="93"/>
  <c r="ESN119" i="93"/>
  <c r="ESM119" i="93"/>
  <c r="ESL119" i="93"/>
  <c r="ESK119" i="93"/>
  <c r="ESJ119" i="93"/>
  <c r="ESI119" i="93"/>
  <c r="ESH119" i="93"/>
  <c r="ESG119" i="93"/>
  <c r="ESF119" i="93"/>
  <c r="ESE119" i="93"/>
  <c r="ESD119" i="93"/>
  <c r="ESC119" i="93"/>
  <c r="ESB119" i="93"/>
  <c r="ESA119" i="93"/>
  <c r="ERZ119" i="93"/>
  <c r="ERY119" i="93"/>
  <c r="ERX119" i="93"/>
  <c r="ERW119" i="93"/>
  <c r="ERV119" i="93"/>
  <c r="ERU119" i="93"/>
  <c r="ERT119" i="93"/>
  <c r="ERS119" i="93"/>
  <c r="ERR119" i="93"/>
  <c r="ERQ119" i="93"/>
  <c r="ERP119" i="93"/>
  <c r="ERO119" i="93"/>
  <c r="ERN119" i="93"/>
  <c r="ERM119" i="93"/>
  <c r="ERL119" i="93"/>
  <c r="ERK119" i="93"/>
  <c r="ERJ119" i="93"/>
  <c r="ERI119" i="93"/>
  <c r="ERH119" i="93"/>
  <c r="ERG119" i="93"/>
  <c r="ERF119" i="93"/>
  <c r="ERE119" i="93"/>
  <c r="ERD119" i="93"/>
  <c r="ERC119" i="93"/>
  <c r="ERB119" i="93"/>
  <c r="ERA119" i="93"/>
  <c r="EQZ119" i="93"/>
  <c r="EQY119" i="93"/>
  <c r="EQX119" i="93"/>
  <c r="EQW119" i="93"/>
  <c r="EQV119" i="93"/>
  <c r="EQU119" i="93"/>
  <c r="EQT119" i="93"/>
  <c r="EQS119" i="93"/>
  <c r="EQR119" i="93"/>
  <c r="EQQ119" i="93"/>
  <c r="EQP119" i="93"/>
  <c r="EQO119" i="93"/>
  <c r="EQN119" i="93"/>
  <c r="EQM119" i="93"/>
  <c r="EQL119" i="93"/>
  <c r="EQK119" i="93"/>
  <c r="EQJ119" i="93"/>
  <c r="EQI119" i="93"/>
  <c r="EQH119" i="93"/>
  <c r="EQG119" i="93"/>
  <c r="EQF119" i="93"/>
  <c r="EQE119" i="93"/>
  <c r="EQD119" i="93"/>
  <c r="EQC119" i="93"/>
  <c r="EQB119" i="93"/>
  <c r="EQA119" i="93"/>
  <c r="EPZ119" i="93"/>
  <c r="EPY119" i="93"/>
  <c r="EPX119" i="93"/>
  <c r="EPW119" i="93"/>
  <c r="EPV119" i="93"/>
  <c r="EPU119" i="93"/>
  <c r="EPT119" i="93"/>
  <c r="EPS119" i="93"/>
  <c r="EPR119" i="93"/>
  <c r="EPQ119" i="93"/>
  <c r="EPP119" i="93"/>
  <c r="EPO119" i="93"/>
  <c r="EPN119" i="93"/>
  <c r="EPM119" i="93"/>
  <c r="EPL119" i="93"/>
  <c r="EPK119" i="93"/>
  <c r="EPJ119" i="93"/>
  <c r="EPI119" i="93"/>
  <c r="EPH119" i="93"/>
  <c r="EPG119" i="93"/>
  <c r="EPF119" i="93"/>
  <c r="EPE119" i="93"/>
  <c r="EPD119" i="93"/>
  <c r="EPC119" i="93"/>
  <c r="EPB119" i="93"/>
  <c r="EPA119" i="93"/>
  <c r="EOZ119" i="93"/>
  <c r="EOY119" i="93"/>
  <c r="EOX119" i="93"/>
  <c r="EOW119" i="93"/>
  <c r="EOV119" i="93"/>
  <c r="EOU119" i="93"/>
  <c r="EOT119" i="93"/>
  <c r="EOS119" i="93"/>
  <c r="EOR119" i="93"/>
  <c r="EOQ119" i="93"/>
  <c r="EOP119" i="93"/>
  <c r="EOO119" i="93"/>
  <c r="EON119" i="93"/>
  <c r="EOM119" i="93"/>
  <c r="EOL119" i="93"/>
  <c r="EOK119" i="93"/>
  <c r="EOJ119" i="93"/>
  <c r="EOI119" i="93"/>
  <c r="EOH119" i="93"/>
  <c r="EOG119" i="93"/>
  <c r="EOF119" i="93"/>
  <c r="EOE119" i="93"/>
  <c r="EOD119" i="93"/>
  <c r="EOC119" i="93"/>
  <c r="EOB119" i="93"/>
  <c r="EOA119" i="93"/>
  <c r="ENZ119" i="93"/>
  <c r="ENY119" i="93"/>
  <c r="ENX119" i="93"/>
  <c r="ENW119" i="93"/>
  <c r="ENV119" i="93"/>
  <c r="ENU119" i="93"/>
  <c r="ENT119" i="93"/>
  <c r="ENS119" i="93"/>
  <c r="ENR119" i="93"/>
  <c r="ENQ119" i="93"/>
  <c r="ENP119" i="93"/>
  <c r="ENO119" i="93"/>
  <c r="ENN119" i="93"/>
  <c r="ENM119" i="93"/>
  <c r="ENL119" i="93"/>
  <c r="ENK119" i="93"/>
  <c r="ENJ119" i="93"/>
  <c r="ENI119" i="93"/>
  <c r="ENH119" i="93"/>
  <c r="ENG119" i="93"/>
  <c r="ENF119" i="93"/>
  <c r="ENE119" i="93"/>
  <c r="END119" i="93"/>
  <c r="ENC119" i="93"/>
  <c r="ENB119" i="93"/>
  <c r="ENA119" i="93"/>
  <c r="EMZ119" i="93"/>
  <c r="EMY119" i="93"/>
  <c r="EMX119" i="93"/>
  <c r="EMW119" i="93"/>
  <c r="EMV119" i="93"/>
  <c r="EMU119" i="93"/>
  <c r="EMT119" i="93"/>
  <c r="EMS119" i="93"/>
  <c r="EMR119" i="93"/>
  <c r="EMQ119" i="93"/>
  <c r="EMP119" i="93"/>
  <c r="EMO119" i="93"/>
  <c r="EMN119" i="93"/>
  <c r="EMM119" i="93"/>
  <c r="EML119" i="93"/>
  <c r="EMK119" i="93"/>
  <c r="EMJ119" i="93"/>
  <c r="EMI119" i="93"/>
  <c r="EMH119" i="93"/>
  <c r="EMG119" i="93"/>
  <c r="EMF119" i="93"/>
  <c r="EME119" i="93"/>
  <c r="EMD119" i="93"/>
  <c r="EMC119" i="93"/>
  <c r="EMB119" i="93"/>
  <c r="EMA119" i="93"/>
  <c r="ELZ119" i="93"/>
  <c r="ELY119" i="93"/>
  <c r="ELX119" i="93"/>
  <c r="ELW119" i="93"/>
  <c r="ELV119" i="93"/>
  <c r="ELU119" i="93"/>
  <c r="ELT119" i="93"/>
  <c r="ELS119" i="93"/>
  <c r="ELR119" i="93"/>
  <c r="ELQ119" i="93"/>
  <c r="ELP119" i="93"/>
  <c r="ELO119" i="93"/>
  <c r="ELN119" i="93"/>
  <c r="ELM119" i="93"/>
  <c r="ELL119" i="93"/>
  <c r="ELK119" i="93"/>
  <c r="ELJ119" i="93"/>
  <c r="ELI119" i="93"/>
  <c r="ELH119" i="93"/>
  <c r="ELG119" i="93"/>
  <c r="ELF119" i="93"/>
  <c r="ELE119" i="93"/>
  <c r="ELD119" i="93"/>
  <c r="ELC119" i="93"/>
  <c r="ELB119" i="93"/>
  <c r="ELA119" i="93"/>
  <c r="EKZ119" i="93"/>
  <c r="EKY119" i="93"/>
  <c r="EKX119" i="93"/>
  <c r="EKW119" i="93"/>
  <c r="EKV119" i="93"/>
  <c r="EKU119" i="93"/>
  <c r="EKT119" i="93"/>
  <c r="EKS119" i="93"/>
  <c r="EKR119" i="93"/>
  <c r="EKQ119" i="93"/>
  <c r="EKP119" i="93"/>
  <c r="EKO119" i="93"/>
  <c r="EKN119" i="93"/>
  <c r="EKM119" i="93"/>
  <c r="EKL119" i="93"/>
  <c r="EKK119" i="93"/>
  <c r="EKJ119" i="93"/>
  <c r="EKI119" i="93"/>
  <c r="EKH119" i="93"/>
  <c r="EKG119" i="93"/>
  <c r="EKF119" i="93"/>
  <c r="EKE119" i="93"/>
  <c r="EKD119" i="93"/>
  <c r="EKC119" i="93"/>
  <c r="EKB119" i="93"/>
  <c r="EKA119" i="93"/>
  <c r="EJZ119" i="93"/>
  <c r="EJY119" i="93"/>
  <c r="EJX119" i="93"/>
  <c r="EJW119" i="93"/>
  <c r="EJV119" i="93"/>
  <c r="EJU119" i="93"/>
  <c r="EJT119" i="93"/>
  <c r="EJS119" i="93"/>
  <c r="EJR119" i="93"/>
  <c r="EJQ119" i="93"/>
  <c r="EJP119" i="93"/>
  <c r="EJO119" i="93"/>
  <c r="EJN119" i="93"/>
  <c r="EJM119" i="93"/>
  <c r="EJL119" i="93"/>
  <c r="EJK119" i="93"/>
  <c r="EJJ119" i="93"/>
  <c r="EJI119" i="93"/>
  <c r="EJH119" i="93"/>
  <c r="EJG119" i="93"/>
  <c r="EJF119" i="93"/>
  <c r="EJE119" i="93"/>
  <c r="EJD119" i="93"/>
  <c r="EJC119" i="93"/>
  <c r="EJB119" i="93"/>
  <c r="EJA119" i="93"/>
  <c r="EIZ119" i="93"/>
  <c r="EIY119" i="93"/>
  <c r="EIX119" i="93"/>
  <c r="EIW119" i="93"/>
  <c r="EIV119" i="93"/>
  <c r="EIU119" i="93"/>
  <c r="EIT119" i="93"/>
  <c r="EIS119" i="93"/>
  <c r="EIR119" i="93"/>
  <c r="EIQ119" i="93"/>
  <c r="EIP119" i="93"/>
  <c r="EIO119" i="93"/>
  <c r="EIN119" i="93"/>
  <c r="EIM119" i="93"/>
  <c r="EIL119" i="93"/>
  <c r="EIK119" i="93"/>
  <c r="EIJ119" i="93"/>
  <c r="EII119" i="93"/>
  <c r="EIH119" i="93"/>
  <c r="EIG119" i="93"/>
  <c r="EIF119" i="93"/>
  <c r="EIE119" i="93"/>
  <c r="EID119" i="93"/>
  <c r="EIC119" i="93"/>
  <c r="EIB119" i="93"/>
  <c r="EIA119" i="93"/>
  <c r="EHZ119" i="93"/>
  <c r="EHY119" i="93"/>
  <c r="EHX119" i="93"/>
  <c r="EHW119" i="93"/>
  <c r="EHV119" i="93"/>
  <c r="EHU119" i="93"/>
  <c r="EHT119" i="93"/>
  <c r="EHS119" i="93"/>
  <c r="EHR119" i="93"/>
  <c r="EHQ119" i="93"/>
  <c r="EHP119" i="93"/>
  <c r="EHO119" i="93"/>
  <c r="EHN119" i="93"/>
  <c r="EHM119" i="93"/>
  <c r="EHL119" i="93"/>
  <c r="EHK119" i="93"/>
  <c r="EHJ119" i="93"/>
  <c r="EHI119" i="93"/>
  <c r="EHH119" i="93"/>
  <c r="EHG119" i="93"/>
  <c r="EHF119" i="93"/>
  <c r="EHE119" i="93"/>
  <c r="EHD119" i="93"/>
  <c r="EHC119" i="93"/>
  <c r="EHB119" i="93"/>
  <c r="EHA119" i="93"/>
  <c r="EGZ119" i="93"/>
  <c r="EGY119" i="93"/>
  <c r="EGX119" i="93"/>
  <c r="EGW119" i="93"/>
  <c r="EGV119" i="93"/>
  <c r="EGU119" i="93"/>
  <c r="EGT119" i="93"/>
  <c r="EGS119" i="93"/>
  <c r="EGR119" i="93"/>
  <c r="EGQ119" i="93"/>
  <c r="EGP119" i="93"/>
  <c r="EGO119" i="93"/>
  <c r="EGN119" i="93"/>
  <c r="EGM119" i="93"/>
  <c r="EGL119" i="93"/>
  <c r="EGK119" i="93"/>
  <c r="EGJ119" i="93"/>
  <c r="EGI119" i="93"/>
  <c r="EGH119" i="93"/>
  <c r="EGG119" i="93"/>
  <c r="EGF119" i="93"/>
  <c r="EGE119" i="93"/>
  <c r="EGD119" i="93"/>
  <c r="EGC119" i="93"/>
  <c r="EGB119" i="93"/>
  <c r="EGA119" i="93"/>
  <c r="EFZ119" i="93"/>
  <c r="EFY119" i="93"/>
  <c r="EFX119" i="93"/>
  <c r="EFW119" i="93"/>
  <c r="EFV119" i="93"/>
  <c r="EFU119" i="93"/>
  <c r="EFT119" i="93"/>
  <c r="EFS119" i="93"/>
  <c r="EFR119" i="93"/>
  <c r="EFQ119" i="93"/>
  <c r="EFP119" i="93"/>
  <c r="EFO119" i="93"/>
  <c r="EFN119" i="93"/>
  <c r="EFM119" i="93"/>
  <c r="EFL119" i="93"/>
  <c r="EFK119" i="93"/>
  <c r="EFJ119" i="93"/>
  <c r="EFI119" i="93"/>
  <c r="EFH119" i="93"/>
  <c r="EFG119" i="93"/>
  <c r="EFF119" i="93"/>
  <c r="EFE119" i="93"/>
  <c r="EFD119" i="93"/>
  <c r="EFC119" i="93"/>
  <c r="EFB119" i="93"/>
  <c r="EFA119" i="93"/>
  <c r="EEZ119" i="93"/>
  <c r="EEY119" i="93"/>
  <c r="EEX119" i="93"/>
  <c r="EEW119" i="93"/>
  <c r="EEV119" i="93"/>
  <c r="EEU119" i="93"/>
  <c r="EET119" i="93"/>
  <c r="EES119" i="93"/>
  <c r="EER119" i="93"/>
  <c r="EEQ119" i="93"/>
  <c r="EEP119" i="93"/>
  <c r="EEO119" i="93"/>
  <c r="EEN119" i="93"/>
  <c r="EEM119" i="93"/>
  <c r="EEL119" i="93"/>
  <c r="EEK119" i="93"/>
  <c r="EEJ119" i="93"/>
  <c r="EEI119" i="93"/>
  <c r="EEH119" i="93"/>
  <c r="EEG119" i="93"/>
  <c r="EEF119" i="93"/>
  <c r="EEE119" i="93"/>
  <c r="EED119" i="93"/>
  <c r="EEC119" i="93"/>
  <c r="EEB119" i="93"/>
  <c r="EEA119" i="93"/>
  <c r="EDZ119" i="93"/>
  <c r="EDY119" i="93"/>
  <c r="EDX119" i="93"/>
  <c r="EDW119" i="93"/>
  <c r="EDV119" i="93"/>
  <c r="EDU119" i="93"/>
  <c r="EDT119" i="93"/>
  <c r="EDS119" i="93"/>
  <c r="EDR119" i="93"/>
  <c r="EDQ119" i="93"/>
  <c r="EDP119" i="93"/>
  <c r="EDO119" i="93"/>
  <c r="EDN119" i="93"/>
  <c r="EDM119" i="93"/>
  <c r="EDL119" i="93"/>
  <c r="EDK119" i="93"/>
  <c r="EDJ119" i="93"/>
  <c r="EDI119" i="93"/>
  <c r="EDH119" i="93"/>
  <c r="EDG119" i="93"/>
  <c r="EDF119" i="93"/>
  <c r="EDE119" i="93"/>
  <c r="EDD119" i="93"/>
  <c r="EDC119" i="93"/>
  <c r="EDB119" i="93"/>
  <c r="EDA119" i="93"/>
  <c r="ECZ119" i="93"/>
  <c r="ECY119" i="93"/>
  <c r="ECX119" i="93"/>
  <c r="ECW119" i="93"/>
  <c r="ECV119" i="93"/>
  <c r="ECU119" i="93"/>
  <c r="ECT119" i="93"/>
  <c r="ECS119" i="93"/>
  <c r="ECR119" i="93"/>
  <c r="ECQ119" i="93"/>
  <c r="ECP119" i="93"/>
  <c r="ECO119" i="93"/>
  <c r="ECN119" i="93"/>
  <c r="ECM119" i="93"/>
  <c r="ECL119" i="93"/>
  <c r="ECK119" i="93"/>
  <c r="ECJ119" i="93"/>
  <c r="ECI119" i="93"/>
  <c r="ECH119" i="93"/>
  <c r="ECG119" i="93"/>
  <c r="ECF119" i="93"/>
  <c r="ECE119" i="93"/>
  <c r="ECD119" i="93"/>
  <c r="ECC119" i="93"/>
  <c r="ECB119" i="93"/>
  <c r="ECA119" i="93"/>
  <c r="EBZ119" i="93"/>
  <c r="EBY119" i="93"/>
  <c r="EBX119" i="93"/>
  <c r="EBW119" i="93"/>
  <c r="EBV119" i="93"/>
  <c r="EBU119" i="93"/>
  <c r="EBT119" i="93"/>
  <c r="EBS119" i="93"/>
  <c r="EBR119" i="93"/>
  <c r="EBQ119" i="93"/>
  <c r="EBP119" i="93"/>
  <c r="EBO119" i="93"/>
  <c r="EBN119" i="93"/>
  <c r="EBM119" i="93"/>
  <c r="EBL119" i="93"/>
  <c r="EBK119" i="93"/>
  <c r="EBJ119" i="93"/>
  <c r="EBI119" i="93"/>
  <c r="EBH119" i="93"/>
  <c r="EBG119" i="93"/>
  <c r="EBF119" i="93"/>
  <c r="EBE119" i="93"/>
  <c r="EBD119" i="93"/>
  <c r="EBC119" i="93"/>
  <c r="EBB119" i="93"/>
  <c r="EBA119" i="93"/>
  <c r="EAZ119" i="93"/>
  <c r="EAY119" i="93"/>
  <c r="EAX119" i="93"/>
  <c r="EAW119" i="93"/>
  <c r="EAV119" i="93"/>
  <c r="EAU119" i="93"/>
  <c r="EAT119" i="93"/>
  <c r="EAS119" i="93"/>
  <c r="EAR119" i="93"/>
  <c r="EAQ119" i="93"/>
  <c r="EAP119" i="93"/>
  <c r="EAO119" i="93"/>
  <c r="EAN119" i="93"/>
  <c r="EAM119" i="93"/>
  <c r="EAL119" i="93"/>
  <c r="EAK119" i="93"/>
  <c r="EAJ119" i="93"/>
  <c r="EAI119" i="93"/>
  <c r="EAH119" i="93"/>
  <c r="EAG119" i="93"/>
  <c r="EAF119" i="93"/>
  <c r="EAE119" i="93"/>
  <c r="EAD119" i="93"/>
  <c r="EAC119" i="93"/>
  <c r="EAB119" i="93"/>
  <c r="EAA119" i="93"/>
  <c r="DZZ119" i="93"/>
  <c r="DZY119" i="93"/>
  <c r="DZX119" i="93"/>
  <c r="DZW119" i="93"/>
  <c r="DZV119" i="93"/>
  <c r="DZU119" i="93"/>
  <c r="DZT119" i="93"/>
  <c r="DZS119" i="93"/>
  <c r="DZR119" i="93"/>
  <c r="DZQ119" i="93"/>
  <c r="DZP119" i="93"/>
  <c r="DZO119" i="93"/>
  <c r="DZN119" i="93"/>
  <c r="DZM119" i="93"/>
  <c r="DZL119" i="93"/>
  <c r="DZK119" i="93"/>
  <c r="DZJ119" i="93"/>
  <c r="DZI119" i="93"/>
  <c r="DZH119" i="93"/>
  <c r="DZG119" i="93"/>
  <c r="DZF119" i="93"/>
  <c r="DZE119" i="93"/>
  <c r="DZD119" i="93"/>
  <c r="DZC119" i="93"/>
  <c r="DZB119" i="93"/>
  <c r="DZA119" i="93"/>
  <c r="DYZ119" i="93"/>
  <c r="DYY119" i="93"/>
  <c r="DYX119" i="93"/>
  <c r="DYW119" i="93"/>
  <c r="DYV119" i="93"/>
  <c r="DYU119" i="93"/>
  <c r="DYT119" i="93"/>
  <c r="DYS119" i="93"/>
  <c r="DYR119" i="93"/>
  <c r="DYQ119" i="93"/>
  <c r="DYP119" i="93"/>
  <c r="DYO119" i="93"/>
  <c r="DYN119" i="93"/>
  <c r="DYM119" i="93"/>
  <c r="DYL119" i="93"/>
  <c r="DYK119" i="93"/>
  <c r="DYJ119" i="93"/>
  <c r="DYI119" i="93"/>
  <c r="DYH119" i="93"/>
  <c r="DYG119" i="93"/>
  <c r="DYF119" i="93"/>
  <c r="DYE119" i="93"/>
  <c r="DYD119" i="93"/>
  <c r="DYC119" i="93"/>
  <c r="DYB119" i="93"/>
  <c r="DYA119" i="93"/>
  <c r="DXZ119" i="93"/>
  <c r="DXY119" i="93"/>
  <c r="DXX119" i="93"/>
  <c r="DXW119" i="93"/>
  <c r="DXV119" i="93"/>
  <c r="DXU119" i="93"/>
  <c r="DXT119" i="93"/>
  <c r="DXS119" i="93"/>
  <c r="DXR119" i="93"/>
  <c r="DXQ119" i="93"/>
  <c r="DXP119" i="93"/>
  <c r="DXO119" i="93"/>
  <c r="DXN119" i="93"/>
  <c r="DXM119" i="93"/>
  <c r="DXL119" i="93"/>
  <c r="DXK119" i="93"/>
  <c r="DXJ119" i="93"/>
  <c r="DXI119" i="93"/>
  <c r="DXH119" i="93"/>
  <c r="DXG119" i="93"/>
  <c r="DXF119" i="93"/>
  <c r="DXE119" i="93"/>
  <c r="DXD119" i="93"/>
  <c r="DXC119" i="93"/>
  <c r="DXB119" i="93"/>
  <c r="DXA119" i="93"/>
  <c r="DWZ119" i="93"/>
  <c r="DWY119" i="93"/>
  <c r="DWX119" i="93"/>
  <c r="DWW119" i="93"/>
  <c r="DWV119" i="93"/>
  <c r="DWU119" i="93"/>
  <c r="DWT119" i="93"/>
  <c r="DWS119" i="93"/>
  <c r="DWR119" i="93"/>
  <c r="DWQ119" i="93"/>
  <c r="DWP119" i="93"/>
  <c r="DWO119" i="93"/>
  <c r="DWN119" i="93"/>
  <c r="DWM119" i="93"/>
  <c r="DWL119" i="93"/>
  <c r="DWK119" i="93"/>
  <c r="DWJ119" i="93"/>
  <c r="DWI119" i="93"/>
  <c r="DWH119" i="93"/>
  <c r="DWG119" i="93"/>
  <c r="DWF119" i="93"/>
  <c r="DWE119" i="93"/>
  <c r="DWD119" i="93"/>
  <c r="DWC119" i="93"/>
  <c r="DWB119" i="93"/>
  <c r="DWA119" i="93"/>
  <c r="DVZ119" i="93"/>
  <c r="DVY119" i="93"/>
  <c r="DVX119" i="93"/>
  <c r="DVW119" i="93"/>
  <c r="DVV119" i="93"/>
  <c r="DVU119" i="93"/>
  <c r="DVT119" i="93"/>
  <c r="DVS119" i="93"/>
  <c r="DVR119" i="93"/>
  <c r="DVQ119" i="93"/>
  <c r="DVP119" i="93"/>
  <c r="DVO119" i="93"/>
  <c r="DVN119" i="93"/>
  <c r="DVM119" i="93"/>
  <c r="DVL119" i="93"/>
  <c r="DVK119" i="93"/>
  <c r="DVJ119" i="93"/>
  <c r="DVI119" i="93"/>
  <c r="DVH119" i="93"/>
  <c r="DVG119" i="93"/>
  <c r="DVF119" i="93"/>
  <c r="DVE119" i="93"/>
  <c r="DVD119" i="93"/>
  <c r="DVC119" i="93"/>
  <c r="DVB119" i="93"/>
  <c r="DVA119" i="93"/>
  <c r="DUZ119" i="93"/>
  <c r="DUY119" i="93"/>
  <c r="DUX119" i="93"/>
  <c r="DUW119" i="93"/>
  <c r="DUV119" i="93"/>
  <c r="DUU119" i="93"/>
  <c r="DUT119" i="93"/>
  <c r="DUS119" i="93"/>
  <c r="DUR119" i="93"/>
  <c r="DUQ119" i="93"/>
  <c r="DUP119" i="93"/>
  <c r="DUO119" i="93"/>
  <c r="DUN119" i="93"/>
  <c r="DUM119" i="93"/>
  <c r="DUL119" i="93"/>
  <c r="DUK119" i="93"/>
  <c r="DUJ119" i="93"/>
  <c r="DUI119" i="93"/>
  <c r="DUH119" i="93"/>
  <c r="DUG119" i="93"/>
  <c r="DUF119" i="93"/>
  <c r="DUE119" i="93"/>
  <c r="DUD119" i="93"/>
  <c r="DUC119" i="93"/>
  <c r="DUB119" i="93"/>
  <c r="DUA119" i="93"/>
  <c r="DTZ119" i="93"/>
  <c r="DTY119" i="93"/>
  <c r="DTX119" i="93"/>
  <c r="DTW119" i="93"/>
  <c r="DTV119" i="93"/>
  <c r="DTU119" i="93"/>
  <c r="DTT119" i="93"/>
  <c r="DTS119" i="93"/>
  <c r="DTR119" i="93"/>
  <c r="DTQ119" i="93"/>
  <c r="DTP119" i="93"/>
  <c r="DTO119" i="93"/>
  <c r="DTN119" i="93"/>
  <c r="DTM119" i="93"/>
  <c r="DTL119" i="93"/>
  <c r="DTK119" i="93"/>
  <c r="DTJ119" i="93"/>
  <c r="DTI119" i="93"/>
  <c r="DTH119" i="93"/>
  <c r="DTG119" i="93"/>
  <c r="DTF119" i="93"/>
  <c r="DTE119" i="93"/>
  <c r="DTD119" i="93"/>
  <c r="DTC119" i="93"/>
  <c r="DTB119" i="93"/>
  <c r="DTA119" i="93"/>
  <c r="DSZ119" i="93"/>
  <c r="DSY119" i="93"/>
  <c r="DSX119" i="93"/>
  <c r="DSW119" i="93"/>
  <c r="DSV119" i="93"/>
  <c r="DSU119" i="93"/>
  <c r="DST119" i="93"/>
  <c r="DSS119" i="93"/>
  <c r="DSR119" i="93"/>
  <c r="DSQ119" i="93"/>
  <c r="DSP119" i="93"/>
  <c r="DSO119" i="93"/>
  <c r="DSN119" i="93"/>
  <c r="DSM119" i="93"/>
  <c r="DSL119" i="93"/>
  <c r="DSK119" i="93"/>
  <c r="DSJ119" i="93"/>
  <c r="DSI119" i="93"/>
  <c r="DSH119" i="93"/>
  <c r="DSG119" i="93"/>
  <c r="DSF119" i="93"/>
  <c r="DSE119" i="93"/>
  <c r="DSD119" i="93"/>
  <c r="DSC119" i="93"/>
  <c r="DSB119" i="93"/>
  <c r="DSA119" i="93"/>
  <c r="DRZ119" i="93"/>
  <c r="DRY119" i="93"/>
  <c r="DRX119" i="93"/>
  <c r="DRW119" i="93"/>
  <c r="DRV119" i="93"/>
  <c r="DRU119" i="93"/>
  <c r="DRT119" i="93"/>
  <c r="DRS119" i="93"/>
  <c r="DRR119" i="93"/>
  <c r="DRQ119" i="93"/>
  <c r="DRP119" i="93"/>
  <c r="DRO119" i="93"/>
  <c r="DRN119" i="93"/>
  <c r="DRM119" i="93"/>
  <c r="DRL119" i="93"/>
  <c r="DRK119" i="93"/>
  <c r="DRJ119" i="93"/>
  <c r="DRI119" i="93"/>
  <c r="DRH119" i="93"/>
  <c r="DRG119" i="93"/>
  <c r="DRF119" i="93"/>
  <c r="DRE119" i="93"/>
  <c r="DRD119" i="93"/>
  <c r="DRC119" i="93"/>
  <c r="DRB119" i="93"/>
  <c r="DRA119" i="93"/>
  <c r="DQZ119" i="93"/>
  <c r="DQY119" i="93"/>
  <c r="DQX119" i="93"/>
  <c r="DQW119" i="93"/>
  <c r="DQV119" i="93"/>
  <c r="DQU119" i="93"/>
  <c r="DQT119" i="93"/>
  <c r="DQS119" i="93"/>
  <c r="DQR119" i="93"/>
  <c r="DQQ119" i="93"/>
  <c r="DQP119" i="93"/>
  <c r="DQO119" i="93"/>
  <c r="DQN119" i="93"/>
  <c r="DQM119" i="93"/>
  <c r="DQL119" i="93"/>
  <c r="DQK119" i="93"/>
  <c r="DQJ119" i="93"/>
  <c r="DQI119" i="93"/>
  <c r="DQH119" i="93"/>
  <c r="DQG119" i="93"/>
  <c r="DQF119" i="93"/>
  <c r="DQE119" i="93"/>
  <c r="DQD119" i="93"/>
  <c r="DQC119" i="93"/>
  <c r="DQB119" i="93"/>
  <c r="DQA119" i="93"/>
  <c r="DPZ119" i="93"/>
  <c r="DPY119" i="93"/>
  <c r="DPX119" i="93"/>
  <c r="DPW119" i="93"/>
  <c r="DPV119" i="93"/>
  <c r="DPU119" i="93"/>
  <c r="DPT119" i="93"/>
  <c r="DPS119" i="93"/>
  <c r="DPR119" i="93"/>
  <c r="DPQ119" i="93"/>
  <c r="DPP119" i="93"/>
  <c r="DPO119" i="93"/>
  <c r="DPN119" i="93"/>
  <c r="DPM119" i="93"/>
  <c r="DPL119" i="93"/>
  <c r="DPK119" i="93"/>
  <c r="DPJ119" i="93"/>
  <c r="DPI119" i="93"/>
  <c r="DPH119" i="93"/>
  <c r="DPG119" i="93"/>
  <c r="DPF119" i="93"/>
  <c r="DPE119" i="93"/>
  <c r="DPD119" i="93"/>
  <c r="DPC119" i="93"/>
  <c r="DPB119" i="93"/>
  <c r="DPA119" i="93"/>
  <c r="DOZ119" i="93"/>
  <c r="DOY119" i="93"/>
  <c r="DOX119" i="93"/>
  <c r="DOW119" i="93"/>
  <c r="DOV119" i="93"/>
  <c r="DOU119" i="93"/>
  <c r="DOT119" i="93"/>
  <c r="DOS119" i="93"/>
  <c r="DOR119" i="93"/>
  <c r="DOQ119" i="93"/>
  <c r="DOP119" i="93"/>
  <c r="DOO119" i="93"/>
  <c r="DON119" i="93"/>
  <c r="DOM119" i="93"/>
  <c r="DOL119" i="93"/>
  <c r="DOK119" i="93"/>
  <c r="DOJ119" i="93"/>
  <c r="DOI119" i="93"/>
  <c r="DOH119" i="93"/>
  <c r="DOG119" i="93"/>
  <c r="DOF119" i="93"/>
  <c r="DOE119" i="93"/>
  <c r="DOD119" i="93"/>
  <c r="DOC119" i="93"/>
  <c r="DOB119" i="93"/>
  <c r="DOA119" i="93"/>
  <c r="DNZ119" i="93"/>
  <c r="DNY119" i="93"/>
  <c r="DNX119" i="93"/>
  <c r="DNW119" i="93"/>
  <c r="DNV119" i="93"/>
  <c r="DNU119" i="93"/>
  <c r="DNT119" i="93"/>
  <c r="DNS119" i="93"/>
  <c r="DNR119" i="93"/>
  <c r="DNQ119" i="93"/>
  <c r="DNP119" i="93"/>
  <c r="DNO119" i="93"/>
  <c r="DNN119" i="93"/>
  <c r="DNM119" i="93"/>
  <c r="DNL119" i="93"/>
  <c r="DNK119" i="93"/>
  <c r="DNJ119" i="93"/>
  <c r="DNI119" i="93"/>
  <c r="DNH119" i="93"/>
  <c r="DNG119" i="93"/>
  <c r="DNF119" i="93"/>
  <c r="DNE119" i="93"/>
  <c r="DND119" i="93"/>
  <c r="DNC119" i="93"/>
  <c r="DNB119" i="93"/>
  <c r="DNA119" i="93"/>
  <c r="DMZ119" i="93"/>
  <c r="DMY119" i="93"/>
  <c r="DMX119" i="93"/>
  <c r="DMW119" i="93"/>
  <c r="DMV119" i="93"/>
  <c r="DMU119" i="93"/>
  <c r="DMT119" i="93"/>
  <c r="DMS119" i="93"/>
  <c r="DMR119" i="93"/>
  <c r="DMQ119" i="93"/>
  <c r="DMP119" i="93"/>
  <c r="DMO119" i="93"/>
  <c r="DMN119" i="93"/>
  <c r="DMM119" i="93"/>
  <c r="DML119" i="93"/>
  <c r="DMK119" i="93"/>
  <c r="DMJ119" i="93"/>
  <c r="DMI119" i="93"/>
  <c r="DMH119" i="93"/>
  <c r="DMG119" i="93"/>
  <c r="DMF119" i="93"/>
  <c r="DME119" i="93"/>
  <c r="DMD119" i="93"/>
  <c r="DMC119" i="93"/>
  <c r="DMB119" i="93"/>
  <c r="DMA119" i="93"/>
  <c r="DLZ119" i="93"/>
  <c r="DLY119" i="93"/>
  <c r="DLX119" i="93"/>
  <c r="DLW119" i="93"/>
  <c r="DLV119" i="93"/>
  <c r="DLU119" i="93"/>
  <c r="DLT119" i="93"/>
  <c r="DLS119" i="93"/>
  <c r="DLR119" i="93"/>
  <c r="DLQ119" i="93"/>
  <c r="DLP119" i="93"/>
  <c r="DLO119" i="93"/>
  <c r="DLN119" i="93"/>
  <c r="DLM119" i="93"/>
  <c r="DLL119" i="93"/>
  <c r="DLK119" i="93"/>
  <c r="DLJ119" i="93"/>
  <c r="DLI119" i="93"/>
  <c r="DLH119" i="93"/>
  <c r="DLG119" i="93"/>
  <c r="DLF119" i="93"/>
  <c r="DLE119" i="93"/>
  <c r="DLD119" i="93"/>
  <c r="DLC119" i="93"/>
  <c r="DLB119" i="93"/>
  <c r="DLA119" i="93"/>
  <c r="DKZ119" i="93"/>
  <c r="DKY119" i="93"/>
  <c r="DKX119" i="93"/>
  <c r="DKW119" i="93"/>
  <c r="DKV119" i="93"/>
  <c r="DKU119" i="93"/>
  <c r="DKT119" i="93"/>
  <c r="DKS119" i="93"/>
  <c r="DKR119" i="93"/>
  <c r="DKQ119" i="93"/>
  <c r="DKP119" i="93"/>
  <c r="DKO119" i="93"/>
  <c r="DKN119" i="93"/>
  <c r="DKM119" i="93"/>
  <c r="DKL119" i="93"/>
  <c r="DKK119" i="93"/>
  <c r="DKJ119" i="93"/>
  <c r="DKI119" i="93"/>
  <c r="DKH119" i="93"/>
  <c r="DKG119" i="93"/>
  <c r="DKF119" i="93"/>
  <c r="DKE119" i="93"/>
  <c r="DKD119" i="93"/>
  <c r="DKC119" i="93"/>
  <c r="DKB119" i="93"/>
  <c r="DKA119" i="93"/>
  <c r="DJZ119" i="93"/>
  <c r="DJY119" i="93"/>
  <c r="DJX119" i="93"/>
  <c r="DJW119" i="93"/>
  <c r="DJV119" i="93"/>
  <c r="DJU119" i="93"/>
  <c r="DJT119" i="93"/>
  <c r="DJS119" i="93"/>
  <c r="DJR119" i="93"/>
  <c r="DJQ119" i="93"/>
  <c r="DJP119" i="93"/>
  <c r="DJO119" i="93"/>
  <c r="DJN119" i="93"/>
  <c r="DJM119" i="93"/>
  <c r="DJL119" i="93"/>
  <c r="DJK119" i="93"/>
  <c r="DJJ119" i="93"/>
  <c r="DJI119" i="93"/>
  <c r="DJH119" i="93"/>
  <c r="DJG119" i="93"/>
  <c r="DJF119" i="93"/>
  <c r="DJE119" i="93"/>
  <c r="DJD119" i="93"/>
  <c r="DJC119" i="93"/>
  <c r="DJB119" i="93"/>
  <c r="DJA119" i="93"/>
  <c r="DIZ119" i="93"/>
  <c r="DIY119" i="93"/>
  <c r="DIX119" i="93"/>
  <c r="DIW119" i="93"/>
  <c r="DIV119" i="93"/>
  <c r="DIU119" i="93"/>
  <c r="DIT119" i="93"/>
  <c r="DIS119" i="93"/>
  <c r="DIR119" i="93"/>
  <c r="DIQ119" i="93"/>
  <c r="DIP119" i="93"/>
  <c r="DIO119" i="93"/>
  <c r="DIN119" i="93"/>
  <c r="DIM119" i="93"/>
  <c r="DIL119" i="93"/>
  <c r="DIK119" i="93"/>
  <c r="DIJ119" i="93"/>
  <c r="DII119" i="93"/>
  <c r="DIH119" i="93"/>
  <c r="DIG119" i="93"/>
  <c r="DIF119" i="93"/>
  <c r="DIE119" i="93"/>
  <c r="DID119" i="93"/>
  <c r="DIC119" i="93"/>
  <c r="DIB119" i="93"/>
  <c r="DIA119" i="93"/>
  <c r="DHZ119" i="93"/>
  <c r="DHY119" i="93"/>
  <c r="DHX119" i="93"/>
  <c r="DHW119" i="93"/>
  <c r="DHV119" i="93"/>
  <c r="DHU119" i="93"/>
  <c r="DHT119" i="93"/>
  <c r="DHS119" i="93"/>
  <c r="DHR119" i="93"/>
  <c r="DHQ119" i="93"/>
  <c r="DHP119" i="93"/>
  <c r="DHO119" i="93"/>
  <c r="DHN119" i="93"/>
  <c r="DHM119" i="93"/>
  <c r="DHL119" i="93"/>
  <c r="DHK119" i="93"/>
  <c r="DHJ119" i="93"/>
  <c r="DHI119" i="93"/>
  <c r="DHH119" i="93"/>
  <c r="DHG119" i="93"/>
  <c r="DHF119" i="93"/>
  <c r="DHE119" i="93"/>
  <c r="DHD119" i="93"/>
  <c r="DHC119" i="93"/>
  <c r="DHB119" i="93"/>
  <c r="DHA119" i="93"/>
  <c r="DGZ119" i="93"/>
  <c r="DGY119" i="93"/>
  <c r="DGX119" i="93"/>
  <c r="DGW119" i="93"/>
  <c r="DGV119" i="93"/>
  <c r="DGU119" i="93"/>
  <c r="DGT119" i="93"/>
  <c r="DGS119" i="93"/>
  <c r="DGR119" i="93"/>
  <c r="DGQ119" i="93"/>
  <c r="DGP119" i="93"/>
  <c r="DGO119" i="93"/>
  <c r="DGN119" i="93"/>
  <c r="DGM119" i="93"/>
  <c r="DGL119" i="93"/>
  <c r="DGK119" i="93"/>
  <c r="DGJ119" i="93"/>
  <c r="DGI119" i="93"/>
  <c r="DGH119" i="93"/>
  <c r="DGG119" i="93"/>
  <c r="DGF119" i="93"/>
  <c r="DGE119" i="93"/>
  <c r="DGD119" i="93"/>
  <c r="DGC119" i="93"/>
  <c r="DGB119" i="93"/>
  <c r="DGA119" i="93"/>
  <c r="DFZ119" i="93"/>
  <c r="DFY119" i="93"/>
  <c r="DFX119" i="93"/>
  <c r="DFW119" i="93"/>
  <c r="DFV119" i="93"/>
  <c r="DFU119" i="93"/>
  <c r="DFT119" i="93"/>
  <c r="DFS119" i="93"/>
  <c r="DFR119" i="93"/>
  <c r="DFQ119" i="93"/>
  <c r="DFP119" i="93"/>
  <c r="DFO119" i="93"/>
  <c r="DFN119" i="93"/>
  <c r="DFM119" i="93"/>
  <c r="DFL119" i="93"/>
  <c r="DFK119" i="93"/>
  <c r="DFJ119" i="93"/>
  <c r="DFI119" i="93"/>
  <c r="DFH119" i="93"/>
  <c r="DFG119" i="93"/>
  <c r="DFF119" i="93"/>
  <c r="DFE119" i="93"/>
  <c r="DFD119" i="93"/>
  <c r="DFC119" i="93"/>
  <c r="DFB119" i="93"/>
  <c r="DFA119" i="93"/>
  <c r="DEZ119" i="93"/>
  <c r="DEY119" i="93"/>
  <c r="DEX119" i="93"/>
  <c r="DEW119" i="93"/>
  <c r="DEV119" i="93"/>
  <c r="DEU119" i="93"/>
  <c r="DET119" i="93"/>
  <c r="DES119" i="93"/>
  <c r="DER119" i="93"/>
  <c r="DEQ119" i="93"/>
  <c r="DEP119" i="93"/>
  <c r="DEO119" i="93"/>
  <c r="DEN119" i="93"/>
  <c r="DEM119" i="93"/>
  <c r="DEL119" i="93"/>
  <c r="DEK119" i="93"/>
  <c r="DEJ119" i="93"/>
  <c r="DEI119" i="93"/>
  <c r="DEH119" i="93"/>
  <c r="DEG119" i="93"/>
  <c r="DEF119" i="93"/>
  <c r="DEE119" i="93"/>
  <c r="DED119" i="93"/>
  <c r="DEC119" i="93"/>
  <c r="DEB119" i="93"/>
  <c r="DEA119" i="93"/>
  <c r="DDZ119" i="93"/>
  <c r="DDY119" i="93"/>
  <c r="DDX119" i="93"/>
  <c r="DDW119" i="93"/>
  <c r="DDV119" i="93"/>
  <c r="DDU119" i="93"/>
  <c r="DDT119" i="93"/>
  <c r="DDS119" i="93"/>
  <c r="DDR119" i="93"/>
  <c r="DDQ119" i="93"/>
  <c r="DDP119" i="93"/>
  <c r="DDO119" i="93"/>
  <c r="DDN119" i="93"/>
  <c r="DDM119" i="93"/>
  <c r="DDL119" i="93"/>
  <c r="DDK119" i="93"/>
  <c r="DDJ119" i="93"/>
  <c r="DDI119" i="93"/>
  <c r="DDH119" i="93"/>
  <c r="DDG119" i="93"/>
  <c r="DDF119" i="93"/>
  <c r="DDE119" i="93"/>
  <c r="DDD119" i="93"/>
  <c r="DDC119" i="93"/>
  <c r="DDB119" i="93"/>
  <c r="DDA119" i="93"/>
  <c r="DCZ119" i="93"/>
  <c r="DCY119" i="93"/>
  <c r="DCX119" i="93"/>
  <c r="DCW119" i="93"/>
  <c r="DCV119" i="93"/>
  <c r="DCU119" i="93"/>
  <c r="DCT119" i="93"/>
  <c r="DCS119" i="93"/>
  <c r="DCR119" i="93"/>
  <c r="DCQ119" i="93"/>
  <c r="DCP119" i="93"/>
  <c r="DCO119" i="93"/>
  <c r="DCN119" i="93"/>
  <c r="DCM119" i="93"/>
  <c r="DCL119" i="93"/>
  <c r="DCK119" i="93"/>
  <c r="DCJ119" i="93"/>
  <c r="DCI119" i="93"/>
  <c r="DCH119" i="93"/>
  <c r="DCG119" i="93"/>
  <c r="DCF119" i="93"/>
  <c r="DCE119" i="93"/>
  <c r="DCD119" i="93"/>
  <c r="DCC119" i="93"/>
  <c r="DCB119" i="93"/>
  <c r="DCA119" i="93"/>
  <c r="DBZ119" i="93"/>
  <c r="DBY119" i="93"/>
  <c r="DBX119" i="93"/>
  <c r="DBW119" i="93"/>
  <c r="DBV119" i="93"/>
  <c r="DBU119" i="93"/>
  <c r="DBT119" i="93"/>
  <c r="DBS119" i="93"/>
  <c r="DBR119" i="93"/>
  <c r="DBQ119" i="93"/>
  <c r="DBP119" i="93"/>
  <c r="DBO119" i="93"/>
  <c r="DBN119" i="93"/>
  <c r="DBM119" i="93"/>
  <c r="DBL119" i="93"/>
  <c r="DBK119" i="93"/>
  <c r="DBJ119" i="93"/>
  <c r="DBI119" i="93"/>
  <c r="DBH119" i="93"/>
  <c r="DBG119" i="93"/>
  <c r="DBF119" i="93"/>
  <c r="DBE119" i="93"/>
  <c r="DBD119" i="93"/>
  <c r="DBC119" i="93"/>
  <c r="DBB119" i="93"/>
  <c r="DBA119" i="93"/>
  <c r="DAZ119" i="93"/>
  <c r="DAY119" i="93"/>
  <c r="DAX119" i="93"/>
  <c r="DAW119" i="93"/>
  <c r="DAV119" i="93"/>
  <c r="DAU119" i="93"/>
  <c r="DAT119" i="93"/>
  <c r="DAS119" i="93"/>
  <c r="DAR119" i="93"/>
  <c r="DAQ119" i="93"/>
  <c r="DAP119" i="93"/>
  <c r="DAO119" i="93"/>
  <c r="DAN119" i="93"/>
  <c r="DAM119" i="93"/>
  <c r="DAL119" i="93"/>
  <c r="DAK119" i="93"/>
  <c r="DAJ119" i="93"/>
  <c r="DAI119" i="93"/>
  <c r="DAH119" i="93"/>
  <c r="DAG119" i="93"/>
  <c r="DAF119" i="93"/>
  <c r="DAE119" i="93"/>
  <c r="DAD119" i="93"/>
  <c r="DAC119" i="93"/>
  <c r="DAB119" i="93"/>
  <c r="DAA119" i="93"/>
  <c r="CZZ119" i="93"/>
  <c r="CZY119" i="93"/>
  <c r="CZX119" i="93"/>
  <c r="CZW119" i="93"/>
  <c r="CZV119" i="93"/>
  <c r="CZU119" i="93"/>
  <c r="CZT119" i="93"/>
  <c r="CZS119" i="93"/>
  <c r="CZR119" i="93"/>
  <c r="CZQ119" i="93"/>
  <c r="CZP119" i="93"/>
  <c r="CZO119" i="93"/>
  <c r="CZN119" i="93"/>
  <c r="CZM119" i="93"/>
  <c r="CZL119" i="93"/>
  <c r="CZK119" i="93"/>
  <c r="CZJ119" i="93"/>
  <c r="CZI119" i="93"/>
  <c r="CZH119" i="93"/>
  <c r="CZG119" i="93"/>
  <c r="CZF119" i="93"/>
  <c r="CZE119" i="93"/>
  <c r="CZD119" i="93"/>
  <c r="CZC119" i="93"/>
  <c r="CZB119" i="93"/>
  <c r="CZA119" i="93"/>
  <c r="CYZ119" i="93"/>
  <c r="CYY119" i="93"/>
  <c r="CYX119" i="93"/>
  <c r="CYW119" i="93"/>
  <c r="CYV119" i="93"/>
  <c r="CYU119" i="93"/>
  <c r="CYT119" i="93"/>
  <c r="CYS119" i="93"/>
  <c r="CYR119" i="93"/>
  <c r="CYQ119" i="93"/>
  <c r="CYP119" i="93"/>
  <c r="CYO119" i="93"/>
  <c r="CYN119" i="93"/>
  <c r="CYM119" i="93"/>
  <c r="CYL119" i="93"/>
  <c r="CYK119" i="93"/>
  <c r="CYJ119" i="93"/>
  <c r="CYI119" i="93"/>
  <c r="CYH119" i="93"/>
  <c r="CYG119" i="93"/>
  <c r="CYF119" i="93"/>
  <c r="CYE119" i="93"/>
  <c r="CYD119" i="93"/>
  <c r="CYC119" i="93"/>
  <c r="CYB119" i="93"/>
  <c r="CYA119" i="93"/>
  <c r="CXZ119" i="93"/>
  <c r="CXY119" i="93"/>
  <c r="CXX119" i="93"/>
  <c r="CXW119" i="93"/>
  <c r="CXV119" i="93"/>
  <c r="CXU119" i="93"/>
  <c r="CXT119" i="93"/>
  <c r="CXS119" i="93"/>
  <c r="CXR119" i="93"/>
  <c r="CXQ119" i="93"/>
  <c r="CXP119" i="93"/>
  <c r="CXO119" i="93"/>
  <c r="CXN119" i="93"/>
  <c r="CXM119" i="93"/>
  <c r="CXL119" i="93"/>
  <c r="CXK119" i="93"/>
  <c r="CXJ119" i="93"/>
  <c r="CXI119" i="93"/>
  <c r="CXH119" i="93"/>
  <c r="CXG119" i="93"/>
  <c r="CXF119" i="93"/>
  <c r="CXE119" i="93"/>
  <c r="CXD119" i="93"/>
  <c r="CXC119" i="93"/>
  <c r="CXB119" i="93"/>
  <c r="CXA119" i="93"/>
  <c r="CWZ119" i="93"/>
  <c r="CWY119" i="93"/>
  <c r="CWX119" i="93"/>
  <c r="CWW119" i="93"/>
  <c r="CWV119" i="93"/>
  <c r="CWU119" i="93"/>
  <c r="CWT119" i="93"/>
  <c r="CWS119" i="93"/>
  <c r="CWR119" i="93"/>
  <c r="CWQ119" i="93"/>
  <c r="CWP119" i="93"/>
  <c r="CWO119" i="93"/>
  <c r="CWN119" i="93"/>
  <c r="CWM119" i="93"/>
  <c r="CWL119" i="93"/>
  <c r="CWK119" i="93"/>
  <c r="CWJ119" i="93"/>
  <c r="CWI119" i="93"/>
  <c r="CWH119" i="93"/>
  <c r="CWG119" i="93"/>
  <c r="CWF119" i="93"/>
  <c r="CWE119" i="93"/>
  <c r="CWD119" i="93"/>
  <c r="CWC119" i="93"/>
  <c r="CWB119" i="93"/>
  <c r="CWA119" i="93"/>
  <c r="CVZ119" i="93"/>
  <c r="CVY119" i="93"/>
  <c r="CVX119" i="93"/>
  <c r="CVW119" i="93"/>
  <c r="CVV119" i="93"/>
  <c r="CVU119" i="93"/>
  <c r="CVT119" i="93"/>
  <c r="CVS119" i="93"/>
  <c r="CVR119" i="93"/>
  <c r="CVQ119" i="93"/>
  <c r="CVP119" i="93"/>
  <c r="CVO119" i="93"/>
  <c r="CVN119" i="93"/>
  <c r="CVM119" i="93"/>
  <c r="CVL119" i="93"/>
  <c r="CVK119" i="93"/>
  <c r="CVJ119" i="93"/>
  <c r="CVI119" i="93"/>
  <c r="CVH119" i="93"/>
  <c r="CVG119" i="93"/>
  <c r="CVF119" i="93"/>
  <c r="CVE119" i="93"/>
  <c r="CVD119" i="93"/>
  <c r="CVC119" i="93"/>
  <c r="CVB119" i="93"/>
  <c r="CVA119" i="93"/>
  <c r="CUZ119" i="93"/>
  <c r="CUY119" i="93"/>
  <c r="CUX119" i="93"/>
  <c r="CUW119" i="93"/>
  <c r="CUV119" i="93"/>
  <c r="CUU119" i="93"/>
  <c r="CUT119" i="93"/>
  <c r="CUS119" i="93"/>
  <c r="CUR119" i="93"/>
  <c r="CUQ119" i="93"/>
  <c r="CUP119" i="93"/>
  <c r="CUO119" i="93"/>
  <c r="CUN119" i="93"/>
  <c r="CUM119" i="93"/>
  <c r="CUL119" i="93"/>
  <c r="CUK119" i="93"/>
  <c r="CUJ119" i="93"/>
  <c r="CUI119" i="93"/>
  <c r="CUH119" i="93"/>
  <c r="CUG119" i="93"/>
  <c r="CUF119" i="93"/>
  <c r="CUE119" i="93"/>
  <c r="CUD119" i="93"/>
  <c r="CUC119" i="93"/>
  <c r="CUB119" i="93"/>
  <c r="CUA119" i="93"/>
  <c r="CTZ119" i="93"/>
  <c r="CTY119" i="93"/>
  <c r="CTX119" i="93"/>
  <c r="CTW119" i="93"/>
  <c r="CTV119" i="93"/>
  <c r="CTU119" i="93"/>
  <c r="CTT119" i="93"/>
  <c r="CTS119" i="93"/>
  <c r="CTR119" i="93"/>
  <c r="CTQ119" i="93"/>
  <c r="CTP119" i="93"/>
  <c r="CTO119" i="93"/>
  <c r="CTN119" i="93"/>
  <c r="CTM119" i="93"/>
  <c r="CTL119" i="93"/>
  <c r="CTK119" i="93"/>
  <c r="CTJ119" i="93"/>
  <c r="CTI119" i="93"/>
  <c r="CTH119" i="93"/>
  <c r="CTG119" i="93"/>
  <c r="CTF119" i="93"/>
  <c r="CTE119" i="93"/>
  <c r="CTD119" i="93"/>
  <c r="CTC119" i="93"/>
  <c r="CTB119" i="93"/>
  <c r="CTA119" i="93"/>
  <c r="CSZ119" i="93"/>
  <c r="CSY119" i="93"/>
  <c r="CSX119" i="93"/>
  <c r="CSW119" i="93"/>
  <c r="CSV119" i="93"/>
  <c r="CSU119" i="93"/>
  <c r="CST119" i="93"/>
  <c r="CSS119" i="93"/>
  <c r="CSR119" i="93"/>
  <c r="CSQ119" i="93"/>
  <c r="CSP119" i="93"/>
  <c r="CSO119" i="93"/>
  <c r="CSN119" i="93"/>
  <c r="CSM119" i="93"/>
  <c r="CSL119" i="93"/>
  <c r="CSK119" i="93"/>
  <c r="CSJ119" i="93"/>
  <c r="CSI119" i="93"/>
  <c r="CSH119" i="93"/>
  <c r="CSG119" i="93"/>
  <c r="CSF119" i="93"/>
  <c r="CSE119" i="93"/>
  <c r="CSD119" i="93"/>
  <c r="CSC119" i="93"/>
  <c r="CSB119" i="93"/>
  <c r="CSA119" i="93"/>
  <c r="CRZ119" i="93"/>
  <c r="CRY119" i="93"/>
  <c r="CRX119" i="93"/>
  <c r="CRW119" i="93"/>
  <c r="CRV119" i="93"/>
  <c r="CRU119" i="93"/>
  <c r="CRT119" i="93"/>
  <c r="CRS119" i="93"/>
  <c r="CRR119" i="93"/>
  <c r="CRQ119" i="93"/>
  <c r="CRP119" i="93"/>
  <c r="CRO119" i="93"/>
  <c r="CRN119" i="93"/>
  <c r="CRM119" i="93"/>
  <c r="CRL119" i="93"/>
  <c r="CRK119" i="93"/>
  <c r="CRJ119" i="93"/>
  <c r="CRI119" i="93"/>
  <c r="CRH119" i="93"/>
  <c r="CRG119" i="93"/>
  <c r="CRF119" i="93"/>
  <c r="CRE119" i="93"/>
  <c r="CRD119" i="93"/>
  <c r="CRC119" i="93"/>
  <c r="CRB119" i="93"/>
  <c r="CRA119" i="93"/>
  <c r="CQZ119" i="93"/>
  <c r="CQY119" i="93"/>
  <c r="CQX119" i="93"/>
  <c r="CQW119" i="93"/>
  <c r="CQV119" i="93"/>
  <c r="CQU119" i="93"/>
  <c r="CQT119" i="93"/>
  <c r="CQS119" i="93"/>
  <c r="CQR119" i="93"/>
  <c r="CQQ119" i="93"/>
  <c r="CQP119" i="93"/>
  <c r="CQO119" i="93"/>
  <c r="CQN119" i="93"/>
  <c r="CQM119" i="93"/>
  <c r="CQL119" i="93"/>
  <c r="CQK119" i="93"/>
  <c r="CQJ119" i="93"/>
  <c r="CQI119" i="93"/>
  <c r="CQH119" i="93"/>
  <c r="CQG119" i="93"/>
  <c r="CQF119" i="93"/>
  <c r="CQE119" i="93"/>
  <c r="CQD119" i="93"/>
  <c r="CQC119" i="93"/>
  <c r="CQB119" i="93"/>
  <c r="CQA119" i="93"/>
  <c r="CPZ119" i="93"/>
  <c r="CPY119" i="93"/>
  <c r="CPX119" i="93"/>
  <c r="CPW119" i="93"/>
  <c r="CPV119" i="93"/>
  <c r="CPU119" i="93"/>
  <c r="CPT119" i="93"/>
  <c r="CPS119" i="93"/>
  <c r="CPR119" i="93"/>
  <c r="CPQ119" i="93"/>
  <c r="CPP119" i="93"/>
  <c r="CPO119" i="93"/>
  <c r="CPN119" i="93"/>
  <c r="CPM119" i="93"/>
  <c r="CPL119" i="93"/>
  <c r="CPK119" i="93"/>
  <c r="CPJ119" i="93"/>
  <c r="CPI119" i="93"/>
  <c r="CPH119" i="93"/>
  <c r="CPG119" i="93"/>
  <c r="CPF119" i="93"/>
  <c r="CPE119" i="93"/>
  <c r="CPD119" i="93"/>
  <c r="CPC119" i="93"/>
  <c r="CPB119" i="93"/>
  <c r="CPA119" i="93"/>
  <c r="COZ119" i="93"/>
  <c r="COY119" i="93"/>
  <c r="COX119" i="93"/>
  <c r="COW119" i="93"/>
  <c r="COV119" i="93"/>
  <c r="COU119" i="93"/>
  <c r="COT119" i="93"/>
  <c r="COS119" i="93"/>
  <c r="COR119" i="93"/>
  <c r="COQ119" i="93"/>
  <c r="COP119" i="93"/>
  <c r="COO119" i="93"/>
  <c r="CON119" i="93"/>
  <c r="COM119" i="93"/>
  <c r="COL119" i="93"/>
  <c r="COK119" i="93"/>
  <c r="COJ119" i="93"/>
  <c r="COI119" i="93"/>
  <c r="COH119" i="93"/>
  <c r="COG119" i="93"/>
  <c r="COF119" i="93"/>
  <c r="COE119" i="93"/>
  <c r="COD119" i="93"/>
  <c r="COC119" i="93"/>
  <c r="COB119" i="93"/>
  <c r="COA119" i="93"/>
  <c r="CNZ119" i="93"/>
  <c r="CNY119" i="93"/>
  <c r="CNX119" i="93"/>
  <c r="CNW119" i="93"/>
  <c r="CNV119" i="93"/>
  <c r="CNU119" i="93"/>
  <c r="CNT119" i="93"/>
  <c r="CNS119" i="93"/>
  <c r="CNR119" i="93"/>
  <c r="CNQ119" i="93"/>
  <c r="CNP119" i="93"/>
  <c r="CNO119" i="93"/>
  <c r="CNN119" i="93"/>
  <c r="CNM119" i="93"/>
  <c r="CNL119" i="93"/>
  <c r="CNK119" i="93"/>
  <c r="CNJ119" i="93"/>
  <c r="CNI119" i="93"/>
  <c r="CNH119" i="93"/>
  <c r="CNG119" i="93"/>
  <c r="CNF119" i="93"/>
  <c r="CNE119" i="93"/>
  <c r="CND119" i="93"/>
  <c r="CNC119" i="93"/>
  <c r="CNB119" i="93"/>
  <c r="CNA119" i="93"/>
  <c r="CMZ119" i="93"/>
  <c r="CMY119" i="93"/>
  <c r="CMX119" i="93"/>
  <c r="CMW119" i="93"/>
  <c r="CMV119" i="93"/>
  <c r="CMU119" i="93"/>
  <c r="CMT119" i="93"/>
  <c r="CMS119" i="93"/>
  <c r="CMR119" i="93"/>
  <c r="CMQ119" i="93"/>
  <c r="CMP119" i="93"/>
  <c r="CMO119" i="93"/>
  <c r="CMN119" i="93"/>
  <c r="CMM119" i="93"/>
  <c r="CML119" i="93"/>
  <c r="CMK119" i="93"/>
  <c r="CMJ119" i="93"/>
  <c r="CMI119" i="93"/>
  <c r="CMH119" i="93"/>
  <c r="CMG119" i="93"/>
  <c r="CMF119" i="93"/>
  <c r="CME119" i="93"/>
  <c r="CMD119" i="93"/>
  <c r="CMC119" i="93"/>
  <c r="CMB119" i="93"/>
  <c r="CMA119" i="93"/>
  <c r="CLZ119" i="93"/>
  <c r="CLY119" i="93"/>
  <c r="CLX119" i="93"/>
  <c r="CLW119" i="93"/>
  <c r="CLV119" i="93"/>
  <c r="CLU119" i="93"/>
  <c r="CLT119" i="93"/>
  <c r="CLS119" i="93"/>
  <c r="CLR119" i="93"/>
  <c r="CLQ119" i="93"/>
  <c r="CLP119" i="93"/>
  <c r="CLO119" i="93"/>
  <c r="CLN119" i="93"/>
  <c r="CLM119" i="93"/>
  <c r="CLL119" i="93"/>
  <c r="CLK119" i="93"/>
  <c r="CLJ119" i="93"/>
  <c r="CLI119" i="93"/>
  <c r="CLH119" i="93"/>
  <c r="CLG119" i="93"/>
  <c r="CLF119" i="93"/>
  <c r="CLE119" i="93"/>
  <c r="CLD119" i="93"/>
  <c r="CLC119" i="93"/>
  <c r="CLB119" i="93"/>
  <c r="CLA119" i="93"/>
  <c r="CKZ119" i="93"/>
  <c r="CKY119" i="93"/>
  <c r="CKX119" i="93"/>
  <c r="CKW119" i="93"/>
  <c r="CKV119" i="93"/>
  <c r="CKU119" i="93"/>
  <c r="CKT119" i="93"/>
  <c r="CKS119" i="93"/>
  <c r="CKR119" i="93"/>
  <c r="CKQ119" i="93"/>
  <c r="CKP119" i="93"/>
  <c r="CKO119" i="93"/>
  <c r="CKN119" i="93"/>
  <c r="CKM119" i="93"/>
  <c r="CKL119" i="93"/>
  <c r="CKK119" i="93"/>
  <c r="CKJ119" i="93"/>
  <c r="CKI119" i="93"/>
  <c r="CKH119" i="93"/>
  <c r="CKG119" i="93"/>
  <c r="CKF119" i="93"/>
  <c r="CKE119" i="93"/>
  <c r="CKD119" i="93"/>
  <c r="CKC119" i="93"/>
  <c r="CKB119" i="93"/>
  <c r="CKA119" i="93"/>
  <c r="CJZ119" i="93"/>
  <c r="CJY119" i="93"/>
  <c r="CJX119" i="93"/>
  <c r="CJW119" i="93"/>
  <c r="CJV119" i="93"/>
  <c r="CJU119" i="93"/>
  <c r="CJT119" i="93"/>
  <c r="CJS119" i="93"/>
  <c r="CJR119" i="93"/>
  <c r="CJQ119" i="93"/>
  <c r="CJP119" i="93"/>
  <c r="CJO119" i="93"/>
  <c r="CJN119" i="93"/>
  <c r="CJM119" i="93"/>
  <c r="CJL119" i="93"/>
  <c r="CJK119" i="93"/>
  <c r="CJJ119" i="93"/>
  <c r="CJI119" i="93"/>
  <c r="CJH119" i="93"/>
  <c r="CJG119" i="93"/>
  <c r="CJF119" i="93"/>
  <c r="CJE119" i="93"/>
  <c r="CJD119" i="93"/>
  <c r="CJC119" i="93"/>
  <c r="CJB119" i="93"/>
  <c r="CJA119" i="93"/>
  <c r="CIZ119" i="93"/>
  <c r="CIY119" i="93"/>
  <c r="CIX119" i="93"/>
  <c r="CIW119" i="93"/>
  <c r="CIV119" i="93"/>
  <c r="CIU119" i="93"/>
  <c r="CIT119" i="93"/>
  <c r="CIS119" i="93"/>
  <c r="CIR119" i="93"/>
  <c r="CIQ119" i="93"/>
  <c r="CIP119" i="93"/>
  <c r="CIO119" i="93"/>
  <c r="CIN119" i="93"/>
  <c r="CIM119" i="93"/>
  <c r="CIL119" i="93"/>
  <c r="CIK119" i="93"/>
  <c r="CIJ119" i="93"/>
  <c r="CII119" i="93"/>
  <c r="CIH119" i="93"/>
  <c r="CIG119" i="93"/>
  <c r="CIF119" i="93"/>
  <c r="CIE119" i="93"/>
  <c r="CID119" i="93"/>
  <c r="CIC119" i="93"/>
  <c r="CIB119" i="93"/>
  <c r="CIA119" i="93"/>
  <c r="CHZ119" i="93"/>
  <c r="CHY119" i="93"/>
  <c r="CHX119" i="93"/>
  <c r="CHW119" i="93"/>
  <c r="CHV119" i="93"/>
  <c r="CHU119" i="93"/>
  <c r="CHT119" i="93"/>
  <c r="CHS119" i="93"/>
  <c r="CHR119" i="93"/>
  <c r="CHQ119" i="93"/>
  <c r="CHP119" i="93"/>
  <c r="CHO119" i="93"/>
  <c r="CHN119" i="93"/>
  <c r="CHM119" i="93"/>
  <c r="CHL119" i="93"/>
  <c r="CHK119" i="93"/>
  <c r="CHJ119" i="93"/>
  <c r="CHI119" i="93"/>
  <c r="CHH119" i="93"/>
  <c r="CHG119" i="93"/>
  <c r="CHF119" i="93"/>
  <c r="CHE119" i="93"/>
  <c r="CHD119" i="93"/>
  <c r="CHC119" i="93"/>
  <c r="CHB119" i="93"/>
  <c r="CHA119" i="93"/>
  <c r="CGZ119" i="93"/>
  <c r="CGY119" i="93"/>
  <c r="CGX119" i="93"/>
  <c r="CGW119" i="93"/>
  <c r="CGV119" i="93"/>
  <c r="CGU119" i="93"/>
  <c r="CGT119" i="93"/>
  <c r="CGS119" i="93"/>
  <c r="CGR119" i="93"/>
  <c r="CGQ119" i="93"/>
  <c r="CGP119" i="93"/>
  <c r="CGO119" i="93"/>
  <c r="CGN119" i="93"/>
  <c r="CGM119" i="93"/>
  <c r="CGL119" i="93"/>
  <c r="CGK119" i="93"/>
  <c r="CGJ119" i="93"/>
  <c r="CGI119" i="93"/>
  <c r="CGH119" i="93"/>
  <c r="CGG119" i="93"/>
  <c r="CGF119" i="93"/>
  <c r="CGE119" i="93"/>
  <c r="CGD119" i="93"/>
  <c r="CGC119" i="93"/>
  <c r="CGB119" i="93"/>
  <c r="CGA119" i="93"/>
  <c r="CFZ119" i="93"/>
  <c r="CFY119" i="93"/>
  <c r="CFX119" i="93"/>
  <c r="CFW119" i="93"/>
  <c r="CFV119" i="93"/>
  <c r="CFU119" i="93"/>
  <c r="CFT119" i="93"/>
  <c r="CFS119" i="93"/>
  <c r="CFR119" i="93"/>
  <c r="CFQ119" i="93"/>
  <c r="CFP119" i="93"/>
  <c r="CFO119" i="93"/>
  <c r="CFN119" i="93"/>
  <c r="CFM119" i="93"/>
  <c r="CFL119" i="93"/>
  <c r="CFK119" i="93"/>
  <c r="CFJ119" i="93"/>
  <c r="CFI119" i="93"/>
  <c r="CFH119" i="93"/>
  <c r="CFG119" i="93"/>
  <c r="CFF119" i="93"/>
  <c r="CFE119" i="93"/>
  <c r="CFD119" i="93"/>
  <c r="CFC119" i="93"/>
  <c r="CFB119" i="93"/>
  <c r="CFA119" i="93"/>
  <c r="CEZ119" i="93"/>
  <c r="CEY119" i="93"/>
  <c r="CEX119" i="93"/>
  <c r="CEW119" i="93"/>
  <c r="CEV119" i="93"/>
  <c r="CEU119" i="93"/>
  <c r="CET119" i="93"/>
  <c r="CES119" i="93"/>
  <c r="CER119" i="93"/>
  <c r="CEQ119" i="93"/>
  <c r="CEP119" i="93"/>
  <c r="CEO119" i="93"/>
  <c r="CEN119" i="93"/>
  <c r="CEM119" i="93"/>
  <c r="CEL119" i="93"/>
  <c r="CEK119" i="93"/>
  <c r="CEJ119" i="93"/>
  <c r="CEI119" i="93"/>
  <c r="CEH119" i="93"/>
  <c r="CEG119" i="93"/>
  <c r="CEF119" i="93"/>
  <c r="CEE119" i="93"/>
  <c r="CED119" i="93"/>
  <c r="CEC119" i="93"/>
  <c r="CEB119" i="93"/>
  <c r="CEA119" i="93"/>
  <c r="CDZ119" i="93"/>
  <c r="CDY119" i="93"/>
  <c r="CDX119" i="93"/>
  <c r="CDW119" i="93"/>
  <c r="CDV119" i="93"/>
  <c r="CDU119" i="93"/>
  <c r="CDT119" i="93"/>
  <c r="CDS119" i="93"/>
  <c r="CDR119" i="93"/>
  <c r="CDQ119" i="93"/>
  <c r="CDP119" i="93"/>
  <c r="CDO119" i="93"/>
  <c r="CDN119" i="93"/>
  <c r="CDM119" i="93"/>
  <c r="CDL119" i="93"/>
  <c r="CDK119" i="93"/>
  <c r="CDJ119" i="93"/>
  <c r="CDI119" i="93"/>
  <c r="CDH119" i="93"/>
  <c r="CDG119" i="93"/>
  <c r="CDF119" i="93"/>
  <c r="CDE119" i="93"/>
  <c r="CDD119" i="93"/>
  <c r="CDC119" i="93"/>
  <c r="CDB119" i="93"/>
  <c r="CDA119" i="93"/>
  <c r="CCZ119" i="93"/>
  <c r="CCY119" i="93"/>
  <c r="CCX119" i="93"/>
  <c r="CCW119" i="93"/>
  <c r="CCV119" i="93"/>
  <c r="CCU119" i="93"/>
  <c r="CCT119" i="93"/>
  <c r="CCS119" i="93"/>
  <c r="CCR119" i="93"/>
  <c r="CCQ119" i="93"/>
  <c r="CCP119" i="93"/>
  <c r="CCO119" i="93"/>
  <c r="CCN119" i="93"/>
  <c r="CCM119" i="93"/>
  <c r="CCL119" i="93"/>
  <c r="CCK119" i="93"/>
  <c r="CCJ119" i="93"/>
  <c r="CCI119" i="93"/>
  <c r="CCH119" i="93"/>
  <c r="CCG119" i="93"/>
  <c r="CCF119" i="93"/>
  <c r="CCE119" i="93"/>
  <c r="CCD119" i="93"/>
  <c r="CCC119" i="93"/>
  <c r="CCB119" i="93"/>
  <c r="CCA119" i="93"/>
  <c r="CBZ119" i="93"/>
  <c r="CBY119" i="93"/>
  <c r="CBX119" i="93"/>
  <c r="CBW119" i="93"/>
  <c r="CBV119" i="93"/>
  <c r="CBU119" i="93"/>
  <c r="CBT119" i="93"/>
  <c r="CBS119" i="93"/>
  <c r="CBR119" i="93"/>
  <c r="CBQ119" i="93"/>
  <c r="CBP119" i="93"/>
  <c r="CBO119" i="93"/>
  <c r="CBN119" i="93"/>
  <c r="CBM119" i="93"/>
  <c r="CBL119" i="93"/>
  <c r="CBK119" i="93"/>
  <c r="CBJ119" i="93"/>
  <c r="CBI119" i="93"/>
  <c r="CBH119" i="93"/>
  <c r="CBG119" i="93"/>
  <c r="CBF119" i="93"/>
  <c r="CBE119" i="93"/>
  <c r="CBD119" i="93"/>
  <c r="CBC119" i="93"/>
  <c r="CBB119" i="93"/>
  <c r="CBA119" i="93"/>
  <c r="CAZ119" i="93"/>
  <c r="CAY119" i="93"/>
  <c r="CAX119" i="93"/>
  <c r="CAW119" i="93"/>
  <c r="CAV119" i="93"/>
  <c r="CAU119" i="93"/>
  <c r="CAT119" i="93"/>
  <c r="CAS119" i="93"/>
  <c r="CAR119" i="93"/>
  <c r="CAQ119" i="93"/>
  <c r="CAP119" i="93"/>
  <c r="CAO119" i="93"/>
  <c r="CAN119" i="93"/>
  <c r="CAM119" i="93"/>
  <c r="CAL119" i="93"/>
  <c r="CAK119" i="93"/>
  <c r="CAJ119" i="93"/>
  <c r="CAI119" i="93"/>
  <c r="CAH119" i="93"/>
  <c r="CAG119" i="93"/>
  <c r="CAF119" i="93"/>
  <c r="CAE119" i="93"/>
  <c r="CAD119" i="93"/>
  <c r="CAC119" i="93"/>
  <c r="CAB119" i="93"/>
  <c r="CAA119" i="93"/>
  <c r="BZZ119" i="93"/>
  <c r="BZY119" i="93"/>
  <c r="BZX119" i="93"/>
  <c r="BZW119" i="93"/>
  <c r="BZV119" i="93"/>
  <c r="BZU119" i="93"/>
  <c r="BZT119" i="93"/>
  <c r="BZS119" i="93"/>
  <c r="BZR119" i="93"/>
  <c r="BZQ119" i="93"/>
  <c r="BZP119" i="93"/>
  <c r="BZO119" i="93"/>
  <c r="BZN119" i="93"/>
  <c r="BZM119" i="93"/>
  <c r="BZL119" i="93"/>
  <c r="BZK119" i="93"/>
  <c r="BZJ119" i="93"/>
  <c r="BZI119" i="93"/>
  <c r="BZH119" i="93"/>
  <c r="BZG119" i="93"/>
  <c r="BZF119" i="93"/>
  <c r="BZE119" i="93"/>
  <c r="BZD119" i="93"/>
  <c r="BZC119" i="93"/>
  <c r="BZB119" i="93"/>
  <c r="BZA119" i="93"/>
  <c r="BYZ119" i="93"/>
  <c r="BYY119" i="93"/>
  <c r="BYX119" i="93"/>
  <c r="BYW119" i="93"/>
  <c r="BYV119" i="93"/>
  <c r="BYU119" i="93"/>
  <c r="BYT119" i="93"/>
  <c r="BYS119" i="93"/>
  <c r="BYR119" i="93"/>
  <c r="BYQ119" i="93"/>
  <c r="BYP119" i="93"/>
  <c r="BYO119" i="93"/>
  <c r="BYN119" i="93"/>
  <c r="BYM119" i="93"/>
  <c r="BYL119" i="93"/>
  <c r="BYK119" i="93"/>
  <c r="BYJ119" i="93"/>
  <c r="BYI119" i="93"/>
  <c r="BYH119" i="93"/>
  <c r="BYG119" i="93"/>
  <c r="BYF119" i="93"/>
  <c r="BYE119" i="93"/>
  <c r="BYD119" i="93"/>
  <c r="BYC119" i="93"/>
  <c r="BYB119" i="93"/>
  <c r="BYA119" i="93"/>
  <c r="BXZ119" i="93"/>
  <c r="BXY119" i="93"/>
  <c r="BXX119" i="93"/>
  <c r="BXW119" i="93"/>
  <c r="BXV119" i="93"/>
  <c r="BXU119" i="93"/>
  <c r="BXT119" i="93"/>
  <c r="BXS119" i="93"/>
  <c r="BXR119" i="93"/>
  <c r="BXQ119" i="93"/>
  <c r="BXP119" i="93"/>
  <c r="BXO119" i="93"/>
  <c r="BXN119" i="93"/>
  <c r="BXM119" i="93"/>
  <c r="BXL119" i="93"/>
  <c r="BXK119" i="93"/>
  <c r="BXJ119" i="93"/>
  <c r="BXI119" i="93"/>
  <c r="BXH119" i="93"/>
  <c r="BXG119" i="93"/>
  <c r="BXF119" i="93"/>
  <c r="BXE119" i="93"/>
  <c r="BXD119" i="93"/>
  <c r="BXC119" i="93"/>
  <c r="BXB119" i="93"/>
  <c r="BXA119" i="93"/>
  <c r="BWZ119" i="93"/>
  <c r="BWY119" i="93"/>
  <c r="BWX119" i="93"/>
  <c r="BWW119" i="93"/>
  <c r="BWV119" i="93"/>
  <c r="BWU119" i="93"/>
  <c r="BWT119" i="93"/>
  <c r="BWS119" i="93"/>
  <c r="BWR119" i="93"/>
  <c r="BWQ119" i="93"/>
  <c r="BWP119" i="93"/>
  <c r="BWO119" i="93"/>
  <c r="BWN119" i="93"/>
  <c r="BWM119" i="93"/>
  <c r="BWL119" i="93"/>
  <c r="BWK119" i="93"/>
  <c r="BWJ119" i="93"/>
  <c r="BWI119" i="93"/>
  <c r="BWH119" i="93"/>
  <c r="BWG119" i="93"/>
  <c r="BWF119" i="93"/>
  <c r="BWE119" i="93"/>
  <c r="BWD119" i="93"/>
  <c r="BWC119" i="93"/>
  <c r="BWB119" i="93"/>
  <c r="BWA119" i="93"/>
  <c r="BVZ119" i="93"/>
  <c r="BVY119" i="93"/>
  <c r="BVX119" i="93"/>
  <c r="BVW119" i="93"/>
  <c r="BVV119" i="93"/>
  <c r="BVU119" i="93"/>
  <c r="BVT119" i="93"/>
  <c r="BVS119" i="93"/>
  <c r="BVR119" i="93"/>
  <c r="BVQ119" i="93"/>
  <c r="BVP119" i="93"/>
  <c r="BVO119" i="93"/>
  <c r="BVN119" i="93"/>
  <c r="BVM119" i="93"/>
  <c r="BVL119" i="93"/>
  <c r="BVK119" i="93"/>
  <c r="BVJ119" i="93"/>
  <c r="BVI119" i="93"/>
  <c r="BVH119" i="93"/>
  <c r="BVG119" i="93"/>
  <c r="BVF119" i="93"/>
  <c r="BVE119" i="93"/>
  <c r="BVD119" i="93"/>
  <c r="BVC119" i="93"/>
  <c r="BVB119" i="93"/>
  <c r="BVA119" i="93"/>
  <c r="BUZ119" i="93"/>
  <c r="BUY119" i="93"/>
  <c r="BUX119" i="93"/>
  <c r="BUW119" i="93"/>
  <c r="BUV119" i="93"/>
  <c r="BUU119" i="93"/>
  <c r="BUT119" i="93"/>
  <c r="BUS119" i="93"/>
  <c r="BUR119" i="93"/>
  <c r="BUQ119" i="93"/>
  <c r="BUP119" i="93"/>
  <c r="BUO119" i="93"/>
  <c r="BUN119" i="93"/>
  <c r="BUM119" i="93"/>
  <c r="BUL119" i="93"/>
  <c r="BUK119" i="93"/>
  <c r="BUJ119" i="93"/>
  <c r="BUI119" i="93"/>
  <c r="BUH119" i="93"/>
  <c r="BUG119" i="93"/>
  <c r="BUF119" i="93"/>
  <c r="BUE119" i="93"/>
  <c r="BUD119" i="93"/>
  <c r="BUC119" i="93"/>
  <c r="BUB119" i="93"/>
  <c r="BUA119" i="93"/>
  <c r="BTZ119" i="93"/>
  <c r="BTY119" i="93"/>
  <c r="BTX119" i="93"/>
  <c r="BTW119" i="93"/>
  <c r="BTV119" i="93"/>
  <c r="BTU119" i="93"/>
  <c r="BTT119" i="93"/>
  <c r="BTS119" i="93"/>
  <c r="BTR119" i="93"/>
  <c r="BTQ119" i="93"/>
  <c r="BTP119" i="93"/>
  <c r="BTO119" i="93"/>
  <c r="BTN119" i="93"/>
  <c r="BTM119" i="93"/>
  <c r="BTL119" i="93"/>
  <c r="BTK119" i="93"/>
  <c r="BTJ119" i="93"/>
  <c r="BTI119" i="93"/>
  <c r="BTH119" i="93"/>
  <c r="BTG119" i="93"/>
  <c r="BTF119" i="93"/>
  <c r="BTE119" i="93"/>
  <c r="BTD119" i="93"/>
  <c r="BTC119" i="93"/>
  <c r="BTB119" i="93"/>
  <c r="BTA119" i="93"/>
  <c r="BSZ119" i="93"/>
  <c r="BSY119" i="93"/>
  <c r="BSX119" i="93"/>
  <c r="BSW119" i="93"/>
  <c r="BSV119" i="93"/>
  <c r="BSU119" i="93"/>
  <c r="BST119" i="93"/>
  <c r="BSS119" i="93"/>
  <c r="BSR119" i="93"/>
  <c r="BSQ119" i="93"/>
  <c r="BSP119" i="93"/>
  <c r="BSO119" i="93"/>
  <c r="BSN119" i="93"/>
  <c r="BSM119" i="93"/>
  <c r="BSL119" i="93"/>
  <c r="BSK119" i="93"/>
  <c r="BSJ119" i="93"/>
  <c r="BSI119" i="93"/>
  <c r="BSH119" i="93"/>
  <c r="BSG119" i="93"/>
  <c r="BSF119" i="93"/>
  <c r="BSE119" i="93"/>
  <c r="BSD119" i="93"/>
  <c r="BSC119" i="93"/>
  <c r="BSB119" i="93"/>
  <c r="BSA119" i="93"/>
  <c r="BRZ119" i="93"/>
  <c r="BRY119" i="93"/>
  <c r="BRX119" i="93"/>
  <c r="BRW119" i="93"/>
  <c r="BRV119" i="93"/>
  <c r="BRU119" i="93"/>
  <c r="BRT119" i="93"/>
  <c r="BRS119" i="93"/>
  <c r="BRR119" i="93"/>
  <c r="BRQ119" i="93"/>
  <c r="BRP119" i="93"/>
  <c r="BRO119" i="93"/>
  <c r="BRN119" i="93"/>
  <c r="BRM119" i="93"/>
  <c r="BRL119" i="93"/>
  <c r="BRK119" i="93"/>
  <c r="BRJ119" i="93"/>
  <c r="BRI119" i="93"/>
  <c r="BRH119" i="93"/>
  <c r="BRG119" i="93"/>
  <c r="BRF119" i="93"/>
  <c r="BRE119" i="93"/>
  <c r="BRD119" i="93"/>
  <c r="BRC119" i="93"/>
  <c r="BRB119" i="93"/>
  <c r="BRA119" i="93"/>
  <c r="BQZ119" i="93"/>
  <c r="BQY119" i="93"/>
  <c r="BQX119" i="93"/>
  <c r="BQW119" i="93"/>
  <c r="BQV119" i="93"/>
  <c r="BQU119" i="93"/>
  <c r="BQT119" i="93"/>
  <c r="BQS119" i="93"/>
  <c r="BQR119" i="93"/>
  <c r="BQQ119" i="93"/>
  <c r="BQP119" i="93"/>
  <c r="BQO119" i="93"/>
  <c r="BQN119" i="93"/>
  <c r="BQM119" i="93"/>
  <c r="BQL119" i="93"/>
  <c r="BQK119" i="93"/>
  <c r="BQJ119" i="93"/>
  <c r="BQI119" i="93"/>
  <c r="BQH119" i="93"/>
  <c r="BQG119" i="93"/>
  <c r="BQF119" i="93"/>
  <c r="BQE119" i="93"/>
  <c r="BQD119" i="93"/>
  <c r="BQC119" i="93"/>
  <c r="BQB119" i="93"/>
  <c r="BQA119" i="93"/>
  <c r="BPZ119" i="93"/>
  <c r="BPY119" i="93"/>
  <c r="BPX119" i="93"/>
  <c r="BPW119" i="93"/>
  <c r="BPV119" i="93"/>
  <c r="BPU119" i="93"/>
  <c r="BPT119" i="93"/>
  <c r="BPS119" i="93"/>
  <c r="BPR119" i="93"/>
  <c r="BPQ119" i="93"/>
  <c r="BPP119" i="93"/>
  <c r="BPO119" i="93"/>
  <c r="BPN119" i="93"/>
  <c r="BPM119" i="93"/>
  <c r="BPL119" i="93"/>
  <c r="BPK119" i="93"/>
  <c r="BPJ119" i="93"/>
  <c r="BPI119" i="93"/>
  <c r="BPH119" i="93"/>
  <c r="BPG119" i="93"/>
  <c r="BPF119" i="93"/>
  <c r="BPE119" i="93"/>
  <c r="BPD119" i="93"/>
  <c r="BPC119" i="93"/>
  <c r="BPB119" i="93"/>
  <c r="BPA119" i="93"/>
  <c r="BOZ119" i="93"/>
  <c r="BOY119" i="93"/>
  <c r="BOX119" i="93"/>
  <c r="BOW119" i="93"/>
  <c r="BOV119" i="93"/>
  <c r="BOU119" i="93"/>
  <c r="BOT119" i="93"/>
  <c r="BOS119" i="93"/>
  <c r="BOR119" i="93"/>
  <c r="BOQ119" i="93"/>
  <c r="BOP119" i="93"/>
  <c r="BOO119" i="93"/>
  <c r="BON119" i="93"/>
  <c r="BOM119" i="93"/>
  <c r="BOL119" i="93"/>
  <c r="BOK119" i="93"/>
  <c r="BOJ119" i="93"/>
  <c r="BOI119" i="93"/>
  <c r="BOH119" i="93"/>
  <c r="BOG119" i="93"/>
  <c r="BOF119" i="93"/>
  <c r="BOE119" i="93"/>
  <c r="BOD119" i="93"/>
  <c r="BOC119" i="93"/>
  <c r="BOB119" i="93"/>
  <c r="BOA119" i="93"/>
  <c r="BNZ119" i="93"/>
  <c r="BNY119" i="93"/>
  <c r="BNX119" i="93"/>
  <c r="BNW119" i="93"/>
  <c r="BNV119" i="93"/>
  <c r="BNU119" i="93"/>
  <c r="BNT119" i="93"/>
  <c r="BNS119" i="93"/>
  <c r="BNR119" i="93"/>
  <c r="BNQ119" i="93"/>
  <c r="BNP119" i="93"/>
  <c r="BNO119" i="93"/>
  <c r="BNN119" i="93"/>
  <c r="BNM119" i="93"/>
  <c r="BNL119" i="93"/>
  <c r="BNK119" i="93"/>
  <c r="BNJ119" i="93"/>
  <c r="BNI119" i="93"/>
  <c r="BNH119" i="93"/>
  <c r="BNG119" i="93"/>
  <c r="BNF119" i="93"/>
  <c r="BNE119" i="93"/>
  <c r="BND119" i="93"/>
  <c r="BNC119" i="93"/>
  <c r="BNB119" i="93"/>
  <c r="BNA119" i="93"/>
  <c r="BMZ119" i="93"/>
  <c r="BMY119" i="93"/>
  <c r="BMX119" i="93"/>
  <c r="BMW119" i="93"/>
  <c r="BMV119" i="93"/>
  <c r="BMU119" i="93"/>
  <c r="BMT119" i="93"/>
  <c r="BMS119" i="93"/>
  <c r="BMR119" i="93"/>
  <c r="BMQ119" i="93"/>
  <c r="BMP119" i="93"/>
  <c r="BMO119" i="93"/>
  <c r="BMN119" i="93"/>
  <c r="BMM119" i="93"/>
  <c r="BML119" i="93"/>
  <c r="BMK119" i="93"/>
  <c r="BMJ119" i="93"/>
  <c r="BMI119" i="93"/>
  <c r="BMH119" i="93"/>
  <c r="BMG119" i="93"/>
  <c r="BMF119" i="93"/>
  <c r="BME119" i="93"/>
  <c r="BMD119" i="93"/>
  <c r="BMC119" i="93"/>
  <c r="BMB119" i="93"/>
  <c r="BMA119" i="93"/>
  <c r="BLZ119" i="93"/>
  <c r="BLY119" i="93"/>
  <c r="BLX119" i="93"/>
  <c r="BLW119" i="93"/>
  <c r="BLV119" i="93"/>
  <c r="BLU119" i="93"/>
  <c r="BLT119" i="93"/>
  <c r="BLS119" i="93"/>
  <c r="BLR119" i="93"/>
  <c r="BLQ119" i="93"/>
  <c r="BLP119" i="93"/>
  <c r="BLO119" i="93"/>
  <c r="BLN119" i="93"/>
  <c r="BLM119" i="93"/>
  <c r="BLL119" i="93"/>
  <c r="BLK119" i="93"/>
  <c r="BLJ119" i="93"/>
  <c r="BLI119" i="93"/>
  <c r="BLH119" i="93"/>
  <c r="BLG119" i="93"/>
  <c r="BLF119" i="93"/>
  <c r="BLE119" i="93"/>
  <c r="BLD119" i="93"/>
  <c r="BLC119" i="93"/>
  <c r="BLB119" i="93"/>
  <c r="BLA119" i="93"/>
  <c r="BKZ119" i="93"/>
  <c r="BKY119" i="93"/>
  <c r="BKX119" i="93"/>
  <c r="BKW119" i="93"/>
  <c r="BKV119" i="93"/>
  <c r="BKU119" i="93"/>
  <c r="BKT119" i="93"/>
  <c r="BKS119" i="93"/>
  <c r="BKR119" i="93"/>
  <c r="BKQ119" i="93"/>
  <c r="BKP119" i="93"/>
  <c r="BKO119" i="93"/>
  <c r="BKN119" i="93"/>
  <c r="BKM119" i="93"/>
  <c r="BKL119" i="93"/>
  <c r="BKK119" i="93"/>
  <c r="BKJ119" i="93"/>
  <c r="BKI119" i="93"/>
  <c r="BKH119" i="93"/>
  <c r="BKG119" i="93"/>
  <c r="BKF119" i="93"/>
  <c r="BKE119" i="93"/>
  <c r="BKD119" i="93"/>
  <c r="BKC119" i="93"/>
  <c r="BKB119" i="93"/>
  <c r="BKA119" i="93"/>
  <c r="BJZ119" i="93"/>
  <c r="BJY119" i="93"/>
  <c r="BJX119" i="93"/>
  <c r="BJW119" i="93"/>
  <c r="BJV119" i="93"/>
  <c r="BJU119" i="93"/>
  <c r="BJT119" i="93"/>
  <c r="BJS119" i="93"/>
  <c r="BJR119" i="93"/>
  <c r="BJQ119" i="93"/>
  <c r="BJP119" i="93"/>
  <c r="BJO119" i="93"/>
  <c r="BJN119" i="93"/>
  <c r="BJM119" i="93"/>
  <c r="BJL119" i="93"/>
  <c r="BJK119" i="93"/>
  <c r="BJJ119" i="93"/>
  <c r="BJI119" i="93"/>
  <c r="BJH119" i="93"/>
  <c r="BJG119" i="93"/>
  <c r="BJF119" i="93"/>
  <c r="BJE119" i="93"/>
  <c r="BJD119" i="93"/>
  <c r="BJC119" i="93"/>
  <c r="BJB119" i="93"/>
  <c r="BJA119" i="93"/>
  <c r="BIZ119" i="93"/>
  <c r="BIY119" i="93"/>
  <c r="BIX119" i="93"/>
  <c r="BIW119" i="93"/>
  <c r="BIV119" i="93"/>
  <c r="BIU119" i="93"/>
  <c r="BIT119" i="93"/>
  <c r="BIS119" i="93"/>
  <c r="BIR119" i="93"/>
  <c r="BIQ119" i="93"/>
  <c r="BIP119" i="93"/>
  <c r="BIO119" i="93"/>
  <c r="BIN119" i="93"/>
  <c r="BIM119" i="93"/>
  <c r="BIL119" i="93"/>
  <c r="BIK119" i="93"/>
  <c r="BIJ119" i="93"/>
  <c r="BII119" i="93"/>
  <c r="BIH119" i="93"/>
  <c r="BIG119" i="93"/>
  <c r="BIF119" i="93"/>
  <c r="BIE119" i="93"/>
  <c r="BID119" i="93"/>
  <c r="BIC119" i="93"/>
  <c r="BIB119" i="93"/>
  <c r="BIA119" i="93"/>
  <c r="BHZ119" i="93"/>
  <c r="BHY119" i="93"/>
  <c r="BHX119" i="93"/>
  <c r="BHW119" i="93"/>
  <c r="BHV119" i="93"/>
  <c r="BHU119" i="93"/>
  <c r="BHT119" i="93"/>
  <c r="BHS119" i="93"/>
  <c r="BHR119" i="93"/>
  <c r="BHQ119" i="93"/>
  <c r="BHP119" i="93"/>
  <c r="BHO119" i="93"/>
  <c r="BHN119" i="93"/>
  <c r="BHM119" i="93"/>
  <c r="BHL119" i="93"/>
  <c r="BHK119" i="93"/>
  <c r="BHJ119" i="93"/>
  <c r="BHI119" i="93"/>
  <c r="BHH119" i="93"/>
  <c r="BHG119" i="93"/>
  <c r="BHF119" i="93"/>
  <c r="BHE119" i="93"/>
  <c r="BHD119" i="93"/>
  <c r="BHC119" i="93"/>
  <c r="BHB119" i="93"/>
  <c r="BHA119" i="93"/>
  <c r="BGZ119" i="93"/>
  <c r="BGY119" i="93"/>
  <c r="BGX119" i="93"/>
  <c r="BGW119" i="93"/>
  <c r="BGV119" i="93"/>
  <c r="BGU119" i="93"/>
  <c r="BGT119" i="93"/>
  <c r="BGS119" i="93"/>
  <c r="BGR119" i="93"/>
  <c r="BGQ119" i="93"/>
  <c r="BGP119" i="93"/>
  <c r="BGO119" i="93"/>
  <c r="BGN119" i="93"/>
  <c r="BGM119" i="93"/>
  <c r="BGL119" i="93"/>
  <c r="BGK119" i="93"/>
  <c r="BGJ119" i="93"/>
  <c r="BGI119" i="93"/>
  <c r="BGH119" i="93"/>
  <c r="BGG119" i="93"/>
  <c r="BGF119" i="93"/>
  <c r="BGE119" i="93"/>
  <c r="BGD119" i="93"/>
  <c r="BGC119" i="93"/>
  <c r="BGB119" i="93"/>
  <c r="BGA119" i="93"/>
  <c r="BFZ119" i="93"/>
  <c r="BFY119" i="93"/>
  <c r="BFX119" i="93"/>
  <c r="BFW119" i="93"/>
  <c r="BFV119" i="93"/>
  <c r="BFU119" i="93"/>
  <c r="BFT119" i="93"/>
  <c r="BFS119" i="93"/>
  <c r="BFR119" i="93"/>
  <c r="BFQ119" i="93"/>
  <c r="BFP119" i="93"/>
  <c r="BFO119" i="93"/>
  <c r="BFN119" i="93"/>
  <c r="BFM119" i="93"/>
  <c r="BFL119" i="93"/>
  <c r="BFK119" i="93"/>
  <c r="BFJ119" i="93"/>
  <c r="BFI119" i="93"/>
  <c r="BFH119" i="93"/>
  <c r="BFG119" i="93"/>
  <c r="BFF119" i="93"/>
  <c r="BFE119" i="93"/>
  <c r="BFD119" i="93"/>
  <c r="BFC119" i="93"/>
  <c r="BFB119" i="93"/>
  <c r="BFA119" i="93"/>
  <c r="BEZ119" i="93"/>
  <c r="BEY119" i="93"/>
  <c r="BEX119" i="93"/>
  <c r="BEW119" i="93"/>
  <c r="BEV119" i="93"/>
  <c r="BEU119" i="93"/>
  <c r="BET119" i="93"/>
  <c r="BES119" i="93"/>
  <c r="BER119" i="93"/>
  <c r="BEQ119" i="93"/>
  <c r="BEP119" i="93"/>
  <c r="BEO119" i="93"/>
  <c r="BEN119" i="93"/>
  <c r="BEM119" i="93"/>
  <c r="BEL119" i="93"/>
  <c r="BEK119" i="93"/>
  <c r="BEJ119" i="93"/>
  <c r="BEI119" i="93"/>
  <c r="BEH119" i="93"/>
  <c r="BEG119" i="93"/>
  <c r="BEF119" i="93"/>
  <c r="BEE119" i="93"/>
  <c r="BED119" i="93"/>
  <c r="BEC119" i="93"/>
  <c r="BEB119" i="93"/>
  <c r="BEA119" i="93"/>
  <c r="BDZ119" i="93"/>
  <c r="BDY119" i="93"/>
  <c r="BDX119" i="93"/>
  <c r="BDW119" i="93"/>
  <c r="BDV119" i="93"/>
  <c r="BDU119" i="93"/>
  <c r="BDT119" i="93"/>
  <c r="BDS119" i="93"/>
  <c r="BDR119" i="93"/>
  <c r="BDQ119" i="93"/>
  <c r="BDP119" i="93"/>
  <c r="BDO119" i="93"/>
  <c r="BDN119" i="93"/>
  <c r="BDM119" i="93"/>
  <c r="BDL119" i="93"/>
  <c r="BDK119" i="93"/>
  <c r="BDJ119" i="93"/>
  <c r="BDI119" i="93"/>
  <c r="BDH119" i="93"/>
  <c r="BDG119" i="93"/>
  <c r="BDF119" i="93"/>
  <c r="BDE119" i="93"/>
  <c r="BDD119" i="93"/>
  <c r="BDC119" i="93"/>
  <c r="BDB119" i="93"/>
  <c r="BDA119" i="93"/>
  <c r="BCZ119" i="93"/>
  <c r="BCY119" i="93"/>
  <c r="BCX119" i="93"/>
  <c r="BCW119" i="93"/>
  <c r="BCV119" i="93"/>
  <c r="BCU119" i="93"/>
  <c r="BCT119" i="93"/>
  <c r="BCS119" i="93"/>
  <c r="BCR119" i="93"/>
  <c r="BCQ119" i="93"/>
  <c r="BCP119" i="93"/>
  <c r="BCO119" i="93"/>
  <c r="BCN119" i="93"/>
  <c r="BCM119" i="93"/>
  <c r="BCL119" i="93"/>
  <c r="BCK119" i="93"/>
  <c r="BCJ119" i="93"/>
  <c r="BCI119" i="93"/>
  <c r="BCH119" i="93"/>
  <c r="BCG119" i="93"/>
  <c r="BCF119" i="93"/>
  <c r="BCE119" i="93"/>
  <c r="BCD119" i="93"/>
  <c r="BCC119" i="93"/>
  <c r="BCB119" i="93"/>
  <c r="BCA119" i="93"/>
  <c r="BBZ119" i="93"/>
  <c r="BBY119" i="93"/>
  <c r="BBX119" i="93"/>
  <c r="BBW119" i="93"/>
  <c r="BBV119" i="93"/>
  <c r="BBU119" i="93"/>
  <c r="BBT119" i="93"/>
  <c r="BBS119" i="93"/>
  <c r="BBR119" i="93"/>
  <c r="BBQ119" i="93"/>
  <c r="BBP119" i="93"/>
  <c r="BBO119" i="93"/>
  <c r="BBN119" i="93"/>
  <c r="BBM119" i="93"/>
  <c r="BBL119" i="93"/>
  <c r="BBK119" i="93"/>
  <c r="BBJ119" i="93"/>
  <c r="BBI119" i="93"/>
  <c r="BBH119" i="93"/>
  <c r="BBG119" i="93"/>
  <c r="BBF119" i="93"/>
  <c r="BBE119" i="93"/>
  <c r="BBD119" i="93"/>
  <c r="BBC119" i="93"/>
  <c r="BBB119" i="93"/>
  <c r="BBA119" i="93"/>
  <c r="BAZ119" i="93"/>
  <c r="BAY119" i="93"/>
  <c r="BAX119" i="93"/>
  <c r="BAW119" i="93"/>
  <c r="BAV119" i="93"/>
  <c r="BAU119" i="93"/>
  <c r="BAT119" i="93"/>
  <c r="BAS119" i="93"/>
  <c r="BAR119" i="93"/>
  <c r="BAQ119" i="93"/>
  <c r="BAP119" i="93"/>
  <c r="BAO119" i="93"/>
  <c r="BAN119" i="93"/>
  <c r="BAM119" i="93"/>
  <c r="BAL119" i="93"/>
  <c r="BAK119" i="93"/>
  <c r="BAJ119" i="93"/>
  <c r="BAI119" i="93"/>
  <c r="BAH119" i="93"/>
  <c r="BAG119" i="93"/>
  <c r="BAF119" i="93"/>
  <c r="BAE119" i="93"/>
  <c r="BAD119" i="93"/>
  <c r="BAC119" i="93"/>
  <c r="BAB119" i="93"/>
  <c r="BAA119" i="93"/>
  <c r="AZZ119" i="93"/>
  <c r="AZY119" i="93"/>
  <c r="AZX119" i="93"/>
  <c r="AZW119" i="93"/>
  <c r="AZV119" i="93"/>
  <c r="AZU119" i="93"/>
  <c r="AZT119" i="93"/>
  <c r="AZS119" i="93"/>
  <c r="AZR119" i="93"/>
  <c r="AZQ119" i="93"/>
  <c r="AZP119" i="93"/>
  <c r="AZO119" i="93"/>
  <c r="AZN119" i="93"/>
  <c r="AZM119" i="93"/>
  <c r="AZL119" i="93"/>
  <c r="AZK119" i="93"/>
  <c r="AZJ119" i="93"/>
  <c r="AZI119" i="93"/>
  <c r="AZH119" i="93"/>
  <c r="AZG119" i="93"/>
  <c r="AZF119" i="93"/>
  <c r="AZE119" i="93"/>
  <c r="AZD119" i="93"/>
  <c r="AZC119" i="93"/>
  <c r="AZB119" i="93"/>
  <c r="AZA119" i="93"/>
  <c r="AYZ119" i="93"/>
  <c r="AYY119" i="93"/>
  <c r="AYX119" i="93"/>
  <c r="AYW119" i="93"/>
  <c r="AYV119" i="93"/>
  <c r="AYU119" i="93"/>
  <c r="AYT119" i="93"/>
  <c r="AYS119" i="93"/>
  <c r="AYR119" i="93"/>
  <c r="AYQ119" i="93"/>
  <c r="AYP119" i="93"/>
  <c r="AYO119" i="93"/>
  <c r="AYN119" i="93"/>
  <c r="AYM119" i="93"/>
  <c r="AYL119" i="93"/>
  <c r="AYK119" i="93"/>
  <c r="AYJ119" i="93"/>
  <c r="AYI119" i="93"/>
  <c r="AYH119" i="93"/>
  <c r="AYG119" i="93"/>
  <c r="AYF119" i="93"/>
  <c r="AYE119" i="93"/>
  <c r="AYD119" i="93"/>
  <c r="AYC119" i="93"/>
  <c r="AYB119" i="93"/>
  <c r="AYA119" i="93"/>
  <c r="AXZ119" i="93"/>
  <c r="AXY119" i="93"/>
  <c r="AXX119" i="93"/>
  <c r="AXW119" i="93"/>
  <c r="AXV119" i="93"/>
  <c r="AXU119" i="93"/>
  <c r="AXT119" i="93"/>
  <c r="AXS119" i="93"/>
  <c r="AXR119" i="93"/>
  <c r="AXQ119" i="93"/>
  <c r="AXP119" i="93"/>
  <c r="AXO119" i="93"/>
  <c r="AXN119" i="93"/>
  <c r="AXM119" i="93"/>
  <c r="AXL119" i="93"/>
  <c r="AXK119" i="93"/>
  <c r="AXJ119" i="93"/>
  <c r="AXI119" i="93"/>
  <c r="AXH119" i="93"/>
  <c r="AXG119" i="93"/>
  <c r="AXF119" i="93"/>
  <c r="AXE119" i="93"/>
  <c r="AXD119" i="93"/>
  <c r="AXC119" i="93"/>
  <c r="AXB119" i="93"/>
  <c r="AXA119" i="93"/>
  <c r="AWZ119" i="93"/>
  <c r="AWY119" i="93"/>
  <c r="AWX119" i="93"/>
  <c r="AWW119" i="93"/>
  <c r="AWV119" i="93"/>
  <c r="AWU119" i="93"/>
  <c r="AWT119" i="93"/>
  <c r="AWS119" i="93"/>
  <c r="AWR119" i="93"/>
  <c r="AWQ119" i="93"/>
  <c r="AWP119" i="93"/>
  <c r="AWO119" i="93"/>
  <c r="AWN119" i="93"/>
  <c r="AWM119" i="93"/>
  <c r="AWL119" i="93"/>
  <c r="AWK119" i="93"/>
  <c r="AWJ119" i="93"/>
  <c r="AWI119" i="93"/>
  <c r="AWH119" i="93"/>
  <c r="AWG119" i="93"/>
  <c r="AWF119" i="93"/>
  <c r="AWE119" i="93"/>
  <c r="AWD119" i="93"/>
  <c r="AWC119" i="93"/>
  <c r="AWB119" i="93"/>
  <c r="AWA119" i="93"/>
  <c r="AVZ119" i="93"/>
  <c r="AVY119" i="93"/>
  <c r="AVX119" i="93"/>
  <c r="AVW119" i="93"/>
  <c r="AVV119" i="93"/>
  <c r="AVU119" i="93"/>
  <c r="AVT119" i="93"/>
  <c r="AVS119" i="93"/>
  <c r="AVR119" i="93"/>
  <c r="AVQ119" i="93"/>
  <c r="AVP119" i="93"/>
  <c r="AVO119" i="93"/>
  <c r="AVN119" i="93"/>
  <c r="AVM119" i="93"/>
  <c r="AVL119" i="93"/>
  <c r="AVK119" i="93"/>
  <c r="AVJ119" i="93"/>
  <c r="AVI119" i="93"/>
  <c r="AVH119" i="93"/>
  <c r="AVG119" i="93"/>
  <c r="AVF119" i="93"/>
  <c r="AVE119" i="93"/>
  <c r="AVD119" i="93"/>
  <c r="AVC119" i="93"/>
  <c r="AVB119" i="93"/>
  <c r="AVA119" i="93"/>
  <c r="AUZ119" i="93"/>
  <c r="AUY119" i="93"/>
  <c r="AUX119" i="93"/>
  <c r="AUW119" i="93"/>
  <c r="AUV119" i="93"/>
  <c r="AUU119" i="93"/>
  <c r="AUT119" i="93"/>
  <c r="AUS119" i="93"/>
  <c r="AUR119" i="93"/>
  <c r="AUQ119" i="93"/>
  <c r="AUP119" i="93"/>
  <c r="AUO119" i="93"/>
  <c r="AUN119" i="93"/>
  <c r="AUM119" i="93"/>
  <c r="AUL119" i="93"/>
  <c r="AUK119" i="93"/>
  <c r="AUJ119" i="93"/>
  <c r="AUI119" i="93"/>
  <c r="AUH119" i="93"/>
  <c r="AUG119" i="93"/>
  <c r="AUF119" i="93"/>
  <c r="AUE119" i="93"/>
  <c r="AUD119" i="93"/>
  <c r="AUC119" i="93"/>
  <c r="AUB119" i="93"/>
  <c r="AUA119" i="93"/>
  <c r="ATZ119" i="93"/>
  <c r="ATY119" i="93"/>
  <c r="ATX119" i="93"/>
  <c r="ATW119" i="93"/>
  <c r="ATV119" i="93"/>
  <c r="ATU119" i="93"/>
  <c r="ATT119" i="93"/>
  <c r="ATS119" i="93"/>
  <c r="ATR119" i="93"/>
  <c r="ATQ119" i="93"/>
  <c r="ATP119" i="93"/>
  <c r="ATO119" i="93"/>
  <c r="ATN119" i="93"/>
  <c r="ATM119" i="93"/>
  <c r="ATL119" i="93"/>
  <c r="ATK119" i="93"/>
  <c r="ATJ119" i="93"/>
  <c r="ATI119" i="93"/>
  <c r="ATH119" i="93"/>
  <c r="ATG119" i="93"/>
  <c r="ATF119" i="93"/>
  <c r="ATE119" i="93"/>
  <c r="ATD119" i="93"/>
  <c r="ATC119" i="93"/>
  <c r="ATB119" i="93"/>
  <c r="ATA119" i="93"/>
  <c r="ASZ119" i="93"/>
  <c r="ASY119" i="93"/>
  <c r="ASX119" i="93"/>
  <c r="ASW119" i="93"/>
  <c r="ASV119" i="93"/>
  <c r="ASU119" i="93"/>
  <c r="AST119" i="93"/>
  <c r="ASS119" i="93"/>
  <c r="ASR119" i="93"/>
  <c r="ASQ119" i="93"/>
  <c r="ASP119" i="93"/>
  <c r="ASO119" i="93"/>
  <c r="ASN119" i="93"/>
  <c r="ASM119" i="93"/>
  <c r="ASL119" i="93"/>
  <c r="ASK119" i="93"/>
  <c r="ASJ119" i="93"/>
  <c r="ASI119" i="93"/>
  <c r="ASH119" i="93"/>
  <c r="ASG119" i="93"/>
  <c r="ASF119" i="93"/>
  <c r="ASE119" i="93"/>
  <c r="ASD119" i="93"/>
  <c r="ASC119" i="93"/>
  <c r="ASB119" i="93"/>
  <c r="ASA119" i="93"/>
  <c r="ARZ119" i="93"/>
  <c r="ARY119" i="93"/>
  <c r="ARX119" i="93"/>
  <c r="ARW119" i="93"/>
  <c r="ARV119" i="93"/>
  <c r="ARU119" i="93"/>
  <c r="ART119" i="93"/>
  <c r="ARS119" i="93"/>
  <c r="ARR119" i="93"/>
  <c r="ARQ119" i="93"/>
  <c r="ARP119" i="93"/>
  <c r="ARO119" i="93"/>
  <c r="ARN119" i="93"/>
  <c r="ARM119" i="93"/>
  <c r="ARL119" i="93"/>
  <c r="ARK119" i="93"/>
  <c r="ARJ119" i="93"/>
  <c r="ARI119" i="93"/>
  <c r="ARH119" i="93"/>
  <c r="ARG119" i="93"/>
  <c r="ARF119" i="93"/>
  <c r="ARE119" i="93"/>
  <c r="ARD119" i="93"/>
  <c r="ARC119" i="93"/>
  <c r="ARB119" i="93"/>
  <c r="ARA119" i="93"/>
  <c r="AQZ119" i="93"/>
  <c r="AQY119" i="93"/>
  <c r="AQX119" i="93"/>
  <c r="AQW119" i="93"/>
  <c r="AQV119" i="93"/>
  <c r="AQU119" i="93"/>
  <c r="AQT119" i="93"/>
  <c r="AQS119" i="93"/>
  <c r="AQR119" i="93"/>
  <c r="AQQ119" i="93"/>
  <c r="AQP119" i="93"/>
  <c r="AQO119" i="93"/>
  <c r="AQN119" i="93"/>
  <c r="AQM119" i="93"/>
  <c r="AQL119" i="93"/>
  <c r="AQK119" i="93"/>
  <c r="AQJ119" i="93"/>
  <c r="AQI119" i="93"/>
  <c r="AQH119" i="93"/>
  <c r="AQG119" i="93"/>
  <c r="AQF119" i="93"/>
  <c r="AQE119" i="93"/>
  <c r="AQD119" i="93"/>
  <c r="AQC119" i="93"/>
  <c r="AQB119" i="93"/>
  <c r="AQA119" i="93"/>
  <c r="APZ119" i="93"/>
  <c r="APY119" i="93"/>
  <c r="APX119" i="93"/>
  <c r="APW119" i="93"/>
  <c r="APV119" i="93"/>
  <c r="APU119" i="93"/>
  <c r="APT119" i="93"/>
  <c r="APS119" i="93"/>
  <c r="APR119" i="93"/>
  <c r="APQ119" i="93"/>
  <c r="APP119" i="93"/>
  <c r="APO119" i="93"/>
  <c r="APN119" i="93"/>
  <c r="APM119" i="93"/>
  <c r="APL119" i="93"/>
  <c r="APK119" i="93"/>
  <c r="APJ119" i="93"/>
  <c r="API119" i="93"/>
  <c r="APH119" i="93"/>
  <c r="APG119" i="93"/>
  <c r="APF119" i="93"/>
  <c r="APE119" i="93"/>
  <c r="APD119" i="93"/>
  <c r="APC119" i="93"/>
  <c r="APB119" i="93"/>
  <c r="APA119" i="93"/>
  <c r="AOZ119" i="93"/>
  <c r="AOY119" i="93"/>
  <c r="AOX119" i="93"/>
  <c r="AOW119" i="93"/>
  <c r="AOV119" i="93"/>
  <c r="AOU119" i="93"/>
  <c r="AOT119" i="93"/>
  <c r="AOS119" i="93"/>
  <c r="AOR119" i="93"/>
  <c r="AOQ119" i="93"/>
  <c r="AOP119" i="93"/>
  <c r="AOO119" i="93"/>
  <c r="AON119" i="93"/>
  <c r="AOM119" i="93"/>
  <c r="AOL119" i="93"/>
  <c r="AOK119" i="93"/>
  <c r="AOJ119" i="93"/>
  <c r="AOI119" i="93"/>
  <c r="AOH119" i="93"/>
  <c r="AOG119" i="93"/>
  <c r="AOF119" i="93"/>
  <c r="AOE119" i="93"/>
  <c r="AOD119" i="93"/>
  <c r="AOC119" i="93"/>
  <c r="AOB119" i="93"/>
  <c r="AOA119" i="93"/>
  <c r="ANZ119" i="93"/>
  <c r="ANY119" i="93"/>
  <c r="ANX119" i="93"/>
  <c r="ANW119" i="93"/>
  <c r="ANV119" i="93"/>
  <c r="ANU119" i="93"/>
  <c r="ANT119" i="93"/>
  <c r="ANS119" i="93"/>
  <c r="ANR119" i="93"/>
  <c r="ANQ119" i="93"/>
  <c r="ANP119" i="93"/>
  <c r="ANO119" i="93"/>
  <c r="ANN119" i="93"/>
  <c r="ANM119" i="93"/>
  <c r="ANL119" i="93"/>
  <c r="ANK119" i="93"/>
  <c r="ANJ119" i="93"/>
  <c r="ANI119" i="93"/>
  <c r="ANH119" i="93"/>
  <c r="ANG119" i="93"/>
  <c r="ANF119" i="93"/>
  <c r="ANE119" i="93"/>
  <c r="AND119" i="93"/>
  <c r="ANC119" i="93"/>
  <c r="ANB119" i="93"/>
  <c r="ANA119" i="93"/>
  <c r="AMZ119" i="93"/>
  <c r="AMY119" i="93"/>
  <c r="AMX119" i="93"/>
  <c r="AMW119" i="93"/>
  <c r="AMV119" i="93"/>
  <c r="AMU119" i="93"/>
  <c r="AMT119" i="93"/>
  <c r="AMS119" i="93"/>
  <c r="AMR119" i="93"/>
  <c r="AMQ119" i="93"/>
  <c r="AMP119" i="93"/>
  <c r="AMO119" i="93"/>
  <c r="AMN119" i="93"/>
  <c r="AMM119" i="93"/>
  <c r="AML119" i="93"/>
  <c r="AMK119" i="93"/>
  <c r="AMJ119" i="93"/>
  <c r="AMI119" i="93"/>
  <c r="AMH119" i="93"/>
  <c r="AMG119" i="93"/>
  <c r="AMF119" i="93"/>
  <c r="AME119" i="93"/>
  <c r="AMD119" i="93"/>
  <c r="AMC119" i="93"/>
  <c r="AMB119" i="93"/>
  <c r="AMA119" i="93"/>
  <c r="ALZ119" i="93"/>
  <c r="ALY119" i="93"/>
  <c r="ALX119" i="93"/>
  <c r="ALW119" i="93"/>
  <c r="ALV119" i="93"/>
  <c r="ALU119" i="93"/>
  <c r="ALT119" i="93"/>
  <c r="ALS119" i="93"/>
  <c r="ALR119" i="93"/>
  <c r="ALQ119" i="93"/>
  <c r="ALP119" i="93"/>
  <c r="ALO119" i="93"/>
  <c r="ALN119" i="93"/>
  <c r="ALM119" i="93"/>
  <c r="ALL119" i="93"/>
  <c r="ALK119" i="93"/>
  <c r="ALJ119" i="93"/>
  <c r="ALI119" i="93"/>
  <c r="ALH119" i="93"/>
  <c r="ALG119" i="93"/>
  <c r="ALF119" i="93"/>
  <c r="ALE119" i="93"/>
  <c r="ALD119" i="93"/>
  <c r="ALC119" i="93"/>
  <c r="ALB119" i="93"/>
  <c r="ALA119" i="93"/>
  <c r="AKZ119" i="93"/>
  <c r="AKY119" i="93"/>
  <c r="AKX119" i="93"/>
  <c r="AKW119" i="93"/>
  <c r="AKV119" i="93"/>
  <c r="AKU119" i="93"/>
  <c r="AKT119" i="93"/>
  <c r="AKS119" i="93"/>
  <c r="AKR119" i="93"/>
  <c r="AKQ119" i="93"/>
  <c r="AKP119" i="93"/>
  <c r="AKO119" i="93"/>
  <c r="AKN119" i="93"/>
  <c r="AKM119" i="93"/>
  <c r="AKL119" i="93"/>
  <c r="AKK119" i="93"/>
  <c r="AKJ119" i="93"/>
  <c r="AKI119" i="93"/>
  <c r="AKH119" i="93"/>
  <c r="AKG119" i="93"/>
  <c r="AKF119" i="93"/>
  <c r="AKE119" i="93"/>
  <c r="AKD119" i="93"/>
  <c r="AKC119" i="93"/>
  <c r="AKB119" i="93"/>
  <c r="AKA119" i="93"/>
  <c r="AJZ119" i="93"/>
  <c r="AJY119" i="93"/>
  <c r="AJX119" i="93"/>
  <c r="AJW119" i="93"/>
  <c r="AJV119" i="93"/>
  <c r="AJU119" i="93"/>
  <c r="AJT119" i="93"/>
  <c r="AJS119" i="93"/>
  <c r="AJR119" i="93"/>
  <c r="AJQ119" i="93"/>
  <c r="AJP119" i="93"/>
  <c r="AJO119" i="93"/>
  <c r="AJN119" i="93"/>
  <c r="AJM119" i="93"/>
  <c r="AJL119" i="93"/>
  <c r="AJK119" i="93"/>
  <c r="AJJ119" i="93"/>
  <c r="AJI119" i="93"/>
  <c r="AJH119" i="93"/>
  <c r="AJG119" i="93"/>
  <c r="AJF119" i="93"/>
  <c r="AJE119" i="93"/>
  <c r="AJD119" i="93"/>
  <c r="AJC119" i="93"/>
  <c r="AJB119" i="93"/>
  <c r="AJA119" i="93"/>
  <c r="AIZ119" i="93"/>
  <c r="AIY119" i="93"/>
  <c r="AIX119" i="93"/>
  <c r="AIW119" i="93"/>
  <c r="AIV119" i="93"/>
  <c r="AIU119" i="93"/>
  <c r="AIT119" i="93"/>
  <c r="AIS119" i="93"/>
  <c r="AIR119" i="93"/>
  <c r="AIQ119" i="93"/>
  <c r="AIP119" i="93"/>
  <c r="AIO119" i="93"/>
  <c r="AIN119" i="93"/>
  <c r="AIM119" i="93"/>
  <c r="AIL119" i="93"/>
  <c r="AIK119" i="93"/>
  <c r="AIJ119" i="93"/>
  <c r="AII119" i="93"/>
  <c r="AIH119" i="93"/>
  <c r="AIG119" i="93"/>
  <c r="AIF119" i="93"/>
  <c r="AIE119" i="93"/>
  <c r="AID119" i="93"/>
  <c r="AIC119" i="93"/>
  <c r="AIB119" i="93"/>
  <c r="AIA119" i="93"/>
  <c r="AHZ119" i="93"/>
  <c r="AHY119" i="93"/>
  <c r="AHX119" i="93"/>
  <c r="AHW119" i="93"/>
  <c r="AHV119" i="93"/>
  <c r="AHU119" i="93"/>
  <c r="AHT119" i="93"/>
  <c r="AHS119" i="93"/>
  <c r="AHR119" i="93"/>
  <c r="AHQ119" i="93"/>
  <c r="AHP119" i="93"/>
  <c r="AHO119" i="93"/>
  <c r="AHN119" i="93"/>
  <c r="AHM119" i="93"/>
  <c r="AHL119" i="93"/>
  <c r="AHK119" i="93"/>
  <c r="AHJ119" i="93"/>
  <c r="AHI119" i="93"/>
  <c r="AHH119" i="93"/>
  <c r="AHG119" i="93"/>
  <c r="AHF119" i="93"/>
  <c r="AHE119" i="93"/>
  <c r="AHD119" i="93"/>
  <c r="AHC119" i="93"/>
  <c r="AHB119" i="93"/>
  <c r="AHA119" i="93"/>
  <c r="AGZ119" i="93"/>
  <c r="AGY119" i="93"/>
  <c r="AGX119" i="93"/>
  <c r="AGW119" i="93"/>
  <c r="AGV119" i="93"/>
  <c r="AGU119" i="93"/>
  <c r="AGT119" i="93"/>
  <c r="AGS119" i="93"/>
  <c r="AGR119" i="93"/>
  <c r="AGQ119" i="93"/>
  <c r="AGP119" i="93"/>
  <c r="AGO119" i="93"/>
  <c r="AGN119" i="93"/>
  <c r="AGM119" i="93"/>
  <c r="AGL119" i="93"/>
  <c r="AGK119" i="93"/>
  <c r="AGJ119" i="93"/>
  <c r="AGI119" i="93"/>
  <c r="AGH119" i="93"/>
  <c r="AGG119" i="93"/>
  <c r="AGF119" i="93"/>
  <c r="AGE119" i="93"/>
  <c r="AGD119" i="93"/>
  <c r="AGC119" i="93"/>
  <c r="AGB119" i="93"/>
  <c r="AGA119" i="93"/>
  <c r="AFZ119" i="93"/>
  <c r="AFY119" i="93"/>
  <c r="AFX119" i="93"/>
  <c r="AFW119" i="93"/>
  <c r="AFV119" i="93"/>
  <c r="AFU119" i="93"/>
  <c r="AFT119" i="93"/>
  <c r="AFS119" i="93"/>
  <c r="AFR119" i="93"/>
  <c r="AFQ119" i="93"/>
  <c r="AFP119" i="93"/>
  <c r="AFO119" i="93"/>
  <c r="AFN119" i="93"/>
  <c r="AFM119" i="93"/>
  <c r="AFL119" i="93"/>
  <c r="AFK119" i="93"/>
  <c r="AFJ119" i="93"/>
  <c r="AFI119" i="93"/>
  <c r="AFH119" i="93"/>
  <c r="AFG119" i="93"/>
  <c r="AFF119" i="93"/>
  <c r="AFE119" i="93"/>
  <c r="AFD119" i="93"/>
  <c r="AFC119" i="93"/>
  <c r="AFB119" i="93"/>
  <c r="AFA119" i="93"/>
  <c r="AEZ119" i="93"/>
  <c r="AEY119" i="93"/>
  <c r="AEX119" i="93"/>
  <c r="AEW119" i="93"/>
  <c r="AEV119" i="93"/>
  <c r="AEU119" i="93"/>
  <c r="AET119" i="93"/>
  <c r="AES119" i="93"/>
  <c r="AER119" i="93"/>
  <c r="AEQ119" i="93"/>
  <c r="AEP119" i="93"/>
  <c r="AEO119" i="93"/>
  <c r="AEN119" i="93"/>
  <c r="AEM119" i="93"/>
  <c r="AEL119" i="93"/>
  <c r="AEK119" i="93"/>
  <c r="AEJ119" i="93"/>
  <c r="AEI119" i="93"/>
  <c r="AEH119" i="93"/>
  <c r="AEG119" i="93"/>
  <c r="AEF119" i="93"/>
  <c r="AEE119" i="93"/>
  <c r="AED119" i="93"/>
  <c r="AEC119" i="93"/>
  <c r="AEB119" i="93"/>
  <c r="AEA119" i="93"/>
  <c r="ADZ119" i="93"/>
  <c r="ADY119" i="93"/>
  <c r="ADX119" i="93"/>
  <c r="ADW119" i="93"/>
  <c r="ADV119" i="93"/>
  <c r="ADU119" i="93"/>
  <c r="ADT119" i="93"/>
  <c r="ADS119" i="93"/>
  <c r="ADR119" i="93"/>
  <c r="ADQ119" i="93"/>
  <c r="ADP119" i="93"/>
  <c r="ADO119" i="93"/>
  <c r="ADN119" i="93"/>
  <c r="ADM119" i="93"/>
  <c r="ADL119" i="93"/>
  <c r="ADK119" i="93"/>
  <c r="ADJ119" i="93"/>
  <c r="ADI119" i="93"/>
  <c r="ADH119" i="93"/>
  <c r="ADG119" i="93"/>
  <c r="ADF119" i="93"/>
  <c r="ADE119" i="93"/>
  <c r="ADD119" i="93"/>
  <c r="ADC119" i="93"/>
  <c r="ADB119" i="93"/>
  <c r="ADA119" i="93"/>
  <c r="ACZ119" i="93"/>
  <c r="ACY119" i="93"/>
  <c r="ACX119" i="93"/>
  <c r="ACW119" i="93"/>
  <c r="ACV119" i="93"/>
  <c r="ACU119" i="93"/>
  <c r="ACT119" i="93"/>
  <c r="ACS119" i="93"/>
  <c r="ACR119" i="93"/>
  <c r="ACQ119" i="93"/>
  <c r="ACP119" i="93"/>
  <c r="ACO119" i="93"/>
  <c r="ACN119" i="93"/>
  <c r="ACM119" i="93"/>
  <c r="ACL119" i="93"/>
  <c r="ACK119" i="93"/>
  <c r="ACJ119" i="93"/>
  <c r="ACI119" i="93"/>
  <c r="ACH119" i="93"/>
  <c r="ACG119" i="93"/>
  <c r="ACF119" i="93"/>
  <c r="ACE119" i="93"/>
  <c r="ACD119" i="93"/>
  <c r="ACC119" i="93"/>
  <c r="ACB119" i="93"/>
  <c r="ACA119" i="93"/>
  <c r="ABZ119" i="93"/>
  <c r="ABY119" i="93"/>
  <c r="ABX119" i="93"/>
  <c r="ABW119" i="93"/>
  <c r="ABV119" i="93"/>
  <c r="ABU119" i="93"/>
  <c r="ABT119" i="93"/>
  <c r="ABS119" i="93"/>
  <c r="ABR119" i="93"/>
  <c r="ABQ119" i="93"/>
  <c r="ABP119" i="93"/>
  <c r="ABO119" i="93"/>
  <c r="ABN119" i="93"/>
  <c r="ABM119" i="93"/>
  <c r="ABL119" i="93"/>
  <c r="ABK119" i="93"/>
  <c r="ABJ119" i="93"/>
  <c r="ABI119" i="93"/>
  <c r="ABH119" i="93"/>
  <c r="ABG119" i="93"/>
  <c r="ABF119" i="93"/>
  <c r="ABE119" i="93"/>
  <c r="ABD119" i="93"/>
  <c r="ABC119" i="93"/>
  <c r="ABB119" i="93"/>
  <c r="ABA119" i="93"/>
  <c r="AAZ119" i="93"/>
  <c r="AAY119" i="93"/>
  <c r="AAX119" i="93"/>
  <c r="AAW119" i="93"/>
  <c r="AAV119" i="93"/>
  <c r="AAU119" i="93"/>
  <c r="AAT119" i="93"/>
  <c r="AAS119" i="93"/>
  <c r="AAR119" i="93"/>
  <c r="AAQ119" i="93"/>
  <c r="AAP119" i="93"/>
  <c r="AAO119" i="93"/>
  <c r="AAN119" i="93"/>
  <c r="AAM119" i="93"/>
  <c r="AAL119" i="93"/>
  <c r="AAK119" i="93"/>
  <c r="AAJ119" i="93"/>
  <c r="AAI119" i="93"/>
  <c r="AAH119" i="93"/>
  <c r="AAG119" i="93"/>
  <c r="AAF119" i="93"/>
  <c r="AAE119" i="93"/>
  <c r="AAD119" i="93"/>
  <c r="AAC119" i="93"/>
  <c r="AAB119" i="93"/>
  <c r="AAA119" i="93"/>
  <c r="ZZ119" i="93"/>
  <c r="ZY119" i="93"/>
  <c r="ZX119" i="93"/>
  <c r="ZW119" i="93"/>
  <c r="ZV119" i="93"/>
  <c r="ZU119" i="93"/>
  <c r="ZT119" i="93"/>
  <c r="ZS119" i="93"/>
  <c r="ZR119" i="93"/>
  <c r="ZQ119" i="93"/>
  <c r="ZP119" i="93"/>
  <c r="ZO119" i="93"/>
  <c r="ZN119" i="93"/>
  <c r="ZM119" i="93"/>
  <c r="ZL119" i="93"/>
  <c r="ZK119" i="93"/>
  <c r="ZJ119" i="93"/>
  <c r="ZI119" i="93"/>
  <c r="ZH119" i="93"/>
  <c r="ZG119" i="93"/>
  <c r="ZF119" i="93"/>
  <c r="ZE119" i="93"/>
  <c r="ZD119" i="93"/>
  <c r="ZC119" i="93"/>
  <c r="ZB119" i="93"/>
  <c r="ZA119" i="93"/>
  <c r="YZ119" i="93"/>
  <c r="YY119" i="93"/>
  <c r="YX119" i="93"/>
  <c r="YW119" i="93"/>
  <c r="YV119" i="93"/>
  <c r="YU119" i="93"/>
  <c r="YT119" i="93"/>
  <c r="YS119" i="93"/>
  <c r="YR119" i="93"/>
  <c r="YQ119" i="93"/>
  <c r="YP119" i="93"/>
  <c r="YO119" i="93"/>
  <c r="YN119" i="93"/>
  <c r="YM119" i="93"/>
  <c r="YL119" i="93"/>
  <c r="YK119" i="93"/>
  <c r="YJ119" i="93"/>
  <c r="YI119" i="93"/>
  <c r="YH119" i="93"/>
  <c r="YG119" i="93"/>
  <c r="YF119" i="93"/>
  <c r="YE119" i="93"/>
  <c r="YD119" i="93"/>
  <c r="YC119" i="93"/>
  <c r="YB119" i="93"/>
  <c r="YA119" i="93"/>
  <c r="XZ119" i="93"/>
  <c r="XY119" i="93"/>
  <c r="XX119" i="93"/>
  <c r="XW119" i="93"/>
  <c r="XV119" i="93"/>
  <c r="XU119" i="93"/>
  <c r="XT119" i="93"/>
  <c r="XS119" i="93"/>
  <c r="XR119" i="93"/>
  <c r="XQ119" i="93"/>
  <c r="XP119" i="93"/>
  <c r="XO119" i="93"/>
  <c r="XN119" i="93"/>
  <c r="XM119" i="93"/>
  <c r="XL119" i="93"/>
  <c r="XK119" i="93"/>
  <c r="XJ119" i="93"/>
  <c r="XI119" i="93"/>
  <c r="XH119" i="93"/>
  <c r="XG119" i="93"/>
  <c r="XF119" i="93"/>
  <c r="XE119" i="93"/>
  <c r="XD119" i="93"/>
  <c r="XC119" i="93"/>
  <c r="XB119" i="93"/>
  <c r="XA119" i="93"/>
  <c r="WZ119" i="93"/>
  <c r="WY119" i="93"/>
  <c r="WX119" i="93"/>
  <c r="WW119" i="93"/>
  <c r="WV119" i="93"/>
  <c r="WU119" i="93"/>
  <c r="WT119" i="93"/>
  <c r="WS119" i="93"/>
  <c r="WR119" i="93"/>
  <c r="WQ119" i="93"/>
  <c r="WP119" i="93"/>
  <c r="WO119" i="93"/>
  <c r="WN119" i="93"/>
  <c r="WM119" i="93"/>
  <c r="WL119" i="93"/>
  <c r="WK119" i="93"/>
  <c r="WJ119" i="93"/>
  <c r="WI119" i="93"/>
  <c r="WH119" i="93"/>
  <c r="WG119" i="93"/>
  <c r="WF119" i="93"/>
  <c r="WE119" i="93"/>
  <c r="WD119" i="93"/>
  <c r="WC119" i="93"/>
  <c r="WB119" i="93"/>
  <c r="WA119" i="93"/>
  <c r="VZ119" i="93"/>
  <c r="VY119" i="93"/>
  <c r="VX119" i="93"/>
  <c r="VW119" i="93"/>
  <c r="VV119" i="93"/>
  <c r="VU119" i="93"/>
  <c r="VT119" i="93"/>
  <c r="VS119" i="93"/>
  <c r="VR119" i="93"/>
  <c r="VQ119" i="93"/>
  <c r="VP119" i="93"/>
  <c r="VO119" i="93"/>
  <c r="VN119" i="93"/>
  <c r="VM119" i="93"/>
  <c r="VL119" i="93"/>
  <c r="VK119" i="93"/>
  <c r="VJ119" i="93"/>
  <c r="VI119" i="93"/>
  <c r="VH119" i="93"/>
  <c r="VG119" i="93"/>
  <c r="VF119" i="93"/>
  <c r="VE119" i="93"/>
  <c r="VD119" i="93"/>
  <c r="VC119" i="93"/>
  <c r="VB119" i="93"/>
  <c r="VA119" i="93"/>
  <c r="UZ119" i="93"/>
  <c r="UY119" i="93"/>
  <c r="UX119" i="93"/>
  <c r="UW119" i="93"/>
  <c r="UV119" i="93"/>
  <c r="UU119" i="93"/>
  <c r="UT119" i="93"/>
  <c r="US119" i="93"/>
  <c r="UR119" i="93"/>
  <c r="UQ119" i="93"/>
  <c r="UP119" i="93"/>
  <c r="UO119" i="93"/>
  <c r="UN119" i="93"/>
  <c r="UM119" i="93"/>
  <c r="UL119" i="93"/>
  <c r="UK119" i="93"/>
  <c r="UJ119" i="93"/>
  <c r="UI119" i="93"/>
  <c r="UH119" i="93"/>
  <c r="UG119" i="93"/>
  <c r="UF119" i="93"/>
  <c r="UE119" i="93"/>
  <c r="UD119" i="93"/>
  <c r="UC119" i="93"/>
  <c r="UB119" i="93"/>
  <c r="UA119" i="93"/>
  <c r="TZ119" i="93"/>
  <c r="TY119" i="93"/>
  <c r="TX119" i="93"/>
  <c r="TW119" i="93"/>
  <c r="TV119" i="93"/>
  <c r="TU119" i="93"/>
  <c r="TT119" i="93"/>
  <c r="TS119" i="93"/>
  <c r="TR119" i="93"/>
  <c r="TQ119" i="93"/>
  <c r="TP119" i="93"/>
  <c r="TO119" i="93"/>
  <c r="TN119" i="93"/>
  <c r="TM119" i="93"/>
  <c r="TL119" i="93"/>
  <c r="TK119" i="93"/>
  <c r="TJ119" i="93"/>
  <c r="TI119" i="93"/>
  <c r="TH119" i="93"/>
  <c r="TG119" i="93"/>
  <c r="TF119" i="93"/>
  <c r="TE119" i="93"/>
  <c r="TD119" i="93"/>
  <c r="TC119" i="93"/>
  <c r="TB119" i="93"/>
  <c r="TA119" i="93"/>
  <c r="SZ119" i="93"/>
  <c r="SY119" i="93"/>
  <c r="SX119" i="93"/>
  <c r="SW119" i="93"/>
  <c r="SV119" i="93"/>
  <c r="SU119" i="93"/>
  <c r="ST119" i="93"/>
  <c r="SS119" i="93"/>
  <c r="SR119" i="93"/>
  <c r="SQ119" i="93"/>
  <c r="SP119" i="93"/>
  <c r="SO119" i="93"/>
  <c r="SN119" i="93"/>
  <c r="SM119" i="93"/>
  <c r="SL119" i="93"/>
  <c r="SK119" i="93"/>
  <c r="SJ119" i="93"/>
  <c r="SI119" i="93"/>
  <c r="SH119" i="93"/>
  <c r="SG119" i="93"/>
  <c r="SF119" i="93"/>
  <c r="SE119" i="93"/>
  <c r="SD119" i="93"/>
  <c r="SC119" i="93"/>
  <c r="SB119" i="93"/>
  <c r="SA119" i="93"/>
  <c r="RZ119" i="93"/>
  <c r="RY119" i="93"/>
  <c r="RX119" i="93"/>
  <c r="RW119" i="93"/>
  <c r="RV119" i="93"/>
  <c r="RU119" i="93"/>
  <c r="RT119" i="93"/>
  <c r="RS119" i="93"/>
  <c r="RR119" i="93"/>
  <c r="RQ119" i="93"/>
  <c r="RP119" i="93"/>
  <c r="RO119" i="93"/>
  <c r="RN119" i="93"/>
  <c r="RM119" i="93"/>
  <c r="RL119" i="93"/>
  <c r="RK119" i="93"/>
  <c r="RJ119" i="93"/>
  <c r="RI119" i="93"/>
  <c r="RH119" i="93"/>
  <c r="RG119" i="93"/>
  <c r="RF119" i="93"/>
  <c r="RE119" i="93"/>
  <c r="RD119" i="93"/>
  <c r="RC119" i="93"/>
  <c r="RB119" i="93"/>
  <c r="RA119" i="93"/>
  <c r="QZ119" i="93"/>
  <c r="QY119" i="93"/>
  <c r="QX119" i="93"/>
  <c r="QW119" i="93"/>
  <c r="QV119" i="93"/>
  <c r="QU119" i="93"/>
  <c r="QT119" i="93"/>
  <c r="QS119" i="93"/>
  <c r="QR119" i="93"/>
  <c r="QQ119" i="93"/>
  <c r="QP119" i="93"/>
  <c r="QO119" i="93"/>
  <c r="QN119" i="93"/>
  <c r="QM119" i="93"/>
  <c r="QL119" i="93"/>
  <c r="QK119" i="93"/>
  <c r="QJ119" i="93"/>
  <c r="QI119" i="93"/>
  <c r="QH119" i="93"/>
  <c r="QG119" i="93"/>
  <c r="QF119" i="93"/>
  <c r="QE119" i="93"/>
  <c r="QD119" i="93"/>
  <c r="QC119" i="93"/>
  <c r="QB119" i="93"/>
  <c r="QA119" i="93"/>
  <c r="PZ119" i="93"/>
  <c r="PY119" i="93"/>
  <c r="PX119" i="93"/>
  <c r="PW119" i="93"/>
  <c r="PV119" i="93"/>
  <c r="PU119" i="93"/>
  <c r="PT119" i="93"/>
  <c r="PS119" i="93"/>
  <c r="PR119" i="93"/>
  <c r="PQ119" i="93"/>
  <c r="PP119" i="93"/>
  <c r="PO119" i="93"/>
  <c r="PN119" i="93"/>
  <c r="PM119" i="93"/>
  <c r="PL119" i="93"/>
  <c r="PK119" i="93"/>
  <c r="PJ119" i="93"/>
  <c r="PI119" i="93"/>
  <c r="PH119" i="93"/>
  <c r="PG119" i="93"/>
  <c r="PF119" i="93"/>
  <c r="PE119" i="93"/>
  <c r="PD119" i="93"/>
  <c r="PC119" i="93"/>
  <c r="PB119" i="93"/>
  <c r="PA119" i="93"/>
  <c r="OZ119" i="93"/>
  <c r="OY119" i="93"/>
  <c r="OX119" i="93"/>
  <c r="OW119" i="93"/>
  <c r="OV119" i="93"/>
  <c r="OU119" i="93"/>
  <c r="OT119" i="93"/>
  <c r="OS119" i="93"/>
  <c r="OR119" i="93"/>
  <c r="OQ119" i="93"/>
  <c r="OP119" i="93"/>
  <c r="OO119" i="93"/>
  <c r="ON119" i="93"/>
  <c r="OM119" i="93"/>
  <c r="OL119" i="93"/>
  <c r="OK119" i="93"/>
  <c r="OJ119" i="93"/>
  <c r="OI119" i="93"/>
  <c r="OH119" i="93"/>
  <c r="OG119" i="93"/>
  <c r="OF119" i="93"/>
  <c r="OE119" i="93"/>
  <c r="OD119" i="93"/>
  <c r="OC119" i="93"/>
  <c r="OB119" i="93"/>
  <c r="OA119" i="93"/>
  <c r="NZ119" i="93"/>
  <c r="NY119" i="93"/>
  <c r="NX119" i="93"/>
  <c r="NW119" i="93"/>
  <c r="NV119" i="93"/>
  <c r="NU119" i="93"/>
  <c r="NT119" i="93"/>
  <c r="NS119" i="93"/>
  <c r="NR119" i="93"/>
  <c r="NQ119" i="93"/>
  <c r="NP119" i="93"/>
  <c r="NO119" i="93"/>
  <c r="NN119" i="93"/>
  <c r="NM119" i="93"/>
  <c r="NL119" i="93"/>
  <c r="NK119" i="93"/>
  <c r="NJ119" i="93"/>
  <c r="NI119" i="93"/>
  <c r="NH119" i="93"/>
  <c r="NG119" i="93"/>
  <c r="NF119" i="93"/>
  <c r="NE119" i="93"/>
  <c r="ND119" i="93"/>
  <c r="NC119" i="93"/>
  <c r="NB119" i="93"/>
  <c r="NA119" i="93"/>
  <c r="MZ119" i="93"/>
  <c r="MY119" i="93"/>
  <c r="MX119" i="93"/>
  <c r="MW119" i="93"/>
  <c r="MV119" i="93"/>
  <c r="MU119" i="93"/>
  <c r="MT119" i="93"/>
  <c r="MS119" i="93"/>
  <c r="MR119" i="93"/>
  <c r="MQ119" i="93"/>
  <c r="MP119" i="93"/>
  <c r="MO119" i="93"/>
  <c r="MN119" i="93"/>
  <c r="MM119" i="93"/>
  <c r="ML119" i="93"/>
  <c r="MK119" i="93"/>
  <c r="MJ119" i="93"/>
  <c r="MI119" i="93"/>
  <c r="MH119" i="93"/>
  <c r="MG119" i="93"/>
  <c r="MF119" i="93"/>
  <c r="ME119" i="93"/>
  <c r="MD119" i="93"/>
  <c r="MC119" i="93"/>
  <c r="MB119" i="93"/>
  <c r="MA119" i="93"/>
  <c r="LZ119" i="93"/>
  <c r="LY119" i="93"/>
  <c r="LX119" i="93"/>
  <c r="LW119" i="93"/>
  <c r="LV119" i="93"/>
  <c r="LU119" i="93"/>
  <c r="LT119" i="93"/>
  <c r="LS119" i="93"/>
  <c r="LR119" i="93"/>
  <c r="LQ119" i="93"/>
  <c r="LP119" i="93"/>
  <c r="LO119" i="93"/>
  <c r="LN119" i="93"/>
  <c r="LM119" i="93"/>
  <c r="LL119" i="93"/>
  <c r="LK119" i="93"/>
  <c r="LJ119" i="93"/>
  <c r="LI119" i="93"/>
  <c r="LH119" i="93"/>
  <c r="LG119" i="93"/>
  <c r="LF119" i="93"/>
  <c r="LE119" i="93"/>
  <c r="LD119" i="93"/>
  <c r="LC119" i="93"/>
  <c r="LB119" i="93"/>
  <c r="LA119" i="93"/>
  <c r="KZ119" i="93"/>
  <c r="KY119" i="93"/>
  <c r="KX119" i="93"/>
  <c r="KW119" i="93"/>
  <c r="KV119" i="93"/>
  <c r="KU119" i="93"/>
  <c r="KT119" i="93"/>
  <c r="KS119" i="93"/>
  <c r="KR119" i="93"/>
  <c r="KQ119" i="93"/>
  <c r="KP119" i="93"/>
  <c r="KO119" i="93"/>
  <c r="KN119" i="93"/>
  <c r="KM119" i="93"/>
  <c r="KL119" i="93"/>
  <c r="KK119" i="93"/>
  <c r="KJ119" i="93"/>
  <c r="KI119" i="93"/>
  <c r="KH119" i="93"/>
  <c r="KG119" i="93"/>
  <c r="KF119" i="93"/>
  <c r="KE119" i="93"/>
  <c r="KD119" i="93"/>
  <c r="KC119" i="93"/>
  <c r="KB119" i="93"/>
  <c r="KA119" i="93"/>
  <c r="JZ119" i="93"/>
  <c r="JY119" i="93"/>
  <c r="JX119" i="93"/>
  <c r="JW119" i="93"/>
  <c r="JV119" i="93"/>
  <c r="JU119" i="93"/>
  <c r="JT119" i="93"/>
  <c r="JS119" i="93"/>
  <c r="JR119" i="93"/>
  <c r="JQ119" i="93"/>
  <c r="JP119" i="93"/>
  <c r="JO119" i="93"/>
  <c r="JN119" i="93"/>
  <c r="JM119" i="93"/>
  <c r="JL119" i="93"/>
  <c r="JK119" i="93"/>
  <c r="JJ119" i="93"/>
  <c r="JI119" i="93"/>
  <c r="JH119" i="93"/>
  <c r="JG119" i="93"/>
  <c r="JF119" i="93"/>
  <c r="JE119" i="93"/>
  <c r="JD119" i="93"/>
  <c r="JC119" i="93"/>
  <c r="JB119" i="93"/>
  <c r="JA119" i="93"/>
  <c r="IZ119" i="93"/>
  <c r="IY119" i="93"/>
  <c r="IX119" i="93"/>
  <c r="IW119" i="93"/>
  <c r="IV119" i="93"/>
  <c r="IU119" i="93"/>
  <c r="IT119" i="93"/>
  <c r="IS119" i="93"/>
  <c r="IR119" i="93"/>
  <c r="IQ119" i="93"/>
  <c r="IP119" i="93"/>
  <c r="IO119" i="93"/>
  <c r="IN119" i="93"/>
  <c r="IM119" i="93"/>
  <c r="IL119" i="93"/>
  <c r="IK119" i="93"/>
  <c r="IJ119" i="93"/>
  <c r="II119" i="93"/>
  <c r="IH119" i="93"/>
  <c r="IG119" i="93"/>
  <c r="IF119" i="93"/>
  <c r="IE119" i="93"/>
  <c r="ID119" i="93"/>
  <c r="IC119" i="93"/>
  <c r="IB119" i="93"/>
  <c r="IA119" i="93"/>
  <c r="HZ119" i="93"/>
  <c r="HY119" i="93"/>
  <c r="HX119" i="93"/>
  <c r="HW119" i="93"/>
  <c r="HV119" i="93"/>
  <c r="HU119" i="93"/>
  <c r="HT119" i="93"/>
  <c r="HS119" i="93"/>
  <c r="HR119" i="93"/>
  <c r="HQ119" i="93"/>
  <c r="HP119" i="93"/>
  <c r="HO119" i="93"/>
  <c r="HN119" i="93"/>
  <c r="HM119" i="93"/>
  <c r="HL119" i="93"/>
  <c r="HK119" i="93"/>
  <c r="HJ119" i="93"/>
  <c r="HI119" i="93"/>
  <c r="HH119" i="93"/>
  <c r="HG119" i="93"/>
  <c r="HF119" i="93"/>
  <c r="HE119" i="93"/>
  <c r="HD119" i="93"/>
  <c r="HC119" i="93"/>
  <c r="HB119" i="93"/>
  <c r="HA119" i="93"/>
  <c r="GZ119" i="93"/>
  <c r="GY119" i="93"/>
  <c r="GX119" i="93"/>
  <c r="GW119" i="93"/>
  <c r="GV119" i="93"/>
  <c r="GU119" i="93"/>
  <c r="GT119" i="93"/>
  <c r="GS119" i="93"/>
  <c r="GR119" i="93"/>
  <c r="GQ119" i="93"/>
  <c r="GP119" i="93"/>
  <c r="GO119" i="93"/>
  <c r="GN119" i="93"/>
  <c r="GM119" i="93"/>
  <c r="GL119" i="93"/>
  <c r="GK119" i="93"/>
  <c r="GJ119" i="93"/>
  <c r="GI119" i="93"/>
  <c r="GH119" i="93"/>
  <c r="GG119" i="93"/>
  <c r="GF119" i="93"/>
  <c r="GE119" i="93"/>
  <c r="GD119" i="93"/>
  <c r="GC119" i="93"/>
  <c r="GB119" i="93"/>
  <c r="GA119" i="93"/>
  <c r="FZ119" i="93"/>
  <c r="FY119" i="93"/>
  <c r="FX119" i="93"/>
  <c r="FW119" i="93"/>
  <c r="FV119" i="93"/>
  <c r="FU119" i="93"/>
  <c r="FT119" i="93"/>
  <c r="FS119" i="93"/>
  <c r="FR119" i="93"/>
  <c r="FQ119" i="93"/>
  <c r="FP119" i="93"/>
  <c r="FO119" i="93"/>
  <c r="FN119" i="93"/>
  <c r="FM119" i="93"/>
  <c r="FL119" i="93"/>
  <c r="FK119" i="93"/>
  <c r="FJ119" i="93"/>
  <c r="FI119" i="93"/>
  <c r="FH119" i="93"/>
  <c r="FG119" i="93"/>
  <c r="FF119" i="93"/>
  <c r="FE119" i="93"/>
  <c r="FD119" i="93"/>
  <c r="FC119" i="93"/>
  <c r="FB119" i="93"/>
  <c r="FA119" i="93"/>
  <c r="EZ119" i="93"/>
  <c r="EY119" i="93"/>
  <c r="EX119" i="93"/>
  <c r="EW119" i="93"/>
  <c r="EV119" i="93"/>
  <c r="EU119" i="93"/>
  <c r="ET119" i="93"/>
  <c r="ES119" i="93"/>
  <c r="ER119" i="93"/>
  <c r="EQ119" i="93"/>
  <c r="EP119" i="93"/>
  <c r="EO119" i="93"/>
  <c r="EN119" i="93"/>
  <c r="EM119" i="93"/>
  <c r="EL119" i="93"/>
  <c r="EK119" i="93"/>
  <c r="EJ119" i="93"/>
  <c r="EI119" i="93"/>
  <c r="EH119" i="93"/>
  <c r="EG119" i="93"/>
  <c r="EF119" i="93"/>
  <c r="EE119" i="93"/>
  <c r="ED119" i="93"/>
  <c r="EC119" i="93"/>
  <c r="EB119" i="93"/>
  <c r="EA119" i="93"/>
  <c r="DZ119" i="93"/>
  <c r="DY119" i="93"/>
  <c r="DX119" i="93"/>
  <c r="DW119" i="93"/>
  <c r="DV119" i="93"/>
  <c r="DU119" i="93"/>
  <c r="DT119" i="93"/>
  <c r="DS119" i="93"/>
  <c r="DR119" i="93"/>
  <c r="DQ119" i="93"/>
  <c r="DP119" i="93"/>
  <c r="DO119" i="93"/>
  <c r="DN119" i="93"/>
  <c r="DM119" i="93"/>
  <c r="DL119" i="93"/>
  <c r="DK119" i="93"/>
  <c r="DJ119" i="93"/>
  <c r="DI119" i="93"/>
  <c r="DH119" i="93"/>
  <c r="DG119" i="93"/>
  <c r="DF119" i="93"/>
  <c r="DE119" i="93"/>
  <c r="DD119" i="93"/>
  <c r="DC119" i="93"/>
  <c r="DB119" i="93"/>
  <c r="DA119" i="93"/>
  <c r="CZ119" i="93"/>
  <c r="CY119" i="93"/>
  <c r="CX119" i="93"/>
  <c r="CW119" i="93"/>
  <c r="CV119" i="93"/>
  <c r="CU119" i="93"/>
  <c r="CT119" i="93"/>
  <c r="CS119" i="93"/>
  <c r="CR119" i="93"/>
  <c r="CQ119" i="93"/>
  <c r="CP119" i="93"/>
  <c r="CO119" i="93"/>
  <c r="CN119" i="93"/>
  <c r="CM119" i="93"/>
  <c r="CL119" i="93"/>
  <c r="CK119" i="93"/>
  <c r="CJ119" i="93"/>
  <c r="CI119" i="93"/>
  <c r="CH119" i="93"/>
  <c r="CG119" i="93"/>
  <c r="CF119" i="93"/>
  <c r="CE119" i="93"/>
  <c r="CD119" i="93"/>
  <c r="CC119" i="93"/>
  <c r="CB119" i="93"/>
  <c r="CA119" i="93"/>
  <c r="BZ119" i="93"/>
  <c r="BY119" i="93"/>
  <c r="BX119" i="93"/>
  <c r="BW119" i="93"/>
  <c r="BV119" i="93"/>
  <c r="BU119" i="93"/>
  <c r="BT119" i="93"/>
  <c r="E19" i="96" l="1"/>
  <c r="E20" i="96"/>
  <c r="Q1" i="34" l="1"/>
  <c r="J1" i="33"/>
  <c r="M1" i="32"/>
  <c r="S1" i="102"/>
  <c r="S1" i="100"/>
  <c r="S1" i="31"/>
  <c r="L1" i="30"/>
  <c r="J1" i="29"/>
  <c r="J1" i="28"/>
  <c r="N1" i="27"/>
  <c r="N1" i="26"/>
  <c r="AK19" i="102" l="1"/>
  <c r="AJ19" i="102"/>
  <c r="AN18" i="102"/>
  <c r="AM18" i="102"/>
  <c r="AL18" i="102"/>
  <c r="AK18" i="102"/>
  <c r="AJ18" i="102"/>
  <c r="AK19" i="100"/>
  <c r="AJ19" i="100"/>
  <c r="AN18" i="100"/>
  <c r="AM18" i="100"/>
  <c r="AL18" i="100"/>
  <c r="AK18" i="100"/>
  <c r="AJ18" i="100"/>
  <c r="AN18" i="31"/>
  <c r="AM18" i="31"/>
  <c r="AD18" i="102"/>
  <c r="AC18" i="102"/>
  <c r="AB18" i="102"/>
  <c r="AD18" i="100"/>
  <c r="AC18" i="100"/>
  <c r="AC18" i="31"/>
  <c r="AD18" i="31"/>
  <c r="M18" i="102" l="1"/>
  <c r="M18" i="100"/>
  <c r="M18" i="31"/>
  <c r="G19" i="102" l="1"/>
  <c r="G18" i="102"/>
  <c r="G12" i="102"/>
  <c r="K19" i="102" s="1"/>
  <c r="G19" i="100"/>
  <c r="G18" i="100"/>
  <c r="G12" i="100"/>
  <c r="K19" i="100" s="1"/>
  <c r="G19" i="31"/>
  <c r="G18" i="31"/>
  <c r="G12" i="31"/>
  <c r="K19" i="31" s="1"/>
  <c r="AB19" i="100" l="1"/>
  <c r="AL19" i="31"/>
  <c r="L19" i="31"/>
  <c r="L19" i="102"/>
  <c r="AL19" i="100"/>
  <c r="L19" i="100"/>
  <c r="N18" i="102"/>
  <c r="N18" i="100"/>
  <c r="N18" i="31"/>
  <c r="AM19" i="100" l="1"/>
  <c r="AC19" i="100"/>
  <c r="AM19" i="102"/>
  <c r="AC19" i="102"/>
  <c r="AM19" i="31"/>
  <c r="AC19" i="31"/>
  <c r="AL19" i="102"/>
  <c r="AB19" i="102"/>
  <c r="G40" i="30"/>
  <c r="G40" i="26"/>
  <c r="G445" i="114" l="1"/>
  <c r="V30" i="114"/>
  <c r="F445" i="114" s="1"/>
  <c r="U30" i="114"/>
  <c r="G422" i="114"/>
  <c r="V29" i="114"/>
  <c r="F422" i="114" s="1"/>
  <c r="U29" i="114"/>
  <c r="U28" i="114"/>
  <c r="G376" i="114"/>
  <c r="F376" i="114"/>
  <c r="U27" i="114"/>
  <c r="G353" i="114"/>
  <c r="F353" i="114"/>
  <c r="U26" i="114"/>
  <c r="G330" i="114"/>
  <c r="F330" i="114"/>
  <c r="U25" i="114"/>
  <c r="G307" i="114"/>
  <c r="F307" i="114"/>
  <c r="U24" i="114"/>
  <c r="G284" i="114"/>
  <c r="F284" i="114"/>
  <c r="U23" i="114"/>
  <c r="V22" i="114"/>
  <c r="F261" i="114" s="1"/>
  <c r="U22" i="114"/>
  <c r="G238" i="114"/>
  <c r="U21" i="114"/>
  <c r="G215" i="114"/>
  <c r="U20" i="114"/>
  <c r="U19" i="114"/>
  <c r="G169" i="114"/>
  <c r="V18" i="114"/>
  <c r="F169" i="114" s="1"/>
  <c r="U18" i="114"/>
  <c r="V17" i="114"/>
  <c r="F146" i="114" s="1"/>
  <c r="U17" i="114"/>
  <c r="G123" i="114"/>
  <c r="V16" i="114"/>
  <c r="F123" i="114" s="1"/>
  <c r="U16" i="114"/>
  <c r="U15" i="114"/>
  <c r="G77" i="114"/>
  <c r="V14" i="114"/>
  <c r="F77" i="114" s="1"/>
  <c r="U14" i="114"/>
  <c r="V15" i="114" l="1"/>
  <c r="F100" i="114" s="1"/>
  <c r="F399" i="114"/>
  <c r="F192" i="114"/>
  <c r="F238" i="114"/>
  <c r="H32" i="114"/>
  <c r="Q32" i="114"/>
  <c r="G192" i="114"/>
  <c r="F215" i="114"/>
  <c r="G261" i="114"/>
  <c r="I32" i="114"/>
  <c r="R32" i="114"/>
  <c r="V32" i="114" l="1"/>
  <c r="X32" i="114"/>
  <c r="Y32" i="114"/>
  <c r="J39" i="113" l="1"/>
  <c r="J40" i="113"/>
  <c r="J41" i="113"/>
  <c r="J42" i="113"/>
  <c r="J43" i="113"/>
  <c r="J44" i="113"/>
  <c r="J45" i="113"/>
  <c r="J46" i="113"/>
  <c r="J47" i="113"/>
  <c r="J48" i="113"/>
  <c r="J49" i="113"/>
  <c r="J50" i="113"/>
  <c r="J51" i="113"/>
  <c r="J52" i="113"/>
  <c r="J35" i="113"/>
  <c r="J36" i="113"/>
  <c r="J37" i="113"/>
  <c r="J38" i="113"/>
  <c r="J15" i="113"/>
  <c r="J16" i="113"/>
  <c r="J17" i="113"/>
  <c r="J18" i="113"/>
  <c r="J19" i="113"/>
  <c r="J20" i="113"/>
  <c r="J21" i="113"/>
  <c r="J22" i="113"/>
  <c r="J23" i="113"/>
  <c r="J24" i="113"/>
  <c r="J25" i="113"/>
  <c r="J26" i="113"/>
  <c r="J27" i="113"/>
  <c r="J28" i="113"/>
  <c r="J29" i="113"/>
  <c r="J30" i="113"/>
  <c r="J31" i="113"/>
  <c r="J32" i="113"/>
  <c r="J33" i="113"/>
  <c r="J34" i="113"/>
  <c r="J7" i="113"/>
  <c r="J8" i="113"/>
  <c r="J9" i="113"/>
  <c r="J10" i="113"/>
  <c r="J11" i="113"/>
  <c r="J12" i="113"/>
  <c r="J13" i="113"/>
  <c r="J14" i="113"/>
  <c r="A1" i="113" l="1"/>
  <c r="P32" i="114" l="1"/>
  <c r="G32" i="114" l="1"/>
  <c r="W32" i="114" l="1"/>
  <c r="G100" i="114"/>
  <c r="B41" i="34"/>
  <c r="B46" i="33"/>
  <c r="B25" i="32"/>
  <c r="B49" i="102"/>
  <c r="B49" i="100"/>
  <c r="B49" i="31"/>
  <c r="B52" i="30"/>
  <c r="B78" i="29"/>
  <c r="B25" i="28"/>
  <c r="B42" i="27"/>
  <c r="A437" i="111"/>
  <c r="A438" i="111" s="1"/>
  <c r="A439" i="111" s="1"/>
  <c r="A440" i="111" s="1"/>
  <c r="A441" i="111" s="1"/>
  <c r="A442" i="111" s="1"/>
  <c r="A443" i="111" s="1"/>
  <c r="A444" i="111" s="1"/>
  <c r="A445" i="111" s="1"/>
  <c r="A446" i="111" s="1"/>
  <c r="A447" i="111" s="1"/>
  <c r="A448" i="111" s="1"/>
  <c r="A449" i="111" s="1"/>
  <c r="A450" i="111" s="1"/>
  <c r="A451" i="111" s="1"/>
  <c r="A452" i="111" s="1"/>
  <c r="A453" i="111" s="1"/>
  <c r="A454" i="111" s="1"/>
  <c r="A455" i="111" s="1"/>
  <c r="A456" i="111" s="1"/>
  <c r="A457" i="111" s="1"/>
  <c r="A408" i="110"/>
  <c r="A409" i="110" s="1"/>
  <c r="A410" i="110" s="1"/>
  <c r="A411" i="110" s="1"/>
  <c r="A412" i="110" s="1"/>
  <c r="A413" i="110" s="1"/>
  <c r="A414" i="110" s="1"/>
  <c r="A415" i="110" s="1"/>
  <c r="A416" i="110" s="1"/>
  <c r="A417" i="110" s="1"/>
  <c r="A418" i="110" s="1"/>
  <c r="A419" i="110" s="1"/>
  <c r="A420" i="110" s="1"/>
  <c r="A421" i="110" s="1"/>
  <c r="A422" i="110" s="1"/>
  <c r="A423" i="110" s="1"/>
  <c r="A424" i="110" s="1"/>
  <c r="A425" i="110" s="1"/>
  <c r="M19" i="31" l="1"/>
  <c r="N19" i="31" s="1"/>
  <c r="M19" i="100"/>
  <c r="N19" i="100" s="1"/>
  <c r="M19" i="102"/>
  <c r="N19" i="102" s="1"/>
  <c r="A426" i="110"/>
  <c r="A427" i="110" s="1"/>
  <c r="A428" i="110" s="1"/>
  <c r="A429" i="110" s="1"/>
  <c r="A430" i="110" s="1"/>
  <c r="A431" i="110" s="1"/>
  <c r="A432" i="110" s="1"/>
  <c r="A433" i="110" s="1"/>
  <c r="A434" i="110" s="1"/>
  <c r="A435" i="110" s="1"/>
  <c r="A436" i="110" s="1"/>
  <c r="A437" i="110" s="1"/>
  <c r="A438" i="110" s="1"/>
  <c r="A439" i="110" s="1"/>
  <c r="A440" i="110" s="1"/>
  <c r="A441" i="110" s="1"/>
  <c r="A442" i="110" s="1"/>
  <c r="A443" i="110" s="1"/>
  <c r="A444" i="110" s="1"/>
  <c r="A445" i="110" s="1"/>
  <c r="A446" i="110" s="1"/>
  <c r="A447" i="110" s="1"/>
  <c r="A448" i="110" s="1"/>
  <c r="A449" i="110" s="1"/>
  <c r="A450" i="110" s="1"/>
  <c r="A451" i="110" s="1"/>
  <c r="A452" i="110" s="1"/>
  <c r="A453" i="110" s="1"/>
  <c r="A454" i="110" s="1"/>
  <c r="A455" i="110" s="1"/>
  <c r="A456" i="110" s="1"/>
  <c r="A457" i="110" s="1"/>
  <c r="A458" i="110" s="1"/>
  <c r="A459" i="110" s="1"/>
  <c r="A460" i="110" s="1"/>
  <c r="A461" i="110" s="1"/>
  <c r="A462" i="110" s="1"/>
  <c r="A463" i="110" s="1"/>
  <c r="A464" i="110" s="1"/>
  <c r="A465" i="110" s="1"/>
  <c r="A466" i="110" s="1"/>
  <c r="A467" i="110" s="1"/>
  <c r="A468" i="110" s="1"/>
  <c r="A469" i="110" s="1"/>
  <c r="A470" i="110" s="1"/>
  <c r="A471" i="110" s="1"/>
  <c r="A472" i="110" s="1"/>
  <c r="A473" i="110" s="1"/>
  <c r="A474" i="110" s="1"/>
  <c r="A475" i="110" s="1"/>
  <c r="A476" i="110" s="1"/>
  <c r="A477" i="110" s="1"/>
  <c r="A478" i="110" s="1"/>
  <c r="A479" i="110" s="1"/>
  <c r="A480" i="110" s="1"/>
  <c r="A481" i="110" s="1"/>
  <c r="A482" i="110" s="1"/>
  <c r="A483" i="110" s="1"/>
  <c r="A484" i="110" s="1"/>
  <c r="A485" i="110" s="1"/>
  <c r="A486" i="110" s="1"/>
  <c r="A487" i="110" s="1"/>
  <c r="A488" i="110" s="1"/>
  <c r="A489" i="110" s="1"/>
  <c r="A490" i="110" s="1"/>
  <c r="A491" i="110" s="1"/>
  <c r="A492" i="110" s="1"/>
  <c r="A493" i="110" s="1"/>
  <c r="A494" i="110" s="1"/>
  <c r="A495" i="110" s="1"/>
  <c r="A496" i="110" s="1"/>
  <c r="A497" i="110" s="1"/>
  <c r="A498" i="110" s="1"/>
  <c r="A499" i="110" s="1"/>
  <c r="A500" i="110" s="1"/>
  <c r="A501" i="110" s="1"/>
  <c r="A502" i="110" s="1"/>
  <c r="A503" i="110" s="1"/>
  <c r="A504" i="110" s="1"/>
  <c r="A505" i="110" s="1"/>
  <c r="A506" i="110" s="1"/>
  <c r="AA19" i="102"/>
  <c r="AA18" i="102"/>
  <c r="AA19" i="100"/>
  <c r="AB18" i="100"/>
  <c r="AA18" i="100"/>
  <c r="AL18" i="31"/>
  <c r="AK19" i="31"/>
  <c r="AK18" i="31"/>
  <c r="AB18" i="31"/>
  <c r="AA19" i="31"/>
  <c r="AA18" i="31"/>
  <c r="L186" i="94" l="1"/>
  <c r="L185" i="94"/>
  <c r="L184" i="94"/>
  <c r="L183" i="94"/>
  <c r="G118" i="109" l="1"/>
  <c r="Z19" i="102" l="1"/>
  <c r="Z18" i="102"/>
  <c r="Z19" i="100"/>
  <c r="Z18" i="100"/>
  <c r="AJ19" i="31"/>
  <c r="AT29" i="34" l="1"/>
  <c r="AU26" i="34"/>
  <c r="AT26" i="34"/>
  <c r="AT23" i="34"/>
  <c r="BB20" i="34"/>
  <c r="BD19" i="34"/>
  <c r="BC19" i="34"/>
  <c r="BB19" i="34"/>
  <c r="BB18" i="34"/>
  <c r="BA18" i="34"/>
  <c r="AZ18" i="34"/>
  <c r="AY18" i="34"/>
  <c r="AX18" i="34"/>
  <c r="AW18" i="34"/>
  <c r="AV18" i="34"/>
  <c r="AU18" i="34"/>
  <c r="AT18" i="34"/>
  <c r="AT15" i="34"/>
  <c r="AZ12" i="34"/>
  <c r="AY12" i="34"/>
  <c r="AX12" i="34"/>
  <c r="AW12" i="34"/>
  <c r="AV12" i="34"/>
  <c r="AU12" i="34"/>
  <c r="AT12" i="34"/>
  <c r="AT9" i="34"/>
  <c r="AW6" i="34"/>
  <c r="AV6" i="34"/>
  <c r="AU6" i="34"/>
  <c r="AT6" i="34"/>
  <c r="AJ34" i="33"/>
  <c r="AJ33" i="33"/>
  <c r="AJ32" i="33"/>
  <c r="AJ31" i="33"/>
  <c r="AJ30" i="33"/>
  <c r="AJ29" i="33"/>
  <c r="AJ28" i="33"/>
  <c r="AJ25" i="33"/>
  <c r="AJ24" i="33"/>
  <c r="AJ23" i="33"/>
  <c r="AJ22" i="33"/>
  <c r="AJ21" i="33"/>
  <c r="AJ20" i="33"/>
  <c r="AJ19" i="33"/>
  <c r="AJ16" i="33"/>
  <c r="AJ15" i="33"/>
  <c r="AJ14" i="33"/>
  <c r="AJ13" i="33"/>
  <c r="AJ12" i="33"/>
  <c r="AJ11" i="33"/>
  <c r="AJ10" i="33"/>
  <c r="AJ9" i="33"/>
  <c r="AM13" i="32"/>
  <c r="AL13" i="32"/>
  <c r="AJ13" i="32"/>
  <c r="AM12" i="32"/>
  <c r="AL12" i="32"/>
  <c r="AJ12" i="32"/>
  <c r="AM11" i="32"/>
  <c r="AL11" i="32"/>
  <c r="AJ11" i="32"/>
  <c r="AM10" i="32"/>
  <c r="AL10" i="32"/>
  <c r="AJ10" i="32"/>
  <c r="AM9" i="32"/>
  <c r="AL9" i="32"/>
  <c r="AJ9" i="32"/>
  <c r="AQ37" i="31"/>
  <c r="AQ31" i="31"/>
  <c r="AS25" i="31"/>
  <c r="AR25" i="31"/>
  <c r="AQ25" i="31"/>
  <c r="AR19" i="31"/>
  <c r="AQ19" i="31"/>
  <c r="AR18" i="31"/>
  <c r="AQ18" i="31"/>
  <c r="AS12" i="31"/>
  <c r="AR12" i="31"/>
  <c r="AQ12" i="31"/>
  <c r="AS11" i="31"/>
  <c r="AR11" i="31"/>
  <c r="AQ11" i="31"/>
  <c r="AS10" i="31"/>
  <c r="AR10" i="31"/>
  <c r="AQ10" i="31"/>
  <c r="AS9" i="31"/>
  <c r="AR9" i="31"/>
  <c r="AQ9" i="31"/>
  <c r="AJ40" i="30"/>
  <c r="AH40" i="30"/>
  <c r="AH12" i="30"/>
  <c r="AH11" i="30"/>
  <c r="AH10" i="30"/>
  <c r="AH9" i="30"/>
  <c r="AC66" i="29"/>
  <c r="AC65" i="29"/>
  <c r="AB66" i="29"/>
  <c r="AB65" i="29"/>
  <c r="AC7" i="29"/>
  <c r="AC8" i="29"/>
  <c r="AC9" i="29"/>
  <c r="AC10" i="29"/>
  <c r="AC6" i="29"/>
  <c r="AB7" i="29"/>
  <c r="AB8" i="29"/>
  <c r="AB9" i="29"/>
  <c r="AB10" i="29"/>
  <c r="AB6" i="29"/>
  <c r="AD13" i="28"/>
  <c r="AC13" i="28"/>
  <c r="AD12" i="28"/>
  <c r="AC12" i="28"/>
  <c r="AD11" i="28"/>
  <c r="AC11" i="28"/>
  <c r="AD10" i="28"/>
  <c r="AC10" i="28"/>
  <c r="AD9" i="28"/>
  <c r="AC9" i="28"/>
  <c r="AD8" i="28"/>
  <c r="AC8" i="28"/>
  <c r="AD7" i="28"/>
  <c r="AC7" i="28"/>
  <c r="AD6" i="28"/>
  <c r="AC6" i="28"/>
  <c r="AJ41" i="26" l="1"/>
  <c r="AJ40" i="26"/>
  <c r="AH41" i="26"/>
  <c r="AH40" i="26"/>
  <c r="AH10" i="26"/>
  <c r="AH15" i="26"/>
  <c r="AH16" i="26"/>
  <c r="AH9" i="26"/>
  <c r="G117" i="109" l="1"/>
  <c r="A1" i="112"/>
  <c r="G2" i="109" l="1"/>
  <c r="B5" i="85" l="1"/>
  <c r="E105" i="94"/>
  <c r="E106" i="94"/>
  <c r="E107" i="94"/>
  <c r="E108" i="94"/>
  <c r="E109" i="94"/>
  <c r="E110" i="94"/>
  <c r="E50" i="95"/>
  <c r="E51" i="95"/>
  <c r="E52" i="95"/>
  <c r="E53" i="95"/>
  <c r="E54" i="95"/>
  <c r="E55" i="95"/>
  <c r="E49" i="95"/>
  <c r="E18" i="95"/>
  <c r="E19" i="95"/>
  <c r="E20" i="95"/>
  <c r="E21" i="95"/>
  <c r="E22" i="95"/>
  <c r="E23" i="95"/>
  <c r="E17" i="95"/>
  <c r="E158" i="94"/>
  <c r="G194" i="94"/>
  <c r="G195" i="94"/>
  <c r="G196" i="94"/>
  <c r="G197" i="94"/>
  <c r="G198" i="94"/>
  <c r="G199" i="94"/>
  <c r="G200" i="94"/>
  <c r="E195" i="94"/>
  <c r="E196" i="94"/>
  <c r="E197" i="94"/>
  <c r="E198" i="94"/>
  <c r="E199" i="94"/>
  <c r="E200" i="94"/>
  <c r="E194" i="94"/>
  <c r="K157" i="94"/>
  <c r="J157" i="94"/>
  <c r="E115" i="94"/>
  <c r="E116" i="94"/>
  <c r="E117" i="94"/>
  <c r="E118" i="94"/>
  <c r="E119" i="94"/>
  <c r="E120" i="94"/>
  <c r="E114" i="94"/>
  <c r="E104" i="94"/>
  <c r="E98" i="94"/>
  <c r="E97" i="94"/>
  <c r="K224" i="110" l="1"/>
  <c r="K223" i="110"/>
  <c r="K222" i="110"/>
  <c r="K221" i="110"/>
  <c r="K220" i="110"/>
  <c r="K219" i="110"/>
  <c r="K218" i="110"/>
  <c r="K217" i="110"/>
  <c r="K216" i="110"/>
  <c r="K215" i="110"/>
  <c r="G16" i="93" l="1"/>
  <c r="E16" i="93"/>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4" i="81"/>
  <c r="Q683" i="81"/>
  <c r="Q682" i="81"/>
  <c r="BS3" i="96" l="1"/>
  <c r="BR3" i="96"/>
  <c r="BQ3" i="96"/>
  <c r="BP3" i="96"/>
  <c r="BO3" i="96"/>
  <c r="BN3" i="96"/>
  <c r="BM3" i="96"/>
  <c r="BL3" i="96"/>
  <c r="BK3" i="96"/>
  <c r="BJ3" i="96"/>
  <c r="BI3" i="96"/>
  <c r="BH3" i="96"/>
  <c r="BG3" i="96"/>
  <c r="BF3" i="96"/>
  <c r="BE3" i="96"/>
  <c r="BD3" i="96"/>
  <c r="A1" i="95" l="1"/>
  <c r="F3" i="108"/>
  <c r="G30" i="27" l="1"/>
  <c r="G41" i="26"/>
  <c r="A1" i="88"/>
  <c r="A1" i="97"/>
  <c r="A1" i="96"/>
  <c r="A1" i="94"/>
  <c r="A1" i="93"/>
  <c r="A1" i="92"/>
  <c r="A1" i="91"/>
  <c r="A1" i="90"/>
  <c r="A1" i="89"/>
  <c r="A1" i="87"/>
  <c r="A1" i="86"/>
  <c r="A1" i="85"/>
  <c r="AO7" i="90" l="1"/>
  <c r="J7" i="90"/>
  <c r="X19" i="102" l="1"/>
  <c r="W19" i="102"/>
  <c r="V19" i="102"/>
  <c r="X19" i="100"/>
  <c r="W19" i="100"/>
  <c r="V19" i="100"/>
  <c r="AH19" i="102"/>
  <c r="AG19" i="102"/>
  <c r="AF19" i="102"/>
  <c r="AH18" i="102"/>
  <c r="AG18" i="102"/>
  <c r="AF18" i="102"/>
  <c r="X18" i="102"/>
  <c r="W18" i="102"/>
  <c r="V18" i="102"/>
  <c r="AG12" i="102"/>
  <c r="AF12" i="102"/>
  <c r="W12" i="102"/>
  <c r="V12" i="102"/>
  <c r="X18" i="100"/>
  <c r="W18" i="100"/>
  <c r="V18" i="100"/>
  <c r="W12" i="100"/>
  <c r="V12" i="100"/>
  <c r="C14" i="108" l="1"/>
  <c r="R18" i="100"/>
  <c r="R19" i="100"/>
  <c r="D15" i="108"/>
  <c r="S19" i="102"/>
  <c r="S18" i="102"/>
  <c r="C15" i="108"/>
  <c r="R18" i="102"/>
  <c r="R19" i="102"/>
  <c r="AB12" i="27" l="1"/>
  <c r="AB19" i="31" l="1"/>
  <c r="AH19" i="100" l="1"/>
  <c r="AG19" i="100"/>
  <c r="AF19" i="100"/>
  <c r="AH18" i="100"/>
  <c r="AG18" i="100"/>
  <c r="AF18" i="100"/>
  <c r="AG12" i="100"/>
  <c r="AH19" i="31"/>
  <c r="AG19" i="31"/>
  <c r="AF19" i="31"/>
  <c r="X19" i="31"/>
  <c r="W19" i="31"/>
  <c r="V19" i="31"/>
  <c r="AH18" i="31"/>
  <c r="AG18" i="31"/>
  <c r="AF18" i="31"/>
  <c r="X18" i="31"/>
  <c r="W18" i="31"/>
  <c r="V18" i="31"/>
  <c r="AG12" i="31"/>
  <c r="W12" i="31"/>
  <c r="S18" i="100" l="1"/>
  <c r="S19" i="31"/>
  <c r="S19" i="100"/>
  <c r="D10" i="27" l="1"/>
  <c r="AJ10" i="27" s="1"/>
  <c r="B10" i="27"/>
  <c r="AH10" i="27" s="1"/>
  <c r="B13" i="30"/>
  <c r="AH13" i="30" s="1"/>
  <c r="D9" i="27"/>
  <c r="AJ9" i="27" s="1"/>
  <c r="B9" i="27"/>
  <c r="AH9" i="27" s="1"/>
  <c r="D12" i="27"/>
  <c r="AJ12" i="27" s="1"/>
  <c r="B12" i="27"/>
  <c r="AH12" i="27" s="1"/>
  <c r="D11" i="27"/>
  <c r="AJ11" i="27" s="1"/>
  <c r="B11" i="27"/>
  <c r="AH11" i="27" s="1"/>
  <c r="AB9" i="27" l="1"/>
  <c r="AB11" i="27"/>
  <c r="AB10" i="27"/>
  <c r="AB13" i="30" l="1"/>
  <c r="L13" i="30" s="1"/>
  <c r="AB9" i="30"/>
  <c r="L9" i="30" l="1"/>
  <c r="AB9" i="26" l="1"/>
  <c r="E9" i="108" l="1"/>
  <c r="E12" i="108"/>
  <c r="E13" i="108"/>
  <c r="E14" i="108"/>
  <c r="E15" i="108"/>
  <c r="E17" i="108"/>
  <c r="E8" i="108"/>
  <c r="F8" i="89"/>
  <c r="F5" i="89"/>
  <c r="N3" i="34"/>
  <c r="G3" i="33"/>
  <c r="J3" i="32"/>
  <c r="P3" i="102"/>
  <c r="P3" i="100"/>
  <c r="P3" i="31"/>
  <c r="I3" i="30"/>
  <c r="G3" i="29"/>
  <c r="F3" i="28"/>
  <c r="K3" i="27"/>
  <c r="K3" i="26"/>
  <c r="H1" i="112" l="1"/>
  <c r="AC1" i="113"/>
  <c r="F6" i="89"/>
  <c r="F98" i="94" s="1"/>
  <c r="F100" i="94" s="1"/>
  <c r="Z1" i="88"/>
  <c r="F97" i="94"/>
  <c r="C1" i="102"/>
  <c r="C1" i="100"/>
  <c r="R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F158" i="94" l="1"/>
  <c r="L8" i="90"/>
  <c r="N8" i="90"/>
  <c r="M8" i="90"/>
  <c r="O8" i="90"/>
  <c r="B12" i="26"/>
  <c r="AH12" i="26" s="1"/>
  <c r="C15" i="27"/>
  <c r="AI15" i="27" s="1"/>
  <c r="E15" i="27" l="1"/>
  <c r="AK15" i="27" s="1"/>
  <c r="D15" i="27"/>
  <c r="AJ15" i="27" s="1"/>
  <c r="B15" i="27"/>
  <c r="AH15" i="27" s="1"/>
  <c r="R12" i="100"/>
  <c r="AF12" i="100"/>
  <c r="D14" i="108" s="1"/>
  <c r="AJ18" i="31"/>
  <c r="S18" i="31" s="1"/>
  <c r="Z18" i="31"/>
  <c r="R18" i="31" s="1"/>
  <c r="R12" i="102" l="1"/>
  <c r="S12" i="100"/>
  <c r="AF12" i="31"/>
  <c r="V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O110" i="93" l="1"/>
  <c r="O153" i="93" s="1"/>
  <c r="O75" i="93"/>
  <c r="M110" i="93"/>
  <c r="M153" i="93" s="1"/>
  <c r="M75" i="93"/>
  <c r="O39" i="93"/>
  <c r="O16" i="93"/>
  <c r="M92" i="93"/>
  <c r="M16" i="93"/>
  <c r="R12" i="31"/>
  <c r="M113" i="93"/>
  <c r="M13" i="96"/>
  <c r="O13" i="96"/>
  <c r="O113" i="93"/>
  <c r="M3" i="96"/>
  <c r="M3" i="93"/>
  <c r="M55" i="93"/>
  <c r="M90" i="93"/>
  <c r="M163" i="93"/>
  <c r="O55" i="93"/>
  <c r="O90" i="93"/>
  <c r="O163" i="93"/>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M143" i="93"/>
  <c r="M158" i="93" s="1"/>
  <c r="M178" i="93" s="1"/>
  <c r="M85" i="93"/>
  <c r="O172" i="93" l="1"/>
  <c r="M172" i="93"/>
  <c r="M131" i="93"/>
  <c r="M157" i="93" s="1"/>
  <c r="M177" i="93" s="1"/>
  <c r="M119" i="93"/>
  <c r="O131" i="93"/>
  <c r="O157" i="93" s="1"/>
  <c r="O177" i="93" s="1"/>
  <c r="O119" i="93"/>
  <c r="BC3" i="9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119"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Z19" i="31" l="1"/>
  <c r="BG124" i="93"/>
  <c r="BF106" i="93"/>
  <c r="BG37" i="93"/>
  <c r="BF140" i="93"/>
  <c r="BF154" i="93" s="1"/>
  <c r="BG140" i="93"/>
  <c r="BG154" i="93" s="1"/>
  <c r="BF68" i="93"/>
  <c r="BF110" i="93" s="1"/>
  <c r="BF153" i="93" s="1"/>
  <c r="BG113" i="93"/>
  <c r="BF126" i="93"/>
  <c r="BG12" i="96"/>
  <c r="BG40" i="93"/>
  <c r="BG90" i="93"/>
  <c r="BG127" i="93"/>
  <c r="BF13" i="96"/>
  <c r="BF40" i="93"/>
  <c r="BF92" i="93"/>
  <c r="BG93" i="93"/>
  <c r="BF178" i="93"/>
  <c r="BF171" i="93"/>
  <c r="BF176" i="93"/>
  <c r="BF131" i="93"/>
  <c r="BF157" i="93" s="1"/>
  <c r="BF121" i="93"/>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25" i="96" s="1"/>
  <c r="BG43" i="92"/>
  <c r="BG47" i="92"/>
  <c r="BG57" i="92"/>
  <c r="BG115" i="93" s="1"/>
  <c r="BG69" i="92"/>
  <c r="BG193" i="93" s="1"/>
  <c r="BG73" i="92"/>
  <c r="BG197" i="93" s="1"/>
  <c r="BG34" i="92"/>
  <c r="BG182" i="93"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25" i="96" s="1"/>
  <c r="BF43" i="92"/>
  <c r="BF47" i="92"/>
  <c r="BF57" i="92"/>
  <c r="BF115" i="93" s="1"/>
  <c r="BF69" i="92"/>
  <c r="BF193" i="93" s="1"/>
  <c r="BF73" i="92"/>
  <c r="BF197" i="93" s="1"/>
  <c r="BF34" i="92"/>
  <c r="BF182" i="93" s="1"/>
  <c r="BF44" i="92"/>
  <c r="BF21" i="93" s="1"/>
  <c r="BF49" i="92"/>
  <c r="BF59" i="92"/>
  <c r="BF71" i="93" s="1"/>
  <c r="BF109" i="93" s="1"/>
  <c r="BF70" i="92"/>
  <c r="BF194" i="93" s="1"/>
  <c r="BF22" i="96" l="1"/>
  <c r="BF23" i="96"/>
  <c r="BG23" i="96"/>
  <c r="BG22" i="96"/>
  <c r="BF183" i="93"/>
  <c r="BF186" i="93" s="1"/>
  <c r="BG183" i="93"/>
  <c r="BG185" i="93" s="1"/>
  <c r="BG131" i="93"/>
  <c r="BG157" i="93" s="1"/>
  <c r="BG119" i="93"/>
  <c r="BG121" i="93" s="1"/>
  <c r="R19" i="31"/>
  <c r="BG179" i="93"/>
  <c r="BG10" i="96" s="1"/>
  <c r="BF128" i="93"/>
  <c r="BF75" i="93"/>
  <c r="BF87" i="93" s="1"/>
  <c r="BF85" i="93"/>
  <c r="BF179" i="93"/>
  <c r="BF10"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70" i="93"/>
  <c r="BG20" i="93"/>
  <c r="BF24" i="93"/>
  <c r="BF114" i="93"/>
  <c r="BF20" i="93"/>
  <c r="BF70" i="93"/>
  <c r="BG7" i="92"/>
  <c r="BG7" i="93" s="1"/>
  <c r="BG31" i="92"/>
  <c r="BF174" i="93"/>
  <c r="BF9" i="96" s="1"/>
  <c r="BG100" i="93"/>
  <c r="BG104" i="93" s="1"/>
  <c r="BG107" i="93" s="1"/>
  <c r="BG94" i="93"/>
  <c r="BG98" i="93"/>
  <c r="BG87" i="93"/>
  <c r="BG91" i="93"/>
  <c r="BG11" i="90"/>
  <c r="BF11" i="90"/>
  <c r="BG213" i="93" l="1"/>
  <c r="BG210" i="93"/>
  <c r="BG214" i="93"/>
  <c r="BG186" i="93"/>
  <c r="BG17" i="96" s="1"/>
  <c r="BF185" i="93"/>
  <c r="BF16" i="96" s="1"/>
  <c r="BG16" i="96"/>
  <c r="BG220" i="93"/>
  <c r="BG221" i="93"/>
  <c r="BG222" i="93"/>
  <c r="BG224" i="93"/>
  <c r="BG219" i="93"/>
  <c r="BG225" i="93"/>
  <c r="BG223" i="93"/>
  <c r="BF17" i="96"/>
  <c r="BF233" i="93"/>
  <c r="BF231" i="93"/>
  <c r="BF229" i="93"/>
  <c r="BF228" i="93"/>
  <c r="BF234" i="93"/>
  <c r="BF232" i="93"/>
  <c r="BF230" i="93"/>
  <c r="BG204" i="93"/>
  <c r="BG211" i="93"/>
  <c r="BG212" i="93"/>
  <c r="BG216" i="93"/>
  <c r="BG215" i="93"/>
  <c r="BF98" i="93"/>
  <c r="BG125" i="93"/>
  <c r="BG128" i="93" s="1"/>
  <c r="BF94" i="93"/>
  <c r="BF91" i="93"/>
  <c r="BF100" i="93"/>
  <c r="BF104" i="93" s="1"/>
  <c r="BF107" i="93" s="1"/>
  <c r="BF216" i="93"/>
  <c r="BF212" i="93"/>
  <c r="BF214" i="93"/>
  <c r="BF211" i="93"/>
  <c r="BF213" i="93"/>
  <c r="BF215" i="93"/>
  <c r="BF210" i="93"/>
  <c r="BG207" i="93"/>
  <c r="BG202" i="93"/>
  <c r="BG205" i="93"/>
  <c r="BG206" i="93"/>
  <c r="BG201" i="93"/>
  <c r="BF203" i="93"/>
  <c r="BG203" i="93"/>
  <c r="BF205" i="93"/>
  <c r="BF202" i="93"/>
  <c r="BF204" i="93"/>
  <c r="BF206"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224" i="93" l="1"/>
  <c r="BG231" i="93"/>
  <c r="BG234" i="93"/>
  <c r="BG230" i="93"/>
  <c r="BG233" i="93"/>
  <c r="BG228" i="93"/>
  <c r="BG232" i="93"/>
  <c r="BF225" i="93"/>
  <c r="BG229" i="93"/>
  <c r="BF219" i="93"/>
  <c r="BF220" i="93"/>
  <c r="BF222" i="93"/>
  <c r="BF223" i="93"/>
  <c r="BF221" i="93"/>
  <c r="BF96" i="93"/>
  <c r="BF56" i="93"/>
  <c r="BF59" i="93" s="1"/>
  <c r="BF38" i="93"/>
  <c r="BF41" i="93" s="1"/>
  <c r="BG97" i="93"/>
  <c r="BG117" i="93"/>
  <c r="BG120" i="93" s="1"/>
  <c r="BG73" i="93"/>
  <c r="BG142" i="93"/>
  <c r="BG56" i="93"/>
  <c r="BG59" i="93" s="1"/>
  <c r="BF117" i="93"/>
  <c r="BF120" i="93" s="1"/>
  <c r="BF97" i="93"/>
  <c r="BF73" i="93"/>
  <c r="BG38" i="93"/>
  <c r="BG41" i="93" s="1"/>
  <c r="S12" i="31"/>
  <c r="F11" i="26" l="1"/>
  <c r="L7" i="90" s="1"/>
  <c r="C13" i="108"/>
  <c r="AB10" i="26"/>
  <c r="AB11" i="30"/>
  <c r="L11" i="30" s="1"/>
  <c r="AB12" i="30"/>
  <c r="L12" i="30" s="1"/>
  <c r="AB16" i="26"/>
  <c r="F13" i="26"/>
  <c r="N7" i="90" s="1"/>
  <c r="D13" i="108" l="1"/>
  <c r="AB15" i="26"/>
  <c r="AB10" i="30"/>
  <c r="L10" i="30" s="1"/>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N14" i="96"/>
  <c r="L14" i="96"/>
  <c r="K14" i="96"/>
  <c r="J14" i="96"/>
  <c r="N7" i="112" l="1" a="1"/>
  <c r="N7" i="112" s="1"/>
  <c r="D12" i="108"/>
  <c r="X6" i="88"/>
  <c r="X7" i="88" s="1"/>
  <c r="X8" i="88" s="1"/>
  <c r="X9" i="88" s="1"/>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U7" i="88" s="1"/>
  <c r="U8" i="88" s="1"/>
  <c r="U9" i="88" s="1"/>
  <c r="T6" i="88"/>
  <c r="T7" i="88" s="1"/>
  <c r="T8" i="88" s="1"/>
  <c r="T9" i="88" s="1"/>
  <c r="S6" i="88"/>
  <c r="S7" i="88" s="1"/>
  <c r="S8" i="88" s="1"/>
  <c r="S9" i="88" s="1"/>
  <c r="R6" i="88"/>
  <c r="R7" i="88" s="1"/>
  <c r="R8" i="88" s="1"/>
  <c r="R9" i="88" s="1"/>
  <c r="Q6" i="88"/>
  <c r="Q7" i="88" s="1"/>
  <c r="Q8" i="88" s="1"/>
  <c r="Q9" i="88" s="1"/>
  <c r="E34" i="97" l="1"/>
  <c r="E64" i="97" s="1"/>
  <c r="E33" i="97"/>
  <c r="E63" i="97" s="1"/>
  <c r="E32" i="97"/>
  <c r="E62" i="97" s="1"/>
  <c r="E31" i="97"/>
  <c r="E61" i="97" s="1"/>
  <c r="E30" i="97"/>
  <c r="E60" i="97" s="1"/>
  <c r="E29" i="97"/>
  <c r="E59" i="97" s="1"/>
  <c r="E28" i="97"/>
  <c r="E58" i="97" s="1"/>
  <c r="E25" i="97"/>
  <c r="E55" i="97" s="1"/>
  <c r="E24" i="97"/>
  <c r="E54" i="97" s="1"/>
  <c r="E23" i="97"/>
  <c r="E53" i="97" s="1"/>
  <c r="E22" i="97"/>
  <c r="E52" i="97" s="1"/>
  <c r="E21" i="97"/>
  <c r="E51" i="97" s="1"/>
  <c r="E20" i="97"/>
  <c r="E50" i="97" s="1"/>
  <c r="E19" i="97"/>
  <c r="E49" i="97" s="1"/>
  <c r="E13" i="97"/>
  <c r="E46" i="97" s="1"/>
  <c r="E12" i="97"/>
  <c r="E45" i="97" s="1"/>
  <c r="E11" i="97"/>
  <c r="E44" i="97" s="1"/>
  <c r="E10" i="97"/>
  <c r="E43" i="97" s="1"/>
  <c r="E9" i="97"/>
  <c r="E42" i="97" s="1"/>
  <c r="E8" i="97"/>
  <c r="E41" i="97" s="1"/>
  <c r="E7" i="97"/>
  <c r="E40" i="97" s="1"/>
  <c r="H1" i="97"/>
  <c r="J1" i="97" s="1"/>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46" i="95"/>
  <c r="E45" i="95"/>
  <c r="E44" i="95"/>
  <c r="E43" i="95"/>
  <c r="E42" i="95"/>
  <c r="E41" i="95"/>
  <c r="E40"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25" i="96" s="1"/>
  <c r="E190" i="93"/>
  <c r="E25" i="96" s="1"/>
  <c r="G182" i="93"/>
  <c r="G26" i="96" s="1"/>
  <c r="E182" i="93"/>
  <c r="E26" i="96" s="1"/>
  <c r="E168" i="93"/>
  <c r="E167" i="93"/>
  <c r="E166" i="93"/>
  <c r="E164" i="93"/>
  <c r="E163" i="93"/>
  <c r="E162" i="93"/>
  <c r="G161" i="93"/>
  <c r="E161" i="93"/>
  <c r="H5" i="113" s="1"/>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Q119" i="93" s="1"/>
  <c r="BP53" i="92"/>
  <c r="BO53" i="92"/>
  <c r="BN53" i="92"/>
  <c r="BM53" i="92"/>
  <c r="BM113" i="93" s="1"/>
  <c r="BM119" i="93" s="1"/>
  <c r="BL53" i="92"/>
  <c r="BK53" i="92"/>
  <c r="BJ53" i="92"/>
  <c r="BI53" i="92"/>
  <c r="BI113" i="93" s="1"/>
  <c r="BI119" i="93" s="1"/>
  <c r="BH53" i="92"/>
  <c r="BE53" i="92"/>
  <c r="BD53" i="92"/>
  <c r="BC53" i="92"/>
  <c r="BC113" i="93" s="1"/>
  <c r="BC119" i="93" s="1"/>
  <c r="BB53" i="92"/>
  <c r="BA53" i="92"/>
  <c r="AZ53" i="92"/>
  <c r="AY53" i="92"/>
  <c r="AY113" i="93" s="1"/>
  <c r="AY119" i="93" s="1"/>
  <c r="AX53" i="92"/>
  <c r="AW53" i="92"/>
  <c r="AV53" i="92"/>
  <c r="AU53" i="92"/>
  <c r="AU113" i="93" s="1"/>
  <c r="AU119" i="93" s="1"/>
  <c r="AT53" i="92"/>
  <c r="AS53" i="92"/>
  <c r="AR53" i="92"/>
  <c r="AQ53" i="92"/>
  <c r="AQ113" i="93" s="1"/>
  <c r="AQ119" i="93" s="1"/>
  <c r="AP53" i="92"/>
  <c r="AO53" i="92"/>
  <c r="AN53" i="92"/>
  <c r="AM53" i="92"/>
  <c r="AL53" i="92"/>
  <c r="AK53" i="92"/>
  <c r="AJ53" i="92"/>
  <c r="AI53" i="92"/>
  <c r="AI113" i="93" s="1"/>
  <c r="AI119" i="93" s="1"/>
  <c r="AH53" i="92"/>
  <c r="AG53" i="92"/>
  <c r="AF53" i="92"/>
  <c r="AE53" i="92"/>
  <c r="AE113" i="93" s="1"/>
  <c r="AE119" i="93" s="1"/>
  <c r="AD53" i="92"/>
  <c r="AC53" i="92"/>
  <c r="AB53" i="92"/>
  <c r="AA53" i="92"/>
  <c r="AA113" i="93" s="1"/>
  <c r="AA119" i="93" s="1"/>
  <c r="Z53" i="92"/>
  <c r="Y53" i="92"/>
  <c r="X53" i="92"/>
  <c r="W53" i="92"/>
  <c r="V53" i="92"/>
  <c r="U53" i="92"/>
  <c r="T53" i="92"/>
  <c r="S53" i="92"/>
  <c r="S113" i="93" s="1"/>
  <c r="S119" i="93" s="1"/>
  <c r="R53" i="92"/>
  <c r="Q53" i="92"/>
  <c r="P53" i="92"/>
  <c r="N53" i="92"/>
  <c r="N113" i="93" s="1"/>
  <c r="N119"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N27" i="92"/>
  <c r="N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H1" i="89"/>
  <c r="J51" i="97" l="1"/>
  <c r="M51" i="97"/>
  <c r="L51" i="97"/>
  <c r="K51" i="97"/>
  <c r="J55" i="97"/>
  <c r="M55" i="97"/>
  <c r="L55" i="97"/>
  <c r="K55" i="97"/>
  <c r="J61" i="97"/>
  <c r="M61" i="97"/>
  <c r="L61" i="97"/>
  <c r="K61" i="97"/>
  <c r="J52" i="97"/>
  <c r="M52" i="97"/>
  <c r="L52" i="97"/>
  <c r="K52" i="97"/>
  <c r="J58" i="97"/>
  <c r="M58" i="97"/>
  <c r="L58" i="97"/>
  <c r="K58" i="97"/>
  <c r="J62" i="97"/>
  <c r="M62" i="97"/>
  <c r="L62" i="97"/>
  <c r="K62" i="97"/>
  <c r="J49" i="97"/>
  <c r="K49" i="97"/>
  <c r="L49" i="97"/>
  <c r="M49" i="97"/>
  <c r="J53" i="97"/>
  <c r="M53" i="97"/>
  <c r="L53" i="97"/>
  <c r="K53" i="97"/>
  <c r="J59" i="97"/>
  <c r="M59" i="97"/>
  <c r="L59" i="97"/>
  <c r="K59" i="97"/>
  <c r="J63" i="97"/>
  <c r="M63" i="97"/>
  <c r="L63" i="97"/>
  <c r="K63" i="97"/>
  <c r="J50" i="97"/>
  <c r="M50" i="97"/>
  <c r="L50" i="97"/>
  <c r="K50" i="97"/>
  <c r="J54" i="97"/>
  <c r="M54" i="97"/>
  <c r="L54" i="97"/>
  <c r="K54" i="97"/>
  <c r="J60" i="97"/>
  <c r="M60" i="97"/>
  <c r="L60" i="97"/>
  <c r="K60" i="97"/>
  <c r="J64" i="97"/>
  <c r="M64" i="97"/>
  <c r="L64" i="97"/>
  <c r="K64" i="97"/>
  <c r="H7" i="113" a="1"/>
  <c r="G213" i="94"/>
  <c r="G203" i="94"/>
  <c r="G209" i="94"/>
  <c r="G212" i="94"/>
  <c r="G218" i="94"/>
  <c r="G208" i="94"/>
  <c r="G217" i="94"/>
  <c r="G207" i="94"/>
  <c r="G216" i="94"/>
  <c r="G206" i="94"/>
  <c r="G215" i="94"/>
  <c r="G205" i="94"/>
  <c r="G214" i="94"/>
  <c r="G204" i="94"/>
  <c r="G24" i="92"/>
  <c r="G163" i="93" s="1"/>
  <c r="G238" i="94"/>
  <c r="G55" i="95" s="1"/>
  <c r="G234" i="94"/>
  <c r="G51" i="95" s="1"/>
  <c r="G228" i="94"/>
  <c r="G22" i="95" s="1"/>
  <c r="G224" i="94"/>
  <c r="G18" i="95" s="1"/>
  <c r="G155" i="94"/>
  <c r="G147" i="94"/>
  <c r="G122" i="94"/>
  <c r="G186" i="94"/>
  <c r="G180" i="94"/>
  <c r="G176" i="94"/>
  <c r="G138" i="94"/>
  <c r="G134" i="94"/>
  <c r="G129" i="94"/>
  <c r="G112" i="94"/>
  <c r="G237" i="94"/>
  <c r="G54" i="95" s="1"/>
  <c r="G233" i="94"/>
  <c r="G50" i="95" s="1"/>
  <c r="G227" i="94"/>
  <c r="G21" i="95" s="1"/>
  <c r="G223" i="94"/>
  <c r="G17" i="95" s="1"/>
  <c r="G150" i="94"/>
  <c r="G146" i="94"/>
  <c r="G189" i="94"/>
  <c r="G185" i="94"/>
  <c r="G179" i="94"/>
  <c r="G175" i="94"/>
  <c r="G137" i="94"/>
  <c r="G126" i="94"/>
  <c r="G130" i="94"/>
  <c r="G236" i="94"/>
  <c r="G53" i="95" s="1"/>
  <c r="G232" i="94"/>
  <c r="G49" i="95" s="1"/>
  <c r="G226" i="94"/>
  <c r="G20" i="95" s="1"/>
  <c r="G149" i="94"/>
  <c r="G145" i="94"/>
  <c r="G188" i="94"/>
  <c r="G184" i="94"/>
  <c r="G178" i="94"/>
  <c r="G174" i="94"/>
  <c r="G140" i="94"/>
  <c r="G136" i="94"/>
  <c r="G127" i="94"/>
  <c r="G131" i="94"/>
  <c r="G159" i="94"/>
  <c r="G128" i="94"/>
  <c r="G235" i="94"/>
  <c r="G52" i="95" s="1"/>
  <c r="G229" i="94"/>
  <c r="G23" i="95" s="1"/>
  <c r="G225" i="94"/>
  <c r="G19" i="95" s="1"/>
  <c r="G148" i="94"/>
  <c r="G144" i="94"/>
  <c r="G187" i="94"/>
  <c r="G183" i="94"/>
  <c r="G177" i="94"/>
  <c r="G139" i="94"/>
  <c r="G135" i="94"/>
  <c r="G125" i="94"/>
  <c r="N39" i="93"/>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AI16" i="30" s="1"/>
  <c r="C19" i="26"/>
  <c r="AI19" i="26" s="1"/>
  <c r="G23" i="90"/>
  <c r="M17" i="90"/>
  <c r="M17" i="91" s="1"/>
  <c r="M17" i="92" s="1"/>
  <c r="B14" i="26"/>
  <c r="M8" i="92"/>
  <c r="N8" i="92"/>
  <c r="N40" i="93" s="1"/>
  <c r="L8" i="92"/>
  <c r="L58" i="93" s="1"/>
  <c r="O8" i="92"/>
  <c r="F12" i="26"/>
  <c r="M7" i="90" s="1"/>
  <c r="F14" i="26"/>
  <c r="O7" i="90" s="1"/>
  <c r="O80" i="93"/>
  <c r="M80" i="93"/>
  <c r="O79" i="93"/>
  <c r="M79" i="93"/>
  <c r="S1" i="26"/>
  <c r="B13" i="26"/>
  <c r="B11" i="26"/>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68" i="93"/>
  <c r="W75" i="93" s="1"/>
  <c r="AM113" i="93"/>
  <c r="AM119" i="93" s="1"/>
  <c r="AM68" i="93"/>
  <c r="AM75" i="93" s="1"/>
  <c r="G17" i="93"/>
  <c r="G73" i="93" s="1"/>
  <c r="G44" i="93"/>
  <c r="J28" i="94"/>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2" i="96"/>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119" i="93" s="1"/>
  <c r="Q68" i="93"/>
  <c r="Q75" i="93" s="1"/>
  <c r="Y113" i="93"/>
  <c r="Y119" i="93" s="1"/>
  <c r="Y68" i="93"/>
  <c r="Y75" i="93" s="1"/>
  <c r="AG113" i="93"/>
  <c r="AG119" i="93" s="1"/>
  <c r="AG68" i="93"/>
  <c r="AG75" i="93" s="1"/>
  <c r="AS113" i="93"/>
  <c r="AS119" i="93" s="1"/>
  <c r="AS68" i="93"/>
  <c r="AS75" i="93" s="1"/>
  <c r="BE113" i="93"/>
  <c r="BE119" i="93" s="1"/>
  <c r="BE68" i="93"/>
  <c r="BO113" i="93"/>
  <c r="BO119" i="93" s="1"/>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3" i="96"/>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119" i="93" s="1"/>
  <c r="L68" i="93"/>
  <c r="L75" i="93" s="1"/>
  <c r="R113" i="93"/>
  <c r="R119" i="93" s="1"/>
  <c r="R68" i="93"/>
  <c r="R75" i="93" s="1"/>
  <c r="V113" i="93"/>
  <c r="V119" i="93" s="1"/>
  <c r="V68" i="93"/>
  <c r="V75" i="93" s="1"/>
  <c r="Z113" i="93"/>
  <c r="Z119" i="93" s="1"/>
  <c r="Z68" i="93"/>
  <c r="Z75" i="93" s="1"/>
  <c r="AD113" i="93"/>
  <c r="AD119" i="93" s="1"/>
  <c r="AD68" i="93"/>
  <c r="AD75" i="93" s="1"/>
  <c r="AH113" i="93"/>
  <c r="AH119" i="93" s="1"/>
  <c r="AH68" i="93"/>
  <c r="AH75" i="93" s="1"/>
  <c r="AL113" i="93"/>
  <c r="AL119" i="93" s="1"/>
  <c r="AL68" i="93"/>
  <c r="AL75" i="93" s="1"/>
  <c r="AP113" i="93"/>
  <c r="AP119" i="93" s="1"/>
  <c r="AP68" i="93"/>
  <c r="AP75" i="93" s="1"/>
  <c r="AT113" i="93"/>
  <c r="AT119" i="93" s="1"/>
  <c r="AT68" i="93"/>
  <c r="AT75" i="93" s="1"/>
  <c r="AX113" i="93"/>
  <c r="AX119" i="93" s="1"/>
  <c r="AX68" i="93"/>
  <c r="AX75" i="93" s="1"/>
  <c r="BB113" i="93"/>
  <c r="BB119" i="93" s="1"/>
  <c r="BB68" i="93"/>
  <c r="BB75" i="93" s="1"/>
  <c r="BH113" i="93"/>
  <c r="BH119" i="93" s="1"/>
  <c r="BH68" i="93"/>
  <c r="BL113" i="93"/>
  <c r="BL119" i="93" s="1"/>
  <c r="BL68" i="93"/>
  <c r="BP113" i="93"/>
  <c r="BP119" i="93" s="1"/>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A75" i="93" s="1"/>
  <c r="AQ68" i="93"/>
  <c r="AQ75" i="93" s="1"/>
  <c r="BI68" i="93"/>
  <c r="K79" i="93"/>
  <c r="K81" i="93" s="1"/>
  <c r="AC79" i="93"/>
  <c r="AS79" i="93"/>
  <c r="BK79" i="93"/>
  <c r="AA80" i="93"/>
  <c r="AQ80" i="93"/>
  <c r="K28" i="94"/>
  <c r="K31" i="94" s="1"/>
  <c r="K155"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119" i="93" s="1"/>
  <c r="K68" i="93"/>
  <c r="K75" i="93" s="1"/>
  <c r="U113" i="93"/>
  <c r="U119" i="93" s="1"/>
  <c r="U68" i="93"/>
  <c r="U75" i="93" s="1"/>
  <c r="AC113" i="93"/>
  <c r="AC119" i="93" s="1"/>
  <c r="AC68" i="93"/>
  <c r="AC75" i="93" s="1"/>
  <c r="AK113" i="93"/>
  <c r="AK119" i="93" s="1"/>
  <c r="AK68" i="93"/>
  <c r="AK75" i="93" s="1"/>
  <c r="AO113" i="93"/>
  <c r="AO119" i="93" s="1"/>
  <c r="AO68" i="93"/>
  <c r="AO75" i="93" s="1"/>
  <c r="AW113" i="93"/>
  <c r="AW119" i="93" s="1"/>
  <c r="AW68" i="93"/>
  <c r="AW75" i="93" s="1"/>
  <c r="BA113" i="93"/>
  <c r="BA119" i="93" s="1"/>
  <c r="BA68" i="93"/>
  <c r="BA75" i="93" s="1"/>
  <c r="BK113" i="93"/>
  <c r="BK119" i="93" s="1"/>
  <c r="BK68" i="93"/>
  <c r="BS113" i="93"/>
  <c r="BS119" i="93" s="1"/>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63" i="97" s="1"/>
  <c r="G128" i="95"/>
  <c r="G31" i="97" s="1"/>
  <c r="G61" i="97" s="1"/>
  <c r="G126" i="95"/>
  <c r="G29" i="97" s="1"/>
  <c r="G59" i="97" s="1"/>
  <c r="G122" i="95"/>
  <c r="G25" i="97" s="1"/>
  <c r="G55" i="97" s="1"/>
  <c r="G120" i="95"/>
  <c r="G23" i="97" s="1"/>
  <c r="G53" i="97" s="1"/>
  <c r="G118" i="95"/>
  <c r="G21" i="97" s="1"/>
  <c r="G51" i="97" s="1"/>
  <c r="G116" i="95"/>
  <c r="G19" i="97" s="1"/>
  <c r="G49" i="97" s="1"/>
  <c r="G110" i="95"/>
  <c r="G108" i="95"/>
  <c r="G106" i="95"/>
  <c r="G102" i="95"/>
  <c r="G100" i="95"/>
  <c r="G98" i="95"/>
  <c r="G96" i="95"/>
  <c r="G92" i="95"/>
  <c r="G90" i="95"/>
  <c r="G88" i="95"/>
  <c r="G84" i="95"/>
  <c r="G82" i="95"/>
  <c r="G80" i="95"/>
  <c r="G78" i="95"/>
  <c r="G32" i="95"/>
  <c r="G13" i="97" s="1"/>
  <c r="G46" i="97" s="1"/>
  <c r="G30" i="95"/>
  <c r="G11" i="97" s="1"/>
  <c r="G44" i="97" s="1"/>
  <c r="G28" i="95"/>
  <c r="G9" i="97" s="1"/>
  <c r="G42" i="97" s="1"/>
  <c r="G26" i="95"/>
  <c r="G7" i="97" s="1"/>
  <c r="G40" i="97" s="1"/>
  <c r="G91" i="94"/>
  <c r="G45" i="95" s="1"/>
  <c r="G89" i="94"/>
  <c r="G43" i="95" s="1"/>
  <c r="G87" i="94"/>
  <c r="G41" i="95" s="1"/>
  <c r="G83" i="94"/>
  <c r="G14" i="95" s="1"/>
  <c r="G81" i="94"/>
  <c r="G12" i="95" s="1"/>
  <c r="G79" i="94"/>
  <c r="G10" i="95" s="1"/>
  <c r="G77" i="94"/>
  <c r="G8" i="95" s="1"/>
  <c r="G62" i="94"/>
  <c r="G58" i="94"/>
  <c r="G127" i="95"/>
  <c r="G30" i="97" s="1"/>
  <c r="G60" i="97" s="1"/>
  <c r="G117" i="95"/>
  <c r="G20" i="97" s="1"/>
  <c r="G50" i="97" s="1"/>
  <c r="G105" i="95"/>
  <c r="G93" i="95"/>
  <c r="G83" i="95"/>
  <c r="G131" i="95"/>
  <c r="G34" i="97" s="1"/>
  <c r="G64" i="97" s="1"/>
  <c r="G111" i="95"/>
  <c r="G107" i="95"/>
  <c r="G89" i="95"/>
  <c r="G29" i="95"/>
  <c r="G10" i="97" s="1"/>
  <c r="G43" i="97" s="1"/>
  <c r="G92" i="94"/>
  <c r="G46" i="95" s="1"/>
  <c r="G82" i="94"/>
  <c r="G13" i="95" s="1"/>
  <c r="G121" i="95"/>
  <c r="G24" i="97" s="1"/>
  <c r="G54" i="97" s="1"/>
  <c r="G101" i="95"/>
  <c r="G97" i="95"/>
  <c r="G79" i="95"/>
  <c r="G31" i="95"/>
  <c r="G12" i="97" s="1"/>
  <c r="G45" i="97" s="1"/>
  <c r="G86" i="94"/>
  <c r="G40" i="95" s="1"/>
  <c r="G54" i="94"/>
  <c r="G129" i="95"/>
  <c r="G32" i="97" s="1"/>
  <c r="G62" i="97" s="1"/>
  <c r="G109" i="95"/>
  <c r="G91" i="95"/>
  <c r="G87" i="95"/>
  <c r="G88" i="94"/>
  <c r="G42" i="95" s="1"/>
  <c r="G90" i="94"/>
  <c r="G44" i="95" s="1"/>
  <c r="G53" i="94"/>
  <c r="G52" i="94"/>
  <c r="G51" i="94"/>
  <c r="G50" i="94"/>
  <c r="G49" i="94"/>
  <c r="G48" i="94"/>
  <c r="G34" i="94"/>
  <c r="G31" i="94"/>
  <c r="G234" i="93"/>
  <c r="G232" i="93"/>
  <c r="G230" i="93"/>
  <c r="G81" i="95"/>
  <c r="G27" i="95"/>
  <c r="G8" i="97" s="1"/>
  <c r="G41" i="97" s="1"/>
  <c r="G60" i="94"/>
  <c r="G44" i="94"/>
  <c r="G40" i="94"/>
  <c r="G23" i="94"/>
  <c r="G20" i="94"/>
  <c r="G289" i="93"/>
  <c r="G284" i="93"/>
  <c r="G279" i="93"/>
  <c r="G274" i="93"/>
  <c r="G269" i="93"/>
  <c r="G264" i="93"/>
  <c r="G257" i="93"/>
  <c r="G120" i="94" s="1"/>
  <c r="G254" i="93"/>
  <c r="G117" i="94" s="1"/>
  <c r="G247" i="93"/>
  <c r="G244" i="93"/>
  <c r="G229" i="93"/>
  <c r="G125" i="95"/>
  <c r="G28" i="97" s="1"/>
  <c r="G58" i="97" s="1"/>
  <c r="G99" i="95"/>
  <c r="G45" i="94"/>
  <c r="G41" i="94"/>
  <c r="G22" i="94"/>
  <c r="G17" i="94"/>
  <c r="G291" i="93"/>
  <c r="G288" i="93"/>
  <c r="G281" i="93"/>
  <c r="G278" i="93"/>
  <c r="G271" i="93"/>
  <c r="G266" i="93"/>
  <c r="G261" i="93"/>
  <c r="G256" i="93"/>
  <c r="G119" i="94" s="1"/>
  <c r="G251" i="93"/>
  <c r="G114" i="94" s="1"/>
  <c r="G246" i="93"/>
  <c r="G233" i="93"/>
  <c r="G119" i="95"/>
  <c r="G22" i="97" s="1"/>
  <c r="G52" i="97" s="1"/>
  <c r="G80" i="94"/>
  <c r="G11" i="95" s="1"/>
  <c r="G63" i="94"/>
  <c r="G61" i="94"/>
  <c r="G59" i="94"/>
  <c r="G57" i="94"/>
  <c r="G42" i="94"/>
  <c r="G25" i="94"/>
  <c r="G19" i="94"/>
  <c r="G293" i="93"/>
  <c r="G290" i="93"/>
  <c r="G283" i="93"/>
  <c r="G280" i="93"/>
  <c r="G273" i="93"/>
  <c r="G270" i="93"/>
  <c r="G263" i="93"/>
  <c r="G260" i="93"/>
  <c r="G253" i="93"/>
  <c r="G116" i="94" s="1"/>
  <c r="G248" i="93"/>
  <c r="G243" i="93"/>
  <c r="G231" i="93"/>
  <c r="G228" i="93"/>
  <c r="G43" i="94"/>
  <c r="G287" i="93"/>
  <c r="G272" i="93"/>
  <c r="G245" i="93"/>
  <c r="G225" i="93"/>
  <c r="G220" i="93"/>
  <c r="G215" i="93"/>
  <c r="G212" i="93"/>
  <c r="G210" i="93"/>
  <c r="G206" i="93"/>
  <c r="G204" i="93"/>
  <c r="G202" i="93"/>
  <c r="G78" i="94"/>
  <c r="G9" i="95" s="1"/>
  <c r="G21" i="94"/>
  <c r="G282" i="93"/>
  <c r="G255" i="93"/>
  <c r="G118" i="94" s="1"/>
  <c r="G242" i="93"/>
  <c r="G223" i="93"/>
  <c r="G216" i="93"/>
  <c r="G18" i="94"/>
  <c r="G292" i="93"/>
  <c r="G265" i="93"/>
  <c r="G252" i="93"/>
  <c r="G115" i="94" s="1"/>
  <c r="G224" i="93"/>
  <c r="G221" i="93"/>
  <c r="G213" i="93"/>
  <c r="G207" i="93"/>
  <c r="G203" i="93"/>
  <c r="G262" i="93"/>
  <c r="G205" i="93"/>
  <c r="G178" i="93"/>
  <c r="G172" i="93"/>
  <c r="G143" i="93"/>
  <c r="G158" i="93" s="1"/>
  <c r="G131" i="93"/>
  <c r="G157" i="93" s="1"/>
  <c r="G39" i="94"/>
  <c r="G185" i="93"/>
  <c r="G16" i="96" s="1"/>
  <c r="G177" i="93"/>
  <c r="G174" i="93"/>
  <c r="G9" i="96" s="1"/>
  <c r="G275" i="93"/>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S131" i="93"/>
  <c r="S157" i="93" s="1"/>
  <c r="S177" i="93" s="1"/>
  <c r="AA131" i="93"/>
  <c r="AA157" i="93" s="1"/>
  <c r="AA177" i="93" s="1"/>
  <c r="AE131" i="93"/>
  <c r="AE157" i="93" s="1"/>
  <c r="AE177" i="93" s="1"/>
  <c r="AI131" i="93"/>
  <c r="AI157" i="93" s="1"/>
  <c r="AI177" i="93" s="1"/>
  <c r="AQ131" i="93"/>
  <c r="AQ157" i="93" s="1"/>
  <c r="AQ177" i="93" s="1"/>
  <c r="AU131" i="93"/>
  <c r="AU157" i="93" s="1"/>
  <c r="AU177" i="93" s="1"/>
  <c r="AY131" i="93"/>
  <c r="AY157" i="93" s="1"/>
  <c r="AY177" i="93" s="1"/>
  <c r="BC131" i="93"/>
  <c r="BC157" i="93" s="1"/>
  <c r="BC177" i="93" s="1"/>
  <c r="BI131" i="93"/>
  <c r="BI157" i="93" s="1"/>
  <c r="BI121" i="93"/>
  <c r="BM131" i="93"/>
  <c r="BM157" i="93" s="1"/>
  <c r="BM121" i="93"/>
  <c r="BQ131" i="93"/>
  <c r="BQ157" i="93" s="1"/>
  <c r="BQ121" i="93"/>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N75" i="93" s="1"/>
  <c r="AE68" i="93"/>
  <c r="AE75" i="93" s="1"/>
  <c r="AU68" i="93"/>
  <c r="AU75" i="93" s="1"/>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119" i="93" s="1"/>
  <c r="J68" i="93"/>
  <c r="J75" i="93" s="1"/>
  <c r="P113" i="93"/>
  <c r="P119" i="93" s="1"/>
  <c r="P68" i="93"/>
  <c r="P75" i="93" s="1"/>
  <c r="T113" i="93"/>
  <c r="T119" i="93" s="1"/>
  <c r="T68" i="93"/>
  <c r="T75" i="93" s="1"/>
  <c r="X113" i="93"/>
  <c r="X119" i="93" s="1"/>
  <c r="X68" i="93"/>
  <c r="X75" i="93" s="1"/>
  <c r="AB113" i="93"/>
  <c r="AB119" i="93" s="1"/>
  <c r="AB68" i="93"/>
  <c r="AB75" i="93" s="1"/>
  <c r="AF113" i="93"/>
  <c r="AF119" i="93" s="1"/>
  <c r="AF68" i="93"/>
  <c r="AF75" i="93" s="1"/>
  <c r="AJ113" i="93"/>
  <c r="AJ119" i="93" s="1"/>
  <c r="AJ68" i="93"/>
  <c r="AJ75" i="93" s="1"/>
  <c r="AN113" i="93"/>
  <c r="AN119" i="93" s="1"/>
  <c r="AN68" i="93"/>
  <c r="AN75" i="93" s="1"/>
  <c r="AR113" i="93"/>
  <c r="AR119" i="93" s="1"/>
  <c r="AR68" i="93"/>
  <c r="AR75" i="93" s="1"/>
  <c r="AV113" i="93"/>
  <c r="AV119" i="93" s="1"/>
  <c r="AV68" i="93"/>
  <c r="AV75" i="93" s="1"/>
  <c r="AZ113" i="93"/>
  <c r="AZ119" i="93" s="1"/>
  <c r="AZ68" i="93"/>
  <c r="AZ75" i="93" s="1"/>
  <c r="BD113" i="93"/>
  <c r="BD119" i="93" s="1"/>
  <c r="BD68" i="93"/>
  <c r="BJ113" i="93"/>
  <c r="BJ119" i="93" s="1"/>
  <c r="BJ68" i="93"/>
  <c r="BN113" i="93"/>
  <c r="BN119" i="93" s="1"/>
  <c r="BN68" i="93"/>
  <c r="BR113" i="93"/>
  <c r="BR119" i="93" s="1"/>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S75" i="93" s="1"/>
  <c r="AI68" i="93"/>
  <c r="AI75" i="93" s="1"/>
  <c r="AY68" i="93"/>
  <c r="AY75" i="93" s="1"/>
  <c r="BQ68" i="93"/>
  <c r="U79" i="93"/>
  <c r="AK79" i="93"/>
  <c r="BA79" i="93"/>
  <c r="BS79" i="93"/>
  <c r="S80" i="93"/>
  <c r="AI80" i="93"/>
  <c r="AY80" i="93"/>
  <c r="BQ80" i="93"/>
  <c r="F77" i="97" l="1"/>
  <c r="F76" i="97"/>
  <c r="H7" i="113"/>
  <c r="G11" i="94"/>
  <c r="G107" i="94"/>
  <c r="G10" i="94"/>
  <c r="G106" i="94"/>
  <c r="J31" i="94"/>
  <c r="J155" i="94" s="1"/>
  <c r="G13" i="94"/>
  <c r="G109" i="94"/>
  <c r="G9" i="94"/>
  <c r="G105" i="94"/>
  <c r="G8" i="94"/>
  <c r="G104" i="94"/>
  <c r="G14" i="94"/>
  <c r="G110" i="94"/>
  <c r="G12" i="94"/>
  <c r="G108" i="94"/>
  <c r="L17" i="90"/>
  <c r="L17" i="91" s="1"/>
  <c r="L17" i="92" s="1"/>
  <c r="L6" i="93" s="1"/>
  <c r="AH11" i="26"/>
  <c r="O17" i="90"/>
  <c r="O17" i="91" s="1"/>
  <c r="O17" i="92" s="1"/>
  <c r="O7" i="96" s="1"/>
  <c r="AH14" i="26"/>
  <c r="N17" i="90"/>
  <c r="N17" i="91" s="1"/>
  <c r="N17" i="92" s="1"/>
  <c r="N7" i="96" s="1"/>
  <c r="AH13" i="26"/>
  <c r="J7" i="112" a="1"/>
  <c r="J7" i="112" s="1"/>
  <c r="M7" i="112" a="1"/>
  <c r="M7" i="112" s="1"/>
  <c r="L7" i="112" a="1"/>
  <c r="L7" i="112" s="1"/>
  <c r="N93" i="93"/>
  <c r="E19" i="26"/>
  <c r="AK19" i="26" s="1"/>
  <c r="D19" i="26"/>
  <c r="AJ19" i="26" s="1"/>
  <c r="B19" i="26"/>
  <c r="AH19" i="26" s="1"/>
  <c r="D16" i="30"/>
  <c r="AJ16" i="30" s="1"/>
  <c r="E16" i="30"/>
  <c r="AK16" i="30" s="1"/>
  <c r="B16" i="30"/>
  <c r="AH16" i="30" s="1"/>
  <c r="G117" i="93"/>
  <c r="L93" i="93"/>
  <c r="G97" i="93"/>
  <c r="W131" i="93"/>
  <c r="W157" i="93" s="1"/>
  <c r="W177" i="93" s="1"/>
  <c r="W19" i="26"/>
  <c r="X19" i="26"/>
  <c r="Z19" i="26"/>
  <c r="W16" i="30"/>
  <c r="X16" i="30"/>
  <c r="Z15" i="27"/>
  <c r="W15" i="27"/>
  <c r="X15" i="27"/>
  <c r="AB11" i="26"/>
  <c r="AB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AM85" i="93"/>
  <c r="BM125" i="93"/>
  <c r="BM128" i="93" s="1"/>
  <c r="BS179" i="93"/>
  <c r="BN179" i="93"/>
  <c r="Q7" i="96"/>
  <c r="BI174" i="93"/>
  <c r="AL6" i="93"/>
  <c r="AL7" i="96"/>
  <c r="K6" i="93"/>
  <c r="K7" i="96"/>
  <c r="AM6" i="93"/>
  <c r="AM7" i="96"/>
  <c r="P7" i="96"/>
  <c r="P6" i="93"/>
  <c r="J6" i="93"/>
  <c r="J7" i="96"/>
  <c r="BN174" i="93"/>
  <c r="BN9" i="96" s="1"/>
  <c r="BL179" i="93"/>
  <c r="BS174" i="93"/>
  <c r="BS9" i="96" s="1"/>
  <c r="BK174" i="93"/>
  <c r="N110" i="93"/>
  <c r="N153" i="93" s="1"/>
  <c r="N172" i="93" s="1"/>
  <c r="N85" i="93"/>
  <c r="BE179" i="93"/>
  <c r="BS121" i="93"/>
  <c r="BS125" i="93" s="1"/>
  <c r="BS128" i="93" s="1"/>
  <c r="BS131" i="93"/>
  <c r="BS157" i="93" s="1"/>
  <c r="BA131" i="93"/>
  <c r="BA157" i="93" s="1"/>
  <c r="BA177" i="93" s="1"/>
  <c r="AO131" i="93"/>
  <c r="AO157" i="93" s="1"/>
  <c r="AO177" i="93" s="1"/>
  <c r="AC131" i="93"/>
  <c r="AC157" i="93" s="1"/>
  <c r="AC177" i="93" s="1"/>
  <c r="BI179" i="93"/>
  <c r="AQ110" i="93"/>
  <c r="AQ153" i="93" s="1"/>
  <c r="AQ172" i="93" s="1"/>
  <c r="AQ85" i="93"/>
  <c r="BP110" i="93"/>
  <c r="BP153" i="93" s="1"/>
  <c r="BP85" i="93"/>
  <c r="BP75" i="93"/>
  <c r="BP94" i="93" s="1"/>
  <c r="BH110" i="93"/>
  <c r="BH153" i="93" s="1"/>
  <c r="BH85" i="93"/>
  <c r="BH75" i="93"/>
  <c r="BH91" i="93" s="1"/>
  <c r="AX110" i="93"/>
  <c r="AX153" i="93" s="1"/>
  <c r="AX172" i="93" s="1"/>
  <c r="AX85" i="93"/>
  <c r="AP110" i="93"/>
  <c r="AP153" i="93" s="1"/>
  <c r="AP172" i="93" s="1"/>
  <c r="AP85" i="93"/>
  <c r="AH110" i="93"/>
  <c r="AH153" i="93" s="1"/>
  <c r="AH172" i="93" s="1"/>
  <c r="AH85" i="93"/>
  <c r="Z110" i="93"/>
  <c r="Z153" i="93" s="1"/>
  <c r="Z172" i="93" s="1"/>
  <c r="Z85" i="93"/>
  <c r="R110" i="93"/>
  <c r="R153" i="93" s="1"/>
  <c r="R172" i="93" s="1"/>
  <c r="R85" i="93"/>
  <c r="BR174" i="93"/>
  <c r="BR9" i="96" s="1"/>
  <c r="BJ174" i="93"/>
  <c r="BE110" i="93"/>
  <c r="BE153" i="93" s="1"/>
  <c r="BE85" i="93"/>
  <c r="BE75" i="93"/>
  <c r="BE91" i="93" s="1"/>
  <c r="AG85" i="93"/>
  <c r="AG110" i="93"/>
  <c r="AG153" i="93" s="1"/>
  <c r="AG172" i="93" s="1"/>
  <c r="Q85" i="93"/>
  <c r="Q110" i="93"/>
  <c r="Q153" i="93" s="1"/>
  <c r="Q172" i="93" s="1"/>
  <c r="BM179" i="93"/>
  <c r="BQ110" i="93"/>
  <c r="BQ153" i="93" s="1"/>
  <c r="BQ75" i="93"/>
  <c r="BQ91" i="93" s="1"/>
  <c r="BQ85" i="93"/>
  <c r="BR121" i="93"/>
  <c r="BR131" i="93"/>
  <c r="BR157" i="93" s="1"/>
  <c r="AR131" i="93"/>
  <c r="AR157" i="93" s="1"/>
  <c r="AR177" i="93" s="1"/>
  <c r="AB131" i="93"/>
  <c r="AB157" i="93" s="1"/>
  <c r="AB177" i="93" s="1"/>
  <c r="J131" i="93"/>
  <c r="J157" i="93" s="1"/>
  <c r="J177" i="93" s="1"/>
  <c r="AE110" i="93"/>
  <c r="AE153" i="93" s="1"/>
  <c r="AE172" i="93" s="1"/>
  <c r="AE85" i="93"/>
  <c r="BS110" i="93"/>
  <c r="BS153" i="93" s="1"/>
  <c r="BS85" i="93"/>
  <c r="BS75" i="93"/>
  <c r="BS94" i="93" s="1"/>
  <c r="AO110" i="93"/>
  <c r="AO153" i="93" s="1"/>
  <c r="AO172" i="93" s="1"/>
  <c r="AO85" i="93"/>
  <c r="K85" i="93"/>
  <c r="BB131" i="93"/>
  <c r="BB157" i="93" s="1"/>
  <c r="BB177" i="93" s="1"/>
  <c r="V131" i="93"/>
  <c r="V157" i="93" s="1"/>
  <c r="V177" i="93" s="1"/>
  <c r="AS131" i="93"/>
  <c r="AS157" i="93" s="1"/>
  <c r="AS177" i="93" s="1"/>
  <c r="AY110" i="93"/>
  <c r="AY153" i="93" s="1"/>
  <c r="AY172" i="93" s="1"/>
  <c r="AY85" i="93"/>
  <c r="BD110" i="93"/>
  <c r="BD153" i="93" s="1"/>
  <c r="BD75" i="93"/>
  <c r="BD85" i="93"/>
  <c r="AN110" i="93"/>
  <c r="AN153" i="93" s="1"/>
  <c r="AN172" i="93" s="1"/>
  <c r="AN85" i="93"/>
  <c r="X110" i="93"/>
  <c r="X153" i="93" s="1"/>
  <c r="X172" i="93" s="1"/>
  <c r="X85" i="93"/>
  <c r="P110" i="93"/>
  <c r="P153" i="93" s="1"/>
  <c r="P172" i="93" s="1"/>
  <c r="P85" i="93"/>
  <c r="BI125" i="93"/>
  <c r="BI128" i="93" s="1"/>
  <c r="AI110" i="93"/>
  <c r="AI153" i="93" s="1"/>
  <c r="AI172" i="93" s="1"/>
  <c r="AI85" i="93"/>
  <c r="BN121" i="93"/>
  <c r="BN131" i="93"/>
  <c r="BN157" i="93" s="1"/>
  <c r="BD131" i="93"/>
  <c r="BD157" i="93" s="1"/>
  <c r="BD121" i="93"/>
  <c r="AV131" i="93"/>
  <c r="AV157" i="93" s="1"/>
  <c r="AV177" i="93" s="1"/>
  <c r="AN131" i="93"/>
  <c r="AN157" i="93" s="1"/>
  <c r="AN177" i="93" s="1"/>
  <c r="AF131" i="93"/>
  <c r="AF157" i="93" s="1"/>
  <c r="AF177" i="93" s="1"/>
  <c r="X131" i="93"/>
  <c r="X157" i="93" s="1"/>
  <c r="X177"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K110" i="93"/>
  <c r="AK153" i="93" s="1"/>
  <c r="AK172" i="93" s="1"/>
  <c r="AK85" i="93"/>
  <c r="U110" i="93"/>
  <c r="U153" i="93" s="1"/>
  <c r="U172" i="93" s="1"/>
  <c r="U85" i="93"/>
  <c r="AA110" i="93"/>
  <c r="AA153" i="93" s="1"/>
  <c r="AA172" i="93" s="1"/>
  <c r="AA85" i="93"/>
  <c r="BP131" i="93"/>
  <c r="BP157" i="93" s="1"/>
  <c r="BP121" i="93"/>
  <c r="BH131" i="93"/>
  <c r="BH157" i="93" s="1"/>
  <c r="BH121" i="93"/>
  <c r="AX131" i="93"/>
  <c r="AX157" i="93" s="1"/>
  <c r="AX177" i="93" s="1"/>
  <c r="AP131" i="93"/>
  <c r="AP157" i="93" s="1"/>
  <c r="AP177" i="93" s="1"/>
  <c r="AH131" i="93"/>
  <c r="AH157" i="93" s="1"/>
  <c r="AH177" i="93" s="1"/>
  <c r="Z131" i="93"/>
  <c r="Z157" i="93" s="1"/>
  <c r="Z177" i="93" s="1"/>
  <c r="R131" i="93"/>
  <c r="R157" i="93" s="1"/>
  <c r="R177" i="93" s="1"/>
  <c r="BD174" i="93"/>
  <c r="BE121" i="93"/>
  <c r="BE131" i="93"/>
  <c r="BE157" i="93" s="1"/>
  <c r="AG131" i="93"/>
  <c r="AG157" i="93" s="1"/>
  <c r="AG177" i="93" s="1"/>
  <c r="Q131" i="93"/>
  <c r="Q157" i="93" s="1"/>
  <c r="Q177" i="93" s="1"/>
  <c r="BM174" i="93"/>
  <c r="BJ131" i="93"/>
  <c r="BJ157" i="93" s="1"/>
  <c r="BJ121" i="93"/>
  <c r="AZ131" i="93"/>
  <c r="AZ157" i="93" s="1"/>
  <c r="AZ177" i="93" s="1"/>
  <c r="AJ131" i="93"/>
  <c r="AJ157" i="93" s="1"/>
  <c r="AJ177" i="93" s="1"/>
  <c r="T131" i="93"/>
  <c r="T157" i="93" s="1"/>
  <c r="T177" i="93" s="1"/>
  <c r="BA110" i="93"/>
  <c r="BA153" i="93" s="1"/>
  <c r="BA172" i="93" s="1"/>
  <c r="BA85" i="93"/>
  <c r="AC110" i="93"/>
  <c r="AC153" i="93" s="1"/>
  <c r="AC172" i="93" s="1"/>
  <c r="AC85" i="93"/>
  <c r="BI110" i="93"/>
  <c r="BI153" i="93" s="1"/>
  <c r="BI85" i="93"/>
  <c r="BI75" i="93"/>
  <c r="BI91" i="93" s="1"/>
  <c r="BL131" i="93"/>
  <c r="BL157" i="93" s="1"/>
  <c r="BL121" i="93"/>
  <c r="AT131" i="93"/>
  <c r="AT157" i="93" s="1"/>
  <c r="AT177" i="93" s="1"/>
  <c r="AD131" i="93"/>
  <c r="AD157" i="93" s="1"/>
  <c r="AD177" i="93" s="1"/>
  <c r="BO121" i="93"/>
  <c r="BO131" i="93"/>
  <c r="BO157" i="93" s="1"/>
  <c r="Y131" i="93"/>
  <c r="Y157" i="93" s="1"/>
  <c r="Y177" i="93" s="1"/>
  <c r="BN110" i="93"/>
  <c r="BN153" i="93" s="1"/>
  <c r="BN75" i="93"/>
  <c r="BN94" i="93" s="1"/>
  <c r="BN85" i="93"/>
  <c r="AV110" i="93"/>
  <c r="AV153" i="93" s="1"/>
  <c r="AV172" i="93" s="1"/>
  <c r="AV85" i="93"/>
  <c r="AF110" i="93"/>
  <c r="AF153" i="93" s="1"/>
  <c r="AF172" i="93" s="1"/>
  <c r="AF85" i="93"/>
  <c r="BQ125" i="93"/>
  <c r="BQ128" i="93" s="1"/>
  <c r="S110" i="93"/>
  <c r="S153" i="93" s="1"/>
  <c r="S172" i="93" s="1"/>
  <c r="S85" i="93"/>
  <c r="BR110" i="93"/>
  <c r="BR153" i="93" s="1"/>
  <c r="BR75" i="93"/>
  <c r="BR85" i="93"/>
  <c r="BJ85" i="93"/>
  <c r="BJ75" i="93"/>
  <c r="BJ94" i="93" s="1"/>
  <c r="BJ110" i="93"/>
  <c r="BJ153" i="93" s="1"/>
  <c r="AZ110" i="93"/>
  <c r="AZ153" i="93" s="1"/>
  <c r="AZ172" i="93" s="1"/>
  <c r="AZ85" i="93"/>
  <c r="AR110" i="93"/>
  <c r="AR153" i="93" s="1"/>
  <c r="AR172" i="93" s="1"/>
  <c r="AR85" i="93"/>
  <c r="AJ110" i="93"/>
  <c r="AJ153" i="93" s="1"/>
  <c r="AJ172" i="93" s="1"/>
  <c r="AJ85" i="93"/>
  <c r="AB85" i="93"/>
  <c r="AB110" i="93"/>
  <c r="AB153" i="93" s="1"/>
  <c r="AB172" i="93" s="1"/>
  <c r="T110" i="93"/>
  <c r="T153" i="93" s="1"/>
  <c r="T172" i="93" s="1"/>
  <c r="T85" i="93"/>
  <c r="J85" i="93"/>
  <c r="J110" i="93"/>
  <c r="J153" i="93" s="1"/>
  <c r="J172" i="93" s="1"/>
  <c r="BP174" i="93"/>
  <c r="BP179" i="93"/>
  <c r="BH174" i="93"/>
  <c r="BH179" i="93"/>
  <c r="BQ174" i="93"/>
  <c r="AU110" i="93"/>
  <c r="AU153" i="93" s="1"/>
  <c r="AU172" i="93" s="1"/>
  <c r="AU85" i="93"/>
  <c r="BO174" i="93"/>
  <c r="BK179" i="93"/>
  <c r="BK131" i="93"/>
  <c r="BK157" i="93" s="1"/>
  <c r="BK121" i="93"/>
  <c r="AW131" i="93"/>
  <c r="AW157" i="93" s="1"/>
  <c r="AW177" i="93" s="1"/>
  <c r="AK131" i="93"/>
  <c r="AK157" i="93" s="1"/>
  <c r="AK177" i="93" s="1"/>
  <c r="U131" i="93"/>
  <c r="U157" i="93" s="1"/>
  <c r="U177" i="93" s="1"/>
  <c r="BL110" i="93"/>
  <c r="BL153" i="93" s="1"/>
  <c r="BL75" i="93"/>
  <c r="BL85" i="93"/>
  <c r="BB110" i="93"/>
  <c r="BB153" i="93" s="1"/>
  <c r="BB172" i="93" s="1"/>
  <c r="BB85" i="93"/>
  <c r="AT110" i="93"/>
  <c r="AT153" i="93" s="1"/>
  <c r="AT172" i="93" s="1"/>
  <c r="AT85" i="93"/>
  <c r="AL85" i="93"/>
  <c r="AD110" i="93"/>
  <c r="AD153" i="93" s="1"/>
  <c r="AD172" i="93" s="1"/>
  <c r="AD85" i="93"/>
  <c r="V110" i="93"/>
  <c r="V153" i="93" s="1"/>
  <c r="V172" i="93" s="1"/>
  <c r="V85" i="93"/>
  <c r="L85" i="93"/>
  <c r="BR179" i="93"/>
  <c r="BR10" i="96" s="1"/>
  <c r="BJ179" i="93"/>
  <c r="BD179" i="93"/>
  <c r="BO85" i="93"/>
  <c r="BO110" i="93"/>
  <c r="BO153" i="93" s="1"/>
  <c r="BO75" i="93"/>
  <c r="AS110" i="93"/>
  <c r="AS153" i="93" s="1"/>
  <c r="AS172" i="93" s="1"/>
  <c r="AS85" i="93"/>
  <c r="Y110" i="93"/>
  <c r="Y153" i="93" s="1"/>
  <c r="Y172" i="93" s="1"/>
  <c r="Y85" i="93"/>
  <c r="N6" i="93" l="1"/>
  <c r="L7" i="96"/>
  <c r="O6" i="93"/>
  <c r="M15" i="27"/>
  <c r="K16" i="30"/>
  <c r="M19" i="26"/>
  <c r="O7" i="92"/>
  <c r="O7" i="93" s="1"/>
  <c r="BS10" i="96"/>
  <c r="BM94" i="93"/>
  <c r="BH94" i="93"/>
  <c r="BK9" i="96"/>
  <c r="BE125" i="93"/>
  <c r="BE128" i="93" s="1"/>
  <c r="BE94" i="93"/>
  <c r="BN10" i="96"/>
  <c r="BQ94" i="93"/>
  <c r="BJ91" i="93"/>
  <c r="BN91" i="93"/>
  <c r="BI9" i="96"/>
  <c r="BL10" i="96"/>
  <c r="BP91" i="93"/>
  <c r="BI94" i="93"/>
  <c r="BK10" i="96"/>
  <c r="BM9" i="96"/>
  <c r="BL125" i="93"/>
  <c r="BL128" i="93" s="1"/>
  <c r="BJ125" i="93"/>
  <c r="BJ128" i="93" s="1"/>
  <c r="BI10" i="96"/>
  <c r="BP9" i="96"/>
  <c r="BR98" i="93"/>
  <c r="BR87" i="93"/>
  <c r="BR100" i="93"/>
  <c r="BR104" i="93" s="1"/>
  <c r="BR107" i="93" s="1"/>
  <c r="BR94" i="93"/>
  <c r="BJ10" i="96"/>
  <c r="BH9" i="96"/>
  <c r="BR91" i="93"/>
  <c r="BL100" i="93"/>
  <c r="BL104" i="93" s="1"/>
  <c r="BL107" i="93" s="1"/>
  <c r="BL98" i="93"/>
  <c r="BL87" i="93"/>
  <c r="BL91" i="93"/>
  <c r="BO9" i="96"/>
  <c r="BP10" i="96"/>
  <c r="BD91" i="93"/>
  <c r="BE9" i="96"/>
  <c r="BM100" i="93"/>
  <c r="BM104" i="93" s="1"/>
  <c r="BM107" i="93" s="1"/>
  <c r="BM98" i="93"/>
  <c r="BM87" i="93"/>
  <c r="BL94" i="93"/>
  <c r="BQ100" i="93"/>
  <c r="BQ104" i="93" s="1"/>
  <c r="BQ107" i="93" s="1"/>
  <c r="BQ98" i="93"/>
  <c r="BQ87" i="93"/>
  <c r="BN125" i="93"/>
  <c r="BN128" i="93" s="1"/>
  <c r="BJ9" i="96"/>
  <c r="BP100" i="93"/>
  <c r="BP104" i="93" s="1"/>
  <c r="BP107" i="93" s="1"/>
  <c r="BP98" i="93"/>
  <c r="BP87" i="93"/>
  <c r="BD98" i="93"/>
  <c r="BD100" i="93"/>
  <c r="BD104" i="93" s="1"/>
  <c r="BD107" i="93" s="1"/>
  <c r="BD87" i="93"/>
  <c r="BO94" i="93"/>
  <c r="BS87" i="93"/>
  <c r="BS100" i="93"/>
  <c r="BS104" i="93" s="1"/>
  <c r="BS107" i="93" s="1"/>
  <c r="BS98" i="93"/>
  <c r="BR125" i="93"/>
  <c r="BR128" i="93" s="1"/>
  <c r="BH100" i="93"/>
  <c r="BH104" i="93" s="1"/>
  <c r="BH107" i="93" s="1"/>
  <c r="BH98" i="93"/>
  <c r="BH87" i="93"/>
  <c r="BK87" i="93"/>
  <c r="BK100" i="93"/>
  <c r="BK104" i="93" s="1"/>
  <c r="BK107" i="93" s="1"/>
  <c r="BK98" i="93"/>
  <c r="BO10" i="96"/>
  <c r="BO87" i="93"/>
  <c r="BO100" i="93"/>
  <c r="BO104" i="93" s="1"/>
  <c r="BO107" i="93" s="1"/>
  <c r="BO98" i="93"/>
  <c r="BD10" i="96"/>
  <c r="BH125" i="93"/>
  <c r="BH128" i="93" s="1"/>
  <c r="BQ9" i="96"/>
  <c r="BK125" i="93"/>
  <c r="BK128" i="93" s="1"/>
  <c r="BH10" i="96"/>
  <c r="BJ98" i="93"/>
  <c r="BJ100" i="93"/>
  <c r="BJ104" i="93" s="1"/>
  <c r="BJ107" i="93" s="1"/>
  <c r="BJ87" i="93"/>
  <c r="BN98" i="93"/>
  <c r="BN100" i="93"/>
  <c r="BN104" i="93" s="1"/>
  <c r="BN107" i="93" s="1"/>
  <c r="BN87" i="93"/>
  <c r="BO91" i="93"/>
  <c r="BI100" i="93"/>
  <c r="BI104" i="93" s="1"/>
  <c r="BI107" i="93" s="1"/>
  <c r="BI98" i="93"/>
  <c r="BI87" i="93"/>
  <c r="BD94" i="93"/>
  <c r="BO125" i="93"/>
  <c r="BO128" i="93" s="1"/>
  <c r="BD9" i="96"/>
  <c r="BQ10" i="96"/>
  <c r="BL9" i="96"/>
  <c r="BP125" i="93"/>
  <c r="BP128" i="93" s="1"/>
  <c r="BD125" i="93"/>
  <c r="BD128" i="93" s="1"/>
  <c r="BM10" i="96"/>
  <c r="BE87" i="93"/>
  <c r="BE100" i="93"/>
  <c r="BE104" i="93" s="1"/>
  <c r="BE107" i="93" s="1"/>
  <c r="BE98" i="93"/>
  <c r="BS91" i="93"/>
  <c r="BK94" i="93"/>
  <c r="BE10" i="96"/>
  <c r="AA27" i="83" l="1"/>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O121" i="93" l="1"/>
  <c r="O125" i="93" s="1"/>
  <c r="O128" i="93" s="1"/>
  <c r="C13" i="30"/>
  <c r="AI13" i="30" s="1"/>
  <c r="C9" i="30"/>
  <c r="AI9" i="30" s="1"/>
  <c r="C12" i="30"/>
  <c r="AI12" i="30" s="1"/>
  <c r="C11" i="30"/>
  <c r="AI11" i="30" s="1"/>
  <c r="C10" i="30"/>
  <c r="AI10" i="30" s="1"/>
  <c r="AH24" i="83"/>
  <c r="AH20" i="83"/>
  <c r="AH16" i="83"/>
  <c r="AH12" i="83"/>
  <c r="AH8" i="83"/>
  <c r="AH23" i="83"/>
  <c r="AH19" i="83"/>
  <c r="AH15" i="83"/>
  <c r="AH11" i="83"/>
  <c r="AH22" i="83"/>
  <c r="AH18" i="83"/>
  <c r="AH14" i="83"/>
  <c r="AH10" i="83"/>
  <c r="AH21" i="83"/>
  <c r="AH17" i="83"/>
  <c r="AH13" i="83"/>
  <c r="AH9" i="83"/>
  <c r="O91" i="93" l="1"/>
  <c r="O94" i="93"/>
  <c r="O98" i="93"/>
  <c r="O87" i="93"/>
  <c r="O100" i="93"/>
  <c r="O104" i="93" s="1"/>
  <c r="O107" i="93" s="1"/>
  <c r="E10" i="30"/>
  <c r="AK10" i="30" s="1"/>
  <c r="D10" i="30"/>
  <c r="AJ10" i="30" s="1"/>
  <c r="E13" i="30"/>
  <c r="AK13" i="30" s="1"/>
  <c r="D13" i="30"/>
  <c r="AJ13" i="30" s="1"/>
  <c r="E11" i="30"/>
  <c r="AK11" i="30" s="1"/>
  <c r="D11" i="30"/>
  <c r="AJ11" i="30" s="1"/>
  <c r="D12" i="30"/>
  <c r="AJ12" i="30" s="1"/>
  <c r="E12" i="30"/>
  <c r="AK12" i="30" s="1"/>
  <c r="D9" i="30"/>
  <c r="AJ9" i="30" s="1"/>
  <c r="E9" i="30"/>
  <c r="AK9" i="30" s="1"/>
  <c r="W9" i="30"/>
  <c r="X13" i="30"/>
  <c r="W13" i="30"/>
  <c r="X9" i="30"/>
  <c r="X10" i="30"/>
  <c r="X11" i="30"/>
  <c r="X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K13" i="30" l="1"/>
  <c r="K9" i="30"/>
  <c r="K12" i="30"/>
  <c r="K10" i="30"/>
  <c r="K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AI17" i="30" s="1"/>
  <c r="B60" i="83"/>
  <c r="C16" i="27" s="1"/>
  <c r="AI16" i="27" s="1"/>
  <c r="B34" i="83"/>
  <c r="C20" i="26" s="1"/>
  <c r="AI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C12" i="32" l="1"/>
  <c r="C13" i="32"/>
  <c r="D17" i="30"/>
  <c r="AJ17" i="30" s="1"/>
  <c r="E17" i="30"/>
  <c r="AK17" i="30" s="1"/>
  <c r="B17" i="30"/>
  <c r="AH17" i="30" s="1"/>
  <c r="D20" i="26"/>
  <c r="AJ20" i="26" s="1"/>
  <c r="E20" i="26"/>
  <c r="AK20" i="26" s="1"/>
  <c r="B20" i="26"/>
  <c r="AH20" i="26" s="1"/>
  <c r="E16" i="27"/>
  <c r="AK16" i="27" s="1"/>
  <c r="D16" i="27"/>
  <c r="AJ16" i="27" s="1"/>
  <c r="B16" i="27"/>
  <c r="AH16" i="27" s="1"/>
  <c r="C10" i="32"/>
  <c r="AK10" i="32" s="1"/>
  <c r="C9" i="32"/>
  <c r="AK9" i="32" s="1"/>
  <c r="C11" i="32"/>
  <c r="AK11" i="32" s="1"/>
  <c r="C11" i="27"/>
  <c r="C10" i="27"/>
  <c r="C9" i="27"/>
  <c r="C12" i="27"/>
  <c r="X16" i="27"/>
  <c r="W16" i="27"/>
  <c r="Z16" i="27"/>
  <c r="W17" i="30"/>
  <c r="X17" i="30"/>
  <c r="Z20" i="26"/>
  <c r="W20" i="26"/>
  <c r="X20" i="26"/>
  <c r="B35" i="83"/>
  <c r="C21" i="26" s="1"/>
  <c r="AI21" i="26" s="1"/>
  <c r="B61" i="83"/>
  <c r="C17" i="27" s="1"/>
  <c r="AI17" i="27" s="1"/>
  <c r="B81" i="83"/>
  <c r="C18" i="30" s="1"/>
  <c r="AI18" i="30" s="1"/>
  <c r="AC27" i="83"/>
  <c r="AK74" i="83"/>
  <c r="AK54" i="83"/>
  <c r="E10" i="27" l="1"/>
  <c r="AK10" i="27" s="1"/>
  <c r="AI10" i="27"/>
  <c r="E11" i="27"/>
  <c r="AK11" i="27" s="1"/>
  <c r="AI11" i="27"/>
  <c r="E12" i="27"/>
  <c r="AK12" i="27" s="1"/>
  <c r="AI12" i="27"/>
  <c r="E9" i="27"/>
  <c r="AK9" i="27" s="1"/>
  <c r="AI9" i="27"/>
  <c r="AK13" i="32"/>
  <c r="AK12" i="32"/>
  <c r="D17" i="27"/>
  <c r="AJ17" i="27" s="1"/>
  <c r="E17" i="27"/>
  <c r="AK17" i="27" s="1"/>
  <c r="B17" i="27"/>
  <c r="AH17" i="27" s="1"/>
  <c r="E21" i="26"/>
  <c r="AK21" i="26" s="1"/>
  <c r="D21" i="26"/>
  <c r="AJ21" i="26" s="1"/>
  <c r="B21" i="26"/>
  <c r="AH21" i="26" s="1"/>
  <c r="D18" i="30"/>
  <c r="AJ18" i="30" s="1"/>
  <c r="E18" i="30"/>
  <c r="AK18" i="30" s="1"/>
  <c r="B18" i="30"/>
  <c r="AH18" i="30" s="1"/>
  <c r="X11" i="27"/>
  <c r="Z11" i="27"/>
  <c r="X9" i="27"/>
  <c r="X12" i="27"/>
  <c r="Z12" i="27"/>
  <c r="Z10" i="27"/>
  <c r="X10" i="27"/>
  <c r="W12" i="27"/>
  <c r="Z9" i="27"/>
  <c r="M20" i="26"/>
  <c r="X18" i="30"/>
  <c r="W18" i="30"/>
  <c r="W17" i="27"/>
  <c r="X17" i="27"/>
  <c r="Z17" i="27"/>
  <c r="K17" i="30"/>
  <c r="Z21" i="26"/>
  <c r="X21" i="26"/>
  <c r="W21" i="26"/>
  <c r="M16" i="27"/>
  <c r="B62" i="83"/>
  <c r="C18" i="27" s="1"/>
  <c r="AI18" i="27" s="1"/>
  <c r="B82" i="83"/>
  <c r="C19" i="30" s="1"/>
  <c r="AI19" i="30" s="1"/>
  <c r="B36" i="83"/>
  <c r="C22" i="26" s="1"/>
  <c r="AI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C14" i="26" s="1"/>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AI14" i="26" l="1"/>
  <c r="AB14" i="26"/>
  <c r="E14" i="26"/>
  <c r="AK14" i="26" s="1"/>
  <c r="D14" i="26"/>
  <c r="AJ14" i="26" s="1"/>
  <c r="O16" i="90"/>
  <c r="X14" i="26"/>
  <c r="Z14" i="26"/>
  <c r="M14" i="26" s="1"/>
  <c r="AC8" i="83"/>
  <c r="M9" i="27"/>
  <c r="C9" i="26"/>
  <c r="W9" i="26" s="1"/>
  <c r="D22" i="26"/>
  <c r="AJ22" i="26" s="1"/>
  <c r="E22" i="26"/>
  <c r="AK22" i="26" s="1"/>
  <c r="B22" i="26"/>
  <c r="AH22" i="26" s="1"/>
  <c r="E19" i="30"/>
  <c r="AK19" i="30" s="1"/>
  <c r="D19" i="30"/>
  <c r="AJ19" i="30" s="1"/>
  <c r="B19" i="30"/>
  <c r="AH19" i="30" s="1"/>
  <c r="D18" i="27"/>
  <c r="AJ18" i="27" s="1"/>
  <c r="E18" i="27"/>
  <c r="AK18" i="27" s="1"/>
  <c r="B18" i="27"/>
  <c r="AH18" i="27" s="1"/>
  <c r="C12" i="26"/>
  <c r="AF23" i="83"/>
  <c r="AF11" i="83"/>
  <c r="AC11" i="83"/>
  <c r="AC23" i="83"/>
  <c r="M11" i="27"/>
  <c r="M12" i="27"/>
  <c r="M10" i="27"/>
  <c r="C16" i="26"/>
  <c r="AI16" i="26" s="1"/>
  <c r="C10" i="26"/>
  <c r="AI10" i="26" s="1"/>
  <c r="C11" i="26"/>
  <c r="AI11" i="26" s="1"/>
  <c r="M17" i="27"/>
  <c r="W22" i="26"/>
  <c r="X22" i="26"/>
  <c r="Z22" i="26"/>
  <c r="C13" i="26"/>
  <c r="AI13" i="26" s="1"/>
  <c r="X19" i="30"/>
  <c r="W19" i="30"/>
  <c r="C15" i="26"/>
  <c r="AI15" i="26" s="1"/>
  <c r="W18" i="27"/>
  <c r="Z18" i="27"/>
  <c r="X18" i="27"/>
  <c r="M21" i="26"/>
  <c r="K18" i="30"/>
  <c r="B37" i="83"/>
  <c r="C23" i="26" s="1"/>
  <c r="AI23" i="26" s="1"/>
  <c r="B83" i="83"/>
  <c r="C20" i="30" s="1"/>
  <c r="AI20" i="30" s="1"/>
  <c r="B63" i="83"/>
  <c r="C19" i="27" s="1"/>
  <c r="AI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E116" i="83"/>
  <c r="AC19" i="83"/>
  <c r="C116" i="83" s="1"/>
  <c r="AC15" i="83"/>
  <c r="O57" i="90" l="1"/>
  <c r="O57" i="92" s="1"/>
  <c r="O115" i="93" s="1"/>
  <c r="O69" i="90"/>
  <c r="O69" i="92" s="1"/>
  <c r="O193" i="93" s="1"/>
  <c r="O47" i="90"/>
  <c r="O47" i="92" s="1"/>
  <c r="O68" i="90"/>
  <c r="O68" i="92" s="1"/>
  <c r="O192" i="93" s="1"/>
  <c r="O46" i="90"/>
  <c r="O46" i="92" s="1"/>
  <c r="O23" i="93" s="1"/>
  <c r="O60" i="90"/>
  <c r="O60" i="92" s="1"/>
  <c r="O130" i="93" s="1"/>
  <c r="O71" i="90"/>
  <c r="O71" i="92" s="1"/>
  <c r="O195" i="93" s="1"/>
  <c r="O45" i="90"/>
  <c r="O45" i="92" s="1"/>
  <c r="O22" i="93" s="1"/>
  <c r="O59" i="90"/>
  <c r="O59" i="92" s="1"/>
  <c r="O71" i="93" s="1"/>
  <c r="O109" i="93" s="1"/>
  <c r="O33" i="90"/>
  <c r="O33" i="92" s="1"/>
  <c r="O190" i="93" s="1"/>
  <c r="O25" i="96" s="1"/>
  <c r="O44" i="90"/>
  <c r="O44" i="92" s="1"/>
  <c r="O21" i="93" s="1"/>
  <c r="O50" i="90"/>
  <c r="O50" i="92" s="1"/>
  <c r="O43" i="90"/>
  <c r="O43" i="92" s="1"/>
  <c r="O49" i="90"/>
  <c r="O49" i="92" s="1"/>
  <c r="O56" i="90"/>
  <c r="O56" i="92" s="1"/>
  <c r="O69" i="93" s="1"/>
  <c r="O96" i="93" s="1"/>
  <c r="O40" i="90"/>
  <c r="O40" i="92" s="1"/>
  <c r="O11" i="93" s="1"/>
  <c r="O70" i="90"/>
  <c r="O70" i="92" s="1"/>
  <c r="O194" i="93" s="1"/>
  <c r="O74" i="90"/>
  <c r="O74" i="92" s="1"/>
  <c r="O198" i="93" s="1"/>
  <c r="O38" i="90"/>
  <c r="O38" i="92" s="1"/>
  <c r="O10" i="93" s="1"/>
  <c r="O14" i="93" s="1"/>
  <c r="O16" i="91"/>
  <c r="O16" i="92" s="1"/>
  <c r="O73" i="90"/>
  <c r="O73" i="92" s="1"/>
  <c r="O197" i="93" s="1"/>
  <c r="O34" i="90"/>
  <c r="O34" i="92" s="1"/>
  <c r="O182" i="93" s="1"/>
  <c r="O72" i="90"/>
  <c r="O72" i="92" s="1"/>
  <c r="O196" i="93" s="1"/>
  <c r="O31" i="90"/>
  <c r="AI12" i="26"/>
  <c r="D9" i="26"/>
  <c r="AJ9" i="26" s="1"/>
  <c r="AI9" i="26"/>
  <c r="E9" i="26"/>
  <c r="AK9" i="26" s="1"/>
  <c r="D12" i="26"/>
  <c r="AJ12" i="26" s="1"/>
  <c r="E12" i="26"/>
  <c r="AK12" i="26" s="1"/>
  <c r="E23" i="26"/>
  <c r="AK23" i="26" s="1"/>
  <c r="D23" i="26"/>
  <c r="AJ23" i="26" s="1"/>
  <c r="B23" i="26"/>
  <c r="AH23" i="26" s="1"/>
  <c r="D10" i="26"/>
  <c r="AJ10" i="26" s="1"/>
  <c r="E10" i="26"/>
  <c r="AK10" i="26" s="1"/>
  <c r="E19" i="27"/>
  <c r="AK19" i="27" s="1"/>
  <c r="D19" i="27"/>
  <c r="AJ19" i="27" s="1"/>
  <c r="B19" i="27"/>
  <c r="AH19" i="27" s="1"/>
  <c r="E15" i="26"/>
  <c r="AK15" i="26" s="1"/>
  <c r="D15" i="26"/>
  <c r="AJ15" i="26" s="1"/>
  <c r="D13" i="26"/>
  <c r="AJ13" i="26" s="1"/>
  <c r="E13" i="26"/>
  <c r="AK13" i="26" s="1"/>
  <c r="D16" i="26"/>
  <c r="AJ16" i="26" s="1"/>
  <c r="E16" i="26"/>
  <c r="AK16" i="26" s="1"/>
  <c r="D20" i="30"/>
  <c r="AJ20" i="30" s="1"/>
  <c r="E20" i="30"/>
  <c r="AK20" i="30" s="1"/>
  <c r="B20" i="30"/>
  <c r="AH20" i="30" s="1"/>
  <c r="D11" i="26"/>
  <c r="AJ11" i="26" s="1"/>
  <c r="E11" i="26"/>
  <c r="AK11" i="26" s="1"/>
  <c r="Z16" i="26"/>
  <c r="Z12" i="26"/>
  <c r="X12" i="26"/>
  <c r="M16" i="90"/>
  <c r="AB12" i="26"/>
  <c r="X10" i="26"/>
  <c r="Z10" i="26"/>
  <c r="X16" i="26"/>
  <c r="X11" i="26"/>
  <c r="Z11" i="26"/>
  <c r="K19" i="30"/>
  <c r="M18" i="27"/>
  <c r="X15" i="26"/>
  <c r="Z15" i="26"/>
  <c r="Z13" i="26"/>
  <c r="X13" i="26"/>
  <c r="X19" i="27"/>
  <c r="Z19" i="27"/>
  <c r="W19" i="27"/>
  <c r="Z9" i="26"/>
  <c r="X9" i="26"/>
  <c r="Z23" i="26"/>
  <c r="X23" i="26"/>
  <c r="W23" i="26"/>
  <c r="W20" i="30"/>
  <c r="X20" i="30"/>
  <c r="M22" i="26"/>
  <c r="AA116" i="83"/>
  <c r="AA117" i="83" s="1"/>
  <c r="I116" i="83"/>
  <c r="I117" i="83" s="1"/>
  <c r="C117" i="83"/>
  <c r="Y116" i="83"/>
  <c r="Y117" i="83" s="1"/>
  <c r="O116" i="83"/>
  <c r="O117" i="83" s="1"/>
  <c r="AE116" i="83"/>
  <c r="AE117" i="83" s="1"/>
  <c r="AC116" i="83"/>
  <c r="AC117" i="83" s="1"/>
  <c r="U116" i="83"/>
  <c r="U117" i="83" s="1"/>
  <c r="K116" i="83"/>
  <c r="K117" i="83" s="1"/>
  <c r="M116" i="83"/>
  <c r="M117" i="83" s="1"/>
  <c r="B84" i="83"/>
  <c r="B38" i="83"/>
  <c r="C24" i="26" s="1"/>
  <c r="AI24" i="26" s="1"/>
  <c r="B64" i="83"/>
  <c r="C20" i="27" s="1"/>
  <c r="AF25" i="83"/>
  <c r="AC25" i="83"/>
  <c r="O62" i="93" l="1"/>
  <c r="O27" i="93"/>
  <c r="O48" i="93" s="1"/>
  <c r="O5" i="96"/>
  <c r="O5" i="93"/>
  <c r="O116" i="93"/>
  <c r="O72" i="93"/>
  <c r="O19" i="96"/>
  <c r="O20" i="96"/>
  <c r="O26" i="96"/>
  <c r="O183" i="93"/>
  <c r="O114" i="93"/>
  <c r="O24" i="93"/>
  <c r="O26" i="93"/>
  <c r="O30" i="93" s="1"/>
  <c r="O44" i="93"/>
  <c r="O31" i="92"/>
  <c r="O11" i="90"/>
  <c r="O70" i="93"/>
  <c r="O20" i="93"/>
  <c r="AI20" i="27"/>
  <c r="M56" i="90"/>
  <c r="M56" i="92" s="1"/>
  <c r="M69" i="93" s="1"/>
  <c r="M46" i="90"/>
  <c r="M46" i="92" s="1"/>
  <c r="M23" i="93" s="1"/>
  <c r="M43" i="90"/>
  <c r="M43" i="92" s="1"/>
  <c r="M57" i="90"/>
  <c r="M57" i="92" s="1"/>
  <c r="M115" i="93" s="1"/>
  <c r="M47" i="90"/>
  <c r="M47" i="92" s="1"/>
  <c r="M44" i="90"/>
  <c r="M44" i="92" s="1"/>
  <c r="M21" i="93" s="1"/>
  <c r="M45" i="90"/>
  <c r="M45" i="92" s="1"/>
  <c r="M22" i="93" s="1"/>
  <c r="E20" i="27"/>
  <c r="AK20" i="27" s="1"/>
  <c r="D20" i="27"/>
  <c r="AJ20" i="27" s="1"/>
  <c r="B20" i="27"/>
  <c r="AH20" i="27" s="1"/>
  <c r="D24" i="26"/>
  <c r="AJ24" i="26" s="1"/>
  <c r="E24" i="26"/>
  <c r="AK24" i="26" s="1"/>
  <c r="B24" i="26"/>
  <c r="AH24" i="26" s="1"/>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33" i="90"/>
  <c r="M33" i="92" s="1"/>
  <c r="M190" i="93" s="1"/>
  <c r="M25" i="96" s="1"/>
  <c r="M31" i="90"/>
  <c r="M74" i="90"/>
  <c r="M74" i="92" s="1"/>
  <c r="M198" i="93" s="1"/>
  <c r="M73" i="90"/>
  <c r="M73" i="92" s="1"/>
  <c r="M197" i="93" s="1"/>
  <c r="M12" i="26"/>
  <c r="M16" i="91"/>
  <c r="M16" i="92" s="1"/>
  <c r="M11" i="26"/>
  <c r="M10" i="26"/>
  <c r="M16" i="26"/>
  <c r="Z24" i="26"/>
  <c r="X24" i="26"/>
  <c r="W24" i="26"/>
  <c r="C21" i="30"/>
  <c r="AI21" i="30" s="1"/>
  <c r="K20" i="30"/>
  <c r="M19" i="27"/>
  <c r="M13" i="26"/>
  <c r="M15" i="26"/>
  <c r="M23" i="26"/>
  <c r="M9"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AI25" i="26" s="1"/>
  <c r="B65" i="83"/>
  <c r="C21" i="27" s="1"/>
  <c r="B85" i="83"/>
  <c r="C22" i="30" s="1"/>
  <c r="AI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33" i="92"/>
  <c r="BI190" i="93" s="1"/>
  <c r="BI25"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33" i="92"/>
  <c r="BK190" i="93" s="1"/>
  <c r="BK25"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33" i="92"/>
  <c r="BL190" i="93" s="1"/>
  <c r="BL25"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33" i="92"/>
  <c r="BJ190" i="93" s="1"/>
  <c r="BJ25"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O185" i="93" l="1"/>
  <c r="O186" i="93"/>
  <c r="O11" i="92"/>
  <c r="O148" i="93" s="1"/>
  <c r="O149" i="93" s="1"/>
  <c r="O9" i="93"/>
  <c r="O15" i="93" s="1"/>
  <c r="O17" i="93" s="1"/>
  <c r="O49" i="93" s="1"/>
  <c r="O50" i="93" s="1"/>
  <c r="BI22" i="96"/>
  <c r="BI23" i="96"/>
  <c r="AI21" i="27"/>
  <c r="BL23" i="96"/>
  <c r="BL22" i="96"/>
  <c r="BK23" i="96"/>
  <c r="BK22" i="96"/>
  <c r="BJ23" i="96"/>
  <c r="BJ22" i="96"/>
  <c r="M26" i="96"/>
  <c r="M183" i="93"/>
  <c r="BJ183" i="93"/>
  <c r="BI183" i="93"/>
  <c r="BK183" i="93"/>
  <c r="BK186" i="93" s="1"/>
  <c r="BK17" i="96" s="1"/>
  <c r="BL183" i="93"/>
  <c r="BL185" i="93" s="1"/>
  <c r="BL16" i="96" s="1"/>
  <c r="M20" i="96"/>
  <c r="M19" i="96"/>
  <c r="M121" i="93"/>
  <c r="M125" i="93" s="1"/>
  <c r="M128" i="93" s="1"/>
  <c r="L38" i="90"/>
  <c r="L38" i="92" s="1"/>
  <c r="L10" i="93" s="1"/>
  <c r="L14" i="93" s="1"/>
  <c r="L57" i="90"/>
  <c r="L57" i="92" s="1"/>
  <c r="L115" i="93" s="1"/>
  <c r="L56" i="90"/>
  <c r="L56" i="92" s="1"/>
  <c r="L69" i="93" s="1"/>
  <c r="L47" i="90"/>
  <c r="L47" i="92" s="1"/>
  <c r="L46" i="90"/>
  <c r="L46" i="92" s="1"/>
  <c r="L23" i="93" s="1"/>
  <c r="L45" i="90"/>
  <c r="L45" i="92" s="1"/>
  <c r="L22" i="93" s="1"/>
  <c r="L44" i="90"/>
  <c r="L44" i="92" s="1"/>
  <c r="L21" i="93" s="1"/>
  <c r="L43" i="90"/>
  <c r="L43" i="92" s="1"/>
  <c r="N56" i="90"/>
  <c r="N56" i="92" s="1"/>
  <c r="N69" i="93" s="1"/>
  <c r="N47" i="90"/>
  <c r="N47" i="92" s="1"/>
  <c r="N46" i="90"/>
  <c r="N46" i="92" s="1"/>
  <c r="N23" i="93" s="1"/>
  <c r="N44" i="90"/>
  <c r="N44" i="92" s="1"/>
  <c r="N21" i="93" s="1"/>
  <c r="N43" i="90"/>
  <c r="N43" i="92" s="1"/>
  <c r="N45" i="90"/>
  <c r="N45" i="92" s="1"/>
  <c r="N22" i="93" s="1"/>
  <c r="N57" i="90"/>
  <c r="N57" i="92" s="1"/>
  <c r="N115" i="93" s="1"/>
  <c r="N34" i="90"/>
  <c r="N34" i="92" s="1"/>
  <c r="N182" i="93" s="1"/>
  <c r="N38" i="90"/>
  <c r="N38" i="92" s="1"/>
  <c r="N10" i="93" s="1"/>
  <c r="N14"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49" i="90"/>
  <c r="R49" i="92" s="1"/>
  <c r="R44" i="90"/>
  <c r="R44" i="92" s="1"/>
  <c r="R21" i="93" s="1"/>
  <c r="R40" i="90"/>
  <c r="R40" i="92" s="1"/>
  <c r="R11" i="93" s="1"/>
  <c r="R34" i="90"/>
  <c r="R34" i="92" s="1"/>
  <c r="R182" i="93" s="1"/>
  <c r="R31" i="90"/>
  <c r="R45" i="90"/>
  <c r="R45" i="92" s="1"/>
  <c r="R22" i="93" s="1"/>
  <c r="R43" i="90"/>
  <c r="R43" i="92" s="1"/>
  <c r="R38" i="90"/>
  <c r="R38" i="92" s="1"/>
  <c r="R10" i="93" s="1"/>
  <c r="R14" i="93" s="1"/>
  <c r="R46" i="90"/>
  <c r="R46" i="92" s="1"/>
  <c r="R23" i="93" s="1"/>
  <c r="R33" i="90"/>
  <c r="R33" i="92" s="1"/>
  <c r="R190" i="93"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33" i="90"/>
  <c r="AO33" i="92" s="1"/>
  <c r="AO190" i="93" s="1"/>
  <c r="AO25"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49" i="90"/>
  <c r="S49" i="92" s="1"/>
  <c r="S69" i="90"/>
  <c r="S68" i="90"/>
  <c r="S68" i="92" s="1"/>
  <c r="S192" i="93" s="1"/>
  <c r="S47" i="90"/>
  <c r="S47" i="92" s="1"/>
  <c r="S45" i="90"/>
  <c r="S45" i="92" s="1"/>
  <c r="S22" i="93" s="1"/>
  <c r="S43" i="90"/>
  <c r="S43" i="92" s="1"/>
  <c r="S38" i="90"/>
  <c r="S38" i="92" s="1"/>
  <c r="S10" i="93" s="1"/>
  <c r="S14" i="93" s="1"/>
  <c r="S33" i="90"/>
  <c r="S33" i="92" s="1"/>
  <c r="S190" i="93" s="1"/>
  <c r="S25" i="96" s="1"/>
  <c r="S46" i="90"/>
  <c r="S46" i="92" s="1"/>
  <c r="S23" i="93" s="1"/>
  <c r="S44" i="90"/>
  <c r="S44" i="92" s="1"/>
  <c r="S21" i="93" s="1"/>
  <c r="S40" i="90"/>
  <c r="S40" i="92" s="1"/>
  <c r="S11" i="93" s="1"/>
  <c r="S34" i="90"/>
  <c r="S34" i="92" s="1"/>
  <c r="S182"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33" i="90"/>
  <c r="Q33" i="92" s="1"/>
  <c r="Q190" i="93" s="1"/>
  <c r="Q25"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49" i="90"/>
  <c r="AP49" i="92" s="1"/>
  <c r="AP46" i="90"/>
  <c r="AP46" i="92" s="1"/>
  <c r="AP23" i="93" s="1"/>
  <c r="AP44" i="90"/>
  <c r="AP44" i="92" s="1"/>
  <c r="AP21" i="93" s="1"/>
  <c r="AP40" i="90"/>
  <c r="AP40" i="92" s="1"/>
  <c r="AP11" i="93" s="1"/>
  <c r="AP34" i="90"/>
  <c r="AP34" i="92" s="1"/>
  <c r="AP182" i="93" s="1"/>
  <c r="AP31" i="90"/>
  <c r="AP45" i="90"/>
  <c r="AP45" i="92" s="1"/>
  <c r="AP22" i="93" s="1"/>
  <c r="AP43" i="90"/>
  <c r="AP43" i="92" s="1"/>
  <c r="AP38" i="90"/>
  <c r="AP38" i="92" s="1"/>
  <c r="AP10" i="93" s="1"/>
  <c r="AP14" i="93" s="1"/>
  <c r="AP33" i="90"/>
  <c r="AP33" i="92" s="1"/>
  <c r="AP190" i="93" s="1"/>
  <c r="AP25"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33" i="90"/>
  <c r="K33" i="92" s="1"/>
  <c r="K190" i="93" s="1"/>
  <c r="K25" i="96" s="1"/>
  <c r="K31" i="90"/>
  <c r="E25" i="26"/>
  <c r="AK25" i="26" s="1"/>
  <c r="D25" i="26"/>
  <c r="AJ25" i="26" s="1"/>
  <c r="B25" i="26"/>
  <c r="AH25" i="26" s="1"/>
  <c r="D21" i="30"/>
  <c r="AJ21" i="30" s="1"/>
  <c r="E21" i="30"/>
  <c r="AK21" i="30" s="1"/>
  <c r="B21" i="30"/>
  <c r="AH21" i="30" s="1"/>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49" i="90"/>
  <c r="V49" i="92" s="1"/>
  <c r="V46" i="90"/>
  <c r="V46" i="92" s="1"/>
  <c r="V23" i="93" s="1"/>
  <c r="V44" i="90"/>
  <c r="V44" i="92" s="1"/>
  <c r="V21" i="93" s="1"/>
  <c r="V40" i="90"/>
  <c r="V40" i="92" s="1"/>
  <c r="V11" i="93" s="1"/>
  <c r="V34" i="90"/>
  <c r="V34" i="92" s="1"/>
  <c r="V182" i="93" s="1"/>
  <c r="V31" i="90"/>
  <c r="V45" i="90"/>
  <c r="V45" i="92" s="1"/>
  <c r="V22" i="93" s="1"/>
  <c r="V43" i="90"/>
  <c r="V43" i="92" s="1"/>
  <c r="V38" i="90"/>
  <c r="V38" i="92" s="1"/>
  <c r="V10" i="93" s="1"/>
  <c r="V14" i="93" s="1"/>
  <c r="V33" i="90"/>
  <c r="V33" i="92" s="1"/>
  <c r="V190" i="93" s="1"/>
  <c r="V25"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25"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46" i="90"/>
  <c r="AS46" i="92" s="1"/>
  <c r="AS23" i="93" s="1"/>
  <c r="AS38" i="90"/>
  <c r="AS38" i="92" s="1"/>
  <c r="AS10" i="93" s="1"/>
  <c r="AS14" i="93" s="1"/>
  <c r="AS33" i="90"/>
  <c r="AS33" i="92" s="1"/>
  <c r="AS190" i="93" s="1"/>
  <c r="AS25"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31" i="90"/>
  <c r="AM33" i="90"/>
  <c r="AM33" i="92" s="1"/>
  <c r="AM190" i="93" s="1"/>
  <c r="AM25" i="96" s="1"/>
  <c r="U73" i="90"/>
  <c r="U73" i="92" s="1"/>
  <c r="U197" i="93" s="1"/>
  <c r="U71" i="90"/>
  <c r="U71" i="92" s="1"/>
  <c r="U195" i="93" s="1"/>
  <c r="U69" i="90"/>
  <c r="U74" i="90"/>
  <c r="U74" i="92" s="1"/>
  <c r="U198" i="93" s="1"/>
  <c r="U72" i="90"/>
  <c r="U72" i="92" s="1"/>
  <c r="U196" i="93" s="1"/>
  <c r="U59" i="90"/>
  <c r="U59" i="92" s="1"/>
  <c r="U71" i="93" s="1"/>
  <c r="U109" i="93" s="1"/>
  <c r="U56" i="90"/>
  <c r="U56" i="92" s="1"/>
  <c r="U69"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43" i="90"/>
  <c r="U43" i="92" s="1"/>
  <c r="U47" i="90"/>
  <c r="U47" i="92" s="1"/>
  <c r="U38" i="90"/>
  <c r="U38" i="92" s="1"/>
  <c r="U10" i="93" s="1"/>
  <c r="U14" i="93" s="1"/>
  <c r="U31" i="90"/>
  <c r="U33" i="90"/>
  <c r="U33" i="92" s="1"/>
  <c r="U190" i="93" s="1"/>
  <c r="U25"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25" i="96" s="1"/>
  <c r="T44" i="90"/>
  <c r="T44" i="92" s="1"/>
  <c r="T21" i="93" s="1"/>
  <c r="T40" i="90"/>
  <c r="T40" i="92" s="1"/>
  <c r="T11" i="93" s="1"/>
  <c r="T34" i="90"/>
  <c r="T34" i="92" s="1"/>
  <c r="T182"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33" i="90"/>
  <c r="P33" i="92" s="1"/>
  <c r="P190" i="93" s="1"/>
  <c r="P25"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25" i="96" s="1"/>
  <c r="AR44" i="90"/>
  <c r="AR44" i="92" s="1"/>
  <c r="AR21" i="93" s="1"/>
  <c r="AR40" i="90"/>
  <c r="AR40" i="92" s="1"/>
  <c r="AR11" i="93" s="1"/>
  <c r="AR34" i="90"/>
  <c r="AR34" i="92" s="1"/>
  <c r="AR182"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25" i="96" s="1"/>
  <c r="AQ46" i="90"/>
  <c r="AQ46" i="92" s="1"/>
  <c r="AQ23" i="93" s="1"/>
  <c r="AQ40" i="90"/>
  <c r="AQ40" i="92" s="1"/>
  <c r="AQ11" i="93" s="1"/>
  <c r="AQ31" i="90"/>
  <c r="AQ34" i="90"/>
  <c r="AQ34" i="92" s="1"/>
  <c r="AQ182" i="93" s="1"/>
  <c r="AQ44" i="90"/>
  <c r="AQ44" i="92" s="1"/>
  <c r="AQ21" i="93" s="1"/>
  <c r="D22" i="30"/>
  <c r="AJ22" i="30" s="1"/>
  <c r="E22" i="30"/>
  <c r="AK22" i="30" s="1"/>
  <c r="B22" i="30"/>
  <c r="AH22" i="30" s="1"/>
  <c r="D21" i="27"/>
  <c r="AJ21" i="27" s="1"/>
  <c r="E21" i="27"/>
  <c r="AK21" i="27" s="1"/>
  <c r="B21" i="27"/>
  <c r="AH21" i="27" s="1"/>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33" i="90"/>
  <c r="L33" i="92" s="1"/>
  <c r="L190" i="93" s="1"/>
  <c r="L25"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25"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25"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33" i="90"/>
  <c r="AN33" i="92" s="1"/>
  <c r="AN190" i="93" s="1"/>
  <c r="AN25"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33" i="90"/>
  <c r="AL33" i="92" s="1"/>
  <c r="AL190" i="93" s="1"/>
  <c r="AL25" i="96" s="1"/>
  <c r="AL31" i="90"/>
  <c r="M24" i="93"/>
  <c r="M114" i="93"/>
  <c r="M116" i="93"/>
  <c r="M72" i="93"/>
  <c r="M7" i="92"/>
  <c r="M7" i="93" s="1"/>
  <c r="M31" i="92"/>
  <c r="M11" i="90"/>
  <c r="M26" i="93"/>
  <c r="M30" i="93" s="1"/>
  <c r="M44" i="93"/>
  <c r="M62" i="93"/>
  <c r="M27" i="93"/>
  <c r="M48" i="93" s="1"/>
  <c r="M70" i="93"/>
  <c r="M20" i="93"/>
  <c r="M5" i="93"/>
  <c r="M5" i="96"/>
  <c r="W25" i="26"/>
  <c r="Z25" i="26"/>
  <c r="X25" i="26"/>
  <c r="X20" i="27"/>
  <c r="AU17" i="90"/>
  <c r="W20" i="27"/>
  <c r="Z20" i="27"/>
  <c r="W22" i="30"/>
  <c r="X22" i="30"/>
  <c r="M24" i="26"/>
  <c r="X21" i="30"/>
  <c r="W21" i="30"/>
  <c r="X21" i="27"/>
  <c r="W21" i="27"/>
  <c r="Z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70" i="92"/>
  <c r="BN194" i="93" s="1"/>
  <c r="BN59" i="92"/>
  <c r="BN71" i="93" s="1"/>
  <c r="BN109" i="93" s="1"/>
  <c r="BN38" i="92"/>
  <c r="BN10" i="93" s="1"/>
  <c r="BN14" i="93" s="1"/>
  <c r="BN71" i="92"/>
  <c r="BN195" i="93" s="1"/>
  <c r="BN60" i="92"/>
  <c r="BN130" i="93" s="1"/>
  <c r="BN40" i="92"/>
  <c r="BN11" i="93" s="1"/>
  <c r="BN33" i="92"/>
  <c r="BN190" i="93" s="1"/>
  <c r="BN25"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25" i="96" s="1"/>
  <c r="BM70" i="92"/>
  <c r="BM194" i="93" s="1"/>
  <c r="BM59" i="92"/>
  <c r="BM71" i="93" s="1"/>
  <c r="BM109" i="93" s="1"/>
  <c r="BM38" i="92"/>
  <c r="BM10" i="93" s="1"/>
  <c r="BM14" i="93" s="1"/>
  <c r="BM73" i="92"/>
  <c r="BM197" i="93" s="1"/>
  <c r="BM69" i="92"/>
  <c r="BM193" i="93" s="1"/>
  <c r="BM50" i="92"/>
  <c r="BM34" i="92"/>
  <c r="BM182" i="93" s="1"/>
  <c r="BM71" i="92"/>
  <c r="BM195" i="93" s="1"/>
  <c r="BM40" i="92"/>
  <c r="BM11" i="93" s="1"/>
  <c r="BM60" i="92"/>
  <c r="BM130" i="93" s="1"/>
  <c r="BM16" i="91"/>
  <c r="B86" i="83"/>
  <c r="C23" i="30" s="1"/>
  <c r="AI23" i="30" s="1"/>
  <c r="W16" i="90"/>
  <c r="B66" i="83"/>
  <c r="C22" i="27" s="1"/>
  <c r="B40" i="83"/>
  <c r="C26" i="26" s="1"/>
  <c r="AI26" i="26" s="1"/>
  <c r="K7" i="92"/>
  <c r="K7" i="93" s="1"/>
  <c r="BE73" i="92"/>
  <c r="BE197" i="93" s="1"/>
  <c r="BE71" i="92"/>
  <c r="BE195" i="93" s="1"/>
  <c r="BE60" i="92"/>
  <c r="BE130" i="93" s="1"/>
  <c r="BE50" i="92"/>
  <c r="BE38" i="92"/>
  <c r="BE10" i="93" s="1"/>
  <c r="BE14" i="93" s="1"/>
  <c r="BE33" i="92"/>
  <c r="BE190" i="93" s="1"/>
  <c r="BE25" i="96" s="1"/>
  <c r="BE74" i="92"/>
  <c r="BE198" i="93" s="1"/>
  <c r="BE72" i="92"/>
  <c r="BE196" i="93" s="1"/>
  <c r="BE70" i="92"/>
  <c r="BE194" i="93" s="1"/>
  <c r="BE68" i="92"/>
  <c r="BE192" i="93" s="1"/>
  <c r="BE59" i="92"/>
  <c r="BE71" i="93" s="1"/>
  <c r="BE109" i="93" s="1"/>
  <c r="BE49" i="92"/>
  <c r="BE40" i="92"/>
  <c r="BE11" i="93" s="1"/>
  <c r="BE34" i="92"/>
  <c r="BE182" i="93" s="1"/>
  <c r="Q7" i="92"/>
  <c r="Q7" i="93" s="1"/>
  <c r="AN7" i="92"/>
  <c r="AN7" i="93" s="1"/>
  <c r="BD73" i="92"/>
  <c r="BD197" i="93" s="1"/>
  <c r="BD33" i="92"/>
  <c r="BD190" i="93" s="1"/>
  <c r="BD25"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25"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186" i="93"/>
  <c r="BJ17" i="96" s="1"/>
  <c r="BJ185" i="93"/>
  <c r="BJ16" i="96" s="1"/>
  <c r="BJ62" i="93"/>
  <c r="BJ27" i="93"/>
  <c r="BJ48" i="93" s="1"/>
  <c r="BJ49" i="93" s="1"/>
  <c r="BJ50" i="93" s="1"/>
  <c r="BJ211" i="93"/>
  <c r="BJ202" i="93"/>
  <c r="BJ215" i="93"/>
  <c r="BJ206" i="93"/>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185" i="93"/>
  <c r="BK16" i="96" s="1"/>
  <c r="BK62" i="93"/>
  <c r="BK27" i="93"/>
  <c r="BK48" i="93" s="1"/>
  <c r="BK49" i="93" s="1"/>
  <c r="BK50" i="93" s="1"/>
  <c r="BK202" i="93"/>
  <c r="BK211" i="93"/>
  <c r="BK206" i="93"/>
  <c r="BK215" i="93"/>
  <c r="BK70" i="93"/>
  <c r="BK20" i="93"/>
  <c r="BK114" i="93"/>
  <c r="BK24" i="93"/>
  <c r="BI185" i="93"/>
  <c r="BI16" i="96" s="1"/>
  <c r="BI186" i="93"/>
  <c r="BI17" i="96" s="1"/>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O51" i="93" l="1"/>
  <c r="O52" i="93" s="1"/>
  <c r="O142" i="93" s="1"/>
  <c r="BE183" i="93"/>
  <c r="O31" i="93"/>
  <c r="O32" i="93" s="1"/>
  <c r="O117" i="93"/>
  <c r="O120" i="93" s="1"/>
  <c r="O73" i="93"/>
  <c r="O97" i="93"/>
  <c r="O17" i="96"/>
  <c r="O232" i="93"/>
  <c r="O229" i="93"/>
  <c r="O228" i="93"/>
  <c r="O230" i="93"/>
  <c r="O234" i="93"/>
  <c r="O231" i="93"/>
  <c r="O233" i="93"/>
  <c r="O224" i="93"/>
  <c r="O220" i="93"/>
  <c r="O222" i="93"/>
  <c r="O16" i="96"/>
  <c r="O219" i="93"/>
  <c r="O221" i="93"/>
  <c r="O223" i="93"/>
  <c r="O225" i="93"/>
  <c r="BD183" i="93"/>
  <c r="BD186" i="93" s="1"/>
  <c r="BM22" i="96"/>
  <c r="BM23" i="96"/>
  <c r="AO26" i="96"/>
  <c r="AO183" i="93"/>
  <c r="BH22" i="96"/>
  <c r="BH23" i="96"/>
  <c r="AM26" i="96"/>
  <c r="AM183" i="93"/>
  <c r="V26" i="96"/>
  <c r="V183" i="93"/>
  <c r="J26" i="96"/>
  <c r="BE22" i="96"/>
  <c r="BE23" i="96"/>
  <c r="AI22" i="27"/>
  <c r="L26" i="96"/>
  <c r="L183" i="93"/>
  <c r="T26" i="96"/>
  <c r="T183" i="93"/>
  <c r="Q26" i="96"/>
  <c r="Q183" i="93"/>
  <c r="R26" i="96"/>
  <c r="R183" i="93"/>
  <c r="K26" i="96"/>
  <c r="K183" i="93"/>
  <c r="S26" i="96"/>
  <c r="S183" i="93"/>
  <c r="BL186" i="93"/>
  <c r="BL17" i="96" s="1"/>
  <c r="AR26" i="96"/>
  <c r="AR183" i="93"/>
  <c r="P26" i="96"/>
  <c r="P183" i="93"/>
  <c r="AS26" i="96"/>
  <c r="AS183" i="93"/>
  <c r="N26" i="96"/>
  <c r="N183" i="93"/>
  <c r="M22" i="96"/>
  <c r="M23" i="96"/>
  <c r="BN22" i="96"/>
  <c r="BN23" i="96"/>
  <c r="AQ26" i="96"/>
  <c r="AQ183" i="93"/>
  <c r="AP26" i="96"/>
  <c r="AP183" i="93"/>
  <c r="BD23" i="96"/>
  <c r="BD22" i="96"/>
  <c r="AL26" i="96"/>
  <c r="AL183" i="93"/>
  <c r="AN26" i="96"/>
  <c r="AN183" i="93"/>
  <c r="U26" i="96"/>
  <c r="U183" i="93"/>
  <c r="AT26" i="96"/>
  <c r="BM183" i="93"/>
  <c r="BM186" i="93" s="1"/>
  <c r="BM17" i="96" s="1"/>
  <c r="BH183" i="93"/>
  <c r="BH186" i="93" s="1"/>
  <c r="BN183" i="93"/>
  <c r="BN186" i="93" s="1"/>
  <c r="BN17" i="96" s="1"/>
  <c r="AL20" i="96"/>
  <c r="AL19" i="96"/>
  <c r="AN19" i="96"/>
  <c r="AN20" i="96"/>
  <c r="Q20" i="96"/>
  <c r="Q19" i="96"/>
  <c r="J20" i="96"/>
  <c r="J19" i="96"/>
  <c r="K20" i="96"/>
  <c r="K19" i="96"/>
  <c r="P19" i="96"/>
  <c r="P20" i="96"/>
  <c r="AM19" i="96"/>
  <c r="AM20" i="96"/>
  <c r="AO20" i="96"/>
  <c r="AO19" i="96"/>
  <c r="L20" i="96"/>
  <c r="L19" i="96"/>
  <c r="V20" i="96"/>
  <c r="V19" i="96"/>
  <c r="AP20" i="96"/>
  <c r="AP19" i="96"/>
  <c r="AR19" i="96"/>
  <c r="AR20" i="96"/>
  <c r="T19" i="96"/>
  <c r="T20" i="96"/>
  <c r="U19" i="96"/>
  <c r="U20" i="96"/>
  <c r="AS19" i="96"/>
  <c r="AS20" i="96"/>
  <c r="AQ20" i="96"/>
  <c r="AQ19" i="96"/>
  <c r="AO121" i="93"/>
  <c r="AO125" i="93" s="1"/>
  <c r="AO128" i="93" s="1"/>
  <c r="M98" i="93"/>
  <c r="M91" i="93"/>
  <c r="M100" i="93"/>
  <c r="M104" i="93" s="1"/>
  <c r="M107" i="93" s="1"/>
  <c r="M87" i="93"/>
  <c r="M94" i="93"/>
  <c r="R25" i="96"/>
  <c r="D26" i="26"/>
  <c r="AJ26" i="26" s="1"/>
  <c r="E26" i="26"/>
  <c r="AK26" i="26" s="1"/>
  <c r="B26" i="26"/>
  <c r="AH26" i="26" s="1"/>
  <c r="D22" i="27"/>
  <c r="AJ22" i="27" s="1"/>
  <c r="E22" i="27"/>
  <c r="AK22" i="27" s="1"/>
  <c r="B22" i="27"/>
  <c r="AH22" i="27" s="1"/>
  <c r="AU16" i="91"/>
  <c r="AU16" i="92" s="1"/>
  <c r="AU5" i="93"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25" i="96" s="1"/>
  <c r="AU45" i="90"/>
  <c r="AU45" i="92" s="1"/>
  <c r="AU22" i="93" s="1"/>
  <c r="AU34" i="90"/>
  <c r="AU34" i="92" s="1"/>
  <c r="AU182"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25" i="96" s="1"/>
  <c r="W47" i="90"/>
  <c r="W47" i="92" s="1"/>
  <c r="W40" i="90"/>
  <c r="W40" i="92" s="1"/>
  <c r="W11" i="93" s="1"/>
  <c r="W31" i="90"/>
  <c r="W34" i="90"/>
  <c r="W34" i="92" s="1"/>
  <c r="W182" i="93" s="1"/>
  <c r="W46" i="90"/>
  <c r="W46" i="92" s="1"/>
  <c r="W23" i="93" s="1"/>
  <c r="W44" i="90"/>
  <c r="W44" i="92" s="1"/>
  <c r="W21" i="93" s="1"/>
  <c r="E23" i="30"/>
  <c r="AK23" i="30" s="1"/>
  <c r="D23" i="30"/>
  <c r="AJ23" i="30" s="1"/>
  <c r="B23" i="30"/>
  <c r="AH23" i="30" s="1"/>
  <c r="M9" i="93"/>
  <c r="M15" i="93" s="1"/>
  <c r="M11" i="92"/>
  <c r="M148" i="93" s="1"/>
  <c r="M149" i="93" s="1"/>
  <c r="K22" i="30"/>
  <c r="X26" i="26"/>
  <c r="W26" i="26"/>
  <c r="Z26" i="26"/>
  <c r="W23" i="30"/>
  <c r="X23" i="30"/>
  <c r="M20" i="27"/>
  <c r="Z22" i="27"/>
  <c r="W22" i="27"/>
  <c r="X22" i="27"/>
  <c r="M21" i="27"/>
  <c r="M25" i="26"/>
  <c r="K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25" i="96" s="1"/>
  <c r="BO50" i="92"/>
  <c r="BO69" i="92"/>
  <c r="BO193" i="93" s="1"/>
  <c r="BO34" i="92"/>
  <c r="BO182"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P16" i="92"/>
  <c r="P5" i="96" s="1"/>
  <c r="BH114" i="93"/>
  <c r="BH20" i="93"/>
  <c r="BH27" i="93"/>
  <c r="BH48" i="93" s="1"/>
  <c r="BH49" i="93" s="1"/>
  <c r="X16" i="90"/>
  <c r="X17" i="90"/>
  <c r="X17" i="91" s="1"/>
  <c r="X17" i="92" s="1"/>
  <c r="B67" i="83"/>
  <c r="C23" i="27" s="1"/>
  <c r="BO17" i="91"/>
  <c r="BO17" i="92" s="1"/>
  <c r="B41" i="83"/>
  <c r="C27" i="26" s="1"/>
  <c r="AI27" i="26" s="1"/>
  <c r="AV16" i="90"/>
  <c r="AV17" i="90"/>
  <c r="AV17" i="91" s="1"/>
  <c r="AV17" i="92" s="1"/>
  <c r="B87" i="83"/>
  <c r="C24" i="30" s="1"/>
  <c r="AI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I234" i="93"/>
  <c r="BI233" i="93"/>
  <c r="BI232" i="93"/>
  <c r="BI230" i="93"/>
  <c r="BI231" i="93"/>
  <c r="BK232" i="93"/>
  <c r="BK233" i="93"/>
  <c r="BK229" i="93"/>
  <c r="BK234" i="93"/>
  <c r="BK230" i="93"/>
  <c r="BK231" i="93"/>
  <c r="BK228" i="93"/>
  <c r="BL230" i="93"/>
  <c r="BL231" i="93"/>
  <c r="BL229" i="93"/>
  <c r="BL234" i="93"/>
  <c r="BL233" i="93"/>
  <c r="BL232" i="93"/>
  <c r="BL228" i="93"/>
  <c r="BJ225" i="93"/>
  <c r="BJ222" i="93"/>
  <c r="BJ221" i="93"/>
  <c r="BJ220" i="93"/>
  <c r="BJ219" i="93"/>
  <c r="BJ223" i="93"/>
  <c r="BJ224" i="93"/>
  <c r="BI222" i="93"/>
  <c r="BI223" i="93"/>
  <c r="BI221" i="93"/>
  <c r="BI224" i="93"/>
  <c r="BI225" i="93"/>
  <c r="BK225" i="93"/>
  <c r="BK224" i="93"/>
  <c r="BK223" i="93"/>
  <c r="BK222" i="93"/>
  <c r="BK221" i="93"/>
  <c r="BK220" i="93"/>
  <c r="BK219" i="93"/>
  <c r="BK34" i="93"/>
  <c r="BK139" i="93" s="1"/>
  <c r="BK33" i="93"/>
  <c r="BK45" i="93"/>
  <c r="BK152" i="93" s="1"/>
  <c r="BL219" i="93"/>
  <c r="BL225" i="93"/>
  <c r="BL220" i="93"/>
  <c r="BL224" i="93"/>
  <c r="BL223" i="93"/>
  <c r="BL222" i="93"/>
  <c r="BL221" i="93"/>
  <c r="BJ231" i="93"/>
  <c r="BJ232" i="93"/>
  <c r="BJ229" i="93"/>
  <c r="BJ230" i="93"/>
  <c r="BJ228" i="93"/>
  <c r="BJ233" i="93"/>
  <c r="BJ234"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186" i="93"/>
  <c r="BE185"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70" i="93"/>
  <c r="BD20" i="93"/>
  <c r="BE31" i="92"/>
  <c r="BE11" i="90"/>
  <c r="BE116" i="93"/>
  <c r="BE72" i="93"/>
  <c r="S20" i="93"/>
  <c r="S70" i="93"/>
  <c r="AO44" i="93"/>
  <c r="AO26" i="93"/>
  <c r="AO30" i="93" s="1"/>
  <c r="AO31"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01" i="93"/>
  <c r="BH210" i="93"/>
  <c r="AL16" i="92"/>
  <c r="AT16" i="92"/>
  <c r="BE201" i="93"/>
  <c r="BE210" i="93"/>
  <c r="BI201" i="93"/>
  <c r="BI228" i="93"/>
  <c r="BI219"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O33" i="93" l="1"/>
  <c r="O34" i="93" s="1"/>
  <c r="O139" i="93" s="1"/>
  <c r="O56" i="93"/>
  <c r="O59" i="93" s="1"/>
  <c r="O63" i="93" s="1"/>
  <c r="O156" i="93" s="1"/>
  <c r="O176" i="93" s="1"/>
  <c r="O179" i="93" s="1"/>
  <c r="BD185" i="93"/>
  <c r="BO22" i="96"/>
  <c r="BO23" i="96"/>
  <c r="AL23" i="96"/>
  <c r="AL22" i="96"/>
  <c r="P23" i="96"/>
  <c r="P22" i="96"/>
  <c r="R22" i="96"/>
  <c r="R23" i="96"/>
  <c r="AM23" i="96"/>
  <c r="AM22" i="96"/>
  <c r="AR22" i="96"/>
  <c r="AR23" i="96"/>
  <c r="Q22" i="96"/>
  <c r="Q23" i="96"/>
  <c r="AI23" i="27"/>
  <c r="U22" i="96"/>
  <c r="U23" i="96"/>
  <c r="AP22" i="96"/>
  <c r="AP23" i="96"/>
  <c r="W26" i="96"/>
  <c r="W183" i="93"/>
  <c r="S22" i="96"/>
  <c r="S23" i="96"/>
  <c r="T22" i="96"/>
  <c r="T23" i="96"/>
  <c r="J23" i="96"/>
  <c r="J22" i="96"/>
  <c r="AO22" i="96"/>
  <c r="AO23" i="96"/>
  <c r="AU26" i="96"/>
  <c r="AU183" i="93"/>
  <c r="AN23" i="96"/>
  <c r="AN22" i="96"/>
  <c r="K22" i="96"/>
  <c r="K23" i="96"/>
  <c r="L22" i="96"/>
  <c r="L23" i="96"/>
  <c r="V23" i="96"/>
  <c r="V22" i="96"/>
  <c r="BN185" i="93"/>
  <c r="BN16" i="96" s="1"/>
  <c r="BO183" i="93"/>
  <c r="BH185" i="93"/>
  <c r="BH221" i="93" s="1"/>
  <c r="BM185" i="93"/>
  <c r="BM16" i="96" s="1"/>
  <c r="BH17" i="96"/>
  <c r="BH234" i="93"/>
  <c r="BH228" i="93"/>
  <c r="BH231" i="93"/>
  <c r="BH230" i="93"/>
  <c r="BH232" i="93"/>
  <c r="BH233" i="93"/>
  <c r="AU20" i="96"/>
  <c r="AU19" i="96"/>
  <c r="R19" i="96"/>
  <c r="R20" i="96"/>
  <c r="M96" i="93"/>
  <c r="T121" i="93"/>
  <c r="T125" i="93" s="1"/>
  <c r="T128" i="93" s="1"/>
  <c r="AT94" i="93"/>
  <c r="AT100" i="93"/>
  <c r="AT104" i="93" s="1"/>
  <c r="AT107" i="93" s="1"/>
  <c r="AT98" i="93"/>
  <c r="AT91" i="93"/>
  <c r="AT87" i="93"/>
  <c r="V87" i="93"/>
  <c r="V94" i="93"/>
  <c r="V100" i="93"/>
  <c r="V104" i="93" s="1"/>
  <c r="V107" i="93" s="1"/>
  <c r="V98" i="93"/>
  <c r="V91" i="93"/>
  <c r="AQ121" i="93"/>
  <c r="AQ125" i="93" s="1"/>
  <c r="AQ128" i="93" s="1"/>
  <c r="AO94" i="93"/>
  <c r="AO98" i="93"/>
  <c r="AO91" i="93"/>
  <c r="AO87" i="93"/>
  <c r="AO100" i="93"/>
  <c r="AO104" i="93" s="1"/>
  <c r="AO107" i="93" s="1"/>
  <c r="AS121" i="93"/>
  <c r="AS125" i="93" s="1"/>
  <c r="AS128" i="93" s="1"/>
  <c r="AR121" i="93"/>
  <c r="AR125" i="93" s="1"/>
  <c r="AR128" i="93" s="1"/>
  <c r="Q94" i="93"/>
  <c r="Q100" i="93"/>
  <c r="Q104" i="93" s="1"/>
  <c r="Q107" i="93" s="1"/>
  <c r="Q98" i="93"/>
  <c r="Q91" i="93"/>
  <c r="Q87" i="93"/>
  <c r="U91" i="93"/>
  <c r="U87" i="93"/>
  <c r="U100" i="93"/>
  <c r="U104" i="93" s="1"/>
  <c r="U107" i="93" s="1"/>
  <c r="U98" i="93"/>
  <c r="U94" i="93"/>
  <c r="AN121" i="93"/>
  <c r="AN125" i="93" s="1"/>
  <c r="AN128" i="93" s="1"/>
  <c r="AT121" i="93"/>
  <c r="AT125" i="93" s="1"/>
  <c r="AT128" i="93" s="1"/>
  <c r="V121" i="93"/>
  <c r="V125" i="93" s="1"/>
  <c r="V128" i="93" s="1"/>
  <c r="AR94" i="93"/>
  <c r="AR100" i="93"/>
  <c r="AR104" i="93" s="1"/>
  <c r="AR107" i="93" s="1"/>
  <c r="AR87" i="93"/>
  <c r="AR98" i="93"/>
  <c r="AR91" i="93"/>
  <c r="S121" i="93"/>
  <c r="S125" i="93" s="1"/>
  <c r="S128" i="93" s="1"/>
  <c r="J94" i="93"/>
  <c r="J91" i="93"/>
  <c r="J100" i="93"/>
  <c r="J104" i="93" s="1"/>
  <c r="J107" i="93" s="1"/>
  <c r="J87" i="93"/>
  <c r="J98" i="93"/>
  <c r="R94" i="93"/>
  <c r="R87" i="93"/>
  <c r="R100" i="93"/>
  <c r="R104" i="93" s="1"/>
  <c r="R107" i="93" s="1"/>
  <c r="R91" i="93"/>
  <c r="R98" i="93"/>
  <c r="Q121" i="93"/>
  <c r="Q125" i="93" s="1"/>
  <c r="Q128" i="93" s="1"/>
  <c r="U121" i="93"/>
  <c r="U125" i="93" s="1"/>
  <c r="U128" i="93" s="1"/>
  <c r="AN91" i="93"/>
  <c r="AN87" i="93"/>
  <c r="AN94" i="93"/>
  <c r="AN98" i="93"/>
  <c r="AN100" i="93"/>
  <c r="AN104" i="93" s="1"/>
  <c r="AN107" i="93" s="1"/>
  <c r="AP91" i="93"/>
  <c r="AP87" i="93"/>
  <c r="AP94" i="93"/>
  <c r="AP100" i="93"/>
  <c r="AP104" i="93" s="1"/>
  <c r="AP107" i="93" s="1"/>
  <c r="AP98" i="93"/>
  <c r="N91" i="93"/>
  <c r="N100" i="93"/>
  <c r="N104" i="93" s="1"/>
  <c r="N107" i="93" s="1"/>
  <c r="N98" i="93"/>
  <c r="N87" i="93"/>
  <c r="N94" i="93"/>
  <c r="P121" i="93"/>
  <c r="P125" i="93" s="1"/>
  <c r="P128" i="93" s="1"/>
  <c r="S98" i="93"/>
  <c r="S91" i="93"/>
  <c r="S87" i="93"/>
  <c r="S94" i="93"/>
  <c r="S100" i="93"/>
  <c r="S104" i="93" s="1"/>
  <c r="S107" i="93" s="1"/>
  <c r="J121" i="93"/>
  <c r="J125" i="93" s="1"/>
  <c r="J128" i="93" s="1"/>
  <c r="R121" i="93"/>
  <c r="R125" i="93" s="1"/>
  <c r="R128" i="93" s="1"/>
  <c r="T91" i="93"/>
  <c r="T98" i="93"/>
  <c r="T87" i="93"/>
  <c r="T94" i="93"/>
  <c r="T100" i="93"/>
  <c r="T104" i="93" s="1"/>
  <c r="T107" i="93" s="1"/>
  <c r="AP121" i="93"/>
  <c r="AP125" i="93" s="1"/>
  <c r="AP128" i="93" s="1"/>
  <c r="AQ91" i="93"/>
  <c r="AQ94" i="93"/>
  <c r="AQ100" i="93"/>
  <c r="AQ104" i="93" s="1"/>
  <c r="AQ107" i="93" s="1"/>
  <c r="AQ98" i="93"/>
  <c r="AQ87" i="93"/>
  <c r="N121" i="93"/>
  <c r="N125" i="93" s="1"/>
  <c r="N128" i="93" s="1"/>
  <c r="AS87" i="93"/>
  <c r="AS94" i="93"/>
  <c r="AS100" i="93"/>
  <c r="AS104" i="93" s="1"/>
  <c r="AS107" i="93" s="1"/>
  <c r="AS98" i="93"/>
  <c r="AS91" i="93"/>
  <c r="P91" i="93"/>
  <c r="P100" i="93"/>
  <c r="P104" i="93" s="1"/>
  <c r="P107" i="93" s="1"/>
  <c r="P87" i="93"/>
  <c r="P94" i="93"/>
  <c r="P98" i="93"/>
  <c r="AU5" i="96"/>
  <c r="M17" i="93"/>
  <c r="D24" i="30"/>
  <c r="AJ24" i="30" s="1"/>
  <c r="E24" i="30"/>
  <c r="AK24" i="30" s="1"/>
  <c r="B24" i="30"/>
  <c r="AH24" i="30" s="1"/>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25" i="96" s="1"/>
  <c r="AV45" i="90"/>
  <c r="AV45" i="92" s="1"/>
  <c r="AV22" i="93" s="1"/>
  <c r="AV44" i="90"/>
  <c r="AV44" i="92" s="1"/>
  <c r="AV21" i="93" s="1"/>
  <c r="AV40" i="90"/>
  <c r="AV40" i="92" s="1"/>
  <c r="AV11" i="93" s="1"/>
  <c r="AV34" i="90"/>
  <c r="AV34" i="92" s="1"/>
  <c r="AV182" i="93" s="1"/>
  <c r="AV31" i="90"/>
  <c r="E27" i="26"/>
  <c r="AK27" i="26" s="1"/>
  <c r="D27" i="26"/>
  <c r="AJ27" i="26" s="1"/>
  <c r="B27" i="26"/>
  <c r="AH27" i="26" s="1"/>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25" i="96" s="1"/>
  <c r="X47" i="90"/>
  <c r="X47" i="92" s="1"/>
  <c r="X44" i="90"/>
  <c r="X44" i="92" s="1"/>
  <c r="X21" i="93" s="1"/>
  <c r="X40" i="90"/>
  <c r="X40" i="92" s="1"/>
  <c r="X11" i="93" s="1"/>
  <c r="X34" i="90"/>
  <c r="X34" i="92" s="1"/>
  <c r="X182" i="93" s="1"/>
  <c r="X31" i="90"/>
  <c r="E23" i="27"/>
  <c r="AK23" i="27" s="1"/>
  <c r="D23" i="27"/>
  <c r="AJ23" i="27" s="1"/>
  <c r="B23" i="27"/>
  <c r="AH23" i="27" s="1"/>
  <c r="AU11" i="90"/>
  <c r="AU24" i="93"/>
  <c r="AU27" i="93"/>
  <c r="AU48" i="93" s="1"/>
  <c r="AU44" i="93"/>
  <c r="AU72" i="93"/>
  <c r="P5" i="93"/>
  <c r="AU70" i="93"/>
  <c r="Z27" i="26"/>
  <c r="X27" i="26"/>
  <c r="W27" i="26"/>
  <c r="X24" i="30"/>
  <c r="W24" i="30"/>
  <c r="X23" i="27"/>
  <c r="Z23" i="27"/>
  <c r="W23" i="27"/>
  <c r="M22" i="27"/>
  <c r="K23" i="30"/>
  <c r="M26" i="26"/>
  <c r="W44" i="93"/>
  <c r="W5" i="93"/>
  <c r="W116" i="93"/>
  <c r="W27" i="93"/>
  <c r="W48" i="93" s="1"/>
  <c r="J9" i="93"/>
  <c r="BH17" i="93"/>
  <c r="BH97" i="93" s="1"/>
  <c r="BE219" i="93"/>
  <c r="BE16" i="96"/>
  <c r="BE228" i="93"/>
  <c r="BE17" i="96"/>
  <c r="BD219" i="93"/>
  <c r="BD16"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72" i="92"/>
  <c r="BP196" i="93" s="1"/>
  <c r="BP68" i="92"/>
  <c r="BP192" i="93" s="1"/>
  <c r="BP49" i="92"/>
  <c r="BP33" i="92"/>
  <c r="BP190" i="93" s="1"/>
  <c r="BP25"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185" i="93"/>
  <c r="BO16" i="96" s="1"/>
  <c r="BO186" i="93"/>
  <c r="BO17" i="96" s="1"/>
  <c r="BO201" i="93"/>
  <c r="BO210" i="93"/>
  <c r="BO116" i="93"/>
  <c r="BO72" i="93"/>
  <c r="BN225" i="93"/>
  <c r="BN221" i="93"/>
  <c r="BN219" i="93"/>
  <c r="BN5" i="96"/>
  <c r="BN5" i="93"/>
  <c r="BM5" i="96"/>
  <c r="BM5"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AI25" i="30" s="1"/>
  <c r="B42" i="83"/>
  <c r="C28" i="26" s="1"/>
  <c r="AI28" i="26" s="1"/>
  <c r="B68" i="83"/>
  <c r="C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222" i="93"/>
  <c r="BD223" i="93"/>
  <c r="BD225" i="93"/>
  <c r="BD221" i="93"/>
  <c r="BD224" i="93"/>
  <c r="BD51" i="93"/>
  <c r="BD52" i="93"/>
  <c r="BD142" i="93" s="1"/>
  <c r="BD63" i="93"/>
  <c r="BD156" i="93" s="1"/>
  <c r="AR9" i="93"/>
  <c r="AR15" i="93" s="1"/>
  <c r="AR11" i="92"/>
  <c r="AR148" i="93" s="1"/>
  <c r="AR149" i="93" s="1"/>
  <c r="AP9" i="93"/>
  <c r="AP15" i="93" s="1"/>
  <c r="AP11" i="92"/>
  <c r="AP148" i="93" s="1"/>
  <c r="AP149" i="93" s="1"/>
  <c r="K9" i="93"/>
  <c r="K15" i="93" s="1"/>
  <c r="K17" i="93" s="1"/>
  <c r="K49"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BE225" i="93"/>
  <c r="BE224" i="93"/>
  <c r="BE222" i="93"/>
  <c r="BE223" i="93"/>
  <c r="BE221" i="93"/>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49"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9" i="93"/>
  <c r="BH202" i="93"/>
  <c r="BH211" i="93"/>
  <c r="AU17" i="92"/>
  <c r="BI229" i="93"/>
  <c r="BI202" i="93"/>
  <c r="BI220" i="93"/>
  <c r="BI211" i="93"/>
  <c r="AT5" i="96"/>
  <c r="AT5" i="93"/>
  <c r="AL5" i="96"/>
  <c r="AL5" i="93"/>
  <c r="BE220" i="93"/>
  <c r="BE229" i="93"/>
  <c r="BE211" i="93"/>
  <c r="BE202" i="93"/>
  <c r="BD229" i="93"/>
  <c r="BD220" i="93"/>
  <c r="BD202" i="93"/>
  <c r="BD211" i="93"/>
  <c r="BH5" i="96"/>
  <c r="BH5" i="93"/>
  <c r="AN17" i="92"/>
  <c r="BE5" i="96"/>
  <c r="BE5" i="93"/>
  <c r="O214" i="93" l="1"/>
  <c r="O211" i="93"/>
  <c r="O10" i="96"/>
  <c r="O23" i="96" s="1"/>
  <c r="O210" i="93"/>
  <c r="O215" i="93"/>
  <c r="O216" i="93"/>
  <c r="O213" i="93"/>
  <c r="O212" i="93"/>
  <c r="O38" i="93"/>
  <c r="O41" i="93" s="1"/>
  <c r="O45" i="93" s="1"/>
  <c r="O152" i="93" s="1"/>
  <c r="O171" i="93" s="1"/>
  <c r="O174" i="93" s="1"/>
  <c r="BP22" i="96"/>
  <c r="BP23" i="96"/>
  <c r="X26" i="96"/>
  <c r="X183" i="93"/>
  <c r="AU23" i="96"/>
  <c r="AU22" i="96"/>
  <c r="AV26" i="96"/>
  <c r="AV183" i="93"/>
  <c r="BN224" i="93"/>
  <c r="BN222" i="93"/>
  <c r="BN220" i="93"/>
  <c r="BN223" i="93"/>
  <c r="BH225" i="93"/>
  <c r="BH16" i="96"/>
  <c r="BH222" i="93"/>
  <c r="BH224" i="93"/>
  <c r="BH219" i="93"/>
  <c r="BH220" i="93"/>
  <c r="BH223" i="93"/>
  <c r="BM221" i="93"/>
  <c r="BM225" i="93"/>
  <c r="BM219" i="93"/>
  <c r="BM222" i="93"/>
  <c r="BM223" i="93"/>
  <c r="BM220" i="93"/>
  <c r="BM224" i="93"/>
  <c r="AQ31" i="93"/>
  <c r="AQ32" i="93" s="1"/>
  <c r="BP183" i="93"/>
  <c r="BP185" i="93" s="1"/>
  <c r="BP16" i="96" s="1"/>
  <c r="M49" i="93"/>
  <c r="M50" i="93" s="1"/>
  <c r="M51" i="93" s="1"/>
  <c r="M52" i="93" s="1"/>
  <c r="M142" i="93" s="1"/>
  <c r="M31" i="93"/>
  <c r="M32" i="93" s="1"/>
  <c r="M33" i="93" s="1"/>
  <c r="M34" i="93" s="1"/>
  <c r="M139" i="93" s="1"/>
  <c r="K31" i="93"/>
  <c r="K32" i="93" s="1"/>
  <c r="L49" i="93"/>
  <c r="L50" i="93" s="1"/>
  <c r="L31" i="93"/>
  <c r="L32" i="93" s="1"/>
  <c r="X20" i="96"/>
  <c r="X19" i="96"/>
  <c r="AV20" i="96"/>
  <c r="AV19" i="96"/>
  <c r="S96" i="93"/>
  <c r="AQ96" i="93"/>
  <c r="R96" i="93"/>
  <c r="U96" i="93"/>
  <c r="P96" i="93"/>
  <c r="AS96" i="93"/>
  <c r="T96" i="93"/>
  <c r="N96" i="93"/>
  <c r="AN96" i="93"/>
  <c r="J96" i="93"/>
  <c r="AU91" i="93"/>
  <c r="AU98" i="93"/>
  <c r="AU87" i="93"/>
  <c r="AU94" i="93"/>
  <c r="AU100" i="93"/>
  <c r="AU104" i="93" s="1"/>
  <c r="AU107" i="93" s="1"/>
  <c r="W94" i="93"/>
  <c r="W91" i="93"/>
  <c r="W87" i="93"/>
  <c r="W98" i="93"/>
  <c r="W100" i="93"/>
  <c r="W104" i="93" s="1"/>
  <c r="W107" i="93" s="1"/>
  <c r="AO96" i="93"/>
  <c r="AT96" i="93"/>
  <c r="AU121" i="93"/>
  <c r="AU125" i="93" s="1"/>
  <c r="AU128" i="93" s="1"/>
  <c r="AR96" i="93"/>
  <c r="Q96" i="93"/>
  <c r="V96" i="93"/>
  <c r="AP96" i="93"/>
  <c r="W121" i="93"/>
  <c r="W125" i="93" s="1"/>
  <c r="W128" i="93" s="1"/>
  <c r="AI24" i="27"/>
  <c r="M117" i="93"/>
  <c r="M120" i="93" s="1"/>
  <c r="J15" i="93"/>
  <c r="J17" i="93" s="1"/>
  <c r="R17" i="93"/>
  <c r="V17" i="93"/>
  <c r="M97" i="93"/>
  <c r="S17" i="93"/>
  <c r="AU17" i="93"/>
  <c r="AR17" i="93"/>
  <c r="M73" i="93"/>
  <c r="AP17" i="93"/>
  <c r="T17" i="93"/>
  <c r="AT17" i="93"/>
  <c r="AS17" i="93"/>
  <c r="U17" i="93"/>
  <c r="AN17" i="93"/>
  <c r="N17" i="93"/>
  <c r="AO17" i="93"/>
  <c r="AO49" i="93" s="1"/>
  <c r="P17" i="93"/>
  <c r="AL17" i="93"/>
  <c r="Q17" i="93"/>
  <c r="AM17" i="93"/>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46" i="90"/>
  <c r="Y46" i="92" s="1"/>
  <c r="Y23" i="93" s="1"/>
  <c r="Y38" i="90"/>
  <c r="Y38" i="92" s="1"/>
  <c r="Y10" i="93" s="1"/>
  <c r="Y14" i="93" s="1"/>
  <c r="Y33" i="90"/>
  <c r="Y33" i="92" s="1"/>
  <c r="Y190" i="93" s="1"/>
  <c r="Y25" i="96" s="1"/>
  <c r="Y45" i="90"/>
  <c r="Y45" i="92" s="1"/>
  <c r="Y22" i="93" s="1"/>
  <c r="Y31" i="90"/>
  <c r="Y43" i="90"/>
  <c r="Y43" i="92" s="1"/>
  <c r="E24" i="27"/>
  <c r="AK24" i="27" s="1"/>
  <c r="D24" i="27"/>
  <c r="AJ24" i="27" s="1"/>
  <c r="B24" i="27"/>
  <c r="AH24" i="27" s="1"/>
  <c r="D28" i="26"/>
  <c r="AJ28" i="26" s="1"/>
  <c r="E28" i="26"/>
  <c r="AK28" i="26" s="1"/>
  <c r="B28" i="26"/>
  <c r="AH28" i="26" s="1"/>
  <c r="D25" i="30"/>
  <c r="AJ25" i="30" s="1"/>
  <c r="E25" i="30"/>
  <c r="AK25" i="30" s="1"/>
  <c r="B25" i="30"/>
  <c r="AH25" i="30" s="1"/>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33" i="90"/>
  <c r="AW33" i="92" s="1"/>
  <c r="AW190" i="93" s="1"/>
  <c r="AW25" i="96" s="1"/>
  <c r="AW43" i="90"/>
  <c r="AW43" i="92" s="1"/>
  <c r="AW46" i="90"/>
  <c r="AW46" i="92" s="1"/>
  <c r="AW23" i="93" s="1"/>
  <c r="AW38" i="90"/>
  <c r="AW38" i="92" s="1"/>
  <c r="AW10" i="93" s="1"/>
  <c r="AW14" i="93" s="1"/>
  <c r="AW31" i="90"/>
  <c r="BH52" i="93"/>
  <c r="BH142" i="93" s="1"/>
  <c r="BH51" i="93"/>
  <c r="BH117" i="93"/>
  <c r="BH120" i="93" s="1"/>
  <c r="K24" i="30"/>
  <c r="X28" i="26"/>
  <c r="W28" i="26"/>
  <c r="Z28" i="26"/>
  <c r="Z24" i="27"/>
  <c r="X24" i="27"/>
  <c r="W24" i="27"/>
  <c r="X25" i="30"/>
  <c r="W25" i="30"/>
  <c r="M23" i="27"/>
  <c r="M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234" i="93"/>
  <c r="BO231" i="93"/>
  <c r="BO228" i="93"/>
  <c r="BO232" i="93"/>
  <c r="BO229" i="93"/>
  <c r="BO230" i="93"/>
  <c r="BO233" i="93"/>
  <c r="BO45" i="93"/>
  <c r="BO152" i="93" s="1"/>
  <c r="BO34" i="93"/>
  <c r="BO139" i="93" s="1"/>
  <c r="BO33" i="93"/>
  <c r="BM97" i="93"/>
  <c r="BM117" i="93"/>
  <c r="BM120" i="93" s="1"/>
  <c r="BM73" i="93"/>
  <c r="BO52" i="93"/>
  <c r="BO142" i="93" s="1"/>
  <c r="BO63" i="93"/>
  <c r="BO156" i="93" s="1"/>
  <c r="BO51" i="93"/>
  <c r="BP16" i="92"/>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25" i="96" s="1"/>
  <c r="BQ73" i="92"/>
  <c r="BQ197" i="93" s="1"/>
  <c r="BQ69" i="92"/>
  <c r="BQ193" i="93" s="1"/>
  <c r="BQ50" i="92"/>
  <c r="BQ34" i="92"/>
  <c r="BQ182" i="93" s="1"/>
  <c r="BQ70" i="92"/>
  <c r="BQ194" i="93" s="1"/>
  <c r="BQ59" i="92"/>
  <c r="BQ71" i="93" s="1"/>
  <c r="BQ109" i="93" s="1"/>
  <c r="BQ38" i="92"/>
  <c r="BQ10" i="93" s="1"/>
  <c r="BQ14" i="93" s="1"/>
  <c r="BQ40" i="92"/>
  <c r="BQ11" i="93" s="1"/>
  <c r="BQ60" i="92"/>
  <c r="BQ130" i="93" s="1"/>
  <c r="BQ71" i="92"/>
  <c r="BQ195" i="93" s="1"/>
  <c r="BQ16" i="91"/>
  <c r="BO219" i="93"/>
  <c r="BO225" i="93"/>
  <c r="BO222" i="93"/>
  <c r="BO224" i="93"/>
  <c r="BO223" i="93"/>
  <c r="BO220" i="93"/>
  <c r="BO221" i="93"/>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H25" i="27" s="1"/>
  <c r="B89" i="83"/>
  <c r="C26" i="30" s="1"/>
  <c r="AI26" i="30" s="1"/>
  <c r="X44" i="93"/>
  <c r="X26" i="93"/>
  <c r="X30" i="93" s="1"/>
  <c r="Y16" i="91"/>
  <c r="Y7" i="92"/>
  <c r="Y7" i="93" s="1"/>
  <c r="AV62" i="93"/>
  <c r="AV27" i="93"/>
  <c r="AV48" i="93" s="1"/>
  <c r="AV116" i="93"/>
  <c r="AV72" i="93"/>
  <c r="AT7" i="96"/>
  <c r="BD38" i="93"/>
  <c r="BD41" i="93" s="1"/>
  <c r="BE38" i="93"/>
  <c r="BE41" i="93" s="1"/>
  <c r="L97" i="93"/>
  <c r="L117" i="93"/>
  <c r="L73" i="93"/>
  <c r="BE117" i="93"/>
  <c r="BE120" i="93" s="1"/>
  <c r="BE97" i="93"/>
  <c r="BE73" i="93"/>
  <c r="K97" i="93"/>
  <c r="K73" i="93"/>
  <c r="K117" i="93"/>
  <c r="BD117" i="93"/>
  <c r="BD120" i="93" s="1"/>
  <c r="BD97" i="93"/>
  <c r="BD73" i="93"/>
  <c r="AQ97" i="93"/>
  <c r="AQ117" i="93"/>
  <c r="AQ120" i="93" s="1"/>
  <c r="AQ73" i="93"/>
  <c r="BE56" i="93"/>
  <c r="BE59" i="93" s="1"/>
  <c r="BD56" i="93"/>
  <c r="BD59" i="93" s="1"/>
  <c r="AQ50" i="93"/>
  <c r="K50" i="93"/>
  <c r="AO32" i="93"/>
  <c r="BH7" i="96"/>
  <c r="AW6" i="93"/>
  <c r="AW7" i="96"/>
  <c r="U7" i="96"/>
  <c r="U6" i="93"/>
  <c r="AU6" i="93"/>
  <c r="AU7" i="96"/>
  <c r="AN7" i="96"/>
  <c r="AN6" i="93"/>
  <c r="O9" i="96" l="1"/>
  <c r="O22" i="96" s="1"/>
  <c r="H14" i="26" s="1"/>
  <c r="O207" i="93"/>
  <c r="O202" i="93"/>
  <c r="O206" i="93"/>
  <c r="O201" i="93"/>
  <c r="O205" i="93"/>
  <c r="O204" i="93"/>
  <c r="O203" i="93"/>
  <c r="AW26" i="96"/>
  <c r="AW183" i="93"/>
  <c r="Y26" i="96"/>
  <c r="Y183" i="93"/>
  <c r="BQ22" i="96"/>
  <c r="BQ23" i="96"/>
  <c r="BQ183" i="93"/>
  <c r="BQ186" i="93" s="1"/>
  <c r="BQ17" i="96" s="1"/>
  <c r="BP186" i="93"/>
  <c r="BP17" i="96" s="1"/>
  <c r="AT49" i="93"/>
  <c r="AT50" i="93" s="1"/>
  <c r="AT31" i="93"/>
  <c r="AT32" i="93" s="1"/>
  <c r="AT33" i="93" s="1"/>
  <c r="AT34" i="93" s="1"/>
  <c r="AT139" i="93" s="1"/>
  <c r="AS49" i="93"/>
  <c r="AS50" i="93" s="1"/>
  <c r="AS51" i="93" s="1"/>
  <c r="AS52" i="93" s="1"/>
  <c r="AS31" i="93"/>
  <c r="AS32" i="93" s="1"/>
  <c r="AS33" i="93" s="1"/>
  <c r="AS34" i="93" s="1"/>
  <c r="AS139" i="93" s="1"/>
  <c r="AU49" i="93"/>
  <c r="AU50" i="93" s="1"/>
  <c r="AU51" i="93" s="1"/>
  <c r="AU52" i="93" s="1"/>
  <c r="AU31" i="93"/>
  <c r="AU32" i="93" s="1"/>
  <c r="R49" i="93"/>
  <c r="R50" i="93" s="1"/>
  <c r="R51" i="93" s="1"/>
  <c r="R52" i="93" s="1"/>
  <c r="R142" i="93" s="1"/>
  <c r="R31" i="93"/>
  <c r="R32" i="93" s="1"/>
  <c r="R33" i="93" s="1"/>
  <c r="R34" i="93" s="1"/>
  <c r="R139" i="93" s="1"/>
  <c r="S49" i="93"/>
  <c r="S50" i="93" s="1"/>
  <c r="S51" i="93" s="1"/>
  <c r="S52" i="93" s="1"/>
  <c r="S142" i="93" s="1"/>
  <c r="S31" i="93"/>
  <c r="S32" i="93" s="1"/>
  <c r="S33" i="93" s="1"/>
  <c r="S34" i="93" s="1"/>
  <c r="S139" i="93" s="1"/>
  <c r="AM49" i="93"/>
  <c r="AM50" i="93" s="1"/>
  <c r="AM51" i="93" s="1"/>
  <c r="AM52" i="93" s="1"/>
  <c r="AM142" i="93" s="1"/>
  <c r="AM31" i="93"/>
  <c r="AM32" i="93" s="1"/>
  <c r="AM33" i="93" s="1"/>
  <c r="AM34" i="93" s="1"/>
  <c r="AM139" i="93" s="1"/>
  <c r="V49" i="93"/>
  <c r="V50" i="93" s="1"/>
  <c r="V51" i="93" s="1"/>
  <c r="V52" i="93" s="1"/>
  <c r="V142" i="93" s="1"/>
  <c r="V31" i="93"/>
  <c r="V32" i="93" s="1"/>
  <c r="V33" i="93" s="1"/>
  <c r="T49" i="93"/>
  <c r="T50" i="93" s="1"/>
  <c r="T51" i="93" s="1"/>
  <c r="T52" i="93" s="1"/>
  <c r="T142" i="93" s="1"/>
  <c r="T31" i="93"/>
  <c r="T32" i="93" s="1"/>
  <c r="T33" i="93" s="1"/>
  <c r="T34" i="93" s="1"/>
  <c r="T139" i="93" s="1"/>
  <c r="AR49" i="93"/>
  <c r="AR50" i="93" s="1"/>
  <c r="AR51" i="93" s="1"/>
  <c r="AR52" i="93" s="1"/>
  <c r="AR142" i="93" s="1"/>
  <c r="AR31" i="93"/>
  <c r="AR32" i="93" s="1"/>
  <c r="AR33" i="93" s="1"/>
  <c r="AR34" i="93" s="1"/>
  <c r="U49" i="93"/>
  <c r="U50" i="93" s="1"/>
  <c r="U51" i="93" s="1"/>
  <c r="U52" i="93" s="1"/>
  <c r="U142" i="93" s="1"/>
  <c r="U31" i="93"/>
  <c r="U32" i="93" s="1"/>
  <c r="U33" i="93" s="1"/>
  <c r="U34" i="93" s="1"/>
  <c r="U139" i="93" s="1"/>
  <c r="AP49" i="93"/>
  <c r="AP50" i="93" s="1"/>
  <c r="AP51" i="93" s="1"/>
  <c r="AP52" i="93" s="1"/>
  <c r="AP142" i="93" s="1"/>
  <c r="AP31" i="93"/>
  <c r="AP32" i="93" s="1"/>
  <c r="AP33" i="93" s="1"/>
  <c r="AP34" i="93" s="1"/>
  <c r="AP139" i="93" s="1"/>
  <c r="AL49" i="93"/>
  <c r="AL50" i="93" s="1"/>
  <c r="AL51" i="93" s="1"/>
  <c r="AL52" i="93" s="1"/>
  <c r="AL142" i="93" s="1"/>
  <c r="AL31" i="93"/>
  <c r="AL32" i="93" s="1"/>
  <c r="AN31" i="93"/>
  <c r="AN32" i="93" s="1"/>
  <c r="AN49" i="93"/>
  <c r="AN50" i="93" s="1"/>
  <c r="AN51" i="93" s="1"/>
  <c r="AN52" i="93" s="1"/>
  <c r="AN142" i="93" s="1"/>
  <c r="P31" i="93"/>
  <c r="P32" i="93" s="1"/>
  <c r="P33" i="93" s="1"/>
  <c r="P34" i="93" s="1"/>
  <c r="P139" i="93" s="1"/>
  <c r="P49" i="93"/>
  <c r="P50" i="93" s="1"/>
  <c r="P51" i="93" s="1"/>
  <c r="P52" i="93" s="1"/>
  <c r="P142" i="93" s="1"/>
  <c r="J31" i="93"/>
  <c r="J32" i="93" s="1"/>
  <c r="J33" i="93" s="1"/>
  <c r="J34" i="93" s="1"/>
  <c r="J139" i="93" s="1"/>
  <c r="J49" i="93"/>
  <c r="J50" i="93" s="1"/>
  <c r="J51" i="93" s="1"/>
  <c r="J52" i="93" s="1"/>
  <c r="J142" i="93" s="1"/>
  <c r="Q31" i="93"/>
  <c r="Q32" i="93" s="1"/>
  <c r="Q49" i="93"/>
  <c r="Q50" i="93" s="1"/>
  <c r="Q51" i="93" s="1"/>
  <c r="Q52" i="93" s="1"/>
  <c r="Q142" i="93" s="1"/>
  <c r="N49" i="93"/>
  <c r="N50" i="93" s="1"/>
  <c r="N51" i="93" s="1"/>
  <c r="N52" i="93" s="1"/>
  <c r="N142" i="93" s="1"/>
  <c r="N31" i="93"/>
  <c r="N32" i="93" s="1"/>
  <c r="N33" i="93" s="1"/>
  <c r="N34" i="93" s="1"/>
  <c r="AW19" i="96"/>
  <c r="AW20" i="96"/>
  <c r="Y19" i="96"/>
  <c r="Y20" i="96"/>
  <c r="W96" i="93"/>
  <c r="AU96" i="93"/>
  <c r="AV121" i="93"/>
  <c r="AV125" i="93" s="1"/>
  <c r="AV128" i="93" s="1"/>
  <c r="X121" i="93"/>
  <c r="X125" i="93" s="1"/>
  <c r="X128" i="93" s="1"/>
  <c r="AV91" i="93"/>
  <c r="AV98" i="93"/>
  <c r="AV94" i="93"/>
  <c r="AV100" i="93"/>
  <c r="AV104" i="93" s="1"/>
  <c r="AV107" i="93" s="1"/>
  <c r="AV87" i="93"/>
  <c r="X94" i="93"/>
  <c r="X98" i="93"/>
  <c r="X100" i="93"/>
  <c r="X104" i="93" s="1"/>
  <c r="X107" i="93" s="1"/>
  <c r="X87" i="93"/>
  <c r="X91" i="93"/>
  <c r="AO50" i="93"/>
  <c r="AS73" i="93"/>
  <c r="AR97" i="93"/>
  <c r="AI25" i="27"/>
  <c r="Q73" i="93"/>
  <c r="V73" i="93"/>
  <c r="J73" i="93"/>
  <c r="T97" i="93"/>
  <c r="R97" i="93"/>
  <c r="AI29" i="26"/>
  <c r="P117" i="93"/>
  <c r="P120" i="93" s="1"/>
  <c r="U97" i="93"/>
  <c r="S97" i="93"/>
  <c r="N117" i="93"/>
  <c r="N120" i="93" s="1"/>
  <c r="M56" i="93"/>
  <c r="M59" i="93" s="1"/>
  <c r="M63" i="93" s="1"/>
  <c r="M156" i="93" s="1"/>
  <c r="M176" i="93" s="1"/>
  <c r="M179" i="93" s="1"/>
  <c r="AU117" i="93"/>
  <c r="AU120" i="93" s="1"/>
  <c r="R117" i="93"/>
  <c r="R120" i="93" s="1"/>
  <c r="AU73" i="93"/>
  <c r="AU97" i="93"/>
  <c r="AT97" i="93"/>
  <c r="AT73" i="93"/>
  <c r="K120" i="93"/>
  <c r="K94" i="93"/>
  <c r="K98" i="93"/>
  <c r="K100" i="93"/>
  <c r="K104" i="93" s="1"/>
  <c r="K107" i="93" s="1"/>
  <c r="K110" i="93" s="1"/>
  <c r="K153" i="93" s="1"/>
  <c r="K172" i="93" s="1"/>
  <c r="K91" i="93"/>
  <c r="K87" i="93"/>
  <c r="AN73" i="93"/>
  <c r="AL117" i="93"/>
  <c r="AO73" i="93"/>
  <c r="AN97" i="93"/>
  <c r="AN117" i="93"/>
  <c r="AN120" i="93" s="1"/>
  <c r="AM117" i="93"/>
  <c r="AM120" i="93" s="1"/>
  <c r="AM97" i="93"/>
  <c r="AM73" i="93"/>
  <c r="AM94" i="93" s="1"/>
  <c r="AL97" i="93"/>
  <c r="AL73" i="93"/>
  <c r="AP117" i="93"/>
  <c r="AP120" i="93" s="1"/>
  <c r="AT117" i="93"/>
  <c r="AT120" i="93" s="1"/>
  <c r="AO117" i="93"/>
  <c r="AO120" i="93" s="1"/>
  <c r="AO97" i="93"/>
  <c r="AP73" i="93"/>
  <c r="AP97" i="93"/>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49" i="90"/>
  <c r="Z49" i="92" s="1"/>
  <c r="Z44" i="90"/>
  <c r="Z44" i="92" s="1"/>
  <c r="Z21" i="93" s="1"/>
  <c r="Z40" i="90"/>
  <c r="Z40" i="92" s="1"/>
  <c r="Z11" i="93" s="1"/>
  <c r="Z34" i="90"/>
  <c r="Z34" i="92" s="1"/>
  <c r="Z182" i="93" s="1"/>
  <c r="Z31" i="90"/>
  <c r="Z46" i="90"/>
  <c r="Z46" i="92" s="1"/>
  <c r="Z23" i="93" s="1"/>
  <c r="Z45" i="90"/>
  <c r="Z45" i="92" s="1"/>
  <c r="Z22" i="93" s="1"/>
  <c r="Z43" i="90"/>
  <c r="Z43" i="92" s="1"/>
  <c r="Z38" i="90"/>
  <c r="Z38" i="92" s="1"/>
  <c r="Z10" i="93" s="1"/>
  <c r="Z14" i="93" s="1"/>
  <c r="Z33" i="90"/>
  <c r="Z33" i="92" s="1"/>
  <c r="Z190" i="93" s="1"/>
  <c r="Z25" i="96" s="1"/>
  <c r="D25" i="27"/>
  <c r="AJ25" i="27" s="1"/>
  <c r="E25" i="27"/>
  <c r="AK25" i="27" s="1"/>
  <c r="B25" i="27"/>
  <c r="AH25" i="27" s="1"/>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49" i="90"/>
  <c r="AX49" i="92" s="1"/>
  <c r="AX44" i="90"/>
  <c r="AX44" i="92" s="1"/>
  <c r="AX21" i="93" s="1"/>
  <c r="AX40" i="90"/>
  <c r="AX40" i="92" s="1"/>
  <c r="AX11" i="93" s="1"/>
  <c r="AX34" i="90"/>
  <c r="AX34" i="92" s="1"/>
  <c r="AX182" i="93" s="1"/>
  <c r="AX31" i="90"/>
  <c r="AX46" i="90"/>
  <c r="AX46" i="92" s="1"/>
  <c r="AX23" i="93" s="1"/>
  <c r="AX43" i="90"/>
  <c r="AX43" i="92" s="1"/>
  <c r="AX38" i="90"/>
  <c r="AX38" i="92" s="1"/>
  <c r="AX10" i="93" s="1"/>
  <c r="AX14" i="93" s="1"/>
  <c r="AX33" i="90"/>
  <c r="AX33" i="92" s="1"/>
  <c r="AX190" i="93" s="1"/>
  <c r="AX25" i="96" s="1"/>
  <c r="D26" i="30"/>
  <c r="AJ26" i="30" s="1"/>
  <c r="E26" i="30"/>
  <c r="AK26" i="30" s="1"/>
  <c r="B26" i="30"/>
  <c r="AH26" i="30" s="1"/>
  <c r="E29" i="26"/>
  <c r="AK29" i="26" s="1"/>
  <c r="D29" i="26"/>
  <c r="AJ29" i="26" s="1"/>
  <c r="B29" i="26"/>
  <c r="AH29" i="26" s="1"/>
  <c r="BH56" i="93"/>
  <c r="BH59" i="93" s="1"/>
  <c r="M38" i="93"/>
  <c r="M41" i="93" s="1"/>
  <c r="M45" i="93" s="1"/>
  <c r="M152" i="93" s="1"/>
  <c r="M171" i="93" s="1"/>
  <c r="M174" i="93" s="1"/>
  <c r="M24" i="27"/>
  <c r="Z25" i="27"/>
  <c r="W25" i="27"/>
  <c r="X25" i="27"/>
  <c r="W29" i="26"/>
  <c r="Z29" i="26"/>
  <c r="X29" i="26"/>
  <c r="K25" i="30"/>
  <c r="M28" i="26"/>
  <c r="W26" i="30"/>
  <c r="X26" i="30"/>
  <c r="BO38" i="93"/>
  <c r="BO41"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25" i="96" s="1"/>
  <c r="BR16" i="91"/>
  <c r="BQ7" i="96"/>
  <c r="BQ6" i="93"/>
  <c r="BQ16" i="92"/>
  <c r="BQ11" i="90"/>
  <c r="BQ31" i="92"/>
  <c r="BQ185" i="93"/>
  <c r="BQ16" i="96" s="1"/>
  <c r="BQ207" i="93"/>
  <c r="BQ216" i="93"/>
  <c r="BO56" i="93"/>
  <c r="BO59" i="93" s="1"/>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49" i="93" s="1"/>
  <c r="AV11" i="92"/>
  <c r="AV148" i="93" s="1"/>
  <c r="AV149" i="93" s="1"/>
  <c r="AW116" i="93"/>
  <c r="AW72" i="93"/>
  <c r="AW114" i="93"/>
  <c r="AW24" i="93"/>
  <c r="B70" i="83"/>
  <c r="C26" i="27" s="1"/>
  <c r="H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1" i="92"/>
  <c r="X148" i="93" s="1"/>
  <c r="X149" i="93" s="1"/>
  <c r="Z6" i="93"/>
  <c r="Z7" i="96"/>
  <c r="AW5" i="96"/>
  <c r="AW5" i="93"/>
  <c r="AW26" i="93"/>
  <c r="AW30" i="93" s="1"/>
  <c r="AW44" i="93"/>
  <c r="AW20" i="93"/>
  <c r="AW70" i="93"/>
  <c r="Y72" i="93"/>
  <c r="Y116" i="93"/>
  <c r="Y20" i="93"/>
  <c r="Y70" i="93"/>
  <c r="B90" i="83"/>
  <c r="C27" i="30" s="1"/>
  <c r="AI27" i="30" s="1"/>
  <c r="Z16" i="91"/>
  <c r="Z7" i="92"/>
  <c r="Z7" i="93" s="1"/>
  <c r="AW11" i="90"/>
  <c r="AW31" i="92"/>
  <c r="AX6" i="93"/>
  <c r="AX7" i="96"/>
  <c r="B44" i="83"/>
  <c r="C30" i="26" s="1"/>
  <c r="K33" i="93"/>
  <c r="K34" i="93" s="1"/>
  <c r="AO45" i="93"/>
  <c r="AO152" i="93" s="1"/>
  <c r="AO171" i="93" s="1"/>
  <c r="AO174" i="93" s="1"/>
  <c r="AO9" i="96" s="1"/>
  <c r="AO34" i="93"/>
  <c r="AO139" i="93" s="1"/>
  <c r="AO33" i="93"/>
  <c r="L33" i="93"/>
  <c r="L34" i="93" s="1"/>
  <c r="L139" i="93" s="1"/>
  <c r="K51" i="93"/>
  <c r="K52" i="93" s="1"/>
  <c r="K142" i="93" s="1"/>
  <c r="L94" i="93"/>
  <c r="L91" i="93"/>
  <c r="L87" i="93"/>
  <c r="AQ51" i="93"/>
  <c r="AQ52" i="93" s="1"/>
  <c r="AQ142" i="93" s="1"/>
  <c r="AQ33" i="93"/>
  <c r="AQ34" i="93" s="1"/>
  <c r="AQ139" i="93" s="1"/>
  <c r="L120" i="93"/>
  <c r="L51" i="93"/>
  <c r="L52" i="93" s="1"/>
  <c r="BP229" i="93" l="1"/>
  <c r="BP231" i="93"/>
  <c r="BP230" i="93"/>
  <c r="BP228" i="93"/>
  <c r="BP232" i="93"/>
  <c r="BP234" i="93"/>
  <c r="BP233" i="93"/>
  <c r="AX26" i="96"/>
  <c r="AX183" i="93"/>
  <c r="BR23" i="96"/>
  <c r="BR22" i="96"/>
  <c r="Z26" i="96"/>
  <c r="Z183" i="93"/>
  <c r="AW22" i="96"/>
  <c r="AW23" i="96"/>
  <c r="AV31" i="93"/>
  <c r="AV32" i="93" s="1"/>
  <c r="AV33" i="93" s="1"/>
  <c r="AV34" i="93" s="1"/>
  <c r="AV139" i="93" s="1"/>
  <c r="BR183" i="93"/>
  <c r="BR185" i="93" s="1"/>
  <c r="BR16" i="96" s="1"/>
  <c r="W49" i="93"/>
  <c r="W50" i="93" s="1"/>
  <c r="W31" i="93"/>
  <c r="W32" i="93" s="1"/>
  <c r="W33" i="93" s="1"/>
  <c r="W34" i="93" s="1"/>
  <c r="W139" i="93" s="1"/>
  <c r="Z20" i="96"/>
  <c r="Z19" i="96"/>
  <c r="AM38" i="93"/>
  <c r="AM41" i="93" s="1"/>
  <c r="AM45" i="93" s="1"/>
  <c r="AM152" i="93" s="1"/>
  <c r="AM171" i="93" s="1"/>
  <c r="AW94" i="93"/>
  <c r="AW87" i="93"/>
  <c r="AW100" i="93"/>
  <c r="AW104" i="93" s="1"/>
  <c r="AW107" i="93" s="1"/>
  <c r="AW91" i="93"/>
  <c r="AW98" i="93"/>
  <c r="AV96" i="93"/>
  <c r="AW121" i="93"/>
  <c r="AW125" i="93" s="1"/>
  <c r="AW128" i="93" s="1"/>
  <c r="Y94" i="93"/>
  <c r="Y98" i="93"/>
  <c r="Y87" i="93"/>
  <c r="Y91" i="93"/>
  <c r="Y100" i="93"/>
  <c r="Y104" i="93" s="1"/>
  <c r="Y107" i="93" s="1"/>
  <c r="X96" i="93"/>
  <c r="Y121" i="93"/>
  <c r="Y125" i="93" s="1"/>
  <c r="Y128" i="93" s="1"/>
  <c r="AU33" i="93"/>
  <c r="AU34" i="93" s="1"/>
  <c r="AU139" i="93" s="1"/>
  <c r="AL33" i="93"/>
  <c r="AL34" i="93" s="1"/>
  <c r="AL139" i="93" s="1"/>
  <c r="AO51" i="93"/>
  <c r="AO52" i="93" s="1"/>
  <c r="AO142" i="93" s="1"/>
  <c r="AN33" i="93"/>
  <c r="AN34" i="93" s="1"/>
  <c r="AN139" i="93" s="1"/>
  <c r="AT51" i="93"/>
  <c r="AT52" i="93" s="1"/>
  <c r="AT142" i="93" s="1"/>
  <c r="AI26" i="27"/>
  <c r="AI30" i="26"/>
  <c r="W117" i="93"/>
  <c r="W120" i="93" s="1"/>
  <c r="AL120" i="93"/>
  <c r="AL121" i="93"/>
  <c r="AL125" i="93" s="1"/>
  <c r="AL128" i="93" s="1"/>
  <c r="AL131" i="93" s="1"/>
  <c r="AL157" i="93" s="1"/>
  <c r="AL177" i="93" s="1"/>
  <c r="AL94" i="93"/>
  <c r="AL87" i="93"/>
  <c r="AL91" i="93"/>
  <c r="M202" i="93"/>
  <c r="M9" i="96"/>
  <c r="M213" i="93"/>
  <c r="M10" i="96"/>
  <c r="Q33" i="93"/>
  <c r="Q34" i="93" s="1"/>
  <c r="M186" i="93"/>
  <c r="M230" i="93" s="1"/>
  <c r="X15" i="93"/>
  <c r="X17" i="93" s="1"/>
  <c r="M210" i="93"/>
  <c r="M216" i="93"/>
  <c r="M212" i="93"/>
  <c r="M211" i="93"/>
  <c r="M214" i="93"/>
  <c r="M215" i="93"/>
  <c r="K96" i="93"/>
  <c r="V34" i="93"/>
  <c r="V139" i="93" s="1"/>
  <c r="K121" i="93"/>
  <c r="K125" i="93" s="1"/>
  <c r="K128" i="93" s="1"/>
  <c r="K131" i="93" s="1"/>
  <c r="K157" i="93" s="1"/>
  <c r="K177" i="93" s="1"/>
  <c r="AP56" i="93"/>
  <c r="AP59" i="93" s="1"/>
  <c r="AP63" i="93" s="1"/>
  <c r="AP156" i="93" s="1"/>
  <c r="AP176" i="93" s="1"/>
  <c r="AP179" i="93" s="1"/>
  <c r="V56" i="93"/>
  <c r="V59" i="93" s="1"/>
  <c r="V63" i="93" s="1"/>
  <c r="V156" i="93" s="1"/>
  <c r="V176" i="93" s="1"/>
  <c r="V179" i="93" s="1"/>
  <c r="T56" i="93"/>
  <c r="T59" i="93" s="1"/>
  <c r="T63" i="93" s="1"/>
  <c r="T156" i="93" s="1"/>
  <c r="T176" i="93" s="1"/>
  <c r="T179" i="93" s="1"/>
  <c r="T10" i="96" s="1"/>
  <c r="S56" i="93"/>
  <c r="S59" i="93" s="1"/>
  <c r="S63" i="93" s="1"/>
  <c r="S156" i="93" s="1"/>
  <c r="S176" i="93" s="1"/>
  <c r="S179" i="93" s="1"/>
  <c r="U56" i="93"/>
  <c r="U59" i="93" s="1"/>
  <c r="U63" i="93" s="1"/>
  <c r="U156" i="93" s="1"/>
  <c r="U176" i="93" s="1"/>
  <c r="U179" i="93" s="1"/>
  <c r="AM91" i="93"/>
  <c r="J56" i="93"/>
  <c r="J59" i="93" s="1"/>
  <c r="J63" i="93" s="1"/>
  <c r="J156" i="93" s="1"/>
  <c r="J176" i="93" s="1"/>
  <c r="J179" i="93" s="1"/>
  <c r="P56" i="93"/>
  <c r="P59" i="93" s="1"/>
  <c r="P63" i="93" s="1"/>
  <c r="P156" i="93" s="1"/>
  <c r="P176" i="93" s="1"/>
  <c r="P179" i="93" s="1"/>
  <c r="AS38" i="93"/>
  <c r="AS41" i="93" s="1"/>
  <c r="AS45" i="93" s="1"/>
  <c r="AS152" i="93" s="1"/>
  <c r="AS171" i="93" s="1"/>
  <c r="AS174" i="93" s="1"/>
  <c r="AM87" i="93"/>
  <c r="N56" i="93"/>
  <c r="N59" i="93" s="1"/>
  <c r="N63" i="93" s="1"/>
  <c r="N156" i="93" s="1"/>
  <c r="N176" i="93" s="1"/>
  <c r="N179" i="93" s="1"/>
  <c r="AR56" i="93"/>
  <c r="AR59" i="93" s="1"/>
  <c r="AR63" i="93" s="1"/>
  <c r="AR156" i="93" s="1"/>
  <c r="AR176" i="93" s="1"/>
  <c r="AR179" i="93" s="1"/>
  <c r="R38" i="93"/>
  <c r="R41" i="93" s="1"/>
  <c r="R45" i="93" s="1"/>
  <c r="R152" i="93" s="1"/>
  <c r="R171" i="93" s="1"/>
  <c r="R174" i="93" s="1"/>
  <c r="W97" i="93"/>
  <c r="W73" i="93"/>
  <c r="D30" i="26"/>
  <c r="AJ30" i="26" s="1"/>
  <c r="E30" i="26"/>
  <c r="AK30" i="26" s="1"/>
  <c r="B30" i="26"/>
  <c r="AH30" i="26" s="1"/>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49" i="90"/>
  <c r="AY49" i="92" s="1"/>
  <c r="AY60" i="90"/>
  <c r="AY60" i="92" s="1"/>
  <c r="AY130" i="93" s="1"/>
  <c r="AY46" i="90"/>
  <c r="AY46" i="92" s="1"/>
  <c r="AY23" i="93" s="1"/>
  <c r="AY43" i="90"/>
  <c r="AY43" i="92" s="1"/>
  <c r="AY38" i="90"/>
  <c r="AY38" i="92" s="1"/>
  <c r="AY10" i="93" s="1"/>
  <c r="AY14" i="93" s="1"/>
  <c r="AY33" i="90"/>
  <c r="AY33" i="92" s="1"/>
  <c r="AY190" i="93" s="1"/>
  <c r="AY25" i="96" s="1"/>
  <c r="AY47" i="90"/>
  <c r="AY47" i="92" s="1"/>
  <c r="AY45" i="90"/>
  <c r="AY45" i="92" s="1"/>
  <c r="AY22" i="93" s="1"/>
  <c r="AY44" i="90"/>
  <c r="AY44" i="92" s="1"/>
  <c r="AY21" i="93" s="1"/>
  <c r="AY40" i="90"/>
  <c r="AY40" i="92" s="1"/>
  <c r="AY11" i="93" s="1"/>
  <c r="AY31" i="90"/>
  <c r="AY34" i="90"/>
  <c r="AY34" i="92" s="1"/>
  <c r="AY182" i="93" s="1"/>
  <c r="E27" i="30"/>
  <c r="AK27" i="30" s="1"/>
  <c r="D27" i="30"/>
  <c r="AJ27" i="30" s="1"/>
  <c r="B27" i="30"/>
  <c r="AH27" i="30" s="1"/>
  <c r="D26" i="27"/>
  <c r="AJ26" i="27" s="1"/>
  <c r="E26" i="27"/>
  <c r="AK26" i="27" s="1"/>
  <c r="B26" i="27"/>
  <c r="AH26" i="27" s="1"/>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25" i="96" s="1"/>
  <c r="AA47" i="90"/>
  <c r="AA47" i="92" s="1"/>
  <c r="AA34" i="90"/>
  <c r="AA34" i="92" s="1"/>
  <c r="AA182" i="93" s="1"/>
  <c r="AA31" i="90"/>
  <c r="AA44" i="90"/>
  <c r="AA44" i="92" s="1"/>
  <c r="AA21" i="93" s="1"/>
  <c r="AA40" i="90"/>
  <c r="AA40" i="92" s="1"/>
  <c r="AA11" i="93" s="1"/>
  <c r="AE26" i="27"/>
  <c r="K56" i="93"/>
  <c r="K59" i="93" s="1"/>
  <c r="K63" i="93" s="1"/>
  <c r="K156" i="93" s="1"/>
  <c r="K176" i="93" s="1"/>
  <c r="M185" i="93"/>
  <c r="M221" i="93" s="1"/>
  <c r="M204" i="93"/>
  <c r="M201" i="93"/>
  <c r="M203" i="93"/>
  <c r="M206" i="93"/>
  <c r="M207" i="93"/>
  <c r="M205" i="93"/>
  <c r="M25" i="27"/>
  <c r="Z30" i="26"/>
  <c r="X30" i="26"/>
  <c r="W30" i="26"/>
  <c r="K26" i="30"/>
  <c r="M29" i="26"/>
  <c r="W27" i="30"/>
  <c r="X27" i="30"/>
  <c r="AD26" i="27"/>
  <c r="X26" i="27"/>
  <c r="Z26" i="27"/>
  <c r="W26" i="27"/>
  <c r="J38" i="93"/>
  <c r="J41" i="93" s="1"/>
  <c r="J45" i="93" s="1"/>
  <c r="J152" i="93" s="1"/>
  <c r="J171" i="93" s="1"/>
  <c r="J174" i="93" s="1"/>
  <c r="J9" i="96" s="1"/>
  <c r="BP38" i="93"/>
  <c r="BP41" i="93" s="1"/>
  <c r="BR7" i="96"/>
  <c r="BR6" i="93"/>
  <c r="BP56" i="93"/>
  <c r="BP59" i="93" s="1"/>
  <c r="BQ11" i="92"/>
  <c r="BQ148" i="93" s="1"/>
  <c r="BQ149" i="93" s="1"/>
  <c r="BQ9" i="93"/>
  <c r="BQ15" i="93" s="1"/>
  <c r="BQ17" i="93" s="1"/>
  <c r="BR16" i="92"/>
  <c r="BR214" i="93"/>
  <c r="BR205" i="93"/>
  <c r="BR216" i="93"/>
  <c r="BR207" i="93"/>
  <c r="BR114" i="93"/>
  <c r="BR24" i="93"/>
  <c r="AO203" i="93"/>
  <c r="AO207" i="93"/>
  <c r="AO201" i="93"/>
  <c r="AO185" i="93"/>
  <c r="AO16" i="96" s="1"/>
  <c r="AO204" i="93"/>
  <c r="AO205" i="93"/>
  <c r="AO206" i="93"/>
  <c r="AO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25" i="96" s="1"/>
  <c r="BS71" i="92"/>
  <c r="BS195" i="93" s="1"/>
  <c r="BS60" i="92"/>
  <c r="BS130" i="93" s="1"/>
  <c r="BS40" i="92"/>
  <c r="BS11" i="93" s="1"/>
  <c r="BS49" i="92"/>
  <c r="BS73" i="92"/>
  <c r="BS197" i="93" s="1"/>
  <c r="BS69" i="92"/>
  <c r="BS193" i="93" s="1"/>
  <c r="BS34" i="92"/>
  <c r="BS182"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R9" i="96" s="1"/>
  <c r="AZ16" i="90"/>
  <c r="Z70" i="93"/>
  <c r="Z20" i="93"/>
  <c r="Z27" i="93"/>
  <c r="Z48" i="93" s="1"/>
  <c r="Z62" i="93"/>
  <c r="AX16" i="92"/>
  <c r="AV97" i="93"/>
  <c r="AV73" i="93"/>
  <c r="AV117" i="93"/>
  <c r="AV120"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I28" i="30" s="1"/>
  <c r="AB16" i="90"/>
  <c r="AB17" i="90"/>
  <c r="AB17" i="91" s="1"/>
  <c r="AB17" i="92" s="1"/>
  <c r="AW9" i="93"/>
  <c r="AW15" i="93" s="1"/>
  <c r="AW11" i="92"/>
  <c r="AW148" i="93" s="1"/>
  <c r="AW149" i="93" s="1"/>
  <c r="B45" i="83"/>
  <c r="C31" i="26" s="1"/>
  <c r="Z16" i="92"/>
  <c r="AA17" i="92"/>
  <c r="AX116" i="93"/>
  <c r="AX72" i="93"/>
  <c r="AX11" i="90"/>
  <c r="AX31" i="92"/>
  <c r="B71" i="83"/>
  <c r="C27" i="27" s="1"/>
  <c r="H27" i="27" s="1"/>
  <c r="AY6" i="93"/>
  <c r="AY7" i="96"/>
  <c r="Y9" i="93"/>
  <c r="Y15" i="93" s="1"/>
  <c r="Y11" i="92"/>
  <c r="Y148" i="93" s="1"/>
  <c r="Y149" i="93" s="1"/>
  <c r="AX24" i="93"/>
  <c r="AX114" i="93"/>
  <c r="Y5" i="93"/>
  <c r="Y5" i="96"/>
  <c r="K139" i="93"/>
  <c r="K38" i="93"/>
  <c r="K41" i="93" s="1"/>
  <c r="K45" i="93" s="1"/>
  <c r="K152" i="93" s="1"/>
  <c r="K171" i="93" s="1"/>
  <c r="K174" i="93" s="1"/>
  <c r="K9" i="96" s="1"/>
  <c r="AN56" i="93"/>
  <c r="AN59" i="93" s="1"/>
  <c r="AN63" i="93" s="1"/>
  <c r="AN156" i="93" s="1"/>
  <c r="AN176" i="93" s="1"/>
  <c r="AN179" i="93" s="1"/>
  <c r="AN10" i="96" s="1"/>
  <c r="AM56" i="93"/>
  <c r="AM59" i="93" s="1"/>
  <c r="AM63" i="93" s="1"/>
  <c r="AM156" i="93" s="1"/>
  <c r="AM176" i="93" s="1"/>
  <c r="AL56" i="93"/>
  <c r="AL59" i="93" s="1"/>
  <c r="AL63" i="93" s="1"/>
  <c r="AL156" i="93" s="1"/>
  <c r="AL176" i="93" s="1"/>
  <c r="AQ56" i="93"/>
  <c r="AQ59" i="93" s="1"/>
  <c r="AQ63" i="93" s="1"/>
  <c r="AQ156" i="93" s="1"/>
  <c r="AQ176" i="93" s="1"/>
  <c r="AQ179" i="93" s="1"/>
  <c r="AS142" i="93"/>
  <c r="AS56" i="93"/>
  <c r="AS59" i="93" s="1"/>
  <c r="AS63" i="93" s="1"/>
  <c r="AS156" i="93" s="1"/>
  <c r="AS176" i="93" s="1"/>
  <c r="AS179" i="93" s="1"/>
  <c r="AS10" i="96" s="1"/>
  <c r="AS23" i="96" s="1"/>
  <c r="AQ38" i="93"/>
  <c r="AQ41" i="93" s="1"/>
  <c r="AQ45" i="93" s="1"/>
  <c r="AQ152" i="93" s="1"/>
  <c r="AQ171" i="93" s="1"/>
  <c r="AQ174" i="93" s="1"/>
  <c r="AO38" i="93"/>
  <c r="AO41" i="93" s="1"/>
  <c r="AP38" i="93"/>
  <c r="AP41" i="93" s="1"/>
  <c r="AP45" i="93" s="1"/>
  <c r="AP152" i="93" s="1"/>
  <c r="AP171" i="93" s="1"/>
  <c r="AP174" i="93" s="1"/>
  <c r="AT38" i="93"/>
  <c r="AT41" i="93" s="1"/>
  <c r="AT45" i="93" s="1"/>
  <c r="AT152" i="93" s="1"/>
  <c r="AT171" i="93" s="1"/>
  <c r="AT174" i="93" s="1"/>
  <c r="AT9" i="96" s="1"/>
  <c r="AU142" i="93"/>
  <c r="AU56" i="93"/>
  <c r="AU59" i="93" s="1"/>
  <c r="AU63" i="93" s="1"/>
  <c r="AU156" i="93" s="1"/>
  <c r="AU176" i="93" s="1"/>
  <c r="AU179" i="93" s="1"/>
  <c r="AU10" i="96" s="1"/>
  <c r="T38" i="93"/>
  <c r="T41" i="93" s="1"/>
  <c r="T45" i="93" s="1"/>
  <c r="T152" i="93" s="1"/>
  <c r="T171" i="93" s="1"/>
  <c r="T174" i="93" s="1"/>
  <c r="T9" i="96" s="1"/>
  <c r="S38" i="93"/>
  <c r="S41" i="93" s="1"/>
  <c r="S45" i="93" s="1"/>
  <c r="S152" i="93" s="1"/>
  <c r="S171" i="93" s="1"/>
  <c r="S174" i="93" s="1"/>
  <c r="S9" i="96" s="1"/>
  <c r="S19" i="96" s="1"/>
  <c r="R56" i="93"/>
  <c r="R59" i="93" s="1"/>
  <c r="R63" i="93" s="1"/>
  <c r="R156" i="93" s="1"/>
  <c r="R176" i="93" s="1"/>
  <c r="R179" i="93" s="1"/>
  <c r="R10" i="96" s="1"/>
  <c r="U38" i="93"/>
  <c r="U41" i="93" s="1"/>
  <c r="U45" i="93" s="1"/>
  <c r="U152" i="93" s="1"/>
  <c r="U171" i="93" s="1"/>
  <c r="U174" i="93" s="1"/>
  <c r="U9" i="96" s="1"/>
  <c r="L142" i="93"/>
  <c r="L56" i="93"/>
  <c r="L38" i="93"/>
  <c r="Q56" i="93"/>
  <c r="Q59" i="93" s="1"/>
  <c r="Q63" i="93" s="1"/>
  <c r="Q156" i="93" s="1"/>
  <c r="Q176" i="93" s="1"/>
  <c r="Q179" i="93" s="1"/>
  <c r="Q10" i="96" s="1"/>
  <c r="P38" i="93"/>
  <c r="P41" i="93" s="1"/>
  <c r="P45" i="93" s="1"/>
  <c r="P152" i="93" s="1"/>
  <c r="P171" i="93" s="1"/>
  <c r="P174" i="93" s="1"/>
  <c r="P9" i="96" s="1"/>
  <c r="N139" i="93"/>
  <c r="N38" i="93"/>
  <c r="N41" i="93" s="1"/>
  <c r="N45" i="93" s="1"/>
  <c r="N152" i="93" s="1"/>
  <c r="N171" i="93" s="1"/>
  <c r="N174" i="93" s="1"/>
  <c r="N9" i="96" s="1"/>
  <c r="N22" i="96" s="1"/>
  <c r="L121" i="93"/>
  <c r="L125" i="93" s="1"/>
  <c r="L128" i="93" s="1"/>
  <c r="L131" i="93" s="1"/>
  <c r="L157" i="93" s="1"/>
  <c r="L177" i="93" s="1"/>
  <c r="L96" i="93"/>
  <c r="L98" i="93" s="1"/>
  <c r="L100" i="93" s="1"/>
  <c r="L104" i="93" s="1"/>
  <c r="L107" i="93" s="1"/>
  <c r="L110" i="93" s="1"/>
  <c r="L153" i="93" s="1"/>
  <c r="L172" i="93" s="1"/>
  <c r="AT19" i="96" l="1"/>
  <c r="AT22" i="96"/>
  <c r="AA26" i="96"/>
  <c r="AA183" i="93"/>
  <c r="AY26" i="96"/>
  <c r="AY183" i="93"/>
  <c r="BS23" i="96"/>
  <c r="BS22" i="96"/>
  <c r="AX22" i="96"/>
  <c r="AX23" i="96"/>
  <c r="BR186" i="93"/>
  <c r="BR17" i="96" s="1"/>
  <c r="BS183" i="93"/>
  <c r="BS185" i="93" s="1"/>
  <c r="BS16" i="96" s="1"/>
  <c r="X49" i="93"/>
  <c r="X50" i="93" s="1"/>
  <c r="X31" i="93"/>
  <c r="X32" i="93" s="1"/>
  <c r="X33" i="93" s="1"/>
  <c r="X34" i="93" s="1"/>
  <c r="X139" i="93" s="1"/>
  <c r="N19" i="96"/>
  <c r="AY19" i="96"/>
  <c r="AY20" i="96"/>
  <c r="AL96" i="93"/>
  <c r="AL98" i="93" s="1"/>
  <c r="AL100" i="93" s="1"/>
  <c r="AL104" i="93" s="1"/>
  <c r="AL107" i="93" s="1"/>
  <c r="AL110" i="93" s="1"/>
  <c r="AL153" i="93" s="1"/>
  <c r="AL172" i="93" s="1"/>
  <c r="AO56" i="93"/>
  <c r="AO59" i="93" s="1"/>
  <c r="AO63" i="93" s="1"/>
  <c r="AO156" i="93" s="1"/>
  <c r="AO176" i="93" s="1"/>
  <c r="AO179" i="93" s="1"/>
  <c r="AO210" i="93" s="1"/>
  <c r="Y96" i="93"/>
  <c r="AX91" i="93"/>
  <c r="AX100" i="93"/>
  <c r="AX104" i="93" s="1"/>
  <c r="AX107" i="93" s="1"/>
  <c r="AX98" i="93"/>
  <c r="AX87" i="93"/>
  <c r="AX94" i="93"/>
  <c r="Z91" i="93"/>
  <c r="Z98" i="93"/>
  <c r="Z87" i="93"/>
  <c r="Z94" i="93"/>
  <c r="Z100" i="93"/>
  <c r="Z104" i="93" s="1"/>
  <c r="Z107" i="93" s="1"/>
  <c r="AX121" i="93"/>
  <c r="AX125" i="93" s="1"/>
  <c r="AX128" i="93" s="1"/>
  <c r="Z121" i="93"/>
  <c r="Z125" i="93" s="1"/>
  <c r="Z128" i="93" s="1"/>
  <c r="AW96" i="93"/>
  <c r="AL179" i="93"/>
  <c r="AL215" i="93" s="1"/>
  <c r="AT56" i="93"/>
  <c r="AT59" i="93" s="1"/>
  <c r="AT63" i="93" s="1"/>
  <c r="AT156" i="93" s="1"/>
  <c r="AT176" i="93" s="1"/>
  <c r="AT179" i="93" s="1"/>
  <c r="AU38" i="93"/>
  <c r="AU41" i="93" s="1"/>
  <c r="AU45" i="93" s="1"/>
  <c r="AU152" i="93" s="1"/>
  <c r="AU171" i="93" s="1"/>
  <c r="AU174" i="93" s="1"/>
  <c r="AN38" i="93"/>
  <c r="AN41" i="93" s="1"/>
  <c r="AN45" i="93" s="1"/>
  <c r="AN152" i="93" s="1"/>
  <c r="AN171" i="93" s="1"/>
  <c r="AN174" i="93" s="1"/>
  <c r="AL38" i="93"/>
  <c r="AL41" i="93" s="1"/>
  <c r="AL45" i="93" s="1"/>
  <c r="AL152" i="93" s="1"/>
  <c r="AL171" i="93" s="1"/>
  <c r="X97" i="93"/>
  <c r="AI27" i="27"/>
  <c r="AI31" i="26"/>
  <c r="J211" i="93"/>
  <c r="J10" i="96"/>
  <c r="AR186" i="93"/>
  <c r="AR17" i="96" s="1"/>
  <c r="AR10" i="96"/>
  <c r="P186" i="93"/>
  <c r="P17" i="96" s="1"/>
  <c r="P10" i="96"/>
  <c r="S210" i="93"/>
  <c r="S10" i="96"/>
  <c r="S20" i="96" s="1"/>
  <c r="N215" i="93"/>
  <c r="N10" i="96"/>
  <c r="N23" i="96" s="1"/>
  <c r="AP185" i="93"/>
  <c r="AP224" i="93" s="1"/>
  <c r="AP9" i="96"/>
  <c r="V215" i="93"/>
  <c r="V10" i="96"/>
  <c r="AQ185" i="93"/>
  <c r="AQ221" i="93" s="1"/>
  <c r="AQ9" i="96"/>
  <c r="AQ22" i="96" s="1"/>
  <c r="AQ186" i="93"/>
  <c r="AQ17" i="96" s="1"/>
  <c r="AQ10" i="96"/>
  <c r="AQ23" i="96" s="1"/>
  <c r="R204" i="93"/>
  <c r="R9" i="96"/>
  <c r="AS185" i="93"/>
  <c r="AS16" i="96" s="1"/>
  <c r="AS9" i="96"/>
  <c r="AS22" i="96" s="1"/>
  <c r="U214" i="93"/>
  <c r="U10" i="96"/>
  <c r="AP186" i="93"/>
  <c r="AP233" i="93" s="1"/>
  <c r="AP10" i="96"/>
  <c r="M231" i="93"/>
  <c r="Q139" i="93"/>
  <c r="Q38" i="93"/>
  <c r="Q41" i="93" s="1"/>
  <c r="Q45" i="93" s="1"/>
  <c r="Q152" i="93" s="1"/>
  <c r="Q171" i="93" s="1"/>
  <c r="Q174" i="93" s="1"/>
  <c r="M229" i="93"/>
  <c r="M232" i="93"/>
  <c r="M234" i="93"/>
  <c r="X73" i="93"/>
  <c r="X117" i="93"/>
  <c r="X120" i="93" s="1"/>
  <c r="M228" i="93"/>
  <c r="M17" i="96"/>
  <c r="M233" i="93"/>
  <c r="L41" i="93"/>
  <c r="L45" i="93" s="1"/>
  <c r="L152" i="93" s="1"/>
  <c r="L171" i="93" s="1"/>
  <c r="L174" i="93" s="1"/>
  <c r="L9" i="96" s="1"/>
  <c r="AP215" i="93"/>
  <c r="AP211" i="93"/>
  <c r="AP214" i="93"/>
  <c r="AP212" i="93"/>
  <c r="AP210" i="93"/>
  <c r="AP213" i="93"/>
  <c r="AP216" i="93"/>
  <c r="AM96" i="93"/>
  <c r="AM98" i="93" s="1"/>
  <c r="AM100" i="93" s="1"/>
  <c r="AM104" i="93" s="1"/>
  <c r="AM107" i="93" s="1"/>
  <c r="AM110" i="93" s="1"/>
  <c r="AM153" i="93" s="1"/>
  <c r="AM172" i="93" s="1"/>
  <c r="AM174" i="93" s="1"/>
  <c r="W38" i="93"/>
  <c r="W41" i="93" s="1"/>
  <c r="W45" i="93" s="1"/>
  <c r="W152" i="93" s="1"/>
  <c r="W171" i="93" s="1"/>
  <c r="W174" i="93" s="1"/>
  <c r="S214" i="93"/>
  <c r="L59" i="93"/>
  <c r="L63" i="93" s="1"/>
  <c r="L156" i="93" s="1"/>
  <c r="L176" i="93" s="1"/>
  <c r="L179" i="93" s="1"/>
  <c r="V38" i="93"/>
  <c r="V41" i="93" s="1"/>
  <c r="V45" i="93" s="1"/>
  <c r="V152" i="93" s="1"/>
  <c r="V171" i="93" s="1"/>
  <c r="V174" i="93" s="1"/>
  <c r="U210" i="93"/>
  <c r="T214" i="93"/>
  <c r="T216" i="93"/>
  <c r="T215" i="93"/>
  <c r="T186" i="93"/>
  <c r="T17" i="96" s="1"/>
  <c r="T213" i="93"/>
  <c r="T212" i="93"/>
  <c r="T211" i="93"/>
  <c r="T210" i="93"/>
  <c r="K179" i="93"/>
  <c r="K10" i="96" s="1"/>
  <c r="V216" i="93"/>
  <c r="V214" i="93"/>
  <c r="V186" i="93"/>
  <c r="V17" i="96" s="1"/>
  <c r="V212" i="93"/>
  <c r="V211" i="93"/>
  <c r="V210" i="93"/>
  <c r="V213" i="93"/>
  <c r="AR210" i="93"/>
  <c r="AR216" i="93"/>
  <c r="AR213" i="93"/>
  <c r="AR215" i="93"/>
  <c r="S212" i="93"/>
  <c r="S216" i="93"/>
  <c r="AR211" i="93"/>
  <c r="AR212" i="93"/>
  <c r="S213" i="93"/>
  <c r="S215" i="93"/>
  <c r="S211" i="93"/>
  <c r="AR214" i="93"/>
  <c r="S186" i="93"/>
  <c r="S17" i="96" s="1"/>
  <c r="U215" i="93"/>
  <c r="J213" i="93"/>
  <c r="U216" i="93"/>
  <c r="U213" i="93"/>
  <c r="U211" i="93"/>
  <c r="U186" i="93"/>
  <c r="U233" i="93" s="1"/>
  <c r="AS207" i="93"/>
  <c r="U212" i="93"/>
  <c r="J215" i="93"/>
  <c r="J214" i="93"/>
  <c r="J216" i="93"/>
  <c r="J186" i="93"/>
  <c r="J17" i="96" s="1"/>
  <c r="J210" i="93"/>
  <c r="J212" i="93"/>
  <c r="R205" i="93"/>
  <c r="R206" i="93"/>
  <c r="R202" i="93"/>
  <c r="R203" i="93"/>
  <c r="R185" i="93"/>
  <c r="R16" i="96" s="1"/>
  <c r="R201" i="93"/>
  <c r="R207" i="93"/>
  <c r="P213" i="93"/>
  <c r="P210" i="93"/>
  <c r="P212" i="93"/>
  <c r="P215" i="93"/>
  <c r="P214" i="93"/>
  <c r="P211" i="93"/>
  <c r="P216" i="93"/>
  <c r="AS204" i="93"/>
  <c r="AS201" i="93"/>
  <c r="AS202" i="93"/>
  <c r="AS205" i="93"/>
  <c r="AS203" i="93"/>
  <c r="AS206" i="93"/>
  <c r="N186" i="93"/>
  <c r="N17" i="96" s="1"/>
  <c r="N214" i="93"/>
  <c r="N210" i="93"/>
  <c r="N213" i="93"/>
  <c r="N211" i="93"/>
  <c r="N216" i="93"/>
  <c r="N212" i="93"/>
  <c r="W51" i="93"/>
  <c r="W52" i="93" s="1"/>
  <c r="W142" i="93" s="1"/>
  <c r="AW17" i="93"/>
  <c r="Y17" i="93"/>
  <c r="E31" i="26"/>
  <c r="AK31" i="26" s="1"/>
  <c r="D31" i="26"/>
  <c r="AJ31" i="26" s="1"/>
  <c r="B31" i="26"/>
  <c r="AH31" i="26" s="1"/>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25" i="96" s="1"/>
  <c r="AB47" i="90"/>
  <c r="AB47" i="92" s="1"/>
  <c r="AB44" i="90"/>
  <c r="AB44" i="92" s="1"/>
  <c r="AB21" i="93" s="1"/>
  <c r="AB40" i="90"/>
  <c r="AB40" i="92" s="1"/>
  <c r="AB11" i="93" s="1"/>
  <c r="AB34" i="90"/>
  <c r="AB34" i="92" s="1"/>
  <c r="AB182" i="93" s="1"/>
  <c r="AB31" i="90"/>
  <c r="E27" i="27"/>
  <c r="AK27" i="27" s="1"/>
  <c r="D27" i="27"/>
  <c r="AJ27" i="27" s="1"/>
  <c r="B27" i="27"/>
  <c r="AH27" i="27" s="1"/>
  <c r="D28" i="30"/>
  <c r="AJ28" i="30" s="1"/>
  <c r="E28" i="30"/>
  <c r="AK28" i="30" s="1"/>
  <c r="B28" i="30"/>
  <c r="AH28" i="30" s="1"/>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25" i="96" s="1"/>
  <c r="AZ45" i="90"/>
  <c r="AZ45" i="92" s="1"/>
  <c r="AZ22" i="93" s="1"/>
  <c r="AZ44" i="90"/>
  <c r="AZ44" i="92" s="1"/>
  <c r="AZ21" i="93" s="1"/>
  <c r="AZ40" i="90"/>
  <c r="AZ40" i="92" s="1"/>
  <c r="AZ11" i="93" s="1"/>
  <c r="AZ34" i="90"/>
  <c r="AZ34" i="92" s="1"/>
  <c r="AZ182" i="93" s="1"/>
  <c r="AZ31" i="90"/>
  <c r="AE27" i="27"/>
  <c r="AP204" i="93"/>
  <c r="AP201" i="93"/>
  <c r="AP206" i="93"/>
  <c r="AP207" i="93"/>
  <c r="AP205" i="93"/>
  <c r="AP203" i="93"/>
  <c r="AP202" i="93"/>
  <c r="N26" i="27"/>
  <c r="M225" i="93"/>
  <c r="M220" i="93"/>
  <c r="M219" i="93"/>
  <c r="M224" i="93"/>
  <c r="M223" i="93"/>
  <c r="M16" i="96"/>
  <c r="H12" i="26" s="1"/>
  <c r="M222" i="93"/>
  <c r="AN212" i="93"/>
  <c r="AN214" i="93"/>
  <c r="AN186" i="93"/>
  <c r="AN17" i="96" s="1"/>
  <c r="AN215" i="93"/>
  <c r="AN213" i="93"/>
  <c r="AN216" i="93"/>
  <c r="AN211" i="93"/>
  <c r="AN210" i="93"/>
  <c r="M26" i="27"/>
  <c r="X31" i="26"/>
  <c r="W31" i="26"/>
  <c r="Z31" i="26"/>
  <c r="Z27" i="27"/>
  <c r="X27" i="27"/>
  <c r="AD27" i="27"/>
  <c r="W27" i="27"/>
  <c r="K27" i="30"/>
  <c r="W28" i="30"/>
  <c r="X28" i="30"/>
  <c r="M30" i="26"/>
  <c r="J204" i="93"/>
  <c r="J203" i="93"/>
  <c r="J201" i="93"/>
  <c r="J205" i="93"/>
  <c r="J207" i="93"/>
  <c r="J202" i="93"/>
  <c r="J185" i="93"/>
  <c r="J206" i="93"/>
  <c r="AQ212" i="93"/>
  <c r="AQ213" i="93"/>
  <c r="AQ215" i="93"/>
  <c r="AQ214" i="93"/>
  <c r="AQ216" i="93"/>
  <c r="AQ211" i="93"/>
  <c r="AQ210" i="93"/>
  <c r="AV50" i="93"/>
  <c r="AV51" i="93" s="1"/>
  <c r="AV52" i="93" s="1"/>
  <c r="AS186" i="93"/>
  <c r="AS17" i="96" s="1"/>
  <c r="AS215" i="93"/>
  <c r="AS216" i="93"/>
  <c r="AS214" i="93"/>
  <c r="AS213" i="93"/>
  <c r="AS210" i="93"/>
  <c r="AS212" i="93"/>
  <c r="AS211" i="93"/>
  <c r="U206" i="93"/>
  <c r="U203" i="93"/>
  <c r="U205" i="93"/>
  <c r="U207" i="93"/>
  <c r="U204" i="93"/>
  <c r="U185" i="93"/>
  <c r="U16" i="96" s="1"/>
  <c r="U201" i="93"/>
  <c r="U202" i="93"/>
  <c r="R216" i="93"/>
  <c r="R210" i="93"/>
  <c r="R215" i="93"/>
  <c r="R186" i="93"/>
  <c r="R17" i="96" s="1"/>
  <c r="R214" i="93"/>
  <c r="R213" i="93"/>
  <c r="R212" i="93"/>
  <c r="R211" i="93"/>
  <c r="P202" i="93"/>
  <c r="P205" i="93"/>
  <c r="P204" i="93"/>
  <c r="P206" i="93"/>
  <c r="P201" i="93"/>
  <c r="P185" i="93"/>
  <c r="P16" i="96" s="1"/>
  <c r="H15" i="26" s="1"/>
  <c r="P207" i="93"/>
  <c r="P203" i="93"/>
  <c r="S204" i="93"/>
  <c r="S207" i="93"/>
  <c r="S205" i="93"/>
  <c r="S201" i="93"/>
  <c r="S185" i="93"/>
  <c r="S16" i="96" s="1"/>
  <c r="S206" i="93"/>
  <c r="S203" i="93"/>
  <c r="S202" i="93"/>
  <c r="AQ207" i="93"/>
  <c r="AQ203" i="93"/>
  <c r="AQ205" i="93"/>
  <c r="AQ204" i="93"/>
  <c r="AQ201" i="93"/>
  <c r="AQ206" i="93"/>
  <c r="AQ202" i="93"/>
  <c r="K202" i="93"/>
  <c r="K201" i="93"/>
  <c r="K203" i="93"/>
  <c r="K207" i="93"/>
  <c r="K204" i="93"/>
  <c r="K185" i="93"/>
  <c r="K16" i="96" s="1"/>
  <c r="K206" i="93"/>
  <c r="K205" i="93"/>
  <c r="BS7" i="96"/>
  <c r="BS6" i="93"/>
  <c r="BS16" i="92"/>
  <c r="BS215" i="93"/>
  <c r="BS206" i="93"/>
  <c r="BS214" i="93"/>
  <c r="BS205" i="93"/>
  <c r="BS216" i="93"/>
  <c r="BS207" i="93"/>
  <c r="BQ56" i="93"/>
  <c r="BQ59" i="93" s="1"/>
  <c r="BR223" i="93"/>
  <c r="BR219" i="93"/>
  <c r="BR220" i="93"/>
  <c r="BR222" i="93"/>
  <c r="BR221" i="93"/>
  <c r="BR225" i="93"/>
  <c r="BR224" i="93"/>
  <c r="BR5" i="96"/>
  <c r="BR5" i="93"/>
  <c r="T207" i="93"/>
  <c r="T206" i="93"/>
  <c r="T204" i="93"/>
  <c r="T205" i="93"/>
  <c r="T201" i="93"/>
  <c r="T185" i="93"/>
  <c r="T16" i="96" s="1"/>
  <c r="T203" i="93"/>
  <c r="T202" i="93"/>
  <c r="AR185" i="93"/>
  <c r="AR16" i="96" s="1"/>
  <c r="AR203" i="93"/>
  <c r="AR204" i="93"/>
  <c r="AR207" i="93"/>
  <c r="AR205" i="93"/>
  <c r="AR206" i="93"/>
  <c r="AR201" i="93"/>
  <c r="AR202" i="93"/>
  <c r="AM179" i="93"/>
  <c r="AM10" i="96" s="1"/>
  <c r="BS62" i="93"/>
  <c r="BS27" i="93"/>
  <c r="BS48" i="93" s="1"/>
  <c r="BS49" i="93" s="1"/>
  <c r="BS50" i="93" s="1"/>
  <c r="BS26" i="93"/>
  <c r="BS30" i="93" s="1"/>
  <c r="BS31" i="93" s="1"/>
  <c r="BS32" i="93" s="1"/>
  <c r="BS44" i="93"/>
  <c r="BS204" i="93"/>
  <c r="BS213" i="93"/>
  <c r="BS116" i="93"/>
  <c r="BS72" i="93"/>
  <c r="BS70" i="93"/>
  <c r="BS20" i="93"/>
  <c r="BS114" i="93"/>
  <c r="BS24" i="93"/>
  <c r="BQ38" i="93"/>
  <c r="BQ41" i="93" s="1"/>
  <c r="Q211" i="93"/>
  <c r="Q214" i="93"/>
  <c r="Q215" i="93"/>
  <c r="Q216" i="93"/>
  <c r="Q186" i="93"/>
  <c r="Q17" i="96" s="1"/>
  <c r="Q213" i="93"/>
  <c r="Q210" i="93"/>
  <c r="Q212" i="93"/>
  <c r="BR33" i="93"/>
  <c r="BR45" i="93"/>
  <c r="BR152" i="93" s="1"/>
  <c r="BR34" i="93"/>
  <c r="BR139" i="93" s="1"/>
  <c r="BS11" i="90"/>
  <c r="BS31" i="92"/>
  <c r="BQ97" i="93"/>
  <c r="BQ117" i="93"/>
  <c r="BQ120" i="93" s="1"/>
  <c r="BQ73" i="93"/>
  <c r="AT207" i="93"/>
  <c r="AT204" i="93"/>
  <c r="AT185" i="93"/>
  <c r="AT16" i="96" s="1"/>
  <c r="AT205" i="93"/>
  <c r="AT206" i="93"/>
  <c r="AT203" i="93"/>
  <c r="AT201" i="93"/>
  <c r="AT202" i="93"/>
  <c r="N204" i="93"/>
  <c r="N207" i="93"/>
  <c r="N185" i="93"/>
  <c r="N16" i="96" s="1"/>
  <c r="N202" i="93"/>
  <c r="N201" i="93"/>
  <c r="N205" i="93"/>
  <c r="N206" i="93"/>
  <c r="N203" i="93"/>
  <c r="AU186" i="93"/>
  <c r="AU17" i="96" s="1"/>
  <c r="AU216" i="93"/>
  <c r="AU212" i="93"/>
  <c r="AU215" i="93"/>
  <c r="AU210" i="93"/>
  <c r="AU213" i="93"/>
  <c r="AU214" i="93"/>
  <c r="AU211" i="93"/>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AZ17" i="90"/>
  <c r="AZ17" i="91" s="1"/>
  <c r="AZ17" i="92" s="1"/>
  <c r="BA16" i="90"/>
  <c r="BA17" i="90"/>
  <c r="BA17" i="91" s="1"/>
  <c r="BA17" i="92" s="1"/>
  <c r="AV38" i="93"/>
  <c r="AV41" i="93" s="1"/>
  <c r="AV45" i="93" s="1"/>
  <c r="AV152" i="93" s="1"/>
  <c r="AV171" i="93" s="1"/>
  <c r="AV174" i="93" s="1"/>
  <c r="AV9" i="96" s="1"/>
  <c r="AV22" i="96" s="1"/>
  <c r="AA5" i="93"/>
  <c r="AA5" i="96"/>
  <c r="AA116" i="93"/>
  <c r="AA72" i="93"/>
  <c r="B72" i="83"/>
  <c r="C28" i="27" s="1"/>
  <c r="H28" i="27" s="1"/>
  <c r="B46" i="83"/>
  <c r="C32" i="26" s="1"/>
  <c r="AB7" i="96"/>
  <c r="AB6" i="93"/>
  <c r="AA27" i="93"/>
  <c r="AA48" i="93" s="1"/>
  <c r="AA62" i="93"/>
  <c r="Z9" i="93"/>
  <c r="Z15" i="93" s="1"/>
  <c r="Z11" i="92"/>
  <c r="Z148" i="93" s="1"/>
  <c r="Z149" i="93" s="1"/>
  <c r="AB16" i="91"/>
  <c r="AB7" i="92"/>
  <c r="AB7" i="93" s="1"/>
  <c r="B92" i="83"/>
  <c r="C29" i="30" s="1"/>
  <c r="AI29" i="30" s="1"/>
  <c r="AA26" i="93"/>
  <c r="AA30" i="93" s="1"/>
  <c r="AA44" i="93"/>
  <c r="AY16" i="92"/>
  <c r="AY20" i="93"/>
  <c r="AY70" i="93"/>
  <c r="AZ7" i="92"/>
  <c r="AZ7" i="93" s="1"/>
  <c r="AZ16" i="91"/>
  <c r="AX11" i="92"/>
  <c r="AX148" i="93" s="1"/>
  <c r="AX149" i="93" s="1"/>
  <c r="AX9" i="93"/>
  <c r="AX15" i="93" s="1"/>
  <c r="AX17" i="93" s="1"/>
  <c r="AX49"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BR234" i="93" l="1"/>
  <c r="BR233" i="93"/>
  <c r="BR231" i="93"/>
  <c r="H21" i="26"/>
  <c r="AB26" i="96"/>
  <c r="AB183" i="93"/>
  <c r="AY22" i="96"/>
  <c r="AY23" i="96"/>
  <c r="AZ26" i="96"/>
  <c r="AZ183" i="93"/>
  <c r="H20" i="26"/>
  <c r="AE20" i="26" s="1"/>
  <c r="H19" i="26"/>
  <c r="AE19" i="26" s="1"/>
  <c r="N20" i="96"/>
  <c r="H13" i="26" s="1"/>
  <c r="AE13" i="26" s="1"/>
  <c r="BR232" i="93"/>
  <c r="BR228" i="93"/>
  <c r="BR229" i="93"/>
  <c r="BR230" i="93"/>
  <c r="BS186" i="93"/>
  <c r="BS17" i="96" s="1"/>
  <c r="Y49" i="93"/>
  <c r="Y50" i="93" s="1"/>
  <c r="Y51" i="93" s="1"/>
  <c r="Y52" i="93" s="1"/>
  <c r="Y142" i="93" s="1"/>
  <c r="Y31" i="93"/>
  <c r="Y32" i="93" s="1"/>
  <c r="Y33" i="93" s="1"/>
  <c r="Y34" i="93" s="1"/>
  <c r="Y139" i="93" s="1"/>
  <c r="AX31" i="93"/>
  <c r="AX32" i="93" s="1"/>
  <c r="AW31" i="93"/>
  <c r="AW32" i="93" s="1"/>
  <c r="AW33" i="93" s="1"/>
  <c r="AW34" i="93" s="1"/>
  <c r="AW139" i="93" s="1"/>
  <c r="AW49" i="93"/>
  <c r="AW50" i="93" s="1"/>
  <c r="AW51" i="93" s="1"/>
  <c r="AW52" i="93" s="1"/>
  <c r="AW142" i="93" s="1"/>
  <c r="AL174" i="93"/>
  <c r="AL207" i="93" s="1"/>
  <c r="AE21" i="26"/>
  <c r="AZ20" i="96"/>
  <c r="AZ19" i="96"/>
  <c r="AB19" i="96"/>
  <c r="AB20" i="96"/>
  <c r="AO213" i="93"/>
  <c r="AO186" i="93"/>
  <c r="AO215" i="93"/>
  <c r="AO216" i="93"/>
  <c r="AO211" i="93"/>
  <c r="AL210" i="93"/>
  <c r="AL216" i="93"/>
  <c r="AE15" i="26"/>
  <c r="AX96" i="93"/>
  <c r="AO214" i="93"/>
  <c r="AO10" i="96"/>
  <c r="AO212" i="93"/>
  <c r="Z96" i="93"/>
  <c r="AY91" i="93"/>
  <c r="AY98" i="93"/>
  <c r="AY94" i="93"/>
  <c r="AY87" i="93"/>
  <c r="AY100" i="93"/>
  <c r="AY104" i="93" s="1"/>
  <c r="AY107" i="93" s="1"/>
  <c r="AY121" i="93"/>
  <c r="AY125" i="93" s="1"/>
  <c r="AY128" i="93" s="1"/>
  <c r="AA121" i="93"/>
  <c r="AA125" i="93" s="1"/>
  <c r="AA128" i="93" s="1"/>
  <c r="AA94" i="93"/>
  <c r="AA91" i="93"/>
  <c r="AA100" i="93"/>
  <c r="AA104" i="93" s="1"/>
  <c r="AA107" i="93" s="1"/>
  <c r="AA98" i="93"/>
  <c r="AA87" i="93"/>
  <c r="AL213" i="93"/>
  <c r="AL186" i="93"/>
  <c r="AL17" i="96" s="1"/>
  <c r="AL212" i="93"/>
  <c r="AL214" i="93"/>
  <c r="AL211" i="93"/>
  <c r="AL10" i="96"/>
  <c r="AU9" i="96"/>
  <c r="AU206" i="93"/>
  <c r="AU185" i="93"/>
  <c r="AU202" i="93"/>
  <c r="AU201" i="93"/>
  <c r="AU207" i="93"/>
  <c r="AU205" i="93"/>
  <c r="AU204" i="93"/>
  <c r="AU203" i="93"/>
  <c r="AT10" i="96"/>
  <c r="AT215" i="93"/>
  <c r="AT213" i="93"/>
  <c r="AT216" i="93"/>
  <c r="AT210" i="93"/>
  <c r="AT211" i="93"/>
  <c r="AT186" i="93"/>
  <c r="AT212" i="93"/>
  <c r="AT214" i="93"/>
  <c r="AX50" i="93"/>
  <c r="AW97" i="93"/>
  <c r="AN202" i="93"/>
  <c r="AN9" i="96"/>
  <c r="AN201" i="93"/>
  <c r="AN206" i="93"/>
  <c r="AN205" i="93"/>
  <c r="AN203" i="93"/>
  <c r="AN185" i="93"/>
  <c r="AN207" i="93"/>
  <c r="AN204" i="93"/>
  <c r="AI32" i="26"/>
  <c r="AI28" i="27"/>
  <c r="Y73" i="93"/>
  <c r="AR233" i="93"/>
  <c r="AQ228" i="93"/>
  <c r="AS222" i="93"/>
  <c r="AS225" i="93"/>
  <c r="AR231" i="93"/>
  <c r="AQ232" i="93"/>
  <c r="AQ230" i="93"/>
  <c r="AS220" i="93"/>
  <c r="AS219" i="93"/>
  <c r="AR234" i="93"/>
  <c r="AR232" i="93"/>
  <c r="AQ231" i="93"/>
  <c r="AQ234" i="93"/>
  <c r="AP232" i="93"/>
  <c r="AR229" i="93"/>
  <c r="AR228" i="93"/>
  <c r="AQ233" i="93"/>
  <c r="AQ229" i="93"/>
  <c r="AR230" i="93"/>
  <c r="AP234" i="93"/>
  <c r="AP228" i="93"/>
  <c r="P228" i="93"/>
  <c r="P229" i="93"/>
  <c r="AP222" i="93"/>
  <c r="AP225" i="93"/>
  <c r="AQ225" i="93"/>
  <c r="AQ219" i="93"/>
  <c r="P231" i="93"/>
  <c r="AQ223" i="93"/>
  <c r="AP16" i="96"/>
  <c r="P230" i="93"/>
  <c r="AQ16" i="96"/>
  <c r="AP219" i="93"/>
  <c r="AS224" i="93"/>
  <c r="AS221" i="93"/>
  <c r="AP230" i="93"/>
  <c r="AP231" i="93"/>
  <c r="AS223" i="93"/>
  <c r="AP229" i="93"/>
  <c r="AP17" i="96"/>
  <c r="P233" i="93"/>
  <c r="AQ222" i="93"/>
  <c r="AQ220" i="93"/>
  <c r="AP220" i="93"/>
  <c r="AP221" i="93"/>
  <c r="P234" i="93"/>
  <c r="P232" i="93"/>
  <c r="AQ224" i="93"/>
  <c r="AP223" i="93"/>
  <c r="L213" i="93"/>
  <c r="L10" i="96"/>
  <c r="Q202" i="93"/>
  <c r="Q9" i="96"/>
  <c r="W201" i="93"/>
  <c r="W9" i="96"/>
  <c r="V203" i="93"/>
  <c r="V9" i="96"/>
  <c r="AM204" i="93"/>
  <c r="AM9" i="96"/>
  <c r="Q207" i="93"/>
  <c r="Q204" i="93"/>
  <c r="Q203" i="93"/>
  <c r="Q205" i="93"/>
  <c r="Q206" i="93"/>
  <c r="Q201" i="93"/>
  <c r="Q185" i="93"/>
  <c r="Q225" i="93" s="1"/>
  <c r="AM185" i="93"/>
  <c r="AM16" i="96" s="1"/>
  <c r="W206" i="93"/>
  <c r="W185" i="93"/>
  <c r="W16" i="96" s="1"/>
  <c r="K186" i="93"/>
  <c r="K17" i="96" s="1"/>
  <c r="H10" i="26" s="1"/>
  <c r="W207" i="93"/>
  <c r="AM206" i="93"/>
  <c r="AM205" i="93"/>
  <c r="AM202" i="93"/>
  <c r="AM201" i="93"/>
  <c r="AM207" i="93"/>
  <c r="AM203" i="93"/>
  <c r="W203" i="93"/>
  <c r="W204" i="93"/>
  <c r="W205" i="93"/>
  <c r="W202" i="93"/>
  <c r="K214" i="93"/>
  <c r="V206" i="93"/>
  <c r="V205" i="93"/>
  <c r="V201" i="93"/>
  <c r="V185" i="93"/>
  <c r="V16" i="96" s="1"/>
  <c r="H23" i="26" s="1"/>
  <c r="S228" i="93"/>
  <c r="V207" i="93"/>
  <c r="V202" i="93"/>
  <c r="V204" i="93"/>
  <c r="K213" i="93"/>
  <c r="K215" i="93"/>
  <c r="K216" i="93"/>
  <c r="K211" i="93"/>
  <c r="K212" i="93"/>
  <c r="K210" i="93"/>
  <c r="N231" i="93"/>
  <c r="T230" i="93"/>
  <c r="V228" i="93"/>
  <c r="T229" i="93"/>
  <c r="T233" i="93"/>
  <c r="T228" i="93"/>
  <c r="V231" i="93"/>
  <c r="S232" i="93"/>
  <c r="T232" i="93"/>
  <c r="V232" i="93"/>
  <c r="S230" i="93"/>
  <c r="T231" i="93"/>
  <c r="T234" i="93"/>
  <c r="S231" i="93"/>
  <c r="V233" i="93"/>
  <c r="S234" i="93"/>
  <c r="V234" i="93"/>
  <c r="S229" i="93"/>
  <c r="V229" i="93"/>
  <c r="V230" i="93"/>
  <c r="S233" i="93"/>
  <c r="U230" i="93"/>
  <c r="R224" i="93"/>
  <c r="U234" i="93"/>
  <c r="U228" i="93"/>
  <c r="U232" i="93"/>
  <c r="U17" i="96"/>
  <c r="H22" i="26" s="1"/>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W56" i="93"/>
  <c r="W59" i="93" s="1"/>
  <c r="W63" i="93" s="1"/>
  <c r="W156" i="93" s="1"/>
  <c r="W176" i="93" s="1"/>
  <c r="W179" i="93" s="1"/>
  <c r="Y117" i="93"/>
  <c r="Y120" i="93" s="1"/>
  <c r="Y97" i="93"/>
  <c r="Z17" i="93"/>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31" i="90"/>
  <c r="BA43" i="90"/>
  <c r="BA43" i="92" s="1"/>
  <c r="BA38" i="90"/>
  <c r="BA38" i="92" s="1"/>
  <c r="BA10" i="93" s="1"/>
  <c r="BA14" i="93" s="1"/>
  <c r="BA33" i="90"/>
  <c r="BA33" i="92" s="1"/>
  <c r="BA190" i="93" s="1"/>
  <c r="BA25"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33" i="90"/>
  <c r="AC33" i="92" s="1"/>
  <c r="AC190" i="93" s="1"/>
  <c r="AC25" i="96" s="1"/>
  <c r="AC45" i="90"/>
  <c r="AC45" i="92" s="1"/>
  <c r="AC22" i="93" s="1"/>
  <c r="AC46" i="90"/>
  <c r="AC46" i="92" s="1"/>
  <c r="AC23" i="93" s="1"/>
  <c r="AC43" i="90"/>
  <c r="AC43" i="92" s="1"/>
  <c r="AC38" i="90"/>
  <c r="AC38" i="92" s="1"/>
  <c r="AC10" i="93" s="1"/>
  <c r="AC14" i="93" s="1"/>
  <c r="AC31" i="90"/>
  <c r="D29" i="30"/>
  <c r="AJ29" i="30" s="1"/>
  <c r="E29" i="30"/>
  <c r="AK29" i="30" s="1"/>
  <c r="B29" i="30"/>
  <c r="AH29" i="30" s="1"/>
  <c r="D32" i="26"/>
  <c r="AJ32" i="26" s="1"/>
  <c r="E32" i="26"/>
  <c r="AK32" i="26" s="1"/>
  <c r="B32" i="26"/>
  <c r="AH32" i="26" s="1"/>
  <c r="E28" i="27"/>
  <c r="AK28" i="27" s="1"/>
  <c r="D28" i="27"/>
  <c r="AJ28" i="27" s="1"/>
  <c r="B28" i="27"/>
  <c r="AH28" i="27" s="1"/>
  <c r="AE28" i="27"/>
  <c r="N27" i="27"/>
  <c r="AN228" i="93"/>
  <c r="AN231" i="93"/>
  <c r="AN232" i="93"/>
  <c r="AN229" i="93"/>
  <c r="AN233" i="93"/>
  <c r="AN230" i="93"/>
  <c r="AN234" i="93"/>
  <c r="K28" i="30"/>
  <c r="Z32" i="26"/>
  <c r="W32" i="26"/>
  <c r="X32" i="26"/>
  <c r="Z28" i="27"/>
  <c r="AD28" i="27"/>
  <c r="W28" i="27"/>
  <c r="X28" i="27"/>
  <c r="M27" i="27"/>
  <c r="X29" i="30"/>
  <c r="W29" i="30"/>
  <c r="M31" i="26"/>
  <c r="J16" i="96"/>
  <c r="H9" i="26" s="1"/>
  <c r="J225" i="93"/>
  <c r="J220" i="93"/>
  <c r="J221" i="93"/>
  <c r="J222" i="93"/>
  <c r="J219" i="93"/>
  <c r="J223" i="93"/>
  <c r="J224" i="93"/>
  <c r="L214" i="93"/>
  <c r="L186" i="93"/>
  <c r="L17" i="96" s="1"/>
  <c r="L212" i="93"/>
  <c r="L216" i="93"/>
  <c r="L211" i="93"/>
  <c r="L210" i="93"/>
  <c r="L215" i="93"/>
  <c r="L203" i="93"/>
  <c r="X51" i="93"/>
  <c r="X52" i="93" s="1"/>
  <c r="X142" i="93" s="1"/>
  <c r="L185" i="93"/>
  <c r="L16" i="96" s="1"/>
  <c r="H11" i="26" s="1"/>
  <c r="AV142" i="93"/>
  <c r="AV56" i="93"/>
  <c r="AV59" i="93" s="1"/>
  <c r="AV63" i="93" s="1"/>
  <c r="AV156" i="93" s="1"/>
  <c r="AV176" i="93" s="1"/>
  <c r="AV179" i="93" s="1"/>
  <c r="L205" i="93"/>
  <c r="L207" i="93"/>
  <c r="L204" i="93"/>
  <c r="L202" i="93"/>
  <c r="L206" i="93"/>
  <c r="L201"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P219" i="93"/>
  <c r="P225" i="93"/>
  <c r="P223" i="93"/>
  <c r="P224" i="93"/>
  <c r="P222" i="93"/>
  <c r="P221" i="93"/>
  <c r="R228" i="93"/>
  <c r="R234" i="93"/>
  <c r="R230" i="93"/>
  <c r="R231" i="93"/>
  <c r="R232" i="93"/>
  <c r="R233" i="93"/>
  <c r="R229" i="93"/>
  <c r="AS228" i="93"/>
  <c r="AS230" i="93"/>
  <c r="AS229" i="93"/>
  <c r="AS232" i="93"/>
  <c r="AS234" i="93"/>
  <c r="AS231" i="93"/>
  <c r="AS233" i="93"/>
  <c r="BR73" i="93"/>
  <c r="BR97" i="93"/>
  <c r="BR117" i="93"/>
  <c r="BR120" i="93" s="1"/>
  <c r="AT219" i="93"/>
  <c r="AT221" i="93"/>
  <c r="AT220" i="93"/>
  <c r="AT225" i="93"/>
  <c r="AT222" i="93"/>
  <c r="AT223" i="93"/>
  <c r="AT224" i="93"/>
  <c r="AV202" i="93"/>
  <c r="AV205" i="93"/>
  <c r="AV207" i="93"/>
  <c r="AV185" i="93"/>
  <c r="AV16" i="96" s="1"/>
  <c r="AV203" i="93"/>
  <c r="AV204" i="93"/>
  <c r="AV206" i="93"/>
  <c r="AV201" i="93"/>
  <c r="BR56" i="93"/>
  <c r="BR59" i="93" s="1"/>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AZ114" i="93"/>
  <c r="AZ24" i="93"/>
  <c r="AY5" i="93"/>
  <c r="AY5" i="96"/>
  <c r="AB16" i="92"/>
  <c r="AB114" i="93"/>
  <c r="AB24" i="93"/>
  <c r="AZ70" i="93"/>
  <c r="AZ20" i="93"/>
  <c r="AA11" i="92"/>
  <c r="AA148" i="93" s="1"/>
  <c r="AA149" i="93" s="1"/>
  <c r="AA9" i="93"/>
  <c r="AA15" i="93" s="1"/>
  <c r="AY9" i="93"/>
  <c r="AY15" i="93" s="1"/>
  <c r="AY17" i="93" s="1"/>
  <c r="AY49" i="93" s="1"/>
  <c r="AY11" i="92"/>
  <c r="AY148" i="93" s="1"/>
  <c r="AY149" i="93" s="1"/>
  <c r="AZ26" i="93"/>
  <c r="AZ30" i="93" s="1"/>
  <c r="AZ44" i="93"/>
  <c r="AZ27" i="93"/>
  <c r="AZ48" i="93" s="1"/>
  <c r="AZ62" i="93"/>
  <c r="B93" i="83"/>
  <c r="C30" i="30" s="1"/>
  <c r="AI30" i="30" s="1"/>
  <c r="B47" i="83"/>
  <c r="C33" i="26" s="1"/>
  <c r="AX117" i="93"/>
  <c r="AX120" i="93" s="1"/>
  <c r="AX97" i="93"/>
  <c r="AX73" i="93"/>
  <c r="AZ16" i="92"/>
  <c r="AZ116" i="93"/>
  <c r="AZ72" i="93"/>
  <c r="AB31" i="92"/>
  <c r="AB11" i="90"/>
  <c r="AB26" i="93"/>
  <c r="AB30" i="93" s="1"/>
  <c r="AB44" i="93"/>
  <c r="B73" i="83"/>
  <c r="AC6" i="93"/>
  <c r="AC7" i="96"/>
  <c r="AZ31" i="92"/>
  <c r="AZ11" i="90"/>
  <c r="AC16" i="91"/>
  <c r="AC7" i="92"/>
  <c r="AC7" i="93" s="1"/>
  <c r="AB27" i="93"/>
  <c r="AB48" i="93" s="1"/>
  <c r="AB62" i="93"/>
  <c r="AB116" i="93"/>
  <c r="AB72" i="93"/>
  <c r="AB20" i="93"/>
  <c r="AB70" i="93"/>
  <c r="AD16" i="90"/>
  <c r="AD17" i="90"/>
  <c r="AD17" i="91" s="1"/>
  <c r="AT20" i="96" l="1"/>
  <c r="AT23" i="96"/>
  <c r="W19" i="96"/>
  <c r="W22" i="96"/>
  <c r="AZ22" i="96"/>
  <c r="AZ23" i="96"/>
  <c r="AC26" i="96"/>
  <c r="AC183" i="93"/>
  <c r="BA26" i="96"/>
  <c r="BA183" i="93"/>
  <c r="BA186" i="93" s="1"/>
  <c r="BA17" i="96" s="1"/>
  <c r="BS228" i="93"/>
  <c r="BS233" i="93"/>
  <c r="BS229" i="93"/>
  <c r="BS230" i="93"/>
  <c r="BS232" i="93"/>
  <c r="BS231" i="93"/>
  <c r="BS234" i="93"/>
  <c r="Z49" i="93"/>
  <c r="Z50" i="93" s="1"/>
  <c r="Z51" i="93" s="1"/>
  <c r="Z52" i="93" s="1"/>
  <c r="Z142" i="93" s="1"/>
  <c r="Z31" i="93"/>
  <c r="Z32" i="93" s="1"/>
  <c r="Z33" i="93" s="1"/>
  <c r="Z34" i="93" s="1"/>
  <c r="Z139" i="93" s="1"/>
  <c r="AL203" i="93"/>
  <c r="AL9" i="96"/>
  <c r="AL202" i="93"/>
  <c r="AL205" i="93"/>
  <c r="AY31" i="93"/>
  <c r="AY32" i="93" s="1"/>
  <c r="AL201" i="93"/>
  <c r="AL206" i="93"/>
  <c r="AL204" i="93"/>
  <c r="AL185" i="93"/>
  <c r="AL224" i="93" s="1"/>
  <c r="AL231" i="93"/>
  <c r="AL232" i="93"/>
  <c r="BA20" i="96"/>
  <c r="BA19" i="96"/>
  <c r="AC19" i="96"/>
  <c r="AC20" i="96"/>
  <c r="AE9" i="26"/>
  <c r="AO17" i="96"/>
  <c r="AO228" i="93"/>
  <c r="AO230" i="93"/>
  <c r="AO232" i="93"/>
  <c r="AO231" i="93"/>
  <c r="AO233" i="93"/>
  <c r="AO229" i="93"/>
  <c r="AO234" i="93"/>
  <c r="AL234" i="93"/>
  <c r="AL229" i="93"/>
  <c r="AL228" i="93"/>
  <c r="AL230" i="93"/>
  <c r="AL233" i="93"/>
  <c r="AY96" i="93"/>
  <c r="AB121" i="93"/>
  <c r="AB125" i="93" s="1"/>
  <c r="AB128" i="93" s="1"/>
  <c r="AZ121" i="93"/>
  <c r="AZ125" i="93" s="1"/>
  <c r="AZ128" i="93" s="1"/>
  <c r="AA96" i="93"/>
  <c r="AB94" i="93"/>
  <c r="AB100" i="93"/>
  <c r="AB104" i="93" s="1"/>
  <c r="AB107" i="93" s="1"/>
  <c r="AB91" i="93"/>
  <c r="AB87" i="93"/>
  <c r="AB98" i="93"/>
  <c r="AZ94" i="93"/>
  <c r="AZ98" i="93"/>
  <c r="AZ87" i="93"/>
  <c r="AZ100" i="93"/>
  <c r="AZ104" i="93" s="1"/>
  <c r="AZ107" i="93" s="1"/>
  <c r="AZ91" i="93"/>
  <c r="AT17" i="96"/>
  <c r="AT228" i="93"/>
  <c r="AT232" i="93"/>
  <c r="AT234" i="93"/>
  <c r="AT233" i="93"/>
  <c r="AT230" i="93"/>
  <c r="AT231" i="93"/>
  <c r="AT229" i="93"/>
  <c r="AU16" i="96"/>
  <c r="AU219" i="93"/>
  <c r="AU223" i="93"/>
  <c r="AU224" i="93"/>
  <c r="AU220" i="93"/>
  <c r="AU221" i="93"/>
  <c r="AU222" i="93"/>
  <c r="AU225" i="93"/>
  <c r="AN16" i="96"/>
  <c r="AN221" i="93"/>
  <c r="AN219" i="93"/>
  <c r="AN225" i="93"/>
  <c r="AN222" i="93"/>
  <c r="AN224" i="93"/>
  <c r="AN220" i="93"/>
  <c r="AN223" i="93"/>
  <c r="Z73" i="93"/>
  <c r="AI33" i="26"/>
  <c r="X185" i="93"/>
  <c r="X219" i="93" s="1"/>
  <c r="X9" i="96"/>
  <c r="X22" i="96" s="1"/>
  <c r="W186" i="93"/>
  <c r="W229" i="93" s="1"/>
  <c r="W10" i="96"/>
  <c r="AV211" i="93"/>
  <c r="AV10" i="96"/>
  <c r="AV23" i="96" s="1"/>
  <c r="Q221" i="93"/>
  <c r="Q222" i="93"/>
  <c r="Q224" i="93"/>
  <c r="Q220" i="93"/>
  <c r="Q223" i="93"/>
  <c r="W219" i="93"/>
  <c r="Q219" i="93"/>
  <c r="Q16" i="96"/>
  <c r="H16" i="26" s="1"/>
  <c r="K232" i="93"/>
  <c r="AM222" i="93"/>
  <c r="AM224" i="93"/>
  <c r="AM220" i="93"/>
  <c r="AM221" i="93"/>
  <c r="W224" i="93"/>
  <c r="W223" i="93"/>
  <c r="W225" i="93"/>
  <c r="W221" i="93"/>
  <c r="W222" i="93"/>
  <c r="W220" i="93"/>
  <c r="AM219" i="93"/>
  <c r="AM225" i="93"/>
  <c r="AM223" i="93"/>
  <c r="AD23" i="26"/>
  <c r="AE22" i="26"/>
  <c r="K234" i="93"/>
  <c r="K231" i="93"/>
  <c r="K229" i="93"/>
  <c r="K230" i="93"/>
  <c r="K233" i="93"/>
  <c r="K228" i="93"/>
  <c r="V221" i="93"/>
  <c r="V225" i="93"/>
  <c r="V222" i="93"/>
  <c r="V219" i="93"/>
  <c r="V220" i="93"/>
  <c r="V223" i="93"/>
  <c r="V224" i="93"/>
  <c r="AD20" i="26"/>
  <c r="N20" i="26" s="1"/>
  <c r="AD21" i="26"/>
  <c r="N21" i="26" s="1"/>
  <c r="Y38" i="93"/>
  <c r="Y41" i="93" s="1"/>
  <c r="Y45" i="93" s="1"/>
  <c r="Y152" i="93" s="1"/>
  <c r="Y171" i="93" s="1"/>
  <c r="Y174" i="93" s="1"/>
  <c r="W215" i="93"/>
  <c r="AW38" i="93"/>
  <c r="AW41" i="93" s="1"/>
  <c r="AW45" i="93" s="1"/>
  <c r="AW152" i="93" s="1"/>
  <c r="AW171" i="93" s="1"/>
  <c r="AW174" i="93" s="1"/>
  <c r="AW185" i="93" s="1"/>
  <c r="AW16" i="96" s="1"/>
  <c r="W210" i="93"/>
  <c r="W211" i="93"/>
  <c r="W212" i="93"/>
  <c r="W216" i="93"/>
  <c r="W214" i="93"/>
  <c r="W213" i="93"/>
  <c r="Z97" i="93"/>
  <c r="Z117" i="93"/>
  <c r="Z120" i="93" s="1"/>
  <c r="AA17" i="93"/>
  <c r="E33" i="26"/>
  <c r="AK33" i="26" s="1"/>
  <c r="D33" i="26"/>
  <c r="AJ33" i="26" s="1"/>
  <c r="B33" i="26"/>
  <c r="AH33" i="26" s="1"/>
  <c r="D30" i="30"/>
  <c r="AJ30" i="30" s="1"/>
  <c r="E30" i="30"/>
  <c r="AK30" i="30" s="1"/>
  <c r="B30" i="30"/>
  <c r="AH30" i="30" s="1"/>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49" i="90"/>
  <c r="AD49" i="92" s="1"/>
  <c r="AD44" i="90"/>
  <c r="AD44" i="92" s="1"/>
  <c r="AD21" i="93" s="1"/>
  <c r="AD40" i="90"/>
  <c r="AD40" i="92" s="1"/>
  <c r="AD11" i="93" s="1"/>
  <c r="AD34" i="90"/>
  <c r="AD34" i="92" s="1"/>
  <c r="AD182" i="93" s="1"/>
  <c r="AD31" i="90"/>
  <c r="AD46" i="90"/>
  <c r="AD46" i="92" s="1"/>
  <c r="AD23" i="93" s="1"/>
  <c r="AD45" i="90"/>
  <c r="AD45" i="92" s="1"/>
  <c r="AD22" i="93" s="1"/>
  <c r="AD43" i="90"/>
  <c r="AD43" i="92" s="1"/>
  <c r="AD38" i="90"/>
  <c r="AD38" i="92" s="1"/>
  <c r="AD10" i="93" s="1"/>
  <c r="AD14" i="93" s="1"/>
  <c r="AD33" i="90"/>
  <c r="AD33" i="92" s="1"/>
  <c r="AD190" i="93" s="1"/>
  <c r="AD25"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49" i="90"/>
  <c r="BB49" i="92" s="1"/>
  <c r="BB44" i="90"/>
  <c r="BB44" i="92" s="1"/>
  <c r="BB21" i="93" s="1"/>
  <c r="BB40" i="90"/>
  <c r="BB40" i="92" s="1"/>
  <c r="BB11" i="93" s="1"/>
  <c r="BB34" i="90"/>
  <c r="BB34" i="92" s="1"/>
  <c r="BB182" i="93" s="1"/>
  <c r="BB31" i="90"/>
  <c r="BB43" i="90"/>
  <c r="BB43" i="92" s="1"/>
  <c r="BB38" i="90"/>
  <c r="BB38" i="92" s="1"/>
  <c r="BB10" i="93" s="1"/>
  <c r="BB14" i="93" s="1"/>
  <c r="BB33" i="90"/>
  <c r="BB33" i="92" s="1"/>
  <c r="BB190" i="93" s="1"/>
  <c r="BB25" i="96" s="1"/>
  <c r="BB46" i="90"/>
  <c r="BB46" i="92" s="1"/>
  <c r="BB23" i="93" s="1"/>
  <c r="N28" i="27"/>
  <c r="X203" i="93"/>
  <c r="X201" i="93"/>
  <c r="X204" i="93"/>
  <c r="X205" i="93"/>
  <c r="X206" i="93"/>
  <c r="X207" i="93"/>
  <c r="X202" i="93"/>
  <c r="AD19" i="26"/>
  <c r="N19" i="26" s="1"/>
  <c r="AD15" i="26"/>
  <c r="N15" i="26" s="1"/>
  <c r="AD13" i="26"/>
  <c r="N13" i="26" s="1"/>
  <c r="C9" i="108"/>
  <c r="K29" i="30"/>
  <c r="X33" i="26"/>
  <c r="Z33" i="26"/>
  <c r="W33" i="26"/>
  <c r="M28" i="27"/>
  <c r="M32" i="26"/>
  <c r="X30" i="30"/>
  <c r="W30" i="30"/>
  <c r="X56" i="93"/>
  <c r="X59" i="93" s="1"/>
  <c r="X63" i="93" s="1"/>
  <c r="X156" i="93" s="1"/>
  <c r="L230" i="93"/>
  <c r="L228" i="93"/>
  <c r="L229" i="93"/>
  <c r="L233" i="93"/>
  <c r="L232" i="93"/>
  <c r="L223" i="93"/>
  <c r="L231" i="93"/>
  <c r="L234" i="93"/>
  <c r="L222" i="93"/>
  <c r="AV214" i="93"/>
  <c r="AV213" i="93"/>
  <c r="L224" i="93"/>
  <c r="AV212" i="93"/>
  <c r="L225" i="93"/>
  <c r="L219" i="93"/>
  <c r="L220" i="93"/>
  <c r="L221" i="93"/>
  <c r="AV186" i="93"/>
  <c r="AV17" i="96" s="1"/>
  <c r="AV210" i="93"/>
  <c r="AV216" i="93"/>
  <c r="AV215" i="93"/>
  <c r="AE10" i="26"/>
  <c r="AE11" i="26"/>
  <c r="BS56" i="93"/>
  <c r="BS59" i="93" s="1"/>
  <c r="BS38" i="93"/>
  <c r="BS41" i="93"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27" i="93"/>
  <c r="BA48" i="93" s="1"/>
  <c r="BA49" i="93" s="1"/>
  <c r="BA62" i="93"/>
  <c r="BA24" i="93"/>
  <c r="BA114" i="93"/>
  <c r="BA72" i="93"/>
  <c r="BA116" i="93"/>
  <c r="BB6" i="93"/>
  <c r="BB7" i="96"/>
  <c r="BA70" i="93"/>
  <c r="BA20" i="93"/>
  <c r="BB16" i="91"/>
  <c r="BB7" i="92"/>
  <c r="BB7" i="93" s="1"/>
  <c r="BC16" i="90"/>
  <c r="BC17" i="90"/>
  <c r="BC17" i="91" s="1"/>
  <c r="BC17" i="92" s="1"/>
  <c r="AW56" i="93"/>
  <c r="AW59" i="93" s="1"/>
  <c r="AW63" i="93" s="1"/>
  <c r="AW156" i="93" s="1"/>
  <c r="AW176" i="93" s="1"/>
  <c r="AW179" i="93" s="1"/>
  <c r="AW10" i="96" s="1"/>
  <c r="AD17" i="92"/>
  <c r="AC27" i="93"/>
  <c r="AC48" i="93" s="1"/>
  <c r="AC62" i="93"/>
  <c r="AC26" i="93"/>
  <c r="AC30" i="93" s="1"/>
  <c r="AC44" i="93"/>
  <c r="AC24" i="93"/>
  <c r="AC114" i="93"/>
  <c r="AB9" i="93"/>
  <c r="AB15" i="93" s="1"/>
  <c r="AB11" i="92"/>
  <c r="AB148" i="93" s="1"/>
  <c r="AB149" i="93" s="1"/>
  <c r="AY50" i="93"/>
  <c r="AY97" i="93"/>
  <c r="AY73" i="93"/>
  <c r="AY117" i="93"/>
  <c r="AY120" i="93" s="1"/>
  <c r="AC31" i="92"/>
  <c r="AC11" i="90"/>
  <c r="AC72" i="93"/>
  <c r="AC116" i="93"/>
  <c r="AX33" i="93"/>
  <c r="AX34" i="93" s="1"/>
  <c r="AX139" i="93" s="1"/>
  <c r="Y56" i="93"/>
  <c r="Y59" i="93" s="1"/>
  <c r="Y63" i="93" s="1"/>
  <c r="Y156" i="93" s="1"/>
  <c r="Y176" i="93" s="1"/>
  <c r="Y179" i="93" s="1"/>
  <c r="AX51" i="93"/>
  <c r="AX52" i="93" s="1"/>
  <c r="AX142" i="93" s="1"/>
  <c r="AE16" i="90"/>
  <c r="AE17" i="90"/>
  <c r="AE17" i="91" s="1"/>
  <c r="AE17" i="92" s="1"/>
  <c r="B94" i="83"/>
  <c r="C31" i="30" s="1"/>
  <c r="AI31" i="30" s="1"/>
  <c r="AC20" i="93"/>
  <c r="AC70" i="93"/>
  <c r="AZ9" i="93"/>
  <c r="AZ15" i="93" s="1"/>
  <c r="AZ11" i="92"/>
  <c r="AZ148" i="93" s="1"/>
  <c r="AZ149" i="93" s="1"/>
  <c r="AB5" i="96"/>
  <c r="AB5" i="93"/>
  <c r="AD16" i="91"/>
  <c r="AD16" i="92" s="1"/>
  <c r="AD7" i="92"/>
  <c r="AD7" i="93" s="1"/>
  <c r="AC16" i="92"/>
  <c r="AZ5" i="93"/>
  <c r="AZ5" i="96"/>
  <c r="B48" i="83"/>
  <c r="C34" i="26" s="1"/>
  <c r="W20" i="96" l="1"/>
  <c r="W23" i="96"/>
  <c r="BB26" i="96"/>
  <c r="BB183" i="93"/>
  <c r="BB185" i="93" s="1"/>
  <c r="BB16" i="96" s="1"/>
  <c r="AD26" i="96"/>
  <c r="AD183" i="93"/>
  <c r="BA22" i="96"/>
  <c r="BA23" i="96"/>
  <c r="AL223" i="93"/>
  <c r="AA31" i="93"/>
  <c r="AA32" i="93" s="1"/>
  <c r="AA33" i="93" s="1"/>
  <c r="AA34" i="93" s="1"/>
  <c r="AA139" i="93" s="1"/>
  <c r="AA49" i="93"/>
  <c r="AA50" i="93" s="1"/>
  <c r="AA51" i="93" s="1"/>
  <c r="AA52" i="93" s="1"/>
  <c r="AL220" i="93"/>
  <c r="AL225" i="93"/>
  <c r="AL221" i="93"/>
  <c r="AL219" i="93"/>
  <c r="AL16" i="96"/>
  <c r="AL222" i="93"/>
  <c r="BB19" i="96"/>
  <c r="BB20" i="96"/>
  <c r="AD20" i="96"/>
  <c r="AD19" i="96"/>
  <c r="X223" i="93"/>
  <c r="AB96" i="93"/>
  <c r="BA121" i="93"/>
  <c r="BA125" i="93" s="1"/>
  <c r="BA128" i="93" s="1"/>
  <c r="AC94" i="93"/>
  <c r="AC98" i="93"/>
  <c r="AC91" i="93"/>
  <c r="AC87" i="93"/>
  <c r="AC100" i="93"/>
  <c r="AC104" i="93" s="1"/>
  <c r="AC107" i="93" s="1"/>
  <c r="AZ96" i="93"/>
  <c r="AC121" i="93"/>
  <c r="AC125" i="93" s="1"/>
  <c r="AC128" i="93" s="1"/>
  <c r="BA94" i="93"/>
  <c r="BA87" i="93"/>
  <c r="BA91" i="93"/>
  <c r="BA100" i="93"/>
  <c r="BA104" i="93" s="1"/>
  <c r="BA107" i="93" s="1"/>
  <c r="BA98" i="93"/>
  <c r="BA185" i="93"/>
  <c r="BA16" i="96" s="1"/>
  <c r="AA117" i="93"/>
  <c r="AA120" i="93" s="1"/>
  <c r="AI34" i="26"/>
  <c r="BA32" i="93"/>
  <c r="BA45" i="93" s="1"/>
  <c r="BA152" i="93" s="1"/>
  <c r="BA171" i="93" s="1"/>
  <c r="BA174" i="93" s="1"/>
  <c r="BA9" i="96" s="1"/>
  <c r="AE16" i="26"/>
  <c r="W17" i="96"/>
  <c r="X222" i="93"/>
  <c r="X220" i="93"/>
  <c r="X16" i="96"/>
  <c r="X224" i="93"/>
  <c r="X221" i="93"/>
  <c r="X225" i="93"/>
  <c r="W230" i="93"/>
  <c r="W228" i="93"/>
  <c r="W233" i="93"/>
  <c r="W231" i="93"/>
  <c r="W234" i="93"/>
  <c r="AW204" i="93"/>
  <c r="AW9" i="96"/>
  <c r="W232" i="93"/>
  <c r="Y185" i="93"/>
  <c r="Y222" i="93" s="1"/>
  <c r="Y9" i="96"/>
  <c r="Y22" i="96" s="1"/>
  <c r="Y186" i="93"/>
  <c r="Y228" i="93" s="1"/>
  <c r="Y10" i="96"/>
  <c r="Y23" i="96" s="1"/>
  <c r="AD22" i="26"/>
  <c r="N22" i="26" s="1"/>
  <c r="AE23" i="26"/>
  <c r="N23" i="26" s="1"/>
  <c r="Y205" i="93"/>
  <c r="Y206" i="93"/>
  <c r="Y202" i="93"/>
  <c r="Y201" i="93"/>
  <c r="AW202" i="93"/>
  <c r="AW207" i="93"/>
  <c r="AW203" i="93"/>
  <c r="AW205" i="93"/>
  <c r="AW206" i="93"/>
  <c r="AW201" i="93"/>
  <c r="Y207" i="93"/>
  <c r="Y203" i="93"/>
  <c r="Y204" i="93"/>
  <c r="AA73" i="93"/>
  <c r="Z38" i="93"/>
  <c r="Z41" i="93" s="1"/>
  <c r="Z45" i="93" s="1"/>
  <c r="Z152" i="93" s="1"/>
  <c r="Z171" i="93" s="1"/>
  <c r="Z174" i="93" s="1"/>
  <c r="Z9" i="96" s="1"/>
  <c r="Z22" i="96" s="1"/>
  <c r="AA97" i="93"/>
  <c r="AZ17" i="93"/>
  <c r="AB17" i="93"/>
  <c r="X176" i="93"/>
  <c r="X179" i="93" s="1"/>
  <c r="X10" i="96" s="1"/>
  <c r="X23" i="96" s="1"/>
  <c r="D34" i="26"/>
  <c r="AJ34" i="26" s="1"/>
  <c r="E34" i="26"/>
  <c r="AK34" i="26" s="1"/>
  <c r="B34" i="26"/>
  <c r="AH34" i="26" s="1"/>
  <c r="E31" i="30"/>
  <c r="AK31" i="30" s="1"/>
  <c r="D31" i="30"/>
  <c r="AJ31" i="30" s="1"/>
  <c r="B31" i="30"/>
  <c r="AH31" i="30" s="1"/>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46" i="90"/>
  <c r="BC46" i="92" s="1"/>
  <c r="BC23" i="93" s="1"/>
  <c r="BC44" i="90"/>
  <c r="BC44" i="92" s="1"/>
  <c r="BC21" i="93" s="1"/>
  <c r="BC31" i="90"/>
  <c r="BC40" i="90"/>
  <c r="BC40" i="92" s="1"/>
  <c r="BC11" i="93" s="1"/>
  <c r="BC34" i="90"/>
  <c r="BC34" i="92" s="1"/>
  <c r="BC182"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25" i="96" s="1"/>
  <c r="AE44" i="90"/>
  <c r="AE44" i="92" s="1"/>
  <c r="AE21" i="93" s="1"/>
  <c r="AE40" i="90"/>
  <c r="AE40" i="92" s="1"/>
  <c r="AE11" i="93" s="1"/>
  <c r="AE31" i="90"/>
  <c r="AE34" i="90"/>
  <c r="AE34" i="92" s="1"/>
  <c r="AE182" i="93" s="1"/>
  <c r="AE183" i="93" s="1"/>
  <c r="Y214" i="93"/>
  <c r="Y215" i="93"/>
  <c r="Y213" i="93"/>
  <c r="Y211" i="93"/>
  <c r="Y210" i="93"/>
  <c r="Y216" i="93"/>
  <c r="Y212" i="93"/>
  <c r="AD9" i="26"/>
  <c r="N9" i="26" s="1"/>
  <c r="AD11" i="26"/>
  <c r="N11" i="26" s="1"/>
  <c r="AD10" i="26"/>
  <c r="N10" i="26" s="1"/>
  <c r="AV233" i="93"/>
  <c r="K30" i="30"/>
  <c r="X34" i="26"/>
  <c r="W34" i="26"/>
  <c r="Z34" i="26"/>
  <c r="W31" i="30"/>
  <c r="X31" i="30"/>
  <c r="M33" i="26"/>
  <c r="AV231" i="93"/>
  <c r="AV232" i="93"/>
  <c r="AV229" i="93"/>
  <c r="AV230" i="93"/>
  <c r="AV234" i="93"/>
  <c r="AV228" i="93"/>
  <c r="AW216" i="93"/>
  <c r="AW210" i="93"/>
  <c r="AW213" i="93"/>
  <c r="AW214" i="93"/>
  <c r="AW211" i="93"/>
  <c r="AW186" i="93"/>
  <c r="AW17" i="96" s="1"/>
  <c r="AW215" i="93"/>
  <c r="AW212" i="93"/>
  <c r="AW219" i="93"/>
  <c r="AW224" i="93"/>
  <c r="AW222" i="93"/>
  <c r="AW225" i="93"/>
  <c r="AW220" i="93"/>
  <c r="AW221" i="93"/>
  <c r="AW223" i="93"/>
  <c r="BC6" i="93"/>
  <c r="BC7" i="96"/>
  <c r="BA228" i="93"/>
  <c r="BA234" i="93"/>
  <c r="BA229" i="93"/>
  <c r="BA232" i="93"/>
  <c r="BA230" i="93"/>
  <c r="BA233" i="93"/>
  <c r="BA231" i="93"/>
  <c r="BC7" i="92"/>
  <c r="BC7" i="93" s="1"/>
  <c r="BC16" i="91"/>
  <c r="BB20" i="93"/>
  <c r="BB70" i="93"/>
  <c r="BB16" i="92"/>
  <c r="BB116" i="93"/>
  <c r="BB72" i="93"/>
  <c r="BA11" i="92"/>
  <c r="BA148" i="93" s="1"/>
  <c r="BA149" i="93" s="1"/>
  <c r="BA9" i="93"/>
  <c r="BA15" i="93" s="1"/>
  <c r="BA17" i="93" s="1"/>
  <c r="BB31" i="92"/>
  <c r="BB11" i="90"/>
  <c r="BA5" i="93"/>
  <c r="BA5" i="96"/>
  <c r="BB114" i="93"/>
  <c r="BB24" i="93"/>
  <c r="BB26" i="93"/>
  <c r="BB30" i="93" s="1"/>
  <c r="BB31" i="93" s="1"/>
  <c r="BB44" i="93"/>
  <c r="BB62" i="93"/>
  <c r="BB27" i="93"/>
  <c r="BB48" i="93" s="1"/>
  <c r="BB49" i="93" s="1"/>
  <c r="AX38" i="93"/>
  <c r="AX41" i="93" s="1"/>
  <c r="AX45" i="93" s="1"/>
  <c r="AX152" i="93" s="1"/>
  <c r="AX171" i="93" s="1"/>
  <c r="AX174" i="93" s="1"/>
  <c r="AX9" i="96" s="1"/>
  <c r="AX19" i="96" s="1"/>
  <c r="AD72" i="93"/>
  <c r="AD116" i="93"/>
  <c r="B95" i="83"/>
  <c r="C32" i="30" s="1"/>
  <c r="AI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AX10" i="96" s="1"/>
  <c r="AX20" i="96" s="1"/>
  <c r="B49" i="83"/>
  <c r="C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Z10" i="96" s="1"/>
  <c r="Z23" i="96" s="1"/>
  <c r="AD6" i="93"/>
  <c r="AD7" i="96"/>
  <c r="H24" i="26" l="1"/>
  <c r="AD24" i="26" s="1"/>
  <c r="BC26" i="96"/>
  <c r="BC183" i="93"/>
  <c r="BC185" i="93" s="1"/>
  <c r="BC16" i="96" s="1"/>
  <c r="BB23" i="96"/>
  <c r="BB22" i="96"/>
  <c r="AE26" i="96"/>
  <c r="AZ49" i="93"/>
  <c r="AZ50" i="93" s="1"/>
  <c r="AZ51" i="93" s="1"/>
  <c r="AZ52" i="93" s="1"/>
  <c r="AZ142" i="93" s="1"/>
  <c r="AZ31" i="93"/>
  <c r="AZ32" i="93" s="1"/>
  <c r="AB31" i="93"/>
  <c r="AB32" i="93" s="1"/>
  <c r="AB49" i="93"/>
  <c r="AB50" i="93" s="1"/>
  <c r="AB51" i="93" s="1"/>
  <c r="AB52" i="93" s="1"/>
  <c r="AB142" i="93" s="1"/>
  <c r="AZ73" i="93"/>
  <c r="BA222" i="93"/>
  <c r="AE20" i="96"/>
  <c r="AE19" i="96"/>
  <c r="AB117" i="93"/>
  <c r="AB120" i="93" s="1"/>
  <c r="BA33" i="93"/>
  <c r="BA96" i="93"/>
  <c r="AD121" i="93"/>
  <c r="AD125" i="93" s="1"/>
  <c r="AD128" i="93" s="1"/>
  <c r="BB91" i="93"/>
  <c r="BB100" i="93"/>
  <c r="BB104" i="93" s="1"/>
  <c r="BB107" i="93" s="1"/>
  <c r="BB98" i="93"/>
  <c r="BB87" i="93"/>
  <c r="BB94" i="93"/>
  <c r="AC96" i="93"/>
  <c r="AD100" i="93"/>
  <c r="AD104" i="93" s="1"/>
  <c r="AD107" i="93" s="1"/>
  <c r="AD98" i="93"/>
  <c r="AD91" i="93"/>
  <c r="AD87" i="93"/>
  <c r="AD94" i="93"/>
  <c r="BB121" i="93"/>
  <c r="BB125" i="93" s="1"/>
  <c r="BB128" i="93" s="1"/>
  <c r="BA221" i="93"/>
  <c r="BA219" i="93"/>
  <c r="BA220" i="93"/>
  <c r="BA224" i="93"/>
  <c r="BA225" i="93"/>
  <c r="BA223" i="93"/>
  <c r="BB186" i="93"/>
  <c r="BB17" i="96" s="1"/>
  <c r="BA34" i="93"/>
  <c r="BA139" i="93" s="1"/>
  <c r="BB32" i="93"/>
  <c r="BB33" i="93" s="1"/>
  <c r="AI35" i="26"/>
  <c r="AD16" i="26"/>
  <c r="N16" i="26" s="1"/>
  <c r="BC25" i="96"/>
  <c r="Y232" i="93"/>
  <c r="Y17" i="96"/>
  <c r="Y229" i="93"/>
  <c r="Y230" i="93"/>
  <c r="Y231" i="93"/>
  <c r="Y234" i="93"/>
  <c r="Y233" i="93"/>
  <c r="Y16" i="96"/>
  <c r="Y219" i="93"/>
  <c r="Y223" i="93"/>
  <c r="Y225" i="93"/>
  <c r="Y220" i="93"/>
  <c r="Y224" i="93"/>
  <c r="Y221" i="93"/>
  <c r="Z185" i="93"/>
  <c r="Z16" i="96" s="1"/>
  <c r="Z204" i="93"/>
  <c r="AA38" i="93"/>
  <c r="AA41" i="93" s="1"/>
  <c r="AA45" i="93" s="1"/>
  <c r="AA152" i="93" s="1"/>
  <c r="AA171" i="93" s="1"/>
  <c r="AA174" i="93" s="1"/>
  <c r="Z206" i="93"/>
  <c r="Z205" i="93"/>
  <c r="Z201" i="93"/>
  <c r="Z207" i="93"/>
  <c r="Z203" i="93"/>
  <c r="Z202" i="93"/>
  <c r="AZ97" i="93"/>
  <c r="AZ117" i="93"/>
  <c r="AZ120" i="93" s="1"/>
  <c r="AB73" i="93"/>
  <c r="AB97" i="93"/>
  <c r="AC17" i="93"/>
  <c r="X186" i="93"/>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25" i="96" s="1"/>
  <c r="AF44" i="90"/>
  <c r="AF44" i="92" s="1"/>
  <c r="AF21" i="93" s="1"/>
  <c r="AF40" i="90"/>
  <c r="AF40" i="92" s="1"/>
  <c r="AF11" i="93" s="1"/>
  <c r="AF34" i="90"/>
  <c r="AF34" i="92" s="1"/>
  <c r="AF182" i="93" s="1"/>
  <c r="AF31" i="90"/>
  <c r="AF47" i="90"/>
  <c r="AF47" i="92" s="1"/>
  <c r="E35" i="26"/>
  <c r="AK35" i="26" s="1"/>
  <c r="D35" i="26"/>
  <c r="AJ35" i="26" s="1"/>
  <c r="B35" i="26"/>
  <c r="AH35" i="26" s="1"/>
  <c r="D32" i="30"/>
  <c r="AJ32" i="30" s="1"/>
  <c r="E32" i="30"/>
  <c r="AK32" i="30" s="1"/>
  <c r="B32" i="30"/>
  <c r="AH32" i="30" s="1"/>
  <c r="M34" i="26"/>
  <c r="X35" i="26"/>
  <c r="W35" i="26"/>
  <c r="Z35" i="26"/>
  <c r="W32" i="30"/>
  <c r="X32" i="30"/>
  <c r="K31" i="30"/>
  <c r="AA142" i="93"/>
  <c r="AA56" i="93"/>
  <c r="AA59" i="93" s="1"/>
  <c r="AA63" i="93" s="1"/>
  <c r="AA156" i="93" s="1"/>
  <c r="AA176" i="93" s="1"/>
  <c r="AA179" i="93" s="1"/>
  <c r="Z215" i="93"/>
  <c r="Z211" i="93"/>
  <c r="Z213" i="93"/>
  <c r="Z212" i="93"/>
  <c r="Z216" i="93"/>
  <c r="Z214" i="93"/>
  <c r="Z210" i="93"/>
  <c r="Z186" i="93"/>
  <c r="Z17" i="96" s="1"/>
  <c r="AW234" i="93"/>
  <c r="AW232" i="93"/>
  <c r="AW231" i="93"/>
  <c r="AW233" i="93"/>
  <c r="AW229" i="93"/>
  <c r="AW228" i="93"/>
  <c r="AW230" i="93"/>
  <c r="AX204" i="93"/>
  <c r="AX203" i="93"/>
  <c r="AX206" i="93"/>
  <c r="AX207" i="93"/>
  <c r="AX205" i="93"/>
  <c r="AX202" i="93"/>
  <c r="AX185" i="93"/>
  <c r="AX16" i="96" s="1"/>
  <c r="AX201" i="93"/>
  <c r="BA205" i="93"/>
  <c r="BA207" i="93"/>
  <c r="BA202" i="93"/>
  <c r="BA204" i="93"/>
  <c r="BA203" i="93"/>
  <c r="BA201" i="93"/>
  <c r="BA206" i="93"/>
  <c r="AX186" i="93"/>
  <c r="AX17" i="96" s="1"/>
  <c r="AX215" i="93"/>
  <c r="AX214" i="93"/>
  <c r="AX210" i="93"/>
  <c r="AX211" i="93"/>
  <c r="AX216" i="93"/>
  <c r="AX213" i="93"/>
  <c r="AX212" i="93"/>
  <c r="BB5" i="96"/>
  <c r="BB5" i="93"/>
  <c r="BB223" i="93"/>
  <c r="BB222" i="93"/>
  <c r="BB220" i="93"/>
  <c r="BB225" i="93"/>
  <c r="BB224" i="93"/>
  <c r="BB221" i="93"/>
  <c r="BB219" i="93"/>
  <c r="BB9" i="93"/>
  <c r="BB15" i="93" s="1"/>
  <c r="BB17" i="93" s="1"/>
  <c r="BB11" i="92"/>
  <c r="BB148" i="93" s="1"/>
  <c r="BB149" i="93" s="1"/>
  <c r="BC16" i="92"/>
  <c r="BC20" i="93"/>
  <c r="BC70" i="93"/>
  <c r="BC11" i="90"/>
  <c r="BC31" i="92"/>
  <c r="BA50" i="93"/>
  <c r="BA73" i="93"/>
  <c r="BA117" i="93"/>
  <c r="BA120" i="93" s="1"/>
  <c r="BA97" i="93"/>
  <c r="BC44" i="93"/>
  <c r="BC26" i="93"/>
  <c r="BC30" i="93" s="1"/>
  <c r="BC31" i="93" s="1"/>
  <c r="BC27" i="93"/>
  <c r="BC48" i="93" s="1"/>
  <c r="BC49" i="93" s="1"/>
  <c r="BC62" i="93"/>
  <c r="BC24" i="93"/>
  <c r="BC114" i="93"/>
  <c r="BC72" i="93"/>
  <c r="BC116" i="93"/>
  <c r="AY56" i="93"/>
  <c r="AY59" i="93" s="1"/>
  <c r="AY63" i="93" s="1"/>
  <c r="AY156" i="93" s="1"/>
  <c r="AY176" i="93" s="1"/>
  <c r="AY179" i="93" s="1"/>
  <c r="AY10" i="96" s="1"/>
  <c r="AY38" i="93"/>
  <c r="AY41" i="93" s="1"/>
  <c r="AY45" i="93" s="1"/>
  <c r="AY152" i="93" s="1"/>
  <c r="AY171" i="93" s="1"/>
  <c r="AY174" i="93" s="1"/>
  <c r="AY9" i="96"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H36" i="26" s="1"/>
  <c r="B96" i="83"/>
  <c r="C33" i="30" s="1"/>
  <c r="AI33" i="30" s="1"/>
  <c r="AE27" i="93"/>
  <c r="AE48" i="93" s="1"/>
  <c r="AE62" i="93"/>
  <c r="AG16" i="90"/>
  <c r="AG17" i="90"/>
  <c r="AG17" i="91" s="1"/>
  <c r="AG17" i="92" s="1"/>
  <c r="AF26" i="96" l="1"/>
  <c r="AF183" i="93"/>
  <c r="H26" i="26"/>
  <c r="AE26" i="26" s="1"/>
  <c r="H27" i="26"/>
  <c r="AE27" i="26" s="1"/>
  <c r="AE23" i="96"/>
  <c r="AE22" i="96"/>
  <c r="BC23" i="96"/>
  <c r="BC22" i="96"/>
  <c r="AC31" i="93"/>
  <c r="AC32" i="93" s="1"/>
  <c r="AC33" i="93" s="1"/>
  <c r="AC34" i="93" s="1"/>
  <c r="AC139" i="93" s="1"/>
  <c r="AC49" i="93"/>
  <c r="AC50" i="93" s="1"/>
  <c r="AC51" i="93" s="1"/>
  <c r="AC52" i="93" s="1"/>
  <c r="AC142" i="93" s="1"/>
  <c r="AZ34" i="93"/>
  <c r="AZ139" i="93" s="1"/>
  <c r="AZ33" i="93"/>
  <c r="BC20" i="96"/>
  <c r="BC19" i="96"/>
  <c r="AF19" i="96"/>
  <c r="AF20" i="96"/>
  <c r="BA38" i="93"/>
  <c r="BA41" i="93" s="1"/>
  <c r="AC73" i="93"/>
  <c r="AD96" i="93"/>
  <c r="BB96" i="93"/>
  <c r="BB230" i="93"/>
  <c r="BC121" i="93"/>
  <c r="BC125" i="93" s="1"/>
  <c r="BC128" i="93" s="1"/>
  <c r="AE121" i="93"/>
  <c r="AE125" i="93" s="1"/>
  <c r="AE128" i="93" s="1"/>
  <c r="BC100" i="93"/>
  <c r="BC104" i="93" s="1"/>
  <c r="BC107" i="93" s="1"/>
  <c r="BC98" i="93"/>
  <c r="BC91" i="93"/>
  <c r="BC87" i="93"/>
  <c r="BC94" i="93"/>
  <c r="BB229" i="93"/>
  <c r="AE91" i="93"/>
  <c r="AE100" i="93"/>
  <c r="AE104" i="93" s="1"/>
  <c r="AE107" i="93" s="1"/>
  <c r="AE98" i="93"/>
  <c r="AE94" i="93"/>
  <c r="AE87" i="93"/>
  <c r="BB231" i="93"/>
  <c r="BB233" i="93"/>
  <c r="BB228" i="93"/>
  <c r="BB234" i="93"/>
  <c r="BB232" i="93"/>
  <c r="BB34" i="93"/>
  <c r="BB139" i="93" s="1"/>
  <c r="BB45" i="93"/>
  <c r="BB152" i="93" s="1"/>
  <c r="BB171" i="93" s="1"/>
  <c r="BB174" i="93" s="1"/>
  <c r="BB9" i="96" s="1"/>
  <c r="AI36" i="26"/>
  <c r="BC50" i="93"/>
  <c r="AE24" i="26"/>
  <c r="N24" i="26" s="1"/>
  <c r="BC186" i="93"/>
  <c r="BC17" i="96" s="1"/>
  <c r="AA211" i="93"/>
  <c r="AA10" i="96"/>
  <c r="AA204" i="93"/>
  <c r="AA9" i="96"/>
  <c r="Z224" i="93"/>
  <c r="Z223" i="93"/>
  <c r="Z220" i="93"/>
  <c r="Z222" i="93"/>
  <c r="Z225" i="93"/>
  <c r="Z219" i="93"/>
  <c r="Z221" i="93"/>
  <c r="AA185" i="93"/>
  <c r="AA16" i="96" s="1"/>
  <c r="AA203" i="93"/>
  <c r="AA205" i="93"/>
  <c r="AA207" i="93"/>
  <c r="AA206" i="93"/>
  <c r="AA201" i="93"/>
  <c r="AA202" i="93"/>
  <c r="AB33" i="93"/>
  <c r="AB34" i="93" s="1"/>
  <c r="AC97" i="93"/>
  <c r="AC117" i="93"/>
  <c r="AC120" i="93" s="1"/>
  <c r="AD17" i="93"/>
  <c r="X231" i="93"/>
  <c r="X233" i="93"/>
  <c r="X17" i="96"/>
  <c r="H25" i="26" s="1"/>
  <c r="X229" i="93"/>
  <c r="X234" i="93"/>
  <c r="X228" i="93"/>
  <c r="X232" i="93"/>
  <c r="X230" i="93"/>
  <c r="D36" i="26"/>
  <c r="AJ36" i="26" s="1"/>
  <c r="E36" i="26"/>
  <c r="AK36" i="26" s="1"/>
  <c r="B36" i="26"/>
  <c r="AH36" i="26" s="1"/>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47" i="90"/>
  <c r="AG47" i="92" s="1"/>
  <c r="AG45" i="90"/>
  <c r="AG45" i="92" s="1"/>
  <c r="AG22" i="93" s="1"/>
  <c r="AG31" i="90"/>
  <c r="AG43" i="90"/>
  <c r="AG43" i="92" s="1"/>
  <c r="AG38" i="90"/>
  <c r="AG38" i="92" s="1"/>
  <c r="AG10" i="93" s="1"/>
  <c r="AG14" i="93" s="1"/>
  <c r="AG33" i="90"/>
  <c r="AG33" i="92" s="1"/>
  <c r="AG190" i="93" s="1"/>
  <c r="AG25" i="96" s="1"/>
  <c r="D33" i="30"/>
  <c r="AJ33" i="30" s="1"/>
  <c r="E33" i="30"/>
  <c r="AK33" i="30" s="1"/>
  <c r="B33" i="30"/>
  <c r="AH33" i="30" s="1"/>
  <c r="AE36" i="26"/>
  <c r="X36" i="26"/>
  <c r="Z36" i="26"/>
  <c r="AD36" i="26"/>
  <c r="W36" i="26"/>
  <c r="M35" i="26"/>
  <c r="X33" i="30"/>
  <c r="W33" i="30"/>
  <c r="K32" i="30"/>
  <c r="AA186" i="93"/>
  <c r="AA17" i="96" s="1"/>
  <c r="AA216" i="93"/>
  <c r="AA210" i="93"/>
  <c r="AA215" i="93"/>
  <c r="AA212" i="93"/>
  <c r="AA214" i="93"/>
  <c r="AA213" i="93"/>
  <c r="AY206" i="93"/>
  <c r="AY207" i="93"/>
  <c r="AY203" i="93"/>
  <c r="AY185" i="93"/>
  <c r="AY16" i="96" s="1"/>
  <c r="AY201" i="93"/>
  <c r="AY204" i="93"/>
  <c r="AY205" i="93"/>
  <c r="AY202" i="93"/>
  <c r="AY211" i="93"/>
  <c r="AY214" i="93"/>
  <c r="AY213" i="93"/>
  <c r="AY210" i="93"/>
  <c r="AY215" i="93"/>
  <c r="AY216" i="93"/>
  <c r="AY212" i="93"/>
  <c r="AY186" i="93"/>
  <c r="AY17" i="96" s="1"/>
  <c r="AX231" i="93"/>
  <c r="AX230" i="93"/>
  <c r="AX232" i="93"/>
  <c r="AX234" i="93"/>
  <c r="AX229" i="93"/>
  <c r="AX228" i="93"/>
  <c r="AX233" i="93"/>
  <c r="AX223" i="93"/>
  <c r="AX220" i="93"/>
  <c r="AX225" i="93"/>
  <c r="AX222" i="93"/>
  <c r="AX221" i="93"/>
  <c r="AX219" i="93"/>
  <c r="AX224" i="93"/>
  <c r="Z231" i="93"/>
  <c r="Z229" i="93"/>
  <c r="Z232" i="93"/>
  <c r="Z230" i="93"/>
  <c r="Z234" i="93"/>
  <c r="Z228" i="93"/>
  <c r="Z233" i="93"/>
  <c r="BA52" i="93"/>
  <c r="BA142" i="93" s="1"/>
  <c r="BA63" i="93"/>
  <c r="BA156" i="93" s="1"/>
  <c r="BA176" i="93" s="1"/>
  <c r="BA179" i="93" s="1"/>
  <c r="BA10" i="96" s="1"/>
  <c r="BA51" i="93"/>
  <c r="BC5" i="93"/>
  <c r="BC5" i="96"/>
  <c r="BC220" i="93"/>
  <c r="BC221" i="93"/>
  <c r="BC224" i="93"/>
  <c r="BC222" i="93"/>
  <c r="BC223" i="93"/>
  <c r="BC219" i="93"/>
  <c r="BC225" i="93"/>
  <c r="BC9" i="93"/>
  <c r="BC11" i="92"/>
  <c r="BC148" i="93" s="1"/>
  <c r="BC149" i="93" s="1"/>
  <c r="BB50" i="93"/>
  <c r="BB117" i="93"/>
  <c r="BB120" i="93" s="1"/>
  <c r="BB73" i="93"/>
  <c r="BB97" i="93"/>
  <c r="AG7" i="96"/>
  <c r="AG6" i="93"/>
  <c r="AG16" i="91"/>
  <c r="AG7" i="92"/>
  <c r="AG7" i="93" s="1"/>
  <c r="B97" i="83"/>
  <c r="C34" i="30" s="1"/>
  <c r="AI34" i="30" s="1"/>
  <c r="B51" i="83"/>
  <c r="C37" i="26" s="1"/>
  <c r="H37" i="26" s="1"/>
  <c r="AZ56" i="93"/>
  <c r="AZ59" i="93" s="1"/>
  <c r="AZ63" i="93" s="1"/>
  <c r="AZ156" i="93" s="1"/>
  <c r="AZ176" i="93" s="1"/>
  <c r="AZ179" i="93" s="1"/>
  <c r="AB56" i="93"/>
  <c r="AB59" i="93" s="1"/>
  <c r="AB63" i="93" s="1"/>
  <c r="AB156" i="93" s="1"/>
  <c r="AB176" i="93" s="1"/>
  <c r="AB179" i="93" s="1"/>
  <c r="AF16" i="92"/>
  <c r="AF116" i="93"/>
  <c r="AF72" i="93"/>
  <c r="AF62" i="93"/>
  <c r="AF27" i="93"/>
  <c r="AF48" i="93" s="1"/>
  <c r="AE11" i="92"/>
  <c r="AE148" i="93" s="1"/>
  <c r="AE149" i="93" s="1"/>
  <c r="AE9" i="93"/>
  <c r="AE15" i="93" s="1"/>
  <c r="AE17" i="93" s="1"/>
  <c r="AE49" i="93" s="1"/>
  <c r="AH16" i="90"/>
  <c r="AH17" i="90"/>
  <c r="AH17" i="91" s="1"/>
  <c r="AH17" i="92" s="1"/>
  <c r="AE5" i="96"/>
  <c r="AE5" i="93"/>
  <c r="AF44" i="93"/>
  <c r="AF26" i="93"/>
  <c r="AF30" i="93" s="1"/>
  <c r="AF70" i="93"/>
  <c r="AF20" i="93"/>
  <c r="AF11" i="90"/>
  <c r="AF31" i="92"/>
  <c r="AF114" i="93"/>
  <c r="AF24" i="93"/>
  <c r="AA19" i="96" l="1"/>
  <c r="AA22" i="96"/>
  <c r="AG26" i="96"/>
  <c r="AG183" i="93"/>
  <c r="AA20" i="96"/>
  <c r="H28" i="26" s="1"/>
  <c r="AA23" i="96"/>
  <c r="AF22" i="96"/>
  <c r="AF23" i="96"/>
  <c r="AD49" i="93"/>
  <c r="AD50" i="93" s="1"/>
  <c r="AD51" i="93" s="1"/>
  <c r="AD52" i="93" s="1"/>
  <c r="AD142" i="93" s="1"/>
  <c r="AD31" i="93"/>
  <c r="AD32" i="93" s="1"/>
  <c r="AD33" i="93" s="1"/>
  <c r="AD34" i="93" s="1"/>
  <c r="AD139" i="93" s="1"/>
  <c r="AE31" i="93"/>
  <c r="AE32" i="93" s="1"/>
  <c r="AZ38" i="93"/>
  <c r="AZ41" i="93" s="1"/>
  <c r="AZ45" i="93" s="1"/>
  <c r="AZ152" i="93" s="1"/>
  <c r="AZ171" i="93" s="1"/>
  <c r="AZ174" i="93" s="1"/>
  <c r="AZ201" i="93" s="1"/>
  <c r="AZ10" i="96"/>
  <c r="AZ186" i="93"/>
  <c r="BB203" i="93"/>
  <c r="AE50" i="93"/>
  <c r="AG19" i="96"/>
  <c r="AG20" i="96"/>
  <c r="AD25" i="26"/>
  <c r="AD73" i="93"/>
  <c r="BB207" i="93"/>
  <c r="BB38" i="93"/>
  <c r="BB41" i="93" s="1"/>
  <c r="BB201" i="93"/>
  <c r="BB206" i="93"/>
  <c r="BC96" i="93"/>
  <c r="BB202" i="93"/>
  <c r="AF91" i="93"/>
  <c r="AF87" i="93"/>
  <c r="AF98" i="93"/>
  <c r="AF94" i="93"/>
  <c r="AF100" i="93"/>
  <c r="AF104" i="93" s="1"/>
  <c r="AF107" i="93" s="1"/>
  <c r="AF121" i="93"/>
  <c r="AF125" i="93" s="1"/>
  <c r="AF128" i="93" s="1"/>
  <c r="AE96" i="93"/>
  <c r="BB204" i="93"/>
  <c r="BB205" i="93"/>
  <c r="BC63" i="93"/>
  <c r="BC156" i="93" s="1"/>
  <c r="BC176" i="93" s="1"/>
  <c r="BC179" i="93" s="1"/>
  <c r="BC10" i="96" s="1"/>
  <c r="BC51" i="93"/>
  <c r="BC52" i="93"/>
  <c r="BC142" i="93" s="1"/>
  <c r="AI37" i="26"/>
  <c r="BC228" i="93"/>
  <c r="BC230" i="93"/>
  <c r="BC231" i="93"/>
  <c r="BC233" i="93"/>
  <c r="BC232" i="93"/>
  <c r="BC234" i="93"/>
  <c r="BC229" i="93"/>
  <c r="AD26" i="26"/>
  <c r="N26" i="26" s="1"/>
  <c r="AB186" i="93"/>
  <c r="AB233" i="93" s="1"/>
  <c r="AB10" i="96"/>
  <c r="AB23" i="96" s="1"/>
  <c r="BC15" i="93"/>
  <c r="BC17" i="93" s="1"/>
  <c r="BC117" i="93" s="1"/>
  <c r="BC120" i="93" s="1"/>
  <c r="AA219" i="93"/>
  <c r="AA224" i="93"/>
  <c r="AA221" i="93"/>
  <c r="AA222" i="93"/>
  <c r="AA223" i="93"/>
  <c r="AA225" i="93"/>
  <c r="AA220" i="93"/>
  <c r="AC38" i="93"/>
  <c r="AC41" i="93" s="1"/>
  <c r="AC45" i="93" s="1"/>
  <c r="AC152" i="93" s="1"/>
  <c r="AC171" i="93" s="1"/>
  <c r="AC174" i="93" s="1"/>
  <c r="AB139" i="93"/>
  <c r="AB38" i="93"/>
  <c r="AB41" i="93" s="1"/>
  <c r="AB45" i="93" s="1"/>
  <c r="AB152" i="93" s="1"/>
  <c r="AB171" i="93" s="1"/>
  <c r="AB174" i="93" s="1"/>
  <c r="AB9" i="96" s="1"/>
  <c r="AB22" i="96" s="1"/>
  <c r="AD117" i="93"/>
  <c r="AD120" i="93" s="1"/>
  <c r="AD97" i="93"/>
  <c r="AA234" i="93"/>
  <c r="E37" i="26"/>
  <c r="AK37" i="26" s="1"/>
  <c r="D37" i="26"/>
  <c r="AJ37" i="26" s="1"/>
  <c r="B37" i="26"/>
  <c r="AH37" i="26" s="1"/>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49" i="90"/>
  <c r="AH49" i="92" s="1"/>
  <c r="AH44" i="90"/>
  <c r="AH44" i="92" s="1"/>
  <c r="AH21" i="93" s="1"/>
  <c r="AH40" i="90"/>
  <c r="AH40" i="92" s="1"/>
  <c r="AH11" i="93" s="1"/>
  <c r="AH34" i="90"/>
  <c r="AH34" i="92" s="1"/>
  <c r="AH182" i="93" s="1"/>
  <c r="AH31" i="90"/>
  <c r="AH45" i="90"/>
  <c r="AH45" i="92" s="1"/>
  <c r="AH22" i="93" s="1"/>
  <c r="AH43" i="90"/>
  <c r="AH43" i="92" s="1"/>
  <c r="AH38" i="90"/>
  <c r="AH38" i="92" s="1"/>
  <c r="AH10" i="93" s="1"/>
  <c r="AH14" i="93" s="1"/>
  <c r="AH33" i="90"/>
  <c r="AH33" i="92" s="1"/>
  <c r="AH190" i="93" s="1"/>
  <c r="AH25" i="96" s="1"/>
  <c r="AH46" i="90"/>
  <c r="AH46" i="92" s="1"/>
  <c r="AH23" i="93" s="1"/>
  <c r="D34" i="30"/>
  <c r="AJ34" i="30" s="1"/>
  <c r="E34" i="30"/>
  <c r="AK34" i="30" s="1"/>
  <c r="B34" i="30"/>
  <c r="AH34" i="30" s="1"/>
  <c r="N36" i="26"/>
  <c r="AE37" i="26"/>
  <c r="AB214" i="93"/>
  <c r="AB215" i="93"/>
  <c r="AB216" i="93"/>
  <c r="AB211" i="93"/>
  <c r="AB213" i="93"/>
  <c r="AB210" i="93"/>
  <c r="AB212" i="93"/>
  <c r="AD27" i="26"/>
  <c r="N27" i="26" s="1"/>
  <c r="X34" i="30"/>
  <c r="W34" i="30"/>
  <c r="K33" i="30"/>
  <c r="M36" i="26"/>
  <c r="AD37" i="26"/>
  <c r="X37" i="26"/>
  <c r="W37" i="26"/>
  <c r="Z37" i="26"/>
  <c r="AA232" i="93"/>
  <c r="AA230" i="93"/>
  <c r="AA233" i="93"/>
  <c r="AA228" i="93"/>
  <c r="AA231" i="93"/>
  <c r="AA229" i="93"/>
  <c r="BA210" i="93"/>
  <c r="BA215" i="93"/>
  <c r="BA212" i="93"/>
  <c r="BA216" i="93"/>
  <c r="BA211" i="93"/>
  <c r="BA213" i="93"/>
  <c r="BA214" i="93"/>
  <c r="AY224" i="93"/>
  <c r="AY220" i="93"/>
  <c r="AY222" i="93"/>
  <c r="AY223" i="93"/>
  <c r="AY221" i="93"/>
  <c r="AY219" i="93"/>
  <c r="AY225" i="93"/>
  <c r="AZ216" i="93"/>
  <c r="AZ210" i="93"/>
  <c r="AZ213" i="93"/>
  <c r="AZ215" i="93"/>
  <c r="AZ214" i="93"/>
  <c r="AZ211" i="93"/>
  <c r="AZ212" i="93"/>
  <c r="AY234" i="93"/>
  <c r="AY232" i="93"/>
  <c r="AY228" i="93"/>
  <c r="AY230" i="93"/>
  <c r="AY233" i="93"/>
  <c r="AY229" i="93"/>
  <c r="AY231" i="93"/>
  <c r="BA56" i="93"/>
  <c r="BA59" i="93" s="1"/>
  <c r="BB51" i="93"/>
  <c r="BB52" i="93"/>
  <c r="BB142" i="93" s="1"/>
  <c r="BB63" i="93"/>
  <c r="BB156" i="93" s="1"/>
  <c r="BB176" i="93" s="1"/>
  <c r="BB179" i="93" s="1"/>
  <c r="BB10" i="96" s="1"/>
  <c r="BC32" i="93"/>
  <c r="AI16" i="90"/>
  <c r="AI17" i="90"/>
  <c r="AI17" i="91" s="1"/>
  <c r="B52" i="83"/>
  <c r="C38" i="26" s="1"/>
  <c r="H38" i="26" s="1"/>
  <c r="AC56" i="93"/>
  <c r="AC59" i="93" s="1"/>
  <c r="AC63" i="93" s="1"/>
  <c r="AC156" i="93" s="1"/>
  <c r="AC176" i="93" s="1"/>
  <c r="AC179" i="93" s="1"/>
  <c r="AC10" i="96" s="1"/>
  <c r="AC23" i="96" s="1"/>
  <c r="AF9" i="93"/>
  <c r="AF15" i="93" s="1"/>
  <c r="AF17" i="93" s="1"/>
  <c r="AF49" i="93" s="1"/>
  <c r="AF50" i="93" s="1"/>
  <c r="AF11" i="92"/>
  <c r="AF148" i="93" s="1"/>
  <c r="AF149" i="93" s="1"/>
  <c r="AG72" i="93"/>
  <c r="AG116" i="93"/>
  <c r="AG114" i="93"/>
  <c r="AG24" i="93"/>
  <c r="AH7" i="92"/>
  <c r="AH7" i="93" s="1"/>
  <c r="AH16" i="91"/>
  <c r="AE97" i="93"/>
  <c r="AE73" i="93"/>
  <c r="AE117" i="93"/>
  <c r="AE120" i="93" s="1"/>
  <c r="AH6" i="93"/>
  <c r="AH7" i="96"/>
  <c r="AF5" i="96"/>
  <c r="AF5" i="93"/>
  <c r="AG27" i="93"/>
  <c r="AG48" i="93" s="1"/>
  <c r="AG62" i="93"/>
  <c r="AG70" i="93"/>
  <c r="AG20" i="93"/>
  <c r="B98" i="83"/>
  <c r="C35" i="30" s="1"/>
  <c r="AI35" i="30" s="1"/>
  <c r="AG11" i="90"/>
  <c r="AG31" i="92"/>
  <c r="AG16" i="92"/>
  <c r="AG44" i="93"/>
  <c r="AG26" i="93"/>
  <c r="AG30" i="93" s="1"/>
  <c r="AH26" i="96" l="1"/>
  <c r="AH183" i="93"/>
  <c r="AG22" i="96"/>
  <c r="AG23" i="96"/>
  <c r="AE28" i="26"/>
  <c r="AF31" i="93"/>
  <c r="AF32" i="93" s="1"/>
  <c r="AZ204" i="93"/>
  <c r="AZ203" i="93"/>
  <c r="AZ206" i="93"/>
  <c r="AZ185" i="93"/>
  <c r="AZ222" i="93" s="1"/>
  <c r="AZ9" i="96"/>
  <c r="AZ202" i="93"/>
  <c r="AZ205" i="93"/>
  <c r="AZ207" i="93"/>
  <c r="AB207" i="93"/>
  <c r="AB185" i="93"/>
  <c r="AB221" i="93" s="1"/>
  <c r="AB204" i="93"/>
  <c r="AB206" i="93"/>
  <c r="AB203" i="93"/>
  <c r="AB201" i="93"/>
  <c r="AB202" i="93"/>
  <c r="AB205" i="93"/>
  <c r="AZ17" i="96"/>
  <c r="AZ234" i="93"/>
  <c r="AZ229" i="93"/>
  <c r="AZ231" i="93"/>
  <c r="AZ228" i="93"/>
  <c r="AZ233" i="93"/>
  <c r="AZ230" i="93"/>
  <c r="AZ232" i="93"/>
  <c r="AH19" i="96"/>
  <c r="AH20" i="96"/>
  <c r="BC56" i="93"/>
  <c r="BC59" i="93" s="1"/>
  <c r="AF96" i="93"/>
  <c r="AG94" i="93"/>
  <c r="AG100" i="93"/>
  <c r="AG104" i="93" s="1"/>
  <c r="AG107" i="93" s="1"/>
  <c r="AG98" i="93"/>
  <c r="AG91" i="93"/>
  <c r="AG87" i="93"/>
  <c r="AG121" i="93"/>
  <c r="AG125" i="93" s="1"/>
  <c r="AG128" i="93" s="1"/>
  <c r="BC213" i="93"/>
  <c r="BC216" i="93"/>
  <c r="BC211" i="93"/>
  <c r="BC214" i="93"/>
  <c r="BC212" i="93"/>
  <c r="BC210" i="93"/>
  <c r="BC215" i="93"/>
  <c r="AF51" i="93"/>
  <c r="AF52" i="93" s="1"/>
  <c r="AF142" i="93" s="1"/>
  <c r="AI38" i="26"/>
  <c r="AB230" i="93"/>
  <c r="AB231" i="93"/>
  <c r="AB228" i="93"/>
  <c r="AB229" i="93"/>
  <c r="AB234" i="93"/>
  <c r="AB17" i="96"/>
  <c r="AB232" i="93"/>
  <c r="AC204" i="93"/>
  <c r="AC9" i="96"/>
  <c r="AC22" i="96" s="1"/>
  <c r="BC73" i="93"/>
  <c r="BC97" i="93"/>
  <c r="AE25" i="26"/>
  <c r="N25" i="26" s="1"/>
  <c r="AC203" i="93"/>
  <c r="AD28" i="26"/>
  <c r="AC206" i="93"/>
  <c r="AC185" i="93"/>
  <c r="AC16" i="96" s="1"/>
  <c r="AC202" i="93"/>
  <c r="AC205" i="93"/>
  <c r="AC207" i="93"/>
  <c r="AC201" i="93"/>
  <c r="AD56" i="93"/>
  <c r="AD59" i="93" s="1"/>
  <c r="AD63" i="93" s="1"/>
  <c r="AD156" i="93" s="1"/>
  <c r="AD176" i="93" s="1"/>
  <c r="AD179" i="93" s="1"/>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25" i="96" s="1"/>
  <c r="AI46" i="90"/>
  <c r="AI46" i="92" s="1"/>
  <c r="AI23" i="93" s="1"/>
  <c r="AI44" i="90"/>
  <c r="AI44" i="92" s="1"/>
  <c r="AI21" i="93" s="1"/>
  <c r="AI40" i="90"/>
  <c r="AI40" i="92" s="1"/>
  <c r="AI11" i="93" s="1"/>
  <c r="AI34" i="90"/>
  <c r="AI34" i="92" s="1"/>
  <c r="AI182" i="93" s="1"/>
  <c r="AI31" i="90"/>
  <c r="D38" i="26"/>
  <c r="AJ38" i="26" s="1"/>
  <c r="E38" i="26"/>
  <c r="AK38" i="26" s="1"/>
  <c r="B38" i="26"/>
  <c r="AH38" i="26" s="1"/>
  <c r="E35" i="30"/>
  <c r="AK35" i="30" s="1"/>
  <c r="D35" i="30"/>
  <c r="AJ35" i="30" s="1"/>
  <c r="B35" i="30"/>
  <c r="AH35" i="30" s="1"/>
  <c r="AE38" i="26"/>
  <c r="N37" i="26"/>
  <c r="M37" i="26"/>
  <c r="AD38" i="26"/>
  <c r="X38" i="26"/>
  <c r="W38" i="26"/>
  <c r="Z38" i="26"/>
  <c r="W35" i="30"/>
  <c r="X35" i="30"/>
  <c r="K34" i="30"/>
  <c r="AC212" i="93"/>
  <c r="AC213" i="93"/>
  <c r="AC210" i="93"/>
  <c r="AC216" i="93"/>
  <c r="AC214" i="93"/>
  <c r="AC211" i="93"/>
  <c r="AC186" i="93"/>
  <c r="AC17" i="96" s="1"/>
  <c r="AC215" i="93"/>
  <c r="BB213" i="93"/>
  <c r="BB212" i="93"/>
  <c r="BB214" i="93"/>
  <c r="BB211" i="93"/>
  <c r="BB215" i="93"/>
  <c r="BB216" i="93"/>
  <c r="BB210" i="93"/>
  <c r="BB56" i="93"/>
  <c r="BB59" i="93" s="1"/>
  <c r="B53" i="83"/>
  <c r="BC33" i="93"/>
  <c r="BC34" i="93"/>
  <c r="BC139" i="93" s="1"/>
  <c r="BC45" i="93"/>
  <c r="BC152" i="93" s="1"/>
  <c r="BC171" i="93" s="1"/>
  <c r="BC174" i="93" s="1"/>
  <c r="BC9" i="96" s="1"/>
  <c r="AJ16" i="90"/>
  <c r="AJ17" i="90"/>
  <c r="AJ17" i="91" s="1"/>
  <c r="AJ17" i="92" s="1"/>
  <c r="AH62" i="93"/>
  <c r="AH27" i="93"/>
  <c r="AH48" i="93" s="1"/>
  <c r="AH49" i="93" s="1"/>
  <c r="AH116" i="93"/>
  <c r="AH72" i="93"/>
  <c r="AF117" i="93"/>
  <c r="AF120" i="93" s="1"/>
  <c r="AF97" i="93"/>
  <c r="AF73" i="93"/>
  <c r="AI17" i="92"/>
  <c r="AI7" i="92"/>
  <c r="AI7" i="93" s="1"/>
  <c r="AI16" i="91"/>
  <c r="AI16" i="92" s="1"/>
  <c r="AG5" i="96"/>
  <c r="AG5" i="93"/>
  <c r="AG9" i="93"/>
  <c r="AG11" i="92"/>
  <c r="AG148" i="93" s="1"/>
  <c r="AG149" i="93" s="1"/>
  <c r="AE51" i="93"/>
  <c r="AE52" i="93" s="1"/>
  <c r="AE142" i="93" s="1"/>
  <c r="AH11" i="90"/>
  <c r="AH31" i="92"/>
  <c r="AH44" i="93"/>
  <c r="AH26" i="93"/>
  <c r="AH30" i="93" s="1"/>
  <c r="AH31" i="93" s="1"/>
  <c r="AH24" i="93"/>
  <c r="AH114" i="93"/>
  <c r="B99" i="83"/>
  <c r="C36" i="30" s="1"/>
  <c r="AI36" i="30" s="1"/>
  <c r="AD38" i="93"/>
  <c r="AD41" i="93" s="1"/>
  <c r="AD45" i="93" s="1"/>
  <c r="AD152" i="93" s="1"/>
  <c r="AD171" i="93" s="1"/>
  <c r="AD174" i="93" s="1"/>
  <c r="AD9" i="96" s="1"/>
  <c r="AD22" i="96" s="1"/>
  <c r="AE33" i="93"/>
  <c r="AE34" i="93" s="1"/>
  <c r="AE139" i="93" s="1"/>
  <c r="AH16" i="92"/>
  <c r="AH70" i="93"/>
  <c r="AH20" i="93"/>
  <c r="H30" i="26" l="1"/>
  <c r="AE30" i="26" s="1"/>
  <c r="AI26" i="96"/>
  <c r="AI183" i="93"/>
  <c r="AI185" i="93" s="1"/>
  <c r="AI16" i="96" s="1"/>
  <c r="N28" i="26"/>
  <c r="AZ221" i="93"/>
  <c r="AZ224" i="93"/>
  <c r="AZ219" i="93"/>
  <c r="AZ223" i="93"/>
  <c r="AZ220" i="93"/>
  <c r="AZ16" i="96"/>
  <c r="AZ225" i="93"/>
  <c r="AB219" i="93"/>
  <c r="AB222" i="93"/>
  <c r="AB16" i="96"/>
  <c r="H29" i="26" s="1"/>
  <c r="AB224" i="93"/>
  <c r="AB225" i="93"/>
  <c r="AB220" i="93"/>
  <c r="AB223" i="93"/>
  <c r="AI20" i="96"/>
  <c r="AI19" i="96"/>
  <c r="AG96" i="93"/>
  <c r="AH91" i="93"/>
  <c r="AH98" i="93"/>
  <c r="AH94" i="93"/>
  <c r="AH87" i="93"/>
  <c r="AH100" i="93"/>
  <c r="AH104" i="93" s="1"/>
  <c r="AH107" i="93" s="1"/>
  <c r="AH121" i="93"/>
  <c r="AH125" i="93" s="1"/>
  <c r="AH128" i="93" s="1"/>
  <c r="AF56" i="93"/>
  <c r="AF59" i="93" s="1"/>
  <c r="AF63" i="93" s="1"/>
  <c r="AF156" i="93" s="1"/>
  <c r="AF176" i="93" s="1"/>
  <c r="AF179" i="93" s="1"/>
  <c r="AF212" i="93" s="1"/>
  <c r="AD216" i="93"/>
  <c r="AD10" i="96"/>
  <c r="AD23" i="96" s="1"/>
  <c r="C8" i="108"/>
  <c r="AG15" i="93"/>
  <c r="AG17" i="93" s="1"/>
  <c r="AC219" i="93"/>
  <c r="AC224" i="93"/>
  <c r="AC222" i="93"/>
  <c r="AC225" i="93"/>
  <c r="AC221" i="93"/>
  <c r="AC223" i="93"/>
  <c r="AC220" i="93"/>
  <c r="AD215" i="93"/>
  <c r="AD210" i="93"/>
  <c r="AD211" i="93"/>
  <c r="AD186" i="93"/>
  <c r="AD17" i="96" s="1"/>
  <c r="AD214" i="93"/>
  <c r="AD213" i="93"/>
  <c r="AD212" i="93"/>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25" i="96" s="1"/>
  <c r="AJ44" i="90"/>
  <c r="AJ44" i="92" s="1"/>
  <c r="AJ21" i="93" s="1"/>
  <c r="AJ40" i="90"/>
  <c r="AJ40" i="92" s="1"/>
  <c r="AJ11" i="93" s="1"/>
  <c r="AJ34" i="90"/>
  <c r="AJ34" i="92" s="1"/>
  <c r="AJ182" i="93" s="1"/>
  <c r="AJ31" i="90"/>
  <c r="D36" i="30"/>
  <c r="AJ36" i="30" s="1"/>
  <c r="E36" i="30"/>
  <c r="AK36" i="30" s="1"/>
  <c r="B36" i="30"/>
  <c r="AH36" i="30" s="1"/>
  <c r="N38" i="26"/>
  <c r="K35" i="30"/>
  <c r="X36" i="30"/>
  <c r="W36" i="30"/>
  <c r="M38" i="26"/>
  <c r="AD203" i="93"/>
  <c r="AD185" i="93"/>
  <c r="AD16" i="96" s="1"/>
  <c r="H31" i="26" s="1"/>
  <c r="AD204" i="93"/>
  <c r="AD205" i="93"/>
  <c r="AD202" i="93"/>
  <c r="AD201" i="93"/>
  <c r="AD206" i="93"/>
  <c r="AD207" i="93"/>
  <c r="BC207" i="93"/>
  <c r="BC203" i="93"/>
  <c r="BC205" i="93"/>
  <c r="BC201" i="93"/>
  <c r="BC206" i="93"/>
  <c r="BC204" i="93"/>
  <c r="BC202" i="93"/>
  <c r="AC230" i="93"/>
  <c r="AC232" i="93"/>
  <c r="AC228" i="93"/>
  <c r="AC233" i="93"/>
  <c r="AC234" i="93"/>
  <c r="AC231" i="93"/>
  <c r="AC229" i="93"/>
  <c r="BC38" i="93"/>
  <c r="BC41" i="93" s="1"/>
  <c r="AJ16" i="91"/>
  <c r="AJ7" i="92"/>
  <c r="AJ7" i="93" s="1"/>
  <c r="AK16" i="90"/>
  <c r="AK17" i="90"/>
  <c r="AK17" i="91" s="1"/>
  <c r="AK17" i="92" s="1"/>
  <c r="AJ7" i="96"/>
  <c r="AJ6" i="93"/>
  <c r="AI5" i="96"/>
  <c r="AI5" i="93"/>
  <c r="AI20" i="93"/>
  <c r="AI70" i="93"/>
  <c r="AI62" i="93"/>
  <c r="AI27" i="93"/>
  <c r="AI48" i="93" s="1"/>
  <c r="AI49" i="93" s="1"/>
  <c r="AH5" i="93"/>
  <c r="AH5" i="96"/>
  <c r="B100" i="83"/>
  <c r="C37" i="30" s="1"/>
  <c r="AI37" i="30" s="1"/>
  <c r="AE56" i="93"/>
  <c r="AE59" i="93" s="1"/>
  <c r="AE63" i="93" s="1"/>
  <c r="AE156" i="93" s="1"/>
  <c r="AE176" i="93" s="1"/>
  <c r="AE179" i="93" s="1"/>
  <c r="AE10" i="96" s="1"/>
  <c r="AI44" i="93"/>
  <c r="AI26" i="93"/>
  <c r="AI30" i="93" s="1"/>
  <c r="AI31" i="93" s="1"/>
  <c r="AI72" i="93"/>
  <c r="AI116" i="93"/>
  <c r="AI6" i="93"/>
  <c r="AI7" i="96"/>
  <c r="AE38" i="93"/>
  <c r="AE41" i="93" s="1"/>
  <c r="AE45" i="93" s="1"/>
  <c r="AE152" i="93" s="1"/>
  <c r="AE171" i="93" s="1"/>
  <c r="AE174" i="93" s="1"/>
  <c r="AE9" i="96" s="1"/>
  <c r="AH9" i="93"/>
  <c r="AH15" i="93" s="1"/>
  <c r="AH17" i="93" s="1"/>
  <c r="AH11" i="92"/>
  <c r="AH148" i="93" s="1"/>
  <c r="AH149" i="93" s="1"/>
  <c r="AI31" i="92"/>
  <c r="AI11" i="90"/>
  <c r="AI24" i="93"/>
  <c r="AI114" i="93"/>
  <c r="AF33" i="93"/>
  <c r="AF34" i="93" s="1"/>
  <c r="AF139" i="93" s="1"/>
  <c r="AJ26" i="96" l="1"/>
  <c r="AJ183" i="93"/>
  <c r="AJ185" i="93" s="1"/>
  <c r="AJ16" i="96" s="1"/>
  <c r="AI22" i="96"/>
  <c r="AI23" i="96"/>
  <c r="AE31" i="26"/>
  <c r="AG97" i="93"/>
  <c r="AG31" i="93"/>
  <c r="AG32" i="93" s="1"/>
  <c r="AG33" i="93" s="1"/>
  <c r="AG34" i="93" s="1"/>
  <c r="AG139" i="93" s="1"/>
  <c r="AG49" i="93"/>
  <c r="AG50" i="93" s="1"/>
  <c r="AG51" i="93" s="1"/>
  <c r="AF214" i="93"/>
  <c r="AF216" i="93"/>
  <c r="AF213" i="93"/>
  <c r="AF10" i="96"/>
  <c r="AF186" i="93"/>
  <c r="AF210" i="93"/>
  <c r="AF211" i="93"/>
  <c r="AF215" i="93"/>
  <c r="AJ20" i="96"/>
  <c r="AJ19" i="96"/>
  <c r="AH96" i="93"/>
  <c r="AI121" i="93"/>
  <c r="AI125" i="93" s="1"/>
  <c r="AI128" i="93" s="1"/>
  <c r="AI94" i="93"/>
  <c r="AI100" i="93"/>
  <c r="AI104" i="93" s="1"/>
  <c r="AI107" i="93" s="1"/>
  <c r="AI98" i="93"/>
  <c r="AI87" i="93"/>
  <c r="AI91" i="93"/>
  <c r="AI186" i="93"/>
  <c r="AI17" i="96" s="1"/>
  <c r="AI32" i="93"/>
  <c r="AI50" i="93"/>
  <c r="AI51" i="93" s="1"/>
  <c r="AD228" i="93"/>
  <c r="AD229" i="93"/>
  <c r="AD230" i="93"/>
  <c r="AD232" i="93"/>
  <c r="AD231" i="93"/>
  <c r="AD234" i="93"/>
  <c r="AD233" i="93"/>
  <c r="AG117" i="93"/>
  <c r="AG120"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43" i="90"/>
  <c r="AK43" i="92" s="1"/>
  <c r="AK38" i="90"/>
  <c r="AK38" i="92" s="1"/>
  <c r="AK10" i="93" s="1"/>
  <c r="AK14" i="93" s="1"/>
  <c r="AK31" i="90"/>
  <c r="AK33" i="90"/>
  <c r="AK33" i="92" s="1"/>
  <c r="AK190" i="93" s="1"/>
  <c r="AK45" i="90"/>
  <c r="AK45" i="92" s="1"/>
  <c r="AK22" i="93" s="1"/>
  <c r="D37" i="30"/>
  <c r="AJ37" i="30" s="1"/>
  <c r="E37" i="30"/>
  <c r="AK37" i="30" s="1"/>
  <c r="B37" i="30"/>
  <c r="AH37" i="30" s="1"/>
  <c r="AD30" i="26"/>
  <c r="N30" i="26" s="1"/>
  <c r="K36" i="30"/>
  <c r="X37" i="30"/>
  <c r="W37" i="30"/>
  <c r="AE201" i="93"/>
  <c r="AE205" i="93"/>
  <c r="AE203" i="93"/>
  <c r="AE206" i="93"/>
  <c r="AE202" i="93"/>
  <c r="AE204" i="93"/>
  <c r="AE207" i="93"/>
  <c r="AE185" i="93"/>
  <c r="AE16" i="96" s="1"/>
  <c r="AE210" i="93"/>
  <c r="AE214" i="93"/>
  <c r="AE212" i="93"/>
  <c r="AE215" i="93"/>
  <c r="AE186" i="93"/>
  <c r="AE17" i="96" s="1"/>
  <c r="AE211" i="93"/>
  <c r="AE213" i="93"/>
  <c r="AE216" i="93"/>
  <c r="AD225" i="93"/>
  <c r="AD222" i="93"/>
  <c r="AD223" i="93"/>
  <c r="AD219" i="93"/>
  <c r="AD224" i="93"/>
  <c r="AD221" i="93"/>
  <c r="AD220" i="93"/>
  <c r="AJ16" i="92"/>
  <c r="AJ20" i="93"/>
  <c r="AJ70" i="93"/>
  <c r="AJ11" i="90"/>
  <c r="AJ31" i="92"/>
  <c r="AK6" i="93"/>
  <c r="AK7" i="96"/>
  <c r="AJ27" i="93"/>
  <c r="AJ48" i="93" s="1"/>
  <c r="AJ49" i="93" s="1"/>
  <c r="AJ62" i="93"/>
  <c r="AK7" i="92"/>
  <c r="AK7" i="93" s="1"/>
  <c r="K7" i="112" s="1" a="1"/>
  <c r="AK16" i="91"/>
  <c r="AJ44" i="93"/>
  <c r="AJ26" i="93"/>
  <c r="AJ30" i="93" s="1"/>
  <c r="AJ31" i="93" s="1"/>
  <c r="AJ116" i="93"/>
  <c r="AJ72" i="93"/>
  <c r="AJ24" i="93"/>
  <c r="AJ114" i="93"/>
  <c r="B101" i="83"/>
  <c r="C38" i="30" s="1"/>
  <c r="AI38" i="30" s="1"/>
  <c r="AI9" i="93"/>
  <c r="AI15" i="93" s="1"/>
  <c r="AI17" i="93" s="1"/>
  <c r="AI11" i="92"/>
  <c r="AI148" i="93" s="1"/>
  <c r="AI149" i="93" s="1"/>
  <c r="AH73" i="93"/>
  <c r="AH97" i="93"/>
  <c r="AH117" i="93"/>
  <c r="AH120" i="93" s="1"/>
  <c r="AH32" i="93"/>
  <c r="AF38" i="93"/>
  <c r="AF41" i="93" s="1"/>
  <c r="AF45" i="93" s="1"/>
  <c r="AF152" i="93" s="1"/>
  <c r="AF171" i="93" s="1"/>
  <c r="AF174" i="93" s="1"/>
  <c r="AF9" i="96" s="1"/>
  <c r="AI219" i="93"/>
  <c r="AI225" i="93"/>
  <c r="AI220" i="93"/>
  <c r="AI221" i="93"/>
  <c r="AI222" i="93"/>
  <c r="AI223" i="93"/>
  <c r="AI224" i="93"/>
  <c r="AH50" i="93"/>
  <c r="H32" i="26" l="1"/>
  <c r="AJ22" i="96"/>
  <c r="AJ23" i="96"/>
  <c r="AK26" i="96"/>
  <c r="AK183" i="93"/>
  <c r="I7" i="113" s="1" a="1"/>
  <c r="I7" i="113" s="1"/>
  <c r="AD29" i="26"/>
  <c r="AF17" i="96"/>
  <c r="AF232" i="93"/>
  <c r="AF230" i="93"/>
  <c r="AF231" i="93"/>
  <c r="AF234" i="93"/>
  <c r="AF228" i="93"/>
  <c r="AF229" i="93"/>
  <c r="AF233" i="93"/>
  <c r="AE29" i="26"/>
  <c r="AI233" i="93"/>
  <c r="AI232" i="93"/>
  <c r="AJ186" i="93"/>
  <c r="AJ17" i="96" s="1"/>
  <c r="AI96" i="93"/>
  <c r="AJ121" i="93"/>
  <c r="AJ125" i="93" s="1"/>
  <c r="AJ128" i="93" s="1"/>
  <c r="AJ94" i="93"/>
  <c r="AJ87" i="93"/>
  <c r="AJ100" i="93"/>
  <c r="AJ104" i="93" s="1"/>
  <c r="AJ107" i="93" s="1"/>
  <c r="AJ91" i="93"/>
  <c r="AJ98" i="93"/>
  <c r="AI63" i="93"/>
  <c r="AI156" i="93" s="1"/>
  <c r="AI176" i="93" s="1"/>
  <c r="AI179" i="93" s="1"/>
  <c r="AI10" i="96" s="1"/>
  <c r="AI52" i="93"/>
  <c r="AI142" i="93" s="1"/>
  <c r="AI228" i="93"/>
  <c r="AI229" i="93"/>
  <c r="AI230" i="93"/>
  <c r="AI231" i="93"/>
  <c r="AI234" i="93"/>
  <c r="AI45" i="93"/>
  <c r="AI152" i="93" s="1"/>
  <c r="AI171" i="93" s="1"/>
  <c r="AI174" i="93" s="1"/>
  <c r="AI9" i="96" s="1"/>
  <c r="AI34" i="93"/>
  <c r="AI139" i="93" s="1"/>
  <c r="AI33" i="93"/>
  <c r="AJ32" i="93"/>
  <c r="AJ50" i="93"/>
  <c r="AK25" i="96"/>
  <c r="G7" i="113" a="1"/>
  <c r="G7" i="113" s="1"/>
  <c r="E7" i="112" a="1"/>
  <c r="E7" i="112" s="1"/>
  <c r="E7" i="113" a="1"/>
  <c r="E7" i="113" s="1"/>
  <c r="F7" i="113" a="1"/>
  <c r="K7" i="112"/>
  <c r="G25" i="109" s="1"/>
  <c r="AD31" i="26"/>
  <c r="N31" i="26" s="1"/>
  <c r="AG52" i="93"/>
  <c r="AG142" i="93" s="1"/>
  <c r="AG63" i="93"/>
  <c r="AG156" i="93" s="1"/>
  <c r="AG176" i="93" s="1"/>
  <c r="AG179" i="93" s="1"/>
  <c r="D38" i="30"/>
  <c r="AJ38" i="30" s="1"/>
  <c r="E38" i="30"/>
  <c r="AK38" i="30" s="1"/>
  <c r="B38" i="30"/>
  <c r="AH38" i="30" s="1"/>
  <c r="K37" i="30"/>
  <c r="X38" i="30"/>
  <c r="W38" i="30"/>
  <c r="AE229" i="93"/>
  <c r="AE230" i="93"/>
  <c r="AE233" i="93"/>
  <c r="AE232" i="93"/>
  <c r="AE228" i="93"/>
  <c r="AE234" i="93"/>
  <c r="AE231" i="93"/>
  <c r="AE219" i="93"/>
  <c r="AE224" i="93"/>
  <c r="AE221" i="93"/>
  <c r="AE225" i="93"/>
  <c r="AE223" i="93"/>
  <c r="AE222" i="93"/>
  <c r="AE220" i="93"/>
  <c r="AF203" i="93"/>
  <c r="AF202" i="93"/>
  <c r="AF185" i="93"/>
  <c r="AF16" i="96" s="1"/>
  <c r="AF201" i="93"/>
  <c r="AF207" i="93"/>
  <c r="AF206" i="93"/>
  <c r="AF205" i="93"/>
  <c r="AF204" i="93"/>
  <c r="AK11" i="90"/>
  <c r="AK31" i="92"/>
  <c r="AK44" i="93"/>
  <c r="AK26" i="93"/>
  <c r="AK30" i="93" s="1"/>
  <c r="AK31"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114" i="93"/>
  <c r="AK24" i="93"/>
  <c r="AK116" i="93"/>
  <c r="AK72" i="93"/>
  <c r="B102" i="83"/>
  <c r="B103" i="83" s="1"/>
  <c r="B104" i="83" s="1"/>
  <c r="AG38" i="93"/>
  <c r="AG41" i="93" s="1"/>
  <c r="AG45" i="93" s="1"/>
  <c r="AG152" i="93" s="1"/>
  <c r="AG171" i="93" s="1"/>
  <c r="AG174" i="93" s="1"/>
  <c r="AG9" i="96" s="1"/>
  <c r="AI73" i="93"/>
  <c r="AI97" i="93"/>
  <c r="AI117" i="93"/>
  <c r="AI120" i="93" s="1"/>
  <c r="AH52" i="93"/>
  <c r="AH142" i="93" s="1"/>
  <c r="AH63" i="93"/>
  <c r="AH156" i="93" s="1"/>
  <c r="AH176" i="93" s="1"/>
  <c r="AH179" i="93" s="1"/>
  <c r="AH51" i="93"/>
  <c r="AH33" i="93"/>
  <c r="AH34" i="93" s="1"/>
  <c r="AH139" i="93" s="1"/>
  <c r="H33" i="26" l="1"/>
  <c r="AE33" i="26" s="1"/>
  <c r="AK22" i="96"/>
  <c r="AK23" i="96"/>
  <c r="N29" i="26"/>
  <c r="AH10" i="96"/>
  <c r="AH23" i="96" s="1"/>
  <c r="AH186" i="93"/>
  <c r="AI56" i="93"/>
  <c r="AI59" i="93" s="1"/>
  <c r="AJ228" i="93"/>
  <c r="AJ230" i="93"/>
  <c r="AI210" i="93"/>
  <c r="AK19" i="96"/>
  <c r="AK20" i="96"/>
  <c r="AJ233" i="93"/>
  <c r="AJ229" i="93"/>
  <c r="AJ234" i="93"/>
  <c r="AJ232" i="93"/>
  <c r="AJ231" i="93"/>
  <c r="AI211" i="93"/>
  <c r="AI215" i="93"/>
  <c r="AI212" i="93"/>
  <c r="AI216" i="93"/>
  <c r="AI214" i="93"/>
  <c r="AI213" i="93"/>
  <c r="AJ96" i="93"/>
  <c r="AK87" i="93"/>
  <c r="AK100" i="93"/>
  <c r="AK104" i="93" s="1"/>
  <c r="AK107" i="93" s="1"/>
  <c r="AK94" i="93"/>
  <c r="AK98" i="93"/>
  <c r="AK91" i="93"/>
  <c r="AK121" i="93"/>
  <c r="AK125" i="93" s="1"/>
  <c r="AK128" i="93" s="1"/>
  <c r="AI206" i="93"/>
  <c r="AI38" i="93"/>
  <c r="AI41" i="93" s="1"/>
  <c r="AI201" i="93"/>
  <c r="AI203" i="93"/>
  <c r="AI202" i="93"/>
  <c r="AI204" i="93"/>
  <c r="AI207" i="93"/>
  <c r="AI205" i="93"/>
  <c r="AJ33" i="93"/>
  <c r="AJ34" i="93"/>
  <c r="AJ139" i="93" s="1"/>
  <c r="AJ45" i="93"/>
  <c r="AJ152" i="93" s="1"/>
  <c r="AJ171" i="93" s="1"/>
  <c r="AJ174" i="93" s="1"/>
  <c r="AJ9" i="96" s="1"/>
  <c r="AJ52" i="93"/>
  <c r="AJ142" i="93" s="1"/>
  <c r="AJ63" i="93"/>
  <c r="AJ156" i="93" s="1"/>
  <c r="AJ176" i="93" s="1"/>
  <c r="AJ179" i="93" s="1"/>
  <c r="AJ10" i="96" s="1"/>
  <c r="AJ51" i="93"/>
  <c r="AK50" i="93"/>
  <c r="AK63" i="93" s="1"/>
  <c r="AK156" i="93" s="1"/>
  <c r="AK176" i="93" s="1"/>
  <c r="AK179" i="93" s="1"/>
  <c r="AK10" i="96" s="1"/>
  <c r="AK32" i="93"/>
  <c r="AK186" i="93"/>
  <c r="AK17" i="96" s="1"/>
  <c r="O17" i="113"/>
  <c r="O44" i="113"/>
  <c r="O51" i="113"/>
  <c r="O52" i="113"/>
  <c r="O29" i="113"/>
  <c r="O18" i="113"/>
  <c r="O32" i="113"/>
  <c r="O50" i="113"/>
  <c r="O34" i="113"/>
  <c r="O48" i="113"/>
  <c r="O33" i="113"/>
  <c r="O19" i="113"/>
  <c r="O30" i="113"/>
  <c r="AK185" i="93"/>
  <c r="AK16" i="96" s="1"/>
  <c r="AG210" i="93"/>
  <c r="AG10" i="96"/>
  <c r="F7" i="113"/>
  <c r="AG56" i="93"/>
  <c r="AG59" i="93" s="1"/>
  <c r="AG216" i="93"/>
  <c r="AG214" i="93"/>
  <c r="AG212" i="93"/>
  <c r="AG215" i="93"/>
  <c r="AG211" i="93"/>
  <c r="AG213" i="93"/>
  <c r="AG186" i="93"/>
  <c r="AH213" i="93"/>
  <c r="AH214" i="93"/>
  <c r="AH210" i="93"/>
  <c r="AH211" i="93"/>
  <c r="AH216" i="93"/>
  <c r="AH212" i="93"/>
  <c r="AH215" i="93"/>
  <c r="C12" i="108"/>
  <c r="K38" i="30"/>
  <c r="AG185" i="93"/>
  <c r="AG16" i="96" s="1"/>
  <c r="AG201" i="93"/>
  <c r="AG207" i="93"/>
  <c r="AG202" i="93"/>
  <c r="AG204" i="93"/>
  <c r="AG203" i="93"/>
  <c r="AG205" i="93"/>
  <c r="AG206" i="93"/>
  <c r="AF223" i="93"/>
  <c r="AF221" i="93"/>
  <c r="AF224" i="93"/>
  <c r="AF219" i="93"/>
  <c r="AF222" i="93"/>
  <c r="AF225" i="93"/>
  <c r="AF220" i="93"/>
  <c r="AK5" i="96"/>
  <c r="H18" i="27" s="1"/>
  <c r="AK5" i="93"/>
  <c r="AJ73" i="93"/>
  <c r="AJ117" i="93"/>
  <c r="AJ120" i="93" s="1"/>
  <c r="AJ97" i="93"/>
  <c r="AK11" i="92"/>
  <c r="AK148" i="93" s="1"/>
  <c r="AK149" i="93" s="1"/>
  <c r="AK9" i="93"/>
  <c r="AK15" i="93" s="1"/>
  <c r="AK17" i="93" s="1"/>
  <c r="AH38" i="93"/>
  <c r="AH41" i="93" s="1"/>
  <c r="AH45" i="93" s="1"/>
  <c r="AH152" i="93" s="1"/>
  <c r="AH171" i="93" s="1"/>
  <c r="AH174" i="93" s="1"/>
  <c r="AH56" i="93"/>
  <c r="AH59" i="93" s="1"/>
  <c r="H24" i="27" l="1"/>
  <c r="H22" i="27"/>
  <c r="H21" i="27"/>
  <c r="AE21" i="27" s="1"/>
  <c r="H20" i="27"/>
  <c r="AE20" i="27" s="1"/>
  <c r="H23" i="27"/>
  <c r="H19" i="27"/>
  <c r="AE19" i="27" s="1"/>
  <c r="H11" i="27"/>
  <c r="AE11" i="27" s="1"/>
  <c r="H15" i="27"/>
  <c r="AE15" i="27" s="1"/>
  <c r="H10" i="27"/>
  <c r="AE10" i="27" s="1"/>
  <c r="H12" i="27"/>
  <c r="AE12" i="27" s="1"/>
  <c r="H17" i="27"/>
  <c r="AE17" i="27" s="1"/>
  <c r="H16" i="27"/>
  <c r="AE16" i="27" s="1"/>
  <c r="H9" i="27"/>
  <c r="AE32" i="26"/>
  <c r="AH17" i="96"/>
  <c r="AH232" i="93"/>
  <c r="AH229" i="93"/>
  <c r="AH228" i="93"/>
  <c r="AH233" i="93"/>
  <c r="AH230" i="93"/>
  <c r="AH234" i="93"/>
  <c r="AH231" i="93"/>
  <c r="AH9" i="96"/>
  <c r="AH22" i="96" s="1"/>
  <c r="AH185" i="93"/>
  <c r="AD33" i="26"/>
  <c r="N33" i="26" s="1"/>
  <c r="AE25" i="27"/>
  <c r="AE24" i="27"/>
  <c r="AE22" i="27"/>
  <c r="AE18" i="27"/>
  <c r="AD32" i="26"/>
  <c r="AK96" i="93"/>
  <c r="AJ56" i="93"/>
  <c r="AJ59" i="93" s="1"/>
  <c r="AJ38" i="93"/>
  <c r="AJ41" i="93" s="1"/>
  <c r="AJ204" i="93"/>
  <c r="AJ207" i="93"/>
  <c r="AK52" i="93"/>
  <c r="AK142" i="93" s="1"/>
  <c r="AJ205" i="93"/>
  <c r="AJ202" i="93"/>
  <c r="AJ206" i="93"/>
  <c r="AK51" i="93"/>
  <c r="AJ203" i="93"/>
  <c r="AJ201" i="93"/>
  <c r="AK232" i="93"/>
  <c r="AJ216" i="93"/>
  <c r="AJ212" i="93"/>
  <c r="AK230" i="93"/>
  <c r="AJ211" i="93"/>
  <c r="AJ213" i="93"/>
  <c r="AJ210" i="93"/>
  <c r="AK231" i="93"/>
  <c r="AJ214" i="93"/>
  <c r="AJ215" i="93"/>
  <c r="AK45" i="93"/>
  <c r="AK152" i="93" s="1"/>
  <c r="AK171" i="93" s="1"/>
  <c r="AK174" i="93" s="1"/>
  <c r="AK9" i="96" s="1"/>
  <c r="AK34" i="93"/>
  <c r="AK139" i="93" s="1"/>
  <c r="AK33" i="93"/>
  <c r="AK234" i="93"/>
  <c r="AK229" i="93"/>
  <c r="AK233" i="93"/>
  <c r="AK228" i="93"/>
  <c r="AK225" i="93"/>
  <c r="AK219" i="93"/>
  <c r="AK220" i="93"/>
  <c r="AK224" i="93"/>
  <c r="AK222" i="93"/>
  <c r="AK221" i="93"/>
  <c r="AK223" i="93"/>
  <c r="F7" i="112" a="1"/>
  <c r="F7" i="112" s="1"/>
  <c r="O7" i="112" s="1"/>
  <c r="D7" i="113" a="1"/>
  <c r="G7" i="112" a="1"/>
  <c r="G7" i="112" s="1"/>
  <c r="AG17" i="96"/>
  <c r="H34" i="26" s="1"/>
  <c r="AG228" i="93"/>
  <c r="AG232" i="93"/>
  <c r="AG234" i="93"/>
  <c r="AG229" i="93"/>
  <c r="AG231" i="93"/>
  <c r="AG230" i="93"/>
  <c r="AG233" i="93"/>
  <c r="AH205" i="93"/>
  <c r="AH203" i="93"/>
  <c r="AH201" i="93"/>
  <c r="AH202" i="93"/>
  <c r="AH204" i="93"/>
  <c r="AH207" i="93"/>
  <c r="AH206" i="93"/>
  <c r="AE12" i="26"/>
  <c r="AE14" i="26"/>
  <c r="AK211" i="93"/>
  <c r="AK213" i="93"/>
  <c r="AK216" i="93"/>
  <c r="AK215" i="93"/>
  <c r="AK212" i="93"/>
  <c r="AK214" i="93"/>
  <c r="AK210" i="93"/>
  <c r="AG224" i="93"/>
  <c r="AG221" i="93"/>
  <c r="AG220" i="93"/>
  <c r="AG225" i="93"/>
  <c r="AG223" i="93"/>
  <c r="AG219" i="93"/>
  <c r="AG222" i="93"/>
  <c r="AK73" i="93"/>
  <c r="AK117" i="93"/>
  <c r="AK120" i="93" s="1"/>
  <c r="AK97" i="93"/>
  <c r="F75" i="97" l="1"/>
  <c r="N32" i="26"/>
  <c r="AE9" i="27"/>
  <c r="O40" i="113"/>
  <c r="O42" i="113"/>
  <c r="O31" i="113"/>
  <c r="H228" i="93"/>
  <c r="F269" i="93" s="1"/>
  <c r="AH16" i="96"/>
  <c r="H35" i="26" s="1"/>
  <c r="F74" i="97" s="1"/>
  <c r="AH219" i="93"/>
  <c r="H219" i="93" s="1"/>
  <c r="F260" i="93" s="1"/>
  <c r="AH221" i="93"/>
  <c r="H221" i="93" s="1"/>
  <c r="F262" i="93" s="1"/>
  <c r="AH225" i="93"/>
  <c r="H225" i="93" s="1"/>
  <c r="F266" i="93" s="1"/>
  <c r="AH224" i="93"/>
  <c r="H224" i="93" s="1"/>
  <c r="F265" i="93" s="1"/>
  <c r="AH222" i="93"/>
  <c r="H222" i="93" s="1"/>
  <c r="F263" i="93" s="1"/>
  <c r="AH220" i="93"/>
  <c r="H220" i="93" s="1"/>
  <c r="F261" i="93" s="1"/>
  <c r="AH223" i="93"/>
  <c r="AD24" i="27"/>
  <c r="N24" i="27" s="1"/>
  <c r="O24" i="113"/>
  <c r="O15" i="113"/>
  <c r="O39" i="113"/>
  <c r="O41" i="113"/>
  <c r="O46" i="113"/>
  <c r="O28" i="113"/>
  <c r="O21" i="113"/>
  <c r="O49" i="113"/>
  <c r="H212" i="93"/>
  <c r="F253" i="93" s="1"/>
  <c r="F116" i="94" s="1"/>
  <c r="K146" i="94" s="1"/>
  <c r="H215" i="93"/>
  <c r="F256" i="93" s="1"/>
  <c r="F119" i="94" s="1"/>
  <c r="L149" i="94" s="1"/>
  <c r="L188" i="94" s="1"/>
  <c r="O12" i="113"/>
  <c r="H232" i="93"/>
  <c r="F273" i="93" s="1"/>
  <c r="O25" i="113"/>
  <c r="O45" i="113"/>
  <c r="O27" i="113"/>
  <c r="O26" i="113"/>
  <c r="O43" i="113"/>
  <c r="H214" i="93"/>
  <c r="F255" i="93" s="1"/>
  <c r="F118" i="94" s="1"/>
  <c r="L148" i="94" s="1"/>
  <c r="L187" i="94" s="1"/>
  <c r="H211" i="93"/>
  <c r="F252" i="93" s="1"/>
  <c r="F115" i="94" s="1"/>
  <c r="J145" i="94" s="1"/>
  <c r="H234" i="93"/>
  <c r="F275" i="93" s="1"/>
  <c r="AK56" i="93"/>
  <c r="AK59" i="93" s="1"/>
  <c r="H216" i="93"/>
  <c r="F257" i="93" s="1"/>
  <c r="F120" i="94" s="1"/>
  <c r="L150" i="94" s="1"/>
  <c r="L189" i="94" s="1"/>
  <c r="H210" i="93"/>
  <c r="F251" i="93" s="1"/>
  <c r="F114" i="94" s="1"/>
  <c r="J144" i="94" s="1"/>
  <c r="H213" i="93"/>
  <c r="F254" i="93" s="1"/>
  <c r="F117" i="94" s="1"/>
  <c r="K147" i="94" s="1"/>
  <c r="H230" i="93"/>
  <c r="F271" i="93" s="1"/>
  <c r="H231" i="93"/>
  <c r="F272" i="93" s="1"/>
  <c r="AK207" i="93"/>
  <c r="H207" i="93" s="1"/>
  <c r="F248" i="93" s="1"/>
  <c r="AK203" i="93"/>
  <c r="H203" i="93" s="1"/>
  <c r="F244" i="93" s="1"/>
  <c r="AK205" i="93"/>
  <c r="H205" i="93" s="1"/>
  <c r="F246" i="93" s="1"/>
  <c r="AK202" i="93"/>
  <c r="H202" i="93" s="1"/>
  <c r="F243" i="93" s="1"/>
  <c r="H229" i="93"/>
  <c r="F270" i="93" s="1"/>
  <c r="AE23" i="27"/>
  <c r="AK38" i="93"/>
  <c r="AK41" i="93" s="1"/>
  <c r="AK201" i="93"/>
  <c r="H201" i="93" s="1"/>
  <c r="F242" i="93" s="1"/>
  <c r="AK204" i="93"/>
  <c r="H204" i="93" s="1"/>
  <c r="F245" i="93" s="1"/>
  <c r="AK206" i="93"/>
  <c r="H206" i="93" s="1"/>
  <c r="F247" i="93" s="1"/>
  <c r="H233" i="93"/>
  <c r="F274" i="93" s="1"/>
  <c r="O22" i="113"/>
  <c r="O23" i="113"/>
  <c r="O20" i="113"/>
  <c r="O11" i="113"/>
  <c r="O47" i="113"/>
  <c r="O16" i="113"/>
  <c r="H223" i="93"/>
  <c r="F264" i="93" s="1"/>
  <c r="D7" i="113"/>
  <c r="F71" i="109"/>
  <c r="F25" i="109"/>
  <c r="AD10" i="27"/>
  <c r="N10" i="27" s="1"/>
  <c r="AD9" i="27"/>
  <c r="AD11" i="27"/>
  <c r="N11" i="27" s="1"/>
  <c r="AD12" i="27"/>
  <c r="AD25" i="27"/>
  <c r="AD16" i="27"/>
  <c r="AD22" i="27"/>
  <c r="AD15" i="27"/>
  <c r="N15" i="27" s="1"/>
  <c r="AD20" i="27"/>
  <c r="AD17" i="27"/>
  <c r="AD19" i="27"/>
  <c r="AD18" i="27"/>
  <c r="AD21" i="27"/>
  <c r="AD14" i="26"/>
  <c r="N14" i="26" s="1"/>
  <c r="AD12" i="26"/>
  <c r="N12" i="26" s="1"/>
  <c r="F78" i="97" l="1"/>
  <c r="N9" i="27"/>
  <c r="AD34" i="26"/>
  <c r="AD35" i="26"/>
  <c r="AE35" i="26"/>
  <c r="P7" i="112" a="1"/>
  <c r="P7" i="112" s="1"/>
  <c r="G71" i="109" s="1"/>
  <c r="AE34" i="26"/>
  <c r="K152" i="94"/>
  <c r="K167" i="94" s="1"/>
  <c r="F307" i="93"/>
  <c r="F194" i="94" s="1"/>
  <c r="F308" i="93"/>
  <c r="F195" i="94" s="1"/>
  <c r="F312" i="93"/>
  <c r="F199" i="94" s="1"/>
  <c r="F311" i="93"/>
  <c r="F198" i="94" s="1"/>
  <c r="F291" i="93"/>
  <c r="F287" i="93"/>
  <c r="F327" i="93" s="1"/>
  <c r="F69" i="95" s="1"/>
  <c r="F313" i="93"/>
  <c r="F200" i="94" s="1"/>
  <c r="F122" i="94"/>
  <c r="F293" i="93"/>
  <c r="L152" i="94"/>
  <c r="F310" i="93"/>
  <c r="F197" i="94" s="1"/>
  <c r="F290" i="93"/>
  <c r="F309" i="93"/>
  <c r="F196" i="94" s="1"/>
  <c r="F289" i="93"/>
  <c r="F288" i="93"/>
  <c r="F328" i="93" s="1"/>
  <c r="F70" i="95" s="1"/>
  <c r="AD23" i="27"/>
  <c r="N23" i="27" s="1"/>
  <c r="F292" i="93"/>
  <c r="O53" i="113"/>
  <c r="J152" i="94"/>
  <c r="J165" i="94" s="1"/>
  <c r="F8" i="94"/>
  <c r="J17" i="94" s="1"/>
  <c r="F104" i="94"/>
  <c r="F125" i="94" s="1"/>
  <c r="J134" i="94" s="1"/>
  <c r="F281" i="93"/>
  <c r="F107" i="94"/>
  <c r="F128" i="94" s="1"/>
  <c r="K137" i="94" s="1"/>
  <c r="F282" i="93"/>
  <c r="F108" i="94"/>
  <c r="F129" i="94" s="1"/>
  <c r="L138" i="94" s="1"/>
  <c r="F9" i="94"/>
  <c r="J18" i="94" s="1"/>
  <c r="F105" i="94"/>
  <c r="F126" i="94" s="1"/>
  <c r="J135" i="94" s="1"/>
  <c r="F10" i="94"/>
  <c r="K19" i="94" s="1"/>
  <c r="F106" i="94"/>
  <c r="F127" i="94" s="1"/>
  <c r="K136" i="94" s="1"/>
  <c r="F283" i="93"/>
  <c r="F109" i="94"/>
  <c r="F130" i="94" s="1"/>
  <c r="L139" i="94" s="1"/>
  <c r="F14" i="94"/>
  <c r="L23" i="94" s="1"/>
  <c r="F110" i="94"/>
  <c r="F11" i="94"/>
  <c r="K20" i="94" s="1"/>
  <c r="F301" i="93"/>
  <c r="F71" i="94" s="1"/>
  <c r="F299" i="93"/>
  <c r="F69" i="94" s="1"/>
  <c r="F279" i="93"/>
  <c r="F319" i="93" s="1"/>
  <c r="F280" i="93"/>
  <c r="F304" i="93"/>
  <c r="F74" i="94" s="1"/>
  <c r="F284" i="93"/>
  <c r="F300" i="93"/>
  <c r="F70" i="94" s="1"/>
  <c r="F12" i="94"/>
  <c r="L21" i="94" s="1"/>
  <c r="F302" i="93"/>
  <c r="F72" i="94" s="1"/>
  <c r="F278" i="93"/>
  <c r="F318" i="93" s="1"/>
  <c r="F298" i="93"/>
  <c r="F68" i="94" s="1"/>
  <c r="F303" i="93"/>
  <c r="F73" i="94" s="1"/>
  <c r="F13" i="94"/>
  <c r="L22" i="94" s="1"/>
  <c r="N16" i="27"/>
  <c r="N18" i="27"/>
  <c r="N17" i="27"/>
  <c r="N20" i="27"/>
  <c r="N12" i="27"/>
  <c r="N21" i="27"/>
  <c r="N19" i="27"/>
  <c r="N22" i="27"/>
  <c r="N25" i="27"/>
  <c r="D8" i="108" l="1"/>
  <c r="N34" i="26"/>
  <c r="N35" i="26"/>
  <c r="K168" i="94"/>
  <c r="K171" i="94"/>
  <c r="K166" i="94"/>
  <c r="K165" i="94"/>
  <c r="K170" i="94"/>
  <c r="K169" i="94"/>
  <c r="F331" i="93"/>
  <c r="F73" i="95" s="1"/>
  <c r="F333" i="93"/>
  <c r="F75" i="95" s="1"/>
  <c r="F329" i="93"/>
  <c r="F71" i="95" s="1"/>
  <c r="F330" i="93"/>
  <c r="F72" i="95" s="1"/>
  <c r="D9" i="108"/>
  <c r="F332" i="93"/>
  <c r="F74" i="95" s="1"/>
  <c r="F320" i="93"/>
  <c r="F62" i="95" s="1"/>
  <c r="F323" i="93"/>
  <c r="F65" i="95" s="1"/>
  <c r="F321" i="93"/>
  <c r="F63" i="95" s="1"/>
  <c r="F324" i="93"/>
  <c r="F66" i="95" s="1"/>
  <c r="F322" i="93"/>
  <c r="F64" i="95" s="1"/>
  <c r="F60" i="95"/>
  <c r="F61" i="95"/>
  <c r="J142" i="94"/>
  <c r="J156" i="94" s="1"/>
  <c r="J25" i="94"/>
  <c r="J39" i="94" s="1"/>
  <c r="J167" i="94"/>
  <c r="J166" i="94"/>
  <c r="J171" i="94"/>
  <c r="J168" i="94"/>
  <c r="J169" i="94"/>
  <c r="J170" i="94"/>
  <c r="K25" i="94"/>
  <c r="K39" i="94" s="1"/>
  <c r="F131" i="94"/>
  <c r="L140" i="94" s="1"/>
  <c r="K142" i="94"/>
  <c r="K156" i="94" s="1"/>
  <c r="F112" i="94"/>
  <c r="L25" i="94"/>
  <c r="L39" i="94" s="1"/>
  <c r="L48" i="94" s="1"/>
  <c r="L57" i="94" s="1"/>
  <c r="K159" i="94" l="1"/>
  <c r="K174" i="94" s="1"/>
  <c r="K183" i="94" s="1"/>
  <c r="H7" i="114"/>
  <c r="J159" i="94"/>
  <c r="J177" i="94" s="1"/>
  <c r="J186" i="94" s="1"/>
  <c r="F7" i="114"/>
  <c r="L142" i="94"/>
  <c r="J44" i="94"/>
  <c r="J40" i="94"/>
  <c r="J45" i="94"/>
  <c r="J41" i="94"/>
  <c r="J43" i="94"/>
  <c r="K43" i="94"/>
  <c r="J42" i="94"/>
  <c r="J32" i="94"/>
  <c r="K40" i="94"/>
  <c r="K44" i="94"/>
  <c r="K42" i="94"/>
  <c r="K45" i="94"/>
  <c r="K32" i="94"/>
  <c r="K41" i="94"/>
  <c r="L43" i="94"/>
  <c r="L52" i="94" s="1"/>
  <c r="L61" i="94" s="1"/>
  <c r="L42" i="94"/>
  <c r="L51" i="94" s="1"/>
  <c r="L60" i="94" s="1"/>
  <c r="L40" i="94"/>
  <c r="L49" i="94" s="1"/>
  <c r="L58" i="94" s="1"/>
  <c r="L44" i="94"/>
  <c r="L53" i="94" s="1"/>
  <c r="L62" i="94" s="1"/>
  <c r="L41" i="94"/>
  <c r="L50" i="94" s="1"/>
  <c r="L59" i="94" s="1"/>
  <c r="L45" i="94"/>
  <c r="L54" i="94" s="1"/>
  <c r="L63" i="94" s="1"/>
  <c r="J179" i="94" l="1"/>
  <c r="J188" i="94" s="1"/>
  <c r="J175" i="94"/>
  <c r="J184" i="94" s="1"/>
  <c r="K175" i="94"/>
  <c r="K184" i="94" s="1"/>
  <c r="K180" i="94"/>
  <c r="K189" i="94" s="1"/>
  <c r="J178" i="94"/>
  <c r="J187" i="94" s="1"/>
  <c r="J176" i="94"/>
  <c r="J185" i="94" s="1"/>
  <c r="J180" i="94"/>
  <c r="J189" i="94" s="1"/>
  <c r="K178" i="94"/>
  <c r="K187" i="94" s="1"/>
  <c r="J174" i="94"/>
  <c r="J183" i="94" s="1"/>
  <c r="H183" i="94" s="1"/>
  <c r="K177" i="94"/>
  <c r="K186" i="94" s="1"/>
  <c r="H186" i="94" s="1"/>
  <c r="K34" i="94"/>
  <c r="K48" i="94" s="1"/>
  <c r="K57" i="94" s="1"/>
  <c r="H6" i="114"/>
  <c r="J34" i="94"/>
  <c r="J48" i="94" s="1"/>
  <c r="J57" i="94" s="1"/>
  <c r="F6" i="114"/>
  <c r="K176" i="94"/>
  <c r="K185" i="94" s="1"/>
  <c r="K179" i="94"/>
  <c r="K188" i="94" s="1"/>
  <c r="J49" i="94" l="1"/>
  <c r="J58" i="94" s="1"/>
  <c r="H188" i="94"/>
  <c r="F208" i="94" s="1"/>
  <c r="F228" i="94" s="1"/>
  <c r="F22" i="95" s="1"/>
  <c r="K52" i="94"/>
  <c r="K61" i="94" s="1"/>
  <c r="K54" i="94"/>
  <c r="K63" i="94" s="1"/>
  <c r="H184" i="94"/>
  <c r="F204" i="94" s="1"/>
  <c r="F224" i="94" s="1"/>
  <c r="F18" i="95" s="1"/>
  <c r="K49" i="94"/>
  <c r="K58" i="94" s="1"/>
  <c r="K50" i="94"/>
  <c r="K59" i="94" s="1"/>
  <c r="K51" i="94"/>
  <c r="K60" i="94" s="1"/>
  <c r="K53" i="94"/>
  <c r="K62" i="94" s="1"/>
  <c r="H187" i="94"/>
  <c r="F207" i="94" s="1"/>
  <c r="F227" i="94" s="1"/>
  <c r="F21" i="95" s="1"/>
  <c r="H189" i="94"/>
  <c r="F218" i="94" s="1"/>
  <c r="F238" i="94" s="1"/>
  <c r="F55" i="95" s="1"/>
  <c r="F111" i="95" s="1"/>
  <c r="H57" i="94"/>
  <c r="F77" i="94" s="1"/>
  <c r="F8" i="95" s="1"/>
  <c r="J52" i="94"/>
  <c r="J61" i="94" s="1"/>
  <c r="J50" i="94"/>
  <c r="J59" i="94" s="1"/>
  <c r="J51" i="94"/>
  <c r="J60" i="94" s="1"/>
  <c r="H185" i="94"/>
  <c r="F205" i="94" s="1"/>
  <c r="F225" i="94" s="1"/>
  <c r="F19" i="95" s="1"/>
  <c r="J54" i="94"/>
  <c r="J63" i="94" s="1"/>
  <c r="J53" i="94"/>
  <c r="J62" i="94" s="1"/>
  <c r="F215" i="94"/>
  <c r="F235" i="94" s="1"/>
  <c r="F52" i="95" s="1"/>
  <c r="F108" i="95" s="1"/>
  <c r="F206" i="94"/>
  <c r="F226" i="94" s="1"/>
  <c r="F20" i="95" s="1"/>
  <c r="F203" i="94"/>
  <c r="F223" i="94" s="1"/>
  <c r="F17" i="95" s="1"/>
  <c r="F212" i="94"/>
  <c r="F232" i="94" s="1"/>
  <c r="F49" i="95" s="1"/>
  <c r="F96" i="95" s="1"/>
  <c r="H58" i="94" l="1"/>
  <c r="F78" i="94" s="1"/>
  <c r="F9" i="95" s="1"/>
  <c r="F27" i="95" s="1"/>
  <c r="F26" i="95"/>
  <c r="F217" i="94"/>
  <c r="F237" i="94" s="1"/>
  <c r="F54" i="95" s="1"/>
  <c r="F110" i="95" s="1"/>
  <c r="H62" i="94"/>
  <c r="F91" i="94" s="1"/>
  <c r="F45" i="95" s="1"/>
  <c r="F92" i="95" s="1"/>
  <c r="H61" i="94"/>
  <c r="F90" i="94" s="1"/>
  <c r="F44" i="95" s="1"/>
  <c r="F82" i="95" s="1"/>
  <c r="F86" i="94"/>
  <c r="F40" i="95" s="1"/>
  <c r="F78" i="95" s="1"/>
  <c r="F116" i="95" s="1"/>
  <c r="H63" i="94"/>
  <c r="F92" i="94" s="1"/>
  <c r="F46" i="95" s="1"/>
  <c r="F84" i="95" s="1"/>
  <c r="H60" i="94"/>
  <c r="F80" i="94" s="1"/>
  <c r="F11" i="95" s="1"/>
  <c r="F29" i="95" s="1"/>
  <c r="F213" i="94"/>
  <c r="F233" i="94" s="1"/>
  <c r="F50" i="95" s="1"/>
  <c r="F97" i="95" s="1"/>
  <c r="F209" i="94"/>
  <c r="F229" i="94" s="1"/>
  <c r="F23" i="95" s="1"/>
  <c r="H59" i="94"/>
  <c r="F79" i="94" s="1"/>
  <c r="F10" i="95" s="1"/>
  <c r="F28" i="95" s="1"/>
  <c r="F216" i="94"/>
  <c r="F236" i="94" s="1"/>
  <c r="F53" i="95" s="1"/>
  <c r="F109" i="95" s="1"/>
  <c r="F214" i="94"/>
  <c r="F234" i="94" s="1"/>
  <c r="F51" i="95" s="1"/>
  <c r="F107" i="95" s="1"/>
  <c r="F102" i="95"/>
  <c r="F99" i="95"/>
  <c r="F105" i="95"/>
  <c r="F101" i="95" l="1"/>
  <c r="F130" i="95"/>
  <c r="F33" i="97" s="1"/>
  <c r="F63" i="97" s="1"/>
  <c r="G23" i="109" s="1"/>
  <c r="F100" i="95"/>
  <c r="F120" i="95" s="1"/>
  <c r="F106" i="95"/>
  <c r="F98" i="95"/>
  <c r="F87" i="95"/>
  <c r="F125" i="95" s="1"/>
  <c r="F87" i="94"/>
  <c r="F41" i="95" s="1"/>
  <c r="F88" i="95" s="1"/>
  <c r="F10" i="97"/>
  <c r="F43" i="97" s="1"/>
  <c r="F9" i="97"/>
  <c r="F42" i="97" s="1"/>
  <c r="F8" i="97"/>
  <c r="F41" i="97" s="1"/>
  <c r="F19" i="97"/>
  <c r="F49" i="97" s="1"/>
  <c r="F7" i="97"/>
  <c r="F40" i="97" s="1"/>
  <c r="F83" i="95"/>
  <c r="F82" i="94"/>
  <c r="F13" i="95" s="1"/>
  <c r="F31" i="95" s="1"/>
  <c r="F93" i="95"/>
  <c r="F131" i="95" s="1"/>
  <c r="F88" i="94"/>
  <c r="F42" i="95" s="1"/>
  <c r="F89" i="95" s="1"/>
  <c r="F127" i="95" s="1"/>
  <c r="F83" i="94"/>
  <c r="F14" i="95" s="1"/>
  <c r="F32" i="95" s="1"/>
  <c r="F91" i="95"/>
  <c r="F129" i="95" s="1"/>
  <c r="F81" i="94"/>
  <c r="F12" i="95" s="1"/>
  <c r="F30" i="95" s="1"/>
  <c r="F89" i="94"/>
  <c r="F43" i="95" s="1"/>
  <c r="F90" i="95" s="1"/>
  <c r="F128" i="95" s="1"/>
  <c r="F122" i="95"/>
  <c r="F121" i="95" l="1"/>
  <c r="F24" i="97" s="1"/>
  <c r="F54" i="97" s="1"/>
  <c r="F126" i="95"/>
  <c r="F29" i="97" s="1"/>
  <c r="F59" i="97" s="1"/>
  <c r="G19" i="109" s="1"/>
  <c r="F79" i="95"/>
  <c r="F117" i="95" s="1"/>
  <c r="F20" i="97" s="1"/>
  <c r="C33" i="33"/>
  <c r="AC33" i="33" s="1"/>
  <c r="J33" i="33" s="1"/>
  <c r="G11" i="109"/>
  <c r="C19" i="33"/>
  <c r="F81" i="95"/>
  <c r="F119" i="95" s="1"/>
  <c r="F22" i="97" s="1"/>
  <c r="F32" i="97"/>
  <c r="F62" i="97" s="1"/>
  <c r="G22" i="109" s="1"/>
  <c r="F34" i="97"/>
  <c r="F64" i="97" s="1"/>
  <c r="G24" i="109" s="1"/>
  <c r="C11" i="33"/>
  <c r="J11" i="33" s="1"/>
  <c r="G5" i="109"/>
  <c r="C10" i="33"/>
  <c r="G4" i="109"/>
  <c r="F11" i="97"/>
  <c r="F44" i="97" s="1"/>
  <c r="F23" i="97"/>
  <c r="F12" i="97"/>
  <c r="F45" i="97" s="1"/>
  <c r="F30" i="97"/>
  <c r="F60" i="97" s="1"/>
  <c r="G20" i="109" s="1"/>
  <c r="F28" i="97"/>
  <c r="F58" i="97" s="1"/>
  <c r="F25" i="97"/>
  <c r="C12" i="33"/>
  <c r="J12" i="33" s="1"/>
  <c r="G6" i="109"/>
  <c r="F31" i="97"/>
  <c r="F61" i="97" s="1"/>
  <c r="G21" i="109" s="1"/>
  <c r="F13" i="97"/>
  <c r="F46" i="97" s="1"/>
  <c r="C13" i="33"/>
  <c r="J13" i="33" s="1"/>
  <c r="G7" i="109"/>
  <c r="F80" i="95"/>
  <c r="F118" i="95" s="1"/>
  <c r="F69" i="97" l="1"/>
  <c r="G18" i="109"/>
  <c r="F71" i="97"/>
  <c r="F52" i="97"/>
  <c r="C22" i="33" s="1"/>
  <c r="AC22" i="33" s="1"/>
  <c r="J22" i="33" s="1"/>
  <c r="F53" i="97"/>
  <c r="G15" i="109" s="1"/>
  <c r="F55" i="97"/>
  <c r="G17" i="109" s="1"/>
  <c r="F50" i="97"/>
  <c r="AC19" i="33"/>
  <c r="J19" i="33" s="1"/>
  <c r="J10" i="33"/>
  <c r="C32" i="33"/>
  <c r="AC32" i="33" s="1"/>
  <c r="J32" i="33" s="1"/>
  <c r="C28" i="33"/>
  <c r="C31" i="33"/>
  <c r="C29" i="33"/>
  <c r="AC29" i="33" s="1"/>
  <c r="J29" i="33" s="1"/>
  <c r="G16" i="109"/>
  <c r="C24" i="33"/>
  <c r="AC24" i="33" s="1"/>
  <c r="J24" i="33" s="1"/>
  <c r="C34" i="33"/>
  <c r="AC34" i="33" s="1"/>
  <c r="J34" i="33" s="1"/>
  <c r="C30" i="33"/>
  <c r="AC30" i="33" s="1"/>
  <c r="J30" i="33" s="1"/>
  <c r="C16" i="33"/>
  <c r="J16" i="33" s="1"/>
  <c r="G10" i="109"/>
  <c r="C14" i="33"/>
  <c r="J14" i="33" s="1"/>
  <c r="G8" i="109"/>
  <c r="F21" i="97"/>
  <c r="C15" i="33"/>
  <c r="J15" i="33" s="1"/>
  <c r="G9" i="109"/>
  <c r="C23" i="33" l="1"/>
  <c r="AC23" i="33" s="1"/>
  <c r="J23" i="33" s="1"/>
  <c r="C20" i="33"/>
  <c r="AC20" i="33" s="1"/>
  <c r="J20" i="33" s="1"/>
  <c r="G14" i="109"/>
  <c r="G12" i="109"/>
  <c r="F51" i="97"/>
  <c r="C21" i="33" s="1"/>
  <c r="AC31" i="33"/>
  <c r="J31" i="33" s="1"/>
  <c r="C25" i="33"/>
  <c r="AC25" i="33" s="1"/>
  <c r="J25" i="33" s="1"/>
  <c r="AC28" i="33"/>
  <c r="J28" i="33" s="1"/>
  <c r="F70" i="97" l="1"/>
  <c r="F72" i="97" s="1"/>
  <c r="G13" i="109"/>
  <c r="AC21" i="33"/>
  <c r="J21" i="33" l="1"/>
  <c r="D17" i="108"/>
  <c r="F80" i="97" l="1"/>
  <c r="N52" i="113" s="1"/>
  <c r="N51" i="113" s="1"/>
  <c r="N50" i="113" s="1"/>
  <c r="N49" i="113" s="1"/>
  <c r="N48" i="113" s="1"/>
  <c r="N47" i="113" s="1"/>
  <c r="N46" i="113" s="1"/>
  <c r="N45" i="113" s="1"/>
  <c r="N44" i="113" s="1"/>
  <c r="N43" i="113" s="1"/>
  <c r="N42" i="113" s="1"/>
  <c r="N41" i="113" s="1"/>
  <c r="N40" i="113" s="1"/>
  <c r="N39" i="113" s="1"/>
  <c r="N34" i="113" s="1"/>
  <c r="N33" i="113" s="1"/>
  <c r="N32" i="113" s="1"/>
  <c r="N31" i="113" s="1"/>
  <c r="N30" i="113" s="1"/>
  <c r="N29" i="113" s="1"/>
  <c r="N28" i="113" s="1"/>
  <c r="N27" i="113" s="1"/>
  <c r="N26" i="113" s="1"/>
  <c r="N25" i="113" s="1"/>
  <c r="N24" i="113" s="1"/>
  <c r="N23" i="113" s="1"/>
  <c r="N22" i="113" s="1"/>
  <c r="N21" i="113" s="1"/>
  <c r="N20" i="113" s="1"/>
  <c r="N19" i="113" s="1"/>
  <c r="N18" i="113" s="1"/>
  <c r="N17" i="113" s="1"/>
  <c r="N16" i="113" s="1"/>
  <c r="N15" i="113" s="1"/>
  <c r="G116" i="109" s="1"/>
  <c r="G115" i="109" s="1"/>
  <c r="G114" i="109" s="1"/>
  <c r="G113" i="109" s="1"/>
  <c r="G112" i="109" s="1"/>
  <c r="G111" i="109" s="1"/>
  <c r="G110" i="109" s="1"/>
  <c r="G109" i="109" s="1"/>
  <c r="G108" i="109" s="1"/>
  <c r="G107" i="109" s="1"/>
  <c r="G106" i="109" s="1"/>
  <c r="G105" i="109" s="1"/>
  <c r="G104" i="109" s="1"/>
  <c r="G103" i="109" s="1"/>
  <c r="G102" i="109" s="1"/>
  <c r="G101" i="109" s="1"/>
  <c r="G100" i="109" s="1"/>
  <c r="G99" i="109" s="1"/>
  <c r="G98" i="109" s="1"/>
  <c r="G97" i="109" s="1"/>
  <c r="G96" i="109" s="1"/>
  <c r="G95" i="109" s="1"/>
  <c r="G94" i="109" s="1"/>
  <c r="G93" i="109" s="1"/>
  <c r="G92" i="109" s="1"/>
  <c r="G91" i="109" s="1"/>
  <c r="G90" i="109" s="1"/>
  <c r="G89" i="109" s="1"/>
  <c r="G88" i="109" s="1"/>
  <c r="G87" i="109" s="1"/>
  <c r="G86" i="109" s="1"/>
  <c r="G85" i="109" s="1"/>
  <c r="G84" i="109" s="1"/>
  <c r="G83" i="109" s="1"/>
  <c r="G82" i="109" s="1"/>
  <c r="G81" i="109" s="1"/>
  <c r="G80" i="109" s="1"/>
  <c r="G79" i="109" s="1"/>
  <c r="G78" i="109" s="1"/>
  <c r="G77" i="109" s="1"/>
  <c r="G76" i="109" s="1"/>
  <c r="G75" i="109" s="1"/>
  <c r="G74" i="109" s="1"/>
  <c r="G73" i="109" s="1"/>
  <c r="G72" i="109" s="1"/>
  <c r="G70" i="109" s="1"/>
  <c r="G69" i="109" s="1"/>
  <c r="G68" i="109" s="1"/>
  <c r="G67" i="109" s="1"/>
  <c r="G66" i="109" s="1"/>
  <c r="G65" i="109" s="1"/>
  <c r="G64" i="109" s="1"/>
  <c r="G63" i="109" s="1"/>
  <c r="G62" i="109" s="1"/>
  <c r="G61" i="109" s="1"/>
  <c r="G60" i="109" s="1"/>
  <c r="G59" i="109" s="1"/>
  <c r="G58" i="109" s="1"/>
  <c r="G57" i="109" s="1"/>
  <c r="G56" i="109" s="1"/>
  <c r="G55" i="109" s="1"/>
  <c r="G54" i="109" s="1"/>
  <c r="G53" i="109" s="1"/>
  <c r="G52" i="109" s="1"/>
  <c r="G51" i="109" s="1"/>
  <c r="G50" i="109" s="1"/>
  <c r="G49" i="109" s="1"/>
  <c r="G48" i="109" s="1"/>
  <c r="G47" i="109" s="1"/>
  <c r="G46" i="109" s="1"/>
  <c r="G45" i="109" s="1"/>
  <c r="G44" i="109" s="1"/>
  <c r="G43" i="109" s="1"/>
  <c r="G42" i="109" s="1"/>
  <c r="G41" i="109" s="1"/>
  <c r="G40" i="109" s="1"/>
  <c r="G39" i="109" s="1"/>
  <c r="G38" i="109" s="1"/>
  <c r="G37" i="109" s="1"/>
  <c r="G36" i="109" s="1"/>
  <c r="G35" i="109" s="1"/>
  <c r="G34" i="109" s="1"/>
  <c r="G33" i="109" s="1"/>
  <c r="G32" i="109" s="1"/>
  <c r="G31" i="109" s="1"/>
  <c r="G30" i="109" s="1"/>
  <c r="G29" i="109" s="1"/>
  <c r="G28" i="109" s="1"/>
  <c r="G27" i="109" s="1"/>
  <c r="G26" i="109" s="1"/>
  <c r="F79" i="109" l="1"/>
  <c r="O15" i="112"/>
  <c r="F33" i="109"/>
  <c r="F41" i="109"/>
  <c r="F87" i="109"/>
  <c r="O23" i="112"/>
  <c r="O31" i="112"/>
  <c r="F49" i="109"/>
  <c r="F95" i="109"/>
  <c r="F103" i="109"/>
  <c r="F57" i="109"/>
  <c r="O39" i="112"/>
  <c r="F65" i="109"/>
  <c r="O47" i="112"/>
  <c r="F111" i="109"/>
  <c r="M15" i="113"/>
  <c r="K15" i="113"/>
  <c r="L15" i="113"/>
  <c r="M23" i="113"/>
  <c r="K23" i="113"/>
  <c r="L23" i="113"/>
  <c r="L31" i="113"/>
  <c r="K31" i="113"/>
  <c r="M31" i="113"/>
  <c r="K39" i="113"/>
  <c r="M39" i="113"/>
  <c r="L39" i="113"/>
  <c r="M47" i="113"/>
  <c r="L47" i="113"/>
  <c r="K47" i="113"/>
  <c r="O8" i="112"/>
  <c r="F72" i="109"/>
  <c r="F26" i="109"/>
  <c r="O16" i="112"/>
  <c r="F80" i="109"/>
  <c r="F34" i="109"/>
  <c r="F88" i="109"/>
  <c r="O24" i="112"/>
  <c r="F42" i="109"/>
  <c r="F96" i="109"/>
  <c r="O32" i="112"/>
  <c r="F50" i="109"/>
  <c r="O40" i="112"/>
  <c r="F58" i="109"/>
  <c r="F104" i="109"/>
  <c r="F112" i="109"/>
  <c r="O48" i="112"/>
  <c r="F66" i="109"/>
  <c r="K16" i="113"/>
  <c r="M16" i="113"/>
  <c r="L16" i="113"/>
  <c r="K24" i="113"/>
  <c r="L24" i="113"/>
  <c r="M24" i="113"/>
  <c r="K32" i="113"/>
  <c r="L32" i="113"/>
  <c r="M32" i="113"/>
  <c r="L40" i="113"/>
  <c r="M40" i="113"/>
  <c r="K40" i="113"/>
  <c r="M48" i="113"/>
  <c r="K48" i="113"/>
  <c r="L48" i="113"/>
  <c r="F27" i="109"/>
  <c r="F73" i="109"/>
  <c r="O9" i="112"/>
  <c r="O17" i="112"/>
  <c r="F81" i="109"/>
  <c r="F35" i="109"/>
  <c r="F43" i="109"/>
  <c r="O25" i="112"/>
  <c r="F89" i="109"/>
  <c r="F97" i="109"/>
  <c r="F51" i="109"/>
  <c r="O33" i="112"/>
  <c r="F59" i="109"/>
  <c r="O41" i="112"/>
  <c r="F105" i="109"/>
  <c r="F113" i="109"/>
  <c r="O49" i="112"/>
  <c r="F67" i="109"/>
  <c r="K17" i="113"/>
  <c r="L17" i="113"/>
  <c r="M17" i="113"/>
  <c r="L25" i="113"/>
  <c r="K25" i="113"/>
  <c r="M25" i="113"/>
  <c r="K33" i="113"/>
  <c r="M33" i="113"/>
  <c r="L33" i="113"/>
  <c r="K41" i="113"/>
  <c r="M41" i="113"/>
  <c r="L41" i="113"/>
  <c r="M49" i="113"/>
  <c r="L49" i="113"/>
  <c r="K49" i="113"/>
  <c r="O10" i="112"/>
  <c r="F28" i="109"/>
  <c r="F74" i="109"/>
  <c r="F82" i="109"/>
  <c r="F36" i="109"/>
  <c r="O18" i="112"/>
  <c r="F44" i="109"/>
  <c r="O26" i="112"/>
  <c r="F90" i="109"/>
  <c r="O34" i="112"/>
  <c r="F52" i="109"/>
  <c r="F98" i="109"/>
  <c r="F106" i="109"/>
  <c r="F60" i="109"/>
  <c r="O42" i="112"/>
  <c r="F114" i="109"/>
  <c r="F68" i="109"/>
  <c r="O50" i="112"/>
  <c r="M18" i="113"/>
  <c r="L18" i="113"/>
  <c r="K18" i="113"/>
  <c r="M26" i="113"/>
  <c r="K26" i="113"/>
  <c r="L26" i="113"/>
  <c r="L34" i="113"/>
  <c r="K34" i="113"/>
  <c r="M34" i="113"/>
  <c r="L42" i="113"/>
  <c r="K42" i="113"/>
  <c r="M42" i="113"/>
  <c r="M50" i="113"/>
  <c r="L50" i="113"/>
  <c r="K50" i="113"/>
  <c r="F75" i="109"/>
  <c r="F29" i="109"/>
  <c r="O11" i="112"/>
  <c r="O19" i="112"/>
  <c r="F37" i="109"/>
  <c r="F83" i="109"/>
  <c r="O27" i="112"/>
  <c r="F91" i="109"/>
  <c r="F45" i="109"/>
  <c r="F53" i="109"/>
  <c r="O35" i="112"/>
  <c r="F99" i="109"/>
  <c r="F61" i="109"/>
  <c r="O43" i="112"/>
  <c r="F107" i="109"/>
  <c r="F69" i="109"/>
  <c r="O51" i="112"/>
  <c r="F115" i="109"/>
  <c r="M11" i="113"/>
  <c r="L11" i="113"/>
  <c r="K11" i="113"/>
  <c r="M19" i="113"/>
  <c r="K19" i="113"/>
  <c r="L19" i="113"/>
  <c r="L27" i="113"/>
  <c r="K27" i="113"/>
  <c r="M27" i="113"/>
  <c r="K43" i="113"/>
  <c r="M43" i="113"/>
  <c r="L43" i="113"/>
  <c r="L51" i="113"/>
  <c r="M51" i="113"/>
  <c r="K51" i="113"/>
  <c r="O12" i="112"/>
  <c r="F30" i="109"/>
  <c r="F76" i="109"/>
  <c r="O20" i="112"/>
  <c r="F38" i="109"/>
  <c r="F84" i="109"/>
  <c r="F92" i="109"/>
  <c r="F46" i="109"/>
  <c r="O28" i="112"/>
  <c r="O36" i="112"/>
  <c r="F54" i="109"/>
  <c r="F100" i="109"/>
  <c r="F116" i="109"/>
  <c r="F70" i="109"/>
  <c r="O52" i="112"/>
  <c r="L12" i="113"/>
  <c r="M12" i="113"/>
  <c r="K12" i="113"/>
  <c r="M20" i="113"/>
  <c r="L20" i="113"/>
  <c r="K20" i="113"/>
  <c r="K28" i="113"/>
  <c r="L28" i="113"/>
  <c r="M28" i="113"/>
  <c r="M44" i="113"/>
  <c r="K44" i="113"/>
  <c r="L44" i="113"/>
  <c r="K52" i="113"/>
  <c r="M52" i="113"/>
  <c r="L52" i="113"/>
  <c r="F108" i="109"/>
  <c r="F62" i="109"/>
  <c r="O44" i="112"/>
  <c r="F31" i="109"/>
  <c r="F77" i="109"/>
  <c r="O13" i="112"/>
  <c r="F39" i="109"/>
  <c r="F85" i="109"/>
  <c r="O21" i="112"/>
  <c r="F47" i="109"/>
  <c r="O29" i="112"/>
  <c r="F93" i="109"/>
  <c r="F55" i="109"/>
  <c r="O37" i="112"/>
  <c r="F101" i="109"/>
  <c r="F109" i="109"/>
  <c r="F63" i="109"/>
  <c r="O45" i="112"/>
  <c r="K21" i="113"/>
  <c r="L21" i="113"/>
  <c r="M21" i="113"/>
  <c r="L29" i="113"/>
  <c r="K29" i="113"/>
  <c r="M29" i="113"/>
  <c r="M45" i="113"/>
  <c r="L45" i="113"/>
  <c r="K45" i="113"/>
  <c r="N11" i="113"/>
  <c r="F78" i="109"/>
  <c r="O14" i="112"/>
  <c r="F32" i="109"/>
  <c r="O22" i="112"/>
  <c r="F40" i="109"/>
  <c r="F86" i="109"/>
  <c r="F94" i="109"/>
  <c r="F48" i="109"/>
  <c r="O30" i="112"/>
  <c r="F56" i="109"/>
  <c r="F102" i="109"/>
  <c r="O38" i="112"/>
  <c r="F110" i="109"/>
  <c r="O46" i="112"/>
  <c r="F64" i="109"/>
  <c r="M22" i="113"/>
  <c r="L22" i="113"/>
  <c r="K22" i="113"/>
  <c r="L30" i="113"/>
  <c r="M30" i="113"/>
  <c r="K30" i="113"/>
  <c r="K46" i="113"/>
  <c r="M46" i="113"/>
  <c r="L46" i="113"/>
  <c r="N12" i="113"/>
  <c r="N53" i="113" l="1"/>
  <c r="K53" i="113"/>
  <c r="L53" i="113"/>
  <c r="M53" i="1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L11" authorId="0" shapeId="0" xr:uid="{00000000-0006-0000-0400-000001000000}">
      <text>
        <r>
          <rPr>
            <b/>
            <sz val="9"/>
            <color indexed="81"/>
            <rFont val="Tahoma"/>
            <family val="2"/>
          </rPr>
          <t>Author:</t>
        </r>
        <r>
          <rPr>
            <sz val="9"/>
            <color indexed="81"/>
            <rFont val="Tahoma"/>
            <family val="2"/>
          </rPr>
          <t xml:space="preserve">
APR3A_03_A1_PR24 for NES and SSC</t>
        </r>
      </text>
    </comment>
    <comment ref="AL13" authorId="0" shapeId="0" xr:uid="{00000000-0006-0000-0400-000002000000}">
      <text>
        <r>
          <rPr>
            <b/>
            <sz val="9"/>
            <color indexed="81"/>
            <rFont val="Tahoma"/>
            <family val="2"/>
          </rPr>
          <t>Author:</t>
        </r>
        <r>
          <rPr>
            <sz val="9"/>
            <color indexed="81"/>
            <rFont val="Tahoma"/>
            <family val="2"/>
          </rPr>
          <t xml:space="preserve">
APR3A_04_A1_PR24 for SSC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9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A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2" authorId="0" shapeId="0" xr:uid="{00000000-0006-0000-0B00-000001000000}">
      <text>
        <r>
          <rPr>
            <b/>
            <sz val="9"/>
            <color indexed="81"/>
            <rFont val="Tahoma"/>
            <family val="2"/>
          </rPr>
          <t>Author:</t>
        </r>
        <r>
          <rPr>
            <sz val="9"/>
            <color indexed="81"/>
            <rFont val="Tahoma"/>
            <family val="2"/>
          </rPr>
          <t xml:space="preserve">
population in column 3 and consumption in column 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Q504" authorId="0" shapeId="0" xr:uid="{00000000-0006-0000-2200-000001000000}">
      <text>
        <r>
          <rPr>
            <b/>
            <sz val="9"/>
            <color indexed="81"/>
            <rFont val="Tahoma"/>
            <family val="2"/>
          </rPr>
          <t>Author:</t>
        </r>
        <r>
          <rPr>
            <sz val="9"/>
            <color indexed="81"/>
            <rFont val="Tahoma"/>
            <family val="2"/>
          </rPr>
          <t xml:space="preserve">
1 = Strategic Outline Case</t>
        </r>
      </text>
    </comment>
    <comment ref="AS504" authorId="0" shapeId="0" xr:uid="{00000000-0006-0000-2200-000002000000}">
      <text>
        <r>
          <rPr>
            <b/>
            <sz val="9"/>
            <color indexed="81"/>
            <rFont val="Tahoma"/>
            <family val="2"/>
          </rPr>
          <t>Author:</t>
        </r>
        <r>
          <rPr>
            <sz val="9"/>
            <color indexed="81"/>
            <rFont val="Tahoma"/>
            <family val="2"/>
          </rPr>
          <t xml:space="preserve">
1 = Outline Business Case</t>
        </r>
      </text>
    </comment>
    <comment ref="AT504" authorId="0" shapeId="0" xr:uid="{00000000-0006-0000-2200-000003000000}">
      <text>
        <r>
          <rPr>
            <b/>
            <sz val="9"/>
            <color indexed="81"/>
            <rFont val="Tahoma"/>
            <family val="2"/>
          </rPr>
          <t>Author:</t>
        </r>
        <r>
          <rPr>
            <sz val="9"/>
            <color indexed="81"/>
            <rFont val="Tahoma"/>
            <family val="2"/>
          </rPr>
          <t xml:space="preserve">
1 = Full Business Case</t>
        </r>
      </text>
    </comment>
    <comment ref="AT527" authorId="0" shapeId="0" xr:uid="{00000000-0006-0000-2200-000004000000}">
      <text>
        <r>
          <rPr>
            <b/>
            <sz val="9"/>
            <color indexed="81"/>
            <rFont val="Tahoma"/>
            <family val="2"/>
          </rPr>
          <t>Author:</t>
        </r>
        <r>
          <rPr>
            <sz val="9"/>
            <color indexed="81"/>
            <rFont val="Tahoma"/>
            <family val="2"/>
          </rPr>
          <t xml:space="preserve">
1 = 1st May 2023 contract award (signed and fully effective)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1" authorId="0" shapeId="0" xr:uid="{00000000-0006-0000-2300-00000100000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<sst xmlns="http://schemas.openxmlformats.org/spreadsheetml/2006/main" count="62529" uniqueCount="5157">
  <si>
    <t>Business plan forecast performance for 2023-24 and 2024-25 based on the Annual Performance Report (APR) tables</t>
  </si>
  <si>
    <t>Introduction</t>
  </si>
  <si>
    <r>
      <t xml:space="preserve">In our final methodology for PR24 we confirmed that we require companies to provide forecast performance for 2023-24 and 2024-25 for their PR19 performance commitments (PCs). The purpose of this spreadsheet, which is a tailored version of the annual ODI performance model used for the in-period determination process, is to capture companies' forecast performance for both in-period and end of period PCs for the last two years of the current price control period 2020-25. Companies should ensure that their forecast performance data input into tables 3A, 3B and 3F (for leakage and per capita consumption only) is consistent with that included in PR24 Business plan tables OUT4 - Underlying calculations for common performance commitments - water and combined and OUT5 - Underlying calculations for common performance commitments - wastewater.
The outputs calculated by this spreadsheet in tables 3A, 3B and 3H should be used to populate the following PR24 Business plan tables:
</t>
    </r>
    <r>
      <rPr>
        <sz val="12"/>
        <rFont val="Calibri"/>
        <family val="2"/>
      </rPr>
      <t>a) OUT6 - Summary of information on outcome delivery incentive payments;
b) OUT8 - PR19 outcome performance summary;
c) PD11 - RCV midnight adjustments; and
d) PD12 - PR19 reconciliation adjustments summary.</t>
    </r>
  </si>
  <si>
    <t>Companies should complete these tables and the embedded model for 2023-24 and 2024-25 and submit two models with their PR24 Business plans on 2 October 2023.</t>
  </si>
  <si>
    <t>Instructions for use</t>
  </si>
  <si>
    <t>Companies should create a model for 2023-24 and a model for 2024-25, with the 2024-25 model taking account of the forecast performance included for 2023-24 and the associated outcome delivery incentive payments.</t>
  </si>
  <si>
    <t>Companies should have particular regard to the Regulatory Accounting Guidelines set out for each table when preparing their submission.</t>
  </si>
  <si>
    <r>
      <t>The company name and year should be selected from the drop down lists in the '</t>
    </r>
    <r>
      <rPr>
        <sz val="12"/>
        <color theme="3"/>
        <rFont val="Calibri"/>
        <family val="2"/>
      </rPr>
      <t>Validation summary</t>
    </r>
    <r>
      <rPr>
        <sz val="12"/>
        <color theme="1"/>
        <rFont val="Calibri"/>
        <family val="2"/>
      </rPr>
      <t>' worksheet.</t>
    </r>
  </si>
  <si>
    <t>Cell colours:</t>
  </si>
  <si>
    <t>Input cells are yellow.</t>
  </si>
  <si>
    <t>Calculation cells are blue.</t>
  </si>
  <si>
    <t>Cells which are copied from elsewhere within the table or from another table are pink.</t>
  </si>
  <si>
    <t>Cells which are not required to be filled in are grey.</t>
  </si>
  <si>
    <t>Decimal places: Ofwat will collect the input value in full as provided by companies; the number of decimal places stated is used for Ofwat's internal database view only.</t>
  </si>
  <si>
    <t>Calculations: These cells are locked to prevent editing.</t>
  </si>
  <si>
    <t>Cells requiring a '%' entry in tables 3A, 3B and 3E: We have set these as a 'number' format rather than as a 'percentage' due the bespoke nature of each company's list of performance commitments.
Cells requiring a '%' entry in other tables: We have set these as a 'percentage' rather than as a 'number' format. The underlying data saved will be between a figure of 0 and 1 but will be displayed as a percentage.  For example, an input of '10', will display as 10%, but will hold an underlying value of 0.1.</t>
  </si>
  <si>
    <t>For the inputs that are not relevant to your company, please leave blank.</t>
  </si>
  <si>
    <r>
      <t>The content of tables 3A, 3B and 3E is tailored to each company. These tables will display each company's PR19 performance commitments based on the company selected from the drop-down list cell B3 of the '</t>
    </r>
    <r>
      <rPr>
        <sz val="12"/>
        <color theme="3"/>
        <rFont val="Calibri"/>
        <family val="2"/>
      </rPr>
      <t>Validation summary</t>
    </r>
    <r>
      <rPr>
        <sz val="12"/>
        <color theme="1"/>
        <rFont val="Calibri"/>
        <family val="2"/>
      </rPr>
      <t>' worksheet.</t>
    </r>
  </si>
  <si>
    <t>Tables 3F, 3F.1 and 3F.2 have been revised to accommodate different performance level calculations for leakage and PCC performance, depending on the year selected. In the 2024-25 version of the spreadsheet, companies will need to overtype the formula in cell K19 with their 2023-24 forecast performance for PCC.</t>
  </si>
  <si>
    <r>
      <t>The '</t>
    </r>
    <r>
      <rPr>
        <sz val="12"/>
        <color theme="3"/>
        <rFont val="Calibri"/>
        <family val="2"/>
      </rPr>
      <t>Validation summary</t>
    </r>
    <r>
      <rPr>
        <sz val="12"/>
        <color theme="1"/>
        <rFont val="Calibri"/>
        <family val="2"/>
      </rPr>
      <t>' worksheet within the file will highlight where there are outstanding issues with the data you are submitting.  Please review this prior to submission and address any outstanding issues prior to submission, if necessary.</t>
    </r>
  </si>
  <si>
    <t>Queries</t>
  </si>
  <si>
    <r>
      <rPr>
        <sz val="12"/>
        <rFont val="Calibri"/>
        <family val="2"/>
      </rPr>
      <t>To raise q</t>
    </r>
    <r>
      <rPr>
        <sz val="12"/>
        <color theme="1"/>
        <rFont val="Calibri"/>
        <family val="2"/>
      </rPr>
      <t xml:space="preserve">ueries about this spreadsheet please email to: </t>
    </r>
    <r>
      <rPr>
        <sz val="12"/>
        <color rgb="FF0078C9"/>
        <rFont val="Calibri"/>
        <family val="2"/>
      </rPr>
      <t>paul.fox@ofwat.gov.uk</t>
    </r>
  </si>
  <si>
    <t>Submissions</t>
  </si>
  <si>
    <r>
      <t>Completed spreadsheets should be uploaded to the '</t>
    </r>
    <r>
      <rPr>
        <b/>
        <sz val="12"/>
        <color theme="4"/>
        <rFont val="Calibri"/>
        <family val="2"/>
      </rPr>
      <t>PR24 Business Plan Oct 2023</t>
    </r>
    <r>
      <rPr>
        <sz val="12"/>
        <color theme="1"/>
        <rFont val="Calibri"/>
        <family val="2"/>
      </rPr>
      <t xml:space="preserve">' folder in your company's area of our SharePoint DCS website. If you require any assistance with this, please contact </t>
    </r>
    <r>
      <rPr>
        <sz val="12"/>
        <color rgb="FF0078C9"/>
        <rFont val="Calibri"/>
        <family val="2"/>
      </rPr>
      <t>PR24queries@ofwat.gov.uk</t>
    </r>
  </si>
  <si>
    <t>Links to additional information / guidance</t>
  </si>
  <si>
    <r>
      <t xml:space="preserve">Further detail is included in </t>
    </r>
    <r>
      <rPr>
        <u/>
        <sz val="12"/>
        <color theme="4"/>
        <rFont val="Calibri"/>
        <family val="2"/>
      </rPr>
      <t>IN 23/03 Expectations for monopoly company annual performance reporting 2022-23</t>
    </r>
  </si>
  <si>
    <t>RAG 4.11 - Guideline for the table definitions in the annual performance report</t>
  </si>
  <si>
    <t>Creating tomorrow, together: our final methodology for PR24</t>
  </si>
  <si>
    <t>PR24 Final methodology submission tables and guidance</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</si>
  <si>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</si>
  <si>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</si>
  <si>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</si>
  <si>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</si>
  <si>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</si>
  <si>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</si>
  <si>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</si>
  <si>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</si>
  <si>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</si>
  <si>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</si>
  <si>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</si>
  <si>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</si>
  <si>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</si>
  <si>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</si>
  <si>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</si>
  <si>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</si>
  <si>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</si>
  <si>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</si>
  <si>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</si>
  <si>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</si>
  <si>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</si>
  <si>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</si>
  <si>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</si>
  <si>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</si>
  <si>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</si>
  <si>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</si>
  <si>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</si>
  <si>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</si>
  <si>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</si>
  <si>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</si>
  <si>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</si>
  <si>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</si>
  <si>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</si>
  <si>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</si>
  <si>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</si>
  <si>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</si>
  <si>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</si>
  <si>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</si>
  <si>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</si>
  <si>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</si>
  <si>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</si>
  <si>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</si>
  <si>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</si>
  <si>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</si>
  <si>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</si>
  <si>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</si>
  <si>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</si>
  <si>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Removed the "previous year" column, as this was reported in the 2020-21 APR.</t>
  </si>
  <si>
    <t xml:space="preserve">Amended formulae in rows 3F.5 and 3F.6 columns 11, 11a and 12 so leakage and PCC performance now takes the 3 year rolling average for 2019-20, 2020-21 and 2021-22. New data entry cell added in column 11a for 2021-22 leakage and formula in column 11a now picks up 2021-22 PCC (which populated column 11) </t>
  </si>
  <si>
    <t>Added the word '(thousands)' to row 3F.7 column 15 to clarify how the number of properties should be expressed for normalising water supply interruptions performance.</t>
  </si>
  <si>
    <t>Proforma 3D</t>
  </si>
  <si>
    <t>Removed the requirement for companies to report performance metrics in 2 reporting periods. The 2nd column entitled 'Second reporting period (1 October to 31 March)' has therefore been deleted and the first input column renamed from 'First reporting period (1 April to 30 September)' to 'Reporting period (1 April to 31 March)'</t>
  </si>
  <si>
    <t>Corrected typographic error by changing (current rerporting year) to (current reporting year) in cell F6</t>
  </si>
  <si>
    <t>Proforma 3G</t>
  </si>
  <si>
    <t>Changed item reference from APR3G_12 to APR3G_10 in cell AP12</t>
  </si>
  <si>
    <t>Amended formula in cell G12 to round current year PCC performance to 1 decimal place</t>
  </si>
  <si>
    <t xml:space="preserve">New cells added in column 11b for 2022-23 leakage and PCC. Formula in column 11b included to pick up 2022-23 PCC from row 3F.4. Amended formulae in rows 3F.5 and 3F.6 column 12 so that leakage and PCC performance now takes the 3 year rolling average for 2020-21, 2021-22 and 2022-23 from columns 11 to 11b. </t>
  </si>
  <si>
    <t>Amended the formulae calculating % of performance commitments achieved, so that it returns a blank cell rather than an error when column G 'PCL met?' is unpopulated.</t>
  </si>
  <si>
    <t>Proforma 3F, 3F.1, 3F.2, 3G, 3I</t>
  </si>
  <si>
    <t>Added IF statements to the formulae to prevent #DIV0 displaying in the tables</t>
  </si>
  <si>
    <t>Included conditional formatted input fields for forecast leakage and PCC actual performance for years 2023-24 and 2024-25 depending on year selected.</t>
  </si>
  <si>
    <t>Included IF statements to calculate different 3 year actual average performance depending on year selected.</t>
  </si>
  <si>
    <t>Amended the formula in 3A.6 to prevent #VALUE displaying</t>
  </si>
  <si>
    <t>Proforma 3A and 3B</t>
  </si>
  <si>
    <t>Amended formulae in column H to include RCV ODI payments as shown in the new lines added to sheet Model outputs - PC level (rows 19 and 20).</t>
  </si>
  <si>
    <t>All proforma tables</t>
  </si>
  <si>
    <t>Formatting of cells where data is input from another APR table changed to accommodate conditional formatting of reporting year cell for leakage in 3F.</t>
  </si>
  <si>
    <t>Reporting year added above each table for ease of use.</t>
  </si>
  <si>
    <t>3H</t>
  </si>
  <si>
    <t>Amended the formulae to pick up lines that include accrued end of period revenue and RCV adjustments when 2024-25 is selected.</t>
  </si>
  <si>
    <t>Proformas 3C, 3D, 3G and 3I</t>
  </si>
  <si>
    <t>Greyed out as companies are not required to provide forecasts for 2023-24 and 2024-25 in their PR24 Business Plans.</t>
  </si>
  <si>
    <t>Proformas 3A and 3B</t>
  </si>
  <si>
    <t>Amended the formulae in column H to include new lines in 'Model outputs - PC level' which allow end of period payments to be shown.</t>
  </si>
  <si>
    <t>Data validation checks</t>
  </si>
  <si>
    <t>Select year</t>
  </si>
  <si>
    <t>Select the 12 months ended 31 March 2024 or 31 March 2025 from the drop down list</t>
  </si>
  <si>
    <t>Select company</t>
  </si>
  <si>
    <t>Select company from the drop down list</t>
  </si>
  <si>
    <t>The data tables should only be submitted once all validations have been satisfied. The table below identifies where there are outstanding issues, as indicated by red shaded cells.</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</si>
  <si>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</si>
  <si>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</si>
  <si>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</si>
  <si>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</si>
  <si>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</si>
  <si>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</si>
  <si>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</si>
  <si>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Not required</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</si>
  <si>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</si>
  <si>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</si>
  <si>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</si>
  <si>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</si>
  <si>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</si>
  <si>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</si>
  <si>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</si>
  <si>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</si>
  <si>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</si>
  <si>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</si>
  <si>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Item references</t>
  </si>
  <si>
    <t>2a</t>
  </si>
  <si>
    <t>Line description</t>
  </si>
  <si>
    <t>Unique reference</t>
  </si>
  <si>
    <t>Unit</t>
  </si>
  <si>
    <t>Decimal places</t>
  </si>
  <si>
    <t>Performance level - actual</t>
  </si>
  <si>
    <t>PCL met?</t>
  </si>
  <si>
    <t>Outperformance or underperformance payment</t>
  </si>
  <si>
    <t>Forecast of total 2020-25 outperformance or underperformance payment</t>
  </si>
  <si>
    <t>RAG 4 reference</t>
  </si>
  <si>
    <t>Completeness</t>
  </si>
  <si>
    <t>Consistency</t>
  </si>
  <si>
    <t xml:space="preserve">Outperformance or underperformance payment
</t>
  </si>
  <si>
    <t>£m</t>
  </si>
  <si>
    <t>Please complete all cells in the row</t>
  </si>
  <si>
    <t>Value cannot be negative</t>
  </si>
  <si>
    <t>Please check table 3F / model</t>
  </si>
  <si>
    <t>Common PCs</t>
  </si>
  <si>
    <t>Check entry in column G</t>
  </si>
  <si>
    <t>Common PCs - Water (Financial)</t>
  </si>
  <si>
    <t>Water quality compliance (CRI)</t>
  </si>
  <si>
    <t>3A.1</t>
  </si>
  <si>
    <t>APR3A_01_PR24</t>
  </si>
  <si>
    <t>APR3A_07_PR24</t>
  </si>
  <si>
    <t>APR3A_13_PR24</t>
  </si>
  <si>
    <t>APR3A_19_PR24</t>
  </si>
  <si>
    <t>Water supply interruptions</t>
  </si>
  <si>
    <t>3A.2</t>
  </si>
  <si>
    <t>APR3A_02_PR24</t>
  </si>
  <si>
    <t>APR3A_08_PR24</t>
  </si>
  <si>
    <t>APR3A_14_PR24</t>
  </si>
  <si>
    <t>APR3A_20_PR24</t>
  </si>
  <si>
    <t>3A.3</t>
  </si>
  <si>
    <t>APR3A_03_PR24</t>
  </si>
  <si>
    <t>APR3A_09_PR24</t>
  </si>
  <si>
    <t>APR3A_15_PR24</t>
  </si>
  <si>
    <t>APR3A_21_PR24</t>
  </si>
  <si>
    <t>APR3A_03_A2_PR24</t>
  </si>
  <si>
    <t>APR3A_09A_PR24</t>
  </si>
  <si>
    <t>APR3A_15A_PR24</t>
  </si>
  <si>
    <t>APR3A_21A_PR24</t>
  </si>
  <si>
    <t>3A.4</t>
  </si>
  <si>
    <t>APR3A_04_PR24</t>
  </si>
  <si>
    <t>APR3A_10_PR24</t>
  </si>
  <si>
    <t>APR3A_16_PR24</t>
  </si>
  <si>
    <t>APR3A_22_PR24</t>
  </si>
  <si>
    <t>APR3A_04_A2_PR24</t>
  </si>
  <si>
    <t>APR3A_10A_PR24</t>
  </si>
  <si>
    <t>APR3A_16A_PR24</t>
  </si>
  <si>
    <t>APR3A_22A_PR24</t>
  </si>
  <si>
    <t>Mains repairs</t>
  </si>
  <si>
    <t>3A.5</t>
  </si>
  <si>
    <t>APR3A_05_PR24</t>
  </si>
  <si>
    <t>APR3A_11_PR24</t>
  </si>
  <si>
    <t>APR3A_17_PR24</t>
  </si>
  <si>
    <t>APR3A_23_PR24</t>
  </si>
  <si>
    <t>Unplanned outage</t>
  </si>
  <si>
    <t>3A.6</t>
  </si>
  <si>
    <t>APR3A_06_PR24</t>
  </si>
  <si>
    <t>APR3A_12_PR24</t>
  </si>
  <si>
    <t>APR3A_18_PR24</t>
  </si>
  <si>
    <t>APR3A_24_PR24</t>
  </si>
  <si>
    <t>Bespoke PCs</t>
  </si>
  <si>
    <t>Bespoke PCs - Water and Retail (Financial)</t>
  </si>
  <si>
    <t>3A.7</t>
  </si>
  <si>
    <t>APR3A_27_PR24</t>
  </si>
  <si>
    <t>APR3A_47_PR24</t>
  </si>
  <si>
    <t>APR3A_67_PR24</t>
  </si>
  <si>
    <t>APR3A_87_PR24</t>
  </si>
  <si>
    <t>3A.8</t>
  </si>
  <si>
    <t>APR3A_28_PR24</t>
  </si>
  <si>
    <t>APR3A_48_PR24</t>
  </si>
  <si>
    <t>APR3A_68_PR24</t>
  </si>
  <si>
    <t>APR3A_88_PR24</t>
  </si>
  <si>
    <t>3A.9</t>
  </si>
  <si>
    <t>APR3A_29_PR24</t>
  </si>
  <si>
    <t>APR3A_49_PR24</t>
  </si>
  <si>
    <t>APR3A_69_PR24</t>
  </si>
  <si>
    <t>APR3A_89_PR24</t>
  </si>
  <si>
    <t>3A.10</t>
  </si>
  <si>
    <t>APR3A_30_PR24</t>
  </si>
  <si>
    <t>APR3A_50_PR24</t>
  </si>
  <si>
    <t>APR3A_70_PR24</t>
  </si>
  <si>
    <t>APR3A_90_PR24</t>
  </si>
  <si>
    <t>3A.11</t>
  </si>
  <si>
    <t>APR3A_31_PR24</t>
  </si>
  <si>
    <t>APR3A_51_PR24</t>
  </si>
  <si>
    <t>APR3A_71_PR24</t>
  </si>
  <si>
    <t>APR3A_91_PR24</t>
  </si>
  <si>
    <t>3A.12</t>
  </si>
  <si>
    <t>APR3A_32_PR24</t>
  </si>
  <si>
    <t>APR3A_52_PR24</t>
  </si>
  <si>
    <t>APR3A_72_PR24</t>
  </si>
  <si>
    <t>APR3A_92_PR24</t>
  </si>
  <si>
    <t>3A.13</t>
  </si>
  <si>
    <t>APR3A_33_PR24</t>
  </si>
  <si>
    <t>APR3A_53_PR24</t>
  </si>
  <si>
    <t>APR3A_73_PR24</t>
  </si>
  <si>
    <t>APR3A_93_PR24</t>
  </si>
  <si>
    <t>3A.14</t>
  </si>
  <si>
    <t>APR3A_34_PR24</t>
  </si>
  <si>
    <t>APR3A_54_PR24</t>
  </si>
  <si>
    <t>APR3A_74_PR24</t>
  </si>
  <si>
    <t>APR3A_94_PR24</t>
  </si>
  <si>
    <t>3A.15</t>
  </si>
  <si>
    <t>APR3A_35_PR24</t>
  </si>
  <si>
    <t>APR3A_55_PR24</t>
  </si>
  <si>
    <t>APR3A_75_PR24</t>
  </si>
  <si>
    <t>APR3A_95_PR24</t>
  </si>
  <si>
    <t>3A.16</t>
  </si>
  <si>
    <t>APR3A_36_PR24</t>
  </si>
  <si>
    <t>APR3A_56_PR24</t>
  </si>
  <si>
    <t>APR3A_76_PR24</t>
  </si>
  <si>
    <t>APR3A_96_PR24</t>
  </si>
  <si>
    <t>3A.17</t>
  </si>
  <si>
    <t>APR3A_37_PR24</t>
  </si>
  <si>
    <t>APR3A_57_PR24</t>
  </si>
  <si>
    <t>APR3A_77_PR24</t>
  </si>
  <si>
    <t>APR3A_97_PR24</t>
  </si>
  <si>
    <t>3A.18</t>
  </si>
  <si>
    <t>APR3A_38_PR24</t>
  </si>
  <si>
    <t>APR3A_58_PR24</t>
  </si>
  <si>
    <t>APR3A_78_PR24</t>
  </si>
  <si>
    <t>APR3A_98_PR24</t>
  </si>
  <si>
    <t>3A.19</t>
  </si>
  <si>
    <t>APR3A_39_PR24</t>
  </si>
  <si>
    <t>APR3A_59_PR24</t>
  </si>
  <si>
    <t>APR3A_79_PR24</t>
  </si>
  <si>
    <t>APR3A_99_PR24</t>
  </si>
  <si>
    <t>3A.20</t>
  </si>
  <si>
    <t>APR3A_40_PR24</t>
  </si>
  <si>
    <t>APR3A_60_PR24</t>
  </si>
  <si>
    <t>APR3A_80_PR24</t>
  </si>
  <si>
    <t>APR3A_100_PR24</t>
  </si>
  <si>
    <t>3A.21</t>
  </si>
  <si>
    <t>APR3A_41_PR24</t>
  </si>
  <si>
    <t>APR3A_61_PR24</t>
  </si>
  <si>
    <t>APR3A_81_PR24</t>
  </si>
  <si>
    <t>APR3A_101_PR24</t>
  </si>
  <si>
    <t>3A.22</t>
  </si>
  <si>
    <t>APR3A_42_PR24</t>
  </si>
  <si>
    <t>APR3A_62_PR24</t>
  </si>
  <si>
    <t>APR3A_82_PR24</t>
  </si>
  <si>
    <t>APR3A_102_PR24</t>
  </si>
  <si>
    <t>3A.23</t>
  </si>
  <si>
    <t>APR3A_43_PR24</t>
  </si>
  <si>
    <t>APR3A_63_PR24</t>
  </si>
  <si>
    <t>APR3A_83_PR24</t>
  </si>
  <si>
    <t>APR3A_103_PR24</t>
  </si>
  <si>
    <t>3A.24</t>
  </si>
  <si>
    <t>APR3A_44_PR24</t>
  </si>
  <si>
    <t>APR3A_64_PR24</t>
  </si>
  <si>
    <t>APR3A_84_PR24</t>
  </si>
  <si>
    <t>APR3A_104_PR24</t>
  </si>
  <si>
    <t>3A.25</t>
  </si>
  <si>
    <t>APR3A_45_PR24</t>
  </si>
  <si>
    <t>APR3A_65_PR24</t>
  </si>
  <si>
    <t>APR3A_85_PR24</t>
  </si>
  <si>
    <t>APR3A_105_PR24</t>
  </si>
  <si>
    <t>3A.26</t>
  </si>
  <si>
    <t>APR3A_46_PR24</t>
  </si>
  <si>
    <t>APR3A_66_PR24</t>
  </si>
  <si>
    <t>APR3A_86_PR24</t>
  </si>
  <si>
    <t>APR3A_106_PR24</t>
  </si>
  <si>
    <t>Financial water performance commitments achieved</t>
  </si>
  <si>
    <t>%</t>
  </si>
  <si>
    <t>3A.27</t>
  </si>
  <si>
    <t>APR3A_25_PR24</t>
  </si>
  <si>
    <t>Overall performance commitments achieved (excluding C-MEX and D-MEX)</t>
  </si>
  <si>
    <t>3A.28</t>
  </si>
  <si>
    <t>APR3A_26_PR24</t>
  </si>
  <si>
    <t>Key to cells:</t>
  </si>
  <si>
    <t>Input cell</t>
  </si>
  <si>
    <t>Input cell with data from another APR table</t>
  </si>
  <si>
    <t>Copied cell</t>
  </si>
  <si>
    <t>Calculation cell</t>
  </si>
  <si>
    <t>Please refer to RAG 4.11 - Guideline for the table definitions in the annual performance report</t>
  </si>
  <si>
    <t>Outcome performance - Wastewater performance commitments (financial)</t>
  </si>
  <si>
    <t>Unit (performance level)</t>
  </si>
  <si>
    <t>Decimal places (performance level)</t>
  </si>
  <si>
    <t>Performance level</t>
  </si>
  <si>
    <t>Please check table 3G / model</t>
  </si>
  <si>
    <t>Yes/No</t>
  </si>
  <si>
    <t>Values should be between 0 and 100</t>
  </si>
  <si>
    <t>Common PCs - Wastewater (Financial)</t>
  </si>
  <si>
    <t>3B.1</t>
  </si>
  <si>
    <t>APR3B_01_PR24</t>
  </si>
  <si>
    <t>APR3B_05_PR24</t>
  </si>
  <si>
    <t>APR3B_09_PR24</t>
  </si>
  <si>
    <t>APR3B_13_PR24</t>
  </si>
  <si>
    <t>3B.2</t>
  </si>
  <si>
    <t>APR3B_02_PR24</t>
  </si>
  <si>
    <t>APR3B_06_PR24</t>
  </si>
  <si>
    <t>APR3B_10_PR24</t>
  </si>
  <si>
    <t>APR3B_14_PR24</t>
  </si>
  <si>
    <t>3B.3</t>
  </si>
  <si>
    <t>APR3B_03_PR24</t>
  </si>
  <si>
    <t>APR3B_07_PR24</t>
  </si>
  <si>
    <t>APR3B_11_PR24</t>
  </si>
  <si>
    <t>APR3B_15_PR24</t>
  </si>
  <si>
    <t>3B.4</t>
  </si>
  <si>
    <t>APR3B_04_PR24</t>
  </si>
  <si>
    <t>APR3B_08_PR24</t>
  </si>
  <si>
    <t>APR3B_12_PR24</t>
  </si>
  <si>
    <t>APR3B_16_PR24</t>
  </si>
  <si>
    <t>Bespoke PCs - Wastewater (Financial)</t>
  </si>
  <si>
    <t>3B.5</t>
  </si>
  <si>
    <t>APR3B_18_PR24</t>
  </si>
  <si>
    <t>APR3B_32_PR24</t>
  </si>
  <si>
    <t>APR3B_46_PR24</t>
  </si>
  <si>
    <t>APR3B_60_PR24</t>
  </si>
  <si>
    <t>3B.6</t>
  </si>
  <si>
    <t>APR3B_19_PR24</t>
  </si>
  <si>
    <t>APR3B_33_PR24</t>
  </si>
  <si>
    <t>APR3B_47_PR24</t>
  </si>
  <si>
    <t>APR3B_61_PR24</t>
  </si>
  <si>
    <t>3B.7</t>
  </si>
  <si>
    <t>APR3B_20_PR24</t>
  </si>
  <si>
    <t>APR3B_34_PR24</t>
  </si>
  <si>
    <t>APR3B_48_PR24</t>
  </si>
  <si>
    <t>APR3B_62_PR24</t>
  </si>
  <si>
    <t>3B.8</t>
  </si>
  <si>
    <t>APR3B_21_PR24</t>
  </si>
  <si>
    <t>APR3B_35_PR24</t>
  </si>
  <si>
    <t>APR3B_49_PR24</t>
  </si>
  <si>
    <t>APR3B_63_PR24</t>
  </si>
  <si>
    <t>3B.9</t>
  </si>
  <si>
    <t>APR3B_22_PR24</t>
  </si>
  <si>
    <t>APR3B_36_PR24</t>
  </si>
  <si>
    <t>APR3B_50_PR24</t>
  </si>
  <si>
    <t>APR3B_64_PR24</t>
  </si>
  <si>
    <t>3B.10</t>
  </si>
  <si>
    <t>APR3B_23_PR24</t>
  </si>
  <si>
    <t>APR3B_37_PR24</t>
  </si>
  <si>
    <t>APR3B_51_PR24</t>
  </si>
  <si>
    <t>APR3B_65_PR24</t>
  </si>
  <si>
    <t>3B.11</t>
  </si>
  <si>
    <t>APR3B_24_PR24</t>
  </si>
  <si>
    <t>APR3B_38_PR24</t>
  </si>
  <si>
    <t>APR3B_52_PR24</t>
  </si>
  <si>
    <t>APR3B_66_PR24</t>
  </si>
  <si>
    <t>3B.12</t>
  </si>
  <si>
    <t>APR3B_25_PR24</t>
  </si>
  <si>
    <t>APR3B_39_PR24</t>
  </si>
  <si>
    <t>APR3B_53_PR24</t>
  </si>
  <si>
    <t>APR3B_67_PR24</t>
  </si>
  <si>
    <t>3B.13</t>
  </si>
  <si>
    <t>APR3B_26_PR24</t>
  </si>
  <si>
    <t>APR3B_40_PR24</t>
  </si>
  <si>
    <t>APR3B_54_PR24</t>
  </si>
  <si>
    <t>APR3B_68_PR24</t>
  </si>
  <si>
    <t>3B.14</t>
  </si>
  <si>
    <t>APR3B_27_PR24</t>
  </si>
  <si>
    <t>APR3B_41_PR24</t>
  </si>
  <si>
    <t>APR3B_55_PR24</t>
  </si>
  <si>
    <t>APR3B_69_PR24</t>
  </si>
  <si>
    <t>3B.15</t>
  </si>
  <si>
    <t>APR3B_28_PR24</t>
  </si>
  <si>
    <t>APR3B_42_PR24</t>
  </si>
  <si>
    <t>APR3B_56_PR24</t>
  </si>
  <si>
    <t>APR3B_70_PR24</t>
  </si>
  <si>
    <t>3B.16</t>
  </si>
  <si>
    <t>APR3B_29_PR24</t>
  </si>
  <si>
    <t>APR3B_43_PR24</t>
  </si>
  <si>
    <t>APR3B_57_PR24</t>
  </si>
  <si>
    <t>APR3B_71_PR24</t>
  </si>
  <si>
    <t>3B.17</t>
  </si>
  <si>
    <t>APR3B_30_PR24</t>
  </si>
  <si>
    <t>APR3B_44_PR24</t>
  </si>
  <si>
    <t>APR3B_58_PR24</t>
  </si>
  <si>
    <t>APR3B_72_PR24</t>
  </si>
  <si>
    <t>3B.18</t>
  </si>
  <si>
    <t>APR3B_31_PR24</t>
  </si>
  <si>
    <t>APR3B_45_PR24</t>
  </si>
  <si>
    <t>APR3B_59_PR24</t>
  </si>
  <si>
    <t>APR3B_73_PR24</t>
  </si>
  <si>
    <t>Financial wastewater performance commitments achieved</t>
  </si>
  <si>
    <t>3B.19</t>
  </si>
  <si>
    <t>APR3B_17_PR24</t>
  </si>
  <si>
    <t>Item</t>
  </si>
  <si>
    <t>Value</t>
  </si>
  <si>
    <t>Annual customer satisfaction score for the customer service survey</t>
  </si>
  <si>
    <t>Number</t>
  </si>
  <si>
    <t>3C.1</t>
  </si>
  <si>
    <t>Annual customer satisfaction score for the customer experience survey</t>
  </si>
  <si>
    <t>3C.2</t>
  </si>
  <si>
    <t>Annual C-MeX score</t>
  </si>
  <si>
    <t>3C.3</t>
  </si>
  <si>
    <t>Annual net promoter score</t>
  </si>
  <si>
    <t>3C.4</t>
  </si>
  <si>
    <t>Total household complaints</t>
  </si>
  <si>
    <t>3C.5</t>
  </si>
  <si>
    <t>Total connected household properties</t>
  </si>
  <si>
    <t>3C.6</t>
  </si>
  <si>
    <t>Total household complaints per 10,000 connections</t>
  </si>
  <si>
    <t>3C.7</t>
  </si>
  <si>
    <t>Confirmation of communication channels offered</t>
  </si>
  <si>
    <t>TRUE or FALSE</t>
  </si>
  <si>
    <t>3C.8</t>
  </si>
  <si>
    <t>Qualitative component annual results</t>
  </si>
  <si>
    <t>3D.1</t>
  </si>
  <si>
    <t>Quantitative component annual results</t>
  </si>
  <si>
    <t>3D.2</t>
  </si>
  <si>
    <t>D-MeX score</t>
  </si>
  <si>
    <t>3D.3</t>
  </si>
  <si>
    <t>Developer services revenue (water)</t>
  </si>
  <si>
    <t>3D.4</t>
  </si>
  <si>
    <t>Developer services revenue (wastewater)</t>
  </si>
  <si>
    <t>3D.5</t>
  </si>
  <si>
    <t>Calculating the D-MeX quantitative component</t>
  </si>
  <si>
    <t>Water UK performance metric</t>
  </si>
  <si>
    <t>Reporting period
(1 April to 31 March)</t>
  </si>
  <si>
    <t>Quantitative score (annual)</t>
  </si>
  <si>
    <t>3D.W1</t>
  </si>
  <si>
    <t>3D.W2</t>
  </si>
  <si>
    <t>3D.W3</t>
  </si>
  <si>
    <t>3D.W4</t>
  </si>
  <si>
    <t>3D.W5</t>
  </si>
  <si>
    <t>3D.W6</t>
  </si>
  <si>
    <t>3D.W7</t>
  </si>
  <si>
    <t>3D.W8</t>
  </si>
  <si>
    <t>3D.W9</t>
  </si>
  <si>
    <t>3D.W10</t>
  </si>
  <si>
    <t>3D.W11</t>
  </si>
  <si>
    <t>3D.W12</t>
  </si>
  <si>
    <t>3D.W13</t>
  </si>
  <si>
    <t>3D.W14</t>
  </si>
  <si>
    <t>3D.W15</t>
  </si>
  <si>
    <t>3D.W16</t>
  </si>
  <si>
    <t>3D.W17</t>
  </si>
  <si>
    <t>3D.W18</t>
  </si>
  <si>
    <t>3D.W19</t>
  </si>
  <si>
    <t>3D.W20</t>
  </si>
  <si>
    <t>3D.W21</t>
  </si>
  <si>
    <t>3D.W22</t>
  </si>
  <si>
    <t>3D.W23</t>
  </si>
  <si>
    <t>3D.W24</t>
  </si>
  <si>
    <t>3D.W25</t>
  </si>
  <si>
    <t>3D.W26</t>
  </si>
  <si>
    <t>3D.W27</t>
  </si>
  <si>
    <t>3D.W28</t>
  </si>
  <si>
    <t>3D.W29</t>
  </si>
  <si>
    <t>3D.W30</t>
  </si>
  <si>
    <t>3D.W31</t>
  </si>
  <si>
    <t>3D.W32</t>
  </si>
  <si>
    <t>3D.W33</t>
  </si>
  <si>
    <t>3D.W34</t>
  </si>
  <si>
    <t>3D.W35</t>
  </si>
  <si>
    <t>3D.W36</t>
  </si>
  <si>
    <t>3D.W37</t>
  </si>
  <si>
    <t>3D.W38</t>
  </si>
  <si>
    <t>3D.W39</t>
  </si>
  <si>
    <t>3D.W40</t>
  </si>
  <si>
    <t>3D.W41</t>
  </si>
  <si>
    <t>3D.W42</t>
  </si>
  <si>
    <t>3D.W43</t>
  </si>
  <si>
    <t>3D.W44</t>
  </si>
  <si>
    <t>3D.W45</t>
  </si>
  <si>
    <t>3D.W46</t>
  </si>
  <si>
    <t>3D.W47</t>
  </si>
  <si>
    <t>3D.W48</t>
  </si>
  <si>
    <t>3D.W49</t>
  </si>
  <si>
    <t>3D.W50</t>
  </si>
  <si>
    <t>D-MeX quantitative score (for the reporting period)</t>
  </si>
  <si>
    <t>3D.7</t>
  </si>
  <si>
    <t>D-MeX quantitative score (annual)</t>
  </si>
  <si>
    <t>3D.8</t>
  </si>
  <si>
    <t>APR3D_06</t>
  </si>
  <si>
    <t>Outcome performance - Non financial performance commitments</t>
  </si>
  <si>
    <t xml:space="preserve">Please check table 3F </t>
  </si>
  <si>
    <t>Common</t>
  </si>
  <si>
    <t>Risk of severe restrictions in a drought</t>
  </si>
  <si>
    <t>3E.1</t>
  </si>
  <si>
    <t>APR3E_01_PR24</t>
  </si>
  <si>
    <t>APR3E_06_PR24</t>
  </si>
  <si>
    <t>Priority services for customers in vulnerable circumstances - PSR reach</t>
  </si>
  <si>
    <t>3E.2</t>
  </si>
  <si>
    <t>APP4014RR_PR24</t>
  </si>
  <si>
    <t>APR3E_07_PR24</t>
  </si>
  <si>
    <t>Priority services for customers in vulnerable circumstances - Attempted contacts</t>
  </si>
  <si>
    <t>3E.3</t>
  </si>
  <si>
    <t>APR3E_03_PR24</t>
  </si>
  <si>
    <t>APR3E_08_PR24</t>
  </si>
  <si>
    <t>Priority services for customers in vulnerable circumstances - Actual contacts</t>
  </si>
  <si>
    <t>3E.4</t>
  </si>
  <si>
    <t>APR3E_04_PR24</t>
  </si>
  <si>
    <t>APR3E_09_PR24</t>
  </si>
  <si>
    <t>3E.5</t>
  </si>
  <si>
    <t>APR3E_05_PR24</t>
  </si>
  <si>
    <t>APR3E_10_PR24</t>
  </si>
  <si>
    <t xml:space="preserve">Bespoke PCs </t>
  </si>
  <si>
    <t>3E.6</t>
  </si>
  <si>
    <t>APR3E_12_PR24</t>
  </si>
  <si>
    <t>APR3E_35_PR24</t>
  </si>
  <si>
    <t>3E.7</t>
  </si>
  <si>
    <t>APR3E_13_PR24</t>
  </si>
  <si>
    <t>APR3E_36_PR24</t>
  </si>
  <si>
    <t>3E.8</t>
  </si>
  <si>
    <t>APR3E_14_PR24</t>
  </si>
  <si>
    <t>APR3E_37_PR24</t>
  </si>
  <si>
    <t>3E.9</t>
  </si>
  <si>
    <t>APR3E_15_PR24</t>
  </si>
  <si>
    <t>APR3E_38_PR24</t>
  </si>
  <si>
    <t>3E.10</t>
  </si>
  <si>
    <t>APR3E_16_PR24</t>
  </si>
  <si>
    <t>APR3E_39_PR24</t>
  </si>
  <si>
    <t>3E.11</t>
  </si>
  <si>
    <t>APR3E_17_PR24</t>
  </si>
  <si>
    <t>APR3E_40_PR24</t>
  </si>
  <si>
    <t>3E.12</t>
  </si>
  <si>
    <t>APR3E_18_PR24</t>
  </si>
  <si>
    <t>APR3E_41_PR24</t>
  </si>
  <si>
    <t>3E.13</t>
  </si>
  <si>
    <t>APR3E_19_PR24</t>
  </si>
  <si>
    <t>APR3E_42_PR24</t>
  </si>
  <si>
    <t>3E.14</t>
  </si>
  <si>
    <t>APR3E_20_PR24</t>
  </si>
  <si>
    <t>APR3E_43_PR24</t>
  </si>
  <si>
    <t>3E.15</t>
  </si>
  <si>
    <t>APR3E_21_PR24</t>
  </si>
  <si>
    <t>APR3E_44_PR24</t>
  </si>
  <si>
    <t>3E.16</t>
  </si>
  <si>
    <t>APR3E_22_PR24</t>
  </si>
  <si>
    <t>APR3E_45_PR24</t>
  </si>
  <si>
    <t>3E.17</t>
  </si>
  <si>
    <t>APR3E_23_PR24</t>
  </si>
  <si>
    <t>APR3E_46_PR24</t>
  </si>
  <si>
    <t>3E.18</t>
  </si>
  <si>
    <t>APR3E_24_PR24</t>
  </si>
  <si>
    <t>APR3E_47_PR24</t>
  </si>
  <si>
    <t>3E.19</t>
  </si>
  <si>
    <t>APR3E_25_PR24</t>
  </si>
  <si>
    <t>APR3E_48_PR24</t>
  </si>
  <si>
    <t>3E.20</t>
  </si>
  <si>
    <t>APR3E_26_PR24</t>
  </si>
  <si>
    <t>APR3E_49_PR24</t>
  </si>
  <si>
    <t>3E.21</t>
  </si>
  <si>
    <t>APR3E_27_PR24</t>
  </si>
  <si>
    <t>APR3E_50_PR24</t>
  </si>
  <si>
    <t>3E.22</t>
  </si>
  <si>
    <t>APR3E_28_PR24</t>
  </si>
  <si>
    <t>APR3E_51_PR24</t>
  </si>
  <si>
    <t>3E.23</t>
  </si>
  <si>
    <t>APR3E_29_PR24</t>
  </si>
  <si>
    <t>APR3E_52_PR24</t>
  </si>
  <si>
    <t>3E.24</t>
  </si>
  <si>
    <t>APR3E_30_PR24</t>
  </si>
  <si>
    <t>APR3E_53_PR24</t>
  </si>
  <si>
    <t>3E.25</t>
  </si>
  <si>
    <t>APR3E_31_PR24</t>
  </si>
  <si>
    <t>APR3E_54_PR24</t>
  </si>
  <si>
    <t>3E.26</t>
  </si>
  <si>
    <t>APR3E_32_PR24</t>
  </si>
  <si>
    <t>APR3E_55_PR24</t>
  </si>
  <si>
    <t>3E.27</t>
  </si>
  <si>
    <t>APR3E_33_PR24</t>
  </si>
  <si>
    <t>APR3E_56_PR24</t>
  </si>
  <si>
    <t>3E.28</t>
  </si>
  <si>
    <t>APR3E_34_PR24</t>
  </si>
  <si>
    <t>APR3E_57_PR24</t>
  </si>
  <si>
    <t>Non-financial performance commitments achieved</t>
  </si>
  <si>
    <t>3E.29</t>
  </si>
  <si>
    <t>APR3E_11_PR24</t>
  </si>
  <si>
    <t>Standardising data indicator</t>
  </si>
  <si>
    <t xml:space="preserve">Standardising data numerical value </t>
  </si>
  <si>
    <t>Performance level - Actual
(current reporting year)</t>
  </si>
  <si>
    <t>Performance level - Calculated (i.e. standardised)</t>
  </si>
  <si>
    <t>Performance level - Actual
(current rerporting year)</t>
  </si>
  <si>
    <t>Performance commitments set in standardised units - Water</t>
  </si>
  <si>
    <t>Mains repairs - Reactive</t>
  </si>
  <si>
    <t>Mains repairs per 1000 km</t>
  </si>
  <si>
    <t>Mains length in km</t>
  </si>
  <si>
    <t>3F.1</t>
  </si>
  <si>
    <t>Mains repairs - Proactive</t>
  </si>
  <si>
    <t>3F.2</t>
  </si>
  <si>
    <t>3F.3</t>
  </si>
  <si>
    <t>Per capita consumption (PCC)</t>
  </si>
  <si>
    <t>lpd</t>
  </si>
  <si>
    <t>Total household population (000s) and household consumption (Ml/d)</t>
  </si>
  <si>
    <t>3F.4</t>
  </si>
  <si>
    <t>B0407HP_TOT_PR24</t>
  </si>
  <si>
    <t>APR3F_06_PR24</t>
  </si>
  <si>
    <t>APR3A_04_A_PR24</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</si>
  <si>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</si>
  <si>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</si>
  <si>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</si>
  <si>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</si>
  <si>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</si>
  <si>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</si>
  <si>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</si>
  <si>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</si>
  <si>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</si>
  <si>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</si>
  <si>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</si>
  <si>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forecast (2023-24)</t>
  </si>
  <si>
    <t>Performance level - forecast (2024-25)</t>
  </si>
  <si>
    <t>Performance level 3 year average (current and previous 2 years)</t>
  </si>
  <si>
    <t>Calculated performance level to compare against PCLs</t>
  </si>
  <si>
    <t>Performance level - actual
(2023-24)</t>
  </si>
  <si>
    <t>Performance level - actual
(2024-25)</t>
  </si>
  <si>
    <t>Performance commitments measured against a calculated baseline</t>
  </si>
  <si>
    <t>Leakage</t>
  </si>
  <si>
    <t>Ml/d</t>
  </si>
  <si>
    <t>3F.5</t>
  </si>
  <si>
    <t>APR3F_24_PR24</t>
  </si>
  <si>
    <t>APR3F_11_PR24</t>
  </si>
  <si>
    <t>APR3F_25_PR24</t>
  </si>
  <si>
    <t>3F.6</t>
  </si>
  <si>
    <t>APR3F_26_PR24</t>
  </si>
  <si>
    <t>APR3F_27_APR24</t>
  </si>
  <si>
    <t>Standardising data numerical value</t>
  </si>
  <si>
    <t>Total minutes lost</t>
  </si>
  <si>
    <t>Number of properties supply interrupted</t>
  </si>
  <si>
    <t>Calculated performance level</t>
  </si>
  <si>
    <t>Average number of minutes lost per property per year</t>
  </si>
  <si>
    <t>Number of properties (thousands)</t>
  </si>
  <si>
    <t>3F.7</t>
  </si>
  <si>
    <t>Current company level peak week production capacity (PWPC) 
Ml/d</t>
  </si>
  <si>
    <t>Reduction in company level PWPC 
Ml/d</t>
  </si>
  <si>
    <t>Outage proportion of PWPC 
%</t>
  </si>
  <si>
    <t>Unplanned or planned outage</t>
  </si>
  <si>
    <t>3F.8</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</si>
  <si>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</si>
  <si>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</si>
  <si>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</si>
  <si>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</si>
  <si>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</si>
  <si>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</si>
  <si>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</si>
  <si>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</si>
  <si>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</si>
  <si>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</si>
  <si>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B0407HP_TOT_A1_PR24</t>
  </si>
  <si>
    <t>APR3F_06_A1_PR24</t>
  </si>
  <si>
    <t>APR3A_04_A_A1_PR24</t>
  </si>
  <si>
    <t>APR3F_24_A1_PR24</t>
  </si>
  <si>
    <t>APR3F_11_A1_PR24</t>
  </si>
  <si>
    <t>APR3F_25_A1_PR24</t>
  </si>
  <si>
    <t>APR3A_03_A1_PR24</t>
  </si>
  <si>
    <t>APR3F_26_A1_PR24</t>
  </si>
  <si>
    <t>APR3F_27_A1_PR24</t>
  </si>
  <si>
    <t>APR3A_04_A1_PR24</t>
  </si>
  <si>
    <t>B0407HP_TOT_A2_PR24</t>
  </si>
  <si>
    <t>APR3F_06_A2_PR24</t>
  </si>
  <si>
    <t>APR3A_04_A_A2_PR24</t>
  </si>
  <si>
    <t>APR3F_24_A2_PR24</t>
  </si>
  <si>
    <t>APR3F_11_A2_PR24</t>
  </si>
  <si>
    <t>APR3F_25_A2_PR24</t>
  </si>
  <si>
    <t>APR3F_26_A2_PR24</t>
  </si>
  <si>
    <t>APR3F_27_A2_PR24</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</si>
  <si>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</si>
  <si>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</si>
  <si>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</si>
  <si>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</si>
  <si>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</si>
  <si>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</si>
  <si>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</si>
  <si>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Internal sewer flooding - company reactively identified (ie neighbouring properties)</t>
  </si>
  <si>
    <t>3G.2</t>
  </si>
  <si>
    <t>Internal sewer flooding</t>
  </si>
  <si>
    <t>3G.3</t>
  </si>
  <si>
    <t>Pollution incidents</t>
  </si>
  <si>
    <t>Pollution incidents per 10,000 km of sewer length</t>
  </si>
  <si>
    <t>Sewer length in km</t>
  </si>
  <si>
    <t>3G.4</t>
  </si>
  <si>
    <t>Sewer collapses</t>
  </si>
  <si>
    <t>Number of sewer collapses per 1,000 km of all sewers</t>
  </si>
  <si>
    <t>3G.5</t>
  </si>
  <si>
    <t xml:space="preserve"> Summary information on outcome delivery incentive payments</t>
  </si>
  <si>
    <t>Initial calculation of performance payments (excluding CMEX and DMEX)</t>
  </si>
  <si>
    <t>Please complete cell</t>
  </si>
  <si>
    <t>Please review model inputs</t>
  </si>
  <si>
    <t>£m (2017-18 prices)</t>
  </si>
  <si>
    <t>Initial calculation of in period revenue adjustment by price control</t>
  </si>
  <si>
    <t>Water resources</t>
  </si>
  <si>
    <t>3H.1</t>
  </si>
  <si>
    <t>APR3H_WR01_PR24</t>
  </si>
  <si>
    <t>Water network plus</t>
  </si>
  <si>
    <t>3H.2</t>
  </si>
  <si>
    <t>APR3H_WN02_PR24</t>
  </si>
  <si>
    <t>Wastewater network plus</t>
  </si>
  <si>
    <t>3H.3</t>
  </si>
  <si>
    <t>APR3H_WWN03_PR24</t>
  </si>
  <si>
    <t>Bioresources (sludge)</t>
  </si>
  <si>
    <t>3H.4</t>
  </si>
  <si>
    <t>APR3H_BIO04_PR24</t>
  </si>
  <si>
    <t>Residential retail</t>
  </si>
  <si>
    <t>3H.5</t>
  </si>
  <si>
    <t>APR3H_RR05_PR24</t>
  </si>
  <si>
    <t>Business retail</t>
  </si>
  <si>
    <t>3H.6</t>
  </si>
  <si>
    <t>APR3H_BR06_PR24</t>
  </si>
  <si>
    <t>Dummy control</t>
  </si>
  <si>
    <t>3H.7</t>
  </si>
  <si>
    <t>APR3H_DC07_PR24</t>
  </si>
  <si>
    <t>Initial calculation of end of period revenue adjustment by price control</t>
  </si>
  <si>
    <t>3H.8</t>
  </si>
  <si>
    <t>APR3H_WR08_PR24</t>
  </si>
  <si>
    <t>3H.9</t>
  </si>
  <si>
    <t>APR3H_WN09_PR24</t>
  </si>
  <si>
    <t>3H.10</t>
  </si>
  <si>
    <t>APR3H_WWN10_PR24</t>
  </si>
  <si>
    <t>3H.11</t>
  </si>
  <si>
    <t>APR3H_BIO11_PR24</t>
  </si>
  <si>
    <t>3H.12</t>
  </si>
  <si>
    <t>APR3H_RR12_PR24</t>
  </si>
  <si>
    <t>3H.13</t>
  </si>
  <si>
    <t>APR3H_BR13_PR24</t>
  </si>
  <si>
    <t>3H.14</t>
  </si>
  <si>
    <t>APR3H_DC14_PR24</t>
  </si>
  <si>
    <t>Initial calculation of end of period RCV adjustment by price control</t>
  </si>
  <si>
    <t>3H.15</t>
  </si>
  <si>
    <t>APR3H_WR15_PR24</t>
  </si>
  <si>
    <t>3H.16</t>
  </si>
  <si>
    <t>APR3H_WN16_PR24</t>
  </si>
  <si>
    <t>3H.17</t>
  </si>
  <si>
    <t>APR3H_WWN17_PR24</t>
  </si>
  <si>
    <t>3H.18</t>
  </si>
  <si>
    <t>APR3H_BIO18_PR24</t>
  </si>
  <si>
    <t>3H.19</t>
  </si>
  <si>
    <t>APR3H_RR19_PR24</t>
  </si>
  <si>
    <t>3H.20</t>
  </si>
  <si>
    <t>APR3H_BR20_PR24</t>
  </si>
  <si>
    <t>3H.21</t>
  </si>
  <si>
    <t>APR3H_DC21_PR24</t>
  </si>
  <si>
    <t>Please complete cell(s)</t>
  </si>
  <si>
    <t>Please check inputs</t>
  </si>
  <si>
    <t>Planned outage</t>
  </si>
  <si>
    <t>3I.1</t>
  </si>
  <si>
    <t>Deployable output</t>
  </si>
  <si>
    <t>Outage allowance</t>
  </si>
  <si>
    <t>Dry year demand</t>
  </si>
  <si>
    <t>Target headroom</t>
  </si>
  <si>
    <t>Total population supplied</t>
  </si>
  <si>
    <t>Customers at risk</t>
  </si>
  <si>
    <t>Values cannot be negative</t>
  </si>
  <si>
    <t>Risk of severe restrictions in drought</t>
  </si>
  <si>
    <t>3I.2</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</si>
  <si>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</si>
  <si>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</si>
  <si>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</si>
  <si>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</si>
  <si>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</si>
  <si>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</si>
  <si>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</si>
  <si>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</si>
  <si>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</si>
  <si>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</si>
  <si>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</si>
  <si>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</si>
  <si>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Risk of sewer flooding in a storm</t>
  </si>
  <si>
    <t>3I.3</t>
  </si>
  <si>
    <t>Number of patch repairs or relining undertaken on sewer and not included in reported sewer collapses.</t>
  </si>
  <si>
    <t>3I.4</t>
  </si>
  <si>
    <t>Workbook title:</t>
  </si>
  <si>
    <t>For Business Plan use_PR19IPD01_ ODI-performance-model-v1.11.xlsx</t>
  </si>
  <si>
    <t>Version:</t>
  </si>
  <si>
    <t>Filename:</t>
  </si>
  <si>
    <t>Date:</t>
  </si>
  <si>
    <t>Author:</t>
  </si>
  <si>
    <t>Ofwat</t>
  </si>
  <si>
    <t>Author contact information:</t>
  </si>
  <si>
    <t>paul.fox@ofwat.gov.uk</t>
  </si>
  <si>
    <t>Summary of workbook:</t>
  </si>
  <si>
    <r>
      <t xml:space="preserve">Each company has a set of performance commitments for the 2020-25 period. Many of these performance commitments have financial outcome delivery incentives (ODIs) which can result in outperformance or underperformance payments based on how a company performs.
This model is used to calculate outperformance or underperformance payments forecast to be earned by a company in the the last two years of the current price control period i.e. 2023-24 or 2024-25. 
While almost all calculations take place each year, some payments are applied during the period ('in-period') or are accrued and applied at the end of the 2020-25 period ('end of period'). As such we will use the outputs from this model as an input into the in-period revenue adjustments and end of period revenue and RCV adjustments we will make as part of PR24.
Worksheet </t>
    </r>
    <r>
      <rPr>
        <b/>
        <sz val="11"/>
        <rFont val="Calibri"/>
        <family val="2"/>
      </rPr>
      <t>App1</t>
    </r>
    <r>
      <rPr>
        <sz val="11"/>
        <rFont val="Calibri"/>
        <family val="2"/>
      </rPr>
      <t xml:space="preserve"> contains the performance commitments levels and other information for bespoke performance commitments. </t>
    </r>
    <r>
      <rPr>
        <b/>
        <sz val="11"/>
        <rFont val="Calibri"/>
        <family val="2"/>
      </rPr>
      <t>App1b</t>
    </r>
    <r>
      <rPr>
        <sz val="11"/>
        <rFont val="Calibri"/>
        <family val="2"/>
      </rPr>
      <t xml:space="preserve"> contains the performance commitments levels and other information for the common performance commitments.</t>
    </r>
  </si>
  <si>
    <t>Known limitations:</t>
  </si>
  <si>
    <t>Instructions:</t>
  </si>
  <si>
    <r>
      <t>The model forms part of the PR24 Business Plan reporting sub</t>
    </r>
    <r>
      <rPr>
        <sz val="11"/>
        <rFont val="Calibri"/>
        <family val="2"/>
      </rPr>
      <t>mission and is based on v1.9 of the annual ODI performance model published on 3 April 2023</t>
    </r>
    <r>
      <rPr>
        <sz val="11"/>
        <color theme="1"/>
        <rFont val="Calibri"/>
        <family val="2"/>
      </rPr>
      <t xml:space="preserve">.
</t>
    </r>
    <r>
      <rPr>
        <sz val="11"/>
        <rFont val="Calibri"/>
        <family val="2"/>
      </rPr>
      <t>In the PR24 Business Plans, companies should provide two versions of this model; one for 2023-24 forecasts and one for 2024-25 forecasts, with the 2024-25 model taking account of the forecast performance included for 2023-24. The outputs of these two models should be used to populate PR24 Business Plan tables</t>
    </r>
    <r>
      <rPr>
        <sz val="11"/>
        <color theme="1"/>
        <rFont val="Calibri"/>
        <family val="2"/>
      </rPr>
      <t xml:space="preserve"> </t>
    </r>
    <r>
      <rPr>
        <sz val="11"/>
        <color theme="4"/>
        <rFont val="Calibri"/>
        <family val="2"/>
      </rPr>
      <t>OUT6 Summary of information on outcome delivery incentive payments, OUT8 PR19 outcome performance summary, PD11 - RCV midnight adjustments</t>
    </r>
    <r>
      <rPr>
        <sz val="11"/>
        <color theme="1"/>
        <rFont val="Calibri"/>
        <family val="2"/>
      </rPr>
      <t xml:space="preserve"> </t>
    </r>
    <r>
      <rPr>
        <sz val="11"/>
        <rFont val="Calibri"/>
        <family val="2"/>
      </rPr>
      <t>and</t>
    </r>
    <r>
      <rPr>
        <sz val="11"/>
        <color theme="1"/>
        <rFont val="Calibri"/>
        <family val="2"/>
      </rPr>
      <t xml:space="preserve"> </t>
    </r>
    <r>
      <rPr>
        <sz val="11"/>
        <color theme="4"/>
        <rFont val="Calibri"/>
        <family val="2"/>
      </rPr>
      <t>PD12 - PR19 Reconciliation adjustments summary</t>
    </r>
    <r>
      <rPr>
        <sz val="11"/>
        <color theme="1"/>
        <rFont val="Calibri"/>
        <family val="2"/>
      </rPr>
      <t>.
Forecast performance is automatically populated from tables 3A and 3B within this template. In addition, the model is also pre-populated with data from each companies' PR19 Outcomes performance commitments appendices contained in sheets App1 and App1b updated for decisions made by the Competition and Markets Authority (CMA) for the 4 appellant companies Anglian Water, Northumbrian Water, Yorkshire Water and Bristol Water.
Because most ODIs follow a standard calculation method, companies should input their performance in tables 3A and 3B and the model will calculate ODI payments. These payments are then automatically copied back into tables 3A, 3B and</t>
    </r>
    <r>
      <rPr>
        <sz val="11"/>
        <rFont val="Calibri"/>
        <family val="2"/>
      </rPr>
      <t xml:space="preserve"> 3H, if the payment is to be applied in the year</t>
    </r>
    <r>
      <rPr>
        <sz val="11"/>
        <color theme="1"/>
        <rFont val="Calibri"/>
        <family val="2"/>
      </rPr>
      <t>.</t>
    </r>
  </si>
  <si>
    <t>However, to facilitate these calculations and those relating to RCV adjustments, inputs are also required in the following sheets:
- InpCompany: Regulatory Capital Values in £m and 2017-18 prices;
- Company_PC_inputs: rows 23 to 29 for override values for payments that are earned or incurred where ODIs do not have standard calculations. As set out in the reconciliation rulebook, companies should provide separate explanations and calculation steps in their commentaries;
- Company_PC_inputs: row 36 relating to whether financial incentives apply or accrue for the reporting year. This field is important for those PCs where financial payments are accrued or made in 2024-25 only; and
- Company_PC_inputs: rows 53, 54 and 63 to 65 for enhanced ODIs.</t>
  </si>
  <si>
    <r>
      <rPr>
        <b/>
        <u/>
        <sz val="11"/>
        <rFont val="Calibri"/>
        <family val="2"/>
      </rPr>
      <t>Accrued payments</t>
    </r>
    <r>
      <rPr>
        <sz val="11"/>
        <rFont val="Calibri"/>
        <family val="2"/>
      </rPr>
      <t xml:space="preserve">
A new sheet '</t>
    </r>
    <r>
      <rPr>
        <sz val="11"/>
        <color theme="4"/>
        <rFont val="Calibri"/>
        <family val="2"/>
      </rPr>
      <t>Accrued ODI payments</t>
    </r>
    <r>
      <rPr>
        <sz val="11"/>
        <rFont val="Calibri"/>
        <family val="2"/>
      </rPr>
      <t>' is included in the model to summarise actual accrued ODI payments to date and to capture forecast accrued ODI payments for 2023-24. This will enable the 2024-25 version of this model to calculate appropriate ODI payments for those end of period performance commitments that have accrued ODI payments during the current price control period e.g. per capita consumption.
So for the 2023-24 version of this model, companies will need to input the actual accrued ODI payments for 2022-23 by performance commitment and by price control, from their ODI performance model submitted as part of their 2023 Annual Performance Report in July 2023.
For the 2024-25 version of this model, companies will also need to input forecast accrued ODI payments for 2023-24 by performance commitment and by price control, from their 2023-24 version of this model.
Further instructions are provided below the input tables in sheet '</t>
    </r>
    <r>
      <rPr>
        <sz val="11"/>
        <color theme="4"/>
        <rFont val="Calibri"/>
        <family val="2"/>
      </rPr>
      <t>Accrued ODI payments</t>
    </r>
    <r>
      <rPr>
        <sz val="11"/>
        <rFont val="Calibri"/>
        <family val="2"/>
      </rPr>
      <t>.'</t>
    </r>
  </si>
  <si>
    <t>Subsequent adjustments (such as voluntary deferrals of payments, taxation, inflation and time value of money) are dealt with in the separate PR19 In-period adjustments model under the process for in-period determinations, or in the models that will apply at PR24.
This model applies an aggregate sharing mechanism for outperformance payments (and underperformance payments for Hafren Dyfrdwy only) as set out in the PR19 final determinations.</t>
  </si>
  <si>
    <t>Changes</t>
  </si>
  <si>
    <t>Below are details of changes to the model from earlier versions, with specific changes from v1.9 set out in rows 48 to 57. The changes fix issues that have been identified and implement improvements for clarity and ease of use.</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</si>
  <si>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</si>
  <si>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</si>
  <si>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</si>
  <si>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</si>
  <si>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</si>
  <si>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</si>
  <si>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</si>
  <si>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</si>
  <si>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</si>
  <si>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</si>
  <si>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</si>
  <si>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</si>
  <si>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</si>
  <si>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</si>
  <si>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</si>
  <si>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</si>
  <si>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</si>
  <si>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</si>
  <si>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</si>
  <si>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</si>
  <si>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</si>
  <si>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</si>
  <si>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</si>
  <si>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</si>
  <si>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</si>
  <si>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</si>
  <si>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</si>
  <si>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</si>
  <si>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</si>
  <si>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</si>
  <si>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</si>
  <si>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</si>
  <si>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</si>
  <si>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</si>
  <si>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</si>
  <si>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</si>
  <si>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</si>
  <si>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</si>
  <si>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</si>
  <si>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Removed the data validation from rows 19, 20, 36, 53 and 65 as these are copied cells.</t>
  </si>
  <si>
    <t>InpPerformance</t>
  </si>
  <si>
    <t>Added the aggregate underperformance sharing mechanism, which only applies to Hafren Dyfrdwy in the 2020-25 period. See the in-period determination of 2020-21 ODIs for details.</t>
  </si>
  <si>
    <t>Performance
Sharing mechanism
Aggregate calculations
Validation</t>
  </si>
  <si>
    <t>Form Ofwat use, added a new "Model outputs - interventions" sheet to show a summary of the original inputs and final outputs for each PC. Added these outputs to the F_Outputs sheet to allow these to be stored on the Ofwat database.</t>
  </si>
  <si>
    <t>Model outputs - interventions
F_outputs</t>
  </si>
  <si>
    <t>Removed words (including per capita consumption) from row 6 heading in 'model outputs - aggregate level' tab to reflect fact PCC is now end of period</t>
  </si>
  <si>
    <t>Model outputs - aggregate level</t>
  </si>
  <si>
    <t>Updated formula in rows 100 and added new section at row 220 to ensure the underperformance payments values that flow forward to Aggregate calculations reflect whether the aggregate underperformance sharing mechanism is applicable.</t>
  </si>
  <si>
    <t>Sharing mechanism</t>
  </si>
  <si>
    <t>Updated formulae in rows 183:189 to apply the underperformance to be shared with customers to the underperformance payments earned.</t>
  </si>
  <si>
    <t>Added two new sheets for accrued ODI payments relating to end of period PCs. The sheet 'Accrued ODI payments' contains a summary of the accrued payments to date as published in the In-Period Determination FD ODI models. This sheet will need to be updated by companies with 2022-23 actual and 2023-24 forecast ODI payments. The sheet 'Accrued ODI ouputs' contains a summary of the accrued ODI payments as calculated in the selected reporting year and is for Ofwat use.</t>
  </si>
  <si>
    <t>Accrued ODI payments
Accrued ODI outputs</t>
  </si>
  <si>
    <r>
      <t xml:space="preserve">Amended the description for row 183 from 'In-period payments this year?' to 'In-period </t>
    </r>
    <r>
      <rPr>
        <sz val="10"/>
        <color theme="4"/>
        <rFont val="Calibri"/>
        <family val="2"/>
      </rPr>
      <t>revenue</t>
    </r>
    <r>
      <rPr>
        <sz val="10"/>
        <color theme="3"/>
        <rFont val="Calibri"/>
        <family val="2"/>
      </rPr>
      <t xml:space="preserve"> payments this year? </t>
    </r>
    <r>
      <rPr>
        <sz val="10"/>
        <color theme="4"/>
        <rFont val="Calibri"/>
        <family val="2"/>
      </rPr>
      <t>(end of period RCV calculated and shown in tables 3A, 3B and 3H)</t>
    </r>
    <r>
      <rPr>
        <sz val="10"/>
        <color theme="3"/>
        <rFont val="Calibri"/>
        <family val="2"/>
      </rPr>
      <t>' and the formulae for this row as follows (using column J as an example):
From =IF(J182=Validation!$J$5, TRUE, FALSE) to 
=IF(OR(AND('Validation summary'!$B$2="2023-24",J182="In-period"),AND('Validation summary'!$B$2="2024-25",J182="In-period"),AND('Validation summary'!$B$2="2024-25",J182="End of period",J190="Revenue")),TRUE,FALSE)
This cell dictates whether an ODI payment applies in the year and goes forward into the sharing mechanism and aggregate calculation sheets. The original formula only returned TRUE if the PC was in-period and so end of period revenue payments were excluded when 2024-25 was selected. In addition, the model was adding all the revenue and RCV payments together and including them under the in-period revenue block in table 3H.
The formulae change set out above returns TRUE for both 2023-24 and 2024-25 for revenue in-period and end of period PCs, but FALSE for RCV payments. This ensures that the RCV payments are shown separately in the end of period RCV block in 3H.</t>
    </r>
  </si>
  <si>
    <t>In light of the formulae change in row 183 described above, the description to rows 185 and 186 has been amended as follows:
From 'Total out/under performance payments to be applied in-period' to 'Total out/under performance revenue payments to be applied this year i.e. &amp; 'Validation summary $B$2'</t>
  </si>
  <si>
    <t>Using column J as an example, amended the formulae in rows 9 and 10 as follows:
Row 9 from =IF(Performance!J174=0,"",Performance!J174) to =IF(Performance!J174=0,0,Performance!J174)
Row 10 from =IF(Performance!J179=0,"",Performance!J179) to =IF(Performance!J179=0,0,Performance!J179)
This avoids #VALUE being returned when adding these cells in the new sheet 'Accrued ODI outputs'</t>
  </si>
  <si>
    <t>Added two new lines showing the RCV payments that have been calculated in the reporting year:
Row 19 "Total outperformance RCV payments calculated this year"&amp;" i.e. &amp;'Validation summary'!$B$2
Row 20 "Total underperformance RCV payments calculated this year"&amp;" i.e. &amp;'Validation summary'!$B$2
These two new rows are included in the formulae calculating the ODI payments each year by performance commitment in column P of sheet Model outputs - interventions. They are also used to show the RCV payments by performance commitment in tables 3A and 3B.</t>
  </si>
  <si>
    <t>Amended the formula in column P from =TRANSPOSE('Model outputs - PC level'!J16:BC16)+TRANSPOSE('Model outputs - PC level'!J17:BC17)
to =TRANSPOSE('Model outputs - PC level'!J16:BC16)+TRANSPOSE('Model outputs - PC level'!J17:BC17)+TRANSPOSE('Model outputs - PC level'!J19:BC19)+TRANSPOSE('Model outputs - PC level'!J20:BC20)
The formula change allows the RCV payments to be shown against each RCV performance commitment and therefore be included in the F_Outputs sheet and uploaded to Ofwat's database.</t>
  </si>
  <si>
    <t>Model outputs - interventions</t>
  </si>
  <si>
    <t>Added company acronym to cell J1 to enable lookups for accrued payments.</t>
  </si>
  <si>
    <t>Model outputs - Aggregate level</t>
  </si>
  <si>
    <t>Amended titles and descriptions to reference when the ODI payments will be applied and for which year's performance.</t>
  </si>
  <si>
    <t>Added new lines showing accrued payments in columns J:M and the net total ODI payments to be applied in 2024-25 including accrued payments for qualifiable end of period PCs when the 2024-25 year is selected. These figures are then copied across to APR table 3H and the F_Outputs sheet.</t>
  </si>
  <si>
    <t>Amended the formulae for rows 4 to 24 to pick up values from the new lines added in the 'Model outputs - Aggregate level' sheet which will include accrued payments for the 2024-25 year.</t>
  </si>
  <si>
    <t>F_Outputs</t>
  </si>
  <si>
    <t>Included IF statements in row 7 for water supply interruptions, leakage, PCC, mains repairs, unplanned outage, internal sewer flooding, pollution incidents and sewer collapses to prevent zeros being shown in the actual performance line. This prevents the model returning erroneous ODI payments based on performance of zero for these PCs, before forecast performance is input into tables 3A and 3B.</t>
  </si>
  <si>
    <t>Using column J as an example, changed the formulae in row 183:
FROM: =IF(OR(AND('Validation summary'!$B$2="2023-24",J182="In-period"),AND('Validation summary'!$B$2="2024-25",J182="In-period"),AND('Validation summary'!$B$2="2024-25",J182="End of period",J190="Revenue")),TRUE,FALSE)
TO: =IF(OR(AND('Validation summary'!$B$2="2023-24",J182="In-period"),AND('Validation summary'!$B$2="2024-25",J182="In-period")),TRUE,FALSE)
This ensures in-period payments for both years are applied and shown as in-period payments in table 3H.</t>
  </si>
  <si>
    <t>Added 'in-period' to the title of rows 185 and 186.</t>
  </si>
  <si>
    <t>Added the following three rows:
- Total end of period outperformance revenue payments
- Total end of period underperformance revenue payments
- ODI timing
These new lines summarise end of period revenue payments which are then used to populate tables 3A and 3B with ODI payments.</t>
  </si>
  <si>
    <t>Amended the formulae in cells F40:F46 and F49:F55 to add accrued payments to the end of period payments for the 2024-25 year. Amended the titles in rows 39 and 38 accordingly.
This allows in-period and end of period payments to be shown separately for business plan table PD12 for the 2024-25 year.</t>
  </si>
  <si>
    <t>Added a 'Summary total' section in rows 66:80 to summarise and cross check aggregate totals ODI payments against overall total ODI payments calculated from tables 3A and 3B.</t>
  </si>
  <si>
    <t>References:</t>
  </si>
  <si>
    <t>Annual Performance Report tables 3A and 3B and consolidated PR19 final determination outcomes performance commitment appendices for each company updated for a) the CMA's final determination for the 4 appellant companies Anglian Water, Northumbrian Water, Yorkshire Water and Bristol Water b) Green Recovery, c) IDoKs and d) Thames conditional allowance.</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</si>
  <si>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</si>
  <si>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</si>
  <si>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</si>
  <si>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</si>
  <si>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</si>
  <si>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</si>
  <si>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</si>
  <si>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</si>
  <si>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</si>
  <si>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</si>
  <si>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</si>
  <si>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</si>
  <si>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</si>
  <si>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</si>
  <si>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</si>
  <si>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</si>
  <si>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</si>
  <si>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</si>
  <si>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</si>
  <si>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</si>
  <si>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</si>
  <si>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</si>
  <si>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</si>
  <si>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</si>
  <si>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</si>
  <si>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</si>
  <si>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</si>
  <si>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</si>
  <si>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</si>
  <si>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</si>
  <si>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</si>
  <si>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</si>
  <si>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</si>
  <si>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</si>
  <si>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 (ODI model)</t>
  </si>
  <si>
    <t>Model documentation sheet</t>
  </si>
  <si>
    <t>Inputs from the company and Ofwat which are used in calculating ODI payments.</t>
  </si>
  <si>
    <t>Takes from Company_PC_Inputs unless Ofwat makes an intervention</t>
  </si>
  <si>
    <t>Provides outputs at a PC level before any sharing adjustments are made</t>
  </si>
  <si>
    <t>Style Guide</t>
  </si>
  <si>
    <t>Company_PC_Inputs</t>
  </si>
  <si>
    <t>Explanation of different formatting types</t>
  </si>
  <si>
    <t>ODI payments due based on the company's performance.</t>
  </si>
  <si>
    <t>Summary of Ofwat interventions for Ofwat use.</t>
  </si>
  <si>
    <t>ToC</t>
  </si>
  <si>
    <t>Ofwat_PC_Interventions</t>
  </si>
  <si>
    <t>Table of contents</t>
  </si>
  <si>
    <t>Sheet to provide for Ofwat to make interventions if necessary. For Ofwat use.</t>
  </si>
  <si>
    <t>ODI payments after taking account of sharing mechanism.</t>
  </si>
  <si>
    <t>The in-period revenue, end-of-period  revenue, and end-of-period RCV adjustments to be made as a result of ODI performance between 2020-21 and 2024-25 for each relevant price control.</t>
  </si>
  <si>
    <t>Validation</t>
  </si>
  <si>
    <t>Accrued ODI payments</t>
  </si>
  <si>
    <t>Aggregate calculations</t>
  </si>
  <si>
    <t>Validation data</t>
  </si>
  <si>
    <t>A summary of the accrued payments to date by PC and price control as</t>
  </si>
  <si>
    <t>Net ODI payments (in-period, revenue and RCV).</t>
  </si>
  <si>
    <t>F_Output sheet for Ofwat use.</t>
  </si>
  <si>
    <t>published in the In-Period Determination FD ODI models. Companies will need</t>
  </si>
  <si>
    <t>to input figures for 2022-23 and 2023-24.</t>
  </si>
  <si>
    <t>Accrued ODI outputs</t>
  </si>
  <si>
    <t>A summary of the accrued ODI payments relating to end of period PCs calculated</t>
  </si>
  <si>
    <t>for the selected reporting year. For Ofwat use.</t>
  </si>
  <si>
    <t>END</t>
  </si>
  <si>
    <t>Reporting year</t>
  </si>
  <si>
    <t>Company name</t>
  </si>
  <si>
    <t>Acronym</t>
  </si>
  <si>
    <t>PCL met</t>
  </si>
  <si>
    <t>PC units</t>
  </si>
  <si>
    <t>dp</t>
  </si>
  <si>
    <t>ODI type</t>
  </si>
  <si>
    <t>ODI form</t>
  </si>
  <si>
    <t>ODI timing</t>
  </si>
  <si>
    <t>Common PC</t>
  </si>
  <si>
    <t>True False</t>
  </si>
  <si>
    <t>Up Down</t>
  </si>
  <si>
    <t>Enhanced ODIs</t>
  </si>
  <si>
    <t>Standard outperformance cap</t>
  </si>
  <si>
    <t>Outperformance deadband</t>
  </si>
  <si>
    <t>Performance commitment level</t>
  </si>
  <si>
    <t>Underperformance deadband</t>
  </si>
  <si>
    <t>Standard underperformance collar</t>
  </si>
  <si>
    <t>Enhanced outperformance cap (Note not normally required)</t>
  </si>
  <si>
    <t>Enhanced underperformance collar</t>
  </si>
  <si>
    <t>Financial ODI may accrue or apply</t>
  </si>
  <si>
    <t>Bespoke underperformance sharing mechanism: applies to the following companies</t>
  </si>
  <si>
    <t>2023-24</t>
  </si>
  <si>
    <t>-</t>
  </si>
  <si>
    <t>WaSC</t>
  </si>
  <si>
    <t>Yes</t>
  </si>
  <si>
    <t>0</t>
  </si>
  <si>
    <t>NFI</t>
  </si>
  <si>
    <t>Revenue</t>
  </si>
  <si>
    <t>In-period</t>
  </si>
  <si>
    <t>Up</t>
  </si>
  <si>
    <t>Water</t>
  </si>
  <si>
    <t>2020-21</t>
  </si>
  <si>
    <t>HDD</t>
  </si>
  <si>
    <t>2024-25</t>
  </si>
  <si>
    <t>Anglian Water</t>
  </si>
  <si>
    <t>ANH</t>
  </si>
  <si>
    <t>No</t>
  </si>
  <si>
    <t>HH:MM:SS</t>
  </si>
  <si>
    <t>Out</t>
  </si>
  <si>
    <t>RCV</t>
  </si>
  <si>
    <t>End of period</t>
  </si>
  <si>
    <t>Down</t>
  </si>
  <si>
    <t>Wastewater</t>
  </si>
  <si>
    <t>2021-22</t>
  </si>
  <si>
    <t>Dŵr Cymru</t>
  </si>
  <si>
    <t>WSH</t>
  </si>
  <si>
    <t>Months</t>
  </si>
  <si>
    <t>Under</t>
  </si>
  <si>
    <t>2022-23</t>
  </si>
  <si>
    <t>Hafren Dyfrdwy</t>
  </si>
  <si>
    <t>time</t>
  </si>
  <si>
    <t>Out &amp; under</t>
  </si>
  <si>
    <t>Northumbrian Water</t>
  </si>
  <si>
    <t>NES</t>
  </si>
  <si>
    <t>nr</t>
  </si>
  <si>
    <t>Severn Trent Water</t>
  </si>
  <si>
    <t>SVE</t>
  </si>
  <si>
    <t>km</t>
  </si>
  <si>
    <t>Southern Water</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</si>
  <si>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</si>
  <si>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</si>
  <si>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</si>
  <si>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</si>
  <si>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</si>
  <si>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</si>
  <si>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</si>
  <si>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</si>
  <si>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</si>
  <si>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</si>
  <si>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</si>
  <si>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</si>
  <si>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</si>
  <si>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</si>
  <si>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</si>
  <si>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</si>
  <si>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</si>
  <si>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</si>
  <si>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</si>
  <si>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</si>
  <si>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</si>
  <si>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Affinity Water</t>
  </si>
  <si>
    <t>AFW</t>
  </si>
  <si>
    <t>WoC</t>
  </si>
  <si>
    <t>Ha</t>
  </si>
  <si>
    <t>Bristol Water</t>
  </si>
  <si>
    <t>BRL</t>
  </si>
  <si>
    <t>hectare</t>
  </si>
  <si>
    <t>Priority services for customers in vulnerable circumstances (PSR)</t>
  </si>
  <si>
    <t>Portsmouth Water</t>
  </si>
  <si>
    <t>PRT</t>
  </si>
  <si>
    <t>Customer measure of experience (C-MeX)</t>
  </si>
  <si>
    <t>SES Water</t>
  </si>
  <si>
    <t>SES</t>
  </si>
  <si>
    <t>text</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</si>
  <si>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</si>
  <si>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</si>
  <si>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</si>
  <si>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</si>
  <si>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</si>
  <si>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</si>
  <si>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</si>
  <si>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</si>
  <si>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</si>
  <si>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</si>
  <si>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</si>
  <si>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</si>
  <si>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</si>
  <si>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</si>
  <si>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Constant</t>
  </si>
  <si>
    <t>Total</t>
  </si>
  <si>
    <t>Ofwat company acronym</t>
  </si>
  <si>
    <t>Financial year</t>
  </si>
  <si>
    <t>Price base for ODI rates</t>
  </si>
  <si>
    <t>2017-18</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</si>
  <si>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</si>
  <si>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</si>
  <si>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</si>
  <si>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</si>
  <si>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</si>
  <si>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</si>
  <si>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</si>
  <si>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</si>
  <si>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</si>
  <si>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</si>
  <si>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</si>
  <si>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</si>
  <si>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</si>
  <si>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</si>
  <si>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</si>
  <si>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</si>
  <si>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</si>
  <si>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</si>
  <si>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</si>
  <si>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</si>
  <si>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</si>
  <si>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</si>
  <si>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</si>
  <si>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</si>
  <si>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</si>
  <si>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</si>
  <si>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</si>
  <si>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</si>
  <si>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</si>
  <si>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</si>
  <si>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</si>
  <si>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</si>
  <si>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</si>
  <si>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</si>
  <si>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</si>
  <si>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</si>
  <si>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</si>
  <si>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</si>
  <si>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Financial incentives apply or accrue this year?</t>
  </si>
  <si>
    <t>Direction of improving performance</t>
  </si>
  <si>
    <t>Up or Down</t>
  </si>
  <si>
    <t>Standard ODIs</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</si>
  <si>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</si>
  <si>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</si>
  <si>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</si>
  <si>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</si>
  <si>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</si>
  <si>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</si>
  <si>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</si>
  <si>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</si>
  <si>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</si>
  <si>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</si>
  <si>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</si>
  <si>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</si>
  <si>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</si>
  <si>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</si>
  <si>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</si>
  <si>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</si>
  <si>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</si>
  <si>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</si>
  <si>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</si>
  <si>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</si>
  <si>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Aggregate sharing mechansim</t>
  </si>
  <si>
    <t>Wholesale water</t>
  </si>
  <si>
    <t>Wholesale wastewater</t>
  </si>
  <si>
    <t>Has the value of the outpeformance payments earned this reporting year exceeded the aggregate sharing threshold?</t>
  </si>
  <si>
    <t>Has the value of the underpeformance payments earned this reporting year exceeded the aggregate sharing threshold? (Hafren Dyfrdwy only)</t>
  </si>
  <si>
    <t>Accrued ODI payments by performance commitment from the Final Determination in-period ODI performance models with company APR23 actuals for 2022-23 and PR24 Business plan forecasts for 2023-24</t>
  </si>
  <si>
    <t>2017-18 prices</t>
  </si>
  <si>
    <t>2023-24 forecast</t>
  </si>
  <si>
    <t>Total accrued ODI payments</t>
  </si>
  <si>
    <t>PC name</t>
  </si>
  <si>
    <t>Unique ID</t>
  </si>
  <si>
    <t>Per capita consumption</t>
  </si>
  <si>
    <t>PR19ANH_6</t>
  </si>
  <si>
    <t>Internal interconnection delivery</t>
  </si>
  <si>
    <t>PR19ANH_39</t>
  </si>
  <si>
    <t>PR19WSH_En5</t>
  </si>
  <si>
    <t>km of river improved</t>
  </si>
  <si>
    <t>PR19WSH_En6</t>
  </si>
  <si>
    <t>PR19HDD_B3</t>
  </si>
  <si>
    <t>Length of river water quality improved</t>
  </si>
  <si>
    <t>PR19HDD_C1</t>
  </si>
  <si>
    <t>PR19NES_COM07</t>
  </si>
  <si>
    <t>Delivery wastewater resilience enhancement programme</t>
  </si>
  <si>
    <t>PR19NES_BES27</t>
  </si>
  <si>
    <t>PR19SVE_G03</t>
  </si>
  <si>
    <t>Water restrictions placed on customers</t>
  </si>
  <si>
    <t>PR19SWB_PC C1</t>
  </si>
  <si>
    <t>PR19SWB_PC C3</t>
  </si>
  <si>
    <t>Biodiversity - Enhancement</t>
  </si>
  <si>
    <t>PR19SWB_PC F5</t>
  </si>
  <si>
    <t>PR19SRN_WR01</t>
  </si>
  <si>
    <t xml:space="preserve">Revenue </t>
  </si>
  <si>
    <t>Bathing water quality</t>
  </si>
  <si>
    <t>PR19SWB_PC H1</t>
  </si>
  <si>
    <t>PR19TMS_BW05</t>
  </si>
  <si>
    <t>Thanet Sewers</t>
  </si>
  <si>
    <t>PR19SRN_WWN16</t>
  </si>
  <si>
    <t>PR19UUW_B05-WN</t>
  </si>
  <si>
    <t>Managing early handback of Tideway project land</t>
  </si>
  <si>
    <t>PR19TMS_ET07</t>
  </si>
  <si>
    <t>PR19WSX_W2</t>
  </si>
  <si>
    <t>Manchester and Pennine resilience</t>
  </si>
  <si>
    <t>PR19UUW_B09-DP</t>
  </si>
  <si>
    <t>PR19YKY_25</t>
  </si>
  <si>
    <t>Protecting the environment from the impact of growth and new development</t>
  </si>
  <si>
    <t>PR19UUW_C06-WWN</t>
  </si>
  <si>
    <t>PR19AFW_R-B1</t>
  </si>
  <si>
    <t>Successful delivery of direct procurement of Manchester and Pennine resilience</t>
  </si>
  <si>
    <t>PR19UUW_E07-DP</t>
  </si>
  <si>
    <t>PR19BRL_PC19</t>
  </si>
  <si>
    <t>Voids – business properties</t>
  </si>
  <si>
    <t>PR19SEW_L.3</t>
  </si>
  <si>
    <t>PR19PRT_PRT-Water Resources 03</t>
  </si>
  <si>
    <t>PR19SEW_E.1</t>
  </si>
  <si>
    <t>Per capita consumption South Staffs region</t>
  </si>
  <si>
    <t>PR19SSC_C3</t>
  </si>
  <si>
    <t>Per capita consumption Cambridge region</t>
  </si>
  <si>
    <t>PR19SSC_C4</t>
  </si>
  <si>
    <t>PR19SES_E.1</t>
  </si>
  <si>
    <t>Sector (accrued ODI payments for PCC)</t>
  </si>
  <si>
    <t>Sector (accrued ODI payments for all bespoke PCs)</t>
  </si>
  <si>
    <t>Sector (total accrued ODI payments)</t>
  </si>
  <si>
    <t>Notes concerning the above table:</t>
  </si>
  <si>
    <r>
      <t>a) 2022-23 ODI payments for per capita consumption (PCC) should be input from the '</t>
    </r>
    <r>
      <rPr>
        <sz val="10"/>
        <color theme="4"/>
        <rFont val="Calibri"/>
        <family val="2"/>
      </rPr>
      <t>Model outputs - PC level</t>
    </r>
    <r>
      <rPr>
        <sz val="10"/>
        <color theme="1"/>
        <rFont val="Calibri"/>
        <family val="2"/>
      </rPr>
      <t>' sheet of the APR23 ODI performance models.</t>
    </r>
  </si>
  <si>
    <r>
      <t xml:space="preserve">a) </t>
    </r>
    <r>
      <rPr>
        <b/>
        <sz val="10"/>
        <color theme="3"/>
        <rFont val="Calibri"/>
        <family val="2"/>
      </rPr>
      <t>SWB Biodiversity - Enhancement in 2021-22</t>
    </r>
    <r>
      <rPr>
        <sz val="10"/>
        <color theme="1"/>
        <rFont val="Calibri"/>
        <family val="2"/>
      </rPr>
      <t xml:space="preserve"> - IPD22 FD stated £4.050m but this has been revised to £4.275m to take account of the changes to the PCLs, standard outperformance</t>
    </r>
  </si>
  <si>
    <t>a) Figures are calculated automatically and should match the totals in the company specific tables below.</t>
  </si>
  <si>
    <r>
      <t>b) Forecasts of 2023-24 ODI payments for PCC should be input from the '</t>
    </r>
    <r>
      <rPr>
        <sz val="10"/>
        <color theme="4"/>
        <rFont val="Calibri"/>
        <family val="2"/>
      </rPr>
      <t>Model outputs - PC level</t>
    </r>
    <r>
      <rPr>
        <sz val="10"/>
        <color theme="1"/>
        <rFont val="Calibri"/>
        <family val="2"/>
      </rPr>
      <t>' sheet of the ODI performance model issued for use in the PR24 Business Plans that contains companies' forecast</t>
    </r>
  </si>
  <si>
    <t>caps and standard underperformance collars from 2021-22 to 2024-25 as a result of the Green Economic Recovery.</t>
  </si>
  <si>
    <t>performance for 2023-24.</t>
  </si>
  <si>
    <r>
      <t xml:space="preserve">b) </t>
    </r>
    <r>
      <rPr>
        <b/>
        <sz val="10"/>
        <color theme="3"/>
        <rFont val="Calibri"/>
        <family val="2"/>
      </rPr>
      <t>YKY Land conserved and enhanced</t>
    </r>
    <r>
      <rPr>
        <sz val="10"/>
        <color theme="1"/>
        <rFont val="Calibri"/>
        <family val="2"/>
      </rPr>
      <t xml:space="preserve"> is not listed because the IPD21 FD indicated that this end of period PC accrued annual payments, but this is not the case as ODI payments are calculated</t>
    </r>
  </si>
  <si>
    <t>c) Where the value of outperformance (and underperformance for Hafren Dyfrdwy) has exceeded the aggregate sharing threshold as indicated in rows 6 and 7 above, the ODI payments may need to reflect the</t>
  </si>
  <si>
    <t>in 2024-25 only.</t>
  </si>
  <si>
    <t>value shared with customers.</t>
  </si>
  <si>
    <r>
      <t xml:space="preserve">c) </t>
    </r>
    <r>
      <rPr>
        <b/>
        <sz val="10"/>
        <color theme="3"/>
        <rFont val="Calibri"/>
        <family val="2"/>
      </rPr>
      <t>SEW Protecting wildlife and increasing biodiversity</t>
    </r>
    <r>
      <rPr>
        <sz val="10"/>
        <color theme="1"/>
        <rFont val="Calibri"/>
        <family val="2"/>
      </rPr>
      <t xml:space="preserve"> is not listed because the IPD22 FD indicated that this end of period PC accrued annual payments, but this is not the case as ODI payments</t>
    </r>
  </si>
  <si>
    <t>d) Please input data to its full decimal accuracy.</t>
  </si>
  <si>
    <t>are calculated in 2024-25 only.</t>
  </si>
  <si>
    <r>
      <t>d) 2022-23 ODI payments for the above bespoke PCs should be input from the '</t>
    </r>
    <r>
      <rPr>
        <sz val="10"/>
        <color theme="4"/>
        <rFont val="Calibri"/>
        <family val="2"/>
      </rPr>
      <t>Model outputs - PC level</t>
    </r>
    <r>
      <rPr>
        <sz val="10"/>
        <color theme="1"/>
        <rFont val="Calibri"/>
        <family val="2"/>
      </rPr>
      <t>' sheet of the APR23 ODI performance models.</t>
    </r>
  </si>
  <si>
    <r>
      <t>e) Forecasts of 2023-24 ODI payments for the above bespoke PCs should be input from the '</t>
    </r>
    <r>
      <rPr>
        <sz val="10"/>
        <color theme="4"/>
        <rFont val="Calibri"/>
        <family val="2"/>
      </rPr>
      <t>Model outputs - PC level</t>
    </r>
    <r>
      <rPr>
        <sz val="10"/>
        <color theme="1"/>
        <rFont val="Calibri"/>
        <family val="2"/>
      </rPr>
      <t>' sheet of the ODI performance model issued for use in the PR24 Business Plans</t>
    </r>
  </si>
  <si>
    <t>that contains companies' forecast performance for 2023-24.</t>
  </si>
  <si>
    <t>f) Where the value of outperformance (and underperformance for Hafren Dyfrdwy) has exceeded the aggregate sharing threshold as indicated in rows 6 and 7 above, the ODI payments</t>
  </si>
  <si>
    <t>may need to reflect the value shared with customers.</t>
  </si>
  <si>
    <t>g) Please input data to its full decimal accuracy.</t>
  </si>
  <si>
    <t>Accrued ODI payments by price control from the Final Determination in-period ODI performance models with company APR23 actuals for 2022-23 and PR24 Business plan forecasts for 2023-24</t>
  </si>
  <si>
    <t>Guidance for companies in completing the tables below</t>
  </si>
  <si>
    <t>Companies should:</t>
  </si>
  <si>
    <r>
      <t xml:space="preserve">a) Input 2022-23 ODI payments from </t>
    </r>
    <r>
      <rPr>
        <sz val="11"/>
        <color theme="4"/>
        <rFont val="Calibri"/>
        <family val="2"/>
      </rPr>
      <t>table</t>
    </r>
    <r>
      <rPr>
        <sz val="11"/>
        <color theme="1"/>
        <rFont val="Calibri"/>
        <family val="2"/>
      </rPr>
      <t xml:space="preserve"> </t>
    </r>
    <r>
      <rPr>
        <sz val="11"/>
        <color theme="4"/>
        <rFont val="Calibri"/>
        <family val="2"/>
      </rPr>
      <t>3H</t>
    </r>
    <r>
      <rPr>
        <sz val="11"/>
        <color theme="1"/>
        <rFont val="Calibri"/>
        <family val="2"/>
      </rPr>
      <t xml:space="preserve"> of the APR23 ODI performance models.</t>
    </r>
  </si>
  <si>
    <r>
      <t xml:space="preserve">b) Include their forecasts of 2023-24 ODI payments from </t>
    </r>
    <r>
      <rPr>
        <sz val="11"/>
        <color theme="4"/>
        <rFont val="Calibri"/>
        <family val="2"/>
      </rPr>
      <t>table 3H</t>
    </r>
    <r>
      <rPr>
        <sz val="11"/>
        <color theme="1"/>
        <rFont val="Calibri"/>
        <family val="2"/>
      </rPr>
      <t xml:space="preserve"> of the ODI performance model issued for use in the PR24 Business Plans containing companies' forecast performance for 2023-24.</t>
    </r>
  </si>
  <si>
    <r>
      <t xml:space="preserve">c) Input data to its full decimal accuracy and ensure the validation checks on the totals for 2022-23 and 2023-24 return </t>
    </r>
    <r>
      <rPr>
        <sz val="11"/>
        <color rgb="FF00B050"/>
        <rFont val="Calibri"/>
        <family val="2"/>
      </rPr>
      <t>TRUE</t>
    </r>
    <r>
      <rPr>
        <sz val="11"/>
        <color theme="1"/>
        <rFont val="Calibri"/>
        <family val="2"/>
      </rPr>
      <t>.</t>
    </r>
  </si>
  <si>
    <t>Revenue adjustments - Net ODI payments (to be applied end of period) - Water resources</t>
  </si>
  <si>
    <t>Revenue adjustments - Net ODI payments (to be applied end of period) - Water network plus</t>
  </si>
  <si>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</si>
  <si>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</si>
  <si>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</si>
  <si>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</si>
  <si>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</si>
  <si>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</si>
  <si>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</si>
  <si>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</si>
  <si>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</si>
  <si>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</si>
  <si>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</si>
  <si>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</si>
  <si>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Revenue adjustments - Net ODI payments (to be applied end of period) - Total - £m (2017-18 prices)</t>
  </si>
  <si>
    <t>RCV adjustments - Net ODI adjustments (to be applied end of period) - Total - £m (2017-18 prices)</t>
  </si>
  <si>
    <t>Validation check to the total by performance commitment above in columns V to Y</t>
  </si>
  <si>
    <t>Note:</t>
  </si>
  <si>
    <r>
      <rPr>
        <b/>
        <sz val="10"/>
        <color theme="1"/>
        <rFont val="Calibri"/>
        <family val="2"/>
      </rPr>
      <t>Note:</t>
    </r>
    <r>
      <rPr>
        <sz val="10"/>
        <color theme="1"/>
        <rFont val="Calibri"/>
        <family val="2"/>
      </rPr>
      <t xml:space="preserve"> RCV adjustments for 2021-22 reflect the revision to </t>
    </r>
    <r>
      <rPr>
        <b/>
        <sz val="10"/>
        <color theme="3"/>
        <rFont val="Calibri"/>
        <family val="2"/>
      </rPr>
      <t>SWB Biodiversity - Enhancement</t>
    </r>
    <r>
      <rPr>
        <sz val="10"/>
        <color theme="1"/>
        <rFont val="Calibri"/>
        <family val="2"/>
      </rPr>
      <t xml:space="preserve"> as a result of changes to the PCLs, standard outperformance caps and standard underperformance collars for Green</t>
    </r>
  </si>
  <si>
    <t>Recovery.</t>
  </si>
  <si>
    <r>
      <rPr>
        <b/>
        <sz val="10"/>
        <color theme="1"/>
        <rFont val="Calibri"/>
        <family val="2"/>
      </rPr>
      <t>Note:</t>
    </r>
    <r>
      <rPr>
        <sz val="10"/>
        <color theme="1"/>
        <rFont val="Calibri"/>
        <family val="2"/>
      </rPr>
      <t xml:space="preserve"> Revenue adjustments for 2020-21 reflect the exclusion of the ODI payment for </t>
    </r>
    <r>
      <rPr>
        <b/>
        <sz val="10"/>
        <color theme="3"/>
        <rFont val="Calibri"/>
        <family val="2"/>
      </rPr>
      <t>YKY Land conserved and enhanced of £0.041m</t>
    </r>
    <r>
      <rPr>
        <sz val="10"/>
        <color theme="1"/>
        <rFont val="Calibri"/>
        <family val="2"/>
      </rPr>
      <t>, as this end of period PC does not accrue annual payments but is calculated</t>
    </r>
  </si>
  <si>
    <r>
      <rPr>
        <b/>
        <sz val="10"/>
        <color theme="1"/>
        <rFont val="Calibri"/>
        <family val="2"/>
      </rPr>
      <t>Note:</t>
    </r>
    <r>
      <rPr>
        <sz val="10"/>
        <color theme="1"/>
        <rFont val="Calibri"/>
        <family val="2"/>
      </rPr>
      <t xml:space="preserve"> Revenue adjustments for 2021-22 reflect the exclusion of the ODI for </t>
    </r>
    <r>
      <rPr>
        <b/>
        <sz val="10"/>
        <color theme="3"/>
        <rFont val="Calibri"/>
        <family val="2"/>
      </rPr>
      <t>SEW Protecting wildlife and increasing biodiversity of £1.254m</t>
    </r>
    <r>
      <rPr>
        <sz val="10"/>
        <color theme="1"/>
        <rFont val="Calibri"/>
        <family val="2"/>
      </rPr>
      <t>, as this end of period PC does not accrue annual payments but is</t>
    </r>
  </si>
  <si>
    <t>calculated in 2024-25 only.</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</si>
  <si>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</si>
  <si>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</si>
  <si>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</si>
  <si>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</si>
  <si>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</si>
  <si>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</si>
  <si>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</si>
  <si>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</si>
  <si>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</si>
  <si>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</si>
  <si>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</si>
  <si>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</si>
  <si>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</si>
  <si>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</si>
  <si>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</si>
  <si>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</si>
  <si>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</si>
  <si>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</si>
  <si>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</si>
  <si>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</si>
  <si>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</si>
  <si>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</si>
  <si>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</si>
  <si>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</si>
  <si>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</si>
  <si>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</si>
  <si>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</si>
  <si>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</si>
  <si>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</si>
  <si>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</si>
  <si>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</si>
  <si>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</si>
  <si>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</si>
  <si>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</si>
  <si>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</si>
  <si>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</si>
  <si>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</si>
  <si>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</si>
  <si>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</si>
  <si>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</si>
  <si>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</si>
  <si>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</si>
  <si>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</si>
  <si>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</si>
  <si>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Model calculated ODI payments</t>
  </si>
  <si>
    <t>Sum of ODI payments post overrides</t>
  </si>
  <si>
    <t>Total outperformance payments</t>
  </si>
  <si>
    <t>Total underperformance payments</t>
  </si>
  <si>
    <t>Allocating ODI payments</t>
  </si>
  <si>
    <r>
      <t xml:space="preserve">In-period </t>
    </r>
    <r>
      <rPr>
        <sz val="10"/>
        <color rgb="FFFF0000"/>
        <rFont val="Calibri"/>
        <family val="2"/>
      </rPr>
      <t>revenue</t>
    </r>
    <r>
      <rPr>
        <sz val="10"/>
        <rFont val="Calibri"/>
        <family val="2"/>
      </rPr>
      <t xml:space="preserve"> payments this year? </t>
    </r>
    <r>
      <rPr>
        <sz val="10"/>
        <color rgb="FFFF0000"/>
        <rFont val="Calibri"/>
        <family val="2"/>
      </rPr>
      <t>(end of period RCV calculated and shown in tables 3A, 3B and 3H)</t>
    </r>
  </si>
  <si>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</si>
  <si>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</si>
  <si>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</si>
  <si>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</si>
  <si>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</si>
  <si>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</si>
  <si>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</si>
  <si>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</si>
  <si>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</si>
  <si>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</si>
  <si>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</si>
  <si>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</si>
  <si>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</si>
  <si>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</si>
  <si>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</si>
  <si>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</si>
  <si>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</si>
  <si>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</si>
  <si>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</si>
  <si>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</si>
  <si>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</si>
  <si>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</si>
  <si>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</si>
  <si>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</si>
  <si>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</si>
  <si>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</si>
  <si>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</si>
  <si>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</si>
  <si>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</si>
  <si>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</si>
  <si>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</si>
  <si>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</si>
  <si>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</si>
  <si>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</si>
  <si>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</si>
  <si>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</si>
  <si>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</si>
  <si>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</si>
  <si>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</si>
  <si>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</si>
  <si>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</si>
  <si>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</si>
  <si>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</si>
  <si>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</si>
  <si>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</si>
  <si>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</si>
  <si>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</si>
  <si>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</si>
  <si>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</si>
  <si>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</si>
  <si>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</si>
  <si>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</si>
  <si>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</si>
  <si>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</si>
  <si>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</si>
  <si>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</si>
  <si>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</si>
  <si>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</si>
  <si>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</si>
  <si>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</si>
  <si>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</si>
  <si>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</si>
  <si>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</si>
  <si>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</si>
  <si>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</si>
  <si>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</si>
  <si>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</si>
  <si>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</si>
  <si>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</si>
  <si>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</si>
  <si>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</si>
  <si>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</si>
  <si>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</si>
  <si>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</si>
  <si>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</si>
  <si>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</si>
  <si>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Difference between earned and to be applied</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</si>
  <si>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</si>
  <si>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</si>
  <si>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</si>
  <si>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</si>
  <si>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</si>
  <si>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</si>
  <si>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</si>
  <si>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</si>
  <si>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</si>
  <si>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</si>
  <si>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</si>
  <si>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</si>
  <si>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</si>
  <si>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</si>
  <si>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</si>
  <si>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</si>
  <si>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</si>
  <si>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</si>
  <si>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</si>
  <si>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</si>
  <si>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</si>
  <si>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</si>
  <si>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</si>
  <si>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</si>
  <si>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</si>
  <si>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</si>
  <si>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=IF(F278=0,0,SUMIF(J$190:BS$190,"RCV",J201:BS201)/F278)</t>
  </si>
  <si>
    <t>Proportion of end of period outperformance payments to be paid through the RCV - Water network plus</t>
  </si>
  <si>
    <t>=IF(F279=0,0,SUMIF(J$190:BS$190,"RCV",J202:BS202)/F279)</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</si>
  <si>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</si>
  <si>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</si>
  <si>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</si>
  <si>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</si>
  <si>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</si>
  <si>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</si>
  <si>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</si>
  <si>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=IF(F287=0,0,SUMIF(J$190:BS$190,"RCV",J210:BS210)/F287)</t>
  </si>
  <si>
    <t>Proportion of end of period underperformance payments to be paid through the RCV - Water network plus</t>
  </si>
  <si>
    <t>=IF(F288=0,0,SUMIF(J$190:BS$190,"RCV",J211:BS211)/F288)</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</si>
  <si>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</si>
  <si>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</si>
  <si>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</si>
  <si>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</si>
  <si>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</si>
  <si>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</si>
  <si>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</si>
  <si>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</si>
  <si>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</si>
  <si>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</si>
  <si>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</si>
  <si>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</si>
  <si>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</si>
  <si>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</si>
  <si>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</si>
  <si>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</si>
  <si>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</si>
  <si>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</si>
  <si>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</si>
  <si>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</si>
  <si>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</si>
  <si>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</si>
  <si>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</si>
  <si>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</si>
  <si>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</si>
  <si>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</si>
  <si>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</si>
  <si>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</si>
  <si>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</si>
  <si>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</si>
  <si>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</si>
  <si>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</si>
  <si>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</si>
  <si>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</si>
  <si>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</si>
  <si>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</si>
  <si>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</si>
  <si>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</si>
  <si>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</si>
  <si>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</si>
  <si>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</si>
  <si>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</si>
  <si>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</si>
  <si>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</si>
  <si>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</si>
  <si>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</si>
  <si>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</si>
  <si>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</si>
  <si>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</si>
  <si>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</si>
  <si>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</si>
  <si>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</si>
  <si>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</si>
  <si>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</si>
  <si>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</si>
  <si>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</si>
  <si>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</si>
  <si>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</si>
  <si>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</si>
  <si>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</si>
  <si>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</si>
  <si>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</si>
  <si>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</si>
  <si>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</si>
  <si>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</si>
  <si>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</si>
  <si>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Aggregate underperformance sharing mechanism (Hafren Dyfrdwy only)</t>
  </si>
  <si>
    <t>Company check</t>
  </si>
  <si>
    <t>Bespoke sharing mechanism applies?</t>
  </si>
  <si>
    <t>Net ODI payments earned this reporting year</t>
  </si>
  <si>
    <t>Net ODI payments earned this reporting year - Water resources</t>
  </si>
  <si>
    <t>Net ODI payments earned this reporting year - Water network plus</t>
  </si>
  <si>
    <t>Net ODI payments earned this reporting year - Wastewater network plus</t>
  </si>
  <si>
    <t>Net ODI payments earned this reporting year - Bioresources (sludge)</t>
  </si>
  <si>
    <t>Net ODI payments earned this reporting year - Residential retail</t>
  </si>
  <si>
    <t>Net ODI payments earned this reporting year - Business retail</t>
  </si>
  <si>
    <t>Net ODI payments earned this reporting year - Dummy control</t>
  </si>
  <si>
    <t>Net ODI payments earned grouped into aggregate controls for sharing mechanism - Water resources</t>
  </si>
  <si>
    <t>Net ODI payments earned grouped into aggregate controls for sharing mechanism - Water network plus</t>
  </si>
  <si>
    <t>Net ODI payments earned grouped into aggregate controls for sharing mechanism - Wastewater network plus</t>
  </si>
  <si>
    <t>Net ODI payments earned grouped into aggregate controls for sharing mechanism - Bioresources (sludge)</t>
  </si>
  <si>
    <t>Net ODI payments earned grouped into aggregate controls for sharing mechanism - Residential retail</t>
  </si>
  <si>
    <t>Net ODI payments earned grouped into aggregate controls for sharing mechanism - Business retail</t>
  </si>
  <si>
    <t>Net ODI payments earned grouped into aggregate controls for sharing mechanism - Dummy control</t>
  </si>
  <si>
    <t>Total net ODI payments per aggregate control</t>
  </si>
  <si>
    <t>Underperformance payments earned grouped into aggregate controls for sharing mechanism - Water resources</t>
  </si>
  <si>
    <t>Underperformance payments earned grouped into aggregate controls for sharing mechanism - Water network plus</t>
  </si>
  <si>
    <t>Underperformance payments earned grouped into aggregate controls for sharing mechanism - Wastewater network plus</t>
  </si>
  <si>
    <t>Underperformance payments earned grouped into aggregate controls for sharing mechanism - Bioresources (sludge)</t>
  </si>
  <si>
    <t>Underperformance payments earned grouped into aggregate controls for sharing mechanism - Residential retail</t>
  </si>
  <si>
    <t>Underperformance payments earned grouped into aggregate controls for sharing mechanism - Business retail</t>
  </si>
  <si>
    <t>Underperformance payments earned grouped into aggregate controls for sharing mechanism - Dummy control</t>
  </si>
  <si>
    <t>Total underperformance payments per aggregate control</t>
  </si>
  <si>
    <t>Aggregate underperformance sharing threshold (£m)</t>
  </si>
  <si>
    <t>Net ODI payments exceed underperformance threshold?</t>
  </si>
  <si>
    <t>Underperformance payments shared with customers (£m)</t>
  </si>
  <si>
    <t>Proportion of net ODI performance payments per price control</t>
  </si>
  <si>
    <t>Proportion of net ODI payments per price control - Water resources</t>
  </si>
  <si>
    <t>Proportion of net ODI payments per price control - Water network plus</t>
  </si>
  <si>
    <t>Proportion of net ODI payments per price control - Wastewater network plus</t>
  </si>
  <si>
    <t>Proportion of net ODI payments per price control - Bioresources (sludge)</t>
  </si>
  <si>
    <t>Proportion of net ODI payments per price control - Residential retail</t>
  </si>
  <si>
    <t>Proportion of net ODI payments per price control - Business retail</t>
  </si>
  <si>
    <t>Proportion of net ODI payments per price control - Dummy control</t>
  </si>
  <si>
    <t>Underperformance payments to be shared with customers (£m)</t>
  </si>
  <si>
    <t>Underperformance payments shared with customers (£m) - Water resources</t>
  </si>
  <si>
    <t>Underperformance payments shared with customers (£m) - Water network plus</t>
  </si>
  <si>
    <t>Underperformance payments shared with customers (£m) - Wastewater network plus</t>
  </si>
  <si>
    <t>Underperformance payments shared with customers (£m) - Bioresources (sludge)</t>
  </si>
  <si>
    <t>Underperformance payments shared with customers (£m) - Residential retail</t>
  </si>
  <si>
    <t>Underperformance payments shared with customers (£m) - Business retail</t>
  </si>
  <si>
    <t>Underperformance payments shared with customers (£m) - Dummy control</t>
  </si>
  <si>
    <t>Company's underperformance payments after sharing:</t>
  </si>
  <si>
    <t>Company's underperformance payments after sharing: - Water resources</t>
  </si>
  <si>
    <t>Company's underperformance payments after sharing: - Water network plus</t>
  </si>
  <si>
    <t>Company's underperformance payments after sharing: - Wastewater network plus</t>
  </si>
  <si>
    <t>Company's underperformance payments after sharing: - Bioresources (sludge)</t>
  </si>
  <si>
    <t>Company's underperformance payments after sharing: - Residential retail</t>
  </si>
  <si>
    <t>Company's underperformance payments after sharing: - Business retail</t>
  </si>
  <si>
    <t>Company's underperformance payments after sharing: - Dummy control</t>
  </si>
  <si>
    <t>Proportion of underperformance payments that are in-period</t>
  </si>
  <si>
    <t>Underperformance payments after sharing (to be applied in-period)</t>
  </si>
  <si>
    <t>Underperformance payments after sharing (to be applied in-period) - Water resources</t>
  </si>
  <si>
    <t>Underperformance payments after sharing (to be applied in-period) - Water network plus</t>
  </si>
  <si>
    <t>Underperformance payments after sharing (to be applied in-period) - Wastewater network plus</t>
  </si>
  <si>
    <t>Underperformance payments after sharing (to be applied in-period) - Bioresources (sludge)</t>
  </si>
  <si>
    <t>Underperformance payments after sharing (to be applied in-period) - Residential retail</t>
  </si>
  <si>
    <t>Underperformance payments after sharing (to be applied in-period) - Business retail</t>
  </si>
  <si>
    <t>Underperformance payments after sharing (to be applied in-period) - Dummy control</t>
  </si>
  <si>
    <t>Underperformance payments after sharing (to be applied end of period)</t>
  </si>
  <si>
    <t>Underperformance payments after sharing (to be applied end of period) - Water resources</t>
  </si>
  <si>
    <t>Underperformance payments after sharing (to be applied end of period) - Water network plus</t>
  </si>
  <si>
    <t>Underperformance payments after sharing (to be applied end of period) - Wastewater network plus</t>
  </si>
  <si>
    <t>Underperformance payments after sharing (to be applied end of period) - Bioresources (sludge)</t>
  </si>
  <si>
    <t>Underperformance payments after sharing (to be applied end of period) - Residential retail</t>
  </si>
  <si>
    <t>Underperformance payments after sharing (to be applied end of period) - Business retail</t>
  </si>
  <si>
    <t>Underperformance payments after sharing (to be applied end of period) - Dummy control</t>
  </si>
  <si>
    <t>Underperformance payments after sharing</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</si>
  <si>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</si>
  <si>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</si>
  <si>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</si>
  <si>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</si>
  <si>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</si>
  <si>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</si>
  <si>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</si>
  <si>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</si>
  <si>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</si>
  <si>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</si>
  <si>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</si>
  <si>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</si>
  <si>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</si>
  <si>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</si>
  <si>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</si>
  <si>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</si>
  <si>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</si>
  <si>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</si>
  <si>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</si>
  <si>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</si>
  <si>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</si>
  <si>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</si>
  <si>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</si>
  <si>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</si>
  <si>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</si>
  <si>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</si>
  <si>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</si>
  <si>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</si>
  <si>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</si>
  <si>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</si>
  <si>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</si>
  <si>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</si>
  <si>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</si>
  <si>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</si>
  <si>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</si>
  <si>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</si>
  <si>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</si>
  <si>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</si>
  <si>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</si>
  <si>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</si>
  <si>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</si>
  <si>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</si>
  <si>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</si>
  <si>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</si>
  <si>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</si>
  <si>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</si>
  <si>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</si>
  <si>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</si>
  <si>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RCV adjustments</t>
  </si>
  <si>
    <t>ODI payments for each performance commitment before any sharing of outperformance with customers</t>
  </si>
  <si>
    <t>Any overrides</t>
  </si>
  <si>
    <t>Any validation issues</t>
  </si>
  <si>
    <t>Any Ofwat interventions</t>
  </si>
  <si>
    <t>Total end of period outperformance revenue payments</t>
  </si>
  <si>
    <t>Total end of period underperformance revenue payments</t>
  </si>
  <si>
    <t>Summary of performance commitments after interventions</t>
  </si>
  <si>
    <t>Company view of performance (after Company_PC_inputs)</t>
  </si>
  <si>
    <t>Modelled view of performance (after all interventions)</t>
  </si>
  <si>
    <t>Any overrides?</t>
  </si>
  <si>
    <t>Any validation issues?</t>
  </si>
  <si>
    <t>Any Ofwat interventions?</t>
  </si>
  <si>
    <t>Outperformance or underperformance payment - company submission</t>
  </si>
  <si>
    <t>Outperformance or underperformance payment - model output</t>
  </si>
  <si>
    <t>Performance levels</t>
  </si>
  <si>
    <t>These payments will be applied in-period using the 'in-period adjustments model' which will deal with taxation, time value of money, inflation and any voluntary deferrals</t>
  </si>
  <si>
    <t xml:space="preserve">Revenue adjustments </t>
  </si>
  <si>
    <t>These payments will be applied in 2024-25 in the relevant PR24 revenue and RCV models</t>
  </si>
  <si>
    <t>Net total ODI payments to be applied in 2024-25 including accrued payments for qualifiable end of period PCs (when the 2024-25 year is selected)</t>
  </si>
  <si>
    <t>These payments will be applied in 2024-25 in the relevant PR24 revenue and RCV models and include accrued ODI payments when the 2024-25 year is selected</t>
  </si>
  <si>
    <t>Revenue adjustments (with accrued payments for end of period PCs if 2024-25)</t>
  </si>
  <si>
    <t>Accrued revenue adjustments</t>
  </si>
  <si>
    <t>RCV adjustments (with accrued payments for end of period PCs if 2024-25)</t>
  </si>
  <si>
    <t>Accrued RCV adjustments</t>
  </si>
  <si>
    <t>Summary totals</t>
  </si>
  <si>
    <t>These lines check the aggregate totals calculated in this sheet against the total ODI payments in tables 3A and 3B</t>
  </si>
  <si>
    <t>Total revenue adjustments - to be applied in-period</t>
  </si>
  <si>
    <t>Total revenue adjustments - to be applied end of period (includes accrued payments if 2024-25)</t>
  </si>
  <si>
    <t>Total RCV adjustments - to be applied end of period (includes accrued payments if 2024-25)</t>
  </si>
  <si>
    <t>Total ODI payments from table 3A</t>
  </si>
  <si>
    <t>Total ODI payments from 3B</t>
  </si>
  <si>
    <t>Total accrued revenue payments (if 2024-25)</t>
  </si>
  <si>
    <t>Total accrued RCV payments (if 2024-25)</t>
  </si>
  <si>
    <r>
      <t xml:space="preserve">Difference </t>
    </r>
    <r>
      <rPr>
        <i/>
        <sz val="10"/>
        <rFont val="Calibri"/>
        <family val="2"/>
      </rPr>
      <t>(should be zero unless sharing threshold exceeded - check Sharing mechanism sheet)</t>
    </r>
  </si>
  <si>
    <t>End of period performance commitments that accrue ODI payments annually</t>
  </si>
  <si>
    <t>Forecasts</t>
  </si>
  <si>
    <t>In-period revenue payments this year?</t>
  </si>
  <si>
    <t>APR reference</t>
  </si>
  <si>
    <t>PR19IPD01_OUT</t>
  </si>
  <si>
    <t>Reference</t>
  </si>
  <si>
    <t>Item description</t>
  </si>
  <si>
    <t>Model</t>
  </si>
  <si>
    <t>Description_input</t>
  </si>
  <si>
    <t>C_APR3H_WR01_IPD01</t>
  </si>
  <si>
    <t>Revenue adjustments - Net ODI payments (to be applied in-period) - Water resources - £m (2017-18 prices)</t>
  </si>
  <si>
    <t>PR19 in period determinations</t>
  </si>
  <si>
    <t>C_APR3H_WN02_IPD01</t>
  </si>
  <si>
    <t>Revenue adjustments - Net ODI payments (to be applied in-period) - Water network plus - £m (2017-18 prices)</t>
  </si>
  <si>
    <t>C_APR3H_WWN03_IPD01</t>
  </si>
  <si>
    <t>Revenue adjustments - Net ODI payments (to be applied in-period) - Wastewater network plus - £m (2017-18 prices)</t>
  </si>
  <si>
    <t>C_APR3H_BIO04_IPD01</t>
  </si>
  <si>
    <t>Revenue adjustments - Net ODI payments (to be applied in-period) - Bioresources (sludge) - £m (2017-18 prices)</t>
  </si>
  <si>
    <t>C_APR3H_RR05_IPD01</t>
  </si>
  <si>
    <t>Revenue adjustments - Net ODI payments (to be applied in-period) - Residential retail - £m (2017-18 prices)</t>
  </si>
  <si>
    <t>C_APR3H_BR06_IPD01</t>
  </si>
  <si>
    <t>Revenue adjustments - Net ODI payments (to be applied in-period) - Business retail - £m (2017-18 prices)</t>
  </si>
  <si>
    <t>C_APR3H_DC07_IPD01</t>
  </si>
  <si>
    <t>Revenue adjustments - Net ODI payments (to be applied in-period) - Dummy control - £m (2017-18 prices)</t>
  </si>
  <si>
    <t>C_APR3H_WR08_IPD01</t>
  </si>
  <si>
    <t>Revenue adjustments - Net ODI payments (to be applied end of period) - Water resources - £m (2017-18 prices)</t>
  </si>
  <si>
    <t>C_APR3H_WN09_IPD01</t>
  </si>
  <si>
    <t>Revenue adjustments - Net ODI payments (to be applied end of period) - Water network plus - £m (2017-18 prices)</t>
  </si>
  <si>
    <t>C_APR3H_WWN10_IPD01</t>
  </si>
  <si>
    <t>Revenue adjustments - Net ODI payments (to be applied end of period) - Wastewater network plus - £m (2017-18 prices)</t>
  </si>
  <si>
    <t>C_APR3H_BIO11_IPD01</t>
  </si>
  <si>
    <t>Revenue adjustments - Net ODI payments (to be applied end of period) - Bioresources (sludge) - £m (2017-18 prices)</t>
  </si>
  <si>
    <t>C_APR3H_RR12_IPD01</t>
  </si>
  <si>
    <t>Revenue adjustments - Net ODI payments (to be applied end of period) - Residential retail - £m (2017-18 prices)</t>
  </si>
  <si>
    <t>C_APR3H_BR13_IPD01</t>
  </si>
  <si>
    <t>Revenue adjustments - Net ODI payments (to be applied end of period) - Business retail - £m (2017-18 prices)</t>
  </si>
  <si>
    <t>C_APR3H_DC14_IPD01</t>
  </si>
  <si>
    <t>Revenue adjustments - Net ODI payments (to be applied end of period) - Dummy control - £m (2017-18 prices)</t>
  </si>
  <si>
    <t>C_APR3H_WR15_IPD01</t>
  </si>
  <si>
    <t>RCV adjustments - Net ODI adjustments (to be applied end of period) - Water resources - £m (2017-18 prices)</t>
  </si>
  <si>
    <t>C_APR3H_WN16_IPD01</t>
  </si>
  <si>
    <t>RCV adjustments - Net ODI adjustments (to be applied end of period) - Water network plus - £m (2017-18 prices)</t>
  </si>
  <si>
    <t>C_APR3H_WWN17_IPD01</t>
  </si>
  <si>
    <t>RCV adjustments - Net ODI adjustments (to be applied end of period) - Wastewater network plus - £m (2017-18 prices)</t>
  </si>
  <si>
    <t>C_APR3H_BIO18_IPD01</t>
  </si>
  <si>
    <t>RCV adjustments - Net ODI adjustments (to be applied end of period) - Bioresources (sludge) - £m (2017-18 prices)</t>
  </si>
  <si>
    <t>C_APR3H_RR19_IPD01</t>
  </si>
  <si>
    <t>RCV adjustments - Net ODI adjustments (to be applied end of period) - Residential retail - £m (2017-18 prices)</t>
  </si>
  <si>
    <t>C_APR3H_BR20_IPD01</t>
  </si>
  <si>
    <t>RCV adjustments - Net ODI adjustments (to be applied end of period) - Business retail - £m (2017-18 prices)</t>
  </si>
  <si>
    <t>C_APR3H_DC21_IPD01</t>
  </si>
  <si>
    <t>RCV adjustments - Net ODI adjustments (to be applied end of period) - Dummy control - £m (2017-18 prices)</t>
  </si>
  <si>
    <t>C_APR3A_01_IPD01</t>
  </si>
  <si>
    <t>Ofwat view - Actual performance - Water quality compliance (CRI) common performance commitment</t>
  </si>
  <si>
    <t>C_APR3A_02_IPD01</t>
  </si>
  <si>
    <t>Ofwat view - Actual performance - Water supply interruptions common performance commitment</t>
  </si>
  <si>
    <t>C_APR3A_03_IPD01</t>
  </si>
  <si>
    <t>Ofwat view - Actual performance - Leakage (percentage reduction from 2019-20 baseline) common performance commitment</t>
  </si>
  <si>
    <t>C_APR3A_03A_IPD01</t>
  </si>
  <si>
    <t>Ofwat view - Actual performance - Leakage (percentage reduction from 2019-20 baseline) common performance commitment - second region</t>
  </si>
  <si>
    <t>C_APR3A_04_IPD01</t>
  </si>
  <si>
    <t>Ofwat view - Actual performance - Per capita consumption common performance commitment</t>
  </si>
  <si>
    <t>C_APR3A_04A_IPD01</t>
  </si>
  <si>
    <t>Ofwat view - Actual performance - Per capita consumption common performance commitment - second region</t>
  </si>
  <si>
    <t>C_APR3A_05_IPD01</t>
  </si>
  <si>
    <t>Ofwat view - Actual performance - Mains repairs common performance commitment</t>
  </si>
  <si>
    <t>C_APR3A_06_IPD01</t>
  </si>
  <si>
    <t>Ofwat view - Actual performance - Unplanned outage common performance commitment</t>
  </si>
  <si>
    <t>C_APR3A_27_IPD01</t>
  </si>
  <si>
    <t>Ofwat view - Actual performance - Financial water bespoke outcome 1</t>
  </si>
  <si>
    <t>C_APR3A_28_IPD01</t>
  </si>
  <si>
    <t>Ofwat view - Actual performance - Financial water bespoke outcome 2</t>
  </si>
  <si>
    <t>C_APR3A_29_IPD01</t>
  </si>
  <si>
    <t>Ofwat view - Actual performance - Financial water bespoke outcome 3</t>
  </si>
  <si>
    <t>C_APR3A_30_IPD01</t>
  </si>
  <si>
    <t>Ofwat view - Actual performance - Financial water bespoke outcome 4</t>
  </si>
  <si>
    <t>C_APR3A_31_IPD01</t>
  </si>
  <si>
    <t>Ofwat view - Actual performance - Financial water bespoke outcome 5</t>
  </si>
  <si>
    <t>C_APR3A_32_IPD01</t>
  </si>
  <si>
    <t>Ofwat view - Actual performance - Financial water bespoke outcome 6</t>
  </si>
  <si>
    <t>C_APR3A_33_IPD01</t>
  </si>
  <si>
    <t>Ofwat view - Actual performance - Financial water bespoke outcome 7</t>
  </si>
  <si>
    <t>C_APR3A_34_IPD01</t>
  </si>
  <si>
    <t>Ofwat view - Actual performance - Financial water bespoke outcome 8</t>
  </si>
  <si>
    <t>C_APR3A_35_IPD01</t>
  </si>
  <si>
    <t>Ofwat view - Actual performance - Financial water bespoke outcome 9</t>
  </si>
  <si>
    <t>C_APR3A_36_IPD01</t>
  </si>
  <si>
    <t>Ofwat view - Actual performance - Financial water bespoke outcome 10</t>
  </si>
  <si>
    <t>C_APR3A_37_IPD01</t>
  </si>
  <si>
    <t>Ofwat view - Actual performance - Financial water bespoke outcome 11</t>
  </si>
  <si>
    <t>C_APR3A_38_IPD01</t>
  </si>
  <si>
    <t>Ofwat view - Actual performance - Financial water bespoke outcome 12</t>
  </si>
  <si>
    <t>C_APR3A_39_IPD01</t>
  </si>
  <si>
    <t>Ofwat view - Actual performance - Financial water bespoke outcome 13</t>
  </si>
  <si>
    <t>C_APR3A_40_IPD01</t>
  </si>
  <si>
    <t>Ofwat view - Actual performance - Financial water bespoke outcome 14</t>
  </si>
  <si>
    <t>C_APR3A_41_IPD01</t>
  </si>
  <si>
    <t>Ofwat view - Actual performance - Financial water bespoke outcome 15</t>
  </si>
  <si>
    <t>C_APR3A_42_IPD01</t>
  </si>
  <si>
    <t>Ofwat view - Actual performance - Financial water bespoke outcome 16</t>
  </si>
  <si>
    <t>C_APR3A_43_IPD01</t>
  </si>
  <si>
    <t>Ofwat view - Actual performance - Financial water bespoke outcome 17</t>
  </si>
  <si>
    <t>C_APR3A_44_IPD01</t>
  </si>
  <si>
    <t>Ofwat view - Actual performance - Financial water bespoke outcome 18</t>
  </si>
  <si>
    <t>C_APR3A_45_IPD01</t>
  </si>
  <si>
    <t>Ofwat view - Actual performance - Financial water bespoke outcome 19</t>
  </si>
  <si>
    <t>C_APR3A_46_IPD01</t>
  </si>
  <si>
    <t>Ofwat view - Actual performance - Financial water bespoke outcome 20</t>
  </si>
  <si>
    <t>C_APR3B_01_IPD01</t>
  </si>
  <si>
    <t>Ofwat view - Actual performance - Internal sewer flooding common performance commitment</t>
  </si>
  <si>
    <t>C_APR3B_02_IPD01</t>
  </si>
  <si>
    <t>Ofwat view - Actual performance - Pollution incidents common performance commitment</t>
  </si>
  <si>
    <t>C_APR3B_03_IPD01</t>
  </si>
  <si>
    <t>Ofwat view - Actual performance - Sewer collapses</t>
  </si>
  <si>
    <t>C_APR3B_04_IPD01</t>
  </si>
  <si>
    <t>Ofwat view - Actual performance - Treatment works compliance</t>
  </si>
  <si>
    <t>C_APR3B_18_IPD01</t>
  </si>
  <si>
    <t>Ofwat view - Actual performance - Financial wastewater bespoke outcome 1</t>
  </si>
  <si>
    <t>C_APR3B_19_IPD01</t>
  </si>
  <si>
    <t>Ofwat view - Actual performance - Financial wastewater bespoke outcome 2</t>
  </si>
  <si>
    <t>C_APR3B_20_IPD01</t>
  </si>
  <si>
    <t>Ofwat view - Actual performance - Financial wastewater bespoke outcome 3</t>
  </si>
  <si>
    <t>C_APR3B_21_IPD01</t>
  </si>
  <si>
    <t>Ofwat view - Actual performance - Financial wastewater bespoke outcome 4</t>
  </si>
  <si>
    <t>C_APR3B_22_IPD01</t>
  </si>
  <si>
    <t>Ofwat view - Actual performance - Financial wastewater bespoke outcome 5</t>
  </si>
  <si>
    <t>C_APR3B_23_IPD01</t>
  </si>
  <si>
    <t>Ofwat view - Actual performance - Financial wastewater bespoke outcome 6</t>
  </si>
  <si>
    <t>C_APR3B_24_IPD01</t>
  </si>
  <si>
    <t>Ofwat view - Actual performance - Financial wastewater bespoke outcome 7</t>
  </si>
  <si>
    <t>C_APR3B_25_IPD01</t>
  </si>
  <si>
    <t>Ofwat view - Actual performance - Financial wastewater bespoke outcome 8</t>
  </si>
  <si>
    <t>C_APR3B_26_IPD01</t>
  </si>
  <si>
    <t>Ofwat view - Actual performance - Financial wastewater bespoke outcome 9</t>
  </si>
  <si>
    <t>C_APR3B_27_IPD01</t>
  </si>
  <si>
    <t>Ofwat view - Actual performance - Financial wastewater bespoke outcome 10</t>
  </si>
  <si>
    <t>C_APR3B_28_IPD01</t>
  </si>
  <si>
    <t>Ofwat view - Actual performance - Financial wastewater bespoke outcome 11</t>
  </si>
  <si>
    <t>C_APR3B_29_IPD01</t>
  </si>
  <si>
    <t>Ofwat view - Actual performance - Financial wastewater bespoke outcome 12</t>
  </si>
  <si>
    <t>C_APR3B_30_IPD01</t>
  </si>
  <si>
    <t>Ofwat view - Actual performance - Financial wastewater bespoke outcome 13</t>
  </si>
  <si>
    <t>C_APR3B_31_IPD01</t>
  </si>
  <si>
    <t>Ofwat view - Actual performance - Financial wastewater bespoke outcome 14</t>
  </si>
  <si>
    <t>C_APR3A_13_IPD01</t>
  </si>
  <si>
    <t>Ofwat view of outperformance or underperformance payment - Water quality compliance (CRI)</t>
  </si>
  <si>
    <t>C_APR3A_14_IPD01</t>
  </si>
  <si>
    <t>Ofwat view of outperformance or underperformance payment - Water supply interruptions</t>
  </si>
  <si>
    <t>C_APR3A_15_IPD01</t>
  </si>
  <si>
    <t>Ofwat view of outperformance or underperformance payment - Leakage</t>
  </si>
  <si>
    <t>C_APR3A_15A_IPD01</t>
  </si>
  <si>
    <t>Ofwat view of outperformance or underperformance payment - Leakage - second region</t>
  </si>
  <si>
    <t>C_APR3A_16_IPD01</t>
  </si>
  <si>
    <t>Ofwat view of outperformance or underperformance payment - Per capita consumption</t>
  </si>
  <si>
    <t>C_APR3A_16A_IPD01</t>
  </si>
  <si>
    <t>Ofwat view of outperformance or underperformance payment - Per capita consumption - second region</t>
  </si>
  <si>
    <t>C_APR3A_17_IPD01</t>
  </si>
  <si>
    <t>Ofwat view of outperformance or underperformance payment - Mains repairs</t>
  </si>
  <si>
    <t>C_APR3A_18_IPD01</t>
  </si>
  <si>
    <t>Ofwat view of outperformance or underperformance payment - Unplanned outage</t>
  </si>
  <si>
    <t>C_APR3A_67_IPD01</t>
  </si>
  <si>
    <t>Ofwat view of outperformance or underperformance payment - Financial water bespoke outcome 1</t>
  </si>
  <si>
    <t>C_APR3A_68_IPD01</t>
  </si>
  <si>
    <t>Ofwat view of outperformance or underperformance payment - Financial water bespoke outcome 2</t>
  </si>
  <si>
    <t>C_APR3A_69_IPD01</t>
  </si>
  <si>
    <t>Ofwat view of outperformance or underperformance payment - Financial water bespoke outcome 3</t>
  </si>
  <si>
    <t>C_APR3A_70_IPD01</t>
  </si>
  <si>
    <t>Ofwat view of outperformance or underperformance payment - Financial water bespoke outcome 4</t>
  </si>
  <si>
    <t>C_APR3A_71_IPD01</t>
  </si>
  <si>
    <t>Ofwat view of outperformance or underperformance payment - Financial water bespoke outcome 5</t>
  </si>
  <si>
    <t>C_APR3A_72_IPD01</t>
  </si>
  <si>
    <t>Ofwat view of outperformance or underperformance payment - Financial water bespoke outcome 6</t>
  </si>
  <si>
    <t>C_APR3A_73_IPD01</t>
  </si>
  <si>
    <t>Ofwat view of outperformance or underperformance payment - Financial water bespoke outcome 7</t>
  </si>
  <si>
    <t>C_APR3A_74_IPD01</t>
  </si>
  <si>
    <t>Ofwat view of outperformance or underperformance payment - Financial water bespoke outcome 8</t>
  </si>
  <si>
    <t>C_APR3A_75_IPD01</t>
  </si>
  <si>
    <t>Ofwat view of outperformance or underperformance payment - Financial water bespoke outcome 9</t>
  </si>
  <si>
    <t>C_APR3A_76_IPD01</t>
  </si>
  <si>
    <t>Ofwat view of outperformance or underperformance payment - Financial water bespoke outcome 10</t>
  </si>
  <si>
    <t>C_APR3A_77_IPD01</t>
  </si>
  <si>
    <t>Ofwat view of outperformance or underperformance payment - Financial water bespoke outcome 11</t>
  </si>
  <si>
    <t>C_APR3A_78_IPD01</t>
  </si>
  <si>
    <t>Ofwat view of outperformance or underperformance payment - Financial water bespoke outcome 12</t>
  </si>
  <si>
    <t>C_APR3A_79_IPD01</t>
  </si>
  <si>
    <t>Ofwat view of outperformance or underperformance payment - Financial water bespoke outcome 13</t>
  </si>
  <si>
    <t>C_APR3A_80_IPD01</t>
  </si>
  <si>
    <t>Ofwat view of outperformance or underperformance payment - Financial water bespoke outcome 14</t>
  </si>
  <si>
    <t>C_APR3A_81_IPD01</t>
  </si>
  <si>
    <t>Ofwat view of outperformance or underperformance payment - Financial water bespoke outcome 15</t>
  </si>
  <si>
    <t>C_APR3A_82_IPD01</t>
  </si>
  <si>
    <t>Ofwat view of outperformance or underperformance payment - Financial water bespoke outcome 16</t>
  </si>
  <si>
    <t>C_APR3A_83_IPD01</t>
  </si>
  <si>
    <t>Ofwat view of outperformance or underperformance payment - Financial water bespoke outcome 17</t>
  </si>
  <si>
    <t>C_APR3A_84_IPD01</t>
  </si>
  <si>
    <t>Ofwat view of outperformance or underperformance payment - Financial water bespoke outcome 18</t>
  </si>
  <si>
    <t>C_APR3A_85_IPD01</t>
  </si>
  <si>
    <t>Ofwat view of outperformance or underperformance payment - Financial water bespoke outcome 19</t>
  </si>
  <si>
    <t>C_APR3A_86_IPD01</t>
  </si>
  <si>
    <t>Ofwat view of outperformance or underperformance payment - Financial water bespoke outcome 20</t>
  </si>
  <si>
    <t>C_APR3B_09_IPD01</t>
  </si>
  <si>
    <t>Ofwat view of outperformance or underperformance payment - Internal sewer flooding</t>
  </si>
  <si>
    <t>C_APR3B_10_IPD01</t>
  </si>
  <si>
    <t>Ofwat view of outperformance or underperformance payment - Pollution incidents</t>
  </si>
  <si>
    <t>C_APR3B_11_IPD01</t>
  </si>
  <si>
    <t>Ofwat view of outperformance or underperformance payment - Sewer collapses</t>
  </si>
  <si>
    <t>C_APR3B_12_IPD01</t>
  </si>
  <si>
    <t>Ofwat view of outperformance or underperformance payment - Treatment works compliance</t>
  </si>
  <si>
    <t>C_APR3B_46_IPD01</t>
  </si>
  <si>
    <t>Ofwat view of outperformance or underperformance payment - Financial wastewater bespoke outcome 1</t>
  </si>
  <si>
    <t>C_APR3B_47_IPD01</t>
  </si>
  <si>
    <t>Ofwat view of outperformance or underperformance payment - Financial wastewater bespoke outcome 2</t>
  </si>
  <si>
    <t>C_APR3B_48_IPD01</t>
  </si>
  <si>
    <t>Ofwat view of outperformance or underperformance payment - Financial wastewater bespoke outcome 3</t>
  </si>
  <si>
    <t>C_APR3B_49_IPD01</t>
  </si>
  <si>
    <t>Ofwat view of outperformance or underperformance payment - Financial wastewater bespoke outcome 4</t>
  </si>
  <si>
    <t>C_APR3B_50_IPD01</t>
  </si>
  <si>
    <t>Ofwat view of outperformance or underperformance payment - Financial wastewater bespoke outcome 5</t>
  </si>
  <si>
    <t>C_APR3B_51_IPD01</t>
  </si>
  <si>
    <t>Ofwat view of outperformance or underperformance payment - Financial wastewater bespoke outcome 6</t>
  </si>
  <si>
    <t>C_APR3B_52_IPD01</t>
  </si>
  <si>
    <t>Ofwat view of outperformance or underperformance payment - Financial wastewater bespoke outcome 7</t>
  </si>
  <si>
    <t>C_APR3B_53_IPD01</t>
  </si>
  <si>
    <t>Ofwat view of outperformance or underperformance payment - Financial wastewater bespoke outcome 8</t>
  </si>
  <si>
    <t>C_APR3B_54_IPD01</t>
  </si>
  <si>
    <t>Ofwat view of outperformance or underperformance payment - Financial wastewater bespoke outcome 9</t>
  </si>
  <si>
    <t>C_APR3B_55_IPD01</t>
  </si>
  <si>
    <t>Ofwat view of outperformance or underperformance payment - Financial wastewater bespoke outcome 10</t>
  </si>
  <si>
    <t>C_APR3B_56_IPD01</t>
  </si>
  <si>
    <t>Ofwat view of outperformance or underperformance payment - Financial wastewater bespoke outcome 11</t>
  </si>
  <si>
    <t>C_APR3B_57_IPD01</t>
  </si>
  <si>
    <t>Ofwat view of outperformance or underperformance payment - Financial wastewater bespoke outcome 12</t>
  </si>
  <si>
    <t>C_APR3B_58_IPD01</t>
  </si>
  <si>
    <t>Ofwat view of outperformance or underperformance payment - Financial wastewater bespoke outcome 13</t>
  </si>
  <si>
    <t>C_APR3B_59_IPD01</t>
  </si>
  <si>
    <t>Ofwat view of outperformance or underperformance payment - Financial wastewater bespoke outcome 14</t>
  </si>
  <si>
    <t>PR19QA_IPD01_OUT_1</t>
  </si>
  <si>
    <t>Date &amp; Time for Model PR19IPD01 ODI performance model</t>
  </si>
  <si>
    <t>PR19QA_IPD01_OUT_2</t>
  </si>
  <si>
    <t>Name &amp; Path of Model PR19IPD01 ODI performance model</t>
  </si>
  <si>
    <t>Bespoke performance commitments (PCs) and outcome delivery incentives (ODIs) information</t>
  </si>
  <si>
    <t>Calculated</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</si>
  <si>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</si>
  <si>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</si>
  <si>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</si>
  <si>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</si>
  <si>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</si>
  <si>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</si>
  <si>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</si>
  <si>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</si>
  <si>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</si>
  <si>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</si>
  <si>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</si>
  <si>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</si>
  <si>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</si>
  <si>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</si>
  <si>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Outcome</t>
  </si>
  <si>
    <t>PC history</t>
  </si>
  <si>
    <r>
      <t xml:space="preserve">PC ref.
</t>
    </r>
    <r>
      <rPr>
        <sz val="9"/>
        <color rgb="FF0078C9"/>
        <rFont val="Calibri"/>
        <family val="2"/>
      </rPr>
      <t>(company)</t>
    </r>
  </si>
  <si>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</si>
  <si>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</si>
  <si>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</si>
  <si>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</si>
  <si>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</si>
  <si>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</si>
  <si>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</si>
  <si>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</si>
  <si>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</si>
  <si>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</si>
  <si>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</si>
  <si>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</si>
  <si>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</si>
  <si>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</si>
  <si>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</si>
  <si>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</si>
  <si>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</si>
  <si>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</si>
  <si>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</si>
  <si>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</si>
  <si>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</si>
  <si>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</si>
  <si>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</si>
  <si>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</si>
  <si>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</si>
  <si>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</si>
  <si>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</si>
  <si>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</si>
  <si>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</si>
  <si>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</si>
  <si>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</si>
  <si>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</si>
  <si>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</si>
  <si>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</si>
  <si>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</si>
  <si>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</si>
  <si>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</si>
  <si>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</si>
  <si>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</si>
  <si>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</si>
  <si>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</si>
  <si>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</si>
  <si>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</si>
  <si>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</si>
  <si>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</si>
  <si>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</si>
  <si>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</si>
  <si>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</si>
  <si>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</si>
  <si>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</si>
  <si>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</si>
  <si>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</si>
  <si>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</si>
  <si>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Supply interruptions</t>
  </si>
  <si>
    <t>Average supply interruption greater than three hours (minutes per property)</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</si>
  <si>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</si>
  <si>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</si>
  <si>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</si>
  <si>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</si>
  <si>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</si>
  <si>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</si>
  <si>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R-B1</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</si>
  <si>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</si>
  <si>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</si>
  <si>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</si>
  <si>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</si>
  <si>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</si>
  <si>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</si>
  <si>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</si>
  <si>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</si>
  <si>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</si>
  <si>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</si>
  <si>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</si>
  <si>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</si>
  <si>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</si>
  <si>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</si>
  <si>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</si>
  <si>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</si>
  <si>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Definition of mains bursts currently included in Discover Water  -  number of repairs for every 1,000km of pipe for the latest year.</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</si>
  <si>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</si>
  <si>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</si>
  <si>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</si>
  <si>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</si>
  <si>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</si>
  <si>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</si>
  <si>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</si>
  <si>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</si>
  <si>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</si>
  <si>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</si>
  <si>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</si>
  <si>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</si>
  <si>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Ofwat measure of customer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</si>
  <si>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</si>
  <si>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</si>
  <si>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</si>
  <si>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</si>
  <si>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</si>
  <si>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</si>
  <si>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</si>
  <si>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</si>
  <si>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</si>
  <si>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</si>
  <si>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</si>
  <si>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</si>
  <si>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</si>
  <si>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</si>
  <si>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</si>
  <si>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</si>
  <si>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</si>
  <si>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</si>
  <si>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</si>
  <si>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</si>
  <si>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</si>
  <si>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</si>
  <si>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</si>
  <si>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</si>
  <si>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</si>
  <si>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</si>
  <si>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</si>
  <si>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</si>
  <si>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</si>
  <si>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</si>
  <si>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</si>
  <si>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</si>
  <si>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</si>
  <si>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</si>
  <si>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</si>
  <si>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</si>
  <si>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</si>
  <si>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</si>
  <si>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</si>
  <si>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</si>
  <si>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</si>
  <si>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</si>
  <si>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</si>
  <si>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</si>
  <si>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</si>
  <si>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</si>
  <si>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</si>
  <si>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</si>
  <si>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</si>
  <si>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</si>
  <si>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</si>
  <si>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</si>
  <si>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</si>
  <si>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</si>
  <si>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</si>
  <si>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</si>
  <si>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</si>
  <si>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</si>
  <si>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</si>
  <si>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</si>
  <si>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</si>
  <si>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</si>
  <si>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</si>
  <si>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</si>
  <si>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</si>
  <si>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</si>
  <si>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</si>
  <si>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</si>
  <si>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</si>
  <si>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</si>
  <si>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</si>
  <si>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</si>
  <si>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</si>
  <si>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</si>
  <si>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PR19AFW_R-N4</t>
  </si>
  <si>
    <t>R-N4</t>
  </si>
  <si>
    <t>BSI accreditation</t>
  </si>
  <si>
    <t>Maintenance of BSI certification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</si>
  <si>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</si>
  <si>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</si>
  <si>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</si>
  <si>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</si>
  <si>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</si>
  <si>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</si>
  <si>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</si>
  <si>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</si>
  <si>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</si>
  <si>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</si>
  <si>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</si>
  <si>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</si>
  <si>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</si>
  <si>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</si>
  <si>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</si>
  <si>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</si>
  <si>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</si>
  <si>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</si>
  <si>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</si>
  <si>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</si>
  <si>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</si>
  <si>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</si>
  <si>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</si>
  <si>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</si>
  <si>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Met</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</si>
  <si>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</si>
  <si>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</si>
  <si>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</si>
  <si>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</si>
  <si>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</si>
  <si>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</si>
  <si>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</si>
  <si>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</si>
  <si>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</si>
  <si>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</si>
  <si>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</si>
  <si>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</si>
  <si>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</si>
  <si>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</si>
  <si>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</si>
  <si>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</si>
  <si>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</si>
  <si>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</si>
  <si>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</si>
  <si>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</si>
  <si>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</si>
  <si>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</si>
  <si>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</si>
  <si>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</si>
  <si>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</si>
  <si>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</si>
  <si>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</si>
  <si>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</si>
  <si>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</si>
  <si>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</si>
  <si>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</si>
  <si>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</si>
  <si>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</si>
  <si>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</si>
  <si>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</si>
  <si>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</si>
  <si>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</si>
  <si>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</si>
  <si>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</si>
  <si>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No. mains bursts per 1,000 kilometres of pipe</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</si>
  <si>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</si>
  <si>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</si>
  <si>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</si>
  <si>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</si>
  <si>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</si>
  <si>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</si>
  <si>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No. Sewer Collapses per 1,000 kilometres of sewer</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</si>
  <si>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</si>
  <si>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</si>
  <si>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</si>
  <si>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</si>
  <si>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</si>
  <si>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</si>
  <si>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</si>
  <si>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</si>
  <si>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</si>
  <si>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</si>
  <si>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</si>
  <si>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</si>
  <si>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</si>
  <si>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</si>
  <si>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</si>
  <si>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</si>
  <si>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</si>
  <si>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</si>
  <si>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</si>
  <si>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</si>
  <si>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</si>
  <si>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</si>
  <si>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</si>
  <si>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</si>
  <si>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</si>
  <si>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</si>
  <si>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</si>
  <si>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</si>
  <si>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</si>
  <si>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</si>
  <si>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</si>
  <si>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</si>
  <si>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</si>
  <si>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</si>
  <si>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</si>
  <si>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</si>
  <si>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</si>
  <si>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</si>
  <si>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</si>
  <si>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</si>
  <si>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</si>
  <si>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</si>
  <si>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</si>
  <si>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</si>
  <si>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</si>
  <si>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</si>
  <si>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</si>
  <si>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</si>
  <si>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</si>
  <si>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</si>
  <si>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</si>
  <si>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</si>
  <si>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</si>
  <si>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</si>
  <si>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</si>
  <si>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</si>
  <si>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</si>
  <si>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</si>
  <si>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</si>
  <si>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</si>
  <si>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</si>
  <si>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</si>
  <si>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</si>
  <si>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</si>
  <si>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</si>
  <si>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</si>
  <si>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</si>
  <si>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</si>
  <si>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</si>
  <si>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</si>
  <si>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</si>
  <si>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</si>
  <si>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</si>
  <si>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</si>
  <si>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</si>
  <si>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</si>
  <si>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</si>
  <si>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</si>
  <si>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</si>
  <si>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</si>
  <si>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</si>
  <si>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</si>
  <si>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</si>
  <si>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</si>
  <si>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Cumulative Ml/d</t>
  </si>
  <si>
    <t>PR19ANH_40</t>
  </si>
  <si>
    <t>Value for Money</t>
  </si>
  <si>
    <t>PR19ANH_41</t>
  </si>
  <si>
    <t>Cyber Security</t>
  </si>
  <si>
    <t>PR19ANH_NEP01</t>
  </si>
  <si>
    <t>PR19ANH_42</t>
  </si>
  <si>
    <t>Partnership working on pluvial and fluvial flood risk</t>
  </si>
  <si>
    <t>number</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</si>
  <si>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</si>
  <si>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</si>
  <si>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</si>
  <si>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</si>
  <si>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</si>
  <si>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</si>
  <si>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</si>
  <si>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</si>
  <si>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</si>
  <si>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</si>
  <si>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</si>
  <si>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</si>
  <si>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</si>
  <si>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</si>
  <si>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</si>
  <si>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</si>
  <si>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</si>
  <si>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</si>
  <si>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</si>
  <si>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</si>
  <si>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</si>
  <si>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</si>
  <si>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</si>
  <si>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</si>
  <si>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</si>
  <si>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</si>
  <si>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</si>
  <si>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</si>
  <si>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</si>
  <si>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</si>
  <si>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</si>
  <si>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</si>
  <si>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</si>
  <si>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</si>
  <si>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</si>
  <si>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</si>
  <si>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</si>
  <si>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</si>
  <si>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</si>
  <si>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</si>
  <si>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</si>
  <si>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</si>
  <si>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</si>
  <si>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</si>
  <si>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</si>
  <si>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</si>
  <si>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</si>
  <si>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</si>
  <si>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</si>
  <si>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</si>
  <si>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</si>
  <si>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</si>
  <si>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</si>
  <si>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</si>
  <si>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</si>
  <si>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</si>
  <si>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</si>
  <si>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</si>
  <si>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</si>
  <si>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</si>
  <si>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</si>
  <si>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</si>
  <si>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</si>
  <si>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</si>
  <si>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</si>
  <si>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</si>
  <si>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</si>
  <si>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</si>
  <si>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</si>
  <si>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</si>
  <si>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</si>
  <si>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</si>
  <si>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</si>
  <si>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</si>
  <si>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</si>
  <si>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</si>
  <si>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</si>
  <si>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</si>
  <si>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</si>
  <si>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</si>
  <si>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</si>
  <si>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</si>
  <si>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</si>
  <si>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</si>
  <si>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</si>
  <si>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</si>
  <si>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</si>
  <si>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</si>
  <si>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</si>
  <si>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</si>
  <si>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</si>
  <si>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</si>
  <si>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</si>
  <si>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</si>
  <si>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</si>
  <si>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</si>
  <si>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</si>
  <si>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</si>
  <si>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</si>
  <si>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</si>
  <si>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</si>
  <si>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</si>
  <si>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</si>
  <si>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</si>
  <si>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</si>
  <si>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</si>
  <si>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</si>
  <si>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</si>
  <si>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</si>
  <si>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</si>
  <si>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</si>
  <si>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</si>
  <si>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</si>
  <si>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</si>
  <si>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</si>
  <si>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</si>
  <si>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</si>
  <si>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</si>
  <si>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</si>
  <si>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</si>
  <si>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</si>
  <si>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</si>
  <si>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</si>
  <si>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</si>
  <si>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</si>
  <si>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</si>
  <si>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</si>
  <si>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</si>
  <si>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</si>
  <si>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</si>
  <si>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</si>
  <si>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</si>
  <si>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</si>
  <si>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</si>
  <si>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</si>
  <si>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</si>
  <si>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</si>
  <si>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</si>
  <si>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</si>
  <si>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</si>
  <si>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</si>
  <si>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</si>
  <si>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</si>
  <si>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</si>
  <si>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</si>
  <si>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</si>
  <si>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</si>
  <si>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</si>
  <si>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</si>
  <si>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</si>
  <si>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</si>
  <si>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</si>
  <si>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</si>
  <si>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</si>
  <si>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</si>
  <si>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</si>
  <si>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</si>
  <si>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</si>
  <si>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</si>
  <si>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</si>
  <si>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</si>
  <si>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</si>
  <si>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</si>
  <si>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</si>
  <si>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</si>
  <si>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</si>
  <si>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</si>
  <si>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</si>
  <si>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</si>
  <si>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</si>
  <si>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</si>
  <si>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</si>
  <si>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</si>
  <si>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</si>
  <si>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</si>
  <si>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</si>
  <si>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</si>
  <si>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</si>
  <si>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</si>
  <si>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</si>
  <si>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</si>
  <si>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</si>
  <si>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</si>
  <si>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</si>
  <si>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</si>
  <si>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</si>
  <si>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</si>
  <si>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</si>
  <si>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</si>
  <si>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</si>
  <si>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Percentage outage compared to company peak week production capacity (PWPC)</t>
  </si>
  <si>
    <t>PR19HDD_B7</t>
  </si>
  <si>
    <t>B7</t>
  </si>
  <si>
    <t>The total number of properties that have received, and are likely to continue to receive, pressure below the reference level.</t>
  </si>
  <si>
    <t>Percentage reduction against the 2019/20 baseline</t>
  </si>
  <si>
    <t>Thriving environment</t>
  </si>
  <si>
    <t>C1</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</si>
  <si>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</si>
  <si>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</si>
  <si>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</si>
  <si>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</si>
  <si>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</si>
  <si>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</si>
  <si>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</si>
  <si>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</si>
  <si>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</si>
  <si>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</si>
  <si>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</si>
  <si>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</si>
  <si>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</si>
  <si>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</si>
  <si>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</si>
  <si>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</si>
  <si>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</si>
  <si>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</si>
  <si>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</si>
  <si>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</si>
  <si>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</si>
  <si>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</si>
  <si>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</si>
  <si>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</si>
  <si>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</si>
  <si>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</si>
  <si>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</si>
  <si>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</si>
  <si>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</si>
  <si>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</si>
  <si>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</si>
  <si>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</si>
  <si>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</si>
  <si>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</si>
  <si>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</si>
  <si>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</si>
  <si>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</si>
  <si>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</si>
  <si>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</si>
  <si>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</si>
  <si>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</si>
  <si>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</si>
  <si>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</si>
  <si>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</si>
  <si>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</si>
  <si>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</si>
  <si>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</si>
  <si>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</si>
  <si>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</si>
  <si>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</si>
  <si>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</si>
  <si>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</si>
  <si>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</si>
  <si>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</si>
  <si>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</si>
  <si>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</si>
  <si>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</si>
  <si>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</si>
  <si>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</si>
  <si>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</si>
  <si>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</si>
  <si>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</si>
  <si>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</si>
  <si>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</si>
  <si>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</si>
  <si>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</si>
  <si>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</si>
  <si>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</si>
  <si>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</si>
  <si>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</si>
  <si>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</si>
  <si>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</si>
  <si>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</si>
  <si>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</si>
  <si>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</si>
  <si>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</si>
  <si>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</si>
  <si>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</si>
  <si>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</si>
  <si>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</si>
  <si>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</si>
  <si>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</si>
  <si>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</si>
  <si>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</si>
  <si>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</si>
  <si>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</si>
  <si>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</si>
  <si>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</si>
  <si>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</si>
  <si>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</si>
  <si>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</si>
  <si>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</si>
  <si>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</si>
  <si>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</si>
  <si>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</si>
  <si>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</si>
  <si>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</si>
  <si>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</si>
  <si>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</si>
  <si>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</si>
  <si>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</si>
  <si>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</si>
  <si>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</si>
  <si>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</si>
  <si>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</si>
  <si>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</si>
  <si>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</si>
  <si>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</si>
  <si>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</si>
  <si>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PR19NES_COM05</t>
  </si>
  <si>
    <t>COM05</t>
  </si>
  <si>
    <t>Leakage (NW region)</t>
  </si>
  <si>
    <t>Leakage in megalitres per day (Ml/d), three-year average</t>
  </si>
  <si>
    <t>Megalitres per day (Ml/d), three year average</t>
  </si>
  <si>
    <t>PR19NES_COM06</t>
  </si>
  <si>
    <t>COM06</t>
  </si>
  <si>
    <t>Leakage (ESW region)</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</si>
  <si>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</si>
  <si>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</si>
  <si>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</si>
  <si>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</si>
  <si>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</si>
  <si>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</si>
  <si>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</si>
  <si>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</si>
  <si>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</si>
  <si>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</si>
  <si>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</si>
  <si>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</si>
  <si>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</si>
  <si>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</si>
  <si>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</si>
  <si>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</si>
  <si>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</si>
  <si>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</si>
  <si>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</si>
  <si>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</si>
  <si>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</si>
  <si>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</si>
  <si>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</si>
  <si>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</si>
  <si>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</si>
  <si>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</si>
  <si>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</si>
  <si>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</si>
  <si>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</si>
  <si>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</si>
  <si>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</si>
  <si>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</si>
  <si>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</si>
  <si>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</si>
  <si>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</si>
  <si>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</si>
  <si>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</si>
  <si>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Environment Agency Environmental Performance Assessment Methodology - % of treatment works complying with discharge permits</t>
  </si>
  <si>
    <t>WTW discharge consents</t>
  </si>
  <si>
    <t>% of treatment works complying with discharge permits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</si>
  <si>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</si>
  <si>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</si>
  <si>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</si>
  <si>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</si>
  <si>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</si>
  <si>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</si>
  <si>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</si>
  <si>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</si>
  <si>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</si>
  <si>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</si>
  <si>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</si>
  <si>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</si>
  <si>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</si>
  <si>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</si>
  <si>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</si>
  <si>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</si>
  <si>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</si>
  <si>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</si>
  <si>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</si>
  <si>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</si>
  <si>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measure excludes customer-side leaks.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</si>
  <si>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</si>
  <si>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</si>
  <si>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</si>
  <si>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</si>
  <si>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</si>
  <si>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</si>
  <si>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</si>
  <si>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</si>
  <si>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</si>
  <si>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</si>
  <si>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</si>
  <si>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</si>
  <si>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</si>
  <si>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</si>
  <si>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</si>
  <si>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</si>
  <si>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</si>
  <si>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</si>
  <si>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</si>
  <si>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</si>
  <si>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</si>
  <si>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</si>
  <si>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</si>
  <si>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</si>
  <si>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</si>
  <si>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</si>
  <si>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</si>
  <si>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</si>
  <si>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</si>
  <si>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</si>
  <si>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</si>
  <si>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</si>
  <si>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</si>
  <si>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</si>
  <si>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</si>
  <si>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</si>
  <si>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</si>
  <si>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</si>
  <si>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</si>
  <si>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</si>
  <si>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</si>
  <si>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</si>
  <si>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</si>
  <si>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</si>
  <si>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</si>
  <si>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</si>
  <si>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</si>
  <si>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</si>
  <si>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</si>
  <si>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</si>
  <si>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</si>
  <si>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</si>
  <si>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</si>
  <si>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</si>
  <si>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</si>
  <si>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</si>
  <si>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</si>
  <si>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</si>
  <si>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</si>
  <si>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</si>
  <si>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</si>
  <si>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</si>
  <si>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</si>
  <si>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</si>
  <si>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</si>
  <si>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</si>
  <si>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</si>
  <si>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</si>
  <si>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</si>
  <si>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</si>
  <si>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</si>
  <si>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</si>
  <si>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</si>
  <si>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</si>
  <si>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</si>
  <si>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</si>
  <si>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</si>
  <si>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</si>
  <si>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</si>
  <si>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</si>
  <si>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</si>
  <si>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</si>
  <si>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</si>
  <si>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</si>
  <si>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</si>
  <si>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</si>
  <si>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</si>
  <si>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</si>
  <si>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</si>
  <si>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</si>
  <si>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</si>
  <si>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</si>
  <si>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</si>
  <si>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</si>
  <si>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</si>
  <si>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</si>
  <si>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</si>
  <si>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</si>
  <si>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</si>
  <si>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</si>
  <si>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</si>
  <si>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</si>
  <si>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</si>
  <si>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</si>
  <si>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</si>
  <si>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</si>
  <si>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</si>
  <si>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</si>
  <si>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</si>
  <si>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</si>
  <si>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</si>
  <si>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</si>
  <si>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</si>
  <si>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</si>
  <si>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</si>
  <si>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</si>
  <si>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</si>
  <si>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</si>
  <si>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</si>
  <si>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BES27</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</si>
  <si>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</si>
  <si>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</si>
  <si>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</si>
  <si>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</si>
  <si>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</si>
  <si>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</si>
  <si>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</si>
  <si>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</si>
  <si>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</si>
  <si>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</si>
  <si>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</si>
  <si>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</si>
  <si>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</si>
  <si>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</si>
  <si>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</si>
  <si>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</si>
  <si>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</si>
  <si>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</si>
  <si>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</si>
  <si>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</si>
  <si>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</si>
  <si>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</si>
  <si>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</si>
  <si>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</si>
  <si>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</si>
  <si>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</si>
  <si>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</si>
  <si>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</si>
  <si>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</si>
  <si>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</si>
  <si>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</si>
  <si>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</si>
  <si>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</si>
  <si>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</si>
  <si>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</si>
  <si>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</si>
  <si>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</si>
  <si>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</si>
  <si>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</si>
  <si>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</si>
  <si>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</si>
  <si>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</si>
  <si>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</si>
  <si>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</si>
  <si>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</si>
  <si>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</si>
  <si>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</si>
  <si>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 of PW Capacity not available</t>
  </si>
  <si>
    <t>PR19PRT_PRT-Network Plus-06</t>
  </si>
  <si>
    <t>PRT-Network Plus-06</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</si>
  <si>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</si>
  <si>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</si>
  <si>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</si>
  <si>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</si>
  <si>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</si>
  <si>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</si>
  <si>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</si>
  <si>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</si>
  <si>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</si>
  <si>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</si>
  <si>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</si>
  <si>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</si>
  <si>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</si>
  <si>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</si>
  <si>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</si>
  <si>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</si>
  <si>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</si>
  <si>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</si>
  <si>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</si>
  <si>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</si>
  <si>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</si>
  <si>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</si>
  <si>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</si>
  <si>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</si>
  <si>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</si>
  <si>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</si>
  <si>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</si>
  <si>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</si>
  <si>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</si>
  <si>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</si>
  <si>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</si>
  <si>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</si>
  <si>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</si>
  <si>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</si>
  <si>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</si>
  <si>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</si>
  <si>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</si>
  <si>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</si>
  <si>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</si>
  <si>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</si>
  <si>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</si>
  <si>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</si>
  <si>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</si>
  <si>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</si>
  <si>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</si>
  <si>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</si>
  <si>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</si>
  <si>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</si>
  <si>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</si>
  <si>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</si>
  <si>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</si>
  <si>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</si>
  <si>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</si>
  <si>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</si>
  <si>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</si>
  <si>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</si>
  <si>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</si>
  <si>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</si>
  <si>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</si>
  <si>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</si>
  <si>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</si>
  <si>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</si>
  <si>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</si>
  <si>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</si>
  <si>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</si>
  <si>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</si>
  <si>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</si>
  <si>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</si>
  <si>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</si>
  <si>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</si>
  <si>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</si>
  <si>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</si>
  <si>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</si>
  <si>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</si>
  <si>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</si>
  <si>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</si>
  <si>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</si>
  <si>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</si>
  <si>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</si>
  <si>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</si>
  <si>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</si>
  <si>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</si>
  <si>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</si>
  <si>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</si>
  <si>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</si>
  <si>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</si>
  <si>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</si>
  <si>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</si>
  <si>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</si>
  <si>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</si>
  <si>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</si>
  <si>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</si>
  <si>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</si>
  <si>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</si>
  <si>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</si>
  <si>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</si>
  <si>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</si>
  <si>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</si>
  <si>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</si>
  <si>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</si>
  <si>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</si>
  <si>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</si>
  <si>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</si>
  <si>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</si>
  <si>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</si>
  <si>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</si>
  <si>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</si>
  <si>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</si>
  <si>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</si>
  <si>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</si>
  <si>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</si>
  <si>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</si>
  <si>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</si>
  <si>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</si>
  <si>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</si>
  <si>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</si>
  <si>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</si>
  <si>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</si>
  <si>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</si>
  <si>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</si>
  <si>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</si>
  <si>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</si>
  <si>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Household properties on register as a percentage of all household properties at year-end</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</si>
  <si>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</si>
  <si>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</si>
  <si>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</si>
  <si>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</si>
  <si>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</si>
  <si>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</si>
  <si>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</si>
  <si>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</si>
  <si>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</si>
  <si>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</si>
  <si>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</si>
  <si>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</si>
  <si>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</si>
  <si>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</si>
  <si>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</si>
  <si>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</si>
  <si>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</si>
  <si>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</si>
  <si>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</si>
  <si>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</si>
  <si>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</si>
  <si>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</si>
  <si>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</si>
  <si>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</si>
  <si>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</si>
  <si>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</si>
  <si>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</si>
  <si>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</si>
  <si>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</si>
  <si>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</si>
  <si>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</si>
  <si>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</si>
  <si>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</si>
  <si>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</si>
  <si>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</si>
  <si>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</si>
  <si>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</si>
  <si>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</si>
  <si>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</si>
  <si>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</si>
  <si>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</si>
  <si>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</si>
  <si>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</si>
  <si>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</si>
  <si>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</si>
  <si>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</si>
  <si>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</si>
  <si>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</si>
  <si>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</si>
  <si>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</si>
  <si>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</si>
  <si>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</si>
  <si>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</si>
  <si>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</si>
  <si>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</si>
  <si>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</si>
  <si>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</si>
  <si>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</si>
  <si>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</si>
  <si>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</si>
  <si>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</si>
  <si>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</si>
  <si>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</si>
  <si>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</si>
  <si>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</si>
  <si>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</si>
  <si>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</si>
  <si>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</si>
  <si>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</si>
  <si>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</si>
  <si>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</si>
  <si>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</si>
  <si>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</si>
  <si>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</si>
  <si>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</si>
  <si>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</si>
  <si>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</si>
  <si>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</si>
  <si>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</si>
  <si>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</si>
  <si>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</si>
  <si>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</si>
  <si>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</si>
  <si>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</si>
  <si>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</si>
  <si>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</si>
  <si>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</si>
  <si>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</si>
  <si>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</si>
  <si>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</si>
  <si>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</si>
  <si>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</si>
  <si>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</si>
  <si>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</si>
  <si>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</si>
  <si>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</si>
  <si>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</si>
  <si>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</si>
  <si>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</si>
  <si>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</si>
  <si>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</si>
  <si>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</si>
  <si>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</si>
  <si>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</si>
  <si>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</si>
  <si>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</si>
  <si>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</si>
  <si>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</si>
  <si>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</si>
  <si>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</si>
  <si>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</si>
  <si>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</si>
  <si>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</si>
  <si>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</si>
  <si>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</si>
  <si>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</si>
  <si>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</si>
  <si>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</si>
  <si>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</si>
  <si>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</si>
  <si>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</si>
  <si>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</si>
  <si>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</si>
  <si>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</si>
  <si>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</si>
  <si>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</si>
  <si>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</si>
  <si>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</si>
  <si>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</si>
  <si>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Annual change in score, to one decimal place</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</si>
  <si>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</si>
  <si>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</si>
  <si>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</si>
  <si>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</si>
  <si>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</si>
  <si>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</si>
  <si>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</si>
  <si>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</si>
  <si>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</si>
  <si>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</si>
  <si>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</si>
  <si>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</si>
  <si>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</si>
  <si>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</si>
  <si>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</si>
  <si>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</si>
  <si>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</si>
  <si>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</si>
  <si>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</si>
  <si>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</si>
  <si>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</si>
  <si>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</si>
  <si>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</si>
  <si>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</si>
  <si>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</si>
  <si>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</si>
  <si>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</si>
  <si>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</si>
  <si>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</si>
  <si>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</si>
  <si>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</si>
  <si>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L.3</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</si>
  <si>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</si>
  <si>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</si>
  <si>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</si>
  <si>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</si>
  <si>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</si>
  <si>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</si>
  <si>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</si>
  <si>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</si>
  <si>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</si>
  <si>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</si>
  <si>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</si>
  <si>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</si>
  <si>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</si>
  <si>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</si>
  <si>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</si>
  <si>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</si>
  <si>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</si>
  <si>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</si>
  <si>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</si>
  <si>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</si>
  <si>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</si>
  <si>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</si>
  <si>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</si>
  <si>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</si>
  <si>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</si>
  <si>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</si>
  <si>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</si>
  <si>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</si>
  <si>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</si>
  <si>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</si>
  <si>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</si>
  <si>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</si>
  <si>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</si>
  <si>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</si>
  <si>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</si>
  <si>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</si>
  <si>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</si>
  <si>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</si>
  <si>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</si>
  <si>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</si>
  <si>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</si>
  <si>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</si>
  <si>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</si>
  <si>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</si>
  <si>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</si>
  <si>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</si>
  <si>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</si>
  <si>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</si>
  <si>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</si>
  <si>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</si>
  <si>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</si>
  <si>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Compliance Risk Index (CRI) is an Ofwat common definition as defined by the Drinking Water Inspectorate (DWI): http://www.dwi.gov.uk/stakeholders/price-review-process/CRI_Def.pdf.  </t>
  </si>
  <si>
    <t xml:space="preserve">Water quality compliance </t>
  </si>
  <si>
    <t xml:space="preserve">CRI score </t>
  </si>
  <si>
    <t>PR19SRN_WN04</t>
  </si>
  <si>
    <t xml:space="preserve">We supply clean, safe and sustainable water </t>
  </si>
  <si>
    <t xml:space="preserve">PR14 revision </t>
  </si>
  <si>
    <t>WN04</t>
  </si>
  <si>
    <t xml:space="preserve">Leakage is an Ofwat common definition. Defined by Ofwat in: https://www.ofwat.gov.uk/wp-content/uploads/2018/03/Reporting-guidance-leakage.pdf </t>
  </si>
  <si>
    <t xml:space="preserve">Leakage </t>
  </si>
  <si>
    <t xml:space="preserve">Ml/d </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</si>
  <si>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</si>
  <si>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</si>
  <si>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</si>
  <si>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</si>
  <si>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</si>
  <si>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</si>
  <si>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</si>
  <si>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</si>
  <si>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</si>
  <si>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</si>
  <si>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</si>
  <si>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</si>
  <si>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</si>
  <si>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</si>
  <si>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</si>
  <si>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</si>
  <si>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</si>
  <si>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</si>
  <si>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</si>
  <si>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</si>
  <si>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</si>
  <si>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</si>
  <si>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</si>
  <si>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</si>
  <si>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</si>
  <si>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</si>
  <si>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</si>
  <si>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</si>
  <si>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</si>
  <si>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</si>
  <si>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</si>
  <si>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</si>
  <si>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</si>
  <si>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</si>
  <si>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</si>
  <si>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</si>
  <si>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</si>
  <si>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</si>
  <si>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</si>
  <si>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</si>
  <si>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</si>
  <si>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</si>
  <si>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</si>
  <si>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</si>
  <si>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</si>
  <si>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</si>
  <si>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</si>
  <si>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</si>
  <si>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</si>
  <si>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</si>
  <si>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</si>
  <si>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</si>
  <si>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</si>
  <si>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</si>
  <si>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</si>
  <si>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</si>
  <si>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</si>
  <si>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</si>
  <si>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</si>
  <si>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</si>
  <si>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</si>
  <si>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</si>
  <si>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</si>
  <si>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</si>
  <si>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</si>
  <si>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</si>
  <si>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</si>
  <si>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</si>
  <si>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</si>
  <si>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</si>
  <si>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</si>
  <si>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</si>
  <si>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</si>
  <si>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</si>
  <si>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</si>
  <si>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</si>
  <si>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</si>
  <si>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</si>
  <si>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</si>
  <si>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</si>
  <si>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</si>
  <si>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</si>
  <si>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</si>
  <si>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</si>
  <si>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</si>
  <si>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</si>
  <si>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</si>
  <si>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</si>
  <si>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</si>
  <si>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</si>
  <si>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</si>
  <si>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</si>
  <si>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</si>
  <si>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</si>
  <si>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</si>
  <si>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</si>
  <si>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</si>
  <si>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</si>
  <si>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</si>
  <si>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</si>
  <si>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</si>
  <si>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</si>
  <si>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</si>
  <si>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</si>
  <si>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</si>
  <si>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</si>
  <si>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</si>
  <si>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</si>
  <si>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</si>
  <si>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</si>
  <si>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</si>
  <si>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</si>
  <si>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</si>
  <si>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</si>
  <si>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</si>
  <si>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</si>
  <si>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</si>
  <si>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</si>
  <si>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</si>
  <si>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</si>
  <si>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</si>
  <si>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</si>
  <si>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</si>
  <si>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</si>
  <si>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</si>
  <si>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</si>
  <si>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</si>
  <si>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</si>
  <si>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</si>
  <si>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</si>
  <si>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</si>
  <si>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</si>
  <si>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</si>
  <si>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Water supply interruptions is an Ofwat common definition. Defined by Ofwat in:  https://www.ofwat.gov.uk/wp-content/uploads/2018/03/Reporting-guidance-supply-interruptions.pdf </t>
  </si>
  <si>
    <t xml:space="preserve">Supply interruptions </t>
  </si>
  <si>
    <t xml:space="preserve">property minutes lost </t>
  </si>
  <si>
    <t>PR19SRN_WWN01</t>
  </si>
  <si>
    <t>WWN01</t>
  </si>
  <si>
    <t xml:space="preserve">Internal sewer flooding is an Ofwat common definition. Defined by Ofwat in: https://www.ofwat.gov.uk/wp-content/uploads/2018/03/Reporting-guidance-sewer-flooding.pdf </t>
  </si>
  <si>
    <t>Internal flooding incidents including severe weather per 10,000 connected properties</t>
  </si>
  <si>
    <t>PR19SRN_WWN02</t>
  </si>
  <si>
    <t>WWN02</t>
  </si>
  <si>
    <t xml:space="preserve">Pollution incidents (categories 1 to 3) is an Ofwat common definition. Defined by Ofwat in: https://www.ofwat.gov.uk/outcomes-definitions-pr19/ </t>
  </si>
  <si>
    <t xml:space="preserve">Pollution incidents </t>
  </si>
  <si>
    <t>The total number of pollution incidents (categories 1 to 3) in a calendar year  per 10,000km sewer</t>
  </si>
  <si>
    <t>PR19SRN_WR02</t>
  </si>
  <si>
    <t>WR02</t>
  </si>
  <si>
    <t xml:space="preserve">Risk of severe restrictions in a drought is an Ofwat common definition. Defined by Ofwat in: https://www.ofwat.gov.uk/wp-content/uploads/2018/03/Drought-resilience-metric-March-18.pdf </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</si>
  <si>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</si>
  <si>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</si>
  <si>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</si>
  <si>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</si>
  <si>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</si>
  <si>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</si>
  <si>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</si>
  <si>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</si>
  <si>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</si>
  <si>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</si>
  <si>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</si>
  <si>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</si>
  <si>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</si>
  <si>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Unplanned outage is an Ofwat common definition. Defined by Ofwat in: https://www.ofwat.gov.uk/wp-content/uploads/2018/03/Reporting-guidance-unplanned-outage.pdf   </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</si>
  <si>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</si>
  <si>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</si>
  <si>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</si>
  <si>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</si>
  <si>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</si>
  <si>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</si>
  <si>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</si>
  <si>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</si>
  <si>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</si>
  <si>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</si>
  <si>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</si>
  <si>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</si>
  <si>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</si>
  <si>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</si>
  <si>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</si>
  <si>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</si>
  <si>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</si>
  <si>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</si>
  <si>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</si>
  <si>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</si>
  <si>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</si>
  <si>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</si>
  <si>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</si>
  <si>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</si>
  <si>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sewer flooding is an Ofwat common definition. Defined by Ofwat in: https://www.ofwat.gov.uk/wp-content/uploads/2018/03/Reporting-guidance-sewer-flooding.pdf </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</si>
  <si>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</si>
  <si>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</si>
  <si>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</si>
  <si>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</si>
  <si>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</si>
  <si>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</si>
  <si>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</si>
  <si>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</si>
  <si>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</si>
  <si>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</si>
  <si>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</si>
  <si>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</si>
  <si>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</si>
  <si>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</si>
  <si>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</si>
  <si>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</si>
  <si>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</si>
  <si>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WWN16</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</si>
  <si>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</si>
  <si>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</si>
  <si>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</si>
  <si>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</si>
  <si>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</si>
  <si>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</si>
  <si>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</si>
  <si>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</si>
  <si>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</si>
  <si>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</si>
  <si>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</si>
  <si>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</si>
  <si>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</si>
  <si>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</si>
  <si>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</si>
  <si>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</si>
  <si>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</si>
  <si>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</si>
  <si>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</si>
  <si>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</si>
  <si>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</si>
  <si>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</si>
  <si>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</si>
  <si>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</si>
  <si>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</si>
  <si>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</si>
  <si>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</si>
  <si>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</si>
  <si>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</si>
  <si>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</si>
  <si>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</si>
  <si>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</si>
  <si>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</si>
  <si>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</si>
  <si>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</si>
  <si>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</si>
  <si>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</si>
  <si>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</si>
  <si>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</si>
  <si>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</si>
  <si>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</si>
  <si>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</si>
  <si>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</si>
  <si>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</si>
  <si>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</si>
  <si>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</si>
  <si>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</si>
  <si>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</si>
  <si>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</si>
  <si>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</si>
  <si>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</si>
  <si>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</si>
  <si>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</si>
  <si>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</si>
  <si>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The average water consumption of residential customers in the South Staffs supply region.</t>
  </si>
  <si>
    <t>Litres per person per day, 3 yr average</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</si>
  <si>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</si>
  <si>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</si>
  <si>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</si>
  <si>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</si>
  <si>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</si>
  <si>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</si>
  <si>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</si>
  <si>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</si>
  <si>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</si>
  <si>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</si>
  <si>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</si>
  <si>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</si>
  <si>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</si>
  <si>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</si>
  <si>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</si>
  <si>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</si>
  <si>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</si>
  <si>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</si>
  <si>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</si>
  <si>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</si>
  <si>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</si>
  <si>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</si>
  <si>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</si>
  <si>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Compliance with drinking water quality regulations, as measured using the DWI's compliance risk index metric.</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</si>
  <si>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</si>
  <si>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</si>
  <si>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</si>
  <si>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</si>
  <si>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</si>
  <si>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</si>
  <si>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</si>
  <si>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</si>
  <si>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</si>
  <si>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</si>
  <si>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</si>
  <si>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</si>
  <si>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</si>
  <si>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</si>
  <si>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</si>
  <si>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</si>
  <si>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</si>
  <si>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</si>
  <si>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</si>
  <si>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</si>
  <si>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</si>
  <si>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</si>
  <si>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</si>
  <si>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</si>
  <si>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</si>
  <si>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</si>
  <si>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</si>
  <si>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</si>
  <si>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</si>
  <si>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</si>
  <si>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</si>
  <si>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</si>
  <si>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</si>
  <si>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</si>
  <si>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</si>
  <si>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</si>
  <si>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</si>
  <si>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</si>
  <si>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Achievement of Investors in People accreditation and an annual employee survey.</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</si>
  <si>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</si>
  <si>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</si>
  <si>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</si>
  <si>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</si>
  <si>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</si>
  <si>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</si>
  <si>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</si>
  <si>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</si>
  <si>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</si>
  <si>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</si>
  <si>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</si>
  <si>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</si>
  <si>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</si>
  <si>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</si>
  <si>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</si>
  <si>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</si>
  <si>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</si>
  <si>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</si>
  <si>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</si>
  <si>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</si>
  <si>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</si>
  <si>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</si>
  <si>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</si>
  <si>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</si>
  <si>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</si>
  <si>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</si>
  <si>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</si>
  <si>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</si>
  <si>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</si>
  <si>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</si>
  <si>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</si>
  <si>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</si>
  <si>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</si>
  <si>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</si>
  <si>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</si>
  <si>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</si>
  <si>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</si>
  <si>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</si>
  <si>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</si>
  <si>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</si>
  <si>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</si>
  <si>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</si>
  <si>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</si>
  <si>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</si>
  <si>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</si>
  <si>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</si>
  <si>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</si>
  <si>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</si>
  <si>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</si>
  <si>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</si>
  <si>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</si>
  <si>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</si>
  <si>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</si>
  <si>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</si>
  <si>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</si>
  <si>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</si>
  <si>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</si>
  <si>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</si>
  <si>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</si>
  <si>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</si>
  <si>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</si>
  <si>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</si>
  <si>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</si>
  <si>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</si>
  <si>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</si>
  <si>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</si>
  <si>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</si>
  <si>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</si>
  <si>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</si>
  <si>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</si>
  <si>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</si>
  <si>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</si>
  <si>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</si>
  <si>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</si>
  <si>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</si>
  <si>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</si>
  <si>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</si>
  <si>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</si>
  <si>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</si>
  <si>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</si>
  <si>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</si>
  <si>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</si>
  <si>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</si>
  <si>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</si>
  <si>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</si>
  <si>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</si>
  <si>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</si>
  <si>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</si>
  <si>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</si>
  <si>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</si>
  <si>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</si>
  <si>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</si>
  <si>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</si>
  <si>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</si>
  <si>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</si>
  <si>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</si>
  <si>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</si>
  <si>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</si>
  <si>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</si>
  <si>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</si>
  <si>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</si>
  <si>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</si>
  <si>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</si>
  <si>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</si>
  <si>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</si>
  <si>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</si>
  <si>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G03</t>
  </si>
  <si>
    <t>PR19SVE_G04</t>
  </si>
  <si>
    <t>PR19 continuation</t>
  </si>
  <si>
    <t>G04</t>
  </si>
  <si>
    <t>Number of mains bursts (normalised per 1,000km of company mains)</t>
  </si>
  <si>
    <t>PR19SVE_G05</t>
  </si>
  <si>
    <t>G05</t>
  </si>
  <si>
    <t>PR19SVE_G06</t>
  </si>
  <si>
    <t>G06</t>
  </si>
  <si>
    <t>Overall company percentage at risk of level 4 drought restrictions during a 1-in-200 year drought event</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</si>
  <si>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</si>
  <si>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</si>
  <si>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</si>
  <si>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</si>
  <si>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</si>
  <si>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</si>
  <si>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</si>
  <si>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</si>
  <si>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</si>
  <si>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</si>
  <si>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</si>
  <si>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</si>
  <si>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</si>
  <si>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</si>
  <si>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</si>
  <si>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</si>
  <si>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</si>
  <si>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</si>
  <si>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</si>
  <si>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</si>
  <si>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</si>
  <si>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</si>
  <si>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</si>
  <si>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</si>
  <si>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</si>
  <si>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</si>
  <si>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</si>
  <si>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</si>
  <si>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</si>
  <si>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</si>
  <si>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</si>
  <si>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</si>
  <si>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</si>
  <si>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</si>
  <si>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</si>
  <si>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</si>
  <si>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</si>
  <si>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</si>
  <si>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</si>
  <si>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</si>
  <si>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</si>
  <si>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</si>
  <si>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</si>
  <si>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</si>
  <si>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</si>
  <si>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</si>
  <si>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</si>
  <si>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</si>
  <si>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</si>
  <si>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</si>
  <si>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</si>
  <si>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</si>
  <si>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</si>
  <si>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</si>
  <si>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</si>
  <si>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</si>
  <si>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</si>
  <si>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</si>
  <si>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</si>
  <si>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</si>
  <si>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</si>
  <si>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</si>
  <si>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</si>
  <si>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</si>
  <si>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</si>
  <si>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</si>
  <si>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</si>
  <si>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</si>
  <si>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Available and Sufficient Resources</t>
  </si>
  <si>
    <t>PC C1</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</si>
  <si>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</si>
  <si>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</si>
  <si>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</si>
  <si>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</si>
  <si>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</si>
  <si>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</si>
  <si>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</si>
  <si>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</si>
  <si>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</si>
  <si>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</si>
  <si>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</si>
  <si>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</si>
  <si>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</si>
  <si>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</si>
  <si>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</si>
  <si>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</si>
  <si>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</si>
  <si>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</si>
  <si>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</si>
  <si>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</si>
  <si>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</si>
  <si>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</si>
  <si>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</si>
  <si>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</si>
  <si>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</si>
  <si>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</si>
  <si>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</si>
  <si>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</si>
  <si>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</si>
  <si>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</si>
  <si>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</si>
  <si>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</si>
  <si>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</si>
  <si>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</si>
  <si>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</si>
  <si>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</si>
  <si>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</si>
  <si>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</si>
  <si>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</si>
  <si>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</si>
  <si>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</si>
  <si>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</si>
  <si>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</si>
  <si>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</si>
  <si>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</si>
  <si>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</si>
  <si>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</si>
  <si>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</si>
  <si>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</si>
  <si>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</si>
  <si>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</si>
  <si>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</si>
  <si>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</si>
  <si>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</si>
  <si>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</si>
  <si>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</si>
  <si>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</si>
  <si>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</si>
  <si>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</si>
  <si>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</si>
  <si>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</si>
  <si>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</si>
  <si>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</si>
  <si>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</si>
  <si>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</si>
  <si>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</si>
  <si>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</si>
  <si>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</si>
  <si>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</si>
  <si>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</si>
  <si>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</si>
  <si>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</si>
  <si>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</si>
  <si>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</si>
  <si>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</si>
  <si>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</si>
  <si>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</si>
  <si>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</si>
  <si>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</si>
  <si>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</si>
  <si>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</si>
  <si>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</si>
  <si>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</si>
  <si>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</si>
  <si>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</si>
  <si>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</si>
  <si>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</si>
  <si>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</si>
  <si>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</si>
  <si>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</si>
  <si>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</si>
  <si>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</si>
  <si>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</si>
  <si>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</si>
  <si>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</si>
  <si>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</si>
  <si>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</si>
  <si>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</si>
  <si>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</si>
  <si>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</si>
  <si>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</si>
  <si>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</si>
  <si>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</si>
  <si>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</si>
  <si>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</si>
  <si>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</si>
  <si>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</si>
  <si>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</si>
  <si>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</si>
  <si>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</si>
  <si>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</si>
  <si>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</si>
  <si>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</si>
  <si>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</si>
  <si>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PC F5</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</si>
  <si>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</si>
  <si>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</si>
  <si>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</si>
  <si>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</si>
  <si>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</si>
  <si>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Benefitting the Community</t>
  </si>
  <si>
    <t>PC H1</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</si>
  <si>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</si>
  <si>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</si>
  <si>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</si>
  <si>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</si>
  <si>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</si>
  <si>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</si>
  <si>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</si>
  <si>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</si>
  <si>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</si>
  <si>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</si>
  <si>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</si>
  <si>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</si>
  <si>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</si>
  <si>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</si>
  <si>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</si>
  <si>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</si>
  <si>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</si>
  <si>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</si>
  <si>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</si>
  <si>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</si>
  <si>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</si>
  <si>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</si>
  <si>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</si>
  <si>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</si>
  <si>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</si>
  <si>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</si>
  <si>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</si>
  <si>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</si>
  <si>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</si>
  <si>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</si>
  <si>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</si>
  <si>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</si>
  <si>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</si>
  <si>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</si>
  <si>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</si>
  <si>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</si>
  <si>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</si>
  <si>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</si>
  <si>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</si>
  <si>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</si>
  <si>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</si>
  <si>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</si>
  <si>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</si>
  <si>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</si>
  <si>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</si>
  <si>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</si>
  <si>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</si>
  <si>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</si>
  <si>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</si>
  <si>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</si>
  <si>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</si>
  <si>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</si>
  <si>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</si>
  <si>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</si>
  <si>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</si>
  <si>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</si>
  <si>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</si>
  <si>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</si>
  <si>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</si>
  <si>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</si>
  <si>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</si>
  <si>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</si>
  <si>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</si>
  <si>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</si>
  <si>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</si>
  <si>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</si>
  <si>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</si>
  <si>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</si>
  <si>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</si>
  <si>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</si>
  <si>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</si>
  <si>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</si>
  <si>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</si>
  <si>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</si>
  <si>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</si>
  <si>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</si>
  <si>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</si>
  <si>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</si>
  <si>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</si>
  <si>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</si>
  <si>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</si>
  <si>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</si>
  <si>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</si>
  <si>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</si>
  <si>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</si>
  <si>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</si>
  <si>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</si>
  <si>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</si>
  <si>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</si>
  <si>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</si>
  <si>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</si>
  <si>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</si>
  <si>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</si>
  <si>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</si>
  <si>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</si>
  <si>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</si>
  <si>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</si>
  <si>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</si>
  <si>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</si>
  <si>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</si>
  <si>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</si>
  <si>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</si>
  <si>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</si>
  <si>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</si>
  <si>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</si>
  <si>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</si>
  <si>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</si>
  <si>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</si>
  <si>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</si>
  <si>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</si>
  <si>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</si>
  <si>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</si>
  <si>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</si>
  <si>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</si>
  <si>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</si>
  <si>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</si>
  <si>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</si>
  <si>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</si>
  <si>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</si>
  <si>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</si>
  <si>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</si>
  <si>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 xml:space="preserve">This is the annual average availability of our sewage pumping stations as a percentage of the total number of sewage pumping stations that are reported and monitored in the supervisory control and data acquisition (SCADA) system.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</si>
  <si>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</si>
  <si>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</si>
  <si>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</si>
  <si>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</si>
  <si>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</si>
  <si>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</si>
  <si>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</si>
  <si>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</si>
  <si>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</si>
  <si>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</si>
  <si>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</si>
  <si>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</si>
  <si>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</si>
  <si>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</si>
  <si>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</si>
  <si>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</si>
  <si>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</si>
  <si>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</si>
  <si>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</si>
  <si>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</si>
  <si>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</si>
  <si>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</si>
  <si>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</si>
  <si>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</si>
  <si>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</si>
  <si>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</si>
  <si>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</si>
  <si>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</si>
  <si>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</si>
  <si>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</si>
  <si>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</si>
  <si>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</si>
  <si>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</si>
  <si>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</si>
  <si>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</si>
  <si>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</si>
  <si>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</si>
  <si>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</si>
  <si>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</si>
  <si>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</si>
  <si>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</si>
  <si>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</si>
  <si>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</si>
  <si>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</si>
  <si>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</si>
  <si>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</si>
  <si>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</si>
  <si>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</si>
  <si>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</si>
  <si>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</si>
  <si>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</si>
  <si>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</si>
  <si>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</si>
  <si>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</si>
  <si>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</si>
  <si>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</si>
  <si>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</si>
  <si>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</si>
  <si>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</si>
  <si>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</si>
  <si>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</si>
  <si>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</si>
  <si>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</si>
  <si>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</si>
  <si>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</si>
  <si>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</si>
  <si>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</si>
  <si>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</si>
  <si>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</si>
  <si>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</si>
  <si>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</si>
  <si>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</si>
  <si>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</si>
  <si>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</si>
  <si>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</si>
  <si>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</si>
  <si>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</si>
  <si>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</si>
  <si>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</si>
  <si>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</si>
  <si>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</si>
  <si>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</si>
  <si>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</si>
  <si>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</si>
  <si>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</si>
  <si>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</si>
  <si>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</si>
  <si>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</si>
  <si>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</si>
  <si>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</si>
  <si>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</si>
  <si>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</si>
  <si>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</si>
  <si>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</si>
  <si>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</si>
  <si>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</si>
  <si>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</si>
  <si>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</si>
  <si>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</si>
  <si>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</si>
  <si>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</si>
  <si>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</si>
  <si>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</si>
  <si>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</si>
  <si>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</si>
  <si>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</si>
  <si>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</si>
  <si>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</si>
  <si>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</si>
  <si>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</si>
  <si>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</si>
  <si>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</si>
  <si>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</si>
  <si>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</si>
  <si>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</si>
  <si>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</si>
  <si>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Achieved</t>
  </si>
  <si>
    <t>PR19TMS_M01</t>
  </si>
  <si>
    <t>M01</t>
  </si>
  <si>
    <t>Installing new smart meters in London</t>
  </si>
  <si>
    <t>PR19TMS_M02</t>
  </si>
  <si>
    <t>M02</t>
  </si>
  <si>
    <t>Replacing existing meters with smart meters in London</t>
  </si>
  <si>
    <t>PR19TMS_NEP01</t>
  </si>
  <si>
    <t>PR19TMS_DWMP</t>
  </si>
  <si>
    <t>DWMP</t>
  </si>
  <si>
    <t>PR19TMS_CC</t>
  </si>
  <si>
    <t>CC</t>
  </si>
  <si>
    <t>Understanding the risk of flooding in the Counters Creek catchment</t>
  </si>
  <si>
    <t>met</t>
  </si>
  <si>
    <t>ET07</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</si>
  <si>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</si>
  <si>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</si>
  <si>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</si>
  <si>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</si>
  <si>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</si>
  <si>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</si>
  <si>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</si>
  <si>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</si>
  <si>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</si>
  <si>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</si>
  <si>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</si>
  <si>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</si>
  <si>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</si>
  <si>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</si>
  <si>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</si>
  <si>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</si>
  <si>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</si>
  <si>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</si>
  <si>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</si>
  <si>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</si>
  <si>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</si>
  <si>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</si>
  <si>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</si>
  <si>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</si>
  <si>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</si>
  <si>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</si>
  <si>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</si>
  <si>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</si>
  <si>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</si>
  <si>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</si>
  <si>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</si>
  <si>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</si>
  <si>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</si>
  <si>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</si>
  <si>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</si>
  <si>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</si>
  <si>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</si>
  <si>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</si>
  <si>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</si>
  <si>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</si>
  <si>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</si>
  <si>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</si>
  <si>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</si>
  <si>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</si>
  <si>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</si>
  <si>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</si>
  <si>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</si>
  <si>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</si>
  <si>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</si>
  <si>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</si>
  <si>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</si>
  <si>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</si>
  <si>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</si>
  <si>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B09-DP</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</si>
  <si>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</si>
  <si>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</si>
  <si>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</si>
  <si>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</si>
  <si>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</si>
  <si>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</si>
  <si>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</si>
  <si>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</si>
  <si>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</si>
  <si>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</si>
  <si>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</si>
  <si>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</si>
  <si>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</si>
  <si>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</si>
  <si>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</si>
  <si>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</si>
  <si>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</si>
  <si>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</si>
  <si>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</si>
  <si>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</si>
  <si>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</si>
  <si>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</si>
  <si>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</si>
  <si>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</si>
  <si>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</si>
  <si>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</si>
  <si>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</si>
  <si>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</si>
  <si>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</si>
  <si>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</si>
  <si>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</si>
  <si>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</si>
  <si>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</si>
  <si>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</si>
  <si>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</si>
  <si>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C06-WWN</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</si>
  <si>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</si>
  <si>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</si>
  <si>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</si>
  <si>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</si>
  <si>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</si>
  <si>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</si>
  <si>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</si>
  <si>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</si>
  <si>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</si>
  <si>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</si>
  <si>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</si>
  <si>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</si>
  <si>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</si>
  <si>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</si>
  <si>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</si>
  <si>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</si>
  <si>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</si>
  <si>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</si>
  <si>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</si>
  <si>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</si>
  <si>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</si>
  <si>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</si>
  <si>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</si>
  <si>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</si>
  <si>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</si>
  <si>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</si>
  <si>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</si>
  <si>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</si>
  <si>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</si>
  <si>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</si>
  <si>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</si>
  <si>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</si>
  <si>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</si>
  <si>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</si>
  <si>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</si>
  <si>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</si>
  <si>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</si>
  <si>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</si>
  <si>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</si>
  <si>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</si>
  <si>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</si>
  <si>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</si>
  <si>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</si>
  <si>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</si>
  <si>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</si>
  <si>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</si>
  <si>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</si>
  <si>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</si>
  <si>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</si>
  <si>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</si>
  <si>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</si>
  <si>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</si>
  <si>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</si>
  <si>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</si>
  <si>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</si>
  <si>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</si>
  <si>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</si>
  <si>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</si>
  <si>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</si>
  <si>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</si>
  <si>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</si>
  <si>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</si>
  <si>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</si>
  <si>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</si>
  <si>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</si>
  <si>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</si>
  <si>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E07-DP</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</si>
  <si>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</si>
  <si>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</si>
  <si>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</si>
  <si>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</si>
  <si>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</si>
  <si>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</si>
  <si>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</si>
  <si>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</si>
  <si>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</si>
  <si>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</si>
  <si>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</si>
  <si>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</si>
  <si>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</si>
  <si>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</si>
  <si>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</si>
  <si>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</si>
  <si>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</si>
  <si>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</si>
  <si>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Percentage of population at risk of hydraulic internal sewer flooding in a 1-in-50 year storm</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</si>
  <si>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</si>
  <si>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</si>
  <si>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</si>
  <si>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</si>
  <si>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</si>
  <si>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</si>
  <si>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</si>
  <si>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</si>
  <si>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</si>
  <si>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</si>
  <si>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</si>
  <si>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</si>
  <si>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</si>
  <si>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</si>
  <si>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</si>
  <si>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</si>
  <si>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</si>
  <si>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</si>
  <si>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</si>
  <si>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</si>
  <si>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</si>
  <si>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</si>
  <si>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</si>
  <si>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</si>
  <si>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</si>
  <si>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</si>
  <si>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</si>
  <si>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</si>
  <si>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</si>
  <si>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</si>
  <si>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</si>
  <si>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</si>
  <si>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</si>
  <si>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</si>
  <si>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</si>
  <si>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</si>
  <si>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</si>
  <si>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</si>
  <si>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</si>
  <si>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</si>
  <si>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</si>
  <si>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</si>
  <si>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</si>
  <si>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</si>
  <si>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</si>
  <si>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</si>
  <si>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</si>
  <si>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</si>
  <si>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</si>
  <si>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</si>
  <si>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</si>
  <si>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</si>
  <si>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</si>
  <si>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</si>
  <si>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</si>
  <si>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</si>
  <si>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</si>
  <si>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</si>
  <si>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</si>
  <si>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</si>
  <si>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</si>
  <si>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</si>
  <si>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</si>
  <si>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</si>
  <si>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</si>
  <si>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</si>
  <si>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</si>
  <si>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</si>
  <si>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En5</t>
  </si>
  <si>
    <t>Average amount of water used by each person that lives in a residential property (litres per head per day). Three-year average.</t>
  </si>
  <si>
    <t>En6</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</si>
  <si>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</si>
  <si>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</si>
  <si>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</si>
  <si>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</si>
  <si>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</si>
  <si>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</si>
  <si>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</si>
  <si>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</si>
  <si>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</si>
  <si>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</si>
  <si>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</si>
  <si>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</si>
  <si>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</si>
  <si>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</si>
  <si>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</si>
  <si>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</si>
  <si>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</si>
  <si>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</si>
  <si>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</si>
  <si>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</si>
  <si>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</si>
  <si>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</si>
  <si>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</si>
  <si>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</si>
  <si>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</si>
  <si>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</si>
  <si>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</si>
  <si>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</si>
  <si>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</si>
  <si>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</si>
  <si>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</si>
  <si>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</si>
  <si>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</si>
  <si>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</si>
  <si>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</si>
  <si>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</si>
  <si>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</si>
  <si>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</si>
  <si>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</si>
  <si>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</si>
  <si>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</si>
  <si>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</si>
  <si>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</si>
  <si>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</si>
  <si>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</si>
  <si>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</si>
  <si>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</si>
  <si>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</si>
  <si>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</si>
  <si>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</si>
  <si>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</si>
  <si>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</si>
  <si>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</si>
  <si>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</si>
  <si>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</si>
  <si>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</si>
  <si>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</si>
  <si>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</si>
  <si>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</si>
  <si>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</si>
  <si>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</si>
  <si>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&lt;CPIH</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</si>
  <si>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</si>
  <si>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</si>
  <si>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</si>
  <si>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</si>
  <si>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</si>
  <si>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</si>
  <si>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</si>
  <si>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</si>
  <si>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</si>
  <si>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</si>
  <si>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</si>
  <si>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</si>
  <si>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</si>
  <si>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</si>
  <si>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</si>
  <si>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</si>
  <si>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</si>
  <si>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</si>
  <si>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</si>
  <si>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</si>
  <si>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</si>
  <si>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</si>
  <si>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</si>
  <si>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</si>
  <si>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</si>
  <si>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</si>
  <si>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</si>
  <si>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</si>
  <si>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</si>
  <si>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</si>
  <si>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</si>
  <si>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</si>
  <si>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</si>
  <si>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</si>
  <si>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</si>
  <si>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</si>
  <si>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</si>
  <si>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</si>
  <si>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</si>
  <si>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</si>
  <si>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</si>
  <si>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</si>
  <si>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</si>
  <si>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</si>
  <si>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</si>
  <si>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</si>
  <si>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</si>
  <si>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</si>
  <si>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</si>
  <si>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</si>
  <si>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</si>
  <si>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</si>
  <si>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</si>
  <si>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</si>
  <si>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</si>
  <si>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</si>
  <si>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</si>
  <si>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</si>
  <si>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</si>
  <si>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</si>
  <si>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</si>
  <si>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</si>
  <si>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</si>
  <si>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</si>
  <si>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</si>
  <si>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</si>
  <si>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</si>
  <si>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</si>
  <si>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</si>
  <si>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</si>
  <si>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</si>
  <si>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</si>
  <si>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</si>
  <si>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</si>
  <si>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</si>
  <si>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</si>
  <si>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</si>
  <si>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</si>
  <si>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</si>
  <si>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</si>
  <si>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</si>
  <si>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</si>
  <si>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</si>
  <si>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</si>
  <si>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</si>
  <si>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</si>
  <si>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</si>
  <si>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</si>
  <si>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</si>
  <si>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</si>
  <si>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</si>
  <si>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</si>
  <si>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</si>
  <si>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</si>
  <si>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</si>
  <si>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</si>
  <si>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Delivered</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</si>
  <si>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</si>
  <si>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</si>
  <si>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</si>
  <si>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</si>
  <si>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</si>
  <si>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</si>
  <si>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</si>
  <si>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</si>
  <si>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</si>
  <si>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</si>
  <si>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</si>
  <si>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</si>
  <si>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</si>
  <si>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</si>
  <si>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</si>
  <si>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</si>
  <si>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</si>
  <si>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</si>
  <si>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</si>
  <si>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</si>
  <si>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</si>
  <si>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</si>
  <si>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</si>
  <si>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</si>
  <si>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</si>
  <si>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</si>
  <si>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</si>
  <si>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</si>
  <si>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</si>
  <si>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</si>
  <si>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</si>
  <si>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</si>
  <si>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</si>
  <si>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</si>
  <si>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</si>
  <si>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</si>
  <si>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</si>
  <si>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</si>
  <si>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</si>
  <si>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</si>
  <si>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</si>
  <si>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</si>
  <si>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Compliance with BS 18477 and achievement of the Customer Service Excellence award/ Non-compliance with BS 18477 and no achievement of the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</si>
  <si>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</si>
  <si>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</si>
  <si>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</si>
  <si>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</si>
  <si>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</si>
  <si>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</si>
  <si>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</si>
  <si>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</si>
  <si>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</si>
  <si>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</si>
  <si>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</si>
  <si>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</si>
  <si>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</si>
  <si>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</si>
  <si>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</si>
  <si>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</si>
  <si>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</si>
  <si>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</si>
  <si>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</si>
  <si>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</si>
  <si>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</si>
  <si>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</si>
  <si>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</si>
  <si>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</si>
  <si>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</si>
  <si>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</si>
  <si>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</si>
  <si>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</si>
  <si>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</si>
  <si>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</si>
  <si>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</si>
  <si>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</si>
  <si>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</si>
  <si>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</si>
  <si>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</si>
  <si>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</si>
  <si>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</si>
  <si>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</si>
  <si>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</si>
  <si>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</si>
  <si>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</si>
  <si>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</si>
  <si>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</si>
  <si>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</si>
  <si>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</si>
  <si>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</si>
  <si>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</si>
  <si>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</si>
  <si>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</si>
  <si>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</si>
  <si>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</si>
  <si>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</si>
  <si>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</si>
  <si>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</si>
  <si>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</si>
  <si>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</si>
  <si>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</si>
  <si>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</si>
  <si>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</si>
  <si>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</si>
  <si>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</si>
  <si>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</si>
  <si>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</si>
  <si>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</si>
  <si>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</si>
  <si>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</si>
  <si>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</si>
  <si>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</si>
  <si>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</si>
  <si>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</si>
  <si>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</si>
  <si>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</si>
  <si>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</si>
  <si>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</si>
  <si>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</si>
  <si>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</si>
  <si>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</si>
  <si>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</si>
  <si>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</si>
  <si>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</si>
  <si>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</si>
  <si>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</si>
  <si>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</si>
  <si>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</si>
  <si>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</si>
  <si>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</si>
  <si>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</si>
  <si>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</si>
  <si>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</si>
  <si>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</si>
  <si>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</si>
  <si>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</si>
  <si>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</si>
  <si>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</si>
  <si>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</si>
  <si>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</si>
  <si>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</si>
  <si>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</si>
  <si>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</si>
  <si>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</si>
  <si>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</si>
  <si>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</si>
  <si>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</si>
  <si>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</si>
  <si>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</si>
  <si>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</si>
  <si>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</si>
  <si>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</si>
  <si>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</si>
  <si>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</si>
  <si>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</si>
  <si>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</si>
  <si>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</si>
  <si>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</si>
  <si>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</si>
  <si>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</si>
  <si>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</si>
  <si>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</si>
  <si>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</si>
  <si>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</si>
  <si>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</si>
  <si>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</si>
  <si>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</si>
  <si>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</si>
  <si>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</si>
  <si>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</si>
  <si>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</si>
  <si>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</si>
  <si>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</si>
  <si>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</si>
  <si>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</si>
  <si>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</si>
  <si>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</si>
  <si>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</si>
  <si>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</si>
  <si>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</si>
  <si>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Ml/a</t>
  </si>
  <si>
    <t>PR19WSX_NEP01</t>
  </si>
  <si>
    <t>PR19WSX_SEC</t>
  </si>
  <si>
    <t>SEC</t>
  </si>
  <si>
    <t>Delivery of security (non-SEMD)</t>
  </si>
  <si>
    <t>cumulative number of deliverables delivered</t>
  </si>
  <si>
    <t>PR19WSX_DWMP</t>
  </si>
  <si>
    <t>PR19WSX_E13</t>
  </si>
  <si>
    <t>E13</t>
  </si>
  <si>
    <t>WINEP requirements (Bristol (Avonmouth) STW)</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</si>
  <si>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</si>
  <si>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</si>
  <si>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</si>
  <si>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</si>
  <si>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</si>
  <si>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</si>
  <si>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</si>
  <si>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</si>
  <si>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</si>
  <si>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</si>
  <si>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</si>
  <si>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</si>
  <si>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</si>
  <si>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</si>
  <si>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</si>
  <si>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</si>
  <si>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</si>
  <si>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</si>
  <si>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</si>
  <si>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</si>
  <si>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</si>
  <si>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</si>
  <si>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</si>
  <si>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</si>
  <si>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</si>
  <si>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</si>
  <si>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</si>
  <si>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</si>
  <si>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</si>
  <si>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</si>
  <si>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</si>
  <si>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</si>
  <si>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</si>
  <si>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</si>
  <si>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</si>
  <si>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</si>
  <si>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</si>
  <si>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</si>
  <si>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</si>
  <si>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</si>
  <si>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</si>
  <si>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</si>
  <si>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</si>
  <si>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</si>
  <si>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</si>
  <si>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</si>
  <si>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</si>
  <si>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</si>
  <si>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</si>
  <si>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</si>
  <si>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</si>
  <si>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</si>
  <si>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</si>
  <si>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</si>
  <si>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</si>
  <si>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</si>
  <si>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</si>
  <si>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</si>
  <si>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</si>
  <si>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</si>
  <si>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</si>
  <si>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</si>
  <si>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</si>
  <si>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</si>
  <si>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</si>
  <si>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</si>
  <si>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</si>
  <si>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</si>
  <si>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</si>
  <si>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</si>
  <si>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</si>
  <si>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</si>
  <si>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</si>
  <si>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</si>
  <si>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</si>
  <si>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</si>
  <si>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</si>
  <si>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</si>
  <si>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</si>
  <si>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</si>
  <si>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</si>
  <si>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</si>
  <si>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</si>
  <si>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</si>
  <si>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</si>
  <si>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</si>
  <si>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</si>
  <si>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</si>
  <si>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</si>
  <si>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</si>
  <si>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</si>
  <si>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</si>
  <si>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</si>
  <si>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</si>
  <si>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</si>
  <si>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</si>
  <si>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</si>
  <si>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</si>
  <si>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</si>
  <si>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</si>
  <si>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</si>
  <si>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</si>
  <si>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</si>
  <si>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</si>
  <si>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</si>
  <si>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</si>
  <si>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</si>
  <si>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</si>
  <si>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</si>
  <si>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</si>
  <si>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</si>
  <si>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</si>
  <si>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</si>
  <si>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</si>
  <si>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</si>
  <si>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</si>
  <si>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</si>
  <si>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</si>
  <si>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</si>
  <si>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</si>
  <si>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</si>
  <si>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</si>
  <si>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</si>
  <si>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</si>
  <si>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</si>
  <si>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</si>
  <si>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</si>
  <si>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</si>
  <si>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</si>
  <si>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</si>
  <si>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</si>
  <si>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</si>
  <si>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</si>
  <si>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</si>
  <si>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</si>
  <si>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</si>
  <si>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</si>
  <si>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</si>
  <si>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</si>
  <si>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</si>
  <si>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</si>
  <si>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</si>
  <si>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</si>
  <si>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</si>
  <si>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</si>
  <si>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</si>
  <si>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</si>
  <si>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</si>
  <si>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PR19CMA_YKY-01</t>
  </si>
  <si>
    <t>Living with Water scheme</t>
  </si>
  <si>
    <t>PR19 CMA new</t>
  </si>
  <si>
    <t>Living with Water Partnership in Hull and Haltemprice. Additional enhancement funding to help address the unique circumstances in this area which result in an increased risk of flooding.</t>
  </si>
  <si>
    <t>£23m and (494, 808, 644)</t>
  </si>
  <si>
    <t>PR19CMA_ANH-01</t>
  </si>
  <si>
    <t>Additional sludge treatment capacity at Whitlingham</t>
  </si>
  <si>
    <t>% capacity delivered</t>
  </si>
  <si>
    <t>PR19SVE_C06</t>
  </si>
  <si>
    <t>To incentivise the company to improve river water quality to meet the requirements under the Water Framework Directive (WFD).</t>
  </si>
  <si>
    <t>PR19 GER new</t>
  </si>
  <si>
    <t>Improvements in WFD criteria (green recovery)</t>
  </si>
  <si>
    <t xml:space="preserve">The number of Water Framework Directive (WFD) classification improvements attributable to interventions delivered by the company to improve river water quality and/or quantity under the green recovery initiative. The measurement of classification improvements varies depending on the parameter. </t>
  </si>
  <si>
    <t>PR19TMS_LWI01</t>
  </si>
  <si>
    <t>To incentivise the delivery of planned trunk main renewals in specific locations covered by the London water network allowance.</t>
  </si>
  <si>
    <t>PR19 Conditional allowance</t>
  </si>
  <si>
    <t>Trunk mains renewal (London network conditional allowance)</t>
  </si>
  <si>
    <t>The length in km of trunk mains renewed.</t>
  </si>
  <si>
    <t>Asset health / leakage</t>
  </si>
  <si>
    <t>km of trunk mains renewed</t>
  </si>
  <si>
    <t>PR19TMS_LWI02</t>
  </si>
  <si>
    <t>To deliver a strategy on how we will operate in the future and the strategic direction for our London Network.</t>
  </si>
  <si>
    <t>Future London strategy (London network conditional allowance)</t>
  </si>
  <si>
    <t>Reporting of progress against the delivery of a baseline of work (in outputs) committed as part of Thames Water's Gate 4 London Water Network Improvement submission that comprises Thames Water's London Future Strategy workstream.</t>
  </si>
  <si>
    <t>Number of outputs delivered</t>
  </si>
  <si>
    <t>All outputs delivered</t>
  </si>
  <si>
    <t>PR19TMS_LWI03</t>
  </si>
  <si>
    <t>To improve our understanding of mains performance leading to better management of our London network. This reputational PC will incentivise the provision of high evidential standards to support proposed investments in the 2020-25 price control period.</t>
  </si>
  <si>
    <t>Data validation (London network conditional allowance)</t>
  </si>
  <si>
    <t>Reporting of progress against the delivery of a baseline of work (in outputs) committed as part of Thames Water's Gate 4 London Water Network Improvement submission that comprises Thames Water's Data Validation workstream.</t>
  </si>
  <si>
    <t>259 samples</t>
  </si>
  <si>
    <t>741 samples and 1 report</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</si>
  <si>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</si>
  <si>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</si>
  <si>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</si>
  <si>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</si>
  <si>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</si>
  <si>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</si>
  <si>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</si>
  <si>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</si>
  <si>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</si>
  <si>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</si>
  <si>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</si>
  <si>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</si>
  <si>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</si>
  <si>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Common performance commitments (PCs) and outcome delivery incentives (ODIs)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</si>
  <si>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</si>
  <si>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</si>
  <si>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</si>
  <si>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</si>
  <si>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</si>
  <si>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</si>
  <si>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</si>
  <si>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</si>
  <si>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</si>
  <si>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</si>
  <si>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</si>
  <si>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</si>
  <si>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</si>
  <si>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</si>
  <si>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</si>
  <si>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</si>
  <si>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</si>
  <si>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</si>
  <si>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</si>
  <si>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</si>
  <si>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</si>
  <si>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</si>
  <si>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2.6 / 17.5 / 45</t>
  </si>
  <si>
    <t>3.3 / 35 / 90</t>
  </si>
  <si>
    <t>4.5 / 35 / 90</t>
  </si>
  <si>
    <t>5.6 / 35 / 90</t>
  </si>
  <si>
    <t>7.2 / 35 / 90</t>
  </si>
  <si>
    <t>*</t>
  </si>
  <si>
    <t>Number of pollution incidents per 10,000 km of the wastewater
 network</t>
  </si>
  <si>
    <t>Number of collapses per 1000km of sewer network</t>
  </si>
  <si>
    <t>1.8 / 17.5 / 45</t>
  </si>
  <si>
    <t>3.6 / 35 / 90</t>
  </si>
  <si>
    <t>6.1 / 35 / 90</t>
  </si>
  <si>
    <t>9.5 / 35 / 90</t>
  </si>
  <si>
    <t>12.8 / 35 / 90</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</si>
  <si>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</si>
  <si>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</si>
  <si>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</si>
  <si>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</si>
  <si>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</si>
  <si>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3.1 / 17.5 / 45</t>
  </si>
  <si>
    <t>4.1 / 35 / 90</t>
  </si>
  <si>
    <t>5.1 / 35 / 90</t>
  </si>
  <si>
    <t>7.0 / 35 / 90</t>
  </si>
  <si>
    <t>Incidents per 1,000 km of sewers</t>
  </si>
  <si>
    <t>UQ</t>
  </si>
  <si>
    <t>1.0 / 17.5 / 45</t>
  </si>
  <si>
    <t>2.5 / 35 / 90</t>
  </si>
  <si>
    <t>4.0 / 35 / 90</t>
  </si>
  <si>
    <t>5.5 / 35 / 90</t>
  </si>
  <si>
    <t>In-Period</t>
  </si>
  <si>
    <t>This measure is the average number of calendar days that it takes to find and fix visible leaks reported to us by customers. This is measured over the April to March year.</t>
  </si>
  <si>
    <t>7.6 / 17.5 / 45</t>
  </si>
  <si>
    <t>8.2 / 35 / 90</t>
  </si>
  <si>
    <t>8.8 / 35 / 90</t>
  </si>
  <si>
    <t>9.4 / 35 / 90</t>
  </si>
  <si>
    <t>10 / 35 / 90</t>
  </si>
  <si>
    <t>2.0 / 17.5 / 45</t>
  </si>
  <si>
    <t>3.7 / 35 / 90</t>
  </si>
  <si>
    <t>7.3 / 35 / 90</t>
  </si>
  <si>
    <t>9.0 / 35 / 90</t>
  </si>
  <si>
    <t>PR19PRT_TBC</t>
  </si>
  <si>
    <t>3.5 / 17.5 / 45</t>
  </si>
  <si>
    <t>4.4 / 35 / 90</t>
  </si>
  <si>
    <t>5.3 / 35 / 90</t>
  </si>
  <si>
    <t>6.2 / 35 / 90</t>
  </si>
  <si>
    <t>3.2 / 17.5 / 45</t>
  </si>
  <si>
    <t>5.0 / 35 / 90</t>
  </si>
  <si>
    <t>8.9 / 35 / 90</t>
  </si>
  <si>
    <t>10.8 / 35 / 90</t>
  </si>
  <si>
    <t>PR19SEW_TBC</t>
  </si>
  <si>
    <t>Strategic mains resilience</t>
  </si>
  <si>
    <t xml:space="preserve"> </t>
  </si>
  <si>
    <t xml:space="preserve">UQ </t>
  </si>
  <si>
    <t>Above average</t>
  </si>
  <si>
    <t>End of Period</t>
  </si>
  <si>
    <t>3.0 / 35 / 90</t>
  </si>
  <si>
    <t>4.3 / 35 / 90</t>
  </si>
  <si>
    <t>6.1 / 17.5 / 45</t>
  </si>
  <si>
    <t>6.6 / 35 / 90</t>
  </si>
  <si>
    <t>7.1 / 35 / 90</t>
  </si>
  <si>
    <t>7.5 / 35 / 90</t>
  </si>
  <si>
    <t>8.0 / 35 / 90</t>
  </si>
  <si>
    <t>2.1 / 17.5 / 45</t>
  </si>
  <si>
    <t>5.2 / 35 / 90</t>
  </si>
  <si>
    <t>9.7 / 35 / 90</t>
  </si>
  <si>
    <t>Nr</t>
  </si>
  <si>
    <t>2.5 / 17.5 / 45</t>
  </si>
  <si>
    <t>3.5 / 35 / 90</t>
  </si>
  <si>
    <t>Replacement of dumb meters with AMR</t>
  </si>
  <si>
    <t>3.0 / 17.5 / 45</t>
  </si>
  <si>
    <t>6.0 / 35 / 90</t>
  </si>
  <si>
    <t>4.0 / 17.5 / 45</t>
  </si>
  <si>
    <t>4.8 / 35 / 90</t>
  </si>
  <si>
    <t>6.3 / 35 / 90</t>
  </si>
  <si>
    <t>PR19UUW_E08-WR</t>
  </si>
  <si>
    <t>E08-WR</t>
  </si>
  <si>
    <t>Strategic regional solution development (Severn Thames transfer)</t>
  </si>
  <si>
    <t>Upper Quartile</t>
  </si>
  <si>
    <t>4.3 / 17.5 / 45</t>
  </si>
  <si>
    <t>2.8 / 17.5 / 45</t>
  </si>
  <si>
    <t>3.9 / 35 / 90</t>
  </si>
  <si>
    <t>4.9 / 35 / 90</t>
  </si>
  <si>
    <t>12.93​</t>
  </si>
  <si>
    <t>11.93​</t>
  </si>
  <si>
    <t>9.45​</t>
  </si>
  <si>
    <t>8.91​</t>
  </si>
  <si>
    <t>8.37​</t>
  </si>
  <si>
    <t>PR19WSX_TBC</t>
  </si>
  <si>
    <t>Km of river</t>
  </si>
  <si>
    <t>5.8 / 35 / 90</t>
  </si>
  <si>
    <t>9.1 / 35 / 90</t>
  </si>
  <si>
    <t>Change Log</t>
  </si>
  <si>
    <t>Key:</t>
  </si>
  <si>
    <t>Links</t>
  </si>
  <si>
    <t>CMA changes from Ofwat FD</t>
  </si>
  <si>
    <t>CMA Final Report</t>
  </si>
  <si>
    <t>CMA Summary Report</t>
  </si>
  <si>
    <t>Ofwat changes pre 28 May 2021</t>
  </si>
  <si>
    <t>Ofwat changes post 28 May 2021</t>
  </si>
  <si>
    <t>Ofwat changes post 2022 In-Period Determination</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</si>
  <si>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</si>
  <si>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</si>
  <si>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</si>
  <si>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</si>
  <si>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</si>
  <si>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</si>
  <si>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</si>
  <si>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</si>
  <si>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</si>
  <si>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</si>
  <si>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</si>
  <si>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</si>
  <si>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</si>
  <si>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</si>
  <si>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</si>
  <si>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</si>
  <si>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</si>
  <si>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</si>
  <si>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</si>
  <si>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</si>
  <si>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</si>
  <si>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</si>
  <si>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</si>
  <si>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</si>
  <si>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</si>
  <si>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</si>
  <si>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</si>
  <si>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</si>
  <si>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</si>
  <si>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</si>
  <si>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</si>
  <si>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</si>
  <si>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</si>
  <si>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</si>
  <si>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</si>
  <si>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</si>
  <si>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</si>
  <si>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</si>
  <si>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</si>
  <si>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</si>
  <si>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</si>
  <si>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</si>
  <si>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</si>
  <si>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</si>
  <si>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</si>
  <si>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</si>
  <si>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</si>
  <si>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</si>
  <si>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</si>
  <si>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</si>
  <si>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</si>
  <si>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</si>
  <si>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</si>
  <si>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</si>
  <si>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</si>
  <si>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</si>
  <si>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amended tier 1 underperformance rates to reflect both its final decisions on cost allowances, cost sharing rates and to include the foregone benefit component of underperformance rates. The revised tier 1 underperformance rate is-£0.253m per unit.</t>
  </si>
  <si>
    <t>The CMA has disallowed the outperformance payment for this PC.</t>
  </si>
  <si>
    <t>Corrigenda 18 May 2020. The corrigenda says that the unit for PR19SSC_05 should change from 'Megalitres' to 'number' but unit in this table showed 'score.'</t>
  </si>
  <si>
    <r>
      <t xml:space="preserve">Corrigenda 18 May 2020. The corrigenda amends the incentive type to 'Underperformance payments </t>
    </r>
    <r>
      <rPr>
        <strike/>
        <sz val="11"/>
        <rFont val="Calibri"/>
        <family val="2"/>
      </rPr>
      <t>only for 2024-25</t>
    </r>
    <r>
      <rPr>
        <sz val="11"/>
        <rFont val="Calibri"/>
        <family val="2"/>
      </rPr>
      <t>'</t>
    </r>
  </si>
  <si>
    <t>Corrigenda 18 May 2020.</t>
  </si>
  <si>
    <t>ALL</t>
  </si>
  <si>
    <t>Multiple PCs</t>
  </si>
  <si>
    <t>Company review of ODI model</t>
  </si>
  <si>
    <t>App 1</t>
  </si>
  <si>
    <t>Decimal Places</t>
  </si>
  <si>
    <t>All cells which were previously blank changed.
Ensuring there's a value for decimal places to prevent formula errors elsewhere</t>
  </si>
  <si>
    <t>Standard underperformance payment 1</t>
  </si>
  <si>
    <t>Changed to reflect rate contained in PR19FD Outcomes performance commitment appendix page 134</t>
  </si>
  <si>
    <t>Changed to reflect the rate contained in PR19FD Outcomes performance commitment appendix page 66</t>
  </si>
  <si>
    <t>CRI</t>
  </si>
  <si>
    <t>2020-25</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</si>
  <si>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</si>
  <si>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</si>
  <si>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</si>
  <si>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</si>
  <si>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</si>
  <si>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</si>
  <si>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</si>
  <si>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</si>
  <si>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</si>
  <si>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</si>
  <si>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</si>
  <si>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Prescribed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</si>
  <si>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</si>
  <si>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</si>
  <si>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</si>
  <si>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</si>
  <si>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</si>
  <si>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</si>
  <si>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</si>
  <si>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</si>
  <si>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</si>
  <si>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</si>
  <si>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</si>
  <si>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</si>
  <si>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</si>
  <si>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</si>
  <si>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</si>
  <si>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</si>
  <si>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</si>
  <si>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 improvement from 2019-20 baseline position</t>
  </si>
  <si>
    <t>Consistency with FD</t>
  </si>
  <si>
    <t xml:space="preserve">PC unit </t>
  </si>
  <si>
    <t>Outperformance deadband removed to reflect CMA decision.</t>
  </si>
  <si>
    <t xml:space="preserve">Updated to reflect CMA decision on % reduction on 19-20 baseline </t>
  </si>
  <si>
    <t>Updated to reflect CMA decision to get rid of enhanced collar but to use enhanced rates for standard collar</t>
  </si>
  <si>
    <t>Calculation added to pick up correct data from App1b</t>
  </si>
  <si>
    <t>N/a</t>
  </si>
  <si>
    <t>Ofwat error corrected to agree to FD.</t>
  </si>
  <si>
    <t>Pc short description</t>
  </si>
  <si>
    <t>Updated to reflect CMA decision that this excludes customer side leaks</t>
  </si>
  <si>
    <t>Updated to reflect updated NES 2019-20 baseline.</t>
  </si>
  <si>
    <t>Cyber resilience enhancement programme</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</si>
  <si>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</si>
  <si>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</si>
  <si>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</si>
  <si>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</si>
  <si>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</si>
  <si>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</si>
  <si>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</si>
  <si>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</si>
  <si>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Updated to reflect profiling suggest by CMA to remove in-period penalties</t>
  </si>
  <si>
    <t>Updated to reflect FD outcomes appendix</t>
  </si>
  <si>
    <t>Standard outperformance payment collar</t>
  </si>
  <si>
    <t>Delivery of our network improvement programme</t>
  </si>
  <si>
    <t>PR19UU_ B07-WN</t>
  </si>
  <si>
    <t xml:space="preserve"> Reducing areas of low water pressure</t>
  </si>
  <si>
    <t>2020-25 Performance commitment levels</t>
  </si>
  <si>
    <t xml:space="preserve">Changed to agree with FD outcomes appendix </t>
  </si>
  <si>
    <t>PR19UU_ B11-WN</t>
  </si>
  <si>
    <t xml:space="preserve"> Thirlmere transfer into West Cumbria (2020-25)</t>
  </si>
  <si>
    <t>Thirlmere transfer into West Cumbria (2020-25)</t>
  </si>
  <si>
    <t>Updated to reflect CMA decision to get rid of enhanced cap but to use enhanced rates for standard cap</t>
  </si>
  <si>
    <t>YES</t>
  </si>
  <si>
    <t xml:space="preserve">Updated to reflect CMA decision that the ODI payments only apply to performance in 2024-25.  </t>
  </si>
  <si>
    <t>Updated to reflect our 2021 decision set out in the in-period ODI final determinations that all PCC performance commitments should become end of period. (Change not needed for SWB which was already end of period)</t>
  </si>
  <si>
    <t xml:space="preserve">HDD </t>
  </si>
  <si>
    <t xml:space="preserve">SES   </t>
  </si>
  <si>
    <r>
      <t xml:space="preserve">Updated to reflect our 2021 decision set out in the in-period ODI final determinations that </t>
    </r>
    <r>
      <rPr>
        <strike/>
        <sz val="11"/>
        <color rgb="FFFF0000"/>
        <rFont val="Calibri"/>
        <family val="2"/>
      </rPr>
      <t>all PCC</t>
    </r>
    <r>
      <rPr>
        <sz val="11"/>
        <color theme="1"/>
        <rFont val="Calibri"/>
        <family val="2"/>
      </rPr>
      <t xml:space="preserve"> </t>
    </r>
    <r>
      <rPr>
        <sz val="11"/>
        <color theme="4"/>
        <rFont val="Calibri"/>
        <family val="2"/>
      </rPr>
      <t>this</t>
    </r>
    <r>
      <rPr>
        <sz val="11"/>
        <color theme="1"/>
        <rFont val="Calibri"/>
        <family val="2"/>
      </rPr>
      <t xml:space="preserve"> performance commitment</t>
    </r>
    <r>
      <rPr>
        <strike/>
        <sz val="11"/>
        <color rgb="FFFF0000"/>
        <rFont val="Calibri"/>
        <family val="2"/>
      </rPr>
      <t>s</t>
    </r>
    <r>
      <rPr>
        <sz val="11"/>
        <color theme="1"/>
        <rFont val="Calibri"/>
        <family val="2"/>
      </rPr>
      <t xml:space="preserve"> </t>
    </r>
    <r>
      <rPr>
        <sz val="11"/>
        <color theme="4"/>
        <rFont val="Calibri"/>
        <family val="2"/>
      </rPr>
      <t>should be treated in the same way as for PCC and</t>
    </r>
    <r>
      <rPr>
        <sz val="11"/>
        <color theme="1"/>
        <rFont val="Calibri"/>
        <family val="2"/>
      </rPr>
      <t xml:space="preserve"> become end of period.</t>
    </r>
    <r>
      <rPr>
        <strike/>
        <sz val="11"/>
        <color rgb="FFFF0000"/>
        <rFont val="Calibri"/>
        <family val="2"/>
      </rPr>
      <t xml:space="preserve"> (Change not needed for SWB which was already end of period)</t>
    </r>
  </si>
  <si>
    <t>Leakage (NW)</t>
  </si>
  <si>
    <t xml:space="preserve">Updated to reflect corrigenda published on 28 Oct 2021 because the enhanced and standard collars had incorrectly been the wrong way around i.e. so the enhanced one was triggered before the standard one  </t>
  </si>
  <si>
    <t>New PC Additional sludge treatment capacity at Whitlingham</t>
  </si>
  <si>
    <t>Updated to reflect CMA decision to have a new PC with an ODI that if the scheme is not 100% delivered returns £4.77m to customers. The ODI rate of £0.0477m per unit does this when multiplied by the % delivered of the scheme</t>
  </si>
  <si>
    <t>In item 245 of this log we had incorrectly assigned this ODI rate as a tiered payment rate. As shown on Table 14-4 of the CMA final report the rate -0.0417 is for clawback. This replaces the rate of £0.0396m described in the PR19 outcomes appendix "in addition at PR24 we will recover allowed costs of any underperformance expected in 2024-25 using a rate of £0.0396m per unit." We are reflecting this CMA change in a change document but neither -0.0417 nor -0.0396m should be in the ODI model.</t>
  </si>
  <si>
    <t>In CMA final report deep dive on living with water (sec 5.212 to 5.259) it sets out the CMA's view on this topic. Specifically the report describes the new PC in section 5.254-5.259 and table 5-15. This PCL covers both what the CMA calls the financial and the reputational ODIs.</t>
  </si>
  <si>
    <t>Changed to agree with FD outcomes appendix - although the PCLs are given to 2 dp, the definition says this should be reported to 3 dp</t>
  </si>
  <si>
    <t xml:space="preserve">Changed to agree with FD outcomes appendix - because ODI payments for this PC are "only for 24-25" </t>
  </si>
  <si>
    <t>Impact of IdoK</t>
  </si>
  <si>
    <t>Changed to reflect the Interim Determination FD (August 2021)</t>
  </si>
  <si>
    <t>Updated to reflect CMA decision as confirmed in Yorkshire's CMA corrigendum letter of 14 December 2021.</t>
  </si>
  <si>
    <t>PR19UU_C08-CF</t>
  </si>
  <si>
    <t>Changed to agree with FD outcomes appendix - which doesn't contain collars</t>
  </si>
  <si>
    <t>Changed to agree with FD outcomes appendix - which refers to Upper Quartiles</t>
  </si>
  <si>
    <t>GLOBAL CHANGE AFFECTING ALL COMPANIES</t>
  </si>
  <si>
    <t>All common PCs</t>
  </si>
  <si>
    <t>Columns 41-107</t>
  </si>
  <si>
    <t>non blank cells</t>
  </si>
  <si>
    <t>We have removed all data in these columns of App1 that relate to common PCs. This is because the ODI model only uses data in App1 for bespoke performance commitments and only uses data in App1b for common performance commitments. As a result we have removed the data that is not used by the ODI model to avoid confusion.</t>
  </si>
  <si>
    <t xml:space="preserve">Updated to reflect the convention that £m values in the ODI model are presented to 3 decimal places and as agreed in email from Yorkshire Water to Ofwat on 16 March 2021 and . </t>
  </si>
  <si>
    <t xml:space="preserve">Updated to corect for the fact that the previous data only relates to one AIM site (Marsham - River Mar) whereas this ODI is calculated based on 4 sites (the other 3 being Marsham - groundwater, Wilsthorpe and Wixoe). Including data from only one of the 4 sites is potentially misleading.   </t>
  </si>
  <si>
    <t xml:space="preserve">Environmentally sensitive abstraction </t>
  </si>
  <si>
    <t xml:space="preserve">Update made to SSC published ODI model during 2021 in-period process needed to be incorporated in latest model. This is because a negative number of performance for this PC indicates outperformance.   </t>
  </si>
  <si>
    <t>Company review of ODI model for APR22</t>
  </si>
  <si>
    <t>Corrected as per Northumbrian Water's override included in its 2022 ODI performance model. The PR19FD Outcomes appendix confirms that the performance commitment level is the cumulative number of sites in the company's wastewater resilience enhancement programme where the required scope of flood mitigation work has been delivered. The direction of improving performance is therefore clearly up rather than down.</t>
  </si>
  <si>
    <t>2020-21 to 2023-24</t>
  </si>
  <si>
    <t>Corrected as per Severn Trent Water's override included in its 2022 ODI performance model. The PR19FD Outcomes appendix confirms that the PC is 2024-25 only, with performance commitment levels of zero for all years except 2024-25. 'Financial ODI may accrue or apply' should therefore be yes for 2024-25 only.</t>
  </si>
  <si>
    <t>Ofwat review of 'Financial incentives apply or accrue this year' in IPD22</t>
  </si>
  <si>
    <t>Corrected as per Ofwat's review of the True/False inputs by companies for 'Financial incentives apply or accrue this year' for all PCs in the 2022 In-Period Determination. Hafren Dydrwy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</si>
  <si>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Northumbrian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</si>
  <si>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</si>
  <si>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</si>
  <si>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Southern Water correctly input TRUE which is consistent with its PR19FD Outcomes appendix which confirms annual PCLs for this end of period PC. 'Financial ODI may accrue or apply' should therefore be yes for all years.</t>
  </si>
  <si>
    <t>Corrected as per Ofwat's review of the True/False inputs by companies for 'Financial incentives apply or accrue this year' for all PCs in the 2022 In-Period Determination. South Staffs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</si>
  <si>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Severn Trent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</si>
  <si>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Thames Water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</si>
  <si>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delivery points for this end of 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</si>
  <si>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</si>
  <si>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United Utilities correctly input TRUE which is consistent with its PR19FD Outcomes appendix which confirms an annual 'in-progress' PCLsfor this end of period PC up to contract award in 2023-24. 'Financial ODI may accrue or apply' should therefore be yes for all years up to 2023-24.</t>
  </si>
  <si>
    <t>PR19WSH_BI6</t>
  </si>
  <si>
    <t>Corrected as per Ofwat's review of the True/False inputs by companies for 'Financial incentives apply or accrue this year' for all PCs in the 2022 In-Period Determination. Dwr Cymru correctly input TRUE which is consistent with its PR19FD Outcomes appendix which confirms annual PCLs for this in-period PC. 'Financial ODI may accrue or apply' should therefore be yes for all years.</t>
  </si>
  <si>
    <t>Corrected as per Ofwat's review of the True/False inputs by companies for 'Financial incentives apply or accrue this year' for all PCs in the 2022 In-Period Determination. Wessex Water correctly input TRUE which is consistent with its PR19FD Outcomes appendix which confirms annual PCLs for this in-period PC. 'Financial ODI may accrue or apply' should therefore be yes for all years.</t>
  </si>
  <si>
    <t>GER final decisions</t>
  </si>
  <si>
    <t>Appendix A4 of Green economic recovery: final decisions</t>
  </si>
  <si>
    <t>As per the figure of 55.1 shown in the 'Performance commitment levels table' in Appendix A4 of Green economic recovery: final decisions. Note that the figure of 0.0 for 2022-23 shown in Appendix A4 is incorrect and should be 55.1 as per the cumulative progress figure shown in the 'Detailed definition of performance measure' in Appendix A4. This figure was changed on 29/01/21. See entry #142.</t>
  </si>
  <si>
    <t>Corrected as per Ofwat's review of the True/False inputs by companies for 'Financial incentives apply or accrue this year' for all PCs in the 2022 In-Period Determination. Anglian Water correctly input TRUE which is consistent with its PR19FD Outcomes appendix which confirms cumulative annual PCLs for this end of period PC. 'Financial ODI may accrue or apply' should therefore be yes for all years.</t>
  </si>
  <si>
    <t>Financial</t>
  </si>
  <si>
    <t>Changed on the basis that the PR19 Outcomes Appendix confirms it is a revenue PC.</t>
  </si>
  <si>
    <t>Updated to correct signage as this is an underperformance PC only.</t>
  </si>
  <si>
    <t>Ofwat review</t>
  </si>
  <si>
    <t>The PR19FD definition states that ODI payments are to be calculated and applied on the cumulative total in 2024-25 not anually.</t>
  </si>
  <si>
    <t>Performance commitment percentage values should be set as a 'number' format not percentage format. This ensures the ODI payment calculates correctly.</t>
  </si>
  <si>
    <t>Changed to reflect the PR19FD which  states that the outperformance and underperformance payments apply only for 2024-25. Therefore, there should not be any outperformance caps in years 2020-21 to 2023-24.</t>
  </si>
  <si>
    <t>Changed to reflect the PR19FD which  states 77% as the standard outperformance cap in 2024-25.</t>
  </si>
  <si>
    <t>Changed to reflect the PR19FD as advised by UUW.</t>
  </si>
  <si>
    <t>SEW / IPD22</t>
  </si>
  <si>
    <t>Changed to reflect IPD22 final determination as advised by SEW.</t>
  </si>
  <si>
    <t>Annex 2 change to change annual cap for lead pipe replacements to cumulative cap.</t>
  </si>
  <si>
    <t xml:space="preserve"> 1 (Strategic Outline Case)</t>
  </si>
  <si>
    <t>Changed for consistency with other years i.e. to enable the model to avoid returning error #values due to the PCLs being text.</t>
  </si>
  <si>
    <t xml:space="preserve"> 1 (Outline Business Case)</t>
  </si>
  <si>
    <t>Changed to enable the model to avoid returning error #values due to the PCLs being text.</t>
  </si>
  <si>
    <t>1 (Full Business Case)</t>
  </si>
  <si>
    <t>1st May 2023 contract award (signed and fully effective)</t>
  </si>
  <si>
    <t>CMA Changes from Ofwat FD (made pre 28 May 2021)</t>
  </si>
  <si>
    <t>Ofwat Changes pre 28 May 2021</t>
  </si>
  <si>
    <t>Ofwat Changes post 28 May 2021</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</si>
  <si>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</si>
  <si>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</si>
  <si>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</si>
  <si>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</si>
  <si>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</si>
  <si>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The CMA has loosed the penalty collar on this PC for years 2 to 5 only.</t>
  </si>
  <si>
    <r>
      <t xml:space="preserve">Corrigenda 18 May 2020. The corrigenda amends the incentive type to 'Underperformance payments </t>
    </r>
    <r>
      <rPr>
        <strike/>
        <sz val="11"/>
        <color theme="1"/>
        <rFont val="Calibri"/>
        <family val="2"/>
      </rPr>
      <t>only for 2024-25</t>
    </r>
    <r>
      <rPr>
        <sz val="11"/>
        <color theme="1"/>
        <rFont val="Calibri"/>
        <family val="2"/>
      </rPr>
      <t>'</t>
    </r>
  </si>
  <si>
    <t>All cells which were previously blank changed.
Ensuring there's a value for decimal places to prevent formulae errors elsewhere</t>
  </si>
  <si>
    <t>All PCs with data in App1b</t>
  </si>
  <si>
    <t>115, 118, 119, 122</t>
  </si>
  <si>
    <t>We have updated the rate to align with the outcomes appendix</t>
  </si>
  <si>
    <t>Decimal places (column AP)</t>
  </si>
  <si>
    <t>Leakage (ESK)</t>
  </si>
  <si>
    <t>We have updated the rate to align with the outcomes appendix corrigenda</t>
  </si>
  <si>
    <t>PR19WSX_W5</t>
  </si>
  <si>
    <t>PR19WSX_W6</t>
  </si>
  <si>
    <t xml:space="preserve">Changed to reflect the cap contained in PR19FD Outcomes performance commitment appendix </t>
  </si>
  <si>
    <t>Changed to agree to FD</t>
  </si>
  <si>
    <t>Changed to agree with FD outcomes appendix (which contained N/As) - left blank so NA does not cause issues with formulae</t>
  </si>
  <si>
    <t>underperformance payment deadband</t>
  </si>
  <si>
    <t>PR19SVE_20</t>
  </si>
  <si>
    <t xml:space="preserve">Updated to reflect corrigenda published on 28 Oct 2021 because the enhanced and standard collars had incorrectly been the wrong way around i.e. so the enhanced on was triggered before the standard one  </t>
  </si>
  <si>
    <t>Underperformance payment incentive rates -£m (2017-18 CPIH deflated, financial year average)</t>
  </si>
  <si>
    <t xml:space="preserve">Standard underperformance payment 1 </t>
  </si>
  <si>
    <t>Updated to make the title of the columns clearer</t>
  </si>
  <si>
    <t>Standard underperformance payment 2</t>
  </si>
  <si>
    <t xml:space="preserve">Standard underperformance payment 3 </t>
  </si>
  <si>
    <t>Outperformance payment incentive rates -£m (2017-18 CPIH deflated, financial year average)</t>
  </si>
  <si>
    <t>Standard outperformance payment 1</t>
  </si>
  <si>
    <t>Standard outperformance payment 2</t>
  </si>
  <si>
    <t>Standard outperformance payment 3</t>
  </si>
  <si>
    <t>00:05:36.600</t>
  </si>
  <si>
    <t>To reflect the correct level of 'second' accuracy as set out in the PR19FD Outcomes appendix</t>
  </si>
  <si>
    <t>00:04:05.400</t>
  </si>
  <si>
    <t>00:03:17.600</t>
  </si>
  <si>
    <t>00:02:26.400</t>
  </si>
  <si>
    <t>00:19:17.468</t>
  </si>
  <si>
    <t>00:16:58.867</t>
  </si>
  <si>
    <t>00:02:37.794</t>
  </si>
  <si>
    <t>00:02:26.129</t>
  </si>
  <si>
    <t>00:02:15.077</t>
  </si>
  <si>
    <t>00:02:04.025</t>
  </si>
  <si>
    <t>00:01:19.800</t>
  </si>
  <si>
    <t>00:01:15.600</t>
  </si>
  <si>
    <t>00:01:11.400</t>
  </si>
  <si>
    <t>00:01:07.200</t>
  </si>
  <si>
    <t>Updated to reflect CMA decision to get rid of enhanced cap but to use enhanced rates for standard cap (CMA report 8.204(b)</t>
  </si>
  <si>
    <t>Updated to reflect CMA decision to use tier 2 underperformance rate for any additional underperformance beyond the status quo (i.e. 0% leakage reduction) up to the cap of -20% - see CMA report 8.194</t>
  </si>
  <si>
    <t>Updated to reflect CMA decision to use tier 1 underperformance rate for performance between PCL and the status quo (i.e. 0% leakage reduction) as set out in CMA report 8.194</t>
  </si>
  <si>
    <t>Updated to reflect CMA decision to use tier 2 underperformance rate for any additional underperformance beyond the status quo (i.e. 0% leakage reduction) up to the cap of -5% - see CMA report 8.194</t>
  </si>
  <si>
    <t>Updated to reflect CMA decision to use tier 2 underperformance rate for any additional underperformance beyond the status quo (i.e. 0% leakage reduction) up to the cap of -109.5% - see CMA report 8.194</t>
  </si>
  <si>
    <t>Columns 59-125</t>
  </si>
  <si>
    <t>We have removed all data in these columns of App1b that relate to bespoke PCs. This is because the ODI model only uses data in App1 for bespoke performance commitments and only uses data in App1b for common performance commitments. As a result we have removed the data that is not used by the ODI model to avoid confusion. Most of these cells were already blank apart from columns 80, 124 &amp; 125</t>
  </si>
  <si>
    <t>Changed advised by BRL. The standard underperformance rate should be -£0.262m as amended by the CMA, not -£0.191m.</t>
  </si>
  <si>
    <t>Changed advised by BRL. The rate for additional underperformance should be -£0.191m not -£0.262m.</t>
  </si>
  <si>
    <t>TMS conditional allowance</t>
  </si>
  <si>
    <t>Notice of intention to change: PR19 final determinations: Thames Water - Outcomes performance commitment appendix in relation to the conditional allowance of £300 million to enhance the performance of the London water network.</t>
  </si>
  <si>
    <t>Changed advised by ANH to correct a typographical error in the model. PR19FD Outcomes appendix confirms that the value should be -£10.944m not -£10.994m.</t>
  </si>
  <si>
    <t>Not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</si>
</sst>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_(* \(#,##0.00\);_(* &quot;-&quot;??_);_(@_)"/>
    <numFmt numFmtId="164" formatCode="_-* #,##0.00_-;\-* #,##0.00_-;_-* &quot;-&quot;??_-;_-@_-"/>
    <numFmt numFmtId="165" formatCode="0.0"/>
    <numFmt numFmtId="166" formatCode="0.000"/>
    <numFmt numFmtId="167" formatCode="_-* #,##0_-;\-* #,##0_-;_-* &quot;-&quot;??_-;_-@_-"/>
    <numFmt numFmtId="168" formatCode="0.0%"/>
    <numFmt numFmtId="169" formatCode="#,##0_);\(#,##0\);&quot;-  &quot;;&quot; &quot;@&quot; &quot;"/>
    <numFmt numFmtId="170" formatCode="[$-F400]h:mm:ss\ AM/PM"/>
    <numFmt numFmtId="171" formatCode="#,##0.0"/>
    <numFmt numFmtId="172" formatCode="#,##0.000000"/>
    <numFmt numFmtId="173" formatCode="#,##0.000"/>
    <numFmt numFmtId="174" formatCode="#,##0.0000"/>
    <numFmt numFmtId="175" formatCode="0.000000"/>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 numFmtId="185" formatCode="mm:ss.000"/>
  </numFmts>
  <fonts count="212">
    <font>
      <sz val="11"/>
      <color theme="1"/>
      <name val="Arial"/>
      <family val="2"/>
    </font>
    <font>
      <sz val="11"/>
      <color theme="1"/>
      <name val="Calibri"/>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charset val="222"/>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sz val="16"/>
      <name val="Franklin Gothic Demi"/>
      <family val="2"/>
      <scheme val="major"/>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b/>
      <sz val="10"/>
      <color rgb="FF003595"/>
      <name val="Calibri"/>
      <family val="2"/>
    </font>
    <font>
      <sz val="15"/>
      <color rgb="FFFF0000"/>
      <name val="Franklin Gothic Dem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charset val="222"/>
    </font>
    <font>
      <sz val="15"/>
      <color theme="0"/>
      <name val="Krub SemiBold"/>
      <charset val="222"/>
    </font>
    <font>
      <sz val="11"/>
      <color rgb="FF0078C9"/>
      <name val="Krub SemiBold"/>
      <charset val="222"/>
    </font>
    <font>
      <sz val="16"/>
      <color theme="0"/>
      <name val="Krub SemiBold"/>
      <charset val="222"/>
    </font>
    <font>
      <sz val="11"/>
      <color theme="1"/>
      <name val="Krub SemiBold"/>
      <charset val="222"/>
    </font>
    <font>
      <sz val="24"/>
      <color theme="0"/>
      <name val="Krub SemiBold"/>
      <charset val="222"/>
    </font>
    <font>
      <sz val="11"/>
      <color theme="0"/>
      <name val="Krub SemiBold"/>
      <charset val="222"/>
    </font>
    <font>
      <sz val="10"/>
      <color theme="1"/>
      <name val="Krub SemiBold"/>
      <charset val="222"/>
    </font>
    <font>
      <i/>
      <sz val="12"/>
      <color rgb="FF000000"/>
      <name val="Krub SemiBold"/>
      <charset val="222"/>
    </font>
    <font>
      <sz val="10"/>
      <color theme="3"/>
      <name val="Calibri"/>
      <family val="2"/>
    </font>
    <font>
      <b/>
      <sz val="10"/>
      <color theme="4"/>
      <name val="Calibri"/>
      <family val="2"/>
    </font>
    <font>
      <sz val="10"/>
      <color theme="0"/>
      <name val="Krub SemiBold"/>
      <charset val="222"/>
    </font>
    <font>
      <sz val="10"/>
      <color rgb="FFFE4819"/>
      <name val="Calibri"/>
      <family val="2"/>
    </font>
    <font>
      <sz val="10"/>
      <color rgb="FF719500"/>
      <name val="Calibri"/>
      <family val="2"/>
    </font>
    <font>
      <sz val="10"/>
      <color theme="2"/>
      <name val="Calibri"/>
      <family val="2"/>
    </font>
    <font>
      <sz val="22"/>
      <color theme="0"/>
      <name val="Krub SemiBold"/>
      <charset val="222"/>
    </font>
    <font>
      <b/>
      <sz val="10"/>
      <name val="Krub SemiBold"/>
      <charset val="222"/>
    </font>
    <font>
      <sz val="10"/>
      <color indexed="12"/>
      <name val="Calibri"/>
      <family val="2"/>
    </font>
    <font>
      <b/>
      <sz val="10"/>
      <color theme="1"/>
      <name val="Krub SemiBold"/>
      <charset val="222"/>
    </font>
    <font>
      <b/>
      <u/>
      <sz val="10"/>
      <color theme="1"/>
      <name val="Krub SemiBold"/>
      <charset val="222"/>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charset val="222"/>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b/>
      <sz val="10"/>
      <color rgb="FF000000"/>
      <name val="Calibri"/>
      <family val="2"/>
    </font>
    <font>
      <sz val="12"/>
      <color theme="3"/>
      <name val="Calibri"/>
      <family val="2"/>
    </font>
    <font>
      <b/>
      <sz val="12"/>
      <color theme="4"/>
      <name val="Calibri"/>
      <family val="2"/>
    </font>
    <font>
      <strike/>
      <sz val="11"/>
      <name val="Calibri"/>
      <family val="2"/>
    </font>
    <font>
      <strike/>
      <sz val="11"/>
      <color theme="1"/>
      <name val="Calibri"/>
      <family val="2"/>
    </font>
    <font>
      <u/>
      <sz val="10"/>
      <color rgb="FF000000"/>
      <name val="Calibri"/>
      <family val="2"/>
    </font>
    <font>
      <u/>
      <sz val="11"/>
      <color theme="10"/>
      <name val="Krub"/>
      <charset val="222"/>
    </font>
    <font>
      <sz val="8"/>
      <color rgb="FFFF0000"/>
      <name val="Calibri"/>
      <family val="2"/>
    </font>
    <font>
      <sz val="10"/>
      <color rgb="FFD9D9D9"/>
      <name val="Calibri"/>
      <family val="2"/>
    </font>
    <font>
      <sz val="16"/>
      <color theme="3"/>
      <name val="Krub SemiBold"/>
      <charset val="222"/>
    </font>
    <font>
      <strike/>
      <sz val="11"/>
      <color rgb="FFFF0000"/>
      <name val="Calibri"/>
      <family val="2"/>
    </font>
    <font>
      <sz val="11"/>
      <color theme="4"/>
      <name val="Calibri"/>
      <family val="2"/>
    </font>
    <font>
      <sz val="8"/>
      <color rgb="FF00B050"/>
      <name val="Calibri"/>
      <family val="2"/>
    </font>
    <font>
      <sz val="14"/>
      <color theme="1"/>
      <name val="Calibri"/>
      <family val="2"/>
    </font>
    <font>
      <sz val="11"/>
      <color rgb="FF00B050"/>
      <name val="Calibri"/>
      <family val="2"/>
    </font>
    <font>
      <b/>
      <sz val="10"/>
      <color theme="3"/>
      <name val="Calibri"/>
      <family val="2"/>
    </font>
    <font>
      <u/>
      <sz val="11"/>
      <name val="Calibri"/>
      <family val="2"/>
    </font>
    <font>
      <u/>
      <sz val="12"/>
      <color theme="4"/>
      <name val="Calibri"/>
      <family val="2"/>
    </font>
    <font>
      <u/>
      <sz val="12"/>
      <color theme="10"/>
      <name val="Calibri"/>
      <family val="2"/>
    </font>
    <font>
      <b/>
      <u/>
      <sz val="11"/>
      <name val="Calibri"/>
      <family val="2"/>
    </font>
    <font>
      <b/>
      <sz val="11"/>
      <name val="Calibri"/>
      <family val="2"/>
    </font>
    <font>
      <sz val="8"/>
      <color rgb="FFD9D9D9"/>
      <name val="Calibri"/>
      <family val="2"/>
    </font>
    <font>
      <sz val="11"/>
      <color theme="2" tint="-0.249977111117893"/>
      <name val="Calibri"/>
      <family val="2"/>
    </font>
    <font>
      <sz val="12"/>
      <color theme="2" tint="-0.249977111117893"/>
      <name val="Calibri"/>
      <family val="2"/>
    </font>
    <font>
      <sz val="18"/>
      <color rgb="FFFF0000"/>
      <name val="Franklin Gothic Demi"/>
      <family val="2"/>
      <scheme val="major"/>
    </font>
    <font>
      <sz val="10"/>
      <color rgb="FFFFFFFF"/>
      <name val="Calibri"/>
      <family val="2"/>
    </font>
    <font>
      <sz val="10"/>
      <color rgb="FF808080"/>
      <name val="Calibri"/>
      <family val="2"/>
    </font>
    <font>
      <u/>
      <sz val="11"/>
      <color rgb="FF808080"/>
      <name val="Calibri"/>
      <family val="2"/>
    </font>
    <font>
      <sz val="11"/>
      <color rgb="FF808080"/>
      <name val="Calibri"/>
      <family val="2"/>
    </font>
    <font>
      <sz val="10"/>
      <color theme="0" tint="-0.249977111117893"/>
      <name val="Calibri"/>
      <family val="2"/>
    </font>
    <font>
      <i/>
      <sz val="10"/>
      <name val="Calibri"/>
      <family val="2"/>
    </font>
  </fonts>
  <fills count="6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
      <patternFill patternType="solid">
        <fgColor rgb="FFF0F3B3"/>
        <bgColor rgb="FF000000"/>
      </patternFill>
    </fill>
    <fill>
      <gradientFill degree="90">
        <stop position="0">
          <color rgb="FFF4B084"/>
        </stop>
        <stop position="1">
          <color rgb="FFC1E7FF"/>
        </stop>
      </gradientFill>
    </fill>
    <fill>
      <patternFill patternType="solid">
        <fgColor rgb="FFFFEFCA"/>
        <bgColor indexed="64"/>
      </patternFill>
    </fill>
    <fill>
      <patternFill patternType="solid">
        <fgColor rgb="FFFF84D3"/>
        <bgColor indexed="64"/>
      </patternFill>
    </fill>
    <fill>
      <patternFill patternType="solid">
        <fgColor rgb="FF84CEFF"/>
        <bgColor indexed="64"/>
      </patternFill>
    </fill>
    <fill>
      <patternFill patternType="solid">
        <fgColor rgb="FFD9D9D9"/>
        <bgColor indexed="64"/>
      </patternFill>
    </fill>
    <fill>
      <patternFill patternType="solid">
        <fgColor theme="7" tint="0.59999389629810485"/>
        <bgColor indexed="64"/>
      </patternFill>
    </fill>
    <fill>
      <patternFill patternType="solid">
        <fgColor rgb="FFDBFF6F"/>
        <bgColor indexed="64"/>
      </patternFill>
    </fill>
    <fill>
      <patternFill patternType="solid">
        <fgColor theme="6" tint="0.59999389629810485"/>
        <bgColor indexed="64"/>
      </patternFill>
    </fill>
  </fills>
  <borders count="123">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right style="thin">
        <color rgb="FF003595"/>
      </right>
      <top style="thin">
        <color rgb="FF003595"/>
      </top>
      <bottom style="thin">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
      <left/>
      <right/>
      <top style="dashed">
        <color auto="1"/>
      </top>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top style="thin">
        <color rgb="FF003595"/>
      </top>
      <bottom style="thin">
        <color rgb="FF003595"/>
      </bottom>
      <diagonal/>
    </border>
    <border>
      <left/>
      <right/>
      <top/>
      <bottom style="dashed">
        <color auto="1"/>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right/>
      <top style="dashed">
        <color theme="1"/>
      </top>
      <bottom style="dashed">
        <color theme="1"/>
      </bottom>
      <diagonal/>
    </border>
    <border>
      <left/>
      <right/>
      <top/>
      <bottom style="thin">
        <color theme="1" tint="0.499984740745262"/>
      </bottom>
      <diagonal/>
    </border>
    <border>
      <left/>
      <right/>
      <top style="thin">
        <color theme="1" tint="0.499984740745262"/>
      </top>
      <bottom style="double">
        <color theme="1" tint="0.499984740745262"/>
      </bottom>
      <diagonal/>
    </border>
  </borders>
  <cellStyleXfs count="71">
    <xf numFmtId="0" fontId="0" fillId="0" borderId="0"/>
    <xf numFmtId="0" fontId="5" fillId="0" borderId="0" applyNumberFormat="0" applyFont="0" applyFill="0" applyBorder="0" applyAlignment="0" applyProtection="0"/>
    <xf numFmtId="0" fontId="5" fillId="0" borderId="0"/>
    <xf numFmtId="0" fontId="5" fillId="0" borderId="0"/>
    <xf numFmtId="0" fontId="5" fillId="0" borderId="0" applyNumberFormat="0" applyFont="0" applyFill="0" applyBorder="0" applyAlignment="0" applyProtection="0"/>
    <xf numFmtId="37" fontId="10" fillId="3" borderId="4">
      <alignment horizontal="left"/>
    </xf>
    <xf numFmtId="37" fontId="11" fillId="3" borderId="5"/>
    <xf numFmtId="0" fontId="5" fillId="3" borderId="6" applyNumberFormat="0" applyBorder="0"/>
    <xf numFmtId="0" fontId="5" fillId="3" borderId="6" applyNumberFormat="0" applyBorder="0"/>
    <xf numFmtId="164" fontId="5" fillId="0" borderId="0" applyFont="0" applyFill="0" applyBorder="0" applyAlignment="0" applyProtection="0"/>
    <xf numFmtId="0" fontId="12" fillId="3" borderId="7"/>
    <xf numFmtId="37" fontId="5" fillId="3" borderId="0">
      <alignment horizontal="right"/>
    </xf>
    <xf numFmtId="37" fontId="5" fillId="3" borderId="0">
      <alignment horizontal="right"/>
    </xf>
    <xf numFmtId="0" fontId="13" fillId="0" borderId="0"/>
    <xf numFmtId="0" fontId="6" fillId="0" borderId="0" applyNumberFormat="0" applyBorder="0" applyProtection="0"/>
    <xf numFmtId="0" fontId="7" fillId="0" borderId="0"/>
    <xf numFmtId="0" fontId="5" fillId="0" borderId="0"/>
    <xf numFmtId="0" fontId="5" fillId="0" borderId="0"/>
    <xf numFmtId="0" fontId="14" fillId="0" borderId="0"/>
    <xf numFmtId="0" fontId="15" fillId="0" borderId="0"/>
    <xf numFmtId="40" fontId="16" fillId="2" borderId="0">
      <alignment horizontal="right"/>
    </xf>
    <xf numFmtId="0" fontId="17" fillId="2" borderId="0">
      <alignment horizontal="right"/>
    </xf>
    <xf numFmtId="0" fontId="18" fillId="2" borderId="2"/>
    <xf numFmtId="0" fontId="18" fillId="0" borderId="0" applyBorder="0">
      <alignment horizontal="centerContinuous"/>
    </xf>
    <xf numFmtId="0" fontId="19" fillId="0" borderId="0" applyBorder="0">
      <alignment horizontal="centerContinuous"/>
    </xf>
    <xf numFmtId="9" fontId="5" fillId="0" borderId="0" applyFont="0" applyFill="0" applyBorder="0" applyAlignment="0" applyProtection="0"/>
    <xf numFmtId="37" fontId="20" fillId="4" borderId="8"/>
    <xf numFmtId="0" fontId="21" fillId="0" borderId="9">
      <alignment horizontal="right"/>
    </xf>
    <xf numFmtId="0" fontId="22" fillId="0" borderId="10" applyNumberFormat="0" applyFill="0" applyAlignment="0" applyProtection="0"/>
    <xf numFmtId="0" fontId="23" fillId="0" borderId="11" applyNumberFormat="0" applyFill="0" applyAlignment="0" applyProtection="0"/>
    <xf numFmtId="0" fontId="18" fillId="2" borderId="12"/>
    <xf numFmtId="0" fontId="14" fillId="0" borderId="0"/>
    <xf numFmtId="0" fontId="7" fillId="0" borderId="0"/>
    <xf numFmtId="0" fontId="7" fillId="0" borderId="0"/>
    <xf numFmtId="0" fontId="23" fillId="0" borderId="11" applyNumberFormat="0" applyFill="0" applyAlignment="0" applyProtection="0"/>
    <xf numFmtId="9" fontId="7" fillId="0" borderId="0" applyFont="0" applyFill="0" applyBorder="0" applyAlignment="0" applyProtection="0"/>
    <xf numFmtId="164" fontId="7" fillId="0" borderId="0" applyFont="0" applyFill="0" applyBorder="0" applyAlignment="0" applyProtection="0"/>
    <xf numFmtId="0" fontId="7" fillId="0" borderId="0"/>
    <xf numFmtId="9" fontId="27" fillId="0" borderId="0" applyFont="0" applyFill="0" applyBorder="0" applyAlignment="0" applyProtection="0"/>
    <xf numFmtId="164" fontId="5" fillId="0" borderId="0" applyFont="0" applyFill="0" applyBorder="0" applyAlignment="0" applyProtection="0"/>
    <xf numFmtId="164" fontId="7" fillId="0" borderId="0" applyFont="0" applyFill="0" applyBorder="0" applyAlignment="0" applyProtection="0"/>
    <xf numFmtId="0" fontId="27" fillId="0" borderId="0"/>
    <xf numFmtId="0" fontId="7" fillId="0" borderId="0"/>
    <xf numFmtId="169" fontId="7" fillId="0" borderId="0" applyFont="0" applyFill="0" applyBorder="0" applyProtection="0">
      <alignment vertical="top"/>
    </xf>
    <xf numFmtId="9" fontId="7" fillId="0" borderId="0" applyFont="0" applyFill="0" applyBorder="0" applyAlignment="0" applyProtection="0"/>
    <xf numFmtId="169" fontId="7" fillId="0" borderId="0" applyFont="0" applyFill="0" applyBorder="0" applyProtection="0">
      <alignment vertical="top"/>
    </xf>
    <xf numFmtId="0" fontId="57" fillId="0" borderId="0"/>
    <xf numFmtId="43" fontId="7" fillId="0" borderId="0" applyFont="0" applyFill="0" applyBorder="0" applyAlignment="0" applyProtection="0"/>
    <xf numFmtId="0" fontId="7" fillId="0" borderId="0"/>
    <xf numFmtId="0" fontId="57" fillId="0" borderId="0"/>
    <xf numFmtId="0" fontId="3" fillId="0" borderId="0"/>
    <xf numFmtId="0" fontId="77" fillId="8" borderId="0" applyNumberFormat="0" applyBorder="0" applyAlignment="0" applyProtection="0"/>
    <xf numFmtId="0" fontId="56" fillId="0" borderId="0"/>
    <xf numFmtId="0" fontId="79" fillId="0" borderId="0" applyNumberFormat="0" applyFill="0" applyAlignment="0" applyProtection="0"/>
    <xf numFmtId="0" fontId="82" fillId="8" borderId="0" applyNumberFormat="0" applyAlignment="0" applyProtection="0"/>
    <xf numFmtId="0" fontId="83" fillId="0" borderId="0" applyNumberFormat="0" applyFill="0" applyAlignment="0" applyProtection="0"/>
    <xf numFmtId="0" fontId="60" fillId="0" borderId="0" applyNumberFormat="0" applyBorder="0" applyAlignment="0" applyProtection="0"/>
    <xf numFmtId="0" fontId="84" fillId="0" borderId="0" applyNumberFormat="0" applyBorder="0" applyAlignment="0" applyProtection="0"/>
    <xf numFmtId="0" fontId="56" fillId="0" borderId="0" applyNumberFormat="0" applyBorder="0" applyAlignment="0" applyProtection="0"/>
    <xf numFmtId="0" fontId="85" fillId="0" borderId="0" applyNumberFormat="0" applyBorder="0" applyAlignment="0" applyProtection="0"/>
    <xf numFmtId="0" fontId="56" fillId="17" borderId="0" applyNumberFormat="0" applyAlignment="0" applyProtection="0"/>
    <xf numFmtId="0" fontId="61" fillId="10" borderId="0" applyNumberFormat="0" applyAlignment="0" applyProtection="0"/>
    <xf numFmtId="169" fontId="56" fillId="0" borderId="0" applyFont="0" applyFill="0" applyBorder="0" applyProtection="0">
      <alignment vertical="top"/>
    </xf>
    <xf numFmtId="177" fontId="10" fillId="0" borderId="0" applyNumberFormat="0" applyFill="0" applyBorder="0" applyProtection="0">
      <alignment vertical="top"/>
    </xf>
    <xf numFmtId="0" fontId="88" fillId="0" borderId="0" applyNumberFormat="0" applyFill="0" applyBorder="0" applyProtection="0">
      <alignment vertical="top"/>
    </xf>
    <xf numFmtId="0" fontId="5" fillId="0" borderId="0" applyNumberFormat="0" applyFill="0" applyBorder="0" applyProtection="0">
      <alignment horizontal="right" vertical="top"/>
    </xf>
    <xf numFmtId="179" fontId="54" fillId="8" borderId="0" applyNumberFormat="0">
      <alignment horizontal="left"/>
    </xf>
    <xf numFmtId="0" fontId="61" fillId="9" borderId="0" applyNumberFormat="0"/>
    <xf numFmtId="0" fontId="106" fillId="0" borderId="0" applyNumberFormat="0" applyFill="0" applyBorder="0" applyAlignment="0" applyProtection="0"/>
    <xf numFmtId="0" fontId="7" fillId="0" borderId="0"/>
    <xf numFmtId="0" fontId="7" fillId="0" borderId="0"/>
  </cellStyleXfs>
  <cellXfs count="2229">
    <xf numFmtId="0" fontId="0" fillId="0" borderId="0" xfId="0"/>
    <xf numFmtId="0" fontId="24"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wrapText="1"/>
    </xf>
    <xf numFmtId="0" fontId="28" fillId="0" borderId="0" xfId="0" applyFont="1" applyAlignment="1">
      <alignment horizontal="left" vertical="center"/>
    </xf>
    <xf numFmtId="0" fontId="26" fillId="0" borderId="0" xfId="0" applyFont="1" applyAlignment="1">
      <alignment vertical="center" wrapText="1"/>
    </xf>
    <xf numFmtId="0" fontId="29" fillId="0" borderId="0" xfId="0" applyFont="1" applyAlignment="1">
      <alignment vertical="center" wrapText="1"/>
    </xf>
    <xf numFmtId="0" fontId="25" fillId="0" borderId="0" xfId="0" applyFont="1" applyAlignment="1">
      <alignment horizontal="left" vertical="center" wrapText="1"/>
    </xf>
    <xf numFmtId="0" fontId="0" fillId="0" borderId="0" xfId="0" applyAlignment="1">
      <alignment vertical="center"/>
    </xf>
    <xf numFmtId="0" fontId="4" fillId="0" borderId="0" xfId="0" applyFont="1" applyAlignment="1">
      <alignment vertical="center"/>
    </xf>
    <xf numFmtId="0" fontId="42" fillId="0" borderId="0" xfId="29" applyFont="1" applyBorder="1" applyAlignment="1">
      <alignment horizontal="center" vertical="center" wrapText="1"/>
    </xf>
    <xf numFmtId="0" fontId="41" fillId="0" borderId="0" xfId="0" applyFont="1" applyAlignment="1">
      <alignment horizontal="center" vertical="center" wrapText="1"/>
    </xf>
    <xf numFmtId="0" fontId="33" fillId="0" borderId="0" xfId="0" applyFont="1" applyAlignment="1">
      <alignment horizontal="center" vertical="center" wrapText="1"/>
    </xf>
    <xf numFmtId="0" fontId="44" fillId="0" borderId="0" xfId="29" applyFont="1" applyBorder="1" applyAlignment="1">
      <alignment vertical="center" wrapText="1"/>
    </xf>
    <xf numFmtId="0" fontId="38" fillId="0" borderId="0" xfId="0" applyFont="1" applyAlignment="1">
      <alignment vertical="center" wrapText="1"/>
    </xf>
    <xf numFmtId="0" fontId="46" fillId="0" borderId="0" xfId="29" applyFont="1" applyBorder="1" applyAlignment="1">
      <alignment vertical="center" wrapText="1"/>
    </xf>
    <xf numFmtId="0" fontId="38" fillId="0" borderId="0" xfId="0" applyFont="1" applyAlignment="1">
      <alignment vertical="center"/>
    </xf>
    <xf numFmtId="0" fontId="44" fillId="0" borderId="0" xfId="0" applyFont="1" applyAlignment="1">
      <alignment horizontal="left" vertical="center" wrapText="1"/>
    </xf>
    <xf numFmtId="0" fontId="36" fillId="0" borderId="0" xfId="0" applyFont="1" applyAlignment="1">
      <alignment vertical="center"/>
    </xf>
    <xf numFmtId="0" fontId="44" fillId="0" borderId="0" xfId="29" applyFont="1" applyBorder="1" applyAlignment="1">
      <alignment horizontal="left" vertical="center" wrapText="1"/>
    </xf>
    <xf numFmtId="0" fontId="36" fillId="0" borderId="0" xfId="0" applyFont="1" applyAlignment="1">
      <alignment horizontal="left" vertical="center" wrapText="1"/>
    </xf>
    <xf numFmtId="0" fontId="30" fillId="0" borderId="0" xfId="0" applyFont="1" applyAlignment="1">
      <alignment vertical="center"/>
    </xf>
    <xf numFmtId="0" fontId="41" fillId="5" borderId="0" xfId="0" applyFont="1" applyFill="1" applyAlignment="1">
      <alignment horizontal="center" vertical="center" wrapText="1"/>
    </xf>
    <xf numFmtId="0" fontId="48" fillId="0" borderId="0" xfId="16" applyFont="1" applyAlignment="1">
      <alignment horizontal="center" vertical="center" wrapText="1"/>
    </xf>
    <xf numFmtId="0" fontId="45" fillId="0" borderId="0" xfId="0" applyFont="1" applyAlignment="1">
      <alignment vertical="center"/>
    </xf>
    <xf numFmtId="0" fontId="49" fillId="0" borderId="0" xfId="0" applyFont="1" applyAlignment="1">
      <alignment horizontal="center"/>
    </xf>
    <xf numFmtId="0" fontId="30" fillId="0" borderId="0" xfId="0" applyFont="1"/>
    <xf numFmtId="0" fontId="41" fillId="0" borderId="0" xfId="0" applyFont="1" applyAlignment="1">
      <alignment vertical="center" wrapText="1"/>
    </xf>
    <xf numFmtId="3" fontId="41" fillId="0" borderId="0" xfId="0" applyNumberFormat="1" applyFont="1" applyAlignment="1">
      <alignment horizontal="center" vertical="center" wrapText="1"/>
    </xf>
    <xf numFmtId="9" fontId="41" fillId="0" borderId="0" xfId="0" applyNumberFormat="1" applyFont="1" applyAlignment="1">
      <alignment horizontal="center" vertical="center" wrapText="1"/>
    </xf>
    <xf numFmtId="0" fontId="50" fillId="0" borderId="0" xfId="16" applyFont="1" applyAlignment="1">
      <alignment vertical="center" wrapText="1"/>
    </xf>
    <xf numFmtId="9" fontId="41" fillId="0" borderId="0" xfId="0" applyNumberFormat="1" applyFont="1" applyAlignment="1">
      <alignment vertical="center" wrapText="1"/>
    </xf>
    <xf numFmtId="0" fontId="50" fillId="0" borderId="0" xfId="16" applyFont="1" applyAlignment="1">
      <alignment horizontal="center" vertical="center" wrapText="1"/>
    </xf>
    <xf numFmtId="167" fontId="51" fillId="0" borderId="0" xfId="36" applyNumberFormat="1" applyFont="1" applyFill="1" applyBorder="1" applyAlignment="1"/>
    <xf numFmtId="0" fontId="40" fillId="0" borderId="0" xfId="0" applyFont="1" applyAlignment="1">
      <alignment vertical="center" wrapText="1"/>
    </xf>
    <xf numFmtId="0" fontId="38" fillId="0" borderId="0" xfId="0" applyFont="1" applyAlignment="1">
      <alignment horizontal="center" vertical="center"/>
    </xf>
    <xf numFmtId="0" fontId="35" fillId="0" borderId="0" xfId="0" applyFont="1" applyAlignment="1">
      <alignment wrapText="1"/>
    </xf>
    <xf numFmtId="167" fontId="35" fillId="0" borderId="0" xfId="36" applyNumberFormat="1" applyFont="1" applyBorder="1"/>
    <xf numFmtId="168" fontId="35" fillId="0" borderId="0" xfId="35" applyNumberFormat="1" applyFont="1" applyBorder="1"/>
    <xf numFmtId="0" fontId="39" fillId="0" borderId="0" xfId="0" applyFont="1"/>
    <xf numFmtId="0" fontId="39" fillId="0" borderId="0" xfId="0" applyFont="1" applyAlignment="1">
      <alignment vertical="center" wrapText="1"/>
    </xf>
    <xf numFmtId="0" fontId="38" fillId="5" borderId="19" xfId="0" applyFont="1" applyFill="1" applyBorder="1" applyAlignment="1">
      <alignment vertical="center"/>
    </xf>
    <xf numFmtId="0" fontId="38" fillId="5" borderId="19" xfId="0" applyFont="1" applyFill="1" applyBorder="1" applyAlignment="1">
      <alignment vertical="center" wrapText="1"/>
    </xf>
    <xf numFmtId="0" fontId="39" fillId="0" borderId="0" xfId="0" applyFont="1" applyAlignment="1">
      <alignment horizontal="left" vertical="center" wrapText="1"/>
    </xf>
    <xf numFmtId="0" fontId="54" fillId="8" borderId="0" xfId="42" applyFont="1" applyFill="1" applyAlignment="1">
      <alignment horizontal="left" vertical="center"/>
    </xf>
    <xf numFmtId="0" fontId="56" fillId="0" borderId="0" xfId="42" applyFont="1" applyAlignment="1">
      <alignment vertical="center" wrapText="1"/>
    </xf>
    <xf numFmtId="0" fontId="5" fillId="0" borderId="0" xfId="42" applyFont="1" applyAlignment="1">
      <alignment horizontal="left" vertical="center" wrapText="1"/>
    </xf>
    <xf numFmtId="0" fontId="54" fillId="0" borderId="0" xfId="42" applyFont="1" applyAlignment="1">
      <alignment horizontal="left" vertical="center"/>
    </xf>
    <xf numFmtId="0" fontId="54" fillId="0" borderId="0" xfId="42" applyFont="1" applyAlignment="1">
      <alignment horizontal="left" vertical="center" wrapText="1"/>
    </xf>
    <xf numFmtId="0" fontId="54" fillId="0" borderId="0" xfId="42" applyFont="1" applyAlignment="1">
      <alignment horizontal="center" vertical="center" wrapText="1"/>
    </xf>
    <xf numFmtId="0" fontId="54" fillId="0" borderId="0" xfId="42" applyFont="1" applyAlignment="1">
      <alignment horizontal="right" vertical="center" wrapText="1"/>
    </xf>
    <xf numFmtId="0" fontId="54" fillId="0" borderId="0" xfId="42" applyFont="1" applyAlignment="1">
      <alignment horizontal="center" vertical="center"/>
    </xf>
    <xf numFmtId="0" fontId="54" fillId="0" borderId="0" xfId="42" applyFont="1" applyAlignment="1">
      <alignment horizontal="right" vertical="center"/>
    </xf>
    <xf numFmtId="0" fontId="58" fillId="0" borderId="0" xfId="42" applyFont="1" applyAlignment="1">
      <alignment vertical="center" wrapText="1"/>
    </xf>
    <xf numFmtId="0" fontId="53" fillId="0" borderId="0" xfId="42" applyFont="1" applyAlignment="1">
      <alignment wrapText="1"/>
    </xf>
    <xf numFmtId="0" fontId="59" fillId="0" borderId="0" xfId="42" applyFont="1" applyAlignment="1">
      <alignment wrapText="1"/>
    </xf>
    <xf numFmtId="0" fontId="56" fillId="0" borderId="0" xfId="42" applyFont="1" applyAlignment="1">
      <alignment wrapText="1"/>
    </xf>
    <xf numFmtId="0" fontId="5" fillId="0" borderId="0" xfId="42" applyFont="1" applyAlignment="1">
      <alignment horizontal="center" vertical="top" wrapText="1"/>
    </xf>
    <xf numFmtId="0" fontId="9" fillId="0" borderId="0" xfId="42" applyFont="1"/>
    <xf numFmtId="168" fontId="5" fillId="10" borderId="46" xfId="42" applyNumberFormat="1" applyFont="1" applyFill="1" applyBorder="1" applyAlignment="1">
      <alignment horizontal="right" vertical="top" wrapText="1"/>
    </xf>
    <xf numFmtId="0" fontId="56" fillId="0" borderId="0" xfId="42" applyFont="1" applyAlignment="1">
      <alignment horizontal="left" vertical="top" wrapText="1"/>
    </xf>
    <xf numFmtId="0" fontId="56" fillId="0" borderId="0" xfId="42" applyFont="1" applyAlignment="1">
      <alignment horizontal="center" vertical="top" wrapText="1"/>
    </xf>
    <xf numFmtId="0" fontId="56" fillId="0" borderId="0" xfId="42" applyFont="1" applyAlignment="1">
      <alignment horizontal="right" vertical="top" wrapText="1"/>
    </xf>
    <xf numFmtId="0" fontId="66" fillId="0" borderId="0" xfId="42" applyFont="1" applyAlignment="1">
      <alignment horizontal="left" vertical="top" wrapText="1"/>
    </xf>
    <xf numFmtId="0" fontId="65" fillId="0" borderId="0" xfId="42" applyFont="1" applyAlignment="1">
      <alignment horizontal="center" vertical="top" wrapText="1"/>
    </xf>
    <xf numFmtId="0" fontId="65" fillId="0" borderId="0" xfId="42" applyFont="1" applyAlignment="1">
      <alignment horizontal="right" vertical="top" wrapText="1"/>
    </xf>
    <xf numFmtId="0" fontId="67" fillId="0" borderId="0" xfId="42" applyFont="1" applyAlignment="1">
      <alignment horizontal="right" vertical="top" wrapText="1"/>
    </xf>
    <xf numFmtId="0" fontId="67" fillId="0" borderId="0" xfId="42" applyFont="1" applyAlignment="1">
      <alignment horizontal="center" vertical="top" wrapText="1"/>
    </xf>
    <xf numFmtId="0" fontId="54" fillId="0" borderId="43" xfId="42" applyFont="1" applyBorder="1" applyAlignment="1">
      <alignment horizontal="left" vertical="center"/>
    </xf>
    <xf numFmtId="0" fontId="54" fillId="0" borderId="44" xfId="42" applyFont="1" applyBorder="1" applyAlignment="1">
      <alignment horizontal="left" vertical="center" wrapText="1"/>
    </xf>
    <xf numFmtId="0" fontId="70" fillId="18" borderId="0" xfId="42" applyFont="1" applyFill="1" applyAlignment="1">
      <alignment vertical="center"/>
    </xf>
    <xf numFmtId="0" fontId="70" fillId="18" borderId="43" xfId="42" applyFont="1" applyFill="1" applyBorder="1" applyAlignment="1">
      <alignment vertical="center"/>
    </xf>
    <xf numFmtId="0" fontId="70" fillId="18" borderId="44" xfId="42" applyFont="1" applyFill="1" applyBorder="1" applyAlignment="1">
      <alignment vertical="center"/>
    </xf>
    <xf numFmtId="0" fontId="5" fillId="17" borderId="43" xfId="42" applyFont="1" applyFill="1" applyBorder="1" applyAlignment="1">
      <alignment horizontal="right" vertical="top" wrapText="1"/>
    </xf>
    <xf numFmtId="0" fontId="5" fillId="17" borderId="44" xfId="42" applyFont="1" applyFill="1" applyBorder="1" applyAlignment="1">
      <alignment horizontal="right" vertical="top" wrapText="1"/>
    </xf>
    <xf numFmtId="174" fontId="5" fillId="17" borderId="43" xfId="42" applyNumberFormat="1" applyFont="1" applyFill="1" applyBorder="1" applyAlignment="1">
      <alignment horizontal="right" vertical="top" wrapText="1"/>
    </xf>
    <xf numFmtId="0" fontId="5" fillId="17" borderId="44" xfId="42" applyFont="1" applyFill="1" applyBorder="1" applyAlignment="1">
      <alignment horizontal="left" vertical="top" wrapText="1"/>
    </xf>
    <xf numFmtId="0" fontId="5" fillId="17" borderId="43" xfId="42" applyFont="1" applyFill="1" applyBorder="1" applyAlignment="1">
      <alignment horizontal="right" vertical="center" wrapText="1"/>
    </xf>
    <xf numFmtId="0" fontId="5" fillId="17" borderId="44" xfId="42" applyFont="1" applyFill="1" applyBorder="1" applyAlignment="1">
      <alignment horizontal="right" vertical="center" wrapText="1"/>
    </xf>
    <xf numFmtId="0" fontId="57" fillId="0" borderId="0" xfId="49"/>
    <xf numFmtId="3" fontId="5" fillId="0" borderId="0" xfId="42" applyNumberFormat="1" applyFont="1" applyAlignment="1">
      <alignment horizontal="left" vertical="top" wrapText="1"/>
    </xf>
    <xf numFmtId="0" fontId="5" fillId="0" borderId="21" xfId="42" applyFont="1" applyBorder="1" applyAlignment="1">
      <alignment horizontal="right" vertical="center" wrapText="1"/>
    </xf>
    <xf numFmtId="0" fontId="73" fillId="0" borderId="0" xfId="3" applyFont="1" applyAlignment="1">
      <alignment vertical="center"/>
    </xf>
    <xf numFmtId="0" fontId="5" fillId="0" borderId="0" xfId="3" applyAlignment="1">
      <alignment vertical="center"/>
    </xf>
    <xf numFmtId="0" fontId="56" fillId="0" borderId="0" xfId="15" applyFont="1" applyAlignment="1">
      <alignment horizontal="center" vertical="center"/>
    </xf>
    <xf numFmtId="0" fontId="56" fillId="0" borderId="0" xfId="49" applyFont="1"/>
    <xf numFmtId="0" fontId="56" fillId="0" borderId="0" xfId="49" applyFont="1" applyAlignment="1">
      <alignment horizontal="left"/>
    </xf>
    <xf numFmtId="166" fontId="56" fillId="0" borderId="0" xfId="49" applyNumberFormat="1" applyFont="1" applyAlignment="1">
      <alignment horizontal="left"/>
    </xf>
    <xf numFmtId="0" fontId="5" fillId="0" borderId="0" xfId="3"/>
    <xf numFmtId="0" fontId="5" fillId="17" borderId="0" xfId="42" applyFont="1" applyFill="1" applyAlignment="1">
      <alignment horizontal="left" vertical="top" wrapText="1"/>
    </xf>
    <xf numFmtId="0" fontId="5" fillId="17" borderId="0" xfId="42" applyFont="1" applyFill="1" applyAlignment="1">
      <alignment horizontal="center" vertical="top" wrapText="1"/>
    </xf>
    <xf numFmtId="168" fontId="5" fillId="17" borderId="43" xfId="42" applyNumberFormat="1" applyFont="1" applyFill="1" applyBorder="1" applyAlignment="1">
      <alignment horizontal="right" vertical="top" wrapText="1"/>
    </xf>
    <xf numFmtId="168" fontId="5" fillId="17" borderId="0" xfId="42" applyNumberFormat="1" applyFont="1" applyFill="1" applyAlignment="1">
      <alignment horizontal="right" vertical="top" wrapText="1"/>
    </xf>
    <xf numFmtId="168" fontId="5" fillId="17" borderId="44" xfId="42" applyNumberFormat="1" applyFont="1" applyFill="1" applyBorder="1" applyAlignment="1">
      <alignment horizontal="right" vertical="top" wrapText="1"/>
    </xf>
    <xf numFmtId="0" fontId="5" fillId="17" borderId="43" xfId="42" applyFont="1" applyFill="1" applyBorder="1" applyAlignment="1">
      <alignment horizontal="center" vertical="top" wrapText="1"/>
    </xf>
    <xf numFmtId="0" fontId="5" fillId="17" borderId="44" xfId="42" applyFont="1" applyFill="1" applyBorder="1" applyAlignment="1">
      <alignment horizontal="center" vertical="top" wrapText="1"/>
    </xf>
    <xf numFmtId="0" fontId="5" fillId="17" borderId="0" xfId="42" applyFont="1" applyFill="1" applyAlignment="1">
      <alignment horizontal="right" vertical="top" wrapText="1"/>
    </xf>
    <xf numFmtId="3" fontId="63" fillId="17" borderId="44" xfId="42" applyNumberFormat="1" applyFont="1" applyFill="1" applyBorder="1" applyAlignment="1">
      <alignment horizontal="right" vertical="top" wrapText="1"/>
    </xf>
    <xf numFmtId="0" fontId="5" fillId="17" borderId="46" xfId="42" applyFont="1" applyFill="1" applyBorder="1" applyAlignment="1">
      <alignment horizontal="left" vertical="top" wrapText="1"/>
    </xf>
    <xf numFmtId="0" fontId="5" fillId="17" borderId="46" xfId="42" applyFont="1" applyFill="1" applyBorder="1" applyAlignment="1">
      <alignment horizontal="center" vertical="top" wrapText="1"/>
    </xf>
    <xf numFmtId="0" fontId="5" fillId="17" borderId="0" xfId="42" applyFont="1" applyFill="1" applyAlignment="1">
      <alignment horizontal="right" vertical="center" wrapText="1"/>
    </xf>
    <xf numFmtId="0" fontId="5" fillId="17" borderId="52" xfId="42" applyFont="1" applyFill="1" applyBorder="1" applyAlignment="1">
      <alignment horizontal="right" vertical="center" wrapText="1"/>
    </xf>
    <xf numFmtId="0" fontId="5" fillId="17" borderId="53" xfId="42" applyFont="1" applyFill="1" applyBorder="1" applyAlignment="1">
      <alignment horizontal="right" vertical="center" wrapText="1"/>
    </xf>
    <xf numFmtId="174" fontId="5" fillId="17" borderId="0" xfId="42" applyNumberFormat="1" applyFont="1" applyFill="1" applyAlignment="1">
      <alignment horizontal="right" vertical="top" wrapText="1"/>
    </xf>
    <xf numFmtId="174" fontId="5" fillId="17" borderId="46" xfId="42" applyNumberFormat="1" applyFont="1" applyFill="1" applyBorder="1" applyAlignment="1">
      <alignment horizontal="right" vertical="top" wrapText="1"/>
    </xf>
    <xf numFmtId="173" fontId="5" fillId="17" borderId="46" xfId="42" applyNumberFormat="1" applyFont="1" applyFill="1" applyBorder="1" applyAlignment="1">
      <alignment horizontal="right" vertical="top" wrapText="1"/>
    </xf>
    <xf numFmtId="49" fontId="5" fillId="17" borderId="46" xfId="42" applyNumberFormat="1" applyFont="1" applyFill="1" applyBorder="1" applyAlignment="1">
      <alignment horizontal="center" vertical="top" wrapText="1"/>
    </xf>
    <xf numFmtId="3" fontId="5" fillId="17" borderId="43" xfId="42" applyNumberFormat="1" applyFont="1" applyFill="1" applyBorder="1" applyAlignment="1">
      <alignment horizontal="right" vertical="center" wrapText="1"/>
    </xf>
    <xf numFmtId="3" fontId="5" fillId="17" borderId="52" xfId="42" applyNumberFormat="1" applyFont="1" applyFill="1" applyBorder="1" applyAlignment="1">
      <alignment horizontal="right" vertical="center" wrapText="1"/>
    </xf>
    <xf numFmtId="3" fontId="5" fillId="17" borderId="44" xfId="42" applyNumberFormat="1" applyFont="1" applyFill="1" applyBorder="1" applyAlignment="1">
      <alignment horizontal="right" vertical="center" wrapText="1"/>
    </xf>
    <xf numFmtId="0" fontId="63" fillId="17" borderId="44" xfId="42" applyFont="1" applyFill="1" applyBorder="1" applyAlignment="1">
      <alignment horizontal="right" vertical="top" wrapText="1"/>
    </xf>
    <xf numFmtId="3" fontId="5" fillId="17" borderId="0" xfId="42" applyNumberFormat="1" applyFont="1" applyFill="1" applyAlignment="1">
      <alignment horizontal="right" vertical="top" wrapText="1"/>
    </xf>
    <xf numFmtId="0" fontId="43" fillId="0" borderId="0" xfId="50" applyFont="1" applyAlignment="1">
      <alignment vertical="center"/>
    </xf>
    <xf numFmtId="0" fontId="47" fillId="0" borderId="0" xfId="50" applyFont="1" applyAlignment="1">
      <alignment vertical="center"/>
    </xf>
    <xf numFmtId="0" fontId="31" fillId="0" borderId="0" xfId="50" applyFont="1" applyAlignment="1">
      <alignment vertical="center"/>
    </xf>
    <xf numFmtId="0" fontId="43" fillId="0" borderId="0" xfId="50" applyFont="1" applyAlignment="1">
      <alignment horizontal="left" vertical="center"/>
    </xf>
    <xf numFmtId="0" fontId="74" fillId="0" borderId="0" xfId="50" applyFont="1" applyAlignment="1">
      <alignment vertical="center"/>
    </xf>
    <xf numFmtId="0" fontId="43" fillId="23" borderId="0" xfId="50" applyFont="1" applyFill="1" applyAlignment="1">
      <alignment horizontal="left" vertical="center"/>
    </xf>
    <xf numFmtId="0" fontId="43" fillId="23" borderId="0" xfId="50" applyFont="1" applyFill="1" applyAlignment="1">
      <alignment vertical="center"/>
    </xf>
    <xf numFmtId="0" fontId="43" fillId="0" borderId="0" xfId="50" applyFont="1" applyAlignment="1">
      <alignment horizontal="center" vertical="center"/>
    </xf>
    <xf numFmtId="0" fontId="31" fillId="23" borderId="0" xfId="50" applyFont="1" applyFill="1" applyAlignment="1">
      <alignment vertical="center"/>
    </xf>
    <xf numFmtId="0" fontId="74" fillId="23" borderId="0" xfId="50" applyFont="1" applyFill="1" applyAlignment="1">
      <alignment vertical="center"/>
    </xf>
    <xf numFmtId="0" fontId="31" fillId="12" borderId="0" xfId="50" applyFont="1" applyFill="1" applyAlignment="1">
      <alignment vertical="center"/>
    </xf>
    <xf numFmtId="0" fontId="43" fillId="12" borderId="0" xfId="50" applyFont="1" applyFill="1" applyAlignment="1">
      <alignment vertical="center"/>
    </xf>
    <xf numFmtId="0" fontId="43" fillId="12" borderId="0" xfId="50" applyFont="1" applyFill="1" applyAlignment="1">
      <alignment horizontal="left" vertical="center"/>
    </xf>
    <xf numFmtId="0" fontId="74" fillId="12" borderId="0" xfId="50" applyFont="1" applyFill="1" applyAlignment="1">
      <alignment vertical="center"/>
    </xf>
    <xf numFmtId="0" fontId="43" fillId="15" borderId="0" xfId="50" applyFont="1" applyFill="1" applyAlignment="1">
      <alignment horizontal="left" vertical="center"/>
    </xf>
    <xf numFmtId="0" fontId="74" fillId="15" borderId="0" xfId="50" applyFont="1" applyFill="1" applyAlignment="1">
      <alignment vertical="center"/>
    </xf>
    <xf numFmtId="0" fontId="31" fillId="24" borderId="0" xfId="50" applyFont="1" applyFill="1" applyAlignment="1">
      <alignment vertical="center"/>
    </xf>
    <xf numFmtId="0" fontId="43" fillId="24" borderId="0" xfId="50" applyFont="1" applyFill="1" applyAlignment="1">
      <alignment vertical="center"/>
    </xf>
    <xf numFmtId="0" fontId="43" fillId="24" borderId="0" xfId="50" applyFont="1" applyFill="1" applyAlignment="1">
      <alignment horizontal="left" vertical="center"/>
    </xf>
    <xf numFmtId="0" fontId="74" fillId="24" borderId="0" xfId="50" applyFont="1" applyFill="1" applyAlignment="1">
      <alignment vertical="center"/>
    </xf>
    <xf numFmtId="0" fontId="74" fillId="0" borderId="0" xfId="50" applyFont="1" applyAlignment="1">
      <alignment horizontal="left" vertical="center"/>
    </xf>
    <xf numFmtId="0" fontId="74" fillId="23" borderId="0" xfId="50" applyFont="1" applyFill="1" applyAlignment="1">
      <alignment horizontal="left" vertical="center"/>
    </xf>
    <xf numFmtId="0" fontId="74" fillId="12" borderId="0" xfId="50" applyFont="1" applyFill="1" applyAlignment="1">
      <alignment horizontal="left" vertical="center"/>
    </xf>
    <xf numFmtId="0" fontId="74" fillId="24" borderId="0" xfId="50" applyFont="1" applyFill="1" applyAlignment="1">
      <alignment horizontal="left" vertical="center"/>
    </xf>
    <xf numFmtId="0" fontId="74" fillId="15" borderId="0" xfId="50" applyFont="1" applyFill="1" applyAlignment="1">
      <alignment horizontal="left" vertical="center"/>
    </xf>
    <xf numFmtId="0" fontId="74" fillId="25" borderId="0" xfId="50" applyFont="1" applyFill="1" applyAlignment="1">
      <alignment horizontal="left" vertical="center"/>
    </xf>
    <xf numFmtId="0" fontId="74" fillId="25" borderId="0" xfId="50" applyFont="1" applyFill="1" applyAlignment="1">
      <alignment vertical="center"/>
    </xf>
    <xf numFmtId="0" fontId="43" fillId="25" borderId="0" xfId="50" applyFont="1" applyFill="1" applyAlignment="1">
      <alignment vertical="center"/>
    </xf>
    <xf numFmtId="0" fontId="43" fillId="25" borderId="0" xfId="50" applyFont="1" applyFill="1" applyAlignment="1">
      <alignment horizontal="left" vertical="center"/>
    </xf>
    <xf numFmtId="0" fontId="43" fillId="26" borderId="0" xfId="50" applyFont="1" applyFill="1" applyAlignment="1">
      <alignment horizontal="left" vertical="center"/>
    </xf>
    <xf numFmtId="0" fontId="43" fillId="26" borderId="0" xfId="50" applyFont="1" applyFill="1" applyAlignment="1">
      <alignment vertical="center"/>
    </xf>
    <xf numFmtId="0" fontId="43" fillId="23" borderId="77" xfId="50" applyFont="1" applyFill="1" applyBorder="1" applyAlignment="1">
      <alignment horizontal="left" vertical="center"/>
    </xf>
    <xf numFmtId="0" fontId="43" fillId="23" borderId="77" xfId="50" applyFont="1" applyFill="1" applyBorder="1" applyAlignment="1">
      <alignment vertical="center"/>
    </xf>
    <xf numFmtId="0" fontId="43" fillId="26" borderId="77" xfId="50" applyFont="1" applyFill="1" applyBorder="1" applyAlignment="1">
      <alignment vertical="center"/>
    </xf>
    <xf numFmtId="0" fontId="43" fillId="26" borderId="77" xfId="50" applyFont="1" applyFill="1" applyBorder="1" applyAlignment="1">
      <alignment horizontal="left" vertical="center"/>
    </xf>
    <xf numFmtId="0" fontId="43" fillId="12" borderId="77" xfId="50" applyFont="1" applyFill="1" applyBorder="1" applyAlignment="1">
      <alignment vertical="center"/>
    </xf>
    <xf numFmtId="0" fontId="74" fillId="25" borderId="0" xfId="50" applyFont="1" applyFill="1" applyAlignment="1">
      <alignment horizontal="center" vertical="center"/>
    </xf>
    <xf numFmtId="0" fontId="74" fillId="25" borderId="77" xfId="50" applyFont="1" applyFill="1" applyBorder="1" applyAlignment="1">
      <alignment vertical="center"/>
    </xf>
    <xf numFmtId="0" fontId="74" fillId="25" borderId="77" xfId="50" applyFont="1" applyFill="1" applyBorder="1" applyAlignment="1">
      <alignment horizontal="center" vertical="center"/>
    </xf>
    <xf numFmtId="0" fontId="43" fillId="25" borderId="77" xfId="50" applyFont="1" applyFill="1" applyBorder="1" applyAlignment="1">
      <alignment vertical="center"/>
    </xf>
    <xf numFmtId="0" fontId="43" fillId="12" borderId="77" xfId="50" applyFont="1" applyFill="1" applyBorder="1" applyAlignment="1">
      <alignment horizontal="left" vertical="center"/>
    </xf>
    <xf numFmtId="0" fontId="43" fillId="24" borderId="77" xfId="50" applyFont="1" applyFill="1" applyBorder="1" applyAlignment="1">
      <alignment horizontal="left" vertical="center"/>
    </xf>
    <xf numFmtId="0" fontId="43" fillId="24" borderId="77" xfId="50" applyFont="1" applyFill="1" applyBorder="1" applyAlignment="1">
      <alignment vertical="center"/>
    </xf>
    <xf numFmtId="0" fontId="74" fillId="15" borderId="0" xfId="50" applyFont="1" applyFill="1" applyAlignment="1">
      <alignment horizontal="left" vertical="center" wrapText="1"/>
    </xf>
    <xf numFmtId="0" fontId="74" fillId="27" borderId="0" xfId="50" applyFont="1" applyFill="1" applyAlignment="1">
      <alignment vertical="center"/>
    </xf>
    <xf numFmtId="0" fontId="43" fillId="27" borderId="0" xfId="50" applyFont="1" applyFill="1" applyAlignment="1">
      <alignment vertical="center"/>
    </xf>
    <xf numFmtId="0" fontId="43" fillId="27" borderId="0" xfId="50" applyFont="1" applyFill="1" applyAlignment="1">
      <alignment horizontal="left" vertical="center"/>
    </xf>
    <xf numFmtId="0" fontId="43" fillId="27" borderId="77" xfId="50" applyFont="1" applyFill="1" applyBorder="1" applyAlignment="1">
      <alignment vertical="center"/>
    </xf>
    <xf numFmtId="0" fontId="74" fillId="27" borderId="0" xfId="50" applyFont="1" applyFill="1" applyAlignment="1">
      <alignment horizontal="left" vertical="center"/>
    </xf>
    <xf numFmtId="0" fontId="75" fillId="26" borderId="0" xfId="50" applyFont="1" applyFill="1" applyAlignment="1">
      <alignment horizontal="left" vertical="center"/>
    </xf>
    <xf numFmtId="0" fontId="75" fillId="26" borderId="0" xfId="50" applyFont="1" applyFill="1" applyAlignment="1">
      <alignment vertical="center"/>
    </xf>
    <xf numFmtId="0" fontId="74" fillId="0" borderId="0" xfId="50" applyFont="1" applyAlignment="1">
      <alignment horizontal="left" vertical="center" wrapText="1"/>
    </xf>
    <xf numFmtId="0" fontId="77" fillId="8" borderId="0" xfId="51"/>
    <xf numFmtId="0" fontId="78" fillId="8" borderId="78" xfId="52" applyFont="1" applyFill="1" applyBorder="1"/>
    <xf numFmtId="0" fontId="56" fillId="0" borderId="0" xfId="52"/>
    <xf numFmtId="0" fontId="78" fillId="8" borderId="0" xfId="52" applyFont="1" applyFill="1"/>
    <xf numFmtId="0" fontId="56" fillId="8" borderId="0" xfId="52" applyFill="1"/>
    <xf numFmtId="0" fontId="56" fillId="5" borderId="0" xfId="52" applyFill="1"/>
    <xf numFmtId="0" fontId="56" fillId="5" borderId="0" xfId="52" applyFill="1" applyAlignment="1">
      <alignment vertical="center"/>
    </xf>
    <xf numFmtId="0" fontId="0" fillId="5" borderId="0" xfId="0" applyFill="1"/>
    <xf numFmtId="0" fontId="80" fillId="5" borderId="0" xfId="0" applyFont="1" applyFill="1" applyAlignment="1">
      <alignment vertical="top"/>
    </xf>
    <xf numFmtId="0" fontId="81" fillId="5" borderId="0" xfId="0" applyFont="1" applyFill="1" applyAlignment="1">
      <alignment vertical="top"/>
    </xf>
    <xf numFmtId="0" fontId="82" fillId="8" borderId="0" xfId="54"/>
    <xf numFmtId="0" fontId="79" fillId="5" borderId="0" xfId="53" applyFill="1"/>
    <xf numFmtId="0" fontId="86" fillId="32" borderId="0" xfId="0" applyFont="1" applyFill="1" applyAlignment="1">
      <alignment horizontal="left" vertical="center"/>
    </xf>
    <xf numFmtId="0" fontId="86" fillId="32" borderId="0" xfId="0" applyFont="1" applyFill="1" applyAlignment="1">
      <alignment horizontal="right" vertical="center"/>
    </xf>
    <xf numFmtId="0" fontId="87" fillId="5" borderId="0" xfId="0" applyFont="1" applyFill="1" applyAlignment="1">
      <alignment horizontal="left" vertical="center"/>
    </xf>
    <xf numFmtId="169" fontId="56" fillId="5" borderId="0" xfId="62" applyFont="1" applyFill="1">
      <alignment vertical="top"/>
    </xf>
    <xf numFmtId="169" fontId="56" fillId="5" borderId="0" xfId="62" applyFont="1" applyFill="1" applyBorder="1">
      <alignment vertical="top"/>
    </xf>
    <xf numFmtId="169" fontId="5" fillId="5" borderId="0" xfId="62" applyFont="1" applyFill="1" applyBorder="1">
      <alignment vertical="top"/>
    </xf>
    <xf numFmtId="169" fontId="56" fillId="0" borderId="0" xfId="62" applyFont="1">
      <alignment vertical="top"/>
    </xf>
    <xf numFmtId="0" fontId="10" fillId="9" borderId="0" xfId="63" applyNumberFormat="1" applyFill="1">
      <alignment vertical="top"/>
    </xf>
    <xf numFmtId="0" fontId="88" fillId="9" borderId="0" xfId="64" applyFill="1">
      <alignment vertical="top"/>
    </xf>
    <xf numFmtId="0" fontId="89" fillId="9" borderId="0" xfId="64" applyFont="1" applyFill="1">
      <alignment vertical="top"/>
    </xf>
    <xf numFmtId="0" fontId="5" fillId="9" borderId="0" xfId="65" applyFill="1" applyAlignment="1">
      <alignment horizontal="left" vertical="top"/>
    </xf>
    <xf numFmtId="0" fontId="5" fillId="9" borderId="0" xfId="0" applyFont="1" applyFill="1" applyAlignment="1">
      <alignment vertical="top"/>
    </xf>
    <xf numFmtId="0" fontId="90" fillId="5" borderId="0" xfId="0" applyFont="1" applyFill="1" applyAlignment="1">
      <alignment horizontal="left" vertical="center" wrapText="1"/>
    </xf>
    <xf numFmtId="169" fontId="56" fillId="0" borderId="0" xfId="62">
      <alignment vertical="top"/>
    </xf>
    <xf numFmtId="0" fontId="91" fillId="9" borderId="13" xfId="0" applyFont="1" applyFill="1" applyBorder="1" applyAlignment="1">
      <alignment horizontal="left" vertical="center" wrapText="1"/>
    </xf>
    <xf numFmtId="0" fontId="90" fillId="36" borderId="13" xfId="0" applyFont="1" applyFill="1" applyBorder="1" applyAlignment="1">
      <alignment horizontal="left" vertical="center" wrapText="1"/>
    </xf>
    <xf numFmtId="0" fontId="90" fillId="5" borderId="79" xfId="0" applyFont="1" applyFill="1" applyBorder="1" applyAlignment="1">
      <alignment horizontal="left" vertical="center" wrapText="1"/>
    </xf>
    <xf numFmtId="0" fontId="90" fillId="5" borderId="80" xfId="0" applyFont="1" applyFill="1" applyBorder="1" applyAlignment="1">
      <alignment horizontal="left" vertical="center" wrapText="1"/>
    </xf>
    <xf numFmtId="0" fontId="90" fillId="5" borderId="81" xfId="0" applyFont="1" applyFill="1" applyBorder="1" applyAlignment="1">
      <alignment horizontal="left" vertical="center" wrapText="1"/>
    </xf>
    <xf numFmtId="0" fontId="90" fillId="5" borderId="14" xfId="0" applyFont="1" applyFill="1" applyBorder="1" applyAlignment="1">
      <alignment horizontal="left" vertical="center" wrapText="1"/>
    </xf>
    <xf numFmtId="0" fontId="90" fillId="5" borderId="82" xfId="0" applyFont="1" applyFill="1" applyBorder="1" applyAlignment="1">
      <alignment horizontal="left" vertical="center" wrapText="1"/>
    </xf>
    <xf numFmtId="0" fontId="90" fillId="0" borderId="81" xfId="0" applyFont="1" applyBorder="1" applyAlignment="1">
      <alignment horizontal="left" vertical="center" wrapText="1"/>
    </xf>
    <xf numFmtId="169" fontId="92" fillId="37" borderId="0" xfId="52" applyNumberFormat="1" applyFont="1" applyFill="1" applyAlignment="1">
      <alignment horizontal="left" vertical="center"/>
    </xf>
    <xf numFmtId="0" fontId="92" fillId="0" borderId="0" xfId="52" applyFont="1" applyAlignment="1">
      <alignment horizontal="left" vertical="center"/>
    </xf>
    <xf numFmtId="0" fontId="93" fillId="0" borderId="0" xfId="0" applyFont="1" applyAlignment="1">
      <alignment horizontal="left" vertical="center"/>
    </xf>
    <xf numFmtId="0" fontId="56" fillId="5" borderId="0" xfId="0" applyFont="1" applyFill="1" applyAlignment="1">
      <alignment vertical="center"/>
    </xf>
    <xf numFmtId="0" fontId="88" fillId="10" borderId="0" xfId="64" applyFill="1" applyAlignment="1">
      <alignment horizontal="left" vertical="center"/>
    </xf>
    <xf numFmtId="0" fontId="5" fillId="10" borderId="0" xfId="65" applyFill="1" applyAlignment="1">
      <alignment horizontal="left" vertical="center"/>
    </xf>
    <xf numFmtId="0" fontId="5" fillId="10" borderId="0" xfId="0" applyFont="1" applyFill="1" applyAlignment="1">
      <alignment horizontal="left" vertical="center"/>
    </xf>
    <xf numFmtId="0" fontId="5" fillId="0" borderId="0" xfId="0" applyFont="1" applyAlignment="1">
      <alignment horizontal="left" vertical="center"/>
    </xf>
    <xf numFmtId="0" fontId="56" fillId="5" borderId="0" xfId="0" applyFont="1" applyFill="1"/>
    <xf numFmtId="0" fontId="56" fillId="0" borderId="0" xfId="0" applyFont="1"/>
    <xf numFmtId="0" fontId="94" fillId="5" borderId="0" xfId="0" applyFont="1" applyFill="1"/>
    <xf numFmtId="0" fontId="95" fillId="5" borderId="0" xfId="0" applyFont="1" applyFill="1"/>
    <xf numFmtId="0" fontId="96" fillId="5" borderId="0" xfId="0" applyFont="1" applyFill="1"/>
    <xf numFmtId="3" fontId="76" fillId="5" borderId="0" xfId="0" applyNumberFormat="1" applyFont="1" applyFill="1" applyAlignment="1">
      <alignment horizontal="center" vertical="center"/>
    </xf>
    <xf numFmtId="169" fontId="92" fillId="37" borderId="0" xfId="52" applyNumberFormat="1" applyFont="1" applyFill="1" applyAlignment="1" applyProtection="1">
      <alignment horizontal="left" vertical="center"/>
      <protection locked="0"/>
    </xf>
    <xf numFmtId="0" fontId="56" fillId="5" borderId="0" xfId="0" applyFont="1" applyFill="1" applyAlignment="1" applyProtection="1">
      <alignment vertical="center"/>
      <protection locked="0"/>
    </xf>
    <xf numFmtId="0" fontId="56" fillId="5" borderId="0" xfId="0" applyFont="1" applyFill="1" applyProtection="1">
      <protection locked="0"/>
    </xf>
    <xf numFmtId="0" fontId="96" fillId="5" borderId="0" xfId="0" applyFont="1" applyFill="1" applyAlignment="1">
      <alignment vertical="center"/>
    </xf>
    <xf numFmtId="0" fontId="56" fillId="5" borderId="0" xfId="0" applyFont="1" applyFill="1" applyAlignment="1">
      <alignment horizontal="left"/>
    </xf>
    <xf numFmtId="0" fontId="56" fillId="5" borderId="0" xfId="0" applyFont="1" applyFill="1" applyAlignment="1" applyProtection="1">
      <alignment horizontal="left"/>
      <protection locked="0"/>
    </xf>
    <xf numFmtId="0" fontId="56" fillId="0" borderId="0" xfId="0" applyFont="1" applyAlignment="1">
      <alignment vertical="center"/>
    </xf>
    <xf numFmtId="0" fontId="56" fillId="0" borderId="0" xfId="0" applyFont="1" applyAlignment="1" applyProtection="1">
      <alignment vertical="center"/>
      <protection locked="0"/>
    </xf>
    <xf numFmtId="0" fontId="88" fillId="9" borderId="0" xfId="64" applyFill="1" applyProtection="1">
      <alignment vertical="top"/>
    </xf>
    <xf numFmtId="0" fontId="89" fillId="9" borderId="0" xfId="64" applyFont="1" applyFill="1" applyProtection="1">
      <alignment vertical="top"/>
    </xf>
    <xf numFmtId="0" fontId="5" fillId="9" borderId="0" xfId="65" applyFill="1" applyAlignment="1" applyProtection="1">
      <alignment horizontal="left" vertical="top"/>
    </xf>
    <xf numFmtId="0" fontId="5" fillId="9" borderId="0" xfId="0" applyFont="1" applyFill="1" applyAlignment="1" applyProtection="1">
      <alignment vertical="top"/>
      <protection locked="0"/>
    </xf>
    <xf numFmtId="0" fontId="56" fillId="5" borderId="0" xfId="0" applyFont="1" applyFill="1" applyAlignment="1">
      <alignment horizontal="right" vertical="center"/>
    </xf>
    <xf numFmtId="0" fontId="97" fillId="5" borderId="0" xfId="0" applyFont="1" applyFill="1" applyAlignment="1">
      <alignment horizontal="left" vertical="center"/>
    </xf>
    <xf numFmtId="0" fontId="5" fillId="5" borderId="0" xfId="0" applyFont="1" applyFill="1" applyAlignment="1">
      <alignment vertical="center"/>
    </xf>
    <xf numFmtId="0" fontId="98" fillId="5" borderId="0" xfId="0" applyFont="1" applyFill="1" applyAlignment="1">
      <alignment vertical="center"/>
    </xf>
    <xf numFmtId="0" fontId="98" fillId="5" borderId="0" xfId="0" applyFont="1" applyFill="1" applyAlignment="1">
      <alignment horizontal="left"/>
    </xf>
    <xf numFmtId="0" fontId="64" fillId="5" borderId="0" xfId="0" applyFont="1" applyFill="1" applyAlignment="1">
      <alignment vertical="center"/>
    </xf>
    <xf numFmtId="0" fontId="92" fillId="8" borderId="0" xfId="0" applyFont="1" applyFill="1" applyAlignment="1">
      <alignment horizontal="left" vertical="center"/>
    </xf>
    <xf numFmtId="0" fontId="92" fillId="0" borderId="0" xfId="0" applyFont="1" applyAlignment="1">
      <alignment horizontal="left" vertical="center"/>
    </xf>
    <xf numFmtId="0" fontId="5" fillId="5" borderId="0" xfId="0" applyFont="1" applyFill="1" applyAlignment="1">
      <alignment vertical="top"/>
    </xf>
    <xf numFmtId="166" fontId="56" fillId="5" borderId="0" xfId="0" applyNumberFormat="1" applyFont="1" applyFill="1"/>
    <xf numFmtId="0" fontId="98" fillId="5" borderId="0" xfId="0" applyFont="1" applyFill="1"/>
    <xf numFmtId="0" fontId="99" fillId="5" borderId="0" xfId="0" applyFont="1" applyFill="1"/>
    <xf numFmtId="0" fontId="93" fillId="32" borderId="0" xfId="0" applyFont="1" applyFill="1" applyAlignment="1">
      <alignment horizontal="left" vertical="center"/>
    </xf>
    <xf numFmtId="0" fontId="100" fillId="32" borderId="0" xfId="64" applyFont="1" applyFill="1" applyAlignment="1">
      <alignment horizontal="left" vertical="center"/>
    </xf>
    <xf numFmtId="0" fontId="101" fillId="32" borderId="0" xfId="65" applyFont="1" applyFill="1" applyAlignment="1">
      <alignment horizontal="left" vertical="center"/>
    </xf>
    <xf numFmtId="166" fontId="93" fillId="0" borderId="0" xfId="0" applyNumberFormat="1" applyFont="1" applyAlignment="1">
      <alignment horizontal="left" vertical="center"/>
    </xf>
    <xf numFmtId="0" fontId="56" fillId="5" borderId="0" xfId="0" applyFont="1" applyFill="1" applyAlignment="1">
      <alignment horizontal="left" vertical="center"/>
    </xf>
    <xf numFmtId="0" fontId="102" fillId="0" borderId="0" xfId="0" applyFont="1"/>
    <xf numFmtId="0" fontId="103" fillId="8" borderId="0" xfId="64" applyFont="1" applyFill="1" applyAlignment="1">
      <alignment horizontal="left" vertical="center"/>
    </xf>
    <xf numFmtId="0" fontId="87" fillId="8" borderId="0" xfId="65" applyFont="1" applyFill="1" applyAlignment="1">
      <alignment horizontal="left" vertical="center"/>
    </xf>
    <xf numFmtId="0" fontId="104" fillId="8" borderId="0" xfId="0" applyFont="1" applyFill="1" applyAlignment="1">
      <alignment horizontal="left" vertical="center"/>
    </xf>
    <xf numFmtId="0" fontId="104" fillId="0" borderId="0" xfId="0" applyFont="1" applyAlignment="1">
      <alignment horizontal="left" vertical="center"/>
    </xf>
    <xf numFmtId="0" fontId="54" fillId="8" borderId="0" xfId="66" applyNumberFormat="1" applyAlignment="1"/>
    <xf numFmtId="0" fontId="87" fillId="32" borderId="0" xfId="0" applyFont="1" applyFill="1" applyAlignment="1">
      <alignment horizontal="left" vertical="center"/>
    </xf>
    <xf numFmtId="0" fontId="91" fillId="9" borderId="13" xfId="0" applyFont="1" applyFill="1" applyBorder="1" applyAlignment="1">
      <alignment horizontal="right" vertical="center" wrapText="1"/>
    </xf>
    <xf numFmtId="0" fontId="90" fillId="36" borderId="13" xfId="0" applyFont="1" applyFill="1" applyBorder="1" applyAlignment="1">
      <alignment horizontal="right" vertical="center" wrapText="1"/>
    </xf>
    <xf numFmtId="0" fontId="52" fillId="8" borderId="0" xfId="42" applyFont="1" applyFill="1" applyAlignment="1">
      <alignment horizontal="right" vertical="center"/>
    </xf>
    <xf numFmtId="0" fontId="54" fillId="8" borderId="0" xfId="42" applyFont="1" applyFill="1" applyAlignment="1">
      <alignment horizontal="right" vertical="center"/>
    </xf>
    <xf numFmtId="0" fontId="34" fillId="23" borderId="0" xfId="50" applyFont="1" applyFill="1" applyAlignment="1">
      <alignment horizontal="left" vertical="center"/>
    </xf>
    <xf numFmtId="0" fontId="107" fillId="42" borderId="0" xfId="50" applyFont="1" applyFill="1" applyAlignment="1">
      <alignment horizontal="left" vertical="center"/>
    </xf>
    <xf numFmtId="0" fontId="107" fillId="42" borderId="77" xfId="50" applyFont="1" applyFill="1" applyBorder="1" applyAlignment="1">
      <alignment horizontal="left" vertical="center"/>
    </xf>
    <xf numFmtId="10" fontId="30" fillId="0" borderId="0" xfId="0" applyNumberFormat="1" applyFont="1" applyAlignment="1">
      <alignment vertical="center"/>
    </xf>
    <xf numFmtId="0" fontId="30" fillId="5" borderId="0" xfId="0" applyFont="1" applyFill="1" applyAlignment="1">
      <alignment vertical="center" wrapText="1"/>
    </xf>
    <xf numFmtId="0" fontId="90" fillId="36" borderId="13" xfId="0" quotePrefix="1" applyFont="1" applyFill="1" applyBorder="1" applyAlignment="1">
      <alignment horizontal="left" vertical="center" wrapText="1"/>
    </xf>
    <xf numFmtId="0" fontId="30" fillId="5" borderId="0" xfId="0" applyFont="1" applyFill="1" applyAlignment="1">
      <alignment vertical="center"/>
    </xf>
    <xf numFmtId="0" fontId="5" fillId="5" borderId="0" xfId="0" applyFont="1" applyFill="1" applyAlignment="1" applyProtection="1">
      <alignment vertical="center"/>
      <protection locked="0"/>
    </xf>
    <xf numFmtId="169" fontId="92" fillId="5" borderId="0" xfId="52" applyNumberFormat="1" applyFont="1" applyFill="1" applyAlignment="1" applyProtection="1">
      <alignment horizontal="left" vertical="center"/>
      <protection locked="0"/>
    </xf>
    <xf numFmtId="0" fontId="97" fillId="5" borderId="0" xfId="0" applyFont="1" applyFill="1" applyAlignment="1" applyProtection="1">
      <alignment horizontal="left" vertical="center"/>
      <protection locked="0"/>
    </xf>
    <xf numFmtId="169" fontId="92" fillId="5" borderId="0" xfId="52" applyNumberFormat="1" applyFont="1" applyFill="1" applyAlignment="1">
      <alignment horizontal="left" vertical="center"/>
    </xf>
    <xf numFmtId="0" fontId="107" fillId="43" borderId="0" xfId="50" applyFont="1" applyFill="1" applyAlignment="1">
      <alignment horizontal="left" vertical="center"/>
    </xf>
    <xf numFmtId="166" fontId="41" fillId="5" borderId="0" xfId="0" applyNumberFormat="1" applyFont="1" applyFill="1" applyAlignment="1">
      <alignment horizontal="center" vertical="center" wrapText="1"/>
    </xf>
    <xf numFmtId="0" fontId="47" fillId="5" borderId="0" xfId="0" applyFont="1" applyFill="1" applyAlignment="1">
      <alignment horizontal="center" vertical="center" wrapText="1"/>
    </xf>
    <xf numFmtId="170" fontId="41" fillId="5" borderId="0" xfId="0" applyNumberFormat="1" applyFont="1" applyFill="1" applyAlignment="1">
      <alignment horizontal="center" vertical="center" wrapText="1"/>
    </xf>
    <xf numFmtId="10" fontId="47" fillId="5" borderId="0" xfId="0" applyNumberFormat="1" applyFont="1" applyFill="1" applyAlignment="1">
      <alignment horizontal="center" vertical="center" wrapText="1"/>
    </xf>
    <xf numFmtId="9" fontId="47" fillId="5" borderId="0" xfId="35" applyFont="1" applyFill="1" applyBorder="1" applyAlignment="1">
      <alignment horizontal="center" vertical="center" wrapText="1"/>
    </xf>
    <xf numFmtId="166" fontId="47" fillId="5" borderId="0" xfId="0" applyNumberFormat="1" applyFont="1" applyFill="1" applyAlignment="1">
      <alignment horizontal="center" vertical="center" wrapText="1"/>
    </xf>
    <xf numFmtId="0" fontId="38" fillId="0" borderId="0" xfId="0" applyFont="1" applyAlignment="1">
      <alignment horizontal="right" vertical="center"/>
    </xf>
    <xf numFmtId="166" fontId="34" fillId="5" borderId="0" xfId="0" applyNumberFormat="1" applyFont="1" applyFill="1" applyAlignment="1">
      <alignment horizontal="center" vertical="center" wrapText="1"/>
    </xf>
    <xf numFmtId="166" fontId="41" fillId="7" borderId="0" xfId="0" applyNumberFormat="1" applyFont="1" applyFill="1" applyAlignment="1">
      <alignment horizontal="center" vertical="center" wrapText="1"/>
    </xf>
    <xf numFmtId="0" fontId="45" fillId="5" borderId="19" xfId="0" applyFont="1" applyFill="1" applyBorder="1" applyAlignment="1">
      <alignment vertical="center"/>
    </xf>
    <xf numFmtId="0" fontId="38" fillId="5" borderId="19" xfId="0" applyFont="1" applyFill="1" applyBorder="1" applyAlignment="1">
      <alignment horizontal="left" vertical="center"/>
    </xf>
    <xf numFmtId="0" fontId="54" fillId="8" borderId="0" xfId="0" applyFont="1" applyFill="1" applyAlignment="1">
      <alignment horizontal="right" vertical="center"/>
    </xf>
    <xf numFmtId="0" fontId="31" fillId="0" borderId="0" xfId="0" applyFont="1" applyAlignment="1">
      <alignment vertical="center"/>
    </xf>
    <xf numFmtId="0" fontId="0" fillId="5" borderId="0" xfId="0" applyFill="1" applyAlignment="1">
      <alignment vertical="center"/>
    </xf>
    <xf numFmtId="0" fontId="112" fillId="5" borderId="89" xfId="0" applyFont="1" applyFill="1" applyBorder="1" applyAlignment="1">
      <alignment horizontal="center" vertical="center" textRotation="90" wrapText="1"/>
    </xf>
    <xf numFmtId="0" fontId="113" fillId="0" borderId="0" xfId="0" applyFont="1" applyAlignment="1">
      <alignment horizontal="center" vertical="center"/>
    </xf>
    <xf numFmtId="0" fontId="113" fillId="5" borderId="0" xfId="0" applyFont="1" applyFill="1" applyAlignment="1">
      <alignment horizontal="center" vertical="center"/>
    </xf>
    <xf numFmtId="0" fontId="113" fillId="5" borderId="0" xfId="0" applyFont="1" applyFill="1" applyAlignment="1">
      <alignment vertical="center"/>
    </xf>
    <xf numFmtId="0" fontId="114" fillId="5" borderId="0" xfId="0" applyFont="1" applyFill="1"/>
    <xf numFmtId="0" fontId="114" fillId="5" borderId="0" xfId="0" applyFont="1" applyFill="1" applyAlignment="1">
      <alignment vertical="center"/>
    </xf>
    <xf numFmtId="0" fontId="115" fillId="5" borderId="0" xfId="16" applyFont="1" applyFill="1" applyAlignment="1">
      <alignment horizontal="center" vertical="center" wrapText="1"/>
    </xf>
    <xf numFmtId="0" fontId="112" fillId="5" borderId="0" xfId="0" applyFont="1" applyFill="1" applyAlignment="1">
      <alignment horizontal="center" vertical="center" wrapText="1"/>
    </xf>
    <xf numFmtId="0" fontId="115" fillId="5" borderId="0" xfId="29" applyFont="1" applyFill="1" applyBorder="1" applyAlignment="1">
      <alignment vertical="center" wrapText="1"/>
    </xf>
    <xf numFmtId="166" fontId="112" fillId="5" borderId="0" xfId="0" applyNumberFormat="1" applyFont="1" applyFill="1"/>
    <xf numFmtId="0" fontId="41" fillId="0" borderId="90" xfId="0" applyFont="1" applyBorder="1" applyAlignment="1">
      <alignment horizontal="left" vertical="center" wrapText="1"/>
    </xf>
    <xf numFmtId="0" fontId="34" fillId="7" borderId="90" xfId="0" applyFont="1" applyFill="1" applyBorder="1" applyAlignment="1">
      <alignment horizontal="center" vertical="center" wrapText="1"/>
    </xf>
    <xf numFmtId="0" fontId="41" fillId="7" borderId="90" xfId="0" applyFont="1" applyFill="1" applyBorder="1" applyAlignment="1">
      <alignment horizontal="center" vertical="center" wrapText="1"/>
    </xf>
    <xf numFmtId="0" fontId="41" fillId="0" borderId="90" xfId="0" quotePrefix="1" applyFont="1" applyBorder="1" applyAlignment="1">
      <alignment horizontal="left" vertical="center" wrapText="1"/>
    </xf>
    <xf numFmtId="0" fontId="42" fillId="0" borderId="90" xfId="29" applyFont="1" applyBorder="1" applyAlignment="1">
      <alignment horizontal="center" vertical="center" wrapText="1"/>
    </xf>
    <xf numFmtId="0" fontId="41" fillId="0" borderId="90" xfId="0" applyFont="1" applyBorder="1" applyAlignment="1">
      <alignment horizontal="center" vertical="center" wrapText="1"/>
    </xf>
    <xf numFmtId="0" fontId="31" fillId="5" borderId="0" xfId="0" applyFont="1" applyFill="1" applyAlignment="1">
      <alignment vertical="center"/>
    </xf>
    <xf numFmtId="0" fontId="32" fillId="13" borderId="0" xfId="28" applyFont="1" applyFill="1" applyBorder="1" applyAlignment="1">
      <alignment vertical="center"/>
    </xf>
    <xf numFmtId="0" fontId="116" fillId="13" borderId="0" xfId="0" applyFont="1" applyFill="1" applyAlignment="1">
      <alignment vertical="center" wrapText="1"/>
    </xf>
    <xf numFmtId="0" fontId="44" fillId="13" borderId="0" xfId="29" applyFont="1" applyFill="1" applyBorder="1" applyAlignment="1">
      <alignment vertical="center" wrapText="1"/>
    </xf>
    <xf numFmtId="0" fontId="110" fillId="13" borderId="0" xfId="0" applyFont="1" applyFill="1" applyAlignment="1">
      <alignment vertical="center"/>
    </xf>
    <xf numFmtId="0" fontId="112" fillId="5" borderId="90" xfId="0" applyFont="1" applyFill="1" applyBorder="1" applyAlignment="1">
      <alignment horizontal="center" vertical="center" textRotation="90" wrapText="1"/>
    </xf>
    <xf numFmtId="0" fontId="62" fillId="0" borderId="90" xfId="0" applyFont="1" applyBorder="1" applyAlignment="1">
      <alignment horizontal="center" vertical="center"/>
    </xf>
    <xf numFmtId="0" fontId="44" fillId="13" borderId="0" xfId="29" applyFont="1" applyFill="1" applyBorder="1" applyAlignment="1">
      <alignment horizontal="left" vertical="center" wrapText="1"/>
    </xf>
    <xf numFmtId="0" fontId="34" fillId="0" borderId="90" xfId="0" applyFont="1" applyBorder="1" applyAlignment="1">
      <alignment horizontal="center" vertical="center"/>
    </xf>
    <xf numFmtId="0" fontId="117" fillId="13" borderId="0" xfId="29" applyFont="1" applyFill="1" applyBorder="1" applyAlignment="1">
      <alignment horizontal="left" vertical="center" wrapText="1"/>
    </xf>
    <xf numFmtId="0" fontId="34" fillId="0" borderId="90" xfId="0" applyFont="1" applyBorder="1" applyAlignment="1">
      <alignment vertical="center"/>
    </xf>
    <xf numFmtId="0" fontId="118" fillId="13" borderId="0" xfId="0" applyFont="1" applyFill="1" applyAlignment="1">
      <alignment vertical="center"/>
    </xf>
    <xf numFmtId="0" fontId="41" fillId="0" borderId="90" xfId="0" quotePrefix="1" applyFont="1" applyBorder="1" applyAlignment="1">
      <alignment horizontal="center" vertical="center" wrapText="1"/>
    </xf>
    <xf numFmtId="0" fontId="32" fillId="13" borderId="0" xfId="0" applyFont="1" applyFill="1" applyAlignment="1">
      <alignment horizontal="right" vertical="center"/>
    </xf>
    <xf numFmtId="0" fontId="41" fillId="0" borderId="90" xfId="0" applyFont="1" applyBorder="1" applyAlignment="1">
      <alignment vertical="center" wrapText="1"/>
    </xf>
    <xf numFmtId="0" fontId="112" fillId="14" borderId="90" xfId="0" applyFont="1" applyFill="1" applyBorder="1" applyAlignment="1">
      <alignment horizontal="left" vertical="center" wrapText="1"/>
    </xf>
    <xf numFmtId="0" fontId="112" fillId="14" borderId="90" xfId="0" applyFont="1" applyFill="1" applyBorder="1" applyAlignment="1">
      <alignment horizontal="center" vertical="center" wrapText="1"/>
    </xf>
    <xf numFmtId="2" fontId="47" fillId="5" borderId="0" xfId="0" applyNumberFormat="1" applyFont="1" applyFill="1" applyAlignment="1">
      <alignment horizontal="center" vertical="center" wrapText="1"/>
    </xf>
    <xf numFmtId="4" fontId="47" fillId="5" borderId="0" xfId="0" applyNumberFormat="1" applyFont="1" applyFill="1" applyAlignment="1">
      <alignment horizontal="center" vertical="center" wrapText="1"/>
    </xf>
    <xf numFmtId="0" fontId="119" fillId="13" borderId="0" xfId="0" applyFont="1" applyFill="1" applyAlignment="1">
      <alignment horizontal="right" vertical="center"/>
    </xf>
    <xf numFmtId="0" fontId="112" fillId="5" borderId="91" xfId="0" applyFont="1" applyFill="1" applyBorder="1" applyAlignment="1">
      <alignment horizontal="center" vertical="center" wrapText="1"/>
    </xf>
    <xf numFmtId="171" fontId="56" fillId="0" borderId="0" xfId="49" applyNumberFormat="1" applyFont="1" applyAlignment="1">
      <alignment horizontal="left"/>
    </xf>
    <xf numFmtId="0" fontId="110" fillId="5" borderId="0" xfId="0" applyFont="1" applyFill="1" applyAlignment="1">
      <alignment vertical="center"/>
    </xf>
    <xf numFmtId="0" fontId="42" fillId="5" borderId="0" xfId="29" applyFont="1" applyFill="1" applyBorder="1" applyAlignment="1">
      <alignment horizontal="center" vertical="center" wrapText="1"/>
    </xf>
    <xf numFmtId="0" fontId="32" fillId="13" borderId="0" xfId="28" applyFont="1" applyFill="1" applyBorder="1" applyAlignment="1">
      <alignment horizontal="left" vertical="center"/>
    </xf>
    <xf numFmtId="0" fontId="24" fillId="48" borderId="0" xfId="0" applyFont="1" applyFill="1" applyAlignment="1">
      <alignment vertical="center"/>
    </xf>
    <xf numFmtId="0" fontId="38" fillId="48" borderId="0" xfId="0" applyFont="1" applyFill="1" applyAlignment="1">
      <alignment vertical="center"/>
    </xf>
    <xf numFmtId="0" fontId="24" fillId="5" borderId="0" xfId="0" applyFont="1" applyFill="1" applyAlignment="1">
      <alignment vertical="center"/>
    </xf>
    <xf numFmtId="0" fontId="38" fillId="5" borderId="0" xfId="0" applyFont="1" applyFill="1" applyAlignment="1">
      <alignment vertical="center"/>
    </xf>
    <xf numFmtId="0" fontId="34" fillId="7" borderId="0" xfId="0" applyFont="1" applyFill="1" applyAlignment="1">
      <alignment vertical="center"/>
    </xf>
    <xf numFmtId="0" fontId="49" fillId="0" borderId="0" xfId="0" applyFont="1" applyAlignment="1">
      <alignment horizontal="right"/>
    </xf>
    <xf numFmtId="0" fontId="120" fillId="0" borderId="0" xfId="0" applyFont="1" applyAlignment="1">
      <alignment horizontal="right" vertical="center"/>
    </xf>
    <xf numFmtId="0" fontId="121" fillId="47" borderId="90" xfId="29" applyFont="1" applyFill="1" applyBorder="1" applyAlignment="1">
      <alignment horizontal="center" vertical="center" wrapText="1"/>
    </xf>
    <xf numFmtId="0" fontId="122" fillId="0" borderId="0" xfId="0" applyFont="1" applyAlignment="1">
      <alignment vertical="center"/>
    </xf>
    <xf numFmtId="0" fontId="49" fillId="48" borderId="0" xfId="0" applyFont="1" applyFill="1" applyAlignment="1">
      <alignment horizontal="center"/>
    </xf>
    <xf numFmtId="0" fontId="120" fillId="0" borderId="0" xfId="0" applyFont="1" applyAlignment="1">
      <alignment vertical="center"/>
    </xf>
    <xf numFmtId="0" fontId="34" fillId="5" borderId="0" xfId="29" applyFont="1" applyFill="1" applyBorder="1" applyAlignment="1">
      <alignment horizontal="left" vertical="center" wrapText="1"/>
    </xf>
    <xf numFmtId="0" fontId="112" fillId="0" borderId="90" xfId="0" applyFont="1" applyBorder="1" applyAlignment="1">
      <alignment horizontal="center" vertical="center" wrapText="1"/>
    </xf>
    <xf numFmtId="0" fontId="111" fillId="0" borderId="92" xfId="68" applyFont="1" applyBorder="1" applyAlignment="1" applyProtection="1">
      <alignment vertical="center"/>
    </xf>
    <xf numFmtId="0" fontId="107" fillId="46" borderId="92" xfId="0" applyFont="1" applyFill="1" applyBorder="1" applyAlignment="1">
      <alignment horizontal="center" vertical="center" wrapText="1"/>
    </xf>
    <xf numFmtId="0" fontId="120" fillId="5" borderId="0" xfId="0" applyFont="1" applyFill="1" applyAlignment="1">
      <alignment horizontal="right" vertical="center"/>
    </xf>
    <xf numFmtId="0" fontId="120" fillId="5" borderId="0" xfId="0" applyFont="1" applyFill="1" applyAlignment="1">
      <alignment vertical="center"/>
    </xf>
    <xf numFmtId="0" fontId="36" fillId="49" borderId="0" xfId="0" applyFont="1" applyFill="1" applyAlignment="1">
      <alignment vertical="center"/>
    </xf>
    <xf numFmtId="0" fontId="42" fillId="5" borderId="93" xfId="29" applyFont="1" applyFill="1" applyBorder="1" applyAlignment="1">
      <alignment horizontal="center" vertical="center" wrapText="1"/>
    </xf>
    <xf numFmtId="0" fontId="121" fillId="47" borderId="90" xfId="29" applyNumberFormat="1" applyFont="1" applyFill="1" applyBorder="1" applyAlignment="1">
      <alignment horizontal="center" vertical="center" wrapText="1"/>
    </xf>
    <xf numFmtId="0" fontId="112" fillId="5" borderId="94" xfId="0" applyFont="1" applyFill="1" applyBorder="1" applyAlignment="1">
      <alignment vertical="center" wrapText="1"/>
    </xf>
    <xf numFmtId="0" fontId="120" fillId="49" borderId="0" xfId="0" applyFont="1" applyFill="1" applyAlignment="1">
      <alignment horizontal="right" vertical="center"/>
    </xf>
    <xf numFmtId="0" fontId="120" fillId="49" borderId="0" xfId="0" applyFont="1" applyFill="1" applyAlignment="1">
      <alignment vertical="center"/>
    </xf>
    <xf numFmtId="0" fontId="49" fillId="5" borderId="0" xfId="0" applyFont="1" applyFill="1" applyAlignment="1">
      <alignment horizontal="right"/>
    </xf>
    <xf numFmtId="0" fontId="49" fillId="5" borderId="0" xfId="0" applyFont="1" applyFill="1" applyAlignment="1">
      <alignment horizontal="center"/>
    </xf>
    <xf numFmtId="0" fontId="42" fillId="5" borderId="91" xfId="29" applyFont="1" applyFill="1" applyBorder="1" applyAlignment="1">
      <alignment horizontal="center" vertical="center" wrapText="1"/>
    </xf>
    <xf numFmtId="0" fontId="41" fillId="5" borderId="97" xfId="0" applyFont="1" applyFill="1" applyBorder="1" applyAlignment="1">
      <alignment horizontal="center" vertical="center" wrapText="1"/>
    </xf>
    <xf numFmtId="166" fontId="34" fillId="5" borderId="96" xfId="0" applyNumberFormat="1" applyFont="1" applyFill="1" applyBorder="1" applyAlignment="1">
      <alignment horizontal="center" vertical="center" wrapText="1"/>
    </xf>
    <xf numFmtId="173" fontId="41" fillId="5" borderId="0" xfId="0" applyNumberFormat="1" applyFont="1" applyFill="1" applyAlignment="1">
      <alignment horizontal="center" vertical="center" wrapText="1"/>
    </xf>
    <xf numFmtId="0" fontId="41" fillId="0" borderId="95" xfId="0" applyFont="1" applyBorder="1" applyAlignment="1">
      <alignment horizontal="center" vertical="center" wrapText="1"/>
    </xf>
    <xf numFmtId="0" fontId="30" fillId="5" borderId="0" xfId="0" applyFont="1" applyFill="1" applyAlignment="1">
      <alignment horizontal="center" vertical="center" wrapText="1"/>
    </xf>
    <xf numFmtId="0" fontId="123" fillId="5" borderId="0" xfId="0" applyFont="1" applyFill="1" applyAlignment="1">
      <alignment vertical="center" wrapText="1"/>
    </xf>
    <xf numFmtId="0" fontId="57" fillId="0" borderId="0" xfId="49" applyAlignment="1">
      <alignment horizontal="right"/>
    </xf>
    <xf numFmtId="166" fontId="30" fillId="0" borderId="0" xfId="0" quotePrefix="1" applyNumberFormat="1" applyFont="1" applyAlignment="1">
      <alignment vertical="center"/>
    </xf>
    <xf numFmtId="166" fontId="30" fillId="0" borderId="0" xfId="0" applyNumberFormat="1" applyFont="1" applyAlignment="1">
      <alignment vertical="center"/>
    </xf>
    <xf numFmtId="182" fontId="34" fillId="0" borderId="0" xfId="0" applyNumberFormat="1" applyFont="1" applyAlignment="1">
      <alignment horizontal="center" vertical="center"/>
    </xf>
    <xf numFmtId="0" fontId="124" fillId="0" borderId="0" xfId="16" applyFont="1" applyAlignment="1">
      <alignment horizontal="left" vertical="center"/>
    </xf>
    <xf numFmtId="1" fontId="30" fillId="0" borderId="0" xfId="0" applyNumberFormat="1" applyFont="1" applyAlignment="1">
      <alignment vertical="center"/>
    </xf>
    <xf numFmtId="10" fontId="125" fillId="0" borderId="0" xfId="16" applyNumberFormat="1" applyFont="1" applyAlignment="1">
      <alignment horizontal="center" vertical="center" wrapText="1"/>
    </xf>
    <xf numFmtId="0" fontId="125" fillId="0" borderId="0" xfId="16" applyFont="1" applyAlignment="1">
      <alignment horizontal="center" vertical="center" wrapText="1"/>
    </xf>
    <xf numFmtId="9" fontId="125" fillId="0" borderId="0" xfId="16" applyNumberFormat="1" applyFont="1" applyAlignment="1">
      <alignment horizontal="center" vertical="center" wrapText="1"/>
    </xf>
    <xf numFmtId="9" fontId="125" fillId="0" borderId="0" xfId="35" applyFont="1" applyFill="1" applyBorder="1" applyAlignment="1" applyProtection="1">
      <alignment horizontal="center" vertical="center" wrapText="1"/>
    </xf>
    <xf numFmtId="1" fontId="34" fillId="7" borderId="96" xfId="0" quotePrefix="1" applyNumberFormat="1" applyFont="1" applyFill="1" applyBorder="1" applyAlignment="1">
      <alignment horizontal="center" vertical="center" wrapText="1"/>
    </xf>
    <xf numFmtId="183" fontId="41" fillId="5" borderId="97" xfId="0" applyNumberFormat="1" applyFont="1" applyFill="1" applyBorder="1" applyAlignment="1">
      <alignment horizontal="center" vertical="center" wrapText="1"/>
    </xf>
    <xf numFmtId="0" fontId="123" fillId="5" borderId="0" xfId="29" applyFont="1" applyFill="1" applyBorder="1" applyAlignment="1">
      <alignment horizontal="center" vertical="center" wrapText="1"/>
    </xf>
    <xf numFmtId="170" fontId="34" fillId="5" borderId="0" xfId="0" applyNumberFormat="1" applyFont="1" applyFill="1" applyAlignment="1">
      <alignment horizontal="center" vertical="center"/>
    </xf>
    <xf numFmtId="0" fontId="126" fillId="23" borderId="0" xfId="50" applyFont="1" applyFill="1" applyAlignment="1">
      <alignment horizontal="left" vertical="center"/>
    </xf>
    <xf numFmtId="0" fontId="126" fillId="12" borderId="0" xfId="50" applyFont="1" applyFill="1" applyAlignment="1">
      <alignment horizontal="left" vertical="center"/>
    </xf>
    <xf numFmtId="0" fontId="126" fillId="24" borderId="0" xfId="50" applyFont="1" applyFill="1" applyAlignment="1">
      <alignment horizontal="left" vertical="center"/>
    </xf>
    <xf numFmtId="0" fontId="127" fillId="5" borderId="0" xfId="0" applyFont="1" applyFill="1" applyAlignment="1">
      <alignment horizontal="center" vertical="center" wrapText="1"/>
    </xf>
    <xf numFmtId="166" fontId="0" fillId="0" borderId="0" xfId="0" applyNumberFormat="1" applyAlignment="1">
      <alignment vertical="center"/>
    </xf>
    <xf numFmtId="0" fontId="30" fillId="5" borderId="0" xfId="0" applyFont="1" applyFill="1" applyAlignment="1">
      <alignment horizontal="left" vertical="center" wrapText="1"/>
    </xf>
    <xf numFmtId="0" fontId="34" fillId="5" borderId="0" xfId="0" applyFont="1" applyFill="1" applyAlignment="1">
      <alignment horizontal="center" vertical="center" wrapText="1"/>
    </xf>
    <xf numFmtId="0" fontId="41" fillId="0" borderId="98" xfId="0" applyFont="1" applyBorder="1" applyAlignment="1">
      <alignment horizontal="center" vertical="center" wrapText="1"/>
    </xf>
    <xf numFmtId="0" fontId="41" fillId="0" borderId="98" xfId="0" applyFont="1" applyBorder="1" applyAlignment="1">
      <alignment vertical="center" wrapText="1"/>
    </xf>
    <xf numFmtId="0" fontId="74" fillId="50" borderId="0" xfId="50" applyFont="1" applyFill="1" applyAlignment="1">
      <alignment horizontal="left" vertical="center"/>
    </xf>
    <xf numFmtId="0" fontId="43" fillId="50" borderId="0" xfId="50" applyFont="1" applyFill="1" applyAlignment="1">
      <alignment horizontal="left" vertical="center"/>
    </xf>
    <xf numFmtId="0" fontId="43" fillId="50" borderId="77" xfId="50" applyFont="1" applyFill="1" applyBorder="1" applyAlignment="1">
      <alignment horizontal="left" vertical="center"/>
    </xf>
    <xf numFmtId="0" fontId="34" fillId="50" borderId="0" xfId="50" applyFont="1" applyFill="1" applyAlignment="1">
      <alignment horizontal="left" vertical="center"/>
    </xf>
    <xf numFmtId="0" fontId="43" fillId="50" borderId="0" xfId="50" applyFont="1" applyFill="1" applyAlignment="1">
      <alignment vertical="center"/>
    </xf>
    <xf numFmtId="0" fontId="107" fillId="43" borderId="0" xfId="50" applyFont="1" applyFill="1" applyAlignment="1">
      <alignment vertical="center"/>
    </xf>
    <xf numFmtId="0" fontId="52" fillId="8" borderId="0" xfId="42" applyFont="1" applyFill="1" applyAlignment="1">
      <alignment horizontal="left" vertical="center"/>
    </xf>
    <xf numFmtId="0" fontId="53" fillId="8" borderId="0" xfId="42" applyFont="1" applyFill="1" applyAlignment="1">
      <alignment vertical="center" wrapText="1"/>
    </xf>
    <xf numFmtId="0" fontId="54" fillId="8" borderId="0" xfId="42" applyFont="1" applyFill="1" applyAlignment="1">
      <alignment horizontal="left" vertical="center" wrapText="1"/>
    </xf>
    <xf numFmtId="0" fontId="55" fillId="8" borderId="0" xfId="42" applyFont="1" applyFill="1" applyAlignment="1">
      <alignment horizontal="left" vertical="center"/>
    </xf>
    <xf numFmtId="0" fontId="55" fillId="8" borderId="0" xfId="42" applyFont="1" applyFill="1" applyAlignment="1">
      <alignment horizontal="left" vertical="center" wrapText="1"/>
    </xf>
    <xf numFmtId="0" fontId="55" fillId="8" borderId="0" xfId="42" applyFont="1" applyFill="1" applyAlignment="1">
      <alignment horizontal="center" vertical="center" wrapText="1"/>
    </xf>
    <xf numFmtId="0" fontId="55" fillId="8" borderId="0" xfId="42" applyFont="1" applyFill="1" applyAlignment="1">
      <alignment horizontal="right" vertical="center" wrapText="1"/>
    </xf>
    <xf numFmtId="0" fontId="55" fillId="8" borderId="0" xfId="42" applyFont="1" applyFill="1" applyAlignment="1">
      <alignment horizontal="center" vertical="center"/>
    </xf>
    <xf numFmtId="0" fontId="55" fillId="8" borderId="0" xfId="42" applyFont="1" applyFill="1" applyAlignment="1">
      <alignment horizontal="right" vertical="center"/>
    </xf>
    <xf numFmtId="0" fontId="128" fillId="8" borderId="0" xfId="42" applyFont="1" applyFill="1" applyAlignment="1">
      <alignment horizontal="right" vertical="center"/>
    </xf>
    <xf numFmtId="0" fontId="56" fillId="5" borderId="0" xfId="42" applyFont="1" applyFill="1" applyAlignment="1">
      <alignment wrapText="1"/>
    </xf>
    <xf numFmtId="0" fontId="43" fillId="51" borderId="0" xfId="50" applyFont="1" applyFill="1" applyAlignment="1">
      <alignment horizontal="left" vertical="center"/>
    </xf>
    <xf numFmtId="169" fontId="92" fillId="37" borderId="0" xfId="52" applyNumberFormat="1" applyFont="1" applyFill="1" applyAlignment="1">
      <alignment horizontal="right" vertical="center"/>
    </xf>
    <xf numFmtId="0" fontId="56" fillId="5" borderId="0" xfId="0" applyFont="1" applyFill="1" applyAlignment="1">
      <alignment horizontal="right"/>
    </xf>
    <xf numFmtId="0" fontId="5" fillId="9" borderId="0" xfId="0" applyFont="1" applyFill="1" applyAlignment="1">
      <alignment horizontal="right" vertical="top"/>
    </xf>
    <xf numFmtId="0" fontId="133" fillId="8" borderId="0" xfId="66" applyNumberFormat="1" applyFont="1" applyAlignment="1"/>
    <xf numFmtId="0" fontId="134" fillId="8" borderId="0" xfId="66" applyNumberFormat="1" applyFont="1" applyAlignment="1"/>
    <xf numFmtId="0" fontId="137" fillId="0" borderId="0" xfId="0" applyFont="1" applyAlignment="1">
      <alignment horizontal="left" vertical="center"/>
    </xf>
    <xf numFmtId="0" fontId="138" fillId="8" borderId="0" xfId="51" applyFont="1"/>
    <xf numFmtId="0" fontId="139" fillId="8" borderId="0" xfId="52" applyFont="1" applyFill="1"/>
    <xf numFmtId="0" fontId="139" fillId="8" borderId="0" xfId="0" applyFont="1" applyFill="1"/>
    <xf numFmtId="0" fontId="137" fillId="5" borderId="0" xfId="53" applyFont="1" applyFill="1" applyAlignment="1">
      <alignment vertical="center"/>
    </xf>
    <xf numFmtId="0" fontId="140" fillId="5" borderId="0" xfId="52" applyFont="1" applyFill="1" applyAlignment="1">
      <alignment vertical="center"/>
    </xf>
    <xf numFmtId="0" fontId="137" fillId="5" borderId="0" xfId="0" applyFont="1" applyFill="1"/>
    <xf numFmtId="0" fontId="141" fillId="5" borderId="0" xfId="0" applyFont="1" applyFill="1" applyAlignment="1">
      <alignment vertical="top"/>
    </xf>
    <xf numFmtId="0" fontId="43" fillId="5" borderId="0" xfId="52" applyFont="1" applyFill="1" applyAlignment="1">
      <alignment vertical="center"/>
    </xf>
    <xf numFmtId="0" fontId="43" fillId="5" borderId="0" xfId="52" applyFont="1" applyFill="1"/>
    <xf numFmtId="0" fontId="15" fillId="5" borderId="0" xfId="0" applyFont="1" applyFill="1" applyAlignment="1">
      <alignment vertical="top"/>
    </xf>
    <xf numFmtId="0" fontId="34" fillId="6" borderId="16" xfId="0" applyFont="1" applyFill="1" applyBorder="1" applyAlignment="1">
      <alignment vertical="top" wrapText="1"/>
    </xf>
    <xf numFmtId="0" fontId="142" fillId="6" borderId="85" xfId="0" applyFont="1" applyFill="1" applyBorder="1" applyAlignment="1">
      <alignment vertical="top" wrapText="1"/>
    </xf>
    <xf numFmtId="0" fontId="142" fillId="6" borderId="86" xfId="0" applyFont="1" applyFill="1" applyBorder="1" applyAlignment="1">
      <alignment vertical="top" wrapText="1"/>
    </xf>
    <xf numFmtId="0" fontId="144" fillId="8" borderId="0" xfId="54" applyFont="1"/>
    <xf numFmtId="0" fontId="142" fillId="6" borderId="104" xfId="0" applyFont="1" applyFill="1" applyBorder="1" applyAlignment="1">
      <alignment vertical="top" wrapText="1"/>
    </xf>
    <xf numFmtId="0" fontId="34" fillId="6" borderId="20" xfId="0" applyFont="1" applyFill="1" applyBorder="1" applyAlignment="1">
      <alignment vertical="top" wrapText="1"/>
    </xf>
    <xf numFmtId="0" fontId="137" fillId="5" borderId="0" xfId="53" applyFont="1" applyFill="1" applyAlignment="1">
      <alignment vertical="top"/>
    </xf>
    <xf numFmtId="0" fontId="47" fillId="5" borderId="0" xfId="56" applyFont="1" applyFill="1"/>
    <xf numFmtId="0" fontId="145" fillId="5" borderId="0" xfId="57" applyFont="1" applyFill="1"/>
    <xf numFmtId="0" fontId="43" fillId="5" borderId="0" xfId="58" applyFont="1" applyFill="1"/>
    <xf numFmtId="0" fontId="146" fillId="5" borderId="0" xfId="59" applyFont="1" applyFill="1"/>
    <xf numFmtId="0" fontId="43" fillId="44" borderId="0" xfId="60" applyFont="1" applyFill="1"/>
    <xf numFmtId="0" fontId="43" fillId="28" borderId="0" xfId="0" applyFont="1" applyFill="1" applyAlignment="1">
      <alignment vertical="center"/>
    </xf>
    <xf numFmtId="0" fontId="47" fillId="10" borderId="0" xfId="61" applyFont="1"/>
    <xf numFmtId="0" fontId="107" fillId="8" borderId="0" xfId="54" applyFont="1"/>
    <xf numFmtId="0" fontId="43" fillId="17" borderId="20" xfId="52" applyFont="1" applyFill="1" applyBorder="1" applyAlignment="1">
      <alignment horizontal="center"/>
    </xf>
    <xf numFmtId="0" fontId="147" fillId="29" borderId="20" xfId="52" applyFont="1" applyFill="1" applyBorder="1" applyAlignment="1">
      <alignment horizontal="center"/>
    </xf>
    <xf numFmtId="0" fontId="107" fillId="30" borderId="20" xfId="52" applyFont="1" applyFill="1" applyBorder="1" applyAlignment="1">
      <alignment horizontal="center"/>
    </xf>
    <xf numFmtId="0" fontId="43" fillId="31" borderId="20" xfId="52" applyFont="1" applyFill="1" applyBorder="1" applyAlignment="1">
      <alignment horizontal="center"/>
    </xf>
    <xf numFmtId="0" fontId="137" fillId="5" borderId="0" xfId="53" applyFont="1" applyFill="1"/>
    <xf numFmtId="0" fontId="140" fillId="5" borderId="0" xfId="55" applyFont="1" applyFill="1"/>
    <xf numFmtId="0" fontId="148" fillId="32" borderId="0" xfId="0" applyFont="1" applyFill="1" applyAlignment="1">
      <alignment horizontal="left" vertical="center"/>
    </xf>
    <xf numFmtId="0" fontId="149" fillId="9" borderId="0" xfId="63" applyNumberFormat="1" applyFont="1" applyFill="1">
      <alignment vertical="top"/>
    </xf>
    <xf numFmtId="169" fontId="43" fillId="5" borderId="0" xfId="62" applyFont="1" applyFill="1">
      <alignment vertical="top"/>
    </xf>
    <xf numFmtId="169" fontId="43" fillId="12" borderId="20" xfId="62" applyFont="1" applyFill="1" applyBorder="1">
      <alignment vertical="top"/>
    </xf>
    <xf numFmtId="169" fontId="43" fillId="33" borderId="20" xfId="62" applyFont="1" applyFill="1" applyBorder="1">
      <alignment vertical="top"/>
    </xf>
    <xf numFmtId="169" fontId="147" fillId="29" borderId="20" xfId="62" applyFont="1" applyFill="1" applyBorder="1">
      <alignment vertical="top"/>
    </xf>
    <xf numFmtId="169" fontId="43" fillId="34" borderId="20" xfId="62" applyFont="1" applyFill="1" applyBorder="1">
      <alignment vertical="top"/>
    </xf>
    <xf numFmtId="169" fontId="150" fillId="5" borderId="0" xfId="62" applyFont="1" applyFill="1" applyBorder="1">
      <alignment vertical="top"/>
    </xf>
    <xf numFmtId="169" fontId="107" fillId="35" borderId="20" xfId="62" applyFont="1" applyFill="1" applyBorder="1">
      <alignment vertical="top"/>
    </xf>
    <xf numFmtId="169" fontId="148" fillId="37" borderId="0" xfId="52" applyNumberFormat="1" applyFont="1" applyFill="1" applyAlignment="1">
      <alignment horizontal="left" vertical="center"/>
    </xf>
    <xf numFmtId="0" fontId="148" fillId="37" borderId="0" xfId="52" applyFont="1" applyFill="1" applyAlignment="1">
      <alignment horizontal="left" vertical="center"/>
    </xf>
    <xf numFmtId="0" fontId="148" fillId="37" borderId="0" xfId="52" applyFont="1" applyFill="1" applyAlignment="1">
      <alignment horizontal="right" vertical="center"/>
    </xf>
    <xf numFmtId="0" fontId="149" fillId="10" borderId="0" xfId="63" applyNumberFormat="1" applyFont="1" applyFill="1" applyAlignment="1">
      <alignment horizontal="left" vertical="center"/>
    </xf>
    <xf numFmtId="0" fontId="151" fillId="5" borderId="0" xfId="0" applyFont="1" applyFill="1" applyAlignment="1">
      <alignment vertical="center"/>
    </xf>
    <xf numFmtId="0" fontId="152" fillId="5" borderId="0" xfId="0" applyFont="1" applyFill="1"/>
    <xf numFmtId="0" fontId="43" fillId="5" borderId="0" xfId="0" applyFont="1" applyFill="1" applyAlignment="1">
      <alignment vertical="center"/>
    </xf>
    <xf numFmtId="0" fontId="43" fillId="45" borderId="0" xfId="0" applyFont="1" applyFill="1" applyAlignment="1">
      <alignment horizontal="left" vertical="center"/>
    </xf>
    <xf numFmtId="0" fontId="43" fillId="5" borderId="0" xfId="0" applyFont="1" applyFill="1"/>
    <xf numFmtId="0" fontId="153" fillId="0" borderId="0" xfId="0" applyFont="1" applyAlignment="1">
      <alignment horizontal="left" vertical="center"/>
    </xf>
    <xf numFmtId="0" fontId="74" fillId="5" borderId="0" xfId="0" applyFont="1" applyFill="1"/>
    <xf numFmtId="0" fontId="43" fillId="38" borderId="0" xfId="0" applyFont="1" applyFill="1"/>
    <xf numFmtId="173" fontId="43" fillId="5" borderId="0" xfId="0" applyNumberFormat="1" applyFont="1" applyFill="1"/>
    <xf numFmtId="0" fontId="154" fillId="5" borderId="0" xfId="0" applyFont="1" applyFill="1"/>
    <xf numFmtId="9" fontId="43" fillId="38" borderId="0" xfId="0" applyNumberFormat="1" applyFont="1" applyFill="1"/>
    <xf numFmtId="0" fontId="74" fillId="5" borderId="0" xfId="0" applyFont="1" applyFill="1" applyAlignment="1">
      <alignment vertical="center"/>
    </xf>
    <xf numFmtId="0" fontId="154" fillId="5" borderId="0" xfId="0" applyFont="1" applyFill="1" applyAlignment="1">
      <alignment vertical="center"/>
    </xf>
    <xf numFmtId="0" fontId="74" fillId="5" borderId="0" xfId="0" applyFont="1" applyFill="1" applyAlignment="1">
      <alignment horizontal="right" vertical="center"/>
    </xf>
    <xf numFmtId="0" fontId="155" fillId="10" borderId="0" xfId="63" applyNumberFormat="1" applyFont="1" applyFill="1" applyAlignment="1" applyProtection="1">
      <alignment vertical="center"/>
    </xf>
    <xf numFmtId="0" fontId="156" fillId="10" borderId="0" xfId="64" applyFont="1" applyFill="1" applyAlignment="1" applyProtection="1">
      <alignment vertical="center"/>
    </xf>
    <xf numFmtId="0" fontId="34" fillId="10" borderId="0" xfId="65" applyFont="1" applyFill="1" applyAlignment="1" applyProtection="1">
      <alignment horizontal="right" vertical="center"/>
    </xf>
    <xf numFmtId="0" fontId="34" fillId="10" borderId="0" xfId="0" applyFont="1" applyFill="1" applyAlignment="1">
      <alignment vertical="center"/>
    </xf>
    <xf numFmtId="0" fontId="34" fillId="10" borderId="0" xfId="0" applyFont="1" applyFill="1" applyAlignment="1">
      <alignment horizontal="right" vertical="center"/>
    </xf>
    <xf numFmtId="0" fontId="34" fillId="10" borderId="83" xfId="0" applyFont="1" applyFill="1" applyBorder="1" applyAlignment="1">
      <alignment horizontal="right" vertical="center"/>
    </xf>
    <xf numFmtId="0" fontId="43" fillId="5" borderId="0" xfId="0" applyFont="1" applyFill="1" applyAlignment="1">
      <alignment horizontal="right"/>
    </xf>
    <xf numFmtId="0" fontId="43" fillId="5" borderId="83" xfId="0" applyFont="1" applyFill="1" applyBorder="1"/>
    <xf numFmtId="0" fontId="157" fillId="5" borderId="0" xfId="0" applyFont="1" applyFill="1" applyAlignment="1">
      <alignment vertical="center"/>
    </xf>
    <xf numFmtId="181" fontId="43" fillId="5" borderId="0" xfId="0" applyNumberFormat="1" applyFont="1" applyFill="1" applyAlignment="1">
      <alignment horizontal="right"/>
    </xf>
    <xf numFmtId="181" fontId="43" fillId="5" borderId="83" xfId="0" applyNumberFormat="1" applyFont="1" applyFill="1" applyBorder="1"/>
    <xf numFmtId="2" fontId="47" fillId="5" borderId="0" xfId="0" quotePrefix="1" applyNumberFormat="1" applyFont="1" applyFill="1" applyAlignment="1">
      <alignment horizontal="right" vertical="center"/>
    </xf>
    <xf numFmtId="170" fontId="47" fillId="7" borderId="0" xfId="0" applyNumberFormat="1" applyFont="1" applyFill="1" applyAlignment="1">
      <alignment horizontal="right" vertical="center"/>
    </xf>
    <xf numFmtId="165" fontId="47" fillId="5" borderId="0" xfId="0" applyNumberFormat="1" applyFont="1" applyFill="1" applyAlignment="1">
      <alignment horizontal="right" vertical="center"/>
    </xf>
    <xf numFmtId="2" fontId="47" fillId="5" borderId="83" xfId="0" applyNumberFormat="1" applyFont="1" applyFill="1" applyBorder="1" applyAlignment="1">
      <alignment horizontal="right" vertical="center"/>
    </xf>
    <xf numFmtId="0" fontId="47" fillId="5" borderId="0" xfId="0" quotePrefix="1" applyFont="1" applyFill="1" applyAlignment="1">
      <alignment horizontal="right" vertical="center"/>
    </xf>
    <xf numFmtId="0" fontId="47" fillId="5" borderId="0" xfId="0" applyFont="1" applyFill="1" applyAlignment="1">
      <alignment horizontal="right" vertical="center"/>
    </xf>
    <xf numFmtId="0" fontId="47" fillId="5" borderId="83" xfId="0" applyFont="1" applyFill="1" applyBorder="1" applyAlignment="1">
      <alignment horizontal="right" vertical="center"/>
    </xf>
    <xf numFmtId="166" fontId="47" fillId="5" borderId="0" xfId="0" applyNumberFormat="1" applyFont="1" applyFill="1" applyAlignment="1">
      <alignment horizontal="right" vertical="center"/>
    </xf>
    <xf numFmtId="165" fontId="47" fillId="5" borderId="83" xfId="0" applyNumberFormat="1" applyFont="1" applyFill="1" applyBorder="1" applyAlignment="1">
      <alignment horizontal="right" vertical="center"/>
    </xf>
    <xf numFmtId="173" fontId="47" fillId="5" borderId="0" xfId="0" quotePrefix="1" applyNumberFormat="1" applyFont="1" applyFill="1" applyAlignment="1">
      <alignment horizontal="right" vertical="center"/>
    </xf>
    <xf numFmtId="173" fontId="47" fillId="5" borderId="0" xfId="0" applyNumberFormat="1" applyFont="1" applyFill="1" applyAlignment="1">
      <alignment horizontal="right" vertical="center"/>
    </xf>
    <xf numFmtId="173" fontId="47" fillId="5" borderId="83" xfId="0" applyNumberFormat="1" applyFont="1" applyFill="1" applyBorder="1" applyAlignment="1">
      <alignment horizontal="right" vertical="center"/>
    </xf>
    <xf numFmtId="166" fontId="43" fillId="44" borderId="0" xfId="0" applyNumberFormat="1" applyFont="1" applyFill="1" applyAlignment="1" applyProtection="1">
      <alignment horizontal="right" vertical="center"/>
      <protection locked="0"/>
    </xf>
    <xf numFmtId="166" fontId="43" fillId="44" borderId="83" xfId="0" applyNumberFormat="1" applyFont="1" applyFill="1" applyBorder="1" applyAlignment="1" applyProtection="1">
      <alignment horizontal="right" vertical="center"/>
      <protection locked="0"/>
    </xf>
    <xf numFmtId="166" fontId="43" fillId="5" borderId="0" xfId="0" applyNumberFormat="1" applyFont="1" applyFill="1" applyAlignment="1">
      <alignment horizontal="right" vertical="center"/>
    </xf>
    <xf numFmtId="166" fontId="43" fillId="5" borderId="83" xfId="0" applyNumberFormat="1" applyFont="1" applyFill="1" applyBorder="1" applyAlignment="1">
      <alignment horizontal="right" vertical="center"/>
    </xf>
    <xf numFmtId="166" fontId="34" fillId="5" borderId="0" xfId="0" applyNumberFormat="1" applyFont="1" applyFill="1" applyAlignment="1">
      <alignment horizontal="right" vertical="center"/>
    </xf>
    <xf numFmtId="166" fontId="34" fillId="5" borderId="83" xfId="0" applyNumberFormat="1" applyFont="1" applyFill="1" applyBorder="1" applyAlignment="1">
      <alignment horizontal="right" vertical="center"/>
    </xf>
    <xf numFmtId="0" fontId="43" fillId="5" borderId="0" xfId="0" applyFont="1" applyFill="1" applyAlignment="1">
      <alignment horizontal="right" vertical="center"/>
    </xf>
    <xf numFmtId="0" fontId="43" fillId="7" borderId="0" xfId="0" applyFont="1" applyFill="1" applyAlignment="1">
      <alignment horizontal="right" vertical="center"/>
    </xf>
    <xf numFmtId="0" fontId="43" fillId="5" borderId="83" xfId="0" applyFont="1" applyFill="1" applyBorder="1" applyAlignment="1">
      <alignment horizontal="right" vertical="center"/>
    </xf>
    <xf numFmtId="175" fontId="43" fillId="0" borderId="0" xfId="0" applyNumberFormat="1" applyFont="1" applyAlignment="1">
      <alignment horizontal="right"/>
    </xf>
    <xf numFmtId="175" fontId="43" fillId="0" borderId="83" xfId="0" applyNumberFormat="1" applyFont="1" applyBorder="1"/>
    <xf numFmtId="175" fontId="43" fillId="0" borderId="0" xfId="0" applyNumberFormat="1" applyFont="1"/>
    <xf numFmtId="0" fontId="47" fillId="5" borderId="0" xfId="0" applyFont="1" applyFill="1" applyAlignment="1">
      <alignment horizontal="right" vertical="top" wrapText="1"/>
    </xf>
    <xf numFmtId="0" fontId="47" fillId="5" borderId="83" xfId="0" applyFont="1" applyFill="1" applyBorder="1" applyAlignment="1">
      <alignment horizontal="right" vertical="top" wrapText="1"/>
    </xf>
    <xf numFmtId="0" fontId="43" fillId="5" borderId="0" xfId="0" applyFont="1" applyFill="1" applyAlignment="1">
      <alignment horizontal="left"/>
    </xf>
    <xf numFmtId="0" fontId="47" fillId="5" borderId="0" xfId="0" applyFont="1" applyFill="1" applyAlignment="1">
      <alignment horizontal="right" wrapText="1"/>
    </xf>
    <xf numFmtId="0" fontId="47" fillId="5" borderId="83" xfId="0" applyFont="1" applyFill="1" applyBorder="1" applyAlignment="1">
      <alignment horizontal="right" wrapText="1"/>
    </xf>
    <xf numFmtId="0" fontId="43" fillId="44" borderId="0" xfId="0" applyFont="1" applyFill="1" applyAlignment="1" applyProtection="1">
      <alignment horizontal="right" vertical="center"/>
      <protection locked="0"/>
    </xf>
    <xf numFmtId="0" fontId="43" fillId="44" borderId="83" xfId="0" applyFont="1" applyFill="1" applyBorder="1" applyAlignment="1" applyProtection="1">
      <alignment horizontal="right" vertical="center"/>
      <protection locked="0"/>
    </xf>
    <xf numFmtId="0" fontId="43" fillId="5" borderId="83" xfId="0" applyFont="1" applyFill="1" applyBorder="1" applyAlignment="1">
      <alignment vertical="center"/>
    </xf>
    <xf numFmtId="0" fontId="34" fillId="40" borderId="0" xfId="0" applyFont="1" applyFill="1" applyAlignment="1">
      <alignment horizontal="right" vertical="center"/>
    </xf>
    <xf numFmtId="0" fontId="34" fillId="40" borderId="83" xfId="0" applyFont="1" applyFill="1" applyBorder="1" applyAlignment="1">
      <alignment horizontal="right" vertical="center"/>
    </xf>
    <xf numFmtId="0" fontId="43" fillId="0" borderId="0" xfId="0" applyFont="1" applyAlignment="1">
      <alignment vertical="center"/>
    </xf>
    <xf numFmtId="0" fontId="43" fillId="0" borderId="0" xfId="0" applyFont="1" applyAlignment="1">
      <alignment horizontal="right" vertical="center"/>
    </xf>
    <xf numFmtId="0" fontId="43" fillId="0" borderId="83" xfId="0" applyFont="1" applyBorder="1" applyAlignment="1">
      <alignment horizontal="right" vertical="center"/>
    </xf>
    <xf numFmtId="0" fontId="43" fillId="38" borderId="0" xfId="0" applyFont="1" applyFill="1" applyAlignment="1">
      <alignment horizontal="right" vertical="center"/>
    </xf>
    <xf numFmtId="0" fontId="43" fillId="38" borderId="83" xfId="0" applyFont="1" applyFill="1" applyBorder="1" applyAlignment="1">
      <alignment horizontal="right" vertical="center"/>
    </xf>
    <xf numFmtId="0" fontId="43" fillId="5" borderId="0" xfId="0" quotePrefix="1" applyFont="1" applyFill="1" applyAlignment="1">
      <alignment horizontal="right" vertical="center"/>
    </xf>
    <xf numFmtId="166" fontId="43" fillId="39" borderId="0" xfId="0" applyNumberFormat="1" applyFont="1" applyFill="1" applyAlignment="1">
      <alignment horizontal="right" vertical="center"/>
    </xf>
    <xf numFmtId="170" fontId="43" fillId="39" borderId="0" xfId="0" applyNumberFormat="1" applyFont="1" applyFill="1" applyAlignment="1">
      <alignment horizontal="right" vertical="center"/>
    </xf>
    <xf numFmtId="166" fontId="43" fillId="39" borderId="83" xfId="0" applyNumberFormat="1" applyFont="1" applyFill="1" applyBorder="1" applyAlignment="1">
      <alignment horizontal="right" vertical="center"/>
    </xf>
    <xf numFmtId="166" fontId="43" fillId="38" borderId="0" xfId="0" applyNumberFormat="1" applyFont="1" applyFill="1" applyAlignment="1">
      <alignment horizontal="right" vertical="center"/>
    </xf>
    <xf numFmtId="166" fontId="43" fillId="38" borderId="83" xfId="0" applyNumberFormat="1" applyFont="1" applyFill="1" applyBorder="1" applyAlignment="1">
      <alignment horizontal="right" vertical="center"/>
    </xf>
    <xf numFmtId="178" fontId="43" fillId="5" borderId="0" xfId="0" applyNumberFormat="1" applyFont="1" applyFill="1" applyAlignment="1">
      <alignment horizontal="right" vertical="center"/>
    </xf>
    <xf numFmtId="178" fontId="43" fillId="5" borderId="83" xfId="0" applyNumberFormat="1" applyFont="1" applyFill="1" applyBorder="1" applyAlignment="1">
      <alignment horizontal="right" vertical="center"/>
    </xf>
    <xf numFmtId="165" fontId="43" fillId="5" borderId="0" xfId="0" applyNumberFormat="1" applyFont="1" applyFill="1" applyAlignment="1">
      <alignment horizontal="right" vertical="center"/>
    </xf>
    <xf numFmtId="165" fontId="43" fillId="5" borderId="83" xfId="0" applyNumberFormat="1" applyFont="1" applyFill="1" applyBorder="1" applyAlignment="1">
      <alignment horizontal="right" vertical="center"/>
    </xf>
    <xf numFmtId="175" fontId="43" fillId="38" borderId="0" xfId="0" applyNumberFormat="1" applyFont="1" applyFill="1" applyAlignment="1">
      <alignment horizontal="right" vertical="center"/>
    </xf>
    <xf numFmtId="175" fontId="43" fillId="38" borderId="83" xfId="0" applyNumberFormat="1" applyFont="1" applyFill="1" applyBorder="1" applyAlignment="1">
      <alignment horizontal="right" vertical="center"/>
    </xf>
    <xf numFmtId="175" fontId="43" fillId="44" borderId="0" xfId="0" applyNumberFormat="1" applyFont="1" applyFill="1" applyAlignment="1" applyProtection="1">
      <alignment horizontal="right" vertical="center"/>
      <protection locked="0"/>
    </xf>
    <xf numFmtId="175" fontId="43" fillId="44" borderId="83" xfId="0" applyNumberFormat="1" applyFont="1" applyFill="1" applyBorder="1" applyAlignment="1" applyProtection="1">
      <alignment horizontal="right" vertical="center"/>
      <protection locked="0"/>
    </xf>
    <xf numFmtId="0" fontId="34" fillId="5" borderId="0" xfId="0" applyFont="1" applyFill="1" applyAlignment="1">
      <alignment horizontal="right" vertical="center"/>
    </xf>
    <xf numFmtId="0" fontId="34" fillId="5" borderId="83" xfId="0" applyFont="1" applyFill="1" applyBorder="1" applyAlignment="1">
      <alignment horizontal="right" vertical="center"/>
    </xf>
    <xf numFmtId="168" fontId="43" fillId="38" borderId="0" xfId="0" applyNumberFormat="1" applyFont="1" applyFill="1" applyAlignment="1">
      <alignment horizontal="right" vertical="center"/>
    </xf>
    <xf numFmtId="168" fontId="43" fillId="38" borderId="83" xfId="0" applyNumberFormat="1" applyFont="1" applyFill="1" applyBorder="1" applyAlignment="1">
      <alignment horizontal="right" vertical="center"/>
    </xf>
    <xf numFmtId="168" fontId="43" fillId="41" borderId="0" xfId="0" applyNumberFormat="1" applyFont="1" applyFill="1" applyAlignment="1">
      <alignment horizontal="right" vertical="center"/>
    </xf>
    <xf numFmtId="168" fontId="43" fillId="41" borderId="83" xfId="0" applyNumberFormat="1" applyFont="1" applyFill="1" applyBorder="1" applyAlignment="1">
      <alignment horizontal="right" vertical="center"/>
    </xf>
    <xf numFmtId="168" fontId="123" fillId="41" borderId="0" xfId="0" applyNumberFormat="1" applyFont="1" applyFill="1" applyAlignment="1">
      <alignment horizontal="right" vertical="center"/>
    </xf>
    <xf numFmtId="0" fontId="149" fillId="9" borderId="0" xfId="63" applyNumberFormat="1" applyFont="1" applyFill="1" applyProtection="1">
      <alignment vertical="top"/>
    </xf>
    <xf numFmtId="0" fontId="43" fillId="5" borderId="0" xfId="0" applyFont="1" applyFill="1" applyAlignment="1" applyProtection="1">
      <alignment vertical="center"/>
      <protection locked="0"/>
    </xf>
    <xf numFmtId="0" fontId="34" fillId="10" borderId="0" xfId="0" applyFont="1" applyFill="1" applyAlignment="1" applyProtection="1">
      <alignment horizontal="right" vertical="center"/>
      <protection locked="0"/>
    </xf>
    <xf numFmtId="0" fontId="34" fillId="10" borderId="83" xfId="0" applyFont="1" applyFill="1" applyBorder="1" applyAlignment="1" applyProtection="1">
      <alignment horizontal="right" vertical="center"/>
      <protection locked="0"/>
    </xf>
    <xf numFmtId="0" fontId="43" fillId="5" borderId="0" xfId="0" applyFont="1" applyFill="1" applyProtection="1">
      <protection locked="0"/>
    </xf>
    <xf numFmtId="0" fontId="43" fillId="5" borderId="83" xfId="0" applyFont="1" applyFill="1" applyBorder="1" applyProtection="1">
      <protection locked="0"/>
    </xf>
    <xf numFmtId="166" fontId="43" fillId="5" borderId="0" xfId="0" applyNumberFormat="1" applyFont="1" applyFill="1" applyAlignment="1" applyProtection="1">
      <alignment horizontal="right" vertical="center"/>
      <protection locked="0"/>
    </xf>
    <xf numFmtId="166" fontId="43" fillId="5" borderId="83" xfId="0" applyNumberFormat="1" applyFont="1" applyFill="1" applyBorder="1" applyAlignment="1" applyProtection="1">
      <alignment horizontal="right" vertical="center"/>
      <protection locked="0"/>
    </xf>
    <xf numFmtId="0" fontId="47" fillId="5" borderId="0" xfId="0" applyFont="1" applyFill="1" applyAlignment="1" applyProtection="1">
      <alignment horizontal="right" vertical="top" wrapText="1"/>
      <protection locked="0"/>
    </xf>
    <xf numFmtId="0" fontId="47" fillId="5" borderId="83" xfId="0" applyFont="1" applyFill="1" applyBorder="1" applyAlignment="1" applyProtection="1">
      <alignment horizontal="right" vertical="top" wrapText="1"/>
      <protection locked="0"/>
    </xf>
    <xf numFmtId="0" fontId="43" fillId="5" borderId="0" xfId="0" applyFont="1" applyFill="1" applyAlignment="1" applyProtection="1">
      <alignment horizontal="right" vertical="center"/>
      <protection locked="0"/>
    </xf>
    <xf numFmtId="0" fontId="43" fillId="5" borderId="83" xfId="0" applyFont="1" applyFill="1" applyBorder="1" applyAlignment="1" applyProtection="1">
      <alignment horizontal="right" vertical="center"/>
      <protection locked="0"/>
    </xf>
    <xf numFmtId="0" fontId="43" fillId="44" borderId="0" xfId="0" applyFont="1" applyFill="1" applyAlignment="1">
      <alignment horizontal="right" vertical="center"/>
    </xf>
    <xf numFmtId="0" fontId="43" fillId="5" borderId="83" xfId="0" applyFont="1" applyFill="1" applyBorder="1" applyAlignment="1" applyProtection="1">
      <alignment vertical="center"/>
      <protection locked="0"/>
    </xf>
    <xf numFmtId="0" fontId="43" fillId="0" borderId="0" xfId="0" applyFont="1" applyAlignment="1" applyProtection="1">
      <alignment horizontal="right" vertical="center"/>
      <protection locked="0"/>
    </xf>
    <xf numFmtId="0" fontId="43" fillId="0" borderId="83" xfId="0" applyFont="1" applyBorder="1" applyAlignment="1" applyProtection="1">
      <alignment horizontal="right" vertical="center"/>
      <protection locked="0"/>
    </xf>
    <xf numFmtId="178" fontId="43" fillId="5" borderId="0" xfId="0" applyNumberFormat="1" applyFont="1" applyFill="1" applyAlignment="1" applyProtection="1">
      <alignment horizontal="right" vertical="center"/>
      <protection locked="0"/>
    </xf>
    <xf numFmtId="178" fontId="43" fillId="5" borderId="83" xfId="0" applyNumberFormat="1" applyFont="1" applyFill="1" applyBorder="1" applyAlignment="1" applyProtection="1">
      <alignment horizontal="right" vertical="center"/>
      <protection locked="0"/>
    </xf>
    <xf numFmtId="165" fontId="43" fillId="5" borderId="0" xfId="0" applyNumberFormat="1" applyFont="1" applyFill="1" applyAlignment="1" applyProtection="1">
      <alignment horizontal="right" vertical="center"/>
      <protection locked="0"/>
    </xf>
    <xf numFmtId="165" fontId="43" fillId="5" borderId="83" xfId="0" applyNumberFormat="1" applyFont="1" applyFill="1" applyBorder="1" applyAlignment="1" applyProtection="1">
      <alignment horizontal="right" vertical="center"/>
      <protection locked="0"/>
    </xf>
    <xf numFmtId="0" fontId="34" fillId="5" borderId="0" xfId="0" applyFont="1" applyFill="1" applyAlignment="1" applyProtection="1">
      <alignment horizontal="right" vertical="center"/>
      <protection locked="0"/>
    </xf>
    <xf numFmtId="0" fontId="34" fillId="5" borderId="83" xfId="0" applyFont="1" applyFill="1" applyBorder="1" applyAlignment="1" applyProtection="1">
      <alignment horizontal="right" vertical="center"/>
      <protection locked="0"/>
    </xf>
    <xf numFmtId="168" fontId="43" fillId="44" borderId="0" xfId="0" applyNumberFormat="1" applyFont="1" applyFill="1" applyAlignment="1" applyProtection="1">
      <alignment horizontal="right" vertical="center"/>
      <protection locked="0"/>
    </xf>
    <xf numFmtId="168" fontId="43" fillId="44" borderId="83" xfId="0" applyNumberFormat="1" applyFont="1" applyFill="1" applyBorder="1" applyAlignment="1" applyProtection="1">
      <alignment horizontal="right" vertical="center"/>
      <protection locked="0"/>
    </xf>
    <xf numFmtId="2" fontId="34" fillId="5" borderId="0" xfId="0" applyNumberFormat="1" applyFont="1" applyFill="1" applyAlignment="1" applyProtection="1">
      <alignment horizontal="right" vertical="center"/>
      <protection locked="0"/>
    </xf>
    <xf numFmtId="170" fontId="34" fillId="5" borderId="0" xfId="0" applyNumberFormat="1" applyFont="1" applyFill="1" applyAlignment="1" applyProtection="1">
      <alignment horizontal="right" vertical="center"/>
      <protection locked="0"/>
    </xf>
    <xf numFmtId="166" fontId="34" fillId="5" borderId="0" xfId="0" applyNumberFormat="1" applyFont="1" applyFill="1" applyAlignment="1" applyProtection="1">
      <alignment horizontal="right" vertical="center"/>
      <protection locked="0"/>
    </xf>
    <xf numFmtId="2" fontId="34" fillId="5" borderId="83" xfId="0" applyNumberFormat="1" applyFont="1" applyFill="1" applyBorder="1" applyAlignment="1" applyProtection="1">
      <alignment horizontal="right" vertical="center"/>
      <protection locked="0"/>
    </xf>
    <xf numFmtId="165" fontId="34" fillId="5" borderId="0" xfId="0" applyNumberFormat="1" applyFont="1" applyFill="1" applyAlignment="1" applyProtection="1">
      <alignment horizontal="right" vertical="center"/>
      <protection locked="0"/>
    </xf>
    <xf numFmtId="1" fontId="34" fillId="5" borderId="0" xfId="0" applyNumberFormat="1" applyFont="1" applyFill="1" applyAlignment="1" applyProtection="1">
      <alignment horizontal="right" vertical="center"/>
      <protection locked="0"/>
    </xf>
    <xf numFmtId="180" fontId="34" fillId="5" borderId="0" xfId="0" applyNumberFormat="1" applyFont="1" applyFill="1" applyAlignment="1" applyProtection="1">
      <alignment horizontal="right" vertical="center"/>
      <protection locked="0"/>
    </xf>
    <xf numFmtId="3" fontId="34" fillId="5" borderId="0" xfId="0" applyNumberFormat="1" applyFont="1" applyFill="1" applyAlignment="1" applyProtection="1">
      <alignment horizontal="right" vertical="center"/>
      <protection locked="0"/>
    </xf>
    <xf numFmtId="165" fontId="34" fillId="5" borderId="83" xfId="0" applyNumberFormat="1" applyFont="1" applyFill="1" applyBorder="1" applyAlignment="1" applyProtection="1">
      <alignment horizontal="right" vertical="center"/>
      <protection locked="0"/>
    </xf>
    <xf numFmtId="2" fontId="43" fillId="5" borderId="0" xfId="0" applyNumberFormat="1" applyFont="1" applyFill="1" applyAlignment="1">
      <alignment horizontal="right" vertical="center"/>
    </xf>
    <xf numFmtId="175" fontId="43" fillId="5" borderId="0" xfId="0" applyNumberFormat="1" applyFont="1" applyFill="1" applyAlignment="1">
      <alignment horizontal="right"/>
    </xf>
    <xf numFmtId="175" fontId="43" fillId="5" borderId="83" xfId="0" applyNumberFormat="1" applyFont="1" applyFill="1" applyBorder="1" applyAlignment="1">
      <alignment horizontal="right"/>
    </xf>
    <xf numFmtId="0" fontId="43" fillId="5" borderId="0" xfId="0" applyFont="1" applyFill="1" applyAlignment="1">
      <alignment horizontal="right" vertical="top" wrapText="1"/>
    </xf>
    <xf numFmtId="0" fontId="43" fillId="5" borderId="83" xfId="0" applyFont="1" applyFill="1" applyBorder="1" applyAlignment="1">
      <alignment horizontal="right" vertical="top" wrapText="1"/>
    </xf>
    <xf numFmtId="0" fontId="43" fillId="5" borderId="0" xfId="0" applyFont="1" applyFill="1" applyAlignment="1">
      <alignment horizontal="right" wrapText="1"/>
    </xf>
    <xf numFmtId="0" fontId="43" fillId="5" borderId="83" xfId="0" applyFont="1" applyFill="1" applyBorder="1" applyAlignment="1">
      <alignment horizontal="right" wrapText="1"/>
    </xf>
    <xf numFmtId="175" fontId="43" fillId="5" borderId="0" xfId="0" applyNumberFormat="1" applyFont="1" applyFill="1" applyAlignment="1">
      <alignment horizontal="right" vertical="center"/>
    </xf>
    <xf numFmtId="175" fontId="43" fillId="5" borderId="83" xfId="0" applyNumberFormat="1" applyFont="1" applyFill="1" applyBorder="1" applyAlignment="1">
      <alignment horizontal="right" vertical="center"/>
    </xf>
    <xf numFmtId="168" fontId="43" fillId="5" borderId="0" xfId="0" applyNumberFormat="1" applyFont="1" applyFill="1" applyAlignment="1">
      <alignment horizontal="right" vertical="center"/>
    </xf>
    <xf numFmtId="168" fontId="43" fillId="5" borderId="83" xfId="0" applyNumberFormat="1" applyFont="1" applyFill="1" applyBorder="1" applyAlignment="1">
      <alignment horizontal="right" vertical="center"/>
    </xf>
    <xf numFmtId="0" fontId="155" fillId="10" borderId="0" xfId="63" applyNumberFormat="1" applyFont="1" applyFill="1" applyAlignment="1">
      <alignment vertical="center"/>
    </xf>
    <xf numFmtId="0" fontId="156" fillId="10" borderId="0" xfId="64" applyFont="1" applyFill="1" applyAlignment="1">
      <alignment vertical="center"/>
    </xf>
    <xf numFmtId="0" fontId="34" fillId="10" borderId="0" xfId="65" applyFont="1" applyFill="1" applyAlignment="1">
      <alignment horizontal="right" vertical="center"/>
    </xf>
    <xf numFmtId="0" fontId="158" fillId="5" borderId="0" xfId="0" applyFont="1" applyFill="1" applyAlignment="1">
      <alignment vertical="center"/>
    </xf>
    <xf numFmtId="0" fontId="158" fillId="5" borderId="0" xfId="0" applyFont="1" applyFill="1" applyAlignment="1">
      <alignment horizontal="left" vertical="top" wrapText="1"/>
    </xf>
    <xf numFmtId="0" fontId="158" fillId="5" borderId="0" xfId="0" applyFont="1" applyFill="1" applyAlignment="1">
      <alignment horizontal="right" vertical="top" wrapText="1"/>
    </xf>
    <xf numFmtId="0" fontId="158" fillId="5" borderId="83" xfId="0" applyFont="1" applyFill="1" applyBorder="1" applyAlignment="1">
      <alignment horizontal="right" vertical="top" wrapText="1"/>
    </xf>
    <xf numFmtId="0" fontId="158" fillId="5" borderId="0" xfId="0" applyFont="1" applyFill="1" applyAlignment="1">
      <alignment horizontal="left"/>
    </xf>
    <xf numFmtId="166" fontId="158" fillId="5" borderId="0" xfId="0" applyNumberFormat="1" applyFont="1" applyFill="1" applyAlignment="1">
      <alignment horizontal="right" vertical="center"/>
    </xf>
    <xf numFmtId="170" fontId="158" fillId="5" borderId="0" xfId="0" applyNumberFormat="1" applyFont="1" applyFill="1" applyAlignment="1">
      <alignment horizontal="right" vertical="center"/>
    </xf>
    <xf numFmtId="166" fontId="158" fillId="5" borderId="83" xfId="0" applyNumberFormat="1" applyFont="1" applyFill="1" applyBorder="1" applyAlignment="1">
      <alignment horizontal="right" vertical="center"/>
    </xf>
    <xf numFmtId="0" fontId="158" fillId="5" borderId="0" xfId="0" applyFont="1" applyFill="1" applyAlignment="1">
      <alignment horizontal="right" vertical="center"/>
    </xf>
    <xf numFmtId="0" fontId="158" fillId="5" borderId="83" xfId="0" applyFont="1" applyFill="1" applyBorder="1" applyAlignment="1">
      <alignment horizontal="right" vertical="center"/>
    </xf>
    <xf numFmtId="166" fontId="34" fillId="7" borderId="0" xfId="0" applyNumberFormat="1" applyFont="1" applyFill="1" applyAlignment="1">
      <alignment horizontal="right" vertical="center"/>
    </xf>
    <xf numFmtId="170" fontId="158" fillId="5" borderId="83" xfId="0" applyNumberFormat="1" applyFont="1" applyFill="1" applyBorder="1" applyAlignment="1">
      <alignment horizontal="right" vertical="center"/>
    </xf>
    <xf numFmtId="166" fontId="158" fillId="7" borderId="0" xfId="0" applyNumberFormat="1" applyFont="1" applyFill="1" applyAlignment="1">
      <alignment horizontal="right" vertical="center"/>
    </xf>
    <xf numFmtId="175" fontId="158" fillId="5" borderId="0" xfId="0" applyNumberFormat="1" applyFont="1" applyFill="1" applyAlignment="1">
      <alignment horizontal="right" vertical="center"/>
    </xf>
    <xf numFmtId="175" fontId="158" fillId="5" borderId="83" xfId="0" applyNumberFormat="1" applyFont="1" applyFill="1" applyBorder="1" applyAlignment="1">
      <alignment horizontal="right" vertical="center"/>
    </xf>
    <xf numFmtId="170" fontId="34" fillId="5" borderId="0" xfId="0" applyNumberFormat="1" applyFont="1" applyFill="1" applyAlignment="1">
      <alignment horizontal="right" vertical="center"/>
    </xf>
    <xf numFmtId="170" fontId="34" fillId="5" borderId="83" xfId="0" applyNumberFormat="1" applyFont="1" applyFill="1" applyBorder="1" applyAlignment="1">
      <alignment horizontal="right" vertical="center"/>
    </xf>
    <xf numFmtId="166" fontId="43" fillId="0" borderId="0" xfId="0" applyNumberFormat="1" applyFont="1" applyAlignment="1">
      <alignment horizontal="right"/>
    </xf>
    <xf numFmtId="166" fontId="43" fillId="0" borderId="83" xfId="0" applyNumberFormat="1" applyFont="1" applyBorder="1" applyAlignment="1">
      <alignment horizontal="right"/>
    </xf>
    <xf numFmtId="0" fontId="34" fillId="0" borderId="0" xfId="0" applyFont="1" applyAlignment="1">
      <alignment vertical="center"/>
    </xf>
    <xf numFmtId="166" fontId="43" fillId="0" borderId="0" xfId="0" quotePrefix="1" applyNumberFormat="1" applyFont="1" applyAlignment="1">
      <alignment horizontal="right"/>
    </xf>
    <xf numFmtId="166" fontId="43" fillId="5" borderId="0" xfId="0" applyNumberFormat="1" applyFont="1" applyFill="1" applyAlignment="1">
      <alignment horizontal="right"/>
    </xf>
    <xf numFmtId="0" fontId="158" fillId="0" borderId="0" xfId="0" applyFont="1" applyAlignment="1">
      <alignment vertical="center"/>
    </xf>
    <xf numFmtId="0" fontId="158" fillId="0" borderId="0" xfId="0" applyFont="1" applyAlignment="1">
      <alignment horizontal="right" vertical="center"/>
    </xf>
    <xf numFmtId="0" fontId="158" fillId="0" borderId="83" xfId="0" applyFont="1" applyBorder="1" applyAlignment="1">
      <alignment horizontal="right" vertical="center"/>
    </xf>
    <xf numFmtId="175" fontId="158" fillId="0" borderId="0" xfId="0" applyNumberFormat="1" applyFont="1" applyAlignment="1">
      <alignment horizontal="right" vertical="center"/>
    </xf>
    <xf numFmtId="175" fontId="158" fillId="0" borderId="83" xfId="0" applyNumberFormat="1" applyFont="1" applyBorder="1" applyAlignment="1">
      <alignment horizontal="right" vertical="center"/>
    </xf>
    <xf numFmtId="166" fontId="43" fillId="0" borderId="0" xfId="0" applyNumberFormat="1" applyFont="1" applyAlignment="1">
      <alignment horizontal="right" vertical="center"/>
    </xf>
    <xf numFmtId="166" fontId="43" fillId="0" borderId="83" xfId="0" applyNumberFormat="1" applyFont="1" applyBorder="1" applyAlignment="1">
      <alignment horizontal="right" vertical="center"/>
    </xf>
    <xf numFmtId="9" fontId="158" fillId="5" borderId="0" xfId="35" applyFont="1" applyFill="1" applyAlignment="1">
      <alignment horizontal="right" vertical="center"/>
    </xf>
    <xf numFmtId="9" fontId="158" fillId="5" borderId="83" xfId="35" applyFont="1" applyFill="1" applyBorder="1" applyAlignment="1">
      <alignment horizontal="right" vertical="center"/>
    </xf>
    <xf numFmtId="178" fontId="43" fillId="0" borderId="0" xfId="0" applyNumberFormat="1" applyFont="1" applyAlignment="1">
      <alignment vertical="center"/>
    </xf>
    <xf numFmtId="166" fontId="158" fillId="0" borderId="0" xfId="0" applyNumberFormat="1" applyFont="1" applyAlignment="1">
      <alignment horizontal="right" vertical="center"/>
    </xf>
    <xf numFmtId="166" fontId="158" fillId="0" borderId="83" xfId="0" applyNumberFormat="1" applyFont="1" applyBorder="1" applyAlignment="1">
      <alignment horizontal="right" vertical="center"/>
    </xf>
    <xf numFmtId="0" fontId="34" fillId="5" borderId="0" xfId="0" applyFont="1" applyFill="1" applyAlignment="1">
      <alignment vertical="center"/>
    </xf>
    <xf numFmtId="178" fontId="43" fillId="5" borderId="0" xfId="0" applyNumberFormat="1" applyFont="1" applyFill="1" applyAlignment="1">
      <alignment vertical="center"/>
    </xf>
    <xf numFmtId="166" fontId="43" fillId="5" borderId="0" xfId="0" applyNumberFormat="1" applyFont="1" applyFill="1" applyAlignment="1">
      <alignment horizontal="right" vertical="center" wrapText="1"/>
    </xf>
    <xf numFmtId="166" fontId="43" fillId="5" borderId="0" xfId="0" applyNumberFormat="1" applyFont="1" applyFill="1" applyAlignment="1">
      <alignment horizontal="left" vertical="center"/>
    </xf>
    <xf numFmtId="175" fontId="34" fillId="5" borderId="0" xfId="0" applyNumberFormat="1" applyFont="1" applyFill="1" applyAlignment="1">
      <alignment horizontal="right" vertical="center"/>
    </xf>
    <xf numFmtId="175" fontId="34" fillId="5" borderId="83" xfId="0" applyNumberFormat="1" applyFont="1" applyFill="1" applyBorder="1" applyAlignment="1">
      <alignment horizontal="right" vertical="center"/>
    </xf>
    <xf numFmtId="168" fontId="158" fillId="5" borderId="0" xfId="35" applyNumberFormat="1" applyFont="1" applyFill="1" applyAlignment="1">
      <alignment horizontal="right" vertical="center"/>
    </xf>
    <xf numFmtId="168" fontId="158" fillId="5" borderId="83" xfId="35" applyNumberFormat="1" applyFont="1" applyFill="1" applyBorder="1" applyAlignment="1">
      <alignment horizontal="right" vertical="center"/>
    </xf>
    <xf numFmtId="175" fontId="74" fillId="5" borderId="0" xfId="0" applyNumberFormat="1" applyFont="1" applyFill="1" applyAlignment="1">
      <alignment vertical="center"/>
    </xf>
    <xf numFmtId="175" fontId="43" fillId="5" borderId="0" xfId="0" applyNumberFormat="1" applyFont="1" applyFill="1" applyAlignment="1">
      <alignment vertical="center"/>
    </xf>
    <xf numFmtId="175" fontId="157" fillId="5" borderId="0" xfId="0" applyNumberFormat="1" applyFont="1" applyFill="1" applyAlignment="1">
      <alignment vertical="center"/>
    </xf>
    <xf numFmtId="175" fontId="154" fillId="5" borderId="0" xfId="0" applyNumberFormat="1" applyFont="1" applyFill="1" applyAlignment="1">
      <alignment vertical="center"/>
    </xf>
    <xf numFmtId="166" fontId="74" fillId="5" borderId="0" xfId="0" applyNumberFormat="1" applyFont="1" applyFill="1" applyAlignment="1">
      <alignment vertical="center"/>
    </xf>
    <xf numFmtId="166" fontId="43" fillId="5" borderId="0" xfId="0" applyNumberFormat="1" applyFont="1" applyFill="1" applyAlignment="1">
      <alignment vertical="center"/>
    </xf>
    <xf numFmtId="0" fontId="155" fillId="10" borderId="0" xfId="0" applyFont="1" applyFill="1" applyAlignment="1">
      <alignment vertical="center"/>
    </xf>
    <xf numFmtId="0" fontId="123" fillId="5" borderId="0" xfId="0" applyFont="1" applyFill="1" applyAlignment="1">
      <alignment vertical="center"/>
    </xf>
    <xf numFmtId="175" fontId="126" fillId="5" borderId="0" xfId="0" applyNumberFormat="1" applyFont="1" applyFill="1" applyAlignment="1">
      <alignment vertical="center"/>
    </xf>
    <xf numFmtId="166" fontId="123" fillId="5" borderId="0" xfId="0" applyNumberFormat="1" applyFont="1" applyFill="1" applyAlignment="1">
      <alignment vertical="center"/>
    </xf>
    <xf numFmtId="166" fontId="126" fillId="5" borderId="0" xfId="0" applyNumberFormat="1" applyFont="1" applyFill="1" applyAlignment="1">
      <alignment vertical="center"/>
    </xf>
    <xf numFmtId="168" fontId="126" fillId="5" borderId="0" xfId="0" applyNumberFormat="1" applyFont="1" applyFill="1" applyAlignment="1">
      <alignment vertical="center"/>
    </xf>
    <xf numFmtId="168" fontId="123" fillId="5" borderId="0" xfId="0" applyNumberFormat="1" applyFont="1" applyFill="1" applyAlignment="1">
      <alignment vertical="center"/>
    </xf>
    <xf numFmtId="168" fontId="123" fillId="5" borderId="0" xfId="35" applyNumberFormat="1" applyFont="1" applyFill="1" applyAlignment="1">
      <alignment vertical="center"/>
    </xf>
    <xf numFmtId="0" fontId="148" fillId="8" borderId="0" xfId="0" applyFont="1" applyFill="1" applyAlignment="1">
      <alignment horizontal="left" vertical="center"/>
    </xf>
    <xf numFmtId="0" fontId="148" fillId="8" borderId="0" xfId="0" applyFont="1" applyFill="1" applyAlignment="1">
      <alignment horizontal="right" vertical="center"/>
    </xf>
    <xf numFmtId="0" fontId="155" fillId="9" borderId="0" xfId="63" applyNumberFormat="1" applyFont="1" applyFill="1" applyAlignment="1">
      <alignment horizontal="left" vertical="center"/>
    </xf>
    <xf numFmtId="0" fontId="156" fillId="9" borderId="0" xfId="64" applyFont="1" applyFill="1" applyAlignment="1">
      <alignment horizontal="left" vertical="center"/>
    </xf>
    <xf numFmtId="0" fontId="34" fillId="9" borderId="0" xfId="65" applyFont="1" applyFill="1" applyAlignment="1">
      <alignment horizontal="left" vertical="center"/>
    </xf>
    <xf numFmtId="0" fontId="34" fillId="9" borderId="0" xfId="0" applyFont="1" applyFill="1" applyAlignment="1">
      <alignment horizontal="left" vertical="center"/>
    </xf>
    <xf numFmtId="166" fontId="34" fillId="9" borderId="0" xfId="0" applyNumberFormat="1" applyFont="1" applyFill="1" applyAlignment="1">
      <alignment horizontal="left" vertical="center"/>
    </xf>
    <xf numFmtId="0" fontId="74" fillId="5" borderId="0" xfId="0" applyFont="1" applyFill="1" applyAlignment="1">
      <alignment horizontal="left" vertical="center"/>
    </xf>
    <xf numFmtId="0" fontId="34" fillId="5" borderId="0" xfId="63" applyNumberFormat="1" applyFont="1" applyFill="1">
      <alignment vertical="top"/>
    </xf>
    <xf numFmtId="0" fontId="34" fillId="5" borderId="0" xfId="0" applyFont="1" applyFill="1" applyAlignment="1">
      <alignment vertical="top"/>
    </xf>
    <xf numFmtId="0" fontId="159" fillId="5" borderId="0" xfId="64" applyFont="1" applyFill="1">
      <alignment vertical="top"/>
    </xf>
    <xf numFmtId="0" fontId="34" fillId="5" borderId="0" xfId="65" applyFont="1" applyFill="1">
      <alignment horizontal="right" vertical="top"/>
    </xf>
    <xf numFmtId="0" fontId="34" fillId="5" borderId="0" xfId="0" applyFont="1" applyFill="1" applyAlignment="1">
      <alignment horizontal="right" vertical="top"/>
    </xf>
    <xf numFmtId="166" fontId="43" fillId="5" borderId="0" xfId="0" applyNumberFormat="1" applyFont="1" applyFill="1"/>
    <xf numFmtId="0" fontId="158" fillId="5" borderId="0" xfId="0" applyFont="1" applyFill="1"/>
    <xf numFmtId="166" fontId="158" fillId="5" borderId="0" xfId="0" applyNumberFormat="1" applyFont="1" applyFill="1"/>
    <xf numFmtId="0" fontId="158" fillId="5" borderId="0" xfId="0" applyFont="1" applyFill="1" applyAlignment="1">
      <alignment horizontal="right"/>
    </xf>
    <xf numFmtId="168" fontId="158" fillId="5" borderId="0" xfId="35" applyNumberFormat="1" applyFont="1" applyFill="1"/>
    <xf numFmtId="168" fontId="43" fillId="5" borderId="0" xfId="35" applyNumberFormat="1" applyFont="1" applyFill="1"/>
    <xf numFmtId="9" fontId="158" fillId="5" borderId="0" xfId="35" applyFont="1" applyFill="1"/>
    <xf numFmtId="9" fontId="43" fillId="5" borderId="0" xfId="35" applyFont="1" applyFill="1"/>
    <xf numFmtId="9" fontId="158" fillId="5" borderId="0" xfId="0" applyNumberFormat="1" applyFont="1" applyFill="1"/>
    <xf numFmtId="9" fontId="43" fillId="5" borderId="0" xfId="0" applyNumberFormat="1" applyFont="1" applyFill="1"/>
    <xf numFmtId="0" fontId="157" fillId="5" borderId="0" xfId="0" applyFont="1" applyFill="1"/>
    <xf numFmtId="0" fontId="154" fillId="5" borderId="0" xfId="0" applyFont="1" applyFill="1" applyAlignment="1">
      <alignment horizontal="right"/>
    </xf>
    <xf numFmtId="168" fontId="160" fillId="5" borderId="0" xfId="35" applyNumberFormat="1" applyFont="1" applyFill="1" applyAlignment="1">
      <alignment vertical="center"/>
    </xf>
    <xf numFmtId="0" fontId="123" fillId="5" borderId="0" xfId="0" applyFont="1" applyFill="1" applyAlignment="1">
      <alignment horizontal="right"/>
    </xf>
    <xf numFmtId="166" fontId="123" fillId="5" borderId="0" xfId="0" applyNumberFormat="1" applyFont="1" applyFill="1"/>
    <xf numFmtId="0" fontId="123" fillId="5" borderId="0" xfId="0" applyFont="1" applyFill="1"/>
    <xf numFmtId="0" fontId="161" fillId="5" borderId="0" xfId="0" applyFont="1" applyFill="1" applyAlignment="1">
      <alignment horizontal="right"/>
    </xf>
    <xf numFmtId="0" fontId="162" fillId="32" borderId="0" xfId="0" applyFont="1" applyFill="1" applyAlignment="1">
      <alignment horizontal="left" vertical="center"/>
    </xf>
    <xf numFmtId="169" fontId="148" fillId="32" borderId="0" xfId="0" applyNumberFormat="1" applyFont="1" applyFill="1" applyAlignment="1">
      <alignment horizontal="right" vertical="center"/>
    </xf>
    <xf numFmtId="0" fontId="43" fillId="5" borderId="0" xfId="0" applyFont="1" applyFill="1" applyAlignment="1">
      <alignment horizontal="left" vertical="center"/>
    </xf>
    <xf numFmtId="0" fontId="34" fillId="9" borderId="0" xfId="0" applyFont="1" applyFill="1" applyAlignment="1">
      <alignment horizontal="right" vertical="center"/>
    </xf>
    <xf numFmtId="0" fontId="34" fillId="5" borderId="0" xfId="63" applyNumberFormat="1" applyFont="1" applyFill="1" applyAlignment="1">
      <alignment vertical="center"/>
    </xf>
    <xf numFmtId="0" fontId="156" fillId="5" borderId="0" xfId="64" applyFont="1" applyFill="1" applyAlignment="1">
      <alignment vertical="center"/>
    </xf>
    <xf numFmtId="0" fontId="34" fillId="5" borderId="0" xfId="65" applyFont="1" applyFill="1" applyAlignment="1">
      <alignment horizontal="right" vertical="center"/>
    </xf>
    <xf numFmtId="166" fontId="34" fillId="5" borderId="0" xfId="0" applyNumberFormat="1" applyFont="1" applyFill="1" applyAlignment="1">
      <alignment vertical="center"/>
    </xf>
    <xf numFmtId="0" fontId="159" fillId="5" borderId="0" xfId="64" applyFont="1" applyFill="1" applyAlignment="1">
      <alignment vertical="center"/>
    </xf>
    <xf numFmtId="166" fontId="158" fillId="5" borderId="0" xfId="0" applyNumberFormat="1" applyFont="1" applyFill="1" applyAlignment="1">
      <alignment horizontal="left" vertical="center"/>
    </xf>
    <xf numFmtId="166" fontId="158" fillId="5" borderId="0" xfId="0" applyNumberFormat="1" applyFont="1" applyFill="1" applyAlignment="1">
      <alignment vertical="center"/>
    </xf>
    <xf numFmtId="166" fontId="123" fillId="5" borderId="0" xfId="0" applyNumberFormat="1" applyFont="1" applyFill="1" applyAlignment="1">
      <alignment horizontal="right" vertical="center"/>
    </xf>
    <xf numFmtId="0" fontId="123" fillId="5" borderId="0" xfId="0" applyFont="1" applyFill="1" applyAlignment="1">
      <alignment horizontal="right" vertical="center"/>
    </xf>
    <xf numFmtId="168" fontId="158" fillId="5" borderId="0" xfId="35" applyNumberFormat="1" applyFont="1" applyFill="1" applyAlignment="1">
      <alignment vertical="center"/>
    </xf>
    <xf numFmtId="168" fontId="158" fillId="5" borderId="0" xfId="0" applyNumberFormat="1" applyFont="1" applyFill="1" applyAlignment="1">
      <alignment horizontal="right" vertical="center"/>
    </xf>
    <xf numFmtId="169" fontId="148" fillId="8" borderId="0" xfId="0" applyNumberFormat="1" applyFont="1" applyFill="1" applyAlignment="1">
      <alignment horizontal="left" vertical="center"/>
    </xf>
    <xf numFmtId="0" fontId="34" fillId="9" borderId="83" xfId="0" applyFont="1" applyFill="1" applyBorder="1" applyAlignment="1">
      <alignment horizontal="right" vertical="center"/>
    </xf>
    <xf numFmtId="0" fontId="163" fillId="5" borderId="0" xfId="0" applyFont="1" applyFill="1"/>
    <xf numFmtId="0" fontId="158" fillId="7" borderId="0" xfId="0" applyFont="1" applyFill="1" applyAlignment="1">
      <alignment horizontal="right" vertical="top" wrapText="1"/>
    </xf>
    <xf numFmtId="0" fontId="158" fillId="7" borderId="83" xfId="0" applyFont="1" applyFill="1" applyBorder="1" applyAlignment="1">
      <alignment horizontal="right" vertical="top" wrapText="1"/>
    </xf>
    <xf numFmtId="0" fontId="43" fillId="5" borderId="0" xfId="0" applyFont="1" applyFill="1" applyAlignment="1">
      <alignment horizontal="left" vertical="top" wrapText="1"/>
    </xf>
    <xf numFmtId="0" fontId="43" fillId="7" borderId="0" xfId="0" applyFont="1" applyFill="1" applyAlignment="1">
      <alignment horizontal="right" vertical="top" wrapText="1"/>
    </xf>
    <xf numFmtId="0" fontId="43" fillId="7" borderId="83" xfId="0" applyFont="1" applyFill="1" applyBorder="1" applyAlignment="1">
      <alignment horizontal="right" vertical="top" wrapText="1"/>
    </xf>
    <xf numFmtId="175" fontId="158" fillId="7" borderId="0" xfId="0" applyNumberFormat="1" applyFont="1" applyFill="1" applyAlignment="1">
      <alignment horizontal="right"/>
    </xf>
    <xf numFmtId="175" fontId="158" fillId="7" borderId="83" xfId="0" applyNumberFormat="1" applyFont="1" applyFill="1" applyBorder="1" applyAlignment="1">
      <alignment horizontal="right"/>
    </xf>
    <xf numFmtId="0" fontId="43" fillId="7" borderId="0" xfId="0" applyFont="1" applyFill="1" applyAlignment="1">
      <alignment horizontal="right"/>
    </xf>
    <xf numFmtId="175" fontId="43" fillId="7" borderId="0" xfId="0" applyNumberFormat="1" applyFont="1" applyFill="1" applyAlignment="1">
      <alignment horizontal="right" vertical="center"/>
    </xf>
    <xf numFmtId="175" fontId="43" fillId="7" borderId="83" xfId="0" applyNumberFormat="1" applyFont="1" applyFill="1" applyBorder="1" applyAlignment="1">
      <alignment horizontal="right" vertical="center"/>
    </xf>
    <xf numFmtId="0" fontId="136" fillId="8" borderId="0" xfId="42" applyFont="1" applyFill="1" applyAlignment="1">
      <alignment horizontal="left" vertical="center"/>
    </xf>
    <xf numFmtId="0" fontId="34" fillId="0" borderId="0" xfId="42" applyFont="1" applyAlignment="1">
      <alignment horizontal="left" vertical="center" wrapText="1"/>
    </xf>
    <xf numFmtId="0" fontId="32" fillId="0" borderId="0" xfId="42" applyFont="1" applyAlignment="1">
      <alignment horizontal="left" vertical="center"/>
    </xf>
    <xf numFmtId="0" fontId="164" fillId="0" borderId="0" xfId="42" applyFont="1" applyAlignment="1">
      <alignment horizontal="right" vertical="center"/>
    </xf>
    <xf numFmtId="0" fontId="165" fillId="0" borderId="0" xfId="42" applyFont="1" applyAlignment="1">
      <alignment horizontal="right" vertical="center"/>
    </xf>
    <xf numFmtId="0" fontId="130" fillId="9" borderId="6" xfId="42" applyFont="1" applyFill="1" applyBorder="1" applyAlignment="1">
      <alignment vertical="center" wrapText="1"/>
    </xf>
    <xf numFmtId="0" fontId="166" fillId="9" borderId="21" xfId="42" applyFont="1" applyFill="1" applyBorder="1" applyAlignment="1">
      <alignment horizontal="left" vertical="center" wrapText="1"/>
    </xf>
    <xf numFmtId="0" fontId="167" fillId="9" borderId="22" xfId="42" applyFont="1" applyFill="1" applyBorder="1" applyAlignment="1">
      <alignment horizontal="center" vertical="center" wrapText="1"/>
    </xf>
    <xf numFmtId="0" fontId="167" fillId="9" borderId="23" xfId="42" applyFont="1" applyFill="1" applyBorder="1" applyAlignment="1">
      <alignment horizontal="left" vertical="center" wrapText="1"/>
    </xf>
    <xf numFmtId="0" fontId="167" fillId="9" borderId="21" xfId="42" applyFont="1" applyFill="1" applyBorder="1" applyAlignment="1">
      <alignment horizontal="left" vertical="center" wrapText="1"/>
    </xf>
    <xf numFmtId="0" fontId="167" fillId="9" borderId="22" xfId="42" applyFont="1" applyFill="1" applyBorder="1" applyAlignment="1">
      <alignment horizontal="left" vertical="center" wrapText="1"/>
    </xf>
    <xf numFmtId="0" fontId="167" fillId="9" borderId="24" xfId="42" applyFont="1" applyFill="1" applyBorder="1" applyAlignment="1">
      <alignment horizontal="left" vertical="center" wrapText="1"/>
    </xf>
    <xf numFmtId="0" fontId="167" fillId="9" borderId="21" xfId="42" applyFont="1" applyFill="1" applyBorder="1" applyAlignment="1">
      <alignment horizontal="right" vertical="center" wrapText="1"/>
    </xf>
    <xf numFmtId="0" fontId="167" fillId="9" borderId="24" xfId="42" applyFont="1" applyFill="1" applyBorder="1" applyAlignment="1">
      <alignment horizontal="right" vertical="center" wrapText="1"/>
    </xf>
    <xf numFmtId="0" fontId="167" fillId="9" borderId="27" xfId="42" applyFont="1" applyFill="1" applyBorder="1" applyAlignment="1">
      <alignment horizontal="center" vertical="center" wrapText="1"/>
    </xf>
    <xf numFmtId="0" fontId="167" fillId="9" borderId="22" xfId="42" applyFont="1" applyFill="1" applyBorder="1" applyAlignment="1">
      <alignment horizontal="right" vertical="center" wrapText="1"/>
    </xf>
    <xf numFmtId="0" fontId="130" fillId="9" borderId="28" xfId="42" applyFont="1" applyFill="1" applyBorder="1" applyAlignment="1">
      <alignment vertical="center" wrapText="1"/>
    </xf>
    <xf numFmtId="0" fontId="131" fillId="9" borderId="0" xfId="42" applyFont="1" applyFill="1" applyAlignment="1">
      <alignment horizontal="left" vertical="top" wrapText="1"/>
    </xf>
    <xf numFmtId="0" fontId="167" fillId="9" borderId="29" xfId="42" applyFont="1" applyFill="1" applyBorder="1" applyAlignment="1">
      <alignment horizontal="center" vertical="center" wrapText="1"/>
    </xf>
    <xf numFmtId="0" fontId="167" fillId="9" borderId="30" xfId="42" applyFont="1" applyFill="1" applyBorder="1" applyAlignment="1">
      <alignment vertical="center" wrapText="1"/>
    </xf>
    <xf numFmtId="0" fontId="167" fillId="9" borderId="31" xfId="42" applyFont="1" applyFill="1" applyBorder="1" applyAlignment="1">
      <alignment vertical="center" wrapText="1"/>
    </xf>
    <xf numFmtId="0" fontId="167" fillId="9" borderId="29" xfId="42" applyFont="1" applyFill="1" applyBorder="1" applyAlignment="1">
      <alignment vertical="center" wrapText="1"/>
    </xf>
    <xf numFmtId="0" fontId="167" fillId="9" borderId="32" xfId="42" applyFont="1" applyFill="1" applyBorder="1" applyAlignment="1">
      <alignment vertical="center" wrapText="1"/>
    </xf>
    <xf numFmtId="0" fontId="167" fillId="9" borderId="31" xfId="42" applyFont="1" applyFill="1" applyBorder="1" applyAlignment="1">
      <alignment horizontal="right" vertical="center" wrapText="1"/>
    </xf>
    <xf numFmtId="0" fontId="167" fillId="9" borderId="32" xfId="42" applyFont="1" applyFill="1" applyBorder="1" applyAlignment="1">
      <alignment horizontal="right" vertical="center" wrapText="1"/>
    </xf>
    <xf numFmtId="0" fontId="167" fillId="9" borderId="33" xfId="42" applyFont="1" applyFill="1" applyBorder="1" applyAlignment="1">
      <alignment horizontal="right" vertical="center" wrapText="1"/>
    </xf>
    <xf numFmtId="0" fontId="167" fillId="9" borderId="34" xfId="42" applyFont="1" applyFill="1" applyBorder="1" applyAlignment="1">
      <alignment horizontal="right" vertical="center" wrapText="1"/>
    </xf>
    <xf numFmtId="0" fontId="167" fillId="9" borderId="35" xfId="42" applyFont="1" applyFill="1" applyBorder="1" applyAlignment="1">
      <alignment horizontal="right" vertical="center" wrapText="1"/>
    </xf>
    <xf numFmtId="0" fontId="167" fillId="9" borderId="36" xfId="42" applyFont="1" applyFill="1" applyBorder="1" applyAlignment="1">
      <alignment horizontal="right" vertical="center" wrapText="1"/>
    </xf>
    <xf numFmtId="0" fontId="167" fillId="9" borderId="29" xfId="42" applyFont="1" applyFill="1" applyBorder="1" applyAlignment="1">
      <alignment horizontal="right" vertical="center" wrapText="1"/>
    </xf>
    <xf numFmtId="0" fontId="47" fillId="9" borderId="28" xfId="42" applyFont="1" applyFill="1" applyBorder="1" applyAlignment="1">
      <alignment horizontal="left" vertical="center" wrapText="1"/>
    </xf>
    <xf numFmtId="0" fontId="34" fillId="9" borderId="29" xfId="42" applyFont="1" applyFill="1" applyBorder="1" applyAlignment="1">
      <alignment horizontal="center" vertical="top" wrapText="1"/>
    </xf>
    <xf numFmtId="0" fontId="47" fillId="9" borderId="30" xfId="42" applyFont="1" applyFill="1" applyBorder="1" applyAlignment="1">
      <alignment horizontal="left" vertical="top" wrapText="1"/>
    </xf>
    <xf numFmtId="0" fontId="47" fillId="9" borderId="31" xfId="42" applyFont="1" applyFill="1" applyBorder="1" applyAlignment="1">
      <alignment horizontal="left" vertical="top" wrapText="1"/>
    </xf>
    <xf numFmtId="0" fontId="47" fillId="9" borderId="31" xfId="42" applyFont="1" applyFill="1" applyBorder="1" applyAlignment="1">
      <alignment horizontal="center" vertical="top" wrapText="1"/>
    </xf>
    <xf numFmtId="0" fontId="47" fillId="9" borderId="29" xfId="42" applyFont="1" applyFill="1" applyBorder="1" applyAlignment="1">
      <alignment horizontal="left" vertical="top" wrapText="1"/>
    </xf>
    <xf numFmtId="0" fontId="47" fillId="9" borderId="32" xfId="42" applyFont="1" applyFill="1" applyBorder="1" applyAlignment="1">
      <alignment horizontal="left" vertical="top" wrapText="1"/>
    </xf>
    <xf numFmtId="0" fontId="47" fillId="9" borderId="30" xfId="42" applyFont="1" applyFill="1" applyBorder="1" applyAlignment="1">
      <alignment horizontal="center" vertical="top" wrapText="1"/>
    </xf>
    <xf numFmtId="0" fontId="130" fillId="9" borderId="32" xfId="42" applyFont="1" applyFill="1" applyBorder="1" applyAlignment="1">
      <alignment horizontal="center" vertical="top" wrapText="1"/>
    </xf>
    <xf numFmtId="0" fontId="166" fillId="9" borderId="31" xfId="42" applyFont="1" applyFill="1" applyBorder="1" applyAlignment="1">
      <alignment horizontal="left" vertical="top" wrapText="1"/>
    </xf>
    <xf numFmtId="0" fontId="47" fillId="9" borderId="31" xfId="42" applyFont="1" applyFill="1" applyBorder="1" applyAlignment="1">
      <alignment horizontal="center" vertical="center" wrapText="1"/>
    </xf>
    <xf numFmtId="0" fontId="47" fillId="9" borderId="31" xfId="42" applyFont="1" applyFill="1" applyBorder="1" applyAlignment="1">
      <alignment horizontal="right" vertical="top" wrapText="1"/>
    </xf>
    <xf numFmtId="0" fontId="130" fillId="9" borderId="31" xfId="42" applyFont="1" applyFill="1" applyBorder="1" applyAlignment="1">
      <alignment horizontal="center" vertical="top" wrapText="1"/>
    </xf>
    <xf numFmtId="0" fontId="47" fillId="9" borderId="29" xfId="42" applyFont="1" applyFill="1" applyBorder="1" applyAlignment="1">
      <alignment horizontal="center" vertical="top" wrapText="1"/>
    </xf>
    <xf numFmtId="0" fontId="129" fillId="9" borderId="29" xfId="42" applyFont="1" applyFill="1" applyBorder="1" applyAlignment="1">
      <alignment horizontal="right" vertical="center" wrapText="1"/>
    </xf>
    <xf numFmtId="0" fontId="129" fillId="9" borderId="29" xfId="42" applyFont="1" applyFill="1" applyBorder="1" applyAlignment="1">
      <alignment horizontal="center" vertical="top" wrapText="1"/>
    </xf>
    <xf numFmtId="0" fontId="47" fillId="9" borderId="38" xfId="42" applyFont="1" applyFill="1" applyBorder="1" applyAlignment="1">
      <alignment horizontal="left" vertical="top" wrapText="1"/>
    </xf>
    <xf numFmtId="0" fontId="167" fillId="9" borderId="1" xfId="42" applyFont="1" applyFill="1" applyBorder="1" applyAlignment="1">
      <alignment horizontal="left" vertical="top" wrapText="1"/>
    </xf>
    <xf numFmtId="0" fontId="129" fillId="9" borderId="39" xfId="42" applyFont="1" applyFill="1" applyBorder="1" applyAlignment="1">
      <alignment horizontal="center" vertical="top" wrapText="1"/>
    </xf>
    <xf numFmtId="0" fontId="129" fillId="9" borderId="40" xfId="42" applyFont="1" applyFill="1" applyBorder="1" applyAlignment="1">
      <alignment horizontal="left" vertical="top" wrapText="1"/>
    </xf>
    <xf numFmtId="0" fontId="129" fillId="9" borderId="41" xfId="42" applyFont="1" applyFill="1" applyBorder="1" applyAlignment="1">
      <alignment horizontal="left" vertical="top" wrapText="1"/>
    </xf>
    <xf numFmtId="0" fontId="170" fillId="9" borderId="41" xfId="42" applyFont="1" applyFill="1" applyBorder="1" applyAlignment="1">
      <alignment horizontal="center" vertical="top" wrapText="1"/>
    </xf>
    <xf numFmtId="0" fontId="129" fillId="9" borderId="39" xfId="42" applyFont="1" applyFill="1" applyBorder="1" applyAlignment="1">
      <alignment horizontal="left" vertical="top" wrapText="1"/>
    </xf>
    <xf numFmtId="0" fontId="129" fillId="9" borderId="42" xfId="42" applyFont="1" applyFill="1" applyBorder="1" applyAlignment="1">
      <alignment horizontal="left" vertical="top" wrapText="1"/>
    </xf>
    <xf numFmtId="0" fontId="47" fillId="9" borderId="40" xfId="42" applyFont="1" applyFill="1" applyBorder="1" applyAlignment="1">
      <alignment horizontal="right" vertical="top" wrapText="1"/>
    </xf>
    <xf numFmtId="0" fontId="47" fillId="9" borderId="41" xfId="42" applyFont="1" applyFill="1" applyBorder="1" applyAlignment="1">
      <alignment horizontal="right" vertical="top" wrapText="1"/>
    </xf>
    <xf numFmtId="0" fontId="129" fillId="9" borderId="42" xfId="42" applyFont="1" applyFill="1" applyBorder="1" applyAlignment="1">
      <alignment horizontal="right" vertical="top" wrapText="1"/>
    </xf>
    <xf numFmtId="0" fontId="129" fillId="9" borderId="40" xfId="42" applyFont="1" applyFill="1" applyBorder="1" applyAlignment="1">
      <alignment horizontal="center" vertical="top" wrapText="1"/>
    </xf>
    <xf numFmtId="0" fontId="170" fillId="9" borderId="42" xfId="42" applyFont="1" applyFill="1" applyBorder="1" applyAlignment="1">
      <alignment horizontal="center" vertical="top" wrapText="1"/>
    </xf>
    <xf numFmtId="0" fontId="129" fillId="9" borderId="41" xfId="42" applyFont="1" applyFill="1" applyBorder="1" applyAlignment="1">
      <alignment horizontal="right" vertical="top" wrapText="1"/>
    </xf>
    <xf numFmtId="0" fontId="166" fillId="9" borderId="42" xfId="42" applyFont="1" applyFill="1" applyBorder="1" applyAlignment="1">
      <alignment horizontal="right" vertical="top" wrapText="1"/>
    </xf>
    <xf numFmtId="0" fontId="47" fillId="9" borderId="41" xfId="42" applyFont="1" applyFill="1" applyBorder="1" applyAlignment="1">
      <alignment horizontal="center" vertical="top" wrapText="1"/>
    </xf>
    <xf numFmtId="0" fontId="47" fillId="9" borderId="39" xfId="42" applyFont="1" applyFill="1" applyBorder="1" applyAlignment="1">
      <alignment horizontal="center" vertical="top" wrapText="1"/>
    </xf>
    <xf numFmtId="0" fontId="47" fillId="9" borderId="42" xfId="42" applyFont="1" applyFill="1" applyBorder="1" applyAlignment="1">
      <alignment horizontal="right" vertical="top" wrapText="1"/>
    </xf>
    <xf numFmtId="0" fontId="47" fillId="9" borderId="43" xfId="42" applyFont="1" applyFill="1" applyBorder="1" applyAlignment="1">
      <alignment horizontal="right" vertical="top" wrapText="1" indent="1"/>
    </xf>
    <xf numFmtId="0" fontId="47" fillId="9" borderId="0" xfId="42" applyFont="1" applyFill="1" applyAlignment="1">
      <alignment horizontal="right" vertical="top" wrapText="1"/>
    </xf>
    <xf numFmtId="0" fontId="47" fillId="9" borderId="44" xfId="42" applyFont="1" applyFill="1" applyBorder="1" applyAlignment="1">
      <alignment horizontal="right" vertical="top" wrapText="1"/>
    </xf>
    <xf numFmtId="0" fontId="47" fillId="9" borderId="33" xfId="42" applyFont="1" applyFill="1" applyBorder="1" applyAlignment="1">
      <alignment horizontal="right" vertical="top" wrapText="1"/>
    </xf>
    <xf numFmtId="0" fontId="47" fillId="9" borderId="34" xfId="42" applyFont="1" applyFill="1" applyBorder="1" applyAlignment="1">
      <alignment horizontal="right" vertical="top" wrapText="1"/>
    </xf>
    <xf numFmtId="0" fontId="47" fillId="9" borderId="35" xfId="42" applyFont="1" applyFill="1" applyBorder="1" applyAlignment="1">
      <alignment horizontal="right" vertical="top" wrapText="1"/>
    </xf>
    <xf numFmtId="0" fontId="47" fillId="9" borderId="36" xfId="42" applyFont="1" applyFill="1" applyBorder="1" applyAlignment="1">
      <alignment horizontal="right" vertical="top" wrapText="1"/>
    </xf>
    <xf numFmtId="0" fontId="47" fillId="9" borderId="39" xfId="42" applyFont="1" applyFill="1" applyBorder="1" applyAlignment="1">
      <alignment horizontal="right" vertical="top" wrapText="1"/>
    </xf>
    <xf numFmtId="0" fontId="34" fillId="0" borderId="28" xfId="42" applyFont="1" applyBorder="1" applyAlignment="1">
      <alignment horizontal="left" vertical="top" wrapText="1"/>
    </xf>
    <xf numFmtId="0" fontId="34" fillId="0" borderId="0" xfId="42" applyFont="1" applyAlignment="1">
      <alignment horizontal="left" vertical="top" wrapText="1"/>
    </xf>
    <xf numFmtId="0" fontId="34" fillId="0" borderId="30" xfId="42" applyFont="1" applyBorder="1" applyAlignment="1">
      <alignment horizontal="center" vertical="top" wrapText="1"/>
    </xf>
    <xf numFmtId="0" fontId="34" fillId="0" borderId="31" xfId="42" applyFont="1" applyBorder="1" applyAlignment="1">
      <alignment horizontal="left" vertical="top" wrapText="1"/>
    </xf>
    <xf numFmtId="0" fontId="34" fillId="0" borderId="31" xfId="42" applyFont="1" applyBorder="1" applyAlignment="1">
      <alignment horizontal="center" vertical="top" wrapText="1"/>
    </xf>
    <xf numFmtId="0" fontId="34" fillId="0" borderId="29" xfId="42" applyFont="1" applyBorder="1" applyAlignment="1">
      <alignment horizontal="left" vertical="top" wrapText="1"/>
    </xf>
    <xf numFmtId="0" fontId="34" fillId="0" borderId="32" xfId="42" applyFont="1" applyBorder="1" applyAlignment="1">
      <alignment horizontal="left" vertical="top" wrapText="1"/>
    </xf>
    <xf numFmtId="168" fontId="34" fillId="0" borderId="30" xfId="42" applyNumberFormat="1" applyFont="1" applyBorder="1" applyAlignment="1">
      <alignment horizontal="right" vertical="top" wrapText="1"/>
    </xf>
    <xf numFmtId="168" fontId="34" fillId="0" borderId="31" xfId="42" applyNumberFormat="1" applyFont="1" applyBorder="1" applyAlignment="1">
      <alignment horizontal="right" vertical="top" wrapText="1"/>
    </xf>
    <xf numFmtId="168" fontId="34" fillId="0" borderId="32" xfId="42" applyNumberFormat="1" applyFont="1" applyBorder="1" applyAlignment="1">
      <alignment horizontal="right" vertical="top" wrapText="1"/>
    </xf>
    <xf numFmtId="168" fontId="171" fillId="0" borderId="29" xfId="42" applyNumberFormat="1" applyFont="1" applyBorder="1" applyAlignment="1">
      <alignment horizontal="right" vertical="top" wrapText="1"/>
    </xf>
    <xf numFmtId="0" fontId="34" fillId="0" borderId="32" xfId="42" applyFont="1" applyBorder="1" applyAlignment="1">
      <alignment horizontal="center" vertical="top" wrapText="1"/>
    </xf>
    <xf numFmtId="171" fontId="124" fillId="0" borderId="32" xfId="42" applyNumberFormat="1" applyFont="1" applyBorder="1" applyAlignment="1">
      <alignment horizontal="right" vertical="top" wrapText="1"/>
    </xf>
    <xf numFmtId="0" fontId="34" fillId="0" borderId="0" xfId="42" applyFont="1" applyAlignment="1">
      <alignment horizontal="center" vertical="top" wrapText="1"/>
    </xf>
    <xf numFmtId="0" fontId="34" fillId="0" borderId="29" xfId="42" applyFont="1" applyBorder="1" applyAlignment="1">
      <alignment horizontal="center" vertical="top" wrapText="1"/>
    </xf>
    <xf numFmtId="0" fontId="34" fillId="0" borderId="31" xfId="42" applyFont="1" applyBorder="1" applyAlignment="1">
      <alignment horizontal="right" vertical="top" wrapText="1"/>
    </xf>
    <xf numFmtId="21" fontId="34" fillId="0" borderId="31" xfId="42" applyNumberFormat="1" applyFont="1" applyBorder="1" applyAlignment="1">
      <alignment horizontal="right" vertical="top" wrapText="1"/>
    </xf>
    <xf numFmtId="0" fontId="34" fillId="0" borderId="43" xfId="42" applyFont="1" applyBorder="1" applyAlignment="1">
      <alignment horizontal="center" vertical="top" wrapText="1"/>
    </xf>
    <xf numFmtId="0" fontId="34" fillId="0" borderId="46" xfId="42" applyFont="1" applyBorder="1" applyAlignment="1">
      <alignment horizontal="left" vertical="top" wrapText="1"/>
    </xf>
    <xf numFmtId="0" fontId="34" fillId="0" borderId="44" xfId="42" applyFont="1" applyBorder="1" applyAlignment="1">
      <alignment horizontal="left" vertical="top" wrapText="1"/>
    </xf>
    <xf numFmtId="168" fontId="34" fillId="0" borderId="43" xfId="42" applyNumberFormat="1" applyFont="1" applyBorder="1" applyAlignment="1">
      <alignment horizontal="right" vertical="top" wrapText="1"/>
    </xf>
    <xf numFmtId="168" fontId="34" fillId="0" borderId="0" xfId="42" applyNumberFormat="1" applyFont="1" applyAlignment="1">
      <alignment horizontal="right" vertical="top" wrapText="1"/>
    </xf>
    <xf numFmtId="168" fontId="34" fillId="0" borderId="44" xfId="42" applyNumberFormat="1" applyFont="1" applyBorder="1" applyAlignment="1">
      <alignment horizontal="right" vertical="top" wrapText="1"/>
    </xf>
    <xf numFmtId="168" fontId="171" fillId="0" borderId="46" xfId="42" applyNumberFormat="1" applyFont="1" applyBorder="1" applyAlignment="1">
      <alignment horizontal="right" vertical="top" wrapText="1"/>
    </xf>
    <xf numFmtId="0" fontId="34" fillId="0" borderId="44" xfId="42" applyFont="1" applyBorder="1" applyAlignment="1">
      <alignment horizontal="center" vertical="top" wrapText="1"/>
    </xf>
    <xf numFmtId="3" fontId="34" fillId="0" borderId="0" xfId="42" applyNumberFormat="1" applyFont="1" applyAlignment="1">
      <alignment horizontal="right" vertical="top" wrapText="1"/>
    </xf>
    <xf numFmtId="171" fontId="124" fillId="0" borderId="44" xfId="42" applyNumberFormat="1" applyFont="1" applyBorder="1" applyAlignment="1">
      <alignment horizontal="right" vertical="top" wrapText="1"/>
    </xf>
    <xf numFmtId="0" fontId="34" fillId="0" borderId="46" xfId="42" applyFont="1" applyBorder="1" applyAlignment="1">
      <alignment horizontal="center" vertical="top" wrapText="1"/>
    </xf>
    <xf numFmtId="0" fontId="34" fillId="0" borderId="0" xfId="42" applyFont="1" applyAlignment="1">
      <alignment horizontal="right" vertical="top" wrapText="1"/>
    </xf>
    <xf numFmtId="173" fontId="34" fillId="0" borderId="0" xfId="42" applyNumberFormat="1" applyFont="1" applyAlignment="1">
      <alignment horizontal="right" vertical="top" wrapText="1"/>
    </xf>
    <xf numFmtId="173" fontId="34" fillId="0" borderId="43" xfId="42" applyNumberFormat="1" applyFont="1" applyBorder="1" applyAlignment="1">
      <alignment horizontal="right" vertical="top" wrapText="1"/>
    </xf>
    <xf numFmtId="173" fontId="34" fillId="0" borderId="44" xfId="42" applyNumberFormat="1" applyFont="1" applyBorder="1" applyAlignment="1">
      <alignment horizontal="right" vertical="top" wrapText="1"/>
    </xf>
    <xf numFmtId="0" fontId="124" fillId="0" borderId="43" xfId="42" applyFont="1" applyBorder="1" applyAlignment="1">
      <alignment horizontal="right" vertical="top" wrapText="1"/>
    </xf>
    <xf numFmtId="0" fontId="34" fillId="0" borderId="44" xfId="42" applyFont="1" applyBorder="1" applyAlignment="1">
      <alignment horizontal="right" vertical="top" wrapText="1"/>
    </xf>
    <xf numFmtId="2" fontId="34" fillId="0" borderId="43" xfId="42" applyNumberFormat="1" applyFont="1" applyBorder="1" applyAlignment="1">
      <alignment horizontal="right" vertical="top" wrapText="1"/>
    </xf>
    <xf numFmtId="2" fontId="34" fillId="0" borderId="0" xfId="42" applyNumberFormat="1" applyFont="1" applyAlignment="1">
      <alignment horizontal="right" vertical="top" wrapText="1"/>
    </xf>
    <xf numFmtId="0" fontId="34" fillId="0" borderId="43" xfId="42" applyFont="1" applyBorder="1" applyAlignment="1">
      <alignment horizontal="right" vertical="top" wrapText="1"/>
    </xf>
    <xf numFmtId="4" fontId="34" fillId="0" borderId="43" xfId="42" applyNumberFormat="1" applyFont="1" applyBorder="1" applyAlignment="1">
      <alignment horizontal="right" vertical="top" wrapText="1"/>
    </xf>
    <xf numFmtId="4" fontId="34" fillId="0" borderId="0" xfId="42" applyNumberFormat="1" applyFont="1" applyAlignment="1">
      <alignment horizontal="right" vertical="top" wrapText="1"/>
    </xf>
    <xf numFmtId="4" fontId="34" fillId="0" borderId="44" xfId="42" applyNumberFormat="1" applyFont="1" applyBorder="1" applyAlignment="1">
      <alignment horizontal="right" vertical="top" wrapText="1"/>
    </xf>
    <xf numFmtId="172" fontId="34" fillId="0" borderId="46" xfId="42" applyNumberFormat="1" applyFont="1" applyBorder="1" applyAlignment="1">
      <alignment horizontal="right" vertical="top" wrapText="1"/>
    </xf>
    <xf numFmtId="173" fontId="34" fillId="0" borderId="46" xfId="42" applyNumberFormat="1" applyFont="1" applyBorder="1" applyAlignment="1">
      <alignment horizontal="right" vertical="top" wrapText="1"/>
    </xf>
    <xf numFmtId="49" fontId="34" fillId="0" borderId="46" xfId="42" applyNumberFormat="1" applyFont="1" applyBorder="1" applyAlignment="1">
      <alignment horizontal="center" vertical="top" wrapText="1"/>
    </xf>
    <xf numFmtId="168" fontId="123" fillId="0" borderId="43" xfId="42" applyNumberFormat="1" applyFont="1" applyBorder="1" applyAlignment="1">
      <alignment horizontal="right" vertical="top" wrapText="1"/>
    </xf>
    <xf numFmtId="165" fontId="34" fillId="0" borderId="0" xfId="42" applyNumberFormat="1" applyFont="1" applyAlignment="1">
      <alignment horizontal="right" vertical="top" wrapText="1"/>
    </xf>
    <xf numFmtId="165" fontId="34" fillId="0" borderId="43" xfId="42" applyNumberFormat="1" applyFont="1" applyBorder="1" applyAlignment="1">
      <alignment horizontal="right" vertical="top" wrapText="1"/>
    </xf>
    <xf numFmtId="165" fontId="34" fillId="0" borderId="44" xfId="42" applyNumberFormat="1" applyFont="1" applyBorder="1" applyAlignment="1">
      <alignment horizontal="right" vertical="top" wrapText="1"/>
    </xf>
    <xf numFmtId="0" fontId="124" fillId="0" borderId="44" xfId="42" applyFont="1" applyBorder="1" applyAlignment="1">
      <alignment horizontal="right" vertical="top" wrapText="1"/>
    </xf>
    <xf numFmtId="2" fontId="34" fillId="0" borderId="44" xfId="42" applyNumberFormat="1" applyFont="1" applyBorder="1" applyAlignment="1">
      <alignment horizontal="right" vertical="top" wrapText="1"/>
    </xf>
    <xf numFmtId="3" fontId="124" fillId="0" borderId="44" xfId="42" applyNumberFormat="1" applyFont="1" applyBorder="1" applyAlignment="1">
      <alignment horizontal="right" vertical="top" wrapText="1"/>
    </xf>
    <xf numFmtId="49" fontId="124" fillId="0" borderId="44" xfId="42" applyNumberFormat="1" applyFont="1" applyBorder="1" applyAlignment="1">
      <alignment horizontal="right" vertical="top" wrapText="1"/>
    </xf>
    <xf numFmtId="21" fontId="34" fillId="0" borderId="43" xfId="42" applyNumberFormat="1" applyFont="1" applyBorder="1" applyAlignment="1">
      <alignment horizontal="right" vertical="top" wrapText="1"/>
    </xf>
    <xf numFmtId="21" fontId="34" fillId="0" borderId="0" xfId="42" applyNumberFormat="1" applyFont="1" applyAlignment="1">
      <alignment horizontal="right" vertical="top" wrapText="1"/>
    </xf>
    <xf numFmtId="21" fontId="34" fillId="0" borderId="44" xfId="42" applyNumberFormat="1" applyFont="1" applyBorder="1" applyAlignment="1">
      <alignment horizontal="right" vertical="top" wrapText="1"/>
    </xf>
    <xf numFmtId="4" fontId="124" fillId="0" borderId="44" xfId="42" applyNumberFormat="1" applyFont="1" applyBorder="1" applyAlignment="1">
      <alignment horizontal="right" vertical="top" wrapText="1"/>
    </xf>
    <xf numFmtId="3" fontId="34" fillId="0" borderId="43" xfId="42" applyNumberFormat="1" applyFont="1" applyBorder="1" applyAlignment="1">
      <alignment horizontal="right" vertical="top" wrapText="1"/>
    </xf>
    <xf numFmtId="1" fontId="34" fillId="0" borderId="43" xfId="42" applyNumberFormat="1" applyFont="1" applyBorder="1" applyAlignment="1">
      <alignment horizontal="right" vertical="top" wrapText="1"/>
    </xf>
    <xf numFmtId="1" fontId="34" fillId="0" borderId="0" xfId="42" applyNumberFormat="1" applyFont="1" applyAlignment="1">
      <alignment horizontal="right" vertical="top" wrapText="1"/>
    </xf>
    <xf numFmtId="1" fontId="34" fillId="0" borderId="44" xfId="42" applyNumberFormat="1" applyFont="1" applyBorder="1" applyAlignment="1">
      <alignment horizontal="right" vertical="top" wrapText="1"/>
    </xf>
    <xf numFmtId="0" fontId="34" fillId="11" borderId="43" xfId="42" applyFont="1" applyFill="1" applyBorder="1" applyAlignment="1">
      <alignment horizontal="center" vertical="top" wrapText="1"/>
    </xf>
    <xf numFmtId="0" fontId="34" fillId="11" borderId="43" xfId="42" applyFont="1" applyFill="1" applyBorder="1" applyAlignment="1">
      <alignment horizontal="right" vertical="top" wrapText="1"/>
    </xf>
    <xf numFmtId="0" fontId="34" fillId="11" borderId="0" xfId="42" applyFont="1" applyFill="1" applyAlignment="1">
      <alignment horizontal="right" vertical="top" wrapText="1"/>
    </xf>
    <xf numFmtId="4" fontId="34" fillId="0" borderId="43" xfId="42" applyNumberFormat="1" applyFont="1" applyBorder="1" applyAlignment="1">
      <alignment horizontal="center" vertical="top" wrapText="1"/>
    </xf>
    <xf numFmtId="4" fontId="34" fillId="0" borderId="0" xfId="42" applyNumberFormat="1" applyFont="1" applyAlignment="1">
      <alignment horizontal="center" vertical="top" wrapText="1"/>
    </xf>
    <xf numFmtId="4" fontId="34" fillId="0" borderId="44" xfId="42" applyNumberFormat="1" applyFont="1" applyBorder="1" applyAlignment="1">
      <alignment horizontal="center" vertical="top" wrapText="1"/>
    </xf>
    <xf numFmtId="9" fontId="34" fillId="0" borderId="46" xfId="42" applyNumberFormat="1" applyFont="1" applyBorder="1" applyAlignment="1">
      <alignment horizontal="center" vertical="top" wrapText="1"/>
    </xf>
    <xf numFmtId="166" fontId="34" fillId="0" borderId="0" xfId="42" applyNumberFormat="1" applyFont="1" applyAlignment="1">
      <alignment horizontal="right" vertical="top" wrapText="1"/>
    </xf>
    <xf numFmtId="166" fontId="34" fillId="0" borderId="43" xfId="42" applyNumberFormat="1" applyFont="1" applyBorder="1" applyAlignment="1">
      <alignment horizontal="right" vertical="top" wrapText="1"/>
    </xf>
    <xf numFmtId="166" fontId="34" fillId="0" borderId="44" xfId="42" applyNumberFormat="1" applyFont="1" applyBorder="1" applyAlignment="1">
      <alignment horizontal="right" vertical="top" wrapText="1"/>
    </xf>
    <xf numFmtId="3" fontId="34" fillId="0" borderId="44" xfId="42" applyNumberFormat="1" applyFont="1" applyBorder="1" applyAlignment="1">
      <alignment horizontal="right" vertical="top" wrapText="1"/>
    </xf>
    <xf numFmtId="171" fontId="34" fillId="0" borderId="0" xfId="42" applyNumberFormat="1" applyFont="1" applyAlignment="1">
      <alignment horizontal="right" vertical="top" wrapText="1"/>
    </xf>
    <xf numFmtId="171" fontId="34" fillId="0" borderId="43" xfId="42" applyNumberFormat="1" applyFont="1" applyBorder="1" applyAlignment="1">
      <alignment horizontal="right" vertical="top" wrapText="1"/>
    </xf>
    <xf numFmtId="171" fontId="34" fillId="0" borderId="44" xfId="42" applyNumberFormat="1" applyFont="1" applyBorder="1" applyAlignment="1">
      <alignment horizontal="right" vertical="top" wrapText="1"/>
    </xf>
    <xf numFmtId="170" fontId="34" fillId="0" borderId="0" xfId="42" applyNumberFormat="1" applyFont="1" applyAlignment="1">
      <alignment horizontal="right" vertical="top" wrapText="1"/>
    </xf>
    <xf numFmtId="170" fontId="34" fillId="0" borderId="43" xfId="42" applyNumberFormat="1" applyFont="1" applyBorder="1" applyAlignment="1">
      <alignment horizontal="right" vertical="top" wrapText="1"/>
    </xf>
    <xf numFmtId="170" fontId="34" fillId="0" borderId="44" xfId="42" applyNumberFormat="1" applyFont="1" applyBorder="1" applyAlignment="1">
      <alignment horizontal="right" vertical="top" wrapText="1"/>
    </xf>
    <xf numFmtId="21" fontId="34" fillId="0" borderId="0" xfId="42" applyNumberFormat="1" applyFont="1" applyAlignment="1">
      <alignment horizontal="center" vertical="center" wrapText="1"/>
    </xf>
    <xf numFmtId="21" fontId="34" fillId="0" borderId="43" xfId="42" applyNumberFormat="1" applyFont="1" applyBorder="1" applyAlignment="1">
      <alignment horizontal="center" vertical="center" wrapText="1"/>
    </xf>
    <xf numFmtId="2" fontId="34" fillId="0" borderId="0" xfId="42" applyNumberFormat="1" applyFont="1" applyAlignment="1">
      <alignment horizontal="center" vertical="center" wrapText="1"/>
    </xf>
    <xf numFmtId="2" fontId="34" fillId="0" borderId="43" xfId="42" applyNumberFormat="1" applyFont="1" applyBorder="1" applyAlignment="1">
      <alignment horizontal="right" vertical="center" wrapText="1"/>
    </xf>
    <xf numFmtId="2" fontId="34" fillId="0" borderId="0" xfId="42" applyNumberFormat="1" applyFont="1" applyAlignment="1">
      <alignment horizontal="right" vertical="center" wrapText="1"/>
    </xf>
    <xf numFmtId="3" fontId="34" fillId="0" borderId="43" xfId="42" applyNumberFormat="1" applyFont="1" applyBorder="1" applyAlignment="1">
      <alignment horizontal="center" vertical="top" wrapText="1"/>
    </xf>
    <xf numFmtId="3" fontId="34" fillId="0" borderId="0" xfId="42" applyNumberFormat="1" applyFont="1" applyAlignment="1">
      <alignment horizontal="center" vertical="top" wrapText="1"/>
    </xf>
    <xf numFmtId="3" fontId="34" fillId="0" borderId="44" xfId="42" applyNumberFormat="1" applyFont="1" applyBorder="1" applyAlignment="1">
      <alignment horizontal="center" vertical="top" wrapText="1"/>
    </xf>
    <xf numFmtId="0" fontId="34" fillId="11" borderId="0" xfId="42" applyFont="1" applyFill="1" applyAlignment="1">
      <alignment horizontal="left" vertical="top" wrapText="1"/>
    </xf>
    <xf numFmtId="49" fontId="34" fillId="0" borderId="43" xfId="42" applyNumberFormat="1" applyFont="1" applyBorder="1" applyAlignment="1">
      <alignment horizontal="right" vertical="top" wrapText="1"/>
    </xf>
    <xf numFmtId="165" fontId="34" fillId="0" borderId="43" xfId="35" applyNumberFormat="1" applyFont="1" applyFill="1" applyBorder="1" applyAlignment="1" applyProtection="1">
      <alignment horizontal="right" vertical="top" wrapText="1"/>
    </xf>
    <xf numFmtId="165" fontId="34" fillId="0" borderId="0" xfId="35" applyNumberFormat="1" applyFont="1" applyFill="1" applyBorder="1" applyAlignment="1" applyProtection="1">
      <alignment horizontal="right" vertical="top" wrapText="1"/>
    </xf>
    <xf numFmtId="165" fontId="34" fillId="0" borderId="44" xfId="35" applyNumberFormat="1" applyFont="1" applyFill="1" applyBorder="1" applyAlignment="1" applyProtection="1">
      <alignment horizontal="right" vertical="top" wrapText="1"/>
    </xf>
    <xf numFmtId="49" fontId="34" fillId="0" borderId="44" xfId="42" applyNumberFormat="1" applyFont="1" applyBorder="1" applyAlignment="1">
      <alignment horizontal="center" vertical="top" wrapText="1"/>
    </xf>
    <xf numFmtId="165" fontId="124" fillId="0" borderId="43" xfId="42" applyNumberFormat="1" applyFont="1" applyBorder="1" applyAlignment="1">
      <alignment horizontal="right" vertical="top" wrapText="1"/>
    </xf>
    <xf numFmtId="9" fontId="34" fillId="0" borderId="0" xfId="42" applyNumberFormat="1" applyFont="1" applyAlignment="1">
      <alignment horizontal="right" vertical="top" wrapText="1"/>
    </xf>
    <xf numFmtId="9" fontId="34" fillId="0" borderId="43" xfId="42" applyNumberFormat="1" applyFont="1" applyBorder="1" applyAlignment="1">
      <alignment horizontal="right" vertical="top" wrapText="1"/>
    </xf>
    <xf numFmtId="9" fontId="34" fillId="0" borderId="44" xfId="42" applyNumberFormat="1" applyFont="1" applyBorder="1" applyAlignment="1">
      <alignment horizontal="right" vertical="top" wrapText="1"/>
    </xf>
    <xf numFmtId="176" fontId="34" fillId="0" borderId="0"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right" vertical="top" wrapText="1"/>
    </xf>
    <xf numFmtId="176" fontId="34" fillId="0" borderId="44" xfId="47" applyNumberFormat="1" applyFont="1" applyFill="1" applyBorder="1" applyAlignment="1" applyProtection="1">
      <alignment horizontal="right" vertical="top" wrapText="1"/>
    </xf>
    <xf numFmtId="176" fontId="34" fillId="0" borderId="43" xfId="47" applyNumberFormat="1" applyFont="1" applyFill="1" applyBorder="1" applyAlignment="1" applyProtection="1">
      <alignment horizontal="center" vertical="top" wrapText="1"/>
    </xf>
    <xf numFmtId="176" fontId="34" fillId="0" borderId="0" xfId="47" applyNumberFormat="1" applyFont="1" applyFill="1" applyBorder="1" applyAlignment="1" applyProtection="1">
      <alignment horizontal="center" vertical="top" wrapText="1"/>
    </xf>
    <xf numFmtId="176" fontId="34" fillId="0" borderId="44" xfId="47" applyNumberFormat="1" applyFont="1" applyFill="1" applyBorder="1" applyAlignment="1" applyProtection="1">
      <alignment horizontal="center" vertical="top" wrapText="1"/>
    </xf>
    <xf numFmtId="170" fontId="34" fillId="0" borderId="44" xfId="42" applyNumberFormat="1" applyFont="1" applyBorder="1" applyAlignment="1">
      <alignment horizontal="center" vertical="top" wrapText="1"/>
    </xf>
    <xf numFmtId="10" fontId="34" fillId="0" borderId="0" xfId="42" applyNumberFormat="1" applyFont="1" applyAlignment="1">
      <alignment horizontal="right" vertical="top" wrapText="1"/>
    </xf>
    <xf numFmtId="10" fontId="34" fillId="0" borderId="43" xfId="42" applyNumberFormat="1" applyFont="1" applyBorder="1" applyAlignment="1">
      <alignment horizontal="right" vertical="top" wrapText="1"/>
    </xf>
    <xf numFmtId="10" fontId="34" fillId="0" borderId="44" xfId="42" applyNumberFormat="1" applyFont="1" applyBorder="1" applyAlignment="1">
      <alignment horizontal="right" vertical="top" wrapText="1"/>
    </xf>
    <xf numFmtId="0" fontId="34" fillId="11" borderId="28" xfId="42" applyFont="1" applyFill="1" applyBorder="1" applyAlignment="1">
      <alignment horizontal="left" vertical="top" wrapText="1"/>
    </xf>
    <xf numFmtId="165" fontId="34" fillId="0" borderId="0" xfId="42" applyNumberFormat="1" applyFont="1" applyAlignment="1">
      <alignment horizontal="right" vertical="top"/>
    </xf>
    <xf numFmtId="2" fontId="34" fillId="0" borderId="0" xfId="42" applyNumberFormat="1" applyFont="1" applyAlignment="1">
      <alignment horizontal="right" vertical="top"/>
    </xf>
    <xf numFmtId="2" fontId="34" fillId="11" borderId="0" xfId="42" applyNumberFormat="1" applyFont="1" applyFill="1" applyAlignment="1">
      <alignment horizontal="right" vertical="top" wrapText="1"/>
    </xf>
    <xf numFmtId="3" fontId="34" fillId="0" borderId="0" xfId="42" applyNumberFormat="1" applyFont="1" applyAlignment="1">
      <alignment horizontal="right" vertical="top"/>
    </xf>
    <xf numFmtId="3" fontId="34" fillId="0" borderId="43" xfId="44" applyNumberFormat="1" applyFont="1" applyFill="1" applyBorder="1" applyAlignment="1" applyProtection="1">
      <alignment horizontal="right" vertical="top" wrapText="1"/>
    </xf>
    <xf numFmtId="3" fontId="34" fillId="0" borderId="0" xfId="44" applyNumberFormat="1" applyFont="1" applyFill="1" applyBorder="1" applyAlignment="1" applyProtection="1">
      <alignment horizontal="right" vertical="top" wrapText="1"/>
    </xf>
    <xf numFmtId="3" fontId="34" fillId="0" borderId="44" xfId="44" applyNumberFormat="1" applyFont="1" applyFill="1" applyBorder="1" applyAlignment="1" applyProtection="1">
      <alignment horizontal="right" vertical="top" wrapText="1"/>
    </xf>
    <xf numFmtId="2" fontId="34" fillId="0" borderId="44" xfId="42" quotePrefix="1" applyNumberFormat="1" applyFont="1" applyBorder="1" applyAlignment="1">
      <alignment horizontal="right" vertical="top" wrapText="1"/>
    </xf>
    <xf numFmtId="2" fontId="34" fillId="0" borderId="43" xfId="44" applyNumberFormat="1" applyFont="1" applyFill="1" applyBorder="1" applyAlignment="1" applyProtection="1">
      <alignment horizontal="right" vertical="top" wrapText="1"/>
    </xf>
    <xf numFmtId="2" fontId="34" fillId="0" borderId="0" xfId="44" applyNumberFormat="1" applyFont="1" applyFill="1" applyBorder="1" applyAlignment="1" applyProtection="1">
      <alignment horizontal="right" vertical="top" wrapText="1"/>
    </xf>
    <xf numFmtId="2" fontId="34" fillId="0" borderId="44" xfId="44" applyNumberFormat="1" applyFont="1" applyFill="1" applyBorder="1" applyAlignment="1" applyProtection="1">
      <alignment horizontal="right" vertical="top" wrapText="1"/>
    </xf>
    <xf numFmtId="168" fontId="34" fillId="0" borderId="0" xfId="44" applyNumberFormat="1" applyFont="1" applyFill="1" applyBorder="1" applyAlignment="1" applyProtection="1">
      <alignment horizontal="right" vertical="top" wrapText="1"/>
    </xf>
    <xf numFmtId="0" fontId="34" fillId="0" borderId="0" xfId="42" applyFont="1" applyAlignment="1">
      <alignment horizontal="right" vertical="top"/>
    </xf>
    <xf numFmtId="165" fontId="34" fillId="0" borderId="0" xfId="44" applyNumberFormat="1" applyFont="1" applyFill="1" applyBorder="1" applyAlignment="1" applyProtection="1">
      <alignment horizontal="right" vertical="top" wrapText="1"/>
    </xf>
    <xf numFmtId="165" fontId="34" fillId="0" borderId="43" xfId="44" applyNumberFormat="1" applyFont="1" applyFill="1" applyBorder="1" applyAlignment="1" applyProtection="1">
      <alignment horizontal="right" vertical="top" wrapText="1"/>
    </xf>
    <xf numFmtId="165" fontId="34" fillId="0" borderId="44" xfId="44" applyNumberFormat="1" applyFont="1" applyFill="1" applyBorder="1" applyAlignment="1" applyProtection="1">
      <alignment horizontal="right" vertical="top" wrapText="1"/>
    </xf>
    <xf numFmtId="9" fontId="34" fillId="0" borderId="44" xfId="42" quotePrefix="1" applyNumberFormat="1" applyFont="1" applyBorder="1" applyAlignment="1">
      <alignment horizontal="right" vertical="top" wrapText="1"/>
    </xf>
    <xf numFmtId="165" fontId="123" fillId="0" borderId="43" xfId="42" applyNumberFormat="1" applyFont="1" applyBorder="1" applyAlignment="1">
      <alignment horizontal="right" vertical="center" wrapText="1"/>
    </xf>
    <xf numFmtId="165" fontId="123" fillId="0" borderId="0" xfId="42" applyNumberFormat="1" applyFont="1" applyAlignment="1">
      <alignment horizontal="right" vertical="center" wrapText="1"/>
    </xf>
    <xf numFmtId="165" fontId="123" fillId="0" borderId="44" xfId="42" applyNumberFormat="1" applyFont="1" applyBorder="1" applyAlignment="1">
      <alignment horizontal="right" vertical="center" wrapText="1"/>
    </xf>
    <xf numFmtId="167" fontId="34" fillId="0" borderId="43" xfId="42" applyNumberFormat="1" applyFont="1" applyBorder="1" applyAlignment="1">
      <alignment horizontal="right" vertical="top" wrapText="1"/>
    </xf>
    <xf numFmtId="167" fontId="34" fillId="0" borderId="0" xfId="42" applyNumberFormat="1" applyFont="1" applyAlignment="1">
      <alignment horizontal="right" vertical="top" wrapText="1"/>
    </xf>
    <xf numFmtId="167" fontId="34" fillId="0" borderId="44" xfId="42" applyNumberFormat="1" applyFont="1" applyBorder="1" applyAlignment="1">
      <alignment horizontal="right" vertical="top" wrapText="1"/>
    </xf>
    <xf numFmtId="49" fontId="34" fillId="0" borderId="44" xfId="42" applyNumberFormat="1" applyFont="1" applyBorder="1" applyAlignment="1">
      <alignment horizontal="right" vertical="top" wrapText="1"/>
    </xf>
    <xf numFmtId="0" fontId="34" fillId="0" borderId="0" xfId="44" applyNumberFormat="1" applyFont="1" applyFill="1" applyBorder="1" applyAlignment="1" applyProtection="1">
      <alignment horizontal="right" vertical="top" wrapText="1"/>
    </xf>
    <xf numFmtId="0" fontId="34" fillId="0" borderId="0" xfId="44" applyNumberFormat="1" applyFont="1" applyFill="1" applyBorder="1" applyAlignment="1" applyProtection="1">
      <alignment horizontal="right" vertical="top"/>
    </xf>
    <xf numFmtId="0" fontId="34" fillId="0" borderId="43" xfId="44" applyNumberFormat="1" applyFont="1" applyFill="1" applyBorder="1" applyAlignment="1" applyProtection="1">
      <alignment horizontal="right" vertical="top" wrapText="1"/>
    </xf>
    <xf numFmtId="0" fontId="34" fillId="0" borderId="44" xfId="44" applyNumberFormat="1" applyFont="1" applyFill="1" applyBorder="1" applyAlignment="1" applyProtection="1">
      <alignment horizontal="right" vertical="top" wrapText="1"/>
    </xf>
    <xf numFmtId="165" fontId="34" fillId="0" borderId="0" xfId="44" applyNumberFormat="1" applyFont="1" applyFill="1" applyBorder="1" applyAlignment="1" applyProtection="1">
      <alignment horizontal="right" vertical="top"/>
    </xf>
    <xf numFmtId="170" fontId="34" fillId="0" borderId="0" xfId="44" applyNumberFormat="1" applyFont="1" applyFill="1" applyBorder="1" applyAlignment="1" applyProtection="1">
      <alignment horizontal="right" vertical="top" wrapText="1"/>
    </xf>
    <xf numFmtId="1" fontId="34" fillId="0" borderId="0" xfId="44" applyNumberFormat="1" applyFont="1" applyFill="1" applyBorder="1" applyAlignment="1" applyProtection="1">
      <alignment horizontal="right" vertical="top" wrapText="1"/>
    </xf>
    <xf numFmtId="10" fontId="34" fillId="0" borderId="0" xfId="44" applyNumberFormat="1" applyFont="1" applyFill="1" applyBorder="1" applyAlignment="1" applyProtection="1">
      <alignment horizontal="right" vertical="top" wrapText="1"/>
    </xf>
    <xf numFmtId="2" fontId="123" fillId="0" borderId="0" xfId="42" applyNumberFormat="1" applyFont="1" applyAlignment="1">
      <alignment horizontal="right" vertical="top" wrapText="1"/>
    </xf>
    <xf numFmtId="0" fontId="43" fillId="0" borderId="0" xfId="46" applyFont="1" applyAlignment="1">
      <alignment horizontal="right" vertical="top" wrapText="1"/>
    </xf>
    <xf numFmtId="165" fontId="43" fillId="0" borderId="0" xfId="46" applyNumberFormat="1" applyFont="1" applyAlignment="1">
      <alignment horizontal="right" vertical="top" wrapText="1"/>
    </xf>
    <xf numFmtId="165" fontId="43" fillId="0" borderId="43" xfId="46" applyNumberFormat="1" applyFont="1" applyBorder="1" applyAlignment="1">
      <alignment horizontal="right" vertical="top" wrapText="1"/>
    </xf>
    <xf numFmtId="165" fontId="43" fillId="0" borderId="44" xfId="46" applyNumberFormat="1" applyFont="1" applyBorder="1" applyAlignment="1">
      <alignment horizontal="right" vertical="top" wrapText="1"/>
    </xf>
    <xf numFmtId="0" fontId="34" fillId="0" borderId="0" xfId="42" quotePrefix="1" applyFont="1" applyAlignment="1">
      <alignment horizontal="right" vertical="top" wrapText="1"/>
    </xf>
    <xf numFmtId="0" fontId="34" fillId="0" borderId="44" xfId="42" quotePrefix="1" applyFont="1" applyBorder="1" applyAlignment="1">
      <alignment horizontal="right" vertical="top" wrapText="1"/>
    </xf>
    <xf numFmtId="0" fontId="34" fillId="0" borderId="43" xfId="42" quotePrefix="1" applyFont="1" applyBorder="1" applyAlignment="1">
      <alignment horizontal="right" vertical="top" wrapText="1"/>
    </xf>
    <xf numFmtId="21" fontId="34" fillId="0" borderId="0" xfId="42" quotePrefix="1" applyNumberFormat="1" applyFont="1" applyAlignment="1">
      <alignment horizontal="right" vertical="top" wrapText="1"/>
    </xf>
    <xf numFmtId="3" fontId="34" fillId="0" borderId="0" xfId="42" quotePrefix="1" applyNumberFormat="1" applyFont="1" applyAlignment="1">
      <alignment horizontal="right" vertical="top" wrapText="1"/>
    </xf>
    <xf numFmtId="3" fontId="34" fillId="0" borderId="43" xfId="42" quotePrefix="1" applyNumberFormat="1" applyFont="1" applyBorder="1" applyAlignment="1">
      <alignment horizontal="right" vertical="top" wrapText="1"/>
    </xf>
    <xf numFmtId="3" fontId="34" fillId="0" borderId="44" xfId="42" quotePrefix="1" applyNumberFormat="1" applyFont="1" applyBorder="1" applyAlignment="1">
      <alignment horizontal="right" vertical="top" wrapText="1"/>
    </xf>
    <xf numFmtId="170" fontId="34" fillId="0" borderId="0" xfId="42" quotePrefix="1" applyNumberFormat="1" applyFont="1" applyAlignment="1">
      <alignment horizontal="right" vertical="top" wrapText="1"/>
    </xf>
    <xf numFmtId="170" fontId="34" fillId="0" borderId="44" xfId="42" quotePrefix="1" applyNumberFormat="1" applyFont="1" applyBorder="1" applyAlignment="1">
      <alignment horizontal="right" vertical="top" wrapText="1"/>
    </xf>
    <xf numFmtId="2" fontId="34" fillId="0" borderId="0" xfId="42" quotePrefix="1" applyNumberFormat="1" applyFont="1" applyAlignment="1">
      <alignment horizontal="right" vertical="top" wrapText="1"/>
    </xf>
    <xf numFmtId="2" fontId="34" fillId="0" borderId="43" xfId="42" quotePrefix="1" applyNumberFormat="1" applyFont="1" applyBorder="1" applyAlignment="1">
      <alignment horizontal="right" vertical="top" wrapText="1"/>
    </xf>
    <xf numFmtId="0" fontId="124" fillId="0" borderId="0" xfId="42" applyFont="1" applyAlignment="1">
      <alignment horizontal="right" vertical="top" wrapText="1"/>
    </xf>
    <xf numFmtId="165" fontId="124" fillId="0" borderId="0" xfId="42" applyNumberFormat="1" applyFont="1" applyAlignment="1">
      <alignment horizontal="right" vertical="top" wrapText="1"/>
    </xf>
    <xf numFmtId="0" fontId="34" fillId="11" borderId="0" xfId="42" applyFont="1" applyFill="1" applyAlignment="1">
      <alignment horizontal="center" vertical="top" wrapText="1"/>
    </xf>
    <xf numFmtId="0" fontId="34" fillId="5" borderId="43" xfId="42" applyFont="1" applyFill="1" applyBorder="1" applyAlignment="1">
      <alignment horizontal="center" vertical="top" wrapText="1"/>
    </xf>
    <xf numFmtId="1" fontId="34" fillId="5" borderId="0" xfId="42" applyNumberFormat="1" applyFont="1" applyFill="1" applyAlignment="1">
      <alignment horizontal="right" vertical="top" wrapText="1"/>
    </xf>
    <xf numFmtId="0" fontId="34" fillId="5" borderId="43" xfId="42" applyFont="1" applyFill="1" applyBorder="1" applyAlignment="1">
      <alignment horizontal="right" vertical="top" wrapText="1"/>
    </xf>
    <xf numFmtId="0" fontId="34" fillId="5" borderId="0" xfId="42" applyFont="1" applyFill="1" applyAlignment="1">
      <alignment horizontal="right" vertical="top" wrapText="1"/>
    </xf>
    <xf numFmtId="0" fontId="34" fillId="5" borderId="44" xfId="42" applyFont="1" applyFill="1" applyBorder="1" applyAlignment="1">
      <alignment horizontal="right" vertical="top" wrapText="1"/>
    </xf>
    <xf numFmtId="2" fontId="34" fillId="11" borderId="43" xfId="42" applyNumberFormat="1" applyFont="1" applyFill="1" applyBorder="1" applyAlignment="1">
      <alignment horizontal="right" vertical="top" wrapText="1"/>
    </xf>
    <xf numFmtId="2" fontId="34" fillId="11" borderId="44" xfId="42" applyNumberFormat="1" applyFont="1" applyFill="1" applyBorder="1" applyAlignment="1">
      <alignment horizontal="right" vertical="top" wrapText="1"/>
    </xf>
    <xf numFmtId="0" fontId="34" fillId="0" borderId="0" xfId="42" applyFont="1" applyAlignment="1">
      <alignment horizontal="right" vertical="center" wrapText="1"/>
    </xf>
    <xf numFmtId="0" fontId="34" fillId="0" borderId="43" xfId="42" applyFont="1" applyBorder="1" applyAlignment="1">
      <alignment horizontal="right" vertical="center" wrapText="1"/>
    </xf>
    <xf numFmtId="0" fontId="34" fillId="0" borderId="44" xfId="42" applyFont="1" applyBorder="1" applyAlignment="1">
      <alignment horizontal="right" vertical="center" wrapText="1"/>
    </xf>
    <xf numFmtId="21" fontId="34" fillId="0" borderId="0" xfId="42" applyNumberFormat="1" applyFont="1" applyAlignment="1">
      <alignment horizontal="right" vertical="center" wrapText="1"/>
    </xf>
    <xf numFmtId="21" fontId="34" fillId="0" borderId="43" xfId="42" applyNumberFormat="1" applyFont="1" applyBorder="1" applyAlignment="1">
      <alignment horizontal="right" vertical="center" wrapText="1"/>
    </xf>
    <xf numFmtId="21" fontId="34" fillId="0" borderId="44" xfId="42" applyNumberFormat="1" applyFont="1" applyBorder="1" applyAlignment="1">
      <alignment horizontal="right" vertical="center" wrapText="1"/>
    </xf>
    <xf numFmtId="171" fontId="34" fillId="0" borderId="0" xfId="42" applyNumberFormat="1" applyFont="1" applyAlignment="1">
      <alignment horizontal="right" vertical="center" wrapText="1"/>
    </xf>
    <xf numFmtId="171" fontId="34" fillId="0" borderId="43" xfId="42" applyNumberFormat="1" applyFont="1" applyBorder="1" applyAlignment="1">
      <alignment horizontal="right" vertical="center" wrapText="1"/>
    </xf>
    <xf numFmtId="171" fontId="34" fillId="0" borderId="44" xfId="42" applyNumberFormat="1" applyFont="1" applyBorder="1" applyAlignment="1">
      <alignment horizontal="right" vertical="center" wrapText="1"/>
    </xf>
    <xf numFmtId="2" fontId="34" fillId="0" borderId="44" xfId="42" applyNumberFormat="1" applyFont="1" applyBorder="1" applyAlignment="1">
      <alignment horizontal="right" vertical="center" wrapText="1"/>
    </xf>
    <xf numFmtId="3" fontId="34" fillId="0" borderId="0" xfId="42" applyNumberFormat="1" applyFont="1" applyAlignment="1">
      <alignment horizontal="right" vertical="center" wrapText="1"/>
    </xf>
    <xf numFmtId="3" fontId="34" fillId="0" borderId="44" xfId="42" applyNumberFormat="1" applyFont="1" applyBorder="1" applyAlignment="1">
      <alignment horizontal="right" vertical="center" wrapText="1"/>
    </xf>
    <xf numFmtId="167" fontId="34" fillId="0" borderId="43" xfId="47" applyNumberFormat="1" applyFont="1" applyFill="1" applyBorder="1" applyAlignment="1" applyProtection="1">
      <alignment horizontal="right" vertical="top" wrapText="1"/>
    </xf>
    <xf numFmtId="167" fontId="34" fillId="0" borderId="0" xfId="47" applyNumberFormat="1" applyFont="1" applyFill="1" applyBorder="1" applyAlignment="1" applyProtection="1">
      <alignment horizontal="right" vertical="top" wrapText="1"/>
    </xf>
    <xf numFmtId="167" fontId="34" fillId="0" borderId="44" xfId="47" applyNumberFormat="1" applyFont="1" applyFill="1" applyBorder="1" applyAlignment="1" applyProtection="1">
      <alignment horizontal="right" vertical="top" wrapText="1"/>
    </xf>
    <xf numFmtId="168" fontId="123" fillId="0" borderId="0" xfId="42" applyNumberFormat="1" applyFont="1" applyAlignment="1">
      <alignment horizontal="right" vertical="top" wrapText="1"/>
    </xf>
    <xf numFmtId="0" fontId="34" fillId="0" borderId="47" xfId="42" applyFont="1" applyBorder="1" applyAlignment="1">
      <alignment horizontal="left" vertical="top" wrapText="1"/>
    </xf>
    <xf numFmtId="0" fontId="34" fillId="0" borderId="3" xfId="42" applyFont="1" applyBorder="1" applyAlignment="1">
      <alignment horizontal="left" vertical="top" wrapText="1"/>
    </xf>
    <xf numFmtId="0" fontId="34" fillId="0" borderId="48" xfId="42" applyFont="1" applyBorder="1" applyAlignment="1">
      <alignment horizontal="center" vertical="top" wrapText="1"/>
    </xf>
    <xf numFmtId="0" fontId="34" fillId="0" borderId="3" xfId="42" applyFont="1" applyBorder="1" applyAlignment="1">
      <alignment horizontal="center" vertical="top" wrapText="1"/>
    </xf>
    <xf numFmtId="0" fontId="34" fillId="0" borderId="49" xfId="42" applyFont="1" applyBorder="1" applyAlignment="1">
      <alignment horizontal="left" vertical="top" wrapText="1"/>
    </xf>
    <xf numFmtId="0" fontId="34" fillId="0" borderId="50" xfId="42" applyFont="1" applyBorder="1" applyAlignment="1">
      <alignment horizontal="left" vertical="top" wrapText="1"/>
    </xf>
    <xf numFmtId="168" fontId="34" fillId="0" borderId="48" xfId="42" applyNumberFormat="1" applyFont="1" applyBorder="1" applyAlignment="1">
      <alignment horizontal="right" vertical="top" wrapText="1"/>
    </xf>
    <xf numFmtId="168" fontId="34" fillId="0" borderId="3" xfId="42" applyNumberFormat="1" applyFont="1" applyBorder="1" applyAlignment="1">
      <alignment horizontal="right" vertical="top" wrapText="1"/>
    </xf>
    <xf numFmtId="168" fontId="34" fillId="0" borderId="50" xfId="42" applyNumberFormat="1" applyFont="1" applyBorder="1" applyAlignment="1">
      <alignment horizontal="right" vertical="top" wrapText="1"/>
    </xf>
    <xf numFmtId="168" fontId="171" fillId="0" borderId="49" xfId="42" applyNumberFormat="1" applyFont="1" applyBorder="1" applyAlignment="1">
      <alignment horizontal="right" vertical="top" wrapText="1"/>
    </xf>
    <xf numFmtId="0" fontId="34" fillId="0" borderId="50" xfId="42" applyFont="1" applyBorder="1" applyAlignment="1">
      <alignment horizontal="center" vertical="top" wrapText="1"/>
    </xf>
    <xf numFmtId="0" fontId="34" fillId="0" borderId="3" xfId="42" applyFont="1" applyBorder="1" applyAlignment="1">
      <alignment horizontal="right" vertical="top" wrapText="1"/>
    </xf>
    <xf numFmtId="3" fontId="124" fillId="0" borderId="50" xfId="42" applyNumberFormat="1" applyFont="1" applyBorder="1" applyAlignment="1">
      <alignment horizontal="right" vertical="top" wrapText="1"/>
    </xf>
    <xf numFmtId="0" fontId="34" fillId="0" borderId="49" xfId="42" applyFont="1" applyBorder="1" applyAlignment="1">
      <alignment horizontal="center" vertical="top" wrapText="1"/>
    </xf>
    <xf numFmtId="0" fontId="34" fillId="0" borderId="48" xfId="42" applyFont="1" applyBorder="1" applyAlignment="1">
      <alignment horizontal="right" vertical="top" wrapText="1"/>
    </xf>
    <xf numFmtId="0" fontId="34" fillId="0" borderId="50" xfId="42" applyFont="1" applyBorder="1" applyAlignment="1">
      <alignment horizontal="right" vertical="top" wrapText="1"/>
    </xf>
    <xf numFmtId="0" fontId="47" fillId="9" borderId="30" xfId="42" applyFont="1" applyFill="1" applyBorder="1" applyAlignment="1">
      <alignment horizontal="left" vertical="center" wrapText="1"/>
    </xf>
    <xf numFmtId="0" fontId="47" fillId="9" borderId="32" xfId="42" applyFont="1" applyFill="1" applyBorder="1" applyAlignment="1">
      <alignment horizontal="center" vertical="center" wrapText="1"/>
    </xf>
    <xf numFmtId="0" fontId="174" fillId="9" borderId="15" xfId="42" applyFont="1" applyFill="1" applyBorder="1" applyAlignment="1">
      <alignment horizontal="left" vertical="center" wrapText="1"/>
    </xf>
    <xf numFmtId="0" fontId="174" fillId="9" borderId="20" xfId="42" applyFont="1" applyFill="1" applyBorder="1" applyAlignment="1">
      <alignment horizontal="left" vertical="center" wrapText="1"/>
    </xf>
    <xf numFmtId="0" fontId="166" fillId="9" borderId="0" xfId="42" applyFont="1" applyFill="1" applyAlignment="1">
      <alignment horizontal="left" vertical="center" wrapText="1"/>
    </xf>
    <xf numFmtId="0" fontId="167" fillId="9" borderId="54" xfId="42" applyFont="1" applyFill="1" applyBorder="1" applyAlignment="1">
      <alignment horizontal="left" vertical="center" wrapText="1"/>
    </xf>
    <xf numFmtId="0" fontId="167" fillId="9" borderId="55" xfId="42" applyFont="1" applyFill="1" applyBorder="1" applyAlignment="1">
      <alignment horizontal="left" vertical="center" wrapText="1"/>
    </xf>
    <xf numFmtId="0" fontId="167" fillId="9" borderId="56" xfId="42" applyFont="1" applyFill="1" applyBorder="1" applyAlignment="1">
      <alignment horizontal="left" vertical="center" wrapText="1"/>
    </xf>
    <xf numFmtId="0" fontId="167" fillId="9" borderId="55" xfId="42" applyFont="1" applyFill="1" applyBorder="1" applyAlignment="1">
      <alignment horizontal="right" vertical="center" wrapText="1"/>
    </xf>
    <xf numFmtId="0" fontId="167" fillId="9" borderId="56" xfId="42" applyFont="1" applyFill="1" applyBorder="1" applyAlignment="1">
      <alignment horizontal="right" vertical="center" wrapText="1"/>
    </xf>
    <xf numFmtId="0" fontId="167" fillId="9" borderId="59" xfId="42" applyFont="1" applyFill="1" applyBorder="1" applyAlignment="1">
      <alignment horizontal="left" vertical="center" wrapText="1"/>
    </xf>
    <xf numFmtId="0" fontId="167" fillId="9" borderId="60" xfId="42" applyFont="1" applyFill="1" applyBorder="1" applyAlignment="1">
      <alignment horizontal="center" vertical="center" wrapText="1"/>
    </xf>
    <xf numFmtId="0" fontId="167" fillId="9" borderId="59" xfId="42" applyFont="1" applyFill="1" applyBorder="1" applyAlignment="1">
      <alignment horizontal="right" vertical="center" wrapText="1"/>
    </xf>
    <xf numFmtId="0" fontId="34" fillId="9" borderId="33" xfId="42" applyFont="1" applyFill="1" applyBorder="1" applyAlignment="1">
      <alignment vertical="center" wrapText="1"/>
    </xf>
    <xf numFmtId="0" fontId="34" fillId="9" borderId="35" xfId="42" applyFont="1" applyFill="1" applyBorder="1" applyAlignment="1">
      <alignment horizontal="left" vertical="top" wrapText="1"/>
    </xf>
    <xf numFmtId="0" fontId="34" fillId="9" borderId="43" xfId="42" applyFont="1" applyFill="1" applyBorder="1" applyAlignment="1">
      <alignment horizontal="left" vertical="center" wrapText="1"/>
    </xf>
    <xf numFmtId="0" fontId="34" fillId="9" borderId="44" xfId="42" applyFont="1" applyFill="1" applyBorder="1" applyAlignment="1">
      <alignment horizontal="left" vertical="top" wrapText="1"/>
    </xf>
    <xf numFmtId="0" fontId="34" fillId="9" borderId="15" xfId="42" applyFont="1" applyFill="1" applyBorder="1" applyAlignment="1">
      <alignment horizontal="left" vertical="center" wrapText="1"/>
    </xf>
    <xf numFmtId="0" fontId="34" fillId="9" borderId="20" xfId="42" applyFont="1" applyFill="1" applyBorder="1" applyAlignment="1">
      <alignment horizontal="left" vertical="center" wrapText="1"/>
    </xf>
    <xf numFmtId="0" fontId="34" fillId="9" borderId="0" xfId="42" applyFont="1" applyFill="1" applyAlignment="1">
      <alignment horizontal="left" vertical="center" wrapText="1"/>
    </xf>
    <xf numFmtId="0" fontId="34" fillId="9" borderId="30" xfId="42" applyFont="1" applyFill="1" applyBorder="1" applyAlignment="1">
      <alignment horizontal="center" vertical="top" wrapText="1"/>
    </xf>
    <xf numFmtId="0" fontId="129" fillId="9" borderId="30" xfId="42" applyFont="1" applyFill="1" applyBorder="1" applyAlignment="1">
      <alignment horizontal="center" vertical="top" wrapText="1"/>
    </xf>
    <xf numFmtId="0" fontId="47" fillId="9" borderId="48" xfId="42" applyFont="1" applyFill="1" applyBorder="1" applyAlignment="1">
      <alignment horizontal="left" vertical="top" wrapText="1"/>
    </xf>
    <xf numFmtId="0" fontId="47" fillId="9" borderId="50" xfId="42" applyFont="1" applyFill="1" applyBorder="1" applyAlignment="1">
      <alignment horizontal="left" vertical="top" wrapText="1"/>
    </xf>
    <xf numFmtId="0" fontId="155" fillId="9" borderId="61" xfId="42" applyFont="1" applyFill="1" applyBorder="1" applyAlignment="1">
      <alignment horizontal="left" vertical="top" wrapText="1"/>
    </xf>
    <xf numFmtId="0" fontId="155" fillId="9" borderId="16" xfId="42" applyFont="1" applyFill="1" applyBorder="1" applyAlignment="1">
      <alignment horizontal="left" vertical="top" wrapText="1"/>
    </xf>
    <xf numFmtId="0" fontId="155" fillId="9" borderId="20" xfId="42" applyFont="1" applyFill="1" applyBorder="1" applyAlignment="1">
      <alignment horizontal="left" vertical="top" wrapText="1"/>
    </xf>
    <xf numFmtId="0" fontId="129" fillId="9" borderId="44" xfId="42" applyFont="1" applyFill="1" applyBorder="1" applyAlignment="1">
      <alignment horizontal="left" vertical="top" wrapText="1"/>
    </xf>
    <xf numFmtId="0" fontId="129" fillId="9" borderId="46" xfId="42" applyFont="1" applyFill="1" applyBorder="1" applyAlignment="1">
      <alignment horizontal="center" vertical="top" wrapText="1"/>
    </xf>
    <xf numFmtId="0" fontId="129" fillId="9" borderId="43" xfId="42" applyFont="1" applyFill="1" applyBorder="1" applyAlignment="1">
      <alignment horizontal="left" vertical="top" wrapText="1"/>
    </xf>
    <xf numFmtId="0" fontId="129" fillId="9" borderId="0" xfId="42" applyFont="1" applyFill="1" applyAlignment="1">
      <alignment horizontal="left" vertical="top" wrapText="1"/>
    </xf>
    <xf numFmtId="0" fontId="170" fillId="9" borderId="0" xfId="42" applyFont="1" applyFill="1" applyAlignment="1">
      <alignment horizontal="center" vertical="top" wrapText="1"/>
    </xf>
    <xf numFmtId="0" fontId="47" fillId="9" borderId="43" xfId="42" applyFont="1" applyFill="1" applyBorder="1" applyAlignment="1">
      <alignment horizontal="right" vertical="top" wrapText="1"/>
    </xf>
    <xf numFmtId="0" fontId="129" fillId="9" borderId="0" xfId="42" applyFont="1" applyFill="1" applyAlignment="1">
      <alignment horizontal="center" vertical="top" wrapText="1"/>
    </xf>
    <xf numFmtId="0" fontId="170" fillId="9" borderId="44" xfId="42" applyFont="1" applyFill="1" applyBorder="1" applyAlignment="1">
      <alignment horizontal="center" vertical="top" wrapText="1"/>
    </xf>
    <xf numFmtId="0" fontId="129" fillId="9" borderId="0" xfId="42" applyFont="1" applyFill="1" applyAlignment="1">
      <alignment horizontal="right" vertical="top" wrapText="1"/>
    </xf>
    <xf numFmtId="0" fontId="166" fillId="9" borderId="44" xfId="42" applyFont="1" applyFill="1" applyBorder="1" applyAlignment="1">
      <alignment horizontal="right" vertical="top" wrapText="1"/>
    </xf>
    <xf numFmtId="0" fontId="129" fillId="9" borderId="46" xfId="42" applyFont="1" applyFill="1" applyBorder="1" applyAlignment="1">
      <alignment horizontal="left" vertical="top" wrapText="1"/>
    </xf>
    <xf numFmtId="0" fontId="47" fillId="9" borderId="0" xfId="42" applyFont="1" applyFill="1" applyAlignment="1">
      <alignment horizontal="center" vertical="top" wrapText="1"/>
    </xf>
    <xf numFmtId="0" fontId="47" fillId="9" borderId="46" xfId="42" applyFont="1" applyFill="1" applyBorder="1" applyAlignment="1">
      <alignment horizontal="center" vertical="top" wrapText="1"/>
    </xf>
    <xf numFmtId="0" fontId="129" fillId="9" borderId="43" xfId="42" applyFont="1" applyFill="1" applyBorder="1" applyAlignment="1">
      <alignment horizontal="right" vertical="top" wrapText="1"/>
    </xf>
    <xf numFmtId="0" fontId="129" fillId="9" borderId="44" xfId="42" applyFont="1" applyFill="1" applyBorder="1" applyAlignment="1">
      <alignment horizontal="right" vertical="top" wrapText="1"/>
    </xf>
    <xf numFmtId="0" fontId="129" fillId="9" borderId="43" xfId="42" applyFont="1" applyFill="1" applyBorder="1" applyAlignment="1">
      <alignment horizontal="right" vertical="top" wrapText="1" indent="1"/>
    </xf>
    <xf numFmtId="0" fontId="129" fillId="9" borderId="48" xfId="42" applyFont="1" applyFill="1" applyBorder="1" applyAlignment="1">
      <alignment horizontal="right" vertical="top" wrapText="1"/>
    </xf>
    <xf numFmtId="0" fontId="129" fillId="9" borderId="3" xfId="42" applyFont="1" applyFill="1" applyBorder="1" applyAlignment="1">
      <alignment horizontal="right" vertical="top" wrapText="1"/>
    </xf>
    <xf numFmtId="0" fontId="47" fillId="9" borderId="29" xfId="42" applyFont="1" applyFill="1" applyBorder="1" applyAlignment="1">
      <alignment horizontal="right" vertical="top" wrapText="1"/>
    </xf>
    <xf numFmtId="0" fontId="47" fillId="9" borderId="46" xfId="42" applyFont="1" applyFill="1" applyBorder="1" applyAlignment="1">
      <alignment horizontal="right" vertical="top" wrapText="1"/>
    </xf>
    <xf numFmtId="0" fontId="47" fillId="9" borderId="43" xfId="42" applyFont="1" applyFill="1" applyBorder="1" applyAlignment="1">
      <alignment horizontal="center" vertical="top" wrapText="1"/>
    </xf>
    <xf numFmtId="0" fontId="34" fillId="17" borderId="6" xfId="42" applyFont="1" applyFill="1" applyBorder="1" applyAlignment="1">
      <alignment horizontal="left" vertical="top" wrapText="1"/>
    </xf>
    <xf numFmtId="0" fontId="34" fillId="17" borderId="45" xfId="42" applyFont="1" applyFill="1" applyBorder="1" applyAlignment="1">
      <alignment horizontal="left" vertical="top" wrapText="1"/>
    </xf>
    <xf numFmtId="0" fontId="34" fillId="17" borderId="21" xfId="42" applyFont="1" applyFill="1" applyBorder="1" applyAlignment="1">
      <alignment horizontal="left" vertical="top" wrapText="1"/>
    </xf>
    <xf numFmtId="0" fontId="34" fillId="17" borderId="0" xfId="42" applyFont="1" applyFill="1" applyAlignment="1">
      <alignment horizontal="left" vertical="top" wrapText="1"/>
    </xf>
    <xf numFmtId="3" fontId="34" fillId="0" borderId="0" xfId="42" applyNumberFormat="1" applyFont="1" applyAlignment="1">
      <alignment horizontal="left" vertical="top" wrapText="1"/>
    </xf>
    <xf numFmtId="0" fontId="34" fillId="19" borderId="6" xfId="42" applyFont="1" applyFill="1" applyBorder="1" applyAlignment="1">
      <alignment horizontal="center" vertical="top" wrapText="1"/>
    </xf>
    <xf numFmtId="0" fontId="34" fillId="19" borderId="62" xfId="42" applyFont="1" applyFill="1" applyBorder="1" applyAlignment="1">
      <alignment horizontal="left" vertical="top" wrapText="1"/>
    </xf>
    <xf numFmtId="0" fontId="34" fillId="19" borderId="62" xfId="42" applyFont="1" applyFill="1" applyBorder="1" applyAlignment="1">
      <alignment horizontal="center" vertical="top" wrapText="1"/>
    </xf>
    <xf numFmtId="0" fontId="34" fillId="19" borderId="21" xfId="42" applyFont="1" applyFill="1" applyBorder="1" applyAlignment="1">
      <alignment horizontal="left" vertical="top" wrapText="1"/>
    </xf>
    <xf numFmtId="0" fontId="34" fillId="19" borderId="63" xfId="42" applyFont="1" applyFill="1" applyBorder="1" applyAlignment="1">
      <alignment horizontal="left" vertical="top" wrapText="1"/>
    </xf>
    <xf numFmtId="168" fontId="34" fillId="19" borderId="23" xfId="35" applyNumberFormat="1" applyFont="1" applyFill="1" applyBorder="1" applyAlignment="1">
      <alignment horizontal="center" vertical="top" wrapText="1"/>
    </xf>
    <xf numFmtId="168" fontId="34" fillId="19" borderId="21" xfId="35" applyNumberFormat="1" applyFont="1" applyFill="1" applyBorder="1" applyAlignment="1">
      <alignment horizontal="center" vertical="top" wrapText="1"/>
    </xf>
    <xf numFmtId="168" fontId="171" fillId="10" borderId="22" xfId="42" applyNumberFormat="1" applyFont="1" applyFill="1" applyBorder="1" applyAlignment="1">
      <alignment horizontal="right" vertical="top" wrapText="1"/>
    </xf>
    <xf numFmtId="9" fontId="34" fillId="19" borderId="21" xfId="35" applyFont="1" applyFill="1" applyBorder="1" applyAlignment="1">
      <alignment horizontal="center" vertical="top" wrapText="1"/>
    </xf>
    <xf numFmtId="9" fontId="34" fillId="19" borderId="21" xfId="35" applyFont="1" applyFill="1" applyBorder="1" applyAlignment="1">
      <alignment horizontal="left" vertical="top" wrapText="1"/>
    </xf>
    <xf numFmtId="3" fontId="34" fillId="17" borderId="21" xfId="42" applyNumberFormat="1" applyFont="1" applyFill="1" applyBorder="1" applyAlignment="1">
      <alignment horizontal="right" vertical="top" wrapText="1"/>
    </xf>
    <xf numFmtId="0" fontId="34" fillId="19" borderId="22" xfId="42" applyFont="1" applyFill="1" applyBorder="1" applyAlignment="1">
      <alignment horizontal="left" vertical="top" wrapText="1"/>
    </xf>
    <xf numFmtId="0" fontId="34" fillId="19" borderId="64" xfId="42" applyFont="1" applyFill="1" applyBorder="1" applyAlignment="1">
      <alignment horizontal="center" vertical="top" wrapText="1"/>
    </xf>
    <xf numFmtId="0" fontId="34" fillId="19" borderId="63" xfId="42" applyFont="1" applyFill="1" applyBorder="1" applyAlignment="1">
      <alignment horizontal="center" vertical="top" wrapText="1"/>
    </xf>
    <xf numFmtId="0" fontId="34" fillId="19" borderId="22" xfId="42" applyFont="1" applyFill="1" applyBorder="1" applyAlignment="1">
      <alignment horizontal="center" vertical="top" wrapText="1"/>
    </xf>
    <xf numFmtId="0" fontId="34" fillId="17" borderId="23" xfId="42" applyFont="1" applyFill="1" applyBorder="1" applyAlignment="1">
      <alignment horizontal="right" vertical="top" wrapText="1"/>
    </xf>
    <xf numFmtId="0" fontId="34" fillId="17" borderId="21" xfId="42" applyFont="1" applyFill="1" applyBorder="1" applyAlignment="1">
      <alignment horizontal="right" vertical="top" wrapText="1"/>
    </xf>
    <xf numFmtId="21" fontId="34" fillId="17" borderId="21" xfId="42" applyNumberFormat="1" applyFont="1" applyFill="1" applyBorder="1" applyAlignment="1">
      <alignment horizontal="right" vertical="top" wrapText="1"/>
    </xf>
    <xf numFmtId="170" fontId="34" fillId="17" borderId="21" xfId="42" applyNumberFormat="1" applyFont="1" applyFill="1" applyBorder="1" applyAlignment="1">
      <alignment horizontal="right" vertical="top" wrapText="1"/>
    </xf>
    <xf numFmtId="170" fontId="34" fillId="17" borderId="23" xfId="42" applyNumberFormat="1" applyFont="1" applyFill="1" applyBorder="1" applyAlignment="1">
      <alignment horizontal="right" vertical="top" wrapText="1"/>
    </xf>
    <xf numFmtId="170" fontId="34" fillId="17" borderId="65" xfId="42" applyNumberFormat="1" applyFont="1" applyFill="1" applyBorder="1" applyAlignment="1">
      <alignment horizontal="right" vertical="top" wrapText="1"/>
    </xf>
    <xf numFmtId="170" fontId="34" fillId="17" borderId="66" xfId="42" applyNumberFormat="1" applyFont="1" applyFill="1" applyBorder="1" applyAlignment="1">
      <alignment horizontal="right" vertical="top" wrapText="1"/>
    </xf>
    <xf numFmtId="170" fontId="34" fillId="17" borderId="24" xfId="42" applyNumberFormat="1" applyFont="1" applyFill="1" applyBorder="1" applyAlignment="1">
      <alignment horizontal="right" vertical="top" wrapText="1"/>
    </xf>
    <xf numFmtId="0" fontId="34" fillId="19" borderId="23" xfId="42" applyFont="1" applyFill="1" applyBorder="1" applyAlignment="1">
      <alignment horizontal="center" vertical="top" wrapText="1"/>
    </xf>
    <xf numFmtId="0" fontId="34" fillId="19" borderId="21" xfId="42" applyFont="1" applyFill="1" applyBorder="1" applyAlignment="1">
      <alignment horizontal="center" vertical="top" wrapText="1"/>
    </xf>
    <xf numFmtId="0" fontId="34" fillId="19" borderId="24" xfId="42" applyFont="1" applyFill="1" applyBorder="1" applyAlignment="1">
      <alignment horizontal="center" vertical="top" wrapText="1"/>
    </xf>
    <xf numFmtId="0" fontId="34" fillId="17" borderId="24" xfId="42" applyFont="1" applyFill="1" applyBorder="1" applyAlignment="1">
      <alignment horizontal="right" vertical="top" wrapText="1"/>
    </xf>
    <xf numFmtId="21" fontId="34" fillId="17" borderId="23" xfId="42" applyNumberFormat="1" applyFont="1" applyFill="1" applyBorder="1" applyAlignment="1">
      <alignment horizontal="right" vertical="top" wrapText="1"/>
    </xf>
    <xf numFmtId="21" fontId="34" fillId="17" borderId="24" xfId="42" applyNumberFormat="1" applyFont="1" applyFill="1" applyBorder="1" applyAlignment="1">
      <alignment horizontal="right" vertical="top" wrapText="1"/>
    </xf>
    <xf numFmtId="172" fontId="34" fillId="17" borderId="23" xfId="42" applyNumberFormat="1" applyFont="1" applyFill="1" applyBorder="1" applyAlignment="1">
      <alignment horizontal="right" vertical="top" wrapText="1"/>
    </xf>
    <xf numFmtId="172" fontId="34" fillId="17" borderId="21" xfId="42" applyNumberFormat="1" applyFont="1" applyFill="1" applyBorder="1" applyAlignment="1">
      <alignment horizontal="right" vertical="top" wrapText="1"/>
    </xf>
    <xf numFmtId="172" fontId="34" fillId="17" borderId="22" xfId="42" applyNumberFormat="1" applyFont="1" applyFill="1" applyBorder="1" applyAlignment="1">
      <alignment horizontal="right" vertical="top" wrapText="1"/>
    </xf>
    <xf numFmtId="173" fontId="34" fillId="19" borderId="22" xfId="42" applyNumberFormat="1" applyFont="1" applyFill="1" applyBorder="1" applyAlignment="1">
      <alignment horizontal="right" vertical="top" wrapText="1"/>
    </xf>
    <xf numFmtId="49" fontId="34" fillId="19" borderId="23" xfId="42" applyNumberFormat="1" applyFont="1" applyFill="1" applyBorder="1" applyAlignment="1">
      <alignment horizontal="center" vertical="top" wrapText="1"/>
    </xf>
    <xf numFmtId="0" fontId="34" fillId="20" borderId="28" xfId="42" applyFont="1" applyFill="1" applyBorder="1" applyAlignment="1">
      <alignment horizontal="left" vertical="top" wrapText="1"/>
    </xf>
    <xf numFmtId="0" fontId="34" fillId="20" borderId="37" xfId="42" applyFont="1" applyFill="1" applyBorder="1" applyAlignment="1">
      <alignment horizontal="left" vertical="top" wrapText="1"/>
    </xf>
    <xf numFmtId="0" fontId="123" fillId="17" borderId="0" xfId="42" applyFont="1" applyFill="1" applyAlignment="1">
      <alignment horizontal="left" vertical="top" wrapText="1"/>
    </xf>
    <xf numFmtId="0" fontId="34" fillId="17" borderId="37" xfId="42" applyFont="1" applyFill="1" applyBorder="1" applyAlignment="1">
      <alignment horizontal="left" vertical="top" wrapText="1"/>
    </xf>
    <xf numFmtId="3" fontId="34" fillId="20" borderId="0" xfId="42" applyNumberFormat="1" applyFont="1" applyFill="1" applyAlignment="1">
      <alignment horizontal="left" vertical="top" wrapText="1"/>
    </xf>
    <xf numFmtId="0" fontId="34" fillId="22" borderId="28" xfId="42" applyFont="1" applyFill="1" applyBorder="1" applyAlignment="1">
      <alignment horizontal="center" vertical="top" wrapText="1"/>
    </xf>
    <xf numFmtId="0" fontId="34" fillId="22" borderId="67" xfId="42" applyFont="1" applyFill="1" applyBorder="1" applyAlignment="1">
      <alignment horizontal="left" vertical="top" wrapText="1"/>
    </xf>
    <xf numFmtId="0" fontId="34" fillId="22" borderId="67" xfId="42" applyFont="1" applyFill="1" applyBorder="1" applyAlignment="1">
      <alignment horizontal="center" vertical="top" wrapText="1"/>
    </xf>
    <xf numFmtId="0" fontId="34" fillId="22" borderId="0" xfId="42" applyFont="1" applyFill="1" applyAlignment="1">
      <alignment horizontal="left" vertical="top" wrapText="1"/>
    </xf>
    <xf numFmtId="0" fontId="34" fillId="22" borderId="68" xfId="42" applyFont="1" applyFill="1" applyBorder="1" applyAlignment="1">
      <alignment horizontal="left" vertical="top" wrapText="1"/>
    </xf>
    <xf numFmtId="168" fontId="34" fillId="22" borderId="43" xfId="35" applyNumberFormat="1" applyFont="1" applyFill="1" applyBorder="1" applyAlignment="1">
      <alignment horizontal="center" vertical="top" wrapText="1"/>
    </xf>
    <xf numFmtId="168" fontId="34" fillId="22" borderId="0" xfId="35" applyNumberFormat="1" applyFont="1" applyFill="1" applyBorder="1" applyAlignment="1">
      <alignment horizontal="center" vertical="top" wrapText="1"/>
    </xf>
    <xf numFmtId="168" fontId="171" fillId="22" borderId="46" xfId="42" applyNumberFormat="1" applyFont="1" applyFill="1" applyBorder="1" applyAlignment="1">
      <alignment horizontal="right" vertical="top" wrapText="1"/>
    </xf>
    <xf numFmtId="9" fontId="34" fillId="22" borderId="0" xfId="35" applyFont="1" applyFill="1" applyBorder="1" applyAlignment="1">
      <alignment horizontal="center" vertical="top" wrapText="1"/>
    </xf>
    <xf numFmtId="9" fontId="34" fillId="22" borderId="0" xfId="35" applyFont="1" applyFill="1" applyBorder="1" applyAlignment="1">
      <alignment horizontal="left" vertical="top" wrapText="1"/>
    </xf>
    <xf numFmtId="3" fontId="34" fillId="22" borderId="0" xfId="42" applyNumberFormat="1" applyFont="1" applyFill="1" applyAlignment="1">
      <alignment horizontal="right" vertical="top" wrapText="1"/>
    </xf>
    <xf numFmtId="3" fontId="34" fillId="11" borderId="0" xfId="42" applyNumberFormat="1" applyFont="1" applyFill="1" applyAlignment="1">
      <alignment horizontal="right" vertical="top" wrapText="1"/>
    </xf>
    <xf numFmtId="0" fontId="34" fillId="22" borderId="46" xfId="42" applyFont="1" applyFill="1" applyBorder="1" applyAlignment="1">
      <alignment horizontal="left" vertical="top" wrapText="1"/>
    </xf>
    <xf numFmtId="0" fontId="34" fillId="22" borderId="69" xfId="42" applyFont="1" applyFill="1" applyBorder="1" applyAlignment="1">
      <alignment horizontal="center" vertical="top" wrapText="1"/>
    </xf>
    <xf numFmtId="0" fontId="34" fillId="22" borderId="68" xfId="42" applyFont="1" applyFill="1" applyBorder="1" applyAlignment="1">
      <alignment horizontal="center" vertical="top" wrapText="1"/>
    </xf>
    <xf numFmtId="0" fontId="34" fillId="22" borderId="46" xfId="42" applyFont="1" applyFill="1" applyBorder="1" applyAlignment="1">
      <alignment horizontal="center" vertical="top" wrapText="1"/>
    </xf>
    <xf numFmtId="0" fontId="34" fillId="17" borderId="43" xfId="42" applyFont="1" applyFill="1" applyBorder="1" applyAlignment="1">
      <alignment horizontal="right" vertical="top" wrapText="1"/>
    </xf>
    <xf numFmtId="0" fontId="34" fillId="17" borderId="0" xfId="42" applyFont="1" applyFill="1" applyAlignment="1">
      <alignment horizontal="right" vertical="top" wrapText="1"/>
    </xf>
    <xf numFmtId="171" fontId="34" fillId="22" borderId="0" xfId="42" applyNumberFormat="1" applyFont="1" applyFill="1" applyAlignment="1">
      <alignment horizontal="right" vertical="top" wrapText="1"/>
    </xf>
    <xf numFmtId="171" fontId="34" fillId="22" borderId="43" xfId="42" applyNumberFormat="1" applyFont="1" applyFill="1" applyBorder="1" applyAlignment="1">
      <alignment horizontal="right" vertical="top" wrapText="1"/>
    </xf>
    <xf numFmtId="0" fontId="34" fillId="22" borderId="43" xfId="42" applyFont="1" applyFill="1" applyBorder="1" applyAlignment="1">
      <alignment horizontal="right" vertical="top" wrapText="1"/>
    </xf>
    <xf numFmtId="0" fontId="34" fillId="22" borderId="0" xfId="42" applyFont="1" applyFill="1" applyAlignment="1">
      <alignment horizontal="right" vertical="top" wrapText="1"/>
    </xf>
    <xf numFmtId="0" fontId="34" fillId="22" borderId="70" xfId="42" applyFont="1" applyFill="1" applyBorder="1" applyAlignment="1">
      <alignment horizontal="right" vertical="top" wrapText="1"/>
    </xf>
    <xf numFmtId="0" fontId="34" fillId="22" borderId="71" xfId="42" applyFont="1" applyFill="1" applyBorder="1" applyAlignment="1">
      <alignment horizontal="right" vertical="top" wrapText="1"/>
    </xf>
    <xf numFmtId="0" fontId="34" fillId="22" borderId="44" xfId="42" applyFont="1" applyFill="1" applyBorder="1" applyAlignment="1">
      <alignment horizontal="right" vertical="top" wrapText="1"/>
    </xf>
    <xf numFmtId="0" fontId="34" fillId="22" borderId="43" xfId="42" applyFont="1" applyFill="1" applyBorder="1" applyAlignment="1">
      <alignment horizontal="center" vertical="top" wrapText="1"/>
    </xf>
    <xf numFmtId="0" fontId="34" fillId="22" borderId="0" xfId="42" applyFont="1" applyFill="1" applyAlignment="1">
      <alignment horizontal="center" vertical="top" wrapText="1"/>
    </xf>
    <xf numFmtId="0" fontId="34" fillId="22" borderId="44" xfId="42" applyFont="1" applyFill="1" applyBorder="1" applyAlignment="1">
      <alignment horizontal="center" vertical="top" wrapText="1"/>
    </xf>
    <xf numFmtId="2" fontId="34" fillId="22" borderId="0" xfId="42" applyNumberFormat="1" applyFont="1" applyFill="1" applyAlignment="1">
      <alignment horizontal="right" vertical="top" wrapText="1"/>
    </xf>
    <xf numFmtId="2" fontId="34" fillId="22" borderId="44" xfId="42" applyNumberFormat="1" applyFont="1" applyFill="1" applyBorder="1" applyAlignment="1">
      <alignment horizontal="right" vertical="top" wrapText="1"/>
    </xf>
    <xf numFmtId="2" fontId="34" fillId="22" borderId="43" xfId="42" applyNumberFormat="1" applyFont="1" applyFill="1" applyBorder="1" applyAlignment="1">
      <alignment horizontal="right" vertical="top" wrapText="1"/>
    </xf>
    <xf numFmtId="2" fontId="34" fillId="21" borderId="0" xfId="42" applyNumberFormat="1" applyFont="1" applyFill="1" applyAlignment="1">
      <alignment horizontal="right" vertical="top" wrapText="1"/>
    </xf>
    <xf numFmtId="172" fontId="34" fillId="22" borderId="43" xfId="42" applyNumberFormat="1" applyFont="1" applyFill="1" applyBorder="1" applyAlignment="1">
      <alignment horizontal="right" vertical="top" wrapText="1"/>
    </xf>
    <xf numFmtId="172" fontId="34" fillId="22" borderId="0" xfId="42" applyNumberFormat="1" applyFont="1" applyFill="1" applyAlignment="1">
      <alignment horizontal="right" vertical="top" wrapText="1"/>
    </xf>
    <xf numFmtId="172" fontId="34" fillId="22" borderId="46" xfId="42" applyNumberFormat="1" applyFont="1" applyFill="1" applyBorder="1" applyAlignment="1">
      <alignment horizontal="right" vertical="top" wrapText="1"/>
    </xf>
    <xf numFmtId="173" fontId="34" fillId="22" borderId="46" xfId="42" applyNumberFormat="1" applyFont="1" applyFill="1" applyBorder="1" applyAlignment="1">
      <alignment horizontal="right" vertical="top" wrapText="1"/>
    </xf>
    <xf numFmtId="49" fontId="34" fillId="22" borderId="43" xfId="42" applyNumberFormat="1" applyFont="1" applyFill="1" applyBorder="1" applyAlignment="1">
      <alignment horizontal="center" vertical="top" wrapText="1"/>
    </xf>
    <xf numFmtId="172" fontId="34" fillId="21" borderId="43" xfId="42" applyNumberFormat="1" applyFont="1" applyFill="1" applyBorder="1" applyAlignment="1">
      <alignment horizontal="right" vertical="top" wrapText="1"/>
    </xf>
    <xf numFmtId="0" fontId="34" fillId="17" borderId="28" xfId="42" applyFont="1" applyFill="1" applyBorder="1" applyAlignment="1">
      <alignment horizontal="left" vertical="top" wrapText="1"/>
    </xf>
    <xf numFmtId="0" fontId="34" fillId="19" borderId="28" xfId="42" applyFont="1" applyFill="1" applyBorder="1" applyAlignment="1">
      <alignment horizontal="center" vertical="top" wrapText="1"/>
    </xf>
    <xf numFmtId="0" fontId="34" fillId="19" borderId="67" xfId="42" applyFont="1" applyFill="1" applyBorder="1" applyAlignment="1">
      <alignment horizontal="left" vertical="top" wrapText="1"/>
    </xf>
    <xf numFmtId="0" fontId="34" fillId="19" borderId="67" xfId="42" applyFont="1" applyFill="1" applyBorder="1" applyAlignment="1">
      <alignment horizontal="center" vertical="top" wrapText="1"/>
    </xf>
    <xf numFmtId="0" fontId="34" fillId="19" borderId="0" xfId="42" applyFont="1" applyFill="1" applyAlignment="1">
      <alignment horizontal="left" vertical="top" wrapText="1"/>
    </xf>
    <xf numFmtId="0" fontId="34" fillId="19" borderId="68" xfId="42" applyFont="1" applyFill="1" applyBorder="1" applyAlignment="1">
      <alignment horizontal="left" vertical="top" wrapText="1"/>
    </xf>
    <xf numFmtId="168" fontId="34" fillId="19" borderId="43" xfId="35" applyNumberFormat="1" applyFont="1" applyFill="1" applyBorder="1" applyAlignment="1">
      <alignment horizontal="center" vertical="top" wrapText="1"/>
    </xf>
    <xf numFmtId="168" fontId="34" fillId="19" borderId="0" xfId="35" applyNumberFormat="1" applyFont="1" applyFill="1" applyBorder="1" applyAlignment="1">
      <alignment horizontal="center" vertical="top" wrapText="1"/>
    </xf>
    <xf numFmtId="168" fontId="171" fillId="10" borderId="46" xfId="42" applyNumberFormat="1" applyFont="1" applyFill="1" applyBorder="1" applyAlignment="1">
      <alignment horizontal="right" vertical="top" wrapText="1"/>
    </xf>
    <xf numFmtId="9" fontId="34" fillId="19" borderId="0" xfId="35" applyFont="1" applyFill="1" applyBorder="1" applyAlignment="1">
      <alignment horizontal="center" vertical="top" wrapText="1"/>
    </xf>
    <xf numFmtId="9" fontId="34" fillId="19" borderId="0" xfId="35" applyFont="1" applyFill="1" applyBorder="1" applyAlignment="1">
      <alignment horizontal="left" vertical="top" wrapText="1"/>
    </xf>
    <xf numFmtId="3" fontId="34" fillId="17" borderId="0" xfId="42" applyNumberFormat="1" applyFont="1" applyFill="1" applyAlignment="1">
      <alignment horizontal="right" vertical="top" wrapText="1"/>
    </xf>
    <xf numFmtId="0" fontId="34" fillId="19" borderId="46" xfId="42" applyFont="1" applyFill="1" applyBorder="1" applyAlignment="1">
      <alignment horizontal="left" vertical="top" wrapText="1"/>
    </xf>
    <xf numFmtId="0" fontId="34" fillId="19" borderId="69" xfId="42" applyFont="1" applyFill="1" applyBorder="1" applyAlignment="1">
      <alignment horizontal="center" vertical="top" wrapText="1"/>
    </xf>
    <xf numFmtId="0" fontId="34" fillId="19" borderId="68" xfId="42" applyFont="1" applyFill="1" applyBorder="1" applyAlignment="1">
      <alignment horizontal="center" vertical="top" wrapText="1"/>
    </xf>
    <xf numFmtId="0" fontId="34" fillId="19" borderId="46" xfId="42" applyFont="1" applyFill="1" applyBorder="1" applyAlignment="1">
      <alignment horizontal="center" vertical="top" wrapText="1"/>
    </xf>
    <xf numFmtId="171" fontId="34" fillId="17" borderId="0" xfId="42" applyNumberFormat="1" applyFont="1" applyFill="1" applyAlignment="1">
      <alignment horizontal="right" vertical="top" wrapText="1"/>
    </xf>
    <xf numFmtId="171" fontId="34" fillId="17" borderId="43" xfId="42" applyNumberFormat="1" applyFont="1" applyFill="1" applyBorder="1" applyAlignment="1">
      <alignment horizontal="right" vertical="top" wrapText="1"/>
    </xf>
    <xf numFmtId="0" fontId="34" fillId="17" borderId="70" xfId="42" applyFont="1" applyFill="1" applyBorder="1" applyAlignment="1">
      <alignment horizontal="right" vertical="top" wrapText="1"/>
    </xf>
    <xf numFmtId="0" fontId="34" fillId="17" borderId="71" xfId="42" applyFont="1" applyFill="1" applyBorder="1" applyAlignment="1">
      <alignment horizontal="right" vertical="top" wrapText="1"/>
    </xf>
    <xf numFmtId="0" fontId="34" fillId="17" borderId="44" xfId="42" applyFont="1" applyFill="1" applyBorder="1" applyAlignment="1">
      <alignment horizontal="right" vertical="top" wrapText="1"/>
    </xf>
    <xf numFmtId="0" fontId="34" fillId="19" borderId="43" xfId="42" applyFont="1" applyFill="1" applyBorder="1" applyAlignment="1">
      <alignment horizontal="center" vertical="top" wrapText="1"/>
    </xf>
    <xf numFmtId="0" fontId="34" fillId="19" borderId="0" xfId="42" applyFont="1" applyFill="1" applyAlignment="1">
      <alignment horizontal="center" vertical="top" wrapText="1"/>
    </xf>
    <xf numFmtId="0" fontId="34" fillId="19" borderId="44" xfId="42" applyFont="1" applyFill="1" applyBorder="1" applyAlignment="1">
      <alignment horizontal="center" vertical="top" wrapText="1"/>
    </xf>
    <xf numFmtId="172" fontId="34" fillId="17" borderId="43" xfId="42" applyNumberFormat="1" applyFont="1" applyFill="1" applyBorder="1" applyAlignment="1">
      <alignment horizontal="right" vertical="top" wrapText="1"/>
    </xf>
    <xf numFmtId="172" fontId="34" fillId="17" borderId="0" xfId="42" applyNumberFormat="1" applyFont="1" applyFill="1" applyAlignment="1">
      <alignment horizontal="right" vertical="top" wrapText="1"/>
    </xf>
    <xf numFmtId="172" fontId="34" fillId="17" borderId="46" xfId="42" applyNumberFormat="1" applyFont="1" applyFill="1" applyBorder="1" applyAlignment="1">
      <alignment horizontal="right" vertical="top" wrapText="1"/>
    </xf>
    <xf numFmtId="173" fontId="34" fillId="19" borderId="46" xfId="42" applyNumberFormat="1" applyFont="1" applyFill="1" applyBorder="1" applyAlignment="1">
      <alignment horizontal="right" vertical="top" wrapText="1"/>
    </xf>
    <xf numFmtId="49" fontId="34" fillId="19" borderId="43" xfId="42" applyNumberFormat="1" applyFont="1" applyFill="1" applyBorder="1" applyAlignment="1">
      <alignment horizontal="center" vertical="top" wrapText="1"/>
    </xf>
    <xf numFmtId="4" fontId="34" fillId="17" borderId="0" xfId="42" applyNumberFormat="1" applyFont="1" applyFill="1" applyAlignment="1">
      <alignment horizontal="right" vertical="top" wrapText="1"/>
    </xf>
    <xf numFmtId="4" fontId="34" fillId="17" borderId="43" xfId="42" applyNumberFormat="1" applyFont="1" applyFill="1" applyBorder="1" applyAlignment="1">
      <alignment horizontal="right" vertical="top" wrapText="1"/>
    </xf>
    <xf numFmtId="21" fontId="34" fillId="17" borderId="43" xfId="42" applyNumberFormat="1" applyFont="1" applyFill="1" applyBorder="1" applyAlignment="1">
      <alignment horizontal="right" vertical="top" wrapText="1"/>
    </xf>
    <xf numFmtId="21" fontId="34" fillId="17" borderId="0" xfId="42" applyNumberFormat="1" applyFont="1" applyFill="1" applyAlignment="1">
      <alignment horizontal="right" vertical="top" wrapText="1"/>
    </xf>
    <xf numFmtId="21" fontId="34" fillId="17" borderId="70" xfId="42" applyNumberFormat="1" applyFont="1" applyFill="1" applyBorder="1" applyAlignment="1">
      <alignment horizontal="right" vertical="top" wrapText="1"/>
    </xf>
    <xf numFmtId="21" fontId="34" fillId="17" borderId="71" xfId="42" applyNumberFormat="1" applyFont="1" applyFill="1" applyBorder="1" applyAlignment="1">
      <alignment horizontal="right" vertical="top" wrapText="1"/>
    </xf>
    <xf numFmtId="21" fontId="34" fillId="17" borderId="44" xfId="42" applyNumberFormat="1" applyFont="1" applyFill="1" applyBorder="1" applyAlignment="1">
      <alignment horizontal="right" vertical="top" wrapText="1"/>
    </xf>
    <xf numFmtId="0" fontId="34" fillId="17" borderId="44" xfId="42" applyFont="1" applyFill="1" applyBorder="1" applyAlignment="1">
      <alignment horizontal="left" vertical="top" wrapText="1"/>
    </xf>
    <xf numFmtId="0" fontId="124" fillId="17" borderId="43" xfId="42" applyFont="1" applyFill="1" applyBorder="1" applyAlignment="1">
      <alignment horizontal="right" vertical="top" wrapText="1"/>
    </xf>
    <xf numFmtId="170" fontId="34" fillId="22" borderId="0" xfId="42" applyNumberFormat="1" applyFont="1" applyFill="1" applyAlignment="1">
      <alignment horizontal="right" vertical="top" wrapText="1"/>
    </xf>
    <xf numFmtId="170" fontId="34" fillId="22" borderId="43" xfId="42" applyNumberFormat="1" applyFont="1" applyFill="1" applyBorder="1" applyAlignment="1">
      <alignment horizontal="right" vertical="top" wrapText="1"/>
    </xf>
    <xf numFmtId="170" fontId="34" fillId="22" borderId="70" xfId="42" applyNumberFormat="1" applyFont="1" applyFill="1" applyBorder="1" applyAlignment="1">
      <alignment horizontal="right" vertical="top" wrapText="1"/>
    </xf>
    <xf numFmtId="170" fontId="34" fillId="22" borderId="71" xfId="42" applyNumberFormat="1" applyFont="1" applyFill="1" applyBorder="1" applyAlignment="1">
      <alignment horizontal="right" vertical="top" wrapText="1"/>
    </xf>
    <xf numFmtId="170" fontId="34" fillId="22" borderId="44" xfId="42" applyNumberFormat="1" applyFont="1" applyFill="1" applyBorder="1" applyAlignment="1">
      <alignment horizontal="right" vertical="top" wrapText="1"/>
    </xf>
    <xf numFmtId="2" fontId="34" fillId="17" borderId="43" xfId="42" applyNumberFormat="1" applyFont="1" applyFill="1" applyBorder="1" applyAlignment="1">
      <alignment horizontal="right" vertical="top" wrapText="1"/>
    </xf>
    <xf numFmtId="2" fontId="34" fillId="17" borderId="0" xfId="42" applyNumberFormat="1" applyFont="1" applyFill="1" applyAlignment="1">
      <alignment horizontal="right" vertical="top" wrapText="1"/>
    </xf>
    <xf numFmtId="9" fontId="34" fillId="19" borderId="46" xfId="42" applyNumberFormat="1" applyFont="1" applyFill="1" applyBorder="1" applyAlignment="1">
      <alignment horizontal="center" vertical="top" wrapText="1"/>
    </xf>
    <xf numFmtId="0" fontId="34" fillId="20" borderId="0" xfId="42" applyFont="1" applyFill="1" applyAlignment="1">
      <alignment horizontal="left" vertical="top" wrapText="1"/>
    </xf>
    <xf numFmtId="9" fontId="34" fillId="22" borderId="46" xfId="42" applyNumberFormat="1" applyFont="1" applyFill="1" applyBorder="1" applyAlignment="1">
      <alignment horizontal="center" vertical="top" wrapText="1"/>
    </xf>
    <xf numFmtId="3" fontId="34" fillId="17" borderId="43" xfId="42" applyNumberFormat="1" applyFont="1" applyFill="1" applyBorder="1" applyAlignment="1">
      <alignment horizontal="right" vertical="top" wrapText="1"/>
    </xf>
    <xf numFmtId="3" fontId="34" fillId="17" borderId="44" xfId="42" applyNumberFormat="1" applyFont="1" applyFill="1" applyBorder="1" applyAlignment="1">
      <alignment horizontal="right" vertical="top" wrapText="1"/>
    </xf>
    <xf numFmtId="165" fontId="34" fillId="17" borderId="43" xfId="42" applyNumberFormat="1" applyFont="1" applyFill="1" applyBorder="1" applyAlignment="1">
      <alignment horizontal="right" vertical="top" wrapText="1"/>
    </xf>
    <xf numFmtId="165" fontId="34" fillId="17" borderId="0" xfId="42" applyNumberFormat="1" applyFont="1" applyFill="1" applyAlignment="1">
      <alignment horizontal="right" vertical="top" wrapText="1"/>
    </xf>
    <xf numFmtId="170" fontId="34" fillId="17" borderId="43" xfId="42" applyNumberFormat="1" applyFont="1" applyFill="1" applyBorder="1" applyAlignment="1">
      <alignment horizontal="right" vertical="top" wrapText="1"/>
    </xf>
    <xf numFmtId="170" fontId="34" fillId="17" borderId="0" xfId="42" applyNumberFormat="1" applyFont="1" applyFill="1" applyAlignment="1">
      <alignment horizontal="right" vertical="top" wrapText="1"/>
    </xf>
    <xf numFmtId="0" fontId="34" fillId="21" borderId="0" xfId="42" applyFont="1" applyFill="1" applyAlignment="1">
      <alignment horizontal="right" vertical="top" wrapText="1"/>
    </xf>
    <xf numFmtId="2" fontId="34" fillId="21" borderId="43" xfId="42" applyNumberFormat="1" applyFont="1" applyFill="1" applyBorder="1" applyAlignment="1">
      <alignment horizontal="right" vertical="top" wrapText="1"/>
    </xf>
    <xf numFmtId="170" fontId="34" fillId="17" borderId="44" xfId="42" applyNumberFormat="1" applyFont="1" applyFill="1" applyBorder="1" applyAlignment="1">
      <alignment horizontal="right" vertical="top" wrapText="1"/>
    </xf>
    <xf numFmtId="4" fontId="34" fillId="22" borderId="0" xfId="42" applyNumberFormat="1" applyFont="1" applyFill="1" applyAlignment="1">
      <alignment horizontal="right" vertical="top" wrapText="1"/>
    </xf>
    <xf numFmtId="4" fontId="34" fillId="22" borderId="43" xfId="42" applyNumberFormat="1" applyFont="1" applyFill="1" applyBorder="1" applyAlignment="1">
      <alignment horizontal="right" vertical="top" wrapText="1"/>
    </xf>
    <xf numFmtId="21" fontId="34" fillId="22" borderId="0" xfId="42" applyNumberFormat="1" applyFont="1" applyFill="1" applyAlignment="1">
      <alignment horizontal="right" vertical="top" wrapText="1"/>
    </xf>
    <xf numFmtId="172" fontId="34" fillId="21" borderId="46" xfId="42" applyNumberFormat="1" applyFont="1" applyFill="1" applyBorder="1" applyAlignment="1">
      <alignment horizontal="right" vertical="top" wrapText="1"/>
    </xf>
    <xf numFmtId="0" fontId="34" fillId="17" borderId="43" xfId="42" applyFont="1" applyFill="1" applyBorder="1" applyAlignment="1">
      <alignment horizontal="right" vertical="center" wrapText="1"/>
    </xf>
    <xf numFmtId="0" fontId="34" fillId="17" borderId="0" xfId="42" applyFont="1" applyFill="1" applyAlignment="1">
      <alignment horizontal="right" vertical="center" wrapText="1"/>
    </xf>
    <xf numFmtId="0" fontId="34" fillId="17" borderId="44" xfId="42" applyFont="1" applyFill="1" applyBorder="1" applyAlignment="1">
      <alignment horizontal="right" vertical="center" wrapText="1"/>
    </xf>
    <xf numFmtId="0" fontId="34" fillId="17" borderId="47" xfId="42" applyFont="1" applyFill="1" applyBorder="1" applyAlignment="1">
      <alignment horizontal="left" vertical="top" wrapText="1"/>
    </xf>
    <xf numFmtId="0" fontId="34" fillId="17" borderId="51" xfId="42" applyFont="1" applyFill="1" applyBorder="1" applyAlignment="1">
      <alignment horizontal="left" vertical="top" wrapText="1"/>
    </xf>
    <xf numFmtId="0" fontId="34" fillId="19" borderId="47" xfId="42" applyFont="1" applyFill="1" applyBorder="1" applyAlignment="1">
      <alignment horizontal="center" vertical="top" wrapText="1"/>
    </xf>
    <xf numFmtId="0" fontId="34" fillId="19" borderId="72" xfId="42" applyFont="1" applyFill="1" applyBorder="1" applyAlignment="1">
      <alignment horizontal="left" vertical="top" wrapText="1"/>
    </xf>
    <xf numFmtId="0" fontId="34" fillId="19" borderId="72" xfId="42" applyFont="1" applyFill="1" applyBorder="1" applyAlignment="1">
      <alignment horizontal="center" vertical="top" wrapText="1"/>
    </xf>
    <xf numFmtId="0" fontId="34" fillId="19" borderId="3" xfId="42" applyFont="1" applyFill="1" applyBorder="1" applyAlignment="1">
      <alignment horizontal="left" vertical="top" wrapText="1"/>
    </xf>
    <xf numFmtId="0" fontId="34" fillId="19" borderId="73" xfId="42" applyFont="1" applyFill="1" applyBorder="1" applyAlignment="1">
      <alignment horizontal="left" vertical="top" wrapText="1"/>
    </xf>
    <xf numFmtId="168" fontId="34" fillId="19" borderId="48" xfId="35" applyNumberFormat="1" applyFont="1" applyFill="1" applyBorder="1" applyAlignment="1">
      <alignment horizontal="center" vertical="top" wrapText="1"/>
    </xf>
    <xf numFmtId="168" fontId="34" fillId="19" borderId="3" xfId="35" applyNumberFormat="1" applyFont="1" applyFill="1" applyBorder="1" applyAlignment="1">
      <alignment horizontal="center" vertical="top" wrapText="1"/>
    </xf>
    <xf numFmtId="168" fontId="171" fillId="10" borderId="49" xfId="42" applyNumberFormat="1" applyFont="1" applyFill="1" applyBorder="1" applyAlignment="1">
      <alignment horizontal="right" vertical="top" wrapText="1"/>
    </xf>
    <xf numFmtId="9" fontId="34" fillId="19" borderId="3" xfId="35" applyFont="1" applyFill="1" applyBorder="1" applyAlignment="1">
      <alignment horizontal="center" vertical="top" wrapText="1"/>
    </xf>
    <xf numFmtId="9" fontId="34" fillId="19" borderId="3" xfId="35" applyFont="1" applyFill="1" applyBorder="1" applyAlignment="1">
      <alignment horizontal="left" vertical="top" wrapText="1"/>
    </xf>
    <xf numFmtId="0" fontId="34" fillId="17" borderId="3" xfId="42" applyFont="1" applyFill="1" applyBorder="1" applyAlignment="1">
      <alignment horizontal="left" vertical="top" wrapText="1"/>
    </xf>
    <xf numFmtId="0" fontId="34" fillId="17" borderId="3" xfId="42" applyFont="1" applyFill="1" applyBorder="1" applyAlignment="1">
      <alignment horizontal="right" vertical="top" wrapText="1"/>
    </xf>
    <xf numFmtId="0" fontId="34" fillId="19" borderId="49" xfId="42" applyFont="1" applyFill="1" applyBorder="1" applyAlignment="1">
      <alignment horizontal="left" vertical="top" wrapText="1"/>
    </xf>
    <xf numFmtId="0" fontId="34" fillId="19" borderId="74" xfId="42" applyFont="1" applyFill="1" applyBorder="1" applyAlignment="1">
      <alignment horizontal="center" vertical="top" wrapText="1"/>
    </xf>
    <xf numFmtId="0" fontId="34" fillId="19" borderId="73" xfId="42" applyFont="1" applyFill="1" applyBorder="1" applyAlignment="1">
      <alignment horizontal="center" vertical="top" wrapText="1"/>
    </xf>
    <xf numFmtId="0" fontId="34" fillId="19" borderId="49" xfId="42" applyFont="1" applyFill="1" applyBorder="1" applyAlignment="1">
      <alignment horizontal="center" vertical="top" wrapText="1"/>
    </xf>
    <xf numFmtId="0" fontId="34" fillId="17" borderId="48" xfId="42" applyFont="1" applyFill="1" applyBorder="1" applyAlignment="1">
      <alignment horizontal="right" vertical="center" wrapText="1"/>
    </xf>
    <xf numFmtId="0" fontId="34" fillId="17" borderId="3" xfId="42" applyFont="1" applyFill="1" applyBorder="1" applyAlignment="1">
      <alignment horizontal="right" vertical="center" wrapText="1"/>
    </xf>
    <xf numFmtId="0" fontId="34" fillId="17" borderId="50" xfId="42" applyFont="1" applyFill="1" applyBorder="1" applyAlignment="1">
      <alignment horizontal="right" vertical="top" wrapText="1"/>
    </xf>
    <xf numFmtId="0" fontId="34" fillId="19" borderId="48" xfId="42" applyFont="1" applyFill="1" applyBorder="1" applyAlignment="1">
      <alignment horizontal="center" vertical="top" wrapText="1"/>
    </xf>
    <xf numFmtId="0" fontId="34" fillId="19" borderId="3" xfId="42" applyFont="1" applyFill="1" applyBorder="1" applyAlignment="1">
      <alignment horizontal="center" vertical="top" wrapText="1"/>
    </xf>
    <xf numFmtId="0" fontId="34" fillId="19" borderId="50" xfId="42" applyFont="1" applyFill="1" applyBorder="1" applyAlignment="1">
      <alignment horizontal="center" vertical="top" wrapText="1"/>
    </xf>
    <xf numFmtId="0" fontId="34" fillId="17" borderId="48" xfId="42" applyFont="1" applyFill="1" applyBorder="1" applyAlignment="1">
      <alignment horizontal="right" vertical="top" wrapText="1"/>
    </xf>
    <xf numFmtId="172" fontId="34" fillId="17" borderId="48" xfId="42" applyNumberFormat="1" applyFont="1" applyFill="1" applyBorder="1" applyAlignment="1">
      <alignment horizontal="right" vertical="top" wrapText="1"/>
    </xf>
    <xf numFmtId="172" fontId="34" fillId="17" borderId="3" xfId="42" applyNumberFormat="1" applyFont="1" applyFill="1" applyBorder="1" applyAlignment="1">
      <alignment horizontal="right" vertical="top" wrapText="1"/>
    </xf>
    <xf numFmtId="172" fontId="34" fillId="17" borderId="49" xfId="42" applyNumberFormat="1" applyFont="1" applyFill="1" applyBorder="1" applyAlignment="1">
      <alignment horizontal="right" vertical="top" wrapText="1"/>
    </xf>
    <xf numFmtId="173" fontId="34" fillId="19" borderId="49" xfId="42" applyNumberFormat="1" applyFont="1" applyFill="1" applyBorder="1" applyAlignment="1">
      <alignment horizontal="right" vertical="top" wrapText="1"/>
    </xf>
    <xf numFmtId="49" fontId="34" fillId="19" borderId="48" xfId="42" applyNumberFormat="1" applyFont="1" applyFill="1" applyBorder="1" applyAlignment="1">
      <alignment horizontal="center" vertical="top" wrapText="1"/>
    </xf>
    <xf numFmtId="169" fontId="148" fillId="32" borderId="0" xfId="0" applyNumberFormat="1" applyFont="1" applyFill="1" applyAlignment="1">
      <alignment horizontal="left" vertical="center"/>
    </xf>
    <xf numFmtId="169" fontId="175" fillId="37" borderId="0" xfId="52" applyNumberFormat="1" applyFont="1" applyFill="1" applyAlignment="1">
      <alignment horizontal="left" vertical="center"/>
    </xf>
    <xf numFmtId="2" fontId="47" fillId="5" borderId="0" xfId="0" applyNumberFormat="1" applyFont="1" applyFill="1" applyAlignment="1">
      <alignment horizontal="right" vertical="center"/>
    </xf>
    <xf numFmtId="1" fontId="47" fillId="5" borderId="0" xfId="0" applyNumberFormat="1" applyFont="1" applyFill="1" applyAlignment="1">
      <alignment horizontal="right" vertical="center"/>
    </xf>
    <xf numFmtId="166" fontId="43" fillId="44" borderId="0" xfId="0" applyNumberFormat="1" applyFont="1" applyFill="1" applyAlignment="1">
      <alignment horizontal="right" vertical="center"/>
    </xf>
    <xf numFmtId="0" fontId="34" fillId="41" borderId="0" xfId="0" applyFont="1" applyFill="1" applyAlignment="1">
      <alignment horizontal="right" vertical="center"/>
    </xf>
    <xf numFmtId="0" fontId="47" fillId="5" borderId="0" xfId="0" applyFont="1" applyFill="1" applyAlignment="1">
      <alignment horizontal="left" vertical="top" wrapText="1"/>
    </xf>
    <xf numFmtId="0" fontId="47" fillId="5" borderId="0" xfId="0" applyFont="1" applyFill="1" applyAlignment="1">
      <alignment horizontal="left" wrapText="1"/>
    </xf>
    <xf numFmtId="175" fontId="43" fillId="44" borderId="0" xfId="0" applyNumberFormat="1" applyFont="1" applyFill="1" applyAlignment="1">
      <alignment horizontal="right" vertical="center"/>
    </xf>
    <xf numFmtId="169" fontId="175" fillId="37" borderId="0" xfId="52" applyNumberFormat="1" applyFont="1" applyFill="1" applyAlignment="1" applyProtection="1">
      <alignment horizontal="left" vertical="center"/>
      <protection locked="0"/>
    </xf>
    <xf numFmtId="0" fontId="34" fillId="10" borderId="0" xfId="0" applyFont="1" applyFill="1" applyAlignment="1" applyProtection="1">
      <alignment vertical="center"/>
      <protection locked="0"/>
    </xf>
    <xf numFmtId="49" fontId="34" fillId="5" borderId="0" xfId="0" applyNumberFormat="1" applyFont="1" applyFill="1" applyAlignment="1" applyProtection="1">
      <alignment horizontal="right" vertical="center"/>
      <protection locked="0"/>
    </xf>
    <xf numFmtId="9" fontId="158" fillId="5" borderId="0" xfId="35" applyFont="1" applyFill="1" applyBorder="1" applyAlignment="1">
      <alignment horizontal="right" vertical="center"/>
    </xf>
    <xf numFmtId="168" fontId="158" fillId="5" borderId="0" xfId="35" applyNumberFormat="1" applyFont="1" applyFill="1" applyBorder="1" applyAlignment="1">
      <alignment horizontal="right" vertical="center"/>
    </xf>
    <xf numFmtId="0" fontId="176" fillId="8" borderId="0" xfId="0" applyFont="1" applyFill="1" applyAlignment="1">
      <alignment horizontal="left" vertical="center"/>
    </xf>
    <xf numFmtId="0" fontId="177" fillId="0" borderId="0" xfId="45" applyNumberFormat="1" applyFont="1" applyFill="1" applyBorder="1" applyAlignment="1"/>
    <xf numFmtId="0" fontId="2" fillId="0" borderId="0" xfId="45" applyNumberFormat="1" applyFont="1">
      <alignment vertical="top"/>
    </xf>
    <xf numFmtId="166" fontId="35" fillId="0" borderId="0" xfId="45" applyNumberFormat="1" applyFont="1" applyFill="1" applyAlignment="1">
      <alignment horizontal="right" vertical="center"/>
    </xf>
    <xf numFmtId="0" fontId="35" fillId="0" borderId="0" xfId="45" applyNumberFormat="1" applyFont="1" applyFill="1">
      <alignment vertical="top"/>
    </xf>
    <xf numFmtId="0" fontId="34" fillId="45" borderId="43" xfId="42" applyFont="1" applyFill="1" applyBorder="1" applyAlignment="1">
      <alignment horizontal="right" vertical="top" wrapText="1"/>
    </xf>
    <xf numFmtId="0" fontId="34" fillId="45" borderId="0" xfId="42" applyFont="1" applyFill="1" applyAlignment="1">
      <alignment horizontal="right" vertical="top" wrapText="1"/>
    </xf>
    <xf numFmtId="0" fontId="34" fillId="45" borderId="44" xfId="42" applyFont="1" applyFill="1" applyBorder="1" applyAlignment="1">
      <alignment horizontal="right" vertical="top" wrapText="1"/>
    </xf>
    <xf numFmtId="2" fontId="34" fillId="45" borderId="43" xfId="42" applyNumberFormat="1" applyFont="1" applyFill="1" applyBorder="1" applyAlignment="1">
      <alignment horizontal="right" vertical="top" wrapText="1"/>
    </xf>
    <xf numFmtId="2" fontId="34" fillId="45" borderId="0" xfId="42" applyNumberFormat="1" applyFont="1" applyFill="1" applyAlignment="1">
      <alignment horizontal="right" vertical="top" wrapText="1"/>
    </xf>
    <xf numFmtId="165" fontId="34" fillId="45" borderId="43" xfId="42" applyNumberFormat="1" applyFont="1" applyFill="1" applyBorder="1" applyAlignment="1">
      <alignment horizontal="right" vertical="top" wrapText="1"/>
    </xf>
    <xf numFmtId="2" fontId="34" fillId="45" borderId="44" xfId="42" applyNumberFormat="1" applyFont="1" applyFill="1" applyBorder="1" applyAlignment="1">
      <alignment horizontal="right" vertical="top" wrapText="1"/>
    </xf>
    <xf numFmtId="165" fontId="34" fillId="45" borderId="0" xfId="42" applyNumberFormat="1" applyFont="1" applyFill="1" applyAlignment="1">
      <alignment horizontal="right" vertical="top" wrapText="1"/>
    </xf>
    <xf numFmtId="165" fontId="34" fillId="45" borderId="44" xfId="42" applyNumberFormat="1" applyFont="1" applyFill="1" applyBorder="1" applyAlignment="1">
      <alignment horizontal="right" vertical="top" wrapText="1"/>
    </xf>
    <xf numFmtId="171" fontId="34" fillId="45" borderId="43" xfId="42" applyNumberFormat="1" applyFont="1" applyFill="1" applyBorder="1" applyAlignment="1">
      <alignment horizontal="right" vertical="top" wrapText="1"/>
    </xf>
    <xf numFmtId="172" fontId="34" fillId="45" borderId="46" xfId="42" applyNumberFormat="1" applyFont="1" applyFill="1" applyBorder="1" applyAlignment="1">
      <alignment horizontal="right" vertical="top" wrapText="1"/>
    </xf>
    <xf numFmtId="172" fontId="34" fillId="45" borderId="0" xfId="42" applyNumberFormat="1" applyFont="1" applyFill="1" applyAlignment="1">
      <alignment horizontal="right" vertical="top" wrapText="1"/>
    </xf>
    <xf numFmtId="172" fontId="34" fillId="45" borderId="43" xfId="42" applyNumberFormat="1" applyFont="1" applyFill="1" applyBorder="1" applyAlignment="1">
      <alignment horizontal="right" vertical="top" wrapText="1"/>
    </xf>
    <xf numFmtId="174" fontId="34" fillId="45" borderId="0" xfId="42" applyNumberFormat="1" applyFont="1" applyFill="1" applyAlignment="1">
      <alignment horizontal="right" vertical="top" wrapText="1"/>
    </xf>
    <xf numFmtId="0" fontId="34" fillId="45" borderId="28" xfId="42" applyFont="1" applyFill="1" applyBorder="1" applyAlignment="1">
      <alignment horizontal="left" vertical="top" wrapText="1"/>
    </xf>
    <xf numFmtId="0" fontId="34" fillId="45" borderId="0" xfId="42" applyFont="1" applyFill="1" applyAlignment="1">
      <alignment horizontal="left" vertical="top" wrapText="1"/>
    </xf>
    <xf numFmtId="0" fontId="34" fillId="45" borderId="43" xfId="42" applyFont="1" applyFill="1" applyBorder="1" applyAlignment="1">
      <alignment horizontal="center" vertical="top" wrapText="1"/>
    </xf>
    <xf numFmtId="0" fontId="34" fillId="45" borderId="0" xfId="42" applyFont="1" applyFill="1" applyAlignment="1">
      <alignment horizontal="center" vertical="top" wrapText="1"/>
    </xf>
    <xf numFmtId="0" fontId="34" fillId="45" borderId="46" xfId="42" applyFont="1" applyFill="1" applyBorder="1" applyAlignment="1">
      <alignment horizontal="left" vertical="top" wrapText="1"/>
    </xf>
    <xf numFmtId="0" fontId="34" fillId="45" borderId="44" xfId="42" applyFont="1" applyFill="1" applyBorder="1" applyAlignment="1">
      <alignment horizontal="left" vertical="top" wrapText="1"/>
    </xf>
    <xf numFmtId="168" fontId="34" fillId="45" borderId="43" xfId="42" applyNumberFormat="1" applyFont="1" applyFill="1" applyBorder="1" applyAlignment="1">
      <alignment horizontal="right" vertical="top" wrapText="1"/>
    </xf>
    <xf numFmtId="168" fontId="34" fillId="45" borderId="0" xfId="42" applyNumberFormat="1" applyFont="1" applyFill="1" applyAlignment="1">
      <alignment horizontal="right" vertical="top" wrapText="1"/>
    </xf>
    <xf numFmtId="168" fontId="34" fillId="45" borderId="44" xfId="42" applyNumberFormat="1" applyFont="1" applyFill="1" applyBorder="1" applyAlignment="1">
      <alignment horizontal="right" vertical="top" wrapText="1"/>
    </xf>
    <xf numFmtId="168" fontId="171" fillId="45" borderId="46" xfId="42" applyNumberFormat="1" applyFont="1" applyFill="1" applyBorder="1" applyAlignment="1">
      <alignment horizontal="right" vertical="top" wrapText="1"/>
    </xf>
    <xf numFmtId="0" fontId="34" fillId="45" borderId="44" xfId="42" applyFont="1" applyFill="1" applyBorder="1" applyAlignment="1">
      <alignment horizontal="center" vertical="top" wrapText="1"/>
    </xf>
    <xf numFmtId="0" fontId="124" fillId="45" borderId="44" xfId="42" applyFont="1" applyFill="1" applyBorder="1" applyAlignment="1">
      <alignment horizontal="right" vertical="top" wrapText="1"/>
    </xf>
    <xf numFmtId="173" fontId="34" fillId="45" borderId="46" xfId="42" applyNumberFormat="1" applyFont="1" applyFill="1" applyBorder="1" applyAlignment="1">
      <alignment horizontal="right" vertical="top" wrapText="1"/>
    </xf>
    <xf numFmtId="49" fontId="34" fillId="45" borderId="46" xfId="42" applyNumberFormat="1"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54" fillId="8" borderId="0" xfId="42" applyFont="1" applyFill="1" applyAlignment="1">
      <alignment horizontal="center" vertical="top"/>
    </xf>
    <xf numFmtId="0" fontId="53" fillId="8" borderId="0" xfId="42" applyFont="1" applyFill="1" applyAlignment="1">
      <alignment vertical="top" wrapText="1"/>
    </xf>
    <xf numFmtId="0" fontId="54" fillId="8" borderId="0" xfId="42" applyFont="1" applyFill="1" applyAlignment="1">
      <alignment horizontal="left" vertical="top" wrapText="1"/>
    </xf>
    <xf numFmtId="0" fontId="52" fillId="8" borderId="0" xfId="42" applyFont="1" applyFill="1" applyAlignment="1">
      <alignment horizontal="left" vertical="top" wrapText="1"/>
    </xf>
    <xf numFmtId="0" fontId="43" fillId="28" borderId="0" xfId="0" applyFont="1" applyFill="1" applyAlignment="1">
      <alignment horizontal="right" vertical="center"/>
    </xf>
    <xf numFmtId="165" fontId="43" fillId="39" borderId="0" xfId="0" applyNumberFormat="1" applyFont="1" applyFill="1" applyAlignment="1">
      <alignment horizontal="right" vertical="center"/>
    </xf>
    <xf numFmtId="166" fontId="43" fillId="28" borderId="0" xfId="0" applyNumberFormat="1" applyFont="1" applyFill="1" applyAlignment="1">
      <alignment horizontal="right" vertical="center"/>
    </xf>
    <xf numFmtId="0" fontId="34" fillId="11" borderId="0" xfId="42" quotePrefix="1" applyFont="1" applyFill="1" applyAlignment="1">
      <alignment horizontal="left" vertical="top" wrapText="1"/>
    </xf>
    <xf numFmtId="0" fontId="34" fillId="5" borderId="0" xfId="42" applyFont="1" applyFill="1" applyAlignment="1">
      <alignment horizontal="left" vertical="top" wrapText="1"/>
    </xf>
    <xf numFmtId="0" fontId="34" fillId="0" borderId="0" xfId="0" applyFont="1"/>
    <xf numFmtId="0" fontId="33" fillId="0" borderId="28" xfId="42" applyFont="1" applyBorder="1" applyAlignment="1">
      <alignment horizontal="left" vertical="top" wrapText="1"/>
    </xf>
    <xf numFmtId="0" fontId="33" fillId="0" borderId="0" xfId="42" applyFont="1" applyAlignment="1">
      <alignment horizontal="left" vertical="top" wrapText="1"/>
    </xf>
    <xf numFmtId="0" fontId="33" fillId="0" borderId="43" xfId="42" applyFont="1" applyBorder="1" applyAlignment="1">
      <alignment horizontal="center" vertical="top" wrapText="1"/>
    </xf>
    <xf numFmtId="0" fontId="33" fillId="0" borderId="0" xfId="42" applyFont="1" applyAlignment="1">
      <alignment horizontal="center" vertical="top" wrapText="1"/>
    </xf>
    <xf numFmtId="0" fontId="33" fillId="0" borderId="46" xfId="42" applyFont="1" applyBorder="1" applyAlignment="1">
      <alignment horizontal="left" vertical="top" wrapText="1"/>
    </xf>
    <xf numFmtId="0" fontId="33" fillId="0" borderId="44" xfId="42" applyFont="1" applyBorder="1" applyAlignment="1">
      <alignment horizontal="left" vertical="top" wrapText="1"/>
    </xf>
    <xf numFmtId="168" fontId="33" fillId="0" borderId="43" xfId="42" applyNumberFormat="1" applyFont="1" applyBorder="1" applyAlignment="1">
      <alignment horizontal="right" vertical="top" wrapText="1"/>
    </xf>
    <xf numFmtId="168" fontId="33" fillId="0" borderId="0" xfId="42" applyNumberFormat="1" applyFont="1" applyAlignment="1">
      <alignment horizontal="right" vertical="top" wrapText="1"/>
    </xf>
    <xf numFmtId="168" fontId="33" fillId="0" borderId="44" xfId="42" applyNumberFormat="1" applyFont="1" applyBorder="1" applyAlignment="1">
      <alignment horizontal="right" vertical="top" wrapText="1"/>
    </xf>
    <xf numFmtId="168" fontId="33" fillId="0" borderId="46" xfId="42" applyNumberFormat="1" applyFont="1" applyBorder="1" applyAlignment="1">
      <alignment horizontal="right" vertical="top" wrapText="1"/>
    </xf>
    <xf numFmtId="0" fontId="33" fillId="0" borderId="44" xfId="42" applyFont="1" applyBorder="1" applyAlignment="1">
      <alignment horizontal="center" vertical="top" wrapText="1"/>
    </xf>
    <xf numFmtId="0" fontId="33" fillId="0" borderId="0" xfId="42" applyFont="1" applyAlignment="1">
      <alignment horizontal="right" vertical="top" wrapText="1"/>
    </xf>
    <xf numFmtId="3" fontId="179" fillId="0" borderId="44" xfId="42" applyNumberFormat="1" applyFont="1" applyBorder="1" applyAlignment="1">
      <alignment horizontal="right" vertical="top" wrapText="1"/>
    </xf>
    <xf numFmtId="0" fontId="33" fillId="0" borderId="46" xfId="42" applyFont="1" applyBorder="1" applyAlignment="1">
      <alignment horizontal="center" vertical="top" wrapText="1"/>
    </xf>
    <xf numFmtId="0" fontId="33" fillId="0" borderId="43" xfId="42" applyFont="1" applyBorder="1" applyAlignment="1">
      <alignment horizontal="right" vertical="top" wrapText="1"/>
    </xf>
    <xf numFmtId="0" fontId="33" fillId="0" borderId="44" xfId="42" applyFont="1" applyBorder="1" applyAlignment="1">
      <alignment horizontal="right" vertical="top" wrapText="1"/>
    </xf>
    <xf numFmtId="172" fontId="33" fillId="0" borderId="43" xfId="42" applyNumberFormat="1" applyFont="1" applyBorder="1" applyAlignment="1">
      <alignment horizontal="right" vertical="top" wrapText="1"/>
    </xf>
    <xf numFmtId="172" fontId="33" fillId="0" borderId="0" xfId="42" applyNumberFormat="1" applyFont="1" applyAlignment="1">
      <alignment horizontal="right" vertical="top" wrapText="1"/>
    </xf>
    <xf numFmtId="172" fontId="33" fillId="0" borderId="46" xfId="42" applyNumberFormat="1" applyFont="1" applyBorder="1" applyAlignment="1">
      <alignment horizontal="right" vertical="top" wrapText="1"/>
    </xf>
    <xf numFmtId="173" fontId="33" fillId="0" borderId="46" xfId="42" applyNumberFormat="1" applyFont="1" applyBorder="1" applyAlignment="1">
      <alignment horizontal="right" vertical="top" wrapText="1"/>
    </xf>
    <xf numFmtId="49" fontId="33" fillId="0" borderId="46" xfId="42" applyNumberFormat="1" applyFont="1" applyBorder="1" applyAlignment="1">
      <alignment horizontal="center" vertical="top" wrapText="1"/>
    </xf>
    <xf numFmtId="1" fontId="34" fillId="45" borderId="0" xfId="42" applyNumberFormat="1" applyFont="1" applyFill="1" applyAlignment="1">
      <alignment horizontal="right" vertical="top" wrapText="1"/>
    </xf>
    <xf numFmtId="1" fontId="34" fillId="0" borderId="3" xfId="42" applyNumberFormat="1" applyFont="1" applyBorder="1" applyAlignment="1">
      <alignment horizontal="right" vertical="top" wrapText="1"/>
    </xf>
    <xf numFmtId="1" fontId="33" fillId="0" borderId="0" xfId="42" applyNumberFormat="1" applyFont="1" applyAlignment="1">
      <alignment horizontal="right" vertical="top" wrapText="1"/>
    </xf>
    <xf numFmtId="1" fontId="34" fillId="11" borderId="0" xfId="42" applyNumberFormat="1" applyFont="1" applyFill="1" applyAlignment="1">
      <alignment horizontal="right" vertical="top" wrapText="1"/>
    </xf>
    <xf numFmtId="1" fontId="123" fillId="11" borderId="0" xfId="42" applyNumberFormat="1" applyFont="1" applyFill="1" applyAlignment="1">
      <alignment horizontal="right" vertical="top" wrapText="1"/>
    </xf>
    <xf numFmtId="1" fontId="123" fillId="0" borderId="0" xfId="42" applyNumberFormat="1" applyFont="1" applyAlignment="1">
      <alignment horizontal="right" vertical="top" wrapText="1"/>
    </xf>
    <xf numFmtId="1" fontId="172" fillId="11" borderId="0" xfId="42" applyNumberFormat="1" applyFont="1" applyFill="1" applyAlignment="1">
      <alignment horizontal="right" vertical="top" wrapText="1"/>
    </xf>
    <xf numFmtId="165" fontId="34" fillId="11" borderId="43" xfId="42" applyNumberFormat="1" applyFont="1" applyFill="1" applyBorder="1" applyAlignment="1">
      <alignment horizontal="right" vertical="top" wrapText="1"/>
    </xf>
    <xf numFmtId="165" fontId="34" fillId="11" borderId="0" xfId="42" applyNumberFormat="1" applyFont="1" applyFill="1" applyAlignment="1">
      <alignment horizontal="right" vertical="top" wrapText="1"/>
    </xf>
    <xf numFmtId="165" fontId="34" fillId="11" borderId="44" xfId="42" applyNumberFormat="1" applyFont="1" applyFill="1" applyBorder="1" applyAlignment="1">
      <alignment horizontal="right" vertical="top" wrapText="1"/>
    </xf>
    <xf numFmtId="165" fontId="123" fillId="11" borderId="0" xfId="42" applyNumberFormat="1" applyFont="1" applyFill="1" applyAlignment="1">
      <alignment horizontal="center" vertical="top" wrapText="1"/>
    </xf>
    <xf numFmtId="165" fontId="123" fillId="11" borderId="44" xfId="42" applyNumberFormat="1" applyFont="1" applyFill="1" applyBorder="1" applyAlignment="1">
      <alignment horizontal="center" vertical="top" wrapText="1"/>
    </xf>
    <xf numFmtId="184" fontId="34" fillId="0" borderId="0" xfId="42" applyNumberFormat="1" applyFont="1" applyAlignment="1">
      <alignment horizontal="right" vertical="top" wrapText="1"/>
    </xf>
    <xf numFmtId="184" fontId="34" fillId="0" borderId="43" xfId="42" applyNumberFormat="1" applyFont="1" applyBorder="1" applyAlignment="1">
      <alignment horizontal="right" vertical="top" wrapText="1"/>
    </xf>
    <xf numFmtId="184" fontId="34" fillId="0" borderId="46" xfId="42" applyNumberFormat="1" applyFont="1" applyBorder="1" applyAlignment="1">
      <alignment horizontal="right" vertical="top" wrapText="1"/>
    </xf>
    <xf numFmtId="184" fontId="34" fillId="45" borderId="0" xfId="42" applyNumberFormat="1" applyFont="1" applyFill="1" applyAlignment="1">
      <alignment horizontal="right" vertical="top" wrapText="1"/>
    </xf>
    <xf numFmtId="184" fontId="34" fillId="45" borderId="46" xfId="42" applyNumberFormat="1" applyFont="1" applyFill="1" applyBorder="1" applyAlignment="1">
      <alignment horizontal="right" vertical="top" wrapText="1"/>
    </xf>
    <xf numFmtId="184" fontId="34" fillId="45" borderId="43" xfId="42" applyNumberFormat="1" applyFont="1" applyFill="1" applyBorder="1" applyAlignment="1">
      <alignment horizontal="right" vertical="top" wrapText="1"/>
    </xf>
    <xf numFmtId="184" fontId="34" fillId="5" borderId="43" xfId="42" applyNumberFormat="1" applyFont="1" applyFill="1" applyBorder="1" applyAlignment="1">
      <alignment horizontal="right" vertical="top" wrapText="1"/>
    </xf>
    <xf numFmtId="184" fontId="173" fillId="0" borderId="0" xfId="42" applyNumberFormat="1" applyFont="1" applyAlignment="1">
      <alignment horizontal="right" vertical="top" wrapText="1"/>
    </xf>
    <xf numFmtId="184" fontId="34" fillId="11" borderId="43" xfId="42" applyNumberFormat="1" applyFont="1" applyFill="1" applyBorder="1" applyAlignment="1">
      <alignment horizontal="right" vertical="top" wrapText="1"/>
    </xf>
    <xf numFmtId="184" fontId="33" fillId="0" borderId="43" xfId="42" applyNumberFormat="1" applyFont="1" applyBorder="1" applyAlignment="1">
      <alignment horizontal="right" vertical="top" wrapText="1"/>
    </xf>
    <xf numFmtId="184" fontId="33" fillId="0" borderId="0" xfId="42" applyNumberFormat="1" applyFont="1" applyAlignment="1">
      <alignment horizontal="right" vertical="top" wrapText="1"/>
    </xf>
    <xf numFmtId="184" fontId="33" fillId="0" borderId="46" xfId="42" applyNumberFormat="1" applyFont="1" applyBorder="1" applyAlignment="1">
      <alignment horizontal="right" vertical="top" wrapText="1"/>
    </xf>
    <xf numFmtId="1" fontId="123" fillId="11" borderId="43" xfId="42" applyNumberFormat="1" applyFont="1" applyFill="1" applyBorder="1" applyAlignment="1">
      <alignment horizontal="right" vertical="center" wrapText="1"/>
    </xf>
    <xf numFmtId="1" fontId="123" fillId="11" borderId="0" xfId="42" applyNumberFormat="1" applyFont="1" applyFill="1" applyAlignment="1">
      <alignment horizontal="right" vertical="center" wrapText="1"/>
    </xf>
    <xf numFmtId="1" fontId="123" fillId="11" borderId="44" xfId="42" applyNumberFormat="1" applyFont="1" applyFill="1" applyBorder="1" applyAlignment="1">
      <alignment horizontal="right" vertical="center" wrapText="1"/>
    </xf>
    <xf numFmtId="170" fontId="34" fillId="11" borderId="0" xfId="42" applyNumberFormat="1" applyFont="1" applyFill="1" applyAlignment="1">
      <alignment horizontal="right" vertical="top" wrapText="1"/>
    </xf>
    <xf numFmtId="170" fontId="34" fillId="11" borderId="44" xfId="42" applyNumberFormat="1" applyFont="1" applyFill="1" applyBorder="1" applyAlignment="1">
      <alignment horizontal="right" vertical="top" wrapText="1"/>
    </xf>
    <xf numFmtId="172" fontId="34" fillId="11" borderId="46" xfId="42" applyNumberFormat="1" applyFont="1" applyFill="1" applyBorder="1" applyAlignment="1">
      <alignment horizontal="right" vertical="top" wrapText="1"/>
    </xf>
    <xf numFmtId="3" fontId="34" fillId="11" borderId="43" xfId="42" applyNumberFormat="1" applyFont="1" applyFill="1" applyBorder="1" applyAlignment="1">
      <alignment horizontal="right" vertical="top" wrapText="1"/>
    </xf>
    <xf numFmtId="3" fontId="34" fillId="11" borderId="44" xfId="42" applyNumberFormat="1" applyFont="1" applyFill="1" applyBorder="1" applyAlignment="1">
      <alignment horizontal="right" vertical="top" wrapText="1"/>
    </xf>
    <xf numFmtId="0" fontId="124" fillId="11" borderId="44" xfId="42" applyFont="1" applyFill="1" applyBorder="1" applyAlignment="1">
      <alignment horizontal="right" vertical="top" wrapText="1"/>
    </xf>
    <xf numFmtId="1" fontId="34" fillId="11" borderId="31" xfId="42" applyNumberFormat="1" applyFont="1" applyFill="1" applyBorder="1" applyAlignment="1">
      <alignment horizontal="right" vertical="top" wrapText="1"/>
    </xf>
    <xf numFmtId="1" fontId="34" fillId="17" borderId="21" xfId="42" applyNumberFormat="1" applyFont="1" applyFill="1" applyBorder="1" applyAlignment="1">
      <alignment horizontal="right" vertical="top" wrapText="1"/>
    </xf>
    <xf numFmtId="1" fontId="34" fillId="22" borderId="0" xfId="42" applyNumberFormat="1" applyFont="1" applyFill="1" applyAlignment="1">
      <alignment horizontal="right" vertical="top" wrapText="1"/>
    </xf>
    <xf numFmtId="1" fontId="34" fillId="17" borderId="0" xfId="42" applyNumberFormat="1" applyFont="1" applyFill="1" applyAlignment="1">
      <alignment horizontal="right" vertical="top" wrapText="1"/>
    </xf>
    <xf numFmtId="1" fontId="34" fillId="54" borderId="0" xfId="42" applyNumberFormat="1" applyFont="1" applyFill="1" applyAlignment="1">
      <alignment horizontal="right" vertical="top" wrapText="1"/>
    </xf>
    <xf numFmtId="1" fontId="34" fillId="53" borderId="0" xfId="42" applyNumberFormat="1" applyFont="1" applyFill="1" applyAlignment="1">
      <alignment horizontal="right" vertical="top" wrapText="1"/>
    </xf>
    <xf numFmtId="1" fontId="56" fillId="0" borderId="0" xfId="42" applyNumberFormat="1" applyFont="1" applyAlignment="1">
      <alignment wrapText="1"/>
    </xf>
    <xf numFmtId="1" fontId="56" fillId="11" borderId="0" xfId="42" applyNumberFormat="1" applyFont="1" applyFill="1" applyAlignment="1">
      <alignment wrapText="1"/>
    </xf>
    <xf numFmtId="0" fontId="41" fillId="5" borderId="98" xfId="0" applyFont="1" applyFill="1" applyBorder="1" applyAlignment="1">
      <alignment vertical="center" wrapText="1"/>
    </xf>
    <xf numFmtId="0" fontId="34" fillId="33" borderId="0" xfId="42" applyFont="1" applyFill="1" applyAlignment="1">
      <alignment horizontal="right" vertical="top" wrapText="1"/>
    </xf>
    <xf numFmtId="3" fontId="34" fillId="33" borderId="0" xfId="42" applyNumberFormat="1" applyFont="1" applyFill="1" applyAlignment="1">
      <alignment horizontal="right" vertical="top" wrapText="1"/>
    </xf>
    <xf numFmtId="1" fontId="34" fillId="55" borderId="0" xfId="42" applyNumberFormat="1" applyFont="1" applyFill="1" applyAlignment="1">
      <alignment horizontal="right" vertical="top" wrapText="1"/>
    </xf>
    <xf numFmtId="1" fontId="34" fillId="11" borderId="0" xfId="42" applyNumberFormat="1" applyFont="1" applyFill="1" applyAlignment="1">
      <alignment vertical="top" wrapText="1"/>
    </xf>
    <xf numFmtId="1" fontId="34" fillId="11" borderId="44" xfId="42" applyNumberFormat="1" applyFont="1" applyFill="1" applyBorder="1" applyAlignment="1">
      <alignment horizontal="right" vertical="top" wrapText="1"/>
    </xf>
    <xf numFmtId="1" fontId="34" fillId="33" borderId="0" xfId="42" applyNumberFormat="1" applyFont="1" applyFill="1" applyAlignment="1">
      <alignment horizontal="right" vertical="top" wrapText="1"/>
    </xf>
    <xf numFmtId="1" fontId="43" fillId="0" borderId="0" xfId="42" applyNumberFormat="1" applyFont="1" applyAlignment="1">
      <alignment wrapText="1"/>
    </xf>
    <xf numFmtId="1" fontId="43" fillId="11" borderId="0" xfId="42" applyNumberFormat="1" applyFont="1" applyFill="1" applyAlignment="1">
      <alignment wrapText="1"/>
    </xf>
    <xf numFmtId="1" fontId="43" fillId="53" borderId="0" xfId="42" applyNumberFormat="1" applyFont="1" applyFill="1" applyAlignment="1">
      <alignment wrapText="1"/>
    </xf>
    <xf numFmtId="171" fontId="34" fillId="22" borderId="70" xfId="42" applyNumberFormat="1" applyFont="1" applyFill="1" applyBorder="1" applyAlignment="1">
      <alignment horizontal="right" vertical="top" wrapText="1"/>
    </xf>
    <xf numFmtId="171" fontId="34" fillId="22" borderId="71" xfId="42" applyNumberFormat="1" applyFont="1" applyFill="1" applyBorder="1" applyAlignment="1">
      <alignment horizontal="right" vertical="top" wrapText="1"/>
    </xf>
    <xf numFmtId="171" fontId="34" fillId="22" borderId="44" xfId="42" applyNumberFormat="1" applyFont="1" applyFill="1" applyBorder="1" applyAlignment="1">
      <alignment horizontal="right" vertical="top" wrapText="1"/>
    </xf>
    <xf numFmtId="171" fontId="34" fillId="22" borderId="43" xfId="42" applyNumberFormat="1" applyFont="1" applyFill="1" applyBorder="1" applyAlignment="1">
      <alignment horizontal="center" vertical="top" wrapText="1"/>
    </xf>
    <xf numFmtId="171" fontId="34" fillId="22" borderId="0" xfId="42" applyNumberFormat="1" applyFont="1" applyFill="1" applyAlignment="1">
      <alignment horizontal="center" vertical="top" wrapText="1"/>
    </xf>
    <xf numFmtId="171" fontId="34" fillId="22" borderId="44" xfId="42" applyNumberFormat="1" applyFont="1" applyFill="1" applyBorder="1" applyAlignment="1">
      <alignment horizontal="center" vertical="top" wrapText="1"/>
    </xf>
    <xf numFmtId="171" fontId="124" fillId="22" borderId="43" xfId="42" applyNumberFormat="1" applyFont="1" applyFill="1" applyBorder="1" applyAlignment="1">
      <alignment horizontal="right" vertical="top" wrapText="1"/>
    </xf>
    <xf numFmtId="171" fontId="34" fillId="21" borderId="0" xfId="42" applyNumberFormat="1" applyFont="1" applyFill="1" applyAlignment="1">
      <alignment horizontal="right" vertical="top" wrapText="1"/>
    </xf>
    <xf numFmtId="171" fontId="34" fillId="17" borderId="70" xfId="42" applyNumberFormat="1" applyFont="1" applyFill="1" applyBorder="1" applyAlignment="1">
      <alignment horizontal="right" vertical="top" wrapText="1"/>
    </xf>
    <xf numFmtId="171" fontId="34" fillId="17" borderId="71" xfId="42" applyNumberFormat="1" applyFont="1" applyFill="1" applyBorder="1" applyAlignment="1">
      <alignment horizontal="right" vertical="top" wrapText="1"/>
    </xf>
    <xf numFmtId="171" fontId="34" fillId="17" borderId="44" xfId="42" applyNumberFormat="1" applyFont="1" applyFill="1" applyBorder="1" applyAlignment="1">
      <alignment horizontal="right" vertical="top" wrapText="1"/>
    </xf>
    <xf numFmtId="171" fontId="34" fillId="19" borderId="43" xfId="42" applyNumberFormat="1" applyFont="1" applyFill="1" applyBorder="1" applyAlignment="1">
      <alignment horizontal="center" vertical="top" wrapText="1"/>
    </xf>
    <xf numFmtId="171" fontId="34" fillId="19" borderId="0" xfId="42" applyNumberFormat="1" applyFont="1" applyFill="1" applyAlignment="1">
      <alignment horizontal="center" vertical="top" wrapText="1"/>
    </xf>
    <xf numFmtId="171" fontId="34" fillId="19" borderId="44" xfId="42" applyNumberFormat="1" applyFont="1" applyFill="1" applyBorder="1" applyAlignment="1">
      <alignment horizontal="center" vertical="top" wrapText="1"/>
    </xf>
    <xf numFmtId="1" fontId="34" fillId="11" borderId="43" xfId="42" applyNumberFormat="1" applyFont="1" applyFill="1" applyBorder="1" applyAlignment="1">
      <alignment horizontal="right" vertical="top" wrapText="1"/>
    </xf>
    <xf numFmtId="0" fontId="123" fillId="11" borderId="0" xfId="42" applyFont="1" applyFill="1" applyAlignment="1">
      <alignment horizontal="left" vertical="top" wrapText="1"/>
    </xf>
    <xf numFmtId="0" fontId="123" fillId="0" borderId="0" xfId="42" applyFont="1" applyAlignment="1">
      <alignment horizontal="left" vertical="top" wrapText="1"/>
    </xf>
    <xf numFmtId="171" fontId="34" fillId="45" borderId="0" xfId="42" applyNumberFormat="1" applyFont="1" applyFill="1" applyAlignment="1">
      <alignment horizontal="right" vertical="top" wrapText="1"/>
    </xf>
    <xf numFmtId="165" fontId="123" fillId="11" borderId="43" xfId="42" applyNumberFormat="1" applyFont="1" applyFill="1" applyBorder="1" applyAlignment="1">
      <alignment horizontal="right" vertical="top" wrapText="1"/>
    </xf>
    <xf numFmtId="165" fontId="123" fillId="11" borderId="0" xfId="42" applyNumberFormat="1" applyFont="1" applyFill="1" applyAlignment="1">
      <alignment horizontal="right" vertical="top" wrapText="1"/>
    </xf>
    <xf numFmtId="165" fontId="123" fillId="11" borderId="44" xfId="42" applyNumberFormat="1" applyFont="1" applyFill="1" applyBorder="1" applyAlignment="1">
      <alignment horizontal="right" vertical="top" wrapText="1"/>
    </xf>
    <xf numFmtId="165" fontId="47" fillId="5" borderId="0" xfId="0" applyNumberFormat="1" applyFont="1" applyFill="1" applyAlignment="1" applyProtection="1">
      <alignment horizontal="right" vertical="center"/>
      <protection locked="0"/>
    </xf>
    <xf numFmtId="0" fontId="33" fillId="6" borderId="86" xfId="0" applyFont="1" applyFill="1" applyBorder="1" applyAlignment="1">
      <alignment vertical="top" wrapText="1"/>
    </xf>
    <xf numFmtId="170" fontId="34" fillId="14" borderId="43" xfId="42" applyNumberFormat="1" applyFont="1" applyFill="1" applyBorder="1" applyAlignment="1">
      <alignment horizontal="right" vertical="top" wrapText="1"/>
    </xf>
    <xf numFmtId="170" fontId="34" fillId="14" borderId="0" xfId="42" applyNumberFormat="1" applyFont="1" applyFill="1" applyAlignment="1">
      <alignment horizontal="right" vertical="top" wrapText="1"/>
    </xf>
    <xf numFmtId="170" fontId="34" fillId="14" borderId="44" xfId="42" applyNumberFormat="1" applyFont="1" applyFill="1" applyBorder="1" applyAlignment="1">
      <alignment horizontal="right" vertical="top" wrapText="1"/>
    </xf>
    <xf numFmtId="0" fontId="34" fillId="23" borderId="43" xfId="42" applyFont="1" applyFill="1" applyBorder="1" applyAlignment="1">
      <alignment horizontal="right" vertical="top" wrapText="1"/>
    </xf>
    <xf numFmtId="0" fontId="34" fillId="23" borderId="0" xfId="42" applyFont="1" applyFill="1" applyAlignment="1">
      <alignment horizontal="right" vertical="top" wrapText="1"/>
    </xf>
    <xf numFmtId="0" fontId="34" fillId="23" borderId="44" xfId="42" applyFont="1" applyFill="1" applyBorder="1" applyAlignment="1">
      <alignment horizontal="right" vertical="top" wrapText="1"/>
    </xf>
    <xf numFmtId="1" fontId="34" fillId="23" borderId="0" xfId="42" applyNumberFormat="1" applyFont="1" applyFill="1" applyAlignment="1">
      <alignment horizontal="right" vertical="top" wrapText="1"/>
    </xf>
    <xf numFmtId="184" fontId="34" fillId="23" borderId="43" xfId="42" applyNumberFormat="1" applyFont="1" applyFill="1" applyBorder="1" applyAlignment="1">
      <alignment horizontal="right" vertical="top" wrapText="1"/>
    </xf>
    <xf numFmtId="184" fontId="34" fillId="23" borderId="0" xfId="42" applyNumberFormat="1" applyFont="1" applyFill="1" applyAlignment="1">
      <alignment horizontal="right" vertical="top" wrapText="1"/>
    </xf>
    <xf numFmtId="0" fontId="34" fillId="51" borderId="0" xfId="42" applyFont="1" applyFill="1" applyAlignment="1">
      <alignment horizontal="right" vertical="top" wrapText="1"/>
    </xf>
    <xf numFmtId="0" fontId="34" fillId="51" borderId="44" xfId="42" applyFont="1" applyFill="1" applyBorder="1" applyAlignment="1">
      <alignment horizontal="right" vertical="top" wrapText="1"/>
    </xf>
    <xf numFmtId="170" fontId="34" fillId="51" borderId="43" xfId="42" applyNumberFormat="1" applyFont="1" applyFill="1" applyBorder="1" applyAlignment="1">
      <alignment horizontal="right" vertical="top" wrapText="1"/>
    </xf>
    <xf numFmtId="170" fontId="34" fillId="51" borderId="0" xfId="42" applyNumberFormat="1" applyFont="1" applyFill="1" applyAlignment="1">
      <alignment horizontal="right" vertical="top" wrapText="1"/>
    </xf>
    <xf numFmtId="170" fontId="34" fillId="51" borderId="44" xfId="42" applyNumberFormat="1" applyFont="1" applyFill="1" applyBorder="1" applyAlignment="1">
      <alignment horizontal="right" vertical="top" wrapText="1"/>
    </xf>
    <xf numFmtId="2" fontId="34" fillId="51" borderId="0" xfId="42" applyNumberFormat="1" applyFont="1" applyFill="1" applyAlignment="1">
      <alignment horizontal="right" vertical="top" wrapText="1"/>
    </xf>
    <xf numFmtId="2" fontId="34" fillId="51" borderId="44" xfId="42" applyNumberFormat="1" applyFont="1" applyFill="1" applyBorder="1" applyAlignment="1">
      <alignment horizontal="right" vertical="top" wrapText="1"/>
    </xf>
    <xf numFmtId="0" fontId="34" fillId="14" borderId="0" xfId="42" applyFont="1" applyFill="1" applyAlignment="1">
      <alignment horizontal="right" vertical="top" wrapText="1"/>
    </xf>
    <xf numFmtId="0" fontId="34" fillId="51" borderId="43" xfId="42" applyFont="1" applyFill="1" applyBorder="1" applyAlignment="1">
      <alignment horizontal="center" vertical="top" wrapText="1"/>
    </xf>
    <xf numFmtId="0" fontId="34" fillId="51" borderId="0" xfId="42" applyFont="1" applyFill="1" applyAlignment="1">
      <alignment horizontal="center" vertical="top" wrapText="1"/>
    </xf>
    <xf numFmtId="0" fontId="1" fillId="0" borderId="0" xfId="0" applyFont="1"/>
    <xf numFmtId="0" fontId="1" fillId="0" borderId="92" xfId="0" quotePrefix="1" applyFont="1" applyBorder="1" applyAlignment="1">
      <alignment vertical="center"/>
    </xf>
    <xf numFmtId="0" fontId="1" fillId="0" borderId="92" xfId="0" applyFont="1" applyBorder="1" applyAlignment="1">
      <alignment vertical="center"/>
    </xf>
    <xf numFmtId="0" fontId="1" fillId="0" borderId="0" xfId="0" applyFont="1" applyAlignment="1">
      <alignment vertical="center"/>
    </xf>
    <xf numFmtId="0" fontId="1" fillId="48" borderId="0" xfId="0" applyFont="1" applyFill="1" applyAlignment="1">
      <alignment vertical="center"/>
    </xf>
    <xf numFmtId="0" fontId="1" fillId="5" borderId="0" xfId="0" applyFont="1" applyFill="1" applyAlignment="1">
      <alignment vertical="center"/>
    </xf>
    <xf numFmtId="0" fontId="1" fillId="13" borderId="0" xfId="0" applyFont="1" applyFill="1" applyAlignment="1">
      <alignment vertical="center"/>
    </xf>
    <xf numFmtId="0" fontId="1" fillId="49" borderId="0" xfId="0" applyFont="1" applyFill="1" applyAlignment="1">
      <alignment vertical="center"/>
    </xf>
    <xf numFmtId="0" fontId="1" fillId="0" borderId="0" xfId="0" applyFont="1" applyAlignment="1">
      <alignment vertical="center" wrapText="1"/>
    </xf>
    <xf numFmtId="0" fontId="1" fillId="0" borderId="0" xfId="0" quotePrefix="1" applyFont="1" applyAlignment="1">
      <alignment vertical="center"/>
    </xf>
    <xf numFmtId="165" fontId="1" fillId="0" borderId="0" xfId="0" applyNumberFormat="1" applyFont="1" applyAlignment="1">
      <alignment vertical="center"/>
    </xf>
    <xf numFmtId="21" fontId="1" fillId="0" borderId="0" xfId="0" applyNumberFormat="1" applyFont="1" applyAlignment="1">
      <alignment vertical="center"/>
    </xf>
    <xf numFmtId="167" fontId="1" fillId="0" borderId="0" xfId="36" applyNumberFormat="1" applyFont="1" applyBorder="1"/>
    <xf numFmtId="0" fontId="1" fillId="0" borderId="0" xfId="0" applyFont="1" applyAlignment="1">
      <alignment wrapText="1"/>
    </xf>
    <xf numFmtId="0" fontId="1" fillId="5" borderId="0" xfId="0" applyFont="1" applyFill="1"/>
    <xf numFmtId="0" fontId="1" fillId="0" borderId="0" xfId="0" applyFont="1" applyAlignment="1">
      <alignment horizontal="right"/>
    </xf>
    <xf numFmtId="0" fontId="1" fillId="0" borderId="83" xfId="0" applyFont="1" applyBorder="1" applyAlignment="1">
      <alignment horizontal="right"/>
    </xf>
    <xf numFmtId="175" fontId="1" fillId="0" borderId="0" xfId="0" applyNumberFormat="1" applyFont="1"/>
    <xf numFmtId="0" fontId="1" fillId="0" borderId="0" xfId="45" applyNumberFormat="1" applyFont="1">
      <alignment vertical="top"/>
    </xf>
    <xf numFmtId="0" fontId="1" fillId="0" borderId="0" xfId="45" applyNumberFormat="1" applyFont="1" applyFill="1">
      <alignment vertical="top"/>
    </xf>
    <xf numFmtId="0" fontId="1" fillId="0" borderId="0" xfId="45" applyNumberFormat="1" applyFont="1" applyAlignment="1">
      <alignment horizontal="right" vertical="top"/>
    </xf>
    <xf numFmtId="0" fontId="1" fillId="0" borderId="0" xfId="69" applyFont="1"/>
    <xf numFmtId="0" fontId="1" fillId="17" borderId="0" xfId="49" applyFont="1" applyFill="1"/>
    <xf numFmtId="0" fontId="1" fillId="17" borderId="70" xfId="49" applyFont="1" applyFill="1" applyBorder="1"/>
    <xf numFmtId="0" fontId="1" fillId="17" borderId="71" xfId="49" applyFont="1" applyFill="1" applyBorder="1"/>
    <xf numFmtId="0" fontId="1" fillId="0" borderId="0" xfId="49" applyFont="1"/>
    <xf numFmtId="0" fontId="1" fillId="17" borderId="3" xfId="49" applyFont="1" applyFill="1" applyBorder="1"/>
    <xf numFmtId="0" fontId="1" fillId="17" borderId="75" xfId="49" applyFont="1" applyFill="1" applyBorder="1"/>
    <xf numFmtId="0" fontId="1" fillId="17" borderId="76" xfId="49" applyFont="1" applyFill="1" applyBorder="1"/>
    <xf numFmtId="0" fontId="34" fillId="5" borderId="0" xfId="0" applyFont="1" applyFill="1"/>
    <xf numFmtId="166" fontId="155" fillId="5" borderId="0" xfId="0" applyNumberFormat="1" applyFont="1" applyFill="1" applyAlignment="1">
      <alignment vertical="center"/>
    </xf>
    <xf numFmtId="0" fontId="34" fillId="5" borderId="0" xfId="0" applyFont="1" applyFill="1" applyAlignment="1">
      <alignment horizontal="right"/>
    </xf>
    <xf numFmtId="166" fontId="34" fillId="5" borderId="0" xfId="0" applyNumberFormat="1" applyFont="1" applyFill="1"/>
    <xf numFmtId="0" fontId="5" fillId="5" borderId="0" xfId="0" applyFont="1" applyFill="1"/>
    <xf numFmtId="9" fontId="34" fillId="5" borderId="0" xfId="35" applyFont="1" applyFill="1" applyAlignment="1">
      <alignment vertical="center"/>
    </xf>
    <xf numFmtId="9" fontId="158" fillId="5" borderId="0" xfId="35" applyFont="1" applyFill="1" applyAlignment="1">
      <alignment vertical="center"/>
    </xf>
    <xf numFmtId="0" fontId="123" fillId="5" borderId="83" xfId="0" applyFont="1" applyFill="1" applyBorder="1" applyAlignment="1">
      <alignment horizontal="right" vertical="center"/>
    </xf>
    <xf numFmtId="9" fontId="123" fillId="5" borderId="0" xfId="35" applyFont="1" applyFill="1" applyAlignment="1">
      <alignment vertical="center"/>
    </xf>
    <xf numFmtId="0" fontId="64" fillId="5" borderId="0" xfId="0" applyFont="1" applyFill="1"/>
    <xf numFmtId="2" fontId="123" fillId="5" borderId="0" xfId="35" applyNumberFormat="1" applyFont="1" applyFill="1" applyAlignment="1">
      <alignment vertical="center"/>
    </xf>
    <xf numFmtId="0" fontId="5" fillId="5" borderId="0" xfId="0" applyFont="1" applyFill="1" applyAlignment="1">
      <alignment horizontal="right"/>
    </xf>
    <xf numFmtId="0" fontId="34" fillId="51" borderId="43" xfId="42" applyFont="1" applyFill="1" applyBorder="1" applyAlignment="1">
      <alignment horizontal="right" vertical="top" wrapText="1"/>
    </xf>
    <xf numFmtId="2" fontId="34" fillId="51" borderId="43" xfId="42" applyNumberFormat="1" applyFont="1" applyFill="1" applyBorder="1" applyAlignment="1">
      <alignment horizontal="right" vertical="top" wrapText="1"/>
    </xf>
    <xf numFmtId="0" fontId="90" fillId="7" borderId="0" xfId="0" applyFont="1" applyFill="1" applyAlignment="1">
      <alignment horizontal="left" vertical="center" wrapText="1"/>
    </xf>
    <xf numFmtId="0" fontId="123" fillId="7" borderId="0" xfId="0" applyFont="1" applyFill="1" applyAlignment="1">
      <alignment vertical="center"/>
    </xf>
    <xf numFmtId="0" fontId="74" fillId="0" borderId="0" xfId="0" applyFont="1" applyAlignment="1">
      <alignment horizontal="left" vertical="center"/>
    </xf>
    <xf numFmtId="0" fontId="159" fillId="0" borderId="0" xfId="64" applyFont="1" applyFill="1">
      <alignment vertical="top"/>
    </xf>
    <xf numFmtId="166" fontId="155" fillId="0" borderId="0" xfId="0" applyNumberFormat="1" applyFont="1" applyAlignment="1">
      <alignment vertical="center"/>
    </xf>
    <xf numFmtId="166" fontId="34" fillId="0" borderId="0" xfId="0" applyNumberFormat="1" applyFont="1" applyAlignment="1">
      <alignment vertical="center"/>
    </xf>
    <xf numFmtId="166" fontId="34" fillId="0" borderId="0" xfId="0" applyNumberFormat="1" applyFont="1"/>
    <xf numFmtId="0" fontId="43" fillId="0" borderId="0" xfId="0" applyFont="1"/>
    <xf numFmtId="166" fontId="43" fillId="0" borderId="0" xfId="0" applyNumberFormat="1" applyFont="1"/>
    <xf numFmtId="0" fontId="43" fillId="0" borderId="0" xfId="0" applyFont="1" applyAlignment="1">
      <alignment horizontal="right"/>
    </xf>
    <xf numFmtId="9" fontId="158" fillId="0" borderId="0" xfId="35" applyFont="1" applyFill="1" applyAlignment="1">
      <alignment vertical="center"/>
    </xf>
    <xf numFmtId="168" fontId="43" fillId="0" borderId="0" xfId="0" applyNumberFormat="1" applyFont="1" applyAlignment="1">
      <alignment horizontal="right" vertical="center"/>
    </xf>
    <xf numFmtId="166" fontId="74" fillId="0" borderId="0" xfId="0" applyNumberFormat="1" applyFont="1" applyAlignment="1">
      <alignment vertical="center"/>
    </xf>
    <xf numFmtId="0" fontId="123" fillId="0" borderId="0" xfId="0" applyFont="1" applyAlignment="1">
      <alignment vertical="center"/>
    </xf>
    <xf numFmtId="0" fontId="123" fillId="0" borderId="0" xfId="0" applyFont="1" applyAlignment="1">
      <alignment horizontal="right"/>
    </xf>
    <xf numFmtId="166" fontId="158" fillId="0" borderId="0" xfId="0" applyNumberFormat="1" applyFont="1" applyAlignment="1">
      <alignment horizontal="left" vertical="center"/>
    </xf>
    <xf numFmtId="166" fontId="158" fillId="0" borderId="0" xfId="0" applyNumberFormat="1" applyFont="1" applyAlignment="1">
      <alignment vertical="center"/>
    </xf>
    <xf numFmtId="0" fontId="86" fillId="8" borderId="0" xfId="0" applyFont="1" applyFill="1" applyAlignment="1">
      <alignment horizontal="right" vertical="center"/>
    </xf>
    <xf numFmtId="0" fontId="34" fillId="51" borderId="44" xfId="42" applyFont="1" applyFill="1" applyBorder="1" applyAlignment="1">
      <alignment horizontal="center" vertical="top" wrapText="1"/>
    </xf>
    <xf numFmtId="0" fontId="47" fillId="51" borderId="33" xfId="42" applyFont="1" applyFill="1" applyBorder="1" applyAlignment="1">
      <alignment horizontal="right" vertical="top" wrapText="1"/>
    </xf>
    <xf numFmtId="0" fontId="47" fillId="51" borderId="34" xfId="42" applyFont="1" applyFill="1" applyBorder="1" applyAlignment="1">
      <alignment horizontal="right" vertical="top" wrapText="1"/>
    </xf>
    <xf numFmtId="0" fontId="47" fillId="51" borderId="35" xfId="42" applyFont="1" applyFill="1" applyBorder="1" applyAlignment="1">
      <alignment horizontal="right" vertical="top" wrapText="1"/>
    </xf>
    <xf numFmtId="170" fontId="34" fillId="57" borderId="0" xfId="42" applyNumberFormat="1" applyFont="1" applyFill="1" applyAlignment="1">
      <alignment horizontal="right" vertical="top" wrapText="1"/>
    </xf>
    <xf numFmtId="168" fontId="158" fillId="0" borderId="0" xfId="0" applyNumberFormat="1" applyFont="1" applyAlignment="1">
      <alignment horizontal="right" vertical="center"/>
    </xf>
    <xf numFmtId="0" fontId="41" fillId="5" borderId="0" xfId="0" applyFont="1" applyFill="1" applyAlignment="1">
      <alignment vertical="center"/>
    </xf>
    <xf numFmtId="175" fontId="181" fillId="5" borderId="0" xfId="0" applyNumberFormat="1" applyFont="1" applyFill="1" applyAlignment="1">
      <alignment vertical="center"/>
    </xf>
    <xf numFmtId="166" fontId="41" fillId="5" borderId="0" xfId="0" applyNumberFormat="1" applyFont="1" applyFill="1" applyAlignment="1">
      <alignment vertical="center"/>
    </xf>
    <xf numFmtId="0" fontId="41" fillId="5" borderId="0" xfId="0" applyFont="1" applyFill="1" applyAlignment="1">
      <alignment horizontal="right" vertical="center"/>
    </xf>
    <xf numFmtId="0" fontId="41" fillId="5" borderId="83" xfId="0" applyFont="1" applyFill="1" applyBorder="1" applyAlignment="1">
      <alignment horizontal="right" vertical="center"/>
    </xf>
    <xf numFmtId="0" fontId="6" fillId="5" borderId="0" xfId="0" applyFont="1" applyFill="1" applyAlignment="1">
      <alignment vertical="center"/>
    </xf>
    <xf numFmtId="166" fontId="181" fillId="5" borderId="0" xfId="0" applyNumberFormat="1" applyFont="1" applyFill="1" applyAlignment="1">
      <alignment vertical="center"/>
    </xf>
    <xf numFmtId="0" fontId="158" fillId="0" borderId="0" xfId="0" applyFont="1"/>
    <xf numFmtId="0" fontId="156" fillId="0" borderId="0" xfId="0" applyFont="1"/>
    <xf numFmtId="0" fontId="154" fillId="0" borderId="0" xfId="0" applyFont="1"/>
    <xf numFmtId="0" fontId="157" fillId="0" borderId="0" xfId="0" applyFont="1"/>
    <xf numFmtId="0" fontId="123" fillId="0" borderId="0" xfId="0" applyFont="1"/>
    <xf numFmtId="0" fontId="38" fillId="11" borderId="19" xfId="0" applyFont="1" applyFill="1" applyBorder="1" applyAlignment="1">
      <alignment horizontal="left" vertical="center"/>
    </xf>
    <xf numFmtId="0" fontId="38" fillId="11" borderId="19" xfId="0" applyFont="1" applyFill="1" applyBorder="1" applyAlignment="1">
      <alignment vertical="center" wrapText="1"/>
    </xf>
    <xf numFmtId="0" fontId="33" fillId="5" borderId="0" xfId="0" applyFont="1" applyFill="1" applyAlignment="1">
      <alignment vertical="center"/>
    </xf>
    <xf numFmtId="0" fontId="33" fillId="5" borderId="0" xfId="0" applyFont="1" applyFill="1" applyAlignment="1">
      <alignment horizontal="left"/>
    </xf>
    <xf numFmtId="166" fontId="33" fillId="5" borderId="0" xfId="0" applyNumberFormat="1" applyFont="1" applyFill="1" applyAlignment="1">
      <alignment horizontal="right" vertical="center"/>
    </xf>
    <xf numFmtId="170" fontId="33" fillId="5" borderId="0" xfId="0" applyNumberFormat="1" applyFont="1" applyFill="1" applyAlignment="1">
      <alignment horizontal="right" vertical="center"/>
    </xf>
    <xf numFmtId="0" fontId="33" fillId="5" borderId="0" xfId="0" applyFont="1" applyFill="1" applyAlignment="1">
      <alignment horizontal="right" vertical="top" wrapText="1"/>
    </xf>
    <xf numFmtId="0" fontId="33" fillId="5" borderId="0" xfId="0" applyFont="1" applyFill="1" applyAlignment="1">
      <alignment horizontal="right"/>
    </xf>
    <xf numFmtId="0" fontId="33" fillId="5" borderId="0" xfId="0" applyFont="1" applyFill="1" applyAlignment="1">
      <alignment horizontal="right" vertical="center"/>
    </xf>
    <xf numFmtId="166" fontId="33" fillId="5" borderId="0" xfId="0" applyNumberFormat="1" applyFont="1" applyFill="1" applyAlignment="1">
      <alignment horizontal="right" vertical="top" wrapText="1"/>
    </xf>
    <xf numFmtId="166" fontId="33" fillId="5" borderId="0" xfId="0" applyNumberFormat="1" applyFont="1" applyFill="1" applyAlignment="1">
      <alignment horizontal="right"/>
    </xf>
    <xf numFmtId="2" fontId="41" fillId="0" borderId="90" xfId="0" applyNumberFormat="1" applyFont="1" applyBorder="1" applyAlignment="1" applyProtection="1">
      <alignment horizontal="center" vertical="center" wrapText="1"/>
      <protection locked="0"/>
    </xf>
    <xf numFmtId="0" fontId="41" fillId="0" borderId="90" xfId="0" applyFont="1" applyBorder="1" applyAlignment="1" applyProtection="1">
      <alignment horizontal="center" vertical="center" wrapText="1"/>
      <protection locked="0"/>
    </xf>
    <xf numFmtId="166" fontId="34" fillId="0" borderId="90" xfId="0" quotePrefix="1" applyNumberFormat="1" applyFont="1" applyBorder="1" applyAlignment="1">
      <alignment horizontal="center" vertical="center" wrapText="1"/>
    </xf>
    <xf numFmtId="173" fontId="41" fillId="0" borderId="90" xfId="0" applyNumberFormat="1" applyFont="1" applyBorder="1" applyAlignment="1" applyProtection="1">
      <alignment horizontal="center" vertical="center" wrapText="1"/>
      <protection locked="0"/>
    </xf>
    <xf numFmtId="166" fontId="34" fillId="0" borderId="90" xfId="0" applyNumberFormat="1" applyFont="1" applyBorder="1" applyAlignment="1">
      <alignment horizontal="center" vertical="center" wrapText="1"/>
    </xf>
    <xf numFmtId="165" fontId="34" fillId="0" borderId="90" xfId="0" applyNumberFormat="1" applyFont="1" applyBorder="1" applyAlignment="1">
      <alignment horizontal="center" vertical="center" wrapText="1"/>
    </xf>
    <xf numFmtId="173" fontId="41" fillId="0" borderId="90" xfId="0" quotePrefix="1" applyNumberFormat="1" applyFont="1" applyBorder="1" applyAlignment="1" applyProtection="1">
      <alignment horizontal="center" vertical="center" wrapText="1"/>
      <protection locked="0"/>
    </xf>
    <xf numFmtId="0" fontId="41" fillId="0" borderId="90" xfId="35" applyNumberFormat="1" applyFont="1" applyFill="1" applyBorder="1" applyAlignment="1" applyProtection="1">
      <alignment horizontal="center" vertical="center" wrapText="1"/>
      <protection locked="0"/>
    </xf>
    <xf numFmtId="1" fontId="41" fillId="0" borderId="90" xfId="0" applyNumberFormat="1" applyFont="1" applyBorder="1" applyAlignment="1">
      <alignment horizontal="center" vertical="center"/>
    </xf>
    <xf numFmtId="1" fontId="41" fillId="0" borderId="90" xfId="0" quotePrefix="1" applyNumberFormat="1" applyFont="1" applyBorder="1" applyAlignment="1">
      <alignment horizontal="center" vertical="center"/>
    </xf>
    <xf numFmtId="0" fontId="112" fillId="5" borderId="90" xfId="0" applyFont="1" applyFill="1" applyBorder="1" applyAlignment="1">
      <alignment vertical="center" wrapText="1"/>
    </xf>
    <xf numFmtId="0" fontId="112" fillId="5" borderId="89" xfId="0" applyFont="1" applyFill="1" applyBorder="1" applyAlignment="1">
      <alignment vertical="center" wrapText="1"/>
    </xf>
    <xf numFmtId="0" fontId="114" fillId="5" borderId="90" xfId="0" applyFont="1" applyFill="1" applyBorder="1" applyAlignment="1">
      <alignment vertical="center" wrapText="1"/>
    </xf>
    <xf numFmtId="2" fontId="34" fillId="0" borderId="90" xfId="0" applyNumberFormat="1" applyFont="1" applyBorder="1" applyAlignment="1">
      <alignment horizontal="center" vertical="center" wrapText="1"/>
    </xf>
    <xf numFmtId="0" fontId="34" fillId="0" borderId="90" xfId="0" applyFont="1" applyBorder="1" applyAlignment="1" applyProtection="1">
      <alignment horizontal="center" vertical="center" wrapText="1"/>
      <protection locked="0"/>
    </xf>
    <xf numFmtId="166" fontId="34" fillId="0" borderId="90" xfId="0" applyNumberFormat="1" applyFont="1" applyBorder="1" applyAlignment="1" applyProtection="1">
      <alignment horizontal="center" vertical="center" wrapText="1"/>
      <protection locked="0"/>
    </xf>
    <xf numFmtId="1" fontId="34" fillId="0" borderId="90" xfId="0" applyNumberFormat="1" applyFont="1" applyBorder="1" applyAlignment="1">
      <alignment horizontal="center" vertical="center"/>
    </xf>
    <xf numFmtId="0" fontId="41" fillId="0" borderId="98" xfId="0" applyFont="1" applyBorder="1" applyAlignment="1">
      <alignment horizontal="left" vertical="center" wrapText="1"/>
    </xf>
    <xf numFmtId="2" fontId="41" fillId="0" borderId="20" xfId="0" applyNumberFormat="1" applyFont="1" applyBorder="1" applyAlignment="1" applyProtection="1">
      <alignment horizontal="center" vertical="center" wrapText="1"/>
      <protection locked="0"/>
    </xf>
    <xf numFmtId="2" fontId="34" fillId="0" borderId="20" xfId="0" applyNumberFormat="1" applyFont="1" applyBorder="1" applyAlignment="1">
      <alignment horizontal="center" vertical="center" wrapText="1"/>
    </xf>
    <xf numFmtId="0" fontId="34" fillId="0" borderId="20" xfId="0" applyFont="1" applyBorder="1" applyAlignment="1">
      <alignment horizontal="center" vertical="center" wrapText="1"/>
    </xf>
    <xf numFmtId="166" fontId="34" fillId="0" borderId="20" xfId="0" applyNumberFormat="1" applyFont="1" applyBorder="1" applyAlignment="1" applyProtection="1">
      <alignment horizontal="center" vertical="center" wrapText="1"/>
      <protection locked="0"/>
    </xf>
    <xf numFmtId="2" fontId="34" fillId="0" borderId="90" xfId="0" applyNumberFormat="1" applyFont="1" applyBorder="1" applyAlignment="1">
      <alignment horizontal="center" vertical="center"/>
    </xf>
    <xf numFmtId="165" fontId="34" fillId="0" borderId="90" xfId="35" applyNumberFormat="1" applyFont="1" applyFill="1" applyBorder="1" applyAlignment="1" applyProtection="1">
      <alignment horizontal="center" vertical="center" wrapText="1"/>
      <protection locked="0"/>
    </xf>
    <xf numFmtId="2" fontId="34" fillId="0" borderId="90" xfId="35" applyNumberFormat="1" applyFont="1" applyFill="1" applyBorder="1" applyAlignment="1" applyProtection="1">
      <alignment horizontal="center" vertical="center" wrapText="1"/>
      <protection locked="0"/>
    </xf>
    <xf numFmtId="0" fontId="34" fillId="0" borderId="90" xfId="35" applyNumberFormat="1" applyFont="1" applyFill="1" applyBorder="1" applyAlignment="1" applyProtection="1">
      <alignment horizontal="center" vertical="center" wrapText="1"/>
      <protection locked="0"/>
    </xf>
    <xf numFmtId="1" fontId="34" fillId="0" borderId="90" xfId="0" applyNumberFormat="1" applyFont="1" applyBorder="1" applyAlignment="1">
      <alignment horizontal="center" vertical="center" wrapText="1"/>
    </xf>
    <xf numFmtId="0" fontId="112" fillId="0" borderId="0" xfId="0" applyFont="1" applyAlignment="1">
      <alignment horizontal="left" vertical="center" wrapText="1"/>
    </xf>
    <xf numFmtId="0" fontId="112" fillId="0" borderId="0" xfId="0" applyFont="1" applyAlignment="1">
      <alignment horizontal="center" vertical="center" wrapText="1"/>
    </xf>
    <xf numFmtId="3" fontId="34" fillId="0" borderId="90" xfId="0" applyNumberFormat="1" applyFont="1" applyBorder="1" applyAlignment="1" applyProtection="1">
      <alignment horizontal="center" vertical="center"/>
      <protection locked="0"/>
    </xf>
    <xf numFmtId="170" fontId="34" fillId="0" borderId="90" xfId="0" applyNumberFormat="1" applyFont="1" applyBorder="1" applyAlignment="1">
      <alignment horizontal="center" vertical="center"/>
    </xf>
    <xf numFmtId="4" fontId="34" fillId="0" borderId="90" xfId="0" applyNumberFormat="1" applyFont="1" applyBorder="1" applyAlignment="1" applyProtection="1">
      <alignment horizontal="center" vertical="center" wrapText="1"/>
      <protection locked="0"/>
    </xf>
    <xf numFmtId="3" fontId="41" fillId="0" borderId="90" xfId="0" applyNumberFormat="1" applyFont="1" applyBorder="1" applyAlignment="1" applyProtection="1">
      <alignment horizontal="center" vertical="center" wrapText="1"/>
      <protection locked="0"/>
    </xf>
    <xf numFmtId="2" fontId="41" fillId="0" borderId="90" xfId="0" applyNumberFormat="1" applyFont="1" applyBorder="1" applyAlignment="1">
      <alignment horizontal="center" vertical="center" wrapText="1"/>
    </xf>
    <xf numFmtId="165" fontId="41" fillId="0" borderId="90" xfId="0" applyNumberFormat="1" applyFont="1" applyBorder="1" applyAlignment="1" applyProtection="1">
      <alignment horizontal="center" vertical="center" wrapText="1"/>
      <protection locked="0"/>
    </xf>
    <xf numFmtId="165" fontId="41" fillId="0" borderId="90" xfId="0" applyNumberFormat="1" applyFont="1" applyBorder="1" applyAlignment="1">
      <alignment horizontal="center" vertical="center" wrapText="1"/>
    </xf>
    <xf numFmtId="165" fontId="34" fillId="0" borderId="98" xfId="0" applyNumberFormat="1" applyFont="1" applyBorder="1" applyAlignment="1" applyProtection="1">
      <alignment horizontal="center" vertical="center" wrapText="1"/>
      <protection locked="0"/>
    </xf>
    <xf numFmtId="165" fontId="41" fillId="0" borderId="98" xfId="0" applyNumberFormat="1" applyFont="1" applyBorder="1" applyAlignment="1">
      <alignment horizontal="center" vertical="center" wrapText="1"/>
    </xf>
    <xf numFmtId="4" fontId="34" fillId="0" borderId="20" xfId="0" applyNumberFormat="1" applyFont="1" applyBorder="1" applyAlignment="1">
      <alignment horizontal="center" vertical="center" wrapText="1"/>
    </xf>
    <xf numFmtId="3" fontId="41" fillId="0" borderId="20" xfId="0" applyNumberFormat="1" applyFont="1" applyBorder="1" applyAlignment="1" applyProtection="1">
      <alignment horizontal="center" vertical="center" wrapText="1"/>
      <protection locked="0"/>
    </xf>
    <xf numFmtId="4" fontId="34" fillId="0" borderId="20" xfId="0" applyNumberFormat="1" applyFont="1" applyBorder="1" applyAlignment="1" applyProtection="1">
      <alignment horizontal="center" vertical="center" wrapText="1"/>
      <protection locked="0"/>
    </xf>
    <xf numFmtId="3" fontId="34" fillId="0" borderId="20" xfId="0" applyNumberFormat="1" applyFont="1" applyBorder="1" applyAlignment="1">
      <alignment horizontal="center" vertical="center" wrapText="1"/>
    </xf>
    <xf numFmtId="3" fontId="34" fillId="0" borderId="20" xfId="0" applyNumberFormat="1" applyFont="1" applyBorder="1" applyAlignment="1" applyProtection="1">
      <alignment horizontal="center" vertical="center" wrapText="1"/>
      <protection locked="0"/>
    </xf>
    <xf numFmtId="0" fontId="112" fillId="5" borderId="98" xfId="0" applyFont="1" applyFill="1" applyBorder="1" applyAlignment="1">
      <alignment horizontal="left" vertical="center" wrapText="1"/>
    </xf>
    <xf numFmtId="4" fontId="41" fillId="0" borderId="20" xfId="0" applyNumberFormat="1" applyFont="1" applyBorder="1" applyAlignment="1" applyProtection="1">
      <alignment horizontal="center" vertical="center" wrapText="1"/>
      <protection locked="0"/>
    </xf>
    <xf numFmtId="10" fontId="34" fillId="0" borderId="20" xfId="35" applyNumberFormat="1" applyFont="1" applyFill="1" applyBorder="1" applyAlignment="1">
      <alignment horizontal="center" vertical="center" wrapText="1"/>
    </xf>
    <xf numFmtId="10" fontId="41" fillId="0" borderId="20" xfId="0" applyNumberFormat="1" applyFont="1" applyBorder="1" applyAlignment="1" applyProtection="1">
      <alignment horizontal="center" vertical="center" wrapText="1"/>
      <protection locked="0"/>
    </xf>
    <xf numFmtId="184" fontId="34" fillId="51" borderId="0" xfId="42" applyNumberFormat="1" applyFont="1" applyFill="1" applyAlignment="1">
      <alignment horizontal="right" vertical="top" wrapText="1"/>
    </xf>
    <xf numFmtId="0" fontId="33" fillId="51" borderId="44" xfId="42" applyFont="1" applyFill="1" applyBorder="1" applyAlignment="1">
      <alignment horizontal="right" vertical="top" wrapText="1"/>
    </xf>
    <xf numFmtId="165" fontId="34" fillId="51" borderId="43" xfId="42" applyNumberFormat="1" applyFont="1" applyFill="1" applyBorder="1" applyAlignment="1">
      <alignment horizontal="right" vertical="top" wrapText="1"/>
    </xf>
    <xf numFmtId="0" fontId="34" fillId="51" borderId="0" xfId="42" applyFont="1" applyFill="1" applyAlignment="1">
      <alignment horizontal="left" vertical="top" wrapText="1"/>
    </xf>
    <xf numFmtId="0" fontId="34" fillId="11" borderId="46" xfId="42" applyFont="1" applyFill="1" applyBorder="1" applyAlignment="1">
      <alignment horizontal="left" vertical="center" wrapText="1"/>
    </xf>
    <xf numFmtId="0" fontId="1" fillId="11" borderId="0" xfId="0" applyFont="1" applyFill="1" applyAlignment="1">
      <alignment vertical="center"/>
    </xf>
    <xf numFmtId="0" fontId="43" fillId="51" borderId="105" xfId="42" applyFont="1" applyFill="1" applyBorder="1" applyAlignment="1">
      <alignment horizontal="center" vertical="center" wrapText="1"/>
    </xf>
    <xf numFmtId="0" fontId="43" fillId="51" borderId="105" xfId="42" applyFont="1" applyFill="1" applyBorder="1" applyAlignment="1">
      <alignment horizontal="right" vertical="center" wrapText="1"/>
    </xf>
    <xf numFmtId="165" fontId="34" fillId="51" borderId="44" xfId="42" applyNumberFormat="1" applyFont="1" applyFill="1" applyBorder="1" applyAlignment="1">
      <alignment horizontal="right" vertical="top" wrapText="1"/>
    </xf>
    <xf numFmtId="184" fontId="34" fillId="51" borderId="43" xfId="42" applyNumberFormat="1" applyFont="1" applyFill="1" applyBorder="1" applyAlignment="1">
      <alignment horizontal="right" vertical="top" wrapText="1"/>
    </xf>
    <xf numFmtId="0" fontId="33" fillId="51" borderId="0" xfId="42" applyFont="1" applyFill="1" applyAlignment="1">
      <alignment horizontal="left" vertical="top" wrapText="1"/>
    </xf>
    <xf numFmtId="1" fontId="33" fillId="51" borderId="0" xfId="42" applyNumberFormat="1" applyFont="1" applyFill="1" applyAlignment="1">
      <alignment horizontal="right" vertical="top" wrapText="1"/>
    </xf>
    <xf numFmtId="0" fontId="47" fillId="6" borderId="86" xfId="0" applyFont="1" applyFill="1" applyBorder="1" applyAlignment="1">
      <alignment vertical="top" wrapText="1"/>
    </xf>
    <xf numFmtId="0" fontId="47" fillId="6" borderId="85" xfId="0" applyFont="1" applyFill="1" applyBorder="1" applyAlignment="1">
      <alignment vertical="top" wrapText="1"/>
    </xf>
    <xf numFmtId="0" fontId="33" fillId="7" borderId="0" xfId="0" applyFont="1" applyFill="1" applyAlignment="1">
      <alignment horizontal="right" vertical="top" wrapText="1"/>
    </xf>
    <xf numFmtId="166" fontId="33" fillId="7" borderId="0" xfId="0" applyNumberFormat="1" applyFont="1" applyFill="1" applyAlignment="1">
      <alignment horizontal="right" vertical="center"/>
    </xf>
    <xf numFmtId="0" fontId="1" fillId="0" borderId="0" xfId="0" applyFont="1" applyAlignment="1">
      <alignment vertical="top"/>
    </xf>
    <xf numFmtId="0" fontId="38" fillId="5" borderId="0" xfId="0" applyFont="1" applyFill="1" applyAlignment="1">
      <alignment horizontal="left" vertical="center"/>
    </xf>
    <xf numFmtId="0" fontId="38" fillId="5" borderId="0" xfId="0" applyFont="1" applyFill="1" applyAlignment="1">
      <alignment vertical="center" wrapText="1"/>
    </xf>
    <xf numFmtId="0" fontId="33" fillId="5" borderId="0" xfId="0" applyFont="1" applyFill="1"/>
    <xf numFmtId="0" fontId="36" fillId="5" borderId="0" xfId="0" applyFont="1" applyFill="1" applyAlignment="1">
      <alignment vertical="center"/>
    </xf>
    <xf numFmtId="2" fontId="34" fillId="5" borderId="90" xfId="0" applyNumberFormat="1" applyFont="1" applyFill="1" applyBorder="1" applyAlignment="1">
      <alignment horizontal="center" vertical="center" wrapText="1"/>
    </xf>
    <xf numFmtId="165" fontId="41" fillId="0" borderId="90" xfId="0" applyNumberFormat="1" applyFont="1" applyBorder="1" applyAlignment="1" applyProtection="1">
      <alignment horizontal="center" vertical="center"/>
      <protection locked="0"/>
    </xf>
    <xf numFmtId="165" fontId="34" fillId="0" borderId="90" xfId="0" applyNumberFormat="1" applyFont="1" applyBorder="1" applyAlignment="1">
      <alignment horizontal="center" vertical="center"/>
    </xf>
    <xf numFmtId="0" fontId="30" fillId="0" borderId="90" xfId="0" applyFont="1" applyBorder="1" applyAlignment="1">
      <alignment vertical="center"/>
    </xf>
    <xf numFmtId="165"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pplyProtection="1">
      <alignment horizontal="center" vertical="center"/>
      <protection locked="0"/>
    </xf>
    <xf numFmtId="182" fontId="34" fillId="0" borderId="90" xfId="0" applyNumberFormat="1" applyFont="1" applyBorder="1" applyAlignment="1" applyProtection="1">
      <alignment horizontal="center" vertical="center"/>
      <protection locked="0"/>
    </xf>
    <xf numFmtId="4" fontId="34" fillId="0" borderId="90" xfId="0" applyNumberFormat="1" applyFont="1" applyBorder="1" applyAlignment="1">
      <alignment horizontal="center" vertical="center"/>
    </xf>
    <xf numFmtId="2" fontId="34" fillId="0" borderId="90" xfId="0" quotePrefix="1" applyNumberFormat="1" applyFont="1" applyBorder="1" applyAlignment="1">
      <alignment horizontal="center" vertical="center"/>
    </xf>
    <xf numFmtId="3" fontId="34" fillId="0" borderId="90" xfId="0" applyNumberFormat="1" applyFont="1" applyBorder="1" applyAlignment="1">
      <alignment horizontal="center" vertical="center"/>
    </xf>
    <xf numFmtId="4" fontId="41" fillId="0" borderId="90" xfId="0" applyNumberFormat="1" applyFont="1" applyBorder="1" applyAlignment="1" applyProtection="1">
      <alignment horizontal="center" vertical="center"/>
      <protection locked="0"/>
    </xf>
    <xf numFmtId="0" fontId="41" fillId="0" borderId="90" xfId="0" applyFont="1" applyBorder="1" applyAlignment="1" applyProtection="1">
      <alignment horizontal="center" vertical="center"/>
      <protection locked="0"/>
    </xf>
    <xf numFmtId="10" fontId="34" fillId="0" borderId="90" xfId="35" applyNumberFormat="1" applyFont="1" applyFill="1" applyBorder="1" applyAlignment="1">
      <alignment horizontal="center" vertical="center"/>
    </xf>
    <xf numFmtId="168" fontId="34" fillId="0" borderId="90" xfId="35" applyNumberFormat="1" applyFont="1" applyFill="1" applyBorder="1" applyAlignment="1">
      <alignment horizontal="center" vertical="center"/>
    </xf>
    <xf numFmtId="0" fontId="55" fillId="0" borderId="0" xfId="42" applyFont="1" applyAlignment="1">
      <alignment horizontal="left" vertical="center" wrapText="1"/>
    </xf>
    <xf numFmtId="0" fontId="55" fillId="0" borderId="0" xfId="42" applyFont="1" applyAlignment="1">
      <alignment horizontal="center" vertical="center" wrapText="1"/>
    </xf>
    <xf numFmtId="0" fontId="55" fillId="0" borderId="0" xfId="42" applyFont="1" applyAlignment="1">
      <alignment horizontal="right" vertical="center" wrapText="1"/>
    </xf>
    <xf numFmtId="0" fontId="55" fillId="0" borderId="0" xfId="42" applyFont="1" applyAlignment="1">
      <alignment horizontal="center" vertical="center"/>
    </xf>
    <xf numFmtId="0" fontId="55" fillId="0" borderId="0" xfId="42" applyFont="1" applyAlignment="1">
      <alignment horizontal="right" vertical="center"/>
    </xf>
    <xf numFmtId="0" fontId="55" fillId="0" borderId="0" xfId="42" applyFont="1" applyAlignment="1">
      <alignment horizontal="left" vertical="center"/>
    </xf>
    <xf numFmtId="0" fontId="155" fillId="9" borderId="17" xfId="0" applyFont="1" applyFill="1" applyBorder="1" applyAlignment="1">
      <alignment horizontal="center" vertical="center"/>
    </xf>
    <xf numFmtId="0" fontId="155" fillId="9" borderId="20" xfId="0" applyFont="1" applyFill="1" applyBorder="1" applyAlignment="1">
      <alignment horizontal="center" vertical="center"/>
    </xf>
    <xf numFmtId="0" fontId="127" fillId="5" borderId="92" xfId="67" applyFont="1" applyFill="1" applyBorder="1" applyAlignment="1">
      <alignment vertical="center" wrapText="1"/>
    </xf>
    <xf numFmtId="0" fontId="127" fillId="5" borderId="92" xfId="67" applyFont="1" applyFill="1" applyBorder="1" applyAlignment="1">
      <alignment horizontal="center" wrapText="1"/>
    </xf>
    <xf numFmtId="0" fontId="127" fillId="5" borderId="92" xfId="67" applyFont="1" applyFill="1" applyBorder="1" applyAlignment="1">
      <alignment horizontal="center" vertical="center" wrapText="1"/>
    </xf>
    <xf numFmtId="0" fontId="8" fillId="5" borderId="0" xfId="0" applyFont="1" applyFill="1"/>
    <xf numFmtId="0" fontId="105" fillId="5" borderId="0" xfId="0" applyFont="1" applyFill="1"/>
    <xf numFmtId="0" fontId="38" fillId="5" borderId="0" xfId="0" applyFont="1" applyFill="1" applyAlignment="1">
      <alignment vertical="top" wrapText="1"/>
    </xf>
    <xf numFmtId="0" fontId="130" fillId="9" borderId="0" xfId="67" applyNumberFormat="1" applyFont="1"/>
    <xf numFmtId="0" fontId="36" fillId="5" borderId="0" xfId="0" applyFont="1" applyFill="1" applyAlignment="1">
      <alignment vertical="top" wrapText="1"/>
    </xf>
    <xf numFmtId="0" fontId="135" fillId="9" borderId="112" xfId="67" applyNumberFormat="1" applyFont="1" applyBorder="1"/>
    <xf numFmtId="0" fontId="61" fillId="9" borderId="113" xfId="67" applyNumberFormat="1" applyBorder="1"/>
    <xf numFmtId="0" fontId="61" fillId="9" borderId="114" xfId="67" applyNumberFormat="1" applyBorder="1"/>
    <xf numFmtId="0" fontId="8" fillId="5" borderId="116" xfId="0" applyFont="1" applyFill="1" applyBorder="1"/>
    <xf numFmtId="0" fontId="8" fillId="5" borderId="115" xfId="0" applyFont="1" applyFill="1" applyBorder="1"/>
    <xf numFmtId="0" fontId="135" fillId="9" borderId="115" xfId="67" applyNumberFormat="1" applyFont="1" applyBorder="1"/>
    <xf numFmtId="0" fontId="61" fillId="9" borderId="116" xfId="67" applyNumberFormat="1" applyBorder="1"/>
    <xf numFmtId="0" fontId="8" fillId="5" borderId="117" xfId="0" applyFont="1" applyFill="1" applyBorder="1"/>
    <xf numFmtId="0" fontId="8" fillId="5" borderId="119" xfId="0" applyFont="1" applyFill="1" applyBorder="1"/>
    <xf numFmtId="0" fontId="1" fillId="45" borderId="105" xfId="0" applyFont="1" applyFill="1" applyBorder="1" applyAlignment="1">
      <alignment horizontal="center" vertical="center"/>
    </xf>
    <xf numFmtId="0" fontId="1" fillId="0" borderId="0" xfId="0" applyFont="1" applyAlignment="1">
      <alignment horizontal="center" vertical="top"/>
    </xf>
    <xf numFmtId="0" fontId="1" fillId="45" borderId="0" xfId="0" applyFont="1" applyFill="1"/>
    <xf numFmtId="0" fontId="1" fillId="11" borderId="0" xfId="0" applyFont="1" applyFill="1"/>
    <xf numFmtId="0" fontId="1" fillId="51" borderId="0" xfId="0" applyFont="1" applyFill="1"/>
    <xf numFmtId="0" fontId="1" fillId="52" borderId="0" xfId="0" applyFont="1" applyFill="1"/>
    <xf numFmtId="0" fontId="1" fillId="52" borderId="0" xfId="0" applyFont="1" applyFill="1" applyAlignment="1">
      <alignment vertical="top"/>
    </xf>
    <xf numFmtId="0" fontId="1" fillId="52" borderId="0" xfId="0" applyFont="1" applyFill="1" applyAlignment="1">
      <alignment vertical="top" wrapText="1"/>
    </xf>
    <xf numFmtId="0" fontId="1" fillId="52" borderId="0" xfId="0" applyFont="1" applyFill="1" applyAlignment="1">
      <alignment horizontal="center" vertical="top"/>
    </xf>
    <xf numFmtId="0" fontId="1" fillId="52" borderId="0" xfId="0" applyFont="1" applyFill="1" applyAlignment="1">
      <alignment horizontal="center" vertical="top" wrapText="1"/>
    </xf>
    <xf numFmtId="0" fontId="1" fillId="45" borderId="105" xfId="0" applyFont="1" applyFill="1" applyBorder="1" applyAlignment="1">
      <alignment vertical="center"/>
    </xf>
    <xf numFmtId="0" fontId="1" fillId="45" borderId="105" xfId="0" applyFont="1" applyFill="1" applyBorder="1" applyAlignment="1">
      <alignment vertical="center" wrapText="1"/>
    </xf>
    <xf numFmtId="166" fontId="1" fillId="45" borderId="105" xfId="0" applyNumberFormat="1" applyFont="1" applyFill="1" applyBorder="1" applyAlignment="1">
      <alignment horizontal="center" vertical="center"/>
    </xf>
    <xf numFmtId="14" fontId="1" fillId="45" borderId="105" xfId="0" applyNumberFormat="1" applyFont="1" applyFill="1" applyBorder="1" applyAlignment="1">
      <alignment vertical="center"/>
    </xf>
    <xf numFmtId="0" fontId="1" fillId="45" borderId="105" xfId="0" applyFont="1" applyFill="1" applyBorder="1" applyAlignment="1">
      <alignment horizontal="center" vertical="center" wrapText="1"/>
    </xf>
    <xf numFmtId="0" fontId="1" fillId="11" borderId="105" xfId="0" applyFont="1" applyFill="1" applyBorder="1" applyAlignment="1">
      <alignment horizontal="center" vertical="center"/>
    </xf>
    <xf numFmtId="0" fontId="1" fillId="11" borderId="105" xfId="0" applyFont="1" applyFill="1" applyBorder="1" applyAlignment="1">
      <alignment vertical="center"/>
    </xf>
    <xf numFmtId="0" fontId="1" fillId="11" borderId="105" xfId="0" applyFont="1" applyFill="1" applyBorder="1" applyAlignment="1">
      <alignment vertical="center" wrapText="1"/>
    </xf>
    <xf numFmtId="166" fontId="1" fillId="11" borderId="105" xfId="0" applyNumberFormat="1" applyFont="1" applyFill="1" applyBorder="1" applyAlignment="1">
      <alignment horizontal="center" vertical="center"/>
    </xf>
    <xf numFmtId="14" fontId="1" fillId="11" borderId="105" xfId="0" applyNumberFormat="1" applyFont="1" applyFill="1" applyBorder="1" applyAlignment="1">
      <alignment vertical="center"/>
    </xf>
    <xf numFmtId="175" fontId="1" fillId="45" borderId="105" xfId="0" applyNumberFormat="1" applyFont="1" applyFill="1" applyBorder="1" applyAlignment="1">
      <alignment horizontal="center" vertical="center"/>
    </xf>
    <xf numFmtId="178" fontId="1" fillId="45" borderId="105" xfId="0" applyNumberFormat="1" applyFont="1" applyFill="1" applyBorder="1" applyAlignment="1">
      <alignment horizontal="center" vertical="center"/>
    </xf>
    <xf numFmtId="2" fontId="1" fillId="45" borderId="105" xfId="0" applyNumberFormat="1" applyFont="1" applyFill="1" applyBorder="1" applyAlignment="1">
      <alignment horizontal="center" vertical="center"/>
    </xf>
    <xf numFmtId="165" fontId="1" fillId="45" borderId="105" xfId="0" applyNumberFormat="1" applyFont="1" applyFill="1" applyBorder="1" applyAlignment="1">
      <alignment horizontal="center" vertical="center"/>
    </xf>
    <xf numFmtId="180" fontId="1" fillId="45" borderId="105" xfId="0" applyNumberFormat="1" applyFont="1" applyFill="1" applyBorder="1" applyAlignment="1">
      <alignment horizontal="center" vertical="center"/>
    </xf>
    <xf numFmtId="0" fontId="1" fillId="45" borderId="105" xfId="0" applyFont="1" applyFill="1" applyBorder="1" applyAlignment="1">
      <alignment horizontal="left" vertical="center"/>
    </xf>
    <xf numFmtId="0" fontId="1" fillId="45" borderId="105" xfId="0" applyFont="1" applyFill="1" applyBorder="1" applyAlignment="1">
      <alignment horizontal="left" vertical="center" wrapText="1"/>
    </xf>
    <xf numFmtId="0" fontId="35" fillId="11" borderId="105" xfId="0" applyFont="1" applyFill="1" applyBorder="1" applyAlignment="1">
      <alignment vertical="center"/>
    </xf>
    <xf numFmtId="0" fontId="35" fillId="11" borderId="105" xfId="0" applyFont="1" applyFill="1" applyBorder="1" applyAlignment="1">
      <alignment vertical="center" wrapText="1"/>
    </xf>
    <xf numFmtId="0" fontId="35" fillId="11" borderId="105" xfId="0" applyFont="1" applyFill="1" applyBorder="1" applyAlignment="1">
      <alignment horizontal="center" vertical="center"/>
    </xf>
    <xf numFmtId="166" fontId="35" fillId="11" borderId="105" xfId="0" applyNumberFormat="1" applyFont="1" applyFill="1" applyBorder="1" applyAlignment="1">
      <alignment horizontal="center" vertical="center"/>
    </xf>
    <xf numFmtId="14" fontId="35" fillId="11" borderId="105" xfId="0" applyNumberFormat="1" applyFont="1" applyFill="1" applyBorder="1" applyAlignment="1">
      <alignment vertical="center"/>
    </xf>
    <xf numFmtId="0" fontId="1" fillId="11" borderId="105" xfId="0" applyFont="1" applyFill="1" applyBorder="1" applyAlignment="1">
      <alignment horizontal="center" vertical="center" wrapText="1"/>
    </xf>
    <xf numFmtId="1" fontId="1" fillId="11" borderId="105" xfId="0" applyNumberFormat="1" applyFont="1" applyFill="1" applyBorder="1" applyAlignment="1">
      <alignment horizontal="center" vertical="center"/>
    </xf>
    <xf numFmtId="178" fontId="1" fillId="11" borderId="105" xfId="0" applyNumberFormat="1" applyFont="1" applyFill="1" applyBorder="1" applyAlignment="1">
      <alignment horizontal="center" vertical="center"/>
    </xf>
    <xf numFmtId="175" fontId="1" fillId="11" borderId="105" xfId="0" applyNumberFormat="1" applyFont="1" applyFill="1" applyBorder="1" applyAlignment="1">
      <alignment horizontal="center" vertical="center"/>
    </xf>
    <xf numFmtId="0" fontId="1" fillId="11" borderId="105" xfId="0" applyFont="1" applyFill="1" applyBorder="1" applyAlignment="1">
      <alignment horizontal="left" vertical="center"/>
    </xf>
    <xf numFmtId="0" fontId="1" fillId="11" borderId="105" xfId="0" applyFont="1" applyFill="1" applyBorder="1" applyAlignment="1">
      <alignment horizontal="left" vertical="center" wrapText="1"/>
    </xf>
    <xf numFmtId="170" fontId="1" fillId="11" borderId="105" xfId="0" applyNumberFormat="1" applyFont="1" applyFill="1" applyBorder="1" applyAlignment="1">
      <alignment horizontal="center" vertical="center"/>
    </xf>
    <xf numFmtId="3" fontId="1" fillId="11" borderId="105" xfId="0" applyNumberFormat="1" applyFont="1" applyFill="1" applyBorder="1" applyAlignment="1">
      <alignment horizontal="center" vertical="center" wrapText="1"/>
    </xf>
    <xf numFmtId="2" fontId="1" fillId="11" borderId="105" xfId="0" applyNumberFormat="1" applyFont="1" applyFill="1" applyBorder="1" applyAlignment="1">
      <alignment horizontal="center" vertical="center"/>
    </xf>
    <xf numFmtId="0" fontId="35" fillId="11" borderId="105" xfId="42" applyFont="1" applyFill="1" applyBorder="1" applyAlignment="1">
      <alignment horizontal="left" vertical="center" wrapText="1"/>
    </xf>
    <xf numFmtId="166" fontId="1" fillId="11" borderId="105" xfId="0" applyNumberFormat="1" applyFont="1" applyFill="1" applyBorder="1" applyAlignment="1">
      <alignment horizontal="center" vertical="center" wrapText="1"/>
    </xf>
    <xf numFmtId="21" fontId="1" fillId="11" borderId="105" xfId="0" applyNumberFormat="1" applyFont="1" applyFill="1" applyBorder="1" applyAlignment="1">
      <alignment horizontal="center" vertical="center"/>
    </xf>
    <xf numFmtId="165" fontId="1" fillId="11" borderId="105" xfId="0" applyNumberFormat="1" applyFont="1" applyFill="1" applyBorder="1" applyAlignment="1">
      <alignment horizontal="center" vertical="center"/>
    </xf>
    <xf numFmtId="9" fontId="1" fillId="11" borderId="105" xfId="0" applyNumberFormat="1" applyFont="1" applyFill="1" applyBorder="1" applyAlignment="1">
      <alignment horizontal="center" vertical="center"/>
    </xf>
    <xf numFmtId="0" fontId="1" fillId="23" borderId="105" xfId="0" applyFont="1" applyFill="1" applyBorder="1" applyAlignment="1">
      <alignment horizontal="center" vertical="center"/>
    </xf>
    <xf numFmtId="0" fontId="1" fillId="23" borderId="105" xfId="0" applyFont="1" applyFill="1" applyBorder="1" applyAlignment="1">
      <alignment vertical="center"/>
    </xf>
    <xf numFmtId="0" fontId="1" fillId="23" borderId="105" xfId="0" applyFont="1" applyFill="1" applyBorder="1" applyAlignment="1">
      <alignment vertical="center" wrapText="1"/>
    </xf>
    <xf numFmtId="14" fontId="1" fillId="23" borderId="105" xfId="0" applyNumberFormat="1" applyFont="1" applyFill="1" applyBorder="1" applyAlignment="1">
      <alignment vertical="center"/>
    </xf>
    <xf numFmtId="0" fontId="1" fillId="23" borderId="0" xfId="0" applyFont="1" applyFill="1" applyAlignment="1">
      <alignment vertical="center"/>
    </xf>
    <xf numFmtId="0" fontId="1" fillId="51" borderId="105" xfId="0" applyFont="1" applyFill="1" applyBorder="1" applyAlignment="1">
      <alignment horizontal="center" vertical="center"/>
    </xf>
    <xf numFmtId="0" fontId="1" fillId="51" borderId="105" xfId="0" applyFont="1" applyFill="1" applyBorder="1" applyAlignment="1">
      <alignment vertical="center"/>
    </xf>
    <xf numFmtId="0" fontId="1" fillId="51" borderId="105" xfId="0" applyFont="1" applyFill="1" applyBorder="1" applyAlignment="1">
      <alignment vertical="center" wrapText="1"/>
    </xf>
    <xf numFmtId="14" fontId="1" fillId="51" borderId="105" xfId="0" applyNumberFormat="1" applyFont="1" applyFill="1" applyBorder="1" applyAlignment="1">
      <alignment vertical="center"/>
    </xf>
    <xf numFmtId="0" fontId="1" fillId="51" borderId="107" xfId="0" applyFont="1" applyFill="1" applyBorder="1" applyAlignment="1">
      <alignment vertical="center"/>
    </xf>
    <xf numFmtId="0" fontId="1" fillId="51" borderId="107" xfId="0" applyFont="1" applyFill="1" applyBorder="1" applyAlignment="1">
      <alignment vertical="center" wrapText="1"/>
    </xf>
    <xf numFmtId="0" fontId="1" fillId="51" borderId="107" xfId="0" applyFont="1" applyFill="1" applyBorder="1" applyAlignment="1">
      <alignment horizontal="center" vertical="center"/>
    </xf>
    <xf numFmtId="0" fontId="1" fillId="51" borderId="0" xfId="0" applyFont="1" applyFill="1" applyAlignment="1">
      <alignment horizontal="center" vertical="center"/>
    </xf>
    <xf numFmtId="165" fontId="1" fillId="23" borderId="107" xfId="0" applyNumberFormat="1" applyFont="1" applyFill="1" applyBorder="1" applyAlignment="1">
      <alignment horizontal="center" vertical="center"/>
    </xf>
    <xf numFmtId="0" fontId="1" fillId="23" borderId="107" xfId="0" applyFont="1" applyFill="1" applyBorder="1" applyAlignment="1">
      <alignment horizontal="center" vertical="center"/>
    </xf>
    <xf numFmtId="14" fontId="1" fillId="51" borderId="107" xfId="0" applyNumberFormat="1" applyFont="1" applyFill="1" applyBorder="1" applyAlignment="1">
      <alignment vertical="center"/>
    </xf>
    <xf numFmtId="165" fontId="1" fillId="23" borderId="105" xfId="0" applyNumberFormat="1" applyFont="1" applyFill="1" applyBorder="1" applyAlignment="1">
      <alignment horizontal="center" vertical="center"/>
    </xf>
    <xf numFmtId="0" fontId="1" fillId="51" borderId="111" xfId="0" applyFont="1" applyFill="1" applyBorder="1" applyAlignment="1">
      <alignment vertical="center"/>
    </xf>
    <xf numFmtId="0" fontId="1" fillId="51" borderId="111" xfId="0" applyFont="1" applyFill="1" applyBorder="1" applyAlignment="1">
      <alignment vertical="center" wrapText="1"/>
    </xf>
    <xf numFmtId="0" fontId="1" fillId="51" borderId="111" xfId="0" applyFont="1" applyFill="1" applyBorder="1" applyAlignment="1">
      <alignment horizontal="center" vertical="center"/>
    </xf>
    <xf numFmtId="165" fontId="1" fillId="23" borderId="111" xfId="0" applyNumberFormat="1" applyFont="1" applyFill="1" applyBorder="1" applyAlignment="1">
      <alignment horizontal="center" vertical="center"/>
    </xf>
    <xf numFmtId="0" fontId="1" fillId="23" borderId="111" xfId="0" applyFont="1" applyFill="1" applyBorder="1" applyAlignment="1">
      <alignment horizontal="center" vertical="center"/>
    </xf>
    <xf numFmtId="14" fontId="1" fillId="51" borderId="111" xfId="0" applyNumberFormat="1" applyFont="1" applyFill="1" applyBorder="1" applyAlignment="1">
      <alignment vertical="center"/>
    </xf>
    <xf numFmtId="166" fontId="1" fillId="51" borderId="105" xfId="0" applyNumberFormat="1" applyFont="1" applyFill="1" applyBorder="1" applyAlignment="1">
      <alignment horizontal="center" vertical="center"/>
    </xf>
    <xf numFmtId="1" fontId="1" fillId="51" borderId="105" xfId="0" applyNumberFormat="1" applyFont="1" applyFill="1" applyBorder="1" applyAlignment="1">
      <alignment horizontal="center" vertical="center"/>
    </xf>
    <xf numFmtId="0" fontId="1" fillId="45" borderId="105" xfId="0" applyFont="1" applyFill="1" applyBorder="1" applyAlignment="1">
      <alignment horizontal="center" vertical="top"/>
    </xf>
    <xf numFmtId="0" fontId="1" fillId="45" borderId="105" xfId="0" applyFont="1" applyFill="1" applyBorder="1" applyAlignment="1">
      <alignment vertical="top"/>
    </xf>
    <xf numFmtId="0" fontId="1" fillId="45" borderId="105" xfId="0" applyFont="1" applyFill="1" applyBorder="1" applyAlignment="1">
      <alignment vertical="top" wrapText="1"/>
    </xf>
    <xf numFmtId="166" fontId="1" fillId="45" borderId="105" xfId="0" applyNumberFormat="1" applyFont="1" applyFill="1" applyBorder="1" applyAlignment="1">
      <alignment horizontal="center" vertical="top"/>
    </xf>
    <xf numFmtId="14" fontId="1" fillId="45" borderId="105" xfId="0" applyNumberFormat="1" applyFont="1" applyFill="1" applyBorder="1" applyAlignment="1">
      <alignment vertical="top"/>
    </xf>
    <xf numFmtId="0" fontId="1" fillId="45" borderId="105" xfId="0" applyFont="1" applyFill="1" applyBorder="1" applyAlignment="1">
      <alignment horizontal="center" vertical="top" wrapText="1"/>
    </xf>
    <xf numFmtId="0" fontId="1" fillId="11" borderId="105" xfId="0" applyFont="1" applyFill="1" applyBorder="1" applyAlignment="1">
      <alignment horizontal="center" vertical="top"/>
    </xf>
    <xf numFmtId="0" fontId="1" fillId="11" borderId="105" xfId="0" applyFont="1" applyFill="1" applyBorder="1" applyAlignment="1">
      <alignment vertical="top"/>
    </xf>
    <xf numFmtId="0" fontId="1" fillId="11" borderId="105" xfId="0" applyFont="1" applyFill="1" applyBorder="1" applyAlignment="1">
      <alignment vertical="top" wrapText="1"/>
    </xf>
    <xf numFmtId="166" fontId="1" fillId="11" borderId="105" xfId="0" applyNumberFormat="1" applyFont="1" applyFill="1" applyBorder="1" applyAlignment="1">
      <alignment horizontal="center" vertical="top"/>
    </xf>
    <xf numFmtId="14" fontId="1" fillId="11" borderId="105" xfId="0" applyNumberFormat="1" applyFont="1" applyFill="1" applyBorder="1" applyAlignment="1">
      <alignment vertical="top"/>
    </xf>
    <xf numFmtId="2" fontId="1" fillId="45" borderId="105" xfId="0" applyNumberFormat="1" applyFont="1" applyFill="1" applyBorder="1" applyAlignment="1">
      <alignment horizontal="center" vertical="top"/>
    </xf>
    <xf numFmtId="165" fontId="1" fillId="45" borderId="105" xfId="0" applyNumberFormat="1" applyFont="1" applyFill="1" applyBorder="1" applyAlignment="1">
      <alignment horizontal="center" vertical="top"/>
    </xf>
    <xf numFmtId="0" fontId="1" fillId="45" borderId="105" xfId="0" applyFont="1" applyFill="1" applyBorder="1" applyAlignment="1">
      <alignment horizontal="left" vertical="top"/>
    </xf>
    <xf numFmtId="0" fontId="1" fillId="45" borderId="105" xfId="0" applyFont="1" applyFill="1" applyBorder="1" applyAlignment="1">
      <alignment horizontal="left" vertical="top" wrapText="1"/>
    </xf>
    <xf numFmtId="0" fontId="1" fillId="11" borderId="105" xfId="0" applyFont="1" applyFill="1" applyBorder="1" applyAlignment="1">
      <alignment horizontal="center" vertical="top" wrapText="1"/>
    </xf>
    <xf numFmtId="1" fontId="1" fillId="11" borderId="105" xfId="0" applyNumberFormat="1" applyFont="1" applyFill="1" applyBorder="1" applyAlignment="1">
      <alignment horizontal="center" vertical="top"/>
    </xf>
    <xf numFmtId="166" fontId="1" fillId="11" borderId="105" xfId="0" applyNumberFormat="1" applyFont="1" applyFill="1" applyBorder="1" applyAlignment="1">
      <alignment horizontal="center" vertical="top" wrapText="1"/>
    </xf>
    <xf numFmtId="170" fontId="1" fillId="11" borderId="105" xfId="0" applyNumberFormat="1" applyFont="1" applyFill="1" applyBorder="1" applyAlignment="1">
      <alignment horizontal="center" vertical="top"/>
    </xf>
    <xf numFmtId="0" fontId="35" fillId="11" borderId="105" xfId="42" applyFont="1" applyFill="1" applyBorder="1" applyAlignment="1">
      <alignment horizontal="left" vertical="top" wrapText="1"/>
    </xf>
    <xf numFmtId="9" fontId="1" fillId="11" borderId="105" xfId="0" applyNumberFormat="1" applyFont="1" applyFill="1" applyBorder="1" applyAlignment="1">
      <alignment horizontal="center" vertical="top"/>
    </xf>
    <xf numFmtId="0" fontId="1" fillId="11" borderId="107" xfId="0" applyFont="1" applyFill="1" applyBorder="1" applyAlignment="1">
      <alignment vertical="top"/>
    </xf>
    <xf numFmtId="0" fontId="1" fillId="11" borderId="107" xfId="0" applyFont="1" applyFill="1" applyBorder="1" applyAlignment="1">
      <alignment vertical="top" wrapText="1"/>
    </xf>
    <xf numFmtId="0" fontId="1" fillId="11" borderId="107" xfId="0" applyFont="1" applyFill="1" applyBorder="1" applyAlignment="1">
      <alignment horizontal="center" vertical="top"/>
    </xf>
    <xf numFmtId="166" fontId="1" fillId="11" borderId="107" xfId="0" applyNumberFormat="1" applyFont="1" applyFill="1" applyBorder="1" applyAlignment="1">
      <alignment horizontal="center" vertical="top"/>
    </xf>
    <xf numFmtId="14" fontId="1" fillId="11" borderId="107" xfId="0" applyNumberFormat="1" applyFont="1" applyFill="1" applyBorder="1" applyAlignment="1">
      <alignment vertical="top"/>
    </xf>
    <xf numFmtId="0" fontId="1" fillId="51" borderId="105" xfId="0" applyFont="1" applyFill="1" applyBorder="1" applyAlignment="1">
      <alignment horizontal="center" vertical="top"/>
    </xf>
    <xf numFmtId="0" fontId="1" fillId="51" borderId="105" xfId="0" applyFont="1" applyFill="1" applyBorder="1"/>
    <xf numFmtId="0" fontId="1" fillId="51" borderId="105" xfId="0" applyFont="1" applyFill="1" applyBorder="1" applyAlignment="1">
      <alignment horizontal="center"/>
    </xf>
    <xf numFmtId="21" fontId="1" fillId="51" borderId="105" xfId="0" applyNumberFormat="1" applyFont="1" applyFill="1" applyBorder="1" applyAlignment="1">
      <alignment horizontal="center"/>
    </xf>
    <xf numFmtId="0" fontId="1" fillId="51" borderId="105" xfId="0" applyFont="1" applyFill="1" applyBorder="1" applyAlignment="1">
      <alignment wrapText="1"/>
    </xf>
    <xf numFmtId="14" fontId="1" fillId="51" borderId="105" xfId="0" applyNumberFormat="1" applyFont="1" applyFill="1" applyBorder="1"/>
    <xf numFmtId="0" fontId="1" fillId="51" borderId="105" xfId="0" applyFont="1" applyFill="1" applyBorder="1" applyAlignment="1">
      <alignment vertical="top"/>
    </xf>
    <xf numFmtId="0" fontId="1" fillId="51" borderId="105" xfId="0" applyFont="1" applyFill="1" applyBorder="1" applyAlignment="1">
      <alignment vertical="top" wrapText="1"/>
    </xf>
    <xf numFmtId="2" fontId="1" fillId="51" borderId="105" xfId="0" applyNumberFormat="1" applyFont="1" applyFill="1" applyBorder="1" applyAlignment="1">
      <alignment horizontal="center" vertical="top"/>
    </xf>
    <xf numFmtId="0" fontId="1" fillId="23" borderId="105" xfId="0" applyFont="1" applyFill="1" applyBorder="1" applyAlignment="1">
      <alignment vertical="top"/>
    </xf>
    <xf numFmtId="0" fontId="1" fillId="23" borderId="105" xfId="0" applyFont="1" applyFill="1" applyBorder="1"/>
    <xf numFmtId="0" fontId="1" fillId="23" borderId="105" xfId="0" applyFont="1" applyFill="1" applyBorder="1" applyAlignment="1">
      <alignment vertical="top" wrapText="1"/>
    </xf>
    <xf numFmtId="0" fontId="1" fillId="23" borderId="105" xfId="0" applyFont="1" applyFill="1" applyBorder="1" applyAlignment="1">
      <alignment horizontal="center" vertical="top"/>
    </xf>
    <xf numFmtId="14" fontId="1" fillId="23" borderId="105" xfId="0" applyNumberFormat="1" applyFont="1" applyFill="1" applyBorder="1"/>
    <xf numFmtId="0" fontId="1" fillId="51" borderId="105" xfId="0" applyFont="1" applyFill="1" applyBorder="1" applyAlignment="1">
      <alignment horizontal="center" vertical="center" wrapText="1"/>
    </xf>
    <xf numFmtId="0" fontId="43" fillId="51" borderId="105" xfId="42" applyFont="1" applyFill="1" applyBorder="1" applyAlignment="1">
      <alignment horizontal="center" vertical="top" wrapText="1"/>
    </xf>
    <xf numFmtId="0" fontId="1" fillId="51" borderId="105" xfId="0" applyFont="1" applyFill="1" applyBorder="1" applyAlignment="1">
      <alignment horizontal="left" vertical="top"/>
    </xf>
    <xf numFmtId="185" fontId="43" fillId="51" borderId="105" xfId="0" quotePrefix="1" applyNumberFormat="1" applyFont="1" applyFill="1" applyBorder="1" applyAlignment="1">
      <alignment horizontal="right" vertical="top"/>
    </xf>
    <xf numFmtId="170" fontId="43" fillId="51" borderId="105" xfId="0" applyNumberFormat="1" applyFont="1" applyFill="1" applyBorder="1" applyAlignment="1">
      <alignment horizontal="right" vertical="top"/>
    </xf>
    <xf numFmtId="0" fontId="43" fillId="51" borderId="105" xfId="0" quotePrefix="1" applyFont="1" applyFill="1" applyBorder="1" applyAlignment="1">
      <alignment horizontal="right" vertical="top"/>
    </xf>
    <xf numFmtId="0" fontId="43" fillId="51" borderId="105" xfId="0" applyFont="1" applyFill="1" applyBorder="1" applyAlignment="1">
      <alignment horizontal="right" vertical="top"/>
    </xf>
    <xf numFmtId="47" fontId="43" fillId="51" borderId="105" xfId="0" quotePrefix="1" applyNumberFormat="1" applyFont="1" applyFill="1" applyBorder="1" applyAlignment="1">
      <alignment horizontal="right" vertical="top"/>
    </xf>
    <xf numFmtId="0" fontId="1" fillId="51" borderId="105" xfId="42" applyFont="1" applyFill="1" applyBorder="1" applyAlignment="1">
      <alignment horizontal="center" vertical="center" wrapText="1"/>
    </xf>
    <xf numFmtId="0" fontId="1" fillId="51" borderId="105" xfId="0" applyFont="1" applyFill="1" applyBorder="1" applyAlignment="1">
      <alignment horizontal="left" vertical="center"/>
    </xf>
    <xf numFmtId="0" fontId="32" fillId="13" borderId="0" xfId="28" applyFont="1" applyFill="1" applyBorder="1" applyAlignment="1">
      <alignment vertical="center" wrapText="1"/>
    </xf>
    <xf numFmtId="170" fontId="34" fillId="51" borderId="30" xfId="42" applyNumberFormat="1" applyFont="1" applyFill="1" applyBorder="1" applyAlignment="1">
      <alignment horizontal="right" vertical="top" wrapText="1"/>
    </xf>
    <xf numFmtId="170" fontId="34" fillId="51" borderId="31" xfId="42" applyNumberFormat="1" applyFont="1" applyFill="1" applyBorder="1" applyAlignment="1">
      <alignment horizontal="right" vertical="top" wrapText="1"/>
    </xf>
    <xf numFmtId="170" fontId="34" fillId="51" borderId="32" xfId="42" applyNumberFormat="1" applyFont="1" applyFill="1" applyBorder="1" applyAlignment="1">
      <alignment horizontal="right" vertical="top" wrapText="1"/>
    </xf>
    <xf numFmtId="21" fontId="34" fillId="51" borderId="30" xfId="42" applyNumberFormat="1" applyFont="1" applyFill="1" applyBorder="1" applyAlignment="1">
      <alignment horizontal="right" vertical="top" wrapText="1"/>
    </xf>
    <xf numFmtId="21" fontId="34" fillId="51" borderId="31" xfId="42" applyNumberFormat="1" applyFont="1" applyFill="1" applyBorder="1" applyAlignment="1">
      <alignment horizontal="right" vertical="top" wrapText="1"/>
    </xf>
    <xf numFmtId="21" fontId="34" fillId="51" borderId="32" xfId="42" applyNumberFormat="1" applyFont="1" applyFill="1" applyBorder="1" applyAlignment="1">
      <alignment horizontal="right" vertical="top" wrapText="1"/>
    </xf>
    <xf numFmtId="0" fontId="34" fillId="51" borderId="30" xfId="42" applyFont="1" applyFill="1" applyBorder="1" applyAlignment="1">
      <alignment horizontal="center" vertical="top" wrapText="1"/>
    </xf>
    <xf numFmtId="0" fontId="34" fillId="51" borderId="31" xfId="42" applyFont="1" applyFill="1" applyBorder="1" applyAlignment="1">
      <alignment horizontal="center" vertical="top" wrapText="1"/>
    </xf>
    <xf numFmtId="0" fontId="34" fillId="51" borderId="32" xfId="42" applyFont="1" applyFill="1" applyBorder="1" applyAlignment="1">
      <alignment horizontal="center" vertical="top" wrapText="1"/>
    </xf>
    <xf numFmtId="0" fontId="34" fillId="51" borderId="30" xfId="42" applyFont="1" applyFill="1" applyBorder="1" applyAlignment="1">
      <alignment horizontal="right" vertical="top" wrapText="1"/>
    </xf>
    <xf numFmtId="0" fontId="34" fillId="51" borderId="31" xfId="42" applyFont="1" applyFill="1" applyBorder="1" applyAlignment="1">
      <alignment horizontal="right" vertical="top" wrapText="1"/>
    </xf>
    <xf numFmtId="0" fontId="34" fillId="51" borderId="32" xfId="42" applyFont="1" applyFill="1" applyBorder="1" applyAlignment="1">
      <alignment horizontal="right" vertical="top" wrapText="1"/>
    </xf>
    <xf numFmtId="184" fontId="34" fillId="51" borderId="30" xfId="42" applyNumberFormat="1" applyFont="1" applyFill="1" applyBorder="1" applyAlignment="1">
      <alignment horizontal="right" vertical="top" wrapText="1"/>
    </xf>
    <xf numFmtId="184" fontId="34" fillId="51" borderId="31" xfId="42" applyNumberFormat="1" applyFont="1" applyFill="1" applyBorder="1" applyAlignment="1">
      <alignment horizontal="right" vertical="top" wrapText="1"/>
    </xf>
    <xf numFmtId="184" fontId="34" fillId="51" borderId="29" xfId="42" applyNumberFormat="1" applyFont="1" applyFill="1" applyBorder="1" applyAlignment="1">
      <alignment horizontal="right" vertical="top" wrapText="1"/>
    </xf>
    <xf numFmtId="173" fontId="34" fillId="51" borderId="29" xfId="42" applyNumberFormat="1" applyFont="1" applyFill="1" applyBorder="1" applyAlignment="1">
      <alignment horizontal="right" vertical="top" wrapText="1"/>
    </xf>
    <xf numFmtId="173" fontId="34" fillId="51" borderId="43" xfId="42" applyNumberFormat="1" applyFont="1" applyFill="1" applyBorder="1" applyAlignment="1">
      <alignment horizontal="right" vertical="top" wrapText="1"/>
    </xf>
    <xf numFmtId="173" fontId="34" fillId="51" borderId="0" xfId="42" applyNumberFormat="1" applyFont="1" applyFill="1" applyAlignment="1">
      <alignment horizontal="right" vertical="top" wrapText="1"/>
    </xf>
    <xf numFmtId="173" fontId="34" fillId="51" borderId="44" xfId="42" applyNumberFormat="1" applyFont="1" applyFill="1" applyBorder="1" applyAlignment="1">
      <alignment horizontal="right" vertical="top" wrapText="1"/>
    </xf>
    <xf numFmtId="0" fontId="124" fillId="51" borderId="43" xfId="42" applyFont="1" applyFill="1" applyBorder="1" applyAlignment="1">
      <alignment horizontal="right" vertical="top" wrapText="1"/>
    </xf>
    <xf numFmtId="4" fontId="34" fillId="51" borderId="43" xfId="42" applyNumberFormat="1" applyFont="1" applyFill="1" applyBorder="1" applyAlignment="1">
      <alignment horizontal="right" vertical="top" wrapText="1"/>
    </xf>
    <xf numFmtId="4" fontId="34" fillId="51" borderId="0" xfId="42" applyNumberFormat="1" applyFont="1" applyFill="1" applyAlignment="1">
      <alignment horizontal="right" vertical="top" wrapText="1"/>
    </xf>
    <xf numFmtId="4" fontId="34" fillId="51" borderId="44" xfId="42" applyNumberFormat="1" applyFont="1" applyFill="1" applyBorder="1" applyAlignment="1">
      <alignment horizontal="right" vertical="top" wrapText="1"/>
    </xf>
    <xf numFmtId="184" fontId="34" fillId="51" borderId="46" xfId="42" applyNumberFormat="1" applyFont="1" applyFill="1" applyBorder="1" applyAlignment="1">
      <alignment horizontal="right" vertical="top" wrapText="1"/>
    </xf>
    <xf numFmtId="173" fontId="34" fillId="51" borderId="46" xfId="42" applyNumberFormat="1" applyFont="1" applyFill="1" applyBorder="1" applyAlignment="1">
      <alignment horizontal="right" vertical="top" wrapText="1"/>
    </xf>
    <xf numFmtId="165" fontId="34" fillId="51" borderId="0" xfId="42" applyNumberFormat="1" applyFont="1" applyFill="1" applyAlignment="1">
      <alignment horizontal="right" vertical="top" wrapText="1"/>
    </xf>
    <xf numFmtId="174" fontId="34" fillId="51" borderId="43" xfId="42" applyNumberFormat="1" applyFont="1" applyFill="1" applyBorder="1" applyAlignment="1">
      <alignment horizontal="right" vertical="top" wrapText="1"/>
    </xf>
    <xf numFmtId="174" fontId="34" fillId="51" borderId="0" xfId="42" applyNumberFormat="1" applyFont="1" applyFill="1" applyAlignment="1">
      <alignment horizontal="right" vertical="top" wrapText="1"/>
    </xf>
    <xf numFmtId="174" fontId="34" fillId="51" borderId="44" xfId="42" applyNumberFormat="1" applyFont="1" applyFill="1" applyBorder="1" applyAlignment="1">
      <alignment horizontal="right" vertical="top" wrapText="1"/>
    </xf>
    <xf numFmtId="49" fontId="34" fillId="51" borderId="46" xfId="42" applyNumberFormat="1" applyFont="1" applyFill="1" applyBorder="1" applyAlignment="1">
      <alignment horizontal="center" vertical="top" wrapText="1"/>
    </xf>
    <xf numFmtId="21" fontId="34" fillId="51" borderId="43" xfId="42" applyNumberFormat="1" applyFont="1" applyFill="1" applyBorder="1" applyAlignment="1">
      <alignment horizontal="right" vertical="top" wrapText="1"/>
    </xf>
    <xf numFmtId="21" fontId="34" fillId="51" borderId="0" xfId="42" applyNumberFormat="1" applyFont="1" applyFill="1" applyAlignment="1">
      <alignment horizontal="right" vertical="top" wrapText="1"/>
    </xf>
    <xf numFmtId="4" fontId="34" fillId="51" borderId="43" xfId="42" applyNumberFormat="1" applyFont="1" applyFill="1" applyBorder="1" applyAlignment="1">
      <alignment horizontal="center" vertical="top" wrapText="1"/>
    </xf>
    <xf numFmtId="4" fontId="34" fillId="51" borderId="0" xfId="42" applyNumberFormat="1" applyFont="1" applyFill="1" applyAlignment="1">
      <alignment horizontal="center" vertical="top" wrapText="1"/>
    </xf>
    <xf numFmtId="4" fontId="34" fillId="51" borderId="44" xfId="42" applyNumberFormat="1" applyFont="1" applyFill="1" applyBorder="1" applyAlignment="1">
      <alignment horizontal="center" vertical="top" wrapText="1"/>
    </xf>
    <xf numFmtId="3" fontId="34" fillId="51" borderId="43" xfId="42" applyNumberFormat="1" applyFont="1" applyFill="1" applyBorder="1" applyAlignment="1">
      <alignment horizontal="right" vertical="top" wrapText="1"/>
    </xf>
    <xf numFmtId="3" fontId="34" fillId="51" borderId="0" xfId="42" applyNumberFormat="1" applyFont="1" applyFill="1" applyAlignment="1">
      <alignment horizontal="right" vertical="top" wrapText="1"/>
    </xf>
    <xf numFmtId="171" fontId="34" fillId="51" borderId="43" xfId="42" applyNumberFormat="1" applyFont="1" applyFill="1" applyBorder="1" applyAlignment="1">
      <alignment horizontal="right" vertical="top" wrapText="1"/>
    </xf>
    <xf numFmtId="171" fontId="34" fillId="51" borderId="0" xfId="42" applyNumberFormat="1" applyFont="1" applyFill="1" applyAlignment="1">
      <alignment horizontal="right" vertical="top" wrapText="1"/>
    </xf>
    <xf numFmtId="171" fontId="34" fillId="51" borderId="44" xfId="42" applyNumberFormat="1" applyFont="1" applyFill="1" applyBorder="1" applyAlignment="1">
      <alignment horizontal="right" vertical="top" wrapText="1"/>
    </xf>
    <xf numFmtId="49" fontId="34" fillId="51" borderId="29" xfId="42" applyNumberFormat="1" applyFont="1" applyFill="1" applyBorder="1" applyAlignment="1">
      <alignment horizontal="center" vertical="top" wrapText="1"/>
    </xf>
    <xf numFmtId="21" fontId="34" fillId="51" borderId="43" xfId="42" applyNumberFormat="1" applyFont="1" applyFill="1" applyBorder="1" applyAlignment="1">
      <alignment horizontal="center" vertical="center" wrapText="1"/>
    </xf>
    <xf numFmtId="21" fontId="34" fillId="51" borderId="0" xfId="42" applyNumberFormat="1" applyFont="1" applyFill="1" applyAlignment="1">
      <alignment horizontal="center" vertical="center" wrapText="1"/>
    </xf>
    <xf numFmtId="21" fontId="34" fillId="51" borderId="44" xfId="42" applyNumberFormat="1" applyFont="1" applyFill="1" applyBorder="1" applyAlignment="1">
      <alignment horizontal="center" vertical="center" wrapText="1"/>
    </xf>
    <xf numFmtId="3" fontId="34" fillId="51" borderId="44" xfId="42" applyNumberFormat="1" applyFont="1" applyFill="1" applyBorder="1" applyAlignment="1">
      <alignment horizontal="right" vertical="top" wrapText="1"/>
    </xf>
    <xf numFmtId="165" fontId="123" fillId="51" borderId="43" xfId="42" applyNumberFormat="1" applyFont="1" applyFill="1" applyBorder="1" applyAlignment="1">
      <alignment horizontal="right" vertical="top" wrapText="1"/>
    </xf>
    <xf numFmtId="165" fontId="123" fillId="51" borderId="0" xfId="42" applyNumberFormat="1" applyFont="1" applyFill="1" applyAlignment="1">
      <alignment horizontal="right" vertical="top" wrapText="1"/>
    </xf>
    <xf numFmtId="165" fontId="123" fillId="51" borderId="44" xfId="42" applyNumberFormat="1" applyFont="1" applyFill="1" applyBorder="1" applyAlignment="1">
      <alignment horizontal="right" vertical="top" wrapText="1"/>
    </xf>
    <xf numFmtId="21" fontId="34" fillId="51" borderId="44" xfId="42" applyNumberFormat="1" applyFont="1" applyFill="1" applyBorder="1" applyAlignment="1">
      <alignment horizontal="right" vertical="top" wrapText="1"/>
    </xf>
    <xf numFmtId="1" fontId="34" fillId="51" borderId="0" xfId="42" applyNumberFormat="1" applyFont="1" applyFill="1" applyAlignment="1">
      <alignment horizontal="right" vertical="top" wrapText="1"/>
    </xf>
    <xf numFmtId="1" fontId="34" fillId="51" borderId="43" xfId="42" applyNumberFormat="1" applyFont="1" applyFill="1" applyBorder="1" applyAlignment="1">
      <alignment horizontal="right" vertical="top" wrapText="1"/>
    </xf>
    <xf numFmtId="1" fontId="34" fillId="51" borderId="44" xfId="42" applyNumberFormat="1" applyFont="1" applyFill="1" applyBorder="1" applyAlignment="1">
      <alignment horizontal="right" vertical="top" wrapText="1"/>
    </xf>
    <xf numFmtId="168" fontId="34" fillId="51" borderId="43" xfId="42" applyNumberFormat="1" applyFont="1" applyFill="1" applyBorder="1" applyAlignment="1">
      <alignment horizontal="right" vertical="top" wrapText="1"/>
    </xf>
    <xf numFmtId="168" fontId="34" fillId="51" borderId="0" xfId="42" applyNumberFormat="1" applyFont="1" applyFill="1" applyAlignment="1">
      <alignment horizontal="right" vertical="top" wrapText="1"/>
    </xf>
    <xf numFmtId="168" fontId="34" fillId="51" borderId="44" xfId="42" applyNumberFormat="1" applyFont="1" applyFill="1" applyBorder="1" applyAlignment="1">
      <alignment horizontal="right" vertical="top" wrapText="1"/>
    </xf>
    <xf numFmtId="165" fontId="34" fillId="51" borderId="0" xfId="42" applyNumberFormat="1" applyFont="1" applyFill="1" applyAlignment="1">
      <alignment horizontal="right" vertical="top"/>
    </xf>
    <xf numFmtId="3" fontId="34" fillId="51" borderId="43" xfId="42" applyNumberFormat="1" applyFont="1" applyFill="1" applyBorder="1" applyAlignment="1">
      <alignment horizontal="center" vertical="top" wrapText="1"/>
    </xf>
    <xf numFmtId="3" fontId="34" fillId="51" borderId="0" xfId="42" applyNumberFormat="1" applyFont="1" applyFill="1" applyAlignment="1">
      <alignment horizontal="center" vertical="top" wrapText="1"/>
    </xf>
    <xf numFmtId="3" fontId="34" fillId="51" borderId="44" xfId="42" applyNumberFormat="1" applyFont="1" applyFill="1" applyBorder="1" applyAlignment="1">
      <alignment horizontal="center" vertical="top" wrapText="1"/>
    </xf>
    <xf numFmtId="2" fontId="34" fillId="51" borderId="43" xfId="44" applyNumberFormat="1" applyFont="1" applyFill="1" applyBorder="1" applyAlignment="1" applyProtection="1">
      <alignment horizontal="right" vertical="top" wrapText="1"/>
    </xf>
    <xf numFmtId="2" fontId="34" fillId="51" borderId="0" xfId="44" applyNumberFormat="1" applyFont="1" applyFill="1" applyBorder="1" applyAlignment="1" applyProtection="1">
      <alignment horizontal="right" vertical="top" wrapText="1"/>
    </xf>
    <xf numFmtId="2" fontId="34" fillId="51" borderId="44" xfId="44" applyNumberFormat="1" applyFont="1" applyFill="1" applyBorder="1" applyAlignment="1" applyProtection="1">
      <alignment horizontal="right" vertical="top" wrapText="1"/>
    </xf>
    <xf numFmtId="165" fontId="34" fillId="51" borderId="43" xfId="35" applyNumberFormat="1" applyFont="1" applyFill="1" applyBorder="1" applyAlignment="1" applyProtection="1">
      <alignment horizontal="right" vertical="top" wrapText="1"/>
    </xf>
    <xf numFmtId="165" fontId="34" fillId="51" borderId="0" xfId="35" applyNumberFormat="1" applyFont="1" applyFill="1" applyBorder="1" applyAlignment="1" applyProtection="1">
      <alignment horizontal="right" vertical="top" wrapText="1"/>
    </xf>
    <xf numFmtId="165" fontId="34" fillId="51" borderId="44" xfId="35" applyNumberFormat="1" applyFont="1" applyFill="1" applyBorder="1" applyAlignment="1" applyProtection="1">
      <alignment horizontal="right" vertical="top" wrapText="1"/>
    </xf>
    <xf numFmtId="167" fontId="34" fillId="51" borderId="43" xfId="42" applyNumberFormat="1" applyFont="1" applyFill="1" applyBorder="1" applyAlignment="1">
      <alignment horizontal="right" vertical="top" wrapText="1"/>
    </xf>
    <xf numFmtId="167" fontId="34" fillId="51" borderId="0" xfId="42" applyNumberFormat="1" applyFont="1" applyFill="1" applyAlignment="1">
      <alignment horizontal="right" vertical="top" wrapText="1"/>
    </xf>
    <xf numFmtId="167" fontId="34" fillId="51" borderId="44" xfId="42" applyNumberFormat="1" applyFont="1" applyFill="1" applyBorder="1" applyAlignment="1">
      <alignment horizontal="right" vertical="top" wrapText="1"/>
    </xf>
    <xf numFmtId="165" fontId="43" fillId="51" borderId="43" xfId="46" applyNumberFormat="1" applyFont="1" applyFill="1" applyBorder="1" applyAlignment="1">
      <alignment horizontal="right" vertical="top" wrapText="1"/>
    </xf>
    <xf numFmtId="0" fontId="43" fillId="51" borderId="0" xfId="46" applyFont="1" applyFill="1" applyAlignment="1">
      <alignment horizontal="right" vertical="top" wrapText="1"/>
    </xf>
    <xf numFmtId="165" fontId="43" fillId="51" borderId="0" xfId="46" applyNumberFormat="1" applyFont="1" applyFill="1" applyAlignment="1">
      <alignment horizontal="right" vertical="top" wrapText="1"/>
    </xf>
    <xf numFmtId="165" fontId="43" fillId="51" borderId="44" xfId="46" applyNumberFormat="1" applyFont="1" applyFill="1" applyBorder="1" applyAlignment="1">
      <alignment horizontal="right" vertical="top" wrapText="1"/>
    </xf>
    <xf numFmtId="0" fontId="34" fillId="51" borderId="44" xfId="42" quotePrefix="1" applyFont="1" applyFill="1" applyBorder="1" applyAlignment="1">
      <alignment horizontal="right" vertical="top" wrapText="1"/>
    </xf>
    <xf numFmtId="0" fontId="34" fillId="51" borderId="43" xfId="42" quotePrefix="1" applyFont="1" applyFill="1" applyBorder="1" applyAlignment="1">
      <alignment horizontal="right" vertical="top" wrapText="1"/>
    </xf>
    <xf numFmtId="0" fontId="34" fillId="51" borderId="0" xfId="42" quotePrefix="1" applyFont="1" applyFill="1" applyAlignment="1">
      <alignment horizontal="right" vertical="top" wrapText="1"/>
    </xf>
    <xf numFmtId="2" fontId="34" fillId="51" borderId="44" xfId="42" quotePrefix="1" applyNumberFormat="1" applyFont="1" applyFill="1" applyBorder="1" applyAlignment="1">
      <alignment horizontal="right" vertical="top" wrapText="1"/>
    </xf>
    <xf numFmtId="165" fontId="34" fillId="51" borderId="43" xfId="42" quotePrefix="1" applyNumberFormat="1" applyFont="1" applyFill="1" applyBorder="1" applyAlignment="1">
      <alignment horizontal="right" vertical="top" wrapText="1"/>
    </xf>
    <xf numFmtId="165" fontId="34" fillId="51" borderId="0" xfId="42" quotePrefix="1" applyNumberFormat="1" applyFont="1" applyFill="1" applyAlignment="1">
      <alignment horizontal="right" vertical="top" wrapText="1"/>
    </xf>
    <xf numFmtId="165" fontId="34" fillId="51" borderId="44" xfId="42" quotePrefix="1" applyNumberFormat="1" applyFont="1" applyFill="1" applyBorder="1" applyAlignment="1">
      <alignment horizontal="right" vertical="top" wrapText="1"/>
    </xf>
    <xf numFmtId="0" fontId="124" fillId="51" borderId="0" xfId="42" applyFont="1" applyFill="1" applyAlignment="1">
      <alignment horizontal="right" vertical="top" wrapText="1"/>
    </xf>
    <xf numFmtId="0" fontId="124" fillId="51" borderId="44" xfId="42" applyFont="1" applyFill="1" applyBorder="1" applyAlignment="1">
      <alignment horizontal="right" vertical="top" wrapText="1"/>
    </xf>
    <xf numFmtId="165" fontId="124" fillId="51" borderId="0" xfId="42" applyNumberFormat="1" applyFont="1" applyFill="1" applyAlignment="1">
      <alignment horizontal="right" vertical="top" wrapText="1"/>
    </xf>
    <xf numFmtId="0" fontId="34" fillId="51" borderId="43" xfId="42" applyFont="1" applyFill="1" applyBorder="1" applyAlignment="1">
      <alignment horizontal="right" vertical="center" wrapText="1"/>
    </xf>
    <xf numFmtId="0" fontId="34" fillId="51" borderId="0" xfId="42" applyFont="1" applyFill="1" applyAlignment="1">
      <alignment horizontal="right" vertical="center" wrapText="1"/>
    </xf>
    <xf numFmtId="0" fontId="34" fillId="51" borderId="44" xfId="42" applyFont="1" applyFill="1" applyBorder="1" applyAlignment="1">
      <alignment horizontal="right" vertical="center" wrapText="1"/>
    </xf>
    <xf numFmtId="2" fontId="34" fillId="51" borderId="43" xfId="42" applyNumberFormat="1" applyFont="1" applyFill="1" applyBorder="1" applyAlignment="1">
      <alignment horizontal="right" vertical="center" wrapText="1"/>
    </xf>
    <xf numFmtId="2" fontId="34" fillId="51" borderId="0" xfId="42" applyNumberFormat="1" applyFont="1" applyFill="1" applyAlignment="1">
      <alignment horizontal="right" vertical="center" wrapText="1"/>
    </xf>
    <xf numFmtId="2" fontId="34" fillId="51" borderId="44" xfId="42" applyNumberFormat="1" applyFont="1" applyFill="1" applyBorder="1" applyAlignment="1">
      <alignment horizontal="right" vertical="center" wrapText="1"/>
    </xf>
    <xf numFmtId="4" fontId="34" fillId="51" borderId="43" xfId="42" applyNumberFormat="1" applyFont="1" applyFill="1" applyBorder="1" applyAlignment="1" applyProtection="1">
      <alignment horizontal="right" vertical="top" wrapText="1"/>
      <protection locked="0"/>
    </xf>
    <xf numFmtId="4" fontId="34" fillId="51" borderId="0" xfId="42" applyNumberFormat="1" applyFont="1" applyFill="1" applyAlignment="1" applyProtection="1">
      <alignment horizontal="right" vertical="top" wrapText="1"/>
      <protection locked="0"/>
    </xf>
    <xf numFmtId="4" fontId="34" fillId="51" borderId="44" xfId="42" applyNumberFormat="1" applyFont="1" applyFill="1" applyBorder="1" applyAlignment="1" applyProtection="1">
      <alignment horizontal="right" vertical="top" wrapText="1"/>
      <protection locked="0"/>
    </xf>
    <xf numFmtId="0" fontId="34" fillId="51" borderId="48" xfId="42" applyFont="1" applyFill="1" applyBorder="1" applyAlignment="1">
      <alignment horizontal="right" vertical="top" wrapText="1"/>
    </xf>
    <xf numFmtId="0" fontId="34" fillId="51" borderId="3" xfId="42" applyFont="1" applyFill="1" applyBorder="1" applyAlignment="1">
      <alignment horizontal="right" vertical="top" wrapText="1"/>
    </xf>
    <xf numFmtId="0" fontId="34" fillId="51" borderId="50" xfId="42" applyFont="1" applyFill="1" applyBorder="1" applyAlignment="1">
      <alignment horizontal="right" vertical="top" wrapText="1"/>
    </xf>
    <xf numFmtId="0" fontId="34" fillId="51" borderId="48" xfId="42" applyFont="1" applyFill="1" applyBorder="1" applyAlignment="1">
      <alignment horizontal="center" vertical="top" wrapText="1"/>
    </xf>
    <xf numFmtId="0" fontId="34" fillId="51" borderId="3" xfId="42" applyFont="1" applyFill="1" applyBorder="1" applyAlignment="1">
      <alignment horizontal="center" vertical="top" wrapText="1"/>
    </xf>
    <xf numFmtId="0" fontId="34" fillId="51" borderId="50" xfId="42" applyFont="1" applyFill="1" applyBorder="1" applyAlignment="1">
      <alignment horizontal="center" vertical="top" wrapText="1"/>
    </xf>
    <xf numFmtId="184" fontId="34" fillId="51" borderId="48" xfId="42" applyNumberFormat="1" applyFont="1" applyFill="1" applyBorder="1" applyAlignment="1">
      <alignment horizontal="right" vertical="top" wrapText="1"/>
    </xf>
    <xf numFmtId="184" fontId="34" fillId="51" borderId="3" xfId="42" applyNumberFormat="1" applyFont="1" applyFill="1" applyBorder="1" applyAlignment="1">
      <alignment horizontal="right" vertical="top" wrapText="1"/>
    </xf>
    <xf numFmtId="184" fontId="34" fillId="51" borderId="49" xfId="42" applyNumberFormat="1" applyFont="1" applyFill="1" applyBorder="1" applyAlignment="1">
      <alignment horizontal="right" vertical="top" wrapText="1"/>
    </xf>
    <xf numFmtId="173" fontId="34" fillId="51" borderId="49" xfId="42" applyNumberFormat="1" applyFont="1" applyFill="1" applyBorder="1" applyAlignment="1">
      <alignment horizontal="right" vertical="top" wrapText="1"/>
    </xf>
    <xf numFmtId="49" fontId="34" fillId="51" borderId="49" xfId="42" applyNumberFormat="1" applyFont="1" applyFill="1" applyBorder="1" applyAlignment="1">
      <alignment horizontal="center" vertical="top" wrapText="1"/>
    </xf>
    <xf numFmtId="14" fontId="1" fillId="51" borderId="105" xfId="0" applyNumberFormat="1" applyFont="1" applyFill="1" applyBorder="1" applyAlignment="1">
      <alignment horizontal="center" vertical="center"/>
    </xf>
    <xf numFmtId="172" fontId="34" fillId="51" borderId="43" xfId="42" applyNumberFormat="1" applyFont="1" applyFill="1" applyBorder="1" applyAlignment="1">
      <alignment horizontal="right" vertical="top" wrapText="1"/>
    </xf>
    <xf numFmtId="172" fontId="34" fillId="51" borderId="0" xfId="42" applyNumberFormat="1" applyFont="1" applyFill="1" applyAlignment="1">
      <alignment horizontal="right" vertical="top" wrapText="1"/>
    </xf>
    <xf numFmtId="172" fontId="34" fillId="51" borderId="46" xfId="42" applyNumberFormat="1" applyFont="1" applyFill="1" applyBorder="1" applyAlignment="1">
      <alignment horizontal="right" vertical="top" wrapText="1"/>
    </xf>
    <xf numFmtId="49" fontId="34" fillId="51" borderId="43" xfId="42" applyNumberFormat="1" applyFont="1" applyFill="1" applyBorder="1" applyAlignment="1">
      <alignment horizontal="center" vertical="top" wrapText="1"/>
    </xf>
    <xf numFmtId="0" fontId="38" fillId="51" borderId="19" xfId="0" applyFont="1" applyFill="1" applyBorder="1" applyAlignment="1">
      <alignment horizontal="left" vertical="center"/>
    </xf>
    <xf numFmtId="0" fontId="38" fillId="51" borderId="19" xfId="0" applyFont="1" applyFill="1" applyBorder="1" applyAlignment="1">
      <alignment vertical="center" wrapText="1"/>
    </xf>
    <xf numFmtId="165" fontId="1" fillId="51" borderId="105" xfId="0" applyNumberFormat="1" applyFont="1" applyFill="1" applyBorder="1" applyAlignment="1">
      <alignment horizontal="center" vertical="center"/>
    </xf>
    <xf numFmtId="0" fontId="1" fillId="51" borderId="105" xfId="42" applyFont="1" applyFill="1" applyBorder="1" applyAlignment="1">
      <alignment horizontal="right" vertical="center" wrapText="1"/>
    </xf>
    <xf numFmtId="0" fontId="34" fillId="51" borderId="105" xfId="42" applyFont="1" applyFill="1" applyBorder="1" applyAlignment="1">
      <alignment horizontal="center" vertical="top" wrapText="1"/>
    </xf>
    <xf numFmtId="0" fontId="35" fillId="51" borderId="105" xfId="42" applyFont="1" applyFill="1" applyBorder="1" applyAlignment="1">
      <alignment horizontal="center" vertical="center" wrapText="1"/>
    </xf>
    <xf numFmtId="0" fontId="1" fillId="51" borderId="105" xfId="0" applyFont="1" applyFill="1" applyBorder="1" applyAlignment="1">
      <alignment horizontal="right" vertical="center" wrapText="1"/>
    </xf>
    <xf numFmtId="3" fontId="35" fillId="51" borderId="105" xfId="42" applyNumberFormat="1" applyFont="1" applyFill="1" applyBorder="1" applyAlignment="1">
      <alignment horizontal="center" vertical="center" wrapText="1"/>
    </xf>
    <xf numFmtId="0" fontId="0" fillId="11" borderId="0" xfId="0" applyFill="1"/>
    <xf numFmtId="0" fontId="155" fillId="0" borderId="0" xfId="63" applyNumberFormat="1" applyFont="1" applyFill="1" applyAlignment="1">
      <alignment horizontal="left" vertical="center"/>
    </xf>
    <xf numFmtId="0" fontId="156" fillId="0" borderId="0" xfId="64" applyFont="1" applyFill="1" applyAlignment="1">
      <alignment horizontal="left" vertical="center"/>
    </xf>
    <xf numFmtId="0" fontId="34" fillId="0" borderId="0" xfId="65" applyFont="1" applyFill="1" applyAlignment="1">
      <alignment horizontal="left" vertical="center"/>
    </xf>
    <xf numFmtId="0" fontId="34" fillId="0" borderId="0" xfId="0" applyFont="1" applyAlignment="1">
      <alignment horizontal="left" vertical="center"/>
    </xf>
    <xf numFmtId="166" fontId="34" fillId="0" borderId="0" xfId="0" applyNumberFormat="1" applyFont="1" applyAlignment="1">
      <alignment horizontal="left" vertical="center"/>
    </xf>
    <xf numFmtId="0" fontId="181" fillId="0" borderId="0" xfId="63" applyNumberFormat="1" applyFont="1" applyFill="1" applyAlignment="1">
      <alignment horizontal="left" vertical="center"/>
    </xf>
    <xf numFmtId="0" fontId="186" fillId="0" borderId="0" xfId="64" applyFont="1" applyFill="1" applyAlignment="1">
      <alignment horizontal="left" vertical="center"/>
    </xf>
    <xf numFmtId="0" fontId="41" fillId="0" borderId="0" xfId="65" applyFont="1" applyFill="1" applyAlignment="1">
      <alignment horizontal="left" vertical="center"/>
    </xf>
    <xf numFmtId="0" fontId="41" fillId="0" borderId="0" xfId="0" applyFont="1" applyAlignment="1">
      <alignment horizontal="left" vertical="center"/>
    </xf>
    <xf numFmtId="166" fontId="41" fillId="0" borderId="0" xfId="0" applyNumberFormat="1" applyFont="1" applyAlignment="1">
      <alignment horizontal="left" vertical="center"/>
    </xf>
    <xf numFmtId="0" fontId="6" fillId="0" borderId="0" xfId="0" applyFont="1" applyAlignment="1">
      <alignment horizontal="left" vertical="center"/>
    </xf>
    <xf numFmtId="0" fontId="41" fillId="5" borderId="0" xfId="0" applyFont="1" applyFill="1"/>
    <xf numFmtId="0" fontId="41" fillId="0" borderId="0" xfId="0" applyFont="1"/>
    <xf numFmtId="0" fontId="186" fillId="0" borderId="0" xfId="0" applyFont="1"/>
    <xf numFmtId="0" fontId="6" fillId="5" borderId="0" xfId="0" applyFont="1" applyFill="1" applyAlignment="1">
      <alignment horizontal="right"/>
    </xf>
    <xf numFmtId="166" fontId="41" fillId="5" borderId="0" xfId="0" applyNumberFormat="1" applyFont="1" applyFill="1"/>
    <xf numFmtId="9" fontId="41" fillId="5" borderId="0" xfId="35" applyFont="1" applyFill="1" applyAlignment="1">
      <alignment vertical="center"/>
    </xf>
    <xf numFmtId="0" fontId="6" fillId="5" borderId="0" xfId="0" applyFont="1" applyFill="1"/>
    <xf numFmtId="0" fontId="41" fillId="0" borderId="0" xfId="0" applyFont="1" applyAlignment="1">
      <alignment vertical="center"/>
    </xf>
    <xf numFmtId="166" fontId="181" fillId="0" borderId="0" xfId="0" applyNumberFormat="1" applyFont="1" applyAlignment="1">
      <alignment horizontal="right" vertical="center"/>
    </xf>
    <xf numFmtId="0" fontId="41" fillId="0" borderId="0" xfId="0" applyFont="1" applyAlignment="1">
      <alignment horizontal="right"/>
    </xf>
    <xf numFmtId="0" fontId="15" fillId="0" borderId="0" xfId="0" applyFont="1"/>
    <xf numFmtId="2" fontId="41" fillId="5" borderId="0" xfId="35" applyNumberFormat="1" applyFont="1" applyFill="1" applyAlignment="1">
      <alignment vertical="center"/>
    </xf>
    <xf numFmtId="175" fontId="126" fillId="7" borderId="0" xfId="0" applyNumberFormat="1" applyFont="1" applyFill="1" applyAlignment="1">
      <alignment vertical="center"/>
    </xf>
    <xf numFmtId="166" fontId="126" fillId="0" borderId="0" xfId="0" applyNumberFormat="1" applyFont="1" applyAlignment="1">
      <alignment horizontal="right" vertical="center"/>
    </xf>
    <xf numFmtId="0" fontId="8" fillId="5" borderId="0" xfId="0" applyFont="1" applyFill="1" applyAlignment="1">
      <alignment vertical="center"/>
    </xf>
    <xf numFmtId="0" fontId="135" fillId="5" borderId="115" xfId="67" applyNumberFormat="1" applyFont="1" applyFill="1" applyBorder="1" applyAlignment="1">
      <alignment vertical="center"/>
    </xf>
    <xf numFmtId="0" fontId="61" fillId="5" borderId="116" xfId="67" applyNumberFormat="1" applyFill="1" applyBorder="1" applyAlignment="1">
      <alignment vertical="center"/>
    </xf>
    <xf numFmtId="0" fontId="8" fillId="5" borderId="115" xfId="0" applyFont="1" applyFill="1" applyBorder="1" applyAlignment="1">
      <alignment vertical="center"/>
    </xf>
    <xf numFmtId="0" fontId="8" fillId="5" borderId="116" xfId="0" applyFont="1" applyFill="1" applyBorder="1" applyAlignment="1">
      <alignment vertical="center"/>
    </xf>
    <xf numFmtId="0" fontId="34" fillId="58" borderId="90" xfId="0" applyFont="1" applyFill="1" applyBorder="1" applyAlignment="1">
      <alignment horizontal="center" vertical="center" wrapText="1"/>
    </xf>
    <xf numFmtId="0" fontId="34" fillId="59" borderId="90" xfId="0" applyFont="1" applyFill="1" applyBorder="1" applyAlignment="1">
      <alignment horizontal="center" vertical="center" wrapText="1"/>
    </xf>
    <xf numFmtId="0" fontId="34" fillId="60" borderId="90" xfId="0" applyFont="1" applyFill="1" applyBorder="1" applyAlignment="1">
      <alignment horizontal="center" vertical="center" wrapText="1"/>
    </xf>
    <xf numFmtId="2" fontId="41" fillId="58" borderId="90" xfId="0" applyNumberFormat="1" applyFont="1" applyFill="1" applyBorder="1" applyAlignment="1" applyProtection="1">
      <alignment horizontal="center" vertical="center" wrapText="1"/>
      <protection locked="0"/>
    </xf>
    <xf numFmtId="0" fontId="41" fillId="58" borderId="90" xfId="0" applyFont="1" applyFill="1" applyBorder="1" applyAlignment="1" applyProtection="1">
      <alignment horizontal="center" vertical="center" wrapText="1"/>
      <protection locked="0"/>
    </xf>
    <xf numFmtId="173" fontId="41" fillId="58" borderId="90" xfId="0" applyNumberFormat="1" applyFont="1" applyFill="1" applyBorder="1" applyAlignment="1" applyProtection="1">
      <alignment horizontal="center" vertical="center" wrapText="1"/>
      <protection locked="0"/>
    </xf>
    <xf numFmtId="0" fontId="41" fillId="58" borderId="90" xfId="35" applyNumberFormat="1" applyFont="1" applyFill="1" applyBorder="1" applyAlignment="1" applyProtection="1">
      <alignment horizontal="center" vertical="center" wrapText="1"/>
      <protection locked="0"/>
    </xf>
    <xf numFmtId="173" fontId="41" fillId="58" borderId="90" xfId="0" quotePrefix="1" applyNumberFormat="1" applyFont="1" applyFill="1" applyBorder="1" applyAlignment="1" applyProtection="1">
      <alignment horizontal="center" vertical="center" wrapText="1"/>
      <protection locked="0"/>
    </xf>
    <xf numFmtId="165" fontId="34" fillId="59" borderId="90" xfId="0" applyNumberFormat="1" applyFont="1" applyFill="1" applyBorder="1" applyAlignment="1">
      <alignment horizontal="center" vertical="center" wrapText="1"/>
    </xf>
    <xf numFmtId="166" fontId="34" fillId="59" borderId="90" xfId="0" quotePrefix="1" applyNumberFormat="1" applyFont="1" applyFill="1" applyBorder="1" applyAlignment="1">
      <alignment horizontal="center" vertical="center" wrapText="1"/>
    </xf>
    <xf numFmtId="166" fontId="34" fillId="59" borderId="90" xfId="0" applyNumberFormat="1" applyFont="1" applyFill="1" applyBorder="1" applyAlignment="1">
      <alignment horizontal="center" vertical="center" wrapText="1"/>
    </xf>
    <xf numFmtId="2" fontId="34" fillId="59" borderId="90" xfId="0" applyNumberFormat="1" applyFont="1" applyFill="1" applyBorder="1" applyAlignment="1">
      <alignment horizontal="center" vertical="center" wrapText="1"/>
    </xf>
    <xf numFmtId="166" fontId="41" fillId="58" borderId="90" xfId="0" applyNumberFormat="1" applyFont="1" applyFill="1" applyBorder="1" applyAlignment="1" applyProtection="1">
      <alignment horizontal="center" vertical="center" wrapText="1"/>
      <protection locked="0"/>
    </xf>
    <xf numFmtId="2"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xf>
    <xf numFmtId="1" fontId="41" fillId="60" borderId="90" xfId="0" quotePrefix="1" applyNumberFormat="1" applyFont="1" applyFill="1" applyBorder="1" applyAlignment="1">
      <alignment horizontal="center" vertical="center"/>
    </xf>
    <xf numFmtId="2" fontId="34" fillId="60" borderId="90" xfId="0" applyNumberFormat="1" applyFont="1" applyFill="1" applyBorder="1" applyAlignment="1">
      <alignment horizontal="center" vertical="center"/>
    </xf>
    <xf numFmtId="165" fontId="41" fillId="58" borderId="90" xfId="35" applyNumberFormat="1" applyFont="1" applyFill="1" applyBorder="1" applyAlignment="1" applyProtection="1">
      <alignment horizontal="center" vertical="center" wrapText="1"/>
      <protection locked="0"/>
    </xf>
    <xf numFmtId="1" fontId="41" fillId="60" borderId="90" xfId="0" applyNumberFormat="1" applyFont="1" applyFill="1" applyBorder="1" applyAlignment="1">
      <alignment horizontal="center" vertical="center" wrapText="1"/>
    </xf>
    <xf numFmtId="3" fontId="34" fillId="58" borderId="101" xfId="0" applyNumberFormat="1" applyFont="1" applyFill="1" applyBorder="1" applyAlignment="1" applyProtection="1">
      <alignment horizontal="center" vertical="center"/>
      <protection locked="0"/>
    </xf>
    <xf numFmtId="165" fontId="41" fillId="58" borderId="90" xfId="0" applyNumberFormat="1" applyFont="1" applyFill="1" applyBorder="1" applyAlignment="1" applyProtection="1">
      <alignment horizontal="center" vertical="center"/>
      <protection locked="0"/>
    </xf>
    <xf numFmtId="165" fontId="34" fillId="58" borderId="98" xfId="0" applyNumberFormat="1" applyFont="1" applyFill="1" applyBorder="1" applyAlignment="1" applyProtection="1">
      <alignment horizontal="center" vertical="center"/>
      <protection locked="0"/>
    </xf>
    <xf numFmtId="165" fontId="34" fillId="60" borderId="98" xfId="0" applyNumberFormat="1" applyFont="1" applyFill="1" applyBorder="1" applyAlignment="1">
      <alignment horizontal="center" vertical="center"/>
    </xf>
    <xf numFmtId="165" fontId="34" fillId="60" borderId="90" xfId="0" applyNumberFormat="1" applyFont="1" applyFill="1" applyBorder="1" applyAlignment="1">
      <alignment horizontal="center" vertical="center"/>
    </xf>
    <xf numFmtId="4" fontId="34" fillId="61" borderId="90" xfId="0" applyNumberFormat="1" applyFont="1" applyFill="1" applyBorder="1" applyAlignment="1" applyProtection="1">
      <alignment horizontal="center" vertical="center" wrapText="1"/>
      <protection locked="0"/>
    </xf>
    <xf numFmtId="3" fontId="41" fillId="61" borderId="90" xfId="0" applyNumberFormat="1" applyFont="1" applyFill="1" applyBorder="1" applyAlignment="1" applyProtection="1">
      <alignment horizontal="center" vertical="center" wrapText="1"/>
      <protection locked="0"/>
    </xf>
    <xf numFmtId="2" fontId="41" fillId="61" borderId="90" xfId="0" applyNumberFormat="1" applyFont="1" applyFill="1" applyBorder="1" applyAlignment="1">
      <alignment horizontal="center" vertical="center" wrapText="1"/>
    </xf>
    <xf numFmtId="165" fontId="41" fillId="61" borderId="90" xfId="0" applyNumberFormat="1" applyFont="1" applyFill="1" applyBorder="1" applyAlignment="1" applyProtection="1">
      <alignment horizontal="center" vertical="center" wrapText="1"/>
      <protection locked="0"/>
    </xf>
    <xf numFmtId="165" fontId="41" fillId="61" borderId="90" xfId="0" applyNumberFormat="1" applyFont="1" applyFill="1" applyBorder="1" applyAlignment="1">
      <alignment horizontal="center" vertical="center" wrapText="1"/>
    </xf>
    <xf numFmtId="165" fontId="34" fillId="61" borderId="90" xfId="0" applyNumberFormat="1" applyFont="1" applyFill="1" applyBorder="1" applyAlignment="1" applyProtection="1">
      <alignment horizontal="center" vertical="center" wrapText="1"/>
      <protection locked="0"/>
    </xf>
    <xf numFmtId="0" fontId="0" fillId="58" borderId="102" xfId="0" applyFill="1" applyBorder="1" applyAlignment="1" applyProtection="1">
      <alignment horizontal="center" vertical="center"/>
      <protection locked="0"/>
    </xf>
    <xf numFmtId="171" fontId="124" fillId="51" borderId="44" xfId="42" applyNumberFormat="1" applyFont="1" applyFill="1" applyBorder="1" applyAlignment="1">
      <alignment horizontal="right" vertical="top" wrapText="1"/>
    </xf>
    <xf numFmtId="166" fontId="43" fillId="0" borderId="0" xfId="0" quotePrefix="1" applyNumberFormat="1" applyFont="1" applyAlignment="1">
      <alignment horizontal="right" vertical="center"/>
    </xf>
    <xf numFmtId="14" fontId="1" fillId="51" borderId="105" xfId="0" applyNumberFormat="1" applyFont="1" applyFill="1" applyBorder="1" applyAlignment="1">
      <alignment horizontal="right" vertical="center"/>
    </xf>
    <xf numFmtId="0" fontId="35" fillId="11" borderId="106" xfId="42" applyFont="1" applyFill="1" applyBorder="1" applyAlignment="1">
      <alignment horizontal="left" vertical="center" wrapText="1"/>
    </xf>
    <xf numFmtId="0" fontId="34" fillId="11" borderId="43" xfId="42" applyFont="1" applyFill="1" applyBorder="1" applyAlignment="1">
      <alignment horizontal="left" vertical="center" wrapText="1"/>
    </xf>
    <xf numFmtId="0" fontId="1" fillId="23" borderId="105" xfId="0" applyFont="1" applyFill="1" applyBorder="1" applyAlignment="1">
      <alignment horizontal="left" vertical="center"/>
    </xf>
    <xf numFmtId="0" fontId="1" fillId="51" borderId="0" xfId="0" applyFont="1" applyFill="1" applyAlignment="1">
      <alignment horizontal="left" vertical="center"/>
    </xf>
    <xf numFmtId="0" fontId="1" fillId="51" borderId="105" xfId="0" applyFont="1" applyFill="1" applyBorder="1" applyAlignment="1">
      <alignment horizontal="left" vertical="center" wrapText="1"/>
    </xf>
    <xf numFmtId="0" fontId="1" fillId="51" borderId="0" xfId="0" applyFont="1" applyFill="1" applyAlignment="1">
      <alignment horizontal="left" vertical="center" wrapText="1"/>
    </xf>
    <xf numFmtId="0" fontId="139" fillId="8" borderId="0" xfId="68" quotePrefix="1" applyFont="1" applyFill="1"/>
    <xf numFmtId="0" fontId="41" fillId="58" borderId="90" xfId="35" quotePrefix="1" applyNumberFormat="1" applyFont="1" applyFill="1" applyBorder="1" applyAlignment="1" applyProtection="1">
      <alignment horizontal="center" vertical="center" wrapText="1"/>
      <protection locked="0"/>
    </xf>
    <xf numFmtId="0" fontId="8" fillId="5" borderId="0" xfId="0" applyFont="1" applyFill="1" applyAlignment="1">
      <alignment horizontal="left"/>
    </xf>
    <xf numFmtId="0" fontId="1" fillId="5" borderId="105" xfId="0" applyFont="1" applyFill="1" applyBorder="1" applyAlignment="1">
      <alignment horizontal="center" vertical="center"/>
    </xf>
    <xf numFmtId="0" fontId="1" fillId="5" borderId="105" xfId="0" applyFont="1" applyFill="1" applyBorder="1" applyAlignment="1">
      <alignment vertical="center"/>
    </xf>
    <xf numFmtId="0" fontId="1" fillId="5" borderId="105" xfId="0" applyFont="1" applyFill="1" applyBorder="1" applyAlignment="1">
      <alignment vertical="center" wrapText="1"/>
    </xf>
    <xf numFmtId="0" fontId="1" fillId="5" borderId="105" xfId="0" applyFont="1" applyFill="1" applyBorder="1" applyAlignment="1">
      <alignment horizontal="center" vertical="center" wrapText="1"/>
    </xf>
    <xf numFmtId="14" fontId="1" fillId="5" borderId="105" xfId="0" applyNumberFormat="1" applyFont="1" applyFill="1" applyBorder="1" applyAlignment="1">
      <alignment vertical="center"/>
    </xf>
    <xf numFmtId="0" fontId="1" fillId="5" borderId="105" xfId="0" applyFont="1" applyFill="1" applyBorder="1" applyAlignment="1">
      <alignment horizontal="right" vertical="center" wrapText="1"/>
    </xf>
    <xf numFmtId="14" fontId="1" fillId="5" borderId="105" xfId="0" applyNumberFormat="1" applyFont="1" applyFill="1" applyBorder="1" applyAlignment="1">
      <alignment horizontal="right" vertical="center"/>
    </xf>
    <xf numFmtId="0" fontId="1" fillId="62" borderId="105" xfId="0" applyFont="1" applyFill="1" applyBorder="1" applyAlignment="1">
      <alignment horizontal="center" vertical="center"/>
    </xf>
    <xf numFmtId="0" fontId="1" fillId="62" borderId="105" xfId="0" applyFont="1" applyFill="1" applyBorder="1" applyAlignment="1">
      <alignment vertical="center"/>
    </xf>
    <xf numFmtId="0" fontId="1" fillId="62" borderId="105" xfId="0" applyFont="1" applyFill="1" applyBorder="1" applyAlignment="1">
      <alignment vertical="center" wrapText="1"/>
    </xf>
    <xf numFmtId="0" fontId="1" fillId="62" borderId="105" xfId="0" applyFont="1" applyFill="1" applyBorder="1" applyAlignment="1">
      <alignment horizontal="center" vertical="center" wrapText="1"/>
    </xf>
    <xf numFmtId="14" fontId="1" fillId="62" borderId="105" xfId="0" applyNumberFormat="1" applyFont="1" applyFill="1" applyBorder="1" applyAlignment="1">
      <alignment vertical="center"/>
    </xf>
    <xf numFmtId="0" fontId="30" fillId="62" borderId="0" xfId="0" applyFont="1" applyFill="1" applyAlignment="1">
      <alignment horizontal="center"/>
    </xf>
    <xf numFmtId="0" fontId="34" fillId="62" borderId="0" xfId="42" applyFont="1" applyFill="1" applyAlignment="1">
      <alignment horizontal="right" vertical="top" wrapText="1"/>
    </xf>
    <xf numFmtId="0" fontId="1" fillId="62" borderId="105" xfId="0" applyFont="1" applyFill="1" applyBorder="1" applyAlignment="1">
      <alignment horizontal="right" vertical="center" wrapText="1"/>
    </xf>
    <xf numFmtId="14" fontId="1" fillId="62" borderId="105" xfId="0" applyNumberFormat="1" applyFont="1" applyFill="1" applyBorder="1" applyAlignment="1">
      <alignment horizontal="right" vertical="center"/>
    </xf>
    <xf numFmtId="0" fontId="34" fillId="62" borderId="43" xfId="42" applyFont="1" applyFill="1" applyBorder="1" applyAlignment="1">
      <alignment horizontal="center" vertical="top" wrapText="1"/>
    </xf>
    <xf numFmtId="0" fontId="34" fillId="62" borderId="0" xfId="42" applyFont="1" applyFill="1" applyAlignment="1">
      <alignment horizontal="center" vertical="top" wrapText="1"/>
    </xf>
    <xf numFmtId="4" fontId="124" fillId="63" borderId="44" xfId="42" applyNumberFormat="1" applyFont="1" applyFill="1" applyBorder="1" applyAlignment="1">
      <alignment horizontal="right" vertical="top" wrapText="1"/>
    </xf>
    <xf numFmtId="0" fontId="34" fillId="63" borderId="43" xfId="42" applyFont="1" applyFill="1" applyBorder="1" applyAlignment="1">
      <alignment horizontal="center" vertical="top" wrapText="1"/>
    </xf>
    <xf numFmtId="0" fontId="34" fillId="63" borderId="0" xfId="42" applyFont="1" applyFill="1" applyAlignment="1">
      <alignment horizontal="center" vertical="top" wrapText="1"/>
    </xf>
    <xf numFmtId="0" fontId="1" fillId="63" borderId="105" xfId="0" applyFont="1" applyFill="1" applyBorder="1" applyAlignment="1">
      <alignment horizontal="center" vertical="center"/>
    </xf>
    <xf numFmtId="0" fontId="1" fillId="63" borderId="105" xfId="0" applyFont="1" applyFill="1" applyBorder="1" applyAlignment="1">
      <alignment vertical="center"/>
    </xf>
    <xf numFmtId="0" fontId="1" fillId="63" borderId="105" xfId="0" applyFont="1" applyFill="1" applyBorder="1" applyAlignment="1">
      <alignment vertical="center" wrapText="1"/>
    </xf>
    <xf numFmtId="0" fontId="1" fillId="63" borderId="105" xfId="0" applyFont="1" applyFill="1" applyBorder="1" applyAlignment="1">
      <alignment horizontal="center" vertical="center" wrapText="1"/>
    </xf>
    <xf numFmtId="14" fontId="1" fillId="63" borderId="105" xfId="0" applyNumberFormat="1" applyFont="1" applyFill="1" applyBorder="1" applyAlignment="1">
      <alignment vertical="center"/>
    </xf>
    <xf numFmtId="170" fontId="34" fillId="63" borderId="43" xfId="42" applyNumberFormat="1" applyFont="1" applyFill="1" applyBorder="1" applyAlignment="1">
      <alignment horizontal="center" vertical="top" wrapText="1"/>
    </xf>
    <xf numFmtId="170" fontId="34" fillId="63" borderId="0" xfId="42" applyNumberFormat="1" applyFont="1" applyFill="1" applyAlignment="1">
      <alignment horizontal="center" vertical="top" wrapText="1"/>
    </xf>
    <xf numFmtId="0" fontId="33" fillId="63" borderId="28" xfId="42" applyFont="1" applyFill="1" applyBorder="1" applyAlignment="1">
      <alignment horizontal="left" vertical="top" wrapText="1"/>
    </xf>
    <xf numFmtId="0" fontId="33" fillId="63" borderId="0" xfId="42" applyFont="1" applyFill="1" applyAlignment="1">
      <alignment horizontal="left" vertical="top" wrapText="1"/>
    </xf>
    <xf numFmtId="0" fontId="33" fillId="63" borderId="43" xfId="42" applyFont="1" applyFill="1" applyBorder="1" applyAlignment="1">
      <alignment horizontal="center" vertical="top" wrapText="1"/>
    </xf>
    <xf numFmtId="0" fontId="33" fillId="63" borderId="44" xfId="42" applyFont="1" applyFill="1" applyBorder="1" applyAlignment="1">
      <alignment horizontal="center" vertical="top" wrapText="1"/>
    </xf>
    <xf numFmtId="0" fontId="33" fillId="63" borderId="46" xfId="42" applyFont="1" applyFill="1" applyBorder="1" applyAlignment="1">
      <alignment horizontal="left" vertical="top" wrapText="1"/>
    </xf>
    <xf numFmtId="0" fontId="33" fillId="63" borderId="44" xfId="42" applyFont="1" applyFill="1" applyBorder="1" applyAlignment="1">
      <alignment horizontal="left" vertical="top" wrapText="1"/>
    </xf>
    <xf numFmtId="168" fontId="33" fillId="63" borderId="43" xfId="42" applyNumberFormat="1" applyFont="1" applyFill="1" applyBorder="1" applyAlignment="1">
      <alignment horizontal="right" vertical="top" wrapText="1"/>
    </xf>
    <xf numFmtId="168" fontId="33" fillId="63" borderId="0" xfId="42" applyNumberFormat="1" applyFont="1" applyFill="1" applyAlignment="1">
      <alignment horizontal="right" vertical="top" wrapText="1"/>
    </xf>
    <xf numFmtId="168" fontId="33" fillId="63" borderId="44" xfId="42" applyNumberFormat="1" applyFont="1" applyFill="1" applyBorder="1" applyAlignment="1">
      <alignment horizontal="right" vertical="top" wrapText="1"/>
    </xf>
    <xf numFmtId="168" fontId="171" fillId="63" borderId="46" xfId="42" applyNumberFormat="1" applyFont="1" applyFill="1" applyBorder="1" applyAlignment="1">
      <alignment horizontal="right" vertical="top" wrapText="1"/>
    </xf>
    <xf numFmtId="0" fontId="33" fillId="63" borderId="0" xfId="42" applyFont="1" applyFill="1" applyAlignment="1">
      <alignment horizontal="right" vertical="top" wrapText="1"/>
    </xf>
    <xf numFmtId="3" fontId="179" fillId="63" borderId="44" xfId="42" applyNumberFormat="1" applyFont="1" applyFill="1" applyBorder="1" applyAlignment="1">
      <alignment horizontal="right" vertical="top" wrapText="1"/>
    </xf>
    <xf numFmtId="0" fontId="33" fillId="63" borderId="0" xfId="42" applyFont="1" applyFill="1" applyAlignment="1">
      <alignment horizontal="center" vertical="top" wrapText="1"/>
    </xf>
    <xf numFmtId="0" fontId="33" fillId="63" borderId="46" xfId="42" applyFont="1" applyFill="1" applyBorder="1" applyAlignment="1">
      <alignment horizontal="center" vertical="top" wrapText="1"/>
    </xf>
    <xf numFmtId="0" fontId="33" fillId="63" borderId="43" xfId="42" applyFont="1" applyFill="1" applyBorder="1" applyAlignment="1">
      <alignment horizontal="right" vertical="top" wrapText="1"/>
    </xf>
    <xf numFmtId="0" fontId="33" fillId="63" borderId="44" xfId="42" applyFont="1" applyFill="1" applyBorder="1" applyAlignment="1">
      <alignment horizontal="right" vertical="top" wrapText="1"/>
    </xf>
    <xf numFmtId="172" fontId="33" fillId="63" borderId="43" xfId="42" applyNumberFormat="1" applyFont="1" applyFill="1" applyBorder="1" applyAlignment="1">
      <alignment horizontal="right" vertical="top" wrapText="1"/>
    </xf>
    <xf numFmtId="172" fontId="33" fillId="63" borderId="0" xfId="42" applyNumberFormat="1" applyFont="1" applyFill="1" applyAlignment="1">
      <alignment horizontal="right" vertical="top" wrapText="1"/>
    </xf>
    <xf numFmtId="172" fontId="33" fillId="63" borderId="46" xfId="42" applyNumberFormat="1" applyFont="1" applyFill="1" applyBorder="1" applyAlignment="1">
      <alignment horizontal="right" vertical="top" wrapText="1"/>
    </xf>
    <xf numFmtId="173" fontId="33" fillId="63" borderId="46" xfId="42" applyNumberFormat="1" applyFont="1" applyFill="1" applyBorder="1" applyAlignment="1">
      <alignment horizontal="right" vertical="top" wrapText="1"/>
    </xf>
    <xf numFmtId="49" fontId="33" fillId="63" borderId="46" xfId="42" applyNumberFormat="1" applyFont="1" applyFill="1" applyBorder="1" applyAlignment="1">
      <alignment horizontal="center" vertical="top" wrapText="1"/>
    </xf>
    <xf numFmtId="0" fontId="43" fillId="63" borderId="0" xfId="50" applyFont="1" applyFill="1" applyAlignment="1">
      <alignment horizontal="left" vertical="center"/>
    </xf>
    <xf numFmtId="165" fontId="34" fillId="63" borderId="44" xfId="42" applyNumberFormat="1" applyFont="1" applyFill="1" applyBorder="1" applyAlignment="1">
      <alignment horizontal="right" vertical="top" wrapText="1"/>
    </xf>
    <xf numFmtId="0" fontId="1" fillId="63" borderId="107" xfId="0" applyFont="1" applyFill="1" applyBorder="1" applyAlignment="1">
      <alignment vertical="center" wrapText="1"/>
    </xf>
    <xf numFmtId="165" fontId="1" fillId="63" borderId="105" xfId="0" applyNumberFormat="1" applyFont="1" applyFill="1" applyBorder="1" applyAlignment="1">
      <alignment horizontal="center" vertical="center"/>
    </xf>
    <xf numFmtId="0" fontId="187" fillId="63" borderId="120" xfId="68" applyFont="1" applyFill="1" applyBorder="1" applyAlignment="1">
      <alignment vertical="top"/>
    </xf>
    <xf numFmtId="2" fontId="1" fillId="63" borderId="105" xfId="0" applyNumberFormat="1" applyFont="1" applyFill="1" applyBorder="1" applyAlignment="1">
      <alignment horizontal="center" vertical="center"/>
    </xf>
    <xf numFmtId="2" fontId="34" fillId="63" borderId="0" xfId="42" applyNumberFormat="1" applyFont="1" applyFill="1" applyAlignment="1">
      <alignment horizontal="right" vertical="top" wrapText="1"/>
    </xf>
    <xf numFmtId="3" fontId="34" fillId="0" borderId="43" xfId="42" applyNumberFormat="1" applyFont="1" applyBorder="1" applyAlignment="1">
      <alignment horizontal="right" vertical="top"/>
    </xf>
    <xf numFmtId="3" fontId="34" fillId="63" borderId="0" xfId="42" applyNumberFormat="1" applyFont="1" applyFill="1" applyAlignment="1">
      <alignment horizontal="right" vertical="top"/>
    </xf>
    <xf numFmtId="3" fontId="34" fillId="63" borderId="44" xfId="42" applyNumberFormat="1" applyFont="1" applyFill="1" applyBorder="1" applyAlignment="1">
      <alignment horizontal="right" vertical="top"/>
    </xf>
    <xf numFmtId="3" fontId="1" fillId="63" borderId="105" xfId="0" applyNumberFormat="1" applyFont="1" applyFill="1" applyBorder="1" applyAlignment="1">
      <alignment horizontal="center" vertical="center"/>
    </xf>
    <xf numFmtId="165" fontId="34" fillId="63" borderId="43" xfId="42" applyNumberFormat="1" applyFont="1" applyFill="1" applyBorder="1" applyAlignment="1">
      <alignment horizontal="right" vertical="top"/>
    </xf>
    <xf numFmtId="165" fontId="34" fillId="63" borderId="0" xfId="42" applyNumberFormat="1" applyFont="1" applyFill="1" applyAlignment="1">
      <alignment horizontal="right" vertical="top"/>
    </xf>
    <xf numFmtId="165" fontId="34" fillId="63" borderId="44" xfId="42" applyNumberFormat="1" applyFont="1" applyFill="1" applyBorder="1" applyAlignment="1">
      <alignment horizontal="right" vertical="top"/>
    </xf>
    <xf numFmtId="0" fontId="1" fillId="63" borderId="105" xfId="0" applyFont="1" applyFill="1" applyBorder="1" applyAlignment="1">
      <alignment horizontal="right" vertical="center" wrapText="1"/>
    </xf>
    <xf numFmtId="0" fontId="34" fillId="63" borderId="0" xfId="42" applyFont="1" applyFill="1" applyAlignment="1">
      <alignment horizontal="left" vertical="top" wrapText="1"/>
    </xf>
    <xf numFmtId="184" fontId="33" fillId="63" borderId="43" xfId="42" applyNumberFormat="1" applyFont="1" applyFill="1" applyBorder="1" applyAlignment="1">
      <alignment horizontal="right" vertical="top" wrapText="1"/>
    </xf>
    <xf numFmtId="2" fontId="34" fillId="5" borderId="0" xfId="42" applyNumberFormat="1" applyFont="1" applyFill="1" applyAlignment="1">
      <alignment horizontal="right" vertical="top" wrapText="1"/>
    </xf>
    <xf numFmtId="0" fontId="0" fillId="63" borderId="0" xfId="0" applyFill="1" applyAlignment="1">
      <alignment vertical="center" wrapText="1"/>
    </xf>
    <xf numFmtId="9" fontId="1" fillId="63" borderId="105" xfId="0" applyNumberFormat="1" applyFont="1" applyFill="1" applyBorder="1" applyAlignment="1">
      <alignment horizontal="center" vertical="center"/>
    </xf>
    <xf numFmtId="1" fontId="34" fillId="63" borderId="44" xfId="35" applyNumberFormat="1" applyFont="1" applyFill="1" applyBorder="1" applyAlignment="1" applyProtection="1">
      <alignment horizontal="right" vertical="top" wrapText="1"/>
    </xf>
    <xf numFmtId="2" fontId="34" fillId="63" borderId="43" xfId="42" applyNumberFormat="1" applyFont="1" applyFill="1" applyBorder="1" applyAlignment="1">
      <alignment horizontal="right" vertical="top" wrapText="1"/>
    </xf>
    <xf numFmtId="2" fontId="34" fillId="63" borderId="44" xfId="42" applyNumberFormat="1" applyFont="1" applyFill="1" applyBorder="1" applyAlignment="1">
      <alignment horizontal="right" vertical="top" wrapText="1"/>
    </xf>
    <xf numFmtId="0" fontId="38" fillId="63" borderId="19" xfId="0" applyFont="1" applyFill="1" applyBorder="1" applyAlignment="1">
      <alignment horizontal="left" vertical="center"/>
    </xf>
    <xf numFmtId="0" fontId="38" fillId="63" borderId="19" xfId="0" applyFont="1" applyFill="1" applyBorder="1" applyAlignment="1">
      <alignment vertical="center" wrapText="1"/>
    </xf>
    <xf numFmtId="175" fontId="158" fillId="11" borderId="0" xfId="0" applyNumberFormat="1" applyFont="1" applyFill="1" applyAlignment="1">
      <alignment horizontal="right"/>
    </xf>
    <xf numFmtId="0" fontId="1" fillId="5" borderId="0" xfId="0" applyFont="1" applyFill="1" applyAlignment="1">
      <alignment horizontal="right"/>
    </xf>
    <xf numFmtId="0" fontId="74" fillId="5" borderId="0" xfId="0" applyFont="1" applyFill="1" applyAlignment="1">
      <alignment horizontal="right"/>
    </xf>
    <xf numFmtId="0" fontId="33" fillId="5" borderId="0" xfId="0" applyFont="1" applyFill="1" applyAlignment="1">
      <alignment horizontal="center"/>
    </xf>
    <xf numFmtId="0" fontId="33" fillId="5" borderId="0" xfId="0" applyFont="1" applyFill="1" applyAlignment="1">
      <alignment horizontal="center" vertical="center"/>
    </xf>
    <xf numFmtId="0" fontId="74" fillId="5" borderId="12" xfId="0" applyFont="1" applyFill="1" applyBorder="1" applyAlignment="1">
      <alignment horizontal="right"/>
    </xf>
    <xf numFmtId="0" fontId="120" fillId="5" borderId="0" xfId="0" applyFont="1" applyFill="1"/>
    <xf numFmtId="166" fontId="43" fillId="7" borderId="0" xfId="0" applyNumberFormat="1" applyFont="1" applyFill="1" applyAlignment="1">
      <alignment horizontal="right"/>
    </xf>
    <xf numFmtId="166" fontId="43" fillId="5" borderId="12" xfId="0" applyNumberFormat="1" applyFont="1" applyFill="1" applyBorder="1"/>
    <xf numFmtId="166" fontId="74" fillId="5" borderId="0" xfId="0" applyNumberFormat="1" applyFont="1" applyFill="1" applyAlignment="1">
      <alignment horizontal="right"/>
    </xf>
    <xf numFmtId="166" fontId="74" fillId="5" borderId="12" xfId="0" applyNumberFormat="1" applyFont="1" applyFill="1" applyBorder="1"/>
    <xf numFmtId="166" fontId="74" fillId="5" borderId="0" xfId="0" applyNumberFormat="1" applyFont="1" applyFill="1"/>
    <xf numFmtId="0" fontId="33" fillId="7" borderId="0" xfId="0" applyFont="1" applyFill="1" applyAlignment="1">
      <alignment vertical="center"/>
    </xf>
    <xf numFmtId="166" fontId="43" fillId="25" borderId="0" xfId="0" applyNumberFormat="1" applyFont="1" applyFill="1" applyAlignment="1">
      <alignment horizontal="right"/>
    </xf>
    <xf numFmtId="166" fontId="43" fillId="25" borderId="12" xfId="0" applyNumberFormat="1" applyFont="1" applyFill="1" applyBorder="1"/>
    <xf numFmtId="166" fontId="43" fillId="25" borderId="0" xfId="0" applyNumberFormat="1" applyFont="1" applyFill="1"/>
    <xf numFmtId="166" fontId="74" fillId="25" borderId="0" xfId="0" applyNumberFormat="1" applyFont="1" applyFill="1"/>
    <xf numFmtId="0" fontId="41" fillId="5" borderId="90" xfId="0" applyFont="1" applyFill="1" applyBorder="1" applyAlignment="1">
      <alignment horizontal="left" vertical="center" wrapText="1"/>
    </xf>
    <xf numFmtId="0" fontId="41" fillId="5" borderId="90" xfId="0" applyFont="1" applyFill="1" applyBorder="1" applyAlignment="1">
      <alignment horizontal="center" vertical="center" wrapText="1"/>
    </xf>
    <xf numFmtId="175" fontId="158" fillId="5" borderId="0" xfId="0" applyNumberFormat="1" applyFont="1" applyFill="1" applyAlignment="1">
      <alignment horizontal="right"/>
    </xf>
    <xf numFmtId="0" fontId="56" fillId="5" borderId="0" xfId="0" quotePrefix="1" applyFont="1" applyFill="1"/>
    <xf numFmtId="175" fontId="155" fillId="5" borderId="0" xfId="0" applyNumberFormat="1" applyFont="1" applyFill="1" applyAlignment="1">
      <alignment vertical="center"/>
    </xf>
    <xf numFmtId="0" fontId="158" fillId="7" borderId="0" xfId="0" applyFont="1" applyFill="1" applyAlignment="1">
      <alignment horizontal="right" vertical="center"/>
    </xf>
    <xf numFmtId="0" fontId="188" fillId="5" borderId="0" xfId="29" applyFont="1" applyFill="1" applyBorder="1" applyAlignment="1">
      <alignment horizontal="left" vertical="center"/>
    </xf>
    <xf numFmtId="168" fontId="126" fillId="5" borderId="0" xfId="35" quotePrefix="1" applyNumberFormat="1" applyFont="1" applyFill="1" applyAlignment="1">
      <alignment vertical="center"/>
    </xf>
    <xf numFmtId="168" fontId="126" fillId="5" borderId="0" xfId="35" applyNumberFormat="1" applyFont="1" applyFill="1" applyAlignment="1">
      <alignment vertical="center"/>
    </xf>
    <xf numFmtId="2" fontId="43" fillId="0" borderId="0" xfId="0" applyNumberFormat="1" applyFont="1" applyAlignment="1">
      <alignment horizontal="center" vertical="center"/>
    </xf>
    <xf numFmtId="165" fontId="189" fillId="61" borderId="90" xfId="0" applyNumberFormat="1" applyFont="1" applyFill="1" applyBorder="1" applyAlignment="1">
      <alignment horizontal="center" vertical="center" wrapText="1"/>
    </xf>
    <xf numFmtId="165" fontId="189" fillId="61" borderId="90" xfId="0" applyNumberFormat="1" applyFont="1" applyFill="1" applyBorder="1" applyAlignment="1" applyProtection="1">
      <alignment horizontal="center" vertical="center" wrapText="1"/>
      <protection locked="0"/>
    </xf>
    <xf numFmtId="0" fontId="112" fillId="5" borderId="0" xfId="0" applyFont="1" applyFill="1" applyAlignment="1">
      <alignment horizontal="left" vertical="center"/>
    </xf>
    <xf numFmtId="165" fontId="34" fillId="60" borderId="101" xfId="0" applyNumberFormat="1" applyFont="1" applyFill="1" applyBorder="1" applyAlignment="1">
      <alignment horizontal="center" vertical="center"/>
    </xf>
    <xf numFmtId="165" fontId="189" fillId="61" borderId="100" xfId="0" applyNumberFormat="1" applyFont="1" applyFill="1" applyBorder="1" applyAlignment="1">
      <alignment horizontal="center" vertical="center" wrapText="1"/>
    </xf>
    <xf numFmtId="165" fontId="34" fillId="58" borderId="90" xfId="0" applyNumberFormat="1" applyFont="1" applyFill="1" applyBorder="1" applyAlignment="1" applyProtection="1">
      <alignment horizontal="center" vertical="center"/>
      <protection locked="0"/>
    </xf>
    <xf numFmtId="0" fontId="34" fillId="64" borderId="90" xfId="0" applyFont="1" applyFill="1" applyBorder="1" applyAlignment="1">
      <alignment horizontal="center" vertical="center" wrapText="1"/>
    </xf>
    <xf numFmtId="4" fontId="34" fillId="58" borderId="100" xfId="0" applyNumberFormat="1" applyFont="1" applyFill="1" applyBorder="1" applyAlignment="1" applyProtection="1">
      <alignment horizontal="center" vertical="center"/>
      <protection locked="0"/>
    </xf>
    <xf numFmtId="0" fontId="190" fillId="0" borderId="0" xfId="0" applyFont="1" applyAlignment="1">
      <alignment horizontal="right" vertical="center"/>
    </xf>
    <xf numFmtId="0" fontId="34" fillId="0" borderId="90" xfId="0" applyFont="1" applyBorder="1" applyAlignment="1">
      <alignment horizontal="left" vertical="center" wrapText="1"/>
    </xf>
    <xf numFmtId="0" fontId="34" fillId="5" borderId="90" xfId="0" applyFont="1" applyFill="1" applyBorder="1" applyAlignment="1">
      <alignment horizontal="left" vertical="center" wrapText="1"/>
    </xf>
    <xf numFmtId="0" fontId="142" fillId="23" borderId="86" xfId="0" applyFont="1" applyFill="1" applyBorder="1" applyAlignment="1">
      <alignment vertical="top" wrapText="1"/>
    </xf>
    <xf numFmtId="165" fontId="43" fillId="5" borderId="0" xfId="0" quotePrefix="1" applyNumberFormat="1" applyFont="1" applyFill="1" applyAlignment="1">
      <alignment horizontal="right" vertical="center"/>
    </xf>
    <xf numFmtId="175" fontId="158" fillId="5" borderId="0" xfId="0" quotePrefix="1" applyNumberFormat="1" applyFont="1" applyFill="1" applyAlignment="1">
      <alignment horizontal="right"/>
    </xf>
    <xf numFmtId="175" fontId="158" fillId="5" borderId="83" xfId="0" applyNumberFormat="1" applyFont="1" applyFill="1" applyBorder="1" applyAlignment="1">
      <alignment horizontal="right"/>
    </xf>
    <xf numFmtId="165" fontId="43" fillId="7" borderId="0" xfId="0" applyNumberFormat="1" applyFont="1" applyFill="1" applyAlignment="1">
      <alignment horizontal="right" vertical="center"/>
    </xf>
    <xf numFmtId="0" fontId="35" fillId="5" borderId="0" xfId="52" quotePrefix="1" applyFont="1" applyFill="1" applyAlignment="1">
      <alignment horizontal="left" vertical="top"/>
    </xf>
    <xf numFmtId="15" fontId="139" fillId="8" borderId="0" xfId="0" quotePrefix="1" applyNumberFormat="1" applyFont="1" applyFill="1" applyAlignment="1">
      <alignment horizontal="left"/>
    </xf>
    <xf numFmtId="0" fontId="1" fillId="5" borderId="0" xfId="52" applyFont="1" applyFill="1"/>
    <xf numFmtId="165" fontId="189" fillId="61" borderId="100" xfId="0" applyNumberFormat="1" applyFont="1" applyFill="1" applyBorder="1" applyAlignment="1" applyProtection="1">
      <alignment horizontal="center" vertical="center" wrapText="1"/>
      <protection locked="0"/>
    </xf>
    <xf numFmtId="0" fontId="34" fillId="63" borderId="43" xfId="42" applyFont="1" applyFill="1" applyBorder="1" applyAlignment="1">
      <alignment horizontal="right" vertical="top" wrapText="1"/>
    </xf>
    <xf numFmtId="0" fontId="34" fillId="63" borderId="0" xfId="42" applyFont="1" applyFill="1" applyAlignment="1">
      <alignment horizontal="right" vertical="top" wrapText="1"/>
    </xf>
    <xf numFmtId="0" fontId="34" fillId="63" borderId="44" xfId="42" applyFont="1" applyFill="1" applyBorder="1" applyAlignment="1">
      <alignment horizontal="right" vertical="top" wrapText="1"/>
    </xf>
    <xf numFmtId="0" fontId="43" fillId="11" borderId="43" xfId="0" applyFont="1" applyFill="1" applyBorder="1" applyAlignment="1">
      <alignment horizontal="right" vertical="top"/>
    </xf>
    <xf numFmtId="0" fontId="43" fillId="11" borderId="0" xfId="0" applyFont="1" applyFill="1" applyAlignment="1">
      <alignment horizontal="right" vertical="top"/>
    </xf>
    <xf numFmtId="0" fontId="43" fillId="11" borderId="44" xfId="0" applyFont="1" applyFill="1" applyBorder="1" applyAlignment="1">
      <alignment horizontal="right" vertical="top"/>
    </xf>
    <xf numFmtId="0" fontId="155" fillId="9" borderId="0" xfId="0" applyFont="1" applyFill="1" applyAlignment="1">
      <alignment horizontal="left" vertical="center"/>
    </xf>
    <xf numFmtId="166" fontId="158" fillId="7" borderId="0" xfId="0" applyNumberFormat="1" applyFont="1" applyFill="1"/>
    <xf numFmtId="166" fontId="43" fillId="25" borderId="12" xfId="0" applyNumberFormat="1" applyFont="1" applyFill="1" applyBorder="1" applyAlignment="1">
      <alignment horizontal="right"/>
    </xf>
    <xf numFmtId="166" fontId="123" fillId="7" borderId="0" xfId="0" applyNumberFormat="1" applyFont="1" applyFill="1"/>
    <xf numFmtId="173" fontId="41" fillId="56" borderId="0" xfId="0" applyNumberFormat="1" applyFont="1" applyFill="1" applyProtection="1">
      <protection locked="0"/>
    </xf>
    <xf numFmtId="166" fontId="43" fillId="5" borderId="0" xfId="0" quotePrefix="1" applyNumberFormat="1" applyFont="1" applyFill="1" applyAlignment="1">
      <alignment horizontal="right" vertical="center"/>
    </xf>
    <xf numFmtId="2" fontId="43" fillId="5" borderId="0" xfId="0" applyNumberFormat="1" applyFont="1" applyFill="1" applyAlignment="1">
      <alignment horizontal="center" vertical="center"/>
    </xf>
    <xf numFmtId="0" fontId="43" fillId="10" borderId="0" xfId="0" applyFont="1" applyFill="1"/>
    <xf numFmtId="0" fontId="43" fillId="10" borderId="0" xfId="0" applyFont="1" applyFill="1" applyAlignment="1">
      <alignment horizontal="right"/>
    </xf>
    <xf numFmtId="0" fontId="38" fillId="5" borderId="0" xfId="0" applyFont="1" applyFill="1"/>
    <xf numFmtId="0" fontId="43" fillId="7" borderId="0" xfId="0" applyFont="1" applyFill="1"/>
    <xf numFmtId="175" fontId="43" fillId="7" borderId="0" xfId="0" applyNumberFormat="1" applyFont="1" applyFill="1"/>
    <xf numFmtId="175" fontId="43" fillId="44" borderId="0" xfId="0" applyNumberFormat="1" applyFont="1" applyFill="1" applyProtection="1">
      <protection locked="0"/>
    </xf>
    <xf numFmtId="175" fontId="43" fillId="5" borderId="0" xfId="0" applyNumberFormat="1" applyFont="1" applyFill="1"/>
    <xf numFmtId="0" fontId="193" fillId="5" borderId="0" xfId="0" applyFont="1" applyFill="1"/>
    <xf numFmtId="0" fontId="122" fillId="5" borderId="0" xfId="0" applyFont="1" applyFill="1"/>
    <xf numFmtId="180" fontId="122" fillId="5" borderId="0" xfId="0" applyNumberFormat="1" applyFont="1" applyFill="1" applyAlignment="1">
      <alignment horizontal="right"/>
    </xf>
    <xf numFmtId="0" fontId="194" fillId="5" borderId="0" xfId="0" applyFont="1" applyFill="1"/>
    <xf numFmtId="0" fontId="31" fillId="5" borderId="0" xfId="0" applyFont="1" applyFill="1"/>
    <xf numFmtId="175" fontId="43" fillId="44" borderId="0" xfId="0" applyNumberFormat="1" applyFont="1" applyFill="1" applyAlignment="1" applyProtection="1">
      <alignment horizontal="right"/>
      <protection locked="0"/>
    </xf>
    <xf numFmtId="0" fontId="43" fillId="7" borderId="121" xfId="0" applyFont="1" applyFill="1" applyBorder="1"/>
    <xf numFmtId="0" fontId="43" fillId="5" borderId="121" xfId="0" applyFont="1" applyFill="1" applyBorder="1"/>
    <xf numFmtId="175" fontId="43" fillId="7" borderId="121" xfId="0" applyNumberFormat="1" applyFont="1" applyFill="1" applyBorder="1"/>
    <xf numFmtId="175" fontId="43" fillId="5" borderId="121" xfId="0" applyNumberFormat="1" applyFont="1" applyFill="1" applyBorder="1"/>
    <xf numFmtId="175" fontId="43" fillId="44" borderId="121" xfId="0" applyNumberFormat="1" applyFont="1" applyFill="1" applyBorder="1" applyAlignment="1" applyProtection="1">
      <alignment horizontal="right"/>
      <protection locked="0"/>
    </xf>
    <xf numFmtId="0" fontId="43" fillId="7" borderId="122" xfId="0" applyFont="1" applyFill="1" applyBorder="1"/>
    <xf numFmtId="0" fontId="43" fillId="5" borderId="122" xfId="0" applyFont="1" applyFill="1" applyBorder="1"/>
    <xf numFmtId="0" fontId="122" fillId="7" borderId="0" xfId="0" applyFont="1" applyFill="1"/>
    <xf numFmtId="0" fontId="193" fillId="7" borderId="0" xfId="0" applyFont="1" applyFill="1"/>
    <xf numFmtId="0" fontId="122" fillId="7" borderId="0" xfId="0" applyFont="1" applyFill="1" applyAlignment="1">
      <alignment horizontal="right"/>
    </xf>
    <xf numFmtId="0" fontId="122" fillId="5" borderId="0" xfId="0" applyFont="1" applyFill="1" applyAlignment="1">
      <alignment horizontal="right"/>
    </xf>
    <xf numFmtId="0" fontId="43" fillId="9" borderId="0" xfId="0" applyFont="1" applyFill="1"/>
    <xf numFmtId="0" fontId="45" fillId="10" borderId="0" xfId="0" applyFont="1" applyFill="1"/>
    <xf numFmtId="0" fontId="74" fillId="5" borderId="0" xfId="0" applyFont="1" applyFill="1" applyAlignment="1">
      <alignment horizontal="left"/>
    </xf>
    <xf numFmtId="175" fontId="74" fillId="5" borderId="0" xfId="0" applyNumberFormat="1" applyFont="1" applyFill="1"/>
    <xf numFmtId="0" fontId="74" fillId="7" borderId="0" xfId="0" applyFont="1" applyFill="1" applyAlignment="1">
      <alignment horizontal="right"/>
    </xf>
    <xf numFmtId="0" fontId="74" fillId="7" borderId="0" xfId="0" applyFont="1" applyFill="1"/>
    <xf numFmtId="0" fontId="74" fillId="7" borderId="122" xfId="0" applyFont="1" applyFill="1" applyBorder="1"/>
    <xf numFmtId="175" fontId="74" fillId="7" borderId="122" xfId="0" applyNumberFormat="1" applyFont="1" applyFill="1" applyBorder="1"/>
    <xf numFmtId="175" fontId="74" fillId="5" borderId="122" xfId="0" applyNumberFormat="1" applyFont="1" applyFill="1" applyBorder="1"/>
    <xf numFmtId="0" fontId="45" fillId="7" borderId="0" xfId="0" applyFont="1" applyFill="1"/>
    <xf numFmtId="0" fontId="74" fillId="25" borderId="0" xfId="0" applyFont="1" applyFill="1"/>
    <xf numFmtId="0" fontId="193" fillId="25" borderId="0" xfId="0" applyFont="1" applyFill="1"/>
    <xf numFmtId="0" fontId="122" fillId="25" borderId="0" xfId="0" applyFont="1" applyFill="1"/>
    <xf numFmtId="0" fontId="122" fillId="25" borderId="0" xfId="0" applyFont="1" applyFill="1" applyAlignment="1">
      <alignment horizontal="right"/>
    </xf>
    <xf numFmtId="0" fontId="43" fillId="25" borderId="0" xfId="0" applyFont="1" applyFill="1"/>
    <xf numFmtId="0" fontId="45" fillId="5" borderId="0" xfId="0" applyFont="1" applyFill="1"/>
    <xf numFmtId="172" fontId="34" fillId="63" borderId="43" xfId="42" applyNumberFormat="1" applyFont="1" applyFill="1" applyBorder="1" applyAlignment="1">
      <alignment horizontal="right" vertical="top" wrapText="1"/>
    </xf>
    <xf numFmtId="172" fontId="34" fillId="63" borderId="0" xfId="42" applyNumberFormat="1" applyFont="1" applyFill="1" applyAlignment="1">
      <alignment horizontal="right" vertical="top" wrapText="1"/>
    </xf>
    <xf numFmtId="0" fontId="1" fillId="63" borderId="105" xfId="0" applyFont="1" applyFill="1" applyBorder="1" applyAlignment="1">
      <alignment horizontal="left" vertical="center" wrapText="1"/>
    </xf>
    <xf numFmtId="14" fontId="1" fillId="63" borderId="105" xfId="0" applyNumberFormat="1" applyFont="1" applyFill="1" applyBorder="1" applyAlignment="1">
      <alignment horizontal="right" vertical="center"/>
    </xf>
    <xf numFmtId="0" fontId="36" fillId="12" borderId="19" xfId="0" applyFont="1" applyFill="1" applyBorder="1" applyAlignment="1">
      <alignment horizontal="left" vertical="center"/>
    </xf>
    <xf numFmtId="0" fontId="36" fillId="12" borderId="19" xfId="0" applyFont="1" applyFill="1" applyBorder="1" applyAlignment="1">
      <alignment vertical="center" wrapText="1"/>
    </xf>
    <xf numFmtId="0" fontId="38" fillId="12" borderId="19" xfId="0" applyFont="1" applyFill="1" applyBorder="1" applyAlignment="1">
      <alignment horizontal="left" vertical="center"/>
    </xf>
    <xf numFmtId="0" fontId="38" fillId="12" borderId="19" xfId="0" applyFont="1" applyFill="1" applyBorder="1" applyAlignment="1">
      <alignment vertical="center" wrapText="1"/>
    </xf>
    <xf numFmtId="0" fontId="74" fillId="5" borderId="0" xfId="0" applyFont="1" applyFill="1" applyAlignment="1">
      <alignment horizontal="right" wrapText="1"/>
    </xf>
    <xf numFmtId="0" fontId="111" fillId="63" borderId="105" xfId="68" applyFont="1" applyFill="1" applyBorder="1" applyAlignment="1">
      <alignment vertical="center" wrapText="1"/>
    </xf>
    <xf numFmtId="171" fontId="34" fillId="63" borderId="0" xfId="42" applyNumberFormat="1" applyFont="1" applyFill="1" applyAlignment="1">
      <alignment horizontal="right" vertical="top" wrapText="1"/>
    </xf>
    <xf numFmtId="165" fontId="34" fillId="5" borderId="44" xfId="42" applyNumberFormat="1" applyFont="1" applyFill="1" applyBorder="1" applyAlignment="1">
      <alignment horizontal="right" vertical="top" wrapText="1"/>
    </xf>
    <xf numFmtId="0" fontId="38" fillId="5" borderId="0" xfId="0" applyFont="1" applyFill="1" applyAlignment="1">
      <alignment vertical="top"/>
    </xf>
    <xf numFmtId="0" fontId="197" fillId="5" borderId="0" xfId="67" applyNumberFormat="1" applyFont="1" applyFill="1" applyAlignment="1">
      <alignment vertical="top"/>
    </xf>
    <xf numFmtId="0" fontId="35" fillId="5" borderId="0" xfId="67" applyNumberFormat="1" applyFont="1" applyFill="1" applyAlignment="1">
      <alignment vertical="top"/>
    </xf>
    <xf numFmtId="0" fontId="35" fillId="5" borderId="0" xfId="67" applyNumberFormat="1" applyFont="1" applyFill="1" applyAlignment="1">
      <alignment vertical="top" wrapText="1"/>
    </xf>
    <xf numFmtId="0" fontId="35" fillId="0" borderId="0" xfId="0" applyFont="1" applyAlignment="1">
      <alignment vertical="top"/>
    </xf>
    <xf numFmtId="0" fontId="199" fillId="5" borderId="0" xfId="68" applyFont="1" applyFill="1" applyAlignment="1">
      <alignment vertical="top"/>
    </xf>
    <xf numFmtId="0" fontId="199" fillId="5" borderId="118" xfId="68" applyFont="1" applyFill="1" applyBorder="1" applyAlignment="1">
      <alignment vertical="top"/>
    </xf>
    <xf numFmtId="0" fontId="134" fillId="8" borderId="18" xfId="15" applyFont="1" applyFill="1" applyBorder="1" applyAlignment="1">
      <alignment vertical="center"/>
    </xf>
    <xf numFmtId="0" fontId="32" fillId="8" borderId="18" xfId="15" applyFont="1" applyFill="1" applyBorder="1" applyAlignment="1">
      <alignment vertical="center"/>
    </xf>
    <xf numFmtId="0" fontId="134" fillId="8" borderId="87" xfId="15" applyFont="1" applyFill="1" applyBorder="1" applyAlignment="1">
      <alignment vertical="center"/>
    </xf>
    <xf numFmtId="0" fontId="32" fillId="8" borderId="88" xfId="15" applyFont="1" applyFill="1" applyBorder="1" applyAlignment="1">
      <alignment vertical="center"/>
    </xf>
    <xf numFmtId="0" fontId="74" fillId="9" borderId="0" xfId="0" applyFont="1" applyFill="1"/>
    <xf numFmtId="0" fontId="202" fillId="61" borderId="90" xfId="29" applyFont="1" applyFill="1" applyBorder="1" applyAlignment="1">
      <alignment horizontal="center" vertical="center" wrapText="1"/>
    </xf>
    <xf numFmtId="10" fontId="189" fillId="61" borderId="90" xfId="35" applyNumberFormat="1" applyFont="1" applyFill="1" applyBorder="1" applyAlignment="1">
      <alignment horizontal="center" vertical="center"/>
    </xf>
    <xf numFmtId="2" fontId="189" fillId="61" borderId="90" xfId="0" applyNumberFormat="1" applyFont="1" applyFill="1" applyBorder="1" applyAlignment="1">
      <alignment horizontal="center" vertical="center"/>
    </xf>
    <xf numFmtId="0" fontId="203" fillId="61" borderId="92" xfId="0" quotePrefix="1" applyFont="1" applyFill="1" applyBorder="1" applyAlignment="1">
      <alignment vertical="center"/>
    </xf>
    <xf numFmtId="0" fontId="204" fillId="61" borderId="19" xfId="0" applyFont="1" applyFill="1" applyBorder="1" applyAlignment="1">
      <alignment vertical="center"/>
    </xf>
    <xf numFmtId="0" fontId="204" fillId="61" borderId="19" xfId="0" applyFont="1" applyFill="1" applyBorder="1" applyAlignment="1">
      <alignment vertical="center" wrapText="1"/>
    </xf>
    <xf numFmtId="0" fontId="38" fillId="33" borderId="19" xfId="0" applyFont="1" applyFill="1" applyBorder="1" applyAlignment="1">
      <alignment horizontal="left" vertical="center"/>
    </xf>
    <xf numFmtId="0" fontId="38" fillId="33" borderId="19" xfId="0" applyFont="1" applyFill="1" applyBorder="1" applyAlignment="1">
      <alignment vertical="center" wrapText="1"/>
    </xf>
    <xf numFmtId="0" fontId="205" fillId="0" borderId="0" xfId="0" applyFont="1" applyAlignment="1">
      <alignment vertical="center"/>
    </xf>
    <xf numFmtId="0" fontId="206" fillId="46" borderId="92" xfId="0" applyFont="1" applyFill="1" applyBorder="1" applyAlignment="1">
      <alignment horizontal="center" vertical="center" wrapText="1"/>
    </xf>
    <xf numFmtId="0" fontId="207" fillId="61" borderId="92" xfId="0" applyFont="1" applyFill="1" applyBorder="1" applyAlignment="1">
      <alignment horizontal="center" vertical="center" wrapText="1"/>
    </xf>
    <xf numFmtId="0" fontId="208" fillId="61" borderId="92" xfId="68" applyFont="1" applyFill="1" applyBorder="1" applyAlignment="1" applyProtection="1">
      <alignment vertical="center"/>
    </xf>
    <xf numFmtId="2" fontId="189" fillId="61" borderId="90" xfId="0" applyNumberFormat="1" applyFont="1" applyFill="1" applyBorder="1" applyAlignment="1">
      <alignment horizontal="center" vertical="center" wrapText="1"/>
    </xf>
    <xf numFmtId="1" fontId="189" fillId="61" borderId="90" xfId="0" applyNumberFormat="1" applyFont="1" applyFill="1" applyBorder="1" applyAlignment="1">
      <alignment horizontal="center" vertical="center" wrapText="1"/>
    </xf>
    <xf numFmtId="3" fontId="189" fillId="61" borderId="90" xfId="0" applyNumberFormat="1" applyFont="1" applyFill="1" applyBorder="1" applyAlignment="1">
      <alignment horizontal="center" vertical="center" wrapText="1"/>
    </xf>
    <xf numFmtId="166" fontId="189" fillId="61" borderId="90" xfId="0" applyNumberFormat="1" applyFont="1" applyFill="1" applyBorder="1" applyAlignment="1">
      <alignment horizontal="center" vertical="center" wrapText="1"/>
    </xf>
    <xf numFmtId="0" fontId="202" fillId="61" borderId="90" xfId="29" applyFont="1" applyFill="1" applyBorder="1" applyAlignment="1" applyProtection="1">
      <alignment horizontal="center" vertical="center" wrapText="1"/>
    </xf>
    <xf numFmtId="2" fontId="189" fillId="61" borderId="99" xfId="0" applyNumberFormat="1" applyFont="1" applyFill="1" applyBorder="1" applyAlignment="1">
      <alignment horizontal="center" vertical="center"/>
    </xf>
    <xf numFmtId="0" fontId="189" fillId="61" borderId="90" xfId="0" applyFont="1" applyFill="1" applyBorder="1" applyAlignment="1">
      <alignment horizontal="left" vertical="center"/>
    </xf>
    <xf numFmtId="10" fontId="189" fillId="61" borderId="90" xfId="0" applyNumberFormat="1" applyFont="1" applyFill="1" applyBorder="1" applyAlignment="1">
      <alignment horizontal="center" vertical="center"/>
    </xf>
    <xf numFmtId="2" fontId="139" fillId="8" borderId="0" xfId="0" applyNumberFormat="1" applyFont="1" applyFill="1" applyAlignment="1">
      <alignment horizontal="left"/>
    </xf>
    <xf numFmtId="1" fontId="34" fillId="63" borderId="0" xfId="42" applyNumberFormat="1" applyFont="1" applyFill="1" applyAlignment="1">
      <alignment horizontal="right" vertical="top" wrapText="1"/>
    </xf>
    <xf numFmtId="1" fontId="34" fillId="63" borderId="44" xfId="42" applyNumberFormat="1" applyFont="1" applyFill="1" applyBorder="1" applyAlignment="1">
      <alignment horizontal="right" vertical="top" wrapText="1"/>
    </xf>
    <xf numFmtId="0" fontId="34" fillId="63" borderId="0" xfId="42" applyFont="1" applyFill="1" applyAlignment="1">
      <alignment horizontal="right" vertical="center" wrapText="1"/>
    </xf>
    <xf numFmtId="0" fontId="121" fillId="61" borderId="90" xfId="29" applyFont="1" applyFill="1" applyBorder="1" applyAlignment="1">
      <alignment horizontal="center" vertical="center" wrapText="1"/>
    </xf>
    <xf numFmtId="0" fontId="121" fillId="61" borderId="90" xfId="29" applyNumberFormat="1" applyFont="1" applyFill="1" applyBorder="1" applyAlignment="1">
      <alignment horizontal="center" vertical="center" wrapText="1"/>
    </xf>
    <xf numFmtId="4" fontId="34" fillId="61" borderId="90" xfId="0" applyNumberFormat="1" applyFont="1" applyFill="1" applyBorder="1" applyAlignment="1">
      <alignment horizontal="center" vertical="center" wrapText="1"/>
    </xf>
    <xf numFmtId="4" fontId="41" fillId="61" borderId="90" xfId="0" applyNumberFormat="1" applyFont="1" applyFill="1" applyBorder="1" applyAlignment="1">
      <alignment horizontal="center" vertical="center" wrapText="1"/>
    </xf>
    <xf numFmtId="10" fontId="34" fillId="61" borderId="90" xfId="35" applyNumberFormat="1" applyFont="1" applyFill="1" applyBorder="1" applyAlignment="1" applyProtection="1">
      <alignment horizontal="center" vertical="center" wrapText="1"/>
    </xf>
    <xf numFmtId="3" fontId="41" fillId="61" borderId="90" xfId="0" applyNumberFormat="1" applyFont="1" applyFill="1" applyBorder="1" applyAlignment="1">
      <alignment horizontal="center" vertical="center" wrapText="1"/>
    </xf>
    <xf numFmtId="10" fontId="41" fillId="61" borderId="90" xfId="0" applyNumberFormat="1" applyFont="1" applyFill="1" applyBorder="1" applyAlignment="1">
      <alignment horizontal="center" vertical="center" wrapText="1"/>
    </xf>
    <xf numFmtId="3" fontId="41" fillId="61" borderId="101" xfId="0" applyNumberFormat="1" applyFont="1" applyFill="1" applyBorder="1" applyAlignment="1">
      <alignment horizontal="center" vertical="center" wrapText="1"/>
    </xf>
    <xf numFmtId="2" fontId="34" fillId="61" borderId="90" xfId="0" applyNumberFormat="1" applyFont="1" applyFill="1" applyBorder="1" applyAlignment="1">
      <alignment horizontal="center" vertical="center" wrapText="1"/>
    </xf>
    <xf numFmtId="4" fontId="34" fillId="61" borderId="99" xfId="0" applyNumberFormat="1" applyFont="1" applyFill="1" applyBorder="1" applyAlignment="1">
      <alignment horizontal="center" vertical="center" wrapText="1"/>
    </xf>
    <xf numFmtId="3" fontId="34" fillId="61" borderId="101" xfId="0" applyNumberFormat="1" applyFont="1" applyFill="1" applyBorder="1" applyAlignment="1">
      <alignment horizontal="center" vertical="center" wrapText="1"/>
    </xf>
    <xf numFmtId="4" fontId="34" fillId="61" borderId="95" xfId="0" applyNumberFormat="1" applyFont="1" applyFill="1" applyBorder="1" applyAlignment="1">
      <alignment horizontal="center" vertical="center" wrapText="1"/>
    </xf>
    <xf numFmtId="4" fontId="34" fillId="61" borderId="90" xfId="0" applyNumberFormat="1" applyFont="1" applyFill="1" applyBorder="1" applyAlignment="1">
      <alignment horizontal="center" vertical="center"/>
    </xf>
    <xf numFmtId="3" fontId="34" fillId="61" borderId="101" xfId="0" applyNumberFormat="1" applyFont="1" applyFill="1" applyBorder="1" applyAlignment="1">
      <alignment horizontal="center" vertical="center"/>
    </xf>
    <xf numFmtId="2" fontId="34" fillId="61" borderId="90" xfId="0" quotePrefix="1" applyNumberFormat="1" applyFont="1" applyFill="1" applyBorder="1" applyAlignment="1">
      <alignment horizontal="center" vertical="center"/>
    </xf>
    <xf numFmtId="4" fontId="34" fillId="61" borderId="99" xfId="0" applyNumberFormat="1" applyFont="1" applyFill="1" applyBorder="1" applyAlignment="1">
      <alignment horizontal="center" vertical="center"/>
    </xf>
    <xf numFmtId="2" fontId="34" fillId="61" borderId="90" xfId="0" applyNumberFormat="1" applyFont="1" applyFill="1" applyBorder="1" applyAlignment="1">
      <alignment horizontal="center" vertical="center"/>
    </xf>
    <xf numFmtId="182" fontId="34" fillId="61" borderId="101" xfId="0" applyNumberFormat="1" applyFont="1" applyFill="1" applyBorder="1" applyAlignment="1">
      <alignment horizontal="center" vertical="center"/>
    </xf>
    <xf numFmtId="3" fontId="34" fillId="61" borderId="90" xfId="0" applyNumberFormat="1" applyFont="1" applyFill="1" applyBorder="1" applyAlignment="1">
      <alignment horizontal="center" vertical="center"/>
    </xf>
    <xf numFmtId="170" fontId="34" fillId="61" borderId="90" xfId="0" applyNumberFormat="1" applyFont="1" applyFill="1" applyBorder="1" applyAlignment="1">
      <alignment horizontal="center" vertical="center"/>
    </xf>
    <xf numFmtId="4" fontId="41" fillId="61" borderId="90" xfId="0" applyNumberFormat="1" applyFont="1" applyFill="1" applyBorder="1" applyAlignment="1">
      <alignment horizontal="center" vertical="center"/>
    </xf>
    <xf numFmtId="0" fontId="41" fillId="61" borderId="90" xfId="0" applyFont="1" applyFill="1" applyBorder="1" applyAlignment="1">
      <alignment horizontal="center" vertical="center"/>
    </xf>
    <xf numFmtId="10" fontId="34" fillId="61" borderId="90" xfId="35" applyNumberFormat="1" applyFont="1" applyFill="1" applyBorder="1" applyAlignment="1" applyProtection="1">
      <alignment horizontal="center" vertical="center"/>
    </xf>
    <xf numFmtId="168" fontId="34" fillId="61" borderId="90" xfId="35" applyNumberFormat="1" applyFont="1" applyFill="1" applyBorder="1" applyAlignment="1" applyProtection="1">
      <alignment horizontal="center" vertical="center"/>
    </xf>
    <xf numFmtId="165" fontId="34" fillId="58" borderId="90" xfId="0" applyNumberFormat="1" applyFont="1" applyFill="1" applyBorder="1" applyAlignment="1" applyProtection="1">
      <alignment horizontal="center" vertical="center" wrapText="1"/>
      <protection locked="0"/>
    </xf>
    <xf numFmtId="2" fontId="34" fillId="58" borderId="90" xfId="0" applyNumberFormat="1" applyFont="1" applyFill="1" applyBorder="1" applyAlignment="1" applyProtection="1">
      <alignment horizontal="center" vertical="center" wrapText="1"/>
      <protection locked="0"/>
    </xf>
    <xf numFmtId="170" fontId="34" fillId="58" borderId="90" xfId="0" applyNumberFormat="1" applyFont="1" applyFill="1" applyBorder="1" applyAlignment="1" applyProtection="1">
      <alignment horizontal="center" vertical="center" wrapText="1"/>
      <protection locked="0"/>
    </xf>
    <xf numFmtId="2" fontId="34" fillId="58" borderId="90" xfId="35" applyNumberFormat="1" applyFont="1" applyFill="1" applyBorder="1" applyAlignment="1" applyProtection="1">
      <alignment horizontal="center" vertical="center" wrapText="1"/>
      <protection locked="0"/>
    </xf>
    <xf numFmtId="0" fontId="209" fillId="61" borderId="92" xfId="68" applyFont="1" applyFill="1" applyBorder="1" applyAlignment="1" applyProtection="1">
      <alignment horizontal="left" vertical="center"/>
    </xf>
    <xf numFmtId="0" fontId="209" fillId="61" borderId="92" xfId="0" applyFont="1" applyFill="1" applyBorder="1" applyAlignment="1">
      <alignment vertical="center"/>
    </xf>
    <xf numFmtId="0" fontId="34" fillId="5" borderId="90" xfId="0" applyFont="1" applyFill="1" applyBorder="1" applyAlignment="1" applyProtection="1">
      <alignment horizontal="center" vertical="center" wrapText="1"/>
      <protection locked="0"/>
    </xf>
    <xf numFmtId="170" fontId="34" fillId="5" borderId="90" xfId="0" applyNumberFormat="1" applyFont="1" applyFill="1" applyBorder="1" applyAlignment="1">
      <alignment horizontal="center" vertical="center" wrapText="1"/>
    </xf>
    <xf numFmtId="165" fontId="34" fillId="5" borderId="90" xfId="0" applyNumberFormat="1" applyFont="1" applyFill="1" applyBorder="1" applyAlignment="1">
      <alignment horizontal="center" vertical="center" wrapText="1"/>
    </xf>
    <xf numFmtId="2" fontId="34" fillId="5" borderId="90" xfId="35" applyNumberFormat="1" applyFont="1" applyFill="1" applyBorder="1" applyAlignment="1">
      <alignment horizontal="center" vertical="center" wrapText="1"/>
    </xf>
    <xf numFmtId="165" fontId="34" fillId="58" borderId="100" xfId="0" applyNumberFormat="1" applyFont="1" applyFill="1" applyBorder="1" applyAlignment="1" applyProtection="1">
      <alignment horizontal="center" vertical="center" wrapText="1"/>
      <protection locked="0"/>
    </xf>
    <xf numFmtId="0" fontId="142" fillId="64" borderId="86" xfId="0" applyFont="1" applyFill="1" applyBorder="1" applyAlignment="1">
      <alignment vertical="top" wrapText="1"/>
    </xf>
    <xf numFmtId="0" fontId="142" fillId="64" borderId="84" xfId="0" applyFont="1" applyFill="1" applyBorder="1" applyAlignment="1">
      <alignment vertical="top" wrapText="1"/>
    </xf>
    <xf numFmtId="166" fontId="43" fillId="0" borderId="0" xfId="0" applyNumberFormat="1" applyFont="1" applyAlignment="1">
      <alignment horizontal="center" vertical="center"/>
    </xf>
    <xf numFmtId="166" fontId="1" fillId="0" borderId="0" xfId="0" applyNumberFormat="1" applyFont="1" applyAlignment="1">
      <alignment vertical="center"/>
    </xf>
    <xf numFmtId="166" fontId="188" fillId="5" borderId="0" xfId="29" applyNumberFormat="1" applyFont="1" applyFill="1" applyBorder="1" applyAlignment="1">
      <alignment horizontal="left" vertical="center"/>
    </xf>
    <xf numFmtId="175" fontId="56" fillId="5" borderId="0" xfId="0" applyNumberFormat="1" applyFont="1" applyFill="1"/>
    <xf numFmtId="166" fontId="43" fillId="0" borderId="0" xfId="0" applyNumberFormat="1" applyFont="1" applyAlignment="1">
      <alignment vertical="center"/>
    </xf>
    <xf numFmtId="0" fontId="43" fillId="0" borderId="0" xfId="0" applyFont="1" applyAlignment="1">
      <alignment horizontal="center" vertical="center"/>
    </xf>
    <xf numFmtId="0" fontId="43" fillId="48" borderId="0" xfId="0" applyFont="1" applyFill="1" applyAlignment="1">
      <alignment vertical="center"/>
    </xf>
    <xf numFmtId="0" fontId="210" fillId="0" borderId="0" xfId="0" applyFont="1" applyAlignment="1">
      <alignment horizontal="right"/>
    </xf>
    <xf numFmtId="0" fontId="210" fillId="48" borderId="0" xfId="0" applyFont="1" applyFill="1" applyAlignment="1">
      <alignment horizontal="center"/>
    </xf>
    <xf numFmtId="166" fontId="43" fillId="0" borderId="0" xfId="0" quotePrefix="1" applyNumberFormat="1" applyFont="1" applyAlignment="1">
      <alignment vertical="center"/>
    </xf>
    <xf numFmtId="0" fontId="107" fillId="5" borderId="0" xfId="0" applyFont="1" applyFill="1" applyAlignment="1">
      <alignment horizontal="right" vertical="center"/>
    </xf>
    <xf numFmtId="0" fontId="158" fillId="5" borderId="83" xfId="0" applyFont="1" applyFill="1" applyBorder="1" applyAlignment="1">
      <alignment horizontal="right"/>
    </xf>
    <xf numFmtId="0" fontId="98" fillId="0" borderId="0" xfId="0" applyFont="1"/>
    <xf numFmtId="0" fontId="156" fillId="5" borderId="0" xfId="0" applyFont="1" applyFill="1"/>
    <xf numFmtId="0" fontId="112" fillId="5" borderId="89" xfId="0" applyFont="1" applyFill="1" applyBorder="1" applyAlignment="1">
      <alignment horizontal="center" vertical="center" wrapText="1"/>
    </xf>
    <xf numFmtId="0" fontId="112" fillId="5" borderId="90" xfId="0" applyFont="1" applyFill="1" applyBorder="1" applyAlignment="1">
      <alignment horizontal="center" vertical="center" wrapText="1"/>
    </xf>
    <xf numFmtId="0" fontId="112" fillId="5" borderId="90" xfId="0" applyFont="1" applyFill="1" applyBorder="1" applyAlignment="1">
      <alignment horizontal="left" vertical="center" wrapText="1"/>
    </xf>
    <xf numFmtId="0" fontId="112" fillId="5" borderId="99" xfId="0" applyFont="1" applyFill="1" applyBorder="1" applyAlignment="1">
      <alignment horizontal="center" vertical="center" wrapText="1"/>
    </xf>
    <xf numFmtId="0" fontId="74" fillId="5" borderId="0" xfId="0" applyFont="1" applyFill="1" applyAlignment="1">
      <alignment horizontal="center" wrapText="1"/>
    </xf>
    <xf numFmtId="0" fontId="74" fillId="5" borderId="0" xfId="0" applyFont="1" applyFill="1" applyAlignment="1">
      <alignment horizontal="center"/>
    </xf>
    <xf numFmtId="0" fontId="169" fillId="9" borderId="31" xfId="42" applyFont="1" applyFill="1" applyBorder="1" applyAlignment="1">
      <alignment horizontal="center" vertical="center" wrapText="1"/>
    </xf>
    <xf numFmtId="0" fontId="167" fillId="9" borderId="30" xfId="42" applyFont="1" applyFill="1" applyBorder="1" applyAlignment="1">
      <alignment horizontal="center" vertical="center" wrapText="1"/>
    </xf>
    <xf numFmtId="0" fontId="167" fillId="9" borderId="31" xfId="42" applyFont="1" applyFill="1" applyBorder="1" applyAlignment="1">
      <alignment horizontal="center" vertical="center" wrapText="1"/>
    </xf>
    <xf numFmtId="0" fontId="167" fillId="9" borderId="32" xfId="42" applyFont="1" applyFill="1" applyBorder="1" applyAlignment="1">
      <alignment horizontal="center" vertical="center" wrapText="1"/>
    </xf>
    <xf numFmtId="0" fontId="167" fillId="9" borderId="23" xfId="42" applyFont="1" applyFill="1" applyBorder="1" applyAlignment="1">
      <alignment horizontal="center" vertical="center" wrapText="1"/>
    </xf>
    <xf numFmtId="0" fontId="167" fillId="9" borderId="21" xfId="42" applyFont="1" applyFill="1" applyBorder="1" applyAlignment="1">
      <alignment horizontal="center" vertical="center" wrapText="1"/>
    </xf>
    <xf numFmtId="0" fontId="167" fillId="9" borderId="24" xfId="42" applyFont="1" applyFill="1" applyBorder="1" applyAlignment="1">
      <alignment horizontal="center" vertical="center" wrapText="1"/>
    </xf>
    <xf numFmtId="0" fontId="167" fillId="9" borderId="54" xfId="42" applyFont="1" applyFill="1" applyBorder="1" applyAlignment="1">
      <alignment horizontal="center" vertical="center" wrapText="1"/>
    </xf>
    <xf numFmtId="0" fontId="167" fillId="9" borderId="55" xfId="42" applyFont="1" applyFill="1" applyBorder="1" applyAlignment="1">
      <alignment horizontal="center" vertical="center" wrapText="1"/>
    </xf>
    <xf numFmtId="0" fontId="167" fillId="9" borderId="56" xfId="42" applyFont="1" applyFill="1" applyBorder="1" applyAlignment="1">
      <alignment horizontal="center" vertical="center" wrapText="1"/>
    </xf>
    <xf numFmtId="0" fontId="111" fillId="0" borderId="0" xfId="68" applyFont="1" applyAlignment="1">
      <alignment vertical="top" wrapText="1"/>
    </xf>
    <xf numFmtId="0" fontId="1" fillId="0" borderId="0" xfId="0" applyFont="1" applyAlignment="1">
      <alignment vertical="top" wrapText="1"/>
    </xf>
    <xf numFmtId="0" fontId="37" fillId="14" borderId="19" xfId="0" applyFont="1" applyFill="1" applyBorder="1" applyAlignment="1">
      <alignment vertical="center"/>
    </xf>
    <xf numFmtId="0" fontId="112" fillId="5" borderId="89" xfId="0" applyFont="1" applyFill="1" applyBorder="1" applyAlignment="1">
      <alignment horizontal="center" vertical="center" wrapText="1"/>
    </xf>
    <xf numFmtId="0" fontId="114" fillId="5" borderId="89" xfId="0" applyFont="1" applyFill="1" applyBorder="1" applyAlignment="1">
      <alignment horizontal="center" vertical="center" wrapText="1"/>
    </xf>
    <xf numFmtId="0" fontId="112" fillId="5" borderId="89" xfId="0" applyFont="1" applyFill="1" applyBorder="1" applyAlignment="1">
      <alignment horizontal="left" vertical="center" wrapText="1"/>
    </xf>
    <xf numFmtId="0" fontId="114" fillId="5" borderId="89" xfId="0" applyFont="1" applyFill="1" applyBorder="1" applyAlignment="1">
      <alignment horizontal="left" vertical="center" wrapText="1"/>
    </xf>
    <xf numFmtId="0" fontId="112" fillId="5" borderId="108" xfId="0" applyFont="1" applyFill="1" applyBorder="1" applyAlignment="1">
      <alignment horizontal="center" vertical="center" wrapText="1"/>
    </xf>
    <xf numFmtId="0" fontId="112" fillId="5" borderId="109" xfId="0" applyFont="1" applyFill="1" applyBorder="1" applyAlignment="1">
      <alignment horizontal="center" vertical="center" wrapText="1"/>
    </xf>
    <xf numFmtId="0" fontId="112" fillId="5" borderId="90" xfId="0" applyFont="1" applyFill="1" applyBorder="1" applyAlignment="1">
      <alignment horizontal="center" vertical="center" wrapText="1"/>
    </xf>
    <xf numFmtId="0" fontId="112" fillId="5" borderId="90" xfId="0" applyFont="1" applyFill="1" applyBorder="1" applyAlignment="1">
      <alignment horizontal="left" vertical="center" wrapText="1"/>
    </xf>
    <xf numFmtId="0" fontId="114" fillId="5" borderId="90" xfId="0" applyFont="1" applyFill="1" applyBorder="1" applyAlignment="1">
      <alignment horizontal="center" vertical="center" wrapText="1"/>
    </xf>
    <xf numFmtId="0" fontId="112" fillId="5" borderId="99" xfId="0" applyFont="1" applyFill="1" applyBorder="1" applyAlignment="1">
      <alignment horizontal="center" vertical="center" wrapText="1"/>
    </xf>
    <xf numFmtId="0" fontId="112" fillId="5" borderId="100" xfId="0" applyFont="1" applyFill="1" applyBorder="1" applyAlignment="1">
      <alignment horizontal="center" vertical="center" wrapText="1"/>
    </xf>
    <xf numFmtId="0" fontId="29" fillId="0" borderId="0" xfId="0" quotePrefix="1" applyFont="1" applyAlignment="1">
      <alignment horizontal="center" vertical="center" wrapText="1"/>
    </xf>
    <xf numFmtId="0" fontId="29" fillId="0" borderId="0" xfId="0" applyFont="1" applyAlignment="1">
      <alignment horizontal="center" vertical="center" wrapText="1"/>
    </xf>
    <xf numFmtId="0" fontId="40" fillId="0" borderId="0" xfId="0" applyFont="1" applyAlignment="1">
      <alignment horizontal="left" vertical="center" wrapText="1"/>
    </xf>
    <xf numFmtId="0" fontId="109" fillId="0" borderId="0" xfId="0" applyFont="1" applyAlignment="1">
      <alignment horizontal="center" vertical="center" wrapText="1"/>
    </xf>
    <xf numFmtId="0" fontId="30" fillId="0" borderId="0" xfId="0" applyFont="1" applyAlignment="1">
      <alignment horizontal="left" vertical="center" wrapText="1"/>
    </xf>
    <xf numFmtId="0" fontId="112" fillId="5" borderId="95" xfId="0" applyFont="1" applyFill="1" applyBorder="1" applyAlignment="1">
      <alignment horizontal="center" vertical="center" wrapText="1"/>
    </xf>
    <xf numFmtId="0" fontId="112" fillId="5" borderId="98" xfId="0" applyFont="1" applyFill="1" applyBorder="1" applyAlignment="1">
      <alignment horizontal="center" vertical="center" wrapText="1"/>
    </xf>
    <xf numFmtId="0" fontId="112" fillId="5" borderId="110" xfId="0" applyFont="1" applyFill="1" applyBorder="1" applyAlignment="1">
      <alignment horizontal="center" vertical="center" wrapText="1"/>
    </xf>
    <xf numFmtId="0" fontId="112" fillId="5" borderId="101" xfId="0" applyFont="1" applyFill="1" applyBorder="1" applyAlignment="1">
      <alignment horizontal="center" vertical="center" wrapText="1"/>
    </xf>
    <xf numFmtId="0" fontId="34" fillId="58" borderId="98" xfId="0" applyFont="1" applyFill="1" applyBorder="1" applyAlignment="1">
      <alignment horizontal="center" vertical="center" wrapText="1"/>
    </xf>
    <xf numFmtId="0" fontId="34" fillId="58" borderId="101" xfId="0" applyFont="1" applyFill="1" applyBorder="1" applyAlignment="1">
      <alignment horizontal="center" vertical="center" wrapText="1"/>
    </xf>
    <xf numFmtId="0" fontId="34" fillId="64" borderId="98" xfId="0" applyFont="1" applyFill="1" applyBorder="1" applyAlignment="1">
      <alignment horizontal="center" vertical="center" wrapText="1"/>
    </xf>
    <xf numFmtId="0" fontId="34" fillId="64" borderId="101" xfId="0" applyFont="1" applyFill="1" applyBorder="1" applyAlignment="1">
      <alignment horizontal="center" vertical="center" wrapText="1"/>
    </xf>
    <xf numFmtId="0" fontId="34" fillId="59" borderId="98" xfId="0" applyFont="1" applyFill="1" applyBorder="1" applyAlignment="1">
      <alignment horizontal="center" vertical="center" wrapText="1"/>
    </xf>
    <xf numFmtId="0" fontId="34" fillId="59" borderId="101" xfId="0" applyFont="1" applyFill="1" applyBorder="1" applyAlignment="1">
      <alignment horizontal="center" vertical="center" wrapText="1"/>
    </xf>
    <xf numFmtId="0" fontId="34" fillId="60" borderId="98" xfId="0" applyFont="1" applyFill="1" applyBorder="1" applyAlignment="1">
      <alignment horizontal="center" vertical="center" wrapText="1"/>
    </xf>
    <xf numFmtId="0" fontId="34" fillId="60" borderId="101" xfId="0" applyFont="1" applyFill="1" applyBorder="1" applyAlignment="1">
      <alignment horizontal="center" vertical="center" wrapText="1"/>
    </xf>
    <xf numFmtId="0" fontId="29" fillId="0" borderId="0" xfId="0" applyFont="1" applyAlignment="1">
      <alignment horizontal="left" vertical="center" wrapText="1"/>
    </xf>
    <xf numFmtId="0" fontId="35" fillId="5" borderId="0" xfId="0" applyFont="1" applyFill="1" applyAlignment="1">
      <alignment horizontal="left" vertical="top" wrapText="1"/>
    </xf>
    <xf numFmtId="0" fontId="1" fillId="5" borderId="0" xfId="0" applyFont="1" applyFill="1" applyAlignment="1">
      <alignment horizontal="left" vertical="top" wrapText="1"/>
    </xf>
    <xf numFmtId="0" fontId="1" fillId="5" borderId="0" xfId="52" applyFont="1" applyFill="1" applyAlignment="1">
      <alignment horizontal="left" vertical="center" wrapText="1"/>
    </xf>
    <xf numFmtId="0" fontId="30" fillId="5" borderId="0" xfId="0" applyFont="1" applyFill="1" applyAlignment="1">
      <alignment horizontal="left" vertical="top" wrapText="1"/>
    </xf>
    <xf numFmtId="169" fontId="43" fillId="5" borderId="103" xfId="62" applyFont="1" applyFill="1" applyBorder="1" applyAlignment="1">
      <alignment horizontal="left" vertical="top" wrapText="1"/>
    </xf>
    <xf numFmtId="169" fontId="43" fillId="5" borderId="1" xfId="62" applyFont="1" applyFill="1" applyBorder="1" applyAlignment="1">
      <alignment horizontal="left" vertical="top" wrapText="1"/>
    </xf>
    <xf numFmtId="0" fontId="74" fillId="5" borderId="0" xfId="0" applyFont="1" applyFill="1" applyAlignment="1">
      <alignment horizontal="center" wrapText="1"/>
    </xf>
    <xf numFmtId="0" fontId="74" fillId="5" borderId="0" xfId="0" applyFont="1" applyFill="1" applyAlignment="1">
      <alignment horizontal="center"/>
    </xf>
    <xf numFmtId="0" fontId="167" fillId="9" borderId="23" xfId="42" applyFont="1" applyFill="1" applyBorder="1" applyAlignment="1">
      <alignment horizontal="center" vertical="center" wrapText="1"/>
    </xf>
    <xf numFmtId="0" fontId="167" fillId="9" borderId="21" xfId="42" applyFont="1" applyFill="1" applyBorder="1" applyAlignment="1">
      <alignment horizontal="center" vertical="center" wrapText="1"/>
    </xf>
    <xf numFmtId="0" fontId="167" fillId="9" borderId="25" xfId="42" applyFont="1" applyFill="1" applyBorder="1" applyAlignment="1">
      <alignment horizontal="center" vertical="center" wrapText="1"/>
    </xf>
    <xf numFmtId="169" fontId="1" fillId="0" borderId="26" xfId="45" applyFont="1" applyBorder="1" applyAlignment="1" applyProtection="1">
      <alignment horizontal="center" vertical="center" wrapText="1"/>
    </xf>
    <xf numFmtId="0" fontId="167" fillId="9" borderId="24" xfId="42" applyFont="1" applyFill="1" applyBorder="1" applyAlignment="1">
      <alignment horizontal="center" vertical="center" wrapText="1"/>
    </xf>
    <xf numFmtId="0" fontId="167" fillId="9" borderId="30" xfId="42" applyFont="1" applyFill="1" applyBorder="1" applyAlignment="1">
      <alignment horizontal="center" vertical="center" wrapText="1"/>
    </xf>
    <xf numFmtId="0" fontId="167" fillId="9" borderId="31" xfId="42" applyFont="1" applyFill="1" applyBorder="1" applyAlignment="1">
      <alignment horizontal="center" vertical="center" wrapText="1"/>
    </xf>
    <xf numFmtId="0" fontId="167" fillId="9" borderId="32" xfId="42" applyFont="1" applyFill="1" applyBorder="1" applyAlignment="1">
      <alignment horizontal="center" vertical="center" wrapText="1"/>
    </xf>
    <xf numFmtId="0" fontId="167" fillId="9" borderId="33" xfId="42" applyFont="1" applyFill="1" applyBorder="1" applyAlignment="1">
      <alignment horizontal="center" vertical="center" wrapText="1"/>
    </xf>
    <xf numFmtId="169" fontId="1" fillId="0" borderId="34" xfId="45" applyFont="1" applyBorder="1" applyAlignment="1" applyProtection="1">
      <alignment horizontal="center" vertical="center" wrapText="1"/>
    </xf>
    <xf numFmtId="0" fontId="132" fillId="9" borderId="33" xfId="42" applyFont="1" applyFill="1" applyBorder="1" applyAlignment="1">
      <alignment horizontal="center" vertical="center" wrapText="1"/>
    </xf>
    <xf numFmtId="169" fontId="38" fillId="0" borderId="34" xfId="45" applyFont="1" applyBorder="1" applyAlignment="1" applyProtection="1">
      <alignment horizontal="center" vertical="center" wrapText="1"/>
    </xf>
    <xf numFmtId="169" fontId="38" fillId="0" borderId="35" xfId="45" applyFont="1" applyBorder="1" applyAlignment="1" applyProtection="1">
      <alignment horizontal="center" vertical="center" wrapText="1"/>
    </xf>
    <xf numFmtId="0" fontId="168" fillId="9" borderId="30" xfId="42" applyFont="1" applyFill="1" applyBorder="1" applyAlignment="1">
      <alignment horizontal="center" vertical="center" wrapText="1"/>
    </xf>
    <xf numFmtId="0" fontId="168" fillId="9" borderId="31" xfId="42" applyFont="1" applyFill="1" applyBorder="1" applyAlignment="1">
      <alignment horizontal="center" vertical="center" wrapText="1"/>
    </xf>
    <xf numFmtId="169" fontId="1" fillId="0" borderId="32" xfId="45" applyFont="1" applyBorder="1" applyAlignment="1" applyProtection="1">
      <alignment horizontal="center" vertical="center" wrapText="1"/>
    </xf>
    <xf numFmtId="0" fontId="168" fillId="9" borderId="32" xfId="42" applyFont="1" applyFill="1" applyBorder="1" applyAlignment="1">
      <alignment horizontal="center" vertical="center" wrapText="1"/>
    </xf>
    <xf numFmtId="0" fontId="131" fillId="9" borderId="30" xfId="42" applyFont="1" applyFill="1" applyBorder="1" applyAlignment="1">
      <alignment horizontal="center" vertical="center" wrapText="1"/>
    </xf>
    <xf numFmtId="0" fontId="130" fillId="9" borderId="31" xfId="42" applyFont="1" applyFill="1" applyBorder="1" applyAlignment="1">
      <alignment horizontal="center" vertical="center" wrapText="1"/>
    </xf>
    <xf numFmtId="0" fontId="130" fillId="9" borderId="32" xfId="42" applyFont="1" applyFill="1" applyBorder="1" applyAlignment="1">
      <alignment horizontal="center" vertical="center" wrapText="1"/>
    </xf>
    <xf numFmtId="0" fontId="132" fillId="9" borderId="30" xfId="42" applyFont="1" applyFill="1" applyBorder="1" applyAlignment="1">
      <alignment horizontal="center" vertical="center" wrapText="1"/>
    </xf>
    <xf numFmtId="0" fontId="169" fillId="9" borderId="31" xfId="42" applyFont="1" applyFill="1" applyBorder="1" applyAlignment="1">
      <alignment horizontal="center" vertical="center" wrapText="1"/>
    </xf>
    <xf numFmtId="0" fontId="169" fillId="9" borderId="32" xfId="42" applyFont="1" applyFill="1" applyBorder="1" applyAlignment="1">
      <alignment horizontal="center" vertical="center" wrapText="1"/>
    </xf>
    <xf numFmtId="0" fontId="70" fillId="16" borderId="0" xfId="42" applyFont="1" applyFill="1" applyAlignment="1">
      <alignment horizontal="center" vertical="center"/>
    </xf>
    <xf numFmtId="0" fontId="70" fillId="18" borderId="0" xfId="42" applyFont="1" applyFill="1" applyAlignment="1">
      <alignment horizontal="center" vertical="center"/>
    </xf>
    <xf numFmtId="0" fontId="71" fillId="18" borderId="0" xfId="42" applyFont="1" applyFill="1" applyAlignment="1">
      <alignment horizontal="center" vertical="center" wrapText="1"/>
    </xf>
    <xf numFmtId="0" fontId="72" fillId="18" borderId="0" xfId="42" applyFont="1" applyFill="1" applyAlignment="1">
      <alignment horizontal="center" vertical="center"/>
    </xf>
    <xf numFmtId="0" fontId="167" fillId="9" borderId="57" xfId="42" applyFont="1" applyFill="1" applyBorder="1" applyAlignment="1">
      <alignment horizontal="center" vertical="center" wrapText="1"/>
    </xf>
    <xf numFmtId="169" fontId="1" fillId="0" borderId="58" xfId="45" applyFont="1" applyBorder="1" applyAlignment="1">
      <alignment horizontal="center" vertical="center" wrapText="1"/>
    </xf>
    <xf numFmtId="0" fontId="167" fillId="9" borderId="54" xfId="42" applyFont="1" applyFill="1" applyBorder="1" applyAlignment="1">
      <alignment horizontal="center" vertical="center" wrapText="1"/>
    </xf>
    <xf numFmtId="0" fontId="167" fillId="9" borderId="55" xfId="42" applyFont="1" applyFill="1" applyBorder="1" applyAlignment="1">
      <alignment horizontal="center" vertical="center" wrapText="1"/>
    </xf>
    <xf numFmtId="0" fontId="167" fillId="9" borderId="56" xfId="42" applyFont="1" applyFill="1" applyBorder="1" applyAlignment="1">
      <alignment horizontal="center" vertical="center" wrapText="1"/>
    </xf>
    <xf numFmtId="169" fontId="1" fillId="0" borderId="34" xfId="45" applyFont="1" applyBorder="1" applyAlignment="1">
      <alignment horizontal="center" vertical="center" wrapText="1"/>
    </xf>
    <xf numFmtId="0" fontId="132" fillId="9" borderId="31" xfId="42" applyFont="1" applyFill="1" applyBorder="1" applyAlignment="1">
      <alignment horizontal="center" vertical="center" wrapText="1"/>
    </xf>
    <xf numFmtId="169" fontId="38" fillId="0" borderId="34" xfId="45" applyFont="1" applyBorder="1" applyAlignment="1">
      <alignment horizontal="center" vertical="center" wrapText="1"/>
    </xf>
    <xf numFmtId="169" fontId="38" fillId="0" borderId="35" xfId="45" applyFont="1" applyBorder="1" applyAlignment="1">
      <alignment horizontal="center" vertical="center" wrapText="1"/>
    </xf>
    <xf numFmtId="169" fontId="1" fillId="0" borderId="32" xfId="45" applyFont="1" applyBorder="1" applyAlignment="1">
      <alignment horizontal="center" vertical="center" wrapText="1"/>
    </xf>
    <xf numFmtId="0" fontId="111" fillId="0" borderId="0" xfId="68" applyFont="1" applyAlignment="1">
      <alignment vertical="top" wrapText="1"/>
    </xf>
    <xf numFmtId="0" fontId="1" fillId="0" borderId="0" xfId="0" applyFont="1" applyAlignment="1">
      <alignment vertical="top" wrapText="1"/>
    </xf>
  </cellXfs>
  <cellStyles count="71">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alculation 2" xfId="58" xr:uid="{00000000-0005-0000-0000-000006000000}"/>
    <cellStyle name="Column 1" xfId="63" xr:uid="{00000000-0005-0000-0000-000007000000}"/>
    <cellStyle name="Column 2 + 3" xfId="64" xr:uid="{00000000-0005-0000-0000-000008000000}"/>
    <cellStyle name="Column 4" xfId="65" xr:uid="{00000000-0005-0000-0000-000009000000}"/>
    <cellStyle name="Comma" xfId="36" builtinId="3"/>
    <cellStyle name="Comma 2" xfId="9" xr:uid="{00000000-0005-0000-0000-00000B000000}"/>
    <cellStyle name="Comma 2 2" xfId="39" xr:uid="{00000000-0005-0000-0000-00000C000000}"/>
    <cellStyle name="Comma 3" xfId="40" xr:uid="{00000000-0005-0000-0000-00000D000000}"/>
    <cellStyle name="Comma 4" xfId="47" xr:uid="{00000000-0005-0000-0000-00000E000000}"/>
    <cellStyle name="Descriptor text" xfId="67" xr:uid="{00000000-0005-0000-0000-00000F000000}"/>
    <cellStyle name="End of sheet" xfId="54" xr:uid="{00000000-0005-0000-0000-000010000000}"/>
    <cellStyle name="Explanatory Text 2" xfId="59" xr:uid="{00000000-0005-0000-0000-000011000000}"/>
    <cellStyle name="Exported to another sheet or section" xfId="57" xr:uid="{00000000-0005-0000-0000-000012000000}"/>
    <cellStyle name="Header" xfId="10" xr:uid="{00000000-0005-0000-0000-000013000000}"/>
    <cellStyle name="Header3rdlevel" xfId="11" xr:uid="{00000000-0005-0000-0000-000014000000}"/>
    <cellStyle name="Header3rdlevel 2" xfId="12" xr:uid="{00000000-0005-0000-0000-000015000000}"/>
    <cellStyle name="Heading" xfId="66" xr:uid="{00000000-0005-0000-0000-000016000000}"/>
    <cellStyle name="Heading 1" xfId="28" builtinId="16"/>
    <cellStyle name="Heading 1 2" xfId="53" xr:uid="{00000000-0005-0000-0000-000018000000}"/>
    <cellStyle name="Heading 2" xfId="29" builtinId="17"/>
    <cellStyle name="Heading 2 2" xfId="34" xr:uid="{00000000-0005-0000-0000-00001A000000}"/>
    <cellStyle name="Heading 2 2 2" xfId="55" xr:uid="{00000000-0005-0000-0000-00001B000000}"/>
    <cellStyle name="Hyperlink" xfId="68" builtinId="8"/>
    <cellStyle name="Input 2" xfId="60" xr:uid="{00000000-0005-0000-0000-00001D000000}"/>
    <cellStyle name="Linked Cell 2" xfId="56" xr:uid="{00000000-0005-0000-0000-00001E000000}"/>
    <cellStyle name="NJS" xfId="13" xr:uid="{00000000-0005-0000-0000-00001F000000}"/>
    <cellStyle name="Normal" xfId="0" builtinId="0"/>
    <cellStyle name="Normal 10 2" xfId="41" xr:uid="{00000000-0005-0000-0000-000021000000}"/>
    <cellStyle name="Normal 12" xfId="69" xr:uid="{00000000-0005-0000-0000-000022000000}"/>
    <cellStyle name="Normal 2" xfId="2" xr:uid="{00000000-0005-0000-0000-000023000000}"/>
    <cellStyle name="Normal 2 2" xfId="3" xr:uid="{00000000-0005-0000-0000-000024000000}"/>
    <cellStyle name="Normal 2 2 2" xfId="62" xr:uid="{00000000-0005-0000-0000-000025000000}"/>
    <cellStyle name="Normal 2 3" xfId="14" xr:uid="{00000000-0005-0000-0000-000026000000}"/>
    <cellStyle name="Normal 2 3 2" xfId="42" xr:uid="{00000000-0005-0000-0000-000027000000}"/>
    <cellStyle name="Normal 2 3 5" xfId="48" xr:uid="{00000000-0005-0000-0000-000028000000}"/>
    <cellStyle name="Normal 2 4" xfId="31" xr:uid="{00000000-0005-0000-0000-000029000000}"/>
    <cellStyle name="Normal 2 5" xfId="45" xr:uid="{00000000-0005-0000-0000-00002A000000}"/>
    <cellStyle name="Normal 3" xfId="15" xr:uid="{00000000-0005-0000-0000-00002B000000}"/>
    <cellStyle name="Normal 3 2" xfId="52" xr:uid="{00000000-0005-0000-0000-00002C000000}"/>
    <cellStyle name="Normal 3 2 4 4" xfId="37" xr:uid="{00000000-0005-0000-0000-00002D000000}"/>
    <cellStyle name="Normal 3 3 2" xfId="33" xr:uid="{00000000-0005-0000-0000-00002E000000}"/>
    <cellStyle name="Normal 4" xfId="16" xr:uid="{00000000-0005-0000-0000-00002F000000}"/>
    <cellStyle name="Normal 4 2" xfId="17" xr:uid="{00000000-0005-0000-0000-000030000000}"/>
    <cellStyle name="Normal 4 3" xfId="32" xr:uid="{00000000-0005-0000-0000-000031000000}"/>
    <cellStyle name="Normal 4 4" xfId="46" xr:uid="{00000000-0005-0000-0000-000032000000}"/>
    <cellStyle name="Normal 5" xfId="18" xr:uid="{00000000-0005-0000-0000-000033000000}"/>
    <cellStyle name="Normal 6" xfId="19" xr:uid="{00000000-0005-0000-0000-000034000000}"/>
    <cellStyle name="Normal 6 2" xfId="49" xr:uid="{00000000-0005-0000-0000-000035000000}"/>
    <cellStyle name="Normal 7" xfId="43" xr:uid="{00000000-0005-0000-0000-000036000000}"/>
    <cellStyle name="Normal 7 2" xfId="70" xr:uid="{00000000-0005-0000-0000-000037000000}"/>
    <cellStyle name="Normal 8" xfId="50" xr:uid="{00000000-0005-0000-0000-000038000000}"/>
    <cellStyle name="Output Amounts" xfId="20" xr:uid="{00000000-0005-0000-0000-000039000000}"/>
    <cellStyle name="Output Column Headings" xfId="21" xr:uid="{00000000-0005-0000-0000-00003A000000}"/>
    <cellStyle name="Output Line Items" xfId="22" xr:uid="{00000000-0005-0000-0000-00003B000000}"/>
    <cellStyle name="Output Line Items 2" xfId="30" xr:uid="{00000000-0005-0000-0000-00003C000000}"/>
    <cellStyle name="Output Report Heading" xfId="23" xr:uid="{00000000-0005-0000-0000-00003D000000}"/>
    <cellStyle name="Output Report Title" xfId="24" xr:uid="{00000000-0005-0000-0000-00003E000000}"/>
    <cellStyle name="Percent" xfId="35" builtinId="5"/>
    <cellStyle name="Percent 2" xfId="25" xr:uid="{00000000-0005-0000-0000-000040000000}"/>
    <cellStyle name="Percent 2 14" xfId="38" xr:uid="{00000000-0005-0000-0000-000041000000}"/>
    <cellStyle name="Percent 2 2" xfId="44" xr:uid="{00000000-0005-0000-0000-000042000000}"/>
    <cellStyle name="Section separator" xfId="61" xr:uid="{00000000-0005-0000-0000-000043000000}"/>
    <cellStyle name="Title 2" xfId="51" xr:uid="{00000000-0005-0000-0000-000044000000}"/>
    <cellStyle name="white_text_on_blue" xfId="26" xr:uid="{00000000-0005-0000-0000-000045000000}"/>
    <cellStyle name="year_formats_pink" xfId="27" xr:uid="{00000000-0005-0000-0000-000046000000}"/>
  </cellStyles>
  <dxfs count="375">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theme="0"/>
      </font>
      <fill>
        <patternFill>
          <bgColor theme="0"/>
        </patternFill>
      </fill>
    </dxf>
    <dxf>
      <font>
        <color rgb="FFC6E0B4"/>
      </font>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numFmt numFmtId="170" formatCode="[$-F400]h:mm:ss\ AM/PM"/>
    </dxf>
    <dxf>
      <font>
        <color theme="0" tint="-0.14996795556505021"/>
      </font>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font>
        <color theme="0"/>
      </font>
      <fill>
        <patternFill>
          <bgColor theme="0"/>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numFmt numFmtId="170" formatCode="[$-F400]h:mm:ss\ AM/PM"/>
    </dxf>
    <dxf>
      <font>
        <color theme="0" tint="-0.14996795556505021"/>
      </font>
    </dxf>
    <dxf>
      <numFmt numFmtId="170" formatCode="[$-F400]h:mm:ss\ AM/PM"/>
    </dxf>
    <dxf>
      <numFmt numFmtId="170" formatCode="[$-F400]h:mm:ss\ AM/PM"/>
    </dxf>
    <dxf>
      <font>
        <color theme="0"/>
      </font>
    </dxf>
    <dxf>
      <numFmt numFmtId="170" formatCode="[$-F400]h:mm:ss\ AM/PM"/>
    </dxf>
    <dxf>
      <font>
        <color rgb="FF9C0006"/>
      </font>
      <fill>
        <patternFill>
          <bgColor rgb="FFFFC7CE"/>
        </patternFill>
      </fill>
    </dxf>
    <dxf>
      <numFmt numFmtId="170" formatCode="[$-F400]h:mm:ss\ AM/PM"/>
    </dxf>
    <dxf>
      <numFmt numFmtId="170" formatCode="[$-F400]h:mm:ss\ AM/PM"/>
    </dxf>
    <dxf>
      <font>
        <color theme="0" tint="-0.14996795556505021"/>
      </font>
    </dxf>
    <dxf>
      <font>
        <color theme="0" tint="-0.14996795556505021"/>
      </font>
    </dxf>
    <dxf>
      <font>
        <color theme="0" tint="-0.14996795556505021"/>
      </font>
    </dxf>
    <dxf>
      <font>
        <color theme="0" tint="-0.14996795556505021"/>
      </font>
    </dxf>
    <dxf>
      <font>
        <color auto="1"/>
      </font>
      <fill>
        <patternFill>
          <bgColor rgb="FFD9D9D9"/>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84CEFF"/>
        </patternFill>
      </fill>
    </dxf>
    <dxf>
      <fill>
        <patternFill>
          <bgColor rgb="FFFFEFCA"/>
        </patternFill>
      </fill>
    </dxf>
    <dxf>
      <fill>
        <patternFill>
          <bgColor rgb="FFFFEFCA"/>
        </patternFill>
      </fill>
    </dxf>
    <dxf>
      <fill>
        <patternFill>
          <bgColor rgb="FFFFEFCA"/>
        </patternFill>
      </fill>
    </dxf>
    <dxf>
      <font>
        <color theme="0"/>
      </font>
      <fill>
        <patternFill>
          <bgColor theme="0"/>
        </patternFill>
      </fill>
    </dxf>
    <dxf>
      <font>
        <color theme="0"/>
      </font>
      <fill>
        <patternFill>
          <bgColor theme="0"/>
        </patternFill>
      </fill>
    </dxf>
    <dxf>
      <font>
        <color auto="1"/>
      </font>
      <fill>
        <patternFill>
          <bgColor rgb="FFFF84D3"/>
        </patternFill>
      </fill>
    </dxf>
    <dxf>
      <font>
        <color auto="1"/>
      </font>
      <fill>
        <patternFill>
          <bgColor rgb="FFFFEFCA"/>
        </patternFill>
      </fill>
    </dxf>
    <dxf>
      <font>
        <color auto="1"/>
      </font>
      <fill>
        <patternFill>
          <bgColor theme="6" tint="0.59996337778862885"/>
        </patternFill>
      </fill>
    </dxf>
    <dxf>
      <font>
        <color auto="1"/>
      </font>
      <fill>
        <patternFill>
          <bgColor rgb="FFFFEFCA"/>
        </patternFill>
      </fill>
    </dxf>
    <dxf>
      <font>
        <color auto="1"/>
      </font>
      <fill>
        <patternFill>
          <bgColor rgb="FFFF84D3"/>
        </patternFill>
      </fill>
    </dxf>
    <dxf>
      <font>
        <color auto="1"/>
      </font>
      <fill>
        <patternFill>
          <bgColor theme="6" tint="0.59996337778862885"/>
        </patternFill>
      </fill>
    </dxf>
    <dxf>
      <fill>
        <patternFill>
          <bgColor theme="6" tint="0.79998168889431442"/>
        </patternFill>
      </fill>
    </dxf>
    <dxf>
      <font>
        <color auto="1"/>
      </font>
      <fill>
        <patternFill>
          <bgColor rgb="FFFFEFCA"/>
        </patternFill>
      </fill>
    </dxf>
    <dxf>
      <fill>
        <patternFill>
          <bgColor theme="6" tint="0.59996337778862885"/>
        </patternFill>
      </fill>
    </dxf>
    <dxf>
      <fill>
        <patternFill>
          <bgColor rgb="FFFFEFCA"/>
        </patternFill>
      </fill>
    </dxf>
    <dxf>
      <fill>
        <patternFill>
          <bgColor rgb="FFFFEFCA"/>
        </patternFill>
      </fill>
    </dxf>
    <dxf>
      <fill>
        <patternFill>
          <bgColor rgb="FF84CEFF"/>
        </patternFill>
      </fill>
    </dxf>
    <dxf>
      <fill>
        <patternFill>
          <bgColor rgb="FF84CEFF"/>
        </patternFill>
      </fill>
    </dxf>
    <dxf>
      <fill>
        <patternFill>
          <bgColor rgb="FFFFEFCA"/>
        </patternFill>
      </fill>
    </dxf>
    <dxf>
      <fill>
        <patternFill>
          <bgColor rgb="FFFFEFCA"/>
        </patternFill>
      </fill>
    </dxf>
    <dxf>
      <font>
        <color theme="2" tint="-9.9948118533890809E-2"/>
      </font>
      <fill>
        <patternFill>
          <bgColor theme="2" tint="-9.9948118533890809E-2"/>
        </patternFill>
      </fill>
    </dxf>
    <dxf>
      <font>
        <color theme="0"/>
      </font>
      <fill>
        <patternFill>
          <bgColor theme="0"/>
        </patternFill>
      </fill>
    </dxf>
    <dxf>
      <font>
        <color theme="0"/>
      </font>
      <fill>
        <patternFill>
          <bgColor theme="0"/>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border>
        <left style="thin">
          <color theme="3"/>
        </left>
        <right style="thin">
          <color theme="3"/>
        </right>
        <top style="thin">
          <color theme="3"/>
        </top>
        <bottom style="thin">
          <color theme="3"/>
        </bottom>
        <vertical/>
        <horizontal/>
      </border>
    </dxf>
    <dxf>
      <fill>
        <patternFill>
          <bgColor theme="6" tint="0.59996337778862885"/>
        </patternFill>
      </fill>
    </dxf>
    <dxf>
      <font>
        <color auto="1"/>
      </font>
      <fill>
        <patternFill>
          <bgColor rgb="FFFFEFCA"/>
        </patternFill>
      </fill>
    </dxf>
    <dxf>
      <font>
        <color auto="1"/>
      </font>
      <fill>
        <patternFill>
          <bgColor rgb="FFFF84D3"/>
        </patternFill>
      </fill>
    </dxf>
    <dxf>
      <fill>
        <patternFill>
          <bgColor rgb="FFFFEFCA"/>
        </patternFill>
      </fill>
      <border>
        <left style="thin">
          <color theme="3"/>
        </left>
        <right style="thin">
          <color theme="3"/>
        </right>
        <top style="thin">
          <color theme="3"/>
        </top>
        <bottom style="thin">
          <color theme="3"/>
        </bottom>
      </border>
    </dxf>
    <dxf>
      <fill>
        <patternFill>
          <bgColor theme="6" tint="0.59996337778862885"/>
        </patternFill>
      </fill>
    </dxf>
    <dxf>
      <font>
        <color theme="0"/>
      </font>
      <fill>
        <patternFill>
          <bgColor rgb="FFD60037"/>
        </patternFill>
      </fill>
    </dxf>
    <dxf>
      <font>
        <color theme="0"/>
      </font>
      <fill>
        <patternFill>
          <bgColor rgb="FFD60037"/>
        </patternFill>
      </fill>
    </dxf>
    <dxf>
      <font>
        <b val="0"/>
        <i/>
        <color theme="1" tint="0.499984740745262"/>
      </font>
      <fill>
        <patternFill>
          <bgColor rgb="FFDCECF5"/>
        </patternFill>
      </fill>
    </dxf>
    <dxf>
      <fill>
        <patternFill>
          <bgColor rgb="FFD9D9D9"/>
        </patternFill>
      </fill>
    </dxf>
    <dxf>
      <font>
        <color theme="0"/>
      </font>
      <fill>
        <patternFill>
          <bgColor rgb="FFD60037"/>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fill>
        <patternFill>
          <bgColor rgb="FFD9D9D9"/>
        </patternFill>
      </fill>
    </dxf>
    <dxf>
      <fill>
        <patternFill>
          <bgColor rgb="FFD9D9D9"/>
        </patternFill>
      </fill>
    </dxf>
    <dxf>
      <numFmt numFmtId="3" formatCode="#,##0"/>
    </dxf>
    <dxf>
      <numFmt numFmtId="171" formatCode="#,##0.0"/>
    </dxf>
    <dxf>
      <numFmt numFmtId="4" formatCode="#,##0.00"/>
    </dxf>
    <dxf>
      <numFmt numFmtId="173" formatCode="#,##0.000"/>
    </dxf>
    <dxf>
      <numFmt numFmtId="174" formatCode="#,##0.0000"/>
    </dxf>
    <dxf>
      <numFmt numFmtId="186" formatCode="#,##0.00000"/>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1" formatCode="#,##0.0"/>
    </dxf>
    <dxf>
      <numFmt numFmtId="4" formatCode="#,##0.00"/>
    </dxf>
    <dxf>
      <numFmt numFmtId="173" formatCode="#,##0.000"/>
    </dxf>
    <dxf>
      <numFmt numFmtId="174" formatCode="#,##0.0000"/>
    </dxf>
    <dxf>
      <numFmt numFmtId="186" formatCode="#,##0.00000"/>
    </dxf>
    <dxf>
      <numFmt numFmtId="3" formatCode="#,##0"/>
    </dxf>
    <dxf>
      <numFmt numFmtId="171" formatCode="#,##0.0"/>
    </dxf>
    <dxf>
      <numFmt numFmtId="4" formatCode="#,##0.00"/>
    </dxf>
    <dxf>
      <numFmt numFmtId="173" formatCode="#,##0.000"/>
    </dxf>
    <dxf>
      <numFmt numFmtId="174" formatCode="#,##0.0000"/>
    </dxf>
    <dxf>
      <numFmt numFmtId="186"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color theme="1" tint="0.499984740745262"/>
      </font>
    </dxf>
    <dxf>
      <font>
        <b val="0"/>
        <i/>
        <color theme="1" tint="0.499984740745262"/>
      </font>
    </dxf>
    <dxf>
      <numFmt numFmtId="3" formatCode="#,##0"/>
    </dxf>
    <dxf>
      <numFmt numFmtId="171" formatCode="#,##0.0"/>
    </dxf>
    <dxf>
      <numFmt numFmtId="4" formatCode="#,##0.00"/>
    </dxf>
    <dxf>
      <numFmt numFmtId="173" formatCode="#,##0.000"/>
    </dxf>
    <dxf>
      <numFmt numFmtId="174" formatCode="#,##0.0000"/>
    </dxf>
    <dxf>
      <numFmt numFmtId="186" formatCode="#,##0.00000"/>
    </dxf>
  </dxfs>
  <tableStyles count="0" defaultTableStyle="TableStyleMedium2" defaultPivotStyle="PivotStyleLight16"/>
  <colors>
    <mruColors>
      <color rgb="FF0000FF"/>
      <color rgb="FFFFEFCA"/>
      <color rgb="FFD9D9D9"/>
      <color rgb="FFDBFF6F"/>
      <color rgb="FF808080"/>
      <color rgb="FFFFFFFF"/>
      <color rgb="FF003479"/>
      <color rgb="FFBFDDF1"/>
      <color rgb="FFE0DCD8"/>
      <color rgb="FFFCEA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3</xdr:row>
      <xdr:rowOff>66675</xdr:rowOff>
    </xdr:from>
    <xdr:to>
      <xdr:col>3</xdr:col>
      <xdr:colOff>1028700</xdr:colOff>
      <xdr:row>5</xdr:row>
      <xdr:rowOff>226221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10850" y="1009650"/>
          <a:ext cx="2276475" cy="7310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DATA\EXCEL\WATER\MANAGE\Regulation\Regulatory%20Accounts\2022-23\PR19RCV-SSC-FINAL.xlsx" TargetMode="External"/><Relationship Id="rId1" Type="http://schemas.openxmlformats.org/officeDocument/2006/relationships/externalLinkPath" Target="/DATA/EXCEL/WATER/MANAGE/Regulation/Regulatory%20Accounts/2022-23/PR19RCV-SSC-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03 &gt;&gt;&gt;&gt;&gt;"/>
      <sheetName val="Cover"/>
      <sheetName val="Style guide"/>
      <sheetName val="ToC"/>
      <sheetName val="F_Inputs"/>
      <sheetName val="CLEAR_SHEET"/>
      <sheetName val="Inp"/>
      <sheetName val="Time"/>
      <sheetName val="Index"/>
      <sheetName val="PR19FDPublishedTables"/>
      <sheetName val="Update"/>
      <sheetName val="SummaryOutput"/>
      <sheetName val="SummaryTables"/>
      <sheetName val="SummaryDashboard"/>
      <sheetName val="Validation"/>
      <sheetName val="{Update-UsingOnlyCPIH}"/>
    </sheetNames>
    <sheetDataSet>
      <sheetData sheetId="0"/>
      <sheetData sheetId="1"/>
      <sheetData sheetId="2"/>
      <sheetData sheetId="3"/>
      <sheetData sheetId="4"/>
      <sheetData sheetId="5"/>
      <sheetData sheetId="6"/>
      <sheetData sheetId="7"/>
      <sheetData sheetId="8"/>
      <sheetData sheetId="9"/>
      <sheetData sheetId="10">
        <row r="174">
          <cell r="P174">
            <v>21.126544703034121</v>
          </cell>
        </row>
        <row r="354">
          <cell r="P354">
            <v>406.97736866969143</v>
          </cell>
        </row>
      </sheetData>
      <sheetData sheetId="11"/>
      <sheetData sheetId="12"/>
      <sheetData sheetId="13"/>
      <sheetData sheetId="14"/>
      <sheetData sheetId="15"/>
    </sheetDataSet>
  </externalBook>
</externalLink>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wat.gov.uk/regulated-companies/price-review/2024-price-review/final-methodology/pr24-final-methodology-submission-tables-and-guidance/" TargetMode="External"/><Relationship Id="rId2" Type="http://schemas.openxmlformats.org/officeDocument/2006/relationships/hyperlink" Target="https://www.ofwat.gov.uk/publication/guideline-for-the-table-definitions-in-the-annual-performance-report-2/" TargetMode="External"/><Relationship Id="rId1" Type="http://schemas.openxmlformats.org/officeDocument/2006/relationships/hyperlink" Target="https://www.ofwat.gov.uk/publication/in-23-03-expectations-for-monopoly-company-annual-performance-reporting-2022-23/" TargetMode="External"/><Relationship Id="rId5" Type="http://schemas.openxmlformats.org/officeDocument/2006/relationships/printerSettings" Target="../printerSettings/printerSettings1.bin"/><Relationship Id="rId4" Type="http://schemas.openxmlformats.org/officeDocument/2006/relationships/hyperlink" Target="https://www.ofwat.gov.uk/publication/creating-tomorrow-together-our-final-methodology-for-pr24/"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7.bin"/><Relationship Id="rId1" Type="http://schemas.openxmlformats.org/officeDocument/2006/relationships/hyperlink" Target="mailto:annual.reporting@ofwat.gov.uk"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8" Type="http://schemas.openxmlformats.org/officeDocument/2006/relationships/hyperlink" Target="https://www.ofwat.gov.uk/wp-content/uploads/2021/07/Green-economic-recovery-final-decisions.pdf" TargetMode="External"/><Relationship Id="rId13" Type="http://schemas.openxmlformats.org/officeDocument/2006/relationships/hyperlink" Target="https://www.ofwat.gov.uk/wp-content/uploads/2021/07/Green-economic-recovery-final-decisions.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12"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6" Type="http://schemas.openxmlformats.org/officeDocument/2006/relationships/printerSettings" Target="../printerSettings/printerSettings38.bin"/><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hyperlink" Target="https://www.ofwat.gov.uk/wp-content/uploads/2021/07/Green-economic-recovery-final-decisions.pdf" TargetMode="External"/><Relationship Id="rId5" Type="http://schemas.openxmlformats.org/officeDocument/2006/relationships/hyperlink" Target="https://www.ofwat.gov.uk/wp-content/uploads/2021/07/Green-economic-recovery-final-decisions.pdf" TargetMode="External"/><Relationship Id="rId1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1/07/Green-economic-recovery-final-decisions.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1/07/Green-economic-recovery-final-decisions.pdf" TargetMode="External"/><Relationship Id="rId14" Type="http://schemas.openxmlformats.org/officeDocument/2006/relationships/hyperlink" Target="https://www.ofwat.gov.uk/wp-content/uploads/2021/07/Green-economic-recovery-final-decisions.pdf"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s://www.ofwat.gov.uk/wp-content/uploads/2023/02/TMS_leakage_and_mains_repairs_PC_adjustment_consultation.pdf" TargetMode="External"/><Relationship Id="rId3" Type="http://schemas.openxmlformats.org/officeDocument/2006/relationships/hyperlink" Target="https://www.ofwat.gov.uk/wp-content/uploads/2021/07/Green-economic-recovery-final-decisions.pdf" TargetMode="External"/><Relationship Id="rId7" Type="http://schemas.openxmlformats.org/officeDocument/2006/relationships/hyperlink" Target="https://www.ofwat.gov.uk/wp-content/uploads/2021/07/Green-economic-recovery-final-decisions.pdf" TargetMode="External"/><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 Id="rId6" Type="http://schemas.openxmlformats.org/officeDocument/2006/relationships/hyperlink" Target="https://www.ofwat.gov.uk/wp-content/uploads/2021/07/Green-economic-recovery-final-decisions.pdf" TargetMode="External"/><Relationship Id="rId11" Type="http://schemas.openxmlformats.org/officeDocument/2006/relationships/printerSettings" Target="../printerSettings/printerSettings39.bin"/><Relationship Id="rId5" Type="http://schemas.openxmlformats.org/officeDocument/2006/relationships/hyperlink" Target="https://www.ofwat.gov.uk/wp-content/uploads/2021/07/Green-economic-recovery-final-decisions.pdf" TargetMode="External"/><Relationship Id="rId10" Type="http://schemas.openxmlformats.org/officeDocument/2006/relationships/hyperlink" Target="https://www.ofwat.gov.uk/wp-content/uploads/2023/02/TMS_leakage_and_mains_repairs_PC_adjustment_consultation.pdf" TargetMode="External"/><Relationship Id="rId4" Type="http://schemas.openxmlformats.org/officeDocument/2006/relationships/hyperlink" Target="https://www.ofwat.gov.uk/wp-content/uploads/2021/07/Green-economic-recovery-final-decisions.pdf" TargetMode="External"/><Relationship Id="rId9" Type="http://schemas.openxmlformats.org/officeDocument/2006/relationships/hyperlink" Target="https://www.ofwat.gov.uk/wp-content/uploads/2023/02/TMS_leakage_and_mains_repairs_PC_adjustment_consultation.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595"/>
    <pageSetUpPr fitToPage="1"/>
  </sheetPr>
  <dimension ref="A1:E54"/>
  <sheetViews>
    <sheetView zoomScaleNormal="100" workbookViewId="0"/>
  </sheetViews>
  <sheetFormatPr defaultColWidth="0" defaultRowHeight="13.8" zeroHeight="1"/>
  <cols>
    <col min="1" max="1" width="2.59765625" style="1536" customWidth="1"/>
    <col min="2" max="2" width="2.09765625" style="1536" customWidth="1"/>
    <col min="3" max="3" width="133" style="171" customWidth="1"/>
    <col min="4" max="4" width="2.09765625" style="1536" customWidth="1"/>
    <col min="5" max="5" width="8.09765625" style="1536" customWidth="1"/>
    <col min="6" max="16384" width="9" style="1536" hidden="1"/>
  </cols>
  <sheetData>
    <row r="1" spans="2:4" ht="30.6">
      <c r="B1" s="396" t="s">
        <v>0</v>
      </c>
      <c r="C1" s="246"/>
      <c r="D1" s="246"/>
    </row>
    <row r="2" spans="2:4" ht="22.2" thickBot="1">
      <c r="B2" s="1537"/>
      <c r="C2" s="1536"/>
    </row>
    <row r="3" spans="2:4" ht="21.6">
      <c r="B3" s="1541" t="s">
        <v>1</v>
      </c>
      <c r="C3" s="1542"/>
      <c r="D3" s="1543"/>
    </row>
    <row r="4" spans="2:4" ht="207.75" customHeight="1">
      <c r="B4" s="1545"/>
      <c r="C4" s="1538" t="s">
        <v>2</v>
      </c>
      <c r="D4" s="1544"/>
    </row>
    <row r="5" spans="2:4" ht="39.9" customHeight="1">
      <c r="B5" s="1545"/>
      <c r="C5" s="1538" t="s">
        <v>3</v>
      </c>
      <c r="D5" s="1544"/>
    </row>
    <row r="6" spans="2:4" ht="21.6">
      <c r="B6" s="1546" t="s">
        <v>4</v>
      </c>
      <c r="C6" s="1539"/>
      <c r="D6" s="1547"/>
    </row>
    <row r="7" spans="2:4" ht="34.5" customHeight="1">
      <c r="B7" s="1814"/>
      <c r="C7" s="1538" t="s">
        <v>5</v>
      </c>
      <c r="D7" s="1815"/>
    </row>
    <row r="8" spans="2:4" s="1813" customFormat="1" ht="30" customHeight="1">
      <c r="B8" s="1814"/>
      <c r="C8" s="2047" t="s">
        <v>6</v>
      </c>
      <c r="D8" s="1815"/>
    </row>
    <row r="9" spans="2:4" s="1813" customFormat="1" ht="30" customHeight="1">
      <c r="B9" s="1814"/>
      <c r="C9" s="1538" t="s">
        <v>7</v>
      </c>
      <c r="D9" s="1815"/>
    </row>
    <row r="10" spans="2:4" s="1813" customFormat="1" ht="15" customHeight="1">
      <c r="B10" s="1814"/>
      <c r="C10" s="2048" t="s">
        <v>8</v>
      </c>
      <c r="D10" s="1815"/>
    </row>
    <row r="11" spans="2:4" s="1813" customFormat="1" ht="15" customHeight="1">
      <c r="B11" s="1814"/>
      <c r="C11" s="2049" t="s">
        <v>9</v>
      </c>
      <c r="D11" s="1815"/>
    </row>
    <row r="12" spans="2:4" s="1813" customFormat="1" ht="15" customHeight="1">
      <c r="B12" s="1814"/>
      <c r="C12" s="2049" t="s">
        <v>10</v>
      </c>
      <c r="D12" s="1815"/>
    </row>
    <row r="13" spans="2:4" s="1813" customFormat="1" ht="15" customHeight="1">
      <c r="B13" s="1814"/>
      <c r="C13" s="2049" t="s">
        <v>11</v>
      </c>
      <c r="D13" s="1815"/>
    </row>
    <row r="14" spans="2:4" s="1813" customFormat="1" ht="15" customHeight="1">
      <c r="B14" s="1814"/>
      <c r="C14" s="2049" t="s">
        <v>12</v>
      </c>
      <c r="D14" s="1815"/>
    </row>
    <row r="15" spans="2:4" s="1813" customFormat="1" ht="21.6">
      <c r="B15" s="1814"/>
      <c r="C15" s="2050" t="s">
        <v>13</v>
      </c>
      <c r="D15" s="1815"/>
    </row>
    <row r="16" spans="2:4" s="1813" customFormat="1" ht="30" customHeight="1">
      <c r="B16" s="1814"/>
      <c r="C16" s="2049" t="s">
        <v>14</v>
      </c>
      <c r="D16" s="1815"/>
    </row>
    <row r="17" spans="2:5" s="1813" customFormat="1" ht="84.9" customHeight="1">
      <c r="B17" s="1814"/>
      <c r="C17" s="1540" t="s">
        <v>15</v>
      </c>
      <c r="D17" s="1815"/>
    </row>
    <row r="18" spans="2:5" s="1813" customFormat="1" ht="30" customHeight="1">
      <c r="B18" s="1816"/>
      <c r="C18" s="2051" t="s">
        <v>16</v>
      </c>
      <c r="D18" s="1817"/>
    </row>
    <row r="19" spans="2:5" s="1813" customFormat="1" ht="45" customHeight="1">
      <c r="B19" s="1816"/>
      <c r="C19" s="1538" t="s">
        <v>17</v>
      </c>
      <c r="D19" s="1817"/>
    </row>
    <row r="20" spans="2:5" s="1813" customFormat="1" ht="45" customHeight="1">
      <c r="B20" s="1816"/>
      <c r="C20" s="1540" t="s">
        <v>18</v>
      </c>
      <c r="D20" s="1817"/>
    </row>
    <row r="21" spans="2:5" ht="45" customHeight="1">
      <c r="B21" s="1545"/>
      <c r="C21" s="1538" t="s">
        <v>19</v>
      </c>
      <c r="D21" s="1544"/>
    </row>
    <row r="22" spans="2:5" ht="21.6">
      <c r="B22" s="1546" t="s">
        <v>20</v>
      </c>
      <c r="C22" s="1539"/>
      <c r="D22" s="1547"/>
    </row>
    <row r="23" spans="2:5" ht="30" customHeight="1">
      <c r="B23" s="1545"/>
      <c r="C23" s="1538" t="s">
        <v>21</v>
      </c>
      <c r="D23" s="1544"/>
    </row>
    <row r="24" spans="2:5" ht="21.6">
      <c r="B24" s="1546" t="s">
        <v>22</v>
      </c>
      <c r="C24" s="1539"/>
      <c r="D24" s="1547"/>
    </row>
    <row r="25" spans="2:5" ht="45" customHeight="1">
      <c r="B25" s="1545"/>
      <c r="C25" s="1538" t="s">
        <v>23</v>
      </c>
      <c r="D25" s="1544"/>
    </row>
    <row r="26" spans="2:5" ht="21.6">
      <c r="B26" s="1546" t="s">
        <v>24</v>
      </c>
      <c r="C26" s="1539"/>
      <c r="D26" s="1547"/>
    </row>
    <row r="27" spans="2:5" ht="20.100000000000001" customHeight="1">
      <c r="B27" s="1545"/>
      <c r="C27" s="1538" t="s">
        <v>25</v>
      </c>
      <c r="D27" s="1544"/>
      <c r="E27" s="1860"/>
    </row>
    <row r="28" spans="2:5" ht="20.100000000000001" customHeight="1">
      <c r="B28" s="1545"/>
      <c r="C28" s="2052" t="s">
        <v>26</v>
      </c>
      <c r="D28" s="1544"/>
    </row>
    <row r="29" spans="2:5" ht="20.100000000000001" customHeight="1">
      <c r="B29" s="1545"/>
      <c r="C29" s="2052" t="s">
        <v>27</v>
      </c>
      <c r="D29" s="1544"/>
    </row>
    <row r="30" spans="2:5" ht="20.100000000000001" customHeight="1" thickBot="1">
      <c r="B30" s="1548"/>
      <c r="C30" s="2053" t="s">
        <v>28</v>
      </c>
      <c r="D30" s="1549"/>
    </row>
    <row r="31" spans="2:5"/>
    <row r="32" spans="2:5"/>
    <row r="33"/>
    <row r="34"/>
    <row r="35"/>
    <row r="36"/>
    <row r="37"/>
    <row r="38"/>
    <row r="39"/>
    <row r="40"/>
    <row r="41"/>
    <row r="42"/>
    <row r="43"/>
    <row r="44"/>
    <row r="45"/>
    <row r="46"/>
    <row r="47"/>
    <row r="48"/>
    <row r="51"/>
    <row r="52"/>
    <row r="53"/>
    <row r="54"/>
  </sheetData>
  <hyperlinks>
    <hyperlink ref="C27" r:id="rId1" display="Further detail is included in IN 23/03 Expectations for monopoly company annual performance reporting 2022-23." xr:uid="{00000000-0004-0000-0000-000000000000}"/>
    <hyperlink ref="C28" r:id="rId2" xr:uid="{00000000-0004-0000-0000-000001000000}"/>
    <hyperlink ref="C30" r:id="rId3" xr:uid="{00000000-0004-0000-0000-000002000000}"/>
    <hyperlink ref="C29" r:id="rId4" xr:uid="{00000000-0004-0000-0000-000003000000}"/>
  </hyperlinks>
  <printOptions horizontalCentered="1"/>
  <pageMargins left="0.39370078740157483" right="0.39370078740157483" top="0.78740157480314965" bottom="0.78740157480314965" header="0.31496062992125984" footer="0.31496062992125984"/>
  <pageSetup paperSize="8" fitToHeight="0" orientation="landscape" r:id="rId5"/>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1CE"/>
    <pageSetUpPr fitToPage="1"/>
  </sheetPr>
  <dimension ref="B1:BC50"/>
  <sheetViews>
    <sheetView showGridLines="0" zoomScaleNormal="100" zoomScaleSheetLayoutView="100" workbookViewId="0">
      <selection activeCell="I12" sqref="I12"/>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8" customWidth="1"/>
    <col min="43" max="43" width="23.5" style="8"/>
    <col min="44" max="45" width="15.59765625" style="8" customWidth="1"/>
    <col min="46" max="55" width="17.59765625" style="8" customWidth="1"/>
    <col min="56" max="16384" width="23.5" style="8"/>
  </cols>
  <sheetData>
    <row r="1" spans="2:55" s="1" customFormat="1" ht="35.25" customHeight="1">
      <c r="B1" s="43" t="s">
        <v>41</v>
      </c>
      <c r="C1" s="2164"/>
      <c r="D1" s="2165"/>
      <c r="E1" s="2165"/>
      <c r="F1" s="6"/>
      <c r="G1" s="6"/>
      <c r="S1" s="1970" t="str">
        <f>'Validation summary'!$B$2</f>
        <v>2023-24</v>
      </c>
      <c r="U1" s="319"/>
      <c r="AE1" s="319"/>
      <c r="AO1" s="319"/>
    </row>
    <row r="2" spans="2:55" s="1" customFormat="1" ht="10.199999999999999" customHeight="1">
      <c r="B2" s="7"/>
      <c r="C2" s="7"/>
      <c r="D2" s="7"/>
      <c r="E2" s="7"/>
      <c r="F2" s="7"/>
      <c r="G2" s="7"/>
      <c r="H2" s="7"/>
      <c r="I2" s="7"/>
      <c r="J2" s="7"/>
      <c r="K2" s="7"/>
      <c r="L2" s="7"/>
      <c r="M2" s="7"/>
      <c r="U2" s="319"/>
      <c r="AE2" s="319"/>
      <c r="AO2" s="319"/>
    </row>
    <row r="3" spans="2:55" s="9" customFormat="1" ht="31.5" customHeight="1">
      <c r="B3" s="318" t="s">
        <v>42</v>
      </c>
      <c r="C3" s="295"/>
      <c r="D3" s="295"/>
      <c r="E3" s="295"/>
      <c r="F3" s="295"/>
      <c r="G3" s="295"/>
      <c r="H3" s="295"/>
      <c r="I3" s="295"/>
      <c r="J3" s="295"/>
      <c r="K3" s="295"/>
      <c r="L3" s="295"/>
      <c r="M3" s="295"/>
      <c r="N3" s="295"/>
      <c r="O3" s="305"/>
      <c r="P3" s="307" t="str">
        <f>'Validation summary'!$B$3</f>
        <v>South Staffs Water</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6"/>
      <c r="AQ3" s="298" t="s">
        <v>127</v>
      </c>
      <c r="AR3" s="1356"/>
      <c r="AS3" s="1356"/>
      <c r="AT3" s="1356"/>
      <c r="AU3" s="1356"/>
      <c r="AV3" s="1356"/>
      <c r="AW3" s="1356"/>
      <c r="AX3" s="1356"/>
      <c r="AY3" s="1356"/>
      <c r="AZ3" s="1356"/>
      <c r="BA3" s="1356"/>
      <c r="BB3" s="1356"/>
      <c r="BC3" s="1356"/>
    </row>
    <row r="4" spans="2:55" s="9" customFormat="1" ht="9" customHeight="1">
      <c r="B4" s="2166"/>
      <c r="C4" s="2166"/>
      <c r="D4" s="2166"/>
      <c r="E4" s="2166"/>
      <c r="F4" s="2166"/>
      <c r="G4" s="2166"/>
      <c r="H4" s="2166"/>
      <c r="I4" s="2166"/>
      <c r="J4" s="2166"/>
      <c r="K4" s="2166"/>
      <c r="L4" s="2166"/>
      <c r="M4" s="2166"/>
      <c r="N4" s="2166"/>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6"/>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6"/>
      <c r="AQ5" s="1356"/>
      <c r="AR5" s="1356"/>
      <c r="AS5" s="1356"/>
      <c r="AT5" s="1356"/>
      <c r="AU5" s="1356"/>
      <c r="AV5" s="1356"/>
      <c r="AW5" s="1356"/>
      <c r="AX5" s="1356"/>
      <c r="AY5" s="1356"/>
      <c r="AZ5" s="1356"/>
      <c r="BA5" s="1356"/>
      <c r="BB5" s="1356"/>
      <c r="BC5" s="1356"/>
    </row>
    <row r="6" spans="2:55" s="9" customFormat="1" ht="57.75" customHeight="1">
      <c r="B6" s="2136" t="s">
        <v>129</v>
      </c>
      <c r="C6" s="2135" t="s">
        <v>131</v>
      </c>
      <c r="D6" s="2135" t="s">
        <v>591</v>
      </c>
      <c r="E6" s="2135" t="s">
        <v>592</v>
      </c>
      <c r="F6" s="2135" t="s">
        <v>593</v>
      </c>
      <c r="G6" s="2135" t="s">
        <v>594</v>
      </c>
      <c r="H6" s="282"/>
      <c r="I6" s="282"/>
      <c r="J6" s="282"/>
      <c r="K6" s="282"/>
      <c r="L6" s="282"/>
      <c r="M6" s="282"/>
      <c r="N6" s="282"/>
      <c r="O6" s="283"/>
      <c r="P6" s="2135"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6"/>
      <c r="AQ6" s="2136" t="s">
        <v>129</v>
      </c>
      <c r="AR6" s="2135" t="s">
        <v>131</v>
      </c>
      <c r="AS6" s="2135" t="s">
        <v>591</v>
      </c>
      <c r="AT6" s="2135" t="s">
        <v>592</v>
      </c>
      <c r="AU6" s="2135" t="s">
        <v>595</v>
      </c>
      <c r="AV6" s="2135" t="s">
        <v>594</v>
      </c>
      <c r="AW6" s="1356"/>
      <c r="AX6" s="1356"/>
      <c r="AY6" s="1356"/>
      <c r="AZ6" s="1356"/>
      <c r="BA6" s="1356"/>
      <c r="BB6" s="1356"/>
      <c r="BC6" s="1356"/>
    </row>
    <row r="7" spans="2:55" s="9" customFormat="1" ht="15.6">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6"/>
      <c r="AQ7" s="1356"/>
      <c r="AR7" s="1356"/>
      <c r="AS7" s="1356"/>
      <c r="AT7" s="1356"/>
      <c r="AU7" s="1356"/>
      <c r="AV7" s="1356"/>
      <c r="AW7" s="1356"/>
      <c r="AX7" s="1356"/>
      <c r="AY7" s="1356"/>
      <c r="AZ7" s="1356"/>
      <c r="BA7" s="1356"/>
      <c r="BB7" s="1356"/>
      <c r="BC7" s="1356"/>
    </row>
    <row r="8" spans="2:55" s="9" customFormat="1" ht="27.6">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6"/>
      <c r="AQ8" s="1470"/>
      <c r="AR8" s="1471"/>
      <c r="AS8" s="1471"/>
      <c r="AT8" s="1471"/>
      <c r="AU8" s="1471"/>
      <c r="AV8" s="1471"/>
      <c r="AW8" s="282"/>
      <c r="AX8" s="282"/>
      <c r="AY8" s="282"/>
      <c r="AZ8" s="1356"/>
      <c r="BA8" s="1356"/>
      <c r="BB8" s="1356"/>
      <c r="BC8" s="1356"/>
    </row>
    <row r="9" spans="2:55" s="21" customFormat="1" ht="29.25" customHeight="1">
      <c r="B9" s="308" t="s">
        <v>597</v>
      </c>
      <c r="C9" s="308" t="s">
        <v>598</v>
      </c>
      <c r="D9" s="373" t="s">
        <v>599</v>
      </c>
      <c r="E9" s="2095"/>
      <c r="F9" s="2096"/>
      <c r="G9" s="2097"/>
      <c r="H9" s="352"/>
      <c r="I9" s="352"/>
      <c r="J9" s="352"/>
      <c r="K9" s="352"/>
      <c r="L9" s="352"/>
      <c r="N9" s="26"/>
      <c r="P9" s="292" t="s">
        <v>600</v>
      </c>
      <c r="R9" s="2083"/>
      <c r="S9" s="2084"/>
      <c r="T9" s="258"/>
      <c r="U9" s="1357"/>
      <c r="V9" s="325"/>
      <c r="W9" s="325"/>
      <c r="X9" s="325"/>
      <c r="Y9" s="325"/>
      <c r="Z9" s="325"/>
      <c r="AA9" s="325"/>
      <c r="AB9" s="325"/>
      <c r="AC9" s="325"/>
      <c r="AD9" s="325"/>
      <c r="AE9" s="1357"/>
      <c r="AF9" s="329"/>
      <c r="AG9" s="329"/>
      <c r="AH9" s="329"/>
      <c r="AI9" s="325"/>
      <c r="AJ9" s="329"/>
      <c r="AK9" s="329"/>
      <c r="AL9" s="329"/>
      <c r="AM9" s="329"/>
      <c r="AN9" s="329"/>
      <c r="AO9" s="1357"/>
      <c r="AQ9" s="308" t="str">
        <f>B9</f>
        <v>Mains repairs - Reactive</v>
      </c>
      <c r="AR9" s="308" t="str">
        <f t="shared" ref="AR9:AS12" si="0">C9</f>
        <v>Mains repairs per 1000 km</v>
      </c>
      <c r="AS9" s="308" t="str">
        <f t="shared" si="0"/>
        <v>Mains length in km</v>
      </c>
      <c r="AT9" s="1518"/>
      <c r="AU9" s="1472"/>
      <c r="AV9" s="1519"/>
      <c r="AW9" s="352"/>
      <c r="AX9" s="352"/>
      <c r="AY9" s="352"/>
    </row>
    <row r="10" spans="2:55" s="21" customFormat="1" ht="29.25" customHeight="1">
      <c r="B10" s="308" t="s">
        <v>601</v>
      </c>
      <c r="C10" s="308" t="s">
        <v>598</v>
      </c>
      <c r="D10" s="373" t="s">
        <v>599</v>
      </c>
      <c r="E10" s="2098"/>
      <c r="F10" s="2096"/>
      <c r="G10" s="2099"/>
      <c r="H10" s="353"/>
      <c r="I10" s="353"/>
      <c r="J10" s="353"/>
      <c r="K10" s="353"/>
      <c r="L10" s="353"/>
      <c r="N10" s="26"/>
      <c r="P10" s="292" t="s">
        <v>602</v>
      </c>
      <c r="R10" s="2083"/>
      <c r="S10" s="2084"/>
      <c r="T10" s="258"/>
      <c r="U10" s="1357"/>
      <c r="V10" s="325"/>
      <c r="W10" s="325"/>
      <c r="X10" s="325"/>
      <c r="Y10" s="325"/>
      <c r="Z10" s="325"/>
      <c r="AA10" s="325"/>
      <c r="AB10" s="325"/>
      <c r="AC10" s="325"/>
      <c r="AD10" s="325"/>
      <c r="AE10" s="1357"/>
      <c r="AF10" s="329"/>
      <c r="AG10" s="329"/>
      <c r="AH10" s="329"/>
      <c r="AI10" s="325"/>
      <c r="AJ10" s="329"/>
      <c r="AK10" s="329"/>
      <c r="AL10" s="329"/>
      <c r="AM10" s="329"/>
      <c r="AN10" s="329"/>
      <c r="AO10" s="1357"/>
      <c r="AQ10" s="308" t="str">
        <f t="shared" ref="AQ10:AQ12" si="1">B10</f>
        <v>Mains repairs - Proactive</v>
      </c>
      <c r="AR10" s="308" t="str">
        <f t="shared" si="0"/>
        <v>Mains repairs per 1000 km</v>
      </c>
      <c r="AS10" s="308" t="str">
        <f t="shared" si="0"/>
        <v>Mains length in km</v>
      </c>
      <c r="AT10" s="1518"/>
      <c r="AU10" s="1472"/>
      <c r="AV10" s="1465"/>
      <c r="AW10" s="353"/>
      <c r="AX10" s="353"/>
      <c r="AY10" s="353"/>
    </row>
    <row r="11" spans="2:55" s="21" customFormat="1" ht="29.25" customHeight="1">
      <c r="B11" s="308" t="s">
        <v>178</v>
      </c>
      <c r="C11" s="308" t="s">
        <v>598</v>
      </c>
      <c r="D11" s="373" t="s">
        <v>599</v>
      </c>
      <c r="E11" s="2095"/>
      <c r="F11" s="2096"/>
      <c r="G11" s="2099"/>
      <c r="H11" s="353"/>
      <c r="I11" s="353"/>
      <c r="J11" s="353"/>
      <c r="K11" s="353"/>
      <c r="L11" s="353"/>
      <c r="N11" s="26"/>
      <c r="P11" s="292" t="s">
        <v>603</v>
      </c>
      <c r="R11" s="2083"/>
      <c r="S11" s="2084"/>
      <c r="T11" s="258"/>
      <c r="U11" s="1357"/>
      <c r="V11" s="325"/>
      <c r="W11" s="325"/>
      <c r="X11" s="325"/>
      <c r="Y11" s="325"/>
      <c r="Z11" s="325"/>
      <c r="AA11" s="325"/>
      <c r="AB11" s="325"/>
      <c r="AC11" s="325"/>
      <c r="AD11" s="325"/>
      <c r="AE11" s="1357"/>
      <c r="AF11" s="329"/>
      <c r="AG11" s="329"/>
      <c r="AH11" s="329"/>
      <c r="AI11" s="325"/>
      <c r="AJ11" s="329"/>
      <c r="AK11" s="329"/>
      <c r="AL11" s="329"/>
      <c r="AM11" s="329"/>
      <c r="AN11" s="329"/>
      <c r="AO11" s="1357"/>
      <c r="AQ11" s="308" t="str">
        <f t="shared" si="1"/>
        <v>Mains repairs</v>
      </c>
      <c r="AR11" s="308" t="str">
        <f t="shared" si="0"/>
        <v>Mains repairs per 1000 km</v>
      </c>
      <c r="AS11" s="308" t="str">
        <f t="shared" si="0"/>
        <v>Mains length in km</v>
      </c>
      <c r="AT11" s="1516"/>
      <c r="AU11" s="1520"/>
      <c r="AV11" s="1465"/>
      <c r="AW11" s="353"/>
      <c r="AX11" s="353"/>
      <c r="AY11" s="353"/>
    </row>
    <row r="12" spans="2:55" s="21" customFormat="1" ht="53.25" customHeight="1">
      <c r="B12" s="308" t="s">
        <v>604</v>
      </c>
      <c r="C12" s="308" t="s">
        <v>605</v>
      </c>
      <c r="D12" s="1301" t="s">
        <v>606</v>
      </c>
      <c r="E12" s="1969">
        <f>'3F.1'!E12+'3F.2'!E12</f>
        <v>1738.954</v>
      </c>
      <c r="F12" s="1837">
        <f>'3F.1'!F12+'3F.2'!F12</f>
        <v>240.85</v>
      </c>
      <c r="G12" s="1834">
        <f>IFERROR(ROUND((F12 / E12)*1000,1),"")</f>
        <v>138.5</v>
      </c>
      <c r="H12" s="356"/>
      <c r="I12" s="356"/>
      <c r="J12" s="356"/>
      <c r="K12" s="356"/>
      <c r="L12" s="356"/>
      <c r="N12" s="26"/>
      <c r="P12" s="292" t="s">
        <v>607</v>
      </c>
      <c r="R12" s="326">
        <f>IF(SUM($V12:$X12)=0,0,$V$6)</f>
        <v>0</v>
      </c>
      <c r="S12" s="338">
        <f>IF(SUM($AF12:$AH12)=0,0,$AF$6)</f>
        <v>0</v>
      </c>
      <c r="U12" s="1357"/>
      <c r="V12" s="325">
        <f t="shared" ref="V12" si="2">IF(ISBLANK($E12)=TRUE,1,0)</f>
        <v>0</v>
      </c>
      <c r="W12" s="325">
        <f t="shared" ref="W12" si="3">IF(ISBLANK($F12)=TRUE,1,0)</f>
        <v>0</v>
      </c>
      <c r="X12" s="325"/>
      <c r="Y12" s="325"/>
      <c r="Z12" s="325"/>
      <c r="AA12" s="325"/>
      <c r="AB12" s="325"/>
      <c r="AC12" s="325"/>
      <c r="AD12" s="325"/>
      <c r="AE12" s="1357"/>
      <c r="AF12" s="329">
        <f t="shared" ref="AF12" si="4">IF($E12&lt;0,1,0)</f>
        <v>0</v>
      </c>
      <c r="AG12" s="329">
        <f t="shared" ref="AG12" si="5">IF($F12&lt;0,1,0)</f>
        <v>0</v>
      </c>
      <c r="AH12" s="329"/>
      <c r="AI12" s="325"/>
      <c r="AJ12" s="329"/>
      <c r="AK12" s="329"/>
      <c r="AL12" s="329"/>
      <c r="AM12" s="329"/>
      <c r="AN12" s="329"/>
      <c r="AO12" s="1357"/>
      <c r="AQ12" s="308" t="str">
        <f t="shared" si="1"/>
        <v>Per capita consumption (PCC)</v>
      </c>
      <c r="AR12" s="308" t="str">
        <f t="shared" si="0"/>
        <v>lpd</v>
      </c>
      <c r="AS12" s="308" t="str">
        <f t="shared" si="0"/>
        <v>Total household population (000s) and household consumption (Ml/d)</v>
      </c>
      <c r="AT12" s="1516" t="s">
        <v>608</v>
      </c>
      <c r="AU12" s="1472" t="s">
        <v>609</v>
      </c>
      <c r="AV12" s="1465" t="s">
        <v>610</v>
      </c>
      <c r="AW12" s="356"/>
      <c r="AX12" s="356"/>
      <c r="AY12" s="356"/>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row>
    <row r="14" spans="2:55" s="21" customFormat="1" ht="14.4">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row>
    <row r="15" spans="2:55" s="9" customFormat="1" ht="72.75" customHeight="1">
      <c r="B15" s="2136" t="s">
        <v>129</v>
      </c>
      <c r="C15" s="2135" t="s">
        <v>131</v>
      </c>
      <c r="D15" s="2135" t="s">
        <v>615</v>
      </c>
      <c r="E15" s="2135" t="s">
        <v>616</v>
      </c>
      <c r="F15" s="2135" t="s">
        <v>617</v>
      </c>
      <c r="G15" s="2135" t="s">
        <v>618</v>
      </c>
      <c r="H15" s="2135" t="s">
        <v>619</v>
      </c>
      <c r="I15" s="2135" t="s">
        <v>620</v>
      </c>
      <c r="J15" s="2135" t="s">
        <v>621</v>
      </c>
      <c r="K15" s="2135" t="s">
        <v>622</v>
      </c>
      <c r="L15" s="2135" t="s">
        <v>623</v>
      </c>
      <c r="M15" s="2135" t="s">
        <v>624</v>
      </c>
      <c r="N15" s="2135"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6"/>
      <c r="AQ15" s="2136" t="s">
        <v>129</v>
      </c>
      <c r="AR15" s="2135" t="s">
        <v>131</v>
      </c>
      <c r="AS15" s="2135" t="s">
        <v>615</v>
      </c>
      <c r="AT15" s="2135" t="s">
        <v>616</v>
      </c>
      <c r="AU15" s="2135" t="s">
        <v>617</v>
      </c>
      <c r="AV15" s="2135" t="s">
        <v>618</v>
      </c>
      <c r="AW15" s="2135" t="s">
        <v>619</v>
      </c>
      <c r="AX15" s="2135" t="s">
        <v>620</v>
      </c>
      <c r="AY15" s="2135" t="s">
        <v>621</v>
      </c>
      <c r="AZ15" s="2135" t="s">
        <v>626</v>
      </c>
      <c r="BA15" s="2135" t="s">
        <v>627</v>
      </c>
      <c r="BB15" s="2135" t="s">
        <v>624</v>
      </c>
      <c r="BC15" s="2135" t="s">
        <v>625</v>
      </c>
    </row>
    <row r="16" spans="2:55" s="9" customFormat="1" ht="15.6">
      <c r="B16" s="23"/>
      <c r="C16" s="23"/>
      <c r="D16" s="23"/>
      <c r="E16" s="23"/>
      <c r="F16" s="23"/>
      <c r="G16" s="23"/>
      <c r="H16" s="23"/>
      <c r="I16" s="23"/>
      <c r="J16" s="23"/>
      <c r="K16" s="23"/>
      <c r="L16" s="23"/>
      <c r="M16" s="23"/>
      <c r="N16" s="23"/>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6"/>
      <c r="AQ16" s="1356"/>
      <c r="AR16" s="1356"/>
      <c r="AS16" s="1356"/>
      <c r="AT16" s="1356"/>
      <c r="AU16" s="1356"/>
      <c r="AV16" s="1356"/>
      <c r="AW16" s="1356"/>
      <c r="AX16" s="1356"/>
      <c r="AY16" s="1356"/>
      <c r="AZ16" s="1356"/>
      <c r="BA16" s="1356"/>
      <c r="BB16" s="1356"/>
      <c r="BC16" s="1356"/>
    </row>
    <row r="17" spans="2:55" s="9" customFormat="1" ht="42" customHeight="1">
      <c r="B17" s="309" t="s">
        <v>628</v>
      </c>
      <c r="C17" s="23"/>
      <c r="D17" s="23"/>
      <c r="E17" s="23"/>
      <c r="F17" s="23"/>
      <c r="G17" s="23"/>
      <c r="H17" s="355"/>
      <c r="I17" s="355"/>
      <c r="J17" s="355"/>
      <c r="K17" s="355"/>
      <c r="L17" s="355"/>
      <c r="M17" s="23"/>
      <c r="N17" s="23"/>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6"/>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38">
        <f>'3F.1'!D18+'3F.2'!D18</f>
        <v>90.6</v>
      </c>
      <c r="E18" s="1838">
        <f>'3F.1'!E18+'3F.2'!E18</f>
        <v>89.4</v>
      </c>
      <c r="F18" s="1838">
        <f>'3F.1'!F18+'3F.2'!F18</f>
        <v>84.8</v>
      </c>
      <c r="G18" s="1840">
        <f>IFERROR(ROUND(AVERAGE(D18:F18),1),"")</f>
        <v>88.3</v>
      </c>
      <c r="H18" s="1839">
        <f>'3F.1'!H18+'3F.2'!H18</f>
        <v>79</v>
      </c>
      <c r="I18" s="1839">
        <f>'3F.1'!I18+'3F.2'!I18</f>
        <v>79.099999999999994</v>
      </c>
      <c r="J18" s="1967">
        <f>'3F.1'!J18+'3F.2'!J18</f>
        <v>78.7</v>
      </c>
      <c r="K18" s="1845">
        <f>'3F.1'!K18+'3F.2'!K18</f>
        <v>74.5</v>
      </c>
      <c r="L18" s="1845"/>
      <c r="M18" s="1965">
        <f>IFERROR(IF('Validation summary'!$B$2="2023-24",ROUND(AVERAGE($I18:$K18),1),IF('Validation summary'!$B$2="2024-25",ROUND(AVERAGE($J18:$L18),1),ROUND(AVERAGE($H18:$J18),1))),"")</f>
        <v>77.400000000000006</v>
      </c>
      <c r="N18" s="1841">
        <f>IFERROR((1-M18/G18)*100,"")</f>
        <v>12.344280860702138</v>
      </c>
      <c r="P18" s="292" t="s">
        <v>631</v>
      </c>
      <c r="R18" s="326">
        <f>IF(SUM($V18:$AD18)=0,0,$V$6)</f>
        <v>0</v>
      </c>
      <c r="S18" s="338">
        <f>IF(SUM($AF18:$AN18)=0,0,$AF$6)</f>
        <v>0</v>
      </c>
      <c r="T18" s="258"/>
      <c r="U18" s="1357"/>
      <c r="V18" s="325">
        <f>IF(ISBLANK($D18)=TRUE,1,0)</f>
        <v>0</v>
      </c>
      <c r="W18" s="325">
        <f>IF(ISBLANK($E18)=TRUE,1,0)</f>
        <v>0</v>
      </c>
      <c r="X18" s="325">
        <f>IF(ISBLANK($F18)=TRUE,1,0)</f>
        <v>0</v>
      </c>
      <c r="Y18" s="325"/>
      <c r="Z18" s="325">
        <f>IF(ISBLANK($H18)=TRUE,1,0)</f>
        <v>0</v>
      </c>
      <c r="AA18" s="325">
        <f>IF(ISBLANK($I18)=TRUE,1,0)</f>
        <v>0</v>
      </c>
      <c r="AB18" s="325">
        <f>IF(ISBLANK($J18)=TRUE,1,0)</f>
        <v>0</v>
      </c>
      <c r="AC18" s="325">
        <f>IF('Validation summary'!$B$2="2023-24",IF(ISBLANK($K18)=TRUE,1,0),0)</f>
        <v>0</v>
      </c>
      <c r="AD18" s="325">
        <f>IF('Validation summary'!$B$2="2024-25",IF(ISBLANK($L18)=TRUE,1,0),0)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Q18" s="308" t="str">
        <f t="shared" ref="AQ18:AR18" si="6">B18</f>
        <v>Leakage</v>
      </c>
      <c r="AR18" s="308" t="str">
        <f t="shared" si="6"/>
        <v>Ml/d</v>
      </c>
      <c r="AS18" s="1512"/>
      <c r="AT18" s="1512"/>
      <c r="AU18" s="1512"/>
      <c r="AV18" s="1513" t="s">
        <v>632</v>
      </c>
      <c r="AW18" s="1514"/>
      <c r="AX18" s="1515" t="s">
        <v>633</v>
      </c>
      <c r="AY18" s="1514"/>
      <c r="AZ18" s="1514"/>
      <c r="BA18" s="1514"/>
      <c r="BB18" s="1513" t="s">
        <v>634</v>
      </c>
      <c r="BC18" s="1513" t="s">
        <v>161</v>
      </c>
    </row>
    <row r="19" spans="2:55" s="21" customFormat="1" ht="25.5" customHeight="1">
      <c r="B19" s="308" t="s">
        <v>604</v>
      </c>
      <c r="C19" s="308" t="s">
        <v>605</v>
      </c>
      <c r="D19" s="1838">
        <v>129.43815971495653</v>
      </c>
      <c r="E19" s="1838">
        <v>133.21915995509588</v>
      </c>
      <c r="F19" s="1838">
        <v>126.56198101580513</v>
      </c>
      <c r="G19" s="1840">
        <f>IFERROR(ROUND(AVERAGE(D19:F19),1),"")</f>
        <v>129.69999999999999</v>
      </c>
      <c r="H19" s="1839">
        <v>150.77173219124799</v>
      </c>
      <c r="I19" s="1839">
        <v>147.43507606363139</v>
      </c>
      <c r="J19" s="2117">
        <v>141.5</v>
      </c>
      <c r="K19" s="1981">
        <f>IF(OR('Validation summary'!$B$2="Select year",'Validation summary'!$B$2="2023-24"),$G$12,"Overtype with 2023-24 forecast")</f>
        <v>138.5</v>
      </c>
      <c r="L19" s="1966">
        <f>$G$12</f>
        <v>138.5</v>
      </c>
      <c r="M19" s="1965">
        <f>IFERROR(IF('Validation summary'!$B$2="2023-24",ROUND(AVERAGE($I19:$K19),1),IF('Validation summary'!$B$2="2024-25",ROUND(AVERAGE($J19:$L19),1),ROUND(AVERAGE($H19:$J19),1))),"")</f>
        <v>142.5</v>
      </c>
      <c r="N19" s="1841">
        <f>IFERROR((1-M19/G19)*100,"")</f>
        <v>-9.8689282960678693</v>
      </c>
      <c r="P19" s="292" t="s">
        <v>635</v>
      </c>
      <c r="R19" s="326">
        <f>IF(SUM($V19:$AD19)=0,0,$V$6)</f>
        <v>0</v>
      </c>
      <c r="S19" s="338">
        <f>IF(SUM($AF19:$AN19)=0,0,$AF$6)</f>
        <v>0</v>
      </c>
      <c r="U19" s="1357"/>
      <c r="V19" s="325">
        <f>IF(ISBLANK($D19)=TRUE,1,0)</f>
        <v>0</v>
      </c>
      <c r="W19" s="325">
        <f>IF(ISBLANK($E19)=TRUE,1,0)</f>
        <v>0</v>
      </c>
      <c r="X19" s="325">
        <f>IF(ISBLANK($F19)=TRUE,1,0)</f>
        <v>0</v>
      </c>
      <c r="Y19" s="325"/>
      <c r="Z19" s="325">
        <f>IF(ISBLANK($H19)=TRUE,1,0)</f>
        <v>0</v>
      </c>
      <c r="AA19" s="325">
        <f>IF(ISBLANK($I19)=TRUE,1,0)</f>
        <v>0</v>
      </c>
      <c r="AB19" s="325">
        <f>IF(ISBLANK($J19)=TRUE,1,0)</f>
        <v>0</v>
      </c>
      <c r="AC19" s="325">
        <f>IF('Validation summary'!$B$2="2023-24",IF(ISBLANK($K19)=TRUE,1,0),0)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Q19" s="308" t="str">
        <f>B19</f>
        <v>Per capita consumption (PCC)</v>
      </c>
      <c r="AR19" s="308" t="str">
        <f>C19</f>
        <v>lpd</v>
      </c>
      <c r="AS19" s="1515"/>
      <c r="AT19" s="1515"/>
      <c r="AU19" s="1515"/>
      <c r="AV19" s="1513" t="s">
        <v>636</v>
      </c>
      <c r="AW19" s="1514"/>
      <c r="AX19" s="1515" t="s">
        <v>610</v>
      </c>
      <c r="AY19" s="1514"/>
      <c r="AZ19" s="1514"/>
      <c r="BA19" s="1514"/>
      <c r="BB19" s="1513" t="s">
        <v>637</v>
      </c>
      <c r="BC19" s="1513" t="s">
        <v>170</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row>
    <row r="21" spans="2:55" s="9" customFormat="1" ht="14.4">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6"/>
      <c r="AQ21" s="1356"/>
      <c r="AR21" s="1356"/>
      <c r="AS21" s="1356"/>
      <c r="AT21" s="1356"/>
      <c r="AU21" s="1356"/>
      <c r="AV21" s="1356"/>
      <c r="AW21" s="1356"/>
      <c r="AX21" s="1356"/>
      <c r="AY21" s="1356"/>
      <c r="AZ21" s="1356"/>
      <c r="BA21" s="1356"/>
      <c r="BB21" s="1356"/>
      <c r="BC21" s="1356"/>
    </row>
    <row r="22" spans="2:55" s="9" customFormat="1" ht="41.4">
      <c r="B22" s="2136" t="s">
        <v>129</v>
      </c>
      <c r="C22" s="2135" t="s">
        <v>131</v>
      </c>
      <c r="D22" s="2135" t="s">
        <v>591</v>
      </c>
      <c r="E22" s="2135" t="s">
        <v>638</v>
      </c>
      <c r="F22" s="2135" t="s">
        <v>639</v>
      </c>
      <c r="G22" s="2135" t="s">
        <v>640</v>
      </c>
      <c r="H22" s="2135" t="s">
        <v>641</v>
      </c>
      <c r="I22" s="368"/>
      <c r="J22" s="285"/>
      <c r="K22" s="1964"/>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6"/>
      <c r="AQ22" s="2136" t="s">
        <v>129</v>
      </c>
      <c r="AR22" s="2135" t="s">
        <v>131</v>
      </c>
      <c r="AS22" s="2135" t="s">
        <v>591</v>
      </c>
      <c r="AT22" s="2135" t="s">
        <v>638</v>
      </c>
      <c r="AU22" s="2135" t="s">
        <v>639</v>
      </c>
      <c r="AV22" s="2135" t="s">
        <v>640</v>
      </c>
      <c r="AW22" s="2135" t="s">
        <v>641</v>
      </c>
      <c r="AX22" s="1356"/>
      <c r="AY22" s="1356"/>
      <c r="AZ22" s="1356"/>
      <c r="BA22" s="1356"/>
      <c r="BB22" s="1356"/>
      <c r="BC22" s="1356"/>
    </row>
    <row r="23" spans="2:55" s="9" customFormat="1" ht="15.6">
      <c r="B23" s="23"/>
      <c r="C23" s="23"/>
      <c r="D23" s="23"/>
      <c r="E23" s="23"/>
      <c r="F23" s="23"/>
      <c r="G23" s="23"/>
      <c r="H23" s="23"/>
      <c r="I23" s="23"/>
      <c r="J23" s="23"/>
      <c r="K23" s="23"/>
      <c r="L23" s="23"/>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6"/>
      <c r="AQ23" s="1356"/>
      <c r="AR23" s="1356"/>
      <c r="AS23" s="1356"/>
      <c r="AT23" s="1356"/>
      <c r="AU23" s="1356"/>
      <c r="AV23" s="1356"/>
      <c r="AW23" s="1356"/>
      <c r="AX23" s="1356"/>
      <c r="AY23" s="1356"/>
      <c r="AZ23" s="1356"/>
      <c r="BA23" s="1356"/>
      <c r="BB23" s="1356"/>
      <c r="BC23" s="1356"/>
    </row>
    <row r="24" spans="2:55" s="9" customFormat="1" ht="16.2" customHeight="1">
      <c r="B24" s="309" t="s">
        <v>154</v>
      </c>
      <c r="C24" s="23"/>
      <c r="D24" s="23"/>
      <c r="E24" s="23"/>
      <c r="F24" s="23"/>
      <c r="G24" s="23"/>
      <c r="H24" s="23"/>
      <c r="I24" s="23"/>
      <c r="J24" s="23"/>
      <c r="K24" s="23"/>
      <c r="L24" s="23"/>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6"/>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73" t="s">
        <v>643</v>
      </c>
      <c r="E25" s="2085"/>
      <c r="F25" s="2100"/>
      <c r="G25" s="2101"/>
      <c r="H25" s="2102"/>
      <c r="I25" s="364"/>
      <c r="J25" s="364"/>
      <c r="K25" s="364"/>
      <c r="L25" s="364"/>
      <c r="M25" s="349"/>
      <c r="N25" s="26"/>
      <c r="P25" s="292" t="s">
        <v>644</v>
      </c>
      <c r="R25" s="2083"/>
      <c r="S25" s="2084"/>
      <c r="T25" s="258"/>
      <c r="U25" s="1357"/>
      <c r="V25" s="325"/>
      <c r="W25" s="325"/>
      <c r="X25" s="325"/>
      <c r="Y25" s="325"/>
      <c r="Z25" s="325"/>
      <c r="AA25" s="325"/>
      <c r="AB25" s="325"/>
      <c r="AC25" s="325"/>
      <c r="AD25" s="325"/>
      <c r="AE25" s="1357"/>
      <c r="AF25" s="329"/>
      <c r="AG25" s="329"/>
      <c r="AH25" s="329"/>
      <c r="AI25" s="329"/>
      <c r="AJ25" s="329"/>
      <c r="AK25" s="329"/>
      <c r="AL25" s="329"/>
      <c r="AM25" s="329"/>
      <c r="AN25" s="329"/>
      <c r="AO25" s="1357"/>
      <c r="AQ25" s="308" t="str">
        <f t="shared" ref="AQ25:AS25" si="7">B25</f>
        <v>Water supply interruptions</v>
      </c>
      <c r="AR25" s="308" t="str">
        <f t="shared" si="7"/>
        <v>Average number of minutes lost per property per year</v>
      </c>
      <c r="AS25" s="308" t="str">
        <f t="shared" si="7"/>
        <v>Number of properties (thousands)</v>
      </c>
      <c r="AT25" s="1516"/>
      <c r="AU25" s="1517"/>
      <c r="AV25" s="1472"/>
      <c r="AW25" s="1473"/>
    </row>
    <row r="26" spans="2:55" s="9" customFormat="1" ht="16.2" customHeight="1">
      <c r="B26" s="1356"/>
      <c r="C26" s="1353"/>
      <c r="D26" s="1361"/>
      <c r="E26" s="1356"/>
      <c r="F26" s="1362"/>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6"/>
      <c r="AQ26" s="1356"/>
      <c r="AR26" s="1356"/>
      <c r="AS26" s="1356"/>
      <c r="AT26" s="1356"/>
      <c r="AU26" s="1356"/>
      <c r="AV26" s="1356"/>
      <c r="AW26" s="1356"/>
      <c r="AX26" s="1356"/>
      <c r="AY26" s="1356"/>
      <c r="AZ26" s="1356"/>
      <c r="BA26" s="1356"/>
      <c r="BB26" s="1356"/>
      <c r="BC26" s="1356"/>
    </row>
    <row r="27" spans="2:55" s="9" customFormat="1" ht="16.2"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6"/>
      <c r="AQ27" s="1356"/>
      <c r="AR27" s="1356"/>
      <c r="AS27" s="1356"/>
      <c r="AT27" s="1356"/>
      <c r="AU27" s="1356"/>
      <c r="AV27" s="1356"/>
      <c r="AW27" s="1356"/>
      <c r="AX27" s="1356"/>
      <c r="AY27" s="1356"/>
      <c r="AZ27" s="1356"/>
      <c r="BA27" s="1356"/>
      <c r="BB27" s="1356"/>
      <c r="BC27" s="1356"/>
    </row>
    <row r="28" spans="2:55" s="9" customFormat="1" ht="67.5" customHeight="1">
      <c r="B28" s="2136" t="s">
        <v>129</v>
      </c>
      <c r="C28" s="2135" t="s">
        <v>645</v>
      </c>
      <c r="D28" s="2135" t="s">
        <v>646</v>
      </c>
      <c r="E28" s="2135" t="s">
        <v>647</v>
      </c>
      <c r="F28" s="1364"/>
      <c r="G28" s="1356"/>
      <c r="H28" s="354"/>
      <c r="I28" s="354"/>
      <c r="J28" s="354"/>
      <c r="K28" s="354"/>
      <c r="L28" s="354"/>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6"/>
      <c r="AQ28" s="2136" t="s">
        <v>129</v>
      </c>
      <c r="AR28" s="2135" t="s">
        <v>645</v>
      </c>
      <c r="AS28" s="2135" t="s">
        <v>646</v>
      </c>
      <c r="AT28" s="2135" t="s">
        <v>647</v>
      </c>
      <c r="AU28" s="1356"/>
      <c r="AV28" s="1356"/>
      <c r="AW28" s="1356"/>
      <c r="AX28" s="1356"/>
      <c r="AY28" s="1356"/>
      <c r="AZ28" s="1356"/>
      <c r="BA28" s="1356"/>
      <c r="BB28" s="1356"/>
      <c r="BC28" s="1356"/>
    </row>
    <row r="29" spans="2:55" s="9" customFormat="1" ht="15.6">
      <c r="B29" s="23"/>
      <c r="C29" s="23"/>
      <c r="D29" s="23"/>
      <c r="E29" s="23"/>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6"/>
      <c r="AQ29" s="1356"/>
      <c r="AR29" s="1356"/>
      <c r="AS29" s="1356"/>
      <c r="AT29" s="1356"/>
      <c r="AU29" s="1356"/>
      <c r="AV29" s="1356"/>
      <c r="AW29" s="1356"/>
      <c r="AX29" s="1356"/>
      <c r="AY29" s="1356"/>
      <c r="AZ29" s="1356"/>
      <c r="BA29" s="1356"/>
      <c r="BB29" s="1356"/>
      <c r="BC29" s="1356"/>
    </row>
    <row r="30" spans="2:55" s="9" customFormat="1" ht="15.6">
      <c r="B30" s="309" t="s">
        <v>648</v>
      </c>
      <c r="C30" s="23"/>
      <c r="D30" s="23"/>
      <c r="E30" s="23"/>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6"/>
      <c r="AQ30" s="1356"/>
      <c r="AR30" s="1356"/>
      <c r="AS30" s="1356"/>
      <c r="AT30" s="1356"/>
      <c r="AU30" s="1356"/>
      <c r="AV30" s="1356"/>
      <c r="AW30" s="1356"/>
      <c r="AX30" s="1356"/>
      <c r="AY30" s="1356"/>
      <c r="AZ30" s="1356"/>
      <c r="BA30" s="1356"/>
      <c r="BB30" s="1356"/>
      <c r="BC30" s="1356"/>
    </row>
    <row r="31" spans="2:55" s="21" customFormat="1" ht="23.25" customHeight="1">
      <c r="B31" s="308" t="s">
        <v>184</v>
      </c>
      <c r="C31" s="2103"/>
      <c r="D31" s="2104"/>
      <c r="E31" s="2105"/>
      <c r="F31" s="255"/>
      <c r="G31" s="26"/>
      <c r="H31" s="26"/>
      <c r="I31" s="26"/>
      <c r="J31" s="26"/>
      <c r="K31" s="26"/>
      <c r="L31" s="26"/>
      <c r="M31" s="26"/>
      <c r="N31" s="26"/>
      <c r="P31" s="292" t="s">
        <v>649</v>
      </c>
      <c r="R31" s="2083"/>
      <c r="S31" s="2084"/>
      <c r="U31" s="1357"/>
      <c r="V31" s="325"/>
      <c r="W31" s="325"/>
      <c r="X31" s="325"/>
      <c r="Y31" s="325"/>
      <c r="Z31" s="325"/>
      <c r="AA31" s="325"/>
      <c r="AB31" s="325"/>
      <c r="AC31" s="325"/>
      <c r="AD31" s="325"/>
      <c r="AE31" s="1357"/>
      <c r="AF31" s="329"/>
      <c r="AG31" s="329"/>
      <c r="AH31" s="329"/>
      <c r="AI31" s="325"/>
      <c r="AJ31" s="329"/>
      <c r="AK31" s="329"/>
      <c r="AL31" s="329"/>
      <c r="AM31" s="329"/>
      <c r="AN31" s="329"/>
      <c r="AO31" s="1357"/>
      <c r="AQ31" s="308" t="str">
        <f>B31</f>
        <v>Unplanned outage</v>
      </c>
      <c r="AR31" s="1521"/>
      <c r="AS31" s="1522"/>
      <c r="AT31" s="1523"/>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row>
    <row r="33" spans="2:51" s="9" customFormat="1" ht="14.4">
      <c r="B33" s="1353"/>
      <c r="C33" s="25">
        <v>23</v>
      </c>
      <c r="D33" s="25">
        <v>24</v>
      </c>
      <c r="E33" s="25">
        <v>25</v>
      </c>
      <c r="F33" s="25">
        <v>26</v>
      </c>
      <c r="G33" s="25">
        <v>27</v>
      </c>
      <c r="H33" s="25">
        <v>28</v>
      </c>
      <c r="I33" s="25">
        <v>29</v>
      </c>
      <c r="J33" s="25">
        <v>30</v>
      </c>
      <c r="K33" s="1356"/>
      <c r="L33" s="1356"/>
      <c r="M33" s="1356"/>
      <c r="N33" s="1356"/>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6"/>
      <c r="AQ33" s="1356"/>
      <c r="AR33" s="1356"/>
      <c r="AS33" s="1356"/>
      <c r="AT33" s="1356"/>
      <c r="AU33" s="1356"/>
      <c r="AV33" s="1356"/>
      <c r="AW33" s="1356"/>
      <c r="AX33" s="1356"/>
      <c r="AY33" s="1356"/>
    </row>
    <row r="34" spans="2:51" s="9" customFormat="1" ht="40.5" customHeight="1">
      <c r="B34" s="2136" t="s">
        <v>129</v>
      </c>
      <c r="C34" s="2135" t="s">
        <v>650</v>
      </c>
      <c r="D34" s="2135" t="s">
        <v>651</v>
      </c>
      <c r="E34" s="2135" t="s">
        <v>652</v>
      </c>
      <c r="F34" s="2135" t="s">
        <v>653</v>
      </c>
      <c r="G34" s="2135" t="s">
        <v>654</v>
      </c>
      <c r="H34" s="2135" t="s">
        <v>655</v>
      </c>
      <c r="I34" s="2135" t="s">
        <v>656</v>
      </c>
      <c r="J34" s="2135" t="s">
        <v>657</v>
      </c>
      <c r="K34" s="1356"/>
      <c r="L34" s="1356"/>
      <c r="M34" s="1356"/>
      <c r="N34" s="1356"/>
      <c r="O34" s="1356"/>
      <c r="P34" s="1356"/>
      <c r="Q34" s="1356"/>
      <c r="R34" s="1356"/>
      <c r="S34" s="1356"/>
      <c r="T34" s="1356"/>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6"/>
      <c r="AQ34" s="2136" t="s">
        <v>129</v>
      </c>
      <c r="AR34" s="2135" t="s">
        <v>650</v>
      </c>
      <c r="AS34" s="2135" t="s">
        <v>651</v>
      </c>
      <c r="AT34" s="2135" t="s">
        <v>652</v>
      </c>
      <c r="AU34" s="2135" t="s">
        <v>653</v>
      </c>
      <c r="AV34" s="2135" t="s">
        <v>654</v>
      </c>
      <c r="AW34" s="2135" t="s">
        <v>655</v>
      </c>
      <c r="AX34" s="2135" t="s">
        <v>656</v>
      </c>
      <c r="AY34" s="2135" t="s">
        <v>657</v>
      </c>
    </row>
    <row r="35" spans="2:51" s="9" customFormat="1" ht="15.6">
      <c r="B35" s="23"/>
      <c r="C35" s="23"/>
      <c r="D35" s="23"/>
      <c r="E35" s="23"/>
      <c r="F35" s="23"/>
      <c r="G35" s="23"/>
      <c r="H35" s="23"/>
      <c r="I35" s="23"/>
      <c r="J35" s="23"/>
      <c r="K35" s="1356"/>
      <c r="L35" s="1356"/>
      <c r="M35" s="1356"/>
      <c r="N35" s="1356"/>
      <c r="O35" s="1356"/>
      <c r="P35" s="1356"/>
      <c r="Q35" s="1356"/>
      <c r="R35" s="1356"/>
      <c r="S35" s="1356"/>
      <c r="T35" s="1356"/>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6"/>
      <c r="AQ35" s="1356"/>
      <c r="AR35" s="1356"/>
      <c r="AS35" s="1356"/>
      <c r="AT35" s="1356"/>
      <c r="AU35" s="1356"/>
      <c r="AV35" s="1356"/>
      <c r="AW35" s="1356"/>
      <c r="AX35" s="1356"/>
      <c r="AY35" s="1356"/>
    </row>
    <row r="36" spans="2:51" s="9" customFormat="1" ht="27.6">
      <c r="B36" s="309" t="s">
        <v>658</v>
      </c>
      <c r="C36" s="23"/>
      <c r="D36" s="23"/>
      <c r="E36" s="357"/>
      <c r="F36" s="23"/>
      <c r="G36" s="358"/>
      <c r="H36" s="359"/>
      <c r="I36" s="358"/>
      <c r="J36" s="360"/>
      <c r="K36" s="1356"/>
      <c r="L36" s="1356"/>
      <c r="M36" s="1356"/>
      <c r="N36" s="1356"/>
      <c r="O36" s="1356"/>
      <c r="P36" s="1356"/>
      <c r="Q36" s="1356"/>
      <c r="R36" s="1356"/>
      <c r="S36" s="1356"/>
      <c r="T36" s="1356"/>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6"/>
      <c r="AQ36" s="1356"/>
      <c r="AR36" s="1356"/>
      <c r="AS36" s="1356"/>
      <c r="AT36" s="1356"/>
      <c r="AU36" s="1356"/>
      <c r="AV36" s="1356"/>
      <c r="AW36" s="1356"/>
      <c r="AX36" s="1356"/>
      <c r="AY36" s="1356"/>
    </row>
    <row r="37" spans="2:51" s="21" customFormat="1" ht="27.75" customHeight="1">
      <c r="B37" s="373" t="s">
        <v>658</v>
      </c>
      <c r="C37" s="2095"/>
      <c r="D37" s="2096"/>
      <c r="E37" s="2106"/>
      <c r="F37" s="2096"/>
      <c r="G37" s="2101"/>
      <c r="H37" s="2106"/>
      <c r="I37" s="2101"/>
      <c r="J37" s="2106"/>
      <c r="P37" s="292" t="s">
        <v>659</v>
      </c>
      <c r="R37" s="2083"/>
      <c r="S37" s="2084"/>
      <c r="T37" s="350"/>
      <c r="U37" s="1357"/>
      <c r="V37" s="325"/>
      <c r="W37" s="325"/>
      <c r="X37" s="325"/>
      <c r="Y37" s="325"/>
      <c r="Z37" s="325"/>
      <c r="AA37" s="325"/>
      <c r="AB37" s="325"/>
      <c r="AC37" s="325"/>
      <c r="AD37" s="325"/>
      <c r="AE37" s="1357"/>
      <c r="AF37" s="329"/>
      <c r="AG37" s="329"/>
      <c r="AH37" s="329"/>
      <c r="AI37" s="329"/>
      <c r="AJ37" s="329"/>
      <c r="AK37" s="329"/>
      <c r="AL37" s="329"/>
      <c r="AM37" s="329"/>
      <c r="AN37" s="329"/>
      <c r="AO37" s="1357"/>
      <c r="AQ37" s="308" t="str">
        <f>B37</f>
        <v>Priority services for customers in vulnerable circumstances</v>
      </c>
      <c r="AR37" s="1516"/>
      <c r="AS37" s="1472"/>
      <c r="AT37" s="1524"/>
      <c r="AU37" s="1472"/>
      <c r="AV37" s="1472"/>
      <c r="AW37" s="1524"/>
      <c r="AX37" s="1472"/>
      <c r="AY37" s="1524"/>
    </row>
    <row r="38" spans="2:51" s="21" customFormat="1" ht="14.4">
      <c r="B38" s="36"/>
      <c r="C38" s="37"/>
      <c r="D38" s="37"/>
      <c r="E38" s="38"/>
      <c r="F38" s="26"/>
      <c r="G38" s="26"/>
      <c r="H38" s="26"/>
      <c r="I38" s="26"/>
      <c r="J38" s="26"/>
      <c r="K38" s="26"/>
      <c r="L38" s="26"/>
      <c r="M38" s="26"/>
      <c r="N38" s="26"/>
      <c r="T38" s="350"/>
      <c r="U38" s="1360"/>
      <c r="V38" s="340"/>
      <c r="W38" s="340"/>
      <c r="X38" s="340"/>
      <c r="Y38" s="340"/>
      <c r="Z38" s="340"/>
      <c r="AA38" s="340"/>
      <c r="AB38" s="340"/>
      <c r="AC38" s="340"/>
      <c r="AD38" s="340"/>
      <c r="AE38" s="1360"/>
      <c r="AF38" s="341"/>
      <c r="AG38" s="341"/>
      <c r="AH38" s="341"/>
      <c r="AI38" s="340"/>
      <c r="AJ38" s="341"/>
      <c r="AK38" s="341"/>
      <c r="AL38" s="341"/>
      <c r="AM38" s="341"/>
      <c r="AN38" s="341"/>
      <c r="AO38" s="1360"/>
    </row>
    <row r="39" spans="2:51" s="9" customFormat="1" ht="14.4">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1358"/>
      <c r="AQ39" s="1356"/>
      <c r="AR39" s="1356"/>
      <c r="AS39" s="1356"/>
      <c r="AT39" s="1356"/>
      <c r="AU39" s="1356"/>
      <c r="AV39" s="1356"/>
      <c r="AW39" s="1356"/>
      <c r="AX39" s="1356"/>
      <c r="AY39" s="1356"/>
    </row>
    <row r="40" spans="2:51" ht="14.4">
      <c r="U40" s="277"/>
      <c r="V40" s="1358"/>
      <c r="W40" s="334"/>
      <c r="X40" s="334"/>
      <c r="Y40" s="334"/>
      <c r="Z40" s="334"/>
      <c r="AA40" s="334"/>
      <c r="AB40" s="334"/>
      <c r="AC40" s="334"/>
      <c r="AD40" s="334"/>
      <c r="AE40" s="334"/>
      <c r="AF40" s="1358"/>
      <c r="AG40" s="335"/>
      <c r="AH40" s="335"/>
      <c r="AI40" s="335"/>
      <c r="AJ40" s="334"/>
      <c r="AK40" s="334"/>
      <c r="AL40" s="334"/>
      <c r="AM40" s="334"/>
      <c r="AN40" s="334"/>
      <c r="AO40" s="335"/>
      <c r="AP40" s="277"/>
    </row>
    <row r="41" spans="2:51" ht="14.4">
      <c r="B41" s="1818"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277"/>
    </row>
    <row r="42" spans="2:51" ht="14.4">
      <c r="U42" s="277"/>
      <c r="V42" s="1358"/>
      <c r="W42" s="334"/>
      <c r="X42" s="334"/>
      <c r="Y42" s="334"/>
      <c r="Z42" s="334"/>
      <c r="AA42" s="334"/>
      <c r="AB42" s="334"/>
      <c r="AC42" s="334"/>
      <c r="AD42" s="334"/>
      <c r="AE42" s="334"/>
      <c r="AF42" s="1358"/>
      <c r="AG42" s="335"/>
      <c r="AH42" s="335"/>
      <c r="AI42" s="335"/>
      <c r="AJ42" s="334"/>
      <c r="AK42" s="334"/>
      <c r="AL42" s="334"/>
      <c r="AM42" s="334"/>
      <c r="AN42" s="334"/>
      <c r="AO42" s="335"/>
      <c r="AP42" s="277"/>
    </row>
    <row r="43" spans="2:51" ht="27.6">
      <c r="B43" s="1968"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277"/>
    </row>
    <row r="44" spans="2:51" ht="14.4">
      <c r="U44" s="277"/>
      <c r="V44" s="1358"/>
      <c r="W44" s="334"/>
      <c r="X44" s="334"/>
      <c r="Y44" s="334"/>
      <c r="Z44" s="334"/>
      <c r="AA44" s="334"/>
      <c r="AB44" s="334"/>
      <c r="AC44" s="334"/>
      <c r="AD44" s="334"/>
      <c r="AE44" s="334"/>
      <c r="AF44" s="1358"/>
      <c r="AG44" s="335"/>
      <c r="AH44" s="335"/>
      <c r="AI44" s="335"/>
      <c r="AJ44" s="334"/>
      <c r="AK44" s="334"/>
      <c r="AL44" s="334"/>
      <c r="AM44" s="334"/>
      <c r="AN44" s="334"/>
      <c r="AO44" s="335"/>
      <c r="AP44" s="277"/>
    </row>
    <row r="45" spans="2:51" ht="14.4">
      <c r="B45" s="1819"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277"/>
    </row>
    <row r="46" spans="2:51" ht="14.4">
      <c r="U46" s="277"/>
      <c r="V46" s="1358"/>
      <c r="W46" s="334"/>
      <c r="X46" s="334"/>
      <c r="Y46" s="334"/>
      <c r="Z46" s="334"/>
      <c r="AA46" s="334"/>
      <c r="AB46" s="334"/>
      <c r="AC46" s="334"/>
      <c r="AD46" s="334"/>
      <c r="AE46" s="334"/>
      <c r="AF46" s="1358"/>
      <c r="AG46" s="335"/>
      <c r="AH46" s="335"/>
      <c r="AI46" s="335"/>
      <c r="AJ46" s="334"/>
      <c r="AK46" s="334"/>
      <c r="AL46" s="334"/>
      <c r="AM46" s="334"/>
      <c r="AN46" s="334"/>
      <c r="AO46" s="335"/>
      <c r="AP46" s="277"/>
    </row>
    <row r="47" spans="2:51">
      <c r="B47" s="1820"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P47" s="277"/>
    </row>
    <row r="48" spans="2:51">
      <c r="U48" s="277"/>
      <c r="V48" s="277"/>
      <c r="W48" s="277"/>
      <c r="X48" s="277"/>
      <c r="Y48" s="277"/>
      <c r="Z48" s="277"/>
      <c r="AA48" s="277"/>
      <c r="AB48" s="277"/>
      <c r="AC48" s="277"/>
      <c r="AD48" s="277"/>
      <c r="AE48" s="277"/>
      <c r="AF48" s="277"/>
      <c r="AG48" s="277"/>
      <c r="AH48" s="277"/>
      <c r="AI48" s="277"/>
      <c r="AJ48" s="277"/>
      <c r="AK48" s="277"/>
      <c r="AL48" s="277"/>
      <c r="AM48" s="277"/>
      <c r="AN48" s="277"/>
      <c r="AO48" s="277"/>
      <c r="AP48" s="277"/>
    </row>
    <row r="49" spans="2:2" ht="14.4">
      <c r="B49" s="294" t="str">
        <f>'3A'!$B$53</f>
        <v>Please refer to RAG 4.11 - Guideline for the table definitions in the annual performance report</v>
      </c>
    </row>
    <row r="50" spans="2:2"/>
  </sheetData>
  <sheetProtection algorithmName="SHA-512" hashValue="aOF4CdkTwLxQG/ghuZXyIuH3EqpivsGeUVcWRYEPRSBeZzC8dKmYBl45ThwwOabMFywL3uw4gWVteSVHpVTNeg==" saltValue="FlkRyPi/rHBstJcVMi0k6g==" spinCount="100000" sheet="1" objects="1" scenarios="1"/>
  <mergeCells count="4">
    <mergeCell ref="C1:E1"/>
    <mergeCell ref="B4:D4"/>
    <mergeCell ref="E4:G4"/>
    <mergeCell ref="H4:N4"/>
  </mergeCells>
  <conditionalFormatting sqref="R12:S12">
    <cfRule type="cellIs" dxfId="282" priority="30" operator="equal">
      <formula>0</formula>
    </cfRule>
  </conditionalFormatting>
  <conditionalFormatting sqref="R18:S19">
    <cfRule type="cellIs" dxfId="281" priority="24" operator="equal">
      <formula>0</formula>
    </cfRule>
  </conditionalFormatting>
  <conditionalFormatting sqref="AQ19:AV19 AX19 BB19:BC19">
    <cfRule type="expression" dxfId="280" priority="15">
      <formula>IF($B$17="",TRUE,FALSE)</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2" id="{2F4DA88C-A630-4BD0-956C-A3296328A359}">
            <xm:f>'Validation summary'!$B$2="2023-24"</xm:f>
            <x14:dxf>
              <fill>
                <patternFill>
                  <bgColor theme="6" tint="0.59996337778862885"/>
                </patternFill>
              </fill>
            </x14:dxf>
          </x14:cfRule>
          <x14:cfRule type="expression" priority="14" id="{6B0ACE1F-F0E0-4031-8973-DFFC8910A5C7}">
            <xm:f>OR('Validation summary'!$B$2="2023-24",'Validation summary'!$B$2="2024-25")</xm:f>
            <x14:dxf>
              <fill>
                <patternFill>
                  <bgColor rgb="FFFFEFCA"/>
                </patternFill>
              </fill>
              <border>
                <left style="thin">
                  <color theme="3"/>
                </left>
                <right style="thin">
                  <color theme="3"/>
                </right>
                <top style="thin">
                  <color theme="3"/>
                </top>
                <bottom style="thin">
                  <color theme="3"/>
                </bottom>
              </border>
            </x14:dxf>
          </x14:cfRule>
          <xm:sqref>K18</xm:sqref>
        </x14:conditionalFormatting>
        <x14:conditionalFormatting xmlns:xm="http://schemas.microsoft.com/office/excel/2006/main">
          <x14:cfRule type="expression" priority="6" id="{4A2A8FA0-65F2-47B4-8284-2A9578F36E0D}">
            <xm:f>'Validation summary'!$B$2="2023-24"</xm:f>
            <x14:dxf>
              <font>
                <color auto="1"/>
              </font>
              <fill>
                <patternFill>
                  <bgColor rgb="FFFF84D3"/>
                </patternFill>
              </fill>
            </x14:dxf>
          </x14:cfRule>
          <x14:cfRule type="expression" priority="10" id="{794181AE-408B-4F6B-9351-FA2B4BA75EE2}">
            <xm:f>'Validation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8CFB4C99-6D48-4BC6-9157-165EA90658A4}">
            <xm:f>'Validation summary'!$B$2="2024-25"</xm:f>
            <x14:dxf>
              <fill>
                <patternFill>
                  <bgColor theme="6" tint="0.59996337778862885"/>
                </patternFill>
              </fill>
            </x14:dxf>
          </x14:cfRule>
          <x14:cfRule type="expression" priority="4" id="{594C4909-1A1A-4FF6-8F30-07D5870D5677}">
            <xm:f>OR('Validation summary'!$B$2="2022-23",'Validation summary'!$B$2="2023-24")</xm:f>
            <x14:dxf>
              <border>
                <left style="thin">
                  <color theme="3"/>
                </left>
                <right style="thin">
                  <color theme="3"/>
                </right>
                <top style="thin">
                  <color theme="3"/>
                </top>
                <bottom style="thin">
                  <color theme="3"/>
                </bottom>
                <vertical/>
                <horizontal/>
              </border>
            </x14:dxf>
          </x14:cfRule>
          <x14:cfRule type="expression" priority="9" id="{832789C9-EB0F-4FC6-B4E4-2B0A648CCB0B}">
            <xm:f>'Validation summary'!$B$2="2024-25"</xm:f>
            <x14:dxf>
              <fill>
                <patternFill>
                  <bgColor rgb="FFFFEFCA"/>
                </patternFill>
              </fill>
              <border>
                <left style="thin">
                  <color theme="3"/>
                </left>
                <right style="thin">
                  <color theme="3"/>
                </right>
                <top style="thin">
                  <color theme="3"/>
                </top>
                <bottom style="thin">
                  <color theme="3"/>
                </bottom>
              </border>
            </x14:dxf>
          </x14:cfRule>
          <xm:sqref>L18</xm:sqref>
        </x14:conditionalFormatting>
        <x14:conditionalFormatting xmlns:xm="http://schemas.microsoft.com/office/excel/2006/main">
          <x14:cfRule type="expression" priority="8" id="{3C84D8AB-A89D-42BC-A371-7647C8EAEBAA}">
            <xm:f>'Validation summary'!$B$2="2024-25"</xm:f>
            <x14:dxf>
              <font>
                <color auto="1"/>
              </font>
              <fill>
                <patternFill>
                  <bgColor rgb="FFFF84D3"/>
                </patternFill>
              </fill>
            </x14:dxf>
          </x14:cfRule>
          <xm:sqref>L19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1CE"/>
    <pageSetUpPr fitToPage="1"/>
  </sheetPr>
  <dimension ref="B1:BC50"/>
  <sheetViews>
    <sheetView showGridLines="0" topLeftCell="A8" zoomScaleNormal="100" zoomScaleSheetLayoutView="100" workbookViewId="0">
      <selection activeCell="I22" sqref="I22"/>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277" customWidth="1"/>
    <col min="43" max="43" width="23.5" style="8"/>
    <col min="44" max="45" width="15.59765625" style="8" customWidth="1"/>
    <col min="46" max="46" width="18.3984375" style="8" customWidth="1"/>
    <col min="47" max="55" width="17.59765625" style="8" customWidth="1"/>
    <col min="56" max="16384" width="23.5" style="8"/>
  </cols>
  <sheetData>
    <row r="1" spans="2:55" s="1" customFormat="1" ht="35.25" customHeight="1">
      <c r="B1" s="43" t="s">
        <v>43</v>
      </c>
      <c r="C1" s="2167" t="str">
        <f>IF(OR(InpCompany!$F$5="Northumbrian Water",  InpCompany!$F$5="South Staffs Water"),"","For use by Northumbrian Water and South Staffs Water only")</f>
        <v/>
      </c>
      <c r="D1" s="2167"/>
      <c r="E1" s="2167"/>
      <c r="F1" s="2167"/>
      <c r="G1" s="6"/>
      <c r="S1" s="1970" t="str">
        <f>'Validation summary'!$B$2</f>
        <v>2023-24</v>
      </c>
      <c r="U1" s="319"/>
      <c r="AE1" s="319"/>
      <c r="AO1" s="319"/>
      <c r="AP1" s="321"/>
    </row>
    <row r="2" spans="2:55" s="1" customFormat="1" ht="10.199999999999999"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07" t="str">
        <f>IF('Validation summary'!$B$3="Northumbrian Water","Northumbrian Water - NW region",IF('Validation summary'!$B$3="South Staffs Water","South Staffs Water - South Staffs region",""))</f>
        <v>South Staffs Water - South Staffs region</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8"/>
      <c r="AQ3" s="298" t="s">
        <v>127</v>
      </c>
      <c r="AR3" s="1356"/>
      <c r="AS3" s="1356"/>
      <c r="AT3" s="1356"/>
      <c r="AU3" s="1356"/>
      <c r="AV3" s="1356"/>
      <c r="AW3" s="1356"/>
      <c r="AX3" s="1356"/>
      <c r="AY3" s="1356"/>
      <c r="AZ3" s="1356"/>
      <c r="BA3" s="1356"/>
      <c r="BB3" s="1356"/>
      <c r="BC3" s="1356"/>
    </row>
    <row r="4" spans="2:55" s="9" customFormat="1" ht="9" customHeight="1">
      <c r="B4" s="2166"/>
      <c r="C4" s="2166"/>
      <c r="D4" s="2166"/>
      <c r="E4" s="2166"/>
      <c r="F4" s="2166"/>
      <c r="G4" s="2166"/>
      <c r="H4" s="2166"/>
      <c r="I4" s="2166"/>
      <c r="J4" s="2166"/>
      <c r="K4" s="2166"/>
      <c r="L4" s="2166"/>
      <c r="M4" s="2166"/>
      <c r="N4" s="2166"/>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8"/>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8"/>
      <c r="AQ5" s="1356"/>
      <c r="AR5" s="1356"/>
      <c r="AS5" s="1356"/>
      <c r="AT5" s="1356"/>
      <c r="AU5" s="1356"/>
      <c r="AV5" s="1356"/>
      <c r="AW5" s="1356"/>
      <c r="AX5" s="1356"/>
      <c r="AY5" s="1356"/>
      <c r="AZ5" s="1356"/>
      <c r="BA5" s="1356"/>
      <c r="BB5" s="1356"/>
      <c r="BC5" s="1356"/>
    </row>
    <row r="6" spans="2:55" s="9" customFormat="1" ht="57.75" customHeight="1">
      <c r="B6" s="2136" t="s">
        <v>129</v>
      </c>
      <c r="C6" s="2135" t="s">
        <v>131</v>
      </c>
      <c r="D6" s="2135" t="s">
        <v>591</v>
      </c>
      <c r="E6" s="2135" t="s">
        <v>592</v>
      </c>
      <c r="F6" s="2135" t="s">
        <v>593</v>
      </c>
      <c r="G6" s="2135" t="s">
        <v>594</v>
      </c>
      <c r="H6" s="282"/>
      <c r="I6" s="282"/>
      <c r="J6" s="282"/>
      <c r="K6" s="282"/>
      <c r="L6" s="282"/>
      <c r="M6" s="282"/>
      <c r="N6" s="282"/>
      <c r="O6" s="283"/>
      <c r="P6" s="2135"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8"/>
      <c r="AQ6" s="2136" t="s">
        <v>129</v>
      </c>
      <c r="AR6" s="2135" t="s">
        <v>131</v>
      </c>
      <c r="AS6" s="2135" t="s">
        <v>591</v>
      </c>
      <c r="AT6" s="2135" t="s">
        <v>592</v>
      </c>
      <c r="AU6" s="2135" t="s">
        <v>595</v>
      </c>
      <c r="AV6" s="2135" t="s">
        <v>594</v>
      </c>
      <c r="AW6" s="1356"/>
      <c r="AX6" s="1356"/>
      <c r="AY6" s="1356"/>
      <c r="AZ6" s="1356"/>
      <c r="BA6" s="1356"/>
      <c r="BB6" s="1356"/>
      <c r="BC6" s="1356"/>
    </row>
    <row r="7" spans="2:55" s="9" customFormat="1" ht="15.6">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8"/>
      <c r="AQ7" s="1356"/>
      <c r="AR7" s="1356"/>
      <c r="AS7" s="1356"/>
      <c r="AT7" s="1356"/>
      <c r="AU7" s="1356"/>
      <c r="AV7" s="1356"/>
      <c r="AW7" s="1356"/>
      <c r="AX7" s="1356"/>
      <c r="AY7" s="1356"/>
      <c r="AZ7" s="1356"/>
      <c r="BA7" s="1356"/>
      <c r="BB7" s="1356"/>
      <c r="BC7" s="1356"/>
    </row>
    <row r="8" spans="2:55" s="9" customFormat="1" ht="27.6">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8"/>
      <c r="AQ8" s="1356"/>
      <c r="AR8" s="1356"/>
      <c r="AS8" s="1356"/>
      <c r="AT8" s="1356"/>
      <c r="AU8" s="1356"/>
      <c r="AV8" s="1356"/>
      <c r="AW8" s="1356"/>
      <c r="AX8" s="1356"/>
      <c r="AY8" s="1356"/>
      <c r="AZ8" s="1356"/>
      <c r="BA8" s="1356"/>
      <c r="BB8" s="1356"/>
      <c r="BC8" s="1356"/>
    </row>
    <row r="9" spans="2:55" s="21" customFormat="1" ht="29.25" customHeight="1">
      <c r="B9" s="308" t="s">
        <v>597</v>
      </c>
      <c r="C9" s="308" t="s">
        <v>598</v>
      </c>
      <c r="D9" s="308" t="s">
        <v>599</v>
      </c>
      <c r="E9" s="311"/>
      <c r="F9" s="264"/>
      <c r="G9" s="265"/>
      <c r="H9" s="26"/>
      <c r="I9" s="26"/>
      <c r="J9" s="26"/>
      <c r="K9" s="26"/>
      <c r="L9" s="26"/>
      <c r="M9" s="26"/>
      <c r="N9" s="26"/>
      <c r="P9" s="292" t="s">
        <v>600</v>
      </c>
      <c r="R9" s="317"/>
      <c r="S9" s="317"/>
      <c r="U9" s="1357"/>
      <c r="V9" s="325"/>
      <c r="W9" s="325"/>
      <c r="X9" s="325"/>
      <c r="Y9" s="325"/>
      <c r="Z9" s="325"/>
      <c r="AA9" s="325"/>
      <c r="AB9" s="325"/>
      <c r="AC9" s="325"/>
      <c r="AD9" s="325"/>
      <c r="AE9" s="1357"/>
      <c r="AF9" s="329"/>
      <c r="AG9" s="329"/>
      <c r="AH9" s="329"/>
      <c r="AI9" s="325"/>
      <c r="AJ9" s="329"/>
      <c r="AK9" s="329"/>
      <c r="AL9" s="329"/>
      <c r="AM9" s="329"/>
      <c r="AN9" s="329"/>
      <c r="AO9" s="1357"/>
      <c r="AP9" s="1358"/>
    </row>
    <row r="10" spans="2:55" s="21" customFormat="1" ht="29.25" customHeight="1">
      <c r="B10" s="308" t="s">
        <v>601</v>
      </c>
      <c r="C10" s="308" t="s">
        <v>598</v>
      </c>
      <c r="D10" s="308" t="s">
        <v>599</v>
      </c>
      <c r="E10" s="311"/>
      <c r="F10" s="264"/>
      <c r="G10" s="265"/>
      <c r="H10" s="26"/>
      <c r="I10" s="26"/>
      <c r="J10" s="26"/>
      <c r="K10" s="26"/>
      <c r="L10" s="26"/>
      <c r="M10" s="26"/>
      <c r="N10" s="26"/>
      <c r="P10" s="292" t="s">
        <v>602</v>
      </c>
      <c r="R10" s="317"/>
      <c r="S10" s="317"/>
      <c r="U10" s="1357"/>
      <c r="V10" s="325"/>
      <c r="W10" s="325"/>
      <c r="X10" s="325"/>
      <c r="Y10" s="325"/>
      <c r="Z10" s="325"/>
      <c r="AA10" s="325"/>
      <c r="AB10" s="325"/>
      <c r="AC10" s="325"/>
      <c r="AD10" s="325"/>
      <c r="AE10" s="1357"/>
      <c r="AF10" s="329"/>
      <c r="AG10" s="329"/>
      <c r="AH10" s="329"/>
      <c r="AI10" s="325"/>
      <c r="AJ10" s="329"/>
      <c r="AK10" s="329"/>
      <c r="AL10" s="329"/>
      <c r="AM10" s="329"/>
      <c r="AN10" s="329"/>
      <c r="AO10" s="1357"/>
      <c r="AP10" s="1358"/>
    </row>
    <row r="11" spans="2:55" s="21" customFormat="1" ht="29.25" customHeight="1">
      <c r="B11" s="308" t="s">
        <v>178</v>
      </c>
      <c r="C11" s="308" t="s">
        <v>598</v>
      </c>
      <c r="D11" s="308" t="s">
        <v>599</v>
      </c>
      <c r="E11" s="311"/>
      <c r="F11" s="269"/>
      <c r="G11" s="265"/>
      <c r="H11" s="26"/>
      <c r="I11" s="26"/>
      <c r="J11" s="26"/>
      <c r="K11" s="26"/>
      <c r="L11" s="26"/>
      <c r="M11" s="26"/>
      <c r="N11" s="26"/>
      <c r="P11" s="292" t="s">
        <v>603</v>
      </c>
      <c r="R11" s="344"/>
      <c r="S11" s="344"/>
      <c r="U11" s="1357"/>
      <c r="V11" s="325"/>
      <c r="W11" s="325"/>
      <c r="X11" s="325"/>
      <c r="Y11" s="325"/>
      <c r="Z11" s="325"/>
      <c r="AA11" s="325"/>
      <c r="AB11" s="325"/>
      <c r="AC11" s="325"/>
      <c r="AD11" s="325"/>
      <c r="AE11" s="1357"/>
      <c r="AF11" s="329"/>
      <c r="AG11" s="329"/>
      <c r="AH11" s="329"/>
      <c r="AI11" s="325"/>
      <c r="AJ11" s="329"/>
      <c r="AK11" s="329"/>
      <c r="AL11" s="329"/>
      <c r="AM11" s="329"/>
      <c r="AN11" s="329"/>
      <c r="AO11" s="1357"/>
      <c r="AP11" s="1358"/>
    </row>
    <row r="12" spans="2:55" s="21" customFormat="1" ht="53.25" customHeight="1">
      <c r="B12" s="308" t="s">
        <v>604</v>
      </c>
      <c r="C12" s="308" t="s">
        <v>605</v>
      </c>
      <c r="D12" s="1301" t="s">
        <v>606</v>
      </c>
      <c r="E12" s="1842">
        <v>1386.329</v>
      </c>
      <c r="F12" s="1843">
        <v>195.89</v>
      </c>
      <c r="G12" s="1844">
        <f>IFERROR(IF('Validation summary'!$B$3="South Staffs Water",ROUND((F12 / E12)*1000,1),""),"")</f>
        <v>141.30000000000001</v>
      </c>
      <c r="H12" s="26"/>
      <c r="I12" s="26"/>
      <c r="J12" s="26"/>
      <c r="K12" s="26"/>
      <c r="L12" s="26"/>
      <c r="M12" s="26"/>
      <c r="N12" s="26"/>
      <c r="P12" s="292" t="s">
        <v>607</v>
      </c>
      <c r="R12" s="326">
        <f>IF(SUM($V12:$X12)=0,0,$V$6)</f>
        <v>0</v>
      </c>
      <c r="S12" s="338">
        <f>IF(SUM($AF12:$AH12)=0,0,$AF$6)</f>
        <v>0</v>
      </c>
      <c r="U12" s="1357"/>
      <c r="V12" s="325">
        <f>IF('Validation summary'!$B$3="South Staffs Water",IF(ISBLANK($E12)=TRUE,1,0),0)</f>
        <v>0</v>
      </c>
      <c r="W12" s="325">
        <f>IF('Validation summary'!$B$3="South Staffs Water",IF(ISBLANK($F12)=TRUE,1,0),0)</f>
        <v>0</v>
      </c>
      <c r="X12" s="325"/>
      <c r="Y12" s="325"/>
      <c r="Z12" s="325"/>
      <c r="AA12" s="325"/>
      <c r="AB12" s="325"/>
      <c r="AC12" s="325"/>
      <c r="AD12" s="325"/>
      <c r="AE12" s="1357"/>
      <c r="AF12" s="329">
        <f>IF($E12&lt;0,1,0)</f>
        <v>0</v>
      </c>
      <c r="AG12" s="329">
        <f>IF($F12&lt;0,1,0)</f>
        <v>0</v>
      </c>
      <c r="AH12" s="329"/>
      <c r="AI12" s="325"/>
      <c r="AJ12" s="329"/>
      <c r="AK12" s="329"/>
      <c r="AL12" s="329"/>
      <c r="AM12" s="329"/>
      <c r="AN12" s="329"/>
      <c r="AO12" s="1357"/>
      <c r="AP12" s="1358"/>
      <c r="AQ12" s="308" t="s">
        <v>604</v>
      </c>
      <c r="AR12" s="308" t="s">
        <v>605</v>
      </c>
      <c r="AS12" s="1301" t="s">
        <v>606</v>
      </c>
      <c r="AT12" s="1474" t="s">
        <v>660</v>
      </c>
      <c r="AU12" s="1475" t="s">
        <v>661</v>
      </c>
      <c r="AV12" s="1476" t="s">
        <v>662</v>
      </c>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c r="AP13" s="1358"/>
    </row>
    <row r="14" spans="2:55" s="21" customFormat="1" ht="14.4">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c r="AP14" s="1358"/>
    </row>
    <row r="15" spans="2:55" s="9" customFormat="1" ht="72.75" customHeight="1">
      <c r="B15" s="2136" t="s">
        <v>129</v>
      </c>
      <c r="C15" s="2135" t="s">
        <v>131</v>
      </c>
      <c r="D15" s="2135" t="s">
        <v>615</v>
      </c>
      <c r="E15" s="2135" t="s">
        <v>616</v>
      </c>
      <c r="F15" s="2135" t="s">
        <v>617</v>
      </c>
      <c r="G15" s="2135" t="s">
        <v>618</v>
      </c>
      <c r="H15" s="2135" t="s">
        <v>619</v>
      </c>
      <c r="I15" s="2135" t="s">
        <v>620</v>
      </c>
      <c r="J15" s="2135" t="s">
        <v>621</v>
      </c>
      <c r="K15" s="2135" t="s">
        <v>622</v>
      </c>
      <c r="L15" s="2135" t="s">
        <v>623</v>
      </c>
      <c r="M15" s="2135" t="s">
        <v>624</v>
      </c>
      <c r="N15" s="2135"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8"/>
      <c r="AQ15" s="2136" t="s">
        <v>129</v>
      </c>
      <c r="AR15" s="2135" t="s">
        <v>131</v>
      </c>
      <c r="AS15" s="2135" t="s">
        <v>615</v>
      </c>
      <c r="AT15" s="2135" t="s">
        <v>616</v>
      </c>
      <c r="AU15" s="2135" t="s">
        <v>617</v>
      </c>
      <c r="AV15" s="2135" t="s">
        <v>618</v>
      </c>
      <c r="AW15" s="2135" t="s">
        <v>619</v>
      </c>
      <c r="AX15" s="2135" t="s">
        <v>620</v>
      </c>
      <c r="AY15" s="2135" t="s">
        <v>621</v>
      </c>
      <c r="AZ15" s="2135" t="s">
        <v>626</v>
      </c>
      <c r="BA15" s="2135" t="s">
        <v>627</v>
      </c>
      <c r="BB15" s="2135" t="s">
        <v>624</v>
      </c>
      <c r="BC15" s="2135" t="s">
        <v>625</v>
      </c>
    </row>
    <row r="16" spans="2:55" s="9" customFormat="1" ht="15.6">
      <c r="B16" s="284"/>
      <c r="C16" s="284"/>
      <c r="D16" s="284"/>
      <c r="E16" s="284"/>
      <c r="F16" s="284"/>
      <c r="G16" s="284"/>
      <c r="H16" s="284"/>
      <c r="I16" s="284"/>
      <c r="J16" s="284"/>
      <c r="K16" s="284"/>
      <c r="L16" s="284"/>
      <c r="M16" s="284"/>
      <c r="N16" s="284"/>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8"/>
      <c r="AQ16" s="1356"/>
      <c r="AR16" s="1356"/>
      <c r="AS16" s="1356"/>
      <c r="AT16" s="1356"/>
      <c r="AU16" s="1356"/>
      <c r="AV16" s="1356"/>
      <c r="AW16" s="1356"/>
      <c r="AX16" s="1356"/>
      <c r="AY16" s="1356"/>
      <c r="AZ16" s="1356"/>
      <c r="BA16" s="1356"/>
      <c r="BB16" s="1356"/>
      <c r="BC16" s="1356"/>
    </row>
    <row r="17" spans="2:55" s="9" customFormat="1" ht="42" customHeight="1">
      <c r="B17" s="309" t="s">
        <v>628</v>
      </c>
      <c r="C17" s="284"/>
      <c r="D17" s="284"/>
      <c r="E17" s="284"/>
      <c r="F17" s="284"/>
      <c r="G17" s="284"/>
      <c r="H17" s="284"/>
      <c r="I17" s="284"/>
      <c r="J17" s="284"/>
      <c r="K17" s="284"/>
      <c r="L17" s="284"/>
      <c r="M17" s="284"/>
      <c r="N17" s="284"/>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8"/>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45">
        <v>75</v>
      </c>
      <c r="E18" s="1845">
        <v>73.2</v>
      </c>
      <c r="F18" s="1845">
        <v>69.8</v>
      </c>
      <c r="G18" s="1846">
        <f>IFERROR(IF(OR('Validation summary'!$B$3="Northumbrian Water",'Validation summary'!$B$3="South Staffs Water"),ROUND(AVERAGE(D18:F18),1),""),"")</f>
        <v>72.7</v>
      </c>
      <c r="H18" s="1847">
        <v>65.900000000000006</v>
      </c>
      <c r="I18" s="1847">
        <v>66.599999999999994</v>
      </c>
      <c r="J18" s="1847">
        <v>65.3</v>
      </c>
      <c r="K18" s="1963">
        <v>61.3</v>
      </c>
      <c r="L18" s="1963"/>
      <c r="M18" s="1846">
        <f>IFERROR(IF(OR('Validation summary'!$B$3="Northumbrian Water",'Validation summary'!$B$3="South Staffs Water"),IF('Validation summary'!$B$2="2023-24",ROUND(AVERAGE($I18:$K18),1),IF('Validation summary'!$B$2="2024-25",ROUND(AVERAGE($J18:$L18),1),ROUND(AVERAGE($H18:$J18),1))),""),"")</f>
        <v>64.400000000000006</v>
      </c>
      <c r="N18" s="1846">
        <f>IFERROR(IF(OR('Validation summary'!$B$3="Northumbrian Water",'Validation summary'!$B$3="South Staffs Water"),(1-M18/G18)*100,""),"")</f>
        <v>11.416781292984869</v>
      </c>
      <c r="P18" s="292" t="s">
        <v>631</v>
      </c>
      <c r="R18" s="326">
        <f>IF(SUM($V18:$AD18)=0,0,$V$6)</f>
        <v>0</v>
      </c>
      <c r="S18" s="338">
        <f>IF(SUM($AF18:$AN18)=0,0,$AF$6)</f>
        <v>0</v>
      </c>
      <c r="U18" s="1357"/>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P18" s="1358"/>
      <c r="AQ18" s="308" t="s">
        <v>629</v>
      </c>
      <c r="AR18" s="308" t="s">
        <v>630</v>
      </c>
      <c r="AS18" s="1477"/>
      <c r="AT18" s="1477"/>
      <c r="AU18" s="1477"/>
      <c r="AV18" s="1478" t="s">
        <v>663</v>
      </c>
      <c r="AW18" s="1477"/>
      <c r="AX18" s="1479" t="s">
        <v>664</v>
      </c>
      <c r="AY18" s="1477"/>
      <c r="AZ18" s="1477"/>
      <c r="BA18" s="1477"/>
      <c r="BB18" s="1511" t="s">
        <v>665</v>
      </c>
      <c r="BC18" s="1511" t="s">
        <v>666</v>
      </c>
    </row>
    <row r="19" spans="2:55" s="21" customFormat="1" ht="25.5" customHeight="1">
      <c r="B19" s="308" t="s">
        <v>604</v>
      </c>
      <c r="C19" s="308" t="s">
        <v>605</v>
      </c>
      <c r="D19" s="1845">
        <v>127.5</v>
      </c>
      <c r="E19" s="1845">
        <v>131.6</v>
      </c>
      <c r="F19" s="1845">
        <v>126.5</v>
      </c>
      <c r="G19" s="1846">
        <f>IFERROR(IF('Validation summary'!$B$3="South Staffs Water",ROUND(AVERAGE(D19:F19),1),""),"")</f>
        <v>128.5</v>
      </c>
      <c r="H19" s="1845">
        <v>150.9</v>
      </c>
      <c r="I19" s="1845">
        <v>149</v>
      </c>
      <c r="J19" s="1963">
        <v>142.9</v>
      </c>
      <c r="K19" s="1963">
        <f>IF(AND('Validation summary'!$B$3="South Staffs Water",'Validation summary'!$B$2="2023-24"),$G$12,"Overtype with 2023-24 forecast")</f>
        <v>141.30000000000001</v>
      </c>
      <c r="L19" s="1962">
        <f>IF('Validation summary'!$B$3="South Staffs Water",$G$12,"")</f>
        <v>141.30000000000001</v>
      </c>
      <c r="M19" s="1846">
        <f>IFERROR(IF('Validation summary'!$B$3="South Staffs Water",IF('Validation summary'!$B$2="2023-24",ROUND(AVERAGE($I19:$K19),1),IF('Validation summary'!$B$2="2024-25",ROUND(AVERAGE($J19:$L19),1),ROUND(AVERAGE($H19:$J19),1))),""),"")</f>
        <v>144.4</v>
      </c>
      <c r="N19" s="1846">
        <f>IFERROR(IF('Validation summary'!$B$3="South Staffs Water",(1-M19/G19)*100,""),"")</f>
        <v>-12.373540856031129</v>
      </c>
      <c r="P19" s="292" t="s">
        <v>635</v>
      </c>
      <c r="R19" s="326">
        <f>IF(SUM($V19:$AD19)=0,0,$V$6)</f>
        <v>0</v>
      </c>
      <c r="S19" s="338">
        <f>IF(SUM($AF19:$AN19)=0,0,$AF$6)</f>
        <v>0</v>
      </c>
      <c r="U19" s="1357"/>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P19" s="1358"/>
      <c r="AQ19" s="308" t="s">
        <v>604</v>
      </c>
      <c r="AR19" s="308" t="s">
        <v>605</v>
      </c>
      <c r="AS19" s="1477"/>
      <c r="AT19" s="1477"/>
      <c r="AU19" s="1477"/>
      <c r="AV19" s="1478" t="s">
        <v>667</v>
      </c>
      <c r="AW19" s="1477"/>
      <c r="AX19" s="1480" t="s">
        <v>662</v>
      </c>
      <c r="AY19" s="1477"/>
      <c r="AZ19" s="1477"/>
      <c r="BA19" s="1477"/>
      <c r="BB19" s="1511" t="s">
        <v>668</v>
      </c>
      <c r="BC19" s="1511" t="s">
        <v>669</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c r="AP20" s="1358"/>
    </row>
    <row r="21" spans="2:55" s="9" customFormat="1" ht="14.4">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8"/>
      <c r="AQ21" s="1356"/>
      <c r="AR21" s="1356"/>
      <c r="AS21" s="1356"/>
      <c r="AT21" s="1356"/>
      <c r="AU21" s="1356"/>
      <c r="AV21" s="1356"/>
      <c r="AW21" s="1356"/>
      <c r="AX21" s="1356"/>
      <c r="AY21" s="1356"/>
      <c r="AZ21" s="1356"/>
      <c r="BA21" s="1356"/>
      <c r="BB21" s="1356"/>
      <c r="BC21" s="1356"/>
    </row>
    <row r="22" spans="2:55" s="9" customFormat="1" ht="41.4">
      <c r="B22" s="2136" t="s">
        <v>129</v>
      </c>
      <c r="C22" s="2135" t="s">
        <v>131</v>
      </c>
      <c r="D22" s="2135" t="s">
        <v>591</v>
      </c>
      <c r="E22" s="2135" t="s">
        <v>638</v>
      </c>
      <c r="F22" s="2135" t="s">
        <v>639</v>
      </c>
      <c r="G22" s="2135" t="s">
        <v>640</v>
      </c>
      <c r="H22" s="2135" t="s">
        <v>641</v>
      </c>
      <c r="I22" s="285"/>
      <c r="J22" s="285"/>
      <c r="K22" s="285"/>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8"/>
      <c r="AQ22" s="1356"/>
      <c r="AR22" s="1356"/>
      <c r="AS22" s="1356"/>
      <c r="AT22" s="1356"/>
      <c r="AU22" s="1356"/>
      <c r="AV22" s="1356"/>
      <c r="AW22" s="1356"/>
      <c r="AX22" s="1356"/>
      <c r="AY22" s="1356"/>
      <c r="AZ22" s="1356"/>
      <c r="BA22" s="1356"/>
      <c r="BB22" s="1356"/>
      <c r="BC22" s="1356"/>
    </row>
    <row r="23" spans="2:55" s="9" customFormat="1" ht="15.6">
      <c r="B23" s="284"/>
      <c r="C23" s="284"/>
      <c r="D23" s="284"/>
      <c r="E23" s="284"/>
      <c r="F23" s="284"/>
      <c r="G23" s="284"/>
      <c r="H23" s="284"/>
      <c r="I23" s="284"/>
      <c r="J23" s="284"/>
      <c r="K23" s="284"/>
      <c r="L23" s="284"/>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8"/>
      <c r="AQ23" s="1356"/>
      <c r="AR23" s="1356"/>
      <c r="AS23" s="1356"/>
      <c r="AT23" s="1356"/>
      <c r="AU23" s="1356"/>
      <c r="AV23" s="1356"/>
      <c r="AW23" s="1356"/>
      <c r="AX23" s="1356"/>
      <c r="AY23" s="1356"/>
      <c r="AZ23" s="1356"/>
      <c r="BA23" s="1356"/>
      <c r="BB23" s="1356"/>
      <c r="BC23" s="1356"/>
    </row>
    <row r="24" spans="2:55" s="9" customFormat="1" ht="15.6">
      <c r="B24" s="309" t="s">
        <v>154</v>
      </c>
      <c r="C24" s="284"/>
      <c r="D24" s="284"/>
      <c r="E24" s="284"/>
      <c r="F24" s="284"/>
      <c r="G24" s="284"/>
      <c r="H24" s="284"/>
      <c r="I24" s="284"/>
      <c r="J24" s="284"/>
      <c r="K24" s="284"/>
      <c r="L24" s="284"/>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8"/>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08" t="s">
        <v>643</v>
      </c>
      <c r="E25" s="265"/>
      <c r="F25" s="266"/>
      <c r="G25" s="22"/>
      <c r="H25" s="265"/>
      <c r="I25" s="265"/>
      <c r="J25" s="265"/>
      <c r="K25" s="265"/>
      <c r="L25" s="265"/>
      <c r="M25" s="26"/>
      <c r="N25" s="26"/>
      <c r="P25" s="292" t="s">
        <v>644</v>
      </c>
      <c r="R25" s="317"/>
      <c r="S25" s="317"/>
      <c r="U25" s="1357"/>
      <c r="V25" s="325"/>
      <c r="W25" s="325"/>
      <c r="X25" s="325"/>
      <c r="Y25" s="325"/>
      <c r="Z25" s="325"/>
      <c r="AA25" s="325"/>
      <c r="AB25" s="325"/>
      <c r="AC25" s="325"/>
      <c r="AD25" s="325"/>
      <c r="AE25" s="1357"/>
      <c r="AF25" s="329"/>
      <c r="AG25" s="329"/>
      <c r="AH25" s="329"/>
      <c r="AI25" s="329"/>
      <c r="AJ25" s="329"/>
      <c r="AK25" s="329"/>
      <c r="AL25" s="329"/>
      <c r="AM25" s="329"/>
      <c r="AN25" s="329"/>
      <c r="AO25" s="1357"/>
      <c r="AP25" s="1358"/>
    </row>
    <row r="26" spans="2:55" s="9" customFormat="1" ht="16.2" customHeight="1">
      <c r="B26" s="1356"/>
      <c r="C26" s="1353"/>
      <c r="D26" s="1361"/>
      <c r="E26" s="1356"/>
      <c r="F26" s="1356"/>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8"/>
      <c r="AQ26" s="1356"/>
      <c r="AR26" s="1356"/>
      <c r="AS26" s="1356"/>
      <c r="AT26" s="1356"/>
      <c r="AU26" s="1356"/>
      <c r="AV26" s="1356"/>
      <c r="AW26" s="1356"/>
      <c r="AX26" s="1356"/>
      <c r="AY26" s="1356"/>
      <c r="AZ26" s="1356"/>
      <c r="BA26" s="1356"/>
      <c r="BB26" s="1356"/>
      <c r="BC26" s="1356"/>
    </row>
    <row r="27" spans="2:55" s="9" customFormat="1" ht="16.2"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8"/>
      <c r="AQ27" s="1356"/>
      <c r="AR27" s="1356"/>
      <c r="AS27" s="1356"/>
      <c r="AT27" s="1356"/>
      <c r="AU27" s="1356"/>
      <c r="AV27" s="1356"/>
      <c r="AW27" s="1356"/>
      <c r="AX27" s="1356"/>
      <c r="AY27" s="1356"/>
      <c r="AZ27" s="1356"/>
      <c r="BA27" s="1356"/>
      <c r="BB27" s="1356"/>
      <c r="BC27" s="1356"/>
    </row>
    <row r="28" spans="2:55" s="9" customFormat="1" ht="67.5" customHeight="1">
      <c r="B28" s="2136" t="s">
        <v>129</v>
      </c>
      <c r="C28" s="2135" t="s">
        <v>645</v>
      </c>
      <c r="D28" s="2135" t="s">
        <v>646</v>
      </c>
      <c r="E28" s="2135" t="s">
        <v>647</v>
      </c>
      <c r="F28" s="1356"/>
      <c r="G28" s="1356"/>
      <c r="H28" s="1353"/>
      <c r="I28" s="1353"/>
      <c r="J28" s="1353"/>
      <c r="K28" s="1353"/>
      <c r="L28" s="1353"/>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8"/>
      <c r="AQ28" s="1356"/>
      <c r="AR28" s="1356"/>
      <c r="AS28" s="1356"/>
      <c r="AT28" s="1356"/>
      <c r="AU28" s="1356"/>
      <c r="AV28" s="1356"/>
      <c r="AW28" s="1356"/>
      <c r="AX28" s="1356"/>
      <c r="AY28" s="1356"/>
      <c r="AZ28" s="1356"/>
      <c r="BA28" s="1356"/>
      <c r="BB28" s="1356"/>
      <c r="BC28" s="1356"/>
    </row>
    <row r="29" spans="2:55" s="9" customFormat="1" ht="15.6">
      <c r="B29" s="284"/>
      <c r="C29" s="284"/>
      <c r="D29" s="284"/>
      <c r="E29" s="284"/>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8"/>
      <c r="AQ29" s="1356"/>
      <c r="AR29" s="1356"/>
      <c r="AS29" s="1356"/>
      <c r="AT29" s="1356"/>
      <c r="AU29" s="1356"/>
      <c r="AV29" s="1356"/>
      <c r="AW29" s="1356"/>
      <c r="AX29" s="1356"/>
      <c r="AY29" s="1356"/>
      <c r="AZ29" s="1356"/>
      <c r="BA29" s="1356"/>
      <c r="BB29" s="1356"/>
      <c r="BC29" s="1356"/>
    </row>
    <row r="30" spans="2:55" s="9" customFormat="1" ht="15.6">
      <c r="B30" s="309" t="s">
        <v>648</v>
      </c>
      <c r="C30" s="284"/>
      <c r="D30" s="284"/>
      <c r="E30" s="284"/>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8"/>
      <c r="AQ30" s="1356"/>
      <c r="AR30" s="1356"/>
      <c r="AS30" s="1356"/>
      <c r="AT30" s="1356"/>
      <c r="AU30" s="1356"/>
      <c r="AV30" s="1356"/>
      <c r="AW30" s="1356"/>
      <c r="AX30" s="1356"/>
      <c r="AY30" s="1356"/>
      <c r="AZ30" s="1356"/>
      <c r="BA30" s="1356"/>
      <c r="BB30" s="1356"/>
      <c r="BC30" s="1356"/>
    </row>
    <row r="31" spans="2:55" s="21" customFormat="1" ht="23.25" customHeight="1">
      <c r="B31" s="308" t="s">
        <v>184</v>
      </c>
      <c r="C31" s="22"/>
      <c r="D31" s="22"/>
      <c r="E31" s="267"/>
      <c r="F31" s="255"/>
      <c r="G31" s="26"/>
      <c r="H31" s="26"/>
      <c r="I31" s="26"/>
      <c r="J31" s="26"/>
      <c r="K31" s="26"/>
      <c r="L31" s="26"/>
      <c r="M31" s="26"/>
      <c r="N31" s="26"/>
      <c r="P31" s="292" t="s">
        <v>649</v>
      </c>
      <c r="R31" s="317"/>
      <c r="S31" s="317"/>
      <c r="U31" s="1357"/>
      <c r="V31" s="325"/>
      <c r="W31" s="325"/>
      <c r="X31" s="325"/>
      <c r="Y31" s="325"/>
      <c r="Z31" s="325"/>
      <c r="AA31" s="325"/>
      <c r="AB31" s="325"/>
      <c r="AC31" s="325"/>
      <c r="AD31" s="325"/>
      <c r="AE31" s="1357"/>
      <c r="AF31" s="329"/>
      <c r="AG31" s="329"/>
      <c r="AH31" s="329"/>
      <c r="AI31" s="325"/>
      <c r="AJ31" s="329"/>
      <c r="AK31" s="329"/>
      <c r="AL31" s="329"/>
      <c r="AM31" s="329"/>
      <c r="AN31" s="329"/>
      <c r="AO31" s="1357"/>
      <c r="AP31" s="1358"/>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c r="AP32" s="1358"/>
    </row>
    <row r="33" spans="2:43" s="9" customFormat="1" ht="14.4">
      <c r="B33" s="1353"/>
      <c r="C33" s="25">
        <v>23</v>
      </c>
      <c r="D33" s="25">
        <v>24</v>
      </c>
      <c r="E33" s="25">
        <v>25</v>
      </c>
      <c r="F33" s="25">
        <v>26</v>
      </c>
      <c r="G33" s="25">
        <v>27</v>
      </c>
      <c r="H33" s="25">
        <v>28</v>
      </c>
      <c r="I33" s="25">
        <v>29</v>
      </c>
      <c r="J33" s="25">
        <v>30</v>
      </c>
      <c r="K33" s="25"/>
      <c r="L33" s="25"/>
      <c r="M33" s="1356"/>
      <c r="N33" s="1353"/>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8"/>
      <c r="AQ33" s="1356"/>
    </row>
    <row r="34" spans="2:43" s="9" customFormat="1" ht="40.5" customHeight="1">
      <c r="B34" s="2136" t="s">
        <v>129</v>
      </c>
      <c r="C34" s="2135" t="s">
        <v>650</v>
      </c>
      <c r="D34" s="2135" t="s">
        <v>651</v>
      </c>
      <c r="E34" s="2135" t="s">
        <v>652</v>
      </c>
      <c r="F34" s="2135" t="s">
        <v>653</v>
      </c>
      <c r="G34" s="2135" t="s">
        <v>654</v>
      </c>
      <c r="H34" s="2135" t="s">
        <v>655</v>
      </c>
      <c r="I34" s="2135" t="s">
        <v>656</v>
      </c>
      <c r="J34" s="2135" t="s">
        <v>657</v>
      </c>
      <c r="K34" s="285"/>
      <c r="L34" s="285"/>
      <c r="M34" s="1356"/>
      <c r="N34" s="1353"/>
      <c r="O34" s="1356"/>
      <c r="P34" s="1356"/>
      <c r="Q34" s="1356"/>
      <c r="R34" s="1356"/>
      <c r="S34" s="1356"/>
      <c r="T34" s="1356"/>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8"/>
      <c r="AQ34" s="1356"/>
    </row>
    <row r="35" spans="2:43" s="9" customFormat="1" ht="15.6">
      <c r="B35" s="284"/>
      <c r="C35" s="284"/>
      <c r="D35" s="284"/>
      <c r="E35" s="284"/>
      <c r="F35" s="284"/>
      <c r="G35" s="284"/>
      <c r="H35" s="284"/>
      <c r="I35" s="284"/>
      <c r="J35" s="284"/>
      <c r="K35" s="284"/>
      <c r="L35" s="284"/>
      <c r="M35" s="284"/>
      <c r="N35" s="1353"/>
      <c r="O35" s="1356"/>
      <c r="P35" s="1356"/>
      <c r="Q35" s="1356"/>
      <c r="R35" s="1356"/>
      <c r="S35" s="1356"/>
      <c r="T35" s="1356"/>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8"/>
      <c r="AQ35" s="1356"/>
    </row>
    <row r="36" spans="2:43" s="9" customFormat="1" ht="27.6">
      <c r="B36" s="309" t="s">
        <v>658</v>
      </c>
      <c r="C36" s="284"/>
      <c r="D36" s="284"/>
      <c r="E36" s="284"/>
      <c r="F36" s="284"/>
      <c r="G36" s="284"/>
      <c r="H36" s="284"/>
      <c r="I36" s="284"/>
      <c r="J36" s="284"/>
      <c r="K36" s="284"/>
      <c r="L36" s="284"/>
      <c r="M36" s="284"/>
      <c r="N36" s="1353"/>
      <c r="O36" s="1356"/>
      <c r="P36" s="1356"/>
      <c r="Q36" s="1356"/>
      <c r="R36" s="1356"/>
      <c r="S36" s="1356"/>
      <c r="T36" s="1358"/>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8"/>
      <c r="AQ36" s="1356"/>
    </row>
    <row r="37" spans="2:43" s="21" customFormat="1" ht="27.75" customHeight="1">
      <c r="B37" s="308" t="s">
        <v>658</v>
      </c>
      <c r="C37" s="312"/>
      <c r="D37" s="22"/>
      <c r="E37" s="265"/>
      <c r="F37" s="22"/>
      <c r="G37" s="268"/>
      <c r="H37" s="22"/>
      <c r="I37" s="22"/>
      <c r="J37" s="22"/>
      <c r="K37" s="22"/>
      <c r="L37" s="22"/>
      <c r="M37" s="268"/>
      <c r="N37" s="26"/>
      <c r="P37" s="292" t="s">
        <v>659</v>
      </c>
      <c r="R37" s="317"/>
      <c r="S37" s="317"/>
      <c r="T37" s="370"/>
      <c r="U37" s="1357"/>
      <c r="V37" s="325"/>
      <c r="W37" s="325"/>
      <c r="X37" s="325"/>
      <c r="Y37" s="325"/>
      <c r="Z37" s="325"/>
      <c r="AA37" s="325"/>
      <c r="AB37" s="325"/>
      <c r="AC37" s="325"/>
      <c r="AD37" s="325"/>
      <c r="AE37" s="1357"/>
      <c r="AF37" s="329"/>
      <c r="AG37" s="329"/>
      <c r="AH37" s="329"/>
      <c r="AI37" s="329"/>
      <c r="AJ37" s="329"/>
      <c r="AK37" s="329"/>
      <c r="AL37" s="329"/>
      <c r="AM37" s="329"/>
      <c r="AN37" s="329"/>
      <c r="AO37" s="1357"/>
      <c r="AP37" s="1358"/>
    </row>
    <row r="38" spans="2:43" s="21" customFormat="1" ht="14.4">
      <c r="B38" s="36"/>
      <c r="C38" s="37"/>
      <c r="D38" s="37"/>
      <c r="E38" s="38"/>
      <c r="F38" s="26"/>
      <c r="G38" s="26"/>
      <c r="H38" s="26"/>
      <c r="I38" s="26"/>
      <c r="J38" s="26"/>
      <c r="K38" s="26"/>
      <c r="L38" s="26"/>
      <c r="M38" s="26"/>
      <c r="N38" s="26"/>
      <c r="U38" s="1360"/>
      <c r="V38" s="340"/>
      <c r="W38" s="340"/>
      <c r="X38" s="340"/>
      <c r="Y38" s="340"/>
      <c r="Z38" s="340"/>
      <c r="AA38" s="340"/>
      <c r="AB38" s="340"/>
      <c r="AC38" s="340"/>
      <c r="AD38" s="340"/>
      <c r="AE38" s="1360"/>
      <c r="AF38" s="341"/>
      <c r="AG38" s="341"/>
      <c r="AH38" s="341"/>
      <c r="AI38" s="340"/>
      <c r="AJ38" s="341"/>
      <c r="AK38" s="341"/>
      <c r="AL38" s="341"/>
      <c r="AM38" s="341"/>
      <c r="AN38" s="341"/>
      <c r="AO38" s="1360"/>
      <c r="AP38" s="1358"/>
    </row>
    <row r="39" spans="2:43" s="9" customFormat="1" ht="14.4">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335"/>
      <c r="AQ39" s="1358"/>
    </row>
    <row r="40" spans="2:43" ht="14.4">
      <c r="U40" s="277"/>
      <c r="V40" s="1358"/>
      <c r="W40" s="334"/>
      <c r="X40" s="334"/>
      <c r="Y40" s="334"/>
      <c r="Z40" s="334"/>
      <c r="AA40" s="334"/>
      <c r="AB40" s="334"/>
      <c r="AC40" s="334"/>
      <c r="AD40" s="334"/>
      <c r="AE40" s="334"/>
      <c r="AF40" s="1358"/>
      <c r="AG40" s="335"/>
      <c r="AH40" s="335"/>
      <c r="AI40" s="335"/>
      <c r="AJ40" s="334"/>
      <c r="AK40" s="334"/>
      <c r="AL40" s="334"/>
      <c r="AM40" s="334"/>
      <c r="AN40" s="334"/>
      <c r="AO40" s="335"/>
      <c r="AP40" s="335"/>
      <c r="AQ40" s="277"/>
    </row>
    <row r="41" spans="2:43" ht="14.4">
      <c r="B41" s="1818"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335"/>
      <c r="AQ41" s="277"/>
    </row>
    <row r="42" spans="2:43" ht="14.4">
      <c r="U42" s="277"/>
      <c r="V42" s="1358"/>
      <c r="W42" s="334"/>
      <c r="X42" s="334"/>
      <c r="Y42" s="334"/>
      <c r="Z42" s="334"/>
      <c r="AA42" s="334"/>
      <c r="AB42" s="334"/>
      <c r="AC42" s="334"/>
      <c r="AD42" s="334"/>
      <c r="AE42" s="334"/>
      <c r="AF42" s="1358"/>
      <c r="AG42" s="335"/>
      <c r="AH42" s="335"/>
      <c r="AI42" s="335"/>
      <c r="AJ42" s="334"/>
      <c r="AK42" s="334"/>
      <c r="AL42" s="334"/>
      <c r="AM42" s="334"/>
      <c r="AN42" s="334"/>
      <c r="AO42" s="335"/>
      <c r="AP42" s="335"/>
      <c r="AQ42" s="277"/>
    </row>
    <row r="43" spans="2:43" ht="27.6">
      <c r="B43" s="1968"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335"/>
      <c r="AQ43" s="277"/>
    </row>
    <row r="44" spans="2:43" ht="14.4">
      <c r="U44" s="277"/>
      <c r="V44" s="1358"/>
      <c r="W44" s="334"/>
      <c r="X44" s="334"/>
      <c r="Y44" s="334"/>
      <c r="Z44" s="334"/>
      <c r="AA44" s="334"/>
      <c r="AB44" s="334"/>
      <c r="AC44" s="334"/>
      <c r="AD44" s="334"/>
      <c r="AE44" s="334"/>
      <c r="AF44" s="1358"/>
      <c r="AG44" s="335"/>
      <c r="AH44" s="335"/>
      <c r="AI44" s="335"/>
      <c r="AJ44" s="334"/>
      <c r="AK44" s="334"/>
      <c r="AL44" s="334"/>
      <c r="AM44" s="334"/>
      <c r="AN44" s="334"/>
      <c r="AO44" s="335"/>
      <c r="AP44" s="335"/>
      <c r="AQ44" s="277"/>
    </row>
    <row r="45" spans="2:43" ht="14.4">
      <c r="B45" s="1819"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335"/>
      <c r="AQ45" s="277"/>
    </row>
    <row r="46" spans="2:43" ht="14.4">
      <c r="U46" s="277"/>
      <c r="V46" s="1358"/>
      <c r="W46" s="334"/>
      <c r="X46" s="334"/>
      <c r="Y46" s="334"/>
      <c r="Z46" s="334"/>
      <c r="AA46" s="334"/>
      <c r="AB46" s="334"/>
      <c r="AC46" s="334"/>
      <c r="AD46" s="334"/>
      <c r="AE46" s="334"/>
      <c r="AF46" s="1358"/>
      <c r="AG46" s="335"/>
      <c r="AH46" s="335"/>
      <c r="AI46" s="335"/>
      <c r="AJ46" s="334"/>
      <c r="AK46" s="334"/>
      <c r="AL46" s="334"/>
      <c r="AM46" s="334"/>
      <c r="AN46" s="334"/>
      <c r="AO46" s="335"/>
      <c r="AP46" s="335"/>
      <c r="AQ46" s="277"/>
    </row>
    <row r="47" spans="2:43">
      <c r="B47" s="1820"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4">
      <c r="B49" s="294" t="str">
        <f>'3A'!$B$53</f>
        <v>Please refer to RAG 4.11 - Guideline for the table definitions in the annual performance report</v>
      </c>
    </row>
    <row r="50" spans="2:2"/>
  </sheetData>
  <sheetProtection algorithmName="SHA-512" hashValue="9tTd++0mEVROuhsHGFK8DeniZo4/yBWzoJCZ+SCOhJdoPQNimolX0nk90c94qTNKzYnzM02ZI4dZquHRAkKfig==" saltValue="Xdo3PZ1G5rtazVg2l6XS7w==" spinCount="100000" sheet="1" objects="1" scenarios="1"/>
  <mergeCells count="4">
    <mergeCell ref="C1:F1"/>
    <mergeCell ref="B4:D4"/>
    <mergeCell ref="E4:G4"/>
    <mergeCell ref="H4:N4"/>
  </mergeCells>
  <conditionalFormatting sqref="R12:S12">
    <cfRule type="cellIs" dxfId="264" priority="45" operator="equal">
      <formula>0</formula>
    </cfRule>
  </conditionalFormatting>
  <conditionalFormatting sqref="R18:S19">
    <cfRule type="cellIs" dxfId="263" priority="43"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41" id="{E4C8DD3D-7E78-4333-A148-A265FF7F5576}">
            <xm:f>OR('Validation summary'!$B$3="South Staffs Water",'Validation summary'!$B$3="Northumbrian Water")</xm:f>
            <x14:dxf>
              <fill>
                <patternFill>
                  <bgColor rgb="FFFFEFCA"/>
                </patternFill>
              </fill>
            </x14:dxf>
          </x14:cfRule>
          <xm:sqref>D18:F18</xm:sqref>
        </x14:conditionalFormatting>
        <x14:conditionalFormatting xmlns:xm="http://schemas.microsoft.com/office/excel/2006/main">
          <x14:cfRule type="expression" priority="37" id="{60D96037-1F5E-49D3-BD25-6D4D08E68691}">
            <xm:f>'Validation summary'!$B$3="South Staffs Water"</xm:f>
            <x14:dxf>
              <fill>
                <patternFill>
                  <bgColor rgb="FFFFEFCA"/>
                </patternFill>
              </fill>
            </x14:dxf>
          </x14:cfRule>
          <xm:sqref>E12:F12 D19:F19</xm:sqref>
        </x14:conditionalFormatting>
        <x14:conditionalFormatting xmlns:xm="http://schemas.microsoft.com/office/excel/2006/main">
          <x14:cfRule type="expression" priority="36" id="{5E0C698F-1952-4780-BB23-896D766AFF39}">
            <xm:f>'Validation summary'!$B$3="South Staffs Water"</xm:f>
            <x14:dxf>
              <fill>
                <patternFill>
                  <bgColor rgb="FF84CEFF"/>
                </patternFill>
              </fill>
            </x14:dxf>
          </x14:cfRule>
          <xm:sqref>G12 G19 M19:N19</xm:sqref>
        </x14:conditionalFormatting>
        <x14:conditionalFormatting xmlns:xm="http://schemas.microsoft.com/office/excel/2006/main">
          <x14:cfRule type="expression" priority="39" id="{723C1383-6CC9-44F0-97B0-E798452F8E2B}">
            <xm:f>OR('Validation summary'!$B$3="South Staffs Water",'Validation summary'!$B$3="Northumbrian Water")</xm:f>
            <x14:dxf>
              <fill>
                <patternFill>
                  <bgColor rgb="FF84CEFF"/>
                </patternFill>
              </fill>
            </x14:dxf>
          </x14:cfRule>
          <xm:sqref>G18 M18:N18</xm:sqref>
        </x14:conditionalFormatting>
        <x14:conditionalFormatting xmlns:xm="http://schemas.microsoft.com/office/excel/2006/main">
          <x14:cfRule type="expression" priority="26" id="{9428F69D-328C-4F14-A677-54661849658A}">
            <xm:f>'Validation summary'!$B$3="South Staffs Water"</xm:f>
            <x14:dxf>
              <fill>
                <patternFill>
                  <bgColor rgb="FFFFEFCA"/>
                </patternFill>
              </fill>
            </x14:dxf>
          </x14:cfRule>
          <xm:sqref>H19:I19</xm:sqref>
        </x14:conditionalFormatting>
        <x14:conditionalFormatting xmlns:xm="http://schemas.microsoft.com/office/excel/2006/main">
          <x14:cfRule type="expression" priority="25" id="{77169018-0FEC-47BD-9644-4C52552E7EA1}">
            <xm:f>OR('Validation summary'!$B$3="South Staffs Water",'Validation summary'!$B$3="Northumbrian Water")</xm:f>
            <x14:dxf>
              <fill>
                <patternFill>
                  <bgColor rgb="FFFFEFCA"/>
                </patternFill>
              </fill>
            </x14:dxf>
          </x14:cfRule>
          <xm:sqref>H18:J18</xm:sqref>
        </x14:conditionalFormatting>
        <x14:conditionalFormatting xmlns:xm="http://schemas.microsoft.com/office/excel/2006/main">
          <x14:cfRule type="expression" priority="3" id="{08649654-2032-4535-A571-D4C5620128B1}">
            <xm:f>AND(OR('Validation summary'!$B$3="South Staffs Water",'Validation summary'!$B$3="Northumbrian Water"),'Validation summary'!$B$2="2022-23")</xm:f>
            <x14:dxf>
              <fill>
                <patternFill>
                  <bgColor theme="6" tint="0.59996337778862885"/>
                </patternFill>
              </fill>
            </x14:dxf>
          </x14:cfRule>
          <xm:sqref>J18</xm:sqref>
        </x14:conditionalFormatting>
        <x14:conditionalFormatting xmlns:xm="http://schemas.microsoft.com/office/excel/2006/main">
          <x14:cfRule type="expression" priority="10" id="{DF16F0AC-883C-4055-AEDE-02F9FC9DEEB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2" id="{F4DF4302-9711-4427-9A8F-80C6DE381F51}">
            <xm:f>AND(OR('Validation summary'!$B$3="South Staffs Water",'Validation summary'!$B$3="Northumbrian Water"),'Validation summary'!$B$2="2024-25")</xm:f>
            <x14:dxf>
              <fill>
                <patternFill>
                  <bgColor theme="6" tint="0.79998168889431442"/>
                </patternFill>
              </fill>
            </x14:dxf>
          </x14:cfRule>
          <x14:cfRule type="expression" priority="20" id="{EBCED5A6-70F7-4612-8FAE-D2F2A9FAFB26}">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5" id="{E534268D-F53D-4673-A64D-CD890728D66C}">
            <xm:f>AND('Validation summary'!$B$3="South Staffs Water",'Validation summary'!$B$2="2023-24")</xm:f>
            <x14:dxf>
              <font>
                <color auto="1"/>
              </font>
              <fill>
                <patternFill>
                  <bgColor rgb="FFFF84D3"/>
                </patternFill>
              </fill>
            </x14:dxf>
          </x14:cfRule>
          <x14:cfRule type="expression" priority="7" id="{FA305846-A869-4FF1-8FCE-BEF9E40063E3}">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1" id="{EB12D2CA-58F2-4EB0-B5CE-A23DDCE68391}">
            <xm:f>AND(OR('Validation summary'!$B$3="South Staffs Water",'Validation summary'!$B$3="Northumbrian Water"),('Validation summary'!$B$2="2024-25"))</xm:f>
            <x14:dxf>
              <font>
                <color auto="1"/>
              </font>
              <fill>
                <patternFill>
                  <bgColor theme="6" tint="0.59996337778862885"/>
                </patternFill>
              </fill>
            </x14:dxf>
          </x14:cfRule>
          <x14:cfRule type="expression" priority="14" id="{28CFAD96-01D1-4785-B8D4-801FB86EA194}">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11" id="{91492B56-0389-49E0-9944-996F800226C7}">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1CE"/>
    <pageSetUpPr fitToPage="1"/>
  </sheetPr>
  <dimension ref="B1:BC50"/>
  <sheetViews>
    <sheetView showGridLines="0" topLeftCell="A8" zoomScaleNormal="100" zoomScaleSheetLayoutView="100" workbookViewId="0">
      <selection activeCell="K19" sqref="K19"/>
    </sheetView>
  </sheetViews>
  <sheetFormatPr defaultColWidth="23.5" defaultRowHeight="13.8" zeroHeight="1"/>
  <cols>
    <col min="1" max="1" width="1.59765625" style="8" customWidth="1"/>
    <col min="2" max="2" width="23.3984375" style="8" customWidth="1"/>
    <col min="3" max="3" width="13.69921875" style="8" customWidth="1"/>
    <col min="4" max="5" width="15.59765625" style="8" customWidth="1"/>
    <col min="6" max="6" width="16.8984375" style="8" customWidth="1"/>
    <col min="7" max="7" width="15.69921875" style="8" customWidth="1"/>
    <col min="8" max="12" width="12.8984375" style="8" customWidth="1"/>
    <col min="13" max="13" width="12.59765625" style="8" customWidth="1"/>
    <col min="14" max="14" width="10.09765625" style="8" customWidth="1"/>
    <col min="15" max="15" width="4" style="8" customWidth="1"/>
    <col min="16" max="16" width="7.8984375" style="8" customWidth="1"/>
    <col min="17" max="17" width="1.69921875" style="8" customWidth="1"/>
    <col min="18" max="19" width="12.59765625" style="8" customWidth="1"/>
    <col min="20" max="20" width="8.59765625" style="8" customWidth="1"/>
    <col min="21" max="21" width="1.59765625" style="8" hidden="1" customWidth="1"/>
    <col min="22" max="30" width="3.59765625" style="8" hidden="1" customWidth="1"/>
    <col min="31" max="31" width="1.59765625" style="8" hidden="1" customWidth="1"/>
    <col min="32" max="40" width="3.59765625" style="8" hidden="1" customWidth="1"/>
    <col min="41" max="41" width="1.59765625" style="8" hidden="1" customWidth="1"/>
    <col min="42" max="42" width="8.59765625" style="277" customWidth="1"/>
    <col min="43" max="43" width="23.5" style="8"/>
    <col min="44" max="45" width="15.59765625" style="8" customWidth="1"/>
    <col min="46" max="46" width="18.59765625" style="8" customWidth="1"/>
    <col min="47" max="55" width="17.59765625" style="8" customWidth="1"/>
    <col min="56" max="16384" width="23.5" style="8"/>
  </cols>
  <sheetData>
    <row r="1" spans="2:55" s="1" customFormat="1" ht="35.25" customHeight="1">
      <c r="B1" s="43" t="s">
        <v>45</v>
      </c>
      <c r="C1" s="2167" t="str">
        <f>IF(OR(InpCompany!$F$5="Northumbrian Water",  InpCompany!$F$5="South Staffs Water"),"","For use by Northumbrian Water and South Staffs Water only")</f>
        <v/>
      </c>
      <c r="D1" s="2167"/>
      <c r="E1" s="2167"/>
      <c r="F1" s="2167"/>
      <c r="G1" s="6"/>
      <c r="S1" s="1970" t="str">
        <f>'Validation summary'!$B$2</f>
        <v>2023-24</v>
      </c>
      <c r="U1" s="319"/>
      <c r="AE1" s="319"/>
      <c r="AO1" s="319"/>
      <c r="AP1" s="321"/>
    </row>
    <row r="2" spans="2:55" s="1" customFormat="1" ht="10.199999999999999" customHeight="1">
      <c r="B2" s="7"/>
      <c r="C2" s="7"/>
      <c r="D2" s="7"/>
      <c r="E2" s="7"/>
      <c r="F2" s="7"/>
      <c r="G2" s="7"/>
      <c r="H2" s="7"/>
      <c r="I2" s="7"/>
      <c r="J2" s="7"/>
      <c r="K2" s="7"/>
      <c r="L2" s="7"/>
      <c r="M2" s="7"/>
      <c r="U2" s="319"/>
      <c r="AE2" s="319"/>
      <c r="AO2" s="319"/>
      <c r="AP2" s="321"/>
    </row>
    <row r="3" spans="2:55" s="9" customFormat="1" ht="31.5" customHeight="1">
      <c r="B3" s="318" t="s">
        <v>42</v>
      </c>
      <c r="C3" s="295"/>
      <c r="D3" s="295"/>
      <c r="E3" s="295"/>
      <c r="F3" s="295"/>
      <c r="G3" s="295"/>
      <c r="H3" s="295"/>
      <c r="I3" s="295"/>
      <c r="J3" s="295"/>
      <c r="K3" s="295"/>
      <c r="L3" s="295"/>
      <c r="M3" s="295"/>
      <c r="N3" s="295"/>
      <c r="O3" s="305"/>
      <c r="P3" s="313" t="str">
        <f>IF('Validation summary'!$B$3="Northumbrian Water","Northumbrian Water - ESW region",IF('Validation summary'!$B$3="South Staffs Water","South Staffs Water - Cambridge region",""))</f>
        <v>South Staffs Water - Cambridge region</v>
      </c>
      <c r="Q3" s="1359"/>
      <c r="R3" s="298" t="s">
        <v>126</v>
      </c>
      <c r="S3" s="298"/>
      <c r="T3" s="1356"/>
      <c r="U3" s="1357"/>
      <c r="V3" s="1356"/>
      <c r="W3" s="1356"/>
      <c r="X3" s="1356"/>
      <c r="Y3" s="1356"/>
      <c r="Z3" s="1356"/>
      <c r="AA3" s="1356"/>
      <c r="AB3" s="1356"/>
      <c r="AC3" s="1356"/>
      <c r="AD3" s="1356"/>
      <c r="AE3" s="1357"/>
      <c r="AF3" s="1356"/>
      <c r="AG3" s="1356"/>
      <c r="AH3" s="1356"/>
      <c r="AI3" s="1356"/>
      <c r="AJ3" s="1356"/>
      <c r="AK3" s="1356"/>
      <c r="AL3" s="1356"/>
      <c r="AM3" s="1356"/>
      <c r="AN3" s="1356"/>
      <c r="AO3" s="1357"/>
      <c r="AP3" s="1358"/>
      <c r="AQ3" s="298" t="s">
        <v>127</v>
      </c>
      <c r="AR3" s="1356"/>
      <c r="AS3" s="1356"/>
      <c r="AT3" s="1356"/>
      <c r="AU3" s="1356"/>
      <c r="AV3" s="1356"/>
      <c r="AW3" s="1356"/>
      <c r="AX3" s="1356"/>
      <c r="AY3" s="1356"/>
      <c r="AZ3" s="1356"/>
      <c r="BA3" s="1356"/>
      <c r="BB3" s="1356"/>
      <c r="BC3" s="1356"/>
    </row>
    <row r="4" spans="2:55" s="9" customFormat="1" ht="9" customHeight="1">
      <c r="B4" s="2166"/>
      <c r="C4" s="2166"/>
      <c r="D4" s="2166"/>
      <c r="E4" s="2166"/>
      <c r="F4" s="2166"/>
      <c r="G4" s="2166"/>
      <c r="H4" s="2166"/>
      <c r="I4" s="2166"/>
      <c r="J4" s="2166"/>
      <c r="K4" s="2166"/>
      <c r="L4" s="2166"/>
      <c r="M4" s="2166"/>
      <c r="N4" s="2166"/>
      <c r="O4" s="1356"/>
      <c r="P4" s="1356"/>
      <c r="Q4" s="1356"/>
      <c r="R4" s="1356"/>
      <c r="S4" s="1356"/>
      <c r="T4" s="1356"/>
      <c r="U4" s="1357"/>
      <c r="V4" s="1356"/>
      <c r="W4" s="1356"/>
      <c r="X4" s="1356"/>
      <c r="Y4" s="1356"/>
      <c r="Z4" s="1356"/>
      <c r="AA4" s="1356"/>
      <c r="AB4" s="1356"/>
      <c r="AC4" s="1356"/>
      <c r="AD4" s="1356"/>
      <c r="AE4" s="1357"/>
      <c r="AF4" s="1356"/>
      <c r="AG4" s="1356"/>
      <c r="AH4" s="1356"/>
      <c r="AI4" s="1356"/>
      <c r="AJ4" s="1356"/>
      <c r="AK4" s="1356"/>
      <c r="AL4" s="1356"/>
      <c r="AM4" s="1356"/>
      <c r="AN4" s="1356"/>
      <c r="AO4" s="1357"/>
      <c r="AP4" s="1358"/>
      <c r="AQ4" s="1356"/>
      <c r="AR4" s="1356"/>
      <c r="AS4" s="1356"/>
      <c r="AT4" s="1356"/>
      <c r="AU4" s="1356"/>
      <c r="AV4" s="1356"/>
      <c r="AW4" s="1356"/>
      <c r="AX4" s="1356"/>
      <c r="AY4" s="1356"/>
      <c r="AZ4" s="1356"/>
      <c r="BA4" s="1356"/>
      <c r="BB4" s="1356"/>
      <c r="BC4" s="1356"/>
    </row>
    <row r="5" spans="2:55" s="9" customFormat="1" ht="14.25" customHeight="1">
      <c r="B5" s="1356"/>
      <c r="C5" s="25">
        <v>1</v>
      </c>
      <c r="D5" s="25">
        <v>2</v>
      </c>
      <c r="E5" s="25">
        <v>3</v>
      </c>
      <c r="F5" s="25">
        <v>4</v>
      </c>
      <c r="G5" s="25">
        <v>5</v>
      </c>
      <c r="H5" s="1356"/>
      <c r="I5" s="1356"/>
      <c r="J5" s="1356"/>
      <c r="K5" s="1356"/>
      <c r="L5" s="1356"/>
      <c r="M5" s="1356"/>
      <c r="N5" s="1356"/>
      <c r="O5" s="1356"/>
      <c r="P5" s="1356"/>
      <c r="Q5" s="1356"/>
      <c r="R5" s="1356"/>
      <c r="S5" s="1356"/>
      <c r="T5" s="1356"/>
      <c r="U5" s="1357"/>
      <c r="V5" s="1356" t="s">
        <v>138</v>
      </c>
      <c r="W5" s="1356"/>
      <c r="X5" s="1356"/>
      <c r="Y5" s="1356"/>
      <c r="Z5" s="1356"/>
      <c r="AA5" s="1356"/>
      <c r="AB5" s="1356"/>
      <c r="AC5" s="1356"/>
      <c r="AD5" s="1356"/>
      <c r="AE5" s="1357"/>
      <c r="AF5" s="1356" t="s">
        <v>139</v>
      </c>
      <c r="AG5" s="1356"/>
      <c r="AH5" s="1356"/>
      <c r="AI5" s="1356"/>
      <c r="AJ5" s="1356"/>
      <c r="AK5" s="1356"/>
      <c r="AL5" s="1356"/>
      <c r="AM5" s="1356"/>
      <c r="AN5" s="1356"/>
      <c r="AO5" s="1357"/>
      <c r="AP5" s="1358"/>
      <c r="AQ5" s="1356"/>
      <c r="AR5" s="1356"/>
      <c r="AS5" s="1356"/>
      <c r="AT5" s="1356"/>
      <c r="AU5" s="1356"/>
      <c r="AV5" s="1356"/>
      <c r="AW5" s="1356"/>
      <c r="AX5" s="1356"/>
      <c r="AY5" s="1356"/>
      <c r="AZ5" s="1356"/>
      <c r="BA5" s="1356"/>
      <c r="BB5" s="1356"/>
      <c r="BC5" s="1356"/>
    </row>
    <row r="6" spans="2:55" s="9" customFormat="1" ht="57.75" customHeight="1">
      <c r="B6" s="2136" t="s">
        <v>129</v>
      </c>
      <c r="C6" s="2135" t="s">
        <v>131</v>
      </c>
      <c r="D6" s="2135" t="s">
        <v>591</v>
      </c>
      <c r="E6" s="2135" t="s">
        <v>592</v>
      </c>
      <c r="F6" s="2135" t="s">
        <v>593</v>
      </c>
      <c r="G6" s="2135" t="s">
        <v>594</v>
      </c>
      <c r="H6" s="282"/>
      <c r="I6" s="282"/>
      <c r="J6" s="282"/>
      <c r="K6" s="282"/>
      <c r="L6" s="282"/>
      <c r="M6" s="282"/>
      <c r="N6" s="282"/>
      <c r="O6" s="283"/>
      <c r="P6" s="2135" t="s">
        <v>137</v>
      </c>
      <c r="Q6" s="1356"/>
      <c r="R6" s="331" t="s">
        <v>138</v>
      </c>
      <c r="S6" s="331" t="s">
        <v>139</v>
      </c>
      <c r="T6" s="1356"/>
      <c r="U6" s="1357"/>
      <c r="V6" s="327" t="s">
        <v>142</v>
      </c>
      <c r="W6" s="1356"/>
      <c r="X6" s="1356"/>
      <c r="Y6" s="1356"/>
      <c r="Z6" s="1356"/>
      <c r="AA6" s="1356"/>
      <c r="AB6" s="1356"/>
      <c r="AC6" s="1356"/>
      <c r="AD6" s="1356"/>
      <c r="AE6" s="1357"/>
      <c r="AF6" s="327" t="s">
        <v>143</v>
      </c>
      <c r="AG6" s="1356"/>
      <c r="AH6" s="327"/>
      <c r="AI6" s="327"/>
      <c r="AJ6" s="1356"/>
      <c r="AK6" s="1356"/>
      <c r="AL6" s="1356"/>
      <c r="AM6" s="1356"/>
      <c r="AN6" s="1356"/>
      <c r="AO6" s="1357"/>
      <c r="AP6" s="1358"/>
      <c r="AQ6" s="2136" t="s">
        <v>129</v>
      </c>
      <c r="AR6" s="2135" t="s">
        <v>131</v>
      </c>
      <c r="AS6" s="2135" t="s">
        <v>591</v>
      </c>
      <c r="AT6" s="2135" t="s">
        <v>592</v>
      </c>
      <c r="AU6" s="2135" t="s">
        <v>595</v>
      </c>
      <c r="AV6" s="2135" t="s">
        <v>594</v>
      </c>
      <c r="AW6" s="1356"/>
      <c r="AX6" s="1356"/>
      <c r="AY6" s="1356"/>
      <c r="AZ6" s="1356"/>
      <c r="BA6" s="1356"/>
      <c r="BB6" s="1356"/>
      <c r="BC6" s="1356"/>
    </row>
    <row r="7" spans="2:55" s="9" customFormat="1" ht="15.6">
      <c r="B7" s="23"/>
      <c r="C7" s="23"/>
      <c r="D7" s="23"/>
      <c r="E7" s="23"/>
      <c r="F7" s="23"/>
      <c r="G7" s="23"/>
      <c r="H7" s="1353"/>
      <c r="I7" s="1353"/>
      <c r="J7" s="1353"/>
      <c r="K7" s="1353"/>
      <c r="L7" s="1353"/>
      <c r="M7" s="1353"/>
      <c r="N7" s="1353"/>
      <c r="O7" s="1356"/>
      <c r="P7" s="1356"/>
      <c r="Q7" s="1356"/>
      <c r="R7" s="1356"/>
      <c r="S7" s="1356"/>
      <c r="T7" s="1356"/>
      <c r="U7" s="1357"/>
      <c r="V7" s="1356"/>
      <c r="W7" s="1356"/>
      <c r="X7" s="1356"/>
      <c r="Y7" s="1356"/>
      <c r="Z7" s="1356"/>
      <c r="AA7" s="1356"/>
      <c r="AB7" s="1356"/>
      <c r="AC7" s="1356"/>
      <c r="AD7" s="1356"/>
      <c r="AE7" s="1357"/>
      <c r="AF7" s="1356"/>
      <c r="AG7" s="1356"/>
      <c r="AH7" s="1356"/>
      <c r="AI7" s="1356"/>
      <c r="AJ7" s="1356"/>
      <c r="AK7" s="1356"/>
      <c r="AL7" s="1356"/>
      <c r="AM7" s="1356"/>
      <c r="AN7" s="1356"/>
      <c r="AO7" s="1357"/>
      <c r="AP7" s="1358"/>
      <c r="AQ7" s="1356"/>
      <c r="AR7" s="1356"/>
      <c r="AS7" s="1356"/>
      <c r="AT7" s="1356"/>
      <c r="AU7" s="1356"/>
      <c r="AV7" s="1356"/>
      <c r="AW7" s="1356"/>
      <c r="AX7" s="1356"/>
      <c r="AY7" s="1356"/>
      <c r="AZ7" s="1356"/>
      <c r="BA7" s="1356"/>
      <c r="BB7" s="1356"/>
      <c r="BC7" s="1356"/>
    </row>
    <row r="8" spans="2:55" s="9" customFormat="1" ht="27.6">
      <c r="B8" s="309" t="s">
        <v>596</v>
      </c>
      <c r="C8" s="23"/>
      <c r="D8" s="23"/>
      <c r="E8" s="23"/>
      <c r="F8" s="23"/>
      <c r="G8" s="23"/>
      <c r="H8" s="1353"/>
      <c r="I8" s="1353"/>
      <c r="J8" s="1353"/>
      <c r="K8" s="1353"/>
      <c r="L8" s="1353"/>
      <c r="M8" s="1353"/>
      <c r="N8" s="1353"/>
      <c r="O8" s="1356"/>
      <c r="P8" s="1356"/>
      <c r="Q8" s="1356"/>
      <c r="R8" s="1356"/>
      <c r="S8" s="1356"/>
      <c r="T8" s="1356"/>
      <c r="U8" s="1357"/>
      <c r="V8" s="324">
        <v>3</v>
      </c>
      <c r="W8" s="324">
        <v>4</v>
      </c>
      <c r="X8" s="324">
        <v>5</v>
      </c>
      <c r="Y8" s="324"/>
      <c r="Z8" s="324"/>
      <c r="AA8" s="324"/>
      <c r="AB8" s="324"/>
      <c r="AC8" s="324"/>
      <c r="AD8" s="324"/>
      <c r="AE8" s="328"/>
      <c r="AF8" s="324">
        <v>3</v>
      </c>
      <c r="AG8" s="324">
        <v>4</v>
      </c>
      <c r="AH8" s="324">
        <v>5</v>
      </c>
      <c r="AI8" s="324"/>
      <c r="AJ8" s="324"/>
      <c r="AK8" s="324"/>
      <c r="AL8" s="324"/>
      <c r="AM8" s="324"/>
      <c r="AN8" s="324"/>
      <c r="AO8" s="1357"/>
      <c r="AP8" s="1358"/>
      <c r="AQ8" s="1356"/>
      <c r="AR8" s="1356"/>
      <c r="AS8" s="1356"/>
      <c r="AT8" s="1356"/>
      <c r="AU8" s="1356"/>
      <c r="AV8" s="1356"/>
      <c r="AW8" s="1356"/>
      <c r="AX8" s="1356"/>
      <c r="AY8" s="1356"/>
      <c r="AZ8" s="1356"/>
      <c r="BA8" s="1356"/>
      <c r="BB8" s="1356"/>
      <c r="BC8" s="1356"/>
    </row>
    <row r="9" spans="2:55" s="21" customFormat="1" ht="29.25" customHeight="1">
      <c r="B9" s="308" t="s">
        <v>597</v>
      </c>
      <c r="C9" s="308" t="s">
        <v>598</v>
      </c>
      <c r="D9" s="308" t="s">
        <v>599</v>
      </c>
      <c r="E9" s="311"/>
      <c r="F9" s="264"/>
      <c r="G9" s="265"/>
      <c r="H9" s="26"/>
      <c r="I9" s="26"/>
      <c r="J9" s="26"/>
      <c r="K9" s="26"/>
      <c r="L9" s="26"/>
      <c r="M9" s="26"/>
      <c r="N9" s="26"/>
      <c r="P9" s="292" t="s">
        <v>600</v>
      </c>
      <c r="R9" s="317"/>
      <c r="S9" s="317"/>
      <c r="U9" s="1357"/>
      <c r="V9" s="325"/>
      <c r="W9" s="325"/>
      <c r="X9" s="325"/>
      <c r="Y9" s="325"/>
      <c r="Z9" s="325"/>
      <c r="AA9" s="325"/>
      <c r="AB9" s="325"/>
      <c r="AC9" s="325"/>
      <c r="AD9" s="325"/>
      <c r="AE9" s="1357"/>
      <c r="AF9" s="329"/>
      <c r="AG9" s="329"/>
      <c r="AH9" s="329"/>
      <c r="AI9" s="325"/>
      <c r="AJ9" s="329"/>
      <c r="AK9" s="329"/>
      <c r="AL9" s="329"/>
      <c r="AM9" s="329"/>
      <c r="AN9" s="329"/>
      <c r="AO9" s="1357"/>
      <c r="AP9" s="1358"/>
    </row>
    <row r="10" spans="2:55" s="21" customFormat="1" ht="29.25" customHeight="1">
      <c r="B10" s="308" t="s">
        <v>601</v>
      </c>
      <c r="C10" s="308" t="s">
        <v>598</v>
      </c>
      <c r="D10" s="308" t="s">
        <v>599</v>
      </c>
      <c r="E10" s="311"/>
      <c r="F10" s="264"/>
      <c r="G10" s="265"/>
      <c r="H10" s="26"/>
      <c r="I10" s="26"/>
      <c r="J10" s="26"/>
      <c r="K10" s="26"/>
      <c r="L10" s="26"/>
      <c r="M10" s="26"/>
      <c r="N10" s="26"/>
      <c r="P10" s="292" t="s">
        <v>602</v>
      </c>
      <c r="R10" s="317"/>
      <c r="S10" s="317"/>
      <c r="U10" s="1357"/>
      <c r="V10" s="325"/>
      <c r="W10" s="325"/>
      <c r="X10" s="325"/>
      <c r="Y10" s="325"/>
      <c r="Z10" s="325"/>
      <c r="AA10" s="325"/>
      <c r="AB10" s="325"/>
      <c r="AC10" s="325"/>
      <c r="AD10" s="325"/>
      <c r="AE10" s="1357"/>
      <c r="AF10" s="329"/>
      <c r="AG10" s="329"/>
      <c r="AH10" s="329"/>
      <c r="AI10" s="325"/>
      <c r="AJ10" s="329"/>
      <c r="AK10" s="329"/>
      <c r="AL10" s="329"/>
      <c r="AM10" s="329"/>
      <c r="AN10" s="329"/>
      <c r="AO10" s="1357"/>
      <c r="AP10" s="1358"/>
    </row>
    <row r="11" spans="2:55" s="21" customFormat="1" ht="29.25" customHeight="1">
      <c r="B11" s="308" t="s">
        <v>178</v>
      </c>
      <c r="C11" s="308" t="s">
        <v>598</v>
      </c>
      <c r="D11" s="308" t="s">
        <v>599</v>
      </c>
      <c r="E11" s="311"/>
      <c r="F11" s="269"/>
      <c r="G11" s="265"/>
      <c r="H11" s="26"/>
      <c r="I11" s="26"/>
      <c r="J11" s="26"/>
      <c r="K11" s="26"/>
      <c r="L11" s="26"/>
      <c r="M11" s="26"/>
      <c r="N11" s="26"/>
      <c r="P11" s="292" t="s">
        <v>603</v>
      </c>
      <c r="R11" s="344"/>
      <c r="S11" s="344"/>
      <c r="U11" s="1357"/>
      <c r="V11" s="325"/>
      <c r="W11" s="325"/>
      <c r="X11" s="325"/>
      <c r="Y11" s="325"/>
      <c r="Z11" s="325"/>
      <c r="AA11" s="325"/>
      <c r="AB11" s="325"/>
      <c r="AC11" s="325"/>
      <c r="AD11" s="325"/>
      <c r="AE11" s="1357"/>
      <c r="AF11" s="329"/>
      <c r="AG11" s="329"/>
      <c r="AH11" s="329"/>
      <c r="AI11" s="325"/>
      <c r="AJ11" s="329"/>
      <c r="AK11" s="329"/>
      <c r="AL11" s="329"/>
      <c r="AM11" s="329"/>
      <c r="AN11" s="329"/>
      <c r="AO11" s="1357"/>
      <c r="AP11" s="1358"/>
    </row>
    <row r="12" spans="2:55" s="21" customFormat="1" ht="53.25" customHeight="1">
      <c r="B12" s="308" t="s">
        <v>604</v>
      </c>
      <c r="C12" s="308" t="s">
        <v>605</v>
      </c>
      <c r="D12" s="1301" t="s">
        <v>606</v>
      </c>
      <c r="E12" s="1842">
        <v>352.625</v>
      </c>
      <c r="F12" s="1843">
        <v>44.96</v>
      </c>
      <c r="G12" s="1844">
        <f>IFERROR(IF('Validation summary'!$B$3="South Staffs Water",ROUND((F12 / E12)*1000,1),""),"")</f>
        <v>127.5</v>
      </c>
      <c r="H12" s="26"/>
      <c r="I12" s="26"/>
      <c r="J12" s="26"/>
      <c r="K12" s="26"/>
      <c r="L12" s="26"/>
      <c r="M12" s="26"/>
      <c r="N12" s="26"/>
      <c r="P12" s="292" t="s">
        <v>607</v>
      </c>
      <c r="R12" s="326">
        <f>IF(SUM($V12:$X12)=0,0,$V$6)</f>
        <v>0</v>
      </c>
      <c r="S12" s="338">
        <f>IF(SUM($AF12:$AH12)=0,0,$AF$6)</f>
        <v>0</v>
      </c>
      <c r="U12" s="1357"/>
      <c r="V12" s="325">
        <f>IF('Validation summary'!$B$3="South Staffs Water",IF(ISBLANK($E12)=TRUE,1,0),0)</f>
        <v>0</v>
      </c>
      <c r="W12" s="325">
        <f>IF('Validation summary'!$B$3="South Staffs Water",IF(ISBLANK($F12)=TRUE,1,0),0)</f>
        <v>0</v>
      </c>
      <c r="X12" s="325"/>
      <c r="Y12" s="325"/>
      <c r="Z12" s="325"/>
      <c r="AA12" s="325"/>
      <c r="AB12" s="325"/>
      <c r="AC12" s="325"/>
      <c r="AD12" s="325"/>
      <c r="AE12" s="1357"/>
      <c r="AF12" s="329">
        <f>IF($E12&lt;0,1,0)</f>
        <v>0</v>
      </c>
      <c r="AG12" s="329">
        <f>IF($F12&lt;0,1,0)</f>
        <v>0</v>
      </c>
      <c r="AH12" s="329"/>
      <c r="AI12" s="325"/>
      <c r="AJ12" s="329"/>
      <c r="AK12" s="329"/>
      <c r="AL12" s="329"/>
      <c r="AM12" s="329"/>
      <c r="AN12" s="329"/>
      <c r="AO12" s="1357"/>
      <c r="AP12" s="1358"/>
      <c r="AQ12" s="308" t="s">
        <v>604</v>
      </c>
      <c r="AR12" s="308" t="s">
        <v>605</v>
      </c>
      <c r="AS12" s="1301" t="s">
        <v>606</v>
      </c>
      <c r="AT12" s="1474" t="s">
        <v>670</v>
      </c>
      <c r="AU12" s="1475" t="s">
        <v>671</v>
      </c>
      <c r="AV12" s="1476" t="s">
        <v>672</v>
      </c>
    </row>
    <row r="13" spans="2:55" s="21" customFormat="1" ht="13.5" customHeight="1">
      <c r="B13" s="27"/>
      <c r="C13" s="27"/>
      <c r="D13" s="27"/>
      <c r="E13" s="11"/>
      <c r="F13" s="11"/>
      <c r="G13" s="11"/>
      <c r="H13" s="26"/>
      <c r="I13" s="26"/>
      <c r="J13" s="26"/>
      <c r="K13" s="26"/>
      <c r="L13" s="26"/>
      <c r="M13" s="26"/>
      <c r="N13" s="26"/>
      <c r="P13" s="10"/>
      <c r="R13" s="10"/>
      <c r="S13" s="10"/>
      <c r="U13" s="1357"/>
      <c r="V13" s="325"/>
      <c r="W13" s="325"/>
      <c r="X13" s="325"/>
      <c r="Y13" s="325"/>
      <c r="Z13" s="325"/>
      <c r="AA13" s="325"/>
      <c r="AB13" s="325"/>
      <c r="AC13" s="325"/>
      <c r="AD13" s="325"/>
      <c r="AE13" s="1357"/>
      <c r="AF13" s="329"/>
      <c r="AG13" s="329"/>
      <c r="AH13" s="329"/>
      <c r="AI13" s="325"/>
      <c r="AJ13" s="329"/>
      <c r="AK13" s="329"/>
      <c r="AL13" s="329"/>
      <c r="AM13" s="329"/>
      <c r="AN13" s="329"/>
      <c r="AO13" s="1357"/>
      <c r="AP13" s="1358"/>
    </row>
    <row r="14" spans="2:55" s="21" customFormat="1" ht="14.4">
      <c r="B14" s="27"/>
      <c r="C14" s="25">
        <v>6</v>
      </c>
      <c r="D14" s="25">
        <v>7</v>
      </c>
      <c r="E14" s="25">
        <v>8</v>
      </c>
      <c r="F14" s="25">
        <v>9</v>
      </c>
      <c r="G14" s="25">
        <v>10</v>
      </c>
      <c r="H14" s="25">
        <v>11</v>
      </c>
      <c r="I14" s="25" t="s">
        <v>611</v>
      </c>
      <c r="J14" s="25" t="s">
        <v>612</v>
      </c>
      <c r="K14" s="25" t="s">
        <v>613</v>
      </c>
      <c r="L14" s="25" t="s">
        <v>614</v>
      </c>
      <c r="M14" s="25">
        <v>12</v>
      </c>
      <c r="N14" s="25">
        <v>13</v>
      </c>
      <c r="U14" s="1357"/>
      <c r="V14" s="325"/>
      <c r="W14" s="325"/>
      <c r="X14" s="325"/>
      <c r="Y14" s="325"/>
      <c r="Z14" s="325"/>
      <c r="AA14" s="325"/>
      <c r="AB14" s="325"/>
      <c r="AC14" s="325"/>
      <c r="AD14" s="325"/>
      <c r="AE14" s="1357"/>
      <c r="AF14" s="329"/>
      <c r="AG14" s="329"/>
      <c r="AH14" s="329"/>
      <c r="AI14" s="325"/>
      <c r="AJ14" s="329"/>
      <c r="AK14" s="329"/>
      <c r="AL14" s="329"/>
      <c r="AM14" s="329"/>
      <c r="AN14" s="329"/>
      <c r="AO14" s="1357"/>
      <c r="AP14" s="1358"/>
    </row>
    <row r="15" spans="2:55" s="9" customFormat="1" ht="72.75" customHeight="1">
      <c r="B15" s="2136" t="s">
        <v>129</v>
      </c>
      <c r="C15" s="2135" t="s">
        <v>131</v>
      </c>
      <c r="D15" s="2135" t="s">
        <v>615</v>
      </c>
      <c r="E15" s="2135" t="s">
        <v>616</v>
      </c>
      <c r="F15" s="2135" t="s">
        <v>617</v>
      </c>
      <c r="G15" s="2135" t="s">
        <v>618</v>
      </c>
      <c r="H15" s="2135" t="s">
        <v>619</v>
      </c>
      <c r="I15" s="2135" t="s">
        <v>620</v>
      </c>
      <c r="J15" s="2135" t="s">
        <v>621</v>
      </c>
      <c r="K15" s="2135" t="s">
        <v>622</v>
      </c>
      <c r="L15" s="2135" t="s">
        <v>623</v>
      </c>
      <c r="M15" s="2135" t="s">
        <v>624</v>
      </c>
      <c r="N15" s="2135" t="s">
        <v>625</v>
      </c>
      <c r="O15" s="1356"/>
      <c r="P15" s="1356"/>
      <c r="Q15" s="1356"/>
      <c r="R15" s="1356"/>
      <c r="S15" s="1356"/>
      <c r="T15" s="1356"/>
      <c r="U15" s="1357"/>
      <c r="V15" s="325"/>
      <c r="W15" s="325"/>
      <c r="X15" s="325"/>
      <c r="Y15" s="325"/>
      <c r="Z15" s="325"/>
      <c r="AA15" s="325"/>
      <c r="AB15" s="325"/>
      <c r="AC15" s="325"/>
      <c r="AD15" s="325"/>
      <c r="AE15" s="1357"/>
      <c r="AF15" s="329"/>
      <c r="AG15" s="329"/>
      <c r="AH15" s="329"/>
      <c r="AI15" s="325"/>
      <c r="AJ15" s="329"/>
      <c r="AK15" s="329"/>
      <c r="AL15" s="329"/>
      <c r="AM15" s="329"/>
      <c r="AN15" s="329"/>
      <c r="AO15" s="1357"/>
      <c r="AP15" s="1358"/>
      <c r="AQ15" s="2136" t="s">
        <v>129</v>
      </c>
      <c r="AR15" s="2135" t="s">
        <v>131</v>
      </c>
      <c r="AS15" s="2135" t="s">
        <v>615</v>
      </c>
      <c r="AT15" s="2135" t="s">
        <v>616</v>
      </c>
      <c r="AU15" s="2135" t="s">
        <v>617</v>
      </c>
      <c r="AV15" s="2135" t="s">
        <v>618</v>
      </c>
      <c r="AW15" s="2135" t="s">
        <v>619</v>
      </c>
      <c r="AX15" s="2135" t="s">
        <v>620</v>
      </c>
      <c r="AY15" s="2135" t="s">
        <v>621</v>
      </c>
      <c r="AZ15" s="2135" t="s">
        <v>626</v>
      </c>
      <c r="BA15" s="2135" t="s">
        <v>627</v>
      </c>
      <c r="BB15" s="2135" t="s">
        <v>624</v>
      </c>
      <c r="BC15" s="2135" t="s">
        <v>625</v>
      </c>
    </row>
    <row r="16" spans="2:55" s="9" customFormat="1" ht="15.6">
      <c r="B16" s="284"/>
      <c r="C16" s="284"/>
      <c r="D16" s="284"/>
      <c r="E16" s="284"/>
      <c r="F16" s="284"/>
      <c r="G16" s="284"/>
      <c r="H16" s="284"/>
      <c r="I16" s="284"/>
      <c r="J16" s="284"/>
      <c r="K16" s="284"/>
      <c r="L16" s="284"/>
      <c r="M16" s="284"/>
      <c r="N16" s="284"/>
      <c r="O16" s="1356"/>
      <c r="P16" s="1356"/>
      <c r="Q16" s="1356"/>
      <c r="R16" s="1356"/>
      <c r="S16" s="1356"/>
      <c r="T16" s="1356"/>
      <c r="U16" s="1357"/>
      <c r="V16" s="325"/>
      <c r="W16" s="325"/>
      <c r="X16" s="325"/>
      <c r="Y16" s="325"/>
      <c r="Z16" s="325"/>
      <c r="AA16" s="325"/>
      <c r="AB16" s="325"/>
      <c r="AC16" s="325"/>
      <c r="AD16" s="325"/>
      <c r="AE16" s="1357"/>
      <c r="AF16" s="329"/>
      <c r="AG16" s="329"/>
      <c r="AH16" s="329"/>
      <c r="AI16" s="325"/>
      <c r="AJ16" s="329"/>
      <c r="AK16" s="329"/>
      <c r="AL16" s="329"/>
      <c r="AM16" s="329"/>
      <c r="AN16" s="329"/>
      <c r="AO16" s="1357"/>
      <c r="AP16" s="1358"/>
      <c r="AQ16" s="1356"/>
      <c r="AR16" s="1356"/>
      <c r="AS16" s="1356"/>
      <c r="AT16" s="1356"/>
      <c r="AU16" s="1356"/>
      <c r="AV16" s="1356"/>
      <c r="AW16" s="1356"/>
      <c r="AX16" s="1356"/>
      <c r="AY16" s="1356"/>
      <c r="AZ16" s="1356"/>
      <c r="BA16" s="1356"/>
      <c r="BB16" s="1356"/>
      <c r="BC16" s="1356"/>
    </row>
    <row r="17" spans="2:55" s="9" customFormat="1" ht="42" customHeight="1">
      <c r="B17" s="309" t="s">
        <v>628</v>
      </c>
      <c r="C17" s="284"/>
      <c r="D17" s="284"/>
      <c r="E17" s="284"/>
      <c r="F17" s="284"/>
      <c r="G17" s="284"/>
      <c r="H17" s="284"/>
      <c r="I17" s="284"/>
      <c r="J17" s="284"/>
      <c r="K17" s="284"/>
      <c r="L17" s="284"/>
      <c r="M17" s="284"/>
      <c r="N17" s="284"/>
      <c r="O17" s="1356"/>
      <c r="P17" s="1356"/>
      <c r="Q17" s="1356"/>
      <c r="R17" s="1356"/>
      <c r="S17" s="1356"/>
      <c r="T17" s="1356"/>
      <c r="U17" s="1357"/>
      <c r="V17" s="324">
        <v>7</v>
      </c>
      <c r="W17" s="324">
        <v>8</v>
      </c>
      <c r="X17" s="324">
        <v>9</v>
      </c>
      <c r="Y17" s="324">
        <v>10</v>
      </c>
      <c r="Z17" s="324">
        <v>11</v>
      </c>
      <c r="AA17" s="324" t="s">
        <v>611</v>
      </c>
      <c r="AB17" s="324" t="s">
        <v>612</v>
      </c>
      <c r="AC17" s="324" t="s">
        <v>613</v>
      </c>
      <c r="AD17" s="324" t="s">
        <v>614</v>
      </c>
      <c r="AE17" s="1357"/>
      <c r="AF17" s="324">
        <v>7</v>
      </c>
      <c r="AG17" s="324">
        <v>8</v>
      </c>
      <c r="AH17" s="324">
        <v>9</v>
      </c>
      <c r="AI17" s="324">
        <v>10</v>
      </c>
      <c r="AJ17" s="324">
        <v>11</v>
      </c>
      <c r="AK17" s="324" t="s">
        <v>611</v>
      </c>
      <c r="AL17" s="324" t="s">
        <v>612</v>
      </c>
      <c r="AM17" s="324" t="s">
        <v>613</v>
      </c>
      <c r="AN17" s="324" t="s">
        <v>614</v>
      </c>
      <c r="AO17" s="1357"/>
      <c r="AP17" s="1358"/>
      <c r="AQ17" s="1356"/>
      <c r="AR17" s="1356"/>
      <c r="AS17" s="1356"/>
      <c r="AT17" s="1356"/>
      <c r="AU17" s="1356"/>
      <c r="AV17" s="1356"/>
      <c r="AW17" s="1356"/>
      <c r="AX17" s="1356"/>
      <c r="AY17" s="1356"/>
      <c r="AZ17" s="1356"/>
      <c r="BA17" s="1356"/>
      <c r="BB17" s="1356"/>
      <c r="BC17" s="1356"/>
    </row>
    <row r="18" spans="2:55" s="21" customFormat="1" ht="25.5" customHeight="1">
      <c r="B18" s="308" t="s">
        <v>629</v>
      </c>
      <c r="C18" s="308" t="s">
        <v>630</v>
      </c>
      <c r="D18" s="1845">
        <v>15.6</v>
      </c>
      <c r="E18" s="1845">
        <v>16.2</v>
      </c>
      <c r="F18" s="1845">
        <v>15</v>
      </c>
      <c r="G18" s="1846">
        <f>IFERROR(IF(OR('Validation summary'!$B$3="Northumbrian Water",'Validation summary'!$B$3="South Staffs Water"),ROUND(AVERAGE(D18:F18),1),""),"")</f>
        <v>15.6</v>
      </c>
      <c r="H18" s="1847">
        <v>13.1</v>
      </c>
      <c r="I18" s="1847">
        <v>12.5</v>
      </c>
      <c r="J18" s="1847">
        <v>13.4</v>
      </c>
      <c r="K18" s="1963">
        <v>13.2</v>
      </c>
      <c r="L18" s="1963"/>
      <c r="M18" s="1846">
        <f>IFERROR(IF(OR('Validation summary'!$B$3="Northumbrian Water",'Validation summary'!$B$3="South Staffs Water"),IF('Validation summary'!$B$2="2023-24",ROUND(AVERAGE($I18:$K18),1),IF('Validation summary'!$B$2="2024-25",ROUND(AVERAGE($J18:$L18),1),ROUND(AVERAGE($H18:$J18),1))),""),"")</f>
        <v>13</v>
      </c>
      <c r="N18" s="1846">
        <f>IFERROR(IF(OR('Validation summary'!$B$3="Northumbrian Water",'Validation summary'!$B$3="South Staffs Water"),(1-M18/G18)*100,""),"")</f>
        <v>16.666666666666664</v>
      </c>
      <c r="P18" s="292" t="s">
        <v>631</v>
      </c>
      <c r="R18" s="326">
        <f>IF(SUM($V18:$AD18)=0,0,$V$6)</f>
        <v>0</v>
      </c>
      <c r="S18" s="338">
        <f>IF(SUM($AF18:$AN18)=0,0,$AF$6)</f>
        <v>0</v>
      </c>
      <c r="U18" s="1357"/>
      <c r="V18" s="325">
        <f>IF(OR('Validation summary'!$B$3="Northumbrian Water",'Validation summary'!$B$3="South Staffs Water"),IF(ISBLANK($D18)=TRUE,1,0),0)</f>
        <v>0</v>
      </c>
      <c r="W18" s="325">
        <f>IF(OR('Validation summary'!$B$3="Northumbrian Water",'Validation summary'!$B$3="South Staffs Water"),IF(ISBLANK($E18)=TRUE,1,0),0)</f>
        <v>0</v>
      </c>
      <c r="X18" s="325">
        <f>IF(OR('Validation summary'!$B$3="Northumbrian Water",'Validation summary'!$B$3="South Staffs Water"),IF(ISBLANK($F18)=TRUE,1,0),0)</f>
        <v>0</v>
      </c>
      <c r="Y18" s="325"/>
      <c r="Z18" s="325">
        <f>IF(OR('Validation summary'!$B$3="Northumbrian Water",'Validation summary'!$B$3="South Staffs Water"),IF(ISBLANK($H18)=TRUE,1,0),0)</f>
        <v>0</v>
      </c>
      <c r="AA18" s="325">
        <f>IF(OR('Validation summary'!$B$3="Northumbrian Water",'Validation summary'!$B$3="South Staffs Water"),IF(ISBLANK($I18)=TRUE,1,0),0)</f>
        <v>0</v>
      </c>
      <c r="AB18" s="325">
        <f>IF(OR('Validation summary'!$B$3="Northumbrian Water",'Validation summary'!$B$3="South Staffs Water"),IF(ISBLANK($J18)=TRUE,1,0),0)</f>
        <v>0</v>
      </c>
      <c r="AC18" s="325">
        <f>IF(OR('Validation summary'!$B$3="Northumbrian Water",'Validation summary'!$B$3="South Staffs Water"),IF('Validation summary'!$B$2="2022-23",IF(ISBLANK($K18)=TRUE,1,0),0),0)</f>
        <v>0</v>
      </c>
      <c r="AD18" s="325">
        <f>IF(OR('Validation summary'!$B$3="Northumbrian Water",'Validation summary'!$B$3="South Staffs Water"),IF('Validation summary'!$B$2="2022-23",IF(ISBLANK($L18)=TRUE,1,0),0),0)</f>
        <v>0</v>
      </c>
      <c r="AE18" s="1357"/>
      <c r="AF18" s="329">
        <f>IF($D18&lt;0,1,0)</f>
        <v>0</v>
      </c>
      <c r="AG18" s="329">
        <f>IF($E18&lt;0,1,0)</f>
        <v>0</v>
      </c>
      <c r="AH18" s="329">
        <f>IF($F18&lt;0,1,0)</f>
        <v>0</v>
      </c>
      <c r="AI18" s="325"/>
      <c r="AJ18" s="329">
        <f>IF($H18&lt;0,1,0)</f>
        <v>0</v>
      </c>
      <c r="AK18" s="329">
        <f>IF($I18&lt;0,1,0)</f>
        <v>0</v>
      </c>
      <c r="AL18" s="329">
        <f>IF($J18&lt;0,1,0)</f>
        <v>0</v>
      </c>
      <c r="AM18" s="329">
        <f>IF($K18&lt;0,1,0)</f>
        <v>0</v>
      </c>
      <c r="AN18" s="329">
        <f>IF($L18&lt;0,1,0)</f>
        <v>0</v>
      </c>
      <c r="AO18" s="1357"/>
      <c r="AP18" s="1358"/>
      <c r="AQ18" s="308" t="s">
        <v>629</v>
      </c>
      <c r="AR18" s="308" t="s">
        <v>630</v>
      </c>
      <c r="AS18" s="1477"/>
      <c r="AT18" s="1477"/>
      <c r="AU18" s="1477"/>
      <c r="AV18" s="1478" t="s">
        <v>673</v>
      </c>
      <c r="AW18" s="1477"/>
      <c r="AX18" s="1479" t="s">
        <v>674</v>
      </c>
      <c r="AY18" s="1477"/>
      <c r="AZ18" s="1477"/>
      <c r="BA18" s="1477"/>
      <c r="BB18" s="1511" t="s">
        <v>675</v>
      </c>
      <c r="BC18" s="1511" t="s">
        <v>165</v>
      </c>
    </row>
    <row r="19" spans="2:55" s="21" customFormat="1" ht="25.5" customHeight="1">
      <c r="B19" s="308" t="s">
        <v>604</v>
      </c>
      <c r="C19" s="308" t="s">
        <v>605</v>
      </c>
      <c r="D19" s="1845">
        <v>137.4</v>
      </c>
      <c r="E19" s="1845">
        <v>140</v>
      </c>
      <c r="F19" s="1845">
        <v>127</v>
      </c>
      <c r="G19" s="1846">
        <f>IFERROR(IF('Validation summary'!$B$3="South Staffs Water",ROUND(AVERAGE(D19:F19),1),""),"")</f>
        <v>134.80000000000001</v>
      </c>
      <c r="H19" s="1845">
        <v>150.4</v>
      </c>
      <c r="I19" s="1845">
        <v>141</v>
      </c>
      <c r="J19" s="1963">
        <v>135.9</v>
      </c>
      <c r="K19" s="1963">
        <f>IF(AND('Validation summary'!$B$3="South Staffs Water",'Validation summary'!$B$2="2023-24"),$G$12,"Overtype with 2023-24 forecast")</f>
        <v>127.5</v>
      </c>
      <c r="L19" s="1962">
        <f>IF('Validation summary'!$B$3="South Staffs Water",$G$12,"")</f>
        <v>127.5</v>
      </c>
      <c r="M19" s="1846">
        <f>IFERROR(IF('Validation summary'!$B$3="South Staffs Water",IF('Validation summary'!$B$2="2023-24",ROUND(AVERAGE($I19:$K19),1),IF('Validation summary'!$B$2="2024-25",ROUND(AVERAGE($J19:$L19),1),ROUND(AVERAGE($H19:$J19),1))),""),"")</f>
        <v>134.80000000000001</v>
      </c>
      <c r="N19" s="1846">
        <f>IFERROR(IF('Validation summary'!$B$3="South Staffs Water",(1-M19/G19)*100,""),"")</f>
        <v>0</v>
      </c>
      <c r="P19" s="292" t="s">
        <v>635</v>
      </c>
      <c r="R19" s="326">
        <f>IF(SUM($V19:$AD19)=0,0,$V$6)</f>
        <v>0</v>
      </c>
      <c r="S19" s="338">
        <f>IF(SUM($AF19:$AN19)=0,0,$AF$6)</f>
        <v>0</v>
      </c>
      <c r="U19" s="1357"/>
      <c r="V19" s="325">
        <f>IF('Validation summary'!$B$3="South Staffs Water",IF(ISBLANK($D19)=TRUE,1,0),0)</f>
        <v>0</v>
      </c>
      <c r="W19" s="325">
        <f>IF('Validation summary'!$B$3="South Staffs Water",IF(ISBLANK($E19)=TRUE,1,0),0)</f>
        <v>0</v>
      </c>
      <c r="X19" s="325">
        <f>IF('Validation summary'!$B$3="South Staffs Water",IF(ISBLANK($F19)=TRUE,1,0),0)</f>
        <v>0</v>
      </c>
      <c r="Y19" s="325"/>
      <c r="Z19" s="325">
        <f>IF('Validation summary'!$B$3="South Staffs Water",IF(ISBLANK($H19)=TRUE,1,0),0)</f>
        <v>0</v>
      </c>
      <c r="AA19" s="325">
        <f>IF('Validation summary'!$B$3="South Staffs Water",IF(ISBLANK($I19)=TRUE,1,0),0)</f>
        <v>0</v>
      </c>
      <c r="AB19" s="325">
        <f>IF('Validation summary'!$B$3="South Staffs Water",IF(ISBLANK($J19)=TRUE,1,0),0)</f>
        <v>0</v>
      </c>
      <c r="AC19" s="325">
        <f>IF('Validation summary'!$B$3="South Staffs Water",IF('Validation summary'!$B$2="2023-24",IF(ISBLANK($K19)=TRUE,1,0),0),0)</f>
        <v>0</v>
      </c>
      <c r="AD19" s="325"/>
      <c r="AE19" s="1357"/>
      <c r="AF19" s="329">
        <f>IF($D19&lt;0,1,0)</f>
        <v>0</v>
      </c>
      <c r="AG19" s="329">
        <f>IF($E19&lt;0,1,0)</f>
        <v>0</v>
      </c>
      <c r="AH19" s="329">
        <f>IF($F19&lt;0,1,0)</f>
        <v>0</v>
      </c>
      <c r="AI19" s="325"/>
      <c r="AJ19" s="329">
        <f>IF($H19&lt;0,1,0)</f>
        <v>0</v>
      </c>
      <c r="AK19" s="329">
        <f>IF($I19&lt;0,1,0)</f>
        <v>0</v>
      </c>
      <c r="AL19" s="329">
        <f>IF($J19&lt;0,1,0)</f>
        <v>0</v>
      </c>
      <c r="AM19" s="329">
        <f>IF($K19&lt;0,1,0)</f>
        <v>0</v>
      </c>
      <c r="AN19" s="329"/>
      <c r="AO19" s="1357"/>
      <c r="AP19" s="1358"/>
      <c r="AQ19" s="308" t="s">
        <v>604</v>
      </c>
      <c r="AR19" s="308" t="s">
        <v>605</v>
      </c>
      <c r="AS19" s="1477"/>
      <c r="AT19" s="1477"/>
      <c r="AU19" s="1477"/>
      <c r="AV19" s="1478" t="s">
        <v>676</v>
      </c>
      <c r="AW19" s="1477"/>
      <c r="AX19" s="1480" t="s">
        <v>672</v>
      </c>
      <c r="AY19" s="1477"/>
      <c r="AZ19" s="1477"/>
      <c r="BA19" s="1477"/>
      <c r="BB19" s="1511" t="s">
        <v>677</v>
      </c>
      <c r="BC19" s="1511" t="s">
        <v>174</v>
      </c>
    </row>
    <row r="20" spans="2:55" s="21" customFormat="1" ht="17.25" customHeight="1">
      <c r="B20" s="27"/>
      <c r="C20" s="27"/>
      <c r="D20" s="11"/>
      <c r="E20" s="11"/>
      <c r="F20" s="11"/>
      <c r="G20" s="11"/>
      <c r="H20" s="11"/>
      <c r="I20" s="11"/>
      <c r="J20" s="11"/>
      <c r="K20" s="11"/>
      <c r="L20" s="11"/>
      <c r="M20" s="11"/>
      <c r="N20" s="11"/>
      <c r="P20" s="10"/>
      <c r="R20" s="10"/>
      <c r="S20" s="10"/>
      <c r="U20" s="1357"/>
      <c r="V20" s="325"/>
      <c r="W20" s="325"/>
      <c r="X20" s="325"/>
      <c r="Y20" s="325"/>
      <c r="Z20" s="325"/>
      <c r="AA20" s="325"/>
      <c r="AB20" s="325"/>
      <c r="AC20" s="325"/>
      <c r="AD20" s="325"/>
      <c r="AE20" s="1357"/>
      <c r="AF20" s="329"/>
      <c r="AG20" s="329"/>
      <c r="AH20" s="329"/>
      <c r="AI20" s="325"/>
      <c r="AJ20" s="329"/>
      <c r="AK20" s="329"/>
      <c r="AL20" s="329"/>
      <c r="AM20" s="329"/>
      <c r="AN20" s="329"/>
      <c r="AO20" s="1357"/>
      <c r="AP20" s="1358"/>
    </row>
    <row r="21" spans="2:55" s="9" customFormat="1" ht="14.4">
      <c r="B21" s="1361"/>
      <c r="C21" s="25">
        <v>14</v>
      </c>
      <c r="D21" s="25">
        <v>15</v>
      </c>
      <c r="E21" s="25">
        <v>16</v>
      </c>
      <c r="F21" s="25">
        <v>17</v>
      </c>
      <c r="G21" s="25">
        <v>18</v>
      </c>
      <c r="H21" s="25">
        <v>19</v>
      </c>
      <c r="I21" s="25"/>
      <c r="J21" s="25"/>
      <c r="K21" s="25"/>
      <c r="L21" s="25"/>
      <c r="M21" s="1353"/>
      <c r="N21" s="1353"/>
      <c r="O21" s="1356"/>
      <c r="P21" s="1356"/>
      <c r="Q21" s="1356"/>
      <c r="R21" s="1356"/>
      <c r="S21" s="1356"/>
      <c r="T21" s="1356"/>
      <c r="U21" s="1357"/>
      <c r="V21" s="324"/>
      <c r="W21" s="324"/>
      <c r="X21" s="324"/>
      <c r="Y21" s="324"/>
      <c r="Z21" s="324"/>
      <c r="AA21" s="324"/>
      <c r="AB21" s="324"/>
      <c r="AC21" s="324"/>
      <c r="AD21" s="324"/>
      <c r="AE21" s="1357"/>
      <c r="AF21" s="324"/>
      <c r="AG21" s="324"/>
      <c r="AH21" s="324"/>
      <c r="AI21" s="324"/>
      <c r="AJ21" s="324"/>
      <c r="AK21" s="324"/>
      <c r="AL21" s="324"/>
      <c r="AM21" s="324"/>
      <c r="AN21" s="324"/>
      <c r="AO21" s="1357"/>
      <c r="AP21" s="1358"/>
      <c r="AQ21" s="1356"/>
      <c r="AR21" s="1356"/>
      <c r="AS21" s="1356"/>
      <c r="AT21" s="1356"/>
      <c r="AU21" s="1356"/>
      <c r="AV21" s="1356"/>
      <c r="AW21" s="1356"/>
      <c r="AX21" s="1356"/>
      <c r="AY21" s="1356"/>
      <c r="AZ21" s="1356"/>
      <c r="BA21" s="1356"/>
      <c r="BB21" s="1356"/>
      <c r="BC21" s="1356"/>
    </row>
    <row r="22" spans="2:55" s="9" customFormat="1" ht="41.4">
      <c r="B22" s="2136" t="s">
        <v>129</v>
      </c>
      <c r="C22" s="2135" t="s">
        <v>131</v>
      </c>
      <c r="D22" s="2135" t="s">
        <v>591</v>
      </c>
      <c r="E22" s="2135" t="s">
        <v>638</v>
      </c>
      <c r="F22" s="2135" t="s">
        <v>639</v>
      </c>
      <c r="G22" s="2135" t="s">
        <v>640</v>
      </c>
      <c r="H22" s="2135" t="s">
        <v>641</v>
      </c>
      <c r="I22" s="285"/>
      <c r="J22" s="285"/>
      <c r="K22" s="285"/>
      <c r="L22" s="285"/>
      <c r="M22" s="1353"/>
      <c r="N22" s="1353"/>
      <c r="O22" s="1356"/>
      <c r="P22" s="1356"/>
      <c r="Q22" s="1356"/>
      <c r="R22" s="1356"/>
      <c r="S22" s="1356"/>
      <c r="T22" s="1356"/>
      <c r="U22" s="1357"/>
      <c r="V22" s="325"/>
      <c r="W22" s="325"/>
      <c r="X22" s="325"/>
      <c r="Y22" s="325"/>
      <c r="Z22" s="325"/>
      <c r="AA22" s="325"/>
      <c r="AB22" s="325"/>
      <c r="AC22" s="325"/>
      <c r="AD22" s="325"/>
      <c r="AE22" s="1357"/>
      <c r="AF22" s="329"/>
      <c r="AG22" s="329"/>
      <c r="AH22" s="329"/>
      <c r="AI22" s="325"/>
      <c r="AJ22" s="329"/>
      <c r="AK22" s="329"/>
      <c r="AL22" s="329"/>
      <c r="AM22" s="329"/>
      <c r="AN22" s="329"/>
      <c r="AO22" s="1357"/>
      <c r="AP22" s="1358"/>
      <c r="AQ22" s="1356"/>
      <c r="AR22" s="1356"/>
      <c r="AS22" s="1356"/>
      <c r="AT22" s="1356"/>
      <c r="AU22" s="1356"/>
      <c r="AV22" s="1356"/>
      <c r="AW22" s="1356"/>
      <c r="AX22" s="1356"/>
      <c r="AY22" s="1356"/>
      <c r="AZ22" s="1356"/>
      <c r="BA22" s="1356"/>
      <c r="BB22" s="1356"/>
      <c r="BC22" s="1356"/>
    </row>
    <row r="23" spans="2:55" s="9" customFormat="1" ht="15.6">
      <c r="B23" s="284"/>
      <c r="C23" s="284"/>
      <c r="D23" s="284"/>
      <c r="E23" s="284"/>
      <c r="F23" s="284"/>
      <c r="G23" s="284"/>
      <c r="H23" s="284"/>
      <c r="I23" s="284"/>
      <c r="J23" s="284"/>
      <c r="K23" s="284"/>
      <c r="L23" s="284"/>
      <c r="M23" s="23"/>
      <c r="N23" s="23"/>
      <c r="O23" s="1356"/>
      <c r="P23" s="1356"/>
      <c r="Q23" s="1356"/>
      <c r="R23" s="1356"/>
      <c r="S23" s="1356"/>
      <c r="T23" s="1356"/>
      <c r="U23" s="1357"/>
      <c r="V23" s="325"/>
      <c r="W23" s="325"/>
      <c r="X23" s="325"/>
      <c r="Y23" s="325"/>
      <c r="Z23" s="325"/>
      <c r="AA23" s="325"/>
      <c r="AB23" s="325"/>
      <c r="AC23" s="325"/>
      <c r="AD23" s="325"/>
      <c r="AE23" s="1357"/>
      <c r="AF23" s="329"/>
      <c r="AG23" s="329"/>
      <c r="AH23" s="329"/>
      <c r="AI23" s="325"/>
      <c r="AJ23" s="329"/>
      <c r="AK23" s="329"/>
      <c r="AL23" s="329"/>
      <c r="AM23" s="329"/>
      <c r="AN23" s="329"/>
      <c r="AO23" s="1357"/>
      <c r="AP23" s="1358"/>
      <c r="AQ23" s="1356"/>
      <c r="AR23" s="1356"/>
      <c r="AS23" s="1356"/>
      <c r="AT23" s="1356"/>
      <c r="AU23" s="1356"/>
      <c r="AV23" s="1356"/>
      <c r="AW23" s="1356"/>
      <c r="AX23" s="1356"/>
      <c r="AY23" s="1356"/>
      <c r="AZ23" s="1356"/>
      <c r="BA23" s="1356"/>
      <c r="BB23" s="1356"/>
      <c r="BC23" s="1356"/>
    </row>
    <row r="24" spans="2:55" s="9" customFormat="1" ht="15.6">
      <c r="B24" s="309" t="s">
        <v>154</v>
      </c>
      <c r="C24" s="284"/>
      <c r="D24" s="284"/>
      <c r="E24" s="284"/>
      <c r="F24" s="284"/>
      <c r="G24" s="284"/>
      <c r="H24" s="284"/>
      <c r="I24" s="284"/>
      <c r="J24" s="284"/>
      <c r="K24" s="284"/>
      <c r="L24" s="284"/>
      <c r="M24" s="23"/>
      <c r="N24" s="23"/>
      <c r="O24" s="1356"/>
      <c r="P24" s="1356"/>
      <c r="Q24" s="1356"/>
      <c r="R24" s="1356"/>
      <c r="S24" s="1356"/>
      <c r="T24" s="1356"/>
      <c r="U24" s="1357"/>
      <c r="V24" s="324">
        <v>16</v>
      </c>
      <c r="W24" s="324">
        <v>17</v>
      </c>
      <c r="X24" s="324">
        <v>18</v>
      </c>
      <c r="Y24" s="324">
        <v>19</v>
      </c>
      <c r="Z24" s="324"/>
      <c r="AA24" s="324"/>
      <c r="AB24" s="324"/>
      <c r="AC24" s="324"/>
      <c r="AD24" s="324"/>
      <c r="AE24" s="1357"/>
      <c r="AF24" s="324">
        <v>16</v>
      </c>
      <c r="AG24" s="324">
        <v>17</v>
      </c>
      <c r="AH24" s="324">
        <v>18</v>
      </c>
      <c r="AI24" s="324">
        <v>19</v>
      </c>
      <c r="AJ24" s="324"/>
      <c r="AK24" s="324"/>
      <c r="AL24" s="324"/>
      <c r="AM24" s="324"/>
      <c r="AN24" s="324"/>
      <c r="AO24" s="1357"/>
      <c r="AP24" s="1358"/>
      <c r="AQ24" s="1356"/>
      <c r="AR24" s="1356"/>
      <c r="AS24" s="1356"/>
      <c r="AT24" s="1356"/>
      <c r="AU24" s="1356"/>
      <c r="AV24" s="1356"/>
      <c r="AW24" s="1356"/>
      <c r="AX24" s="1356"/>
      <c r="AY24" s="1356"/>
      <c r="AZ24" s="1356"/>
      <c r="BA24" s="1356"/>
      <c r="BB24" s="1356"/>
      <c r="BC24" s="1356"/>
    </row>
    <row r="25" spans="2:55" s="21" customFormat="1" ht="58.5" customHeight="1">
      <c r="B25" s="308" t="s">
        <v>154</v>
      </c>
      <c r="C25" s="308" t="s">
        <v>642</v>
      </c>
      <c r="D25" s="308" t="s">
        <v>643</v>
      </c>
      <c r="E25" s="265"/>
      <c r="F25" s="266"/>
      <c r="G25" s="22"/>
      <c r="H25" s="265"/>
      <c r="I25" s="265"/>
      <c r="J25" s="265"/>
      <c r="K25" s="265"/>
      <c r="L25" s="265"/>
      <c r="M25" s="26"/>
      <c r="N25" s="26"/>
      <c r="P25" s="292" t="s">
        <v>644</v>
      </c>
      <c r="R25" s="317"/>
      <c r="S25" s="317"/>
      <c r="U25" s="1357"/>
      <c r="V25" s="325"/>
      <c r="W25" s="325"/>
      <c r="X25" s="325"/>
      <c r="Y25" s="325"/>
      <c r="Z25" s="325"/>
      <c r="AA25" s="325"/>
      <c r="AB25" s="325"/>
      <c r="AC25" s="325"/>
      <c r="AD25" s="325"/>
      <c r="AE25" s="1357"/>
      <c r="AF25" s="329"/>
      <c r="AG25" s="329"/>
      <c r="AH25" s="329"/>
      <c r="AI25" s="329"/>
      <c r="AJ25" s="329"/>
      <c r="AK25" s="329"/>
      <c r="AL25" s="329"/>
      <c r="AM25" s="329"/>
      <c r="AN25" s="329"/>
      <c r="AO25" s="1357"/>
      <c r="AP25" s="1358"/>
    </row>
    <row r="26" spans="2:55" s="9" customFormat="1" ht="16.2" customHeight="1">
      <c r="B26" s="1356"/>
      <c r="C26" s="1353"/>
      <c r="D26" s="1361"/>
      <c r="E26" s="1356"/>
      <c r="F26" s="1356"/>
      <c r="G26" s="1356"/>
      <c r="H26" s="1363"/>
      <c r="I26" s="1363"/>
      <c r="J26" s="1363"/>
      <c r="K26" s="1363"/>
      <c r="L26" s="1363"/>
      <c r="M26" s="1356"/>
      <c r="N26" s="1353"/>
      <c r="O26" s="1356"/>
      <c r="P26" s="1356"/>
      <c r="Q26" s="1356"/>
      <c r="R26" s="1356"/>
      <c r="S26" s="1356"/>
      <c r="T26" s="1356"/>
      <c r="U26" s="1357"/>
      <c r="V26" s="325"/>
      <c r="W26" s="325"/>
      <c r="X26" s="325"/>
      <c r="Y26" s="325"/>
      <c r="Z26" s="325"/>
      <c r="AA26" s="325"/>
      <c r="AB26" s="325"/>
      <c r="AC26" s="325"/>
      <c r="AD26" s="325"/>
      <c r="AE26" s="1357"/>
      <c r="AF26" s="329"/>
      <c r="AG26" s="329"/>
      <c r="AH26" s="329"/>
      <c r="AI26" s="325"/>
      <c r="AJ26" s="329"/>
      <c r="AK26" s="329"/>
      <c r="AL26" s="329"/>
      <c r="AM26" s="329"/>
      <c r="AN26" s="329"/>
      <c r="AO26" s="1357"/>
      <c r="AP26" s="1358"/>
      <c r="AQ26" s="1356"/>
      <c r="AR26" s="1356"/>
      <c r="AS26" s="1356"/>
      <c r="AT26" s="1356"/>
      <c r="AU26" s="1356"/>
      <c r="AV26" s="1356"/>
      <c r="AW26" s="1356"/>
      <c r="AX26" s="1356"/>
      <c r="AY26" s="1356"/>
      <c r="AZ26" s="1356"/>
      <c r="BA26" s="1356"/>
      <c r="BB26" s="1356"/>
      <c r="BC26" s="1356"/>
    </row>
    <row r="27" spans="2:55" s="9" customFormat="1" ht="16.2" customHeight="1">
      <c r="B27" s="1356"/>
      <c r="C27" s="25">
        <v>20</v>
      </c>
      <c r="D27" s="25">
        <v>21</v>
      </c>
      <c r="E27" s="25">
        <v>22</v>
      </c>
      <c r="F27" s="1356"/>
      <c r="G27" s="1356"/>
      <c r="H27" s="1363"/>
      <c r="I27" s="1363"/>
      <c r="J27" s="1363"/>
      <c r="K27" s="1363"/>
      <c r="L27" s="1363"/>
      <c r="M27" s="1356"/>
      <c r="N27" s="1353"/>
      <c r="O27" s="1356"/>
      <c r="P27" s="1356"/>
      <c r="Q27" s="1356"/>
      <c r="R27" s="1356"/>
      <c r="S27" s="1356"/>
      <c r="T27" s="1356"/>
      <c r="U27" s="1357"/>
      <c r="V27" s="324"/>
      <c r="W27" s="324"/>
      <c r="X27" s="324"/>
      <c r="Y27" s="325"/>
      <c r="Z27" s="325"/>
      <c r="AA27" s="325"/>
      <c r="AB27" s="325"/>
      <c r="AC27" s="325"/>
      <c r="AD27" s="325"/>
      <c r="AE27" s="1357"/>
      <c r="AF27" s="329"/>
      <c r="AG27" s="329"/>
      <c r="AH27" s="329"/>
      <c r="AI27" s="325"/>
      <c r="AJ27" s="329"/>
      <c r="AK27" s="329"/>
      <c r="AL27" s="329"/>
      <c r="AM27" s="329"/>
      <c r="AN27" s="329"/>
      <c r="AO27" s="1357"/>
      <c r="AP27" s="1358"/>
      <c r="AQ27" s="1356"/>
      <c r="AR27" s="1356"/>
      <c r="AS27" s="1356"/>
      <c r="AT27" s="1356"/>
      <c r="AU27" s="1356"/>
      <c r="AV27" s="1356"/>
      <c r="AW27" s="1356"/>
      <c r="AX27" s="1356"/>
      <c r="AY27" s="1356"/>
      <c r="AZ27" s="1356"/>
      <c r="BA27" s="1356"/>
      <c r="BB27" s="1356"/>
      <c r="BC27" s="1356"/>
    </row>
    <row r="28" spans="2:55" s="9" customFormat="1" ht="67.5" customHeight="1">
      <c r="B28" s="2136" t="s">
        <v>129</v>
      </c>
      <c r="C28" s="2135" t="s">
        <v>645</v>
      </c>
      <c r="D28" s="2135" t="s">
        <v>646</v>
      </c>
      <c r="E28" s="2135" t="s">
        <v>647</v>
      </c>
      <c r="F28" s="1356"/>
      <c r="G28" s="1356"/>
      <c r="H28" s="1353"/>
      <c r="I28" s="1353"/>
      <c r="J28" s="1353"/>
      <c r="K28" s="1353"/>
      <c r="L28" s="1353"/>
      <c r="M28" s="1353"/>
      <c r="N28" s="1353"/>
      <c r="O28" s="1356"/>
      <c r="P28" s="1356"/>
      <c r="Q28" s="1356"/>
      <c r="R28" s="1356"/>
      <c r="S28" s="1356"/>
      <c r="T28" s="1356"/>
      <c r="U28" s="1357"/>
      <c r="V28" s="325"/>
      <c r="W28" s="325"/>
      <c r="X28" s="325"/>
      <c r="Y28" s="325"/>
      <c r="Z28" s="325"/>
      <c r="AA28" s="325"/>
      <c r="AB28" s="325"/>
      <c r="AC28" s="325"/>
      <c r="AD28" s="325"/>
      <c r="AE28" s="1357"/>
      <c r="AF28" s="329"/>
      <c r="AG28" s="329"/>
      <c r="AH28" s="329"/>
      <c r="AI28" s="325"/>
      <c r="AJ28" s="329"/>
      <c r="AK28" s="329"/>
      <c r="AL28" s="329"/>
      <c r="AM28" s="329"/>
      <c r="AN28" s="329"/>
      <c r="AO28" s="1357"/>
      <c r="AP28" s="1358"/>
      <c r="AQ28" s="1356"/>
      <c r="AR28" s="1356"/>
      <c r="AS28" s="1356"/>
      <c r="AT28" s="1356"/>
      <c r="AU28" s="1356"/>
      <c r="AV28" s="1356"/>
      <c r="AW28" s="1356"/>
      <c r="AX28" s="1356"/>
      <c r="AY28" s="1356"/>
      <c r="AZ28" s="1356"/>
      <c r="BA28" s="1356"/>
      <c r="BB28" s="1356"/>
      <c r="BC28" s="1356"/>
    </row>
    <row r="29" spans="2:55" s="9" customFormat="1" ht="15.6">
      <c r="B29" s="284"/>
      <c r="C29" s="284"/>
      <c r="D29" s="284"/>
      <c r="E29" s="284"/>
      <c r="F29" s="23"/>
      <c r="G29" s="23"/>
      <c r="H29" s="23"/>
      <c r="I29" s="23"/>
      <c r="J29" s="23"/>
      <c r="K29" s="23"/>
      <c r="L29" s="23"/>
      <c r="M29" s="23"/>
      <c r="N29" s="23"/>
      <c r="O29" s="1356"/>
      <c r="P29" s="1356"/>
      <c r="Q29" s="1356"/>
      <c r="R29" s="1356"/>
      <c r="S29" s="1356"/>
      <c r="T29" s="1356"/>
      <c r="U29" s="1357"/>
      <c r="V29" s="325"/>
      <c r="W29" s="325"/>
      <c r="X29" s="325"/>
      <c r="Y29" s="325"/>
      <c r="Z29" s="325"/>
      <c r="AA29" s="325"/>
      <c r="AB29" s="325"/>
      <c r="AC29" s="325"/>
      <c r="AD29" s="325"/>
      <c r="AE29" s="1357"/>
      <c r="AF29" s="329"/>
      <c r="AG29" s="329"/>
      <c r="AH29" s="329"/>
      <c r="AI29" s="325"/>
      <c r="AJ29" s="329"/>
      <c r="AK29" s="329"/>
      <c r="AL29" s="329"/>
      <c r="AM29" s="329"/>
      <c r="AN29" s="329"/>
      <c r="AO29" s="1357"/>
      <c r="AP29" s="1358"/>
      <c r="AQ29" s="1356"/>
      <c r="AR29" s="1356"/>
      <c r="AS29" s="1356"/>
      <c r="AT29" s="1356"/>
      <c r="AU29" s="1356"/>
      <c r="AV29" s="1356"/>
      <c r="AW29" s="1356"/>
      <c r="AX29" s="1356"/>
      <c r="AY29" s="1356"/>
      <c r="AZ29" s="1356"/>
      <c r="BA29" s="1356"/>
      <c r="BB29" s="1356"/>
      <c r="BC29" s="1356"/>
    </row>
    <row r="30" spans="2:55" s="9" customFormat="1" ht="15.6">
      <c r="B30" s="309" t="s">
        <v>648</v>
      </c>
      <c r="C30" s="284"/>
      <c r="D30" s="284"/>
      <c r="E30" s="284"/>
      <c r="F30" s="23"/>
      <c r="G30" s="23"/>
      <c r="H30" s="23"/>
      <c r="I30" s="23"/>
      <c r="J30" s="23"/>
      <c r="K30" s="23"/>
      <c r="L30" s="23"/>
      <c r="M30" s="23"/>
      <c r="N30" s="23"/>
      <c r="O30" s="1356"/>
      <c r="P30" s="1356"/>
      <c r="Q30" s="1356"/>
      <c r="R30" s="1356"/>
      <c r="S30" s="1356"/>
      <c r="T30" s="1356"/>
      <c r="U30" s="1357"/>
      <c r="V30" s="324">
        <v>20</v>
      </c>
      <c r="W30" s="324">
        <v>21</v>
      </c>
      <c r="X30" s="324">
        <v>22</v>
      </c>
      <c r="Y30" s="325"/>
      <c r="Z30" s="325"/>
      <c r="AA30" s="325"/>
      <c r="AB30" s="325"/>
      <c r="AC30" s="325"/>
      <c r="AD30" s="325"/>
      <c r="AE30" s="1357"/>
      <c r="AF30" s="324">
        <v>20</v>
      </c>
      <c r="AG30" s="324">
        <v>21</v>
      </c>
      <c r="AH30" s="324">
        <v>22</v>
      </c>
      <c r="AI30" s="325"/>
      <c r="AJ30" s="329"/>
      <c r="AK30" s="329"/>
      <c r="AL30" s="329"/>
      <c r="AM30" s="329"/>
      <c r="AN30" s="329"/>
      <c r="AO30" s="1357"/>
      <c r="AP30" s="1358"/>
      <c r="AQ30" s="1356"/>
      <c r="AR30" s="1356"/>
      <c r="AS30" s="1356"/>
      <c r="AT30" s="1356"/>
      <c r="AU30" s="1356"/>
      <c r="AV30" s="1356"/>
      <c r="AW30" s="1356"/>
      <c r="AX30" s="1356"/>
      <c r="AY30" s="1356"/>
      <c r="AZ30" s="1356"/>
      <c r="BA30" s="1356"/>
      <c r="BB30" s="1356"/>
      <c r="BC30" s="1356"/>
    </row>
    <row r="31" spans="2:55" s="21" customFormat="1" ht="23.25" customHeight="1">
      <c r="B31" s="308" t="s">
        <v>184</v>
      </c>
      <c r="C31" s="22"/>
      <c r="D31" s="22"/>
      <c r="E31" s="267"/>
      <c r="F31" s="255"/>
      <c r="G31" s="26"/>
      <c r="H31" s="26"/>
      <c r="I31" s="26"/>
      <c r="J31" s="26"/>
      <c r="K31" s="26"/>
      <c r="L31" s="26"/>
      <c r="M31" s="26"/>
      <c r="N31" s="26"/>
      <c r="P31" s="292" t="s">
        <v>649</v>
      </c>
      <c r="R31" s="317"/>
      <c r="S31" s="317"/>
      <c r="U31" s="1357"/>
      <c r="V31" s="325"/>
      <c r="W31" s="325"/>
      <c r="X31" s="325"/>
      <c r="Y31" s="325"/>
      <c r="Z31" s="325"/>
      <c r="AA31" s="325"/>
      <c r="AB31" s="325"/>
      <c r="AC31" s="325"/>
      <c r="AD31" s="325"/>
      <c r="AE31" s="1357"/>
      <c r="AF31" s="329"/>
      <c r="AG31" s="329"/>
      <c r="AH31" s="329"/>
      <c r="AI31" s="325"/>
      <c r="AJ31" s="329"/>
      <c r="AK31" s="329"/>
      <c r="AL31" s="329"/>
      <c r="AM31" s="329"/>
      <c r="AN31" s="329"/>
      <c r="AO31" s="1357"/>
      <c r="AP31" s="1358"/>
    </row>
    <row r="32" spans="2:55" s="21" customFormat="1" ht="23.25" customHeight="1">
      <c r="B32" s="27"/>
      <c r="C32" s="11"/>
      <c r="D32" s="11"/>
      <c r="E32" s="11"/>
      <c r="G32" s="26"/>
      <c r="H32" s="26"/>
      <c r="I32" s="26"/>
      <c r="J32" s="26"/>
      <c r="K32" s="26"/>
      <c r="L32" s="26"/>
      <c r="M32" s="26"/>
      <c r="N32" s="26"/>
      <c r="P32" s="10"/>
      <c r="R32" s="10"/>
      <c r="S32" s="10"/>
      <c r="U32" s="1357"/>
      <c r="V32" s="325"/>
      <c r="W32" s="325"/>
      <c r="X32" s="325"/>
      <c r="Y32" s="325"/>
      <c r="Z32" s="325"/>
      <c r="AA32" s="325"/>
      <c r="AB32" s="325"/>
      <c r="AC32" s="325"/>
      <c r="AD32" s="325"/>
      <c r="AE32" s="1357"/>
      <c r="AF32" s="329"/>
      <c r="AG32" s="329"/>
      <c r="AH32" s="329"/>
      <c r="AI32" s="325"/>
      <c r="AJ32" s="329"/>
      <c r="AK32" s="329"/>
      <c r="AL32" s="329"/>
      <c r="AM32" s="329"/>
      <c r="AN32" s="329"/>
      <c r="AO32" s="1357"/>
      <c r="AP32" s="1358"/>
    </row>
    <row r="33" spans="2:43" s="9" customFormat="1" ht="14.4">
      <c r="B33" s="1353"/>
      <c r="C33" s="25">
        <v>23</v>
      </c>
      <c r="D33" s="25">
        <v>24</v>
      </c>
      <c r="E33" s="25">
        <v>25</v>
      </c>
      <c r="F33" s="25">
        <v>26</v>
      </c>
      <c r="G33" s="25">
        <v>27</v>
      </c>
      <c r="H33" s="25">
        <v>28</v>
      </c>
      <c r="I33" s="25">
        <v>29</v>
      </c>
      <c r="J33" s="25">
        <v>30</v>
      </c>
      <c r="K33" s="25"/>
      <c r="L33" s="25"/>
      <c r="M33" s="1356"/>
      <c r="N33" s="1353"/>
      <c r="O33" s="1356"/>
      <c r="P33" s="1356"/>
      <c r="Q33" s="1356"/>
      <c r="R33" s="1356"/>
      <c r="S33" s="1356"/>
      <c r="T33" s="1356"/>
      <c r="U33" s="1357"/>
      <c r="V33" s="324"/>
      <c r="W33" s="324"/>
      <c r="X33" s="324"/>
      <c r="Y33" s="324"/>
      <c r="Z33" s="324"/>
      <c r="AA33" s="324"/>
      <c r="AB33" s="324"/>
      <c r="AC33" s="324"/>
      <c r="AD33" s="324"/>
      <c r="AE33" s="1357"/>
      <c r="AF33" s="329"/>
      <c r="AG33" s="329"/>
      <c r="AH33" s="329"/>
      <c r="AI33" s="325"/>
      <c r="AJ33" s="329"/>
      <c r="AK33" s="329"/>
      <c r="AL33" s="329"/>
      <c r="AM33" s="329"/>
      <c r="AN33" s="329"/>
      <c r="AO33" s="1357"/>
      <c r="AP33" s="1358"/>
      <c r="AQ33" s="1356"/>
    </row>
    <row r="34" spans="2:43" s="9" customFormat="1" ht="40.5" customHeight="1">
      <c r="B34" s="2136" t="s">
        <v>129</v>
      </c>
      <c r="C34" s="2135" t="s">
        <v>650</v>
      </c>
      <c r="D34" s="2135" t="s">
        <v>651</v>
      </c>
      <c r="E34" s="2135" t="s">
        <v>652</v>
      </c>
      <c r="F34" s="2135" t="s">
        <v>653</v>
      </c>
      <c r="G34" s="2135" t="s">
        <v>654</v>
      </c>
      <c r="H34" s="2135" t="s">
        <v>655</v>
      </c>
      <c r="I34" s="2135" t="s">
        <v>656</v>
      </c>
      <c r="J34" s="2135" t="s">
        <v>657</v>
      </c>
      <c r="K34" s="285"/>
      <c r="L34" s="285"/>
      <c r="M34" s="1356"/>
      <c r="N34" s="1353"/>
      <c r="O34" s="1356"/>
      <c r="P34" s="1356"/>
      <c r="Q34" s="1356"/>
      <c r="R34" s="1356"/>
      <c r="S34" s="1356"/>
      <c r="T34" s="1358"/>
      <c r="U34" s="1357"/>
      <c r="V34" s="325"/>
      <c r="W34" s="325"/>
      <c r="X34" s="325"/>
      <c r="Y34" s="325"/>
      <c r="Z34" s="325"/>
      <c r="AA34" s="325"/>
      <c r="AB34" s="325"/>
      <c r="AC34" s="325"/>
      <c r="AD34" s="325"/>
      <c r="AE34" s="1357"/>
      <c r="AF34" s="329"/>
      <c r="AG34" s="329"/>
      <c r="AH34" s="329"/>
      <c r="AI34" s="325"/>
      <c r="AJ34" s="329"/>
      <c r="AK34" s="329"/>
      <c r="AL34" s="329"/>
      <c r="AM34" s="329"/>
      <c r="AN34" s="329"/>
      <c r="AO34" s="1357"/>
      <c r="AP34" s="1358"/>
      <c r="AQ34" s="1356"/>
    </row>
    <row r="35" spans="2:43" s="9" customFormat="1" ht="15.6">
      <c r="B35" s="284"/>
      <c r="C35" s="284"/>
      <c r="D35" s="284"/>
      <c r="E35" s="284"/>
      <c r="F35" s="284"/>
      <c r="G35" s="284"/>
      <c r="H35" s="284"/>
      <c r="I35" s="284"/>
      <c r="J35" s="284"/>
      <c r="K35" s="284"/>
      <c r="L35" s="284"/>
      <c r="M35" s="284"/>
      <c r="N35" s="1353"/>
      <c r="O35" s="1356"/>
      <c r="P35" s="1356"/>
      <c r="Q35" s="1356"/>
      <c r="R35" s="1356"/>
      <c r="S35" s="1356"/>
      <c r="T35" s="1358"/>
      <c r="U35" s="1357"/>
      <c r="V35" s="325"/>
      <c r="W35" s="325"/>
      <c r="X35" s="325"/>
      <c r="Y35" s="325"/>
      <c r="Z35" s="325"/>
      <c r="AA35" s="325"/>
      <c r="AB35" s="325"/>
      <c r="AC35" s="325"/>
      <c r="AD35" s="325"/>
      <c r="AE35" s="1357"/>
      <c r="AF35" s="329"/>
      <c r="AG35" s="329"/>
      <c r="AH35" s="329"/>
      <c r="AI35" s="325"/>
      <c r="AJ35" s="329"/>
      <c r="AK35" s="329"/>
      <c r="AL35" s="329"/>
      <c r="AM35" s="329"/>
      <c r="AN35" s="329"/>
      <c r="AO35" s="1357"/>
      <c r="AP35" s="1358"/>
      <c r="AQ35" s="1356"/>
    </row>
    <row r="36" spans="2:43" s="9" customFormat="1" ht="27.6">
      <c r="B36" s="309" t="s">
        <v>658</v>
      </c>
      <c r="C36" s="284"/>
      <c r="D36" s="284"/>
      <c r="E36" s="284"/>
      <c r="F36" s="284"/>
      <c r="G36" s="284"/>
      <c r="H36" s="284"/>
      <c r="I36" s="284"/>
      <c r="J36" s="284"/>
      <c r="K36" s="284"/>
      <c r="L36" s="284"/>
      <c r="M36" s="284"/>
      <c r="N36" s="1353"/>
      <c r="O36" s="1356"/>
      <c r="P36" s="1356"/>
      <c r="Q36" s="1356"/>
      <c r="R36" s="1356"/>
      <c r="S36" s="1356"/>
      <c r="T36" s="1358"/>
      <c r="U36" s="1357"/>
      <c r="V36" s="324">
        <v>23</v>
      </c>
      <c r="W36" s="324">
        <v>24</v>
      </c>
      <c r="X36" s="324">
        <v>25</v>
      </c>
      <c r="Y36" s="324">
        <v>26</v>
      </c>
      <c r="Z36" s="324">
        <v>27</v>
      </c>
      <c r="AA36" s="324">
        <v>28</v>
      </c>
      <c r="AB36" s="324">
        <v>29</v>
      </c>
      <c r="AC36" s="324"/>
      <c r="AD36" s="324"/>
      <c r="AE36" s="1357"/>
      <c r="AF36" s="324">
        <v>23</v>
      </c>
      <c r="AG36" s="324">
        <v>24</v>
      </c>
      <c r="AH36" s="324">
        <v>25</v>
      </c>
      <c r="AI36" s="324">
        <v>26</v>
      </c>
      <c r="AJ36" s="324">
        <v>27</v>
      </c>
      <c r="AK36" s="324">
        <v>28</v>
      </c>
      <c r="AL36" s="324">
        <v>29</v>
      </c>
      <c r="AM36" s="324"/>
      <c r="AN36" s="324"/>
      <c r="AO36" s="1357"/>
      <c r="AP36" s="1358"/>
      <c r="AQ36" s="1356"/>
    </row>
    <row r="37" spans="2:43" s="21" customFormat="1" ht="27.75" customHeight="1">
      <c r="B37" s="308" t="s">
        <v>658</v>
      </c>
      <c r="C37" s="312"/>
      <c r="D37" s="22"/>
      <c r="E37" s="265"/>
      <c r="F37" s="22"/>
      <c r="G37" s="268"/>
      <c r="H37" s="22"/>
      <c r="I37" s="22"/>
      <c r="J37" s="22"/>
      <c r="K37" s="22"/>
      <c r="L37" s="22"/>
      <c r="M37" s="268"/>
      <c r="N37" s="26"/>
      <c r="P37" s="292" t="s">
        <v>659</v>
      </c>
      <c r="R37" s="317"/>
      <c r="S37" s="317"/>
      <c r="T37" s="370"/>
      <c r="U37" s="1357"/>
      <c r="V37" s="325"/>
      <c r="W37" s="325"/>
      <c r="X37" s="325"/>
      <c r="Y37" s="325"/>
      <c r="Z37" s="325"/>
      <c r="AA37" s="325"/>
      <c r="AB37" s="325"/>
      <c r="AC37" s="325"/>
      <c r="AD37" s="325"/>
      <c r="AE37" s="1357"/>
      <c r="AF37" s="329"/>
      <c r="AG37" s="329"/>
      <c r="AH37" s="329"/>
      <c r="AI37" s="329"/>
      <c r="AJ37" s="329"/>
      <c r="AK37" s="329"/>
      <c r="AL37" s="329"/>
      <c r="AM37" s="329"/>
      <c r="AN37" s="329"/>
      <c r="AO37" s="1357"/>
      <c r="AP37" s="1358"/>
    </row>
    <row r="38" spans="2:43" s="21" customFormat="1" ht="14.4">
      <c r="B38" s="36"/>
      <c r="C38" s="37"/>
      <c r="D38" s="37"/>
      <c r="E38" s="38"/>
      <c r="F38" s="26"/>
      <c r="G38" s="26"/>
      <c r="H38" s="26"/>
      <c r="I38" s="26"/>
      <c r="J38" s="26"/>
      <c r="K38" s="26"/>
      <c r="L38" s="26"/>
      <c r="M38" s="26"/>
      <c r="N38" s="26"/>
      <c r="T38" s="258"/>
      <c r="U38" s="1360"/>
      <c r="V38" s="340"/>
      <c r="W38" s="340"/>
      <c r="X38" s="340"/>
      <c r="Y38" s="340"/>
      <c r="Z38" s="340"/>
      <c r="AA38" s="340"/>
      <c r="AB38" s="340"/>
      <c r="AC38" s="340"/>
      <c r="AD38" s="340"/>
      <c r="AE38" s="1360"/>
      <c r="AF38" s="341"/>
      <c r="AG38" s="341"/>
      <c r="AH38" s="341"/>
      <c r="AI38" s="340"/>
      <c r="AJ38" s="341"/>
      <c r="AK38" s="341"/>
      <c r="AL38" s="341"/>
      <c r="AM38" s="341"/>
      <c r="AN38" s="341"/>
      <c r="AO38" s="1360"/>
      <c r="AP38" s="1358"/>
    </row>
    <row r="39" spans="2:43" s="9" customFormat="1" ht="14.4">
      <c r="B39" s="276" t="s">
        <v>299</v>
      </c>
      <c r="C39" s="1365"/>
      <c r="D39" s="1353"/>
      <c r="E39" s="1353"/>
      <c r="F39" s="1353"/>
      <c r="G39" s="1353"/>
      <c r="H39" s="1353"/>
      <c r="I39" s="1353"/>
      <c r="J39" s="1353"/>
      <c r="K39" s="1353"/>
      <c r="L39" s="1353"/>
      <c r="M39" s="1353"/>
      <c r="N39" s="1353"/>
      <c r="O39" s="1356"/>
      <c r="P39" s="1356"/>
      <c r="Q39" s="1356"/>
      <c r="R39" s="1356"/>
      <c r="S39" s="1356"/>
      <c r="T39" s="1356"/>
      <c r="U39" s="1358"/>
      <c r="V39" s="1358"/>
      <c r="W39" s="334"/>
      <c r="X39" s="334"/>
      <c r="Y39" s="334"/>
      <c r="Z39" s="334"/>
      <c r="AA39" s="334"/>
      <c r="AB39" s="334"/>
      <c r="AC39" s="334"/>
      <c r="AD39" s="334"/>
      <c r="AE39" s="334"/>
      <c r="AF39" s="1358"/>
      <c r="AG39" s="335"/>
      <c r="AH39" s="335"/>
      <c r="AI39" s="335"/>
      <c r="AJ39" s="334"/>
      <c r="AK39" s="334"/>
      <c r="AL39" s="334"/>
      <c r="AM39" s="334"/>
      <c r="AN39" s="334"/>
      <c r="AO39" s="335"/>
      <c r="AP39" s="335"/>
      <c r="AQ39" s="1358"/>
    </row>
    <row r="40" spans="2:43" ht="14.4">
      <c r="U40" s="277"/>
      <c r="V40" s="1358"/>
      <c r="W40" s="334"/>
      <c r="X40" s="334"/>
      <c r="Y40" s="334"/>
      <c r="Z40" s="334"/>
      <c r="AA40" s="334"/>
      <c r="AB40" s="334"/>
      <c r="AC40" s="334"/>
      <c r="AD40" s="334"/>
      <c r="AE40" s="334"/>
      <c r="AF40" s="1358"/>
      <c r="AG40" s="335"/>
      <c r="AH40" s="335"/>
      <c r="AI40" s="335"/>
      <c r="AJ40" s="334"/>
      <c r="AK40" s="334"/>
      <c r="AL40" s="334"/>
      <c r="AM40" s="334"/>
      <c r="AN40" s="334"/>
      <c r="AO40" s="335"/>
      <c r="AP40" s="335"/>
      <c r="AQ40" s="277"/>
    </row>
    <row r="41" spans="2:43" ht="14.4">
      <c r="B41" s="1818" t="s">
        <v>300</v>
      </c>
      <c r="U41" s="277"/>
      <c r="V41" s="1358"/>
      <c r="W41" s="334"/>
      <c r="X41" s="334"/>
      <c r="Y41" s="334"/>
      <c r="Z41" s="334"/>
      <c r="AA41" s="334"/>
      <c r="AB41" s="334"/>
      <c r="AC41" s="334"/>
      <c r="AD41" s="334"/>
      <c r="AE41" s="334"/>
      <c r="AF41" s="1358"/>
      <c r="AG41" s="335"/>
      <c r="AH41" s="335"/>
      <c r="AI41" s="335"/>
      <c r="AJ41" s="334"/>
      <c r="AK41" s="334"/>
      <c r="AL41" s="334"/>
      <c r="AM41" s="334"/>
      <c r="AN41" s="334"/>
      <c r="AO41" s="335"/>
      <c r="AP41" s="335"/>
      <c r="AQ41" s="277"/>
    </row>
    <row r="42" spans="2:43" ht="14.4">
      <c r="U42" s="277"/>
      <c r="V42" s="1358"/>
      <c r="W42" s="334"/>
      <c r="X42" s="334"/>
      <c r="Y42" s="334"/>
      <c r="Z42" s="334"/>
      <c r="AA42" s="334"/>
      <c r="AB42" s="334"/>
      <c r="AC42" s="334"/>
      <c r="AD42" s="334"/>
      <c r="AE42" s="334"/>
      <c r="AF42" s="1358"/>
      <c r="AG42" s="335"/>
      <c r="AH42" s="335"/>
      <c r="AI42" s="335"/>
      <c r="AJ42" s="334"/>
      <c r="AK42" s="334"/>
      <c r="AL42" s="334"/>
      <c r="AM42" s="334"/>
      <c r="AN42" s="334"/>
      <c r="AO42" s="335"/>
      <c r="AP42" s="335"/>
      <c r="AQ42" s="277"/>
    </row>
    <row r="43" spans="2:43" ht="27.6">
      <c r="B43" s="1968" t="s">
        <v>301</v>
      </c>
      <c r="U43" s="277"/>
      <c r="V43" s="1358"/>
      <c r="W43" s="334"/>
      <c r="X43" s="334"/>
      <c r="Y43" s="334"/>
      <c r="Z43" s="334"/>
      <c r="AA43" s="334"/>
      <c r="AB43" s="334"/>
      <c r="AC43" s="334"/>
      <c r="AD43" s="334"/>
      <c r="AE43" s="334"/>
      <c r="AF43" s="1358"/>
      <c r="AG43" s="335"/>
      <c r="AH43" s="335"/>
      <c r="AI43" s="335"/>
      <c r="AJ43" s="334"/>
      <c r="AK43" s="334"/>
      <c r="AL43" s="334"/>
      <c r="AM43" s="334"/>
      <c r="AN43" s="334"/>
      <c r="AO43" s="335"/>
      <c r="AP43" s="335"/>
      <c r="AQ43" s="277"/>
    </row>
    <row r="44" spans="2:43" ht="14.4">
      <c r="U44" s="277"/>
      <c r="V44" s="1358"/>
      <c r="W44" s="334"/>
      <c r="X44" s="334"/>
      <c r="Y44" s="334"/>
      <c r="Z44" s="334"/>
      <c r="AA44" s="334"/>
      <c r="AB44" s="334"/>
      <c r="AC44" s="334"/>
      <c r="AD44" s="334"/>
      <c r="AE44" s="334"/>
      <c r="AF44" s="1358"/>
      <c r="AG44" s="335"/>
      <c r="AH44" s="335"/>
      <c r="AI44" s="335"/>
      <c r="AJ44" s="334"/>
      <c r="AK44" s="334"/>
      <c r="AL44" s="334"/>
      <c r="AM44" s="334"/>
      <c r="AN44" s="334"/>
      <c r="AO44" s="335"/>
      <c r="AP44" s="335"/>
      <c r="AQ44" s="277"/>
    </row>
    <row r="45" spans="2:43" ht="14.4">
      <c r="B45" s="1819" t="s">
        <v>302</v>
      </c>
      <c r="U45" s="277"/>
      <c r="V45" s="1358"/>
      <c r="W45" s="334"/>
      <c r="X45" s="334"/>
      <c r="Y45" s="334"/>
      <c r="Z45" s="334"/>
      <c r="AA45" s="334"/>
      <c r="AB45" s="334"/>
      <c r="AC45" s="334"/>
      <c r="AD45" s="334"/>
      <c r="AE45" s="334"/>
      <c r="AF45" s="1358"/>
      <c r="AG45" s="335"/>
      <c r="AH45" s="335"/>
      <c r="AI45" s="335"/>
      <c r="AJ45" s="334"/>
      <c r="AK45" s="334"/>
      <c r="AL45" s="334"/>
      <c r="AM45" s="334"/>
      <c r="AN45" s="334"/>
      <c r="AO45" s="335"/>
      <c r="AP45" s="335"/>
      <c r="AQ45" s="277"/>
    </row>
    <row r="46" spans="2:43" ht="14.4">
      <c r="U46" s="277"/>
      <c r="V46" s="1358"/>
      <c r="W46" s="334"/>
      <c r="X46" s="334"/>
      <c r="Y46" s="334"/>
      <c r="Z46" s="334"/>
      <c r="AA46" s="334"/>
      <c r="AB46" s="334"/>
      <c r="AC46" s="334"/>
      <c r="AD46" s="334"/>
      <c r="AE46" s="334"/>
      <c r="AF46" s="1358"/>
      <c r="AG46" s="335"/>
      <c r="AH46" s="335"/>
      <c r="AI46" s="335"/>
      <c r="AJ46" s="334"/>
      <c r="AK46" s="334"/>
      <c r="AL46" s="334"/>
      <c r="AM46" s="334"/>
      <c r="AN46" s="334"/>
      <c r="AO46" s="335"/>
      <c r="AP46" s="335"/>
      <c r="AQ46" s="277"/>
    </row>
    <row r="47" spans="2:43">
      <c r="B47" s="1820" t="s">
        <v>303</v>
      </c>
      <c r="U47" s="277"/>
      <c r="V47" s="277"/>
      <c r="W47" s="277"/>
      <c r="X47" s="277"/>
      <c r="Y47" s="277"/>
      <c r="Z47" s="277"/>
      <c r="AA47" s="277"/>
      <c r="AB47" s="277"/>
      <c r="AC47" s="277"/>
      <c r="AD47" s="277"/>
      <c r="AE47" s="277"/>
      <c r="AF47" s="277"/>
      <c r="AG47" s="277"/>
      <c r="AH47" s="277"/>
      <c r="AI47" s="277"/>
      <c r="AJ47" s="277"/>
      <c r="AK47" s="277"/>
      <c r="AL47" s="277"/>
      <c r="AM47" s="277"/>
      <c r="AN47" s="277"/>
      <c r="AO47" s="277"/>
      <c r="AQ47" s="277"/>
    </row>
    <row r="48" spans="2:43">
      <c r="U48" s="277"/>
      <c r="V48" s="277"/>
      <c r="W48" s="277"/>
      <c r="X48" s="277"/>
      <c r="Y48" s="277"/>
      <c r="Z48" s="277"/>
      <c r="AA48" s="277"/>
      <c r="AB48" s="277"/>
      <c r="AC48" s="277"/>
      <c r="AD48" s="277"/>
      <c r="AE48" s="277"/>
      <c r="AF48" s="277"/>
      <c r="AG48" s="277"/>
      <c r="AH48" s="277"/>
      <c r="AI48" s="277"/>
      <c r="AJ48" s="277"/>
      <c r="AK48" s="277"/>
      <c r="AL48" s="277"/>
      <c r="AM48" s="277"/>
      <c r="AN48" s="277"/>
      <c r="AO48" s="277"/>
      <c r="AQ48" s="277"/>
    </row>
    <row r="49" spans="2:2" ht="14.4">
      <c r="B49" s="294" t="str">
        <f>'3A'!$B$53</f>
        <v>Please refer to RAG 4.11 - Guideline for the table definitions in the annual performance report</v>
      </c>
    </row>
    <row r="50" spans="2:2"/>
  </sheetData>
  <sheetProtection algorithmName="SHA-512" hashValue="JNK0V1HyH2+vWsJ9EQQuGYAhSYu5/gtPth6sxEoPwhaFUcoizlJ6C8Q6fKl3tL7E6o5WalBn2coFluyfnnaY3A==" saltValue="1xIH+crqm3AYEfvPU3GxjA==" spinCount="100000" sheet="1" objects="1" scenarios="1"/>
  <mergeCells count="4">
    <mergeCell ref="C1:F1"/>
    <mergeCell ref="B4:D4"/>
    <mergeCell ref="E4:G4"/>
    <mergeCell ref="H4:N4"/>
  </mergeCells>
  <conditionalFormatting sqref="R12:S12">
    <cfRule type="cellIs" dxfId="244" priority="46" operator="equal">
      <formula>0</formula>
    </cfRule>
  </conditionalFormatting>
  <conditionalFormatting sqref="R18:S19">
    <cfRule type="cellIs" dxfId="243" priority="44" operator="equal">
      <formula>0</formula>
    </cfRule>
  </conditionalFormatting>
  <printOptions horizontalCentered="1"/>
  <pageMargins left="0.39370078740157483" right="0.39370078740157483" top="0.78740157480314965" bottom="0.78740157480314965" header="0.31496062992125984" footer="0.31496062992125984"/>
  <pageSetup paperSize="8" scale="94"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32" id="{4447B36D-C427-4AF9-9346-6BF0C004C331}">
            <xm:f>OR('Validation summary'!$B$3="Northumbrian Water",'Validation summary'!$B$3="South Staffs Water")</xm:f>
            <x14:dxf>
              <fill>
                <patternFill>
                  <bgColor rgb="FFFFEFCA"/>
                </patternFill>
              </fill>
            </x14:dxf>
          </x14:cfRule>
          <xm:sqref>D18:F18</xm:sqref>
        </x14:conditionalFormatting>
        <x14:conditionalFormatting xmlns:xm="http://schemas.microsoft.com/office/excel/2006/main">
          <x14:cfRule type="expression" priority="29" id="{ED93CAD5-B899-434C-8C64-1852415E5C79}">
            <xm:f>'Validation summary'!$B$3="South Staffs Water"</xm:f>
            <x14:dxf>
              <fill>
                <patternFill>
                  <bgColor rgb="FFFFEFCA"/>
                </patternFill>
              </fill>
            </x14:dxf>
          </x14:cfRule>
          <xm:sqref>D19:F19</xm:sqref>
        </x14:conditionalFormatting>
        <x14:conditionalFormatting xmlns:xm="http://schemas.microsoft.com/office/excel/2006/main">
          <x14:cfRule type="expression" priority="35" id="{8C238B0D-8CB9-4E3E-83E5-658F9CC6E55C}">
            <xm:f>('Validation summary'!$B$3="South Staffs Water")</xm:f>
            <x14:dxf>
              <fill>
                <patternFill>
                  <bgColor rgb="FFFFEFCA"/>
                </patternFill>
              </fill>
            </x14:dxf>
          </x14:cfRule>
          <xm:sqref>E12:F12</xm:sqref>
        </x14:conditionalFormatting>
        <x14:conditionalFormatting xmlns:xm="http://schemas.microsoft.com/office/excel/2006/main">
          <x14:cfRule type="expression" priority="34" id="{B13A6B64-BCE3-4404-8A0E-54CB7B47321A}">
            <xm:f>'Validation summary'!$B$3="South Staffs Water"</xm:f>
            <x14:dxf>
              <fill>
                <patternFill>
                  <bgColor rgb="FF84CEFF"/>
                </patternFill>
              </fill>
            </x14:dxf>
          </x14:cfRule>
          <xm:sqref>G12</xm:sqref>
        </x14:conditionalFormatting>
        <x14:conditionalFormatting xmlns:xm="http://schemas.microsoft.com/office/excel/2006/main">
          <x14:cfRule type="expression" priority="31" id="{46BB08A4-DDAD-474A-9252-03408CD571FF}">
            <xm:f>OR('Validation summary'!$B$3="Northumbrian Water",'Validation summary'!$B$3="South Staffs Water")</xm:f>
            <x14:dxf>
              <fill>
                <patternFill>
                  <bgColor rgb="FF84CEFF"/>
                </patternFill>
              </fill>
            </x14:dxf>
          </x14:cfRule>
          <xm:sqref>G18 M18:N18</xm:sqref>
        </x14:conditionalFormatting>
        <x14:conditionalFormatting xmlns:xm="http://schemas.microsoft.com/office/excel/2006/main">
          <x14:cfRule type="expression" priority="28" id="{352A6216-B3CC-4635-AEDA-A9C03FEA6DFD}">
            <xm:f>'Validation summary'!$B$3="South Staffs Water"</xm:f>
            <x14:dxf>
              <fill>
                <patternFill>
                  <bgColor rgb="FF84CEFF"/>
                </patternFill>
              </fill>
            </x14:dxf>
          </x14:cfRule>
          <xm:sqref>G19 M19:N19</xm:sqref>
        </x14:conditionalFormatting>
        <x14:conditionalFormatting xmlns:xm="http://schemas.microsoft.com/office/excel/2006/main">
          <x14:cfRule type="expression" priority="26" id="{194B8527-1446-4039-8BAB-75C899F02966}">
            <xm:f>OR('Validation summary'!$B$3="Northumbrian Water",'Validation summary'!$B$3="South Staffs Water")</xm:f>
            <x14:dxf>
              <fill>
                <patternFill>
                  <bgColor rgb="FFFFEFCA"/>
                </patternFill>
              </fill>
            </x14:dxf>
          </x14:cfRule>
          <xm:sqref>H18:I18</xm:sqref>
        </x14:conditionalFormatting>
        <x14:conditionalFormatting xmlns:xm="http://schemas.microsoft.com/office/excel/2006/main">
          <x14:cfRule type="expression" priority="25" id="{8615B2D0-712D-4F40-96FA-540D7C09BA4E}">
            <xm:f>'Validation summary'!$B$3="South Staffs Water"</xm:f>
            <x14:dxf>
              <fill>
                <patternFill>
                  <bgColor rgb="FFFFEFCA"/>
                </patternFill>
              </fill>
            </x14:dxf>
          </x14:cfRule>
          <xm:sqref>H19:I19</xm:sqref>
        </x14:conditionalFormatting>
        <x14:conditionalFormatting xmlns:xm="http://schemas.microsoft.com/office/excel/2006/main">
          <x14:cfRule type="expression" priority="3" id="{D4137359-99E3-4CFD-8DC6-58AEBC62CD44}">
            <xm:f>AND(OR('Validation summary'!$B$3="South Staffs Water",'Validation summary'!$B$3="Northumbrian Water"),'Validation summary'!$B$2="2022-23")</xm:f>
            <x14:dxf>
              <fill>
                <patternFill>
                  <bgColor theme="6" tint="0.59996337778862885"/>
                </patternFill>
              </fill>
            </x14:dxf>
          </x14:cfRule>
          <x14:cfRule type="expression" priority="16" id="{202B1BF0-0305-4710-861F-61BA881F9475}">
            <xm:f>OR('Validation summary'!$B$3="South Staffs Water",'Validation summary'!$B$3="Northumbrian Water")</xm:f>
            <x14:dxf>
              <fill>
                <patternFill>
                  <bgColor rgb="FFFFEFCA"/>
                </patternFill>
              </fill>
            </x14:dxf>
          </x14:cfRule>
          <xm:sqref>J18</xm:sqref>
        </x14:conditionalFormatting>
        <x14:conditionalFormatting xmlns:xm="http://schemas.microsoft.com/office/excel/2006/main">
          <x14:cfRule type="expression" priority="5" id="{454C07C4-886E-4B0F-AD56-B101FA6323C8}">
            <xm:f>AND('Validation summary'!$B$3="South Staffs Water",OR('Validation summary'!$B$2="2023-24",'Validation summary'!$B$2="2024-25"))</xm:f>
            <x14:dxf>
              <font>
                <color auto="1"/>
              </font>
              <fill>
                <patternFill>
                  <bgColor rgb="FFFFEFCA"/>
                </patternFill>
              </fill>
            </x14:dxf>
          </x14:cfRule>
          <xm:sqref>J19</xm:sqref>
        </x14:conditionalFormatting>
        <x14:conditionalFormatting xmlns:xm="http://schemas.microsoft.com/office/excel/2006/main">
          <x14:cfRule type="expression" priority="1" id="{24D672EC-6475-4BA7-A212-AA24C3A8EFAD}">
            <xm:f>AND(OR('Validation summary'!$B$3="South Staffs Water",'Validation summary'!$B$3="Northumbrian Water"),'Validation summary'!$B$2="2024-25")</xm:f>
            <x14:dxf>
              <fill>
                <patternFill>
                  <bgColor theme="6" tint="0.79998168889431442"/>
                </patternFill>
              </fill>
            </x14:dxf>
          </x14:cfRule>
          <x14:cfRule type="expression" priority="15" id="{5A41E5C3-6DB8-4C15-B21E-465B7E17892A}">
            <xm:f>AND(OR('Validation summary'!$B$3="South Staffs Water",'Validation summary'!$B$3="Northumbrian Water"),('Validation summary'!$B$2="2023-24"))</xm:f>
            <x14:dxf>
              <font>
                <color auto="1"/>
              </font>
              <fill>
                <patternFill>
                  <bgColor theme="6" tint="0.59996337778862885"/>
                </patternFill>
              </fill>
            </x14:dxf>
          </x14:cfRule>
          <xm:sqref>K18</xm:sqref>
        </x14:conditionalFormatting>
        <x14:conditionalFormatting xmlns:xm="http://schemas.microsoft.com/office/excel/2006/main">
          <x14:cfRule type="expression" priority="6" id="{8A35E85B-8664-47E0-A48A-AA1983FBE811}">
            <xm:f>AND('Validation summary'!$B$3="South Staffs Water",'Validation summary'!$B$2="2023-24")</xm:f>
            <x14:dxf>
              <font>
                <color auto="1"/>
              </font>
              <fill>
                <patternFill>
                  <bgColor rgb="FFFF84D3"/>
                </patternFill>
              </fill>
            </x14:dxf>
          </x14:cfRule>
          <x14:cfRule type="expression" priority="7" id="{50EE8055-9EFC-448B-AC8A-3D110B46FA1D}">
            <xm:f>AND('Validation summary'!$B$3="South Staffs Water",'Validation summary'!$B$2="2024-25")</xm:f>
            <x14:dxf>
              <font>
                <color auto="1"/>
              </font>
              <fill>
                <patternFill>
                  <bgColor rgb="FFFFEFCA"/>
                </patternFill>
              </fill>
            </x14:dxf>
          </x14:cfRule>
          <xm:sqref>K19</xm:sqref>
        </x14:conditionalFormatting>
        <x14:conditionalFormatting xmlns:xm="http://schemas.microsoft.com/office/excel/2006/main">
          <x14:cfRule type="expression" priority="2" id="{D64588C6-279D-4F4A-A672-326A35514DF1}">
            <xm:f>AND(OR('Validation summary'!$B$3="South Staffs Water",'Validation summary'!$B$3="Northumbrian Water"),('Validation summary'!$B$2="2024-25"))</xm:f>
            <x14:dxf>
              <font>
                <color auto="1"/>
              </font>
              <fill>
                <patternFill>
                  <bgColor theme="6" tint="0.59996337778862885"/>
                </patternFill>
              </fill>
            </x14:dxf>
          </x14:cfRule>
          <x14:cfRule type="expression" priority="14" id="{7F2443EF-0C2F-4C4F-BDE0-5A089787014A}">
            <xm:f>AND(OR('Validation summary'!$B$3="South Staffs Water",'Validation summary'!$B$3="Northumbrian Water"),('Validation summary'!$B$2="2024-25"))</xm:f>
            <x14:dxf>
              <font>
                <color auto="1"/>
              </font>
              <fill>
                <patternFill>
                  <bgColor rgb="FFFFEFCA"/>
                </patternFill>
              </fill>
            </x14:dxf>
          </x14:cfRule>
          <xm:sqref>L18</xm:sqref>
        </x14:conditionalFormatting>
        <x14:conditionalFormatting xmlns:xm="http://schemas.microsoft.com/office/excel/2006/main">
          <x14:cfRule type="expression" priority="9" id="{17BAA3DC-7793-4AFC-ABA9-DED1976CCF6E}">
            <xm:f>AND('Validation summary'!$B$3="South Staffs Water",'Validation summary'!$B$2="2024-25")</xm:f>
            <x14:dxf>
              <font>
                <color auto="1"/>
              </font>
              <fill>
                <patternFill>
                  <bgColor rgb="FFFF84D3"/>
                </patternFill>
              </fill>
            </x14:dxf>
          </x14:cfRule>
          <xm:sqref>L19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1CE"/>
    <pageSetUpPr fitToPage="1"/>
  </sheetPr>
  <dimension ref="B1:AP26"/>
  <sheetViews>
    <sheetView showGridLines="0" topLeftCell="A2" zoomScaleNormal="100" zoomScaleSheetLayoutView="100" workbookViewId="0"/>
  </sheetViews>
  <sheetFormatPr defaultColWidth="23.5" defaultRowHeight="13.8" zeroHeight="1"/>
  <cols>
    <col min="1" max="1" width="1.59765625" style="8" customWidth="1"/>
    <col min="2" max="2" width="27.69921875" style="8" customWidth="1"/>
    <col min="3" max="3" width="20.59765625" style="8" customWidth="1"/>
    <col min="4" max="4" width="17.19921875" style="8" customWidth="1"/>
    <col min="5" max="8" width="12" style="8" customWidth="1"/>
    <col min="9" max="9" width="2.19921875" style="8" customWidth="1"/>
    <col min="10" max="10" width="7.69921875" style="8" customWidth="1"/>
    <col min="11" max="11" width="1.59765625" style="8" customWidth="1"/>
    <col min="12" max="13" width="12.59765625" style="8" customWidth="1"/>
    <col min="14" max="14" width="14.3984375" style="8" bestFit="1" customWidth="1"/>
    <col min="15" max="15" width="16.3984375" style="8" customWidth="1"/>
    <col min="16" max="21" width="8.59765625" style="8" customWidth="1"/>
    <col min="22" max="22" width="1.59765625" style="8" hidden="1" customWidth="1"/>
    <col min="23" max="27" width="3.59765625" style="8" hidden="1" customWidth="1"/>
    <col min="28" max="28" width="1.59765625" style="8" hidden="1" customWidth="1"/>
    <col min="29" max="33" width="3.59765625" style="8" hidden="1" customWidth="1"/>
    <col min="34" max="34" width="1.59765625" style="8" hidden="1" customWidth="1"/>
    <col min="35" max="35" width="8.59765625" style="8" customWidth="1"/>
    <col min="36" max="36" width="23.5" style="8"/>
    <col min="37" max="37" width="20.59765625" style="8" customWidth="1"/>
    <col min="38" max="39" width="23.5" style="8"/>
    <col min="40" max="42" width="15.59765625" style="8" customWidth="1"/>
    <col min="43" max="16384" width="23.5" style="8"/>
  </cols>
  <sheetData>
    <row r="1" spans="2:42" s="1" customFormat="1" ht="35.25" customHeight="1">
      <c r="B1" s="43" t="s">
        <v>46</v>
      </c>
      <c r="C1" s="2067" t="s">
        <v>116</v>
      </c>
      <c r="D1" s="6"/>
      <c r="F1" s="6"/>
      <c r="G1" s="6"/>
      <c r="H1" s="6"/>
      <c r="M1" s="1970" t="str">
        <f>'Validation summary'!$B$2</f>
        <v>2023-24</v>
      </c>
      <c r="V1" s="319"/>
      <c r="AB1" s="319"/>
      <c r="AH1" s="319"/>
    </row>
    <row r="2" spans="2:42" s="1" customFormat="1" ht="10.199999999999999" customHeight="1">
      <c r="B2" s="7"/>
      <c r="C2" s="7"/>
      <c r="D2" s="7"/>
      <c r="E2" s="7"/>
      <c r="F2" s="7"/>
      <c r="G2" s="7"/>
      <c r="H2" s="7"/>
      <c r="V2" s="319"/>
      <c r="AB2" s="319"/>
      <c r="AH2" s="319"/>
    </row>
    <row r="3" spans="2:42" s="9" customFormat="1" ht="31.5" customHeight="1">
      <c r="B3" s="318" t="s">
        <v>47</v>
      </c>
      <c r="C3" s="295"/>
      <c r="D3" s="295"/>
      <c r="E3" s="295"/>
      <c r="F3" s="295"/>
      <c r="G3" s="295"/>
      <c r="H3" s="295"/>
      <c r="I3" s="1359"/>
      <c r="J3" s="307" t="str">
        <f>'Validation summary'!$B$3</f>
        <v>South Staffs Water</v>
      </c>
      <c r="K3" s="1359"/>
      <c r="L3" s="298" t="s">
        <v>126</v>
      </c>
      <c r="M3" s="298"/>
      <c r="N3" s="1356"/>
      <c r="O3" s="1356"/>
      <c r="P3" s="1356"/>
      <c r="Q3" s="1356"/>
      <c r="R3" s="1356"/>
      <c r="S3" s="1356"/>
      <c r="T3" s="1356"/>
      <c r="U3" s="1356"/>
      <c r="V3" s="1357"/>
      <c r="W3" s="1356"/>
      <c r="X3" s="1356"/>
      <c r="Y3" s="1356"/>
      <c r="Z3" s="1356"/>
      <c r="AA3" s="1356"/>
      <c r="AB3" s="1357"/>
      <c r="AC3" s="1356"/>
      <c r="AD3" s="1356"/>
      <c r="AE3" s="1356"/>
      <c r="AF3" s="1356"/>
      <c r="AG3" s="1356"/>
      <c r="AH3" s="1357"/>
      <c r="AI3" s="1356"/>
      <c r="AJ3" s="298" t="s">
        <v>127</v>
      </c>
      <c r="AK3" s="1356"/>
      <c r="AL3" s="1356"/>
      <c r="AM3" s="1356"/>
      <c r="AN3" s="1356"/>
      <c r="AO3" s="1356"/>
      <c r="AP3" s="1356"/>
    </row>
    <row r="4" spans="2:42" s="9" customFormat="1" ht="14.4">
      <c r="B4" s="1356"/>
      <c r="C4" s="1356"/>
      <c r="D4" s="1356"/>
      <c r="E4" s="1356"/>
      <c r="F4" s="1356"/>
      <c r="G4" s="1356"/>
      <c r="H4" s="1356"/>
      <c r="I4" s="1356"/>
      <c r="J4" s="1356"/>
      <c r="K4" s="1356"/>
      <c r="L4" s="1356"/>
      <c r="M4" s="1356"/>
      <c r="N4" s="1356"/>
      <c r="O4" s="1356"/>
      <c r="P4" s="1356"/>
      <c r="Q4" s="1356"/>
      <c r="R4" s="1356"/>
      <c r="S4" s="1356"/>
      <c r="T4" s="1356"/>
      <c r="U4" s="1356"/>
      <c r="V4" s="1357"/>
      <c r="W4" s="1356"/>
      <c r="X4" s="1356"/>
      <c r="Y4" s="1356"/>
      <c r="Z4" s="1356"/>
      <c r="AA4" s="1356"/>
      <c r="AB4" s="1357"/>
      <c r="AC4" s="1356"/>
      <c r="AD4" s="1356"/>
      <c r="AE4" s="1356"/>
      <c r="AF4" s="1356"/>
      <c r="AG4" s="1356"/>
      <c r="AH4" s="1357"/>
      <c r="AI4" s="1356"/>
      <c r="AJ4" s="1356"/>
      <c r="AK4" s="1356"/>
      <c r="AL4" s="1356"/>
      <c r="AM4" s="1356"/>
      <c r="AN4" s="1356"/>
      <c r="AO4" s="1356"/>
      <c r="AP4" s="1356"/>
    </row>
    <row r="5" spans="2:42" s="9" customFormat="1" ht="14.4">
      <c r="B5" s="1356"/>
      <c r="C5" s="25">
        <v>1</v>
      </c>
      <c r="D5" s="25">
        <v>2</v>
      </c>
      <c r="E5" s="25">
        <v>3</v>
      </c>
      <c r="F5" s="25">
        <v>4</v>
      </c>
      <c r="G5" s="25">
        <v>5</v>
      </c>
      <c r="H5" s="25">
        <v>6</v>
      </c>
      <c r="I5" s="1356"/>
      <c r="J5" s="1356"/>
      <c r="K5" s="1356"/>
      <c r="L5" s="1356"/>
      <c r="M5" s="1356"/>
      <c r="N5" s="1356"/>
      <c r="O5" s="1356"/>
      <c r="P5" s="1356"/>
      <c r="Q5" s="1356"/>
      <c r="R5" s="1356"/>
      <c r="S5" s="1356"/>
      <c r="T5" s="1356"/>
      <c r="U5" s="1356"/>
      <c r="V5" s="1357"/>
      <c r="W5" s="1356" t="s">
        <v>138</v>
      </c>
      <c r="X5" s="1356"/>
      <c r="Y5" s="1356"/>
      <c r="Z5" s="1356"/>
      <c r="AA5" s="1356"/>
      <c r="AB5" s="1357"/>
      <c r="AC5" s="1356" t="s">
        <v>139</v>
      </c>
      <c r="AD5" s="1356"/>
      <c r="AE5" s="1356"/>
      <c r="AF5" s="1356"/>
      <c r="AG5" s="1356"/>
      <c r="AH5" s="1357"/>
      <c r="AI5" s="1356"/>
      <c r="AJ5" s="1356"/>
      <c r="AK5" s="1356"/>
      <c r="AL5" s="1356"/>
      <c r="AM5" s="1356"/>
      <c r="AN5" s="1356"/>
      <c r="AO5" s="1356"/>
      <c r="AP5" s="1356"/>
    </row>
    <row r="6" spans="2:42" s="9" customFormat="1" ht="65.25" customHeight="1">
      <c r="B6" s="2136" t="s">
        <v>129</v>
      </c>
      <c r="C6" s="2135" t="s">
        <v>130</v>
      </c>
      <c r="D6" s="2135" t="s">
        <v>131</v>
      </c>
      <c r="E6" s="2135" t="s">
        <v>591</v>
      </c>
      <c r="F6" s="2135" t="s">
        <v>638</v>
      </c>
      <c r="G6" s="2135" t="s">
        <v>678</v>
      </c>
      <c r="H6" s="2135" t="s">
        <v>679</v>
      </c>
      <c r="I6" s="283"/>
      <c r="J6" s="2135" t="s">
        <v>137</v>
      </c>
      <c r="K6" s="1356"/>
      <c r="L6" s="2134" t="s">
        <v>138</v>
      </c>
      <c r="M6" s="2134" t="s">
        <v>139</v>
      </c>
      <c r="N6" s="1356"/>
      <c r="O6" s="1356"/>
      <c r="P6" s="1356"/>
      <c r="Q6" s="1356"/>
      <c r="R6" s="1356"/>
      <c r="S6" s="1356"/>
      <c r="T6" s="1356"/>
      <c r="U6" s="1356"/>
      <c r="V6" s="1357"/>
      <c r="W6" s="327" t="s">
        <v>142</v>
      </c>
      <c r="X6" s="1356"/>
      <c r="Y6" s="1356"/>
      <c r="Z6" s="1356"/>
      <c r="AA6" s="1356"/>
      <c r="AB6" s="1357"/>
      <c r="AC6" s="327" t="s">
        <v>143</v>
      </c>
      <c r="AD6" s="1356"/>
      <c r="AE6" s="327"/>
      <c r="AF6" s="327"/>
      <c r="AG6" s="1356"/>
      <c r="AH6" s="1357"/>
      <c r="AI6" s="1356"/>
      <c r="AJ6" s="2136" t="s">
        <v>129</v>
      </c>
      <c r="AK6" s="2135" t="s">
        <v>130</v>
      </c>
      <c r="AL6" s="2135" t="s">
        <v>131</v>
      </c>
      <c r="AM6" s="2135" t="s">
        <v>591</v>
      </c>
      <c r="AN6" s="2135" t="s">
        <v>638</v>
      </c>
      <c r="AO6" s="2135" t="s">
        <v>678</v>
      </c>
      <c r="AP6" s="2135" t="s">
        <v>679</v>
      </c>
    </row>
    <row r="7" spans="2:42" s="9" customFormat="1" ht="15.6">
      <c r="B7" s="284"/>
      <c r="C7" s="284"/>
      <c r="D7" s="284"/>
      <c r="E7" s="284"/>
      <c r="F7" s="284"/>
      <c r="G7" s="284"/>
      <c r="H7" s="284"/>
      <c r="I7" s="283"/>
      <c r="J7" s="283"/>
      <c r="K7" s="1356"/>
      <c r="L7" s="339"/>
      <c r="M7" s="339"/>
      <c r="N7" s="1356"/>
      <c r="O7" s="1356"/>
      <c r="P7" s="1356"/>
      <c r="Q7" s="1356"/>
      <c r="R7" s="1356"/>
      <c r="S7" s="1356"/>
      <c r="T7" s="1356"/>
      <c r="U7" s="1356"/>
      <c r="V7" s="1357"/>
      <c r="W7" s="1356"/>
      <c r="X7" s="1356"/>
      <c r="Y7" s="1356"/>
      <c r="Z7" s="1356"/>
      <c r="AA7" s="1356"/>
      <c r="AB7" s="1357"/>
      <c r="AC7" s="1356"/>
      <c r="AD7" s="1356"/>
      <c r="AE7" s="327"/>
      <c r="AF7" s="1356"/>
      <c r="AG7" s="1356"/>
      <c r="AH7" s="1357"/>
      <c r="AI7" s="1356"/>
      <c r="AJ7" s="1356"/>
      <c r="AK7" s="1356"/>
      <c r="AL7" s="1356"/>
      <c r="AM7" s="1356"/>
      <c r="AN7" s="1356"/>
      <c r="AO7" s="1356"/>
      <c r="AP7" s="1356"/>
    </row>
    <row r="8" spans="2:42" s="9" customFormat="1" ht="39.75" customHeight="1">
      <c r="B8" s="309" t="s">
        <v>680</v>
      </c>
      <c r="C8" s="285"/>
      <c r="D8" s="284"/>
      <c r="E8" s="284"/>
      <c r="F8" s="284"/>
      <c r="G8" s="284"/>
      <c r="H8" s="284"/>
      <c r="I8" s="283"/>
      <c r="J8" s="283"/>
      <c r="K8" s="1356"/>
      <c r="L8" s="1356"/>
      <c r="M8" s="1356"/>
      <c r="N8" s="1356"/>
      <c r="O8" s="1356"/>
      <c r="P8" s="1356"/>
      <c r="Q8" s="1356"/>
      <c r="R8" s="1356"/>
      <c r="S8" s="1356"/>
      <c r="T8" s="1356"/>
      <c r="U8" s="1356"/>
      <c r="V8" s="1357"/>
      <c r="W8" s="324"/>
      <c r="X8" s="324"/>
      <c r="Y8" s="324"/>
      <c r="Z8" s="324"/>
      <c r="AA8" s="324"/>
      <c r="AB8" s="328"/>
      <c r="AC8" s="324"/>
      <c r="AD8" s="324"/>
      <c r="AE8" s="324"/>
      <c r="AF8" s="324"/>
      <c r="AG8" s="324"/>
      <c r="AH8" s="1357"/>
      <c r="AI8" s="1356"/>
      <c r="AJ8" s="309" t="s">
        <v>680</v>
      </c>
      <c r="AK8" s="285"/>
      <c r="AL8" s="284"/>
      <c r="AM8" s="284"/>
      <c r="AN8" s="284"/>
      <c r="AO8" s="284"/>
      <c r="AP8" s="284"/>
    </row>
    <row r="9" spans="2:42" s="21" customFormat="1" ht="55.2" customHeight="1">
      <c r="B9" s="308" t="s">
        <v>681</v>
      </c>
      <c r="C9" s="293" t="str">
        <f>IF(OR($J$3="Select company",'Validation summary'!$F$3="WoC"),"",VLOOKUP('3A'!$R$1,C_ISF,2,0))</f>
        <v/>
      </c>
      <c r="D9" s="308" t="s">
        <v>682</v>
      </c>
      <c r="E9" s="373" t="s">
        <v>683</v>
      </c>
      <c r="F9" s="2085"/>
      <c r="G9" s="2090"/>
      <c r="H9" s="2091"/>
      <c r="J9" s="292" t="s">
        <v>684</v>
      </c>
      <c r="L9" s="2083"/>
      <c r="M9" s="2084"/>
      <c r="N9" s="256"/>
      <c r="O9" s="2168"/>
      <c r="V9" s="1357"/>
      <c r="W9" s="325"/>
      <c r="X9" s="325"/>
      <c r="Y9" s="325"/>
      <c r="Z9" s="325"/>
      <c r="AA9" s="325"/>
      <c r="AB9" s="1357"/>
      <c r="AC9" s="329"/>
      <c r="AD9" s="329"/>
      <c r="AE9" s="329"/>
      <c r="AF9" s="325"/>
      <c r="AG9" s="329"/>
      <c r="AH9" s="1357"/>
      <c r="AJ9" s="308" t="str">
        <f>B9</f>
        <v>Internal sewer flooding - customer proactively reported</v>
      </c>
      <c r="AK9" s="308" t="str">
        <f t="shared" ref="AK9:AM13" si="0">C9</f>
        <v/>
      </c>
      <c r="AL9" s="308" t="str">
        <f t="shared" si="0"/>
        <v>Number of internal sewer flooding incidents per 10,000 sewer connection</v>
      </c>
      <c r="AM9" s="373" t="str">
        <f t="shared" si="0"/>
        <v>Number of sewer connections</v>
      </c>
      <c r="AN9" s="1481"/>
      <c r="AO9" s="1485"/>
      <c r="AP9" s="1462"/>
    </row>
    <row r="10" spans="2:42" s="21" customFormat="1" ht="55.2" customHeight="1">
      <c r="B10" s="308" t="s">
        <v>685</v>
      </c>
      <c r="C10" s="293" t="str">
        <f>IF(OR($J$3="Select company",'Validation summary'!$F$3="WoC"),"",VLOOKUP('3A'!$R$1,C_ISF,2,0))</f>
        <v/>
      </c>
      <c r="D10" s="308" t="s">
        <v>682</v>
      </c>
      <c r="E10" s="373" t="s">
        <v>683</v>
      </c>
      <c r="F10" s="2092"/>
      <c r="G10" s="2090"/>
      <c r="H10" s="2091"/>
      <c r="J10" s="292" t="s">
        <v>686</v>
      </c>
      <c r="L10" s="2083"/>
      <c r="M10" s="2084"/>
      <c r="N10" s="256"/>
      <c r="O10" s="2168"/>
      <c r="V10" s="1357"/>
      <c r="W10" s="325"/>
      <c r="X10" s="325"/>
      <c r="Y10" s="325"/>
      <c r="Z10" s="325"/>
      <c r="AA10" s="325"/>
      <c r="AB10" s="1357"/>
      <c r="AC10" s="329"/>
      <c r="AD10" s="329"/>
      <c r="AE10" s="329"/>
      <c r="AF10" s="325"/>
      <c r="AG10" s="329"/>
      <c r="AH10" s="1357"/>
      <c r="AJ10" s="308" t="str">
        <f t="shared" ref="AJ10:AJ13" si="1">B10</f>
        <v>Internal sewer flooding - company reactively identified (ie neighbouring properties)</v>
      </c>
      <c r="AK10" s="308" t="str">
        <f t="shared" si="0"/>
        <v/>
      </c>
      <c r="AL10" s="308" t="str">
        <f t="shared" si="0"/>
        <v>Number of internal sewer flooding incidents per 10,000 sewer connection</v>
      </c>
      <c r="AM10" s="373" t="str">
        <f t="shared" si="0"/>
        <v>Number of sewer connections</v>
      </c>
      <c r="AN10" s="1481"/>
      <c r="AO10" s="1485"/>
      <c r="AP10" s="1462"/>
    </row>
    <row r="11" spans="2:42" s="21" customFormat="1" ht="55.2" customHeight="1">
      <c r="B11" s="308" t="s">
        <v>687</v>
      </c>
      <c r="C11" s="293" t="str">
        <f>IF(OR($J$3="Select company",'Validation summary'!$F$3="WoC"),"",VLOOKUP('3A'!$R$1,C_ISF,2,0))</f>
        <v/>
      </c>
      <c r="D11" s="308" t="s">
        <v>682</v>
      </c>
      <c r="E11" s="373" t="s">
        <v>683</v>
      </c>
      <c r="F11" s="2085"/>
      <c r="G11" s="2093"/>
      <c r="H11" s="2091"/>
      <c r="J11" s="292" t="s">
        <v>688</v>
      </c>
      <c r="L11" s="2083"/>
      <c r="M11" s="2084"/>
      <c r="N11" s="256"/>
      <c r="O11" s="2168"/>
      <c r="V11" s="1357"/>
      <c r="W11" s="325"/>
      <c r="X11" s="325"/>
      <c r="Y11" s="325"/>
      <c r="Z11" s="325"/>
      <c r="AA11" s="325"/>
      <c r="AB11" s="1357"/>
      <c r="AC11" s="329"/>
      <c r="AD11" s="329"/>
      <c r="AE11" s="329"/>
      <c r="AF11" s="325"/>
      <c r="AG11" s="329"/>
      <c r="AH11" s="1357"/>
      <c r="AJ11" s="308" t="str">
        <f t="shared" si="1"/>
        <v>Internal sewer flooding</v>
      </c>
      <c r="AK11" s="308" t="str">
        <f t="shared" si="0"/>
        <v/>
      </c>
      <c r="AL11" s="308" t="str">
        <f t="shared" si="0"/>
        <v>Number of internal sewer flooding incidents per 10,000 sewer connection</v>
      </c>
      <c r="AM11" s="373" t="str">
        <f t="shared" si="0"/>
        <v>Number of sewer connections</v>
      </c>
      <c r="AN11" s="1483"/>
      <c r="AO11" s="1484"/>
      <c r="AP11" s="1462"/>
    </row>
    <row r="12" spans="2:42" s="21" customFormat="1" ht="55.2" customHeight="1">
      <c r="B12" s="308" t="s">
        <v>689</v>
      </c>
      <c r="C12" s="293" t="str">
        <f>IF(OR($J$3="Select company",'Validation summary'!$F$3="WoC"),"",VLOOKUP('3A'!$R$1,C_PI,2,0))</f>
        <v/>
      </c>
      <c r="D12" s="308" t="s">
        <v>690</v>
      </c>
      <c r="E12" s="308" t="s">
        <v>691</v>
      </c>
      <c r="F12" s="2094"/>
      <c r="G12" s="2088"/>
      <c r="H12" s="2091"/>
      <c r="J12" s="292" t="s">
        <v>692</v>
      </c>
      <c r="L12" s="2083"/>
      <c r="M12" s="2084"/>
      <c r="N12" s="256"/>
      <c r="V12" s="1357"/>
      <c r="W12" s="325"/>
      <c r="X12" s="325"/>
      <c r="Y12" s="325"/>
      <c r="Z12" s="325"/>
      <c r="AA12" s="325"/>
      <c r="AB12" s="1357"/>
      <c r="AC12" s="329"/>
      <c r="AD12" s="329"/>
      <c r="AE12" s="329"/>
      <c r="AF12" s="325"/>
      <c r="AG12" s="329"/>
      <c r="AH12" s="1357"/>
      <c r="AJ12" s="308" t="str">
        <f t="shared" si="1"/>
        <v>Pollution incidents</v>
      </c>
      <c r="AK12" s="308" t="str">
        <f t="shared" si="0"/>
        <v/>
      </c>
      <c r="AL12" s="308" t="str">
        <f t="shared" si="0"/>
        <v>Pollution incidents per 10,000 km of sewer length</v>
      </c>
      <c r="AM12" s="373" t="str">
        <f t="shared" si="0"/>
        <v>Sewer length in km</v>
      </c>
      <c r="AN12" s="1483"/>
      <c r="AO12" s="1485"/>
      <c r="AP12" s="1462"/>
    </row>
    <row r="13" spans="2:42" s="21" customFormat="1" ht="55.2" customHeight="1">
      <c r="B13" s="308" t="s">
        <v>693</v>
      </c>
      <c r="C13" s="293" t="str">
        <f>IF(OR($J$3="Select company",'Validation summary'!$F$3="WoC"),"",VLOOKUP('3A'!$R$1,C_SC,2,0))</f>
        <v/>
      </c>
      <c r="D13" s="308" t="s">
        <v>694</v>
      </c>
      <c r="E13" s="373" t="s">
        <v>691</v>
      </c>
      <c r="F13" s="2085"/>
      <c r="G13" s="2090"/>
      <c r="H13" s="2091"/>
      <c r="J13" s="292" t="s">
        <v>695</v>
      </c>
      <c r="L13" s="2083"/>
      <c r="M13" s="2084"/>
      <c r="N13" s="256"/>
      <c r="V13" s="1360"/>
      <c r="W13" s="325"/>
      <c r="X13" s="325"/>
      <c r="Y13" s="325"/>
      <c r="Z13" s="325"/>
      <c r="AA13" s="325"/>
      <c r="AB13" s="1357"/>
      <c r="AC13" s="329"/>
      <c r="AD13" s="329"/>
      <c r="AE13" s="329"/>
      <c r="AF13" s="325"/>
      <c r="AG13" s="329"/>
      <c r="AH13" s="1357"/>
      <c r="AJ13" s="308" t="str">
        <f t="shared" si="1"/>
        <v>Sewer collapses</v>
      </c>
      <c r="AK13" s="308" t="str">
        <f t="shared" si="0"/>
        <v/>
      </c>
      <c r="AL13" s="308" t="str">
        <f t="shared" si="0"/>
        <v>Number of sewer collapses per 1,000 km of all sewers</v>
      </c>
      <c r="AM13" s="373" t="str">
        <f t="shared" si="0"/>
        <v>Sewer length in km</v>
      </c>
      <c r="AN13" s="1483"/>
      <c r="AO13" s="1485"/>
      <c r="AP13" s="1462"/>
    </row>
    <row r="14" spans="2:42" s="9" customFormat="1" ht="14.4">
      <c r="B14" s="1356"/>
      <c r="C14" s="1356"/>
      <c r="D14" s="1356"/>
      <c r="E14" s="1356"/>
      <c r="F14" s="1356"/>
      <c r="G14" s="1356"/>
      <c r="H14" s="1356"/>
      <c r="I14" s="1356"/>
      <c r="J14" s="1356"/>
      <c r="K14" s="1356"/>
      <c r="L14" s="1356"/>
      <c r="M14" s="1356"/>
      <c r="N14" s="1356"/>
      <c r="O14" s="1356"/>
      <c r="P14" s="1356"/>
      <c r="Q14" s="1356"/>
      <c r="R14" s="1356"/>
      <c r="S14" s="1356"/>
      <c r="T14" s="1356"/>
      <c r="U14" s="1356"/>
      <c r="V14" s="1360"/>
      <c r="W14" s="1360"/>
      <c r="X14" s="340"/>
      <c r="Y14" s="340"/>
      <c r="Z14" s="340"/>
      <c r="AA14" s="340"/>
      <c r="AB14" s="1360"/>
      <c r="AC14" s="1360"/>
      <c r="AD14" s="1360"/>
      <c r="AE14" s="1360"/>
      <c r="AF14" s="341"/>
      <c r="AG14" s="1360"/>
      <c r="AH14" s="1357"/>
      <c r="AI14" s="1356"/>
      <c r="AJ14" s="1356"/>
      <c r="AK14" s="1356"/>
      <c r="AL14" s="1356"/>
      <c r="AM14" s="1356"/>
      <c r="AN14" s="1356"/>
      <c r="AO14" s="1356"/>
      <c r="AP14" s="1356"/>
    </row>
    <row r="15" spans="2:42" s="9" customFormat="1" ht="14.4">
      <c r="B15" s="276" t="s">
        <v>299</v>
      </c>
      <c r="C15" s="1356"/>
      <c r="D15" s="1356"/>
      <c r="E15" s="1356"/>
      <c r="F15" s="1356"/>
      <c r="G15" s="1356"/>
      <c r="H15" s="1356"/>
      <c r="I15" s="1356"/>
      <c r="J15" s="1356"/>
      <c r="K15" s="1356"/>
      <c r="L15" s="1356"/>
      <c r="M15" s="1356"/>
      <c r="N15" s="1356"/>
      <c r="O15" s="1356"/>
      <c r="P15" s="1356"/>
      <c r="Q15" s="1356"/>
      <c r="R15" s="1356"/>
      <c r="S15" s="1356"/>
      <c r="T15" s="1356"/>
      <c r="U15" s="1356"/>
      <c r="V15" s="1358"/>
      <c r="W15" s="342"/>
      <c r="X15" s="342"/>
      <c r="Y15" s="342"/>
      <c r="Z15" s="342"/>
      <c r="AA15" s="342"/>
      <c r="AB15" s="343"/>
      <c r="AC15" s="342"/>
      <c r="AD15" s="342"/>
      <c r="AE15" s="342"/>
      <c r="AF15" s="342"/>
      <c r="AG15" s="342"/>
      <c r="AH15" s="1358"/>
      <c r="AI15" s="1356"/>
      <c r="AJ15" s="1356"/>
      <c r="AK15" s="1356"/>
      <c r="AL15" s="1356"/>
      <c r="AM15" s="1356"/>
      <c r="AN15" s="1356"/>
      <c r="AO15" s="1356"/>
      <c r="AP15" s="1356"/>
    </row>
    <row r="16" spans="2:42" ht="15.6">
      <c r="V16" s="1358"/>
      <c r="W16" s="334"/>
      <c r="X16" s="334"/>
      <c r="Y16" s="334"/>
      <c r="Z16" s="334"/>
      <c r="AA16" s="334"/>
      <c r="AB16" s="322"/>
      <c r="AC16" s="322"/>
      <c r="AD16" s="322"/>
      <c r="AE16" s="322"/>
      <c r="AF16" s="335"/>
      <c r="AG16" s="322"/>
      <c r="AH16" s="1358"/>
    </row>
    <row r="17" spans="2:34" ht="15.6">
      <c r="B17" s="1818" t="s">
        <v>300</v>
      </c>
      <c r="V17" s="1358"/>
      <c r="W17" s="334"/>
      <c r="X17" s="334"/>
      <c r="Y17" s="334"/>
      <c r="Z17" s="334"/>
      <c r="AA17" s="334"/>
      <c r="AB17" s="322"/>
      <c r="AC17" s="322"/>
      <c r="AD17" s="322"/>
      <c r="AE17" s="322"/>
      <c r="AF17" s="335"/>
      <c r="AG17" s="322"/>
      <c r="AH17" s="1358"/>
    </row>
    <row r="18" spans="2:34" ht="15.6">
      <c r="V18" s="1358"/>
      <c r="W18" s="334"/>
      <c r="X18" s="334"/>
      <c r="Y18" s="334"/>
      <c r="Z18" s="334"/>
      <c r="AA18" s="334"/>
      <c r="AB18" s="322"/>
      <c r="AC18" s="322"/>
      <c r="AD18" s="322"/>
      <c r="AE18" s="322"/>
      <c r="AF18" s="335"/>
      <c r="AG18" s="322"/>
      <c r="AH18" s="1358"/>
    </row>
    <row r="19" spans="2:34" ht="27.6">
      <c r="B19" s="1968" t="s">
        <v>301</v>
      </c>
      <c r="V19" s="1358"/>
      <c r="W19" s="334"/>
      <c r="X19" s="334"/>
      <c r="Y19" s="334"/>
      <c r="Z19" s="334"/>
      <c r="AA19" s="334"/>
      <c r="AB19" s="322"/>
      <c r="AC19" s="322"/>
      <c r="AD19" s="322"/>
      <c r="AE19" s="322"/>
      <c r="AF19" s="335"/>
      <c r="AG19" s="322"/>
      <c r="AH19" s="1358"/>
    </row>
    <row r="20" spans="2:34" ht="15.6">
      <c r="V20" s="1358"/>
      <c r="W20" s="334"/>
      <c r="X20" s="334"/>
      <c r="Y20" s="334"/>
      <c r="Z20" s="334"/>
      <c r="AA20" s="334"/>
      <c r="AB20" s="322"/>
      <c r="AC20" s="322"/>
      <c r="AD20" s="322"/>
      <c r="AE20" s="322"/>
      <c r="AF20" s="335"/>
      <c r="AG20" s="322"/>
      <c r="AH20" s="1358"/>
    </row>
    <row r="21" spans="2:34" ht="15.6">
      <c r="B21" s="1819" t="s">
        <v>302</v>
      </c>
      <c r="V21" s="322"/>
      <c r="W21" s="334"/>
      <c r="X21" s="334"/>
      <c r="Y21" s="334"/>
      <c r="Z21" s="334"/>
      <c r="AA21" s="334"/>
      <c r="AB21" s="322"/>
      <c r="AC21" s="322"/>
      <c r="AD21" s="322"/>
      <c r="AE21" s="322"/>
      <c r="AF21" s="335"/>
      <c r="AG21" s="322"/>
      <c r="AH21" s="322"/>
    </row>
    <row r="22" spans="2:34" ht="15.6">
      <c r="V22" s="322"/>
      <c r="W22" s="334"/>
      <c r="X22" s="334"/>
      <c r="Y22" s="334"/>
      <c r="Z22" s="334"/>
      <c r="AA22" s="334"/>
      <c r="AB22" s="322"/>
      <c r="AC22" s="322"/>
      <c r="AD22" s="322"/>
      <c r="AE22" s="322"/>
      <c r="AF22" s="335"/>
      <c r="AG22" s="322"/>
      <c r="AH22" s="322"/>
    </row>
    <row r="23" spans="2:34">
      <c r="B23" s="1820" t="s">
        <v>303</v>
      </c>
    </row>
    <row r="24" spans="2:34"/>
    <row r="25" spans="2:34" ht="14.4">
      <c r="B25" s="294" t="str">
        <f>'3A'!$B$53</f>
        <v>Please refer to RAG 4.11 - Guideline for the table definitions in the annual performance report</v>
      </c>
    </row>
    <row r="26" spans="2:34"/>
  </sheetData>
  <sheetProtection algorithmName="SHA-512" hashValue="8pxonD4IC8zUpXonVl7iylcRsJpQnkBemjzZ0BqG/A9qAnfCdSu1UK/T7DBp8+p13bfYaIZyn7sxnYxR5izBZw==" saltValue="zb8MBFYKI4vDT39XlMS3dQ==" spinCount="100000" sheet="1" objects="1" scenarios="1"/>
  <mergeCells count="1">
    <mergeCell ref="O9:O11"/>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1CE"/>
    <pageSetUpPr fitToPage="1"/>
  </sheetPr>
  <dimension ref="B1:AK47"/>
  <sheetViews>
    <sheetView showGridLines="0" zoomScaleNormal="100" zoomScaleSheetLayoutView="100" workbookViewId="0">
      <selection activeCell="G13" sqref="G13"/>
    </sheetView>
  </sheetViews>
  <sheetFormatPr defaultColWidth="23.5" defaultRowHeight="13.8" zeroHeight="1"/>
  <cols>
    <col min="1" max="1" width="1.59765625" style="8" customWidth="1"/>
    <col min="2" max="2" width="51.19921875" style="8" customWidth="1"/>
    <col min="3" max="3" width="16" style="8" customWidth="1"/>
    <col min="4" max="4" width="1.59765625" style="8" customWidth="1"/>
    <col min="5" max="5" width="7.59765625" style="8" customWidth="1"/>
    <col min="6" max="6" width="1" style="8" customWidth="1"/>
    <col min="7" max="7" width="23.5" style="8" customWidth="1"/>
    <col min="8" max="8" width="1.59765625" style="8" customWidth="1"/>
    <col min="9" max="10" width="12.59765625" style="8" customWidth="1"/>
    <col min="11" max="11" width="8.59765625" style="8" customWidth="1"/>
    <col min="12" max="21" width="8.59765625" style="8" hidden="1" customWidth="1"/>
    <col min="22" max="22" width="1.59765625" style="8" hidden="1" customWidth="1"/>
    <col min="23" max="27" width="3.59765625" style="8" hidden="1" customWidth="1"/>
    <col min="28" max="28" width="1.59765625" style="8" hidden="1" customWidth="1"/>
    <col min="29" max="33" width="3.59765625" style="8" hidden="1" customWidth="1"/>
    <col min="34" max="34" width="1.59765625" style="8" hidden="1" customWidth="1"/>
    <col min="35" max="35" width="8.59765625" style="8" customWidth="1"/>
    <col min="36" max="36" width="52.19921875" style="8" customWidth="1"/>
    <col min="37" max="16384" width="23.5" style="8"/>
  </cols>
  <sheetData>
    <row r="1" spans="2:37" s="1" customFormat="1" ht="35.25" customHeight="1">
      <c r="B1" s="43" t="s">
        <v>48</v>
      </c>
      <c r="C1" s="5"/>
      <c r="J1" s="1970" t="str">
        <f>'Validation summary'!$B$2</f>
        <v>2023-24</v>
      </c>
      <c r="V1" s="319"/>
      <c r="AB1" s="319"/>
      <c r="AH1" s="319"/>
    </row>
    <row r="2" spans="2:37" s="1" customFormat="1" ht="10.199999999999999" customHeight="1">
      <c r="B2" s="7"/>
      <c r="C2" s="7"/>
      <c r="V2" s="319"/>
      <c r="AB2" s="319"/>
      <c r="AH2" s="319"/>
    </row>
    <row r="3" spans="2:37" s="9" customFormat="1" ht="31.5" customHeight="1">
      <c r="B3" s="295" t="s">
        <v>696</v>
      </c>
      <c r="C3" s="295"/>
      <c r="D3" s="295"/>
      <c r="E3" s="295"/>
      <c r="F3" s="1671"/>
      <c r="G3" s="307" t="str">
        <f>'Validation summary'!$B$3</f>
        <v>South Staffs Water</v>
      </c>
      <c r="H3" s="307"/>
      <c r="I3" s="298" t="s">
        <v>126</v>
      </c>
      <c r="J3" s="298"/>
      <c r="K3" s="1356"/>
      <c r="L3" s="1356"/>
      <c r="M3" s="1356"/>
      <c r="N3" s="1356"/>
      <c r="O3" s="1356"/>
      <c r="P3" s="1356"/>
      <c r="Q3" s="1356"/>
      <c r="R3" s="1356"/>
      <c r="S3" s="1356"/>
      <c r="T3" s="1356"/>
      <c r="U3" s="1356"/>
      <c r="V3" s="1357"/>
      <c r="W3" s="1356"/>
      <c r="X3" s="1356"/>
      <c r="Y3" s="1356"/>
      <c r="Z3" s="1356"/>
      <c r="AA3" s="1356"/>
      <c r="AB3" s="1357"/>
      <c r="AC3" s="1356"/>
      <c r="AD3" s="1356"/>
      <c r="AE3" s="1356"/>
      <c r="AF3" s="1356"/>
      <c r="AG3" s="1356"/>
      <c r="AH3" s="1357"/>
      <c r="AI3" s="1356"/>
      <c r="AJ3" s="298" t="s">
        <v>127</v>
      </c>
      <c r="AK3" s="1356"/>
    </row>
    <row r="4" spans="2:37" s="9" customFormat="1" ht="4.5" customHeight="1">
      <c r="B4" s="17"/>
      <c r="C4" s="17"/>
      <c r="D4" s="34"/>
      <c r="E4" s="1356"/>
      <c r="F4" s="13"/>
      <c r="G4" s="1356"/>
      <c r="H4" s="1356"/>
      <c r="I4" s="1356"/>
      <c r="J4" s="1356"/>
      <c r="K4" s="1356"/>
      <c r="L4" s="1356"/>
      <c r="M4" s="1356"/>
      <c r="N4" s="1356"/>
      <c r="O4" s="1356"/>
      <c r="P4" s="1356"/>
      <c r="Q4" s="1356"/>
      <c r="R4" s="1356"/>
      <c r="S4" s="1356"/>
      <c r="T4" s="1356"/>
      <c r="U4" s="1356"/>
      <c r="V4" s="1357"/>
      <c r="W4" s="1356"/>
      <c r="X4" s="1356"/>
      <c r="Y4" s="1356"/>
      <c r="Z4" s="1356"/>
      <c r="AA4" s="1356"/>
      <c r="AB4" s="1357"/>
      <c r="AC4" s="1356"/>
      <c r="AD4" s="1356"/>
      <c r="AE4" s="1356"/>
      <c r="AF4" s="1356"/>
      <c r="AG4" s="1356"/>
      <c r="AH4" s="1357"/>
      <c r="AI4" s="1356"/>
      <c r="AJ4" s="1356"/>
      <c r="AK4" s="1356"/>
    </row>
    <row r="5" spans="2:37" s="9" customFormat="1" ht="19.5" customHeight="1">
      <c r="B5" s="1353"/>
      <c r="C5" s="25">
        <v>1</v>
      </c>
      <c r="D5" s="35"/>
      <c r="E5" s="13"/>
      <c r="F5" s="1356"/>
      <c r="G5" s="1356"/>
      <c r="H5" s="1356"/>
      <c r="I5" s="1356"/>
      <c r="J5" s="1356"/>
      <c r="K5" s="1356"/>
      <c r="L5" s="1356"/>
      <c r="M5" s="1356"/>
      <c r="N5" s="1356"/>
      <c r="O5" s="1356"/>
      <c r="P5" s="1356"/>
      <c r="Q5" s="1356"/>
      <c r="R5" s="1356"/>
      <c r="S5" s="1356"/>
      <c r="T5" s="1356"/>
      <c r="U5" s="1356"/>
      <c r="V5" s="1357"/>
      <c r="W5" s="1356" t="s">
        <v>138</v>
      </c>
      <c r="X5" s="1356"/>
      <c r="Y5" s="1356"/>
      <c r="Z5" s="1356"/>
      <c r="AA5" s="1356"/>
      <c r="AB5" s="1357"/>
      <c r="AC5" s="1356" t="s">
        <v>139</v>
      </c>
      <c r="AD5" s="1356"/>
      <c r="AE5" s="1356"/>
      <c r="AF5" s="1356"/>
      <c r="AG5" s="1356"/>
      <c r="AH5" s="1357"/>
      <c r="AI5" s="1356"/>
      <c r="AJ5" s="1356"/>
      <c r="AK5" s="1356"/>
    </row>
    <row r="6" spans="2:37" s="9" customFormat="1" ht="60.75" customHeight="1">
      <c r="B6" s="2136" t="s">
        <v>129</v>
      </c>
      <c r="C6" s="2135" t="s">
        <v>697</v>
      </c>
      <c r="D6" s="280"/>
      <c r="E6" s="2135" t="s">
        <v>137</v>
      </c>
      <c r="F6" s="15"/>
      <c r="G6" s="1356"/>
      <c r="H6" s="1356"/>
      <c r="I6" s="2134" t="s">
        <v>138</v>
      </c>
      <c r="J6" s="2134" t="s">
        <v>139</v>
      </c>
      <c r="K6" s="1356"/>
      <c r="L6" s="1356"/>
      <c r="M6" s="1356"/>
      <c r="N6" s="1356"/>
      <c r="O6" s="1356"/>
      <c r="P6" s="1356"/>
      <c r="Q6" s="1356"/>
      <c r="R6" s="1356"/>
      <c r="S6" s="1356"/>
      <c r="T6" s="1356"/>
      <c r="U6" s="1356"/>
      <c r="V6" s="1357"/>
      <c r="W6" s="327" t="s">
        <v>698</v>
      </c>
      <c r="X6" s="1356"/>
      <c r="Y6" s="1356"/>
      <c r="Z6" s="1356"/>
      <c r="AA6" s="1356"/>
      <c r="AB6" s="1357"/>
      <c r="AC6" s="327" t="s">
        <v>699</v>
      </c>
      <c r="AD6" s="1356"/>
      <c r="AE6" s="327"/>
      <c r="AF6" s="327"/>
      <c r="AG6" s="1356"/>
      <c r="AH6" s="1357"/>
      <c r="AI6" s="1356"/>
      <c r="AJ6" s="2136" t="s">
        <v>129</v>
      </c>
      <c r="AK6" s="2135" t="s">
        <v>697</v>
      </c>
    </row>
    <row r="7" spans="2:37" s="9" customFormat="1" ht="15.6">
      <c r="B7" s="282"/>
      <c r="C7" s="2135" t="s">
        <v>700</v>
      </c>
      <c r="D7" s="280"/>
      <c r="E7" s="286"/>
      <c r="F7" s="1356"/>
      <c r="G7" s="2120"/>
      <c r="H7" s="1356"/>
      <c r="I7" s="501"/>
      <c r="J7" s="2124"/>
      <c r="K7" s="1356"/>
      <c r="L7" s="1356"/>
      <c r="M7" s="1356"/>
      <c r="N7" s="1356"/>
      <c r="O7" s="1356"/>
      <c r="P7" s="1356"/>
      <c r="Q7" s="1356"/>
      <c r="R7" s="1356"/>
      <c r="S7" s="1356"/>
      <c r="T7" s="1356"/>
      <c r="U7" s="1356"/>
      <c r="V7" s="1357"/>
      <c r="W7" s="1356"/>
      <c r="X7" s="1356"/>
      <c r="Y7" s="1356"/>
      <c r="Z7" s="1356"/>
      <c r="AA7" s="1356"/>
      <c r="AB7" s="1357"/>
      <c r="AC7" s="1356"/>
      <c r="AD7" s="1356"/>
      <c r="AE7" s="327"/>
      <c r="AF7" s="1356"/>
      <c r="AG7" s="1356"/>
      <c r="AH7" s="1357"/>
      <c r="AI7" s="1356"/>
      <c r="AJ7" s="1356"/>
      <c r="AK7" s="1356"/>
    </row>
    <row r="8" spans="2:37" s="9" customFormat="1" ht="15.6">
      <c r="B8" s="282"/>
      <c r="C8" s="287"/>
      <c r="D8" s="280"/>
      <c r="E8" s="286"/>
      <c r="F8" s="1356"/>
      <c r="G8" s="2125"/>
      <c r="H8" s="1356"/>
      <c r="I8" s="501"/>
      <c r="J8" s="2124"/>
      <c r="K8" s="1356"/>
      <c r="L8" s="1356"/>
      <c r="M8" s="1356"/>
      <c r="N8" s="1356"/>
      <c r="O8" s="1356"/>
      <c r="P8" s="1356"/>
      <c r="Q8" s="1356"/>
      <c r="R8" s="1356"/>
      <c r="S8" s="1356"/>
      <c r="T8" s="1356"/>
      <c r="U8" s="1356"/>
      <c r="V8" s="1357"/>
      <c r="W8" s="324"/>
      <c r="X8" s="324"/>
      <c r="Y8" s="324"/>
      <c r="Z8" s="324"/>
      <c r="AA8" s="324"/>
      <c r="AB8" s="328"/>
      <c r="AC8" s="324"/>
      <c r="AD8" s="324"/>
      <c r="AE8" s="324"/>
      <c r="AF8" s="324"/>
      <c r="AG8" s="324"/>
      <c r="AH8" s="1357"/>
      <c r="AI8" s="1356"/>
      <c r="AJ8" s="1356"/>
      <c r="AK8" s="1356"/>
    </row>
    <row r="9" spans="2:37" s="9" customFormat="1" ht="20.25" customHeight="1">
      <c r="B9" s="309" t="s">
        <v>701</v>
      </c>
      <c r="C9" s="285"/>
      <c r="D9" s="280"/>
      <c r="E9" s="286"/>
      <c r="F9" s="1356"/>
      <c r="G9" s="1356"/>
      <c r="H9" s="1356"/>
      <c r="I9" s="501"/>
      <c r="J9" s="2124"/>
      <c r="K9" s="2124"/>
      <c r="L9" s="501"/>
      <c r="M9" s="501"/>
      <c r="N9" s="501"/>
      <c r="O9" s="501"/>
      <c r="P9" s="501"/>
      <c r="Q9" s="501"/>
      <c r="R9" s="501"/>
      <c r="S9" s="501"/>
      <c r="T9" s="501"/>
      <c r="U9" s="501"/>
      <c r="V9" s="2126"/>
      <c r="W9" s="2127"/>
      <c r="X9" s="2127"/>
      <c r="Y9" s="2127"/>
      <c r="Z9" s="2127"/>
      <c r="AA9" s="2127"/>
      <c r="AB9" s="2128"/>
      <c r="AC9" s="2127"/>
      <c r="AD9" s="2127"/>
      <c r="AE9" s="2127"/>
      <c r="AF9" s="2127"/>
      <c r="AG9" s="2127"/>
      <c r="AH9" s="2126"/>
      <c r="AI9" s="501"/>
      <c r="AJ9" s="309" t="str">
        <f>B9</f>
        <v>Initial calculation of in period revenue adjustment by price control</v>
      </c>
      <c r="AK9" s="285"/>
    </row>
    <row r="10" spans="2:37" s="9" customFormat="1" ht="20.25" customHeight="1">
      <c r="B10" s="288" t="s">
        <v>702</v>
      </c>
      <c r="C10" s="1829">
        <f>'Model outputs - Aggregate level'!$F40</f>
        <v>4.7468400000000001E-2</v>
      </c>
      <c r="D10" s="35"/>
      <c r="E10" s="292" t="s">
        <v>703</v>
      </c>
      <c r="F10" s="1356"/>
      <c r="G10" s="2120"/>
      <c r="H10" s="1356"/>
      <c r="I10" s="326"/>
      <c r="J10" s="338">
        <f>IF($AC10=1,$AC$6,0)</f>
        <v>0</v>
      </c>
      <c r="K10" s="501"/>
      <c r="L10" s="501"/>
      <c r="M10" s="501"/>
      <c r="N10" s="501"/>
      <c r="O10" s="501"/>
      <c r="P10" s="501"/>
      <c r="Q10" s="501"/>
      <c r="R10" s="501"/>
      <c r="S10" s="501"/>
      <c r="T10" s="501"/>
      <c r="U10" s="501"/>
      <c r="V10" s="2126"/>
      <c r="W10" s="502"/>
      <c r="X10" s="502"/>
      <c r="Y10" s="502"/>
      <c r="Z10" s="502"/>
      <c r="AA10" s="502"/>
      <c r="AB10" s="2126"/>
      <c r="AC10" s="501"/>
      <c r="AD10" s="501"/>
      <c r="AE10" s="501"/>
      <c r="AF10" s="502"/>
      <c r="AG10" s="501"/>
      <c r="AH10" s="2126"/>
      <c r="AI10" s="501"/>
      <c r="AJ10" s="288" t="str">
        <f>B10</f>
        <v>Water resources</v>
      </c>
      <c r="AK10" s="1483" t="s">
        <v>704</v>
      </c>
    </row>
    <row r="11" spans="2:37" s="9" customFormat="1" ht="20.25" customHeight="1">
      <c r="B11" s="288" t="s">
        <v>705</v>
      </c>
      <c r="C11" s="1829">
        <f>'Model outputs - Aggregate level'!$F41</f>
        <v>-0.82799506666666689</v>
      </c>
      <c r="D11" s="35"/>
      <c r="E11" s="292" t="s">
        <v>706</v>
      </c>
      <c r="F11" s="1356"/>
      <c r="G11" s="1961"/>
      <c r="H11" s="1356"/>
      <c r="I11" s="326"/>
      <c r="J11" s="338">
        <f t="shared" ref="J11:J16" si="0">IF($AC11=1,$AC$6,0)</f>
        <v>0</v>
      </c>
      <c r="K11" s="2124"/>
      <c r="L11" s="501"/>
      <c r="M11" s="501"/>
      <c r="N11" s="501"/>
      <c r="O11" s="501"/>
      <c r="P11" s="501"/>
      <c r="Q11" s="501"/>
      <c r="R11" s="501"/>
      <c r="S11" s="501"/>
      <c r="T11" s="501"/>
      <c r="U11" s="501"/>
      <c r="V11" s="2126"/>
      <c r="W11" s="502"/>
      <c r="X11" s="502"/>
      <c r="Y11" s="502"/>
      <c r="Z11" s="502"/>
      <c r="AA11" s="502"/>
      <c r="AB11" s="2126"/>
      <c r="AC11" s="501"/>
      <c r="AD11" s="501"/>
      <c r="AE11" s="501"/>
      <c r="AF11" s="502"/>
      <c r="AG11" s="501"/>
      <c r="AH11" s="2126"/>
      <c r="AI11" s="501"/>
      <c r="AJ11" s="288" t="str">
        <f t="shared" ref="AJ11:AJ16" si="1">B11</f>
        <v>Water network plus</v>
      </c>
      <c r="AK11" s="1483" t="s">
        <v>707</v>
      </c>
    </row>
    <row r="12" spans="2:37" s="9" customFormat="1" ht="20.25" customHeight="1">
      <c r="B12" s="288" t="s">
        <v>708</v>
      </c>
      <c r="C12" s="1829">
        <f>'Model outputs - Aggregate level'!$F42</f>
        <v>0</v>
      </c>
      <c r="D12" s="35"/>
      <c r="E12" s="292" t="s">
        <v>709</v>
      </c>
      <c r="F12" s="1356"/>
      <c r="G12" s="1961"/>
      <c r="H12" s="1356"/>
      <c r="I12" s="326"/>
      <c r="J12" s="338">
        <f t="shared" si="0"/>
        <v>0</v>
      </c>
      <c r="K12" s="2129"/>
      <c r="L12" s="501"/>
      <c r="M12" s="501"/>
      <c r="N12" s="501"/>
      <c r="O12" s="501"/>
      <c r="P12" s="501"/>
      <c r="Q12" s="501"/>
      <c r="R12" s="501"/>
      <c r="S12" s="501"/>
      <c r="T12" s="501"/>
      <c r="U12" s="501"/>
      <c r="V12" s="2126"/>
      <c r="W12" s="502"/>
      <c r="X12" s="502"/>
      <c r="Y12" s="502"/>
      <c r="Z12" s="502"/>
      <c r="AA12" s="502"/>
      <c r="AB12" s="2126"/>
      <c r="AC12" s="501"/>
      <c r="AD12" s="501"/>
      <c r="AE12" s="501"/>
      <c r="AF12" s="502"/>
      <c r="AG12" s="501"/>
      <c r="AH12" s="2126"/>
      <c r="AI12" s="501"/>
      <c r="AJ12" s="288" t="str">
        <f t="shared" si="1"/>
        <v>Wastewater network plus</v>
      </c>
      <c r="AK12" s="1483" t="s">
        <v>710</v>
      </c>
    </row>
    <row r="13" spans="2:37" s="9" customFormat="1" ht="20.25" customHeight="1">
      <c r="B13" s="288" t="s">
        <v>711</v>
      </c>
      <c r="C13" s="1829">
        <f>'Model outputs - Aggregate level'!$F43</f>
        <v>0</v>
      </c>
      <c r="D13" s="35"/>
      <c r="E13" s="292" t="s">
        <v>712</v>
      </c>
      <c r="F13" s="1356"/>
      <c r="G13" s="1961"/>
      <c r="H13" s="1356"/>
      <c r="I13" s="326"/>
      <c r="J13" s="338">
        <f t="shared" si="0"/>
        <v>0</v>
      </c>
      <c r="K13" s="501"/>
      <c r="L13" s="501"/>
      <c r="M13" s="501"/>
      <c r="N13" s="501"/>
      <c r="O13" s="501"/>
      <c r="P13" s="501"/>
      <c r="Q13" s="501"/>
      <c r="R13" s="501"/>
      <c r="S13" s="501"/>
      <c r="T13" s="501"/>
      <c r="U13" s="501"/>
      <c r="V13" s="2126"/>
      <c r="W13" s="502"/>
      <c r="X13" s="502"/>
      <c r="Y13" s="502"/>
      <c r="Z13" s="502"/>
      <c r="AA13" s="502"/>
      <c r="AB13" s="2126"/>
      <c r="AC13" s="501"/>
      <c r="AD13" s="501"/>
      <c r="AE13" s="501"/>
      <c r="AF13" s="502"/>
      <c r="AG13" s="501"/>
      <c r="AH13" s="2126"/>
      <c r="AI13" s="501"/>
      <c r="AJ13" s="288" t="str">
        <f t="shared" si="1"/>
        <v>Bioresources (sludge)</v>
      </c>
      <c r="AK13" s="1483" t="s">
        <v>713</v>
      </c>
    </row>
    <row r="14" spans="2:37" s="9" customFormat="1" ht="20.25" customHeight="1">
      <c r="B14" s="288" t="s">
        <v>714</v>
      </c>
      <c r="C14" s="1829">
        <f>'Model outputs - Aggregate level'!$F44</f>
        <v>0</v>
      </c>
      <c r="D14" s="35"/>
      <c r="E14" s="292" t="s">
        <v>715</v>
      </c>
      <c r="F14" s="1356"/>
      <c r="G14" s="1961"/>
      <c r="H14" s="1356"/>
      <c r="I14" s="326"/>
      <c r="J14" s="338">
        <f t="shared" si="0"/>
        <v>0</v>
      </c>
      <c r="K14" s="501"/>
      <c r="L14" s="501"/>
      <c r="M14" s="501"/>
      <c r="N14" s="501"/>
      <c r="O14" s="501"/>
      <c r="P14" s="501"/>
      <c r="Q14" s="501"/>
      <c r="R14" s="501"/>
      <c r="S14" s="501"/>
      <c r="T14" s="501"/>
      <c r="U14" s="501"/>
      <c r="V14" s="2126"/>
      <c r="W14" s="502"/>
      <c r="X14" s="502"/>
      <c r="Y14" s="502"/>
      <c r="Z14" s="502"/>
      <c r="AA14" s="502"/>
      <c r="AB14" s="2126"/>
      <c r="AC14" s="501"/>
      <c r="AD14" s="501"/>
      <c r="AE14" s="501"/>
      <c r="AF14" s="502"/>
      <c r="AG14" s="501"/>
      <c r="AH14" s="2126"/>
      <c r="AI14" s="501"/>
      <c r="AJ14" s="288" t="str">
        <f t="shared" si="1"/>
        <v>Residential retail</v>
      </c>
      <c r="AK14" s="1483" t="s">
        <v>716</v>
      </c>
    </row>
    <row r="15" spans="2:37" s="9" customFormat="1" ht="20.25" customHeight="1">
      <c r="B15" s="288" t="s">
        <v>717</v>
      </c>
      <c r="C15" s="1829">
        <f>'Model outputs - Aggregate level'!$F45</f>
        <v>0</v>
      </c>
      <c r="D15" s="35"/>
      <c r="E15" s="292" t="s">
        <v>718</v>
      </c>
      <c r="F15" s="1356"/>
      <c r="G15" s="1961"/>
      <c r="H15" s="1356"/>
      <c r="I15" s="326"/>
      <c r="J15" s="338">
        <f t="shared" si="0"/>
        <v>0</v>
      </c>
      <c r="K15" s="2124"/>
      <c r="L15" s="501"/>
      <c r="M15" s="501"/>
      <c r="N15" s="501"/>
      <c r="O15" s="501"/>
      <c r="P15" s="501"/>
      <c r="Q15" s="501"/>
      <c r="R15" s="501"/>
      <c r="S15" s="501"/>
      <c r="T15" s="501"/>
      <c r="U15" s="501"/>
      <c r="V15" s="2126"/>
      <c r="W15" s="502"/>
      <c r="X15" s="502"/>
      <c r="Y15" s="502"/>
      <c r="Z15" s="502"/>
      <c r="AA15" s="502"/>
      <c r="AB15" s="2126"/>
      <c r="AC15" s="501"/>
      <c r="AD15" s="501"/>
      <c r="AE15" s="501"/>
      <c r="AF15" s="502"/>
      <c r="AG15" s="501"/>
      <c r="AH15" s="2126"/>
      <c r="AI15" s="501"/>
      <c r="AJ15" s="288" t="str">
        <f t="shared" si="1"/>
        <v>Business retail</v>
      </c>
      <c r="AK15" s="1483" t="s">
        <v>719</v>
      </c>
    </row>
    <row r="16" spans="2:37" s="9" customFormat="1" ht="20.25" customHeight="1">
      <c r="B16" s="288" t="s">
        <v>720</v>
      </c>
      <c r="C16" s="1829">
        <f>'Model outputs - Aggregate level'!$F46</f>
        <v>0</v>
      </c>
      <c r="D16" s="35"/>
      <c r="E16" s="292" t="s">
        <v>721</v>
      </c>
      <c r="F16" s="1356"/>
      <c r="G16" s="1961"/>
      <c r="H16" s="1356"/>
      <c r="I16" s="326"/>
      <c r="J16" s="338">
        <f t="shared" si="0"/>
        <v>0</v>
      </c>
      <c r="K16" s="501"/>
      <c r="L16" s="501"/>
      <c r="M16" s="501"/>
      <c r="N16" s="501"/>
      <c r="O16" s="501"/>
      <c r="P16" s="501"/>
      <c r="Q16" s="501"/>
      <c r="R16" s="501"/>
      <c r="S16" s="501"/>
      <c r="T16" s="501"/>
      <c r="U16" s="501"/>
      <c r="V16" s="2126"/>
      <c r="W16" s="502"/>
      <c r="X16" s="502"/>
      <c r="Y16" s="502"/>
      <c r="Z16" s="502"/>
      <c r="AA16" s="502"/>
      <c r="AB16" s="2126"/>
      <c r="AC16" s="501"/>
      <c r="AD16" s="501"/>
      <c r="AE16" s="501"/>
      <c r="AF16" s="502"/>
      <c r="AG16" s="501"/>
      <c r="AH16" s="2126"/>
      <c r="AI16" s="501"/>
      <c r="AJ16" s="288" t="str">
        <f t="shared" si="1"/>
        <v>Dummy control</v>
      </c>
      <c r="AK16" s="1483" t="s">
        <v>722</v>
      </c>
    </row>
    <row r="17" spans="2:37" s="9" customFormat="1" ht="20.25" customHeight="1">
      <c r="B17" s="1353"/>
      <c r="C17" s="1353"/>
      <c r="D17" s="35"/>
      <c r="E17" s="13"/>
      <c r="F17" s="1356"/>
      <c r="G17" s="1961"/>
      <c r="H17" s="1356"/>
      <c r="I17" s="13"/>
      <c r="J17" s="13"/>
      <c r="K17" s="2124"/>
      <c r="L17" s="501"/>
      <c r="M17" s="501"/>
      <c r="N17" s="501"/>
      <c r="O17" s="501"/>
      <c r="P17" s="501"/>
      <c r="Q17" s="501"/>
      <c r="R17" s="501"/>
      <c r="S17" s="501"/>
      <c r="T17" s="501"/>
      <c r="U17" s="501"/>
      <c r="V17" s="2126"/>
      <c r="W17" s="502"/>
      <c r="X17" s="502"/>
      <c r="Y17" s="502"/>
      <c r="Z17" s="502"/>
      <c r="AA17" s="502"/>
      <c r="AB17" s="2126"/>
      <c r="AC17" s="501"/>
      <c r="AD17" s="501"/>
      <c r="AE17" s="501"/>
      <c r="AF17" s="502"/>
      <c r="AG17" s="501"/>
      <c r="AH17" s="2126"/>
      <c r="AI17" s="501"/>
      <c r="AJ17" s="1353"/>
      <c r="AK17" s="1353"/>
    </row>
    <row r="18" spans="2:37" s="9" customFormat="1" ht="20.25" customHeight="1">
      <c r="B18" s="309" t="s">
        <v>723</v>
      </c>
      <c r="C18" s="12"/>
      <c r="D18" s="35"/>
      <c r="E18" s="13"/>
      <c r="F18" s="1356"/>
      <c r="G18" s="1961"/>
      <c r="H18" s="1356"/>
      <c r="I18" s="13"/>
      <c r="J18" s="13"/>
      <c r="K18" s="1356"/>
      <c r="L18" s="1356"/>
      <c r="M18" s="1356"/>
      <c r="N18" s="1356"/>
      <c r="O18" s="1356"/>
      <c r="P18" s="1356"/>
      <c r="Q18" s="1356"/>
      <c r="R18" s="1356"/>
      <c r="S18" s="1356"/>
      <c r="T18" s="1356"/>
      <c r="U18" s="1356"/>
      <c r="V18" s="1357"/>
      <c r="W18" s="325"/>
      <c r="X18" s="325"/>
      <c r="Y18" s="325"/>
      <c r="Z18" s="325"/>
      <c r="AA18" s="325"/>
      <c r="AB18" s="1357"/>
      <c r="AC18" s="329"/>
      <c r="AD18" s="329"/>
      <c r="AE18" s="329"/>
      <c r="AF18" s="325"/>
      <c r="AG18" s="329"/>
      <c r="AH18" s="1357"/>
      <c r="AI18" s="1356"/>
      <c r="AJ18" s="309" t="s">
        <v>723</v>
      </c>
      <c r="AK18" s="12"/>
    </row>
    <row r="19" spans="2:37" s="9" customFormat="1" ht="20.25" customHeight="1">
      <c r="B19" s="288" t="s">
        <v>702</v>
      </c>
      <c r="C19" s="1829">
        <f>'Model outputs - Aggregate level'!$F49</f>
        <v>0</v>
      </c>
      <c r="D19" s="35"/>
      <c r="E19" s="292" t="s">
        <v>724</v>
      </c>
      <c r="F19" s="1356"/>
      <c r="G19" s="2120"/>
      <c r="H19" s="1356"/>
      <c r="I19" s="326"/>
      <c r="J19" s="338">
        <f t="shared" ref="J19:J25" si="2">IF($AC19=1,$AC$6,0)</f>
        <v>0</v>
      </c>
      <c r="K19" s="1356"/>
      <c r="L19" s="1356"/>
      <c r="M19" s="1356"/>
      <c r="N19" s="1356"/>
      <c r="O19" s="1356"/>
      <c r="P19" s="1356"/>
      <c r="Q19" s="1356"/>
      <c r="R19" s="1356"/>
      <c r="S19" s="1356"/>
      <c r="T19" s="1356"/>
      <c r="U19" s="1356"/>
      <c r="V19" s="1357"/>
      <c r="W19" s="325"/>
      <c r="X19" s="325"/>
      <c r="Y19" s="325"/>
      <c r="Z19" s="325"/>
      <c r="AA19" s="325"/>
      <c r="AB19" s="1357"/>
      <c r="AC19" s="329">
        <f t="shared" ref="AC19:AC34" si="3">IF(ISERROR($C19)=TRUE,1,0)</f>
        <v>0</v>
      </c>
      <c r="AD19" s="329"/>
      <c r="AE19" s="329"/>
      <c r="AF19" s="325"/>
      <c r="AG19" s="329"/>
      <c r="AH19" s="1357"/>
      <c r="AI19" s="1356"/>
      <c r="AJ19" s="288" t="str">
        <f t="shared" ref="AJ19:AJ25" si="4">B19</f>
        <v>Water resources</v>
      </c>
      <c r="AK19" s="1483" t="s">
        <v>725</v>
      </c>
    </row>
    <row r="20" spans="2:37" s="9" customFormat="1" ht="20.25" customHeight="1">
      <c r="B20" s="288" t="s">
        <v>705</v>
      </c>
      <c r="C20" s="1829">
        <f>'Model outputs - Aggregate level'!$F50</f>
        <v>-3.0236000000000005</v>
      </c>
      <c r="D20" s="35"/>
      <c r="E20" s="292" t="s">
        <v>726</v>
      </c>
      <c r="F20" s="1356"/>
      <c r="G20" s="1994"/>
      <c r="H20" s="1356"/>
      <c r="I20" s="326"/>
      <c r="J20" s="338">
        <f t="shared" si="2"/>
        <v>0</v>
      </c>
      <c r="K20" s="1356"/>
      <c r="L20" s="1356"/>
      <c r="M20" s="1356"/>
      <c r="N20" s="1356"/>
      <c r="O20" s="1356"/>
      <c r="P20" s="1356"/>
      <c r="Q20" s="1356"/>
      <c r="R20" s="1356"/>
      <c r="S20" s="1356"/>
      <c r="T20" s="1356"/>
      <c r="U20" s="1356"/>
      <c r="V20" s="1357"/>
      <c r="W20" s="325"/>
      <c r="X20" s="325"/>
      <c r="Y20" s="325"/>
      <c r="Z20" s="325"/>
      <c r="AA20" s="325"/>
      <c r="AB20" s="1357"/>
      <c r="AC20" s="329">
        <f t="shared" si="3"/>
        <v>0</v>
      </c>
      <c r="AD20" s="329"/>
      <c r="AE20" s="329"/>
      <c r="AF20" s="325"/>
      <c r="AG20" s="329"/>
      <c r="AH20" s="1357"/>
      <c r="AI20" s="1356"/>
      <c r="AJ20" s="288" t="str">
        <f t="shared" si="4"/>
        <v>Water network plus</v>
      </c>
      <c r="AK20" s="1483" t="s">
        <v>727</v>
      </c>
    </row>
    <row r="21" spans="2:37" s="9" customFormat="1" ht="20.25" customHeight="1">
      <c r="B21" s="288" t="s">
        <v>708</v>
      </c>
      <c r="C21" s="1829">
        <f>'Model outputs - Aggregate level'!$F51</f>
        <v>0</v>
      </c>
      <c r="D21" s="35"/>
      <c r="E21" s="292" t="s">
        <v>728</v>
      </c>
      <c r="F21" s="1356"/>
      <c r="G21" s="1994"/>
      <c r="H21" s="1356"/>
      <c r="I21" s="326"/>
      <c r="J21" s="338">
        <f t="shared" si="2"/>
        <v>0</v>
      </c>
      <c r="K21" s="1356"/>
      <c r="L21" s="1356"/>
      <c r="M21" s="1356"/>
      <c r="N21" s="1356"/>
      <c r="O21" s="1356"/>
      <c r="P21" s="1356"/>
      <c r="Q21" s="1356"/>
      <c r="R21" s="1356"/>
      <c r="S21" s="1356"/>
      <c r="T21" s="1356"/>
      <c r="U21" s="1356"/>
      <c r="V21" s="1357"/>
      <c r="W21" s="325"/>
      <c r="X21" s="325"/>
      <c r="Y21" s="325"/>
      <c r="Z21" s="325"/>
      <c r="AA21" s="325"/>
      <c r="AB21" s="1357"/>
      <c r="AC21" s="329">
        <f t="shared" si="3"/>
        <v>0</v>
      </c>
      <c r="AD21" s="329"/>
      <c r="AE21" s="329"/>
      <c r="AF21" s="325"/>
      <c r="AG21" s="329"/>
      <c r="AH21" s="1357"/>
      <c r="AI21" s="1356"/>
      <c r="AJ21" s="288" t="str">
        <f t="shared" si="4"/>
        <v>Wastewater network plus</v>
      </c>
      <c r="AK21" s="1483" t="s">
        <v>729</v>
      </c>
    </row>
    <row r="22" spans="2:37" s="9" customFormat="1" ht="20.25" customHeight="1">
      <c r="B22" s="288" t="s">
        <v>711</v>
      </c>
      <c r="C22" s="1829">
        <f>'Model outputs - Aggregate level'!$F52</f>
        <v>0</v>
      </c>
      <c r="D22" s="35"/>
      <c r="E22" s="292" t="s">
        <v>730</v>
      </c>
      <c r="F22" s="1356"/>
      <c r="G22" s="1961"/>
      <c r="H22" s="1356"/>
      <c r="I22" s="326"/>
      <c r="J22" s="338">
        <f t="shared" si="2"/>
        <v>0</v>
      </c>
      <c r="K22" s="1356"/>
      <c r="L22" s="1356"/>
      <c r="M22" s="1356"/>
      <c r="N22" s="1356"/>
      <c r="O22" s="1356"/>
      <c r="P22" s="1356"/>
      <c r="Q22" s="1356"/>
      <c r="R22" s="1356"/>
      <c r="S22" s="1356"/>
      <c r="T22" s="1356"/>
      <c r="U22" s="1356"/>
      <c r="V22" s="1357"/>
      <c r="W22" s="325"/>
      <c r="X22" s="325"/>
      <c r="Y22" s="325"/>
      <c r="Z22" s="325"/>
      <c r="AA22" s="325"/>
      <c r="AB22" s="1357"/>
      <c r="AC22" s="329">
        <f t="shared" si="3"/>
        <v>0</v>
      </c>
      <c r="AD22" s="329"/>
      <c r="AE22" s="329"/>
      <c r="AF22" s="325"/>
      <c r="AG22" s="329"/>
      <c r="AH22" s="1357"/>
      <c r="AI22" s="1356"/>
      <c r="AJ22" s="288" t="str">
        <f t="shared" si="4"/>
        <v>Bioresources (sludge)</v>
      </c>
      <c r="AK22" s="1483" t="s">
        <v>731</v>
      </c>
    </row>
    <row r="23" spans="2:37" s="9" customFormat="1" ht="20.25" customHeight="1">
      <c r="B23" s="288" t="s">
        <v>714</v>
      </c>
      <c r="C23" s="1829">
        <f>'Model outputs - Aggregate level'!$F53</f>
        <v>0</v>
      </c>
      <c r="D23" s="35"/>
      <c r="E23" s="292" t="s">
        <v>732</v>
      </c>
      <c r="F23" s="1356"/>
      <c r="G23" s="1961"/>
      <c r="H23" s="1356"/>
      <c r="I23" s="326"/>
      <c r="J23" s="338">
        <f t="shared" si="2"/>
        <v>0</v>
      </c>
      <c r="K23" s="1356"/>
      <c r="L23" s="1356"/>
      <c r="M23" s="1356"/>
      <c r="N23" s="1356"/>
      <c r="O23" s="1356"/>
      <c r="P23" s="1356"/>
      <c r="Q23" s="1356"/>
      <c r="R23" s="1356"/>
      <c r="S23" s="1356"/>
      <c r="T23" s="1356"/>
      <c r="U23" s="1356"/>
      <c r="V23" s="1357"/>
      <c r="W23" s="325"/>
      <c r="X23" s="325"/>
      <c r="Y23" s="325"/>
      <c r="Z23" s="325"/>
      <c r="AA23" s="325"/>
      <c r="AB23" s="1357"/>
      <c r="AC23" s="329">
        <f t="shared" si="3"/>
        <v>0</v>
      </c>
      <c r="AD23" s="329"/>
      <c r="AE23" s="329"/>
      <c r="AF23" s="325"/>
      <c r="AG23" s="329"/>
      <c r="AH23" s="1357"/>
      <c r="AI23" s="1356"/>
      <c r="AJ23" s="288" t="str">
        <f t="shared" si="4"/>
        <v>Residential retail</v>
      </c>
      <c r="AK23" s="1483" t="s">
        <v>733</v>
      </c>
    </row>
    <row r="24" spans="2:37" s="9" customFormat="1" ht="20.25" customHeight="1">
      <c r="B24" s="288" t="s">
        <v>717</v>
      </c>
      <c r="C24" s="1829">
        <f>'Model outputs - Aggregate level'!$F54</f>
        <v>0</v>
      </c>
      <c r="D24" s="35"/>
      <c r="E24" s="292" t="s">
        <v>734</v>
      </c>
      <c r="F24" s="1356"/>
      <c r="G24" s="1961"/>
      <c r="H24" s="1356"/>
      <c r="I24" s="326"/>
      <c r="J24" s="338">
        <f t="shared" si="2"/>
        <v>0</v>
      </c>
      <c r="K24" s="1356"/>
      <c r="L24" s="1356"/>
      <c r="M24" s="1356"/>
      <c r="N24" s="1356"/>
      <c r="O24" s="1356"/>
      <c r="P24" s="1356"/>
      <c r="Q24" s="1356"/>
      <c r="R24" s="1356"/>
      <c r="S24" s="1356"/>
      <c r="T24" s="1356"/>
      <c r="U24" s="1356"/>
      <c r="V24" s="1357"/>
      <c r="W24" s="325"/>
      <c r="X24" s="325"/>
      <c r="Y24" s="325"/>
      <c r="Z24" s="325"/>
      <c r="AA24" s="325"/>
      <c r="AB24" s="1357"/>
      <c r="AC24" s="329">
        <f t="shared" si="3"/>
        <v>0</v>
      </c>
      <c r="AD24" s="329"/>
      <c r="AE24" s="329"/>
      <c r="AF24" s="325"/>
      <c r="AG24" s="329"/>
      <c r="AH24" s="1357"/>
      <c r="AI24" s="1356"/>
      <c r="AJ24" s="288" t="str">
        <f t="shared" si="4"/>
        <v>Business retail</v>
      </c>
      <c r="AK24" s="1483" t="s">
        <v>735</v>
      </c>
    </row>
    <row r="25" spans="2:37" s="9" customFormat="1" ht="20.25" customHeight="1">
      <c r="B25" s="288" t="s">
        <v>720</v>
      </c>
      <c r="C25" s="1829">
        <f>'Model outputs - Aggregate level'!$F55</f>
        <v>0</v>
      </c>
      <c r="D25" s="35"/>
      <c r="E25" s="292" t="s">
        <v>736</v>
      </c>
      <c r="F25" s="1356"/>
      <c r="G25" s="1961"/>
      <c r="H25" s="1356"/>
      <c r="I25" s="326"/>
      <c r="J25" s="338">
        <f t="shared" si="2"/>
        <v>0</v>
      </c>
      <c r="K25" s="1356"/>
      <c r="L25" s="1356"/>
      <c r="M25" s="1356"/>
      <c r="N25" s="1356"/>
      <c r="O25" s="1356"/>
      <c r="P25" s="1356"/>
      <c r="Q25" s="1356"/>
      <c r="R25" s="1356"/>
      <c r="S25" s="1356"/>
      <c r="T25" s="1356"/>
      <c r="U25" s="1356"/>
      <c r="V25" s="1357"/>
      <c r="W25" s="325"/>
      <c r="X25" s="325"/>
      <c r="Y25" s="325"/>
      <c r="Z25" s="325"/>
      <c r="AA25" s="325"/>
      <c r="AB25" s="1357"/>
      <c r="AC25" s="329">
        <f t="shared" si="3"/>
        <v>0</v>
      </c>
      <c r="AD25" s="329"/>
      <c r="AE25" s="329"/>
      <c r="AF25" s="325"/>
      <c r="AG25" s="329"/>
      <c r="AH25" s="1357"/>
      <c r="AI25" s="1356"/>
      <c r="AJ25" s="288" t="str">
        <f t="shared" si="4"/>
        <v>Dummy control</v>
      </c>
      <c r="AK25" s="1483" t="s">
        <v>737</v>
      </c>
    </row>
    <row r="26" spans="2:37" s="9" customFormat="1" ht="20.25" customHeight="1">
      <c r="B26" s="1353"/>
      <c r="C26" s="1353"/>
      <c r="D26" s="35"/>
      <c r="E26" s="1356"/>
      <c r="F26" s="1356"/>
      <c r="G26" s="1961"/>
      <c r="H26" s="1356"/>
      <c r="I26" s="1356"/>
      <c r="J26" s="1356"/>
      <c r="K26" s="1356"/>
      <c r="L26" s="1356"/>
      <c r="M26" s="1356"/>
      <c r="N26" s="1356"/>
      <c r="O26" s="1356"/>
      <c r="P26" s="1356"/>
      <c r="Q26" s="1356"/>
      <c r="R26" s="1356"/>
      <c r="S26" s="1356"/>
      <c r="T26" s="1356"/>
      <c r="U26" s="1356"/>
      <c r="V26" s="1357"/>
      <c r="W26" s="325"/>
      <c r="X26" s="325"/>
      <c r="Y26" s="325"/>
      <c r="Z26" s="325"/>
      <c r="AA26" s="325"/>
      <c r="AB26" s="1357"/>
      <c r="AC26" s="329"/>
      <c r="AD26" s="329"/>
      <c r="AE26" s="329"/>
      <c r="AF26" s="325"/>
      <c r="AG26" s="329"/>
      <c r="AH26" s="1357"/>
      <c r="AI26" s="1356"/>
      <c r="AJ26" s="1353"/>
      <c r="AK26" s="1353"/>
    </row>
    <row r="27" spans="2:37" s="9" customFormat="1" ht="20.25" customHeight="1">
      <c r="B27" s="309" t="s">
        <v>738</v>
      </c>
      <c r="C27" s="12"/>
      <c r="D27" s="35"/>
      <c r="E27" s="1356"/>
      <c r="F27" s="1356"/>
      <c r="G27" s="1961"/>
      <c r="H27" s="1356"/>
      <c r="I27" s="1356"/>
      <c r="J27" s="1356"/>
      <c r="K27" s="1356"/>
      <c r="L27" s="1356"/>
      <c r="M27" s="1356"/>
      <c r="N27" s="1356"/>
      <c r="O27" s="1356"/>
      <c r="P27" s="1356"/>
      <c r="Q27" s="1356"/>
      <c r="R27" s="1356"/>
      <c r="S27" s="1356"/>
      <c r="T27" s="1356"/>
      <c r="U27" s="1356"/>
      <c r="V27" s="1357"/>
      <c r="W27" s="325"/>
      <c r="X27" s="325"/>
      <c r="Y27" s="325"/>
      <c r="Z27" s="325"/>
      <c r="AA27" s="325"/>
      <c r="AB27" s="1357"/>
      <c r="AC27" s="329"/>
      <c r="AD27" s="329"/>
      <c r="AE27" s="329"/>
      <c r="AF27" s="325"/>
      <c r="AG27" s="329"/>
      <c r="AH27" s="1357"/>
      <c r="AI27" s="1356"/>
      <c r="AJ27" s="309" t="s">
        <v>738</v>
      </c>
      <c r="AK27" s="12"/>
    </row>
    <row r="28" spans="2:37" s="9" customFormat="1" ht="20.25" customHeight="1">
      <c r="B28" s="288" t="s">
        <v>702</v>
      </c>
      <c r="C28" s="1829">
        <f>'Model outputs - Aggregate level'!$F58</f>
        <v>0</v>
      </c>
      <c r="D28" s="35"/>
      <c r="E28" s="292" t="s">
        <v>739</v>
      </c>
      <c r="F28" s="1356"/>
      <c r="G28" s="2120"/>
      <c r="H28" s="1356"/>
      <c r="I28" s="326"/>
      <c r="J28" s="338">
        <f t="shared" ref="J28:J34" si="5">IF($AC28=1,$AC$6,0)</f>
        <v>0</v>
      </c>
      <c r="K28" s="1356"/>
      <c r="L28" s="1356"/>
      <c r="M28" s="1356"/>
      <c r="N28" s="1356"/>
      <c r="O28" s="1356"/>
      <c r="P28" s="1356"/>
      <c r="Q28" s="1356"/>
      <c r="R28" s="1356"/>
      <c r="S28" s="1356"/>
      <c r="T28" s="1356"/>
      <c r="U28" s="1356"/>
      <c r="V28" s="1357"/>
      <c r="W28" s="325"/>
      <c r="X28" s="325"/>
      <c r="Y28" s="325"/>
      <c r="Z28" s="325"/>
      <c r="AA28" s="325"/>
      <c r="AB28" s="1357"/>
      <c r="AC28" s="329">
        <f t="shared" si="3"/>
        <v>0</v>
      </c>
      <c r="AD28" s="329"/>
      <c r="AE28" s="329"/>
      <c r="AF28" s="325"/>
      <c r="AG28" s="329"/>
      <c r="AH28" s="1357"/>
      <c r="AI28" s="1356"/>
      <c r="AJ28" s="288" t="str">
        <f t="shared" ref="AJ28:AJ34" si="6">B28</f>
        <v>Water resources</v>
      </c>
      <c r="AK28" s="1483" t="s">
        <v>740</v>
      </c>
    </row>
    <row r="29" spans="2:37" s="9" customFormat="1" ht="20.25" customHeight="1">
      <c r="B29" s="288" t="s">
        <v>705</v>
      </c>
      <c r="C29" s="1829">
        <f>'Model outputs - Aggregate level'!$F59</f>
        <v>0</v>
      </c>
      <c r="D29" s="35"/>
      <c r="E29" s="292" t="s">
        <v>741</v>
      </c>
      <c r="F29" s="1356"/>
      <c r="G29" s="1961"/>
      <c r="H29" s="1356"/>
      <c r="I29" s="326"/>
      <c r="J29" s="338">
        <f t="shared" si="5"/>
        <v>0</v>
      </c>
      <c r="K29" s="1356"/>
      <c r="L29" s="1356"/>
      <c r="M29" s="1356"/>
      <c r="N29" s="1356"/>
      <c r="O29" s="1356"/>
      <c r="P29" s="1356"/>
      <c r="Q29" s="1356"/>
      <c r="R29" s="1356"/>
      <c r="S29" s="1356"/>
      <c r="T29" s="1356"/>
      <c r="U29" s="1356"/>
      <c r="V29" s="1357"/>
      <c r="W29" s="325"/>
      <c r="X29" s="325"/>
      <c r="Y29" s="325"/>
      <c r="Z29" s="325"/>
      <c r="AA29" s="325"/>
      <c r="AB29" s="1357"/>
      <c r="AC29" s="329">
        <f t="shared" si="3"/>
        <v>0</v>
      </c>
      <c r="AD29" s="329"/>
      <c r="AE29" s="329"/>
      <c r="AF29" s="325"/>
      <c r="AG29" s="329"/>
      <c r="AH29" s="1357"/>
      <c r="AI29" s="1356"/>
      <c r="AJ29" s="288" t="str">
        <f t="shared" si="6"/>
        <v>Water network plus</v>
      </c>
      <c r="AK29" s="1483" t="s">
        <v>742</v>
      </c>
    </row>
    <row r="30" spans="2:37" s="9" customFormat="1" ht="20.25" customHeight="1">
      <c r="B30" s="288" t="s">
        <v>708</v>
      </c>
      <c r="C30" s="1829">
        <f>'Model outputs - Aggregate level'!$F60</f>
        <v>0</v>
      </c>
      <c r="D30" s="35"/>
      <c r="E30" s="292" t="s">
        <v>743</v>
      </c>
      <c r="F30" s="1356"/>
      <c r="G30" s="1961"/>
      <c r="H30" s="1356"/>
      <c r="I30" s="326"/>
      <c r="J30" s="338">
        <f t="shared" si="5"/>
        <v>0</v>
      </c>
      <c r="K30" s="1356"/>
      <c r="L30" s="1356"/>
      <c r="M30" s="1356"/>
      <c r="N30" s="1356"/>
      <c r="O30" s="1356"/>
      <c r="P30" s="1356"/>
      <c r="Q30" s="1356"/>
      <c r="R30" s="1356"/>
      <c r="S30" s="1356"/>
      <c r="T30" s="1356"/>
      <c r="U30" s="1356"/>
      <c r="V30" s="1357"/>
      <c r="W30" s="325"/>
      <c r="X30" s="325"/>
      <c r="Y30" s="325"/>
      <c r="Z30" s="325"/>
      <c r="AA30" s="325"/>
      <c r="AB30" s="1357"/>
      <c r="AC30" s="329">
        <f t="shared" si="3"/>
        <v>0</v>
      </c>
      <c r="AD30" s="329"/>
      <c r="AE30" s="329"/>
      <c r="AF30" s="325"/>
      <c r="AG30" s="329"/>
      <c r="AH30" s="1357"/>
      <c r="AI30" s="1356"/>
      <c r="AJ30" s="288" t="str">
        <f t="shared" si="6"/>
        <v>Wastewater network plus</v>
      </c>
      <c r="AK30" s="1483" t="s">
        <v>744</v>
      </c>
    </row>
    <row r="31" spans="2:37" s="9" customFormat="1" ht="20.25" customHeight="1">
      <c r="B31" s="288" t="s">
        <v>711</v>
      </c>
      <c r="C31" s="1829">
        <f>'Model outputs - Aggregate level'!$F61</f>
        <v>0</v>
      </c>
      <c r="D31" s="35"/>
      <c r="E31" s="292" t="s">
        <v>745</v>
      </c>
      <c r="F31" s="1356"/>
      <c r="G31" s="1961"/>
      <c r="H31" s="1356"/>
      <c r="I31" s="326"/>
      <c r="J31" s="338">
        <f t="shared" si="5"/>
        <v>0</v>
      </c>
      <c r="K31" s="1356"/>
      <c r="L31" s="1356"/>
      <c r="M31" s="1356"/>
      <c r="N31" s="1356"/>
      <c r="O31" s="1356"/>
      <c r="P31" s="1356"/>
      <c r="Q31" s="1356"/>
      <c r="R31" s="1356"/>
      <c r="S31" s="1356"/>
      <c r="T31" s="1356"/>
      <c r="U31" s="1356"/>
      <c r="V31" s="1357"/>
      <c r="W31" s="325"/>
      <c r="X31" s="325"/>
      <c r="Y31" s="325"/>
      <c r="Z31" s="325"/>
      <c r="AA31" s="325"/>
      <c r="AB31" s="1357"/>
      <c r="AC31" s="329">
        <f t="shared" si="3"/>
        <v>0</v>
      </c>
      <c r="AD31" s="329"/>
      <c r="AE31" s="329"/>
      <c r="AF31" s="325"/>
      <c r="AG31" s="329"/>
      <c r="AH31" s="1357"/>
      <c r="AI31" s="1356"/>
      <c r="AJ31" s="288" t="str">
        <f t="shared" si="6"/>
        <v>Bioresources (sludge)</v>
      </c>
      <c r="AK31" s="1483" t="s">
        <v>746</v>
      </c>
    </row>
    <row r="32" spans="2:37" s="9" customFormat="1" ht="20.25" customHeight="1">
      <c r="B32" s="288" t="s">
        <v>714</v>
      </c>
      <c r="C32" s="1829">
        <f>'Model outputs - Aggregate level'!$F62</f>
        <v>0</v>
      </c>
      <c r="D32" s="35"/>
      <c r="E32" s="292" t="s">
        <v>747</v>
      </c>
      <c r="F32" s="1356"/>
      <c r="G32" s="1961"/>
      <c r="H32" s="1356"/>
      <c r="I32" s="326"/>
      <c r="J32" s="338">
        <f t="shared" si="5"/>
        <v>0</v>
      </c>
      <c r="K32" s="1356"/>
      <c r="L32" s="1356"/>
      <c r="M32" s="1356"/>
      <c r="N32" s="1356"/>
      <c r="O32" s="1356"/>
      <c r="P32" s="1356"/>
      <c r="Q32" s="1356"/>
      <c r="R32" s="1356"/>
      <c r="S32" s="1356"/>
      <c r="T32" s="1356"/>
      <c r="U32" s="1356"/>
      <c r="V32" s="1357"/>
      <c r="W32" s="325"/>
      <c r="X32" s="325"/>
      <c r="Y32" s="325"/>
      <c r="Z32" s="325"/>
      <c r="AA32" s="325"/>
      <c r="AB32" s="1357"/>
      <c r="AC32" s="329">
        <f t="shared" si="3"/>
        <v>0</v>
      </c>
      <c r="AD32" s="329"/>
      <c r="AE32" s="329"/>
      <c r="AF32" s="325"/>
      <c r="AG32" s="329"/>
      <c r="AH32" s="1357"/>
      <c r="AI32" s="1356"/>
      <c r="AJ32" s="288" t="str">
        <f t="shared" si="6"/>
        <v>Residential retail</v>
      </c>
      <c r="AK32" s="1483" t="s">
        <v>748</v>
      </c>
    </row>
    <row r="33" spans="2:37" s="9" customFormat="1" ht="20.25" customHeight="1">
      <c r="B33" s="288" t="s">
        <v>717</v>
      </c>
      <c r="C33" s="1829">
        <f>'Model outputs - Aggregate level'!$F63</f>
        <v>0</v>
      </c>
      <c r="D33" s="35"/>
      <c r="E33" s="292" t="s">
        <v>749</v>
      </c>
      <c r="F33" s="1356"/>
      <c r="G33" s="1961"/>
      <c r="H33" s="1356"/>
      <c r="I33" s="326"/>
      <c r="J33" s="338">
        <f t="shared" si="5"/>
        <v>0</v>
      </c>
      <c r="K33" s="1356"/>
      <c r="L33" s="1356"/>
      <c r="M33" s="1356"/>
      <c r="N33" s="1356"/>
      <c r="O33" s="1356"/>
      <c r="P33" s="1356"/>
      <c r="Q33" s="1356"/>
      <c r="R33" s="1356"/>
      <c r="S33" s="1356"/>
      <c r="T33" s="1356"/>
      <c r="U33" s="1356"/>
      <c r="V33" s="1357"/>
      <c r="W33" s="325"/>
      <c r="X33" s="325"/>
      <c r="Y33" s="325"/>
      <c r="Z33" s="325"/>
      <c r="AA33" s="325"/>
      <c r="AB33" s="1357"/>
      <c r="AC33" s="329">
        <f t="shared" si="3"/>
        <v>0</v>
      </c>
      <c r="AD33" s="329"/>
      <c r="AE33" s="329"/>
      <c r="AF33" s="325"/>
      <c r="AG33" s="329"/>
      <c r="AH33" s="1357"/>
      <c r="AI33" s="1356"/>
      <c r="AJ33" s="288" t="str">
        <f t="shared" si="6"/>
        <v>Business retail</v>
      </c>
      <c r="AK33" s="1483" t="s">
        <v>750</v>
      </c>
    </row>
    <row r="34" spans="2:37" s="9" customFormat="1" ht="20.25" customHeight="1">
      <c r="B34" s="288" t="s">
        <v>720</v>
      </c>
      <c r="C34" s="1829">
        <f>'Model outputs - Aggregate level'!$F64</f>
        <v>0</v>
      </c>
      <c r="D34" s="1356"/>
      <c r="E34" s="292" t="s">
        <v>751</v>
      </c>
      <c r="F34" s="1356"/>
      <c r="G34" s="1961"/>
      <c r="H34" s="1356"/>
      <c r="I34" s="326"/>
      <c r="J34" s="338">
        <f t="shared" si="5"/>
        <v>0</v>
      </c>
      <c r="K34" s="1356"/>
      <c r="L34" s="1356"/>
      <c r="M34" s="1356"/>
      <c r="N34" s="1356"/>
      <c r="O34" s="1356"/>
      <c r="P34" s="1356"/>
      <c r="Q34" s="1356"/>
      <c r="R34" s="1356"/>
      <c r="S34" s="1356"/>
      <c r="T34" s="1356"/>
      <c r="U34" s="1356"/>
      <c r="V34" s="1357"/>
      <c r="W34" s="325"/>
      <c r="X34" s="325"/>
      <c r="Y34" s="325"/>
      <c r="Z34" s="325"/>
      <c r="AA34" s="325"/>
      <c r="AB34" s="1357"/>
      <c r="AC34" s="329">
        <f t="shared" si="3"/>
        <v>0</v>
      </c>
      <c r="AD34" s="329"/>
      <c r="AE34" s="329"/>
      <c r="AF34" s="325"/>
      <c r="AG34" s="329"/>
      <c r="AH34" s="1357"/>
      <c r="AI34" s="1356"/>
      <c r="AJ34" s="288" t="str">
        <f t="shared" si="6"/>
        <v>Dummy control</v>
      </c>
      <c r="AK34" s="1483" t="s">
        <v>752</v>
      </c>
    </row>
    <row r="35" spans="2:37" s="9" customFormat="1" ht="14.4">
      <c r="B35" s="1353"/>
      <c r="C35" s="1353"/>
      <c r="D35" s="1356"/>
      <c r="E35" s="1356"/>
      <c r="F35" s="1356"/>
      <c r="G35" s="1356"/>
      <c r="H35" s="1356"/>
      <c r="I35" s="1356"/>
      <c r="J35" s="1356"/>
      <c r="K35" s="1356"/>
      <c r="L35" s="1356"/>
      <c r="M35" s="1356"/>
      <c r="N35" s="1356"/>
      <c r="O35" s="1356"/>
      <c r="P35" s="1356"/>
      <c r="Q35" s="1356"/>
      <c r="R35" s="1356"/>
      <c r="S35" s="1356"/>
      <c r="T35" s="1356"/>
      <c r="U35" s="1356"/>
      <c r="V35" s="1360"/>
      <c r="W35" s="1360"/>
      <c r="X35" s="1360"/>
      <c r="Y35" s="1360"/>
      <c r="Z35" s="1360"/>
      <c r="AA35" s="1360"/>
      <c r="AB35" s="1360"/>
      <c r="AC35" s="1360"/>
      <c r="AD35" s="1360"/>
      <c r="AE35" s="1360"/>
      <c r="AF35" s="1360"/>
      <c r="AG35" s="1360"/>
      <c r="AH35" s="1360"/>
      <c r="AI35" s="1356"/>
      <c r="AJ35" s="1356"/>
      <c r="AK35" s="1356"/>
    </row>
    <row r="36" spans="2:37" s="9" customFormat="1" ht="14.4">
      <c r="B36" s="276" t="s">
        <v>299</v>
      </c>
      <c r="C36" s="1356"/>
      <c r="D36" s="1356"/>
      <c r="E36" s="1356"/>
      <c r="F36" s="1356"/>
      <c r="G36" s="1356"/>
      <c r="H36" s="1356"/>
      <c r="I36" s="1356"/>
      <c r="J36" s="1356"/>
      <c r="K36" s="1356"/>
      <c r="L36" s="1356"/>
      <c r="M36" s="1356"/>
      <c r="N36" s="1356"/>
      <c r="O36" s="1356"/>
      <c r="P36" s="1356"/>
      <c r="Q36" s="1356"/>
      <c r="R36" s="1356"/>
      <c r="S36" s="1356"/>
      <c r="T36" s="1356"/>
      <c r="U36" s="1356"/>
      <c r="V36" s="1356"/>
      <c r="W36" s="1356"/>
      <c r="X36" s="1356"/>
      <c r="Y36" s="1356"/>
      <c r="Z36" s="1356"/>
      <c r="AA36" s="1356"/>
      <c r="AB36" s="1356"/>
      <c r="AC36" s="1356"/>
      <c r="AD36" s="1356"/>
      <c r="AE36" s="1356"/>
      <c r="AF36" s="1356"/>
      <c r="AG36" s="1356"/>
      <c r="AH36" s="1356"/>
      <c r="AI36" s="1356"/>
      <c r="AJ36" s="1356"/>
      <c r="AK36" s="1356"/>
    </row>
    <row r="37" spans="2:37"/>
    <row r="38" spans="2:37">
      <c r="B38" s="1818" t="s">
        <v>300</v>
      </c>
    </row>
    <row r="39" spans="2:37"/>
    <row r="40" spans="2:37">
      <c r="B40" s="1968" t="s">
        <v>301</v>
      </c>
    </row>
    <row r="41" spans="2:37"/>
    <row r="42" spans="2:37">
      <c r="B42" s="1819" t="s">
        <v>302</v>
      </c>
    </row>
    <row r="43" spans="2:37"/>
    <row r="44" spans="2:37">
      <c r="B44" s="1820" t="s">
        <v>303</v>
      </c>
    </row>
    <row r="45" spans="2:37"/>
    <row r="46" spans="2:37" ht="14.4">
      <c r="B46" s="294" t="str">
        <f>'3A'!$B$53</f>
        <v>Please refer to RAG 4.11 - Guideline for the table definitions in the annual performance report</v>
      </c>
    </row>
    <row r="47" spans="2:37"/>
  </sheetData>
  <sheetProtection algorithmName="SHA-512" hashValue="os8lA1HHRCLGAOhbXR8g8qsEtqfm3ROmKaJcNIr5sM2QlIGPe9uVJqO/ZoYPYKgiWLSdzTWhtjTFrIARRreG2w==" saltValue="0vALec577jOlXTCjMyDU3A==" spinCount="100000" sheet="1" objects="1" scenarios="1"/>
  <conditionalFormatting sqref="I10:J16">
    <cfRule type="cellIs" dxfId="242" priority="5" operator="equal">
      <formula>0</formula>
    </cfRule>
  </conditionalFormatting>
  <conditionalFormatting sqref="I19:J25">
    <cfRule type="cellIs" dxfId="241" priority="3" operator="equal">
      <formula>0</formula>
    </cfRule>
  </conditionalFormatting>
  <conditionalFormatting sqref="I28:J34">
    <cfRule type="cellIs" dxfId="24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1CE"/>
    <pageSetUpPr fitToPage="1"/>
  </sheetPr>
  <dimension ref="B1:BD42"/>
  <sheetViews>
    <sheetView showGridLines="0" zoomScaleNormal="100" zoomScaleSheetLayoutView="100" workbookViewId="0"/>
  </sheetViews>
  <sheetFormatPr defaultColWidth="23.5" defaultRowHeight="13.8" zeroHeight="1"/>
  <cols>
    <col min="1" max="1" width="1.59765625" style="8" customWidth="1"/>
    <col min="2" max="2" width="18.69921875" style="8" customWidth="1"/>
    <col min="3" max="3" width="17.5" style="8" customWidth="1"/>
    <col min="4" max="4" width="10.59765625" style="8" customWidth="1"/>
    <col min="5" max="5" width="9.69921875" style="8" customWidth="1"/>
    <col min="6" max="6" width="10.59765625" style="8" customWidth="1"/>
    <col min="7" max="7" width="9.3984375" style="8" customWidth="1"/>
    <col min="8" max="8" width="10.59765625" style="8" customWidth="1"/>
    <col min="9" max="9" width="9.69921875" style="8" customWidth="1"/>
    <col min="10" max="12" width="6.59765625" style="8" customWidth="1"/>
    <col min="13" max="13" width="0.8984375" style="8" customWidth="1"/>
    <col min="14" max="14" width="7.59765625" style="8" customWidth="1"/>
    <col min="15" max="15" width="1.59765625" style="8" customWidth="1"/>
    <col min="16" max="17" width="12.59765625" style="8" customWidth="1"/>
    <col min="18" max="21" width="8.59765625" style="8" customWidth="1"/>
    <col min="22" max="22" width="1.59765625" style="8" hidden="1" customWidth="1"/>
    <col min="23" max="32" width="3.59765625" style="8" hidden="1" customWidth="1"/>
    <col min="33" max="33" width="1.59765625" style="8" hidden="1" customWidth="1"/>
    <col min="34" max="43" width="3.59765625" style="8" hidden="1" customWidth="1"/>
    <col min="44" max="44" width="1.59765625" style="8" hidden="1" customWidth="1"/>
    <col min="45" max="45" width="8.59765625" style="8" customWidth="1"/>
    <col min="46" max="46" width="23.5" style="8"/>
    <col min="47" max="56" width="15.59765625" style="8" customWidth="1"/>
    <col min="57" max="16384" width="23.5" style="8"/>
  </cols>
  <sheetData>
    <row r="1" spans="2:56" s="1" customFormat="1" ht="35.700000000000003" customHeight="1">
      <c r="B1" s="43" t="s">
        <v>50</v>
      </c>
      <c r="C1" s="6"/>
      <c r="D1" s="2067" t="s">
        <v>116</v>
      </c>
      <c r="F1" s="2181"/>
      <c r="G1" s="2181"/>
      <c r="H1" s="2181"/>
      <c r="Q1" s="1970" t="str">
        <f>'Validation summary'!$B$2</f>
        <v>2023-24</v>
      </c>
      <c r="V1" s="319"/>
      <c r="AG1" s="319"/>
      <c r="AR1" s="319"/>
    </row>
    <row r="2" spans="2:56" s="1" customFormat="1" ht="10.199999999999999" customHeight="1">
      <c r="B2" s="7"/>
      <c r="C2" s="7"/>
      <c r="D2" s="7"/>
      <c r="E2" s="7"/>
      <c r="F2" s="7"/>
      <c r="G2" s="7"/>
      <c r="H2" s="7"/>
      <c r="I2" s="7"/>
      <c r="J2" s="7"/>
      <c r="V2" s="319"/>
      <c r="AG2" s="319"/>
      <c r="AR2" s="319"/>
    </row>
    <row r="3" spans="2:56" s="9" customFormat="1" ht="31.5" customHeight="1">
      <c r="B3" s="295" t="s">
        <v>51</v>
      </c>
      <c r="C3" s="318"/>
      <c r="D3" s="295"/>
      <c r="E3" s="295"/>
      <c r="F3" s="295"/>
      <c r="G3" s="295"/>
      <c r="H3" s="295"/>
      <c r="I3" s="295"/>
      <c r="J3" s="295"/>
      <c r="K3" s="295"/>
      <c r="L3" s="295"/>
      <c r="M3" s="305"/>
      <c r="N3" s="307" t="str">
        <f>'Validation summary'!$B$3</f>
        <v>South Staffs Water</v>
      </c>
      <c r="O3" s="1359"/>
      <c r="P3" s="298" t="s">
        <v>126</v>
      </c>
      <c r="Q3" s="298"/>
      <c r="R3" s="1356"/>
      <c r="S3" s="1356"/>
      <c r="T3" s="1356"/>
      <c r="U3" s="1356"/>
      <c r="V3" s="1357"/>
      <c r="W3" s="1356"/>
      <c r="X3" s="1356"/>
      <c r="Y3" s="1356"/>
      <c r="Z3" s="1356"/>
      <c r="AA3" s="1356"/>
      <c r="AB3" s="1356"/>
      <c r="AC3" s="1356"/>
      <c r="AD3" s="1356"/>
      <c r="AE3" s="1356"/>
      <c r="AF3" s="1356"/>
      <c r="AG3" s="1357"/>
      <c r="AH3" s="1356"/>
      <c r="AI3" s="1356"/>
      <c r="AJ3" s="1356"/>
      <c r="AK3" s="1356"/>
      <c r="AL3" s="1356"/>
      <c r="AM3" s="1356"/>
      <c r="AN3" s="1356"/>
      <c r="AO3" s="1356"/>
      <c r="AP3" s="1356"/>
      <c r="AQ3" s="1356"/>
      <c r="AR3" s="1357"/>
      <c r="AS3" s="1356"/>
      <c r="AT3" s="298" t="s">
        <v>127</v>
      </c>
      <c r="AU3" s="1356"/>
      <c r="AV3" s="1356"/>
      <c r="AW3" s="1356"/>
      <c r="AX3" s="1356"/>
      <c r="AY3" s="1356"/>
      <c r="AZ3" s="1356"/>
      <c r="BA3" s="1356"/>
      <c r="BB3" s="1356"/>
      <c r="BC3" s="1356"/>
      <c r="BD3" s="1356"/>
    </row>
    <row r="4" spans="2:56" s="9" customFormat="1" ht="14.25" customHeight="1">
      <c r="B4" s="17"/>
      <c r="C4" s="17"/>
      <c r="D4" s="17"/>
      <c r="E4" s="17"/>
      <c r="F4" s="17"/>
      <c r="G4" s="17"/>
      <c r="H4" s="17"/>
      <c r="I4" s="17"/>
      <c r="J4" s="17"/>
      <c r="K4" s="24"/>
      <c r="L4" s="24"/>
      <c r="M4" s="1356"/>
      <c r="N4" s="1356"/>
      <c r="O4" s="1356"/>
      <c r="P4" s="1356"/>
      <c r="Q4" s="1356"/>
      <c r="R4" s="1356"/>
      <c r="S4" s="1356"/>
      <c r="T4" s="1356"/>
      <c r="U4" s="1356"/>
      <c r="V4" s="1357"/>
      <c r="W4" s="1356"/>
      <c r="X4" s="1356"/>
      <c r="Y4" s="1356"/>
      <c r="Z4" s="1356"/>
      <c r="AA4" s="1356"/>
      <c r="AB4" s="1356"/>
      <c r="AC4" s="1356"/>
      <c r="AD4" s="1356"/>
      <c r="AE4" s="1356"/>
      <c r="AF4" s="1356"/>
      <c r="AG4" s="1357"/>
      <c r="AH4" s="1356"/>
      <c r="AI4" s="1356"/>
      <c r="AJ4" s="1356"/>
      <c r="AK4" s="1356"/>
      <c r="AL4" s="1356"/>
      <c r="AM4" s="1356"/>
      <c r="AN4" s="1356"/>
      <c r="AO4" s="1356"/>
      <c r="AP4" s="1356"/>
      <c r="AQ4" s="1356"/>
      <c r="AR4" s="1357"/>
      <c r="AS4" s="1356"/>
      <c r="AT4" s="1356"/>
      <c r="AU4" s="1356"/>
      <c r="AV4" s="1356"/>
      <c r="AW4" s="1356"/>
      <c r="AX4" s="1356"/>
      <c r="AY4" s="1356"/>
      <c r="AZ4" s="1356"/>
      <c r="BA4" s="1356"/>
      <c r="BB4" s="1356"/>
      <c r="BC4" s="1356"/>
      <c r="BD4" s="1356"/>
    </row>
    <row r="5" spans="2:56" s="9" customFormat="1" ht="14.4">
      <c r="B5" s="1356"/>
      <c r="C5" s="25">
        <v>1</v>
      </c>
      <c r="D5" s="25">
        <v>2</v>
      </c>
      <c r="E5" s="25">
        <v>3</v>
      </c>
      <c r="F5" s="1356"/>
      <c r="G5" s="1356"/>
      <c r="H5" s="1356"/>
      <c r="I5" s="1363"/>
      <c r="J5" s="1356"/>
      <c r="K5" s="1353"/>
      <c r="L5" s="1353"/>
      <c r="M5" s="1356"/>
      <c r="N5" s="1356"/>
      <c r="O5" s="1356"/>
      <c r="P5" s="1356"/>
      <c r="Q5" s="1356"/>
      <c r="R5" s="1356"/>
      <c r="S5" s="1356"/>
      <c r="T5" s="1356"/>
      <c r="U5" s="1356"/>
      <c r="V5" s="1357"/>
      <c r="W5" s="1356" t="s">
        <v>138</v>
      </c>
      <c r="X5" s="1356"/>
      <c r="Y5" s="1356"/>
      <c r="Z5" s="1356"/>
      <c r="AA5" s="1356"/>
      <c r="AB5" s="1356"/>
      <c r="AC5" s="1356"/>
      <c r="AD5" s="1356"/>
      <c r="AE5" s="1356"/>
      <c r="AF5" s="1356"/>
      <c r="AG5" s="1357"/>
      <c r="AH5" s="1356" t="s">
        <v>139</v>
      </c>
      <c r="AI5" s="1356"/>
      <c r="AJ5" s="1356"/>
      <c r="AK5" s="1356"/>
      <c r="AL5" s="1356"/>
      <c r="AM5" s="1356"/>
      <c r="AN5" s="1356"/>
      <c r="AO5" s="1356"/>
      <c r="AP5" s="1356"/>
      <c r="AQ5" s="1356"/>
      <c r="AR5" s="1357"/>
      <c r="AS5" s="1356"/>
      <c r="AT5" s="1356"/>
      <c r="AU5" s="1356"/>
      <c r="AV5" s="1356"/>
      <c r="AW5" s="1356"/>
      <c r="AX5" s="1356"/>
      <c r="AY5" s="1356"/>
      <c r="AZ5" s="1356"/>
      <c r="BA5" s="1356"/>
      <c r="BB5" s="1356"/>
      <c r="BC5" s="1356"/>
      <c r="BD5" s="1356"/>
    </row>
    <row r="6" spans="2:56" s="9" customFormat="1" ht="57.75" customHeight="1">
      <c r="B6" s="2136" t="s">
        <v>129</v>
      </c>
      <c r="C6" s="2135" t="s">
        <v>645</v>
      </c>
      <c r="D6" s="2135" t="s">
        <v>646</v>
      </c>
      <c r="E6" s="2135" t="s">
        <v>647</v>
      </c>
      <c r="F6" s="283"/>
      <c r="G6" s="283"/>
      <c r="H6" s="283"/>
      <c r="I6" s="282"/>
      <c r="J6" s="282"/>
      <c r="K6" s="282"/>
      <c r="L6" s="282"/>
      <c r="M6" s="283"/>
      <c r="N6" s="2135" t="s">
        <v>137</v>
      </c>
      <c r="O6" s="1356"/>
      <c r="P6" s="2134" t="s">
        <v>138</v>
      </c>
      <c r="Q6" s="2134" t="s">
        <v>139</v>
      </c>
      <c r="R6" s="1356"/>
      <c r="S6" s="1356"/>
      <c r="T6" s="1356"/>
      <c r="U6" s="1356"/>
      <c r="V6" s="1357"/>
      <c r="W6" s="327" t="s">
        <v>753</v>
      </c>
      <c r="X6" s="1356"/>
      <c r="Y6" s="1356"/>
      <c r="Z6" s="1356"/>
      <c r="AA6" s="327"/>
      <c r="AB6" s="1356"/>
      <c r="AC6" s="1356"/>
      <c r="AD6" s="1356"/>
      <c r="AE6" s="1356"/>
      <c r="AF6" s="1356"/>
      <c r="AG6" s="1357"/>
      <c r="AH6" s="327" t="s">
        <v>143</v>
      </c>
      <c r="AI6" s="1356"/>
      <c r="AJ6" s="327" t="s">
        <v>754</v>
      </c>
      <c r="AK6" s="327"/>
      <c r="AL6" s="327"/>
      <c r="AM6" s="1356"/>
      <c r="AN6" s="1356"/>
      <c r="AO6" s="1356"/>
      <c r="AP6" s="1356"/>
      <c r="AQ6" s="1356"/>
      <c r="AR6" s="1357"/>
      <c r="AS6" s="1356"/>
      <c r="AT6" s="2136" t="str">
        <f>B6</f>
        <v>Line description</v>
      </c>
      <c r="AU6" s="2136" t="str">
        <f t="shared" ref="AU6:AW6" si="0">C6</f>
        <v>Current company level peak week production capacity (PWPC) 
Ml/d</v>
      </c>
      <c r="AV6" s="2136" t="str">
        <f t="shared" si="0"/>
        <v>Reduction in company level PWPC 
Ml/d</v>
      </c>
      <c r="AW6" s="2136" t="str">
        <f t="shared" si="0"/>
        <v>Outage proportion of PWPC 
%</v>
      </c>
      <c r="AX6" s="283"/>
      <c r="AY6" s="283"/>
      <c r="AZ6" s="283"/>
      <c r="BA6" s="282"/>
      <c r="BB6" s="282"/>
      <c r="BC6" s="282"/>
      <c r="BD6" s="282"/>
    </row>
    <row r="7" spans="2:56" s="9" customFormat="1" ht="15.6">
      <c r="B7" s="284"/>
      <c r="C7" s="284"/>
      <c r="D7" s="284"/>
      <c r="E7" s="284"/>
      <c r="F7" s="284"/>
      <c r="G7" s="284"/>
      <c r="H7" s="284"/>
      <c r="I7" s="284"/>
      <c r="J7" s="284"/>
      <c r="K7" s="284"/>
      <c r="L7" s="282"/>
      <c r="M7" s="283"/>
      <c r="N7" s="283"/>
      <c r="O7" s="1356"/>
      <c r="P7" s="1356"/>
      <c r="Q7" s="1356"/>
      <c r="R7" s="1356"/>
      <c r="S7" s="1356"/>
      <c r="T7" s="1356"/>
      <c r="U7" s="1356"/>
      <c r="V7" s="1357"/>
      <c r="W7" s="1356"/>
      <c r="X7" s="1356"/>
      <c r="Y7" s="1356"/>
      <c r="Z7" s="1356"/>
      <c r="AA7" s="1356"/>
      <c r="AB7" s="1356"/>
      <c r="AC7" s="1356"/>
      <c r="AD7" s="1356"/>
      <c r="AE7" s="1356"/>
      <c r="AF7" s="1356"/>
      <c r="AG7" s="1357"/>
      <c r="AH7" s="1356"/>
      <c r="AI7" s="1356"/>
      <c r="AJ7" s="327"/>
      <c r="AK7" s="1356"/>
      <c r="AL7" s="1356"/>
      <c r="AM7" s="1356"/>
      <c r="AN7" s="1356"/>
      <c r="AO7" s="1356"/>
      <c r="AP7" s="1356"/>
      <c r="AQ7" s="1356"/>
      <c r="AR7" s="1357"/>
      <c r="AS7" s="1356"/>
      <c r="AT7" s="284"/>
      <c r="AU7" s="284"/>
      <c r="AV7" s="284"/>
      <c r="AW7" s="284"/>
      <c r="AX7" s="284"/>
      <c r="AY7" s="284"/>
      <c r="AZ7" s="284"/>
      <c r="BA7" s="284"/>
      <c r="BB7" s="284"/>
      <c r="BC7" s="284"/>
      <c r="BD7" s="282"/>
    </row>
    <row r="8" spans="2:56" s="9" customFormat="1" ht="27.6">
      <c r="B8" s="309" t="s">
        <v>648</v>
      </c>
      <c r="C8" s="284"/>
      <c r="D8" s="284"/>
      <c r="E8" s="284"/>
      <c r="F8" s="284"/>
      <c r="G8" s="284"/>
      <c r="H8" s="284"/>
      <c r="I8" s="284"/>
      <c r="J8" s="284"/>
      <c r="K8" s="284"/>
      <c r="L8" s="282"/>
      <c r="M8" s="283"/>
      <c r="N8" s="283"/>
      <c r="O8" s="1356"/>
      <c r="P8" s="1356"/>
      <c r="Q8" s="1356"/>
      <c r="R8" s="1356"/>
      <c r="S8" s="1356"/>
      <c r="T8" s="1356"/>
      <c r="U8" s="1356"/>
      <c r="V8" s="1357"/>
      <c r="W8" s="324"/>
      <c r="X8" s="324"/>
      <c r="Y8" s="324"/>
      <c r="Z8" s="324"/>
      <c r="AA8" s="324"/>
      <c r="AB8" s="324"/>
      <c r="AC8" s="324"/>
      <c r="AD8" s="324"/>
      <c r="AE8" s="324"/>
      <c r="AF8" s="324"/>
      <c r="AG8" s="328"/>
      <c r="AH8" s="324"/>
      <c r="AI8" s="324"/>
      <c r="AJ8" s="324"/>
      <c r="AK8" s="324"/>
      <c r="AL8" s="324"/>
      <c r="AM8" s="324"/>
      <c r="AN8" s="324"/>
      <c r="AO8" s="324"/>
      <c r="AP8" s="324"/>
      <c r="AQ8" s="324"/>
      <c r="AR8" s="1357"/>
      <c r="AS8" s="1356"/>
      <c r="AT8" s="309" t="s">
        <v>648</v>
      </c>
      <c r="AU8" s="284"/>
      <c r="AV8" s="284"/>
      <c r="AW8" s="284"/>
      <c r="AX8" s="284"/>
      <c r="AY8" s="284"/>
      <c r="AZ8" s="284"/>
      <c r="BA8" s="284"/>
      <c r="BB8" s="284"/>
      <c r="BC8" s="284"/>
      <c r="BD8" s="282"/>
    </row>
    <row r="9" spans="2:56" s="21" customFormat="1" ht="25.5" customHeight="1">
      <c r="B9" s="308" t="s">
        <v>755</v>
      </c>
      <c r="C9" s="2085"/>
      <c r="D9" s="2086"/>
      <c r="E9" s="2087"/>
      <c r="H9" s="26"/>
      <c r="I9" s="26"/>
      <c r="J9" s="26"/>
      <c r="K9" s="26"/>
      <c r="L9" s="26"/>
      <c r="N9" s="292" t="s">
        <v>756</v>
      </c>
      <c r="P9" s="2083"/>
      <c r="Q9" s="2084"/>
      <c r="R9" s="258"/>
      <c r="S9" s="258"/>
      <c r="T9" s="258"/>
      <c r="U9" s="258"/>
      <c r="V9" s="1357"/>
      <c r="W9" s="329"/>
      <c r="X9" s="329"/>
      <c r="Y9" s="329"/>
      <c r="Z9" s="324"/>
      <c r="AA9" s="324"/>
      <c r="AB9" s="324"/>
      <c r="AC9" s="324"/>
      <c r="AD9" s="324"/>
      <c r="AE9" s="324"/>
      <c r="AF9" s="324"/>
      <c r="AG9" s="328"/>
      <c r="AH9" s="329"/>
      <c r="AI9" s="329"/>
      <c r="AJ9" s="329"/>
      <c r="AK9" s="329"/>
      <c r="AL9" s="329"/>
      <c r="AM9" s="329"/>
      <c r="AN9" s="329"/>
      <c r="AO9" s="329"/>
      <c r="AP9" s="329"/>
      <c r="AQ9" s="329"/>
      <c r="AR9" s="1357"/>
      <c r="AT9" s="1486" t="str">
        <f>B9</f>
        <v>Planned outage</v>
      </c>
      <c r="AU9" s="1483"/>
      <c r="AV9" s="1487"/>
      <c r="AW9" s="1488"/>
      <c r="AZ9" s="26"/>
      <c r="BA9" s="26"/>
      <c r="BB9" s="26"/>
      <c r="BC9" s="26"/>
      <c r="BD9" s="26"/>
    </row>
    <row r="10" spans="2:56" s="21" customFormat="1" ht="14.25" customHeight="1">
      <c r="B10" s="27"/>
      <c r="C10" s="11"/>
      <c r="D10" s="11"/>
      <c r="E10" s="11"/>
      <c r="H10" s="26"/>
      <c r="I10" s="26"/>
      <c r="J10" s="26"/>
      <c r="K10" s="26"/>
      <c r="L10" s="26"/>
      <c r="N10" s="10"/>
      <c r="P10" s="10"/>
      <c r="Q10" s="10"/>
      <c r="R10" s="258"/>
      <c r="S10" s="258"/>
      <c r="T10" s="258"/>
      <c r="V10" s="1357"/>
      <c r="W10" s="325"/>
      <c r="X10" s="325"/>
      <c r="Y10" s="325"/>
      <c r="Z10" s="325"/>
      <c r="AA10" s="325"/>
      <c r="AB10" s="325"/>
      <c r="AC10" s="325"/>
      <c r="AD10" s="325"/>
      <c r="AE10" s="325"/>
      <c r="AF10" s="325"/>
      <c r="AG10" s="1357"/>
      <c r="AH10" s="329"/>
      <c r="AI10" s="329"/>
      <c r="AJ10" s="329"/>
      <c r="AK10" s="325"/>
      <c r="AL10" s="325"/>
      <c r="AM10" s="329"/>
      <c r="AN10" s="329"/>
      <c r="AO10" s="329"/>
      <c r="AP10" s="329"/>
      <c r="AQ10" s="329"/>
      <c r="AR10" s="1357"/>
      <c r="AT10" s="27"/>
      <c r="AU10" s="11"/>
      <c r="AV10" s="11"/>
      <c r="AW10" s="11"/>
      <c r="AZ10" s="26"/>
      <c r="BA10" s="26"/>
      <c r="BB10" s="26"/>
      <c r="BC10" s="26"/>
      <c r="BD10" s="26"/>
    </row>
    <row r="11" spans="2:56" s="9" customFormat="1" ht="14.4">
      <c r="B11" s="1353"/>
      <c r="C11" s="25">
        <v>4</v>
      </c>
      <c r="D11" s="25">
        <v>5</v>
      </c>
      <c r="E11" s="25">
        <v>6</v>
      </c>
      <c r="F11" s="25">
        <v>7</v>
      </c>
      <c r="G11" s="25">
        <v>8</v>
      </c>
      <c r="H11" s="25">
        <v>9</v>
      </c>
      <c r="I11" s="25"/>
      <c r="J11" s="1353"/>
      <c r="K11" s="1353"/>
      <c r="L11" s="1353"/>
      <c r="M11" s="1356"/>
      <c r="N11" s="1356"/>
      <c r="O11" s="1356"/>
      <c r="P11" s="1356"/>
      <c r="Q11" s="1356"/>
      <c r="R11" s="1356"/>
      <c r="S11" s="1356"/>
      <c r="T11" s="1356"/>
      <c r="U11" s="1356"/>
      <c r="V11" s="1357"/>
      <c r="W11" s="325"/>
      <c r="X11" s="325"/>
      <c r="Y11" s="325"/>
      <c r="Z11" s="325"/>
      <c r="AA11" s="325"/>
      <c r="AB11" s="325"/>
      <c r="AC11" s="325"/>
      <c r="AD11" s="325"/>
      <c r="AE11" s="325"/>
      <c r="AF11" s="325"/>
      <c r="AG11" s="1357"/>
      <c r="AH11" s="329"/>
      <c r="AI11" s="329"/>
      <c r="AJ11" s="329"/>
      <c r="AK11" s="325"/>
      <c r="AL11" s="325"/>
      <c r="AM11" s="329"/>
      <c r="AN11" s="329"/>
      <c r="AO11" s="329"/>
      <c r="AP11" s="329"/>
      <c r="AQ11" s="329"/>
      <c r="AR11" s="1357"/>
      <c r="AS11" s="1356"/>
      <c r="AT11" s="1353"/>
      <c r="AU11" s="25">
        <v>4</v>
      </c>
      <c r="AV11" s="25">
        <v>5</v>
      </c>
      <c r="AW11" s="25">
        <v>6</v>
      </c>
      <c r="AX11" s="25">
        <v>7</v>
      </c>
      <c r="AY11" s="25">
        <v>8</v>
      </c>
      <c r="AZ11" s="25">
        <v>9</v>
      </c>
      <c r="BA11" s="25"/>
      <c r="BB11" s="1353"/>
      <c r="BC11" s="1353"/>
      <c r="BD11" s="1353"/>
    </row>
    <row r="12" spans="2:56" s="9" customFormat="1" ht="44.25" customHeight="1">
      <c r="B12" s="2136" t="s">
        <v>129</v>
      </c>
      <c r="C12" s="2135" t="s">
        <v>757</v>
      </c>
      <c r="D12" s="2135" t="s">
        <v>758</v>
      </c>
      <c r="E12" s="2135" t="s">
        <v>759</v>
      </c>
      <c r="F12" s="2135" t="s">
        <v>760</v>
      </c>
      <c r="G12" s="2135" t="s">
        <v>761</v>
      </c>
      <c r="H12" s="2135" t="s">
        <v>762</v>
      </c>
      <c r="I12" s="1353"/>
      <c r="J12" s="1353"/>
      <c r="K12" s="1353"/>
      <c r="L12" s="1353"/>
      <c r="M12" s="1356"/>
      <c r="N12" s="1356"/>
      <c r="O12" s="1356"/>
      <c r="P12" s="1356"/>
      <c r="Q12" s="1356"/>
      <c r="R12" s="1356"/>
      <c r="S12" s="1356"/>
      <c r="T12" s="1356"/>
      <c r="U12" s="1356"/>
      <c r="V12" s="1357"/>
      <c r="W12" s="325"/>
      <c r="X12" s="325"/>
      <c r="Y12" s="325"/>
      <c r="Z12" s="325"/>
      <c r="AA12" s="325"/>
      <c r="AB12" s="325"/>
      <c r="AC12" s="325"/>
      <c r="AD12" s="325"/>
      <c r="AE12" s="325"/>
      <c r="AF12" s="325"/>
      <c r="AG12" s="1357"/>
      <c r="AH12" s="329"/>
      <c r="AI12" s="329"/>
      <c r="AJ12" s="329"/>
      <c r="AK12" s="325"/>
      <c r="AL12" s="325"/>
      <c r="AM12" s="329"/>
      <c r="AN12" s="329"/>
      <c r="AO12" s="329"/>
      <c r="AP12" s="329"/>
      <c r="AQ12" s="329"/>
      <c r="AR12" s="1357"/>
      <c r="AS12" s="1356"/>
      <c r="AT12" s="2136" t="str">
        <f t="shared" ref="AT12:AZ12" si="1">B12</f>
        <v>Line description</v>
      </c>
      <c r="AU12" s="2136" t="str">
        <f t="shared" si="1"/>
        <v>Deployable output</v>
      </c>
      <c r="AV12" s="2136" t="str">
        <f t="shared" si="1"/>
        <v>Outage allowance</v>
      </c>
      <c r="AW12" s="2136" t="str">
        <f t="shared" si="1"/>
        <v>Dry year demand</v>
      </c>
      <c r="AX12" s="2136" t="str">
        <f t="shared" si="1"/>
        <v>Target headroom</v>
      </c>
      <c r="AY12" s="2136" t="str">
        <f t="shared" si="1"/>
        <v>Total population supplied</v>
      </c>
      <c r="AZ12" s="2136" t="str">
        <f t="shared" si="1"/>
        <v>Customers at risk</v>
      </c>
      <c r="BA12" s="1353"/>
      <c r="BB12" s="1353"/>
      <c r="BC12" s="1353"/>
      <c r="BD12" s="1353"/>
    </row>
    <row r="13" spans="2:56" s="9" customFormat="1" ht="15.6">
      <c r="B13" s="284"/>
      <c r="C13" s="284"/>
      <c r="D13" s="284"/>
      <c r="E13" s="284"/>
      <c r="F13" s="284"/>
      <c r="G13" s="284"/>
      <c r="H13" s="284"/>
      <c r="I13" s="1353"/>
      <c r="J13" s="1353"/>
      <c r="K13" s="1353"/>
      <c r="L13" s="1353"/>
      <c r="M13" s="1356"/>
      <c r="N13" s="1356"/>
      <c r="O13" s="1356"/>
      <c r="P13" s="1356"/>
      <c r="Q13" s="1356"/>
      <c r="R13" s="1356"/>
      <c r="S13" s="1356"/>
      <c r="T13" s="1356"/>
      <c r="U13" s="1356"/>
      <c r="V13" s="1357"/>
      <c r="W13" s="327" t="s">
        <v>142</v>
      </c>
      <c r="X13" s="325"/>
      <c r="Y13" s="325"/>
      <c r="Z13" s="325"/>
      <c r="AA13" s="325"/>
      <c r="AB13" s="325"/>
      <c r="AC13" s="325"/>
      <c r="AD13" s="325"/>
      <c r="AE13" s="325"/>
      <c r="AF13" s="325"/>
      <c r="AG13" s="1357"/>
      <c r="AH13" s="327" t="s">
        <v>763</v>
      </c>
      <c r="AI13" s="329"/>
      <c r="AJ13" s="329"/>
      <c r="AK13" s="325"/>
      <c r="AL13" s="325"/>
      <c r="AM13" s="329"/>
      <c r="AN13" s="329"/>
      <c r="AO13" s="329"/>
      <c r="AP13" s="329"/>
      <c r="AQ13" s="329"/>
      <c r="AR13" s="1357"/>
      <c r="AS13" s="1356"/>
      <c r="AT13" s="284"/>
      <c r="AU13" s="284"/>
      <c r="AV13" s="284"/>
      <c r="AW13" s="284"/>
      <c r="AX13" s="284"/>
      <c r="AY13" s="284"/>
      <c r="AZ13" s="284"/>
      <c r="BA13" s="1353"/>
      <c r="BB13" s="1353"/>
      <c r="BC13" s="1353"/>
      <c r="BD13" s="1353"/>
    </row>
    <row r="14" spans="2:56" s="9" customFormat="1" ht="31.5" customHeight="1">
      <c r="B14" s="309" t="s">
        <v>764</v>
      </c>
      <c r="C14" s="284"/>
      <c r="D14" s="284"/>
      <c r="E14" s="284"/>
      <c r="F14" s="284"/>
      <c r="G14" s="284"/>
      <c r="H14" s="284"/>
      <c r="I14" s="1353"/>
      <c r="J14" s="1353"/>
      <c r="K14" s="1353"/>
      <c r="L14" s="1353"/>
      <c r="M14" s="1356"/>
      <c r="N14" s="1356"/>
      <c r="O14" s="1356"/>
      <c r="P14" s="1356"/>
      <c r="Q14" s="1356"/>
      <c r="R14" s="1356"/>
      <c r="S14" s="1356"/>
      <c r="T14" s="1356"/>
      <c r="U14" s="1356"/>
      <c r="V14" s="1357"/>
      <c r="W14" s="324"/>
      <c r="X14" s="324"/>
      <c r="Y14" s="324"/>
      <c r="Z14" s="324"/>
      <c r="AA14" s="324"/>
      <c r="AB14" s="324"/>
      <c r="AC14" s="324"/>
      <c r="AD14" s="324"/>
      <c r="AE14" s="324"/>
      <c r="AF14" s="324"/>
      <c r="AG14" s="1357"/>
      <c r="AH14" s="324"/>
      <c r="AI14" s="324"/>
      <c r="AJ14" s="324"/>
      <c r="AK14" s="324"/>
      <c r="AL14" s="324"/>
      <c r="AM14" s="324"/>
      <c r="AN14" s="324"/>
      <c r="AO14" s="324"/>
      <c r="AP14" s="324"/>
      <c r="AQ14" s="324"/>
      <c r="AR14" s="1357"/>
      <c r="AS14" s="1356"/>
      <c r="AT14" s="309" t="s">
        <v>764</v>
      </c>
      <c r="AU14" s="284"/>
      <c r="AV14" s="284"/>
      <c r="AW14" s="284"/>
      <c r="AX14" s="284"/>
      <c r="AY14" s="284"/>
      <c r="AZ14" s="284"/>
      <c r="BA14" s="1353"/>
      <c r="BB14" s="1353"/>
      <c r="BC14" s="1353"/>
      <c r="BD14" s="1353"/>
    </row>
    <row r="15" spans="2:56" s="21" customFormat="1" ht="31.5" customHeight="1">
      <c r="B15" s="308" t="s">
        <v>764</v>
      </c>
      <c r="C15" s="2086"/>
      <c r="D15" s="2086"/>
      <c r="E15" s="2086"/>
      <c r="F15" s="2086"/>
      <c r="G15" s="2086"/>
      <c r="H15" s="2086"/>
      <c r="I15" s="26"/>
      <c r="J15" s="26"/>
      <c r="K15" s="26"/>
      <c r="L15" s="26"/>
      <c r="N15" s="292" t="s">
        <v>765</v>
      </c>
      <c r="P15" s="2083"/>
      <c r="Q15" s="2084"/>
      <c r="R15" s="258"/>
      <c r="S15" s="258"/>
      <c r="T15" s="258"/>
      <c r="U15" s="258"/>
      <c r="V15" s="1357"/>
      <c r="W15" s="329"/>
      <c r="X15" s="329"/>
      <c r="Y15" s="329"/>
      <c r="Z15" s="329"/>
      <c r="AA15" s="329"/>
      <c r="AB15" s="329"/>
      <c r="AC15" s="329"/>
      <c r="AD15" s="329"/>
      <c r="AE15" s="329"/>
      <c r="AF15" s="329"/>
      <c r="AG15" s="1357"/>
      <c r="AH15" s="329"/>
      <c r="AI15" s="329"/>
      <c r="AJ15" s="329"/>
      <c r="AK15" s="329"/>
      <c r="AL15" s="329"/>
      <c r="AM15" s="329"/>
      <c r="AN15" s="329"/>
      <c r="AO15" s="329"/>
      <c r="AP15" s="329"/>
      <c r="AQ15" s="329"/>
      <c r="AR15" s="1357"/>
      <c r="AT15" s="1486" t="str">
        <f>B15</f>
        <v>Risk of severe restrictions in drought</v>
      </c>
      <c r="AU15" s="1487"/>
      <c r="AV15" s="1487"/>
      <c r="AW15" s="1487"/>
      <c r="AX15" s="1487"/>
      <c r="AY15" s="1487"/>
      <c r="AZ15" s="1487"/>
      <c r="BA15" s="26"/>
      <c r="BB15" s="26"/>
      <c r="BC15" s="26"/>
      <c r="BD15" s="26"/>
    </row>
    <row r="16" spans="2:56" s="21" customFormat="1" ht="31.5" customHeight="1">
      <c r="B16" s="27"/>
      <c r="C16" s="11"/>
      <c r="D16" s="11"/>
      <c r="E16" s="11"/>
      <c r="F16" s="11"/>
      <c r="G16" s="11"/>
      <c r="H16" s="11"/>
      <c r="I16" s="26"/>
      <c r="J16" s="26"/>
      <c r="K16" s="26"/>
      <c r="L16" s="26"/>
      <c r="N16" s="10"/>
      <c r="P16" s="10"/>
      <c r="Q16" s="10"/>
      <c r="V16" s="1357"/>
      <c r="W16" s="329"/>
      <c r="X16" s="329"/>
      <c r="Y16" s="329"/>
      <c r="Z16" s="329"/>
      <c r="AA16" s="329"/>
      <c r="AB16" s="329"/>
      <c r="AC16" s="329"/>
      <c r="AD16" s="329"/>
      <c r="AE16" s="329"/>
      <c r="AF16" s="329"/>
      <c r="AG16" s="1357"/>
      <c r="AH16" s="329"/>
      <c r="AI16" s="329"/>
      <c r="AJ16" s="329"/>
      <c r="AK16" s="329"/>
      <c r="AL16" s="329"/>
      <c r="AM16" s="329"/>
      <c r="AN16" s="329"/>
      <c r="AO16" s="329"/>
      <c r="AP16" s="329"/>
      <c r="AQ16" s="329"/>
      <c r="AR16" s="1357"/>
      <c r="AT16" s="27"/>
      <c r="AU16" s="11"/>
      <c r="AV16" s="11"/>
      <c r="AW16" s="11"/>
      <c r="AX16" s="11"/>
      <c r="AY16" s="11"/>
      <c r="AZ16" s="11"/>
      <c r="BA16" s="26"/>
      <c r="BB16" s="26"/>
      <c r="BC16" s="26"/>
      <c r="BD16" s="26"/>
    </row>
    <row r="17" spans="2:56" s="9" customFormat="1" ht="14.4">
      <c r="B17" s="1361"/>
      <c r="C17" s="25">
        <v>10</v>
      </c>
      <c r="D17" s="25">
        <v>11</v>
      </c>
      <c r="E17" s="25">
        <v>12</v>
      </c>
      <c r="F17" s="25">
        <v>13</v>
      </c>
      <c r="G17" s="25">
        <v>14</v>
      </c>
      <c r="H17" s="25">
        <v>15</v>
      </c>
      <c r="I17" s="25">
        <v>16</v>
      </c>
      <c r="J17" s="25">
        <v>17</v>
      </c>
      <c r="K17" s="25">
        <v>18</v>
      </c>
      <c r="L17" s="25">
        <v>19</v>
      </c>
      <c r="M17" s="1356">
        <v>20</v>
      </c>
      <c r="N17" s="1356"/>
      <c r="O17" s="1356"/>
      <c r="P17" s="1356"/>
      <c r="Q17" s="1356"/>
      <c r="R17" s="1356"/>
      <c r="S17" s="1356"/>
      <c r="T17" s="1356"/>
      <c r="U17" s="1356"/>
      <c r="V17" s="1357"/>
      <c r="W17" s="324"/>
      <c r="X17" s="324"/>
      <c r="Y17" s="324"/>
      <c r="Z17" s="324"/>
      <c r="AA17" s="324"/>
      <c r="AB17" s="324"/>
      <c r="AC17" s="324"/>
      <c r="AD17" s="324"/>
      <c r="AE17" s="324"/>
      <c r="AF17" s="324"/>
      <c r="AG17" s="1357"/>
      <c r="AH17" s="324"/>
      <c r="AI17" s="324"/>
      <c r="AJ17" s="324"/>
      <c r="AK17" s="324"/>
      <c r="AL17" s="324"/>
      <c r="AM17" s="324"/>
      <c r="AN17" s="324"/>
      <c r="AO17" s="324"/>
      <c r="AP17" s="324"/>
      <c r="AQ17" s="324"/>
      <c r="AR17" s="1357"/>
      <c r="AS17" s="1356"/>
      <c r="AT17" s="1361"/>
      <c r="AU17" s="25">
        <v>10</v>
      </c>
      <c r="AV17" s="25">
        <v>11</v>
      </c>
      <c r="AW17" s="25">
        <v>12</v>
      </c>
      <c r="AX17" s="25">
        <v>13</v>
      </c>
      <c r="AY17" s="25">
        <v>14</v>
      </c>
      <c r="AZ17" s="25">
        <v>15</v>
      </c>
      <c r="BA17" s="25">
        <v>16</v>
      </c>
      <c r="BB17" s="25">
        <v>17</v>
      </c>
      <c r="BC17" s="25">
        <v>18</v>
      </c>
      <c r="BD17" s="25">
        <v>19</v>
      </c>
    </row>
    <row r="18" spans="2:56" s="9" customFormat="1" ht="31.5" customHeight="1">
      <c r="B18" s="2159" t="s">
        <v>129</v>
      </c>
      <c r="C18" s="2159" t="s">
        <v>766</v>
      </c>
      <c r="D18" s="2159" t="s">
        <v>767</v>
      </c>
      <c r="E18" s="2159" t="s">
        <v>768</v>
      </c>
      <c r="F18" s="2159" t="s">
        <v>769</v>
      </c>
      <c r="G18" s="2159" t="s">
        <v>770</v>
      </c>
      <c r="H18" s="2159" t="s">
        <v>771</v>
      </c>
      <c r="I18" s="2159" t="s">
        <v>772</v>
      </c>
      <c r="J18" s="2159" t="s">
        <v>773</v>
      </c>
      <c r="K18" s="2159"/>
      <c r="L18" s="2159"/>
      <c r="M18" s="283"/>
      <c r="N18" s="283"/>
      <c r="O18" s="1356"/>
      <c r="P18" s="283"/>
      <c r="Q18" s="283"/>
      <c r="R18" s="1356"/>
      <c r="S18" s="1356"/>
      <c r="T18" s="1356"/>
      <c r="U18" s="1356"/>
      <c r="V18" s="1357"/>
      <c r="W18" s="329"/>
      <c r="X18" s="329"/>
      <c r="Y18" s="329"/>
      <c r="Z18" s="329"/>
      <c r="AA18" s="329"/>
      <c r="AB18" s="329"/>
      <c r="AC18" s="329"/>
      <c r="AD18" s="329"/>
      <c r="AE18" s="329"/>
      <c r="AF18" s="329"/>
      <c r="AG18" s="1357"/>
      <c r="AH18" s="329"/>
      <c r="AI18" s="329"/>
      <c r="AJ18" s="329"/>
      <c r="AK18" s="329"/>
      <c r="AL18" s="329"/>
      <c r="AM18" s="329"/>
      <c r="AN18" s="329"/>
      <c r="AO18" s="329"/>
      <c r="AP18" s="329"/>
      <c r="AQ18" s="329"/>
      <c r="AR18" s="1357"/>
      <c r="AS18" s="1356"/>
      <c r="AT18" s="2162" t="str">
        <f>B18</f>
        <v>Line description</v>
      </c>
      <c r="AU18" s="2162" t="str">
        <f t="shared" ref="AU18:BA18" si="2">C18</f>
        <v xml:space="preserve">Total pe served </v>
      </c>
      <c r="AV18" s="2162" t="str">
        <f t="shared" si="2"/>
        <v xml:space="preserve">Total pe in excluded catchments </v>
      </c>
      <c r="AW18" s="2162" t="str">
        <f t="shared" si="2"/>
        <v xml:space="preserve">Percentage of total pe in excluded catchments </v>
      </c>
      <c r="AX18" s="2162" t="str">
        <f t="shared" si="2"/>
        <v xml:space="preserve">Total pe Option 1a </v>
      </c>
      <c r="AY18" s="2162" t="str">
        <f t="shared" si="2"/>
        <v xml:space="preserve">Percentage of total pe Option 1a </v>
      </c>
      <c r="AZ18" s="2162" t="str">
        <f t="shared" si="2"/>
        <v xml:space="preserve">Total pe Option 1b </v>
      </c>
      <c r="BA18" s="2162" t="str">
        <f t="shared" si="2"/>
        <v xml:space="preserve">Percentage of total pe Option 1b </v>
      </c>
      <c r="BB18" s="2170" t="str">
        <f>J18</f>
        <v>Vulnerability risk grade</v>
      </c>
      <c r="BC18" s="2171"/>
      <c r="BD18" s="2172"/>
    </row>
    <row r="19" spans="2:56" s="9" customFormat="1" ht="30" customHeight="1">
      <c r="B19" s="2159"/>
      <c r="C19" s="2159"/>
      <c r="D19" s="2159"/>
      <c r="E19" s="2159"/>
      <c r="F19" s="2159"/>
      <c r="G19" s="2159"/>
      <c r="H19" s="2159"/>
      <c r="I19" s="2159"/>
      <c r="J19" s="2135" t="s">
        <v>774</v>
      </c>
      <c r="K19" s="2135" t="s">
        <v>775</v>
      </c>
      <c r="L19" s="2135" t="s">
        <v>776</v>
      </c>
      <c r="M19" s="283"/>
      <c r="N19" s="283"/>
      <c r="O19" s="1356"/>
      <c r="P19" s="283"/>
      <c r="Q19" s="283"/>
      <c r="R19" s="1356"/>
      <c r="S19" s="1356"/>
      <c r="T19" s="1356"/>
      <c r="U19" s="1356"/>
      <c r="V19" s="1357"/>
      <c r="W19" s="329"/>
      <c r="X19" s="329"/>
      <c r="Y19" s="329"/>
      <c r="Z19" s="329"/>
      <c r="AA19" s="329"/>
      <c r="AB19" s="329"/>
      <c r="AC19" s="329"/>
      <c r="AD19" s="329"/>
      <c r="AE19" s="329"/>
      <c r="AF19" s="329"/>
      <c r="AG19" s="1357"/>
      <c r="AH19" s="329"/>
      <c r="AI19" s="329"/>
      <c r="AJ19" s="329"/>
      <c r="AK19" s="329"/>
      <c r="AL19" s="329"/>
      <c r="AM19" s="329"/>
      <c r="AN19" s="329"/>
      <c r="AO19" s="329"/>
      <c r="AP19" s="329"/>
      <c r="AQ19" s="329"/>
      <c r="AR19" s="1357"/>
      <c r="AS19" s="1356"/>
      <c r="AT19" s="2169"/>
      <c r="AU19" s="2169"/>
      <c r="AV19" s="2169"/>
      <c r="AW19" s="2169"/>
      <c r="AX19" s="2169"/>
      <c r="AY19" s="2169"/>
      <c r="AZ19" s="2169"/>
      <c r="BA19" s="2169"/>
      <c r="BB19" s="2136" t="str">
        <f t="shared" ref="BB19:BD19" si="3">J19</f>
        <v>Low</v>
      </c>
      <c r="BC19" s="2136" t="str">
        <f t="shared" si="3"/>
        <v>Medium</v>
      </c>
      <c r="BD19" s="2136" t="str">
        <f t="shared" si="3"/>
        <v>High</v>
      </c>
    </row>
    <row r="20" spans="2:56" s="9" customFormat="1" ht="34.5" customHeight="1">
      <c r="B20" s="2159"/>
      <c r="C20" s="2159"/>
      <c r="D20" s="2159"/>
      <c r="E20" s="2159"/>
      <c r="F20" s="2159"/>
      <c r="G20" s="2159"/>
      <c r="H20" s="2159"/>
      <c r="I20" s="2159"/>
      <c r="J20" s="2159" t="s">
        <v>777</v>
      </c>
      <c r="K20" s="2159"/>
      <c r="L20" s="2159"/>
      <c r="M20" s="283"/>
      <c r="N20" s="283"/>
      <c r="O20" s="1356"/>
      <c r="P20" s="283"/>
      <c r="Q20" s="283"/>
      <c r="R20" s="1356"/>
      <c r="S20" s="1356"/>
      <c r="T20" s="1356"/>
      <c r="U20" s="1356"/>
      <c r="V20" s="1357"/>
      <c r="W20" s="329"/>
      <c r="X20" s="329"/>
      <c r="Y20" s="329"/>
      <c r="Z20" s="329"/>
      <c r="AA20" s="329"/>
      <c r="AB20" s="329"/>
      <c r="AC20" s="329"/>
      <c r="AD20" s="329"/>
      <c r="AE20" s="329"/>
      <c r="AF20" s="329"/>
      <c r="AG20" s="1357"/>
      <c r="AH20" s="329"/>
      <c r="AI20" s="329"/>
      <c r="AJ20" s="329"/>
      <c r="AK20" s="329"/>
      <c r="AL20" s="329"/>
      <c r="AM20" s="329"/>
      <c r="AN20" s="329"/>
      <c r="AO20" s="329"/>
      <c r="AP20" s="329"/>
      <c r="AQ20" s="329"/>
      <c r="AR20" s="1357"/>
      <c r="AS20" s="1356"/>
      <c r="AT20" s="2163"/>
      <c r="AU20" s="2163"/>
      <c r="AV20" s="2163"/>
      <c r="AW20" s="2163"/>
      <c r="AX20" s="2163"/>
      <c r="AY20" s="2163"/>
      <c r="AZ20" s="2163"/>
      <c r="BA20" s="2163"/>
      <c r="BB20" s="2170" t="str">
        <f>J20</f>
        <v>Percentage of total population served</v>
      </c>
      <c r="BC20" s="2171"/>
      <c r="BD20" s="2172"/>
    </row>
    <row r="21" spans="2:56" s="9" customFormat="1" ht="15.6">
      <c r="B21" s="284"/>
      <c r="C21" s="284"/>
      <c r="D21" s="284"/>
      <c r="E21" s="284"/>
      <c r="F21" s="284"/>
      <c r="G21" s="284"/>
      <c r="H21" s="284"/>
      <c r="I21" s="284"/>
      <c r="J21" s="283"/>
      <c r="K21" s="283"/>
      <c r="L21" s="283"/>
      <c r="M21" s="283"/>
      <c r="N21" s="283"/>
      <c r="O21" s="1356"/>
      <c r="P21" s="283"/>
      <c r="Q21" s="283"/>
      <c r="R21" s="1356"/>
      <c r="S21" s="1356"/>
      <c r="T21" s="1356"/>
      <c r="U21" s="1356"/>
      <c r="V21" s="1357"/>
      <c r="W21" s="329"/>
      <c r="X21" s="329"/>
      <c r="Y21" s="329"/>
      <c r="Z21" s="329"/>
      <c r="AA21" s="329"/>
      <c r="AB21" s="329"/>
      <c r="AC21" s="329"/>
      <c r="AD21" s="329"/>
      <c r="AE21" s="329"/>
      <c r="AF21" s="329"/>
      <c r="AG21" s="1357"/>
      <c r="AH21" s="329"/>
      <c r="AI21" s="329"/>
      <c r="AJ21" s="329"/>
      <c r="AK21" s="329"/>
      <c r="AL21" s="329"/>
      <c r="AM21" s="329"/>
      <c r="AN21" s="329"/>
      <c r="AO21" s="329"/>
      <c r="AP21" s="329"/>
      <c r="AQ21" s="329"/>
      <c r="AR21" s="1357"/>
      <c r="AS21" s="1356"/>
      <c r="AT21" s="284"/>
      <c r="AU21" s="284"/>
      <c r="AV21" s="284"/>
      <c r="AW21" s="284"/>
      <c r="AX21" s="284"/>
      <c r="AY21" s="284"/>
      <c r="AZ21" s="284"/>
      <c r="BA21" s="284"/>
      <c r="BB21" s="283"/>
      <c r="BC21" s="283"/>
      <c r="BD21" s="283"/>
    </row>
    <row r="22" spans="2:56" s="9" customFormat="1" ht="33" customHeight="1">
      <c r="B22" s="309" t="s">
        <v>778</v>
      </c>
      <c r="C22" s="284"/>
      <c r="D22" s="284"/>
      <c r="E22" s="284"/>
      <c r="F22" s="284"/>
      <c r="G22" s="284"/>
      <c r="H22" s="284"/>
      <c r="I22" s="284"/>
      <c r="J22" s="284"/>
      <c r="K22" s="284"/>
      <c r="L22" s="284"/>
      <c r="M22" s="283"/>
      <c r="N22" s="283"/>
      <c r="O22" s="1356"/>
      <c r="P22" s="283"/>
      <c r="Q22" s="283"/>
      <c r="R22" s="1356"/>
      <c r="S22" s="1356"/>
      <c r="T22" s="1356"/>
      <c r="U22" s="1356"/>
      <c r="V22" s="1357"/>
      <c r="W22" s="324"/>
      <c r="X22" s="324"/>
      <c r="Y22" s="324"/>
      <c r="Z22" s="324"/>
      <c r="AA22" s="324"/>
      <c r="AB22" s="324"/>
      <c r="AC22" s="324"/>
      <c r="AD22" s="324"/>
      <c r="AE22" s="324"/>
      <c r="AF22" s="324"/>
      <c r="AG22" s="1357"/>
      <c r="AH22" s="324"/>
      <c r="AI22" s="324"/>
      <c r="AJ22" s="324"/>
      <c r="AK22" s="324"/>
      <c r="AL22" s="324"/>
      <c r="AM22" s="324"/>
      <c r="AN22" s="324"/>
      <c r="AO22" s="324"/>
      <c r="AP22" s="324"/>
      <c r="AQ22" s="324"/>
      <c r="AR22" s="1357"/>
      <c r="AS22" s="1356"/>
      <c r="AT22" s="309" t="s">
        <v>778</v>
      </c>
      <c r="AU22" s="284"/>
      <c r="AV22" s="284"/>
      <c r="AW22" s="284"/>
      <c r="AX22" s="284"/>
      <c r="AY22" s="284"/>
      <c r="AZ22" s="284"/>
      <c r="BA22" s="284"/>
      <c r="BB22" s="284"/>
      <c r="BC22" s="284"/>
      <c r="BD22" s="284"/>
    </row>
    <row r="23" spans="2:56" s="21" customFormat="1" ht="33" customHeight="1">
      <c r="B23" s="308" t="s">
        <v>778</v>
      </c>
      <c r="C23" s="2088"/>
      <c r="D23" s="2088"/>
      <c r="E23" s="2087"/>
      <c r="F23" s="2088"/>
      <c r="G23" s="2087"/>
      <c r="H23" s="2088"/>
      <c r="I23" s="2087"/>
      <c r="J23" s="2089"/>
      <c r="K23" s="2089"/>
      <c r="L23" s="2089"/>
      <c r="N23" s="292" t="s">
        <v>779</v>
      </c>
      <c r="P23" s="2083"/>
      <c r="Q23" s="2084"/>
      <c r="R23" s="258"/>
      <c r="S23" s="258"/>
      <c r="T23" s="258"/>
      <c r="U23" s="258"/>
      <c r="V23" s="1357"/>
      <c r="W23" s="329"/>
      <c r="X23" s="329"/>
      <c r="Y23" s="329"/>
      <c r="Z23" s="329"/>
      <c r="AA23" s="329"/>
      <c r="AB23" s="329"/>
      <c r="AC23" s="329"/>
      <c r="AD23" s="329"/>
      <c r="AE23" s="329"/>
      <c r="AF23" s="329"/>
      <c r="AG23" s="1357"/>
      <c r="AH23" s="329"/>
      <c r="AI23" s="329"/>
      <c r="AJ23" s="329"/>
      <c r="AK23" s="329"/>
      <c r="AL23" s="329"/>
      <c r="AM23" s="329"/>
      <c r="AN23" s="329"/>
      <c r="AO23" s="329"/>
      <c r="AP23" s="329"/>
      <c r="AQ23" s="329"/>
      <c r="AR23" s="1357"/>
      <c r="AT23" s="1486" t="str">
        <f>B23</f>
        <v>Risk of sewer flooding in a storm</v>
      </c>
      <c r="AU23" s="1487"/>
      <c r="AV23" s="1487"/>
      <c r="AW23" s="1488"/>
      <c r="AX23" s="1487"/>
      <c r="AY23" s="1488"/>
      <c r="AZ23" s="1487"/>
      <c r="BA23" s="1488"/>
      <c r="BB23" s="1489"/>
      <c r="BC23" s="1489"/>
      <c r="BD23" s="1489"/>
    </row>
    <row r="24" spans="2:56" s="21" customFormat="1" ht="16.5" customHeight="1">
      <c r="B24" s="27"/>
      <c r="C24" s="11"/>
      <c r="D24" s="11"/>
      <c r="E24" s="11"/>
      <c r="F24" s="11"/>
      <c r="G24" s="11"/>
      <c r="H24" s="11"/>
      <c r="I24" s="11"/>
      <c r="J24" s="11"/>
      <c r="K24" s="11"/>
      <c r="L24" s="11"/>
      <c r="N24" s="10"/>
      <c r="P24" s="10"/>
      <c r="Q24" s="10"/>
      <c r="V24" s="1357"/>
      <c r="W24" s="329"/>
      <c r="X24" s="329"/>
      <c r="Y24" s="329"/>
      <c r="Z24" s="329"/>
      <c r="AA24" s="329"/>
      <c r="AB24" s="329"/>
      <c r="AC24" s="329"/>
      <c r="AD24" s="329"/>
      <c r="AE24" s="329"/>
      <c r="AF24" s="329"/>
      <c r="AG24" s="1357"/>
      <c r="AH24" s="329"/>
      <c r="AI24" s="329"/>
      <c r="AJ24" s="329"/>
      <c r="AK24" s="329"/>
      <c r="AL24" s="329"/>
      <c r="AM24" s="329"/>
      <c r="AN24" s="329"/>
      <c r="AO24" s="329"/>
      <c r="AP24" s="329"/>
      <c r="AQ24" s="329"/>
      <c r="AR24" s="1357"/>
      <c r="AT24" s="27"/>
      <c r="AU24" s="11"/>
      <c r="AV24" s="11"/>
      <c r="AW24" s="11"/>
      <c r="AX24" s="11"/>
      <c r="AY24" s="11"/>
      <c r="AZ24" s="11"/>
      <c r="BA24" s="11"/>
      <c r="BB24" s="11"/>
      <c r="BC24" s="11"/>
      <c r="BD24" s="11"/>
    </row>
    <row r="25" spans="2:56" s="9" customFormat="1" ht="15.6">
      <c r="B25" s="14"/>
      <c r="C25" s="25">
        <v>20</v>
      </c>
      <c r="D25" s="28"/>
      <c r="E25" s="28"/>
      <c r="F25" s="29"/>
      <c r="G25" s="28"/>
      <c r="H25" s="29"/>
      <c r="I25" s="28"/>
      <c r="J25" s="1356"/>
      <c r="K25" s="1356"/>
      <c r="L25" s="1356"/>
      <c r="M25" s="1356"/>
      <c r="N25" s="1356"/>
      <c r="O25" s="1356"/>
      <c r="P25" s="1356"/>
      <c r="Q25" s="1356"/>
      <c r="R25" s="1356"/>
      <c r="S25" s="1356"/>
      <c r="T25" s="1356"/>
      <c r="U25" s="1356"/>
      <c r="V25" s="1357"/>
      <c r="W25" s="329"/>
      <c r="X25" s="329"/>
      <c r="Y25" s="329"/>
      <c r="Z25" s="329"/>
      <c r="AA25" s="329"/>
      <c r="AB25" s="329"/>
      <c r="AC25" s="329"/>
      <c r="AD25" s="329"/>
      <c r="AE25" s="329"/>
      <c r="AF25" s="329"/>
      <c r="AG25" s="1357"/>
      <c r="AH25" s="329"/>
      <c r="AI25" s="329"/>
      <c r="AJ25" s="329"/>
      <c r="AK25" s="329"/>
      <c r="AL25" s="329"/>
      <c r="AM25" s="329"/>
      <c r="AN25" s="329"/>
      <c r="AO25" s="329"/>
      <c r="AP25" s="329"/>
      <c r="AQ25" s="329"/>
      <c r="AR25" s="1357"/>
      <c r="AS25" s="1356"/>
      <c r="AT25" s="14"/>
      <c r="AU25" s="25">
        <v>20</v>
      </c>
      <c r="AV25" s="28"/>
      <c r="AW25" s="28"/>
      <c r="AX25" s="29"/>
      <c r="AY25" s="28"/>
      <c r="AZ25" s="29"/>
      <c r="BA25" s="28"/>
      <c r="BB25" s="1356"/>
      <c r="BC25" s="1356"/>
      <c r="BD25" s="1356"/>
    </row>
    <row r="26" spans="2:56" s="9" customFormat="1" ht="94.5" customHeight="1">
      <c r="B26" s="2136" t="s">
        <v>129</v>
      </c>
      <c r="C26" s="2135" t="s">
        <v>780</v>
      </c>
      <c r="D26" s="30"/>
      <c r="E26" s="30"/>
      <c r="F26" s="30"/>
      <c r="G26" s="30"/>
      <c r="H26" s="30"/>
      <c r="I26" s="1353"/>
      <c r="J26" s="31"/>
      <c r="K26" s="1353"/>
      <c r="L26" s="1353"/>
      <c r="M26" s="1356"/>
      <c r="N26" s="1356"/>
      <c r="O26" s="1356"/>
      <c r="P26" s="1356"/>
      <c r="Q26" s="1356"/>
      <c r="R26" s="1356"/>
      <c r="S26" s="1356"/>
      <c r="T26" s="1356"/>
      <c r="U26" s="1356"/>
      <c r="V26" s="1357"/>
      <c r="W26" s="329"/>
      <c r="X26" s="329"/>
      <c r="Y26" s="329"/>
      <c r="Z26" s="329"/>
      <c r="AA26" s="329"/>
      <c r="AB26" s="329"/>
      <c r="AC26" s="329"/>
      <c r="AD26" s="329"/>
      <c r="AE26" s="329"/>
      <c r="AF26" s="329"/>
      <c r="AG26" s="1357"/>
      <c r="AH26" s="329"/>
      <c r="AI26" s="329"/>
      <c r="AJ26" s="329"/>
      <c r="AK26" s="329"/>
      <c r="AL26" s="329"/>
      <c r="AM26" s="329"/>
      <c r="AN26" s="329"/>
      <c r="AO26" s="329"/>
      <c r="AP26" s="329"/>
      <c r="AQ26" s="329"/>
      <c r="AR26" s="1357"/>
      <c r="AS26" s="1356"/>
      <c r="AT26" s="2136" t="str">
        <f>B26</f>
        <v>Line description</v>
      </c>
      <c r="AU26" s="2136" t="str">
        <f>C26</f>
        <v>Number of patch repairs or relining undertaken on sewer and not included in reported sewer collapses.</v>
      </c>
      <c r="AV26" s="30"/>
      <c r="AW26" s="30"/>
      <c r="AX26" s="30"/>
      <c r="AY26" s="30"/>
      <c r="AZ26" s="30"/>
      <c r="BA26" s="1353"/>
      <c r="BB26" s="31"/>
      <c r="BC26" s="1353"/>
      <c r="BD26" s="1353"/>
    </row>
    <row r="27" spans="2:56" s="9" customFormat="1" ht="15.75" customHeight="1">
      <c r="B27" s="23"/>
      <c r="C27" s="23"/>
      <c r="D27" s="32"/>
      <c r="E27" s="32"/>
      <c r="F27" s="32"/>
      <c r="G27" s="32"/>
      <c r="H27" s="32"/>
      <c r="I27" s="1353"/>
      <c r="J27" s="1353"/>
      <c r="K27" s="1353"/>
      <c r="L27" s="1353"/>
      <c r="M27" s="1356"/>
      <c r="N27" s="1356"/>
      <c r="O27" s="1356"/>
      <c r="P27" s="1356"/>
      <c r="Q27" s="1356"/>
      <c r="R27" s="1356"/>
      <c r="S27" s="1356"/>
      <c r="T27" s="1356"/>
      <c r="U27" s="1356"/>
      <c r="V27" s="1357"/>
      <c r="W27" s="329"/>
      <c r="X27" s="329"/>
      <c r="Y27" s="329"/>
      <c r="Z27" s="329"/>
      <c r="AA27" s="329"/>
      <c r="AB27" s="329"/>
      <c r="AC27" s="329"/>
      <c r="AD27" s="329"/>
      <c r="AE27" s="329"/>
      <c r="AF27" s="329"/>
      <c r="AG27" s="1357"/>
      <c r="AH27" s="329"/>
      <c r="AI27" s="329"/>
      <c r="AJ27" s="329"/>
      <c r="AK27" s="329"/>
      <c r="AL27" s="329"/>
      <c r="AM27" s="329"/>
      <c r="AN27" s="329"/>
      <c r="AO27" s="329"/>
      <c r="AP27" s="329"/>
      <c r="AQ27" s="329"/>
      <c r="AR27" s="1357"/>
      <c r="AS27" s="1356"/>
      <c r="AT27" s="23"/>
      <c r="AU27" s="23"/>
      <c r="AV27" s="32"/>
      <c r="AW27" s="32"/>
      <c r="AX27" s="32"/>
      <c r="AY27" s="32"/>
      <c r="AZ27" s="32"/>
      <c r="BA27" s="1353"/>
      <c r="BB27" s="1353"/>
      <c r="BC27" s="1353"/>
      <c r="BD27" s="1353"/>
    </row>
    <row r="28" spans="2:56" s="9" customFormat="1" ht="16.5" customHeight="1">
      <c r="B28" s="309" t="s">
        <v>693</v>
      </c>
      <c r="C28" s="23"/>
      <c r="D28" s="32"/>
      <c r="E28" s="32"/>
      <c r="F28" s="32"/>
      <c r="G28" s="32"/>
      <c r="H28" s="32"/>
      <c r="I28" s="1353"/>
      <c r="J28" s="1353"/>
      <c r="K28" s="1353"/>
      <c r="L28" s="1353"/>
      <c r="M28" s="1356"/>
      <c r="N28" s="1356"/>
      <c r="O28" s="1356"/>
      <c r="P28" s="1356"/>
      <c r="Q28" s="1356"/>
      <c r="R28" s="1356"/>
      <c r="S28" s="1356"/>
      <c r="T28" s="1356"/>
      <c r="U28" s="1356"/>
      <c r="V28" s="1357"/>
      <c r="W28" s="324"/>
      <c r="X28" s="329"/>
      <c r="Y28" s="329"/>
      <c r="Z28" s="329"/>
      <c r="AA28" s="329"/>
      <c r="AB28" s="329"/>
      <c r="AC28" s="329"/>
      <c r="AD28" s="329"/>
      <c r="AE28" s="329"/>
      <c r="AF28" s="329"/>
      <c r="AG28" s="1357"/>
      <c r="AH28" s="324"/>
      <c r="AI28" s="329"/>
      <c r="AJ28" s="329"/>
      <c r="AK28" s="329"/>
      <c r="AL28" s="329"/>
      <c r="AM28" s="329"/>
      <c r="AN28" s="329"/>
      <c r="AO28" s="329"/>
      <c r="AP28" s="329"/>
      <c r="AQ28" s="329"/>
      <c r="AR28" s="1357"/>
      <c r="AS28" s="1356"/>
      <c r="AT28" s="309" t="s">
        <v>693</v>
      </c>
      <c r="AU28" s="23"/>
      <c r="AV28" s="32"/>
      <c r="AW28" s="32"/>
      <c r="AX28" s="32"/>
      <c r="AY28" s="32"/>
      <c r="AZ28" s="32"/>
      <c r="BA28" s="1353"/>
      <c r="BB28" s="1353"/>
      <c r="BC28" s="1353"/>
      <c r="BD28" s="1353"/>
    </row>
    <row r="29" spans="2:56" s="21" customFormat="1" ht="24.75" customHeight="1">
      <c r="B29" s="308" t="s">
        <v>693</v>
      </c>
      <c r="C29" s="2088"/>
      <c r="D29" s="33"/>
      <c r="E29" s="33"/>
      <c r="F29" s="33"/>
      <c r="G29" s="33"/>
      <c r="H29" s="33"/>
      <c r="I29" s="26"/>
      <c r="J29" s="1353"/>
      <c r="K29" s="1353"/>
      <c r="L29" s="1353"/>
      <c r="N29" s="292" t="s">
        <v>781</v>
      </c>
      <c r="P29" s="2083"/>
      <c r="Q29" s="2084"/>
      <c r="R29" s="258"/>
      <c r="S29" s="258"/>
      <c r="T29" s="258"/>
      <c r="U29" s="258"/>
      <c r="V29" s="1357"/>
      <c r="W29" s="329"/>
      <c r="X29" s="329"/>
      <c r="Y29" s="329"/>
      <c r="Z29" s="329"/>
      <c r="AA29" s="329"/>
      <c r="AB29" s="329"/>
      <c r="AC29" s="329"/>
      <c r="AD29" s="329"/>
      <c r="AE29" s="329"/>
      <c r="AF29" s="329"/>
      <c r="AG29" s="1357"/>
      <c r="AH29" s="329"/>
      <c r="AI29" s="329"/>
      <c r="AJ29" s="329"/>
      <c r="AK29" s="329"/>
      <c r="AL29" s="329"/>
      <c r="AM29" s="329"/>
      <c r="AN29" s="329"/>
      <c r="AO29" s="329"/>
      <c r="AP29" s="329"/>
      <c r="AQ29" s="329"/>
      <c r="AR29" s="1357"/>
      <c r="AT29" s="1486" t="str">
        <f>B29</f>
        <v>Sewer collapses</v>
      </c>
      <c r="AU29" s="1482"/>
      <c r="AV29" s="33"/>
      <c r="AW29" s="33"/>
      <c r="AX29" s="33"/>
      <c r="AY29" s="33"/>
      <c r="AZ29" s="33"/>
      <c r="BA29" s="26"/>
      <c r="BB29" s="1353"/>
      <c r="BC29" s="1353"/>
      <c r="BD29" s="1353"/>
    </row>
    <row r="30" spans="2:56" s="9" customFormat="1" ht="16.2" customHeight="1">
      <c r="B30" s="1366"/>
      <c r="C30" s="1365"/>
      <c r="D30" s="1365"/>
      <c r="E30" s="1353"/>
      <c r="F30" s="1353"/>
      <c r="G30" s="1353"/>
      <c r="H30" s="1353"/>
      <c r="I30" s="1353"/>
      <c r="J30" s="26"/>
      <c r="K30" s="26"/>
      <c r="L30" s="26"/>
      <c r="M30" s="1356"/>
      <c r="N30" s="1356"/>
      <c r="O30" s="1356"/>
      <c r="P30" s="1356"/>
      <c r="Q30" s="1356"/>
      <c r="R30" s="1356"/>
      <c r="S30" s="1356"/>
      <c r="T30" s="1356"/>
      <c r="U30" s="1356"/>
      <c r="V30" s="1360"/>
      <c r="W30" s="1360"/>
      <c r="X30" s="1360"/>
      <c r="Y30" s="1360"/>
      <c r="Z30" s="1360"/>
      <c r="AA30" s="1360"/>
      <c r="AB30" s="1360"/>
      <c r="AC30" s="1360"/>
      <c r="AD30" s="1360"/>
      <c r="AE30" s="1360"/>
      <c r="AF30" s="1360"/>
      <c r="AG30" s="1360"/>
      <c r="AH30" s="1360"/>
      <c r="AI30" s="1360"/>
      <c r="AJ30" s="1360"/>
      <c r="AK30" s="1360"/>
      <c r="AL30" s="1360"/>
      <c r="AM30" s="1360"/>
      <c r="AN30" s="1360"/>
      <c r="AO30" s="1360"/>
      <c r="AP30" s="1360"/>
      <c r="AQ30" s="1360"/>
      <c r="AR30" s="1360"/>
      <c r="AS30" s="1356"/>
      <c r="AT30" s="1356"/>
      <c r="AU30" s="1356"/>
      <c r="AV30" s="1356"/>
      <c r="AW30" s="1356"/>
      <c r="AX30" s="1356"/>
      <c r="AY30" s="1356"/>
      <c r="AZ30" s="1356"/>
      <c r="BA30" s="1356"/>
      <c r="BB30" s="1356"/>
      <c r="BC30" s="1356"/>
      <c r="BD30" s="1356"/>
    </row>
    <row r="31" spans="2:56" s="9" customFormat="1" ht="14.4">
      <c r="B31" s="276" t="s">
        <v>299</v>
      </c>
      <c r="C31" s="1356"/>
      <c r="D31" s="1356"/>
      <c r="E31" s="1356"/>
      <c r="F31" s="1356"/>
      <c r="G31" s="1356"/>
      <c r="H31" s="1356"/>
      <c r="I31" s="1356"/>
      <c r="J31" s="1353"/>
      <c r="K31" s="1353"/>
      <c r="L31" s="1353"/>
      <c r="M31" s="1356"/>
      <c r="N31" s="1356"/>
      <c r="O31" s="1356"/>
      <c r="P31" s="1356"/>
      <c r="Q31" s="1356"/>
      <c r="R31" s="1356"/>
      <c r="S31" s="1356"/>
      <c r="T31" s="1356"/>
      <c r="U31" s="1356"/>
      <c r="V31" s="1356"/>
      <c r="W31" s="1356"/>
      <c r="X31" s="1356"/>
      <c r="Y31" s="1356"/>
      <c r="Z31" s="1356"/>
      <c r="AA31" s="1356"/>
      <c r="AB31" s="1356"/>
      <c r="AC31" s="1356"/>
      <c r="AD31" s="1356"/>
      <c r="AE31" s="1356"/>
      <c r="AF31" s="1356"/>
      <c r="AG31" s="1356"/>
      <c r="AH31" s="1356"/>
      <c r="AI31" s="1356"/>
      <c r="AJ31" s="1356"/>
      <c r="AK31" s="1356"/>
      <c r="AL31" s="1356"/>
      <c r="AM31" s="1356"/>
      <c r="AN31" s="1356"/>
      <c r="AO31" s="1356"/>
      <c r="AP31" s="1356"/>
      <c r="AQ31" s="1356"/>
      <c r="AR31" s="1356"/>
      <c r="AS31" s="1356"/>
      <c r="AT31" s="1356"/>
      <c r="AU31" s="1356"/>
      <c r="AV31" s="1356"/>
      <c r="AW31" s="1356"/>
      <c r="AX31" s="1356"/>
      <c r="AY31" s="1356"/>
      <c r="AZ31" s="1356"/>
      <c r="BA31" s="1356"/>
      <c r="BB31" s="1356"/>
      <c r="BC31" s="1356"/>
      <c r="BD31" s="1356"/>
    </row>
    <row r="32" spans="2:56"/>
    <row r="33" spans="2:3">
      <c r="B33" s="2173" t="s">
        <v>300</v>
      </c>
      <c r="C33" s="2174"/>
    </row>
    <row r="34" spans="2:3"/>
    <row r="35" spans="2:3">
      <c r="B35" s="2175" t="s">
        <v>301</v>
      </c>
      <c r="C35" s="2176"/>
    </row>
    <row r="36" spans="2:3"/>
    <row r="37" spans="2:3">
      <c r="B37" s="2177" t="s">
        <v>302</v>
      </c>
      <c r="C37" s="2178"/>
    </row>
    <row r="38" spans="2:3"/>
    <row r="39" spans="2:3">
      <c r="B39" s="2179" t="s">
        <v>303</v>
      </c>
      <c r="C39" s="2180"/>
    </row>
    <row r="40" spans="2:3"/>
    <row r="41" spans="2:3" ht="14.4">
      <c r="B41" s="294" t="str">
        <f>'3A'!$B$53</f>
        <v>Please refer to RAG 4.11 - Guideline for the table definitions in the annual performance report</v>
      </c>
    </row>
    <row r="42" spans="2:3"/>
  </sheetData>
  <sheetProtection algorithmName="SHA-512" hashValue="zfKFzfPeU60KSwO4h3oIWs2pOYJCUGnt5p1fhFUDlUlMSAb/J4QB7yNINSpglzYmA5zazglVScvS+OhapR97dA==" saltValue="Fy36epSKtrn6ONrBZ+vdqg==" spinCount="100000" sheet="1" objects="1" scenarios="1"/>
  <mergeCells count="25">
    <mergeCell ref="B33:C33"/>
    <mergeCell ref="B35:C35"/>
    <mergeCell ref="B37:C37"/>
    <mergeCell ref="B39:C39"/>
    <mergeCell ref="F1:H1"/>
    <mergeCell ref="J20:L20"/>
    <mergeCell ref="B18:B20"/>
    <mergeCell ref="C18:C20"/>
    <mergeCell ref="J18:L18"/>
    <mergeCell ref="D18:D20"/>
    <mergeCell ref="E18:E20"/>
    <mergeCell ref="F18:F20"/>
    <mergeCell ref="G18:G20"/>
    <mergeCell ref="H18:H20"/>
    <mergeCell ref="I18:I20"/>
    <mergeCell ref="AT18:AT20"/>
    <mergeCell ref="AU18:AU20"/>
    <mergeCell ref="AV18:AV20"/>
    <mergeCell ref="AW18:AW20"/>
    <mergeCell ref="AX18:AX20"/>
    <mergeCell ref="AY18:AY20"/>
    <mergeCell ref="AZ18:AZ20"/>
    <mergeCell ref="BA18:BA20"/>
    <mergeCell ref="BB18:BD18"/>
    <mergeCell ref="BB20:BD20"/>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4" min="1" max="14" man="1"/>
  </rowBreaks>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D9D9D9"/>
                </patternFill>
              </fill>
            </x14:dxf>
          </x14:cfRule>
          <xm:sqref>C23:L23 C29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3595"/>
    <pageSetUpPr fitToPage="1"/>
  </sheetPr>
  <dimension ref="A1"/>
  <sheetViews>
    <sheetView showGridLines="0" topLeftCell="XFD1048576" zoomScaleNormal="100" zoomScaleSheetLayoutView="80" workbookViewId="0"/>
  </sheetViews>
  <sheetFormatPr defaultColWidth="0" defaultRowHeight="13.8"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14999847407452621"/>
    <pageSetUpPr fitToPage="1"/>
  </sheetPr>
  <dimension ref="A1:XFD77"/>
  <sheetViews>
    <sheetView zoomScaleNormal="100" zoomScaleSheetLayoutView="100" workbookViewId="0"/>
  </sheetViews>
  <sheetFormatPr defaultColWidth="0" defaultRowHeight="13.2" zeroHeight="1"/>
  <cols>
    <col min="1" max="1" width="28.19921875" style="169" bestFit="1" customWidth="1"/>
    <col min="2" max="2" width="104.19921875" style="169" customWidth="1"/>
    <col min="3" max="3" width="23.09765625" style="169" customWidth="1"/>
    <col min="4" max="4" width="17.8984375" style="169" customWidth="1"/>
    <col min="5" max="5" width="9.09765625" style="169" customWidth="1"/>
    <col min="6" max="6" width="9.09765625" style="169" hidden="1"/>
    <col min="7" max="16381" width="0" style="169" hidden="1"/>
    <col min="16382" max="16384" width="9.09765625" style="169" hidden="1"/>
  </cols>
  <sheetData>
    <row r="1" spans="1:6" s="164" customFormat="1" ht="48" thickBot="1">
      <c r="A1" s="398" t="str">
        <f ca="1" xml:space="preserve"> RIGHT(CELL("filename", $A$1), LEN(CELL("filename", $A$1)) - SEARCH("]", CELL("filename", $A$1)))</f>
        <v>Cover (ODI model)</v>
      </c>
    </row>
    <row r="2" spans="1:6" s="166" customFormat="1" ht="4.2" customHeight="1">
      <c r="A2" s="165"/>
      <c r="B2" s="165"/>
      <c r="C2" s="165"/>
      <c r="D2" s="165"/>
      <c r="E2" s="165"/>
      <c r="F2" s="165"/>
    </row>
    <row r="3" spans="1:6" s="168" customFormat="1" ht="21.6">
      <c r="A3" s="399" t="s">
        <v>782</v>
      </c>
      <c r="B3" s="400" t="s">
        <v>783</v>
      </c>
      <c r="C3" s="167"/>
      <c r="D3" s="167"/>
      <c r="E3" s="167"/>
      <c r="F3" s="167"/>
    </row>
    <row r="4" spans="1:6" s="168" customFormat="1" ht="21.6">
      <c r="A4" s="399" t="s">
        <v>784</v>
      </c>
      <c r="B4" s="2079">
        <v>1.1100000000000001</v>
      </c>
      <c r="C4" s="167"/>
      <c r="D4" s="167"/>
      <c r="E4" s="167"/>
      <c r="F4" s="167"/>
    </row>
    <row r="5" spans="1:6" s="168" customFormat="1" ht="21.6">
      <c r="A5" s="399" t="s">
        <v>785</v>
      </c>
      <c r="B5" s="400" t="str">
        <f>B3</f>
        <v>For Business Plan use_PR19IPD01_ ODI-performance-model-v1.11.xlsx</v>
      </c>
      <c r="C5" s="167"/>
      <c r="D5" s="167"/>
      <c r="E5" s="167"/>
      <c r="F5" s="167"/>
    </row>
    <row r="6" spans="1:6" s="168" customFormat="1" ht="21.6">
      <c r="A6" s="399" t="s">
        <v>786</v>
      </c>
      <c r="B6" s="1979">
        <v>45149</v>
      </c>
      <c r="C6" s="167"/>
      <c r="D6" s="167"/>
      <c r="E6" s="167"/>
      <c r="F6" s="167"/>
    </row>
    <row r="7" spans="1:6" s="168" customFormat="1" ht="21.6">
      <c r="A7" s="399" t="s">
        <v>787</v>
      </c>
      <c r="B7" s="399" t="s">
        <v>788</v>
      </c>
      <c r="C7" s="167"/>
      <c r="D7" s="167"/>
      <c r="E7" s="167"/>
      <c r="F7" s="167"/>
    </row>
    <row r="8" spans="1:6" s="168" customFormat="1" ht="21.6">
      <c r="A8" s="399" t="s">
        <v>789</v>
      </c>
      <c r="B8" s="1858" t="s">
        <v>790</v>
      </c>
      <c r="C8" s="167"/>
      <c r="D8" s="167"/>
      <c r="E8" s="167"/>
      <c r="F8" s="167"/>
    </row>
    <row r="9" spans="1:6" s="168" customFormat="1" ht="3.75" customHeight="1">
      <c r="A9" s="167"/>
      <c r="B9" s="167"/>
      <c r="C9" s="167"/>
      <c r="D9" s="167"/>
      <c r="E9" s="167"/>
      <c r="F9" s="167"/>
    </row>
    <row r="10" spans="1:6"/>
    <row r="11" spans="1:6" ht="175.5" customHeight="1">
      <c r="A11" s="414" t="s">
        <v>791</v>
      </c>
      <c r="B11" s="2182" t="s">
        <v>792</v>
      </c>
      <c r="C11" s="2182"/>
      <c r="D11" s="2182"/>
    </row>
    <row r="12" spans="1:6" ht="29.25" customHeight="1">
      <c r="A12" s="414" t="s">
        <v>793</v>
      </c>
      <c r="B12" s="1978"/>
      <c r="C12" s="1980"/>
      <c r="D12" s="1980"/>
    </row>
    <row r="13" spans="1:6" ht="188.25" customHeight="1">
      <c r="A13" s="414" t="s">
        <v>794</v>
      </c>
      <c r="B13" s="2183" t="s">
        <v>795</v>
      </c>
      <c r="C13" s="2183"/>
      <c r="D13" s="2183"/>
    </row>
    <row r="14" spans="1:6" ht="129" customHeight="1">
      <c r="A14" s="414"/>
      <c r="B14" s="2183" t="s">
        <v>796</v>
      </c>
      <c r="C14" s="2183"/>
      <c r="D14" s="2183"/>
    </row>
    <row r="15" spans="1:6" ht="188.25" customHeight="1">
      <c r="A15" s="414"/>
      <c r="B15" s="2185" t="s">
        <v>797</v>
      </c>
      <c r="C15" s="2185"/>
      <c r="D15" s="2185"/>
    </row>
    <row r="16" spans="1:6" ht="60" customHeight="1">
      <c r="A16" s="414"/>
      <c r="B16" s="2183" t="s">
        <v>798</v>
      </c>
      <c r="C16" s="2183"/>
      <c r="D16" s="2183"/>
    </row>
    <row r="17" spans="1:1021 1025:2045 2049:3069 3073:4093 4097:5117 5121:6141 6145:7165 7169:8189 8193:9213 9217:10237 10241:11261 11265:12285 12289:13309 13313:14333 14337:15357 15361:16381" s="171" customFormat="1" ht="21.6">
      <c r="A17" s="403"/>
      <c r="B17" s="1367"/>
      <c r="C17" s="1367"/>
      <c r="D17" s="1367"/>
    </row>
    <row r="18" spans="1:1021 1025:2045 2049:3069 3073:4093 4097:5117 5121:6141 6145:7165 7169:8189 8193:9213 9217:10237 10241:11261 11265:12285 12289:13309 13313:14333 14337:15357 15361:16381" s="171" customFormat="1" ht="30" customHeight="1">
      <c r="A18" s="414" t="s">
        <v>799</v>
      </c>
      <c r="B18" s="2182" t="s">
        <v>800</v>
      </c>
      <c r="C18" s="2182"/>
      <c r="D18" s="2182"/>
    </row>
    <row r="19" spans="1:1021 1025:2045 2049:3069 3073:4093 4097:5117 5121:6141 6145:7165 7169:8189 8193:9213 9217:10237 10241:11261 11265:12285 12289:13309 13313:14333 14337:15357 15361:16381" s="172" customFormat="1" ht="24.6">
      <c r="A19" s="404"/>
      <c r="B19" s="407"/>
      <c r="C19" s="407"/>
      <c r="D19" s="407"/>
      <c r="E19" s="173"/>
      <c r="I19" s="173"/>
      <c r="M19" s="173"/>
      <c r="Q19" s="173"/>
      <c r="U19" s="173"/>
      <c r="Y19" s="173"/>
      <c r="AC19" s="173"/>
      <c r="AG19" s="173"/>
      <c r="AK19" s="173"/>
      <c r="AO19" s="173"/>
      <c r="AS19" s="173"/>
      <c r="AW19" s="173"/>
      <c r="BA19" s="173"/>
      <c r="BE19" s="173"/>
      <c r="BI19" s="173"/>
      <c r="BM19" s="173"/>
      <c r="BQ19" s="173"/>
      <c r="BU19" s="173"/>
      <c r="BY19" s="173"/>
      <c r="CC19" s="173"/>
      <c r="CG19" s="173"/>
      <c r="CK19" s="173"/>
      <c r="CO19" s="173"/>
      <c r="CS19" s="173"/>
      <c r="CW19" s="173"/>
      <c r="DA19" s="173"/>
      <c r="DE19" s="173"/>
      <c r="DI19" s="173"/>
      <c r="DM19" s="173"/>
      <c r="DQ19" s="173"/>
      <c r="DU19" s="173"/>
      <c r="DY19" s="173"/>
      <c r="EC19" s="173"/>
      <c r="EG19" s="173"/>
      <c r="EK19" s="173"/>
      <c r="EO19" s="173"/>
      <c r="ES19" s="173"/>
      <c r="EW19" s="173"/>
      <c r="FA19" s="173"/>
      <c r="FE19" s="173"/>
      <c r="FI19" s="173"/>
      <c r="FM19" s="173"/>
      <c r="FQ19" s="173"/>
      <c r="FU19" s="173"/>
      <c r="FY19" s="173"/>
      <c r="GC19" s="173"/>
      <c r="GG19" s="173"/>
      <c r="GK19" s="173"/>
      <c r="GO19" s="173"/>
      <c r="GS19" s="173"/>
      <c r="GW19" s="173"/>
      <c r="HA19" s="173"/>
      <c r="HE19" s="173"/>
      <c r="HI19" s="173"/>
      <c r="HM19" s="173"/>
      <c r="HQ19" s="173"/>
      <c r="HU19" s="173"/>
      <c r="HY19" s="173"/>
      <c r="IC19" s="173"/>
      <c r="IG19" s="173"/>
      <c r="IK19" s="173"/>
      <c r="IO19" s="173"/>
      <c r="IS19" s="173"/>
      <c r="IW19" s="173"/>
      <c r="JA19" s="173"/>
      <c r="JE19" s="173"/>
      <c r="JI19" s="173"/>
      <c r="JM19" s="173"/>
      <c r="JQ19" s="173"/>
      <c r="JU19" s="173"/>
      <c r="JY19" s="173"/>
      <c r="KC19" s="173"/>
      <c r="KG19" s="173"/>
      <c r="KK19" s="173"/>
      <c r="KO19" s="173"/>
      <c r="KS19" s="173"/>
      <c r="KW19" s="173"/>
      <c r="LA19" s="173"/>
      <c r="LE19" s="173"/>
      <c r="LI19" s="173"/>
      <c r="LM19" s="173"/>
      <c r="LQ19" s="173"/>
      <c r="LU19" s="173"/>
      <c r="LY19" s="173"/>
      <c r="MC19" s="173"/>
      <c r="MG19" s="173"/>
      <c r="MK19" s="173"/>
      <c r="MO19" s="173"/>
      <c r="MS19" s="173"/>
      <c r="MW19" s="173"/>
      <c r="NA19" s="173"/>
      <c r="NE19" s="173"/>
      <c r="NI19" s="173"/>
      <c r="NM19" s="173"/>
      <c r="NQ19" s="173"/>
      <c r="NU19" s="173"/>
      <c r="NY19" s="173"/>
      <c r="OC19" s="173"/>
      <c r="OG19" s="173"/>
      <c r="OK19" s="173"/>
      <c r="OO19" s="173"/>
      <c r="OS19" s="173"/>
      <c r="OW19" s="173"/>
      <c r="PA19" s="173"/>
      <c r="PE19" s="173"/>
      <c r="PI19" s="173"/>
      <c r="PM19" s="173"/>
      <c r="PQ19" s="173"/>
      <c r="PU19" s="173"/>
      <c r="PY19" s="173"/>
      <c r="QC19" s="173"/>
      <c r="QG19" s="173"/>
      <c r="QK19" s="173"/>
      <c r="QO19" s="173"/>
      <c r="QS19" s="173"/>
      <c r="QW19" s="173"/>
      <c r="RA19" s="173"/>
      <c r="RE19" s="173"/>
      <c r="RI19" s="173"/>
      <c r="RM19" s="173"/>
      <c r="RQ19" s="173"/>
      <c r="RU19" s="173"/>
      <c r="RY19" s="173"/>
      <c r="SC19" s="173"/>
      <c r="SG19" s="173"/>
      <c r="SK19" s="173"/>
      <c r="SO19" s="173"/>
      <c r="SS19" s="173"/>
      <c r="SW19" s="173"/>
      <c r="TA19" s="173"/>
      <c r="TE19" s="173"/>
      <c r="TI19" s="173"/>
      <c r="TM19" s="173"/>
      <c r="TQ19" s="173"/>
      <c r="TU19" s="173"/>
      <c r="TY19" s="173"/>
      <c r="UC19" s="173"/>
      <c r="UG19" s="173"/>
      <c r="UK19" s="173"/>
      <c r="UO19" s="173"/>
      <c r="US19" s="173"/>
      <c r="UW19" s="173"/>
      <c r="VA19" s="173"/>
      <c r="VE19" s="173"/>
      <c r="VI19" s="173"/>
      <c r="VM19" s="173"/>
      <c r="VQ19" s="173"/>
      <c r="VU19" s="173"/>
      <c r="VY19" s="173"/>
      <c r="WC19" s="173"/>
      <c r="WG19" s="173"/>
      <c r="WK19" s="173"/>
      <c r="WO19" s="173"/>
      <c r="WS19" s="173"/>
      <c r="WW19" s="173"/>
      <c r="XA19" s="173"/>
      <c r="XE19" s="173"/>
      <c r="XI19" s="173"/>
      <c r="XM19" s="173"/>
      <c r="XQ19" s="173"/>
      <c r="XU19" s="173"/>
      <c r="XY19" s="173"/>
      <c r="YC19" s="173"/>
      <c r="YG19" s="173"/>
      <c r="YK19" s="173"/>
      <c r="YO19" s="173"/>
      <c r="YS19" s="173"/>
      <c r="YW19" s="173"/>
      <c r="ZA19" s="173"/>
      <c r="ZE19" s="173"/>
      <c r="ZI19" s="173"/>
      <c r="ZM19" s="173"/>
      <c r="ZQ19" s="173"/>
      <c r="ZU19" s="173"/>
      <c r="ZY19" s="173"/>
      <c r="AAC19" s="173"/>
      <c r="AAG19" s="173"/>
      <c r="AAK19" s="173"/>
      <c r="AAO19" s="173"/>
      <c r="AAS19" s="173"/>
      <c r="AAW19" s="173"/>
      <c r="ABA19" s="173"/>
      <c r="ABE19" s="173"/>
      <c r="ABI19" s="173"/>
      <c r="ABM19" s="173"/>
      <c r="ABQ19" s="173"/>
      <c r="ABU19" s="173"/>
      <c r="ABY19" s="173"/>
      <c r="ACC19" s="173"/>
      <c r="ACG19" s="173"/>
      <c r="ACK19" s="173"/>
      <c r="ACO19" s="173"/>
      <c r="ACS19" s="173"/>
      <c r="ACW19" s="173"/>
      <c r="ADA19" s="173"/>
      <c r="ADE19" s="173"/>
      <c r="ADI19" s="173"/>
      <c r="ADM19" s="173"/>
      <c r="ADQ19" s="173"/>
      <c r="ADU19" s="173"/>
      <c r="ADY19" s="173"/>
      <c r="AEC19" s="173"/>
      <c r="AEG19" s="173"/>
      <c r="AEK19" s="173"/>
      <c r="AEO19" s="173"/>
      <c r="AES19" s="173"/>
      <c r="AEW19" s="173"/>
      <c r="AFA19" s="173"/>
      <c r="AFE19" s="173"/>
      <c r="AFI19" s="173"/>
      <c r="AFM19" s="173"/>
      <c r="AFQ19" s="173"/>
      <c r="AFU19" s="173"/>
      <c r="AFY19" s="173"/>
      <c r="AGC19" s="173"/>
      <c r="AGG19" s="173"/>
      <c r="AGK19" s="173"/>
      <c r="AGO19" s="173"/>
      <c r="AGS19" s="173"/>
      <c r="AGW19" s="173"/>
      <c r="AHA19" s="173"/>
      <c r="AHE19" s="173"/>
      <c r="AHI19" s="173"/>
      <c r="AHM19" s="173"/>
      <c r="AHQ19" s="173"/>
      <c r="AHU19" s="173"/>
      <c r="AHY19" s="173"/>
      <c r="AIC19" s="173"/>
      <c r="AIG19" s="173"/>
      <c r="AIK19" s="173"/>
      <c r="AIO19" s="173"/>
      <c r="AIS19" s="173"/>
      <c r="AIW19" s="173"/>
      <c r="AJA19" s="173"/>
      <c r="AJE19" s="173"/>
      <c r="AJI19" s="173"/>
      <c r="AJM19" s="173"/>
      <c r="AJQ19" s="173"/>
      <c r="AJU19" s="173"/>
      <c r="AJY19" s="173"/>
      <c r="AKC19" s="173"/>
      <c r="AKG19" s="173"/>
      <c r="AKK19" s="173"/>
      <c r="AKO19" s="173"/>
      <c r="AKS19" s="173"/>
      <c r="AKW19" s="173"/>
      <c r="ALA19" s="173"/>
      <c r="ALE19" s="173"/>
      <c r="ALI19" s="173"/>
      <c r="ALM19" s="173"/>
      <c r="ALQ19" s="173"/>
      <c r="ALU19" s="173"/>
      <c r="ALY19" s="173"/>
      <c r="AMC19" s="173"/>
      <c r="AMG19" s="173"/>
      <c r="AMK19" s="173"/>
      <c r="AMO19" s="173"/>
      <c r="AMS19" s="173"/>
      <c r="AMW19" s="173"/>
      <c r="ANA19" s="173"/>
      <c r="ANE19" s="173"/>
      <c r="ANI19" s="173"/>
      <c r="ANM19" s="173"/>
      <c r="ANQ19" s="173"/>
      <c r="ANU19" s="173"/>
      <c r="ANY19" s="173"/>
      <c r="AOC19" s="173"/>
      <c r="AOG19" s="173"/>
      <c r="AOK19" s="173"/>
      <c r="AOO19" s="173"/>
      <c r="AOS19" s="173"/>
      <c r="AOW19" s="173"/>
      <c r="APA19" s="173"/>
      <c r="APE19" s="173"/>
      <c r="API19" s="173"/>
      <c r="APM19" s="173"/>
      <c r="APQ19" s="173"/>
      <c r="APU19" s="173"/>
      <c r="APY19" s="173"/>
      <c r="AQC19" s="173"/>
      <c r="AQG19" s="173"/>
      <c r="AQK19" s="173"/>
      <c r="AQO19" s="173"/>
      <c r="AQS19" s="173"/>
      <c r="AQW19" s="173"/>
      <c r="ARA19" s="173"/>
      <c r="ARE19" s="173"/>
      <c r="ARI19" s="173"/>
      <c r="ARM19" s="173"/>
      <c r="ARQ19" s="173"/>
      <c r="ARU19" s="173"/>
      <c r="ARY19" s="173"/>
      <c r="ASC19" s="173"/>
      <c r="ASG19" s="173"/>
      <c r="ASK19" s="173"/>
      <c r="ASO19" s="173"/>
      <c r="ASS19" s="173"/>
      <c r="ASW19" s="173"/>
      <c r="ATA19" s="173"/>
      <c r="ATE19" s="173"/>
      <c r="ATI19" s="173"/>
      <c r="ATM19" s="173"/>
      <c r="ATQ19" s="173"/>
      <c r="ATU19" s="173"/>
      <c r="ATY19" s="173"/>
      <c r="AUC19" s="173"/>
      <c r="AUG19" s="173"/>
      <c r="AUK19" s="173"/>
      <c r="AUO19" s="173"/>
      <c r="AUS19" s="173"/>
      <c r="AUW19" s="173"/>
      <c r="AVA19" s="173"/>
      <c r="AVE19" s="173"/>
      <c r="AVI19" s="173"/>
      <c r="AVM19" s="173"/>
      <c r="AVQ19" s="173"/>
      <c r="AVU19" s="173"/>
      <c r="AVY19" s="173"/>
      <c r="AWC19" s="173"/>
      <c r="AWG19" s="173"/>
      <c r="AWK19" s="173"/>
      <c r="AWO19" s="173"/>
      <c r="AWS19" s="173"/>
      <c r="AWW19" s="173"/>
      <c r="AXA19" s="173"/>
      <c r="AXE19" s="173"/>
      <c r="AXI19" s="173"/>
      <c r="AXM19" s="173"/>
      <c r="AXQ19" s="173"/>
      <c r="AXU19" s="173"/>
      <c r="AXY19" s="173"/>
      <c r="AYC19" s="173"/>
      <c r="AYG19" s="173"/>
      <c r="AYK19" s="173"/>
      <c r="AYO19" s="173"/>
      <c r="AYS19" s="173"/>
      <c r="AYW19" s="173"/>
      <c r="AZA19" s="173"/>
      <c r="AZE19" s="173"/>
      <c r="AZI19" s="173"/>
      <c r="AZM19" s="173"/>
      <c r="AZQ19" s="173"/>
      <c r="AZU19" s="173"/>
      <c r="AZY19" s="173"/>
      <c r="BAC19" s="173"/>
      <c r="BAG19" s="173"/>
      <c r="BAK19" s="173"/>
      <c r="BAO19" s="173"/>
      <c r="BAS19" s="173"/>
      <c r="BAW19" s="173"/>
      <c r="BBA19" s="173"/>
      <c r="BBE19" s="173"/>
      <c r="BBI19" s="173"/>
      <c r="BBM19" s="173"/>
      <c r="BBQ19" s="173"/>
      <c r="BBU19" s="173"/>
      <c r="BBY19" s="173"/>
      <c r="BCC19" s="173"/>
      <c r="BCG19" s="173"/>
      <c r="BCK19" s="173"/>
      <c r="BCO19" s="173"/>
      <c r="BCS19" s="173"/>
      <c r="BCW19" s="173"/>
      <c r="BDA19" s="173"/>
      <c r="BDE19" s="173"/>
      <c r="BDI19" s="173"/>
      <c r="BDM19" s="173"/>
      <c r="BDQ19" s="173"/>
      <c r="BDU19" s="173"/>
      <c r="BDY19" s="173"/>
      <c r="BEC19" s="173"/>
      <c r="BEG19" s="173"/>
      <c r="BEK19" s="173"/>
      <c r="BEO19" s="173"/>
      <c r="BES19" s="173"/>
      <c r="BEW19" s="173"/>
      <c r="BFA19" s="173"/>
      <c r="BFE19" s="173"/>
      <c r="BFI19" s="173"/>
      <c r="BFM19" s="173"/>
      <c r="BFQ19" s="173"/>
      <c r="BFU19" s="173"/>
      <c r="BFY19" s="173"/>
      <c r="BGC19" s="173"/>
      <c r="BGG19" s="173"/>
      <c r="BGK19" s="173"/>
      <c r="BGO19" s="173"/>
      <c r="BGS19" s="173"/>
      <c r="BGW19" s="173"/>
      <c r="BHA19" s="173"/>
      <c r="BHE19" s="173"/>
      <c r="BHI19" s="173"/>
      <c r="BHM19" s="173"/>
      <c r="BHQ19" s="173"/>
      <c r="BHU19" s="173"/>
      <c r="BHY19" s="173"/>
      <c r="BIC19" s="173"/>
      <c r="BIG19" s="173"/>
      <c r="BIK19" s="173"/>
      <c r="BIO19" s="173"/>
      <c r="BIS19" s="173"/>
      <c r="BIW19" s="173"/>
      <c r="BJA19" s="173"/>
      <c r="BJE19" s="173"/>
      <c r="BJI19" s="173"/>
      <c r="BJM19" s="173"/>
      <c r="BJQ19" s="173"/>
      <c r="BJU19" s="173"/>
      <c r="BJY19" s="173"/>
      <c r="BKC19" s="173"/>
      <c r="BKG19" s="173"/>
      <c r="BKK19" s="173"/>
      <c r="BKO19" s="173"/>
      <c r="BKS19" s="173"/>
      <c r="BKW19" s="173"/>
      <c r="BLA19" s="173"/>
      <c r="BLE19" s="173"/>
      <c r="BLI19" s="173"/>
      <c r="BLM19" s="173"/>
      <c r="BLQ19" s="173"/>
      <c r="BLU19" s="173"/>
      <c r="BLY19" s="173"/>
      <c r="BMC19" s="173"/>
      <c r="BMG19" s="173"/>
      <c r="BMK19" s="173"/>
      <c r="BMO19" s="173"/>
      <c r="BMS19" s="173"/>
      <c r="BMW19" s="173"/>
      <c r="BNA19" s="173"/>
      <c r="BNE19" s="173"/>
      <c r="BNI19" s="173"/>
      <c r="BNM19" s="173"/>
      <c r="BNQ19" s="173"/>
      <c r="BNU19" s="173"/>
      <c r="BNY19" s="173"/>
      <c r="BOC19" s="173"/>
      <c r="BOG19" s="173"/>
      <c r="BOK19" s="173"/>
      <c r="BOO19" s="173"/>
      <c r="BOS19" s="173"/>
      <c r="BOW19" s="173"/>
      <c r="BPA19" s="173"/>
      <c r="BPE19" s="173"/>
      <c r="BPI19" s="173"/>
      <c r="BPM19" s="173"/>
      <c r="BPQ19" s="173"/>
      <c r="BPU19" s="173"/>
      <c r="BPY19" s="173"/>
      <c r="BQC19" s="173"/>
      <c r="BQG19" s="173"/>
      <c r="BQK19" s="173"/>
      <c r="BQO19" s="173"/>
      <c r="BQS19" s="173"/>
      <c r="BQW19" s="173"/>
      <c r="BRA19" s="173"/>
      <c r="BRE19" s="173"/>
      <c r="BRI19" s="173"/>
      <c r="BRM19" s="173"/>
      <c r="BRQ19" s="173"/>
      <c r="BRU19" s="173"/>
      <c r="BRY19" s="173"/>
      <c r="BSC19" s="173"/>
      <c r="BSG19" s="173"/>
      <c r="BSK19" s="173"/>
      <c r="BSO19" s="173"/>
      <c r="BSS19" s="173"/>
      <c r="BSW19" s="173"/>
      <c r="BTA19" s="173"/>
      <c r="BTE19" s="173"/>
      <c r="BTI19" s="173"/>
      <c r="BTM19" s="173"/>
      <c r="BTQ19" s="173"/>
      <c r="BTU19" s="173"/>
      <c r="BTY19" s="173"/>
      <c r="BUC19" s="173"/>
      <c r="BUG19" s="173"/>
      <c r="BUK19" s="173"/>
      <c r="BUO19" s="173"/>
      <c r="BUS19" s="173"/>
      <c r="BUW19" s="173"/>
      <c r="BVA19" s="173"/>
      <c r="BVE19" s="173"/>
      <c r="BVI19" s="173"/>
      <c r="BVM19" s="173"/>
      <c r="BVQ19" s="173"/>
      <c r="BVU19" s="173"/>
      <c r="BVY19" s="173"/>
      <c r="BWC19" s="173"/>
      <c r="BWG19" s="173"/>
      <c r="BWK19" s="173"/>
      <c r="BWO19" s="173"/>
      <c r="BWS19" s="173"/>
      <c r="BWW19" s="173"/>
      <c r="BXA19" s="173"/>
      <c r="BXE19" s="173"/>
      <c r="BXI19" s="173"/>
      <c r="BXM19" s="173"/>
      <c r="BXQ19" s="173"/>
      <c r="BXU19" s="173"/>
      <c r="BXY19" s="173"/>
      <c r="BYC19" s="173"/>
      <c r="BYG19" s="173"/>
      <c r="BYK19" s="173"/>
      <c r="BYO19" s="173"/>
      <c r="BYS19" s="173"/>
      <c r="BYW19" s="173"/>
      <c r="BZA19" s="173"/>
      <c r="BZE19" s="173"/>
      <c r="BZI19" s="173"/>
      <c r="BZM19" s="173"/>
      <c r="BZQ19" s="173"/>
      <c r="BZU19" s="173"/>
      <c r="BZY19" s="173"/>
      <c r="CAC19" s="173"/>
      <c r="CAG19" s="173"/>
      <c r="CAK19" s="173"/>
      <c r="CAO19" s="173"/>
      <c r="CAS19" s="173"/>
      <c r="CAW19" s="173"/>
      <c r="CBA19" s="173"/>
      <c r="CBE19" s="173"/>
      <c r="CBI19" s="173"/>
      <c r="CBM19" s="173"/>
      <c r="CBQ19" s="173"/>
      <c r="CBU19" s="173"/>
      <c r="CBY19" s="173"/>
      <c r="CCC19" s="173"/>
      <c r="CCG19" s="173"/>
      <c r="CCK19" s="173"/>
      <c r="CCO19" s="173"/>
      <c r="CCS19" s="173"/>
      <c r="CCW19" s="173"/>
      <c r="CDA19" s="173"/>
      <c r="CDE19" s="173"/>
      <c r="CDI19" s="173"/>
      <c r="CDM19" s="173"/>
      <c r="CDQ19" s="173"/>
      <c r="CDU19" s="173"/>
      <c r="CDY19" s="173"/>
      <c r="CEC19" s="173"/>
      <c r="CEG19" s="173"/>
      <c r="CEK19" s="173"/>
      <c r="CEO19" s="173"/>
      <c r="CES19" s="173"/>
      <c r="CEW19" s="173"/>
      <c r="CFA19" s="173"/>
      <c r="CFE19" s="173"/>
      <c r="CFI19" s="173"/>
      <c r="CFM19" s="173"/>
      <c r="CFQ19" s="173"/>
      <c r="CFU19" s="173"/>
      <c r="CFY19" s="173"/>
      <c r="CGC19" s="173"/>
      <c r="CGG19" s="173"/>
      <c r="CGK19" s="173"/>
      <c r="CGO19" s="173"/>
      <c r="CGS19" s="173"/>
      <c r="CGW19" s="173"/>
      <c r="CHA19" s="173"/>
      <c r="CHE19" s="173"/>
      <c r="CHI19" s="173"/>
      <c r="CHM19" s="173"/>
      <c r="CHQ19" s="173"/>
      <c r="CHU19" s="173"/>
      <c r="CHY19" s="173"/>
      <c r="CIC19" s="173"/>
      <c r="CIG19" s="173"/>
      <c r="CIK19" s="173"/>
      <c r="CIO19" s="173"/>
      <c r="CIS19" s="173"/>
      <c r="CIW19" s="173"/>
      <c r="CJA19" s="173"/>
      <c r="CJE19" s="173"/>
      <c r="CJI19" s="173"/>
      <c r="CJM19" s="173"/>
      <c r="CJQ19" s="173"/>
      <c r="CJU19" s="173"/>
      <c r="CJY19" s="173"/>
      <c r="CKC19" s="173"/>
      <c r="CKG19" s="173"/>
      <c r="CKK19" s="173"/>
      <c r="CKO19" s="173"/>
      <c r="CKS19" s="173"/>
      <c r="CKW19" s="173"/>
      <c r="CLA19" s="173"/>
      <c r="CLE19" s="173"/>
      <c r="CLI19" s="173"/>
      <c r="CLM19" s="173"/>
      <c r="CLQ19" s="173"/>
      <c r="CLU19" s="173"/>
      <c r="CLY19" s="173"/>
      <c r="CMC19" s="173"/>
      <c r="CMG19" s="173"/>
      <c r="CMK19" s="173"/>
      <c r="CMO19" s="173"/>
      <c r="CMS19" s="173"/>
      <c r="CMW19" s="173"/>
      <c r="CNA19" s="173"/>
      <c r="CNE19" s="173"/>
      <c r="CNI19" s="173"/>
      <c r="CNM19" s="173"/>
      <c r="CNQ19" s="173"/>
      <c r="CNU19" s="173"/>
      <c r="CNY19" s="173"/>
      <c r="COC19" s="173"/>
      <c r="COG19" s="173"/>
      <c r="COK19" s="173"/>
      <c r="COO19" s="173"/>
      <c r="COS19" s="173"/>
      <c r="COW19" s="173"/>
      <c r="CPA19" s="173"/>
      <c r="CPE19" s="173"/>
      <c r="CPI19" s="173"/>
      <c r="CPM19" s="173"/>
      <c r="CPQ19" s="173"/>
      <c r="CPU19" s="173"/>
      <c r="CPY19" s="173"/>
      <c r="CQC19" s="173"/>
      <c r="CQG19" s="173"/>
      <c r="CQK19" s="173"/>
      <c r="CQO19" s="173"/>
      <c r="CQS19" s="173"/>
      <c r="CQW19" s="173"/>
      <c r="CRA19" s="173"/>
      <c r="CRE19" s="173"/>
      <c r="CRI19" s="173"/>
      <c r="CRM19" s="173"/>
      <c r="CRQ19" s="173"/>
      <c r="CRU19" s="173"/>
      <c r="CRY19" s="173"/>
      <c r="CSC19" s="173"/>
      <c r="CSG19" s="173"/>
      <c r="CSK19" s="173"/>
      <c r="CSO19" s="173"/>
      <c r="CSS19" s="173"/>
      <c r="CSW19" s="173"/>
      <c r="CTA19" s="173"/>
      <c r="CTE19" s="173"/>
      <c r="CTI19" s="173"/>
      <c r="CTM19" s="173"/>
      <c r="CTQ19" s="173"/>
      <c r="CTU19" s="173"/>
      <c r="CTY19" s="173"/>
      <c r="CUC19" s="173"/>
      <c r="CUG19" s="173"/>
      <c r="CUK19" s="173"/>
      <c r="CUO19" s="173"/>
      <c r="CUS19" s="173"/>
      <c r="CUW19" s="173"/>
      <c r="CVA19" s="173"/>
      <c r="CVE19" s="173"/>
      <c r="CVI19" s="173"/>
      <c r="CVM19" s="173"/>
      <c r="CVQ19" s="173"/>
      <c r="CVU19" s="173"/>
      <c r="CVY19" s="173"/>
      <c r="CWC19" s="173"/>
      <c r="CWG19" s="173"/>
      <c r="CWK19" s="173"/>
      <c r="CWO19" s="173"/>
      <c r="CWS19" s="173"/>
      <c r="CWW19" s="173"/>
      <c r="CXA19" s="173"/>
      <c r="CXE19" s="173"/>
      <c r="CXI19" s="173"/>
      <c r="CXM19" s="173"/>
      <c r="CXQ19" s="173"/>
      <c r="CXU19" s="173"/>
      <c r="CXY19" s="173"/>
      <c r="CYC19" s="173"/>
      <c r="CYG19" s="173"/>
      <c r="CYK19" s="173"/>
      <c r="CYO19" s="173"/>
      <c r="CYS19" s="173"/>
      <c r="CYW19" s="173"/>
      <c r="CZA19" s="173"/>
      <c r="CZE19" s="173"/>
      <c r="CZI19" s="173"/>
      <c r="CZM19" s="173"/>
      <c r="CZQ19" s="173"/>
      <c r="CZU19" s="173"/>
      <c r="CZY19" s="173"/>
      <c r="DAC19" s="173"/>
      <c r="DAG19" s="173"/>
      <c r="DAK19" s="173"/>
      <c r="DAO19" s="173"/>
      <c r="DAS19" s="173"/>
      <c r="DAW19" s="173"/>
      <c r="DBA19" s="173"/>
      <c r="DBE19" s="173"/>
      <c r="DBI19" s="173"/>
      <c r="DBM19" s="173"/>
      <c r="DBQ19" s="173"/>
      <c r="DBU19" s="173"/>
      <c r="DBY19" s="173"/>
      <c r="DCC19" s="173"/>
      <c r="DCG19" s="173"/>
      <c r="DCK19" s="173"/>
      <c r="DCO19" s="173"/>
      <c r="DCS19" s="173"/>
      <c r="DCW19" s="173"/>
      <c r="DDA19" s="173"/>
      <c r="DDE19" s="173"/>
      <c r="DDI19" s="173"/>
      <c r="DDM19" s="173"/>
      <c r="DDQ19" s="173"/>
      <c r="DDU19" s="173"/>
      <c r="DDY19" s="173"/>
      <c r="DEC19" s="173"/>
      <c r="DEG19" s="173"/>
      <c r="DEK19" s="173"/>
      <c r="DEO19" s="173"/>
      <c r="DES19" s="173"/>
      <c r="DEW19" s="173"/>
      <c r="DFA19" s="173"/>
      <c r="DFE19" s="173"/>
      <c r="DFI19" s="173"/>
      <c r="DFM19" s="173"/>
      <c r="DFQ19" s="173"/>
      <c r="DFU19" s="173"/>
      <c r="DFY19" s="173"/>
      <c r="DGC19" s="173"/>
      <c r="DGG19" s="173"/>
      <c r="DGK19" s="173"/>
      <c r="DGO19" s="173"/>
      <c r="DGS19" s="173"/>
      <c r="DGW19" s="173"/>
      <c r="DHA19" s="173"/>
      <c r="DHE19" s="173"/>
      <c r="DHI19" s="173"/>
      <c r="DHM19" s="173"/>
      <c r="DHQ19" s="173"/>
      <c r="DHU19" s="173"/>
      <c r="DHY19" s="173"/>
      <c r="DIC19" s="173"/>
      <c r="DIG19" s="173"/>
      <c r="DIK19" s="173"/>
      <c r="DIO19" s="173"/>
      <c r="DIS19" s="173"/>
      <c r="DIW19" s="173"/>
      <c r="DJA19" s="173"/>
      <c r="DJE19" s="173"/>
      <c r="DJI19" s="173"/>
      <c r="DJM19" s="173"/>
      <c r="DJQ19" s="173"/>
      <c r="DJU19" s="173"/>
      <c r="DJY19" s="173"/>
      <c r="DKC19" s="173"/>
      <c r="DKG19" s="173"/>
      <c r="DKK19" s="173"/>
      <c r="DKO19" s="173"/>
      <c r="DKS19" s="173"/>
      <c r="DKW19" s="173"/>
      <c r="DLA19" s="173"/>
      <c r="DLE19" s="173"/>
      <c r="DLI19" s="173"/>
      <c r="DLM19" s="173"/>
      <c r="DLQ19" s="173"/>
      <c r="DLU19" s="173"/>
      <c r="DLY19" s="173"/>
      <c r="DMC19" s="173"/>
      <c r="DMG19" s="173"/>
      <c r="DMK19" s="173"/>
      <c r="DMO19" s="173"/>
      <c r="DMS19" s="173"/>
      <c r="DMW19" s="173"/>
      <c r="DNA19" s="173"/>
      <c r="DNE19" s="173"/>
      <c r="DNI19" s="173"/>
      <c r="DNM19" s="173"/>
      <c r="DNQ19" s="173"/>
      <c r="DNU19" s="173"/>
      <c r="DNY19" s="173"/>
      <c r="DOC19" s="173"/>
      <c r="DOG19" s="173"/>
      <c r="DOK19" s="173"/>
      <c r="DOO19" s="173"/>
      <c r="DOS19" s="173"/>
      <c r="DOW19" s="173"/>
      <c r="DPA19" s="173"/>
      <c r="DPE19" s="173"/>
      <c r="DPI19" s="173"/>
      <c r="DPM19" s="173"/>
      <c r="DPQ19" s="173"/>
      <c r="DPU19" s="173"/>
      <c r="DPY19" s="173"/>
      <c r="DQC19" s="173"/>
      <c r="DQG19" s="173"/>
      <c r="DQK19" s="173"/>
      <c r="DQO19" s="173"/>
      <c r="DQS19" s="173"/>
      <c r="DQW19" s="173"/>
      <c r="DRA19" s="173"/>
      <c r="DRE19" s="173"/>
      <c r="DRI19" s="173"/>
      <c r="DRM19" s="173"/>
      <c r="DRQ19" s="173"/>
      <c r="DRU19" s="173"/>
      <c r="DRY19" s="173"/>
      <c r="DSC19" s="173"/>
      <c r="DSG19" s="173"/>
      <c r="DSK19" s="173"/>
      <c r="DSO19" s="173"/>
      <c r="DSS19" s="173"/>
      <c r="DSW19" s="173"/>
      <c r="DTA19" s="173"/>
      <c r="DTE19" s="173"/>
      <c r="DTI19" s="173"/>
      <c r="DTM19" s="173"/>
      <c r="DTQ19" s="173"/>
      <c r="DTU19" s="173"/>
      <c r="DTY19" s="173"/>
      <c r="DUC19" s="173"/>
      <c r="DUG19" s="173"/>
      <c r="DUK19" s="173"/>
      <c r="DUO19" s="173"/>
      <c r="DUS19" s="173"/>
      <c r="DUW19" s="173"/>
      <c r="DVA19" s="173"/>
      <c r="DVE19" s="173"/>
      <c r="DVI19" s="173"/>
      <c r="DVM19" s="173"/>
      <c r="DVQ19" s="173"/>
      <c r="DVU19" s="173"/>
      <c r="DVY19" s="173"/>
      <c r="DWC19" s="173"/>
      <c r="DWG19" s="173"/>
      <c r="DWK19" s="173"/>
      <c r="DWO19" s="173"/>
      <c r="DWS19" s="173"/>
      <c r="DWW19" s="173"/>
      <c r="DXA19" s="173"/>
      <c r="DXE19" s="173"/>
      <c r="DXI19" s="173"/>
      <c r="DXM19" s="173"/>
      <c r="DXQ19" s="173"/>
      <c r="DXU19" s="173"/>
      <c r="DXY19" s="173"/>
      <c r="DYC19" s="173"/>
      <c r="DYG19" s="173"/>
      <c r="DYK19" s="173"/>
      <c r="DYO19" s="173"/>
      <c r="DYS19" s="173"/>
      <c r="DYW19" s="173"/>
      <c r="DZA19" s="173"/>
      <c r="DZE19" s="173"/>
      <c r="DZI19" s="173"/>
      <c r="DZM19" s="173"/>
      <c r="DZQ19" s="173"/>
      <c r="DZU19" s="173"/>
      <c r="DZY19" s="173"/>
      <c r="EAC19" s="173"/>
      <c r="EAG19" s="173"/>
      <c r="EAK19" s="173"/>
      <c r="EAO19" s="173"/>
      <c r="EAS19" s="173"/>
      <c r="EAW19" s="173"/>
      <c r="EBA19" s="173"/>
      <c r="EBE19" s="173"/>
      <c r="EBI19" s="173"/>
      <c r="EBM19" s="173"/>
      <c r="EBQ19" s="173"/>
      <c r="EBU19" s="173"/>
      <c r="EBY19" s="173"/>
      <c r="ECC19" s="173"/>
      <c r="ECG19" s="173"/>
      <c r="ECK19" s="173"/>
      <c r="ECO19" s="173"/>
      <c r="ECS19" s="173"/>
      <c r="ECW19" s="173"/>
      <c r="EDA19" s="173"/>
      <c r="EDE19" s="173"/>
      <c r="EDI19" s="173"/>
      <c r="EDM19" s="173"/>
      <c r="EDQ19" s="173"/>
      <c r="EDU19" s="173"/>
      <c r="EDY19" s="173"/>
      <c r="EEC19" s="173"/>
      <c r="EEG19" s="173"/>
      <c r="EEK19" s="173"/>
      <c r="EEO19" s="173"/>
      <c r="EES19" s="173"/>
      <c r="EEW19" s="173"/>
      <c r="EFA19" s="173"/>
      <c r="EFE19" s="173"/>
      <c r="EFI19" s="173"/>
      <c r="EFM19" s="173"/>
      <c r="EFQ19" s="173"/>
      <c r="EFU19" s="173"/>
      <c r="EFY19" s="173"/>
      <c r="EGC19" s="173"/>
      <c r="EGG19" s="173"/>
      <c r="EGK19" s="173"/>
      <c r="EGO19" s="173"/>
      <c r="EGS19" s="173"/>
      <c r="EGW19" s="173"/>
      <c r="EHA19" s="173"/>
      <c r="EHE19" s="173"/>
      <c r="EHI19" s="173"/>
      <c r="EHM19" s="173"/>
      <c r="EHQ19" s="173"/>
      <c r="EHU19" s="173"/>
      <c r="EHY19" s="173"/>
      <c r="EIC19" s="173"/>
      <c r="EIG19" s="173"/>
      <c r="EIK19" s="173"/>
      <c r="EIO19" s="173"/>
      <c r="EIS19" s="173"/>
      <c r="EIW19" s="173"/>
      <c r="EJA19" s="173"/>
      <c r="EJE19" s="173"/>
      <c r="EJI19" s="173"/>
      <c r="EJM19" s="173"/>
      <c r="EJQ19" s="173"/>
      <c r="EJU19" s="173"/>
      <c r="EJY19" s="173"/>
      <c r="EKC19" s="173"/>
      <c r="EKG19" s="173"/>
      <c r="EKK19" s="173"/>
      <c r="EKO19" s="173"/>
      <c r="EKS19" s="173"/>
      <c r="EKW19" s="173"/>
      <c r="ELA19" s="173"/>
      <c r="ELE19" s="173"/>
      <c r="ELI19" s="173"/>
      <c r="ELM19" s="173"/>
      <c r="ELQ19" s="173"/>
      <c r="ELU19" s="173"/>
      <c r="ELY19" s="173"/>
      <c r="EMC19" s="173"/>
      <c r="EMG19" s="173"/>
      <c r="EMK19" s="173"/>
      <c r="EMO19" s="173"/>
      <c r="EMS19" s="173"/>
      <c r="EMW19" s="173"/>
      <c r="ENA19" s="173"/>
      <c r="ENE19" s="173"/>
      <c r="ENI19" s="173"/>
      <c r="ENM19" s="173"/>
      <c r="ENQ19" s="173"/>
      <c r="ENU19" s="173"/>
      <c r="ENY19" s="173"/>
      <c r="EOC19" s="173"/>
      <c r="EOG19" s="173"/>
      <c r="EOK19" s="173"/>
      <c r="EOO19" s="173"/>
      <c r="EOS19" s="173"/>
      <c r="EOW19" s="173"/>
      <c r="EPA19" s="173"/>
      <c r="EPE19" s="173"/>
      <c r="EPI19" s="173"/>
      <c r="EPM19" s="173"/>
      <c r="EPQ19" s="173"/>
      <c r="EPU19" s="173"/>
      <c r="EPY19" s="173"/>
      <c r="EQC19" s="173"/>
      <c r="EQG19" s="173"/>
      <c r="EQK19" s="173"/>
      <c r="EQO19" s="173"/>
      <c r="EQS19" s="173"/>
      <c r="EQW19" s="173"/>
      <c r="ERA19" s="173"/>
      <c r="ERE19" s="173"/>
      <c r="ERI19" s="173"/>
      <c r="ERM19" s="173"/>
      <c r="ERQ19" s="173"/>
      <c r="ERU19" s="173"/>
      <c r="ERY19" s="173"/>
      <c r="ESC19" s="173"/>
      <c r="ESG19" s="173"/>
      <c r="ESK19" s="173"/>
      <c r="ESO19" s="173"/>
      <c r="ESS19" s="173"/>
      <c r="ESW19" s="173"/>
      <c r="ETA19" s="173"/>
      <c r="ETE19" s="173"/>
      <c r="ETI19" s="173"/>
      <c r="ETM19" s="173"/>
      <c r="ETQ19" s="173"/>
      <c r="ETU19" s="173"/>
      <c r="ETY19" s="173"/>
      <c r="EUC19" s="173"/>
      <c r="EUG19" s="173"/>
      <c r="EUK19" s="173"/>
      <c r="EUO19" s="173"/>
      <c r="EUS19" s="173"/>
      <c r="EUW19" s="173"/>
      <c r="EVA19" s="173"/>
      <c r="EVE19" s="173"/>
      <c r="EVI19" s="173"/>
      <c r="EVM19" s="173"/>
      <c r="EVQ19" s="173"/>
      <c r="EVU19" s="173"/>
      <c r="EVY19" s="173"/>
      <c r="EWC19" s="173"/>
      <c r="EWG19" s="173"/>
      <c r="EWK19" s="173"/>
      <c r="EWO19" s="173"/>
      <c r="EWS19" s="173"/>
      <c r="EWW19" s="173"/>
      <c r="EXA19" s="173"/>
      <c r="EXE19" s="173"/>
      <c r="EXI19" s="173"/>
      <c r="EXM19" s="173"/>
      <c r="EXQ19" s="173"/>
      <c r="EXU19" s="173"/>
      <c r="EXY19" s="173"/>
      <c r="EYC19" s="173"/>
      <c r="EYG19" s="173"/>
      <c r="EYK19" s="173"/>
      <c r="EYO19" s="173"/>
      <c r="EYS19" s="173"/>
      <c r="EYW19" s="173"/>
      <c r="EZA19" s="173"/>
      <c r="EZE19" s="173"/>
      <c r="EZI19" s="173"/>
      <c r="EZM19" s="173"/>
      <c r="EZQ19" s="173"/>
      <c r="EZU19" s="173"/>
      <c r="EZY19" s="173"/>
      <c r="FAC19" s="173"/>
      <c r="FAG19" s="173"/>
      <c r="FAK19" s="173"/>
      <c r="FAO19" s="173"/>
      <c r="FAS19" s="173"/>
      <c r="FAW19" s="173"/>
      <c r="FBA19" s="173"/>
      <c r="FBE19" s="173"/>
      <c r="FBI19" s="173"/>
      <c r="FBM19" s="173"/>
      <c r="FBQ19" s="173"/>
      <c r="FBU19" s="173"/>
      <c r="FBY19" s="173"/>
      <c r="FCC19" s="173"/>
      <c r="FCG19" s="173"/>
      <c r="FCK19" s="173"/>
      <c r="FCO19" s="173"/>
      <c r="FCS19" s="173"/>
      <c r="FCW19" s="173"/>
      <c r="FDA19" s="173"/>
      <c r="FDE19" s="173"/>
      <c r="FDI19" s="173"/>
      <c r="FDM19" s="173"/>
      <c r="FDQ19" s="173"/>
      <c r="FDU19" s="173"/>
      <c r="FDY19" s="173"/>
      <c r="FEC19" s="173"/>
      <c r="FEG19" s="173"/>
      <c r="FEK19" s="173"/>
      <c r="FEO19" s="173"/>
      <c r="FES19" s="173"/>
      <c r="FEW19" s="173"/>
      <c r="FFA19" s="173"/>
      <c r="FFE19" s="173"/>
      <c r="FFI19" s="173"/>
      <c r="FFM19" s="173"/>
      <c r="FFQ19" s="173"/>
      <c r="FFU19" s="173"/>
      <c r="FFY19" s="173"/>
      <c r="FGC19" s="173"/>
      <c r="FGG19" s="173"/>
      <c r="FGK19" s="173"/>
      <c r="FGO19" s="173"/>
      <c r="FGS19" s="173"/>
      <c r="FGW19" s="173"/>
      <c r="FHA19" s="173"/>
      <c r="FHE19" s="173"/>
      <c r="FHI19" s="173"/>
      <c r="FHM19" s="173"/>
      <c r="FHQ19" s="173"/>
      <c r="FHU19" s="173"/>
      <c r="FHY19" s="173"/>
      <c r="FIC19" s="173"/>
      <c r="FIG19" s="173"/>
      <c r="FIK19" s="173"/>
      <c r="FIO19" s="173"/>
      <c r="FIS19" s="173"/>
      <c r="FIW19" s="173"/>
      <c r="FJA19" s="173"/>
      <c r="FJE19" s="173"/>
      <c r="FJI19" s="173"/>
      <c r="FJM19" s="173"/>
      <c r="FJQ19" s="173"/>
      <c r="FJU19" s="173"/>
      <c r="FJY19" s="173"/>
      <c r="FKC19" s="173"/>
      <c r="FKG19" s="173"/>
      <c r="FKK19" s="173"/>
      <c r="FKO19" s="173"/>
      <c r="FKS19" s="173"/>
      <c r="FKW19" s="173"/>
      <c r="FLA19" s="173"/>
      <c r="FLE19" s="173"/>
      <c r="FLI19" s="173"/>
      <c r="FLM19" s="173"/>
      <c r="FLQ19" s="173"/>
      <c r="FLU19" s="173"/>
      <c r="FLY19" s="173"/>
      <c r="FMC19" s="173"/>
      <c r="FMG19" s="173"/>
      <c r="FMK19" s="173"/>
      <c r="FMO19" s="173"/>
      <c r="FMS19" s="173"/>
      <c r="FMW19" s="173"/>
      <c r="FNA19" s="173"/>
      <c r="FNE19" s="173"/>
      <c r="FNI19" s="173"/>
      <c r="FNM19" s="173"/>
      <c r="FNQ19" s="173"/>
      <c r="FNU19" s="173"/>
      <c r="FNY19" s="173"/>
      <c r="FOC19" s="173"/>
      <c r="FOG19" s="173"/>
      <c r="FOK19" s="173"/>
      <c r="FOO19" s="173"/>
      <c r="FOS19" s="173"/>
      <c r="FOW19" s="173"/>
      <c r="FPA19" s="173"/>
      <c r="FPE19" s="173"/>
      <c r="FPI19" s="173"/>
      <c r="FPM19" s="173"/>
      <c r="FPQ19" s="173"/>
      <c r="FPU19" s="173"/>
      <c r="FPY19" s="173"/>
      <c r="FQC19" s="173"/>
      <c r="FQG19" s="173"/>
      <c r="FQK19" s="173"/>
      <c r="FQO19" s="173"/>
      <c r="FQS19" s="173"/>
      <c r="FQW19" s="173"/>
      <c r="FRA19" s="173"/>
      <c r="FRE19" s="173"/>
      <c r="FRI19" s="173"/>
      <c r="FRM19" s="173"/>
      <c r="FRQ19" s="173"/>
      <c r="FRU19" s="173"/>
      <c r="FRY19" s="173"/>
      <c r="FSC19" s="173"/>
      <c r="FSG19" s="173"/>
      <c r="FSK19" s="173"/>
      <c r="FSO19" s="173"/>
      <c r="FSS19" s="173"/>
      <c r="FSW19" s="173"/>
      <c r="FTA19" s="173"/>
      <c r="FTE19" s="173"/>
      <c r="FTI19" s="173"/>
      <c r="FTM19" s="173"/>
      <c r="FTQ19" s="173"/>
      <c r="FTU19" s="173"/>
      <c r="FTY19" s="173"/>
      <c r="FUC19" s="173"/>
      <c r="FUG19" s="173"/>
      <c r="FUK19" s="173"/>
      <c r="FUO19" s="173"/>
      <c r="FUS19" s="173"/>
      <c r="FUW19" s="173"/>
      <c r="FVA19" s="173"/>
      <c r="FVE19" s="173"/>
      <c r="FVI19" s="173"/>
      <c r="FVM19" s="173"/>
      <c r="FVQ19" s="173"/>
      <c r="FVU19" s="173"/>
      <c r="FVY19" s="173"/>
      <c r="FWC19" s="173"/>
      <c r="FWG19" s="173"/>
      <c r="FWK19" s="173"/>
      <c r="FWO19" s="173"/>
      <c r="FWS19" s="173"/>
      <c r="FWW19" s="173"/>
      <c r="FXA19" s="173"/>
      <c r="FXE19" s="173"/>
      <c r="FXI19" s="173"/>
      <c r="FXM19" s="173"/>
      <c r="FXQ19" s="173"/>
      <c r="FXU19" s="173"/>
      <c r="FXY19" s="173"/>
      <c r="FYC19" s="173"/>
      <c r="FYG19" s="173"/>
      <c r="FYK19" s="173"/>
      <c r="FYO19" s="173"/>
      <c r="FYS19" s="173"/>
      <c r="FYW19" s="173"/>
      <c r="FZA19" s="173"/>
      <c r="FZE19" s="173"/>
      <c r="FZI19" s="173"/>
      <c r="FZM19" s="173"/>
      <c r="FZQ19" s="173"/>
      <c r="FZU19" s="173"/>
      <c r="FZY19" s="173"/>
      <c r="GAC19" s="173"/>
      <c r="GAG19" s="173"/>
      <c r="GAK19" s="173"/>
      <c r="GAO19" s="173"/>
      <c r="GAS19" s="173"/>
      <c r="GAW19" s="173"/>
      <c r="GBA19" s="173"/>
      <c r="GBE19" s="173"/>
      <c r="GBI19" s="173"/>
      <c r="GBM19" s="173"/>
      <c r="GBQ19" s="173"/>
      <c r="GBU19" s="173"/>
      <c r="GBY19" s="173"/>
      <c r="GCC19" s="173"/>
      <c r="GCG19" s="173"/>
      <c r="GCK19" s="173"/>
      <c r="GCO19" s="173"/>
      <c r="GCS19" s="173"/>
      <c r="GCW19" s="173"/>
      <c r="GDA19" s="173"/>
      <c r="GDE19" s="173"/>
      <c r="GDI19" s="173"/>
      <c r="GDM19" s="173"/>
      <c r="GDQ19" s="173"/>
      <c r="GDU19" s="173"/>
      <c r="GDY19" s="173"/>
      <c r="GEC19" s="173"/>
      <c r="GEG19" s="173"/>
      <c r="GEK19" s="173"/>
      <c r="GEO19" s="173"/>
      <c r="GES19" s="173"/>
      <c r="GEW19" s="173"/>
      <c r="GFA19" s="173"/>
      <c r="GFE19" s="173"/>
      <c r="GFI19" s="173"/>
      <c r="GFM19" s="173"/>
      <c r="GFQ19" s="173"/>
      <c r="GFU19" s="173"/>
      <c r="GFY19" s="173"/>
      <c r="GGC19" s="173"/>
      <c r="GGG19" s="173"/>
      <c r="GGK19" s="173"/>
      <c r="GGO19" s="173"/>
      <c r="GGS19" s="173"/>
      <c r="GGW19" s="173"/>
      <c r="GHA19" s="173"/>
      <c r="GHE19" s="173"/>
      <c r="GHI19" s="173"/>
      <c r="GHM19" s="173"/>
      <c r="GHQ19" s="173"/>
      <c r="GHU19" s="173"/>
      <c r="GHY19" s="173"/>
      <c r="GIC19" s="173"/>
      <c r="GIG19" s="173"/>
      <c r="GIK19" s="173"/>
      <c r="GIO19" s="173"/>
      <c r="GIS19" s="173"/>
      <c r="GIW19" s="173"/>
      <c r="GJA19" s="173"/>
      <c r="GJE19" s="173"/>
      <c r="GJI19" s="173"/>
      <c r="GJM19" s="173"/>
      <c r="GJQ19" s="173"/>
      <c r="GJU19" s="173"/>
      <c r="GJY19" s="173"/>
      <c r="GKC19" s="173"/>
      <c r="GKG19" s="173"/>
      <c r="GKK19" s="173"/>
      <c r="GKO19" s="173"/>
      <c r="GKS19" s="173"/>
      <c r="GKW19" s="173"/>
      <c r="GLA19" s="173"/>
      <c r="GLE19" s="173"/>
      <c r="GLI19" s="173"/>
      <c r="GLM19" s="173"/>
      <c r="GLQ19" s="173"/>
      <c r="GLU19" s="173"/>
      <c r="GLY19" s="173"/>
      <c r="GMC19" s="173"/>
      <c r="GMG19" s="173"/>
      <c r="GMK19" s="173"/>
      <c r="GMO19" s="173"/>
      <c r="GMS19" s="173"/>
      <c r="GMW19" s="173"/>
      <c r="GNA19" s="173"/>
      <c r="GNE19" s="173"/>
      <c r="GNI19" s="173"/>
      <c r="GNM19" s="173"/>
      <c r="GNQ19" s="173"/>
      <c r="GNU19" s="173"/>
      <c r="GNY19" s="173"/>
      <c r="GOC19" s="173"/>
      <c r="GOG19" s="173"/>
      <c r="GOK19" s="173"/>
      <c r="GOO19" s="173"/>
      <c r="GOS19" s="173"/>
      <c r="GOW19" s="173"/>
      <c r="GPA19" s="173"/>
      <c r="GPE19" s="173"/>
      <c r="GPI19" s="173"/>
      <c r="GPM19" s="173"/>
      <c r="GPQ19" s="173"/>
      <c r="GPU19" s="173"/>
      <c r="GPY19" s="173"/>
      <c r="GQC19" s="173"/>
      <c r="GQG19" s="173"/>
      <c r="GQK19" s="173"/>
      <c r="GQO19" s="173"/>
      <c r="GQS19" s="173"/>
      <c r="GQW19" s="173"/>
      <c r="GRA19" s="173"/>
      <c r="GRE19" s="173"/>
      <c r="GRI19" s="173"/>
      <c r="GRM19" s="173"/>
      <c r="GRQ19" s="173"/>
      <c r="GRU19" s="173"/>
      <c r="GRY19" s="173"/>
      <c r="GSC19" s="173"/>
      <c r="GSG19" s="173"/>
      <c r="GSK19" s="173"/>
      <c r="GSO19" s="173"/>
      <c r="GSS19" s="173"/>
      <c r="GSW19" s="173"/>
      <c r="GTA19" s="173"/>
      <c r="GTE19" s="173"/>
      <c r="GTI19" s="173"/>
      <c r="GTM19" s="173"/>
      <c r="GTQ19" s="173"/>
      <c r="GTU19" s="173"/>
      <c r="GTY19" s="173"/>
      <c r="GUC19" s="173"/>
      <c r="GUG19" s="173"/>
      <c r="GUK19" s="173"/>
      <c r="GUO19" s="173"/>
      <c r="GUS19" s="173"/>
      <c r="GUW19" s="173"/>
      <c r="GVA19" s="173"/>
      <c r="GVE19" s="173"/>
      <c r="GVI19" s="173"/>
      <c r="GVM19" s="173"/>
      <c r="GVQ19" s="173"/>
      <c r="GVU19" s="173"/>
      <c r="GVY19" s="173"/>
      <c r="GWC19" s="173"/>
      <c r="GWG19" s="173"/>
      <c r="GWK19" s="173"/>
      <c r="GWO19" s="173"/>
      <c r="GWS19" s="173"/>
      <c r="GWW19" s="173"/>
      <c r="GXA19" s="173"/>
      <c r="GXE19" s="173"/>
      <c r="GXI19" s="173"/>
      <c r="GXM19" s="173"/>
      <c r="GXQ19" s="173"/>
      <c r="GXU19" s="173"/>
      <c r="GXY19" s="173"/>
      <c r="GYC19" s="173"/>
      <c r="GYG19" s="173"/>
      <c r="GYK19" s="173"/>
      <c r="GYO19" s="173"/>
      <c r="GYS19" s="173"/>
      <c r="GYW19" s="173"/>
      <c r="GZA19" s="173"/>
      <c r="GZE19" s="173"/>
      <c r="GZI19" s="173"/>
      <c r="GZM19" s="173"/>
      <c r="GZQ19" s="173"/>
      <c r="GZU19" s="173"/>
      <c r="GZY19" s="173"/>
      <c r="HAC19" s="173"/>
      <c r="HAG19" s="173"/>
      <c r="HAK19" s="173"/>
      <c r="HAO19" s="173"/>
      <c r="HAS19" s="173"/>
      <c r="HAW19" s="173"/>
      <c r="HBA19" s="173"/>
      <c r="HBE19" s="173"/>
      <c r="HBI19" s="173"/>
      <c r="HBM19" s="173"/>
      <c r="HBQ19" s="173"/>
      <c r="HBU19" s="173"/>
      <c r="HBY19" s="173"/>
      <c r="HCC19" s="173"/>
      <c r="HCG19" s="173"/>
      <c r="HCK19" s="173"/>
      <c r="HCO19" s="173"/>
      <c r="HCS19" s="173"/>
      <c r="HCW19" s="173"/>
      <c r="HDA19" s="173"/>
      <c r="HDE19" s="173"/>
      <c r="HDI19" s="173"/>
      <c r="HDM19" s="173"/>
      <c r="HDQ19" s="173"/>
      <c r="HDU19" s="173"/>
      <c r="HDY19" s="173"/>
      <c r="HEC19" s="173"/>
      <c r="HEG19" s="173"/>
      <c r="HEK19" s="173"/>
      <c r="HEO19" s="173"/>
      <c r="HES19" s="173"/>
      <c r="HEW19" s="173"/>
      <c r="HFA19" s="173"/>
      <c r="HFE19" s="173"/>
      <c r="HFI19" s="173"/>
      <c r="HFM19" s="173"/>
      <c r="HFQ19" s="173"/>
      <c r="HFU19" s="173"/>
      <c r="HFY19" s="173"/>
      <c r="HGC19" s="173"/>
      <c r="HGG19" s="173"/>
      <c r="HGK19" s="173"/>
      <c r="HGO19" s="173"/>
      <c r="HGS19" s="173"/>
      <c r="HGW19" s="173"/>
      <c r="HHA19" s="173"/>
      <c r="HHE19" s="173"/>
      <c r="HHI19" s="173"/>
      <c r="HHM19" s="173"/>
      <c r="HHQ19" s="173"/>
      <c r="HHU19" s="173"/>
      <c r="HHY19" s="173"/>
      <c r="HIC19" s="173"/>
      <c r="HIG19" s="173"/>
      <c r="HIK19" s="173"/>
      <c r="HIO19" s="173"/>
      <c r="HIS19" s="173"/>
      <c r="HIW19" s="173"/>
      <c r="HJA19" s="173"/>
      <c r="HJE19" s="173"/>
      <c r="HJI19" s="173"/>
      <c r="HJM19" s="173"/>
      <c r="HJQ19" s="173"/>
      <c r="HJU19" s="173"/>
      <c r="HJY19" s="173"/>
      <c r="HKC19" s="173"/>
      <c r="HKG19" s="173"/>
      <c r="HKK19" s="173"/>
      <c r="HKO19" s="173"/>
      <c r="HKS19" s="173"/>
      <c r="HKW19" s="173"/>
      <c r="HLA19" s="173"/>
      <c r="HLE19" s="173"/>
      <c r="HLI19" s="173"/>
      <c r="HLM19" s="173"/>
      <c r="HLQ19" s="173"/>
      <c r="HLU19" s="173"/>
      <c r="HLY19" s="173"/>
      <c r="HMC19" s="173"/>
      <c r="HMG19" s="173"/>
      <c r="HMK19" s="173"/>
      <c r="HMO19" s="173"/>
      <c r="HMS19" s="173"/>
      <c r="HMW19" s="173"/>
      <c r="HNA19" s="173"/>
      <c r="HNE19" s="173"/>
      <c r="HNI19" s="173"/>
      <c r="HNM19" s="173"/>
      <c r="HNQ19" s="173"/>
      <c r="HNU19" s="173"/>
      <c r="HNY19" s="173"/>
      <c r="HOC19" s="173"/>
      <c r="HOG19" s="173"/>
      <c r="HOK19" s="173"/>
      <c r="HOO19" s="173"/>
      <c r="HOS19" s="173"/>
      <c r="HOW19" s="173"/>
      <c r="HPA19" s="173"/>
      <c r="HPE19" s="173"/>
      <c r="HPI19" s="173"/>
      <c r="HPM19" s="173"/>
      <c r="HPQ19" s="173"/>
      <c r="HPU19" s="173"/>
      <c r="HPY19" s="173"/>
      <c r="HQC19" s="173"/>
      <c r="HQG19" s="173"/>
      <c r="HQK19" s="173"/>
      <c r="HQO19" s="173"/>
      <c r="HQS19" s="173"/>
      <c r="HQW19" s="173"/>
      <c r="HRA19" s="173"/>
      <c r="HRE19" s="173"/>
      <c r="HRI19" s="173"/>
      <c r="HRM19" s="173"/>
      <c r="HRQ19" s="173"/>
      <c r="HRU19" s="173"/>
      <c r="HRY19" s="173"/>
      <c r="HSC19" s="173"/>
      <c r="HSG19" s="173"/>
      <c r="HSK19" s="173"/>
      <c r="HSO19" s="173"/>
      <c r="HSS19" s="173"/>
      <c r="HSW19" s="173"/>
      <c r="HTA19" s="173"/>
      <c r="HTE19" s="173"/>
      <c r="HTI19" s="173"/>
      <c r="HTM19" s="173"/>
      <c r="HTQ19" s="173"/>
      <c r="HTU19" s="173"/>
      <c r="HTY19" s="173"/>
      <c r="HUC19" s="173"/>
      <c r="HUG19" s="173"/>
      <c r="HUK19" s="173"/>
      <c r="HUO19" s="173"/>
      <c r="HUS19" s="173"/>
      <c r="HUW19" s="173"/>
      <c r="HVA19" s="173"/>
      <c r="HVE19" s="173"/>
      <c r="HVI19" s="173"/>
      <c r="HVM19" s="173"/>
      <c r="HVQ19" s="173"/>
      <c r="HVU19" s="173"/>
      <c r="HVY19" s="173"/>
      <c r="HWC19" s="173"/>
      <c r="HWG19" s="173"/>
      <c r="HWK19" s="173"/>
      <c r="HWO19" s="173"/>
      <c r="HWS19" s="173"/>
      <c r="HWW19" s="173"/>
      <c r="HXA19" s="173"/>
      <c r="HXE19" s="173"/>
      <c r="HXI19" s="173"/>
      <c r="HXM19" s="173"/>
      <c r="HXQ19" s="173"/>
      <c r="HXU19" s="173"/>
      <c r="HXY19" s="173"/>
      <c r="HYC19" s="173"/>
      <c r="HYG19" s="173"/>
      <c r="HYK19" s="173"/>
      <c r="HYO19" s="173"/>
      <c r="HYS19" s="173"/>
      <c r="HYW19" s="173"/>
      <c r="HZA19" s="173"/>
      <c r="HZE19" s="173"/>
      <c r="HZI19" s="173"/>
      <c r="HZM19" s="173"/>
      <c r="HZQ19" s="173"/>
      <c r="HZU19" s="173"/>
      <c r="HZY19" s="173"/>
      <c r="IAC19" s="173"/>
      <c r="IAG19" s="173"/>
      <c r="IAK19" s="173"/>
      <c r="IAO19" s="173"/>
      <c r="IAS19" s="173"/>
      <c r="IAW19" s="173"/>
      <c r="IBA19" s="173"/>
      <c r="IBE19" s="173"/>
      <c r="IBI19" s="173"/>
      <c r="IBM19" s="173"/>
      <c r="IBQ19" s="173"/>
      <c r="IBU19" s="173"/>
      <c r="IBY19" s="173"/>
      <c r="ICC19" s="173"/>
      <c r="ICG19" s="173"/>
      <c r="ICK19" s="173"/>
      <c r="ICO19" s="173"/>
      <c r="ICS19" s="173"/>
      <c r="ICW19" s="173"/>
      <c r="IDA19" s="173"/>
      <c r="IDE19" s="173"/>
      <c r="IDI19" s="173"/>
      <c r="IDM19" s="173"/>
      <c r="IDQ19" s="173"/>
      <c r="IDU19" s="173"/>
      <c r="IDY19" s="173"/>
      <c r="IEC19" s="173"/>
      <c r="IEG19" s="173"/>
      <c r="IEK19" s="173"/>
      <c r="IEO19" s="173"/>
      <c r="IES19" s="173"/>
      <c r="IEW19" s="173"/>
      <c r="IFA19" s="173"/>
      <c r="IFE19" s="173"/>
      <c r="IFI19" s="173"/>
      <c r="IFM19" s="173"/>
      <c r="IFQ19" s="173"/>
      <c r="IFU19" s="173"/>
      <c r="IFY19" s="173"/>
      <c r="IGC19" s="173"/>
      <c r="IGG19" s="173"/>
      <c r="IGK19" s="173"/>
      <c r="IGO19" s="173"/>
      <c r="IGS19" s="173"/>
      <c r="IGW19" s="173"/>
      <c r="IHA19" s="173"/>
      <c r="IHE19" s="173"/>
      <c r="IHI19" s="173"/>
      <c r="IHM19" s="173"/>
      <c r="IHQ19" s="173"/>
      <c r="IHU19" s="173"/>
      <c r="IHY19" s="173"/>
      <c r="IIC19" s="173"/>
      <c r="IIG19" s="173"/>
      <c r="IIK19" s="173"/>
      <c r="IIO19" s="173"/>
      <c r="IIS19" s="173"/>
      <c r="IIW19" s="173"/>
      <c r="IJA19" s="173"/>
      <c r="IJE19" s="173"/>
      <c r="IJI19" s="173"/>
      <c r="IJM19" s="173"/>
      <c r="IJQ19" s="173"/>
      <c r="IJU19" s="173"/>
      <c r="IJY19" s="173"/>
      <c r="IKC19" s="173"/>
      <c r="IKG19" s="173"/>
      <c r="IKK19" s="173"/>
      <c r="IKO19" s="173"/>
      <c r="IKS19" s="173"/>
      <c r="IKW19" s="173"/>
      <c r="ILA19" s="173"/>
      <c r="ILE19" s="173"/>
      <c r="ILI19" s="173"/>
      <c r="ILM19" s="173"/>
      <c r="ILQ19" s="173"/>
      <c r="ILU19" s="173"/>
      <c r="ILY19" s="173"/>
      <c r="IMC19" s="173"/>
      <c r="IMG19" s="173"/>
      <c r="IMK19" s="173"/>
      <c r="IMO19" s="173"/>
      <c r="IMS19" s="173"/>
      <c r="IMW19" s="173"/>
      <c r="INA19" s="173"/>
      <c r="INE19" s="173"/>
      <c r="INI19" s="173"/>
      <c r="INM19" s="173"/>
      <c r="INQ19" s="173"/>
      <c r="INU19" s="173"/>
      <c r="INY19" s="173"/>
      <c r="IOC19" s="173"/>
      <c r="IOG19" s="173"/>
      <c r="IOK19" s="173"/>
      <c r="IOO19" s="173"/>
      <c r="IOS19" s="173"/>
      <c r="IOW19" s="173"/>
      <c r="IPA19" s="173"/>
      <c r="IPE19" s="173"/>
      <c r="IPI19" s="173"/>
      <c r="IPM19" s="173"/>
      <c r="IPQ19" s="173"/>
      <c r="IPU19" s="173"/>
      <c r="IPY19" s="173"/>
      <c r="IQC19" s="173"/>
      <c r="IQG19" s="173"/>
      <c r="IQK19" s="173"/>
      <c r="IQO19" s="173"/>
      <c r="IQS19" s="173"/>
      <c r="IQW19" s="173"/>
      <c r="IRA19" s="173"/>
      <c r="IRE19" s="173"/>
      <c r="IRI19" s="173"/>
      <c r="IRM19" s="173"/>
      <c r="IRQ19" s="173"/>
      <c r="IRU19" s="173"/>
      <c r="IRY19" s="173"/>
      <c r="ISC19" s="173"/>
      <c r="ISG19" s="173"/>
      <c r="ISK19" s="173"/>
      <c r="ISO19" s="173"/>
      <c r="ISS19" s="173"/>
      <c r="ISW19" s="173"/>
      <c r="ITA19" s="173"/>
      <c r="ITE19" s="173"/>
      <c r="ITI19" s="173"/>
      <c r="ITM19" s="173"/>
      <c r="ITQ19" s="173"/>
      <c r="ITU19" s="173"/>
      <c r="ITY19" s="173"/>
      <c r="IUC19" s="173"/>
      <c r="IUG19" s="173"/>
      <c r="IUK19" s="173"/>
      <c r="IUO19" s="173"/>
      <c r="IUS19" s="173"/>
      <c r="IUW19" s="173"/>
      <c r="IVA19" s="173"/>
      <c r="IVE19" s="173"/>
      <c r="IVI19" s="173"/>
      <c r="IVM19" s="173"/>
      <c r="IVQ19" s="173"/>
      <c r="IVU19" s="173"/>
      <c r="IVY19" s="173"/>
      <c r="IWC19" s="173"/>
      <c r="IWG19" s="173"/>
      <c r="IWK19" s="173"/>
      <c r="IWO19" s="173"/>
      <c r="IWS19" s="173"/>
      <c r="IWW19" s="173"/>
      <c r="IXA19" s="173"/>
      <c r="IXE19" s="173"/>
      <c r="IXI19" s="173"/>
      <c r="IXM19" s="173"/>
      <c r="IXQ19" s="173"/>
      <c r="IXU19" s="173"/>
      <c r="IXY19" s="173"/>
      <c r="IYC19" s="173"/>
      <c r="IYG19" s="173"/>
      <c r="IYK19" s="173"/>
      <c r="IYO19" s="173"/>
      <c r="IYS19" s="173"/>
      <c r="IYW19" s="173"/>
      <c r="IZA19" s="173"/>
      <c r="IZE19" s="173"/>
      <c r="IZI19" s="173"/>
      <c r="IZM19" s="173"/>
      <c r="IZQ19" s="173"/>
      <c r="IZU19" s="173"/>
      <c r="IZY19" s="173"/>
      <c r="JAC19" s="173"/>
      <c r="JAG19" s="173"/>
      <c r="JAK19" s="173"/>
      <c r="JAO19" s="173"/>
      <c r="JAS19" s="173"/>
      <c r="JAW19" s="173"/>
      <c r="JBA19" s="173"/>
      <c r="JBE19" s="173"/>
      <c r="JBI19" s="173"/>
      <c r="JBM19" s="173"/>
      <c r="JBQ19" s="173"/>
      <c r="JBU19" s="173"/>
      <c r="JBY19" s="173"/>
      <c r="JCC19" s="173"/>
      <c r="JCG19" s="173"/>
      <c r="JCK19" s="173"/>
      <c r="JCO19" s="173"/>
      <c r="JCS19" s="173"/>
      <c r="JCW19" s="173"/>
      <c r="JDA19" s="173"/>
      <c r="JDE19" s="173"/>
      <c r="JDI19" s="173"/>
      <c r="JDM19" s="173"/>
      <c r="JDQ19" s="173"/>
      <c r="JDU19" s="173"/>
      <c r="JDY19" s="173"/>
      <c r="JEC19" s="173"/>
      <c r="JEG19" s="173"/>
      <c r="JEK19" s="173"/>
      <c r="JEO19" s="173"/>
      <c r="JES19" s="173"/>
      <c r="JEW19" s="173"/>
      <c r="JFA19" s="173"/>
      <c r="JFE19" s="173"/>
      <c r="JFI19" s="173"/>
      <c r="JFM19" s="173"/>
      <c r="JFQ19" s="173"/>
      <c r="JFU19" s="173"/>
      <c r="JFY19" s="173"/>
      <c r="JGC19" s="173"/>
      <c r="JGG19" s="173"/>
      <c r="JGK19" s="173"/>
      <c r="JGO19" s="173"/>
      <c r="JGS19" s="173"/>
      <c r="JGW19" s="173"/>
      <c r="JHA19" s="173"/>
      <c r="JHE19" s="173"/>
      <c r="JHI19" s="173"/>
      <c r="JHM19" s="173"/>
      <c r="JHQ19" s="173"/>
      <c r="JHU19" s="173"/>
      <c r="JHY19" s="173"/>
      <c r="JIC19" s="173"/>
      <c r="JIG19" s="173"/>
      <c r="JIK19" s="173"/>
      <c r="JIO19" s="173"/>
      <c r="JIS19" s="173"/>
      <c r="JIW19" s="173"/>
      <c r="JJA19" s="173"/>
      <c r="JJE19" s="173"/>
      <c r="JJI19" s="173"/>
      <c r="JJM19" s="173"/>
      <c r="JJQ19" s="173"/>
      <c r="JJU19" s="173"/>
      <c r="JJY19" s="173"/>
      <c r="JKC19" s="173"/>
      <c r="JKG19" s="173"/>
      <c r="JKK19" s="173"/>
      <c r="JKO19" s="173"/>
      <c r="JKS19" s="173"/>
      <c r="JKW19" s="173"/>
      <c r="JLA19" s="173"/>
      <c r="JLE19" s="173"/>
      <c r="JLI19" s="173"/>
      <c r="JLM19" s="173"/>
      <c r="JLQ19" s="173"/>
      <c r="JLU19" s="173"/>
      <c r="JLY19" s="173"/>
      <c r="JMC19" s="173"/>
      <c r="JMG19" s="173"/>
      <c r="JMK19" s="173"/>
      <c r="JMO19" s="173"/>
      <c r="JMS19" s="173"/>
      <c r="JMW19" s="173"/>
      <c r="JNA19" s="173"/>
      <c r="JNE19" s="173"/>
      <c r="JNI19" s="173"/>
      <c r="JNM19" s="173"/>
      <c r="JNQ19" s="173"/>
      <c r="JNU19" s="173"/>
      <c r="JNY19" s="173"/>
      <c r="JOC19" s="173"/>
      <c r="JOG19" s="173"/>
      <c r="JOK19" s="173"/>
      <c r="JOO19" s="173"/>
      <c r="JOS19" s="173"/>
      <c r="JOW19" s="173"/>
      <c r="JPA19" s="173"/>
      <c r="JPE19" s="173"/>
      <c r="JPI19" s="173"/>
      <c r="JPM19" s="173"/>
      <c r="JPQ19" s="173"/>
      <c r="JPU19" s="173"/>
      <c r="JPY19" s="173"/>
      <c r="JQC19" s="173"/>
      <c r="JQG19" s="173"/>
      <c r="JQK19" s="173"/>
      <c r="JQO19" s="173"/>
      <c r="JQS19" s="173"/>
      <c r="JQW19" s="173"/>
      <c r="JRA19" s="173"/>
      <c r="JRE19" s="173"/>
      <c r="JRI19" s="173"/>
      <c r="JRM19" s="173"/>
      <c r="JRQ19" s="173"/>
      <c r="JRU19" s="173"/>
      <c r="JRY19" s="173"/>
      <c r="JSC19" s="173"/>
      <c r="JSG19" s="173"/>
      <c r="JSK19" s="173"/>
      <c r="JSO19" s="173"/>
      <c r="JSS19" s="173"/>
      <c r="JSW19" s="173"/>
      <c r="JTA19" s="173"/>
      <c r="JTE19" s="173"/>
      <c r="JTI19" s="173"/>
      <c r="JTM19" s="173"/>
      <c r="JTQ19" s="173"/>
      <c r="JTU19" s="173"/>
      <c r="JTY19" s="173"/>
      <c r="JUC19" s="173"/>
      <c r="JUG19" s="173"/>
      <c r="JUK19" s="173"/>
      <c r="JUO19" s="173"/>
      <c r="JUS19" s="173"/>
      <c r="JUW19" s="173"/>
      <c r="JVA19" s="173"/>
      <c r="JVE19" s="173"/>
      <c r="JVI19" s="173"/>
      <c r="JVM19" s="173"/>
      <c r="JVQ19" s="173"/>
      <c r="JVU19" s="173"/>
      <c r="JVY19" s="173"/>
      <c r="JWC19" s="173"/>
      <c r="JWG19" s="173"/>
      <c r="JWK19" s="173"/>
      <c r="JWO19" s="173"/>
      <c r="JWS19" s="173"/>
      <c r="JWW19" s="173"/>
      <c r="JXA19" s="173"/>
      <c r="JXE19" s="173"/>
      <c r="JXI19" s="173"/>
      <c r="JXM19" s="173"/>
      <c r="JXQ19" s="173"/>
      <c r="JXU19" s="173"/>
      <c r="JXY19" s="173"/>
      <c r="JYC19" s="173"/>
      <c r="JYG19" s="173"/>
      <c r="JYK19" s="173"/>
      <c r="JYO19" s="173"/>
      <c r="JYS19" s="173"/>
      <c r="JYW19" s="173"/>
      <c r="JZA19" s="173"/>
      <c r="JZE19" s="173"/>
      <c r="JZI19" s="173"/>
      <c r="JZM19" s="173"/>
      <c r="JZQ19" s="173"/>
      <c r="JZU19" s="173"/>
      <c r="JZY19" s="173"/>
      <c r="KAC19" s="173"/>
      <c r="KAG19" s="173"/>
      <c r="KAK19" s="173"/>
      <c r="KAO19" s="173"/>
      <c r="KAS19" s="173"/>
      <c r="KAW19" s="173"/>
      <c r="KBA19" s="173"/>
      <c r="KBE19" s="173"/>
      <c r="KBI19" s="173"/>
      <c r="KBM19" s="173"/>
      <c r="KBQ19" s="173"/>
      <c r="KBU19" s="173"/>
      <c r="KBY19" s="173"/>
      <c r="KCC19" s="173"/>
      <c r="KCG19" s="173"/>
      <c r="KCK19" s="173"/>
      <c r="KCO19" s="173"/>
      <c r="KCS19" s="173"/>
      <c r="KCW19" s="173"/>
      <c r="KDA19" s="173"/>
      <c r="KDE19" s="173"/>
      <c r="KDI19" s="173"/>
      <c r="KDM19" s="173"/>
      <c r="KDQ19" s="173"/>
      <c r="KDU19" s="173"/>
      <c r="KDY19" s="173"/>
      <c r="KEC19" s="173"/>
      <c r="KEG19" s="173"/>
      <c r="KEK19" s="173"/>
      <c r="KEO19" s="173"/>
      <c r="KES19" s="173"/>
      <c r="KEW19" s="173"/>
      <c r="KFA19" s="173"/>
      <c r="KFE19" s="173"/>
      <c r="KFI19" s="173"/>
      <c r="KFM19" s="173"/>
      <c r="KFQ19" s="173"/>
      <c r="KFU19" s="173"/>
      <c r="KFY19" s="173"/>
      <c r="KGC19" s="173"/>
      <c r="KGG19" s="173"/>
      <c r="KGK19" s="173"/>
      <c r="KGO19" s="173"/>
      <c r="KGS19" s="173"/>
      <c r="KGW19" s="173"/>
      <c r="KHA19" s="173"/>
      <c r="KHE19" s="173"/>
      <c r="KHI19" s="173"/>
      <c r="KHM19" s="173"/>
      <c r="KHQ19" s="173"/>
      <c r="KHU19" s="173"/>
      <c r="KHY19" s="173"/>
      <c r="KIC19" s="173"/>
      <c r="KIG19" s="173"/>
      <c r="KIK19" s="173"/>
      <c r="KIO19" s="173"/>
      <c r="KIS19" s="173"/>
      <c r="KIW19" s="173"/>
      <c r="KJA19" s="173"/>
      <c r="KJE19" s="173"/>
      <c r="KJI19" s="173"/>
      <c r="KJM19" s="173"/>
      <c r="KJQ19" s="173"/>
      <c r="KJU19" s="173"/>
      <c r="KJY19" s="173"/>
      <c r="KKC19" s="173"/>
      <c r="KKG19" s="173"/>
      <c r="KKK19" s="173"/>
      <c r="KKO19" s="173"/>
      <c r="KKS19" s="173"/>
      <c r="KKW19" s="173"/>
      <c r="KLA19" s="173"/>
      <c r="KLE19" s="173"/>
      <c r="KLI19" s="173"/>
      <c r="KLM19" s="173"/>
      <c r="KLQ19" s="173"/>
      <c r="KLU19" s="173"/>
      <c r="KLY19" s="173"/>
      <c r="KMC19" s="173"/>
      <c r="KMG19" s="173"/>
      <c r="KMK19" s="173"/>
      <c r="KMO19" s="173"/>
      <c r="KMS19" s="173"/>
      <c r="KMW19" s="173"/>
      <c r="KNA19" s="173"/>
      <c r="KNE19" s="173"/>
      <c r="KNI19" s="173"/>
      <c r="KNM19" s="173"/>
      <c r="KNQ19" s="173"/>
      <c r="KNU19" s="173"/>
      <c r="KNY19" s="173"/>
      <c r="KOC19" s="173"/>
      <c r="KOG19" s="173"/>
      <c r="KOK19" s="173"/>
      <c r="KOO19" s="173"/>
      <c r="KOS19" s="173"/>
      <c r="KOW19" s="173"/>
      <c r="KPA19" s="173"/>
      <c r="KPE19" s="173"/>
      <c r="KPI19" s="173"/>
      <c r="KPM19" s="173"/>
      <c r="KPQ19" s="173"/>
      <c r="KPU19" s="173"/>
      <c r="KPY19" s="173"/>
      <c r="KQC19" s="173"/>
      <c r="KQG19" s="173"/>
      <c r="KQK19" s="173"/>
      <c r="KQO19" s="173"/>
      <c r="KQS19" s="173"/>
      <c r="KQW19" s="173"/>
      <c r="KRA19" s="173"/>
      <c r="KRE19" s="173"/>
      <c r="KRI19" s="173"/>
      <c r="KRM19" s="173"/>
      <c r="KRQ19" s="173"/>
      <c r="KRU19" s="173"/>
      <c r="KRY19" s="173"/>
      <c r="KSC19" s="173"/>
      <c r="KSG19" s="173"/>
      <c r="KSK19" s="173"/>
      <c r="KSO19" s="173"/>
      <c r="KSS19" s="173"/>
      <c r="KSW19" s="173"/>
      <c r="KTA19" s="173"/>
      <c r="KTE19" s="173"/>
      <c r="KTI19" s="173"/>
      <c r="KTM19" s="173"/>
      <c r="KTQ19" s="173"/>
      <c r="KTU19" s="173"/>
      <c r="KTY19" s="173"/>
      <c r="KUC19" s="173"/>
      <c r="KUG19" s="173"/>
      <c r="KUK19" s="173"/>
      <c r="KUO19" s="173"/>
      <c r="KUS19" s="173"/>
      <c r="KUW19" s="173"/>
      <c r="KVA19" s="173"/>
      <c r="KVE19" s="173"/>
      <c r="KVI19" s="173"/>
      <c r="KVM19" s="173"/>
      <c r="KVQ19" s="173"/>
      <c r="KVU19" s="173"/>
      <c r="KVY19" s="173"/>
      <c r="KWC19" s="173"/>
      <c r="KWG19" s="173"/>
      <c r="KWK19" s="173"/>
      <c r="KWO19" s="173"/>
      <c r="KWS19" s="173"/>
      <c r="KWW19" s="173"/>
      <c r="KXA19" s="173"/>
      <c r="KXE19" s="173"/>
      <c r="KXI19" s="173"/>
      <c r="KXM19" s="173"/>
      <c r="KXQ19" s="173"/>
      <c r="KXU19" s="173"/>
      <c r="KXY19" s="173"/>
      <c r="KYC19" s="173"/>
      <c r="KYG19" s="173"/>
      <c r="KYK19" s="173"/>
      <c r="KYO19" s="173"/>
      <c r="KYS19" s="173"/>
      <c r="KYW19" s="173"/>
      <c r="KZA19" s="173"/>
      <c r="KZE19" s="173"/>
      <c r="KZI19" s="173"/>
      <c r="KZM19" s="173"/>
      <c r="KZQ19" s="173"/>
      <c r="KZU19" s="173"/>
      <c r="KZY19" s="173"/>
      <c r="LAC19" s="173"/>
      <c r="LAG19" s="173"/>
      <c r="LAK19" s="173"/>
      <c r="LAO19" s="173"/>
      <c r="LAS19" s="173"/>
      <c r="LAW19" s="173"/>
      <c r="LBA19" s="173"/>
      <c r="LBE19" s="173"/>
      <c r="LBI19" s="173"/>
      <c r="LBM19" s="173"/>
      <c r="LBQ19" s="173"/>
      <c r="LBU19" s="173"/>
      <c r="LBY19" s="173"/>
      <c r="LCC19" s="173"/>
      <c r="LCG19" s="173"/>
      <c r="LCK19" s="173"/>
      <c r="LCO19" s="173"/>
      <c r="LCS19" s="173"/>
      <c r="LCW19" s="173"/>
      <c r="LDA19" s="173"/>
      <c r="LDE19" s="173"/>
      <c r="LDI19" s="173"/>
      <c r="LDM19" s="173"/>
      <c r="LDQ19" s="173"/>
      <c r="LDU19" s="173"/>
      <c r="LDY19" s="173"/>
      <c r="LEC19" s="173"/>
      <c r="LEG19" s="173"/>
      <c r="LEK19" s="173"/>
      <c r="LEO19" s="173"/>
      <c r="LES19" s="173"/>
      <c r="LEW19" s="173"/>
      <c r="LFA19" s="173"/>
      <c r="LFE19" s="173"/>
      <c r="LFI19" s="173"/>
      <c r="LFM19" s="173"/>
      <c r="LFQ19" s="173"/>
      <c r="LFU19" s="173"/>
      <c r="LFY19" s="173"/>
      <c r="LGC19" s="173"/>
      <c r="LGG19" s="173"/>
      <c r="LGK19" s="173"/>
      <c r="LGO19" s="173"/>
      <c r="LGS19" s="173"/>
      <c r="LGW19" s="173"/>
      <c r="LHA19" s="173"/>
      <c r="LHE19" s="173"/>
      <c r="LHI19" s="173"/>
      <c r="LHM19" s="173"/>
      <c r="LHQ19" s="173"/>
      <c r="LHU19" s="173"/>
      <c r="LHY19" s="173"/>
      <c r="LIC19" s="173"/>
      <c r="LIG19" s="173"/>
      <c r="LIK19" s="173"/>
      <c r="LIO19" s="173"/>
      <c r="LIS19" s="173"/>
      <c r="LIW19" s="173"/>
      <c r="LJA19" s="173"/>
      <c r="LJE19" s="173"/>
      <c r="LJI19" s="173"/>
      <c r="LJM19" s="173"/>
      <c r="LJQ19" s="173"/>
      <c r="LJU19" s="173"/>
      <c r="LJY19" s="173"/>
      <c r="LKC19" s="173"/>
      <c r="LKG19" s="173"/>
      <c r="LKK19" s="173"/>
      <c r="LKO19" s="173"/>
      <c r="LKS19" s="173"/>
      <c r="LKW19" s="173"/>
      <c r="LLA19" s="173"/>
      <c r="LLE19" s="173"/>
      <c r="LLI19" s="173"/>
      <c r="LLM19" s="173"/>
      <c r="LLQ19" s="173"/>
      <c r="LLU19" s="173"/>
      <c r="LLY19" s="173"/>
      <c r="LMC19" s="173"/>
      <c r="LMG19" s="173"/>
      <c r="LMK19" s="173"/>
      <c r="LMO19" s="173"/>
      <c r="LMS19" s="173"/>
      <c r="LMW19" s="173"/>
      <c r="LNA19" s="173"/>
      <c r="LNE19" s="173"/>
      <c r="LNI19" s="173"/>
      <c r="LNM19" s="173"/>
      <c r="LNQ19" s="173"/>
      <c r="LNU19" s="173"/>
      <c r="LNY19" s="173"/>
      <c r="LOC19" s="173"/>
      <c r="LOG19" s="173"/>
      <c r="LOK19" s="173"/>
      <c r="LOO19" s="173"/>
      <c r="LOS19" s="173"/>
      <c r="LOW19" s="173"/>
      <c r="LPA19" s="173"/>
      <c r="LPE19" s="173"/>
      <c r="LPI19" s="173"/>
      <c r="LPM19" s="173"/>
      <c r="LPQ19" s="173"/>
      <c r="LPU19" s="173"/>
      <c r="LPY19" s="173"/>
      <c r="LQC19" s="173"/>
      <c r="LQG19" s="173"/>
      <c r="LQK19" s="173"/>
      <c r="LQO19" s="173"/>
      <c r="LQS19" s="173"/>
      <c r="LQW19" s="173"/>
      <c r="LRA19" s="173"/>
      <c r="LRE19" s="173"/>
      <c r="LRI19" s="173"/>
      <c r="LRM19" s="173"/>
      <c r="LRQ19" s="173"/>
      <c r="LRU19" s="173"/>
      <c r="LRY19" s="173"/>
      <c r="LSC19" s="173"/>
      <c r="LSG19" s="173"/>
      <c r="LSK19" s="173"/>
      <c r="LSO19" s="173"/>
      <c r="LSS19" s="173"/>
      <c r="LSW19" s="173"/>
      <c r="LTA19" s="173"/>
      <c r="LTE19" s="173"/>
      <c r="LTI19" s="173"/>
      <c r="LTM19" s="173"/>
      <c r="LTQ19" s="173"/>
      <c r="LTU19" s="173"/>
      <c r="LTY19" s="173"/>
      <c r="LUC19" s="173"/>
      <c r="LUG19" s="173"/>
      <c r="LUK19" s="173"/>
      <c r="LUO19" s="173"/>
      <c r="LUS19" s="173"/>
      <c r="LUW19" s="173"/>
      <c r="LVA19" s="173"/>
      <c r="LVE19" s="173"/>
      <c r="LVI19" s="173"/>
      <c r="LVM19" s="173"/>
      <c r="LVQ19" s="173"/>
      <c r="LVU19" s="173"/>
      <c r="LVY19" s="173"/>
      <c r="LWC19" s="173"/>
      <c r="LWG19" s="173"/>
      <c r="LWK19" s="173"/>
      <c r="LWO19" s="173"/>
      <c r="LWS19" s="173"/>
      <c r="LWW19" s="173"/>
      <c r="LXA19" s="173"/>
      <c r="LXE19" s="173"/>
      <c r="LXI19" s="173"/>
      <c r="LXM19" s="173"/>
      <c r="LXQ19" s="173"/>
      <c r="LXU19" s="173"/>
      <c r="LXY19" s="173"/>
      <c r="LYC19" s="173"/>
      <c r="LYG19" s="173"/>
      <c r="LYK19" s="173"/>
      <c r="LYO19" s="173"/>
      <c r="LYS19" s="173"/>
      <c r="LYW19" s="173"/>
      <c r="LZA19" s="173"/>
      <c r="LZE19" s="173"/>
      <c r="LZI19" s="173"/>
      <c r="LZM19" s="173"/>
      <c r="LZQ19" s="173"/>
      <c r="LZU19" s="173"/>
      <c r="LZY19" s="173"/>
      <c r="MAC19" s="173"/>
      <c r="MAG19" s="173"/>
      <c r="MAK19" s="173"/>
      <c r="MAO19" s="173"/>
      <c r="MAS19" s="173"/>
      <c r="MAW19" s="173"/>
      <c r="MBA19" s="173"/>
      <c r="MBE19" s="173"/>
      <c r="MBI19" s="173"/>
      <c r="MBM19" s="173"/>
      <c r="MBQ19" s="173"/>
      <c r="MBU19" s="173"/>
      <c r="MBY19" s="173"/>
      <c r="MCC19" s="173"/>
      <c r="MCG19" s="173"/>
      <c r="MCK19" s="173"/>
      <c r="MCO19" s="173"/>
      <c r="MCS19" s="173"/>
      <c r="MCW19" s="173"/>
      <c r="MDA19" s="173"/>
      <c r="MDE19" s="173"/>
      <c r="MDI19" s="173"/>
      <c r="MDM19" s="173"/>
      <c r="MDQ19" s="173"/>
      <c r="MDU19" s="173"/>
      <c r="MDY19" s="173"/>
      <c r="MEC19" s="173"/>
      <c r="MEG19" s="173"/>
      <c r="MEK19" s="173"/>
      <c r="MEO19" s="173"/>
      <c r="MES19" s="173"/>
      <c r="MEW19" s="173"/>
      <c r="MFA19" s="173"/>
      <c r="MFE19" s="173"/>
      <c r="MFI19" s="173"/>
      <c r="MFM19" s="173"/>
      <c r="MFQ19" s="173"/>
      <c r="MFU19" s="173"/>
      <c r="MFY19" s="173"/>
      <c r="MGC19" s="173"/>
      <c r="MGG19" s="173"/>
      <c r="MGK19" s="173"/>
      <c r="MGO19" s="173"/>
      <c r="MGS19" s="173"/>
      <c r="MGW19" s="173"/>
      <c r="MHA19" s="173"/>
      <c r="MHE19" s="173"/>
      <c r="MHI19" s="173"/>
      <c r="MHM19" s="173"/>
      <c r="MHQ19" s="173"/>
      <c r="MHU19" s="173"/>
      <c r="MHY19" s="173"/>
      <c r="MIC19" s="173"/>
      <c r="MIG19" s="173"/>
      <c r="MIK19" s="173"/>
      <c r="MIO19" s="173"/>
      <c r="MIS19" s="173"/>
      <c r="MIW19" s="173"/>
      <c r="MJA19" s="173"/>
      <c r="MJE19" s="173"/>
      <c r="MJI19" s="173"/>
      <c r="MJM19" s="173"/>
      <c r="MJQ19" s="173"/>
      <c r="MJU19" s="173"/>
      <c r="MJY19" s="173"/>
      <c r="MKC19" s="173"/>
      <c r="MKG19" s="173"/>
      <c r="MKK19" s="173"/>
      <c r="MKO19" s="173"/>
      <c r="MKS19" s="173"/>
      <c r="MKW19" s="173"/>
      <c r="MLA19" s="173"/>
      <c r="MLE19" s="173"/>
      <c r="MLI19" s="173"/>
      <c r="MLM19" s="173"/>
      <c r="MLQ19" s="173"/>
      <c r="MLU19" s="173"/>
      <c r="MLY19" s="173"/>
      <c r="MMC19" s="173"/>
      <c r="MMG19" s="173"/>
      <c r="MMK19" s="173"/>
      <c r="MMO19" s="173"/>
      <c r="MMS19" s="173"/>
      <c r="MMW19" s="173"/>
      <c r="MNA19" s="173"/>
      <c r="MNE19" s="173"/>
      <c r="MNI19" s="173"/>
      <c r="MNM19" s="173"/>
      <c r="MNQ19" s="173"/>
      <c r="MNU19" s="173"/>
      <c r="MNY19" s="173"/>
      <c r="MOC19" s="173"/>
      <c r="MOG19" s="173"/>
      <c r="MOK19" s="173"/>
      <c r="MOO19" s="173"/>
      <c r="MOS19" s="173"/>
      <c r="MOW19" s="173"/>
      <c r="MPA19" s="173"/>
      <c r="MPE19" s="173"/>
      <c r="MPI19" s="173"/>
      <c r="MPM19" s="173"/>
      <c r="MPQ19" s="173"/>
      <c r="MPU19" s="173"/>
      <c r="MPY19" s="173"/>
      <c r="MQC19" s="173"/>
      <c r="MQG19" s="173"/>
      <c r="MQK19" s="173"/>
      <c r="MQO19" s="173"/>
      <c r="MQS19" s="173"/>
      <c r="MQW19" s="173"/>
      <c r="MRA19" s="173"/>
      <c r="MRE19" s="173"/>
      <c r="MRI19" s="173"/>
      <c r="MRM19" s="173"/>
      <c r="MRQ19" s="173"/>
      <c r="MRU19" s="173"/>
      <c r="MRY19" s="173"/>
      <c r="MSC19" s="173"/>
      <c r="MSG19" s="173"/>
      <c r="MSK19" s="173"/>
      <c r="MSO19" s="173"/>
      <c r="MSS19" s="173"/>
      <c r="MSW19" s="173"/>
      <c r="MTA19" s="173"/>
      <c r="MTE19" s="173"/>
      <c r="MTI19" s="173"/>
      <c r="MTM19" s="173"/>
      <c r="MTQ19" s="173"/>
      <c r="MTU19" s="173"/>
      <c r="MTY19" s="173"/>
      <c r="MUC19" s="173"/>
      <c r="MUG19" s="173"/>
      <c r="MUK19" s="173"/>
      <c r="MUO19" s="173"/>
      <c r="MUS19" s="173"/>
      <c r="MUW19" s="173"/>
      <c r="MVA19" s="173"/>
      <c r="MVE19" s="173"/>
      <c r="MVI19" s="173"/>
      <c r="MVM19" s="173"/>
      <c r="MVQ19" s="173"/>
      <c r="MVU19" s="173"/>
      <c r="MVY19" s="173"/>
      <c r="MWC19" s="173"/>
      <c r="MWG19" s="173"/>
      <c r="MWK19" s="173"/>
      <c r="MWO19" s="173"/>
      <c r="MWS19" s="173"/>
      <c r="MWW19" s="173"/>
      <c r="MXA19" s="173"/>
      <c r="MXE19" s="173"/>
      <c r="MXI19" s="173"/>
      <c r="MXM19" s="173"/>
      <c r="MXQ19" s="173"/>
      <c r="MXU19" s="173"/>
      <c r="MXY19" s="173"/>
      <c r="MYC19" s="173"/>
      <c r="MYG19" s="173"/>
      <c r="MYK19" s="173"/>
      <c r="MYO19" s="173"/>
      <c r="MYS19" s="173"/>
      <c r="MYW19" s="173"/>
      <c r="MZA19" s="173"/>
      <c r="MZE19" s="173"/>
      <c r="MZI19" s="173"/>
      <c r="MZM19" s="173"/>
      <c r="MZQ19" s="173"/>
      <c r="MZU19" s="173"/>
      <c r="MZY19" s="173"/>
      <c r="NAC19" s="173"/>
      <c r="NAG19" s="173"/>
      <c r="NAK19" s="173"/>
      <c r="NAO19" s="173"/>
      <c r="NAS19" s="173"/>
      <c r="NAW19" s="173"/>
      <c r="NBA19" s="173"/>
      <c r="NBE19" s="173"/>
      <c r="NBI19" s="173"/>
      <c r="NBM19" s="173"/>
      <c r="NBQ19" s="173"/>
      <c r="NBU19" s="173"/>
      <c r="NBY19" s="173"/>
      <c r="NCC19" s="173"/>
      <c r="NCG19" s="173"/>
      <c r="NCK19" s="173"/>
      <c r="NCO19" s="173"/>
      <c r="NCS19" s="173"/>
      <c r="NCW19" s="173"/>
      <c r="NDA19" s="173"/>
      <c r="NDE19" s="173"/>
      <c r="NDI19" s="173"/>
      <c r="NDM19" s="173"/>
      <c r="NDQ19" s="173"/>
      <c r="NDU19" s="173"/>
      <c r="NDY19" s="173"/>
      <c r="NEC19" s="173"/>
      <c r="NEG19" s="173"/>
      <c r="NEK19" s="173"/>
      <c r="NEO19" s="173"/>
      <c r="NES19" s="173"/>
      <c r="NEW19" s="173"/>
      <c r="NFA19" s="173"/>
      <c r="NFE19" s="173"/>
      <c r="NFI19" s="173"/>
      <c r="NFM19" s="173"/>
      <c r="NFQ19" s="173"/>
      <c r="NFU19" s="173"/>
      <c r="NFY19" s="173"/>
      <c r="NGC19" s="173"/>
      <c r="NGG19" s="173"/>
      <c r="NGK19" s="173"/>
      <c r="NGO19" s="173"/>
      <c r="NGS19" s="173"/>
      <c r="NGW19" s="173"/>
      <c r="NHA19" s="173"/>
      <c r="NHE19" s="173"/>
      <c r="NHI19" s="173"/>
      <c r="NHM19" s="173"/>
      <c r="NHQ19" s="173"/>
      <c r="NHU19" s="173"/>
      <c r="NHY19" s="173"/>
      <c r="NIC19" s="173"/>
      <c r="NIG19" s="173"/>
      <c r="NIK19" s="173"/>
      <c r="NIO19" s="173"/>
      <c r="NIS19" s="173"/>
      <c r="NIW19" s="173"/>
      <c r="NJA19" s="173"/>
      <c r="NJE19" s="173"/>
      <c r="NJI19" s="173"/>
      <c r="NJM19" s="173"/>
      <c r="NJQ19" s="173"/>
      <c r="NJU19" s="173"/>
      <c r="NJY19" s="173"/>
      <c r="NKC19" s="173"/>
      <c r="NKG19" s="173"/>
      <c r="NKK19" s="173"/>
      <c r="NKO19" s="173"/>
      <c r="NKS19" s="173"/>
      <c r="NKW19" s="173"/>
      <c r="NLA19" s="173"/>
      <c r="NLE19" s="173"/>
      <c r="NLI19" s="173"/>
      <c r="NLM19" s="173"/>
      <c r="NLQ19" s="173"/>
      <c r="NLU19" s="173"/>
      <c r="NLY19" s="173"/>
      <c r="NMC19" s="173"/>
      <c r="NMG19" s="173"/>
      <c r="NMK19" s="173"/>
      <c r="NMO19" s="173"/>
      <c r="NMS19" s="173"/>
      <c r="NMW19" s="173"/>
      <c r="NNA19" s="173"/>
      <c r="NNE19" s="173"/>
      <c r="NNI19" s="173"/>
      <c r="NNM19" s="173"/>
      <c r="NNQ19" s="173"/>
      <c r="NNU19" s="173"/>
      <c r="NNY19" s="173"/>
      <c r="NOC19" s="173"/>
      <c r="NOG19" s="173"/>
      <c r="NOK19" s="173"/>
      <c r="NOO19" s="173"/>
      <c r="NOS19" s="173"/>
      <c r="NOW19" s="173"/>
      <c r="NPA19" s="173"/>
      <c r="NPE19" s="173"/>
      <c r="NPI19" s="173"/>
      <c r="NPM19" s="173"/>
      <c r="NPQ19" s="173"/>
      <c r="NPU19" s="173"/>
      <c r="NPY19" s="173"/>
      <c r="NQC19" s="173"/>
      <c r="NQG19" s="173"/>
      <c r="NQK19" s="173"/>
      <c r="NQO19" s="173"/>
      <c r="NQS19" s="173"/>
      <c r="NQW19" s="173"/>
      <c r="NRA19" s="173"/>
      <c r="NRE19" s="173"/>
      <c r="NRI19" s="173"/>
      <c r="NRM19" s="173"/>
      <c r="NRQ19" s="173"/>
      <c r="NRU19" s="173"/>
      <c r="NRY19" s="173"/>
      <c r="NSC19" s="173"/>
      <c r="NSG19" s="173"/>
      <c r="NSK19" s="173"/>
      <c r="NSO19" s="173"/>
      <c r="NSS19" s="173"/>
      <c r="NSW19" s="173"/>
      <c r="NTA19" s="173"/>
      <c r="NTE19" s="173"/>
      <c r="NTI19" s="173"/>
      <c r="NTM19" s="173"/>
      <c r="NTQ19" s="173"/>
      <c r="NTU19" s="173"/>
      <c r="NTY19" s="173"/>
      <c r="NUC19" s="173"/>
      <c r="NUG19" s="173"/>
      <c r="NUK19" s="173"/>
      <c r="NUO19" s="173"/>
      <c r="NUS19" s="173"/>
      <c r="NUW19" s="173"/>
      <c r="NVA19" s="173"/>
      <c r="NVE19" s="173"/>
      <c r="NVI19" s="173"/>
      <c r="NVM19" s="173"/>
      <c r="NVQ19" s="173"/>
      <c r="NVU19" s="173"/>
      <c r="NVY19" s="173"/>
      <c r="NWC19" s="173"/>
      <c r="NWG19" s="173"/>
      <c r="NWK19" s="173"/>
      <c r="NWO19" s="173"/>
      <c r="NWS19" s="173"/>
      <c r="NWW19" s="173"/>
      <c r="NXA19" s="173"/>
      <c r="NXE19" s="173"/>
      <c r="NXI19" s="173"/>
      <c r="NXM19" s="173"/>
      <c r="NXQ19" s="173"/>
      <c r="NXU19" s="173"/>
      <c r="NXY19" s="173"/>
      <c r="NYC19" s="173"/>
      <c r="NYG19" s="173"/>
      <c r="NYK19" s="173"/>
      <c r="NYO19" s="173"/>
      <c r="NYS19" s="173"/>
      <c r="NYW19" s="173"/>
      <c r="NZA19" s="173"/>
      <c r="NZE19" s="173"/>
      <c r="NZI19" s="173"/>
      <c r="NZM19" s="173"/>
      <c r="NZQ19" s="173"/>
      <c r="NZU19" s="173"/>
      <c r="NZY19" s="173"/>
      <c r="OAC19" s="173"/>
      <c r="OAG19" s="173"/>
      <c r="OAK19" s="173"/>
      <c r="OAO19" s="173"/>
      <c r="OAS19" s="173"/>
      <c r="OAW19" s="173"/>
      <c r="OBA19" s="173"/>
      <c r="OBE19" s="173"/>
      <c r="OBI19" s="173"/>
      <c r="OBM19" s="173"/>
      <c r="OBQ19" s="173"/>
      <c r="OBU19" s="173"/>
      <c r="OBY19" s="173"/>
      <c r="OCC19" s="173"/>
      <c r="OCG19" s="173"/>
      <c r="OCK19" s="173"/>
      <c r="OCO19" s="173"/>
      <c r="OCS19" s="173"/>
      <c r="OCW19" s="173"/>
      <c r="ODA19" s="173"/>
      <c r="ODE19" s="173"/>
      <c r="ODI19" s="173"/>
      <c r="ODM19" s="173"/>
      <c r="ODQ19" s="173"/>
      <c r="ODU19" s="173"/>
      <c r="ODY19" s="173"/>
      <c r="OEC19" s="173"/>
      <c r="OEG19" s="173"/>
      <c r="OEK19" s="173"/>
      <c r="OEO19" s="173"/>
      <c r="OES19" s="173"/>
      <c r="OEW19" s="173"/>
      <c r="OFA19" s="173"/>
      <c r="OFE19" s="173"/>
      <c r="OFI19" s="173"/>
      <c r="OFM19" s="173"/>
      <c r="OFQ19" s="173"/>
      <c r="OFU19" s="173"/>
      <c r="OFY19" s="173"/>
      <c r="OGC19" s="173"/>
      <c r="OGG19" s="173"/>
      <c r="OGK19" s="173"/>
      <c r="OGO19" s="173"/>
      <c r="OGS19" s="173"/>
      <c r="OGW19" s="173"/>
      <c r="OHA19" s="173"/>
      <c r="OHE19" s="173"/>
      <c r="OHI19" s="173"/>
      <c r="OHM19" s="173"/>
      <c r="OHQ19" s="173"/>
      <c r="OHU19" s="173"/>
      <c r="OHY19" s="173"/>
      <c r="OIC19" s="173"/>
      <c r="OIG19" s="173"/>
      <c r="OIK19" s="173"/>
      <c r="OIO19" s="173"/>
      <c r="OIS19" s="173"/>
      <c r="OIW19" s="173"/>
      <c r="OJA19" s="173"/>
      <c r="OJE19" s="173"/>
      <c r="OJI19" s="173"/>
      <c r="OJM19" s="173"/>
      <c r="OJQ19" s="173"/>
      <c r="OJU19" s="173"/>
      <c r="OJY19" s="173"/>
      <c r="OKC19" s="173"/>
      <c r="OKG19" s="173"/>
      <c r="OKK19" s="173"/>
      <c r="OKO19" s="173"/>
      <c r="OKS19" s="173"/>
      <c r="OKW19" s="173"/>
      <c r="OLA19" s="173"/>
      <c r="OLE19" s="173"/>
      <c r="OLI19" s="173"/>
      <c r="OLM19" s="173"/>
      <c r="OLQ19" s="173"/>
      <c r="OLU19" s="173"/>
      <c r="OLY19" s="173"/>
      <c r="OMC19" s="173"/>
      <c r="OMG19" s="173"/>
      <c r="OMK19" s="173"/>
      <c r="OMO19" s="173"/>
      <c r="OMS19" s="173"/>
      <c r="OMW19" s="173"/>
      <c r="ONA19" s="173"/>
      <c r="ONE19" s="173"/>
      <c r="ONI19" s="173"/>
      <c r="ONM19" s="173"/>
      <c r="ONQ19" s="173"/>
      <c r="ONU19" s="173"/>
      <c r="ONY19" s="173"/>
      <c r="OOC19" s="173"/>
      <c r="OOG19" s="173"/>
      <c r="OOK19" s="173"/>
      <c r="OOO19" s="173"/>
      <c r="OOS19" s="173"/>
      <c r="OOW19" s="173"/>
      <c r="OPA19" s="173"/>
      <c r="OPE19" s="173"/>
      <c r="OPI19" s="173"/>
      <c r="OPM19" s="173"/>
      <c r="OPQ19" s="173"/>
      <c r="OPU19" s="173"/>
      <c r="OPY19" s="173"/>
      <c r="OQC19" s="173"/>
      <c r="OQG19" s="173"/>
      <c r="OQK19" s="173"/>
      <c r="OQO19" s="173"/>
      <c r="OQS19" s="173"/>
      <c r="OQW19" s="173"/>
      <c r="ORA19" s="173"/>
      <c r="ORE19" s="173"/>
      <c r="ORI19" s="173"/>
      <c r="ORM19" s="173"/>
      <c r="ORQ19" s="173"/>
      <c r="ORU19" s="173"/>
      <c r="ORY19" s="173"/>
      <c r="OSC19" s="173"/>
      <c r="OSG19" s="173"/>
      <c r="OSK19" s="173"/>
      <c r="OSO19" s="173"/>
      <c r="OSS19" s="173"/>
      <c r="OSW19" s="173"/>
      <c r="OTA19" s="173"/>
      <c r="OTE19" s="173"/>
      <c r="OTI19" s="173"/>
      <c r="OTM19" s="173"/>
      <c r="OTQ19" s="173"/>
      <c r="OTU19" s="173"/>
      <c r="OTY19" s="173"/>
      <c r="OUC19" s="173"/>
      <c r="OUG19" s="173"/>
      <c r="OUK19" s="173"/>
      <c r="OUO19" s="173"/>
      <c r="OUS19" s="173"/>
      <c r="OUW19" s="173"/>
      <c r="OVA19" s="173"/>
      <c r="OVE19" s="173"/>
      <c r="OVI19" s="173"/>
      <c r="OVM19" s="173"/>
      <c r="OVQ19" s="173"/>
      <c r="OVU19" s="173"/>
      <c r="OVY19" s="173"/>
      <c r="OWC19" s="173"/>
      <c r="OWG19" s="173"/>
      <c r="OWK19" s="173"/>
      <c r="OWO19" s="173"/>
      <c r="OWS19" s="173"/>
      <c r="OWW19" s="173"/>
      <c r="OXA19" s="173"/>
      <c r="OXE19" s="173"/>
      <c r="OXI19" s="173"/>
      <c r="OXM19" s="173"/>
      <c r="OXQ19" s="173"/>
      <c r="OXU19" s="173"/>
      <c r="OXY19" s="173"/>
      <c r="OYC19" s="173"/>
      <c r="OYG19" s="173"/>
      <c r="OYK19" s="173"/>
      <c r="OYO19" s="173"/>
      <c r="OYS19" s="173"/>
      <c r="OYW19" s="173"/>
      <c r="OZA19" s="173"/>
      <c r="OZE19" s="173"/>
      <c r="OZI19" s="173"/>
      <c r="OZM19" s="173"/>
      <c r="OZQ19" s="173"/>
      <c r="OZU19" s="173"/>
      <c r="OZY19" s="173"/>
      <c r="PAC19" s="173"/>
      <c r="PAG19" s="173"/>
      <c r="PAK19" s="173"/>
      <c r="PAO19" s="173"/>
      <c r="PAS19" s="173"/>
      <c r="PAW19" s="173"/>
      <c r="PBA19" s="173"/>
      <c r="PBE19" s="173"/>
      <c r="PBI19" s="173"/>
      <c r="PBM19" s="173"/>
      <c r="PBQ19" s="173"/>
      <c r="PBU19" s="173"/>
      <c r="PBY19" s="173"/>
      <c r="PCC19" s="173"/>
      <c r="PCG19" s="173"/>
      <c r="PCK19" s="173"/>
      <c r="PCO19" s="173"/>
      <c r="PCS19" s="173"/>
      <c r="PCW19" s="173"/>
      <c r="PDA19" s="173"/>
      <c r="PDE19" s="173"/>
      <c r="PDI19" s="173"/>
      <c r="PDM19" s="173"/>
      <c r="PDQ19" s="173"/>
      <c r="PDU19" s="173"/>
      <c r="PDY19" s="173"/>
      <c r="PEC19" s="173"/>
      <c r="PEG19" s="173"/>
      <c r="PEK19" s="173"/>
      <c r="PEO19" s="173"/>
      <c r="PES19" s="173"/>
      <c r="PEW19" s="173"/>
      <c r="PFA19" s="173"/>
      <c r="PFE19" s="173"/>
      <c r="PFI19" s="173"/>
      <c r="PFM19" s="173"/>
      <c r="PFQ19" s="173"/>
      <c r="PFU19" s="173"/>
      <c r="PFY19" s="173"/>
      <c r="PGC19" s="173"/>
      <c r="PGG19" s="173"/>
      <c r="PGK19" s="173"/>
      <c r="PGO19" s="173"/>
      <c r="PGS19" s="173"/>
      <c r="PGW19" s="173"/>
      <c r="PHA19" s="173"/>
      <c r="PHE19" s="173"/>
      <c r="PHI19" s="173"/>
      <c r="PHM19" s="173"/>
      <c r="PHQ19" s="173"/>
      <c r="PHU19" s="173"/>
      <c r="PHY19" s="173"/>
      <c r="PIC19" s="173"/>
      <c r="PIG19" s="173"/>
      <c r="PIK19" s="173"/>
      <c r="PIO19" s="173"/>
      <c r="PIS19" s="173"/>
      <c r="PIW19" s="173"/>
      <c r="PJA19" s="173"/>
      <c r="PJE19" s="173"/>
      <c r="PJI19" s="173"/>
      <c r="PJM19" s="173"/>
      <c r="PJQ19" s="173"/>
      <c r="PJU19" s="173"/>
      <c r="PJY19" s="173"/>
      <c r="PKC19" s="173"/>
      <c r="PKG19" s="173"/>
      <c r="PKK19" s="173"/>
      <c r="PKO19" s="173"/>
      <c r="PKS19" s="173"/>
      <c r="PKW19" s="173"/>
      <c r="PLA19" s="173"/>
      <c r="PLE19" s="173"/>
      <c r="PLI19" s="173"/>
      <c r="PLM19" s="173"/>
      <c r="PLQ19" s="173"/>
      <c r="PLU19" s="173"/>
      <c r="PLY19" s="173"/>
      <c r="PMC19" s="173"/>
      <c r="PMG19" s="173"/>
      <c r="PMK19" s="173"/>
      <c r="PMO19" s="173"/>
      <c r="PMS19" s="173"/>
      <c r="PMW19" s="173"/>
      <c r="PNA19" s="173"/>
      <c r="PNE19" s="173"/>
      <c r="PNI19" s="173"/>
      <c r="PNM19" s="173"/>
      <c r="PNQ19" s="173"/>
      <c r="PNU19" s="173"/>
      <c r="PNY19" s="173"/>
      <c r="POC19" s="173"/>
      <c r="POG19" s="173"/>
      <c r="POK19" s="173"/>
      <c r="POO19" s="173"/>
      <c r="POS19" s="173"/>
      <c r="POW19" s="173"/>
      <c r="PPA19" s="173"/>
      <c r="PPE19" s="173"/>
      <c r="PPI19" s="173"/>
      <c r="PPM19" s="173"/>
      <c r="PPQ19" s="173"/>
      <c r="PPU19" s="173"/>
      <c r="PPY19" s="173"/>
      <c r="PQC19" s="173"/>
      <c r="PQG19" s="173"/>
      <c r="PQK19" s="173"/>
      <c r="PQO19" s="173"/>
      <c r="PQS19" s="173"/>
      <c r="PQW19" s="173"/>
      <c r="PRA19" s="173"/>
      <c r="PRE19" s="173"/>
      <c r="PRI19" s="173"/>
      <c r="PRM19" s="173"/>
      <c r="PRQ19" s="173"/>
      <c r="PRU19" s="173"/>
      <c r="PRY19" s="173"/>
      <c r="PSC19" s="173"/>
      <c r="PSG19" s="173"/>
      <c r="PSK19" s="173"/>
      <c r="PSO19" s="173"/>
      <c r="PSS19" s="173"/>
      <c r="PSW19" s="173"/>
      <c r="PTA19" s="173"/>
      <c r="PTE19" s="173"/>
      <c r="PTI19" s="173"/>
      <c r="PTM19" s="173"/>
      <c r="PTQ19" s="173"/>
      <c r="PTU19" s="173"/>
      <c r="PTY19" s="173"/>
      <c r="PUC19" s="173"/>
      <c r="PUG19" s="173"/>
      <c r="PUK19" s="173"/>
      <c r="PUO19" s="173"/>
      <c r="PUS19" s="173"/>
      <c r="PUW19" s="173"/>
      <c r="PVA19" s="173"/>
      <c r="PVE19" s="173"/>
      <c r="PVI19" s="173"/>
      <c r="PVM19" s="173"/>
      <c r="PVQ19" s="173"/>
      <c r="PVU19" s="173"/>
      <c r="PVY19" s="173"/>
      <c r="PWC19" s="173"/>
      <c r="PWG19" s="173"/>
      <c r="PWK19" s="173"/>
      <c r="PWO19" s="173"/>
      <c r="PWS19" s="173"/>
      <c r="PWW19" s="173"/>
      <c r="PXA19" s="173"/>
      <c r="PXE19" s="173"/>
      <c r="PXI19" s="173"/>
      <c r="PXM19" s="173"/>
      <c r="PXQ19" s="173"/>
      <c r="PXU19" s="173"/>
      <c r="PXY19" s="173"/>
      <c r="PYC19" s="173"/>
      <c r="PYG19" s="173"/>
      <c r="PYK19" s="173"/>
      <c r="PYO19" s="173"/>
      <c r="PYS19" s="173"/>
      <c r="PYW19" s="173"/>
      <c r="PZA19" s="173"/>
      <c r="PZE19" s="173"/>
      <c r="PZI19" s="173"/>
      <c r="PZM19" s="173"/>
      <c r="PZQ19" s="173"/>
      <c r="PZU19" s="173"/>
      <c r="PZY19" s="173"/>
      <c r="QAC19" s="173"/>
      <c r="QAG19" s="173"/>
      <c r="QAK19" s="173"/>
      <c r="QAO19" s="173"/>
      <c r="QAS19" s="173"/>
      <c r="QAW19" s="173"/>
      <c r="QBA19" s="173"/>
      <c r="QBE19" s="173"/>
      <c r="QBI19" s="173"/>
      <c r="QBM19" s="173"/>
      <c r="QBQ19" s="173"/>
      <c r="QBU19" s="173"/>
      <c r="QBY19" s="173"/>
      <c r="QCC19" s="173"/>
      <c r="QCG19" s="173"/>
      <c r="QCK19" s="173"/>
      <c r="QCO19" s="173"/>
      <c r="QCS19" s="173"/>
      <c r="QCW19" s="173"/>
      <c r="QDA19" s="173"/>
      <c r="QDE19" s="173"/>
      <c r="QDI19" s="173"/>
      <c r="QDM19" s="173"/>
      <c r="QDQ19" s="173"/>
      <c r="QDU19" s="173"/>
      <c r="QDY19" s="173"/>
      <c r="QEC19" s="173"/>
      <c r="QEG19" s="173"/>
      <c r="QEK19" s="173"/>
      <c r="QEO19" s="173"/>
      <c r="QES19" s="173"/>
      <c r="QEW19" s="173"/>
      <c r="QFA19" s="173"/>
      <c r="QFE19" s="173"/>
      <c r="QFI19" s="173"/>
      <c r="QFM19" s="173"/>
      <c r="QFQ19" s="173"/>
      <c r="QFU19" s="173"/>
      <c r="QFY19" s="173"/>
      <c r="QGC19" s="173"/>
      <c r="QGG19" s="173"/>
      <c r="QGK19" s="173"/>
      <c r="QGO19" s="173"/>
      <c r="QGS19" s="173"/>
      <c r="QGW19" s="173"/>
      <c r="QHA19" s="173"/>
      <c r="QHE19" s="173"/>
      <c r="QHI19" s="173"/>
      <c r="QHM19" s="173"/>
      <c r="QHQ19" s="173"/>
      <c r="QHU19" s="173"/>
      <c r="QHY19" s="173"/>
      <c r="QIC19" s="173"/>
      <c r="QIG19" s="173"/>
      <c r="QIK19" s="173"/>
      <c r="QIO19" s="173"/>
      <c r="QIS19" s="173"/>
      <c r="QIW19" s="173"/>
      <c r="QJA19" s="173"/>
      <c r="QJE19" s="173"/>
      <c r="QJI19" s="173"/>
      <c r="QJM19" s="173"/>
      <c r="QJQ19" s="173"/>
      <c r="QJU19" s="173"/>
      <c r="QJY19" s="173"/>
      <c r="QKC19" s="173"/>
      <c r="QKG19" s="173"/>
      <c r="QKK19" s="173"/>
      <c r="QKO19" s="173"/>
      <c r="QKS19" s="173"/>
      <c r="QKW19" s="173"/>
      <c r="QLA19" s="173"/>
      <c r="QLE19" s="173"/>
      <c r="QLI19" s="173"/>
      <c r="QLM19" s="173"/>
      <c r="QLQ19" s="173"/>
      <c r="QLU19" s="173"/>
      <c r="QLY19" s="173"/>
      <c r="QMC19" s="173"/>
      <c r="QMG19" s="173"/>
      <c r="QMK19" s="173"/>
      <c r="QMO19" s="173"/>
      <c r="QMS19" s="173"/>
      <c r="QMW19" s="173"/>
      <c r="QNA19" s="173"/>
      <c r="QNE19" s="173"/>
      <c r="QNI19" s="173"/>
      <c r="QNM19" s="173"/>
      <c r="QNQ19" s="173"/>
      <c r="QNU19" s="173"/>
      <c r="QNY19" s="173"/>
      <c r="QOC19" s="173"/>
      <c r="QOG19" s="173"/>
      <c r="QOK19" s="173"/>
      <c r="QOO19" s="173"/>
      <c r="QOS19" s="173"/>
      <c r="QOW19" s="173"/>
      <c r="QPA19" s="173"/>
      <c r="QPE19" s="173"/>
      <c r="QPI19" s="173"/>
      <c r="QPM19" s="173"/>
      <c r="QPQ19" s="173"/>
      <c r="QPU19" s="173"/>
      <c r="QPY19" s="173"/>
      <c r="QQC19" s="173"/>
      <c r="QQG19" s="173"/>
      <c r="QQK19" s="173"/>
      <c r="QQO19" s="173"/>
      <c r="QQS19" s="173"/>
      <c r="QQW19" s="173"/>
      <c r="QRA19" s="173"/>
      <c r="QRE19" s="173"/>
      <c r="QRI19" s="173"/>
      <c r="QRM19" s="173"/>
      <c r="QRQ19" s="173"/>
      <c r="QRU19" s="173"/>
      <c r="QRY19" s="173"/>
      <c r="QSC19" s="173"/>
      <c r="QSG19" s="173"/>
      <c r="QSK19" s="173"/>
      <c r="QSO19" s="173"/>
      <c r="QSS19" s="173"/>
      <c r="QSW19" s="173"/>
      <c r="QTA19" s="173"/>
      <c r="QTE19" s="173"/>
      <c r="QTI19" s="173"/>
      <c r="QTM19" s="173"/>
      <c r="QTQ19" s="173"/>
      <c r="QTU19" s="173"/>
      <c r="QTY19" s="173"/>
      <c r="QUC19" s="173"/>
      <c r="QUG19" s="173"/>
      <c r="QUK19" s="173"/>
      <c r="QUO19" s="173"/>
      <c r="QUS19" s="173"/>
      <c r="QUW19" s="173"/>
      <c r="QVA19" s="173"/>
      <c r="QVE19" s="173"/>
      <c r="QVI19" s="173"/>
      <c r="QVM19" s="173"/>
      <c r="QVQ19" s="173"/>
      <c r="QVU19" s="173"/>
      <c r="QVY19" s="173"/>
      <c r="QWC19" s="173"/>
      <c r="QWG19" s="173"/>
      <c r="QWK19" s="173"/>
      <c r="QWO19" s="173"/>
      <c r="QWS19" s="173"/>
      <c r="QWW19" s="173"/>
      <c r="QXA19" s="173"/>
      <c r="QXE19" s="173"/>
      <c r="QXI19" s="173"/>
      <c r="QXM19" s="173"/>
      <c r="QXQ19" s="173"/>
      <c r="QXU19" s="173"/>
      <c r="QXY19" s="173"/>
      <c r="QYC19" s="173"/>
      <c r="QYG19" s="173"/>
      <c r="QYK19" s="173"/>
      <c r="QYO19" s="173"/>
      <c r="QYS19" s="173"/>
      <c r="QYW19" s="173"/>
      <c r="QZA19" s="173"/>
      <c r="QZE19" s="173"/>
      <c r="QZI19" s="173"/>
      <c r="QZM19" s="173"/>
      <c r="QZQ19" s="173"/>
      <c r="QZU19" s="173"/>
      <c r="QZY19" s="173"/>
      <c r="RAC19" s="173"/>
      <c r="RAG19" s="173"/>
      <c r="RAK19" s="173"/>
      <c r="RAO19" s="173"/>
      <c r="RAS19" s="173"/>
      <c r="RAW19" s="173"/>
      <c r="RBA19" s="173"/>
      <c r="RBE19" s="173"/>
      <c r="RBI19" s="173"/>
      <c r="RBM19" s="173"/>
      <c r="RBQ19" s="173"/>
      <c r="RBU19" s="173"/>
      <c r="RBY19" s="173"/>
      <c r="RCC19" s="173"/>
      <c r="RCG19" s="173"/>
      <c r="RCK19" s="173"/>
      <c r="RCO19" s="173"/>
      <c r="RCS19" s="173"/>
      <c r="RCW19" s="173"/>
      <c r="RDA19" s="173"/>
      <c r="RDE19" s="173"/>
      <c r="RDI19" s="173"/>
      <c r="RDM19" s="173"/>
      <c r="RDQ19" s="173"/>
      <c r="RDU19" s="173"/>
      <c r="RDY19" s="173"/>
      <c r="REC19" s="173"/>
      <c r="REG19" s="173"/>
      <c r="REK19" s="173"/>
      <c r="REO19" s="173"/>
      <c r="RES19" s="173"/>
      <c r="REW19" s="173"/>
      <c r="RFA19" s="173"/>
      <c r="RFE19" s="173"/>
      <c r="RFI19" s="173"/>
      <c r="RFM19" s="173"/>
      <c r="RFQ19" s="173"/>
      <c r="RFU19" s="173"/>
      <c r="RFY19" s="173"/>
      <c r="RGC19" s="173"/>
      <c r="RGG19" s="173"/>
      <c r="RGK19" s="173"/>
      <c r="RGO19" s="173"/>
      <c r="RGS19" s="173"/>
      <c r="RGW19" s="173"/>
      <c r="RHA19" s="173"/>
      <c r="RHE19" s="173"/>
      <c r="RHI19" s="173"/>
      <c r="RHM19" s="173"/>
      <c r="RHQ19" s="173"/>
      <c r="RHU19" s="173"/>
      <c r="RHY19" s="173"/>
      <c r="RIC19" s="173"/>
      <c r="RIG19" s="173"/>
      <c r="RIK19" s="173"/>
      <c r="RIO19" s="173"/>
      <c r="RIS19" s="173"/>
      <c r="RIW19" s="173"/>
      <c r="RJA19" s="173"/>
      <c r="RJE19" s="173"/>
      <c r="RJI19" s="173"/>
      <c r="RJM19" s="173"/>
      <c r="RJQ19" s="173"/>
      <c r="RJU19" s="173"/>
      <c r="RJY19" s="173"/>
      <c r="RKC19" s="173"/>
      <c r="RKG19" s="173"/>
      <c r="RKK19" s="173"/>
      <c r="RKO19" s="173"/>
      <c r="RKS19" s="173"/>
      <c r="RKW19" s="173"/>
      <c r="RLA19" s="173"/>
      <c r="RLE19" s="173"/>
      <c r="RLI19" s="173"/>
      <c r="RLM19" s="173"/>
      <c r="RLQ19" s="173"/>
      <c r="RLU19" s="173"/>
      <c r="RLY19" s="173"/>
      <c r="RMC19" s="173"/>
      <c r="RMG19" s="173"/>
      <c r="RMK19" s="173"/>
      <c r="RMO19" s="173"/>
      <c r="RMS19" s="173"/>
      <c r="RMW19" s="173"/>
      <c r="RNA19" s="173"/>
      <c r="RNE19" s="173"/>
      <c r="RNI19" s="173"/>
      <c r="RNM19" s="173"/>
      <c r="RNQ19" s="173"/>
      <c r="RNU19" s="173"/>
      <c r="RNY19" s="173"/>
      <c r="ROC19" s="173"/>
      <c r="ROG19" s="173"/>
      <c r="ROK19" s="173"/>
      <c r="ROO19" s="173"/>
      <c r="ROS19" s="173"/>
      <c r="ROW19" s="173"/>
      <c r="RPA19" s="173"/>
      <c r="RPE19" s="173"/>
      <c r="RPI19" s="173"/>
      <c r="RPM19" s="173"/>
      <c r="RPQ19" s="173"/>
      <c r="RPU19" s="173"/>
      <c r="RPY19" s="173"/>
      <c r="RQC19" s="173"/>
      <c r="RQG19" s="173"/>
      <c r="RQK19" s="173"/>
      <c r="RQO19" s="173"/>
      <c r="RQS19" s="173"/>
      <c r="RQW19" s="173"/>
      <c r="RRA19" s="173"/>
      <c r="RRE19" s="173"/>
      <c r="RRI19" s="173"/>
      <c r="RRM19" s="173"/>
      <c r="RRQ19" s="173"/>
      <c r="RRU19" s="173"/>
      <c r="RRY19" s="173"/>
      <c r="RSC19" s="173"/>
      <c r="RSG19" s="173"/>
      <c r="RSK19" s="173"/>
      <c r="RSO19" s="173"/>
      <c r="RSS19" s="173"/>
      <c r="RSW19" s="173"/>
      <c r="RTA19" s="173"/>
      <c r="RTE19" s="173"/>
      <c r="RTI19" s="173"/>
      <c r="RTM19" s="173"/>
      <c r="RTQ19" s="173"/>
      <c r="RTU19" s="173"/>
      <c r="RTY19" s="173"/>
      <c r="RUC19" s="173"/>
      <c r="RUG19" s="173"/>
      <c r="RUK19" s="173"/>
      <c r="RUO19" s="173"/>
      <c r="RUS19" s="173"/>
      <c r="RUW19" s="173"/>
      <c r="RVA19" s="173"/>
      <c r="RVE19" s="173"/>
      <c r="RVI19" s="173"/>
      <c r="RVM19" s="173"/>
      <c r="RVQ19" s="173"/>
      <c r="RVU19" s="173"/>
      <c r="RVY19" s="173"/>
      <c r="RWC19" s="173"/>
      <c r="RWG19" s="173"/>
      <c r="RWK19" s="173"/>
      <c r="RWO19" s="173"/>
      <c r="RWS19" s="173"/>
      <c r="RWW19" s="173"/>
      <c r="RXA19" s="173"/>
      <c r="RXE19" s="173"/>
      <c r="RXI19" s="173"/>
      <c r="RXM19" s="173"/>
      <c r="RXQ19" s="173"/>
      <c r="RXU19" s="173"/>
      <c r="RXY19" s="173"/>
      <c r="RYC19" s="173"/>
      <c r="RYG19" s="173"/>
      <c r="RYK19" s="173"/>
      <c r="RYO19" s="173"/>
      <c r="RYS19" s="173"/>
      <c r="RYW19" s="173"/>
      <c r="RZA19" s="173"/>
      <c r="RZE19" s="173"/>
      <c r="RZI19" s="173"/>
      <c r="RZM19" s="173"/>
      <c r="RZQ19" s="173"/>
      <c r="RZU19" s="173"/>
      <c r="RZY19" s="173"/>
      <c r="SAC19" s="173"/>
      <c r="SAG19" s="173"/>
      <c r="SAK19" s="173"/>
      <c r="SAO19" s="173"/>
      <c r="SAS19" s="173"/>
      <c r="SAW19" s="173"/>
      <c r="SBA19" s="173"/>
      <c r="SBE19" s="173"/>
      <c r="SBI19" s="173"/>
      <c r="SBM19" s="173"/>
      <c r="SBQ19" s="173"/>
      <c r="SBU19" s="173"/>
      <c r="SBY19" s="173"/>
      <c r="SCC19" s="173"/>
      <c r="SCG19" s="173"/>
      <c r="SCK19" s="173"/>
      <c r="SCO19" s="173"/>
      <c r="SCS19" s="173"/>
      <c r="SCW19" s="173"/>
      <c r="SDA19" s="173"/>
      <c r="SDE19" s="173"/>
      <c r="SDI19" s="173"/>
      <c r="SDM19" s="173"/>
      <c r="SDQ19" s="173"/>
      <c r="SDU19" s="173"/>
      <c r="SDY19" s="173"/>
      <c r="SEC19" s="173"/>
      <c r="SEG19" s="173"/>
      <c r="SEK19" s="173"/>
      <c r="SEO19" s="173"/>
      <c r="SES19" s="173"/>
      <c r="SEW19" s="173"/>
      <c r="SFA19" s="173"/>
      <c r="SFE19" s="173"/>
      <c r="SFI19" s="173"/>
      <c r="SFM19" s="173"/>
      <c r="SFQ19" s="173"/>
      <c r="SFU19" s="173"/>
      <c r="SFY19" s="173"/>
      <c r="SGC19" s="173"/>
      <c r="SGG19" s="173"/>
      <c r="SGK19" s="173"/>
      <c r="SGO19" s="173"/>
      <c r="SGS19" s="173"/>
      <c r="SGW19" s="173"/>
      <c r="SHA19" s="173"/>
      <c r="SHE19" s="173"/>
      <c r="SHI19" s="173"/>
      <c r="SHM19" s="173"/>
      <c r="SHQ19" s="173"/>
      <c r="SHU19" s="173"/>
      <c r="SHY19" s="173"/>
      <c r="SIC19" s="173"/>
      <c r="SIG19" s="173"/>
      <c r="SIK19" s="173"/>
      <c r="SIO19" s="173"/>
      <c r="SIS19" s="173"/>
      <c r="SIW19" s="173"/>
      <c r="SJA19" s="173"/>
      <c r="SJE19" s="173"/>
      <c r="SJI19" s="173"/>
      <c r="SJM19" s="173"/>
      <c r="SJQ19" s="173"/>
      <c r="SJU19" s="173"/>
      <c r="SJY19" s="173"/>
      <c r="SKC19" s="173"/>
      <c r="SKG19" s="173"/>
      <c r="SKK19" s="173"/>
      <c r="SKO19" s="173"/>
      <c r="SKS19" s="173"/>
      <c r="SKW19" s="173"/>
      <c r="SLA19" s="173"/>
      <c r="SLE19" s="173"/>
      <c r="SLI19" s="173"/>
      <c r="SLM19" s="173"/>
      <c r="SLQ19" s="173"/>
      <c r="SLU19" s="173"/>
      <c r="SLY19" s="173"/>
      <c r="SMC19" s="173"/>
      <c r="SMG19" s="173"/>
      <c r="SMK19" s="173"/>
      <c r="SMO19" s="173"/>
      <c r="SMS19" s="173"/>
      <c r="SMW19" s="173"/>
      <c r="SNA19" s="173"/>
      <c r="SNE19" s="173"/>
      <c r="SNI19" s="173"/>
      <c r="SNM19" s="173"/>
      <c r="SNQ19" s="173"/>
      <c r="SNU19" s="173"/>
      <c r="SNY19" s="173"/>
      <c r="SOC19" s="173"/>
      <c r="SOG19" s="173"/>
      <c r="SOK19" s="173"/>
      <c r="SOO19" s="173"/>
      <c r="SOS19" s="173"/>
      <c r="SOW19" s="173"/>
      <c r="SPA19" s="173"/>
      <c r="SPE19" s="173"/>
      <c r="SPI19" s="173"/>
      <c r="SPM19" s="173"/>
      <c r="SPQ19" s="173"/>
      <c r="SPU19" s="173"/>
      <c r="SPY19" s="173"/>
      <c r="SQC19" s="173"/>
      <c r="SQG19" s="173"/>
      <c r="SQK19" s="173"/>
      <c r="SQO19" s="173"/>
      <c r="SQS19" s="173"/>
      <c r="SQW19" s="173"/>
      <c r="SRA19" s="173"/>
      <c r="SRE19" s="173"/>
      <c r="SRI19" s="173"/>
      <c r="SRM19" s="173"/>
      <c r="SRQ19" s="173"/>
      <c r="SRU19" s="173"/>
      <c r="SRY19" s="173"/>
      <c r="SSC19" s="173"/>
      <c r="SSG19" s="173"/>
      <c r="SSK19" s="173"/>
      <c r="SSO19" s="173"/>
      <c r="SSS19" s="173"/>
      <c r="SSW19" s="173"/>
      <c r="STA19" s="173"/>
      <c r="STE19" s="173"/>
      <c r="STI19" s="173"/>
      <c r="STM19" s="173"/>
      <c r="STQ19" s="173"/>
      <c r="STU19" s="173"/>
      <c r="STY19" s="173"/>
      <c r="SUC19" s="173"/>
      <c r="SUG19" s="173"/>
      <c r="SUK19" s="173"/>
      <c r="SUO19" s="173"/>
      <c r="SUS19" s="173"/>
      <c r="SUW19" s="173"/>
      <c r="SVA19" s="173"/>
      <c r="SVE19" s="173"/>
      <c r="SVI19" s="173"/>
      <c r="SVM19" s="173"/>
      <c r="SVQ19" s="173"/>
      <c r="SVU19" s="173"/>
      <c r="SVY19" s="173"/>
      <c r="SWC19" s="173"/>
      <c r="SWG19" s="173"/>
      <c r="SWK19" s="173"/>
      <c r="SWO19" s="173"/>
      <c r="SWS19" s="173"/>
      <c r="SWW19" s="173"/>
      <c r="SXA19" s="173"/>
      <c r="SXE19" s="173"/>
      <c r="SXI19" s="173"/>
      <c r="SXM19" s="173"/>
      <c r="SXQ19" s="173"/>
      <c r="SXU19" s="173"/>
      <c r="SXY19" s="173"/>
      <c r="SYC19" s="173"/>
      <c r="SYG19" s="173"/>
      <c r="SYK19" s="173"/>
      <c r="SYO19" s="173"/>
      <c r="SYS19" s="173"/>
      <c r="SYW19" s="173"/>
      <c r="SZA19" s="173"/>
      <c r="SZE19" s="173"/>
      <c r="SZI19" s="173"/>
      <c r="SZM19" s="173"/>
      <c r="SZQ19" s="173"/>
      <c r="SZU19" s="173"/>
      <c r="SZY19" s="173"/>
      <c r="TAC19" s="173"/>
      <c r="TAG19" s="173"/>
      <c r="TAK19" s="173"/>
      <c r="TAO19" s="173"/>
      <c r="TAS19" s="173"/>
      <c r="TAW19" s="173"/>
      <c r="TBA19" s="173"/>
      <c r="TBE19" s="173"/>
      <c r="TBI19" s="173"/>
      <c r="TBM19" s="173"/>
      <c r="TBQ19" s="173"/>
      <c r="TBU19" s="173"/>
      <c r="TBY19" s="173"/>
      <c r="TCC19" s="173"/>
      <c r="TCG19" s="173"/>
      <c r="TCK19" s="173"/>
      <c r="TCO19" s="173"/>
      <c r="TCS19" s="173"/>
      <c r="TCW19" s="173"/>
      <c r="TDA19" s="173"/>
      <c r="TDE19" s="173"/>
      <c r="TDI19" s="173"/>
      <c r="TDM19" s="173"/>
      <c r="TDQ19" s="173"/>
      <c r="TDU19" s="173"/>
      <c r="TDY19" s="173"/>
      <c r="TEC19" s="173"/>
      <c r="TEG19" s="173"/>
      <c r="TEK19" s="173"/>
      <c r="TEO19" s="173"/>
      <c r="TES19" s="173"/>
      <c r="TEW19" s="173"/>
      <c r="TFA19" s="173"/>
      <c r="TFE19" s="173"/>
      <c r="TFI19" s="173"/>
      <c r="TFM19" s="173"/>
      <c r="TFQ19" s="173"/>
      <c r="TFU19" s="173"/>
      <c r="TFY19" s="173"/>
      <c r="TGC19" s="173"/>
      <c r="TGG19" s="173"/>
      <c r="TGK19" s="173"/>
      <c r="TGO19" s="173"/>
      <c r="TGS19" s="173"/>
      <c r="TGW19" s="173"/>
      <c r="THA19" s="173"/>
      <c r="THE19" s="173"/>
      <c r="THI19" s="173"/>
      <c r="THM19" s="173"/>
      <c r="THQ19" s="173"/>
      <c r="THU19" s="173"/>
      <c r="THY19" s="173"/>
      <c r="TIC19" s="173"/>
      <c r="TIG19" s="173"/>
      <c r="TIK19" s="173"/>
      <c r="TIO19" s="173"/>
      <c r="TIS19" s="173"/>
      <c r="TIW19" s="173"/>
      <c r="TJA19" s="173"/>
      <c r="TJE19" s="173"/>
      <c r="TJI19" s="173"/>
      <c r="TJM19" s="173"/>
      <c r="TJQ19" s="173"/>
      <c r="TJU19" s="173"/>
      <c r="TJY19" s="173"/>
      <c r="TKC19" s="173"/>
      <c r="TKG19" s="173"/>
      <c r="TKK19" s="173"/>
      <c r="TKO19" s="173"/>
      <c r="TKS19" s="173"/>
      <c r="TKW19" s="173"/>
      <c r="TLA19" s="173"/>
      <c r="TLE19" s="173"/>
      <c r="TLI19" s="173"/>
      <c r="TLM19" s="173"/>
      <c r="TLQ19" s="173"/>
      <c r="TLU19" s="173"/>
      <c r="TLY19" s="173"/>
      <c r="TMC19" s="173"/>
      <c r="TMG19" s="173"/>
      <c r="TMK19" s="173"/>
      <c r="TMO19" s="173"/>
      <c r="TMS19" s="173"/>
      <c r="TMW19" s="173"/>
      <c r="TNA19" s="173"/>
      <c r="TNE19" s="173"/>
      <c r="TNI19" s="173"/>
      <c r="TNM19" s="173"/>
      <c r="TNQ19" s="173"/>
      <c r="TNU19" s="173"/>
      <c r="TNY19" s="173"/>
      <c r="TOC19" s="173"/>
      <c r="TOG19" s="173"/>
      <c r="TOK19" s="173"/>
      <c r="TOO19" s="173"/>
      <c r="TOS19" s="173"/>
      <c r="TOW19" s="173"/>
      <c r="TPA19" s="173"/>
      <c r="TPE19" s="173"/>
      <c r="TPI19" s="173"/>
      <c r="TPM19" s="173"/>
      <c r="TPQ19" s="173"/>
      <c r="TPU19" s="173"/>
      <c r="TPY19" s="173"/>
      <c r="TQC19" s="173"/>
      <c r="TQG19" s="173"/>
      <c r="TQK19" s="173"/>
      <c r="TQO19" s="173"/>
      <c r="TQS19" s="173"/>
      <c r="TQW19" s="173"/>
      <c r="TRA19" s="173"/>
      <c r="TRE19" s="173"/>
      <c r="TRI19" s="173"/>
      <c r="TRM19" s="173"/>
      <c r="TRQ19" s="173"/>
      <c r="TRU19" s="173"/>
      <c r="TRY19" s="173"/>
      <c r="TSC19" s="173"/>
      <c r="TSG19" s="173"/>
      <c r="TSK19" s="173"/>
      <c r="TSO19" s="173"/>
      <c r="TSS19" s="173"/>
      <c r="TSW19" s="173"/>
      <c r="TTA19" s="173"/>
      <c r="TTE19" s="173"/>
      <c r="TTI19" s="173"/>
      <c r="TTM19" s="173"/>
      <c r="TTQ19" s="173"/>
      <c r="TTU19" s="173"/>
      <c r="TTY19" s="173"/>
      <c r="TUC19" s="173"/>
      <c r="TUG19" s="173"/>
      <c r="TUK19" s="173"/>
      <c r="TUO19" s="173"/>
      <c r="TUS19" s="173"/>
      <c r="TUW19" s="173"/>
      <c r="TVA19" s="173"/>
      <c r="TVE19" s="173"/>
      <c r="TVI19" s="173"/>
      <c r="TVM19" s="173"/>
      <c r="TVQ19" s="173"/>
      <c r="TVU19" s="173"/>
      <c r="TVY19" s="173"/>
      <c r="TWC19" s="173"/>
      <c r="TWG19" s="173"/>
      <c r="TWK19" s="173"/>
      <c r="TWO19" s="173"/>
      <c r="TWS19" s="173"/>
      <c r="TWW19" s="173"/>
      <c r="TXA19" s="173"/>
      <c r="TXE19" s="173"/>
      <c r="TXI19" s="173"/>
      <c r="TXM19" s="173"/>
      <c r="TXQ19" s="173"/>
      <c r="TXU19" s="173"/>
      <c r="TXY19" s="173"/>
      <c r="TYC19" s="173"/>
      <c r="TYG19" s="173"/>
      <c r="TYK19" s="173"/>
      <c r="TYO19" s="173"/>
      <c r="TYS19" s="173"/>
      <c r="TYW19" s="173"/>
      <c r="TZA19" s="173"/>
      <c r="TZE19" s="173"/>
      <c r="TZI19" s="173"/>
      <c r="TZM19" s="173"/>
      <c r="TZQ19" s="173"/>
      <c r="TZU19" s="173"/>
      <c r="TZY19" s="173"/>
      <c r="UAC19" s="173"/>
      <c r="UAG19" s="173"/>
      <c r="UAK19" s="173"/>
      <c r="UAO19" s="173"/>
      <c r="UAS19" s="173"/>
      <c r="UAW19" s="173"/>
      <c r="UBA19" s="173"/>
      <c r="UBE19" s="173"/>
      <c r="UBI19" s="173"/>
      <c r="UBM19" s="173"/>
      <c r="UBQ19" s="173"/>
      <c r="UBU19" s="173"/>
      <c r="UBY19" s="173"/>
      <c r="UCC19" s="173"/>
      <c r="UCG19" s="173"/>
      <c r="UCK19" s="173"/>
      <c r="UCO19" s="173"/>
      <c r="UCS19" s="173"/>
      <c r="UCW19" s="173"/>
      <c r="UDA19" s="173"/>
      <c r="UDE19" s="173"/>
      <c r="UDI19" s="173"/>
      <c r="UDM19" s="173"/>
      <c r="UDQ19" s="173"/>
      <c r="UDU19" s="173"/>
      <c r="UDY19" s="173"/>
      <c r="UEC19" s="173"/>
      <c r="UEG19" s="173"/>
      <c r="UEK19" s="173"/>
      <c r="UEO19" s="173"/>
      <c r="UES19" s="173"/>
      <c r="UEW19" s="173"/>
      <c r="UFA19" s="173"/>
      <c r="UFE19" s="173"/>
      <c r="UFI19" s="173"/>
      <c r="UFM19" s="173"/>
      <c r="UFQ19" s="173"/>
      <c r="UFU19" s="173"/>
      <c r="UFY19" s="173"/>
      <c r="UGC19" s="173"/>
      <c r="UGG19" s="173"/>
      <c r="UGK19" s="173"/>
      <c r="UGO19" s="173"/>
      <c r="UGS19" s="173"/>
      <c r="UGW19" s="173"/>
      <c r="UHA19" s="173"/>
      <c r="UHE19" s="173"/>
      <c r="UHI19" s="173"/>
      <c r="UHM19" s="173"/>
      <c r="UHQ19" s="173"/>
      <c r="UHU19" s="173"/>
      <c r="UHY19" s="173"/>
      <c r="UIC19" s="173"/>
      <c r="UIG19" s="173"/>
      <c r="UIK19" s="173"/>
      <c r="UIO19" s="173"/>
      <c r="UIS19" s="173"/>
      <c r="UIW19" s="173"/>
      <c r="UJA19" s="173"/>
      <c r="UJE19" s="173"/>
      <c r="UJI19" s="173"/>
      <c r="UJM19" s="173"/>
      <c r="UJQ19" s="173"/>
      <c r="UJU19" s="173"/>
      <c r="UJY19" s="173"/>
      <c r="UKC19" s="173"/>
      <c r="UKG19" s="173"/>
      <c r="UKK19" s="173"/>
      <c r="UKO19" s="173"/>
      <c r="UKS19" s="173"/>
      <c r="UKW19" s="173"/>
      <c r="ULA19" s="173"/>
      <c r="ULE19" s="173"/>
      <c r="ULI19" s="173"/>
      <c r="ULM19" s="173"/>
      <c r="ULQ19" s="173"/>
      <c r="ULU19" s="173"/>
      <c r="ULY19" s="173"/>
      <c r="UMC19" s="173"/>
      <c r="UMG19" s="173"/>
      <c r="UMK19" s="173"/>
      <c r="UMO19" s="173"/>
      <c r="UMS19" s="173"/>
      <c r="UMW19" s="173"/>
      <c r="UNA19" s="173"/>
      <c r="UNE19" s="173"/>
      <c r="UNI19" s="173"/>
      <c r="UNM19" s="173"/>
      <c r="UNQ19" s="173"/>
      <c r="UNU19" s="173"/>
      <c r="UNY19" s="173"/>
      <c r="UOC19" s="173"/>
      <c r="UOG19" s="173"/>
      <c r="UOK19" s="173"/>
      <c r="UOO19" s="173"/>
      <c r="UOS19" s="173"/>
      <c r="UOW19" s="173"/>
      <c r="UPA19" s="173"/>
      <c r="UPE19" s="173"/>
      <c r="UPI19" s="173"/>
      <c r="UPM19" s="173"/>
      <c r="UPQ19" s="173"/>
      <c r="UPU19" s="173"/>
      <c r="UPY19" s="173"/>
      <c r="UQC19" s="173"/>
      <c r="UQG19" s="173"/>
      <c r="UQK19" s="173"/>
      <c r="UQO19" s="173"/>
      <c r="UQS19" s="173"/>
      <c r="UQW19" s="173"/>
      <c r="URA19" s="173"/>
      <c r="URE19" s="173"/>
      <c r="URI19" s="173"/>
      <c r="URM19" s="173"/>
      <c r="URQ19" s="173"/>
      <c r="URU19" s="173"/>
      <c r="URY19" s="173"/>
      <c r="USC19" s="173"/>
      <c r="USG19" s="173"/>
      <c r="USK19" s="173"/>
      <c r="USO19" s="173"/>
      <c r="USS19" s="173"/>
      <c r="USW19" s="173"/>
      <c r="UTA19" s="173"/>
      <c r="UTE19" s="173"/>
      <c r="UTI19" s="173"/>
      <c r="UTM19" s="173"/>
      <c r="UTQ19" s="173"/>
      <c r="UTU19" s="173"/>
      <c r="UTY19" s="173"/>
      <c r="UUC19" s="173"/>
      <c r="UUG19" s="173"/>
      <c r="UUK19" s="173"/>
      <c r="UUO19" s="173"/>
      <c r="UUS19" s="173"/>
      <c r="UUW19" s="173"/>
      <c r="UVA19" s="173"/>
      <c r="UVE19" s="173"/>
      <c r="UVI19" s="173"/>
      <c r="UVM19" s="173"/>
      <c r="UVQ19" s="173"/>
      <c r="UVU19" s="173"/>
      <c r="UVY19" s="173"/>
      <c r="UWC19" s="173"/>
      <c r="UWG19" s="173"/>
      <c r="UWK19" s="173"/>
      <c r="UWO19" s="173"/>
      <c r="UWS19" s="173"/>
      <c r="UWW19" s="173"/>
      <c r="UXA19" s="173"/>
      <c r="UXE19" s="173"/>
      <c r="UXI19" s="173"/>
      <c r="UXM19" s="173"/>
      <c r="UXQ19" s="173"/>
      <c r="UXU19" s="173"/>
      <c r="UXY19" s="173"/>
      <c r="UYC19" s="173"/>
      <c r="UYG19" s="173"/>
      <c r="UYK19" s="173"/>
      <c r="UYO19" s="173"/>
      <c r="UYS19" s="173"/>
      <c r="UYW19" s="173"/>
      <c r="UZA19" s="173"/>
      <c r="UZE19" s="173"/>
      <c r="UZI19" s="173"/>
      <c r="UZM19" s="173"/>
      <c r="UZQ19" s="173"/>
      <c r="UZU19" s="173"/>
      <c r="UZY19" s="173"/>
      <c r="VAC19" s="173"/>
      <c r="VAG19" s="173"/>
      <c r="VAK19" s="173"/>
      <c r="VAO19" s="173"/>
      <c r="VAS19" s="173"/>
      <c r="VAW19" s="173"/>
      <c r="VBA19" s="173"/>
      <c r="VBE19" s="173"/>
      <c r="VBI19" s="173"/>
      <c r="VBM19" s="173"/>
      <c r="VBQ19" s="173"/>
      <c r="VBU19" s="173"/>
      <c r="VBY19" s="173"/>
      <c r="VCC19" s="173"/>
      <c r="VCG19" s="173"/>
      <c r="VCK19" s="173"/>
      <c r="VCO19" s="173"/>
      <c r="VCS19" s="173"/>
      <c r="VCW19" s="173"/>
      <c r="VDA19" s="173"/>
      <c r="VDE19" s="173"/>
      <c r="VDI19" s="173"/>
      <c r="VDM19" s="173"/>
      <c r="VDQ19" s="173"/>
      <c r="VDU19" s="173"/>
      <c r="VDY19" s="173"/>
      <c r="VEC19" s="173"/>
      <c r="VEG19" s="173"/>
      <c r="VEK19" s="173"/>
      <c r="VEO19" s="173"/>
      <c r="VES19" s="173"/>
      <c r="VEW19" s="173"/>
      <c r="VFA19" s="173"/>
      <c r="VFE19" s="173"/>
      <c r="VFI19" s="173"/>
      <c r="VFM19" s="173"/>
      <c r="VFQ19" s="173"/>
      <c r="VFU19" s="173"/>
      <c r="VFY19" s="173"/>
      <c r="VGC19" s="173"/>
      <c r="VGG19" s="173"/>
      <c r="VGK19" s="173"/>
      <c r="VGO19" s="173"/>
      <c r="VGS19" s="173"/>
      <c r="VGW19" s="173"/>
      <c r="VHA19" s="173"/>
      <c r="VHE19" s="173"/>
      <c r="VHI19" s="173"/>
      <c r="VHM19" s="173"/>
      <c r="VHQ19" s="173"/>
      <c r="VHU19" s="173"/>
      <c r="VHY19" s="173"/>
      <c r="VIC19" s="173"/>
      <c r="VIG19" s="173"/>
      <c r="VIK19" s="173"/>
      <c r="VIO19" s="173"/>
      <c r="VIS19" s="173"/>
      <c r="VIW19" s="173"/>
      <c r="VJA19" s="173"/>
      <c r="VJE19" s="173"/>
      <c r="VJI19" s="173"/>
      <c r="VJM19" s="173"/>
      <c r="VJQ19" s="173"/>
      <c r="VJU19" s="173"/>
      <c r="VJY19" s="173"/>
      <c r="VKC19" s="173"/>
      <c r="VKG19" s="173"/>
      <c r="VKK19" s="173"/>
      <c r="VKO19" s="173"/>
      <c r="VKS19" s="173"/>
      <c r="VKW19" s="173"/>
      <c r="VLA19" s="173"/>
      <c r="VLE19" s="173"/>
      <c r="VLI19" s="173"/>
      <c r="VLM19" s="173"/>
      <c r="VLQ19" s="173"/>
      <c r="VLU19" s="173"/>
      <c r="VLY19" s="173"/>
      <c r="VMC19" s="173"/>
      <c r="VMG19" s="173"/>
      <c r="VMK19" s="173"/>
      <c r="VMO19" s="173"/>
      <c r="VMS19" s="173"/>
      <c r="VMW19" s="173"/>
      <c r="VNA19" s="173"/>
      <c r="VNE19" s="173"/>
      <c r="VNI19" s="173"/>
      <c r="VNM19" s="173"/>
      <c r="VNQ19" s="173"/>
      <c r="VNU19" s="173"/>
      <c r="VNY19" s="173"/>
      <c r="VOC19" s="173"/>
      <c r="VOG19" s="173"/>
      <c r="VOK19" s="173"/>
      <c r="VOO19" s="173"/>
      <c r="VOS19" s="173"/>
      <c r="VOW19" s="173"/>
      <c r="VPA19" s="173"/>
      <c r="VPE19" s="173"/>
      <c r="VPI19" s="173"/>
      <c r="VPM19" s="173"/>
      <c r="VPQ19" s="173"/>
      <c r="VPU19" s="173"/>
      <c r="VPY19" s="173"/>
      <c r="VQC19" s="173"/>
      <c r="VQG19" s="173"/>
      <c r="VQK19" s="173"/>
      <c r="VQO19" s="173"/>
      <c r="VQS19" s="173"/>
      <c r="VQW19" s="173"/>
      <c r="VRA19" s="173"/>
      <c r="VRE19" s="173"/>
      <c r="VRI19" s="173"/>
      <c r="VRM19" s="173"/>
      <c r="VRQ19" s="173"/>
      <c r="VRU19" s="173"/>
      <c r="VRY19" s="173"/>
      <c r="VSC19" s="173"/>
      <c r="VSG19" s="173"/>
      <c r="VSK19" s="173"/>
      <c r="VSO19" s="173"/>
      <c r="VSS19" s="173"/>
      <c r="VSW19" s="173"/>
      <c r="VTA19" s="173"/>
      <c r="VTE19" s="173"/>
      <c r="VTI19" s="173"/>
      <c r="VTM19" s="173"/>
      <c r="VTQ19" s="173"/>
      <c r="VTU19" s="173"/>
      <c r="VTY19" s="173"/>
      <c r="VUC19" s="173"/>
      <c r="VUG19" s="173"/>
      <c r="VUK19" s="173"/>
      <c r="VUO19" s="173"/>
      <c r="VUS19" s="173"/>
      <c r="VUW19" s="173"/>
      <c r="VVA19" s="173"/>
      <c r="VVE19" s="173"/>
      <c r="VVI19" s="173"/>
      <c r="VVM19" s="173"/>
      <c r="VVQ19" s="173"/>
      <c r="VVU19" s="173"/>
      <c r="VVY19" s="173"/>
      <c r="VWC19" s="173"/>
      <c r="VWG19" s="173"/>
      <c r="VWK19" s="173"/>
      <c r="VWO19" s="173"/>
      <c r="VWS19" s="173"/>
      <c r="VWW19" s="173"/>
      <c r="VXA19" s="173"/>
      <c r="VXE19" s="173"/>
      <c r="VXI19" s="173"/>
      <c r="VXM19" s="173"/>
      <c r="VXQ19" s="173"/>
      <c r="VXU19" s="173"/>
      <c r="VXY19" s="173"/>
      <c r="VYC19" s="173"/>
      <c r="VYG19" s="173"/>
      <c r="VYK19" s="173"/>
      <c r="VYO19" s="173"/>
      <c r="VYS19" s="173"/>
      <c r="VYW19" s="173"/>
      <c r="VZA19" s="173"/>
      <c r="VZE19" s="173"/>
      <c r="VZI19" s="173"/>
      <c r="VZM19" s="173"/>
      <c r="VZQ19" s="173"/>
      <c r="VZU19" s="173"/>
      <c r="VZY19" s="173"/>
      <c r="WAC19" s="173"/>
      <c r="WAG19" s="173"/>
      <c r="WAK19" s="173"/>
      <c r="WAO19" s="173"/>
      <c r="WAS19" s="173"/>
      <c r="WAW19" s="173"/>
      <c r="WBA19" s="173"/>
      <c r="WBE19" s="173"/>
      <c r="WBI19" s="173"/>
      <c r="WBM19" s="173"/>
      <c r="WBQ19" s="173"/>
      <c r="WBU19" s="173"/>
      <c r="WBY19" s="173"/>
      <c r="WCC19" s="173"/>
      <c r="WCG19" s="173"/>
      <c r="WCK19" s="173"/>
      <c r="WCO19" s="173"/>
      <c r="WCS19" s="173"/>
      <c r="WCW19" s="173"/>
      <c r="WDA19" s="173"/>
      <c r="WDE19" s="173"/>
      <c r="WDI19" s="173"/>
      <c r="WDM19" s="173"/>
      <c r="WDQ19" s="173"/>
      <c r="WDU19" s="173"/>
      <c r="WDY19" s="173"/>
      <c r="WEC19" s="173"/>
      <c r="WEG19" s="173"/>
      <c r="WEK19" s="173"/>
      <c r="WEO19" s="173"/>
      <c r="WES19" s="173"/>
      <c r="WEW19" s="173"/>
      <c r="WFA19" s="173"/>
      <c r="WFE19" s="173"/>
      <c r="WFI19" s="173"/>
      <c r="WFM19" s="173"/>
      <c r="WFQ19" s="173"/>
      <c r="WFU19" s="173"/>
      <c r="WFY19" s="173"/>
      <c r="WGC19" s="173"/>
      <c r="WGG19" s="173"/>
      <c r="WGK19" s="173"/>
      <c r="WGO19" s="173"/>
      <c r="WGS19" s="173"/>
      <c r="WGW19" s="173"/>
      <c r="WHA19" s="173"/>
      <c r="WHE19" s="173"/>
      <c r="WHI19" s="173"/>
      <c r="WHM19" s="173"/>
      <c r="WHQ19" s="173"/>
      <c r="WHU19" s="173"/>
      <c r="WHY19" s="173"/>
      <c r="WIC19" s="173"/>
      <c r="WIG19" s="173"/>
      <c r="WIK19" s="173"/>
      <c r="WIO19" s="173"/>
      <c r="WIS19" s="173"/>
      <c r="WIW19" s="173"/>
      <c r="WJA19" s="173"/>
      <c r="WJE19" s="173"/>
      <c r="WJI19" s="173"/>
      <c r="WJM19" s="173"/>
      <c r="WJQ19" s="173"/>
      <c r="WJU19" s="173"/>
      <c r="WJY19" s="173"/>
      <c r="WKC19" s="173"/>
      <c r="WKG19" s="173"/>
      <c r="WKK19" s="173"/>
      <c r="WKO19" s="173"/>
      <c r="WKS19" s="173"/>
      <c r="WKW19" s="173"/>
      <c r="WLA19" s="173"/>
      <c r="WLE19" s="173"/>
      <c r="WLI19" s="173"/>
      <c r="WLM19" s="173"/>
      <c r="WLQ19" s="173"/>
      <c r="WLU19" s="173"/>
      <c r="WLY19" s="173"/>
      <c r="WMC19" s="173"/>
      <c r="WMG19" s="173"/>
      <c r="WMK19" s="173"/>
      <c r="WMO19" s="173"/>
      <c r="WMS19" s="173"/>
      <c r="WMW19" s="173"/>
      <c r="WNA19" s="173"/>
      <c r="WNE19" s="173"/>
      <c r="WNI19" s="173"/>
      <c r="WNM19" s="173"/>
      <c r="WNQ19" s="173"/>
      <c r="WNU19" s="173"/>
      <c r="WNY19" s="173"/>
      <c r="WOC19" s="173"/>
      <c r="WOG19" s="173"/>
      <c r="WOK19" s="173"/>
      <c r="WOO19" s="173"/>
      <c r="WOS19" s="173"/>
      <c r="WOW19" s="173"/>
      <c r="WPA19" s="173"/>
      <c r="WPE19" s="173"/>
      <c r="WPI19" s="173"/>
      <c r="WPM19" s="173"/>
      <c r="WPQ19" s="173"/>
      <c r="WPU19" s="173"/>
      <c r="WPY19" s="173"/>
      <c r="WQC19" s="173"/>
      <c r="WQG19" s="173"/>
      <c r="WQK19" s="173"/>
      <c r="WQO19" s="173"/>
      <c r="WQS19" s="173"/>
      <c r="WQW19" s="173"/>
      <c r="WRA19" s="173"/>
      <c r="WRE19" s="173"/>
      <c r="WRI19" s="173"/>
      <c r="WRM19" s="173"/>
      <c r="WRQ19" s="173"/>
      <c r="WRU19" s="173"/>
      <c r="WRY19" s="173"/>
      <c r="WSC19" s="173"/>
      <c r="WSG19" s="173"/>
      <c r="WSK19" s="173"/>
      <c r="WSO19" s="173"/>
      <c r="WSS19" s="173"/>
      <c r="WSW19" s="173"/>
      <c r="WTA19" s="173"/>
      <c r="WTE19" s="173"/>
      <c r="WTI19" s="173"/>
      <c r="WTM19" s="173"/>
      <c r="WTQ19" s="173"/>
      <c r="WTU19" s="173"/>
      <c r="WTY19" s="173"/>
      <c r="WUC19" s="173"/>
      <c r="WUG19" s="173"/>
      <c r="WUK19" s="173"/>
      <c r="WUO19" s="173"/>
      <c r="WUS19" s="173"/>
      <c r="WUW19" s="173"/>
      <c r="WVA19" s="173"/>
      <c r="WVE19" s="173"/>
      <c r="WVI19" s="173"/>
      <c r="WVM19" s="173"/>
      <c r="WVQ19" s="173"/>
      <c r="WVU19" s="173"/>
      <c r="WVY19" s="173"/>
      <c r="WWC19" s="173"/>
      <c r="WWG19" s="173"/>
      <c r="WWK19" s="173"/>
      <c r="WWO19" s="173"/>
      <c r="WWS19" s="173"/>
      <c r="WWW19" s="173"/>
      <c r="WXA19" s="173"/>
      <c r="WXE19" s="173"/>
      <c r="WXI19" s="173"/>
      <c r="WXM19" s="173"/>
      <c r="WXQ19" s="173"/>
      <c r="WXU19" s="173"/>
      <c r="WXY19" s="173"/>
      <c r="WYC19" s="173"/>
      <c r="WYG19" s="173"/>
      <c r="WYK19" s="173"/>
      <c r="WYO19" s="173"/>
      <c r="WYS19" s="173"/>
      <c r="WYW19" s="173"/>
      <c r="WZA19" s="173"/>
      <c r="WZE19" s="173"/>
      <c r="WZI19" s="173"/>
      <c r="WZM19" s="173"/>
      <c r="WZQ19" s="173"/>
      <c r="WZU19" s="173"/>
      <c r="WZY19" s="173"/>
      <c r="XAC19" s="173"/>
      <c r="XAG19" s="173"/>
      <c r="XAK19" s="173"/>
      <c r="XAO19" s="173"/>
      <c r="XAS19" s="173"/>
      <c r="XAW19" s="173"/>
      <c r="XBA19" s="173"/>
      <c r="XBE19" s="173"/>
      <c r="XBI19" s="173"/>
      <c r="XBM19" s="173"/>
      <c r="XBQ19" s="173"/>
      <c r="XBU19" s="173"/>
      <c r="XBY19" s="173"/>
      <c r="XCC19" s="173"/>
      <c r="XCG19" s="173"/>
      <c r="XCK19" s="173"/>
      <c r="XCO19" s="173"/>
      <c r="XCS19" s="173"/>
      <c r="XCW19" s="173"/>
      <c r="XDA19" s="173"/>
      <c r="XDE19" s="173"/>
      <c r="XDI19" s="173"/>
      <c r="XDM19" s="173"/>
      <c r="XDQ19" s="173"/>
      <c r="XDU19" s="173"/>
      <c r="XDY19" s="173"/>
      <c r="XEC19" s="173"/>
      <c r="XEG19" s="173"/>
      <c r="XEK19" s="173"/>
      <c r="XEO19" s="173"/>
      <c r="XES19" s="173"/>
      <c r="XEW19" s="173"/>
      <c r="XFA19" s="173"/>
    </row>
    <row r="20" spans="1:1021 1025:2045 2049:3069 3073:4093 4097:5117 5121:6141 6145:7165 7169:8189 8193:9213 9217:10237 10241:11261 11265:12285 12289:13309 13313:14333 14337:15357 15361:16381" s="171" customFormat="1" ht="13.8">
      <c r="A20" s="1531" t="s">
        <v>801</v>
      </c>
      <c r="B20" s="1532" t="s">
        <v>802</v>
      </c>
      <c r="C20" s="1532" t="s">
        <v>803</v>
      </c>
      <c r="D20" s="169"/>
    </row>
    <row r="21" spans="1:1021 1025:2045 2049:3069 3073:4093 4097:5117 5121:6141 6145:7165 7169:8189 8193:9213 9217:10237 10241:11261 11265:12285 12289:13309 13313:14333 14337:15357 15361:16381" s="171" customFormat="1" ht="42.75" customHeight="1">
      <c r="A21" s="408" t="s">
        <v>804</v>
      </c>
      <c r="B21" s="408" t="s">
        <v>805</v>
      </c>
      <c r="C21" s="408" t="s">
        <v>806</v>
      </c>
      <c r="D21" s="169"/>
    </row>
    <row r="22" spans="1:1021 1025:2045 2049:3069 3073:4093 4097:5117 5121:6141 6145:7165 7169:8189 8193:9213 9217:10237 10241:11261 11265:12285 12289:13309 13313:14333 14337:15357 15361:16381" s="171" customFormat="1" ht="13.8">
      <c r="A22" s="413" t="s">
        <v>807</v>
      </c>
      <c r="B22" s="413" t="s">
        <v>808</v>
      </c>
      <c r="C22" s="413" t="s">
        <v>809</v>
      </c>
      <c r="D22" s="169"/>
    </row>
    <row r="23" spans="1:1021 1025:2045 2049:3069 3073:4093 4097:5117 5121:6141 6145:7165 7169:8189 8193:9213 9217:10237 10241:11261 11265:12285 12289:13309 13313:14333 14337:15357 15361:16381" s="171" customFormat="1" ht="27.6">
      <c r="A23" s="413" t="s">
        <v>810</v>
      </c>
      <c r="B23" s="413" t="s">
        <v>811</v>
      </c>
      <c r="C23" s="413" t="s">
        <v>812</v>
      </c>
      <c r="D23" s="169"/>
    </row>
    <row r="24" spans="1:1021 1025:2045 2049:3069 3073:4093 4097:5117 5121:6141 6145:7165 7169:8189 8193:9213 9217:10237 10241:11261 11265:12285 12289:13309 13313:14333 14337:15357 15361:16381" s="171" customFormat="1" ht="27.6">
      <c r="A24" s="413" t="s">
        <v>807</v>
      </c>
      <c r="B24" s="413" t="s">
        <v>813</v>
      </c>
      <c r="C24" s="413" t="s">
        <v>814</v>
      </c>
      <c r="D24" s="169"/>
    </row>
    <row r="25" spans="1:1021 1025:2045 2049:3069 3073:4093 4097:5117 5121:6141 6145:7165 7169:8189 8193:9213 9217:10237 10241:11261 11265:12285 12289:13309 13313:14333 14337:15357 15361:16381" s="171" customFormat="1" ht="44.25" customHeight="1">
      <c r="A25" s="413" t="s">
        <v>807</v>
      </c>
      <c r="B25" s="413" t="s">
        <v>815</v>
      </c>
      <c r="C25" s="413" t="s">
        <v>812</v>
      </c>
      <c r="D25" s="169"/>
    </row>
    <row r="26" spans="1:1021 1025:2045 2049:3069 3073:4093 4097:5117 5121:6141 6145:7165 7169:8189 8193:9213 9217:10237 10241:11261 11265:12285 12289:13309 13313:14333 14337:15357 15361:16381" s="171" customFormat="1" ht="27.6">
      <c r="A26" s="413" t="s">
        <v>810</v>
      </c>
      <c r="B26" s="413" t="s">
        <v>816</v>
      </c>
      <c r="C26" s="413" t="s">
        <v>817</v>
      </c>
      <c r="D26" s="169"/>
    </row>
    <row r="27" spans="1:1021 1025:2045 2049:3069 3073:4093 4097:5117 5121:6141 6145:7165 7169:8189 8193:9213 9217:10237 10241:11261 11265:12285 12289:13309 13313:14333 14337:15357 15361:16381" s="171" customFormat="1" ht="82.8">
      <c r="A27" s="413" t="s">
        <v>807</v>
      </c>
      <c r="B27" s="413" t="s">
        <v>818</v>
      </c>
      <c r="C27" s="413" t="s">
        <v>817</v>
      </c>
      <c r="D27" s="169"/>
    </row>
    <row r="28" spans="1:1021 1025:2045 2049:3069 3073:4093 4097:5117 5121:6141 6145:7165 7169:8189 8193:9213 9217:10237 10241:11261 11265:12285 12289:13309 13313:14333 14337:15357 15361:16381" s="171" customFormat="1" ht="13.8">
      <c r="A28" s="413" t="s">
        <v>810</v>
      </c>
      <c r="B28" s="413" t="s">
        <v>819</v>
      </c>
      <c r="C28" s="413" t="s">
        <v>812</v>
      </c>
      <c r="D28" s="169"/>
    </row>
    <row r="29" spans="1:1021 1025:2045 2049:3069 3073:4093 4097:5117 5121:6141 6145:7165 7169:8189 8193:9213 9217:10237 10241:11261 11265:12285 12289:13309 13313:14333 14337:15357 15361:16381" s="171" customFormat="1" ht="27.6">
      <c r="A29" s="413" t="s">
        <v>810</v>
      </c>
      <c r="B29" s="413" t="s">
        <v>820</v>
      </c>
      <c r="C29" s="413" t="s">
        <v>817</v>
      </c>
      <c r="D29" s="169"/>
    </row>
    <row r="30" spans="1:1021 1025:2045 2049:3069 3073:4093 4097:5117 5121:6141 6145:7165 7169:8189 8193:9213 9217:10237 10241:11261 11265:12285 12289:13309 13313:14333 14337:15357 15361:16381" s="171" customFormat="1" ht="41.4">
      <c r="A30" s="413" t="s">
        <v>807</v>
      </c>
      <c r="B30" s="413" t="s">
        <v>821</v>
      </c>
      <c r="C30" s="413" t="s">
        <v>822</v>
      </c>
      <c r="D30" s="169"/>
    </row>
    <row r="31" spans="1:1021 1025:2045 2049:3069 3073:4093 4097:5117 5121:6141 6145:7165 7169:8189 8193:9213 9217:10237 10241:11261 11265:12285 12289:13309 13313:14333 14337:15357 15361:16381" s="171" customFormat="1" ht="27.6">
      <c r="A31" s="412" t="s">
        <v>807</v>
      </c>
      <c r="B31" s="412" t="s">
        <v>823</v>
      </c>
      <c r="C31" s="412" t="s">
        <v>824</v>
      </c>
      <c r="D31" s="169"/>
    </row>
    <row r="32" spans="1:1021 1025:2045 2049:3069 3073:4093 4097:5117 5121:6141 6145:7165 7169:8189 8193:9213 9217:10237 10241:11261 11265:12285 12289:13309 13313:14333 14337:15357 15361:16381" s="171" customFormat="1" ht="13.8">
      <c r="A32" s="409" t="s">
        <v>825</v>
      </c>
      <c r="B32" s="409" t="s">
        <v>826</v>
      </c>
      <c r="C32" s="409" t="s">
        <v>824</v>
      </c>
      <c r="D32" s="169"/>
    </row>
    <row r="33" spans="1:16384" s="171" customFormat="1" ht="87.75" customHeight="1">
      <c r="A33" s="409" t="s">
        <v>810</v>
      </c>
      <c r="B33" s="409" t="s">
        <v>827</v>
      </c>
      <c r="C33" s="409" t="s">
        <v>812</v>
      </c>
      <c r="D33" s="169"/>
    </row>
    <row r="34" spans="1:16384" s="171" customFormat="1" ht="13.8">
      <c r="A34" s="409" t="s">
        <v>825</v>
      </c>
      <c r="B34" s="409" t="s">
        <v>828</v>
      </c>
      <c r="C34" s="409" t="s">
        <v>829</v>
      </c>
      <c r="D34" s="169"/>
    </row>
    <row r="35" spans="1:16384" s="171" customFormat="1" ht="41.4">
      <c r="A35" s="409" t="s">
        <v>810</v>
      </c>
      <c r="B35" s="409" t="s">
        <v>830</v>
      </c>
      <c r="C35" s="409" t="s">
        <v>831</v>
      </c>
      <c r="D35" s="169"/>
    </row>
    <row r="36" spans="1:16384" s="171" customFormat="1" ht="41.25" customHeight="1">
      <c r="A36" s="409" t="s">
        <v>810</v>
      </c>
      <c r="B36" s="409" t="s">
        <v>832</v>
      </c>
      <c r="C36" s="409" t="s">
        <v>831</v>
      </c>
      <c r="D36" s="169"/>
    </row>
    <row r="37" spans="1:16384" s="171" customFormat="1" ht="13.8">
      <c r="A37" s="410" t="s">
        <v>807</v>
      </c>
      <c r="B37" s="410" t="s">
        <v>833</v>
      </c>
      <c r="C37" s="410" t="s">
        <v>834</v>
      </c>
      <c r="D37" s="169"/>
    </row>
    <row r="38" spans="1:16384" s="171" customFormat="1" ht="41.4">
      <c r="A38" s="410" t="s">
        <v>825</v>
      </c>
      <c r="B38" s="410" t="s">
        <v>835</v>
      </c>
      <c r="C38" s="410" t="s">
        <v>822</v>
      </c>
      <c r="D38" s="169"/>
    </row>
    <row r="39" spans="1:16384" s="171" customFormat="1" ht="13.8">
      <c r="A39" s="1333" t="s">
        <v>807</v>
      </c>
      <c r="B39" s="1333" t="s">
        <v>836</v>
      </c>
      <c r="C39" s="1333" t="s">
        <v>824</v>
      </c>
      <c r="D39" s="169"/>
    </row>
    <row r="40" spans="1:16384" s="171" customFormat="1" ht="13.8">
      <c r="A40" s="1333" t="s">
        <v>810</v>
      </c>
      <c r="B40" s="1333" t="s">
        <v>837</v>
      </c>
      <c r="C40" s="1333" t="s">
        <v>824</v>
      </c>
      <c r="D40" s="169"/>
    </row>
    <row r="41" spans="1:16384" s="171" customFormat="1" ht="13.8">
      <c r="A41" s="1333" t="s">
        <v>825</v>
      </c>
      <c r="B41" s="1333" t="s">
        <v>838</v>
      </c>
      <c r="C41" s="1333" t="s">
        <v>824</v>
      </c>
      <c r="D41" s="169"/>
    </row>
    <row r="42" spans="1:16384" s="171" customFormat="1" ht="82.8">
      <c r="A42" s="1333" t="s">
        <v>807</v>
      </c>
      <c r="B42" s="1333" t="s">
        <v>839</v>
      </c>
      <c r="C42" s="1333" t="s">
        <v>812</v>
      </c>
      <c r="D42" s="169"/>
    </row>
    <row r="43" spans="1:16384" s="171" customFormat="1" ht="13.8">
      <c r="A43" s="1333" t="s">
        <v>825</v>
      </c>
      <c r="B43" s="1333" t="s">
        <v>840</v>
      </c>
      <c r="C43" s="1333" t="s">
        <v>841</v>
      </c>
      <c r="D43" s="169"/>
    </row>
    <row r="44" spans="1:16384" s="171" customFormat="1" ht="55.2">
      <c r="A44" s="1333" t="s">
        <v>807</v>
      </c>
      <c r="B44" s="1333" t="s">
        <v>842</v>
      </c>
      <c r="C44" s="1333" t="s">
        <v>843</v>
      </c>
      <c r="D44" s="169"/>
    </row>
    <row r="45" spans="1:16384" s="171" customFormat="1" ht="27.6">
      <c r="A45" s="1333" t="s">
        <v>807</v>
      </c>
      <c r="B45" s="1333" t="s">
        <v>844</v>
      </c>
      <c r="C45" s="1502" t="s">
        <v>845</v>
      </c>
      <c r="D45" s="169"/>
    </row>
    <row r="46" spans="1:16384" s="171" customFormat="1" ht="27.6">
      <c r="A46" s="1333" t="s">
        <v>825</v>
      </c>
      <c r="B46" s="1333" t="s">
        <v>846</v>
      </c>
      <c r="C46" s="1503" t="s">
        <v>847</v>
      </c>
      <c r="D46" s="169"/>
    </row>
    <row r="47" spans="1:16384" s="1787" customFormat="1" ht="27.6">
      <c r="A47" s="1333" t="s">
        <v>810</v>
      </c>
      <c r="B47" s="1333" t="s">
        <v>848</v>
      </c>
      <c r="C47" s="1503" t="s">
        <v>849</v>
      </c>
      <c r="D47" s="169"/>
      <c r="E47" s="171"/>
      <c r="F47" s="169"/>
      <c r="G47" s="171"/>
      <c r="H47" s="169"/>
      <c r="I47" s="171"/>
      <c r="J47" s="169"/>
      <c r="K47" s="171"/>
      <c r="L47" s="169"/>
      <c r="M47" s="171"/>
      <c r="N47" s="169"/>
      <c r="O47" s="171"/>
      <c r="P47" s="169"/>
      <c r="Q47" s="171"/>
      <c r="R47" s="169"/>
      <c r="S47" s="171"/>
      <c r="T47" s="169"/>
      <c r="U47" s="171"/>
      <c r="V47" s="169"/>
      <c r="W47" s="171"/>
      <c r="X47" s="169"/>
      <c r="Y47" s="171"/>
      <c r="Z47" s="169"/>
      <c r="AA47" s="171"/>
      <c r="AB47" s="169"/>
      <c r="AC47" s="171"/>
      <c r="AD47" s="169"/>
      <c r="AE47" s="171"/>
      <c r="AF47" s="169"/>
      <c r="AG47" s="171"/>
      <c r="AH47" s="169"/>
      <c r="AI47" s="171"/>
      <c r="AJ47" s="169"/>
      <c r="AK47" s="171"/>
      <c r="AL47" s="169"/>
      <c r="AM47" s="171"/>
      <c r="AN47" s="169"/>
      <c r="AO47" s="171"/>
      <c r="AP47" s="169"/>
      <c r="AQ47" s="171"/>
      <c r="AR47" s="169"/>
      <c r="AS47" s="171"/>
      <c r="AT47" s="169"/>
      <c r="AU47" s="171"/>
      <c r="AV47" s="169"/>
      <c r="AW47" s="171"/>
      <c r="AX47" s="169"/>
      <c r="AY47" s="171"/>
      <c r="AZ47" s="169"/>
      <c r="BA47" s="171"/>
      <c r="BB47" s="169"/>
      <c r="BC47" s="171"/>
      <c r="BD47" s="169"/>
      <c r="BE47" s="171"/>
      <c r="BF47" s="169"/>
      <c r="BG47" s="171"/>
      <c r="BH47" s="169"/>
      <c r="BI47" s="171"/>
      <c r="BJ47" s="169"/>
      <c r="BK47" s="171"/>
      <c r="BL47" s="169"/>
      <c r="BM47" s="171"/>
      <c r="BN47" s="169"/>
      <c r="BO47" s="171"/>
      <c r="BP47" s="169"/>
      <c r="BQ47" s="171"/>
      <c r="BR47" s="169"/>
      <c r="BS47" s="171"/>
      <c r="BT47" s="169"/>
      <c r="BU47" s="171"/>
      <c r="BV47" s="169"/>
      <c r="BW47" s="171"/>
      <c r="BX47" s="169"/>
      <c r="BY47" s="171"/>
      <c r="BZ47" s="169"/>
      <c r="CA47" s="171"/>
      <c r="CB47" s="169"/>
      <c r="CC47" s="171"/>
      <c r="CD47" s="169"/>
      <c r="CE47" s="171"/>
      <c r="CF47" s="169"/>
      <c r="CG47" s="171"/>
      <c r="CH47" s="169"/>
      <c r="CI47" s="171"/>
      <c r="CJ47" s="169"/>
      <c r="CK47" s="171"/>
      <c r="CL47" s="169"/>
      <c r="CM47" s="171"/>
      <c r="CN47" s="169"/>
      <c r="CO47" s="171"/>
      <c r="CP47" s="169"/>
      <c r="CQ47" s="171"/>
      <c r="CR47" s="169"/>
      <c r="CS47" s="171"/>
      <c r="CT47" s="169"/>
      <c r="CU47" s="171"/>
      <c r="CV47" s="169"/>
      <c r="CW47" s="171"/>
      <c r="CX47" s="169"/>
      <c r="CY47" s="171"/>
      <c r="CZ47" s="169"/>
      <c r="DA47" s="171"/>
      <c r="DB47" s="169"/>
      <c r="DC47" s="171"/>
      <c r="DD47" s="169"/>
      <c r="DE47" s="171"/>
      <c r="DF47" s="169"/>
      <c r="DG47" s="171"/>
      <c r="DH47" s="169"/>
      <c r="DI47" s="171"/>
      <c r="DJ47" s="169"/>
      <c r="DK47" s="171"/>
      <c r="DL47" s="169"/>
      <c r="DM47" s="171"/>
      <c r="DN47" s="169"/>
      <c r="DO47" s="171"/>
      <c r="DP47" s="169"/>
      <c r="DQ47" s="171"/>
      <c r="DR47" s="169"/>
      <c r="DS47" s="171"/>
      <c r="DT47" s="169"/>
      <c r="DU47" s="171"/>
      <c r="DV47" s="169"/>
      <c r="DW47" s="171"/>
      <c r="DX47" s="169"/>
      <c r="DY47" s="171"/>
      <c r="DZ47" s="169"/>
      <c r="EA47" s="171"/>
      <c r="EB47" s="169"/>
      <c r="EC47" s="171"/>
      <c r="ED47" s="169"/>
      <c r="EE47" s="171"/>
      <c r="EF47" s="169"/>
      <c r="EG47" s="171"/>
      <c r="EH47" s="169"/>
      <c r="EI47" s="171"/>
      <c r="EJ47" s="169"/>
      <c r="EK47" s="171"/>
      <c r="EL47" s="169"/>
      <c r="EM47" s="171"/>
      <c r="EN47" s="169"/>
      <c r="EO47" s="171"/>
      <c r="EP47" s="169"/>
      <c r="EQ47" s="171"/>
      <c r="ER47" s="169"/>
      <c r="ES47" s="171"/>
      <c r="ET47" s="169"/>
      <c r="EU47" s="171"/>
      <c r="EV47" s="169"/>
      <c r="EW47" s="171"/>
      <c r="EX47" s="169"/>
      <c r="EY47" s="171"/>
      <c r="EZ47" s="169"/>
      <c r="FA47" s="171"/>
      <c r="FB47" s="169"/>
      <c r="FC47" s="171"/>
      <c r="FD47" s="169"/>
      <c r="FE47" s="171"/>
      <c r="FF47" s="169"/>
      <c r="FG47" s="171"/>
      <c r="FH47" s="169"/>
      <c r="FI47" s="171"/>
      <c r="FJ47" s="169"/>
      <c r="FK47" s="171"/>
      <c r="FL47" s="169"/>
      <c r="FM47" s="171"/>
      <c r="FN47" s="169"/>
      <c r="FO47" s="171"/>
      <c r="FP47" s="169"/>
      <c r="FQ47" s="171"/>
      <c r="FR47" s="169"/>
      <c r="FS47" s="171"/>
      <c r="FT47" s="169"/>
      <c r="FU47" s="171"/>
      <c r="FV47" s="169"/>
      <c r="FW47" s="171"/>
      <c r="FX47" s="169"/>
      <c r="FY47" s="171"/>
      <c r="FZ47" s="169"/>
      <c r="GA47" s="171"/>
      <c r="GB47" s="169"/>
      <c r="GC47" s="171"/>
      <c r="GD47" s="169"/>
      <c r="GE47" s="171"/>
      <c r="GF47" s="169"/>
      <c r="GG47" s="171"/>
      <c r="GH47" s="169"/>
      <c r="GI47" s="171"/>
      <c r="GJ47" s="169"/>
      <c r="GK47" s="171"/>
      <c r="GL47" s="169"/>
      <c r="GM47" s="171"/>
      <c r="GN47" s="169"/>
      <c r="GO47" s="171"/>
      <c r="GP47" s="169"/>
      <c r="GQ47" s="171"/>
      <c r="GR47" s="169"/>
      <c r="GS47" s="171"/>
      <c r="GT47" s="169"/>
      <c r="GU47" s="171"/>
      <c r="GV47" s="169"/>
      <c r="GW47" s="171"/>
      <c r="GX47" s="169"/>
      <c r="GY47" s="171"/>
      <c r="GZ47" s="169"/>
      <c r="HA47" s="171"/>
      <c r="HB47" s="169"/>
      <c r="HC47" s="171"/>
      <c r="HD47" s="169"/>
      <c r="HE47" s="171"/>
      <c r="HF47" s="169"/>
      <c r="HG47" s="171"/>
      <c r="HH47" s="169"/>
      <c r="HI47" s="171"/>
      <c r="HJ47" s="169"/>
      <c r="HK47" s="171"/>
      <c r="HL47" s="169"/>
      <c r="HM47" s="171"/>
      <c r="HN47" s="169"/>
      <c r="HO47" s="171"/>
      <c r="HP47" s="169"/>
      <c r="HQ47" s="171"/>
      <c r="HR47" s="169"/>
      <c r="HS47" s="171"/>
      <c r="HT47" s="169"/>
      <c r="HU47" s="171"/>
      <c r="HV47" s="169"/>
      <c r="HW47" s="171"/>
      <c r="HX47" s="169"/>
      <c r="HY47" s="171"/>
      <c r="HZ47" s="169"/>
      <c r="IA47" s="171"/>
      <c r="IB47" s="169"/>
      <c r="IC47" s="171"/>
      <c r="ID47" s="169"/>
      <c r="IE47" s="171"/>
      <c r="IF47" s="169"/>
      <c r="IG47" s="171"/>
      <c r="IH47" s="169"/>
      <c r="II47" s="171"/>
      <c r="IJ47" s="169"/>
      <c r="IK47" s="171"/>
      <c r="IL47" s="169"/>
      <c r="IM47" s="171"/>
      <c r="IN47" s="169"/>
      <c r="IO47" s="171"/>
      <c r="IP47" s="169"/>
      <c r="IQ47" s="171"/>
      <c r="IR47" s="169"/>
      <c r="IS47" s="171"/>
      <c r="IT47" s="169"/>
      <c r="IU47" s="171"/>
      <c r="IV47" s="169"/>
      <c r="IW47" s="171"/>
      <c r="IX47" s="169"/>
      <c r="IY47" s="171"/>
      <c r="IZ47" s="169"/>
      <c r="JA47" s="171"/>
      <c r="JB47" s="169"/>
      <c r="JC47" s="171"/>
      <c r="JD47" s="169"/>
      <c r="JE47" s="171"/>
      <c r="JF47" s="169"/>
      <c r="JG47" s="171"/>
      <c r="JH47" s="169"/>
      <c r="JI47" s="171"/>
      <c r="JJ47" s="169"/>
      <c r="JK47" s="171"/>
      <c r="JL47" s="169"/>
      <c r="JM47" s="171"/>
      <c r="JN47" s="169"/>
      <c r="JO47" s="171"/>
      <c r="JP47" s="169"/>
      <c r="JQ47" s="171"/>
      <c r="JR47" s="169"/>
      <c r="JS47" s="171"/>
      <c r="JT47" s="169"/>
      <c r="JU47" s="171"/>
      <c r="JV47" s="169"/>
      <c r="JW47" s="171"/>
      <c r="JX47" s="169"/>
      <c r="JY47" s="171"/>
      <c r="JZ47" s="169"/>
      <c r="KA47" s="171"/>
      <c r="KB47" s="169"/>
      <c r="KC47" s="171"/>
      <c r="KD47" s="169"/>
      <c r="KE47" s="171"/>
      <c r="KF47" s="169"/>
      <c r="KG47" s="171"/>
      <c r="KH47" s="169"/>
      <c r="KI47" s="171"/>
      <c r="KJ47" s="169"/>
      <c r="KK47" s="171"/>
      <c r="KL47" s="169"/>
      <c r="KM47" s="171"/>
      <c r="KN47" s="169"/>
      <c r="KO47" s="171"/>
      <c r="KP47" s="169"/>
      <c r="KQ47" s="171"/>
      <c r="KR47" s="169"/>
      <c r="KS47" s="171"/>
      <c r="KT47" s="169"/>
      <c r="KU47" s="171"/>
      <c r="KV47" s="169"/>
      <c r="KW47" s="171"/>
      <c r="KX47" s="169"/>
      <c r="KY47" s="171"/>
      <c r="KZ47" s="169"/>
      <c r="LA47" s="171"/>
      <c r="LB47" s="169"/>
      <c r="LC47" s="171"/>
      <c r="LD47" s="169"/>
      <c r="LE47" s="171"/>
      <c r="LF47" s="169"/>
      <c r="LG47" s="171"/>
      <c r="LH47" s="169"/>
      <c r="LI47" s="171"/>
      <c r="LJ47" s="169"/>
      <c r="LK47" s="171"/>
      <c r="LL47" s="169"/>
      <c r="LM47" s="171"/>
      <c r="LN47" s="169"/>
      <c r="LO47" s="171"/>
      <c r="LP47" s="169"/>
      <c r="LQ47" s="171"/>
      <c r="LR47" s="169"/>
      <c r="LS47" s="171"/>
      <c r="LT47" s="169"/>
      <c r="LU47" s="171"/>
      <c r="LV47" s="169"/>
      <c r="LW47" s="171"/>
      <c r="LX47" s="169"/>
      <c r="LY47" s="171"/>
      <c r="LZ47" s="169"/>
      <c r="MA47" s="171"/>
      <c r="MB47" s="169"/>
      <c r="MC47" s="171"/>
      <c r="MD47" s="169"/>
      <c r="ME47" s="171"/>
      <c r="MF47" s="169"/>
      <c r="MG47" s="171"/>
      <c r="MH47" s="169"/>
      <c r="MI47" s="171"/>
      <c r="MJ47" s="169"/>
      <c r="MK47" s="171"/>
      <c r="ML47" s="169"/>
      <c r="MM47" s="171"/>
      <c r="MN47" s="169"/>
      <c r="MO47" s="171"/>
      <c r="MP47" s="169"/>
      <c r="MQ47" s="171"/>
      <c r="MR47" s="169"/>
      <c r="MS47" s="171"/>
      <c r="MT47" s="169"/>
      <c r="MU47" s="171"/>
      <c r="MV47" s="169"/>
      <c r="MW47" s="171"/>
      <c r="MX47" s="169"/>
      <c r="MY47" s="171"/>
      <c r="MZ47" s="169"/>
      <c r="NA47" s="171"/>
      <c r="NB47" s="169"/>
      <c r="NC47" s="171"/>
      <c r="ND47" s="169"/>
      <c r="NE47" s="171"/>
      <c r="NF47" s="169"/>
      <c r="NG47" s="171"/>
      <c r="NH47" s="169"/>
      <c r="NI47" s="171"/>
      <c r="NJ47" s="169"/>
      <c r="NK47" s="171"/>
      <c r="NL47" s="169"/>
      <c r="NM47" s="171"/>
      <c r="NN47" s="169"/>
      <c r="NO47" s="171"/>
      <c r="NP47" s="169"/>
      <c r="NQ47" s="171"/>
      <c r="NR47" s="169"/>
      <c r="NS47" s="171"/>
      <c r="NT47" s="169"/>
      <c r="NU47" s="171"/>
      <c r="NV47" s="169"/>
      <c r="NW47" s="171"/>
      <c r="NX47" s="169"/>
      <c r="NY47" s="171"/>
      <c r="NZ47" s="169"/>
      <c r="OA47" s="171"/>
      <c r="OB47" s="169"/>
      <c r="OC47" s="171"/>
      <c r="OD47" s="169"/>
      <c r="OE47" s="171"/>
      <c r="OF47" s="169"/>
      <c r="OG47" s="171"/>
      <c r="OH47" s="169"/>
      <c r="OI47" s="171"/>
      <c r="OJ47" s="169"/>
      <c r="OK47" s="171"/>
      <c r="OL47" s="169"/>
      <c r="OM47" s="171"/>
      <c r="ON47" s="169"/>
      <c r="OO47" s="171"/>
      <c r="OP47" s="169"/>
      <c r="OQ47" s="171"/>
      <c r="OR47" s="169"/>
      <c r="OS47" s="171"/>
      <c r="OT47" s="169"/>
      <c r="OU47" s="171"/>
      <c r="OV47" s="169"/>
      <c r="OW47" s="171"/>
      <c r="OX47" s="169"/>
      <c r="OY47" s="171"/>
      <c r="OZ47" s="169"/>
      <c r="PA47" s="171"/>
      <c r="PB47" s="169"/>
      <c r="PC47" s="171"/>
      <c r="PD47" s="169"/>
      <c r="PE47" s="171"/>
      <c r="PF47" s="169"/>
      <c r="PG47" s="171"/>
      <c r="PH47" s="169"/>
      <c r="PI47" s="171"/>
      <c r="PJ47" s="169"/>
      <c r="PK47" s="171"/>
      <c r="PL47" s="169"/>
      <c r="PM47" s="171"/>
      <c r="PN47" s="169"/>
      <c r="PO47" s="171"/>
      <c r="PP47" s="169"/>
      <c r="PQ47" s="171"/>
      <c r="PR47" s="169"/>
      <c r="PS47" s="171"/>
      <c r="PT47" s="169"/>
      <c r="PU47" s="171"/>
      <c r="PV47" s="169"/>
      <c r="PW47" s="171"/>
      <c r="PX47" s="169"/>
      <c r="PY47" s="171"/>
      <c r="PZ47" s="169"/>
      <c r="QA47" s="171"/>
      <c r="QB47" s="169"/>
      <c r="QC47" s="171"/>
      <c r="QD47" s="169"/>
      <c r="QE47" s="171"/>
      <c r="QF47" s="169"/>
      <c r="QG47" s="171"/>
      <c r="QH47" s="169"/>
      <c r="QI47" s="171"/>
      <c r="QJ47" s="169"/>
      <c r="QK47" s="171"/>
      <c r="QL47" s="169"/>
      <c r="QM47" s="171"/>
      <c r="QN47" s="169"/>
      <c r="QO47" s="171"/>
      <c r="QP47" s="169"/>
      <c r="QQ47" s="171"/>
      <c r="QR47" s="169"/>
      <c r="QS47" s="171"/>
      <c r="QT47" s="169"/>
      <c r="QU47" s="171"/>
      <c r="QV47" s="169"/>
      <c r="QW47" s="171"/>
      <c r="QX47" s="169"/>
      <c r="QY47" s="171"/>
      <c r="QZ47" s="169"/>
      <c r="RA47" s="171"/>
      <c r="RB47" s="169"/>
      <c r="RC47" s="171"/>
      <c r="RD47" s="169"/>
      <c r="RE47" s="171"/>
      <c r="RF47" s="169"/>
      <c r="RG47" s="171"/>
      <c r="RH47" s="169"/>
      <c r="RI47" s="171"/>
      <c r="RJ47" s="169"/>
      <c r="RK47" s="171"/>
      <c r="RL47" s="169"/>
      <c r="RM47" s="171"/>
      <c r="RN47" s="169"/>
      <c r="RO47" s="171"/>
      <c r="RP47" s="169"/>
      <c r="RQ47" s="171"/>
      <c r="RR47" s="169"/>
      <c r="RS47" s="171"/>
      <c r="RT47" s="169"/>
      <c r="RU47" s="171"/>
      <c r="RV47" s="169"/>
      <c r="RW47" s="171"/>
      <c r="RX47" s="169"/>
      <c r="RY47" s="171"/>
      <c r="RZ47" s="169"/>
      <c r="SA47" s="171"/>
      <c r="SB47" s="169"/>
      <c r="SC47" s="171"/>
      <c r="SD47" s="169"/>
      <c r="SE47" s="171"/>
      <c r="SF47" s="169"/>
      <c r="SG47" s="171"/>
      <c r="SH47" s="169"/>
      <c r="SI47" s="171"/>
      <c r="SJ47" s="169"/>
      <c r="SK47" s="171"/>
      <c r="SL47" s="169"/>
      <c r="SM47" s="171"/>
      <c r="SN47" s="169"/>
      <c r="SO47" s="171"/>
      <c r="SP47" s="169"/>
      <c r="SQ47" s="171"/>
      <c r="SR47" s="169"/>
      <c r="SS47" s="171"/>
      <c r="ST47" s="169"/>
      <c r="SU47" s="171"/>
      <c r="SV47" s="169"/>
      <c r="SW47" s="171"/>
      <c r="SX47" s="169"/>
      <c r="SY47" s="171"/>
      <c r="SZ47" s="169"/>
      <c r="TA47" s="171"/>
      <c r="TB47" s="169"/>
      <c r="TC47" s="171"/>
      <c r="TD47" s="169"/>
      <c r="TE47" s="171"/>
      <c r="TF47" s="169"/>
      <c r="TG47" s="171"/>
      <c r="TH47" s="169"/>
      <c r="TI47" s="171"/>
      <c r="TJ47" s="169"/>
      <c r="TK47" s="171"/>
      <c r="TL47" s="169"/>
      <c r="TM47" s="171"/>
      <c r="TN47" s="169"/>
      <c r="TO47" s="171"/>
      <c r="TP47" s="169"/>
      <c r="TQ47" s="171"/>
      <c r="TR47" s="169"/>
      <c r="TS47" s="171"/>
      <c r="TT47" s="169"/>
      <c r="TU47" s="171"/>
      <c r="TV47" s="169"/>
      <c r="TW47" s="171"/>
      <c r="TX47" s="169"/>
      <c r="TY47" s="171"/>
      <c r="TZ47" s="169"/>
      <c r="UA47" s="171"/>
      <c r="UB47" s="169"/>
      <c r="UC47" s="171"/>
      <c r="UD47" s="169"/>
      <c r="UE47" s="171"/>
      <c r="UF47" s="169"/>
      <c r="UG47" s="171"/>
      <c r="UH47" s="169"/>
      <c r="UI47" s="171"/>
      <c r="UJ47" s="169"/>
      <c r="UK47" s="171"/>
      <c r="UL47" s="169"/>
      <c r="UM47" s="171"/>
      <c r="UN47" s="169"/>
      <c r="UO47" s="171"/>
      <c r="UP47" s="169"/>
      <c r="UQ47" s="171"/>
      <c r="UR47" s="169"/>
      <c r="US47" s="171"/>
      <c r="UT47" s="169"/>
      <c r="UU47" s="171"/>
      <c r="UV47" s="169"/>
      <c r="UW47" s="171"/>
      <c r="UX47" s="169"/>
      <c r="UY47" s="171"/>
      <c r="UZ47" s="169"/>
      <c r="VA47" s="171"/>
      <c r="VB47" s="169"/>
      <c r="VC47" s="171"/>
      <c r="VD47" s="169"/>
      <c r="VE47" s="171"/>
      <c r="VF47" s="169"/>
      <c r="VG47" s="171"/>
      <c r="VH47" s="169"/>
      <c r="VI47" s="171"/>
      <c r="VJ47" s="169"/>
      <c r="VK47" s="171"/>
      <c r="VL47" s="169"/>
      <c r="VM47" s="171"/>
      <c r="VN47" s="169"/>
      <c r="VO47" s="171"/>
      <c r="VP47" s="169"/>
      <c r="VQ47" s="171"/>
      <c r="VR47" s="169"/>
      <c r="VS47" s="171"/>
      <c r="VT47" s="169"/>
      <c r="VU47" s="171"/>
      <c r="VV47" s="169"/>
      <c r="VW47" s="171"/>
      <c r="VX47" s="169"/>
      <c r="VY47" s="171"/>
      <c r="VZ47" s="169"/>
      <c r="WA47" s="171"/>
      <c r="WB47" s="169"/>
      <c r="WC47" s="171"/>
      <c r="WD47" s="169"/>
      <c r="WE47" s="171"/>
      <c r="WF47" s="169"/>
      <c r="WG47" s="171"/>
      <c r="WH47" s="169"/>
      <c r="WI47" s="171"/>
      <c r="WJ47" s="169"/>
      <c r="WK47" s="171"/>
      <c r="WL47" s="169"/>
      <c r="WM47" s="171"/>
      <c r="WN47" s="169"/>
      <c r="WO47" s="171"/>
      <c r="WP47" s="169"/>
      <c r="WQ47" s="171"/>
      <c r="WR47" s="169"/>
      <c r="WS47" s="171"/>
      <c r="WT47" s="169"/>
      <c r="WU47" s="171"/>
      <c r="WV47" s="169"/>
      <c r="WW47" s="171"/>
      <c r="WX47" s="169"/>
      <c r="WY47" s="171"/>
      <c r="WZ47" s="169"/>
      <c r="XA47" s="171"/>
      <c r="XB47" s="169"/>
      <c r="XC47" s="171"/>
      <c r="XD47" s="169"/>
      <c r="XE47" s="171"/>
      <c r="XF47" s="169"/>
      <c r="XG47" s="171"/>
      <c r="XH47" s="169"/>
      <c r="XI47" s="171"/>
      <c r="XJ47" s="169"/>
      <c r="XK47" s="171"/>
      <c r="XL47" s="169"/>
      <c r="XM47" s="171"/>
      <c r="XN47" s="169"/>
      <c r="XO47" s="171"/>
      <c r="XP47" s="169"/>
      <c r="XQ47" s="171"/>
      <c r="XR47" s="169"/>
      <c r="XS47" s="171"/>
      <c r="XT47" s="169"/>
      <c r="XU47" s="171"/>
      <c r="XV47" s="169"/>
      <c r="XW47" s="171"/>
      <c r="XX47" s="169"/>
      <c r="XY47" s="171"/>
      <c r="XZ47" s="169"/>
      <c r="YA47" s="171"/>
      <c r="YB47" s="169"/>
      <c r="YC47" s="171"/>
      <c r="YD47" s="169"/>
      <c r="YE47" s="171"/>
      <c r="YF47" s="169"/>
      <c r="YG47" s="171"/>
      <c r="YH47" s="169"/>
      <c r="YI47" s="171"/>
      <c r="YJ47" s="169"/>
      <c r="YK47" s="171"/>
      <c r="YL47" s="169"/>
      <c r="YM47" s="171"/>
      <c r="YN47" s="169"/>
      <c r="YO47" s="171"/>
      <c r="YP47" s="169"/>
      <c r="YQ47" s="171"/>
      <c r="YR47" s="169"/>
      <c r="YS47" s="171"/>
      <c r="YT47" s="169"/>
      <c r="YU47" s="171"/>
      <c r="YV47" s="169"/>
      <c r="YW47" s="171"/>
      <c r="YX47" s="169"/>
      <c r="YY47" s="171"/>
      <c r="YZ47" s="169"/>
      <c r="ZA47" s="171"/>
      <c r="ZB47" s="169"/>
      <c r="ZC47" s="171"/>
      <c r="ZD47" s="169"/>
      <c r="ZE47" s="171"/>
      <c r="ZF47" s="169"/>
      <c r="ZG47" s="171"/>
      <c r="ZH47" s="169"/>
      <c r="ZI47" s="171"/>
      <c r="ZJ47" s="169"/>
      <c r="ZK47" s="171"/>
      <c r="ZL47" s="169"/>
      <c r="ZM47" s="171"/>
      <c r="ZN47" s="169"/>
      <c r="ZO47" s="171"/>
      <c r="ZP47" s="169"/>
      <c r="ZQ47" s="171"/>
      <c r="ZR47" s="169"/>
      <c r="ZS47" s="171"/>
      <c r="ZT47" s="169"/>
      <c r="ZU47" s="171"/>
      <c r="ZV47" s="169"/>
      <c r="ZW47" s="171"/>
      <c r="ZX47" s="169"/>
      <c r="ZY47" s="171"/>
      <c r="ZZ47" s="169"/>
      <c r="AAA47" s="171"/>
      <c r="AAB47" s="169"/>
      <c r="AAC47" s="171"/>
      <c r="AAD47" s="169"/>
      <c r="AAE47" s="171"/>
      <c r="AAF47" s="169"/>
      <c r="AAG47" s="171"/>
      <c r="AAH47" s="169"/>
      <c r="AAI47" s="171"/>
      <c r="AAJ47" s="169"/>
      <c r="AAK47" s="171"/>
      <c r="AAL47" s="169"/>
      <c r="AAM47" s="171"/>
      <c r="AAN47" s="169"/>
      <c r="AAO47" s="171"/>
      <c r="AAP47" s="169"/>
      <c r="AAQ47" s="171"/>
      <c r="AAR47" s="169"/>
      <c r="AAS47" s="171"/>
      <c r="AAT47" s="169"/>
      <c r="AAU47" s="171"/>
      <c r="AAV47" s="169"/>
      <c r="AAW47" s="171"/>
      <c r="AAX47" s="169"/>
      <c r="AAY47" s="171"/>
      <c r="AAZ47" s="169"/>
      <c r="ABA47" s="171"/>
      <c r="ABB47" s="169"/>
      <c r="ABC47" s="171"/>
      <c r="ABD47" s="169"/>
      <c r="ABE47" s="171"/>
      <c r="ABF47" s="169"/>
      <c r="ABG47" s="171"/>
      <c r="ABH47" s="169"/>
      <c r="ABI47" s="171"/>
      <c r="ABJ47" s="169"/>
      <c r="ABK47" s="171"/>
      <c r="ABL47" s="169"/>
      <c r="ABM47" s="171"/>
      <c r="ABN47" s="169"/>
      <c r="ABO47" s="171"/>
      <c r="ABP47" s="169"/>
      <c r="ABQ47" s="171"/>
      <c r="ABR47" s="169"/>
      <c r="ABS47" s="171"/>
      <c r="ABT47" s="169"/>
      <c r="ABU47" s="171"/>
      <c r="ABV47" s="169"/>
      <c r="ABW47" s="171"/>
      <c r="ABX47" s="169"/>
      <c r="ABY47" s="171"/>
      <c r="ABZ47" s="169"/>
      <c r="ACA47" s="171"/>
      <c r="ACB47" s="169"/>
      <c r="ACC47" s="171"/>
      <c r="ACD47" s="169"/>
      <c r="ACE47" s="171"/>
      <c r="ACF47" s="169"/>
      <c r="ACG47" s="171"/>
      <c r="ACH47" s="169"/>
      <c r="ACI47" s="171"/>
      <c r="ACJ47" s="169"/>
      <c r="ACK47" s="171"/>
      <c r="ACL47" s="169"/>
      <c r="ACM47" s="171"/>
      <c r="ACN47" s="169"/>
      <c r="ACO47" s="171"/>
      <c r="ACP47" s="169"/>
      <c r="ACQ47" s="171"/>
      <c r="ACR47" s="169"/>
      <c r="ACS47" s="171"/>
      <c r="ACT47" s="169"/>
      <c r="ACU47" s="171"/>
      <c r="ACV47" s="169"/>
      <c r="ACW47" s="171"/>
      <c r="ACX47" s="169"/>
      <c r="ACY47" s="171"/>
      <c r="ACZ47" s="169"/>
      <c r="ADA47" s="171"/>
      <c r="ADB47" s="169"/>
      <c r="ADC47" s="171"/>
      <c r="ADD47" s="169"/>
      <c r="ADE47" s="171"/>
      <c r="ADF47" s="169"/>
      <c r="ADG47" s="171"/>
      <c r="ADH47" s="169"/>
      <c r="ADI47" s="171"/>
      <c r="ADJ47" s="169"/>
      <c r="ADK47" s="171"/>
      <c r="ADL47" s="169"/>
      <c r="ADM47" s="171"/>
      <c r="ADN47" s="169"/>
      <c r="ADO47" s="171"/>
      <c r="ADP47" s="169"/>
      <c r="ADQ47" s="171"/>
      <c r="ADR47" s="169"/>
      <c r="ADS47" s="171"/>
      <c r="ADT47" s="169"/>
      <c r="ADU47" s="171"/>
      <c r="ADV47" s="169"/>
      <c r="ADW47" s="171"/>
      <c r="ADX47" s="169"/>
      <c r="ADY47" s="171"/>
      <c r="ADZ47" s="169"/>
      <c r="AEA47" s="171"/>
      <c r="AEB47" s="169"/>
      <c r="AEC47" s="171"/>
      <c r="AED47" s="169"/>
      <c r="AEE47" s="171"/>
      <c r="AEF47" s="169"/>
      <c r="AEG47" s="171"/>
      <c r="AEH47" s="169"/>
      <c r="AEI47" s="171"/>
      <c r="AEJ47" s="169"/>
      <c r="AEK47" s="171"/>
      <c r="AEL47" s="169"/>
      <c r="AEM47" s="171"/>
      <c r="AEN47" s="169"/>
      <c r="AEO47" s="171"/>
      <c r="AEP47" s="169"/>
      <c r="AEQ47" s="171"/>
      <c r="AER47" s="169"/>
      <c r="AES47" s="171"/>
      <c r="AET47" s="169"/>
      <c r="AEU47" s="171"/>
      <c r="AEV47" s="169"/>
      <c r="AEW47" s="171"/>
      <c r="AEX47" s="169"/>
      <c r="AEY47" s="171"/>
      <c r="AEZ47" s="169"/>
      <c r="AFA47" s="171"/>
      <c r="AFB47" s="169"/>
      <c r="AFC47" s="171"/>
      <c r="AFD47" s="169"/>
      <c r="AFE47" s="171"/>
      <c r="AFF47" s="169"/>
      <c r="AFG47" s="171"/>
      <c r="AFH47" s="169"/>
      <c r="AFI47" s="171"/>
      <c r="AFJ47" s="169"/>
      <c r="AFK47" s="171"/>
      <c r="AFL47" s="169"/>
      <c r="AFM47" s="171"/>
      <c r="AFN47" s="169"/>
      <c r="AFO47" s="171"/>
      <c r="AFP47" s="169"/>
      <c r="AFQ47" s="171"/>
      <c r="AFR47" s="169"/>
      <c r="AFS47" s="171"/>
      <c r="AFT47" s="169"/>
      <c r="AFU47" s="171"/>
      <c r="AFV47" s="169"/>
      <c r="AFW47" s="171"/>
      <c r="AFX47" s="169"/>
      <c r="AFY47" s="171"/>
      <c r="AFZ47" s="169"/>
      <c r="AGA47" s="171"/>
      <c r="AGB47" s="169"/>
      <c r="AGC47" s="171"/>
      <c r="AGD47" s="169"/>
      <c r="AGE47" s="171"/>
      <c r="AGF47" s="169"/>
      <c r="AGG47" s="171"/>
      <c r="AGH47" s="169"/>
      <c r="AGI47" s="171"/>
      <c r="AGJ47" s="169"/>
      <c r="AGK47" s="171"/>
      <c r="AGL47" s="169"/>
      <c r="AGM47" s="171"/>
      <c r="AGN47" s="169"/>
      <c r="AGO47" s="171"/>
      <c r="AGP47" s="169"/>
      <c r="AGQ47" s="171"/>
      <c r="AGR47" s="169"/>
      <c r="AGS47" s="171"/>
      <c r="AGT47" s="169"/>
      <c r="AGU47" s="171"/>
      <c r="AGV47" s="169"/>
      <c r="AGW47" s="171"/>
      <c r="AGX47" s="169"/>
      <c r="AGY47" s="171"/>
      <c r="AGZ47" s="169"/>
      <c r="AHA47" s="171"/>
      <c r="AHB47" s="169"/>
      <c r="AHC47" s="171"/>
      <c r="AHD47" s="169"/>
      <c r="AHE47" s="171"/>
      <c r="AHF47" s="169"/>
      <c r="AHG47" s="171"/>
      <c r="AHH47" s="169"/>
      <c r="AHI47" s="171"/>
      <c r="AHJ47" s="169"/>
      <c r="AHK47" s="171"/>
      <c r="AHL47" s="169"/>
      <c r="AHM47" s="171"/>
      <c r="AHN47" s="169"/>
      <c r="AHO47" s="171"/>
      <c r="AHP47" s="169"/>
      <c r="AHQ47" s="171"/>
      <c r="AHR47" s="169"/>
      <c r="AHS47" s="171"/>
      <c r="AHT47" s="169"/>
      <c r="AHU47" s="171"/>
      <c r="AHV47" s="169"/>
      <c r="AHW47" s="171"/>
      <c r="AHX47" s="169"/>
      <c r="AHY47" s="171"/>
      <c r="AHZ47" s="169"/>
      <c r="AIA47" s="171"/>
      <c r="AIB47" s="169"/>
      <c r="AIC47" s="171"/>
      <c r="AID47" s="169"/>
      <c r="AIE47" s="171"/>
      <c r="AIF47" s="169"/>
      <c r="AIG47" s="171"/>
      <c r="AIH47" s="169"/>
      <c r="AII47" s="171"/>
      <c r="AIJ47" s="169"/>
      <c r="AIK47" s="171"/>
      <c r="AIL47" s="169"/>
      <c r="AIM47" s="171"/>
      <c r="AIN47" s="169"/>
      <c r="AIO47" s="171"/>
      <c r="AIP47" s="169"/>
      <c r="AIQ47" s="171"/>
      <c r="AIR47" s="169"/>
      <c r="AIS47" s="171"/>
      <c r="AIT47" s="169"/>
      <c r="AIU47" s="171"/>
      <c r="AIV47" s="169"/>
      <c r="AIW47" s="171"/>
      <c r="AIX47" s="169"/>
      <c r="AIY47" s="171"/>
      <c r="AIZ47" s="169"/>
      <c r="AJA47" s="171"/>
      <c r="AJB47" s="169"/>
      <c r="AJC47" s="171"/>
      <c r="AJD47" s="169"/>
      <c r="AJE47" s="171"/>
      <c r="AJF47" s="169"/>
      <c r="AJG47" s="171"/>
      <c r="AJH47" s="169"/>
      <c r="AJI47" s="171"/>
      <c r="AJJ47" s="169"/>
      <c r="AJK47" s="171"/>
      <c r="AJL47" s="169"/>
      <c r="AJM47" s="171"/>
      <c r="AJN47" s="169"/>
      <c r="AJO47" s="171"/>
      <c r="AJP47" s="169"/>
      <c r="AJQ47" s="171"/>
      <c r="AJR47" s="169"/>
      <c r="AJS47" s="171"/>
      <c r="AJT47" s="169"/>
      <c r="AJU47" s="171"/>
      <c r="AJV47" s="169"/>
      <c r="AJW47" s="171"/>
      <c r="AJX47" s="169"/>
      <c r="AJY47" s="171"/>
      <c r="AJZ47" s="169"/>
      <c r="AKA47" s="171"/>
      <c r="AKB47" s="169"/>
      <c r="AKC47" s="171"/>
      <c r="AKD47" s="169"/>
      <c r="AKE47" s="171"/>
      <c r="AKF47" s="169"/>
      <c r="AKG47" s="171"/>
      <c r="AKH47" s="169"/>
      <c r="AKI47" s="171"/>
      <c r="AKJ47" s="169"/>
      <c r="AKK47" s="171"/>
      <c r="AKL47" s="169"/>
      <c r="AKM47" s="171"/>
      <c r="AKN47" s="169"/>
      <c r="AKO47" s="171"/>
      <c r="AKP47" s="169"/>
      <c r="AKQ47" s="171"/>
      <c r="AKR47" s="169"/>
      <c r="AKS47" s="171"/>
      <c r="AKT47" s="169"/>
      <c r="AKU47" s="171"/>
      <c r="AKV47" s="169"/>
      <c r="AKW47" s="171"/>
      <c r="AKX47" s="169"/>
      <c r="AKY47" s="171"/>
      <c r="AKZ47" s="169"/>
      <c r="ALA47" s="171"/>
      <c r="ALB47" s="169"/>
      <c r="ALC47" s="171"/>
      <c r="ALD47" s="169"/>
      <c r="ALE47" s="171"/>
      <c r="ALF47" s="169"/>
      <c r="ALG47" s="171"/>
      <c r="ALH47" s="169"/>
      <c r="ALI47" s="171"/>
      <c r="ALJ47" s="169"/>
      <c r="ALK47" s="171"/>
      <c r="ALL47" s="169"/>
      <c r="ALM47" s="171"/>
      <c r="ALN47" s="169"/>
      <c r="ALO47" s="171"/>
      <c r="ALP47" s="169"/>
      <c r="ALQ47" s="171"/>
      <c r="ALR47" s="169"/>
      <c r="ALS47" s="171"/>
      <c r="ALT47" s="169"/>
      <c r="ALU47" s="171"/>
      <c r="ALV47" s="169"/>
      <c r="ALW47" s="171"/>
      <c r="ALX47" s="169"/>
      <c r="ALY47" s="171"/>
      <c r="ALZ47" s="169"/>
      <c r="AMA47" s="171"/>
      <c r="AMB47" s="169"/>
      <c r="AMC47" s="171"/>
      <c r="AMD47" s="169"/>
      <c r="AME47" s="171"/>
      <c r="AMF47" s="169"/>
      <c r="AMG47" s="171"/>
      <c r="AMH47" s="169"/>
      <c r="AMI47" s="171"/>
      <c r="AMJ47" s="169"/>
      <c r="AMK47" s="171"/>
      <c r="AML47" s="169"/>
      <c r="AMM47" s="171"/>
      <c r="AMN47" s="169"/>
      <c r="AMO47" s="171"/>
      <c r="AMP47" s="169"/>
      <c r="AMQ47" s="171"/>
      <c r="AMR47" s="169"/>
      <c r="AMS47" s="171"/>
      <c r="AMT47" s="169"/>
      <c r="AMU47" s="171"/>
      <c r="AMV47" s="169"/>
      <c r="AMW47" s="171"/>
      <c r="AMX47" s="169"/>
      <c r="AMY47" s="171"/>
      <c r="AMZ47" s="169"/>
      <c r="ANA47" s="171"/>
      <c r="ANB47" s="169"/>
      <c r="ANC47" s="171"/>
      <c r="AND47" s="169"/>
      <c r="ANE47" s="171"/>
      <c r="ANF47" s="169"/>
      <c r="ANG47" s="171"/>
      <c r="ANH47" s="169"/>
      <c r="ANI47" s="171"/>
      <c r="ANJ47" s="169"/>
      <c r="ANK47" s="171"/>
      <c r="ANL47" s="169"/>
      <c r="ANM47" s="171"/>
      <c r="ANN47" s="169"/>
      <c r="ANO47" s="171"/>
      <c r="ANP47" s="169"/>
      <c r="ANQ47" s="171"/>
      <c r="ANR47" s="169"/>
      <c r="ANS47" s="171"/>
      <c r="ANT47" s="169"/>
      <c r="ANU47" s="171"/>
      <c r="ANV47" s="169"/>
      <c r="ANW47" s="171"/>
      <c r="ANX47" s="169"/>
      <c r="ANY47" s="171"/>
      <c r="ANZ47" s="169"/>
      <c r="AOA47" s="171"/>
      <c r="AOB47" s="169"/>
      <c r="AOC47" s="171"/>
      <c r="AOD47" s="169"/>
      <c r="AOE47" s="171"/>
      <c r="AOF47" s="169"/>
      <c r="AOG47" s="171"/>
      <c r="AOH47" s="169"/>
      <c r="AOI47" s="171"/>
      <c r="AOJ47" s="169"/>
      <c r="AOK47" s="171"/>
      <c r="AOL47" s="169"/>
      <c r="AOM47" s="171"/>
      <c r="AON47" s="169"/>
      <c r="AOO47" s="171"/>
      <c r="AOP47" s="169"/>
      <c r="AOQ47" s="171"/>
      <c r="AOR47" s="169"/>
      <c r="AOS47" s="171"/>
      <c r="AOT47" s="169"/>
      <c r="AOU47" s="171"/>
      <c r="AOV47" s="169"/>
      <c r="AOW47" s="171"/>
      <c r="AOX47" s="169"/>
      <c r="AOY47" s="171"/>
      <c r="AOZ47" s="169"/>
      <c r="APA47" s="171"/>
      <c r="APB47" s="169"/>
      <c r="APC47" s="171"/>
      <c r="APD47" s="169"/>
      <c r="APE47" s="171"/>
      <c r="APF47" s="169"/>
      <c r="APG47" s="171"/>
      <c r="APH47" s="169"/>
      <c r="API47" s="171"/>
      <c r="APJ47" s="169"/>
      <c r="APK47" s="171"/>
      <c r="APL47" s="169"/>
      <c r="APM47" s="171"/>
      <c r="APN47" s="169"/>
      <c r="APO47" s="171"/>
      <c r="APP47" s="169"/>
      <c r="APQ47" s="171"/>
      <c r="APR47" s="169"/>
      <c r="APS47" s="171"/>
      <c r="APT47" s="169"/>
      <c r="APU47" s="171"/>
      <c r="APV47" s="169"/>
      <c r="APW47" s="171"/>
      <c r="APX47" s="169"/>
      <c r="APY47" s="171"/>
      <c r="APZ47" s="169"/>
      <c r="AQA47" s="171"/>
      <c r="AQB47" s="169"/>
      <c r="AQC47" s="171"/>
      <c r="AQD47" s="169"/>
      <c r="AQE47" s="171"/>
      <c r="AQF47" s="169"/>
      <c r="AQG47" s="171"/>
      <c r="AQH47" s="169"/>
      <c r="AQI47" s="171"/>
      <c r="AQJ47" s="169"/>
      <c r="AQK47" s="171"/>
      <c r="AQL47" s="169"/>
      <c r="AQM47" s="171"/>
      <c r="AQN47" s="169"/>
      <c r="AQO47" s="171"/>
      <c r="AQP47" s="169"/>
      <c r="AQQ47" s="171"/>
      <c r="AQR47" s="169"/>
      <c r="AQS47" s="171"/>
      <c r="AQT47" s="169"/>
      <c r="AQU47" s="171"/>
      <c r="AQV47" s="169"/>
      <c r="AQW47" s="171"/>
      <c r="AQX47" s="169"/>
      <c r="AQY47" s="171"/>
      <c r="AQZ47" s="169"/>
      <c r="ARA47" s="171"/>
      <c r="ARB47" s="169"/>
      <c r="ARC47" s="171"/>
      <c r="ARD47" s="169"/>
      <c r="ARE47" s="171"/>
      <c r="ARF47" s="169"/>
      <c r="ARG47" s="171"/>
      <c r="ARH47" s="169"/>
      <c r="ARI47" s="171"/>
      <c r="ARJ47" s="169"/>
      <c r="ARK47" s="171"/>
      <c r="ARL47" s="169"/>
      <c r="ARM47" s="171"/>
      <c r="ARN47" s="169"/>
      <c r="ARO47" s="171"/>
      <c r="ARP47" s="169"/>
      <c r="ARQ47" s="171"/>
      <c r="ARR47" s="169"/>
      <c r="ARS47" s="171"/>
      <c r="ART47" s="169"/>
      <c r="ARU47" s="171"/>
      <c r="ARV47" s="169"/>
      <c r="ARW47" s="171"/>
      <c r="ARX47" s="169"/>
      <c r="ARY47" s="171"/>
      <c r="ARZ47" s="169"/>
      <c r="ASA47" s="171"/>
      <c r="ASB47" s="169"/>
      <c r="ASC47" s="171"/>
      <c r="ASD47" s="169"/>
      <c r="ASE47" s="171"/>
      <c r="ASF47" s="169"/>
      <c r="ASG47" s="171"/>
      <c r="ASH47" s="169"/>
      <c r="ASI47" s="171"/>
      <c r="ASJ47" s="169"/>
      <c r="ASK47" s="171"/>
      <c r="ASL47" s="169"/>
      <c r="ASM47" s="171"/>
      <c r="ASN47" s="169"/>
      <c r="ASO47" s="171"/>
      <c r="ASP47" s="169"/>
      <c r="ASQ47" s="171"/>
      <c r="ASR47" s="169"/>
      <c r="ASS47" s="171"/>
      <c r="AST47" s="169"/>
      <c r="ASU47" s="171"/>
      <c r="ASV47" s="169"/>
      <c r="ASW47" s="171"/>
      <c r="ASX47" s="169"/>
      <c r="ASY47" s="171"/>
      <c r="ASZ47" s="169"/>
      <c r="ATA47" s="171"/>
      <c r="ATB47" s="169"/>
      <c r="ATC47" s="171"/>
      <c r="ATD47" s="169"/>
      <c r="ATE47" s="171"/>
      <c r="ATF47" s="169"/>
      <c r="ATG47" s="171"/>
      <c r="ATH47" s="169"/>
      <c r="ATI47" s="171"/>
      <c r="ATJ47" s="169"/>
      <c r="ATK47" s="171"/>
      <c r="ATL47" s="169"/>
      <c r="ATM47" s="171"/>
      <c r="ATN47" s="169"/>
      <c r="ATO47" s="171"/>
      <c r="ATP47" s="169"/>
      <c r="ATQ47" s="171"/>
      <c r="ATR47" s="169"/>
      <c r="ATS47" s="171"/>
      <c r="ATT47" s="169"/>
      <c r="ATU47" s="171"/>
      <c r="ATV47" s="169"/>
      <c r="ATW47" s="171"/>
      <c r="ATX47" s="169"/>
      <c r="ATY47" s="171"/>
      <c r="ATZ47" s="169"/>
      <c r="AUA47" s="171"/>
      <c r="AUB47" s="169"/>
      <c r="AUC47" s="171"/>
      <c r="AUD47" s="169"/>
      <c r="AUE47" s="171"/>
      <c r="AUF47" s="169"/>
      <c r="AUG47" s="171"/>
      <c r="AUH47" s="169"/>
      <c r="AUI47" s="171"/>
      <c r="AUJ47" s="169"/>
      <c r="AUK47" s="171"/>
      <c r="AUL47" s="169"/>
      <c r="AUM47" s="171"/>
      <c r="AUN47" s="169"/>
      <c r="AUO47" s="171"/>
      <c r="AUP47" s="169"/>
      <c r="AUQ47" s="171"/>
      <c r="AUR47" s="169"/>
      <c r="AUS47" s="171"/>
      <c r="AUT47" s="169"/>
      <c r="AUU47" s="171"/>
      <c r="AUV47" s="169"/>
      <c r="AUW47" s="171"/>
      <c r="AUX47" s="169"/>
      <c r="AUY47" s="171"/>
      <c r="AUZ47" s="169"/>
      <c r="AVA47" s="171"/>
      <c r="AVB47" s="169"/>
      <c r="AVC47" s="171"/>
      <c r="AVD47" s="169"/>
      <c r="AVE47" s="171"/>
      <c r="AVF47" s="169"/>
      <c r="AVG47" s="171"/>
      <c r="AVH47" s="169"/>
      <c r="AVI47" s="171"/>
      <c r="AVJ47" s="169"/>
      <c r="AVK47" s="171"/>
      <c r="AVL47" s="169"/>
      <c r="AVM47" s="171"/>
      <c r="AVN47" s="169"/>
      <c r="AVO47" s="171"/>
      <c r="AVP47" s="169"/>
      <c r="AVQ47" s="171"/>
      <c r="AVR47" s="169"/>
      <c r="AVS47" s="171"/>
      <c r="AVT47" s="169"/>
      <c r="AVU47" s="171"/>
      <c r="AVV47" s="169"/>
      <c r="AVW47" s="171"/>
      <c r="AVX47" s="169"/>
      <c r="AVY47" s="171"/>
      <c r="AVZ47" s="169"/>
      <c r="AWA47" s="171"/>
      <c r="AWB47" s="169"/>
      <c r="AWC47" s="171"/>
      <c r="AWD47" s="169"/>
      <c r="AWE47" s="171"/>
      <c r="AWF47" s="169"/>
      <c r="AWG47" s="171"/>
      <c r="AWH47" s="169"/>
      <c r="AWI47" s="171"/>
      <c r="AWJ47" s="169"/>
      <c r="AWK47" s="171"/>
      <c r="AWL47" s="169"/>
      <c r="AWM47" s="171"/>
      <c r="AWN47" s="169"/>
      <c r="AWO47" s="171"/>
      <c r="AWP47" s="169"/>
      <c r="AWQ47" s="171"/>
      <c r="AWR47" s="169"/>
      <c r="AWS47" s="171"/>
      <c r="AWT47" s="169"/>
      <c r="AWU47" s="171"/>
      <c r="AWV47" s="169"/>
      <c r="AWW47" s="171"/>
      <c r="AWX47" s="169"/>
      <c r="AWY47" s="171"/>
      <c r="AWZ47" s="169"/>
      <c r="AXA47" s="171"/>
      <c r="AXB47" s="169"/>
      <c r="AXC47" s="171"/>
      <c r="AXD47" s="169"/>
      <c r="AXE47" s="171"/>
      <c r="AXF47" s="169"/>
      <c r="AXG47" s="171"/>
      <c r="AXH47" s="169"/>
      <c r="AXI47" s="171"/>
      <c r="AXJ47" s="169"/>
      <c r="AXK47" s="171"/>
      <c r="AXL47" s="169"/>
      <c r="AXM47" s="171"/>
      <c r="AXN47" s="169"/>
      <c r="AXO47" s="171"/>
      <c r="AXP47" s="169"/>
      <c r="AXQ47" s="171"/>
      <c r="AXR47" s="169"/>
      <c r="AXS47" s="171"/>
      <c r="AXT47" s="169"/>
      <c r="AXU47" s="171"/>
      <c r="AXV47" s="169"/>
      <c r="AXW47" s="171"/>
      <c r="AXX47" s="169"/>
      <c r="AXY47" s="171"/>
      <c r="AXZ47" s="169"/>
      <c r="AYA47" s="171"/>
      <c r="AYB47" s="169"/>
      <c r="AYC47" s="171"/>
      <c r="AYD47" s="169"/>
      <c r="AYE47" s="171"/>
      <c r="AYF47" s="169"/>
      <c r="AYG47" s="171"/>
      <c r="AYH47" s="169"/>
      <c r="AYI47" s="171"/>
      <c r="AYJ47" s="169"/>
      <c r="AYK47" s="171"/>
      <c r="AYL47" s="169"/>
      <c r="AYM47" s="171"/>
      <c r="AYN47" s="169"/>
      <c r="AYO47" s="171"/>
      <c r="AYP47" s="169"/>
      <c r="AYQ47" s="171"/>
      <c r="AYR47" s="169"/>
      <c r="AYS47" s="171"/>
      <c r="AYT47" s="169"/>
      <c r="AYU47" s="171"/>
      <c r="AYV47" s="169"/>
      <c r="AYW47" s="171"/>
      <c r="AYX47" s="169"/>
      <c r="AYY47" s="171"/>
      <c r="AYZ47" s="169"/>
      <c r="AZA47" s="171"/>
      <c r="AZB47" s="169"/>
      <c r="AZC47" s="171"/>
      <c r="AZD47" s="169"/>
      <c r="AZE47" s="171"/>
      <c r="AZF47" s="169"/>
      <c r="AZG47" s="171"/>
      <c r="AZH47" s="169"/>
      <c r="AZI47" s="171"/>
      <c r="AZJ47" s="169"/>
      <c r="AZK47" s="171"/>
      <c r="AZL47" s="169"/>
      <c r="AZM47" s="171"/>
      <c r="AZN47" s="169"/>
      <c r="AZO47" s="171"/>
      <c r="AZP47" s="169"/>
      <c r="AZQ47" s="171"/>
      <c r="AZR47" s="169"/>
      <c r="AZS47" s="171"/>
      <c r="AZT47" s="169"/>
      <c r="AZU47" s="171"/>
      <c r="AZV47" s="169"/>
      <c r="AZW47" s="171"/>
      <c r="AZX47" s="169"/>
      <c r="AZY47" s="171"/>
      <c r="AZZ47" s="169"/>
      <c r="BAA47" s="171"/>
      <c r="BAB47" s="169"/>
      <c r="BAC47" s="171"/>
      <c r="BAD47" s="169"/>
      <c r="BAE47" s="171"/>
      <c r="BAF47" s="169"/>
      <c r="BAG47" s="171"/>
      <c r="BAH47" s="169"/>
      <c r="BAI47" s="171"/>
      <c r="BAJ47" s="169"/>
      <c r="BAK47" s="171"/>
      <c r="BAL47" s="169"/>
      <c r="BAM47" s="171"/>
      <c r="BAN47" s="169"/>
      <c r="BAO47" s="171"/>
      <c r="BAP47" s="169"/>
      <c r="BAQ47" s="171"/>
      <c r="BAR47" s="169"/>
      <c r="BAS47" s="171"/>
      <c r="BAT47" s="169"/>
      <c r="BAU47" s="171"/>
      <c r="BAV47" s="169"/>
      <c r="BAW47" s="171"/>
      <c r="BAX47" s="169"/>
      <c r="BAY47" s="171"/>
      <c r="BAZ47" s="169"/>
      <c r="BBA47" s="171"/>
      <c r="BBB47" s="169"/>
      <c r="BBC47" s="171"/>
      <c r="BBD47" s="169"/>
      <c r="BBE47" s="171"/>
      <c r="BBF47" s="169"/>
      <c r="BBG47" s="171"/>
      <c r="BBH47" s="169"/>
      <c r="BBI47" s="171"/>
      <c r="BBJ47" s="169"/>
      <c r="BBK47" s="171"/>
      <c r="BBL47" s="169"/>
      <c r="BBM47" s="171"/>
      <c r="BBN47" s="169"/>
      <c r="BBO47" s="171"/>
      <c r="BBP47" s="169"/>
      <c r="BBQ47" s="171"/>
      <c r="BBR47" s="169"/>
      <c r="BBS47" s="171"/>
      <c r="BBT47" s="169"/>
      <c r="BBU47" s="171"/>
      <c r="BBV47" s="169"/>
      <c r="BBW47" s="171"/>
      <c r="BBX47" s="169"/>
      <c r="BBY47" s="171"/>
      <c r="BBZ47" s="169"/>
      <c r="BCA47" s="171"/>
      <c r="BCB47" s="169"/>
      <c r="BCC47" s="171"/>
      <c r="BCD47" s="169"/>
      <c r="BCE47" s="171"/>
      <c r="BCF47" s="169"/>
      <c r="BCG47" s="171"/>
      <c r="BCH47" s="169"/>
      <c r="BCI47" s="171"/>
      <c r="BCJ47" s="169"/>
      <c r="BCK47" s="171"/>
      <c r="BCL47" s="169"/>
      <c r="BCM47" s="171"/>
      <c r="BCN47" s="169"/>
      <c r="BCO47" s="171"/>
      <c r="BCP47" s="169"/>
      <c r="BCQ47" s="171"/>
      <c r="BCR47" s="169"/>
      <c r="BCS47" s="171"/>
      <c r="BCT47" s="169"/>
      <c r="BCU47" s="171"/>
      <c r="BCV47" s="169"/>
      <c r="BCW47" s="171"/>
      <c r="BCX47" s="169"/>
      <c r="BCY47" s="171"/>
      <c r="BCZ47" s="169"/>
      <c r="BDA47" s="171"/>
      <c r="BDB47" s="169"/>
      <c r="BDC47" s="171"/>
      <c r="BDD47" s="169"/>
      <c r="BDE47" s="171"/>
      <c r="BDF47" s="169"/>
      <c r="BDG47" s="171"/>
      <c r="BDH47" s="169"/>
      <c r="BDI47" s="171"/>
      <c r="BDJ47" s="169"/>
      <c r="BDK47" s="171"/>
      <c r="BDL47" s="169"/>
      <c r="BDM47" s="171"/>
      <c r="BDN47" s="169"/>
      <c r="BDO47" s="171"/>
      <c r="BDP47" s="169"/>
      <c r="BDQ47" s="171"/>
      <c r="BDR47" s="169"/>
      <c r="BDS47" s="171"/>
      <c r="BDT47" s="169"/>
      <c r="BDU47" s="171"/>
      <c r="BDV47" s="169"/>
      <c r="BDW47" s="171"/>
      <c r="BDX47" s="169"/>
      <c r="BDY47" s="171"/>
      <c r="BDZ47" s="169"/>
      <c r="BEA47" s="171"/>
      <c r="BEB47" s="169"/>
      <c r="BEC47" s="171"/>
      <c r="BED47" s="169"/>
      <c r="BEE47" s="171"/>
      <c r="BEF47" s="169"/>
      <c r="BEG47" s="171"/>
      <c r="BEH47" s="169"/>
      <c r="BEI47" s="171"/>
      <c r="BEJ47" s="169"/>
      <c r="BEK47" s="171"/>
      <c r="BEL47" s="169"/>
      <c r="BEM47" s="171"/>
      <c r="BEN47" s="169"/>
      <c r="BEO47" s="171"/>
      <c r="BEP47" s="169"/>
      <c r="BEQ47" s="171"/>
      <c r="BER47" s="169"/>
      <c r="BES47" s="171"/>
      <c r="BET47" s="169"/>
      <c r="BEU47" s="171"/>
      <c r="BEV47" s="169"/>
      <c r="BEW47" s="171"/>
      <c r="BEX47" s="169"/>
      <c r="BEY47" s="171"/>
      <c r="BEZ47" s="169"/>
      <c r="BFA47" s="171"/>
      <c r="BFB47" s="169"/>
      <c r="BFC47" s="171"/>
      <c r="BFD47" s="169"/>
      <c r="BFE47" s="171"/>
      <c r="BFF47" s="169"/>
      <c r="BFG47" s="171"/>
      <c r="BFH47" s="169"/>
      <c r="BFI47" s="171"/>
      <c r="BFJ47" s="169"/>
      <c r="BFK47" s="171"/>
      <c r="BFL47" s="169"/>
      <c r="BFM47" s="171"/>
      <c r="BFN47" s="169"/>
      <c r="BFO47" s="171"/>
      <c r="BFP47" s="169"/>
      <c r="BFQ47" s="171"/>
      <c r="BFR47" s="169"/>
      <c r="BFS47" s="171"/>
      <c r="BFT47" s="169"/>
      <c r="BFU47" s="171"/>
      <c r="BFV47" s="169"/>
      <c r="BFW47" s="171"/>
      <c r="BFX47" s="169"/>
      <c r="BFY47" s="171"/>
      <c r="BFZ47" s="169"/>
      <c r="BGA47" s="171"/>
      <c r="BGB47" s="169"/>
      <c r="BGC47" s="171"/>
      <c r="BGD47" s="169"/>
      <c r="BGE47" s="171"/>
      <c r="BGF47" s="169"/>
      <c r="BGG47" s="171"/>
      <c r="BGH47" s="169"/>
      <c r="BGI47" s="171"/>
      <c r="BGJ47" s="169"/>
      <c r="BGK47" s="171"/>
      <c r="BGL47" s="169"/>
      <c r="BGM47" s="171"/>
      <c r="BGN47" s="169"/>
      <c r="BGO47" s="171"/>
      <c r="BGP47" s="169"/>
      <c r="BGQ47" s="171"/>
      <c r="BGR47" s="169"/>
      <c r="BGS47" s="171"/>
      <c r="BGT47" s="169"/>
      <c r="BGU47" s="171"/>
      <c r="BGV47" s="169"/>
      <c r="BGW47" s="171"/>
      <c r="BGX47" s="169"/>
      <c r="BGY47" s="171"/>
      <c r="BGZ47" s="169"/>
      <c r="BHA47" s="171"/>
      <c r="BHB47" s="169"/>
      <c r="BHC47" s="171"/>
      <c r="BHD47" s="169"/>
      <c r="BHE47" s="171"/>
      <c r="BHF47" s="169"/>
      <c r="BHG47" s="171"/>
      <c r="BHH47" s="169"/>
      <c r="BHI47" s="171"/>
      <c r="BHJ47" s="169"/>
      <c r="BHK47" s="171"/>
      <c r="BHL47" s="169"/>
      <c r="BHM47" s="171"/>
      <c r="BHN47" s="169"/>
      <c r="BHO47" s="171"/>
      <c r="BHP47" s="169"/>
      <c r="BHQ47" s="171"/>
      <c r="BHR47" s="169"/>
      <c r="BHS47" s="171"/>
      <c r="BHT47" s="169"/>
      <c r="BHU47" s="171"/>
      <c r="BHV47" s="169"/>
      <c r="BHW47" s="171"/>
      <c r="BHX47" s="169"/>
      <c r="BHY47" s="171"/>
      <c r="BHZ47" s="169"/>
      <c r="BIA47" s="171"/>
      <c r="BIB47" s="169"/>
      <c r="BIC47" s="171"/>
      <c r="BID47" s="169"/>
      <c r="BIE47" s="171"/>
      <c r="BIF47" s="169"/>
      <c r="BIG47" s="171"/>
      <c r="BIH47" s="169"/>
      <c r="BII47" s="171"/>
      <c r="BIJ47" s="169"/>
      <c r="BIK47" s="171"/>
      <c r="BIL47" s="169"/>
      <c r="BIM47" s="171"/>
      <c r="BIN47" s="169"/>
      <c r="BIO47" s="171"/>
      <c r="BIP47" s="169"/>
      <c r="BIQ47" s="171"/>
      <c r="BIR47" s="169"/>
      <c r="BIS47" s="171"/>
      <c r="BIT47" s="169"/>
      <c r="BIU47" s="171"/>
      <c r="BIV47" s="169"/>
      <c r="BIW47" s="171"/>
      <c r="BIX47" s="169"/>
      <c r="BIY47" s="171"/>
      <c r="BIZ47" s="169"/>
      <c r="BJA47" s="171"/>
      <c r="BJB47" s="169"/>
      <c r="BJC47" s="171"/>
      <c r="BJD47" s="169"/>
      <c r="BJE47" s="171"/>
      <c r="BJF47" s="169"/>
      <c r="BJG47" s="171"/>
      <c r="BJH47" s="169"/>
      <c r="BJI47" s="171"/>
      <c r="BJJ47" s="169"/>
      <c r="BJK47" s="171"/>
      <c r="BJL47" s="169"/>
      <c r="BJM47" s="171"/>
      <c r="BJN47" s="169"/>
      <c r="BJO47" s="171"/>
      <c r="BJP47" s="169"/>
      <c r="BJQ47" s="171"/>
      <c r="BJR47" s="169"/>
      <c r="BJS47" s="171"/>
      <c r="BJT47" s="169"/>
      <c r="BJU47" s="171"/>
      <c r="BJV47" s="169"/>
      <c r="BJW47" s="171"/>
      <c r="BJX47" s="169"/>
      <c r="BJY47" s="171"/>
      <c r="BJZ47" s="169"/>
      <c r="BKA47" s="171"/>
      <c r="BKB47" s="169"/>
      <c r="BKC47" s="171"/>
      <c r="BKD47" s="169"/>
      <c r="BKE47" s="171"/>
      <c r="BKF47" s="169"/>
      <c r="BKG47" s="171"/>
      <c r="BKH47" s="169"/>
      <c r="BKI47" s="171"/>
      <c r="BKJ47" s="169"/>
      <c r="BKK47" s="171"/>
      <c r="BKL47" s="169"/>
      <c r="BKM47" s="171"/>
      <c r="BKN47" s="169"/>
      <c r="BKO47" s="171"/>
      <c r="BKP47" s="169"/>
      <c r="BKQ47" s="171"/>
      <c r="BKR47" s="169"/>
      <c r="BKS47" s="171"/>
      <c r="BKT47" s="169"/>
      <c r="BKU47" s="171"/>
      <c r="BKV47" s="169"/>
      <c r="BKW47" s="171"/>
      <c r="BKX47" s="169"/>
      <c r="BKY47" s="171"/>
      <c r="BKZ47" s="169"/>
      <c r="BLA47" s="171"/>
      <c r="BLB47" s="169"/>
      <c r="BLC47" s="171"/>
      <c r="BLD47" s="169"/>
      <c r="BLE47" s="171"/>
      <c r="BLF47" s="169"/>
      <c r="BLG47" s="171"/>
      <c r="BLH47" s="169"/>
      <c r="BLI47" s="171"/>
      <c r="BLJ47" s="169"/>
      <c r="BLK47" s="171"/>
      <c r="BLL47" s="169"/>
      <c r="BLM47" s="171"/>
      <c r="BLN47" s="169"/>
      <c r="BLO47" s="171"/>
      <c r="BLP47" s="169"/>
      <c r="BLQ47" s="171"/>
      <c r="BLR47" s="169"/>
      <c r="BLS47" s="171"/>
      <c r="BLT47" s="169"/>
      <c r="BLU47" s="171"/>
      <c r="BLV47" s="169"/>
      <c r="BLW47" s="171"/>
      <c r="BLX47" s="169"/>
      <c r="BLY47" s="171"/>
      <c r="BLZ47" s="169"/>
      <c r="BMA47" s="171"/>
      <c r="BMB47" s="169"/>
      <c r="BMC47" s="171"/>
      <c r="BMD47" s="169"/>
      <c r="BME47" s="171"/>
      <c r="BMF47" s="169"/>
      <c r="BMG47" s="171"/>
      <c r="BMH47" s="169"/>
      <c r="BMI47" s="171"/>
      <c r="BMJ47" s="169"/>
      <c r="BMK47" s="171"/>
      <c r="BML47" s="169"/>
      <c r="BMM47" s="171"/>
      <c r="BMN47" s="169"/>
      <c r="BMO47" s="171"/>
      <c r="BMP47" s="169"/>
      <c r="BMQ47" s="171"/>
      <c r="BMR47" s="169"/>
      <c r="BMS47" s="171"/>
      <c r="BMT47" s="169"/>
      <c r="BMU47" s="171"/>
      <c r="BMV47" s="169"/>
      <c r="BMW47" s="171"/>
      <c r="BMX47" s="169"/>
      <c r="BMY47" s="171"/>
      <c r="BMZ47" s="169"/>
      <c r="BNA47" s="171"/>
      <c r="BNB47" s="169"/>
      <c r="BNC47" s="171"/>
      <c r="BND47" s="169"/>
      <c r="BNE47" s="171"/>
      <c r="BNF47" s="169"/>
      <c r="BNG47" s="171"/>
      <c r="BNH47" s="169"/>
      <c r="BNI47" s="171"/>
      <c r="BNJ47" s="169"/>
      <c r="BNK47" s="171"/>
      <c r="BNL47" s="169"/>
      <c r="BNM47" s="171"/>
      <c r="BNN47" s="169"/>
      <c r="BNO47" s="171"/>
      <c r="BNP47" s="169"/>
      <c r="BNQ47" s="171"/>
      <c r="BNR47" s="169"/>
      <c r="BNS47" s="171"/>
      <c r="BNT47" s="169"/>
      <c r="BNU47" s="171"/>
      <c r="BNV47" s="169"/>
      <c r="BNW47" s="171"/>
      <c r="BNX47" s="169"/>
      <c r="BNY47" s="171"/>
      <c r="BNZ47" s="169"/>
      <c r="BOA47" s="171"/>
      <c r="BOB47" s="169"/>
      <c r="BOC47" s="171"/>
      <c r="BOD47" s="169"/>
      <c r="BOE47" s="171"/>
      <c r="BOF47" s="169"/>
      <c r="BOG47" s="171"/>
      <c r="BOH47" s="169"/>
      <c r="BOI47" s="171"/>
      <c r="BOJ47" s="169"/>
      <c r="BOK47" s="171"/>
      <c r="BOL47" s="169"/>
      <c r="BOM47" s="171"/>
      <c r="BON47" s="169"/>
      <c r="BOO47" s="171"/>
      <c r="BOP47" s="169"/>
      <c r="BOQ47" s="171"/>
      <c r="BOR47" s="169"/>
      <c r="BOS47" s="171"/>
      <c r="BOT47" s="169"/>
      <c r="BOU47" s="171"/>
      <c r="BOV47" s="169"/>
      <c r="BOW47" s="171"/>
      <c r="BOX47" s="169"/>
      <c r="BOY47" s="171"/>
      <c r="BOZ47" s="169"/>
      <c r="BPA47" s="171"/>
      <c r="BPB47" s="169"/>
      <c r="BPC47" s="171"/>
      <c r="BPD47" s="169"/>
      <c r="BPE47" s="171"/>
      <c r="BPF47" s="169"/>
      <c r="BPG47" s="171"/>
      <c r="BPH47" s="169"/>
      <c r="BPI47" s="171"/>
      <c r="BPJ47" s="169"/>
      <c r="BPK47" s="171"/>
      <c r="BPL47" s="169"/>
      <c r="BPM47" s="171"/>
      <c r="BPN47" s="169"/>
      <c r="BPO47" s="171"/>
      <c r="BPP47" s="169"/>
      <c r="BPQ47" s="171"/>
      <c r="BPR47" s="169"/>
      <c r="BPS47" s="171"/>
      <c r="BPT47" s="169"/>
      <c r="BPU47" s="171"/>
      <c r="BPV47" s="169"/>
      <c r="BPW47" s="171"/>
      <c r="BPX47" s="169"/>
      <c r="BPY47" s="171"/>
      <c r="BPZ47" s="169"/>
      <c r="BQA47" s="171"/>
      <c r="BQB47" s="169"/>
      <c r="BQC47" s="171"/>
      <c r="BQD47" s="169"/>
      <c r="BQE47" s="171"/>
      <c r="BQF47" s="169"/>
      <c r="BQG47" s="171"/>
      <c r="BQH47" s="169"/>
      <c r="BQI47" s="171"/>
      <c r="BQJ47" s="169"/>
      <c r="BQK47" s="171"/>
      <c r="BQL47" s="169"/>
      <c r="BQM47" s="171"/>
      <c r="BQN47" s="169"/>
      <c r="BQO47" s="171"/>
      <c r="BQP47" s="169"/>
      <c r="BQQ47" s="171"/>
      <c r="BQR47" s="169"/>
      <c r="BQS47" s="171"/>
      <c r="BQT47" s="169"/>
      <c r="BQU47" s="171"/>
      <c r="BQV47" s="169"/>
      <c r="BQW47" s="171"/>
      <c r="BQX47" s="169"/>
      <c r="BQY47" s="171"/>
      <c r="BQZ47" s="169"/>
      <c r="BRA47" s="171"/>
      <c r="BRB47" s="169"/>
      <c r="BRC47" s="171"/>
      <c r="BRD47" s="169"/>
      <c r="BRE47" s="171"/>
      <c r="BRF47" s="169"/>
      <c r="BRG47" s="171"/>
      <c r="BRH47" s="169"/>
      <c r="BRI47" s="171"/>
      <c r="BRJ47" s="169"/>
      <c r="BRK47" s="171"/>
      <c r="BRL47" s="169"/>
      <c r="BRM47" s="171"/>
      <c r="BRN47" s="169"/>
      <c r="BRO47" s="171"/>
      <c r="BRP47" s="169"/>
      <c r="BRQ47" s="171"/>
      <c r="BRR47" s="169"/>
      <c r="BRS47" s="171"/>
      <c r="BRT47" s="169"/>
      <c r="BRU47" s="171"/>
      <c r="BRV47" s="169"/>
      <c r="BRW47" s="171"/>
      <c r="BRX47" s="169"/>
      <c r="BRY47" s="171"/>
      <c r="BRZ47" s="169"/>
      <c r="BSA47" s="171"/>
      <c r="BSB47" s="169"/>
      <c r="BSC47" s="171"/>
      <c r="BSD47" s="169"/>
      <c r="BSE47" s="171"/>
      <c r="BSF47" s="169"/>
      <c r="BSG47" s="171"/>
      <c r="BSH47" s="169"/>
      <c r="BSI47" s="171"/>
      <c r="BSJ47" s="169"/>
      <c r="BSK47" s="171"/>
      <c r="BSL47" s="169"/>
      <c r="BSM47" s="171"/>
      <c r="BSN47" s="169"/>
      <c r="BSO47" s="171"/>
      <c r="BSP47" s="169"/>
      <c r="BSQ47" s="171"/>
      <c r="BSR47" s="169"/>
      <c r="BSS47" s="171"/>
      <c r="BST47" s="169"/>
      <c r="BSU47" s="171"/>
      <c r="BSV47" s="169"/>
      <c r="BSW47" s="171"/>
      <c r="BSX47" s="169"/>
      <c r="BSY47" s="171"/>
      <c r="BSZ47" s="169"/>
      <c r="BTA47" s="171"/>
      <c r="BTB47" s="169"/>
      <c r="BTC47" s="171"/>
      <c r="BTD47" s="169"/>
      <c r="BTE47" s="171"/>
      <c r="BTF47" s="169"/>
      <c r="BTG47" s="171"/>
      <c r="BTH47" s="169"/>
      <c r="BTI47" s="171"/>
      <c r="BTJ47" s="169"/>
      <c r="BTK47" s="171"/>
      <c r="BTL47" s="169"/>
      <c r="BTM47" s="171"/>
      <c r="BTN47" s="169"/>
      <c r="BTO47" s="171"/>
      <c r="BTP47" s="169"/>
      <c r="BTQ47" s="171"/>
      <c r="BTR47" s="169"/>
      <c r="BTS47" s="171"/>
      <c r="BTT47" s="169"/>
      <c r="BTU47" s="171"/>
      <c r="BTV47" s="169"/>
      <c r="BTW47" s="171"/>
      <c r="BTX47" s="169"/>
      <c r="BTY47" s="171"/>
      <c r="BTZ47" s="169"/>
      <c r="BUA47" s="171"/>
      <c r="BUB47" s="169"/>
      <c r="BUC47" s="171"/>
      <c r="BUD47" s="169"/>
      <c r="BUE47" s="171"/>
      <c r="BUF47" s="169"/>
      <c r="BUG47" s="171"/>
      <c r="BUH47" s="169"/>
      <c r="BUI47" s="171"/>
      <c r="BUJ47" s="169"/>
      <c r="BUK47" s="171"/>
      <c r="BUL47" s="169"/>
      <c r="BUM47" s="171"/>
      <c r="BUN47" s="169"/>
      <c r="BUO47" s="171"/>
      <c r="BUP47" s="169"/>
      <c r="BUQ47" s="171"/>
      <c r="BUR47" s="169"/>
      <c r="BUS47" s="171"/>
      <c r="BUT47" s="169"/>
      <c r="BUU47" s="171"/>
      <c r="BUV47" s="169"/>
      <c r="BUW47" s="171"/>
      <c r="BUX47" s="169"/>
      <c r="BUY47" s="171"/>
      <c r="BUZ47" s="169"/>
      <c r="BVA47" s="171"/>
      <c r="BVB47" s="169"/>
      <c r="BVC47" s="171"/>
      <c r="BVD47" s="169"/>
      <c r="BVE47" s="171"/>
      <c r="BVF47" s="169"/>
      <c r="BVG47" s="171"/>
      <c r="BVH47" s="169"/>
      <c r="BVI47" s="171"/>
      <c r="BVJ47" s="169"/>
      <c r="BVK47" s="171"/>
      <c r="BVL47" s="169"/>
      <c r="BVM47" s="171"/>
      <c r="BVN47" s="169"/>
      <c r="BVO47" s="171"/>
      <c r="BVP47" s="169"/>
      <c r="BVQ47" s="171"/>
      <c r="BVR47" s="169"/>
      <c r="BVS47" s="171"/>
      <c r="BVT47" s="169"/>
      <c r="BVU47" s="171"/>
      <c r="BVV47" s="169"/>
      <c r="BVW47" s="171"/>
      <c r="BVX47" s="169"/>
      <c r="BVY47" s="171"/>
      <c r="BVZ47" s="169"/>
      <c r="BWA47" s="171"/>
      <c r="BWB47" s="169"/>
      <c r="BWC47" s="171"/>
      <c r="BWD47" s="169"/>
      <c r="BWE47" s="171"/>
      <c r="BWF47" s="169"/>
      <c r="BWG47" s="171"/>
      <c r="BWH47" s="169"/>
      <c r="BWI47" s="171"/>
      <c r="BWJ47" s="169"/>
      <c r="BWK47" s="171"/>
      <c r="BWL47" s="169"/>
      <c r="BWM47" s="171"/>
      <c r="BWN47" s="169"/>
      <c r="BWO47" s="171"/>
      <c r="BWP47" s="169"/>
      <c r="BWQ47" s="171"/>
      <c r="BWR47" s="169"/>
      <c r="BWS47" s="171"/>
      <c r="BWT47" s="169"/>
      <c r="BWU47" s="171"/>
      <c r="BWV47" s="169"/>
      <c r="BWW47" s="171"/>
      <c r="BWX47" s="169"/>
      <c r="BWY47" s="171"/>
      <c r="BWZ47" s="169"/>
      <c r="BXA47" s="171"/>
      <c r="BXB47" s="169"/>
      <c r="BXC47" s="171"/>
      <c r="BXD47" s="169"/>
      <c r="BXE47" s="171"/>
      <c r="BXF47" s="169"/>
      <c r="BXG47" s="171"/>
      <c r="BXH47" s="169"/>
      <c r="BXI47" s="171"/>
      <c r="BXJ47" s="169"/>
      <c r="BXK47" s="171"/>
      <c r="BXL47" s="169"/>
      <c r="BXM47" s="171"/>
      <c r="BXN47" s="169"/>
      <c r="BXO47" s="171"/>
      <c r="BXP47" s="169"/>
      <c r="BXQ47" s="171"/>
      <c r="BXR47" s="169"/>
      <c r="BXS47" s="171"/>
      <c r="BXT47" s="169"/>
      <c r="BXU47" s="171"/>
      <c r="BXV47" s="169"/>
      <c r="BXW47" s="171"/>
      <c r="BXX47" s="169"/>
      <c r="BXY47" s="171"/>
      <c r="BXZ47" s="169"/>
      <c r="BYA47" s="171"/>
      <c r="BYB47" s="169"/>
      <c r="BYC47" s="171"/>
      <c r="BYD47" s="169"/>
      <c r="BYE47" s="171"/>
      <c r="BYF47" s="169"/>
      <c r="BYG47" s="171"/>
      <c r="BYH47" s="169"/>
      <c r="BYI47" s="171"/>
      <c r="BYJ47" s="169"/>
      <c r="BYK47" s="171"/>
      <c r="BYL47" s="169"/>
      <c r="BYM47" s="171"/>
      <c r="BYN47" s="169"/>
      <c r="BYO47" s="171"/>
      <c r="BYP47" s="169"/>
      <c r="BYQ47" s="171"/>
      <c r="BYR47" s="169"/>
      <c r="BYS47" s="171"/>
      <c r="BYT47" s="169"/>
      <c r="BYU47" s="171"/>
      <c r="BYV47" s="169"/>
      <c r="BYW47" s="171"/>
      <c r="BYX47" s="169"/>
      <c r="BYY47" s="171"/>
      <c r="BYZ47" s="169"/>
      <c r="BZA47" s="171"/>
      <c r="BZB47" s="169"/>
      <c r="BZC47" s="171"/>
      <c r="BZD47" s="169"/>
      <c r="BZE47" s="171"/>
      <c r="BZF47" s="169"/>
      <c r="BZG47" s="171"/>
      <c r="BZH47" s="169"/>
      <c r="BZI47" s="171"/>
      <c r="BZJ47" s="169"/>
      <c r="BZK47" s="171"/>
      <c r="BZL47" s="169"/>
      <c r="BZM47" s="171"/>
      <c r="BZN47" s="169"/>
      <c r="BZO47" s="171"/>
      <c r="BZP47" s="169"/>
      <c r="BZQ47" s="171"/>
      <c r="BZR47" s="169"/>
      <c r="BZS47" s="171"/>
      <c r="BZT47" s="169"/>
      <c r="BZU47" s="171"/>
      <c r="BZV47" s="169"/>
      <c r="BZW47" s="171"/>
      <c r="BZX47" s="169"/>
      <c r="BZY47" s="171"/>
      <c r="BZZ47" s="169"/>
      <c r="CAA47" s="171"/>
      <c r="CAB47" s="169"/>
      <c r="CAC47" s="171"/>
      <c r="CAD47" s="169"/>
      <c r="CAE47" s="171"/>
      <c r="CAF47" s="169"/>
      <c r="CAG47" s="171"/>
      <c r="CAH47" s="169"/>
      <c r="CAI47" s="171"/>
      <c r="CAJ47" s="169"/>
      <c r="CAK47" s="171"/>
      <c r="CAL47" s="169"/>
      <c r="CAM47" s="171"/>
      <c r="CAN47" s="169"/>
      <c r="CAO47" s="171"/>
      <c r="CAP47" s="169"/>
      <c r="CAQ47" s="171"/>
      <c r="CAR47" s="169"/>
      <c r="CAS47" s="171"/>
      <c r="CAT47" s="169"/>
      <c r="CAU47" s="171"/>
      <c r="CAV47" s="169"/>
      <c r="CAW47" s="171"/>
      <c r="CAX47" s="169"/>
      <c r="CAY47" s="171"/>
      <c r="CAZ47" s="169"/>
      <c r="CBA47" s="171"/>
      <c r="CBB47" s="169"/>
      <c r="CBC47" s="171"/>
      <c r="CBD47" s="169"/>
      <c r="CBE47" s="171"/>
      <c r="CBF47" s="169"/>
      <c r="CBG47" s="171"/>
      <c r="CBH47" s="169"/>
      <c r="CBI47" s="171"/>
      <c r="CBJ47" s="169"/>
      <c r="CBK47" s="171"/>
      <c r="CBL47" s="169"/>
      <c r="CBM47" s="171"/>
      <c r="CBN47" s="169"/>
      <c r="CBO47" s="171"/>
      <c r="CBP47" s="169"/>
      <c r="CBQ47" s="171"/>
      <c r="CBR47" s="169"/>
      <c r="CBS47" s="171"/>
      <c r="CBT47" s="169"/>
      <c r="CBU47" s="171"/>
      <c r="CBV47" s="169"/>
      <c r="CBW47" s="171"/>
      <c r="CBX47" s="169"/>
      <c r="CBY47" s="171"/>
      <c r="CBZ47" s="169"/>
      <c r="CCA47" s="171"/>
      <c r="CCB47" s="169"/>
      <c r="CCC47" s="171"/>
      <c r="CCD47" s="169"/>
      <c r="CCE47" s="171"/>
      <c r="CCF47" s="169"/>
      <c r="CCG47" s="171"/>
      <c r="CCH47" s="169"/>
      <c r="CCI47" s="171"/>
      <c r="CCJ47" s="169"/>
      <c r="CCK47" s="171"/>
      <c r="CCL47" s="169"/>
      <c r="CCM47" s="171"/>
      <c r="CCN47" s="169"/>
      <c r="CCO47" s="171"/>
      <c r="CCP47" s="169"/>
      <c r="CCQ47" s="171"/>
      <c r="CCR47" s="169"/>
      <c r="CCS47" s="171"/>
      <c r="CCT47" s="169"/>
      <c r="CCU47" s="171"/>
      <c r="CCV47" s="169"/>
      <c r="CCW47" s="171"/>
      <c r="CCX47" s="169"/>
      <c r="CCY47" s="171"/>
      <c r="CCZ47" s="169"/>
      <c r="CDA47" s="171"/>
      <c r="CDB47" s="169"/>
      <c r="CDC47" s="171"/>
      <c r="CDD47" s="169"/>
      <c r="CDE47" s="171"/>
      <c r="CDF47" s="169"/>
      <c r="CDG47" s="171"/>
      <c r="CDH47" s="169"/>
      <c r="CDI47" s="171"/>
      <c r="CDJ47" s="169"/>
      <c r="CDK47" s="171"/>
      <c r="CDL47" s="169"/>
      <c r="CDM47" s="171"/>
      <c r="CDN47" s="169"/>
      <c r="CDO47" s="171"/>
      <c r="CDP47" s="169"/>
      <c r="CDQ47" s="171"/>
      <c r="CDR47" s="169"/>
      <c r="CDS47" s="171"/>
      <c r="CDT47" s="169"/>
      <c r="CDU47" s="171"/>
      <c r="CDV47" s="169"/>
      <c r="CDW47" s="171"/>
      <c r="CDX47" s="169"/>
      <c r="CDY47" s="171"/>
      <c r="CDZ47" s="169"/>
      <c r="CEA47" s="171"/>
      <c r="CEB47" s="169"/>
      <c r="CEC47" s="171"/>
      <c r="CED47" s="169"/>
      <c r="CEE47" s="171"/>
      <c r="CEF47" s="169"/>
      <c r="CEG47" s="171"/>
      <c r="CEH47" s="169"/>
      <c r="CEI47" s="171"/>
      <c r="CEJ47" s="169"/>
      <c r="CEK47" s="171"/>
      <c r="CEL47" s="169"/>
      <c r="CEM47" s="171"/>
      <c r="CEN47" s="169"/>
      <c r="CEO47" s="171"/>
      <c r="CEP47" s="169"/>
      <c r="CEQ47" s="171"/>
      <c r="CER47" s="169"/>
      <c r="CES47" s="171"/>
      <c r="CET47" s="169"/>
      <c r="CEU47" s="171"/>
      <c r="CEV47" s="169"/>
      <c r="CEW47" s="171"/>
      <c r="CEX47" s="169"/>
      <c r="CEY47" s="171"/>
      <c r="CEZ47" s="169"/>
      <c r="CFA47" s="171"/>
      <c r="CFB47" s="169"/>
      <c r="CFC47" s="171"/>
      <c r="CFD47" s="169"/>
      <c r="CFE47" s="171"/>
      <c r="CFF47" s="169"/>
      <c r="CFG47" s="171"/>
      <c r="CFH47" s="169"/>
      <c r="CFI47" s="171"/>
      <c r="CFJ47" s="169"/>
      <c r="CFK47" s="171"/>
      <c r="CFL47" s="169"/>
      <c r="CFM47" s="171"/>
      <c r="CFN47" s="169"/>
      <c r="CFO47" s="171"/>
      <c r="CFP47" s="169"/>
      <c r="CFQ47" s="171"/>
      <c r="CFR47" s="169"/>
      <c r="CFS47" s="171"/>
      <c r="CFT47" s="169"/>
      <c r="CFU47" s="171"/>
      <c r="CFV47" s="169"/>
      <c r="CFW47" s="171"/>
      <c r="CFX47" s="169"/>
      <c r="CFY47" s="171"/>
      <c r="CFZ47" s="169"/>
      <c r="CGA47" s="171"/>
      <c r="CGB47" s="169"/>
      <c r="CGC47" s="171"/>
      <c r="CGD47" s="169"/>
      <c r="CGE47" s="171"/>
      <c r="CGF47" s="169"/>
      <c r="CGG47" s="171"/>
      <c r="CGH47" s="169"/>
      <c r="CGI47" s="171"/>
      <c r="CGJ47" s="169"/>
      <c r="CGK47" s="171"/>
      <c r="CGL47" s="169"/>
      <c r="CGM47" s="171"/>
      <c r="CGN47" s="169"/>
      <c r="CGO47" s="171"/>
      <c r="CGP47" s="169"/>
      <c r="CGQ47" s="171"/>
      <c r="CGR47" s="169"/>
      <c r="CGS47" s="171"/>
      <c r="CGT47" s="169"/>
      <c r="CGU47" s="171"/>
      <c r="CGV47" s="169"/>
      <c r="CGW47" s="171"/>
      <c r="CGX47" s="169"/>
      <c r="CGY47" s="171"/>
      <c r="CGZ47" s="169"/>
      <c r="CHA47" s="171"/>
      <c r="CHB47" s="169"/>
      <c r="CHC47" s="171"/>
      <c r="CHD47" s="169"/>
      <c r="CHE47" s="171"/>
      <c r="CHF47" s="169"/>
      <c r="CHG47" s="171"/>
      <c r="CHH47" s="169"/>
      <c r="CHI47" s="171"/>
      <c r="CHJ47" s="169"/>
      <c r="CHK47" s="171"/>
      <c r="CHL47" s="169"/>
      <c r="CHM47" s="171"/>
      <c r="CHN47" s="169"/>
      <c r="CHO47" s="171"/>
      <c r="CHP47" s="169"/>
      <c r="CHQ47" s="171"/>
      <c r="CHR47" s="169"/>
      <c r="CHS47" s="171"/>
      <c r="CHT47" s="169"/>
      <c r="CHU47" s="171"/>
      <c r="CHV47" s="169"/>
      <c r="CHW47" s="171"/>
      <c r="CHX47" s="169"/>
      <c r="CHY47" s="171"/>
      <c r="CHZ47" s="169"/>
      <c r="CIA47" s="171"/>
      <c r="CIB47" s="169"/>
      <c r="CIC47" s="171"/>
      <c r="CID47" s="169"/>
      <c r="CIE47" s="171"/>
      <c r="CIF47" s="169"/>
      <c r="CIG47" s="171"/>
      <c r="CIH47" s="169"/>
      <c r="CII47" s="171"/>
      <c r="CIJ47" s="169"/>
      <c r="CIK47" s="171"/>
      <c r="CIL47" s="169"/>
      <c r="CIM47" s="171"/>
      <c r="CIN47" s="169"/>
      <c r="CIO47" s="171"/>
      <c r="CIP47" s="169"/>
      <c r="CIQ47" s="171"/>
      <c r="CIR47" s="169"/>
      <c r="CIS47" s="171"/>
      <c r="CIT47" s="169"/>
      <c r="CIU47" s="171"/>
      <c r="CIV47" s="169"/>
      <c r="CIW47" s="171"/>
      <c r="CIX47" s="169"/>
      <c r="CIY47" s="171"/>
      <c r="CIZ47" s="169"/>
      <c r="CJA47" s="171"/>
      <c r="CJB47" s="169"/>
      <c r="CJC47" s="171"/>
      <c r="CJD47" s="169"/>
      <c r="CJE47" s="171"/>
      <c r="CJF47" s="169"/>
      <c r="CJG47" s="171"/>
      <c r="CJH47" s="169"/>
      <c r="CJI47" s="171"/>
      <c r="CJJ47" s="169"/>
      <c r="CJK47" s="171"/>
      <c r="CJL47" s="169"/>
      <c r="CJM47" s="171"/>
      <c r="CJN47" s="169"/>
      <c r="CJO47" s="171"/>
      <c r="CJP47" s="169"/>
      <c r="CJQ47" s="171"/>
      <c r="CJR47" s="169"/>
      <c r="CJS47" s="171"/>
      <c r="CJT47" s="169"/>
      <c r="CJU47" s="171"/>
      <c r="CJV47" s="169"/>
      <c r="CJW47" s="171"/>
      <c r="CJX47" s="169"/>
      <c r="CJY47" s="171"/>
      <c r="CJZ47" s="169"/>
      <c r="CKA47" s="171"/>
      <c r="CKB47" s="169"/>
      <c r="CKC47" s="171"/>
      <c r="CKD47" s="169"/>
      <c r="CKE47" s="171"/>
      <c r="CKF47" s="169"/>
      <c r="CKG47" s="171"/>
      <c r="CKH47" s="169"/>
      <c r="CKI47" s="171"/>
      <c r="CKJ47" s="169"/>
      <c r="CKK47" s="171"/>
      <c r="CKL47" s="169"/>
      <c r="CKM47" s="171"/>
      <c r="CKN47" s="169"/>
      <c r="CKO47" s="171"/>
      <c r="CKP47" s="169"/>
      <c r="CKQ47" s="171"/>
      <c r="CKR47" s="169"/>
      <c r="CKS47" s="171"/>
      <c r="CKT47" s="169"/>
      <c r="CKU47" s="171"/>
      <c r="CKV47" s="169"/>
      <c r="CKW47" s="171"/>
      <c r="CKX47" s="169"/>
      <c r="CKY47" s="171"/>
      <c r="CKZ47" s="169"/>
      <c r="CLA47" s="171"/>
      <c r="CLB47" s="169"/>
      <c r="CLC47" s="171"/>
      <c r="CLD47" s="169"/>
      <c r="CLE47" s="171"/>
      <c r="CLF47" s="169"/>
      <c r="CLG47" s="171"/>
      <c r="CLH47" s="169"/>
      <c r="CLI47" s="171"/>
      <c r="CLJ47" s="169"/>
      <c r="CLK47" s="171"/>
      <c r="CLL47" s="169"/>
      <c r="CLM47" s="171"/>
      <c r="CLN47" s="169"/>
      <c r="CLO47" s="171"/>
      <c r="CLP47" s="169"/>
      <c r="CLQ47" s="171"/>
      <c r="CLR47" s="169"/>
      <c r="CLS47" s="171"/>
      <c r="CLT47" s="169"/>
      <c r="CLU47" s="171"/>
      <c r="CLV47" s="169"/>
      <c r="CLW47" s="171"/>
      <c r="CLX47" s="169"/>
      <c r="CLY47" s="171"/>
      <c r="CLZ47" s="169"/>
      <c r="CMA47" s="171"/>
      <c r="CMB47" s="169"/>
      <c r="CMC47" s="171"/>
      <c r="CMD47" s="169"/>
      <c r="CME47" s="171"/>
      <c r="CMF47" s="169"/>
      <c r="CMG47" s="171"/>
      <c r="CMH47" s="169"/>
      <c r="CMI47" s="171"/>
      <c r="CMJ47" s="169"/>
      <c r="CMK47" s="171"/>
      <c r="CML47" s="169"/>
      <c r="CMM47" s="171"/>
      <c r="CMN47" s="169"/>
      <c r="CMO47" s="171"/>
      <c r="CMP47" s="169"/>
      <c r="CMQ47" s="171"/>
      <c r="CMR47" s="169"/>
      <c r="CMS47" s="171"/>
      <c r="CMT47" s="169"/>
      <c r="CMU47" s="171"/>
      <c r="CMV47" s="169"/>
      <c r="CMW47" s="171"/>
      <c r="CMX47" s="169"/>
      <c r="CMY47" s="171"/>
      <c r="CMZ47" s="169"/>
      <c r="CNA47" s="171"/>
      <c r="CNB47" s="169"/>
      <c r="CNC47" s="171"/>
      <c r="CND47" s="169"/>
      <c r="CNE47" s="171"/>
      <c r="CNF47" s="169"/>
      <c r="CNG47" s="171"/>
      <c r="CNH47" s="169"/>
      <c r="CNI47" s="171"/>
      <c r="CNJ47" s="169"/>
      <c r="CNK47" s="171"/>
      <c r="CNL47" s="169"/>
      <c r="CNM47" s="171"/>
      <c r="CNN47" s="169"/>
      <c r="CNO47" s="171"/>
      <c r="CNP47" s="169"/>
      <c r="CNQ47" s="171"/>
      <c r="CNR47" s="169"/>
      <c r="CNS47" s="171"/>
      <c r="CNT47" s="169"/>
      <c r="CNU47" s="171"/>
      <c r="CNV47" s="169"/>
      <c r="CNW47" s="171"/>
      <c r="CNX47" s="169"/>
      <c r="CNY47" s="171"/>
      <c r="CNZ47" s="169"/>
      <c r="COA47" s="171"/>
      <c r="COB47" s="169"/>
      <c r="COC47" s="171"/>
      <c r="COD47" s="169"/>
      <c r="COE47" s="171"/>
      <c r="COF47" s="169"/>
      <c r="COG47" s="171"/>
      <c r="COH47" s="169"/>
      <c r="COI47" s="171"/>
      <c r="COJ47" s="169"/>
      <c r="COK47" s="171"/>
      <c r="COL47" s="169"/>
      <c r="COM47" s="171"/>
      <c r="CON47" s="169"/>
      <c r="COO47" s="171"/>
      <c r="COP47" s="169"/>
      <c r="COQ47" s="171"/>
      <c r="COR47" s="169"/>
      <c r="COS47" s="171"/>
      <c r="COT47" s="169"/>
      <c r="COU47" s="171"/>
      <c r="COV47" s="169"/>
      <c r="COW47" s="171"/>
      <c r="COX47" s="169"/>
      <c r="COY47" s="171"/>
      <c r="COZ47" s="169"/>
      <c r="CPA47" s="171"/>
      <c r="CPB47" s="169"/>
      <c r="CPC47" s="171"/>
      <c r="CPD47" s="169"/>
      <c r="CPE47" s="171"/>
      <c r="CPF47" s="169"/>
      <c r="CPG47" s="171"/>
      <c r="CPH47" s="169"/>
      <c r="CPI47" s="171"/>
      <c r="CPJ47" s="169"/>
      <c r="CPK47" s="171"/>
      <c r="CPL47" s="169"/>
      <c r="CPM47" s="171"/>
      <c r="CPN47" s="169"/>
      <c r="CPO47" s="171"/>
      <c r="CPP47" s="169"/>
      <c r="CPQ47" s="171"/>
      <c r="CPR47" s="169"/>
      <c r="CPS47" s="171"/>
      <c r="CPT47" s="169"/>
      <c r="CPU47" s="171"/>
      <c r="CPV47" s="169"/>
      <c r="CPW47" s="171"/>
      <c r="CPX47" s="169"/>
      <c r="CPY47" s="171"/>
      <c r="CPZ47" s="169"/>
      <c r="CQA47" s="171"/>
      <c r="CQB47" s="169"/>
      <c r="CQC47" s="171"/>
      <c r="CQD47" s="169"/>
      <c r="CQE47" s="171"/>
      <c r="CQF47" s="169"/>
      <c r="CQG47" s="171"/>
      <c r="CQH47" s="169"/>
      <c r="CQI47" s="171"/>
      <c r="CQJ47" s="169"/>
      <c r="CQK47" s="171"/>
      <c r="CQL47" s="169"/>
      <c r="CQM47" s="171"/>
      <c r="CQN47" s="169"/>
      <c r="CQO47" s="171"/>
      <c r="CQP47" s="169"/>
      <c r="CQQ47" s="171"/>
      <c r="CQR47" s="169"/>
      <c r="CQS47" s="171"/>
      <c r="CQT47" s="169"/>
      <c r="CQU47" s="171"/>
      <c r="CQV47" s="169"/>
      <c r="CQW47" s="171"/>
      <c r="CQX47" s="169"/>
      <c r="CQY47" s="171"/>
      <c r="CQZ47" s="169"/>
      <c r="CRA47" s="171"/>
      <c r="CRB47" s="169"/>
      <c r="CRC47" s="171"/>
      <c r="CRD47" s="169"/>
      <c r="CRE47" s="171"/>
      <c r="CRF47" s="169"/>
      <c r="CRG47" s="171"/>
      <c r="CRH47" s="169"/>
      <c r="CRI47" s="171"/>
      <c r="CRJ47" s="169"/>
      <c r="CRK47" s="171"/>
      <c r="CRL47" s="169"/>
      <c r="CRM47" s="171"/>
      <c r="CRN47" s="169"/>
      <c r="CRO47" s="171"/>
      <c r="CRP47" s="169"/>
      <c r="CRQ47" s="171"/>
      <c r="CRR47" s="169"/>
      <c r="CRS47" s="171"/>
      <c r="CRT47" s="169"/>
      <c r="CRU47" s="171"/>
      <c r="CRV47" s="169"/>
      <c r="CRW47" s="171"/>
      <c r="CRX47" s="169"/>
      <c r="CRY47" s="171"/>
      <c r="CRZ47" s="169"/>
      <c r="CSA47" s="171"/>
      <c r="CSB47" s="169"/>
      <c r="CSC47" s="171"/>
      <c r="CSD47" s="169"/>
      <c r="CSE47" s="171"/>
      <c r="CSF47" s="169"/>
      <c r="CSG47" s="171"/>
      <c r="CSH47" s="169"/>
      <c r="CSI47" s="171"/>
      <c r="CSJ47" s="169"/>
      <c r="CSK47" s="171"/>
      <c r="CSL47" s="169"/>
      <c r="CSM47" s="171"/>
      <c r="CSN47" s="169"/>
      <c r="CSO47" s="171"/>
      <c r="CSP47" s="169"/>
      <c r="CSQ47" s="171"/>
      <c r="CSR47" s="169"/>
      <c r="CSS47" s="171"/>
      <c r="CST47" s="169"/>
      <c r="CSU47" s="171"/>
      <c r="CSV47" s="169"/>
      <c r="CSW47" s="171"/>
      <c r="CSX47" s="169"/>
      <c r="CSY47" s="171"/>
      <c r="CSZ47" s="169"/>
      <c r="CTA47" s="171"/>
      <c r="CTB47" s="169"/>
      <c r="CTC47" s="171"/>
      <c r="CTD47" s="169"/>
      <c r="CTE47" s="171"/>
      <c r="CTF47" s="169"/>
      <c r="CTG47" s="171"/>
      <c r="CTH47" s="169"/>
      <c r="CTI47" s="171"/>
      <c r="CTJ47" s="169"/>
      <c r="CTK47" s="171"/>
      <c r="CTL47" s="169"/>
      <c r="CTM47" s="171"/>
      <c r="CTN47" s="169"/>
      <c r="CTO47" s="171"/>
      <c r="CTP47" s="169"/>
      <c r="CTQ47" s="171"/>
      <c r="CTR47" s="169"/>
      <c r="CTS47" s="171"/>
      <c r="CTT47" s="169"/>
      <c r="CTU47" s="171"/>
      <c r="CTV47" s="169"/>
      <c r="CTW47" s="171"/>
      <c r="CTX47" s="169"/>
      <c r="CTY47" s="171"/>
      <c r="CTZ47" s="169"/>
      <c r="CUA47" s="171"/>
      <c r="CUB47" s="169"/>
      <c r="CUC47" s="171"/>
      <c r="CUD47" s="169"/>
      <c r="CUE47" s="171"/>
      <c r="CUF47" s="169"/>
      <c r="CUG47" s="171"/>
      <c r="CUH47" s="169"/>
      <c r="CUI47" s="171"/>
      <c r="CUJ47" s="169"/>
      <c r="CUK47" s="171"/>
      <c r="CUL47" s="169"/>
      <c r="CUM47" s="171"/>
      <c r="CUN47" s="169"/>
      <c r="CUO47" s="171"/>
      <c r="CUP47" s="169"/>
      <c r="CUQ47" s="171"/>
      <c r="CUR47" s="169"/>
      <c r="CUS47" s="171"/>
      <c r="CUT47" s="169"/>
      <c r="CUU47" s="171"/>
      <c r="CUV47" s="169"/>
      <c r="CUW47" s="171"/>
      <c r="CUX47" s="169"/>
      <c r="CUY47" s="171"/>
      <c r="CUZ47" s="169"/>
      <c r="CVA47" s="171"/>
      <c r="CVB47" s="169"/>
      <c r="CVC47" s="171"/>
      <c r="CVD47" s="169"/>
      <c r="CVE47" s="171"/>
      <c r="CVF47" s="169"/>
      <c r="CVG47" s="171"/>
      <c r="CVH47" s="169"/>
      <c r="CVI47" s="171"/>
      <c r="CVJ47" s="169"/>
      <c r="CVK47" s="171"/>
      <c r="CVL47" s="169"/>
      <c r="CVM47" s="171"/>
      <c r="CVN47" s="169"/>
      <c r="CVO47" s="171"/>
      <c r="CVP47" s="169"/>
      <c r="CVQ47" s="171"/>
      <c r="CVR47" s="169"/>
      <c r="CVS47" s="171"/>
      <c r="CVT47" s="169"/>
      <c r="CVU47" s="171"/>
      <c r="CVV47" s="169"/>
      <c r="CVW47" s="171"/>
      <c r="CVX47" s="169"/>
      <c r="CVY47" s="171"/>
      <c r="CVZ47" s="169"/>
      <c r="CWA47" s="171"/>
      <c r="CWB47" s="169"/>
      <c r="CWC47" s="171"/>
      <c r="CWD47" s="169"/>
      <c r="CWE47" s="171"/>
      <c r="CWF47" s="169"/>
      <c r="CWG47" s="171"/>
      <c r="CWH47" s="169"/>
      <c r="CWI47" s="171"/>
      <c r="CWJ47" s="169"/>
      <c r="CWK47" s="171"/>
      <c r="CWL47" s="169"/>
      <c r="CWM47" s="171"/>
      <c r="CWN47" s="169"/>
      <c r="CWO47" s="171"/>
      <c r="CWP47" s="169"/>
      <c r="CWQ47" s="171"/>
      <c r="CWR47" s="169"/>
      <c r="CWS47" s="171"/>
      <c r="CWT47" s="169"/>
      <c r="CWU47" s="171"/>
      <c r="CWV47" s="169"/>
      <c r="CWW47" s="171"/>
      <c r="CWX47" s="169"/>
      <c r="CWY47" s="171"/>
      <c r="CWZ47" s="169"/>
      <c r="CXA47" s="171"/>
      <c r="CXB47" s="169"/>
      <c r="CXC47" s="171"/>
      <c r="CXD47" s="169"/>
      <c r="CXE47" s="171"/>
      <c r="CXF47" s="169"/>
      <c r="CXG47" s="171"/>
      <c r="CXH47" s="169"/>
      <c r="CXI47" s="171"/>
      <c r="CXJ47" s="169"/>
      <c r="CXK47" s="171"/>
      <c r="CXL47" s="169"/>
      <c r="CXM47" s="171"/>
      <c r="CXN47" s="169"/>
      <c r="CXO47" s="171"/>
      <c r="CXP47" s="169"/>
      <c r="CXQ47" s="171"/>
      <c r="CXR47" s="169"/>
      <c r="CXS47" s="171"/>
      <c r="CXT47" s="169"/>
      <c r="CXU47" s="171"/>
      <c r="CXV47" s="169"/>
      <c r="CXW47" s="171"/>
      <c r="CXX47" s="169"/>
      <c r="CXY47" s="171"/>
      <c r="CXZ47" s="169"/>
      <c r="CYA47" s="171"/>
      <c r="CYB47" s="169"/>
      <c r="CYC47" s="171"/>
      <c r="CYD47" s="169"/>
      <c r="CYE47" s="171"/>
      <c r="CYF47" s="169"/>
      <c r="CYG47" s="171"/>
      <c r="CYH47" s="169"/>
      <c r="CYI47" s="171"/>
      <c r="CYJ47" s="169"/>
      <c r="CYK47" s="171"/>
      <c r="CYL47" s="169"/>
      <c r="CYM47" s="171"/>
      <c r="CYN47" s="169"/>
      <c r="CYO47" s="171"/>
      <c r="CYP47" s="169"/>
      <c r="CYQ47" s="171"/>
      <c r="CYR47" s="169"/>
      <c r="CYS47" s="171"/>
      <c r="CYT47" s="169"/>
      <c r="CYU47" s="171"/>
      <c r="CYV47" s="169"/>
      <c r="CYW47" s="171"/>
      <c r="CYX47" s="169"/>
      <c r="CYY47" s="171"/>
      <c r="CYZ47" s="169"/>
      <c r="CZA47" s="171"/>
      <c r="CZB47" s="169"/>
      <c r="CZC47" s="171"/>
      <c r="CZD47" s="169"/>
      <c r="CZE47" s="171"/>
      <c r="CZF47" s="169"/>
      <c r="CZG47" s="171"/>
      <c r="CZH47" s="169"/>
      <c r="CZI47" s="171"/>
      <c r="CZJ47" s="169"/>
      <c r="CZK47" s="171"/>
      <c r="CZL47" s="169"/>
      <c r="CZM47" s="171"/>
      <c r="CZN47" s="169"/>
      <c r="CZO47" s="171"/>
      <c r="CZP47" s="169"/>
      <c r="CZQ47" s="171"/>
      <c r="CZR47" s="169"/>
      <c r="CZS47" s="171"/>
      <c r="CZT47" s="169"/>
      <c r="CZU47" s="171"/>
      <c r="CZV47" s="169"/>
      <c r="CZW47" s="171"/>
      <c r="CZX47" s="169"/>
      <c r="CZY47" s="171"/>
      <c r="CZZ47" s="169"/>
      <c r="DAA47" s="171"/>
      <c r="DAB47" s="169"/>
      <c r="DAC47" s="171"/>
      <c r="DAD47" s="169"/>
      <c r="DAE47" s="171"/>
      <c r="DAF47" s="169"/>
      <c r="DAG47" s="171"/>
      <c r="DAH47" s="169"/>
      <c r="DAI47" s="171"/>
      <c r="DAJ47" s="169"/>
      <c r="DAK47" s="171"/>
      <c r="DAL47" s="169"/>
      <c r="DAM47" s="171"/>
      <c r="DAN47" s="169"/>
      <c r="DAO47" s="171"/>
      <c r="DAP47" s="169"/>
      <c r="DAQ47" s="171"/>
      <c r="DAR47" s="169"/>
      <c r="DAS47" s="171"/>
      <c r="DAT47" s="169"/>
      <c r="DAU47" s="171"/>
      <c r="DAV47" s="169"/>
      <c r="DAW47" s="171"/>
      <c r="DAX47" s="169"/>
      <c r="DAY47" s="171"/>
      <c r="DAZ47" s="169"/>
      <c r="DBA47" s="171"/>
      <c r="DBB47" s="169"/>
      <c r="DBC47" s="171"/>
      <c r="DBD47" s="169"/>
      <c r="DBE47" s="171"/>
      <c r="DBF47" s="169"/>
      <c r="DBG47" s="171"/>
      <c r="DBH47" s="169"/>
      <c r="DBI47" s="171"/>
      <c r="DBJ47" s="169"/>
      <c r="DBK47" s="171"/>
      <c r="DBL47" s="169"/>
      <c r="DBM47" s="171"/>
      <c r="DBN47" s="169"/>
      <c r="DBO47" s="171"/>
      <c r="DBP47" s="169"/>
      <c r="DBQ47" s="171"/>
      <c r="DBR47" s="169"/>
      <c r="DBS47" s="171"/>
      <c r="DBT47" s="169"/>
      <c r="DBU47" s="171"/>
      <c r="DBV47" s="169"/>
      <c r="DBW47" s="171"/>
      <c r="DBX47" s="169"/>
      <c r="DBY47" s="171"/>
      <c r="DBZ47" s="169"/>
      <c r="DCA47" s="171"/>
      <c r="DCB47" s="169"/>
      <c r="DCC47" s="171"/>
      <c r="DCD47" s="169"/>
      <c r="DCE47" s="171"/>
      <c r="DCF47" s="169"/>
      <c r="DCG47" s="171"/>
      <c r="DCH47" s="169"/>
      <c r="DCI47" s="171"/>
      <c r="DCJ47" s="169"/>
      <c r="DCK47" s="171"/>
      <c r="DCL47" s="169"/>
      <c r="DCM47" s="171"/>
      <c r="DCN47" s="169"/>
      <c r="DCO47" s="171"/>
      <c r="DCP47" s="169"/>
      <c r="DCQ47" s="171"/>
      <c r="DCR47" s="169"/>
      <c r="DCS47" s="171"/>
      <c r="DCT47" s="169"/>
      <c r="DCU47" s="171"/>
      <c r="DCV47" s="169"/>
      <c r="DCW47" s="171"/>
      <c r="DCX47" s="169"/>
      <c r="DCY47" s="171"/>
      <c r="DCZ47" s="169"/>
      <c r="DDA47" s="171"/>
      <c r="DDB47" s="169"/>
      <c r="DDC47" s="171"/>
      <c r="DDD47" s="169"/>
      <c r="DDE47" s="171"/>
      <c r="DDF47" s="169"/>
      <c r="DDG47" s="171"/>
      <c r="DDH47" s="169"/>
      <c r="DDI47" s="171"/>
      <c r="DDJ47" s="169"/>
      <c r="DDK47" s="171"/>
      <c r="DDL47" s="169"/>
      <c r="DDM47" s="171"/>
      <c r="DDN47" s="169"/>
      <c r="DDO47" s="171"/>
      <c r="DDP47" s="169"/>
      <c r="DDQ47" s="171"/>
      <c r="DDR47" s="169"/>
      <c r="DDS47" s="171"/>
      <c r="DDT47" s="169"/>
      <c r="DDU47" s="171"/>
      <c r="DDV47" s="169"/>
      <c r="DDW47" s="171"/>
      <c r="DDX47" s="169"/>
      <c r="DDY47" s="171"/>
      <c r="DDZ47" s="169"/>
      <c r="DEA47" s="171"/>
      <c r="DEB47" s="169"/>
      <c r="DEC47" s="171"/>
      <c r="DED47" s="169"/>
      <c r="DEE47" s="171"/>
      <c r="DEF47" s="169"/>
      <c r="DEG47" s="171"/>
      <c r="DEH47" s="169"/>
      <c r="DEI47" s="171"/>
      <c r="DEJ47" s="169"/>
      <c r="DEK47" s="171"/>
      <c r="DEL47" s="169"/>
      <c r="DEM47" s="171"/>
      <c r="DEN47" s="169"/>
      <c r="DEO47" s="171"/>
      <c r="DEP47" s="169"/>
      <c r="DEQ47" s="171"/>
      <c r="DER47" s="169"/>
      <c r="DES47" s="171"/>
      <c r="DET47" s="169"/>
      <c r="DEU47" s="171"/>
      <c r="DEV47" s="169"/>
      <c r="DEW47" s="171"/>
      <c r="DEX47" s="169"/>
      <c r="DEY47" s="171"/>
      <c r="DEZ47" s="169"/>
      <c r="DFA47" s="171"/>
      <c r="DFB47" s="169"/>
      <c r="DFC47" s="171"/>
      <c r="DFD47" s="169"/>
      <c r="DFE47" s="171"/>
      <c r="DFF47" s="169"/>
      <c r="DFG47" s="171"/>
      <c r="DFH47" s="169"/>
      <c r="DFI47" s="171"/>
      <c r="DFJ47" s="169"/>
      <c r="DFK47" s="171"/>
      <c r="DFL47" s="169"/>
      <c r="DFM47" s="171"/>
      <c r="DFN47" s="169"/>
      <c r="DFO47" s="171"/>
      <c r="DFP47" s="169"/>
      <c r="DFQ47" s="171"/>
      <c r="DFR47" s="169"/>
      <c r="DFS47" s="171"/>
      <c r="DFT47" s="169"/>
      <c r="DFU47" s="171"/>
      <c r="DFV47" s="169"/>
      <c r="DFW47" s="171"/>
      <c r="DFX47" s="169"/>
      <c r="DFY47" s="171"/>
      <c r="DFZ47" s="169"/>
      <c r="DGA47" s="171"/>
      <c r="DGB47" s="169"/>
      <c r="DGC47" s="171"/>
      <c r="DGD47" s="169"/>
      <c r="DGE47" s="171"/>
      <c r="DGF47" s="169"/>
      <c r="DGG47" s="171"/>
      <c r="DGH47" s="169"/>
      <c r="DGI47" s="171"/>
      <c r="DGJ47" s="169"/>
      <c r="DGK47" s="171"/>
      <c r="DGL47" s="169"/>
      <c r="DGM47" s="171"/>
      <c r="DGN47" s="169"/>
      <c r="DGO47" s="171"/>
      <c r="DGP47" s="169"/>
      <c r="DGQ47" s="171"/>
      <c r="DGR47" s="169"/>
      <c r="DGS47" s="171"/>
      <c r="DGT47" s="169"/>
      <c r="DGU47" s="171"/>
      <c r="DGV47" s="169"/>
      <c r="DGW47" s="171"/>
      <c r="DGX47" s="169"/>
      <c r="DGY47" s="171"/>
      <c r="DGZ47" s="169"/>
      <c r="DHA47" s="171"/>
      <c r="DHB47" s="169"/>
      <c r="DHC47" s="171"/>
      <c r="DHD47" s="169"/>
      <c r="DHE47" s="171"/>
      <c r="DHF47" s="169"/>
      <c r="DHG47" s="171"/>
      <c r="DHH47" s="169"/>
      <c r="DHI47" s="171"/>
      <c r="DHJ47" s="169"/>
      <c r="DHK47" s="171"/>
      <c r="DHL47" s="169"/>
      <c r="DHM47" s="171"/>
      <c r="DHN47" s="169"/>
      <c r="DHO47" s="171"/>
      <c r="DHP47" s="169"/>
      <c r="DHQ47" s="171"/>
      <c r="DHR47" s="169"/>
      <c r="DHS47" s="171"/>
      <c r="DHT47" s="169"/>
      <c r="DHU47" s="171"/>
      <c r="DHV47" s="169"/>
      <c r="DHW47" s="171"/>
      <c r="DHX47" s="169"/>
      <c r="DHY47" s="171"/>
      <c r="DHZ47" s="169"/>
      <c r="DIA47" s="171"/>
      <c r="DIB47" s="169"/>
      <c r="DIC47" s="171"/>
      <c r="DID47" s="169"/>
      <c r="DIE47" s="171"/>
      <c r="DIF47" s="169"/>
      <c r="DIG47" s="171"/>
      <c r="DIH47" s="169"/>
      <c r="DII47" s="171"/>
      <c r="DIJ47" s="169"/>
      <c r="DIK47" s="171"/>
      <c r="DIL47" s="169"/>
      <c r="DIM47" s="171"/>
      <c r="DIN47" s="169"/>
      <c r="DIO47" s="171"/>
      <c r="DIP47" s="169"/>
      <c r="DIQ47" s="171"/>
      <c r="DIR47" s="169"/>
      <c r="DIS47" s="171"/>
      <c r="DIT47" s="169"/>
      <c r="DIU47" s="171"/>
      <c r="DIV47" s="169"/>
      <c r="DIW47" s="171"/>
      <c r="DIX47" s="169"/>
      <c r="DIY47" s="171"/>
      <c r="DIZ47" s="169"/>
      <c r="DJA47" s="171"/>
      <c r="DJB47" s="169"/>
      <c r="DJC47" s="171"/>
      <c r="DJD47" s="169"/>
      <c r="DJE47" s="171"/>
      <c r="DJF47" s="169"/>
      <c r="DJG47" s="171"/>
      <c r="DJH47" s="169"/>
      <c r="DJI47" s="171"/>
      <c r="DJJ47" s="169"/>
      <c r="DJK47" s="171"/>
      <c r="DJL47" s="169"/>
      <c r="DJM47" s="171"/>
      <c r="DJN47" s="169"/>
      <c r="DJO47" s="171"/>
      <c r="DJP47" s="169"/>
      <c r="DJQ47" s="171"/>
      <c r="DJR47" s="169"/>
      <c r="DJS47" s="171"/>
      <c r="DJT47" s="169"/>
      <c r="DJU47" s="171"/>
      <c r="DJV47" s="169"/>
      <c r="DJW47" s="171"/>
      <c r="DJX47" s="169"/>
      <c r="DJY47" s="171"/>
      <c r="DJZ47" s="169"/>
      <c r="DKA47" s="171"/>
      <c r="DKB47" s="169"/>
      <c r="DKC47" s="171"/>
      <c r="DKD47" s="169"/>
      <c r="DKE47" s="171"/>
      <c r="DKF47" s="169"/>
      <c r="DKG47" s="171"/>
      <c r="DKH47" s="169"/>
      <c r="DKI47" s="171"/>
      <c r="DKJ47" s="169"/>
      <c r="DKK47" s="171"/>
      <c r="DKL47" s="169"/>
      <c r="DKM47" s="171"/>
      <c r="DKN47" s="169"/>
      <c r="DKO47" s="171"/>
      <c r="DKP47" s="169"/>
      <c r="DKQ47" s="171"/>
      <c r="DKR47" s="169"/>
      <c r="DKS47" s="171"/>
      <c r="DKT47" s="169"/>
      <c r="DKU47" s="171"/>
      <c r="DKV47" s="169"/>
      <c r="DKW47" s="171"/>
      <c r="DKX47" s="169"/>
      <c r="DKY47" s="171"/>
      <c r="DKZ47" s="169"/>
      <c r="DLA47" s="171"/>
      <c r="DLB47" s="169"/>
      <c r="DLC47" s="171"/>
      <c r="DLD47" s="169"/>
      <c r="DLE47" s="171"/>
      <c r="DLF47" s="169"/>
      <c r="DLG47" s="171"/>
      <c r="DLH47" s="169"/>
      <c r="DLI47" s="171"/>
      <c r="DLJ47" s="169"/>
      <c r="DLK47" s="171"/>
      <c r="DLL47" s="169"/>
      <c r="DLM47" s="171"/>
      <c r="DLN47" s="169"/>
      <c r="DLO47" s="171"/>
      <c r="DLP47" s="169"/>
      <c r="DLQ47" s="171"/>
      <c r="DLR47" s="169"/>
      <c r="DLS47" s="171"/>
      <c r="DLT47" s="169"/>
      <c r="DLU47" s="171"/>
      <c r="DLV47" s="169"/>
      <c r="DLW47" s="171"/>
      <c r="DLX47" s="169"/>
      <c r="DLY47" s="171"/>
      <c r="DLZ47" s="169"/>
      <c r="DMA47" s="171"/>
      <c r="DMB47" s="169"/>
      <c r="DMC47" s="171"/>
      <c r="DMD47" s="169"/>
      <c r="DME47" s="171"/>
      <c r="DMF47" s="169"/>
      <c r="DMG47" s="171"/>
      <c r="DMH47" s="169"/>
      <c r="DMI47" s="171"/>
      <c r="DMJ47" s="169"/>
      <c r="DMK47" s="171"/>
      <c r="DML47" s="169"/>
      <c r="DMM47" s="171"/>
      <c r="DMN47" s="169"/>
      <c r="DMO47" s="171"/>
      <c r="DMP47" s="169"/>
      <c r="DMQ47" s="171"/>
      <c r="DMR47" s="169"/>
      <c r="DMS47" s="171"/>
      <c r="DMT47" s="169"/>
      <c r="DMU47" s="171"/>
      <c r="DMV47" s="169"/>
      <c r="DMW47" s="171"/>
      <c r="DMX47" s="169"/>
      <c r="DMY47" s="171"/>
      <c r="DMZ47" s="169"/>
      <c r="DNA47" s="171"/>
      <c r="DNB47" s="169"/>
      <c r="DNC47" s="171"/>
      <c r="DND47" s="169"/>
      <c r="DNE47" s="171"/>
      <c r="DNF47" s="169"/>
      <c r="DNG47" s="171"/>
      <c r="DNH47" s="169"/>
      <c r="DNI47" s="171"/>
      <c r="DNJ47" s="169"/>
      <c r="DNK47" s="171"/>
      <c r="DNL47" s="169"/>
      <c r="DNM47" s="171"/>
      <c r="DNN47" s="169"/>
      <c r="DNO47" s="171"/>
      <c r="DNP47" s="169"/>
      <c r="DNQ47" s="171"/>
      <c r="DNR47" s="169"/>
      <c r="DNS47" s="171"/>
      <c r="DNT47" s="169"/>
      <c r="DNU47" s="171"/>
      <c r="DNV47" s="169"/>
      <c r="DNW47" s="171"/>
      <c r="DNX47" s="169"/>
      <c r="DNY47" s="171"/>
      <c r="DNZ47" s="169"/>
      <c r="DOA47" s="171"/>
      <c r="DOB47" s="169"/>
      <c r="DOC47" s="171"/>
      <c r="DOD47" s="169"/>
      <c r="DOE47" s="171"/>
      <c r="DOF47" s="169"/>
      <c r="DOG47" s="171"/>
      <c r="DOH47" s="169"/>
      <c r="DOI47" s="171"/>
      <c r="DOJ47" s="169"/>
      <c r="DOK47" s="171"/>
      <c r="DOL47" s="169"/>
      <c r="DOM47" s="171"/>
      <c r="DON47" s="169"/>
      <c r="DOO47" s="171"/>
      <c r="DOP47" s="169"/>
      <c r="DOQ47" s="171"/>
      <c r="DOR47" s="169"/>
      <c r="DOS47" s="171"/>
      <c r="DOT47" s="169"/>
      <c r="DOU47" s="171"/>
      <c r="DOV47" s="169"/>
      <c r="DOW47" s="171"/>
      <c r="DOX47" s="169"/>
      <c r="DOY47" s="171"/>
      <c r="DOZ47" s="169"/>
      <c r="DPA47" s="171"/>
      <c r="DPB47" s="169"/>
      <c r="DPC47" s="171"/>
      <c r="DPD47" s="169"/>
      <c r="DPE47" s="171"/>
      <c r="DPF47" s="169"/>
      <c r="DPG47" s="171"/>
      <c r="DPH47" s="169"/>
      <c r="DPI47" s="171"/>
      <c r="DPJ47" s="169"/>
      <c r="DPK47" s="171"/>
      <c r="DPL47" s="169"/>
      <c r="DPM47" s="171"/>
      <c r="DPN47" s="169"/>
      <c r="DPO47" s="171"/>
      <c r="DPP47" s="169"/>
      <c r="DPQ47" s="171"/>
      <c r="DPR47" s="169"/>
      <c r="DPS47" s="171"/>
      <c r="DPT47" s="169"/>
      <c r="DPU47" s="171"/>
      <c r="DPV47" s="169"/>
      <c r="DPW47" s="171"/>
      <c r="DPX47" s="169"/>
      <c r="DPY47" s="171"/>
      <c r="DPZ47" s="169"/>
      <c r="DQA47" s="171"/>
      <c r="DQB47" s="169"/>
      <c r="DQC47" s="171"/>
      <c r="DQD47" s="169"/>
      <c r="DQE47" s="171"/>
      <c r="DQF47" s="169"/>
      <c r="DQG47" s="171"/>
      <c r="DQH47" s="169"/>
      <c r="DQI47" s="171"/>
      <c r="DQJ47" s="169"/>
      <c r="DQK47" s="171"/>
      <c r="DQL47" s="169"/>
      <c r="DQM47" s="171"/>
      <c r="DQN47" s="169"/>
      <c r="DQO47" s="171"/>
      <c r="DQP47" s="169"/>
      <c r="DQQ47" s="171"/>
      <c r="DQR47" s="169"/>
      <c r="DQS47" s="171"/>
      <c r="DQT47" s="169"/>
      <c r="DQU47" s="171"/>
      <c r="DQV47" s="169"/>
      <c r="DQW47" s="171"/>
      <c r="DQX47" s="169"/>
      <c r="DQY47" s="171"/>
      <c r="DQZ47" s="169"/>
      <c r="DRA47" s="171"/>
      <c r="DRB47" s="169"/>
      <c r="DRC47" s="171"/>
      <c r="DRD47" s="169"/>
      <c r="DRE47" s="171"/>
      <c r="DRF47" s="169"/>
      <c r="DRG47" s="171"/>
      <c r="DRH47" s="169"/>
      <c r="DRI47" s="171"/>
      <c r="DRJ47" s="169"/>
      <c r="DRK47" s="171"/>
      <c r="DRL47" s="169"/>
      <c r="DRM47" s="171"/>
      <c r="DRN47" s="169"/>
      <c r="DRO47" s="171"/>
      <c r="DRP47" s="169"/>
      <c r="DRQ47" s="171"/>
      <c r="DRR47" s="169"/>
      <c r="DRS47" s="171"/>
      <c r="DRT47" s="169"/>
      <c r="DRU47" s="171"/>
      <c r="DRV47" s="169"/>
      <c r="DRW47" s="171"/>
      <c r="DRX47" s="169"/>
      <c r="DRY47" s="171"/>
      <c r="DRZ47" s="169"/>
      <c r="DSA47" s="171"/>
      <c r="DSB47" s="169"/>
      <c r="DSC47" s="171"/>
      <c r="DSD47" s="169"/>
      <c r="DSE47" s="171"/>
      <c r="DSF47" s="169"/>
      <c r="DSG47" s="171"/>
      <c r="DSH47" s="169"/>
      <c r="DSI47" s="171"/>
      <c r="DSJ47" s="169"/>
      <c r="DSK47" s="171"/>
      <c r="DSL47" s="169"/>
      <c r="DSM47" s="171"/>
      <c r="DSN47" s="169"/>
      <c r="DSO47" s="171"/>
      <c r="DSP47" s="169"/>
      <c r="DSQ47" s="171"/>
      <c r="DSR47" s="169"/>
      <c r="DSS47" s="171"/>
      <c r="DST47" s="169"/>
      <c r="DSU47" s="171"/>
      <c r="DSV47" s="169"/>
      <c r="DSW47" s="171"/>
      <c r="DSX47" s="169"/>
      <c r="DSY47" s="171"/>
      <c r="DSZ47" s="169"/>
      <c r="DTA47" s="171"/>
      <c r="DTB47" s="169"/>
      <c r="DTC47" s="171"/>
      <c r="DTD47" s="169"/>
      <c r="DTE47" s="171"/>
      <c r="DTF47" s="169"/>
      <c r="DTG47" s="171"/>
      <c r="DTH47" s="169"/>
      <c r="DTI47" s="171"/>
      <c r="DTJ47" s="169"/>
      <c r="DTK47" s="171"/>
      <c r="DTL47" s="169"/>
      <c r="DTM47" s="171"/>
      <c r="DTN47" s="169"/>
      <c r="DTO47" s="171"/>
      <c r="DTP47" s="169"/>
      <c r="DTQ47" s="171"/>
      <c r="DTR47" s="169"/>
      <c r="DTS47" s="171"/>
      <c r="DTT47" s="169"/>
      <c r="DTU47" s="171"/>
      <c r="DTV47" s="169"/>
      <c r="DTW47" s="171"/>
      <c r="DTX47" s="169"/>
      <c r="DTY47" s="171"/>
      <c r="DTZ47" s="169"/>
      <c r="DUA47" s="171"/>
      <c r="DUB47" s="169"/>
      <c r="DUC47" s="171"/>
      <c r="DUD47" s="169"/>
      <c r="DUE47" s="171"/>
      <c r="DUF47" s="169"/>
      <c r="DUG47" s="171"/>
      <c r="DUH47" s="169"/>
      <c r="DUI47" s="171"/>
      <c r="DUJ47" s="169"/>
      <c r="DUK47" s="171"/>
      <c r="DUL47" s="169"/>
      <c r="DUM47" s="171"/>
      <c r="DUN47" s="169"/>
      <c r="DUO47" s="171"/>
      <c r="DUP47" s="169"/>
      <c r="DUQ47" s="171"/>
      <c r="DUR47" s="169"/>
      <c r="DUS47" s="171"/>
      <c r="DUT47" s="169"/>
      <c r="DUU47" s="171"/>
      <c r="DUV47" s="169"/>
      <c r="DUW47" s="171"/>
      <c r="DUX47" s="169"/>
      <c r="DUY47" s="171"/>
      <c r="DUZ47" s="169"/>
      <c r="DVA47" s="171"/>
      <c r="DVB47" s="169"/>
      <c r="DVC47" s="171"/>
      <c r="DVD47" s="169"/>
      <c r="DVE47" s="171"/>
      <c r="DVF47" s="169"/>
      <c r="DVG47" s="171"/>
      <c r="DVH47" s="169"/>
      <c r="DVI47" s="171"/>
      <c r="DVJ47" s="169"/>
      <c r="DVK47" s="171"/>
      <c r="DVL47" s="169"/>
      <c r="DVM47" s="171"/>
      <c r="DVN47" s="169"/>
      <c r="DVO47" s="171"/>
      <c r="DVP47" s="169"/>
      <c r="DVQ47" s="171"/>
      <c r="DVR47" s="169"/>
      <c r="DVS47" s="171"/>
      <c r="DVT47" s="169"/>
      <c r="DVU47" s="171"/>
      <c r="DVV47" s="169"/>
      <c r="DVW47" s="171"/>
      <c r="DVX47" s="169"/>
      <c r="DVY47" s="171"/>
      <c r="DVZ47" s="169"/>
      <c r="DWA47" s="171"/>
      <c r="DWB47" s="169"/>
      <c r="DWC47" s="171"/>
      <c r="DWD47" s="169"/>
      <c r="DWE47" s="171"/>
      <c r="DWF47" s="169"/>
      <c r="DWG47" s="171"/>
      <c r="DWH47" s="169"/>
      <c r="DWI47" s="171"/>
      <c r="DWJ47" s="169"/>
      <c r="DWK47" s="171"/>
      <c r="DWL47" s="169"/>
      <c r="DWM47" s="171"/>
      <c r="DWN47" s="169"/>
      <c r="DWO47" s="171"/>
      <c r="DWP47" s="169"/>
      <c r="DWQ47" s="171"/>
      <c r="DWR47" s="169"/>
      <c r="DWS47" s="171"/>
      <c r="DWT47" s="169"/>
      <c r="DWU47" s="171"/>
      <c r="DWV47" s="169"/>
      <c r="DWW47" s="171"/>
      <c r="DWX47" s="169"/>
      <c r="DWY47" s="171"/>
      <c r="DWZ47" s="169"/>
      <c r="DXA47" s="171"/>
      <c r="DXB47" s="169"/>
      <c r="DXC47" s="171"/>
      <c r="DXD47" s="169"/>
      <c r="DXE47" s="171"/>
      <c r="DXF47" s="169"/>
      <c r="DXG47" s="171"/>
      <c r="DXH47" s="169"/>
      <c r="DXI47" s="171"/>
      <c r="DXJ47" s="169"/>
      <c r="DXK47" s="171"/>
      <c r="DXL47" s="169"/>
      <c r="DXM47" s="171"/>
      <c r="DXN47" s="169"/>
      <c r="DXO47" s="171"/>
      <c r="DXP47" s="169"/>
      <c r="DXQ47" s="171"/>
      <c r="DXR47" s="169"/>
      <c r="DXS47" s="171"/>
      <c r="DXT47" s="169"/>
      <c r="DXU47" s="171"/>
      <c r="DXV47" s="169"/>
      <c r="DXW47" s="171"/>
      <c r="DXX47" s="169"/>
      <c r="DXY47" s="171"/>
      <c r="DXZ47" s="169"/>
      <c r="DYA47" s="171"/>
      <c r="DYB47" s="169"/>
      <c r="DYC47" s="171"/>
      <c r="DYD47" s="169"/>
      <c r="DYE47" s="171"/>
      <c r="DYF47" s="169"/>
      <c r="DYG47" s="171"/>
      <c r="DYH47" s="169"/>
      <c r="DYI47" s="171"/>
      <c r="DYJ47" s="169"/>
      <c r="DYK47" s="171"/>
      <c r="DYL47" s="169"/>
      <c r="DYM47" s="171"/>
      <c r="DYN47" s="169"/>
      <c r="DYO47" s="171"/>
      <c r="DYP47" s="169"/>
      <c r="DYQ47" s="171"/>
      <c r="DYR47" s="169"/>
      <c r="DYS47" s="171"/>
      <c r="DYT47" s="169"/>
      <c r="DYU47" s="171"/>
      <c r="DYV47" s="169"/>
      <c r="DYW47" s="171"/>
      <c r="DYX47" s="169"/>
      <c r="DYY47" s="171"/>
      <c r="DYZ47" s="169"/>
      <c r="DZA47" s="171"/>
      <c r="DZB47" s="169"/>
      <c r="DZC47" s="171"/>
      <c r="DZD47" s="169"/>
      <c r="DZE47" s="171"/>
      <c r="DZF47" s="169"/>
      <c r="DZG47" s="171"/>
      <c r="DZH47" s="169"/>
      <c r="DZI47" s="171"/>
      <c r="DZJ47" s="169"/>
      <c r="DZK47" s="171"/>
      <c r="DZL47" s="169"/>
      <c r="DZM47" s="171"/>
      <c r="DZN47" s="169"/>
      <c r="DZO47" s="171"/>
      <c r="DZP47" s="169"/>
      <c r="DZQ47" s="171"/>
      <c r="DZR47" s="169"/>
      <c r="DZS47" s="171"/>
      <c r="DZT47" s="169"/>
      <c r="DZU47" s="171"/>
      <c r="DZV47" s="169"/>
      <c r="DZW47" s="171"/>
      <c r="DZX47" s="169"/>
      <c r="DZY47" s="171"/>
      <c r="DZZ47" s="169"/>
      <c r="EAA47" s="171"/>
      <c r="EAB47" s="169"/>
      <c r="EAC47" s="171"/>
      <c r="EAD47" s="169"/>
      <c r="EAE47" s="171"/>
      <c r="EAF47" s="169"/>
      <c r="EAG47" s="171"/>
      <c r="EAH47" s="169"/>
      <c r="EAI47" s="171"/>
      <c r="EAJ47" s="169"/>
      <c r="EAK47" s="171"/>
      <c r="EAL47" s="169"/>
      <c r="EAM47" s="171"/>
      <c r="EAN47" s="169"/>
      <c r="EAO47" s="171"/>
      <c r="EAP47" s="169"/>
      <c r="EAQ47" s="171"/>
      <c r="EAR47" s="169"/>
      <c r="EAS47" s="171"/>
      <c r="EAT47" s="169"/>
      <c r="EAU47" s="171"/>
      <c r="EAV47" s="169"/>
      <c r="EAW47" s="171"/>
      <c r="EAX47" s="169"/>
      <c r="EAY47" s="171"/>
      <c r="EAZ47" s="169"/>
      <c r="EBA47" s="171"/>
      <c r="EBB47" s="169"/>
      <c r="EBC47" s="171"/>
      <c r="EBD47" s="169"/>
      <c r="EBE47" s="171"/>
      <c r="EBF47" s="169"/>
      <c r="EBG47" s="171"/>
      <c r="EBH47" s="169"/>
      <c r="EBI47" s="171"/>
      <c r="EBJ47" s="169"/>
      <c r="EBK47" s="171"/>
      <c r="EBL47" s="169"/>
      <c r="EBM47" s="171"/>
      <c r="EBN47" s="169"/>
      <c r="EBO47" s="171"/>
      <c r="EBP47" s="169"/>
      <c r="EBQ47" s="171"/>
      <c r="EBR47" s="169"/>
      <c r="EBS47" s="171"/>
      <c r="EBT47" s="169"/>
      <c r="EBU47" s="171"/>
      <c r="EBV47" s="169"/>
      <c r="EBW47" s="171"/>
      <c r="EBX47" s="169"/>
      <c r="EBY47" s="171"/>
      <c r="EBZ47" s="169"/>
      <c r="ECA47" s="171"/>
      <c r="ECB47" s="169"/>
      <c r="ECC47" s="171"/>
      <c r="ECD47" s="169"/>
      <c r="ECE47" s="171"/>
      <c r="ECF47" s="169"/>
      <c r="ECG47" s="171"/>
      <c r="ECH47" s="169"/>
      <c r="ECI47" s="171"/>
      <c r="ECJ47" s="169"/>
      <c r="ECK47" s="171"/>
      <c r="ECL47" s="169"/>
      <c r="ECM47" s="171"/>
      <c r="ECN47" s="169"/>
      <c r="ECO47" s="171"/>
      <c r="ECP47" s="169"/>
      <c r="ECQ47" s="171"/>
      <c r="ECR47" s="169"/>
      <c r="ECS47" s="171"/>
      <c r="ECT47" s="169"/>
      <c r="ECU47" s="171"/>
      <c r="ECV47" s="169"/>
      <c r="ECW47" s="171"/>
      <c r="ECX47" s="169"/>
      <c r="ECY47" s="171"/>
      <c r="ECZ47" s="169"/>
      <c r="EDA47" s="171"/>
      <c r="EDB47" s="169"/>
      <c r="EDC47" s="171"/>
      <c r="EDD47" s="169"/>
      <c r="EDE47" s="171"/>
      <c r="EDF47" s="169"/>
      <c r="EDG47" s="171"/>
      <c r="EDH47" s="169"/>
      <c r="EDI47" s="171"/>
      <c r="EDJ47" s="169"/>
      <c r="EDK47" s="171"/>
      <c r="EDL47" s="169"/>
      <c r="EDM47" s="171"/>
      <c r="EDN47" s="169"/>
      <c r="EDO47" s="171"/>
      <c r="EDP47" s="169"/>
      <c r="EDQ47" s="171"/>
      <c r="EDR47" s="169"/>
      <c r="EDS47" s="171"/>
      <c r="EDT47" s="169"/>
      <c r="EDU47" s="171"/>
      <c r="EDV47" s="169"/>
      <c r="EDW47" s="171"/>
      <c r="EDX47" s="169"/>
      <c r="EDY47" s="171"/>
      <c r="EDZ47" s="169"/>
      <c r="EEA47" s="171"/>
      <c r="EEB47" s="169"/>
      <c r="EEC47" s="171"/>
      <c r="EED47" s="169"/>
      <c r="EEE47" s="171"/>
      <c r="EEF47" s="169"/>
      <c r="EEG47" s="171"/>
      <c r="EEH47" s="169"/>
      <c r="EEI47" s="171"/>
      <c r="EEJ47" s="169"/>
      <c r="EEK47" s="171"/>
      <c r="EEL47" s="169"/>
      <c r="EEM47" s="171"/>
      <c r="EEN47" s="169"/>
      <c r="EEO47" s="171"/>
      <c r="EEP47" s="169"/>
      <c r="EEQ47" s="171"/>
      <c r="EER47" s="169"/>
      <c r="EES47" s="171"/>
      <c r="EET47" s="169"/>
      <c r="EEU47" s="171"/>
      <c r="EEV47" s="169"/>
      <c r="EEW47" s="171"/>
      <c r="EEX47" s="169"/>
      <c r="EEY47" s="171"/>
      <c r="EEZ47" s="169"/>
      <c r="EFA47" s="171"/>
      <c r="EFB47" s="169"/>
      <c r="EFC47" s="171"/>
      <c r="EFD47" s="169"/>
      <c r="EFE47" s="171"/>
      <c r="EFF47" s="169"/>
      <c r="EFG47" s="171"/>
      <c r="EFH47" s="169"/>
      <c r="EFI47" s="171"/>
      <c r="EFJ47" s="169"/>
      <c r="EFK47" s="171"/>
      <c r="EFL47" s="169"/>
      <c r="EFM47" s="171"/>
      <c r="EFN47" s="169"/>
      <c r="EFO47" s="171"/>
      <c r="EFP47" s="169"/>
      <c r="EFQ47" s="171"/>
      <c r="EFR47" s="169"/>
      <c r="EFS47" s="171"/>
      <c r="EFT47" s="169"/>
      <c r="EFU47" s="171"/>
      <c r="EFV47" s="169"/>
      <c r="EFW47" s="171"/>
      <c r="EFX47" s="169"/>
      <c r="EFY47" s="171"/>
      <c r="EFZ47" s="169"/>
      <c r="EGA47" s="171"/>
      <c r="EGB47" s="169"/>
      <c r="EGC47" s="171"/>
      <c r="EGD47" s="169"/>
      <c r="EGE47" s="171"/>
      <c r="EGF47" s="169"/>
      <c r="EGG47" s="171"/>
      <c r="EGH47" s="169"/>
      <c r="EGI47" s="171"/>
      <c r="EGJ47" s="169"/>
      <c r="EGK47" s="171"/>
      <c r="EGL47" s="169"/>
      <c r="EGM47" s="171"/>
      <c r="EGN47" s="169"/>
      <c r="EGO47" s="171"/>
      <c r="EGP47" s="169"/>
      <c r="EGQ47" s="171"/>
      <c r="EGR47" s="169"/>
      <c r="EGS47" s="171"/>
      <c r="EGT47" s="169"/>
      <c r="EGU47" s="171"/>
      <c r="EGV47" s="169"/>
      <c r="EGW47" s="171"/>
      <c r="EGX47" s="169"/>
      <c r="EGY47" s="171"/>
      <c r="EGZ47" s="169"/>
      <c r="EHA47" s="171"/>
      <c r="EHB47" s="169"/>
      <c r="EHC47" s="171"/>
      <c r="EHD47" s="169"/>
      <c r="EHE47" s="171"/>
      <c r="EHF47" s="169"/>
      <c r="EHG47" s="171"/>
      <c r="EHH47" s="169"/>
      <c r="EHI47" s="171"/>
      <c r="EHJ47" s="169"/>
      <c r="EHK47" s="171"/>
      <c r="EHL47" s="169"/>
      <c r="EHM47" s="171"/>
      <c r="EHN47" s="169"/>
      <c r="EHO47" s="171"/>
      <c r="EHP47" s="169"/>
      <c r="EHQ47" s="171"/>
      <c r="EHR47" s="169"/>
      <c r="EHS47" s="171"/>
      <c r="EHT47" s="169"/>
      <c r="EHU47" s="171"/>
      <c r="EHV47" s="169"/>
      <c r="EHW47" s="171"/>
      <c r="EHX47" s="169"/>
      <c r="EHY47" s="171"/>
      <c r="EHZ47" s="169"/>
      <c r="EIA47" s="171"/>
      <c r="EIB47" s="169"/>
      <c r="EIC47" s="171"/>
      <c r="EID47" s="169"/>
      <c r="EIE47" s="171"/>
      <c r="EIF47" s="169"/>
      <c r="EIG47" s="171"/>
      <c r="EIH47" s="169"/>
      <c r="EII47" s="171"/>
      <c r="EIJ47" s="169"/>
      <c r="EIK47" s="171"/>
      <c r="EIL47" s="169"/>
      <c r="EIM47" s="171"/>
      <c r="EIN47" s="169"/>
      <c r="EIO47" s="171"/>
      <c r="EIP47" s="169"/>
      <c r="EIQ47" s="171"/>
      <c r="EIR47" s="169"/>
      <c r="EIS47" s="171"/>
      <c r="EIT47" s="169"/>
      <c r="EIU47" s="171"/>
      <c r="EIV47" s="169"/>
      <c r="EIW47" s="171"/>
      <c r="EIX47" s="169"/>
      <c r="EIY47" s="171"/>
      <c r="EIZ47" s="169"/>
      <c r="EJA47" s="171"/>
      <c r="EJB47" s="169"/>
      <c r="EJC47" s="171"/>
      <c r="EJD47" s="169"/>
      <c r="EJE47" s="171"/>
      <c r="EJF47" s="169"/>
      <c r="EJG47" s="171"/>
      <c r="EJH47" s="169"/>
      <c r="EJI47" s="171"/>
      <c r="EJJ47" s="169"/>
      <c r="EJK47" s="171"/>
      <c r="EJL47" s="169"/>
      <c r="EJM47" s="171"/>
      <c r="EJN47" s="169"/>
      <c r="EJO47" s="171"/>
      <c r="EJP47" s="169"/>
      <c r="EJQ47" s="171"/>
      <c r="EJR47" s="169"/>
      <c r="EJS47" s="171"/>
      <c r="EJT47" s="169"/>
      <c r="EJU47" s="171"/>
      <c r="EJV47" s="169"/>
      <c r="EJW47" s="171"/>
      <c r="EJX47" s="169"/>
      <c r="EJY47" s="171"/>
      <c r="EJZ47" s="169"/>
      <c r="EKA47" s="171"/>
      <c r="EKB47" s="169"/>
      <c r="EKC47" s="171"/>
      <c r="EKD47" s="169"/>
      <c r="EKE47" s="171"/>
      <c r="EKF47" s="169"/>
      <c r="EKG47" s="171"/>
      <c r="EKH47" s="169"/>
      <c r="EKI47" s="171"/>
      <c r="EKJ47" s="169"/>
      <c r="EKK47" s="171"/>
      <c r="EKL47" s="169"/>
      <c r="EKM47" s="171"/>
      <c r="EKN47" s="169"/>
      <c r="EKO47" s="171"/>
      <c r="EKP47" s="169"/>
      <c r="EKQ47" s="171"/>
      <c r="EKR47" s="169"/>
      <c r="EKS47" s="171"/>
      <c r="EKT47" s="169"/>
      <c r="EKU47" s="171"/>
      <c r="EKV47" s="169"/>
      <c r="EKW47" s="171"/>
      <c r="EKX47" s="169"/>
      <c r="EKY47" s="171"/>
      <c r="EKZ47" s="169"/>
      <c r="ELA47" s="171"/>
      <c r="ELB47" s="169"/>
      <c r="ELC47" s="171"/>
      <c r="ELD47" s="169"/>
      <c r="ELE47" s="171"/>
      <c r="ELF47" s="169"/>
      <c r="ELG47" s="171"/>
      <c r="ELH47" s="169"/>
      <c r="ELI47" s="171"/>
      <c r="ELJ47" s="169"/>
      <c r="ELK47" s="171"/>
      <c r="ELL47" s="169"/>
      <c r="ELM47" s="171"/>
      <c r="ELN47" s="169"/>
      <c r="ELO47" s="171"/>
      <c r="ELP47" s="169"/>
      <c r="ELQ47" s="171"/>
      <c r="ELR47" s="169"/>
      <c r="ELS47" s="171"/>
      <c r="ELT47" s="169"/>
      <c r="ELU47" s="171"/>
      <c r="ELV47" s="169"/>
      <c r="ELW47" s="171"/>
      <c r="ELX47" s="169"/>
      <c r="ELY47" s="171"/>
      <c r="ELZ47" s="169"/>
      <c r="EMA47" s="171"/>
      <c r="EMB47" s="169"/>
      <c r="EMC47" s="171"/>
      <c r="EMD47" s="169"/>
      <c r="EME47" s="171"/>
      <c r="EMF47" s="169"/>
      <c r="EMG47" s="171"/>
      <c r="EMH47" s="169"/>
      <c r="EMI47" s="171"/>
      <c r="EMJ47" s="169"/>
      <c r="EMK47" s="171"/>
      <c r="EML47" s="169"/>
      <c r="EMM47" s="171"/>
      <c r="EMN47" s="169"/>
      <c r="EMO47" s="171"/>
      <c r="EMP47" s="169"/>
      <c r="EMQ47" s="171"/>
      <c r="EMR47" s="169"/>
      <c r="EMS47" s="171"/>
      <c r="EMT47" s="169"/>
      <c r="EMU47" s="171"/>
      <c r="EMV47" s="169"/>
      <c r="EMW47" s="171"/>
      <c r="EMX47" s="169"/>
      <c r="EMY47" s="171"/>
      <c r="EMZ47" s="169"/>
      <c r="ENA47" s="171"/>
      <c r="ENB47" s="169"/>
      <c r="ENC47" s="171"/>
      <c r="END47" s="169"/>
      <c r="ENE47" s="171"/>
      <c r="ENF47" s="169"/>
      <c r="ENG47" s="171"/>
      <c r="ENH47" s="169"/>
      <c r="ENI47" s="171"/>
      <c r="ENJ47" s="169"/>
      <c r="ENK47" s="171"/>
      <c r="ENL47" s="169"/>
      <c r="ENM47" s="171"/>
      <c r="ENN47" s="169"/>
      <c r="ENO47" s="171"/>
      <c r="ENP47" s="169"/>
      <c r="ENQ47" s="171"/>
      <c r="ENR47" s="169"/>
      <c r="ENS47" s="171"/>
      <c r="ENT47" s="169"/>
      <c r="ENU47" s="171"/>
      <c r="ENV47" s="169"/>
      <c r="ENW47" s="171"/>
      <c r="ENX47" s="169"/>
      <c r="ENY47" s="171"/>
      <c r="ENZ47" s="169"/>
      <c r="EOA47" s="171"/>
      <c r="EOB47" s="169"/>
      <c r="EOC47" s="171"/>
      <c r="EOD47" s="169"/>
      <c r="EOE47" s="171"/>
      <c r="EOF47" s="169"/>
      <c r="EOG47" s="171"/>
      <c r="EOH47" s="169"/>
      <c r="EOI47" s="171"/>
      <c r="EOJ47" s="169"/>
      <c r="EOK47" s="171"/>
      <c r="EOL47" s="169"/>
      <c r="EOM47" s="171"/>
      <c r="EON47" s="169"/>
      <c r="EOO47" s="171"/>
      <c r="EOP47" s="169"/>
      <c r="EOQ47" s="171"/>
      <c r="EOR47" s="169"/>
      <c r="EOS47" s="171"/>
      <c r="EOT47" s="169"/>
      <c r="EOU47" s="171"/>
      <c r="EOV47" s="169"/>
      <c r="EOW47" s="171"/>
      <c r="EOX47" s="169"/>
      <c r="EOY47" s="171"/>
      <c r="EOZ47" s="169"/>
      <c r="EPA47" s="171"/>
      <c r="EPB47" s="169"/>
      <c r="EPC47" s="171"/>
      <c r="EPD47" s="169"/>
      <c r="EPE47" s="171"/>
      <c r="EPF47" s="169"/>
      <c r="EPG47" s="171"/>
      <c r="EPH47" s="169"/>
      <c r="EPI47" s="171"/>
      <c r="EPJ47" s="169"/>
      <c r="EPK47" s="171"/>
      <c r="EPL47" s="169"/>
      <c r="EPM47" s="171"/>
      <c r="EPN47" s="169"/>
      <c r="EPO47" s="171"/>
      <c r="EPP47" s="169"/>
      <c r="EPQ47" s="171"/>
      <c r="EPR47" s="169"/>
      <c r="EPS47" s="171"/>
      <c r="EPT47" s="169"/>
      <c r="EPU47" s="171"/>
      <c r="EPV47" s="169"/>
      <c r="EPW47" s="171"/>
      <c r="EPX47" s="169"/>
      <c r="EPY47" s="171"/>
      <c r="EPZ47" s="169"/>
      <c r="EQA47" s="171"/>
      <c r="EQB47" s="169"/>
      <c r="EQC47" s="171"/>
      <c r="EQD47" s="169"/>
      <c r="EQE47" s="171"/>
      <c r="EQF47" s="169"/>
      <c r="EQG47" s="171"/>
      <c r="EQH47" s="169"/>
      <c r="EQI47" s="171"/>
      <c r="EQJ47" s="169"/>
      <c r="EQK47" s="171"/>
      <c r="EQL47" s="169"/>
      <c r="EQM47" s="171"/>
      <c r="EQN47" s="169"/>
      <c r="EQO47" s="171"/>
      <c r="EQP47" s="169"/>
      <c r="EQQ47" s="171"/>
      <c r="EQR47" s="169"/>
      <c r="EQS47" s="171"/>
      <c r="EQT47" s="169"/>
      <c r="EQU47" s="171"/>
      <c r="EQV47" s="169"/>
      <c r="EQW47" s="171"/>
      <c r="EQX47" s="169"/>
      <c r="EQY47" s="171"/>
      <c r="EQZ47" s="169"/>
      <c r="ERA47" s="171"/>
      <c r="ERB47" s="169"/>
      <c r="ERC47" s="171"/>
      <c r="ERD47" s="169"/>
      <c r="ERE47" s="171"/>
      <c r="ERF47" s="169"/>
      <c r="ERG47" s="171"/>
      <c r="ERH47" s="169"/>
      <c r="ERI47" s="171"/>
      <c r="ERJ47" s="169"/>
      <c r="ERK47" s="171"/>
      <c r="ERL47" s="169"/>
      <c r="ERM47" s="171"/>
      <c r="ERN47" s="169"/>
      <c r="ERO47" s="171"/>
      <c r="ERP47" s="169"/>
      <c r="ERQ47" s="171"/>
      <c r="ERR47" s="169"/>
      <c r="ERS47" s="171"/>
      <c r="ERT47" s="169"/>
      <c r="ERU47" s="171"/>
      <c r="ERV47" s="169"/>
      <c r="ERW47" s="171"/>
      <c r="ERX47" s="169"/>
      <c r="ERY47" s="171"/>
      <c r="ERZ47" s="169"/>
      <c r="ESA47" s="171"/>
      <c r="ESB47" s="169"/>
      <c r="ESC47" s="171"/>
      <c r="ESD47" s="169"/>
      <c r="ESE47" s="171"/>
      <c r="ESF47" s="169"/>
      <c r="ESG47" s="171"/>
      <c r="ESH47" s="169"/>
      <c r="ESI47" s="171"/>
      <c r="ESJ47" s="169"/>
      <c r="ESK47" s="171"/>
      <c r="ESL47" s="169"/>
      <c r="ESM47" s="171"/>
      <c r="ESN47" s="169"/>
      <c r="ESO47" s="171"/>
      <c r="ESP47" s="169"/>
      <c r="ESQ47" s="171"/>
      <c r="ESR47" s="169"/>
      <c r="ESS47" s="171"/>
      <c r="EST47" s="169"/>
      <c r="ESU47" s="171"/>
      <c r="ESV47" s="169"/>
      <c r="ESW47" s="171"/>
      <c r="ESX47" s="169"/>
      <c r="ESY47" s="171"/>
      <c r="ESZ47" s="169"/>
      <c r="ETA47" s="171"/>
      <c r="ETB47" s="169"/>
      <c r="ETC47" s="171"/>
      <c r="ETD47" s="169"/>
      <c r="ETE47" s="171"/>
      <c r="ETF47" s="169"/>
      <c r="ETG47" s="171"/>
      <c r="ETH47" s="169"/>
      <c r="ETI47" s="171"/>
      <c r="ETJ47" s="169"/>
      <c r="ETK47" s="171"/>
      <c r="ETL47" s="169"/>
      <c r="ETM47" s="171"/>
      <c r="ETN47" s="169"/>
      <c r="ETO47" s="171"/>
      <c r="ETP47" s="169"/>
      <c r="ETQ47" s="171"/>
      <c r="ETR47" s="169"/>
      <c r="ETS47" s="171"/>
      <c r="ETT47" s="169"/>
      <c r="ETU47" s="171"/>
      <c r="ETV47" s="169"/>
      <c r="ETW47" s="171"/>
      <c r="ETX47" s="169"/>
      <c r="ETY47" s="171"/>
      <c r="ETZ47" s="169"/>
      <c r="EUA47" s="171"/>
      <c r="EUB47" s="169"/>
      <c r="EUC47" s="171"/>
      <c r="EUD47" s="169"/>
      <c r="EUE47" s="171"/>
      <c r="EUF47" s="169"/>
      <c r="EUG47" s="171"/>
      <c r="EUH47" s="169"/>
      <c r="EUI47" s="171"/>
      <c r="EUJ47" s="169"/>
      <c r="EUK47" s="171"/>
      <c r="EUL47" s="169"/>
      <c r="EUM47" s="171"/>
      <c r="EUN47" s="169"/>
      <c r="EUO47" s="171"/>
      <c r="EUP47" s="169"/>
      <c r="EUQ47" s="171"/>
      <c r="EUR47" s="169"/>
      <c r="EUS47" s="171"/>
      <c r="EUT47" s="169"/>
      <c r="EUU47" s="171"/>
      <c r="EUV47" s="169"/>
      <c r="EUW47" s="171"/>
      <c r="EUX47" s="169"/>
      <c r="EUY47" s="171"/>
      <c r="EUZ47" s="169"/>
      <c r="EVA47" s="171"/>
      <c r="EVB47" s="169"/>
      <c r="EVC47" s="171"/>
      <c r="EVD47" s="169"/>
      <c r="EVE47" s="171"/>
      <c r="EVF47" s="169"/>
      <c r="EVG47" s="171"/>
      <c r="EVH47" s="169"/>
      <c r="EVI47" s="171"/>
      <c r="EVJ47" s="169"/>
      <c r="EVK47" s="171"/>
      <c r="EVL47" s="169"/>
      <c r="EVM47" s="171"/>
      <c r="EVN47" s="169"/>
      <c r="EVO47" s="171"/>
      <c r="EVP47" s="169"/>
      <c r="EVQ47" s="171"/>
      <c r="EVR47" s="169"/>
      <c r="EVS47" s="171"/>
      <c r="EVT47" s="169"/>
      <c r="EVU47" s="171"/>
      <c r="EVV47" s="169"/>
      <c r="EVW47" s="171"/>
      <c r="EVX47" s="169"/>
      <c r="EVY47" s="171"/>
      <c r="EVZ47" s="169"/>
      <c r="EWA47" s="171"/>
      <c r="EWB47" s="169"/>
      <c r="EWC47" s="171"/>
      <c r="EWD47" s="169"/>
      <c r="EWE47" s="171"/>
      <c r="EWF47" s="169"/>
      <c r="EWG47" s="171"/>
      <c r="EWH47" s="169"/>
      <c r="EWI47" s="171"/>
      <c r="EWJ47" s="169"/>
      <c r="EWK47" s="171"/>
      <c r="EWL47" s="169"/>
      <c r="EWM47" s="171"/>
      <c r="EWN47" s="169"/>
      <c r="EWO47" s="171"/>
      <c r="EWP47" s="169"/>
      <c r="EWQ47" s="171"/>
      <c r="EWR47" s="169"/>
      <c r="EWS47" s="171"/>
      <c r="EWT47" s="169"/>
      <c r="EWU47" s="171"/>
      <c r="EWV47" s="169"/>
      <c r="EWW47" s="171"/>
      <c r="EWX47" s="169"/>
      <c r="EWY47" s="171"/>
      <c r="EWZ47" s="169"/>
      <c r="EXA47" s="171"/>
      <c r="EXB47" s="169"/>
      <c r="EXC47" s="171"/>
      <c r="EXD47" s="169"/>
      <c r="EXE47" s="171"/>
      <c r="EXF47" s="169"/>
      <c r="EXG47" s="171"/>
      <c r="EXH47" s="169"/>
      <c r="EXI47" s="171"/>
      <c r="EXJ47" s="169"/>
      <c r="EXK47" s="171"/>
      <c r="EXL47" s="169"/>
      <c r="EXM47" s="171"/>
      <c r="EXN47" s="169"/>
      <c r="EXO47" s="171"/>
      <c r="EXP47" s="169"/>
      <c r="EXQ47" s="171"/>
      <c r="EXR47" s="169"/>
      <c r="EXS47" s="171"/>
      <c r="EXT47" s="169"/>
      <c r="EXU47" s="171"/>
      <c r="EXV47" s="169"/>
      <c r="EXW47" s="171"/>
      <c r="EXX47" s="169"/>
      <c r="EXY47" s="171"/>
      <c r="EXZ47" s="169"/>
      <c r="EYA47" s="171"/>
      <c r="EYB47" s="169"/>
      <c r="EYC47" s="171"/>
      <c r="EYD47" s="169"/>
      <c r="EYE47" s="171"/>
      <c r="EYF47" s="169"/>
      <c r="EYG47" s="171"/>
      <c r="EYH47" s="169"/>
      <c r="EYI47" s="171"/>
      <c r="EYJ47" s="169"/>
      <c r="EYK47" s="171"/>
      <c r="EYL47" s="169"/>
      <c r="EYM47" s="171"/>
      <c r="EYN47" s="169"/>
      <c r="EYO47" s="171"/>
      <c r="EYP47" s="169"/>
      <c r="EYQ47" s="171"/>
      <c r="EYR47" s="169"/>
      <c r="EYS47" s="171"/>
      <c r="EYT47" s="169"/>
      <c r="EYU47" s="171"/>
      <c r="EYV47" s="169"/>
      <c r="EYW47" s="171"/>
      <c r="EYX47" s="169"/>
      <c r="EYY47" s="171"/>
      <c r="EYZ47" s="169"/>
      <c r="EZA47" s="171"/>
      <c r="EZB47" s="169"/>
      <c r="EZC47" s="171"/>
      <c r="EZD47" s="169"/>
      <c r="EZE47" s="171"/>
      <c r="EZF47" s="169"/>
      <c r="EZG47" s="171"/>
      <c r="EZH47" s="169"/>
      <c r="EZI47" s="171"/>
      <c r="EZJ47" s="169"/>
      <c r="EZK47" s="171"/>
      <c r="EZL47" s="169"/>
      <c r="EZM47" s="171"/>
      <c r="EZN47" s="169"/>
      <c r="EZO47" s="171"/>
      <c r="EZP47" s="169"/>
      <c r="EZQ47" s="171"/>
      <c r="EZR47" s="169"/>
      <c r="EZS47" s="171"/>
      <c r="EZT47" s="169"/>
      <c r="EZU47" s="171"/>
      <c r="EZV47" s="169"/>
      <c r="EZW47" s="171"/>
      <c r="EZX47" s="169"/>
      <c r="EZY47" s="171"/>
      <c r="EZZ47" s="169"/>
      <c r="FAA47" s="171"/>
      <c r="FAB47" s="169"/>
      <c r="FAC47" s="171"/>
      <c r="FAD47" s="169"/>
      <c r="FAE47" s="171"/>
      <c r="FAF47" s="169"/>
      <c r="FAG47" s="171"/>
      <c r="FAH47" s="169"/>
      <c r="FAI47" s="171"/>
      <c r="FAJ47" s="169"/>
      <c r="FAK47" s="171"/>
      <c r="FAL47" s="169"/>
      <c r="FAM47" s="171"/>
      <c r="FAN47" s="169"/>
      <c r="FAO47" s="171"/>
      <c r="FAP47" s="169"/>
      <c r="FAQ47" s="171"/>
      <c r="FAR47" s="169"/>
      <c r="FAS47" s="171"/>
      <c r="FAT47" s="169"/>
      <c r="FAU47" s="171"/>
      <c r="FAV47" s="169"/>
      <c r="FAW47" s="171"/>
      <c r="FAX47" s="169"/>
      <c r="FAY47" s="171"/>
      <c r="FAZ47" s="169"/>
      <c r="FBA47" s="171"/>
      <c r="FBB47" s="169"/>
      <c r="FBC47" s="171"/>
      <c r="FBD47" s="169"/>
      <c r="FBE47" s="171"/>
      <c r="FBF47" s="169"/>
      <c r="FBG47" s="171"/>
      <c r="FBH47" s="169"/>
      <c r="FBI47" s="171"/>
      <c r="FBJ47" s="169"/>
      <c r="FBK47" s="171"/>
      <c r="FBL47" s="169"/>
      <c r="FBM47" s="171"/>
      <c r="FBN47" s="169"/>
      <c r="FBO47" s="171"/>
      <c r="FBP47" s="169"/>
      <c r="FBQ47" s="171"/>
      <c r="FBR47" s="169"/>
      <c r="FBS47" s="171"/>
      <c r="FBT47" s="169"/>
      <c r="FBU47" s="171"/>
      <c r="FBV47" s="169"/>
      <c r="FBW47" s="171"/>
      <c r="FBX47" s="169"/>
      <c r="FBY47" s="171"/>
      <c r="FBZ47" s="169"/>
      <c r="FCA47" s="171"/>
      <c r="FCB47" s="169"/>
      <c r="FCC47" s="171"/>
      <c r="FCD47" s="169"/>
      <c r="FCE47" s="171"/>
      <c r="FCF47" s="169"/>
      <c r="FCG47" s="171"/>
      <c r="FCH47" s="169"/>
      <c r="FCI47" s="171"/>
      <c r="FCJ47" s="169"/>
      <c r="FCK47" s="171"/>
      <c r="FCL47" s="169"/>
      <c r="FCM47" s="171"/>
      <c r="FCN47" s="169"/>
      <c r="FCO47" s="171"/>
      <c r="FCP47" s="169"/>
      <c r="FCQ47" s="171"/>
      <c r="FCR47" s="169"/>
      <c r="FCS47" s="171"/>
      <c r="FCT47" s="169"/>
      <c r="FCU47" s="171"/>
      <c r="FCV47" s="169"/>
      <c r="FCW47" s="171"/>
      <c r="FCX47" s="169"/>
      <c r="FCY47" s="171"/>
      <c r="FCZ47" s="169"/>
      <c r="FDA47" s="171"/>
      <c r="FDB47" s="169"/>
      <c r="FDC47" s="171"/>
      <c r="FDD47" s="169"/>
      <c r="FDE47" s="171"/>
      <c r="FDF47" s="169"/>
      <c r="FDG47" s="171"/>
      <c r="FDH47" s="169"/>
      <c r="FDI47" s="171"/>
      <c r="FDJ47" s="169"/>
      <c r="FDK47" s="171"/>
      <c r="FDL47" s="169"/>
      <c r="FDM47" s="171"/>
      <c r="FDN47" s="169"/>
      <c r="FDO47" s="171"/>
      <c r="FDP47" s="169"/>
      <c r="FDQ47" s="171"/>
      <c r="FDR47" s="169"/>
      <c r="FDS47" s="171"/>
      <c r="FDT47" s="169"/>
      <c r="FDU47" s="171"/>
      <c r="FDV47" s="169"/>
      <c r="FDW47" s="171"/>
      <c r="FDX47" s="169"/>
      <c r="FDY47" s="171"/>
      <c r="FDZ47" s="169"/>
      <c r="FEA47" s="171"/>
      <c r="FEB47" s="169"/>
      <c r="FEC47" s="171"/>
      <c r="FED47" s="169"/>
      <c r="FEE47" s="171"/>
      <c r="FEF47" s="169"/>
      <c r="FEG47" s="171"/>
      <c r="FEH47" s="169"/>
      <c r="FEI47" s="171"/>
      <c r="FEJ47" s="169"/>
      <c r="FEK47" s="171"/>
      <c r="FEL47" s="169"/>
      <c r="FEM47" s="171"/>
      <c r="FEN47" s="169"/>
      <c r="FEO47" s="171"/>
      <c r="FEP47" s="169"/>
      <c r="FEQ47" s="171"/>
      <c r="FER47" s="169"/>
      <c r="FES47" s="171"/>
      <c r="FET47" s="169"/>
      <c r="FEU47" s="171"/>
      <c r="FEV47" s="169"/>
      <c r="FEW47" s="171"/>
      <c r="FEX47" s="169"/>
      <c r="FEY47" s="171"/>
      <c r="FEZ47" s="169"/>
      <c r="FFA47" s="171"/>
      <c r="FFB47" s="169"/>
      <c r="FFC47" s="171"/>
      <c r="FFD47" s="169"/>
      <c r="FFE47" s="171"/>
      <c r="FFF47" s="169"/>
      <c r="FFG47" s="171"/>
      <c r="FFH47" s="169"/>
      <c r="FFI47" s="171"/>
      <c r="FFJ47" s="169"/>
      <c r="FFK47" s="171"/>
      <c r="FFL47" s="169"/>
      <c r="FFM47" s="171"/>
      <c r="FFN47" s="169"/>
      <c r="FFO47" s="171"/>
      <c r="FFP47" s="169"/>
      <c r="FFQ47" s="171"/>
      <c r="FFR47" s="169"/>
      <c r="FFS47" s="171"/>
      <c r="FFT47" s="169"/>
      <c r="FFU47" s="171"/>
      <c r="FFV47" s="169"/>
      <c r="FFW47" s="171"/>
      <c r="FFX47" s="169"/>
      <c r="FFY47" s="171"/>
      <c r="FFZ47" s="169"/>
      <c r="FGA47" s="171"/>
      <c r="FGB47" s="169"/>
      <c r="FGC47" s="171"/>
      <c r="FGD47" s="169"/>
      <c r="FGE47" s="171"/>
      <c r="FGF47" s="169"/>
      <c r="FGG47" s="171"/>
      <c r="FGH47" s="169"/>
      <c r="FGI47" s="171"/>
      <c r="FGJ47" s="169"/>
      <c r="FGK47" s="171"/>
      <c r="FGL47" s="169"/>
      <c r="FGM47" s="171"/>
      <c r="FGN47" s="169"/>
      <c r="FGO47" s="171"/>
      <c r="FGP47" s="169"/>
      <c r="FGQ47" s="171"/>
      <c r="FGR47" s="169"/>
      <c r="FGS47" s="171"/>
      <c r="FGT47" s="169"/>
      <c r="FGU47" s="171"/>
      <c r="FGV47" s="169"/>
      <c r="FGW47" s="171"/>
      <c r="FGX47" s="169"/>
      <c r="FGY47" s="171"/>
      <c r="FGZ47" s="169"/>
      <c r="FHA47" s="171"/>
      <c r="FHB47" s="169"/>
      <c r="FHC47" s="171"/>
      <c r="FHD47" s="169"/>
      <c r="FHE47" s="171"/>
      <c r="FHF47" s="169"/>
      <c r="FHG47" s="171"/>
      <c r="FHH47" s="169"/>
      <c r="FHI47" s="171"/>
      <c r="FHJ47" s="169"/>
      <c r="FHK47" s="171"/>
      <c r="FHL47" s="169"/>
      <c r="FHM47" s="171"/>
      <c r="FHN47" s="169"/>
      <c r="FHO47" s="171"/>
      <c r="FHP47" s="169"/>
      <c r="FHQ47" s="171"/>
      <c r="FHR47" s="169"/>
      <c r="FHS47" s="171"/>
      <c r="FHT47" s="169"/>
      <c r="FHU47" s="171"/>
      <c r="FHV47" s="169"/>
      <c r="FHW47" s="171"/>
      <c r="FHX47" s="169"/>
      <c r="FHY47" s="171"/>
      <c r="FHZ47" s="169"/>
      <c r="FIA47" s="171"/>
      <c r="FIB47" s="169"/>
      <c r="FIC47" s="171"/>
      <c r="FID47" s="169"/>
      <c r="FIE47" s="171"/>
      <c r="FIF47" s="169"/>
      <c r="FIG47" s="171"/>
      <c r="FIH47" s="169"/>
      <c r="FII47" s="171"/>
      <c r="FIJ47" s="169"/>
      <c r="FIK47" s="171"/>
      <c r="FIL47" s="169"/>
      <c r="FIM47" s="171"/>
      <c r="FIN47" s="169"/>
      <c r="FIO47" s="171"/>
      <c r="FIP47" s="169"/>
      <c r="FIQ47" s="171"/>
      <c r="FIR47" s="169"/>
      <c r="FIS47" s="171"/>
      <c r="FIT47" s="169"/>
      <c r="FIU47" s="171"/>
      <c r="FIV47" s="169"/>
      <c r="FIW47" s="171"/>
      <c r="FIX47" s="169"/>
      <c r="FIY47" s="171"/>
      <c r="FIZ47" s="169"/>
      <c r="FJA47" s="171"/>
      <c r="FJB47" s="169"/>
      <c r="FJC47" s="171"/>
      <c r="FJD47" s="169"/>
      <c r="FJE47" s="171"/>
      <c r="FJF47" s="169"/>
      <c r="FJG47" s="171"/>
      <c r="FJH47" s="169"/>
      <c r="FJI47" s="171"/>
      <c r="FJJ47" s="169"/>
      <c r="FJK47" s="171"/>
      <c r="FJL47" s="169"/>
      <c r="FJM47" s="171"/>
      <c r="FJN47" s="169"/>
      <c r="FJO47" s="171"/>
      <c r="FJP47" s="169"/>
      <c r="FJQ47" s="171"/>
      <c r="FJR47" s="169"/>
      <c r="FJS47" s="171"/>
      <c r="FJT47" s="169"/>
      <c r="FJU47" s="171"/>
      <c r="FJV47" s="169"/>
      <c r="FJW47" s="171"/>
      <c r="FJX47" s="169"/>
      <c r="FJY47" s="171"/>
      <c r="FJZ47" s="169"/>
      <c r="FKA47" s="171"/>
      <c r="FKB47" s="169"/>
      <c r="FKC47" s="171"/>
      <c r="FKD47" s="169"/>
      <c r="FKE47" s="171"/>
      <c r="FKF47" s="169"/>
      <c r="FKG47" s="171"/>
      <c r="FKH47" s="169"/>
      <c r="FKI47" s="171"/>
      <c r="FKJ47" s="169"/>
      <c r="FKK47" s="171"/>
      <c r="FKL47" s="169"/>
      <c r="FKM47" s="171"/>
      <c r="FKN47" s="169"/>
      <c r="FKO47" s="171"/>
      <c r="FKP47" s="169"/>
      <c r="FKQ47" s="171"/>
      <c r="FKR47" s="169"/>
      <c r="FKS47" s="171"/>
      <c r="FKT47" s="169"/>
      <c r="FKU47" s="171"/>
      <c r="FKV47" s="169"/>
      <c r="FKW47" s="171"/>
      <c r="FKX47" s="169"/>
      <c r="FKY47" s="171"/>
      <c r="FKZ47" s="169"/>
      <c r="FLA47" s="171"/>
      <c r="FLB47" s="169"/>
      <c r="FLC47" s="171"/>
      <c r="FLD47" s="169"/>
      <c r="FLE47" s="171"/>
      <c r="FLF47" s="169"/>
      <c r="FLG47" s="171"/>
      <c r="FLH47" s="169"/>
      <c r="FLI47" s="171"/>
      <c r="FLJ47" s="169"/>
      <c r="FLK47" s="171"/>
      <c r="FLL47" s="169"/>
      <c r="FLM47" s="171"/>
      <c r="FLN47" s="169"/>
      <c r="FLO47" s="171"/>
      <c r="FLP47" s="169"/>
      <c r="FLQ47" s="171"/>
      <c r="FLR47" s="169"/>
      <c r="FLS47" s="171"/>
      <c r="FLT47" s="169"/>
      <c r="FLU47" s="171"/>
      <c r="FLV47" s="169"/>
      <c r="FLW47" s="171"/>
      <c r="FLX47" s="169"/>
      <c r="FLY47" s="171"/>
      <c r="FLZ47" s="169"/>
      <c r="FMA47" s="171"/>
      <c r="FMB47" s="169"/>
      <c r="FMC47" s="171"/>
      <c r="FMD47" s="169"/>
      <c r="FME47" s="171"/>
      <c r="FMF47" s="169"/>
      <c r="FMG47" s="171"/>
      <c r="FMH47" s="169"/>
      <c r="FMI47" s="171"/>
      <c r="FMJ47" s="169"/>
      <c r="FMK47" s="171"/>
      <c r="FML47" s="169"/>
      <c r="FMM47" s="171"/>
      <c r="FMN47" s="169"/>
      <c r="FMO47" s="171"/>
      <c r="FMP47" s="169"/>
      <c r="FMQ47" s="171"/>
      <c r="FMR47" s="169"/>
      <c r="FMS47" s="171"/>
      <c r="FMT47" s="169"/>
      <c r="FMU47" s="171"/>
      <c r="FMV47" s="169"/>
      <c r="FMW47" s="171"/>
      <c r="FMX47" s="169"/>
      <c r="FMY47" s="171"/>
      <c r="FMZ47" s="169"/>
      <c r="FNA47" s="171"/>
      <c r="FNB47" s="169"/>
      <c r="FNC47" s="171"/>
      <c r="FND47" s="169"/>
      <c r="FNE47" s="171"/>
      <c r="FNF47" s="169"/>
      <c r="FNG47" s="171"/>
      <c r="FNH47" s="169"/>
      <c r="FNI47" s="171"/>
      <c r="FNJ47" s="169"/>
      <c r="FNK47" s="171"/>
      <c r="FNL47" s="169"/>
      <c r="FNM47" s="171"/>
      <c r="FNN47" s="169"/>
      <c r="FNO47" s="171"/>
      <c r="FNP47" s="169"/>
      <c r="FNQ47" s="171"/>
      <c r="FNR47" s="169"/>
      <c r="FNS47" s="171"/>
      <c r="FNT47" s="169"/>
      <c r="FNU47" s="171"/>
      <c r="FNV47" s="169"/>
      <c r="FNW47" s="171"/>
      <c r="FNX47" s="169"/>
      <c r="FNY47" s="171"/>
      <c r="FNZ47" s="169"/>
      <c r="FOA47" s="171"/>
      <c r="FOB47" s="169"/>
      <c r="FOC47" s="171"/>
      <c r="FOD47" s="169"/>
      <c r="FOE47" s="171"/>
      <c r="FOF47" s="169"/>
      <c r="FOG47" s="171"/>
      <c r="FOH47" s="169"/>
      <c r="FOI47" s="171"/>
      <c r="FOJ47" s="169"/>
      <c r="FOK47" s="171"/>
      <c r="FOL47" s="169"/>
      <c r="FOM47" s="171"/>
      <c r="FON47" s="169"/>
      <c r="FOO47" s="171"/>
      <c r="FOP47" s="169"/>
      <c r="FOQ47" s="171"/>
      <c r="FOR47" s="169"/>
      <c r="FOS47" s="171"/>
      <c r="FOT47" s="169"/>
      <c r="FOU47" s="171"/>
      <c r="FOV47" s="169"/>
      <c r="FOW47" s="171"/>
      <c r="FOX47" s="169"/>
      <c r="FOY47" s="171"/>
      <c r="FOZ47" s="169"/>
      <c r="FPA47" s="171"/>
      <c r="FPB47" s="169"/>
      <c r="FPC47" s="171"/>
      <c r="FPD47" s="169"/>
      <c r="FPE47" s="171"/>
      <c r="FPF47" s="169"/>
      <c r="FPG47" s="171"/>
      <c r="FPH47" s="169"/>
      <c r="FPI47" s="171"/>
      <c r="FPJ47" s="169"/>
      <c r="FPK47" s="171"/>
      <c r="FPL47" s="169"/>
      <c r="FPM47" s="171"/>
      <c r="FPN47" s="169"/>
      <c r="FPO47" s="171"/>
      <c r="FPP47" s="169"/>
      <c r="FPQ47" s="171"/>
      <c r="FPR47" s="169"/>
      <c r="FPS47" s="171"/>
      <c r="FPT47" s="169"/>
      <c r="FPU47" s="171"/>
      <c r="FPV47" s="169"/>
      <c r="FPW47" s="171"/>
      <c r="FPX47" s="169"/>
      <c r="FPY47" s="171"/>
      <c r="FPZ47" s="169"/>
      <c r="FQA47" s="171"/>
      <c r="FQB47" s="169"/>
      <c r="FQC47" s="171"/>
      <c r="FQD47" s="169"/>
      <c r="FQE47" s="171"/>
      <c r="FQF47" s="169"/>
      <c r="FQG47" s="171"/>
      <c r="FQH47" s="169"/>
      <c r="FQI47" s="171"/>
      <c r="FQJ47" s="169"/>
      <c r="FQK47" s="171"/>
      <c r="FQL47" s="169"/>
      <c r="FQM47" s="171"/>
      <c r="FQN47" s="169"/>
      <c r="FQO47" s="171"/>
      <c r="FQP47" s="169"/>
      <c r="FQQ47" s="171"/>
      <c r="FQR47" s="169"/>
      <c r="FQS47" s="171"/>
      <c r="FQT47" s="169"/>
      <c r="FQU47" s="171"/>
      <c r="FQV47" s="169"/>
      <c r="FQW47" s="171"/>
      <c r="FQX47" s="169"/>
      <c r="FQY47" s="171"/>
      <c r="FQZ47" s="169"/>
      <c r="FRA47" s="171"/>
      <c r="FRB47" s="169"/>
      <c r="FRC47" s="171"/>
      <c r="FRD47" s="169"/>
      <c r="FRE47" s="171"/>
      <c r="FRF47" s="169"/>
      <c r="FRG47" s="171"/>
      <c r="FRH47" s="169"/>
      <c r="FRI47" s="171"/>
      <c r="FRJ47" s="169"/>
      <c r="FRK47" s="171"/>
      <c r="FRL47" s="169"/>
      <c r="FRM47" s="171"/>
      <c r="FRN47" s="169"/>
      <c r="FRO47" s="171"/>
      <c r="FRP47" s="169"/>
      <c r="FRQ47" s="171"/>
      <c r="FRR47" s="169"/>
      <c r="FRS47" s="171"/>
      <c r="FRT47" s="169"/>
      <c r="FRU47" s="171"/>
      <c r="FRV47" s="169"/>
      <c r="FRW47" s="171"/>
      <c r="FRX47" s="169"/>
      <c r="FRY47" s="171"/>
      <c r="FRZ47" s="169"/>
      <c r="FSA47" s="171"/>
      <c r="FSB47" s="169"/>
      <c r="FSC47" s="171"/>
      <c r="FSD47" s="169"/>
      <c r="FSE47" s="171"/>
      <c r="FSF47" s="169"/>
      <c r="FSG47" s="171"/>
      <c r="FSH47" s="169"/>
      <c r="FSI47" s="171"/>
      <c r="FSJ47" s="169"/>
      <c r="FSK47" s="171"/>
      <c r="FSL47" s="169"/>
      <c r="FSM47" s="171"/>
      <c r="FSN47" s="169"/>
      <c r="FSO47" s="171"/>
      <c r="FSP47" s="169"/>
      <c r="FSQ47" s="171"/>
      <c r="FSR47" s="169"/>
      <c r="FSS47" s="171"/>
      <c r="FST47" s="169"/>
      <c r="FSU47" s="171"/>
      <c r="FSV47" s="169"/>
      <c r="FSW47" s="171"/>
      <c r="FSX47" s="169"/>
      <c r="FSY47" s="171"/>
      <c r="FSZ47" s="169"/>
      <c r="FTA47" s="171"/>
      <c r="FTB47" s="169"/>
      <c r="FTC47" s="171"/>
      <c r="FTD47" s="169"/>
      <c r="FTE47" s="171"/>
      <c r="FTF47" s="169"/>
      <c r="FTG47" s="171"/>
      <c r="FTH47" s="169"/>
      <c r="FTI47" s="171"/>
      <c r="FTJ47" s="169"/>
      <c r="FTK47" s="171"/>
      <c r="FTL47" s="169"/>
      <c r="FTM47" s="171"/>
      <c r="FTN47" s="169"/>
      <c r="FTO47" s="171"/>
      <c r="FTP47" s="169"/>
      <c r="FTQ47" s="171"/>
      <c r="FTR47" s="169"/>
      <c r="FTS47" s="171"/>
      <c r="FTT47" s="169"/>
      <c r="FTU47" s="171"/>
      <c r="FTV47" s="169"/>
      <c r="FTW47" s="171"/>
      <c r="FTX47" s="169"/>
      <c r="FTY47" s="171"/>
      <c r="FTZ47" s="169"/>
      <c r="FUA47" s="171"/>
      <c r="FUB47" s="169"/>
      <c r="FUC47" s="171"/>
      <c r="FUD47" s="169"/>
      <c r="FUE47" s="171"/>
      <c r="FUF47" s="169"/>
      <c r="FUG47" s="171"/>
      <c r="FUH47" s="169"/>
      <c r="FUI47" s="171"/>
      <c r="FUJ47" s="169"/>
      <c r="FUK47" s="171"/>
      <c r="FUL47" s="169"/>
      <c r="FUM47" s="171"/>
      <c r="FUN47" s="169"/>
      <c r="FUO47" s="171"/>
      <c r="FUP47" s="169"/>
      <c r="FUQ47" s="171"/>
      <c r="FUR47" s="169"/>
      <c r="FUS47" s="171"/>
      <c r="FUT47" s="169"/>
      <c r="FUU47" s="171"/>
      <c r="FUV47" s="169"/>
      <c r="FUW47" s="171"/>
      <c r="FUX47" s="169"/>
      <c r="FUY47" s="171"/>
      <c r="FUZ47" s="169"/>
      <c r="FVA47" s="171"/>
      <c r="FVB47" s="169"/>
      <c r="FVC47" s="171"/>
      <c r="FVD47" s="169"/>
      <c r="FVE47" s="171"/>
      <c r="FVF47" s="169"/>
      <c r="FVG47" s="171"/>
      <c r="FVH47" s="169"/>
      <c r="FVI47" s="171"/>
      <c r="FVJ47" s="169"/>
      <c r="FVK47" s="171"/>
      <c r="FVL47" s="169"/>
      <c r="FVM47" s="171"/>
      <c r="FVN47" s="169"/>
      <c r="FVO47" s="171"/>
      <c r="FVP47" s="169"/>
      <c r="FVQ47" s="171"/>
      <c r="FVR47" s="169"/>
      <c r="FVS47" s="171"/>
      <c r="FVT47" s="169"/>
      <c r="FVU47" s="171"/>
      <c r="FVV47" s="169"/>
      <c r="FVW47" s="171"/>
      <c r="FVX47" s="169"/>
      <c r="FVY47" s="171"/>
      <c r="FVZ47" s="169"/>
      <c r="FWA47" s="171"/>
      <c r="FWB47" s="169"/>
      <c r="FWC47" s="171"/>
      <c r="FWD47" s="169"/>
      <c r="FWE47" s="171"/>
      <c r="FWF47" s="169"/>
      <c r="FWG47" s="171"/>
      <c r="FWH47" s="169"/>
      <c r="FWI47" s="171"/>
      <c r="FWJ47" s="169"/>
      <c r="FWK47" s="171"/>
      <c r="FWL47" s="169"/>
      <c r="FWM47" s="171"/>
      <c r="FWN47" s="169"/>
      <c r="FWO47" s="171"/>
      <c r="FWP47" s="169"/>
      <c r="FWQ47" s="171"/>
      <c r="FWR47" s="169"/>
      <c r="FWS47" s="171"/>
      <c r="FWT47" s="169"/>
      <c r="FWU47" s="171"/>
      <c r="FWV47" s="169"/>
      <c r="FWW47" s="171"/>
      <c r="FWX47" s="169"/>
      <c r="FWY47" s="171"/>
      <c r="FWZ47" s="169"/>
      <c r="FXA47" s="171"/>
      <c r="FXB47" s="169"/>
      <c r="FXC47" s="171"/>
      <c r="FXD47" s="169"/>
      <c r="FXE47" s="171"/>
      <c r="FXF47" s="169"/>
      <c r="FXG47" s="171"/>
      <c r="FXH47" s="169"/>
      <c r="FXI47" s="171"/>
      <c r="FXJ47" s="169"/>
      <c r="FXK47" s="171"/>
      <c r="FXL47" s="169"/>
      <c r="FXM47" s="171"/>
      <c r="FXN47" s="169"/>
      <c r="FXO47" s="171"/>
      <c r="FXP47" s="169"/>
      <c r="FXQ47" s="171"/>
      <c r="FXR47" s="169"/>
      <c r="FXS47" s="171"/>
      <c r="FXT47" s="169"/>
      <c r="FXU47" s="171"/>
      <c r="FXV47" s="169"/>
      <c r="FXW47" s="171"/>
      <c r="FXX47" s="169"/>
      <c r="FXY47" s="171"/>
      <c r="FXZ47" s="169"/>
      <c r="FYA47" s="171"/>
      <c r="FYB47" s="169"/>
      <c r="FYC47" s="171"/>
      <c r="FYD47" s="169"/>
      <c r="FYE47" s="171"/>
      <c r="FYF47" s="169"/>
      <c r="FYG47" s="171"/>
      <c r="FYH47" s="169"/>
      <c r="FYI47" s="171"/>
      <c r="FYJ47" s="169"/>
      <c r="FYK47" s="171"/>
      <c r="FYL47" s="169"/>
      <c r="FYM47" s="171"/>
      <c r="FYN47" s="169"/>
      <c r="FYO47" s="171"/>
      <c r="FYP47" s="169"/>
      <c r="FYQ47" s="171"/>
      <c r="FYR47" s="169"/>
      <c r="FYS47" s="171"/>
      <c r="FYT47" s="169"/>
      <c r="FYU47" s="171"/>
      <c r="FYV47" s="169"/>
      <c r="FYW47" s="171"/>
      <c r="FYX47" s="169"/>
      <c r="FYY47" s="171"/>
      <c r="FYZ47" s="169"/>
      <c r="FZA47" s="171"/>
      <c r="FZB47" s="169"/>
      <c r="FZC47" s="171"/>
      <c r="FZD47" s="169"/>
      <c r="FZE47" s="171"/>
      <c r="FZF47" s="169"/>
      <c r="FZG47" s="171"/>
      <c r="FZH47" s="169"/>
      <c r="FZI47" s="171"/>
      <c r="FZJ47" s="169"/>
      <c r="FZK47" s="171"/>
      <c r="FZL47" s="169"/>
      <c r="FZM47" s="171"/>
      <c r="FZN47" s="169"/>
      <c r="FZO47" s="171"/>
      <c r="FZP47" s="169"/>
      <c r="FZQ47" s="171"/>
      <c r="FZR47" s="169"/>
      <c r="FZS47" s="171"/>
      <c r="FZT47" s="169"/>
      <c r="FZU47" s="171"/>
      <c r="FZV47" s="169"/>
      <c r="FZW47" s="171"/>
      <c r="FZX47" s="169"/>
      <c r="FZY47" s="171"/>
      <c r="FZZ47" s="169"/>
      <c r="GAA47" s="171"/>
      <c r="GAB47" s="169"/>
      <c r="GAC47" s="171"/>
      <c r="GAD47" s="169"/>
      <c r="GAE47" s="171"/>
      <c r="GAF47" s="169"/>
      <c r="GAG47" s="171"/>
      <c r="GAH47" s="169"/>
      <c r="GAI47" s="171"/>
      <c r="GAJ47" s="169"/>
      <c r="GAK47" s="171"/>
      <c r="GAL47" s="169"/>
      <c r="GAM47" s="171"/>
      <c r="GAN47" s="169"/>
      <c r="GAO47" s="171"/>
      <c r="GAP47" s="169"/>
      <c r="GAQ47" s="171"/>
      <c r="GAR47" s="169"/>
      <c r="GAS47" s="171"/>
      <c r="GAT47" s="169"/>
      <c r="GAU47" s="171"/>
      <c r="GAV47" s="169"/>
      <c r="GAW47" s="171"/>
      <c r="GAX47" s="169"/>
      <c r="GAY47" s="171"/>
      <c r="GAZ47" s="169"/>
      <c r="GBA47" s="171"/>
      <c r="GBB47" s="169"/>
      <c r="GBC47" s="171"/>
      <c r="GBD47" s="169"/>
      <c r="GBE47" s="171"/>
      <c r="GBF47" s="169"/>
      <c r="GBG47" s="171"/>
      <c r="GBH47" s="169"/>
      <c r="GBI47" s="171"/>
      <c r="GBJ47" s="169"/>
      <c r="GBK47" s="171"/>
      <c r="GBL47" s="169"/>
      <c r="GBM47" s="171"/>
      <c r="GBN47" s="169"/>
      <c r="GBO47" s="171"/>
      <c r="GBP47" s="169"/>
      <c r="GBQ47" s="171"/>
      <c r="GBR47" s="169"/>
      <c r="GBS47" s="171"/>
      <c r="GBT47" s="169"/>
      <c r="GBU47" s="171"/>
      <c r="GBV47" s="169"/>
      <c r="GBW47" s="171"/>
      <c r="GBX47" s="169"/>
      <c r="GBY47" s="171"/>
      <c r="GBZ47" s="169"/>
      <c r="GCA47" s="171"/>
      <c r="GCB47" s="169"/>
      <c r="GCC47" s="171"/>
      <c r="GCD47" s="169"/>
      <c r="GCE47" s="171"/>
      <c r="GCF47" s="169"/>
      <c r="GCG47" s="171"/>
      <c r="GCH47" s="169"/>
      <c r="GCI47" s="171"/>
      <c r="GCJ47" s="169"/>
      <c r="GCK47" s="171"/>
      <c r="GCL47" s="169"/>
      <c r="GCM47" s="171"/>
      <c r="GCN47" s="169"/>
      <c r="GCO47" s="171"/>
      <c r="GCP47" s="169"/>
      <c r="GCQ47" s="171"/>
      <c r="GCR47" s="169"/>
      <c r="GCS47" s="171"/>
      <c r="GCT47" s="169"/>
      <c r="GCU47" s="171"/>
      <c r="GCV47" s="169"/>
      <c r="GCW47" s="171"/>
      <c r="GCX47" s="169"/>
      <c r="GCY47" s="171"/>
      <c r="GCZ47" s="169"/>
      <c r="GDA47" s="171"/>
      <c r="GDB47" s="169"/>
      <c r="GDC47" s="171"/>
      <c r="GDD47" s="169"/>
      <c r="GDE47" s="171"/>
      <c r="GDF47" s="169"/>
      <c r="GDG47" s="171"/>
      <c r="GDH47" s="169"/>
      <c r="GDI47" s="171"/>
      <c r="GDJ47" s="169"/>
      <c r="GDK47" s="171"/>
      <c r="GDL47" s="169"/>
      <c r="GDM47" s="171"/>
      <c r="GDN47" s="169"/>
      <c r="GDO47" s="171"/>
      <c r="GDP47" s="169"/>
      <c r="GDQ47" s="171"/>
      <c r="GDR47" s="169"/>
      <c r="GDS47" s="171"/>
      <c r="GDT47" s="169"/>
      <c r="GDU47" s="171"/>
      <c r="GDV47" s="169"/>
      <c r="GDW47" s="171"/>
      <c r="GDX47" s="169"/>
      <c r="GDY47" s="171"/>
      <c r="GDZ47" s="169"/>
      <c r="GEA47" s="171"/>
      <c r="GEB47" s="169"/>
      <c r="GEC47" s="171"/>
      <c r="GED47" s="169"/>
      <c r="GEE47" s="171"/>
      <c r="GEF47" s="169"/>
      <c r="GEG47" s="171"/>
      <c r="GEH47" s="169"/>
      <c r="GEI47" s="171"/>
      <c r="GEJ47" s="169"/>
      <c r="GEK47" s="171"/>
      <c r="GEL47" s="169"/>
      <c r="GEM47" s="171"/>
      <c r="GEN47" s="169"/>
      <c r="GEO47" s="171"/>
      <c r="GEP47" s="169"/>
      <c r="GEQ47" s="171"/>
      <c r="GER47" s="169"/>
      <c r="GES47" s="171"/>
      <c r="GET47" s="169"/>
      <c r="GEU47" s="171"/>
      <c r="GEV47" s="169"/>
      <c r="GEW47" s="171"/>
      <c r="GEX47" s="169"/>
      <c r="GEY47" s="171"/>
      <c r="GEZ47" s="169"/>
      <c r="GFA47" s="171"/>
      <c r="GFB47" s="169"/>
      <c r="GFC47" s="171"/>
      <c r="GFD47" s="169"/>
      <c r="GFE47" s="171"/>
      <c r="GFF47" s="169"/>
      <c r="GFG47" s="171"/>
      <c r="GFH47" s="169"/>
      <c r="GFI47" s="171"/>
      <c r="GFJ47" s="169"/>
      <c r="GFK47" s="171"/>
      <c r="GFL47" s="169"/>
      <c r="GFM47" s="171"/>
      <c r="GFN47" s="169"/>
      <c r="GFO47" s="171"/>
      <c r="GFP47" s="169"/>
      <c r="GFQ47" s="171"/>
      <c r="GFR47" s="169"/>
      <c r="GFS47" s="171"/>
      <c r="GFT47" s="169"/>
      <c r="GFU47" s="171"/>
      <c r="GFV47" s="169"/>
      <c r="GFW47" s="171"/>
      <c r="GFX47" s="169"/>
      <c r="GFY47" s="171"/>
      <c r="GFZ47" s="169"/>
      <c r="GGA47" s="171"/>
      <c r="GGB47" s="169"/>
      <c r="GGC47" s="171"/>
      <c r="GGD47" s="169"/>
      <c r="GGE47" s="171"/>
      <c r="GGF47" s="169"/>
      <c r="GGG47" s="171"/>
      <c r="GGH47" s="169"/>
      <c r="GGI47" s="171"/>
      <c r="GGJ47" s="169"/>
      <c r="GGK47" s="171"/>
      <c r="GGL47" s="169"/>
      <c r="GGM47" s="171"/>
      <c r="GGN47" s="169"/>
      <c r="GGO47" s="171"/>
      <c r="GGP47" s="169"/>
      <c r="GGQ47" s="171"/>
      <c r="GGR47" s="169"/>
      <c r="GGS47" s="171"/>
      <c r="GGT47" s="169"/>
      <c r="GGU47" s="171"/>
      <c r="GGV47" s="169"/>
      <c r="GGW47" s="171"/>
      <c r="GGX47" s="169"/>
      <c r="GGY47" s="171"/>
      <c r="GGZ47" s="169"/>
      <c r="GHA47" s="171"/>
      <c r="GHB47" s="169"/>
      <c r="GHC47" s="171"/>
      <c r="GHD47" s="169"/>
      <c r="GHE47" s="171"/>
      <c r="GHF47" s="169"/>
      <c r="GHG47" s="171"/>
      <c r="GHH47" s="169"/>
      <c r="GHI47" s="171"/>
      <c r="GHJ47" s="169"/>
      <c r="GHK47" s="171"/>
      <c r="GHL47" s="169"/>
      <c r="GHM47" s="171"/>
      <c r="GHN47" s="169"/>
      <c r="GHO47" s="171"/>
      <c r="GHP47" s="169"/>
      <c r="GHQ47" s="171"/>
      <c r="GHR47" s="169"/>
      <c r="GHS47" s="171"/>
      <c r="GHT47" s="169"/>
      <c r="GHU47" s="171"/>
      <c r="GHV47" s="169"/>
      <c r="GHW47" s="171"/>
      <c r="GHX47" s="169"/>
      <c r="GHY47" s="171"/>
      <c r="GHZ47" s="169"/>
      <c r="GIA47" s="171"/>
      <c r="GIB47" s="169"/>
      <c r="GIC47" s="171"/>
      <c r="GID47" s="169"/>
      <c r="GIE47" s="171"/>
      <c r="GIF47" s="169"/>
      <c r="GIG47" s="171"/>
      <c r="GIH47" s="169"/>
      <c r="GII47" s="171"/>
      <c r="GIJ47" s="169"/>
      <c r="GIK47" s="171"/>
      <c r="GIL47" s="169"/>
      <c r="GIM47" s="171"/>
      <c r="GIN47" s="169"/>
      <c r="GIO47" s="171"/>
      <c r="GIP47" s="169"/>
      <c r="GIQ47" s="171"/>
      <c r="GIR47" s="169"/>
      <c r="GIS47" s="171"/>
      <c r="GIT47" s="169"/>
      <c r="GIU47" s="171"/>
      <c r="GIV47" s="169"/>
      <c r="GIW47" s="171"/>
      <c r="GIX47" s="169"/>
      <c r="GIY47" s="171"/>
      <c r="GIZ47" s="169"/>
      <c r="GJA47" s="171"/>
      <c r="GJB47" s="169"/>
      <c r="GJC47" s="171"/>
      <c r="GJD47" s="169"/>
      <c r="GJE47" s="171"/>
      <c r="GJF47" s="169"/>
      <c r="GJG47" s="171"/>
      <c r="GJH47" s="169"/>
      <c r="GJI47" s="171"/>
      <c r="GJJ47" s="169"/>
      <c r="GJK47" s="171"/>
      <c r="GJL47" s="169"/>
      <c r="GJM47" s="171"/>
      <c r="GJN47" s="169"/>
      <c r="GJO47" s="171"/>
      <c r="GJP47" s="169"/>
      <c r="GJQ47" s="171"/>
      <c r="GJR47" s="169"/>
      <c r="GJS47" s="171"/>
      <c r="GJT47" s="169"/>
      <c r="GJU47" s="171"/>
      <c r="GJV47" s="169"/>
      <c r="GJW47" s="171"/>
      <c r="GJX47" s="169"/>
      <c r="GJY47" s="171"/>
      <c r="GJZ47" s="169"/>
      <c r="GKA47" s="171"/>
      <c r="GKB47" s="169"/>
      <c r="GKC47" s="171"/>
      <c r="GKD47" s="169"/>
      <c r="GKE47" s="171"/>
      <c r="GKF47" s="169"/>
      <c r="GKG47" s="171"/>
      <c r="GKH47" s="169"/>
      <c r="GKI47" s="171"/>
      <c r="GKJ47" s="169"/>
      <c r="GKK47" s="171"/>
      <c r="GKL47" s="169"/>
      <c r="GKM47" s="171"/>
      <c r="GKN47" s="169"/>
      <c r="GKO47" s="171"/>
      <c r="GKP47" s="169"/>
      <c r="GKQ47" s="171"/>
      <c r="GKR47" s="169"/>
      <c r="GKS47" s="171"/>
      <c r="GKT47" s="169"/>
      <c r="GKU47" s="171"/>
      <c r="GKV47" s="169"/>
      <c r="GKW47" s="171"/>
      <c r="GKX47" s="169"/>
      <c r="GKY47" s="171"/>
      <c r="GKZ47" s="169"/>
      <c r="GLA47" s="171"/>
      <c r="GLB47" s="169"/>
      <c r="GLC47" s="171"/>
      <c r="GLD47" s="169"/>
      <c r="GLE47" s="171"/>
      <c r="GLF47" s="169"/>
      <c r="GLG47" s="171"/>
      <c r="GLH47" s="169"/>
      <c r="GLI47" s="171"/>
      <c r="GLJ47" s="169"/>
      <c r="GLK47" s="171"/>
      <c r="GLL47" s="169"/>
      <c r="GLM47" s="171"/>
      <c r="GLN47" s="169"/>
      <c r="GLO47" s="171"/>
      <c r="GLP47" s="169"/>
      <c r="GLQ47" s="171"/>
      <c r="GLR47" s="169"/>
      <c r="GLS47" s="171"/>
      <c r="GLT47" s="169"/>
      <c r="GLU47" s="171"/>
      <c r="GLV47" s="169"/>
      <c r="GLW47" s="171"/>
      <c r="GLX47" s="169"/>
      <c r="GLY47" s="171"/>
      <c r="GLZ47" s="169"/>
      <c r="GMA47" s="171"/>
      <c r="GMB47" s="169"/>
      <c r="GMC47" s="171"/>
      <c r="GMD47" s="169"/>
      <c r="GME47" s="171"/>
      <c r="GMF47" s="169"/>
      <c r="GMG47" s="171"/>
      <c r="GMH47" s="169"/>
      <c r="GMI47" s="171"/>
      <c r="GMJ47" s="169"/>
      <c r="GMK47" s="171"/>
      <c r="GML47" s="169"/>
      <c r="GMM47" s="171"/>
      <c r="GMN47" s="169"/>
      <c r="GMO47" s="171"/>
      <c r="GMP47" s="169"/>
      <c r="GMQ47" s="171"/>
      <c r="GMR47" s="169"/>
      <c r="GMS47" s="171"/>
      <c r="GMT47" s="169"/>
      <c r="GMU47" s="171"/>
      <c r="GMV47" s="169"/>
      <c r="GMW47" s="171"/>
      <c r="GMX47" s="169"/>
      <c r="GMY47" s="171"/>
      <c r="GMZ47" s="169"/>
      <c r="GNA47" s="171"/>
      <c r="GNB47" s="169"/>
      <c r="GNC47" s="171"/>
      <c r="GND47" s="169"/>
      <c r="GNE47" s="171"/>
      <c r="GNF47" s="169"/>
      <c r="GNG47" s="171"/>
      <c r="GNH47" s="169"/>
      <c r="GNI47" s="171"/>
      <c r="GNJ47" s="169"/>
      <c r="GNK47" s="171"/>
      <c r="GNL47" s="169"/>
      <c r="GNM47" s="171"/>
      <c r="GNN47" s="169"/>
      <c r="GNO47" s="171"/>
      <c r="GNP47" s="169"/>
      <c r="GNQ47" s="171"/>
      <c r="GNR47" s="169"/>
      <c r="GNS47" s="171"/>
      <c r="GNT47" s="169"/>
      <c r="GNU47" s="171"/>
      <c r="GNV47" s="169"/>
      <c r="GNW47" s="171"/>
      <c r="GNX47" s="169"/>
      <c r="GNY47" s="171"/>
      <c r="GNZ47" s="169"/>
      <c r="GOA47" s="171"/>
      <c r="GOB47" s="169"/>
      <c r="GOC47" s="171"/>
      <c r="GOD47" s="169"/>
      <c r="GOE47" s="171"/>
      <c r="GOF47" s="169"/>
      <c r="GOG47" s="171"/>
      <c r="GOH47" s="169"/>
      <c r="GOI47" s="171"/>
      <c r="GOJ47" s="169"/>
      <c r="GOK47" s="171"/>
      <c r="GOL47" s="169"/>
      <c r="GOM47" s="171"/>
      <c r="GON47" s="169"/>
      <c r="GOO47" s="171"/>
      <c r="GOP47" s="169"/>
      <c r="GOQ47" s="171"/>
      <c r="GOR47" s="169"/>
      <c r="GOS47" s="171"/>
      <c r="GOT47" s="169"/>
      <c r="GOU47" s="171"/>
      <c r="GOV47" s="169"/>
      <c r="GOW47" s="171"/>
      <c r="GOX47" s="169"/>
      <c r="GOY47" s="171"/>
      <c r="GOZ47" s="169"/>
      <c r="GPA47" s="171"/>
      <c r="GPB47" s="169"/>
      <c r="GPC47" s="171"/>
      <c r="GPD47" s="169"/>
      <c r="GPE47" s="171"/>
      <c r="GPF47" s="169"/>
      <c r="GPG47" s="171"/>
      <c r="GPH47" s="169"/>
      <c r="GPI47" s="171"/>
      <c r="GPJ47" s="169"/>
      <c r="GPK47" s="171"/>
      <c r="GPL47" s="169"/>
      <c r="GPM47" s="171"/>
      <c r="GPN47" s="169"/>
      <c r="GPO47" s="171"/>
      <c r="GPP47" s="169"/>
      <c r="GPQ47" s="171"/>
      <c r="GPR47" s="169"/>
      <c r="GPS47" s="171"/>
      <c r="GPT47" s="169"/>
      <c r="GPU47" s="171"/>
      <c r="GPV47" s="169"/>
      <c r="GPW47" s="171"/>
      <c r="GPX47" s="169"/>
      <c r="GPY47" s="171"/>
      <c r="GPZ47" s="169"/>
      <c r="GQA47" s="171"/>
      <c r="GQB47" s="169"/>
      <c r="GQC47" s="171"/>
      <c r="GQD47" s="169"/>
      <c r="GQE47" s="171"/>
      <c r="GQF47" s="169"/>
      <c r="GQG47" s="171"/>
      <c r="GQH47" s="169"/>
      <c r="GQI47" s="171"/>
      <c r="GQJ47" s="169"/>
      <c r="GQK47" s="171"/>
      <c r="GQL47" s="169"/>
      <c r="GQM47" s="171"/>
      <c r="GQN47" s="169"/>
      <c r="GQO47" s="171"/>
      <c r="GQP47" s="169"/>
      <c r="GQQ47" s="171"/>
      <c r="GQR47" s="169"/>
      <c r="GQS47" s="171"/>
      <c r="GQT47" s="169"/>
      <c r="GQU47" s="171"/>
      <c r="GQV47" s="169"/>
      <c r="GQW47" s="171"/>
      <c r="GQX47" s="169"/>
      <c r="GQY47" s="171"/>
      <c r="GQZ47" s="169"/>
      <c r="GRA47" s="171"/>
      <c r="GRB47" s="169"/>
      <c r="GRC47" s="171"/>
      <c r="GRD47" s="169"/>
      <c r="GRE47" s="171"/>
      <c r="GRF47" s="169"/>
      <c r="GRG47" s="171"/>
      <c r="GRH47" s="169"/>
      <c r="GRI47" s="171"/>
      <c r="GRJ47" s="169"/>
      <c r="GRK47" s="171"/>
      <c r="GRL47" s="169"/>
      <c r="GRM47" s="171"/>
      <c r="GRN47" s="169"/>
      <c r="GRO47" s="171"/>
      <c r="GRP47" s="169"/>
      <c r="GRQ47" s="171"/>
      <c r="GRR47" s="169"/>
      <c r="GRS47" s="171"/>
      <c r="GRT47" s="169"/>
      <c r="GRU47" s="171"/>
      <c r="GRV47" s="169"/>
      <c r="GRW47" s="171"/>
      <c r="GRX47" s="169"/>
      <c r="GRY47" s="171"/>
      <c r="GRZ47" s="169"/>
      <c r="GSA47" s="171"/>
      <c r="GSB47" s="169"/>
      <c r="GSC47" s="171"/>
      <c r="GSD47" s="169"/>
      <c r="GSE47" s="171"/>
      <c r="GSF47" s="169"/>
      <c r="GSG47" s="171"/>
      <c r="GSH47" s="169"/>
      <c r="GSI47" s="171"/>
      <c r="GSJ47" s="169"/>
      <c r="GSK47" s="171"/>
      <c r="GSL47" s="169"/>
      <c r="GSM47" s="171"/>
      <c r="GSN47" s="169"/>
      <c r="GSO47" s="171"/>
      <c r="GSP47" s="169"/>
      <c r="GSQ47" s="171"/>
      <c r="GSR47" s="169"/>
      <c r="GSS47" s="171"/>
      <c r="GST47" s="169"/>
      <c r="GSU47" s="171"/>
      <c r="GSV47" s="169"/>
      <c r="GSW47" s="171"/>
      <c r="GSX47" s="169"/>
      <c r="GSY47" s="171"/>
      <c r="GSZ47" s="169"/>
      <c r="GTA47" s="171"/>
      <c r="GTB47" s="169"/>
      <c r="GTC47" s="171"/>
      <c r="GTD47" s="169"/>
      <c r="GTE47" s="171"/>
      <c r="GTF47" s="169"/>
      <c r="GTG47" s="171"/>
      <c r="GTH47" s="169"/>
      <c r="GTI47" s="171"/>
      <c r="GTJ47" s="169"/>
      <c r="GTK47" s="171"/>
      <c r="GTL47" s="169"/>
      <c r="GTM47" s="171"/>
      <c r="GTN47" s="169"/>
      <c r="GTO47" s="171"/>
      <c r="GTP47" s="169"/>
      <c r="GTQ47" s="171"/>
      <c r="GTR47" s="169"/>
      <c r="GTS47" s="171"/>
      <c r="GTT47" s="169"/>
      <c r="GTU47" s="171"/>
      <c r="GTV47" s="169"/>
      <c r="GTW47" s="171"/>
      <c r="GTX47" s="169"/>
      <c r="GTY47" s="171"/>
      <c r="GTZ47" s="169"/>
      <c r="GUA47" s="171"/>
      <c r="GUB47" s="169"/>
      <c r="GUC47" s="171"/>
      <c r="GUD47" s="169"/>
      <c r="GUE47" s="171"/>
      <c r="GUF47" s="169"/>
      <c r="GUG47" s="171"/>
      <c r="GUH47" s="169"/>
      <c r="GUI47" s="171"/>
      <c r="GUJ47" s="169"/>
      <c r="GUK47" s="171"/>
      <c r="GUL47" s="169"/>
      <c r="GUM47" s="171"/>
      <c r="GUN47" s="169"/>
      <c r="GUO47" s="171"/>
      <c r="GUP47" s="169"/>
      <c r="GUQ47" s="171"/>
      <c r="GUR47" s="169"/>
      <c r="GUS47" s="171"/>
      <c r="GUT47" s="169"/>
      <c r="GUU47" s="171"/>
      <c r="GUV47" s="169"/>
      <c r="GUW47" s="171"/>
      <c r="GUX47" s="169"/>
      <c r="GUY47" s="171"/>
      <c r="GUZ47" s="169"/>
      <c r="GVA47" s="171"/>
      <c r="GVB47" s="169"/>
      <c r="GVC47" s="171"/>
      <c r="GVD47" s="169"/>
      <c r="GVE47" s="171"/>
      <c r="GVF47" s="169"/>
      <c r="GVG47" s="171"/>
      <c r="GVH47" s="169"/>
      <c r="GVI47" s="171"/>
      <c r="GVJ47" s="169"/>
      <c r="GVK47" s="171"/>
      <c r="GVL47" s="169"/>
      <c r="GVM47" s="171"/>
      <c r="GVN47" s="169"/>
      <c r="GVO47" s="171"/>
      <c r="GVP47" s="169"/>
      <c r="GVQ47" s="171"/>
      <c r="GVR47" s="169"/>
      <c r="GVS47" s="171"/>
      <c r="GVT47" s="169"/>
      <c r="GVU47" s="171"/>
      <c r="GVV47" s="169"/>
      <c r="GVW47" s="171"/>
      <c r="GVX47" s="169"/>
      <c r="GVY47" s="171"/>
      <c r="GVZ47" s="169"/>
      <c r="GWA47" s="171"/>
      <c r="GWB47" s="169"/>
      <c r="GWC47" s="171"/>
      <c r="GWD47" s="169"/>
      <c r="GWE47" s="171"/>
      <c r="GWF47" s="169"/>
      <c r="GWG47" s="171"/>
      <c r="GWH47" s="169"/>
      <c r="GWI47" s="171"/>
      <c r="GWJ47" s="169"/>
      <c r="GWK47" s="171"/>
      <c r="GWL47" s="169"/>
      <c r="GWM47" s="171"/>
      <c r="GWN47" s="169"/>
      <c r="GWO47" s="171"/>
      <c r="GWP47" s="169"/>
      <c r="GWQ47" s="171"/>
      <c r="GWR47" s="169"/>
      <c r="GWS47" s="171"/>
      <c r="GWT47" s="169"/>
      <c r="GWU47" s="171"/>
      <c r="GWV47" s="169"/>
      <c r="GWW47" s="171"/>
      <c r="GWX47" s="169"/>
      <c r="GWY47" s="171"/>
      <c r="GWZ47" s="169"/>
      <c r="GXA47" s="171"/>
      <c r="GXB47" s="169"/>
      <c r="GXC47" s="171"/>
      <c r="GXD47" s="169"/>
      <c r="GXE47" s="171"/>
      <c r="GXF47" s="169"/>
      <c r="GXG47" s="171"/>
      <c r="GXH47" s="169"/>
      <c r="GXI47" s="171"/>
      <c r="GXJ47" s="169"/>
      <c r="GXK47" s="171"/>
      <c r="GXL47" s="169"/>
      <c r="GXM47" s="171"/>
      <c r="GXN47" s="169"/>
      <c r="GXO47" s="171"/>
      <c r="GXP47" s="169"/>
      <c r="GXQ47" s="171"/>
      <c r="GXR47" s="169"/>
      <c r="GXS47" s="171"/>
      <c r="GXT47" s="169"/>
      <c r="GXU47" s="171"/>
      <c r="GXV47" s="169"/>
      <c r="GXW47" s="171"/>
      <c r="GXX47" s="169"/>
      <c r="GXY47" s="171"/>
      <c r="GXZ47" s="169"/>
      <c r="GYA47" s="171"/>
      <c r="GYB47" s="169"/>
      <c r="GYC47" s="171"/>
      <c r="GYD47" s="169"/>
      <c r="GYE47" s="171"/>
      <c r="GYF47" s="169"/>
      <c r="GYG47" s="171"/>
      <c r="GYH47" s="169"/>
      <c r="GYI47" s="171"/>
      <c r="GYJ47" s="169"/>
      <c r="GYK47" s="171"/>
      <c r="GYL47" s="169"/>
      <c r="GYM47" s="171"/>
      <c r="GYN47" s="169"/>
      <c r="GYO47" s="171"/>
      <c r="GYP47" s="169"/>
      <c r="GYQ47" s="171"/>
      <c r="GYR47" s="169"/>
      <c r="GYS47" s="171"/>
      <c r="GYT47" s="169"/>
      <c r="GYU47" s="171"/>
      <c r="GYV47" s="169"/>
      <c r="GYW47" s="171"/>
      <c r="GYX47" s="169"/>
      <c r="GYY47" s="171"/>
      <c r="GYZ47" s="169"/>
      <c r="GZA47" s="171"/>
      <c r="GZB47" s="169"/>
      <c r="GZC47" s="171"/>
      <c r="GZD47" s="169"/>
      <c r="GZE47" s="171"/>
      <c r="GZF47" s="169"/>
      <c r="GZG47" s="171"/>
      <c r="GZH47" s="169"/>
      <c r="GZI47" s="171"/>
      <c r="GZJ47" s="169"/>
      <c r="GZK47" s="171"/>
      <c r="GZL47" s="169"/>
      <c r="GZM47" s="171"/>
      <c r="GZN47" s="169"/>
      <c r="GZO47" s="171"/>
      <c r="GZP47" s="169"/>
      <c r="GZQ47" s="171"/>
      <c r="GZR47" s="169"/>
      <c r="GZS47" s="171"/>
      <c r="GZT47" s="169"/>
      <c r="GZU47" s="171"/>
      <c r="GZV47" s="169"/>
      <c r="GZW47" s="171"/>
      <c r="GZX47" s="169"/>
      <c r="GZY47" s="171"/>
      <c r="GZZ47" s="169"/>
      <c r="HAA47" s="171"/>
      <c r="HAB47" s="169"/>
      <c r="HAC47" s="171"/>
      <c r="HAD47" s="169"/>
      <c r="HAE47" s="171"/>
      <c r="HAF47" s="169"/>
      <c r="HAG47" s="171"/>
      <c r="HAH47" s="169"/>
      <c r="HAI47" s="171"/>
      <c r="HAJ47" s="169"/>
      <c r="HAK47" s="171"/>
      <c r="HAL47" s="169"/>
      <c r="HAM47" s="171"/>
      <c r="HAN47" s="169"/>
      <c r="HAO47" s="171"/>
      <c r="HAP47" s="169"/>
      <c r="HAQ47" s="171"/>
      <c r="HAR47" s="169"/>
      <c r="HAS47" s="171"/>
      <c r="HAT47" s="169"/>
      <c r="HAU47" s="171"/>
      <c r="HAV47" s="169"/>
      <c r="HAW47" s="171"/>
      <c r="HAX47" s="169"/>
      <c r="HAY47" s="171"/>
      <c r="HAZ47" s="169"/>
      <c r="HBA47" s="171"/>
      <c r="HBB47" s="169"/>
      <c r="HBC47" s="171"/>
      <c r="HBD47" s="169"/>
      <c r="HBE47" s="171"/>
      <c r="HBF47" s="169"/>
      <c r="HBG47" s="171"/>
      <c r="HBH47" s="169"/>
      <c r="HBI47" s="171"/>
      <c r="HBJ47" s="169"/>
      <c r="HBK47" s="171"/>
      <c r="HBL47" s="169"/>
      <c r="HBM47" s="171"/>
      <c r="HBN47" s="169"/>
      <c r="HBO47" s="171"/>
      <c r="HBP47" s="169"/>
      <c r="HBQ47" s="171"/>
      <c r="HBR47" s="169"/>
      <c r="HBS47" s="171"/>
      <c r="HBT47" s="169"/>
      <c r="HBU47" s="171"/>
      <c r="HBV47" s="169"/>
      <c r="HBW47" s="171"/>
      <c r="HBX47" s="169"/>
      <c r="HBY47" s="171"/>
      <c r="HBZ47" s="169"/>
      <c r="HCA47" s="171"/>
      <c r="HCB47" s="169"/>
      <c r="HCC47" s="171"/>
      <c r="HCD47" s="169"/>
      <c r="HCE47" s="171"/>
      <c r="HCF47" s="169"/>
      <c r="HCG47" s="171"/>
      <c r="HCH47" s="169"/>
      <c r="HCI47" s="171"/>
      <c r="HCJ47" s="169"/>
      <c r="HCK47" s="171"/>
      <c r="HCL47" s="169"/>
      <c r="HCM47" s="171"/>
      <c r="HCN47" s="169"/>
      <c r="HCO47" s="171"/>
      <c r="HCP47" s="169"/>
      <c r="HCQ47" s="171"/>
      <c r="HCR47" s="169"/>
      <c r="HCS47" s="171"/>
      <c r="HCT47" s="169"/>
      <c r="HCU47" s="171"/>
      <c r="HCV47" s="169"/>
      <c r="HCW47" s="171"/>
      <c r="HCX47" s="169"/>
      <c r="HCY47" s="171"/>
      <c r="HCZ47" s="169"/>
      <c r="HDA47" s="171"/>
      <c r="HDB47" s="169"/>
      <c r="HDC47" s="171"/>
      <c r="HDD47" s="169"/>
      <c r="HDE47" s="171"/>
      <c r="HDF47" s="169"/>
      <c r="HDG47" s="171"/>
      <c r="HDH47" s="169"/>
      <c r="HDI47" s="171"/>
      <c r="HDJ47" s="169"/>
      <c r="HDK47" s="171"/>
      <c r="HDL47" s="169"/>
      <c r="HDM47" s="171"/>
      <c r="HDN47" s="169"/>
      <c r="HDO47" s="171"/>
      <c r="HDP47" s="169"/>
      <c r="HDQ47" s="171"/>
      <c r="HDR47" s="169"/>
      <c r="HDS47" s="171"/>
      <c r="HDT47" s="169"/>
      <c r="HDU47" s="171"/>
      <c r="HDV47" s="169"/>
      <c r="HDW47" s="171"/>
      <c r="HDX47" s="169"/>
      <c r="HDY47" s="171"/>
      <c r="HDZ47" s="169"/>
      <c r="HEA47" s="171"/>
      <c r="HEB47" s="169"/>
      <c r="HEC47" s="171"/>
      <c r="HED47" s="169"/>
      <c r="HEE47" s="171"/>
      <c r="HEF47" s="169"/>
      <c r="HEG47" s="171"/>
      <c r="HEH47" s="169"/>
      <c r="HEI47" s="171"/>
      <c r="HEJ47" s="169"/>
      <c r="HEK47" s="171"/>
      <c r="HEL47" s="169"/>
      <c r="HEM47" s="171"/>
      <c r="HEN47" s="169"/>
      <c r="HEO47" s="171"/>
      <c r="HEP47" s="169"/>
      <c r="HEQ47" s="171"/>
      <c r="HER47" s="169"/>
      <c r="HES47" s="171"/>
      <c r="HET47" s="169"/>
      <c r="HEU47" s="171"/>
      <c r="HEV47" s="169"/>
      <c r="HEW47" s="171"/>
      <c r="HEX47" s="169"/>
      <c r="HEY47" s="171"/>
      <c r="HEZ47" s="169"/>
      <c r="HFA47" s="171"/>
      <c r="HFB47" s="169"/>
      <c r="HFC47" s="171"/>
      <c r="HFD47" s="169"/>
      <c r="HFE47" s="171"/>
      <c r="HFF47" s="169"/>
      <c r="HFG47" s="171"/>
      <c r="HFH47" s="169"/>
      <c r="HFI47" s="171"/>
      <c r="HFJ47" s="169"/>
      <c r="HFK47" s="171"/>
      <c r="HFL47" s="169"/>
      <c r="HFM47" s="171"/>
      <c r="HFN47" s="169"/>
      <c r="HFO47" s="171"/>
      <c r="HFP47" s="169"/>
      <c r="HFQ47" s="171"/>
      <c r="HFR47" s="169"/>
      <c r="HFS47" s="171"/>
      <c r="HFT47" s="169"/>
      <c r="HFU47" s="171"/>
      <c r="HFV47" s="169"/>
      <c r="HFW47" s="171"/>
      <c r="HFX47" s="169"/>
      <c r="HFY47" s="171"/>
      <c r="HFZ47" s="169"/>
      <c r="HGA47" s="171"/>
      <c r="HGB47" s="169"/>
      <c r="HGC47" s="171"/>
      <c r="HGD47" s="169"/>
      <c r="HGE47" s="171"/>
      <c r="HGF47" s="169"/>
      <c r="HGG47" s="171"/>
      <c r="HGH47" s="169"/>
      <c r="HGI47" s="171"/>
      <c r="HGJ47" s="169"/>
      <c r="HGK47" s="171"/>
      <c r="HGL47" s="169"/>
      <c r="HGM47" s="171"/>
      <c r="HGN47" s="169"/>
      <c r="HGO47" s="171"/>
      <c r="HGP47" s="169"/>
      <c r="HGQ47" s="171"/>
      <c r="HGR47" s="169"/>
      <c r="HGS47" s="171"/>
      <c r="HGT47" s="169"/>
      <c r="HGU47" s="171"/>
      <c r="HGV47" s="169"/>
      <c r="HGW47" s="171"/>
      <c r="HGX47" s="169"/>
      <c r="HGY47" s="171"/>
      <c r="HGZ47" s="169"/>
      <c r="HHA47" s="171"/>
      <c r="HHB47" s="169"/>
      <c r="HHC47" s="171"/>
      <c r="HHD47" s="169"/>
      <c r="HHE47" s="171"/>
      <c r="HHF47" s="169"/>
      <c r="HHG47" s="171"/>
      <c r="HHH47" s="169"/>
      <c r="HHI47" s="171"/>
      <c r="HHJ47" s="169"/>
      <c r="HHK47" s="171"/>
      <c r="HHL47" s="169"/>
      <c r="HHM47" s="171"/>
      <c r="HHN47" s="169"/>
      <c r="HHO47" s="171"/>
      <c r="HHP47" s="169"/>
      <c r="HHQ47" s="171"/>
      <c r="HHR47" s="169"/>
      <c r="HHS47" s="171"/>
      <c r="HHT47" s="169"/>
      <c r="HHU47" s="171"/>
      <c r="HHV47" s="169"/>
      <c r="HHW47" s="171"/>
      <c r="HHX47" s="169"/>
      <c r="HHY47" s="171"/>
      <c r="HHZ47" s="169"/>
      <c r="HIA47" s="171"/>
      <c r="HIB47" s="169"/>
      <c r="HIC47" s="171"/>
      <c r="HID47" s="169"/>
      <c r="HIE47" s="171"/>
      <c r="HIF47" s="169"/>
      <c r="HIG47" s="171"/>
      <c r="HIH47" s="169"/>
      <c r="HII47" s="171"/>
      <c r="HIJ47" s="169"/>
      <c r="HIK47" s="171"/>
      <c r="HIL47" s="169"/>
      <c r="HIM47" s="171"/>
      <c r="HIN47" s="169"/>
      <c r="HIO47" s="171"/>
      <c r="HIP47" s="169"/>
      <c r="HIQ47" s="171"/>
      <c r="HIR47" s="169"/>
      <c r="HIS47" s="171"/>
      <c r="HIT47" s="169"/>
      <c r="HIU47" s="171"/>
      <c r="HIV47" s="169"/>
      <c r="HIW47" s="171"/>
      <c r="HIX47" s="169"/>
      <c r="HIY47" s="171"/>
      <c r="HIZ47" s="169"/>
      <c r="HJA47" s="171"/>
      <c r="HJB47" s="169"/>
      <c r="HJC47" s="171"/>
      <c r="HJD47" s="169"/>
      <c r="HJE47" s="171"/>
      <c r="HJF47" s="169"/>
      <c r="HJG47" s="171"/>
      <c r="HJH47" s="169"/>
      <c r="HJI47" s="171"/>
      <c r="HJJ47" s="169"/>
      <c r="HJK47" s="171"/>
      <c r="HJL47" s="169"/>
      <c r="HJM47" s="171"/>
      <c r="HJN47" s="169"/>
      <c r="HJO47" s="171"/>
      <c r="HJP47" s="169"/>
      <c r="HJQ47" s="171"/>
      <c r="HJR47" s="169"/>
      <c r="HJS47" s="171"/>
      <c r="HJT47" s="169"/>
      <c r="HJU47" s="171"/>
      <c r="HJV47" s="169"/>
      <c r="HJW47" s="171"/>
      <c r="HJX47" s="169"/>
      <c r="HJY47" s="171"/>
      <c r="HJZ47" s="169"/>
      <c r="HKA47" s="171"/>
      <c r="HKB47" s="169"/>
      <c r="HKC47" s="171"/>
      <c r="HKD47" s="169"/>
      <c r="HKE47" s="171"/>
      <c r="HKF47" s="169"/>
      <c r="HKG47" s="171"/>
      <c r="HKH47" s="169"/>
      <c r="HKI47" s="171"/>
      <c r="HKJ47" s="169"/>
      <c r="HKK47" s="171"/>
      <c r="HKL47" s="169"/>
      <c r="HKM47" s="171"/>
      <c r="HKN47" s="169"/>
      <c r="HKO47" s="171"/>
      <c r="HKP47" s="169"/>
      <c r="HKQ47" s="171"/>
      <c r="HKR47" s="169"/>
      <c r="HKS47" s="171"/>
      <c r="HKT47" s="169"/>
      <c r="HKU47" s="171"/>
      <c r="HKV47" s="169"/>
      <c r="HKW47" s="171"/>
      <c r="HKX47" s="169"/>
      <c r="HKY47" s="171"/>
      <c r="HKZ47" s="169"/>
      <c r="HLA47" s="171"/>
      <c r="HLB47" s="169"/>
      <c r="HLC47" s="171"/>
      <c r="HLD47" s="169"/>
      <c r="HLE47" s="171"/>
      <c r="HLF47" s="169"/>
      <c r="HLG47" s="171"/>
      <c r="HLH47" s="169"/>
      <c r="HLI47" s="171"/>
      <c r="HLJ47" s="169"/>
      <c r="HLK47" s="171"/>
      <c r="HLL47" s="169"/>
      <c r="HLM47" s="171"/>
      <c r="HLN47" s="169"/>
      <c r="HLO47" s="171"/>
      <c r="HLP47" s="169"/>
      <c r="HLQ47" s="171"/>
      <c r="HLR47" s="169"/>
      <c r="HLS47" s="171"/>
      <c r="HLT47" s="169"/>
      <c r="HLU47" s="171"/>
      <c r="HLV47" s="169"/>
      <c r="HLW47" s="171"/>
      <c r="HLX47" s="169"/>
      <c r="HLY47" s="171"/>
      <c r="HLZ47" s="169"/>
      <c r="HMA47" s="171"/>
      <c r="HMB47" s="169"/>
      <c r="HMC47" s="171"/>
      <c r="HMD47" s="169"/>
      <c r="HME47" s="171"/>
      <c r="HMF47" s="169"/>
      <c r="HMG47" s="171"/>
      <c r="HMH47" s="169"/>
      <c r="HMI47" s="171"/>
      <c r="HMJ47" s="169"/>
      <c r="HMK47" s="171"/>
      <c r="HML47" s="169"/>
      <c r="HMM47" s="171"/>
      <c r="HMN47" s="169"/>
      <c r="HMO47" s="171"/>
      <c r="HMP47" s="169"/>
      <c r="HMQ47" s="171"/>
      <c r="HMR47" s="169"/>
      <c r="HMS47" s="171"/>
      <c r="HMT47" s="169"/>
      <c r="HMU47" s="171"/>
      <c r="HMV47" s="169"/>
      <c r="HMW47" s="171"/>
      <c r="HMX47" s="169"/>
      <c r="HMY47" s="171"/>
      <c r="HMZ47" s="169"/>
      <c r="HNA47" s="171"/>
      <c r="HNB47" s="169"/>
      <c r="HNC47" s="171"/>
      <c r="HND47" s="169"/>
      <c r="HNE47" s="171"/>
      <c r="HNF47" s="169"/>
      <c r="HNG47" s="171"/>
      <c r="HNH47" s="169"/>
      <c r="HNI47" s="171"/>
      <c r="HNJ47" s="169"/>
      <c r="HNK47" s="171"/>
      <c r="HNL47" s="169"/>
      <c r="HNM47" s="171"/>
      <c r="HNN47" s="169"/>
      <c r="HNO47" s="171"/>
      <c r="HNP47" s="169"/>
      <c r="HNQ47" s="171"/>
      <c r="HNR47" s="169"/>
      <c r="HNS47" s="171"/>
      <c r="HNT47" s="169"/>
      <c r="HNU47" s="171"/>
      <c r="HNV47" s="169"/>
      <c r="HNW47" s="171"/>
      <c r="HNX47" s="169"/>
      <c r="HNY47" s="171"/>
      <c r="HNZ47" s="169"/>
      <c r="HOA47" s="171"/>
      <c r="HOB47" s="169"/>
      <c r="HOC47" s="171"/>
      <c r="HOD47" s="169"/>
      <c r="HOE47" s="171"/>
      <c r="HOF47" s="169"/>
      <c r="HOG47" s="171"/>
      <c r="HOH47" s="169"/>
      <c r="HOI47" s="171"/>
      <c r="HOJ47" s="169"/>
      <c r="HOK47" s="171"/>
      <c r="HOL47" s="169"/>
      <c r="HOM47" s="171"/>
      <c r="HON47" s="169"/>
      <c r="HOO47" s="171"/>
      <c r="HOP47" s="169"/>
      <c r="HOQ47" s="171"/>
      <c r="HOR47" s="169"/>
      <c r="HOS47" s="171"/>
      <c r="HOT47" s="169"/>
      <c r="HOU47" s="171"/>
      <c r="HOV47" s="169"/>
      <c r="HOW47" s="171"/>
      <c r="HOX47" s="169"/>
      <c r="HOY47" s="171"/>
      <c r="HOZ47" s="169"/>
      <c r="HPA47" s="171"/>
      <c r="HPB47" s="169"/>
      <c r="HPC47" s="171"/>
      <c r="HPD47" s="169"/>
      <c r="HPE47" s="171"/>
      <c r="HPF47" s="169"/>
      <c r="HPG47" s="171"/>
      <c r="HPH47" s="169"/>
      <c r="HPI47" s="171"/>
      <c r="HPJ47" s="169"/>
      <c r="HPK47" s="171"/>
      <c r="HPL47" s="169"/>
      <c r="HPM47" s="171"/>
      <c r="HPN47" s="169"/>
      <c r="HPO47" s="171"/>
      <c r="HPP47" s="169"/>
      <c r="HPQ47" s="171"/>
      <c r="HPR47" s="169"/>
      <c r="HPS47" s="171"/>
      <c r="HPT47" s="169"/>
      <c r="HPU47" s="171"/>
      <c r="HPV47" s="169"/>
      <c r="HPW47" s="171"/>
      <c r="HPX47" s="169"/>
      <c r="HPY47" s="171"/>
      <c r="HPZ47" s="169"/>
      <c r="HQA47" s="171"/>
      <c r="HQB47" s="169"/>
      <c r="HQC47" s="171"/>
      <c r="HQD47" s="169"/>
      <c r="HQE47" s="171"/>
      <c r="HQF47" s="169"/>
      <c r="HQG47" s="171"/>
      <c r="HQH47" s="169"/>
      <c r="HQI47" s="171"/>
      <c r="HQJ47" s="169"/>
      <c r="HQK47" s="171"/>
      <c r="HQL47" s="169"/>
      <c r="HQM47" s="171"/>
      <c r="HQN47" s="169"/>
      <c r="HQO47" s="171"/>
      <c r="HQP47" s="169"/>
      <c r="HQQ47" s="171"/>
      <c r="HQR47" s="169"/>
      <c r="HQS47" s="171"/>
      <c r="HQT47" s="169"/>
      <c r="HQU47" s="171"/>
      <c r="HQV47" s="169"/>
      <c r="HQW47" s="171"/>
      <c r="HQX47" s="169"/>
      <c r="HQY47" s="171"/>
      <c r="HQZ47" s="169"/>
      <c r="HRA47" s="171"/>
      <c r="HRB47" s="169"/>
      <c r="HRC47" s="171"/>
      <c r="HRD47" s="169"/>
      <c r="HRE47" s="171"/>
      <c r="HRF47" s="169"/>
      <c r="HRG47" s="171"/>
      <c r="HRH47" s="169"/>
      <c r="HRI47" s="171"/>
      <c r="HRJ47" s="169"/>
      <c r="HRK47" s="171"/>
      <c r="HRL47" s="169"/>
      <c r="HRM47" s="171"/>
      <c r="HRN47" s="169"/>
      <c r="HRO47" s="171"/>
      <c r="HRP47" s="169"/>
      <c r="HRQ47" s="171"/>
      <c r="HRR47" s="169"/>
      <c r="HRS47" s="171"/>
      <c r="HRT47" s="169"/>
      <c r="HRU47" s="171"/>
      <c r="HRV47" s="169"/>
      <c r="HRW47" s="171"/>
      <c r="HRX47" s="169"/>
      <c r="HRY47" s="171"/>
      <c r="HRZ47" s="169"/>
      <c r="HSA47" s="171"/>
      <c r="HSB47" s="169"/>
      <c r="HSC47" s="171"/>
      <c r="HSD47" s="169"/>
      <c r="HSE47" s="171"/>
      <c r="HSF47" s="169"/>
      <c r="HSG47" s="171"/>
      <c r="HSH47" s="169"/>
      <c r="HSI47" s="171"/>
      <c r="HSJ47" s="169"/>
      <c r="HSK47" s="171"/>
      <c r="HSL47" s="169"/>
      <c r="HSM47" s="171"/>
      <c r="HSN47" s="169"/>
      <c r="HSO47" s="171"/>
      <c r="HSP47" s="169"/>
      <c r="HSQ47" s="171"/>
      <c r="HSR47" s="169"/>
      <c r="HSS47" s="171"/>
      <c r="HST47" s="169"/>
      <c r="HSU47" s="171"/>
      <c r="HSV47" s="169"/>
      <c r="HSW47" s="171"/>
      <c r="HSX47" s="169"/>
      <c r="HSY47" s="171"/>
      <c r="HSZ47" s="169"/>
      <c r="HTA47" s="171"/>
      <c r="HTB47" s="169"/>
      <c r="HTC47" s="171"/>
      <c r="HTD47" s="169"/>
      <c r="HTE47" s="171"/>
      <c r="HTF47" s="169"/>
      <c r="HTG47" s="171"/>
      <c r="HTH47" s="169"/>
      <c r="HTI47" s="171"/>
      <c r="HTJ47" s="169"/>
      <c r="HTK47" s="171"/>
      <c r="HTL47" s="169"/>
      <c r="HTM47" s="171"/>
      <c r="HTN47" s="169"/>
      <c r="HTO47" s="171"/>
      <c r="HTP47" s="169"/>
      <c r="HTQ47" s="171"/>
      <c r="HTR47" s="169"/>
      <c r="HTS47" s="171"/>
      <c r="HTT47" s="169"/>
      <c r="HTU47" s="171"/>
      <c r="HTV47" s="169"/>
      <c r="HTW47" s="171"/>
      <c r="HTX47" s="169"/>
      <c r="HTY47" s="171"/>
      <c r="HTZ47" s="169"/>
      <c r="HUA47" s="171"/>
      <c r="HUB47" s="169"/>
      <c r="HUC47" s="171"/>
      <c r="HUD47" s="169"/>
      <c r="HUE47" s="171"/>
      <c r="HUF47" s="169"/>
      <c r="HUG47" s="171"/>
      <c r="HUH47" s="169"/>
      <c r="HUI47" s="171"/>
      <c r="HUJ47" s="169"/>
      <c r="HUK47" s="171"/>
      <c r="HUL47" s="169"/>
      <c r="HUM47" s="171"/>
      <c r="HUN47" s="169"/>
      <c r="HUO47" s="171"/>
      <c r="HUP47" s="169"/>
      <c r="HUQ47" s="171"/>
      <c r="HUR47" s="169"/>
      <c r="HUS47" s="171"/>
      <c r="HUT47" s="169"/>
      <c r="HUU47" s="171"/>
      <c r="HUV47" s="169"/>
      <c r="HUW47" s="171"/>
      <c r="HUX47" s="169"/>
      <c r="HUY47" s="171"/>
      <c r="HUZ47" s="169"/>
      <c r="HVA47" s="171"/>
      <c r="HVB47" s="169"/>
      <c r="HVC47" s="171"/>
      <c r="HVD47" s="169"/>
      <c r="HVE47" s="171"/>
      <c r="HVF47" s="169"/>
      <c r="HVG47" s="171"/>
      <c r="HVH47" s="169"/>
      <c r="HVI47" s="171"/>
      <c r="HVJ47" s="169"/>
      <c r="HVK47" s="171"/>
      <c r="HVL47" s="169"/>
      <c r="HVM47" s="171"/>
      <c r="HVN47" s="169"/>
      <c r="HVO47" s="171"/>
      <c r="HVP47" s="169"/>
      <c r="HVQ47" s="171"/>
      <c r="HVR47" s="169"/>
      <c r="HVS47" s="171"/>
      <c r="HVT47" s="169"/>
      <c r="HVU47" s="171"/>
      <c r="HVV47" s="169"/>
      <c r="HVW47" s="171"/>
      <c r="HVX47" s="169"/>
      <c r="HVY47" s="171"/>
      <c r="HVZ47" s="169"/>
      <c r="HWA47" s="171"/>
      <c r="HWB47" s="169"/>
      <c r="HWC47" s="171"/>
      <c r="HWD47" s="169"/>
      <c r="HWE47" s="171"/>
      <c r="HWF47" s="169"/>
      <c r="HWG47" s="171"/>
      <c r="HWH47" s="169"/>
      <c r="HWI47" s="171"/>
      <c r="HWJ47" s="169"/>
      <c r="HWK47" s="171"/>
      <c r="HWL47" s="169"/>
      <c r="HWM47" s="171"/>
      <c r="HWN47" s="169"/>
      <c r="HWO47" s="171"/>
      <c r="HWP47" s="169"/>
      <c r="HWQ47" s="171"/>
      <c r="HWR47" s="169"/>
      <c r="HWS47" s="171"/>
      <c r="HWT47" s="169"/>
      <c r="HWU47" s="171"/>
      <c r="HWV47" s="169"/>
      <c r="HWW47" s="171"/>
      <c r="HWX47" s="169"/>
      <c r="HWY47" s="171"/>
      <c r="HWZ47" s="169"/>
      <c r="HXA47" s="171"/>
      <c r="HXB47" s="169"/>
      <c r="HXC47" s="171"/>
      <c r="HXD47" s="169"/>
      <c r="HXE47" s="171"/>
      <c r="HXF47" s="169"/>
      <c r="HXG47" s="171"/>
      <c r="HXH47" s="169"/>
      <c r="HXI47" s="171"/>
      <c r="HXJ47" s="169"/>
      <c r="HXK47" s="171"/>
      <c r="HXL47" s="169"/>
      <c r="HXM47" s="171"/>
      <c r="HXN47" s="169"/>
      <c r="HXO47" s="171"/>
      <c r="HXP47" s="169"/>
      <c r="HXQ47" s="171"/>
      <c r="HXR47" s="169"/>
      <c r="HXS47" s="171"/>
      <c r="HXT47" s="169"/>
      <c r="HXU47" s="171"/>
      <c r="HXV47" s="169"/>
      <c r="HXW47" s="171"/>
      <c r="HXX47" s="169"/>
      <c r="HXY47" s="171"/>
      <c r="HXZ47" s="169"/>
      <c r="HYA47" s="171"/>
      <c r="HYB47" s="169"/>
      <c r="HYC47" s="171"/>
      <c r="HYD47" s="169"/>
      <c r="HYE47" s="171"/>
      <c r="HYF47" s="169"/>
      <c r="HYG47" s="171"/>
      <c r="HYH47" s="169"/>
      <c r="HYI47" s="171"/>
      <c r="HYJ47" s="169"/>
      <c r="HYK47" s="171"/>
      <c r="HYL47" s="169"/>
      <c r="HYM47" s="171"/>
      <c r="HYN47" s="169"/>
      <c r="HYO47" s="171"/>
      <c r="HYP47" s="169"/>
      <c r="HYQ47" s="171"/>
      <c r="HYR47" s="169"/>
      <c r="HYS47" s="171"/>
      <c r="HYT47" s="169"/>
      <c r="HYU47" s="171"/>
      <c r="HYV47" s="169"/>
      <c r="HYW47" s="171"/>
      <c r="HYX47" s="169"/>
      <c r="HYY47" s="171"/>
      <c r="HYZ47" s="169"/>
      <c r="HZA47" s="171"/>
      <c r="HZB47" s="169"/>
      <c r="HZC47" s="171"/>
      <c r="HZD47" s="169"/>
      <c r="HZE47" s="171"/>
      <c r="HZF47" s="169"/>
      <c r="HZG47" s="171"/>
      <c r="HZH47" s="169"/>
      <c r="HZI47" s="171"/>
      <c r="HZJ47" s="169"/>
      <c r="HZK47" s="171"/>
      <c r="HZL47" s="169"/>
      <c r="HZM47" s="171"/>
      <c r="HZN47" s="169"/>
      <c r="HZO47" s="171"/>
      <c r="HZP47" s="169"/>
      <c r="HZQ47" s="171"/>
      <c r="HZR47" s="169"/>
      <c r="HZS47" s="171"/>
      <c r="HZT47" s="169"/>
      <c r="HZU47" s="171"/>
      <c r="HZV47" s="169"/>
      <c r="HZW47" s="171"/>
      <c r="HZX47" s="169"/>
      <c r="HZY47" s="171"/>
      <c r="HZZ47" s="169"/>
      <c r="IAA47" s="171"/>
      <c r="IAB47" s="169"/>
      <c r="IAC47" s="171"/>
      <c r="IAD47" s="169"/>
      <c r="IAE47" s="171"/>
      <c r="IAF47" s="169"/>
      <c r="IAG47" s="171"/>
      <c r="IAH47" s="169"/>
      <c r="IAI47" s="171"/>
      <c r="IAJ47" s="169"/>
      <c r="IAK47" s="171"/>
      <c r="IAL47" s="169"/>
      <c r="IAM47" s="171"/>
      <c r="IAN47" s="169"/>
      <c r="IAO47" s="171"/>
      <c r="IAP47" s="169"/>
      <c r="IAQ47" s="171"/>
      <c r="IAR47" s="169"/>
      <c r="IAS47" s="171"/>
      <c r="IAT47" s="169"/>
      <c r="IAU47" s="171"/>
      <c r="IAV47" s="169"/>
      <c r="IAW47" s="171"/>
      <c r="IAX47" s="169"/>
      <c r="IAY47" s="171"/>
      <c r="IAZ47" s="169"/>
      <c r="IBA47" s="171"/>
      <c r="IBB47" s="169"/>
      <c r="IBC47" s="171"/>
      <c r="IBD47" s="169"/>
      <c r="IBE47" s="171"/>
      <c r="IBF47" s="169"/>
      <c r="IBG47" s="171"/>
      <c r="IBH47" s="169"/>
      <c r="IBI47" s="171"/>
      <c r="IBJ47" s="169"/>
      <c r="IBK47" s="171"/>
      <c r="IBL47" s="169"/>
      <c r="IBM47" s="171"/>
      <c r="IBN47" s="169"/>
      <c r="IBO47" s="171"/>
      <c r="IBP47" s="169"/>
      <c r="IBQ47" s="171"/>
      <c r="IBR47" s="169"/>
      <c r="IBS47" s="171"/>
      <c r="IBT47" s="169"/>
      <c r="IBU47" s="171"/>
      <c r="IBV47" s="169"/>
      <c r="IBW47" s="171"/>
      <c r="IBX47" s="169"/>
      <c r="IBY47" s="171"/>
      <c r="IBZ47" s="169"/>
      <c r="ICA47" s="171"/>
      <c r="ICB47" s="169"/>
      <c r="ICC47" s="171"/>
      <c r="ICD47" s="169"/>
      <c r="ICE47" s="171"/>
      <c r="ICF47" s="169"/>
      <c r="ICG47" s="171"/>
      <c r="ICH47" s="169"/>
      <c r="ICI47" s="171"/>
      <c r="ICJ47" s="169"/>
      <c r="ICK47" s="171"/>
      <c r="ICL47" s="169"/>
      <c r="ICM47" s="171"/>
      <c r="ICN47" s="169"/>
      <c r="ICO47" s="171"/>
      <c r="ICP47" s="169"/>
      <c r="ICQ47" s="171"/>
      <c r="ICR47" s="169"/>
      <c r="ICS47" s="171"/>
      <c r="ICT47" s="169"/>
      <c r="ICU47" s="171"/>
      <c r="ICV47" s="169"/>
      <c r="ICW47" s="171"/>
      <c r="ICX47" s="169"/>
      <c r="ICY47" s="171"/>
      <c r="ICZ47" s="169"/>
      <c r="IDA47" s="171"/>
      <c r="IDB47" s="169"/>
      <c r="IDC47" s="171"/>
      <c r="IDD47" s="169"/>
      <c r="IDE47" s="171"/>
      <c r="IDF47" s="169"/>
      <c r="IDG47" s="171"/>
      <c r="IDH47" s="169"/>
      <c r="IDI47" s="171"/>
      <c r="IDJ47" s="169"/>
      <c r="IDK47" s="171"/>
      <c r="IDL47" s="169"/>
      <c r="IDM47" s="171"/>
      <c r="IDN47" s="169"/>
      <c r="IDO47" s="171"/>
      <c r="IDP47" s="169"/>
      <c r="IDQ47" s="171"/>
      <c r="IDR47" s="169"/>
      <c r="IDS47" s="171"/>
      <c r="IDT47" s="169"/>
      <c r="IDU47" s="171"/>
      <c r="IDV47" s="169"/>
      <c r="IDW47" s="171"/>
      <c r="IDX47" s="169"/>
      <c r="IDY47" s="171"/>
      <c r="IDZ47" s="169"/>
      <c r="IEA47" s="171"/>
      <c r="IEB47" s="169"/>
      <c r="IEC47" s="171"/>
      <c r="IED47" s="169"/>
      <c r="IEE47" s="171"/>
      <c r="IEF47" s="169"/>
      <c r="IEG47" s="171"/>
      <c r="IEH47" s="169"/>
      <c r="IEI47" s="171"/>
      <c r="IEJ47" s="169"/>
      <c r="IEK47" s="171"/>
      <c r="IEL47" s="169"/>
      <c r="IEM47" s="171"/>
      <c r="IEN47" s="169"/>
      <c r="IEO47" s="171"/>
      <c r="IEP47" s="169"/>
      <c r="IEQ47" s="171"/>
      <c r="IER47" s="169"/>
      <c r="IES47" s="171"/>
      <c r="IET47" s="169"/>
      <c r="IEU47" s="171"/>
      <c r="IEV47" s="169"/>
      <c r="IEW47" s="171"/>
      <c r="IEX47" s="169"/>
      <c r="IEY47" s="171"/>
      <c r="IEZ47" s="169"/>
      <c r="IFA47" s="171"/>
      <c r="IFB47" s="169"/>
      <c r="IFC47" s="171"/>
      <c r="IFD47" s="169"/>
      <c r="IFE47" s="171"/>
      <c r="IFF47" s="169"/>
      <c r="IFG47" s="171"/>
      <c r="IFH47" s="169"/>
      <c r="IFI47" s="171"/>
      <c r="IFJ47" s="169"/>
      <c r="IFK47" s="171"/>
      <c r="IFL47" s="169"/>
      <c r="IFM47" s="171"/>
      <c r="IFN47" s="169"/>
      <c r="IFO47" s="171"/>
      <c r="IFP47" s="169"/>
      <c r="IFQ47" s="171"/>
      <c r="IFR47" s="169"/>
      <c r="IFS47" s="171"/>
      <c r="IFT47" s="169"/>
      <c r="IFU47" s="171"/>
      <c r="IFV47" s="169"/>
      <c r="IFW47" s="171"/>
      <c r="IFX47" s="169"/>
      <c r="IFY47" s="171"/>
      <c r="IFZ47" s="169"/>
      <c r="IGA47" s="171"/>
      <c r="IGB47" s="169"/>
      <c r="IGC47" s="171"/>
      <c r="IGD47" s="169"/>
      <c r="IGE47" s="171"/>
      <c r="IGF47" s="169"/>
      <c r="IGG47" s="171"/>
      <c r="IGH47" s="169"/>
      <c r="IGI47" s="171"/>
      <c r="IGJ47" s="169"/>
      <c r="IGK47" s="171"/>
      <c r="IGL47" s="169"/>
      <c r="IGM47" s="171"/>
      <c r="IGN47" s="169"/>
      <c r="IGO47" s="171"/>
      <c r="IGP47" s="169"/>
      <c r="IGQ47" s="171"/>
      <c r="IGR47" s="169"/>
      <c r="IGS47" s="171"/>
      <c r="IGT47" s="169"/>
      <c r="IGU47" s="171"/>
      <c r="IGV47" s="169"/>
      <c r="IGW47" s="171"/>
      <c r="IGX47" s="169"/>
      <c r="IGY47" s="171"/>
      <c r="IGZ47" s="169"/>
      <c r="IHA47" s="171"/>
      <c r="IHB47" s="169"/>
      <c r="IHC47" s="171"/>
      <c r="IHD47" s="169"/>
      <c r="IHE47" s="171"/>
      <c r="IHF47" s="169"/>
      <c r="IHG47" s="171"/>
      <c r="IHH47" s="169"/>
      <c r="IHI47" s="171"/>
      <c r="IHJ47" s="169"/>
      <c r="IHK47" s="171"/>
      <c r="IHL47" s="169"/>
      <c r="IHM47" s="171"/>
      <c r="IHN47" s="169"/>
      <c r="IHO47" s="171"/>
      <c r="IHP47" s="169"/>
      <c r="IHQ47" s="171"/>
      <c r="IHR47" s="169"/>
      <c r="IHS47" s="171"/>
      <c r="IHT47" s="169"/>
      <c r="IHU47" s="171"/>
      <c r="IHV47" s="169"/>
      <c r="IHW47" s="171"/>
      <c r="IHX47" s="169"/>
      <c r="IHY47" s="171"/>
      <c r="IHZ47" s="169"/>
      <c r="IIA47" s="171"/>
      <c r="IIB47" s="169"/>
      <c r="IIC47" s="171"/>
      <c r="IID47" s="169"/>
      <c r="IIE47" s="171"/>
      <c r="IIF47" s="169"/>
      <c r="IIG47" s="171"/>
      <c r="IIH47" s="169"/>
      <c r="III47" s="171"/>
      <c r="IIJ47" s="169"/>
      <c r="IIK47" s="171"/>
      <c r="IIL47" s="169"/>
      <c r="IIM47" s="171"/>
      <c r="IIN47" s="169"/>
      <c r="IIO47" s="171"/>
      <c r="IIP47" s="169"/>
      <c r="IIQ47" s="171"/>
      <c r="IIR47" s="169"/>
      <c r="IIS47" s="171"/>
      <c r="IIT47" s="169"/>
      <c r="IIU47" s="171"/>
      <c r="IIV47" s="169"/>
      <c r="IIW47" s="171"/>
      <c r="IIX47" s="169"/>
      <c r="IIY47" s="171"/>
      <c r="IIZ47" s="169"/>
      <c r="IJA47" s="171"/>
      <c r="IJB47" s="169"/>
      <c r="IJC47" s="171"/>
      <c r="IJD47" s="169"/>
      <c r="IJE47" s="171"/>
      <c r="IJF47" s="169"/>
      <c r="IJG47" s="171"/>
      <c r="IJH47" s="169"/>
      <c r="IJI47" s="171"/>
      <c r="IJJ47" s="169"/>
      <c r="IJK47" s="171"/>
      <c r="IJL47" s="169"/>
      <c r="IJM47" s="171"/>
      <c r="IJN47" s="169"/>
      <c r="IJO47" s="171"/>
      <c r="IJP47" s="169"/>
      <c r="IJQ47" s="171"/>
      <c r="IJR47" s="169"/>
      <c r="IJS47" s="171"/>
      <c r="IJT47" s="169"/>
      <c r="IJU47" s="171"/>
      <c r="IJV47" s="169"/>
      <c r="IJW47" s="171"/>
      <c r="IJX47" s="169"/>
      <c r="IJY47" s="171"/>
      <c r="IJZ47" s="169"/>
      <c r="IKA47" s="171"/>
      <c r="IKB47" s="169"/>
      <c r="IKC47" s="171"/>
      <c r="IKD47" s="169"/>
      <c r="IKE47" s="171"/>
      <c r="IKF47" s="169"/>
      <c r="IKG47" s="171"/>
      <c r="IKH47" s="169"/>
      <c r="IKI47" s="171"/>
      <c r="IKJ47" s="169"/>
      <c r="IKK47" s="171"/>
      <c r="IKL47" s="169"/>
      <c r="IKM47" s="171"/>
      <c r="IKN47" s="169"/>
      <c r="IKO47" s="171"/>
      <c r="IKP47" s="169"/>
      <c r="IKQ47" s="171"/>
      <c r="IKR47" s="169"/>
      <c r="IKS47" s="171"/>
      <c r="IKT47" s="169"/>
      <c r="IKU47" s="171"/>
      <c r="IKV47" s="169"/>
      <c r="IKW47" s="171"/>
      <c r="IKX47" s="169"/>
      <c r="IKY47" s="171"/>
      <c r="IKZ47" s="169"/>
      <c r="ILA47" s="171"/>
      <c r="ILB47" s="169"/>
      <c r="ILC47" s="171"/>
      <c r="ILD47" s="169"/>
      <c r="ILE47" s="171"/>
      <c r="ILF47" s="169"/>
      <c r="ILG47" s="171"/>
      <c r="ILH47" s="169"/>
      <c r="ILI47" s="171"/>
      <c r="ILJ47" s="169"/>
      <c r="ILK47" s="171"/>
      <c r="ILL47" s="169"/>
      <c r="ILM47" s="171"/>
      <c r="ILN47" s="169"/>
      <c r="ILO47" s="171"/>
      <c r="ILP47" s="169"/>
      <c r="ILQ47" s="171"/>
      <c r="ILR47" s="169"/>
      <c r="ILS47" s="171"/>
      <c r="ILT47" s="169"/>
      <c r="ILU47" s="171"/>
      <c r="ILV47" s="169"/>
      <c r="ILW47" s="171"/>
      <c r="ILX47" s="169"/>
      <c r="ILY47" s="171"/>
      <c r="ILZ47" s="169"/>
      <c r="IMA47" s="171"/>
      <c r="IMB47" s="169"/>
      <c r="IMC47" s="171"/>
      <c r="IMD47" s="169"/>
      <c r="IME47" s="171"/>
      <c r="IMF47" s="169"/>
      <c r="IMG47" s="171"/>
      <c r="IMH47" s="169"/>
      <c r="IMI47" s="171"/>
      <c r="IMJ47" s="169"/>
      <c r="IMK47" s="171"/>
      <c r="IML47" s="169"/>
      <c r="IMM47" s="171"/>
      <c r="IMN47" s="169"/>
      <c r="IMO47" s="171"/>
      <c r="IMP47" s="169"/>
      <c r="IMQ47" s="171"/>
      <c r="IMR47" s="169"/>
      <c r="IMS47" s="171"/>
      <c r="IMT47" s="169"/>
      <c r="IMU47" s="171"/>
      <c r="IMV47" s="169"/>
      <c r="IMW47" s="171"/>
      <c r="IMX47" s="169"/>
      <c r="IMY47" s="171"/>
      <c r="IMZ47" s="169"/>
      <c r="INA47" s="171"/>
      <c r="INB47" s="169"/>
      <c r="INC47" s="171"/>
      <c r="IND47" s="169"/>
      <c r="INE47" s="171"/>
      <c r="INF47" s="169"/>
      <c r="ING47" s="171"/>
      <c r="INH47" s="169"/>
      <c r="INI47" s="171"/>
      <c r="INJ47" s="169"/>
      <c r="INK47" s="171"/>
      <c r="INL47" s="169"/>
      <c r="INM47" s="171"/>
      <c r="INN47" s="169"/>
      <c r="INO47" s="171"/>
      <c r="INP47" s="169"/>
      <c r="INQ47" s="171"/>
      <c r="INR47" s="169"/>
      <c r="INS47" s="171"/>
      <c r="INT47" s="169"/>
      <c r="INU47" s="171"/>
      <c r="INV47" s="169"/>
      <c r="INW47" s="171"/>
      <c r="INX47" s="169"/>
      <c r="INY47" s="171"/>
      <c r="INZ47" s="169"/>
      <c r="IOA47" s="171"/>
      <c r="IOB47" s="169"/>
      <c r="IOC47" s="171"/>
      <c r="IOD47" s="169"/>
      <c r="IOE47" s="171"/>
      <c r="IOF47" s="169"/>
      <c r="IOG47" s="171"/>
      <c r="IOH47" s="169"/>
      <c r="IOI47" s="171"/>
      <c r="IOJ47" s="169"/>
      <c r="IOK47" s="171"/>
      <c r="IOL47" s="169"/>
      <c r="IOM47" s="171"/>
      <c r="ION47" s="169"/>
      <c r="IOO47" s="171"/>
      <c r="IOP47" s="169"/>
      <c r="IOQ47" s="171"/>
      <c r="IOR47" s="169"/>
      <c r="IOS47" s="171"/>
      <c r="IOT47" s="169"/>
      <c r="IOU47" s="171"/>
      <c r="IOV47" s="169"/>
      <c r="IOW47" s="171"/>
      <c r="IOX47" s="169"/>
      <c r="IOY47" s="171"/>
      <c r="IOZ47" s="169"/>
      <c r="IPA47" s="171"/>
      <c r="IPB47" s="169"/>
      <c r="IPC47" s="171"/>
      <c r="IPD47" s="169"/>
      <c r="IPE47" s="171"/>
      <c r="IPF47" s="169"/>
      <c r="IPG47" s="171"/>
      <c r="IPH47" s="169"/>
      <c r="IPI47" s="171"/>
      <c r="IPJ47" s="169"/>
      <c r="IPK47" s="171"/>
      <c r="IPL47" s="169"/>
      <c r="IPM47" s="171"/>
      <c r="IPN47" s="169"/>
      <c r="IPO47" s="171"/>
      <c r="IPP47" s="169"/>
      <c r="IPQ47" s="171"/>
      <c r="IPR47" s="169"/>
      <c r="IPS47" s="171"/>
      <c r="IPT47" s="169"/>
      <c r="IPU47" s="171"/>
      <c r="IPV47" s="169"/>
      <c r="IPW47" s="171"/>
      <c r="IPX47" s="169"/>
      <c r="IPY47" s="171"/>
      <c r="IPZ47" s="169"/>
      <c r="IQA47" s="171"/>
      <c r="IQB47" s="169"/>
      <c r="IQC47" s="171"/>
      <c r="IQD47" s="169"/>
      <c r="IQE47" s="171"/>
      <c r="IQF47" s="169"/>
      <c r="IQG47" s="171"/>
      <c r="IQH47" s="169"/>
      <c r="IQI47" s="171"/>
      <c r="IQJ47" s="169"/>
      <c r="IQK47" s="171"/>
      <c r="IQL47" s="169"/>
      <c r="IQM47" s="171"/>
      <c r="IQN47" s="169"/>
      <c r="IQO47" s="171"/>
      <c r="IQP47" s="169"/>
      <c r="IQQ47" s="171"/>
      <c r="IQR47" s="169"/>
      <c r="IQS47" s="171"/>
      <c r="IQT47" s="169"/>
      <c r="IQU47" s="171"/>
      <c r="IQV47" s="169"/>
      <c r="IQW47" s="171"/>
      <c r="IQX47" s="169"/>
      <c r="IQY47" s="171"/>
      <c r="IQZ47" s="169"/>
      <c r="IRA47" s="171"/>
      <c r="IRB47" s="169"/>
      <c r="IRC47" s="171"/>
      <c r="IRD47" s="169"/>
      <c r="IRE47" s="171"/>
      <c r="IRF47" s="169"/>
      <c r="IRG47" s="171"/>
      <c r="IRH47" s="169"/>
      <c r="IRI47" s="171"/>
      <c r="IRJ47" s="169"/>
      <c r="IRK47" s="171"/>
      <c r="IRL47" s="169"/>
      <c r="IRM47" s="171"/>
      <c r="IRN47" s="169"/>
      <c r="IRO47" s="171"/>
      <c r="IRP47" s="169"/>
      <c r="IRQ47" s="171"/>
      <c r="IRR47" s="169"/>
      <c r="IRS47" s="171"/>
      <c r="IRT47" s="169"/>
      <c r="IRU47" s="171"/>
      <c r="IRV47" s="169"/>
      <c r="IRW47" s="171"/>
      <c r="IRX47" s="169"/>
      <c r="IRY47" s="171"/>
      <c r="IRZ47" s="169"/>
      <c r="ISA47" s="171"/>
      <c r="ISB47" s="169"/>
      <c r="ISC47" s="171"/>
      <c r="ISD47" s="169"/>
      <c r="ISE47" s="171"/>
      <c r="ISF47" s="169"/>
      <c r="ISG47" s="171"/>
      <c r="ISH47" s="169"/>
      <c r="ISI47" s="171"/>
      <c r="ISJ47" s="169"/>
      <c r="ISK47" s="171"/>
      <c r="ISL47" s="169"/>
      <c r="ISM47" s="171"/>
      <c r="ISN47" s="169"/>
      <c r="ISO47" s="171"/>
      <c r="ISP47" s="169"/>
      <c r="ISQ47" s="171"/>
      <c r="ISR47" s="169"/>
      <c r="ISS47" s="171"/>
      <c r="IST47" s="169"/>
      <c r="ISU47" s="171"/>
      <c r="ISV47" s="169"/>
      <c r="ISW47" s="171"/>
      <c r="ISX47" s="169"/>
      <c r="ISY47" s="171"/>
      <c r="ISZ47" s="169"/>
      <c r="ITA47" s="171"/>
      <c r="ITB47" s="169"/>
      <c r="ITC47" s="171"/>
      <c r="ITD47" s="169"/>
      <c r="ITE47" s="171"/>
      <c r="ITF47" s="169"/>
      <c r="ITG47" s="171"/>
      <c r="ITH47" s="169"/>
      <c r="ITI47" s="171"/>
      <c r="ITJ47" s="169"/>
      <c r="ITK47" s="171"/>
      <c r="ITL47" s="169"/>
      <c r="ITM47" s="171"/>
      <c r="ITN47" s="169"/>
      <c r="ITO47" s="171"/>
      <c r="ITP47" s="169"/>
      <c r="ITQ47" s="171"/>
      <c r="ITR47" s="169"/>
      <c r="ITS47" s="171"/>
      <c r="ITT47" s="169"/>
      <c r="ITU47" s="171"/>
      <c r="ITV47" s="169"/>
      <c r="ITW47" s="171"/>
      <c r="ITX47" s="169"/>
      <c r="ITY47" s="171"/>
      <c r="ITZ47" s="169"/>
      <c r="IUA47" s="171"/>
      <c r="IUB47" s="169"/>
      <c r="IUC47" s="171"/>
      <c r="IUD47" s="169"/>
      <c r="IUE47" s="171"/>
      <c r="IUF47" s="169"/>
      <c r="IUG47" s="171"/>
      <c r="IUH47" s="169"/>
      <c r="IUI47" s="171"/>
      <c r="IUJ47" s="169"/>
      <c r="IUK47" s="171"/>
      <c r="IUL47" s="169"/>
      <c r="IUM47" s="171"/>
      <c r="IUN47" s="169"/>
      <c r="IUO47" s="171"/>
      <c r="IUP47" s="169"/>
      <c r="IUQ47" s="171"/>
      <c r="IUR47" s="169"/>
      <c r="IUS47" s="171"/>
      <c r="IUT47" s="169"/>
      <c r="IUU47" s="171"/>
      <c r="IUV47" s="169"/>
      <c r="IUW47" s="171"/>
      <c r="IUX47" s="169"/>
      <c r="IUY47" s="171"/>
      <c r="IUZ47" s="169"/>
      <c r="IVA47" s="171"/>
      <c r="IVB47" s="169"/>
      <c r="IVC47" s="171"/>
      <c r="IVD47" s="169"/>
      <c r="IVE47" s="171"/>
      <c r="IVF47" s="169"/>
      <c r="IVG47" s="171"/>
      <c r="IVH47" s="169"/>
      <c r="IVI47" s="171"/>
      <c r="IVJ47" s="169"/>
      <c r="IVK47" s="171"/>
      <c r="IVL47" s="169"/>
      <c r="IVM47" s="171"/>
      <c r="IVN47" s="169"/>
      <c r="IVO47" s="171"/>
      <c r="IVP47" s="169"/>
      <c r="IVQ47" s="171"/>
      <c r="IVR47" s="169"/>
      <c r="IVS47" s="171"/>
      <c r="IVT47" s="169"/>
      <c r="IVU47" s="171"/>
      <c r="IVV47" s="169"/>
      <c r="IVW47" s="171"/>
      <c r="IVX47" s="169"/>
      <c r="IVY47" s="171"/>
      <c r="IVZ47" s="169"/>
      <c r="IWA47" s="171"/>
      <c r="IWB47" s="169"/>
      <c r="IWC47" s="171"/>
      <c r="IWD47" s="169"/>
      <c r="IWE47" s="171"/>
      <c r="IWF47" s="169"/>
      <c r="IWG47" s="171"/>
      <c r="IWH47" s="169"/>
      <c r="IWI47" s="171"/>
      <c r="IWJ47" s="169"/>
      <c r="IWK47" s="171"/>
      <c r="IWL47" s="169"/>
      <c r="IWM47" s="171"/>
      <c r="IWN47" s="169"/>
      <c r="IWO47" s="171"/>
      <c r="IWP47" s="169"/>
      <c r="IWQ47" s="171"/>
      <c r="IWR47" s="169"/>
      <c r="IWS47" s="171"/>
      <c r="IWT47" s="169"/>
      <c r="IWU47" s="171"/>
      <c r="IWV47" s="169"/>
      <c r="IWW47" s="171"/>
      <c r="IWX47" s="169"/>
      <c r="IWY47" s="171"/>
      <c r="IWZ47" s="169"/>
      <c r="IXA47" s="171"/>
      <c r="IXB47" s="169"/>
      <c r="IXC47" s="171"/>
      <c r="IXD47" s="169"/>
      <c r="IXE47" s="171"/>
      <c r="IXF47" s="169"/>
      <c r="IXG47" s="171"/>
      <c r="IXH47" s="169"/>
      <c r="IXI47" s="171"/>
      <c r="IXJ47" s="169"/>
      <c r="IXK47" s="171"/>
      <c r="IXL47" s="169"/>
      <c r="IXM47" s="171"/>
      <c r="IXN47" s="169"/>
      <c r="IXO47" s="171"/>
      <c r="IXP47" s="169"/>
      <c r="IXQ47" s="171"/>
      <c r="IXR47" s="169"/>
      <c r="IXS47" s="171"/>
      <c r="IXT47" s="169"/>
      <c r="IXU47" s="171"/>
      <c r="IXV47" s="169"/>
      <c r="IXW47" s="171"/>
      <c r="IXX47" s="169"/>
      <c r="IXY47" s="171"/>
      <c r="IXZ47" s="169"/>
      <c r="IYA47" s="171"/>
      <c r="IYB47" s="169"/>
      <c r="IYC47" s="171"/>
      <c r="IYD47" s="169"/>
      <c r="IYE47" s="171"/>
      <c r="IYF47" s="169"/>
      <c r="IYG47" s="171"/>
      <c r="IYH47" s="169"/>
      <c r="IYI47" s="171"/>
      <c r="IYJ47" s="169"/>
      <c r="IYK47" s="171"/>
      <c r="IYL47" s="169"/>
      <c r="IYM47" s="171"/>
      <c r="IYN47" s="169"/>
      <c r="IYO47" s="171"/>
      <c r="IYP47" s="169"/>
      <c r="IYQ47" s="171"/>
      <c r="IYR47" s="169"/>
      <c r="IYS47" s="171"/>
      <c r="IYT47" s="169"/>
      <c r="IYU47" s="171"/>
      <c r="IYV47" s="169"/>
      <c r="IYW47" s="171"/>
      <c r="IYX47" s="169"/>
      <c r="IYY47" s="171"/>
      <c r="IYZ47" s="169"/>
      <c r="IZA47" s="171"/>
      <c r="IZB47" s="169"/>
      <c r="IZC47" s="171"/>
      <c r="IZD47" s="169"/>
      <c r="IZE47" s="171"/>
      <c r="IZF47" s="169"/>
      <c r="IZG47" s="171"/>
      <c r="IZH47" s="169"/>
      <c r="IZI47" s="171"/>
      <c r="IZJ47" s="169"/>
      <c r="IZK47" s="171"/>
      <c r="IZL47" s="169"/>
      <c r="IZM47" s="171"/>
      <c r="IZN47" s="169"/>
      <c r="IZO47" s="171"/>
      <c r="IZP47" s="169"/>
      <c r="IZQ47" s="171"/>
      <c r="IZR47" s="169"/>
      <c r="IZS47" s="171"/>
      <c r="IZT47" s="169"/>
      <c r="IZU47" s="171"/>
      <c r="IZV47" s="169"/>
      <c r="IZW47" s="171"/>
      <c r="IZX47" s="169"/>
      <c r="IZY47" s="171"/>
      <c r="IZZ47" s="169"/>
      <c r="JAA47" s="171"/>
      <c r="JAB47" s="169"/>
      <c r="JAC47" s="171"/>
      <c r="JAD47" s="169"/>
      <c r="JAE47" s="171"/>
      <c r="JAF47" s="169"/>
      <c r="JAG47" s="171"/>
      <c r="JAH47" s="169"/>
      <c r="JAI47" s="171"/>
      <c r="JAJ47" s="169"/>
      <c r="JAK47" s="171"/>
      <c r="JAL47" s="169"/>
      <c r="JAM47" s="171"/>
      <c r="JAN47" s="169"/>
      <c r="JAO47" s="171"/>
      <c r="JAP47" s="169"/>
      <c r="JAQ47" s="171"/>
      <c r="JAR47" s="169"/>
      <c r="JAS47" s="171"/>
      <c r="JAT47" s="169"/>
      <c r="JAU47" s="171"/>
      <c r="JAV47" s="169"/>
      <c r="JAW47" s="171"/>
      <c r="JAX47" s="169"/>
      <c r="JAY47" s="171"/>
      <c r="JAZ47" s="169"/>
      <c r="JBA47" s="171"/>
      <c r="JBB47" s="169"/>
      <c r="JBC47" s="171"/>
      <c r="JBD47" s="169"/>
      <c r="JBE47" s="171"/>
      <c r="JBF47" s="169"/>
      <c r="JBG47" s="171"/>
      <c r="JBH47" s="169"/>
      <c r="JBI47" s="171"/>
      <c r="JBJ47" s="169"/>
      <c r="JBK47" s="171"/>
      <c r="JBL47" s="169"/>
      <c r="JBM47" s="171"/>
      <c r="JBN47" s="169"/>
      <c r="JBO47" s="171"/>
      <c r="JBP47" s="169"/>
      <c r="JBQ47" s="171"/>
      <c r="JBR47" s="169"/>
      <c r="JBS47" s="171"/>
      <c r="JBT47" s="169"/>
      <c r="JBU47" s="171"/>
      <c r="JBV47" s="169"/>
      <c r="JBW47" s="171"/>
      <c r="JBX47" s="169"/>
      <c r="JBY47" s="171"/>
      <c r="JBZ47" s="169"/>
      <c r="JCA47" s="171"/>
      <c r="JCB47" s="169"/>
      <c r="JCC47" s="171"/>
      <c r="JCD47" s="169"/>
      <c r="JCE47" s="171"/>
      <c r="JCF47" s="169"/>
      <c r="JCG47" s="171"/>
      <c r="JCH47" s="169"/>
      <c r="JCI47" s="171"/>
      <c r="JCJ47" s="169"/>
      <c r="JCK47" s="171"/>
      <c r="JCL47" s="169"/>
      <c r="JCM47" s="171"/>
      <c r="JCN47" s="169"/>
      <c r="JCO47" s="171"/>
      <c r="JCP47" s="169"/>
      <c r="JCQ47" s="171"/>
      <c r="JCR47" s="169"/>
      <c r="JCS47" s="171"/>
      <c r="JCT47" s="169"/>
      <c r="JCU47" s="171"/>
      <c r="JCV47" s="169"/>
      <c r="JCW47" s="171"/>
      <c r="JCX47" s="169"/>
      <c r="JCY47" s="171"/>
      <c r="JCZ47" s="169"/>
      <c r="JDA47" s="171"/>
      <c r="JDB47" s="169"/>
      <c r="JDC47" s="171"/>
      <c r="JDD47" s="169"/>
      <c r="JDE47" s="171"/>
      <c r="JDF47" s="169"/>
      <c r="JDG47" s="171"/>
      <c r="JDH47" s="169"/>
      <c r="JDI47" s="171"/>
      <c r="JDJ47" s="169"/>
      <c r="JDK47" s="171"/>
      <c r="JDL47" s="169"/>
      <c r="JDM47" s="171"/>
      <c r="JDN47" s="169"/>
      <c r="JDO47" s="171"/>
      <c r="JDP47" s="169"/>
      <c r="JDQ47" s="171"/>
      <c r="JDR47" s="169"/>
      <c r="JDS47" s="171"/>
      <c r="JDT47" s="169"/>
      <c r="JDU47" s="171"/>
      <c r="JDV47" s="169"/>
      <c r="JDW47" s="171"/>
      <c r="JDX47" s="169"/>
      <c r="JDY47" s="171"/>
      <c r="JDZ47" s="169"/>
      <c r="JEA47" s="171"/>
      <c r="JEB47" s="169"/>
      <c r="JEC47" s="171"/>
      <c r="JED47" s="169"/>
      <c r="JEE47" s="171"/>
      <c r="JEF47" s="169"/>
      <c r="JEG47" s="171"/>
      <c r="JEH47" s="169"/>
      <c r="JEI47" s="171"/>
      <c r="JEJ47" s="169"/>
      <c r="JEK47" s="171"/>
      <c r="JEL47" s="169"/>
      <c r="JEM47" s="171"/>
      <c r="JEN47" s="169"/>
      <c r="JEO47" s="171"/>
      <c r="JEP47" s="169"/>
      <c r="JEQ47" s="171"/>
      <c r="JER47" s="169"/>
      <c r="JES47" s="171"/>
      <c r="JET47" s="169"/>
      <c r="JEU47" s="171"/>
      <c r="JEV47" s="169"/>
      <c r="JEW47" s="171"/>
      <c r="JEX47" s="169"/>
      <c r="JEY47" s="171"/>
      <c r="JEZ47" s="169"/>
      <c r="JFA47" s="171"/>
      <c r="JFB47" s="169"/>
      <c r="JFC47" s="171"/>
      <c r="JFD47" s="169"/>
      <c r="JFE47" s="171"/>
      <c r="JFF47" s="169"/>
      <c r="JFG47" s="171"/>
      <c r="JFH47" s="169"/>
      <c r="JFI47" s="171"/>
      <c r="JFJ47" s="169"/>
      <c r="JFK47" s="171"/>
      <c r="JFL47" s="169"/>
      <c r="JFM47" s="171"/>
      <c r="JFN47" s="169"/>
      <c r="JFO47" s="171"/>
      <c r="JFP47" s="169"/>
      <c r="JFQ47" s="171"/>
      <c r="JFR47" s="169"/>
      <c r="JFS47" s="171"/>
      <c r="JFT47" s="169"/>
      <c r="JFU47" s="171"/>
      <c r="JFV47" s="169"/>
      <c r="JFW47" s="171"/>
      <c r="JFX47" s="169"/>
      <c r="JFY47" s="171"/>
      <c r="JFZ47" s="169"/>
      <c r="JGA47" s="171"/>
      <c r="JGB47" s="169"/>
      <c r="JGC47" s="171"/>
      <c r="JGD47" s="169"/>
      <c r="JGE47" s="171"/>
      <c r="JGF47" s="169"/>
      <c r="JGG47" s="171"/>
      <c r="JGH47" s="169"/>
      <c r="JGI47" s="171"/>
      <c r="JGJ47" s="169"/>
      <c r="JGK47" s="171"/>
      <c r="JGL47" s="169"/>
      <c r="JGM47" s="171"/>
      <c r="JGN47" s="169"/>
      <c r="JGO47" s="171"/>
      <c r="JGP47" s="169"/>
      <c r="JGQ47" s="171"/>
      <c r="JGR47" s="169"/>
      <c r="JGS47" s="171"/>
      <c r="JGT47" s="169"/>
      <c r="JGU47" s="171"/>
      <c r="JGV47" s="169"/>
      <c r="JGW47" s="171"/>
      <c r="JGX47" s="169"/>
      <c r="JGY47" s="171"/>
      <c r="JGZ47" s="169"/>
      <c r="JHA47" s="171"/>
      <c r="JHB47" s="169"/>
      <c r="JHC47" s="171"/>
      <c r="JHD47" s="169"/>
      <c r="JHE47" s="171"/>
      <c r="JHF47" s="169"/>
      <c r="JHG47" s="171"/>
      <c r="JHH47" s="169"/>
      <c r="JHI47" s="171"/>
      <c r="JHJ47" s="169"/>
      <c r="JHK47" s="171"/>
      <c r="JHL47" s="169"/>
      <c r="JHM47" s="171"/>
      <c r="JHN47" s="169"/>
      <c r="JHO47" s="171"/>
      <c r="JHP47" s="169"/>
      <c r="JHQ47" s="171"/>
      <c r="JHR47" s="169"/>
      <c r="JHS47" s="171"/>
      <c r="JHT47" s="169"/>
      <c r="JHU47" s="171"/>
      <c r="JHV47" s="169"/>
      <c r="JHW47" s="171"/>
      <c r="JHX47" s="169"/>
      <c r="JHY47" s="171"/>
      <c r="JHZ47" s="169"/>
      <c r="JIA47" s="171"/>
      <c r="JIB47" s="169"/>
      <c r="JIC47" s="171"/>
      <c r="JID47" s="169"/>
      <c r="JIE47" s="171"/>
      <c r="JIF47" s="169"/>
      <c r="JIG47" s="171"/>
      <c r="JIH47" s="169"/>
      <c r="JII47" s="171"/>
      <c r="JIJ47" s="169"/>
      <c r="JIK47" s="171"/>
      <c r="JIL47" s="169"/>
      <c r="JIM47" s="171"/>
      <c r="JIN47" s="169"/>
      <c r="JIO47" s="171"/>
      <c r="JIP47" s="169"/>
      <c r="JIQ47" s="171"/>
      <c r="JIR47" s="169"/>
      <c r="JIS47" s="171"/>
      <c r="JIT47" s="169"/>
      <c r="JIU47" s="171"/>
      <c r="JIV47" s="169"/>
      <c r="JIW47" s="171"/>
      <c r="JIX47" s="169"/>
      <c r="JIY47" s="171"/>
      <c r="JIZ47" s="169"/>
      <c r="JJA47" s="171"/>
      <c r="JJB47" s="169"/>
      <c r="JJC47" s="171"/>
      <c r="JJD47" s="169"/>
      <c r="JJE47" s="171"/>
      <c r="JJF47" s="169"/>
      <c r="JJG47" s="171"/>
      <c r="JJH47" s="169"/>
      <c r="JJI47" s="171"/>
      <c r="JJJ47" s="169"/>
      <c r="JJK47" s="171"/>
      <c r="JJL47" s="169"/>
      <c r="JJM47" s="171"/>
      <c r="JJN47" s="169"/>
      <c r="JJO47" s="171"/>
      <c r="JJP47" s="169"/>
      <c r="JJQ47" s="171"/>
      <c r="JJR47" s="169"/>
      <c r="JJS47" s="171"/>
      <c r="JJT47" s="169"/>
      <c r="JJU47" s="171"/>
      <c r="JJV47" s="169"/>
      <c r="JJW47" s="171"/>
      <c r="JJX47" s="169"/>
      <c r="JJY47" s="171"/>
      <c r="JJZ47" s="169"/>
      <c r="JKA47" s="171"/>
      <c r="JKB47" s="169"/>
      <c r="JKC47" s="171"/>
      <c r="JKD47" s="169"/>
      <c r="JKE47" s="171"/>
      <c r="JKF47" s="169"/>
      <c r="JKG47" s="171"/>
      <c r="JKH47" s="169"/>
      <c r="JKI47" s="171"/>
      <c r="JKJ47" s="169"/>
      <c r="JKK47" s="171"/>
      <c r="JKL47" s="169"/>
      <c r="JKM47" s="171"/>
      <c r="JKN47" s="169"/>
      <c r="JKO47" s="171"/>
      <c r="JKP47" s="169"/>
      <c r="JKQ47" s="171"/>
      <c r="JKR47" s="169"/>
      <c r="JKS47" s="171"/>
      <c r="JKT47" s="169"/>
      <c r="JKU47" s="171"/>
      <c r="JKV47" s="169"/>
      <c r="JKW47" s="171"/>
      <c r="JKX47" s="169"/>
      <c r="JKY47" s="171"/>
      <c r="JKZ47" s="169"/>
      <c r="JLA47" s="171"/>
      <c r="JLB47" s="169"/>
      <c r="JLC47" s="171"/>
      <c r="JLD47" s="169"/>
      <c r="JLE47" s="171"/>
      <c r="JLF47" s="169"/>
      <c r="JLG47" s="171"/>
      <c r="JLH47" s="169"/>
      <c r="JLI47" s="171"/>
      <c r="JLJ47" s="169"/>
      <c r="JLK47" s="171"/>
      <c r="JLL47" s="169"/>
      <c r="JLM47" s="171"/>
      <c r="JLN47" s="169"/>
      <c r="JLO47" s="171"/>
      <c r="JLP47" s="169"/>
      <c r="JLQ47" s="171"/>
      <c r="JLR47" s="169"/>
      <c r="JLS47" s="171"/>
      <c r="JLT47" s="169"/>
      <c r="JLU47" s="171"/>
      <c r="JLV47" s="169"/>
      <c r="JLW47" s="171"/>
      <c r="JLX47" s="169"/>
      <c r="JLY47" s="171"/>
      <c r="JLZ47" s="169"/>
      <c r="JMA47" s="171"/>
      <c r="JMB47" s="169"/>
      <c r="JMC47" s="171"/>
      <c r="JMD47" s="169"/>
      <c r="JME47" s="171"/>
      <c r="JMF47" s="169"/>
      <c r="JMG47" s="171"/>
      <c r="JMH47" s="169"/>
      <c r="JMI47" s="171"/>
      <c r="JMJ47" s="169"/>
      <c r="JMK47" s="171"/>
      <c r="JML47" s="169"/>
      <c r="JMM47" s="171"/>
      <c r="JMN47" s="169"/>
      <c r="JMO47" s="171"/>
      <c r="JMP47" s="169"/>
      <c r="JMQ47" s="171"/>
      <c r="JMR47" s="169"/>
      <c r="JMS47" s="171"/>
      <c r="JMT47" s="169"/>
      <c r="JMU47" s="171"/>
      <c r="JMV47" s="169"/>
      <c r="JMW47" s="171"/>
      <c r="JMX47" s="169"/>
      <c r="JMY47" s="171"/>
      <c r="JMZ47" s="169"/>
      <c r="JNA47" s="171"/>
      <c r="JNB47" s="169"/>
      <c r="JNC47" s="171"/>
      <c r="JND47" s="169"/>
      <c r="JNE47" s="171"/>
      <c r="JNF47" s="169"/>
      <c r="JNG47" s="171"/>
      <c r="JNH47" s="169"/>
      <c r="JNI47" s="171"/>
      <c r="JNJ47" s="169"/>
      <c r="JNK47" s="171"/>
      <c r="JNL47" s="169"/>
      <c r="JNM47" s="171"/>
      <c r="JNN47" s="169"/>
      <c r="JNO47" s="171"/>
      <c r="JNP47" s="169"/>
      <c r="JNQ47" s="171"/>
      <c r="JNR47" s="169"/>
      <c r="JNS47" s="171"/>
      <c r="JNT47" s="169"/>
      <c r="JNU47" s="171"/>
      <c r="JNV47" s="169"/>
      <c r="JNW47" s="171"/>
      <c r="JNX47" s="169"/>
      <c r="JNY47" s="171"/>
      <c r="JNZ47" s="169"/>
      <c r="JOA47" s="171"/>
      <c r="JOB47" s="169"/>
      <c r="JOC47" s="171"/>
      <c r="JOD47" s="169"/>
      <c r="JOE47" s="171"/>
      <c r="JOF47" s="169"/>
      <c r="JOG47" s="171"/>
      <c r="JOH47" s="169"/>
      <c r="JOI47" s="171"/>
      <c r="JOJ47" s="169"/>
      <c r="JOK47" s="171"/>
      <c r="JOL47" s="169"/>
      <c r="JOM47" s="171"/>
      <c r="JON47" s="169"/>
      <c r="JOO47" s="171"/>
      <c r="JOP47" s="169"/>
      <c r="JOQ47" s="171"/>
      <c r="JOR47" s="169"/>
      <c r="JOS47" s="171"/>
      <c r="JOT47" s="169"/>
      <c r="JOU47" s="171"/>
      <c r="JOV47" s="169"/>
      <c r="JOW47" s="171"/>
      <c r="JOX47" s="169"/>
      <c r="JOY47" s="171"/>
      <c r="JOZ47" s="169"/>
      <c r="JPA47" s="171"/>
      <c r="JPB47" s="169"/>
      <c r="JPC47" s="171"/>
      <c r="JPD47" s="169"/>
      <c r="JPE47" s="171"/>
      <c r="JPF47" s="169"/>
      <c r="JPG47" s="171"/>
      <c r="JPH47" s="169"/>
      <c r="JPI47" s="171"/>
      <c r="JPJ47" s="169"/>
      <c r="JPK47" s="171"/>
      <c r="JPL47" s="169"/>
      <c r="JPM47" s="171"/>
      <c r="JPN47" s="169"/>
      <c r="JPO47" s="171"/>
      <c r="JPP47" s="169"/>
      <c r="JPQ47" s="171"/>
      <c r="JPR47" s="169"/>
      <c r="JPS47" s="171"/>
      <c r="JPT47" s="169"/>
      <c r="JPU47" s="171"/>
      <c r="JPV47" s="169"/>
      <c r="JPW47" s="171"/>
      <c r="JPX47" s="169"/>
      <c r="JPY47" s="171"/>
      <c r="JPZ47" s="169"/>
      <c r="JQA47" s="171"/>
      <c r="JQB47" s="169"/>
      <c r="JQC47" s="171"/>
      <c r="JQD47" s="169"/>
      <c r="JQE47" s="171"/>
      <c r="JQF47" s="169"/>
      <c r="JQG47" s="171"/>
      <c r="JQH47" s="169"/>
      <c r="JQI47" s="171"/>
      <c r="JQJ47" s="169"/>
      <c r="JQK47" s="171"/>
      <c r="JQL47" s="169"/>
      <c r="JQM47" s="171"/>
      <c r="JQN47" s="169"/>
      <c r="JQO47" s="171"/>
      <c r="JQP47" s="169"/>
      <c r="JQQ47" s="171"/>
      <c r="JQR47" s="169"/>
      <c r="JQS47" s="171"/>
      <c r="JQT47" s="169"/>
      <c r="JQU47" s="171"/>
      <c r="JQV47" s="169"/>
      <c r="JQW47" s="171"/>
      <c r="JQX47" s="169"/>
      <c r="JQY47" s="171"/>
      <c r="JQZ47" s="169"/>
      <c r="JRA47" s="171"/>
      <c r="JRB47" s="169"/>
      <c r="JRC47" s="171"/>
      <c r="JRD47" s="169"/>
      <c r="JRE47" s="171"/>
      <c r="JRF47" s="169"/>
      <c r="JRG47" s="171"/>
      <c r="JRH47" s="169"/>
      <c r="JRI47" s="171"/>
      <c r="JRJ47" s="169"/>
      <c r="JRK47" s="171"/>
      <c r="JRL47" s="169"/>
      <c r="JRM47" s="171"/>
      <c r="JRN47" s="169"/>
      <c r="JRO47" s="171"/>
      <c r="JRP47" s="169"/>
      <c r="JRQ47" s="171"/>
      <c r="JRR47" s="169"/>
      <c r="JRS47" s="171"/>
      <c r="JRT47" s="169"/>
      <c r="JRU47" s="171"/>
      <c r="JRV47" s="169"/>
      <c r="JRW47" s="171"/>
      <c r="JRX47" s="169"/>
      <c r="JRY47" s="171"/>
      <c r="JRZ47" s="169"/>
      <c r="JSA47" s="171"/>
      <c r="JSB47" s="169"/>
      <c r="JSC47" s="171"/>
      <c r="JSD47" s="169"/>
      <c r="JSE47" s="171"/>
      <c r="JSF47" s="169"/>
      <c r="JSG47" s="171"/>
      <c r="JSH47" s="169"/>
      <c r="JSI47" s="171"/>
      <c r="JSJ47" s="169"/>
      <c r="JSK47" s="171"/>
      <c r="JSL47" s="169"/>
      <c r="JSM47" s="171"/>
      <c r="JSN47" s="169"/>
      <c r="JSO47" s="171"/>
      <c r="JSP47" s="169"/>
      <c r="JSQ47" s="171"/>
      <c r="JSR47" s="169"/>
      <c r="JSS47" s="171"/>
      <c r="JST47" s="169"/>
      <c r="JSU47" s="171"/>
      <c r="JSV47" s="169"/>
      <c r="JSW47" s="171"/>
      <c r="JSX47" s="169"/>
      <c r="JSY47" s="171"/>
      <c r="JSZ47" s="169"/>
      <c r="JTA47" s="171"/>
      <c r="JTB47" s="169"/>
      <c r="JTC47" s="171"/>
      <c r="JTD47" s="169"/>
      <c r="JTE47" s="171"/>
      <c r="JTF47" s="169"/>
      <c r="JTG47" s="171"/>
      <c r="JTH47" s="169"/>
      <c r="JTI47" s="171"/>
      <c r="JTJ47" s="169"/>
      <c r="JTK47" s="171"/>
      <c r="JTL47" s="169"/>
      <c r="JTM47" s="171"/>
      <c r="JTN47" s="169"/>
      <c r="JTO47" s="171"/>
      <c r="JTP47" s="169"/>
      <c r="JTQ47" s="171"/>
      <c r="JTR47" s="169"/>
      <c r="JTS47" s="171"/>
      <c r="JTT47" s="169"/>
      <c r="JTU47" s="171"/>
      <c r="JTV47" s="169"/>
      <c r="JTW47" s="171"/>
      <c r="JTX47" s="169"/>
      <c r="JTY47" s="171"/>
      <c r="JTZ47" s="169"/>
      <c r="JUA47" s="171"/>
      <c r="JUB47" s="169"/>
      <c r="JUC47" s="171"/>
      <c r="JUD47" s="169"/>
      <c r="JUE47" s="171"/>
      <c r="JUF47" s="169"/>
      <c r="JUG47" s="171"/>
      <c r="JUH47" s="169"/>
      <c r="JUI47" s="171"/>
      <c r="JUJ47" s="169"/>
      <c r="JUK47" s="171"/>
      <c r="JUL47" s="169"/>
      <c r="JUM47" s="171"/>
      <c r="JUN47" s="169"/>
      <c r="JUO47" s="171"/>
      <c r="JUP47" s="169"/>
      <c r="JUQ47" s="171"/>
      <c r="JUR47" s="169"/>
      <c r="JUS47" s="171"/>
      <c r="JUT47" s="169"/>
      <c r="JUU47" s="171"/>
      <c r="JUV47" s="169"/>
      <c r="JUW47" s="171"/>
      <c r="JUX47" s="169"/>
      <c r="JUY47" s="171"/>
      <c r="JUZ47" s="169"/>
      <c r="JVA47" s="171"/>
      <c r="JVB47" s="169"/>
      <c r="JVC47" s="171"/>
      <c r="JVD47" s="169"/>
      <c r="JVE47" s="171"/>
      <c r="JVF47" s="169"/>
      <c r="JVG47" s="171"/>
      <c r="JVH47" s="169"/>
      <c r="JVI47" s="171"/>
      <c r="JVJ47" s="169"/>
      <c r="JVK47" s="171"/>
      <c r="JVL47" s="169"/>
      <c r="JVM47" s="171"/>
      <c r="JVN47" s="169"/>
      <c r="JVO47" s="171"/>
      <c r="JVP47" s="169"/>
      <c r="JVQ47" s="171"/>
      <c r="JVR47" s="169"/>
      <c r="JVS47" s="171"/>
      <c r="JVT47" s="169"/>
      <c r="JVU47" s="171"/>
      <c r="JVV47" s="169"/>
      <c r="JVW47" s="171"/>
      <c r="JVX47" s="169"/>
      <c r="JVY47" s="171"/>
      <c r="JVZ47" s="169"/>
      <c r="JWA47" s="171"/>
      <c r="JWB47" s="169"/>
      <c r="JWC47" s="171"/>
      <c r="JWD47" s="169"/>
      <c r="JWE47" s="171"/>
      <c r="JWF47" s="169"/>
      <c r="JWG47" s="171"/>
      <c r="JWH47" s="169"/>
      <c r="JWI47" s="171"/>
      <c r="JWJ47" s="169"/>
      <c r="JWK47" s="171"/>
      <c r="JWL47" s="169"/>
      <c r="JWM47" s="171"/>
      <c r="JWN47" s="169"/>
      <c r="JWO47" s="171"/>
      <c r="JWP47" s="169"/>
      <c r="JWQ47" s="171"/>
      <c r="JWR47" s="169"/>
      <c r="JWS47" s="171"/>
      <c r="JWT47" s="169"/>
      <c r="JWU47" s="171"/>
      <c r="JWV47" s="169"/>
      <c r="JWW47" s="171"/>
      <c r="JWX47" s="169"/>
      <c r="JWY47" s="171"/>
      <c r="JWZ47" s="169"/>
      <c r="JXA47" s="171"/>
      <c r="JXB47" s="169"/>
      <c r="JXC47" s="171"/>
      <c r="JXD47" s="169"/>
      <c r="JXE47" s="171"/>
      <c r="JXF47" s="169"/>
      <c r="JXG47" s="171"/>
      <c r="JXH47" s="169"/>
      <c r="JXI47" s="171"/>
      <c r="JXJ47" s="169"/>
      <c r="JXK47" s="171"/>
      <c r="JXL47" s="169"/>
      <c r="JXM47" s="171"/>
      <c r="JXN47" s="169"/>
      <c r="JXO47" s="171"/>
      <c r="JXP47" s="169"/>
      <c r="JXQ47" s="171"/>
      <c r="JXR47" s="169"/>
      <c r="JXS47" s="171"/>
      <c r="JXT47" s="169"/>
      <c r="JXU47" s="171"/>
      <c r="JXV47" s="169"/>
      <c r="JXW47" s="171"/>
      <c r="JXX47" s="169"/>
      <c r="JXY47" s="171"/>
      <c r="JXZ47" s="169"/>
      <c r="JYA47" s="171"/>
      <c r="JYB47" s="169"/>
      <c r="JYC47" s="171"/>
      <c r="JYD47" s="169"/>
      <c r="JYE47" s="171"/>
      <c r="JYF47" s="169"/>
      <c r="JYG47" s="171"/>
      <c r="JYH47" s="169"/>
      <c r="JYI47" s="171"/>
      <c r="JYJ47" s="169"/>
      <c r="JYK47" s="171"/>
      <c r="JYL47" s="169"/>
      <c r="JYM47" s="171"/>
      <c r="JYN47" s="169"/>
      <c r="JYO47" s="171"/>
      <c r="JYP47" s="169"/>
      <c r="JYQ47" s="171"/>
      <c r="JYR47" s="169"/>
      <c r="JYS47" s="171"/>
      <c r="JYT47" s="169"/>
      <c r="JYU47" s="171"/>
      <c r="JYV47" s="169"/>
      <c r="JYW47" s="171"/>
      <c r="JYX47" s="169"/>
      <c r="JYY47" s="171"/>
      <c r="JYZ47" s="169"/>
      <c r="JZA47" s="171"/>
      <c r="JZB47" s="169"/>
      <c r="JZC47" s="171"/>
      <c r="JZD47" s="169"/>
      <c r="JZE47" s="171"/>
      <c r="JZF47" s="169"/>
      <c r="JZG47" s="171"/>
      <c r="JZH47" s="169"/>
      <c r="JZI47" s="171"/>
      <c r="JZJ47" s="169"/>
      <c r="JZK47" s="171"/>
      <c r="JZL47" s="169"/>
      <c r="JZM47" s="171"/>
      <c r="JZN47" s="169"/>
      <c r="JZO47" s="171"/>
      <c r="JZP47" s="169"/>
      <c r="JZQ47" s="171"/>
      <c r="JZR47" s="169"/>
      <c r="JZS47" s="171"/>
      <c r="JZT47" s="169"/>
      <c r="JZU47" s="171"/>
      <c r="JZV47" s="169"/>
      <c r="JZW47" s="171"/>
      <c r="JZX47" s="169"/>
      <c r="JZY47" s="171"/>
      <c r="JZZ47" s="169"/>
      <c r="KAA47" s="171"/>
      <c r="KAB47" s="169"/>
      <c r="KAC47" s="171"/>
      <c r="KAD47" s="169"/>
      <c r="KAE47" s="171"/>
      <c r="KAF47" s="169"/>
      <c r="KAG47" s="171"/>
      <c r="KAH47" s="169"/>
      <c r="KAI47" s="171"/>
      <c r="KAJ47" s="169"/>
      <c r="KAK47" s="171"/>
      <c r="KAL47" s="169"/>
      <c r="KAM47" s="171"/>
      <c r="KAN47" s="169"/>
      <c r="KAO47" s="171"/>
      <c r="KAP47" s="169"/>
      <c r="KAQ47" s="171"/>
      <c r="KAR47" s="169"/>
      <c r="KAS47" s="171"/>
      <c r="KAT47" s="169"/>
      <c r="KAU47" s="171"/>
      <c r="KAV47" s="169"/>
      <c r="KAW47" s="171"/>
      <c r="KAX47" s="169"/>
      <c r="KAY47" s="171"/>
      <c r="KAZ47" s="169"/>
      <c r="KBA47" s="171"/>
      <c r="KBB47" s="169"/>
      <c r="KBC47" s="171"/>
      <c r="KBD47" s="169"/>
      <c r="KBE47" s="171"/>
      <c r="KBF47" s="169"/>
      <c r="KBG47" s="171"/>
      <c r="KBH47" s="169"/>
      <c r="KBI47" s="171"/>
      <c r="KBJ47" s="169"/>
      <c r="KBK47" s="171"/>
      <c r="KBL47" s="169"/>
      <c r="KBM47" s="171"/>
      <c r="KBN47" s="169"/>
      <c r="KBO47" s="171"/>
      <c r="KBP47" s="169"/>
      <c r="KBQ47" s="171"/>
      <c r="KBR47" s="169"/>
      <c r="KBS47" s="171"/>
      <c r="KBT47" s="169"/>
      <c r="KBU47" s="171"/>
      <c r="KBV47" s="169"/>
      <c r="KBW47" s="171"/>
      <c r="KBX47" s="169"/>
      <c r="KBY47" s="171"/>
      <c r="KBZ47" s="169"/>
      <c r="KCA47" s="171"/>
      <c r="KCB47" s="169"/>
      <c r="KCC47" s="171"/>
      <c r="KCD47" s="169"/>
      <c r="KCE47" s="171"/>
      <c r="KCF47" s="169"/>
      <c r="KCG47" s="171"/>
      <c r="KCH47" s="169"/>
      <c r="KCI47" s="171"/>
      <c r="KCJ47" s="169"/>
      <c r="KCK47" s="171"/>
      <c r="KCL47" s="169"/>
      <c r="KCM47" s="171"/>
      <c r="KCN47" s="169"/>
      <c r="KCO47" s="171"/>
      <c r="KCP47" s="169"/>
      <c r="KCQ47" s="171"/>
      <c r="KCR47" s="169"/>
      <c r="KCS47" s="171"/>
      <c r="KCT47" s="169"/>
      <c r="KCU47" s="171"/>
      <c r="KCV47" s="169"/>
      <c r="KCW47" s="171"/>
      <c r="KCX47" s="169"/>
      <c r="KCY47" s="171"/>
      <c r="KCZ47" s="169"/>
      <c r="KDA47" s="171"/>
      <c r="KDB47" s="169"/>
      <c r="KDC47" s="171"/>
      <c r="KDD47" s="169"/>
      <c r="KDE47" s="171"/>
      <c r="KDF47" s="169"/>
      <c r="KDG47" s="171"/>
      <c r="KDH47" s="169"/>
      <c r="KDI47" s="171"/>
      <c r="KDJ47" s="169"/>
      <c r="KDK47" s="171"/>
      <c r="KDL47" s="169"/>
      <c r="KDM47" s="171"/>
      <c r="KDN47" s="169"/>
      <c r="KDO47" s="171"/>
      <c r="KDP47" s="169"/>
      <c r="KDQ47" s="171"/>
      <c r="KDR47" s="169"/>
      <c r="KDS47" s="171"/>
      <c r="KDT47" s="169"/>
      <c r="KDU47" s="171"/>
      <c r="KDV47" s="169"/>
      <c r="KDW47" s="171"/>
      <c r="KDX47" s="169"/>
      <c r="KDY47" s="171"/>
      <c r="KDZ47" s="169"/>
      <c r="KEA47" s="171"/>
      <c r="KEB47" s="169"/>
      <c r="KEC47" s="171"/>
      <c r="KED47" s="169"/>
      <c r="KEE47" s="171"/>
      <c r="KEF47" s="169"/>
      <c r="KEG47" s="171"/>
      <c r="KEH47" s="169"/>
      <c r="KEI47" s="171"/>
      <c r="KEJ47" s="169"/>
      <c r="KEK47" s="171"/>
      <c r="KEL47" s="169"/>
      <c r="KEM47" s="171"/>
      <c r="KEN47" s="169"/>
      <c r="KEO47" s="171"/>
      <c r="KEP47" s="169"/>
      <c r="KEQ47" s="171"/>
      <c r="KER47" s="169"/>
      <c r="KES47" s="171"/>
      <c r="KET47" s="169"/>
      <c r="KEU47" s="171"/>
      <c r="KEV47" s="169"/>
      <c r="KEW47" s="171"/>
      <c r="KEX47" s="169"/>
      <c r="KEY47" s="171"/>
      <c r="KEZ47" s="169"/>
      <c r="KFA47" s="171"/>
      <c r="KFB47" s="169"/>
      <c r="KFC47" s="171"/>
      <c r="KFD47" s="169"/>
      <c r="KFE47" s="171"/>
      <c r="KFF47" s="169"/>
      <c r="KFG47" s="171"/>
      <c r="KFH47" s="169"/>
      <c r="KFI47" s="171"/>
      <c r="KFJ47" s="169"/>
      <c r="KFK47" s="171"/>
      <c r="KFL47" s="169"/>
      <c r="KFM47" s="171"/>
      <c r="KFN47" s="169"/>
      <c r="KFO47" s="171"/>
      <c r="KFP47" s="169"/>
      <c r="KFQ47" s="171"/>
      <c r="KFR47" s="169"/>
      <c r="KFS47" s="171"/>
      <c r="KFT47" s="169"/>
      <c r="KFU47" s="171"/>
      <c r="KFV47" s="169"/>
      <c r="KFW47" s="171"/>
      <c r="KFX47" s="169"/>
      <c r="KFY47" s="171"/>
      <c r="KFZ47" s="169"/>
      <c r="KGA47" s="171"/>
      <c r="KGB47" s="169"/>
      <c r="KGC47" s="171"/>
      <c r="KGD47" s="169"/>
      <c r="KGE47" s="171"/>
      <c r="KGF47" s="169"/>
      <c r="KGG47" s="171"/>
      <c r="KGH47" s="169"/>
      <c r="KGI47" s="171"/>
      <c r="KGJ47" s="169"/>
      <c r="KGK47" s="171"/>
      <c r="KGL47" s="169"/>
      <c r="KGM47" s="171"/>
      <c r="KGN47" s="169"/>
      <c r="KGO47" s="171"/>
      <c r="KGP47" s="169"/>
      <c r="KGQ47" s="171"/>
      <c r="KGR47" s="169"/>
      <c r="KGS47" s="171"/>
      <c r="KGT47" s="169"/>
      <c r="KGU47" s="171"/>
      <c r="KGV47" s="169"/>
      <c r="KGW47" s="171"/>
      <c r="KGX47" s="169"/>
      <c r="KGY47" s="171"/>
      <c r="KGZ47" s="169"/>
      <c r="KHA47" s="171"/>
      <c r="KHB47" s="169"/>
      <c r="KHC47" s="171"/>
      <c r="KHD47" s="169"/>
      <c r="KHE47" s="171"/>
      <c r="KHF47" s="169"/>
      <c r="KHG47" s="171"/>
      <c r="KHH47" s="169"/>
      <c r="KHI47" s="171"/>
      <c r="KHJ47" s="169"/>
      <c r="KHK47" s="171"/>
      <c r="KHL47" s="169"/>
      <c r="KHM47" s="171"/>
      <c r="KHN47" s="169"/>
      <c r="KHO47" s="171"/>
      <c r="KHP47" s="169"/>
      <c r="KHQ47" s="171"/>
      <c r="KHR47" s="169"/>
      <c r="KHS47" s="171"/>
      <c r="KHT47" s="169"/>
      <c r="KHU47" s="171"/>
      <c r="KHV47" s="169"/>
      <c r="KHW47" s="171"/>
      <c r="KHX47" s="169"/>
      <c r="KHY47" s="171"/>
      <c r="KHZ47" s="169"/>
      <c r="KIA47" s="171"/>
      <c r="KIB47" s="169"/>
      <c r="KIC47" s="171"/>
      <c r="KID47" s="169"/>
      <c r="KIE47" s="171"/>
      <c r="KIF47" s="169"/>
      <c r="KIG47" s="171"/>
      <c r="KIH47" s="169"/>
      <c r="KII47" s="171"/>
      <c r="KIJ47" s="169"/>
      <c r="KIK47" s="171"/>
      <c r="KIL47" s="169"/>
      <c r="KIM47" s="171"/>
      <c r="KIN47" s="169"/>
      <c r="KIO47" s="171"/>
      <c r="KIP47" s="169"/>
      <c r="KIQ47" s="171"/>
      <c r="KIR47" s="169"/>
      <c r="KIS47" s="171"/>
      <c r="KIT47" s="169"/>
      <c r="KIU47" s="171"/>
      <c r="KIV47" s="169"/>
      <c r="KIW47" s="171"/>
      <c r="KIX47" s="169"/>
      <c r="KIY47" s="171"/>
      <c r="KIZ47" s="169"/>
      <c r="KJA47" s="171"/>
      <c r="KJB47" s="169"/>
      <c r="KJC47" s="171"/>
      <c r="KJD47" s="169"/>
      <c r="KJE47" s="171"/>
      <c r="KJF47" s="169"/>
      <c r="KJG47" s="171"/>
      <c r="KJH47" s="169"/>
      <c r="KJI47" s="171"/>
      <c r="KJJ47" s="169"/>
      <c r="KJK47" s="171"/>
      <c r="KJL47" s="169"/>
      <c r="KJM47" s="171"/>
      <c r="KJN47" s="169"/>
      <c r="KJO47" s="171"/>
      <c r="KJP47" s="169"/>
      <c r="KJQ47" s="171"/>
      <c r="KJR47" s="169"/>
      <c r="KJS47" s="171"/>
      <c r="KJT47" s="169"/>
      <c r="KJU47" s="171"/>
      <c r="KJV47" s="169"/>
      <c r="KJW47" s="171"/>
      <c r="KJX47" s="169"/>
      <c r="KJY47" s="171"/>
      <c r="KJZ47" s="169"/>
      <c r="KKA47" s="171"/>
      <c r="KKB47" s="169"/>
      <c r="KKC47" s="171"/>
      <c r="KKD47" s="169"/>
      <c r="KKE47" s="171"/>
      <c r="KKF47" s="169"/>
      <c r="KKG47" s="171"/>
      <c r="KKH47" s="169"/>
      <c r="KKI47" s="171"/>
      <c r="KKJ47" s="169"/>
      <c r="KKK47" s="171"/>
      <c r="KKL47" s="169"/>
      <c r="KKM47" s="171"/>
      <c r="KKN47" s="169"/>
      <c r="KKO47" s="171"/>
      <c r="KKP47" s="169"/>
      <c r="KKQ47" s="171"/>
      <c r="KKR47" s="169"/>
      <c r="KKS47" s="171"/>
      <c r="KKT47" s="169"/>
      <c r="KKU47" s="171"/>
      <c r="KKV47" s="169"/>
      <c r="KKW47" s="171"/>
      <c r="KKX47" s="169"/>
      <c r="KKY47" s="171"/>
      <c r="KKZ47" s="169"/>
      <c r="KLA47" s="171"/>
      <c r="KLB47" s="169"/>
      <c r="KLC47" s="171"/>
      <c r="KLD47" s="169"/>
      <c r="KLE47" s="171"/>
      <c r="KLF47" s="169"/>
      <c r="KLG47" s="171"/>
      <c r="KLH47" s="169"/>
      <c r="KLI47" s="171"/>
      <c r="KLJ47" s="169"/>
      <c r="KLK47" s="171"/>
      <c r="KLL47" s="169"/>
      <c r="KLM47" s="171"/>
      <c r="KLN47" s="169"/>
      <c r="KLO47" s="171"/>
      <c r="KLP47" s="169"/>
      <c r="KLQ47" s="171"/>
      <c r="KLR47" s="169"/>
      <c r="KLS47" s="171"/>
      <c r="KLT47" s="169"/>
      <c r="KLU47" s="171"/>
      <c r="KLV47" s="169"/>
      <c r="KLW47" s="171"/>
      <c r="KLX47" s="169"/>
      <c r="KLY47" s="171"/>
      <c r="KLZ47" s="169"/>
      <c r="KMA47" s="171"/>
      <c r="KMB47" s="169"/>
      <c r="KMC47" s="171"/>
      <c r="KMD47" s="169"/>
      <c r="KME47" s="171"/>
      <c r="KMF47" s="169"/>
      <c r="KMG47" s="171"/>
      <c r="KMH47" s="169"/>
      <c r="KMI47" s="171"/>
      <c r="KMJ47" s="169"/>
      <c r="KMK47" s="171"/>
      <c r="KML47" s="169"/>
      <c r="KMM47" s="171"/>
      <c r="KMN47" s="169"/>
      <c r="KMO47" s="171"/>
      <c r="KMP47" s="169"/>
      <c r="KMQ47" s="171"/>
      <c r="KMR47" s="169"/>
      <c r="KMS47" s="171"/>
      <c r="KMT47" s="169"/>
      <c r="KMU47" s="171"/>
      <c r="KMV47" s="169"/>
      <c r="KMW47" s="171"/>
      <c r="KMX47" s="169"/>
      <c r="KMY47" s="171"/>
      <c r="KMZ47" s="169"/>
      <c r="KNA47" s="171"/>
      <c r="KNB47" s="169"/>
      <c r="KNC47" s="171"/>
      <c r="KND47" s="169"/>
      <c r="KNE47" s="171"/>
      <c r="KNF47" s="169"/>
      <c r="KNG47" s="171"/>
      <c r="KNH47" s="169"/>
      <c r="KNI47" s="171"/>
      <c r="KNJ47" s="169"/>
      <c r="KNK47" s="171"/>
      <c r="KNL47" s="169"/>
      <c r="KNM47" s="171"/>
      <c r="KNN47" s="169"/>
      <c r="KNO47" s="171"/>
      <c r="KNP47" s="169"/>
      <c r="KNQ47" s="171"/>
      <c r="KNR47" s="169"/>
      <c r="KNS47" s="171"/>
      <c r="KNT47" s="169"/>
      <c r="KNU47" s="171"/>
      <c r="KNV47" s="169"/>
      <c r="KNW47" s="171"/>
      <c r="KNX47" s="169"/>
      <c r="KNY47" s="171"/>
      <c r="KNZ47" s="169"/>
      <c r="KOA47" s="171"/>
      <c r="KOB47" s="169"/>
      <c r="KOC47" s="171"/>
      <c r="KOD47" s="169"/>
      <c r="KOE47" s="171"/>
      <c r="KOF47" s="169"/>
      <c r="KOG47" s="171"/>
      <c r="KOH47" s="169"/>
      <c r="KOI47" s="171"/>
      <c r="KOJ47" s="169"/>
      <c r="KOK47" s="171"/>
      <c r="KOL47" s="169"/>
      <c r="KOM47" s="171"/>
      <c r="KON47" s="169"/>
      <c r="KOO47" s="171"/>
      <c r="KOP47" s="169"/>
      <c r="KOQ47" s="171"/>
      <c r="KOR47" s="169"/>
      <c r="KOS47" s="171"/>
      <c r="KOT47" s="169"/>
      <c r="KOU47" s="171"/>
      <c r="KOV47" s="169"/>
      <c r="KOW47" s="171"/>
      <c r="KOX47" s="169"/>
      <c r="KOY47" s="171"/>
      <c r="KOZ47" s="169"/>
      <c r="KPA47" s="171"/>
      <c r="KPB47" s="169"/>
      <c r="KPC47" s="171"/>
      <c r="KPD47" s="169"/>
      <c r="KPE47" s="171"/>
      <c r="KPF47" s="169"/>
      <c r="KPG47" s="171"/>
      <c r="KPH47" s="169"/>
      <c r="KPI47" s="171"/>
      <c r="KPJ47" s="169"/>
      <c r="KPK47" s="171"/>
      <c r="KPL47" s="169"/>
      <c r="KPM47" s="171"/>
      <c r="KPN47" s="169"/>
      <c r="KPO47" s="171"/>
      <c r="KPP47" s="169"/>
      <c r="KPQ47" s="171"/>
      <c r="KPR47" s="169"/>
      <c r="KPS47" s="171"/>
      <c r="KPT47" s="169"/>
      <c r="KPU47" s="171"/>
      <c r="KPV47" s="169"/>
      <c r="KPW47" s="171"/>
      <c r="KPX47" s="169"/>
      <c r="KPY47" s="171"/>
      <c r="KPZ47" s="169"/>
      <c r="KQA47" s="171"/>
      <c r="KQB47" s="169"/>
      <c r="KQC47" s="171"/>
      <c r="KQD47" s="169"/>
      <c r="KQE47" s="171"/>
      <c r="KQF47" s="169"/>
      <c r="KQG47" s="171"/>
      <c r="KQH47" s="169"/>
      <c r="KQI47" s="171"/>
      <c r="KQJ47" s="169"/>
      <c r="KQK47" s="171"/>
      <c r="KQL47" s="169"/>
      <c r="KQM47" s="171"/>
      <c r="KQN47" s="169"/>
      <c r="KQO47" s="171"/>
      <c r="KQP47" s="169"/>
      <c r="KQQ47" s="171"/>
      <c r="KQR47" s="169"/>
      <c r="KQS47" s="171"/>
      <c r="KQT47" s="169"/>
      <c r="KQU47" s="171"/>
      <c r="KQV47" s="169"/>
      <c r="KQW47" s="171"/>
      <c r="KQX47" s="169"/>
      <c r="KQY47" s="171"/>
      <c r="KQZ47" s="169"/>
      <c r="KRA47" s="171"/>
      <c r="KRB47" s="169"/>
      <c r="KRC47" s="171"/>
      <c r="KRD47" s="169"/>
      <c r="KRE47" s="171"/>
      <c r="KRF47" s="169"/>
      <c r="KRG47" s="171"/>
      <c r="KRH47" s="169"/>
      <c r="KRI47" s="171"/>
      <c r="KRJ47" s="169"/>
      <c r="KRK47" s="171"/>
      <c r="KRL47" s="169"/>
      <c r="KRM47" s="171"/>
      <c r="KRN47" s="169"/>
      <c r="KRO47" s="171"/>
      <c r="KRP47" s="169"/>
      <c r="KRQ47" s="171"/>
      <c r="KRR47" s="169"/>
      <c r="KRS47" s="171"/>
      <c r="KRT47" s="169"/>
      <c r="KRU47" s="171"/>
      <c r="KRV47" s="169"/>
      <c r="KRW47" s="171"/>
      <c r="KRX47" s="169"/>
      <c r="KRY47" s="171"/>
      <c r="KRZ47" s="169"/>
      <c r="KSA47" s="171"/>
      <c r="KSB47" s="169"/>
      <c r="KSC47" s="171"/>
      <c r="KSD47" s="169"/>
      <c r="KSE47" s="171"/>
      <c r="KSF47" s="169"/>
      <c r="KSG47" s="171"/>
      <c r="KSH47" s="169"/>
      <c r="KSI47" s="171"/>
      <c r="KSJ47" s="169"/>
      <c r="KSK47" s="171"/>
      <c r="KSL47" s="169"/>
      <c r="KSM47" s="171"/>
      <c r="KSN47" s="169"/>
      <c r="KSO47" s="171"/>
      <c r="KSP47" s="169"/>
      <c r="KSQ47" s="171"/>
      <c r="KSR47" s="169"/>
      <c r="KSS47" s="171"/>
      <c r="KST47" s="169"/>
      <c r="KSU47" s="171"/>
      <c r="KSV47" s="169"/>
      <c r="KSW47" s="171"/>
      <c r="KSX47" s="169"/>
      <c r="KSY47" s="171"/>
      <c r="KSZ47" s="169"/>
      <c r="KTA47" s="171"/>
      <c r="KTB47" s="169"/>
      <c r="KTC47" s="171"/>
      <c r="KTD47" s="169"/>
      <c r="KTE47" s="171"/>
      <c r="KTF47" s="169"/>
      <c r="KTG47" s="171"/>
      <c r="KTH47" s="169"/>
      <c r="KTI47" s="171"/>
      <c r="KTJ47" s="169"/>
      <c r="KTK47" s="171"/>
      <c r="KTL47" s="169"/>
      <c r="KTM47" s="171"/>
      <c r="KTN47" s="169"/>
      <c r="KTO47" s="171"/>
      <c r="KTP47" s="169"/>
      <c r="KTQ47" s="171"/>
      <c r="KTR47" s="169"/>
      <c r="KTS47" s="171"/>
      <c r="KTT47" s="169"/>
      <c r="KTU47" s="171"/>
      <c r="KTV47" s="169"/>
      <c r="KTW47" s="171"/>
      <c r="KTX47" s="169"/>
      <c r="KTY47" s="171"/>
      <c r="KTZ47" s="169"/>
      <c r="KUA47" s="171"/>
      <c r="KUB47" s="169"/>
      <c r="KUC47" s="171"/>
      <c r="KUD47" s="169"/>
      <c r="KUE47" s="171"/>
      <c r="KUF47" s="169"/>
      <c r="KUG47" s="171"/>
      <c r="KUH47" s="169"/>
      <c r="KUI47" s="171"/>
      <c r="KUJ47" s="169"/>
      <c r="KUK47" s="171"/>
      <c r="KUL47" s="169"/>
      <c r="KUM47" s="171"/>
      <c r="KUN47" s="169"/>
      <c r="KUO47" s="171"/>
      <c r="KUP47" s="169"/>
      <c r="KUQ47" s="171"/>
      <c r="KUR47" s="169"/>
      <c r="KUS47" s="171"/>
      <c r="KUT47" s="169"/>
      <c r="KUU47" s="171"/>
      <c r="KUV47" s="169"/>
      <c r="KUW47" s="171"/>
      <c r="KUX47" s="169"/>
      <c r="KUY47" s="171"/>
      <c r="KUZ47" s="169"/>
      <c r="KVA47" s="171"/>
      <c r="KVB47" s="169"/>
      <c r="KVC47" s="171"/>
      <c r="KVD47" s="169"/>
      <c r="KVE47" s="171"/>
      <c r="KVF47" s="169"/>
      <c r="KVG47" s="171"/>
      <c r="KVH47" s="169"/>
      <c r="KVI47" s="171"/>
      <c r="KVJ47" s="169"/>
      <c r="KVK47" s="171"/>
      <c r="KVL47" s="169"/>
      <c r="KVM47" s="171"/>
      <c r="KVN47" s="169"/>
      <c r="KVO47" s="171"/>
      <c r="KVP47" s="169"/>
      <c r="KVQ47" s="171"/>
      <c r="KVR47" s="169"/>
      <c r="KVS47" s="171"/>
      <c r="KVT47" s="169"/>
      <c r="KVU47" s="171"/>
      <c r="KVV47" s="169"/>
      <c r="KVW47" s="171"/>
      <c r="KVX47" s="169"/>
      <c r="KVY47" s="171"/>
      <c r="KVZ47" s="169"/>
      <c r="KWA47" s="171"/>
      <c r="KWB47" s="169"/>
      <c r="KWC47" s="171"/>
      <c r="KWD47" s="169"/>
      <c r="KWE47" s="171"/>
      <c r="KWF47" s="169"/>
      <c r="KWG47" s="171"/>
      <c r="KWH47" s="169"/>
      <c r="KWI47" s="171"/>
      <c r="KWJ47" s="169"/>
      <c r="KWK47" s="171"/>
      <c r="KWL47" s="169"/>
      <c r="KWM47" s="171"/>
      <c r="KWN47" s="169"/>
      <c r="KWO47" s="171"/>
      <c r="KWP47" s="169"/>
      <c r="KWQ47" s="171"/>
      <c r="KWR47" s="169"/>
      <c r="KWS47" s="171"/>
      <c r="KWT47" s="169"/>
      <c r="KWU47" s="171"/>
      <c r="KWV47" s="169"/>
      <c r="KWW47" s="171"/>
      <c r="KWX47" s="169"/>
      <c r="KWY47" s="171"/>
      <c r="KWZ47" s="169"/>
      <c r="KXA47" s="171"/>
      <c r="KXB47" s="169"/>
      <c r="KXC47" s="171"/>
      <c r="KXD47" s="169"/>
      <c r="KXE47" s="171"/>
      <c r="KXF47" s="169"/>
      <c r="KXG47" s="171"/>
      <c r="KXH47" s="169"/>
      <c r="KXI47" s="171"/>
      <c r="KXJ47" s="169"/>
      <c r="KXK47" s="171"/>
      <c r="KXL47" s="169"/>
      <c r="KXM47" s="171"/>
      <c r="KXN47" s="169"/>
      <c r="KXO47" s="171"/>
      <c r="KXP47" s="169"/>
      <c r="KXQ47" s="171"/>
      <c r="KXR47" s="169"/>
      <c r="KXS47" s="171"/>
      <c r="KXT47" s="169"/>
      <c r="KXU47" s="171"/>
      <c r="KXV47" s="169"/>
      <c r="KXW47" s="171"/>
      <c r="KXX47" s="169"/>
      <c r="KXY47" s="171"/>
      <c r="KXZ47" s="169"/>
      <c r="KYA47" s="171"/>
      <c r="KYB47" s="169"/>
      <c r="KYC47" s="171"/>
      <c r="KYD47" s="169"/>
      <c r="KYE47" s="171"/>
      <c r="KYF47" s="169"/>
      <c r="KYG47" s="171"/>
      <c r="KYH47" s="169"/>
      <c r="KYI47" s="171"/>
      <c r="KYJ47" s="169"/>
      <c r="KYK47" s="171"/>
      <c r="KYL47" s="169"/>
      <c r="KYM47" s="171"/>
      <c r="KYN47" s="169"/>
      <c r="KYO47" s="171"/>
      <c r="KYP47" s="169"/>
      <c r="KYQ47" s="171"/>
      <c r="KYR47" s="169"/>
      <c r="KYS47" s="171"/>
      <c r="KYT47" s="169"/>
      <c r="KYU47" s="171"/>
      <c r="KYV47" s="169"/>
      <c r="KYW47" s="171"/>
      <c r="KYX47" s="169"/>
      <c r="KYY47" s="171"/>
      <c r="KYZ47" s="169"/>
      <c r="KZA47" s="171"/>
      <c r="KZB47" s="169"/>
      <c r="KZC47" s="171"/>
      <c r="KZD47" s="169"/>
      <c r="KZE47" s="171"/>
      <c r="KZF47" s="169"/>
      <c r="KZG47" s="171"/>
      <c r="KZH47" s="169"/>
      <c r="KZI47" s="171"/>
      <c r="KZJ47" s="169"/>
      <c r="KZK47" s="171"/>
      <c r="KZL47" s="169"/>
      <c r="KZM47" s="171"/>
      <c r="KZN47" s="169"/>
      <c r="KZO47" s="171"/>
      <c r="KZP47" s="169"/>
      <c r="KZQ47" s="171"/>
      <c r="KZR47" s="169"/>
      <c r="KZS47" s="171"/>
      <c r="KZT47" s="169"/>
      <c r="KZU47" s="171"/>
      <c r="KZV47" s="169"/>
      <c r="KZW47" s="171"/>
      <c r="KZX47" s="169"/>
      <c r="KZY47" s="171"/>
      <c r="KZZ47" s="169"/>
      <c r="LAA47" s="171"/>
      <c r="LAB47" s="169"/>
      <c r="LAC47" s="171"/>
      <c r="LAD47" s="169"/>
      <c r="LAE47" s="171"/>
      <c r="LAF47" s="169"/>
      <c r="LAG47" s="171"/>
      <c r="LAH47" s="169"/>
      <c r="LAI47" s="171"/>
      <c r="LAJ47" s="169"/>
      <c r="LAK47" s="171"/>
      <c r="LAL47" s="169"/>
      <c r="LAM47" s="171"/>
      <c r="LAN47" s="169"/>
      <c r="LAO47" s="171"/>
      <c r="LAP47" s="169"/>
      <c r="LAQ47" s="171"/>
      <c r="LAR47" s="169"/>
      <c r="LAS47" s="171"/>
      <c r="LAT47" s="169"/>
      <c r="LAU47" s="171"/>
      <c r="LAV47" s="169"/>
      <c r="LAW47" s="171"/>
      <c r="LAX47" s="169"/>
      <c r="LAY47" s="171"/>
      <c r="LAZ47" s="169"/>
      <c r="LBA47" s="171"/>
      <c r="LBB47" s="169"/>
      <c r="LBC47" s="171"/>
      <c r="LBD47" s="169"/>
      <c r="LBE47" s="171"/>
      <c r="LBF47" s="169"/>
      <c r="LBG47" s="171"/>
      <c r="LBH47" s="169"/>
      <c r="LBI47" s="171"/>
      <c r="LBJ47" s="169"/>
      <c r="LBK47" s="171"/>
      <c r="LBL47" s="169"/>
      <c r="LBM47" s="171"/>
      <c r="LBN47" s="169"/>
      <c r="LBO47" s="171"/>
      <c r="LBP47" s="169"/>
      <c r="LBQ47" s="171"/>
      <c r="LBR47" s="169"/>
      <c r="LBS47" s="171"/>
      <c r="LBT47" s="169"/>
      <c r="LBU47" s="171"/>
      <c r="LBV47" s="169"/>
      <c r="LBW47" s="171"/>
      <c r="LBX47" s="169"/>
      <c r="LBY47" s="171"/>
      <c r="LBZ47" s="169"/>
      <c r="LCA47" s="171"/>
      <c r="LCB47" s="169"/>
      <c r="LCC47" s="171"/>
      <c r="LCD47" s="169"/>
      <c r="LCE47" s="171"/>
      <c r="LCF47" s="169"/>
      <c r="LCG47" s="171"/>
      <c r="LCH47" s="169"/>
      <c r="LCI47" s="171"/>
      <c r="LCJ47" s="169"/>
      <c r="LCK47" s="171"/>
      <c r="LCL47" s="169"/>
      <c r="LCM47" s="171"/>
      <c r="LCN47" s="169"/>
      <c r="LCO47" s="171"/>
      <c r="LCP47" s="169"/>
      <c r="LCQ47" s="171"/>
      <c r="LCR47" s="169"/>
      <c r="LCS47" s="171"/>
      <c r="LCT47" s="169"/>
      <c r="LCU47" s="171"/>
      <c r="LCV47" s="169"/>
      <c r="LCW47" s="171"/>
      <c r="LCX47" s="169"/>
      <c r="LCY47" s="171"/>
      <c r="LCZ47" s="169"/>
      <c r="LDA47" s="171"/>
      <c r="LDB47" s="169"/>
      <c r="LDC47" s="171"/>
      <c r="LDD47" s="169"/>
      <c r="LDE47" s="171"/>
      <c r="LDF47" s="169"/>
      <c r="LDG47" s="171"/>
      <c r="LDH47" s="169"/>
      <c r="LDI47" s="171"/>
      <c r="LDJ47" s="169"/>
      <c r="LDK47" s="171"/>
      <c r="LDL47" s="169"/>
      <c r="LDM47" s="171"/>
      <c r="LDN47" s="169"/>
      <c r="LDO47" s="171"/>
      <c r="LDP47" s="169"/>
      <c r="LDQ47" s="171"/>
      <c r="LDR47" s="169"/>
      <c r="LDS47" s="171"/>
      <c r="LDT47" s="169"/>
      <c r="LDU47" s="171"/>
      <c r="LDV47" s="169"/>
      <c r="LDW47" s="171"/>
      <c r="LDX47" s="169"/>
      <c r="LDY47" s="171"/>
      <c r="LDZ47" s="169"/>
      <c r="LEA47" s="171"/>
      <c r="LEB47" s="169"/>
      <c r="LEC47" s="171"/>
      <c r="LED47" s="169"/>
      <c r="LEE47" s="171"/>
      <c r="LEF47" s="169"/>
      <c r="LEG47" s="171"/>
      <c r="LEH47" s="169"/>
      <c r="LEI47" s="171"/>
      <c r="LEJ47" s="169"/>
      <c r="LEK47" s="171"/>
      <c r="LEL47" s="169"/>
      <c r="LEM47" s="171"/>
      <c r="LEN47" s="169"/>
      <c r="LEO47" s="171"/>
      <c r="LEP47" s="169"/>
      <c r="LEQ47" s="171"/>
      <c r="LER47" s="169"/>
      <c r="LES47" s="171"/>
      <c r="LET47" s="169"/>
      <c r="LEU47" s="171"/>
      <c r="LEV47" s="169"/>
      <c r="LEW47" s="171"/>
      <c r="LEX47" s="169"/>
      <c r="LEY47" s="171"/>
      <c r="LEZ47" s="169"/>
      <c r="LFA47" s="171"/>
      <c r="LFB47" s="169"/>
      <c r="LFC47" s="171"/>
      <c r="LFD47" s="169"/>
      <c r="LFE47" s="171"/>
      <c r="LFF47" s="169"/>
      <c r="LFG47" s="171"/>
      <c r="LFH47" s="169"/>
      <c r="LFI47" s="171"/>
      <c r="LFJ47" s="169"/>
      <c r="LFK47" s="171"/>
      <c r="LFL47" s="169"/>
      <c r="LFM47" s="171"/>
      <c r="LFN47" s="169"/>
      <c r="LFO47" s="171"/>
      <c r="LFP47" s="169"/>
      <c r="LFQ47" s="171"/>
      <c r="LFR47" s="169"/>
      <c r="LFS47" s="171"/>
      <c r="LFT47" s="169"/>
      <c r="LFU47" s="171"/>
      <c r="LFV47" s="169"/>
      <c r="LFW47" s="171"/>
      <c r="LFX47" s="169"/>
      <c r="LFY47" s="171"/>
      <c r="LFZ47" s="169"/>
      <c r="LGA47" s="171"/>
      <c r="LGB47" s="169"/>
      <c r="LGC47" s="171"/>
      <c r="LGD47" s="169"/>
      <c r="LGE47" s="171"/>
      <c r="LGF47" s="169"/>
      <c r="LGG47" s="171"/>
      <c r="LGH47" s="169"/>
      <c r="LGI47" s="171"/>
      <c r="LGJ47" s="169"/>
      <c r="LGK47" s="171"/>
      <c r="LGL47" s="169"/>
      <c r="LGM47" s="171"/>
      <c r="LGN47" s="169"/>
      <c r="LGO47" s="171"/>
      <c r="LGP47" s="169"/>
      <c r="LGQ47" s="171"/>
      <c r="LGR47" s="169"/>
      <c r="LGS47" s="171"/>
      <c r="LGT47" s="169"/>
      <c r="LGU47" s="171"/>
      <c r="LGV47" s="169"/>
      <c r="LGW47" s="171"/>
      <c r="LGX47" s="169"/>
      <c r="LGY47" s="171"/>
      <c r="LGZ47" s="169"/>
      <c r="LHA47" s="171"/>
      <c r="LHB47" s="169"/>
      <c r="LHC47" s="171"/>
      <c r="LHD47" s="169"/>
      <c r="LHE47" s="171"/>
      <c r="LHF47" s="169"/>
      <c r="LHG47" s="171"/>
      <c r="LHH47" s="169"/>
      <c r="LHI47" s="171"/>
      <c r="LHJ47" s="169"/>
      <c r="LHK47" s="171"/>
      <c r="LHL47" s="169"/>
      <c r="LHM47" s="171"/>
      <c r="LHN47" s="169"/>
      <c r="LHO47" s="171"/>
      <c r="LHP47" s="169"/>
      <c r="LHQ47" s="171"/>
      <c r="LHR47" s="169"/>
      <c r="LHS47" s="171"/>
      <c r="LHT47" s="169"/>
      <c r="LHU47" s="171"/>
      <c r="LHV47" s="169"/>
      <c r="LHW47" s="171"/>
      <c r="LHX47" s="169"/>
      <c r="LHY47" s="171"/>
      <c r="LHZ47" s="169"/>
      <c r="LIA47" s="171"/>
      <c r="LIB47" s="169"/>
      <c r="LIC47" s="171"/>
      <c r="LID47" s="169"/>
      <c r="LIE47" s="171"/>
      <c r="LIF47" s="169"/>
      <c r="LIG47" s="171"/>
      <c r="LIH47" s="169"/>
      <c r="LII47" s="171"/>
      <c r="LIJ47" s="169"/>
      <c r="LIK47" s="171"/>
      <c r="LIL47" s="169"/>
      <c r="LIM47" s="171"/>
      <c r="LIN47" s="169"/>
      <c r="LIO47" s="171"/>
      <c r="LIP47" s="169"/>
      <c r="LIQ47" s="171"/>
      <c r="LIR47" s="169"/>
      <c r="LIS47" s="171"/>
      <c r="LIT47" s="169"/>
      <c r="LIU47" s="171"/>
      <c r="LIV47" s="169"/>
      <c r="LIW47" s="171"/>
      <c r="LIX47" s="169"/>
      <c r="LIY47" s="171"/>
      <c r="LIZ47" s="169"/>
      <c r="LJA47" s="171"/>
      <c r="LJB47" s="169"/>
      <c r="LJC47" s="171"/>
      <c r="LJD47" s="169"/>
      <c r="LJE47" s="171"/>
      <c r="LJF47" s="169"/>
      <c r="LJG47" s="171"/>
      <c r="LJH47" s="169"/>
      <c r="LJI47" s="171"/>
      <c r="LJJ47" s="169"/>
      <c r="LJK47" s="171"/>
      <c r="LJL47" s="169"/>
      <c r="LJM47" s="171"/>
      <c r="LJN47" s="169"/>
      <c r="LJO47" s="171"/>
      <c r="LJP47" s="169"/>
      <c r="LJQ47" s="171"/>
      <c r="LJR47" s="169"/>
      <c r="LJS47" s="171"/>
      <c r="LJT47" s="169"/>
      <c r="LJU47" s="171"/>
      <c r="LJV47" s="169"/>
      <c r="LJW47" s="171"/>
      <c r="LJX47" s="169"/>
      <c r="LJY47" s="171"/>
      <c r="LJZ47" s="169"/>
      <c r="LKA47" s="171"/>
      <c r="LKB47" s="169"/>
      <c r="LKC47" s="171"/>
      <c r="LKD47" s="169"/>
      <c r="LKE47" s="171"/>
      <c r="LKF47" s="169"/>
      <c r="LKG47" s="171"/>
      <c r="LKH47" s="169"/>
      <c r="LKI47" s="171"/>
      <c r="LKJ47" s="169"/>
      <c r="LKK47" s="171"/>
      <c r="LKL47" s="169"/>
      <c r="LKM47" s="171"/>
      <c r="LKN47" s="169"/>
      <c r="LKO47" s="171"/>
      <c r="LKP47" s="169"/>
      <c r="LKQ47" s="171"/>
      <c r="LKR47" s="169"/>
      <c r="LKS47" s="171"/>
      <c r="LKT47" s="169"/>
      <c r="LKU47" s="171"/>
      <c r="LKV47" s="169"/>
      <c r="LKW47" s="171"/>
      <c r="LKX47" s="169"/>
      <c r="LKY47" s="171"/>
      <c r="LKZ47" s="169"/>
      <c r="LLA47" s="171"/>
      <c r="LLB47" s="169"/>
      <c r="LLC47" s="171"/>
      <c r="LLD47" s="169"/>
      <c r="LLE47" s="171"/>
      <c r="LLF47" s="169"/>
      <c r="LLG47" s="171"/>
      <c r="LLH47" s="169"/>
      <c r="LLI47" s="171"/>
      <c r="LLJ47" s="169"/>
      <c r="LLK47" s="171"/>
      <c r="LLL47" s="169"/>
      <c r="LLM47" s="171"/>
      <c r="LLN47" s="169"/>
      <c r="LLO47" s="171"/>
      <c r="LLP47" s="169"/>
      <c r="LLQ47" s="171"/>
      <c r="LLR47" s="169"/>
      <c r="LLS47" s="171"/>
      <c r="LLT47" s="169"/>
      <c r="LLU47" s="171"/>
      <c r="LLV47" s="169"/>
      <c r="LLW47" s="171"/>
      <c r="LLX47" s="169"/>
      <c r="LLY47" s="171"/>
      <c r="LLZ47" s="169"/>
      <c r="LMA47" s="171"/>
      <c r="LMB47" s="169"/>
      <c r="LMC47" s="171"/>
      <c r="LMD47" s="169"/>
      <c r="LME47" s="171"/>
      <c r="LMF47" s="169"/>
      <c r="LMG47" s="171"/>
      <c r="LMH47" s="169"/>
      <c r="LMI47" s="171"/>
      <c r="LMJ47" s="169"/>
      <c r="LMK47" s="171"/>
      <c r="LML47" s="169"/>
      <c r="LMM47" s="171"/>
      <c r="LMN47" s="169"/>
      <c r="LMO47" s="171"/>
      <c r="LMP47" s="169"/>
      <c r="LMQ47" s="171"/>
      <c r="LMR47" s="169"/>
      <c r="LMS47" s="171"/>
      <c r="LMT47" s="169"/>
      <c r="LMU47" s="171"/>
      <c r="LMV47" s="169"/>
      <c r="LMW47" s="171"/>
      <c r="LMX47" s="169"/>
      <c r="LMY47" s="171"/>
      <c r="LMZ47" s="169"/>
      <c r="LNA47" s="171"/>
      <c r="LNB47" s="169"/>
      <c r="LNC47" s="171"/>
      <c r="LND47" s="169"/>
      <c r="LNE47" s="171"/>
      <c r="LNF47" s="169"/>
      <c r="LNG47" s="171"/>
      <c r="LNH47" s="169"/>
      <c r="LNI47" s="171"/>
      <c r="LNJ47" s="169"/>
      <c r="LNK47" s="171"/>
      <c r="LNL47" s="169"/>
      <c r="LNM47" s="171"/>
      <c r="LNN47" s="169"/>
      <c r="LNO47" s="171"/>
      <c r="LNP47" s="169"/>
      <c r="LNQ47" s="171"/>
      <c r="LNR47" s="169"/>
      <c r="LNS47" s="171"/>
      <c r="LNT47" s="169"/>
      <c r="LNU47" s="171"/>
      <c r="LNV47" s="169"/>
      <c r="LNW47" s="171"/>
      <c r="LNX47" s="169"/>
      <c r="LNY47" s="171"/>
      <c r="LNZ47" s="169"/>
      <c r="LOA47" s="171"/>
      <c r="LOB47" s="169"/>
      <c r="LOC47" s="171"/>
      <c r="LOD47" s="169"/>
      <c r="LOE47" s="171"/>
      <c r="LOF47" s="169"/>
      <c r="LOG47" s="171"/>
      <c r="LOH47" s="169"/>
      <c r="LOI47" s="171"/>
      <c r="LOJ47" s="169"/>
      <c r="LOK47" s="171"/>
      <c r="LOL47" s="169"/>
      <c r="LOM47" s="171"/>
      <c r="LON47" s="169"/>
      <c r="LOO47" s="171"/>
      <c r="LOP47" s="169"/>
      <c r="LOQ47" s="171"/>
      <c r="LOR47" s="169"/>
      <c r="LOS47" s="171"/>
      <c r="LOT47" s="169"/>
      <c r="LOU47" s="171"/>
      <c r="LOV47" s="169"/>
      <c r="LOW47" s="171"/>
      <c r="LOX47" s="169"/>
      <c r="LOY47" s="171"/>
      <c r="LOZ47" s="169"/>
      <c r="LPA47" s="171"/>
      <c r="LPB47" s="169"/>
      <c r="LPC47" s="171"/>
      <c r="LPD47" s="169"/>
      <c r="LPE47" s="171"/>
      <c r="LPF47" s="169"/>
      <c r="LPG47" s="171"/>
      <c r="LPH47" s="169"/>
      <c r="LPI47" s="171"/>
      <c r="LPJ47" s="169"/>
      <c r="LPK47" s="171"/>
      <c r="LPL47" s="169"/>
      <c r="LPM47" s="171"/>
      <c r="LPN47" s="169"/>
      <c r="LPO47" s="171"/>
      <c r="LPP47" s="169"/>
      <c r="LPQ47" s="171"/>
      <c r="LPR47" s="169"/>
      <c r="LPS47" s="171"/>
      <c r="LPT47" s="169"/>
      <c r="LPU47" s="171"/>
      <c r="LPV47" s="169"/>
      <c r="LPW47" s="171"/>
      <c r="LPX47" s="169"/>
      <c r="LPY47" s="171"/>
      <c r="LPZ47" s="169"/>
      <c r="LQA47" s="171"/>
      <c r="LQB47" s="169"/>
      <c r="LQC47" s="171"/>
      <c r="LQD47" s="169"/>
      <c r="LQE47" s="171"/>
      <c r="LQF47" s="169"/>
      <c r="LQG47" s="171"/>
      <c r="LQH47" s="169"/>
      <c r="LQI47" s="171"/>
      <c r="LQJ47" s="169"/>
      <c r="LQK47" s="171"/>
      <c r="LQL47" s="169"/>
      <c r="LQM47" s="171"/>
      <c r="LQN47" s="169"/>
      <c r="LQO47" s="171"/>
      <c r="LQP47" s="169"/>
      <c r="LQQ47" s="171"/>
      <c r="LQR47" s="169"/>
      <c r="LQS47" s="171"/>
      <c r="LQT47" s="169"/>
      <c r="LQU47" s="171"/>
      <c r="LQV47" s="169"/>
      <c r="LQW47" s="171"/>
      <c r="LQX47" s="169"/>
      <c r="LQY47" s="171"/>
      <c r="LQZ47" s="169"/>
      <c r="LRA47" s="171"/>
      <c r="LRB47" s="169"/>
      <c r="LRC47" s="171"/>
      <c r="LRD47" s="169"/>
      <c r="LRE47" s="171"/>
      <c r="LRF47" s="169"/>
      <c r="LRG47" s="171"/>
      <c r="LRH47" s="169"/>
      <c r="LRI47" s="171"/>
      <c r="LRJ47" s="169"/>
      <c r="LRK47" s="171"/>
      <c r="LRL47" s="169"/>
      <c r="LRM47" s="171"/>
      <c r="LRN47" s="169"/>
      <c r="LRO47" s="171"/>
      <c r="LRP47" s="169"/>
      <c r="LRQ47" s="171"/>
      <c r="LRR47" s="169"/>
      <c r="LRS47" s="171"/>
      <c r="LRT47" s="169"/>
      <c r="LRU47" s="171"/>
      <c r="LRV47" s="169"/>
      <c r="LRW47" s="171"/>
      <c r="LRX47" s="169"/>
      <c r="LRY47" s="171"/>
      <c r="LRZ47" s="169"/>
      <c r="LSA47" s="171"/>
      <c r="LSB47" s="169"/>
      <c r="LSC47" s="171"/>
      <c r="LSD47" s="169"/>
      <c r="LSE47" s="171"/>
      <c r="LSF47" s="169"/>
      <c r="LSG47" s="171"/>
      <c r="LSH47" s="169"/>
      <c r="LSI47" s="171"/>
      <c r="LSJ47" s="169"/>
      <c r="LSK47" s="171"/>
      <c r="LSL47" s="169"/>
      <c r="LSM47" s="171"/>
      <c r="LSN47" s="169"/>
      <c r="LSO47" s="171"/>
      <c r="LSP47" s="169"/>
      <c r="LSQ47" s="171"/>
      <c r="LSR47" s="169"/>
      <c r="LSS47" s="171"/>
      <c r="LST47" s="169"/>
      <c r="LSU47" s="171"/>
      <c r="LSV47" s="169"/>
      <c r="LSW47" s="171"/>
      <c r="LSX47" s="169"/>
      <c r="LSY47" s="171"/>
      <c r="LSZ47" s="169"/>
      <c r="LTA47" s="171"/>
      <c r="LTB47" s="169"/>
      <c r="LTC47" s="171"/>
      <c r="LTD47" s="169"/>
      <c r="LTE47" s="171"/>
      <c r="LTF47" s="169"/>
      <c r="LTG47" s="171"/>
      <c r="LTH47" s="169"/>
      <c r="LTI47" s="171"/>
      <c r="LTJ47" s="169"/>
      <c r="LTK47" s="171"/>
      <c r="LTL47" s="169"/>
      <c r="LTM47" s="171"/>
      <c r="LTN47" s="169"/>
      <c r="LTO47" s="171"/>
      <c r="LTP47" s="169"/>
      <c r="LTQ47" s="171"/>
      <c r="LTR47" s="169"/>
      <c r="LTS47" s="171"/>
      <c r="LTT47" s="169"/>
      <c r="LTU47" s="171"/>
      <c r="LTV47" s="169"/>
      <c r="LTW47" s="171"/>
      <c r="LTX47" s="169"/>
      <c r="LTY47" s="171"/>
      <c r="LTZ47" s="169"/>
      <c r="LUA47" s="171"/>
      <c r="LUB47" s="169"/>
      <c r="LUC47" s="171"/>
      <c r="LUD47" s="169"/>
      <c r="LUE47" s="171"/>
      <c r="LUF47" s="169"/>
      <c r="LUG47" s="171"/>
      <c r="LUH47" s="169"/>
      <c r="LUI47" s="171"/>
      <c r="LUJ47" s="169"/>
      <c r="LUK47" s="171"/>
      <c r="LUL47" s="169"/>
      <c r="LUM47" s="171"/>
      <c r="LUN47" s="169"/>
      <c r="LUO47" s="171"/>
      <c r="LUP47" s="169"/>
      <c r="LUQ47" s="171"/>
      <c r="LUR47" s="169"/>
      <c r="LUS47" s="171"/>
      <c r="LUT47" s="169"/>
      <c r="LUU47" s="171"/>
      <c r="LUV47" s="169"/>
      <c r="LUW47" s="171"/>
      <c r="LUX47" s="169"/>
      <c r="LUY47" s="171"/>
      <c r="LUZ47" s="169"/>
      <c r="LVA47" s="171"/>
      <c r="LVB47" s="169"/>
      <c r="LVC47" s="171"/>
      <c r="LVD47" s="169"/>
      <c r="LVE47" s="171"/>
      <c r="LVF47" s="169"/>
      <c r="LVG47" s="171"/>
      <c r="LVH47" s="169"/>
      <c r="LVI47" s="171"/>
      <c r="LVJ47" s="169"/>
      <c r="LVK47" s="171"/>
      <c r="LVL47" s="169"/>
      <c r="LVM47" s="171"/>
      <c r="LVN47" s="169"/>
      <c r="LVO47" s="171"/>
      <c r="LVP47" s="169"/>
      <c r="LVQ47" s="171"/>
      <c r="LVR47" s="169"/>
      <c r="LVS47" s="171"/>
      <c r="LVT47" s="169"/>
      <c r="LVU47" s="171"/>
      <c r="LVV47" s="169"/>
      <c r="LVW47" s="171"/>
      <c r="LVX47" s="169"/>
      <c r="LVY47" s="171"/>
      <c r="LVZ47" s="169"/>
      <c r="LWA47" s="171"/>
      <c r="LWB47" s="169"/>
      <c r="LWC47" s="171"/>
      <c r="LWD47" s="169"/>
      <c r="LWE47" s="171"/>
      <c r="LWF47" s="169"/>
      <c r="LWG47" s="171"/>
      <c r="LWH47" s="169"/>
      <c r="LWI47" s="171"/>
      <c r="LWJ47" s="169"/>
      <c r="LWK47" s="171"/>
      <c r="LWL47" s="169"/>
      <c r="LWM47" s="171"/>
      <c r="LWN47" s="169"/>
      <c r="LWO47" s="171"/>
      <c r="LWP47" s="169"/>
      <c r="LWQ47" s="171"/>
      <c r="LWR47" s="169"/>
      <c r="LWS47" s="171"/>
      <c r="LWT47" s="169"/>
      <c r="LWU47" s="171"/>
      <c r="LWV47" s="169"/>
      <c r="LWW47" s="171"/>
      <c r="LWX47" s="169"/>
      <c r="LWY47" s="171"/>
      <c r="LWZ47" s="169"/>
      <c r="LXA47" s="171"/>
      <c r="LXB47" s="169"/>
      <c r="LXC47" s="171"/>
      <c r="LXD47" s="169"/>
      <c r="LXE47" s="171"/>
      <c r="LXF47" s="169"/>
      <c r="LXG47" s="171"/>
      <c r="LXH47" s="169"/>
      <c r="LXI47" s="171"/>
      <c r="LXJ47" s="169"/>
      <c r="LXK47" s="171"/>
      <c r="LXL47" s="169"/>
      <c r="LXM47" s="171"/>
      <c r="LXN47" s="169"/>
      <c r="LXO47" s="171"/>
      <c r="LXP47" s="169"/>
      <c r="LXQ47" s="171"/>
      <c r="LXR47" s="169"/>
      <c r="LXS47" s="171"/>
      <c r="LXT47" s="169"/>
      <c r="LXU47" s="171"/>
      <c r="LXV47" s="169"/>
      <c r="LXW47" s="171"/>
      <c r="LXX47" s="169"/>
      <c r="LXY47" s="171"/>
      <c r="LXZ47" s="169"/>
      <c r="LYA47" s="171"/>
      <c r="LYB47" s="169"/>
      <c r="LYC47" s="171"/>
      <c r="LYD47" s="169"/>
      <c r="LYE47" s="171"/>
      <c r="LYF47" s="169"/>
      <c r="LYG47" s="171"/>
      <c r="LYH47" s="169"/>
      <c r="LYI47" s="171"/>
      <c r="LYJ47" s="169"/>
      <c r="LYK47" s="171"/>
      <c r="LYL47" s="169"/>
      <c r="LYM47" s="171"/>
      <c r="LYN47" s="169"/>
      <c r="LYO47" s="171"/>
      <c r="LYP47" s="169"/>
      <c r="LYQ47" s="171"/>
      <c r="LYR47" s="169"/>
      <c r="LYS47" s="171"/>
      <c r="LYT47" s="169"/>
      <c r="LYU47" s="171"/>
      <c r="LYV47" s="169"/>
      <c r="LYW47" s="171"/>
      <c r="LYX47" s="169"/>
      <c r="LYY47" s="171"/>
      <c r="LYZ47" s="169"/>
      <c r="LZA47" s="171"/>
      <c r="LZB47" s="169"/>
      <c r="LZC47" s="171"/>
      <c r="LZD47" s="169"/>
      <c r="LZE47" s="171"/>
      <c r="LZF47" s="169"/>
      <c r="LZG47" s="171"/>
      <c r="LZH47" s="169"/>
      <c r="LZI47" s="171"/>
      <c r="LZJ47" s="169"/>
      <c r="LZK47" s="171"/>
      <c r="LZL47" s="169"/>
      <c r="LZM47" s="171"/>
      <c r="LZN47" s="169"/>
      <c r="LZO47" s="171"/>
      <c r="LZP47" s="169"/>
      <c r="LZQ47" s="171"/>
      <c r="LZR47" s="169"/>
      <c r="LZS47" s="171"/>
      <c r="LZT47" s="169"/>
      <c r="LZU47" s="171"/>
      <c r="LZV47" s="169"/>
      <c r="LZW47" s="171"/>
      <c r="LZX47" s="169"/>
      <c r="LZY47" s="171"/>
      <c r="LZZ47" s="169"/>
      <c r="MAA47" s="171"/>
      <c r="MAB47" s="169"/>
      <c r="MAC47" s="171"/>
      <c r="MAD47" s="169"/>
      <c r="MAE47" s="171"/>
      <c r="MAF47" s="169"/>
      <c r="MAG47" s="171"/>
      <c r="MAH47" s="169"/>
      <c r="MAI47" s="171"/>
      <c r="MAJ47" s="169"/>
      <c r="MAK47" s="171"/>
      <c r="MAL47" s="169"/>
      <c r="MAM47" s="171"/>
      <c r="MAN47" s="169"/>
      <c r="MAO47" s="171"/>
      <c r="MAP47" s="169"/>
      <c r="MAQ47" s="171"/>
      <c r="MAR47" s="169"/>
      <c r="MAS47" s="171"/>
      <c r="MAT47" s="169"/>
      <c r="MAU47" s="171"/>
      <c r="MAV47" s="169"/>
      <c r="MAW47" s="171"/>
      <c r="MAX47" s="169"/>
      <c r="MAY47" s="171"/>
      <c r="MAZ47" s="169"/>
      <c r="MBA47" s="171"/>
      <c r="MBB47" s="169"/>
      <c r="MBC47" s="171"/>
      <c r="MBD47" s="169"/>
      <c r="MBE47" s="171"/>
      <c r="MBF47" s="169"/>
      <c r="MBG47" s="171"/>
      <c r="MBH47" s="169"/>
      <c r="MBI47" s="171"/>
      <c r="MBJ47" s="169"/>
      <c r="MBK47" s="171"/>
      <c r="MBL47" s="169"/>
      <c r="MBM47" s="171"/>
      <c r="MBN47" s="169"/>
      <c r="MBO47" s="171"/>
      <c r="MBP47" s="169"/>
      <c r="MBQ47" s="171"/>
      <c r="MBR47" s="169"/>
      <c r="MBS47" s="171"/>
      <c r="MBT47" s="169"/>
      <c r="MBU47" s="171"/>
      <c r="MBV47" s="169"/>
      <c r="MBW47" s="171"/>
      <c r="MBX47" s="169"/>
      <c r="MBY47" s="171"/>
      <c r="MBZ47" s="169"/>
      <c r="MCA47" s="171"/>
      <c r="MCB47" s="169"/>
      <c r="MCC47" s="171"/>
      <c r="MCD47" s="169"/>
      <c r="MCE47" s="171"/>
      <c r="MCF47" s="169"/>
      <c r="MCG47" s="171"/>
      <c r="MCH47" s="169"/>
      <c r="MCI47" s="171"/>
      <c r="MCJ47" s="169"/>
      <c r="MCK47" s="171"/>
      <c r="MCL47" s="169"/>
      <c r="MCM47" s="171"/>
      <c r="MCN47" s="169"/>
      <c r="MCO47" s="171"/>
      <c r="MCP47" s="169"/>
      <c r="MCQ47" s="171"/>
      <c r="MCR47" s="169"/>
      <c r="MCS47" s="171"/>
      <c r="MCT47" s="169"/>
      <c r="MCU47" s="171"/>
      <c r="MCV47" s="169"/>
      <c r="MCW47" s="171"/>
      <c r="MCX47" s="169"/>
      <c r="MCY47" s="171"/>
      <c r="MCZ47" s="169"/>
      <c r="MDA47" s="171"/>
      <c r="MDB47" s="169"/>
      <c r="MDC47" s="171"/>
      <c r="MDD47" s="169"/>
      <c r="MDE47" s="171"/>
      <c r="MDF47" s="169"/>
      <c r="MDG47" s="171"/>
      <c r="MDH47" s="169"/>
      <c r="MDI47" s="171"/>
      <c r="MDJ47" s="169"/>
      <c r="MDK47" s="171"/>
      <c r="MDL47" s="169"/>
      <c r="MDM47" s="171"/>
      <c r="MDN47" s="169"/>
      <c r="MDO47" s="171"/>
      <c r="MDP47" s="169"/>
      <c r="MDQ47" s="171"/>
      <c r="MDR47" s="169"/>
      <c r="MDS47" s="171"/>
      <c r="MDT47" s="169"/>
      <c r="MDU47" s="171"/>
      <c r="MDV47" s="169"/>
      <c r="MDW47" s="171"/>
      <c r="MDX47" s="169"/>
      <c r="MDY47" s="171"/>
      <c r="MDZ47" s="169"/>
      <c r="MEA47" s="171"/>
      <c r="MEB47" s="169"/>
      <c r="MEC47" s="171"/>
      <c r="MED47" s="169"/>
      <c r="MEE47" s="171"/>
      <c r="MEF47" s="169"/>
      <c r="MEG47" s="171"/>
      <c r="MEH47" s="169"/>
      <c r="MEI47" s="171"/>
      <c r="MEJ47" s="169"/>
      <c r="MEK47" s="171"/>
      <c r="MEL47" s="169"/>
      <c r="MEM47" s="171"/>
      <c r="MEN47" s="169"/>
      <c r="MEO47" s="171"/>
      <c r="MEP47" s="169"/>
      <c r="MEQ47" s="171"/>
      <c r="MER47" s="169"/>
      <c r="MES47" s="171"/>
      <c r="MET47" s="169"/>
      <c r="MEU47" s="171"/>
      <c r="MEV47" s="169"/>
      <c r="MEW47" s="171"/>
      <c r="MEX47" s="169"/>
      <c r="MEY47" s="171"/>
      <c r="MEZ47" s="169"/>
      <c r="MFA47" s="171"/>
      <c r="MFB47" s="169"/>
      <c r="MFC47" s="171"/>
      <c r="MFD47" s="169"/>
      <c r="MFE47" s="171"/>
      <c r="MFF47" s="169"/>
      <c r="MFG47" s="171"/>
      <c r="MFH47" s="169"/>
      <c r="MFI47" s="171"/>
      <c r="MFJ47" s="169"/>
      <c r="MFK47" s="171"/>
      <c r="MFL47" s="169"/>
      <c r="MFM47" s="171"/>
      <c r="MFN47" s="169"/>
      <c r="MFO47" s="171"/>
      <c r="MFP47" s="169"/>
      <c r="MFQ47" s="171"/>
      <c r="MFR47" s="169"/>
      <c r="MFS47" s="171"/>
      <c r="MFT47" s="169"/>
      <c r="MFU47" s="171"/>
      <c r="MFV47" s="169"/>
      <c r="MFW47" s="171"/>
      <c r="MFX47" s="169"/>
      <c r="MFY47" s="171"/>
      <c r="MFZ47" s="169"/>
      <c r="MGA47" s="171"/>
      <c r="MGB47" s="169"/>
      <c r="MGC47" s="171"/>
      <c r="MGD47" s="169"/>
      <c r="MGE47" s="171"/>
      <c r="MGF47" s="169"/>
      <c r="MGG47" s="171"/>
      <c r="MGH47" s="169"/>
      <c r="MGI47" s="171"/>
      <c r="MGJ47" s="169"/>
      <c r="MGK47" s="171"/>
      <c r="MGL47" s="169"/>
      <c r="MGM47" s="171"/>
      <c r="MGN47" s="169"/>
      <c r="MGO47" s="171"/>
      <c r="MGP47" s="169"/>
      <c r="MGQ47" s="171"/>
      <c r="MGR47" s="169"/>
      <c r="MGS47" s="171"/>
      <c r="MGT47" s="169"/>
      <c r="MGU47" s="171"/>
      <c r="MGV47" s="169"/>
      <c r="MGW47" s="171"/>
      <c r="MGX47" s="169"/>
      <c r="MGY47" s="171"/>
      <c r="MGZ47" s="169"/>
      <c r="MHA47" s="171"/>
      <c r="MHB47" s="169"/>
      <c r="MHC47" s="171"/>
      <c r="MHD47" s="169"/>
      <c r="MHE47" s="171"/>
      <c r="MHF47" s="169"/>
      <c r="MHG47" s="171"/>
      <c r="MHH47" s="169"/>
      <c r="MHI47" s="171"/>
      <c r="MHJ47" s="169"/>
      <c r="MHK47" s="171"/>
      <c r="MHL47" s="169"/>
      <c r="MHM47" s="171"/>
      <c r="MHN47" s="169"/>
      <c r="MHO47" s="171"/>
      <c r="MHP47" s="169"/>
      <c r="MHQ47" s="171"/>
      <c r="MHR47" s="169"/>
      <c r="MHS47" s="171"/>
      <c r="MHT47" s="169"/>
      <c r="MHU47" s="171"/>
      <c r="MHV47" s="169"/>
      <c r="MHW47" s="171"/>
      <c r="MHX47" s="169"/>
      <c r="MHY47" s="171"/>
      <c r="MHZ47" s="169"/>
      <c r="MIA47" s="171"/>
      <c r="MIB47" s="169"/>
      <c r="MIC47" s="171"/>
      <c r="MID47" s="169"/>
      <c r="MIE47" s="171"/>
      <c r="MIF47" s="169"/>
      <c r="MIG47" s="171"/>
      <c r="MIH47" s="169"/>
      <c r="MII47" s="171"/>
      <c r="MIJ47" s="169"/>
      <c r="MIK47" s="171"/>
      <c r="MIL47" s="169"/>
      <c r="MIM47" s="171"/>
      <c r="MIN47" s="169"/>
      <c r="MIO47" s="171"/>
      <c r="MIP47" s="169"/>
      <c r="MIQ47" s="171"/>
      <c r="MIR47" s="169"/>
      <c r="MIS47" s="171"/>
      <c r="MIT47" s="169"/>
      <c r="MIU47" s="171"/>
      <c r="MIV47" s="169"/>
      <c r="MIW47" s="171"/>
      <c r="MIX47" s="169"/>
      <c r="MIY47" s="171"/>
      <c r="MIZ47" s="169"/>
      <c r="MJA47" s="171"/>
      <c r="MJB47" s="169"/>
      <c r="MJC47" s="171"/>
      <c r="MJD47" s="169"/>
      <c r="MJE47" s="171"/>
      <c r="MJF47" s="169"/>
      <c r="MJG47" s="171"/>
      <c r="MJH47" s="169"/>
      <c r="MJI47" s="171"/>
      <c r="MJJ47" s="169"/>
      <c r="MJK47" s="171"/>
      <c r="MJL47" s="169"/>
      <c r="MJM47" s="171"/>
      <c r="MJN47" s="169"/>
      <c r="MJO47" s="171"/>
      <c r="MJP47" s="169"/>
      <c r="MJQ47" s="171"/>
      <c r="MJR47" s="169"/>
      <c r="MJS47" s="171"/>
      <c r="MJT47" s="169"/>
      <c r="MJU47" s="171"/>
      <c r="MJV47" s="169"/>
      <c r="MJW47" s="171"/>
      <c r="MJX47" s="169"/>
      <c r="MJY47" s="171"/>
      <c r="MJZ47" s="169"/>
      <c r="MKA47" s="171"/>
      <c r="MKB47" s="169"/>
      <c r="MKC47" s="171"/>
      <c r="MKD47" s="169"/>
      <c r="MKE47" s="171"/>
      <c r="MKF47" s="169"/>
      <c r="MKG47" s="171"/>
      <c r="MKH47" s="169"/>
      <c r="MKI47" s="171"/>
      <c r="MKJ47" s="169"/>
      <c r="MKK47" s="171"/>
      <c r="MKL47" s="169"/>
      <c r="MKM47" s="171"/>
      <c r="MKN47" s="169"/>
      <c r="MKO47" s="171"/>
      <c r="MKP47" s="169"/>
      <c r="MKQ47" s="171"/>
      <c r="MKR47" s="169"/>
      <c r="MKS47" s="171"/>
      <c r="MKT47" s="169"/>
      <c r="MKU47" s="171"/>
      <c r="MKV47" s="169"/>
      <c r="MKW47" s="171"/>
      <c r="MKX47" s="169"/>
      <c r="MKY47" s="171"/>
      <c r="MKZ47" s="169"/>
      <c r="MLA47" s="171"/>
      <c r="MLB47" s="169"/>
      <c r="MLC47" s="171"/>
      <c r="MLD47" s="169"/>
      <c r="MLE47" s="171"/>
      <c r="MLF47" s="169"/>
      <c r="MLG47" s="171"/>
      <c r="MLH47" s="169"/>
      <c r="MLI47" s="171"/>
      <c r="MLJ47" s="169"/>
      <c r="MLK47" s="171"/>
      <c r="MLL47" s="169"/>
      <c r="MLM47" s="171"/>
      <c r="MLN47" s="169"/>
      <c r="MLO47" s="171"/>
      <c r="MLP47" s="169"/>
      <c r="MLQ47" s="171"/>
      <c r="MLR47" s="169"/>
      <c r="MLS47" s="171"/>
      <c r="MLT47" s="169"/>
      <c r="MLU47" s="171"/>
      <c r="MLV47" s="169"/>
      <c r="MLW47" s="171"/>
      <c r="MLX47" s="169"/>
      <c r="MLY47" s="171"/>
      <c r="MLZ47" s="169"/>
      <c r="MMA47" s="171"/>
      <c r="MMB47" s="169"/>
      <c r="MMC47" s="171"/>
      <c r="MMD47" s="169"/>
      <c r="MME47" s="171"/>
      <c r="MMF47" s="169"/>
      <c r="MMG47" s="171"/>
      <c r="MMH47" s="169"/>
      <c r="MMI47" s="171"/>
      <c r="MMJ47" s="169"/>
      <c r="MMK47" s="171"/>
      <c r="MML47" s="169"/>
      <c r="MMM47" s="171"/>
      <c r="MMN47" s="169"/>
      <c r="MMO47" s="171"/>
      <c r="MMP47" s="169"/>
      <c r="MMQ47" s="171"/>
      <c r="MMR47" s="169"/>
      <c r="MMS47" s="171"/>
      <c r="MMT47" s="169"/>
      <c r="MMU47" s="171"/>
      <c r="MMV47" s="169"/>
      <c r="MMW47" s="171"/>
      <c r="MMX47" s="169"/>
      <c r="MMY47" s="171"/>
      <c r="MMZ47" s="169"/>
      <c r="MNA47" s="171"/>
      <c r="MNB47" s="169"/>
      <c r="MNC47" s="171"/>
      <c r="MND47" s="169"/>
      <c r="MNE47" s="171"/>
      <c r="MNF47" s="169"/>
      <c r="MNG47" s="171"/>
      <c r="MNH47" s="169"/>
      <c r="MNI47" s="171"/>
      <c r="MNJ47" s="169"/>
      <c r="MNK47" s="171"/>
      <c r="MNL47" s="169"/>
      <c r="MNM47" s="171"/>
      <c r="MNN47" s="169"/>
      <c r="MNO47" s="171"/>
      <c r="MNP47" s="169"/>
      <c r="MNQ47" s="171"/>
      <c r="MNR47" s="169"/>
      <c r="MNS47" s="171"/>
      <c r="MNT47" s="169"/>
      <c r="MNU47" s="171"/>
      <c r="MNV47" s="169"/>
      <c r="MNW47" s="171"/>
      <c r="MNX47" s="169"/>
      <c r="MNY47" s="171"/>
      <c r="MNZ47" s="169"/>
      <c r="MOA47" s="171"/>
      <c r="MOB47" s="169"/>
      <c r="MOC47" s="171"/>
      <c r="MOD47" s="169"/>
      <c r="MOE47" s="171"/>
      <c r="MOF47" s="169"/>
      <c r="MOG47" s="171"/>
      <c r="MOH47" s="169"/>
      <c r="MOI47" s="171"/>
      <c r="MOJ47" s="169"/>
      <c r="MOK47" s="171"/>
      <c r="MOL47" s="169"/>
      <c r="MOM47" s="171"/>
      <c r="MON47" s="169"/>
      <c r="MOO47" s="171"/>
      <c r="MOP47" s="169"/>
      <c r="MOQ47" s="171"/>
      <c r="MOR47" s="169"/>
      <c r="MOS47" s="171"/>
      <c r="MOT47" s="169"/>
      <c r="MOU47" s="171"/>
      <c r="MOV47" s="169"/>
      <c r="MOW47" s="171"/>
      <c r="MOX47" s="169"/>
      <c r="MOY47" s="171"/>
      <c r="MOZ47" s="169"/>
      <c r="MPA47" s="171"/>
      <c r="MPB47" s="169"/>
      <c r="MPC47" s="171"/>
      <c r="MPD47" s="169"/>
      <c r="MPE47" s="171"/>
      <c r="MPF47" s="169"/>
      <c r="MPG47" s="171"/>
      <c r="MPH47" s="169"/>
      <c r="MPI47" s="171"/>
      <c r="MPJ47" s="169"/>
      <c r="MPK47" s="171"/>
      <c r="MPL47" s="169"/>
      <c r="MPM47" s="171"/>
      <c r="MPN47" s="169"/>
      <c r="MPO47" s="171"/>
      <c r="MPP47" s="169"/>
      <c r="MPQ47" s="171"/>
      <c r="MPR47" s="169"/>
      <c r="MPS47" s="171"/>
      <c r="MPT47" s="169"/>
      <c r="MPU47" s="171"/>
      <c r="MPV47" s="169"/>
      <c r="MPW47" s="171"/>
      <c r="MPX47" s="169"/>
      <c r="MPY47" s="171"/>
      <c r="MPZ47" s="169"/>
      <c r="MQA47" s="171"/>
      <c r="MQB47" s="169"/>
      <c r="MQC47" s="171"/>
      <c r="MQD47" s="169"/>
      <c r="MQE47" s="171"/>
      <c r="MQF47" s="169"/>
      <c r="MQG47" s="171"/>
      <c r="MQH47" s="169"/>
      <c r="MQI47" s="171"/>
      <c r="MQJ47" s="169"/>
      <c r="MQK47" s="171"/>
      <c r="MQL47" s="169"/>
      <c r="MQM47" s="171"/>
      <c r="MQN47" s="169"/>
      <c r="MQO47" s="171"/>
      <c r="MQP47" s="169"/>
      <c r="MQQ47" s="171"/>
      <c r="MQR47" s="169"/>
      <c r="MQS47" s="171"/>
      <c r="MQT47" s="169"/>
      <c r="MQU47" s="171"/>
      <c r="MQV47" s="169"/>
      <c r="MQW47" s="171"/>
      <c r="MQX47" s="169"/>
      <c r="MQY47" s="171"/>
      <c r="MQZ47" s="169"/>
      <c r="MRA47" s="171"/>
      <c r="MRB47" s="169"/>
      <c r="MRC47" s="171"/>
      <c r="MRD47" s="169"/>
      <c r="MRE47" s="171"/>
      <c r="MRF47" s="169"/>
      <c r="MRG47" s="171"/>
      <c r="MRH47" s="169"/>
      <c r="MRI47" s="171"/>
      <c r="MRJ47" s="169"/>
      <c r="MRK47" s="171"/>
      <c r="MRL47" s="169"/>
      <c r="MRM47" s="171"/>
      <c r="MRN47" s="169"/>
      <c r="MRO47" s="171"/>
      <c r="MRP47" s="169"/>
      <c r="MRQ47" s="171"/>
      <c r="MRR47" s="169"/>
      <c r="MRS47" s="171"/>
      <c r="MRT47" s="169"/>
      <c r="MRU47" s="171"/>
      <c r="MRV47" s="169"/>
      <c r="MRW47" s="171"/>
      <c r="MRX47" s="169"/>
      <c r="MRY47" s="171"/>
      <c r="MRZ47" s="169"/>
      <c r="MSA47" s="171"/>
      <c r="MSB47" s="169"/>
      <c r="MSC47" s="171"/>
      <c r="MSD47" s="169"/>
      <c r="MSE47" s="171"/>
      <c r="MSF47" s="169"/>
      <c r="MSG47" s="171"/>
      <c r="MSH47" s="169"/>
      <c r="MSI47" s="171"/>
      <c r="MSJ47" s="169"/>
      <c r="MSK47" s="171"/>
      <c r="MSL47" s="169"/>
      <c r="MSM47" s="171"/>
      <c r="MSN47" s="169"/>
      <c r="MSO47" s="171"/>
      <c r="MSP47" s="169"/>
      <c r="MSQ47" s="171"/>
      <c r="MSR47" s="169"/>
      <c r="MSS47" s="171"/>
      <c r="MST47" s="169"/>
      <c r="MSU47" s="171"/>
      <c r="MSV47" s="169"/>
      <c r="MSW47" s="171"/>
      <c r="MSX47" s="169"/>
      <c r="MSY47" s="171"/>
      <c r="MSZ47" s="169"/>
      <c r="MTA47" s="171"/>
      <c r="MTB47" s="169"/>
      <c r="MTC47" s="171"/>
      <c r="MTD47" s="169"/>
      <c r="MTE47" s="171"/>
      <c r="MTF47" s="169"/>
      <c r="MTG47" s="171"/>
      <c r="MTH47" s="169"/>
      <c r="MTI47" s="171"/>
      <c r="MTJ47" s="169"/>
      <c r="MTK47" s="171"/>
      <c r="MTL47" s="169"/>
      <c r="MTM47" s="171"/>
      <c r="MTN47" s="169"/>
      <c r="MTO47" s="171"/>
      <c r="MTP47" s="169"/>
      <c r="MTQ47" s="171"/>
      <c r="MTR47" s="169"/>
      <c r="MTS47" s="171"/>
      <c r="MTT47" s="169"/>
      <c r="MTU47" s="171"/>
      <c r="MTV47" s="169"/>
      <c r="MTW47" s="171"/>
      <c r="MTX47" s="169"/>
      <c r="MTY47" s="171"/>
      <c r="MTZ47" s="169"/>
      <c r="MUA47" s="171"/>
      <c r="MUB47" s="169"/>
      <c r="MUC47" s="171"/>
      <c r="MUD47" s="169"/>
      <c r="MUE47" s="171"/>
      <c r="MUF47" s="169"/>
      <c r="MUG47" s="171"/>
      <c r="MUH47" s="169"/>
      <c r="MUI47" s="171"/>
      <c r="MUJ47" s="169"/>
      <c r="MUK47" s="171"/>
      <c r="MUL47" s="169"/>
      <c r="MUM47" s="171"/>
      <c r="MUN47" s="169"/>
      <c r="MUO47" s="171"/>
      <c r="MUP47" s="169"/>
      <c r="MUQ47" s="171"/>
      <c r="MUR47" s="169"/>
      <c r="MUS47" s="171"/>
      <c r="MUT47" s="169"/>
      <c r="MUU47" s="171"/>
      <c r="MUV47" s="169"/>
      <c r="MUW47" s="171"/>
      <c r="MUX47" s="169"/>
      <c r="MUY47" s="171"/>
      <c r="MUZ47" s="169"/>
      <c r="MVA47" s="171"/>
      <c r="MVB47" s="169"/>
      <c r="MVC47" s="171"/>
      <c r="MVD47" s="169"/>
      <c r="MVE47" s="171"/>
      <c r="MVF47" s="169"/>
      <c r="MVG47" s="171"/>
      <c r="MVH47" s="169"/>
      <c r="MVI47" s="171"/>
      <c r="MVJ47" s="169"/>
      <c r="MVK47" s="171"/>
      <c r="MVL47" s="169"/>
      <c r="MVM47" s="171"/>
      <c r="MVN47" s="169"/>
      <c r="MVO47" s="171"/>
      <c r="MVP47" s="169"/>
      <c r="MVQ47" s="171"/>
      <c r="MVR47" s="169"/>
      <c r="MVS47" s="171"/>
      <c r="MVT47" s="169"/>
      <c r="MVU47" s="171"/>
      <c r="MVV47" s="169"/>
      <c r="MVW47" s="171"/>
      <c r="MVX47" s="169"/>
      <c r="MVY47" s="171"/>
      <c r="MVZ47" s="169"/>
      <c r="MWA47" s="171"/>
      <c r="MWB47" s="169"/>
      <c r="MWC47" s="171"/>
      <c r="MWD47" s="169"/>
      <c r="MWE47" s="171"/>
      <c r="MWF47" s="169"/>
      <c r="MWG47" s="171"/>
      <c r="MWH47" s="169"/>
      <c r="MWI47" s="171"/>
      <c r="MWJ47" s="169"/>
      <c r="MWK47" s="171"/>
      <c r="MWL47" s="169"/>
      <c r="MWM47" s="171"/>
      <c r="MWN47" s="169"/>
      <c r="MWO47" s="171"/>
      <c r="MWP47" s="169"/>
      <c r="MWQ47" s="171"/>
      <c r="MWR47" s="169"/>
      <c r="MWS47" s="171"/>
      <c r="MWT47" s="169"/>
      <c r="MWU47" s="171"/>
      <c r="MWV47" s="169"/>
      <c r="MWW47" s="171"/>
      <c r="MWX47" s="169"/>
      <c r="MWY47" s="171"/>
      <c r="MWZ47" s="169"/>
      <c r="MXA47" s="171"/>
      <c r="MXB47" s="169"/>
      <c r="MXC47" s="171"/>
      <c r="MXD47" s="169"/>
      <c r="MXE47" s="171"/>
      <c r="MXF47" s="169"/>
      <c r="MXG47" s="171"/>
      <c r="MXH47" s="169"/>
      <c r="MXI47" s="171"/>
      <c r="MXJ47" s="169"/>
      <c r="MXK47" s="171"/>
      <c r="MXL47" s="169"/>
      <c r="MXM47" s="171"/>
      <c r="MXN47" s="169"/>
      <c r="MXO47" s="171"/>
      <c r="MXP47" s="169"/>
      <c r="MXQ47" s="171"/>
      <c r="MXR47" s="169"/>
      <c r="MXS47" s="171"/>
      <c r="MXT47" s="169"/>
      <c r="MXU47" s="171"/>
      <c r="MXV47" s="169"/>
      <c r="MXW47" s="171"/>
      <c r="MXX47" s="169"/>
      <c r="MXY47" s="171"/>
      <c r="MXZ47" s="169"/>
      <c r="MYA47" s="171"/>
      <c r="MYB47" s="169"/>
      <c r="MYC47" s="171"/>
      <c r="MYD47" s="169"/>
      <c r="MYE47" s="171"/>
      <c r="MYF47" s="169"/>
      <c r="MYG47" s="171"/>
      <c r="MYH47" s="169"/>
      <c r="MYI47" s="171"/>
      <c r="MYJ47" s="169"/>
      <c r="MYK47" s="171"/>
      <c r="MYL47" s="169"/>
      <c r="MYM47" s="171"/>
      <c r="MYN47" s="169"/>
      <c r="MYO47" s="171"/>
      <c r="MYP47" s="169"/>
      <c r="MYQ47" s="171"/>
      <c r="MYR47" s="169"/>
      <c r="MYS47" s="171"/>
      <c r="MYT47" s="169"/>
      <c r="MYU47" s="171"/>
      <c r="MYV47" s="169"/>
      <c r="MYW47" s="171"/>
      <c r="MYX47" s="169"/>
      <c r="MYY47" s="171"/>
      <c r="MYZ47" s="169"/>
      <c r="MZA47" s="171"/>
      <c r="MZB47" s="169"/>
      <c r="MZC47" s="171"/>
      <c r="MZD47" s="169"/>
      <c r="MZE47" s="171"/>
      <c r="MZF47" s="169"/>
      <c r="MZG47" s="171"/>
      <c r="MZH47" s="169"/>
      <c r="MZI47" s="171"/>
      <c r="MZJ47" s="169"/>
      <c r="MZK47" s="171"/>
      <c r="MZL47" s="169"/>
      <c r="MZM47" s="171"/>
      <c r="MZN47" s="169"/>
      <c r="MZO47" s="171"/>
      <c r="MZP47" s="169"/>
      <c r="MZQ47" s="171"/>
      <c r="MZR47" s="169"/>
      <c r="MZS47" s="171"/>
      <c r="MZT47" s="169"/>
      <c r="MZU47" s="171"/>
      <c r="MZV47" s="169"/>
      <c r="MZW47" s="171"/>
      <c r="MZX47" s="169"/>
      <c r="MZY47" s="171"/>
      <c r="MZZ47" s="169"/>
      <c r="NAA47" s="171"/>
      <c r="NAB47" s="169"/>
      <c r="NAC47" s="171"/>
      <c r="NAD47" s="169"/>
      <c r="NAE47" s="171"/>
      <c r="NAF47" s="169"/>
      <c r="NAG47" s="171"/>
      <c r="NAH47" s="169"/>
      <c r="NAI47" s="171"/>
      <c r="NAJ47" s="169"/>
      <c r="NAK47" s="171"/>
      <c r="NAL47" s="169"/>
      <c r="NAM47" s="171"/>
      <c r="NAN47" s="169"/>
      <c r="NAO47" s="171"/>
      <c r="NAP47" s="169"/>
      <c r="NAQ47" s="171"/>
      <c r="NAR47" s="169"/>
      <c r="NAS47" s="171"/>
      <c r="NAT47" s="169"/>
      <c r="NAU47" s="171"/>
      <c r="NAV47" s="169"/>
      <c r="NAW47" s="171"/>
      <c r="NAX47" s="169"/>
      <c r="NAY47" s="171"/>
      <c r="NAZ47" s="169"/>
      <c r="NBA47" s="171"/>
      <c r="NBB47" s="169"/>
      <c r="NBC47" s="171"/>
      <c r="NBD47" s="169"/>
      <c r="NBE47" s="171"/>
      <c r="NBF47" s="169"/>
      <c r="NBG47" s="171"/>
      <c r="NBH47" s="169"/>
      <c r="NBI47" s="171"/>
      <c r="NBJ47" s="169"/>
      <c r="NBK47" s="171"/>
      <c r="NBL47" s="169"/>
      <c r="NBM47" s="171"/>
      <c r="NBN47" s="169"/>
      <c r="NBO47" s="171"/>
      <c r="NBP47" s="169"/>
      <c r="NBQ47" s="171"/>
      <c r="NBR47" s="169"/>
      <c r="NBS47" s="171"/>
      <c r="NBT47" s="169"/>
      <c r="NBU47" s="171"/>
      <c r="NBV47" s="169"/>
      <c r="NBW47" s="171"/>
      <c r="NBX47" s="169"/>
      <c r="NBY47" s="171"/>
      <c r="NBZ47" s="169"/>
      <c r="NCA47" s="171"/>
      <c r="NCB47" s="169"/>
      <c r="NCC47" s="171"/>
      <c r="NCD47" s="169"/>
      <c r="NCE47" s="171"/>
      <c r="NCF47" s="169"/>
      <c r="NCG47" s="171"/>
      <c r="NCH47" s="169"/>
      <c r="NCI47" s="171"/>
      <c r="NCJ47" s="169"/>
      <c r="NCK47" s="171"/>
      <c r="NCL47" s="169"/>
      <c r="NCM47" s="171"/>
      <c r="NCN47" s="169"/>
      <c r="NCO47" s="171"/>
      <c r="NCP47" s="169"/>
      <c r="NCQ47" s="171"/>
      <c r="NCR47" s="169"/>
      <c r="NCS47" s="171"/>
      <c r="NCT47" s="169"/>
      <c r="NCU47" s="171"/>
      <c r="NCV47" s="169"/>
      <c r="NCW47" s="171"/>
      <c r="NCX47" s="169"/>
      <c r="NCY47" s="171"/>
      <c r="NCZ47" s="169"/>
      <c r="NDA47" s="171"/>
      <c r="NDB47" s="169"/>
      <c r="NDC47" s="171"/>
      <c r="NDD47" s="169"/>
      <c r="NDE47" s="171"/>
      <c r="NDF47" s="169"/>
      <c r="NDG47" s="171"/>
      <c r="NDH47" s="169"/>
      <c r="NDI47" s="171"/>
      <c r="NDJ47" s="169"/>
      <c r="NDK47" s="171"/>
      <c r="NDL47" s="169"/>
      <c r="NDM47" s="171"/>
      <c r="NDN47" s="169"/>
      <c r="NDO47" s="171"/>
      <c r="NDP47" s="169"/>
      <c r="NDQ47" s="171"/>
      <c r="NDR47" s="169"/>
      <c r="NDS47" s="171"/>
      <c r="NDT47" s="169"/>
      <c r="NDU47" s="171"/>
      <c r="NDV47" s="169"/>
      <c r="NDW47" s="171"/>
      <c r="NDX47" s="169"/>
      <c r="NDY47" s="171"/>
      <c r="NDZ47" s="169"/>
      <c r="NEA47" s="171"/>
      <c r="NEB47" s="169"/>
      <c r="NEC47" s="171"/>
      <c r="NED47" s="169"/>
      <c r="NEE47" s="171"/>
      <c r="NEF47" s="169"/>
      <c r="NEG47" s="171"/>
      <c r="NEH47" s="169"/>
      <c r="NEI47" s="171"/>
      <c r="NEJ47" s="169"/>
      <c r="NEK47" s="171"/>
      <c r="NEL47" s="169"/>
      <c r="NEM47" s="171"/>
      <c r="NEN47" s="169"/>
      <c r="NEO47" s="171"/>
      <c r="NEP47" s="169"/>
      <c r="NEQ47" s="171"/>
      <c r="NER47" s="169"/>
      <c r="NES47" s="171"/>
      <c r="NET47" s="169"/>
      <c r="NEU47" s="171"/>
      <c r="NEV47" s="169"/>
      <c r="NEW47" s="171"/>
      <c r="NEX47" s="169"/>
      <c r="NEY47" s="171"/>
      <c r="NEZ47" s="169"/>
      <c r="NFA47" s="171"/>
      <c r="NFB47" s="169"/>
      <c r="NFC47" s="171"/>
      <c r="NFD47" s="169"/>
      <c r="NFE47" s="171"/>
      <c r="NFF47" s="169"/>
      <c r="NFG47" s="171"/>
      <c r="NFH47" s="169"/>
      <c r="NFI47" s="171"/>
      <c r="NFJ47" s="169"/>
      <c r="NFK47" s="171"/>
      <c r="NFL47" s="169"/>
      <c r="NFM47" s="171"/>
      <c r="NFN47" s="169"/>
      <c r="NFO47" s="171"/>
      <c r="NFP47" s="169"/>
      <c r="NFQ47" s="171"/>
      <c r="NFR47" s="169"/>
      <c r="NFS47" s="171"/>
      <c r="NFT47" s="169"/>
      <c r="NFU47" s="171"/>
      <c r="NFV47" s="169"/>
      <c r="NFW47" s="171"/>
      <c r="NFX47" s="169"/>
      <c r="NFY47" s="171"/>
      <c r="NFZ47" s="169"/>
      <c r="NGA47" s="171"/>
      <c r="NGB47" s="169"/>
      <c r="NGC47" s="171"/>
      <c r="NGD47" s="169"/>
      <c r="NGE47" s="171"/>
      <c r="NGF47" s="169"/>
      <c r="NGG47" s="171"/>
      <c r="NGH47" s="169"/>
      <c r="NGI47" s="171"/>
      <c r="NGJ47" s="169"/>
      <c r="NGK47" s="171"/>
      <c r="NGL47" s="169"/>
      <c r="NGM47" s="171"/>
      <c r="NGN47" s="169"/>
      <c r="NGO47" s="171"/>
      <c r="NGP47" s="169"/>
      <c r="NGQ47" s="171"/>
      <c r="NGR47" s="169"/>
      <c r="NGS47" s="171"/>
      <c r="NGT47" s="169"/>
      <c r="NGU47" s="171"/>
      <c r="NGV47" s="169"/>
      <c r="NGW47" s="171"/>
      <c r="NGX47" s="169"/>
      <c r="NGY47" s="171"/>
      <c r="NGZ47" s="169"/>
      <c r="NHA47" s="171"/>
      <c r="NHB47" s="169"/>
      <c r="NHC47" s="171"/>
      <c r="NHD47" s="169"/>
      <c r="NHE47" s="171"/>
      <c r="NHF47" s="169"/>
      <c r="NHG47" s="171"/>
      <c r="NHH47" s="169"/>
      <c r="NHI47" s="171"/>
      <c r="NHJ47" s="169"/>
      <c r="NHK47" s="171"/>
      <c r="NHL47" s="169"/>
      <c r="NHM47" s="171"/>
      <c r="NHN47" s="169"/>
      <c r="NHO47" s="171"/>
      <c r="NHP47" s="169"/>
      <c r="NHQ47" s="171"/>
      <c r="NHR47" s="169"/>
      <c r="NHS47" s="171"/>
      <c r="NHT47" s="169"/>
      <c r="NHU47" s="171"/>
      <c r="NHV47" s="169"/>
      <c r="NHW47" s="171"/>
      <c r="NHX47" s="169"/>
      <c r="NHY47" s="171"/>
      <c r="NHZ47" s="169"/>
      <c r="NIA47" s="171"/>
      <c r="NIB47" s="169"/>
      <c r="NIC47" s="171"/>
      <c r="NID47" s="169"/>
      <c r="NIE47" s="171"/>
      <c r="NIF47" s="169"/>
      <c r="NIG47" s="171"/>
      <c r="NIH47" s="169"/>
      <c r="NII47" s="171"/>
      <c r="NIJ47" s="169"/>
      <c r="NIK47" s="171"/>
      <c r="NIL47" s="169"/>
      <c r="NIM47" s="171"/>
      <c r="NIN47" s="169"/>
      <c r="NIO47" s="171"/>
      <c r="NIP47" s="169"/>
      <c r="NIQ47" s="171"/>
      <c r="NIR47" s="169"/>
      <c r="NIS47" s="171"/>
      <c r="NIT47" s="169"/>
      <c r="NIU47" s="171"/>
      <c r="NIV47" s="169"/>
      <c r="NIW47" s="171"/>
      <c r="NIX47" s="169"/>
      <c r="NIY47" s="171"/>
      <c r="NIZ47" s="169"/>
      <c r="NJA47" s="171"/>
      <c r="NJB47" s="169"/>
      <c r="NJC47" s="171"/>
      <c r="NJD47" s="169"/>
      <c r="NJE47" s="171"/>
      <c r="NJF47" s="169"/>
      <c r="NJG47" s="171"/>
      <c r="NJH47" s="169"/>
      <c r="NJI47" s="171"/>
      <c r="NJJ47" s="169"/>
      <c r="NJK47" s="171"/>
      <c r="NJL47" s="169"/>
      <c r="NJM47" s="171"/>
      <c r="NJN47" s="169"/>
      <c r="NJO47" s="171"/>
      <c r="NJP47" s="169"/>
      <c r="NJQ47" s="171"/>
      <c r="NJR47" s="169"/>
      <c r="NJS47" s="171"/>
      <c r="NJT47" s="169"/>
      <c r="NJU47" s="171"/>
      <c r="NJV47" s="169"/>
      <c r="NJW47" s="171"/>
      <c r="NJX47" s="169"/>
      <c r="NJY47" s="171"/>
      <c r="NJZ47" s="169"/>
      <c r="NKA47" s="171"/>
      <c r="NKB47" s="169"/>
      <c r="NKC47" s="171"/>
      <c r="NKD47" s="169"/>
      <c r="NKE47" s="171"/>
      <c r="NKF47" s="169"/>
      <c r="NKG47" s="171"/>
      <c r="NKH47" s="169"/>
      <c r="NKI47" s="171"/>
      <c r="NKJ47" s="169"/>
      <c r="NKK47" s="171"/>
      <c r="NKL47" s="169"/>
      <c r="NKM47" s="171"/>
      <c r="NKN47" s="169"/>
      <c r="NKO47" s="171"/>
      <c r="NKP47" s="169"/>
      <c r="NKQ47" s="171"/>
      <c r="NKR47" s="169"/>
      <c r="NKS47" s="171"/>
      <c r="NKT47" s="169"/>
      <c r="NKU47" s="171"/>
      <c r="NKV47" s="169"/>
      <c r="NKW47" s="171"/>
      <c r="NKX47" s="169"/>
      <c r="NKY47" s="171"/>
      <c r="NKZ47" s="169"/>
      <c r="NLA47" s="171"/>
      <c r="NLB47" s="169"/>
      <c r="NLC47" s="171"/>
      <c r="NLD47" s="169"/>
      <c r="NLE47" s="171"/>
      <c r="NLF47" s="169"/>
      <c r="NLG47" s="171"/>
      <c r="NLH47" s="169"/>
      <c r="NLI47" s="171"/>
      <c r="NLJ47" s="169"/>
      <c r="NLK47" s="171"/>
      <c r="NLL47" s="169"/>
      <c r="NLM47" s="171"/>
      <c r="NLN47" s="169"/>
      <c r="NLO47" s="171"/>
      <c r="NLP47" s="169"/>
      <c r="NLQ47" s="171"/>
      <c r="NLR47" s="169"/>
      <c r="NLS47" s="171"/>
      <c r="NLT47" s="169"/>
      <c r="NLU47" s="171"/>
      <c r="NLV47" s="169"/>
      <c r="NLW47" s="171"/>
      <c r="NLX47" s="169"/>
      <c r="NLY47" s="171"/>
      <c r="NLZ47" s="169"/>
      <c r="NMA47" s="171"/>
      <c r="NMB47" s="169"/>
      <c r="NMC47" s="171"/>
      <c r="NMD47" s="169"/>
      <c r="NME47" s="171"/>
      <c r="NMF47" s="169"/>
      <c r="NMG47" s="171"/>
      <c r="NMH47" s="169"/>
      <c r="NMI47" s="171"/>
      <c r="NMJ47" s="169"/>
      <c r="NMK47" s="171"/>
      <c r="NML47" s="169"/>
      <c r="NMM47" s="171"/>
      <c r="NMN47" s="169"/>
      <c r="NMO47" s="171"/>
      <c r="NMP47" s="169"/>
      <c r="NMQ47" s="171"/>
      <c r="NMR47" s="169"/>
      <c r="NMS47" s="171"/>
      <c r="NMT47" s="169"/>
      <c r="NMU47" s="171"/>
      <c r="NMV47" s="169"/>
      <c r="NMW47" s="171"/>
      <c r="NMX47" s="169"/>
      <c r="NMY47" s="171"/>
      <c r="NMZ47" s="169"/>
      <c r="NNA47" s="171"/>
      <c r="NNB47" s="169"/>
      <c r="NNC47" s="171"/>
      <c r="NND47" s="169"/>
      <c r="NNE47" s="171"/>
      <c r="NNF47" s="169"/>
      <c r="NNG47" s="171"/>
      <c r="NNH47" s="169"/>
      <c r="NNI47" s="171"/>
      <c r="NNJ47" s="169"/>
      <c r="NNK47" s="171"/>
      <c r="NNL47" s="169"/>
      <c r="NNM47" s="171"/>
      <c r="NNN47" s="169"/>
      <c r="NNO47" s="171"/>
      <c r="NNP47" s="169"/>
      <c r="NNQ47" s="171"/>
      <c r="NNR47" s="169"/>
      <c r="NNS47" s="171"/>
      <c r="NNT47" s="169"/>
      <c r="NNU47" s="171"/>
      <c r="NNV47" s="169"/>
      <c r="NNW47" s="171"/>
      <c r="NNX47" s="169"/>
      <c r="NNY47" s="171"/>
      <c r="NNZ47" s="169"/>
      <c r="NOA47" s="171"/>
      <c r="NOB47" s="169"/>
      <c r="NOC47" s="171"/>
      <c r="NOD47" s="169"/>
      <c r="NOE47" s="171"/>
      <c r="NOF47" s="169"/>
      <c r="NOG47" s="171"/>
      <c r="NOH47" s="169"/>
      <c r="NOI47" s="171"/>
      <c r="NOJ47" s="169"/>
      <c r="NOK47" s="171"/>
      <c r="NOL47" s="169"/>
      <c r="NOM47" s="171"/>
      <c r="NON47" s="169"/>
      <c r="NOO47" s="171"/>
      <c r="NOP47" s="169"/>
      <c r="NOQ47" s="171"/>
      <c r="NOR47" s="169"/>
      <c r="NOS47" s="171"/>
      <c r="NOT47" s="169"/>
      <c r="NOU47" s="171"/>
      <c r="NOV47" s="169"/>
      <c r="NOW47" s="171"/>
      <c r="NOX47" s="169"/>
      <c r="NOY47" s="171"/>
      <c r="NOZ47" s="169"/>
      <c r="NPA47" s="171"/>
      <c r="NPB47" s="169"/>
      <c r="NPC47" s="171"/>
      <c r="NPD47" s="169"/>
      <c r="NPE47" s="171"/>
      <c r="NPF47" s="169"/>
      <c r="NPG47" s="171"/>
      <c r="NPH47" s="169"/>
      <c r="NPI47" s="171"/>
      <c r="NPJ47" s="169"/>
      <c r="NPK47" s="171"/>
      <c r="NPL47" s="169"/>
      <c r="NPM47" s="171"/>
      <c r="NPN47" s="169"/>
      <c r="NPO47" s="171"/>
      <c r="NPP47" s="169"/>
      <c r="NPQ47" s="171"/>
      <c r="NPR47" s="169"/>
      <c r="NPS47" s="171"/>
      <c r="NPT47" s="169"/>
      <c r="NPU47" s="171"/>
      <c r="NPV47" s="169"/>
      <c r="NPW47" s="171"/>
      <c r="NPX47" s="169"/>
      <c r="NPY47" s="171"/>
      <c r="NPZ47" s="169"/>
      <c r="NQA47" s="171"/>
      <c r="NQB47" s="169"/>
      <c r="NQC47" s="171"/>
      <c r="NQD47" s="169"/>
      <c r="NQE47" s="171"/>
      <c r="NQF47" s="169"/>
      <c r="NQG47" s="171"/>
      <c r="NQH47" s="169"/>
      <c r="NQI47" s="171"/>
      <c r="NQJ47" s="169"/>
      <c r="NQK47" s="171"/>
      <c r="NQL47" s="169"/>
      <c r="NQM47" s="171"/>
      <c r="NQN47" s="169"/>
      <c r="NQO47" s="171"/>
      <c r="NQP47" s="169"/>
      <c r="NQQ47" s="171"/>
      <c r="NQR47" s="169"/>
      <c r="NQS47" s="171"/>
      <c r="NQT47" s="169"/>
      <c r="NQU47" s="171"/>
      <c r="NQV47" s="169"/>
      <c r="NQW47" s="171"/>
      <c r="NQX47" s="169"/>
      <c r="NQY47" s="171"/>
      <c r="NQZ47" s="169"/>
      <c r="NRA47" s="171"/>
      <c r="NRB47" s="169"/>
      <c r="NRC47" s="171"/>
      <c r="NRD47" s="169"/>
      <c r="NRE47" s="171"/>
      <c r="NRF47" s="169"/>
      <c r="NRG47" s="171"/>
      <c r="NRH47" s="169"/>
      <c r="NRI47" s="171"/>
      <c r="NRJ47" s="169"/>
      <c r="NRK47" s="171"/>
      <c r="NRL47" s="169"/>
      <c r="NRM47" s="171"/>
      <c r="NRN47" s="169"/>
      <c r="NRO47" s="171"/>
      <c r="NRP47" s="169"/>
      <c r="NRQ47" s="171"/>
      <c r="NRR47" s="169"/>
      <c r="NRS47" s="171"/>
      <c r="NRT47" s="169"/>
      <c r="NRU47" s="171"/>
      <c r="NRV47" s="169"/>
      <c r="NRW47" s="171"/>
      <c r="NRX47" s="169"/>
      <c r="NRY47" s="171"/>
      <c r="NRZ47" s="169"/>
      <c r="NSA47" s="171"/>
      <c r="NSB47" s="169"/>
      <c r="NSC47" s="171"/>
      <c r="NSD47" s="169"/>
      <c r="NSE47" s="171"/>
      <c r="NSF47" s="169"/>
      <c r="NSG47" s="171"/>
      <c r="NSH47" s="169"/>
      <c r="NSI47" s="171"/>
      <c r="NSJ47" s="169"/>
      <c r="NSK47" s="171"/>
      <c r="NSL47" s="169"/>
      <c r="NSM47" s="171"/>
      <c r="NSN47" s="169"/>
      <c r="NSO47" s="171"/>
      <c r="NSP47" s="169"/>
      <c r="NSQ47" s="171"/>
      <c r="NSR47" s="169"/>
      <c r="NSS47" s="171"/>
      <c r="NST47" s="169"/>
      <c r="NSU47" s="171"/>
      <c r="NSV47" s="169"/>
      <c r="NSW47" s="171"/>
      <c r="NSX47" s="169"/>
      <c r="NSY47" s="171"/>
      <c r="NSZ47" s="169"/>
      <c r="NTA47" s="171"/>
      <c r="NTB47" s="169"/>
      <c r="NTC47" s="171"/>
      <c r="NTD47" s="169"/>
      <c r="NTE47" s="171"/>
      <c r="NTF47" s="169"/>
      <c r="NTG47" s="171"/>
      <c r="NTH47" s="169"/>
      <c r="NTI47" s="171"/>
      <c r="NTJ47" s="169"/>
      <c r="NTK47" s="171"/>
      <c r="NTL47" s="169"/>
      <c r="NTM47" s="171"/>
      <c r="NTN47" s="169"/>
      <c r="NTO47" s="171"/>
      <c r="NTP47" s="169"/>
      <c r="NTQ47" s="171"/>
      <c r="NTR47" s="169"/>
      <c r="NTS47" s="171"/>
      <c r="NTT47" s="169"/>
      <c r="NTU47" s="171"/>
      <c r="NTV47" s="169"/>
      <c r="NTW47" s="171"/>
      <c r="NTX47" s="169"/>
      <c r="NTY47" s="171"/>
      <c r="NTZ47" s="169"/>
      <c r="NUA47" s="171"/>
      <c r="NUB47" s="169"/>
      <c r="NUC47" s="171"/>
      <c r="NUD47" s="169"/>
      <c r="NUE47" s="171"/>
      <c r="NUF47" s="169"/>
      <c r="NUG47" s="171"/>
      <c r="NUH47" s="169"/>
      <c r="NUI47" s="171"/>
      <c r="NUJ47" s="169"/>
      <c r="NUK47" s="171"/>
      <c r="NUL47" s="169"/>
      <c r="NUM47" s="171"/>
      <c r="NUN47" s="169"/>
      <c r="NUO47" s="171"/>
      <c r="NUP47" s="169"/>
      <c r="NUQ47" s="171"/>
      <c r="NUR47" s="169"/>
      <c r="NUS47" s="171"/>
      <c r="NUT47" s="169"/>
      <c r="NUU47" s="171"/>
      <c r="NUV47" s="169"/>
      <c r="NUW47" s="171"/>
      <c r="NUX47" s="169"/>
      <c r="NUY47" s="171"/>
      <c r="NUZ47" s="169"/>
      <c r="NVA47" s="171"/>
      <c r="NVB47" s="169"/>
      <c r="NVC47" s="171"/>
      <c r="NVD47" s="169"/>
      <c r="NVE47" s="171"/>
      <c r="NVF47" s="169"/>
      <c r="NVG47" s="171"/>
      <c r="NVH47" s="169"/>
      <c r="NVI47" s="171"/>
      <c r="NVJ47" s="169"/>
      <c r="NVK47" s="171"/>
      <c r="NVL47" s="169"/>
      <c r="NVM47" s="171"/>
      <c r="NVN47" s="169"/>
      <c r="NVO47" s="171"/>
      <c r="NVP47" s="169"/>
      <c r="NVQ47" s="171"/>
      <c r="NVR47" s="169"/>
      <c r="NVS47" s="171"/>
      <c r="NVT47" s="169"/>
      <c r="NVU47" s="171"/>
      <c r="NVV47" s="169"/>
      <c r="NVW47" s="171"/>
      <c r="NVX47" s="169"/>
      <c r="NVY47" s="171"/>
      <c r="NVZ47" s="169"/>
      <c r="NWA47" s="171"/>
      <c r="NWB47" s="169"/>
      <c r="NWC47" s="171"/>
      <c r="NWD47" s="169"/>
      <c r="NWE47" s="171"/>
      <c r="NWF47" s="169"/>
      <c r="NWG47" s="171"/>
      <c r="NWH47" s="169"/>
      <c r="NWI47" s="171"/>
      <c r="NWJ47" s="169"/>
      <c r="NWK47" s="171"/>
      <c r="NWL47" s="169"/>
      <c r="NWM47" s="171"/>
      <c r="NWN47" s="169"/>
      <c r="NWO47" s="171"/>
      <c r="NWP47" s="169"/>
      <c r="NWQ47" s="171"/>
      <c r="NWR47" s="169"/>
      <c r="NWS47" s="171"/>
      <c r="NWT47" s="169"/>
      <c r="NWU47" s="171"/>
      <c r="NWV47" s="169"/>
      <c r="NWW47" s="171"/>
      <c r="NWX47" s="169"/>
      <c r="NWY47" s="171"/>
      <c r="NWZ47" s="169"/>
      <c r="NXA47" s="171"/>
      <c r="NXB47" s="169"/>
      <c r="NXC47" s="171"/>
      <c r="NXD47" s="169"/>
      <c r="NXE47" s="171"/>
      <c r="NXF47" s="169"/>
      <c r="NXG47" s="171"/>
      <c r="NXH47" s="169"/>
      <c r="NXI47" s="171"/>
      <c r="NXJ47" s="169"/>
      <c r="NXK47" s="171"/>
      <c r="NXL47" s="169"/>
      <c r="NXM47" s="171"/>
      <c r="NXN47" s="169"/>
      <c r="NXO47" s="171"/>
      <c r="NXP47" s="169"/>
      <c r="NXQ47" s="171"/>
      <c r="NXR47" s="169"/>
      <c r="NXS47" s="171"/>
      <c r="NXT47" s="169"/>
      <c r="NXU47" s="171"/>
      <c r="NXV47" s="169"/>
      <c r="NXW47" s="171"/>
      <c r="NXX47" s="169"/>
      <c r="NXY47" s="171"/>
      <c r="NXZ47" s="169"/>
      <c r="NYA47" s="171"/>
      <c r="NYB47" s="169"/>
      <c r="NYC47" s="171"/>
      <c r="NYD47" s="169"/>
      <c r="NYE47" s="171"/>
      <c r="NYF47" s="169"/>
      <c r="NYG47" s="171"/>
      <c r="NYH47" s="169"/>
      <c r="NYI47" s="171"/>
      <c r="NYJ47" s="169"/>
      <c r="NYK47" s="171"/>
      <c r="NYL47" s="169"/>
      <c r="NYM47" s="171"/>
      <c r="NYN47" s="169"/>
      <c r="NYO47" s="171"/>
      <c r="NYP47" s="169"/>
      <c r="NYQ47" s="171"/>
      <c r="NYR47" s="169"/>
      <c r="NYS47" s="171"/>
      <c r="NYT47" s="169"/>
      <c r="NYU47" s="171"/>
      <c r="NYV47" s="169"/>
      <c r="NYW47" s="171"/>
      <c r="NYX47" s="169"/>
      <c r="NYY47" s="171"/>
      <c r="NYZ47" s="169"/>
      <c r="NZA47" s="171"/>
      <c r="NZB47" s="169"/>
      <c r="NZC47" s="171"/>
      <c r="NZD47" s="169"/>
      <c r="NZE47" s="171"/>
      <c r="NZF47" s="169"/>
      <c r="NZG47" s="171"/>
      <c r="NZH47" s="169"/>
      <c r="NZI47" s="171"/>
      <c r="NZJ47" s="169"/>
      <c r="NZK47" s="171"/>
      <c r="NZL47" s="169"/>
      <c r="NZM47" s="171"/>
      <c r="NZN47" s="169"/>
      <c r="NZO47" s="171"/>
      <c r="NZP47" s="169"/>
      <c r="NZQ47" s="171"/>
      <c r="NZR47" s="169"/>
      <c r="NZS47" s="171"/>
      <c r="NZT47" s="169"/>
      <c r="NZU47" s="171"/>
      <c r="NZV47" s="169"/>
      <c r="NZW47" s="171"/>
      <c r="NZX47" s="169"/>
      <c r="NZY47" s="171"/>
      <c r="NZZ47" s="169"/>
      <c r="OAA47" s="171"/>
      <c r="OAB47" s="169"/>
      <c r="OAC47" s="171"/>
      <c r="OAD47" s="169"/>
      <c r="OAE47" s="171"/>
      <c r="OAF47" s="169"/>
      <c r="OAG47" s="171"/>
      <c r="OAH47" s="169"/>
      <c r="OAI47" s="171"/>
      <c r="OAJ47" s="169"/>
      <c r="OAK47" s="171"/>
      <c r="OAL47" s="169"/>
      <c r="OAM47" s="171"/>
      <c r="OAN47" s="169"/>
      <c r="OAO47" s="171"/>
      <c r="OAP47" s="169"/>
      <c r="OAQ47" s="171"/>
      <c r="OAR47" s="169"/>
      <c r="OAS47" s="171"/>
      <c r="OAT47" s="169"/>
      <c r="OAU47" s="171"/>
      <c r="OAV47" s="169"/>
      <c r="OAW47" s="171"/>
      <c r="OAX47" s="169"/>
      <c r="OAY47" s="171"/>
      <c r="OAZ47" s="169"/>
      <c r="OBA47" s="171"/>
      <c r="OBB47" s="169"/>
      <c r="OBC47" s="171"/>
      <c r="OBD47" s="169"/>
      <c r="OBE47" s="171"/>
      <c r="OBF47" s="169"/>
      <c r="OBG47" s="171"/>
      <c r="OBH47" s="169"/>
      <c r="OBI47" s="171"/>
      <c r="OBJ47" s="169"/>
      <c r="OBK47" s="171"/>
      <c r="OBL47" s="169"/>
      <c r="OBM47" s="171"/>
      <c r="OBN47" s="169"/>
      <c r="OBO47" s="171"/>
      <c r="OBP47" s="169"/>
      <c r="OBQ47" s="171"/>
      <c r="OBR47" s="169"/>
      <c r="OBS47" s="171"/>
      <c r="OBT47" s="169"/>
      <c r="OBU47" s="171"/>
      <c r="OBV47" s="169"/>
      <c r="OBW47" s="171"/>
      <c r="OBX47" s="169"/>
      <c r="OBY47" s="171"/>
      <c r="OBZ47" s="169"/>
      <c r="OCA47" s="171"/>
      <c r="OCB47" s="169"/>
      <c r="OCC47" s="171"/>
      <c r="OCD47" s="169"/>
      <c r="OCE47" s="171"/>
      <c r="OCF47" s="169"/>
      <c r="OCG47" s="171"/>
      <c r="OCH47" s="169"/>
      <c r="OCI47" s="171"/>
      <c r="OCJ47" s="169"/>
      <c r="OCK47" s="171"/>
      <c r="OCL47" s="169"/>
      <c r="OCM47" s="171"/>
      <c r="OCN47" s="169"/>
      <c r="OCO47" s="171"/>
      <c r="OCP47" s="169"/>
      <c r="OCQ47" s="171"/>
      <c r="OCR47" s="169"/>
      <c r="OCS47" s="171"/>
      <c r="OCT47" s="169"/>
      <c r="OCU47" s="171"/>
      <c r="OCV47" s="169"/>
      <c r="OCW47" s="171"/>
      <c r="OCX47" s="169"/>
      <c r="OCY47" s="171"/>
      <c r="OCZ47" s="169"/>
      <c r="ODA47" s="171"/>
      <c r="ODB47" s="169"/>
      <c r="ODC47" s="171"/>
      <c r="ODD47" s="169"/>
      <c r="ODE47" s="171"/>
      <c r="ODF47" s="169"/>
      <c r="ODG47" s="171"/>
      <c r="ODH47" s="169"/>
      <c r="ODI47" s="171"/>
      <c r="ODJ47" s="169"/>
      <c r="ODK47" s="171"/>
      <c r="ODL47" s="169"/>
      <c r="ODM47" s="171"/>
      <c r="ODN47" s="169"/>
      <c r="ODO47" s="171"/>
      <c r="ODP47" s="169"/>
      <c r="ODQ47" s="171"/>
      <c r="ODR47" s="169"/>
      <c r="ODS47" s="171"/>
      <c r="ODT47" s="169"/>
      <c r="ODU47" s="171"/>
      <c r="ODV47" s="169"/>
      <c r="ODW47" s="171"/>
      <c r="ODX47" s="169"/>
      <c r="ODY47" s="171"/>
      <c r="ODZ47" s="169"/>
      <c r="OEA47" s="171"/>
      <c r="OEB47" s="169"/>
      <c r="OEC47" s="171"/>
      <c r="OED47" s="169"/>
      <c r="OEE47" s="171"/>
      <c r="OEF47" s="169"/>
      <c r="OEG47" s="171"/>
      <c r="OEH47" s="169"/>
      <c r="OEI47" s="171"/>
      <c r="OEJ47" s="169"/>
      <c r="OEK47" s="171"/>
      <c r="OEL47" s="169"/>
      <c r="OEM47" s="171"/>
      <c r="OEN47" s="169"/>
      <c r="OEO47" s="171"/>
      <c r="OEP47" s="169"/>
      <c r="OEQ47" s="171"/>
      <c r="OER47" s="169"/>
      <c r="OES47" s="171"/>
      <c r="OET47" s="169"/>
      <c r="OEU47" s="171"/>
      <c r="OEV47" s="169"/>
      <c r="OEW47" s="171"/>
      <c r="OEX47" s="169"/>
      <c r="OEY47" s="171"/>
      <c r="OEZ47" s="169"/>
      <c r="OFA47" s="171"/>
      <c r="OFB47" s="169"/>
      <c r="OFC47" s="171"/>
      <c r="OFD47" s="169"/>
      <c r="OFE47" s="171"/>
      <c r="OFF47" s="169"/>
      <c r="OFG47" s="171"/>
      <c r="OFH47" s="169"/>
      <c r="OFI47" s="171"/>
      <c r="OFJ47" s="169"/>
      <c r="OFK47" s="171"/>
      <c r="OFL47" s="169"/>
      <c r="OFM47" s="171"/>
      <c r="OFN47" s="169"/>
      <c r="OFO47" s="171"/>
      <c r="OFP47" s="169"/>
      <c r="OFQ47" s="171"/>
      <c r="OFR47" s="169"/>
      <c r="OFS47" s="171"/>
      <c r="OFT47" s="169"/>
      <c r="OFU47" s="171"/>
      <c r="OFV47" s="169"/>
      <c r="OFW47" s="171"/>
      <c r="OFX47" s="169"/>
      <c r="OFY47" s="171"/>
      <c r="OFZ47" s="169"/>
      <c r="OGA47" s="171"/>
      <c r="OGB47" s="169"/>
      <c r="OGC47" s="171"/>
      <c r="OGD47" s="169"/>
      <c r="OGE47" s="171"/>
      <c r="OGF47" s="169"/>
      <c r="OGG47" s="171"/>
      <c r="OGH47" s="169"/>
      <c r="OGI47" s="171"/>
      <c r="OGJ47" s="169"/>
      <c r="OGK47" s="171"/>
      <c r="OGL47" s="169"/>
      <c r="OGM47" s="171"/>
      <c r="OGN47" s="169"/>
      <c r="OGO47" s="171"/>
      <c r="OGP47" s="169"/>
      <c r="OGQ47" s="171"/>
      <c r="OGR47" s="169"/>
      <c r="OGS47" s="171"/>
      <c r="OGT47" s="169"/>
      <c r="OGU47" s="171"/>
      <c r="OGV47" s="169"/>
      <c r="OGW47" s="171"/>
      <c r="OGX47" s="169"/>
      <c r="OGY47" s="171"/>
      <c r="OGZ47" s="169"/>
      <c r="OHA47" s="171"/>
      <c r="OHB47" s="169"/>
      <c r="OHC47" s="171"/>
      <c r="OHD47" s="169"/>
      <c r="OHE47" s="171"/>
      <c r="OHF47" s="169"/>
      <c r="OHG47" s="171"/>
      <c r="OHH47" s="169"/>
      <c r="OHI47" s="171"/>
      <c r="OHJ47" s="169"/>
      <c r="OHK47" s="171"/>
      <c r="OHL47" s="169"/>
      <c r="OHM47" s="171"/>
      <c r="OHN47" s="169"/>
      <c r="OHO47" s="171"/>
      <c r="OHP47" s="169"/>
      <c r="OHQ47" s="171"/>
      <c r="OHR47" s="169"/>
      <c r="OHS47" s="171"/>
      <c r="OHT47" s="169"/>
      <c r="OHU47" s="171"/>
      <c r="OHV47" s="169"/>
      <c r="OHW47" s="171"/>
      <c r="OHX47" s="169"/>
      <c r="OHY47" s="171"/>
      <c r="OHZ47" s="169"/>
      <c r="OIA47" s="171"/>
      <c r="OIB47" s="169"/>
      <c r="OIC47" s="171"/>
      <c r="OID47" s="169"/>
      <c r="OIE47" s="171"/>
      <c r="OIF47" s="169"/>
      <c r="OIG47" s="171"/>
      <c r="OIH47" s="169"/>
      <c r="OII47" s="171"/>
      <c r="OIJ47" s="169"/>
      <c r="OIK47" s="171"/>
      <c r="OIL47" s="169"/>
      <c r="OIM47" s="171"/>
      <c r="OIN47" s="169"/>
      <c r="OIO47" s="171"/>
      <c r="OIP47" s="169"/>
      <c r="OIQ47" s="171"/>
      <c r="OIR47" s="169"/>
      <c r="OIS47" s="171"/>
      <c r="OIT47" s="169"/>
      <c r="OIU47" s="171"/>
      <c r="OIV47" s="169"/>
      <c r="OIW47" s="171"/>
      <c r="OIX47" s="169"/>
      <c r="OIY47" s="171"/>
      <c r="OIZ47" s="169"/>
      <c r="OJA47" s="171"/>
      <c r="OJB47" s="169"/>
      <c r="OJC47" s="171"/>
      <c r="OJD47" s="169"/>
      <c r="OJE47" s="171"/>
      <c r="OJF47" s="169"/>
      <c r="OJG47" s="171"/>
      <c r="OJH47" s="169"/>
      <c r="OJI47" s="171"/>
      <c r="OJJ47" s="169"/>
      <c r="OJK47" s="171"/>
      <c r="OJL47" s="169"/>
      <c r="OJM47" s="171"/>
      <c r="OJN47" s="169"/>
      <c r="OJO47" s="171"/>
      <c r="OJP47" s="169"/>
      <c r="OJQ47" s="171"/>
      <c r="OJR47" s="169"/>
      <c r="OJS47" s="171"/>
      <c r="OJT47" s="169"/>
      <c r="OJU47" s="171"/>
      <c r="OJV47" s="169"/>
      <c r="OJW47" s="171"/>
      <c r="OJX47" s="169"/>
      <c r="OJY47" s="171"/>
      <c r="OJZ47" s="169"/>
      <c r="OKA47" s="171"/>
      <c r="OKB47" s="169"/>
      <c r="OKC47" s="171"/>
      <c r="OKD47" s="169"/>
      <c r="OKE47" s="171"/>
      <c r="OKF47" s="169"/>
      <c r="OKG47" s="171"/>
      <c r="OKH47" s="169"/>
      <c r="OKI47" s="171"/>
      <c r="OKJ47" s="169"/>
      <c r="OKK47" s="171"/>
      <c r="OKL47" s="169"/>
      <c r="OKM47" s="171"/>
      <c r="OKN47" s="169"/>
      <c r="OKO47" s="171"/>
      <c r="OKP47" s="169"/>
      <c r="OKQ47" s="171"/>
      <c r="OKR47" s="169"/>
      <c r="OKS47" s="171"/>
      <c r="OKT47" s="169"/>
      <c r="OKU47" s="171"/>
      <c r="OKV47" s="169"/>
      <c r="OKW47" s="171"/>
      <c r="OKX47" s="169"/>
      <c r="OKY47" s="171"/>
      <c r="OKZ47" s="169"/>
      <c r="OLA47" s="171"/>
      <c r="OLB47" s="169"/>
      <c r="OLC47" s="171"/>
      <c r="OLD47" s="169"/>
      <c r="OLE47" s="171"/>
      <c r="OLF47" s="169"/>
      <c r="OLG47" s="171"/>
      <c r="OLH47" s="169"/>
      <c r="OLI47" s="171"/>
      <c r="OLJ47" s="169"/>
      <c r="OLK47" s="171"/>
      <c r="OLL47" s="169"/>
      <c r="OLM47" s="171"/>
      <c r="OLN47" s="169"/>
      <c r="OLO47" s="171"/>
      <c r="OLP47" s="169"/>
      <c r="OLQ47" s="171"/>
      <c r="OLR47" s="169"/>
      <c r="OLS47" s="171"/>
      <c r="OLT47" s="169"/>
      <c r="OLU47" s="171"/>
      <c r="OLV47" s="169"/>
      <c r="OLW47" s="171"/>
      <c r="OLX47" s="169"/>
      <c r="OLY47" s="171"/>
      <c r="OLZ47" s="169"/>
      <c r="OMA47" s="171"/>
      <c r="OMB47" s="169"/>
      <c r="OMC47" s="171"/>
      <c r="OMD47" s="169"/>
      <c r="OME47" s="171"/>
      <c r="OMF47" s="169"/>
      <c r="OMG47" s="171"/>
      <c r="OMH47" s="169"/>
      <c r="OMI47" s="171"/>
      <c r="OMJ47" s="169"/>
      <c r="OMK47" s="171"/>
      <c r="OML47" s="169"/>
      <c r="OMM47" s="171"/>
      <c r="OMN47" s="169"/>
      <c r="OMO47" s="171"/>
      <c r="OMP47" s="169"/>
      <c r="OMQ47" s="171"/>
      <c r="OMR47" s="169"/>
      <c r="OMS47" s="171"/>
      <c r="OMT47" s="169"/>
      <c r="OMU47" s="171"/>
      <c r="OMV47" s="169"/>
      <c r="OMW47" s="171"/>
      <c r="OMX47" s="169"/>
      <c r="OMY47" s="171"/>
      <c r="OMZ47" s="169"/>
      <c r="ONA47" s="171"/>
      <c r="ONB47" s="169"/>
      <c r="ONC47" s="171"/>
      <c r="OND47" s="169"/>
      <c r="ONE47" s="171"/>
      <c r="ONF47" s="169"/>
      <c r="ONG47" s="171"/>
      <c r="ONH47" s="169"/>
      <c r="ONI47" s="171"/>
      <c r="ONJ47" s="169"/>
      <c r="ONK47" s="171"/>
      <c r="ONL47" s="169"/>
      <c r="ONM47" s="171"/>
      <c r="ONN47" s="169"/>
      <c r="ONO47" s="171"/>
      <c r="ONP47" s="169"/>
      <c r="ONQ47" s="171"/>
      <c r="ONR47" s="169"/>
      <c r="ONS47" s="171"/>
      <c r="ONT47" s="169"/>
      <c r="ONU47" s="171"/>
      <c r="ONV47" s="169"/>
      <c r="ONW47" s="171"/>
      <c r="ONX47" s="169"/>
      <c r="ONY47" s="171"/>
      <c r="ONZ47" s="169"/>
      <c r="OOA47" s="171"/>
      <c r="OOB47" s="169"/>
      <c r="OOC47" s="171"/>
      <c r="OOD47" s="169"/>
      <c r="OOE47" s="171"/>
      <c r="OOF47" s="169"/>
      <c r="OOG47" s="171"/>
      <c r="OOH47" s="169"/>
      <c r="OOI47" s="171"/>
      <c r="OOJ47" s="169"/>
      <c r="OOK47" s="171"/>
      <c r="OOL47" s="169"/>
      <c r="OOM47" s="171"/>
      <c r="OON47" s="169"/>
      <c r="OOO47" s="171"/>
      <c r="OOP47" s="169"/>
      <c r="OOQ47" s="171"/>
      <c r="OOR47" s="169"/>
      <c r="OOS47" s="171"/>
      <c r="OOT47" s="169"/>
      <c r="OOU47" s="171"/>
      <c r="OOV47" s="169"/>
      <c r="OOW47" s="171"/>
      <c r="OOX47" s="169"/>
      <c r="OOY47" s="171"/>
      <c r="OOZ47" s="169"/>
      <c r="OPA47" s="171"/>
      <c r="OPB47" s="169"/>
      <c r="OPC47" s="171"/>
      <c r="OPD47" s="169"/>
      <c r="OPE47" s="171"/>
      <c r="OPF47" s="169"/>
      <c r="OPG47" s="171"/>
      <c r="OPH47" s="169"/>
      <c r="OPI47" s="171"/>
      <c r="OPJ47" s="169"/>
      <c r="OPK47" s="171"/>
      <c r="OPL47" s="169"/>
      <c r="OPM47" s="171"/>
      <c r="OPN47" s="169"/>
      <c r="OPO47" s="171"/>
      <c r="OPP47" s="169"/>
      <c r="OPQ47" s="171"/>
      <c r="OPR47" s="169"/>
      <c r="OPS47" s="171"/>
      <c r="OPT47" s="169"/>
      <c r="OPU47" s="171"/>
      <c r="OPV47" s="169"/>
      <c r="OPW47" s="171"/>
      <c r="OPX47" s="169"/>
      <c r="OPY47" s="171"/>
      <c r="OPZ47" s="169"/>
      <c r="OQA47" s="171"/>
      <c r="OQB47" s="169"/>
      <c r="OQC47" s="171"/>
      <c r="OQD47" s="169"/>
      <c r="OQE47" s="171"/>
      <c r="OQF47" s="169"/>
      <c r="OQG47" s="171"/>
      <c r="OQH47" s="169"/>
      <c r="OQI47" s="171"/>
      <c r="OQJ47" s="169"/>
      <c r="OQK47" s="171"/>
      <c r="OQL47" s="169"/>
      <c r="OQM47" s="171"/>
      <c r="OQN47" s="169"/>
      <c r="OQO47" s="171"/>
      <c r="OQP47" s="169"/>
      <c r="OQQ47" s="171"/>
      <c r="OQR47" s="169"/>
      <c r="OQS47" s="171"/>
      <c r="OQT47" s="169"/>
      <c r="OQU47" s="171"/>
      <c r="OQV47" s="169"/>
      <c r="OQW47" s="171"/>
      <c r="OQX47" s="169"/>
      <c r="OQY47" s="171"/>
      <c r="OQZ47" s="169"/>
      <c r="ORA47" s="171"/>
      <c r="ORB47" s="169"/>
      <c r="ORC47" s="171"/>
      <c r="ORD47" s="169"/>
      <c r="ORE47" s="171"/>
      <c r="ORF47" s="169"/>
      <c r="ORG47" s="171"/>
      <c r="ORH47" s="169"/>
      <c r="ORI47" s="171"/>
      <c r="ORJ47" s="169"/>
      <c r="ORK47" s="171"/>
      <c r="ORL47" s="169"/>
      <c r="ORM47" s="171"/>
      <c r="ORN47" s="169"/>
      <c r="ORO47" s="171"/>
      <c r="ORP47" s="169"/>
      <c r="ORQ47" s="171"/>
      <c r="ORR47" s="169"/>
      <c r="ORS47" s="171"/>
      <c r="ORT47" s="169"/>
      <c r="ORU47" s="171"/>
      <c r="ORV47" s="169"/>
      <c r="ORW47" s="171"/>
      <c r="ORX47" s="169"/>
      <c r="ORY47" s="171"/>
      <c r="ORZ47" s="169"/>
      <c r="OSA47" s="171"/>
      <c r="OSB47" s="169"/>
      <c r="OSC47" s="171"/>
      <c r="OSD47" s="169"/>
      <c r="OSE47" s="171"/>
      <c r="OSF47" s="169"/>
      <c r="OSG47" s="171"/>
      <c r="OSH47" s="169"/>
      <c r="OSI47" s="171"/>
      <c r="OSJ47" s="169"/>
      <c r="OSK47" s="171"/>
      <c r="OSL47" s="169"/>
      <c r="OSM47" s="171"/>
      <c r="OSN47" s="169"/>
      <c r="OSO47" s="171"/>
      <c r="OSP47" s="169"/>
      <c r="OSQ47" s="171"/>
      <c r="OSR47" s="169"/>
      <c r="OSS47" s="171"/>
      <c r="OST47" s="169"/>
      <c r="OSU47" s="171"/>
      <c r="OSV47" s="169"/>
      <c r="OSW47" s="171"/>
      <c r="OSX47" s="169"/>
      <c r="OSY47" s="171"/>
      <c r="OSZ47" s="169"/>
      <c r="OTA47" s="171"/>
      <c r="OTB47" s="169"/>
      <c r="OTC47" s="171"/>
      <c r="OTD47" s="169"/>
      <c r="OTE47" s="171"/>
      <c r="OTF47" s="169"/>
      <c r="OTG47" s="171"/>
      <c r="OTH47" s="169"/>
      <c r="OTI47" s="171"/>
      <c r="OTJ47" s="169"/>
      <c r="OTK47" s="171"/>
      <c r="OTL47" s="169"/>
      <c r="OTM47" s="171"/>
      <c r="OTN47" s="169"/>
      <c r="OTO47" s="171"/>
      <c r="OTP47" s="169"/>
      <c r="OTQ47" s="171"/>
      <c r="OTR47" s="169"/>
      <c r="OTS47" s="171"/>
      <c r="OTT47" s="169"/>
      <c r="OTU47" s="171"/>
      <c r="OTV47" s="169"/>
      <c r="OTW47" s="171"/>
      <c r="OTX47" s="169"/>
      <c r="OTY47" s="171"/>
      <c r="OTZ47" s="169"/>
      <c r="OUA47" s="171"/>
      <c r="OUB47" s="169"/>
      <c r="OUC47" s="171"/>
      <c r="OUD47" s="169"/>
      <c r="OUE47" s="171"/>
      <c r="OUF47" s="169"/>
      <c r="OUG47" s="171"/>
      <c r="OUH47" s="169"/>
      <c r="OUI47" s="171"/>
      <c r="OUJ47" s="169"/>
      <c r="OUK47" s="171"/>
      <c r="OUL47" s="169"/>
      <c r="OUM47" s="171"/>
      <c r="OUN47" s="169"/>
      <c r="OUO47" s="171"/>
      <c r="OUP47" s="169"/>
      <c r="OUQ47" s="171"/>
      <c r="OUR47" s="169"/>
      <c r="OUS47" s="171"/>
      <c r="OUT47" s="169"/>
      <c r="OUU47" s="171"/>
      <c r="OUV47" s="169"/>
      <c r="OUW47" s="171"/>
      <c r="OUX47" s="169"/>
      <c r="OUY47" s="171"/>
      <c r="OUZ47" s="169"/>
      <c r="OVA47" s="171"/>
      <c r="OVB47" s="169"/>
      <c r="OVC47" s="171"/>
      <c r="OVD47" s="169"/>
      <c r="OVE47" s="171"/>
      <c r="OVF47" s="169"/>
      <c r="OVG47" s="171"/>
      <c r="OVH47" s="169"/>
      <c r="OVI47" s="171"/>
      <c r="OVJ47" s="169"/>
      <c r="OVK47" s="171"/>
      <c r="OVL47" s="169"/>
      <c r="OVM47" s="171"/>
      <c r="OVN47" s="169"/>
      <c r="OVO47" s="171"/>
      <c r="OVP47" s="169"/>
      <c r="OVQ47" s="171"/>
      <c r="OVR47" s="169"/>
      <c r="OVS47" s="171"/>
      <c r="OVT47" s="169"/>
      <c r="OVU47" s="171"/>
      <c r="OVV47" s="169"/>
      <c r="OVW47" s="171"/>
      <c r="OVX47" s="169"/>
      <c r="OVY47" s="171"/>
      <c r="OVZ47" s="169"/>
      <c r="OWA47" s="171"/>
      <c r="OWB47" s="169"/>
      <c r="OWC47" s="171"/>
      <c r="OWD47" s="169"/>
      <c r="OWE47" s="171"/>
      <c r="OWF47" s="169"/>
      <c r="OWG47" s="171"/>
      <c r="OWH47" s="169"/>
      <c r="OWI47" s="171"/>
      <c r="OWJ47" s="169"/>
      <c r="OWK47" s="171"/>
      <c r="OWL47" s="169"/>
      <c r="OWM47" s="171"/>
      <c r="OWN47" s="169"/>
      <c r="OWO47" s="171"/>
      <c r="OWP47" s="169"/>
      <c r="OWQ47" s="171"/>
      <c r="OWR47" s="169"/>
      <c r="OWS47" s="171"/>
      <c r="OWT47" s="169"/>
      <c r="OWU47" s="171"/>
      <c r="OWV47" s="169"/>
      <c r="OWW47" s="171"/>
      <c r="OWX47" s="169"/>
      <c r="OWY47" s="171"/>
      <c r="OWZ47" s="169"/>
      <c r="OXA47" s="171"/>
      <c r="OXB47" s="169"/>
      <c r="OXC47" s="171"/>
      <c r="OXD47" s="169"/>
      <c r="OXE47" s="171"/>
      <c r="OXF47" s="169"/>
      <c r="OXG47" s="171"/>
      <c r="OXH47" s="169"/>
      <c r="OXI47" s="171"/>
      <c r="OXJ47" s="169"/>
      <c r="OXK47" s="171"/>
      <c r="OXL47" s="169"/>
      <c r="OXM47" s="171"/>
      <c r="OXN47" s="169"/>
      <c r="OXO47" s="171"/>
      <c r="OXP47" s="169"/>
      <c r="OXQ47" s="171"/>
      <c r="OXR47" s="169"/>
      <c r="OXS47" s="171"/>
      <c r="OXT47" s="169"/>
      <c r="OXU47" s="171"/>
      <c r="OXV47" s="169"/>
      <c r="OXW47" s="171"/>
      <c r="OXX47" s="169"/>
      <c r="OXY47" s="171"/>
      <c r="OXZ47" s="169"/>
      <c r="OYA47" s="171"/>
      <c r="OYB47" s="169"/>
      <c r="OYC47" s="171"/>
      <c r="OYD47" s="169"/>
      <c r="OYE47" s="171"/>
      <c r="OYF47" s="169"/>
      <c r="OYG47" s="171"/>
      <c r="OYH47" s="169"/>
      <c r="OYI47" s="171"/>
      <c r="OYJ47" s="169"/>
      <c r="OYK47" s="171"/>
      <c r="OYL47" s="169"/>
      <c r="OYM47" s="171"/>
      <c r="OYN47" s="169"/>
      <c r="OYO47" s="171"/>
      <c r="OYP47" s="169"/>
      <c r="OYQ47" s="171"/>
      <c r="OYR47" s="169"/>
      <c r="OYS47" s="171"/>
      <c r="OYT47" s="169"/>
      <c r="OYU47" s="171"/>
      <c r="OYV47" s="169"/>
      <c r="OYW47" s="171"/>
      <c r="OYX47" s="169"/>
      <c r="OYY47" s="171"/>
      <c r="OYZ47" s="169"/>
      <c r="OZA47" s="171"/>
      <c r="OZB47" s="169"/>
      <c r="OZC47" s="171"/>
      <c r="OZD47" s="169"/>
      <c r="OZE47" s="171"/>
      <c r="OZF47" s="169"/>
      <c r="OZG47" s="171"/>
      <c r="OZH47" s="169"/>
      <c r="OZI47" s="171"/>
      <c r="OZJ47" s="169"/>
      <c r="OZK47" s="171"/>
      <c r="OZL47" s="169"/>
      <c r="OZM47" s="171"/>
      <c r="OZN47" s="169"/>
      <c r="OZO47" s="171"/>
      <c r="OZP47" s="169"/>
      <c r="OZQ47" s="171"/>
      <c r="OZR47" s="169"/>
      <c r="OZS47" s="171"/>
      <c r="OZT47" s="169"/>
      <c r="OZU47" s="171"/>
      <c r="OZV47" s="169"/>
      <c r="OZW47" s="171"/>
      <c r="OZX47" s="169"/>
      <c r="OZY47" s="171"/>
      <c r="OZZ47" s="169"/>
      <c r="PAA47" s="171"/>
      <c r="PAB47" s="169"/>
      <c r="PAC47" s="171"/>
      <c r="PAD47" s="169"/>
      <c r="PAE47" s="171"/>
      <c r="PAF47" s="169"/>
      <c r="PAG47" s="171"/>
      <c r="PAH47" s="169"/>
      <c r="PAI47" s="171"/>
      <c r="PAJ47" s="169"/>
      <c r="PAK47" s="171"/>
      <c r="PAL47" s="169"/>
      <c r="PAM47" s="171"/>
      <c r="PAN47" s="169"/>
      <c r="PAO47" s="171"/>
      <c r="PAP47" s="169"/>
      <c r="PAQ47" s="171"/>
      <c r="PAR47" s="169"/>
      <c r="PAS47" s="171"/>
      <c r="PAT47" s="169"/>
      <c r="PAU47" s="171"/>
      <c r="PAV47" s="169"/>
      <c r="PAW47" s="171"/>
      <c r="PAX47" s="169"/>
      <c r="PAY47" s="171"/>
      <c r="PAZ47" s="169"/>
      <c r="PBA47" s="171"/>
      <c r="PBB47" s="169"/>
      <c r="PBC47" s="171"/>
      <c r="PBD47" s="169"/>
      <c r="PBE47" s="171"/>
      <c r="PBF47" s="169"/>
      <c r="PBG47" s="171"/>
      <c r="PBH47" s="169"/>
      <c r="PBI47" s="171"/>
      <c r="PBJ47" s="169"/>
      <c r="PBK47" s="171"/>
      <c r="PBL47" s="169"/>
      <c r="PBM47" s="171"/>
      <c r="PBN47" s="169"/>
      <c r="PBO47" s="171"/>
      <c r="PBP47" s="169"/>
      <c r="PBQ47" s="171"/>
      <c r="PBR47" s="169"/>
      <c r="PBS47" s="171"/>
      <c r="PBT47" s="169"/>
      <c r="PBU47" s="171"/>
      <c r="PBV47" s="169"/>
      <c r="PBW47" s="171"/>
      <c r="PBX47" s="169"/>
      <c r="PBY47" s="171"/>
      <c r="PBZ47" s="169"/>
      <c r="PCA47" s="171"/>
      <c r="PCB47" s="169"/>
      <c r="PCC47" s="171"/>
      <c r="PCD47" s="169"/>
      <c r="PCE47" s="171"/>
      <c r="PCF47" s="169"/>
      <c r="PCG47" s="171"/>
      <c r="PCH47" s="169"/>
      <c r="PCI47" s="171"/>
      <c r="PCJ47" s="169"/>
      <c r="PCK47" s="171"/>
      <c r="PCL47" s="169"/>
      <c r="PCM47" s="171"/>
      <c r="PCN47" s="169"/>
      <c r="PCO47" s="171"/>
      <c r="PCP47" s="169"/>
      <c r="PCQ47" s="171"/>
      <c r="PCR47" s="169"/>
      <c r="PCS47" s="171"/>
      <c r="PCT47" s="169"/>
      <c r="PCU47" s="171"/>
      <c r="PCV47" s="169"/>
      <c r="PCW47" s="171"/>
      <c r="PCX47" s="169"/>
      <c r="PCY47" s="171"/>
      <c r="PCZ47" s="169"/>
      <c r="PDA47" s="171"/>
      <c r="PDB47" s="169"/>
      <c r="PDC47" s="171"/>
      <c r="PDD47" s="169"/>
      <c r="PDE47" s="171"/>
      <c r="PDF47" s="169"/>
      <c r="PDG47" s="171"/>
      <c r="PDH47" s="169"/>
      <c r="PDI47" s="171"/>
      <c r="PDJ47" s="169"/>
      <c r="PDK47" s="171"/>
      <c r="PDL47" s="169"/>
      <c r="PDM47" s="171"/>
      <c r="PDN47" s="169"/>
      <c r="PDO47" s="171"/>
      <c r="PDP47" s="169"/>
      <c r="PDQ47" s="171"/>
      <c r="PDR47" s="169"/>
      <c r="PDS47" s="171"/>
      <c r="PDT47" s="169"/>
      <c r="PDU47" s="171"/>
      <c r="PDV47" s="169"/>
      <c r="PDW47" s="171"/>
      <c r="PDX47" s="169"/>
      <c r="PDY47" s="171"/>
      <c r="PDZ47" s="169"/>
      <c r="PEA47" s="171"/>
      <c r="PEB47" s="169"/>
      <c r="PEC47" s="171"/>
      <c r="PED47" s="169"/>
      <c r="PEE47" s="171"/>
      <c r="PEF47" s="169"/>
      <c r="PEG47" s="171"/>
      <c r="PEH47" s="169"/>
      <c r="PEI47" s="171"/>
      <c r="PEJ47" s="169"/>
      <c r="PEK47" s="171"/>
      <c r="PEL47" s="169"/>
      <c r="PEM47" s="171"/>
      <c r="PEN47" s="169"/>
      <c r="PEO47" s="171"/>
      <c r="PEP47" s="169"/>
      <c r="PEQ47" s="171"/>
      <c r="PER47" s="169"/>
      <c r="PES47" s="171"/>
      <c r="PET47" s="169"/>
      <c r="PEU47" s="171"/>
      <c r="PEV47" s="169"/>
      <c r="PEW47" s="171"/>
      <c r="PEX47" s="169"/>
      <c r="PEY47" s="171"/>
      <c r="PEZ47" s="169"/>
      <c r="PFA47" s="171"/>
      <c r="PFB47" s="169"/>
      <c r="PFC47" s="171"/>
      <c r="PFD47" s="169"/>
      <c r="PFE47" s="171"/>
      <c r="PFF47" s="169"/>
      <c r="PFG47" s="171"/>
      <c r="PFH47" s="169"/>
      <c r="PFI47" s="171"/>
      <c r="PFJ47" s="169"/>
      <c r="PFK47" s="171"/>
      <c r="PFL47" s="169"/>
      <c r="PFM47" s="171"/>
      <c r="PFN47" s="169"/>
      <c r="PFO47" s="171"/>
      <c r="PFP47" s="169"/>
      <c r="PFQ47" s="171"/>
      <c r="PFR47" s="169"/>
      <c r="PFS47" s="171"/>
      <c r="PFT47" s="169"/>
      <c r="PFU47" s="171"/>
      <c r="PFV47" s="169"/>
      <c r="PFW47" s="171"/>
      <c r="PFX47" s="169"/>
      <c r="PFY47" s="171"/>
      <c r="PFZ47" s="169"/>
      <c r="PGA47" s="171"/>
      <c r="PGB47" s="169"/>
      <c r="PGC47" s="171"/>
      <c r="PGD47" s="169"/>
      <c r="PGE47" s="171"/>
      <c r="PGF47" s="169"/>
      <c r="PGG47" s="171"/>
      <c r="PGH47" s="169"/>
      <c r="PGI47" s="171"/>
      <c r="PGJ47" s="169"/>
      <c r="PGK47" s="171"/>
      <c r="PGL47" s="169"/>
      <c r="PGM47" s="171"/>
      <c r="PGN47" s="169"/>
      <c r="PGO47" s="171"/>
      <c r="PGP47" s="169"/>
      <c r="PGQ47" s="171"/>
      <c r="PGR47" s="169"/>
      <c r="PGS47" s="171"/>
      <c r="PGT47" s="169"/>
      <c r="PGU47" s="171"/>
      <c r="PGV47" s="169"/>
      <c r="PGW47" s="171"/>
      <c r="PGX47" s="169"/>
      <c r="PGY47" s="171"/>
      <c r="PGZ47" s="169"/>
      <c r="PHA47" s="171"/>
      <c r="PHB47" s="169"/>
      <c r="PHC47" s="171"/>
      <c r="PHD47" s="169"/>
      <c r="PHE47" s="171"/>
      <c r="PHF47" s="169"/>
      <c r="PHG47" s="171"/>
      <c r="PHH47" s="169"/>
      <c r="PHI47" s="171"/>
      <c r="PHJ47" s="169"/>
      <c r="PHK47" s="171"/>
      <c r="PHL47" s="169"/>
      <c r="PHM47" s="171"/>
      <c r="PHN47" s="169"/>
      <c r="PHO47" s="171"/>
      <c r="PHP47" s="169"/>
      <c r="PHQ47" s="171"/>
      <c r="PHR47" s="169"/>
      <c r="PHS47" s="171"/>
      <c r="PHT47" s="169"/>
      <c r="PHU47" s="171"/>
      <c r="PHV47" s="169"/>
      <c r="PHW47" s="171"/>
      <c r="PHX47" s="169"/>
      <c r="PHY47" s="171"/>
      <c r="PHZ47" s="169"/>
      <c r="PIA47" s="171"/>
      <c r="PIB47" s="169"/>
      <c r="PIC47" s="171"/>
      <c r="PID47" s="169"/>
      <c r="PIE47" s="171"/>
      <c r="PIF47" s="169"/>
      <c r="PIG47" s="171"/>
      <c r="PIH47" s="169"/>
      <c r="PII47" s="171"/>
      <c r="PIJ47" s="169"/>
      <c r="PIK47" s="171"/>
      <c r="PIL47" s="169"/>
      <c r="PIM47" s="171"/>
      <c r="PIN47" s="169"/>
      <c r="PIO47" s="171"/>
      <c r="PIP47" s="169"/>
      <c r="PIQ47" s="171"/>
      <c r="PIR47" s="169"/>
      <c r="PIS47" s="171"/>
      <c r="PIT47" s="169"/>
      <c r="PIU47" s="171"/>
      <c r="PIV47" s="169"/>
      <c r="PIW47" s="171"/>
      <c r="PIX47" s="169"/>
      <c r="PIY47" s="171"/>
      <c r="PIZ47" s="169"/>
      <c r="PJA47" s="171"/>
      <c r="PJB47" s="169"/>
      <c r="PJC47" s="171"/>
      <c r="PJD47" s="169"/>
      <c r="PJE47" s="171"/>
      <c r="PJF47" s="169"/>
      <c r="PJG47" s="171"/>
      <c r="PJH47" s="169"/>
      <c r="PJI47" s="171"/>
      <c r="PJJ47" s="169"/>
      <c r="PJK47" s="171"/>
      <c r="PJL47" s="169"/>
      <c r="PJM47" s="171"/>
      <c r="PJN47" s="169"/>
      <c r="PJO47" s="171"/>
      <c r="PJP47" s="169"/>
      <c r="PJQ47" s="171"/>
      <c r="PJR47" s="169"/>
      <c r="PJS47" s="171"/>
      <c r="PJT47" s="169"/>
      <c r="PJU47" s="171"/>
      <c r="PJV47" s="169"/>
      <c r="PJW47" s="171"/>
      <c r="PJX47" s="169"/>
      <c r="PJY47" s="171"/>
      <c r="PJZ47" s="169"/>
      <c r="PKA47" s="171"/>
      <c r="PKB47" s="169"/>
      <c r="PKC47" s="171"/>
      <c r="PKD47" s="169"/>
      <c r="PKE47" s="171"/>
      <c r="PKF47" s="169"/>
      <c r="PKG47" s="171"/>
      <c r="PKH47" s="169"/>
      <c r="PKI47" s="171"/>
      <c r="PKJ47" s="169"/>
      <c r="PKK47" s="171"/>
      <c r="PKL47" s="169"/>
      <c r="PKM47" s="171"/>
      <c r="PKN47" s="169"/>
      <c r="PKO47" s="171"/>
      <c r="PKP47" s="169"/>
      <c r="PKQ47" s="171"/>
      <c r="PKR47" s="169"/>
      <c r="PKS47" s="171"/>
      <c r="PKT47" s="169"/>
      <c r="PKU47" s="171"/>
      <c r="PKV47" s="169"/>
      <c r="PKW47" s="171"/>
      <c r="PKX47" s="169"/>
      <c r="PKY47" s="171"/>
      <c r="PKZ47" s="169"/>
      <c r="PLA47" s="171"/>
      <c r="PLB47" s="169"/>
      <c r="PLC47" s="171"/>
      <c r="PLD47" s="169"/>
      <c r="PLE47" s="171"/>
      <c r="PLF47" s="169"/>
      <c r="PLG47" s="171"/>
      <c r="PLH47" s="169"/>
      <c r="PLI47" s="171"/>
      <c r="PLJ47" s="169"/>
      <c r="PLK47" s="171"/>
      <c r="PLL47" s="169"/>
      <c r="PLM47" s="171"/>
      <c r="PLN47" s="169"/>
      <c r="PLO47" s="171"/>
      <c r="PLP47" s="169"/>
      <c r="PLQ47" s="171"/>
      <c r="PLR47" s="169"/>
      <c r="PLS47" s="171"/>
      <c r="PLT47" s="169"/>
      <c r="PLU47" s="171"/>
      <c r="PLV47" s="169"/>
      <c r="PLW47" s="171"/>
      <c r="PLX47" s="169"/>
      <c r="PLY47" s="171"/>
      <c r="PLZ47" s="169"/>
      <c r="PMA47" s="171"/>
      <c r="PMB47" s="169"/>
      <c r="PMC47" s="171"/>
      <c r="PMD47" s="169"/>
      <c r="PME47" s="171"/>
      <c r="PMF47" s="169"/>
      <c r="PMG47" s="171"/>
      <c r="PMH47" s="169"/>
      <c r="PMI47" s="171"/>
      <c r="PMJ47" s="169"/>
      <c r="PMK47" s="171"/>
      <c r="PML47" s="169"/>
      <c r="PMM47" s="171"/>
      <c r="PMN47" s="169"/>
      <c r="PMO47" s="171"/>
      <c r="PMP47" s="169"/>
      <c r="PMQ47" s="171"/>
      <c r="PMR47" s="169"/>
      <c r="PMS47" s="171"/>
      <c r="PMT47" s="169"/>
      <c r="PMU47" s="171"/>
      <c r="PMV47" s="169"/>
      <c r="PMW47" s="171"/>
      <c r="PMX47" s="169"/>
      <c r="PMY47" s="171"/>
      <c r="PMZ47" s="169"/>
      <c r="PNA47" s="171"/>
      <c r="PNB47" s="169"/>
      <c r="PNC47" s="171"/>
      <c r="PND47" s="169"/>
      <c r="PNE47" s="171"/>
      <c r="PNF47" s="169"/>
      <c r="PNG47" s="171"/>
      <c r="PNH47" s="169"/>
      <c r="PNI47" s="171"/>
      <c r="PNJ47" s="169"/>
      <c r="PNK47" s="171"/>
      <c r="PNL47" s="169"/>
      <c r="PNM47" s="171"/>
      <c r="PNN47" s="169"/>
      <c r="PNO47" s="171"/>
      <c r="PNP47" s="169"/>
      <c r="PNQ47" s="171"/>
      <c r="PNR47" s="169"/>
      <c r="PNS47" s="171"/>
      <c r="PNT47" s="169"/>
      <c r="PNU47" s="171"/>
      <c r="PNV47" s="169"/>
      <c r="PNW47" s="171"/>
      <c r="PNX47" s="169"/>
      <c r="PNY47" s="171"/>
      <c r="PNZ47" s="169"/>
      <c r="POA47" s="171"/>
      <c r="POB47" s="169"/>
      <c r="POC47" s="171"/>
      <c r="POD47" s="169"/>
      <c r="POE47" s="171"/>
      <c r="POF47" s="169"/>
      <c r="POG47" s="171"/>
      <c r="POH47" s="169"/>
      <c r="POI47" s="171"/>
      <c r="POJ47" s="169"/>
      <c r="POK47" s="171"/>
      <c r="POL47" s="169"/>
      <c r="POM47" s="171"/>
      <c r="PON47" s="169"/>
      <c r="POO47" s="171"/>
      <c r="POP47" s="169"/>
      <c r="POQ47" s="171"/>
      <c r="POR47" s="169"/>
      <c r="POS47" s="171"/>
      <c r="POT47" s="169"/>
      <c r="POU47" s="171"/>
      <c r="POV47" s="169"/>
      <c r="POW47" s="171"/>
      <c r="POX47" s="169"/>
      <c r="POY47" s="171"/>
      <c r="POZ47" s="169"/>
      <c r="PPA47" s="171"/>
      <c r="PPB47" s="169"/>
      <c r="PPC47" s="171"/>
      <c r="PPD47" s="169"/>
      <c r="PPE47" s="171"/>
      <c r="PPF47" s="169"/>
      <c r="PPG47" s="171"/>
      <c r="PPH47" s="169"/>
      <c r="PPI47" s="171"/>
      <c r="PPJ47" s="169"/>
      <c r="PPK47" s="171"/>
      <c r="PPL47" s="169"/>
      <c r="PPM47" s="171"/>
      <c r="PPN47" s="169"/>
      <c r="PPO47" s="171"/>
      <c r="PPP47" s="169"/>
      <c r="PPQ47" s="171"/>
      <c r="PPR47" s="169"/>
      <c r="PPS47" s="171"/>
      <c r="PPT47" s="169"/>
      <c r="PPU47" s="171"/>
      <c r="PPV47" s="169"/>
      <c r="PPW47" s="171"/>
      <c r="PPX47" s="169"/>
      <c r="PPY47" s="171"/>
      <c r="PPZ47" s="169"/>
      <c r="PQA47" s="171"/>
      <c r="PQB47" s="169"/>
      <c r="PQC47" s="171"/>
      <c r="PQD47" s="169"/>
      <c r="PQE47" s="171"/>
      <c r="PQF47" s="169"/>
      <c r="PQG47" s="171"/>
      <c r="PQH47" s="169"/>
      <c r="PQI47" s="171"/>
      <c r="PQJ47" s="169"/>
      <c r="PQK47" s="171"/>
      <c r="PQL47" s="169"/>
      <c r="PQM47" s="171"/>
      <c r="PQN47" s="169"/>
      <c r="PQO47" s="171"/>
      <c r="PQP47" s="169"/>
      <c r="PQQ47" s="171"/>
      <c r="PQR47" s="169"/>
      <c r="PQS47" s="171"/>
      <c r="PQT47" s="169"/>
      <c r="PQU47" s="171"/>
      <c r="PQV47" s="169"/>
      <c r="PQW47" s="171"/>
      <c r="PQX47" s="169"/>
      <c r="PQY47" s="171"/>
      <c r="PQZ47" s="169"/>
      <c r="PRA47" s="171"/>
      <c r="PRB47" s="169"/>
      <c r="PRC47" s="171"/>
      <c r="PRD47" s="169"/>
      <c r="PRE47" s="171"/>
      <c r="PRF47" s="169"/>
      <c r="PRG47" s="171"/>
      <c r="PRH47" s="169"/>
      <c r="PRI47" s="171"/>
      <c r="PRJ47" s="169"/>
      <c r="PRK47" s="171"/>
      <c r="PRL47" s="169"/>
      <c r="PRM47" s="171"/>
      <c r="PRN47" s="169"/>
      <c r="PRO47" s="171"/>
      <c r="PRP47" s="169"/>
      <c r="PRQ47" s="171"/>
      <c r="PRR47" s="169"/>
      <c r="PRS47" s="171"/>
      <c r="PRT47" s="169"/>
      <c r="PRU47" s="171"/>
      <c r="PRV47" s="169"/>
      <c r="PRW47" s="171"/>
      <c r="PRX47" s="169"/>
      <c r="PRY47" s="171"/>
      <c r="PRZ47" s="169"/>
      <c r="PSA47" s="171"/>
      <c r="PSB47" s="169"/>
      <c r="PSC47" s="171"/>
      <c r="PSD47" s="169"/>
      <c r="PSE47" s="171"/>
      <c r="PSF47" s="169"/>
      <c r="PSG47" s="171"/>
      <c r="PSH47" s="169"/>
      <c r="PSI47" s="171"/>
      <c r="PSJ47" s="169"/>
      <c r="PSK47" s="171"/>
      <c r="PSL47" s="169"/>
      <c r="PSM47" s="171"/>
      <c r="PSN47" s="169"/>
      <c r="PSO47" s="171"/>
      <c r="PSP47" s="169"/>
      <c r="PSQ47" s="171"/>
      <c r="PSR47" s="169"/>
      <c r="PSS47" s="171"/>
      <c r="PST47" s="169"/>
      <c r="PSU47" s="171"/>
      <c r="PSV47" s="169"/>
      <c r="PSW47" s="171"/>
      <c r="PSX47" s="169"/>
      <c r="PSY47" s="171"/>
      <c r="PSZ47" s="169"/>
      <c r="PTA47" s="171"/>
      <c r="PTB47" s="169"/>
      <c r="PTC47" s="171"/>
      <c r="PTD47" s="169"/>
      <c r="PTE47" s="171"/>
      <c r="PTF47" s="169"/>
      <c r="PTG47" s="171"/>
      <c r="PTH47" s="169"/>
      <c r="PTI47" s="171"/>
      <c r="PTJ47" s="169"/>
      <c r="PTK47" s="171"/>
      <c r="PTL47" s="169"/>
      <c r="PTM47" s="171"/>
      <c r="PTN47" s="169"/>
      <c r="PTO47" s="171"/>
      <c r="PTP47" s="169"/>
      <c r="PTQ47" s="171"/>
      <c r="PTR47" s="169"/>
      <c r="PTS47" s="171"/>
      <c r="PTT47" s="169"/>
      <c r="PTU47" s="171"/>
      <c r="PTV47" s="169"/>
      <c r="PTW47" s="171"/>
      <c r="PTX47" s="169"/>
      <c r="PTY47" s="171"/>
      <c r="PTZ47" s="169"/>
      <c r="PUA47" s="171"/>
      <c r="PUB47" s="169"/>
      <c r="PUC47" s="171"/>
      <c r="PUD47" s="169"/>
      <c r="PUE47" s="171"/>
      <c r="PUF47" s="169"/>
      <c r="PUG47" s="171"/>
      <c r="PUH47" s="169"/>
      <c r="PUI47" s="171"/>
      <c r="PUJ47" s="169"/>
      <c r="PUK47" s="171"/>
      <c r="PUL47" s="169"/>
      <c r="PUM47" s="171"/>
      <c r="PUN47" s="169"/>
      <c r="PUO47" s="171"/>
      <c r="PUP47" s="169"/>
      <c r="PUQ47" s="171"/>
      <c r="PUR47" s="169"/>
      <c r="PUS47" s="171"/>
      <c r="PUT47" s="169"/>
      <c r="PUU47" s="171"/>
      <c r="PUV47" s="169"/>
      <c r="PUW47" s="171"/>
      <c r="PUX47" s="169"/>
      <c r="PUY47" s="171"/>
      <c r="PUZ47" s="169"/>
      <c r="PVA47" s="171"/>
      <c r="PVB47" s="169"/>
      <c r="PVC47" s="171"/>
      <c r="PVD47" s="169"/>
      <c r="PVE47" s="171"/>
      <c r="PVF47" s="169"/>
      <c r="PVG47" s="171"/>
      <c r="PVH47" s="169"/>
      <c r="PVI47" s="171"/>
      <c r="PVJ47" s="169"/>
      <c r="PVK47" s="171"/>
      <c r="PVL47" s="169"/>
      <c r="PVM47" s="171"/>
      <c r="PVN47" s="169"/>
      <c r="PVO47" s="171"/>
      <c r="PVP47" s="169"/>
      <c r="PVQ47" s="171"/>
      <c r="PVR47" s="169"/>
      <c r="PVS47" s="171"/>
      <c r="PVT47" s="169"/>
      <c r="PVU47" s="171"/>
      <c r="PVV47" s="169"/>
      <c r="PVW47" s="171"/>
      <c r="PVX47" s="169"/>
      <c r="PVY47" s="171"/>
      <c r="PVZ47" s="169"/>
      <c r="PWA47" s="171"/>
      <c r="PWB47" s="169"/>
      <c r="PWC47" s="171"/>
      <c r="PWD47" s="169"/>
      <c r="PWE47" s="171"/>
      <c r="PWF47" s="169"/>
      <c r="PWG47" s="171"/>
      <c r="PWH47" s="169"/>
      <c r="PWI47" s="171"/>
      <c r="PWJ47" s="169"/>
      <c r="PWK47" s="171"/>
      <c r="PWL47" s="169"/>
      <c r="PWM47" s="171"/>
      <c r="PWN47" s="169"/>
      <c r="PWO47" s="171"/>
      <c r="PWP47" s="169"/>
      <c r="PWQ47" s="171"/>
      <c r="PWR47" s="169"/>
      <c r="PWS47" s="171"/>
      <c r="PWT47" s="169"/>
      <c r="PWU47" s="171"/>
      <c r="PWV47" s="169"/>
      <c r="PWW47" s="171"/>
      <c r="PWX47" s="169"/>
      <c r="PWY47" s="171"/>
      <c r="PWZ47" s="169"/>
      <c r="PXA47" s="171"/>
      <c r="PXB47" s="169"/>
      <c r="PXC47" s="171"/>
      <c r="PXD47" s="169"/>
      <c r="PXE47" s="171"/>
      <c r="PXF47" s="169"/>
      <c r="PXG47" s="171"/>
      <c r="PXH47" s="169"/>
      <c r="PXI47" s="171"/>
      <c r="PXJ47" s="169"/>
      <c r="PXK47" s="171"/>
      <c r="PXL47" s="169"/>
      <c r="PXM47" s="171"/>
      <c r="PXN47" s="169"/>
      <c r="PXO47" s="171"/>
      <c r="PXP47" s="169"/>
      <c r="PXQ47" s="171"/>
      <c r="PXR47" s="169"/>
      <c r="PXS47" s="171"/>
      <c r="PXT47" s="169"/>
      <c r="PXU47" s="171"/>
      <c r="PXV47" s="169"/>
      <c r="PXW47" s="171"/>
      <c r="PXX47" s="169"/>
      <c r="PXY47" s="171"/>
      <c r="PXZ47" s="169"/>
      <c r="PYA47" s="171"/>
      <c r="PYB47" s="169"/>
      <c r="PYC47" s="171"/>
      <c r="PYD47" s="169"/>
      <c r="PYE47" s="171"/>
      <c r="PYF47" s="169"/>
      <c r="PYG47" s="171"/>
      <c r="PYH47" s="169"/>
      <c r="PYI47" s="171"/>
      <c r="PYJ47" s="169"/>
      <c r="PYK47" s="171"/>
      <c r="PYL47" s="169"/>
      <c r="PYM47" s="171"/>
      <c r="PYN47" s="169"/>
      <c r="PYO47" s="171"/>
      <c r="PYP47" s="169"/>
      <c r="PYQ47" s="171"/>
      <c r="PYR47" s="169"/>
      <c r="PYS47" s="171"/>
      <c r="PYT47" s="169"/>
      <c r="PYU47" s="171"/>
      <c r="PYV47" s="169"/>
      <c r="PYW47" s="171"/>
      <c r="PYX47" s="169"/>
      <c r="PYY47" s="171"/>
      <c r="PYZ47" s="169"/>
      <c r="PZA47" s="171"/>
      <c r="PZB47" s="169"/>
      <c r="PZC47" s="171"/>
      <c r="PZD47" s="169"/>
      <c r="PZE47" s="171"/>
      <c r="PZF47" s="169"/>
      <c r="PZG47" s="171"/>
      <c r="PZH47" s="169"/>
      <c r="PZI47" s="171"/>
      <c r="PZJ47" s="169"/>
      <c r="PZK47" s="171"/>
      <c r="PZL47" s="169"/>
      <c r="PZM47" s="171"/>
      <c r="PZN47" s="169"/>
      <c r="PZO47" s="171"/>
      <c r="PZP47" s="169"/>
      <c r="PZQ47" s="171"/>
      <c r="PZR47" s="169"/>
      <c r="PZS47" s="171"/>
      <c r="PZT47" s="169"/>
      <c r="PZU47" s="171"/>
      <c r="PZV47" s="169"/>
      <c r="PZW47" s="171"/>
      <c r="PZX47" s="169"/>
      <c r="PZY47" s="171"/>
      <c r="PZZ47" s="169"/>
      <c r="QAA47" s="171"/>
      <c r="QAB47" s="169"/>
      <c r="QAC47" s="171"/>
      <c r="QAD47" s="169"/>
      <c r="QAE47" s="171"/>
      <c r="QAF47" s="169"/>
      <c r="QAG47" s="171"/>
      <c r="QAH47" s="169"/>
      <c r="QAI47" s="171"/>
      <c r="QAJ47" s="169"/>
      <c r="QAK47" s="171"/>
      <c r="QAL47" s="169"/>
      <c r="QAM47" s="171"/>
      <c r="QAN47" s="169"/>
      <c r="QAO47" s="171"/>
      <c r="QAP47" s="169"/>
      <c r="QAQ47" s="171"/>
      <c r="QAR47" s="169"/>
      <c r="QAS47" s="171"/>
      <c r="QAT47" s="169"/>
      <c r="QAU47" s="171"/>
      <c r="QAV47" s="169"/>
      <c r="QAW47" s="171"/>
      <c r="QAX47" s="169"/>
      <c r="QAY47" s="171"/>
      <c r="QAZ47" s="169"/>
      <c r="QBA47" s="171"/>
      <c r="QBB47" s="169"/>
      <c r="QBC47" s="171"/>
      <c r="QBD47" s="169"/>
      <c r="QBE47" s="171"/>
      <c r="QBF47" s="169"/>
      <c r="QBG47" s="171"/>
      <c r="QBH47" s="169"/>
      <c r="QBI47" s="171"/>
      <c r="QBJ47" s="169"/>
      <c r="QBK47" s="171"/>
      <c r="QBL47" s="169"/>
      <c r="QBM47" s="171"/>
      <c r="QBN47" s="169"/>
      <c r="QBO47" s="171"/>
      <c r="QBP47" s="169"/>
      <c r="QBQ47" s="171"/>
      <c r="QBR47" s="169"/>
      <c r="QBS47" s="171"/>
      <c r="QBT47" s="169"/>
      <c r="QBU47" s="171"/>
      <c r="QBV47" s="169"/>
      <c r="QBW47" s="171"/>
      <c r="QBX47" s="169"/>
      <c r="QBY47" s="171"/>
      <c r="QBZ47" s="169"/>
      <c r="QCA47" s="171"/>
      <c r="QCB47" s="169"/>
      <c r="QCC47" s="171"/>
      <c r="QCD47" s="169"/>
      <c r="QCE47" s="171"/>
      <c r="QCF47" s="169"/>
      <c r="QCG47" s="171"/>
      <c r="QCH47" s="169"/>
      <c r="QCI47" s="171"/>
      <c r="QCJ47" s="169"/>
      <c r="QCK47" s="171"/>
      <c r="QCL47" s="169"/>
      <c r="QCM47" s="171"/>
      <c r="QCN47" s="169"/>
      <c r="QCO47" s="171"/>
      <c r="QCP47" s="169"/>
      <c r="QCQ47" s="171"/>
      <c r="QCR47" s="169"/>
      <c r="QCS47" s="171"/>
      <c r="QCT47" s="169"/>
      <c r="QCU47" s="171"/>
      <c r="QCV47" s="169"/>
      <c r="QCW47" s="171"/>
      <c r="QCX47" s="169"/>
      <c r="QCY47" s="171"/>
      <c r="QCZ47" s="169"/>
      <c r="QDA47" s="171"/>
      <c r="QDB47" s="169"/>
      <c r="QDC47" s="171"/>
      <c r="QDD47" s="169"/>
      <c r="QDE47" s="171"/>
      <c r="QDF47" s="169"/>
      <c r="QDG47" s="171"/>
      <c r="QDH47" s="169"/>
      <c r="QDI47" s="171"/>
      <c r="QDJ47" s="169"/>
      <c r="QDK47" s="171"/>
      <c r="QDL47" s="169"/>
      <c r="QDM47" s="171"/>
      <c r="QDN47" s="169"/>
      <c r="QDO47" s="171"/>
      <c r="QDP47" s="169"/>
      <c r="QDQ47" s="171"/>
      <c r="QDR47" s="169"/>
      <c r="QDS47" s="171"/>
      <c r="QDT47" s="169"/>
      <c r="QDU47" s="171"/>
      <c r="QDV47" s="169"/>
      <c r="QDW47" s="171"/>
      <c r="QDX47" s="169"/>
      <c r="QDY47" s="171"/>
      <c r="QDZ47" s="169"/>
      <c r="QEA47" s="171"/>
      <c r="QEB47" s="169"/>
      <c r="QEC47" s="171"/>
      <c r="QED47" s="169"/>
      <c r="QEE47" s="171"/>
      <c r="QEF47" s="169"/>
      <c r="QEG47" s="171"/>
      <c r="QEH47" s="169"/>
      <c r="QEI47" s="171"/>
      <c r="QEJ47" s="169"/>
      <c r="QEK47" s="171"/>
      <c r="QEL47" s="169"/>
      <c r="QEM47" s="171"/>
      <c r="QEN47" s="169"/>
      <c r="QEO47" s="171"/>
      <c r="QEP47" s="169"/>
      <c r="QEQ47" s="171"/>
      <c r="QER47" s="169"/>
      <c r="QES47" s="171"/>
      <c r="QET47" s="169"/>
      <c r="QEU47" s="171"/>
      <c r="QEV47" s="169"/>
      <c r="QEW47" s="171"/>
      <c r="QEX47" s="169"/>
      <c r="QEY47" s="171"/>
      <c r="QEZ47" s="169"/>
      <c r="QFA47" s="171"/>
      <c r="QFB47" s="169"/>
      <c r="QFC47" s="171"/>
      <c r="QFD47" s="169"/>
      <c r="QFE47" s="171"/>
      <c r="QFF47" s="169"/>
      <c r="QFG47" s="171"/>
      <c r="QFH47" s="169"/>
      <c r="QFI47" s="171"/>
      <c r="QFJ47" s="169"/>
      <c r="QFK47" s="171"/>
      <c r="QFL47" s="169"/>
      <c r="QFM47" s="171"/>
      <c r="QFN47" s="169"/>
      <c r="QFO47" s="171"/>
      <c r="QFP47" s="169"/>
      <c r="QFQ47" s="171"/>
      <c r="QFR47" s="169"/>
      <c r="QFS47" s="171"/>
      <c r="QFT47" s="169"/>
      <c r="QFU47" s="171"/>
      <c r="QFV47" s="169"/>
      <c r="QFW47" s="171"/>
      <c r="QFX47" s="169"/>
      <c r="QFY47" s="171"/>
      <c r="QFZ47" s="169"/>
      <c r="QGA47" s="171"/>
      <c r="QGB47" s="169"/>
      <c r="QGC47" s="171"/>
      <c r="QGD47" s="169"/>
      <c r="QGE47" s="171"/>
      <c r="QGF47" s="169"/>
      <c r="QGG47" s="171"/>
      <c r="QGH47" s="169"/>
      <c r="QGI47" s="171"/>
      <c r="QGJ47" s="169"/>
      <c r="QGK47" s="171"/>
      <c r="QGL47" s="169"/>
      <c r="QGM47" s="171"/>
      <c r="QGN47" s="169"/>
      <c r="QGO47" s="171"/>
      <c r="QGP47" s="169"/>
      <c r="QGQ47" s="171"/>
      <c r="QGR47" s="169"/>
      <c r="QGS47" s="171"/>
      <c r="QGT47" s="169"/>
      <c r="QGU47" s="171"/>
      <c r="QGV47" s="169"/>
      <c r="QGW47" s="171"/>
      <c r="QGX47" s="169"/>
      <c r="QGY47" s="171"/>
      <c r="QGZ47" s="169"/>
      <c r="QHA47" s="171"/>
      <c r="QHB47" s="169"/>
      <c r="QHC47" s="171"/>
      <c r="QHD47" s="169"/>
      <c r="QHE47" s="171"/>
      <c r="QHF47" s="169"/>
      <c r="QHG47" s="171"/>
      <c r="QHH47" s="169"/>
      <c r="QHI47" s="171"/>
      <c r="QHJ47" s="169"/>
      <c r="QHK47" s="171"/>
      <c r="QHL47" s="169"/>
      <c r="QHM47" s="171"/>
      <c r="QHN47" s="169"/>
      <c r="QHO47" s="171"/>
      <c r="QHP47" s="169"/>
      <c r="QHQ47" s="171"/>
      <c r="QHR47" s="169"/>
      <c r="QHS47" s="171"/>
      <c r="QHT47" s="169"/>
      <c r="QHU47" s="171"/>
      <c r="QHV47" s="169"/>
      <c r="QHW47" s="171"/>
      <c r="QHX47" s="169"/>
      <c r="QHY47" s="171"/>
      <c r="QHZ47" s="169"/>
      <c r="QIA47" s="171"/>
      <c r="QIB47" s="169"/>
      <c r="QIC47" s="171"/>
      <c r="QID47" s="169"/>
      <c r="QIE47" s="171"/>
      <c r="QIF47" s="169"/>
      <c r="QIG47" s="171"/>
      <c r="QIH47" s="169"/>
      <c r="QII47" s="171"/>
      <c r="QIJ47" s="169"/>
      <c r="QIK47" s="171"/>
      <c r="QIL47" s="169"/>
      <c r="QIM47" s="171"/>
      <c r="QIN47" s="169"/>
      <c r="QIO47" s="171"/>
      <c r="QIP47" s="169"/>
      <c r="QIQ47" s="171"/>
      <c r="QIR47" s="169"/>
      <c r="QIS47" s="171"/>
      <c r="QIT47" s="169"/>
      <c r="QIU47" s="171"/>
      <c r="QIV47" s="169"/>
      <c r="QIW47" s="171"/>
      <c r="QIX47" s="169"/>
      <c r="QIY47" s="171"/>
      <c r="QIZ47" s="169"/>
      <c r="QJA47" s="171"/>
      <c r="QJB47" s="169"/>
      <c r="QJC47" s="171"/>
      <c r="QJD47" s="169"/>
      <c r="QJE47" s="171"/>
      <c r="QJF47" s="169"/>
      <c r="QJG47" s="171"/>
      <c r="QJH47" s="169"/>
      <c r="QJI47" s="171"/>
      <c r="QJJ47" s="169"/>
      <c r="QJK47" s="171"/>
      <c r="QJL47" s="169"/>
      <c r="QJM47" s="171"/>
      <c r="QJN47" s="169"/>
      <c r="QJO47" s="171"/>
      <c r="QJP47" s="169"/>
      <c r="QJQ47" s="171"/>
      <c r="QJR47" s="169"/>
      <c r="QJS47" s="171"/>
      <c r="QJT47" s="169"/>
      <c r="QJU47" s="171"/>
      <c r="QJV47" s="169"/>
      <c r="QJW47" s="171"/>
      <c r="QJX47" s="169"/>
      <c r="QJY47" s="171"/>
      <c r="QJZ47" s="169"/>
      <c r="QKA47" s="171"/>
      <c r="QKB47" s="169"/>
      <c r="QKC47" s="171"/>
      <c r="QKD47" s="169"/>
      <c r="QKE47" s="171"/>
      <c r="QKF47" s="169"/>
      <c r="QKG47" s="171"/>
      <c r="QKH47" s="169"/>
      <c r="QKI47" s="171"/>
      <c r="QKJ47" s="169"/>
      <c r="QKK47" s="171"/>
      <c r="QKL47" s="169"/>
      <c r="QKM47" s="171"/>
      <c r="QKN47" s="169"/>
      <c r="QKO47" s="171"/>
      <c r="QKP47" s="169"/>
      <c r="QKQ47" s="171"/>
      <c r="QKR47" s="169"/>
      <c r="QKS47" s="171"/>
      <c r="QKT47" s="169"/>
      <c r="QKU47" s="171"/>
      <c r="QKV47" s="169"/>
      <c r="QKW47" s="171"/>
      <c r="QKX47" s="169"/>
      <c r="QKY47" s="171"/>
      <c r="QKZ47" s="169"/>
      <c r="QLA47" s="171"/>
      <c r="QLB47" s="169"/>
      <c r="QLC47" s="171"/>
      <c r="QLD47" s="169"/>
      <c r="QLE47" s="171"/>
      <c r="QLF47" s="169"/>
      <c r="QLG47" s="171"/>
      <c r="QLH47" s="169"/>
      <c r="QLI47" s="171"/>
      <c r="QLJ47" s="169"/>
      <c r="QLK47" s="171"/>
      <c r="QLL47" s="169"/>
      <c r="QLM47" s="171"/>
      <c r="QLN47" s="169"/>
      <c r="QLO47" s="171"/>
      <c r="QLP47" s="169"/>
      <c r="QLQ47" s="171"/>
      <c r="QLR47" s="169"/>
      <c r="QLS47" s="171"/>
      <c r="QLT47" s="169"/>
      <c r="QLU47" s="171"/>
      <c r="QLV47" s="169"/>
      <c r="QLW47" s="171"/>
      <c r="QLX47" s="169"/>
      <c r="QLY47" s="171"/>
      <c r="QLZ47" s="169"/>
      <c r="QMA47" s="171"/>
      <c r="QMB47" s="169"/>
      <c r="QMC47" s="171"/>
      <c r="QMD47" s="169"/>
      <c r="QME47" s="171"/>
      <c r="QMF47" s="169"/>
      <c r="QMG47" s="171"/>
      <c r="QMH47" s="169"/>
      <c r="QMI47" s="171"/>
      <c r="QMJ47" s="169"/>
      <c r="QMK47" s="171"/>
      <c r="QML47" s="169"/>
      <c r="QMM47" s="171"/>
      <c r="QMN47" s="169"/>
      <c r="QMO47" s="171"/>
      <c r="QMP47" s="169"/>
      <c r="QMQ47" s="171"/>
      <c r="QMR47" s="169"/>
      <c r="QMS47" s="171"/>
      <c r="QMT47" s="169"/>
      <c r="QMU47" s="171"/>
      <c r="QMV47" s="169"/>
      <c r="QMW47" s="171"/>
      <c r="QMX47" s="169"/>
      <c r="QMY47" s="171"/>
      <c r="QMZ47" s="169"/>
      <c r="QNA47" s="171"/>
      <c r="QNB47" s="169"/>
      <c r="QNC47" s="171"/>
      <c r="QND47" s="169"/>
      <c r="QNE47" s="171"/>
      <c r="QNF47" s="169"/>
      <c r="QNG47" s="171"/>
      <c r="QNH47" s="169"/>
      <c r="QNI47" s="171"/>
      <c r="QNJ47" s="169"/>
      <c r="QNK47" s="171"/>
      <c r="QNL47" s="169"/>
      <c r="QNM47" s="171"/>
      <c r="QNN47" s="169"/>
      <c r="QNO47" s="171"/>
      <c r="QNP47" s="169"/>
      <c r="QNQ47" s="171"/>
      <c r="QNR47" s="169"/>
      <c r="QNS47" s="171"/>
      <c r="QNT47" s="169"/>
      <c r="QNU47" s="171"/>
      <c r="QNV47" s="169"/>
      <c r="QNW47" s="171"/>
      <c r="QNX47" s="169"/>
      <c r="QNY47" s="171"/>
      <c r="QNZ47" s="169"/>
      <c r="QOA47" s="171"/>
      <c r="QOB47" s="169"/>
      <c r="QOC47" s="171"/>
      <c r="QOD47" s="169"/>
      <c r="QOE47" s="171"/>
      <c r="QOF47" s="169"/>
      <c r="QOG47" s="171"/>
      <c r="QOH47" s="169"/>
      <c r="QOI47" s="171"/>
      <c r="QOJ47" s="169"/>
      <c r="QOK47" s="171"/>
      <c r="QOL47" s="169"/>
      <c r="QOM47" s="171"/>
      <c r="QON47" s="169"/>
      <c r="QOO47" s="171"/>
      <c r="QOP47" s="169"/>
      <c r="QOQ47" s="171"/>
      <c r="QOR47" s="169"/>
      <c r="QOS47" s="171"/>
      <c r="QOT47" s="169"/>
      <c r="QOU47" s="171"/>
      <c r="QOV47" s="169"/>
      <c r="QOW47" s="171"/>
      <c r="QOX47" s="169"/>
      <c r="QOY47" s="171"/>
      <c r="QOZ47" s="169"/>
      <c r="QPA47" s="171"/>
      <c r="QPB47" s="169"/>
      <c r="QPC47" s="171"/>
      <c r="QPD47" s="169"/>
      <c r="QPE47" s="171"/>
      <c r="QPF47" s="169"/>
      <c r="QPG47" s="171"/>
      <c r="QPH47" s="169"/>
      <c r="QPI47" s="171"/>
      <c r="QPJ47" s="169"/>
      <c r="QPK47" s="171"/>
      <c r="QPL47" s="169"/>
      <c r="QPM47" s="171"/>
      <c r="QPN47" s="169"/>
      <c r="QPO47" s="171"/>
      <c r="QPP47" s="169"/>
      <c r="QPQ47" s="171"/>
      <c r="QPR47" s="169"/>
      <c r="QPS47" s="171"/>
      <c r="QPT47" s="169"/>
      <c r="QPU47" s="171"/>
      <c r="QPV47" s="169"/>
      <c r="QPW47" s="171"/>
      <c r="QPX47" s="169"/>
      <c r="QPY47" s="171"/>
      <c r="QPZ47" s="169"/>
      <c r="QQA47" s="171"/>
      <c r="QQB47" s="169"/>
      <c r="QQC47" s="171"/>
      <c r="QQD47" s="169"/>
      <c r="QQE47" s="171"/>
      <c r="QQF47" s="169"/>
      <c r="QQG47" s="171"/>
      <c r="QQH47" s="169"/>
      <c r="QQI47" s="171"/>
      <c r="QQJ47" s="169"/>
      <c r="QQK47" s="171"/>
      <c r="QQL47" s="169"/>
      <c r="QQM47" s="171"/>
      <c r="QQN47" s="169"/>
      <c r="QQO47" s="171"/>
      <c r="QQP47" s="169"/>
      <c r="QQQ47" s="171"/>
      <c r="QQR47" s="169"/>
      <c r="QQS47" s="171"/>
      <c r="QQT47" s="169"/>
      <c r="QQU47" s="171"/>
      <c r="QQV47" s="169"/>
      <c r="QQW47" s="171"/>
      <c r="QQX47" s="169"/>
      <c r="QQY47" s="171"/>
      <c r="QQZ47" s="169"/>
      <c r="QRA47" s="171"/>
      <c r="QRB47" s="169"/>
      <c r="QRC47" s="171"/>
      <c r="QRD47" s="169"/>
      <c r="QRE47" s="171"/>
      <c r="QRF47" s="169"/>
      <c r="QRG47" s="171"/>
      <c r="QRH47" s="169"/>
      <c r="QRI47" s="171"/>
      <c r="QRJ47" s="169"/>
      <c r="QRK47" s="171"/>
      <c r="QRL47" s="169"/>
      <c r="QRM47" s="171"/>
      <c r="QRN47" s="169"/>
      <c r="QRO47" s="171"/>
      <c r="QRP47" s="169"/>
      <c r="QRQ47" s="171"/>
      <c r="QRR47" s="169"/>
      <c r="QRS47" s="171"/>
      <c r="QRT47" s="169"/>
      <c r="QRU47" s="171"/>
      <c r="QRV47" s="169"/>
      <c r="QRW47" s="171"/>
      <c r="QRX47" s="169"/>
      <c r="QRY47" s="171"/>
      <c r="QRZ47" s="169"/>
      <c r="QSA47" s="171"/>
      <c r="QSB47" s="169"/>
      <c r="QSC47" s="171"/>
      <c r="QSD47" s="169"/>
      <c r="QSE47" s="171"/>
      <c r="QSF47" s="169"/>
      <c r="QSG47" s="171"/>
      <c r="QSH47" s="169"/>
      <c r="QSI47" s="171"/>
      <c r="QSJ47" s="169"/>
      <c r="QSK47" s="171"/>
      <c r="QSL47" s="169"/>
      <c r="QSM47" s="171"/>
      <c r="QSN47" s="169"/>
      <c r="QSO47" s="171"/>
      <c r="QSP47" s="169"/>
      <c r="QSQ47" s="171"/>
      <c r="QSR47" s="169"/>
      <c r="QSS47" s="171"/>
      <c r="QST47" s="169"/>
      <c r="QSU47" s="171"/>
      <c r="QSV47" s="169"/>
      <c r="QSW47" s="171"/>
      <c r="QSX47" s="169"/>
      <c r="QSY47" s="171"/>
      <c r="QSZ47" s="169"/>
      <c r="QTA47" s="171"/>
      <c r="QTB47" s="169"/>
      <c r="QTC47" s="171"/>
      <c r="QTD47" s="169"/>
      <c r="QTE47" s="171"/>
      <c r="QTF47" s="169"/>
      <c r="QTG47" s="171"/>
      <c r="QTH47" s="169"/>
      <c r="QTI47" s="171"/>
      <c r="QTJ47" s="169"/>
      <c r="QTK47" s="171"/>
      <c r="QTL47" s="169"/>
      <c r="QTM47" s="171"/>
      <c r="QTN47" s="169"/>
      <c r="QTO47" s="171"/>
      <c r="QTP47" s="169"/>
      <c r="QTQ47" s="171"/>
      <c r="QTR47" s="169"/>
      <c r="QTS47" s="171"/>
      <c r="QTT47" s="169"/>
      <c r="QTU47" s="171"/>
      <c r="QTV47" s="169"/>
      <c r="QTW47" s="171"/>
      <c r="QTX47" s="169"/>
      <c r="QTY47" s="171"/>
      <c r="QTZ47" s="169"/>
      <c r="QUA47" s="171"/>
      <c r="QUB47" s="169"/>
      <c r="QUC47" s="171"/>
      <c r="QUD47" s="169"/>
      <c r="QUE47" s="171"/>
      <c r="QUF47" s="169"/>
      <c r="QUG47" s="171"/>
      <c r="QUH47" s="169"/>
      <c r="QUI47" s="171"/>
      <c r="QUJ47" s="169"/>
      <c r="QUK47" s="171"/>
      <c r="QUL47" s="169"/>
      <c r="QUM47" s="171"/>
      <c r="QUN47" s="169"/>
      <c r="QUO47" s="171"/>
      <c r="QUP47" s="169"/>
      <c r="QUQ47" s="171"/>
      <c r="QUR47" s="169"/>
      <c r="QUS47" s="171"/>
      <c r="QUT47" s="169"/>
      <c r="QUU47" s="171"/>
      <c r="QUV47" s="169"/>
      <c r="QUW47" s="171"/>
      <c r="QUX47" s="169"/>
      <c r="QUY47" s="171"/>
      <c r="QUZ47" s="169"/>
      <c r="QVA47" s="171"/>
      <c r="QVB47" s="169"/>
      <c r="QVC47" s="171"/>
      <c r="QVD47" s="169"/>
      <c r="QVE47" s="171"/>
      <c r="QVF47" s="169"/>
      <c r="QVG47" s="171"/>
      <c r="QVH47" s="169"/>
      <c r="QVI47" s="171"/>
      <c r="QVJ47" s="169"/>
      <c r="QVK47" s="171"/>
      <c r="QVL47" s="169"/>
      <c r="QVM47" s="171"/>
      <c r="QVN47" s="169"/>
      <c r="QVO47" s="171"/>
      <c r="QVP47" s="169"/>
      <c r="QVQ47" s="171"/>
      <c r="QVR47" s="169"/>
      <c r="QVS47" s="171"/>
      <c r="QVT47" s="169"/>
      <c r="QVU47" s="171"/>
      <c r="QVV47" s="169"/>
      <c r="QVW47" s="171"/>
      <c r="QVX47" s="169"/>
      <c r="QVY47" s="171"/>
      <c r="QVZ47" s="169"/>
      <c r="QWA47" s="171"/>
      <c r="QWB47" s="169"/>
      <c r="QWC47" s="171"/>
      <c r="QWD47" s="169"/>
      <c r="QWE47" s="171"/>
      <c r="QWF47" s="169"/>
      <c r="QWG47" s="171"/>
      <c r="QWH47" s="169"/>
      <c r="QWI47" s="171"/>
      <c r="QWJ47" s="169"/>
      <c r="QWK47" s="171"/>
      <c r="QWL47" s="169"/>
      <c r="QWM47" s="171"/>
      <c r="QWN47" s="169"/>
      <c r="QWO47" s="171"/>
      <c r="QWP47" s="169"/>
      <c r="QWQ47" s="171"/>
      <c r="QWR47" s="169"/>
      <c r="QWS47" s="171"/>
      <c r="QWT47" s="169"/>
      <c r="QWU47" s="171"/>
      <c r="QWV47" s="169"/>
      <c r="QWW47" s="171"/>
      <c r="QWX47" s="169"/>
      <c r="QWY47" s="171"/>
      <c r="QWZ47" s="169"/>
      <c r="QXA47" s="171"/>
      <c r="QXB47" s="169"/>
      <c r="QXC47" s="171"/>
      <c r="QXD47" s="169"/>
      <c r="QXE47" s="171"/>
      <c r="QXF47" s="169"/>
      <c r="QXG47" s="171"/>
      <c r="QXH47" s="169"/>
      <c r="QXI47" s="171"/>
      <c r="QXJ47" s="169"/>
      <c r="QXK47" s="171"/>
      <c r="QXL47" s="169"/>
      <c r="QXM47" s="171"/>
      <c r="QXN47" s="169"/>
      <c r="QXO47" s="171"/>
      <c r="QXP47" s="169"/>
      <c r="QXQ47" s="171"/>
      <c r="QXR47" s="169"/>
      <c r="QXS47" s="171"/>
      <c r="QXT47" s="169"/>
      <c r="QXU47" s="171"/>
      <c r="QXV47" s="169"/>
      <c r="QXW47" s="171"/>
      <c r="QXX47" s="169"/>
      <c r="QXY47" s="171"/>
      <c r="QXZ47" s="169"/>
      <c r="QYA47" s="171"/>
      <c r="QYB47" s="169"/>
      <c r="QYC47" s="171"/>
      <c r="QYD47" s="169"/>
      <c r="QYE47" s="171"/>
      <c r="QYF47" s="169"/>
      <c r="QYG47" s="171"/>
      <c r="QYH47" s="169"/>
      <c r="QYI47" s="171"/>
      <c r="QYJ47" s="169"/>
      <c r="QYK47" s="171"/>
      <c r="QYL47" s="169"/>
      <c r="QYM47" s="171"/>
      <c r="QYN47" s="169"/>
      <c r="QYO47" s="171"/>
      <c r="QYP47" s="169"/>
      <c r="QYQ47" s="171"/>
      <c r="QYR47" s="169"/>
      <c r="QYS47" s="171"/>
      <c r="QYT47" s="169"/>
      <c r="QYU47" s="171"/>
      <c r="QYV47" s="169"/>
      <c r="QYW47" s="171"/>
      <c r="QYX47" s="169"/>
      <c r="QYY47" s="171"/>
      <c r="QYZ47" s="169"/>
      <c r="QZA47" s="171"/>
      <c r="QZB47" s="169"/>
      <c r="QZC47" s="171"/>
      <c r="QZD47" s="169"/>
      <c r="QZE47" s="171"/>
      <c r="QZF47" s="169"/>
      <c r="QZG47" s="171"/>
      <c r="QZH47" s="169"/>
      <c r="QZI47" s="171"/>
      <c r="QZJ47" s="169"/>
      <c r="QZK47" s="171"/>
      <c r="QZL47" s="169"/>
      <c r="QZM47" s="171"/>
      <c r="QZN47" s="169"/>
      <c r="QZO47" s="171"/>
      <c r="QZP47" s="169"/>
      <c r="QZQ47" s="171"/>
      <c r="QZR47" s="169"/>
      <c r="QZS47" s="171"/>
      <c r="QZT47" s="169"/>
      <c r="QZU47" s="171"/>
      <c r="QZV47" s="169"/>
      <c r="QZW47" s="171"/>
      <c r="QZX47" s="169"/>
      <c r="QZY47" s="171"/>
      <c r="QZZ47" s="169"/>
      <c r="RAA47" s="171"/>
      <c r="RAB47" s="169"/>
      <c r="RAC47" s="171"/>
      <c r="RAD47" s="169"/>
      <c r="RAE47" s="171"/>
      <c r="RAF47" s="169"/>
      <c r="RAG47" s="171"/>
      <c r="RAH47" s="169"/>
      <c r="RAI47" s="171"/>
      <c r="RAJ47" s="169"/>
      <c r="RAK47" s="171"/>
      <c r="RAL47" s="169"/>
      <c r="RAM47" s="171"/>
      <c r="RAN47" s="169"/>
      <c r="RAO47" s="171"/>
      <c r="RAP47" s="169"/>
      <c r="RAQ47" s="171"/>
      <c r="RAR47" s="169"/>
      <c r="RAS47" s="171"/>
      <c r="RAT47" s="169"/>
      <c r="RAU47" s="171"/>
      <c r="RAV47" s="169"/>
      <c r="RAW47" s="171"/>
      <c r="RAX47" s="169"/>
      <c r="RAY47" s="171"/>
      <c r="RAZ47" s="169"/>
      <c r="RBA47" s="171"/>
      <c r="RBB47" s="169"/>
      <c r="RBC47" s="171"/>
      <c r="RBD47" s="169"/>
      <c r="RBE47" s="171"/>
      <c r="RBF47" s="169"/>
      <c r="RBG47" s="171"/>
      <c r="RBH47" s="169"/>
      <c r="RBI47" s="171"/>
      <c r="RBJ47" s="169"/>
      <c r="RBK47" s="171"/>
      <c r="RBL47" s="169"/>
      <c r="RBM47" s="171"/>
      <c r="RBN47" s="169"/>
      <c r="RBO47" s="171"/>
      <c r="RBP47" s="169"/>
      <c r="RBQ47" s="171"/>
      <c r="RBR47" s="169"/>
      <c r="RBS47" s="171"/>
      <c r="RBT47" s="169"/>
      <c r="RBU47" s="171"/>
      <c r="RBV47" s="169"/>
      <c r="RBW47" s="171"/>
      <c r="RBX47" s="169"/>
      <c r="RBY47" s="171"/>
      <c r="RBZ47" s="169"/>
      <c r="RCA47" s="171"/>
      <c r="RCB47" s="169"/>
      <c r="RCC47" s="171"/>
      <c r="RCD47" s="169"/>
      <c r="RCE47" s="171"/>
      <c r="RCF47" s="169"/>
      <c r="RCG47" s="171"/>
      <c r="RCH47" s="169"/>
      <c r="RCI47" s="171"/>
      <c r="RCJ47" s="169"/>
      <c r="RCK47" s="171"/>
      <c r="RCL47" s="169"/>
      <c r="RCM47" s="171"/>
      <c r="RCN47" s="169"/>
      <c r="RCO47" s="171"/>
      <c r="RCP47" s="169"/>
      <c r="RCQ47" s="171"/>
      <c r="RCR47" s="169"/>
      <c r="RCS47" s="171"/>
      <c r="RCT47" s="169"/>
      <c r="RCU47" s="171"/>
      <c r="RCV47" s="169"/>
      <c r="RCW47" s="171"/>
      <c r="RCX47" s="169"/>
      <c r="RCY47" s="171"/>
      <c r="RCZ47" s="169"/>
      <c r="RDA47" s="171"/>
      <c r="RDB47" s="169"/>
      <c r="RDC47" s="171"/>
      <c r="RDD47" s="169"/>
      <c r="RDE47" s="171"/>
      <c r="RDF47" s="169"/>
      <c r="RDG47" s="171"/>
      <c r="RDH47" s="169"/>
      <c r="RDI47" s="171"/>
      <c r="RDJ47" s="169"/>
      <c r="RDK47" s="171"/>
      <c r="RDL47" s="169"/>
      <c r="RDM47" s="171"/>
      <c r="RDN47" s="169"/>
      <c r="RDO47" s="171"/>
      <c r="RDP47" s="169"/>
      <c r="RDQ47" s="171"/>
      <c r="RDR47" s="169"/>
      <c r="RDS47" s="171"/>
      <c r="RDT47" s="169"/>
      <c r="RDU47" s="171"/>
      <c r="RDV47" s="169"/>
      <c r="RDW47" s="171"/>
      <c r="RDX47" s="169"/>
      <c r="RDY47" s="171"/>
      <c r="RDZ47" s="169"/>
      <c r="REA47" s="171"/>
      <c r="REB47" s="169"/>
      <c r="REC47" s="171"/>
      <c r="RED47" s="169"/>
      <c r="REE47" s="171"/>
      <c r="REF47" s="169"/>
      <c r="REG47" s="171"/>
      <c r="REH47" s="169"/>
      <c r="REI47" s="171"/>
      <c r="REJ47" s="169"/>
      <c r="REK47" s="171"/>
      <c r="REL47" s="169"/>
      <c r="REM47" s="171"/>
      <c r="REN47" s="169"/>
      <c r="REO47" s="171"/>
      <c r="REP47" s="169"/>
      <c r="REQ47" s="171"/>
      <c r="RER47" s="169"/>
      <c r="RES47" s="171"/>
      <c r="RET47" s="169"/>
      <c r="REU47" s="171"/>
      <c r="REV47" s="169"/>
      <c r="REW47" s="171"/>
      <c r="REX47" s="169"/>
      <c r="REY47" s="171"/>
      <c r="REZ47" s="169"/>
      <c r="RFA47" s="171"/>
      <c r="RFB47" s="169"/>
      <c r="RFC47" s="171"/>
      <c r="RFD47" s="169"/>
      <c r="RFE47" s="171"/>
      <c r="RFF47" s="169"/>
      <c r="RFG47" s="171"/>
      <c r="RFH47" s="169"/>
      <c r="RFI47" s="171"/>
      <c r="RFJ47" s="169"/>
      <c r="RFK47" s="171"/>
      <c r="RFL47" s="169"/>
      <c r="RFM47" s="171"/>
      <c r="RFN47" s="169"/>
      <c r="RFO47" s="171"/>
      <c r="RFP47" s="169"/>
      <c r="RFQ47" s="171"/>
      <c r="RFR47" s="169"/>
      <c r="RFS47" s="171"/>
      <c r="RFT47" s="169"/>
      <c r="RFU47" s="171"/>
      <c r="RFV47" s="169"/>
      <c r="RFW47" s="171"/>
      <c r="RFX47" s="169"/>
      <c r="RFY47" s="171"/>
      <c r="RFZ47" s="169"/>
      <c r="RGA47" s="171"/>
      <c r="RGB47" s="169"/>
      <c r="RGC47" s="171"/>
      <c r="RGD47" s="169"/>
      <c r="RGE47" s="171"/>
      <c r="RGF47" s="169"/>
      <c r="RGG47" s="171"/>
      <c r="RGH47" s="169"/>
      <c r="RGI47" s="171"/>
      <c r="RGJ47" s="169"/>
      <c r="RGK47" s="171"/>
      <c r="RGL47" s="169"/>
      <c r="RGM47" s="171"/>
      <c r="RGN47" s="169"/>
      <c r="RGO47" s="171"/>
      <c r="RGP47" s="169"/>
      <c r="RGQ47" s="171"/>
      <c r="RGR47" s="169"/>
      <c r="RGS47" s="171"/>
      <c r="RGT47" s="169"/>
      <c r="RGU47" s="171"/>
      <c r="RGV47" s="169"/>
      <c r="RGW47" s="171"/>
      <c r="RGX47" s="169"/>
      <c r="RGY47" s="171"/>
      <c r="RGZ47" s="169"/>
      <c r="RHA47" s="171"/>
      <c r="RHB47" s="169"/>
      <c r="RHC47" s="171"/>
      <c r="RHD47" s="169"/>
      <c r="RHE47" s="171"/>
      <c r="RHF47" s="169"/>
      <c r="RHG47" s="171"/>
      <c r="RHH47" s="169"/>
      <c r="RHI47" s="171"/>
      <c r="RHJ47" s="169"/>
      <c r="RHK47" s="171"/>
      <c r="RHL47" s="169"/>
      <c r="RHM47" s="171"/>
      <c r="RHN47" s="169"/>
      <c r="RHO47" s="171"/>
      <c r="RHP47" s="169"/>
      <c r="RHQ47" s="171"/>
      <c r="RHR47" s="169"/>
      <c r="RHS47" s="171"/>
      <c r="RHT47" s="169"/>
      <c r="RHU47" s="171"/>
      <c r="RHV47" s="169"/>
      <c r="RHW47" s="171"/>
      <c r="RHX47" s="169"/>
      <c r="RHY47" s="171"/>
      <c r="RHZ47" s="169"/>
      <c r="RIA47" s="171"/>
      <c r="RIB47" s="169"/>
      <c r="RIC47" s="171"/>
      <c r="RID47" s="169"/>
      <c r="RIE47" s="171"/>
      <c r="RIF47" s="169"/>
      <c r="RIG47" s="171"/>
      <c r="RIH47" s="169"/>
      <c r="RII47" s="171"/>
      <c r="RIJ47" s="169"/>
      <c r="RIK47" s="171"/>
      <c r="RIL47" s="169"/>
      <c r="RIM47" s="171"/>
      <c r="RIN47" s="169"/>
      <c r="RIO47" s="171"/>
      <c r="RIP47" s="169"/>
      <c r="RIQ47" s="171"/>
      <c r="RIR47" s="169"/>
      <c r="RIS47" s="171"/>
      <c r="RIT47" s="169"/>
      <c r="RIU47" s="171"/>
      <c r="RIV47" s="169"/>
      <c r="RIW47" s="171"/>
      <c r="RIX47" s="169"/>
      <c r="RIY47" s="171"/>
      <c r="RIZ47" s="169"/>
      <c r="RJA47" s="171"/>
      <c r="RJB47" s="169"/>
      <c r="RJC47" s="171"/>
      <c r="RJD47" s="169"/>
      <c r="RJE47" s="171"/>
      <c r="RJF47" s="169"/>
      <c r="RJG47" s="171"/>
      <c r="RJH47" s="169"/>
      <c r="RJI47" s="171"/>
      <c r="RJJ47" s="169"/>
      <c r="RJK47" s="171"/>
      <c r="RJL47" s="169"/>
      <c r="RJM47" s="171"/>
      <c r="RJN47" s="169"/>
      <c r="RJO47" s="171"/>
      <c r="RJP47" s="169"/>
      <c r="RJQ47" s="171"/>
      <c r="RJR47" s="169"/>
      <c r="RJS47" s="171"/>
      <c r="RJT47" s="169"/>
      <c r="RJU47" s="171"/>
      <c r="RJV47" s="169"/>
      <c r="RJW47" s="171"/>
      <c r="RJX47" s="169"/>
      <c r="RJY47" s="171"/>
      <c r="RJZ47" s="169"/>
      <c r="RKA47" s="171"/>
      <c r="RKB47" s="169"/>
      <c r="RKC47" s="171"/>
      <c r="RKD47" s="169"/>
      <c r="RKE47" s="171"/>
      <c r="RKF47" s="169"/>
      <c r="RKG47" s="171"/>
      <c r="RKH47" s="169"/>
      <c r="RKI47" s="171"/>
      <c r="RKJ47" s="169"/>
      <c r="RKK47" s="171"/>
      <c r="RKL47" s="169"/>
      <c r="RKM47" s="171"/>
      <c r="RKN47" s="169"/>
      <c r="RKO47" s="171"/>
      <c r="RKP47" s="169"/>
      <c r="RKQ47" s="171"/>
      <c r="RKR47" s="169"/>
      <c r="RKS47" s="171"/>
      <c r="RKT47" s="169"/>
      <c r="RKU47" s="171"/>
      <c r="RKV47" s="169"/>
      <c r="RKW47" s="171"/>
      <c r="RKX47" s="169"/>
      <c r="RKY47" s="171"/>
      <c r="RKZ47" s="169"/>
      <c r="RLA47" s="171"/>
      <c r="RLB47" s="169"/>
      <c r="RLC47" s="171"/>
      <c r="RLD47" s="169"/>
      <c r="RLE47" s="171"/>
      <c r="RLF47" s="169"/>
      <c r="RLG47" s="171"/>
      <c r="RLH47" s="169"/>
      <c r="RLI47" s="171"/>
      <c r="RLJ47" s="169"/>
      <c r="RLK47" s="171"/>
      <c r="RLL47" s="169"/>
      <c r="RLM47" s="171"/>
      <c r="RLN47" s="169"/>
      <c r="RLO47" s="171"/>
      <c r="RLP47" s="169"/>
      <c r="RLQ47" s="171"/>
      <c r="RLR47" s="169"/>
      <c r="RLS47" s="171"/>
      <c r="RLT47" s="169"/>
      <c r="RLU47" s="171"/>
      <c r="RLV47" s="169"/>
      <c r="RLW47" s="171"/>
      <c r="RLX47" s="169"/>
      <c r="RLY47" s="171"/>
      <c r="RLZ47" s="169"/>
      <c r="RMA47" s="171"/>
      <c r="RMB47" s="169"/>
      <c r="RMC47" s="171"/>
      <c r="RMD47" s="169"/>
      <c r="RME47" s="171"/>
      <c r="RMF47" s="169"/>
      <c r="RMG47" s="171"/>
      <c r="RMH47" s="169"/>
      <c r="RMI47" s="171"/>
      <c r="RMJ47" s="169"/>
      <c r="RMK47" s="171"/>
      <c r="RML47" s="169"/>
      <c r="RMM47" s="171"/>
      <c r="RMN47" s="169"/>
      <c r="RMO47" s="171"/>
      <c r="RMP47" s="169"/>
      <c r="RMQ47" s="171"/>
      <c r="RMR47" s="169"/>
      <c r="RMS47" s="171"/>
      <c r="RMT47" s="169"/>
      <c r="RMU47" s="171"/>
      <c r="RMV47" s="169"/>
      <c r="RMW47" s="171"/>
      <c r="RMX47" s="169"/>
      <c r="RMY47" s="171"/>
      <c r="RMZ47" s="169"/>
      <c r="RNA47" s="171"/>
      <c r="RNB47" s="169"/>
      <c r="RNC47" s="171"/>
      <c r="RND47" s="169"/>
      <c r="RNE47" s="171"/>
      <c r="RNF47" s="169"/>
      <c r="RNG47" s="171"/>
      <c r="RNH47" s="169"/>
      <c r="RNI47" s="171"/>
      <c r="RNJ47" s="169"/>
      <c r="RNK47" s="171"/>
      <c r="RNL47" s="169"/>
      <c r="RNM47" s="171"/>
      <c r="RNN47" s="169"/>
      <c r="RNO47" s="171"/>
      <c r="RNP47" s="169"/>
      <c r="RNQ47" s="171"/>
      <c r="RNR47" s="169"/>
      <c r="RNS47" s="171"/>
      <c r="RNT47" s="169"/>
      <c r="RNU47" s="171"/>
      <c r="RNV47" s="169"/>
      <c r="RNW47" s="171"/>
      <c r="RNX47" s="169"/>
      <c r="RNY47" s="171"/>
      <c r="RNZ47" s="169"/>
      <c r="ROA47" s="171"/>
      <c r="ROB47" s="169"/>
      <c r="ROC47" s="171"/>
      <c r="ROD47" s="169"/>
      <c r="ROE47" s="171"/>
      <c r="ROF47" s="169"/>
      <c r="ROG47" s="171"/>
      <c r="ROH47" s="169"/>
      <c r="ROI47" s="171"/>
      <c r="ROJ47" s="169"/>
      <c r="ROK47" s="171"/>
      <c r="ROL47" s="169"/>
      <c r="ROM47" s="171"/>
      <c r="RON47" s="169"/>
      <c r="ROO47" s="171"/>
      <c r="ROP47" s="169"/>
      <c r="ROQ47" s="171"/>
      <c r="ROR47" s="169"/>
      <c r="ROS47" s="171"/>
      <c r="ROT47" s="169"/>
      <c r="ROU47" s="171"/>
      <c r="ROV47" s="169"/>
      <c r="ROW47" s="171"/>
      <c r="ROX47" s="169"/>
      <c r="ROY47" s="171"/>
      <c r="ROZ47" s="169"/>
      <c r="RPA47" s="171"/>
      <c r="RPB47" s="169"/>
      <c r="RPC47" s="171"/>
      <c r="RPD47" s="169"/>
      <c r="RPE47" s="171"/>
      <c r="RPF47" s="169"/>
      <c r="RPG47" s="171"/>
      <c r="RPH47" s="169"/>
      <c r="RPI47" s="171"/>
      <c r="RPJ47" s="169"/>
      <c r="RPK47" s="171"/>
      <c r="RPL47" s="169"/>
      <c r="RPM47" s="171"/>
      <c r="RPN47" s="169"/>
      <c r="RPO47" s="171"/>
      <c r="RPP47" s="169"/>
      <c r="RPQ47" s="171"/>
      <c r="RPR47" s="169"/>
      <c r="RPS47" s="171"/>
      <c r="RPT47" s="169"/>
      <c r="RPU47" s="171"/>
      <c r="RPV47" s="169"/>
      <c r="RPW47" s="171"/>
      <c r="RPX47" s="169"/>
      <c r="RPY47" s="171"/>
      <c r="RPZ47" s="169"/>
      <c r="RQA47" s="171"/>
      <c r="RQB47" s="169"/>
      <c r="RQC47" s="171"/>
      <c r="RQD47" s="169"/>
      <c r="RQE47" s="171"/>
      <c r="RQF47" s="169"/>
      <c r="RQG47" s="171"/>
      <c r="RQH47" s="169"/>
      <c r="RQI47" s="171"/>
      <c r="RQJ47" s="169"/>
      <c r="RQK47" s="171"/>
      <c r="RQL47" s="169"/>
      <c r="RQM47" s="171"/>
      <c r="RQN47" s="169"/>
      <c r="RQO47" s="171"/>
      <c r="RQP47" s="169"/>
      <c r="RQQ47" s="171"/>
      <c r="RQR47" s="169"/>
      <c r="RQS47" s="171"/>
      <c r="RQT47" s="169"/>
      <c r="RQU47" s="171"/>
      <c r="RQV47" s="169"/>
      <c r="RQW47" s="171"/>
      <c r="RQX47" s="169"/>
      <c r="RQY47" s="171"/>
      <c r="RQZ47" s="169"/>
      <c r="RRA47" s="171"/>
      <c r="RRB47" s="169"/>
      <c r="RRC47" s="171"/>
      <c r="RRD47" s="169"/>
      <c r="RRE47" s="171"/>
      <c r="RRF47" s="169"/>
      <c r="RRG47" s="171"/>
      <c r="RRH47" s="169"/>
      <c r="RRI47" s="171"/>
      <c r="RRJ47" s="169"/>
      <c r="RRK47" s="171"/>
      <c r="RRL47" s="169"/>
      <c r="RRM47" s="171"/>
      <c r="RRN47" s="169"/>
      <c r="RRO47" s="171"/>
      <c r="RRP47" s="169"/>
      <c r="RRQ47" s="171"/>
      <c r="RRR47" s="169"/>
      <c r="RRS47" s="171"/>
      <c r="RRT47" s="169"/>
      <c r="RRU47" s="171"/>
      <c r="RRV47" s="169"/>
      <c r="RRW47" s="171"/>
      <c r="RRX47" s="169"/>
      <c r="RRY47" s="171"/>
      <c r="RRZ47" s="169"/>
      <c r="RSA47" s="171"/>
      <c r="RSB47" s="169"/>
      <c r="RSC47" s="171"/>
      <c r="RSD47" s="169"/>
      <c r="RSE47" s="171"/>
      <c r="RSF47" s="169"/>
      <c r="RSG47" s="171"/>
      <c r="RSH47" s="169"/>
      <c r="RSI47" s="171"/>
      <c r="RSJ47" s="169"/>
      <c r="RSK47" s="171"/>
      <c r="RSL47" s="169"/>
      <c r="RSM47" s="171"/>
      <c r="RSN47" s="169"/>
      <c r="RSO47" s="171"/>
      <c r="RSP47" s="169"/>
      <c r="RSQ47" s="171"/>
      <c r="RSR47" s="169"/>
      <c r="RSS47" s="171"/>
      <c r="RST47" s="169"/>
      <c r="RSU47" s="171"/>
      <c r="RSV47" s="169"/>
      <c r="RSW47" s="171"/>
      <c r="RSX47" s="169"/>
      <c r="RSY47" s="171"/>
      <c r="RSZ47" s="169"/>
      <c r="RTA47" s="171"/>
      <c r="RTB47" s="169"/>
      <c r="RTC47" s="171"/>
      <c r="RTD47" s="169"/>
      <c r="RTE47" s="171"/>
      <c r="RTF47" s="169"/>
      <c r="RTG47" s="171"/>
      <c r="RTH47" s="169"/>
      <c r="RTI47" s="171"/>
      <c r="RTJ47" s="169"/>
      <c r="RTK47" s="171"/>
      <c r="RTL47" s="169"/>
      <c r="RTM47" s="171"/>
      <c r="RTN47" s="169"/>
      <c r="RTO47" s="171"/>
      <c r="RTP47" s="169"/>
      <c r="RTQ47" s="171"/>
      <c r="RTR47" s="169"/>
      <c r="RTS47" s="171"/>
      <c r="RTT47" s="169"/>
      <c r="RTU47" s="171"/>
      <c r="RTV47" s="169"/>
      <c r="RTW47" s="171"/>
      <c r="RTX47" s="169"/>
      <c r="RTY47" s="171"/>
      <c r="RTZ47" s="169"/>
      <c r="RUA47" s="171"/>
      <c r="RUB47" s="169"/>
      <c r="RUC47" s="171"/>
      <c r="RUD47" s="169"/>
      <c r="RUE47" s="171"/>
      <c r="RUF47" s="169"/>
      <c r="RUG47" s="171"/>
      <c r="RUH47" s="169"/>
      <c r="RUI47" s="171"/>
      <c r="RUJ47" s="169"/>
      <c r="RUK47" s="171"/>
      <c r="RUL47" s="169"/>
      <c r="RUM47" s="171"/>
      <c r="RUN47" s="169"/>
      <c r="RUO47" s="171"/>
      <c r="RUP47" s="169"/>
      <c r="RUQ47" s="171"/>
      <c r="RUR47" s="169"/>
      <c r="RUS47" s="171"/>
      <c r="RUT47" s="169"/>
      <c r="RUU47" s="171"/>
      <c r="RUV47" s="169"/>
      <c r="RUW47" s="171"/>
      <c r="RUX47" s="169"/>
      <c r="RUY47" s="171"/>
      <c r="RUZ47" s="169"/>
      <c r="RVA47" s="171"/>
      <c r="RVB47" s="169"/>
      <c r="RVC47" s="171"/>
      <c r="RVD47" s="169"/>
      <c r="RVE47" s="171"/>
      <c r="RVF47" s="169"/>
      <c r="RVG47" s="171"/>
      <c r="RVH47" s="169"/>
      <c r="RVI47" s="171"/>
      <c r="RVJ47" s="169"/>
      <c r="RVK47" s="171"/>
      <c r="RVL47" s="169"/>
      <c r="RVM47" s="171"/>
      <c r="RVN47" s="169"/>
      <c r="RVO47" s="171"/>
      <c r="RVP47" s="169"/>
      <c r="RVQ47" s="171"/>
      <c r="RVR47" s="169"/>
      <c r="RVS47" s="171"/>
      <c r="RVT47" s="169"/>
      <c r="RVU47" s="171"/>
      <c r="RVV47" s="169"/>
      <c r="RVW47" s="171"/>
      <c r="RVX47" s="169"/>
      <c r="RVY47" s="171"/>
      <c r="RVZ47" s="169"/>
      <c r="RWA47" s="171"/>
      <c r="RWB47" s="169"/>
      <c r="RWC47" s="171"/>
      <c r="RWD47" s="169"/>
      <c r="RWE47" s="171"/>
      <c r="RWF47" s="169"/>
      <c r="RWG47" s="171"/>
      <c r="RWH47" s="169"/>
      <c r="RWI47" s="171"/>
      <c r="RWJ47" s="169"/>
      <c r="RWK47" s="171"/>
      <c r="RWL47" s="169"/>
      <c r="RWM47" s="171"/>
      <c r="RWN47" s="169"/>
      <c r="RWO47" s="171"/>
      <c r="RWP47" s="169"/>
      <c r="RWQ47" s="171"/>
      <c r="RWR47" s="169"/>
      <c r="RWS47" s="171"/>
      <c r="RWT47" s="169"/>
      <c r="RWU47" s="171"/>
      <c r="RWV47" s="169"/>
      <c r="RWW47" s="171"/>
      <c r="RWX47" s="169"/>
      <c r="RWY47" s="171"/>
      <c r="RWZ47" s="169"/>
      <c r="RXA47" s="171"/>
      <c r="RXB47" s="169"/>
      <c r="RXC47" s="171"/>
      <c r="RXD47" s="169"/>
      <c r="RXE47" s="171"/>
      <c r="RXF47" s="169"/>
      <c r="RXG47" s="171"/>
      <c r="RXH47" s="169"/>
      <c r="RXI47" s="171"/>
      <c r="RXJ47" s="169"/>
      <c r="RXK47" s="171"/>
      <c r="RXL47" s="169"/>
      <c r="RXM47" s="171"/>
      <c r="RXN47" s="169"/>
      <c r="RXO47" s="171"/>
      <c r="RXP47" s="169"/>
      <c r="RXQ47" s="171"/>
      <c r="RXR47" s="169"/>
      <c r="RXS47" s="171"/>
      <c r="RXT47" s="169"/>
      <c r="RXU47" s="171"/>
      <c r="RXV47" s="169"/>
      <c r="RXW47" s="171"/>
      <c r="RXX47" s="169"/>
      <c r="RXY47" s="171"/>
      <c r="RXZ47" s="169"/>
      <c r="RYA47" s="171"/>
      <c r="RYB47" s="169"/>
      <c r="RYC47" s="171"/>
      <c r="RYD47" s="169"/>
      <c r="RYE47" s="171"/>
      <c r="RYF47" s="169"/>
      <c r="RYG47" s="171"/>
      <c r="RYH47" s="169"/>
      <c r="RYI47" s="171"/>
      <c r="RYJ47" s="169"/>
      <c r="RYK47" s="171"/>
      <c r="RYL47" s="169"/>
      <c r="RYM47" s="171"/>
      <c r="RYN47" s="169"/>
      <c r="RYO47" s="171"/>
      <c r="RYP47" s="169"/>
      <c r="RYQ47" s="171"/>
      <c r="RYR47" s="169"/>
      <c r="RYS47" s="171"/>
      <c r="RYT47" s="169"/>
      <c r="RYU47" s="171"/>
      <c r="RYV47" s="169"/>
      <c r="RYW47" s="171"/>
      <c r="RYX47" s="169"/>
      <c r="RYY47" s="171"/>
      <c r="RYZ47" s="169"/>
      <c r="RZA47" s="171"/>
      <c r="RZB47" s="169"/>
      <c r="RZC47" s="171"/>
      <c r="RZD47" s="169"/>
      <c r="RZE47" s="171"/>
      <c r="RZF47" s="169"/>
      <c r="RZG47" s="171"/>
      <c r="RZH47" s="169"/>
      <c r="RZI47" s="171"/>
      <c r="RZJ47" s="169"/>
      <c r="RZK47" s="171"/>
      <c r="RZL47" s="169"/>
      <c r="RZM47" s="171"/>
      <c r="RZN47" s="169"/>
      <c r="RZO47" s="171"/>
      <c r="RZP47" s="169"/>
      <c r="RZQ47" s="171"/>
      <c r="RZR47" s="169"/>
      <c r="RZS47" s="171"/>
      <c r="RZT47" s="169"/>
      <c r="RZU47" s="171"/>
      <c r="RZV47" s="169"/>
      <c r="RZW47" s="171"/>
      <c r="RZX47" s="169"/>
      <c r="RZY47" s="171"/>
      <c r="RZZ47" s="169"/>
      <c r="SAA47" s="171"/>
      <c r="SAB47" s="169"/>
      <c r="SAC47" s="171"/>
      <c r="SAD47" s="169"/>
      <c r="SAE47" s="171"/>
      <c r="SAF47" s="169"/>
      <c r="SAG47" s="171"/>
      <c r="SAH47" s="169"/>
      <c r="SAI47" s="171"/>
      <c r="SAJ47" s="169"/>
      <c r="SAK47" s="171"/>
      <c r="SAL47" s="169"/>
      <c r="SAM47" s="171"/>
      <c r="SAN47" s="169"/>
      <c r="SAO47" s="171"/>
      <c r="SAP47" s="169"/>
      <c r="SAQ47" s="171"/>
      <c r="SAR47" s="169"/>
      <c r="SAS47" s="171"/>
      <c r="SAT47" s="169"/>
      <c r="SAU47" s="171"/>
      <c r="SAV47" s="169"/>
      <c r="SAW47" s="171"/>
      <c r="SAX47" s="169"/>
      <c r="SAY47" s="171"/>
      <c r="SAZ47" s="169"/>
      <c r="SBA47" s="171"/>
      <c r="SBB47" s="169"/>
      <c r="SBC47" s="171"/>
      <c r="SBD47" s="169"/>
      <c r="SBE47" s="171"/>
      <c r="SBF47" s="169"/>
      <c r="SBG47" s="171"/>
      <c r="SBH47" s="169"/>
      <c r="SBI47" s="171"/>
      <c r="SBJ47" s="169"/>
      <c r="SBK47" s="171"/>
      <c r="SBL47" s="169"/>
      <c r="SBM47" s="171"/>
      <c r="SBN47" s="169"/>
      <c r="SBO47" s="171"/>
      <c r="SBP47" s="169"/>
      <c r="SBQ47" s="171"/>
      <c r="SBR47" s="169"/>
      <c r="SBS47" s="171"/>
      <c r="SBT47" s="169"/>
      <c r="SBU47" s="171"/>
      <c r="SBV47" s="169"/>
      <c r="SBW47" s="171"/>
      <c r="SBX47" s="169"/>
      <c r="SBY47" s="171"/>
      <c r="SBZ47" s="169"/>
      <c r="SCA47" s="171"/>
      <c r="SCB47" s="169"/>
      <c r="SCC47" s="171"/>
      <c r="SCD47" s="169"/>
      <c r="SCE47" s="171"/>
      <c r="SCF47" s="169"/>
      <c r="SCG47" s="171"/>
      <c r="SCH47" s="169"/>
      <c r="SCI47" s="171"/>
      <c r="SCJ47" s="169"/>
      <c r="SCK47" s="171"/>
      <c r="SCL47" s="169"/>
      <c r="SCM47" s="171"/>
      <c r="SCN47" s="169"/>
      <c r="SCO47" s="171"/>
      <c r="SCP47" s="169"/>
      <c r="SCQ47" s="171"/>
      <c r="SCR47" s="169"/>
      <c r="SCS47" s="171"/>
      <c r="SCT47" s="169"/>
      <c r="SCU47" s="171"/>
      <c r="SCV47" s="169"/>
      <c r="SCW47" s="171"/>
      <c r="SCX47" s="169"/>
      <c r="SCY47" s="171"/>
      <c r="SCZ47" s="169"/>
      <c r="SDA47" s="171"/>
      <c r="SDB47" s="169"/>
      <c r="SDC47" s="171"/>
      <c r="SDD47" s="169"/>
      <c r="SDE47" s="171"/>
      <c r="SDF47" s="169"/>
      <c r="SDG47" s="171"/>
      <c r="SDH47" s="169"/>
      <c r="SDI47" s="171"/>
      <c r="SDJ47" s="169"/>
      <c r="SDK47" s="171"/>
      <c r="SDL47" s="169"/>
      <c r="SDM47" s="171"/>
      <c r="SDN47" s="169"/>
      <c r="SDO47" s="171"/>
      <c r="SDP47" s="169"/>
      <c r="SDQ47" s="171"/>
      <c r="SDR47" s="169"/>
      <c r="SDS47" s="171"/>
      <c r="SDT47" s="169"/>
      <c r="SDU47" s="171"/>
      <c r="SDV47" s="169"/>
      <c r="SDW47" s="171"/>
      <c r="SDX47" s="169"/>
      <c r="SDY47" s="171"/>
      <c r="SDZ47" s="169"/>
      <c r="SEA47" s="171"/>
      <c r="SEB47" s="169"/>
      <c r="SEC47" s="171"/>
      <c r="SED47" s="169"/>
      <c r="SEE47" s="171"/>
      <c r="SEF47" s="169"/>
      <c r="SEG47" s="171"/>
      <c r="SEH47" s="169"/>
      <c r="SEI47" s="171"/>
      <c r="SEJ47" s="169"/>
      <c r="SEK47" s="171"/>
      <c r="SEL47" s="169"/>
      <c r="SEM47" s="171"/>
      <c r="SEN47" s="169"/>
      <c r="SEO47" s="171"/>
      <c r="SEP47" s="169"/>
      <c r="SEQ47" s="171"/>
      <c r="SER47" s="169"/>
      <c r="SES47" s="171"/>
      <c r="SET47" s="169"/>
      <c r="SEU47" s="171"/>
      <c r="SEV47" s="169"/>
      <c r="SEW47" s="171"/>
      <c r="SEX47" s="169"/>
      <c r="SEY47" s="171"/>
      <c r="SEZ47" s="169"/>
      <c r="SFA47" s="171"/>
      <c r="SFB47" s="169"/>
      <c r="SFC47" s="171"/>
      <c r="SFD47" s="169"/>
      <c r="SFE47" s="171"/>
      <c r="SFF47" s="169"/>
      <c r="SFG47" s="171"/>
      <c r="SFH47" s="169"/>
      <c r="SFI47" s="171"/>
      <c r="SFJ47" s="169"/>
      <c r="SFK47" s="171"/>
      <c r="SFL47" s="169"/>
      <c r="SFM47" s="171"/>
      <c r="SFN47" s="169"/>
      <c r="SFO47" s="171"/>
      <c r="SFP47" s="169"/>
      <c r="SFQ47" s="171"/>
      <c r="SFR47" s="169"/>
      <c r="SFS47" s="171"/>
      <c r="SFT47" s="169"/>
      <c r="SFU47" s="171"/>
      <c r="SFV47" s="169"/>
      <c r="SFW47" s="171"/>
      <c r="SFX47" s="169"/>
      <c r="SFY47" s="171"/>
      <c r="SFZ47" s="169"/>
      <c r="SGA47" s="171"/>
      <c r="SGB47" s="169"/>
      <c r="SGC47" s="171"/>
      <c r="SGD47" s="169"/>
      <c r="SGE47" s="171"/>
      <c r="SGF47" s="169"/>
      <c r="SGG47" s="171"/>
      <c r="SGH47" s="169"/>
      <c r="SGI47" s="171"/>
      <c r="SGJ47" s="169"/>
      <c r="SGK47" s="171"/>
      <c r="SGL47" s="169"/>
      <c r="SGM47" s="171"/>
      <c r="SGN47" s="169"/>
      <c r="SGO47" s="171"/>
      <c r="SGP47" s="169"/>
      <c r="SGQ47" s="171"/>
      <c r="SGR47" s="169"/>
      <c r="SGS47" s="171"/>
      <c r="SGT47" s="169"/>
      <c r="SGU47" s="171"/>
      <c r="SGV47" s="169"/>
      <c r="SGW47" s="171"/>
      <c r="SGX47" s="169"/>
      <c r="SGY47" s="171"/>
      <c r="SGZ47" s="169"/>
      <c r="SHA47" s="171"/>
      <c r="SHB47" s="169"/>
      <c r="SHC47" s="171"/>
      <c r="SHD47" s="169"/>
      <c r="SHE47" s="171"/>
      <c r="SHF47" s="169"/>
      <c r="SHG47" s="171"/>
      <c r="SHH47" s="169"/>
      <c r="SHI47" s="171"/>
      <c r="SHJ47" s="169"/>
      <c r="SHK47" s="171"/>
      <c r="SHL47" s="169"/>
      <c r="SHM47" s="171"/>
      <c r="SHN47" s="169"/>
      <c r="SHO47" s="171"/>
      <c r="SHP47" s="169"/>
      <c r="SHQ47" s="171"/>
      <c r="SHR47" s="169"/>
      <c r="SHS47" s="171"/>
      <c r="SHT47" s="169"/>
      <c r="SHU47" s="171"/>
      <c r="SHV47" s="169"/>
      <c r="SHW47" s="171"/>
      <c r="SHX47" s="169"/>
      <c r="SHY47" s="171"/>
      <c r="SHZ47" s="169"/>
      <c r="SIA47" s="171"/>
      <c r="SIB47" s="169"/>
      <c r="SIC47" s="171"/>
      <c r="SID47" s="169"/>
      <c r="SIE47" s="171"/>
      <c r="SIF47" s="169"/>
      <c r="SIG47" s="171"/>
      <c r="SIH47" s="169"/>
      <c r="SII47" s="171"/>
      <c r="SIJ47" s="169"/>
      <c r="SIK47" s="171"/>
      <c r="SIL47" s="169"/>
      <c r="SIM47" s="171"/>
      <c r="SIN47" s="169"/>
      <c r="SIO47" s="171"/>
      <c r="SIP47" s="169"/>
      <c r="SIQ47" s="171"/>
      <c r="SIR47" s="169"/>
      <c r="SIS47" s="171"/>
      <c r="SIT47" s="169"/>
      <c r="SIU47" s="171"/>
      <c r="SIV47" s="169"/>
      <c r="SIW47" s="171"/>
      <c r="SIX47" s="169"/>
      <c r="SIY47" s="171"/>
      <c r="SIZ47" s="169"/>
      <c r="SJA47" s="171"/>
      <c r="SJB47" s="169"/>
      <c r="SJC47" s="171"/>
      <c r="SJD47" s="169"/>
      <c r="SJE47" s="171"/>
      <c r="SJF47" s="169"/>
      <c r="SJG47" s="171"/>
      <c r="SJH47" s="169"/>
      <c r="SJI47" s="171"/>
      <c r="SJJ47" s="169"/>
      <c r="SJK47" s="171"/>
      <c r="SJL47" s="169"/>
      <c r="SJM47" s="171"/>
      <c r="SJN47" s="169"/>
      <c r="SJO47" s="171"/>
      <c r="SJP47" s="169"/>
      <c r="SJQ47" s="171"/>
      <c r="SJR47" s="169"/>
      <c r="SJS47" s="171"/>
      <c r="SJT47" s="169"/>
      <c r="SJU47" s="171"/>
      <c r="SJV47" s="169"/>
      <c r="SJW47" s="171"/>
      <c r="SJX47" s="169"/>
      <c r="SJY47" s="171"/>
      <c r="SJZ47" s="169"/>
      <c r="SKA47" s="171"/>
      <c r="SKB47" s="169"/>
      <c r="SKC47" s="171"/>
      <c r="SKD47" s="169"/>
      <c r="SKE47" s="171"/>
      <c r="SKF47" s="169"/>
      <c r="SKG47" s="171"/>
      <c r="SKH47" s="169"/>
      <c r="SKI47" s="171"/>
      <c r="SKJ47" s="169"/>
      <c r="SKK47" s="171"/>
      <c r="SKL47" s="169"/>
      <c r="SKM47" s="171"/>
      <c r="SKN47" s="169"/>
      <c r="SKO47" s="171"/>
      <c r="SKP47" s="169"/>
      <c r="SKQ47" s="171"/>
      <c r="SKR47" s="169"/>
      <c r="SKS47" s="171"/>
      <c r="SKT47" s="169"/>
      <c r="SKU47" s="171"/>
      <c r="SKV47" s="169"/>
      <c r="SKW47" s="171"/>
      <c r="SKX47" s="169"/>
      <c r="SKY47" s="171"/>
      <c r="SKZ47" s="169"/>
      <c r="SLA47" s="171"/>
      <c r="SLB47" s="169"/>
      <c r="SLC47" s="171"/>
      <c r="SLD47" s="169"/>
      <c r="SLE47" s="171"/>
      <c r="SLF47" s="169"/>
      <c r="SLG47" s="171"/>
      <c r="SLH47" s="169"/>
      <c r="SLI47" s="171"/>
      <c r="SLJ47" s="169"/>
      <c r="SLK47" s="171"/>
      <c r="SLL47" s="169"/>
      <c r="SLM47" s="171"/>
      <c r="SLN47" s="169"/>
      <c r="SLO47" s="171"/>
      <c r="SLP47" s="169"/>
      <c r="SLQ47" s="171"/>
      <c r="SLR47" s="169"/>
      <c r="SLS47" s="171"/>
      <c r="SLT47" s="169"/>
      <c r="SLU47" s="171"/>
      <c r="SLV47" s="169"/>
      <c r="SLW47" s="171"/>
      <c r="SLX47" s="169"/>
      <c r="SLY47" s="171"/>
      <c r="SLZ47" s="169"/>
      <c r="SMA47" s="171"/>
      <c r="SMB47" s="169"/>
      <c r="SMC47" s="171"/>
      <c r="SMD47" s="169"/>
      <c r="SME47" s="171"/>
      <c r="SMF47" s="169"/>
      <c r="SMG47" s="171"/>
      <c r="SMH47" s="169"/>
      <c r="SMI47" s="171"/>
      <c r="SMJ47" s="169"/>
      <c r="SMK47" s="171"/>
      <c r="SML47" s="169"/>
      <c r="SMM47" s="171"/>
      <c r="SMN47" s="169"/>
      <c r="SMO47" s="171"/>
      <c r="SMP47" s="169"/>
      <c r="SMQ47" s="171"/>
      <c r="SMR47" s="169"/>
      <c r="SMS47" s="171"/>
      <c r="SMT47" s="169"/>
      <c r="SMU47" s="171"/>
      <c r="SMV47" s="169"/>
      <c r="SMW47" s="171"/>
      <c r="SMX47" s="169"/>
      <c r="SMY47" s="171"/>
      <c r="SMZ47" s="169"/>
      <c r="SNA47" s="171"/>
      <c r="SNB47" s="169"/>
      <c r="SNC47" s="171"/>
      <c r="SND47" s="169"/>
      <c r="SNE47" s="171"/>
      <c r="SNF47" s="169"/>
      <c r="SNG47" s="171"/>
      <c r="SNH47" s="169"/>
      <c r="SNI47" s="171"/>
      <c r="SNJ47" s="169"/>
      <c r="SNK47" s="171"/>
      <c r="SNL47" s="169"/>
      <c r="SNM47" s="171"/>
      <c r="SNN47" s="169"/>
      <c r="SNO47" s="171"/>
      <c r="SNP47" s="169"/>
      <c r="SNQ47" s="171"/>
      <c r="SNR47" s="169"/>
      <c r="SNS47" s="171"/>
      <c r="SNT47" s="169"/>
      <c r="SNU47" s="171"/>
      <c r="SNV47" s="169"/>
      <c r="SNW47" s="171"/>
      <c r="SNX47" s="169"/>
      <c r="SNY47" s="171"/>
      <c r="SNZ47" s="169"/>
      <c r="SOA47" s="171"/>
      <c r="SOB47" s="169"/>
      <c r="SOC47" s="171"/>
      <c r="SOD47" s="169"/>
      <c r="SOE47" s="171"/>
      <c r="SOF47" s="169"/>
      <c r="SOG47" s="171"/>
      <c r="SOH47" s="169"/>
      <c r="SOI47" s="171"/>
      <c r="SOJ47" s="169"/>
      <c r="SOK47" s="171"/>
      <c r="SOL47" s="169"/>
      <c r="SOM47" s="171"/>
      <c r="SON47" s="169"/>
      <c r="SOO47" s="171"/>
      <c r="SOP47" s="169"/>
      <c r="SOQ47" s="171"/>
      <c r="SOR47" s="169"/>
      <c r="SOS47" s="171"/>
      <c r="SOT47" s="169"/>
      <c r="SOU47" s="171"/>
      <c r="SOV47" s="169"/>
      <c r="SOW47" s="171"/>
      <c r="SOX47" s="169"/>
      <c r="SOY47" s="171"/>
      <c r="SOZ47" s="169"/>
      <c r="SPA47" s="171"/>
      <c r="SPB47" s="169"/>
      <c r="SPC47" s="171"/>
      <c r="SPD47" s="169"/>
      <c r="SPE47" s="171"/>
      <c r="SPF47" s="169"/>
      <c r="SPG47" s="171"/>
      <c r="SPH47" s="169"/>
      <c r="SPI47" s="171"/>
      <c r="SPJ47" s="169"/>
      <c r="SPK47" s="171"/>
      <c r="SPL47" s="169"/>
      <c r="SPM47" s="171"/>
      <c r="SPN47" s="169"/>
      <c r="SPO47" s="171"/>
      <c r="SPP47" s="169"/>
      <c r="SPQ47" s="171"/>
      <c r="SPR47" s="169"/>
      <c r="SPS47" s="171"/>
      <c r="SPT47" s="169"/>
      <c r="SPU47" s="171"/>
      <c r="SPV47" s="169"/>
      <c r="SPW47" s="171"/>
      <c r="SPX47" s="169"/>
      <c r="SPY47" s="171"/>
      <c r="SPZ47" s="169"/>
      <c r="SQA47" s="171"/>
      <c r="SQB47" s="169"/>
      <c r="SQC47" s="171"/>
      <c r="SQD47" s="169"/>
      <c r="SQE47" s="171"/>
      <c r="SQF47" s="169"/>
      <c r="SQG47" s="171"/>
      <c r="SQH47" s="169"/>
      <c r="SQI47" s="171"/>
      <c r="SQJ47" s="169"/>
      <c r="SQK47" s="171"/>
      <c r="SQL47" s="169"/>
      <c r="SQM47" s="171"/>
      <c r="SQN47" s="169"/>
      <c r="SQO47" s="171"/>
      <c r="SQP47" s="169"/>
      <c r="SQQ47" s="171"/>
      <c r="SQR47" s="169"/>
      <c r="SQS47" s="171"/>
      <c r="SQT47" s="169"/>
      <c r="SQU47" s="171"/>
      <c r="SQV47" s="169"/>
      <c r="SQW47" s="171"/>
      <c r="SQX47" s="169"/>
      <c r="SQY47" s="171"/>
      <c r="SQZ47" s="169"/>
      <c r="SRA47" s="171"/>
      <c r="SRB47" s="169"/>
      <c r="SRC47" s="171"/>
      <c r="SRD47" s="169"/>
      <c r="SRE47" s="171"/>
      <c r="SRF47" s="169"/>
      <c r="SRG47" s="171"/>
      <c r="SRH47" s="169"/>
      <c r="SRI47" s="171"/>
      <c r="SRJ47" s="169"/>
      <c r="SRK47" s="171"/>
      <c r="SRL47" s="169"/>
      <c r="SRM47" s="171"/>
      <c r="SRN47" s="169"/>
      <c r="SRO47" s="171"/>
      <c r="SRP47" s="169"/>
      <c r="SRQ47" s="171"/>
      <c r="SRR47" s="169"/>
      <c r="SRS47" s="171"/>
      <c r="SRT47" s="169"/>
      <c r="SRU47" s="171"/>
      <c r="SRV47" s="169"/>
      <c r="SRW47" s="171"/>
      <c r="SRX47" s="169"/>
      <c r="SRY47" s="171"/>
      <c r="SRZ47" s="169"/>
      <c r="SSA47" s="171"/>
      <c r="SSB47" s="169"/>
      <c r="SSC47" s="171"/>
      <c r="SSD47" s="169"/>
      <c r="SSE47" s="171"/>
      <c r="SSF47" s="169"/>
      <c r="SSG47" s="171"/>
      <c r="SSH47" s="169"/>
      <c r="SSI47" s="171"/>
      <c r="SSJ47" s="169"/>
      <c r="SSK47" s="171"/>
      <c r="SSL47" s="169"/>
      <c r="SSM47" s="171"/>
      <c r="SSN47" s="169"/>
      <c r="SSO47" s="171"/>
      <c r="SSP47" s="169"/>
      <c r="SSQ47" s="171"/>
      <c r="SSR47" s="169"/>
      <c r="SSS47" s="171"/>
      <c r="SST47" s="169"/>
      <c r="SSU47" s="171"/>
      <c r="SSV47" s="169"/>
      <c r="SSW47" s="171"/>
      <c r="SSX47" s="169"/>
      <c r="SSY47" s="171"/>
      <c r="SSZ47" s="169"/>
      <c r="STA47" s="171"/>
      <c r="STB47" s="169"/>
      <c r="STC47" s="171"/>
      <c r="STD47" s="169"/>
      <c r="STE47" s="171"/>
      <c r="STF47" s="169"/>
      <c r="STG47" s="171"/>
      <c r="STH47" s="169"/>
      <c r="STI47" s="171"/>
      <c r="STJ47" s="169"/>
      <c r="STK47" s="171"/>
      <c r="STL47" s="169"/>
      <c r="STM47" s="171"/>
      <c r="STN47" s="169"/>
      <c r="STO47" s="171"/>
      <c r="STP47" s="169"/>
      <c r="STQ47" s="171"/>
      <c r="STR47" s="169"/>
      <c r="STS47" s="171"/>
      <c r="STT47" s="169"/>
      <c r="STU47" s="171"/>
      <c r="STV47" s="169"/>
      <c r="STW47" s="171"/>
      <c r="STX47" s="169"/>
      <c r="STY47" s="171"/>
      <c r="STZ47" s="169"/>
      <c r="SUA47" s="171"/>
      <c r="SUB47" s="169"/>
      <c r="SUC47" s="171"/>
      <c r="SUD47" s="169"/>
      <c r="SUE47" s="171"/>
      <c r="SUF47" s="169"/>
      <c r="SUG47" s="171"/>
      <c r="SUH47" s="169"/>
      <c r="SUI47" s="171"/>
      <c r="SUJ47" s="169"/>
      <c r="SUK47" s="171"/>
      <c r="SUL47" s="169"/>
      <c r="SUM47" s="171"/>
      <c r="SUN47" s="169"/>
      <c r="SUO47" s="171"/>
      <c r="SUP47" s="169"/>
      <c r="SUQ47" s="171"/>
      <c r="SUR47" s="169"/>
      <c r="SUS47" s="171"/>
      <c r="SUT47" s="169"/>
      <c r="SUU47" s="171"/>
      <c r="SUV47" s="169"/>
      <c r="SUW47" s="171"/>
      <c r="SUX47" s="169"/>
      <c r="SUY47" s="171"/>
      <c r="SUZ47" s="169"/>
      <c r="SVA47" s="171"/>
      <c r="SVB47" s="169"/>
      <c r="SVC47" s="171"/>
      <c r="SVD47" s="169"/>
      <c r="SVE47" s="171"/>
      <c r="SVF47" s="169"/>
      <c r="SVG47" s="171"/>
      <c r="SVH47" s="169"/>
      <c r="SVI47" s="171"/>
      <c r="SVJ47" s="169"/>
      <c r="SVK47" s="171"/>
      <c r="SVL47" s="169"/>
      <c r="SVM47" s="171"/>
      <c r="SVN47" s="169"/>
      <c r="SVO47" s="171"/>
      <c r="SVP47" s="169"/>
      <c r="SVQ47" s="171"/>
      <c r="SVR47" s="169"/>
      <c r="SVS47" s="171"/>
      <c r="SVT47" s="169"/>
      <c r="SVU47" s="171"/>
      <c r="SVV47" s="169"/>
      <c r="SVW47" s="171"/>
      <c r="SVX47" s="169"/>
      <c r="SVY47" s="171"/>
      <c r="SVZ47" s="169"/>
      <c r="SWA47" s="171"/>
      <c r="SWB47" s="169"/>
      <c r="SWC47" s="171"/>
      <c r="SWD47" s="169"/>
      <c r="SWE47" s="171"/>
      <c r="SWF47" s="169"/>
      <c r="SWG47" s="171"/>
      <c r="SWH47" s="169"/>
      <c r="SWI47" s="171"/>
      <c r="SWJ47" s="169"/>
      <c r="SWK47" s="171"/>
      <c r="SWL47" s="169"/>
      <c r="SWM47" s="171"/>
      <c r="SWN47" s="169"/>
      <c r="SWO47" s="171"/>
      <c r="SWP47" s="169"/>
      <c r="SWQ47" s="171"/>
      <c r="SWR47" s="169"/>
      <c r="SWS47" s="171"/>
      <c r="SWT47" s="169"/>
      <c r="SWU47" s="171"/>
      <c r="SWV47" s="169"/>
      <c r="SWW47" s="171"/>
      <c r="SWX47" s="169"/>
      <c r="SWY47" s="171"/>
      <c r="SWZ47" s="169"/>
      <c r="SXA47" s="171"/>
      <c r="SXB47" s="169"/>
      <c r="SXC47" s="171"/>
      <c r="SXD47" s="169"/>
      <c r="SXE47" s="171"/>
      <c r="SXF47" s="169"/>
      <c r="SXG47" s="171"/>
      <c r="SXH47" s="169"/>
      <c r="SXI47" s="171"/>
      <c r="SXJ47" s="169"/>
      <c r="SXK47" s="171"/>
      <c r="SXL47" s="169"/>
      <c r="SXM47" s="171"/>
      <c r="SXN47" s="169"/>
      <c r="SXO47" s="171"/>
      <c r="SXP47" s="169"/>
      <c r="SXQ47" s="171"/>
      <c r="SXR47" s="169"/>
      <c r="SXS47" s="171"/>
      <c r="SXT47" s="169"/>
      <c r="SXU47" s="171"/>
      <c r="SXV47" s="169"/>
      <c r="SXW47" s="171"/>
      <c r="SXX47" s="169"/>
      <c r="SXY47" s="171"/>
      <c r="SXZ47" s="169"/>
      <c r="SYA47" s="171"/>
      <c r="SYB47" s="169"/>
      <c r="SYC47" s="171"/>
      <c r="SYD47" s="169"/>
      <c r="SYE47" s="171"/>
      <c r="SYF47" s="169"/>
      <c r="SYG47" s="171"/>
      <c r="SYH47" s="169"/>
      <c r="SYI47" s="171"/>
      <c r="SYJ47" s="169"/>
      <c r="SYK47" s="171"/>
      <c r="SYL47" s="169"/>
      <c r="SYM47" s="171"/>
      <c r="SYN47" s="169"/>
      <c r="SYO47" s="171"/>
      <c r="SYP47" s="169"/>
      <c r="SYQ47" s="171"/>
      <c r="SYR47" s="169"/>
      <c r="SYS47" s="171"/>
      <c r="SYT47" s="169"/>
      <c r="SYU47" s="171"/>
      <c r="SYV47" s="169"/>
      <c r="SYW47" s="171"/>
      <c r="SYX47" s="169"/>
      <c r="SYY47" s="171"/>
      <c r="SYZ47" s="169"/>
      <c r="SZA47" s="171"/>
      <c r="SZB47" s="169"/>
      <c r="SZC47" s="171"/>
      <c r="SZD47" s="169"/>
      <c r="SZE47" s="171"/>
      <c r="SZF47" s="169"/>
      <c r="SZG47" s="171"/>
      <c r="SZH47" s="169"/>
      <c r="SZI47" s="171"/>
      <c r="SZJ47" s="169"/>
      <c r="SZK47" s="171"/>
      <c r="SZL47" s="169"/>
      <c r="SZM47" s="171"/>
      <c r="SZN47" s="169"/>
      <c r="SZO47" s="171"/>
      <c r="SZP47" s="169"/>
      <c r="SZQ47" s="171"/>
      <c r="SZR47" s="169"/>
      <c r="SZS47" s="171"/>
      <c r="SZT47" s="169"/>
      <c r="SZU47" s="171"/>
      <c r="SZV47" s="169"/>
      <c r="SZW47" s="171"/>
      <c r="SZX47" s="169"/>
      <c r="SZY47" s="171"/>
      <c r="SZZ47" s="169"/>
      <c r="TAA47" s="171"/>
      <c r="TAB47" s="169"/>
      <c r="TAC47" s="171"/>
      <c r="TAD47" s="169"/>
      <c r="TAE47" s="171"/>
      <c r="TAF47" s="169"/>
      <c r="TAG47" s="171"/>
      <c r="TAH47" s="169"/>
      <c r="TAI47" s="171"/>
      <c r="TAJ47" s="169"/>
      <c r="TAK47" s="171"/>
      <c r="TAL47" s="169"/>
      <c r="TAM47" s="171"/>
      <c r="TAN47" s="169"/>
      <c r="TAO47" s="171"/>
      <c r="TAP47" s="169"/>
      <c r="TAQ47" s="171"/>
      <c r="TAR47" s="169"/>
      <c r="TAS47" s="171"/>
      <c r="TAT47" s="169"/>
      <c r="TAU47" s="171"/>
      <c r="TAV47" s="169"/>
      <c r="TAW47" s="171"/>
      <c r="TAX47" s="169"/>
      <c r="TAY47" s="171"/>
      <c r="TAZ47" s="169"/>
      <c r="TBA47" s="171"/>
      <c r="TBB47" s="169"/>
      <c r="TBC47" s="171"/>
      <c r="TBD47" s="169"/>
      <c r="TBE47" s="171"/>
      <c r="TBF47" s="169"/>
      <c r="TBG47" s="171"/>
      <c r="TBH47" s="169"/>
      <c r="TBI47" s="171"/>
      <c r="TBJ47" s="169"/>
      <c r="TBK47" s="171"/>
      <c r="TBL47" s="169"/>
      <c r="TBM47" s="171"/>
      <c r="TBN47" s="169"/>
      <c r="TBO47" s="171"/>
      <c r="TBP47" s="169"/>
      <c r="TBQ47" s="171"/>
      <c r="TBR47" s="169"/>
      <c r="TBS47" s="171"/>
      <c r="TBT47" s="169"/>
      <c r="TBU47" s="171"/>
      <c r="TBV47" s="169"/>
      <c r="TBW47" s="171"/>
      <c r="TBX47" s="169"/>
      <c r="TBY47" s="171"/>
      <c r="TBZ47" s="169"/>
      <c r="TCA47" s="171"/>
      <c r="TCB47" s="169"/>
      <c r="TCC47" s="171"/>
      <c r="TCD47" s="169"/>
      <c r="TCE47" s="171"/>
      <c r="TCF47" s="169"/>
      <c r="TCG47" s="171"/>
      <c r="TCH47" s="169"/>
      <c r="TCI47" s="171"/>
      <c r="TCJ47" s="169"/>
      <c r="TCK47" s="171"/>
      <c r="TCL47" s="169"/>
      <c r="TCM47" s="171"/>
      <c r="TCN47" s="169"/>
      <c r="TCO47" s="171"/>
      <c r="TCP47" s="169"/>
      <c r="TCQ47" s="171"/>
      <c r="TCR47" s="169"/>
      <c r="TCS47" s="171"/>
      <c r="TCT47" s="169"/>
      <c r="TCU47" s="171"/>
      <c r="TCV47" s="169"/>
      <c r="TCW47" s="171"/>
      <c r="TCX47" s="169"/>
      <c r="TCY47" s="171"/>
      <c r="TCZ47" s="169"/>
      <c r="TDA47" s="171"/>
      <c r="TDB47" s="169"/>
      <c r="TDC47" s="171"/>
      <c r="TDD47" s="169"/>
      <c r="TDE47" s="171"/>
      <c r="TDF47" s="169"/>
      <c r="TDG47" s="171"/>
      <c r="TDH47" s="169"/>
      <c r="TDI47" s="171"/>
      <c r="TDJ47" s="169"/>
      <c r="TDK47" s="171"/>
      <c r="TDL47" s="169"/>
      <c r="TDM47" s="171"/>
      <c r="TDN47" s="169"/>
      <c r="TDO47" s="171"/>
      <c r="TDP47" s="169"/>
      <c r="TDQ47" s="171"/>
      <c r="TDR47" s="169"/>
      <c r="TDS47" s="171"/>
      <c r="TDT47" s="169"/>
      <c r="TDU47" s="171"/>
      <c r="TDV47" s="169"/>
      <c r="TDW47" s="171"/>
      <c r="TDX47" s="169"/>
      <c r="TDY47" s="171"/>
      <c r="TDZ47" s="169"/>
      <c r="TEA47" s="171"/>
      <c r="TEB47" s="169"/>
      <c r="TEC47" s="171"/>
      <c r="TED47" s="169"/>
      <c r="TEE47" s="171"/>
      <c r="TEF47" s="169"/>
      <c r="TEG47" s="171"/>
      <c r="TEH47" s="169"/>
      <c r="TEI47" s="171"/>
      <c r="TEJ47" s="169"/>
      <c r="TEK47" s="171"/>
      <c r="TEL47" s="169"/>
      <c r="TEM47" s="171"/>
      <c r="TEN47" s="169"/>
      <c r="TEO47" s="171"/>
      <c r="TEP47" s="169"/>
      <c r="TEQ47" s="171"/>
      <c r="TER47" s="169"/>
      <c r="TES47" s="171"/>
      <c r="TET47" s="169"/>
      <c r="TEU47" s="171"/>
      <c r="TEV47" s="169"/>
      <c r="TEW47" s="171"/>
      <c r="TEX47" s="169"/>
      <c r="TEY47" s="171"/>
      <c r="TEZ47" s="169"/>
      <c r="TFA47" s="171"/>
      <c r="TFB47" s="169"/>
      <c r="TFC47" s="171"/>
      <c r="TFD47" s="169"/>
      <c r="TFE47" s="171"/>
      <c r="TFF47" s="169"/>
      <c r="TFG47" s="171"/>
      <c r="TFH47" s="169"/>
      <c r="TFI47" s="171"/>
      <c r="TFJ47" s="169"/>
      <c r="TFK47" s="171"/>
      <c r="TFL47" s="169"/>
      <c r="TFM47" s="171"/>
      <c r="TFN47" s="169"/>
      <c r="TFO47" s="171"/>
      <c r="TFP47" s="169"/>
      <c r="TFQ47" s="171"/>
      <c r="TFR47" s="169"/>
      <c r="TFS47" s="171"/>
      <c r="TFT47" s="169"/>
      <c r="TFU47" s="171"/>
      <c r="TFV47" s="169"/>
      <c r="TFW47" s="171"/>
      <c r="TFX47" s="169"/>
      <c r="TFY47" s="171"/>
      <c r="TFZ47" s="169"/>
      <c r="TGA47" s="171"/>
      <c r="TGB47" s="169"/>
      <c r="TGC47" s="171"/>
      <c r="TGD47" s="169"/>
      <c r="TGE47" s="171"/>
      <c r="TGF47" s="169"/>
      <c r="TGG47" s="171"/>
      <c r="TGH47" s="169"/>
      <c r="TGI47" s="171"/>
      <c r="TGJ47" s="169"/>
      <c r="TGK47" s="171"/>
      <c r="TGL47" s="169"/>
      <c r="TGM47" s="171"/>
      <c r="TGN47" s="169"/>
      <c r="TGO47" s="171"/>
      <c r="TGP47" s="169"/>
      <c r="TGQ47" s="171"/>
      <c r="TGR47" s="169"/>
      <c r="TGS47" s="171"/>
      <c r="TGT47" s="169"/>
      <c r="TGU47" s="171"/>
      <c r="TGV47" s="169"/>
      <c r="TGW47" s="171"/>
      <c r="TGX47" s="169"/>
      <c r="TGY47" s="171"/>
      <c r="TGZ47" s="169"/>
      <c r="THA47" s="171"/>
      <c r="THB47" s="169"/>
      <c r="THC47" s="171"/>
      <c r="THD47" s="169"/>
      <c r="THE47" s="171"/>
      <c r="THF47" s="169"/>
      <c r="THG47" s="171"/>
      <c r="THH47" s="169"/>
      <c r="THI47" s="171"/>
      <c r="THJ47" s="169"/>
      <c r="THK47" s="171"/>
      <c r="THL47" s="169"/>
      <c r="THM47" s="171"/>
      <c r="THN47" s="169"/>
      <c r="THO47" s="171"/>
      <c r="THP47" s="169"/>
      <c r="THQ47" s="171"/>
      <c r="THR47" s="169"/>
      <c r="THS47" s="171"/>
      <c r="THT47" s="169"/>
      <c r="THU47" s="171"/>
      <c r="THV47" s="169"/>
      <c r="THW47" s="171"/>
      <c r="THX47" s="169"/>
      <c r="THY47" s="171"/>
      <c r="THZ47" s="169"/>
      <c r="TIA47" s="171"/>
      <c r="TIB47" s="169"/>
      <c r="TIC47" s="171"/>
      <c r="TID47" s="169"/>
      <c r="TIE47" s="171"/>
      <c r="TIF47" s="169"/>
      <c r="TIG47" s="171"/>
      <c r="TIH47" s="169"/>
      <c r="TII47" s="171"/>
      <c r="TIJ47" s="169"/>
      <c r="TIK47" s="171"/>
      <c r="TIL47" s="169"/>
      <c r="TIM47" s="171"/>
      <c r="TIN47" s="169"/>
      <c r="TIO47" s="171"/>
      <c r="TIP47" s="169"/>
      <c r="TIQ47" s="171"/>
      <c r="TIR47" s="169"/>
      <c r="TIS47" s="171"/>
      <c r="TIT47" s="169"/>
      <c r="TIU47" s="171"/>
      <c r="TIV47" s="169"/>
      <c r="TIW47" s="171"/>
      <c r="TIX47" s="169"/>
      <c r="TIY47" s="171"/>
      <c r="TIZ47" s="169"/>
      <c r="TJA47" s="171"/>
      <c r="TJB47" s="169"/>
      <c r="TJC47" s="171"/>
      <c r="TJD47" s="169"/>
      <c r="TJE47" s="171"/>
      <c r="TJF47" s="169"/>
      <c r="TJG47" s="171"/>
      <c r="TJH47" s="169"/>
      <c r="TJI47" s="171"/>
      <c r="TJJ47" s="169"/>
      <c r="TJK47" s="171"/>
      <c r="TJL47" s="169"/>
      <c r="TJM47" s="171"/>
      <c r="TJN47" s="169"/>
      <c r="TJO47" s="171"/>
      <c r="TJP47" s="169"/>
      <c r="TJQ47" s="171"/>
      <c r="TJR47" s="169"/>
      <c r="TJS47" s="171"/>
      <c r="TJT47" s="169"/>
      <c r="TJU47" s="171"/>
      <c r="TJV47" s="169"/>
      <c r="TJW47" s="171"/>
      <c r="TJX47" s="169"/>
      <c r="TJY47" s="171"/>
      <c r="TJZ47" s="169"/>
      <c r="TKA47" s="171"/>
      <c r="TKB47" s="169"/>
      <c r="TKC47" s="171"/>
      <c r="TKD47" s="169"/>
      <c r="TKE47" s="171"/>
      <c r="TKF47" s="169"/>
      <c r="TKG47" s="171"/>
      <c r="TKH47" s="169"/>
      <c r="TKI47" s="171"/>
      <c r="TKJ47" s="169"/>
      <c r="TKK47" s="171"/>
      <c r="TKL47" s="169"/>
      <c r="TKM47" s="171"/>
      <c r="TKN47" s="169"/>
      <c r="TKO47" s="171"/>
      <c r="TKP47" s="169"/>
      <c r="TKQ47" s="171"/>
      <c r="TKR47" s="169"/>
      <c r="TKS47" s="171"/>
      <c r="TKT47" s="169"/>
      <c r="TKU47" s="171"/>
      <c r="TKV47" s="169"/>
      <c r="TKW47" s="171"/>
      <c r="TKX47" s="169"/>
      <c r="TKY47" s="171"/>
      <c r="TKZ47" s="169"/>
      <c r="TLA47" s="171"/>
      <c r="TLB47" s="169"/>
      <c r="TLC47" s="171"/>
      <c r="TLD47" s="169"/>
      <c r="TLE47" s="171"/>
      <c r="TLF47" s="169"/>
      <c r="TLG47" s="171"/>
      <c r="TLH47" s="169"/>
      <c r="TLI47" s="171"/>
      <c r="TLJ47" s="169"/>
      <c r="TLK47" s="171"/>
      <c r="TLL47" s="169"/>
      <c r="TLM47" s="171"/>
      <c r="TLN47" s="169"/>
      <c r="TLO47" s="171"/>
      <c r="TLP47" s="169"/>
      <c r="TLQ47" s="171"/>
      <c r="TLR47" s="169"/>
      <c r="TLS47" s="171"/>
      <c r="TLT47" s="169"/>
      <c r="TLU47" s="171"/>
      <c r="TLV47" s="169"/>
      <c r="TLW47" s="171"/>
      <c r="TLX47" s="169"/>
      <c r="TLY47" s="171"/>
      <c r="TLZ47" s="169"/>
      <c r="TMA47" s="171"/>
      <c r="TMB47" s="169"/>
      <c r="TMC47" s="171"/>
      <c r="TMD47" s="169"/>
      <c r="TME47" s="171"/>
      <c r="TMF47" s="169"/>
      <c r="TMG47" s="171"/>
      <c r="TMH47" s="169"/>
      <c r="TMI47" s="171"/>
      <c r="TMJ47" s="169"/>
      <c r="TMK47" s="171"/>
      <c r="TML47" s="169"/>
      <c r="TMM47" s="171"/>
      <c r="TMN47" s="169"/>
      <c r="TMO47" s="171"/>
      <c r="TMP47" s="169"/>
      <c r="TMQ47" s="171"/>
      <c r="TMR47" s="169"/>
      <c r="TMS47" s="171"/>
      <c r="TMT47" s="169"/>
      <c r="TMU47" s="171"/>
      <c r="TMV47" s="169"/>
      <c r="TMW47" s="171"/>
      <c r="TMX47" s="169"/>
      <c r="TMY47" s="171"/>
      <c r="TMZ47" s="169"/>
      <c r="TNA47" s="171"/>
      <c r="TNB47" s="169"/>
      <c r="TNC47" s="171"/>
      <c r="TND47" s="169"/>
      <c r="TNE47" s="171"/>
      <c r="TNF47" s="169"/>
      <c r="TNG47" s="171"/>
      <c r="TNH47" s="169"/>
      <c r="TNI47" s="171"/>
      <c r="TNJ47" s="169"/>
      <c r="TNK47" s="171"/>
      <c r="TNL47" s="169"/>
      <c r="TNM47" s="171"/>
      <c r="TNN47" s="169"/>
      <c r="TNO47" s="171"/>
      <c r="TNP47" s="169"/>
      <c r="TNQ47" s="171"/>
      <c r="TNR47" s="169"/>
      <c r="TNS47" s="171"/>
      <c r="TNT47" s="169"/>
      <c r="TNU47" s="171"/>
      <c r="TNV47" s="169"/>
      <c r="TNW47" s="171"/>
      <c r="TNX47" s="169"/>
      <c r="TNY47" s="171"/>
      <c r="TNZ47" s="169"/>
      <c r="TOA47" s="171"/>
      <c r="TOB47" s="169"/>
      <c r="TOC47" s="171"/>
      <c r="TOD47" s="169"/>
      <c r="TOE47" s="171"/>
      <c r="TOF47" s="169"/>
      <c r="TOG47" s="171"/>
      <c r="TOH47" s="169"/>
      <c r="TOI47" s="171"/>
      <c r="TOJ47" s="169"/>
      <c r="TOK47" s="171"/>
      <c r="TOL47" s="169"/>
      <c r="TOM47" s="171"/>
      <c r="TON47" s="169"/>
      <c r="TOO47" s="171"/>
      <c r="TOP47" s="169"/>
      <c r="TOQ47" s="171"/>
      <c r="TOR47" s="169"/>
      <c r="TOS47" s="171"/>
      <c r="TOT47" s="169"/>
      <c r="TOU47" s="171"/>
      <c r="TOV47" s="169"/>
      <c r="TOW47" s="171"/>
      <c r="TOX47" s="169"/>
      <c r="TOY47" s="171"/>
      <c r="TOZ47" s="169"/>
      <c r="TPA47" s="171"/>
      <c r="TPB47" s="169"/>
      <c r="TPC47" s="171"/>
      <c r="TPD47" s="169"/>
      <c r="TPE47" s="171"/>
      <c r="TPF47" s="169"/>
      <c r="TPG47" s="171"/>
      <c r="TPH47" s="169"/>
      <c r="TPI47" s="171"/>
      <c r="TPJ47" s="169"/>
      <c r="TPK47" s="171"/>
      <c r="TPL47" s="169"/>
      <c r="TPM47" s="171"/>
      <c r="TPN47" s="169"/>
      <c r="TPO47" s="171"/>
      <c r="TPP47" s="169"/>
      <c r="TPQ47" s="171"/>
      <c r="TPR47" s="169"/>
      <c r="TPS47" s="171"/>
      <c r="TPT47" s="169"/>
      <c r="TPU47" s="171"/>
      <c r="TPV47" s="169"/>
      <c r="TPW47" s="171"/>
      <c r="TPX47" s="169"/>
      <c r="TPY47" s="171"/>
      <c r="TPZ47" s="169"/>
      <c r="TQA47" s="171"/>
      <c r="TQB47" s="169"/>
      <c r="TQC47" s="171"/>
      <c r="TQD47" s="169"/>
      <c r="TQE47" s="171"/>
      <c r="TQF47" s="169"/>
      <c r="TQG47" s="171"/>
      <c r="TQH47" s="169"/>
      <c r="TQI47" s="171"/>
      <c r="TQJ47" s="169"/>
      <c r="TQK47" s="171"/>
      <c r="TQL47" s="169"/>
      <c r="TQM47" s="171"/>
      <c r="TQN47" s="169"/>
      <c r="TQO47" s="171"/>
      <c r="TQP47" s="169"/>
      <c r="TQQ47" s="171"/>
      <c r="TQR47" s="169"/>
      <c r="TQS47" s="171"/>
      <c r="TQT47" s="169"/>
      <c r="TQU47" s="171"/>
      <c r="TQV47" s="169"/>
      <c r="TQW47" s="171"/>
      <c r="TQX47" s="169"/>
      <c r="TQY47" s="171"/>
      <c r="TQZ47" s="169"/>
      <c r="TRA47" s="171"/>
      <c r="TRB47" s="169"/>
      <c r="TRC47" s="171"/>
      <c r="TRD47" s="169"/>
      <c r="TRE47" s="171"/>
      <c r="TRF47" s="169"/>
      <c r="TRG47" s="171"/>
      <c r="TRH47" s="169"/>
      <c r="TRI47" s="171"/>
      <c r="TRJ47" s="169"/>
      <c r="TRK47" s="171"/>
      <c r="TRL47" s="169"/>
      <c r="TRM47" s="171"/>
      <c r="TRN47" s="169"/>
      <c r="TRO47" s="171"/>
      <c r="TRP47" s="169"/>
      <c r="TRQ47" s="171"/>
      <c r="TRR47" s="169"/>
      <c r="TRS47" s="171"/>
      <c r="TRT47" s="169"/>
      <c r="TRU47" s="171"/>
      <c r="TRV47" s="169"/>
      <c r="TRW47" s="171"/>
      <c r="TRX47" s="169"/>
      <c r="TRY47" s="171"/>
      <c r="TRZ47" s="169"/>
      <c r="TSA47" s="171"/>
      <c r="TSB47" s="169"/>
      <c r="TSC47" s="171"/>
      <c r="TSD47" s="169"/>
      <c r="TSE47" s="171"/>
      <c r="TSF47" s="169"/>
      <c r="TSG47" s="171"/>
      <c r="TSH47" s="169"/>
      <c r="TSI47" s="171"/>
      <c r="TSJ47" s="169"/>
      <c r="TSK47" s="171"/>
      <c r="TSL47" s="169"/>
      <c r="TSM47" s="171"/>
      <c r="TSN47" s="169"/>
      <c r="TSO47" s="171"/>
      <c r="TSP47" s="169"/>
      <c r="TSQ47" s="171"/>
      <c r="TSR47" s="169"/>
      <c r="TSS47" s="171"/>
      <c r="TST47" s="169"/>
      <c r="TSU47" s="171"/>
      <c r="TSV47" s="169"/>
      <c r="TSW47" s="171"/>
      <c r="TSX47" s="169"/>
      <c r="TSY47" s="171"/>
      <c r="TSZ47" s="169"/>
      <c r="TTA47" s="171"/>
      <c r="TTB47" s="169"/>
      <c r="TTC47" s="171"/>
      <c r="TTD47" s="169"/>
      <c r="TTE47" s="171"/>
      <c r="TTF47" s="169"/>
      <c r="TTG47" s="171"/>
      <c r="TTH47" s="169"/>
      <c r="TTI47" s="171"/>
      <c r="TTJ47" s="169"/>
      <c r="TTK47" s="171"/>
      <c r="TTL47" s="169"/>
      <c r="TTM47" s="171"/>
      <c r="TTN47" s="169"/>
      <c r="TTO47" s="171"/>
      <c r="TTP47" s="169"/>
      <c r="TTQ47" s="171"/>
      <c r="TTR47" s="169"/>
      <c r="TTS47" s="171"/>
      <c r="TTT47" s="169"/>
      <c r="TTU47" s="171"/>
      <c r="TTV47" s="169"/>
      <c r="TTW47" s="171"/>
      <c r="TTX47" s="169"/>
      <c r="TTY47" s="171"/>
      <c r="TTZ47" s="169"/>
      <c r="TUA47" s="171"/>
      <c r="TUB47" s="169"/>
      <c r="TUC47" s="171"/>
      <c r="TUD47" s="169"/>
      <c r="TUE47" s="171"/>
      <c r="TUF47" s="169"/>
      <c r="TUG47" s="171"/>
      <c r="TUH47" s="169"/>
      <c r="TUI47" s="171"/>
      <c r="TUJ47" s="169"/>
      <c r="TUK47" s="171"/>
      <c r="TUL47" s="169"/>
      <c r="TUM47" s="171"/>
      <c r="TUN47" s="169"/>
      <c r="TUO47" s="171"/>
      <c r="TUP47" s="169"/>
      <c r="TUQ47" s="171"/>
      <c r="TUR47" s="169"/>
      <c r="TUS47" s="171"/>
      <c r="TUT47" s="169"/>
      <c r="TUU47" s="171"/>
      <c r="TUV47" s="169"/>
      <c r="TUW47" s="171"/>
      <c r="TUX47" s="169"/>
      <c r="TUY47" s="171"/>
      <c r="TUZ47" s="169"/>
      <c r="TVA47" s="171"/>
      <c r="TVB47" s="169"/>
      <c r="TVC47" s="171"/>
      <c r="TVD47" s="169"/>
      <c r="TVE47" s="171"/>
      <c r="TVF47" s="169"/>
      <c r="TVG47" s="171"/>
      <c r="TVH47" s="169"/>
      <c r="TVI47" s="171"/>
      <c r="TVJ47" s="169"/>
      <c r="TVK47" s="171"/>
      <c r="TVL47" s="169"/>
      <c r="TVM47" s="171"/>
      <c r="TVN47" s="169"/>
      <c r="TVO47" s="171"/>
      <c r="TVP47" s="169"/>
      <c r="TVQ47" s="171"/>
      <c r="TVR47" s="169"/>
      <c r="TVS47" s="171"/>
      <c r="TVT47" s="169"/>
      <c r="TVU47" s="171"/>
      <c r="TVV47" s="169"/>
      <c r="TVW47" s="171"/>
      <c r="TVX47" s="169"/>
      <c r="TVY47" s="171"/>
      <c r="TVZ47" s="169"/>
      <c r="TWA47" s="171"/>
      <c r="TWB47" s="169"/>
      <c r="TWC47" s="171"/>
      <c r="TWD47" s="169"/>
      <c r="TWE47" s="171"/>
      <c r="TWF47" s="169"/>
      <c r="TWG47" s="171"/>
      <c r="TWH47" s="169"/>
      <c r="TWI47" s="171"/>
      <c r="TWJ47" s="169"/>
      <c r="TWK47" s="171"/>
      <c r="TWL47" s="169"/>
      <c r="TWM47" s="171"/>
      <c r="TWN47" s="169"/>
      <c r="TWO47" s="171"/>
      <c r="TWP47" s="169"/>
      <c r="TWQ47" s="171"/>
      <c r="TWR47" s="169"/>
      <c r="TWS47" s="171"/>
      <c r="TWT47" s="169"/>
      <c r="TWU47" s="171"/>
      <c r="TWV47" s="169"/>
      <c r="TWW47" s="171"/>
      <c r="TWX47" s="169"/>
      <c r="TWY47" s="171"/>
      <c r="TWZ47" s="169"/>
      <c r="TXA47" s="171"/>
      <c r="TXB47" s="169"/>
      <c r="TXC47" s="171"/>
      <c r="TXD47" s="169"/>
      <c r="TXE47" s="171"/>
      <c r="TXF47" s="169"/>
      <c r="TXG47" s="171"/>
      <c r="TXH47" s="169"/>
      <c r="TXI47" s="171"/>
      <c r="TXJ47" s="169"/>
      <c r="TXK47" s="171"/>
      <c r="TXL47" s="169"/>
      <c r="TXM47" s="171"/>
      <c r="TXN47" s="169"/>
      <c r="TXO47" s="171"/>
      <c r="TXP47" s="169"/>
      <c r="TXQ47" s="171"/>
      <c r="TXR47" s="169"/>
      <c r="TXS47" s="171"/>
      <c r="TXT47" s="169"/>
      <c r="TXU47" s="171"/>
      <c r="TXV47" s="169"/>
      <c r="TXW47" s="171"/>
      <c r="TXX47" s="169"/>
      <c r="TXY47" s="171"/>
      <c r="TXZ47" s="169"/>
      <c r="TYA47" s="171"/>
      <c r="TYB47" s="169"/>
      <c r="TYC47" s="171"/>
      <c r="TYD47" s="169"/>
      <c r="TYE47" s="171"/>
      <c r="TYF47" s="169"/>
      <c r="TYG47" s="171"/>
      <c r="TYH47" s="169"/>
      <c r="TYI47" s="171"/>
      <c r="TYJ47" s="169"/>
      <c r="TYK47" s="171"/>
      <c r="TYL47" s="169"/>
      <c r="TYM47" s="171"/>
      <c r="TYN47" s="169"/>
      <c r="TYO47" s="171"/>
      <c r="TYP47" s="169"/>
      <c r="TYQ47" s="171"/>
      <c r="TYR47" s="169"/>
      <c r="TYS47" s="171"/>
      <c r="TYT47" s="169"/>
      <c r="TYU47" s="171"/>
      <c r="TYV47" s="169"/>
      <c r="TYW47" s="171"/>
      <c r="TYX47" s="169"/>
      <c r="TYY47" s="171"/>
      <c r="TYZ47" s="169"/>
      <c r="TZA47" s="171"/>
      <c r="TZB47" s="169"/>
      <c r="TZC47" s="171"/>
      <c r="TZD47" s="169"/>
      <c r="TZE47" s="171"/>
      <c r="TZF47" s="169"/>
      <c r="TZG47" s="171"/>
      <c r="TZH47" s="169"/>
      <c r="TZI47" s="171"/>
      <c r="TZJ47" s="169"/>
      <c r="TZK47" s="171"/>
      <c r="TZL47" s="169"/>
      <c r="TZM47" s="171"/>
      <c r="TZN47" s="169"/>
      <c r="TZO47" s="171"/>
      <c r="TZP47" s="169"/>
      <c r="TZQ47" s="171"/>
      <c r="TZR47" s="169"/>
      <c r="TZS47" s="171"/>
      <c r="TZT47" s="169"/>
      <c r="TZU47" s="171"/>
      <c r="TZV47" s="169"/>
      <c r="TZW47" s="171"/>
      <c r="TZX47" s="169"/>
      <c r="TZY47" s="171"/>
      <c r="TZZ47" s="169"/>
      <c r="UAA47" s="171"/>
      <c r="UAB47" s="169"/>
      <c r="UAC47" s="171"/>
      <c r="UAD47" s="169"/>
      <c r="UAE47" s="171"/>
      <c r="UAF47" s="169"/>
      <c r="UAG47" s="171"/>
      <c r="UAH47" s="169"/>
      <c r="UAI47" s="171"/>
      <c r="UAJ47" s="169"/>
      <c r="UAK47" s="171"/>
      <c r="UAL47" s="169"/>
      <c r="UAM47" s="171"/>
      <c r="UAN47" s="169"/>
      <c r="UAO47" s="171"/>
      <c r="UAP47" s="169"/>
      <c r="UAQ47" s="171"/>
      <c r="UAR47" s="169"/>
      <c r="UAS47" s="171"/>
      <c r="UAT47" s="169"/>
      <c r="UAU47" s="171"/>
      <c r="UAV47" s="169"/>
      <c r="UAW47" s="171"/>
      <c r="UAX47" s="169"/>
      <c r="UAY47" s="171"/>
      <c r="UAZ47" s="169"/>
      <c r="UBA47" s="171"/>
      <c r="UBB47" s="169"/>
      <c r="UBC47" s="171"/>
      <c r="UBD47" s="169"/>
      <c r="UBE47" s="171"/>
      <c r="UBF47" s="169"/>
      <c r="UBG47" s="171"/>
      <c r="UBH47" s="169"/>
      <c r="UBI47" s="171"/>
      <c r="UBJ47" s="169"/>
      <c r="UBK47" s="171"/>
      <c r="UBL47" s="169"/>
      <c r="UBM47" s="171"/>
      <c r="UBN47" s="169"/>
      <c r="UBO47" s="171"/>
      <c r="UBP47" s="169"/>
      <c r="UBQ47" s="171"/>
      <c r="UBR47" s="169"/>
      <c r="UBS47" s="171"/>
      <c r="UBT47" s="169"/>
      <c r="UBU47" s="171"/>
      <c r="UBV47" s="169"/>
      <c r="UBW47" s="171"/>
      <c r="UBX47" s="169"/>
      <c r="UBY47" s="171"/>
      <c r="UBZ47" s="169"/>
      <c r="UCA47" s="171"/>
      <c r="UCB47" s="169"/>
      <c r="UCC47" s="171"/>
      <c r="UCD47" s="169"/>
      <c r="UCE47" s="171"/>
      <c r="UCF47" s="169"/>
      <c r="UCG47" s="171"/>
      <c r="UCH47" s="169"/>
      <c r="UCI47" s="171"/>
      <c r="UCJ47" s="169"/>
      <c r="UCK47" s="171"/>
      <c r="UCL47" s="169"/>
      <c r="UCM47" s="171"/>
      <c r="UCN47" s="169"/>
      <c r="UCO47" s="171"/>
      <c r="UCP47" s="169"/>
      <c r="UCQ47" s="171"/>
      <c r="UCR47" s="169"/>
      <c r="UCS47" s="171"/>
      <c r="UCT47" s="169"/>
      <c r="UCU47" s="171"/>
      <c r="UCV47" s="169"/>
      <c r="UCW47" s="171"/>
      <c r="UCX47" s="169"/>
      <c r="UCY47" s="171"/>
      <c r="UCZ47" s="169"/>
      <c r="UDA47" s="171"/>
      <c r="UDB47" s="169"/>
      <c r="UDC47" s="171"/>
      <c r="UDD47" s="169"/>
      <c r="UDE47" s="171"/>
      <c r="UDF47" s="169"/>
      <c r="UDG47" s="171"/>
      <c r="UDH47" s="169"/>
      <c r="UDI47" s="171"/>
      <c r="UDJ47" s="169"/>
      <c r="UDK47" s="171"/>
      <c r="UDL47" s="169"/>
      <c r="UDM47" s="171"/>
      <c r="UDN47" s="169"/>
      <c r="UDO47" s="171"/>
      <c r="UDP47" s="169"/>
      <c r="UDQ47" s="171"/>
      <c r="UDR47" s="169"/>
      <c r="UDS47" s="171"/>
      <c r="UDT47" s="169"/>
      <c r="UDU47" s="171"/>
      <c r="UDV47" s="169"/>
      <c r="UDW47" s="171"/>
      <c r="UDX47" s="169"/>
      <c r="UDY47" s="171"/>
      <c r="UDZ47" s="169"/>
      <c r="UEA47" s="171"/>
      <c r="UEB47" s="169"/>
      <c r="UEC47" s="171"/>
      <c r="UED47" s="169"/>
      <c r="UEE47" s="171"/>
      <c r="UEF47" s="169"/>
      <c r="UEG47" s="171"/>
      <c r="UEH47" s="169"/>
      <c r="UEI47" s="171"/>
      <c r="UEJ47" s="169"/>
      <c r="UEK47" s="171"/>
      <c r="UEL47" s="169"/>
      <c r="UEM47" s="171"/>
      <c r="UEN47" s="169"/>
      <c r="UEO47" s="171"/>
      <c r="UEP47" s="169"/>
      <c r="UEQ47" s="171"/>
      <c r="UER47" s="169"/>
      <c r="UES47" s="171"/>
      <c r="UET47" s="169"/>
      <c r="UEU47" s="171"/>
      <c r="UEV47" s="169"/>
      <c r="UEW47" s="171"/>
      <c r="UEX47" s="169"/>
      <c r="UEY47" s="171"/>
      <c r="UEZ47" s="169"/>
      <c r="UFA47" s="171"/>
      <c r="UFB47" s="169"/>
      <c r="UFC47" s="171"/>
      <c r="UFD47" s="169"/>
      <c r="UFE47" s="171"/>
      <c r="UFF47" s="169"/>
      <c r="UFG47" s="171"/>
      <c r="UFH47" s="169"/>
      <c r="UFI47" s="171"/>
      <c r="UFJ47" s="169"/>
      <c r="UFK47" s="171"/>
      <c r="UFL47" s="169"/>
      <c r="UFM47" s="171"/>
      <c r="UFN47" s="169"/>
      <c r="UFO47" s="171"/>
      <c r="UFP47" s="169"/>
      <c r="UFQ47" s="171"/>
      <c r="UFR47" s="169"/>
      <c r="UFS47" s="171"/>
      <c r="UFT47" s="169"/>
      <c r="UFU47" s="171"/>
      <c r="UFV47" s="169"/>
      <c r="UFW47" s="171"/>
      <c r="UFX47" s="169"/>
      <c r="UFY47" s="171"/>
      <c r="UFZ47" s="169"/>
      <c r="UGA47" s="171"/>
      <c r="UGB47" s="169"/>
      <c r="UGC47" s="171"/>
      <c r="UGD47" s="169"/>
      <c r="UGE47" s="171"/>
      <c r="UGF47" s="169"/>
      <c r="UGG47" s="171"/>
      <c r="UGH47" s="169"/>
      <c r="UGI47" s="171"/>
      <c r="UGJ47" s="169"/>
      <c r="UGK47" s="171"/>
      <c r="UGL47" s="169"/>
      <c r="UGM47" s="171"/>
      <c r="UGN47" s="169"/>
      <c r="UGO47" s="171"/>
      <c r="UGP47" s="169"/>
      <c r="UGQ47" s="171"/>
      <c r="UGR47" s="169"/>
      <c r="UGS47" s="171"/>
      <c r="UGT47" s="169"/>
      <c r="UGU47" s="171"/>
      <c r="UGV47" s="169"/>
      <c r="UGW47" s="171"/>
      <c r="UGX47" s="169"/>
      <c r="UGY47" s="171"/>
      <c r="UGZ47" s="169"/>
      <c r="UHA47" s="171"/>
      <c r="UHB47" s="169"/>
      <c r="UHC47" s="171"/>
      <c r="UHD47" s="169"/>
      <c r="UHE47" s="171"/>
      <c r="UHF47" s="169"/>
      <c r="UHG47" s="171"/>
      <c r="UHH47" s="169"/>
      <c r="UHI47" s="171"/>
      <c r="UHJ47" s="169"/>
      <c r="UHK47" s="171"/>
      <c r="UHL47" s="169"/>
      <c r="UHM47" s="171"/>
      <c r="UHN47" s="169"/>
      <c r="UHO47" s="171"/>
      <c r="UHP47" s="169"/>
      <c r="UHQ47" s="171"/>
      <c r="UHR47" s="169"/>
      <c r="UHS47" s="171"/>
      <c r="UHT47" s="169"/>
      <c r="UHU47" s="171"/>
      <c r="UHV47" s="169"/>
      <c r="UHW47" s="171"/>
      <c r="UHX47" s="169"/>
      <c r="UHY47" s="171"/>
      <c r="UHZ47" s="169"/>
      <c r="UIA47" s="171"/>
      <c r="UIB47" s="169"/>
      <c r="UIC47" s="171"/>
      <c r="UID47" s="169"/>
      <c r="UIE47" s="171"/>
      <c r="UIF47" s="169"/>
      <c r="UIG47" s="171"/>
      <c r="UIH47" s="169"/>
      <c r="UII47" s="171"/>
      <c r="UIJ47" s="169"/>
      <c r="UIK47" s="171"/>
      <c r="UIL47" s="169"/>
      <c r="UIM47" s="171"/>
      <c r="UIN47" s="169"/>
      <c r="UIO47" s="171"/>
      <c r="UIP47" s="169"/>
      <c r="UIQ47" s="171"/>
      <c r="UIR47" s="169"/>
      <c r="UIS47" s="171"/>
      <c r="UIT47" s="169"/>
      <c r="UIU47" s="171"/>
      <c r="UIV47" s="169"/>
      <c r="UIW47" s="171"/>
      <c r="UIX47" s="169"/>
      <c r="UIY47" s="171"/>
      <c r="UIZ47" s="169"/>
      <c r="UJA47" s="171"/>
      <c r="UJB47" s="169"/>
      <c r="UJC47" s="171"/>
      <c r="UJD47" s="169"/>
      <c r="UJE47" s="171"/>
      <c r="UJF47" s="169"/>
      <c r="UJG47" s="171"/>
      <c r="UJH47" s="169"/>
      <c r="UJI47" s="171"/>
      <c r="UJJ47" s="169"/>
      <c r="UJK47" s="171"/>
      <c r="UJL47" s="169"/>
      <c r="UJM47" s="171"/>
      <c r="UJN47" s="169"/>
      <c r="UJO47" s="171"/>
      <c r="UJP47" s="169"/>
      <c r="UJQ47" s="171"/>
      <c r="UJR47" s="169"/>
      <c r="UJS47" s="171"/>
      <c r="UJT47" s="169"/>
      <c r="UJU47" s="171"/>
      <c r="UJV47" s="169"/>
      <c r="UJW47" s="171"/>
      <c r="UJX47" s="169"/>
      <c r="UJY47" s="171"/>
      <c r="UJZ47" s="169"/>
      <c r="UKA47" s="171"/>
      <c r="UKB47" s="169"/>
      <c r="UKC47" s="171"/>
      <c r="UKD47" s="169"/>
      <c r="UKE47" s="171"/>
      <c r="UKF47" s="169"/>
      <c r="UKG47" s="171"/>
      <c r="UKH47" s="169"/>
      <c r="UKI47" s="171"/>
      <c r="UKJ47" s="169"/>
      <c r="UKK47" s="171"/>
      <c r="UKL47" s="169"/>
      <c r="UKM47" s="171"/>
      <c r="UKN47" s="169"/>
      <c r="UKO47" s="171"/>
      <c r="UKP47" s="169"/>
      <c r="UKQ47" s="171"/>
      <c r="UKR47" s="169"/>
      <c r="UKS47" s="171"/>
      <c r="UKT47" s="169"/>
      <c r="UKU47" s="171"/>
      <c r="UKV47" s="169"/>
      <c r="UKW47" s="171"/>
      <c r="UKX47" s="169"/>
      <c r="UKY47" s="171"/>
      <c r="UKZ47" s="169"/>
      <c r="ULA47" s="171"/>
      <c r="ULB47" s="169"/>
      <c r="ULC47" s="171"/>
      <c r="ULD47" s="169"/>
      <c r="ULE47" s="171"/>
      <c r="ULF47" s="169"/>
      <c r="ULG47" s="171"/>
      <c r="ULH47" s="169"/>
      <c r="ULI47" s="171"/>
      <c r="ULJ47" s="169"/>
      <c r="ULK47" s="171"/>
      <c r="ULL47" s="169"/>
      <c r="ULM47" s="171"/>
      <c r="ULN47" s="169"/>
      <c r="ULO47" s="171"/>
      <c r="ULP47" s="169"/>
      <c r="ULQ47" s="171"/>
      <c r="ULR47" s="169"/>
      <c r="ULS47" s="171"/>
      <c r="ULT47" s="169"/>
      <c r="ULU47" s="171"/>
      <c r="ULV47" s="169"/>
      <c r="ULW47" s="171"/>
      <c r="ULX47" s="169"/>
      <c r="ULY47" s="171"/>
      <c r="ULZ47" s="169"/>
      <c r="UMA47" s="171"/>
      <c r="UMB47" s="169"/>
      <c r="UMC47" s="171"/>
      <c r="UMD47" s="169"/>
      <c r="UME47" s="171"/>
      <c r="UMF47" s="169"/>
      <c r="UMG47" s="171"/>
      <c r="UMH47" s="169"/>
      <c r="UMI47" s="171"/>
      <c r="UMJ47" s="169"/>
      <c r="UMK47" s="171"/>
      <c r="UML47" s="169"/>
      <c r="UMM47" s="171"/>
      <c r="UMN47" s="169"/>
      <c r="UMO47" s="171"/>
      <c r="UMP47" s="169"/>
      <c r="UMQ47" s="171"/>
      <c r="UMR47" s="169"/>
      <c r="UMS47" s="171"/>
      <c r="UMT47" s="169"/>
      <c r="UMU47" s="171"/>
      <c r="UMV47" s="169"/>
      <c r="UMW47" s="171"/>
      <c r="UMX47" s="169"/>
      <c r="UMY47" s="171"/>
      <c r="UMZ47" s="169"/>
      <c r="UNA47" s="171"/>
      <c r="UNB47" s="169"/>
      <c r="UNC47" s="171"/>
      <c r="UND47" s="169"/>
      <c r="UNE47" s="171"/>
      <c r="UNF47" s="169"/>
      <c r="UNG47" s="171"/>
      <c r="UNH47" s="169"/>
      <c r="UNI47" s="171"/>
      <c r="UNJ47" s="169"/>
      <c r="UNK47" s="171"/>
      <c r="UNL47" s="169"/>
      <c r="UNM47" s="171"/>
      <c r="UNN47" s="169"/>
      <c r="UNO47" s="171"/>
      <c r="UNP47" s="169"/>
      <c r="UNQ47" s="171"/>
      <c r="UNR47" s="169"/>
      <c r="UNS47" s="171"/>
      <c r="UNT47" s="169"/>
      <c r="UNU47" s="171"/>
      <c r="UNV47" s="169"/>
      <c r="UNW47" s="171"/>
      <c r="UNX47" s="169"/>
      <c r="UNY47" s="171"/>
      <c r="UNZ47" s="169"/>
      <c r="UOA47" s="171"/>
      <c r="UOB47" s="169"/>
      <c r="UOC47" s="171"/>
      <c r="UOD47" s="169"/>
      <c r="UOE47" s="171"/>
      <c r="UOF47" s="169"/>
      <c r="UOG47" s="171"/>
      <c r="UOH47" s="169"/>
      <c r="UOI47" s="171"/>
      <c r="UOJ47" s="169"/>
      <c r="UOK47" s="171"/>
      <c r="UOL47" s="169"/>
      <c r="UOM47" s="171"/>
      <c r="UON47" s="169"/>
      <c r="UOO47" s="171"/>
      <c r="UOP47" s="169"/>
      <c r="UOQ47" s="171"/>
      <c r="UOR47" s="169"/>
      <c r="UOS47" s="171"/>
      <c r="UOT47" s="169"/>
      <c r="UOU47" s="171"/>
      <c r="UOV47" s="169"/>
      <c r="UOW47" s="171"/>
      <c r="UOX47" s="169"/>
      <c r="UOY47" s="171"/>
      <c r="UOZ47" s="169"/>
      <c r="UPA47" s="171"/>
      <c r="UPB47" s="169"/>
      <c r="UPC47" s="171"/>
      <c r="UPD47" s="169"/>
      <c r="UPE47" s="171"/>
      <c r="UPF47" s="169"/>
      <c r="UPG47" s="171"/>
      <c r="UPH47" s="169"/>
      <c r="UPI47" s="171"/>
      <c r="UPJ47" s="169"/>
      <c r="UPK47" s="171"/>
      <c r="UPL47" s="169"/>
      <c r="UPM47" s="171"/>
      <c r="UPN47" s="169"/>
      <c r="UPO47" s="171"/>
      <c r="UPP47" s="169"/>
      <c r="UPQ47" s="171"/>
      <c r="UPR47" s="169"/>
      <c r="UPS47" s="171"/>
      <c r="UPT47" s="169"/>
      <c r="UPU47" s="171"/>
      <c r="UPV47" s="169"/>
      <c r="UPW47" s="171"/>
      <c r="UPX47" s="169"/>
      <c r="UPY47" s="171"/>
      <c r="UPZ47" s="169"/>
      <c r="UQA47" s="171"/>
      <c r="UQB47" s="169"/>
      <c r="UQC47" s="171"/>
      <c r="UQD47" s="169"/>
      <c r="UQE47" s="171"/>
      <c r="UQF47" s="169"/>
      <c r="UQG47" s="171"/>
      <c r="UQH47" s="169"/>
      <c r="UQI47" s="171"/>
      <c r="UQJ47" s="169"/>
      <c r="UQK47" s="171"/>
      <c r="UQL47" s="169"/>
      <c r="UQM47" s="171"/>
      <c r="UQN47" s="169"/>
      <c r="UQO47" s="171"/>
      <c r="UQP47" s="169"/>
      <c r="UQQ47" s="171"/>
      <c r="UQR47" s="169"/>
      <c r="UQS47" s="171"/>
      <c r="UQT47" s="169"/>
      <c r="UQU47" s="171"/>
      <c r="UQV47" s="169"/>
      <c r="UQW47" s="171"/>
      <c r="UQX47" s="169"/>
      <c r="UQY47" s="171"/>
      <c r="UQZ47" s="169"/>
      <c r="URA47" s="171"/>
      <c r="URB47" s="169"/>
      <c r="URC47" s="171"/>
      <c r="URD47" s="169"/>
      <c r="URE47" s="171"/>
      <c r="URF47" s="169"/>
      <c r="URG47" s="171"/>
      <c r="URH47" s="169"/>
      <c r="URI47" s="171"/>
      <c r="URJ47" s="169"/>
      <c r="URK47" s="171"/>
      <c r="URL47" s="169"/>
      <c r="URM47" s="171"/>
      <c r="URN47" s="169"/>
      <c r="URO47" s="171"/>
      <c r="URP47" s="169"/>
      <c r="URQ47" s="171"/>
      <c r="URR47" s="169"/>
      <c r="URS47" s="171"/>
      <c r="URT47" s="169"/>
      <c r="URU47" s="171"/>
      <c r="URV47" s="169"/>
      <c r="URW47" s="171"/>
      <c r="URX47" s="169"/>
      <c r="URY47" s="171"/>
      <c r="URZ47" s="169"/>
      <c r="USA47" s="171"/>
      <c r="USB47" s="169"/>
      <c r="USC47" s="171"/>
      <c r="USD47" s="169"/>
      <c r="USE47" s="171"/>
      <c r="USF47" s="169"/>
      <c r="USG47" s="171"/>
      <c r="USH47" s="169"/>
      <c r="USI47" s="171"/>
      <c r="USJ47" s="169"/>
      <c r="USK47" s="171"/>
      <c r="USL47" s="169"/>
      <c r="USM47" s="171"/>
      <c r="USN47" s="169"/>
      <c r="USO47" s="171"/>
      <c r="USP47" s="169"/>
      <c r="USQ47" s="171"/>
      <c r="USR47" s="169"/>
      <c r="USS47" s="171"/>
      <c r="UST47" s="169"/>
      <c r="USU47" s="171"/>
      <c r="USV47" s="169"/>
      <c r="USW47" s="171"/>
      <c r="USX47" s="169"/>
      <c r="USY47" s="171"/>
      <c r="USZ47" s="169"/>
      <c r="UTA47" s="171"/>
      <c r="UTB47" s="169"/>
      <c r="UTC47" s="171"/>
      <c r="UTD47" s="169"/>
      <c r="UTE47" s="171"/>
      <c r="UTF47" s="169"/>
      <c r="UTG47" s="171"/>
      <c r="UTH47" s="169"/>
      <c r="UTI47" s="171"/>
      <c r="UTJ47" s="169"/>
      <c r="UTK47" s="171"/>
      <c r="UTL47" s="169"/>
      <c r="UTM47" s="171"/>
      <c r="UTN47" s="169"/>
      <c r="UTO47" s="171"/>
      <c r="UTP47" s="169"/>
      <c r="UTQ47" s="171"/>
      <c r="UTR47" s="169"/>
      <c r="UTS47" s="171"/>
      <c r="UTT47" s="169"/>
      <c r="UTU47" s="171"/>
      <c r="UTV47" s="169"/>
      <c r="UTW47" s="171"/>
      <c r="UTX47" s="169"/>
      <c r="UTY47" s="171"/>
      <c r="UTZ47" s="169"/>
      <c r="UUA47" s="171"/>
      <c r="UUB47" s="169"/>
      <c r="UUC47" s="171"/>
      <c r="UUD47" s="169"/>
      <c r="UUE47" s="171"/>
      <c r="UUF47" s="169"/>
      <c r="UUG47" s="171"/>
      <c r="UUH47" s="169"/>
      <c r="UUI47" s="171"/>
      <c r="UUJ47" s="169"/>
      <c r="UUK47" s="171"/>
      <c r="UUL47" s="169"/>
      <c r="UUM47" s="171"/>
      <c r="UUN47" s="169"/>
      <c r="UUO47" s="171"/>
      <c r="UUP47" s="169"/>
      <c r="UUQ47" s="171"/>
      <c r="UUR47" s="169"/>
      <c r="UUS47" s="171"/>
      <c r="UUT47" s="169"/>
      <c r="UUU47" s="171"/>
      <c r="UUV47" s="169"/>
      <c r="UUW47" s="171"/>
      <c r="UUX47" s="169"/>
      <c r="UUY47" s="171"/>
      <c r="UUZ47" s="169"/>
      <c r="UVA47" s="171"/>
      <c r="UVB47" s="169"/>
      <c r="UVC47" s="171"/>
      <c r="UVD47" s="169"/>
      <c r="UVE47" s="171"/>
      <c r="UVF47" s="169"/>
      <c r="UVG47" s="171"/>
      <c r="UVH47" s="169"/>
      <c r="UVI47" s="171"/>
      <c r="UVJ47" s="169"/>
      <c r="UVK47" s="171"/>
      <c r="UVL47" s="169"/>
      <c r="UVM47" s="171"/>
      <c r="UVN47" s="169"/>
      <c r="UVO47" s="171"/>
      <c r="UVP47" s="169"/>
      <c r="UVQ47" s="171"/>
      <c r="UVR47" s="169"/>
      <c r="UVS47" s="171"/>
      <c r="UVT47" s="169"/>
      <c r="UVU47" s="171"/>
      <c r="UVV47" s="169"/>
      <c r="UVW47" s="171"/>
      <c r="UVX47" s="169"/>
      <c r="UVY47" s="171"/>
      <c r="UVZ47" s="169"/>
      <c r="UWA47" s="171"/>
      <c r="UWB47" s="169"/>
      <c r="UWC47" s="171"/>
      <c r="UWD47" s="169"/>
      <c r="UWE47" s="171"/>
      <c r="UWF47" s="169"/>
      <c r="UWG47" s="171"/>
      <c r="UWH47" s="169"/>
      <c r="UWI47" s="171"/>
      <c r="UWJ47" s="169"/>
      <c r="UWK47" s="171"/>
      <c r="UWL47" s="169"/>
      <c r="UWM47" s="171"/>
      <c r="UWN47" s="169"/>
      <c r="UWO47" s="171"/>
      <c r="UWP47" s="169"/>
      <c r="UWQ47" s="171"/>
      <c r="UWR47" s="169"/>
      <c r="UWS47" s="171"/>
      <c r="UWT47" s="169"/>
      <c r="UWU47" s="171"/>
      <c r="UWV47" s="169"/>
      <c r="UWW47" s="171"/>
      <c r="UWX47" s="169"/>
      <c r="UWY47" s="171"/>
      <c r="UWZ47" s="169"/>
      <c r="UXA47" s="171"/>
      <c r="UXB47" s="169"/>
      <c r="UXC47" s="171"/>
      <c r="UXD47" s="169"/>
      <c r="UXE47" s="171"/>
      <c r="UXF47" s="169"/>
      <c r="UXG47" s="171"/>
      <c r="UXH47" s="169"/>
      <c r="UXI47" s="171"/>
      <c r="UXJ47" s="169"/>
      <c r="UXK47" s="171"/>
      <c r="UXL47" s="169"/>
      <c r="UXM47" s="171"/>
      <c r="UXN47" s="169"/>
      <c r="UXO47" s="171"/>
      <c r="UXP47" s="169"/>
      <c r="UXQ47" s="171"/>
      <c r="UXR47" s="169"/>
      <c r="UXS47" s="171"/>
      <c r="UXT47" s="169"/>
      <c r="UXU47" s="171"/>
      <c r="UXV47" s="169"/>
      <c r="UXW47" s="171"/>
      <c r="UXX47" s="169"/>
      <c r="UXY47" s="171"/>
      <c r="UXZ47" s="169"/>
      <c r="UYA47" s="171"/>
      <c r="UYB47" s="169"/>
      <c r="UYC47" s="171"/>
      <c r="UYD47" s="169"/>
      <c r="UYE47" s="171"/>
      <c r="UYF47" s="169"/>
      <c r="UYG47" s="171"/>
      <c r="UYH47" s="169"/>
      <c r="UYI47" s="171"/>
      <c r="UYJ47" s="169"/>
      <c r="UYK47" s="171"/>
      <c r="UYL47" s="169"/>
      <c r="UYM47" s="171"/>
      <c r="UYN47" s="169"/>
      <c r="UYO47" s="171"/>
      <c r="UYP47" s="169"/>
      <c r="UYQ47" s="171"/>
      <c r="UYR47" s="169"/>
      <c r="UYS47" s="171"/>
      <c r="UYT47" s="169"/>
      <c r="UYU47" s="171"/>
      <c r="UYV47" s="169"/>
      <c r="UYW47" s="171"/>
      <c r="UYX47" s="169"/>
      <c r="UYY47" s="171"/>
      <c r="UYZ47" s="169"/>
      <c r="UZA47" s="171"/>
      <c r="UZB47" s="169"/>
      <c r="UZC47" s="171"/>
      <c r="UZD47" s="169"/>
      <c r="UZE47" s="171"/>
      <c r="UZF47" s="169"/>
      <c r="UZG47" s="171"/>
      <c r="UZH47" s="169"/>
      <c r="UZI47" s="171"/>
      <c r="UZJ47" s="169"/>
      <c r="UZK47" s="171"/>
      <c r="UZL47" s="169"/>
      <c r="UZM47" s="171"/>
      <c r="UZN47" s="169"/>
      <c r="UZO47" s="171"/>
      <c r="UZP47" s="169"/>
      <c r="UZQ47" s="171"/>
      <c r="UZR47" s="169"/>
      <c r="UZS47" s="171"/>
      <c r="UZT47" s="169"/>
      <c r="UZU47" s="171"/>
      <c r="UZV47" s="169"/>
      <c r="UZW47" s="171"/>
      <c r="UZX47" s="169"/>
      <c r="UZY47" s="171"/>
      <c r="UZZ47" s="169"/>
      <c r="VAA47" s="171"/>
      <c r="VAB47" s="169"/>
      <c r="VAC47" s="171"/>
      <c r="VAD47" s="169"/>
      <c r="VAE47" s="171"/>
      <c r="VAF47" s="169"/>
      <c r="VAG47" s="171"/>
      <c r="VAH47" s="169"/>
      <c r="VAI47" s="171"/>
      <c r="VAJ47" s="169"/>
      <c r="VAK47" s="171"/>
      <c r="VAL47" s="169"/>
      <c r="VAM47" s="171"/>
      <c r="VAN47" s="169"/>
      <c r="VAO47" s="171"/>
      <c r="VAP47" s="169"/>
      <c r="VAQ47" s="171"/>
      <c r="VAR47" s="169"/>
      <c r="VAS47" s="171"/>
      <c r="VAT47" s="169"/>
      <c r="VAU47" s="171"/>
      <c r="VAV47" s="169"/>
      <c r="VAW47" s="171"/>
      <c r="VAX47" s="169"/>
      <c r="VAY47" s="171"/>
      <c r="VAZ47" s="169"/>
      <c r="VBA47" s="171"/>
      <c r="VBB47" s="169"/>
      <c r="VBC47" s="171"/>
      <c r="VBD47" s="169"/>
      <c r="VBE47" s="171"/>
      <c r="VBF47" s="169"/>
      <c r="VBG47" s="171"/>
      <c r="VBH47" s="169"/>
      <c r="VBI47" s="171"/>
      <c r="VBJ47" s="169"/>
      <c r="VBK47" s="171"/>
      <c r="VBL47" s="169"/>
      <c r="VBM47" s="171"/>
      <c r="VBN47" s="169"/>
      <c r="VBO47" s="171"/>
      <c r="VBP47" s="169"/>
      <c r="VBQ47" s="171"/>
      <c r="VBR47" s="169"/>
      <c r="VBS47" s="171"/>
      <c r="VBT47" s="169"/>
      <c r="VBU47" s="171"/>
      <c r="VBV47" s="169"/>
      <c r="VBW47" s="171"/>
      <c r="VBX47" s="169"/>
      <c r="VBY47" s="171"/>
      <c r="VBZ47" s="169"/>
      <c r="VCA47" s="171"/>
      <c r="VCB47" s="169"/>
      <c r="VCC47" s="171"/>
      <c r="VCD47" s="169"/>
      <c r="VCE47" s="171"/>
      <c r="VCF47" s="169"/>
      <c r="VCG47" s="171"/>
      <c r="VCH47" s="169"/>
      <c r="VCI47" s="171"/>
      <c r="VCJ47" s="169"/>
      <c r="VCK47" s="171"/>
      <c r="VCL47" s="169"/>
      <c r="VCM47" s="171"/>
      <c r="VCN47" s="169"/>
      <c r="VCO47" s="171"/>
      <c r="VCP47" s="169"/>
      <c r="VCQ47" s="171"/>
      <c r="VCR47" s="169"/>
      <c r="VCS47" s="171"/>
      <c r="VCT47" s="169"/>
      <c r="VCU47" s="171"/>
      <c r="VCV47" s="169"/>
      <c r="VCW47" s="171"/>
      <c r="VCX47" s="169"/>
      <c r="VCY47" s="171"/>
      <c r="VCZ47" s="169"/>
      <c r="VDA47" s="171"/>
      <c r="VDB47" s="169"/>
      <c r="VDC47" s="171"/>
      <c r="VDD47" s="169"/>
      <c r="VDE47" s="171"/>
      <c r="VDF47" s="169"/>
      <c r="VDG47" s="171"/>
      <c r="VDH47" s="169"/>
      <c r="VDI47" s="171"/>
      <c r="VDJ47" s="169"/>
      <c r="VDK47" s="171"/>
      <c r="VDL47" s="169"/>
      <c r="VDM47" s="171"/>
      <c r="VDN47" s="169"/>
      <c r="VDO47" s="171"/>
      <c r="VDP47" s="169"/>
      <c r="VDQ47" s="171"/>
      <c r="VDR47" s="169"/>
      <c r="VDS47" s="171"/>
      <c r="VDT47" s="169"/>
      <c r="VDU47" s="171"/>
      <c r="VDV47" s="169"/>
      <c r="VDW47" s="171"/>
      <c r="VDX47" s="169"/>
      <c r="VDY47" s="171"/>
      <c r="VDZ47" s="169"/>
      <c r="VEA47" s="171"/>
      <c r="VEB47" s="169"/>
      <c r="VEC47" s="171"/>
      <c r="VED47" s="169"/>
      <c r="VEE47" s="171"/>
      <c r="VEF47" s="169"/>
      <c r="VEG47" s="171"/>
      <c r="VEH47" s="169"/>
      <c r="VEI47" s="171"/>
      <c r="VEJ47" s="169"/>
      <c r="VEK47" s="171"/>
      <c r="VEL47" s="169"/>
      <c r="VEM47" s="171"/>
      <c r="VEN47" s="169"/>
      <c r="VEO47" s="171"/>
      <c r="VEP47" s="169"/>
      <c r="VEQ47" s="171"/>
      <c r="VER47" s="169"/>
      <c r="VES47" s="171"/>
      <c r="VET47" s="169"/>
      <c r="VEU47" s="171"/>
      <c r="VEV47" s="169"/>
      <c r="VEW47" s="171"/>
      <c r="VEX47" s="169"/>
      <c r="VEY47" s="171"/>
      <c r="VEZ47" s="169"/>
      <c r="VFA47" s="171"/>
      <c r="VFB47" s="169"/>
      <c r="VFC47" s="171"/>
      <c r="VFD47" s="169"/>
      <c r="VFE47" s="171"/>
      <c r="VFF47" s="169"/>
      <c r="VFG47" s="171"/>
      <c r="VFH47" s="169"/>
      <c r="VFI47" s="171"/>
      <c r="VFJ47" s="169"/>
      <c r="VFK47" s="171"/>
      <c r="VFL47" s="169"/>
      <c r="VFM47" s="171"/>
      <c r="VFN47" s="169"/>
      <c r="VFO47" s="171"/>
      <c r="VFP47" s="169"/>
      <c r="VFQ47" s="171"/>
      <c r="VFR47" s="169"/>
      <c r="VFS47" s="171"/>
      <c r="VFT47" s="169"/>
      <c r="VFU47" s="171"/>
      <c r="VFV47" s="169"/>
      <c r="VFW47" s="171"/>
      <c r="VFX47" s="169"/>
      <c r="VFY47" s="171"/>
      <c r="VFZ47" s="169"/>
      <c r="VGA47" s="171"/>
      <c r="VGB47" s="169"/>
      <c r="VGC47" s="171"/>
      <c r="VGD47" s="169"/>
      <c r="VGE47" s="171"/>
      <c r="VGF47" s="169"/>
      <c r="VGG47" s="171"/>
      <c r="VGH47" s="169"/>
      <c r="VGI47" s="171"/>
      <c r="VGJ47" s="169"/>
      <c r="VGK47" s="171"/>
      <c r="VGL47" s="169"/>
      <c r="VGM47" s="171"/>
      <c r="VGN47" s="169"/>
      <c r="VGO47" s="171"/>
      <c r="VGP47" s="169"/>
      <c r="VGQ47" s="171"/>
      <c r="VGR47" s="169"/>
      <c r="VGS47" s="171"/>
      <c r="VGT47" s="169"/>
      <c r="VGU47" s="171"/>
      <c r="VGV47" s="169"/>
      <c r="VGW47" s="171"/>
      <c r="VGX47" s="169"/>
      <c r="VGY47" s="171"/>
      <c r="VGZ47" s="169"/>
      <c r="VHA47" s="171"/>
      <c r="VHB47" s="169"/>
      <c r="VHC47" s="171"/>
      <c r="VHD47" s="169"/>
      <c r="VHE47" s="171"/>
      <c r="VHF47" s="169"/>
      <c r="VHG47" s="171"/>
      <c r="VHH47" s="169"/>
      <c r="VHI47" s="171"/>
      <c r="VHJ47" s="169"/>
      <c r="VHK47" s="171"/>
      <c r="VHL47" s="169"/>
      <c r="VHM47" s="171"/>
      <c r="VHN47" s="169"/>
      <c r="VHO47" s="171"/>
      <c r="VHP47" s="169"/>
      <c r="VHQ47" s="171"/>
      <c r="VHR47" s="169"/>
      <c r="VHS47" s="171"/>
      <c r="VHT47" s="169"/>
      <c r="VHU47" s="171"/>
      <c r="VHV47" s="169"/>
      <c r="VHW47" s="171"/>
      <c r="VHX47" s="169"/>
      <c r="VHY47" s="171"/>
      <c r="VHZ47" s="169"/>
      <c r="VIA47" s="171"/>
      <c r="VIB47" s="169"/>
      <c r="VIC47" s="171"/>
      <c r="VID47" s="169"/>
      <c r="VIE47" s="171"/>
      <c r="VIF47" s="169"/>
      <c r="VIG47" s="171"/>
      <c r="VIH47" s="169"/>
      <c r="VII47" s="171"/>
      <c r="VIJ47" s="169"/>
      <c r="VIK47" s="171"/>
      <c r="VIL47" s="169"/>
      <c r="VIM47" s="171"/>
      <c r="VIN47" s="169"/>
      <c r="VIO47" s="171"/>
      <c r="VIP47" s="169"/>
      <c r="VIQ47" s="171"/>
      <c r="VIR47" s="169"/>
      <c r="VIS47" s="171"/>
      <c r="VIT47" s="169"/>
      <c r="VIU47" s="171"/>
      <c r="VIV47" s="169"/>
      <c r="VIW47" s="171"/>
      <c r="VIX47" s="169"/>
      <c r="VIY47" s="171"/>
      <c r="VIZ47" s="169"/>
      <c r="VJA47" s="171"/>
      <c r="VJB47" s="169"/>
      <c r="VJC47" s="171"/>
      <c r="VJD47" s="169"/>
      <c r="VJE47" s="171"/>
      <c r="VJF47" s="169"/>
      <c r="VJG47" s="171"/>
      <c r="VJH47" s="169"/>
      <c r="VJI47" s="171"/>
      <c r="VJJ47" s="169"/>
      <c r="VJK47" s="171"/>
      <c r="VJL47" s="169"/>
      <c r="VJM47" s="171"/>
      <c r="VJN47" s="169"/>
      <c r="VJO47" s="171"/>
      <c r="VJP47" s="169"/>
      <c r="VJQ47" s="171"/>
      <c r="VJR47" s="169"/>
      <c r="VJS47" s="171"/>
      <c r="VJT47" s="169"/>
      <c r="VJU47" s="171"/>
      <c r="VJV47" s="169"/>
      <c r="VJW47" s="171"/>
      <c r="VJX47" s="169"/>
      <c r="VJY47" s="171"/>
      <c r="VJZ47" s="169"/>
      <c r="VKA47" s="171"/>
      <c r="VKB47" s="169"/>
      <c r="VKC47" s="171"/>
      <c r="VKD47" s="169"/>
      <c r="VKE47" s="171"/>
      <c r="VKF47" s="169"/>
      <c r="VKG47" s="171"/>
      <c r="VKH47" s="169"/>
      <c r="VKI47" s="171"/>
      <c r="VKJ47" s="169"/>
      <c r="VKK47" s="171"/>
      <c r="VKL47" s="169"/>
      <c r="VKM47" s="171"/>
      <c r="VKN47" s="169"/>
      <c r="VKO47" s="171"/>
      <c r="VKP47" s="169"/>
      <c r="VKQ47" s="171"/>
      <c r="VKR47" s="169"/>
      <c r="VKS47" s="171"/>
      <c r="VKT47" s="169"/>
      <c r="VKU47" s="171"/>
      <c r="VKV47" s="169"/>
      <c r="VKW47" s="171"/>
      <c r="VKX47" s="169"/>
      <c r="VKY47" s="171"/>
      <c r="VKZ47" s="169"/>
      <c r="VLA47" s="171"/>
      <c r="VLB47" s="169"/>
      <c r="VLC47" s="171"/>
      <c r="VLD47" s="169"/>
      <c r="VLE47" s="171"/>
      <c r="VLF47" s="169"/>
      <c r="VLG47" s="171"/>
      <c r="VLH47" s="169"/>
      <c r="VLI47" s="171"/>
      <c r="VLJ47" s="169"/>
      <c r="VLK47" s="171"/>
      <c r="VLL47" s="169"/>
      <c r="VLM47" s="171"/>
      <c r="VLN47" s="169"/>
      <c r="VLO47" s="171"/>
      <c r="VLP47" s="169"/>
      <c r="VLQ47" s="171"/>
      <c r="VLR47" s="169"/>
      <c r="VLS47" s="171"/>
      <c r="VLT47" s="169"/>
      <c r="VLU47" s="171"/>
      <c r="VLV47" s="169"/>
      <c r="VLW47" s="171"/>
      <c r="VLX47" s="169"/>
      <c r="VLY47" s="171"/>
      <c r="VLZ47" s="169"/>
      <c r="VMA47" s="171"/>
      <c r="VMB47" s="169"/>
      <c r="VMC47" s="171"/>
      <c r="VMD47" s="169"/>
      <c r="VME47" s="171"/>
      <c r="VMF47" s="169"/>
      <c r="VMG47" s="171"/>
      <c r="VMH47" s="169"/>
      <c r="VMI47" s="171"/>
      <c r="VMJ47" s="169"/>
      <c r="VMK47" s="171"/>
      <c r="VML47" s="169"/>
      <c r="VMM47" s="171"/>
      <c r="VMN47" s="169"/>
      <c r="VMO47" s="171"/>
      <c r="VMP47" s="169"/>
      <c r="VMQ47" s="171"/>
      <c r="VMR47" s="169"/>
      <c r="VMS47" s="171"/>
      <c r="VMT47" s="169"/>
      <c r="VMU47" s="171"/>
      <c r="VMV47" s="169"/>
      <c r="VMW47" s="171"/>
      <c r="VMX47" s="169"/>
      <c r="VMY47" s="171"/>
      <c r="VMZ47" s="169"/>
      <c r="VNA47" s="171"/>
      <c r="VNB47" s="169"/>
      <c r="VNC47" s="171"/>
      <c r="VND47" s="169"/>
      <c r="VNE47" s="171"/>
      <c r="VNF47" s="169"/>
      <c r="VNG47" s="171"/>
      <c r="VNH47" s="169"/>
      <c r="VNI47" s="171"/>
      <c r="VNJ47" s="169"/>
      <c r="VNK47" s="171"/>
      <c r="VNL47" s="169"/>
      <c r="VNM47" s="171"/>
      <c r="VNN47" s="169"/>
      <c r="VNO47" s="171"/>
      <c r="VNP47" s="169"/>
      <c r="VNQ47" s="171"/>
      <c r="VNR47" s="169"/>
      <c r="VNS47" s="171"/>
      <c r="VNT47" s="169"/>
      <c r="VNU47" s="171"/>
      <c r="VNV47" s="169"/>
      <c r="VNW47" s="171"/>
      <c r="VNX47" s="169"/>
      <c r="VNY47" s="171"/>
      <c r="VNZ47" s="169"/>
      <c r="VOA47" s="171"/>
      <c r="VOB47" s="169"/>
      <c r="VOC47" s="171"/>
      <c r="VOD47" s="169"/>
      <c r="VOE47" s="171"/>
      <c r="VOF47" s="169"/>
      <c r="VOG47" s="171"/>
      <c r="VOH47" s="169"/>
      <c r="VOI47" s="171"/>
      <c r="VOJ47" s="169"/>
      <c r="VOK47" s="171"/>
      <c r="VOL47" s="169"/>
      <c r="VOM47" s="171"/>
      <c r="VON47" s="169"/>
      <c r="VOO47" s="171"/>
      <c r="VOP47" s="169"/>
      <c r="VOQ47" s="171"/>
      <c r="VOR47" s="169"/>
      <c r="VOS47" s="171"/>
      <c r="VOT47" s="169"/>
      <c r="VOU47" s="171"/>
      <c r="VOV47" s="169"/>
      <c r="VOW47" s="171"/>
      <c r="VOX47" s="169"/>
      <c r="VOY47" s="171"/>
      <c r="VOZ47" s="169"/>
      <c r="VPA47" s="171"/>
      <c r="VPB47" s="169"/>
      <c r="VPC47" s="171"/>
      <c r="VPD47" s="169"/>
      <c r="VPE47" s="171"/>
      <c r="VPF47" s="169"/>
      <c r="VPG47" s="171"/>
      <c r="VPH47" s="169"/>
      <c r="VPI47" s="171"/>
      <c r="VPJ47" s="169"/>
      <c r="VPK47" s="171"/>
      <c r="VPL47" s="169"/>
      <c r="VPM47" s="171"/>
      <c r="VPN47" s="169"/>
      <c r="VPO47" s="171"/>
      <c r="VPP47" s="169"/>
      <c r="VPQ47" s="171"/>
      <c r="VPR47" s="169"/>
      <c r="VPS47" s="171"/>
      <c r="VPT47" s="169"/>
      <c r="VPU47" s="171"/>
      <c r="VPV47" s="169"/>
      <c r="VPW47" s="171"/>
      <c r="VPX47" s="169"/>
      <c r="VPY47" s="171"/>
      <c r="VPZ47" s="169"/>
      <c r="VQA47" s="171"/>
      <c r="VQB47" s="169"/>
      <c r="VQC47" s="171"/>
      <c r="VQD47" s="169"/>
      <c r="VQE47" s="171"/>
      <c r="VQF47" s="169"/>
      <c r="VQG47" s="171"/>
      <c r="VQH47" s="169"/>
      <c r="VQI47" s="171"/>
      <c r="VQJ47" s="169"/>
      <c r="VQK47" s="171"/>
      <c r="VQL47" s="169"/>
      <c r="VQM47" s="171"/>
      <c r="VQN47" s="169"/>
      <c r="VQO47" s="171"/>
      <c r="VQP47" s="169"/>
      <c r="VQQ47" s="171"/>
      <c r="VQR47" s="169"/>
      <c r="VQS47" s="171"/>
      <c r="VQT47" s="169"/>
      <c r="VQU47" s="171"/>
      <c r="VQV47" s="169"/>
      <c r="VQW47" s="171"/>
      <c r="VQX47" s="169"/>
      <c r="VQY47" s="171"/>
      <c r="VQZ47" s="169"/>
      <c r="VRA47" s="171"/>
      <c r="VRB47" s="169"/>
      <c r="VRC47" s="171"/>
      <c r="VRD47" s="169"/>
      <c r="VRE47" s="171"/>
      <c r="VRF47" s="169"/>
      <c r="VRG47" s="171"/>
      <c r="VRH47" s="169"/>
      <c r="VRI47" s="171"/>
      <c r="VRJ47" s="169"/>
      <c r="VRK47" s="171"/>
      <c r="VRL47" s="169"/>
      <c r="VRM47" s="171"/>
      <c r="VRN47" s="169"/>
      <c r="VRO47" s="171"/>
      <c r="VRP47" s="169"/>
      <c r="VRQ47" s="171"/>
      <c r="VRR47" s="169"/>
      <c r="VRS47" s="171"/>
      <c r="VRT47" s="169"/>
      <c r="VRU47" s="171"/>
      <c r="VRV47" s="169"/>
      <c r="VRW47" s="171"/>
      <c r="VRX47" s="169"/>
      <c r="VRY47" s="171"/>
      <c r="VRZ47" s="169"/>
      <c r="VSA47" s="171"/>
      <c r="VSB47" s="169"/>
      <c r="VSC47" s="171"/>
      <c r="VSD47" s="169"/>
      <c r="VSE47" s="171"/>
      <c r="VSF47" s="169"/>
      <c r="VSG47" s="171"/>
      <c r="VSH47" s="169"/>
      <c r="VSI47" s="171"/>
      <c r="VSJ47" s="169"/>
      <c r="VSK47" s="171"/>
      <c r="VSL47" s="169"/>
      <c r="VSM47" s="171"/>
      <c r="VSN47" s="169"/>
      <c r="VSO47" s="171"/>
      <c r="VSP47" s="169"/>
      <c r="VSQ47" s="171"/>
      <c r="VSR47" s="169"/>
      <c r="VSS47" s="171"/>
      <c r="VST47" s="169"/>
      <c r="VSU47" s="171"/>
      <c r="VSV47" s="169"/>
      <c r="VSW47" s="171"/>
      <c r="VSX47" s="169"/>
      <c r="VSY47" s="171"/>
      <c r="VSZ47" s="169"/>
      <c r="VTA47" s="171"/>
      <c r="VTB47" s="169"/>
      <c r="VTC47" s="171"/>
      <c r="VTD47" s="169"/>
      <c r="VTE47" s="171"/>
      <c r="VTF47" s="169"/>
      <c r="VTG47" s="171"/>
      <c r="VTH47" s="169"/>
      <c r="VTI47" s="171"/>
      <c r="VTJ47" s="169"/>
      <c r="VTK47" s="171"/>
      <c r="VTL47" s="169"/>
      <c r="VTM47" s="171"/>
      <c r="VTN47" s="169"/>
      <c r="VTO47" s="171"/>
      <c r="VTP47" s="169"/>
      <c r="VTQ47" s="171"/>
      <c r="VTR47" s="169"/>
      <c r="VTS47" s="171"/>
      <c r="VTT47" s="169"/>
      <c r="VTU47" s="171"/>
      <c r="VTV47" s="169"/>
      <c r="VTW47" s="171"/>
      <c r="VTX47" s="169"/>
      <c r="VTY47" s="171"/>
      <c r="VTZ47" s="169"/>
      <c r="VUA47" s="171"/>
      <c r="VUB47" s="169"/>
      <c r="VUC47" s="171"/>
      <c r="VUD47" s="169"/>
      <c r="VUE47" s="171"/>
      <c r="VUF47" s="169"/>
      <c r="VUG47" s="171"/>
      <c r="VUH47" s="169"/>
      <c r="VUI47" s="171"/>
      <c r="VUJ47" s="169"/>
      <c r="VUK47" s="171"/>
      <c r="VUL47" s="169"/>
      <c r="VUM47" s="171"/>
      <c r="VUN47" s="169"/>
      <c r="VUO47" s="171"/>
      <c r="VUP47" s="169"/>
      <c r="VUQ47" s="171"/>
      <c r="VUR47" s="169"/>
      <c r="VUS47" s="171"/>
      <c r="VUT47" s="169"/>
      <c r="VUU47" s="171"/>
      <c r="VUV47" s="169"/>
      <c r="VUW47" s="171"/>
      <c r="VUX47" s="169"/>
      <c r="VUY47" s="171"/>
      <c r="VUZ47" s="169"/>
      <c r="VVA47" s="171"/>
      <c r="VVB47" s="169"/>
      <c r="VVC47" s="171"/>
      <c r="VVD47" s="169"/>
      <c r="VVE47" s="171"/>
      <c r="VVF47" s="169"/>
      <c r="VVG47" s="171"/>
      <c r="VVH47" s="169"/>
      <c r="VVI47" s="171"/>
      <c r="VVJ47" s="169"/>
      <c r="VVK47" s="171"/>
      <c r="VVL47" s="169"/>
      <c r="VVM47" s="171"/>
      <c r="VVN47" s="169"/>
      <c r="VVO47" s="171"/>
      <c r="VVP47" s="169"/>
      <c r="VVQ47" s="171"/>
      <c r="VVR47" s="169"/>
      <c r="VVS47" s="171"/>
      <c r="VVT47" s="169"/>
      <c r="VVU47" s="171"/>
      <c r="VVV47" s="169"/>
      <c r="VVW47" s="171"/>
      <c r="VVX47" s="169"/>
      <c r="VVY47" s="171"/>
      <c r="VVZ47" s="169"/>
      <c r="VWA47" s="171"/>
      <c r="VWB47" s="169"/>
      <c r="VWC47" s="171"/>
      <c r="VWD47" s="169"/>
      <c r="VWE47" s="171"/>
      <c r="VWF47" s="169"/>
      <c r="VWG47" s="171"/>
      <c r="VWH47" s="169"/>
      <c r="VWI47" s="171"/>
      <c r="VWJ47" s="169"/>
      <c r="VWK47" s="171"/>
      <c r="VWL47" s="169"/>
      <c r="VWM47" s="171"/>
      <c r="VWN47" s="169"/>
      <c r="VWO47" s="171"/>
      <c r="VWP47" s="169"/>
      <c r="VWQ47" s="171"/>
      <c r="VWR47" s="169"/>
      <c r="VWS47" s="171"/>
      <c r="VWT47" s="169"/>
      <c r="VWU47" s="171"/>
      <c r="VWV47" s="169"/>
      <c r="VWW47" s="171"/>
      <c r="VWX47" s="169"/>
      <c r="VWY47" s="171"/>
      <c r="VWZ47" s="169"/>
      <c r="VXA47" s="171"/>
      <c r="VXB47" s="169"/>
      <c r="VXC47" s="171"/>
      <c r="VXD47" s="169"/>
      <c r="VXE47" s="171"/>
      <c r="VXF47" s="169"/>
      <c r="VXG47" s="171"/>
      <c r="VXH47" s="169"/>
      <c r="VXI47" s="171"/>
      <c r="VXJ47" s="169"/>
      <c r="VXK47" s="171"/>
      <c r="VXL47" s="169"/>
      <c r="VXM47" s="171"/>
      <c r="VXN47" s="169"/>
      <c r="VXO47" s="171"/>
      <c r="VXP47" s="169"/>
      <c r="VXQ47" s="171"/>
      <c r="VXR47" s="169"/>
      <c r="VXS47" s="171"/>
      <c r="VXT47" s="169"/>
      <c r="VXU47" s="171"/>
      <c r="VXV47" s="169"/>
      <c r="VXW47" s="171"/>
      <c r="VXX47" s="169"/>
      <c r="VXY47" s="171"/>
      <c r="VXZ47" s="169"/>
      <c r="VYA47" s="171"/>
      <c r="VYB47" s="169"/>
      <c r="VYC47" s="171"/>
      <c r="VYD47" s="169"/>
      <c r="VYE47" s="171"/>
      <c r="VYF47" s="169"/>
      <c r="VYG47" s="171"/>
      <c r="VYH47" s="169"/>
      <c r="VYI47" s="171"/>
      <c r="VYJ47" s="169"/>
      <c r="VYK47" s="171"/>
      <c r="VYL47" s="169"/>
      <c r="VYM47" s="171"/>
      <c r="VYN47" s="169"/>
      <c r="VYO47" s="171"/>
      <c r="VYP47" s="169"/>
      <c r="VYQ47" s="171"/>
      <c r="VYR47" s="169"/>
      <c r="VYS47" s="171"/>
      <c r="VYT47" s="169"/>
      <c r="VYU47" s="171"/>
      <c r="VYV47" s="169"/>
      <c r="VYW47" s="171"/>
      <c r="VYX47" s="169"/>
      <c r="VYY47" s="171"/>
      <c r="VYZ47" s="169"/>
      <c r="VZA47" s="171"/>
      <c r="VZB47" s="169"/>
      <c r="VZC47" s="171"/>
      <c r="VZD47" s="169"/>
      <c r="VZE47" s="171"/>
      <c r="VZF47" s="169"/>
      <c r="VZG47" s="171"/>
      <c r="VZH47" s="169"/>
      <c r="VZI47" s="171"/>
      <c r="VZJ47" s="169"/>
      <c r="VZK47" s="171"/>
      <c r="VZL47" s="169"/>
      <c r="VZM47" s="171"/>
      <c r="VZN47" s="169"/>
      <c r="VZO47" s="171"/>
      <c r="VZP47" s="169"/>
      <c r="VZQ47" s="171"/>
      <c r="VZR47" s="169"/>
      <c r="VZS47" s="171"/>
      <c r="VZT47" s="169"/>
      <c r="VZU47" s="171"/>
      <c r="VZV47" s="169"/>
      <c r="VZW47" s="171"/>
      <c r="VZX47" s="169"/>
      <c r="VZY47" s="171"/>
      <c r="VZZ47" s="169"/>
      <c r="WAA47" s="171"/>
      <c r="WAB47" s="169"/>
      <c r="WAC47" s="171"/>
      <c r="WAD47" s="169"/>
      <c r="WAE47" s="171"/>
      <c r="WAF47" s="169"/>
      <c r="WAG47" s="171"/>
      <c r="WAH47" s="169"/>
      <c r="WAI47" s="171"/>
      <c r="WAJ47" s="169"/>
      <c r="WAK47" s="171"/>
      <c r="WAL47" s="169"/>
      <c r="WAM47" s="171"/>
      <c r="WAN47" s="169"/>
      <c r="WAO47" s="171"/>
      <c r="WAP47" s="169"/>
      <c r="WAQ47" s="171"/>
      <c r="WAR47" s="169"/>
      <c r="WAS47" s="171"/>
      <c r="WAT47" s="169"/>
      <c r="WAU47" s="171"/>
      <c r="WAV47" s="169"/>
      <c r="WAW47" s="171"/>
      <c r="WAX47" s="169"/>
      <c r="WAY47" s="171"/>
      <c r="WAZ47" s="169"/>
      <c r="WBA47" s="171"/>
      <c r="WBB47" s="169"/>
      <c r="WBC47" s="171"/>
      <c r="WBD47" s="169"/>
      <c r="WBE47" s="171"/>
      <c r="WBF47" s="169"/>
      <c r="WBG47" s="171"/>
      <c r="WBH47" s="169"/>
      <c r="WBI47" s="171"/>
      <c r="WBJ47" s="169"/>
      <c r="WBK47" s="171"/>
      <c r="WBL47" s="169"/>
      <c r="WBM47" s="171"/>
      <c r="WBN47" s="169"/>
      <c r="WBO47" s="171"/>
      <c r="WBP47" s="169"/>
      <c r="WBQ47" s="171"/>
      <c r="WBR47" s="169"/>
      <c r="WBS47" s="171"/>
      <c r="WBT47" s="169"/>
      <c r="WBU47" s="171"/>
      <c r="WBV47" s="169"/>
      <c r="WBW47" s="171"/>
      <c r="WBX47" s="169"/>
      <c r="WBY47" s="171"/>
      <c r="WBZ47" s="169"/>
      <c r="WCA47" s="171"/>
      <c r="WCB47" s="169"/>
      <c r="WCC47" s="171"/>
      <c r="WCD47" s="169"/>
      <c r="WCE47" s="171"/>
      <c r="WCF47" s="169"/>
      <c r="WCG47" s="171"/>
      <c r="WCH47" s="169"/>
      <c r="WCI47" s="171"/>
      <c r="WCJ47" s="169"/>
      <c r="WCK47" s="171"/>
      <c r="WCL47" s="169"/>
      <c r="WCM47" s="171"/>
      <c r="WCN47" s="169"/>
      <c r="WCO47" s="171"/>
      <c r="WCP47" s="169"/>
      <c r="WCQ47" s="171"/>
      <c r="WCR47" s="169"/>
      <c r="WCS47" s="171"/>
      <c r="WCT47" s="169"/>
      <c r="WCU47" s="171"/>
      <c r="WCV47" s="169"/>
      <c r="WCW47" s="171"/>
      <c r="WCX47" s="169"/>
      <c r="WCY47" s="171"/>
      <c r="WCZ47" s="169"/>
      <c r="WDA47" s="171"/>
      <c r="WDB47" s="169"/>
      <c r="WDC47" s="171"/>
      <c r="WDD47" s="169"/>
      <c r="WDE47" s="171"/>
      <c r="WDF47" s="169"/>
      <c r="WDG47" s="171"/>
      <c r="WDH47" s="169"/>
      <c r="WDI47" s="171"/>
      <c r="WDJ47" s="169"/>
      <c r="WDK47" s="171"/>
      <c r="WDL47" s="169"/>
      <c r="WDM47" s="171"/>
      <c r="WDN47" s="169"/>
      <c r="WDO47" s="171"/>
      <c r="WDP47" s="169"/>
      <c r="WDQ47" s="171"/>
      <c r="WDR47" s="169"/>
      <c r="WDS47" s="171"/>
      <c r="WDT47" s="169"/>
      <c r="WDU47" s="171"/>
      <c r="WDV47" s="169"/>
      <c r="WDW47" s="171"/>
      <c r="WDX47" s="169"/>
      <c r="WDY47" s="171"/>
      <c r="WDZ47" s="169"/>
      <c r="WEA47" s="171"/>
      <c r="WEB47" s="169"/>
      <c r="WEC47" s="171"/>
      <c r="WED47" s="169"/>
      <c r="WEE47" s="171"/>
      <c r="WEF47" s="169"/>
      <c r="WEG47" s="171"/>
      <c r="WEH47" s="169"/>
      <c r="WEI47" s="171"/>
      <c r="WEJ47" s="169"/>
      <c r="WEK47" s="171"/>
      <c r="WEL47" s="169"/>
      <c r="WEM47" s="171"/>
      <c r="WEN47" s="169"/>
      <c r="WEO47" s="171"/>
      <c r="WEP47" s="169"/>
      <c r="WEQ47" s="171"/>
      <c r="WER47" s="169"/>
      <c r="WES47" s="171"/>
      <c r="WET47" s="169"/>
      <c r="WEU47" s="171"/>
      <c r="WEV47" s="169"/>
      <c r="WEW47" s="171"/>
      <c r="WEX47" s="169"/>
      <c r="WEY47" s="171"/>
      <c r="WEZ47" s="169"/>
      <c r="WFA47" s="171"/>
      <c r="WFB47" s="169"/>
      <c r="WFC47" s="171"/>
      <c r="WFD47" s="169"/>
      <c r="WFE47" s="171"/>
      <c r="WFF47" s="169"/>
      <c r="WFG47" s="171"/>
      <c r="WFH47" s="169"/>
      <c r="WFI47" s="171"/>
      <c r="WFJ47" s="169"/>
      <c r="WFK47" s="171"/>
      <c r="WFL47" s="169"/>
      <c r="WFM47" s="171"/>
      <c r="WFN47" s="169"/>
      <c r="WFO47" s="171"/>
      <c r="WFP47" s="169"/>
      <c r="WFQ47" s="171"/>
      <c r="WFR47" s="169"/>
      <c r="WFS47" s="171"/>
      <c r="WFT47" s="169"/>
      <c r="WFU47" s="171"/>
      <c r="WFV47" s="169"/>
      <c r="WFW47" s="171"/>
      <c r="WFX47" s="169"/>
      <c r="WFY47" s="171"/>
      <c r="WFZ47" s="169"/>
      <c r="WGA47" s="171"/>
      <c r="WGB47" s="169"/>
      <c r="WGC47" s="171"/>
      <c r="WGD47" s="169"/>
      <c r="WGE47" s="171"/>
      <c r="WGF47" s="169"/>
      <c r="WGG47" s="171"/>
      <c r="WGH47" s="169"/>
      <c r="WGI47" s="171"/>
      <c r="WGJ47" s="169"/>
      <c r="WGK47" s="171"/>
      <c r="WGL47" s="169"/>
      <c r="WGM47" s="171"/>
      <c r="WGN47" s="169"/>
      <c r="WGO47" s="171"/>
      <c r="WGP47" s="169"/>
      <c r="WGQ47" s="171"/>
      <c r="WGR47" s="169"/>
      <c r="WGS47" s="171"/>
      <c r="WGT47" s="169"/>
      <c r="WGU47" s="171"/>
      <c r="WGV47" s="169"/>
      <c r="WGW47" s="171"/>
      <c r="WGX47" s="169"/>
      <c r="WGY47" s="171"/>
      <c r="WGZ47" s="169"/>
      <c r="WHA47" s="171"/>
      <c r="WHB47" s="169"/>
      <c r="WHC47" s="171"/>
      <c r="WHD47" s="169"/>
      <c r="WHE47" s="171"/>
      <c r="WHF47" s="169"/>
      <c r="WHG47" s="171"/>
      <c r="WHH47" s="169"/>
      <c r="WHI47" s="171"/>
      <c r="WHJ47" s="169"/>
      <c r="WHK47" s="171"/>
      <c r="WHL47" s="169"/>
      <c r="WHM47" s="171"/>
      <c r="WHN47" s="169"/>
      <c r="WHO47" s="171"/>
      <c r="WHP47" s="169"/>
      <c r="WHQ47" s="171"/>
      <c r="WHR47" s="169"/>
      <c r="WHS47" s="171"/>
      <c r="WHT47" s="169"/>
      <c r="WHU47" s="171"/>
      <c r="WHV47" s="169"/>
      <c r="WHW47" s="171"/>
      <c r="WHX47" s="169"/>
      <c r="WHY47" s="171"/>
      <c r="WHZ47" s="169"/>
      <c r="WIA47" s="171"/>
      <c r="WIB47" s="169"/>
      <c r="WIC47" s="171"/>
      <c r="WID47" s="169"/>
      <c r="WIE47" s="171"/>
      <c r="WIF47" s="169"/>
      <c r="WIG47" s="171"/>
      <c r="WIH47" s="169"/>
      <c r="WII47" s="171"/>
      <c r="WIJ47" s="169"/>
      <c r="WIK47" s="171"/>
      <c r="WIL47" s="169"/>
      <c r="WIM47" s="171"/>
      <c r="WIN47" s="169"/>
      <c r="WIO47" s="171"/>
      <c r="WIP47" s="169"/>
      <c r="WIQ47" s="171"/>
      <c r="WIR47" s="169"/>
      <c r="WIS47" s="171"/>
      <c r="WIT47" s="169"/>
      <c r="WIU47" s="171"/>
      <c r="WIV47" s="169"/>
      <c r="WIW47" s="171"/>
      <c r="WIX47" s="169"/>
      <c r="WIY47" s="171"/>
      <c r="WIZ47" s="169"/>
      <c r="WJA47" s="171"/>
      <c r="WJB47" s="169"/>
      <c r="WJC47" s="171"/>
      <c r="WJD47" s="169"/>
      <c r="WJE47" s="171"/>
      <c r="WJF47" s="169"/>
      <c r="WJG47" s="171"/>
      <c r="WJH47" s="169"/>
      <c r="WJI47" s="171"/>
      <c r="WJJ47" s="169"/>
      <c r="WJK47" s="171"/>
      <c r="WJL47" s="169"/>
      <c r="WJM47" s="171"/>
      <c r="WJN47" s="169"/>
      <c r="WJO47" s="171"/>
      <c r="WJP47" s="169"/>
      <c r="WJQ47" s="171"/>
      <c r="WJR47" s="169"/>
      <c r="WJS47" s="171"/>
      <c r="WJT47" s="169"/>
      <c r="WJU47" s="171"/>
      <c r="WJV47" s="169"/>
      <c r="WJW47" s="171"/>
      <c r="WJX47" s="169"/>
      <c r="WJY47" s="171"/>
      <c r="WJZ47" s="169"/>
      <c r="WKA47" s="171"/>
      <c r="WKB47" s="169"/>
      <c r="WKC47" s="171"/>
      <c r="WKD47" s="169"/>
      <c r="WKE47" s="171"/>
      <c r="WKF47" s="169"/>
      <c r="WKG47" s="171"/>
      <c r="WKH47" s="169"/>
      <c r="WKI47" s="171"/>
      <c r="WKJ47" s="169"/>
      <c r="WKK47" s="171"/>
      <c r="WKL47" s="169"/>
      <c r="WKM47" s="171"/>
      <c r="WKN47" s="169"/>
      <c r="WKO47" s="171"/>
      <c r="WKP47" s="169"/>
      <c r="WKQ47" s="171"/>
      <c r="WKR47" s="169"/>
      <c r="WKS47" s="171"/>
      <c r="WKT47" s="169"/>
      <c r="WKU47" s="171"/>
      <c r="WKV47" s="169"/>
      <c r="WKW47" s="171"/>
      <c r="WKX47" s="169"/>
      <c r="WKY47" s="171"/>
      <c r="WKZ47" s="169"/>
      <c r="WLA47" s="171"/>
      <c r="WLB47" s="169"/>
      <c r="WLC47" s="171"/>
      <c r="WLD47" s="169"/>
      <c r="WLE47" s="171"/>
      <c r="WLF47" s="169"/>
      <c r="WLG47" s="171"/>
      <c r="WLH47" s="169"/>
      <c r="WLI47" s="171"/>
      <c r="WLJ47" s="169"/>
      <c r="WLK47" s="171"/>
      <c r="WLL47" s="169"/>
      <c r="WLM47" s="171"/>
      <c r="WLN47" s="169"/>
      <c r="WLO47" s="171"/>
      <c r="WLP47" s="169"/>
      <c r="WLQ47" s="171"/>
      <c r="WLR47" s="169"/>
      <c r="WLS47" s="171"/>
      <c r="WLT47" s="169"/>
      <c r="WLU47" s="171"/>
      <c r="WLV47" s="169"/>
      <c r="WLW47" s="171"/>
      <c r="WLX47" s="169"/>
      <c r="WLY47" s="171"/>
      <c r="WLZ47" s="169"/>
      <c r="WMA47" s="171"/>
      <c r="WMB47" s="169"/>
      <c r="WMC47" s="171"/>
      <c r="WMD47" s="169"/>
      <c r="WME47" s="171"/>
      <c r="WMF47" s="169"/>
      <c r="WMG47" s="171"/>
      <c r="WMH47" s="169"/>
      <c r="WMI47" s="171"/>
      <c r="WMJ47" s="169"/>
      <c r="WMK47" s="171"/>
      <c r="WML47" s="169"/>
      <c r="WMM47" s="171"/>
      <c r="WMN47" s="169"/>
      <c r="WMO47" s="171"/>
      <c r="WMP47" s="169"/>
      <c r="WMQ47" s="171"/>
      <c r="WMR47" s="169"/>
      <c r="WMS47" s="171"/>
      <c r="WMT47" s="169"/>
      <c r="WMU47" s="171"/>
      <c r="WMV47" s="169"/>
      <c r="WMW47" s="171"/>
      <c r="WMX47" s="169"/>
      <c r="WMY47" s="171"/>
      <c r="WMZ47" s="169"/>
      <c r="WNA47" s="171"/>
      <c r="WNB47" s="169"/>
      <c r="WNC47" s="171"/>
      <c r="WND47" s="169"/>
      <c r="WNE47" s="171"/>
      <c r="WNF47" s="169"/>
      <c r="WNG47" s="171"/>
      <c r="WNH47" s="169"/>
      <c r="WNI47" s="171"/>
      <c r="WNJ47" s="169"/>
      <c r="WNK47" s="171"/>
      <c r="WNL47" s="169"/>
      <c r="WNM47" s="171"/>
      <c r="WNN47" s="169"/>
      <c r="WNO47" s="171"/>
      <c r="WNP47" s="169"/>
      <c r="WNQ47" s="171"/>
      <c r="WNR47" s="169"/>
      <c r="WNS47" s="171"/>
      <c r="WNT47" s="169"/>
      <c r="WNU47" s="171"/>
      <c r="WNV47" s="169"/>
      <c r="WNW47" s="171"/>
      <c r="WNX47" s="169"/>
      <c r="WNY47" s="171"/>
      <c r="WNZ47" s="169"/>
      <c r="WOA47" s="171"/>
      <c r="WOB47" s="169"/>
      <c r="WOC47" s="171"/>
      <c r="WOD47" s="169"/>
      <c r="WOE47" s="171"/>
      <c r="WOF47" s="169"/>
      <c r="WOG47" s="171"/>
      <c r="WOH47" s="169"/>
      <c r="WOI47" s="171"/>
      <c r="WOJ47" s="169"/>
      <c r="WOK47" s="171"/>
      <c r="WOL47" s="169"/>
      <c r="WOM47" s="171"/>
      <c r="WON47" s="169"/>
      <c r="WOO47" s="171"/>
      <c r="WOP47" s="169"/>
      <c r="WOQ47" s="171"/>
      <c r="WOR47" s="169"/>
      <c r="WOS47" s="171"/>
      <c r="WOT47" s="169"/>
      <c r="WOU47" s="171"/>
      <c r="WOV47" s="169"/>
      <c r="WOW47" s="171"/>
      <c r="WOX47" s="169"/>
      <c r="WOY47" s="171"/>
      <c r="WOZ47" s="169"/>
      <c r="WPA47" s="171"/>
      <c r="WPB47" s="169"/>
      <c r="WPC47" s="171"/>
      <c r="WPD47" s="169"/>
      <c r="WPE47" s="171"/>
      <c r="WPF47" s="169"/>
      <c r="WPG47" s="171"/>
      <c r="WPH47" s="169"/>
      <c r="WPI47" s="171"/>
      <c r="WPJ47" s="169"/>
      <c r="WPK47" s="171"/>
      <c r="WPL47" s="169"/>
      <c r="WPM47" s="171"/>
      <c r="WPN47" s="169"/>
      <c r="WPO47" s="171"/>
      <c r="WPP47" s="169"/>
      <c r="WPQ47" s="171"/>
      <c r="WPR47" s="169"/>
      <c r="WPS47" s="171"/>
      <c r="WPT47" s="169"/>
      <c r="WPU47" s="171"/>
      <c r="WPV47" s="169"/>
      <c r="WPW47" s="171"/>
      <c r="WPX47" s="169"/>
      <c r="WPY47" s="171"/>
      <c r="WPZ47" s="169"/>
      <c r="WQA47" s="171"/>
      <c r="WQB47" s="169"/>
      <c r="WQC47" s="171"/>
      <c r="WQD47" s="169"/>
      <c r="WQE47" s="171"/>
      <c r="WQF47" s="169"/>
      <c r="WQG47" s="171"/>
      <c r="WQH47" s="169"/>
      <c r="WQI47" s="171"/>
      <c r="WQJ47" s="169"/>
      <c r="WQK47" s="171"/>
      <c r="WQL47" s="169"/>
      <c r="WQM47" s="171"/>
      <c r="WQN47" s="169"/>
      <c r="WQO47" s="171"/>
      <c r="WQP47" s="169"/>
      <c r="WQQ47" s="171"/>
      <c r="WQR47" s="169"/>
      <c r="WQS47" s="171"/>
      <c r="WQT47" s="169"/>
      <c r="WQU47" s="171"/>
      <c r="WQV47" s="169"/>
      <c r="WQW47" s="171"/>
      <c r="WQX47" s="169"/>
      <c r="WQY47" s="171"/>
      <c r="WQZ47" s="169"/>
      <c r="WRA47" s="171"/>
      <c r="WRB47" s="169"/>
      <c r="WRC47" s="171"/>
      <c r="WRD47" s="169"/>
      <c r="WRE47" s="171"/>
      <c r="WRF47" s="169"/>
      <c r="WRG47" s="171"/>
      <c r="WRH47" s="169"/>
      <c r="WRI47" s="171"/>
      <c r="WRJ47" s="169"/>
      <c r="WRK47" s="171"/>
      <c r="WRL47" s="169"/>
      <c r="WRM47" s="171"/>
      <c r="WRN47" s="169"/>
      <c r="WRO47" s="171"/>
      <c r="WRP47" s="169"/>
      <c r="WRQ47" s="171"/>
      <c r="WRR47" s="169"/>
      <c r="WRS47" s="171"/>
      <c r="WRT47" s="169"/>
      <c r="WRU47" s="171"/>
      <c r="WRV47" s="169"/>
      <c r="WRW47" s="171"/>
      <c r="WRX47" s="169"/>
      <c r="WRY47" s="171"/>
      <c r="WRZ47" s="169"/>
      <c r="WSA47" s="171"/>
      <c r="WSB47" s="169"/>
      <c r="WSC47" s="171"/>
      <c r="WSD47" s="169"/>
      <c r="WSE47" s="171"/>
      <c r="WSF47" s="169"/>
      <c r="WSG47" s="171"/>
      <c r="WSH47" s="169"/>
      <c r="WSI47" s="171"/>
      <c r="WSJ47" s="169"/>
      <c r="WSK47" s="171"/>
      <c r="WSL47" s="169"/>
      <c r="WSM47" s="171"/>
      <c r="WSN47" s="169"/>
      <c r="WSO47" s="171"/>
      <c r="WSP47" s="169"/>
      <c r="WSQ47" s="171"/>
      <c r="WSR47" s="169"/>
      <c r="WSS47" s="171"/>
      <c r="WST47" s="169"/>
      <c r="WSU47" s="171"/>
      <c r="WSV47" s="169"/>
      <c r="WSW47" s="171"/>
      <c r="WSX47" s="169"/>
      <c r="WSY47" s="171"/>
      <c r="WSZ47" s="169"/>
      <c r="WTA47" s="171"/>
      <c r="WTB47" s="169"/>
      <c r="WTC47" s="171"/>
      <c r="WTD47" s="169"/>
      <c r="WTE47" s="171"/>
      <c r="WTF47" s="169"/>
      <c r="WTG47" s="171"/>
      <c r="WTH47" s="169"/>
      <c r="WTI47" s="171"/>
      <c r="WTJ47" s="169"/>
      <c r="WTK47" s="171"/>
      <c r="WTL47" s="169"/>
      <c r="WTM47" s="171"/>
      <c r="WTN47" s="169"/>
      <c r="WTO47" s="171"/>
      <c r="WTP47" s="169"/>
      <c r="WTQ47" s="171"/>
      <c r="WTR47" s="169"/>
      <c r="WTS47" s="171"/>
      <c r="WTT47" s="169"/>
      <c r="WTU47" s="171"/>
      <c r="WTV47" s="169"/>
      <c r="WTW47" s="171"/>
      <c r="WTX47" s="169"/>
      <c r="WTY47" s="171"/>
      <c r="WTZ47" s="169"/>
      <c r="WUA47" s="171"/>
      <c r="WUB47" s="169"/>
      <c r="WUC47" s="171"/>
      <c r="WUD47" s="169"/>
      <c r="WUE47" s="171"/>
      <c r="WUF47" s="169"/>
      <c r="WUG47" s="171"/>
      <c r="WUH47" s="169"/>
      <c r="WUI47" s="171"/>
      <c r="WUJ47" s="169"/>
      <c r="WUK47" s="171"/>
      <c r="WUL47" s="169"/>
      <c r="WUM47" s="171"/>
      <c r="WUN47" s="169"/>
      <c r="WUO47" s="171"/>
      <c r="WUP47" s="169"/>
      <c r="WUQ47" s="171"/>
      <c r="WUR47" s="169"/>
      <c r="WUS47" s="171"/>
      <c r="WUT47" s="169"/>
      <c r="WUU47" s="171"/>
      <c r="WUV47" s="169"/>
      <c r="WUW47" s="171"/>
      <c r="WUX47" s="169"/>
      <c r="WUY47" s="171"/>
      <c r="WUZ47" s="169"/>
      <c r="WVA47" s="171"/>
      <c r="WVB47" s="169"/>
      <c r="WVC47" s="171"/>
      <c r="WVD47" s="169"/>
      <c r="WVE47" s="171"/>
      <c r="WVF47" s="169"/>
      <c r="WVG47" s="171"/>
      <c r="WVH47" s="169"/>
      <c r="WVI47" s="171"/>
      <c r="WVJ47" s="169"/>
      <c r="WVK47" s="171"/>
      <c r="WVL47" s="169"/>
      <c r="WVM47" s="171"/>
      <c r="WVN47" s="169"/>
      <c r="WVO47" s="171"/>
      <c r="WVP47" s="169"/>
      <c r="WVQ47" s="171"/>
      <c r="WVR47" s="169"/>
      <c r="WVS47" s="171"/>
      <c r="WVT47" s="169"/>
      <c r="WVU47" s="171"/>
      <c r="WVV47" s="169"/>
      <c r="WVW47" s="171"/>
      <c r="WVX47" s="169"/>
      <c r="WVY47" s="171"/>
      <c r="WVZ47" s="169"/>
      <c r="WWA47" s="171"/>
      <c r="WWB47" s="169"/>
      <c r="WWC47" s="171"/>
      <c r="WWD47" s="169"/>
      <c r="WWE47" s="171"/>
      <c r="WWF47" s="169"/>
      <c r="WWG47" s="171"/>
      <c r="WWH47" s="169"/>
      <c r="WWI47" s="171"/>
      <c r="WWJ47" s="169"/>
      <c r="WWK47" s="171"/>
      <c r="WWL47" s="169"/>
      <c r="WWM47" s="171"/>
      <c r="WWN47" s="169"/>
      <c r="WWO47" s="171"/>
      <c r="WWP47" s="169"/>
      <c r="WWQ47" s="171"/>
      <c r="WWR47" s="169"/>
      <c r="WWS47" s="171"/>
      <c r="WWT47" s="169"/>
      <c r="WWU47" s="171"/>
      <c r="WWV47" s="169"/>
      <c r="WWW47" s="171"/>
      <c r="WWX47" s="169"/>
      <c r="WWY47" s="171"/>
      <c r="WWZ47" s="169"/>
      <c r="WXA47" s="171"/>
      <c r="WXB47" s="169"/>
      <c r="WXC47" s="171"/>
      <c r="WXD47" s="169"/>
      <c r="WXE47" s="171"/>
      <c r="WXF47" s="169"/>
      <c r="WXG47" s="171"/>
      <c r="WXH47" s="169"/>
      <c r="WXI47" s="171"/>
      <c r="WXJ47" s="169"/>
      <c r="WXK47" s="171"/>
      <c r="WXL47" s="169"/>
      <c r="WXM47" s="171"/>
      <c r="WXN47" s="169"/>
      <c r="WXO47" s="171"/>
      <c r="WXP47" s="169"/>
      <c r="WXQ47" s="171"/>
      <c r="WXR47" s="169"/>
      <c r="WXS47" s="171"/>
      <c r="WXT47" s="169"/>
      <c r="WXU47" s="171"/>
      <c r="WXV47" s="169"/>
      <c r="WXW47" s="171"/>
      <c r="WXX47" s="169"/>
      <c r="WXY47" s="171"/>
      <c r="WXZ47" s="169"/>
      <c r="WYA47" s="171"/>
      <c r="WYB47" s="169"/>
      <c r="WYC47" s="171"/>
      <c r="WYD47" s="169"/>
      <c r="WYE47" s="171"/>
      <c r="WYF47" s="169"/>
      <c r="WYG47" s="171"/>
      <c r="WYH47" s="169"/>
      <c r="WYI47" s="171"/>
      <c r="WYJ47" s="169"/>
      <c r="WYK47" s="171"/>
      <c r="WYL47" s="169"/>
      <c r="WYM47" s="171"/>
      <c r="WYN47" s="169"/>
      <c r="WYO47" s="171"/>
      <c r="WYP47" s="169"/>
      <c r="WYQ47" s="171"/>
      <c r="WYR47" s="169"/>
      <c r="WYS47" s="171"/>
      <c r="WYT47" s="169"/>
      <c r="WYU47" s="171"/>
      <c r="WYV47" s="169"/>
      <c r="WYW47" s="171"/>
      <c r="WYX47" s="169"/>
      <c r="WYY47" s="171"/>
      <c r="WYZ47" s="169"/>
      <c r="WZA47" s="171"/>
      <c r="WZB47" s="169"/>
      <c r="WZC47" s="171"/>
      <c r="WZD47" s="169"/>
      <c r="WZE47" s="171"/>
      <c r="WZF47" s="169"/>
      <c r="WZG47" s="171"/>
      <c r="WZH47" s="169"/>
      <c r="WZI47" s="171"/>
      <c r="WZJ47" s="169"/>
      <c r="WZK47" s="171"/>
      <c r="WZL47" s="169"/>
      <c r="WZM47" s="171"/>
      <c r="WZN47" s="169"/>
      <c r="WZO47" s="171"/>
      <c r="WZP47" s="169"/>
      <c r="WZQ47" s="171"/>
      <c r="WZR47" s="169"/>
      <c r="WZS47" s="171"/>
      <c r="WZT47" s="169"/>
      <c r="WZU47" s="171"/>
      <c r="WZV47" s="169"/>
      <c r="WZW47" s="171"/>
      <c r="WZX47" s="169"/>
      <c r="WZY47" s="171"/>
      <c r="WZZ47" s="169"/>
      <c r="XAA47" s="171"/>
      <c r="XAB47" s="169"/>
      <c r="XAC47" s="171"/>
      <c r="XAD47" s="169"/>
      <c r="XAE47" s="171"/>
      <c r="XAF47" s="169"/>
      <c r="XAG47" s="171"/>
      <c r="XAH47" s="169"/>
      <c r="XAI47" s="171"/>
      <c r="XAJ47" s="169"/>
      <c r="XAK47" s="171"/>
      <c r="XAL47" s="169"/>
      <c r="XAM47" s="171"/>
      <c r="XAN47" s="169"/>
      <c r="XAO47" s="171"/>
      <c r="XAP47" s="169"/>
      <c r="XAQ47" s="171"/>
      <c r="XAR47" s="169"/>
      <c r="XAS47" s="171"/>
      <c r="XAT47" s="169"/>
      <c r="XAU47" s="171"/>
      <c r="XAV47" s="169"/>
      <c r="XAW47" s="171"/>
      <c r="XAX47" s="169"/>
      <c r="XAY47" s="171"/>
      <c r="XAZ47" s="169"/>
      <c r="XBA47" s="171"/>
      <c r="XBB47" s="169"/>
      <c r="XBC47" s="171"/>
      <c r="XBD47" s="169"/>
      <c r="XBE47" s="171"/>
      <c r="XBF47" s="169"/>
      <c r="XBG47" s="171"/>
      <c r="XBH47" s="169"/>
      <c r="XBI47" s="171"/>
      <c r="XBJ47" s="169"/>
      <c r="XBK47" s="171"/>
      <c r="XBL47" s="169"/>
      <c r="XBM47" s="171"/>
      <c r="XBN47" s="169"/>
      <c r="XBO47" s="171"/>
      <c r="XBP47" s="169"/>
      <c r="XBQ47" s="171"/>
      <c r="XBR47" s="169"/>
      <c r="XBS47" s="171"/>
      <c r="XBT47" s="169"/>
      <c r="XBU47" s="171"/>
      <c r="XBV47" s="169"/>
      <c r="XBW47" s="171"/>
      <c r="XBX47" s="169"/>
      <c r="XBY47" s="171"/>
      <c r="XBZ47" s="169"/>
      <c r="XCA47" s="171"/>
      <c r="XCB47" s="169"/>
      <c r="XCC47" s="171"/>
      <c r="XCD47" s="169"/>
      <c r="XCE47" s="171"/>
      <c r="XCF47" s="169"/>
      <c r="XCG47" s="171"/>
      <c r="XCH47" s="169"/>
      <c r="XCI47" s="171"/>
      <c r="XCJ47" s="169"/>
      <c r="XCK47" s="171"/>
      <c r="XCL47" s="169"/>
      <c r="XCM47" s="171"/>
      <c r="XCN47" s="169"/>
      <c r="XCO47" s="171"/>
      <c r="XCP47" s="169"/>
      <c r="XCQ47" s="171"/>
      <c r="XCR47" s="169"/>
      <c r="XCS47" s="171"/>
      <c r="XCT47" s="169"/>
      <c r="XCU47" s="171"/>
      <c r="XCV47" s="169"/>
      <c r="XCW47" s="171"/>
      <c r="XCX47" s="169"/>
      <c r="XCY47" s="171"/>
      <c r="XCZ47" s="169"/>
      <c r="XDA47" s="171"/>
      <c r="XDB47" s="169"/>
      <c r="XDC47" s="171"/>
      <c r="XDD47" s="169"/>
      <c r="XDE47" s="171"/>
      <c r="XDF47" s="169"/>
      <c r="XDG47" s="171"/>
      <c r="XDH47" s="169"/>
      <c r="XDI47" s="171"/>
      <c r="XDJ47" s="169"/>
      <c r="XDK47" s="171"/>
      <c r="XDL47" s="169"/>
      <c r="XDM47" s="171"/>
      <c r="XDN47" s="169"/>
      <c r="XDO47" s="171"/>
      <c r="XDP47" s="169"/>
      <c r="XDQ47" s="171"/>
      <c r="XDR47" s="169"/>
      <c r="XDS47" s="171"/>
      <c r="XDT47" s="169"/>
      <c r="XDU47" s="171"/>
      <c r="XDV47" s="169"/>
      <c r="XDW47" s="171"/>
      <c r="XDX47" s="169"/>
      <c r="XDY47" s="171"/>
      <c r="XDZ47" s="169"/>
      <c r="XEA47" s="171"/>
      <c r="XEB47" s="169"/>
      <c r="XEC47" s="171"/>
      <c r="XED47" s="169"/>
      <c r="XEE47" s="171"/>
      <c r="XEF47" s="169"/>
      <c r="XEG47" s="171"/>
      <c r="XEH47" s="169"/>
      <c r="XEI47" s="171"/>
      <c r="XEJ47" s="169"/>
      <c r="XEK47" s="171"/>
      <c r="XEL47" s="169"/>
      <c r="XEM47" s="171"/>
      <c r="XEN47" s="169"/>
      <c r="XEO47" s="171"/>
      <c r="XEP47" s="169"/>
      <c r="XEQ47" s="171"/>
      <c r="XER47" s="169"/>
      <c r="XES47" s="171"/>
      <c r="XET47" s="169"/>
      <c r="XEU47" s="171"/>
      <c r="XEV47" s="169"/>
      <c r="XEW47" s="171"/>
      <c r="XEX47" s="169"/>
      <c r="XEY47" s="171"/>
      <c r="XEZ47" s="169"/>
      <c r="XFA47" s="171"/>
      <c r="XFB47" s="169"/>
      <c r="XFC47" s="171"/>
      <c r="XFD47" s="169"/>
    </row>
    <row r="48" spans="1:16384" s="171" customFormat="1" ht="13.8">
      <c r="A48" s="1333" t="s">
        <v>810</v>
      </c>
      <c r="B48" s="1333" t="s">
        <v>850</v>
      </c>
      <c r="C48" s="1502" t="s">
        <v>849</v>
      </c>
      <c r="D48" s="169"/>
    </row>
    <row r="49" spans="1:4" s="171" customFormat="1" ht="57.75" customHeight="1">
      <c r="A49" s="1973" t="s">
        <v>807</v>
      </c>
      <c r="B49" s="1973" t="s">
        <v>851</v>
      </c>
      <c r="C49" s="1973" t="s">
        <v>852</v>
      </c>
      <c r="D49" s="169"/>
    </row>
    <row r="50" spans="1:4" s="171" customFormat="1" ht="169.5" customHeight="1">
      <c r="A50" s="1973" t="s">
        <v>810</v>
      </c>
      <c r="B50" s="1973" t="s">
        <v>853</v>
      </c>
      <c r="C50" s="1973" t="s">
        <v>812</v>
      </c>
      <c r="D50" s="169"/>
    </row>
    <row r="51" spans="1:4" s="171" customFormat="1" ht="41.4">
      <c r="A51" s="1973" t="s">
        <v>825</v>
      </c>
      <c r="B51" s="1973" t="s">
        <v>854</v>
      </c>
      <c r="C51" s="1973" t="s">
        <v>812</v>
      </c>
      <c r="D51" s="169"/>
    </row>
    <row r="52" spans="1:4" s="171" customFormat="1" ht="69">
      <c r="A52" s="1973" t="s">
        <v>810</v>
      </c>
      <c r="B52" s="1973" t="s">
        <v>855</v>
      </c>
      <c r="C52" s="1973" t="s">
        <v>831</v>
      </c>
      <c r="D52" s="169"/>
    </row>
    <row r="53" spans="1:4" s="171" customFormat="1" ht="82.5" customHeight="1">
      <c r="A53" s="1973" t="s">
        <v>807</v>
      </c>
      <c r="B53" s="1973" t="s">
        <v>856</v>
      </c>
      <c r="C53" s="1973" t="s">
        <v>831</v>
      </c>
      <c r="D53" s="169"/>
    </row>
    <row r="54" spans="1:4" s="171" customFormat="1" ht="69.45" customHeight="1">
      <c r="A54" s="1973" t="s">
        <v>810</v>
      </c>
      <c r="B54" s="1973" t="s">
        <v>857</v>
      </c>
      <c r="C54" s="1973" t="s">
        <v>858</v>
      </c>
      <c r="D54" s="169"/>
    </row>
    <row r="55" spans="1:4" s="171" customFormat="1" ht="27.6">
      <c r="A55" s="1973" t="s">
        <v>825</v>
      </c>
      <c r="B55" s="1973" t="s">
        <v>859</v>
      </c>
      <c r="C55" s="1973" t="s">
        <v>860</v>
      </c>
      <c r="D55" s="169"/>
    </row>
    <row r="56" spans="1:4" s="171" customFormat="1" ht="27.6">
      <c r="A56" s="1973" t="s">
        <v>825</v>
      </c>
      <c r="B56" s="1973" t="s">
        <v>861</v>
      </c>
      <c r="C56" s="1973" t="s">
        <v>860</v>
      </c>
      <c r="D56" s="169"/>
    </row>
    <row r="57" spans="1:4" s="171" customFormat="1" ht="41.4">
      <c r="A57" s="1973" t="s">
        <v>807</v>
      </c>
      <c r="B57" s="1973" t="s">
        <v>862</v>
      </c>
      <c r="C57" s="1973" t="s">
        <v>860</v>
      </c>
      <c r="D57" s="169"/>
    </row>
    <row r="58" spans="1:4" s="171" customFormat="1" ht="27.6">
      <c r="A58" s="1973" t="s">
        <v>810</v>
      </c>
      <c r="B58" s="1973" t="s">
        <v>863</v>
      </c>
      <c r="C58" s="1973" t="s">
        <v>864</v>
      </c>
      <c r="D58" s="169"/>
    </row>
    <row r="59" spans="1:4" s="171" customFormat="1" ht="40.950000000000003" customHeight="1">
      <c r="A59" s="2118" t="s">
        <v>810</v>
      </c>
      <c r="B59" s="2118" t="s">
        <v>865</v>
      </c>
      <c r="C59" s="2118" t="s">
        <v>824</v>
      </c>
      <c r="D59" s="169"/>
    </row>
    <row r="60" spans="1:4" s="171" customFormat="1" ht="124.2">
      <c r="A60" s="2118" t="s">
        <v>810</v>
      </c>
      <c r="B60" s="2118" t="s">
        <v>866</v>
      </c>
      <c r="C60" s="2118" t="s">
        <v>812</v>
      </c>
      <c r="D60" s="169"/>
    </row>
    <row r="61" spans="1:4" s="171" customFormat="1" ht="13.8">
      <c r="A61" s="2118" t="s">
        <v>825</v>
      </c>
      <c r="B61" s="2118" t="s">
        <v>867</v>
      </c>
      <c r="C61" s="2118" t="s">
        <v>812</v>
      </c>
      <c r="D61" s="169"/>
    </row>
    <row r="62" spans="1:4" s="171" customFormat="1" ht="82.8">
      <c r="A62" s="2118" t="s">
        <v>807</v>
      </c>
      <c r="B62" s="2118" t="s">
        <v>868</v>
      </c>
      <c r="C62" s="2118" t="s">
        <v>831</v>
      </c>
      <c r="D62" s="169"/>
    </row>
    <row r="63" spans="1:4" s="171" customFormat="1" ht="55.2">
      <c r="A63" s="2118" t="s">
        <v>825</v>
      </c>
      <c r="B63" s="2118" t="s">
        <v>869</v>
      </c>
      <c r="C63" s="2118" t="s">
        <v>847</v>
      </c>
      <c r="D63" s="169"/>
    </row>
    <row r="64" spans="1:4" s="171" customFormat="1" ht="27.6">
      <c r="A64" s="2118" t="s">
        <v>807</v>
      </c>
      <c r="B64" s="2118" t="s">
        <v>870</v>
      </c>
      <c r="C64" s="2118" t="s">
        <v>847</v>
      </c>
      <c r="D64" s="169"/>
    </row>
    <row r="65" spans="1:6" s="171" customFormat="1" ht="13.8">
      <c r="A65" s="2118"/>
      <c r="B65" s="2118"/>
      <c r="C65" s="2118"/>
      <c r="D65" s="169"/>
    </row>
    <row r="66" spans="1:6" s="171" customFormat="1" ht="13.8">
      <c r="A66" s="2118"/>
      <c r="B66" s="2118"/>
      <c r="C66" s="2118"/>
      <c r="D66" s="169"/>
    </row>
    <row r="67" spans="1:6" s="171" customFormat="1" ht="13.8">
      <c r="A67" s="2118"/>
      <c r="B67" s="2118"/>
      <c r="C67" s="2118"/>
      <c r="D67" s="169"/>
    </row>
    <row r="68" spans="1:6" s="171" customFormat="1" ht="13.8">
      <c r="A68" s="2119"/>
      <c r="B68" s="2119"/>
      <c r="C68" s="2119"/>
      <c r="D68" s="169"/>
    </row>
    <row r="69" spans="1:6">
      <c r="A69" s="170"/>
      <c r="B69" s="170"/>
    </row>
    <row r="70" spans="1:6" ht="45" customHeight="1">
      <c r="A70" s="401" t="s">
        <v>871</v>
      </c>
      <c r="B70" s="2184" t="s">
        <v>872</v>
      </c>
      <c r="C70" s="2184"/>
    </row>
    <row r="71" spans="1:6" ht="21">
      <c r="A71" s="402"/>
      <c r="B71" s="170"/>
    </row>
    <row r="72" spans="1:6" ht="21.6">
      <c r="A72" s="401" t="s">
        <v>873</v>
      </c>
      <c r="B72" s="405" t="s">
        <v>874</v>
      </c>
      <c r="C72" s="171"/>
    </row>
    <row r="73" spans="1:6">
      <c r="A73" s="170"/>
      <c r="B73" s="170"/>
    </row>
    <row r="74" spans="1:6"/>
    <row r="75" spans="1:6" s="166" customFormat="1" ht="21">
      <c r="A75" s="411" t="s">
        <v>875</v>
      </c>
      <c r="B75" s="174"/>
      <c r="C75" s="174"/>
      <c r="D75" s="174"/>
      <c r="E75" s="174"/>
      <c r="F75" s="174"/>
    </row>
    <row r="76" spans="1:6"/>
    <row r="77" spans="1:6"/>
  </sheetData>
  <mergeCells count="7">
    <mergeCell ref="B11:D11"/>
    <mergeCell ref="B13:D13"/>
    <mergeCell ref="B18:D18"/>
    <mergeCell ref="B70:C70"/>
    <mergeCell ref="B16:D16"/>
    <mergeCell ref="B15:D15"/>
    <mergeCell ref="B14:D14"/>
  </mergeCells>
  <dataValidations count="1">
    <dataValidation type="list" allowBlank="1" showInputMessage="1" showErrorMessage="1" sqref="A21:A68" xr:uid="{00000000-0002-0000-1000-000000000000}">
      <formula1>"Formula Update,New Functionality,Logic Update,New Validation"</formula1>
    </dataValidation>
  </dataValidations>
  <hyperlinks>
    <hyperlink ref="B8" r:id="rId1" display="annual.reporting@ofwat.gov.uk" xr:uid="{00000000-0004-0000-1000-000000000000}"/>
  </hyperlinks>
  <printOptions horizontalCentered="1"/>
  <pageMargins left="0.39370078740157483" right="0.39370078740157483" top="0.78740157480314965" bottom="0.78740157480314965" header="0.31496062992125984" footer="0.31496062992125984"/>
  <pageSetup paperSize="8" fitToHeight="0" orientation="landscape" r:id="rId2"/>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38" max="16383"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E0DCD8"/>
    <pageSetUpPr fitToPage="1"/>
  </sheetPr>
  <dimension ref="A1:K39"/>
  <sheetViews>
    <sheetView zoomScaleNormal="100" zoomScaleSheetLayoutView="80" workbookViewId="0">
      <pane ySplit="1" topLeftCell="A2" activePane="bottomLeft" state="frozen"/>
      <selection activeCell="I8" sqref="I8"/>
      <selection pane="bottomLeft"/>
    </sheetView>
  </sheetViews>
  <sheetFormatPr defaultColWidth="0" defaultRowHeight="13.2" zeroHeight="1"/>
  <cols>
    <col min="1" max="4" width="2.3984375" style="166" customWidth="1"/>
    <col min="5" max="5" width="40.8984375" style="166" customWidth="1"/>
    <col min="6" max="6" width="2.3984375" style="166" customWidth="1"/>
    <col min="7" max="7" width="32.09765625" style="166" customWidth="1"/>
    <col min="8" max="8" width="2.3984375" style="166" customWidth="1"/>
    <col min="9" max="9" width="37.5" style="166" customWidth="1"/>
    <col min="10" max="10" width="2.3984375" style="166" customWidth="1"/>
    <col min="11" max="11" width="22.19921875" style="166" customWidth="1"/>
    <col min="12" max="16384" width="9.09765625" style="166" hidden="1"/>
  </cols>
  <sheetData>
    <row r="1" spans="1:11" ht="47.4">
      <c r="A1" s="398" t="str">
        <f ca="1" xml:space="preserve"> RIGHT(CELL("filename", $A$1), LEN(CELL("filename", $A$1)) - SEARCH("]", CELL("filename", $A$1)))</f>
        <v>Style Guide</v>
      </c>
      <c r="B1" s="164"/>
      <c r="C1" s="164"/>
      <c r="D1" s="164"/>
      <c r="E1" s="164"/>
      <c r="F1" s="164"/>
      <c r="G1" s="164"/>
      <c r="H1" s="164"/>
      <c r="I1" s="164"/>
      <c r="J1" s="164"/>
      <c r="K1" s="164"/>
    </row>
    <row r="2" spans="1:11" s="169" customFormat="1"/>
    <row r="3" spans="1:11" s="169" customFormat="1" ht="21.6">
      <c r="A3" s="427" t="s">
        <v>876</v>
      </c>
      <c r="I3" s="175"/>
      <c r="K3" s="175"/>
    </row>
    <row r="4" spans="1:11" s="169" customFormat="1"/>
    <row r="5" spans="1:11" s="169" customFormat="1" ht="21">
      <c r="B5" s="428" t="s">
        <v>877</v>
      </c>
    </row>
    <row r="6" spans="1:11" s="169" customFormat="1" ht="13.8">
      <c r="E6" s="415" t="s">
        <v>878</v>
      </c>
      <c r="F6" s="406"/>
      <c r="G6" s="406" t="s">
        <v>879</v>
      </c>
    </row>
    <row r="7" spans="1:11" s="169" customFormat="1" ht="13.8">
      <c r="E7" s="406"/>
      <c r="F7" s="406"/>
      <c r="G7" s="406"/>
    </row>
    <row r="8" spans="1:11" s="169" customFormat="1" ht="13.8">
      <c r="E8" s="416" t="s">
        <v>880</v>
      </c>
      <c r="F8" s="406"/>
      <c r="G8" s="406" t="s">
        <v>881</v>
      </c>
    </row>
    <row r="9" spans="1:11" s="169" customFormat="1" ht="13.8">
      <c r="E9" s="406"/>
      <c r="F9" s="406"/>
      <c r="G9" s="406"/>
    </row>
    <row r="10" spans="1:11" s="169" customFormat="1" ht="13.8">
      <c r="E10" s="417" t="s">
        <v>882</v>
      </c>
      <c r="F10" s="406"/>
      <c r="G10" s="406" t="s">
        <v>883</v>
      </c>
    </row>
    <row r="11" spans="1:11" s="169" customFormat="1" ht="13.8">
      <c r="E11" s="406"/>
      <c r="F11" s="406"/>
      <c r="G11" s="406"/>
    </row>
    <row r="12" spans="1:11" s="169" customFormat="1" ht="13.8">
      <c r="E12" s="406" t="s">
        <v>884</v>
      </c>
      <c r="F12" s="406"/>
      <c r="G12" s="406"/>
    </row>
    <row r="13" spans="1:11" s="169" customFormat="1" ht="13.8">
      <c r="E13" s="406" t="s">
        <v>885</v>
      </c>
      <c r="F13" s="406"/>
      <c r="G13" s="406"/>
    </row>
    <row r="14" spans="1:11" s="169" customFormat="1" ht="13.8">
      <c r="E14" s="406"/>
      <c r="F14" s="406"/>
      <c r="G14" s="406"/>
    </row>
    <row r="15" spans="1:11" s="169" customFormat="1" ht="13.8">
      <c r="E15" s="418" t="s">
        <v>886</v>
      </c>
      <c r="F15" s="406"/>
      <c r="G15" s="406" t="s">
        <v>887</v>
      </c>
    </row>
    <row r="16" spans="1:11" s="169" customFormat="1" ht="13.8">
      <c r="E16" s="406"/>
      <c r="F16" s="406"/>
      <c r="G16" s="406"/>
    </row>
    <row r="17" spans="1:7" s="169" customFormat="1" ht="21">
      <c r="B17" s="428" t="s">
        <v>888</v>
      </c>
      <c r="E17" s="406"/>
      <c r="F17" s="406"/>
      <c r="G17" s="406"/>
    </row>
    <row r="18" spans="1:7" s="169" customFormat="1" ht="13.8">
      <c r="E18" s="419" t="s">
        <v>889</v>
      </c>
      <c r="F18" s="406"/>
      <c r="G18" s="406" t="s">
        <v>890</v>
      </c>
    </row>
    <row r="19" spans="1:7" s="169" customFormat="1" ht="13.8">
      <c r="E19" s="406"/>
      <c r="F19" s="406"/>
      <c r="G19" s="406"/>
    </row>
    <row r="20" spans="1:7" s="169" customFormat="1" ht="13.8">
      <c r="E20" s="420" t="s">
        <v>891</v>
      </c>
      <c r="F20" s="406"/>
      <c r="G20" s="406" t="s">
        <v>892</v>
      </c>
    </row>
    <row r="21" spans="1:7" s="169" customFormat="1" ht="13.8">
      <c r="E21" s="406"/>
      <c r="F21" s="406"/>
      <c r="G21" s="406"/>
    </row>
    <row r="22" spans="1:7" s="169" customFormat="1" ht="21">
      <c r="B22" s="428" t="s">
        <v>893</v>
      </c>
      <c r="E22" s="406"/>
      <c r="F22" s="406"/>
      <c r="G22" s="406"/>
    </row>
    <row r="23" spans="1:7" s="169" customFormat="1" ht="13.8">
      <c r="E23" s="421" t="s">
        <v>894</v>
      </c>
      <c r="F23" s="406"/>
      <c r="G23" s="406" t="s">
        <v>895</v>
      </c>
    </row>
    <row r="24" spans="1:7" s="169" customFormat="1" ht="13.8">
      <c r="E24" s="406"/>
      <c r="F24" s="406"/>
      <c r="G24" s="406"/>
    </row>
    <row r="25" spans="1:7" s="169" customFormat="1" ht="13.8">
      <c r="E25" s="422" t="s">
        <v>896</v>
      </c>
      <c r="F25" s="406"/>
      <c r="G25" s="406" t="s">
        <v>897</v>
      </c>
    </row>
    <row r="26" spans="1:7" s="169" customFormat="1" ht="13.8">
      <c r="E26" s="406"/>
      <c r="F26" s="406"/>
      <c r="G26" s="406"/>
    </row>
    <row r="27" spans="1:7" s="169" customFormat="1" ht="13.8">
      <c r="E27" s="406"/>
      <c r="F27" s="406"/>
      <c r="G27" s="406"/>
    </row>
    <row r="28" spans="1:7" s="169" customFormat="1" ht="21.6">
      <c r="A28" s="427" t="s">
        <v>898</v>
      </c>
      <c r="E28" s="406"/>
      <c r="F28" s="406"/>
      <c r="G28" s="406"/>
    </row>
    <row r="29" spans="1:7" s="169" customFormat="1" ht="13.8">
      <c r="E29" s="406"/>
      <c r="F29" s="406"/>
      <c r="G29" s="406"/>
    </row>
    <row r="30" spans="1:7" s="169" customFormat="1" ht="13.8">
      <c r="E30" s="423"/>
      <c r="F30" s="406"/>
      <c r="G30" s="406" t="s">
        <v>899</v>
      </c>
    </row>
    <row r="31" spans="1:7" s="169" customFormat="1" ht="13.8">
      <c r="E31" s="406"/>
      <c r="F31" s="406"/>
      <c r="G31" s="406"/>
    </row>
    <row r="32" spans="1:7" s="169" customFormat="1" ht="13.8">
      <c r="E32" s="424"/>
      <c r="F32" s="406"/>
      <c r="G32" s="406" t="s">
        <v>900</v>
      </c>
    </row>
    <row r="33" spans="1:11" s="169" customFormat="1" ht="13.8">
      <c r="E33" s="406"/>
      <c r="F33" s="406"/>
      <c r="G33" s="406"/>
    </row>
    <row r="34" spans="1:11" s="169" customFormat="1" ht="13.8">
      <c r="E34" s="425"/>
      <c r="F34" s="406"/>
      <c r="G34" s="406" t="s">
        <v>901</v>
      </c>
    </row>
    <row r="35" spans="1:11" s="169" customFormat="1" ht="13.8">
      <c r="E35" s="406"/>
      <c r="F35" s="406"/>
      <c r="G35" s="406"/>
    </row>
    <row r="36" spans="1:11" s="169" customFormat="1" ht="13.8">
      <c r="E36" s="426"/>
      <c r="F36" s="406"/>
      <c r="G36" s="406" t="s">
        <v>902</v>
      </c>
    </row>
    <row r="37" spans="1:11" s="169" customFormat="1"/>
    <row r="38" spans="1:11" s="169" customFormat="1"/>
    <row r="39" spans="1:11" ht="21">
      <c r="A39" s="411" t="s">
        <v>875</v>
      </c>
      <c r="B39" s="174"/>
      <c r="C39" s="174"/>
      <c r="D39" s="174"/>
      <c r="E39" s="174"/>
      <c r="F39" s="174"/>
      <c r="G39" s="174"/>
      <c r="H39" s="174"/>
      <c r="I39" s="174"/>
      <c r="J39" s="174"/>
      <c r="K39" s="174"/>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pageSetUpPr fitToPage="1"/>
  </sheetPr>
  <dimension ref="A1:M156"/>
  <sheetViews>
    <sheetView zoomScaleNormal="100" zoomScaleSheetLayoutView="80" workbookViewId="0"/>
  </sheetViews>
  <sheetFormatPr defaultColWidth="0" defaultRowHeight="12.45" customHeight="1" zeroHeight="1"/>
  <cols>
    <col min="1" max="1" width="2.3984375" style="189" customWidth="1"/>
    <col min="2" max="2" width="33.8984375" style="189" bestFit="1" customWidth="1"/>
    <col min="3" max="3" width="3.19921875" style="189" customWidth="1"/>
    <col min="4" max="4" width="55.59765625" style="189" customWidth="1"/>
    <col min="5" max="5" width="3.19921875" style="189" customWidth="1"/>
    <col min="6" max="6" width="55.59765625" style="189" customWidth="1"/>
    <col min="7" max="7" width="2.8984375" style="189" customWidth="1"/>
    <col min="8" max="8" width="55.59765625" style="189" customWidth="1"/>
    <col min="9" max="9" width="2.8984375" style="189" customWidth="1"/>
    <col min="10" max="10" width="37.59765625" style="189" customWidth="1"/>
    <col min="11" max="11" width="25.8984375" style="189" customWidth="1"/>
    <col min="12" max="12" width="58.59765625" style="189" hidden="1" customWidth="1"/>
    <col min="13" max="16384" width="8.3984375" style="189" hidden="1"/>
  </cols>
  <sheetData>
    <row r="1" spans="1:13" s="178" customFormat="1" ht="45">
      <c r="A1" s="429" t="str">
        <f ca="1" xml:space="preserve"> RIGHT(CELL("filename", $A$1), LEN(CELL("filename", $A$1)) - SEARCH("]", CELL("filename", $A$1)))</f>
        <v>ToC</v>
      </c>
      <c r="B1" s="176"/>
      <c r="C1" s="176"/>
      <c r="D1" s="176"/>
      <c r="E1" s="176"/>
      <c r="F1" s="176"/>
      <c r="G1" s="176"/>
      <c r="H1" s="176"/>
      <c r="I1" s="176"/>
      <c r="J1" s="176"/>
      <c r="K1" s="176"/>
      <c r="L1" s="176"/>
      <c r="M1" s="177"/>
    </row>
    <row r="2" spans="1:13" s="179" customFormat="1" ht="13.2"/>
    <row r="3" spans="1:13" s="179" customFormat="1" ht="13.8">
      <c r="A3" s="431"/>
      <c r="B3" s="431" t="s">
        <v>903</v>
      </c>
      <c r="C3" s="431"/>
      <c r="D3" s="431" t="s">
        <v>904</v>
      </c>
      <c r="E3" s="431"/>
      <c r="F3" s="431" t="s">
        <v>905</v>
      </c>
      <c r="G3" s="431"/>
      <c r="H3" s="431" t="s">
        <v>906</v>
      </c>
      <c r="J3" s="180"/>
    </row>
    <row r="4" spans="1:13" s="179" customFormat="1" ht="13.8">
      <c r="A4" s="431"/>
      <c r="B4" s="431"/>
      <c r="C4" s="431"/>
      <c r="D4" s="431"/>
      <c r="E4" s="431"/>
      <c r="F4" s="431"/>
      <c r="G4" s="431"/>
      <c r="H4" s="431"/>
      <c r="J4" s="180"/>
    </row>
    <row r="5" spans="1:13" s="182" customFormat="1" ht="13.8">
      <c r="A5" s="431"/>
      <c r="B5" s="432" t="s">
        <v>907</v>
      </c>
      <c r="C5" s="431"/>
      <c r="D5" s="433" t="s">
        <v>834</v>
      </c>
      <c r="E5" s="431"/>
      <c r="F5" s="434" t="s">
        <v>841</v>
      </c>
      <c r="G5" s="431"/>
      <c r="H5" s="435" t="s">
        <v>831</v>
      </c>
      <c r="I5" s="179"/>
      <c r="J5" s="181"/>
      <c r="K5" s="179"/>
    </row>
    <row r="6" spans="1:13" s="179" customFormat="1" ht="13.8">
      <c r="A6" s="431"/>
      <c r="B6" s="431" t="s">
        <v>908</v>
      </c>
      <c r="C6" s="431"/>
      <c r="D6" s="2186" t="s">
        <v>909</v>
      </c>
      <c r="E6" s="431"/>
      <c r="F6" s="2186" t="s">
        <v>910</v>
      </c>
      <c r="G6" s="431"/>
      <c r="H6" s="431" t="s">
        <v>911</v>
      </c>
      <c r="J6" s="180"/>
    </row>
    <row r="7" spans="1:13" s="179" customFormat="1" ht="13.8">
      <c r="A7" s="431"/>
      <c r="B7" s="431"/>
      <c r="C7" s="431"/>
      <c r="D7" s="2187"/>
      <c r="E7" s="431"/>
      <c r="F7" s="2187"/>
      <c r="G7" s="431"/>
      <c r="H7" s="431"/>
      <c r="J7" s="180"/>
    </row>
    <row r="8" spans="1:13" s="182" customFormat="1" ht="13.8">
      <c r="A8" s="431"/>
      <c r="B8" s="432" t="s">
        <v>912</v>
      </c>
      <c r="C8" s="431"/>
      <c r="D8" s="433" t="s">
        <v>913</v>
      </c>
      <c r="E8" s="431"/>
      <c r="F8" s="434" t="s">
        <v>812</v>
      </c>
      <c r="G8" s="431"/>
      <c r="H8" s="435" t="s">
        <v>858</v>
      </c>
      <c r="I8" s="179"/>
      <c r="J8" s="181"/>
      <c r="K8" s="179"/>
    </row>
    <row r="9" spans="1:13" s="179" customFormat="1" ht="13.8">
      <c r="A9" s="431"/>
      <c r="B9" s="431" t="s">
        <v>914</v>
      </c>
      <c r="C9" s="431"/>
      <c r="D9" s="2186" t="s">
        <v>909</v>
      </c>
      <c r="E9" s="431"/>
      <c r="F9" s="431" t="s">
        <v>915</v>
      </c>
      <c r="G9" s="431"/>
      <c r="H9" s="2186" t="s">
        <v>916</v>
      </c>
      <c r="J9" s="180"/>
    </row>
    <row r="10" spans="1:13" s="179" customFormat="1" ht="13.8">
      <c r="A10" s="431"/>
      <c r="B10" s="431"/>
      <c r="C10" s="431"/>
      <c r="D10" s="2187"/>
      <c r="E10" s="431"/>
      <c r="F10" s="436"/>
      <c r="G10" s="431"/>
      <c r="H10" s="2187"/>
      <c r="J10" s="180"/>
    </row>
    <row r="11" spans="1:13" s="182" customFormat="1" ht="13.8">
      <c r="A11" s="431"/>
      <c r="B11" s="432" t="s">
        <v>917</v>
      </c>
      <c r="C11" s="431"/>
      <c r="D11" s="433" t="s">
        <v>918</v>
      </c>
      <c r="E11" s="431"/>
      <c r="F11" s="434" t="s">
        <v>849</v>
      </c>
      <c r="G11" s="431"/>
      <c r="H11" s="435" t="s">
        <v>847</v>
      </c>
      <c r="I11" s="179"/>
      <c r="J11" s="179"/>
      <c r="K11" s="179"/>
    </row>
    <row r="12" spans="1:13" s="179" customFormat="1" ht="13.8">
      <c r="A12" s="431"/>
      <c r="B12" s="431" t="s">
        <v>919</v>
      </c>
      <c r="C12" s="431"/>
      <c r="D12" s="431" t="s">
        <v>920</v>
      </c>
      <c r="E12" s="431"/>
      <c r="F12" s="431" t="s">
        <v>921</v>
      </c>
      <c r="G12" s="431"/>
      <c r="H12" s="2186" t="s">
        <v>922</v>
      </c>
    </row>
    <row r="13" spans="1:13" s="179" customFormat="1" ht="13.8">
      <c r="A13" s="431"/>
      <c r="B13" s="431"/>
      <c r="C13" s="431"/>
      <c r="D13" s="431"/>
      <c r="E13" s="431"/>
      <c r="F13" s="431"/>
      <c r="G13" s="431"/>
      <c r="H13" s="2187"/>
    </row>
    <row r="14" spans="1:13" s="182" customFormat="1" ht="13.8">
      <c r="A14" s="431"/>
      <c r="B14" s="437" t="s">
        <v>923</v>
      </c>
      <c r="C14" s="431"/>
      <c r="D14" s="433" t="s">
        <v>924</v>
      </c>
      <c r="E14" s="431"/>
      <c r="F14" s="434" t="s">
        <v>925</v>
      </c>
      <c r="G14" s="431"/>
      <c r="H14" s="435" t="s">
        <v>864</v>
      </c>
      <c r="I14" s="179"/>
      <c r="J14" s="179"/>
      <c r="K14" s="179"/>
    </row>
    <row r="15" spans="1:13" s="179" customFormat="1" ht="13.8">
      <c r="A15" s="431"/>
      <c r="B15" s="431" t="s">
        <v>926</v>
      </c>
      <c r="C15" s="431"/>
      <c r="D15" s="431" t="s">
        <v>927</v>
      </c>
      <c r="E15" s="431"/>
      <c r="F15" s="431" t="s">
        <v>928</v>
      </c>
      <c r="G15" s="431"/>
      <c r="H15" s="431" t="s">
        <v>929</v>
      </c>
    </row>
    <row r="16" spans="1:13" s="179" customFormat="1" ht="13.8">
      <c r="A16" s="431"/>
      <c r="B16" s="431"/>
      <c r="C16" s="431"/>
      <c r="D16" s="431" t="s">
        <v>930</v>
      </c>
      <c r="E16" s="431"/>
      <c r="F16" s="431"/>
      <c r="G16" s="431"/>
      <c r="H16" s="431"/>
    </row>
    <row r="17" spans="1:13" s="179" customFormat="1" ht="13.8">
      <c r="A17" s="431"/>
      <c r="B17" s="431"/>
      <c r="C17" s="431"/>
      <c r="D17" s="431" t="s">
        <v>931</v>
      </c>
      <c r="E17" s="431"/>
      <c r="F17" s="431"/>
      <c r="G17" s="431"/>
      <c r="H17" s="435" t="s">
        <v>932</v>
      </c>
    </row>
    <row r="18" spans="1:13" s="179" customFormat="1" ht="13.8">
      <c r="A18" s="431"/>
      <c r="B18" s="431"/>
      <c r="C18" s="431"/>
      <c r="D18" s="431"/>
      <c r="E18" s="431"/>
      <c r="F18" s="431"/>
      <c r="G18" s="431"/>
      <c r="H18" s="431" t="s">
        <v>933</v>
      </c>
    </row>
    <row r="19" spans="1:13" s="179" customFormat="1" ht="13.8">
      <c r="A19" s="431"/>
      <c r="B19" s="431"/>
      <c r="C19" s="431"/>
      <c r="D19" s="431"/>
      <c r="E19" s="431"/>
      <c r="F19" s="431"/>
      <c r="G19" s="431"/>
      <c r="H19" s="431" t="s">
        <v>934</v>
      </c>
    </row>
    <row r="20" spans="1:13" s="179" customFormat="1" ht="13.2">
      <c r="H20" s="180"/>
    </row>
    <row r="21" spans="1:13" s="188" customFormat="1" ht="21">
      <c r="A21" s="430" t="s">
        <v>935</v>
      </c>
      <c r="B21" s="184"/>
      <c r="C21" s="185"/>
      <c r="D21" s="186"/>
      <c r="E21" s="186"/>
      <c r="F21" s="187"/>
      <c r="G21" s="187"/>
      <c r="H21" s="187"/>
      <c r="I21" s="187"/>
      <c r="J21" s="187"/>
      <c r="K21" s="187"/>
      <c r="L21" s="187"/>
      <c r="M21" s="187"/>
    </row>
    <row r="22" spans="1:13" ht="13.2"/>
    <row r="55" ht="12.45" customHeight="1"/>
    <row r="56" ht="12.45" customHeight="1"/>
    <row r="65" ht="12.45" customHeight="1"/>
    <row r="66" ht="12.45" customHeight="1"/>
    <row r="67" ht="12.45" customHeight="1"/>
    <row r="68" ht="12.45" customHeight="1"/>
    <row r="69" ht="12.45" customHeight="1"/>
    <row r="70" ht="12.45" customHeight="1"/>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2"/>
    <row r="93" ht="13.2"/>
    <row r="94" ht="13.2"/>
    <row r="95" ht="13.2"/>
    <row r="96" ht="13.2"/>
    <row r="97" ht="13.2"/>
    <row r="98" ht="13.2"/>
    <row r="99" ht="13.2"/>
    <row r="100" ht="13.2"/>
    <row r="101" ht="13.2"/>
    <row r="102" ht="13.2"/>
    <row r="103" ht="13.2"/>
    <row r="104" ht="13.2"/>
    <row r="105" ht="13.2"/>
    <row r="106" ht="13.2"/>
    <row r="107" ht="13.2"/>
    <row r="108" ht="13.2"/>
    <row r="109" ht="13.2"/>
    <row r="110" ht="13.2"/>
    <row r="111" ht="13.2"/>
    <row r="112" ht="13.2"/>
    <row r="113" ht="13.2"/>
    <row r="114" ht="13.2"/>
    <row r="115" ht="13.2"/>
    <row r="116" ht="13.2"/>
    <row r="117" ht="13.2"/>
    <row r="118" ht="13.2"/>
    <row r="119" ht="13.2"/>
    <row r="120" ht="13.2"/>
    <row r="121" ht="13.2"/>
    <row r="122" ht="13.2"/>
    <row r="123" ht="13.2"/>
    <row r="124" ht="13.2"/>
    <row r="125" ht="13.2"/>
    <row r="126" ht="13.2"/>
    <row r="127" ht="13.2"/>
    <row r="128" ht="13.2"/>
    <row r="129" ht="13.2"/>
    <row r="130" ht="13.2"/>
    <row r="131" ht="13.2"/>
    <row r="132" ht="13.2"/>
    <row r="133" ht="13.2"/>
    <row r="134" ht="13.2"/>
    <row r="135" ht="13.2"/>
    <row r="136" ht="13.2"/>
    <row r="137" ht="13.2"/>
    <row r="138" ht="13.2"/>
    <row r="139" ht="13.2"/>
    <row r="140" ht="13.2"/>
    <row r="141" ht="13.2"/>
    <row r="142" ht="13.2"/>
    <row r="143" ht="13.2"/>
    <row r="144" ht="12.45" customHeight="1"/>
    <row r="145" ht="12.45" customHeight="1"/>
    <row r="146" ht="12.45" customHeight="1"/>
    <row r="147" ht="12.45" customHeight="1"/>
    <row r="148" ht="12.45" customHeight="1"/>
    <row r="149" ht="12.45" customHeight="1"/>
    <row r="150" ht="12.45" customHeight="1"/>
    <row r="151" ht="12.45" customHeight="1"/>
    <row r="152" ht="12.45" customHeight="1"/>
    <row r="153" ht="12.45" customHeight="1"/>
    <row r="154" ht="12.45" customHeight="1"/>
    <row r="155" ht="12.45" customHeight="1"/>
    <row r="156" ht="12.45" customHeight="1"/>
  </sheetData>
  <mergeCells count="5">
    <mergeCell ref="D9:D10"/>
    <mergeCell ref="D6:D7"/>
    <mergeCell ref="F6:F7"/>
    <mergeCell ref="H12:H13"/>
    <mergeCell ref="H9:H10"/>
  </mergeCells>
  <conditionalFormatting sqref="H21">
    <cfRule type="cellIs" dxfId="23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73"/>
  <sheetViews>
    <sheetView showGridLines="0" zoomScaleNormal="100" zoomScaleSheetLayoutView="100" workbookViewId="0"/>
  </sheetViews>
  <sheetFormatPr defaultColWidth="0" defaultRowHeight="13.8" zeroHeight="1"/>
  <cols>
    <col min="1" max="1" width="2.59765625" customWidth="1"/>
    <col min="2" max="2" width="26.5" customWidth="1"/>
    <col min="3" max="3" width="81.8984375" customWidth="1"/>
    <col min="4" max="4" width="4.19921875" customWidth="1"/>
    <col min="5" max="5" width="14.3984375" hidden="1" customWidth="1"/>
    <col min="6" max="16384" width="9" hidden="1"/>
  </cols>
  <sheetData>
    <row r="1" spans="2:5" ht="30.75" customHeight="1">
      <c r="B1" s="2054" t="s">
        <v>29</v>
      </c>
      <c r="C1" s="2055"/>
    </row>
    <row r="2" spans="2:5" ht="5.25" customHeight="1" thickBot="1">
      <c r="B2" s="4"/>
      <c r="E2" s="4"/>
    </row>
    <row r="3" spans="2:5" ht="30" customHeight="1" thickBot="1">
      <c r="B3" s="2152" t="s">
        <v>30</v>
      </c>
      <c r="C3" s="2152"/>
    </row>
    <row r="4" spans="2:5" ht="30" customHeight="1" thickBot="1">
      <c r="B4" s="41" t="s">
        <v>31</v>
      </c>
      <c r="C4" s="42" t="s">
        <v>32</v>
      </c>
    </row>
    <row r="5" spans="2:5" ht="30" customHeight="1" thickBot="1">
      <c r="B5" s="41" t="s">
        <v>33</v>
      </c>
      <c r="C5" s="42" t="s">
        <v>34</v>
      </c>
    </row>
    <row r="6" spans="2:5" ht="30" customHeight="1" thickBot="1">
      <c r="B6" s="2063" t="s">
        <v>35</v>
      </c>
      <c r="C6" s="2064" t="s">
        <v>36</v>
      </c>
    </row>
    <row r="7" spans="2:5" ht="30" customHeight="1" thickBot="1">
      <c r="B7" s="2063" t="s">
        <v>37</v>
      </c>
      <c r="C7" s="2064" t="s">
        <v>38</v>
      </c>
    </row>
    <row r="8" spans="2:5" ht="30" customHeight="1" thickBot="1">
      <c r="B8" s="41" t="s">
        <v>39</v>
      </c>
      <c r="C8" s="42" t="s">
        <v>40</v>
      </c>
    </row>
    <row r="9" spans="2:5" ht="30" customHeight="1" thickBot="1">
      <c r="B9" s="41" t="s">
        <v>41</v>
      </c>
      <c r="C9" s="42" t="s">
        <v>42</v>
      </c>
    </row>
    <row r="10" spans="2:5" ht="30" customHeight="1" thickBot="1">
      <c r="B10" s="41" t="s">
        <v>43</v>
      </c>
      <c r="C10" s="42" t="s">
        <v>44</v>
      </c>
    </row>
    <row r="11" spans="2:5" ht="30" customHeight="1" thickBot="1">
      <c r="B11" s="41" t="s">
        <v>45</v>
      </c>
      <c r="C11" s="42" t="s">
        <v>44</v>
      </c>
    </row>
    <row r="12" spans="2:5" ht="30" customHeight="1" thickBot="1">
      <c r="B12" s="2063" t="s">
        <v>46</v>
      </c>
      <c r="C12" s="2064" t="s">
        <v>47</v>
      </c>
    </row>
    <row r="13" spans="2:5" ht="30" customHeight="1" thickBot="1">
      <c r="B13" s="41" t="s">
        <v>48</v>
      </c>
      <c r="C13" s="42" t="s">
        <v>49</v>
      </c>
    </row>
    <row r="14" spans="2:5" ht="30" customHeight="1" thickBot="1">
      <c r="B14" s="2063" t="s">
        <v>50</v>
      </c>
      <c r="C14" s="2064" t="s">
        <v>51</v>
      </c>
    </row>
    <row r="15" spans="2:5"/>
    <row r="16" spans="2:5" ht="30.75" customHeight="1">
      <c r="B16" s="2056" t="s">
        <v>52</v>
      </c>
      <c r="C16" s="2057"/>
    </row>
    <row r="17" spans="2:3" ht="5.7" customHeight="1" thickBot="1"/>
    <row r="18" spans="2:3" ht="16.2" thickBot="1">
      <c r="B18" s="273" t="s">
        <v>53</v>
      </c>
      <c r="C18" s="273" t="s">
        <v>54</v>
      </c>
    </row>
    <row r="19" spans="2:3" ht="16.2" thickBot="1">
      <c r="B19" s="274" t="s">
        <v>55</v>
      </c>
      <c r="C19" s="42" t="s">
        <v>56</v>
      </c>
    </row>
    <row r="20" spans="2:3" ht="31.8" thickBot="1">
      <c r="B20" s="274" t="s">
        <v>55</v>
      </c>
      <c r="C20" s="42" t="s">
        <v>57</v>
      </c>
    </row>
    <row r="21" spans="2:3" ht="16.2" thickBot="1">
      <c r="B21" s="274" t="s">
        <v>58</v>
      </c>
      <c r="C21" s="42" t="s">
        <v>56</v>
      </c>
    </row>
    <row r="22" spans="2:3" ht="16.2" thickBot="1">
      <c r="B22" s="274" t="s">
        <v>59</v>
      </c>
      <c r="C22" s="42" t="s">
        <v>56</v>
      </c>
    </row>
    <row r="23" spans="2:3" ht="31.8" thickBot="1">
      <c r="B23" s="274" t="s">
        <v>60</v>
      </c>
      <c r="C23" s="42" t="s">
        <v>61</v>
      </c>
    </row>
    <row r="24" spans="2:3" ht="16.2" thickBot="1">
      <c r="B24" s="274" t="s">
        <v>62</v>
      </c>
      <c r="C24" s="42" t="s">
        <v>63</v>
      </c>
    </row>
    <row r="25" spans="2:3" ht="31.8" thickBot="1">
      <c r="B25" s="274" t="s">
        <v>64</v>
      </c>
      <c r="C25" s="42" t="s">
        <v>65</v>
      </c>
    </row>
    <row r="26" spans="2:3" ht="16.2" thickBot="1">
      <c r="B26" s="274" t="s">
        <v>64</v>
      </c>
      <c r="C26" s="42" t="s">
        <v>66</v>
      </c>
    </row>
    <row r="27" spans="2:3" ht="16.2" thickBot="1">
      <c r="B27" s="274" t="s">
        <v>64</v>
      </c>
      <c r="C27" s="42" t="s">
        <v>67</v>
      </c>
    </row>
    <row r="28" spans="2:3" ht="16.2" thickBot="1">
      <c r="B28" s="274" t="s">
        <v>64</v>
      </c>
      <c r="C28" s="42" t="s">
        <v>68</v>
      </c>
    </row>
    <row r="29" spans="2:3" ht="47.4" thickBot="1">
      <c r="B29" s="274" t="s">
        <v>64</v>
      </c>
      <c r="C29" s="42" t="s">
        <v>69</v>
      </c>
    </row>
    <row r="30" spans="2:3" ht="47.4" thickBot="1">
      <c r="B30" s="274" t="s">
        <v>64</v>
      </c>
      <c r="C30" s="42" t="s">
        <v>70</v>
      </c>
    </row>
    <row r="31" spans="2:3" ht="31.8" thickBot="1">
      <c r="B31" s="274" t="s">
        <v>71</v>
      </c>
      <c r="C31" s="42" t="s">
        <v>72</v>
      </c>
    </row>
    <row r="32" spans="2:3" ht="31.8" thickBot="1">
      <c r="B32" s="274" t="s">
        <v>64</v>
      </c>
      <c r="C32" s="42" t="s">
        <v>73</v>
      </c>
    </row>
    <row r="33" spans="2:3" ht="31.8" thickBot="1">
      <c r="B33" s="274" t="s">
        <v>64</v>
      </c>
      <c r="C33" s="42" t="s">
        <v>74</v>
      </c>
    </row>
    <row r="34" spans="2:3" ht="31.8" thickBot="1">
      <c r="B34" s="274" t="s">
        <v>64</v>
      </c>
      <c r="C34" s="42" t="s">
        <v>75</v>
      </c>
    </row>
    <row r="35" spans="2:3" ht="16.2" thickBot="1">
      <c r="B35" s="1432" t="s">
        <v>60</v>
      </c>
      <c r="C35" s="1433" t="s">
        <v>76</v>
      </c>
    </row>
    <row r="36" spans="2:3" ht="63" thickBot="1">
      <c r="B36" s="1432" t="s">
        <v>64</v>
      </c>
      <c r="C36" s="1433" t="s">
        <v>77</v>
      </c>
    </row>
    <row r="37" spans="2:3" ht="31.8" thickBot="1">
      <c r="B37" s="1432" t="s">
        <v>64</v>
      </c>
      <c r="C37" s="1433" t="s">
        <v>78</v>
      </c>
    </row>
    <row r="38" spans="2:3" ht="63" thickBot="1">
      <c r="B38" s="1432" t="s">
        <v>79</v>
      </c>
      <c r="C38" s="1433" t="s">
        <v>80</v>
      </c>
    </row>
    <row r="39" spans="2:3" ht="31.8" thickBot="1">
      <c r="B39" s="1779" t="s">
        <v>64</v>
      </c>
      <c r="C39" s="1780" t="s">
        <v>81</v>
      </c>
    </row>
    <row r="40" spans="2:3" ht="16.2" thickBot="1">
      <c r="B40" s="1933" t="s">
        <v>82</v>
      </c>
      <c r="C40" s="1934" t="s">
        <v>83</v>
      </c>
    </row>
    <row r="41" spans="2:3" ht="16.2" thickBot="1">
      <c r="B41" s="1933" t="s">
        <v>64</v>
      </c>
      <c r="C41" s="1934" t="s">
        <v>84</v>
      </c>
    </row>
    <row r="42" spans="2:3" ht="63" thickBot="1">
      <c r="B42" s="1933" t="s">
        <v>64</v>
      </c>
      <c r="C42" s="1934" t="s">
        <v>85</v>
      </c>
    </row>
    <row r="43" spans="2:3" ht="31.8" thickBot="1">
      <c r="B43" s="2041" t="s">
        <v>60</v>
      </c>
      <c r="C43" s="2042" t="s">
        <v>86</v>
      </c>
    </row>
    <row r="44" spans="2:3" ht="16.2" thickBot="1">
      <c r="B44" s="2039" t="s">
        <v>87</v>
      </c>
      <c r="C44" s="2040" t="s">
        <v>88</v>
      </c>
    </row>
    <row r="45" spans="2:3" ht="31.8" thickBot="1">
      <c r="B45" s="2041" t="s">
        <v>87</v>
      </c>
      <c r="C45" s="2042" t="s">
        <v>89</v>
      </c>
    </row>
    <row r="46" spans="2:3" ht="31.8" thickBot="1">
      <c r="B46" s="2041" t="s">
        <v>87</v>
      </c>
      <c r="C46" s="2042" t="s">
        <v>90</v>
      </c>
    </row>
    <row r="47" spans="2:3" ht="16.2" thickBot="1">
      <c r="B47" s="2041" t="s">
        <v>55</v>
      </c>
      <c r="C47" s="2042" t="s">
        <v>91</v>
      </c>
    </row>
    <row r="48" spans="2:3" ht="31.8" thickBot="1">
      <c r="B48" s="2041" t="s">
        <v>92</v>
      </c>
      <c r="C48" s="2042" t="s">
        <v>93</v>
      </c>
    </row>
    <row r="49" spans="2:3" ht="31.8" thickBot="1">
      <c r="B49" s="2041" t="s">
        <v>94</v>
      </c>
      <c r="C49" s="2042" t="s">
        <v>95</v>
      </c>
    </row>
    <row r="50" spans="2:3" ht="16.2" thickBot="1">
      <c r="B50" s="2041" t="s">
        <v>94</v>
      </c>
      <c r="C50" s="2042" t="s">
        <v>96</v>
      </c>
    </row>
    <row r="51" spans="2:3" ht="31.8" thickBot="1">
      <c r="B51" s="2041" t="s">
        <v>97</v>
      </c>
      <c r="C51" s="2042" t="s">
        <v>98</v>
      </c>
    </row>
    <row r="52" spans="2:3" ht="31.8" thickBot="1">
      <c r="B52" s="2065" t="s">
        <v>99</v>
      </c>
      <c r="C52" s="2066" t="s">
        <v>100</v>
      </c>
    </row>
    <row r="53" spans="2:3" ht="31.8" thickBot="1">
      <c r="B53" s="2065" t="s">
        <v>101</v>
      </c>
      <c r="C53" s="2066" t="s">
        <v>102</v>
      </c>
    </row>
    <row r="54" spans="2:3" ht="16.2" thickBot="1">
      <c r="B54" s="2065"/>
      <c r="C54" s="2066"/>
    </row>
    <row r="55" spans="2:3" ht="16.2" thickBot="1">
      <c r="B55" s="2065"/>
      <c r="C55" s="2066"/>
    </row>
    <row r="56" spans="2:3" ht="16.2" thickBot="1">
      <c r="B56" s="2065"/>
      <c r="C56" s="2066"/>
    </row>
    <row r="57" spans="2:3" ht="16.2" thickBot="1">
      <c r="B57" s="2065"/>
      <c r="C57" s="2066"/>
    </row>
    <row r="58" spans="2:3" ht="16.2" thickBot="1">
      <c r="B58" s="2065"/>
      <c r="C58" s="2066"/>
    </row>
    <row r="59" spans="2:3" ht="16.2" thickBot="1">
      <c r="B59" s="2065"/>
      <c r="C59" s="2066"/>
    </row>
    <row r="60" spans="2:3" ht="16.2" thickBot="1">
      <c r="B60" s="2065"/>
      <c r="C60" s="2066"/>
    </row>
    <row r="61" spans="2:3" ht="16.2" thickBot="1">
      <c r="B61" s="2065"/>
      <c r="C61" s="2066"/>
    </row>
    <row r="62" spans="2:3" ht="15.6">
      <c r="B62" s="1507"/>
      <c r="C62" s="1508"/>
    </row>
    <row r="63" spans="2:3"/>
    <row r="64" spans="2:3"/>
    <row r="65"/>
    <row r="66"/>
    <row r="67"/>
    <row r="69"/>
    <row r="71"/>
    <row r="73"/>
  </sheetData>
  <sheetProtection algorithmName="SHA-512" hashValue="hUG8IeGh8Tipjy/Q2XoJptMUx57M8t/y/6r8gqY7sBzfA8TzNP3zBcoAvAgEoOCaeyEP74NQBZeahDSB6bTimg==" saltValue="k2REvoEH4BQAuDBs4L1N6g==" spinCount="100000" sheet="1" objects="1" scenarios="1"/>
  <mergeCells count="1">
    <mergeCell ref="B3:C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pageSetUpPr fitToPage="1"/>
  </sheetPr>
  <dimension ref="A1:Z32"/>
  <sheetViews>
    <sheetView zoomScaleNormal="100" zoomScaleSheetLayoutView="80" workbookViewId="0">
      <selection activeCell="B22" sqref="B22"/>
    </sheetView>
  </sheetViews>
  <sheetFormatPr defaultColWidth="9" defaultRowHeight="13.2"/>
  <cols>
    <col min="1" max="1" width="13.5" style="188" customWidth="1"/>
    <col min="2" max="2" width="16.59765625" style="188" customWidth="1"/>
    <col min="3" max="4" width="9" style="188"/>
    <col min="5" max="5" width="9" style="188" customWidth="1"/>
    <col min="6" max="6" width="20.09765625" style="188" bestFit="1" customWidth="1"/>
    <col min="7" max="7" width="13.59765625" style="188" customWidth="1"/>
    <col min="8" max="8" width="10.8984375" style="188" customWidth="1"/>
    <col min="9" max="9" width="8.09765625" style="188" customWidth="1"/>
    <col min="10" max="10" width="11.69921875" style="188" bestFit="1" customWidth="1"/>
    <col min="11" max="11" width="51.59765625" style="188" bestFit="1" customWidth="1"/>
    <col min="12" max="12" width="9.8984375" style="188" customWidth="1"/>
    <col min="13" max="13" width="9.19921875" style="188" customWidth="1"/>
    <col min="14" max="14" width="14.09765625" style="188" customWidth="1"/>
    <col min="15" max="15" width="9" style="188"/>
    <col min="16" max="16" width="12.69921875" style="188" customWidth="1"/>
    <col min="17" max="23" width="14.59765625" style="188" customWidth="1"/>
    <col min="24" max="25" width="9" style="188"/>
    <col min="26" max="26" width="18" style="188" customWidth="1"/>
    <col min="27" max="16384" width="9" style="188"/>
  </cols>
  <sheetData>
    <row r="1" spans="1:26" s="178" customFormat="1" ht="27.6">
      <c r="A1" s="176" t="str">
        <f ca="1" xml:space="preserve"> RIGHT(CELL("filename", $A$1), LEN(CELL("filename", $A$1)) - SEARCH("]", CELL("filename", $A$1)))</f>
        <v>Validation</v>
      </c>
      <c r="B1" s="176"/>
      <c r="C1" s="176"/>
      <c r="D1" s="176"/>
      <c r="E1" s="176"/>
      <c r="F1" s="176"/>
      <c r="G1" s="176"/>
      <c r="H1" s="176"/>
      <c r="I1" s="176"/>
      <c r="J1" s="176"/>
      <c r="K1" s="176"/>
      <c r="L1" s="176"/>
      <c r="M1" s="247"/>
      <c r="N1" s="247"/>
      <c r="O1" s="247"/>
      <c r="P1" s="247"/>
      <c r="Q1" s="247"/>
      <c r="R1" s="247"/>
      <c r="S1" s="247"/>
      <c r="T1" s="247"/>
      <c r="U1" s="247"/>
      <c r="V1" s="177"/>
      <c r="W1" s="177"/>
      <c r="X1" s="1413"/>
      <c r="Y1" s="177"/>
      <c r="Z1" s="1413" t="str">
        <f>InpCompany!$F$5</f>
        <v>South Staffs Water</v>
      </c>
    </row>
    <row r="3" spans="1:26" ht="66">
      <c r="A3" s="190" t="s">
        <v>936</v>
      </c>
      <c r="B3" s="190" t="s">
        <v>937</v>
      </c>
      <c r="C3" s="190" t="s">
        <v>938</v>
      </c>
      <c r="D3" s="190"/>
      <c r="E3" s="190" t="s">
        <v>939</v>
      </c>
      <c r="F3" s="190" t="s">
        <v>940</v>
      </c>
      <c r="G3" s="190" t="s">
        <v>941</v>
      </c>
      <c r="H3" s="190" t="s">
        <v>942</v>
      </c>
      <c r="I3" s="190" t="s">
        <v>943</v>
      </c>
      <c r="J3" s="190" t="s">
        <v>944</v>
      </c>
      <c r="K3" s="190" t="s">
        <v>945</v>
      </c>
      <c r="L3" s="190" t="s">
        <v>946</v>
      </c>
      <c r="M3" s="190" t="s">
        <v>947</v>
      </c>
      <c r="N3" s="190" t="s">
        <v>948</v>
      </c>
      <c r="P3" s="190" t="s">
        <v>936</v>
      </c>
      <c r="Q3" s="248" t="s">
        <v>949</v>
      </c>
      <c r="R3" s="248" t="s">
        <v>950</v>
      </c>
      <c r="S3" s="248" t="s">
        <v>951</v>
      </c>
      <c r="T3" s="248" t="s">
        <v>952</v>
      </c>
      <c r="U3" s="248" t="s">
        <v>953</v>
      </c>
      <c r="V3" s="248" t="s">
        <v>954</v>
      </c>
      <c r="W3" s="248" t="s">
        <v>955</v>
      </c>
      <c r="X3" s="248" t="s">
        <v>956</v>
      </c>
      <c r="Z3" s="190" t="s">
        <v>957</v>
      </c>
    </row>
    <row r="4" spans="1:26">
      <c r="A4" s="191" t="s">
        <v>104</v>
      </c>
      <c r="B4" s="191"/>
      <c r="C4" s="191"/>
      <c r="D4" s="191"/>
      <c r="E4" s="191"/>
      <c r="F4" s="191"/>
      <c r="G4" s="191"/>
      <c r="H4" s="191"/>
      <c r="I4" s="191"/>
      <c r="J4" s="191"/>
      <c r="K4" s="191"/>
      <c r="L4" s="191"/>
      <c r="M4" s="191"/>
      <c r="N4" s="191"/>
      <c r="P4" s="191"/>
      <c r="Q4" s="249"/>
      <c r="R4" s="249"/>
      <c r="S4" s="249"/>
      <c r="T4" s="249"/>
      <c r="U4" s="249"/>
      <c r="V4" s="249"/>
      <c r="W4" s="249"/>
      <c r="X4" s="249"/>
      <c r="Z4" s="191"/>
    </row>
    <row r="5" spans="1:26">
      <c r="A5" s="191" t="s">
        <v>958</v>
      </c>
      <c r="B5" s="191" t="s">
        <v>106</v>
      </c>
      <c r="C5" s="257" t="s">
        <v>959</v>
      </c>
      <c r="D5" s="191" t="s">
        <v>960</v>
      </c>
      <c r="E5" s="191" t="s">
        <v>961</v>
      </c>
      <c r="F5" s="191" t="s">
        <v>293</v>
      </c>
      <c r="G5" s="191" t="s">
        <v>962</v>
      </c>
      <c r="H5" s="191" t="s">
        <v>963</v>
      </c>
      <c r="I5" s="191" t="s">
        <v>964</v>
      </c>
      <c r="J5" s="191" t="s">
        <v>965</v>
      </c>
      <c r="K5" s="191" t="s">
        <v>148</v>
      </c>
      <c r="L5" s="191" t="b">
        <v>1</v>
      </c>
      <c r="M5" s="191" t="s">
        <v>966</v>
      </c>
      <c r="N5" s="191" t="s">
        <v>967</v>
      </c>
      <c r="P5" s="191" t="s">
        <v>968</v>
      </c>
      <c r="Q5" s="249">
        <v>87</v>
      </c>
      <c r="R5" s="249">
        <v>82</v>
      </c>
      <c r="S5" s="249">
        <v>41</v>
      </c>
      <c r="T5" s="249">
        <v>77</v>
      </c>
      <c r="U5" s="249">
        <v>72</v>
      </c>
      <c r="V5" s="249">
        <v>92</v>
      </c>
      <c r="W5" s="249">
        <v>67</v>
      </c>
      <c r="X5" s="249">
        <v>62</v>
      </c>
      <c r="Z5" s="191" t="s">
        <v>969</v>
      </c>
    </row>
    <row r="6" spans="1:26">
      <c r="A6" s="191" t="s">
        <v>970</v>
      </c>
      <c r="B6" s="191" t="s">
        <v>971</v>
      </c>
      <c r="C6" s="191" t="s">
        <v>972</v>
      </c>
      <c r="D6" s="191" t="s">
        <v>960</v>
      </c>
      <c r="E6" s="191" t="s">
        <v>973</v>
      </c>
      <c r="F6" s="191" t="s">
        <v>974</v>
      </c>
      <c r="G6" s="191">
        <v>1</v>
      </c>
      <c r="H6" s="191" t="s">
        <v>975</v>
      </c>
      <c r="I6" s="191" t="s">
        <v>976</v>
      </c>
      <c r="J6" s="191" t="s">
        <v>977</v>
      </c>
      <c r="K6" s="191" t="s">
        <v>154</v>
      </c>
      <c r="L6" s="191" t="b">
        <v>0</v>
      </c>
      <c r="M6" s="191" t="s">
        <v>978</v>
      </c>
      <c r="N6" s="191" t="s">
        <v>979</v>
      </c>
      <c r="P6" s="191" t="s">
        <v>980</v>
      </c>
      <c r="Q6" s="249">
        <f>Q5+1</f>
        <v>88</v>
      </c>
      <c r="R6" s="249">
        <f t="shared" ref="R6:W9" si="0">R5+1</f>
        <v>83</v>
      </c>
      <c r="S6" s="249">
        <f t="shared" si="0"/>
        <v>42</v>
      </c>
      <c r="T6" s="249">
        <f t="shared" si="0"/>
        <v>78</v>
      </c>
      <c r="U6" s="249">
        <f t="shared" si="0"/>
        <v>73</v>
      </c>
      <c r="V6" s="249">
        <f t="shared" si="0"/>
        <v>93</v>
      </c>
      <c r="W6" s="249">
        <f t="shared" si="0"/>
        <v>68</v>
      </c>
      <c r="X6" s="249">
        <f>X5+1</f>
        <v>63</v>
      </c>
      <c r="Z6" s="191"/>
    </row>
    <row r="7" spans="1:26">
      <c r="A7" s="191"/>
      <c r="B7" s="191" t="s">
        <v>981</v>
      </c>
      <c r="C7" s="191" t="s">
        <v>982</v>
      </c>
      <c r="D7" s="191" t="s">
        <v>960</v>
      </c>
      <c r="E7" s="257" t="s">
        <v>959</v>
      </c>
      <c r="F7" s="191" t="s">
        <v>983</v>
      </c>
      <c r="G7" s="191">
        <v>2</v>
      </c>
      <c r="H7" s="191" t="s">
        <v>984</v>
      </c>
      <c r="I7" s="191" t="s">
        <v>893</v>
      </c>
      <c r="J7" s="191" t="s">
        <v>893</v>
      </c>
      <c r="K7" s="191" t="s">
        <v>629</v>
      </c>
      <c r="L7" s="191"/>
      <c r="M7" s="191"/>
      <c r="N7" s="191"/>
      <c r="P7" s="191" t="s">
        <v>985</v>
      </c>
      <c r="Q7" s="249">
        <f>Q6+1</f>
        <v>89</v>
      </c>
      <c r="R7" s="249">
        <f t="shared" si="0"/>
        <v>84</v>
      </c>
      <c r="S7" s="249">
        <f t="shared" si="0"/>
        <v>43</v>
      </c>
      <c r="T7" s="249">
        <f t="shared" si="0"/>
        <v>79</v>
      </c>
      <c r="U7" s="249">
        <f t="shared" si="0"/>
        <v>74</v>
      </c>
      <c r="V7" s="249">
        <f t="shared" si="0"/>
        <v>94</v>
      </c>
      <c r="W7" s="249">
        <f t="shared" si="0"/>
        <v>69</v>
      </c>
      <c r="X7" s="249">
        <f>X6+1</f>
        <v>64</v>
      </c>
      <c r="Z7" s="191"/>
    </row>
    <row r="8" spans="1:26">
      <c r="A8" s="191"/>
      <c r="B8" s="191" t="s">
        <v>986</v>
      </c>
      <c r="C8" s="191" t="s">
        <v>969</v>
      </c>
      <c r="D8" s="191" t="s">
        <v>960</v>
      </c>
      <c r="E8" s="192"/>
      <c r="F8" s="191" t="s">
        <v>987</v>
      </c>
      <c r="G8" s="191">
        <v>3</v>
      </c>
      <c r="H8" s="191" t="s">
        <v>988</v>
      </c>
      <c r="I8" s="193"/>
      <c r="J8" s="194"/>
      <c r="K8" s="191" t="s">
        <v>604</v>
      </c>
      <c r="L8" s="194"/>
      <c r="M8" s="194"/>
      <c r="N8" s="194"/>
      <c r="P8" s="191" t="s">
        <v>958</v>
      </c>
      <c r="Q8" s="249">
        <f>Q7+1</f>
        <v>90</v>
      </c>
      <c r="R8" s="249">
        <f t="shared" si="0"/>
        <v>85</v>
      </c>
      <c r="S8" s="249">
        <f t="shared" si="0"/>
        <v>44</v>
      </c>
      <c r="T8" s="249">
        <f t="shared" si="0"/>
        <v>80</v>
      </c>
      <c r="U8" s="249">
        <f t="shared" si="0"/>
        <v>75</v>
      </c>
      <c r="V8" s="249">
        <f t="shared" si="0"/>
        <v>95</v>
      </c>
      <c r="W8" s="249">
        <f t="shared" si="0"/>
        <v>70</v>
      </c>
      <c r="X8" s="249">
        <f>X7+1</f>
        <v>65</v>
      </c>
      <c r="Z8" s="191"/>
    </row>
    <row r="9" spans="1:26">
      <c r="A9" s="191"/>
      <c r="B9" s="191" t="s">
        <v>989</v>
      </c>
      <c r="C9" s="191" t="s">
        <v>990</v>
      </c>
      <c r="D9" s="191" t="s">
        <v>960</v>
      </c>
      <c r="E9" s="192"/>
      <c r="F9" s="191" t="s">
        <v>991</v>
      </c>
      <c r="G9" s="191">
        <v>4</v>
      </c>
      <c r="H9" s="192"/>
      <c r="K9" s="191" t="s">
        <v>178</v>
      </c>
      <c r="P9" s="191" t="s">
        <v>970</v>
      </c>
      <c r="Q9" s="249">
        <f>Q8+1</f>
        <v>91</v>
      </c>
      <c r="R9" s="249">
        <f t="shared" si="0"/>
        <v>86</v>
      </c>
      <c r="S9" s="249">
        <f t="shared" si="0"/>
        <v>45</v>
      </c>
      <c r="T9" s="249">
        <f t="shared" si="0"/>
        <v>81</v>
      </c>
      <c r="U9" s="249">
        <f t="shared" si="0"/>
        <v>76</v>
      </c>
      <c r="V9" s="249">
        <f t="shared" si="0"/>
        <v>96</v>
      </c>
      <c r="W9" s="249">
        <f t="shared" si="0"/>
        <v>71</v>
      </c>
      <c r="X9" s="249">
        <f>X8+1</f>
        <v>66</v>
      </c>
      <c r="Z9" s="191"/>
    </row>
    <row r="10" spans="1:26">
      <c r="A10" s="195"/>
      <c r="B10" s="191" t="s">
        <v>992</v>
      </c>
      <c r="C10" s="191" t="s">
        <v>993</v>
      </c>
      <c r="D10" s="191" t="s">
        <v>960</v>
      </c>
      <c r="E10" s="192"/>
      <c r="F10" s="191" t="s">
        <v>994</v>
      </c>
      <c r="G10" s="191">
        <v>5</v>
      </c>
      <c r="H10" s="192"/>
      <c r="K10" s="191" t="s">
        <v>184</v>
      </c>
      <c r="Z10" s="191"/>
    </row>
    <row r="11" spans="1:26">
      <c r="A11" s="196"/>
      <c r="B11" s="191" t="s">
        <v>995</v>
      </c>
      <c r="C11" s="191" t="s">
        <v>996</v>
      </c>
      <c r="D11" s="191" t="s">
        <v>960</v>
      </c>
      <c r="E11" s="192"/>
      <c r="F11" s="191" t="s">
        <v>997</v>
      </c>
      <c r="G11" s="191">
        <v>6</v>
      </c>
      <c r="H11" s="192"/>
      <c r="K11" s="191" t="s">
        <v>499</v>
      </c>
      <c r="Z11" s="191"/>
    </row>
    <row r="12" spans="1:26">
      <c r="A12" s="196"/>
      <c r="B12" s="191" t="s">
        <v>998</v>
      </c>
      <c r="C12" s="191" t="s">
        <v>999</v>
      </c>
      <c r="D12" s="191" t="s">
        <v>960</v>
      </c>
      <c r="E12" s="192"/>
      <c r="F12" s="191" t="s">
        <v>1000</v>
      </c>
      <c r="G12" s="191" t="s">
        <v>1001</v>
      </c>
      <c r="H12" s="192"/>
      <c r="K12" s="191" t="s">
        <v>687</v>
      </c>
      <c r="Z12" s="191"/>
    </row>
    <row r="13" spans="1:26">
      <c r="A13" s="196"/>
      <c r="B13" s="191" t="s">
        <v>1002</v>
      </c>
      <c r="C13" s="191" t="s">
        <v>1003</v>
      </c>
      <c r="D13" s="191" t="s">
        <v>960</v>
      </c>
      <c r="E13" s="192"/>
      <c r="F13" s="191" t="s">
        <v>1004</v>
      </c>
      <c r="G13" s="191" t="s">
        <v>1005</v>
      </c>
      <c r="H13" s="192"/>
      <c r="K13" s="191" t="s">
        <v>1006</v>
      </c>
      <c r="Z13" s="191"/>
    </row>
    <row r="14" spans="1:26">
      <c r="A14" s="196"/>
      <c r="B14" s="191" t="s">
        <v>1007</v>
      </c>
      <c r="C14" s="191" t="s">
        <v>1008</v>
      </c>
      <c r="D14" s="191" t="s">
        <v>960</v>
      </c>
      <c r="E14" s="192"/>
      <c r="F14" s="191" t="s">
        <v>1009</v>
      </c>
      <c r="G14" s="191" t="s">
        <v>1010</v>
      </c>
      <c r="H14" s="192"/>
      <c r="K14" s="191" t="s">
        <v>778</v>
      </c>
      <c r="Z14" s="191"/>
    </row>
    <row r="15" spans="1:26">
      <c r="A15" s="196"/>
      <c r="B15" s="191" t="s">
        <v>1011</v>
      </c>
      <c r="C15" s="191" t="s">
        <v>1012</v>
      </c>
      <c r="D15" s="191" t="s">
        <v>960</v>
      </c>
      <c r="E15" s="192"/>
      <c r="F15" s="191" t="s">
        <v>1013</v>
      </c>
      <c r="K15" s="191" t="s">
        <v>693</v>
      </c>
      <c r="Z15" s="191"/>
    </row>
    <row r="16" spans="1:26">
      <c r="A16" s="196"/>
      <c r="B16" s="191" t="s">
        <v>1014</v>
      </c>
      <c r="C16" s="191" t="s">
        <v>1015</v>
      </c>
      <c r="D16" s="191" t="s">
        <v>960</v>
      </c>
      <c r="E16" s="192"/>
      <c r="F16" s="191" t="s">
        <v>630</v>
      </c>
      <c r="K16" s="191" t="s">
        <v>1016</v>
      </c>
      <c r="Z16" s="191"/>
    </row>
    <row r="17" spans="1:26">
      <c r="A17" s="196"/>
      <c r="B17" s="191" t="s">
        <v>1017</v>
      </c>
      <c r="C17" s="191" t="s">
        <v>1018</v>
      </c>
      <c r="D17" s="191" t="s">
        <v>1019</v>
      </c>
      <c r="E17" s="192"/>
      <c r="F17" s="191" t="s">
        <v>1020</v>
      </c>
      <c r="K17" s="191"/>
      <c r="Z17" s="191"/>
    </row>
    <row r="18" spans="1:26">
      <c r="A18" s="196"/>
      <c r="B18" s="191" t="s">
        <v>1021</v>
      </c>
      <c r="C18" s="191" t="s">
        <v>1022</v>
      </c>
      <c r="D18" s="191" t="s">
        <v>1019</v>
      </c>
      <c r="E18" s="192"/>
      <c r="F18" s="191" t="s">
        <v>1023</v>
      </c>
      <c r="K18" s="191" t="s">
        <v>1024</v>
      </c>
      <c r="Z18" s="191"/>
    </row>
    <row r="19" spans="1:26">
      <c r="A19" s="196"/>
      <c r="B19" s="191" t="s">
        <v>1025</v>
      </c>
      <c r="C19" s="191" t="s">
        <v>1026</v>
      </c>
      <c r="D19" s="191" t="s">
        <v>1019</v>
      </c>
      <c r="E19" s="192"/>
      <c r="F19" s="191" t="s">
        <v>141</v>
      </c>
      <c r="K19" s="191" t="s">
        <v>1027</v>
      </c>
      <c r="Z19" s="191"/>
    </row>
    <row r="20" spans="1:26">
      <c r="A20" s="196"/>
      <c r="B20" s="191" t="s">
        <v>1028</v>
      </c>
      <c r="C20" s="191" t="s">
        <v>1029</v>
      </c>
      <c r="D20" s="191" t="s">
        <v>1019</v>
      </c>
      <c r="E20" s="192"/>
      <c r="F20" s="191" t="s">
        <v>1030</v>
      </c>
      <c r="K20" s="191" t="s">
        <v>1031</v>
      </c>
      <c r="Z20" s="191"/>
    </row>
    <row r="21" spans="1:26">
      <c r="A21" s="196"/>
      <c r="B21" s="191" t="s">
        <v>1032</v>
      </c>
      <c r="C21" s="191" t="s">
        <v>1033</v>
      </c>
      <c r="D21" s="191" t="s">
        <v>1019</v>
      </c>
      <c r="E21" s="192"/>
      <c r="F21" s="191" t="s">
        <v>1034</v>
      </c>
      <c r="K21" s="197"/>
      <c r="Z21" s="191"/>
    </row>
    <row r="22" spans="1:26">
      <c r="B22" s="191" t="s">
        <v>1035</v>
      </c>
      <c r="C22" s="191" t="s">
        <v>1036</v>
      </c>
      <c r="D22" s="191" t="s">
        <v>1019</v>
      </c>
      <c r="F22" s="191" t="s">
        <v>1037</v>
      </c>
      <c r="Z22" s="191"/>
    </row>
    <row r="23" spans="1:26">
      <c r="F23" s="191" t="s">
        <v>1038</v>
      </c>
      <c r="Z23" s="1396"/>
    </row>
    <row r="24" spans="1:26">
      <c r="F24" s="191" t="s">
        <v>1039</v>
      </c>
      <c r="Z24" s="1396"/>
    </row>
    <row r="25" spans="1:26">
      <c r="F25" s="191" t="s">
        <v>1040</v>
      </c>
      <c r="Z25" s="1396"/>
    </row>
    <row r="26" spans="1:26">
      <c r="F26" s="191" t="s">
        <v>1041</v>
      </c>
      <c r="Z26" s="1396"/>
    </row>
    <row r="27" spans="1:26">
      <c r="F27" s="191" t="s">
        <v>1042</v>
      </c>
    </row>
    <row r="28" spans="1:26">
      <c r="F28" s="191" t="s">
        <v>1043</v>
      </c>
    </row>
    <row r="29" spans="1:26">
      <c r="F29" s="191" t="s">
        <v>1044</v>
      </c>
    </row>
    <row r="30" spans="1:26" ht="12" customHeight="1"/>
    <row r="31" spans="1:26" ht="12" customHeight="1"/>
    <row r="32" spans="1:26">
      <c r="A32" s="183" t="s">
        <v>935</v>
      </c>
      <c r="B32" s="184"/>
      <c r="C32" s="185"/>
      <c r="D32" s="185"/>
      <c r="E32" s="186"/>
      <c r="F32" s="186"/>
      <c r="G32" s="187"/>
      <c r="H32" s="187"/>
      <c r="I32" s="187"/>
      <c r="J32" s="187"/>
      <c r="K32" s="187"/>
      <c r="L32" s="187"/>
      <c r="M32" s="187"/>
      <c r="N32" s="187"/>
      <c r="O32" s="187"/>
      <c r="P32" s="187"/>
      <c r="Q32" s="187"/>
      <c r="R32" s="187"/>
      <c r="S32" s="187"/>
      <c r="T32" s="187"/>
      <c r="U32" s="187"/>
      <c r="V32" s="187"/>
      <c r="W32" s="187"/>
      <c r="X32" s="187"/>
      <c r="Y32" s="187"/>
      <c r="Z32" s="187"/>
    </row>
  </sheetData>
  <conditionalFormatting sqref="I32">
    <cfRule type="cellIs" dxfId="23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CEABF"/>
    <pageSetUpPr fitToPage="1"/>
  </sheetPr>
  <dimension ref="A1:S32"/>
  <sheetViews>
    <sheetView showGridLines="0" tabSelected="1" zoomScaleNormal="100" zoomScaleSheetLayoutView="80" workbookViewId="0">
      <selection activeCell="F17" sqref="F17"/>
    </sheetView>
  </sheetViews>
  <sheetFormatPr defaultColWidth="8.59765625" defaultRowHeight="13.2"/>
  <cols>
    <col min="1" max="4" width="1.59765625" style="206" customWidth="1"/>
    <col min="5" max="5" width="45.59765625" style="206" customWidth="1"/>
    <col min="6" max="8" width="15.59765625" style="206" customWidth="1"/>
    <col min="9" max="9" width="2.59765625" style="206" customWidth="1"/>
    <col min="10" max="16384" width="8.59765625" style="206"/>
  </cols>
  <sheetData>
    <row r="1" spans="1:19" s="200" customFormat="1" ht="45">
      <c r="A1" s="438" t="str">
        <f ca="1" xml:space="preserve"> RIGHT(CELL("filename", $A$1), LEN(CELL("filename", $A$1)) - SEARCH("]", CELL("filename", $A$1)))</f>
        <v>InpCompany</v>
      </c>
      <c r="B1" s="438"/>
      <c r="C1" s="438"/>
      <c r="D1" s="439"/>
      <c r="E1" s="439"/>
      <c r="F1" s="439"/>
      <c r="G1" s="439"/>
      <c r="H1" s="440" t="str">
        <f>InpCompany!F5</f>
        <v>South Staffs Water</v>
      </c>
      <c r="I1" s="199"/>
    </row>
    <row r="2" spans="1:19" s="201" customFormat="1" ht="21">
      <c r="F2" s="442" t="s">
        <v>1045</v>
      </c>
      <c r="G2" s="442" t="s">
        <v>131</v>
      </c>
      <c r="H2" s="442" t="s">
        <v>1046</v>
      </c>
    </row>
    <row r="3" spans="1:19" s="205" customFormat="1" ht="21">
      <c r="A3" s="441" t="s">
        <v>890</v>
      </c>
      <c r="B3" s="202"/>
      <c r="C3" s="203"/>
      <c r="D3" s="204"/>
      <c r="E3" s="204"/>
      <c r="F3" s="204"/>
      <c r="G3" s="204"/>
      <c r="H3" s="204"/>
    </row>
    <row r="5" spans="1:19" s="201" customFormat="1" ht="13.8">
      <c r="B5" s="444"/>
      <c r="C5" s="444"/>
      <c r="D5" s="444"/>
      <c r="E5" s="444" t="s">
        <v>937</v>
      </c>
      <c r="F5" s="445" t="str">
        <f>'Validation summary'!$B$3</f>
        <v>South Staffs Water</v>
      </c>
      <c r="G5" s="446"/>
      <c r="H5" s="444"/>
      <c r="J5" s="206"/>
      <c r="K5" s="206"/>
      <c r="L5" s="206"/>
      <c r="M5" s="206"/>
      <c r="N5" s="206"/>
      <c r="O5" s="206"/>
      <c r="P5" s="206"/>
      <c r="Q5" s="206"/>
      <c r="R5" s="206"/>
      <c r="S5" s="206"/>
    </row>
    <row r="6" spans="1:19" s="201" customFormat="1" ht="13.8">
      <c r="B6" s="444"/>
      <c r="C6" s="444"/>
      <c r="D6" s="444"/>
      <c r="E6" s="444" t="s">
        <v>1047</v>
      </c>
      <c r="F6" s="444" t="str">
        <f>INDEX(Validation!$C$5:$C$22, MATCH($F$5, Validation!$B$5:$B$22, 0))</f>
        <v>SSC</v>
      </c>
      <c r="G6" s="446"/>
      <c r="H6" s="444"/>
      <c r="J6" s="206"/>
      <c r="K6" s="206"/>
      <c r="L6" s="206"/>
      <c r="M6" s="206"/>
      <c r="N6" s="206"/>
      <c r="O6" s="206"/>
      <c r="P6" s="206"/>
      <c r="Q6" s="206"/>
      <c r="R6" s="206"/>
      <c r="S6" s="206"/>
    </row>
    <row r="7" spans="1:19" ht="13.8">
      <c r="B7" s="446"/>
      <c r="C7" s="446"/>
      <c r="D7" s="446"/>
      <c r="E7" s="446"/>
      <c r="F7" s="446"/>
      <c r="G7" s="446"/>
      <c r="H7" s="446"/>
    </row>
    <row r="8" spans="1:19" ht="13.8">
      <c r="B8" s="446"/>
      <c r="C8" s="446"/>
      <c r="D8" s="446"/>
      <c r="E8" s="446" t="s">
        <v>936</v>
      </c>
      <c r="F8" s="445" t="str">
        <f>'Validation summary'!$B$2</f>
        <v>2023-24</v>
      </c>
      <c r="G8" s="446" t="s">
        <v>1048</v>
      </c>
      <c r="H8" s="447"/>
      <c r="I8" s="207"/>
    </row>
    <row r="9" spans="1:19" ht="13.8">
      <c r="B9" s="446"/>
      <c r="C9" s="446"/>
      <c r="D9" s="446"/>
      <c r="E9" s="446"/>
      <c r="F9" s="446"/>
      <c r="G9" s="448"/>
      <c r="H9" s="448"/>
      <c r="I9" s="208"/>
    </row>
    <row r="10" spans="1:19" ht="13.8">
      <c r="B10" s="446"/>
      <c r="C10" s="446"/>
      <c r="D10" s="446"/>
      <c r="E10" s="446" t="s">
        <v>1049</v>
      </c>
      <c r="F10" s="449" t="s">
        <v>1050</v>
      </c>
      <c r="G10" s="446" t="s">
        <v>1048</v>
      </c>
      <c r="H10" s="448"/>
      <c r="I10" s="208"/>
    </row>
    <row r="11" spans="1:19" ht="13.8">
      <c r="B11" s="446"/>
      <c r="C11" s="446"/>
      <c r="D11" s="446"/>
      <c r="E11" s="446" t="s">
        <v>1051</v>
      </c>
      <c r="F11" s="446" t="str">
        <f>"£m ("&amp;F10&amp;" prices)"</f>
        <v>£m (2017-18 prices)</v>
      </c>
      <c r="G11" s="446" t="s">
        <v>1052</v>
      </c>
      <c r="H11" s="448"/>
      <c r="I11" s="208"/>
    </row>
    <row r="12" spans="1:19" ht="13.8">
      <c r="B12" s="446"/>
      <c r="C12" s="446"/>
      <c r="D12" s="446"/>
      <c r="E12" s="446"/>
      <c r="F12" s="446"/>
      <c r="G12" s="446"/>
      <c r="H12" s="446"/>
    </row>
    <row r="13" spans="1:19" ht="21">
      <c r="C13" s="443" t="s">
        <v>1053</v>
      </c>
    </row>
    <row r="14" spans="1:19" ht="13.8">
      <c r="B14" s="446"/>
      <c r="C14" s="446"/>
      <c r="D14" s="446"/>
      <c r="E14" s="446"/>
      <c r="F14" s="446"/>
      <c r="G14" s="446"/>
      <c r="H14" s="446"/>
    </row>
    <row r="15" spans="1:19" ht="13.8">
      <c r="B15" s="446"/>
      <c r="C15" s="446"/>
      <c r="D15" s="446"/>
      <c r="E15" s="446" t="s">
        <v>1054</v>
      </c>
      <c r="F15" s="1992">
        <f>[1]Update!$P$174</f>
        <v>21.126544703034121</v>
      </c>
      <c r="G15" s="446" t="str">
        <f>$F$11</f>
        <v>£m (2017-18 prices)</v>
      </c>
      <c r="H15" s="446"/>
    </row>
    <row r="16" spans="1:19" ht="13.8">
      <c r="B16" s="446"/>
      <c r="C16" s="446"/>
      <c r="D16" s="446"/>
      <c r="E16" s="446" t="s">
        <v>1055</v>
      </c>
      <c r="F16" s="1992">
        <f>[1]Update!$P$354</f>
        <v>406.97736866969143</v>
      </c>
      <c r="G16" s="446" t="str">
        <f>$F$11</f>
        <v>£m (2017-18 prices)</v>
      </c>
      <c r="H16" s="446"/>
    </row>
    <row r="17" spans="1:8" ht="13.8">
      <c r="B17" s="446"/>
      <c r="C17" s="446"/>
      <c r="D17" s="446"/>
      <c r="E17" s="446" t="s">
        <v>1056</v>
      </c>
      <c r="F17" s="450">
        <f>SUM(F15:F16)</f>
        <v>428.10391337272557</v>
      </c>
      <c r="G17" s="446" t="str">
        <f>$F$11</f>
        <v>£m (2017-18 prices)</v>
      </c>
      <c r="H17" s="446"/>
    </row>
    <row r="18" spans="1:8" ht="13.8">
      <c r="B18" s="446"/>
      <c r="C18" s="446"/>
      <c r="D18" s="446"/>
      <c r="E18" s="446"/>
      <c r="F18" s="450"/>
      <c r="G18" s="446"/>
      <c r="H18" s="446"/>
    </row>
    <row r="19" spans="1:8" ht="13.8">
      <c r="B19" s="446"/>
      <c r="C19" s="446"/>
      <c r="D19" s="446"/>
      <c r="E19" s="446" t="s">
        <v>1057</v>
      </c>
      <c r="F19" s="1992">
        <v>0</v>
      </c>
      <c r="G19" s="446" t="str">
        <f>$F$11</f>
        <v>£m (2017-18 prices)</v>
      </c>
      <c r="H19" s="446"/>
    </row>
    <row r="20" spans="1:8" ht="13.8">
      <c r="B20" s="446"/>
      <c r="C20" s="446"/>
      <c r="D20" s="446"/>
      <c r="E20" s="446" t="s">
        <v>1058</v>
      </c>
      <c r="F20" s="1992">
        <v>0</v>
      </c>
      <c r="G20" s="446" t="str">
        <f>$F$11</f>
        <v>£m (2017-18 prices)</v>
      </c>
      <c r="H20" s="446"/>
    </row>
    <row r="21" spans="1:8" ht="13.8">
      <c r="B21" s="446"/>
      <c r="C21" s="446"/>
      <c r="D21" s="446"/>
      <c r="E21" s="446" t="s">
        <v>1059</v>
      </c>
      <c r="F21" s="450">
        <f>SUM(F19:F20)</f>
        <v>0</v>
      </c>
      <c r="G21" s="446" t="str">
        <f>$F$11</f>
        <v>£m (2017-18 prices)</v>
      </c>
      <c r="H21" s="446"/>
    </row>
    <row r="22" spans="1:8" ht="13.8">
      <c r="B22" s="446"/>
      <c r="C22" s="446"/>
      <c r="D22" s="446"/>
      <c r="E22" s="446"/>
      <c r="F22" s="446"/>
      <c r="G22" s="446"/>
      <c r="H22" s="446"/>
    </row>
    <row r="23" spans="1:8" ht="13.8">
      <c r="B23" s="446"/>
      <c r="C23" s="446"/>
      <c r="D23" s="451" t="s">
        <v>948</v>
      </c>
      <c r="E23" s="446"/>
      <c r="F23" s="446"/>
      <c r="G23" s="446"/>
      <c r="H23" s="446"/>
    </row>
    <row r="24" spans="1:8" ht="13.8">
      <c r="B24" s="446"/>
      <c r="C24" s="446"/>
      <c r="D24" s="446"/>
      <c r="E24" s="446" t="s">
        <v>1060</v>
      </c>
      <c r="F24" s="452">
        <v>0.4</v>
      </c>
      <c r="G24" s="446" t="s">
        <v>1061</v>
      </c>
      <c r="H24" s="446"/>
    </row>
    <row r="25" spans="1:8" ht="13.8">
      <c r="B25" s="446"/>
      <c r="C25" s="446"/>
      <c r="D25" s="446"/>
      <c r="E25" s="446" t="s">
        <v>1062</v>
      </c>
      <c r="F25" s="452">
        <v>0.01</v>
      </c>
      <c r="G25" s="446" t="s">
        <v>1061</v>
      </c>
      <c r="H25" s="446"/>
    </row>
    <row r="27" spans="1:8" ht="21">
      <c r="C27" s="443" t="s">
        <v>1063</v>
      </c>
    </row>
    <row r="28" spans="1:8" ht="13.8">
      <c r="C28" s="209"/>
      <c r="D28" s="446"/>
      <c r="E28" s="446"/>
      <c r="F28" s="446"/>
      <c r="G28" s="446"/>
      <c r="H28" s="446"/>
    </row>
    <row r="29" spans="1:8" ht="13.8">
      <c r="A29" s="207"/>
      <c r="D29" s="446"/>
      <c r="E29" s="446" t="s">
        <v>1064</v>
      </c>
      <c r="F29" s="452">
        <v>0.5</v>
      </c>
      <c r="G29" s="446" t="s">
        <v>1061</v>
      </c>
      <c r="H29" s="446"/>
    </row>
    <row r="30" spans="1:8" ht="13.8">
      <c r="A30" s="211">
        <f>SUM(F30*100)</f>
        <v>3</v>
      </c>
      <c r="D30" s="446"/>
      <c r="E30" s="446" t="s">
        <v>1065</v>
      </c>
      <c r="F30" s="452">
        <v>0.03</v>
      </c>
      <c r="G30" s="446" t="s">
        <v>1061</v>
      </c>
      <c r="H30" s="446"/>
    </row>
    <row r="31" spans="1:8" ht="13.8">
      <c r="D31" s="446"/>
      <c r="E31" s="446"/>
      <c r="F31" s="446"/>
      <c r="G31" s="446"/>
      <c r="H31" s="446"/>
    </row>
    <row r="32" spans="1:8" ht="21">
      <c r="A32" s="430" t="s">
        <v>935</v>
      </c>
      <c r="B32" s="184"/>
      <c r="C32" s="185"/>
      <c r="D32" s="186"/>
      <c r="E32" s="187"/>
      <c r="F32" s="187"/>
      <c r="G32" s="187"/>
      <c r="H32" s="187"/>
    </row>
  </sheetData>
  <sheetProtection algorithmName="SHA-512" hashValue="3nt7Z2qMbZAOq8inulE1oJVV1lYn5XbKD45UGsDcs254s+AH5veBQ56QULto9yrvHcts0H2r50fKoxl/VDwsfw==" saltValue="6Kv5skuNLEwD73D31/KrAg==" spinCount="100000" sheet="1" objects="1" scenarios="1"/>
  <conditionalFormatting sqref="H32">
    <cfRule type="cellIs" dxfId="23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CEABF"/>
    <pageSetUpPr fitToPage="1"/>
  </sheetPr>
  <dimension ref="A1:DF114"/>
  <sheetViews>
    <sheetView showGridLines="0" zoomScaleNormal="100" zoomScaleSheetLayoutView="70" workbookViewId="0">
      <pane xSplit="8" ySplit="17" topLeftCell="I18" activePane="bottomRight" state="frozen"/>
      <selection pane="topRight" activeCell="I8" sqref="I8"/>
      <selection pane="bottomLeft" activeCell="I8" sqref="I8"/>
      <selection pane="bottomRight"/>
    </sheetView>
  </sheetViews>
  <sheetFormatPr defaultColWidth="0" defaultRowHeight="13.2" outlineLevelCol="1"/>
  <cols>
    <col min="1" max="4" width="1.59765625" style="206" customWidth="1"/>
    <col min="5" max="5" width="45.59765625" style="206" customWidth="1"/>
    <col min="6" max="8" width="15.59765625" style="206" customWidth="1"/>
    <col min="9" max="9" width="2.59765625" style="206" customWidth="1"/>
    <col min="10" max="16" width="28.59765625" style="393" customWidth="1"/>
    <col min="17" max="55" width="28.59765625" style="206" customWidth="1"/>
    <col min="56" max="71" width="25.59765625" style="206" hidden="1" customWidth="1" outlineLevel="1"/>
    <col min="72" max="72" width="8.59765625" style="206" hidden="1" customWidth="1" collapsed="1"/>
    <col min="73" max="16384" width="8.59765625" style="206" hidden="1"/>
  </cols>
  <sheetData>
    <row r="1" spans="1:110" s="225" customFormat="1" ht="45">
      <c r="A1" s="438" t="str">
        <f ca="1" xml:space="preserve"> RIGHT(CELL("filename", $A$1), LEN(CELL("filename", $A$1)) - SEARCH("]", CELL("filename", $A$1)))</f>
        <v>Company_PC_inputs</v>
      </c>
      <c r="B1" s="438"/>
      <c r="C1" s="198"/>
      <c r="D1" s="198"/>
      <c r="E1" s="198"/>
      <c r="F1" s="198"/>
      <c r="G1" s="198"/>
      <c r="H1" s="198"/>
      <c r="I1" s="198"/>
      <c r="J1" s="392"/>
      <c r="K1" s="392"/>
      <c r="L1" s="392"/>
      <c r="M1" s="392"/>
      <c r="N1" s="392"/>
      <c r="O1" s="392"/>
      <c r="P1" s="392"/>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8">
      <c r="A2" s="444"/>
      <c r="B2" s="444"/>
      <c r="C2" s="444"/>
      <c r="D2" s="444"/>
      <c r="E2" s="444"/>
      <c r="F2" s="453" t="s">
        <v>1045</v>
      </c>
      <c r="G2" s="453" t="s">
        <v>131</v>
      </c>
      <c r="H2" s="453" t="s">
        <v>1046</v>
      </c>
      <c r="I2" s="454"/>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AW2" s="455"/>
      <c r="AX2" s="455"/>
      <c r="AY2" s="455"/>
      <c r="AZ2" s="455"/>
      <c r="BA2" s="455"/>
      <c r="BB2" s="455"/>
      <c r="BC2" s="455"/>
      <c r="BD2" s="455"/>
      <c r="BE2" s="455"/>
      <c r="BF2" s="455"/>
      <c r="BG2" s="455"/>
      <c r="BH2" s="455"/>
      <c r="BI2" s="455"/>
      <c r="BJ2" s="455"/>
      <c r="BK2" s="455"/>
      <c r="BL2" s="455"/>
      <c r="BM2" s="455"/>
      <c r="BN2" s="455"/>
      <c r="BO2" s="455"/>
      <c r="BP2" s="455"/>
      <c r="BQ2" s="455"/>
      <c r="BR2" s="455"/>
      <c r="BS2" s="455"/>
    </row>
    <row r="3" spans="1:110" s="226" customFormat="1" ht="13.8">
      <c r="A3" s="456" t="s">
        <v>1066</v>
      </c>
      <c r="B3" s="457"/>
      <c r="C3" s="458"/>
      <c r="D3" s="459"/>
      <c r="E3" s="459"/>
      <c r="F3" s="459"/>
      <c r="G3" s="459"/>
      <c r="H3" s="459"/>
      <c r="I3" s="459"/>
      <c r="J3" s="460" t="s">
        <v>1067</v>
      </c>
      <c r="K3" s="460" t="s">
        <v>1067</v>
      </c>
      <c r="L3" s="460" t="s">
        <v>1067</v>
      </c>
      <c r="M3" s="460" t="s">
        <v>1067</v>
      </c>
      <c r="N3" s="460" t="s">
        <v>1067</v>
      </c>
      <c r="O3" s="460" t="s">
        <v>1067</v>
      </c>
      <c r="P3" s="460" t="s">
        <v>1067</v>
      </c>
      <c r="Q3" s="461" t="s">
        <v>1067</v>
      </c>
      <c r="R3" s="460" t="s">
        <v>1068</v>
      </c>
      <c r="S3" s="460" t="s">
        <v>1068</v>
      </c>
      <c r="T3" s="460" t="s">
        <v>1068</v>
      </c>
      <c r="U3" s="460" t="s">
        <v>1068</v>
      </c>
      <c r="V3" s="460" t="s">
        <v>1068</v>
      </c>
      <c r="W3" s="460" t="s">
        <v>1068</v>
      </c>
      <c r="X3" s="460" t="s">
        <v>1068</v>
      </c>
      <c r="Y3" s="460" t="s">
        <v>1068</v>
      </c>
      <c r="Z3" s="460" t="s">
        <v>1068</v>
      </c>
      <c r="AA3" s="460" t="s">
        <v>1068</v>
      </c>
      <c r="AB3" s="460" t="s">
        <v>1068</v>
      </c>
      <c r="AC3" s="460" t="s">
        <v>1068</v>
      </c>
      <c r="AD3" s="460" t="s">
        <v>1068</v>
      </c>
      <c r="AE3" s="460" t="s">
        <v>1068</v>
      </c>
      <c r="AF3" s="460" t="s">
        <v>1068</v>
      </c>
      <c r="AG3" s="460" t="s">
        <v>1068</v>
      </c>
      <c r="AH3" s="460" t="s">
        <v>1068</v>
      </c>
      <c r="AI3" s="460" t="s">
        <v>1068</v>
      </c>
      <c r="AJ3" s="460" t="s">
        <v>1068</v>
      </c>
      <c r="AK3" s="461" t="s">
        <v>1068</v>
      </c>
      <c r="AL3" s="460" t="s">
        <v>1069</v>
      </c>
      <c r="AM3" s="460" t="s">
        <v>1069</v>
      </c>
      <c r="AN3" s="460" t="s">
        <v>1069</v>
      </c>
      <c r="AO3" s="461" t="s">
        <v>1069</v>
      </c>
      <c r="AP3" s="460" t="s">
        <v>1070</v>
      </c>
      <c r="AQ3" s="460" t="s">
        <v>1070</v>
      </c>
      <c r="AR3" s="460" t="s">
        <v>1070</v>
      </c>
      <c r="AS3" s="460" t="s">
        <v>1070</v>
      </c>
      <c r="AT3" s="460" t="s">
        <v>1070</v>
      </c>
      <c r="AU3" s="460" t="s">
        <v>1070</v>
      </c>
      <c r="AV3" s="460" t="s">
        <v>1070</v>
      </c>
      <c r="AW3" s="460" t="s">
        <v>1070</v>
      </c>
      <c r="AX3" s="460" t="s">
        <v>1070</v>
      </c>
      <c r="AY3" s="460" t="s">
        <v>1070</v>
      </c>
      <c r="AZ3" s="460" t="s">
        <v>1070</v>
      </c>
      <c r="BA3" s="460" t="s">
        <v>1070</v>
      </c>
      <c r="BB3" s="460" t="s">
        <v>1070</v>
      </c>
      <c r="BC3" s="460" t="s">
        <v>1070</v>
      </c>
      <c r="BD3" s="459"/>
      <c r="BE3" s="459"/>
      <c r="BF3" s="459"/>
      <c r="BG3" s="459"/>
      <c r="BH3" s="459"/>
      <c r="BI3" s="459"/>
      <c r="BJ3" s="459"/>
      <c r="BK3" s="459"/>
      <c r="BL3" s="459"/>
      <c r="BM3" s="459"/>
      <c r="BN3" s="459"/>
      <c r="BO3" s="459"/>
      <c r="BP3" s="459"/>
      <c r="BQ3" s="459"/>
      <c r="BR3" s="459"/>
      <c r="BS3" s="459"/>
    </row>
    <row r="4" spans="1:110" s="201" customFormat="1" ht="13.8">
      <c r="A4" s="444"/>
      <c r="B4" s="444"/>
      <c r="C4" s="444"/>
      <c r="D4" s="444"/>
      <c r="E4" s="444"/>
      <c r="F4" s="444"/>
      <c r="G4" s="444"/>
      <c r="H4" s="444"/>
      <c r="I4" s="444"/>
      <c r="J4" s="462"/>
      <c r="K4" s="462"/>
      <c r="L4" s="462"/>
      <c r="M4" s="462"/>
      <c r="N4" s="462"/>
      <c r="O4" s="462"/>
      <c r="P4" s="462"/>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8">
      <c r="A5" s="444"/>
      <c r="B5" s="464" t="s">
        <v>1071</v>
      </c>
      <c r="C5" s="444"/>
      <c r="D5" s="444"/>
      <c r="E5" s="444"/>
      <c r="F5" s="444"/>
      <c r="G5" s="444"/>
      <c r="H5" s="444"/>
      <c r="I5" s="444"/>
      <c r="J5" s="462"/>
      <c r="K5" s="465"/>
      <c r="L5" s="465"/>
      <c r="M5" s="465"/>
      <c r="N5" s="465"/>
      <c r="O5" s="465"/>
      <c r="P5" s="465"/>
      <c r="Q5" s="466"/>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8">
      <c r="A6" s="444"/>
      <c r="B6" s="444"/>
      <c r="C6" s="444"/>
      <c r="D6" s="444"/>
      <c r="E6" s="444"/>
      <c r="F6" s="444"/>
      <c r="G6" s="444"/>
      <c r="H6" s="444"/>
      <c r="I6" s="444"/>
      <c r="J6" s="462"/>
      <c r="K6" s="462"/>
      <c r="L6" s="462"/>
      <c r="M6" s="462"/>
      <c r="N6" s="462"/>
      <c r="O6" s="462"/>
      <c r="P6" s="462"/>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8">
      <c r="A7" s="444"/>
      <c r="B7" s="444"/>
      <c r="C7" s="444"/>
      <c r="D7" s="444"/>
      <c r="E7" s="444" t="s">
        <v>1072</v>
      </c>
      <c r="F7" s="444"/>
      <c r="G7" s="444" t="s">
        <v>1073</v>
      </c>
      <c r="H7" s="444"/>
      <c r="I7" s="444"/>
      <c r="J7" s="467">
        <f>IF('3A'!$F9="","",'3A'!$F9)</f>
        <v>8.8000000000000007</v>
      </c>
      <c r="K7" s="468">
        <f>IF('3A'!$F10="","",'3A'!$F10)</f>
        <v>2.8240740740740739E-3</v>
      </c>
      <c r="L7" s="469">
        <f>IF('3A'!$F11="","",'3A'!$F11)</f>
        <v>11.416781292984869</v>
      </c>
      <c r="M7" s="469">
        <f>IF('3A'!$F12="","",'3A'!$F12)</f>
        <v>16.666666666666664</v>
      </c>
      <c r="N7" s="469">
        <f>IF('3A'!$F13="","",'3A'!$F13)</f>
        <v>-12.373540856031129</v>
      </c>
      <c r="O7" s="469">
        <f>IF('3A'!$F14="","",'3A'!$F14)</f>
        <v>0</v>
      </c>
      <c r="P7" s="469">
        <f>IF('3A'!$F15="","",'3A'!$F15)</f>
        <v>124.2</v>
      </c>
      <c r="Q7" s="470">
        <f>IF('3A'!$F16="","",'3A'!$F16)</f>
        <v>1.47</v>
      </c>
      <c r="R7" s="471">
        <f>IF(ISBLANK('3A'!$F19),"",'3A'!$F19)</f>
        <v>58000</v>
      </c>
      <c r="S7" s="472">
        <f>IF(ISBLANK('3A'!$F20),"",'3A'!$F20)</f>
        <v>5</v>
      </c>
      <c r="T7" s="472">
        <f>IF(ISBLANK('3A'!$F21),"",'3A'!$F21)</f>
        <v>6000</v>
      </c>
      <c r="U7" s="471">
        <f>IF(ISBLANK('3A'!$F22),"",'3A'!$F22)</f>
        <v>0</v>
      </c>
      <c r="V7" s="472">
        <f>IF(ISBLANK('3A'!$F23),"",'3A'!$F23)</f>
        <v>783.3</v>
      </c>
      <c r="W7" s="472">
        <f>IF(ISBLANK('3A'!$F24),"",'3A'!$F24)</f>
        <v>0.63</v>
      </c>
      <c r="X7" s="472">
        <f>IF(ISBLANK('3A'!$F25),"",'3A'!$F25)</f>
        <v>4</v>
      </c>
      <c r="Y7" s="472">
        <f>IF(ISBLANK('3A'!$F26),"",'3A'!$F26)</f>
        <v>80</v>
      </c>
      <c r="Z7" s="472">
        <f>IF(ISBLANK('3A'!$F27),"",'3A'!$F27)</f>
        <v>100</v>
      </c>
      <c r="AA7" s="472" t="str">
        <f>IF(ISBLANK('3A'!$F28),"",'3A'!$F28)</f>
        <v/>
      </c>
      <c r="AB7" s="472" t="str">
        <f>IF(ISBLANK('3A'!$F29),"",'3A'!$F29)</f>
        <v/>
      </c>
      <c r="AC7" s="472" t="str">
        <f>IF(ISBLANK('3A'!$F30),"",'3A'!$F30)</f>
        <v/>
      </c>
      <c r="AD7" s="472" t="str">
        <f>IF(ISBLANK('3A'!$F31),"",'3A'!$F31)</f>
        <v/>
      </c>
      <c r="AE7" s="472" t="str">
        <f>IF(ISBLANK('3A'!$F32),"",'3A'!$F32)</f>
        <v/>
      </c>
      <c r="AF7" s="472" t="str">
        <f>IF(ISBLANK('3A'!$F33),"",'3A'!$F33)</f>
        <v/>
      </c>
      <c r="AG7" s="472" t="str">
        <f>IF(ISBLANK('3A'!$F34),"",'3A'!$F34)</f>
        <v/>
      </c>
      <c r="AH7" s="472" t="str">
        <f>IF(ISBLANK('3A'!$F35),"",'3A'!$F35)</f>
        <v/>
      </c>
      <c r="AI7" s="472" t="str">
        <f>IF(ISBLANK('3A'!$F36),"",'3A'!$F36)</f>
        <v/>
      </c>
      <c r="AJ7" s="472" t="str">
        <f>IF(ISBLANK('3A'!$F37),"",'3A'!$F37)</f>
        <v/>
      </c>
      <c r="AK7" s="473" t="str">
        <f>IF(ISBLANK('3A'!$F38),"",'3A'!$F38)</f>
        <v/>
      </c>
      <c r="AL7" s="469" t="str">
        <f>IF('3B'!$F9="","",'3B'!$F9)</f>
        <v/>
      </c>
      <c r="AM7" s="474" t="str">
        <f>IF('3B'!$F10="","",'3B'!$F10)</f>
        <v/>
      </c>
      <c r="AN7" s="474" t="str">
        <f>IF('3B'!$F11="","",'3B'!$F11)</f>
        <v/>
      </c>
      <c r="AO7" s="475" t="str">
        <f>IF(ISBLANK('3B'!$F12),"",'3B'!$F12)</f>
        <v/>
      </c>
      <c r="AP7" s="476" t="str">
        <f>IF(ISBLANK('3B'!$F15),"",'3B'!$F15)</f>
        <v/>
      </c>
      <c r="AQ7" s="477" t="str">
        <f>IF(ISBLANK('3B'!$F16),"",'3B'!$F16)</f>
        <v/>
      </c>
      <c r="AR7" s="477" t="str">
        <f>IF(ISBLANK('3B'!$F17),"",'3B'!$F17)</f>
        <v/>
      </c>
      <c r="AS7" s="477" t="str">
        <f>IF(ISBLANK('3B'!$F18),"",'3B'!$F18)</f>
        <v/>
      </c>
      <c r="AT7" s="477" t="str">
        <f>IF(ISBLANK('3B'!$F19),"",'3B'!$F19)</f>
        <v/>
      </c>
      <c r="AU7" s="477" t="str">
        <f>IF(ISBLANK('3B'!$F20),"",'3B'!$F20)</f>
        <v/>
      </c>
      <c r="AV7" s="477" t="str">
        <f>IF(ISBLANK('3B'!$F21),"",'3B'!$F21)</f>
        <v/>
      </c>
      <c r="AW7" s="477" t="str">
        <f>IF(ISBLANK('3B'!$F22),"",'3B'!$F22)</f>
        <v/>
      </c>
      <c r="AX7" s="477" t="str">
        <f>IF(ISBLANK('3B'!$F23),"",'3B'!$F23)</f>
        <v/>
      </c>
      <c r="AY7" s="477" t="str">
        <f>IF(ISBLANK('3B'!$F24),"",'3B'!$F24)</f>
        <v/>
      </c>
      <c r="AZ7" s="477" t="str">
        <f>IF(ISBLANK('3B'!$F25),"",'3B'!$F25)</f>
        <v/>
      </c>
      <c r="BA7" s="477" t="str">
        <f>IF(ISBLANK('3B'!$F26),"",'3B'!$F26)</f>
        <v/>
      </c>
      <c r="BB7" s="477" t="str">
        <f>IF(ISBLANK('3B'!$F27),"",'3B'!$F27)</f>
        <v/>
      </c>
      <c r="BC7" s="478" t="str">
        <f>IF(ISBLANK('3B'!$F28),"",'3B'!$F28)</f>
        <v/>
      </c>
      <c r="BD7" s="469"/>
      <c r="BE7" s="472"/>
      <c r="BF7" s="472"/>
      <c r="BG7" s="472"/>
      <c r="BH7" s="1181"/>
      <c r="BI7" s="467"/>
      <c r="BJ7" s="472"/>
      <c r="BK7" s="1182"/>
      <c r="BL7" s="1182"/>
      <c r="BM7" s="472"/>
      <c r="BN7" s="472"/>
      <c r="BO7" s="472"/>
      <c r="BP7" s="472"/>
      <c r="BQ7" s="472"/>
      <c r="BR7" s="472"/>
      <c r="BS7" s="472"/>
    </row>
    <row r="8" spans="1:110" s="201" customFormat="1" ht="13.8">
      <c r="A8" s="444"/>
      <c r="B8" s="444"/>
      <c r="C8" s="444"/>
      <c r="D8" s="444"/>
      <c r="E8" s="444" t="s">
        <v>1074</v>
      </c>
      <c r="F8" s="444"/>
      <c r="G8" s="444" t="s">
        <v>1075</v>
      </c>
      <c r="H8" s="444"/>
      <c r="I8" s="444"/>
      <c r="J8" s="479"/>
      <c r="K8" s="479"/>
      <c r="L8" s="1332">
        <f>IF(OR('3A'!$R$1="NES",'3A'!$R$1="SSC"),'3F.1'!$G$18,'3F'!$G$18)</f>
        <v>72.7</v>
      </c>
      <c r="M8" s="1332">
        <f>IF(OR('3A'!$R$1="NES",'3A'!$R$1="SSC"),'3F.2'!$G$18,"")</f>
        <v>15.6</v>
      </c>
      <c r="N8" s="1332">
        <f>IF('3A'!$R$1="SSC",'3F.1'!$G$19,'3F'!$G$19)</f>
        <v>128.5</v>
      </c>
      <c r="O8" s="1332">
        <f>IF('3A'!$R$1="SSC",'3F.2'!$G$19,"")</f>
        <v>134.80000000000001</v>
      </c>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1183"/>
      <c r="BE8" s="1183"/>
      <c r="BF8" s="1183"/>
      <c r="BG8" s="1183"/>
      <c r="BH8" s="1183"/>
      <c r="BI8" s="1183"/>
      <c r="BJ8" s="1183"/>
      <c r="BK8" s="1183"/>
      <c r="BL8" s="1183"/>
      <c r="BM8" s="1183"/>
      <c r="BN8" s="1183"/>
      <c r="BO8" s="1183"/>
      <c r="BP8" s="1183"/>
      <c r="BQ8" s="1183"/>
      <c r="BR8" s="1183"/>
      <c r="BS8" s="1183"/>
    </row>
    <row r="9" spans="1:110" s="201" customFormat="1" ht="13.8">
      <c r="A9" s="444"/>
      <c r="B9" s="444"/>
      <c r="C9" s="444"/>
      <c r="D9" s="444"/>
      <c r="E9" s="444"/>
      <c r="F9" s="444"/>
      <c r="G9" s="444"/>
      <c r="H9" s="444"/>
      <c r="I9" s="444"/>
      <c r="J9" s="481"/>
      <c r="K9" s="481"/>
      <c r="L9" s="481"/>
      <c r="M9" s="481"/>
      <c r="N9" s="481"/>
      <c r="O9" s="481"/>
      <c r="P9" s="481"/>
      <c r="Q9" s="482"/>
      <c r="R9" s="481"/>
      <c r="S9" s="481"/>
      <c r="T9" s="481"/>
      <c r="U9" s="481"/>
      <c r="V9" s="481"/>
      <c r="W9" s="481"/>
      <c r="X9" s="481"/>
      <c r="Y9" s="481"/>
      <c r="Z9" s="481"/>
      <c r="AA9" s="481"/>
      <c r="AB9" s="481"/>
      <c r="AC9" s="481"/>
      <c r="AD9" s="481"/>
      <c r="AE9" s="481"/>
      <c r="AF9" s="481"/>
      <c r="AG9" s="481"/>
      <c r="AH9" s="481"/>
      <c r="AI9" s="481"/>
      <c r="AJ9" s="481"/>
      <c r="AK9" s="482"/>
      <c r="AL9" s="481"/>
      <c r="AM9" s="481"/>
      <c r="AN9" s="481"/>
      <c r="AO9" s="482"/>
      <c r="AP9" s="481"/>
      <c r="AQ9" s="481"/>
      <c r="AR9" s="481"/>
      <c r="AS9" s="481"/>
      <c r="AT9" s="481"/>
      <c r="AU9" s="481"/>
      <c r="AV9" s="481"/>
      <c r="AW9" s="481"/>
      <c r="AX9" s="481"/>
      <c r="AY9" s="481"/>
      <c r="AZ9" s="481"/>
      <c r="BA9" s="481"/>
      <c r="BB9" s="481"/>
      <c r="BC9" s="482"/>
      <c r="BD9" s="481"/>
      <c r="BE9" s="481"/>
      <c r="BF9" s="481"/>
      <c r="BG9" s="481"/>
      <c r="BH9" s="481"/>
      <c r="BI9" s="481"/>
      <c r="BJ9" s="481"/>
      <c r="BK9" s="481"/>
      <c r="BL9" s="481"/>
      <c r="BM9" s="481"/>
      <c r="BN9" s="481"/>
      <c r="BO9" s="481"/>
      <c r="BP9" s="481"/>
      <c r="BQ9" s="481"/>
      <c r="BR9" s="481"/>
      <c r="BS9" s="481"/>
    </row>
    <row r="10" spans="1:110" s="201" customFormat="1" ht="13.8">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8">
      <c r="A11" s="444"/>
      <c r="B11" s="444"/>
      <c r="C11" s="444"/>
      <c r="D11" s="454"/>
      <c r="E11" s="444" t="s">
        <v>1076</v>
      </c>
      <c r="F11" s="444"/>
      <c r="G11" s="444" t="s">
        <v>425</v>
      </c>
      <c r="H11" s="444"/>
      <c r="I11" s="444"/>
      <c r="J11" s="485" t="b">
        <f>J$31=Validation!$F$6</f>
        <v>0</v>
      </c>
      <c r="K11" s="486"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8">
      <c r="A12" s="444"/>
      <c r="B12" s="444"/>
      <c r="C12" s="444"/>
      <c r="D12" s="444"/>
      <c r="E12" s="444"/>
      <c r="F12" s="444"/>
      <c r="G12" s="444"/>
      <c r="H12" s="444"/>
      <c r="I12" s="444"/>
      <c r="J12" s="488"/>
      <c r="K12" s="488"/>
      <c r="L12" s="488"/>
      <c r="M12" s="488"/>
      <c r="N12" s="488"/>
      <c r="O12" s="488"/>
      <c r="P12" s="488"/>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01" customFormat="1" ht="13.8">
      <c r="A13" s="444"/>
      <c r="B13" s="444"/>
      <c r="C13" s="444"/>
      <c r="D13" s="444"/>
      <c r="E13" s="444"/>
      <c r="F13" s="444"/>
      <c r="G13" s="444"/>
      <c r="H13" s="444"/>
      <c r="I13" s="444"/>
      <c r="J13" s="488"/>
      <c r="K13" s="488"/>
      <c r="L13" s="488"/>
      <c r="M13" s="488"/>
      <c r="N13" s="488"/>
      <c r="O13" s="488"/>
      <c r="P13" s="488"/>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01" customFormat="1" ht="13.8">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8">
      <c r="A15" s="444"/>
      <c r="B15" s="464" t="s">
        <v>1077</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8">
      <c r="A16" s="444"/>
      <c r="B16" s="444"/>
      <c r="C16" s="444"/>
      <c r="D16" s="444"/>
      <c r="E16" s="444" t="s">
        <v>1078</v>
      </c>
      <c r="F16" s="444"/>
      <c r="G16" s="444" t="s">
        <v>1052</v>
      </c>
      <c r="H16" s="444"/>
      <c r="I16" s="444"/>
      <c r="J16" s="491" t="str">
        <f>'3A'!$C$9</f>
        <v>PR19SSC_D1</v>
      </c>
      <c r="K16" s="491" t="str">
        <f>'3A'!$C$10</f>
        <v>PR19SSC_D2</v>
      </c>
      <c r="L16" s="491" t="str">
        <f>'3A'!$C$11</f>
        <v>PR19SSC_C1</v>
      </c>
      <c r="M16" s="491" t="str">
        <f>'3A'!$C$12</f>
        <v>PR19SSC_C2</v>
      </c>
      <c r="N16" s="491" t="str">
        <f>'3A'!$C$13</f>
        <v>PR19SSC_C3</v>
      </c>
      <c r="O16" s="491" t="str">
        <f>'3A'!$C$14</f>
        <v>PR19SSC_C4</v>
      </c>
      <c r="P16" s="491" t="str">
        <f>'3A'!$C$15</f>
        <v>PR19SSC_D4</v>
      </c>
      <c r="Q16" s="492" t="str">
        <f>'3A'!$C$16</f>
        <v>PR19SSC_D5</v>
      </c>
      <c r="R16" s="491" t="str">
        <f>'3A'!$C$19</f>
        <v>PR19SSC_B1</v>
      </c>
      <c r="S16" s="491" t="str">
        <f>'3A'!$C$20</f>
        <v>PR19SSC_B2</v>
      </c>
      <c r="T16" s="491" t="str">
        <f>'3A'!$C$21</f>
        <v>PR19SSC_B3</v>
      </c>
      <c r="U16" s="491" t="str">
        <f>'3A'!$C$22</f>
        <v>PR19SSC_C5</v>
      </c>
      <c r="V16" s="491" t="str">
        <f>'3A'!$C$23</f>
        <v>PR19SSC_C7</v>
      </c>
      <c r="W16" s="491" t="str">
        <f>'3A'!$C$24</f>
        <v>PR19SSC_D6</v>
      </c>
      <c r="X16" s="491" t="str">
        <f>'3A'!$C$25</f>
        <v>PR19SSC_D7</v>
      </c>
      <c r="Y16" s="491" t="str">
        <f>'3A'!$C$26</f>
        <v>PR19SSC_D8</v>
      </c>
      <c r="Z16" s="491" t="str">
        <f>'3A'!$C$27</f>
        <v>PR19SSC_E2</v>
      </c>
      <c r="AA16" s="491" t="str">
        <f>'3A'!$C$28</f>
        <v/>
      </c>
      <c r="AB16" s="491" t="str">
        <f>'3A'!$C$29</f>
        <v/>
      </c>
      <c r="AC16" s="491" t="str">
        <f>'3A'!$C$30</f>
        <v/>
      </c>
      <c r="AD16" s="491" t="str">
        <f>'3A'!$C$31</f>
        <v/>
      </c>
      <c r="AE16" s="491" t="str">
        <f>'3A'!$C$32</f>
        <v/>
      </c>
      <c r="AF16" s="491" t="str">
        <f>'3A'!$C$33</f>
        <v/>
      </c>
      <c r="AG16" s="491" t="str">
        <f>'3A'!$C$34</f>
        <v/>
      </c>
      <c r="AH16" s="491" t="str">
        <f>'3A'!$C$35</f>
        <v/>
      </c>
      <c r="AI16" s="491" t="str">
        <f>'3A'!$C$36</f>
        <v/>
      </c>
      <c r="AJ16" s="491" t="str">
        <f>'3A'!$C$37</f>
        <v/>
      </c>
      <c r="AK16" s="492" t="str">
        <f>'3A'!$C$38</f>
        <v/>
      </c>
      <c r="AL16" s="491" t="str">
        <f>'3B'!$C$9</f>
        <v/>
      </c>
      <c r="AM16" s="491" t="str">
        <f>'3B'!$C$10</f>
        <v/>
      </c>
      <c r="AN16" s="491" t="str">
        <f>'3B'!$C$11</f>
        <v/>
      </c>
      <c r="AO16" s="492" t="str">
        <f>'3B'!$C$12</f>
        <v/>
      </c>
      <c r="AP16" s="491" t="str">
        <f>'3B'!$C$15</f>
        <v/>
      </c>
      <c r="AQ16" s="491" t="str">
        <f>'3B'!$C$16</f>
        <v/>
      </c>
      <c r="AR16" s="491" t="str">
        <f>'3B'!$C$17</f>
        <v/>
      </c>
      <c r="AS16" s="491" t="str">
        <f>'3B'!$C$18</f>
        <v/>
      </c>
      <c r="AT16" s="491" t="str">
        <f>'3B'!$C$19</f>
        <v/>
      </c>
      <c r="AU16" s="491" t="str">
        <f>'3B'!$C$20</f>
        <v/>
      </c>
      <c r="AV16" s="491" t="str">
        <f>'3B'!$C$21</f>
        <v/>
      </c>
      <c r="AW16" s="491" t="str">
        <f>'3B'!$C$22</f>
        <v/>
      </c>
      <c r="AX16" s="491" t="str">
        <f>'3B'!$C$23</f>
        <v/>
      </c>
      <c r="AY16" s="491" t="str">
        <f>'3B'!$C$24</f>
        <v/>
      </c>
      <c r="AZ16" s="491" t="str">
        <f>'3B'!$C$25</f>
        <v/>
      </c>
      <c r="BA16" s="491" t="str">
        <f>'3B'!$C$26</f>
        <v/>
      </c>
      <c r="BB16" s="491" t="str">
        <f>'3B'!$C$27</f>
        <v/>
      </c>
      <c r="BC16" s="492" t="str">
        <f>'3B'!$C$28</f>
        <v/>
      </c>
      <c r="BD16" s="491"/>
      <c r="BE16" s="491"/>
      <c r="BF16" s="491"/>
      <c r="BG16" s="491"/>
      <c r="BH16" s="491"/>
      <c r="BI16" s="491"/>
      <c r="BJ16" s="491"/>
      <c r="BK16" s="491"/>
      <c r="BL16" s="491"/>
      <c r="BM16" s="491"/>
      <c r="BN16" s="491"/>
      <c r="BO16" s="491"/>
      <c r="BP16" s="1185"/>
      <c r="BQ16" s="1185"/>
      <c r="BR16" s="1185"/>
      <c r="BS16" s="1185"/>
    </row>
    <row r="17" spans="1:71" s="216" customFormat="1" ht="27.6">
      <c r="A17" s="493"/>
      <c r="B17" s="493"/>
      <c r="C17" s="493"/>
      <c r="D17" s="493"/>
      <c r="E17" s="493" t="s">
        <v>1079</v>
      </c>
      <c r="F17" s="493"/>
      <c r="G17" s="493" t="s">
        <v>1052</v>
      </c>
      <c r="H17" s="493"/>
      <c r="I17" s="493"/>
      <c r="J17" s="494" t="str">
        <f>'3A'!$B$9</f>
        <v>Water quality compliance (CRI)</v>
      </c>
      <c r="K17" s="494" t="str">
        <f>'3A'!$B$10</f>
        <v>Water supply interruptions</v>
      </c>
      <c r="L17" s="494" t="str">
        <f>'3A'!$B$11</f>
        <v>Leakage South Staffs region</v>
      </c>
      <c r="M17" s="494" t="str">
        <f>'3A'!$B$12</f>
        <v>Leakage Cambridge region</v>
      </c>
      <c r="N17" s="494" t="str">
        <f>'3A'!$B$13</f>
        <v>Per capita consumption South Staffs region</v>
      </c>
      <c r="O17" s="494" t="str">
        <f>'3A'!$B$14</f>
        <v>Per capita consumption Cambridge region</v>
      </c>
      <c r="P17" s="494" t="str">
        <f>'3A'!$B$15</f>
        <v>Mains repairs</v>
      </c>
      <c r="Q17" s="495" t="str">
        <f>'3A'!$B$16</f>
        <v>Unplanned outage</v>
      </c>
      <c r="R17" s="494" t="str">
        <f>'3A'!$B$19</f>
        <v>Financial support</v>
      </c>
      <c r="S17" s="494" t="str">
        <f>'3A'!$B$20</f>
        <v>Extra Care assistance</v>
      </c>
      <c r="T17" s="494" t="str">
        <f>'3A'!$B$21</f>
        <v>Education activity</v>
      </c>
      <c r="U17" s="494" t="str">
        <f>'3A'!$B$22</f>
        <v>Environmentally sensitive water abstraction</v>
      </c>
      <c r="V17" s="494" t="str">
        <f>'3A'!$B$23</f>
        <v>Protecting wildlife, plants, habitats and catchments</v>
      </c>
      <c r="W17" s="494" t="str">
        <f>'3A'!$B$24</f>
        <v>Customer contact about water quality</v>
      </c>
      <c r="X17" s="494" t="str">
        <f>'3A'!$B$25</f>
        <v>Visible leak repair time</v>
      </c>
      <c r="Y17" s="494" t="str">
        <f>'3A'!$B$26</f>
        <v>Water treatment works delivery programme</v>
      </c>
      <c r="Z17" s="494" t="str">
        <f>'3A'!$B$27</f>
        <v>Residential void properties and gap sites</v>
      </c>
      <c r="AA17" s="494" t="str">
        <f>'3A'!$B$28</f>
        <v/>
      </c>
      <c r="AB17" s="494" t="str">
        <f>'3A'!$B$29</f>
        <v/>
      </c>
      <c r="AC17" s="494" t="str">
        <f>'3A'!$B$30</f>
        <v/>
      </c>
      <c r="AD17" s="494" t="str">
        <f>'3A'!$B$31</f>
        <v/>
      </c>
      <c r="AE17" s="494" t="str">
        <f>'3A'!$B$32</f>
        <v/>
      </c>
      <c r="AF17" s="494" t="str">
        <f>'3A'!$B$33</f>
        <v/>
      </c>
      <c r="AG17" s="494" t="str">
        <f>'3A'!$B$34</f>
        <v/>
      </c>
      <c r="AH17" s="494" t="str">
        <f>'3A'!$B$35</f>
        <v/>
      </c>
      <c r="AI17" s="494" t="str">
        <f>'3A'!$B$36</f>
        <v/>
      </c>
      <c r="AJ17" s="494" t="str">
        <f>'3A'!$B$37</f>
        <v/>
      </c>
      <c r="AK17" s="495" t="str">
        <f>'3A'!$B$38</f>
        <v/>
      </c>
      <c r="AL17" s="494" t="str">
        <f>'3B'!$B$9</f>
        <v/>
      </c>
      <c r="AM17" s="494" t="str">
        <f>'3B'!$B$10</f>
        <v/>
      </c>
      <c r="AN17" s="494" t="str">
        <f>'3B'!$B$11</f>
        <v/>
      </c>
      <c r="AO17" s="495" t="str">
        <f>'3B'!$B$12</f>
        <v/>
      </c>
      <c r="AP17" s="494" t="str">
        <f>'3B'!$B$15</f>
        <v/>
      </c>
      <c r="AQ17" s="494" t="str">
        <f>'3B'!$B$16</f>
        <v/>
      </c>
      <c r="AR17" s="494" t="str">
        <f>'3B'!$B$17</f>
        <v/>
      </c>
      <c r="AS17" s="494" t="str">
        <f>'3B'!$B$18</f>
        <v/>
      </c>
      <c r="AT17" s="494" t="str">
        <f>'3B'!$B$19</f>
        <v/>
      </c>
      <c r="AU17" s="494" t="str">
        <f>'3B'!$B$20</f>
        <v/>
      </c>
      <c r="AV17" s="494" t="str">
        <f>'3B'!$B$21</f>
        <v/>
      </c>
      <c r="AW17" s="494" t="str">
        <f>'3B'!$B$22</f>
        <v/>
      </c>
      <c r="AX17" s="494" t="str">
        <f>'3B'!$B$23</f>
        <v/>
      </c>
      <c r="AY17" s="494" t="str">
        <f>'3B'!$B$24</f>
        <v/>
      </c>
      <c r="AZ17" s="494" t="str">
        <f>'3B'!$B$25</f>
        <v/>
      </c>
      <c r="BA17" s="494" t="str">
        <f>'3B'!$B$26</f>
        <v/>
      </c>
      <c r="BB17" s="494" t="str">
        <f>'3B'!$B$27</f>
        <v/>
      </c>
      <c r="BC17" s="495" t="str">
        <f>'3B'!$B$28</f>
        <v/>
      </c>
      <c r="BD17" s="494"/>
      <c r="BE17" s="494"/>
      <c r="BF17" s="494"/>
      <c r="BG17" s="494"/>
      <c r="BH17" s="494"/>
      <c r="BI17" s="494"/>
      <c r="BJ17" s="494"/>
      <c r="BK17" s="494"/>
      <c r="BL17" s="494"/>
      <c r="BM17" s="494"/>
      <c r="BN17" s="494"/>
      <c r="BO17" s="494"/>
      <c r="BP17" s="1186"/>
      <c r="BQ17" s="1186"/>
      <c r="BR17" s="1186"/>
      <c r="BS17" s="1186"/>
    </row>
    <row r="18" spans="1:71" s="201" customFormat="1" ht="13.8">
      <c r="A18" s="444"/>
      <c r="B18" s="444"/>
      <c r="C18" s="444"/>
      <c r="D18" s="444"/>
      <c r="E18" s="444"/>
      <c r="F18" s="444"/>
      <c r="G18" s="444"/>
      <c r="H18" s="444"/>
      <c r="I18" s="444"/>
      <c r="J18" s="485"/>
      <c r="K18" s="485"/>
      <c r="L18" s="485"/>
      <c r="M18" s="485"/>
      <c r="N18" s="485"/>
      <c r="O18" s="485"/>
      <c r="P18" s="485"/>
      <c r="Q18" s="487"/>
      <c r="R18" s="485"/>
      <c r="S18" s="485"/>
      <c r="T18" s="485"/>
      <c r="U18" s="485"/>
      <c r="V18" s="485"/>
      <c r="W18" s="485"/>
      <c r="X18" s="485"/>
      <c r="Y18" s="485"/>
      <c r="Z18" s="485"/>
      <c r="AA18" s="485"/>
      <c r="AB18" s="485"/>
      <c r="AC18" s="485"/>
      <c r="AD18" s="485"/>
      <c r="AE18" s="485"/>
      <c r="AF18" s="485"/>
      <c r="AG18" s="485"/>
      <c r="AH18" s="485"/>
      <c r="AI18" s="485"/>
      <c r="AJ18" s="485"/>
      <c r="AK18" s="487"/>
      <c r="AL18" s="485"/>
      <c r="AM18" s="485"/>
      <c r="AN18" s="485"/>
      <c r="AO18" s="487"/>
      <c r="AP18" s="485"/>
      <c r="AQ18" s="485"/>
      <c r="AR18" s="485"/>
      <c r="AS18" s="485"/>
      <c r="AT18" s="485"/>
      <c r="AU18" s="485"/>
      <c r="AV18" s="485"/>
      <c r="AW18" s="485"/>
      <c r="AX18" s="485"/>
      <c r="AY18" s="485"/>
      <c r="AZ18" s="485"/>
      <c r="BA18" s="485"/>
      <c r="BB18" s="485"/>
      <c r="BC18" s="487"/>
      <c r="BD18" s="485"/>
      <c r="BE18" s="485"/>
      <c r="BF18" s="485"/>
      <c r="BG18" s="485"/>
      <c r="BH18" s="485"/>
      <c r="BI18" s="485"/>
      <c r="BJ18" s="485"/>
      <c r="BK18" s="485"/>
      <c r="BL18" s="485"/>
      <c r="BM18" s="485"/>
      <c r="BN18" s="485"/>
      <c r="BO18" s="485"/>
      <c r="BP18" s="485"/>
      <c r="BQ18" s="485"/>
      <c r="BR18" s="485"/>
      <c r="BS18" s="485"/>
    </row>
    <row r="19" spans="1:71" s="201" customFormat="1" ht="13.8">
      <c r="A19" s="444"/>
      <c r="B19" s="444"/>
      <c r="C19" s="444"/>
      <c r="D19" s="444"/>
      <c r="E19" s="444" t="s">
        <v>1080</v>
      </c>
      <c r="F19" s="444"/>
      <c r="G19" s="444" t="s">
        <v>425</v>
      </c>
      <c r="H19" s="444"/>
      <c r="I19" s="444"/>
      <c r="J19" s="496" t="b">
        <v>0</v>
      </c>
      <c r="K19" s="496" t="b">
        <v>1</v>
      </c>
      <c r="L19" s="496" t="b">
        <v>0</v>
      </c>
      <c r="M19" s="496" t="b">
        <v>0</v>
      </c>
      <c r="N19" s="496" t="b">
        <v>0</v>
      </c>
      <c r="O19" s="496" t="b">
        <v>0</v>
      </c>
      <c r="P19" s="496" t="b">
        <v>0</v>
      </c>
      <c r="Q19" s="497" t="b">
        <v>0</v>
      </c>
      <c r="R19" s="496" t="b">
        <v>0</v>
      </c>
      <c r="S19" s="496" t="b">
        <v>0</v>
      </c>
      <c r="T19" s="496" t="b">
        <v>0</v>
      </c>
      <c r="U19" s="496" t="b">
        <v>0</v>
      </c>
      <c r="V19" s="496" t="b">
        <v>0</v>
      </c>
      <c r="W19" s="496" t="b">
        <v>0</v>
      </c>
      <c r="X19" s="496" t="b">
        <v>0</v>
      </c>
      <c r="Y19" s="496" t="b">
        <v>0</v>
      </c>
      <c r="Z19" s="496" t="b">
        <v>0</v>
      </c>
      <c r="AA19" s="496" t="b">
        <v>0</v>
      </c>
      <c r="AB19" s="496" t="b">
        <v>0</v>
      </c>
      <c r="AC19" s="496" t="b">
        <v>0</v>
      </c>
      <c r="AD19" s="496" t="b">
        <v>0</v>
      </c>
      <c r="AE19" s="496" t="b">
        <v>0</v>
      </c>
      <c r="AF19" s="496" t="b">
        <v>0</v>
      </c>
      <c r="AG19" s="496" t="b">
        <v>0</v>
      </c>
      <c r="AH19" s="496" t="b">
        <v>0</v>
      </c>
      <c r="AI19" s="496" t="b">
        <v>0</v>
      </c>
      <c r="AJ19" s="496" t="b">
        <v>0</v>
      </c>
      <c r="AK19" s="497" t="b">
        <v>0</v>
      </c>
      <c r="AL19" s="496" t="b">
        <v>0</v>
      </c>
      <c r="AM19" s="496" t="b">
        <v>0</v>
      </c>
      <c r="AN19" s="496" t="b">
        <v>0</v>
      </c>
      <c r="AO19" s="497" t="b">
        <v>0</v>
      </c>
      <c r="AP19" s="496" t="b">
        <v>0</v>
      </c>
      <c r="AQ19" s="496" t="b">
        <v>0</v>
      </c>
      <c r="AR19" s="496" t="b">
        <v>0</v>
      </c>
      <c r="AS19" s="496" t="b">
        <v>0</v>
      </c>
      <c r="AT19" s="496" t="b">
        <v>0</v>
      </c>
      <c r="AU19" s="496" t="b">
        <v>0</v>
      </c>
      <c r="AV19" s="496" t="b">
        <v>0</v>
      </c>
      <c r="AW19" s="496" t="b">
        <v>0</v>
      </c>
      <c r="AX19" s="496" t="b">
        <v>0</v>
      </c>
      <c r="AY19" s="496" t="b">
        <v>0</v>
      </c>
      <c r="AZ19" s="496" t="b">
        <v>0</v>
      </c>
      <c r="BA19" s="496" t="b">
        <v>0</v>
      </c>
      <c r="BB19" s="496" t="b">
        <v>0</v>
      </c>
      <c r="BC19" s="497" t="b">
        <v>0</v>
      </c>
      <c r="BD19" s="539" t="b">
        <v>0</v>
      </c>
      <c r="BE19" s="539" t="b">
        <v>0</v>
      </c>
      <c r="BF19" s="539" t="b">
        <v>0</v>
      </c>
      <c r="BG19" s="539" t="b">
        <v>0</v>
      </c>
      <c r="BH19" s="539" t="b">
        <v>0</v>
      </c>
      <c r="BI19" s="539" t="b">
        <v>0</v>
      </c>
      <c r="BJ19" s="539" t="b">
        <v>0</v>
      </c>
      <c r="BK19" s="539" t="b">
        <v>0</v>
      </c>
      <c r="BL19" s="539" t="b">
        <v>0</v>
      </c>
      <c r="BM19" s="539" t="b">
        <v>0</v>
      </c>
      <c r="BN19" s="539" t="b">
        <v>0</v>
      </c>
      <c r="BO19" s="539" t="b">
        <v>0</v>
      </c>
      <c r="BP19" s="539" t="b">
        <v>0</v>
      </c>
      <c r="BQ19" s="539" t="b">
        <v>0</v>
      </c>
      <c r="BR19" s="539" t="b">
        <v>0</v>
      </c>
      <c r="BS19" s="539" t="b">
        <v>0</v>
      </c>
    </row>
    <row r="20" spans="1:71" s="201" customFormat="1" ht="13.8">
      <c r="A20" s="444"/>
      <c r="B20" s="444"/>
      <c r="C20" s="444"/>
      <c r="D20" s="444"/>
      <c r="E20" s="444" t="s">
        <v>1081</v>
      </c>
      <c r="F20" s="444"/>
      <c r="G20" s="444" t="s">
        <v>425</v>
      </c>
      <c r="H20" s="444"/>
      <c r="I20" s="444"/>
      <c r="J20" s="496" t="b">
        <v>0</v>
      </c>
      <c r="K20" s="496" t="b">
        <v>0</v>
      </c>
      <c r="L20" s="496" t="b">
        <v>1</v>
      </c>
      <c r="M20" s="496" t="b">
        <v>1</v>
      </c>
      <c r="N20" s="496" t="b">
        <v>1</v>
      </c>
      <c r="O20" s="496" t="b">
        <v>1</v>
      </c>
      <c r="P20" s="496" t="b">
        <v>0</v>
      </c>
      <c r="Q20" s="497" t="b">
        <v>0</v>
      </c>
      <c r="R20" s="496" t="b">
        <v>0</v>
      </c>
      <c r="S20" s="496" t="b">
        <v>0</v>
      </c>
      <c r="T20" s="496" t="b">
        <v>0</v>
      </c>
      <c r="U20" s="496" t="b">
        <v>0</v>
      </c>
      <c r="V20" s="496" t="b">
        <v>0</v>
      </c>
      <c r="W20" s="496" t="b">
        <v>0</v>
      </c>
      <c r="X20" s="496" t="b">
        <v>0</v>
      </c>
      <c r="Y20" s="496" t="b">
        <v>0</v>
      </c>
      <c r="Z20" s="496" t="b">
        <v>0</v>
      </c>
      <c r="AA20" s="496" t="b">
        <v>0</v>
      </c>
      <c r="AB20" s="496" t="b">
        <v>0</v>
      </c>
      <c r="AC20" s="496" t="b">
        <v>0</v>
      </c>
      <c r="AD20" s="496" t="b">
        <v>0</v>
      </c>
      <c r="AE20" s="496" t="b">
        <v>0</v>
      </c>
      <c r="AF20" s="496" t="b">
        <v>0</v>
      </c>
      <c r="AG20" s="496" t="b">
        <v>0</v>
      </c>
      <c r="AH20" s="496" t="b">
        <v>0</v>
      </c>
      <c r="AI20" s="496" t="b">
        <v>0</v>
      </c>
      <c r="AJ20" s="496" t="b">
        <v>0</v>
      </c>
      <c r="AK20" s="497" t="b">
        <v>0</v>
      </c>
      <c r="AL20" s="496" t="b">
        <v>0</v>
      </c>
      <c r="AM20" s="496" t="b">
        <v>0</v>
      </c>
      <c r="AN20" s="496" t="b">
        <v>0</v>
      </c>
      <c r="AO20" s="497" t="b">
        <v>0</v>
      </c>
      <c r="AP20" s="496" t="b">
        <v>0</v>
      </c>
      <c r="AQ20" s="496" t="b">
        <v>0</v>
      </c>
      <c r="AR20" s="496" t="b">
        <v>0</v>
      </c>
      <c r="AS20" s="496" t="b">
        <v>0</v>
      </c>
      <c r="AT20" s="496" t="b">
        <v>0</v>
      </c>
      <c r="AU20" s="496" t="b">
        <v>0</v>
      </c>
      <c r="AV20" s="496" t="b">
        <v>0</v>
      </c>
      <c r="AW20" s="496" t="b">
        <v>0</v>
      </c>
      <c r="AX20" s="496" t="b">
        <v>0</v>
      </c>
      <c r="AY20" s="496" t="b">
        <v>0</v>
      </c>
      <c r="AZ20" s="496" t="b">
        <v>0</v>
      </c>
      <c r="BA20" s="496" t="b">
        <v>0</v>
      </c>
      <c r="BB20" s="496" t="b">
        <v>0</v>
      </c>
      <c r="BC20" s="497" t="b">
        <v>0</v>
      </c>
      <c r="BD20" s="539" t="b">
        <v>0</v>
      </c>
      <c r="BE20" s="539" t="b">
        <v>0</v>
      </c>
      <c r="BF20" s="539" t="b">
        <v>0</v>
      </c>
      <c r="BG20" s="539" t="b">
        <v>0</v>
      </c>
      <c r="BH20" s="539" t="b">
        <v>0</v>
      </c>
      <c r="BI20" s="539" t="b">
        <v>0</v>
      </c>
      <c r="BJ20" s="539" t="b">
        <v>0</v>
      </c>
      <c r="BK20" s="539" t="b">
        <v>0</v>
      </c>
      <c r="BL20" s="539" t="b">
        <v>0</v>
      </c>
      <c r="BM20" s="539" t="b">
        <v>0</v>
      </c>
      <c r="BN20" s="539" t="b">
        <v>0</v>
      </c>
      <c r="BO20" s="539" t="b">
        <v>0</v>
      </c>
      <c r="BP20" s="539" t="b">
        <v>0</v>
      </c>
      <c r="BQ20" s="539" t="b">
        <v>0</v>
      </c>
      <c r="BR20" s="539" t="b">
        <v>0</v>
      </c>
      <c r="BS20" s="539" t="b">
        <v>0</v>
      </c>
    </row>
    <row r="21" spans="1:71" s="201" customFormat="1" ht="13.8">
      <c r="A21" s="444"/>
      <c r="B21" s="444"/>
      <c r="C21" s="444"/>
      <c r="D21" s="444"/>
      <c r="E21" s="444"/>
      <c r="F21" s="444"/>
      <c r="G21" s="444"/>
      <c r="H21" s="444"/>
      <c r="I21" s="444"/>
      <c r="J21" s="485"/>
      <c r="K21" s="485"/>
      <c r="L21" s="485"/>
      <c r="M21" s="485"/>
      <c r="N21" s="485"/>
      <c r="O21" s="485"/>
      <c r="P21" s="485"/>
      <c r="Q21" s="487"/>
      <c r="R21" s="485"/>
      <c r="S21" s="485"/>
      <c r="T21" s="485"/>
      <c r="U21" s="485"/>
      <c r="V21" s="485"/>
      <c r="W21" s="485"/>
      <c r="X21" s="485"/>
      <c r="Y21" s="485"/>
      <c r="Z21" s="485"/>
      <c r="AA21" s="485"/>
      <c r="AB21" s="485"/>
      <c r="AC21" s="485"/>
      <c r="AD21" s="485"/>
      <c r="AE21" s="485"/>
      <c r="AF21" s="485"/>
      <c r="AG21" s="485"/>
      <c r="AH21" s="485"/>
      <c r="AI21" s="485"/>
      <c r="AJ21" s="485"/>
      <c r="AK21" s="487"/>
      <c r="AL21" s="485"/>
      <c r="AM21" s="485"/>
      <c r="AN21" s="485"/>
      <c r="AO21" s="487"/>
      <c r="AP21" s="485"/>
      <c r="AQ21" s="485"/>
      <c r="AR21" s="485"/>
      <c r="AS21" s="485"/>
      <c r="AT21" s="485"/>
      <c r="AU21" s="485"/>
      <c r="AV21" s="485"/>
      <c r="AW21" s="485"/>
      <c r="AX21" s="485"/>
      <c r="AY21" s="485"/>
      <c r="AZ21" s="485"/>
      <c r="BA21" s="485"/>
      <c r="BB21" s="485"/>
      <c r="BC21" s="487"/>
      <c r="BD21" s="485"/>
      <c r="BE21" s="485"/>
      <c r="BF21" s="485"/>
      <c r="BG21" s="485"/>
      <c r="BH21" s="485"/>
      <c r="BI21" s="485"/>
      <c r="BJ21" s="485"/>
      <c r="BK21" s="485"/>
      <c r="BL21" s="485"/>
      <c r="BM21" s="485"/>
      <c r="BN21" s="485"/>
      <c r="BO21" s="485"/>
      <c r="BP21" s="485"/>
      <c r="BQ21" s="485"/>
      <c r="BR21" s="485"/>
      <c r="BS21" s="485"/>
    </row>
    <row r="22" spans="1:71" s="201" customFormat="1" ht="13.8">
      <c r="A22" s="444"/>
      <c r="B22" s="444"/>
      <c r="C22" s="444"/>
      <c r="D22" s="454" t="s">
        <v>1082</v>
      </c>
      <c r="E22" s="444"/>
      <c r="F22" s="444"/>
      <c r="G22" s="444"/>
      <c r="H22" s="444"/>
      <c r="I22" s="444"/>
      <c r="J22" s="481"/>
      <c r="K22" s="481"/>
      <c r="L22" s="481"/>
      <c r="M22" s="481"/>
      <c r="N22" s="481"/>
      <c r="O22" s="481"/>
      <c r="P22" s="481"/>
      <c r="Q22" s="482"/>
      <c r="R22" s="481"/>
      <c r="S22" s="481"/>
      <c r="T22" s="481"/>
      <c r="U22" s="481"/>
      <c r="V22" s="481"/>
      <c r="W22" s="481"/>
      <c r="X22" s="481"/>
      <c r="Y22" s="481"/>
      <c r="Z22" s="481"/>
      <c r="AA22" s="481"/>
      <c r="AB22" s="481"/>
      <c r="AC22" s="481"/>
      <c r="AD22" s="481"/>
      <c r="AE22" s="481"/>
      <c r="AF22" s="481"/>
      <c r="AG22" s="481"/>
      <c r="AH22" s="481"/>
      <c r="AI22" s="481"/>
      <c r="AJ22" s="481"/>
      <c r="AK22" s="482"/>
      <c r="AL22" s="481"/>
      <c r="AM22" s="481"/>
      <c r="AN22" s="481"/>
      <c r="AO22" s="482"/>
      <c r="AP22" s="481"/>
      <c r="AQ22" s="481"/>
      <c r="AR22" s="481"/>
      <c r="AS22" s="481"/>
      <c r="AT22" s="481"/>
      <c r="AU22" s="481"/>
      <c r="AV22" s="481"/>
      <c r="AW22" s="481"/>
      <c r="AX22" s="481"/>
      <c r="AY22" s="481"/>
      <c r="AZ22" s="481"/>
      <c r="BA22" s="481"/>
      <c r="BB22" s="481"/>
      <c r="BC22" s="482"/>
      <c r="BD22" s="481"/>
      <c r="BE22" s="481"/>
      <c r="BF22" s="481"/>
      <c r="BG22" s="481"/>
      <c r="BH22" s="481"/>
      <c r="BI22" s="481"/>
      <c r="BJ22" s="481"/>
      <c r="BK22" s="481"/>
      <c r="BL22" s="481"/>
      <c r="BM22" s="481"/>
      <c r="BN22" s="481"/>
      <c r="BO22" s="481"/>
      <c r="BP22" s="481"/>
      <c r="BQ22" s="481"/>
      <c r="BR22" s="481"/>
      <c r="BS22" s="481"/>
    </row>
    <row r="23" spans="1:71" s="201" customFormat="1" ht="13.8">
      <c r="A23" s="444"/>
      <c r="B23" s="444"/>
      <c r="C23" s="444"/>
      <c r="D23" s="444"/>
      <c r="E23" s="444" t="s">
        <v>1083</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1183"/>
      <c r="BE23" s="1183"/>
      <c r="BF23" s="1183"/>
      <c r="BG23" s="1183"/>
      <c r="BH23" s="1183"/>
      <c r="BI23" s="1183"/>
      <c r="BJ23" s="1183"/>
      <c r="BK23" s="1183"/>
      <c r="BL23" s="1183"/>
      <c r="BM23" s="1183"/>
      <c r="BN23" s="1183"/>
      <c r="BO23" s="1183"/>
      <c r="BP23" s="1183"/>
      <c r="BQ23" s="1183"/>
      <c r="BR23" s="1183"/>
      <c r="BS23" s="1183"/>
    </row>
    <row r="24" spans="1:71" s="201" customFormat="1" ht="13.8">
      <c r="A24" s="444"/>
      <c r="B24" s="444"/>
      <c r="C24" s="444"/>
      <c r="D24" s="444"/>
      <c r="E24" s="444" t="s">
        <v>1084</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1183"/>
      <c r="BE24" s="1183"/>
      <c r="BF24" s="1183"/>
      <c r="BG24" s="1183"/>
      <c r="BH24" s="1183"/>
      <c r="BI24" s="1183"/>
      <c r="BJ24" s="1183"/>
      <c r="BK24" s="1183"/>
      <c r="BL24" s="1183"/>
      <c r="BM24" s="1183"/>
      <c r="BN24" s="1183"/>
      <c r="BO24" s="1183"/>
      <c r="BP24" s="1183"/>
      <c r="BQ24" s="1183"/>
      <c r="BR24" s="1183"/>
      <c r="BS24" s="1183"/>
    </row>
    <row r="25" spans="1:71" s="201" customFormat="1" ht="13.8">
      <c r="A25" s="444"/>
      <c r="B25" s="444"/>
      <c r="C25" s="444"/>
      <c r="D25" s="444"/>
      <c r="E25" s="444" t="s">
        <v>1085</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1183"/>
      <c r="BE25" s="1183"/>
      <c r="BF25" s="1183"/>
      <c r="BG25" s="1183"/>
      <c r="BH25" s="1183"/>
      <c r="BI25" s="1183"/>
      <c r="BJ25" s="1183"/>
      <c r="BK25" s="1183"/>
      <c r="BL25" s="1183"/>
      <c r="BM25" s="1183"/>
      <c r="BN25" s="1183"/>
      <c r="BO25" s="1183"/>
      <c r="BP25" s="1183"/>
      <c r="BQ25" s="1183"/>
      <c r="BR25" s="1183"/>
      <c r="BS25" s="1183"/>
    </row>
    <row r="26" spans="1:71" s="201" customFormat="1" ht="13.8">
      <c r="A26" s="444"/>
      <c r="B26" s="444"/>
      <c r="C26" s="444"/>
      <c r="D26" s="444"/>
      <c r="E26" s="444"/>
      <c r="F26" s="444"/>
      <c r="G26" s="444"/>
      <c r="H26" s="444"/>
      <c r="I26" s="444"/>
      <c r="J26" s="481"/>
      <c r="K26" s="481"/>
      <c r="L26" s="481"/>
      <c r="M26" s="481"/>
      <c r="N26" s="481"/>
      <c r="O26" s="481"/>
      <c r="P26" s="481"/>
      <c r="Q26" s="482"/>
      <c r="R26" s="481"/>
      <c r="S26" s="481"/>
      <c r="T26" s="481"/>
      <c r="U26" s="481"/>
      <c r="V26" s="481"/>
      <c r="W26" s="481"/>
      <c r="X26" s="481"/>
      <c r="Y26" s="481"/>
      <c r="Z26" s="481"/>
      <c r="AA26" s="481"/>
      <c r="AB26" s="481"/>
      <c r="AC26" s="481"/>
      <c r="AD26" s="481"/>
      <c r="AE26" s="481"/>
      <c r="AF26" s="481"/>
      <c r="AG26" s="481"/>
      <c r="AH26" s="481"/>
      <c r="AI26" s="481"/>
      <c r="AJ26" s="481"/>
      <c r="AK26" s="482"/>
      <c r="AL26" s="481"/>
      <c r="AM26" s="481"/>
      <c r="AN26" s="481"/>
      <c r="AO26" s="482"/>
      <c r="AP26" s="481"/>
      <c r="AQ26" s="481"/>
      <c r="AR26" s="481"/>
      <c r="AS26" s="481"/>
      <c r="AT26" s="481"/>
      <c r="AU26" s="481"/>
      <c r="AV26" s="481"/>
      <c r="AW26" s="481"/>
      <c r="AX26" s="481"/>
      <c r="AY26" s="481"/>
      <c r="AZ26" s="481"/>
      <c r="BA26" s="481"/>
      <c r="BB26" s="481"/>
      <c r="BC26" s="482"/>
      <c r="BD26" s="481"/>
      <c r="BE26" s="481"/>
      <c r="BF26" s="481"/>
      <c r="BG26" s="481"/>
      <c r="BH26" s="481"/>
      <c r="BI26" s="481"/>
      <c r="BJ26" s="481"/>
      <c r="BK26" s="481"/>
      <c r="BL26" s="481"/>
      <c r="BM26" s="481"/>
      <c r="BN26" s="481"/>
      <c r="BO26" s="481"/>
      <c r="BP26" s="481"/>
      <c r="BQ26" s="481"/>
      <c r="BR26" s="481"/>
      <c r="BS26" s="481"/>
    </row>
    <row r="27" spans="1:71" s="201" customFormat="1" ht="13.8">
      <c r="A27" s="444"/>
      <c r="B27" s="444"/>
      <c r="C27" s="444"/>
      <c r="D27" s="444"/>
      <c r="E27" s="444" t="s">
        <v>1086</v>
      </c>
      <c r="F27" s="444"/>
      <c r="G27" s="444" t="str">
        <f>InpCompany!$F$11</f>
        <v>£m (2017-18 prices)</v>
      </c>
      <c r="H27" s="444"/>
      <c r="I27" s="444"/>
      <c r="J27" s="479"/>
      <c r="K27" s="479"/>
      <c r="L27" s="479"/>
      <c r="M27" s="479"/>
      <c r="N27" s="479"/>
      <c r="O27" s="479"/>
      <c r="P27" s="479"/>
      <c r="Q27" s="480"/>
      <c r="R27" s="479"/>
      <c r="S27" s="479"/>
      <c r="T27" s="479"/>
      <c r="U27" s="479"/>
      <c r="V27" s="479"/>
      <c r="W27" s="479"/>
      <c r="X27" s="479"/>
      <c r="Y27" s="479"/>
      <c r="Z27" s="479"/>
      <c r="AA27" s="479"/>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1183"/>
      <c r="BE27" s="1183"/>
      <c r="BF27" s="1183"/>
      <c r="BG27" s="1183"/>
      <c r="BH27" s="1183"/>
      <c r="BI27" s="1183"/>
      <c r="BJ27" s="1183"/>
      <c r="BK27" s="1183"/>
      <c r="BL27" s="1183"/>
      <c r="BM27" s="1183"/>
      <c r="BN27" s="1183"/>
      <c r="BO27" s="1183"/>
      <c r="BP27" s="1183"/>
      <c r="BQ27" s="1183"/>
      <c r="BR27" s="1183"/>
      <c r="BS27" s="1183"/>
    </row>
    <row r="28" spans="1:71" s="201" customFormat="1" ht="13.8">
      <c r="A28" s="444"/>
      <c r="B28" s="444"/>
      <c r="C28" s="444"/>
      <c r="D28" s="444"/>
      <c r="E28" s="444" t="s">
        <v>1087</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1183"/>
      <c r="BE28" s="1183"/>
      <c r="BF28" s="1183"/>
      <c r="BG28" s="1183"/>
      <c r="BH28" s="1183"/>
      <c r="BI28" s="1183"/>
      <c r="BJ28" s="1183"/>
      <c r="BK28" s="1183"/>
      <c r="BL28" s="1183"/>
      <c r="BM28" s="1183"/>
      <c r="BN28" s="1183"/>
      <c r="BO28" s="1183"/>
      <c r="BP28" s="1183"/>
      <c r="BQ28" s="1183"/>
      <c r="BR28" s="1183"/>
      <c r="BS28" s="1183"/>
    </row>
    <row r="29" spans="1:71" s="201" customFormat="1" ht="13.8">
      <c r="A29" s="444"/>
      <c r="B29" s="444"/>
      <c r="C29" s="444"/>
      <c r="D29" s="444"/>
      <c r="E29" s="444" t="s">
        <v>1088</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1183"/>
      <c r="BE29" s="1183"/>
      <c r="BF29" s="1183"/>
      <c r="BG29" s="1183"/>
      <c r="BH29" s="1183"/>
      <c r="BI29" s="1183"/>
      <c r="BJ29" s="1183"/>
      <c r="BK29" s="1183"/>
      <c r="BL29" s="1183"/>
      <c r="BM29" s="1183"/>
      <c r="BN29" s="1183"/>
      <c r="BO29" s="1183"/>
      <c r="BP29" s="1183"/>
      <c r="BQ29" s="1183"/>
      <c r="BR29" s="1183"/>
      <c r="BS29" s="1183"/>
    </row>
    <row r="30" spans="1:71" s="201" customFormat="1" ht="13.8">
      <c r="A30" s="444"/>
      <c r="B30" s="444"/>
      <c r="C30" s="444"/>
      <c r="D30" s="444"/>
      <c r="E30" s="444"/>
      <c r="F30" s="444"/>
      <c r="G30" s="444"/>
      <c r="H30" s="444"/>
      <c r="I30" s="444"/>
      <c r="J30" s="485"/>
      <c r="K30" s="485"/>
      <c r="L30" s="485"/>
      <c r="M30" s="485"/>
      <c r="N30" s="485"/>
      <c r="O30" s="485"/>
      <c r="P30" s="485"/>
      <c r="Q30" s="498"/>
      <c r="R30" s="444"/>
      <c r="S30" s="444"/>
      <c r="T30" s="444"/>
      <c r="U30" s="444"/>
      <c r="V30" s="444"/>
      <c r="W30" s="444"/>
      <c r="X30" s="444"/>
      <c r="Y30" s="444"/>
      <c r="Z30" s="444"/>
      <c r="AA30" s="444"/>
      <c r="AB30" s="444"/>
      <c r="AC30" s="444"/>
      <c r="AD30" s="444"/>
      <c r="AE30" s="444"/>
      <c r="AF30" s="444"/>
      <c r="AG30" s="444"/>
      <c r="AH30" s="444"/>
      <c r="AI30" s="444"/>
      <c r="AJ30" s="444"/>
      <c r="AK30" s="498"/>
      <c r="AL30" s="444"/>
      <c r="AM30" s="444"/>
      <c r="AN30" s="444"/>
      <c r="AO30" s="498"/>
      <c r="AP30" s="444"/>
      <c r="AQ30" s="444"/>
      <c r="AR30" s="444"/>
      <c r="AS30" s="444"/>
      <c r="AT30" s="444"/>
      <c r="AU30" s="444"/>
      <c r="AV30" s="444"/>
      <c r="AW30" s="444"/>
      <c r="AX30" s="444"/>
      <c r="AY30" s="444"/>
      <c r="AZ30" s="444"/>
      <c r="BA30" s="444"/>
      <c r="BB30" s="444"/>
      <c r="BC30" s="498"/>
      <c r="BD30" s="444"/>
      <c r="BE30" s="444"/>
      <c r="BF30" s="444"/>
      <c r="BG30" s="444"/>
      <c r="BH30" s="444"/>
      <c r="BI30" s="444"/>
      <c r="BJ30" s="444"/>
      <c r="BK30" s="444"/>
      <c r="BL30" s="444"/>
      <c r="BM30" s="444"/>
      <c r="BN30" s="444"/>
      <c r="BO30" s="444"/>
      <c r="BP30" s="444"/>
      <c r="BQ30" s="444"/>
      <c r="BR30" s="444"/>
      <c r="BS30" s="444"/>
    </row>
    <row r="31" spans="1:71" s="201" customFormat="1" ht="13.8">
      <c r="A31" s="444"/>
      <c r="B31" s="444"/>
      <c r="C31" s="444"/>
      <c r="D31" s="444"/>
      <c r="E31" s="444" t="s">
        <v>1073</v>
      </c>
      <c r="F31" s="444"/>
      <c r="G31" s="444" t="s">
        <v>131</v>
      </c>
      <c r="H31" s="444"/>
      <c r="I31" s="444"/>
      <c r="J31" s="499" t="str">
        <f t="shared" ref="J31:Q31" si="0">IF(J$16="","",IF(INDEX(App1bdata,MATCH(J$16,App1bIDnrs,0),20)="","",INDEX(App1bdata,MATCH(J$16,App1bIDnrs,0),20)))</f>
        <v>number</v>
      </c>
      <c r="K31" s="499" t="str">
        <f t="shared" si="0"/>
        <v>hh:mm:ss</v>
      </c>
      <c r="L31" s="499" t="str">
        <f t="shared" si="0"/>
        <v>%</v>
      </c>
      <c r="M31" s="499" t="str">
        <f t="shared" si="0"/>
        <v>%</v>
      </c>
      <c r="N31" s="1184" t="str">
        <f t="shared" si="0"/>
        <v xml:space="preserve">% </v>
      </c>
      <c r="O31" s="499" t="str">
        <f t="shared" si="0"/>
        <v xml:space="preserve">% </v>
      </c>
      <c r="P31" s="499" t="str">
        <f t="shared" si="0"/>
        <v>number</v>
      </c>
      <c r="Q31" s="500" t="str">
        <f t="shared" si="0"/>
        <v>%</v>
      </c>
      <c r="R31" s="499" t="str">
        <f t="shared" ref="R31:AK31" si="1">IF(R$16="","",IF(INDEX(App1data,MATCH(R$16,App1IDnrs,0),20)="","",INDEX(App1data,MATCH(R$16,App1IDnrs,0),20)))</f>
        <v>nr</v>
      </c>
      <c r="S31" s="499" t="str">
        <f t="shared" si="1"/>
        <v>%</v>
      </c>
      <c r="T31" s="499" t="str">
        <f t="shared" si="1"/>
        <v>nr</v>
      </c>
      <c r="U31" s="499" t="str">
        <f t="shared" si="1"/>
        <v>number</v>
      </c>
      <c r="V31" s="499" t="str">
        <f t="shared" si="1"/>
        <v>nr</v>
      </c>
      <c r="W31" s="499" t="str">
        <f t="shared" si="1"/>
        <v>nr</v>
      </c>
      <c r="X31" s="499" t="str">
        <f t="shared" si="1"/>
        <v>text</v>
      </c>
      <c r="Y31" s="499" t="str">
        <f t="shared" si="1"/>
        <v>%</v>
      </c>
      <c r="Z31" s="499" t="str">
        <f t="shared" si="1"/>
        <v>%</v>
      </c>
      <c r="AA31" s="499" t="str">
        <f t="shared" si="1"/>
        <v/>
      </c>
      <c r="AB31" s="499" t="str">
        <f t="shared" si="1"/>
        <v/>
      </c>
      <c r="AC31" s="499" t="str">
        <f t="shared" si="1"/>
        <v/>
      </c>
      <c r="AD31" s="499" t="str">
        <f t="shared" si="1"/>
        <v/>
      </c>
      <c r="AE31" s="499" t="str">
        <f t="shared" si="1"/>
        <v/>
      </c>
      <c r="AF31" s="499" t="str">
        <f t="shared" si="1"/>
        <v/>
      </c>
      <c r="AG31" s="499" t="str">
        <f t="shared" si="1"/>
        <v/>
      </c>
      <c r="AH31" s="499" t="str">
        <f t="shared" si="1"/>
        <v/>
      </c>
      <c r="AI31" s="499" t="str">
        <f t="shared" si="1"/>
        <v/>
      </c>
      <c r="AJ31" s="499" t="str">
        <f t="shared" si="1"/>
        <v/>
      </c>
      <c r="AK31" s="500" t="str">
        <f t="shared" si="1"/>
        <v/>
      </c>
      <c r="AL31" s="499" t="str">
        <f>IF(AL$16="","",IF(INDEX(App1bdata,MATCH(AL$16,App1bIDnrs,0),20)="","",INDEX(App1bdata,MATCH(AL$16,App1bIDnrs,0),20)))</f>
        <v/>
      </c>
      <c r="AM31" s="499" t="str">
        <f>IF(AM$16="","",IF(INDEX(App1bdata,MATCH(AM$16,App1bIDnrs,0),20)="","",INDEX(App1bdata,MATCH(AM$16,App1bIDnrs,0),20)))</f>
        <v/>
      </c>
      <c r="AN31" s="499" t="str">
        <f>IF(AN$16="","",IF(INDEX(App1bdata,MATCH(AN$16,App1bIDnrs,0),20)="","",INDEX(App1bdata,MATCH(AN$16,App1bIDnrs,0),20)))</f>
        <v/>
      </c>
      <c r="AO31" s="500" t="str">
        <f>IF(AO$16="","",IF(INDEX(App1bdata,MATCH(AO$16,App1bIDnrs,0),20)="","",INDEX(App1bdata,MATCH(AO$16,App1bIDnrs,0),20)))</f>
        <v/>
      </c>
      <c r="AP31" s="499" t="str">
        <f t="shared" ref="AP31:BC31" si="2">IF(AP$16="","",IF(INDEX(App1data,MATCH(AP$16,App1IDnrs,0),20)="","",INDEX(App1data,MATCH(AP$16,App1IDnrs,0),20)))</f>
        <v/>
      </c>
      <c r="AQ31" s="499" t="str">
        <f t="shared" si="2"/>
        <v/>
      </c>
      <c r="AR31" s="499" t="str">
        <f t="shared" si="2"/>
        <v/>
      </c>
      <c r="AS31" s="499" t="str">
        <f t="shared" si="2"/>
        <v/>
      </c>
      <c r="AT31" s="499" t="str">
        <f t="shared" si="2"/>
        <v/>
      </c>
      <c r="AU31" s="499" t="str">
        <f t="shared" si="2"/>
        <v/>
      </c>
      <c r="AV31" s="499" t="str">
        <f t="shared" si="2"/>
        <v/>
      </c>
      <c r="AW31" s="499" t="str">
        <f t="shared" si="2"/>
        <v/>
      </c>
      <c r="AX31" s="499" t="str">
        <f t="shared" si="2"/>
        <v/>
      </c>
      <c r="AY31" s="499" t="str">
        <f t="shared" si="2"/>
        <v/>
      </c>
      <c r="AZ31" s="499" t="str">
        <f t="shared" si="2"/>
        <v/>
      </c>
      <c r="BA31" s="499" t="str">
        <f t="shared" si="2"/>
        <v/>
      </c>
      <c r="BB31" s="499" t="str">
        <f t="shared" si="2"/>
        <v/>
      </c>
      <c r="BC31" s="500" t="str">
        <f t="shared" si="2"/>
        <v/>
      </c>
      <c r="BD31" s="499"/>
      <c r="BE31" s="1184"/>
      <c r="BF31" s="1184"/>
      <c r="BG31" s="1184"/>
      <c r="BH31" s="499"/>
      <c r="BI31" s="499"/>
      <c r="BJ31" s="499"/>
      <c r="BK31" s="499"/>
      <c r="BL31" s="499"/>
      <c r="BM31" s="499"/>
      <c r="BN31" s="499"/>
      <c r="BO31" s="499"/>
      <c r="BP31" s="499"/>
      <c r="BQ31" s="499"/>
      <c r="BR31" s="499"/>
      <c r="BS31" s="499"/>
    </row>
    <row r="32" spans="1:71" s="218" customFormat="1" ht="13.8">
      <c r="A32" s="501"/>
      <c r="B32" s="501"/>
      <c r="C32" s="501"/>
      <c r="D32" s="501"/>
      <c r="E32" s="501"/>
      <c r="F32" s="501"/>
      <c r="G32" s="501"/>
      <c r="H32" s="501"/>
      <c r="I32" s="501"/>
      <c r="J32" s="502"/>
      <c r="K32" s="502"/>
      <c r="L32" s="502"/>
      <c r="M32" s="502"/>
      <c r="N32" s="502"/>
      <c r="O32" s="502"/>
      <c r="P32" s="502"/>
      <c r="Q32" s="503"/>
      <c r="R32" s="502"/>
      <c r="S32" s="502"/>
      <c r="T32" s="502"/>
      <c r="U32" s="502"/>
      <c r="V32" s="502"/>
      <c r="W32" s="502"/>
      <c r="X32" s="502"/>
      <c r="Y32" s="502"/>
      <c r="Z32" s="502"/>
      <c r="AA32" s="502"/>
      <c r="AB32" s="502"/>
      <c r="AC32" s="502"/>
      <c r="AD32" s="502"/>
      <c r="AE32" s="502"/>
      <c r="AF32" s="502"/>
      <c r="AG32" s="502"/>
      <c r="AH32" s="502"/>
      <c r="AI32" s="502"/>
      <c r="AJ32" s="502"/>
      <c r="AK32" s="503"/>
      <c r="AL32" s="502"/>
      <c r="AM32" s="502"/>
      <c r="AN32" s="502"/>
      <c r="AO32" s="503"/>
      <c r="AP32" s="502"/>
      <c r="AQ32" s="502"/>
      <c r="AR32" s="502"/>
      <c r="AS32" s="502"/>
      <c r="AT32" s="502"/>
      <c r="AU32" s="502"/>
      <c r="AV32" s="502"/>
      <c r="AW32" s="502"/>
      <c r="AX32" s="502"/>
      <c r="AY32" s="502"/>
      <c r="AZ32" s="502"/>
      <c r="BA32" s="502"/>
      <c r="BB32" s="502"/>
      <c r="BC32" s="503"/>
      <c r="BD32" s="502"/>
      <c r="BE32" s="502"/>
      <c r="BF32" s="502"/>
      <c r="BG32" s="502"/>
      <c r="BH32" s="502"/>
      <c r="BI32" s="502"/>
      <c r="BJ32" s="502"/>
      <c r="BK32" s="502"/>
      <c r="BL32" s="502"/>
      <c r="BM32" s="502"/>
      <c r="BN32" s="502"/>
      <c r="BO32" s="502"/>
      <c r="BP32" s="502"/>
      <c r="BQ32" s="502"/>
      <c r="BR32" s="502"/>
      <c r="BS32" s="502"/>
    </row>
    <row r="33" spans="1:71" s="201" customFormat="1" ht="13.8">
      <c r="A33" s="444"/>
      <c r="B33" s="444"/>
      <c r="C33" s="444"/>
      <c r="D33" s="444"/>
      <c r="E33" s="444" t="s">
        <v>943</v>
      </c>
      <c r="F33" s="444"/>
      <c r="G33" s="444" t="s">
        <v>1052</v>
      </c>
      <c r="H33" s="444"/>
      <c r="I33" s="444"/>
      <c r="J33" s="504" t="str">
        <f t="shared" ref="J33:Q33" si="3">IF(J$16="","",IF(INDEX(App1bdata,MATCH(J$16,App1bIDnrs,0),17)="","",INDEX(App1bdata,MATCH(J$16,App1bIDnrs,0),17)))</f>
        <v>Revenue</v>
      </c>
      <c r="K33" s="504" t="str">
        <f t="shared" si="3"/>
        <v>Revenue</v>
      </c>
      <c r="L33" s="504" t="str">
        <f t="shared" si="3"/>
        <v>Revenue</v>
      </c>
      <c r="M33" s="504" t="str">
        <f t="shared" si="3"/>
        <v>Revenue</v>
      </c>
      <c r="N33" s="504" t="str">
        <f t="shared" si="3"/>
        <v>Revenue</v>
      </c>
      <c r="O33" s="504" t="str">
        <f t="shared" si="3"/>
        <v>Revenue</v>
      </c>
      <c r="P33" s="504" t="str">
        <f t="shared" si="3"/>
        <v>Revenue</v>
      </c>
      <c r="Q33" s="505" t="str">
        <f t="shared" si="3"/>
        <v>Revenue</v>
      </c>
      <c r="R33" s="504" t="str">
        <f t="shared" ref="R33:AK33" si="4">IF(R$16="","",IF(INDEX(App1data,MATCH(R$16,App1IDnrs,0),17)="","",INDEX(App1data,MATCH(R$16,App1IDnrs,0),17)))</f>
        <v>Revenue</v>
      </c>
      <c r="S33" s="504" t="str">
        <f t="shared" si="4"/>
        <v>Revenue</v>
      </c>
      <c r="T33" s="504" t="str">
        <f t="shared" si="4"/>
        <v>Revenue</v>
      </c>
      <c r="U33" s="504" t="str">
        <f t="shared" si="4"/>
        <v>Revenue</v>
      </c>
      <c r="V33" s="504" t="str">
        <f t="shared" si="4"/>
        <v>Revenue</v>
      </c>
      <c r="W33" s="504" t="str">
        <f t="shared" si="4"/>
        <v>Revenue</v>
      </c>
      <c r="X33" s="504" t="str">
        <f t="shared" si="4"/>
        <v>Revenue</v>
      </c>
      <c r="Y33" s="504" t="str">
        <f t="shared" si="4"/>
        <v>Revenue</v>
      </c>
      <c r="Z33" s="504" t="str">
        <f t="shared" si="4"/>
        <v>Revenue</v>
      </c>
      <c r="AA33" s="504" t="str">
        <f t="shared" si="4"/>
        <v/>
      </c>
      <c r="AB33" s="504" t="str">
        <f t="shared" si="4"/>
        <v/>
      </c>
      <c r="AC33" s="504" t="str">
        <f t="shared" si="4"/>
        <v/>
      </c>
      <c r="AD33" s="504" t="str">
        <f t="shared" si="4"/>
        <v/>
      </c>
      <c r="AE33" s="504" t="str">
        <f t="shared" si="4"/>
        <v/>
      </c>
      <c r="AF33" s="504" t="str">
        <f t="shared" si="4"/>
        <v/>
      </c>
      <c r="AG33" s="504" t="str">
        <f t="shared" si="4"/>
        <v/>
      </c>
      <c r="AH33" s="504" t="str">
        <f t="shared" si="4"/>
        <v/>
      </c>
      <c r="AI33" s="504" t="str">
        <f t="shared" si="4"/>
        <v/>
      </c>
      <c r="AJ33" s="504" t="str">
        <f t="shared" si="4"/>
        <v/>
      </c>
      <c r="AK33" s="505" t="str">
        <f t="shared" si="4"/>
        <v/>
      </c>
      <c r="AL33" s="504" t="str">
        <f>IF(AL$16="","",IF(INDEX(App1bdata,MATCH(AL$16,App1bIDnrs,0),17)="","",INDEX(App1bdata,MATCH(AL$16,App1bIDnrs,0),17)))</f>
        <v/>
      </c>
      <c r="AM33" s="504" t="str">
        <f>IF(AM$16="","",IF(INDEX(App1bdata,MATCH(AM$16,App1bIDnrs,0),17)="","",INDEX(App1bdata,MATCH(AM$16,App1bIDnrs,0),17)))</f>
        <v/>
      </c>
      <c r="AN33" s="504" t="str">
        <f>IF(AN$16="","",IF(INDEX(App1bdata,MATCH(AN$16,App1bIDnrs,0),17)="","",INDEX(App1bdata,MATCH(AN$16,App1bIDnrs,0),17)))</f>
        <v/>
      </c>
      <c r="AO33" s="505" t="str">
        <f>IF(AO$16="","",IF(INDEX(App1bdata,MATCH(AO$16,App1bIDnrs,0),17)="","",INDEX(App1bdata,MATCH(AO$16,App1bIDnrs,0),17)))</f>
        <v/>
      </c>
      <c r="AP33" s="504" t="str">
        <f t="shared" ref="AP33:BC33" si="5">IF(AP$16="","",IF(INDEX(App1data,MATCH(AP$16,App1IDnrs,0),17)="","",INDEX(App1data,MATCH(AP$16,App1IDnrs,0),17)))</f>
        <v/>
      </c>
      <c r="AQ33" s="504" t="str">
        <f t="shared" si="5"/>
        <v/>
      </c>
      <c r="AR33" s="504" t="str">
        <f t="shared" si="5"/>
        <v/>
      </c>
      <c r="AS33" s="504" t="str">
        <f t="shared" si="5"/>
        <v/>
      </c>
      <c r="AT33" s="504" t="str">
        <f t="shared" si="5"/>
        <v/>
      </c>
      <c r="AU33" s="504" t="str">
        <f t="shared" si="5"/>
        <v/>
      </c>
      <c r="AV33" s="504" t="str">
        <f t="shared" si="5"/>
        <v/>
      </c>
      <c r="AW33" s="504" t="str">
        <f t="shared" si="5"/>
        <v/>
      </c>
      <c r="AX33" s="504" t="str">
        <f t="shared" si="5"/>
        <v/>
      </c>
      <c r="AY33" s="504" t="str">
        <f t="shared" si="5"/>
        <v/>
      </c>
      <c r="AZ33" s="504" t="str">
        <f t="shared" si="5"/>
        <v/>
      </c>
      <c r="BA33" s="504" t="str">
        <f t="shared" si="5"/>
        <v/>
      </c>
      <c r="BB33" s="504" t="str">
        <f t="shared" si="5"/>
        <v/>
      </c>
      <c r="BC33" s="505" t="str">
        <f t="shared" si="5"/>
        <v/>
      </c>
      <c r="BD33" s="504"/>
      <c r="BE33" s="504"/>
      <c r="BF33" s="504"/>
      <c r="BG33" s="504"/>
      <c r="BH33" s="504"/>
      <c r="BI33" s="504"/>
      <c r="BJ33" s="504"/>
      <c r="BK33" s="504"/>
      <c r="BL33" s="504"/>
      <c r="BM33" s="504"/>
      <c r="BN33" s="504"/>
      <c r="BO33" s="504"/>
      <c r="BP33" s="504"/>
      <c r="BQ33" s="504"/>
      <c r="BR33" s="504"/>
      <c r="BS33" s="504"/>
    </row>
    <row r="34" spans="1:71" s="201" customFormat="1" ht="13.8">
      <c r="A34" s="444"/>
      <c r="B34" s="444"/>
      <c r="C34" s="444"/>
      <c r="D34" s="444"/>
      <c r="E34" s="444" t="s">
        <v>944</v>
      </c>
      <c r="F34" s="444"/>
      <c r="G34" s="444" t="s">
        <v>1052</v>
      </c>
      <c r="H34" s="444"/>
      <c r="I34" s="444"/>
      <c r="J34" s="504" t="str">
        <f t="shared" ref="J34:Q34" si="6">IF(J$16="","",IF(INDEX(App1bdata,MATCH(J$16,App1bIDnrs,0),18)="","",INDEX(App1bdata,MATCH(J$16,App1bIDnrs,0),18)))</f>
        <v>In-period</v>
      </c>
      <c r="K34" s="504" t="str">
        <f t="shared" si="6"/>
        <v>In-period</v>
      </c>
      <c r="L34" s="504" t="str">
        <f t="shared" si="6"/>
        <v>In-period</v>
      </c>
      <c r="M34" s="504" t="str">
        <f t="shared" si="6"/>
        <v>In-period</v>
      </c>
      <c r="N34" s="504" t="str">
        <f t="shared" si="6"/>
        <v>End of period</v>
      </c>
      <c r="O34" s="504" t="str">
        <f t="shared" si="6"/>
        <v>End of period</v>
      </c>
      <c r="P34" s="504" t="str">
        <f t="shared" si="6"/>
        <v>In-period</v>
      </c>
      <c r="Q34" s="505" t="str">
        <f t="shared" si="6"/>
        <v>In-period</v>
      </c>
      <c r="R34" s="504" t="str">
        <f t="shared" ref="R34:AK34" si="7">IF(R$16="","",IF(INDEX(App1data,MATCH(R$16,App1IDnrs,0),18)="","",INDEX(App1data,MATCH(R$16,App1IDnrs,0),18)))</f>
        <v>In-period</v>
      </c>
      <c r="S34" s="504" t="str">
        <f t="shared" si="7"/>
        <v>In-period</v>
      </c>
      <c r="T34" s="504" t="str">
        <f t="shared" si="7"/>
        <v>In-period</v>
      </c>
      <c r="U34" s="504" t="str">
        <f t="shared" si="7"/>
        <v>In-period</v>
      </c>
      <c r="V34" s="504" t="str">
        <f t="shared" si="7"/>
        <v>In-period</v>
      </c>
      <c r="W34" s="504" t="str">
        <f t="shared" si="7"/>
        <v>In-period</v>
      </c>
      <c r="X34" s="504" t="str">
        <f t="shared" si="7"/>
        <v>In-period</v>
      </c>
      <c r="Y34" s="504" t="str">
        <f t="shared" si="7"/>
        <v>In-period</v>
      </c>
      <c r="Z34" s="504" t="str">
        <f t="shared" si="7"/>
        <v>In-period</v>
      </c>
      <c r="AA34" s="504" t="str">
        <f t="shared" si="7"/>
        <v/>
      </c>
      <c r="AB34" s="504" t="str">
        <f t="shared" si="7"/>
        <v/>
      </c>
      <c r="AC34" s="504" t="str">
        <f t="shared" si="7"/>
        <v/>
      </c>
      <c r="AD34" s="504" t="str">
        <f t="shared" si="7"/>
        <v/>
      </c>
      <c r="AE34" s="504" t="str">
        <f t="shared" si="7"/>
        <v/>
      </c>
      <c r="AF34" s="504" t="str">
        <f t="shared" si="7"/>
        <v/>
      </c>
      <c r="AG34" s="504" t="str">
        <f t="shared" si="7"/>
        <v/>
      </c>
      <c r="AH34" s="504" t="str">
        <f t="shared" si="7"/>
        <v/>
      </c>
      <c r="AI34" s="504" t="str">
        <f t="shared" si="7"/>
        <v/>
      </c>
      <c r="AJ34" s="504" t="str">
        <f t="shared" si="7"/>
        <v/>
      </c>
      <c r="AK34" s="505" t="str">
        <f t="shared" si="7"/>
        <v/>
      </c>
      <c r="AL34" s="504" t="str">
        <f>IF(AL$16="","",IF(INDEX(App1bdata,MATCH(AL$16,App1bIDnrs,0),18)="","",INDEX(App1bdata,MATCH(AL$16,App1bIDnrs,0),18)))</f>
        <v/>
      </c>
      <c r="AM34" s="504" t="str">
        <f>IF(AM$16="","",IF(INDEX(App1bdata,MATCH(AM$16,App1bIDnrs,0),18)="","",INDEX(App1bdata,MATCH(AM$16,App1bIDnrs,0),18)))</f>
        <v/>
      </c>
      <c r="AN34" s="504" t="str">
        <f>IF(AN$16="","",IF(INDEX(App1bdata,MATCH(AN$16,App1bIDnrs,0),18)="","",INDEX(App1bdata,MATCH(AN$16,App1bIDnrs,0),18)))</f>
        <v/>
      </c>
      <c r="AO34" s="505" t="str">
        <f>IF(AO$16="","",IF(INDEX(App1bdata,MATCH(AO$16,App1bIDnrs,0),18)="","",INDEX(App1bdata,MATCH(AO$16,App1bIDnrs,0),18)))</f>
        <v/>
      </c>
      <c r="AP34" s="504" t="str">
        <f t="shared" ref="AP34:BC34" si="8">IF(AP$16="","",IF(INDEX(App1data,MATCH(AP$16,App1IDnrs,0),18)="","",INDEX(App1data,MATCH(AP$16,App1IDnrs,0),18)))</f>
        <v/>
      </c>
      <c r="AQ34" s="504" t="str">
        <f t="shared" si="8"/>
        <v/>
      </c>
      <c r="AR34" s="504" t="str">
        <f t="shared" si="8"/>
        <v/>
      </c>
      <c r="AS34" s="504" t="str">
        <f t="shared" si="8"/>
        <v/>
      </c>
      <c r="AT34" s="504" t="str">
        <f t="shared" si="8"/>
        <v/>
      </c>
      <c r="AU34" s="504" t="str">
        <f t="shared" si="8"/>
        <v/>
      </c>
      <c r="AV34" s="504" t="str">
        <f t="shared" si="8"/>
        <v/>
      </c>
      <c r="AW34" s="504" t="str">
        <f t="shared" si="8"/>
        <v/>
      </c>
      <c r="AX34" s="504" t="str">
        <f t="shared" si="8"/>
        <v/>
      </c>
      <c r="AY34" s="504" t="str">
        <f t="shared" si="8"/>
        <v/>
      </c>
      <c r="AZ34" s="504" t="str">
        <f t="shared" si="8"/>
        <v/>
      </c>
      <c r="BA34" s="504" t="str">
        <f t="shared" si="8"/>
        <v/>
      </c>
      <c r="BB34" s="504" t="str">
        <f t="shared" si="8"/>
        <v/>
      </c>
      <c r="BC34" s="505" t="str">
        <f t="shared" si="8"/>
        <v/>
      </c>
      <c r="BD34" s="504"/>
      <c r="BE34" s="504"/>
      <c r="BF34" s="504"/>
      <c r="BG34" s="504"/>
      <c r="BH34" s="504"/>
      <c r="BI34" s="504"/>
      <c r="BJ34" s="504"/>
      <c r="BK34" s="504"/>
      <c r="BL34" s="504"/>
      <c r="BM34" s="504"/>
      <c r="BN34" s="504"/>
      <c r="BO34" s="504"/>
      <c r="BP34" s="504"/>
      <c r="BQ34" s="504"/>
      <c r="BR34" s="504"/>
      <c r="BS34" s="504"/>
    </row>
    <row r="35" spans="1:71" s="201" customFormat="1" ht="13.8">
      <c r="A35" s="444"/>
      <c r="B35" s="444"/>
      <c r="C35" s="444"/>
      <c r="D35" s="444"/>
      <c r="E35" s="444"/>
      <c r="F35" s="444"/>
      <c r="G35" s="444"/>
      <c r="H35" s="444"/>
      <c r="I35" s="444"/>
      <c r="J35" s="481"/>
      <c r="K35" s="481"/>
      <c r="L35" s="481"/>
      <c r="M35" s="481"/>
      <c r="N35" s="481"/>
      <c r="O35" s="481"/>
      <c r="P35" s="481"/>
      <c r="Q35" s="482"/>
      <c r="R35" s="481"/>
      <c r="S35" s="481"/>
      <c r="T35" s="481"/>
      <c r="U35" s="481"/>
      <c r="V35" s="481"/>
      <c r="W35" s="481"/>
      <c r="X35" s="481"/>
      <c r="Y35" s="481"/>
      <c r="Z35" s="481"/>
      <c r="AA35" s="481"/>
      <c r="AB35" s="481"/>
      <c r="AC35" s="481"/>
      <c r="AD35" s="481"/>
      <c r="AE35" s="481"/>
      <c r="AF35" s="481"/>
      <c r="AG35" s="481"/>
      <c r="AH35" s="481"/>
      <c r="AI35" s="481"/>
      <c r="AJ35" s="481"/>
      <c r="AK35" s="482"/>
      <c r="AL35" s="481"/>
      <c r="AM35" s="481"/>
      <c r="AN35" s="481"/>
      <c r="AO35" s="482"/>
      <c r="AP35" s="481"/>
      <c r="AQ35" s="481"/>
      <c r="AR35" s="481"/>
      <c r="AS35" s="481"/>
      <c r="AT35" s="481"/>
      <c r="AU35" s="481"/>
      <c r="AV35" s="481"/>
      <c r="AW35" s="481"/>
      <c r="AX35" s="481"/>
      <c r="AY35" s="481"/>
      <c r="AZ35" s="481"/>
      <c r="BA35" s="481"/>
      <c r="BB35" s="481"/>
      <c r="BC35" s="482"/>
      <c r="BD35" s="481"/>
      <c r="BE35" s="481"/>
      <c r="BF35" s="481"/>
      <c r="BG35" s="481"/>
      <c r="BH35" s="481"/>
      <c r="BI35" s="481"/>
      <c r="BJ35" s="481"/>
      <c r="BK35" s="481"/>
      <c r="BL35" s="481"/>
      <c r="BM35" s="481"/>
      <c r="BN35" s="481"/>
      <c r="BO35" s="481"/>
      <c r="BP35" s="481"/>
      <c r="BQ35" s="481"/>
      <c r="BR35" s="481"/>
      <c r="BS35" s="481"/>
    </row>
    <row r="36" spans="1:71" s="201" customFormat="1" ht="13.8">
      <c r="A36" s="444"/>
      <c r="B36" s="444"/>
      <c r="C36" s="444"/>
      <c r="D36" s="444"/>
      <c r="E36" s="444" t="s">
        <v>1089</v>
      </c>
      <c r="F36" s="444"/>
      <c r="G36" s="444" t="s">
        <v>425</v>
      </c>
      <c r="H36" s="444"/>
      <c r="I36" s="444"/>
      <c r="J36" s="496" t="b">
        <v>1</v>
      </c>
      <c r="K36" s="496" t="b">
        <v>1</v>
      </c>
      <c r="L36" s="496" t="b">
        <v>1</v>
      </c>
      <c r="M36" s="496" t="b">
        <v>1</v>
      </c>
      <c r="N36" s="496" t="b">
        <v>1</v>
      </c>
      <c r="O36" s="496" t="b">
        <v>1</v>
      </c>
      <c r="P36" s="496" t="b">
        <v>1</v>
      </c>
      <c r="Q36" s="497" t="b">
        <v>1</v>
      </c>
      <c r="R36" s="496" t="b">
        <v>1</v>
      </c>
      <c r="S36" s="496" t="b">
        <v>1</v>
      </c>
      <c r="T36" s="496" t="b">
        <v>1</v>
      </c>
      <c r="U36" s="496" t="b">
        <v>1</v>
      </c>
      <c r="V36" s="496" t="b">
        <v>1</v>
      </c>
      <c r="W36" s="496" t="b">
        <v>1</v>
      </c>
      <c r="X36" s="496" t="b">
        <v>1</v>
      </c>
      <c r="Y36" s="496" t="b">
        <v>1</v>
      </c>
      <c r="Z36" s="496" t="b">
        <v>1</v>
      </c>
      <c r="AA36" s="496" t="b">
        <v>1</v>
      </c>
      <c r="AB36" s="496" t="b">
        <v>1</v>
      </c>
      <c r="AC36" s="496" t="b">
        <v>1</v>
      </c>
      <c r="AD36" s="496" t="b">
        <v>1</v>
      </c>
      <c r="AE36" s="496" t="b">
        <v>1</v>
      </c>
      <c r="AF36" s="496" t="b">
        <v>1</v>
      </c>
      <c r="AG36" s="496" t="b">
        <v>1</v>
      </c>
      <c r="AH36" s="496" t="b">
        <v>1</v>
      </c>
      <c r="AI36" s="496" t="b">
        <v>1</v>
      </c>
      <c r="AJ36" s="496" t="b">
        <v>1</v>
      </c>
      <c r="AK36" s="497" t="b">
        <v>1</v>
      </c>
      <c r="AL36" s="496" t="b">
        <v>1</v>
      </c>
      <c r="AM36" s="496" t="b">
        <v>1</v>
      </c>
      <c r="AN36" s="496" t="b">
        <v>1</v>
      </c>
      <c r="AO36" s="497" t="b">
        <v>1</v>
      </c>
      <c r="AP36" s="496" t="b">
        <v>1</v>
      </c>
      <c r="AQ36" s="496" t="b">
        <v>1</v>
      </c>
      <c r="AR36" s="496" t="b">
        <v>1</v>
      </c>
      <c r="AS36" s="496" t="b">
        <v>1</v>
      </c>
      <c r="AT36" s="496" t="b">
        <v>1</v>
      </c>
      <c r="AU36" s="496" t="b">
        <v>1</v>
      </c>
      <c r="AV36" s="496" t="b">
        <v>1</v>
      </c>
      <c r="AW36" s="496" t="b">
        <v>1</v>
      </c>
      <c r="AX36" s="496" t="b">
        <v>1</v>
      </c>
      <c r="AY36" s="496" t="b">
        <v>1</v>
      </c>
      <c r="AZ36" s="496" t="b">
        <v>1</v>
      </c>
      <c r="BA36" s="496" t="b">
        <v>1</v>
      </c>
      <c r="BB36" s="496" t="b">
        <v>1</v>
      </c>
      <c r="BC36" s="497" t="b">
        <v>1</v>
      </c>
      <c r="BD36" s="539" t="b">
        <v>0</v>
      </c>
      <c r="BE36" s="539" t="b">
        <v>0</v>
      </c>
      <c r="BF36" s="539" t="b">
        <v>0</v>
      </c>
      <c r="BG36" s="539" t="b">
        <v>0</v>
      </c>
      <c r="BH36" s="539" t="b">
        <v>0</v>
      </c>
      <c r="BI36" s="539" t="b">
        <v>0</v>
      </c>
      <c r="BJ36" s="539" t="b">
        <v>0</v>
      </c>
      <c r="BK36" s="539" t="b">
        <v>0</v>
      </c>
      <c r="BL36" s="539" t="b">
        <v>0</v>
      </c>
      <c r="BM36" s="539" t="b">
        <v>0</v>
      </c>
      <c r="BN36" s="539" t="b">
        <v>0</v>
      </c>
      <c r="BO36" s="539" t="b">
        <v>0</v>
      </c>
      <c r="BP36" s="539" t="b">
        <v>0</v>
      </c>
      <c r="BQ36" s="539" t="b">
        <v>0</v>
      </c>
      <c r="BR36" s="539" t="b">
        <v>0</v>
      </c>
      <c r="BS36" s="539" t="b">
        <v>0</v>
      </c>
    </row>
    <row r="37" spans="1:71" s="201" customFormat="1" ht="13.8">
      <c r="A37" s="444"/>
      <c r="B37" s="444"/>
      <c r="C37" s="444"/>
      <c r="D37" s="444"/>
      <c r="E37" s="444"/>
      <c r="F37" s="444"/>
      <c r="G37" s="444"/>
      <c r="H37" s="444"/>
      <c r="I37" s="444"/>
      <c r="J37" s="481"/>
      <c r="K37" s="481"/>
      <c r="L37" s="481"/>
      <c r="M37" s="481"/>
      <c r="N37" s="481"/>
      <c r="O37" s="481"/>
      <c r="P37" s="481"/>
      <c r="Q37" s="482"/>
      <c r="R37" s="481"/>
      <c r="S37" s="481"/>
      <c r="T37" s="481"/>
      <c r="U37" s="481"/>
      <c r="V37" s="481"/>
      <c r="W37" s="481"/>
      <c r="X37" s="481"/>
      <c r="Y37" s="481"/>
      <c r="Z37" s="481"/>
      <c r="AA37" s="481"/>
      <c r="AB37" s="481"/>
      <c r="AC37" s="481"/>
      <c r="AD37" s="481"/>
      <c r="AE37" s="481"/>
      <c r="AF37" s="481"/>
      <c r="AG37" s="481"/>
      <c r="AH37" s="481"/>
      <c r="AI37" s="481"/>
      <c r="AJ37" s="481"/>
      <c r="AK37" s="482"/>
      <c r="AL37" s="481"/>
      <c r="AM37" s="481"/>
      <c r="AN37" s="481"/>
      <c r="AO37" s="482"/>
      <c r="AP37" s="481"/>
      <c r="AQ37" s="481"/>
      <c r="AR37" s="481"/>
      <c r="AS37" s="481"/>
      <c r="AT37" s="481"/>
      <c r="AU37" s="481"/>
      <c r="AV37" s="481"/>
      <c r="AW37" s="481"/>
      <c r="AX37" s="481"/>
      <c r="AY37" s="481"/>
      <c r="AZ37" s="481"/>
      <c r="BA37" s="481"/>
      <c r="BB37" s="481"/>
      <c r="BC37" s="482"/>
      <c r="BD37" s="481"/>
      <c r="BE37" s="481"/>
      <c r="BF37" s="481"/>
      <c r="BG37" s="481"/>
      <c r="BH37" s="481"/>
      <c r="BI37" s="481"/>
      <c r="BJ37" s="481"/>
      <c r="BK37" s="481"/>
      <c r="BL37" s="481"/>
      <c r="BM37" s="481"/>
      <c r="BN37" s="481"/>
      <c r="BO37" s="481"/>
      <c r="BP37" s="481"/>
      <c r="BQ37" s="481"/>
      <c r="BR37" s="481"/>
      <c r="BS37" s="481"/>
    </row>
    <row r="38" spans="1:71" s="201" customFormat="1" ht="13.8">
      <c r="A38" s="444"/>
      <c r="B38" s="444"/>
      <c r="C38" s="444"/>
      <c r="D38" s="444"/>
      <c r="E38" s="444" t="s">
        <v>1090</v>
      </c>
      <c r="F38" s="444"/>
      <c r="G38" s="444" t="s">
        <v>1091</v>
      </c>
      <c r="H38" s="444"/>
      <c r="I38" s="444"/>
      <c r="J38" s="504" t="str">
        <f t="shared" ref="J38:Q38" si="9">IF(J$16="","",IF(INDEX(App1bdata,MATCH(J$16,App1bIDnrs,0),23)="","",INDEX(App1bdata,MATCH(J$16,App1bIDnrs,0),23)))</f>
        <v>Down</v>
      </c>
      <c r="K38" s="504" t="str">
        <f t="shared" si="9"/>
        <v>Down</v>
      </c>
      <c r="L38" s="1233" t="str">
        <f>IF(L$16="","",IF(INDEX(App1bdata,MATCH(L$16,App1bIDnrs,0),23)="","",INDEX(App1bdata,MATCH(L$16,App1bIDnrs,0),23)))</f>
        <v>Up</v>
      </c>
      <c r="M38" s="1233" t="str">
        <f t="shared" si="9"/>
        <v>Up</v>
      </c>
      <c r="N38" s="1233" t="str">
        <f t="shared" si="9"/>
        <v>Up</v>
      </c>
      <c r="O38" s="1233" t="str">
        <f t="shared" si="9"/>
        <v>Up</v>
      </c>
      <c r="P38" s="504" t="str">
        <f t="shared" si="9"/>
        <v>Down</v>
      </c>
      <c r="Q38" s="505" t="str">
        <f t="shared" si="9"/>
        <v>Down</v>
      </c>
      <c r="R38" s="504" t="str">
        <f t="shared" ref="R38:AK38" si="10">IF(R$16="","",IF(INDEX(App1data,MATCH(R$16,App1IDnrs,0),23)="","",INDEX(App1data,MATCH(R$16,App1IDnrs,0),23)))</f>
        <v>Up</v>
      </c>
      <c r="S38" s="504" t="str">
        <f t="shared" si="10"/>
        <v>Up</v>
      </c>
      <c r="T38" s="504" t="str">
        <f t="shared" si="10"/>
        <v>Up</v>
      </c>
      <c r="U38" s="504" t="str">
        <f t="shared" si="10"/>
        <v>Down</v>
      </c>
      <c r="V38" s="504" t="str">
        <f t="shared" si="10"/>
        <v>Up</v>
      </c>
      <c r="W38" s="504" t="str">
        <f t="shared" si="10"/>
        <v>Down</v>
      </c>
      <c r="X38" s="504" t="str">
        <f t="shared" si="10"/>
        <v>Down</v>
      </c>
      <c r="Y38" s="504" t="str">
        <f t="shared" si="10"/>
        <v>Up</v>
      </c>
      <c r="Z38" s="504" t="str">
        <f t="shared" si="10"/>
        <v>Up</v>
      </c>
      <c r="AA38" s="504" t="str">
        <f t="shared" si="10"/>
        <v/>
      </c>
      <c r="AB38" s="504" t="str">
        <f t="shared" si="10"/>
        <v/>
      </c>
      <c r="AC38" s="504" t="str">
        <f t="shared" si="10"/>
        <v/>
      </c>
      <c r="AD38" s="504" t="str">
        <f t="shared" si="10"/>
        <v/>
      </c>
      <c r="AE38" s="504" t="str">
        <f t="shared" si="10"/>
        <v/>
      </c>
      <c r="AF38" s="504" t="str">
        <f t="shared" si="10"/>
        <v/>
      </c>
      <c r="AG38" s="504" t="str">
        <f t="shared" si="10"/>
        <v/>
      </c>
      <c r="AH38" s="504" t="str">
        <f t="shared" si="10"/>
        <v/>
      </c>
      <c r="AI38" s="504" t="str">
        <f t="shared" si="10"/>
        <v/>
      </c>
      <c r="AJ38" s="504" t="str">
        <f t="shared" si="10"/>
        <v/>
      </c>
      <c r="AK38" s="505" t="str">
        <f t="shared" si="10"/>
        <v/>
      </c>
      <c r="AL38" s="504" t="str">
        <f>IF(AL$16="","",IF(INDEX(App1bdata,MATCH(AL$16,App1bIDnrs,0),23)="","",INDEX(App1bdata,MATCH(AL$16,App1bIDnrs,0),23)))</f>
        <v/>
      </c>
      <c r="AM38" s="504" t="str">
        <f>IF(AM$16="","",IF(INDEX(App1bdata,MATCH(AM$16,App1bIDnrs,0),23)="","",INDEX(App1bdata,MATCH(AM$16,App1bIDnrs,0),23)))</f>
        <v/>
      </c>
      <c r="AN38" s="504" t="str">
        <f>IF(AN$16="","",IF(INDEX(App1bdata,MATCH(AN$16,App1bIDnrs,0),23)="","",INDEX(App1bdata,MATCH(AN$16,App1bIDnrs,0),23)))</f>
        <v/>
      </c>
      <c r="AO38" s="505" t="str">
        <f>IF(AO$16="","",IF(INDEX(App1bdata,MATCH(AO$16,App1bIDnrs,0),23)="","",INDEX(App1bdata,MATCH(AO$16,App1bIDnrs,0),23)))</f>
        <v/>
      </c>
      <c r="AP38" s="504" t="str">
        <f t="shared" ref="AP38:BC38" si="11">IF(AP$16="","",IF(INDEX(App1data,MATCH(AP$16,App1IDnrs,0),23)="","",INDEX(App1data,MATCH(AP$16,App1IDnrs,0),23)))</f>
        <v/>
      </c>
      <c r="AQ38" s="504" t="str">
        <f t="shared" si="11"/>
        <v/>
      </c>
      <c r="AR38" s="504" t="str">
        <f t="shared" si="11"/>
        <v/>
      </c>
      <c r="AS38" s="504" t="str">
        <f t="shared" si="11"/>
        <v/>
      </c>
      <c r="AT38" s="504" t="str">
        <f t="shared" si="11"/>
        <v/>
      </c>
      <c r="AU38" s="504" t="str">
        <f t="shared" si="11"/>
        <v/>
      </c>
      <c r="AV38" s="504" t="str">
        <f t="shared" si="11"/>
        <v/>
      </c>
      <c r="AW38" s="504" t="str">
        <f t="shared" si="11"/>
        <v/>
      </c>
      <c r="AX38" s="504" t="str">
        <f t="shared" si="11"/>
        <v/>
      </c>
      <c r="AY38" s="504" t="str">
        <f t="shared" si="11"/>
        <v/>
      </c>
      <c r="AZ38" s="504" t="str">
        <f t="shared" si="11"/>
        <v/>
      </c>
      <c r="BA38" s="504" t="str">
        <f t="shared" si="11"/>
        <v/>
      </c>
      <c r="BB38" s="504" t="str">
        <f t="shared" si="11"/>
        <v/>
      </c>
      <c r="BC38" s="505" t="str">
        <f t="shared" si="11"/>
        <v/>
      </c>
      <c r="BD38" s="504"/>
      <c r="BE38" s="504"/>
      <c r="BF38" s="504"/>
      <c r="BG38" s="504"/>
      <c r="BH38" s="504"/>
      <c r="BI38" s="504"/>
      <c r="BJ38" s="504"/>
      <c r="BK38" s="504"/>
      <c r="BL38" s="504"/>
      <c r="BM38" s="504"/>
      <c r="BN38" s="504"/>
      <c r="BO38" s="504"/>
      <c r="BP38" s="504"/>
      <c r="BQ38" s="504"/>
      <c r="BR38" s="504"/>
      <c r="BS38" s="504"/>
    </row>
    <row r="39" spans="1:71" s="201" customFormat="1" ht="13.8">
      <c r="A39" s="444"/>
      <c r="B39" s="444"/>
      <c r="C39" s="444"/>
      <c r="D39" s="444"/>
      <c r="E39" s="444"/>
      <c r="F39" s="444"/>
      <c r="G39" s="444"/>
      <c r="H39" s="444"/>
      <c r="I39" s="444"/>
      <c r="J39" s="481"/>
      <c r="K39" s="481"/>
      <c r="L39" s="481"/>
      <c r="M39" s="481"/>
      <c r="N39" s="481"/>
      <c r="O39" s="481"/>
      <c r="P39" s="481"/>
      <c r="Q39" s="482"/>
      <c r="R39" s="481"/>
      <c r="S39" s="481"/>
      <c r="T39" s="481"/>
      <c r="U39" s="481"/>
      <c r="V39" s="481"/>
      <c r="W39" s="481"/>
      <c r="X39" s="481"/>
      <c r="Y39" s="481"/>
      <c r="Z39" s="481"/>
      <c r="AA39" s="481"/>
      <c r="AB39" s="481"/>
      <c r="AC39" s="481"/>
      <c r="AD39" s="481"/>
      <c r="AE39" s="481"/>
      <c r="AF39" s="481"/>
      <c r="AG39" s="481"/>
      <c r="AH39" s="481"/>
      <c r="AI39" s="481"/>
      <c r="AJ39" s="481"/>
      <c r="AK39" s="482"/>
      <c r="AL39" s="481"/>
      <c r="AM39" s="481"/>
      <c r="AN39" s="481"/>
      <c r="AO39" s="482"/>
      <c r="AP39" s="481"/>
      <c r="AQ39" s="481"/>
      <c r="AR39" s="481"/>
      <c r="AS39" s="481"/>
      <c r="AT39" s="481"/>
      <c r="AU39" s="481"/>
      <c r="AV39" s="481"/>
      <c r="AW39" s="481"/>
      <c r="AX39" s="481"/>
      <c r="AY39" s="481"/>
      <c r="AZ39" s="481"/>
      <c r="BA39" s="481"/>
      <c r="BB39" s="481"/>
      <c r="BC39" s="482"/>
      <c r="BD39" s="481"/>
      <c r="BE39" s="481"/>
      <c r="BF39" s="481"/>
      <c r="BG39" s="481"/>
      <c r="BH39" s="481"/>
      <c r="BI39" s="481"/>
      <c r="BJ39" s="481"/>
      <c r="BK39" s="481"/>
      <c r="BL39" s="481"/>
      <c r="BM39" s="481"/>
      <c r="BN39" s="481"/>
      <c r="BO39" s="481"/>
      <c r="BP39" s="481"/>
      <c r="BQ39" s="481"/>
      <c r="BR39" s="481"/>
      <c r="BS39" s="481"/>
    </row>
    <row r="40" spans="1:71" s="201" customFormat="1" ht="13.8">
      <c r="A40" s="444"/>
      <c r="B40" s="444"/>
      <c r="C40" s="444"/>
      <c r="D40" s="444"/>
      <c r="E40" s="444" t="s">
        <v>132</v>
      </c>
      <c r="F40" s="444"/>
      <c r="G40" s="444" t="s">
        <v>410</v>
      </c>
      <c r="H40" s="444"/>
      <c r="I40" s="444"/>
      <c r="J40" s="504">
        <f t="shared" ref="J40:Q40" si="12">IF(J$16="","",IF(INDEX(App1bdata,MATCH(J$16,App1bIDnrs,0),22)="","",INDEX(App1bdata,MATCH(J$16,App1bIDnrs,0),22)))</f>
        <v>2</v>
      </c>
      <c r="K40" s="504">
        <f t="shared" si="12"/>
        <v>0</v>
      </c>
      <c r="L40" s="504">
        <f t="shared" si="12"/>
        <v>1</v>
      </c>
      <c r="M40" s="504">
        <f t="shared" si="12"/>
        <v>1</v>
      </c>
      <c r="N40" s="504">
        <f t="shared" si="12"/>
        <v>1</v>
      </c>
      <c r="O40" s="504">
        <f t="shared" si="12"/>
        <v>1</v>
      </c>
      <c r="P40" s="504">
        <f t="shared" si="12"/>
        <v>1</v>
      </c>
      <c r="Q40" s="505">
        <f t="shared" si="12"/>
        <v>2</v>
      </c>
      <c r="R40" s="504">
        <f t="shared" ref="R40:AK40" si="13">IF(R$16="","",IF(INDEX(App1data,MATCH(R$16,App1IDnrs,0),22)="","",INDEX(App1data,MATCH(R$16,App1IDnrs,0),22)))</f>
        <v>0</v>
      </c>
      <c r="S40" s="504">
        <f t="shared" si="13"/>
        <v>1</v>
      </c>
      <c r="T40" s="504">
        <f t="shared" si="13"/>
        <v>0</v>
      </c>
      <c r="U40" s="504">
        <f t="shared" si="13"/>
        <v>2</v>
      </c>
      <c r="V40" s="504">
        <f t="shared" si="13"/>
        <v>1</v>
      </c>
      <c r="W40" s="504">
        <f t="shared" si="13"/>
        <v>2</v>
      </c>
      <c r="X40" s="504">
        <f t="shared" si="13"/>
        <v>0</v>
      </c>
      <c r="Y40" s="504">
        <f t="shared" si="13"/>
        <v>1</v>
      </c>
      <c r="Z40" s="504">
        <f t="shared" si="13"/>
        <v>0</v>
      </c>
      <c r="AA40" s="504" t="str">
        <f t="shared" si="13"/>
        <v/>
      </c>
      <c r="AB40" s="504" t="str">
        <f t="shared" si="13"/>
        <v/>
      </c>
      <c r="AC40" s="504" t="str">
        <f t="shared" si="13"/>
        <v/>
      </c>
      <c r="AD40" s="504" t="str">
        <f t="shared" si="13"/>
        <v/>
      </c>
      <c r="AE40" s="504" t="str">
        <f t="shared" si="13"/>
        <v/>
      </c>
      <c r="AF40" s="504" t="str">
        <f t="shared" si="13"/>
        <v/>
      </c>
      <c r="AG40" s="504" t="str">
        <f t="shared" si="13"/>
        <v/>
      </c>
      <c r="AH40" s="504" t="str">
        <f t="shared" si="13"/>
        <v/>
      </c>
      <c r="AI40" s="504" t="str">
        <f t="shared" si="13"/>
        <v/>
      </c>
      <c r="AJ40" s="504" t="str">
        <f t="shared" si="13"/>
        <v/>
      </c>
      <c r="AK40" s="505" t="str">
        <f t="shared" si="13"/>
        <v/>
      </c>
      <c r="AL40" s="504" t="str">
        <f>IF(AL$16="","",IF(INDEX(App1bdata,MATCH(AL$16,App1bIDnrs,0),22)="","",INDEX(App1bdata,MATCH(AL$16,App1bIDnrs,0),22)))</f>
        <v/>
      </c>
      <c r="AM40" s="504" t="str">
        <f>IF(AM$16="","",IF(INDEX(App1bdata,MATCH(AM$16,App1bIDnrs,0),22)="","",INDEX(App1bdata,MATCH(AM$16,App1bIDnrs,0),22)))</f>
        <v/>
      </c>
      <c r="AN40" s="504" t="str">
        <f>IF(AN$16="","",IF(INDEX(App1bdata,MATCH(AN$16,App1bIDnrs,0),22)="","",INDEX(App1bdata,MATCH(AN$16,App1bIDnrs,0),22)))</f>
        <v/>
      </c>
      <c r="AO40" s="505" t="str">
        <f>IF(AO$16="","",IF(INDEX(App1bdata,MATCH(AO$16,App1bIDnrs,0),22)="","",INDEX(App1bdata,MATCH(AO$16,App1bIDnrs,0),22)))</f>
        <v/>
      </c>
      <c r="AP40" s="504" t="str">
        <f t="shared" ref="AP40:BC40" si="14">IF(AP$16="","",IF(INDEX(App1data,MATCH(AP$16,App1IDnrs,0),22)="","",INDEX(App1data,MATCH(AP$16,App1IDnrs,0),22)))</f>
        <v/>
      </c>
      <c r="AQ40" s="504" t="str">
        <f t="shared" si="14"/>
        <v/>
      </c>
      <c r="AR40" s="504" t="str">
        <f t="shared" si="14"/>
        <v/>
      </c>
      <c r="AS40" s="504" t="str">
        <f t="shared" si="14"/>
        <v/>
      </c>
      <c r="AT40" s="504" t="str">
        <f t="shared" si="14"/>
        <v/>
      </c>
      <c r="AU40" s="504" t="str">
        <f t="shared" si="14"/>
        <v/>
      </c>
      <c r="AV40" s="504" t="str">
        <f t="shared" si="14"/>
        <v/>
      </c>
      <c r="AW40" s="504" t="str">
        <f t="shared" si="14"/>
        <v/>
      </c>
      <c r="AX40" s="504" t="str">
        <f t="shared" si="14"/>
        <v/>
      </c>
      <c r="AY40" s="504" t="str">
        <f t="shared" si="14"/>
        <v/>
      </c>
      <c r="AZ40" s="504" t="str">
        <f t="shared" si="14"/>
        <v/>
      </c>
      <c r="BA40" s="504" t="str">
        <f t="shared" si="14"/>
        <v/>
      </c>
      <c r="BB40" s="504" t="str">
        <f t="shared" si="14"/>
        <v/>
      </c>
      <c r="BC40" s="505" t="str">
        <f t="shared" si="14"/>
        <v/>
      </c>
      <c r="BD40" s="504"/>
      <c r="BE40" s="504"/>
      <c r="BF40" s="504"/>
      <c r="BG40" s="504"/>
      <c r="BH40" s="504"/>
      <c r="BI40" s="504"/>
      <c r="BJ40" s="504"/>
      <c r="BK40" s="504"/>
      <c r="BL40" s="504"/>
      <c r="BM40" s="504"/>
      <c r="BN40" s="504"/>
      <c r="BO40" s="504"/>
      <c r="BP40" s="504"/>
      <c r="BQ40" s="504"/>
      <c r="BR40" s="504"/>
      <c r="BS40" s="504"/>
    </row>
    <row r="41" spans="1:71" s="201" customFormat="1" ht="13.8">
      <c r="A41" s="444"/>
      <c r="B41" s="444"/>
      <c r="C41" s="444"/>
      <c r="D41" s="444"/>
      <c r="E41" s="444"/>
      <c r="F41" s="444"/>
      <c r="G41" s="444"/>
      <c r="H41" s="444"/>
      <c r="I41" s="444"/>
      <c r="J41" s="485"/>
      <c r="K41" s="485"/>
      <c r="L41" s="485"/>
      <c r="M41" s="485"/>
      <c r="N41" s="485"/>
      <c r="O41" s="485"/>
      <c r="P41" s="485"/>
      <c r="Q41" s="487"/>
      <c r="R41" s="485"/>
      <c r="S41" s="485"/>
      <c r="T41" s="485"/>
      <c r="U41" s="485"/>
      <c r="V41" s="485"/>
      <c r="W41" s="485"/>
      <c r="X41" s="485"/>
      <c r="Y41" s="485"/>
      <c r="Z41" s="485"/>
      <c r="AA41" s="485"/>
      <c r="AB41" s="485"/>
      <c r="AC41" s="485"/>
      <c r="AD41" s="485"/>
      <c r="AE41" s="485"/>
      <c r="AF41" s="485"/>
      <c r="AG41" s="485"/>
      <c r="AH41" s="485"/>
      <c r="AI41" s="485"/>
      <c r="AJ41" s="485"/>
      <c r="AK41" s="487"/>
      <c r="AL41" s="485"/>
      <c r="AM41" s="485"/>
      <c r="AN41" s="485"/>
      <c r="AO41" s="487"/>
      <c r="AP41" s="485"/>
      <c r="AQ41" s="485"/>
      <c r="AR41" s="485"/>
      <c r="AS41" s="485"/>
      <c r="AT41" s="485"/>
      <c r="AU41" s="485"/>
      <c r="AV41" s="485"/>
      <c r="AW41" s="485"/>
      <c r="AX41" s="485"/>
      <c r="AY41" s="485"/>
      <c r="AZ41" s="485"/>
      <c r="BA41" s="485"/>
      <c r="BB41" s="485"/>
      <c r="BC41" s="487"/>
      <c r="BD41" s="485"/>
      <c r="BE41" s="485"/>
      <c r="BF41" s="485"/>
      <c r="BG41" s="485"/>
      <c r="BH41" s="485"/>
      <c r="BI41" s="485"/>
      <c r="BJ41" s="485"/>
      <c r="BK41" s="485"/>
      <c r="BL41" s="485"/>
      <c r="BM41" s="485"/>
      <c r="BN41" s="485"/>
      <c r="BO41" s="485"/>
      <c r="BP41" s="485"/>
      <c r="BQ41" s="485"/>
      <c r="BR41" s="485"/>
      <c r="BS41" s="485"/>
    </row>
    <row r="42" spans="1:71" s="201" customFormat="1" ht="13.8">
      <c r="A42" s="444"/>
      <c r="B42" s="444"/>
      <c r="C42" s="444"/>
      <c r="D42" s="454" t="s">
        <v>1092</v>
      </c>
      <c r="E42" s="444"/>
      <c r="F42" s="444"/>
      <c r="G42" s="444"/>
      <c r="H42" s="444"/>
      <c r="I42" s="444"/>
      <c r="J42" s="481"/>
      <c r="K42" s="481"/>
      <c r="L42" s="481"/>
      <c r="M42" s="481"/>
      <c r="N42" s="481"/>
      <c r="O42" s="481"/>
      <c r="P42" s="481"/>
      <c r="Q42" s="482"/>
      <c r="R42" s="481"/>
      <c r="S42" s="481"/>
      <c r="T42" s="481"/>
      <c r="U42" s="481"/>
      <c r="V42" s="481"/>
      <c r="W42" s="481"/>
      <c r="X42" s="481"/>
      <c r="Y42" s="481"/>
      <c r="Z42" s="481"/>
      <c r="AA42" s="481"/>
      <c r="AB42" s="481"/>
      <c r="AC42" s="481"/>
      <c r="AD42" s="481"/>
      <c r="AE42" s="481"/>
      <c r="AF42" s="481"/>
      <c r="AG42" s="481"/>
      <c r="AH42" s="481"/>
      <c r="AI42" s="481"/>
      <c r="AJ42" s="481"/>
      <c r="AK42" s="482"/>
      <c r="AL42" s="481"/>
      <c r="AM42" s="481"/>
      <c r="AN42" s="481"/>
      <c r="AO42" s="482"/>
      <c r="AP42" s="481"/>
      <c r="AQ42" s="481"/>
      <c r="AR42" s="481"/>
      <c r="AS42" s="481"/>
      <c r="AT42" s="481"/>
      <c r="AU42" s="481"/>
      <c r="AV42" s="481"/>
      <c r="AW42" s="481"/>
      <c r="AX42" s="481"/>
      <c r="AY42" s="481"/>
      <c r="AZ42" s="481"/>
      <c r="BA42" s="481"/>
      <c r="BB42" s="481"/>
      <c r="BC42" s="482"/>
      <c r="BD42" s="481"/>
      <c r="BE42" s="481"/>
      <c r="BF42" s="481"/>
      <c r="BG42" s="481"/>
      <c r="BH42" s="481"/>
      <c r="BI42" s="481"/>
      <c r="BJ42" s="481"/>
      <c r="BK42" s="481"/>
      <c r="BL42" s="481"/>
      <c r="BM42" s="481"/>
      <c r="BN42" s="481"/>
      <c r="BO42" s="481"/>
      <c r="BP42" s="481"/>
      <c r="BQ42" s="481"/>
      <c r="BR42" s="481"/>
      <c r="BS42" s="481"/>
    </row>
    <row r="43" spans="1:71" s="201" customFormat="1" ht="13.8">
      <c r="A43" s="444"/>
      <c r="B43" s="444"/>
      <c r="C43" s="444"/>
      <c r="D43" s="444"/>
      <c r="E43" s="444" t="s">
        <v>949</v>
      </c>
      <c r="F43" s="444"/>
      <c r="G43" s="444" t="s">
        <v>1073</v>
      </c>
      <c r="H43" s="444"/>
      <c r="I43" s="506"/>
      <c r="J43" s="507" t="str">
        <f>IF(J$16="","",IF(INDEX(App1bdata,MATCH(J$16,App1bIDnrs,0),VLOOKUP(InpCompany!$F$8,ProfileInps,2,0))="","",INDEX(App1bdata,MATCH(J$16,App1bIDnrs,0),VLOOKUP(InpCompany!$F$8,ProfileInps,2,0))))</f>
        <v/>
      </c>
      <c r="K43" s="508">
        <f>IF(K$16="","",IF(INDEX(App1bdata,MATCH(K$16,App1bIDnrs,0),VLOOKUP(InpCompany!$F$8,ProfileInps,2,0))="","",INDEX(App1bdata,MATCH(K$16,App1bIDnrs,0),VLOOKUP(InpCompany!$F$8,ProfileInps,2,0))))</f>
        <v>2.0254629629629633E-3</v>
      </c>
      <c r="L43" s="1235">
        <f>IF(L$16="","",IF(INDEX(App1bdata,MATCH(L$16,App1bIDnrs,0),VLOOKUP(InpCompany!$F$8,ProfileInps,2,0))="","",INDEX(App1bdata,MATCH(L$16,App1bIDnrs,0),VLOOKUP(InpCompany!$F$8,ProfileInps,2,0))))</f>
        <v>15.6</v>
      </c>
      <c r="M43" s="1235">
        <f>IF(M$16="","",IF(INDEX(App1bdata,MATCH(M$16,App1bIDnrs,0),VLOOKUP(InpCompany!$F$8,ProfileInps,2,0))="","",INDEX(App1bdata,MATCH(M$16,App1bIDnrs,0),VLOOKUP(InpCompany!$F$8,ProfileInps,2,0))))</f>
        <v>16.600000000000001</v>
      </c>
      <c r="N43" s="1235" t="str">
        <f>IF(N$16="","",IF(INDEX(App1bdata,MATCH(N$16,App1bIDnrs,0),VLOOKUP(InpCompany!$F$8,ProfileInps,2,0))="","",INDEX(App1bdata,MATCH(N$16,App1bIDnrs,0),VLOOKUP(InpCompany!$F$8,ProfileInps,2,0))))</f>
        <v/>
      </c>
      <c r="O43" s="1235" t="str">
        <f>IF(O$16="","",IF(INDEX(App1bdata,MATCH(O$16,App1bIDnrs,0),VLOOKUP(InpCompany!$F$8,ProfileInps,2,0))="","",INDEX(App1bdata,MATCH(O$16,App1bIDnrs,0),VLOOKUP(InpCompany!$F$8,ProfileInps,2,0))))</f>
        <v/>
      </c>
      <c r="P43" s="507">
        <f>IF(P$16="","",IF(INDEX(App1bdata,MATCH(P$16,App1bIDnrs,0),VLOOKUP(InpCompany!$F$8,ProfileInps,2,0))="","",INDEX(App1bdata,MATCH(P$16,App1bIDnrs,0),VLOOKUP(InpCompany!$F$8,ProfileInps,2,0))))</f>
        <v>106.2</v>
      </c>
      <c r="Q43" s="509">
        <f>IF(Q$16="","",IF(INDEX(App1bdata,MATCH(Q$16,App1bIDnrs,0),VLOOKUP(InpCompany!$F$8,ProfileInps,2,0))="","",INDEX(App1bdata,MATCH(Q$16,App1bIDnrs,0),VLOOKUP(InpCompany!$F$8,ProfileInps,2,0))))</f>
        <v>1.64</v>
      </c>
      <c r="R43" s="507" t="str">
        <f>IF(R$16="","",IF(INDEX(App1data,MATCH(R$16,App1IDnrs,0),VLOOKUP(InpCompany!$F$8,ProfileInps,2,0))="","",INDEX(App1data,MATCH(R$16,App1IDnrs,0),VLOOKUP(InpCompany!$F$8,ProfileInps,2,0))))</f>
        <v/>
      </c>
      <c r="S43" s="507" t="str">
        <f>IF(S$16="","",IF(INDEX(App1data,MATCH(S$16,App1IDnrs,0),VLOOKUP(InpCompany!$F$8,ProfileInps,2,0))="","",INDEX(App1data,MATCH(S$16,App1IDnrs,0),VLOOKUP(InpCompany!$F$8,ProfileInps,2,0))))</f>
        <v/>
      </c>
      <c r="T43" s="507">
        <f>IF(T$16="","",IF(INDEX(App1data,MATCH(T$16,App1IDnrs,0),VLOOKUP(InpCompany!$F$8,ProfileInps,2,0))="","",INDEX(App1data,MATCH(T$16,App1IDnrs,0),VLOOKUP(InpCompany!$F$8,ProfileInps,2,0))))</f>
        <v>7000</v>
      </c>
      <c r="U43" s="507" t="str">
        <f>IF(U$16="","",IF(INDEX(App1data,MATCH(U$16,App1IDnrs,0),VLOOKUP(InpCompany!$F$8,ProfileInps,2,0))="","",INDEX(App1data,MATCH(U$16,App1IDnrs,0),VLOOKUP(InpCompany!$F$8,ProfileInps,2,0))))</f>
        <v/>
      </c>
      <c r="V43" s="507">
        <f>IF(V$16="","",IF(INDEX(App1data,MATCH(V$16,App1IDnrs,0),VLOOKUP(InpCompany!$F$8,ProfileInps,2,0))="","",INDEX(App1data,MATCH(V$16,App1IDnrs,0),VLOOKUP(InpCompany!$F$8,ProfileInps,2,0))))</f>
        <v>627</v>
      </c>
      <c r="W43" s="507" t="str">
        <f>IF(W$16="","",IF(INDEX(App1data,MATCH(W$16,App1IDnrs,0),VLOOKUP(InpCompany!$F$8,ProfileInps,2,0))="","",INDEX(App1data,MATCH(W$16,App1IDnrs,0),VLOOKUP(InpCompany!$F$8,ProfileInps,2,0))))</f>
        <v/>
      </c>
      <c r="X43" s="507" t="str">
        <f>IF(X$16="","",IF(INDEX(App1data,MATCH(X$16,App1IDnrs,0),VLOOKUP(InpCompany!$F$8,ProfileInps,2,0))="","",INDEX(App1data,MATCH(X$16,App1IDnrs,0),VLOOKUP(InpCompany!$F$8,ProfileInps,2,0))))</f>
        <v/>
      </c>
      <c r="Y43" s="507" t="str">
        <f>IF(Y$16="","",IF(INDEX(App1data,MATCH(Y$16,App1IDnrs,0),VLOOKUP(InpCompany!$F$8,ProfileInps,2,0))="","",INDEX(App1data,MATCH(Y$16,App1IDnrs,0),VLOOKUP(InpCompany!$F$8,ProfileInps,2,0))))</f>
        <v/>
      </c>
      <c r="Z43" s="507" t="str">
        <f>IF(Z$16="","",IF(INDEX(App1data,MATCH(Z$16,App1IDnrs,0),VLOOKUP(InpCompany!$F$8,ProfileInps,2,0))="","",INDEX(App1data,MATCH(Z$16,App1IDnrs,0),VLOOKUP(InpCompany!$F$8,ProfileInps,2,0))))</f>
        <v/>
      </c>
      <c r="AA43" s="507" t="str">
        <f>IF(AA$16="","",IF(INDEX(App1data,MATCH(AA$16,App1IDnrs,0),VLOOKUP(InpCompany!$F$8,ProfileInps,2,0))="","",INDEX(App1data,MATCH(AA$16,App1IDnrs,0),VLOOKUP(InpCompany!$F$8,ProfileInps,2,0))))</f>
        <v/>
      </c>
      <c r="AB43" s="507" t="str">
        <f>IF(AB$16="","",IF(INDEX(App1data,MATCH(AB$16,App1IDnrs,0),VLOOKUP(InpCompany!$F$8,ProfileInps,2,0))="","",INDEX(App1data,MATCH(AB$16,App1IDnrs,0),VLOOKUP(InpCompany!$F$8,ProfileInps,2,0))))</f>
        <v/>
      </c>
      <c r="AC43" s="507" t="str">
        <f>IF(AC$16="","",IF(INDEX(App1data,MATCH(AC$16,App1IDnrs,0),VLOOKUP(InpCompany!$F$8,ProfileInps,2,0))="","",INDEX(App1data,MATCH(AC$16,App1IDnrs,0),VLOOKUP(InpCompany!$F$8,ProfileInps,2,0))))</f>
        <v/>
      </c>
      <c r="AD43" s="507" t="str">
        <f>IF(AD$16="","",IF(INDEX(App1data,MATCH(AD$16,App1IDnrs,0),VLOOKUP(InpCompany!$F$8,ProfileInps,2,0))="","",INDEX(App1data,MATCH(AD$16,App1IDnrs,0),VLOOKUP(InpCompany!$F$8,ProfileInps,2,0))))</f>
        <v/>
      </c>
      <c r="AE43" s="507" t="str">
        <f>IF(AE$16="","",IF(INDEX(App1data,MATCH(AE$16,App1IDnrs,0),VLOOKUP(InpCompany!$F$8,ProfileInps,2,0))="","",INDEX(App1data,MATCH(AE$16,App1IDnrs,0),VLOOKUP(InpCompany!$F$8,ProfileInps,2,0))))</f>
        <v/>
      </c>
      <c r="AF43" s="507" t="str">
        <f>IF(AF$16="","",IF(INDEX(App1data,MATCH(AF$16,App1IDnrs,0),VLOOKUP(InpCompany!$F$8,ProfileInps,2,0))="","",INDEX(App1data,MATCH(AF$16,App1IDnrs,0),VLOOKUP(InpCompany!$F$8,ProfileInps,2,0))))</f>
        <v/>
      </c>
      <c r="AG43" s="507" t="str">
        <f>IF(AG$16="","",IF(INDEX(App1data,MATCH(AG$16,App1IDnrs,0),VLOOKUP(InpCompany!$F$8,ProfileInps,2,0))="","",INDEX(App1data,MATCH(AG$16,App1IDnrs,0),VLOOKUP(InpCompany!$F$8,ProfileInps,2,0))))</f>
        <v/>
      </c>
      <c r="AH43" s="507" t="str">
        <f>IF(AH$16="","",IF(INDEX(App1data,MATCH(AH$16,App1IDnrs,0),VLOOKUP(InpCompany!$F$8,ProfileInps,2,0))="","",INDEX(App1data,MATCH(AH$16,App1IDnrs,0),VLOOKUP(InpCompany!$F$8,ProfileInps,2,0))))</f>
        <v/>
      </c>
      <c r="AI43" s="507" t="str">
        <f>IF(AI$16="","",IF(INDEX(App1data,MATCH(AI$16,App1IDnrs,0),VLOOKUP(InpCompany!$F$8,ProfileInps,2,0))="","",INDEX(App1data,MATCH(AI$16,App1IDnrs,0),VLOOKUP(InpCompany!$F$8,ProfileInps,2,0))))</f>
        <v/>
      </c>
      <c r="AJ43" s="507" t="str">
        <f>IF(AJ$16="","",IF(INDEX(App1data,MATCH(AJ$16,App1IDnrs,0),VLOOKUP(InpCompany!$F$8,ProfileInps,2,0))="","",INDEX(App1data,MATCH(AJ$16,App1IDnrs,0),VLOOKUP(InpCompany!$F$8,ProfileInps,2,0))))</f>
        <v/>
      </c>
      <c r="AK43" s="509" t="str">
        <f>IF(AK$16="","",IF(INDEX(App1data,MATCH(AK$16,App1IDnrs,0),VLOOKUP(InpCompany!$F$8,ProfileInps,2,0))="","",INDEX(App1data,MATCH(AK$16,App1IDnrs,0),VLOOKUP(InpCompany!$F$8,ProfileInps,2,0))))</f>
        <v/>
      </c>
      <c r="AL43" s="507" t="str">
        <f>IF(AL$16="","",IF(INDEX(App1bdata,MATCH(AL$16,App1bIDnrs,0),VLOOKUP(InpCompany!$F$8,ProfileInps,2,0))="","",INDEX(App1bdata,MATCH(AL$16,App1bIDnrs,0),VLOOKUP(InpCompany!$F$8,ProfileInps,2,0))))</f>
        <v/>
      </c>
      <c r="AM43" s="507" t="str">
        <f>IF(AM$16="","",IF(INDEX(App1bdata,MATCH(AM$16,App1bIDnrs,0),VLOOKUP(InpCompany!$F$8,ProfileInps,2,0))="","",INDEX(App1bdata,MATCH(AM$16,App1bIDnrs,0),VLOOKUP(InpCompany!$F$8,ProfileInps,2,0))))</f>
        <v/>
      </c>
      <c r="AN43" s="507" t="str">
        <f>IF(AN$16="","",IF(INDEX(App1bdata,MATCH(AN$16,App1bIDnrs,0),VLOOKUP(InpCompany!$F$8,ProfileInps,2,0))="","",INDEX(App1bdata,MATCH(AN$16,App1bIDnrs,0),VLOOKUP(InpCompany!$F$8,ProfileInps,2,0))))</f>
        <v/>
      </c>
      <c r="AO43" s="509" t="str">
        <f>IF(AO$16="","",IF(INDEX(App1bdata,MATCH(AO$16,App1bIDnrs,0),VLOOKUP(InpCompany!$F$8,ProfileInps,2,0))="","",INDEX(App1bdata,MATCH(AO$16,App1bIDnrs,0),VLOOKUP(InpCompany!$F$8,ProfileInps,2,0))))</f>
        <v/>
      </c>
      <c r="AP43" s="507" t="str">
        <f>IF(AP$16="","",IF(INDEX(App1data,MATCH(AP$16,App1IDnrs,0),VLOOKUP(InpCompany!$F$8,ProfileInps,2,0))="","",INDEX(App1data,MATCH(AP$16,App1IDnrs,0),VLOOKUP(InpCompany!$F$8,ProfileInps,2,0))))</f>
        <v/>
      </c>
      <c r="AQ43" s="507" t="str">
        <f>IF(AQ$16="","",IF(INDEX(App1data,MATCH(AQ$16,App1IDnrs,0),VLOOKUP(InpCompany!$F$8,ProfileInps,2,0))="","",INDEX(App1data,MATCH(AQ$16,App1IDnrs,0),VLOOKUP(InpCompany!$F$8,ProfileInps,2,0))))</f>
        <v/>
      </c>
      <c r="AR43" s="507" t="str">
        <f>IF(AR$16="","",IF(INDEX(App1data,MATCH(AR$16,App1IDnrs,0),VLOOKUP(InpCompany!$F$8,ProfileInps,2,0))="","",INDEX(App1data,MATCH(AR$16,App1IDnrs,0),VLOOKUP(InpCompany!$F$8,ProfileInps,2,0))))</f>
        <v/>
      </c>
      <c r="AS43" s="507" t="str">
        <f>IF(AS$16="","",IF(INDEX(App1data,MATCH(AS$16,App1IDnrs,0),VLOOKUP(InpCompany!$F$8,ProfileInps,2,0))="","",INDEX(App1data,MATCH(AS$16,App1IDnrs,0),VLOOKUP(InpCompany!$F$8,ProfileInps,2,0))))</f>
        <v/>
      </c>
      <c r="AT43" s="507" t="str">
        <f>IF(AT$16="","",IF(INDEX(App1data,MATCH(AT$16,App1IDnrs,0),VLOOKUP(InpCompany!$F$8,ProfileInps,2,0))="","",INDEX(App1data,MATCH(AT$16,App1IDnrs,0),VLOOKUP(InpCompany!$F$8,ProfileInps,2,0))))</f>
        <v/>
      </c>
      <c r="AU43" s="507" t="str">
        <f>IF(AU$16="","",IF(INDEX(App1data,MATCH(AU$16,App1IDnrs,0),VLOOKUP(InpCompany!$F$8,ProfileInps,2,0))="","",INDEX(App1data,MATCH(AU$16,App1IDnrs,0),VLOOKUP(InpCompany!$F$8,ProfileInps,2,0))))</f>
        <v/>
      </c>
      <c r="AV43" s="507" t="str">
        <f>IF(AV$16="","",IF(INDEX(App1data,MATCH(AV$16,App1IDnrs,0),VLOOKUP(InpCompany!$F$8,ProfileInps,2,0))="","",INDEX(App1data,MATCH(AV$16,App1IDnrs,0),VLOOKUP(InpCompany!$F$8,ProfileInps,2,0))))</f>
        <v/>
      </c>
      <c r="AW43" s="507" t="str">
        <f>IF(AW$16="","",IF(INDEX(App1data,MATCH(AW$16,App1IDnrs,0),VLOOKUP(InpCompany!$F$8,ProfileInps,2,0))="","",INDEX(App1data,MATCH(AW$16,App1IDnrs,0),VLOOKUP(InpCompany!$F$8,ProfileInps,2,0))))</f>
        <v/>
      </c>
      <c r="AX43" s="507" t="str">
        <f>IF(AX$16="","",IF(INDEX(App1data,MATCH(AX$16,App1IDnrs,0),VLOOKUP(InpCompany!$F$8,ProfileInps,2,0))="","",INDEX(App1data,MATCH(AX$16,App1IDnrs,0),VLOOKUP(InpCompany!$F$8,ProfileInps,2,0))))</f>
        <v/>
      </c>
      <c r="AY43" s="507" t="str">
        <f>IF(AY$16="","",IF(INDEX(App1data,MATCH(AY$16,App1IDnrs,0),VLOOKUP(InpCompany!$F$8,ProfileInps,2,0))="","",INDEX(App1data,MATCH(AY$16,App1IDnrs,0),VLOOKUP(InpCompany!$F$8,ProfileInps,2,0))))</f>
        <v/>
      </c>
      <c r="AZ43" s="507" t="str">
        <f>IF(AZ$16="","",IF(INDEX(App1data,MATCH(AZ$16,App1IDnrs,0),VLOOKUP(InpCompany!$F$8,ProfileInps,2,0))="","",INDEX(App1data,MATCH(AZ$16,App1IDnrs,0),VLOOKUP(InpCompany!$F$8,ProfileInps,2,0))))</f>
        <v/>
      </c>
      <c r="BA43" s="507" t="str">
        <f>IF(BA$16="","",IF(INDEX(App1data,MATCH(BA$16,App1IDnrs,0),VLOOKUP(InpCompany!$F$8,ProfileInps,2,0))="","",INDEX(App1data,MATCH(BA$16,App1IDnrs,0),VLOOKUP(InpCompany!$F$8,ProfileInps,2,0))))</f>
        <v/>
      </c>
      <c r="BB43" s="507" t="str">
        <f>IF(BB$16="","",IF(INDEX(App1data,MATCH(BB$16,App1IDnrs,0),VLOOKUP(InpCompany!$F$8,ProfileInps,2,0))="","",INDEX(App1data,MATCH(BB$16,App1IDnrs,0),VLOOKUP(InpCompany!$F$8,ProfileInps,2,0))))</f>
        <v/>
      </c>
      <c r="BC43" s="509" t="str">
        <f>IF(BC$16="","",IF(INDEX(App1data,MATCH(BC$16,App1IDnrs,0),VLOOKUP(InpCompany!$F$8,ProfileInps,2,0))="","",INDEX(App1data,MATCH(BC$16,App1IDnrs,0),VLOOKUP(InpCompany!$F$8,ProfileInps,2,0))))</f>
        <v/>
      </c>
      <c r="BD43" s="507"/>
      <c r="BE43" s="507"/>
      <c r="BF43" s="507"/>
      <c r="BG43" s="507"/>
      <c r="BH43" s="507"/>
      <c r="BI43" s="507"/>
      <c r="BJ43" s="507"/>
      <c r="BK43" s="507"/>
      <c r="BL43" s="507"/>
      <c r="BM43" s="507"/>
      <c r="BN43" s="507"/>
      <c r="BO43" s="507"/>
      <c r="BP43" s="507"/>
      <c r="BQ43" s="507"/>
      <c r="BR43" s="507"/>
      <c r="BS43" s="507"/>
    </row>
    <row r="44" spans="1:71" s="201" customFormat="1" ht="13.8">
      <c r="A44" s="444"/>
      <c r="B44" s="444"/>
      <c r="C44" s="444"/>
      <c r="D44" s="444"/>
      <c r="E44" s="444" t="s">
        <v>950</v>
      </c>
      <c r="F44" s="444"/>
      <c r="G44" s="444" t="s">
        <v>1073</v>
      </c>
      <c r="H44" s="444"/>
      <c r="I44" s="506"/>
      <c r="J44" s="507" t="str">
        <f>IF(J$16="","",IF(INDEX(App1bdata,MATCH(J$16,App1bIDnrs,0),VLOOKUP(InpCompany!$F$8,ProfileInps,3,0))="","",INDEX(App1bdata,MATCH(J$16,App1bIDnrs,0),VLOOKUP(InpCompany!$F$8,ProfileInps,3,0))))</f>
        <v/>
      </c>
      <c r="K44" s="508" t="str">
        <f>IF(K$16="","",IF(INDEX(App1bdata,MATCH(K$16,App1bIDnrs,0),VLOOKUP(InpCompany!$F$8,ProfileInps,3,0))="","",INDEX(App1bdata,MATCH(K$16,App1bIDnrs,0),VLOOKUP(InpCompany!$F$8,ProfileInps,3,0))))</f>
        <v/>
      </c>
      <c r="L44" s="1235" t="str">
        <f>IF(L$16="","",IF(INDEX(App1bdata,MATCH(L$16,App1bIDnrs,0),VLOOKUP(InpCompany!$F$8,ProfileInps,3,0))="","",INDEX(App1bdata,MATCH(L$16,App1bIDnrs,0),VLOOKUP(InpCompany!$F$8,ProfileInps,3,0))))</f>
        <v/>
      </c>
      <c r="M44" s="1235" t="str">
        <f>IF(M$16="","",IF(INDEX(App1bdata,MATCH(M$16,App1bIDnrs,0),VLOOKUP(InpCompany!$F$8,ProfileInps,3,0))="","",INDEX(App1bdata,MATCH(M$16,App1bIDnrs,0),VLOOKUP(InpCompany!$F$8,ProfileInps,3,0))))</f>
        <v/>
      </c>
      <c r="N44" s="1235" t="str">
        <f>IF(N$16="","",IF(INDEX(App1bdata,MATCH(N$16,App1bIDnrs,0),VLOOKUP(InpCompany!$F$8,ProfileInps,3,0))="","",INDEX(App1bdata,MATCH(N$16,App1bIDnrs,0),VLOOKUP(InpCompany!$F$8,ProfileInps,3,0))))</f>
        <v/>
      </c>
      <c r="O44" s="1235" t="str">
        <f>IF(O$16="","",IF(INDEX(App1bdata,MATCH(O$16,App1bIDnrs,0),VLOOKUP(InpCompany!$F$8,ProfileInps,3,0))="","",INDEX(App1bdata,MATCH(O$16,App1bIDnrs,0),VLOOKUP(InpCompany!$F$8,ProfileInps,3,0))))</f>
        <v/>
      </c>
      <c r="P44" s="507" t="str">
        <f>IF(P$16="","",IF(INDEX(App1bdata,MATCH(P$16,App1bIDnrs,0),VLOOKUP(InpCompany!$F$8,ProfileInps,3,0))="","",INDEX(App1bdata,MATCH(P$16,App1bIDnrs,0),VLOOKUP(InpCompany!$F$8,ProfileInps,3,0))))</f>
        <v/>
      </c>
      <c r="Q44" s="509" t="str">
        <f>IF(Q$16="","",IF(INDEX(App1bdata,MATCH(Q$16,App1bIDnrs,0),VLOOKUP(InpCompany!$F$8,ProfileInps,3,0))="","",INDEX(App1bdata,MATCH(Q$16,App1bIDnrs,0),VLOOKUP(InpCompany!$F$8,ProfileInps,3,0))))</f>
        <v/>
      </c>
      <c r="R44" s="507" t="str">
        <f>IF(R$16="","",IF(INDEX(App1data,MATCH(R$16,App1IDnrs,0),VLOOKUP(InpCompany!$F$8,ProfileInps,3,0))="","",INDEX(App1data,MATCH(R$16,App1IDnrs,0),VLOOKUP(InpCompany!$F$8,ProfileInps,3,0))))</f>
        <v/>
      </c>
      <c r="S44" s="507" t="str">
        <f>IF(S$16="","",IF(INDEX(App1data,MATCH(S$16,App1IDnrs,0),VLOOKUP(InpCompany!$F$8,ProfileInps,3,0))="","",INDEX(App1data,MATCH(S$16,App1IDnrs,0),VLOOKUP(InpCompany!$F$8,ProfileInps,3,0))))</f>
        <v/>
      </c>
      <c r="T44" s="507" t="str">
        <f>IF(T$16="","",IF(INDEX(App1data,MATCH(T$16,App1IDnrs,0),VLOOKUP(InpCompany!$F$8,ProfileInps,3,0))="","",INDEX(App1data,MATCH(T$16,App1IDnrs,0),VLOOKUP(InpCompany!$F$8,ProfileInps,3,0))))</f>
        <v/>
      </c>
      <c r="U44" s="507" t="str">
        <f>IF(U$16="","",IF(INDEX(App1data,MATCH(U$16,App1IDnrs,0),VLOOKUP(InpCompany!$F$8,ProfileInps,3,0))="","",INDEX(App1data,MATCH(U$16,App1IDnrs,0),VLOOKUP(InpCompany!$F$8,ProfileInps,3,0))))</f>
        <v/>
      </c>
      <c r="V44" s="507" t="str">
        <f>IF(V$16="","",IF(INDEX(App1data,MATCH(V$16,App1IDnrs,0),VLOOKUP(InpCompany!$F$8,ProfileInps,3,0))="","",INDEX(App1data,MATCH(V$16,App1IDnrs,0),VLOOKUP(InpCompany!$F$8,ProfileInps,3,0))))</f>
        <v/>
      </c>
      <c r="W44" s="507" t="str">
        <f>IF(W$16="","",IF(INDEX(App1data,MATCH(W$16,App1IDnrs,0),VLOOKUP(InpCompany!$F$8,ProfileInps,3,0))="","",INDEX(App1data,MATCH(W$16,App1IDnrs,0),VLOOKUP(InpCompany!$F$8,ProfileInps,3,0))))</f>
        <v/>
      </c>
      <c r="X44" s="507" t="str">
        <f>IF(X$16="","",IF(INDEX(App1data,MATCH(X$16,App1IDnrs,0),VLOOKUP(InpCompany!$F$8,ProfileInps,3,0))="","",INDEX(App1data,MATCH(X$16,App1IDnrs,0),VLOOKUP(InpCompany!$F$8,ProfileInps,3,0))))</f>
        <v/>
      </c>
      <c r="Y44" s="507" t="str">
        <f>IF(Y$16="","",IF(INDEX(App1data,MATCH(Y$16,App1IDnrs,0),VLOOKUP(InpCompany!$F$8,ProfileInps,3,0))="","",INDEX(App1data,MATCH(Y$16,App1IDnrs,0),VLOOKUP(InpCompany!$F$8,ProfileInps,3,0))))</f>
        <v/>
      </c>
      <c r="Z44" s="507" t="str">
        <f>IF(Z$16="","",IF(INDEX(App1data,MATCH(Z$16,App1IDnrs,0),VLOOKUP(InpCompany!$F$8,ProfileInps,3,0))="","",INDEX(App1data,MATCH(Z$16,App1IDnrs,0),VLOOKUP(InpCompany!$F$8,ProfileInps,3,0))))</f>
        <v/>
      </c>
      <c r="AA44" s="507" t="str">
        <f>IF(AA$16="","",IF(INDEX(App1data,MATCH(AA$16,App1IDnrs,0),VLOOKUP(InpCompany!$F$8,ProfileInps,3,0))="","",INDEX(App1data,MATCH(AA$16,App1IDnrs,0),VLOOKUP(InpCompany!$F$8,ProfileInps,3,0))))</f>
        <v/>
      </c>
      <c r="AB44" s="507" t="str">
        <f>IF(AB$16="","",IF(INDEX(App1data,MATCH(AB$16,App1IDnrs,0),VLOOKUP(InpCompany!$F$8,ProfileInps,3,0))="","",INDEX(App1data,MATCH(AB$16,App1IDnrs,0),VLOOKUP(InpCompany!$F$8,ProfileInps,3,0))))</f>
        <v/>
      </c>
      <c r="AC44" s="507" t="str">
        <f>IF(AC$16="","",IF(INDEX(App1data,MATCH(AC$16,App1IDnrs,0),VLOOKUP(InpCompany!$F$8,ProfileInps,3,0))="","",INDEX(App1data,MATCH(AC$16,App1IDnrs,0),VLOOKUP(InpCompany!$F$8,ProfileInps,3,0))))</f>
        <v/>
      </c>
      <c r="AD44" s="507" t="str">
        <f>IF(AD$16="","",IF(INDEX(App1data,MATCH(AD$16,App1IDnrs,0),VLOOKUP(InpCompany!$F$8,ProfileInps,3,0))="","",INDEX(App1data,MATCH(AD$16,App1IDnrs,0),VLOOKUP(InpCompany!$F$8,ProfileInps,3,0))))</f>
        <v/>
      </c>
      <c r="AE44" s="507" t="str">
        <f>IF(AE$16="","",IF(INDEX(App1data,MATCH(AE$16,App1IDnrs,0),VLOOKUP(InpCompany!$F$8,ProfileInps,3,0))="","",INDEX(App1data,MATCH(AE$16,App1IDnrs,0),VLOOKUP(InpCompany!$F$8,ProfileInps,3,0))))</f>
        <v/>
      </c>
      <c r="AF44" s="507" t="str">
        <f>IF(AF$16="","",IF(INDEX(App1data,MATCH(AF$16,App1IDnrs,0),VLOOKUP(InpCompany!$F$8,ProfileInps,3,0))="","",INDEX(App1data,MATCH(AF$16,App1IDnrs,0),VLOOKUP(InpCompany!$F$8,ProfileInps,3,0))))</f>
        <v/>
      </c>
      <c r="AG44" s="507" t="str">
        <f>IF(AG$16="","",IF(INDEX(App1data,MATCH(AG$16,App1IDnrs,0),VLOOKUP(InpCompany!$F$8,ProfileInps,3,0))="","",INDEX(App1data,MATCH(AG$16,App1IDnrs,0),VLOOKUP(InpCompany!$F$8,ProfileInps,3,0))))</f>
        <v/>
      </c>
      <c r="AH44" s="507" t="str">
        <f>IF(AH$16="","",IF(INDEX(App1data,MATCH(AH$16,App1IDnrs,0),VLOOKUP(InpCompany!$F$8,ProfileInps,3,0))="","",INDEX(App1data,MATCH(AH$16,App1IDnrs,0),VLOOKUP(InpCompany!$F$8,ProfileInps,3,0))))</f>
        <v/>
      </c>
      <c r="AI44" s="507" t="str">
        <f>IF(AI$16="","",IF(INDEX(App1data,MATCH(AI$16,App1IDnrs,0),VLOOKUP(InpCompany!$F$8,ProfileInps,3,0))="","",INDEX(App1data,MATCH(AI$16,App1IDnrs,0),VLOOKUP(InpCompany!$F$8,ProfileInps,3,0))))</f>
        <v/>
      </c>
      <c r="AJ44" s="507" t="str">
        <f>IF(AJ$16="","",IF(INDEX(App1data,MATCH(AJ$16,App1IDnrs,0),VLOOKUP(InpCompany!$F$8,ProfileInps,3,0))="","",INDEX(App1data,MATCH(AJ$16,App1IDnrs,0),VLOOKUP(InpCompany!$F$8,ProfileInps,3,0))))</f>
        <v/>
      </c>
      <c r="AK44" s="509" t="str">
        <f>IF(AK$16="","",IF(INDEX(App1data,MATCH(AK$16,App1IDnrs,0),VLOOKUP(InpCompany!$F$8,ProfileInps,3,0))="","",INDEX(App1data,MATCH(AK$16,App1IDnrs,0),VLOOKUP(InpCompany!$F$8,ProfileInps,3,0))))</f>
        <v/>
      </c>
      <c r="AL44" s="507" t="str">
        <f>IF(AL$16="","",IF(INDEX(App1bdata,MATCH(AL$16,App1bIDnrs,0),VLOOKUP(InpCompany!$F$8,ProfileInps,3,0))="","",INDEX(App1bdata,MATCH(AL$16,App1bIDnrs,0),VLOOKUP(InpCompany!$F$8,ProfileInps,3,0))))</f>
        <v/>
      </c>
      <c r="AM44" s="507" t="str">
        <f>IF(AM$16="","",IF(INDEX(App1bdata,MATCH(AM$16,App1bIDnrs,0),VLOOKUP(InpCompany!$F$8,ProfileInps,3,0))="","",INDEX(App1bdata,MATCH(AM$16,App1bIDnrs,0),VLOOKUP(InpCompany!$F$8,ProfileInps,3,0))))</f>
        <v/>
      </c>
      <c r="AN44" s="507" t="str">
        <f>IF(AN$16="","",IF(INDEX(App1bdata,MATCH(AN$16,App1bIDnrs,0),VLOOKUP(InpCompany!$F$8,ProfileInps,3,0))="","",INDEX(App1bdata,MATCH(AN$16,App1bIDnrs,0),VLOOKUP(InpCompany!$F$8,ProfileInps,3,0))))</f>
        <v/>
      </c>
      <c r="AO44" s="509" t="str">
        <f>IF(AO$16="","",IF(INDEX(App1bdata,MATCH(AO$16,App1bIDnrs,0),VLOOKUP(InpCompany!$F$8,ProfileInps,3,0))="","",INDEX(App1bdata,MATCH(AO$16,App1bIDnrs,0),VLOOKUP(InpCompany!$F$8,ProfileInps,3,0))))</f>
        <v/>
      </c>
      <c r="AP44" s="507" t="str">
        <f>IF(AP$16="","",IF(INDEX(App1data,MATCH(AP$16,App1IDnrs,0),VLOOKUP(InpCompany!$F$8,ProfileInps,3,0))="","",INDEX(App1data,MATCH(AP$16,App1IDnrs,0),VLOOKUP(InpCompany!$F$8,ProfileInps,3,0))))</f>
        <v/>
      </c>
      <c r="AQ44" s="507" t="str">
        <f>IF(AQ$16="","",IF(INDEX(App1data,MATCH(AQ$16,App1IDnrs,0),VLOOKUP(InpCompany!$F$8,ProfileInps,3,0))="","",INDEX(App1data,MATCH(AQ$16,App1IDnrs,0),VLOOKUP(InpCompany!$F$8,ProfileInps,3,0))))</f>
        <v/>
      </c>
      <c r="AR44" s="507" t="str">
        <f>IF(AR$16="","",IF(INDEX(App1data,MATCH(AR$16,App1IDnrs,0),VLOOKUP(InpCompany!$F$8,ProfileInps,3,0))="","",INDEX(App1data,MATCH(AR$16,App1IDnrs,0),VLOOKUP(InpCompany!$F$8,ProfileInps,3,0))))</f>
        <v/>
      </c>
      <c r="AS44" s="507" t="str">
        <f>IF(AS$16="","",IF(INDEX(App1data,MATCH(AS$16,App1IDnrs,0),VLOOKUP(InpCompany!$F$8,ProfileInps,3,0))="","",INDEX(App1data,MATCH(AS$16,App1IDnrs,0),VLOOKUP(InpCompany!$F$8,ProfileInps,3,0))))</f>
        <v/>
      </c>
      <c r="AT44" s="507" t="str">
        <f>IF(AT$16="","",IF(INDEX(App1data,MATCH(AT$16,App1IDnrs,0),VLOOKUP(InpCompany!$F$8,ProfileInps,3,0))="","",INDEX(App1data,MATCH(AT$16,App1IDnrs,0),VLOOKUP(InpCompany!$F$8,ProfileInps,3,0))))</f>
        <v/>
      </c>
      <c r="AU44" s="507" t="str">
        <f>IF(AU$16="","",IF(INDEX(App1data,MATCH(AU$16,App1IDnrs,0),VLOOKUP(InpCompany!$F$8,ProfileInps,3,0))="","",INDEX(App1data,MATCH(AU$16,App1IDnrs,0),VLOOKUP(InpCompany!$F$8,ProfileInps,3,0))))</f>
        <v/>
      </c>
      <c r="AV44" s="507" t="str">
        <f>IF(AV$16="","",IF(INDEX(App1data,MATCH(AV$16,App1IDnrs,0),VLOOKUP(InpCompany!$F$8,ProfileInps,3,0))="","",INDEX(App1data,MATCH(AV$16,App1IDnrs,0),VLOOKUP(InpCompany!$F$8,ProfileInps,3,0))))</f>
        <v/>
      </c>
      <c r="AW44" s="507" t="str">
        <f>IF(AW$16="","",IF(INDEX(App1data,MATCH(AW$16,App1IDnrs,0),VLOOKUP(InpCompany!$F$8,ProfileInps,3,0))="","",INDEX(App1data,MATCH(AW$16,App1IDnrs,0),VLOOKUP(InpCompany!$F$8,ProfileInps,3,0))))</f>
        <v/>
      </c>
      <c r="AX44" s="507" t="str">
        <f>IF(AX$16="","",IF(INDEX(App1data,MATCH(AX$16,App1IDnrs,0),VLOOKUP(InpCompany!$F$8,ProfileInps,3,0))="","",INDEX(App1data,MATCH(AX$16,App1IDnrs,0),VLOOKUP(InpCompany!$F$8,ProfileInps,3,0))))</f>
        <v/>
      </c>
      <c r="AY44" s="507" t="str">
        <f>IF(AY$16="","",IF(INDEX(App1data,MATCH(AY$16,App1IDnrs,0),VLOOKUP(InpCompany!$F$8,ProfileInps,3,0))="","",INDEX(App1data,MATCH(AY$16,App1IDnrs,0),VLOOKUP(InpCompany!$F$8,ProfileInps,3,0))))</f>
        <v/>
      </c>
      <c r="AZ44" s="507" t="str">
        <f>IF(AZ$16="","",IF(INDEX(App1data,MATCH(AZ$16,App1IDnrs,0),VLOOKUP(InpCompany!$F$8,ProfileInps,3,0))="","",INDEX(App1data,MATCH(AZ$16,App1IDnrs,0),VLOOKUP(InpCompany!$F$8,ProfileInps,3,0))))</f>
        <v/>
      </c>
      <c r="BA44" s="507" t="str">
        <f>IF(BA$16="","",IF(INDEX(App1data,MATCH(BA$16,App1IDnrs,0),VLOOKUP(InpCompany!$F$8,ProfileInps,3,0))="","",INDEX(App1data,MATCH(BA$16,App1IDnrs,0),VLOOKUP(InpCompany!$F$8,ProfileInps,3,0))))</f>
        <v/>
      </c>
      <c r="BB44" s="507" t="str">
        <f>IF(BB$16="","",IF(INDEX(App1data,MATCH(BB$16,App1IDnrs,0),VLOOKUP(InpCompany!$F$8,ProfileInps,3,0))="","",INDEX(App1data,MATCH(BB$16,App1IDnrs,0),VLOOKUP(InpCompany!$F$8,ProfileInps,3,0))))</f>
        <v/>
      </c>
      <c r="BC44" s="509" t="str">
        <f>IF(BC$16="","",IF(INDEX(App1data,MATCH(BC$16,App1IDnrs,0),VLOOKUP(InpCompany!$F$8,ProfileInps,3,0))="","",INDEX(App1data,MATCH(BC$16,App1IDnrs,0),VLOOKUP(InpCompany!$F$8,ProfileInps,3,0))))</f>
        <v/>
      </c>
      <c r="BD44" s="507"/>
      <c r="BE44" s="507"/>
      <c r="BF44" s="507"/>
      <c r="BG44" s="507"/>
      <c r="BH44" s="507"/>
      <c r="BI44" s="507"/>
      <c r="BJ44" s="507"/>
      <c r="BK44" s="507"/>
      <c r="BL44" s="507"/>
      <c r="BM44" s="507"/>
      <c r="BN44" s="507"/>
      <c r="BO44" s="507"/>
      <c r="BP44" s="507"/>
      <c r="BQ44" s="507"/>
      <c r="BR44" s="507"/>
      <c r="BS44" s="507"/>
    </row>
    <row r="45" spans="1:71" s="201" customFormat="1" ht="13.8">
      <c r="A45" s="444"/>
      <c r="B45" s="444"/>
      <c r="C45" s="444"/>
      <c r="D45" s="444"/>
      <c r="E45" s="444" t="s">
        <v>951</v>
      </c>
      <c r="F45" s="444"/>
      <c r="G45" s="444" t="s">
        <v>1073</v>
      </c>
      <c r="H45" s="444"/>
      <c r="I45" s="506"/>
      <c r="J45" s="507">
        <f>IF(J$16="","",IF(INDEX(App1bdata,MATCH(J$16,App1bIDnrs,0),VLOOKUP(InpCompany!$F$8,ProfileInps,4,0))="","",INDEX(App1bdata,MATCH(J$16,App1bIDnrs,0),VLOOKUP(InpCompany!$F$8,ProfileInps,4,0))))</f>
        <v>0</v>
      </c>
      <c r="K45" s="508">
        <f>IF(K$16="","",IF(INDEX(App1bdata,MATCH(K$16,App1bIDnrs,0),VLOOKUP(InpCompany!$F$8,ProfileInps,4,0))="","",INDEX(App1bdata,MATCH(K$16,App1bIDnrs,0),VLOOKUP(InpCompany!$F$8,ProfileInps,4,0))))</f>
        <v>3.7384259259259263E-3</v>
      </c>
      <c r="L45" s="1235">
        <f>IF(L$16="","",IF(INDEX(App1bdata,MATCH(L$16,App1bIDnrs,0),VLOOKUP(InpCompany!$F$8,ProfileInps,4,0))="","",INDEX(App1bdata,MATCH(L$16,App1bIDnrs,0),VLOOKUP(InpCompany!$F$8,ProfileInps,4,0))))</f>
        <v>11.4</v>
      </c>
      <c r="M45" s="1235">
        <f>IF(M$16="","",IF(INDEX(App1bdata,MATCH(M$16,App1bIDnrs,0),VLOOKUP(InpCompany!$F$8,ProfileInps,4,0))="","",INDEX(App1bdata,MATCH(M$16,App1bIDnrs,0),VLOOKUP(InpCompany!$F$8,ProfileInps,4,0))))</f>
        <v>10.9</v>
      </c>
      <c r="N45" s="1235">
        <f>IF(N$16="","",IF(INDEX(App1bdata,MATCH(N$16,App1bIDnrs,0),VLOOKUP(InpCompany!$F$8,ProfileInps,4,0))="","",INDEX(App1bdata,MATCH(N$16,App1bIDnrs,0),VLOOKUP(InpCompany!$F$8,ProfileInps,4,0))))</f>
        <v>0.8</v>
      </c>
      <c r="O45" s="1235">
        <f>IF(O$16="","",IF(INDEX(App1bdata,MATCH(O$16,App1bIDnrs,0),VLOOKUP(InpCompany!$F$8,ProfileInps,4,0))="","",INDEX(App1bdata,MATCH(O$16,App1bIDnrs,0),VLOOKUP(InpCompany!$F$8,ProfileInps,4,0))))</f>
        <v>5</v>
      </c>
      <c r="P45" s="507">
        <f>IF(P$16="","",IF(INDEX(App1bdata,MATCH(P$16,App1bIDnrs,0),VLOOKUP(InpCompany!$F$8,ProfileInps,4,0))="","",INDEX(App1bdata,MATCH(P$16,App1bIDnrs,0),VLOOKUP(InpCompany!$F$8,ProfileInps,4,0))))</f>
        <v>124.2</v>
      </c>
      <c r="Q45" s="509">
        <f>IF(Q$16="","",IF(INDEX(App1bdata,MATCH(Q$16,App1bIDnrs,0),VLOOKUP(InpCompany!$F$8,ProfileInps,4,0))="","",INDEX(App1bdata,MATCH(Q$16,App1bIDnrs,0),VLOOKUP(InpCompany!$F$8,ProfileInps,4,0))))</f>
        <v>2.34</v>
      </c>
      <c r="R45" s="507">
        <f>IF(R$16="","",IF(INDEX(App1data,MATCH(R$16,App1IDnrs,0),VLOOKUP(InpCompany!$F$8,ProfileInps,4,0))="","",INDEX(App1data,MATCH(R$16,App1IDnrs,0),VLOOKUP(InpCompany!$F$8,ProfileInps,4,0))))</f>
        <v>38000</v>
      </c>
      <c r="S45" s="507">
        <f>IF(S$16="","",IF(INDEX(App1data,MATCH(S$16,App1IDnrs,0),VLOOKUP(InpCompany!$F$8,ProfileInps,4,0))="","",INDEX(App1data,MATCH(S$16,App1IDnrs,0),VLOOKUP(InpCompany!$F$8,ProfileInps,4,0))))</f>
        <v>5</v>
      </c>
      <c r="T45" s="507">
        <f>IF(T$16="","",IF(INDEX(App1data,MATCH(T$16,App1IDnrs,0),VLOOKUP(InpCompany!$F$8,ProfileInps,4,0))="","",INDEX(App1data,MATCH(T$16,App1IDnrs,0),VLOOKUP(InpCompany!$F$8,ProfileInps,4,0))))</f>
        <v>6000</v>
      </c>
      <c r="U45" s="507">
        <f>IF(U$16="","",IF(INDEX(App1data,MATCH(U$16,App1IDnrs,0),VLOOKUP(InpCompany!$F$8,ProfileInps,4,0))="","",INDEX(App1data,MATCH(U$16,App1IDnrs,0),VLOOKUP(InpCompany!$F$8,ProfileInps,4,0))))</f>
        <v>0</v>
      </c>
      <c r="V45" s="507">
        <f>IF(V$16="","",IF(INDEX(App1data,MATCH(V$16,App1IDnrs,0),VLOOKUP(InpCompany!$F$8,ProfileInps,4,0))="","",INDEX(App1data,MATCH(V$16,App1IDnrs,0),VLOOKUP(InpCompany!$F$8,ProfileInps,4,0))))</f>
        <v>592</v>
      </c>
      <c r="W45" s="507">
        <f>IF(W$16="","",IF(INDEX(App1data,MATCH(W$16,App1IDnrs,0),VLOOKUP(InpCompany!$F$8,ProfileInps,4,0))="","",INDEX(App1data,MATCH(W$16,App1IDnrs,0),VLOOKUP(InpCompany!$F$8,ProfileInps,4,0))))</f>
        <v>0.95</v>
      </c>
      <c r="X45" s="507">
        <f>IF(X$16="","",IF(INDEX(App1data,MATCH(X$16,App1IDnrs,0),VLOOKUP(InpCompany!$F$8,ProfileInps,4,0))="","",INDEX(App1data,MATCH(X$16,App1IDnrs,0),VLOOKUP(InpCompany!$F$8,ProfileInps,4,0))))</f>
        <v>4</v>
      </c>
      <c r="Y45" s="507">
        <f>IF(Y$16="","",IF(INDEX(App1data,MATCH(Y$16,App1IDnrs,0),VLOOKUP(InpCompany!$F$8,ProfileInps,4,0))="","",INDEX(App1data,MATCH(Y$16,App1IDnrs,0),VLOOKUP(InpCompany!$F$8,ProfileInps,4,0))))</f>
        <v>55.1</v>
      </c>
      <c r="Z45" s="507">
        <f>IF(Z$16="","",IF(INDEX(App1data,MATCH(Z$16,App1IDnrs,0),VLOOKUP(InpCompany!$F$8,ProfileInps,4,0))="","",INDEX(App1data,MATCH(Z$16,App1IDnrs,0),VLOOKUP(InpCompany!$F$8,ProfileInps,4,0))))</f>
        <v>100</v>
      </c>
      <c r="AA45" s="507" t="str">
        <f>IF(AA$16="","",IF(INDEX(App1data,MATCH(AA$16,App1IDnrs,0),VLOOKUP(InpCompany!$F$8,ProfileInps,4,0))="","",INDEX(App1data,MATCH(AA$16,App1IDnrs,0),VLOOKUP(InpCompany!$F$8,ProfileInps,4,0))))</f>
        <v/>
      </c>
      <c r="AB45" s="507" t="str">
        <f>IF(AB$16="","",IF(INDEX(App1data,MATCH(AB$16,App1IDnrs,0),VLOOKUP(InpCompany!$F$8,ProfileInps,4,0))="","",INDEX(App1data,MATCH(AB$16,App1IDnrs,0),VLOOKUP(InpCompany!$F$8,ProfileInps,4,0))))</f>
        <v/>
      </c>
      <c r="AC45" s="507" t="str">
        <f>IF(AC$16="","",IF(INDEX(App1data,MATCH(AC$16,App1IDnrs,0),VLOOKUP(InpCompany!$F$8,ProfileInps,4,0))="","",INDEX(App1data,MATCH(AC$16,App1IDnrs,0),VLOOKUP(InpCompany!$F$8,ProfileInps,4,0))))</f>
        <v/>
      </c>
      <c r="AD45" s="507" t="str">
        <f>IF(AD$16="","",IF(INDEX(App1data,MATCH(AD$16,App1IDnrs,0),VLOOKUP(InpCompany!$F$8,ProfileInps,4,0))="","",INDEX(App1data,MATCH(AD$16,App1IDnrs,0),VLOOKUP(InpCompany!$F$8,ProfileInps,4,0))))</f>
        <v/>
      </c>
      <c r="AE45" s="507" t="str">
        <f>IF(AE$16="","",IF(INDEX(App1data,MATCH(AE$16,App1IDnrs,0),VLOOKUP(InpCompany!$F$8,ProfileInps,4,0))="","",INDEX(App1data,MATCH(AE$16,App1IDnrs,0),VLOOKUP(InpCompany!$F$8,ProfileInps,4,0))))</f>
        <v/>
      </c>
      <c r="AF45" s="507" t="str">
        <f>IF(AF$16="","",IF(INDEX(App1data,MATCH(AF$16,App1IDnrs,0),VLOOKUP(InpCompany!$F$8,ProfileInps,4,0))="","",INDEX(App1data,MATCH(AF$16,App1IDnrs,0),VLOOKUP(InpCompany!$F$8,ProfileInps,4,0))))</f>
        <v/>
      </c>
      <c r="AG45" s="507" t="str">
        <f>IF(AG$16="","",IF(INDEX(App1data,MATCH(AG$16,App1IDnrs,0),VLOOKUP(InpCompany!$F$8,ProfileInps,4,0))="","",INDEX(App1data,MATCH(AG$16,App1IDnrs,0),VLOOKUP(InpCompany!$F$8,ProfileInps,4,0))))</f>
        <v/>
      </c>
      <c r="AH45" s="507" t="str">
        <f>IF(AH$16="","",IF(INDEX(App1data,MATCH(AH$16,App1IDnrs,0),VLOOKUP(InpCompany!$F$8,ProfileInps,4,0))="","",INDEX(App1data,MATCH(AH$16,App1IDnrs,0),VLOOKUP(InpCompany!$F$8,ProfileInps,4,0))))</f>
        <v/>
      </c>
      <c r="AI45" s="507" t="str">
        <f>IF(AI$16="","",IF(INDEX(App1data,MATCH(AI$16,App1IDnrs,0),VLOOKUP(InpCompany!$F$8,ProfileInps,4,0))="","",INDEX(App1data,MATCH(AI$16,App1IDnrs,0),VLOOKUP(InpCompany!$F$8,ProfileInps,4,0))))</f>
        <v/>
      </c>
      <c r="AJ45" s="507" t="str">
        <f>IF(AJ$16="","",IF(INDEX(App1data,MATCH(AJ$16,App1IDnrs,0),VLOOKUP(InpCompany!$F$8,ProfileInps,4,0))="","",INDEX(App1data,MATCH(AJ$16,App1IDnrs,0),VLOOKUP(InpCompany!$F$8,ProfileInps,4,0))))</f>
        <v/>
      </c>
      <c r="AK45" s="509" t="str">
        <f>IF(AK$16="","",IF(INDEX(App1data,MATCH(AK$16,App1IDnrs,0),VLOOKUP(InpCompany!$F$8,ProfileInps,4,0))="","",INDEX(App1data,MATCH(AK$16,App1IDnrs,0),VLOOKUP(InpCompany!$F$8,ProfileInps,4,0))))</f>
        <v/>
      </c>
      <c r="AL45" s="507" t="str">
        <f>IF(AL$16="","",IF(INDEX(App1bdata,MATCH(AL$16,App1bIDnrs,0),VLOOKUP(InpCompany!$F$8,ProfileInps,4,0))="","",INDEX(App1bdata,MATCH(AL$16,App1bIDnrs,0),VLOOKUP(InpCompany!$F$8,ProfileInps,4,0))))</f>
        <v/>
      </c>
      <c r="AM45" s="507" t="str">
        <f>IF(AM$16="","",IF(INDEX(App1bdata,MATCH(AM$16,App1bIDnrs,0),VLOOKUP(InpCompany!$F$8,ProfileInps,4,0))="","",INDEX(App1bdata,MATCH(AM$16,App1bIDnrs,0),VLOOKUP(InpCompany!$F$8,ProfileInps,4,0))))</f>
        <v/>
      </c>
      <c r="AN45" s="507" t="str">
        <f>IF(AN$16="","",IF(INDEX(App1bdata,MATCH(AN$16,App1bIDnrs,0),VLOOKUP(InpCompany!$F$8,ProfileInps,4,0))="","",INDEX(App1bdata,MATCH(AN$16,App1bIDnrs,0),VLOOKUP(InpCompany!$F$8,ProfileInps,4,0))))</f>
        <v/>
      </c>
      <c r="AO45" s="509" t="str">
        <f>IF(AO$16="","",IF(INDEX(App1bdata,MATCH(AO$16,App1bIDnrs,0),VLOOKUP(InpCompany!$F$8,ProfileInps,4,0))="","",INDEX(App1bdata,MATCH(AO$16,App1bIDnrs,0),VLOOKUP(InpCompany!$F$8,ProfileInps,4,0))))</f>
        <v/>
      </c>
      <c r="AP45" s="507" t="str">
        <f>IF(AP$16="","",IF(INDEX(App1data,MATCH(AP$16,App1IDnrs,0),VLOOKUP(InpCompany!$F$8,ProfileInps,4,0))="","",INDEX(App1data,MATCH(AP$16,App1IDnrs,0),VLOOKUP(InpCompany!$F$8,ProfileInps,4,0))))</f>
        <v/>
      </c>
      <c r="AQ45" s="507" t="str">
        <f>IF(AQ$16="","",IF(INDEX(App1data,MATCH(AQ$16,App1IDnrs,0),VLOOKUP(InpCompany!$F$8,ProfileInps,4,0))="","",INDEX(App1data,MATCH(AQ$16,App1IDnrs,0),VLOOKUP(InpCompany!$F$8,ProfileInps,4,0))))</f>
        <v/>
      </c>
      <c r="AR45" s="507" t="str">
        <f>IF(AR$16="","",IF(INDEX(App1data,MATCH(AR$16,App1IDnrs,0),VLOOKUP(InpCompany!$F$8,ProfileInps,4,0))="","",INDEX(App1data,MATCH(AR$16,App1IDnrs,0),VLOOKUP(InpCompany!$F$8,ProfileInps,4,0))))</f>
        <v/>
      </c>
      <c r="AS45" s="507" t="str">
        <f>IF(AS$16="","",IF(INDEX(App1data,MATCH(AS$16,App1IDnrs,0),VLOOKUP(InpCompany!$F$8,ProfileInps,4,0))="","",INDEX(App1data,MATCH(AS$16,App1IDnrs,0),VLOOKUP(InpCompany!$F$8,ProfileInps,4,0))))</f>
        <v/>
      </c>
      <c r="AT45" s="507" t="str">
        <f>IF(AT$16="","",IF(INDEX(App1data,MATCH(AT$16,App1IDnrs,0),VLOOKUP(InpCompany!$F$8,ProfileInps,4,0))="","",INDEX(App1data,MATCH(AT$16,App1IDnrs,0),VLOOKUP(InpCompany!$F$8,ProfileInps,4,0))))</f>
        <v/>
      </c>
      <c r="AU45" s="507" t="str">
        <f>IF(AU$16="","",IF(INDEX(App1data,MATCH(AU$16,App1IDnrs,0),VLOOKUP(InpCompany!$F$8,ProfileInps,4,0))="","",INDEX(App1data,MATCH(AU$16,App1IDnrs,0),VLOOKUP(InpCompany!$F$8,ProfileInps,4,0))))</f>
        <v/>
      </c>
      <c r="AV45" s="507" t="str">
        <f>IF(AV$16="","",IF(INDEX(App1data,MATCH(AV$16,App1IDnrs,0),VLOOKUP(InpCompany!$F$8,ProfileInps,4,0))="","",INDEX(App1data,MATCH(AV$16,App1IDnrs,0),VLOOKUP(InpCompany!$F$8,ProfileInps,4,0))))</f>
        <v/>
      </c>
      <c r="AW45" s="507" t="str">
        <f>IF(AW$16="","",IF(INDEX(App1data,MATCH(AW$16,App1IDnrs,0),VLOOKUP(InpCompany!$F$8,ProfileInps,4,0))="","",INDEX(App1data,MATCH(AW$16,App1IDnrs,0),VLOOKUP(InpCompany!$F$8,ProfileInps,4,0))))</f>
        <v/>
      </c>
      <c r="AX45" s="507" t="str">
        <f>IF(AX$16="","",IF(INDEX(App1data,MATCH(AX$16,App1IDnrs,0),VLOOKUP(InpCompany!$F$8,ProfileInps,4,0))="","",INDEX(App1data,MATCH(AX$16,App1IDnrs,0),VLOOKUP(InpCompany!$F$8,ProfileInps,4,0))))</f>
        <v/>
      </c>
      <c r="AY45" s="507" t="str">
        <f>IF(AY$16="","",IF(INDEX(App1data,MATCH(AY$16,App1IDnrs,0),VLOOKUP(InpCompany!$F$8,ProfileInps,4,0))="","",INDEX(App1data,MATCH(AY$16,App1IDnrs,0),VLOOKUP(InpCompany!$F$8,ProfileInps,4,0))))</f>
        <v/>
      </c>
      <c r="AZ45" s="507" t="str">
        <f>IF(AZ$16="","",IF(INDEX(App1data,MATCH(AZ$16,App1IDnrs,0),VLOOKUP(InpCompany!$F$8,ProfileInps,4,0))="","",INDEX(App1data,MATCH(AZ$16,App1IDnrs,0),VLOOKUP(InpCompany!$F$8,ProfileInps,4,0))))</f>
        <v/>
      </c>
      <c r="BA45" s="507" t="str">
        <f>IF(BA$16="","",IF(INDEX(App1data,MATCH(BA$16,App1IDnrs,0),VLOOKUP(InpCompany!$F$8,ProfileInps,4,0))="","",INDEX(App1data,MATCH(BA$16,App1IDnrs,0),VLOOKUP(InpCompany!$F$8,ProfileInps,4,0))))</f>
        <v/>
      </c>
      <c r="BB45" s="507" t="str">
        <f>IF(BB$16="","",IF(INDEX(App1data,MATCH(BB$16,App1IDnrs,0),VLOOKUP(InpCompany!$F$8,ProfileInps,4,0))="","",INDEX(App1data,MATCH(BB$16,App1IDnrs,0),VLOOKUP(InpCompany!$F$8,ProfileInps,4,0))))</f>
        <v/>
      </c>
      <c r="BC45" s="509" t="str">
        <f>IF(BC$16="","",IF(INDEX(App1data,MATCH(BC$16,App1IDnrs,0),VLOOKUP(InpCompany!$F$8,ProfileInps,4,0))="","",INDEX(App1data,MATCH(BC$16,App1IDnrs,0),VLOOKUP(InpCompany!$F$8,ProfileInps,4,0))))</f>
        <v/>
      </c>
      <c r="BD45" s="507"/>
      <c r="BE45" s="507"/>
      <c r="BF45" s="507"/>
      <c r="BG45" s="507"/>
      <c r="BH45" s="507"/>
      <c r="BI45" s="507"/>
      <c r="BJ45" s="507"/>
      <c r="BK45" s="507"/>
      <c r="BL45" s="507"/>
      <c r="BM45" s="507"/>
      <c r="BN45" s="507"/>
      <c r="BO45" s="507"/>
      <c r="BP45" s="507"/>
      <c r="BQ45" s="507"/>
      <c r="BR45" s="507"/>
      <c r="BS45" s="507"/>
    </row>
    <row r="46" spans="1:71" s="201" customFormat="1" ht="13.8">
      <c r="A46" s="444"/>
      <c r="B46" s="444"/>
      <c r="C46" s="444"/>
      <c r="D46" s="444"/>
      <c r="E46" s="444" t="s">
        <v>952</v>
      </c>
      <c r="F46" s="444"/>
      <c r="G46" s="444" t="s">
        <v>1073</v>
      </c>
      <c r="H46" s="444"/>
      <c r="I46" s="506"/>
      <c r="J46" s="507">
        <f>IF(J$16="","",IF(INDEX(App1bdata,MATCH(J$16,App1bIDnrs,0),VLOOKUP(InpCompany!$F$8,ProfileInps,5,0))="","",INDEX(App1bdata,MATCH(J$16,App1bIDnrs,0),VLOOKUP(InpCompany!$F$8,ProfileInps,5,0))))</f>
        <v>2</v>
      </c>
      <c r="K46" s="508" t="str">
        <f>IF(K$16="","",IF(INDEX(App1bdata,MATCH(K$16,App1bIDnrs,0),VLOOKUP(InpCompany!$F$8,ProfileInps,5,0))="","",INDEX(App1bdata,MATCH(K$16,App1bIDnrs,0),VLOOKUP(InpCompany!$F$8,ProfileInps,5,0))))</f>
        <v/>
      </c>
      <c r="L46" s="1235" t="str">
        <f>IF(L$16="","",IF(INDEX(App1bdata,MATCH(L$16,App1bIDnrs,0),VLOOKUP(InpCompany!$F$8,ProfileInps,5,0))="","",INDEX(App1bdata,MATCH(L$16,App1bIDnrs,0),VLOOKUP(InpCompany!$F$8,ProfileInps,5,0))))</f>
        <v/>
      </c>
      <c r="M46" s="1235" t="str">
        <f>IF(M$16="","",IF(INDEX(App1bdata,MATCH(M$16,App1bIDnrs,0),VLOOKUP(InpCompany!$F$8,ProfileInps,5,0))="","",INDEX(App1bdata,MATCH(M$16,App1bIDnrs,0),VLOOKUP(InpCompany!$F$8,ProfileInps,5,0))))</f>
        <v/>
      </c>
      <c r="N46" s="1235" t="str">
        <f>IF(N$16="","",IF(INDEX(App1bdata,MATCH(N$16,App1bIDnrs,0),VLOOKUP(InpCompany!$F$8,ProfileInps,5,0))="","",INDEX(App1bdata,MATCH(N$16,App1bIDnrs,0),VLOOKUP(InpCompany!$F$8,ProfileInps,5,0))))</f>
        <v/>
      </c>
      <c r="O46" s="1235" t="str">
        <f>IF(O$16="","",IF(INDEX(App1bdata,MATCH(O$16,App1bIDnrs,0),VLOOKUP(InpCompany!$F$8,ProfileInps,5,0))="","",INDEX(App1bdata,MATCH(O$16,App1bIDnrs,0),VLOOKUP(InpCompany!$F$8,ProfileInps,5,0))))</f>
        <v/>
      </c>
      <c r="P46" s="507" t="str">
        <f>IF(P$16="","",IF(INDEX(App1bdata,MATCH(P$16,App1bIDnrs,0),VLOOKUP(InpCompany!$F$8,ProfileInps,5,0))="","",INDEX(App1bdata,MATCH(P$16,App1bIDnrs,0),VLOOKUP(InpCompany!$F$8,ProfileInps,5,0))))</f>
        <v/>
      </c>
      <c r="Q46" s="509" t="str">
        <f>IF(Q$16="","",IF(INDEX(App1bdata,MATCH(Q$16,App1bIDnrs,0),VLOOKUP(InpCompany!$F$8,ProfileInps,5,0))="","",INDEX(App1bdata,MATCH(Q$16,App1bIDnrs,0),VLOOKUP(InpCompany!$F$8,ProfileInps,5,0))))</f>
        <v/>
      </c>
      <c r="R46" s="507" t="str">
        <f>IF(R$16="","",IF(INDEX(App1data,MATCH(R$16,App1IDnrs,0),VLOOKUP(InpCompany!$F$8,ProfileInps,5,0))="","",INDEX(App1data,MATCH(R$16,App1IDnrs,0),VLOOKUP(InpCompany!$F$8,ProfileInps,5,0))))</f>
        <v/>
      </c>
      <c r="S46" s="507" t="str">
        <f>IF(S$16="","",IF(INDEX(App1data,MATCH(S$16,App1IDnrs,0),VLOOKUP(InpCompany!$F$8,ProfileInps,5,0))="","",INDEX(App1data,MATCH(S$16,App1IDnrs,0),VLOOKUP(InpCompany!$F$8,ProfileInps,5,0))))</f>
        <v/>
      </c>
      <c r="T46" s="507" t="str">
        <f>IF(T$16="","",IF(INDEX(App1data,MATCH(T$16,App1IDnrs,0),VLOOKUP(InpCompany!$F$8,ProfileInps,5,0))="","",INDEX(App1data,MATCH(T$16,App1IDnrs,0),VLOOKUP(InpCompany!$F$8,ProfileInps,5,0))))</f>
        <v/>
      </c>
      <c r="U46" s="507" t="str">
        <f>IF(U$16="","",IF(INDEX(App1data,MATCH(U$16,App1IDnrs,0),VLOOKUP(InpCompany!$F$8,ProfileInps,5,0))="","",INDEX(App1data,MATCH(U$16,App1IDnrs,0),VLOOKUP(InpCompany!$F$8,ProfileInps,5,0))))</f>
        <v/>
      </c>
      <c r="V46" s="507" t="str">
        <f>IF(V$16="","",IF(INDEX(App1data,MATCH(V$16,App1IDnrs,0),VLOOKUP(InpCompany!$F$8,ProfileInps,5,0))="","",INDEX(App1data,MATCH(V$16,App1IDnrs,0),VLOOKUP(InpCompany!$F$8,ProfileInps,5,0))))</f>
        <v/>
      </c>
      <c r="W46" s="507" t="str">
        <f>IF(W$16="","",IF(INDEX(App1data,MATCH(W$16,App1IDnrs,0),VLOOKUP(InpCompany!$F$8,ProfileInps,5,0))="","",INDEX(App1data,MATCH(W$16,App1IDnrs,0),VLOOKUP(InpCompany!$F$8,ProfileInps,5,0))))</f>
        <v/>
      </c>
      <c r="X46" s="507" t="str">
        <f>IF(X$16="","",IF(INDEX(App1data,MATCH(X$16,App1IDnrs,0),VLOOKUP(InpCompany!$F$8,ProfileInps,5,0))="","",INDEX(App1data,MATCH(X$16,App1IDnrs,0),VLOOKUP(InpCompany!$F$8,ProfileInps,5,0))))</f>
        <v/>
      </c>
      <c r="Y46" s="507" t="str">
        <f>IF(Y$16="","",IF(INDEX(App1data,MATCH(Y$16,App1IDnrs,0),VLOOKUP(InpCompany!$F$8,ProfileInps,5,0))="","",INDEX(App1data,MATCH(Y$16,App1IDnrs,0),VLOOKUP(InpCompany!$F$8,ProfileInps,5,0))))</f>
        <v/>
      </c>
      <c r="Z46" s="507" t="str">
        <f>IF(Z$16="","",IF(INDEX(App1data,MATCH(Z$16,App1IDnrs,0),VLOOKUP(InpCompany!$F$8,ProfileInps,5,0))="","",INDEX(App1data,MATCH(Z$16,App1IDnrs,0),VLOOKUP(InpCompany!$F$8,ProfileInps,5,0))))</f>
        <v/>
      </c>
      <c r="AA46" s="507" t="str">
        <f>IF(AA$16="","",IF(INDEX(App1data,MATCH(AA$16,App1IDnrs,0),VLOOKUP(InpCompany!$F$8,ProfileInps,5,0))="","",INDEX(App1data,MATCH(AA$16,App1IDnrs,0),VLOOKUP(InpCompany!$F$8,ProfileInps,5,0))))</f>
        <v/>
      </c>
      <c r="AB46" s="507" t="str">
        <f>IF(AB$16="","",IF(INDEX(App1data,MATCH(AB$16,App1IDnrs,0),VLOOKUP(InpCompany!$F$8,ProfileInps,5,0))="","",INDEX(App1data,MATCH(AB$16,App1IDnrs,0),VLOOKUP(InpCompany!$F$8,ProfileInps,5,0))))</f>
        <v/>
      </c>
      <c r="AC46" s="507" t="str">
        <f>IF(AC$16="","",IF(INDEX(App1data,MATCH(AC$16,App1IDnrs,0),VLOOKUP(InpCompany!$F$8,ProfileInps,5,0))="","",INDEX(App1data,MATCH(AC$16,App1IDnrs,0),VLOOKUP(InpCompany!$F$8,ProfileInps,5,0))))</f>
        <v/>
      </c>
      <c r="AD46" s="507" t="str">
        <f>IF(AD$16="","",IF(INDEX(App1data,MATCH(AD$16,App1IDnrs,0),VLOOKUP(InpCompany!$F$8,ProfileInps,5,0))="","",INDEX(App1data,MATCH(AD$16,App1IDnrs,0),VLOOKUP(InpCompany!$F$8,ProfileInps,5,0))))</f>
        <v/>
      </c>
      <c r="AE46" s="507" t="str">
        <f>IF(AE$16="","",IF(INDEX(App1data,MATCH(AE$16,App1IDnrs,0),VLOOKUP(InpCompany!$F$8,ProfileInps,5,0))="","",INDEX(App1data,MATCH(AE$16,App1IDnrs,0),VLOOKUP(InpCompany!$F$8,ProfileInps,5,0))))</f>
        <v/>
      </c>
      <c r="AF46" s="507" t="str">
        <f>IF(AF$16="","",IF(INDEX(App1data,MATCH(AF$16,App1IDnrs,0),VLOOKUP(InpCompany!$F$8,ProfileInps,5,0))="","",INDEX(App1data,MATCH(AF$16,App1IDnrs,0),VLOOKUP(InpCompany!$F$8,ProfileInps,5,0))))</f>
        <v/>
      </c>
      <c r="AG46" s="507" t="str">
        <f>IF(AG$16="","",IF(INDEX(App1data,MATCH(AG$16,App1IDnrs,0),VLOOKUP(InpCompany!$F$8,ProfileInps,5,0))="","",INDEX(App1data,MATCH(AG$16,App1IDnrs,0),VLOOKUP(InpCompany!$F$8,ProfileInps,5,0))))</f>
        <v/>
      </c>
      <c r="AH46" s="507" t="str">
        <f>IF(AH$16="","",IF(INDEX(App1data,MATCH(AH$16,App1IDnrs,0),VLOOKUP(InpCompany!$F$8,ProfileInps,5,0))="","",INDEX(App1data,MATCH(AH$16,App1IDnrs,0),VLOOKUP(InpCompany!$F$8,ProfileInps,5,0))))</f>
        <v/>
      </c>
      <c r="AI46" s="507" t="str">
        <f>IF(AI$16="","",IF(INDEX(App1data,MATCH(AI$16,App1IDnrs,0),VLOOKUP(InpCompany!$F$8,ProfileInps,5,0))="","",INDEX(App1data,MATCH(AI$16,App1IDnrs,0),VLOOKUP(InpCompany!$F$8,ProfileInps,5,0))))</f>
        <v/>
      </c>
      <c r="AJ46" s="507" t="str">
        <f>IF(AJ$16="","",IF(INDEX(App1data,MATCH(AJ$16,App1IDnrs,0),VLOOKUP(InpCompany!$F$8,ProfileInps,5,0))="","",INDEX(App1data,MATCH(AJ$16,App1IDnrs,0),VLOOKUP(InpCompany!$F$8,ProfileInps,5,0))))</f>
        <v/>
      </c>
      <c r="AK46" s="509" t="str">
        <f>IF(AK$16="","",IF(INDEX(App1data,MATCH(AK$16,App1IDnrs,0),VLOOKUP(InpCompany!$F$8,ProfileInps,5,0))="","",INDEX(App1data,MATCH(AK$16,App1IDnrs,0),VLOOKUP(InpCompany!$F$8,ProfileInps,5,0))))</f>
        <v/>
      </c>
      <c r="AL46" s="507" t="str">
        <f>IF(AL$16="","",IF(INDEX(App1bdata,MATCH(AL$16,App1bIDnrs,0),VLOOKUP(InpCompany!$F$8,ProfileInps,5,0))="","",INDEX(App1bdata,MATCH(AL$16,App1bIDnrs,0),VLOOKUP(InpCompany!$F$8,ProfileInps,5,0))))</f>
        <v/>
      </c>
      <c r="AM46" s="507" t="str">
        <f>IF(AM$16="","",IF(INDEX(App1bdata,MATCH(AM$16,App1bIDnrs,0),VLOOKUP(InpCompany!$F$8,ProfileInps,5,0))="","",INDEX(App1bdata,MATCH(AM$16,App1bIDnrs,0),VLOOKUP(InpCompany!$F$8,ProfileInps,5,0))))</f>
        <v/>
      </c>
      <c r="AN46" s="507" t="str">
        <f>IF(AN$16="","",IF(INDEX(App1bdata,MATCH(AN$16,App1bIDnrs,0),VLOOKUP(InpCompany!$F$8,ProfileInps,5,0))="","",INDEX(App1bdata,MATCH(AN$16,App1bIDnrs,0),VLOOKUP(InpCompany!$F$8,ProfileInps,5,0))))</f>
        <v/>
      </c>
      <c r="AO46" s="509" t="str">
        <f>IF(AO$16="","",IF(INDEX(App1bdata,MATCH(AO$16,App1bIDnrs,0),VLOOKUP(InpCompany!$F$8,ProfileInps,5,0))="","",INDEX(App1bdata,MATCH(AO$16,App1bIDnrs,0),VLOOKUP(InpCompany!$F$8,ProfileInps,5,0))))</f>
        <v/>
      </c>
      <c r="AP46" s="507" t="str">
        <f>IF(AP$16="","",IF(INDEX(App1data,MATCH(AP$16,App1IDnrs,0),VLOOKUP(InpCompany!$F$8,ProfileInps,5,0))="","",INDEX(App1data,MATCH(AP$16,App1IDnrs,0),VLOOKUP(InpCompany!$F$8,ProfileInps,5,0))))</f>
        <v/>
      </c>
      <c r="AQ46" s="507" t="str">
        <f>IF(AQ$16="","",IF(INDEX(App1data,MATCH(AQ$16,App1IDnrs,0),VLOOKUP(InpCompany!$F$8,ProfileInps,5,0))="","",INDEX(App1data,MATCH(AQ$16,App1IDnrs,0),VLOOKUP(InpCompany!$F$8,ProfileInps,5,0))))</f>
        <v/>
      </c>
      <c r="AR46" s="507" t="str">
        <f>IF(AR$16="","",IF(INDEX(App1data,MATCH(AR$16,App1IDnrs,0),VLOOKUP(InpCompany!$F$8,ProfileInps,5,0))="","",INDEX(App1data,MATCH(AR$16,App1IDnrs,0),VLOOKUP(InpCompany!$F$8,ProfileInps,5,0))))</f>
        <v/>
      </c>
      <c r="AS46" s="507" t="str">
        <f>IF(AS$16="","",IF(INDEX(App1data,MATCH(AS$16,App1IDnrs,0),VLOOKUP(InpCompany!$F$8,ProfileInps,5,0))="","",INDEX(App1data,MATCH(AS$16,App1IDnrs,0),VLOOKUP(InpCompany!$F$8,ProfileInps,5,0))))</f>
        <v/>
      </c>
      <c r="AT46" s="507" t="str">
        <f>IF(AT$16="","",IF(INDEX(App1data,MATCH(AT$16,App1IDnrs,0),VLOOKUP(InpCompany!$F$8,ProfileInps,5,0))="","",INDEX(App1data,MATCH(AT$16,App1IDnrs,0),VLOOKUP(InpCompany!$F$8,ProfileInps,5,0))))</f>
        <v/>
      </c>
      <c r="AU46" s="507" t="str">
        <f>IF(AU$16="","",IF(INDEX(App1data,MATCH(AU$16,App1IDnrs,0),VLOOKUP(InpCompany!$F$8,ProfileInps,5,0))="","",INDEX(App1data,MATCH(AU$16,App1IDnrs,0),VLOOKUP(InpCompany!$F$8,ProfileInps,5,0))))</f>
        <v/>
      </c>
      <c r="AV46" s="507" t="str">
        <f>IF(AV$16="","",IF(INDEX(App1data,MATCH(AV$16,App1IDnrs,0),VLOOKUP(InpCompany!$F$8,ProfileInps,5,0))="","",INDEX(App1data,MATCH(AV$16,App1IDnrs,0),VLOOKUP(InpCompany!$F$8,ProfileInps,5,0))))</f>
        <v/>
      </c>
      <c r="AW46" s="507" t="str">
        <f>IF(AW$16="","",IF(INDEX(App1data,MATCH(AW$16,App1IDnrs,0),VLOOKUP(InpCompany!$F$8,ProfileInps,5,0))="","",INDEX(App1data,MATCH(AW$16,App1IDnrs,0),VLOOKUP(InpCompany!$F$8,ProfileInps,5,0))))</f>
        <v/>
      </c>
      <c r="AX46" s="507" t="str">
        <f>IF(AX$16="","",IF(INDEX(App1data,MATCH(AX$16,App1IDnrs,0),VLOOKUP(InpCompany!$F$8,ProfileInps,5,0))="","",INDEX(App1data,MATCH(AX$16,App1IDnrs,0),VLOOKUP(InpCompany!$F$8,ProfileInps,5,0))))</f>
        <v/>
      </c>
      <c r="AY46" s="507" t="str">
        <f>IF(AY$16="","",IF(INDEX(App1data,MATCH(AY$16,App1IDnrs,0),VLOOKUP(InpCompany!$F$8,ProfileInps,5,0))="","",INDEX(App1data,MATCH(AY$16,App1IDnrs,0),VLOOKUP(InpCompany!$F$8,ProfileInps,5,0))))</f>
        <v/>
      </c>
      <c r="AZ46" s="507" t="str">
        <f>IF(AZ$16="","",IF(INDEX(App1data,MATCH(AZ$16,App1IDnrs,0),VLOOKUP(InpCompany!$F$8,ProfileInps,5,0))="","",INDEX(App1data,MATCH(AZ$16,App1IDnrs,0),VLOOKUP(InpCompany!$F$8,ProfileInps,5,0))))</f>
        <v/>
      </c>
      <c r="BA46" s="507" t="str">
        <f>IF(BA$16="","",IF(INDEX(App1data,MATCH(BA$16,App1IDnrs,0),VLOOKUP(InpCompany!$F$8,ProfileInps,5,0))="","",INDEX(App1data,MATCH(BA$16,App1IDnrs,0),VLOOKUP(InpCompany!$F$8,ProfileInps,5,0))))</f>
        <v/>
      </c>
      <c r="BB46" s="507" t="str">
        <f>IF(BB$16="","",IF(INDEX(App1data,MATCH(BB$16,App1IDnrs,0),VLOOKUP(InpCompany!$F$8,ProfileInps,5,0))="","",INDEX(App1data,MATCH(BB$16,App1IDnrs,0),VLOOKUP(InpCompany!$F$8,ProfileInps,5,0))))</f>
        <v/>
      </c>
      <c r="BC46" s="509" t="str">
        <f>IF(BC$16="","",IF(INDEX(App1data,MATCH(BC$16,App1IDnrs,0),VLOOKUP(InpCompany!$F$8,ProfileInps,5,0))="","",INDEX(App1data,MATCH(BC$16,App1IDnrs,0),VLOOKUP(InpCompany!$F$8,ProfileInps,5,0))))</f>
        <v/>
      </c>
      <c r="BD46" s="507"/>
      <c r="BE46" s="507"/>
      <c r="BF46" s="507"/>
      <c r="BG46" s="507"/>
      <c r="BH46" s="507"/>
      <c r="BI46" s="507"/>
      <c r="BJ46" s="507"/>
      <c r="BK46" s="507"/>
      <c r="BL46" s="507"/>
      <c r="BM46" s="507"/>
      <c r="BN46" s="507"/>
      <c r="BO46" s="507"/>
      <c r="BP46" s="507"/>
      <c r="BQ46" s="507"/>
      <c r="BR46" s="507"/>
      <c r="BS46" s="507"/>
    </row>
    <row r="47" spans="1:71" s="201" customFormat="1" ht="13.8">
      <c r="A47" s="444"/>
      <c r="B47" s="444"/>
      <c r="C47" s="444"/>
      <c r="D47" s="444"/>
      <c r="E47" s="444" t="s">
        <v>953</v>
      </c>
      <c r="F47" s="444"/>
      <c r="G47" s="444" t="s">
        <v>1073</v>
      </c>
      <c r="H47" s="444"/>
      <c r="I47" s="506"/>
      <c r="J47" s="507">
        <f>IF(J$16="","",IF(INDEX(App1bdata,MATCH(J$16,App1bIDnrs,0),VLOOKUP(InpCompany!$F$8,ProfileInps,6,0))="","",INDEX(App1bdata,MATCH(J$16,App1bIDnrs,0),VLOOKUP(InpCompany!$F$8,ProfileInps,6,0))))</f>
        <v>8.8000000000000007</v>
      </c>
      <c r="K47" s="508">
        <f>IF(K$16="","",IF(INDEX(App1bdata,MATCH(K$16,App1bIDnrs,0),VLOOKUP(InpCompany!$F$8,ProfileInps,6,0))="","",INDEX(App1bdata,MATCH(K$16,App1bIDnrs,0),VLOOKUP(InpCompany!$F$8,ProfileInps,6,0))))</f>
        <v>8.3333333333333297E-3</v>
      </c>
      <c r="L47" s="1235">
        <f>IF(L$16="","",IF(INDEX(App1bdata,MATCH(L$16,App1bIDnrs,0),VLOOKUP(InpCompany!$F$8,ProfileInps,6,0))="","",INDEX(App1bdata,MATCH(L$16,App1bIDnrs,0),VLOOKUP(InpCompany!$F$8,ProfileInps,6,0))))</f>
        <v>-5</v>
      </c>
      <c r="M47" s="1235">
        <f>IF(M$16="","",IF(INDEX(App1bdata,MATCH(M$16,App1bIDnrs,0),VLOOKUP(InpCompany!$F$8,ProfileInps,6,0))="","",INDEX(App1bdata,MATCH(M$16,App1bIDnrs,0),VLOOKUP(InpCompany!$F$8,ProfileInps,6,0))))</f>
        <v>-5</v>
      </c>
      <c r="N47" s="1235" t="str">
        <f>IF(N$16="","",IF(INDEX(App1bdata,MATCH(N$16,App1bIDnrs,0),VLOOKUP(InpCompany!$F$8,ProfileInps,6,0))="","",INDEX(App1bdata,MATCH(N$16,App1bIDnrs,0),VLOOKUP(InpCompany!$F$8,ProfileInps,6,0))))</f>
        <v/>
      </c>
      <c r="O47" s="1235" t="str">
        <f>IF(O$16="","",IF(INDEX(App1bdata,MATCH(O$16,App1bIDnrs,0),VLOOKUP(InpCompany!$F$8,ProfileInps,6,0))="","",INDEX(App1bdata,MATCH(O$16,App1bIDnrs,0),VLOOKUP(InpCompany!$F$8,ProfileInps,6,0))))</f>
        <v/>
      </c>
      <c r="P47" s="507">
        <f>IF(P$16="","",IF(INDEX(App1bdata,MATCH(P$16,App1bIDnrs,0),VLOOKUP(InpCompany!$F$8,ProfileInps,6,0))="","",INDEX(App1bdata,MATCH(P$16,App1bIDnrs,0),VLOOKUP(InpCompany!$F$8,ProfileInps,6,0))))</f>
        <v>148</v>
      </c>
      <c r="Q47" s="509">
        <f>IF(Q$16="","",IF(INDEX(App1bdata,MATCH(Q$16,App1bIDnrs,0),VLOOKUP(InpCompany!$F$8,ProfileInps,6,0))="","",INDEX(App1bdata,MATCH(Q$16,App1bIDnrs,0),VLOOKUP(InpCompany!$F$8,ProfileInps,6,0))))</f>
        <v>4.68</v>
      </c>
      <c r="R47" s="507" t="str">
        <f>IF(R$16="","",IF(INDEX(App1data,MATCH(R$16,App1IDnrs,0),VLOOKUP(InpCompany!$F$8,ProfileInps,6,0))="","",INDEX(App1data,MATCH(R$16,App1IDnrs,0),VLOOKUP(InpCompany!$F$8,ProfileInps,6,0))))</f>
        <v/>
      </c>
      <c r="S47" s="507" t="str">
        <f>IF(S$16="","",IF(INDEX(App1data,MATCH(S$16,App1IDnrs,0),VLOOKUP(InpCompany!$F$8,ProfileInps,6,0))="","",INDEX(App1data,MATCH(S$16,App1IDnrs,0),VLOOKUP(InpCompany!$F$8,ProfileInps,6,0))))</f>
        <v/>
      </c>
      <c r="T47" s="507" t="str">
        <f>IF(T$16="","",IF(INDEX(App1data,MATCH(T$16,App1IDnrs,0),VLOOKUP(InpCompany!$F$8,ProfileInps,6,0))="","",INDEX(App1data,MATCH(T$16,App1IDnrs,0),VLOOKUP(InpCompany!$F$8,ProfileInps,6,0))))</f>
        <v/>
      </c>
      <c r="U47" s="507" t="str">
        <f>IF(U$16="","",IF(INDEX(App1data,MATCH(U$16,App1IDnrs,0),VLOOKUP(InpCompany!$F$8,ProfileInps,6,0))="","",INDEX(App1data,MATCH(U$16,App1IDnrs,0),VLOOKUP(InpCompany!$F$8,ProfileInps,6,0))))</f>
        <v/>
      </c>
      <c r="V47" s="507" t="str">
        <f>IF(V$16="","",IF(INDEX(App1data,MATCH(V$16,App1IDnrs,0),VLOOKUP(InpCompany!$F$8,ProfileInps,6,0))="","",INDEX(App1data,MATCH(V$16,App1IDnrs,0),VLOOKUP(InpCompany!$F$8,ProfileInps,6,0))))</f>
        <v/>
      </c>
      <c r="W47" s="507" t="str">
        <f>IF(W$16="","",IF(INDEX(App1data,MATCH(W$16,App1IDnrs,0),VLOOKUP(InpCompany!$F$8,ProfileInps,6,0))="","",INDEX(App1data,MATCH(W$16,App1IDnrs,0),VLOOKUP(InpCompany!$F$8,ProfileInps,6,0))))</f>
        <v/>
      </c>
      <c r="X47" s="507" t="str">
        <f>IF(X$16="","",IF(INDEX(App1data,MATCH(X$16,App1IDnrs,0),VLOOKUP(InpCompany!$F$8,ProfileInps,6,0))="","",INDEX(App1data,MATCH(X$16,App1IDnrs,0),VLOOKUP(InpCompany!$F$8,ProfileInps,6,0))))</f>
        <v/>
      </c>
      <c r="Y47" s="507" t="str">
        <f>IF(Y$16="","",IF(INDEX(App1data,MATCH(Y$16,App1IDnrs,0),VLOOKUP(InpCompany!$F$8,ProfileInps,6,0))="","",INDEX(App1data,MATCH(Y$16,App1IDnrs,0),VLOOKUP(InpCompany!$F$8,ProfileInps,6,0))))</f>
        <v/>
      </c>
      <c r="Z47" s="507" t="str">
        <f>IF(Z$16="","",IF(INDEX(App1data,MATCH(Z$16,App1IDnrs,0),VLOOKUP(InpCompany!$F$8,ProfileInps,6,0))="","",INDEX(App1data,MATCH(Z$16,App1IDnrs,0),VLOOKUP(InpCompany!$F$8,ProfileInps,6,0))))</f>
        <v/>
      </c>
      <c r="AA47" s="507" t="str">
        <f>IF(AA$16="","",IF(INDEX(App1data,MATCH(AA$16,App1IDnrs,0),VLOOKUP(InpCompany!$F$8,ProfileInps,6,0))="","",INDEX(App1data,MATCH(AA$16,App1IDnrs,0),VLOOKUP(InpCompany!$F$8,ProfileInps,6,0))))</f>
        <v/>
      </c>
      <c r="AB47" s="507" t="str">
        <f>IF(AB$16="","",IF(INDEX(App1data,MATCH(AB$16,App1IDnrs,0),VLOOKUP(InpCompany!$F$8,ProfileInps,6,0))="","",INDEX(App1data,MATCH(AB$16,App1IDnrs,0),VLOOKUP(InpCompany!$F$8,ProfileInps,6,0))))</f>
        <v/>
      </c>
      <c r="AC47" s="507" t="str">
        <f>IF(AC$16="","",IF(INDEX(App1data,MATCH(AC$16,App1IDnrs,0),VLOOKUP(InpCompany!$F$8,ProfileInps,6,0))="","",INDEX(App1data,MATCH(AC$16,App1IDnrs,0),VLOOKUP(InpCompany!$F$8,ProfileInps,6,0))))</f>
        <v/>
      </c>
      <c r="AD47" s="507" t="str">
        <f>IF(AD$16="","",IF(INDEX(App1data,MATCH(AD$16,App1IDnrs,0),VLOOKUP(InpCompany!$F$8,ProfileInps,6,0))="","",INDEX(App1data,MATCH(AD$16,App1IDnrs,0),VLOOKUP(InpCompany!$F$8,ProfileInps,6,0))))</f>
        <v/>
      </c>
      <c r="AE47" s="507" t="str">
        <f>IF(AE$16="","",IF(INDEX(App1data,MATCH(AE$16,App1IDnrs,0),VLOOKUP(InpCompany!$F$8,ProfileInps,6,0))="","",INDEX(App1data,MATCH(AE$16,App1IDnrs,0),VLOOKUP(InpCompany!$F$8,ProfileInps,6,0))))</f>
        <v/>
      </c>
      <c r="AF47" s="507" t="str">
        <f>IF(AF$16="","",IF(INDEX(App1data,MATCH(AF$16,App1IDnrs,0),VLOOKUP(InpCompany!$F$8,ProfileInps,6,0))="","",INDEX(App1data,MATCH(AF$16,App1IDnrs,0),VLOOKUP(InpCompany!$F$8,ProfileInps,6,0))))</f>
        <v/>
      </c>
      <c r="AG47" s="507" t="str">
        <f>IF(AG$16="","",IF(INDEX(App1data,MATCH(AG$16,App1IDnrs,0),VLOOKUP(InpCompany!$F$8,ProfileInps,6,0))="","",INDEX(App1data,MATCH(AG$16,App1IDnrs,0),VLOOKUP(InpCompany!$F$8,ProfileInps,6,0))))</f>
        <v/>
      </c>
      <c r="AH47" s="507" t="str">
        <f>IF(AH$16="","",IF(INDEX(App1data,MATCH(AH$16,App1IDnrs,0),VLOOKUP(InpCompany!$F$8,ProfileInps,6,0))="","",INDEX(App1data,MATCH(AH$16,App1IDnrs,0),VLOOKUP(InpCompany!$F$8,ProfileInps,6,0))))</f>
        <v/>
      </c>
      <c r="AI47" s="507" t="str">
        <f>IF(AI$16="","",IF(INDEX(App1data,MATCH(AI$16,App1IDnrs,0),VLOOKUP(InpCompany!$F$8,ProfileInps,6,0))="","",INDEX(App1data,MATCH(AI$16,App1IDnrs,0),VLOOKUP(InpCompany!$F$8,ProfileInps,6,0))))</f>
        <v/>
      </c>
      <c r="AJ47" s="507" t="str">
        <f>IF(AJ$16="","",IF(INDEX(App1data,MATCH(AJ$16,App1IDnrs,0),VLOOKUP(InpCompany!$F$8,ProfileInps,6,0))="","",INDEX(App1data,MATCH(AJ$16,App1IDnrs,0),VLOOKUP(InpCompany!$F$8,ProfileInps,6,0))))</f>
        <v/>
      </c>
      <c r="AK47" s="509" t="str">
        <f>IF(AK$16="","",IF(INDEX(App1data,MATCH(AK$16,App1IDnrs,0),VLOOKUP(InpCompany!$F$8,ProfileInps,6,0))="","",INDEX(App1data,MATCH(AK$16,App1IDnrs,0),VLOOKUP(InpCompany!$F$8,ProfileInps,6,0))))</f>
        <v/>
      </c>
      <c r="AL47" s="507" t="str">
        <f>IF(AL$16="","",IF(INDEX(App1bdata,MATCH(AL$16,App1bIDnrs,0),VLOOKUP(InpCompany!$F$8,ProfileInps,6,0))="","",INDEX(App1bdata,MATCH(AL$16,App1bIDnrs,0),VLOOKUP(InpCompany!$F$8,ProfileInps,6,0))))</f>
        <v/>
      </c>
      <c r="AM47" s="507" t="str">
        <f>IF(AM$16="","",IF(INDEX(App1bdata,MATCH(AM$16,App1bIDnrs,0),VLOOKUP(InpCompany!$F$8,ProfileInps,6,0))="","",INDEX(App1bdata,MATCH(AM$16,App1bIDnrs,0),VLOOKUP(InpCompany!$F$8,ProfileInps,6,0))))</f>
        <v/>
      </c>
      <c r="AN47" s="507" t="str">
        <f>IF(AN$16="","",IF(INDEX(App1bdata,MATCH(AN$16,App1bIDnrs,0),VLOOKUP(InpCompany!$F$8,ProfileInps,6,0))="","",INDEX(App1bdata,MATCH(AN$16,App1bIDnrs,0),VLOOKUP(InpCompany!$F$8,ProfileInps,6,0))))</f>
        <v/>
      </c>
      <c r="AO47" s="509" t="str">
        <f>IF(AO$16="","",IF(INDEX(App1bdata,MATCH(AO$16,App1bIDnrs,0),VLOOKUP(InpCompany!$F$8,ProfileInps,6,0))="","",INDEX(App1bdata,MATCH(AO$16,App1bIDnrs,0),VLOOKUP(InpCompany!$F$8,ProfileInps,6,0))))</f>
        <v/>
      </c>
      <c r="AP47" s="507" t="str">
        <f>IF(AP$16="","",IF(INDEX(App1data,MATCH(AP$16,App1IDnrs,0),VLOOKUP(InpCompany!$F$8,ProfileInps,6,0))="","",INDEX(App1data,MATCH(AP$16,App1IDnrs,0),VLOOKUP(InpCompany!$F$8,ProfileInps,6,0))))</f>
        <v/>
      </c>
      <c r="AQ47" s="507" t="str">
        <f>IF(AQ$16="","",IF(INDEX(App1data,MATCH(AQ$16,App1IDnrs,0),VLOOKUP(InpCompany!$F$8,ProfileInps,6,0))="","",INDEX(App1data,MATCH(AQ$16,App1IDnrs,0),VLOOKUP(InpCompany!$F$8,ProfileInps,6,0))))</f>
        <v/>
      </c>
      <c r="AR47" s="507" t="str">
        <f>IF(AR$16="","",IF(INDEX(App1data,MATCH(AR$16,App1IDnrs,0),VLOOKUP(InpCompany!$F$8,ProfileInps,6,0))="","",INDEX(App1data,MATCH(AR$16,App1IDnrs,0),VLOOKUP(InpCompany!$F$8,ProfileInps,6,0))))</f>
        <v/>
      </c>
      <c r="AS47" s="507" t="str">
        <f>IF(AS$16="","",IF(INDEX(App1data,MATCH(AS$16,App1IDnrs,0),VLOOKUP(InpCompany!$F$8,ProfileInps,6,0))="","",INDEX(App1data,MATCH(AS$16,App1IDnrs,0),VLOOKUP(InpCompany!$F$8,ProfileInps,6,0))))</f>
        <v/>
      </c>
      <c r="AT47" s="507" t="str">
        <f>IF(AT$16="","",IF(INDEX(App1data,MATCH(AT$16,App1IDnrs,0),VLOOKUP(InpCompany!$F$8,ProfileInps,6,0))="","",INDEX(App1data,MATCH(AT$16,App1IDnrs,0),VLOOKUP(InpCompany!$F$8,ProfileInps,6,0))))</f>
        <v/>
      </c>
      <c r="AU47" s="507" t="str">
        <f>IF(AU$16="","",IF(INDEX(App1data,MATCH(AU$16,App1IDnrs,0),VLOOKUP(InpCompany!$F$8,ProfileInps,6,0))="","",INDEX(App1data,MATCH(AU$16,App1IDnrs,0),VLOOKUP(InpCompany!$F$8,ProfileInps,6,0))))</f>
        <v/>
      </c>
      <c r="AV47" s="507" t="str">
        <f>IF(AV$16="","",IF(INDEX(App1data,MATCH(AV$16,App1IDnrs,0),VLOOKUP(InpCompany!$F$8,ProfileInps,6,0))="","",INDEX(App1data,MATCH(AV$16,App1IDnrs,0),VLOOKUP(InpCompany!$F$8,ProfileInps,6,0))))</f>
        <v/>
      </c>
      <c r="AW47" s="507" t="str">
        <f>IF(AW$16="","",IF(INDEX(App1data,MATCH(AW$16,App1IDnrs,0),VLOOKUP(InpCompany!$F$8,ProfileInps,6,0))="","",INDEX(App1data,MATCH(AW$16,App1IDnrs,0),VLOOKUP(InpCompany!$F$8,ProfileInps,6,0))))</f>
        <v/>
      </c>
      <c r="AX47" s="507" t="str">
        <f>IF(AX$16="","",IF(INDEX(App1data,MATCH(AX$16,App1IDnrs,0),VLOOKUP(InpCompany!$F$8,ProfileInps,6,0))="","",INDEX(App1data,MATCH(AX$16,App1IDnrs,0),VLOOKUP(InpCompany!$F$8,ProfileInps,6,0))))</f>
        <v/>
      </c>
      <c r="AY47" s="507" t="str">
        <f>IF(AY$16="","",IF(INDEX(App1data,MATCH(AY$16,App1IDnrs,0),VLOOKUP(InpCompany!$F$8,ProfileInps,6,0))="","",INDEX(App1data,MATCH(AY$16,App1IDnrs,0),VLOOKUP(InpCompany!$F$8,ProfileInps,6,0))))</f>
        <v/>
      </c>
      <c r="AZ47" s="507" t="str">
        <f>IF(AZ$16="","",IF(INDEX(App1data,MATCH(AZ$16,App1IDnrs,0),VLOOKUP(InpCompany!$F$8,ProfileInps,6,0))="","",INDEX(App1data,MATCH(AZ$16,App1IDnrs,0),VLOOKUP(InpCompany!$F$8,ProfileInps,6,0))))</f>
        <v/>
      </c>
      <c r="BA47" s="507" t="str">
        <f>IF(BA$16="","",IF(INDEX(App1data,MATCH(BA$16,App1IDnrs,0),VLOOKUP(InpCompany!$F$8,ProfileInps,6,0))="","",INDEX(App1data,MATCH(BA$16,App1IDnrs,0),VLOOKUP(InpCompany!$F$8,ProfileInps,6,0))))</f>
        <v/>
      </c>
      <c r="BB47" s="507" t="str">
        <f>IF(BB$16="","",IF(INDEX(App1data,MATCH(BB$16,App1IDnrs,0),VLOOKUP(InpCompany!$F$8,ProfileInps,6,0))="","",INDEX(App1data,MATCH(BB$16,App1IDnrs,0),VLOOKUP(InpCompany!$F$8,ProfileInps,6,0))))</f>
        <v/>
      </c>
      <c r="BC47" s="509" t="str">
        <f>IF(BC$16="","",IF(INDEX(App1data,MATCH(BC$16,App1IDnrs,0),VLOOKUP(InpCompany!$F$8,ProfileInps,6,0))="","",INDEX(App1data,MATCH(BC$16,App1IDnrs,0),VLOOKUP(InpCompany!$F$8,ProfileInps,6,0))))</f>
        <v/>
      </c>
      <c r="BD47" s="507"/>
      <c r="BE47" s="507"/>
      <c r="BF47" s="507"/>
      <c r="BG47" s="507"/>
      <c r="BH47" s="507"/>
      <c r="BI47" s="507"/>
      <c r="BJ47" s="507"/>
      <c r="BK47" s="507"/>
      <c r="BL47" s="507"/>
      <c r="BM47" s="507"/>
      <c r="BN47" s="507"/>
      <c r="BO47" s="507"/>
      <c r="BP47" s="507"/>
      <c r="BQ47" s="507"/>
      <c r="BR47" s="507"/>
      <c r="BS47" s="507"/>
    </row>
    <row r="48" spans="1:71" s="201" customFormat="1" ht="13.8">
      <c r="A48" s="444"/>
      <c r="B48" s="444"/>
      <c r="C48" s="444"/>
      <c r="D48" s="444"/>
      <c r="E48" s="444"/>
      <c r="F48" s="444"/>
      <c r="G48" s="444"/>
      <c r="H48" s="444"/>
      <c r="I48" s="444"/>
      <c r="J48" s="481"/>
      <c r="K48" s="481"/>
      <c r="L48" s="481"/>
      <c r="M48" s="481"/>
      <c r="N48" s="481"/>
      <c r="O48" s="481"/>
      <c r="P48" s="481"/>
      <c r="Q48" s="482"/>
      <c r="R48" s="481"/>
      <c r="S48" s="481"/>
      <c r="T48" s="481"/>
      <c r="U48" s="481"/>
      <c r="V48" s="481"/>
      <c r="W48" s="481"/>
      <c r="X48" s="481"/>
      <c r="Y48" s="481"/>
      <c r="Z48" s="481"/>
      <c r="AA48" s="481"/>
      <c r="AB48" s="481"/>
      <c r="AC48" s="481"/>
      <c r="AD48" s="481"/>
      <c r="AE48" s="481"/>
      <c r="AF48" s="481"/>
      <c r="AG48" s="481"/>
      <c r="AH48" s="481"/>
      <c r="AI48" s="481"/>
      <c r="AJ48" s="481"/>
      <c r="AK48" s="482"/>
      <c r="AL48" s="481"/>
      <c r="AM48" s="481"/>
      <c r="AN48" s="481"/>
      <c r="AO48" s="482"/>
      <c r="AP48" s="481"/>
      <c r="AQ48" s="481"/>
      <c r="AR48" s="481"/>
      <c r="AS48" s="481"/>
      <c r="AT48" s="481"/>
      <c r="AU48" s="481"/>
      <c r="AV48" s="481"/>
      <c r="AW48" s="481"/>
      <c r="AX48" s="481"/>
      <c r="AY48" s="481"/>
      <c r="AZ48" s="481"/>
      <c r="BA48" s="481"/>
      <c r="BB48" s="481"/>
      <c r="BC48" s="482"/>
      <c r="BD48" s="481"/>
      <c r="BE48" s="481"/>
      <c r="BF48" s="481"/>
      <c r="BG48" s="481"/>
      <c r="BH48" s="481"/>
      <c r="BI48" s="481"/>
      <c r="BJ48" s="481"/>
      <c r="BK48" s="481"/>
      <c r="BL48" s="481"/>
      <c r="BM48" s="481"/>
      <c r="BN48" s="481"/>
      <c r="BO48" s="481"/>
      <c r="BP48" s="481"/>
      <c r="BQ48" s="481"/>
      <c r="BR48" s="481"/>
      <c r="BS48" s="481"/>
    </row>
    <row r="49" spans="1:71" s="201" customFormat="1" ht="13.8">
      <c r="A49" s="444"/>
      <c r="B49" s="444"/>
      <c r="C49" s="444"/>
      <c r="D49" s="444"/>
      <c r="E49" s="444" t="s">
        <v>1093</v>
      </c>
      <c r="F49" s="444"/>
      <c r="G49" s="444" t="str">
        <f>"£m/unit ("&amp;InpCompany!$F$10&amp;" prices)"</f>
        <v>£m/unit (2017-18 prices)</v>
      </c>
      <c r="H49" s="444"/>
      <c r="I49" s="506"/>
      <c r="J49" s="510">
        <f t="shared" ref="J49:Q49" si="15">IF(J$16="","",IF(INDEX(App1bdata,MATCH(J$16,App1bIDnrs,0),101)="","",INDEX(App1bdata,MATCH(J$16,App1bIDnrs,0),101)))</f>
        <v>0</v>
      </c>
      <c r="K49" s="510">
        <f t="shared" si="15"/>
        <v>0.19700000000000001</v>
      </c>
      <c r="L49" s="510">
        <f t="shared" si="15"/>
        <v>0.19600000000000001</v>
      </c>
      <c r="M49" s="510">
        <f t="shared" si="15"/>
        <v>0.21099999999999999</v>
      </c>
      <c r="N49" s="510">
        <f t="shared" si="15"/>
        <v>0.125</v>
      </c>
      <c r="O49" s="510">
        <f t="shared" si="15"/>
        <v>2.1000000000000001E-2</v>
      </c>
      <c r="P49" s="510">
        <f t="shared" si="15"/>
        <v>1.9E-2</v>
      </c>
      <c r="Q49" s="511">
        <f t="shared" si="15"/>
        <v>0.36199999999999999</v>
      </c>
      <c r="R49" s="510" t="str">
        <f t="shared" ref="R49:AK49" si="16">IF(R$16="","",IF(INDEX(App1data,MATCH(R$16,App1IDnrs,0),101)="","",INDEX(App1data,MATCH(R$16,App1IDnrs,0),101)))</f>
        <v/>
      </c>
      <c r="S49" s="510" t="str">
        <f t="shared" si="16"/>
        <v/>
      </c>
      <c r="T49" s="510">
        <f t="shared" si="16"/>
        <v>7.9999999999999996E-6</v>
      </c>
      <c r="U49" s="510">
        <f t="shared" si="16"/>
        <v>4.9099999999999998E-2</v>
      </c>
      <c r="V49" s="510">
        <f t="shared" si="16"/>
        <v>1.25E-3</v>
      </c>
      <c r="W49" s="510">
        <f t="shared" si="16"/>
        <v>0.90200000000000002</v>
      </c>
      <c r="X49" s="510">
        <f t="shared" si="16"/>
        <v>6.8000000000000005E-2</v>
      </c>
      <c r="Y49" s="510" t="str">
        <f t="shared" si="16"/>
        <v/>
      </c>
      <c r="Z49" s="510" t="str">
        <f t="shared" si="16"/>
        <v/>
      </c>
      <c r="AA49" s="510" t="str">
        <f t="shared" si="16"/>
        <v/>
      </c>
      <c r="AB49" s="510" t="str">
        <f t="shared" si="16"/>
        <v/>
      </c>
      <c r="AC49" s="510" t="str">
        <f t="shared" si="16"/>
        <v/>
      </c>
      <c r="AD49" s="510" t="str">
        <f t="shared" si="16"/>
        <v/>
      </c>
      <c r="AE49" s="510" t="str">
        <f t="shared" si="16"/>
        <v/>
      </c>
      <c r="AF49" s="510" t="str">
        <f t="shared" si="16"/>
        <v/>
      </c>
      <c r="AG49" s="510" t="str">
        <f t="shared" si="16"/>
        <v/>
      </c>
      <c r="AH49" s="510" t="str">
        <f t="shared" si="16"/>
        <v/>
      </c>
      <c r="AI49" s="510" t="str">
        <f t="shared" si="16"/>
        <v/>
      </c>
      <c r="AJ49" s="510" t="str">
        <f t="shared" si="16"/>
        <v/>
      </c>
      <c r="AK49" s="511" t="str">
        <f t="shared" si="16"/>
        <v/>
      </c>
      <c r="AL49" s="510" t="str">
        <f>IF(AL$16="","",IF(INDEX(App1bdata,MATCH(AL$16,App1bIDnrs,0),101)="","",INDEX(App1bdata,MATCH(AL$16,App1bIDnrs,0),101)))</f>
        <v/>
      </c>
      <c r="AM49" s="510" t="str">
        <f>IF(AM$16="","",IF(INDEX(App1bdata,MATCH(AM$16,App1bIDnrs,0),101)="","",INDEX(App1bdata,MATCH(AM$16,App1bIDnrs,0),101)))</f>
        <v/>
      </c>
      <c r="AN49" s="510" t="str">
        <f>IF(AN$16="","",IF(INDEX(App1bdata,MATCH(AN$16,App1bIDnrs,0),101)="","",INDEX(App1bdata,MATCH(AN$16,App1bIDnrs,0),101)))</f>
        <v/>
      </c>
      <c r="AO49" s="511" t="str">
        <f>IF(AO$16="","",IF(INDEX(App1bdata,MATCH(AO$16,App1bIDnrs,0),101)="","",INDEX(App1bdata,MATCH(AO$16,App1bIDnrs,0),101)))</f>
        <v/>
      </c>
      <c r="AP49" s="510" t="str">
        <f t="shared" ref="AP49:BC49" si="17">IF(AP$16="","",IF(INDEX(App1data,MATCH(AP$16,App1IDnrs,0),101)="","",INDEX(App1data,MATCH(AP$16,App1IDnrs,0),101)))</f>
        <v/>
      </c>
      <c r="AQ49" s="510" t="str">
        <f t="shared" si="17"/>
        <v/>
      </c>
      <c r="AR49" s="510" t="str">
        <f t="shared" si="17"/>
        <v/>
      </c>
      <c r="AS49" s="510" t="str">
        <f t="shared" si="17"/>
        <v/>
      </c>
      <c r="AT49" s="510" t="str">
        <f t="shared" si="17"/>
        <v/>
      </c>
      <c r="AU49" s="510" t="str">
        <f t="shared" si="17"/>
        <v/>
      </c>
      <c r="AV49" s="510" t="str">
        <f t="shared" si="17"/>
        <v/>
      </c>
      <c r="AW49" s="510" t="str">
        <f t="shared" si="17"/>
        <v/>
      </c>
      <c r="AX49" s="510" t="str">
        <f t="shared" si="17"/>
        <v/>
      </c>
      <c r="AY49" s="510" t="str">
        <f t="shared" si="17"/>
        <v/>
      </c>
      <c r="AZ49" s="510" t="str">
        <f t="shared" si="17"/>
        <v/>
      </c>
      <c r="BA49" s="510" t="str">
        <f t="shared" si="17"/>
        <v/>
      </c>
      <c r="BB49" s="510" t="str">
        <f t="shared" si="17"/>
        <v/>
      </c>
      <c r="BC49" s="511" t="str">
        <f t="shared" si="17"/>
        <v/>
      </c>
      <c r="BD49" s="510"/>
      <c r="BE49" s="510"/>
      <c r="BF49" s="510"/>
      <c r="BG49" s="510"/>
      <c r="BH49" s="510"/>
      <c r="BI49" s="510"/>
      <c r="BJ49" s="510"/>
      <c r="BK49" s="510"/>
      <c r="BL49" s="510"/>
      <c r="BM49" s="510"/>
      <c r="BN49" s="510"/>
      <c r="BO49" s="510"/>
      <c r="BP49" s="510"/>
      <c r="BQ49" s="510"/>
      <c r="BR49" s="510"/>
      <c r="BS49" s="510"/>
    </row>
    <row r="50" spans="1:71" s="201" customFormat="1" ht="13.8">
      <c r="A50" s="444"/>
      <c r="B50" s="444"/>
      <c r="C50" s="444"/>
      <c r="D50" s="444"/>
      <c r="E50" s="444" t="s">
        <v>1094</v>
      </c>
      <c r="F50" s="444"/>
      <c r="G50" s="444" t="str">
        <f>"£m/unit ("&amp;InpCompany!$F$10&amp;" prices)"</f>
        <v>£m/unit (2017-18 prices)</v>
      </c>
      <c r="H50" s="444"/>
      <c r="I50" s="444"/>
      <c r="J50" s="510">
        <f t="shared" ref="J50:Q50" si="18">IF(J$16="","",IF(INDEX(App1bdata,MATCH(J$16,App1bIDnrs,0),97)="","",INDEX(App1bdata,MATCH(J$16,App1bIDnrs,0),97)))</f>
        <v>-0.26700000000000002</v>
      </c>
      <c r="K50" s="510">
        <f t="shared" si="18"/>
        <v>-0.19700000000000001</v>
      </c>
      <c r="L50" s="510">
        <f t="shared" si="18"/>
        <v>-0.23499999999999999</v>
      </c>
      <c r="M50" s="510">
        <f t="shared" si="18"/>
        <v>-0.254</v>
      </c>
      <c r="N50" s="510">
        <f t="shared" si="18"/>
        <v>-0.16900000000000001</v>
      </c>
      <c r="O50" s="510">
        <f t="shared" si="18"/>
        <v>-2.5000000000000001E-2</v>
      </c>
      <c r="P50" s="510">
        <f t="shared" si="18"/>
        <v>-5.6000000000000001E-2</v>
      </c>
      <c r="Q50" s="511">
        <f t="shared" si="18"/>
        <v>-0.54700000000000004</v>
      </c>
      <c r="R50" s="510">
        <f t="shared" ref="R50:AK50" si="19">IF(R$16="","",IF(INDEX(App1data,MATCH(R$16,App1IDnrs,0),97)="","",INDEX(App1data,MATCH(R$16,App1IDnrs,0),97)))</f>
        <v>-6.0000000000000002E-6</v>
      </c>
      <c r="S50" s="510">
        <f t="shared" si="19"/>
        <v>-3.2231999999999997E-2</v>
      </c>
      <c r="T50" s="510">
        <f t="shared" si="19"/>
        <v>-1.5E-5</v>
      </c>
      <c r="U50" s="510">
        <f t="shared" si="19"/>
        <v>-9.8199999999999996E-2</v>
      </c>
      <c r="V50" s="510">
        <f t="shared" si="19"/>
        <v>-2.5000000000000001E-3</v>
      </c>
      <c r="W50" s="510">
        <f t="shared" si="19"/>
        <v>-1.083</v>
      </c>
      <c r="X50" s="510">
        <f t="shared" si="19"/>
        <v>-0.129</v>
      </c>
      <c r="Y50" s="510">
        <f t="shared" si="19"/>
        <v>-5.8200000000000002E-2</v>
      </c>
      <c r="Z50" s="510">
        <f t="shared" si="19"/>
        <v>-6.7450000000000001E-3</v>
      </c>
      <c r="AA50" s="510" t="str">
        <f t="shared" si="19"/>
        <v/>
      </c>
      <c r="AB50" s="510" t="str">
        <f t="shared" si="19"/>
        <v/>
      </c>
      <c r="AC50" s="510" t="str">
        <f t="shared" si="19"/>
        <v/>
      </c>
      <c r="AD50" s="510" t="str">
        <f t="shared" si="19"/>
        <v/>
      </c>
      <c r="AE50" s="510" t="str">
        <f t="shared" si="19"/>
        <v/>
      </c>
      <c r="AF50" s="510" t="str">
        <f t="shared" si="19"/>
        <v/>
      </c>
      <c r="AG50" s="510" t="str">
        <f t="shared" si="19"/>
        <v/>
      </c>
      <c r="AH50" s="510" t="str">
        <f t="shared" si="19"/>
        <v/>
      </c>
      <c r="AI50" s="510" t="str">
        <f t="shared" si="19"/>
        <v/>
      </c>
      <c r="AJ50" s="510" t="str">
        <f t="shared" si="19"/>
        <v/>
      </c>
      <c r="AK50" s="511" t="str">
        <f t="shared" si="19"/>
        <v/>
      </c>
      <c r="AL50" s="510" t="str">
        <f>IF(AL$16="","",IF(INDEX(App1bdata,MATCH(AL$16,App1bIDnrs,0),97)="","",INDEX(App1bdata,MATCH(AL$16,App1bIDnrs,0),97)))</f>
        <v/>
      </c>
      <c r="AM50" s="510" t="str">
        <f>IF(AM$16="","",IF(INDEX(App1bdata,MATCH(AM$16,App1bIDnrs,0),97)="","",INDEX(App1bdata,MATCH(AM$16,App1bIDnrs,0),97)))</f>
        <v/>
      </c>
      <c r="AN50" s="510" t="str">
        <f>IF(AN$16="","",IF(INDEX(App1bdata,MATCH(AN$16,App1bIDnrs,0),97)="","",INDEX(App1bdata,MATCH(AN$16,App1bIDnrs,0),97)))</f>
        <v/>
      </c>
      <c r="AO50" s="511" t="str">
        <f>IF(AO$16="","",IF(INDEX(App1bdata,MATCH(AO$16,App1bIDnrs,0),97)="","",INDEX(App1bdata,MATCH(AO$16,App1bIDnrs,0),97)))</f>
        <v/>
      </c>
      <c r="AP50" s="510" t="str">
        <f t="shared" ref="AP50:BC50" si="20">IF(AP$16="","",IF(INDEX(App1data,MATCH(AP$16,App1IDnrs,0),97)="","",INDEX(App1data,MATCH(AP$16,App1IDnrs,0),97)))</f>
        <v/>
      </c>
      <c r="AQ50" s="510" t="str">
        <f t="shared" si="20"/>
        <v/>
      </c>
      <c r="AR50" s="510" t="str">
        <f t="shared" si="20"/>
        <v/>
      </c>
      <c r="AS50" s="510" t="str">
        <f t="shared" si="20"/>
        <v/>
      </c>
      <c r="AT50" s="510" t="str">
        <f t="shared" si="20"/>
        <v/>
      </c>
      <c r="AU50" s="510" t="str">
        <f t="shared" si="20"/>
        <v/>
      </c>
      <c r="AV50" s="510" t="str">
        <f t="shared" si="20"/>
        <v/>
      </c>
      <c r="AW50" s="510" t="str">
        <f t="shared" si="20"/>
        <v/>
      </c>
      <c r="AX50" s="510" t="str">
        <f t="shared" si="20"/>
        <v/>
      </c>
      <c r="AY50" s="510" t="str">
        <f t="shared" si="20"/>
        <v/>
      </c>
      <c r="AZ50" s="510" t="str">
        <f t="shared" si="20"/>
        <v/>
      </c>
      <c r="BA50" s="510" t="str">
        <f t="shared" si="20"/>
        <v/>
      </c>
      <c r="BB50" s="510" t="str">
        <f t="shared" si="20"/>
        <v/>
      </c>
      <c r="BC50" s="511" t="str">
        <f t="shared" si="20"/>
        <v/>
      </c>
      <c r="BD50" s="510"/>
      <c r="BE50" s="510"/>
      <c r="BF50" s="510"/>
      <c r="BG50" s="510"/>
      <c r="BH50" s="510"/>
      <c r="BI50" s="510"/>
      <c r="BJ50" s="510"/>
      <c r="BK50" s="510"/>
      <c r="BL50" s="510"/>
      <c r="BM50" s="510"/>
      <c r="BN50" s="510"/>
      <c r="BO50" s="510"/>
      <c r="BP50" s="510"/>
      <c r="BQ50" s="510"/>
      <c r="BR50" s="510"/>
      <c r="BS50" s="510"/>
    </row>
    <row r="51" spans="1:71" s="201" customFormat="1" ht="13.8">
      <c r="A51" s="444"/>
      <c r="B51" s="444"/>
      <c r="C51" s="444"/>
      <c r="D51" s="444"/>
      <c r="E51" s="444"/>
      <c r="F51" s="444"/>
      <c r="G51" s="444"/>
      <c r="H51" s="444"/>
      <c r="I51" s="444"/>
      <c r="J51" s="512"/>
      <c r="K51" s="512"/>
      <c r="L51" s="512"/>
      <c r="M51" s="512"/>
      <c r="N51" s="512"/>
      <c r="O51" s="512"/>
      <c r="P51" s="512"/>
      <c r="Q51" s="513"/>
      <c r="R51" s="512"/>
      <c r="S51" s="512"/>
      <c r="T51" s="512"/>
      <c r="U51" s="512"/>
      <c r="V51" s="512"/>
      <c r="W51" s="512"/>
      <c r="X51" s="512"/>
      <c r="Y51" s="512"/>
      <c r="Z51" s="512"/>
      <c r="AA51" s="512"/>
      <c r="AB51" s="512"/>
      <c r="AC51" s="512"/>
      <c r="AD51" s="512"/>
      <c r="AE51" s="512"/>
      <c r="AF51" s="512"/>
      <c r="AG51" s="512"/>
      <c r="AH51" s="512"/>
      <c r="AI51" s="512"/>
      <c r="AJ51" s="512"/>
      <c r="AK51" s="513"/>
      <c r="AL51" s="512"/>
      <c r="AM51" s="512"/>
      <c r="AN51" s="512"/>
      <c r="AO51" s="513"/>
      <c r="AP51" s="512"/>
      <c r="AQ51" s="512"/>
      <c r="AR51" s="512"/>
      <c r="AS51" s="512"/>
      <c r="AT51" s="512"/>
      <c r="AU51" s="512"/>
      <c r="AV51" s="512"/>
      <c r="AW51" s="512"/>
      <c r="AX51" s="512"/>
      <c r="AY51" s="512"/>
      <c r="AZ51" s="512"/>
      <c r="BA51" s="512"/>
      <c r="BB51" s="512"/>
      <c r="BC51" s="513"/>
      <c r="BD51" s="512"/>
      <c r="BE51" s="512"/>
      <c r="BF51" s="512"/>
      <c r="BG51" s="512"/>
      <c r="BH51" s="512"/>
      <c r="BI51" s="512"/>
      <c r="BJ51" s="512"/>
      <c r="BK51" s="512"/>
      <c r="BL51" s="512"/>
      <c r="BM51" s="512"/>
      <c r="BN51" s="512"/>
      <c r="BO51" s="512"/>
      <c r="BP51" s="512"/>
      <c r="BQ51" s="512"/>
      <c r="BR51" s="512"/>
      <c r="BS51" s="512"/>
    </row>
    <row r="52" spans="1:71" s="201" customFormat="1" ht="13.8">
      <c r="A52" s="444"/>
      <c r="B52" s="444"/>
      <c r="C52" s="444"/>
      <c r="D52" s="454" t="s">
        <v>1095</v>
      </c>
      <c r="E52" s="444"/>
      <c r="F52" s="444"/>
      <c r="G52" s="444"/>
      <c r="H52" s="444"/>
      <c r="I52" s="444"/>
      <c r="J52" s="481"/>
      <c r="K52" s="481"/>
      <c r="L52" s="481"/>
      <c r="M52" s="481"/>
      <c r="N52" s="481"/>
      <c r="O52" s="481"/>
      <c r="P52" s="481"/>
      <c r="Q52" s="482"/>
      <c r="R52" s="481"/>
      <c r="S52" s="481"/>
      <c r="T52" s="481"/>
      <c r="U52" s="481"/>
      <c r="V52" s="481"/>
      <c r="W52" s="481"/>
      <c r="X52" s="481"/>
      <c r="Y52" s="481"/>
      <c r="Z52" s="481"/>
      <c r="AA52" s="481"/>
      <c r="AB52" s="481"/>
      <c r="AC52" s="481"/>
      <c r="AD52" s="481"/>
      <c r="AE52" s="481"/>
      <c r="AF52" s="481"/>
      <c r="AG52" s="481"/>
      <c r="AH52" s="481"/>
      <c r="AI52" s="481"/>
      <c r="AJ52" s="481"/>
      <c r="AK52" s="482"/>
      <c r="AL52" s="481"/>
      <c r="AM52" s="481"/>
      <c r="AN52" s="481"/>
      <c r="AO52" s="482"/>
      <c r="AP52" s="481"/>
      <c r="AQ52" s="481"/>
      <c r="AR52" s="481"/>
      <c r="AS52" s="481"/>
      <c r="AT52" s="481"/>
      <c r="AU52" s="481"/>
      <c r="AV52" s="481"/>
      <c r="AW52" s="481"/>
      <c r="AX52" s="481"/>
      <c r="AY52" s="481"/>
      <c r="AZ52" s="481"/>
      <c r="BA52" s="481"/>
      <c r="BB52" s="481"/>
      <c r="BC52" s="482"/>
      <c r="BD52" s="481"/>
      <c r="BE52" s="481"/>
      <c r="BF52" s="481"/>
      <c r="BG52" s="481"/>
      <c r="BH52" s="481"/>
      <c r="BI52" s="481"/>
      <c r="BJ52" s="481"/>
      <c r="BK52" s="481"/>
      <c r="BL52" s="481"/>
      <c r="BM52" s="481"/>
      <c r="BN52" s="481"/>
      <c r="BO52" s="481"/>
      <c r="BP52" s="481"/>
      <c r="BQ52" s="481"/>
      <c r="BR52" s="481"/>
      <c r="BS52" s="481"/>
    </row>
    <row r="53" spans="1:71" s="201" customFormat="1" ht="13.8">
      <c r="A53" s="444"/>
      <c r="B53" s="444"/>
      <c r="C53" s="444"/>
      <c r="D53" s="444"/>
      <c r="E53" s="444" t="s">
        <v>1096</v>
      </c>
      <c r="F53" s="444"/>
      <c r="G53" s="444" t="s">
        <v>425</v>
      </c>
      <c r="H53" s="444"/>
      <c r="I53" s="444"/>
      <c r="J53" s="496" t="b">
        <v>0</v>
      </c>
      <c r="K53" s="496" t="b">
        <v>0</v>
      </c>
      <c r="L53" s="496" t="b">
        <v>0</v>
      </c>
      <c r="M53" s="496" t="b">
        <v>0</v>
      </c>
      <c r="N53" s="496" t="b">
        <v>0</v>
      </c>
      <c r="O53" s="496" t="b">
        <v>0</v>
      </c>
      <c r="P53" s="496" t="b">
        <v>0</v>
      </c>
      <c r="Q53" s="497" t="b">
        <v>0</v>
      </c>
      <c r="R53" s="496" t="b">
        <v>0</v>
      </c>
      <c r="S53" s="496" t="b">
        <v>0</v>
      </c>
      <c r="T53" s="496" t="b">
        <v>0</v>
      </c>
      <c r="U53" s="496" t="b">
        <v>0</v>
      </c>
      <c r="V53" s="496" t="b">
        <v>0</v>
      </c>
      <c r="W53" s="496" t="b">
        <v>0</v>
      </c>
      <c r="X53" s="496" t="b">
        <v>0</v>
      </c>
      <c r="Y53" s="496" t="b">
        <v>0</v>
      </c>
      <c r="Z53" s="496" t="b">
        <v>0</v>
      </c>
      <c r="AA53" s="496" t="b">
        <v>0</v>
      </c>
      <c r="AB53" s="496" t="b">
        <v>0</v>
      </c>
      <c r="AC53" s="496" t="b">
        <v>0</v>
      </c>
      <c r="AD53" s="496" t="b">
        <v>0</v>
      </c>
      <c r="AE53" s="496" t="b">
        <v>0</v>
      </c>
      <c r="AF53" s="496" t="b">
        <v>0</v>
      </c>
      <c r="AG53" s="496" t="b">
        <v>0</v>
      </c>
      <c r="AH53" s="496" t="b">
        <v>0</v>
      </c>
      <c r="AI53" s="496" t="b">
        <v>0</v>
      </c>
      <c r="AJ53" s="496" t="b">
        <v>0</v>
      </c>
      <c r="AK53" s="497" t="b">
        <v>0</v>
      </c>
      <c r="AL53" s="496" t="b">
        <v>0</v>
      </c>
      <c r="AM53" s="496" t="b">
        <v>0</v>
      </c>
      <c r="AN53" s="496" t="b">
        <v>0</v>
      </c>
      <c r="AO53" s="497" t="b">
        <v>0</v>
      </c>
      <c r="AP53" s="496" t="b">
        <v>0</v>
      </c>
      <c r="AQ53" s="496" t="b">
        <v>0</v>
      </c>
      <c r="AR53" s="496" t="b">
        <v>0</v>
      </c>
      <c r="AS53" s="496" t="b">
        <v>0</v>
      </c>
      <c r="AT53" s="496" t="b">
        <v>0</v>
      </c>
      <c r="AU53" s="496" t="b">
        <v>0</v>
      </c>
      <c r="AV53" s="496" t="b">
        <v>0</v>
      </c>
      <c r="AW53" s="496" t="b">
        <v>0</v>
      </c>
      <c r="AX53" s="496" t="b">
        <v>0</v>
      </c>
      <c r="AY53" s="496" t="b">
        <v>0</v>
      </c>
      <c r="AZ53" s="496" t="b">
        <v>0</v>
      </c>
      <c r="BA53" s="496" t="b">
        <v>0</v>
      </c>
      <c r="BB53" s="496" t="b">
        <v>0</v>
      </c>
      <c r="BC53" s="497" t="b">
        <v>0</v>
      </c>
      <c r="BD53" s="539" t="b">
        <v>0</v>
      </c>
      <c r="BE53" s="539" t="b">
        <v>0</v>
      </c>
      <c r="BF53" s="539" t="b">
        <v>0</v>
      </c>
      <c r="BG53" s="539" t="b">
        <v>0</v>
      </c>
      <c r="BH53" s="539" t="b">
        <v>0</v>
      </c>
      <c r="BI53" s="539" t="b">
        <v>0</v>
      </c>
      <c r="BJ53" s="539" t="b">
        <v>0</v>
      </c>
      <c r="BK53" s="539" t="b">
        <v>0</v>
      </c>
      <c r="BL53" s="539" t="b">
        <v>0</v>
      </c>
      <c r="BM53" s="539" t="b">
        <v>0</v>
      </c>
      <c r="BN53" s="539" t="b">
        <v>0</v>
      </c>
      <c r="BO53" s="539" t="b">
        <v>0</v>
      </c>
      <c r="BP53" s="539" t="b">
        <v>0</v>
      </c>
      <c r="BQ53" s="539" t="b">
        <v>0</v>
      </c>
      <c r="BR53" s="539" t="b">
        <v>0</v>
      </c>
      <c r="BS53" s="539" t="b">
        <v>0</v>
      </c>
    </row>
    <row r="54" spans="1:71" s="201" customFormat="1" ht="13.8">
      <c r="A54" s="444"/>
      <c r="B54" s="444"/>
      <c r="C54" s="444"/>
      <c r="D54" s="444"/>
      <c r="E54" s="444" t="s">
        <v>1097</v>
      </c>
      <c r="F54" s="444"/>
      <c r="G54" s="444" t="s">
        <v>1098</v>
      </c>
      <c r="H54" s="444"/>
      <c r="I54" s="444"/>
      <c r="J54" s="496"/>
      <c r="K54" s="496"/>
      <c r="L54" s="496"/>
      <c r="M54" s="496"/>
      <c r="N54" s="496"/>
      <c r="O54" s="496"/>
      <c r="P54" s="496"/>
      <c r="Q54" s="497"/>
      <c r="R54" s="496"/>
      <c r="S54" s="496"/>
      <c r="T54" s="496"/>
      <c r="U54" s="496"/>
      <c r="V54" s="496"/>
      <c r="W54" s="496"/>
      <c r="X54" s="496"/>
      <c r="Y54" s="496"/>
      <c r="Z54" s="496"/>
      <c r="AA54" s="496"/>
      <c r="AB54" s="496"/>
      <c r="AC54" s="496"/>
      <c r="AD54" s="496"/>
      <c r="AE54" s="496"/>
      <c r="AF54" s="496"/>
      <c r="AG54" s="496"/>
      <c r="AH54" s="496"/>
      <c r="AI54" s="496"/>
      <c r="AJ54" s="496"/>
      <c r="AK54" s="497"/>
      <c r="AL54" s="496"/>
      <c r="AM54" s="496"/>
      <c r="AN54" s="496"/>
      <c r="AO54" s="497"/>
      <c r="AP54" s="496"/>
      <c r="AQ54" s="496"/>
      <c r="AR54" s="496"/>
      <c r="AS54" s="496"/>
      <c r="AT54" s="496"/>
      <c r="AU54" s="496"/>
      <c r="AV54" s="496"/>
      <c r="AW54" s="496"/>
      <c r="AX54" s="496"/>
      <c r="AY54" s="496"/>
      <c r="AZ54" s="496"/>
      <c r="BA54" s="496"/>
      <c r="BB54" s="496"/>
      <c r="BC54" s="497"/>
      <c r="BD54" s="539"/>
      <c r="BE54" s="539"/>
      <c r="BF54" s="539"/>
      <c r="BG54" s="539"/>
      <c r="BH54" s="539"/>
      <c r="BI54" s="539"/>
      <c r="BJ54" s="539"/>
      <c r="BK54" s="539"/>
      <c r="BL54" s="539"/>
      <c r="BM54" s="539"/>
      <c r="BN54" s="539"/>
      <c r="BO54" s="539"/>
      <c r="BP54" s="539"/>
      <c r="BQ54" s="539"/>
      <c r="BR54" s="539"/>
      <c r="BS54" s="539"/>
    </row>
    <row r="55" spans="1:71" s="201" customFormat="1" ht="13.8">
      <c r="A55" s="444"/>
      <c r="B55" s="444"/>
      <c r="C55" s="444"/>
      <c r="D55" s="444"/>
      <c r="E55" s="444"/>
      <c r="F55" s="444"/>
      <c r="G55" s="444"/>
      <c r="H55" s="444"/>
      <c r="I55" s="444"/>
      <c r="J55" s="481"/>
      <c r="K55" s="481"/>
      <c r="L55" s="481"/>
      <c r="M55" s="481"/>
      <c r="N55" s="481"/>
      <c r="O55" s="481"/>
      <c r="P55" s="481"/>
      <c r="Q55" s="482"/>
      <c r="R55" s="481"/>
      <c r="S55" s="481"/>
      <c r="T55" s="481"/>
      <c r="U55" s="481"/>
      <c r="V55" s="481"/>
      <c r="W55" s="481"/>
      <c r="X55" s="481"/>
      <c r="Y55" s="481"/>
      <c r="Z55" s="481"/>
      <c r="AA55" s="481"/>
      <c r="AB55" s="481"/>
      <c r="AC55" s="481"/>
      <c r="AD55" s="481"/>
      <c r="AE55" s="481"/>
      <c r="AF55" s="481"/>
      <c r="AG55" s="481"/>
      <c r="AH55" s="481"/>
      <c r="AI55" s="481"/>
      <c r="AJ55" s="481"/>
      <c r="AK55" s="482"/>
      <c r="AL55" s="481"/>
      <c r="AM55" s="481"/>
      <c r="AN55" s="481"/>
      <c r="AO55" s="482"/>
      <c r="AP55" s="481"/>
      <c r="AQ55" s="481"/>
      <c r="AR55" s="481"/>
      <c r="AS55" s="481"/>
      <c r="AT55" s="481"/>
      <c r="AU55" s="481"/>
      <c r="AV55" s="481"/>
      <c r="AW55" s="481"/>
      <c r="AX55" s="481"/>
      <c r="AY55" s="481"/>
      <c r="AZ55" s="481"/>
      <c r="BA55" s="481"/>
      <c r="BB55" s="481"/>
      <c r="BC55" s="482"/>
      <c r="BD55" s="481"/>
      <c r="BE55" s="481"/>
      <c r="BF55" s="481"/>
      <c r="BG55" s="481"/>
      <c r="BH55" s="481"/>
      <c r="BI55" s="481"/>
      <c r="BJ55" s="481"/>
      <c r="BK55" s="481"/>
      <c r="BL55" s="481"/>
      <c r="BM55" s="481"/>
      <c r="BN55" s="481"/>
      <c r="BO55" s="481"/>
      <c r="BP55" s="481"/>
      <c r="BQ55" s="481"/>
      <c r="BR55" s="481"/>
      <c r="BS55" s="481"/>
    </row>
    <row r="56" spans="1:71" s="201" customFormat="1" ht="13.8">
      <c r="A56" s="444"/>
      <c r="B56" s="444"/>
      <c r="C56" s="444"/>
      <c r="D56" s="444"/>
      <c r="E56" s="444" t="s">
        <v>954</v>
      </c>
      <c r="F56" s="444"/>
      <c r="G56" s="444" t="s">
        <v>1073</v>
      </c>
      <c r="H56" s="444"/>
      <c r="I56" s="506"/>
      <c r="J56" s="507" t="str">
        <f>IF(J$16="","",IF(INDEX(App1bdata,MATCH(J$16,App1bIDnrs,0),VLOOKUP(InpCompany!$F$8,ProfileInps,7,0))="","",INDEX(App1bdata,MATCH(J$16,App1bIDnrs,0),VLOOKUP(InpCompany!$F$8,ProfileInps,7,0))))</f>
        <v/>
      </c>
      <c r="K56" s="507" t="str">
        <f>IF(K$16="","",IF(INDEX(App1bdata,MATCH(K$16,App1bIDnrs,0),VLOOKUP(InpCompany!$F$8,ProfileInps,7,0))="","",INDEX(App1bdata,MATCH(K$16,App1bIDnrs,0),VLOOKUP(InpCompany!$F$8,ProfileInps,7,0))))</f>
        <v/>
      </c>
      <c r="L56" s="1234" t="str">
        <f>IF(L$16="","",IF(INDEX(App1bdata,MATCH(L$16,App1bIDnrs,0),VLOOKUP(InpCompany!$F$8,ProfileInps,7,0))="","",INDEX(App1bdata,MATCH(L$16,App1bIDnrs,0),VLOOKUP(InpCompany!$F$8,ProfileInps,7,0))))</f>
        <v/>
      </c>
      <c r="M56" s="1234" t="str">
        <f>IF(M$16="","",IF(INDEX(App1bdata,MATCH(M$16,App1bIDnrs,0),VLOOKUP(InpCompany!$F$8,ProfileInps,7,0))="","",INDEX(App1bdata,MATCH(M$16,App1bIDnrs,0),VLOOKUP(InpCompany!$F$8,ProfileInps,7,0))))</f>
        <v/>
      </c>
      <c r="N56" s="1234" t="str">
        <f>IF(N$16="","",IF(INDEX(App1bdata,MATCH(N$16,App1bIDnrs,0),VLOOKUP(InpCompany!$F$8,ProfileInps,7,0))="","",INDEX(App1bdata,MATCH(N$16,App1bIDnrs,0),VLOOKUP(InpCompany!$F$8,ProfileInps,7,0))))</f>
        <v/>
      </c>
      <c r="O56" s="1234" t="str">
        <f>IF(O$16="","",IF(INDEX(App1bdata,MATCH(O$16,App1bIDnrs,0),VLOOKUP(InpCompany!$F$8,ProfileInps,7,0))="","",INDEX(App1bdata,MATCH(O$16,App1bIDnrs,0),VLOOKUP(InpCompany!$F$8,ProfileInps,7,0))))</f>
        <v/>
      </c>
      <c r="P56" s="507" t="str">
        <f>IF(P$16="","",IF(INDEX(App1bdata,MATCH(P$16,App1bIDnrs,0),VLOOKUP(InpCompany!$F$8,ProfileInps,7,0))="","",INDEX(App1bdata,MATCH(P$16,App1bIDnrs,0),VLOOKUP(InpCompany!$F$8,ProfileInps,7,0))))</f>
        <v/>
      </c>
      <c r="Q56" s="509" t="str">
        <f>IF(Q$16="","",IF(INDEX(App1bdata,MATCH(Q$16,App1bIDnrs,0),VLOOKUP(InpCompany!$F$8,ProfileInps,7,0))="","",INDEX(App1bdata,MATCH(Q$16,App1bIDnrs,0),VLOOKUP(InpCompany!$F$8,ProfileInps,7,0))))</f>
        <v/>
      </c>
      <c r="R56" s="507" t="str">
        <f>IF(R$16="","",IF(INDEX(App1data,MATCH(R$16,App1IDnrs,0),VLOOKUP(InpCompany!$F$8,ProfileInps,7,0))="","",INDEX(App1data,MATCH(R$16,App1IDnrs,0),VLOOKUP(InpCompany!$F$8,ProfileInps,7,0))))</f>
        <v/>
      </c>
      <c r="S56" s="507" t="str">
        <f>IF(S$16="","",IF(INDEX(App1data,MATCH(S$16,App1IDnrs,0),VLOOKUP(InpCompany!$F$8,ProfileInps,7,0))="","",INDEX(App1data,MATCH(S$16,App1IDnrs,0),VLOOKUP(InpCompany!$F$8,ProfileInps,7,0))))</f>
        <v/>
      </c>
      <c r="T56" s="507" t="str">
        <f>IF(T$16="","",IF(INDEX(App1data,MATCH(T$16,App1IDnrs,0),VLOOKUP(InpCompany!$F$8,ProfileInps,7,0))="","",INDEX(App1data,MATCH(T$16,App1IDnrs,0),VLOOKUP(InpCompany!$F$8,ProfileInps,7,0))))</f>
        <v/>
      </c>
      <c r="U56" s="507" t="str">
        <f>IF(U$16="","",IF(INDEX(App1data,MATCH(U$16,App1IDnrs,0),VLOOKUP(InpCompany!$F$8,ProfileInps,7,0))="","",INDEX(App1data,MATCH(U$16,App1IDnrs,0),VLOOKUP(InpCompany!$F$8,ProfileInps,7,0))))</f>
        <v/>
      </c>
      <c r="V56" s="507" t="str">
        <f>IF(V$16="","",IF(INDEX(App1data,MATCH(V$16,App1IDnrs,0),VLOOKUP(InpCompany!$F$8,ProfileInps,7,0))="","",INDEX(App1data,MATCH(V$16,App1IDnrs,0),VLOOKUP(InpCompany!$F$8,ProfileInps,7,0))))</f>
        <v/>
      </c>
      <c r="W56" s="507" t="str">
        <f>IF(W$16="","",IF(INDEX(App1data,MATCH(W$16,App1IDnrs,0),VLOOKUP(InpCompany!$F$8,ProfileInps,7,0))="","",INDEX(App1data,MATCH(W$16,App1IDnrs,0),VLOOKUP(InpCompany!$F$8,ProfileInps,7,0))))</f>
        <v/>
      </c>
      <c r="X56" s="507" t="str">
        <f>IF(X$16="","",IF(INDEX(App1data,MATCH(X$16,App1IDnrs,0),VLOOKUP(InpCompany!$F$8,ProfileInps,7,0))="","",INDEX(App1data,MATCH(X$16,App1IDnrs,0),VLOOKUP(InpCompany!$F$8,ProfileInps,7,0))))</f>
        <v/>
      </c>
      <c r="Y56" s="507" t="str">
        <f>IF(Y$16="","",IF(INDEX(App1data,MATCH(Y$16,App1IDnrs,0),VLOOKUP(InpCompany!$F$8,ProfileInps,7,0))="","",INDEX(App1data,MATCH(Y$16,App1IDnrs,0),VLOOKUP(InpCompany!$F$8,ProfileInps,7,0))))</f>
        <v/>
      </c>
      <c r="Z56" s="507" t="str">
        <f>IF(Z$16="","",IF(INDEX(App1data,MATCH(Z$16,App1IDnrs,0),VLOOKUP(InpCompany!$F$8,ProfileInps,7,0))="","",INDEX(App1data,MATCH(Z$16,App1IDnrs,0),VLOOKUP(InpCompany!$F$8,ProfileInps,7,0))))</f>
        <v/>
      </c>
      <c r="AA56" s="507" t="str">
        <f>IF(AA$16="","",IF(INDEX(App1data,MATCH(AA$16,App1IDnrs,0),VLOOKUP(InpCompany!$F$8,ProfileInps,7,0))="","",INDEX(App1data,MATCH(AA$16,App1IDnrs,0),VLOOKUP(InpCompany!$F$8,ProfileInps,7,0))))</f>
        <v/>
      </c>
      <c r="AB56" s="507" t="str">
        <f>IF(AB$16="","",IF(INDEX(App1data,MATCH(AB$16,App1IDnrs,0),VLOOKUP(InpCompany!$F$8,ProfileInps,7,0))="","",INDEX(App1data,MATCH(AB$16,App1IDnrs,0),VLOOKUP(InpCompany!$F$8,ProfileInps,7,0))))</f>
        <v/>
      </c>
      <c r="AC56" s="507" t="str">
        <f>IF(AC$16="","",IF(INDEX(App1data,MATCH(AC$16,App1IDnrs,0),VLOOKUP(InpCompany!$F$8,ProfileInps,7,0))="","",INDEX(App1data,MATCH(AC$16,App1IDnrs,0),VLOOKUP(InpCompany!$F$8,ProfileInps,7,0))))</f>
        <v/>
      </c>
      <c r="AD56" s="507" t="str">
        <f>IF(AD$16="","",IF(INDEX(App1data,MATCH(AD$16,App1IDnrs,0),VLOOKUP(InpCompany!$F$8,ProfileInps,7,0))="","",INDEX(App1data,MATCH(AD$16,App1IDnrs,0),VLOOKUP(InpCompany!$F$8,ProfileInps,7,0))))</f>
        <v/>
      </c>
      <c r="AE56" s="507" t="str">
        <f>IF(AE$16="","",IF(INDEX(App1data,MATCH(AE$16,App1IDnrs,0),VLOOKUP(InpCompany!$F$8,ProfileInps,7,0))="","",INDEX(App1data,MATCH(AE$16,App1IDnrs,0),VLOOKUP(InpCompany!$F$8,ProfileInps,7,0))))</f>
        <v/>
      </c>
      <c r="AF56" s="507" t="str">
        <f>IF(AF$16="","",IF(INDEX(App1data,MATCH(AF$16,App1IDnrs,0),VLOOKUP(InpCompany!$F$8,ProfileInps,7,0))="","",INDEX(App1data,MATCH(AF$16,App1IDnrs,0),VLOOKUP(InpCompany!$F$8,ProfileInps,7,0))))</f>
        <v/>
      </c>
      <c r="AG56" s="507" t="str">
        <f>IF(AG$16="","",IF(INDEX(App1data,MATCH(AG$16,App1IDnrs,0),VLOOKUP(InpCompany!$F$8,ProfileInps,7,0))="","",INDEX(App1data,MATCH(AG$16,App1IDnrs,0),VLOOKUP(InpCompany!$F$8,ProfileInps,7,0))))</f>
        <v/>
      </c>
      <c r="AH56" s="507" t="str">
        <f>IF(AH$16="","",IF(INDEX(App1data,MATCH(AH$16,App1IDnrs,0),VLOOKUP(InpCompany!$F$8,ProfileInps,7,0))="","",INDEX(App1data,MATCH(AH$16,App1IDnrs,0),VLOOKUP(InpCompany!$F$8,ProfileInps,7,0))))</f>
        <v/>
      </c>
      <c r="AI56" s="507" t="str">
        <f>IF(AI$16="","",IF(INDEX(App1data,MATCH(AI$16,App1IDnrs,0),VLOOKUP(InpCompany!$F$8,ProfileInps,7,0))="","",INDEX(App1data,MATCH(AI$16,App1IDnrs,0),VLOOKUP(InpCompany!$F$8,ProfileInps,7,0))))</f>
        <v/>
      </c>
      <c r="AJ56" s="507" t="str">
        <f>IF(AJ$16="","",IF(INDEX(App1data,MATCH(AJ$16,App1IDnrs,0),VLOOKUP(InpCompany!$F$8,ProfileInps,7,0))="","",INDEX(App1data,MATCH(AJ$16,App1IDnrs,0),VLOOKUP(InpCompany!$F$8,ProfileInps,7,0))))</f>
        <v/>
      </c>
      <c r="AK56" s="509" t="str">
        <f>IF(AK$16="","",IF(INDEX(App1data,MATCH(AK$16,App1IDnrs,0),VLOOKUP(InpCompany!$F$8,ProfileInps,7,0))="","",INDEX(App1data,MATCH(AK$16,App1IDnrs,0),VLOOKUP(InpCompany!$F$8,ProfileInps,7,0))))</f>
        <v/>
      </c>
      <c r="AL56" s="507" t="str">
        <f>IF(AL$16="","",IF(INDEX(App1bdata,MATCH(AL$16,App1bIDnrs,0),VLOOKUP(InpCompany!$F$8,ProfileInps,7,0))="","",INDEX(App1bdata,MATCH(AL$16,App1bIDnrs,0),VLOOKUP(InpCompany!$F$8,ProfileInps,7,0))))</f>
        <v/>
      </c>
      <c r="AM56" s="507" t="str">
        <f>IF(AM$16="","",IF(INDEX(App1bdata,MATCH(AM$16,App1bIDnrs,0),VLOOKUP(InpCompany!$F$8,ProfileInps,7,0))="","",INDEX(App1bdata,MATCH(AM$16,App1bIDnrs,0),VLOOKUP(InpCompany!$F$8,ProfileInps,7,0))))</f>
        <v/>
      </c>
      <c r="AN56" s="507" t="str">
        <f>IF(AN$16="","",IF(INDEX(App1bdata,MATCH(AN$16,App1bIDnrs,0),VLOOKUP(InpCompany!$F$8,ProfileInps,7,0))="","",INDEX(App1bdata,MATCH(AN$16,App1bIDnrs,0),VLOOKUP(InpCompany!$F$8,ProfileInps,7,0))))</f>
        <v/>
      </c>
      <c r="AO56" s="509" t="str">
        <f>IF(AO$16="","",IF(INDEX(App1bdata,MATCH(AO$16,App1bIDnrs,0),VLOOKUP(InpCompany!$F$8,ProfileInps,7,0))="","",INDEX(App1bdata,MATCH(AO$16,App1bIDnrs,0),VLOOKUP(InpCompany!$F$8,ProfileInps,7,0))))</f>
        <v/>
      </c>
      <c r="AP56" s="507" t="str">
        <f>IF(AP$16="","",IF(INDEX(App1data,MATCH(AP$16,App1IDnrs,0),VLOOKUP(InpCompany!$F$8,ProfileInps,7,0))="","",INDEX(App1data,MATCH(AP$16,App1IDnrs,0),VLOOKUP(InpCompany!$F$8,ProfileInps,7,0))))</f>
        <v/>
      </c>
      <c r="AQ56" s="507" t="str">
        <f>IF(AQ$16="","",IF(INDEX(App1data,MATCH(AQ$16,App1IDnrs,0),VLOOKUP(InpCompany!$F$8,ProfileInps,7,0))="","",INDEX(App1data,MATCH(AQ$16,App1IDnrs,0),VLOOKUP(InpCompany!$F$8,ProfileInps,7,0))))</f>
        <v/>
      </c>
      <c r="AR56" s="507" t="str">
        <f>IF(AR$16="","",IF(INDEX(App1data,MATCH(AR$16,App1IDnrs,0),VLOOKUP(InpCompany!$F$8,ProfileInps,7,0))="","",INDEX(App1data,MATCH(AR$16,App1IDnrs,0),VLOOKUP(InpCompany!$F$8,ProfileInps,7,0))))</f>
        <v/>
      </c>
      <c r="AS56" s="507" t="str">
        <f>IF(AS$16="","",IF(INDEX(App1data,MATCH(AS$16,App1IDnrs,0),VLOOKUP(InpCompany!$F$8,ProfileInps,7,0))="","",INDEX(App1data,MATCH(AS$16,App1IDnrs,0),VLOOKUP(InpCompany!$F$8,ProfileInps,7,0))))</f>
        <v/>
      </c>
      <c r="AT56" s="507" t="str">
        <f>IF(AT$16="","",IF(INDEX(App1data,MATCH(AT$16,App1IDnrs,0),VLOOKUP(InpCompany!$F$8,ProfileInps,7,0))="","",INDEX(App1data,MATCH(AT$16,App1IDnrs,0),VLOOKUP(InpCompany!$F$8,ProfileInps,7,0))))</f>
        <v/>
      </c>
      <c r="AU56" s="507" t="str">
        <f>IF(AU$16="","",IF(INDEX(App1data,MATCH(AU$16,App1IDnrs,0),VLOOKUP(InpCompany!$F$8,ProfileInps,7,0))="","",INDEX(App1data,MATCH(AU$16,App1IDnrs,0),VLOOKUP(InpCompany!$F$8,ProfileInps,7,0))))</f>
        <v/>
      </c>
      <c r="AV56" s="507" t="str">
        <f>IF(AV$16="","",IF(INDEX(App1data,MATCH(AV$16,App1IDnrs,0),VLOOKUP(InpCompany!$F$8,ProfileInps,7,0))="","",INDEX(App1data,MATCH(AV$16,App1IDnrs,0),VLOOKUP(InpCompany!$F$8,ProfileInps,7,0))))</f>
        <v/>
      </c>
      <c r="AW56" s="507" t="str">
        <f>IF(AW$16="","",IF(INDEX(App1data,MATCH(AW$16,App1IDnrs,0),VLOOKUP(InpCompany!$F$8,ProfileInps,7,0))="","",INDEX(App1data,MATCH(AW$16,App1IDnrs,0),VLOOKUP(InpCompany!$F$8,ProfileInps,7,0))))</f>
        <v/>
      </c>
      <c r="AX56" s="507" t="str">
        <f>IF(AX$16="","",IF(INDEX(App1data,MATCH(AX$16,App1IDnrs,0),VLOOKUP(InpCompany!$F$8,ProfileInps,7,0))="","",INDEX(App1data,MATCH(AX$16,App1IDnrs,0),VLOOKUP(InpCompany!$F$8,ProfileInps,7,0))))</f>
        <v/>
      </c>
      <c r="AY56" s="507" t="str">
        <f>IF(AY$16="","",IF(INDEX(App1data,MATCH(AY$16,App1IDnrs,0),VLOOKUP(InpCompany!$F$8,ProfileInps,7,0))="","",INDEX(App1data,MATCH(AY$16,App1IDnrs,0),VLOOKUP(InpCompany!$F$8,ProfileInps,7,0))))</f>
        <v/>
      </c>
      <c r="AZ56" s="507" t="str">
        <f>IF(AZ$16="","",IF(INDEX(App1data,MATCH(AZ$16,App1IDnrs,0),VLOOKUP(InpCompany!$F$8,ProfileInps,7,0))="","",INDEX(App1data,MATCH(AZ$16,App1IDnrs,0),VLOOKUP(InpCompany!$F$8,ProfileInps,7,0))))</f>
        <v/>
      </c>
      <c r="BA56" s="507" t="str">
        <f>IF(BA$16="","",IF(INDEX(App1data,MATCH(BA$16,App1IDnrs,0),VLOOKUP(InpCompany!$F$8,ProfileInps,7,0))="","",INDEX(App1data,MATCH(BA$16,App1IDnrs,0),VLOOKUP(InpCompany!$F$8,ProfileInps,7,0))))</f>
        <v/>
      </c>
      <c r="BB56" s="507" t="str">
        <f>IF(BB$16="","",IF(INDEX(App1data,MATCH(BB$16,App1IDnrs,0),VLOOKUP(InpCompany!$F$8,ProfileInps,7,0))="","",INDEX(App1data,MATCH(BB$16,App1IDnrs,0),VLOOKUP(InpCompany!$F$8,ProfileInps,7,0))))</f>
        <v/>
      </c>
      <c r="BC56" s="509" t="str">
        <f>IF(BC$16="","",IF(INDEX(App1data,MATCH(BC$16,App1IDnrs,0),VLOOKUP(InpCompany!$F$8,ProfileInps,7,0))="","",INDEX(App1data,MATCH(BC$16,App1IDnrs,0),VLOOKUP(InpCompany!$F$8,ProfileInps,7,0))))</f>
        <v/>
      </c>
      <c r="BD56" s="507"/>
      <c r="BE56" s="507"/>
      <c r="BF56" s="507"/>
      <c r="BG56" s="507"/>
      <c r="BH56" s="507"/>
      <c r="BI56" s="507"/>
      <c r="BJ56" s="507"/>
      <c r="BK56" s="507"/>
      <c r="BL56" s="507"/>
      <c r="BM56" s="507"/>
      <c r="BN56" s="507"/>
      <c r="BO56" s="507"/>
      <c r="BP56" s="507"/>
      <c r="BQ56" s="507"/>
      <c r="BR56" s="507"/>
      <c r="BS56" s="507"/>
    </row>
    <row r="57" spans="1:71" s="201" customFormat="1" ht="13.8">
      <c r="A57" s="444"/>
      <c r="B57" s="444"/>
      <c r="C57" s="444"/>
      <c r="D57" s="444"/>
      <c r="E57" s="444" t="s">
        <v>955</v>
      </c>
      <c r="F57" s="444"/>
      <c r="G57" s="444" t="s">
        <v>1073</v>
      </c>
      <c r="H57" s="444"/>
      <c r="I57" s="506"/>
      <c r="J57" s="507" t="str">
        <f>IF(J$16="","",IF(INDEX(App1bdata,MATCH(J$16,App1bIDnrs,0),VLOOKUP(InpCompany!$F$8,ProfileInps,8,0))="","",INDEX(App1bdata,MATCH(J$16,App1bIDnrs,0),VLOOKUP(InpCompany!$F$8,ProfileInps,8,0))))</f>
        <v/>
      </c>
      <c r="K57" s="507" t="str">
        <f>IF(K$16="","",IF(INDEX(App1bdata,MATCH(K$16,App1bIDnrs,0),VLOOKUP(InpCompany!$F$8,ProfileInps,8,0))="","",INDEX(App1bdata,MATCH(K$16,App1bIDnrs,0),VLOOKUP(InpCompany!$F$8,ProfileInps,8,0))))</f>
        <v/>
      </c>
      <c r="L57" s="1234" t="str">
        <f>IF(L$16="","",IF(INDEX(App1bdata,MATCH(L$16,App1bIDnrs,0),VLOOKUP(InpCompany!$F$8,ProfileInps,8,0))="","",INDEX(App1bdata,MATCH(L$16,App1bIDnrs,0),VLOOKUP(InpCompany!$F$8,ProfileInps,8,0))))</f>
        <v/>
      </c>
      <c r="M57" s="1234" t="str">
        <f>IF(M$16="","",IF(INDEX(App1bdata,MATCH(M$16,App1bIDnrs,0),VLOOKUP(InpCompany!$F$8,ProfileInps,8,0))="","",INDEX(App1bdata,MATCH(M$16,App1bIDnrs,0),VLOOKUP(InpCompany!$F$8,ProfileInps,8,0))))</f>
        <v/>
      </c>
      <c r="N57" s="1234" t="str">
        <f>IF(N$16="","",IF(INDEX(App1bdata,MATCH(N$16,App1bIDnrs,0),VLOOKUP(InpCompany!$F$8,ProfileInps,8,0))="","",INDEX(App1bdata,MATCH(N$16,App1bIDnrs,0),VLOOKUP(InpCompany!$F$8,ProfileInps,8,0))))</f>
        <v/>
      </c>
      <c r="O57" s="1234" t="str">
        <f>IF(O$16="","",IF(INDEX(App1bdata,MATCH(O$16,App1bIDnrs,0),VLOOKUP(InpCompany!$F$8,ProfileInps,8,0))="","",INDEX(App1bdata,MATCH(O$16,App1bIDnrs,0),VLOOKUP(InpCompany!$F$8,ProfileInps,8,0))))</f>
        <v/>
      </c>
      <c r="P57" s="507" t="str">
        <f>IF(P$16="","",IF(INDEX(App1bdata,MATCH(P$16,App1bIDnrs,0),VLOOKUP(InpCompany!$F$8,ProfileInps,8,0))="","",INDEX(App1bdata,MATCH(P$16,App1bIDnrs,0),VLOOKUP(InpCompany!$F$8,ProfileInps,8,0))))</f>
        <v/>
      </c>
      <c r="Q57" s="509" t="str">
        <f>IF(Q$16="","",IF(INDEX(App1bdata,MATCH(Q$16,App1bIDnrs,0),VLOOKUP(InpCompany!$F$8,ProfileInps,8,0))="","",INDEX(App1bdata,MATCH(Q$16,App1bIDnrs,0),VLOOKUP(InpCompany!$F$8,ProfileInps,8,0))))</f>
        <v/>
      </c>
      <c r="R57" s="507" t="str">
        <f>IF(R$16="","",IF(INDEX(App1data,MATCH(R$16,App1IDnrs,0),VLOOKUP(InpCompany!$F$8,ProfileInps,8,0))="","",INDEX(App1data,MATCH(R$16,App1IDnrs,0),VLOOKUP(InpCompany!$F$8,ProfileInps,8,0))))</f>
        <v/>
      </c>
      <c r="S57" s="507" t="str">
        <f>IF(S$16="","",IF(INDEX(App1data,MATCH(S$16,App1IDnrs,0),VLOOKUP(InpCompany!$F$8,ProfileInps,8,0))="","",INDEX(App1data,MATCH(S$16,App1IDnrs,0),VLOOKUP(InpCompany!$F$8,ProfileInps,8,0))))</f>
        <v/>
      </c>
      <c r="T57" s="507" t="str">
        <f>IF(T$16="","",IF(INDEX(App1data,MATCH(T$16,App1IDnrs,0),VLOOKUP(InpCompany!$F$8,ProfileInps,8,0))="","",INDEX(App1data,MATCH(T$16,App1IDnrs,0),VLOOKUP(InpCompany!$F$8,ProfileInps,8,0))))</f>
        <v/>
      </c>
      <c r="U57" s="507" t="str">
        <f>IF(U$16="","",IF(INDEX(App1data,MATCH(U$16,App1IDnrs,0),VLOOKUP(InpCompany!$F$8,ProfileInps,8,0))="","",INDEX(App1data,MATCH(U$16,App1IDnrs,0),VLOOKUP(InpCompany!$F$8,ProfileInps,8,0))))</f>
        <v/>
      </c>
      <c r="V57" s="507" t="str">
        <f>IF(V$16="","",IF(INDEX(App1data,MATCH(V$16,App1IDnrs,0),VLOOKUP(InpCompany!$F$8,ProfileInps,8,0))="","",INDEX(App1data,MATCH(V$16,App1IDnrs,0),VLOOKUP(InpCompany!$F$8,ProfileInps,8,0))))</f>
        <v/>
      </c>
      <c r="W57" s="507" t="str">
        <f>IF(W$16="","",IF(INDEX(App1data,MATCH(W$16,App1IDnrs,0),VLOOKUP(InpCompany!$F$8,ProfileInps,8,0))="","",INDEX(App1data,MATCH(W$16,App1IDnrs,0),VLOOKUP(InpCompany!$F$8,ProfileInps,8,0))))</f>
        <v/>
      </c>
      <c r="X57" s="507" t="str">
        <f>IF(X$16="","",IF(INDEX(App1data,MATCH(X$16,App1IDnrs,0),VLOOKUP(InpCompany!$F$8,ProfileInps,8,0))="","",INDEX(App1data,MATCH(X$16,App1IDnrs,0),VLOOKUP(InpCompany!$F$8,ProfileInps,8,0))))</f>
        <v/>
      </c>
      <c r="Y57" s="507" t="str">
        <f>IF(Y$16="","",IF(INDEX(App1data,MATCH(Y$16,App1IDnrs,0),VLOOKUP(InpCompany!$F$8,ProfileInps,8,0))="","",INDEX(App1data,MATCH(Y$16,App1IDnrs,0),VLOOKUP(InpCompany!$F$8,ProfileInps,8,0))))</f>
        <v/>
      </c>
      <c r="Z57" s="507" t="str">
        <f>IF(Z$16="","",IF(INDEX(App1data,MATCH(Z$16,App1IDnrs,0),VLOOKUP(InpCompany!$F$8,ProfileInps,8,0))="","",INDEX(App1data,MATCH(Z$16,App1IDnrs,0),VLOOKUP(InpCompany!$F$8,ProfileInps,8,0))))</f>
        <v/>
      </c>
      <c r="AA57" s="507" t="str">
        <f>IF(AA$16="","",IF(INDEX(App1data,MATCH(AA$16,App1IDnrs,0),VLOOKUP(InpCompany!$F$8,ProfileInps,8,0))="","",INDEX(App1data,MATCH(AA$16,App1IDnrs,0),VLOOKUP(InpCompany!$F$8,ProfileInps,8,0))))</f>
        <v/>
      </c>
      <c r="AB57" s="507" t="str">
        <f>IF(AB$16="","",IF(INDEX(App1data,MATCH(AB$16,App1IDnrs,0),VLOOKUP(InpCompany!$F$8,ProfileInps,8,0))="","",INDEX(App1data,MATCH(AB$16,App1IDnrs,0),VLOOKUP(InpCompany!$F$8,ProfileInps,8,0))))</f>
        <v/>
      </c>
      <c r="AC57" s="507" t="str">
        <f>IF(AC$16="","",IF(INDEX(App1data,MATCH(AC$16,App1IDnrs,0),VLOOKUP(InpCompany!$F$8,ProfileInps,8,0))="","",INDEX(App1data,MATCH(AC$16,App1IDnrs,0),VLOOKUP(InpCompany!$F$8,ProfileInps,8,0))))</f>
        <v/>
      </c>
      <c r="AD57" s="507" t="str">
        <f>IF(AD$16="","",IF(INDEX(App1data,MATCH(AD$16,App1IDnrs,0),VLOOKUP(InpCompany!$F$8,ProfileInps,8,0))="","",INDEX(App1data,MATCH(AD$16,App1IDnrs,0),VLOOKUP(InpCompany!$F$8,ProfileInps,8,0))))</f>
        <v/>
      </c>
      <c r="AE57" s="507" t="str">
        <f>IF(AE$16="","",IF(INDEX(App1data,MATCH(AE$16,App1IDnrs,0),VLOOKUP(InpCompany!$F$8,ProfileInps,8,0))="","",INDEX(App1data,MATCH(AE$16,App1IDnrs,0),VLOOKUP(InpCompany!$F$8,ProfileInps,8,0))))</f>
        <v/>
      </c>
      <c r="AF57" s="507" t="str">
        <f>IF(AF$16="","",IF(INDEX(App1data,MATCH(AF$16,App1IDnrs,0),VLOOKUP(InpCompany!$F$8,ProfileInps,8,0))="","",INDEX(App1data,MATCH(AF$16,App1IDnrs,0),VLOOKUP(InpCompany!$F$8,ProfileInps,8,0))))</f>
        <v/>
      </c>
      <c r="AG57" s="507" t="str">
        <f>IF(AG$16="","",IF(INDEX(App1data,MATCH(AG$16,App1IDnrs,0),VLOOKUP(InpCompany!$F$8,ProfileInps,8,0))="","",INDEX(App1data,MATCH(AG$16,App1IDnrs,0),VLOOKUP(InpCompany!$F$8,ProfileInps,8,0))))</f>
        <v/>
      </c>
      <c r="AH57" s="507" t="str">
        <f>IF(AH$16="","",IF(INDEX(App1data,MATCH(AH$16,App1IDnrs,0),VLOOKUP(InpCompany!$F$8,ProfileInps,8,0))="","",INDEX(App1data,MATCH(AH$16,App1IDnrs,0),VLOOKUP(InpCompany!$F$8,ProfileInps,8,0))))</f>
        <v/>
      </c>
      <c r="AI57" s="507" t="str">
        <f>IF(AI$16="","",IF(INDEX(App1data,MATCH(AI$16,App1IDnrs,0),VLOOKUP(InpCompany!$F$8,ProfileInps,8,0))="","",INDEX(App1data,MATCH(AI$16,App1IDnrs,0),VLOOKUP(InpCompany!$F$8,ProfileInps,8,0))))</f>
        <v/>
      </c>
      <c r="AJ57" s="507" t="str">
        <f>IF(AJ$16="","",IF(INDEX(App1data,MATCH(AJ$16,App1IDnrs,0),VLOOKUP(InpCompany!$F$8,ProfileInps,8,0))="","",INDEX(App1data,MATCH(AJ$16,App1IDnrs,0),VLOOKUP(InpCompany!$F$8,ProfileInps,8,0))))</f>
        <v/>
      </c>
      <c r="AK57" s="509" t="str">
        <f>IF(AK$16="","",IF(INDEX(App1data,MATCH(AK$16,App1IDnrs,0),VLOOKUP(InpCompany!$F$8,ProfileInps,8,0))="","",INDEX(App1data,MATCH(AK$16,App1IDnrs,0),VLOOKUP(InpCompany!$F$8,ProfileInps,8,0))))</f>
        <v/>
      </c>
      <c r="AL57" s="507" t="str">
        <f>IF(AL$16="","",IF(INDEX(App1bdata,MATCH(AL$16,App1bIDnrs,0),VLOOKUP(InpCompany!$F$8,ProfileInps,8,0))="","",INDEX(App1bdata,MATCH(AL$16,App1bIDnrs,0),VLOOKUP(InpCompany!$F$8,ProfileInps,8,0))))</f>
        <v/>
      </c>
      <c r="AM57" s="507" t="str">
        <f>IF(AM$16="","",IF(INDEX(App1bdata,MATCH(AM$16,App1bIDnrs,0),VLOOKUP(InpCompany!$F$8,ProfileInps,8,0))="","",INDEX(App1bdata,MATCH(AM$16,App1bIDnrs,0),VLOOKUP(InpCompany!$F$8,ProfileInps,8,0))))</f>
        <v/>
      </c>
      <c r="AN57" s="507" t="str">
        <f>IF(AN$16="","",IF(INDEX(App1bdata,MATCH(AN$16,App1bIDnrs,0),VLOOKUP(InpCompany!$F$8,ProfileInps,8,0))="","",INDEX(App1bdata,MATCH(AN$16,App1bIDnrs,0),VLOOKUP(InpCompany!$F$8,ProfileInps,8,0))))</f>
        <v/>
      </c>
      <c r="AO57" s="509" t="str">
        <f>IF(AO$16="","",IF(INDEX(App1bdata,MATCH(AO$16,App1bIDnrs,0),VLOOKUP(InpCompany!$F$8,ProfileInps,8,0))="","",INDEX(App1bdata,MATCH(AO$16,App1bIDnrs,0),VLOOKUP(InpCompany!$F$8,ProfileInps,8,0))))</f>
        <v/>
      </c>
      <c r="AP57" s="507" t="str">
        <f>IF(AP$16="","",IF(INDEX(App1data,MATCH(AP$16,App1IDnrs,0),VLOOKUP(InpCompany!$F$8,ProfileInps,8,0))="","",INDEX(App1data,MATCH(AP$16,App1IDnrs,0),VLOOKUP(InpCompany!$F$8,ProfileInps,8,0))))</f>
        <v/>
      </c>
      <c r="AQ57" s="507" t="str">
        <f>IF(AQ$16="","",IF(INDEX(App1data,MATCH(AQ$16,App1IDnrs,0),VLOOKUP(InpCompany!$F$8,ProfileInps,8,0))="","",INDEX(App1data,MATCH(AQ$16,App1IDnrs,0),VLOOKUP(InpCompany!$F$8,ProfileInps,8,0))))</f>
        <v/>
      </c>
      <c r="AR57" s="507" t="str">
        <f>IF(AR$16="","",IF(INDEX(App1data,MATCH(AR$16,App1IDnrs,0),VLOOKUP(InpCompany!$F$8,ProfileInps,8,0))="","",INDEX(App1data,MATCH(AR$16,App1IDnrs,0),VLOOKUP(InpCompany!$F$8,ProfileInps,8,0))))</f>
        <v/>
      </c>
      <c r="AS57" s="507" t="str">
        <f>IF(AS$16="","",IF(INDEX(App1data,MATCH(AS$16,App1IDnrs,0),VLOOKUP(InpCompany!$F$8,ProfileInps,8,0))="","",INDEX(App1data,MATCH(AS$16,App1IDnrs,0),VLOOKUP(InpCompany!$F$8,ProfileInps,8,0))))</f>
        <v/>
      </c>
      <c r="AT57" s="507" t="str">
        <f>IF(AT$16="","",IF(INDEX(App1data,MATCH(AT$16,App1IDnrs,0),VLOOKUP(InpCompany!$F$8,ProfileInps,8,0))="","",INDEX(App1data,MATCH(AT$16,App1IDnrs,0),VLOOKUP(InpCompany!$F$8,ProfileInps,8,0))))</f>
        <v/>
      </c>
      <c r="AU57" s="507" t="str">
        <f>IF(AU$16="","",IF(INDEX(App1data,MATCH(AU$16,App1IDnrs,0),VLOOKUP(InpCompany!$F$8,ProfileInps,8,0))="","",INDEX(App1data,MATCH(AU$16,App1IDnrs,0),VLOOKUP(InpCompany!$F$8,ProfileInps,8,0))))</f>
        <v/>
      </c>
      <c r="AV57" s="507" t="str">
        <f>IF(AV$16="","",IF(INDEX(App1data,MATCH(AV$16,App1IDnrs,0),VLOOKUP(InpCompany!$F$8,ProfileInps,8,0))="","",INDEX(App1data,MATCH(AV$16,App1IDnrs,0),VLOOKUP(InpCompany!$F$8,ProfileInps,8,0))))</f>
        <v/>
      </c>
      <c r="AW57" s="507" t="str">
        <f>IF(AW$16="","",IF(INDEX(App1data,MATCH(AW$16,App1IDnrs,0),VLOOKUP(InpCompany!$F$8,ProfileInps,8,0))="","",INDEX(App1data,MATCH(AW$16,App1IDnrs,0),VLOOKUP(InpCompany!$F$8,ProfileInps,8,0))))</f>
        <v/>
      </c>
      <c r="AX57" s="507" t="str">
        <f>IF(AX$16="","",IF(INDEX(App1data,MATCH(AX$16,App1IDnrs,0),VLOOKUP(InpCompany!$F$8,ProfileInps,8,0))="","",INDEX(App1data,MATCH(AX$16,App1IDnrs,0),VLOOKUP(InpCompany!$F$8,ProfileInps,8,0))))</f>
        <v/>
      </c>
      <c r="AY57" s="507" t="str">
        <f>IF(AY$16="","",IF(INDEX(App1data,MATCH(AY$16,App1IDnrs,0),VLOOKUP(InpCompany!$F$8,ProfileInps,8,0))="","",INDEX(App1data,MATCH(AY$16,App1IDnrs,0),VLOOKUP(InpCompany!$F$8,ProfileInps,8,0))))</f>
        <v/>
      </c>
      <c r="AZ57" s="507" t="str">
        <f>IF(AZ$16="","",IF(INDEX(App1data,MATCH(AZ$16,App1IDnrs,0),VLOOKUP(InpCompany!$F$8,ProfileInps,8,0))="","",INDEX(App1data,MATCH(AZ$16,App1IDnrs,0),VLOOKUP(InpCompany!$F$8,ProfileInps,8,0))))</f>
        <v/>
      </c>
      <c r="BA57" s="507" t="str">
        <f>IF(BA$16="","",IF(INDEX(App1data,MATCH(BA$16,App1IDnrs,0),VLOOKUP(InpCompany!$F$8,ProfileInps,8,0))="","",INDEX(App1data,MATCH(BA$16,App1IDnrs,0),VLOOKUP(InpCompany!$F$8,ProfileInps,8,0))))</f>
        <v/>
      </c>
      <c r="BB57" s="507" t="str">
        <f>IF(BB$16="","",IF(INDEX(App1data,MATCH(BB$16,App1IDnrs,0),VLOOKUP(InpCompany!$F$8,ProfileInps,8,0))="","",INDEX(App1data,MATCH(BB$16,App1IDnrs,0),VLOOKUP(InpCompany!$F$8,ProfileInps,8,0))))</f>
        <v/>
      </c>
      <c r="BC57" s="509" t="str">
        <f>IF(BC$16="","",IF(INDEX(App1data,MATCH(BC$16,App1IDnrs,0),VLOOKUP(InpCompany!$F$8,ProfileInps,8,0))="","",INDEX(App1data,MATCH(BC$16,App1IDnrs,0),VLOOKUP(InpCompany!$F$8,ProfileInps,8,0))))</f>
        <v/>
      </c>
      <c r="BD57" s="507"/>
      <c r="BE57" s="507"/>
      <c r="BF57" s="507"/>
      <c r="BG57" s="507"/>
      <c r="BH57" s="507"/>
      <c r="BI57" s="507"/>
      <c r="BJ57" s="507"/>
      <c r="BK57" s="507"/>
      <c r="BL57" s="507"/>
      <c r="BM57" s="507"/>
      <c r="BN57" s="507"/>
      <c r="BO57" s="507"/>
      <c r="BP57" s="507"/>
      <c r="BQ57" s="507"/>
      <c r="BR57" s="507"/>
      <c r="BS57" s="507"/>
    </row>
    <row r="58" spans="1:71" s="201" customFormat="1" ht="13.8">
      <c r="A58" s="444"/>
      <c r="B58" s="444"/>
      <c r="C58" s="444"/>
      <c r="D58" s="444"/>
      <c r="E58" s="444"/>
      <c r="F58" s="444"/>
      <c r="G58" s="444"/>
      <c r="H58" s="444"/>
      <c r="I58" s="444"/>
      <c r="J58" s="514"/>
      <c r="K58" s="514"/>
      <c r="L58" s="514"/>
      <c r="M58" s="514"/>
      <c r="N58" s="514"/>
      <c r="O58" s="514"/>
      <c r="P58" s="514"/>
      <c r="Q58" s="515"/>
      <c r="R58" s="514"/>
      <c r="S58" s="514"/>
      <c r="T58" s="514"/>
      <c r="U58" s="514"/>
      <c r="V58" s="514"/>
      <c r="W58" s="514"/>
      <c r="X58" s="514"/>
      <c r="Y58" s="514"/>
      <c r="Z58" s="514"/>
      <c r="AA58" s="514"/>
      <c r="AB58" s="514"/>
      <c r="AC58" s="514"/>
      <c r="AD58" s="514"/>
      <c r="AE58" s="514"/>
      <c r="AF58" s="514"/>
      <c r="AG58" s="514"/>
      <c r="AH58" s="514"/>
      <c r="AI58" s="514"/>
      <c r="AJ58" s="514"/>
      <c r="AK58" s="515"/>
      <c r="AL58" s="514"/>
      <c r="AM58" s="514"/>
      <c r="AN58" s="514"/>
      <c r="AO58" s="515"/>
      <c r="AP58" s="514"/>
      <c r="AQ58" s="514"/>
      <c r="AR58" s="514"/>
      <c r="AS58" s="514"/>
      <c r="AT58" s="514"/>
      <c r="AU58" s="514"/>
      <c r="AV58" s="514"/>
      <c r="AW58" s="514"/>
      <c r="AX58" s="514"/>
      <c r="AY58" s="514"/>
      <c r="AZ58" s="514"/>
      <c r="BA58" s="514"/>
      <c r="BB58" s="514"/>
      <c r="BC58" s="515"/>
      <c r="BD58" s="514"/>
      <c r="BE58" s="514"/>
      <c r="BF58" s="514"/>
      <c r="BG58" s="514"/>
      <c r="BH58" s="514"/>
      <c r="BI58" s="514"/>
      <c r="BJ58" s="514"/>
      <c r="BK58" s="514"/>
      <c r="BL58" s="514"/>
      <c r="BM58" s="514"/>
      <c r="BN58" s="514"/>
      <c r="BO58" s="514"/>
      <c r="BP58" s="514"/>
      <c r="BQ58" s="514"/>
      <c r="BR58" s="514"/>
      <c r="BS58" s="514"/>
    </row>
    <row r="59" spans="1:71" s="201" customFormat="1" ht="13.8">
      <c r="A59" s="444"/>
      <c r="B59" s="444"/>
      <c r="C59" s="444"/>
      <c r="D59" s="444"/>
      <c r="E59" s="444" t="s">
        <v>1099</v>
      </c>
      <c r="F59" s="444"/>
      <c r="G59" s="444" t="str">
        <f>"£m/unit ("&amp;InpCompany!$F$10&amp;" prices)"</f>
        <v>£m/unit (2017-18 prices)</v>
      </c>
      <c r="H59" s="444"/>
      <c r="I59" s="506"/>
      <c r="J59" s="516" t="str">
        <f t="shared" ref="J59:Q59" si="21">IF(J$16="","",IF(INDEX(App1bdata,MATCH(J$16,App1bIDnrs,0),104)="","",INDEX(App1bdata,MATCH(J$16,App1bIDnrs,0),104)))</f>
        <v/>
      </c>
      <c r="K59" s="516" t="str">
        <f t="shared" si="21"/>
        <v/>
      </c>
      <c r="L59" s="516" t="str">
        <f t="shared" si="21"/>
        <v/>
      </c>
      <c r="M59" s="516" t="str">
        <f t="shared" si="21"/>
        <v/>
      </c>
      <c r="N59" s="516" t="str">
        <f t="shared" si="21"/>
        <v/>
      </c>
      <c r="O59" s="516" t="str">
        <f t="shared" si="21"/>
        <v/>
      </c>
      <c r="P59" s="516" t="str">
        <f t="shared" si="21"/>
        <v/>
      </c>
      <c r="Q59" s="517" t="str">
        <f t="shared" si="21"/>
        <v/>
      </c>
      <c r="R59" s="516" t="str">
        <f t="shared" ref="R59:AK59" si="22">IF(R$16="","",IF(INDEX(App1data,MATCH(R$16,App1IDnrs,0),104)="","",INDEX(App1data,MATCH(R$16,App1IDnrs,0),104)))</f>
        <v/>
      </c>
      <c r="S59" s="516" t="str">
        <f t="shared" si="22"/>
        <v/>
      </c>
      <c r="T59" s="516" t="str">
        <f t="shared" si="22"/>
        <v/>
      </c>
      <c r="U59" s="516" t="str">
        <f t="shared" si="22"/>
        <v/>
      </c>
      <c r="V59" s="516" t="str">
        <f t="shared" si="22"/>
        <v/>
      </c>
      <c r="W59" s="516" t="str">
        <f t="shared" si="22"/>
        <v/>
      </c>
      <c r="X59" s="516" t="str">
        <f t="shared" si="22"/>
        <v/>
      </c>
      <c r="Y59" s="516" t="str">
        <f t="shared" si="22"/>
        <v/>
      </c>
      <c r="Z59" s="516" t="str">
        <f t="shared" si="22"/>
        <v/>
      </c>
      <c r="AA59" s="516" t="str">
        <f t="shared" si="22"/>
        <v/>
      </c>
      <c r="AB59" s="516" t="str">
        <f t="shared" si="22"/>
        <v/>
      </c>
      <c r="AC59" s="516" t="str">
        <f t="shared" si="22"/>
        <v/>
      </c>
      <c r="AD59" s="516" t="str">
        <f t="shared" si="22"/>
        <v/>
      </c>
      <c r="AE59" s="516" t="str">
        <f t="shared" si="22"/>
        <v/>
      </c>
      <c r="AF59" s="516" t="str">
        <f t="shared" si="22"/>
        <v/>
      </c>
      <c r="AG59" s="516" t="str">
        <f t="shared" si="22"/>
        <v/>
      </c>
      <c r="AH59" s="516" t="str">
        <f t="shared" si="22"/>
        <v/>
      </c>
      <c r="AI59" s="516" t="str">
        <f t="shared" si="22"/>
        <v/>
      </c>
      <c r="AJ59" s="516" t="str">
        <f t="shared" si="22"/>
        <v/>
      </c>
      <c r="AK59" s="517" t="str">
        <f t="shared" si="22"/>
        <v/>
      </c>
      <c r="AL59" s="516" t="str">
        <f>IF(AL$16="","",IF(INDEX(App1bdata,MATCH(AL$16,App1bIDnrs,0),104)="","",INDEX(App1bdata,MATCH(AL$16,App1bIDnrs,0),104)))</f>
        <v/>
      </c>
      <c r="AM59" s="516" t="str">
        <f>IF(AM$16="","",IF(INDEX(App1bdata,MATCH(AM$16,App1bIDnrs,0),104)="","",INDEX(App1bdata,MATCH(AM$16,App1bIDnrs,0),104)))</f>
        <v/>
      </c>
      <c r="AN59" s="516" t="str">
        <f>IF(AN$16="","",IF(INDEX(App1bdata,MATCH(AN$16,App1bIDnrs,0),104)="","",INDEX(App1bdata,MATCH(AN$16,App1bIDnrs,0),104)))</f>
        <v/>
      </c>
      <c r="AO59" s="517" t="str">
        <f>IF(AO$16="","",IF(INDEX(App1bdata,MATCH(AO$16,App1bIDnrs,0),104)="","",INDEX(App1bdata,MATCH(AO$16,App1bIDnrs,0),104)))</f>
        <v/>
      </c>
      <c r="AP59" s="516" t="str">
        <f t="shared" ref="AP59:BC59" si="23">IF(AP$16="","",IF(INDEX(App1data,MATCH(AP$16,App1IDnrs,0),104)="","",INDEX(App1data,MATCH(AP$16,App1IDnrs,0),104)))</f>
        <v/>
      </c>
      <c r="AQ59" s="516" t="str">
        <f t="shared" si="23"/>
        <v/>
      </c>
      <c r="AR59" s="516" t="str">
        <f t="shared" si="23"/>
        <v/>
      </c>
      <c r="AS59" s="516" t="str">
        <f t="shared" si="23"/>
        <v/>
      </c>
      <c r="AT59" s="516" t="str">
        <f t="shared" si="23"/>
        <v/>
      </c>
      <c r="AU59" s="516" t="str">
        <f t="shared" si="23"/>
        <v/>
      </c>
      <c r="AV59" s="516" t="str">
        <f t="shared" si="23"/>
        <v/>
      </c>
      <c r="AW59" s="516" t="str">
        <f t="shared" si="23"/>
        <v/>
      </c>
      <c r="AX59" s="516" t="str">
        <f t="shared" si="23"/>
        <v/>
      </c>
      <c r="AY59" s="516" t="str">
        <f t="shared" si="23"/>
        <v/>
      </c>
      <c r="AZ59" s="516" t="str">
        <f t="shared" si="23"/>
        <v/>
      </c>
      <c r="BA59" s="516" t="str">
        <f t="shared" si="23"/>
        <v/>
      </c>
      <c r="BB59" s="516" t="str">
        <f t="shared" si="23"/>
        <v/>
      </c>
      <c r="BC59" s="517" t="str">
        <f t="shared" si="23"/>
        <v/>
      </c>
      <c r="BD59" s="516"/>
      <c r="BE59" s="516"/>
      <c r="BF59" s="516"/>
      <c r="BG59" s="516"/>
      <c r="BH59" s="516"/>
      <c r="BI59" s="516"/>
      <c r="BJ59" s="516"/>
      <c r="BK59" s="516"/>
      <c r="BL59" s="516"/>
      <c r="BM59" s="516"/>
      <c r="BN59" s="516"/>
      <c r="BO59" s="516"/>
      <c r="BP59" s="516"/>
      <c r="BQ59" s="516"/>
      <c r="BR59" s="516"/>
      <c r="BS59" s="516"/>
    </row>
    <row r="60" spans="1:71" s="201" customFormat="1" ht="13.8">
      <c r="A60" s="444"/>
      <c r="B60" s="444"/>
      <c r="C60" s="444"/>
      <c r="D60" s="444"/>
      <c r="E60" s="444" t="s">
        <v>1100</v>
      </c>
      <c r="F60" s="444"/>
      <c r="G60" s="444" t="str">
        <f>"£m/unit ("&amp;InpCompany!$F$10&amp;" prices)"</f>
        <v>£m/unit (2017-18 prices)</v>
      </c>
      <c r="H60" s="444"/>
      <c r="I60" s="506"/>
      <c r="J60" s="516" t="str">
        <f t="shared" ref="J60:Q60" si="24">IF(J$16="","",IF(INDEX(App1bdata,MATCH(J$16,App1bIDnrs,0),100)="","",INDEX(App1bdata,MATCH(J$16,App1bIDnrs,0),100)))</f>
        <v/>
      </c>
      <c r="K60" s="516" t="str">
        <f t="shared" si="24"/>
        <v/>
      </c>
      <c r="L60" s="516" t="str">
        <f t="shared" si="24"/>
        <v/>
      </c>
      <c r="M60" s="516" t="str">
        <f t="shared" si="24"/>
        <v/>
      </c>
      <c r="N60" s="516" t="str">
        <f t="shared" si="24"/>
        <v/>
      </c>
      <c r="O60" s="516" t="str">
        <f t="shared" si="24"/>
        <v/>
      </c>
      <c r="P60" s="516" t="str">
        <f t="shared" si="24"/>
        <v/>
      </c>
      <c r="Q60" s="517" t="str">
        <f t="shared" si="24"/>
        <v/>
      </c>
      <c r="R60" s="516" t="str">
        <f t="shared" ref="R60:AK60" si="25">IF(R$16="","",IF(INDEX(App1data,MATCH(R$16,App1IDnrs,0),100)="","",INDEX(App1data,MATCH(R$16,App1IDnrs,0),100)))</f>
        <v/>
      </c>
      <c r="S60" s="516" t="str">
        <f t="shared" si="25"/>
        <v/>
      </c>
      <c r="T60" s="516" t="str">
        <f t="shared" si="25"/>
        <v/>
      </c>
      <c r="U60" s="516" t="str">
        <f t="shared" si="25"/>
        <v/>
      </c>
      <c r="V60" s="516" t="str">
        <f t="shared" si="25"/>
        <v/>
      </c>
      <c r="W60" s="516" t="str">
        <f t="shared" si="25"/>
        <v/>
      </c>
      <c r="X60" s="516" t="str">
        <f t="shared" si="25"/>
        <v/>
      </c>
      <c r="Y60" s="516" t="str">
        <f t="shared" si="25"/>
        <v/>
      </c>
      <c r="Z60" s="516" t="str">
        <f t="shared" si="25"/>
        <v/>
      </c>
      <c r="AA60" s="516" t="str">
        <f t="shared" si="25"/>
        <v/>
      </c>
      <c r="AB60" s="516" t="str">
        <f t="shared" si="25"/>
        <v/>
      </c>
      <c r="AC60" s="516" t="str">
        <f t="shared" si="25"/>
        <v/>
      </c>
      <c r="AD60" s="516" t="str">
        <f t="shared" si="25"/>
        <v/>
      </c>
      <c r="AE60" s="516" t="str">
        <f t="shared" si="25"/>
        <v/>
      </c>
      <c r="AF60" s="516" t="str">
        <f t="shared" si="25"/>
        <v/>
      </c>
      <c r="AG60" s="516" t="str">
        <f t="shared" si="25"/>
        <v/>
      </c>
      <c r="AH60" s="516" t="str">
        <f t="shared" si="25"/>
        <v/>
      </c>
      <c r="AI60" s="516" t="str">
        <f t="shared" si="25"/>
        <v/>
      </c>
      <c r="AJ60" s="516" t="str">
        <f t="shared" si="25"/>
        <v/>
      </c>
      <c r="AK60" s="517" t="str">
        <f t="shared" si="25"/>
        <v/>
      </c>
      <c r="AL60" s="516" t="str">
        <f>IF(AL$16="","",IF(INDEX(App1bdata,MATCH(AL$16,App1bIDnrs,0),100)="","",INDEX(App1bdata,MATCH(AL$16,App1bIDnrs,0),100)))</f>
        <v/>
      </c>
      <c r="AM60" s="516" t="str">
        <f>IF(AM$16="","",IF(INDEX(App1bdata,MATCH(AM$16,App1bIDnrs,0),100)="","",INDEX(App1bdata,MATCH(AM$16,App1bIDnrs,0),100)))</f>
        <v/>
      </c>
      <c r="AN60" s="516" t="str">
        <f>IF(AN$16="","",IF(INDEX(App1bdata,MATCH(AN$16,App1bIDnrs,0),100)="","",INDEX(App1bdata,MATCH(AN$16,App1bIDnrs,0),100)))</f>
        <v/>
      </c>
      <c r="AO60" s="517" t="str">
        <f>IF(AO$16="","",IF(INDEX(App1bdata,MATCH(AO$16,App1bIDnrs,0),100)="","",INDEX(App1bdata,MATCH(AO$16,App1bIDnrs,0),100)))</f>
        <v/>
      </c>
      <c r="AP60" s="516" t="str">
        <f t="shared" ref="AP60:BC60" si="26">IF(AP$16="","",IF(INDEX(App1data,MATCH(AP$16,App1IDnrs,0),100)="","",INDEX(App1data,MATCH(AP$16,App1IDnrs,0),100)))</f>
        <v/>
      </c>
      <c r="AQ60" s="516" t="str">
        <f t="shared" si="26"/>
        <v/>
      </c>
      <c r="AR60" s="516" t="str">
        <f t="shared" si="26"/>
        <v/>
      </c>
      <c r="AS60" s="516" t="str">
        <f t="shared" si="26"/>
        <v/>
      </c>
      <c r="AT60" s="516" t="str">
        <f t="shared" si="26"/>
        <v/>
      </c>
      <c r="AU60" s="516" t="str">
        <f t="shared" si="26"/>
        <v/>
      </c>
      <c r="AV60" s="516" t="str">
        <f t="shared" si="26"/>
        <v/>
      </c>
      <c r="AW60" s="516" t="str">
        <f t="shared" si="26"/>
        <v/>
      </c>
      <c r="AX60" s="516" t="str">
        <f t="shared" si="26"/>
        <v/>
      </c>
      <c r="AY60" s="516" t="str">
        <f t="shared" si="26"/>
        <v/>
      </c>
      <c r="AZ60" s="516" t="str">
        <f t="shared" si="26"/>
        <v/>
      </c>
      <c r="BA60" s="516" t="str">
        <f t="shared" si="26"/>
        <v/>
      </c>
      <c r="BB60" s="516" t="str">
        <f t="shared" si="26"/>
        <v/>
      </c>
      <c r="BC60" s="517" t="str">
        <f t="shared" si="26"/>
        <v/>
      </c>
      <c r="BD60" s="516"/>
      <c r="BE60" s="516"/>
      <c r="BF60" s="516"/>
      <c r="BG60" s="516"/>
      <c r="BH60" s="516"/>
      <c r="BI60" s="516"/>
      <c r="BJ60" s="516"/>
      <c r="BK60" s="516"/>
      <c r="BL60" s="516"/>
      <c r="BM60" s="516"/>
      <c r="BN60" s="516"/>
      <c r="BO60" s="516"/>
      <c r="BP60" s="516"/>
      <c r="BQ60" s="516"/>
      <c r="BR60" s="516"/>
      <c r="BS60" s="516"/>
    </row>
    <row r="61" spans="1:71" s="201" customFormat="1" ht="13.8">
      <c r="A61" s="444"/>
      <c r="B61" s="444"/>
      <c r="C61" s="444"/>
      <c r="D61" s="444"/>
      <c r="E61" s="444"/>
      <c r="F61" s="444"/>
      <c r="G61" s="444"/>
      <c r="H61" s="444"/>
      <c r="I61" s="444"/>
      <c r="J61" s="514"/>
      <c r="K61" s="514"/>
      <c r="L61" s="514"/>
      <c r="M61" s="514"/>
      <c r="N61" s="514"/>
      <c r="O61" s="514"/>
      <c r="P61" s="514"/>
      <c r="Q61" s="515"/>
      <c r="R61" s="514"/>
      <c r="S61" s="514"/>
      <c r="T61" s="514"/>
      <c r="U61" s="514"/>
      <c r="V61" s="514"/>
      <c r="W61" s="514"/>
      <c r="X61" s="514"/>
      <c r="Y61" s="514"/>
      <c r="Z61" s="514"/>
      <c r="AA61" s="514"/>
      <c r="AB61" s="514"/>
      <c r="AC61" s="514"/>
      <c r="AD61" s="514"/>
      <c r="AE61" s="514"/>
      <c r="AF61" s="514"/>
      <c r="AG61" s="514"/>
      <c r="AH61" s="514"/>
      <c r="AI61" s="514"/>
      <c r="AJ61" s="514"/>
      <c r="AK61" s="515"/>
      <c r="AL61" s="514"/>
      <c r="AM61" s="514"/>
      <c r="AN61" s="514"/>
      <c r="AO61" s="515"/>
      <c r="AP61" s="514"/>
      <c r="AQ61" s="514"/>
      <c r="AR61" s="514"/>
      <c r="AS61" s="514"/>
      <c r="AT61" s="514"/>
      <c r="AU61" s="514"/>
      <c r="AV61" s="514"/>
      <c r="AW61" s="514"/>
      <c r="AX61" s="514"/>
      <c r="AY61" s="514"/>
      <c r="AZ61" s="514"/>
      <c r="BA61" s="514"/>
      <c r="BB61" s="514"/>
      <c r="BC61" s="515"/>
      <c r="BD61" s="514"/>
      <c r="BE61" s="514"/>
      <c r="BF61" s="514"/>
      <c r="BG61" s="514"/>
      <c r="BH61" s="514"/>
      <c r="BI61" s="514"/>
      <c r="BJ61" s="514"/>
      <c r="BK61" s="514"/>
      <c r="BL61" s="514"/>
      <c r="BM61" s="514"/>
      <c r="BN61" s="514"/>
      <c r="BO61" s="514"/>
      <c r="BP61" s="514"/>
      <c r="BQ61" s="514"/>
      <c r="BR61" s="514"/>
      <c r="BS61" s="514"/>
    </row>
    <row r="62" spans="1:71" s="201" customFormat="1" ht="13.8">
      <c r="A62" s="444"/>
      <c r="B62" s="444"/>
      <c r="C62" s="444"/>
      <c r="D62" s="454" t="s">
        <v>1101</v>
      </c>
      <c r="E62" s="444"/>
      <c r="F62" s="444"/>
      <c r="G62" s="444"/>
      <c r="H62" s="444"/>
      <c r="I62" s="444"/>
      <c r="J62" s="514"/>
      <c r="K62" s="514"/>
      <c r="L62" s="514"/>
      <c r="M62" s="514"/>
      <c r="N62" s="514"/>
      <c r="O62" s="514"/>
      <c r="P62" s="514"/>
      <c r="Q62" s="515"/>
      <c r="R62" s="514"/>
      <c r="S62" s="514"/>
      <c r="T62" s="514"/>
      <c r="U62" s="514"/>
      <c r="V62" s="514"/>
      <c r="W62" s="514"/>
      <c r="X62" s="514"/>
      <c r="Y62" s="514"/>
      <c r="Z62" s="514"/>
      <c r="AA62" s="514"/>
      <c r="AB62" s="514"/>
      <c r="AC62" s="514"/>
      <c r="AD62" s="514"/>
      <c r="AE62" s="514"/>
      <c r="AF62" s="514"/>
      <c r="AG62" s="514"/>
      <c r="AH62" s="514"/>
      <c r="AI62" s="514"/>
      <c r="AJ62" s="514"/>
      <c r="AK62" s="515"/>
      <c r="AL62" s="514"/>
      <c r="AM62" s="514"/>
      <c r="AN62" s="514"/>
      <c r="AO62" s="515"/>
      <c r="AP62" s="514"/>
      <c r="AQ62" s="514"/>
      <c r="AR62" s="514"/>
      <c r="AS62" s="514"/>
      <c r="AT62" s="514"/>
      <c r="AU62" s="514"/>
      <c r="AV62" s="514"/>
      <c r="AW62" s="514"/>
      <c r="AX62" s="514"/>
      <c r="AY62" s="514"/>
      <c r="AZ62" s="514"/>
      <c r="BA62" s="514"/>
      <c r="BB62" s="514"/>
      <c r="BC62" s="515"/>
      <c r="BD62" s="514"/>
      <c r="BE62" s="514"/>
      <c r="BF62" s="514"/>
      <c r="BG62" s="514"/>
      <c r="BH62" s="514"/>
      <c r="BI62" s="514"/>
      <c r="BJ62" s="514"/>
      <c r="BK62" s="514"/>
      <c r="BL62" s="514"/>
      <c r="BM62" s="514"/>
      <c r="BN62" s="514"/>
      <c r="BO62" s="514"/>
      <c r="BP62" s="514"/>
      <c r="BQ62" s="514"/>
      <c r="BR62" s="514"/>
      <c r="BS62" s="514"/>
    </row>
    <row r="63" spans="1:71" s="201" customFormat="1" ht="13.8">
      <c r="A63" s="444"/>
      <c r="B63" s="444"/>
      <c r="C63" s="444"/>
      <c r="D63" s="444"/>
      <c r="E63" s="444" t="s">
        <v>1102</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1187"/>
      <c r="BE63" s="1187"/>
      <c r="BF63" s="1187"/>
      <c r="BG63" s="1187"/>
      <c r="BH63" s="1187"/>
      <c r="BI63" s="1187"/>
      <c r="BJ63" s="1187"/>
      <c r="BK63" s="1187"/>
      <c r="BL63" s="1187"/>
      <c r="BM63" s="1187"/>
      <c r="BN63" s="1187"/>
      <c r="BO63" s="1187"/>
      <c r="BP63" s="1187"/>
      <c r="BQ63" s="1187"/>
      <c r="BR63" s="1187"/>
      <c r="BS63" s="1187"/>
    </row>
    <row r="64" spans="1:71" s="201" customFormat="1" ht="13.8">
      <c r="A64" s="444"/>
      <c r="B64" s="444"/>
      <c r="C64" s="444"/>
      <c r="D64" s="444"/>
      <c r="E64" s="444" t="s">
        <v>1103</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1187"/>
      <c r="BE64" s="1187"/>
      <c r="BF64" s="1187"/>
      <c r="BG64" s="1187"/>
      <c r="BH64" s="1187"/>
      <c r="BI64" s="1187"/>
      <c r="BJ64" s="1187"/>
      <c r="BK64" s="1187"/>
      <c r="BL64" s="1187"/>
      <c r="BM64" s="1187"/>
      <c r="BN64" s="1187"/>
      <c r="BO64" s="1187"/>
      <c r="BP64" s="1187"/>
      <c r="BQ64" s="1187"/>
      <c r="BR64" s="1187"/>
      <c r="BS64" s="1187"/>
    </row>
    <row r="65" spans="1:71" s="201" customFormat="1" ht="13.8">
      <c r="A65" s="444"/>
      <c r="B65" s="444"/>
      <c r="C65" s="444"/>
      <c r="D65" s="444"/>
      <c r="E65" s="444" t="s">
        <v>1104</v>
      </c>
      <c r="F65" s="444"/>
      <c r="G65" s="444" t="s">
        <v>425</v>
      </c>
      <c r="H65" s="444"/>
      <c r="I65" s="444"/>
      <c r="J65" s="496" t="b">
        <v>0</v>
      </c>
      <c r="K65" s="496" t="b">
        <v>0</v>
      </c>
      <c r="L65" s="496" t="b">
        <v>0</v>
      </c>
      <c r="M65" s="496" t="b">
        <v>0</v>
      </c>
      <c r="N65" s="496" t="b">
        <v>0</v>
      </c>
      <c r="O65" s="496" t="b">
        <v>0</v>
      </c>
      <c r="P65" s="496" t="b">
        <v>0</v>
      </c>
      <c r="Q65" s="497" t="b">
        <v>0</v>
      </c>
      <c r="R65" s="496" t="b">
        <v>0</v>
      </c>
      <c r="S65" s="496" t="b">
        <v>0</v>
      </c>
      <c r="T65" s="496" t="b">
        <v>0</v>
      </c>
      <c r="U65" s="496" t="b">
        <v>0</v>
      </c>
      <c r="V65" s="496" t="b">
        <v>0</v>
      </c>
      <c r="W65" s="496" t="b">
        <v>0</v>
      </c>
      <c r="X65" s="496" t="b">
        <v>0</v>
      </c>
      <c r="Y65" s="496" t="b">
        <v>0</v>
      </c>
      <c r="Z65" s="496" t="b">
        <v>0</v>
      </c>
      <c r="AA65" s="496" t="b">
        <v>0</v>
      </c>
      <c r="AB65" s="496" t="b">
        <v>0</v>
      </c>
      <c r="AC65" s="496" t="b">
        <v>0</v>
      </c>
      <c r="AD65" s="496" t="b">
        <v>0</v>
      </c>
      <c r="AE65" s="496" t="b">
        <v>0</v>
      </c>
      <c r="AF65" s="496" t="b">
        <v>0</v>
      </c>
      <c r="AG65" s="496" t="b">
        <v>0</v>
      </c>
      <c r="AH65" s="496" t="b">
        <v>0</v>
      </c>
      <c r="AI65" s="496" t="b">
        <v>0</v>
      </c>
      <c r="AJ65" s="496" t="b">
        <v>0</v>
      </c>
      <c r="AK65" s="497" t="b">
        <v>0</v>
      </c>
      <c r="AL65" s="496" t="b">
        <v>0</v>
      </c>
      <c r="AM65" s="496" t="b">
        <v>0</v>
      </c>
      <c r="AN65" s="496" t="b">
        <v>0</v>
      </c>
      <c r="AO65" s="497" t="b">
        <v>0</v>
      </c>
      <c r="AP65" s="496" t="b">
        <v>0</v>
      </c>
      <c r="AQ65" s="496" t="b">
        <v>0</v>
      </c>
      <c r="AR65" s="496" t="b">
        <v>0</v>
      </c>
      <c r="AS65" s="496" t="b">
        <v>0</v>
      </c>
      <c r="AT65" s="496" t="b">
        <v>0</v>
      </c>
      <c r="AU65" s="496" t="b">
        <v>0</v>
      </c>
      <c r="AV65" s="496" t="b">
        <v>0</v>
      </c>
      <c r="AW65" s="496" t="b">
        <v>0</v>
      </c>
      <c r="AX65" s="496" t="b">
        <v>0</v>
      </c>
      <c r="AY65" s="496" t="b">
        <v>0</v>
      </c>
      <c r="AZ65" s="496" t="b">
        <v>0</v>
      </c>
      <c r="BA65" s="496" t="b">
        <v>0</v>
      </c>
      <c r="BB65" s="496" t="b">
        <v>0</v>
      </c>
      <c r="BC65" s="497" t="b">
        <v>0</v>
      </c>
      <c r="BD65" s="539" t="b">
        <v>0</v>
      </c>
      <c r="BE65" s="539" t="b">
        <v>0</v>
      </c>
      <c r="BF65" s="539" t="b">
        <v>0</v>
      </c>
      <c r="BG65" s="539" t="b">
        <v>0</v>
      </c>
      <c r="BH65" s="539" t="b">
        <v>0</v>
      </c>
      <c r="BI65" s="539" t="b">
        <v>0</v>
      </c>
      <c r="BJ65" s="539" t="b">
        <v>0</v>
      </c>
      <c r="BK65" s="539" t="b">
        <v>0</v>
      </c>
      <c r="BL65" s="539" t="b">
        <v>0</v>
      </c>
      <c r="BM65" s="539" t="b">
        <v>0</v>
      </c>
      <c r="BN65" s="539" t="b">
        <v>0</v>
      </c>
      <c r="BO65" s="539" t="b">
        <v>0</v>
      </c>
      <c r="BP65" s="539" t="b">
        <v>0</v>
      </c>
      <c r="BQ65" s="539" t="b">
        <v>0</v>
      </c>
      <c r="BR65" s="539" t="b">
        <v>0</v>
      </c>
      <c r="BS65" s="539" t="b">
        <v>0</v>
      </c>
    </row>
    <row r="66" spans="1:71" s="201" customFormat="1" ht="13.8">
      <c r="A66" s="444"/>
      <c r="B66" s="444"/>
      <c r="C66" s="444"/>
      <c r="D66" s="444"/>
      <c r="E66" s="444"/>
      <c r="F66" s="444"/>
      <c r="G66" s="444"/>
      <c r="H66" s="444"/>
      <c r="I66" s="444"/>
      <c r="J66" s="512"/>
      <c r="K66" s="512"/>
      <c r="L66" s="512"/>
      <c r="M66" s="512"/>
      <c r="N66" s="512"/>
      <c r="O66" s="512"/>
      <c r="P66" s="512"/>
      <c r="Q66" s="513"/>
      <c r="R66" s="512"/>
      <c r="S66" s="512"/>
      <c r="T66" s="512"/>
      <c r="U66" s="512"/>
      <c r="V66" s="512"/>
      <c r="W66" s="512"/>
      <c r="X66" s="512"/>
      <c r="Y66" s="512"/>
      <c r="Z66" s="512"/>
      <c r="AA66" s="512"/>
      <c r="AB66" s="512"/>
      <c r="AC66" s="512"/>
      <c r="AD66" s="512"/>
      <c r="AE66" s="512"/>
      <c r="AF66" s="512"/>
      <c r="AG66" s="512"/>
      <c r="AH66" s="512"/>
      <c r="AI66" s="512"/>
      <c r="AJ66" s="512"/>
      <c r="AK66" s="513"/>
      <c r="AL66" s="512"/>
      <c r="AM66" s="512"/>
      <c r="AN66" s="512"/>
      <c r="AO66" s="513"/>
      <c r="AP66" s="512"/>
      <c r="AQ66" s="512"/>
      <c r="AR66" s="512"/>
      <c r="AS66" s="512"/>
      <c r="AT66" s="512"/>
      <c r="AU66" s="512"/>
      <c r="AV66" s="512"/>
      <c r="AW66" s="512"/>
      <c r="AX66" s="512"/>
      <c r="AY66" s="512"/>
      <c r="AZ66" s="512"/>
      <c r="BA66" s="512"/>
      <c r="BB66" s="512"/>
      <c r="BC66" s="513"/>
      <c r="BD66" s="512"/>
      <c r="BE66" s="512"/>
      <c r="BF66" s="512"/>
      <c r="BG66" s="512"/>
      <c r="BH66" s="512"/>
      <c r="BI66" s="512"/>
      <c r="BJ66" s="512"/>
      <c r="BK66" s="512"/>
      <c r="BL66" s="512"/>
      <c r="BM66" s="512"/>
      <c r="BN66" s="512"/>
      <c r="BO66" s="512"/>
      <c r="BP66" s="512"/>
      <c r="BQ66" s="512"/>
      <c r="BR66" s="512"/>
      <c r="BS66" s="512"/>
    </row>
    <row r="67" spans="1:71" s="201" customFormat="1" ht="13.8">
      <c r="A67" s="444"/>
      <c r="B67" s="464"/>
      <c r="C67" s="444"/>
      <c r="D67" s="454" t="s">
        <v>1105</v>
      </c>
      <c r="E67" s="444"/>
      <c r="F67" s="444"/>
      <c r="G67" s="444"/>
      <c r="H67" s="444"/>
      <c r="I67" s="444"/>
      <c r="J67" s="520"/>
      <c r="K67" s="520"/>
      <c r="L67" s="520"/>
      <c r="M67" s="520"/>
      <c r="N67" s="520"/>
      <c r="O67" s="520"/>
      <c r="P67" s="520"/>
      <c r="Q67" s="521"/>
      <c r="R67" s="520"/>
      <c r="S67" s="520"/>
      <c r="T67" s="520"/>
      <c r="U67" s="520"/>
      <c r="V67" s="520"/>
      <c r="W67" s="520"/>
      <c r="X67" s="520"/>
      <c r="Y67" s="520"/>
      <c r="Z67" s="520"/>
      <c r="AA67" s="520"/>
      <c r="AB67" s="520"/>
      <c r="AC67" s="520"/>
      <c r="AD67" s="520"/>
      <c r="AE67" s="520"/>
      <c r="AF67" s="520"/>
      <c r="AG67" s="520"/>
      <c r="AH67" s="520"/>
      <c r="AI67" s="520"/>
      <c r="AJ67" s="520"/>
      <c r="AK67" s="521"/>
      <c r="AL67" s="520"/>
      <c r="AM67" s="520"/>
      <c r="AN67" s="520"/>
      <c r="AO67" s="521"/>
      <c r="AP67" s="520"/>
      <c r="AQ67" s="520"/>
      <c r="AR67" s="520"/>
      <c r="AS67" s="520"/>
      <c r="AT67" s="520"/>
      <c r="AU67" s="520"/>
      <c r="AV67" s="520"/>
      <c r="AW67" s="520"/>
      <c r="AX67" s="520"/>
      <c r="AY67" s="520"/>
      <c r="AZ67" s="520"/>
      <c r="BA67" s="520"/>
      <c r="BB67" s="520"/>
      <c r="BC67" s="521"/>
      <c r="BD67" s="520"/>
      <c r="BE67" s="520"/>
      <c r="BF67" s="520"/>
      <c r="BG67" s="520"/>
      <c r="BH67" s="520"/>
      <c r="BI67" s="520"/>
      <c r="BJ67" s="520"/>
      <c r="BK67" s="520"/>
      <c r="BL67" s="520"/>
      <c r="BM67" s="520"/>
      <c r="BN67" s="520"/>
      <c r="BO67" s="520"/>
      <c r="BP67" s="520"/>
      <c r="BQ67" s="520"/>
      <c r="BR67" s="520"/>
      <c r="BS67" s="520"/>
    </row>
    <row r="68" spans="1:71" s="201" customFormat="1" ht="13.8">
      <c r="A68" s="444"/>
      <c r="B68" s="444"/>
      <c r="C68" s="444"/>
      <c r="D68" s="444"/>
      <c r="E68" s="444" t="s">
        <v>1106</v>
      </c>
      <c r="F68" s="444"/>
      <c r="G68" s="444" t="s">
        <v>1061</v>
      </c>
      <c r="H68" s="444"/>
      <c r="I68" s="444"/>
      <c r="J68" s="522">
        <f t="shared" ref="J68:Q68" si="27">IF(J$16="","",INDEX(App1bdata,MATCH(J$16,App1bIDnrs,0),7))</f>
        <v>0</v>
      </c>
      <c r="K68" s="522">
        <f t="shared" si="27"/>
        <v>0</v>
      </c>
      <c r="L68" s="522">
        <f t="shared" si="27"/>
        <v>0</v>
      </c>
      <c r="M68" s="522">
        <f t="shared" si="27"/>
        <v>0</v>
      </c>
      <c r="N68" s="522">
        <f t="shared" si="27"/>
        <v>0</v>
      </c>
      <c r="O68" s="522">
        <f t="shared" si="27"/>
        <v>0</v>
      </c>
      <c r="P68" s="522">
        <f t="shared" si="27"/>
        <v>0</v>
      </c>
      <c r="Q68" s="523">
        <f t="shared" si="27"/>
        <v>0.10100000000000001</v>
      </c>
      <c r="R68" s="524">
        <f t="shared" ref="R68:AK68" si="28">IF(R$16="","",INDEX(App1data,MATCH(R$16,App1IDnrs,0),7))</f>
        <v>0</v>
      </c>
      <c r="S68" s="524">
        <f t="shared" si="28"/>
        <v>0</v>
      </c>
      <c r="T68" s="524">
        <f t="shared" si="28"/>
        <v>8.1000000000000003E-2</v>
      </c>
      <c r="U68" s="524">
        <f t="shared" si="28"/>
        <v>1</v>
      </c>
      <c r="V68" s="524">
        <f t="shared" si="28"/>
        <v>0.5</v>
      </c>
      <c r="W68" s="524">
        <f t="shared" si="28"/>
        <v>0</v>
      </c>
      <c r="X68" s="524">
        <f t="shared" si="28"/>
        <v>0</v>
      </c>
      <c r="Y68" s="524">
        <f t="shared" si="28"/>
        <v>0</v>
      </c>
      <c r="Z68" s="524">
        <f t="shared" si="28"/>
        <v>0</v>
      </c>
      <c r="AA68" s="524" t="str">
        <f t="shared" si="28"/>
        <v/>
      </c>
      <c r="AB68" s="524" t="str">
        <f t="shared" si="28"/>
        <v/>
      </c>
      <c r="AC68" s="524" t="str">
        <f t="shared" si="28"/>
        <v/>
      </c>
      <c r="AD68" s="524" t="str">
        <f t="shared" si="28"/>
        <v/>
      </c>
      <c r="AE68" s="524" t="str">
        <f t="shared" si="28"/>
        <v/>
      </c>
      <c r="AF68" s="524" t="str">
        <f t="shared" si="28"/>
        <v/>
      </c>
      <c r="AG68" s="524" t="str">
        <f t="shared" si="28"/>
        <v/>
      </c>
      <c r="AH68" s="524" t="str">
        <f t="shared" si="28"/>
        <v/>
      </c>
      <c r="AI68" s="524" t="str">
        <f t="shared" si="28"/>
        <v/>
      </c>
      <c r="AJ68" s="524" t="str">
        <f t="shared" si="28"/>
        <v/>
      </c>
      <c r="AK68" s="525" t="str">
        <f t="shared" si="28"/>
        <v/>
      </c>
      <c r="AL68" s="524" t="str">
        <f>IF(AL$16="","",INDEX(App1bdata,MATCH(AL$16,App1bIDnrs,0),7))</f>
        <v/>
      </c>
      <c r="AM68" s="524" t="str">
        <f>IF(AM$16="","",INDEX(App1bdata,MATCH(AM$16,App1bIDnrs,0),7))</f>
        <v/>
      </c>
      <c r="AN68" s="524" t="str">
        <f>IF(AN$16="","",INDEX(App1bdata,MATCH(AN$16,App1bIDnrs,0),7))</f>
        <v/>
      </c>
      <c r="AO68" s="525" t="str">
        <f>IF(AO$16="","",INDEX(App1bdata,MATCH(AO$16,App1bIDnrs,0),7))</f>
        <v/>
      </c>
      <c r="AP68" s="524" t="str">
        <f t="shared" ref="AP68:BC68" si="29">IF(AP$16="","",INDEX(App1data,MATCH(AP$16,App1IDnrs,0),7))</f>
        <v/>
      </c>
      <c r="AQ68" s="524" t="str">
        <f t="shared" si="29"/>
        <v/>
      </c>
      <c r="AR68" s="524" t="str">
        <f t="shared" si="29"/>
        <v/>
      </c>
      <c r="AS68" s="524" t="str">
        <f t="shared" si="29"/>
        <v/>
      </c>
      <c r="AT68" s="524" t="str">
        <f t="shared" si="29"/>
        <v/>
      </c>
      <c r="AU68" s="524" t="str">
        <f t="shared" si="29"/>
        <v/>
      </c>
      <c r="AV68" s="524" t="str">
        <f t="shared" si="29"/>
        <v/>
      </c>
      <c r="AW68" s="524" t="str">
        <f t="shared" si="29"/>
        <v/>
      </c>
      <c r="AX68" s="524" t="str">
        <f t="shared" si="29"/>
        <v/>
      </c>
      <c r="AY68" s="524" t="str">
        <f t="shared" si="29"/>
        <v/>
      </c>
      <c r="AZ68" s="524" t="str">
        <f t="shared" si="29"/>
        <v/>
      </c>
      <c r="BA68" s="524" t="str">
        <f t="shared" si="29"/>
        <v/>
      </c>
      <c r="BB68" s="524" t="str">
        <f t="shared" si="29"/>
        <v/>
      </c>
      <c r="BC68" s="525" t="str">
        <f t="shared" si="29"/>
        <v/>
      </c>
      <c r="BD68" s="522"/>
      <c r="BE68" s="522"/>
      <c r="BF68" s="522"/>
      <c r="BG68" s="522"/>
      <c r="BH68" s="522"/>
      <c r="BI68" s="522"/>
      <c r="BJ68" s="522"/>
      <c r="BK68" s="522"/>
      <c r="BL68" s="522"/>
      <c r="BM68" s="522"/>
      <c r="BN68" s="522"/>
      <c r="BO68" s="522"/>
      <c r="BP68" s="522"/>
      <c r="BQ68" s="522"/>
      <c r="BR68" s="522"/>
      <c r="BS68" s="522"/>
    </row>
    <row r="69" spans="1:71" s="201" customFormat="1" ht="13.8">
      <c r="A69" s="444"/>
      <c r="B69" s="444"/>
      <c r="C69" s="444"/>
      <c r="D69" s="444"/>
      <c r="E69" s="444" t="s">
        <v>1107</v>
      </c>
      <c r="F69" s="444"/>
      <c r="G69" s="444" t="s">
        <v>1061</v>
      </c>
      <c r="H69" s="444"/>
      <c r="I69" s="444"/>
      <c r="J69" s="522">
        <f t="shared" ref="J69:Q69" si="30">IF(J$16="","",INDEX(App1bdata,MATCH(J$16,App1bIDnrs,0),8))</f>
        <v>1</v>
      </c>
      <c r="K69" s="522">
        <f t="shared" si="30"/>
        <v>1</v>
      </c>
      <c r="L69" s="522">
        <f t="shared" si="30"/>
        <v>1</v>
      </c>
      <c r="M69" s="522">
        <f t="shared" si="30"/>
        <v>1</v>
      </c>
      <c r="N69" s="522">
        <f t="shared" si="30"/>
        <v>1</v>
      </c>
      <c r="O69" s="522">
        <f t="shared" si="30"/>
        <v>1</v>
      </c>
      <c r="P69" s="522">
        <f t="shared" si="30"/>
        <v>1</v>
      </c>
      <c r="Q69" s="523">
        <f t="shared" si="30"/>
        <v>0.89900000000000002</v>
      </c>
      <c r="R69" s="524">
        <f t="shared" ref="R69:AK69" si="31">IF(R$16="","",INDEX(App1data,MATCH(R$16,App1IDnrs,0),8))</f>
        <v>0</v>
      </c>
      <c r="S69" s="524">
        <f t="shared" si="31"/>
        <v>0</v>
      </c>
      <c r="T69" s="524">
        <f t="shared" si="31"/>
        <v>0.91900000000000004</v>
      </c>
      <c r="U69" s="524">
        <f t="shared" si="31"/>
        <v>0</v>
      </c>
      <c r="V69" s="524">
        <f t="shared" si="31"/>
        <v>0.5</v>
      </c>
      <c r="W69" s="524">
        <f t="shared" si="31"/>
        <v>1</v>
      </c>
      <c r="X69" s="524">
        <f t="shared" si="31"/>
        <v>1</v>
      </c>
      <c r="Y69" s="524">
        <f t="shared" si="31"/>
        <v>1</v>
      </c>
      <c r="Z69" s="524">
        <f t="shared" si="31"/>
        <v>0</v>
      </c>
      <c r="AA69" s="524" t="str">
        <f t="shared" si="31"/>
        <v/>
      </c>
      <c r="AB69" s="524" t="str">
        <f t="shared" si="31"/>
        <v/>
      </c>
      <c r="AC69" s="524" t="str">
        <f t="shared" si="31"/>
        <v/>
      </c>
      <c r="AD69" s="524" t="str">
        <f t="shared" si="31"/>
        <v/>
      </c>
      <c r="AE69" s="524" t="str">
        <f t="shared" si="31"/>
        <v/>
      </c>
      <c r="AF69" s="524" t="str">
        <f t="shared" si="31"/>
        <v/>
      </c>
      <c r="AG69" s="524" t="str">
        <f t="shared" si="31"/>
        <v/>
      </c>
      <c r="AH69" s="524" t="str">
        <f t="shared" si="31"/>
        <v/>
      </c>
      <c r="AI69" s="524" t="str">
        <f t="shared" si="31"/>
        <v/>
      </c>
      <c r="AJ69" s="524" t="str">
        <f t="shared" si="31"/>
        <v/>
      </c>
      <c r="AK69" s="525" t="str">
        <f t="shared" si="31"/>
        <v/>
      </c>
      <c r="AL69" s="524" t="str">
        <f>IF(AL$16="","",INDEX(App1bdata,MATCH(AL$16,App1bIDnrs,0),8))</f>
        <v/>
      </c>
      <c r="AM69" s="524" t="str">
        <f>IF(AM$16="","",INDEX(App1bdata,MATCH(AM$16,App1bIDnrs,0),8))</f>
        <v/>
      </c>
      <c r="AN69" s="524" t="str">
        <f>IF(AN$16="","",INDEX(App1bdata,MATCH(AN$16,App1bIDnrs,0),8))</f>
        <v/>
      </c>
      <c r="AO69" s="525" t="str">
        <f>IF(AO$16="","",INDEX(App1bdata,MATCH(AO$16,App1bIDnrs,0),8))</f>
        <v/>
      </c>
      <c r="AP69" s="524" t="str">
        <f t="shared" ref="AP69:BC69" si="32">IF(AP$16="","",INDEX(App1data,MATCH(AP$16,App1IDnrs,0),8))</f>
        <v/>
      </c>
      <c r="AQ69" s="524" t="str">
        <f t="shared" si="32"/>
        <v/>
      </c>
      <c r="AR69" s="524" t="str">
        <f t="shared" si="32"/>
        <v/>
      </c>
      <c r="AS69" s="524" t="str">
        <f t="shared" si="32"/>
        <v/>
      </c>
      <c r="AT69" s="524" t="str">
        <f t="shared" si="32"/>
        <v/>
      </c>
      <c r="AU69" s="524" t="str">
        <f t="shared" si="32"/>
        <v/>
      </c>
      <c r="AV69" s="524" t="str">
        <f t="shared" si="32"/>
        <v/>
      </c>
      <c r="AW69" s="524" t="str">
        <f t="shared" si="32"/>
        <v/>
      </c>
      <c r="AX69" s="524" t="str">
        <f t="shared" si="32"/>
        <v/>
      </c>
      <c r="AY69" s="524" t="str">
        <f t="shared" si="32"/>
        <v/>
      </c>
      <c r="AZ69" s="524" t="str">
        <f t="shared" si="32"/>
        <v/>
      </c>
      <c r="BA69" s="524" t="str">
        <f t="shared" si="32"/>
        <v/>
      </c>
      <c r="BB69" s="524" t="str">
        <f t="shared" si="32"/>
        <v/>
      </c>
      <c r="BC69" s="525" t="str">
        <f t="shared" si="32"/>
        <v/>
      </c>
      <c r="BD69" s="522"/>
      <c r="BE69" s="522"/>
      <c r="BF69" s="522"/>
      <c r="BG69" s="522"/>
      <c r="BH69" s="522"/>
      <c r="BI69" s="522"/>
      <c r="BJ69" s="522"/>
      <c r="BK69" s="522"/>
      <c r="BL69" s="522"/>
      <c r="BM69" s="522"/>
      <c r="BN69" s="522"/>
      <c r="BO69" s="522"/>
      <c r="BP69" s="522"/>
      <c r="BQ69" s="522"/>
      <c r="BR69" s="522"/>
      <c r="BS69" s="522"/>
    </row>
    <row r="70" spans="1:71" s="201" customFormat="1" ht="13.8">
      <c r="A70" s="444"/>
      <c r="B70" s="444"/>
      <c r="C70" s="444"/>
      <c r="D70" s="444"/>
      <c r="E70" s="444" t="s">
        <v>1108</v>
      </c>
      <c r="F70" s="444"/>
      <c r="G70" s="444" t="s">
        <v>1061</v>
      </c>
      <c r="H70" s="444"/>
      <c r="I70" s="444"/>
      <c r="J70" s="526" t="str">
        <f t="shared" ref="J70:Q70" si="33">IF(J$16="","",INDEX(App1bdata,MATCH(J$16,App1bIDnrs,0),9))</f>
        <v/>
      </c>
      <c r="K70" s="522" t="str">
        <f t="shared" si="33"/>
        <v/>
      </c>
      <c r="L70" s="522" t="str">
        <f t="shared" si="33"/>
        <v/>
      </c>
      <c r="M70" s="522" t="str">
        <f t="shared" si="33"/>
        <v/>
      </c>
      <c r="N70" s="522" t="str">
        <f t="shared" si="33"/>
        <v/>
      </c>
      <c r="O70" s="522" t="str">
        <f t="shared" si="33"/>
        <v/>
      </c>
      <c r="P70" s="522" t="str">
        <f t="shared" si="33"/>
        <v/>
      </c>
      <c r="Q70" s="523" t="str">
        <f t="shared" si="33"/>
        <v/>
      </c>
      <c r="R70" s="524">
        <f t="shared" ref="R70:AK70" si="34">IF(R$16="","",INDEX(App1data,MATCH(R$16,App1IDnrs,0),9))</f>
        <v>0</v>
      </c>
      <c r="S70" s="524">
        <f t="shared" si="34"/>
        <v>0</v>
      </c>
      <c r="T70" s="524">
        <f t="shared" si="34"/>
        <v>0</v>
      </c>
      <c r="U70" s="524">
        <f t="shared" si="34"/>
        <v>0</v>
      </c>
      <c r="V70" s="524">
        <f t="shared" si="34"/>
        <v>0</v>
      </c>
      <c r="W70" s="524">
        <f t="shared" si="34"/>
        <v>0</v>
      </c>
      <c r="X70" s="524">
        <f t="shared" si="34"/>
        <v>0</v>
      </c>
      <c r="Y70" s="524">
        <f t="shared" si="34"/>
        <v>0</v>
      </c>
      <c r="Z70" s="524">
        <f t="shared" si="34"/>
        <v>0</v>
      </c>
      <c r="AA70" s="524" t="str">
        <f t="shared" si="34"/>
        <v/>
      </c>
      <c r="AB70" s="524" t="str">
        <f t="shared" si="34"/>
        <v/>
      </c>
      <c r="AC70" s="524" t="str">
        <f t="shared" si="34"/>
        <v/>
      </c>
      <c r="AD70" s="524" t="str">
        <f t="shared" si="34"/>
        <v/>
      </c>
      <c r="AE70" s="524" t="str">
        <f t="shared" si="34"/>
        <v/>
      </c>
      <c r="AF70" s="524" t="str">
        <f t="shared" si="34"/>
        <v/>
      </c>
      <c r="AG70" s="524" t="str">
        <f t="shared" si="34"/>
        <v/>
      </c>
      <c r="AH70" s="524" t="str">
        <f t="shared" si="34"/>
        <v/>
      </c>
      <c r="AI70" s="524" t="str">
        <f t="shared" si="34"/>
        <v/>
      </c>
      <c r="AJ70" s="524" t="str">
        <f t="shared" si="34"/>
        <v/>
      </c>
      <c r="AK70" s="525" t="str">
        <f t="shared" si="34"/>
        <v/>
      </c>
      <c r="AL70" s="524" t="str">
        <f>IF(AL$16="","",INDEX(App1bdata,MATCH(AL$16,App1bIDnrs,0),9))</f>
        <v/>
      </c>
      <c r="AM70" s="524" t="str">
        <f>IF(AM$16="","",INDEX(App1bdata,MATCH(AM$16,App1bIDnrs,0),9))</f>
        <v/>
      </c>
      <c r="AN70" s="524" t="str">
        <f>IF(AN$16="","",INDEX(App1bdata,MATCH(AN$16,App1bIDnrs,0),9))</f>
        <v/>
      </c>
      <c r="AO70" s="525" t="str">
        <f>IF(AO$16="","",INDEX(App1bdata,MATCH(AO$16,App1bIDnrs,0),9))</f>
        <v/>
      </c>
      <c r="AP70" s="524" t="str">
        <f t="shared" ref="AP70:BC70" si="35">IF(AP$16="","",INDEX(App1data,MATCH(AP$16,App1IDnrs,0),9))</f>
        <v/>
      </c>
      <c r="AQ70" s="524" t="str">
        <f t="shared" si="35"/>
        <v/>
      </c>
      <c r="AR70" s="524" t="str">
        <f t="shared" si="35"/>
        <v/>
      </c>
      <c r="AS70" s="524" t="str">
        <f t="shared" si="35"/>
        <v/>
      </c>
      <c r="AT70" s="524" t="str">
        <f t="shared" si="35"/>
        <v/>
      </c>
      <c r="AU70" s="524" t="str">
        <f t="shared" si="35"/>
        <v/>
      </c>
      <c r="AV70" s="524" t="str">
        <f t="shared" si="35"/>
        <v/>
      </c>
      <c r="AW70" s="524" t="str">
        <f t="shared" si="35"/>
        <v/>
      </c>
      <c r="AX70" s="524" t="str">
        <f t="shared" si="35"/>
        <v/>
      </c>
      <c r="AY70" s="524" t="str">
        <f t="shared" si="35"/>
        <v/>
      </c>
      <c r="AZ70" s="524" t="str">
        <f t="shared" si="35"/>
        <v/>
      </c>
      <c r="BA70" s="524" t="str">
        <f t="shared" si="35"/>
        <v/>
      </c>
      <c r="BB70" s="524" t="str">
        <f t="shared" si="35"/>
        <v/>
      </c>
      <c r="BC70" s="525" t="str">
        <f t="shared" si="35"/>
        <v/>
      </c>
      <c r="BD70" s="522"/>
      <c r="BE70" s="522"/>
      <c r="BF70" s="522"/>
      <c r="BG70" s="522"/>
      <c r="BH70" s="522"/>
      <c r="BI70" s="522"/>
      <c r="BJ70" s="522"/>
      <c r="BK70" s="522"/>
      <c r="BL70" s="522"/>
      <c r="BM70" s="522"/>
      <c r="BN70" s="522"/>
      <c r="BO70" s="522"/>
      <c r="BP70" s="522"/>
      <c r="BQ70" s="522"/>
      <c r="BR70" s="522"/>
      <c r="BS70" s="522"/>
    </row>
    <row r="71" spans="1:71" s="201" customFormat="1" ht="13.8">
      <c r="A71" s="444"/>
      <c r="B71" s="444"/>
      <c r="C71" s="444"/>
      <c r="D71" s="444"/>
      <c r="E71" s="444" t="s">
        <v>1109</v>
      </c>
      <c r="F71" s="444"/>
      <c r="G71" s="444" t="s">
        <v>1061</v>
      </c>
      <c r="H71" s="444"/>
      <c r="I71" s="444"/>
      <c r="J71" s="522" t="str">
        <f t="shared" ref="J71:Q71" si="36">IF(J$16="","",INDEX(App1bdata,MATCH(J$16,App1bIDnrs,0),10))</f>
        <v/>
      </c>
      <c r="K71" s="522" t="str">
        <f t="shared" si="36"/>
        <v/>
      </c>
      <c r="L71" s="522" t="str">
        <f t="shared" si="36"/>
        <v/>
      </c>
      <c r="M71" s="522" t="str">
        <f t="shared" si="36"/>
        <v/>
      </c>
      <c r="N71" s="522" t="str">
        <f t="shared" si="36"/>
        <v/>
      </c>
      <c r="O71" s="522" t="str">
        <f t="shared" si="36"/>
        <v/>
      </c>
      <c r="P71" s="522" t="str">
        <f t="shared" si="36"/>
        <v/>
      </c>
      <c r="Q71" s="523" t="str">
        <f t="shared" si="36"/>
        <v/>
      </c>
      <c r="R71" s="524">
        <f t="shared" ref="R71:AK71" si="37">IF(R$16="","",INDEX(App1data,MATCH(R$16,App1IDnrs,0),10))</f>
        <v>0</v>
      </c>
      <c r="S71" s="524">
        <f t="shared" si="37"/>
        <v>0</v>
      </c>
      <c r="T71" s="524">
        <f t="shared" si="37"/>
        <v>0</v>
      </c>
      <c r="U71" s="524">
        <f t="shared" si="37"/>
        <v>0</v>
      </c>
      <c r="V71" s="524">
        <f t="shared" si="37"/>
        <v>0</v>
      </c>
      <c r="W71" s="524">
        <f t="shared" si="37"/>
        <v>0</v>
      </c>
      <c r="X71" s="524">
        <f t="shared" si="37"/>
        <v>0</v>
      </c>
      <c r="Y71" s="524">
        <f t="shared" si="37"/>
        <v>0</v>
      </c>
      <c r="Z71" s="524">
        <f t="shared" si="37"/>
        <v>0</v>
      </c>
      <c r="AA71" s="524" t="str">
        <f t="shared" si="37"/>
        <v/>
      </c>
      <c r="AB71" s="524" t="str">
        <f t="shared" si="37"/>
        <v/>
      </c>
      <c r="AC71" s="524" t="str">
        <f t="shared" si="37"/>
        <v/>
      </c>
      <c r="AD71" s="524" t="str">
        <f t="shared" si="37"/>
        <v/>
      </c>
      <c r="AE71" s="524" t="str">
        <f t="shared" si="37"/>
        <v/>
      </c>
      <c r="AF71" s="524" t="str">
        <f t="shared" si="37"/>
        <v/>
      </c>
      <c r="AG71" s="524" t="str">
        <f t="shared" si="37"/>
        <v/>
      </c>
      <c r="AH71" s="524" t="str">
        <f t="shared" si="37"/>
        <v/>
      </c>
      <c r="AI71" s="524" t="str">
        <f t="shared" si="37"/>
        <v/>
      </c>
      <c r="AJ71" s="524" t="str">
        <f t="shared" si="37"/>
        <v/>
      </c>
      <c r="AK71" s="525" t="str">
        <f t="shared" si="37"/>
        <v/>
      </c>
      <c r="AL71" s="524" t="str">
        <f>IF(AL$16="","",INDEX(App1bdata,MATCH(AL$16,App1bIDnrs,0),10))</f>
        <v/>
      </c>
      <c r="AM71" s="524" t="str">
        <f>IF(AM$16="","",INDEX(App1bdata,MATCH(AM$16,App1bIDnrs,0),10))</f>
        <v/>
      </c>
      <c r="AN71" s="524" t="str">
        <f>IF(AN$16="","",INDEX(App1bdata,MATCH(AN$16,App1bIDnrs,0),10))</f>
        <v/>
      </c>
      <c r="AO71" s="525" t="str">
        <f>IF(AO$16="","",INDEX(App1bdata,MATCH(AO$16,App1bIDnrs,0),10))</f>
        <v/>
      </c>
      <c r="AP71" s="524" t="str">
        <f t="shared" ref="AP71:BC71" si="38">IF(AP$16="","",INDEX(App1data,MATCH(AP$16,App1IDnrs,0),10))</f>
        <v/>
      </c>
      <c r="AQ71" s="524" t="str">
        <f t="shared" si="38"/>
        <v/>
      </c>
      <c r="AR71" s="524" t="str">
        <f t="shared" si="38"/>
        <v/>
      </c>
      <c r="AS71" s="524" t="str">
        <f t="shared" si="38"/>
        <v/>
      </c>
      <c r="AT71" s="524" t="str">
        <f t="shared" si="38"/>
        <v/>
      </c>
      <c r="AU71" s="524" t="str">
        <f t="shared" si="38"/>
        <v/>
      </c>
      <c r="AV71" s="524" t="str">
        <f t="shared" si="38"/>
        <v/>
      </c>
      <c r="AW71" s="524" t="str">
        <f t="shared" si="38"/>
        <v/>
      </c>
      <c r="AX71" s="524" t="str">
        <f t="shared" si="38"/>
        <v/>
      </c>
      <c r="AY71" s="524" t="str">
        <f t="shared" si="38"/>
        <v/>
      </c>
      <c r="AZ71" s="524" t="str">
        <f t="shared" si="38"/>
        <v/>
      </c>
      <c r="BA71" s="524" t="str">
        <f t="shared" si="38"/>
        <v/>
      </c>
      <c r="BB71" s="524" t="str">
        <f t="shared" si="38"/>
        <v/>
      </c>
      <c r="BC71" s="525" t="str">
        <f t="shared" si="38"/>
        <v/>
      </c>
      <c r="BD71" s="522"/>
      <c r="BE71" s="522"/>
      <c r="BF71" s="522"/>
      <c r="BG71" s="522"/>
      <c r="BH71" s="522"/>
      <c r="BI71" s="522"/>
      <c r="BJ71" s="522"/>
      <c r="BK71" s="522"/>
      <c r="BL71" s="522"/>
      <c r="BM71" s="522"/>
      <c r="BN71" s="522"/>
      <c r="BO71" s="522"/>
      <c r="BP71" s="522"/>
      <c r="BQ71" s="522"/>
      <c r="BR71" s="522"/>
      <c r="BS71" s="522"/>
    </row>
    <row r="72" spans="1:71" s="201" customFormat="1" ht="13.8">
      <c r="A72" s="444"/>
      <c r="B72" s="444"/>
      <c r="C72" s="444"/>
      <c r="D72" s="444"/>
      <c r="E72" s="444" t="s">
        <v>1110</v>
      </c>
      <c r="F72" s="444"/>
      <c r="G72" s="444" t="s">
        <v>1061</v>
      </c>
      <c r="H72" s="444"/>
      <c r="I72" s="444"/>
      <c r="J72" s="522">
        <f t="shared" ref="J72:Q72" si="39">IF(J$16="","",INDEX(App1bdata,MATCH(J$16,App1bIDnrs,0),11))</f>
        <v>0</v>
      </c>
      <c r="K72" s="522">
        <f t="shared" si="39"/>
        <v>0</v>
      </c>
      <c r="L72" s="522">
        <f t="shared" si="39"/>
        <v>0</v>
      </c>
      <c r="M72" s="522">
        <f t="shared" si="39"/>
        <v>0</v>
      </c>
      <c r="N72" s="522">
        <f t="shared" si="39"/>
        <v>0</v>
      </c>
      <c r="O72" s="522">
        <f t="shared" si="39"/>
        <v>0</v>
      </c>
      <c r="P72" s="522">
        <f t="shared" si="39"/>
        <v>0</v>
      </c>
      <c r="Q72" s="523">
        <f t="shared" si="39"/>
        <v>0</v>
      </c>
      <c r="R72" s="524">
        <f t="shared" ref="R72:AK72" si="40">IF(R$16="","",INDEX(App1data,MATCH(R$16,App1IDnrs,0),11))</f>
        <v>1</v>
      </c>
      <c r="S72" s="524">
        <f t="shared" si="40"/>
        <v>1</v>
      </c>
      <c r="T72" s="524">
        <f t="shared" si="40"/>
        <v>0</v>
      </c>
      <c r="U72" s="524">
        <f t="shared" si="40"/>
        <v>0</v>
      </c>
      <c r="V72" s="524">
        <f t="shared" si="40"/>
        <v>0</v>
      </c>
      <c r="W72" s="524">
        <f t="shared" si="40"/>
        <v>0</v>
      </c>
      <c r="X72" s="524">
        <f t="shared" si="40"/>
        <v>0</v>
      </c>
      <c r="Y72" s="524">
        <f t="shared" si="40"/>
        <v>0</v>
      </c>
      <c r="Z72" s="524">
        <f t="shared" si="40"/>
        <v>1</v>
      </c>
      <c r="AA72" s="524" t="str">
        <f t="shared" si="40"/>
        <v/>
      </c>
      <c r="AB72" s="524" t="str">
        <f t="shared" si="40"/>
        <v/>
      </c>
      <c r="AC72" s="524" t="str">
        <f t="shared" si="40"/>
        <v/>
      </c>
      <c r="AD72" s="524" t="str">
        <f t="shared" si="40"/>
        <v/>
      </c>
      <c r="AE72" s="524" t="str">
        <f t="shared" si="40"/>
        <v/>
      </c>
      <c r="AF72" s="524" t="str">
        <f t="shared" si="40"/>
        <v/>
      </c>
      <c r="AG72" s="524" t="str">
        <f t="shared" si="40"/>
        <v/>
      </c>
      <c r="AH72" s="524" t="str">
        <f t="shared" si="40"/>
        <v/>
      </c>
      <c r="AI72" s="524" t="str">
        <f t="shared" si="40"/>
        <v/>
      </c>
      <c r="AJ72" s="524" t="str">
        <f t="shared" si="40"/>
        <v/>
      </c>
      <c r="AK72" s="525" t="str">
        <f t="shared" si="40"/>
        <v/>
      </c>
      <c r="AL72" s="524" t="str">
        <f>IF(AL$16="","",INDEX(App1bdata,MATCH(AL$16,App1bIDnrs,0),11))</f>
        <v/>
      </c>
      <c r="AM72" s="524" t="str">
        <f>IF(AM$16="","",INDEX(App1bdata,MATCH(AM$16,App1bIDnrs,0),11))</f>
        <v/>
      </c>
      <c r="AN72" s="524" t="str">
        <f>IF(AN$16="","",INDEX(App1bdata,MATCH(AN$16,App1bIDnrs,0),11))</f>
        <v/>
      </c>
      <c r="AO72" s="525" t="str">
        <f>IF(AO$16="","",INDEX(App1bdata,MATCH(AO$16,App1bIDnrs,0),11))</f>
        <v/>
      </c>
      <c r="AP72" s="524" t="str">
        <f t="shared" ref="AP72:BC72" si="41">IF(AP$16="","",INDEX(App1data,MATCH(AP$16,App1IDnrs,0),11))</f>
        <v/>
      </c>
      <c r="AQ72" s="524" t="str">
        <f t="shared" si="41"/>
        <v/>
      </c>
      <c r="AR72" s="524" t="str">
        <f t="shared" si="41"/>
        <v/>
      </c>
      <c r="AS72" s="524" t="str">
        <f t="shared" si="41"/>
        <v/>
      </c>
      <c r="AT72" s="524" t="str">
        <f t="shared" si="41"/>
        <v/>
      </c>
      <c r="AU72" s="524" t="str">
        <f t="shared" si="41"/>
        <v/>
      </c>
      <c r="AV72" s="524" t="str">
        <f t="shared" si="41"/>
        <v/>
      </c>
      <c r="AW72" s="524" t="str">
        <f t="shared" si="41"/>
        <v/>
      </c>
      <c r="AX72" s="524" t="str">
        <f t="shared" si="41"/>
        <v/>
      </c>
      <c r="AY72" s="524" t="str">
        <f t="shared" si="41"/>
        <v/>
      </c>
      <c r="AZ72" s="524" t="str">
        <f t="shared" si="41"/>
        <v/>
      </c>
      <c r="BA72" s="524" t="str">
        <f t="shared" si="41"/>
        <v/>
      </c>
      <c r="BB72" s="524" t="str">
        <f t="shared" si="41"/>
        <v/>
      </c>
      <c r="BC72" s="525" t="str">
        <f t="shared" si="41"/>
        <v/>
      </c>
      <c r="BD72" s="522"/>
      <c r="BE72" s="522"/>
      <c r="BF72" s="522"/>
      <c r="BG72" s="522"/>
      <c r="BH72" s="522"/>
      <c r="BI72" s="522"/>
      <c r="BJ72" s="522"/>
      <c r="BK72" s="522"/>
      <c r="BL72" s="522"/>
      <c r="BM72" s="522"/>
      <c r="BN72" s="522"/>
      <c r="BO72" s="522"/>
      <c r="BP72" s="522"/>
      <c r="BQ72" s="522"/>
      <c r="BR72" s="522"/>
      <c r="BS72" s="522"/>
    </row>
    <row r="73" spans="1:71" s="201" customFormat="1" ht="13.8">
      <c r="A73" s="444"/>
      <c r="B73" s="444"/>
      <c r="C73" s="444"/>
      <c r="D73" s="444"/>
      <c r="E73" s="444" t="s">
        <v>1111</v>
      </c>
      <c r="F73" s="444"/>
      <c r="G73" s="444" t="s">
        <v>1061</v>
      </c>
      <c r="H73" s="444"/>
      <c r="I73" s="444"/>
      <c r="J73" s="522" t="str">
        <f t="shared" ref="J73:Q73" si="42">IF(J$16="","",INDEX(App1bdata,MATCH(J$16,App1bIDnrs,0),12))</f>
        <v/>
      </c>
      <c r="K73" s="522" t="str">
        <f t="shared" si="42"/>
        <v/>
      </c>
      <c r="L73" s="522" t="str">
        <f t="shared" si="42"/>
        <v/>
      </c>
      <c r="M73" s="522" t="str">
        <f t="shared" si="42"/>
        <v/>
      </c>
      <c r="N73" s="522" t="str">
        <f t="shared" si="42"/>
        <v/>
      </c>
      <c r="O73" s="522" t="str">
        <f t="shared" si="42"/>
        <v/>
      </c>
      <c r="P73" s="522" t="str">
        <f t="shared" si="42"/>
        <v/>
      </c>
      <c r="Q73" s="523" t="str">
        <f t="shared" si="42"/>
        <v/>
      </c>
      <c r="R73" s="524">
        <f t="shared" ref="R73:AK73" si="43">IF(R$16="","",INDEX(App1data,MATCH(R$16,App1IDnrs,0),12))</f>
        <v>0</v>
      </c>
      <c r="S73" s="524">
        <f t="shared" si="43"/>
        <v>0</v>
      </c>
      <c r="T73" s="524">
        <f t="shared" si="43"/>
        <v>0</v>
      </c>
      <c r="U73" s="524">
        <f t="shared" si="43"/>
        <v>0</v>
      </c>
      <c r="V73" s="524">
        <f t="shared" si="43"/>
        <v>0</v>
      </c>
      <c r="W73" s="524">
        <f t="shared" si="43"/>
        <v>0</v>
      </c>
      <c r="X73" s="524">
        <f t="shared" si="43"/>
        <v>0</v>
      </c>
      <c r="Y73" s="524">
        <f t="shared" si="43"/>
        <v>0</v>
      </c>
      <c r="Z73" s="524">
        <f t="shared" si="43"/>
        <v>0</v>
      </c>
      <c r="AA73" s="524" t="str">
        <f t="shared" si="43"/>
        <v/>
      </c>
      <c r="AB73" s="524" t="str">
        <f t="shared" si="43"/>
        <v/>
      </c>
      <c r="AC73" s="524" t="str">
        <f t="shared" si="43"/>
        <v/>
      </c>
      <c r="AD73" s="524" t="str">
        <f t="shared" si="43"/>
        <v/>
      </c>
      <c r="AE73" s="524" t="str">
        <f t="shared" si="43"/>
        <v/>
      </c>
      <c r="AF73" s="524" t="str">
        <f t="shared" si="43"/>
        <v/>
      </c>
      <c r="AG73" s="524" t="str">
        <f t="shared" si="43"/>
        <v/>
      </c>
      <c r="AH73" s="524" t="str">
        <f t="shared" si="43"/>
        <v/>
      </c>
      <c r="AI73" s="524" t="str">
        <f t="shared" si="43"/>
        <v/>
      </c>
      <c r="AJ73" s="524" t="str">
        <f t="shared" si="43"/>
        <v/>
      </c>
      <c r="AK73" s="525" t="str">
        <f t="shared" si="43"/>
        <v/>
      </c>
      <c r="AL73" s="524" t="str">
        <f>IF(AL$16="","",INDEX(App1bdata,MATCH(AL$16,App1bIDnrs,0),12))</f>
        <v/>
      </c>
      <c r="AM73" s="524" t="str">
        <f>IF(AM$16="","",INDEX(App1bdata,MATCH(AM$16,App1bIDnrs,0),12))</f>
        <v/>
      </c>
      <c r="AN73" s="524" t="str">
        <f>IF(AN$16="","",INDEX(App1bdata,MATCH(AN$16,App1bIDnrs,0),12))</f>
        <v/>
      </c>
      <c r="AO73" s="525" t="str">
        <f>IF(AO$16="","",INDEX(App1bdata,MATCH(AO$16,App1bIDnrs,0),12))</f>
        <v/>
      </c>
      <c r="AP73" s="524" t="str">
        <f t="shared" ref="AP73:BC73" si="44">IF(AP$16="","",INDEX(App1data,MATCH(AP$16,App1IDnrs,0),12))</f>
        <v/>
      </c>
      <c r="AQ73" s="524" t="str">
        <f t="shared" si="44"/>
        <v/>
      </c>
      <c r="AR73" s="524" t="str">
        <f t="shared" si="44"/>
        <v/>
      </c>
      <c r="AS73" s="524" t="str">
        <f t="shared" si="44"/>
        <v/>
      </c>
      <c r="AT73" s="524" t="str">
        <f t="shared" si="44"/>
        <v/>
      </c>
      <c r="AU73" s="524" t="str">
        <f t="shared" si="44"/>
        <v/>
      </c>
      <c r="AV73" s="524" t="str">
        <f t="shared" si="44"/>
        <v/>
      </c>
      <c r="AW73" s="524" t="str">
        <f t="shared" si="44"/>
        <v/>
      </c>
      <c r="AX73" s="524" t="str">
        <f t="shared" si="44"/>
        <v/>
      </c>
      <c r="AY73" s="524" t="str">
        <f t="shared" si="44"/>
        <v/>
      </c>
      <c r="AZ73" s="524" t="str">
        <f t="shared" si="44"/>
        <v/>
      </c>
      <c r="BA73" s="524" t="str">
        <f t="shared" si="44"/>
        <v/>
      </c>
      <c r="BB73" s="524" t="str">
        <f t="shared" si="44"/>
        <v/>
      </c>
      <c r="BC73" s="525" t="str">
        <f t="shared" si="44"/>
        <v/>
      </c>
      <c r="BD73" s="522"/>
      <c r="BE73" s="522"/>
      <c r="BF73" s="522"/>
      <c r="BG73" s="522"/>
      <c r="BH73" s="522"/>
      <c r="BI73" s="522"/>
      <c r="BJ73" s="522"/>
      <c r="BK73" s="522"/>
      <c r="BL73" s="522"/>
      <c r="BM73" s="522"/>
      <c r="BN73" s="522"/>
      <c r="BO73" s="522"/>
      <c r="BP73" s="522"/>
      <c r="BQ73" s="522"/>
      <c r="BR73" s="522"/>
      <c r="BS73" s="522"/>
    </row>
    <row r="74" spans="1:71" s="201" customFormat="1" ht="13.8">
      <c r="A74" s="444"/>
      <c r="B74" s="444"/>
      <c r="C74" s="444"/>
      <c r="D74" s="444"/>
      <c r="E74" s="444" t="s">
        <v>1112</v>
      </c>
      <c r="F74" s="444"/>
      <c r="G74" s="444" t="s">
        <v>1061</v>
      </c>
      <c r="H74" s="444"/>
      <c r="I74" s="444"/>
      <c r="J74" s="522" t="str">
        <f t="shared" ref="J74:Q74" si="45">IF(J$16="","",INDEX(App1bdata,MATCH(J$16,App1bIDnrs,0),14))</f>
        <v/>
      </c>
      <c r="K74" s="522" t="str">
        <f t="shared" si="45"/>
        <v/>
      </c>
      <c r="L74" s="522" t="str">
        <f t="shared" si="45"/>
        <v/>
      </c>
      <c r="M74" s="522" t="str">
        <f t="shared" si="45"/>
        <v/>
      </c>
      <c r="N74" s="522" t="str">
        <f t="shared" si="45"/>
        <v/>
      </c>
      <c r="O74" s="522" t="str">
        <f t="shared" si="45"/>
        <v/>
      </c>
      <c r="P74" s="522" t="str">
        <f t="shared" si="45"/>
        <v/>
      </c>
      <c r="Q74" s="523" t="str">
        <f t="shared" si="45"/>
        <v/>
      </c>
      <c r="R74" s="524">
        <f t="shared" ref="R74:AK74" si="46">IF(R$16="","",INDEX(App1data,MATCH(R$16,App1IDnrs,0),14))</f>
        <v>0</v>
      </c>
      <c r="S74" s="524">
        <f t="shared" si="46"/>
        <v>0</v>
      </c>
      <c r="T74" s="524">
        <f t="shared" si="46"/>
        <v>0</v>
      </c>
      <c r="U74" s="524">
        <f t="shared" si="46"/>
        <v>0</v>
      </c>
      <c r="V74" s="524">
        <f t="shared" si="46"/>
        <v>0</v>
      </c>
      <c r="W74" s="524">
        <f t="shared" si="46"/>
        <v>0</v>
      </c>
      <c r="X74" s="524">
        <f t="shared" si="46"/>
        <v>0</v>
      </c>
      <c r="Y74" s="524">
        <f t="shared" si="46"/>
        <v>0</v>
      </c>
      <c r="Z74" s="524">
        <f t="shared" si="46"/>
        <v>0</v>
      </c>
      <c r="AA74" s="524" t="str">
        <f t="shared" si="46"/>
        <v/>
      </c>
      <c r="AB74" s="524" t="str">
        <f t="shared" si="46"/>
        <v/>
      </c>
      <c r="AC74" s="524" t="str">
        <f t="shared" si="46"/>
        <v/>
      </c>
      <c r="AD74" s="524" t="str">
        <f t="shared" si="46"/>
        <v/>
      </c>
      <c r="AE74" s="524" t="str">
        <f t="shared" si="46"/>
        <v/>
      </c>
      <c r="AF74" s="524" t="str">
        <f t="shared" si="46"/>
        <v/>
      </c>
      <c r="AG74" s="524" t="str">
        <f t="shared" si="46"/>
        <v/>
      </c>
      <c r="AH74" s="524" t="str">
        <f t="shared" si="46"/>
        <v/>
      </c>
      <c r="AI74" s="524" t="str">
        <f t="shared" si="46"/>
        <v/>
      </c>
      <c r="AJ74" s="524" t="str">
        <f t="shared" si="46"/>
        <v/>
      </c>
      <c r="AK74" s="525" t="str">
        <f t="shared" si="46"/>
        <v/>
      </c>
      <c r="AL74" s="524" t="str">
        <f>IF(AL$16="","",INDEX(App1bdata,MATCH(AL$16,App1bIDnrs,0),14))</f>
        <v/>
      </c>
      <c r="AM74" s="524" t="str">
        <f>IF(AM$16="","",INDEX(App1bdata,MATCH(AM$16,App1bIDnrs,0),14))</f>
        <v/>
      </c>
      <c r="AN74" s="524" t="str">
        <f>IF(AN$16="","",INDEX(App1bdata,MATCH(AN$16,App1bIDnrs,0),14))</f>
        <v/>
      </c>
      <c r="AO74" s="525" t="str">
        <f>IF(AO$16="","",INDEX(App1bdata,MATCH(AO$16,App1bIDnrs,0),14))</f>
        <v/>
      </c>
      <c r="AP74" s="524" t="str">
        <f t="shared" ref="AP74:BC74" si="47">IF(AP$16="","",INDEX(App1data,MATCH(AP$16,App1IDnrs,0),14))</f>
        <v/>
      </c>
      <c r="AQ74" s="524" t="str">
        <f t="shared" si="47"/>
        <v/>
      </c>
      <c r="AR74" s="524" t="str">
        <f t="shared" si="47"/>
        <v/>
      </c>
      <c r="AS74" s="524" t="str">
        <f t="shared" si="47"/>
        <v/>
      </c>
      <c r="AT74" s="524" t="str">
        <f t="shared" si="47"/>
        <v/>
      </c>
      <c r="AU74" s="524" t="str">
        <f t="shared" si="47"/>
        <v/>
      </c>
      <c r="AV74" s="524" t="str">
        <f t="shared" si="47"/>
        <v/>
      </c>
      <c r="AW74" s="524" t="str">
        <f t="shared" si="47"/>
        <v/>
      </c>
      <c r="AX74" s="524" t="str">
        <f t="shared" si="47"/>
        <v/>
      </c>
      <c r="AY74" s="524" t="str">
        <f t="shared" si="47"/>
        <v/>
      </c>
      <c r="AZ74" s="524" t="str">
        <f t="shared" si="47"/>
        <v/>
      </c>
      <c r="BA74" s="524" t="str">
        <f t="shared" si="47"/>
        <v/>
      </c>
      <c r="BB74" s="524" t="str">
        <f t="shared" si="47"/>
        <v/>
      </c>
      <c r="BC74" s="525" t="str">
        <f t="shared" si="47"/>
        <v/>
      </c>
      <c r="BD74" s="522"/>
      <c r="BE74" s="522"/>
      <c r="BF74" s="522"/>
      <c r="BG74" s="522"/>
      <c r="BH74" s="522"/>
      <c r="BI74" s="522"/>
      <c r="BJ74" s="522"/>
      <c r="BK74" s="522"/>
      <c r="BL74" s="522"/>
      <c r="BM74" s="522"/>
      <c r="BN74" s="522"/>
      <c r="BO74" s="522"/>
      <c r="BP74" s="522"/>
      <c r="BQ74" s="522"/>
      <c r="BR74" s="522"/>
      <c r="BS74" s="522"/>
    </row>
    <row r="75" spans="1:71" s="201" customFormat="1" ht="13.8">
      <c r="A75" s="444"/>
      <c r="B75" s="444"/>
      <c r="C75" s="444"/>
      <c r="D75" s="444"/>
      <c r="E75" s="444"/>
      <c r="F75" s="444"/>
      <c r="G75" s="444"/>
      <c r="H75" s="444"/>
      <c r="I75" s="444"/>
      <c r="J75" s="485"/>
      <c r="K75" s="485"/>
      <c r="L75" s="485"/>
      <c r="M75" s="485"/>
      <c r="N75" s="485"/>
      <c r="O75" s="485"/>
      <c r="P75" s="485"/>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row>
    <row r="76" spans="1:71" s="201" customFormat="1" ht="21">
      <c r="A76" s="527" t="s">
        <v>935</v>
      </c>
      <c r="B76" s="220"/>
      <c r="C76" s="221"/>
      <c r="D76" s="222"/>
      <c r="E76" s="187"/>
      <c r="F76" s="187"/>
      <c r="G76" s="187"/>
      <c r="H76" s="187"/>
      <c r="I76" s="187"/>
      <c r="J76" s="394"/>
      <c r="K76" s="394"/>
      <c r="L76" s="394"/>
      <c r="M76" s="394"/>
      <c r="N76" s="394"/>
      <c r="O76" s="394"/>
      <c r="P76" s="394"/>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c r="J77" s="224"/>
      <c r="K77" s="224"/>
      <c r="L77" s="224"/>
      <c r="M77" s="224"/>
      <c r="N77" s="224"/>
      <c r="O77" s="224"/>
      <c r="P77" s="224"/>
    </row>
    <row r="78" spans="1:71" s="201" customFormat="1">
      <c r="J78" s="224"/>
      <c r="K78" s="224"/>
      <c r="L78" s="224"/>
      <c r="M78" s="224"/>
      <c r="N78" s="224"/>
      <c r="O78" s="224"/>
      <c r="P78" s="224"/>
    </row>
    <row r="79" spans="1:71" s="201" customFormat="1">
      <c r="J79" s="224"/>
      <c r="K79" s="224"/>
      <c r="L79" s="224"/>
      <c r="M79" s="224"/>
      <c r="N79" s="224"/>
      <c r="O79" s="224"/>
      <c r="P79" s="224"/>
    </row>
    <row r="80" spans="1:71" s="201" customFormat="1">
      <c r="J80" s="224"/>
      <c r="K80" s="224"/>
      <c r="L80" s="224"/>
      <c r="M80" s="224"/>
      <c r="N80" s="224"/>
      <c r="O80" s="224"/>
      <c r="P80" s="224"/>
    </row>
    <row r="81" spans="10:16" s="201" customFormat="1">
      <c r="J81" s="224"/>
      <c r="K81" s="224"/>
      <c r="L81" s="224"/>
      <c r="M81" s="224"/>
      <c r="N81" s="224"/>
      <c r="O81" s="224"/>
      <c r="P81" s="224"/>
    </row>
    <row r="82" spans="10:16" s="201" customFormat="1">
      <c r="J82" s="224"/>
      <c r="K82" s="224"/>
      <c r="L82" s="224"/>
      <c r="M82" s="224"/>
      <c r="N82" s="224"/>
      <c r="O82" s="224"/>
      <c r="P82" s="224"/>
    </row>
    <row r="83" spans="10:16" s="201" customFormat="1">
      <c r="J83" s="224"/>
      <c r="K83" s="224"/>
      <c r="L83" s="224"/>
      <c r="M83" s="224"/>
      <c r="N83" s="224"/>
      <c r="O83" s="224"/>
      <c r="P83" s="224"/>
    </row>
    <row r="84" spans="10:16" s="201" customFormat="1">
      <c r="J84" s="224"/>
      <c r="K84" s="224"/>
      <c r="L84" s="224"/>
      <c r="M84" s="224"/>
      <c r="N84" s="224"/>
      <c r="O84" s="224"/>
      <c r="P84" s="224"/>
    </row>
    <row r="85" spans="10:16" s="201" customFormat="1">
      <c r="J85" s="224"/>
      <c r="K85" s="224"/>
      <c r="L85" s="224"/>
      <c r="M85" s="224"/>
      <c r="N85" s="224"/>
      <c r="O85" s="224"/>
      <c r="P85" s="224"/>
    </row>
    <row r="86" spans="10:16" s="201" customFormat="1">
      <c r="J86" s="224"/>
      <c r="K86" s="224"/>
      <c r="L86" s="224"/>
      <c r="M86" s="224"/>
      <c r="N86" s="224"/>
      <c r="O86" s="224"/>
      <c r="P86" s="224"/>
    </row>
    <row r="87" spans="10:16" s="201" customFormat="1">
      <c r="J87" s="224"/>
      <c r="K87" s="224"/>
      <c r="L87" s="224"/>
      <c r="M87" s="224"/>
      <c r="N87" s="224"/>
      <c r="O87" s="224"/>
      <c r="P87" s="224"/>
    </row>
    <row r="88" spans="10:16" s="201" customFormat="1">
      <c r="J88" s="224"/>
      <c r="K88" s="224"/>
      <c r="L88" s="224"/>
      <c r="M88" s="224"/>
      <c r="N88" s="224"/>
      <c r="O88" s="224"/>
      <c r="P88" s="224"/>
    </row>
    <row r="89" spans="10:16" s="201" customFormat="1">
      <c r="J89" s="224"/>
      <c r="K89" s="224"/>
      <c r="L89" s="224"/>
      <c r="M89" s="224"/>
      <c r="N89" s="224"/>
      <c r="O89" s="224"/>
      <c r="P89" s="224"/>
    </row>
    <row r="90" spans="10:16" s="201" customFormat="1">
      <c r="J90" s="224"/>
      <c r="K90" s="224"/>
      <c r="L90" s="224"/>
      <c r="M90" s="224"/>
      <c r="N90" s="224"/>
      <c r="O90" s="224"/>
      <c r="P90" s="224"/>
    </row>
    <row r="91" spans="10:16" s="201" customFormat="1">
      <c r="J91" s="224"/>
      <c r="K91" s="224"/>
      <c r="L91" s="224"/>
      <c r="M91" s="224"/>
      <c r="N91" s="224"/>
      <c r="O91" s="224"/>
      <c r="P91" s="224"/>
    </row>
    <row r="92" spans="10:16" s="201" customFormat="1">
      <c r="J92" s="224"/>
      <c r="K92" s="224"/>
      <c r="L92" s="224"/>
      <c r="M92" s="224"/>
      <c r="N92" s="224"/>
      <c r="O92" s="224"/>
      <c r="P92" s="224"/>
    </row>
    <row r="93" spans="10:16" s="201" customFormat="1">
      <c r="J93" s="224"/>
      <c r="K93" s="224"/>
      <c r="L93" s="224"/>
      <c r="M93" s="224"/>
      <c r="N93" s="224"/>
      <c r="O93" s="224"/>
      <c r="P93" s="224"/>
    </row>
    <row r="94" spans="10:16" s="201" customFormat="1">
      <c r="J94" s="224"/>
      <c r="K94" s="224"/>
      <c r="L94" s="224"/>
      <c r="M94" s="224"/>
      <c r="N94" s="224"/>
      <c r="O94" s="224"/>
      <c r="P94" s="224"/>
    </row>
    <row r="95" spans="10:16" s="201" customFormat="1">
      <c r="J95" s="224"/>
      <c r="K95" s="224"/>
      <c r="L95" s="224"/>
      <c r="M95" s="224"/>
      <c r="N95" s="224"/>
      <c r="O95" s="224"/>
      <c r="P95" s="224"/>
    </row>
    <row r="96" spans="10:16" s="201" customFormat="1">
      <c r="J96" s="224"/>
      <c r="K96" s="224"/>
      <c r="L96" s="224"/>
      <c r="M96" s="224"/>
      <c r="N96" s="224"/>
      <c r="O96" s="224"/>
      <c r="P96" s="224"/>
    </row>
    <row r="97" spans="10:16" s="201" customFormat="1">
      <c r="J97" s="224"/>
      <c r="K97" s="224"/>
      <c r="L97" s="224"/>
      <c r="M97" s="224"/>
      <c r="N97" s="224"/>
      <c r="O97" s="224"/>
      <c r="P97" s="224"/>
    </row>
    <row r="98" spans="10:16" s="201" customFormat="1">
      <c r="J98" s="224"/>
      <c r="K98" s="224"/>
      <c r="L98" s="224"/>
      <c r="M98" s="224"/>
      <c r="N98" s="224"/>
      <c r="O98" s="224"/>
      <c r="P98" s="224"/>
    </row>
    <row r="99" spans="10:16" s="201" customFormat="1">
      <c r="J99" s="224"/>
      <c r="K99" s="224"/>
      <c r="L99" s="224"/>
      <c r="M99" s="224"/>
      <c r="N99" s="224"/>
      <c r="O99" s="224"/>
      <c r="P99" s="224"/>
    </row>
    <row r="100" spans="10:16" s="201" customFormat="1">
      <c r="J100" s="224"/>
      <c r="K100" s="224"/>
      <c r="L100" s="224"/>
      <c r="M100" s="224"/>
      <c r="N100" s="224"/>
      <c r="O100" s="224"/>
      <c r="P100" s="224"/>
    </row>
    <row r="101" spans="10:16" s="201" customFormat="1">
      <c r="J101" s="224"/>
      <c r="K101" s="224"/>
      <c r="L101" s="224"/>
      <c r="M101" s="224"/>
      <c r="N101" s="224"/>
      <c r="O101" s="224"/>
      <c r="P101" s="224"/>
    </row>
    <row r="102" spans="10:16" s="201" customFormat="1">
      <c r="J102" s="224"/>
      <c r="K102" s="224"/>
      <c r="L102" s="224"/>
      <c r="M102" s="224"/>
      <c r="N102" s="224"/>
      <c r="O102" s="224"/>
      <c r="P102" s="224"/>
    </row>
    <row r="103" spans="10:16" s="201" customFormat="1">
      <c r="J103" s="224"/>
      <c r="K103" s="224"/>
      <c r="L103" s="224"/>
      <c r="M103" s="224"/>
      <c r="N103" s="224"/>
      <c r="O103" s="224"/>
      <c r="P103" s="224"/>
    </row>
    <row r="104" spans="10:16" s="201" customFormat="1">
      <c r="J104" s="224"/>
      <c r="K104" s="224"/>
      <c r="L104" s="224"/>
      <c r="M104" s="224"/>
      <c r="N104" s="224"/>
      <c r="O104" s="224"/>
      <c r="P104" s="224"/>
    </row>
    <row r="105" spans="10:16" s="201" customFormat="1">
      <c r="J105" s="224"/>
      <c r="K105" s="224"/>
      <c r="L105" s="224"/>
      <c r="M105" s="224"/>
      <c r="N105" s="224"/>
      <c r="O105" s="224"/>
      <c r="P105" s="224"/>
    </row>
    <row r="106" spans="10:16" s="201" customFormat="1">
      <c r="J106" s="224"/>
      <c r="K106" s="224"/>
      <c r="L106" s="224"/>
      <c r="M106" s="224"/>
      <c r="N106" s="224"/>
      <c r="O106" s="224"/>
      <c r="P106" s="224"/>
    </row>
    <row r="107" spans="10:16" s="201" customFormat="1">
      <c r="J107" s="224"/>
      <c r="K107" s="224"/>
      <c r="L107" s="224"/>
      <c r="M107" s="224"/>
      <c r="N107" s="224"/>
      <c r="O107" s="224"/>
      <c r="P107" s="224"/>
    </row>
    <row r="108" spans="10:16" s="201" customFormat="1">
      <c r="J108" s="224"/>
      <c r="K108" s="224"/>
      <c r="L108" s="224"/>
      <c r="M108" s="224"/>
      <c r="N108" s="224"/>
      <c r="O108" s="224"/>
      <c r="P108" s="224"/>
    </row>
    <row r="109" spans="10:16" s="201" customFormat="1">
      <c r="J109" s="224"/>
      <c r="K109" s="224"/>
      <c r="L109" s="224"/>
      <c r="M109" s="224"/>
      <c r="N109" s="224"/>
      <c r="O109" s="224"/>
      <c r="P109" s="224"/>
    </row>
    <row r="110" spans="10:16" s="201" customFormat="1">
      <c r="J110" s="224"/>
      <c r="K110" s="224"/>
      <c r="L110" s="224"/>
      <c r="M110" s="224"/>
      <c r="N110" s="224"/>
      <c r="O110" s="224"/>
      <c r="P110" s="224"/>
    </row>
    <row r="111" spans="10:16" s="201" customFormat="1">
      <c r="J111" s="224"/>
      <c r="K111" s="224"/>
      <c r="L111" s="224"/>
      <c r="M111" s="224"/>
      <c r="N111" s="224"/>
      <c r="O111" s="224"/>
      <c r="P111" s="224"/>
    </row>
    <row r="112" spans="10:16" s="201" customFormat="1">
      <c r="J112" s="224"/>
      <c r="K112" s="224"/>
      <c r="L112" s="224"/>
      <c r="M112" s="224"/>
      <c r="N112" s="224"/>
      <c r="O112" s="224"/>
      <c r="P112" s="224"/>
    </row>
    <row r="113" spans="10:16" s="201" customFormat="1">
      <c r="J113" s="224"/>
      <c r="K113" s="224"/>
      <c r="L113" s="224"/>
      <c r="M113" s="224"/>
      <c r="N113" s="224"/>
      <c r="O113" s="224"/>
      <c r="P113" s="224"/>
    </row>
    <row r="114" spans="10:16" s="201" customFormat="1">
      <c r="J114" s="224"/>
      <c r="K114" s="224"/>
      <c r="L114" s="224"/>
      <c r="M114" s="224"/>
      <c r="N114" s="224"/>
      <c r="O114" s="224"/>
      <c r="P114" s="224"/>
    </row>
  </sheetData>
  <sheetProtection algorithmName="SHA-512" hashValue="6kH5yMOxMDoEUtRHrnYhUBvHS2IP4X1xif1y+rhwqfVES+vJKYB+xrkoMyPQnUbCW2u1BZ42r5v3004Q1I4iUg==" saltValue="A7PEaUq0/B1LvidxJqxV0Q==" spinCount="100000" sheet="1" objects="1" scenarios="1"/>
  <conditionalFormatting sqref="H76:BS76">
    <cfRule type="cellIs" dxfId="235" priority="14" operator="equal">
      <formula>0</formula>
    </cfRule>
  </conditionalFormatting>
  <conditionalFormatting sqref="J13:BS13">
    <cfRule type="expression" dxfId="232" priority="11">
      <formula>AND(J13=FALSE,J13&lt;&gt;"")</formula>
    </cfRule>
  </conditionalFormatting>
  <conditionalFormatting sqref="J68:BS74">
    <cfRule type="cellIs" dxfId="230" priority="3" operator="equal">
      <formula>0</formula>
    </cfRule>
  </conditionalFormatting>
  <dataValidations count="5">
    <dataValidation type="custom" allowBlank="1" showInputMessage="1" showErrorMessage="1" sqref="J49 J64:BS64 J50:BS50" xr:uid="{00000000-0002-0000-1500-000000000000}">
      <formula1>J49&lt;0</formula1>
    </dataValidation>
    <dataValidation type="custom" allowBlank="1" showInputMessage="1" showErrorMessage="1" sqref="J63:BS63 K49:BS49" xr:uid="{00000000-0002-0000-1500-000001000000}">
      <formula1>J49&gt;0</formula1>
    </dataValidation>
    <dataValidation type="list" allowBlank="1" showInputMessage="1" showErrorMessage="1" sqref="J19:BS20 J53:BS53 J65:BS65 J36:BS36" xr:uid="{00000000-0002-0000-1500-000002000000}">
      <formula1>"TRUE, FALSE"</formula1>
    </dataValidation>
    <dataValidation type="custom" allowBlank="1" showInputMessage="1" showErrorMessage="1" sqref="J27:BS29" xr:uid="{00000000-0002-0000-1500-000003000000}">
      <formula1>J27&lt;=0</formula1>
    </dataValidation>
    <dataValidation type="custom" allowBlank="1" showInputMessage="1" showErrorMessage="1" sqref="J23:BS25" xr:uid="{00000000-0002-0000-1500-000004000000}">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3" id="{107354CC-481B-43F2-B50D-9DB0EFF46289}">
            <xm:f>$J$31=Validation!$F$6</xm:f>
            <x14:dxf>
              <numFmt numFmtId="170" formatCode="[$-F400]h:mm:ss\ AM/PM"/>
            </x14:dxf>
          </x14:cfRule>
          <xm:sqref>J7:BS7</xm:sqref>
        </x14:conditionalFormatting>
        <x14:conditionalFormatting xmlns:xm="http://schemas.microsoft.com/office/excel/2006/main">
          <x14:cfRule type="expression" priority="1" id="{A872CAEA-6F44-43C4-BBB1-A7B990D0EEFA}">
            <xm:f>J$31=Validation!$F$6</xm:f>
            <x14:dxf>
              <numFmt numFmtId="170" formatCode="[$-F400]h:mm:ss\ AM/PM"/>
            </x14:dxf>
          </x14:cfRule>
          <xm:sqref>J7:BS8</xm:sqref>
        </x14:conditionalFormatting>
        <x14:conditionalFormatting xmlns:xm="http://schemas.microsoft.com/office/excel/2006/main">
          <x14:cfRule type="expression" priority="4" id="{879C79A4-82A4-4881-9CD7-473DA7E2367D}">
            <xm:f>J$31=Validation!$F$6</xm:f>
            <x14:dxf>
              <numFmt numFmtId="170" formatCode="[$-F400]h:mm:ss\ AM/PM"/>
            </x14:dxf>
          </x14:cfRule>
          <xm:sqref>J56:BS57</xm:sqref>
        </x14:conditionalFormatting>
        <x14:conditionalFormatting xmlns:xm="http://schemas.microsoft.com/office/excel/2006/main">
          <x14:cfRule type="expression" priority="16" id="{A8B0D650-BF4E-4E1D-9B4F-6528D4482641}">
            <xm:f>J$31=Validation!$F$6</xm:f>
            <x14:dxf>
              <numFmt numFmtId="170" formatCode="[$-F400]h:mm:ss\ AM/PM"/>
            </x14:dxf>
          </x14:cfRule>
          <xm:sqref>BD9:BS9 J43:BS47</xm:sqref>
        </x14:conditionalFormatting>
        <x14:conditionalFormatting xmlns:xm="http://schemas.microsoft.com/office/excel/2006/main">
          <x14:cfRule type="expression" priority="12" id="{9EA74C19-DBF4-4796-A639-0C5DA26E79BD}">
            <xm:f>BD$9=Validation!$F$6</xm:f>
            <x14:dxf>
              <numFmt numFmtId="170" formatCode="[$-F400]h:mm:ss\ AM/PM"/>
            </x14:dxf>
          </x14:cfRule>
          <xm:sqref>BD10:BS10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5000000}">
          <x14:formula1>
            <xm:f>Validation!$N$5:$N$6</xm:f>
          </x14:formula1>
          <xm:sqref>J54:BS54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CEABF"/>
    <pageSetUpPr fitToPage="1"/>
  </sheetPr>
  <dimension ref="A1:DF114"/>
  <sheetViews>
    <sheetView showGridLines="0" zoomScaleNormal="100" zoomScaleSheetLayoutView="80" workbookViewId="0">
      <pane xSplit="8" ySplit="17" topLeftCell="I18" activePane="bottomRight" state="frozen"/>
      <selection pane="topRight" activeCell="I8" sqref="I8"/>
      <selection pane="bottomLeft" activeCell="I8" sqref="I8"/>
      <selection pane="bottomRight"/>
    </sheetView>
  </sheetViews>
  <sheetFormatPr defaultColWidth="0" defaultRowHeight="13.2" outlineLevelCol="1"/>
  <cols>
    <col min="1" max="4" width="1.59765625" style="206" customWidth="1"/>
    <col min="5" max="5" width="45.59765625" style="206" customWidth="1"/>
    <col min="6" max="8" width="15.59765625" style="206" customWidth="1"/>
    <col min="9" max="9" width="2.59765625" style="206" customWidth="1"/>
    <col min="10" max="55" width="28.59765625" style="214" customWidth="1"/>
    <col min="56" max="71" width="25.59765625" style="214" hidden="1" customWidth="1" outlineLevel="1"/>
    <col min="72" max="72" width="8.59765625" style="214" hidden="1" customWidth="1" collapsed="1"/>
    <col min="73" max="16384" width="8.59765625" style="214" hidden="1"/>
  </cols>
  <sheetData>
    <row r="1" spans="1:110" s="261" customFormat="1" ht="45">
      <c r="A1" s="438" t="str">
        <f ca="1" xml:space="preserve"> RIGHT(CELL("filename", $A$1), LEN(CELL("filename", $A$1)) - SEARCH("]", CELL("filename", $A$1)))</f>
        <v>Ofwat_PC_Interventions</v>
      </c>
      <c r="B1" s="438"/>
      <c r="C1" s="198"/>
      <c r="D1" s="198"/>
      <c r="E1" s="198"/>
      <c r="F1" s="198"/>
      <c r="G1" s="198"/>
      <c r="H1" s="198"/>
      <c r="I1" s="198"/>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1188"/>
      <c r="BE1" s="1188"/>
      <c r="BF1" s="1188"/>
      <c r="BG1" s="1188"/>
      <c r="BH1" s="1188"/>
      <c r="BI1" s="1188"/>
      <c r="BJ1" s="1188"/>
      <c r="BK1" s="1188"/>
      <c r="BL1" s="1188"/>
      <c r="BM1" s="1188"/>
      <c r="BN1" s="1188"/>
      <c r="BO1" s="1188"/>
      <c r="BP1" s="1188"/>
      <c r="BQ1" s="1188"/>
      <c r="BR1" s="1188"/>
      <c r="BS1" s="1188"/>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row>
    <row r="2" spans="1:110" s="213" customFormat="1" ht="13.8">
      <c r="A2" s="444"/>
      <c r="B2" s="444"/>
      <c r="C2" s="444"/>
      <c r="D2" s="444"/>
      <c r="E2" s="444"/>
      <c r="F2" s="453" t="s">
        <v>1045</v>
      </c>
      <c r="G2" s="453" t="s">
        <v>131</v>
      </c>
      <c r="H2" s="453" t="s">
        <v>1046</v>
      </c>
      <c r="I2" s="454"/>
      <c r="J2" s="528"/>
      <c r="K2" s="528"/>
      <c r="L2" s="528"/>
      <c r="M2" s="528"/>
      <c r="N2" s="528"/>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c r="AP2" s="528"/>
      <c r="AQ2" s="528"/>
      <c r="AR2" s="528"/>
      <c r="AS2" s="528"/>
      <c r="AT2" s="528"/>
      <c r="AU2" s="528"/>
      <c r="AV2" s="528"/>
      <c r="AW2" s="528"/>
      <c r="AX2" s="528"/>
      <c r="AY2" s="528"/>
      <c r="AZ2" s="528"/>
      <c r="BA2" s="528"/>
      <c r="BB2" s="528"/>
      <c r="BC2" s="528"/>
      <c r="BD2" s="528"/>
      <c r="BE2" s="528"/>
      <c r="BF2" s="528"/>
      <c r="BG2" s="528"/>
      <c r="BH2" s="528"/>
      <c r="BI2" s="528"/>
      <c r="BJ2" s="528"/>
      <c r="BK2" s="528"/>
      <c r="BL2" s="528"/>
      <c r="BM2" s="528"/>
      <c r="BN2" s="528"/>
      <c r="BO2" s="528"/>
      <c r="BP2" s="528"/>
      <c r="BQ2" s="528"/>
      <c r="BR2" s="528"/>
      <c r="BS2" s="528"/>
    </row>
    <row r="3" spans="1:110" s="259" customFormat="1" ht="13.8">
      <c r="A3" s="456" t="s">
        <v>1066</v>
      </c>
      <c r="B3" s="457"/>
      <c r="C3" s="458"/>
      <c r="D3" s="459"/>
      <c r="E3" s="459"/>
      <c r="F3" s="459"/>
      <c r="G3" s="459"/>
      <c r="H3" s="459"/>
      <c r="I3" s="459"/>
      <c r="J3" s="529" t="str">
        <f>IF(Company_PC_inputs!J3="","",Company_PC_inputs!J3)</f>
        <v>Water | Common | Financial</v>
      </c>
      <c r="K3" s="529" t="str">
        <f>IF(Company_PC_inputs!K3="","",Company_PC_inputs!K3)</f>
        <v>Water | Common | Financial</v>
      </c>
      <c r="L3" s="529" t="str">
        <f>IF(Company_PC_inputs!L3="","",Company_PC_inputs!L3)</f>
        <v>Water | Common | Financial</v>
      </c>
      <c r="M3" s="529" t="str">
        <f>IF(Company_PC_inputs!M3="","",Company_PC_inputs!M3)</f>
        <v>Water | Common | Financial</v>
      </c>
      <c r="N3" s="529" t="str">
        <f>IF(Company_PC_inputs!N3="","",Company_PC_inputs!N3)</f>
        <v>Water | Common | Financial</v>
      </c>
      <c r="O3" s="529" t="str">
        <f>IF(Company_PC_inputs!O3="","",Company_PC_inputs!O3)</f>
        <v>Water | Common | Financial</v>
      </c>
      <c r="P3" s="529" t="str">
        <f>IF(Company_PC_inputs!P3="","",Company_PC_inputs!P3)</f>
        <v>Water | Common | Financial</v>
      </c>
      <c r="Q3" s="530" t="str">
        <f>IF(Company_PC_inputs!Q3="","",Company_PC_inputs!Q3)</f>
        <v>Water | Common | Financial</v>
      </c>
      <c r="R3" s="529" t="str">
        <f>IF(Company_PC_inputs!R3="","",Company_PC_inputs!R3)</f>
        <v>Water | Bespoke | Financial</v>
      </c>
      <c r="S3" s="529" t="str">
        <f>IF(Company_PC_inputs!S3="","",Company_PC_inputs!S3)</f>
        <v>Water | Bespoke | Financial</v>
      </c>
      <c r="T3" s="529" t="str">
        <f>IF(Company_PC_inputs!T3="","",Company_PC_inputs!T3)</f>
        <v>Water | Bespoke | Financial</v>
      </c>
      <c r="U3" s="529" t="str">
        <f>IF(Company_PC_inputs!U3="","",Company_PC_inputs!U3)</f>
        <v>Water | Bespoke | Financial</v>
      </c>
      <c r="V3" s="529" t="str">
        <f>IF(Company_PC_inputs!V3="","",Company_PC_inputs!V3)</f>
        <v>Water | Bespoke | Financial</v>
      </c>
      <c r="W3" s="529" t="str">
        <f>IF(Company_PC_inputs!W3="","",Company_PC_inputs!W3)</f>
        <v>Water | Bespoke | Financial</v>
      </c>
      <c r="X3" s="529" t="str">
        <f>IF(Company_PC_inputs!X3="","",Company_PC_inputs!X3)</f>
        <v>Water | Bespoke | Financial</v>
      </c>
      <c r="Y3" s="529" t="str">
        <f>IF(Company_PC_inputs!Y3="","",Company_PC_inputs!Y3)</f>
        <v>Water | Bespoke | Financial</v>
      </c>
      <c r="Z3" s="529" t="str">
        <f>IF(Company_PC_inputs!Z3="","",Company_PC_inputs!Z3)</f>
        <v>Water | Bespoke | Financial</v>
      </c>
      <c r="AA3" s="529" t="str">
        <f>IF(Company_PC_inputs!AA3="","",Company_PC_inputs!AA3)</f>
        <v>Water | Bespoke | Financial</v>
      </c>
      <c r="AB3" s="529" t="str">
        <f>IF(Company_PC_inputs!AB3="","",Company_PC_inputs!AB3)</f>
        <v>Water | Bespoke | Financial</v>
      </c>
      <c r="AC3" s="529" t="str">
        <f>IF(Company_PC_inputs!AC3="","",Company_PC_inputs!AC3)</f>
        <v>Water | Bespoke | Financial</v>
      </c>
      <c r="AD3" s="529" t="str">
        <f>IF(Company_PC_inputs!AD3="","",Company_PC_inputs!AD3)</f>
        <v>Water | Bespoke | Financial</v>
      </c>
      <c r="AE3" s="529" t="str">
        <f>IF(Company_PC_inputs!AE3="","",Company_PC_inputs!AE3)</f>
        <v>Water | Bespoke | Financial</v>
      </c>
      <c r="AF3" s="529" t="str">
        <f>IF(Company_PC_inputs!AF3="","",Company_PC_inputs!AF3)</f>
        <v>Water | Bespoke | Financial</v>
      </c>
      <c r="AG3" s="529" t="str">
        <f>IF(Company_PC_inputs!AG3="","",Company_PC_inputs!AG3)</f>
        <v>Water | Bespoke | Financial</v>
      </c>
      <c r="AH3" s="529" t="str">
        <f>IF(Company_PC_inputs!AH3="","",Company_PC_inputs!AH3)</f>
        <v>Water | Bespoke | Financial</v>
      </c>
      <c r="AI3" s="529" t="str">
        <f>IF(Company_PC_inputs!AI3="","",Company_PC_inputs!AI3)</f>
        <v>Water | Bespoke | Financial</v>
      </c>
      <c r="AJ3" s="529" t="str">
        <f>IF(Company_PC_inputs!AJ3="","",Company_PC_inputs!AJ3)</f>
        <v>Water | Bespoke | Financial</v>
      </c>
      <c r="AK3" s="530" t="str">
        <f>IF(Company_PC_inputs!AK3="","",Company_PC_inputs!AK3)</f>
        <v>Water | Bespoke | Financial</v>
      </c>
      <c r="AL3" s="529" t="str">
        <f>IF(Company_PC_inputs!AL3="","",Company_PC_inputs!AL3)</f>
        <v>Wastewater | Common | Financial</v>
      </c>
      <c r="AM3" s="529" t="str">
        <f>IF(Company_PC_inputs!AM3="","",Company_PC_inputs!AM3)</f>
        <v>Wastewater | Common | Financial</v>
      </c>
      <c r="AN3" s="529" t="str">
        <f>IF(Company_PC_inputs!AN3="","",Company_PC_inputs!AN3)</f>
        <v>Wastewater | Common | Financial</v>
      </c>
      <c r="AO3" s="530" t="str">
        <f>IF(Company_PC_inputs!AO3="","",Company_PC_inputs!AO3)</f>
        <v>Wastewater | Common | Financial</v>
      </c>
      <c r="AP3" s="529" t="str">
        <f>IF(Company_PC_inputs!AP3="","",Company_PC_inputs!AP3)</f>
        <v>Wastewater | Bespoke | Financial</v>
      </c>
      <c r="AQ3" s="529" t="str">
        <f>IF(Company_PC_inputs!AQ3="","",Company_PC_inputs!AQ3)</f>
        <v>Wastewater | Bespoke | Financial</v>
      </c>
      <c r="AR3" s="529" t="str">
        <f>IF(Company_PC_inputs!AR3="","",Company_PC_inputs!AR3)</f>
        <v>Wastewater | Bespoke | Financial</v>
      </c>
      <c r="AS3" s="529" t="str">
        <f>IF(Company_PC_inputs!AS3="","",Company_PC_inputs!AS3)</f>
        <v>Wastewater | Bespoke | Financial</v>
      </c>
      <c r="AT3" s="529" t="str">
        <f>IF(Company_PC_inputs!AT3="","",Company_PC_inputs!AT3)</f>
        <v>Wastewater | Bespoke | Financial</v>
      </c>
      <c r="AU3" s="529" t="str">
        <f>IF(Company_PC_inputs!AU3="","",Company_PC_inputs!AU3)</f>
        <v>Wastewater | Bespoke | Financial</v>
      </c>
      <c r="AV3" s="529" t="str">
        <f>IF(Company_PC_inputs!AV3="","",Company_PC_inputs!AV3)</f>
        <v>Wastewater | Bespoke | Financial</v>
      </c>
      <c r="AW3" s="529" t="str">
        <f>IF(Company_PC_inputs!AW3="","",Company_PC_inputs!AW3)</f>
        <v>Wastewater | Bespoke | Financial</v>
      </c>
      <c r="AX3" s="529" t="str">
        <f>IF(Company_PC_inputs!AX3="","",Company_PC_inputs!AX3)</f>
        <v>Wastewater | Bespoke | Financial</v>
      </c>
      <c r="AY3" s="529" t="str">
        <f>IF(Company_PC_inputs!AY3="","",Company_PC_inputs!AY3)</f>
        <v>Wastewater | Bespoke | Financial</v>
      </c>
      <c r="AZ3" s="529" t="str">
        <f>IF(Company_PC_inputs!AZ3="","",Company_PC_inputs!AZ3)</f>
        <v>Wastewater | Bespoke | Financial</v>
      </c>
      <c r="BA3" s="529" t="str">
        <f>IF(Company_PC_inputs!BA3="","",Company_PC_inputs!BA3)</f>
        <v>Wastewater | Bespoke | Financial</v>
      </c>
      <c r="BB3" s="529" t="str">
        <f>IF(Company_PC_inputs!BB3="","",Company_PC_inputs!BB3)</f>
        <v>Wastewater | Bespoke | Financial</v>
      </c>
      <c r="BC3" s="529" t="str">
        <f>IF(Company_PC_inputs!BC3="","",Company_PC_inputs!BC3)</f>
        <v>Wastewater | Bespoke | Financial</v>
      </c>
      <c r="BD3" s="1189"/>
      <c r="BE3" s="1189"/>
      <c r="BF3" s="1189"/>
      <c r="BG3" s="1189"/>
      <c r="BH3" s="1189"/>
      <c r="BI3" s="1189"/>
      <c r="BJ3" s="1189"/>
      <c r="BK3" s="1189"/>
      <c r="BL3" s="1189"/>
      <c r="BM3" s="1189"/>
      <c r="BN3" s="1189"/>
      <c r="BO3" s="1189"/>
      <c r="BP3" s="1189"/>
      <c r="BQ3" s="1189"/>
      <c r="BR3" s="1189"/>
      <c r="BS3" s="1189"/>
    </row>
    <row r="4" spans="1:110" s="213" customFormat="1" ht="13.8">
      <c r="A4" s="444"/>
      <c r="B4" s="444"/>
      <c r="C4" s="444"/>
      <c r="D4" s="444"/>
      <c r="E4" s="444"/>
      <c r="F4" s="444"/>
      <c r="G4" s="444"/>
      <c r="H4" s="444"/>
      <c r="I4" s="444"/>
      <c r="J4" s="531"/>
      <c r="K4" s="531"/>
      <c r="L4" s="531"/>
      <c r="M4" s="531"/>
      <c r="N4" s="531"/>
      <c r="O4" s="531"/>
      <c r="P4" s="531"/>
      <c r="Q4" s="532"/>
      <c r="R4" s="531"/>
      <c r="S4" s="531"/>
      <c r="T4" s="531"/>
      <c r="U4" s="531"/>
      <c r="V4" s="531"/>
      <c r="W4" s="531"/>
      <c r="X4" s="531"/>
      <c r="Y4" s="531"/>
      <c r="Z4" s="531"/>
      <c r="AA4" s="531"/>
      <c r="AB4" s="531"/>
      <c r="AC4" s="531"/>
      <c r="AD4" s="531"/>
      <c r="AE4" s="531"/>
      <c r="AF4" s="531"/>
      <c r="AG4" s="531"/>
      <c r="AH4" s="531"/>
      <c r="AI4" s="531"/>
      <c r="AJ4" s="531"/>
      <c r="AK4" s="532"/>
      <c r="AL4" s="531"/>
      <c r="AM4" s="531"/>
      <c r="AN4" s="531"/>
      <c r="AO4" s="532"/>
      <c r="AP4" s="531"/>
      <c r="AQ4" s="531"/>
      <c r="AR4" s="531"/>
      <c r="AS4" s="531"/>
      <c r="AT4" s="531"/>
      <c r="AU4" s="531"/>
      <c r="AV4" s="531"/>
      <c r="AW4" s="531"/>
      <c r="AX4" s="531"/>
      <c r="AY4" s="531"/>
      <c r="AZ4" s="531"/>
      <c r="BA4" s="531"/>
      <c r="BB4" s="531"/>
      <c r="BC4" s="531"/>
      <c r="BD4" s="531"/>
      <c r="BE4" s="531"/>
      <c r="BF4" s="531"/>
      <c r="BG4" s="531"/>
      <c r="BH4" s="531"/>
      <c r="BI4" s="531"/>
      <c r="BJ4" s="531"/>
      <c r="BK4" s="531"/>
      <c r="BL4" s="531"/>
      <c r="BM4" s="531"/>
      <c r="BN4" s="531"/>
      <c r="BO4" s="531"/>
      <c r="BP4" s="531"/>
      <c r="BQ4" s="531"/>
      <c r="BR4" s="531"/>
      <c r="BS4" s="531"/>
    </row>
    <row r="5" spans="1:110" s="213" customFormat="1" ht="13.8">
      <c r="A5" s="444"/>
      <c r="B5" s="464" t="s">
        <v>1071</v>
      </c>
      <c r="C5" s="444"/>
      <c r="D5" s="444"/>
      <c r="E5" s="444"/>
      <c r="F5" s="444"/>
      <c r="G5" s="444"/>
      <c r="H5" s="444"/>
      <c r="I5" s="444"/>
      <c r="J5" s="531"/>
      <c r="K5" s="531"/>
      <c r="L5" s="531"/>
      <c r="M5" s="531"/>
      <c r="N5" s="531"/>
      <c r="O5" s="531"/>
      <c r="P5" s="531"/>
      <c r="Q5" s="532"/>
      <c r="R5" s="531"/>
      <c r="S5" s="531"/>
      <c r="T5" s="531"/>
      <c r="U5" s="531"/>
      <c r="V5" s="531"/>
      <c r="W5" s="531"/>
      <c r="X5" s="531"/>
      <c r="Y5" s="531"/>
      <c r="Z5" s="531"/>
      <c r="AA5" s="531"/>
      <c r="AB5" s="531"/>
      <c r="AC5" s="531"/>
      <c r="AD5" s="531"/>
      <c r="AE5" s="531"/>
      <c r="AF5" s="531"/>
      <c r="AG5" s="531"/>
      <c r="AH5" s="531"/>
      <c r="AI5" s="531"/>
      <c r="AJ5" s="531"/>
      <c r="AK5" s="532"/>
      <c r="AL5" s="531"/>
      <c r="AM5" s="531"/>
      <c r="AN5" s="531"/>
      <c r="AO5" s="532"/>
      <c r="AP5" s="531"/>
      <c r="AQ5" s="531"/>
      <c r="AR5" s="531"/>
      <c r="AS5" s="531"/>
      <c r="AT5" s="531"/>
      <c r="AU5" s="531"/>
      <c r="AV5" s="531"/>
      <c r="AW5" s="531"/>
      <c r="AX5" s="531"/>
      <c r="AY5" s="531"/>
      <c r="AZ5" s="531"/>
      <c r="BA5" s="531"/>
      <c r="BB5" s="531"/>
      <c r="BC5" s="531"/>
      <c r="BD5" s="531"/>
      <c r="BE5" s="531"/>
      <c r="BF5" s="531"/>
      <c r="BG5" s="531"/>
      <c r="BH5" s="531"/>
      <c r="BI5" s="531"/>
      <c r="BJ5" s="531"/>
      <c r="BK5" s="531"/>
      <c r="BL5" s="531"/>
      <c r="BM5" s="531"/>
      <c r="BN5" s="531"/>
      <c r="BO5" s="531"/>
      <c r="BP5" s="531"/>
      <c r="BQ5" s="531"/>
      <c r="BR5" s="531"/>
      <c r="BS5" s="531"/>
    </row>
    <row r="6" spans="1:110" s="213" customFormat="1" ht="13.8">
      <c r="A6" s="444"/>
      <c r="B6" s="444"/>
      <c r="C6" s="444"/>
      <c r="D6" s="444"/>
      <c r="E6" s="444"/>
      <c r="F6" s="444"/>
      <c r="G6" s="444"/>
      <c r="H6" s="444"/>
      <c r="I6" s="444"/>
      <c r="J6" s="531"/>
      <c r="K6" s="531"/>
      <c r="L6" s="531"/>
      <c r="M6" s="531"/>
      <c r="N6" s="531"/>
      <c r="O6" s="531"/>
      <c r="P6" s="531"/>
      <c r="Q6" s="532"/>
      <c r="R6" s="531"/>
      <c r="S6" s="531"/>
      <c r="T6" s="531"/>
      <c r="U6" s="531"/>
      <c r="V6" s="531"/>
      <c r="W6" s="531"/>
      <c r="X6" s="531"/>
      <c r="Y6" s="531"/>
      <c r="Z6" s="531"/>
      <c r="AA6" s="531"/>
      <c r="AB6" s="531"/>
      <c r="AC6" s="531"/>
      <c r="AD6" s="531"/>
      <c r="AE6" s="531"/>
      <c r="AF6" s="531"/>
      <c r="AG6" s="531"/>
      <c r="AH6" s="531"/>
      <c r="AI6" s="531"/>
      <c r="AJ6" s="531"/>
      <c r="AK6" s="532"/>
      <c r="AL6" s="531"/>
      <c r="AM6" s="531"/>
      <c r="AN6" s="531"/>
      <c r="AO6" s="532"/>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1"/>
      <c r="BO6" s="531"/>
      <c r="BP6" s="531"/>
      <c r="BQ6" s="531"/>
      <c r="BR6" s="531"/>
      <c r="BS6" s="531"/>
    </row>
    <row r="7" spans="1:110" s="213" customFormat="1" ht="13.8">
      <c r="A7" s="444"/>
      <c r="B7" s="444"/>
      <c r="C7" s="444"/>
      <c r="D7" s="444"/>
      <c r="E7" s="444" t="str">
        <f>Company_PC_inputs!E7&amp; " (Intervention)"</f>
        <v>Actual performance (Intervention)</v>
      </c>
      <c r="F7" s="444"/>
      <c r="G7" s="444" t="s">
        <v>1073</v>
      </c>
      <c r="H7" s="444"/>
      <c r="I7" s="444"/>
      <c r="J7" s="479"/>
      <c r="K7" s="479"/>
      <c r="L7" s="479"/>
      <c r="M7" s="479"/>
      <c r="N7" s="479"/>
      <c r="O7" s="479"/>
      <c r="P7" s="479"/>
      <c r="Q7" s="480"/>
      <c r="R7" s="479"/>
      <c r="S7" s="479"/>
      <c r="T7" s="479"/>
      <c r="U7" s="479"/>
      <c r="V7" s="479"/>
      <c r="W7" s="479"/>
      <c r="X7" s="479"/>
      <c r="Y7" s="479"/>
      <c r="Z7" s="479"/>
      <c r="AA7" s="479"/>
      <c r="AB7" s="479"/>
      <c r="AC7" s="479"/>
      <c r="AD7" s="479"/>
      <c r="AE7" s="479"/>
      <c r="AF7" s="479"/>
      <c r="AG7" s="479"/>
      <c r="AH7" s="479"/>
      <c r="AI7" s="479"/>
      <c r="AJ7" s="479"/>
      <c r="AK7" s="480"/>
      <c r="AL7" s="479"/>
      <c r="AM7" s="479"/>
      <c r="AN7" s="479"/>
      <c r="AO7" s="480"/>
      <c r="AP7" s="479"/>
      <c r="AQ7" s="479"/>
      <c r="AR7" s="479"/>
      <c r="AS7" s="479"/>
      <c r="AT7" s="479"/>
      <c r="AU7" s="479"/>
      <c r="AV7" s="479"/>
      <c r="AW7" s="479"/>
      <c r="AX7" s="479"/>
      <c r="AY7" s="479"/>
      <c r="AZ7" s="479"/>
      <c r="BA7" s="479"/>
      <c r="BB7" s="479"/>
      <c r="BC7" s="480"/>
      <c r="BD7" s="479"/>
      <c r="BE7" s="479"/>
      <c r="BF7" s="479"/>
      <c r="BG7" s="479"/>
      <c r="BH7" s="479"/>
      <c r="BI7" s="479"/>
      <c r="BJ7" s="479"/>
      <c r="BK7" s="479"/>
      <c r="BL7" s="479"/>
      <c r="BM7" s="479"/>
      <c r="BN7" s="479"/>
      <c r="BO7" s="479"/>
      <c r="BP7" s="479"/>
      <c r="BQ7" s="479"/>
      <c r="BR7" s="479"/>
      <c r="BS7" s="479"/>
    </row>
    <row r="8" spans="1:110" s="213" customFormat="1" ht="13.8">
      <c r="A8" s="444"/>
      <c r="B8" s="444"/>
      <c r="C8" s="444"/>
      <c r="D8" s="444"/>
      <c r="E8" s="444" t="str">
        <f>Company_PC_inputs!E8&amp; " (Intervention)"</f>
        <v>Baseline (if applicable) (Intervention)</v>
      </c>
      <c r="F8" s="444"/>
      <c r="G8" s="444" t="s">
        <v>1075</v>
      </c>
      <c r="H8" s="444"/>
      <c r="I8" s="444"/>
      <c r="J8" s="479"/>
      <c r="K8" s="479"/>
      <c r="L8" s="479"/>
      <c r="M8" s="479"/>
      <c r="N8" s="479"/>
      <c r="O8" s="479"/>
      <c r="P8" s="479"/>
      <c r="Q8" s="480"/>
      <c r="R8" s="479"/>
      <c r="S8" s="479"/>
      <c r="T8" s="479"/>
      <c r="U8" s="479"/>
      <c r="V8" s="479"/>
      <c r="W8" s="479"/>
      <c r="X8" s="479"/>
      <c r="Y8" s="479"/>
      <c r="Z8" s="479"/>
      <c r="AA8" s="479"/>
      <c r="AB8" s="479"/>
      <c r="AC8" s="479"/>
      <c r="AD8" s="479"/>
      <c r="AE8" s="479"/>
      <c r="AF8" s="479"/>
      <c r="AG8" s="479"/>
      <c r="AH8" s="479"/>
      <c r="AI8" s="479"/>
      <c r="AJ8" s="479"/>
      <c r="AK8" s="480"/>
      <c r="AL8" s="479"/>
      <c r="AM8" s="479"/>
      <c r="AN8" s="479"/>
      <c r="AO8" s="480"/>
      <c r="AP8" s="479"/>
      <c r="AQ8" s="479"/>
      <c r="AR8" s="479"/>
      <c r="AS8" s="479"/>
      <c r="AT8" s="479"/>
      <c r="AU8" s="479"/>
      <c r="AV8" s="479"/>
      <c r="AW8" s="479"/>
      <c r="AX8" s="479"/>
      <c r="AY8" s="479"/>
      <c r="AZ8" s="479"/>
      <c r="BA8" s="479"/>
      <c r="BB8" s="479"/>
      <c r="BC8" s="480"/>
      <c r="BD8" s="479"/>
      <c r="BE8" s="479"/>
      <c r="BF8" s="479"/>
      <c r="BG8" s="479"/>
      <c r="BH8" s="479"/>
      <c r="BI8" s="479"/>
      <c r="BJ8" s="479"/>
      <c r="BK8" s="479"/>
      <c r="BL8" s="479"/>
      <c r="BM8" s="479"/>
      <c r="BN8" s="479"/>
      <c r="BO8" s="479"/>
      <c r="BP8" s="479"/>
      <c r="BQ8" s="479"/>
      <c r="BR8" s="479"/>
      <c r="BS8" s="479"/>
    </row>
    <row r="9" spans="1:110" s="213" customFormat="1" ht="13.8">
      <c r="A9" s="444"/>
      <c r="B9" s="444"/>
      <c r="C9" s="444"/>
      <c r="D9" s="444"/>
      <c r="E9" s="444" t="str">
        <f>Company_PC_inputs!E9&amp; " (Intervention)"</f>
        <v xml:space="preserve"> (Intervention)</v>
      </c>
      <c r="F9" s="444"/>
      <c r="G9" s="444"/>
      <c r="H9" s="444"/>
      <c r="I9" s="444"/>
      <c r="J9" s="479"/>
      <c r="K9" s="479"/>
      <c r="L9" s="479"/>
      <c r="M9" s="479"/>
      <c r="N9" s="479"/>
      <c r="O9" s="479"/>
      <c r="P9" s="479"/>
      <c r="Q9" s="480"/>
      <c r="R9" s="479"/>
      <c r="S9" s="479"/>
      <c r="T9" s="479"/>
      <c r="U9" s="479"/>
      <c r="V9" s="479"/>
      <c r="W9" s="479"/>
      <c r="X9" s="479"/>
      <c r="Y9" s="479"/>
      <c r="Z9" s="479"/>
      <c r="AA9" s="479"/>
      <c r="AB9" s="479"/>
      <c r="AC9" s="479"/>
      <c r="AD9" s="479"/>
      <c r="AE9" s="479"/>
      <c r="AF9" s="479"/>
      <c r="AG9" s="479"/>
      <c r="AH9" s="479"/>
      <c r="AI9" s="479"/>
      <c r="AJ9" s="479"/>
      <c r="AK9" s="480"/>
      <c r="AL9" s="479"/>
      <c r="AM9" s="479"/>
      <c r="AN9" s="479"/>
      <c r="AO9" s="480"/>
      <c r="AP9" s="479"/>
      <c r="AQ9" s="479"/>
      <c r="AR9" s="479"/>
      <c r="AS9" s="479"/>
      <c r="AT9" s="479"/>
      <c r="AU9" s="479"/>
      <c r="AV9" s="479"/>
      <c r="AW9" s="479"/>
      <c r="AX9" s="479"/>
      <c r="AY9" s="479"/>
      <c r="AZ9" s="479"/>
      <c r="BA9" s="479"/>
      <c r="BB9" s="479"/>
      <c r="BC9" s="480"/>
      <c r="BD9" s="479"/>
      <c r="BE9" s="479"/>
      <c r="BF9" s="479"/>
      <c r="BG9" s="479"/>
      <c r="BH9" s="479"/>
      <c r="BI9" s="479"/>
      <c r="BJ9" s="479"/>
      <c r="BK9" s="479"/>
      <c r="BL9" s="479"/>
      <c r="BM9" s="479"/>
      <c r="BN9" s="479"/>
      <c r="BO9" s="479"/>
      <c r="BP9" s="479"/>
      <c r="BQ9" s="479"/>
      <c r="BR9" s="479"/>
      <c r="BS9" s="479"/>
    </row>
    <row r="10" spans="1:110" s="213" customFormat="1" ht="13.8">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13" customFormat="1" ht="13.8">
      <c r="A11" s="444"/>
      <c r="B11" s="444"/>
      <c r="C11" s="444"/>
      <c r="D11" s="454"/>
      <c r="E11" s="444" t="str">
        <f>Company_PC_inputs!E11&amp; " (Intervention)"</f>
        <v>Is the HH:MM:SS format being used (Intervention)</v>
      </c>
      <c r="F11" s="444"/>
      <c r="G11" s="444" t="s">
        <v>425</v>
      </c>
      <c r="H11" s="444"/>
      <c r="I11" s="444"/>
      <c r="J11" s="485" t="b">
        <f>J$31=Validation!$F$6</f>
        <v>0</v>
      </c>
      <c r="K11" s="485" t="b">
        <f>K$31=Validation!$F$6</f>
        <v>0</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13" customFormat="1" ht="13.8">
      <c r="A12" s="444"/>
      <c r="B12" s="444"/>
      <c r="C12" s="444"/>
      <c r="D12" s="444"/>
      <c r="E12" s="444"/>
      <c r="F12" s="444"/>
      <c r="G12" s="444"/>
      <c r="H12" s="444"/>
      <c r="I12" s="444"/>
      <c r="J12" s="490"/>
      <c r="K12" s="490"/>
      <c r="L12" s="490"/>
      <c r="M12" s="490"/>
      <c r="N12" s="490"/>
      <c r="O12" s="490"/>
      <c r="P12" s="490"/>
      <c r="Q12" s="489"/>
      <c r="R12" s="490"/>
      <c r="S12" s="490"/>
      <c r="T12" s="490"/>
      <c r="U12" s="490"/>
      <c r="V12" s="490"/>
      <c r="W12" s="490"/>
      <c r="X12" s="490"/>
      <c r="Y12" s="490"/>
      <c r="Z12" s="490"/>
      <c r="AA12" s="490"/>
      <c r="AB12" s="490"/>
      <c r="AC12" s="490"/>
      <c r="AD12" s="490"/>
      <c r="AE12" s="490"/>
      <c r="AF12" s="490"/>
      <c r="AG12" s="490"/>
      <c r="AH12" s="490"/>
      <c r="AI12" s="490"/>
      <c r="AJ12" s="490"/>
      <c r="AK12" s="489"/>
      <c r="AL12" s="490"/>
      <c r="AM12" s="490"/>
      <c r="AN12" s="490"/>
      <c r="AO12" s="489"/>
      <c r="AP12" s="490"/>
      <c r="AQ12" s="490"/>
      <c r="AR12" s="490"/>
      <c r="AS12" s="490"/>
      <c r="AT12" s="490"/>
      <c r="AU12" s="490"/>
      <c r="AV12" s="490"/>
      <c r="AW12" s="490"/>
      <c r="AX12" s="490"/>
      <c r="AY12" s="490"/>
      <c r="AZ12" s="490"/>
      <c r="BA12" s="490"/>
      <c r="BB12" s="490"/>
      <c r="BC12" s="489"/>
      <c r="BD12" s="490"/>
      <c r="BE12" s="490"/>
      <c r="BF12" s="490"/>
      <c r="BG12" s="490"/>
      <c r="BH12" s="490"/>
      <c r="BI12" s="490"/>
      <c r="BJ12" s="490"/>
      <c r="BK12" s="490"/>
      <c r="BL12" s="490"/>
      <c r="BM12" s="490"/>
      <c r="BN12" s="490"/>
      <c r="BO12" s="490"/>
      <c r="BP12" s="490"/>
      <c r="BQ12" s="490"/>
      <c r="BR12" s="490"/>
      <c r="BS12" s="490"/>
    </row>
    <row r="13" spans="1:110" s="213" customFormat="1" ht="13.8">
      <c r="A13" s="444"/>
      <c r="B13" s="444"/>
      <c r="C13" s="444"/>
      <c r="D13" s="444"/>
      <c r="E13" s="444"/>
      <c r="F13" s="444"/>
      <c r="G13" s="444"/>
      <c r="H13" s="444"/>
      <c r="I13" s="444"/>
      <c r="J13" s="490"/>
      <c r="K13" s="490"/>
      <c r="L13" s="490"/>
      <c r="M13" s="490"/>
      <c r="N13" s="490"/>
      <c r="O13" s="490"/>
      <c r="P13" s="490"/>
      <c r="Q13" s="489"/>
      <c r="R13" s="490"/>
      <c r="S13" s="490"/>
      <c r="T13" s="490"/>
      <c r="U13" s="490"/>
      <c r="V13" s="490"/>
      <c r="W13" s="490"/>
      <c r="X13" s="490"/>
      <c r="Y13" s="490"/>
      <c r="Z13" s="490"/>
      <c r="AA13" s="490"/>
      <c r="AB13" s="490"/>
      <c r="AC13" s="490"/>
      <c r="AD13" s="490"/>
      <c r="AE13" s="490"/>
      <c r="AF13" s="490"/>
      <c r="AG13" s="490"/>
      <c r="AH13" s="490"/>
      <c r="AI13" s="490"/>
      <c r="AJ13" s="490"/>
      <c r="AK13" s="489"/>
      <c r="AL13" s="490"/>
      <c r="AM13" s="490"/>
      <c r="AN13" s="490"/>
      <c r="AO13" s="489"/>
      <c r="AP13" s="490"/>
      <c r="AQ13" s="490"/>
      <c r="AR13" s="490"/>
      <c r="AS13" s="490"/>
      <c r="AT13" s="490"/>
      <c r="AU13" s="490"/>
      <c r="AV13" s="490"/>
      <c r="AW13" s="490"/>
      <c r="AX13" s="490"/>
      <c r="AY13" s="490"/>
      <c r="AZ13" s="490"/>
      <c r="BA13" s="490"/>
      <c r="BB13" s="490"/>
      <c r="BC13" s="489"/>
      <c r="BD13" s="490"/>
      <c r="BE13" s="490"/>
      <c r="BF13" s="490"/>
      <c r="BG13" s="490"/>
      <c r="BH13" s="490"/>
      <c r="BI13" s="490"/>
      <c r="BJ13" s="490"/>
      <c r="BK13" s="490"/>
      <c r="BL13" s="490"/>
      <c r="BM13" s="490"/>
      <c r="BN13" s="490"/>
      <c r="BO13" s="490"/>
      <c r="BP13" s="490"/>
      <c r="BQ13" s="490"/>
      <c r="BR13" s="490"/>
      <c r="BS13" s="490"/>
    </row>
    <row r="14" spans="1:110" s="213" customFormat="1" ht="13.8">
      <c r="A14" s="444"/>
      <c r="B14" s="444"/>
      <c r="C14" s="444"/>
      <c r="D14" s="444"/>
      <c r="E14" s="444"/>
      <c r="F14" s="444"/>
      <c r="G14" s="444"/>
      <c r="H14" s="444"/>
      <c r="I14" s="444"/>
      <c r="J14" s="533"/>
      <c r="K14" s="533"/>
      <c r="L14" s="533"/>
      <c r="M14" s="533"/>
      <c r="N14" s="533"/>
      <c r="O14" s="533"/>
      <c r="P14" s="533"/>
      <c r="Q14" s="534"/>
      <c r="R14" s="533"/>
      <c r="S14" s="533"/>
      <c r="T14" s="533"/>
      <c r="U14" s="533"/>
      <c r="V14" s="533"/>
      <c r="W14" s="533"/>
      <c r="X14" s="533"/>
      <c r="Y14" s="533"/>
      <c r="Z14" s="533"/>
      <c r="AA14" s="533"/>
      <c r="AB14" s="533"/>
      <c r="AC14" s="533"/>
      <c r="AD14" s="533"/>
      <c r="AE14" s="533"/>
      <c r="AF14" s="533"/>
      <c r="AG14" s="533"/>
      <c r="AH14" s="533"/>
      <c r="AI14" s="533"/>
      <c r="AJ14" s="533"/>
      <c r="AK14" s="534"/>
      <c r="AL14" s="533"/>
      <c r="AM14" s="533"/>
      <c r="AN14" s="533"/>
      <c r="AO14" s="534"/>
      <c r="AP14" s="533"/>
      <c r="AQ14" s="533"/>
      <c r="AR14" s="533"/>
      <c r="AS14" s="533"/>
      <c r="AT14" s="533"/>
      <c r="AU14" s="533"/>
      <c r="AV14" s="533"/>
      <c r="AW14" s="533"/>
      <c r="AX14" s="533"/>
      <c r="AY14" s="533"/>
      <c r="AZ14" s="533"/>
      <c r="BA14" s="533"/>
      <c r="BB14" s="533"/>
      <c r="BC14" s="534"/>
      <c r="BD14" s="533"/>
      <c r="BE14" s="533"/>
      <c r="BF14" s="533"/>
      <c r="BG14" s="533"/>
      <c r="BH14" s="533"/>
      <c r="BI14" s="533"/>
      <c r="BJ14" s="533"/>
      <c r="BK14" s="533"/>
      <c r="BL14" s="533"/>
      <c r="BM14" s="533"/>
      <c r="BN14" s="533"/>
      <c r="BO14" s="533"/>
      <c r="BP14" s="533"/>
      <c r="BQ14" s="533"/>
      <c r="BR14" s="533"/>
      <c r="BS14" s="533"/>
    </row>
    <row r="15" spans="1:110" s="213" customFormat="1" ht="13.8">
      <c r="A15" s="444"/>
      <c r="B15" s="464" t="s">
        <v>1077</v>
      </c>
      <c r="C15" s="444"/>
      <c r="D15" s="444"/>
      <c r="E15" s="444"/>
      <c r="F15" s="444"/>
      <c r="G15" s="444"/>
      <c r="H15" s="444"/>
      <c r="I15" s="444"/>
      <c r="J15" s="533"/>
      <c r="K15" s="533"/>
      <c r="L15" s="533"/>
      <c r="M15" s="533"/>
      <c r="N15" s="533"/>
      <c r="O15" s="533"/>
      <c r="P15" s="533"/>
      <c r="Q15" s="534"/>
      <c r="R15" s="533"/>
      <c r="S15" s="533"/>
      <c r="T15" s="533"/>
      <c r="U15" s="533"/>
      <c r="V15" s="533"/>
      <c r="W15" s="533"/>
      <c r="X15" s="533"/>
      <c r="Y15" s="533"/>
      <c r="Z15" s="533"/>
      <c r="AA15" s="533"/>
      <c r="AB15" s="533"/>
      <c r="AC15" s="533"/>
      <c r="AD15" s="533"/>
      <c r="AE15" s="533"/>
      <c r="AF15" s="533"/>
      <c r="AG15" s="533"/>
      <c r="AH15" s="533"/>
      <c r="AI15" s="533"/>
      <c r="AJ15" s="533"/>
      <c r="AK15" s="534"/>
      <c r="AL15" s="533"/>
      <c r="AM15" s="533"/>
      <c r="AN15" s="533"/>
      <c r="AO15" s="534"/>
      <c r="AP15" s="533"/>
      <c r="AQ15" s="533"/>
      <c r="AR15" s="533"/>
      <c r="AS15" s="533"/>
      <c r="AT15" s="533"/>
      <c r="AU15" s="533"/>
      <c r="AV15" s="533"/>
      <c r="AW15" s="533"/>
      <c r="AX15" s="533"/>
      <c r="AY15" s="533"/>
      <c r="AZ15" s="533"/>
      <c r="BA15" s="533"/>
      <c r="BB15" s="533"/>
      <c r="BC15" s="534"/>
      <c r="BD15" s="533"/>
      <c r="BE15" s="533"/>
      <c r="BF15" s="533"/>
      <c r="BG15" s="533"/>
      <c r="BH15" s="533"/>
      <c r="BI15" s="533"/>
      <c r="BJ15" s="533"/>
      <c r="BK15" s="533"/>
      <c r="BL15" s="533"/>
      <c r="BM15" s="533"/>
      <c r="BN15" s="533"/>
      <c r="BO15" s="533"/>
      <c r="BP15" s="533"/>
      <c r="BQ15" s="533"/>
      <c r="BR15" s="533"/>
      <c r="BS15" s="533"/>
    </row>
    <row r="16" spans="1:110" s="213" customFormat="1" ht="13.8">
      <c r="A16" s="444"/>
      <c r="B16" s="444"/>
      <c r="C16" s="444"/>
      <c r="D16" s="444"/>
      <c r="E16" s="444" t="str">
        <f>Company_PC_inputs!E16&amp; " (Intervention)"</f>
        <v>Performance commitment reference (Intervention)</v>
      </c>
      <c r="F16" s="444"/>
      <c r="G16" s="444" t="s">
        <v>1052</v>
      </c>
      <c r="H16" s="444"/>
      <c r="I16" s="444"/>
      <c r="J16" s="535" t="str">
        <f>IF(Company_PC_inputs!J16="","",Company_PC_inputs!J16)</f>
        <v>PR19SSC_D1</v>
      </c>
      <c r="K16" s="535" t="str">
        <f>IF(Company_PC_inputs!K16="","",Company_PC_inputs!K16)</f>
        <v>PR19SSC_D2</v>
      </c>
      <c r="L16" s="535" t="str">
        <f>IF(Company_PC_inputs!L16="","",Company_PC_inputs!L16)</f>
        <v>PR19SSC_C1</v>
      </c>
      <c r="M16" s="535" t="str">
        <f>IF(Company_PC_inputs!M16="","",Company_PC_inputs!M16)</f>
        <v>PR19SSC_C2</v>
      </c>
      <c r="N16" s="535" t="str">
        <f>IF(Company_PC_inputs!N16="","",Company_PC_inputs!N16)</f>
        <v>PR19SSC_C3</v>
      </c>
      <c r="O16" s="535" t="str">
        <f>IF(Company_PC_inputs!O16="","",Company_PC_inputs!O16)</f>
        <v>PR19SSC_C4</v>
      </c>
      <c r="P16" s="535" t="str">
        <f>IF(Company_PC_inputs!P16="","",Company_PC_inputs!P16)</f>
        <v>PR19SSC_D4</v>
      </c>
      <c r="Q16" s="536" t="str">
        <f>IF(Company_PC_inputs!Q16="","",Company_PC_inputs!Q16)</f>
        <v>PR19SSC_D5</v>
      </c>
      <c r="R16" s="535" t="str">
        <f>IF(Company_PC_inputs!R16="","",Company_PC_inputs!R16)</f>
        <v>PR19SSC_B1</v>
      </c>
      <c r="S16" s="535" t="str">
        <f>IF(Company_PC_inputs!S16="","",Company_PC_inputs!S16)</f>
        <v>PR19SSC_B2</v>
      </c>
      <c r="T16" s="535" t="str">
        <f>IF(Company_PC_inputs!T16="","",Company_PC_inputs!T16)</f>
        <v>PR19SSC_B3</v>
      </c>
      <c r="U16" s="535" t="str">
        <f>IF(Company_PC_inputs!U16="","",Company_PC_inputs!U16)</f>
        <v>PR19SSC_C5</v>
      </c>
      <c r="V16" s="535" t="str">
        <f>IF(Company_PC_inputs!V16="","",Company_PC_inputs!V16)</f>
        <v>PR19SSC_C7</v>
      </c>
      <c r="W16" s="535" t="str">
        <f>IF(Company_PC_inputs!W16="","",Company_PC_inputs!W16)</f>
        <v>PR19SSC_D6</v>
      </c>
      <c r="X16" s="535" t="str">
        <f>IF(Company_PC_inputs!X16="","",Company_PC_inputs!X16)</f>
        <v>PR19SSC_D7</v>
      </c>
      <c r="Y16" s="535" t="str">
        <f>IF(Company_PC_inputs!Y16="","",Company_PC_inputs!Y16)</f>
        <v>PR19SSC_D8</v>
      </c>
      <c r="Z16" s="535" t="str">
        <f>IF(Company_PC_inputs!Z16="","",Company_PC_inputs!Z16)</f>
        <v>PR19SSC_E2</v>
      </c>
      <c r="AA16" s="535" t="str">
        <f>IF(Company_PC_inputs!AA16="","",Company_PC_inputs!AA16)</f>
        <v/>
      </c>
      <c r="AB16" s="535" t="str">
        <f>IF(Company_PC_inputs!AB16="","",Company_PC_inputs!AB16)</f>
        <v/>
      </c>
      <c r="AC16" s="535" t="str">
        <f>IF(Company_PC_inputs!AC16="","",Company_PC_inputs!AC16)</f>
        <v/>
      </c>
      <c r="AD16" s="535" t="str">
        <f>IF(Company_PC_inputs!AD16="","",Company_PC_inputs!AD16)</f>
        <v/>
      </c>
      <c r="AE16" s="535" t="str">
        <f>IF(Company_PC_inputs!AE16="","",Company_PC_inputs!AE16)</f>
        <v/>
      </c>
      <c r="AF16" s="535" t="str">
        <f>IF(Company_PC_inputs!AF16="","",Company_PC_inputs!AF16)</f>
        <v/>
      </c>
      <c r="AG16" s="535" t="str">
        <f>IF(Company_PC_inputs!AG16="","",Company_PC_inputs!AG16)</f>
        <v/>
      </c>
      <c r="AH16" s="535" t="str">
        <f>IF(Company_PC_inputs!AH16="","",Company_PC_inputs!AH16)</f>
        <v/>
      </c>
      <c r="AI16" s="535" t="str">
        <f>IF(Company_PC_inputs!AI16="","",Company_PC_inputs!AI16)</f>
        <v/>
      </c>
      <c r="AJ16" s="535" t="str">
        <f>IF(Company_PC_inputs!AJ16="","",Company_PC_inputs!AJ16)</f>
        <v/>
      </c>
      <c r="AK16" s="536" t="str">
        <f>IF(Company_PC_inputs!AK16="","",Company_PC_inputs!AK16)</f>
        <v/>
      </c>
      <c r="AL16" s="535" t="str">
        <f>IF(Company_PC_inputs!AL16="","",Company_PC_inputs!AL16)</f>
        <v/>
      </c>
      <c r="AM16" s="535" t="str">
        <f>IF(Company_PC_inputs!AM16="","",Company_PC_inputs!AM16)</f>
        <v/>
      </c>
      <c r="AN16" s="535" t="str">
        <f>IF(Company_PC_inputs!AN16="","",Company_PC_inputs!AN16)</f>
        <v/>
      </c>
      <c r="AO16" s="536" t="str">
        <f>IF(Company_PC_inputs!AO16="","",Company_PC_inputs!AO16)</f>
        <v/>
      </c>
      <c r="AP16" s="535" t="str">
        <f>IF(Company_PC_inputs!AP16="","",Company_PC_inputs!AP16)</f>
        <v/>
      </c>
      <c r="AQ16" s="535" t="str">
        <f>IF(Company_PC_inputs!AQ16="","",Company_PC_inputs!AQ16)</f>
        <v/>
      </c>
      <c r="AR16" s="535" t="str">
        <f>IF(Company_PC_inputs!AR16="","",Company_PC_inputs!AR16)</f>
        <v/>
      </c>
      <c r="AS16" s="535" t="str">
        <f>IF(Company_PC_inputs!AS16="","",Company_PC_inputs!AS16)</f>
        <v/>
      </c>
      <c r="AT16" s="535" t="str">
        <f>IF(Company_PC_inputs!AT16="","",Company_PC_inputs!AT16)</f>
        <v/>
      </c>
      <c r="AU16" s="535" t="str">
        <f>IF(Company_PC_inputs!AU16="","",Company_PC_inputs!AU16)</f>
        <v/>
      </c>
      <c r="AV16" s="535" t="str">
        <f>IF(Company_PC_inputs!AV16="","",Company_PC_inputs!AV16)</f>
        <v/>
      </c>
      <c r="AW16" s="535" t="str">
        <f>IF(Company_PC_inputs!AW16="","",Company_PC_inputs!AW16)</f>
        <v/>
      </c>
      <c r="AX16" s="535" t="str">
        <f>IF(Company_PC_inputs!AX16="","",Company_PC_inputs!AX16)</f>
        <v/>
      </c>
      <c r="AY16" s="535" t="str">
        <f>IF(Company_PC_inputs!AY16="","",Company_PC_inputs!AY16)</f>
        <v/>
      </c>
      <c r="AZ16" s="535" t="str">
        <f>IF(Company_PC_inputs!AZ16="","",Company_PC_inputs!AZ16)</f>
        <v/>
      </c>
      <c r="BA16" s="535" t="str">
        <f>IF(Company_PC_inputs!BA16="","",Company_PC_inputs!BA16)</f>
        <v/>
      </c>
      <c r="BB16" s="535" t="str">
        <f>IF(Company_PC_inputs!BB16="","",Company_PC_inputs!BB16)</f>
        <v/>
      </c>
      <c r="BC16" s="536" t="str">
        <f>IF(Company_PC_inputs!BC16="","",Company_PC_inputs!BC16)</f>
        <v/>
      </c>
      <c r="BD16" s="535" t="str">
        <f>IF(Company_PC_inputs!BD16="","",Company_PC_inputs!BD16)</f>
        <v/>
      </c>
      <c r="BE16" s="535" t="str">
        <f>IF(Company_PC_inputs!BE16="","",Company_PC_inputs!BE16)</f>
        <v/>
      </c>
      <c r="BF16" s="535" t="str">
        <f>IF(Company_PC_inputs!BF16="","",Company_PC_inputs!BF16)</f>
        <v/>
      </c>
      <c r="BG16" s="535" t="str">
        <f>IF(Company_PC_inputs!BG16="","",Company_PC_inputs!BG16)</f>
        <v/>
      </c>
      <c r="BH16" s="535" t="str">
        <f>IF(Company_PC_inputs!BH16="","",Company_PC_inputs!BH16)</f>
        <v/>
      </c>
      <c r="BI16" s="535" t="str">
        <f>IF(Company_PC_inputs!BI16="","",Company_PC_inputs!BI16)</f>
        <v/>
      </c>
      <c r="BJ16" s="535" t="str">
        <f>IF(Company_PC_inputs!BJ16="","",Company_PC_inputs!BJ16)</f>
        <v/>
      </c>
      <c r="BK16" s="535" t="str">
        <f>IF(Company_PC_inputs!BK16="","",Company_PC_inputs!BK16)</f>
        <v/>
      </c>
      <c r="BL16" s="535" t="str">
        <f>IF(Company_PC_inputs!BL16="","",Company_PC_inputs!BL16)</f>
        <v/>
      </c>
      <c r="BM16" s="535" t="str">
        <f>IF(Company_PC_inputs!BM16="","",Company_PC_inputs!BM16)</f>
        <v/>
      </c>
      <c r="BN16" s="535" t="str">
        <f>IF(Company_PC_inputs!BN16="","",Company_PC_inputs!BN16)</f>
        <v/>
      </c>
      <c r="BO16" s="535" t="str">
        <f>IF(Company_PC_inputs!BO16="","",Company_PC_inputs!BO16)</f>
        <v/>
      </c>
      <c r="BP16" s="535" t="str">
        <f>IF(Company_PC_inputs!BP16="","",Company_PC_inputs!BP16)</f>
        <v/>
      </c>
      <c r="BQ16" s="535" t="str">
        <f>IF(Company_PC_inputs!BQ16="","",Company_PC_inputs!BQ16)</f>
        <v/>
      </c>
      <c r="BR16" s="535" t="str">
        <f>IF(Company_PC_inputs!BR16="","",Company_PC_inputs!BR16)</f>
        <v/>
      </c>
      <c r="BS16" s="535" t="str">
        <f>IF(Company_PC_inputs!BS16="","",Company_PC_inputs!BS16)</f>
        <v/>
      </c>
    </row>
    <row r="17" spans="1:71" s="217" customFormat="1" ht="27.6">
      <c r="A17" s="493"/>
      <c r="B17" s="493"/>
      <c r="C17" s="493"/>
      <c r="D17" s="493"/>
      <c r="E17" s="444" t="str">
        <f>Company_PC_inputs!E17&amp; " (Intervention)"</f>
        <v>Performance commitment name (Intervention)</v>
      </c>
      <c r="F17" s="493"/>
      <c r="G17" s="493" t="s">
        <v>1052</v>
      </c>
      <c r="H17" s="493"/>
      <c r="I17" s="493"/>
      <c r="J17" s="494" t="str">
        <f>IF(Company_PC_inputs!J17="","",Company_PC_inputs!J17)</f>
        <v>Water quality compliance (CRI)</v>
      </c>
      <c r="K17" s="494" t="str">
        <f>IF(Company_PC_inputs!K17="","",Company_PC_inputs!K17)</f>
        <v>Water supply interruptions</v>
      </c>
      <c r="L17" s="494" t="str">
        <f>IF(Company_PC_inputs!L17="","",Company_PC_inputs!L17)</f>
        <v>Leakage South Staffs region</v>
      </c>
      <c r="M17" s="494" t="str">
        <f>IF(Company_PC_inputs!M17="","",Company_PC_inputs!M17)</f>
        <v>Leakage Cambridge region</v>
      </c>
      <c r="N17" s="494" t="str">
        <f>IF(Company_PC_inputs!N17="","",Company_PC_inputs!N17)</f>
        <v>Per capita consumption South Staffs region</v>
      </c>
      <c r="O17" s="494" t="str">
        <f>IF(Company_PC_inputs!O17="","",Company_PC_inputs!O17)</f>
        <v>Per capita consumption Cambridge region</v>
      </c>
      <c r="P17" s="494" t="str">
        <f>IF(Company_PC_inputs!P17="","",Company_PC_inputs!P17)</f>
        <v>Mains repairs</v>
      </c>
      <c r="Q17" s="495" t="str">
        <f>IF(Company_PC_inputs!Q17="","",Company_PC_inputs!Q17)</f>
        <v>Unplanned outage</v>
      </c>
      <c r="R17" s="494" t="str">
        <f>IF(Company_PC_inputs!R17="","",Company_PC_inputs!R17)</f>
        <v>Financial support</v>
      </c>
      <c r="S17" s="494" t="str">
        <f>IF(Company_PC_inputs!S17="","",Company_PC_inputs!S17)</f>
        <v>Extra Care assistance</v>
      </c>
      <c r="T17" s="494" t="str">
        <f>IF(Company_PC_inputs!T17="","",Company_PC_inputs!T17)</f>
        <v>Education activity</v>
      </c>
      <c r="U17" s="494" t="str">
        <f>IF(Company_PC_inputs!U17="","",Company_PC_inputs!U17)</f>
        <v>Environmentally sensitive water abstraction</v>
      </c>
      <c r="V17" s="494" t="str">
        <f>IF(Company_PC_inputs!V17="","",Company_PC_inputs!V17)</f>
        <v>Protecting wildlife, plants, habitats and catchments</v>
      </c>
      <c r="W17" s="494" t="str">
        <f>IF(Company_PC_inputs!W17="","",Company_PC_inputs!W17)</f>
        <v>Customer contact about water quality</v>
      </c>
      <c r="X17" s="494" t="str">
        <f>IF(Company_PC_inputs!X17="","",Company_PC_inputs!X17)</f>
        <v>Visible leak repair time</v>
      </c>
      <c r="Y17" s="494" t="str">
        <f>IF(Company_PC_inputs!Y17="","",Company_PC_inputs!Y17)</f>
        <v>Water treatment works delivery programme</v>
      </c>
      <c r="Z17" s="494" t="str">
        <f>IF(Company_PC_inputs!Z17="","",Company_PC_inputs!Z17)</f>
        <v>Residential void properties and gap sites</v>
      </c>
      <c r="AA17" s="494" t="str">
        <f>IF(Company_PC_inputs!AA17="","",Company_PC_inputs!AA17)</f>
        <v/>
      </c>
      <c r="AB17" s="494" t="str">
        <f>IF(Company_PC_inputs!AB17="","",Company_PC_inputs!AB17)</f>
        <v/>
      </c>
      <c r="AC17" s="494" t="str">
        <f>IF(Company_PC_inputs!AC17="","",Company_PC_inputs!AC17)</f>
        <v/>
      </c>
      <c r="AD17" s="494" t="str">
        <f>IF(Company_PC_inputs!AD17="","",Company_PC_inputs!AD17)</f>
        <v/>
      </c>
      <c r="AE17" s="494" t="str">
        <f>IF(Company_PC_inputs!AE17="","",Company_PC_inputs!AE17)</f>
        <v/>
      </c>
      <c r="AF17" s="494" t="str">
        <f>IF(Company_PC_inputs!AF17="","",Company_PC_inputs!AF17)</f>
        <v/>
      </c>
      <c r="AG17" s="494" t="str">
        <f>IF(Company_PC_inputs!AG17="","",Company_PC_inputs!AG17)</f>
        <v/>
      </c>
      <c r="AH17" s="494" t="str">
        <f>IF(Company_PC_inputs!AH17="","",Company_PC_inputs!AH17)</f>
        <v/>
      </c>
      <c r="AI17" s="494" t="str">
        <f>IF(Company_PC_inputs!AI17="","",Company_PC_inputs!AI17)</f>
        <v/>
      </c>
      <c r="AJ17" s="494" t="str">
        <f>IF(Company_PC_inputs!AJ17="","",Company_PC_inputs!AJ17)</f>
        <v/>
      </c>
      <c r="AK17" s="495" t="str">
        <f>IF(Company_PC_inputs!AK17="","",Company_PC_inputs!AK17)</f>
        <v/>
      </c>
      <c r="AL17" s="494" t="str">
        <f>IF(Company_PC_inputs!AL17="","",Company_PC_inputs!AL17)</f>
        <v/>
      </c>
      <c r="AM17" s="494" t="str">
        <f>IF(Company_PC_inputs!AM17="","",Company_PC_inputs!AM17)</f>
        <v/>
      </c>
      <c r="AN17" s="494" t="str">
        <f>IF(Company_PC_inputs!AN17="","",Company_PC_inputs!AN17)</f>
        <v/>
      </c>
      <c r="AO17" s="495" t="str">
        <f>IF(Company_PC_inputs!AO17="","",Company_PC_inputs!AO17)</f>
        <v/>
      </c>
      <c r="AP17" s="494" t="str">
        <f>IF(Company_PC_inputs!AP17="","",Company_PC_inputs!AP17)</f>
        <v/>
      </c>
      <c r="AQ17" s="494" t="str">
        <f>IF(Company_PC_inputs!AQ17="","",Company_PC_inputs!AQ17)</f>
        <v/>
      </c>
      <c r="AR17" s="494" t="str">
        <f>IF(Company_PC_inputs!AR17="","",Company_PC_inputs!AR17)</f>
        <v/>
      </c>
      <c r="AS17" s="494" t="str">
        <f>IF(Company_PC_inputs!AS17="","",Company_PC_inputs!AS17)</f>
        <v/>
      </c>
      <c r="AT17" s="494" t="str">
        <f>IF(Company_PC_inputs!AT17="","",Company_PC_inputs!AT17)</f>
        <v/>
      </c>
      <c r="AU17" s="494" t="str">
        <f>IF(Company_PC_inputs!AU17="","",Company_PC_inputs!AU17)</f>
        <v/>
      </c>
      <c r="AV17" s="494" t="str">
        <f>IF(Company_PC_inputs!AV17="","",Company_PC_inputs!AV17)</f>
        <v/>
      </c>
      <c r="AW17" s="494" t="str">
        <f>IF(Company_PC_inputs!AW17="","",Company_PC_inputs!AW17)</f>
        <v/>
      </c>
      <c r="AX17" s="494" t="str">
        <f>IF(Company_PC_inputs!AX17="","",Company_PC_inputs!AX17)</f>
        <v/>
      </c>
      <c r="AY17" s="494" t="str">
        <f>IF(Company_PC_inputs!AY17="","",Company_PC_inputs!AY17)</f>
        <v/>
      </c>
      <c r="AZ17" s="494" t="str">
        <f>IF(Company_PC_inputs!AZ17="","",Company_PC_inputs!AZ17)</f>
        <v/>
      </c>
      <c r="BA17" s="494" t="str">
        <f>IF(Company_PC_inputs!BA17="","",Company_PC_inputs!BA17)</f>
        <v/>
      </c>
      <c r="BB17" s="494" t="str">
        <f>IF(Company_PC_inputs!BB17="","",Company_PC_inputs!BB17)</f>
        <v/>
      </c>
      <c r="BC17" s="495" t="str">
        <f>IF(Company_PC_inputs!BC17="","",Company_PC_inputs!BC17)</f>
        <v/>
      </c>
      <c r="BD17" s="494" t="str">
        <f>IF(Company_PC_inputs!BD17="","",Company_PC_inputs!BD17)</f>
        <v/>
      </c>
      <c r="BE17" s="494" t="str">
        <f>IF(Company_PC_inputs!BE17="","",Company_PC_inputs!BE17)</f>
        <v/>
      </c>
      <c r="BF17" s="494" t="str">
        <f>IF(Company_PC_inputs!BF17="","",Company_PC_inputs!BF17)</f>
        <v/>
      </c>
      <c r="BG17" s="494" t="str">
        <f>IF(Company_PC_inputs!BG17="","",Company_PC_inputs!BG17)</f>
        <v/>
      </c>
      <c r="BH17" s="494" t="str">
        <f>IF(Company_PC_inputs!BH17="","",Company_PC_inputs!BH17)</f>
        <v/>
      </c>
      <c r="BI17" s="494" t="str">
        <f>IF(Company_PC_inputs!BI17="","",Company_PC_inputs!BI17)</f>
        <v/>
      </c>
      <c r="BJ17" s="494" t="str">
        <f>IF(Company_PC_inputs!BJ17="","",Company_PC_inputs!BJ17)</f>
        <v/>
      </c>
      <c r="BK17" s="494" t="str">
        <f>IF(Company_PC_inputs!BK17="","",Company_PC_inputs!BK17)</f>
        <v/>
      </c>
      <c r="BL17" s="494" t="str">
        <f>IF(Company_PC_inputs!BL17="","",Company_PC_inputs!BL17)</f>
        <v/>
      </c>
      <c r="BM17" s="494" t="str">
        <f>IF(Company_PC_inputs!BM17="","",Company_PC_inputs!BM17)</f>
        <v/>
      </c>
      <c r="BN17" s="494" t="str">
        <f>IF(Company_PC_inputs!BN17="","",Company_PC_inputs!BN17)</f>
        <v/>
      </c>
      <c r="BO17" s="494" t="str">
        <f>IF(Company_PC_inputs!BO17="","",Company_PC_inputs!BO17)</f>
        <v/>
      </c>
      <c r="BP17" s="494" t="str">
        <f>IF(Company_PC_inputs!BP17="","",Company_PC_inputs!BP17)</f>
        <v/>
      </c>
      <c r="BQ17" s="494" t="str">
        <f>IF(Company_PC_inputs!BQ17="","",Company_PC_inputs!BQ17)</f>
        <v/>
      </c>
      <c r="BR17" s="494" t="str">
        <f>IF(Company_PC_inputs!BR17="","",Company_PC_inputs!BR17)</f>
        <v/>
      </c>
      <c r="BS17" s="494" t="str">
        <f>IF(Company_PC_inputs!BS17="","",Company_PC_inputs!BS17)</f>
        <v/>
      </c>
    </row>
    <row r="18" spans="1:71" s="213" customFormat="1" ht="13.8">
      <c r="A18" s="444"/>
      <c r="B18" s="444"/>
      <c r="C18" s="444"/>
      <c r="D18" s="444"/>
      <c r="E18" s="444"/>
      <c r="F18" s="444"/>
      <c r="G18" s="444"/>
      <c r="H18" s="444"/>
      <c r="I18" s="444"/>
      <c r="J18" s="537"/>
      <c r="K18" s="537"/>
      <c r="L18" s="537"/>
      <c r="M18" s="537"/>
      <c r="N18" s="537"/>
      <c r="O18" s="537"/>
      <c r="P18" s="537"/>
      <c r="Q18" s="538"/>
      <c r="R18" s="537"/>
      <c r="S18" s="537"/>
      <c r="T18" s="537"/>
      <c r="U18" s="537"/>
      <c r="V18" s="537"/>
      <c r="W18" s="537"/>
      <c r="X18" s="537"/>
      <c r="Y18" s="537"/>
      <c r="Z18" s="537"/>
      <c r="AA18" s="537"/>
      <c r="AB18" s="537"/>
      <c r="AC18" s="537"/>
      <c r="AD18" s="537"/>
      <c r="AE18" s="537"/>
      <c r="AF18" s="537"/>
      <c r="AG18" s="537"/>
      <c r="AH18" s="537"/>
      <c r="AI18" s="537"/>
      <c r="AJ18" s="537"/>
      <c r="AK18" s="538"/>
      <c r="AL18" s="537"/>
      <c r="AM18" s="537"/>
      <c r="AN18" s="537"/>
      <c r="AO18" s="538"/>
      <c r="AP18" s="537"/>
      <c r="AQ18" s="537"/>
      <c r="AR18" s="537"/>
      <c r="AS18" s="537"/>
      <c r="AT18" s="537"/>
      <c r="AU18" s="537"/>
      <c r="AV18" s="537"/>
      <c r="AW18" s="537"/>
      <c r="AX18" s="537"/>
      <c r="AY18" s="537"/>
      <c r="AZ18" s="537"/>
      <c r="BA18" s="537"/>
      <c r="BB18" s="537"/>
      <c r="BC18" s="538"/>
      <c r="BD18" s="537"/>
      <c r="BE18" s="537"/>
      <c r="BF18" s="537"/>
      <c r="BG18" s="537"/>
      <c r="BH18" s="537"/>
      <c r="BI18" s="537"/>
      <c r="BJ18" s="537"/>
      <c r="BK18" s="537"/>
      <c r="BL18" s="537"/>
      <c r="BM18" s="537"/>
      <c r="BN18" s="537"/>
      <c r="BO18" s="537"/>
      <c r="BP18" s="537"/>
      <c r="BQ18" s="537"/>
      <c r="BR18" s="537"/>
      <c r="BS18" s="537"/>
    </row>
    <row r="19" spans="1:71" s="213" customFormat="1" ht="13.8">
      <c r="A19" s="444"/>
      <c r="B19" s="444"/>
      <c r="C19" s="444"/>
      <c r="D19" s="444"/>
      <c r="E19" s="444" t="str">
        <f>Company_PC_inputs!E19&amp; " (Intervention)"</f>
        <v>ODI is calculated in decimal minutes, but the performance commitment is specified in HH:MM:SS (Intervention)</v>
      </c>
      <c r="F19" s="444"/>
      <c r="G19" s="444" t="s">
        <v>425</v>
      </c>
      <c r="H19" s="444"/>
      <c r="I19" s="444"/>
      <c r="J19" s="496"/>
      <c r="K19" s="496"/>
      <c r="L19" s="496"/>
      <c r="M19" s="496"/>
      <c r="N19" s="496"/>
      <c r="O19" s="496"/>
      <c r="P19" s="496"/>
      <c r="Q19" s="497"/>
      <c r="R19" s="496"/>
      <c r="S19" s="496"/>
      <c r="T19" s="496"/>
      <c r="U19" s="496"/>
      <c r="V19" s="496"/>
      <c r="W19" s="496"/>
      <c r="X19" s="496"/>
      <c r="Y19" s="496"/>
      <c r="Z19" s="496"/>
      <c r="AA19" s="496"/>
      <c r="AB19" s="496"/>
      <c r="AC19" s="496"/>
      <c r="AD19" s="496"/>
      <c r="AE19" s="496"/>
      <c r="AF19" s="496"/>
      <c r="AG19" s="496"/>
      <c r="AH19" s="496"/>
      <c r="AI19" s="496"/>
      <c r="AJ19" s="496"/>
      <c r="AK19" s="497"/>
      <c r="AL19" s="496"/>
      <c r="AM19" s="496"/>
      <c r="AN19" s="496"/>
      <c r="AO19" s="497"/>
      <c r="AP19" s="496"/>
      <c r="AQ19" s="496"/>
      <c r="AR19" s="496"/>
      <c r="AS19" s="496"/>
      <c r="AT19" s="496"/>
      <c r="AU19" s="496"/>
      <c r="AV19" s="496"/>
      <c r="AW19" s="496"/>
      <c r="AX19" s="496"/>
      <c r="AY19" s="496"/>
      <c r="AZ19" s="496"/>
      <c r="BA19" s="496"/>
      <c r="BB19" s="496"/>
      <c r="BC19" s="497"/>
      <c r="BD19" s="539"/>
      <c r="BE19" s="539"/>
      <c r="BF19" s="539"/>
      <c r="BG19" s="539"/>
      <c r="BH19" s="539"/>
      <c r="BI19" s="539"/>
      <c r="BJ19" s="539"/>
      <c r="BK19" s="539"/>
      <c r="BL19" s="539"/>
      <c r="BM19" s="539"/>
      <c r="BN19" s="539"/>
      <c r="BO19" s="539"/>
      <c r="BP19" s="539"/>
      <c r="BQ19" s="539"/>
      <c r="BR19" s="539"/>
      <c r="BS19" s="539"/>
    </row>
    <row r="20" spans="1:71" s="213" customFormat="1" ht="13.8">
      <c r="A20" s="444"/>
      <c r="B20" s="444"/>
      <c r="C20" s="444"/>
      <c r="D20" s="444"/>
      <c r="E20" s="444" t="str">
        <f>Company_PC_inputs!E20&amp; " (Intervention)"</f>
        <v>ODI is calculated as a percentage difference to a baseline (Intervention)</v>
      </c>
      <c r="F20" s="444"/>
      <c r="G20" s="444" t="s">
        <v>425</v>
      </c>
      <c r="H20" s="444"/>
      <c r="I20" s="444"/>
      <c r="J20" s="496"/>
      <c r="K20" s="496"/>
      <c r="L20" s="496"/>
      <c r="M20" s="496"/>
      <c r="N20" s="496"/>
      <c r="O20" s="496"/>
      <c r="P20" s="496"/>
      <c r="Q20" s="497"/>
      <c r="R20" s="496"/>
      <c r="S20" s="496"/>
      <c r="T20" s="496"/>
      <c r="U20" s="496"/>
      <c r="V20" s="496"/>
      <c r="W20" s="496"/>
      <c r="X20" s="496"/>
      <c r="Y20" s="496"/>
      <c r="Z20" s="496"/>
      <c r="AA20" s="496"/>
      <c r="AB20" s="496"/>
      <c r="AC20" s="496"/>
      <c r="AD20" s="496"/>
      <c r="AE20" s="496"/>
      <c r="AF20" s="496"/>
      <c r="AG20" s="496"/>
      <c r="AH20" s="496"/>
      <c r="AI20" s="496"/>
      <c r="AJ20" s="496"/>
      <c r="AK20" s="497"/>
      <c r="AL20" s="496"/>
      <c r="AM20" s="496"/>
      <c r="AN20" s="496"/>
      <c r="AO20" s="497"/>
      <c r="AP20" s="496"/>
      <c r="AQ20" s="496"/>
      <c r="AR20" s="496"/>
      <c r="AS20" s="496"/>
      <c r="AT20" s="496"/>
      <c r="AU20" s="496"/>
      <c r="AV20" s="496"/>
      <c r="AW20" s="496"/>
      <c r="AX20" s="496"/>
      <c r="AY20" s="496"/>
      <c r="AZ20" s="496"/>
      <c r="BA20" s="496"/>
      <c r="BB20" s="496"/>
      <c r="BC20" s="497"/>
      <c r="BD20" s="539"/>
      <c r="BE20" s="539"/>
      <c r="BF20" s="539"/>
      <c r="BG20" s="539"/>
      <c r="BH20" s="539"/>
      <c r="BI20" s="539"/>
      <c r="BJ20" s="539"/>
      <c r="BK20" s="539"/>
      <c r="BL20" s="539"/>
      <c r="BM20" s="539"/>
      <c r="BN20" s="539"/>
      <c r="BO20" s="539"/>
      <c r="BP20" s="539"/>
      <c r="BQ20" s="539"/>
      <c r="BR20" s="539"/>
      <c r="BS20" s="539"/>
    </row>
    <row r="21" spans="1:71" s="213" customFormat="1" ht="13.8">
      <c r="A21" s="444"/>
      <c r="B21" s="444"/>
      <c r="C21" s="444"/>
      <c r="D21" s="444"/>
      <c r="E21" s="444"/>
      <c r="F21" s="444"/>
      <c r="G21" s="444"/>
      <c r="H21" s="444"/>
      <c r="I21" s="444"/>
      <c r="J21" s="537"/>
      <c r="K21" s="537"/>
      <c r="L21" s="537"/>
      <c r="M21" s="537"/>
      <c r="N21" s="537"/>
      <c r="O21" s="537"/>
      <c r="P21" s="537"/>
      <c r="Q21" s="538"/>
      <c r="R21" s="537"/>
      <c r="S21" s="537"/>
      <c r="T21" s="537"/>
      <c r="U21" s="537"/>
      <c r="V21" s="537"/>
      <c r="W21" s="537"/>
      <c r="X21" s="537"/>
      <c r="Y21" s="537"/>
      <c r="Z21" s="537"/>
      <c r="AA21" s="537"/>
      <c r="AB21" s="537"/>
      <c r="AC21" s="537"/>
      <c r="AD21" s="537"/>
      <c r="AE21" s="537"/>
      <c r="AF21" s="537"/>
      <c r="AG21" s="537"/>
      <c r="AH21" s="537"/>
      <c r="AI21" s="537"/>
      <c r="AJ21" s="537"/>
      <c r="AK21" s="538"/>
      <c r="AL21" s="537"/>
      <c r="AM21" s="537"/>
      <c r="AN21" s="537"/>
      <c r="AO21" s="538"/>
      <c r="AP21" s="537"/>
      <c r="AQ21" s="537"/>
      <c r="AR21" s="537"/>
      <c r="AS21" s="537"/>
      <c r="AT21" s="537"/>
      <c r="AU21" s="537"/>
      <c r="AV21" s="537"/>
      <c r="AW21" s="537"/>
      <c r="AX21" s="537"/>
      <c r="AY21" s="537"/>
      <c r="AZ21" s="537"/>
      <c r="BA21" s="537"/>
      <c r="BB21" s="537"/>
      <c r="BC21" s="538"/>
      <c r="BD21" s="537"/>
      <c r="BE21" s="537"/>
      <c r="BF21" s="537"/>
      <c r="BG21" s="537"/>
      <c r="BH21" s="537"/>
      <c r="BI21" s="537"/>
      <c r="BJ21" s="537"/>
      <c r="BK21" s="537"/>
      <c r="BL21" s="537"/>
      <c r="BM21" s="537"/>
      <c r="BN21" s="537"/>
      <c r="BO21" s="537"/>
      <c r="BP21" s="537"/>
      <c r="BQ21" s="537"/>
      <c r="BR21" s="537"/>
      <c r="BS21" s="537"/>
    </row>
    <row r="22" spans="1:71" s="213" customFormat="1" ht="13.8">
      <c r="A22" s="444"/>
      <c r="B22" s="444"/>
      <c r="C22" s="444"/>
      <c r="D22" s="454" t="s">
        <v>1082</v>
      </c>
      <c r="E22" s="444"/>
      <c r="F22" s="444"/>
      <c r="G22" s="444"/>
      <c r="H22" s="444"/>
      <c r="I22" s="444"/>
      <c r="J22" s="533"/>
      <c r="K22" s="533"/>
      <c r="L22" s="533"/>
      <c r="M22" s="533"/>
      <c r="N22" s="533"/>
      <c r="O22" s="533"/>
      <c r="P22" s="533"/>
      <c r="Q22" s="534"/>
      <c r="R22" s="533"/>
      <c r="S22" s="533"/>
      <c r="T22" s="533"/>
      <c r="U22" s="533"/>
      <c r="V22" s="533"/>
      <c r="W22" s="533"/>
      <c r="X22" s="533"/>
      <c r="Y22" s="533"/>
      <c r="Z22" s="533"/>
      <c r="AA22" s="533"/>
      <c r="AB22" s="533"/>
      <c r="AC22" s="533"/>
      <c r="AD22" s="533"/>
      <c r="AE22" s="533"/>
      <c r="AF22" s="533"/>
      <c r="AG22" s="533"/>
      <c r="AH22" s="533"/>
      <c r="AI22" s="533"/>
      <c r="AJ22" s="533"/>
      <c r="AK22" s="534"/>
      <c r="AL22" s="533"/>
      <c r="AM22" s="533"/>
      <c r="AN22" s="533"/>
      <c r="AO22" s="534"/>
      <c r="AP22" s="533"/>
      <c r="AQ22" s="533"/>
      <c r="AR22" s="533"/>
      <c r="AS22" s="533"/>
      <c r="AT22" s="533"/>
      <c r="AU22" s="533"/>
      <c r="AV22" s="533"/>
      <c r="AW22" s="533"/>
      <c r="AX22" s="533"/>
      <c r="AY22" s="533"/>
      <c r="AZ22" s="533"/>
      <c r="BA22" s="533"/>
      <c r="BB22" s="533"/>
      <c r="BC22" s="534"/>
      <c r="BD22" s="533"/>
      <c r="BE22" s="533"/>
      <c r="BF22" s="533"/>
      <c r="BG22" s="533"/>
      <c r="BH22" s="533"/>
      <c r="BI22" s="533"/>
      <c r="BJ22" s="533"/>
      <c r="BK22" s="533"/>
      <c r="BL22" s="533"/>
      <c r="BM22" s="533"/>
      <c r="BN22" s="533"/>
      <c r="BO22" s="533"/>
      <c r="BP22" s="533"/>
      <c r="BQ22" s="533"/>
      <c r="BR22" s="533"/>
      <c r="BS22" s="533"/>
    </row>
    <row r="23" spans="1:71" s="213" customFormat="1" ht="13.8">
      <c r="A23" s="444"/>
      <c r="B23" s="444"/>
      <c r="C23" s="444"/>
      <c r="D23" s="444"/>
      <c r="E23" s="444" t="str">
        <f>Company_PC_inputs!E23&amp; " (Intervention)"</f>
        <v>Standard outperformance payments - override (Intervention)</v>
      </c>
      <c r="F23" s="444"/>
      <c r="G23" s="444" t="str">
        <f>InpCompany!$F$11</f>
        <v>£m (2017-18 prices)</v>
      </c>
      <c r="H23" s="444"/>
      <c r="I23" s="444"/>
      <c r="J23" s="479"/>
      <c r="K23" s="479"/>
      <c r="L23" s="479"/>
      <c r="M23" s="479"/>
      <c r="N23" s="479"/>
      <c r="O23" s="479"/>
      <c r="P23" s="479"/>
      <c r="Q23" s="480"/>
      <c r="R23" s="479"/>
      <c r="S23" s="479"/>
      <c r="T23" s="479"/>
      <c r="U23" s="479"/>
      <c r="V23" s="479"/>
      <c r="W23" s="479"/>
      <c r="X23" s="479"/>
      <c r="Y23" s="479"/>
      <c r="Z23" s="479"/>
      <c r="AA23" s="479"/>
      <c r="AB23" s="479"/>
      <c r="AC23" s="479"/>
      <c r="AD23" s="479"/>
      <c r="AE23" s="479"/>
      <c r="AF23" s="479"/>
      <c r="AG23" s="479"/>
      <c r="AH23" s="479"/>
      <c r="AI23" s="479"/>
      <c r="AJ23" s="479"/>
      <c r="AK23" s="480"/>
      <c r="AL23" s="479"/>
      <c r="AM23" s="479"/>
      <c r="AN23" s="479"/>
      <c r="AO23" s="480"/>
      <c r="AP23" s="479"/>
      <c r="AQ23" s="479"/>
      <c r="AR23" s="479"/>
      <c r="AS23" s="479"/>
      <c r="AT23" s="479"/>
      <c r="AU23" s="479"/>
      <c r="AV23" s="479"/>
      <c r="AW23" s="479"/>
      <c r="AX23" s="479"/>
      <c r="AY23" s="479"/>
      <c r="AZ23" s="479"/>
      <c r="BA23" s="479"/>
      <c r="BB23" s="479"/>
      <c r="BC23" s="480"/>
      <c r="BD23" s="479"/>
      <c r="BE23" s="479"/>
      <c r="BF23" s="479"/>
      <c r="BG23" s="479"/>
      <c r="BH23" s="479"/>
      <c r="BI23" s="479"/>
      <c r="BJ23" s="479"/>
      <c r="BK23" s="479"/>
      <c r="BL23" s="479"/>
      <c r="BM23" s="479"/>
      <c r="BN23" s="479"/>
      <c r="BO23" s="479"/>
      <c r="BP23" s="479"/>
      <c r="BQ23" s="479"/>
      <c r="BR23" s="479"/>
      <c r="BS23" s="479"/>
    </row>
    <row r="24" spans="1:71" s="213" customFormat="1" ht="13.8">
      <c r="A24" s="444"/>
      <c r="B24" s="444"/>
      <c r="C24" s="444"/>
      <c r="D24" s="444"/>
      <c r="E24" s="444" t="str">
        <f>Company_PC_inputs!E24&amp; " (Intervention)"</f>
        <v>Enhanced outperformance payments - override (Intervention)</v>
      </c>
      <c r="F24" s="444"/>
      <c r="G24" s="444" t="str">
        <f>InpCompany!$F$11</f>
        <v>£m (2017-18 prices)</v>
      </c>
      <c r="H24" s="444"/>
      <c r="I24" s="444"/>
      <c r="J24" s="479"/>
      <c r="K24" s="479"/>
      <c r="L24" s="479"/>
      <c r="M24" s="479"/>
      <c r="N24" s="479"/>
      <c r="O24" s="479"/>
      <c r="P24" s="479"/>
      <c r="Q24" s="480"/>
      <c r="R24" s="479"/>
      <c r="S24" s="479"/>
      <c r="T24" s="479"/>
      <c r="U24" s="479"/>
      <c r="V24" s="479"/>
      <c r="W24" s="479"/>
      <c r="X24" s="479"/>
      <c r="Y24" s="479"/>
      <c r="Z24" s="479"/>
      <c r="AA24" s="479"/>
      <c r="AB24" s="479"/>
      <c r="AC24" s="479"/>
      <c r="AD24" s="479"/>
      <c r="AE24" s="479"/>
      <c r="AF24" s="479"/>
      <c r="AG24" s="479"/>
      <c r="AH24" s="479"/>
      <c r="AI24" s="479"/>
      <c r="AJ24" s="479"/>
      <c r="AK24" s="480"/>
      <c r="AL24" s="479"/>
      <c r="AM24" s="479"/>
      <c r="AN24" s="479"/>
      <c r="AO24" s="480"/>
      <c r="AP24" s="479"/>
      <c r="AQ24" s="479"/>
      <c r="AR24" s="479"/>
      <c r="AS24" s="479"/>
      <c r="AT24" s="479"/>
      <c r="AU24" s="479"/>
      <c r="AV24" s="479"/>
      <c r="AW24" s="479"/>
      <c r="AX24" s="479"/>
      <c r="AY24" s="479"/>
      <c r="AZ24" s="479"/>
      <c r="BA24" s="479"/>
      <c r="BB24" s="479"/>
      <c r="BC24" s="480"/>
      <c r="BD24" s="479"/>
      <c r="BE24" s="479"/>
      <c r="BF24" s="479"/>
      <c r="BG24" s="479"/>
      <c r="BH24" s="479"/>
      <c r="BI24" s="479"/>
      <c r="BJ24" s="479"/>
      <c r="BK24" s="479"/>
      <c r="BL24" s="479"/>
      <c r="BM24" s="479"/>
      <c r="BN24" s="479"/>
      <c r="BO24" s="479"/>
      <c r="BP24" s="479"/>
      <c r="BQ24" s="479"/>
      <c r="BR24" s="479"/>
      <c r="BS24" s="479"/>
    </row>
    <row r="25" spans="1:71" s="213" customFormat="1" ht="13.8">
      <c r="A25" s="444"/>
      <c r="B25" s="444"/>
      <c r="C25" s="444"/>
      <c r="D25" s="444"/>
      <c r="E25" s="444" t="str">
        <f>Company_PC_inputs!E25&amp; " (Intervention)"</f>
        <v>Additional outperformance payments - override (Intervention)</v>
      </c>
      <c r="F25" s="444"/>
      <c r="G25" s="444" t="str">
        <f>InpCompany!$F$11</f>
        <v>£m (2017-18 prices)</v>
      </c>
      <c r="H25" s="444"/>
      <c r="I25" s="444"/>
      <c r="J25" s="479"/>
      <c r="K25" s="479"/>
      <c r="L25" s="479"/>
      <c r="M25" s="479"/>
      <c r="N25" s="479"/>
      <c r="O25" s="479"/>
      <c r="P25" s="479"/>
      <c r="Q25" s="480"/>
      <c r="R25" s="479"/>
      <c r="S25" s="479"/>
      <c r="T25" s="479"/>
      <c r="U25" s="479"/>
      <c r="V25" s="479"/>
      <c r="W25" s="479"/>
      <c r="X25" s="479"/>
      <c r="Y25" s="479"/>
      <c r="Z25" s="479"/>
      <c r="AA25" s="479"/>
      <c r="AB25" s="479"/>
      <c r="AC25" s="479"/>
      <c r="AD25" s="479"/>
      <c r="AE25" s="479"/>
      <c r="AF25" s="479"/>
      <c r="AG25" s="479"/>
      <c r="AH25" s="479"/>
      <c r="AI25" s="479"/>
      <c r="AJ25" s="479"/>
      <c r="AK25" s="480"/>
      <c r="AL25" s="479"/>
      <c r="AM25" s="479"/>
      <c r="AN25" s="479"/>
      <c r="AO25" s="480"/>
      <c r="AP25" s="479"/>
      <c r="AQ25" s="479"/>
      <c r="AR25" s="479"/>
      <c r="AS25" s="479"/>
      <c r="AT25" s="479"/>
      <c r="AU25" s="479"/>
      <c r="AV25" s="479"/>
      <c r="AW25" s="479"/>
      <c r="AX25" s="479"/>
      <c r="AY25" s="479"/>
      <c r="AZ25" s="479"/>
      <c r="BA25" s="479"/>
      <c r="BB25" s="479"/>
      <c r="BC25" s="480"/>
      <c r="BD25" s="479"/>
      <c r="BE25" s="479"/>
      <c r="BF25" s="479"/>
      <c r="BG25" s="479"/>
      <c r="BH25" s="479"/>
      <c r="BI25" s="479"/>
      <c r="BJ25" s="479"/>
      <c r="BK25" s="479"/>
      <c r="BL25" s="479"/>
      <c r="BM25" s="479"/>
      <c r="BN25" s="479"/>
      <c r="BO25" s="479"/>
      <c r="BP25" s="479"/>
      <c r="BQ25" s="479"/>
      <c r="BR25" s="479"/>
      <c r="BS25" s="479"/>
    </row>
    <row r="26" spans="1:71" s="213" customFormat="1" ht="13.8">
      <c r="A26" s="444"/>
      <c r="B26" s="444"/>
      <c r="C26" s="444"/>
      <c r="D26" s="444"/>
      <c r="E26" s="444"/>
      <c r="F26" s="444"/>
      <c r="G26" s="444"/>
      <c r="H26" s="444"/>
      <c r="I26" s="444"/>
      <c r="J26" s="533"/>
      <c r="K26" s="533"/>
      <c r="L26" s="533"/>
      <c r="M26" s="533"/>
      <c r="N26" s="533"/>
      <c r="O26" s="533"/>
      <c r="P26" s="533"/>
      <c r="Q26" s="534"/>
      <c r="R26" s="533"/>
      <c r="S26" s="533"/>
      <c r="T26" s="533"/>
      <c r="U26" s="533"/>
      <c r="V26" s="533"/>
      <c r="W26" s="533"/>
      <c r="X26" s="533"/>
      <c r="Y26" s="533"/>
      <c r="Z26" s="533"/>
      <c r="AA26" s="533"/>
      <c r="AB26" s="533"/>
      <c r="AC26" s="533"/>
      <c r="AD26" s="533"/>
      <c r="AE26" s="533"/>
      <c r="AF26" s="533"/>
      <c r="AG26" s="533"/>
      <c r="AH26" s="533"/>
      <c r="AI26" s="533"/>
      <c r="AJ26" s="533"/>
      <c r="AK26" s="534"/>
      <c r="AL26" s="533"/>
      <c r="AM26" s="533"/>
      <c r="AN26" s="533"/>
      <c r="AO26" s="534"/>
      <c r="AP26" s="533"/>
      <c r="AQ26" s="533"/>
      <c r="AR26" s="533"/>
      <c r="AS26" s="533"/>
      <c r="AT26" s="533"/>
      <c r="AU26" s="533"/>
      <c r="AV26" s="533"/>
      <c r="AW26" s="533"/>
      <c r="AX26" s="533"/>
      <c r="AY26" s="533"/>
      <c r="AZ26" s="533"/>
      <c r="BA26" s="533"/>
      <c r="BB26" s="533"/>
      <c r="BC26" s="534"/>
      <c r="BD26" s="533"/>
      <c r="BE26" s="533"/>
      <c r="BF26" s="533"/>
      <c r="BG26" s="533"/>
      <c r="BH26" s="533"/>
      <c r="BI26" s="533"/>
      <c r="BJ26" s="533"/>
      <c r="BK26" s="533"/>
      <c r="BL26" s="533"/>
      <c r="BM26" s="533"/>
      <c r="BN26" s="533"/>
      <c r="BO26" s="533"/>
      <c r="BP26" s="533"/>
      <c r="BQ26" s="533"/>
      <c r="BR26" s="533"/>
      <c r="BS26" s="533"/>
    </row>
    <row r="27" spans="1:71" s="213" customFormat="1" ht="13.8">
      <c r="A27" s="444"/>
      <c r="B27" s="444"/>
      <c r="C27" s="444"/>
      <c r="D27" s="444"/>
      <c r="E27" s="444" t="str">
        <f>Company_PC_inputs!E27&amp; " (Intervention)"</f>
        <v>Standard underperformance payments - override (must be negative) (Intervention)</v>
      </c>
      <c r="F27" s="444"/>
      <c r="G27" s="444" t="str">
        <f>InpCompany!$F$11</f>
        <v>£m (2017-18 prices)</v>
      </c>
      <c r="H27" s="444"/>
      <c r="I27" s="444"/>
      <c r="J27" s="479"/>
      <c r="K27" s="479"/>
      <c r="L27" s="479"/>
      <c r="M27" s="479"/>
      <c r="N27" s="479"/>
      <c r="O27" s="479"/>
      <c r="P27" s="479"/>
      <c r="Q27" s="480"/>
      <c r="R27" s="479"/>
      <c r="S27" s="479"/>
      <c r="T27" s="479"/>
      <c r="U27" s="479"/>
      <c r="V27" s="479"/>
      <c r="W27" s="479"/>
      <c r="X27" s="479"/>
      <c r="Y27" s="479"/>
      <c r="Z27" s="479"/>
      <c r="AA27" s="479"/>
      <c r="AB27" s="479"/>
      <c r="AC27" s="479"/>
      <c r="AD27" s="479"/>
      <c r="AE27" s="479"/>
      <c r="AF27" s="479"/>
      <c r="AG27" s="479"/>
      <c r="AH27" s="479"/>
      <c r="AI27" s="479"/>
      <c r="AJ27" s="479"/>
      <c r="AK27" s="480"/>
      <c r="AL27" s="479"/>
      <c r="AM27" s="479"/>
      <c r="AN27" s="479"/>
      <c r="AO27" s="480"/>
      <c r="AP27" s="479"/>
      <c r="AQ27" s="479"/>
      <c r="AR27" s="479"/>
      <c r="AS27" s="479"/>
      <c r="AT27" s="479"/>
      <c r="AU27" s="479"/>
      <c r="AV27" s="479"/>
      <c r="AW27" s="479"/>
      <c r="AX27" s="479"/>
      <c r="AY27" s="479"/>
      <c r="AZ27" s="479"/>
      <c r="BA27" s="479"/>
      <c r="BB27" s="479"/>
      <c r="BC27" s="480"/>
      <c r="BD27" s="479"/>
      <c r="BE27" s="479"/>
      <c r="BF27" s="479"/>
      <c r="BG27" s="479"/>
      <c r="BH27" s="479"/>
      <c r="BI27" s="479"/>
      <c r="BJ27" s="479"/>
      <c r="BK27" s="479"/>
      <c r="BL27" s="479"/>
      <c r="BM27" s="479"/>
      <c r="BN27" s="479"/>
      <c r="BO27" s="479"/>
      <c r="BP27" s="479"/>
      <c r="BQ27" s="479"/>
      <c r="BR27" s="479"/>
      <c r="BS27" s="479"/>
    </row>
    <row r="28" spans="1:71" s="213" customFormat="1" ht="13.8">
      <c r="A28" s="444"/>
      <c r="B28" s="444"/>
      <c r="C28" s="444"/>
      <c r="D28" s="444"/>
      <c r="E28" s="444" t="str">
        <f>Company_PC_inputs!E28&amp; " (Intervention)"</f>
        <v>Enhanced underperformance payments - override (Intervention)</v>
      </c>
      <c r="F28" s="444"/>
      <c r="G28" s="444" t="str">
        <f>InpCompany!$F$11</f>
        <v>£m (2017-18 prices)</v>
      </c>
      <c r="H28" s="444"/>
      <c r="I28" s="444"/>
      <c r="J28" s="479"/>
      <c r="K28" s="479"/>
      <c r="L28" s="479"/>
      <c r="M28" s="479"/>
      <c r="N28" s="479"/>
      <c r="O28" s="479"/>
      <c r="P28" s="479"/>
      <c r="Q28" s="480"/>
      <c r="R28" s="479"/>
      <c r="S28" s="479"/>
      <c r="T28" s="479"/>
      <c r="U28" s="479"/>
      <c r="V28" s="479"/>
      <c r="W28" s="479"/>
      <c r="X28" s="479"/>
      <c r="Y28" s="479"/>
      <c r="Z28" s="479"/>
      <c r="AA28" s="479"/>
      <c r="AB28" s="479"/>
      <c r="AC28" s="479"/>
      <c r="AD28" s="479"/>
      <c r="AE28" s="479"/>
      <c r="AF28" s="479"/>
      <c r="AG28" s="479"/>
      <c r="AH28" s="479"/>
      <c r="AI28" s="479"/>
      <c r="AJ28" s="479"/>
      <c r="AK28" s="480"/>
      <c r="AL28" s="479"/>
      <c r="AM28" s="479"/>
      <c r="AN28" s="479"/>
      <c r="AO28" s="480"/>
      <c r="AP28" s="479"/>
      <c r="AQ28" s="479"/>
      <c r="AR28" s="479"/>
      <c r="AS28" s="479"/>
      <c r="AT28" s="479"/>
      <c r="AU28" s="479"/>
      <c r="AV28" s="479"/>
      <c r="AW28" s="479"/>
      <c r="AX28" s="479"/>
      <c r="AY28" s="479"/>
      <c r="AZ28" s="479"/>
      <c r="BA28" s="479"/>
      <c r="BB28" s="479"/>
      <c r="BC28" s="480"/>
      <c r="BD28" s="479"/>
      <c r="BE28" s="479"/>
      <c r="BF28" s="479"/>
      <c r="BG28" s="479"/>
      <c r="BH28" s="479"/>
      <c r="BI28" s="479"/>
      <c r="BJ28" s="479"/>
      <c r="BK28" s="479"/>
      <c r="BL28" s="479"/>
      <c r="BM28" s="479"/>
      <c r="BN28" s="479"/>
      <c r="BO28" s="479"/>
      <c r="BP28" s="479"/>
      <c r="BQ28" s="479"/>
      <c r="BR28" s="479"/>
      <c r="BS28" s="479"/>
    </row>
    <row r="29" spans="1:71" s="213" customFormat="1" ht="13.8">
      <c r="A29" s="444"/>
      <c r="B29" s="444"/>
      <c r="C29" s="444"/>
      <c r="D29" s="444"/>
      <c r="E29" s="444" t="str">
        <f>Company_PC_inputs!E29&amp; " (Intervention)"</f>
        <v>Additional underperformance payments - override (Intervention)</v>
      </c>
      <c r="F29" s="444"/>
      <c r="G29" s="444" t="str">
        <f>InpCompany!$F$11</f>
        <v>£m (2017-18 prices)</v>
      </c>
      <c r="H29" s="444"/>
      <c r="I29" s="444"/>
      <c r="J29" s="479"/>
      <c r="K29" s="479"/>
      <c r="L29" s="479"/>
      <c r="M29" s="479"/>
      <c r="N29" s="479"/>
      <c r="O29" s="479"/>
      <c r="P29" s="479"/>
      <c r="Q29" s="480"/>
      <c r="R29" s="479"/>
      <c r="S29" s="479"/>
      <c r="T29" s="479"/>
      <c r="U29" s="479"/>
      <c r="V29" s="479"/>
      <c r="W29" s="479"/>
      <c r="X29" s="479"/>
      <c r="Y29" s="479"/>
      <c r="Z29" s="479"/>
      <c r="AA29" s="479"/>
      <c r="AB29" s="479"/>
      <c r="AC29" s="479"/>
      <c r="AD29" s="479"/>
      <c r="AE29" s="479"/>
      <c r="AF29" s="479"/>
      <c r="AG29" s="479"/>
      <c r="AH29" s="479"/>
      <c r="AI29" s="479"/>
      <c r="AJ29" s="479"/>
      <c r="AK29" s="480"/>
      <c r="AL29" s="479"/>
      <c r="AM29" s="479"/>
      <c r="AN29" s="479"/>
      <c r="AO29" s="480"/>
      <c r="AP29" s="479"/>
      <c r="AQ29" s="479"/>
      <c r="AR29" s="479"/>
      <c r="AS29" s="479"/>
      <c r="AT29" s="479"/>
      <c r="AU29" s="479"/>
      <c r="AV29" s="479"/>
      <c r="AW29" s="479"/>
      <c r="AX29" s="479"/>
      <c r="AY29" s="479"/>
      <c r="AZ29" s="479"/>
      <c r="BA29" s="479"/>
      <c r="BB29" s="479"/>
      <c r="BC29" s="480"/>
      <c r="BD29" s="479"/>
      <c r="BE29" s="479"/>
      <c r="BF29" s="479"/>
      <c r="BG29" s="479"/>
      <c r="BH29" s="479"/>
      <c r="BI29" s="479"/>
      <c r="BJ29" s="479"/>
      <c r="BK29" s="479"/>
      <c r="BL29" s="479"/>
      <c r="BM29" s="479"/>
      <c r="BN29" s="479"/>
      <c r="BO29" s="479"/>
      <c r="BP29" s="479"/>
      <c r="BQ29" s="479"/>
      <c r="BR29" s="479"/>
      <c r="BS29" s="479"/>
    </row>
    <row r="30" spans="1:71" s="213" customFormat="1" ht="13.8">
      <c r="A30" s="444"/>
      <c r="B30" s="444"/>
      <c r="C30" s="444"/>
      <c r="D30" s="444"/>
      <c r="E30" s="444"/>
      <c r="F30" s="444"/>
      <c r="G30" s="444"/>
      <c r="H30" s="444"/>
      <c r="I30" s="444"/>
      <c r="J30" s="528"/>
      <c r="K30" s="528"/>
      <c r="L30" s="528"/>
      <c r="M30" s="528"/>
      <c r="N30" s="528"/>
      <c r="O30" s="528"/>
      <c r="P30" s="528"/>
      <c r="Q30" s="540"/>
      <c r="R30" s="528"/>
      <c r="S30" s="528"/>
      <c r="T30" s="528"/>
      <c r="U30" s="528"/>
      <c r="V30" s="528"/>
      <c r="W30" s="528"/>
      <c r="X30" s="528"/>
      <c r="Y30" s="528"/>
      <c r="Z30" s="528"/>
      <c r="AA30" s="528"/>
      <c r="AB30" s="528"/>
      <c r="AC30" s="528"/>
      <c r="AD30" s="528"/>
      <c r="AE30" s="528"/>
      <c r="AF30" s="528"/>
      <c r="AG30" s="528"/>
      <c r="AH30" s="528"/>
      <c r="AI30" s="528"/>
      <c r="AJ30" s="528"/>
      <c r="AK30" s="540"/>
      <c r="AL30" s="528"/>
      <c r="AM30" s="528"/>
      <c r="AN30" s="528"/>
      <c r="AO30" s="540"/>
      <c r="AP30" s="528"/>
      <c r="AQ30" s="528"/>
      <c r="AR30" s="528"/>
      <c r="AS30" s="528"/>
      <c r="AT30" s="528"/>
      <c r="AU30" s="528"/>
      <c r="AV30" s="528"/>
      <c r="AW30" s="528"/>
      <c r="AX30" s="528"/>
      <c r="AY30" s="528"/>
      <c r="AZ30" s="528"/>
      <c r="BA30" s="528"/>
      <c r="BB30" s="528"/>
      <c r="BC30" s="540"/>
      <c r="BD30" s="528"/>
      <c r="BE30" s="528"/>
      <c r="BF30" s="528"/>
      <c r="BG30" s="528"/>
      <c r="BH30" s="528"/>
      <c r="BI30" s="528"/>
      <c r="BJ30" s="528"/>
      <c r="BK30" s="528"/>
      <c r="BL30" s="528"/>
      <c r="BM30" s="528"/>
      <c r="BN30" s="528"/>
      <c r="BO30" s="528"/>
      <c r="BP30" s="528"/>
      <c r="BQ30" s="528"/>
      <c r="BR30" s="528"/>
      <c r="BS30" s="528"/>
    </row>
    <row r="31" spans="1:71" s="213" customFormat="1" ht="13.8">
      <c r="A31" s="444"/>
      <c r="B31" s="444"/>
      <c r="C31" s="444"/>
      <c r="D31" s="444"/>
      <c r="E31" s="444" t="str">
        <f>Company_PC_inputs!E31&amp; " (Intervention)"</f>
        <v>Performance commitment unit (Intervention)</v>
      </c>
      <c r="F31" s="444"/>
      <c r="G31" s="444" t="s">
        <v>131</v>
      </c>
      <c r="H31" s="444"/>
      <c r="I31" s="444"/>
      <c r="J31" s="496"/>
      <c r="K31" s="496"/>
      <c r="L31" s="496"/>
      <c r="M31" s="496"/>
      <c r="N31" s="496"/>
      <c r="O31" s="496"/>
      <c r="P31" s="496"/>
      <c r="Q31" s="497"/>
      <c r="R31" s="496"/>
      <c r="S31" s="496"/>
      <c r="T31" s="496"/>
      <c r="U31" s="496"/>
      <c r="V31" s="496"/>
      <c r="W31" s="496"/>
      <c r="X31" s="496"/>
      <c r="Y31" s="496"/>
      <c r="Z31" s="496"/>
      <c r="AA31" s="496"/>
      <c r="AB31" s="496"/>
      <c r="AC31" s="496"/>
      <c r="AD31" s="496"/>
      <c r="AE31" s="496"/>
      <c r="AF31" s="496"/>
      <c r="AG31" s="496"/>
      <c r="AH31" s="496"/>
      <c r="AI31" s="496"/>
      <c r="AJ31" s="496"/>
      <c r="AK31" s="497"/>
      <c r="AL31" s="496"/>
      <c r="AM31" s="496"/>
      <c r="AN31" s="496"/>
      <c r="AO31" s="497"/>
      <c r="AP31" s="496"/>
      <c r="AQ31" s="496"/>
      <c r="AR31" s="496"/>
      <c r="AS31" s="496"/>
      <c r="AT31" s="496"/>
      <c r="AU31" s="496"/>
      <c r="AV31" s="496"/>
      <c r="AW31" s="496"/>
      <c r="AX31" s="496"/>
      <c r="AY31" s="496"/>
      <c r="AZ31" s="496"/>
      <c r="BA31" s="496"/>
      <c r="BB31" s="496"/>
      <c r="BC31" s="497"/>
      <c r="BD31" s="496"/>
      <c r="BE31" s="496"/>
      <c r="BF31" s="496"/>
      <c r="BG31" s="496"/>
      <c r="BH31" s="496"/>
      <c r="BI31" s="496"/>
      <c r="BJ31" s="496"/>
      <c r="BK31" s="496"/>
      <c r="BL31" s="496"/>
      <c r="BM31" s="496"/>
      <c r="BN31" s="496"/>
      <c r="BO31" s="496"/>
      <c r="BP31" s="496"/>
      <c r="BQ31" s="496"/>
      <c r="BR31" s="496"/>
      <c r="BS31" s="496"/>
    </row>
    <row r="32" spans="1:71" s="219" customFormat="1" ht="13.8">
      <c r="A32" s="501"/>
      <c r="B32" s="501"/>
      <c r="C32" s="501"/>
      <c r="D32" s="501"/>
      <c r="E32" s="444"/>
      <c r="F32" s="501"/>
      <c r="G32" s="501"/>
      <c r="H32" s="501"/>
      <c r="I32" s="501"/>
      <c r="J32" s="541"/>
      <c r="K32" s="541"/>
      <c r="L32" s="541"/>
      <c r="M32" s="541"/>
      <c r="N32" s="541"/>
      <c r="O32" s="541"/>
      <c r="P32" s="541"/>
      <c r="Q32" s="542"/>
      <c r="R32" s="541"/>
      <c r="S32" s="541"/>
      <c r="T32" s="541"/>
      <c r="U32" s="541"/>
      <c r="V32" s="541"/>
      <c r="W32" s="541"/>
      <c r="X32" s="541"/>
      <c r="Y32" s="541"/>
      <c r="Z32" s="541"/>
      <c r="AA32" s="541"/>
      <c r="AB32" s="541"/>
      <c r="AC32" s="541"/>
      <c r="AD32" s="541"/>
      <c r="AE32" s="541"/>
      <c r="AF32" s="541"/>
      <c r="AG32" s="541"/>
      <c r="AH32" s="541"/>
      <c r="AI32" s="541"/>
      <c r="AJ32" s="541"/>
      <c r="AK32" s="542"/>
      <c r="AL32" s="541"/>
      <c r="AM32" s="541"/>
      <c r="AN32" s="541"/>
      <c r="AO32" s="542"/>
      <c r="AP32" s="541"/>
      <c r="AQ32" s="541"/>
      <c r="AR32" s="541"/>
      <c r="AS32" s="541"/>
      <c r="AT32" s="541"/>
      <c r="AU32" s="541"/>
      <c r="AV32" s="541"/>
      <c r="AW32" s="541"/>
      <c r="AX32" s="541"/>
      <c r="AY32" s="541"/>
      <c r="AZ32" s="541"/>
      <c r="BA32" s="541"/>
      <c r="BB32" s="541"/>
      <c r="BC32" s="542"/>
      <c r="BD32" s="541"/>
      <c r="BE32" s="541"/>
      <c r="BF32" s="541"/>
      <c r="BG32" s="541"/>
      <c r="BH32" s="541"/>
      <c r="BI32" s="541"/>
      <c r="BJ32" s="541"/>
      <c r="BK32" s="541"/>
      <c r="BL32" s="541"/>
      <c r="BM32" s="541"/>
      <c r="BN32" s="541"/>
      <c r="BO32" s="541"/>
      <c r="BP32" s="541"/>
      <c r="BQ32" s="541"/>
      <c r="BR32" s="541"/>
      <c r="BS32" s="541"/>
    </row>
    <row r="33" spans="1:71" s="213" customFormat="1" ht="13.8">
      <c r="A33" s="444"/>
      <c r="B33" s="444"/>
      <c r="C33" s="444"/>
      <c r="D33" s="444"/>
      <c r="E33" s="444" t="str">
        <f>Company_PC_inputs!E33&amp; " (Intervention)"</f>
        <v>ODI form (Intervention)</v>
      </c>
      <c r="F33" s="444"/>
      <c r="G33" s="444" t="s">
        <v>1052</v>
      </c>
      <c r="H33" s="444"/>
      <c r="I33" s="444"/>
      <c r="J33" s="496"/>
      <c r="K33" s="496"/>
      <c r="L33" s="496"/>
      <c r="M33" s="496"/>
      <c r="N33" s="496"/>
      <c r="O33" s="496"/>
      <c r="P33" s="496"/>
      <c r="Q33" s="497"/>
      <c r="R33" s="496"/>
      <c r="S33" s="496"/>
      <c r="T33" s="496"/>
      <c r="U33" s="496"/>
      <c r="V33" s="496"/>
      <c r="W33" s="496"/>
      <c r="X33" s="496"/>
      <c r="Y33" s="496"/>
      <c r="Z33" s="496"/>
      <c r="AA33" s="496"/>
      <c r="AB33" s="496"/>
      <c r="AC33" s="496"/>
      <c r="AD33" s="496"/>
      <c r="AE33" s="496"/>
      <c r="AF33" s="496"/>
      <c r="AG33" s="496"/>
      <c r="AH33" s="496"/>
      <c r="AI33" s="496"/>
      <c r="AJ33" s="496"/>
      <c r="AK33" s="497"/>
      <c r="AL33" s="496"/>
      <c r="AM33" s="496"/>
      <c r="AN33" s="496"/>
      <c r="AO33" s="497"/>
      <c r="AP33" s="496"/>
      <c r="AQ33" s="496"/>
      <c r="AR33" s="496"/>
      <c r="AS33" s="496"/>
      <c r="AT33" s="496"/>
      <c r="AU33" s="496"/>
      <c r="AV33" s="496"/>
      <c r="AW33" s="496"/>
      <c r="AX33" s="496"/>
      <c r="AY33" s="496"/>
      <c r="AZ33" s="496"/>
      <c r="BA33" s="496"/>
      <c r="BB33" s="496"/>
      <c r="BC33" s="497"/>
      <c r="BD33" s="496"/>
      <c r="BE33" s="496"/>
      <c r="BF33" s="496"/>
      <c r="BG33" s="496"/>
      <c r="BH33" s="496"/>
      <c r="BI33" s="496"/>
      <c r="BJ33" s="496"/>
      <c r="BK33" s="496"/>
      <c r="BL33" s="496"/>
      <c r="BM33" s="496"/>
      <c r="BN33" s="496"/>
      <c r="BO33" s="496"/>
      <c r="BP33" s="496"/>
      <c r="BQ33" s="496"/>
      <c r="BR33" s="496"/>
      <c r="BS33" s="496"/>
    </row>
    <row r="34" spans="1:71" s="213" customFormat="1" ht="13.8">
      <c r="A34" s="444"/>
      <c r="B34" s="444"/>
      <c r="C34" s="444"/>
      <c r="D34" s="444"/>
      <c r="E34" s="444" t="str">
        <f>Company_PC_inputs!E34&amp; " (Intervention)"</f>
        <v>ODI timing (Intervention)</v>
      </c>
      <c r="F34" s="444"/>
      <c r="G34" s="444" t="s">
        <v>1052</v>
      </c>
      <c r="H34" s="444"/>
      <c r="I34" s="444"/>
      <c r="J34" s="496"/>
      <c r="K34" s="496"/>
      <c r="L34" s="496"/>
      <c r="M34" s="496"/>
      <c r="N34" s="496"/>
      <c r="O34" s="496"/>
      <c r="P34" s="496"/>
      <c r="Q34" s="497"/>
      <c r="R34" s="496"/>
      <c r="S34" s="496"/>
      <c r="T34" s="496"/>
      <c r="U34" s="496"/>
      <c r="V34" s="496"/>
      <c r="W34" s="496"/>
      <c r="X34" s="496"/>
      <c r="Y34" s="496"/>
      <c r="Z34" s="496"/>
      <c r="AA34" s="496"/>
      <c r="AB34" s="496"/>
      <c r="AC34" s="496"/>
      <c r="AD34" s="496"/>
      <c r="AE34" s="496"/>
      <c r="AF34" s="496"/>
      <c r="AG34" s="496"/>
      <c r="AH34" s="496"/>
      <c r="AI34" s="496"/>
      <c r="AJ34" s="496"/>
      <c r="AK34" s="497"/>
      <c r="AL34" s="496"/>
      <c r="AM34" s="496"/>
      <c r="AN34" s="496"/>
      <c r="AO34" s="497"/>
      <c r="AP34" s="496"/>
      <c r="AQ34" s="496"/>
      <c r="AR34" s="496"/>
      <c r="AS34" s="496"/>
      <c r="AT34" s="496"/>
      <c r="AU34" s="496"/>
      <c r="AV34" s="496"/>
      <c r="AW34" s="496"/>
      <c r="AX34" s="496"/>
      <c r="AY34" s="496"/>
      <c r="AZ34" s="496"/>
      <c r="BA34" s="496"/>
      <c r="BB34" s="496"/>
      <c r="BC34" s="497"/>
      <c r="BD34" s="496"/>
      <c r="BE34" s="496"/>
      <c r="BF34" s="496"/>
      <c r="BG34" s="496"/>
      <c r="BH34" s="496"/>
      <c r="BI34" s="496"/>
      <c r="BJ34" s="496"/>
      <c r="BK34" s="496"/>
      <c r="BL34" s="496"/>
      <c r="BM34" s="496"/>
      <c r="BN34" s="496"/>
      <c r="BO34" s="496"/>
      <c r="BP34" s="496"/>
      <c r="BQ34" s="496"/>
      <c r="BR34" s="496"/>
      <c r="BS34" s="496"/>
    </row>
    <row r="35" spans="1:71" s="213" customFormat="1" ht="13.8">
      <c r="A35" s="444"/>
      <c r="B35" s="444"/>
      <c r="C35" s="444"/>
      <c r="D35" s="444"/>
      <c r="E35" s="444"/>
      <c r="F35" s="444"/>
      <c r="G35" s="444"/>
      <c r="H35" s="444"/>
      <c r="I35" s="444"/>
      <c r="J35" s="533"/>
      <c r="K35" s="533"/>
      <c r="L35" s="533"/>
      <c r="M35" s="533"/>
      <c r="N35" s="533"/>
      <c r="O35" s="533"/>
      <c r="P35" s="533"/>
      <c r="Q35" s="534"/>
      <c r="R35" s="533"/>
      <c r="S35" s="533"/>
      <c r="T35" s="533"/>
      <c r="U35" s="533"/>
      <c r="V35" s="533"/>
      <c r="W35" s="533"/>
      <c r="X35" s="533"/>
      <c r="Y35" s="533"/>
      <c r="Z35" s="533"/>
      <c r="AA35" s="533"/>
      <c r="AB35" s="533"/>
      <c r="AC35" s="533"/>
      <c r="AD35" s="533"/>
      <c r="AE35" s="533"/>
      <c r="AF35" s="533"/>
      <c r="AG35" s="533"/>
      <c r="AH35" s="533"/>
      <c r="AI35" s="533"/>
      <c r="AJ35" s="533"/>
      <c r="AK35" s="534"/>
      <c r="AL35" s="533"/>
      <c r="AM35" s="533"/>
      <c r="AN35" s="533"/>
      <c r="AO35" s="534"/>
      <c r="AP35" s="533"/>
      <c r="AQ35" s="533"/>
      <c r="AR35" s="533"/>
      <c r="AS35" s="533"/>
      <c r="AT35" s="533"/>
      <c r="AU35" s="533"/>
      <c r="AV35" s="533"/>
      <c r="AW35" s="533"/>
      <c r="AX35" s="533"/>
      <c r="AY35" s="533"/>
      <c r="AZ35" s="533"/>
      <c r="BA35" s="533"/>
      <c r="BB35" s="533"/>
      <c r="BC35" s="534"/>
      <c r="BD35" s="533"/>
      <c r="BE35" s="533"/>
      <c r="BF35" s="533"/>
      <c r="BG35" s="533"/>
      <c r="BH35" s="533"/>
      <c r="BI35" s="533"/>
      <c r="BJ35" s="533"/>
      <c r="BK35" s="533"/>
      <c r="BL35" s="533"/>
      <c r="BM35" s="533"/>
      <c r="BN35" s="533"/>
      <c r="BO35" s="533"/>
      <c r="BP35" s="533"/>
      <c r="BQ35" s="533"/>
      <c r="BR35" s="533"/>
      <c r="BS35" s="533"/>
    </row>
    <row r="36" spans="1:71" s="213" customFormat="1" ht="13.8">
      <c r="A36" s="444"/>
      <c r="B36" s="444"/>
      <c r="C36" s="444"/>
      <c r="D36" s="444"/>
      <c r="E36" s="444" t="str">
        <f>Company_PC_inputs!E36&amp; " (Intervention)"</f>
        <v>Financial incentives apply or accrue this year? (Intervention)</v>
      </c>
      <c r="F36" s="444"/>
      <c r="G36" s="444" t="s">
        <v>425</v>
      </c>
      <c r="H36" s="444"/>
      <c r="I36" s="444"/>
      <c r="J36" s="496"/>
      <c r="K36" s="496"/>
      <c r="L36" s="496"/>
      <c r="M36" s="496"/>
      <c r="N36" s="496"/>
      <c r="O36" s="496"/>
      <c r="P36" s="496"/>
      <c r="Q36" s="497"/>
      <c r="R36" s="496"/>
      <c r="S36" s="496"/>
      <c r="T36" s="496"/>
      <c r="U36" s="496"/>
      <c r="V36" s="496"/>
      <c r="W36" s="496"/>
      <c r="X36" s="496"/>
      <c r="Y36" s="496"/>
      <c r="Z36" s="496"/>
      <c r="AA36" s="496"/>
      <c r="AB36" s="496"/>
      <c r="AC36" s="496"/>
      <c r="AD36" s="496"/>
      <c r="AE36" s="496"/>
      <c r="AF36" s="496"/>
      <c r="AG36" s="496"/>
      <c r="AH36" s="496"/>
      <c r="AI36" s="496"/>
      <c r="AJ36" s="496"/>
      <c r="AK36" s="497"/>
      <c r="AL36" s="496"/>
      <c r="AM36" s="496"/>
      <c r="AN36" s="496"/>
      <c r="AO36" s="497"/>
      <c r="AP36" s="496"/>
      <c r="AQ36" s="496"/>
      <c r="AR36" s="496"/>
      <c r="AS36" s="496"/>
      <c r="AT36" s="496"/>
      <c r="AU36" s="496"/>
      <c r="AV36" s="496"/>
      <c r="AW36" s="496"/>
      <c r="AX36" s="496"/>
      <c r="AY36" s="496"/>
      <c r="AZ36" s="496"/>
      <c r="BA36" s="496"/>
      <c r="BB36" s="496"/>
      <c r="BC36" s="497"/>
      <c r="BD36" s="539"/>
      <c r="BE36" s="539"/>
      <c r="BF36" s="539"/>
      <c r="BG36" s="539"/>
      <c r="BH36" s="539"/>
      <c r="BI36" s="539"/>
      <c r="BJ36" s="539"/>
      <c r="BK36" s="539"/>
      <c r="BL36" s="539"/>
      <c r="BM36" s="539"/>
      <c r="BN36" s="539"/>
      <c r="BO36" s="539"/>
      <c r="BP36" s="539"/>
      <c r="BQ36" s="539"/>
      <c r="BR36" s="539"/>
      <c r="BS36" s="539"/>
    </row>
    <row r="37" spans="1:71" s="213" customFormat="1" ht="13.8">
      <c r="A37" s="444"/>
      <c r="B37" s="444"/>
      <c r="C37" s="444"/>
      <c r="D37" s="444"/>
      <c r="E37" s="444"/>
      <c r="F37" s="444"/>
      <c r="G37" s="444"/>
      <c r="H37" s="444"/>
      <c r="I37" s="444"/>
      <c r="J37" s="533"/>
      <c r="K37" s="533"/>
      <c r="L37" s="533"/>
      <c r="M37" s="533"/>
      <c r="N37" s="533"/>
      <c r="O37" s="533"/>
      <c r="P37" s="533"/>
      <c r="Q37" s="534"/>
      <c r="R37" s="533"/>
      <c r="S37" s="533"/>
      <c r="T37" s="533"/>
      <c r="U37" s="533"/>
      <c r="V37" s="533"/>
      <c r="W37" s="533"/>
      <c r="X37" s="533"/>
      <c r="Y37" s="533"/>
      <c r="Z37" s="533"/>
      <c r="AA37" s="533"/>
      <c r="AB37" s="533"/>
      <c r="AC37" s="533"/>
      <c r="AD37" s="533"/>
      <c r="AE37" s="533"/>
      <c r="AF37" s="533"/>
      <c r="AG37" s="533"/>
      <c r="AH37" s="533"/>
      <c r="AI37" s="533"/>
      <c r="AJ37" s="533"/>
      <c r="AK37" s="534"/>
      <c r="AL37" s="533"/>
      <c r="AM37" s="533"/>
      <c r="AN37" s="533"/>
      <c r="AO37" s="534"/>
      <c r="AP37" s="533"/>
      <c r="AQ37" s="533"/>
      <c r="AR37" s="533"/>
      <c r="AS37" s="533"/>
      <c r="AT37" s="533"/>
      <c r="AU37" s="533"/>
      <c r="AV37" s="533"/>
      <c r="AW37" s="533"/>
      <c r="AX37" s="533"/>
      <c r="AY37" s="533"/>
      <c r="AZ37" s="533"/>
      <c r="BA37" s="533"/>
      <c r="BB37" s="533"/>
      <c r="BC37" s="534"/>
      <c r="BD37" s="533"/>
      <c r="BE37" s="533"/>
      <c r="BF37" s="533"/>
      <c r="BG37" s="533"/>
      <c r="BH37" s="533"/>
      <c r="BI37" s="533"/>
      <c r="BJ37" s="533"/>
      <c r="BK37" s="533"/>
      <c r="BL37" s="533"/>
      <c r="BM37" s="533"/>
      <c r="BN37" s="533"/>
      <c r="BO37" s="533"/>
      <c r="BP37" s="533"/>
      <c r="BQ37" s="533"/>
      <c r="BR37" s="533"/>
      <c r="BS37" s="533"/>
    </row>
    <row r="38" spans="1:71" s="213" customFormat="1" ht="13.8">
      <c r="A38" s="444"/>
      <c r="B38" s="444"/>
      <c r="C38" s="444"/>
      <c r="D38" s="444"/>
      <c r="E38" s="444" t="str">
        <f>Company_PC_inputs!E38&amp; " (Intervention)"</f>
        <v>Direction of improving performance (Intervention)</v>
      </c>
      <c r="F38" s="444"/>
      <c r="G38" s="444" t="s">
        <v>1091</v>
      </c>
      <c r="H38" s="444"/>
      <c r="I38" s="444"/>
      <c r="J38" s="496"/>
      <c r="K38" s="496"/>
      <c r="L38" s="496"/>
      <c r="M38" s="496"/>
      <c r="N38" s="496"/>
      <c r="O38" s="496"/>
      <c r="P38" s="496"/>
      <c r="Q38" s="497"/>
      <c r="R38" s="496"/>
      <c r="S38" s="496"/>
      <c r="T38" s="496"/>
      <c r="U38" s="496"/>
      <c r="V38" s="496"/>
      <c r="W38" s="496"/>
      <c r="X38" s="496"/>
      <c r="Y38" s="496"/>
      <c r="Z38" s="496"/>
      <c r="AA38" s="496"/>
      <c r="AB38" s="496"/>
      <c r="AC38" s="496"/>
      <c r="AD38" s="496"/>
      <c r="AE38" s="496"/>
      <c r="AF38" s="496"/>
      <c r="AG38" s="496"/>
      <c r="AH38" s="496"/>
      <c r="AI38" s="496"/>
      <c r="AJ38" s="496"/>
      <c r="AK38" s="497"/>
      <c r="AL38" s="496"/>
      <c r="AM38" s="496"/>
      <c r="AN38" s="496"/>
      <c r="AO38" s="497"/>
      <c r="AP38" s="496"/>
      <c r="AQ38" s="496"/>
      <c r="AR38" s="496"/>
      <c r="AS38" s="496"/>
      <c r="AT38" s="496"/>
      <c r="AU38" s="496"/>
      <c r="AV38" s="496"/>
      <c r="AW38" s="496"/>
      <c r="AX38" s="496"/>
      <c r="AY38" s="496"/>
      <c r="AZ38" s="496"/>
      <c r="BA38" s="496"/>
      <c r="BB38" s="496"/>
      <c r="BC38" s="497"/>
      <c r="BD38" s="496"/>
      <c r="BE38" s="496"/>
      <c r="BF38" s="496"/>
      <c r="BG38" s="496"/>
      <c r="BH38" s="496"/>
      <c r="BI38" s="496"/>
      <c r="BJ38" s="496"/>
      <c r="BK38" s="496"/>
      <c r="BL38" s="496"/>
      <c r="BM38" s="496"/>
      <c r="BN38" s="496"/>
      <c r="BO38" s="496"/>
      <c r="BP38" s="496"/>
      <c r="BQ38" s="496"/>
      <c r="BR38" s="496"/>
      <c r="BS38" s="496"/>
    </row>
    <row r="39" spans="1:71" s="213" customFormat="1" ht="13.8">
      <c r="A39" s="444"/>
      <c r="B39" s="444"/>
      <c r="C39" s="444"/>
      <c r="D39" s="444"/>
      <c r="E39" s="444"/>
      <c r="F39" s="444"/>
      <c r="G39" s="444"/>
      <c r="H39" s="444"/>
      <c r="I39" s="444"/>
      <c r="J39" s="533"/>
      <c r="K39" s="533"/>
      <c r="L39" s="533"/>
      <c r="M39" s="533"/>
      <c r="N39" s="533"/>
      <c r="O39" s="533"/>
      <c r="P39" s="533"/>
      <c r="Q39" s="534"/>
      <c r="R39" s="533"/>
      <c r="S39" s="533"/>
      <c r="T39" s="533"/>
      <c r="U39" s="533"/>
      <c r="V39" s="533"/>
      <c r="W39" s="533"/>
      <c r="X39" s="533"/>
      <c r="Y39" s="533"/>
      <c r="Z39" s="533"/>
      <c r="AA39" s="533"/>
      <c r="AB39" s="533"/>
      <c r="AC39" s="533"/>
      <c r="AD39" s="533"/>
      <c r="AE39" s="533"/>
      <c r="AF39" s="533"/>
      <c r="AG39" s="533"/>
      <c r="AH39" s="533"/>
      <c r="AI39" s="533"/>
      <c r="AJ39" s="533"/>
      <c r="AK39" s="534"/>
      <c r="AL39" s="533"/>
      <c r="AM39" s="533"/>
      <c r="AN39" s="533"/>
      <c r="AO39" s="534"/>
      <c r="AP39" s="533"/>
      <c r="AQ39" s="533"/>
      <c r="AR39" s="533"/>
      <c r="AS39" s="533"/>
      <c r="AT39" s="533"/>
      <c r="AU39" s="533"/>
      <c r="AV39" s="533"/>
      <c r="AW39" s="533"/>
      <c r="AX39" s="533"/>
      <c r="AY39" s="533"/>
      <c r="AZ39" s="533"/>
      <c r="BA39" s="533"/>
      <c r="BB39" s="533"/>
      <c r="BC39" s="534"/>
      <c r="BD39" s="533"/>
      <c r="BE39" s="533"/>
      <c r="BF39" s="533"/>
      <c r="BG39" s="533"/>
      <c r="BH39" s="533"/>
      <c r="BI39" s="533"/>
      <c r="BJ39" s="533"/>
      <c r="BK39" s="533"/>
      <c r="BL39" s="533"/>
      <c r="BM39" s="533"/>
      <c r="BN39" s="533"/>
      <c r="BO39" s="533"/>
      <c r="BP39" s="533"/>
      <c r="BQ39" s="533"/>
      <c r="BR39" s="533"/>
      <c r="BS39" s="533"/>
    </row>
    <row r="40" spans="1:71" s="213" customFormat="1" ht="13.8">
      <c r="A40" s="444"/>
      <c r="B40" s="444"/>
      <c r="C40" s="444"/>
      <c r="D40" s="444"/>
      <c r="E40" s="444" t="str">
        <f>Company_PC_inputs!E40&amp; " (Intervention)"</f>
        <v>Decimal places (Intervention)</v>
      </c>
      <c r="F40" s="444"/>
      <c r="G40" s="444" t="s">
        <v>410</v>
      </c>
      <c r="H40" s="444"/>
      <c r="I40" s="444"/>
      <c r="J40" s="496"/>
      <c r="K40" s="496"/>
      <c r="L40" s="496"/>
      <c r="M40" s="496"/>
      <c r="N40" s="496"/>
      <c r="O40" s="496"/>
      <c r="P40" s="496"/>
      <c r="Q40" s="497"/>
      <c r="R40" s="496"/>
      <c r="S40" s="496"/>
      <c r="T40" s="496"/>
      <c r="U40" s="496"/>
      <c r="V40" s="496"/>
      <c r="W40" s="496"/>
      <c r="X40" s="496"/>
      <c r="Y40" s="496"/>
      <c r="Z40" s="496"/>
      <c r="AA40" s="496"/>
      <c r="AB40" s="496"/>
      <c r="AC40" s="496"/>
      <c r="AD40" s="496"/>
      <c r="AE40" s="496"/>
      <c r="AF40" s="496"/>
      <c r="AG40" s="496"/>
      <c r="AH40" s="496"/>
      <c r="AI40" s="496"/>
      <c r="AJ40" s="496"/>
      <c r="AK40" s="497"/>
      <c r="AL40" s="496"/>
      <c r="AM40" s="496"/>
      <c r="AN40" s="496"/>
      <c r="AO40" s="497"/>
      <c r="AP40" s="496"/>
      <c r="AQ40" s="496"/>
      <c r="AR40" s="496"/>
      <c r="AS40" s="496"/>
      <c r="AT40" s="496"/>
      <c r="AU40" s="496"/>
      <c r="AV40" s="496"/>
      <c r="AW40" s="496"/>
      <c r="AX40" s="496"/>
      <c r="AY40" s="496"/>
      <c r="AZ40" s="496"/>
      <c r="BA40" s="496"/>
      <c r="BB40" s="496"/>
      <c r="BC40" s="497"/>
      <c r="BD40" s="496"/>
      <c r="BE40" s="496"/>
      <c r="BF40" s="496"/>
      <c r="BG40" s="496"/>
      <c r="BH40" s="496"/>
      <c r="BI40" s="496"/>
      <c r="BJ40" s="496"/>
      <c r="BK40" s="496"/>
      <c r="BL40" s="496"/>
      <c r="BM40" s="496"/>
      <c r="BN40" s="496"/>
      <c r="BO40" s="496"/>
      <c r="BP40" s="496"/>
      <c r="BQ40" s="496"/>
      <c r="BR40" s="496"/>
      <c r="BS40" s="496"/>
    </row>
    <row r="41" spans="1:71" s="213" customFormat="1" ht="13.8">
      <c r="A41" s="444"/>
      <c r="B41" s="444"/>
      <c r="C41" s="444"/>
      <c r="D41" s="444"/>
      <c r="E41" s="444"/>
      <c r="F41" s="444"/>
      <c r="G41" s="444"/>
      <c r="H41" s="444"/>
      <c r="I41" s="444"/>
      <c r="J41" s="537"/>
      <c r="K41" s="537"/>
      <c r="L41" s="537"/>
      <c r="M41" s="537"/>
      <c r="N41" s="537"/>
      <c r="O41" s="537"/>
      <c r="P41" s="537"/>
      <c r="Q41" s="538"/>
      <c r="R41" s="537"/>
      <c r="S41" s="537"/>
      <c r="T41" s="537"/>
      <c r="U41" s="537"/>
      <c r="V41" s="537"/>
      <c r="W41" s="537"/>
      <c r="X41" s="537"/>
      <c r="Y41" s="537"/>
      <c r="Z41" s="537"/>
      <c r="AA41" s="537"/>
      <c r="AB41" s="537"/>
      <c r="AC41" s="537"/>
      <c r="AD41" s="537"/>
      <c r="AE41" s="537"/>
      <c r="AF41" s="537"/>
      <c r="AG41" s="537"/>
      <c r="AH41" s="537"/>
      <c r="AI41" s="537"/>
      <c r="AJ41" s="537"/>
      <c r="AK41" s="538"/>
      <c r="AL41" s="537"/>
      <c r="AM41" s="537"/>
      <c r="AN41" s="537"/>
      <c r="AO41" s="538"/>
      <c r="AP41" s="537"/>
      <c r="AQ41" s="537"/>
      <c r="AR41" s="537"/>
      <c r="AS41" s="537"/>
      <c r="AT41" s="537"/>
      <c r="AU41" s="537"/>
      <c r="AV41" s="537"/>
      <c r="AW41" s="537"/>
      <c r="AX41" s="537"/>
      <c r="AY41" s="537"/>
      <c r="AZ41" s="537"/>
      <c r="BA41" s="537"/>
      <c r="BB41" s="537"/>
      <c r="BC41" s="538"/>
      <c r="BD41" s="537"/>
      <c r="BE41" s="537"/>
      <c r="BF41" s="537"/>
      <c r="BG41" s="537"/>
      <c r="BH41" s="537"/>
      <c r="BI41" s="537"/>
      <c r="BJ41" s="537"/>
      <c r="BK41" s="537"/>
      <c r="BL41" s="537"/>
      <c r="BM41" s="537"/>
      <c r="BN41" s="537"/>
      <c r="BO41" s="537"/>
      <c r="BP41" s="537"/>
      <c r="BQ41" s="537"/>
      <c r="BR41" s="537"/>
      <c r="BS41" s="537"/>
    </row>
    <row r="42" spans="1:71" s="213" customFormat="1" ht="13.8">
      <c r="A42" s="444"/>
      <c r="B42" s="444"/>
      <c r="C42" s="444"/>
      <c r="D42" s="454" t="s">
        <v>1092</v>
      </c>
      <c r="E42" s="444"/>
      <c r="F42" s="444"/>
      <c r="G42" s="444"/>
      <c r="H42" s="444"/>
      <c r="I42" s="444"/>
      <c r="J42" s="533"/>
      <c r="K42" s="533"/>
      <c r="L42" s="533"/>
      <c r="M42" s="533"/>
      <c r="N42" s="533"/>
      <c r="O42" s="533"/>
      <c r="P42" s="533"/>
      <c r="Q42" s="534"/>
      <c r="R42" s="533"/>
      <c r="S42" s="533"/>
      <c r="T42" s="533"/>
      <c r="U42" s="533"/>
      <c r="V42" s="533"/>
      <c r="W42" s="533"/>
      <c r="X42" s="533"/>
      <c r="Y42" s="533"/>
      <c r="Z42" s="533"/>
      <c r="AA42" s="533"/>
      <c r="AB42" s="533"/>
      <c r="AC42" s="533"/>
      <c r="AD42" s="533"/>
      <c r="AE42" s="533"/>
      <c r="AF42" s="533"/>
      <c r="AG42" s="533"/>
      <c r="AH42" s="533"/>
      <c r="AI42" s="533"/>
      <c r="AJ42" s="533"/>
      <c r="AK42" s="534"/>
      <c r="AL42" s="533"/>
      <c r="AM42" s="533"/>
      <c r="AN42" s="533"/>
      <c r="AO42" s="534"/>
      <c r="AP42" s="533"/>
      <c r="AQ42" s="533"/>
      <c r="AR42" s="533"/>
      <c r="AS42" s="533"/>
      <c r="AT42" s="533"/>
      <c r="AU42" s="533"/>
      <c r="AV42" s="533"/>
      <c r="AW42" s="533"/>
      <c r="AX42" s="533"/>
      <c r="AY42" s="533"/>
      <c r="AZ42" s="533"/>
      <c r="BA42" s="533"/>
      <c r="BB42" s="533"/>
      <c r="BC42" s="534"/>
      <c r="BD42" s="533"/>
      <c r="BE42" s="533"/>
      <c r="BF42" s="533"/>
      <c r="BG42" s="533"/>
      <c r="BH42" s="533"/>
      <c r="BI42" s="533"/>
      <c r="BJ42" s="533"/>
      <c r="BK42" s="533"/>
      <c r="BL42" s="533"/>
      <c r="BM42" s="533"/>
      <c r="BN42" s="533"/>
      <c r="BO42" s="533"/>
      <c r="BP42" s="533"/>
      <c r="BQ42" s="533"/>
      <c r="BR42" s="533"/>
      <c r="BS42" s="533"/>
    </row>
    <row r="43" spans="1:71" s="213" customFormat="1" ht="13.8">
      <c r="A43" s="444"/>
      <c r="B43" s="444"/>
      <c r="C43" s="444"/>
      <c r="D43" s="444"/>
      <c r="E43" s="444" t="str">
        <f>Company_PC_inputs!E43&amp; " (Intervention)"</f>
        <v>Standard outperformance cap (Intervention)</v>
      </c>
      <c r="F43" s="444"/>
      <c r="G43" s="444" t="s">
        <v>1073</v>
      </c>
      <c r="H43" s="444"/>
      <c r="I43" s="444"/>
      <c r="J43" s="479"/>
      <c r="K43" s="479"/>
      <c r="L43" s="479"/>
      <c r="M43" s="479"/>
      <c r="N43" s="479"/>
      <c r="O43" s="479"/>
      <c r="P43" s="479"/>
      <c r="Q43" s="480"/>
      <c r="R43" s="479"/>
      <c r="S43" s="479"/>
      <c r="T43" s="479"/>
      <c r="U43" s="479"/>
      <c r="V43" s="479"/>
      <c r="W43" s="479"/>
      <c r="X43" s="479"/>
      <c r="Y43" s="479"/>
      <c r="Z43" s="479"/>
      <c r="AA43" s="479"/>
      <c r="AB43" s="479"/>
      <c r="AC43" s="479"/>
      <c r="AD43" s="479"/>
      <c r="AE43" s="479"/>
      <c r="AF43" s="479"/>
      <c r="AG43" s="479"/>
      <c r="AH43" s="479"/>
      <c r="AI43" s="479"/>
      <c r="AJ43" s="479"/>
      <c r="AK43" s="480"/>
      <c r="AL43" s="479"/>
      <c r="AM43" s="479"/>
      <c r="AN43" s="479"/>
      <c r="AO43" s="480"/>
      <c r="AP43" s="479"/>
      <c r="AQ43" s="479"/>
      <c r="AR43" s="479"/>
      <c r="AS43" s="479"/>
      <c r="AT43" s="479"/>
      <c r="AU43" s="479"/>
      <c r="AV43" s="479"/>
      <c r="AW43" s="479"/>
      <c r="AX43" s="479"/>
      <c r="AY43" s="479"/>
      <c r="AZ43" s="479"/>
      <c r="BA43" s="479"/>
      <c r="BB43" s="479"/>
      <c r="BC43" s="480"/>
      <c r="BD43" s="479"/>
      <c r="BE43" s="479"/>
      <c r="BF43" s="479"/>
      <c r="BG43" s="479"/>
      <c r="BH43" s="479"/>
      <c r="BI43" s="479"/>
      <c r="BJ43" s="479"/>
      <c r="BK43" s="479"/>
      <c r="BL43" s="479"/>
      <c r="BM43" s="479"/>
      <c r="BN43" s="479"/>
      <c r="BO43" s="479"/>
      <c r="BP43" s="479"/>
      <c r="BQ43" s="479"/>
      <c r="BR43" s="479"/>
      <c r="BS43" s="479"/>
    </row>
    <row r="44" spans="1:71" s="213" customFormat="1" ht="13.8">
      <c r="A44" s="444"/>
      <c r="B44" s="444"/>
      <c r="C44" s="444"/>
      <c r="D44" s="444"/>
      <c r="E44" s="444" t="str">
        <f>Company_PC_inputs!E44&amp; " (Intervention)"</f>
        <v>Outperformance deadband (Intervention)</v>
      </c>
      <c r="F44" s="444"/>
      <c r="G44" s="444" t="s">
        <v>1073</v>
      </c>
      <c r="H44" s="444"/>
      <c r="I44" s="444"/>
      <c r="J44" s="479"/>
      <c r="K44" s="479"/>
      <c r="L44" s="479"/>
      <c r="M44" s="479"/>
      <c r="N44" s="479"/>
      <c r="O44" s="479"/>
      <c r="P44" s="479"/>
      <c r="Q44" s="480"/>
      <c r="R44" s="479"/>
      <c r="S44" s="479"/>
      <c r="T44" s="479"/>
      <c r="U44" s="479"/>
      <c r="V44" s="479"/>
      <c r="W44" s="479"/>
      <c r="X44" s="479"/>
      <c r="Y44" s="479"/>
      <c r="Z44" s="479"/>
      <c r="AA44" s="479"/>
      <c r="AB44" s="479"/>
      <c r="AC44" s="479"/>
      <c r="AD44" s="479"/>
      <c r="AE44" s="479"/>
      <c r="AF44" s="479"/>
      <c r="AG44" s="479"/>
      <c r="AH44" s="479"/>
      <c r="AI44" s="479"/>
      <c r="AJ44" s="479"/>
      <c r="AK44" s="480"/>
      <c r="AL44" s="479"/>
      <c r="AM44" s="479"/>
      <c r="AN44" s="479"/>
      <c r="AO44" s="480"/>
      <c r="AP44" s="479"/>
      <c r="AQ44" s="479"/>
      <c r="AR44" s="479"/>
      <c r="AS44" s="479"/>
      <c r="AT44" s="479"/>
      <c r="AU44" s="479"/>
      <c r="AV44" s="479"/>
      <c r="AW44" s="479"/>
      <c r="AX44" s="479"/>
      <c r="AY44" s="479"/>
      <c r="AZ44" s="479"/>
      <c r="BA44" s="479"/>
      <c r="BB44" s="479"/>
      <c r="BC44" s="480"/>
      <c r="BD44" s="479"/>
      <c r="BE44" s="479"/>
      <c r="BF44" s="479"/>
      <c r="BG44" s="479"/>
      <c r="BH44" s="479"/>
      <c r="BI44" s="479"/>
      <c r="BJ44" s="479"/>
      <c r="BK44" s="479"/>
      <c r="BL44" s="479"/>
      <c r="BM44" s="479"/>
      <c r="BN44" s="479"/>
      <c r="BO44" s="479"/>
      <c r="BP44" s="479"/>
      <c r="BQ44" s="479"/>
      <c r="BR44" s="479"/>
      <c r="BS44" s="479"/>
    </row>
    <row r="45" spans="1:71" s="213" customFormat="1" ht="13.8">
      <c r="A45" s="444"/>
      <c r="B45" s="444"/>
      <c r="C45" s="444"/>
      <c r="D45" s="444"/>
      <c r="E45" s="444" t="str">
        <f>Company_PC_inputs!E45&amp; " (Intervention)"</f>
        <v>Performance commitment level (Intervention)</v>
      </c>
      <c r="F45" s="444"/>
      <c r="G45" s="444" t="s">
        <v>1073</v>
      </c>
      <c r="H45" s="444"/>
      <c r="I45" s="444"/>
      <c r="J45" s="479"/>
      <c r="K45" s="479"/>
      <c r="L45" s="479"/>
      <c r="M45" s="479"/>
      <c r="N45" s="479"/>
      <c r="O45" s="479"/>
      <c r="P45" s="479"/>
      <c r="Q45" s="480"/>
      <c r="R45" s="479"/>
      <c r="S45" s="479"/>
      <c r="T45" s="479"/>
      <c r="U45" s="479"/>
      <c r="V45" s="479"/>
      <c r="W45" s="479"/>
      <c r="X45" s="479"/>
      <c r="Y45" s="479"/>
      <c r="Z45" s="479"/>
      <c r="AA45" s="479"/>
      <c r="AB45" s="479"/>
      <c r="AC45" s="479"/>
      <c r="AD45" s="479"/>
      <c r="AE45" s="479"/>
      <c r="AF45" s="479"/>
      <c r="AG45" s="479"/>
      <c r="AH45" s="479"/>
      <c r="AI45" s="479"/>
      <c r="AJ45" s="479"/>
      <c r="AK45" s="480"/>
      <c r="AL45" s="479"/>
      <c r="AM45" s="479"/>
      <c r="AN45" s="479"/>
      <c r="AO45" s="480"/>
      <c r="AP45" s="479"/>
      <c r="AQ45" s="479"/>
      <c r="AR45" s="479"/>
      <c r="AS45" s="479"/>
      <c r="AT45" s="479"/>
      <c r="AU45" s="479"/>
      <c r="AV45" s="479"/>
      <c r="AW45" s="479"/>
      <c r="AX45" s="479"/>
      <c r="AY45" s="479"/>
      <c r="AZ45" s="479"/>
      <c r="BA45" s="479"/>
      <c r="BB45" s="479"/>
      <c r="BC45" s="480"/>
      <c r="BD45" s="479"/>
      <c r="BE45" s="479"/>
      <c r="BF45" s="479"/>
      <c r="BG45" s="479"/>
      <c r="BH45" s="479"/>
      <c r="BI45" s="479"/>
      <c r="BJ45" s="479"/>
      <c r="BK45" s="479"/>
      <c r="BL45" s="479"/>
      <c r="BM45" s="479"/>
      <c r="BN45" s="479"/>
      <c r="BO45" s="479"/>
      <c r="BP45" s="479"/>
      <c r="BQ45" s="479"/>
      <c r="BR45" s="479"/>
      <c r="BS45" s="479"/>
    </row>
    <row r="46" spans="1:71" s="213" customFormat="1" ht="13.8">
      <c r="A46" s="444"/>
      <c r="B46" s="444"/>
      <c r="C46" s="444"/>
      <c r="D46" s="444"/>
      <c r="E46" s="444" t="str">
        <f>Company_PC_inputs!E46&amp; " (Intervention)"</f>
        <v>Underperformance deadband (Intervention)</v>
      </c>
      <c r="F46" s="444"/>
      <c r="G46" s="444" t="s">
        <v>1073</v>
      </c>
      <c r="H46" s="444"/>
      <c r="I46" s="444"/>
      <c r="J46" s="479"/>
      <c r="K46" s="479"/>
      <c r="L46" s="479"/>
      <c r="M46" s="479"/>
      <c r="N46" s="479"/>
      <c r="O46" s="479"/>
      <c r="P46" s="479"/>
      <c r="Q46" s="480"/>
      <c r="R46" s="479"/>
      <c r="S46" s="479"/>
      <c r="T46" s="479"/>
      <c r="U46" s="479"/>
      <c r="V46" s="479"/>
      <c r="W46" s="479"/>
      <c r="X46" s="479"/>
      <c r="Y46" s="479"/>
      <c r="Z46" s="479"/>
      <c r="AA46" s="479"/>
      <c r="AB46" s="479"/>
      <c r="AC46" s="479"/>
      <c r="AD46" s="479"/>
      <c r="AE46" s="479"/>
      <c r="AF46" s="479"/>
      <c r="AG46" s="479"/>
      <c r="AH46" s="479"/>
      <c r="AI46" s="479"/>
      <c r="AJ46" s="479"/>
      <c r="AK46" s="480"/>
      <c r="AL46" s="479"/>
      <c r="AM46" s="479"/>
      <c r="AN46" s="479"/>
      <c r="AO46" s="480"/>
      <c r="AP46" s="479"/>
      <c r="AQ46" s="479"/>
      <c r="AR46" s="479"/>
      <c r="AS46" s="479"/>
      <c r="AT46" s="479"/>
      <c r="AU46" s="479"/>
      <c r="AV46" s="479"/>
      <c r="AW46" s="479"/>
      <c r="AX46" s="479"/>
      <c r="AY46" s="479"/>
      <c r="AZ46" s="479"/>
      <c r="BA46" s="479"/>
      <c r="BB46" s="479"/>
      <c r="BC46" s="480"/>
      <c r="BD46" s="479"/>
      <c r="BE46" s="479"/>
      <c r="BF46" s="479"/>
      <c r="BG46" s="479"/>
      <c r="BH46" s="479"/>
      <c r="BI46" s="479"/>
      <c r="BJ46" s="479"/>
      <c r="BK46" s="479"/>
      <c r="BL46" s="479"/>
      <c r="BM46" s="479"/>
      <c r="BN46" s="479"/>
      <c r="BO46" s="479"/>
      <c r="BP46" s="479"/>
      <c r="BQ46" s="479"/>
      <c r="BR46" s="479"/>
      <c r="BS46" s="479"/>
    </row>
    <row r="47" spans="1:71" s="213" customFormat="1" ht="13.8">
      <c r="A47" s="444"/>
      <c r="B47" s="444"/>
      <c r="C47" s="444"/>
      <c r="D47" s="444"/>
      <c r="E47" s="444" t="str">
        <f>Company_PC_inputs!E47&amp; " (Intervention)"</f>
        <v>Standard underperformance collar (Intervention)</v>
      </c>
      <c r="F47" s="444"/>
      <c r="G47" s="444" t="s">
        <v>1073</v>
      </c>
      <c r="H47" s="444"/>
      <c r="I47" s="444"/>
      <c r="J47" s="479"/>
      <c r="K47" s="479"/>
      <c r="L47" s="479"/>
      <c r="M47" s="479"/>
      <c r="N47" s="479"/>
      <c r="O47" s="479"/>
      <c r="P47" s="479"/>
      <c r="Q47" s="480"/>
      <c r="R47" s="479"/>
      <c r="S47" s="479"/>
      <c r="T47" s="479"/>
      <c r="U47" s="479"/>
      <c r="V47" s="479"/>
      <c r="W47" s="479"/>
      <c r="X47" s="479"/>
      <c r="Y47" s="479"/>
      <c r="Z47" s="479"/>
      <c r="AA47" s="479"/>
      <c r="AB47" s="479"/>
      <c r="AC47" s="479"/>
      <c r="AD47" s="479"/>
      <c r="AE47" s="479"/>
      <c r="AF47" s="479"/>
      <c r="AG47" s="479"/>
      <c r="AH47" s="479"/>
      <c r="AI47" s="479"/>
      <c r="AJ47" s="479"/>
      <c r="AK47" s="480"/>
      <c r="AL47" s="479"/>
      <c r="AM47" s="479"/>
      <c r="AN47" s="479"/>
      <c r="AO47" s="480"/>
      <c r="AP47" s="479"/>
      <c r="AQ47" s="479"/>
      <c r="AR47" s="479"/>
      <c r="AS47" s="479"/>
      <c r="AT47" s="479"/>
      <c r="AU47" s="479"/>
      <c r="AV47" s="479"/>
      <c r="AW47" s="479"/>
      <c r="AX47" s="479"/>
      <c r="AY47" s="479"/>
      <c r="AZ47" s="479"/>
      <c r="BA47" s="479"/>
      <c r="BB47" s="479"/>
      <c r="BC47" s="480"/>
      <c r="BD47" s="479"/>
      <c r="BE47" s="479"/>
      <c r="BF47" s="479"/>
      <c r="BG47" s="479"/>
      <c r="BH47" s="479"/>
      <c r="BI47" s="479"/>
      <c r="BJ47" s="479"/>
      <c r="BK47" s="479"/>
      <c r="BL47" s="479"/>
      <c r="BM47" s="479"/>
      <c r="BN47" s="479"/>
      <c r="BO47" s="479"/>
      <c r="BP47" s="479"/>
      <c r="BQ47" s="479"/>
      <c r="BR47" s="479"/>
      <c r="BS47" s="479"/>
    </row>
    <row r="48" spans="1:71" s="213" customFormat="1" ht="13.8">
      <c r="A48" s="444"/>
      <c r="B48" s="444"/>
      <c r="C48" s="444"/>
      <c r="D48" s="444"/>
      <c r="E48" s="444"/>
      <c r="F48" s="444"/>
      <c r="G48" s="444"/>
      <c r="H48" s="444"/>
      <c r="I48" s="444"/>
      <c r="J48" s="533"/>
      <c r="K48" s="533"/>
      <c r="L48" s="533"/>
      <c r="M48" s="533"/>
      <c r="N48" s="533"/>
      <c r="O48" s="533"/>
      <c r="P48" s="533"/>
      <c r="Q48" s="534"/>
      <c r="R48" s="533"/>
      <c r="S48" s="533"/>
      <c r="T48" s="533"/>
      <c r="U48" s="533"/>
      <c r="V48" s="533"/>
      <c r="W48" s="533"/>
      <c r="X48" s="533"/>
      <c r="Y48" s="533"/>
      <c r="Z48" s="533"/>
      <c r="AA48" s="533"/>
      <c r="AB48" s="533"/>
      <c r="AC48" s="533"/>
      <c r="AD48" s="533"/>
      <c r="AE48" s="533"/>
      <c r="AF48" s="533"/>
      <c r="AG48" s="533"/>
      <c r="AH48" s="533"/>
      <c r="AI48" s="533"/>
      <c r="AJ48" s="533"/>
      <c r="AK48" s="534"/>
      <c r="AL48" s="533"/>
      <c r="AM48" s="533"/>
      <c r="AN48" s="533"/>
      <c r="AO48" s="534"/>
      <c r="AP48" s="533"/>
      <c r="AQ48" s="533"/>
      <c r="AR48" s="533"/>
      <c r="AS48" s="533"/>
      <c r="AT48" s="533"/>
      <c r="AU48" s="533"/>
      <c r="AV48" s="533"/>
      <c r="AW48" s="533"/>
      <c r="AX48" s="533"/>
      <c r="AY48" s="533"/>
      <c r="AZ48" s="533"/>
      <c r="BA48" s="533"/>
      <c r="BB48" s="533"/>
      <c r="BC48" s="534"/>
      <c r="BD48" s="533"/>
      <c r="BE48" s="533"/>
      <c r="BF48" s="533"/>
      <c r="BG48" s="533"/>
      <c r="BH48" s="533"/>
      <c r="BI48" s="533"/>
      <c r="BJ48" s="533"/>
      <c r="BK48" s="533"/>
      <c r="BL48" s="533"/>
      <c r="BM48" s="533"/>
      <c r="BN48" s="533"/>
      <c r="BO48" s="533"/>
      <c r="BP48" s="533"/>
      <c r="BQ48" s="533"/>
      <c r="BR48" s="533"/>
      <c r="BS48" s="533"/>
    </row>
    <row r="49" spans="1:71" s="213" customFormat="1" ht="13.8">
      <c r="A49" s="444"/>
      <c r="B49" s="444"/>
      <c r="C49" s="444"/>
      <c r="D49" s="444"/>
      <c r="E49" s="444" t="str">
        <f>Company_PC_inputs!E49&amp; " (Intervention)"</f>
        <v>Standard outperformance rate (Intervention)</v>
      </c>
      <c r="F49" s="444"/>
      <c r="G49" s="444" t="str">
        <f>"£m/unit ("&amp;InpCompany!$F$10&amp;" prices)"</f>
        <v>£m/unit (2017-18 prices)</v>
      </c>
      <c r="H49" s="444"/>
      <c r="I49" s="444"/>
      <c r="J49" s="518"/>
      <c r="K49" s="518"/>
      <c r="L49" s="518"/>
      <c r="M49" s="518"/>
      <c r="N49" s="518"/>
      <c r="O49" s="518"/>
      <c r="P49" s="518"/>
      <c r="Q49" s="519"/>
      <c r="R49" s="518"/>
      <c r="S49" s="518"/>
      <c r="T49" s="518"/>
      <c r="U49" s="518"/>
      <c r="V49" s="518"/>
      <c r="W49" s="518"/>
      <c r="X49" s="518"/>
      <c r="Y49" s="518"/>
      <c r="Z49" s="518"/>
      <c r="AA49" s="518"/>
      <c r="AB49" s="518"/>
      <c r="AC49" s="518"/>
      <c r="AD49" s="518"/>
      <c r="AE49" s="518"/>
      <c r="AF49" s="518"/>
      <c r="AG49" s="518"/>
      <c r="AH49" s="518"/>
      <c r="AI49" s="518"/>
      <c r="AJ49" s="518"/>
      <c r="AK49" s="519"/>
      <c r="AL49" s="518"/>
      <c r="AM49" s="518"/>
      <c r="AN49" s="518"/>
      <c r="AO49" s="519"/>
      <c r="AP49" s="518"/>
      <c r="AQ49" s="518"/>
      <c r="AR49" s="518"/>
      <c r="AS49" s="518"/>
      <c r="AT49" s="518"/>
      <c r="AU49" s="518"/>
      <c r="AV49" s="518"/>
      <c r="AW49" s="518"/>
      <c r="AX49" s="518"/>
      <c r="AY49" s="518"/>
      <c r="AZ49" s="518"/>
      <c r="BA49" s="518"/>
      <c r="BB49" s="518"/>
      <c r="BC49" s="519"/>
      <c r="BD49" s="518"/>
      <c r="BE49" s="518"/>
      <c r="BF49" s="518"/>
      <c r="BG49" s="518"/>
      <c r="BH49" s="518"/>
      <c r="BI49" s="518"/>
      <c r="BJ49" s="518"/>
      <c r="BK49" s="518"/>
      <c r="BL49" s="518"/>
      <c r="BM49" s="518"/>
      <c r="BN49" s="518"/>
      <c r="BO49" s="518"/>
      <c r="BP49" s="518"/>
      <c r="BQ49" s="518"/>
      <c r="BR49" s="518"/>
      <c r="BS49" s="518"/>
    </row>
    <row r="50" spans="1:71" s="213" customFormat="1" ht="13.8">
      <c r="A50" s="444"/>
      <c r="B50" s="444"/>
      <c r="C50" s="444"/>
      <c r="D50" s="444"/>
      <c r="E50" s="444" t="str">
        <f>Company_PC_inputs!E50&amp; " (Intervention)"</f>
        <v>Standard underperformance rate (Intervention)</v>
      </c>
      <c r="F50" s="444"/>
      <c r="G50" s="444" t="str">
        <f>"£m/unit ("&amp;InpCompany!$F$10&amp;" prices)"</f>
        <v>£m/unit (2017-18 prices)</v>
      </c>
      <c r="H50" s="444"/>
      <c r="I50" s="444"/>
      <c r="J50" s="518"/>
      <c r="K50" s="518"/>
      <c r="L50" s="518"/>
      <c r="M50" s="518"/>
      <c r="N50" s="518"/>
      <c r="O50" s="518"/>
      <c r="P50" s="518"/>
      <c r="Q50" s="519"/>
      <c r="R50" s="518"/>
      <c r="S50" s="518"/>
      <c r="T50" s="518"/>
      <c r="U50" s="518"/>
      <c r="V50" s="518"/>
      <c r="W50" s="518"/>
      <c r="X50" s="518"/>
      <c r="Y50" s="518"/>
      <c r="Z50" s="518"/>
      <c r="AA50" s="518"/>
      <c r="AB50" s="518"/>
      <c r="AC50" s="518"/>
      <c r="AD50" s="518"/>
      <c r="AE50" s="518"/>
      <c r="AF50" s="518"/>
      <c r="AG50" s="518"/>
      <c r="AH50" s="518"/>
      <c r="AI50" s="518"/>
      <c r="AJ50" s="518"/>
      <c r="AK50" s="519"/>
      <c r="AL50" s="518"/>
      <c r="AM50" s="518"/>
      <c r="AN50" s="518"/>
      <c r="AO50" s="519"/>
      <c r="AP50" s="518"/>
      <c r="AQ50" s="518"/>
      <c r="AR50" s="518"/>
      <c r="AS50" s="518"/>
      <c r="AT50" s="518"/>
      <c r="AU50" s="518"/>
      <c r="AV50" s="518"/>
      <c r="AW50" s="518"/>
      <c r="AX50" s="518"/>
      <c r="AY50" s="518"/>
      <c r="AZ50" s="518"/>
      <c r="BA50" s="518"/>
      <c r="BB50" s="518"/>
      <c r="BC50" s="519"/>
      <c r="BD50" s="518"/>
      <c r="BE50" s="518"/>
      <c r="BF50" s="518"/>
      <c r="BG50" s="518"/>
      <c r="BH50" s="518"/>
      <c r="BI50" s="518"/>
      <c r="BJ50" s="518"/>
      <c r="BK50" s="518"/>
      <c r="BL50" s="518"/>
      <c r="BM50" s="518"/>
      <c r="BN50" s="518"/>
      <c r="BO50" s="518"/>
      <c r="BP50" s="518"/>
      <c r="BQ50" s="518"/>
      <c r="BR50" s="518"/>
      <c r="BS50" s="518"/>
    </row>
    <row r="51" spans="1:71" s="213" customFormat="1" ht="13.8">
      <c r="A51" s="444"/>
      <c r="B51" s="444"/>
      <c r="C51" s="444"/>
      <c r="D51" s="444"/>
      <c r="E51" s="444"/>
      <c r="F51" s="444"/>
      <c r="G51" s="444"/>
      <c r="H51" s="444"/>
      <c r="I51" s="444"/>
      <c r="J51" s="543"/>
      <c r="K51" s="543"/>
      <c r="L51" s="543"/>
      <c r="M51" s="543"/>
      <c r="N51" s="543"/>
      <c r="O51" s="543"/>
      <c r="P51" s="543"/>
      <c r="Q51" s="544"/>
      <c r="R51" s="543"/>
      <c r="S51" s="543"/>
      <c r="T51" s="543"/>
      <c r="U51" s="543"/>
      <c r="V51" s="543"/>
      <c r="W51" s="543"/>
      <c r="X51" s="543"/>
      <c r="Y51" s="543"/>
      <c r="Z51" s="543"/>
      <c r="AA51" s="543"/>
      <c r="AB51" s="543"/>
      <c r="AC51" s="543"/>
      <c r="AD51" s="543"/>
      <c r="AE51" s="543"/>
      <c r="AF51" s="543"/>
      <c r="AG51" s="543"/>
      <c r="AH51" s="543"/>
      <c r="AI51" s="543"/>
      <c r="AJ51" s="543"/>
      <c r="AK51" s="544"/>
      <c r="AL51" s="543"/>
      <c r="AM51" s="543"/>
      <c r="AN51" s="543"/>
      <c r="AO51" s="544"/>
      <c r="AP51" s="543"/>
      <c r="AQ51" s="543"/>
      <c r="AR51" s="543"/>
      <c r="AS51" s="543"/>
      <c r="AT51" s="543"/>
      <c r="AU51" s="543"/>
      <c r="AV51" s="543"/>
      <c r="AW51" s="543"/>
      <c r="AX51" s="543"/>
      <c r="AY51" s="543"/>
      <c r="AZ51" s="543"/>
      <c r="BA51" s="543"/>
      <c r="BB51" s="543"/>
      <c r="BC51" s="544"/>
      <c r="BD51" s="543"/>
      <c r="BE51" s="543"/>
      <c r="BF51" s="543"/>
      <c r="BG51" s="543"/>
      <c r="BH51" s="543"/>
      <c r="BI51" s="543"/>
      <c r="BJ51" s="543"/>
      <c r="BK51" s="543"/>
      <c r="BL51" s="543"/>
      <c r="BM51" s="543"/>
      <c r="BN51" s="543"/>
      <c r="BO51" s="543"/>
      <c r="BP51" s="543"/>
      <c r="BQ51" s="543"/>
      <c r="BR51" s="543"/>
      <c r="BS51" s="543"/>
    </row>
    <row r="52" spans="1:71" s="213" customFormat="1" ht="13.8">
      <c r="A52" s="444"/>
      <c r="B52" s="444"/>
      <c r="C52" s="444"/>
      <c r="D52" s="454" t="s">
        <v>1095</v>
      </c>
      <c r="E52" s="444"/>
      <c r="F52" s="444"/>
      <c r="G52" s="444"/>
      <c r="H52" s="444"/>
      <c r="I52" s="444"/>
      <c r="J52" s="533"/>
      <c r="K52" s="533"/>
      <c r="L52" s="533"/>
      <c r="M52" s="533"/>
      <c r="N52" s="533"/>
      <c r="O52" s="533"/>
      <c r="P52" s="533"/>
      <c r="Q52" s="534"/>
      <c r="R52" s="533"/>
      <c r="S52" s="533"/>
      <c r="T52" s="533"/>
      <c r="U52" s="533"/>
      <c r="V52" s="533"/>
      <c r="W52" s="533"/>
      <c r="X52" s="533"/>
      <c r="Y52" s="533"/>
      <c r="Z52" s="533"/>
      <c r="AA52" s="533"/>
      <c r="AB52" s="533"/>
      <c r="AC52" s="533"/>
      <c r="AD52" s="533"/>
      <c r="AE52" s="533"/>
      <c r="AF52" s="533"/>
      <c r="AG52" s="533"/>
      <c r="AH52" s="533"/>
      <c r="AI52" s="533"/>
      <c r="AJ52" s="533"/>
      <c r="AK52" s="534"/>
      <c r="AL52" s="533"/>
      <c r="AM52" s="533"/>
      <c r="AN52" s="533"/>
      <c r="AO52" s="534"/>
      <c r="AP52" s="533"/>
      <c r="AQ52" s="533"/>
      <c r="AR52" s="533"/>
      <c r="AS52" s="533"/>
      <c r="AT52" s="533"/>
      <c r="AU52" s="533"/>
      <c r="AV52" s="533"/>
      <c r="AW52" s="533"/>
      <c r="AX52" s="533"/>
      <c r="AY52" s="533"/>
      <c r="AZ52" s="533"/>
      <c r="BA52" s="533"/>
      <c r="BB52" s="533"/>
      <c r="BC52" s="534"/>
      <c r="BD52" s="533"/>
      <c r="BE52" s="533"/>
      <c r="BF52" s="533"/>
      <c r="BG52" s="533"/>
      <c r="BH52" s="533"/>
      <c r="BI52" s="533"/>
      <c r="BJ52" s="533"/>
      <c r="BK52" s="533"/>
      <c r="BL52" s="533"/>
      <c r="BM52" s="533"/>
      <c r="BN52" s="533"/>
      <c r="BO52" s="533"/>
      <c r="BP52" s="533"/>
      <c r="BQ52" s="533"/>
      <c r="BR52" s="533"/>
      <c r="BS52" s="533"/>
    </row>
    <row r="53" spans="1:71" s="213" customFormat="1" ht="13.8">
      <c r="A53" s="444"/>
      <c r="B53" s="444"/>
      <c r="C53" s="444"/>
      <c r="D53" s="444"/>
      <c r="E53" s="444" t="str">
        <f>Company_PC_inputs!E53&amp; " (Intervention)"</f>
        <v>Enhanced (or two tiered ODI)? (Intervention)</v>
      </c>
      <c r="F53" s="444"/>
      <c r="G53" s="444" t="s">
        <v>425</v>
      </c>
      <c r="H53" s="444"/>
      <c r="I53" s="444"/>
      <c r="J53" s="496"/>
      <c r="K53" s="496"/>
      <c r="L53" s="496"/>
      <c r="M53" s="496"/>
      <c r="N53" s="496"/>
      <c r="O53" s="496"/>
      <c r="P53" s="496"/>
      <c r="Q53" s="497"/>
      <c r="R53" s="496"/>
      <c r="S53" s="496"/>
      <c r="T53" s="496"/>
      <c r="U53" s="496"/>
      <c r="V53" s="496"/>
      <c r="W53" s="496"/>
      <c r="X53" s="496"/>
      <c r="Y53" s="496"/>
      <c r="Z53" s="496"/>
      <c r="AA53" s="496"/>
      <c r="AB53" s="496"/>
      <c r="AC53" s="496"/>
      <c r="AD53" s="496"/>
      <c r="AE53" s="496"/>
      <c r="AF53" s="496"/>
      <c r="AG53" s="496"/>
      <c r="AH53" s="496"/>
      <c r="AI53" s="496"/>
      <c r="AJ53" s="496"/>
      <c r="AK53" s="497"/>
      <c r="AL53" s="496"/>
      <c r="AM53" s="496"/>
      <c r="AN53" s="496"/>
      <c r="AO53" s="497"/>
      <c r="AP53" s="496"/>
      <c r="AQ53" s="496"/>
      <c r="AR53" s="496"/>
      <c r="AS53" s="496"/>
      <c r="AT53" s="496"/>
      <c r="AU53" s="496"/>
      <c r="AV53" s="496"/>
      <c r="AW53" s="496"/>
      <c r="AX53" s="496"/>
      <c r="AY53" s="496"/>
      <c r="AZ53" s="496"/>
      <c r="BA53" s="496"/>
      <c r="BB53" s="496"/>
      <c r="BC53" s="497"/>
      <c r="BD53" s="539"/>
      <c r="BE53" s="539"/>
      <c r="BF53" s="539"/>
      <c r="BG53" s="539"/>
      <c r="BH53" s="539"/>
      <c r="BI53" s="539"/>
      <c r="BJ53" s="539"/>
      <c r="BK53" s="539"/>
      <c r="BL53" s="539"/>
      <c r="BM53" s="539"/>
      <c r="BN53" s="539"/>
      <c r="BO53" s="539"/>
      <c r="BP53" s="539"/>
      <c r="BQ53" s="539"/>
      <c r="BR53" s="539"/>
      <c r="BS53" s="539"/>
    </row>
    <row r="54" spans="1:71" s="213" customFormat="1" ht="13.8">
      <c r="A54" s="444"/>
      <c r="B54" s="444"/>
      <c r="C54" s="444"/>
      <c r="D54" s="444"/>
      <c r="E54" s="444" t="str">
        <f>Company_PC_inputs!E54&amp; " (Intervention)"</f>
        <v>For enhanced ODIs: wholesale water or wholesale wastewater? (Intervention)</v>
      </c>
      <c r="F54" s="444"/>
      <c r="G54" s="444" t="s">
        <v>1098</v>
      </c>
      <c r="H54" s="444"/>
      <c r="I54" s="444"/>
      <c r="J54" s="479"/>
      <c r="K54" s="479"/>
      <c r="L54" s="479"/>
      <c r="M54" s="479"/>
      <c r="N54" s="479"/>
      <c r="O54" s="479"/>
      <c r="P54" s="479"/>
      <c r="Q54" s="480"/>
      <c r="R54" s="479"/>
      <c r="S54" s="479"/>
      <c r="T54" s="479"/>
      <c r="U54" s="479"/>
      <c r="V54" s="479"/>
      <c r="W54" s="479"/>
      <c r="X54" s="479"/>
      <c r="Y54" s="479"/>
      <c r="Z54" s="479"/>
      <c r="AA54" s="479"/>
      <c r="AB54" s="479"/>
      <c r="AC54" s="479"/>
      <c r="AD54" s="479"/>
      <c r="AE54" s="479"/>
      <c r="AF54" s="479"/>
      <c r="AG54" s="479"/>
      <c r="AH54" s="479"/>
      <c r="AI54" s="479"/>
      <c r="AJ54" s="479"/>
      <c r="AK54" s="480"/>
      <c r="AL54" s="479"/>
      <c r="AM54" s="479"/>
      <c r="AN54" s="479"/>
      <c r="AO54" s="480"/>
      <c r="AP54" s="479"/>
      <c r="AQ54" s="479"/>
      <c r="AR54" s="479"/>
      <c r="AS54" s="479"/>
      <c r="AT54" s="479"/>
      <c r="AU54" s="479"/>
      <c r="AV54" s="479"/>
      <c r="AW54" s="479"/>
      <c r="AX54" s="479"/>
      <c r="AY54" s="479"/>
      <c r="AZ54" s="479"/>
      <c r="BA54" s="479"/>
      <c r="BB54" s="479"/>
      <c r="BC54" s="480"/>
      <c r="BD54" s="479"/>
      <c r="BE54" s="479"/>
      <c r="BF54" s="479"/>
      <c r="BG54" s="479"/>
      <c r="BH54" s="479"/>
      <c r="BI54" s="479"/>
      <c r="BJ54" s="479"/>
      <c r="BK54" s="479"/>
      <c r="BL54" s="479"/>
      <c r="BM54" s="479"/>
      <c r="BN54" s="479"/>
      <c r="BO54" s="479"/>
      <c r="BP54" s="479"/>
      <c r="BQ54" s="479"/>
      <c r="BR54" s="479"/>
      <c r="BS54" s="479"/>
    </row>
    <row r="55" spans="1:71" s="213" customFormat="1" ht="13.8">
      <c r="A55" s="444"/>
      <c r="B55" s="444"/>
      <c r="C55" s="444"/>
      <c r="D55" s="444"/>
      <c r="E55" s="444"/>
      <c r="F55" s="444"/>
      <c r="G55" s="444"/>
      <c r="H55" s="444"/>
      <c r="I55" s="444"/>
      <c r="J55" s="533"/>
      <c r="K55" s="533"/>
      <c r="L55" s="533"/>
      <c r="M55" s="533"/>
      <c r="N55" s="533"/>
      <c r="O55" s="533"/>
      <c r="P55" s="533"/>
      <c r="Q55" s="534"/>
      <c r="R55" s="533"/>
      <c r="S55" s="533"/>
      <c r="T55" s="533"/>
      <c r="U55" s="533"/>
      <c r="V55" s="533"/>
      <c r="W55" s="533"/>
      <c r="X55" s="533"/>
      <c r="Y55" s="533"/>
      <c r="Z55" s="533"/>
      <c r="AA55" s="533"/>
      <c r="AB55" s="533"/>
      <c r="AC55" s="533"/>
      <c r="AD55" s="533"/>
      <c r="AE55" s="533"/>
      <c r="AF55" s="533"/>
      <c r="AG55" s="533"/>
      <c r="AH55" s="533"/>
      <c r="AI55" s="533"/>
      <c r="AJ55" s="533"/>
      <c r="AK55" s="534"/>
      <c r="AL55" s="533"/>
      <c r="AM55" s="533"/>
      <c r="AN55" s="533"/>
      <c r="AO55" s="534"/>
      <c r="AP55" s="533"/>
      <c r="AQ55" s="533"/>
      <c r="AR55" s="533"/>
      <c r="AS55" s="533"/>
      <c r="AT55" s="533"/>
      <c r="AU55" s="533"/>
      <c r="AV55" s="533"/>
      <c r="AW55" s="533"/>
      <c r="AX55" s="533"/>
      <c r="AY55" s="533"/>
      <c r="AZ55" s="533"/>
      <c r="BA55" s="533"/>
      <c r="BB55" s="533"/>
      <c r="BC55" s="534"/>
      <c r="BD55" s="533"/>
      <c r="BE55" s="533"/>
      <c r="BF55" s="533"/>
      <c r="BG55" s="533"/>
      <c r="BH55" s="533"/>
      <c r="BI55" s="533"/>
      <c r="BJ55" s="533"/>
      <c r="BK55" s="533"/>
      <c r="BL55" s="533"/>
      <c r="BM55" s="533"/>
      <c r="BN55" s="533"/>
      <c r="BO55" s="533"/>
      <c r="BP55" s="533"/>
      <c r="BQ55" s="533"/>
      <c r="BR55" s="533"/>
      <c r="BS55" s="533"/>
    </row>
    <row r="56" spans="1:71" s="213" customFormat="1" ht="13.8">
      <c r="A56" s="444"/>
      <c r="B56" s="444"/>
      <c r="C56" s="444"/>
      <c r="D56" s="444"/>
      <c r="E56" s="444" t="str">
        <f>Company_PC_inputs!E56&amp; " (Intervention)"</f>
        <v>Enhanced outperformance cap (Note not normally required) (Intervention)</v>
      </c>
      <c r="F56" s="444"/>
      <c r="G56" s="444" t="s">
        <v>1073</v>
      </c>
      <c r="H56" s="444"/>
      <c r="I56" s="444"/>
      <c r="J56" s="479"/>
      <c r="K56" s="479"/>
      <c r="L56" s="479"/>
      <c r="M56" s="479"/>
      <c r="N56" s="479"/>
      <c r="O56" s="479"/>
      <c r="P56" s="479"/>
      <c r="Q56" s="480"/>
      <c r="R56" s="479"/>
      <c r="S56" s="479"/>
      <c r="T56" s="479"/>
      <c r="U56" s="479"/>
      <c r="V56" s="479"/>
      <c r="W56" s="479"/>
      <c r="X56" s="479"/>
      <c r="Y56" s="479"/>
      <c r="Z56" s="479"/>
      <c r="AA56" s="479"/>
      <c r="AB56" s="479"/>
      <c r="AC56" s="479"/>
      <c r="AD56" s="479"/>
      <c r="AE56" s="479"/>
      <c r="AF56" s="479"/>
      <c r="AG56" s="479"/>
      <c r="AH56" s="479"/>
      <c r="AI56" s="479"/>
      <c r="AJ56" s="479"/>
      <c r="AK56" s="480"/>
      <c r="AL56" s="479"/>
      <c r="AM56" s="479"/>
      <c r="AN56" s="479"/>
      <c r="AO56" s="480"/>
      <c r="AP56" s="479"/>
      <c r="AQ56" s="479"/>
      <c r="AR56" s="479"/>
      <c r="AS56" s="479"/>
      <c r="AT56" s="479"/>
      <c r="AU56" s="479"/>
      <c r="AV56" s="479"/>
      <c r="AW56" s="479"/>
      <c r="AX56" s="479"/>
      <c r="AY56" s="479"/>
      <c r="AZ56" s="479"/>
      <c r="BA56" s="479"/>
      <c r="BB56" s="479"/>
      <c r="BC56" s="480"/>
      <c r="BD56" s="479"/>
      <c r="BE56" s="479"/>
      <c r="BF56" s="479"/>
      <c r="BG56" s="479"/>
      <c r="BH56" s="479"/>
      <c r="BI56" s="479"/>
      <c r="BJ56" s="479"/>
      <c r="BK56" s="479"/>
      <c r="BL56" s="479"/>
      <c r="BM56" s="479"/>
      <c r="BN56" s="479"/>
      <c r="BO56" s="479"/>
      <c r="BP56" s="479"/>
      <c r="BQ56" s="479"/>
      <c r="BR56" s="479"/>
      <c r="BS56" s="479"/>
    </row>
    <row r="57" spans="1:71" s="213" customFormat="1" ht="13.8">
      <c r="A57" s="444"/>
      <c r="B57" s="444"/>
      <c r="C57" s="444"/>
      <c r="D57" s="444"/>
      <c r="E57" s="444" t="str">
        <f>Company_PC_inputs!E57&amp; " (Intervention)"</f>
        <v>Enhanced underperformance collar (Intervention)</v>
      </c>
      <c r="F57" s="444"/>
      <c r="G57" s="444" t="s">
        <v>1073</v>
      </c>
      <c r="H57" s="444"/>
      <c r="I57" s="444"/>
      <c r="J57" s="479"/>
      <c r="K57" s="479"/>
      <c r="L57" s="479"/>
      <c r="M57" s="479"/>
      <c r="N57" s="479"/>
      <c r="O57" s="479"/>
      <c r="P57" s="479"/>
      <c r="Q57" s="480"/>
      <c r="R57" s="479"/>
      <c r="S57" s="479"/>
      <c r="T57" s="479"/>
      <c r="U57" s="479"/>
      <c r="V57" s="479"/>
      <c r="W57" s="479"/>
      <c r="X57" s="479"/>
      <c r="Y57" s="479"/>
      <c r="Z57" s="479"/>
      <c r="AA57" s="479"/>
      <c r="AB57" s="479"/>
      <c r="AC57" s="479"/>
      <c r="AD57" s="479"/>
      <c r="AE57" s="479"/>
      <c r="AF57" s="479"/>
      <c r="AG57" s="479"/>
      <c r="AH57" s="479"/>
      <c r="AI57" s="479"/>
      <c r="AJ57" s="479"/>
      <c r="AK57" s="480"/>
      <c r="AL57" s="479"/>
      <c r="AM57" s="479"/>
      <c r="AN57" s="479"/>
      <c r="AO57" s="480"/>
      <c r="AP57" s="479"/>
      <c r="AQ57" s="479"/>
      <c r="AR57" s="479"/>
      <c r="AS57" s="479"/>
      <c r="AT57" s="479"/>
      <c r="AU57" s="479"/>
      <c r="AV57" s="479"/>
      <c r="AW57" s="479"/>
      <c r="AX57" s="479"/>
      <c r="AY57" s="479"/>
      <c r="AZ57" s="479"/>
      <c r="BA57" s="479"/>
      <c r="BB57" s="479"/>
      <c r="BC57" s="480"/>
      <c r="BD57" s="479"/>
      <c r="BE57" s="479"/>
      <c r="BF57" s="479"/>
      <c r="BG57" s="479"/>
      <c r="BH57" s="479"/>
      <c r="BI57" s="479"/>
      <c r="BJ57" s="479"/>
      <c r="BK57" s="479"/>
      <c r="BL57" s="479"/>
      <c r="BM57" s="479"/>
      <c r="BN57" s="479"/>
      <c r="BO57" s="479"/>
      <c r="BP57" s="479"/>
      <c r="BQ57" s="479"/>
      <c r="BR57" s="479"/>
      <c r="BS57" s="479"/>
    </row>
    <row r="58" spans="1:71" s="213" customFormat="1" ht="13.8">
      <c r="A58" s="444"/>
      <c r="B58" s="444"/>
      <c r="C58" s="444"/>
      <c r="D58" s="444"/>
      <c r="E58" s="444"/>
      <c r="F58" s="444"/>
      <c r="G58" s="444"/>
      <c r="H58" s="444"/>
      <c r="I58" s="444"/>
      <c r="J58" s="545"/>
      <c r="K58" s="545"/>
      <c r="L58" s="545"/>
      <c r="M58" s="545"/>
      <c r="N58" s="545"/>
      <c r="O58" s="545"/>
      <c r="P58" s="545"/>
      <c r="Q58" s="546"/>
      <c r="R58" s="545"/>
      <c r="S58" s="545"/>
      <c r="T58" s="545"/>
      <c r="U58" s="545"/>
      <c r="V58" s="545"/>
      <c r="W58" s="545"/>
      <c r="X58" s="545"/>
      <c r="Y58" s="545"/>
      <c r="Z58" s="545"/>
      <c r="AA58" s="545"/>
      <c r="AB58" s="545"/>
      <c r="AC58" s="545"/>
      <c r="AD58" s="545"/>
      <c r="AE58" s="545"/>
      <c r="AF58" s="545"/>
      <c r="AG58" s="545"/>
      <c r="AH58" s="545"/>
      <c r="AI58" s="545"/>
      <c r="AJ58" s="545"/>
      <c r="AK58" s="546"/>
      <c r="AL58" s="545"/>
      <c r="AM58" s="545"/>
      <c r="AN58" s="545"/>
      <c r="AO58" s="546"/>
      <c r="AP58" s="545"/>
      <c r="AQ58" s="545"/>
      <c r="AR58" s="545"/>
      <c r="AS58" s="545"/>
      <c r="AT58" s="545"/>
      <c r="AU58" s="545"/>
      <c r="AV58" s="545"/>
      <c r="AW58" s="545"/>
      <c r="AX58" s="545"/>
      <c r="AY58" s="545"/>
      <c r="AZ58" s="545"/>
      <c r="BA58" s="545"/>
      <c r="BB58" s="545"/>
      <c r="BC58" s="546"/>
      <c r="BD58" s="545"/>
      <c r="BE58" s="545"/>
      <c r="BF58" s="545"/>
      <c r="BG58" s="545"/>
      <c r="BH58" s="545"/>
      <c r="BI58" s="545"/>
      <c r="BJ58" s="545"/>
      <c r="BK58" s="545"/>
      <c r="BL58" s="545"/>
      <c r="BM58" s="545"/>
      <c r="BN58" s="545"/>
      <c r="BO58" s="545"/>
      <c r="BP58" s="545"/>
      <c r="BQ58" s="545"/>
      <c r="BR58" s="545"/>
      <c r="BS58" s="545"/>
    </row>
    <row r="59" spans="1:71" s="213" customFormat="1" ht="13.8">
      <c r="A59" s="444"/>
      <c r="B59" s="444"/>
      <c r="C59" s="444"/>
      <c r="D59" s="444"/>
      <c r="E59" s="444" t="str">
        <f>Company_PC_inputs!E59&amp; " (Intervention)"</f>
        <v>Enhanced outperformance rate (Intervention)</v>
      </c>
      <c r="F59" s="444"/>
      <c r="G59" s="444" t="str">
        <f>"£m/unit ("&amp;InpCompany!$F$10&amp;" prices)"</f>
        <v>£m/unit (2017-18 prices)</v>
      </c>
      <c r="H59" s="444"/>
      <c r="I59" s="444"/>
      <c r="J59" s="518"/>
      <c r="K59" s="518"/>
      <c r="L59" s="518"/>
      <c r="M59" s="518"/>
      <c r="N59" s="518"/>
      <c r="O59" s="518"/>
      <c r="P59" s="518"/>
      <c r="Q59" s="519"/>
      <c r="R59" s="518"/>
      <c r="S59" s="518"/>
      <c r="T59" s="518"/>
      <c r="U59" s="518"/>
      <c r="V59" s="518"/>
      <c r="W59" s="518"/>
      <c r="X59" s="518"/>
      <c r="Y59" s="518"/>
      <c r="Z59" s="518"/>
      <c r="AA59" s="518"/>
      <c r="AB59" s="518"/>
      <c r="AC59" s="518"/>
      <c r="AD59" s="518"/>
      <c r="AE59" s="518"/>
      <c r="AF59" s="518"/>
      <c r="AG59" s="518"/>
      <c r="AH59" s="518"/>
      <c r="AI59" s="518"/>
      <c r="AJ59" s="518"/>
      <c r="AK59" s="519"/>
      <c r="AL59" s="518"/>
      <c r="AM59" s="518"/>
      <c r="AN59" s="518"/>
      <c r="AO59" s="519"/>
      <c r="AP59" s="518"/>
      <c r="AQ59" s="518"/>
      <c r="AR59" s="518"/>
      <c r="AS59" s="518"/>
      <c r="AT59" s="518"/>
      <c r="AU59" s="518"/>
      <c r="AV59" s="518"/>
      <c r="AW59" s="518"/>
      <c r="AX59" s="518"/>
      <c r="AY59" s="518"/>
      <c r="AZ59" s="518"/>
      <c r="BA59" s="518"/>
      <c r="BB59" s="518"/>
      <c r="BC59" s="519"/>
      <c r="BD59" s="518"/>
      <c r="BE59" s="518"/>
      <c r="BF59" s="518"/>
      <c r="BG59" s="518"/>
      <c r="BH59" s="518"/>
      <c r="BI59" s="518"/>
      <c r="BJ59" s="518"/>
      <c r="BK59" s="518"/>
      <c r="BL59" s="518"/>
      <c r="BM59" s="518"/>
      <c r="BN59" s="518"/>
      <c r="BO59" s="518"/>
      <c r="BP59" s="518"/>
      <c r="BQ59" s="518"/>
      <c r="BR59" s="518"/>
      <c r="BS59" s="518"/>
    </row>
    <row r="60" spans="1:71" s="213" customFormat="1" ht="13.8">
      <c r="A60" s="444"/>
      <c r="B60" s="444"/>
      <c r="C60" s="444"/>
      <c r="D60" s="444"/>
      <c r="E60" s="444" t="str">
        <f>Company_PC_inputs!E60&amp; " (Intervention)"</f>
        <v>Enhanced underperformance rate (Intervention)</v>
      </c>
      <c r="F60" s="444"/>
      <c r="G60" s="444" t="str">
        <f>"£m/unit ("&amp;InpCompany!$F$10&amp;" prices)"</f>
        <v>£m/unit (2017-18 prices)</v>
      </c>
      <c r="H60" s="444"/>
      <c r="I60" s="444"/>
      <c r="J60" s="518"/>
      <c r="K60" s="518"/>
      <c r="L60" s="518"/>
      <c r="M60" s="518"/>
      <c r="N60" s="518"/>
      <c r="O60" s="518"/>
      <c r="P60" s="518"/>
      <c r="Q60" s="519"/>
      <c r="R60" s="518"/>
      <c r="S60" s="518"/>
      <c r="T60" s="518"/>
      <c r="U60" s="518"/>
      <c r="V60" s="518"/>
      <c r="W60" s="518"/>
      <c r="X60" s="518"/>
      <c r="Y60" s="518"/>
      <c r="Z60" s="518"/>
      <c r="AA60" s="518"/>
      <c r="AB60" s="518"/>
      <c r="AC60" s="518"/>
      <c r="AD60" s="518"/>
      <c r="AE60" s="518"/>
      <c r="AF60" s="518"/>
      <c r="AG60" s="518"/>
      <c r="AH60" s="518"/>
      <c r="AI60" s="518"/>
      <c r="AJ60" s="518"/>
      <c r="AK60" s="519"/>
      <c r="AL60" s="518"/>
      <c r="AM60" s="518"/>
      <c r="AN60" s="518"/>
      <c r="AO60" s="519"/>
      <c r="AP60" s="518"/>
      <c r="AQ60" s="518"/>
      <c r="AR60" s="518"/>
      <c r="AS60" s="518"/>
      <c r="AT60" s="518"/>
      <c r="AU60" s="518"/>
      <c r="AV60" s="518"/>
      <c r="AW60" s="518"/>
      <c r="AX60" s="518"/>
      <c r="AY60" s="518"/>
      <c r="AZ60" s="518"/>
      <c r="BA60" s="518"/>
      <c r="BB60" s="518"/>
      <c r="BC60" s="519"/>
      <c r="BD60" s="518"/>
      <c r="BE60" s="518"/>
      <c r="BF60" s="518"/>
      <c r="BG60" s="518"/>
      <c r="BH60" s="518"/>
      <c r="BI60" s="518"/>
      <c r="BJ60" s="518"/>
      <c r="BK60" s="518"/>
      <c r="BL60" s="518"/>
      <c r="BM60" s="518"/>
      <c r="BN60" s="518"/>
      <c r="BO60" s="518"/>
      <c r="BP60" s="518"/>
      <c r="BQ60" s="518"/>
      <c r="BR60" s="518"/>
      <c r="BS60" s="518"/>
    </row>
    <row r="61" spans="1:71" s="213" customFormat="1" ht="13.8">
      <c r="A61" s="444"/>
      <c r="B61" s="444"/>
      <c r="C61" s="444"/>
      <c r="D61" s="444"/>
      <c r="E61" s="444"/>
      <c r="F61" s="444"/>
      <c r="G61" s="444"/>
      <c r="H61" s="444"/>
      <c r="I61" s="444"/>
      <c r="J61" s="545"/>
      <c r="K61" s="545"/>
      <c r="L61" s="545"/>
      <c r="M61" s="545"/>
      <c r="N61" s="545"/>
      <c r="O61" s="545"/>
      <c r="P61" s="545"/>
      <c r="Q61" s="546"/>
      <c r="R61" s="545"/>
      <c r="S61" s="545"/>
      <c r="T61" s="545"/>
      <c r="U61" s="545"/>
      <c r="V61" s="545"/>
      <c r="W61" s="545"/>
      <c r="X61" s="545"/>
      <c r="Y61" s="545"/>
      <c r="Z61" s="545"/>
      <c r="AA61" s="545"/>
      <c r="AB61" s="545"/>
      <c r="AC61" s="545"/>
      <c r="AD61" s="545"/>
      <c r="AE61" s="545"/>
      <c r="AF61" s="545"/>
      <c r="AG61" s="545"/>
      <c r="AH61" s="545"/>
      <c r="AI61" s="545"/>
      <c r="AJ61" s="545"/>
      <c r="AK61" s="546"/>
      <c r="AL61" s="545"/>
      <c r="AM61" s="545"/>
      <c r="AN61" s="545"/>
      <c r="AO61" s="546"/>
      <c r="AP61" s="545"/>
      <c r="AQ61" s="545"/>
      <c r="AR61" s="545"/>
      <c r="AS61" s="545"/>
      <c r="AT61" s="545"/>
      <c r="AU61" s="545"/>
      <c r="AV61" s="545"/>
      <c r="AW61" s="545"/>
      <c r="AX61" s="545"/>
      <c r="AY61" s="545"/>
      <c r="AZ61" s="545"/>
      <c r="BA61" s="545"/>
      <c r="BB61" s="545"/>
      <c r="BC61" s="546"/>
      <c r="BD61" s="545"/>
      <c r="BE61" s="545"/>
      <c r="BF61" s="545"/>
      <c r="BG61" s="545"/>
      <c r="BH61" s="545"/>
      <c r="BI61" s="545"/>
      <c r="BJ61" s="545"/>
      <c r="BK61" s="545"/>
      <c r="BL61" s="545"/>
      <c r="BM61" s="545"/>
      <c r="BN61" s="545"/>
      <c r="BO61" s="545"/>
      <c r="BP61" s="545"/>
      <c r="BQ61" s="545"/>
      <c r="BR61" s="545"/>
      <c r="BS61" s="545"/>
    </row>
    <row r="62" spans="1:71" s="213" customFormat="1" ht="13.8">
      <c r="A62" s="444"/>
      <c r="B62" s="444"/>
      <c r="C62" s="444"/>
      <c r="D62" s="454" t="s">
        <v>1101</v>
      </c>
      <c r="E62" s="444"/>
      <c r="F62" s="444"/>
      <c r="G62" s="444"/>
      <c r="H62" s="444"/>
      <c r="I62" s="444"/>
      <c r="J62" s="545"/>
      <c r="K62" s="545"/>
      <c r="L62" s="545"/>
      <c r="M62" s="545"/>
      <c r="N62" s="545"/>
      <c r="O62" s="545"/>
      <c r="P62" s="545"/>
      <c r="Q62" s="546"/>
      <c r="R62" s="545"/>
      <c r="S62" s="545"/>
      <c r="T62" s="545"/>
      <c r="U62" s="545"/>
      <c r="V62" s="545"/>
      <c r="W62" s="545"/>
      <c r="X62" s="545"/>
      <c r="Y62" s="545"/>
      <c r="Z62" s="545"/>
      <c r="AA62" s="545"/>
      <c r="AB62" s="545"/>
      <c r="AC62" s="545"/>
      <c r="AD62" s="545"/>
      <c r="AE62" s="545"/>
      <c r="AF62" s="545"/>
      <c r="AG62" s="545"/>
      <c r="AH62" s="545"/>
      <c r="AI62" s="545"/>
      <c r="AJ62" s="545"/>
      <c r="AK62" s="546"/>
      <c r="AL62" s="545"/>
      <c r="AM62" s="545"/>
      <c r="AN62" s="545"/>
      <c r="AO62" s="546"/>
      <c r="AP62" s="545"/>
      <c r="AQ62" s="545"/>
      <c r="AR62" s="545"/>
      <c r="AS62" s="545"/>
      <c r="AT62" s="545"/>
      <c r="AU62" s="545"/>
      <c r="AV62" s="545"/>
      <c r="AW62" s="545"/>
      <c r="AX62" s="545"/>
      <c r="AY62" s="545"/>
      <c r="AZ62" s="545"/>
      <c r="BA62" s="545"/>
      <c r="BB62" s="545"/>
      <c r="BC62" s="546"/>
      <c r="BD62" s="545"/>
      <c r="BE62" s="545"/>
      <c r="BF62" s="545"/>
      <c r="BG62" s="545"/>
      <c r="BH62" s="545"/>
      <c r="BI62" s="545"/>
      <c r="BJ62" s="545"/>
      <c r="BK62" s="545"/>
      <c r="BL62" s="545"/>
      <c r="BM62" s="545"/>
      <c r="BN62" s="545"/>
      <c r="BO62" s="545"/>
      <c r="BP62" s="545"/>
      <c r="BQ62" s="545"/>
      <c r="BR62" s="545"/>
      <c r="BS62" s="545"/>
    </row>
    <row r="63" spans="1:71" s="213" customFormat="1" ht="13.8">
      <c r="A63" s="444"/>
      <c r="B63" s="444"/>
      <c r="C63" s="444"/>
      <c r="D63" s="444"/>
      <c r="E63" s="444" t="str">
        <f>Company_PC_inputs!E63&amp; " (Intervention)"</f>
        <v>Additional ODI rate - out (Intervention)</v>
      </c>
      <c r="F63" s="444"/>
      <c r="G63" s="444" t="str">
        <f>"£m/unit ("&amp;InpCompany!$F$10&amp;" prices)"</f>
        <v>£m/unit (2017-18 prices)</v>
      </c>
      <c r="H63" s="444"/>
      <c r="I63" s="444"/>
      <c r="J63" s="518"/>
      <c r="K63" s="518"/>
      <c r="L63" s="518"/>
      <c r="M63" s="518"/>
      <c r="N63" s="518"/>
      <c r="O63" s="518"/>
      <c r="P63" s="518"/>
      <c r="Q63" s="519"/>
      <c r="R63" s="518"/>
      <c r="S63" s="518"/>
      <c r="T63" s="518"/>
      <c r="U63" s="518"/>
      <c r="V63" s="518"/>
      <c r="W63" s="518"/>
      <c r="X63" s="518"/>
      <c r="Y63" s="518"/>
      <c r="Z63" s="518"/>
      <c r="AA63" s="518"/>
      <c r="AB63" s="518"/>
      <c r="AC63" s="518"/>
      <c r="AD63" s="518"/>
      <c r="AE63" s="518"/>
      <c r="AF63" s="518"/>
      <c r="AG63" s="518"/>
      <c r="AH63" s="518"/>
      <c r="AI63" s="518"/>
      <c r="AJ63" s="518"/>
      <c r="AK63" s="519"/>
      <c r="AL63" s="518"/>
      <c r="AM63" s="518"/>
      <c r="AN63" s="518"/>
      <c r="AO63" s="519"/>
      <c r="AP63" s="518"/>
      <c r="AQ63" s="518"/>
      <c r="AR63" s="518"/>
      <c r="AS63" s="518"/>
      <c r="AT63" s="518"/>
      <c r="AU63" s="518"/>
      <c r="AV63" s="518"/>
      <c r="AW63" s="518"/>
      <c r="AX63" s="518"/>
      <c r="AY63" s="518"/>
      <c r="AZ63" s="518"/>
      <c r="BA63" s="518"/>
      <c r="BB63" s="518"/>
      <c r="BC63" s="519"/>
      <c r="BD63" s="518"/>
      <c r="BE63" s="518"/>
      <c r="BF63" s="518"/>
      <c r="BG63" s="518"/>
      <c r="BH63" s="518"/>
      <c r="BI63" s="518"/>
      <c r="BJ63" s="518"/>
      <c r="BK63" s="518"/>
      <c r="BL63" s="518"/>
      <c r="BM63" s="518"/>
      <c r="BN63" s="518"/>
      <c r="BO63" s="518"/>
      <c r="BP63" s="518"/>
      <c r="BQ63" s="518"/>
      <c r="BR63" s="518"/>
      <c r="BS63" s="518"/>
    </row>
    <row r="64" spans="1:71" s="213" customFormat="1" ht="13.8">
      <c r="A64" s="444"/>
      <c r="B64" s="444"/>
      <c r="C64" s="444"/>
      <c r="D64" s="444"/>
      <c r="E64" s="444" t="str">
        <f>Company_PC_inputs!E64&amp; " (Intervention)"</f>
        <v>Additional ODI rate - under (Intervention)</v>
      </c>
      <c r="F64" s="444"/>
      <c r="G64" s="444" t="str">
        <f>"£m/unit ("&amp;InpCompany!$F$10&amp;" prices)"</f>
        <v>£m/unit (2017-18 prices)</v>
      </c>
      <c r="H64" s="444"/>
      <c r="I64" s="444"/>
      <c r="J64" s="518"/>
      <c r="K64" s="518"/>
      <c r="L64" s="518"/>
      <c r="M64" s="518"/>
      <c r="N64" s="518"/>
      <c r="O64" s="518"/>
      <c r="P64" s="518"/>
      <c r="Q64" s="519"/>
      <c r="R64" s="518"/>
      <c r="S64" s="518"/>
      <c r="T64" s="518"/>
      <c r="U64" s="518"/>
      <c r="V64" s="518"/>
      <c r="W64" s="518"/>
      <c r="X64" s="518"/>
      <c r="Y64" s="518"/>
      <c r="Z64" s="518"/>
      <c r="AA64" s="518"/>
      <c r="AB64" s="518"/>
      <c r="AC64" s="518"/>
      <c r="AD64" s="518"/>
      <c r="AE64" s="518"/>
      <c r="AF64" s="518"/>
      <c r="AG64" s="518"/>
      <c r="AH64" s="518"/>
      <c r="AI64" s="518"/>
      <c r="AJ64" s="518"/>
      <c r="AK64" s="519"/>
      <c r="AL64" s="518"/>
      <c r="AM64" s="518"/>
      <c r="AN64" s="518"/>
      <c r="AO64" s="519"/>
      <c r="AP64" s="518"/>
      <c r="AQ64" s="518"/>
      <c r="AR64" s="518"/>
      <c r="AS64" s="518"/>
      <c r="AT64" s="518"/>
      <c r="AU64" s="518"/>
      <c r="AV64" s="518"/>
      <c r="AW64" s="518"/>
      <c r="AX64" s="518"/>
      <c r="AY64" s="518"/>
      <c r="AZ64" s="518"/>
      <c r="BA64" s="518"/>
      <c r="BB64" s="518"/>
      <c r="BC64" s="519"/>
      <c r="BD64" s="518"/>
      <c r="BE64" s="518"/>
      <c r="BF64" s="518"/>
      <c r="BG64" s="518"/>
      <c r="BH64" s="518"/>
      <c r="BI64" s="518"/>
      <c r="BJ64" s="518"/>
      <c r="BK64" s="518"/>
      <c r="BL64" s="518"/>
      <c r="BM64" s="518"/>
      <c r="BN64" s="518"/>
      <c r="BO64" s="518"/>
      <c r="BP64" s="518"/>
      <c r="BQ64" s="518"/>
      <c r="BR64" s="518"/>
      <c r="BS64" s="518"/>
    </row>
    <row r="65" spans="1:71" s="213" customFormat="1" ht="13.8">
      <c r="A65" s="444"/>
      <c r="B65" s="444"/>
      <c r="C65" s="444"/>
      <c r="D65" s="444"/>
      <c r="E65" s="444" t="str">
        <f>Company_PC_inputs!E65&amp; " (Intervention)"</f>
        <v>Cost recovery mechanism applies this year? (Intervention)</v>
      </c>
      <c r="F65" s="444"/>
      <c r="G65" s="444" t="s">
        <v>425</v>
      </c>
      <c r="H65" s="444"/>
      <c r="I65" s="444"/>
      <c r="J65" s="496"/>
      <c r="K65" s="496"/>
      <c r="L65" s="496"/>
      <c r="M65" s="496"/>
      <c r="N65" s="496"/>
      <c r="O65" s="496"/>
      <c r="P65" s="496"/>
      <c r="Q65" s="497"/>
      <c r="R65" s="496"/>
      <c r="S65" s="496"/>
      <c r="T65" s="496"/>
      <c r="U65" s="496"/>
      <c r="V65" s="496"/>
      <c r="W65" s="496"/>
      <c r="X65" s="496"/>
      <c r="Y65" s="496"/>
      <c r="Z65" s="496"/>
      <c r="AA65" s="496"/>
      <c r="AB65" s="496"/>
      <c r="AC65" s="496"/>
      <c r="AD65" s="496"/>
      <c r="AE65" s="496"/>
      <c r="AF65" s="496"/>
      <c r="AG65" s="496"/>
      <c r="AH65" s="496"/>
      <c r="AI65" s="496"/>
      <c r="AJ65" s="496"/>
      <c r="AK65" s="497"/>
      <c r="AL65" s="496"/>
      <c r="AM65" s="496"/>
      <c r="AN65" s="496"/>
      <c r="AO65" s="497"/>
      <c r="AP65" s="496"/>
      <c r="AQ65" s="496"/>
      <c r="AR65" s="496"/>
      <c r="AS65" s="496"/>
      <c r="AT65" s="496"/>
      <c r="AU65" s="496"/>
      <c r="AV65" s="496"/>
      <c r="AW65" s="496"/>
      <c r="AX65" s="496"/>
      <c r="AY65" s="496"/>
      <c r="AZ65" s="496"/>
      <c r="BA65" s="496"/>
      <c r="BB65" s="496"/>
      <c r="BC65" s="497"/>
      <c r="BD65" s="539"/>
      <c r="BE65" s="539"/>
      <c r="BF65" s="539"/>
      <c r="BG65" s="539"/>
      <c r="BH65" s="539"/>
      <c r="BI65" s="539"/>
      <c r="BJ65" s="539"/>
      <c r="BK65" s="539"/>
      <c r="BL65" s="539"/>
      <c r="BM65" s="539"/>
      <c r="BN65" s="539"/>
      <c r="BO65" s="539"/>
      <c r="BP65" s="539"/>
      <c r="BQ65" s="539"/>
      <c r="BR65" s="539"/>
      <c r="BS65" s="539"/>
    </row>
    <row r="66" spans="1:71" s="213" customFormat="1" ht="13.8">
      <c r="A66" s="444"/>
      <c r="B66" s="444"/>
      <c r="C66" s="444"/>
      <c r="D66" s="444"/>
      <c r="E66" s="444"/>
      <c r="F66" s="444"/>
      <c r="G66" s="444"/>
      <c r="H66" s="444"/>
      <c r="I66" s="444"/>
      <c r="J66" s="543"/>
      <c r="K66" s="543"/>
      <c r="L66" s="543"/>
      <c r="M66" s="543"/>
      <c r="N66" s="543"/>
      <c r="O66" s="543"/>
      <c r="P66" s="543"/>
      <c r="Q66" s="544"/>
      <c r="R66" s="543"/>
      <c r="S66" s="543"/>
      <c r="T66" s="543"/>
      <c r="U66" s="543"/>
      <c r="V66" s="543"/>
      <c r="W66" s="543"/>
      <c r="X66" s="543"/>
      <c r="Y66" s="543"/>
      <c r="Z66" s="543"/>
      <c r="AA66" s="543"/>
      <c r="AB66" s="543"/>
      <c r="AC66" s="543"/>
      <c r="AD66" s="543"/>
      <c r="AE66" s="543"/>
      <c r="AF66" s="543"/>
      <c r="AG66" s="543"/>
      <c r="AH66" s="543"/>
      <c r="AI66" s="543"/>
      <c r="AJ66" s="543"/>
      <c r="AK66" s="544"/>
      <c r="AL66" s="543"/>
      <c r="AM66" s="543"/>
      <c r="AN66" s="543"/>
      <c r="AO66" s="544"/>
      <c r="AP66" s="543"/>
      <c r="AQ66" s="543"/>
      <c r="AR66" s="543"/>
      <c r="AS66" s="543"/>
      <c r="AT66" s="543"/>
      <c r="AU66" s="543"/>
      <c r="AV66" s="543"/>
      <c r="AW66" s="543"/>
      <c r="AX66" s="543"/>
      <c r="AY66" s="543"/>
      <c r="AZ66" s="543"/>
      <c r="BA66" s="543"/>
      <c r="BB66" s="543"/>
      <c r="BC66" s="544"/>
      <c r="BD66" s="543"/>
      <c r="BE66" s="543"/>
      <c r="BF66" s="543"/>
      <c r="BG66" s="543"/>
      <c r="BH66" s="543"/>
      <c r="BI66" s="543"/>
      <c r="BJ66" s="543"/>
      <c r="BK66" s="543"/>
      <c r="BL66" s="543"/>
      <c r="BM66" s="543"/>
      <c r="BN66" s="543"/>
      <c r="BO66" s="543"/>
      <c r="BP66" s="543"/>
      <c r="BQ66" s="543"/>
      <c r="BR66" s="543"/>
      <c r="BS66" s="543"/>
    </row>
    <row r="67" spans="1:71" s="213" customFormat="1" ht="13.8">
      <c r="A67" s="444"/>
      <c r="B67" s="464"/>
      <c r="C67" s="444"/>
      <c r="D67" s="454" t="s">
        <v>1105</v>
      </c>
      <c r="E67" s="444"/>
      <c r="F67" s="444"/>
      <c r="G67" s="444"/>
      <c r="H67" s="444"/>
      <c r="I67" s="444"/>
      <c r="J67" s="547"/>
      <c r="K67" s="547"/>
      <c r="L67" s="547"/>
      <c r="M67" s="547"/>
      <c r="N67" s="547"/>
      <c r="O67" s="547"/>
      <c r="P67" s="547"/>
      <c r="Q67" s="548"/>
      <c r="R67" s="547"/>
      <c r="S67" s="547"/>
      <c r="T67" s="547"/>
      <c r="U67" s="547"/>
      <c r="V67" s="547"/>
      <c r="W67" s="547"/>
      <c r="X67" s="547"/>
      <c r="Y67" s="547"/>
      <c r="Z67" s="547"/>
      <c r="AA67" s="547"/>
      <c r="AB67" s="547"/>
      <c r="AC67" s="547"/>
      <c r="AD67" s="547"/>
      <c r="AE67" s="547"/>
      <c r="AF67" s="547"/>
      <c r="AG67" s="547"/>
      <c r="AH67" s="547"/>
      <c r="AI67" s="547"/>
      <c r="AJ67" s="547"/>
      <c r="AK67" s="548"/>
      <c r="AL67" s="547"/>
      <c r="AM67" s="547"/>
      <c r="AN67" s="547"/>
      <c r="AO67" s="548"/>
      <c r="AP67" s="547"/>
      <c r="AQ67" s="547"/>
      <c r="AR67" s="547"/>
      <c r="AS67" s="547"/>
      <c r="AT67" s="547"/>
      <c r="AU67" s="547"/>
      <c r="AV67" s="547"/>
      <c r="AW67" s="547"/>
      <c r="AX67" s="547"/>
      <c r="AY67" s="547"/>
      <c r="AZ67" s="547"/>
      <c r="BA67" s="547"/>
      <c r="BB67" s="547"/>
      <c r="BC67" s="548"/>
      <c r="BD67" s="547"/>
      <c r="BE67" s="547"/>
      <c r="BF67" s="547"/>
      <c r="BG67" s="547"/>
      <c r="BH67" s="547"/>
      <c r="BI67" s="547"/>
      <c r="BJ67" s="547"/>
      <c r="BK67" s="547"/>
      <c r="BL67" s="547"/>
      <c r="BM67" s="547"/>
      <c r="BN67" s="547"/>
      <c r="BO67" s="547"/>
      <c r="BP67" s="547"/>
      <c r="BQ67" s="547"/>
      <c r="BR67" s="547"/>
      <c r="BS67" s="547"/>
    </row>
    <row r="68" spans="1:71" s="213" customFormat="1" ht="13.8">
      <c r="A68" s="444"/>
      <c r="B68" s="444"/>
      <c r="C68" s="444"/>
      <c r="D68" s="444"/>
      <c r="E68" s="444" t="str">
        <f>Company_PC_inputs!E68&amp; " (Intervention)"</f>
        <v>Price control allocation - Water resources (Intervention)</v>
      </c>
      <c r="F68" s="444"/>
      <c r="G68" s="444" t="s">
        <v>1061</v>
      </c>
      <c r="H68" s="444"/>
      <c r="I68" s="444"/>
      <c r="J68" s="549"/>
      <c r="K68" s="549"/>
      <c r="L68" s="549"/>
      <c r="M68" s="549"/>
      <c r="N68" s="549"/>
      <c r="O68" s="549"/>
      <c r="P68" s="549"/>
      <c r="Q68" s="550"/>
      <c r="R68" s="549"/>
      <c r="S68" s="549"/>
      <c r="T68" s="549"/>
      <c r="U68" s="549"/>
      <c r="V68" s="549"/>
      <c r="W68" s="549"/>
      <c r="X68" s="549"/>
      <c r="Y68" s="549"/>
      <c r="Z68" s="549"/>
      <c r="AA68" s="549"/>
      <c r="AB68" s="549"/>
      <c r="AC68" s="549"/>
      <c r="AD68" s="549"/>
      <c r="AE68" s="549"/>
      <c r="AF68" s="549"/>
      <c r="AG68" s="549"/>
      <c r="AH68" s="549"/>
      <c r="AI68" s="549"/>
      <c r="AJ68" s="549"/>
      <c r="AK68" s="550"/>
      <c r="AL68" s="549"/>
      <c r="AM68" s="549"/>
      <c r="AN68" s="549"/>
      <c r="AO68" s="550"/>
      <c r="AP68" s="549"/>
      <c r="AQ68" s="549"/>
      <c r="AR68" s="549"/>
      <c r="AS68" s="549"/>
      <c r="AT68" s="549"/>
      <c r="AU68" s="549"/>
      <c r="AV68" s="549"/>
      <c r="AW68" s="549"/>
      <c r="AX68" s="549"/>
      <c r="AY68" s="549"/>
      <c r="AZ68" s="549"/>
      <c r="BA68" s="549"/>
      <c r="BB68" s="549"/>
      <c r="BC68" s="550"/>
      <c r="BD68" s="549"/>
      <c r="BE68" s="549"/>
      <c r="BF68" s="549"/>
      <c r="BG68" s="549"/>
      <c r="BH68" s="549"/>
      <c r="BI68" s="549"/>
      <c r="BJ68" s="549"/>
      <c r="BK68" s="549"/>
      <c r="BL68" s="549"/>
      <c r="BM68" s="549"/>
      <c r="BN68" s="549"/>
      <c r="BO68" s="549"/>
      <c r="BP68" s="549"/>
      <c r="BQ68" s="549"/>
      <c r="BR68" s="549"/>
      <c r="BS68" s="549"/>
    </row>
    <row r="69" spans="1:71" s="213" customFormat="1" ht="13.8">
      <c r="A69" s="444"/>
      <c r="B69" s="444"/>
      <c r="C69" s="444"/>
      <c r="D69" s="444"/>
      <c r="E69" s="444" t="str">
        <f>Company_PC_inputs!E69&amp; " (Intervention)"</f>
        <v>Price control allocation - Water network plus (Intervention)</v>
      </c>
      <c r="F69" s="444"/>
      <c r="G69" s="444" t="s">
        <v>1061</v>
      </c>
      <c r="H69" s="444"/>
      <c r="I69" s="444"/>
      <c r="J69" s="549"/>
      <c r="K69" s="549"/>
      <c r="L69" s="549"/>
      <c r="M69" s="549"/>
      <c r="N69" s="549"/>
      <c r="O69" s="549"/>
      <c r="P69" s="549"/>
      <c r="Q69" s="550"/>
      <c r="R69" s="549"/>
      <c r="S69" s="549"/>
      <c r="T69" s="549"/>
      <c r="U69" s="549"/>
      <c r="V69" s="549"/>
      <c r="W69" s="549"/>
      <c r="X69" s="549"/>
      <c r="Y69" s="549"/>
      <c r="Z69" s="549"/>
      <c r="AA69" s="549"/>
      <c r="AB69" s="549"/>
      <c r="AC69" s="549"/>
      <c r="AD69" s="549"/>
      <c r="AE69" s="549"/>
      <c r="AF69" s="549"/>
      <c r="AG69" s="549"/>
      <c r="AH69" s="549"/>
      <c r="AI69" s="549"/>
      <c r="AJ69" s="549"/>
      <c r="AK69" s="550"/>
      <c r="AL69" s="549"/>
      <c r="AM69" s="549"/>
      <c r="AN69" s="549"/>
      <c r="AO69" s="550"/>
      <c r="AP69" s="549"/>
      <c r="AQ69" s="549"/>
      <c r="AR69" s="549"/>
      <c r="AS69" s="549"/>
      <c r="AT69" s="549"/>
      <c r="AU69" s="549"/>
      <c r="AV69" s="549"/>
      <c r="AW69" s="549"/>
      <c r="AX69" s="549"/>
      <c r="AY69" s="549"/>
      <c r="AZ69" s="549"/>
      <c r="BA69" s="549"/>
      <c r="BB69" s="549"/>
      <c r="BC69" s="550"/>
      <c r="BD69" s="549"/>
      <c r="BE69" s="549"/>
      <c r="BF69" s="549"/>
      <c r="BG69" s="549"/>
      <c r="BH69" s="549"/>
      <c r="BI69" s="549"/>
      <c r="BJ69" s="549"/>
      <c r="BK69" s="549"/>
      <c r="BL69" s="549"/>
      <c r="BM69" s="549"/>
      <c r="BN69" s="549"/>
      <c r="BO69" s="549"/>
      <c r="BP69" s="549"/>
      <c r="BQ69" s="549"/>
      <c r="BR69" s="549"/>
      <c r="BS69" s="549"/>
    </row>
    <row r="70" spans="1:71" s="213" customFormat="1" ht="13.8">
      <c r="A70" s="444"/>
      <c r="B70" s="444"/>
      <c r="C70" s="444"/>
      <c r="D70" s="444"/>
      <c r="E70" s="444" t="str">
        <f>Company_PC_inputs!E70&amp; " (Intervention)"</f>
        <v>Price control allocation - Wastewater network plus (Intervention)</v>
      </c>
      <c r="F70" s="444"/>
      <c r="G70" s="444" t="s">
        <v>1061</v>
      </c>
      <c r="H70" s="444"/>
      <c r="I70" s="444"/>
      <c r="J70" s="549"/>
      <c r="K70" s="549"/>
      <c r="L70" s="549"/>
      <c r="M70" s="549"/>
      <c r="N70" s="549"/>
      <c r="O70" s="549"/>
      <c r="P70" s="549"/>
      <c r="Q70" s="550"/>
      <c r="R70" s="549"/>
      <c r="S70" s="549"/>
      <c r="T70" s="549"/>
      <c r="U70" s="549"/>
      <c r="V70" s="549"/>
      <c r="W70" s="549"/>
      <c r="X70" s="549"/>
      <c r="Y70" s="549"/>
      <c r="Z70" s="549"/>
      <c r="AA70" s="549"/>
      <c r="AB70" s="549"/>
      <c r="AC70" s="549"/>
      <c r="AD70" s="549"/>
      <c r="AE70" s="549"/>
      <c r="AF70" s="549"/>
      <c r="AG70" s="549"/>
      <c r="AH70" s="549"/>
      <c r="AI70" s="549"/>
      <c r="AJ70" s="549"/>
      <c r="AK70" s="550"/>
      <c r="AL70" s="549"/>
      <c r="AM70" s="549"/>
      <c r="AN70" s="549"/>
      <c r="AO70" s="550"/>
      <c r="AP70" s="549"/>
      <c r="AQ70" s="549"/>
      <c r="AR70" s="549"/>
      <c r="AS70" s="549"/>
      <c r="AT70" s="549"/>
      <c r="AU70" s="549"/>
      <c r="AV70" s="549"/>
      <c r="AW70" s="549"/>
      <c r="AX70" s="549"/>
      <c r="AY70" s="549"/>
      <c r="AZ70" s="549"/>
      <c r="BA70" s="549"/>
      <c r="BB70" s="549"/>
      <c r="BC70" s="550"/>
      <c r="BD70" s="549"/>
      <c r="BE70" s="549"/>
      <c r="BF70" s="549"/>
      <c r="BG70" s="549"/>
      <c r="BH70" s="549"/>
      <c r="BI70" s="549"/>
      <c r="BJ70" s="549"/>
      <c r="BK70" s="549"/>
      <c r="BL70" s="549"/>
      <c r="BM70" s="549"/>
      <c r="BN70" s="549"/>
      <c r="BO70" s="549"/>
      <c r="BP70" s="549"/>
      <c r="BQ70" s="549"/>
      <c r="BR70" s="549"/>
      <c r="BS70" s="549"/>
    </row>
    <row r="71" spans="1:71" s="213" customFormat="1" ht="13.8">
      <c r="A71" s="444"/>
      <c r="B71" s="444"/>
      <c r="C71" s="444"/>
      <c r="D71" s="444"/>
      <c r="E71" s="444" t="str">
        <f>Company_PC_inputs!E71&amp; " (Intervention)"</f>
        <v>Price control allocation - Bioresources (sludge) (Intervention)</v>
      </c>
      <c r="F71" s="444"/>
      <c r="G71" s="444" t="s">
        <v>1061</v>
      </c>
      <c r="H71" s="444"/>
      <c r="I71" s="444"/>
      <c r="J71" s="549"/>
      <c r="K71" s="549"/>
      <c r="L71" s="549"/>
      <c r="M71" s="549"/>
      <c r="N71" s="549"/>
      <c r="O71" s="549"/>
      <c r="P71" s="549"/>
      <c r="Q71" s="550"/>
      <c r="R71" s="549"/>
      <c r="S71" s="549"/>
      <c r="T71" s="549"/>
      <c r="U71" s="549"/>
      <c r="V71" s="549"/>
      <c r="W71" s="549"/>
      <c r="X71" s="549"/>
      <c r="Y71" s="549"/>
      <c r="Z71" s="549"/>
      <c r="AA71" s="549"/>
      <c r="AB71" s="549"/>
      <c r="AC71" s="549"/>
      <c r="AD71" s="549"/>
      <c r="AE71" s="549"/>
      <c r="AF71" s="549"/>
      <c r="AG71" s="549"/>
      <c r="AH71" s="549"/>
      <c r="AI71" s="549"/>
      <c r="AJ71" s="549"/>
      <c r="AK71" s="550"/>
      <c r="AL71" s="549"/>
      <c r="AM71" s="549"/>
      <c r="AN71" s="549"/>
      <c r="AO71" s="550"/>
      <c r="AP71" s="549"/>
      <c r="AQ71" s="549"/>
      <c r="AR71" s="549"/>
      <c r="AS71" s="549"/>
      <c r="AT71" s="549"/>
      <c r="AU71" s="549"/>
      <c r="AV71" s="549"/>
      <c r="AW71" s="549"/>
      <c r="AX71" s="549"/>
      <c r="AY71" s="549"/>
      <c r="AZ71" s="549"/>
      <c r="BA71" s="549"/>
      <c r="BB71" s="549"/>
      <c r="BC71" s="550"/>
      <c r="BD71" s="549"/>
      <c r="BE71" s="549"/>
      <c r="BF71" s="549"/>
      <c r="BG71" s="549"/>
      <c r="BH71" s="549"/>
      <c r="BI71" s="549"/>
      <c r="BJ71" s="549"/>
      <c r="BK71" s="549"/>
      <c r="BL71" s="549"/>
      <c r="BM71" s="549"/>
      <c r="BN71" s="549"/>
      <c r="BO71" s="549"/>
      <c r="BP71" s="549"/>
      <c r="BQ71" s="549"/>
      <c r="BR71" s="549"/>
      <c r="BS71" s="549"/>
    </row>
    <row r="72" spans="1:71" s="213" customFormat="1" ht="13.8">
      <c r="A72" s="444"/>
      <c r="B72" s="444"/>
      <c r="C72" s="444"/>
      <c r="D72" s="444"/>
      <c r="E72" s="444" t="str">
        <f>Company_PC_inputs!E72&amp; " (Intervention)"</f>
        <v>Price control allocation - Residential retail (Intervention)</v>
      </c>
      <c r="F72" s="444"/>
      <c r="G72" s="444" t="s">
        <v>1061</v>
      </c>
      <c r="H72" s="444"/>
      <c r="I72" s="444"/>
      <c r="J72" s="549"/>
      <c r="K72" s="549"/>
      <c r="L72" s="549"/>
      <c r="M72" s="549"/>
      <c r="N72" s="549"/>
      <c r="O72" s="549"/>
      <c r="P72" s="549"/>
      <c r="Q72" s="550"/>
      <c r="R72" s="549"/>
      <c r="S72" s="549"/>
      <c r="T72" s="549"/>
      <c r="U72" s="549"/>
      <c r="V72" s="549"/>
      <c r="W72" s="549"/>
      <c r="X72" s="549"/>
      <c r="Y72" s="549"/>
      <c r="Z72" s="549"/>
      <c r="AA72" s="549"/>
      <c r="AB72" s="549"/>
      <c r="AC72" s="549"/>
      <c r="AD72" s="549"/>
      <c r="AE72" s="549"/>
      <c r="AF72" s="549"/>
      <c r="AG72" s="549"/>
      <c r="AH72" s="549"/>
      <c r="AI72" s="549"/>
      <c r="AJ72" s="549"/>
      <c r="AK72" s="550"/>
      <c r="AL72" s="549"/>
      <c r="AM72" s="549"/>
      <c r="AN72" s="549"/>
      <c r="AO72" s="550"/>
      <c r="AP72" s="549"/>
      <c r="AQ72" s="549"/>
      <c r="AR72" s="549"/>
      <c r="AS72" s="549"/>
      <c r="AT72" s="549"/>
      <c r="AU72" s="549"/>
      <c r="AV72" s="549"/>
      <c r="AW72" s="549"/>
      <c r="AX72" s="549"/>
      <c r="AY72" s="549"/>
      <c r="AZ72" s="549"/>
      <c r="BA72" s="549"/>
      <c r="BB72" s="549"/>
      <c r="BC72" s="550"/>
      <c r="BD72" s="549"/>
      <c r="BE72" s="549"/>
      <c r="BF72" s="549"/>
      <c r="BG72" s="549"/>
      <c r="BH72" s="549"/>
      <c r="BI72" s="549"/>
      <c r="BJ72" s="549"/>
      <c r="BK72" s="549"/>
      <c r="BL72" s="549"/>
      <c r="BM72" s="549"/>
      <c r="BN72" s="549"/>
      <c r="BO72" s="549"/>
      <c r="BP72" s="549"/>
      <c r="BQ72" s="549"/>
      <c r="BR72" s="549"/>
      <c r="BS72" s="549"/>
    </row>
    <row r="73" spans="1:71" s="213" customFormat="1" ht="13.8">
      <c r="A73" s="444"/>
      <c r="B73" s="444"/>
      <c r="C73" s="444"/>
      <c r="D73" s="444"/>
      <c r="E73" s="444" t="str">
        <f>Company_PC_inputs!E73&amp; " (Intervention)"</f>
        <v>Price control allocation - Business retail (Intervention)</v>
      </c>
      <c r="F73" s="444"/>
      <c r="G73" s="444" t="s">
        <v>1061</v>
      </c>
      <c r="H73" s="444"/>
      <c r="I73" s="444"/>
      <c r="J73" s="549"/>
      <c r="K73" s="549"/>
      <c r="L73" s="549"/>
      <c r="M73" s="549"/>
      <c r="N73" s="549"/>
      <c r="O73" s="549"/>
      <c r="P73" s="549"/>
      <c r="Q73" s="550"/>
      <c r="R73" s="549"/>
      <c r="S73" s="549"/>
      <c r="T73" s="549"/>
      <c r="U73" s="549"/>
      <c r="V73" s="549"/>
      <c r="W73" s="549"/>
      <c r="X73" s="549"/>
      <c r="Y73" s="549"/>
      <c r="Z73" s="549"/>
      <c r="AA73" s="549"/>
      <c r="AB73" s="549"/>
      <c r="AC73" s="549"/>
      <c r="AD73" s="549"/>
      <c r="AE73" s="549"/>
      <c r="AF73" s="549"/>
      <c r="AG73" s="549"/>
      <c r="AH73" s="549"/>
      <c r="AI73" s="549"/>
      <c r="AJ73" s="549"/>
      <c r="AK73" s="550"/>
      <c r="AL73" s="549"/>
      <c r="AM73" s="549"/>
      <c r="AN73" s="549"/>
      <c r="AO73" s="550"/>
      <c r="AP73" s="549"/>
      <c r="AQ73" s="549"/>
      <c r="AR73" s="549"/>
      <c r="AS73" s="549"/>
      <c r="AT73" s="549"/>
      <c r="AU73" s="549"/>
      <c r="AV73" s="549"/>
      <c r="AW73" s="549"/>
      <c r="AX73" s="549"/>
      <c r="AY73" s="549"/>
      <c r="AZ73" s="549"/>
      <c r="BA73" s="549"/>
      <c r="BB73" s="549"/>
      <c r="BC73" s="550"/>
      <c r="BD73" s="549"/>
      <c r="BE73" s="549"/>
      <c r="BF73" s="549"/>
      <c r="BG73" s="549"/>
      <c r="BH73" s="549"/>
      <c r="BI73" s="549"/>
      <c r="BJ73" s="549"/>
      <c r="BK73" s="549"/>
      <c r="BL73" s="549"/>
      <c r="BM73" s="549"/>
      <c r="BN73" s="549"/>
      <c r="BO73" s="549"/>
      <c r="BP73" s="549"/>
      <c r="BQ73" s="549"/>
      <c r="BR73" s="549"/>
      <c r="BS73" s="549"/>
    </row>
    <row r="74" spans="1:71" s="213" customFormat="1" ht="13.8">
      <c r="A74" s="444"/>
      <c r="B74" s="444"/>
      <c r="C74" s="444"/>
      <c r="D74" s="444"/>
      <c r="E74" s="444" t="str">
        <f>Company_PC_inputs!E74&amp; " (Intervention)"</f>
        <v>Price control allocation - Dummy control (Intervention)</v>
      </c>
      <c r="F74" s="444"/>
      <c r="G74" s="444" t="s">
        <v>1061</v>
      </c>
      <c r="H74" s="444"/>
      <c r="I74" s="444"/>
      <c r="J74" s="549"/>
      <c r="K74" s="549"/>
      <c r="L74" s="549"/>
      <c r="M74" s="549"/>
      <c r="N74" s="549"/>
      <c r="O74" s="549"/>
      <c r="P74" s="549"/>
      <c r="Q74" s="550"/>
      <c r="R74" s="549"/>
      <c r="S74" s="549"/>
      <c r="T74" s="549"/>
      <c r="U74" s="549"/>
      <c r="V74" s="549"/>
      <c r="W74" s="549"/>
      <c r="X74" s="549"/>
      <c r="Y74" s="549"/>
      <c r="Z74" s="549"/>
      <c r="AA74" s="549"/>
      <c r="AB74" s="549"/>
      <c r="AC74" s="549"/>
      <c r="AD74" s="549"/>
      <c r="AE74" s="549"/>
      <c r="AF74" s="549"/>
      <c r="AG74" s="549"/>
      <c r="AH74" s="549"/>
      <c r="AI74" s="549"/>
      <c r="AJ74" s="549"/>
      <c r="AK74" s="550"/>
      <c r="AL74" s="549"/>
      <c r="AM74" s="549"/>
      <c r="AN74" s="549"/>
      <c r="AO74" s="550"/>
      <c r="AP74" s="549"/>
      <c r="AQ74" s="549"/>
      <c r="AR74" s="549"/>
      <c r="AS74" s="549"/>
      <c r="AT74" s="549"/>
      <c r="AU74" s="549"/>
      <c r="AV74" s="549"/>
      <c r="AW74" s="549"/>
      <c r="AX74" s="549"/>
      <c r="AY74" s="549"/>
      <c r="AZ74" s="549"/>
      <c r="BA74" s="549"/>
      <c r="BB74" s="549"/>
      <c r="BC74" s="550"/>
      <c r="BD74" s="549"/>
      <c r="BE74" s="549"/>
      <c r="BF74" s="549"/>
      <c r="BG74" s="549"/>
      <c r="BH74" s="549"/>
      <c r="BI74" s="549"/>
      <c r="BJ74" s="549"/>
      <c r="BK74" s="549"/>
      <c r="BL74" s="549"/>
      <c r="BM74" s="549"/>
      <c r="BN74" s="549"/>
      <c r="BO74" s="549"/>
      <c r="BP74" s="549"/>
      <c r="BQ74" s="549"/>
      <c r="BR74" s="549"/>
      <c r="BS74" s="549"/>
    </row>
    <row r="75" spans="1:71" s="213" customFormat="1" ht="13.8">
      <c r="A75" s="444"/>
      <c r="B75" s="444"/>
      <c r="C75" s="444"/>
      <c r="D75" s="444"/>
      <c r="E75" s="444"/>
      <c r="F75" s="444"/>
      <c r="G75" s="444"/>
      <c r="H75" s="444"/>
      <c r="I75" s="444"/>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c r="AI75" s="528"/>
      <c r="AJ75" s="528"/>
      <c r="AK75" s="528"/>
      <c r="AL75" s="528"/>
      <c r="AM75" s="528"/>
      <c r="AN75" s="528"/>
      <c r="AO75" s="528"/>
      <c r="AP75" s="528"/>
      <c r="AQ75" s="528"/>
      <c r="AR75" s="528"/>
      <c r="AS75" s="528"/>
      <c r="AT75" s="528"/>
      <c r="AU75" s="528"/>
      <c r="AV75" s="528"/>
      <c r="AW75" s="528"/>
      <c r="AX75" s="528"/>
      <c r="AY75" s="528"/>
      <c r="AZ75" s="528"/>
      <c r="BA75" s="528"/>
      <c r="BB75" s="528"/>
      <c r="BC75" s="528"/>
    </row>
    <row r="76" spans="1:71" s="213" customFormat="1" ht="21">
      <c r="A76" s="527" t="s">
        <v>935</v>
      </c>
      <c r="B76" s="220"/>
      <c r="C76" s="221"/>
      <c r="D76" s="222"/>
      <c r="E76" s="187"/>
      <c r="F76" s="187"/>
      <c r="G76" s="187"/>
      <c r="H76" s="187"/>
      <c r="I76" s="187"/>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row>
    <row r="77" spans="1:71" s="213" customFormat="1">
      <c r="A77" s="201"/>
      <c r="B77" s="201"/>
      <c r="C77" s="201"/>
      <c r="D77" s="201"/>
      <c r="E77" s="201"/>
      <c r="F77" s="201"/>
      <c r="G77" s="201"/>
      <c r="H77" s="201"/>
      <c r="I77" s="201"/>
    </row>
    <row r="78" spans="1:71" s="213" customFormat="1">
      <c r="A78" s="201"/>
      <c r="B78" s="201"/>
      <c r="C78" s="201"/>
      <c r="D78" s="201"/>
      <c r="E78" s="201"/>
      <c r="F78" s="201"/>
      <c r="G78" s="201"/>
      <c r="H78" s="201"/>
      <c r="I78" s="201"/>
    </row>
    <row r="79" spans="1:71" s="213" customFormat="1">
      <c r="A79" s="201"/>
      <c r="B79" s="201"/>
      <c r="C79" s="201"/>
      <c r="D79" s="201"/>
      <c r="E79" s="201"/>
      <c r="F79" s="201"/>
      <c r="G79" s="201"/>
      <c r="H79" s="201"/>
      <c r="I79" s="201"/>
    </row>
    <row r="80" spans="1:71" s="213" customFormat="1">
      <c r="A80" s="201"/>
      <c r="B80" s="201"/>
      <c r="C80" s="201"/>
      <c r="D80" s="201"/>
      <c r="E80" s="201"/>
      <c r="F80" s="201"/>
      <c r="G80" s="201"/>
      <c r="H80" s="201"/>
      <c r="I80" s="201"/>
    </row>
    <row r="81" spans="1:9" s="213" customFormat="1">
      <c r="A81" s="201"/>
      <c r="B81" s="201"/>
      <c r="C81" s="201"/>
      <c r="D81" s="201"/>
      <c r="E81" s="201"/>
      <c r="F81" s="201"/>
      <c r="G81" s="201"/>
      <c r="H81" s="201"/>
      <c r="I81" s="201"/>
    </row>
    <row r="82" spans="1:9" s="213" customFormat="1">
      <c r="A82" s="201"/>
      <c r="B82" s="201"/>
      <c r="C82" s="201"/>
      <c r="D82" s="201"/>
      <c r="E82" s="201"/>
      <c r="F82" s="201"/>
      <c r="G82" s="201"/>
      <c r="H82" s="201"/>
      <c r="I82" s="201"/>
    </row>
    <row r="83" spans="1:9" s="213" customFormat="1">
      <c r="A83" s="201"/>
      <c r="B83" s="201"/>
      <c r="C83" s="201"/>
      <c r="D83" s="201"/>
      <c r="E83" s="201"/>
      <c r="F83" s="201"/>
      <c r="G83" s="201"/>
      <c r="H83" s="201"/>
      <c r="I83" s="201"/>
    </row>
    <row r="84" spans="1:9" s="213" customFormat="1">
      <c r="A84" s="201"/>
      <c r="B84" s="201"/>
      <c r="C84" s="201"/>
      <c r="D84" s="201"/>
      <c r="E84" s="201"/>
      <c r="F84" s="201"/>
      <c r="G84" s="201"/>
      <c r="H84" s="201"/>
      <c r="I84" s="201"/>
    </row>
    <row r="85" spans="1:9" s="213" customFormat="1">
      <c r="A85" s="201"/>
      <c r="B85" s="201"/>
      <c r="C85" s="201"/>
      <c r="D85" s="201"/>
      <c r="E85" s="201"/>
      <c r="F85" s="201"/>
      <c r="G85" s="201"/>
      <c r="H85" s="201"/>
      <c r="I85" s="201"/>
    </row>
    <row r="86" spans="1:9" s="213" customFormat="1">
      <c r="A86" s="201"/>
      <c r="B86" s="201"/>
      <c r="C86" s="201"/>
      <c r="D86" s="201"/>
      <c r="E86" s="201"/>
      <c r="F86" s="201"/>
      <c r="G86" s="201"/>
      <c r="H86" s="201"/>
      <c r="I86" s="201"/>
    </row>
    <row r="87" spans="1:9" s="213" customFormat="1">
      <c r="A87" s="201"/>
      <c r="B87" s="201"/>
      <c r="C87" s="201"/>
      <c r="D87" s="201"/>
      <c r="E87" s="201"/>
      <c r="F87" s="201"/>
      <c r="G87" s="201"/>
      <c r="H87" s="201"/>
      <c r="I87" s="201"/>
    </row>
    <row r="88" spans="1:9" s="213" customFormat="1">
      <c r="A88" s="201"/>
      <c r="B88" s="201"/>
      <c r="C88" s="201"/>
      <c r="D88" s="201"/>
      <c r="E88" s="201"/>
      <c r="F88" s="201"/>
      <c r="G88" s="201"/>
      <c r="H88" s="201"/>
      <c r="I88" s="201"/>
    </row>
    <row r="89" spans="1:9" s="213" customFormat="1">
      <c r="A89" s="201"/>
      <c r="B89" s="201"/>
      <c r="C89" s="201"/>
      <c r="D89" s="201"/>
      <c r="E89" s="201"/>
      <c r="F89" s="201"/>
      <c r="G89" s="201"/>
      <c r="H89" s="201"/>
      <c r="I89" s="201"/>
    </row>
    <row r="90" spans="1:9" s="213" customFormat="1">
      <c r="A90" s="201"/>
      <c r="B90" s="201"/>
      <c r="C90" s="201"/>
      <c r="D90" s="201"/>
      <c r="E90" s="201"/>
      <c r="F90" s="201"/>
      <c r="G90" s="201"/>
      <c r="H90" s="201"/>
      <c r="I90" s="201"/>
    </row>
    <row r="91" spans="1:9" s="213" customFormat="1">
      <c r="A91" s="201"/>
      <c r="B91" s="201"/>
      <c r="C91" s="201"/>
      <c r="D91" s="201"/>
      <c r="E91" s="201"/>
      <c r="F91" s="201"/>
      <c r="G91" s="201"/>
      <c r="H91" s="201"/>
      <c r="I91" s="201"/>
    </row>
    <row r="92" spans="1:9" s="213" customFormat="1">
      <c r="A92" s="201"/>
      <c r="B92" s="201"/>
      <c r="C92" s="201"/>
      <c r="D92" s="201"/>
      <c r="E92" s="201"/>
      <c r="F92" s="201"/>
      <c r="G92" s="201"/>
      <c r="H92" s="201"/>
      <c r="I92" s="201"/>
    </row>
    <row r="93" spans="1:9" s="213" customFormat="1">
      <c r="A93" s="201"/>
      <c r="B93" s="201"/>
      <c r="C93" s="201"/>
      <c r="D93" s="201"/>
      <c r="E93" s="201"/>
      <c r="F93" s="201"/>
      <c r="G93" s="201"/>
      <c r="H93" s="201"/>
      <c r="I93" s="201"/>
    </row>
    <row r="94" spans="1:9" s="213" customFormat="1">
      <c r="A94" s="201"/>
      <c r="B94" s="201"/>
      <c r="C94" s="201"/>
      <c r="D94" s="201"/>
      <c r="E94" s="201"/>
      <c r="F94" s="201"/>
      <c r="G94" s="201"/>
      <c r="H94" s="201"/>
      <c r="I94" s="201"/>
    </row>
    <row r="95" spans="1:9" s="213" customFormat="1">
      <c r="A95" s="201"/>
      <c r="B95" s="201"/>
      <c r="C95" s="201"/>
      <c r="D95" s="201"/>
      <c r="E95" s="201"/>
      <c r="F95" s="201"/>
      <c r="G95" s="201"/>
      <c r="H95" s="201"/>
      <c r="I95" s="201"/>
    </row>
    <row r="96" spans="1:9" s="213" customFormat="1">
      <c r="A96" s="201"/>
      <c r="B96" s="201"/>
      <c r="C96" s="201"/>
      <c r="D96" s="201"/>
      <c r="E96" s="201"/>
      <c r="F96" s="201"/>
      <c r="G96" s="201"/>
      <c r="H96" s="201"/>
      <c r="I96" s="201"/>
    </row>
    <row r="97" spans="1:9" s="213" customFormat="1">
      <c r="A97" s="201"/>
      <c r="B97" s="201"/>
      <c r="C97" s="201"/>
      <c r="D97" s="201"/>
      <c r="E97" s="201"/>
      <c r="F97" s="201"/>
      <c r="G97" s="201"/>
      <c r="H97" s="201"/>
      <c r="I97" s="201"/>
    </row>
    <row r="98" spans="1:9" s="213" customFormat="1">
      <c r="A98" s="201"/>
      <c r="B98" s="201"/>
      <c r="C98" s="201"/>
      <c r="D98" s="201"/>
      <c r="E98" s="201"/>
      <c r="F98" s="201"/>
      <c r="G98" s="201"/>
      <c r="H98" s="201"/>
      <c r="I98" s="201"/>
    </row>
    <row r="99" spans="1:9" s="213" customFormat="1">
      <c r="A99" s="201"/>
      <c r="B99" s="201"/>
      <c r="C99" s="201"/>
      <c r="D99" s="201"/>
      <c r="E99" s="201"/>
      <c r="F99" s="201"/>
      <c r="G99" s="201"/>
      <c r="H99" s="201"/>
      <c r="I99" s="201"/>
    </row>
    <row r="100" spans="1:9" s="213" customFormat="1">
      <c r="A100" s="201"/>
      <c r="B100" s="201"/>
      <c r="C100" s="201"/>
      <c r="D100" s="201"/>
      <c r="E100" s="201"/>
      <c r="F100" s="201"/>
      <c r="G100" s="201"/>
      <c r="H100" s="201"/>
      <c r="I100" s="201"/>
    </row>
    <row r="101" spans="1:9" s="213" customFormat="1">
      <c r="A101" s="201"/>
      <c r="B101" s="201"/>
      <c r="C101" s="201"/>
      <c r="D101" s="201"/>
      <c r="E101" s="201"/>
      <c r="F101" s="201"/>
      <c r="G101" s="201"/>
      <c r="H101" s="201"/>
      <c r="I101" s="201"/>
    </row>
    <row r="102" spans="1:9" s="213" customFormat="1">
      <c r="A102" s="201"/>
      <c r="B102" s="201"/>
      <c r="C102" s="201"/>
      <c r="D102" s="201"/>
      <c r="E102" s="201"/>
      <c r="F102" s="201"/>
      <c r="G102" s="201"/>
      <c r="H102" s="201"/>
      <c r="I102" s="201"/>
    </row>
    <row r="103" spans="1:9" s="213" customFormat="1">
      <c r="A103" s="201"/>
      <c r="B103" s="201"/>
      <c r="C103" s="201"/>
      <c r="D103" s="201"/>
      <c r="E103" s="201"/>
      <c r="F103" s="201"/>
      <c r="G103" s="201"/>
      <c r="H103" s="201"/>
      <c r="I103" s="201"/>
    </row>
    <row r="104" spans="1:9" s="213" customFormat="1">
      <c r="A104" s="201"/>
      <c r="B104" s="201"/>
      <c r="C104" s="201"/>
      <c r="D104" s="201"/>
      <c r="E104" s="201"/>
      <c r="F104" s="201"/>
      <c r="G104" s="201"/>
      <c r="H104" s="201"/>
      <c r="I104" s="201"/>
    </row>
    <row r="105" spans="1:9" s="213" customFormat="1">
      <c r="A105" s="201"/>
      <c r="B105" s="201"/>
      <c r="C105" s="201"/>
      <c r="D105" s="201"/>
      <c r="E105" s="201"/>
      <c r="F105" s="201"/>
      <c r="G105" s="201"/>
      <c r="H105" s="201"/>
      <c r="I105" s="201"/>
    </row>
    <row r="106" spans="1:9" s="213" customFormat="1">
      <c r="A106" s="201"/>
      <c r="B106" s="201"/>
      <c r="C106" s="201"/>
      <c r="D106" s="201"/>
      <c r="E106" s="201"/>
      <c r="F106" s="201"/>
      <c r="G106" s="201"/>
      <c r="H106" s="201"/>
      <c r="I106" s="201"/>
    </row>
    <row r="107" spans="1:9" s="213" customFormat="1">
      <c r="A107" s="201"/>
      <c r="B107" s="201"/>
      <c r="C107" s="201"/>
      <c r="D107" s="201"/>
      <c r="E107" s="201"/>
      <c r="F107" s="201"/>
      <c r="G107" s="201"/>
      <c r="H107" s="201"/>
      <c r="I107" s="201"/>
    </row>
    <row r="108" spans="1:9" s="213" customFormat="1">
      <c r="A108" s="201"/>
      <c r="B108" s="201"/>
      <c r="C108" s="201"/>
      <c r="D108" s="201"/>
      <c r="E108" s="201"/>
      <c r="F108" s="201"/>
      <c r="G108" s="201"/>
      <c r="H108" s="201"/>
      <c r="I108" s="201"/>
    </row>
    <row r="109" spans="1:9" s="213" customFormat="1">
      <c r="A109" s="201"/>
      <c r="B109" s="201"/>
      <c r="C109" s="201"/>
      <c r="D109" s="201"/>
      <c r="E109" s="201"/>
      <c r="F109" s="201"/>
      <c r="G109" s="201"/>
      <c r="H109" s="201"/>
      <c r="I109" s="201"/>
    </row>
    <row r="110" spans="1:9" s="213" customFormat="1">
      <c r="A110" s="201"/>
      <c r="B110" s="201"/>
      <c r="C110" s="201"/>
      <c r="D110" s="201"/>
      <c r="E110" s="201"/>
      <c r="F110" s="201"/>
      <c r="G110" s="201"/>
      <c r="H110" s="201"/>
      <c r="I110" s="201"/>
    </row>
    <row r="111" spans="1:9" s="213" customFormat="1">
      <c r="A111" s="201"/>
      <c r="B111" s="201"/>
      <c r="C111" s="201"/>
      <c r="D111" s="201"/>
      <c r="E111" s="201"/>
      <c r="F111" s="201"/>
      <c r="G111" s="201"/>
      <c r="H111" s="201"/>
      <c r="I111" s="201"/>
    </row>
    <row r="112" spans="1:9" s="213" customFormat="1">
      <c r="A112" s="201"/>
      <c r="B112" s="201"/>
      <c r="C112" s="201"/>
      <c r="D112" s="201"/>
      <c r="E112" s="201"/>
      <c r="F112" s="201"/>
      <c r="G112" s="201"/>
      <c r="H112" s="201"/>
      <c r="I112" s="201"/>
    </row>
    <row r="113" spans="1:9" s="213" customFormat="1">
      <c r="A113" s="201"/>
      <c r="B113" s="201"/>
      <c r="C113" s="201"/>
      <c r="D113" s="201"/>
      <c r="E113" s="201"/>
      <c r="F113" s="201"/>
      <c r="G113" s="201"/>
      <c r="H113" s="201"/>
      <c r="I113" s="201"/>
    </row>
    <row r="114" spans="1:9" s="213" customFormat="1">
      <c r="A114" s="201"/>
      <c r="B114" s="201"/>
      <c r="C114" s="201"/>
      <c r="D114" s="201"/>
      <c r="E114" s="201"/>
      <c r="F114" s="201"/>
      <c r="G114" s="201"/>
      <c r="H114" s="201"/>
      <c r="I114" s="201"/>
    </row>
  </sheetData>
  <sheetProtection algorithmName="SHA-512" hashValue="/m/y+aX4crBQnUxQJM2DVEX4kNy+BasEAmb12Qg2zgyYMsIfrL1+z0NQKQb0TUwPDGQMLmhhHrSU5OpNdRDy9A==" saltValue="XKasQqXjOPKOXyHNpOz3Kw==" spinCount="100000" sheet="1" objects="1" scenarios="1"/>
  <conditionalFormatting sqref="H76:BS76">
    <cfRule type="cellIs" dxfId="227" priority="14" operator="equal">
      <formula>0</formula>
    </cfRule>
  </conditionalFormatting>
  <conditionalFormatting sqref="J13:BS13">
    <cfRule type="expression" dxfId="223" priority="1">
      <formula>AND(J13=FALSE,J13&lt;&gt;"")</formula>
    </cfRule>
  </conditionalFormatting>
  <conditionalFormatting sqref="J68:BS74">
    <cfRule type="cellIs" dxfId="221" priority="4" operator="equal">
      <formula>0</formula>
    </cfRule>
  </conditionalFormatting>
  <dataValidations count="5">
    <dataValidation type="custom" allowBlank="1" showInputMessage="1" showErrorMessage="1" sqref="J23:BS25" xr:uid="{00000000-0002-0000-1600-000000000000}">
      <formula1>J23&gt;=0</formula1>
    </dataValidation>
    <dataValidation type="custom" allowBlank="1" showInputMessage="1" showErrorMessage="1" sqref="J27:BS29" xr:uid="{00000000-0002-0000-1600-000001000000}">
      <formula1>J27&lt;=0</formula1>
    </dataValidation>
    <dataValidation type="list" allowBlank="1" showInputMessage="1" showErrorMessage="1" sqref="J53:BS53 J65:BS65 J19:BS20 J36:BS36" xr:uid="{00000000-0002-0000-1600-000002000000}">
      <formula1>"TRUE, FALSE"</formula1>
    </dataValidation>
    <dataValidation type="custom" allowBlank="1" showInputMessage="1" showErrorMessage="1" sqref="J49:BS49 J59:BS59 J63:BS63" xr:uid="{00000000-0002-0000-1600-000003000000}">
      <formula1>J49&gt;0</formula1>
    </dataValidation>
    <dataValidation type="custom" allowBlank="1" showInputMessage="1" showErrorMessage="1" sqref="J50:BS50 J60:BS60 J64:BS64" xr:uid="{00000000-0002-0000-1600-000004000000}">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3" id="{6B651A9A-5E22-4B2C-AC42-0AAC349449C0}">
            <xm:f>$J$31=Validation!$F$6</xm:f>
            <x14:dxf>
              <numFmt numFmtId="170" formatCode="[$-F400]h:mm:ss\ AM/PM"/>
            </x14:dxf>
          </x14:cfRule>
          <xm:sqref>J7:BS7</xm:sqref>
        </x14:conditionalFormatting>
        <x14:conditionalFormatting xmlns:xm="http://schemas.microsoft.com/office/excel/2006/main">
          <x14:cfRule type="expression" priority="5" id="{6BAC611E-2E06-45F9-958E-4D8759F31BF1}">
            <xm:f>J$31=Validation!$F$6</xm:f>
            <x14:dxf>
              <numFmt numFmtId="170" formatCode="[$-F400]h:mm:ss\ AM/PM"/>
            </x14:dxf>
          </x14:cfRule>
          <xm:sqref>J7:BS9</xm:sqref>
        </x14:conditionalFormatting>
        <x14:conditionalFormatting xmlns:xm="http://schemas.microsoft.com/office/excel/2006/main">
          <x14:cfRule type="expression" priority="2" id="{C5E65178-3698-4621-8DCB-92BE9D2B477E}">
            <xm:f>J$9=Validation!$F$6</xm:f>
            <x14:dxf>
              <numFmt numFmtId="170" formatCode="[$-F400]h:mm:ss\ AM/PM"/>
            </x14:dxf>
          </x14:cfRule>
          <xm:sqref>J10:BS10</xm:sqref>
        </x14:conditionalFormatting>
        <x14:conditionalFormatting xmlns:xm="http://schemas.microsoft.com/office/excel/2006/main">
          <x14:cfRule type="expression" priority="16" id="{78A07F71-F57F-4BF8-9090-414A26CC5AB3}">
            <xm:f>J$31=Validation!$F$6</xm:f>
            <x14:dxf>
              <numFmt numFmtId="170" formatCode="[$-F400]h:mm:ss\ AM/PM"/>
            </x14:dxf>
          </x14:cfRule>
          <xm:sqref>J43:BS47 J56:BS57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600-000005000000}">
          <x14:formula1>
            <xm:f>Validation!$M$4:$M$7</xm:f>
          </x14:formula1>
          <xm:sqref>J38:BS38</xm:sqref>
        </x14:dataValidation>
        <x14:dataValidation type="list" allowBlank="1" showInputMessage="1" showErrorMessage="1" xr:uid="{00000000-0002-0000-1600-000006000000}">
          <x14:formula1>
            <xm:f>Validation!$J$4:$J$7</xm:f>
          </x14:formula1>
          <xm:sqref>J34:BS34</xm:sqref>
        </x14:dataValidation>
        <x14:dataValidation type="list" allowBlank="1" showInputMessage="1" showErrorMessage="1" xr:uid="{00000000-0002-0000-1600-000007000000}">
          <x14:formula1>
            <xm:f>Validation!$I$4:$I$7</xm:f>
          </x14:formula1>
          <xm:sqref>J33:BS33</xm:sqref>
        </x14:dataValidation>
        <x14:dataValidation type="list" allowBlank="1" showInputMessage="1" showErrorMessage="1" xr:uid="{00000000-0002-0000-1600-000008000000}">
          <x14:formula1>
            <xm:f>Validation!$F$4:$F$31</xm:f>
          </x14:formula1>
          <xm:sqref>J31:BS31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CEABF"/>
  </sheetPr>
  <dimension ref="A1:Y450"/>
  <sheetViews>
    <sheetView zoomScaleNormal="100" workbookViewId="0"/>
  </sheetViews>
  <sheetFormatPr defaultColWidth="9" defaultRowHeight="13.8"/>
  <cols>
    <col min="1" max="1" width="2.59765625" style="446" customWidth="1"/>
    <col min="2" max="2" width="6.09765625" style="446" customWidth="1"/>
    <col min="3" max="3" width="53.59765625" style="446" customWidth="1"/>
    <col min="4" max="4" width="33.09765625" style="446" customWidth="1"/>
    <col min="5" max="5" width="9.59765625" style="446" customWidth="1"/>
    <col min="6" max="9" width="10.59765625" style="446" customWidth="1"/>
    <col min="10" max="10" width="18.59765625" style="446" customWidth="1"/>
    <col min="11" max="11" width="6.09765625" style="446" customWidth="1"/>
    <col min="12" max="12" width="61.8984375" style="446" customWidth="1"/>
    <col min="13" max="13" width="17.19921875" style="446" bestFit="1" customWidth="1"/>
    <col min="14" max="14" width="9.59765625" style="446" customWidth="1"/>
    <col min="15" max="18" width="10.59765625" style="446" customWidth="1"/>
    <col min="19" max="19" width="18.59765625" style="446" customWidth="1"/>
    <col min="20" max="20" width="23.5" style="446" customWidth="1"/>
    <col min="21" max="21" width="9.59765625" style="446" customWidth="1"/>
    <col min="22" max="25" width="10.59765625" style="446" customWidth="1"/>
    <col min="26" max="16384" width="9" style="446"/>
  </cols>
  <sheetData>
    <row r="1" spans="1:25" ht="45">
      <c r="A1" s="438" t="str">
        <f ca="1" xml:space="preserve"> RIGHT(CELL("filename", $A$1), LEN(CELL("filename", $A$1)) - SEARCH("]", CELL("filename", $A$1)))</f>
        <v>Accrued ODI payments</v>
      </c>
      <c r="B1" s="1180"/>
      <c r="C1" s="1180"/>
      <c r="D1" s="1180"/>
      <c r="E1" s="1180"/>
      <c r="F1" s="1180"/>
      <c r="G1" s="1180"/>
      <c r="H1" s="1180"/>
      <c r="I1" s="1180"/>
      <c r="J1" s="1188"/>
      <c r="K1" s="1188"/>
      <c r="L1" s="1188"/>
      <c r="M1" s="1188"/>
      <c r="N1" s="1188"/>
      <c r="O1" s="1188"/>
      <c r="P1" s="1188"/>
      <c r="Q1" s="1188"/>
      <c r="R1" s="1188"/>
      <c r="S1" s="1188"/>
      <c r="T1" s="1188"/>
      <c r="U1" s="1188"/>
      <c r="V1" s="1188"/>
      <c r="W1" s="1188"/>
      <c r="X1" s="1188"/>
      <c r="Y1" s="1188"/>
    </row>
    <row r="2" spans="1:25" ht="15" customHeight="1"/>
    <row r="3" spans="1:25" ht="15" customHeight="1">
      <c r="A3" s="1995"/>
      <c r="B3" s="2020" t="s">
        <v>1113</v>
      </c>
      <c r="C3" s="1995"/>
      <c r="D3" s="1995"/>
      <c r="E3" s="1995"/>
      <c r="F3" s="1995"/>
      <c r="G3" s="1995"/>
      <c r="H3" s="1995"/>
      <c r="I3" s="1996"/>
      <c r="J3" s="1995"/>
      <c r="K3" s="1995"/>
      <c r="L3" s="1995"/>
      <c r="M3" s="1995"/>
      <c r="N3" s="1995"/>
      <c r="O3" s="1995"/>
      <c r="P3" s="1995"/>
      <c r="Q3" s="1995"/>
      <c r="R3" s="1995"/>
      <c r="S3" s="1995"/>
      <c r="T3" s="1995"/>
      <c r="U3" s="1995"/>
      <c r="V3" s="1995"/>
      <c r="W3" s="1995"/>
      <c r="X3" s="1995"/>
      <c r="Y3" s="1996"/>
    </row>
    <row r="4" spans="1:25" ht="15" customHeight="1">
      <c r="B4" s="2034"/>
      <c r="I4" s="462"/>
      <c r="Y4" s="462"/>
    </row>
    <row r="5" spans="1:25" ht="15" customHeight="1">
      <c r="F5" s="2139" t="s">
        <v>1114</v>
      </c>
      <c r="H5" s="2139" t="s">
        <v>1115</v>
      </c>
    </row>
    <row r="6" spans="1:25" ht="15" customHeight="1">
      <c r="B6" s="446" t="s">
        <v>1116</v>
      </c>
      <c r="F6" s="446" t="b">
        <f>'Sharing mechanism'!J32</f>
        <v>0</v>
      </c>
      <c r="H6" s="446" t="b">
        <f>'Sharing mechanism'!K32</f>
        <v>0</v>
      </c>
    </row>
    <row r="7" spans="1:25" ht="15" customHeight="1">
      <c r="B7" s="446" t="s">
        <v>1117</v>
      </c>
      <c r="F7" s="446" t="b">
        <f>'Sharing mechanism'!J156</f>
        <v>0</v>
      </c>
      <c r="H7" s="446" t="b">
        <f>'Sharing mechanism'!K156</f>
        <v>0</v>
      </c>
    </row>
    <row r="8" spans="1:25" ht="15" customHeight="1"/>
    <row r="9" spans="1:25" ht="15.6">
      <c r="A9" s="1995"/>
      <c r="B9" s="2020" t="s">
        <v>1118</v>
      </c>
      <c r="C9" s="1995"/>
      <c r="D9" s="1995"/>
      <c r="E9" s="1995"/>
      <c r="F9" s="1995"/>
      <c r="G9" s="1995"/>
      <c r="H9" s="1995"/>
      <c r="I9" s="1996"/>
      <c r="J9" s="1995"/>
      <c r="K9" s="1995"/>
      <c r="L9" s="1995"/>
      <c r="M9" s="1995"/>
      <c r="N9" s="1995"/>
      <c r="O9" s="1995"/>
      <c r="P9" s="1995"/>
      <c r="Q9" s="1995"/>
      <c r="R9" s="1995"/>
      <c r="S9" s="1995"/>
      <c r="T9" s="1995"/>
      <c r="U9" s="1995"/>
      <c r="V9" s="1995"/>
      <c r="W9" s="1995"/>
      <c r="X9" s="1995"/>
      <c r="Y9" s="1996"/>
    </row>
    <row r="10" spans="1:25" ht="15" customHeight="1">
      <c r="B10" s="1997"/>
      <c r="I10" s="462"/>
      <c r="Y10" s="462"/>
    </row>
    <row r="11" spans="1:25" ht="15" customHeight="1">
      <c r="I11" s="462" t="s">
        <v>1119</v>
      </c>
      <c r="R11" s="462" t="s">
        <v>1119</v>
      </c>
      <c r="Y11" s="462" t="s">
        <v>1119</v>
      </c>
    </row>
    <row r="12" spans="1:25" ht="27.6">
      <c r="B12" s="448" t="s">
        <v>145</v>
      </c>
      <c r="E12" s="448"/>
      <c r="F12" s="1937" t="s">
        <v>968</v>
      </c>
      <c r="G12" s="1937" t="s">
        <v>980</v>
      </c>
      <c r="H12" s="1937" t="s">
        <v>985</v>
      </c>
      <c r="I12" s="2043" t="s">
        <v>1120</v>
      </c>
      <c r="K12" s="448" t="s">
        <v>190</v>
      </c>
      <c r="O12" s="1937" t="s">
        <v>968</v>
      </c>
      <c r="P12" s="1937" t="s">
        <v>980</v>
      </c>
      <c r="Q12" s="1937" t="s">
        <v>985</v>
      </c>
      <c r="R12" s="2043" t="s">
        <v>1120</v>
      </c>
      <c r="T12" s="448" t="s">
        <v>1121</v>
      </c>
      <c r="U12" s="448"/>
      <c r="V12" s="1937" t="s">
        <v>968</v>
      </c>
      <c r="W12" s="1937" t="s">
        <v>980</v>
      </c>
      <c r="X12" s="1937" t="s">
        <v>985</v>
      </c>
      <c r="Y12" s="2043" t="s">
        <v>1120</v>
      </c>
    </row>
    <row r="13" spans="1:25" ht="15" customHeight="1">
      <c r="C13" s="448" t="s">
        <v>1122</v>
      </c>
      <c r="D13" s="448" t="s">
        <v>1123</v>
      </c>
      <c r="E13" s="448" t="s">
        <v>942</v>
      </c>
      <c r="F13" s="1937" t="s">
        <v>141</v>
      </c>
      <c r="G13" s="1937" t="s">
        <v>141</v>
      </c>
      <c r="H13" s="1937" t="s">
        <v>141</v>
      </c>
      <c r="I13" s="1937" t="s">
        <v>141</v>
      </c>
      <c r="L13" s="448" t="s">
        <v>1122</v>
      </c>
      <c r="M13" s="448" t="s">
        <v>1123</v>
      </c>
      <c r="N13" s="448" t="s">
        <v>942</v>
      </c>
      <c r="O13" s="1937" t="s">
        <v>141</v>
      </c>
      <c r="P13" s="1937" t="s">
        <v>141</v>
      </c>
      <c r="Q13" s="1937" t="s">
        <v>141</v>
      </c>
      <c r="R13" s="1937" t="s">
        <v>141</v>
      </c>
      <c r="U13" s="2021" t="s">
        <v>942</v>
      </c>
      <c r="V13" s="1937" t="s">
        <v>141</v>
      </c>
      <c r="W13" s="1937" t="s">
        <v>141</v>
      </c>
      <c r="X13" s="1937" t="s">
        <v>141</v>
      </c>
      <c r="Y13" s="1937" t="s">
        <v>141</v>
      </c>
    </row>
    <row r="14" spans="1:25" ht="15" customHeight="1">
      <c r="B14" s="446" t="s">
        <v>972</v>
      </c>
      <c r="C14" s="446" t="s">
        <v>1124</v>
      </c>
      <c r="D14" s="1998" t="s">
        <v>1125</v>
      </c>
      <c r="E14" s="1998" t="s">
        <v>964</v>
      </c>
      <c r="F14" s="1999">
        <v>-1.9073999999999998</v>
      </c>
      <c r="G14" s="1999">
        <v>-2.7302</v>
      </c>
      <c r="H14" s="2000"/>
      <c r="I14" s="2000"/>
      <c r="K14" s="446" t="s">
        <v>972</v>
      </c>
      <c r="L14" s="446" t="s">
        <v>1126</v>
      </c>
      <c r="M14" s="1998" t="s">
        <v>1127</v>
      </c>
      <c r="N14" s="1998" t="s">
        <v>964</v>
      </c>
      <c r="O14" s="1999">
        <v>0</v>
      </c>
      <c r="P14" s="1999">
        <v>0</v>
      </c>
      <c r="Q14" s="2000"/>
      <c r="R14" s="2000"/>
      <c r="T14" s="446" t="s">
        <v>972</v>
      </c>
      <c r="U14" s="446" t="str">
        <f t="shared" ref="U14:U29" si="0">$E14</f>
        <v>Revenue</v>
      </c>
      <c r="V14" s="2001">
        <f t="shared" ref="V14:W17" si="1">F14 + O14</f>
        <v>-1.9073999999999998</v>
      </c>
      <c r="W14" s="2001">
        <f t="shared" si="1"/>
        <v>-2.7302</v>
      </c>
      <c r="X14" s="2001">
        <f t="shared" ref="X14:X17" si="2">H14 + Q14</f>
        <v>0</v>
      </c>
      <c r="Y14" s="2001">
        <f t="shared" ref="Y14:Y17" si="3">I14 + R14</f>
        <v>0</v>
      </c>
    </row>
    <row r="15" spans="1:25" ht="15" customHeight="1">
      <c r="B15" s="446" t="s">
        <v>982</v>
      </c>
      <c r="C15" s="446" t="s">
        <v>1124</v>
      </c>
      <c r="D15" s="1998" t="s">
        <v>1128</v>
      </c>
      <c r="E15" s="1998" t="s">
        <v>964</v>
      </c>
      <c r="F15" s="1999">
        <v>-1.3094999999999999</v>
      </c>
      <c r="G15" s="1999">
        <v>-2.2814999999999999</v>
      </c>
      <c r="H15" s="2000"/>
      <c r="I15" s="2000"/>
      <c r="K15" s="446" t="s">
        <v>982</v>
      </c>
      <c r="L15" s="446" t="s">
        <v>1129</v>
      </c>
      <c r="M15" s="1998" t="s">
        <v>1130</v>
      </c>
      <c r="N15" s="1998" t="s">
        <v>964</v>
      </c>
      <c r="O15" s="1999">
        <v>9.4664999999999999E-2</v>
      </c>
      <c r="P15" s="1999">
        <v>0.85198499999999988</v>
      </c>
      <c r="Q15" s="2000"/>
      <c r="R15" s="2000"/>
      <c r="T15" s="446" t="s">
        <v>982</v>
      </c>
      <c r="U15" s="446" t="str">
        <f t="shared" si="0"/>
        <v>Revenue</v>
      </c>
      <c r="V15" s="2001">
        <f t="shared" si="1"/>
        <v>-1.2148349999999999</v>
      </c>
      <c r="W15" s="2001">
        <f t="shared" si="1"/>
        <v>-1.4295149999999999</v>
      </c>
      <c r="X15" s="2001">
        <f t="shared" si="2"/>
        <v>0</v>
      </c>
      <c r="Y15" s="2001">
        <f t="shared" si="3"/>
        <v>0</v>
      </c>
    </row>
    <row r="16" spans="1:25" ht="15" customHeight="1">
      <c r="B16" s="446" t="s">
        <v>969</v>
      </c>
      <c r="C16" s="446" t="s">
        <v>1124</v>
      </c>
      <c r="D16" s="1998" t="s">
        <v>1131</v>
      </c>
      <c r="E16" s="1998" t="s">
        <v>964</v>
      </c>
      <c r="F16" s="1999">
        <v>-0.1008</v>
      </c>
      <c r="G16" s="1999">
        <v>-0.15960000000000002</v>
      </c>
      <c r="H16" s="2000"/>
      <c r="I16" s="2000"/>
      <c r="K16" s="446" t="s">
        <v>969</v>
      </c>
      <c r="L16" s="446" t="s">
        <v>1132</v>
      </c>
      <c r="M16" s="1998" t="s">
        <v>1133</v>
      </c>
      <c r="N16" s="1998" t="s">
        <v>964</v>
      </c>
      <c r="O16" s="1999">
        <v>0</v>
      </c>
      <c r="P16" s="1999">
        <v>0</v>
      </c>
      <c r="Q16" s="2000"/>
      <c r="R16" s="2000"/>
      <c r="T16" s="446" t="s">
        <v>969</v>
      </c>
      <c r="U16" s="446" t="str">
        <f t="shared" si="0"/>
        <v>Revenue</v>
      </c>
      <c r="V16" s="2001">
        <f t="shared" si="1"/>
        <v>-0.1008</v>
      </c>
      <c r="W16" s="1999">
        <f t="shared" si="1"/>
        <v>-0.15960000000000002</v>
      </c>
      <c r="X16" s="1999">
        <f t="shared" si="2"/>
        <v>0</v>
      </c>
      <c r="Y16" s="1999">
        <f t="shared" si="3"/>
        <v>0</v>
      </c>
    </row>
    <row r="17" spans="2:25" ht="15" customHeight="1">
      <c r="B17" s="446" t="s">
        <v>990</v>
      </c>
      <c r="C17" s="446" t="s">
        <v>1124</v>
      </c>
      <c r="D17" s="1998" t="s">
        <v>1134</v>
      </c>
      <c r="E17" s="1998" t="s">
        <v>964</v>
      </c>
      <c r="F17" s="1999">
        <v>-1.3662000000000001</v>
      </c>
      <c r="G17" s="1999">
        <v>-1.9404000000000001</v>
      </c>
      <c r="H17" s="2000"/>
      <c r="I17" s="2000"/>
      <c r="K17" s="446" t="s">
        <v>990</v>
      </c>
      <c r="L17" s="446" t="s">
        <v>1135</v>
      </c>
      <c r="M17" s="1998" t="s">
        <v>1136</v>
      </c>
      <c r="N17" s="1998" t="s">
        <v>964</v>
      </c>
      <c r="O17" s="1999">
        <v>0</v>
      </c>
      <c r="P17" s="1999">
        <v>0</v>
      </c>
      <c r="Q17" s="2000"/>
      <c r="R17" s="2000"/>
      <c r="T17" s="446" t="s">
        <v>990</v>
      </c>
      <c r="U17" s="446" t="str">
        <f t="shared" si="0"/>
        <v>Revenue</v>
      </c>
      <c r="V17" s="2001">
        <f t="shared" si="1"/>
        <v>-1.3662000000000001</v>
      </c>
      <c r="W17" s="1999">
        <f t="shared" si="1"/>
        <v>-1.9404000000000001</v>
      </c>
      <c r="X17" s="1999">
        <f t="shared" si="2"/>
        <v>0</v>
      </c>
      <c r="Y17" s="1999">
        <f t="shared" si="3"/>
        <v>0</v>
      </c>
    </row>
    <row r="18" spans="2:25" ht="15" customHeight="1">
      <c r="B18" s="446" t="s">
        <v>993</v>
      </c>
      <c r="C18" s="446" t="s">
        <v>1124</v>
      </c>
      <c r="D18" s="1998" t="s">
        <v>1137</v>
      </c>
      <c r="E18" s="1998" t="s">
        <v>964</v>
      </c>
      <c r="F18" s="1999">
        <v>-1.5049999999999999</v>
      </c>
      <c r="G18" s="1999">
        <v>-2.38</v>
      </c>
      <c r="H18" s="2000"/>
      <c r="I18" s="2000"/>
      <c r="K18" s="446" t="s">
        <v>999</v>
      </c>
      <c r="L18" s="446" t="s">
        <v>1138</v>
      </c>
      <c r="M18" s="1998" t="s">
        <v>1139</v>
      </c>
      <c r="N18" s="1998" t="s">
        <v>976</v>
      </c>
      <c r="O18" s="1999">
        <v>0</v>
      </c>
      <c r="P18" s="1999">
        <v>0</v>
      </c>
      <c r="Q18" s="2000"/>
      <c r="R18" s="2000"/>
      <c r="T18" s="446" t="s">
        <v>993</v>
      </c>
      <c r="U18" s="446" t="str">
        <f t="shared" si="0"/>
        <v>Revenue</v>
      </c>
      <c r="V18" s="2001">
        <f>F18</f>
        <v>-1.5049999999999999</v>
      </c>
      <c r="W18" s="2001">
        <f>G18</f>
        <v>-2.38</v>
      </c>
      <c r="X18" s="2001">
        <f t="shared" ref="X18:Y18" si="4">H18</f>
        <v>0</v>
      </c>
      <c r="Y18" s="2001">
        <f t="shared" si="4"/>
        <v>0</v>
      </c>
    </row>
    <row r="19" spans="2:25" ht="15" customHeight="1">
      <c r="B19" s="446" t="s">
        <v>999</v>
      </c>
      <c r="C19" s="446" t="s">
        <v>1124</v>
      </c>
      <c r="D19" s="1998" t="s">
        <v>1140</v>
      </c>
      <c r="E19" s="1998" t="s">
        <v>976</v>
      </c>
      <c r="F19" s="1999">
        <v>-0.13950000000000001</v>
      </c>
      <c r="G19" s="1999">
        <v>0.128</v>
      </c>
      <c r="H19" s="2000"/>
      <c r="I19" s="2000"/>
      <c r="K19" s="446" t="s">
        <v>999</v>
      </c>
      <c r="L19" s="446" t="s">
        <v>1141</v>
      </c>
      <c r="M19" s="1998" t="s">
        <v>1142</v>
      </c>
      <c r="N19" s="1998" t="s">
        <v>976</v>
      </c>
      <c r="O19" s="1999">
        <v>4.05</v>
      </c>
      <c r="P19" s="2001">
        <v>4.2749999999999995</v>
      </c>
      <c r="Q19" s="2000"/>
      <c r="R19" s="2000"/>
      <c r="T19" s="446" t="s">
        <v>999</v>
      </c>
      <c r="U19" s="446" t="str">
        <f t="shared" si="0"/>
        <v>RCV</v>
      </c>
      <c r="V19" s="2001">
        <f>F19 + O18 + O19 + O20</f>
        <v>3.9104999999999999</v>
      </c>
      <c r="W19" s="1999">
        <f>G19 + P18 + P19 + P20</f>
        <v>6.0589999999999993</v>
      </c>
      <c r="X19" s="1999">
        <f t="shared" ref="X19:Y19" si="5">H19 + Q18 + Q19 + Q20</f>
        <v>0</v>
      </c>
      <c r="Y19" s="1999">
        <f t="shared" si="5"/>
        <v>0</v>
      </c>
    </row>
    <row r="20" spans="2:25" ht="15" customHeight="1">
      <c r="B20" s="446" t="s">
        <v>996</v>
      </c>
      <c r="C20" s="446" t="s">
        <v>1124</v>
      </c>
      <c r="D20" s="1998" t="s">
        <v>1143</v>
      </c>
      <c r="E20" s="1998" t="s">
        <v>1144</v>
      </c>
      <c r="F20" s="1999">
        <v>-0.99679999999999991</v>
      </c>
      <c r="G20" s="1999">
        <v>-1.4595999999999998</v>
      </c>
      <c r="H20" s="2000"/>
      <c r="I20" s="2000"/>
      <c r="K20" s="446" t="s">
        <v>999</v>
      </c>
      <c r="L20" s="446" t="s">
        <v>1145</v>
      </c>
      <c r="M20" s="1998" t="s">
        <v>1146</v>
      </c>
      <c r="N20" s="1998" t="s">
        <v>976</v>
      </c>
      <c r="O20" s="1999">
        <v>0</v>
      </c>
      <c r="P20" s="1999">
        <v>1.6560000000000001</v>
      </c>
      <c r="Q20" s="2000"/>
      <c r="R20" s="2000"/>
      <c r="T20" s="446" t="s">
        <v>996</v>
      </c>
      <c r="U20" s="446" t="str">
        <f t="shared" si="0"/>
        <v xml:space="preserve">Revenue </v>
      </c>
      <c r="V20" s="2001">
        <f>F20 + O21</f>
        <v>-0.99679999999999991</v>
      </c>
      <c r="W20" s="2001">
        <f>G20 + P21</f>
        <v>-1.4595999999999998</v>
      </c>
      <c r="X20" s="2001">
        <f t="shared" ref="X20:Y21" si="6">H20 + Q21</f>
        <v>0</v>
      </c>
      <c r="Y20" s="2001">
        <f t="shared" si="6"/>
        <v>0</v>
      </c>
    </row>
    <row r="21" spans="2:25" ht="15" customHeight="1">
      <c r="B21" s="446" t="s">
        <v>1003</v>
      </c>
      <c r="C21" s="446" t="s">
        <v>1124</v>
      </c>
      <c r="D21" s="1998" t="s">
        <v>1147</v>
      </c>
      <c r="E21" s="1998" t="s">
        <v>964</v>
      </c>
      <c r="F21" s="1999">
        <v>-2.7143999999999999</v>
      </c>
      <c r="G21" s="1999">
        <v>-3.4104000000000001</v>
      </c>
      <c r="H21" s="2000"/>
      <c r="I21" s="2000"/>
      <c r="K21" s="446" t="s">
        <v>996</v>
      </c>
      <c r="L21" s="446" t="s">
        <v>1148</v>
      </c>
      <c r="M21" s="1998" t="s">
        <v>1149</v>
      </c>
      <c r="N21" s="1998" t="s">
        <v>964</v>
      </c>
      <c r="O21" s="1999">
        <v>0</v>
      </c>
      <c r="P21" s="1999">
        <v>0</v>
      </c>
      <c r="Q21" s="2000"/>
      <c r="R21" s="2000"/>
      <c r="T21" s="446" t="s">
        <v>1003</v>
      </c>
      <c r="U21" s="446" t="str">
        <f t="shared" si="0"/>
        <v>Revenue</v>
      </c>
      <c r="V21" s="2001">
        <f>F21 + O22</f>
        <v>-2.7143999999999999</v>
      </c>
      <c r="W21" s="2001">
        <f>G21 + P22</f>
        <v>-3.4104000000000001</v>
      </c>
      <c r="X21" s="2001">
        <f t="shared" si="6"/>
        <v>0</v>
      </c>
      <c r="Y21" s="2001">
        <f t="shared" si="6"/>
        <v>0</v>
      </c>
    </row>
    <row r="22" spans="2:25" ht="15" customHeight="1">
      <c r="B22" s="446" t="s">
        <v>1008</v>
      </c>
      <c r="C22" s="446" t="s">
        <v>1124</v>
      </c>
      <c r="D22" s="1998" t="s">
        <v>1150</v>
      </c>
      <c r="E22" s="1998" t="s">
        <v>964</v>
      </c>
      <c r="F22" s="1999">
        <v>-1.7424000000000002</v>
      </c>
      <c r="G22" s="1999">
        <v>-2.2968000000000002</v>
      </c>
      <c r="H22" s="2000"/>
      <c r="I22" s="2000"/>
      <c r="K22" s="446" t="s">
        <v>1003</v>
      </c>
      <c r="L22" s="446" t="s">
        <v>1151</v>
      </c>
      <c r="M22" s="1998" t="s">
        <v>1152</v>
      </c>
      <c r="N22" s="1998" t="s">
        <v>964</v>
      </c>
      <c r="O22" s="1999">
        <v>0</v>
      </c>
      <c r="P22" s="1999">
        <v>0</v>
      </c>
      <c r="Q22" s="2000"/>
      <c r="R22" s="2000"/>
      <c r="T22" s="446" t="s">
        <v>1008</v>
      </c>
      <c r="U22" s="446" t="str">
        <f t="shared" si="0"/>
        <v>Revenue</v>
      </c>
      <c r="V22" s="2001">
        <f>F22 + O23 + O24 + O25</f>
        <v>-1.7424000000000002</v>
      </c>
      <c r="W22" s="2001">
        <f>G22 + P23 + P24 + P25</f>
        <v>-2.4456180000000001</v>
      </c>
      <c r="X22" s="2001">
        <f t="shared" ref="X22:Y22" si="7">H22 + Q23 + Q24 + Q25</f>
        <v>0</v>
      </c>
      <c r="Y22" s="2001">
        <f t="shared" si="7"/>
        <v>0</v>
      </c>
    </row>
    <row r="23" spans="2:25" ht="15" customHeight="1">
      <c r="B23" s="446" t="s">
        <v>1012</v>
      </c>
      <c r="C23" s="446" t="s">
        <v>1124</v>
      </c>
      <c r="D23" s="1998" t="s">
        <v>1153</v>
      </c>
      <c r="E23" s="1998" t="s">
        <v>964</v>
      </c>
      <c r="F23" s="1999">
        <v>-0.70200000000000007</v>
      </c>
      <c r="G23" s="1999">
        <v>-0.97500000000000009</v>
      </c>
      <c r="H23" s="2000"/>
      <c r="I23" s="2000"/>
      <c r="K23" s="446" t="s">
        <v>1008</v>
      </c>
      <c r="L23" s="446" t="s">
        <v>1154</v>
      </c>
      <c r="M23" s="1998" t="s">
        <v>1155</v>
      </c>
      <c r="N23" s="1998" t="s">
        <v>964</v>
      </c>
      <c r="O23" s="1999">
        <v>0</v>
      </c>
      <c r="P23" s="1999">
        <v>0</v>
      </c>
      <c r="Q23" s="2000"/>
      <c r="R23" s="2000"/>
      <c r="T23" s="446" t="s">
        <v>1012</v>
      </c>
      <c r="U23" s="446" t="str">
        <f t="shared" si="0"/>
        <v>Revenue</v>
      </c>
      <c r="V23" s="2001">
        <f t="shared" ref="V23:W27" si="8">F23</f>
        <v>-0.70200000000000007</v>
      </c>
      <c r="W23" s="2001">
        <f t="shared" si="8"/>
        <v>-0.97500000000000009</v>
      </c>
      <c r="X23" s="2001">
        <f t="shared" ref="X23:Y27" si="9">H23</f>
        <v>0</v>
      </c>
      <c r="Y23" s="2001">
        <f t="shared" si="9"/>
        <v>0</v>
      </c>
    </row>
    <row r="24" spans="2:25" ht="15" customHeight="1">
      <c r="B24" s="446" t="s">
        <v>1015</v>
      </c>
      <c r="C24" s="446" t="s">
        <v>1124</v>
      </c>
      <c r="D24" s="1998" t="s">
        <v>1156</v>
      </c>
      <c r="E24" s="1998" t="s">
        <v>964</v>
      </c>
      <c r="F24" s="1999">
        <v>-1.6428</v>
      </c>
      <c r="G24" s="1999">
        <v>-2.5752000000000002</v>
      </c>
      <c r="H24" s="2000"/>
      <c r="I24" s="2000"/>
      <c r="K24" s="446" t="s">
        <v>1008</v>
      </c>
      <c r="L24" s="446" t="s">
        <v>1157</v>
      </c>
      <c r="M24" s="1998" t="s">
        <v>1158</v>
      </c>
      <c r="N24" s="1998" t="s">
        <v>964</v>
      </c>
      <c r="O24" s="1999">
        <v>0</v>
      </c>
      <c r="P24" s="1999">
        <v>-0.14881800000000001</v>
      </c>
      <c r="Q24" s="2000"/>
      <c r="R24" s="2000"/>
      <c r="T24" s="446" t="s">
        <v>1015</v>
      </c>
      <c r="U24" s="446" t="str">
        <f t="shared" si="0"/>
        <v>Revenue</v>
      </c>
      <c r="V24" s="1999">
        <f t="shared" si="8"/>
        <v>-1.6428</v>
      </c>
      <c r="W24" s="2001">
        <f t="shared" si="8"/>
        <v>-2.5752000000000002</v>
      </c>
      <c r="X24" s="2001">
        <f t="shared" si="9"/>
        <v>0</v>
      </c>
      <c r="Y24" s="2001">
        <f t="shared" si="9"/>
        <v>0</v>
      </c>
    </row>
    <row r="25" spans="2:25" ht="15" customHeight="1">
      <c r="B25" s="446" t="s">
        <v>1018</v>
      </c>
      <c r="C25" s="446" t="s">
        <v>1124</v>
      </c>
      <c r="D25" s="1998" t="s">
        <v>1159</v>
      </c>
      <c r="E25" s="1998" t="s">
        <v>964</v>
      </c>
      <c r="F25" s="1999">
        <v>-2.6877</v>
      </c>
      <c r="G25" s="1999">
        <v>-4.0459999999999994</v>
      </c>
      <c r="H25" s="2000"/>
      <c r="I25" s="2000"/>
      <c r="K25" s="446" t="s">
        <v>1008</v>
      </c>
      <c r="L25" s="446" t="s">
        <v>1160</v>
      </c>
      <c r="M25" s="1998" t="s">
        <v>1161</v>
      </c>
      <c r="N25" s="1998" t="s">
        <v>964</v>
      </c>
      <c r="O25" s="1999">
        <v>0</v>
      </c>
      <c r="P25" s="1999">
        <v>0</v>
      </c>
      <c r="Q25" s="2000"/>
      <c r="R25" s="2000"/>
      <c r="T25" s="446" t="s">
        <v>1018</v>
      </c>
      <c r="U25" s="446" t="str">
        <f t="shared" si="0"/>
        <v>Revenue</v>
      </c>
      <c r="V25" s="2001">
        <f t="shared" si="8"/>
        <v>-2.6877</v>
      </c>
      <c r="W25" s="2001">
        <f t="shared" si="8"/>
        <v>-4.0459999999999994</v>
      </c>
      <c r="X25" s="2001">
        <f t="shared" si="9"/>
        <v>0</v>
      </c>
      <c r="Y25" s="2001">
        <f t="shared" si="9"/>
        <v>0</v>
      </c>
    </row>
    <row r="26" spans="2:25" ht="15" customHeight="1">
      <c r="B26" s="446" t="s">
        <v>1022</v>
      </c>
      <c r="C26" s="446" t="s">
        <v>1124</v>
      </c>
      <c r="D26" s="1998" t="s">
        <v>1162</v>
      </c>
      <c r="E26" s="1998" t="s">
        <v>964</v>
      </c>
      <c r="F26" s="1999">
        <v>-0.17699999999999999</v>
      </c>
      <c r="G26" s="1999">
        <v>-0.27299999999999996</v>
      </c>
      <c r="H26" s="2000"/>
      <c r="I26" s="2000"/>
      <c r="K26" s="446" t="s">
        <v>1033</v>
      </c>
      <c r="L26" s="446" t="s">
        <v>1163</v>
      </c>
      <c r="M26" s="1998" t="s">
        <v>1164</v>
      </c>
      <c r="N26" s="1998" t="s">
        <v>964</v>
      </c>
      <c r="O26" s="1999">
        <v>-0.83750000000000002</v>
      </c>
      <c r="P26" s="1999">
        <v>-0.7169000000000002</v>
      </c>
      <c r="Q26" s="2000"/>
      <c r="R26" s="2000"/>
      <c r="T26" s="446" t="s">
        <v>1022</v>
      </c>
      <c r="U26" s="446" t="str">
        <f t="shared" si="0"/>
        <v>Revenue</v>
      </c>
      <c r="V26" s="2001">
        <f t="shared" si="8"/>
        <v>-0.17699999999999999</v>
      </c>
      <c r="W26" s="2001">
        <f t="shared" si="8"/>
        <v>-0.27299999999999996</v>
      </c>
      <c r="X26" s="2001">
        <f t="shared" si="9"/>
        <v>0</v>
      </c>
      <c r="Y26" s="2001">
        <f t="shared" si="9"/>
        <v>0</v>
      </c>
    </row>
    <row r="27" spans="2:25" ht="15" customHeight="1">
      <c r="B27" s="446" t="s">
        <v>1026</v>
      </c>
      <c r="C27" s="446" t="s">
        <v>1124</v>
      </c>
      <c r="D27" s="1998" t="s">
        <v>1165</v>
      </c>
      <c r="E27" s="1998" t="s">
        <v>964</v>
      </c>
      <c r="F27" s="1999">
        <v>-0.32340000000000002</v>
      </c>
      <c r="G27" s="1999">
        <v>-0.48180000000000001</v>
      </c>
      <c r="H27" s="2000"/>
      <c r="I27" s="2000"/>
      <c r="T27" s="446" t="s">
        <v>1026</v>
      </c>
      <c r="U27" s="446" t="str">
        <f t="shared" si="0"/>
        <v>Revenue</v>
      </c>
      <c r="V27" s="2001">
        <f t="shared" si="8"/>
        <v>-0.32340000000000002</v>
      </c>
      <c r="W27" s="2001">
        <f t="shared" si="8"/>
        <v>-0.48180000000000001</v>
      </c>
      <c r="X27" s="2001">
        <f t="shared" si="9"/>
        <v>0</v>
      </c>
      <c r="Y27" s="2001">
        <f t="shared" si="9"/>
        <v>0</v>
      </c>
    </row>
    <row r="28" spans="2:25" ht="15" customHeight="1">
      <c r="B28" s="446" t="s">
        <v>1033</v>
      </c>
      <c r="C28" s="446" t="s">
        <v>1124</v>
      </c>
      <c r="D28" s="1998" t="s">
        <v>1166</v>
      </c>
      <c r="E28" s="1998" t="s">
        <v>964</v>
      </c>
      <c r="F28" s="1999">
        <v>-1.2240000000000002</v>
      </c>
      <c r="G28" s="1999">
        <v>-2.1896000000000004</v>
      </c>
      <c r="H28" s="2000"/>
      <c r="I28" s="2000"/>
      <c r="O28" s="561"/>
      <c r="P28" s="561"/>
      <c r="Q28" s="561"/>
      <c r="R28" s="561"/>
      <c r="T28" s="446" t="s">
        <v>1033</v>
      </c>
      <c r="U28" s="446" t="str">
        <f t="shared" si="0"/>
        <v>Revenue</v>
      </c>
      <c r="V28" s="2001">
        <f>F28 + O26</f>
        <v>-2.0615000000000001</v>
      </c>
      <c r="W28" s="1999">
        <f>G28 + P26</f>
        <v>-2.9065000000000007</v>
      </c>
      <c r="X28" s="1999">
        <f t="shared" ref="X28:Y28" si="10">H28 + Q26</f>
        <v>0</v>
      </c>
      <c r="Y28" s="1999">
        <f t="shared" si="10"/>
        <v>0</v>
      </c>
    </row>
    <row r="29" spans="2:25" ht="15" customHeight="1">
      <c r="B29" s="446" t="s">
        <v>1036</v>
      </c>
      <c r="C29" s="446" t="s">
        <v>1167</v>
      </c>
      <c r="D29" s="1998" t="s">
        <v>1168</v>
      </c>
      <c r="E29" s="1998" t="s">
        <v>964</v>
      </c>
      <c r="F29" s="1999">
        <v>-1.3689</v>
      </c>
      <c r="G29" s="1999">
        <v>-2.3491000000000004</v>
      </c>
      <c r="H29" s="2000"/>
      <c r="I29" s="2000"/>
      <c r="T29" s="446" t="s">
        <v>1036</v>
      </c>
      <c r="U29" s="446" t="str">
        <f t="shared" si="0"/>
        <v>Revenue</v>
      </c>
      <c r="V29" s="2001">
        <f>F29 + F30</f>
        <v>-1.5164</v>
      </c>
      <c r="W29" s="2001">
        <f>G29 + G30</f>
        <v>-2.5516000000000005</v>
      </c>
      <c r="X29" s="2001">
        <f t="shared" ref="X29:Y29" si="11">H29 + H30</f>
        <v>0</v>
      </c>
      <c r="Y29" s="2001">
        <f t="shared" si="11"/>
        <v>0</v>
      </c>
    </row>
    <row r="30" spans="2:25" ht="15" customHeight="1">
      <c r="B30" s="446" t="s">
        <v>1036</v>
      </c>
      <c r="C30" s="446" t="s">
        <v>1169</v>
      </c>
      <c r="D30" s="1998" t="s">
        <v>1170</v>
      </c>
      <c r="E30" s="1998" t="s">
        <v>964</v>
      </c>
      <c r="F30" s="1999">
        <v>-0.14750000000000002</v>
      </c>
      <c r="G30" s="1999">
        <v>-0.20250000000000001</v>
      </c>
      <c r="H30" s="2000"/>
      <c r="I30" s="2000"/>
      <c r="T30" s="446" t="s">
        <v>1029</v>
      </c>
      <c r="U30" s="446" t="str">
        <f>$E31</f>
        <v>Revenue</v>
      </c>
      <c r="V30" s="2001">
        <f>F31</f>
        <v>-0.61599999999999999</v>
      </c>
      <c r="W30" s="2001">
        <f>G31</f>
        <v>-0.62479999999999991</v>
      </c>
      <c r="X30" s="2001">
        <f t="shared" ref="X30:Y30" si="12">H31</f>
        <v>0</v>
      </c>
      <c r="Y30" s="2001">
        <f t="shared" si="12"/>
        <v>0</v>
      </c>
    </row>
    <row r="31" spans="2:25" ht="15" customHeight="1">
      <c r="B31" s="446" t="s">
        <v>1029</v>
      </c>
      <c r="C31" s="446" t="s">
        <v>1124</v>
      </c>
      <c r="D31" s="1998" t="s">
        <v>1171</v>
      </c>
      <c r="E31" s="1998" t="s">
        <v>964</v>
      </c>
      <c r="F31" s="1999">
        <v>-0.61599999999999999</v>
      </c>
      <c r="G31" s="1999">
        <v>-0.62479999999999991</v>
      </c>
      <c r="H31" s="2000"/>
      <c r="I31" s="2000"/>
    </row>
    <row r="32" spans="2:25" ht="15" customHeight="1">
      <c r="B32" s="448" t="s">
        <v>1172</v>
      </c>
      <c r="F32" s="2022">
        <f>SUM(F14:F31)</f>
        <v>-20.671299999999999</v>
      </c>
      <c r="G32" s="2022">
        <f>SUM(G14:G31)</f>
        <v>-30.247500000000002</v>
      </c>
      <c r="H32" s="2022">
        <f>SUM(H14:H31)</f>
        <v>0</v>
      </c>
      <c r="I32" s="2022">
        <f>SUM(I14:I31)</f>
        <v>0</v>
      </c>
      <c r="K32" s="448" t="s">
        <v>1173</v>
      </c>
      <c r="O32" s="2022">
        <f>SUM(O14:O26)</f>
        <v>3.3071649999999999</v>
      </c>
      <c r="P32" s="2022">
        <f>SUM(P14:P26)</f>
        <v>5.9172669999999998</v>
      </c>
      <c r="Q32" s="2022">
        <f>SUM(Q14:Q26)</f>
        <v>0</v>
      </c>
      <c r="R32" s="2022">
        <f>SUM(R14:R26)</f>
        <v>0</v>
      </c>
      <c r="T32" s="448" t="s">
        <v>1174</v>
      </c>
      <c r="V32" s="2022">
        <f>SUM(V14:V30)</f>
        <v>-17.364134999999997</v>
      </c>
      <c r="W32" s="2022">
        <f>SUM(W14:W30)</f>
        <v>-24.330233000000003</v>
      </c>
      <c r="X32" s="2022">
        <f>SUM(X14:X30)</f>
        <v>0</v>
      </c>
      <c r="Y32" s="2022">
        <f>SUM(Y14:Y30)</f>
        <v>0</v>
      </c>
    </row>
    <row r="33" spans="2:25" s="2003" customFormat="1" ht="15" customHeight="1">
      <c r="B33" s="2002"/>
      <c r="F33" s="2004"/>
      <c r="G33" s="2004"/>
      <c r="H33" s="2004"/>
      <c r="I33" s="2004"/>
      <c r="V33" s="2001"/>
      <c r="W33" s="2001"/>
      <c r="X33" s="2001"/>
      <c r="Y33" s="2001"/>
    </row>
    <row r="34" spans="2:25" ht="15" customHeight="1">
      <c r="B34" s="448" t="s">
        <v>1175</v>
      </c>
      <c r="K34" s="448" t="s">
        <v>1175</v>
      </c>
      <c r="T34" s="448" t="s">
        <v>1175</v>
      </c>
    </row>
    <row r="35" spans="2:25" ht="15" customHeight="1">
      <c r="B35" s="446" t="s">
        <v>1176</v>
      </c>
      <c r="K35" s="446" t="s">
        <v>1177</v>
      </c>
      <c r="T35" s="446" t="s">
        <v>1178</v>
      </c>
    </row>
    <row r="36" spans="2:25" ht="15" customHeight="1">
      <c r="B36" s="446" t="s">
        <v>1179</v>
      </c>
      <c r="K36" s="446" t="s">
        <v>1180</v>
      </c>
    </row>
    <row r="37" spans="2:25" ht="15" customHeight="1">
      <c r="B37" s="446" t="s">
        <v>1181</v>
      </c>
      <c r="K37" s="446" t="s">
        <v>1182</v>
      </c>
    </row>
    <row r="38" spans="2:25" ht="15" customHeight="1">
      <c r="B38" s="1382" t="s">
        <v>1183</v>
      </c>
      <c r="K38" s="446" t="s">
        <v>1184</v>
      </c>
    </row>
    <row r="39" spans="2:25" ht="15" customHeight="1">
      <c r="B39" s="446" t="s">
        <v>1185</v>
      </c>
      <c r="K39" s="446" t="s">
        <v>1186</v>
      </c>
    </row>
    <row r="40" spans="2:25" ht="15" customHeight="1">
      <c r="B40" s="446" t="s">
        <v>1187</v>
      </c>
      <c r="K40" s="446" t="s">
        <v>1188</v>
      </c>
    </row>
    <row r="41" spans="2:25" ht="15" customHeight="1">
      <c r="K41" s="446" t="s">
        <v>1189</v>
      </c>
    </row>
    <row r="42" spans="2:25" ht="15" customHeight="1">
      <c r="K42" s="446" t="s">
        <v>1190</v>
      </c>
    </row>
    <row r="43" spans="2:25" ht="15" customHeight="1">
      <c r="K43" s="446" t="s">
        <v>1191</v>
      </c>
    </row>
    <row r="44" spans="2:25" ht="15" customHeight="1">
      <c r="K44" s="1382" t="s">
        <v>1192</v>
      </c>
    </row>
    <row r="45" spans="2:25" ht="15" customHeight="1">
      <c r="K45" s="446" t="s">
        <v>1193</v>
      </c>
    </row>
    <row r="46" spans="2:25" ht="15" customHeight="1">
      <c r="K46" s="446" t="s">
        <v>1194</v>
      </c>
    </row>
    <row r="47" spans="2:25" ht="15" customHeight="1"/>
    <row r="48" spans="2:25" ht="15" customHeight="1"/>
    <row r="49" spans="1:25" ht="15.6">
      <c r="A49" s="1995"/>
      <c r="B49" s="2020" t="s">
        <v>1195</v>
      </c>
      <c r="C49" s="1995"/>
      <c r="D49" s="1995"/>
      <c r="E49" s="1995"/>
      <c r="F49" s="1995"/>
      <c r="G49" s="1995"/>
      <c r="H49" s="1995"/>
      <c r="I49" s="1995"/>
      <c r="J49" s="1995"/>
      <c r="K49" s="1995"/>
      <c r="L49" s="1995"/>
      <c r="M49" s="1995"/>
      <c r="N49" s="1995"/>
      <c r="O49" s="1995"/>
      <c r="P49" s="1995"/>
      <c r="Q49" s="1995"/>
      <c r="R49" s="1995"/>
      <c r="S49" s="1995"/>
      <c r="T49" s="1995"/>
      <c r="U49" s="1995"/>
      <c r="V49" s="1995"/>
      <c r="W49" s="1995"/>
      <c r="X49" s="1995"/>
      <c r="Y49" s="1995"/>
    </row>
    <row r="50" spans="1:25" ht="15" customHeight="1">
      <c r="B50" s="2005"/>
    </row>
    <row r="51" spans="1:25" ht="15" customHeight="1">
      <c r="B51" s="2006" t="s">
        <v>1196</v>
      </c>
    </row>
    <row r="52" spans="1:25" ht="15" customHeight="1">
      <c r="B52" s="1367" t="s">
        <v>1197</v>
      </c>
    </row>
    <row r="53" spans="1:25" ht="15" customHeight="1">
      <c r="B53" s="1367" t="s">
        <v>1198</v>
      </c>
    </row>
    <row r="54" spans="1:25" ht="15" customHeight="1">
      <c r="B54" s="1367" t="s">
        <v>1199</v>
      </c>
    </row>
    <row r="55" spans="1:25" ht="15" customHeight="1">
      <c r="B55" s="1367" t="s">
        <v>1200</v>
      </c>
    </row>
    <row r="56" spans="1:25" ht="15" customHeight="1">
      <c r="B56" s="2005"/>
    </row>
    <row r="57" spans="1:25" ht="15" customHeight="1">
      <c r="I57" s="462" t="s">
        <v>1119</v>
      </c>
    </row>
    <row r="58" spans="1:25" ht="27.6">
      <c r="B58" s="1998"/>
      <c r="C58" s="1998"/>
      <c r="F58" s="2023" t="s">
        <v>968</v>
      </c>
      <c r="G58" s="1937" t="s">
        <v>980</v>
      </c>
      <c r="H58" s="1937" t="s">
        <v>985</v>
      </c>
      <c r="I58" s="2043" t="s">
        <v>1120</v>
      </c>
    </row>
    <row r="59" spans="1:25" ht="15" customHeight="1">
      <c r="B59" s="2028" t="s">
        <v>971</v>
      </c>
      <c r="C59" s="1998"/>
      <c r="F59" s="2023" t="s">
        <v>141</v>
      </c>
      <c r="G59" s="1937" t="s">
        <v>141</v>
      </c>
      <c r="H59" s="1937" t="s">
        <v>141</v>
      </c>
      <c r="I59" s="1937" t="s">
        <v>141</v>
      </c>
    </row>
    <row r="60" spans="1:25" ht="15" customHeight="1">
      <c r="B60" s="1998" t="s">
        <v>972</v>
      </c>
      <c r="C60" s="1998" t="s">
        <v>1201</v>
      </c>
      <c r="F60" s="1999">
        <v>0</v>
      </c>
      <c r="G60" s="2001">
        <v>0</v>
      </c>
      <c r="H60" s="2007"/>
      <c r="I60" s="2007"/>
      <c r="J60" s="1942"/>
      <c r="K60" s="1942"/>
    </row>
    <row r="61" spans="1:25" ht="15" customHeight="1">
      <c r="B61" s="1998" t="s">
        <v>972</v>
      </c>
      <c r="C61" s="1998" t="s">
        <v>1202</v>
      </c>
      <c r="F61" s="1999">
        <v>-1.9074</v>
      </c>
      <c r="G61" s="2001">
        <v>-2.7302</v>
      </c>
      <c r="H61" s="2007"/>
      <c r="I61" s="2007"/>
      <c r="J61" s="1942"/>
      <c r="K61" s="1942"/>
    </row>
    <row r="62" spans="1:25" ht="15" customHeight="1">
      <c r="B62" s="1998" t="s">
        <v>972</v>
      </c>
      <c r="C62" s="1998" t="s">
        <v>1203</v>
      </c>
      <c r="F62" s="1999">
        <v>0</v>
      </c>
      <c r="G62" s="2001">
        <v>0</v>
      </c>
      <c r="H62" s="2007"/>
      <c r="I62" s="2007"/>
      <c r="J62" s="1942"/>
      <c r="K62" s="1942"/>
    </row>
    <row r="63" spans="1:25" ht="15" customHeight="1">
      <c r="B63" s="1998" t="s">
        <v>972</v>
      </c>
      <c r="C63" s="1998" t="s">
        <v>1204</v>
      </c>
      <c r="F63" s="1999">
        <v>0</v>
      </c>
      <c r="G63" s="2001">
        <v>0</v>
      </c>
      <c r="H63" s="2007"/>
      <c r="I63" s="2007"/>
      <c r="J63" s="1942"/>
      <c r="K63" s="1942"/>
    </row>
    <row r="64" spans="1:25" ht="15" customHeight="1">
      <c r="B64" s="1998" t="s">
        <v>972</v>
      </c>
      <c r="C64" s="1998" t="s">
        <v>1205</v>
      </c>
      <c r="F64" s="1999">
        <v>0</v>
      </c>
      <c r="G64" s="2001">
        <v>0</v>
      </c>
      <c r="H64" s="2007"/>
      <c r="I64" s="2007"/>
      <c r="J64" s="1942"/>
      <c r="K64" s="1942"/>
    </row>
    <row r="65" spans="2:11" ht="15" customHeight="1">
      <c r="B65" s="1998" t="s">
        <v>972</v>
      </c>
      <c r="C65" s="1998" t="s">
        <v>1206</v>
      </c>
      <c r="F65" s="1999">
        <v>0</v>
      </c>
      <c r="G65" s="2001">
        <v>0</v>
      </c>
      <c r="H65" s="2007"/>
      <c r="I65" s="2007"/>
      <c r="J65" s="1942"/>
      <c r="K65" s="1942"/>
    </row>
    <row r="66" spans="2:11" ht="15" customHeight="1">
      <c r="B66" s="2008" t="s">
        <v>972</v>
      </c>
      <c r="C66" s="2008" t="s">
        <v>1207</v>
      </c>
      <c r="D66" s="2009"/>
      <c r="E66" s="2009"/>
      <c r="F66" s="2010">
        <v>0</v>
      </c>
      <c r="G66" s="2011">
        <v>0</v>
      </c>
      <c r="H66" s="2012"/>
      <c r="I66" s="2012"/>
      <c r="J66" s="1942"/>
      <c r="K66" s="1942"/>
    </row>
    <row r="67" spans="2:11" ht="15" customHeight="1">
      <c r="B67" s="1998" t="s">
        <v>972</v>
      </c>
      <c r="C67" s="1998" t="s">
        <v>1208</v>
      </c>
      <c r="F67" s="1999">
        <v>0</v>
      </c>
      <c r="G67" s="2001">
        <v>0</v>
      </c>
      <c r="H67" s="2007"/>
      <c r="I67" s="2007"/>
      <c r="J67" s="1942"/>
      <c r="K67" s="1942"/>
    </row>
    <row r="68" spans="2:11" ht="15" customHeight="1">
      <c r="B68" s="1998" t="s">
        <v>972</v>
      </c>
      <c r="C68" s="1998" t="s">
        <v>1209</v>
      </c>
      <c r="F68" s="1999">
        <v>0</v>
      </c>
      <c r="G68" s="2001">
        <v>0</v>
      </c>
      <c r="H68" s="2007"/>
      <c r="I68" s="2007"/>
      <c r="J68" s="1942"/>
      <c r="K68" s="1942"/>
    </row>
    <row r="69" spans="2:11" ht="15" customHeight="1">
      <c r="B69" s="1998" t="s">
        <v>972</v>
      </c>
      <c r="C69" s="1998" t="s">
        <v>1210</v>
      </c>
      <c r="F69" s="1999">
        <v>0</v>
      </c>
      <c r="G69" s="2001">
        <v>0</v>
      </c>
      <c r="H69" s="2007"/>
      <c r="I69" s="2007"/>
      <c r="J69" s="1942"/>
      <c r="K69" s="1942"/>
    </row>
    <row r="70" spans="2:11" ht="15" customHeight="1">
      <c r="B70" s="1998" t="s">
        <v>972</v>
      </c>
      <c r="C70" s="1998" t="s">
        <v>1211</v>
      </c>
      <c r="F70" s="1999">
        <v>0</v>
      </c>
      <c r="G70" s="2001">
        <v>0</v>
      </c>
      <c r="H70" s="2007"/>
      <c r="I70" s="2007"/>
      <c r="J70" s="1942"/>
      <c r="K70" s="1942"/>
    </row>
    <row r="71" spans="2:11" ht="15" customHeight="1">
      <c r="B71" s="1998" t="s">
        <v>972</v>
      </c>
      <c r="C71" s="1998" t="s">
        <v>1212</v>
      </c>
      <c r="F71" s="1999">
        <v>0</v>
      </c>
      <c r="G71" s="2001">
        <v>0</v>
      </c>
      <c r="H71" s="2007"/>
      <c r="I71" s="2007"/>
      <c r="J71" s="1942"/>
      <c r="K71" s="1942"/>
    </row>
    <row r="72" spans="2:11" ht="15" customHeight="1">
      <c r="B72" s="1998" t="s">
        <v>972</v>
      </c>
      <c r="C72" s="1998" t="s">
        <v>1213</v>
      </c>
      <c r="F72" s="1999">
        <v>0</v>
      </c>
      <c r="G72" s="2001">
        <v>0</v>
      </c>
      <c r="H72" s="2007"/>
      <c r="I72" s="2007"/>
      <c r="J72" s="1942"/>
      <c r="K72" s="1942"/>
    </row>
    <row r="73" spans="2:11" ht="15" customHeight="1">
      <c r="B73" s="1998" t="s">
        <v>972</v>
      </c>
      <c r="C73" s="1998" t="s">
        <v>1214</v>
      </c>
      <c r="F73" s="1999">
        <v>0</v>
      </c>
      <c r="G73" s="2001">
        <v>0</v>
      </c>
      <c r="H73" s="2007"/>
      <c r="I73" s="2007"/>
      <c r="J73" s="1942"/>
      <c r="K73" s="1942"/>
    </row>
    <row r="74" spans="2:11" ht="15" customHeight="1">
      <c r="B74" s="1998" t="s">
        <v>972</v>
      </c>
      <c r="C74" s="1998" t="s">
        <v>1215</v>
      </c>
      <c r="F74" s="1999">
        <f>SUM(F60:F66)</f>
        <v>-1.9074</v>
      </c>
      <c r="G74" s="2001">
        <f>SUM(G60:G66)</f>
        <v>-2.7302</v>
      </c>
      <c r="H74" s="2001">
        <f>SUM(H60:H66)</f>
        <v>0</v>
      </c>
      <c r="I74" s="2001">
        <f>SUM(I60:I66)</f>
        <v>0</v>
      </c>
      <c r="J74" s="595"/>
    </row>
    <row r="75" spans="2:11" ht="15" customHeight="1">
      <c r="B75" s="1998" t="s">
        <v>972</v>
      </c>
      <c r="C75" s="1998" t="s">
        <v>1216</v>
      </c>
      <c r="F75" s="1999">
        <f>SUM(F67:F73)</f>
        <v>0</v>
      </c>
      <c r="G75" s="2001">
        <f>SUM(G67:G73)</f>
        <v>0</v>
      </c>
      <c r="H75" s="2001">
        <f>SUM(H67:H73)</f>
        <v>0</v>
      </c>
      <c r="I75" s="2001">
        <f>SUM(I67:I73)</f>
        <v>0</v>
      </c>
      <c r="J75" s="595"/>
    </row>
    <row r="76" spans="2:11" ht="15" customHeight="1" thickBot="1">
      <c r="B76" s="2013"/>
      <c r="C76" s="2025" t="s">
        <v>1046</v>
      </c>
      <c r="D76" s="2014"/>
      <c r="E76" s="2014"/>
      <c r="F76" s="2026">
        <f>F74+F75</f>
        <v>-1.9074</v>
      </c>
      <c r="G76" s="2027">
        <f>G74+G75</f>
        <v>-2.7302</v>
      </c>
      <c r="H76" s="2027">
        <f>H74+H75</f>
        <v>0</v>
      </c>
      <c r="I76" s="2027">
        <f>I74+I75</f>
        <v>0</v>
      </c>
      <c r="J76" s="595"/>
    </row>
    <row r="77" spans="2:11" ht="15" customHeight="1" thickTop="1">
      <c r="B77" s="2015"/>
      <c r="C77" s="2016" t="s">
        <v>1217</v>
      </c>
      <c r="D77" s="2003"/>
      <c r="E77" s="2003"/>
      <c r="F77" s="2017" t="b">
        <f>F76=VLOOKUP($B75,$T$14:$Y$30,3,0)</f>
        <v>1</v>
      </c>
      <c r="G77" s="2018" t="b">
        <f>G76=VLOOKUP($B75,$T$14:$Y$30,4,0)</f>
        <v>1</v>
      </c>
      <c r="H77" s="2018" t="b">
        <f>H76=VLOOKUP($B75,$T$14:$Y$30,5,0)</f>
        <v>1</v>
      </c>
      <c r="I77" s="2018" t="b">
        <f>I76=VLOOKUP($B75,$T$14:$Y$30,6,0)</f>
        <v>1</v>
      </c>
      <c r="J77" s="2003"/>
      <c r="K77" s="2003"/>
    </row>
    <row r="78" spans="2:11" ht="15" customHeight="1">
      <c r="B78" s="2029" t="s">
        <v>1218</v>
      </c>
      <c r="C78" s="2030"/>
      <c r="D78" s="2031"/>
      <c r="E78" s="2031"/>
      <c r="F78" s="2032"/>
      <c r="G78" s="2032"/>
      <c r="H78" s="2032"/>
      <c r="I78" s="2032"/>
      <c r="J78" s="2003"/>
      <c r="K78" s="2003"/>
    </row>
    <row r="79" spans="2:11" ht="15" customHeight="1">
      <c r="B79" s="2029"/>
      <c r="C79" s="2030"/>
      <c r="D79" s="2031"/>
      <c r="E79" s="2031"/>
      <c r="F79" s="2032"/>
      <c r="G79" s="2032"/>
      <c r="H79" s="2032"/>
      <c r="I79" s="2032"/>
      <c r="J79" s="2003"/>
      <c r="K79" s="2003"/>
    </row>
    <row r="80" spans="2:11" ht="15" customHeight="1">
      <c r="B80" s="1998"/>
      <c r="C80" s="1998"/>
      <c r="F80" s="1998"/>
      <c r="I80" s="462" t="s">
        <v>1119</v>
      </c>
    </row>
    <row r="81" spans="2:9" ht="27.6">
      <c r="B81" s="1998"/>
      <c r="C81" s="1998"/>
      <c r="F81" s="2023" t="s">
        <v>968</v>
      </c>
      <c r="G81" s="1937" t="s">
        <v>980</v>
      </c>
      <c r="H81" s="1937" t="s">
        <v>985</v>
      </c>
      <c r="I81" s="2043" t="s">
        <v>1120</v>
      </c>
    </row>
    <row r="82" spans="2:9" ht="15" customHeight="1">
      <c r="B82" s="2028" t="s">
        <v>981</v>
      </c>
      <c r="C82" s="1998"/>
      <c r="F82" s="2023" t="s">
        <v>141</v>
      </c>
      <c r="G82" s="1937" t="s">
        <v>141</v>
      </c>
      <c r="H82" s="1937" t="s">
        <v>141</v>
      </c>
      <c r="I82" s="1937" t="s">
        <v>141</v>
      </c>
    </row>
    <row r="83" spans="2:9" ht="15" customHeight="1">
      <c r="B83" s="1998" t="s">
        <v>982</v>
      </c>
      <c r="C83" s="1998" t="s">
        <v>1201</v>
      </c>
      <c r="F83" s="1999">
        <v>2.7452850000000001E-2</v>
      </c>
      <c r="G83" s="2001">
        <v>0.24707565000000001</v>
      </c>
      <c r="H83" s="2007"/>
      <c r="I83" s="2007"/>
    </row>
    <row r="84" spans="2:9" ht="15" customHeight="1">
      <c r="B84" s="1998" t="s">
        <v>982</v>
      </c>
      <c r="C84" s="1998" t="s">
        <v>1202</v>
      </c>
      <c r="F84" s="1999">
        <v>-1.3095000000000001</v>
      </c>
      <c r="G84" s="2001">
        <v>-2.2814999999999999</v>
      </c>
      <c r="H84" s="2007"/>
      <c r="I84" s="2007"/>
    </row>
    <row r="85" spans="2:9" ht="15" customHeight="1">
      <c r="B85" s="1998" t="s">
        <v>982</v>
      </c>
      <c r="C85" s="1998" t="s">
        <v>1203</v>
      </c>
      <c r="F85" s="1999">
        <v>6.7212149999999998E-2</v>
      </c>
      <c r="G85" s="2001">
        <v>0.60490935000000001</v>
      </c>
      <c r="H85" s="2007"/>
      <c r="I85" s="2007"/>
    </row>
    <row r="86" spans="2:9" ht="15" customHeight="1">
      <c r="B86" s="1998" t="s">
        <v>982</v>
      </c>
      <c r="C86" s="1998" t="s">
        <v>1204</v>
      </c>
      <c r="F86" s="1999">
        <v>0</v>
      </c>
      <c r="G86" s="2001">
        <v>0</v>
      </c>
      <c r="H86" s="2007"/>
      <c r="I86" s="2007"/>
    </row>
    <row r="87" spans="2:9" ht="15" customHeight="1">
      <c r="B87" s="1998" t="s">
        <v>982</v>
      </c>
      <c r="C87" s="1998" t="s">
        <v>1205</v>
      </c>
      <c r="F87" s="1999">
        <v>0</v>
      </c>
      <c r="G87" s="2001">
        <v>0</v>
      </c>
      <c r="H87" s="2007"/>
      <c r="I87" s="2007"/>
    </row>
    <row r="88" spans="2:9" ht="15" customHeight="1">
      <c r="B88" s="1998" t="s">
        <v>982</v>
      </c>
      <c r="C88" s="1998" t="s">
        <v>1206</v>
      </c>
      <c r="F88" s="1999">
        <v>0</v>
      </c>
      <c r="G88" s="2001">
        <v>0</v>
      </c>
      <c r="H88" s="2007"/>
      <c r="I88" s="2007"/>
    </row>
    <row r="89" spans="2:9" ht="15" customHeight="1">
      <c r="B89" s="2008" t="s">
        <v>982</v>
      </c>
      <c r="C89" s="2008" t="s">
        <v>1207</v>
      </c>
      <c r="D89" s="2009"/>
      <c r="E89" s="2009"/>
      <c r="F89" s="2010">
        <v>0</v>
      </c>
      <c r="G89" s="2011">
        <v>0</v>
      </c>
      <c r="H89" s="2012"/>
      <c r="I89" s="2012"/>
    </row>
    <row r="90" spans="2:9" ht="15" customHeight="1">
      <c r="B90" s="1998" t="s">
        <v>982</v>
      </c>
      <c r="C90" s="1998" t="s">
        <v>1208</v>
      </c>
      <c r="F90" s="1999">
        <v>0</v>
      </c>
      <c r="G90" s="2001">
        <v>0</v>
      </c>
      <c r="H90" s="2007"/>
      <c r="I90" s="2007"/>
    </row>
    <row r="91" spans="2:9" ht="15" customHeight="1">
      <c r="B91" s="1998" t="s">
        <v>982</v>
      </c>
      <c r="C91" s="1998" t="s">
        <v>1209</v>
      </c>
      <c r="F91" s="1999">
        <v>0</v>
      </c>
      <c r="G91" s="2001">
        <v>0</v>
      </c>
      <c r="H91" s="2007"/>
      <c r="I91" s="2007"/>
    </row>
    <row r="92" spans="2:9" ht="15" customHeight="1">
      <c r="B92" s="1998" t="s">
        <v>982</v>
      </c>
      <c r="C92" s="1998" t="s">
        <v>1210</v>
      </c>
      <c r="F92" s="1999">
        <v>0</v>
      </c>
      <c r="G92" s="2001">
        <v>0</v>
      </c>
      <c r="H92" s="2007"/>
      <c r="I92" s="2007"/>
    </row>
    <row r="93" spans="2:9" ht="15" customHeight="1">
      <c r="B93" s="1998" t="s">
        <v>982</v>
      </c>
      <c r="C93" s="1998" t="s">
        <v>1211</v>
      </c>
      <c r="F93" s="1999">
        <v>0</v>
      </c>
      <c r="G93" s="2001">
        <v>0</v>
      </c>
      <c r="H93" s="2007"/>
      <c r="I93" s="2007"/>
    </row>
    <row r="94" spans="2:9" ht="15" customHeight="1">
      <c r="B94" s="1998" t="s">
        <v>982</v>
      </c>
      <c r="C94" s="1998" t="s">
        <v>1212</v>
      </c>
      <c r="F94" s="1999">
        <v>0</v>
      </c>
      <c r="G94" s="2001">
        <v>0</v>
      </c>
      <c r="H94" s="2007"/>
      <c r="I94" s="2007"/>
    </row>
    <row r="95" spans="2:9" ht="15" customHeight="1">
      <c r="B95" s="1998" t="s">
        <v>982</v>
      </c>
      <c r="C95" s="1998" t="s">
        <v>1213</v>
      </c>
      <c r="F95" s="1999">
        <v>0</v>
      </c>
      <c r="G95" s="2001">
        <v>0</v>
      </c>
      <c r="H95" s="2007"/>
      <c r="I95" s="2007"/>
    </row>
    <row r="96" spans="2:9" ht="15" customHeight="1">
      <c r="B96" s="1998" t="s">
        <v>982</v>
      </c>
      <c r="C96" s="1998" t="s">
        <v>1214</v>
      </c>
      <c r="F96" s="1999">
        <v>0</v>
      </c>
      <c r="G96" s="2001">
        <v>0</v>
      </c>
      <c r="H96" s="2007"/>
      <c r="I96" s="2007"/>
    </row>
    <row r="97" spans="2:9" ht="15" customHeight="1">
      <c r="B97" s="1998" t="s">
        <v>982</v>
      </c>
      <c r="C97" s="1998" t="s">
        <v>1215</v>
      </c>
      <c r="F97" s="1999">
        <f>SUM(F83:F89)</f>
        <v>-1.2148350000000001</v>
      </c>
      <c r="G97" s="2001">
        <f>SUM(G83:G89)</f>
        <v>-1.4295149999999996</v>
      </c>
      <c r="H97" s="2001">
        <f>SUM(H83:H89)</f>
        <v>0</v>
      </c>
      <c r="I97" s="2001">
        <f>SUM(I83:I89)</f>
        <v>0</v>
      </c>
    </row>
    <row r="98" spans="2:9" ht="15" customHeight="1">
      <c r="B98" s="1998" t="s">
        <v>982</v>
      </c>
      <c r="C98" s="1998" t="s">
        <v>1216</v>
      </c>
      <c r="F98" s="1999">
        <f>SUM(F90:F96)</f>
        <v>0</v>
      </c>
      <c r="G98" s="2001">
        <f>SUM(G90:G96)</f>
        <v>0</v>
      </c>
      <c r="H98" s="2001">
        <f>SUM(H90:H96)</f>
        <v>0</v>
      </c>
      <c r="I98" s="2001">
        <f>SUM(I90:I96)</f>
        <v>0</v>
      </c>
    </row>
    <row r="99" spans="2:9" ht="15" customHeight="1" thickBot="1">
      <c r="B99" s="2013"/>
      <c r="C99" s="2025" t="s">
        <v>1046</v>
      </c>
      <c r="D99" s="2014"/>
      <c r="E99" s="2014"/>
      <c r="F99" s="2026">
        <f>F97+F98</f>
        <v>-1.2148350000000001</v>
      </c>
      <c r="G99" s="2027">
        <f>G97+G98</f>
        <v>-1.4295149999999996</v>
      </c>
      <c r="H99" s="2027">
        <f>H97+H98</f>
        <v>0</v>
      </c>
      <c r="I99" s="2027">
        <f>I97+I98</f>
        <v>0</v>
      </c>
    </row>
    <row r="100" spans="2:9" ht="15" customHeight="1" thickTop="1">
      <c r="B100" s="2015"/>
      <c r="C100" s="2016" t="str">
        <f>$C$77</f>
        <v>Validation check to the total by performance commitment above in columns V to Y</v>
      </c>
      <c r="D100" s="2003"/>
      <c r="E100" s="2003"/>
      <c r="F100" s="2017" t="b">
        <f>F99=VLOOKUP($B98,$T$14:$Y$30,3,0)</f>
        <v>1</v>
      </c>
      <c r="G100" s="2018" t="b">
        <f>G99=VLOOKUP($B98,$T$14:$Y$30,4,0)</f>
        <v>1</v>
      </c>
      <c r="H100" s="2018" t="b">
        <f>H99=VLOOKUP($B98,$T$14:$Y$30,5,0)</f>
        <v>1</v>
      </c>
      <c r="I100" s="2018" t="b">
        <f>I99=VLOOKUP($B98,$T$14:$Y$30,6,0)</f>
        <v>1</v>
      </c>
    </row>
    <row r="101" spans="2:9" ht="15" customHeight="1">
      <c r="B101" s="2029" t="s">
        <v>1218</v>
      </c>
      <c r="C101" s="2030"/>
      <c r="D101" s="2031"/>
      <c r="E101" s="2031"/>
      <c r="F101" s="2032"/>
      <c r="G101" s="2032"/>
      <c r="H101" s="2032"/>
      <c r="I101" s="2032"/>
    </row>
    <row r="102" spans="2:9" ht="15" customHeight="1">
      <c r="B102" s="2029"/>
      <c r="C102" s="2030"/>
      <c r="D102" s="2031"/>
      <c r="E102" s="2031"/>
      <c r="F102" s="2032"/>
      <c r="G102" s="2032"/>
      <c r="H102" s="2032"/>
      <c r="I102" s="2032"/>
    </row>
    <row r="103" spans="2:9" ht="15" customHeight="1">
      <c r="B103" s="1998"/>
      <c r="C103" s="1998"/>
      <c r="F103" s="1998"/>
      <c r="I103" s="462" t="s">
        <v>1119</v>
      </c>
    </row>
    <row r="104" spans="2:9" ht="27.6">
      <c r="B104" s="1998"/>
      <c r="C104" s="1998"/>
      <c r="F104" s="2023" t="s">
        <v>968</v>
      </c>
      <c r="G104" s="1937" t="s">
        <v>980</v>
      </c>
      <c r="H104" s="1937" t="s">
        <v>985</v>
      </c>
      <c r="I104" s="2043" t="s">
        <v>1120</v>
      </c>
    </row>
    <row r="105" spans="2:9" ht="15" customHeight="1">
      <c r="B105" s="2028" t="s">
        <v>986</v>
      </c>
      <c r="C105" s="1998"/>
      <c r="F105" s="2023" t="s">
        <v>141</v>
      </c>
      <c r="G105" s="1937" t="s">
        <v>141</v>
      </c>
      <c r="H105" s="1937" t="s">
        <v>141</v>
      </c>
      <c r="I105" s="1937" t="s">
        <v>141</v>
      </c>
    </row>
    <row r="106" spans="2:9" ht="15" customHeight="1">
      <c r="B106" s="1998" t="s">
        <v>969</v>
      </c>
      <c r="C106" s="1998" t="s">
        <v>1201</v>
      </c>
      <c r="F106" s="1999">
        <v>-5.04E-2</v>
      </c>
      <c r="G106" s="2001">
        <v>-7.9799999999999996E-2</v>
      </c>
      <c r="H106" s="2007"/>
      <c r="I106" s="2007"/>
    </row>
    <row r="107" spans="2:9" ht="15" customHeight="1">
      <c r="B107" s="1998" t="s">
        <v>969</v>
      </c>
      <c r="C107" s="1998" t="s">
        <v>1202</v>
      </c>
      <c r="F107" s="1999">
        <v>-5.04E-2</v>
      </c>
      <c r="G107" s="2001">
        <v>-7.9799999999999996E-2</v>
      </c>
      <c r="H107" s="2007"/>
      <c r="I107" s="2007"/>
    </row>
    <row r="108" spans="2:9" ht="15" customHeight="1">
      <c r="B108" s="1998" t="s">
        <v>969</v>
      </c>
      <c r="C108" s="1998" t="s">
        <v>1203</v>
      </c>
      <c r="F108" s="1999">
        <v>0</v>
      </c>
      <c r="G108" s="2001">
        <v>0</v>
      </c>
      <c r="H108" s="2007"/>
      <c r="I108" s="2007"/>
    </row>
    <row r="109" spans="2:9" ht="15" customHeight="1">
      <c r="B109" s="1998" t="s">
        <v>969</v>
      </c>
      <c r="C109" s="1998" t="s">
        <v>1204</v>
      </c>
      <c r="F109" s="1999">
        <v>0</v>
      </c>
      <c r="G109" s="2001">
        <v>0</v>
      </c>
      <c r="H109" s="2007"/>
      <c r="I109" s="2007"/>
    </row>
    <row r="110" spans="2:9" ht="15" customHeight="1">
      <c r="B110" s="1998" t="s">
        <v>969</v>
      </c>
      <c r="C110" s="1998" t="s">
        <v>1205</v>
      </c>
      <c r="F110" s="1999">
        <v>0</v>
      </c>
      <c r="G110" s="2001">
        <v>0</v>
      </c>
      <c r="H110" s="2007"/>
      <c r="I110" s="2007"/>
    </row>
    <row r="111" spans="2:9" ht="15" customHeight="1">
      <c r="B111" s="1998" t="s">
        <v>969</v>
      </c>
      <c r="C111" s="1998" t="s">
        <v>1206</v>
      </c>
      <c r="F111" s="1999">
        <v>0</v>
      </c>
      <c r="G111" s="2001">
        <v>0</v>
      </c>
      <c r="H111" s="2007"/>
      <c r="I111" s="2007"/>
    </row>
    <row r="112" spans="2:9" ht="15" customHeight="1">
      <c r="B112" s="2008" t="s">
        <v>969</v>
      </c>
      <c r="C112" s="2008" t="s">
        <v>1207</v>
      </c>
      <c r="D112" s="2009"/>
      <c r="E112" s="2009"/>
      <c r="F112" s="2010">
        <v>0</v>
      </c>
      <c r="G112" s="2011">
        <v>0</v>
      </c>
      <c r="H112" s="2012"/>
      <c r="I112" s="2012"/>
    </row>
    <row r="113" spans="2:9" ht="15" customHeight="1">
      <c r="B113" s="1998" t="s">
        <v>969</v>
      </c>
      <c r="C113" s="1998" t="s">
        <v>1208</v>
      </c>
      <c r="F113" s="1999">
        <v>0</v>
      </c>
      <c r="G113" s="2001">
        <v>0</v>
      </c>
      <c r="H113" s="2007"/>
      <c r="I113" s="2007"/>
    </row>
    <row r="114" spans="2:9" ht="15" customHeight="1">
      <c r="B114" s="1998" t="s">
        <v>969</v>
      </c>
      <c r="C114" s="1998" t="s">
        <v>1209</v>
      </c>
      <c r="F114" s="1999">
        <v>0</v>
      </c>
      <c r="G114" s="2001">
        <v>0</v>
      </c>
      <c r="H114" s="2007"/>
      <c r="I114" s="2007"/>
    </row>
    <row r="115" spans="2:9" ht="15" customHeight="1">
      <c r="B115" s="1998" t="s">
        <v>969</v>
      </c>
      <c r="C115" s="1998" t="s">
        <v>1210</v>
      </c>
      <c r="F115" s="1999">
        <v>0</v>
      </c>
      <c r="G115" s="2001">
        <v>0</v>
      </c>
      <c r="H115" s="2007"/>
      <c r="I115" s="2007"/>
    </row>
    <row r="116" spans="2:9" ht="15" customHeight="1">
      <c r="B116" s="1998" t="s">
        <v>969</v>
      </c>
      <c r="C116" s="1998" t="s">
        <v>1211</v>
      </c>
      <c r="F116" s="1999">
        <v>0</v>
      </c>
      <c r="G116" s="2001">
        <v>0</v>
      </c>
      <c r="H116" s="2007"/>
      <c r="I116" s="2007"/>
    </row>
    <row r="117" spans="2:9" ht="15" customHeight="1">
      <c r="B117" s="1998" t="s">
        <v>969</v>
      </c>
      <c r="C117" s="1998" t="s">
        <v>1212</v>
      </c>
      <c r="F117" s="1999">
        <v>0</v>
      </c>
      <c r="G117" s="2001">
        <v>0</v>
      </c>
      <c r="H117" s="2007"/>
      <c r="I117" s="2007"/>
    </row>
    <row r="118" spans="2:9" ht="15" customHeight="1">
      <c r="B118" s="1998" t="s">
        <v>969</v>
      </c>
      <c r="C118" s="1998" t="s">
        <v>1213</v>
      </c>
      <c r="F118" s="1999">
        <v>0</v>
      </c>
      <c r="G118" s="2001">
        <v>0</v>
      </c>
      <c r="H118" s="2007"/>
      <c r="I118" s="2007"/>
    </row>
    <row r="119" spans="2:9" ht="15" customHeight="1">
      <c r="B119" s="1998" t="s">
        <v>969</v>
      </c>
      <c r="C119" s="1998" t="s">
        <v>1214</v>
      </c>
      <c r="F119" s="1999">
        <v>0</v>
      </c>
      <c r="G119" s="2001">
        <v>0</v>
      </c>
      <c r="H119" s="2007"/>
      <c r="I119" s="2007"/>
    </row>
    <row r="120" spans="2:9" ht="15" customHeight="1">
      <c r="B120" s="1998" t="s">
        <v>969</v>
      </c>
      <c r="C120" s="1998" t="s">
        <v>1215</v>
      </c>
      <c r="F120" s="1999">
        <f>SUM(F106:F112)</f>
        <v>-0.1008</v>
      </c>
      <c r="G120" s="2001">
        <f>SUM(G106:G112)</f>
        <v>-0.15959999999999999</v>
      </c>
      <c r="H120" s="2001">
        <f>SUM(H106:H112)</f>
        <v>0</v>
      </c>
      <c r="I120" s="2001">
        <f>SUM(I106:I112)</f>
        <v>0</v>
      </c>
    </row>
    <row r="121" spans="2:9" ht="15" customHeight="1">
      <c r="B121" s="1998" t="s">
        <v>969</v>
      </c>
      <c r="C121" s="1998" t="s">
        <v>1216</v>
      </c>
      <c r="F121" s="1999">
        <f>SUM(F113:F119)</f>
        <v>0</v>
      </c>
      <c r="G121" s="2001">
        <f>SUM(G113:G119)</f>
        <v>0</v>
      </c>
      <c r="H121" s="2001">
        <f>SUM(H113:H119)</f>
        <v>0</v>
      </c>
      <c r="I121" s="2001">
        <f>SUM(I113:I119)</f>
        <v>0</v>
      </c>
    </row>
    <row r="122" spans="2:9" ht="15" customHeight="1" thickBot="1">
      <c r="B122" s="2013"/>
      <c r="C122" s="2025" t="s">
        <v>1046</v>
      </c>
      <c r="D122" s="2014"/>
      <c r="E122" s="2014"/>
      <c r="F122" s="2026">
        <f>F120+F121</f>
        <v>-0.1008</v>
      </c>
      <c r="G122" s="2026">
        <f>G120+G121</f>
        <v>-0.15959999999999999</v>
      </c>
      <c r="H122" s="2027">
        <f>H120+H121</f>
        <v>0</v>
      </c>
      <c r="I122" s="2027">
        <f>I120+I121</f>
        <v>0</v>
      </c>
    </row>
    <row r="123" spans="2:9" ht="15" customHeight="1" thickTop="1">
      <c r="B123" s="2015"/>
      <c r="C123" s="2016" t="str">
        <f>$C$77</f>
        <v>Validation check to the total by performance commitment above in columns V to Y</v>
      </c>
      <c r="D123" s="2003"/>
      <c r="E123" s="2003"/>
      <c r="F123" s="2017" t="b">
        <f>F122=VLOOKUP($B121,$T$14:$Y$30,3,0)</f>
        <v>1</v>
      </c>
      <c r="G123" s="2017" t="b">
        <f>G122=VLOOKUP($B121,$T$14:$Y$30,4,0)</f>
        <v>1</v>
      </c>
      <c r="H123" s="2018" t="b">
        <f>H122=VLOOKUP($B121,$T$14:$Y$30,5,0)</f>
        <v>1</v>
      </c>
      <c r="I123" s="2018" t="b">
        <f>I122=VLOOKUP($B121,$T$14:$Y$30,6,0)</f>
        <v>1</v>
      </c>
    </row>
    <row r="124" spans="2:9" ht="15" customHeight="1">
      <c r="B124" s="2029" t="s">
        <v>1218</v>
      </c>
      <c r="C124" s="2030"/>
      <c r="D124" s="2031"/>
      <c r="E124" s="2031"/>
      <c r="F124" s="2032"/>
      <c r="G124" s="2032"/>
      <c r="H124" s="2032"/>
      <c r="I124" s="2032"/>
    </row>
    <row r="125" spans="2:9" ht="15" customHeight="1">
      <c r="B125" s="2029"/>
      <c r="C125" s="2030"/>
      <c r="D125" s="2031"/>
      <c r="E125" s="2031"/>
      <c r="F125" s="2032"/>
      <c r="G125" s="2032"/>
      <c r="H125" s="2032"/>
      <c r="I125" s="2032"/>
    </row>
    <row r="126" spans="2:9" ht="15" customHeight="1">
      <c r="B126" s="1998"/>
      <c r="C126" s="1998"/>
      <c r="F126" s="1998"/>
      <c r="I126" s="462" t="s">
        <v>1119</v>
      </c>
    </row>
    <row r="127" spans="2:9" ht="27.6">
      <c r="B127" s="1998"/>
      <c r="C127" s="1998"/>
      <c r="F127" s="2023" t="s">
        <v>968</v>
      </c>
      <c r="G127" s="1937" t="s">
        <v>980</v>
      </c>
      <c r="H127" s="1937" t="s">
        <v>985</v>
      </c>
      <c r="I127" s="2043" t="s">
        <v>1120</v>
      </c>
    </row>
    <row r="128" spans="2:9" ht="15" customHeight="1">
      <c r="B128" s="2028" t="s">
        <v>989</v>
      </c>
      <c r="C128" s="1998"/>
      <c r="F128" s="2023" t="s">
        <v>141</v>
      </c>
      <c r="G128" s="1937" t="s">
        <v>141</v>
      </c>
      <c r="H128" s="1937" t="s">
        <v>141</v>
      </c>
      <c r="I128" s="1937" t="s">
        <v>141</v>
      </c>
    </row>
    <row r="129" spans="2:9" ht="15" customHeight="1">
      <c r="B129" s="1998" t="s">
        <v>990</v>
      </c>
      <c r="C129" s="1998" t="s">
        <v>1201</v>
      </c>
      <c r="F129" s="1999">
        <v>0</v>
      </c>
      <c r="G129" s="2001">
        <v>0</v>
      </c>
      <c r="H129" s="2007"/>
      <c r="I129" s="2007"/>
    </row>
    <row r="130" spans="2:9" ht="15" customHeight="1">
      <c r="B130" s="1998" t="s">
        <v>990</v>
      </c>
      <c r="C130" s="1998" t="s">
        <v>1202</v>
      </c>
      <c r="F130" s="1999">
        <v>-1.3662000000000001</v>
      </c>
      <c r="G130" s="2001">
        <v>-1.9403999999999999</v>
      </c>
      <c r="H130" s="2007"/>
      <c r="I130" s="2007"/>
    </row>
    <row r="131" spans="2:9" ht="15" customHeight="1">
      <c r="B131" s="1998" t="s">
        <v>990</v>
      </c>
      <c r="C131" s="1998" t="s">
        <v>1203</v>
      </c>
      <c r="F131" s="1999">
        <v>0</v>
      </c>
      <c r="G131" s="2001">
        <v>0</v>
      </c>
      <c r="H131" s="2007"/>
      <c r="I131" s="2007"/>
    </row>
    <row r="132" spans="2:9" ht="15" customHeight="1">
      <c r="B132" s="1998" t="s">
        <v>990</v>
      </c>
      <c r="C132" s="1998" t="s">
        <v>1204</v>
      </c>
      <c r="F132" s="1999">
        <v>0</v>
      </c>
      <c r="G132" s="2001">
        <v>0</v>
      </c>
      <c r="H132" s="2007"/>
      <c r="I132" s="2007"/>
    </row>
    <row r="133" spans="2:9" ht="15" customHeight="1">
      <c r="B133" s="1998" t="s">
        <v>990</v>
      </c>
      <c r="C133" s="1998" t="s">
        <v>1205</v>
      </c>
      <c r="F133" s="1999">
        <v>0</v>
      </c>
      <c r="G133" s="2001">
        <v>0</v>
      </c>
      <c r="H133" s="2007"/>
      <c r="I133" s="2007"/>
    </row>
    <row r="134" spans="2:9" ht="15" customHeight="1">
      <c r="B134" s="1998" t="s">
        <v>990</v>
      </c>
      <c r="C134" s="1998" t="s">
        <v>1206</v>
      </c>
      <c r="F134" s="1999">
        <v>0</v>
      </c>
      <c r="G134" s="2001">
        <v>0</v>
      </c>
      <c r="H134" s="2007"/>
      <c r="I134" s="2007"/>
    </row>
    <row r="135" spans="2:9" ht="15" customHeight="1">
      <c r="B135" s="2008" t="s">
        <v>990</v>
      </c>
      <c r="C135" s="2008" t="s">
        <v>1207</v>
      </c>
      <c r="D135" s="2009"/>
      <c r="E135" s="2009"/>
      <c r="F135" s="2010">
        <v>0</v>
      </c>
      <c r="G135" s="2011">
        <v>0</v>
      </c>
      <c r="H135" s="2012"/>
      <c r="I135" s="2012"/>
    </row>
    <row r="136" spans="2:9" ht="15" customHeight="1">
      <c r="B136" s="1998" t="s">
        <v>990</v>
      </c>
      <c r="C136" s="1998" t="s">
        <v>1208</v>
      </c>
      <c r="F136" s="1999">
        <v>0</v>
      </c>
      <c r="G136" s="2001">
        <v>0</v>
      </c>
      <c r="H136" s="2007"/>
      <c r="I136" s="2007"/>
    </row>
    <row r="137" spans="2:9" ht="15" customHeight="1">
      <c r="B137" s="1998" t="s">
        <v>990</v>
      </c>
      <c r="C137" s="1998" t="s">
        <v>1209</v>
      </c>
      <c r="F137" s="1999">
        <v>0</v>
      </c>
      <c r="G137" s="2001">
        <v>0</v>
      </c>
      <c r="H137" s="2007"/>
      <c r="I137" s="2007"/>
    </row>
    <row r="138" spans="2:9" ht="15" customHeight="1">
      <c r="B138" s="1998" t="s">
        <v>990</v>
      </c>
      <c r="C138" s="1998" t="s">
        <v>1210</v>
      </c>
      <c r="F138" s="1999">
        <v>0</v>
      </c>
      <c r="G138" s="2001">
        <v>0</v>
      </c>
      <c r="H138" s="2007"/>
      <c r="I138" s="2007"/>
    </row>
    <row r="139" spans="2:9" ht="15" customHeight="1">
      <c r="B139" s="1998" t="s">
        <v>990</v>
      </c>
      <c r="C139" s="1998" t="s">
        <v>1211</v>
      </c>
      <c r="F139" s="1999">
        <v>0</v>
      </c>
      <c r="G139" s="2001">
        <v>0</v>
      </c>
      <c r="H139" s="2007"/>
      <c r="I139" s="2007"/>
    </row>
    <row r="140" spans="2:9" ht="15" customHeight="1">
      <c r="B140" s="1998" t="s">
        <v>990</v>
      </c>
      <c r="C140" s="1998" t="s">
        <v>1212</v>
      </c>
      <c r="F140" s="1999">
        <v>0</v>
      </c>
      <c r="G140" s="2001">
        <v>0</v>
      </c>
      <c r="H140" s="2007"/>
      <c r="I140" s="2007"/>
    </row>
    <row r="141" spans="2:9" ht="15" customHeight="1">
      <c r="B141" s="1998" t="s">
        <v>990</v>
      </c>
      <c r="C141" s="1998" t="s">
        <v>1213</v>
      </c>
      <c r="F141" s="1999">
        <v>0</v>
      </c>
      <c r="G141" s="2001">
        <v>0</v>
      </c>
      <c r="H141" s="2007"/>
      <c r="I141" s="2007"/>
    </row>
    <row r="142" spans="2:9" ht="15" customHeight="1">
      <c r="B142" s="1998" t="s">
        <v>990</v>
      </c>
      <c r="C142" s="1998" t="s">
        <v>1214</v>
      </c>
      <c r="F142" s="1999">
        <v>0</v>
      </c>
      <c r="G142" s="2001">
        <v>0</v>
      </c>
      <c r="H142" s="2007"/>
      <c r="I142" s="2007"/>
    </row>
    <row r="143" spans="2:9" ht="15" customHeight="1">
      <c r="B143" s="1998" t="s">
        <v>990</v>
      </c>
      <c r="C143" s="1998" t="s">
        <v>1215</v>
      </c>
      <c r="F143" s="1999">
        <f>SUM(F129:F135)</f>
        <v>-1.3662000000000001</v>
      </c>
      <c r="G143" s="2001">
        <f>SUM(G129:G135)</f>
        <v>-1.9403999999999999</v>
      </c>
      <c r="H143" s="2001">
        <f>SUM(H129:H135)</f>
        <v>0</v>
      </c>
      <c r="I143" s="2001">
        <f>SUM(I129:I135)</f>
        <v>0</v>
      </c>
    </row>
    <row r="144" spans="2:9" ht="15" customHeight="1">
      <c r="B144" s="1998" t="s">
        <v>990</v>
      </c>
      <c r="C144" s="1998" t="s">
        <v>1216</v>
      </c>
      <c r="F144" s="1999">
        <f>SUM(F136:F142)</f>
        <v>0</v>
      </c>
      <c r="G144" s="2001">
        <f>SUM(G136:G142)</f>
        <v>0</v>
      </c>
      <c r="H144" s="2001">
        <f>SUM(H136:H142)</f>
        <v>0</v>
      </c>
      <c r="I144" s="2001">
        <f>SUM(I136:I142)</f>
        <v>0</v>
      </c>
    </row>
    <row r="145" spans="2:9" ht="15" customHeight="1" thickBot="1">
      <c r="B145" s="2013"/>
      <c r="C145" s="2025" t="s">
        <v>1046</v>
      </c>
      <c r="D145" s="2014"/>
      <c r="E145" s="2014"/>
      <c r="F145" s="2026">
        <f>F143+F144</f>
        <v>-1.3662000000000001</v>
      </c>
      <c r="G145" s="2026">
        <f>G143+G144</f>
        <v>-1.9403999999999999</v>
      </c>
      <c r="H145" s="2027">
        <f>H143+H144</f>
        <v>0</v>
      </c>
      <c r="I145" s="2027">
        <f>I143+I144</f>
        <v>0</v>
      </c>
    </row>
    <row r="146" spans="2:9" ht="15" customHeight="1" thickTop="1">
      <c r="B146" s="2015"/>
      <c r="C146" s="2016" t="str">
        <f>$C$77</f>
        <v>Validation check to the total by performance commitment above in columns V to Y</v>
      </c>
      <c r="D146" s="2003"/>
      <c r="E146" s="2003"/>
      <c r="F146" s="2017" t="b">
        <f>F145=VLOOKUP($B144,$T$14:$Y$30,3,0)</f>
        <v>1</v>
      </c>
      <c r="G146" s="2017" t="b">
        <f>G145=VLOOKUP($B144,$T$14:$Y$30,4,0)</f>
        <v>1</v>
      </c>
      <c r="H146" s="2018" t="b">
        <f>H145=VLOOKUP($B144,$T$14:$Y$30,5,0)</f>
        <v>1</v>
      </c>
      <c r="I146" s="2018" t="b">
        <f>I145=VLOOKUP($B144,$T$14:$Y$30,6,0)</f>
        <v>1</v>
      </c>
    </row>
    <row r="147" spans="2:9" ht="15" customHeight="1">
      <c r="B147" s="2029" t="s">
        <v>1218</v>
      </c>
      <c r="C147" s="2030"/>
      <c r="D147" s="2031"/>
      <c r="E147" s="2031"/>
      <c r="F147" s="2032"/>
      <c r="G147" s="2032"/>
      <c r="H147" s="2032"/>
      <c r="I147" s="2032"/>
    </row>
    <row r="148" spans="2:9" ht="15" customHeight="1">
      <c r="B148" s="2029"/>
      <c r="C148" s="2030"/>
      <c r="D148" s="2031"/>
      <c r="E148" s="2031"/>
      <c r="F148" s="2032"/>
      <c r="G148" s="2032"/>
      <c r="H148" s="2032"/>
      <c r="I148" s="2032"/>
    </row>
    <row r="149" spans="2:9" ht="15" customHeight="1">
      <c r="B149" s="1998"/>
      <c r="C149" s="1998"/>
      <c r="F149" s="1998"/>
      <c r="I149" s="462" t="s">
        <v>1119</v>
      </c>
    </row>
    <row r="150" spans="2:9" ht="27.6">
      <c r="B150" s="1998"/>
      <c r="C150" s="1998"/>
      <c r="F150" s="2023" t="s">
        <v>968</v>
      </c>
      <c r="G150" s="1937" t="s">
        <v>980</v>
      </c>
      <c r="H150" s="1937" t="s">
        <v>985</v>
      </c>
      <c r="I150" s="2043" t="s">
        <v>1120</v>
      </c>
    </row>
    <row r="151" spans="2:9" ht="15" customHeight="1">
      <c r="B151" s="2028" t="s">
        <v>992</v>
      </c>
      <c r="C151" s="1998"/>
      <c r="F151" s="2023" t="s">
        <v>141</v>
      </c>
      <c r="G151" s="1937" t="s">
        <v>141</v>
      </c>
      <c r="H151" s="1937" t="s">
        <v>141</v>
      </c>
      <c r="I151" s="1937" t="s">
        <v>141</v>
      </c>
    </row>
    <row r="152" spans="2:9" ht="15" customHeight="1">
      <c r="B152" s="1998" t="s">
        <v>993</v>
      </c>
      <c r="C152" s="1998" t="s">
        <v>1201</v>
      </c>
      <c r="F152" s="1999">
        <v>-1.5049999999999999</v>
      </c>
      <c r="G152" s="2001">
        <v>-2.38</v>
      </c>
      <c r="H152" s="2007"/>
      <c r="I152" s="2007"/>
    </row>
    <row r="153" spans="2:9" ht="15" customHeight="1">
      <c r="B153" s="1998" t="s">
        <v>993</v>
      </c>
      <c r="C153" s="1998" t="s">
        <v>1202</v>
      </c>
      <c r="F153" s="1999">
        <v>0</v>
      </c>
      <c r="G153" s="2001">
        <v>0</v>
      </c>
      <c r="H153" s="2007"/>
      <c r="I153" s="2007"/>
    </row>
    <row r="154" spans="2:9" ht="15" customHeight="1">
      <c r="B154" s="1998" t="s">
        <v>993</v>
      </c>
      <c r="C154" s="1998" t="s">
        <v>1203</v>
      </c>
      <c r="F154" s="1999">
        <v>0</v>
      </c>
      <c r="G154" s="2001">
        <v>0</v>
      </c>
      <c r="H154" s="2007"/>
      <c r="I154" s="2007"/>
    </row>
    <row r="155" spans="2:9" ht="15" customHeight="1">
      <c r="B155" s="1998" t="s">
        <v>993</v>
      </c>
      <c r="C155" s="1998" t="s">
        <v>1204</v>
      </c>
      <c r="F155" s="1999">
        <v>0</v>
      </c>
      <c r="G155" s="2001">
        <v>0</v>
      </c>
      <c r="H155" s="2007"/>
      <c r="I155" s="2007"/>
    </row>
    <row r="156" spans="2:9" ht="15" customHeight="1">
      <c r="B156" s="1998" t="s">
        <v>993</v>
      </c>
      <c r="C156" s="1998" t="s">
        <v>1205</v>
      </c>
      <c r="F156" s="1999">
        <v>0</v>
      </c>
      <c r="G156" s="2001">
        <v>0</v>
      </c>
      <c r="H156" s="2007"/>
      <c r="I156" s="2007"/>
    </row>
    <row r="157" spans="2:9" ht="15" customHeight="1">
      <c r="B157" s="1998" t="s">
        <v>993</v>
      </c>
      <c r="C157" s="1998" t="s">
        <v>1206</v>
      </c>
      <c r="F157" s="1999">
        <v>0</v>
      </c>
      <c r="G157" s="2001">
        <v>0</v>
      </c>
      <c r="H157" s="2007"/>
      <c r="I157" s="2007"/>
    </row>
    <row r="158" spans="2:9" ht="15" customHeight="1">
      <c r="B158" s="2008" t="s">
        <v>993</v>
      </c>
      <c r="C158" s="2008" t="s">
        <v>1207</v>
      </c>
      <c r="D158" s="2009"/>
      <c r="E158" s="2009"/>
      <c r="F158" s="2010">
        <v>0</v>
      </c>
      <c r="G158" s="2011">
        <v>0</v>
      </c>
      <c r="H158" s="2012"/>
      <c r="I158" s="2012"/>
    </row>
    <row r="159" spans="2:9" ht="15" customHeight="1">
      <c r="B159" s="1998" t="s">
        <v>993</v>
      </c>
      <c r="C159" s="1998" t="s">
        <v>1208</v>
      </c>
      <c r="F159" s="1999">
        <v>0</v>
      </c>
      <c r="G159" s="2001">
        <v>0</v>
      </c>
      <c r="H159" s="2007"/>
      <c r="I159" s="2007"/>
    </row>
    <row r="160" spans="2:9" ht="15" customHeight="1">
      <c r="B160" s="1998" t="s">
        <v>993</v>
      </c>
      <c r="C160" s="1998" t="s">
        <v>1209</v>
      </c>
      <c r="F160" s="1999">
        <v>0</v>
      </c>
      <c r="G160" s="2001">
        <v>0</v>
      </c>
      <c r="H160" s="2007"/>
      <c r="I160" s="2007"/>
    </row>
    <row r="161" spans="2:9" ht="15" customHeight="1">
      <c r="B161" s="1998" t="s">
        <v>993</v>
      </c>
      <c r="C161" s="1998" t="s">
        <v>1210</v>
      </c>
      <c r="F161" s="1999">
        <v>0</v>
      </c>
      <c r="G161" s="2001">
        <v>0</v>
      </c>
      <c r="H161" s="2007"/>
      <c r="I161" s="2007"/>
    </row>
    <row r="162" spans="2:9" ht="15" customHeight="1">
      <c r="B162" s="1998" t="s">
        <v>993</v>
      </c>
      <c r="C162" s="1998" t="s">
        <v>1211</v>
      </c>
      <c r="F162" s="1999">
        <v>0</v>
      </c>
      <c r="G162" s="2001">
        <v>0</v>
      </c>
      <c r="H162" s="2007"/>
      <c r="I162" s="2007"/>
    </row>
    <row r="163" spans="2:9" ht="15" customHeight="1">
      <c r="B163" s="1998" t="s">
        <v>993</v>
      </c>
      <c r="C163" s="1998" t="s">
        <v>1212</v>
      </c>
      <c r="F163" s="1999">
        <v>0</v>
      </c>
      <c r="G163" s="2001">
        <v>0</v>
      </c>
      <c r="H163" s="2007"/>
      <c r="I163" s="2007"/>
    </row>
    <row r="164" spans="2:9" ht="15" customHeight="1">
      <c r="B164" s="1998" t="s">
        <v>993</v>
      </c>
      <c r="C164" s="1998" t="s">
        <v>1213</v>
      </c>
      <c r="F164" s="1999">
        <v>0</v>
      </c>
      <c r="G164" s="2001">
        <v>0</v>
      </c>
      <c r="H164" s="2007"/>
      <c r="I164" s="2007"/>
    </row>
    <row r="165" spans="2:9" ht="15" customHeight="1">
      <c r="B165" s="1998" t="s">
        <v>993</v>
      </c>
      <c r="C165" s="1998" t="s">
        <v>1214</v>
      </c>
      <c r="F165" s="1999">
        <v>0</v>
      </c>
      <c r="G165" s="2001">
        <v>0</v>
      </c>
      <c r="H165" s="2007"/>
      <c r="I165" s="2007"/>
    </row>
    <row r="166" spans="2:9" ht="15" customHeight="1">
      <c r="B166" s="1998" t="s">
        <v>993</v>
      </c>
      <c r="C166" s="1998" t="s">
        <v>1215</v>
      </c>
      <c r="F166" s="1999">
        <f>SUM(F152:F158)</f>
        <v>-1.5049999999999999</v>
      </c>
      <c r="G166" s="2001">
        <f>SUM(G152:G158)</f>
        <v>-2.38</v>
      </c>
      <c r="H166" s="2001">
        <f>SUM(H152:H158)</f>
        <v>0</v>
      </c>
      <c r="I166" s="2001">
        <f>SUM(I152:I158)</f>
        <v>0</v>
      </c>
    </row>
    <row r="167" spans="2:9" ht="15" customHeight="1">
      <c r="B167" s="1998" t="s">
        <v>993</v>
      </c>
      <c r="C167" s="1998" t="s">
        <v>1216</v>
      </c>
      <c r="F167" s="1999">
        <f>SUM(F159:F165)</f>
        <v>0</v>
      </c>
      <c r="G167" s="2001">
        <f>SUM(G159:G165)</f>
        <v>0</v>
      </c>
      <c r="H167" s="2001">
        <f>SUM(H159:H165)</f>
        <v>0</v>
      </c>
      <c r="I167" s="2001">
        <f>SUM(I159:I165)</f>
        <v>0</v>
      </c>
    </row>
    <row r="168" spans="2:9" ht="15" customHeight="1" thickBot="1">
      <c r="B168" s="2013"/>
      <c r="C168" s="2025" t="s">
        <v>1046</v>
      </c>
      <c r="D168" s="2014"/>
      <c r="E168" s="2014"/>
      <c r="F168" s="2026">
        <f>F166+F167</f>
        <v>-1.5049999999999999</v>
      </c>
      <c r="G168" s="2027">
        <f>G166+G167</f>
        <v>-2.38</v>
      </c>
      <c r="H168" s="2027">
        <f>H166+H167</f>
        <v>0</v>
      </c>
      <c r="I168" s="2027">
        <f>I166+I167</f>
        <v>0</v>
      </c>
    </row>
    <row r="169" spans="2:9" ht="15" customHeight="1" thickTop="1">
      <c r="B169" s="2015"/>
      <c r="C169" s="2016" t="str">
        <f>$C$77</f>
        <v>Validation check to the total by performance commitment above in columns V to Y</v>
      </c>
      <c r="D169" s="2003"/>
      <c r="E169" s="2003"/>
      <c r="F169" s="2017" t="b">
        <f>F168=VLOOKUP($B167,$T$14:$Y$30,3,0)</f>
        <v>1</v>
      </c>
      <c r="G169" s="2018" t="b">
        <f>G168=VLOOKUP($B167,$T$14:$Y$30,4,0)</f>
        <v>1</v>
      </c>
      <c r="H169" s="2018" t="b">
        <f>H168=VLOOKUP($B167,$T$14:$Y$30,5,0)</f>
        <v>1</v>
      </c>
      <c r="I169" s="2018" t="b">
        <f>I168=VLOOKUP($B167,$T$14:$Y$30,6,0)</f>
        <v>1</v>
      </c>
    </row>
    <row r="170" spans="2:9" ht="15" customHeight="1">
      <c r="B170" s="2029" t="s">
        <v>1218</v>
      </c>
      <c r="C170" s="2030"/>
      <c r="D170" s="2031"/>
      <c r="E170" s="2031"/>
      <c r="F170" s="2032"/>
      <c r="G170" s="2032"/>
      <c r="H170" s="2032"/>
      <c r="I170" s="2032"/>
    </row>
    <row r="171" spans="2:9" ht="15" customHeight="1">
      <c r="B171" s="2029"/>
      <c r="C171" s="2030"/>
      <c r="D171" s="2031"/>
      <c r="E171" s="2031"/>
      <c r="F171" s="2032"/>
      <c r="G171" s="2032"/>
      <c r="H171" s="2032"/>
      <c r="I171" s="2032"/>
    </row>
    <row r="172" spans="2:9" ht="15" customHeight="1">
      <c r="B172" s="1998"/>
      <c r="C172" s="1998"/>
      <c r="F172" s="1998"/>
      <c r="I172" s="462" t="s">
        <v>1119</v>
      </c>
    </row>
    <row r="173" spans="2:9" ht="27.6">
      <c r="B173" s="1998"/>
      <c r="C173" s="1998"/>
      <c r="F173" s="2023" t="s">
        <v>968</v>
      </c>
      <c r="G173" s="1937" t="s">
        <v>980</v>
      </c>
      <c r="H173" s="1937" t="s">
        <v>985</v>
      </c>
      <c r="I173" s="2043" t="s">
        <v>1120</v>
      </c>
    </row>
    <row r="174" spans="2:9" ht="15" customHeight="1">
      <c r="B174" s="2028" t="s">
        <v>998</v>
      </c>
      <c r="C174" s="1998"/>
      <c r="F174" s="2023" t="s">
        <v>141</v>
      </c>
      <c r="G174" s="1937" t="s">
        <v>141</v>
      </c>
      <c r="H174" s="1937" t="s">
        <v>141</v>
      </c>
      <c r="I174" s="1937" t="s">
        <v>141</v>
      </c>
    </row>
    <row r="175" spans="2:9" ht="15" customHeight="1">
      <c r="B175" s="1998" t="s">
        <v>999</v>
      </c>
      <c r="C175" s="1998" t="s">
        <v>1201</v>
      </c>
      <c r="F175" s="1999">
        <v>0</v>
      </c>
      <c r="G175" s="2001">
        <v>0</v>
      </c>
      <c r="H175" s="2007"/>
      <c r="I175" s="2007"/>
    </row>
    <row r="176" spans="2:9" ht="15" customHeight="1">
      <c r="B176" s="1998" t="s">
        <v>999</v>
      </c>
      <c r="C176" s="1998" t="s">
        <v>1202</v>
      </c>
      <c r="F176" s="1999">
        <v>6.1950444774083704E-17</v>
      </c>
      <c r="G176" s="2001">
        <v>0</v>
      </c>
      <c r="H176" s="2007"/>
      <c r="I176" s="2007"/>
    </row>
    <row r="177" spans="2:9" ht="15" customHeight="1">
      <c r="B177" s="1998" t="s">
        <v>999</v>
      </c>
      <c r="C177" s="1998" t="s">
        <v>1203</v>
      </c>
      <c r="F177" s="1999">
        <v>0</v>
      </c>
      <c r="G177" s="2001">
        <v>3.6770586575585198E-16</v>
      </c>
      <c r="H177" s="2007"/>
      <c r="I177" s="2007"/>
    </row>
    <row r="178" spans="2:9" ht="15" customHeight="1">
      <c r="B178" s="1998" t="s">
        <v>999</v>
      </c>
      <c r="C178" s="1998" t="s">
        <v>1204</v>
      </c>
      <c r="F178" s="1999">
        <v>0</v>
      </c>
      <c r="G178" s="2001">
        <v>0</v>
      </c>
      <c r="H178" s="2007"/>
      <c r="I178" s="2007"/>
    </row>
    <row r="179" spans="2:9" ht="15" customHeight="1">
      <c r="B179" s="1998" t="s">
        <v>999</v>
      </c>
      <c r="C179" s="1998" t="s">
        <v>1205</v>
      </c>
      <c r="F179" s="1999">
        <v>0</v>
      </c>
      <c r="G179" s="2001">
        <v>0</v>
      </c>
      <c r="H179" s="2007"/>
      <c r="I179" s="2007"/>
    </row>
    <row r="180" spans="2:9" ht="15" customHeight="1">
      <c r="B180" s="1998" t="s">
        <v>999</v>
      </c>
      <c r="C180" s="1998" t="s">
        <v>1206</v>
      </c>
      <c r="F180" s="1999">
        <v>0</v>
      </c>
      <c r="G180" s="2001">
        <v>0</v>
      </c>
      <c r="H180" s="2007"/>
      <c r="I180" s="2007"/>
    </row>
    <row r="181" spans="2:9" ht="15" customHeight="1">
      <c r="B181" s="2008" t="s">
        <v>999</v>
      </c>
      <c r="C181" s="2008" t="s">
        <v>1207</v>
      </c>
      <c r="D181" s="2009"/>
      <c r="E181" s="2009"/>
      <c r="F181" s="2010">
        <v>0</v>
      </c>
      <c r="G181" s="2011">
        <v>0</v>
      </c>
      <c r="H181" s="2012"/>
      <c r="I181" s="2012"/>
    </row>
    <row r="182" spans="2:9" ht="15" customHeight="1">
      <c r="B182" s="1998" t="s">
        <v>999</v>
      </c>
      <c r="C182" s="1998" t="s">
        <v>1208</v>
      </c>
      <c r="F182" s="1999">
        <v>1.8225</v>
      </c>
      <c r="G182" s="2001">
        <v>1.9237500000000001</v>
      </c>
      <c r="H182" s="2007"/>
      <c r="I182" s="2007"/>
    </row>
    <row r="183" spans="2:9" ht="15" customHeight="1">
      <c r="B183" s="1998" t="s">
        <v>999</v>
      </c>
      <c r="C183" s="1998" t="s">
        <v>1209</v>
      </c>
      <c r="F183" s="1999">
        <v>2.0880000000000001</v>
      </c>
      <c r="G183" s="2001">
        <v>2.47925</v>
      </c>
      <c r="H183" s="2007"/>
      <c r="I183" s="2007"/>
    </row>
    <row r="184" spans="2:9" ht="15" customHeight="1">
      <c r="B184" s="1998" t="s">
        <v>999</v>
      </c>
      <c r="C184" s="1998" t="s">
        <v>1210</v>
      </c>
      <c r="F184" s="1999">
        <v>0</v>
      </c>
      <c r="G184" s="2001">
        <v>1.6559999999999999</v>
      </c>
      <c r="H184" s="2007"/>
      <c r="I184" s="2007"/>
    </row>
    <row r="185" spans="2:9" ht="15" customHeight="1">
      <c r="B185" s="1998" t="s">
        <v>999</v>
      </c>
      <c r="C185" s="1998" t="s">
        <v>1211</v>
      </c>
      <c r="F185" s="1999">
        <v>0</v>
      </c>
      <c r="G185" s="2001">
        <v>0</v>
      </c>
      <c r="H185" s="2007"/>
      <c r="I185" s="2007"/>
    </row>
    <row r="186" spans="2:9" ht="15" customHeight="1">
      <c r="B186" s="1998" t="s">
        <v>999</v>
      </c>
      <c r="C186" s="1998" t="s">
        <v>1212</v>
      </c>
      <c r="F186" s="1999">
        <v>0</v>
      </c>
      <c r="G186" s="2001">
        <v>0</v>
      </c>
      <c r="H186" s="2007"/>
      <c r="I186" s="2007"/>
    </row>
    <row r="187" spans="2:9" ht="15" customHeight="1">
      <c r="B187" s="1998" t="s">
        <v>999</v>
      </c>
      <c r="C187" s="1998" t="s">
        <v>1213</v>
      </c>
      <c r="F187" s="1999">
        <v>0</v>
      </c>
      <c r="G187" s="2001">
        <v>0</v>
      </c>
      <c r="H187" s="2007"/>
      <c r="I187" s="2007"/>
    </row>
    <row r="188" spans="2:9" ht="15" customHeight="1">
      <c r="B188" s="1998" t="s">
        <v>999</v>
      </c>
      <c r="C188" s="1998" t="s">
        <v>1214</v>
      </c>
      <c r="F188" s="1999">
        <v>0</v>
      </c>
      <c r="G188" s="2001">
        <v>0</v>
      </c>
      <c r="H188" s="2007"/>
      <c r="I188" s="2007"/>
    </row>
    <row r="189" spans="2:9" ht="15" customHeight="1">
      <c r="B189" s="1998" t="s">
        <v>999</v>
      </c>
      <c r="C189" s="1998" t="s">
        <v>1215</v>
      </c>
      <c r="F189" s="1999">
        <f>SUM(F175:F181)</f>
        <v>6.1950444774083704E-17</v>
      </c>
      <c r="G189" s="2001">
        <f>SUM(G175:G181)</f>
        <v>3.6770586575585198E-16</v>
      </c>
      <c r="H189" s="2001">
        <f>SUM(H175:H181)</f>
        <v>0</v>
      </c>
      <c r="I189" s="2001">
        <f>SUM(I175:I181)</f>
        <v>0</v>
      </c>
    </row>
    <row r="190" spans="2:9" ht="15" customHeight="1">
      <c r="B190" s="1998" t="s">
        <v>999</v>
      </c>
      <c r="C190" s="1998" t="s">
        <v>1216</v>
      </c>
      <c r="F190" s="1999">
        <f>SUM(F182:F188)</f>
        <v>3.9104999999999999</v>
      </c>
      <c r="G190" s="2001">
        <f>SUM(G182:G188)</f>
        <v>6.0590000000000002</v>
      </c>
      <c r="H190" s="2001">
        <f>SUM(H182:H188)</f>
        <v>0</v>
      </c>
      <c r="I190" s="2001">
        <f>SUM(I182:I188)</f>
        <v>0</v>
      </c>
    </row>
    <row r="191" spans="2:9" ht="15" customHeight="1" thickBot="1">
      <c r="B191" s="2013"/>
      <c r="C191" s="2025" t="s">
        <v>1046</v>
      </c>
      <c r="D191" s="2014"/>
      <c r="E191" s="2014"/>
      <c r="F191" s="2026">
        <f>F189+F190</f>
        <v>3.9104999999999999</v>
      </c>
      <c r="G191" s="2026">
        <f>G189+G190</f>
        <v>6.0590000000000002</v>
      </c>
      <c r="H191" s="2027">
        <f>H189+H190</f>
        <v>0</v>
      </c>
      <c r="I191" s="2027">
        <f>I189+I190</f>
        <v>0</v>
      </c>
    </row>
    <row r="192" spans="2:9" ht="15" customHeight="1" thickTop="1">
      <c r="B192" s="2015"/>
      <c r="C192" s="2016" t="str">
        <f>$C$77</f>
        <v>Validation check to the total by performance commitment above in columns V to Y</v>
      </c>
      <c r="D192" s="2003"/>
      <c r="E192" s="2003"/>
      <c r="F192" s="2017" t="b">
        <f>F191=VLOOKUP($B190,$T$14:$Y$30,3,0)</f>
        <v>1</v>
      </c>
      <c r="G192" s="2017" t="b">
        <f>G191=VLOOKUP($B190,$T$14:$Y$30,4,0)</f>
        <v>1</v>
      </c>
      <c r="H192" s="2018" t="b">
        <f>H191=VLOOKUP($B190,$T$14:$Y$30,5,0)</f>
        <v>1</v>
      </c>
      <c r="I192" s="2018" t="b">
        <f>I191=VLOOKUP($B190,$T$14:$Y$30,6,0)</f>
        <v>1</v>
      </c>
    </row>
    <row r="193" spans="2:9" ht="15" customHeight="1">
      <c r="B193" s="2033" t="s">
        <v>1219</v>
      </c>
      <c r="C193" s="2030"/>
      <c r="D193" s="2031"/>
      <c r="E193" s="2031"/>
      <c r="F193" s="2032"/>
      <c r="G193" s="2032"/>
      <c r="H193" s="2032"/>
      <c r="I193" s="2032"/>
    </row>
    <row r="194" spans="2:9" ht="15" customHeight="1">
      <c r="B194" s="2033" t="s">
        <v>1220</v>
      </c>
      <c r="C194" s="2030"/>
      <c r="D194" s="2031"/>
      <c r="E194" s="2031"/>
      <c r="F194" s="2032"/>
      <c r="G194" s="2032"/>
      <c r="H194" s="2032"/>
      <c r="I194" s="2032"/>
    </row>
    <row r="195" spans="2:9" ht="15" customHeight="1">
      <c r="B195" s="1998"/>
      <c r="C195" s="1998"/>
      <c r="F195" s="1998"/>
      <c r="I195" s="462" t="s">
        <v>1119</v>
      </c>
    </row>
    <row r="196" spans="2:9" ht="27.6">
      <c r="B196" s="1998"/>
      <c r="C196" s="1998"/>
      <c r="F196" s="2023" t="s">
        <v>968</v>
      </c>
      <c r="G196" s="1937" t="s">
        <v>980</v>
      </c>
      <c r="H196" s="1937" t="s">
        <v>985</v>
      </c>
      <c r="I196" s="2043" t="s">
        <v>1120</v>
      </c>
    </row>
    <row r="197" spans="2:9" ht="15" customHeight="1">
      <c r="B197" s="2028" t="s">
        <v>995</v>
      </c>
      <c r="C197" s="1998"/>
      <c r="F197" s="2023" t="s">
        <v>141</v>
      </c>
      <c r="G197" s="1937" t="s">
        <v>141</v>
      </c>
      <c r="H197" s="1937" t="s">
        <v>141</v>
      </c>
      <c r="I197" s="1937" t="s">
        <v>141</v>
      </c>
    </row>
    <row r="198" spans="2:9" ht="15" customHeight="1">
      <c r="B198" s="1998" t="s">
        <v>996</v>
      </c>
      <c r="C198" s="1998" t="s">
        <v>1201</v>
      </c>
      <c r="F198" s="1999">
        <v>-0.99680000000000002</v>
      </c>
      <c r="G198" s="2001">
        <v>-1.4596</v>
      </c>
      <c r="H198" s="2007"/>
      <c r="I198" s="2007"/>
    </row>
    <row r="199" spans="2:9" ht="15" customHeight="1">
      <c r="B199" s="1998" t="s">
        <v>996</v>
      </c>
      <c r="C199" s="1998" t="s">
        <v>1202</v>
      </c>
      <c r="F199" s="1999">
        <v>0</v>
      </c>
      <c r="G199" s="2001">
        <v>0</v>
      </c>
      <c r="H199" s="2007"/>
      <c r="I199" s="2007"/>
    </row>
    <row r="200" spans="2:9" ht="15" customHeight="1">
      <c r="B200" s="1998" t="s">
        <v>996</v>
      </c>
      <c r="C200" s="1998" t="s">
        <v>1203</v>
      </c>
      <c r="F200" s="1999">
        <v>0</v>
      </c>
      <c r="G200" s="2001">
        <v>0</v>
      </c>
      <c r="H200" s="2007"/>
      <c r="I200" s="2007"/>
    </row>
    <row r="201" spans="2:9" ht="15" customHeight="1">
      <c r="B201" s="1998" t="s">
        <v>996</v>
      </c>
      <c r="C201" s="1998" t="s">
        <v>1204</v>
      </c>
      <c r="F201" s="1999">
        <v>0</v>
      </c>
      <c r="G201" s="2001">
        <v>0</v>
      </c>
      <c r="H201" s="2007"/>
      <c r="I201" s="2007"/>
    </row>
    <row r="202" spans="2:9" ht="15" customHeight="1">
      <c r="B202" s="1998" t="s">
        <v>996</v>
      </c>
      <c r="C202" s="1998" t="s">
        <v>1205</v>
      </c>
      <c r="F202" s="1999">
        <v>0</v>
      </c>
      <c r="G202" s="2001">
        <v>0</v>
      </c>
      <c r="H202" s="2007"/>
      <c r="I202" s="2007"/>
    </row>
    <row r="203" spans="2:9" ht="15" customHeight="1">
      <c r="B203" s="1998" t="s">
        <v>996</v>
      </c>
      <c r="C203" s="1998" t="s">
        <v>1206</v>
      </c>
      <c r="F203" s="1999">
        <v>0</v>
      </c>
      <c r="G203" s="2001">
        <v>0</v>
      </c>
      <c r="H203" s="2007"/>
      <c r="I203" s="2007"/>
    </row>
    <row r="204" spans="2:9" ht="15" customHeight="1">
      <c r="B204" s="2008" t="s">
        <v>996</v>
      </c>
      <c r="C204" s="2008" t="s">
        <v>1207</v>
      </c>
      <c r="D204" s="2009"/>
      <c r="E204" s="2009"/>
      <c r="F204" s="2010">
        <v>0</v>
      </c>
      <c r="G204" s="2011">
        <v>0</v>
      </c>
      <c r="H204" s="2012"/>
      <c r="I204" s="2012"/>
    </row>
    <row r="205" spans="2:9" ht="15" customHeight="1">
      <c r="B205" s="1998" t="s">
        <v>996</v>
      </c>
      <c r="C205" s="1998" t="s">
        <v>1208</v>
      </c>
      <c r="F205" s="1999">
        <v>0</v>
      </c>
      <c r="G205" s="2001">
        <v>0</v>
      </c>
      <c r="H205" s="2007"/>
      <c r="I205" s="2007"/>
    </row>
    <row r="206" spans="2:9" ht="15" customHeight="1">
      <c r="B206" s="1998" t="s">
        <v>996</v>
      </c>
      <c r="C206" s="1998" t="s">
        <v>1209</v>
      </c>
      <c r="F206" s="1999">
        <v>0</v>
      </c>
      <c r="G206" s="2001">
        <v>0</v>
      </c>
      <c r="H206" s="2007"/>
      <c r="I206" s="2007"/>
    </row>
    <row r="207" spans="2:9" ht="15" customHeight="1">
      <c r="B207" s="1998" t="s">
        <v>996</v>
      </c>
      <c r="C207" s="1998" t="s">
        <v>1210</v>
      </c>
      <c r="F207" s="1999">
        <v>0</v>
      </c>
      <c r="G207" s="2001">
        <v>0</v>
      </c>
      <c r="H207" s="2007"/>
      <c r="I207" s="2007"/>
    </row>
    <row r="208" spans="2:9" ht="15" customHeight="1">
      <c r="B208" s="1998" t="s">
        <v>996</v>
      </c>
      <c r="C208" s="1998" t="s">
        <v>1211</v>
      </c>
      <c r="F208" s="1999">
        <v>0</v>
      </c>
      <c r="G208" s="2001">
        <v>0</v>
      </c>
      <c r="H208" s="2007"/>
      <c r="I208" s="2007"/>
    </row>
    <row r="209" spans="2:9" ht="15" customHeight="1">
      <c r="B209" s="1998" t="s">
        <v>996</v>
      </c>
      <c r="C209" s="1998" t="s">
        <v>1212</v>
      </c>
      <c r="F209" s="1999">
        <v>0</v>
      </c>
      <c r="G209" s="2001">
        <v>0</v>
      </c>
      <c r="H209" s="2007"/>
      <c r="I209" s="2007"/>
    </row>
    <row r="210" spans="2:9" ht="15" customHeight="1">
      <c r="B210" s="1998" t="s">
        <v>996</v>
      </c>
      <c r="C210" s="1998" t="s">
        <v>1213</v>
      </c>
      <c r="F210" s="1999">
        <v>0</v>
      </c>
      <c r="G210" s="2001">
        <v>0</v>
      </c>
      <c r="H210" s="2007"/>
      <c r="I210" s="2007"/>
    </row>
    <row r="211" spans="2:9" ht="15" customHeight="1">
      <c r="B211" s="1998" t="s">
        <v>996</v>
      </c>
      <c r="C211" s="1998" t="s">
        <v>1214</v>
      </c>
      <c r="F211" s="1999">
        <v>0</v>
      </c>
      <c r="G211" s="2001">
        <v>0</v>
      </c>
      <c r="H211" s="2007"/>
      <c r="I211" s="2007"/>
    </row>
    <row r="212" spans="2:9" ht="15" customHeight="1">
      <c r="B212" s="1998" t="s">
        <v>996</v>
      </c>
      <c r="C212" s="1998" t="s">
        <v>1215</v>
      </c>
      <c r="F212" s="1999">
        <f>SUM(F198:F204)</f>
        <v>-0.99680000000000002</v>
      </c>
      <c r="G212" s="2001">
        <f>SUM(G198:G204)</f>
        <v>-1.4596</v>
      </c>
      <c r="H212" s="2001">
        <f>SUM(H198:H204)</f>
        <v>0</v>
      </c>
      <c r="I212" s="2001">
        <f>SUM(I198:I204)</f>
        <v>0</v>
      </c>
    </row>
    <row r="213" spans="2:9" ht="15" customHeight="1">
      <c r="B213" s="1998" t="s">
        <v>996</v>
      </c>
      <c r="C213" s="1998" t="s">
        <v>1216</v>
      </c>
      <c r="F213" s="1999">
        <f>SUM(F205:F211)</f>
        <v>0</v>
      </c>
      <c r="G213" s="2001">
        <f>SUM(G205:G211)</f>
        <v>0</v>
      </c>
      <c r="H213" s="2001">
        <f>SUM(H205:H211)</f>
        <v>0</v>
      </c>
      <c r="I213" s="2001">
        <f>SUM(I205:I211)</f>
        <v>0</v>
      </c>
    </row>
    <row r="214" spans="2:9" ht="15" customHeight="1" thickBot="1">
      <c r="B214" s="2013"/>
      <c r="C214" s="2013" t="s">
        <v>1046</v>
      </c>
      <c r="D214" s="2014"/>
      <c r="E214" s="2014"/>
      <c r="F214" s="2026">
        <f>F212+F213</f>
        <v>-0.99680000000000002</v>
      </c>
      <c r="G214" s="2027">
        <f>G212+G213</f>
        <v>-1.4596</v>
      </c>
      <c r="H214" s="2027">
        <f>H212+H213</f>
        <v>0</v>
      </c>
      <c r="I214" s="2027">
        <f>I212+I213</f>
        <v>0</v>
      </c>
    </row>
    <row r="215" spans="2:9" ht="15" customHeight="1" thickTop="1">
      <c r="B215" s="2015"/>
      <c r="C215" s="2016" t="str">
        <f>$C$77</f>
        <v>Validation check to the total by performance commitment above in columns V to Y</v>
      </c>
      <c r="D215" s="2003"/>
      <c r="E215" s="2003"/>
      <c r="F215" s="2017" t="b">
        <f>F214=VLOOKUP($B213,$T$14:$Y$30,3,0)</f>
        <v>1</v>
      </c>
      <c r="G215" s="2018" t="b">
        <f>G214=VLOOKUP($B213,$T$14:$Y$30,4,0)</f>
        <v>1</v>
      </c>
      <c r="H215" s="2018" t="b">
        <f>H214=VLOOKUP($B213,$T$14:$Y$30,5,0)</f>
        <v>1</v>
      </c>
      <c r="I215" s="2018" t="b">
        <f>I214=VLOOKUP($B213,$T$14:$Y$30,6,0)</f>
        <v>1</v>
      </c>
    </row>
    <row r="216" spans="2:9" ht="15" customHeight="1">
      <c r="B216" s="2029" t="s">
        <v>1218</v>
      </c>
      <c r="C216" s="2030"/>
      <c r="D216" s="2031"/>
      <c r="E216" s="2031"/>
      <c r="F216" s="2032"/>
      <c r="G216" s="2032"/>
      <c r="H216" s="2032"/>
      <c r="I216" s="2032"/>
    </row>
    <row r="217" spans="2:9" ht="15" customHeight="1">
      <c r="B217" s="2029"/>
      <c r="C217" s="2030"/>
      <c r="D217" s="2031"/>
      <c r="E217" s="2031"/>
      <c r="F217" s="2032"/>
      <c r="G217" s="2032"/>
      <c r="H217" s="2032"/>
      <c r="I217" s="2032"/>
    </row>
    <row r="218" spans="2:9" ht="15" customHeight="1">
      <c r="B218" s="1998"/>
      <c r="C218" s="1998"/>
      <c r="F218" s="1998"/>
      <c r="I218" s="462" t="s">
        <v>1119</v>
      </c>
    </row>
    <row r="219" spans="2:9" ht="27.6">
      <c r="B219" s="1998"/>
      <c r="C219" s="1998"/>
      <c r="F219" s="2023" t="s">
        <v>968</v>
      </c>
      <c r="G219" s="1937" t="s">
        <v>980</v>
      </c>
      <c r="H219" s="1937" t="s">
        <v>985</v>
      </c>
      <c r="I219" s="2043" t="s">
        <v>1120</v>
      </c>
    </row>
    <row r="220" spans="2:9" ht="15" customHeight="1">
      <c r="B220" s="2028" t="s">
        <v>1002</v>
      </c>
      <c r="C220" s="1998"/>
      <c r="F220" s="2023" t="s">
        <v>141</v>
      </c>
      <c r="G220" s="1937" t="s">
        <v>141</v>
      </c>
      <c r="H220" s="1937" t="s">
        <v>141</v>
      </c>
      <c r="I220" s="1937" t="s">
        <v>141</v>
      </c>
    </row>
    <row r="221" spans="2:9" ht="15" customHeight="1">
      <c r="B221" s="1998" t="s">
        <v>1003</v>
      </c>
      <c r="C221" s="1998" t="s">
        <v>1201</v>
      </c>
      <c r="F221" s="1999">
        <v>0</v>
      </c>
      <c r="G221" s="2001">
        <v>0</v>
      </c>
      <c r="H221" s="2007"/>
      <c r="I221" s="2007"/>
    </row>
    <row r="222" spans="2:9" ht="15" customHeight="1">
      <c r="B222" s="1998" t="s">
        <v>1003</v>
      </c>
      <c r="C222" s="1998" t="s">
        <v>1202</v>
      </c>
      <c r="F222" s="1999">
        <v>-2.7143999999999999</v>
      </c>
      <c r="G222" s="2001">
        <v>-3.4104000000000001</v>
      </c>
      <c r="H222" s="2007"/>
      <c r="I222" s="2007"/>
    </row>
    <row r="223" spans="2:9" ht="15" customHeight="1">
      <c r="B223" s="1998" t="s">
        <v>1003</v>
      </c>
      <c r="C223" s="1998" t="s">
        <v>1203</v>
      </c>
      <c r="F223" s="1999">
        <v>0</v>
      </c>
      <c r="G223" s="2001">
        <v>0</v>
      </c>
      <c r="H223" s="2007"/>
      <c r="I223" s="2007"/>
    </row>
    <row r="224" spans="2:9" ht="15" customHeight="1">
      <c r="B224" s="1998" t="s">
        <v>1003</v>
      </c>
      <c r="C224" s="1998" t="s">
        <v>1204</v>
      </c>
      <c r="F224" s="1999">
        <v>0</v>
      </c>
      <c r="G224" s="2001">
        <v>0</v>
      </c>
      <c r="H224" s="2007"/>
      <c r="I224" s="2007"/>
    </row>
    <row r="225" spans="2:9" ht="15" customHeight="1">
      <c r="B225" s="1998" t="s">
        <v>1003</v>
      </c>
      <c r="C225" s="1998" t="s">
        <v>1205</v>
      </c>
      <c r="F225" s="1999">
        <v>0</v>
      </c>
      <c r="G225" s="2001">
        <v>0</v>
      </c>
      <c r="H225" s="2007"/>
      <c r="I225" s="2007"/>
    </row>
    <row r="226" spans="2:9" ht="15" customHeight="1">
      <c r="B226" s="1998" t="s">
        <v>1003</v>
      </c>
      <c r="C226" s="1998" t="s">
        <v>1206</v>
      </c>
      <c r="F226" s="1999">
        <v>0</v>
      </c>
      <c r="G226" s="2001">
        <v>0</v>
      </c>
      <c r="H226" s="2007"/>
      <c r="I226" s="2007"/>
    </row>
    <row r="227" spans="2:9" ht="15" customHeight="1">
      <c r="B227" s="2008" t="s">
        <v>1003</v>
      </c>
      <c r="C227" s="2008" t="s">
        <v>1207</v>
      </c>
      <c r="D227" s="2009"/>
      <c r="E227" s="2009"/>
      <c r="F227" s="2010">
        <v>0</v>
      </c>
      <c r="G227" s="2011">
        <v>0</v>
      </c>
      <c r="H227" s="2012"/>
      <c r="I227" s="2012"/>
    </row>
    <row r="228" spans="2:9" ht="15" customHeight="1">
      <c r="B228" s="1998" t="s">
        <v>1003</v>
      </c>
      <c r="C228" s="1998" t="s">
        <v>1208</v>
      </c>
      <c r="F228" s="1999">
        <v>0</v>
      </c>
      <c r="G228" s="2001">
        <v>0</v>
      </c>
      <c r="H228" s="2007"/>
      <c r="I228" s="2007"/>
    </row>
    <row r="229" spans="2:9" ht="15" customHeight="1">
      <c r="B229" s="1998" t="s">
        <v>1003</v>
      </c>
      <c r="C229" s="1998" t="s">
        <v>1209</v>
      </c>
      <c r="F229" s="1999">
        <v>0</v>
      </c>
      <c r="G229" s="2001">
        <v>0</v>
      </c>
      <c r="H229" s="2007"/>
      <c r="I229" s="2007"/>
    </row>
    <row r="230" spans="2:9" ht="15" customHeight="1">
      <c r="B230" s="1998" t="s">
        <v>1003</v>
      </c>
      <c r="C230" s="1998" t="s">
        <v>1210</v>
      </c>
      <c r="F230" s="1999">
        <v>0</v>
      </c>
      <c r="G230" s="2001">
        <v>0</v>
      </c>
      <c r="H230" s="2007"/>
      <c r="I230" s="2007"/>
    </row>
    <row r="231" spans="2:9" ht="15" customHeight="1">
      <c r="B231" s="1998" t="s">
        <v>1003</v>
      </c>
      <c r="C231" s="1998" t="s">
        <v>1211</v>
      </c>
      <c r="F231" s="1999">
        <v>0</v>
      </c>
      <c r="G231" s="2001">
        <v>0</v>
      </c>
      <c r="H231" s="2007"/>
      <c r="I231" s="2007"/>
    </row>
    <row r="232" spans="2:9" ht="15" customHeight="1">
      <c r="B232" s="1998" t="s">
        <v>1003</v>
      </c>
      <c r="C232" s="1998" t="s">
        <v>1212</v>
      </c>
      <c r="F232" s="1999">
        <v>0</v>
      </c>
      <c r="G232" s="2001">
        <v>0</v>
      </c>
      <c r="H232" s="2007"/>
      <c r="I232" s="2007"/>
    </row>
    <row r="233" spans="2:9" ht="15" customHeight="1">
      <c r="B233" s="1998" t="s">
        <v>1003</v>
      </c>
      <c r="C233" s="1998" t="s">
        <v>1213</v>
      </c>
      <c r="F233" s="1999">
        <v>0</v>
      </c>
      <c r="G233" s="2001">
        <v>0</v>
      </c>
      <c r="H233" s="2007"/>
      <c r="I233" s="2007"/>
    </row>
    <row r="234" spans="2:9" ht="15" customHeight="1">
      <c r="B234" s="1998" t="s">
        <v>1003</v>
      </c>
      <c r="C234" s="1998" t="s">
        <v>1214</v>
      </c>
      <c r="F234" s="1999">
        <v>0</v>
      </c>
      <c r="G234" s="2001">
        <v>0</v>
      </c>
      <c r="H234" s="2007"/>
      <c r="I234" s="2007"/>
    </row>
    <row r="235" spans="2:9" ht="15" customHeight="1">
      <c r="B235" s="1998" t="s">
        <v>1003</v>
      </c>
      <c r="C235" s="1998" t="s">
        <v>1215</v>
      </c>
      <c r="F235" s="1999">
        <f>SUM(F221:F227)</f>
        <v>-2.7143999999999999</v>
      </c>
      <c r="G235" s="2001">
        <f>SUM(G221:G227)</f>
        <v>-3.4104000000000001</v>
      </c>
      <c r="H235" s="2001">
        <f>SUM(H221:H227)</f>
        <v>0</v>
      </c>
      <c r="I235" s="2001">
        <f>SUM(I221:I227)</f>
        <v>0</v>
      </c>
    </row>
    <row r="236" spans="2:9" ht="15" customHeight="1">
      <c r="B236" s="1998" t="s">
        <v>1003</v>
      </c>
      <c r="C236" s="1998" t="s">
        <v>1216</v>
      </c>
      <c r="F236" s="1999">
        <f>SUM(F228:F234)</f>
        <v>0</v>
      </c>
      <c r="G236" s="2001">
        <f>SUM(G228:G234)</f>
        <v>0</v>
      </c>
      <c r="H236" s="2001">
        <f>SUM(H228:H234)</f>
        <v>0</v>
      </c>
      <c r="I236" s="2001">
        <f>SUM(I228:I234)</f>
        <v>0</v>
      </c>
    </row>
    <row r="237" spans="2:9" ht="15" customHeight="1" thickBot="1">
      <c r="B237" s="2013"/>
      <c r="C237" s="2013" t="s">
        <v>1046</v>
      </c>
      <c r="D237" s="2014"/>
      <c r="E237" s="2014"/>
      <c r="F237" s="2026">
        <f>F235+F236</f>
        <v>-2.7143999999999999</v>
      </c>
      <c r="G237" s="2027">
        <f>G235+G236</f>
        <v>-3.4104000000000001</v>
      </c>
      <c r="H237" s="2027">
        <f>H235+H236</f>
        <v>0</v>
      </c>
      <c r="I237" s="2027">
        <f>I235+I236</f>
        <v>0</v>
      </c>
    </row>
    <row r="238" spans="2:9" ht="15" customHeight="1" thickTop="1">
      <c r="B238" s="2015"/>
      <c r="C238" s="2016" t="str">
        <f>$C$77</f>
        <v>Validation check to the total by performance commitment above in columns V to Y</v>
      </c>
      <c r="D238" s="2003"/>
      <c r="E238" s="2003"/>
      <c r="F238" s="2017" t="b">
        <f>F237=VLOOKUP($B236,$T$14:$Y$30,3,0)</f>
        <v>1</v>
      </c>
      <c r="G238" s="2018" t="b">
        <f>G237=VLOOKUP($B236,$T$14:$Y$30,4,0)</f>
        <v>1</v>
      </c>
      <c r="H238" s="2018" t="b">
        <f>H237=VLOOKUP($B236,$T$14:$Y$30,5,0)</f>
        <v>1</v>
      </c>
      <c r="I238" s="2018" t="b">
        <f>I237=VLOOKUP($B236,$T$14:$Y$30,6,0)</f>
        <v>1</v>
      </c>
    </row>
    <row r="239" spans="2:9" ht="15" customHeight="1">
      <c r="B239" s="2029" t="s">
        <v>1218</v>
      </c>
      <c r="C239" s="2030"/>
      <c r="D239" s="2031"/>
      <c r="E239" s="2031"/>
      <c r="F239" s="2032"/>
      <c r="G239" s="2032"/>
      <c r="H239" s="2032"/>
      <c r="I239" s="2032"/>
    </row>
    <row r="240" spans="2:9" ht="15" customHeight="1">
      <c r="B240" s="2029"/>
      <c r="C240" s="2030"/>
      <c r="D240" s="2031"/>
      <c r="E240" s="2031"/>
      <c r="F240" s="2032"/>
      <c r="G240" s="2032"/>
      <c r="H240" s="2032"/>
      <c r="I240" s="2032"/>
    </row>
    <row r="241" spans="2:9" ht="15" customHeight="1">
      <c r="B241" s="1998"/>
      <c r="C241" s="1998"/>
      <c r="F241" s="1998"/>
      <c r="I241" s="462" t="s">
        <v>1119</v>
      </c>
    </row>
    <row r="242" spans="2:9" ht="27.6">
      <c r="B242" s="1998"/>
      <c r="C242" s="1998"/>
      <c r="F242" s="2023" t="s">
        <v>968</v>
      </c>
      <c r="G242" s="1937" t="s">
        <v>980</v>
      </c>
      <c r="H242" s="1937" t="s">
        <v>985</v>
      </c>
      <c r="I242" s="2043" t="s">
        <v>1120</v>
      </c>
    </row>
    <row r="243" spans="2:9" ht="15" customHeight="1">
      <c r="B243" s="2028" t="s">
        <v>1007</v>
      </c>
      <c r="C243" s="1998"/>
      <c r="F243" s="2023" t="s">
        <v>141</v>
      </c>
      <c r="G243" s="1937" t="s">
        <v>141</v>
      </c>
      <c r="H243" s="1937" t="s">
        <v>141</v>
      </c>
      <c r="I243" s="1937" t="s">
        <v>141</v>
      </c>
    </row>
    <row r="244" spans="2:9" ht="15" customHeight="1">
      <c r="B244" s="1998" t="s">
        <v>1008</v>
      </c>
      <c r="C244" s="1998" t="s">
        <v>1201</v>
      </c>
      <c r="F244" s="1999">
        <v>0</v>
      </c>
      <c r="G244" s="2001">
        <v>0</v>
      </c>
      <c r="H244" s="2007"/>
      <c r="I244" s="2007"/>
    </row>
    <row r="245" spans="2:9" ht="15" customHeight="1">
      <c r="B245" s="1998" t="s">
        <v>1008</v>
      </c>
      <c r="C245" s="1998" t="s">
        <v>1202</v>
      </c>
      <c r="F245" s="1999">
        <v>-1.7423999999999999</v>
      </c>
      <c r="G245" s="2001">
        <v>-2.2968000000000002</v>
      </c>
      <c r="H245" s="2007"/>
      <c r="I245" s="2007"/>
    </row>
    <row r="246" spans="2:9" ht="15" customHeight="1">
      <c r="B246" s="1998" t="s">
        <v>1008</v>
      </c>
      <c r="C246" s="1998" t="s">
        <v>1203</v>
      </c>
      <c r="F246" s="1999">
        <v>0</v>
      </c>
      <c r="G246" s="2001">
        <v>-0.14881800000000001</v>
      </c>
      <c r="H246" s="2007"/>
      <c r="I246" s="2007"/>
    </row>
    <row r="247" spans="2:9" ht="15" customHeight="1">
      <c r="B247" s="1998" t="s">
        <v>1008</v>
      </c>
      <c r="C247" s="1998" t="s">
        <v>1204</v>
      </c>
      <c r="F247" s="1999">
        <v>0</v>
      </c>
      <c r="G247" s="2001">
        <v>0</v>
      </c>
      <c r="H247" s="2007"/>
      <c r="I247" s="2007"/>
    </row>
    <row r="248" spans="2:9" ht="15" customHeight="1">
      <c r="B248" s="1998" t="s">
        <v>1008</v>
      </c>
      <c r="C248" s="1998" t="s">
        <v>1205</v>
      </c>
      <c r="F248" s="1999">
        <v>0</v>
      </c>
      <c r="G248" s="2001">
        <v>0</v>
      </c>
      <c r="H248" s="2007"/>
      <c r="I248" s="2007"/>
    </row>
    <row r="249" spans="2:9" ht="15" customHeight="1">
      <c r="B249" s="1998" t="s">
        <v>1008</v>
      </c>
      <c r="C249" s="1998" t="s">
        <v>1206</v>
      </c>
      <c r="F249" s="1999">
        <v>0</v>
      </c>
      <c r="G249" s="2001">
        <v>0</v>
      </c>
      <c r="H249" s="2007"/>
      <c r="I249" s="2007"/>
    </row>
    <row r="250" spans="2:9" ht="15" customHeight="1">
      <c r="B250" s="2008" t="s">
        <v>1008</v>
      </c>
      <c r="C250" s="2008" t="s">
        <v>1207</v>
      </c>
      <c r="D250" s="2009"/>
      <c r="E250" s="2009"/>
      <c r="F250" s="2010">
        <v>0</v>
      </c>
      <c r="G250" s="2011">
        <v>0</v>
      </c>
      <c r="H250" s="2012"/>
      <c r="I250" s="2012"/>
    </row>
    <row r="251" spans="2:9" ht="15" customHeight="1">
      <c r="B251" s="1998" t="s">
        <v>1008</v>
      </c>
      <c r="C251" s="1998" t="s">
        <v>1208</v>
      </c>
      <c r="F251" s="1999">
        <v>0</v>
      </c>
      <c r="G251" s="2001">
        <v>0</v>
      </c>
      <c r="H251" s="2007"/>
      <c r="I251" s="2007"/>
    </row>
    <row r="252" spans="2:9" ht="15" customHeight="1">
      <c r="B252" s="1998" t="s">
        <v>1008</v>
      </c>
      <c r="C252" s="1998" t="s">
        <v>1209</v>
      </c>
      <c r="F252" s="1999">
        <v>0</v>
      </c>
      <c r="G252" s="2001">
        <v>0</v>
      </c>
      <c r="H252" s="2007"/>
      <c r="I252" s="2007"/>
    </row>
    <row r="253" spans="2:9" ht="15" customHeight="1">
      <c r="B253" s="1998" t="s">
        <v>1008</v>
      </c>
      <c r="C253" s="1998" t="s">
        <v>1210</v>
      </c>
      <c r="F253" s="1999">
        <v>0</v>
      </c>
      <c r="G253" s="2001">
        <v>0</v>
      </c>
      <c r="H253" s="2007"/>
      <c r="I253" s="2007"/>
    </row>
    <row r="254" spans="2:9" ht="15" customHeight="1">
      <c r="B254" s="1998" t="s">
        <v>1008</v>
      </c>
      <c r="C254" s="1998" t="s">
        <v>1211</v>
      </c>
      <c r="F254" s="1999">
        <v>0</v>
      </c>
      <c r="G254" s="2001">
        <v>0</v>
      </c>
      <c r="H254" s="2007"/>
      <c r="I254" s="2007"/>
    </row>
    <row r="255" spans="2:9" ht="15" customHeight="1">
      <c r="B255" s="1998" t="s">
        <v>1008</v>
      </c>
      <c r="C255" s="1998" t="s">
        <v>1212</v>
      </c>
      <c r="F255" s="1999">
        <v>0</v>
      </c>
      <c r="G255" s="2001">
        <v>0</v>
      </c>
      <c r="H255" s="2007"/>
      <c r="I255" s="2007"/>
    </row>
    <row r="256" spans="2:9" ht="15" customHeight="1">
      <c r="B256" s="1998" t="s">
        <v>1008</v>
      </c>
      <c r="C256" s="1998" t="s">
        <v>1213</v>
      </c>
      <c r="F256" s="1999">
        <v>0</v>
      </c>
      <c r="G256" s="2001">
        <v>0</v>
      </c>
      <c r="H256" s="2007"/>
      <c r="I256" s="2007"/>
    </row>
    <row r="257" spans="2:9" ht="15" customHeight="1">
      <c r="B257" s="1998" t="s">
        <v>1008</v>
      </c>
      <c r="C257" s="1998" t="s">
        <v>1214</v>
      </c>
      <c r="F257" s="1999">
        <v>0</v>
      </c>
      <c r="G257" s="2001">
        <v>0</v>
      </c>
      <c r="H257" s="2007"/>
      <c r="I257" s="2007"/>
    </row>
    <row r="258" spans="2:9" ht="15" customHeight="1">
      <c r="B258" s="1998" t="s">
        <v>1008</v>
      </c>
      <c r="C258" s="1998" t="s">
        <v>1215</v>
      </c>
      <c r="F258" s="1999">
        <f>SUM(F244:F250)</f>
        <v>-1.7423999999999999</v>
      </c>
      <c r="G258" s="2001">
        <f>SUM(G244:G250)</f>
        <v>-2.4456180000000001</v>
      </c>
      <c r="H258" s="2001">
        <f>SUM(H244:H250)</f>
        <v>0</v>
      </c>
      <c r="I258" s="2001">
        <f>SUM(I244:I250)</f>
        <v>0</v>
      </c>
    </row>
    <row r="259" spans="2:9" ht="15" customHeight="1">
      <c r="B259" s="1998" t="s">
        <v>1008</v>
      </c>
      <c r="C259" s="1998" t="s">
        <v>1216</v>
      </c>
      <c r="F259" s="1999">
        <f>SUM(F251:F257)</f>
        <v>0</v>
      </c>
      <c r="G259" s="2001">
        <f>SUM(G251:G257)</f>
        <v>0</v>
      </c>
      <c r="H259" s="2001">
        <f>SUM(H251:H257)</f>
        <v>0</v>
      </c>
      <c r="I259" s="2001">
        <f>SUM(I251:I257)</f>
        <v>0</v>
      </c>
    </row>
    <row r="260" spans="2:9" ht="15" customHeight="1" thickBot="1">
      <c r="B260" s="2013"/>
      <c r="C260" s="2013" t="s">
        <v>1046</v>
      </c>
      <c r="D260" s="2014"/>
      <c r="E260" s="2014"/>
      <c r="F260" s="2026">
        <f>F258+F259</f>
        <v>-1.7423999999999999</v>
      </c>
      <c r="G260" s="2027">
        <f>G258+G259</f>
        <v>-2.4456180000000001</v>
      </c>
      <c r="H260" s="2027">
        <f>H258+H259</f>
        <v>0</v>
      </c>
      <c r="I260" s="2027">
        <f>I258+I259</f>
        <v>0</v>
      </c>
    </row>
    <row r="261" spans="2:9" ht="15" customHeight="1" thickTop="1">
      <c r="B261" s="2015"/>
      <c r="C261" s="2016" t="str">
        <f>$C$77</f>
        <v>Validation check to the total by performance commitment above in columns V to Y</v>
      </c>
      <c r="D261" s="2003"/>
      <c r="E261" s="2003"/>
      <c r="F261" s="2017" t="b">
        <f>F260=VLOOKUP($B259,$T$14:$Y$30,3,0)</f>
        <v>1</v>
      </c>
      <c r="G261" s="2018" t="b">
        <f>G260=VLOOKUP($B259,$T$14:$Y$30,4,0)</f>
        <v>1</v>
      </c>
      <c r="H261" s="2018" t="b">
        <f>H260=VLOOKUP($B259,$T$14:$Y$30,5,0)</f>
        <v>1</v>
      </c>
      <c r="I261" s="2018" t="b">
        <f>I260=VLOOKUP($B259,$T$14:$Y$30,6,0)</f>
        <v>1</v>
      </c>
    </row>
    <row r="262" spans="2:9" ht="15" customHeight="1">
      <c r="B262" s="2029" t="s">
        <v>1218</v>
      </c>
      <c r="C262" s="2030"/>
      <c r="D262" s="2031"/>
      <c r="E262" s="2031"/>
      <c r="F262" s="2032"/>
      <c r="G262" s="2032"/>
      <c r="H262" s="2032"/>
      <c r="I262" s="2032"/>
    </row>
    <row r="263" spans="2:9" ht="15" customHeight="1">
      <c r="B263" s="2029"/>
      <c r="C263" s="2030"/>
      <c r="D263" s="2031"/>
      <c r="E263" s="2031"/>
      <c r="F263" s="2032"/>
      <c r="G263" s="2032"/>
      <c r="H263" s="2032"/>
      <c r="I263" s="2032"/>
    </row>
    <row r="264" spans="2:9" ht="15" customHeight="1">
      <c r="B264" s="1998"/>
      <c r="C264" s="1998"/>
      <c r="F264" s="1998"/>
      <c r="I264" s="462" t="s">
        <v>1119</v>
      </c>
    </row>
    <row r="265" spans="2:9" ht="27.6">
      <c r="B265" s="1998"/>
      <c r="C265" s="1998"/>
      <c r="F265" s="2023" t="s">
        <v>968</v>
      </c>
      <c r="G265" s="1937" t="s">
        <v>980</v>
      </c>
      <c r="H265" s="1937" t="s">
        <v>985</v>
      </c>
      <c r="I265" s="2043" t="s">
        <v>1120</v>
      </c>
    </row>
    <row r="266" spans="2:9" ht="15" customHeight="1">
      <c r="B266" s="2028" t="s">
        <v>1011</v>
      </c>
      <c r="C266" s="1998"/>
      <c r="F266" s="2023" t="s">
        <v>141</v>
      </c>
      <c r="G266" s="1937" t="s">
        <v>141</v>
      </c>
      <c r="H266" s="1937" t="s">
        <v>141</v>
      </c>
      <c r="I266" s="1937" t="s">
        <v>141</v>
      </c>
    </row>
    <row r="267" spans="2:9" ht="15" customHeight="1">
      <c r="B267" s="1998" t="s">
        <v>1012</v>
      </c>
      <c r="C267" s="1998" t="s">
        <v>1201</v>
      </c>
      <c r="F267" s="1999">
        <v>0</v>
      </c>
      <c r="G267" s="2001">
        <v>0</v>
      </c>
      <c r="H267" s="2007"/>
      <c r="I267" s="2007"/>
    </row>
    <row r="268" spans="2:9" ht="15" customHeight="1">
      <c r="B268" s="1998" t="s">
        <v>1012</v>
      </c>
      <c r="C268" s="1998" t="s">
        <v>1202</v>
      </c>
      <c r="F268" s="1999">
        <v>-0.70199999999999996</v>
      </c>
      <c r="G268" s="2001">
        <v>-0.97499999999999998</v>
      </c>
      <c r="H268" s="2007"/>
      <c r="I268" s="2007"/>
    </row>
    <row r="269" spans="2:9" ht="15" customHeight="1">
      <c r="B269" s="1998" t="s">
        <v>1012</v>
      </c>
      <c r="C269" s="1998" t="s">
        <v>1203</v>
      </c>
      <c r="F269" s="1999">
        <v>0</v>
      </c>
      <c r="G269" s="2001">
        <v>0</v>
      </c>
      <c r="H269" s="2007"/>
      <c r="I269" s="2007"/>
    </row>
    <row r="270" spans="2:9" ht="15" customHeight="1">
      <c r="B270" s="1998" t="s">
        <v>1012</v>
      </c>
      <c r="C270" s="1998" t="s">
        <v>1204</v>
      </c>
      <c r="F270" s="1999">
        <v>0</v>
      </c>
      <c r="G270" s="2001">
        <v>0</v>
      </c>
      <c r="H270" s="2007"/>
      <c r="I270" s="2007"/>
    </row>
    <row r="271" spans="2:9" ht="15" customHeight="1">
      <c r="B271" s="1998" t="s">
        <v>1012</v>
      </c>
      <c r="C271" s="1998" t="s">
        <v>1205</v>
      </c>
      <c r="F271" s="1999">
        <v>0</v>
      </c>
      <c r="G271" s="2001">
        <v>0</v>
      </c>
      <c r="H271" s="2007"/>
      <c r="I271" s="2007"/>
    </row>
    <row r="272" spans="2:9" ht="15" customHeight="1">
      <c r="B272" s="1998" t="s">
        <v>1012</v>
      </c>
      <c r="C272" s="1998" t="s">
        <v>1206</v>
      </c>
      <c r="F272" s="1999">
        <v>0</v>
      </c>
      <c r="G272" s="2001">
        <v>0</v>
      </c>
      <c r="H272" s="2007"/>
      <c r="I272" s="2007"/>
    </row>
    <row r="273" spans="2:9" ht="15" customHeight="1">
      <c r="B273" s="2008" t="s">
        <v>1012</v>
      </c>
      <c r="C273" s="2008" t="s">
        <v>1207</v>
      </c>
      <c r="D273" s="2009"/>
      <c r="E273" s="2009"/>
      <c r="F273" s="2010">
        <v>0</v>
      </c>
      <c r="G273" s="2011">
        <v>0</v>
      </c>
      <c r="H273" s="2012"/>
      <c r="I273" s="2012"/>
    </row>
    <row r="274" spans="2:9" ht="15" customHeight="1">
      <c r="B274" s="1998" t="s">
        <v>1012</v>
      </c>
      <c r="C274" s="1998" t="s">
        <v>1208</v>
      </c>
      <c r="F274" s="1999">
        <v>0</v>
      </c>
      <c r="G274" s="2001">
        <v>0</v>
      </c>
      <c r="H274" s="2007"/>
      <c r="I274" s="2007"/>
    </row>
    <row r="275" spans="2:9" ht="15" customHeight="1">
      <c r="B275" s="1998" t="s">
        <v>1012</v>
      </c>
      <c r="C275" s="1998" t="s">
        <v>1209</v>
      </c>
      <c r="F275" s="1999">
        <v>0</v>
      </c>
      <c r="G275" s="2001">
        <v>0</v>
      </c>
      <c r="H275" s="2007"/>
      <c r="I275" s="2007"/>
    </row>
    <row r="276" spans="2:9" ht="15" customHeight="1">
      <c r="B276" s="1998" t="s">
        <v>1012</v>
      </c>
      <c r="C276" s="1998" t="s">
        <v>1210</v>
      </c>
      <c r="F276" s="1999">
        <v>0</v>
      </c>
      <c r="G276" s="2001">
        <v>0</v>
      </c>
      <c r="H276" s="2007"/>
      <c r="I276" s="2007"/>
    </row>
    <row r="277" spans="2:9" ht="15" customHeight="1">
      <c r="B277" s="1998" t="s">
        <v>1012</v>
      </c>
      <c r="C277" s="1998" t="s">
        <v>1211</v>
      </c>
      <c r="F277" s="1999">
        <v>0</v>
      </c>
      <c r="G277" s="2001">
        <v>0</v>
      </c>
      <c r="H277" s="2007"/>
      <c r="I277" s="2007"/>
    </row>
    <row r="278" spans="2:9" ht="15" customHeight="1">
      <c r="B278" s="1998" t="s">
        <v>1012</v>
      </c>
      <c r="C278" s="1998" t="s">
        <v>1212</v>
      </c>
      <c r="F278" s="1999">
        <v>0</v>
      </c>
      <c r="G278" s="2001">
        <v>0</v>
      </c>
      <c r="H278" s="2007"/>
      <c r="I278" s="2007"/>
    </row>
    <row r="279" spans="2:9" ht="15" customHeight="1">
      <c r="B279" s="1998" t="s">
        <v>1012</v>
      </c>
      <c r="C279" s="1998" t="s">
        <v>1213</v>
      </c>
      <c r="F279" s="1999">
        <v>0</v>
      </c>
      <c r="G279" s="2001">
        <v>0</v>
      </c>
      <c r="H279" s="2007"/>
      <c r="I279" s="2007"/>
    </row>
    <row r="280" spans="2:9" ht="15" customHeight="1">
      <c r="B280" s="1998" t="s">
        <v>1012</v>
      </c>
      <c r="C280" s="1998" t="s">
        <v>1214</v>
      </c>
      <c r="F280" s="1999">
        <v>0</v>
      </c>
      <c r="G280" s="2001">
        <v>0</v>
      </c>
      <c r="H280" s="2007"/>
      <c r="I280" s="2007"/>
    </row>
    <row r="281" spans="2:9" ht="15" customHeight="1">
      <c r="B281" s="1998" t="s">
        <v>1012</v>
      </c>
      <c r="C281" s="1998" t="s">
        <v>1215</v>
      </c>
      <c r="F281" s="1999">
        <f>SUM(F267:F273)</f>
        <v>-0.70199999999999996</v>
      </c>
      <c r="G281" s="2001">
        <f>SUM(G267:G273)</f>
        <v>-0.97499999999999998</v>
      </c>
      <c r="H281" s="2001">
        <f>SUM(H267:H273)</f>
        <v>0</v>
      </c>
      <c r="I281" s="2001">
        <f>SUM(I267:I273)</f>
        <v>0</v>
      </c>
    </row>
    <row r="282" spans="2:9" ht="15" customHeight="1">
      <c r="B282" s="1998" t="s">
        <v>1012</v>
      </c>
      <c r="C282" s="1998" t="s">
        <v>1216</v>
      </c>
      <c r="F282" s="1999">
        <f>SUM(F274:F280)</f>
        <v>0</v>
      </c>
      <c r="G282" s="2001">
        <f>SUM(G274:G280)</f>
        <v>0</v>
      </c>
      <c r="H282" s="2001">
        <f>SUM(H274:H280)</f>
        <v>0</v>
      </c>
      <c r="I282" s="2001">
        <f>SUM(I274:I280)</f>
        <v>0</v>
      </c>
    </row>
    <row r="283" spans="2:9" ht="15" customHeight="1" thickBot="1">
      <c r="B283" s="2013"/>
      <c r="C283" s="2025" t="s">
        <v>1046</v>
      </c>
      <c r="D283" s="2014"/>
      <c r="E283" s="2014"/>
      <c r="F283" s="2026">
        <f>F281+F282</f>
        <v>-0.70199999999999996</v>
      </c>
      <c r="G283" s="2027">
        <f>G281+G282</f>
        <v>-0.97499999999999998</v>
      </c>
      <c r="H283" s="2027">
        <f>H281+H282</f>
        <v>0</v>
      </c>
      <c r="I283" s="2027">
        <f>I281+I282</f>
        <v>0</v>
      </c>
    </row>
    <row r="284" spans="2:9" ht="15" customHeight="1" thickTop="1">
      <c r="B284" s="2015"/>
      <c r="C284" s="2016" t="str">
        <f>$C$77</f>
        <v>Validation check to the total by performance commitment above in columns V to Y</v>
      </c>
      <c r="D284" s="2003"/>
      <c r="E284" s="2003"/>
      <c r="F284" s="2017" t="b">
        <f>F283=VLOOKUP($B282,$T$14:$Y$30,3,0)</f>
        <v>1</v>
      </c>
      <c r="G284" s="2018" t="b">
        <f>G283=VLOOKUP($B282,$T$14:$Y$30,4,0)</f>
        <v>1</v>
      </c>
      <c r="H284" s="2018" t="b">
        <f>H283=VLOOKUP($B282,$T$14:$Y$30,5,0)</f>
        <v>1</v>
      </c>
      <c r="I284" s="2018" t="b">
        <f>I283=VLOOKUP($B282,$T$14:$Y$30,6,0)</f>
        <v>1</v>
      </c>
    </row>
    <row r="285" spans="2:9" ht="15" customHeight="1">
      <c r="B285" s="2029" t="s">
        <v>1218</v>
      </c>
      <c r="C285" s="2030"/>
      <c r="D285" s="2031"/>
      <c r="E285" s="2031"/>
      <c r="F285" s="2032"/>
      <c r="G285" s="2032"/>
      <c r="H285" s="2032"/>
      <c r="I285" s="2032"/>
    </row>
    <row r="286" spans="2:9" ht="15" customHeight="1">
      <c r="B286" s="2029"/>
      <c r="C286" s="2030"/>
      <c r="D286" s="2031"/>
      <c r="E286" s="2031"/>
      <c r="F286" s="2032"/>
      <c r="G286" s="2032"/>
      <c r="H286" s="2032"/>
      <c r="I286" s="2032"/>
    </row>
    <row r="287" spans="2:9" ht="15" customHeight="1">
      <c r="B287" s="1998"/>
      <c r="C287" s="1998"/>
      <c r="F287" s="1998"/>
      <c r="I287" s="462" t="s">
        <v>1119</v>
      </c>
    </row>
    <row r="288" spans="2:9" ht="27.6">
      <c r="B288" s="1998"/>
      <c r="C288" s="1998"/>
      <c r="F288" s="2023" t="s">
        <v>968</v>
      </c>
      <c r="G288" s="1937" t="s">
        <v>980</v>
      </c>
      <c r="H288" s="1937" t="s">
        <v>985</v>
      </c>
      <c r="I288" s="2043" t="s">
        <v>1120</v>
      </c>
    </row>
    <row r="289" spans="2:10" ht="15" customHeight="1">
      <c r="B289" s="2028" t="s">
        <v>1014</v>
      </c>
      <c r="C289" s="1998"/>
      <c r="F289" s="2023" t="s">
        <v>141</v>
      </c>
      <c r="G289" s="1937" t="s">
        <v>141</v>
      </c>
      <c r="H289" s="1937" t="s">
        <v>141</v>
      </c>
      <c r="I289" s="1937" t="s">
        <v>141</v>
      </c>
    </row>
    <row r="290" spans="2:10" ht="15" customHeight="1">
      <c r="B290" s="1998" t="s">
        <v>1015</v>
      </c>
      <c r="C290" s="1998" t="s">
        <v>1201</v>
      </c>
      <c r="F290" s="1999">
        <v>0</v>
      </c>
      <c r="G290" s="2001">
        <v>0</v>
      </c>
      <c r="H290" s="2007"/>
      <c r="I290" s="2007"/>
    </row>
    <row r="291" spans="2:10" ht="15" customHeight="1">
      <c r="B291" s="1998" t="s">
        <v>1015</v>
      </c>
      <c r="C291" s="1998" t="s">
        <v>1202</v>
      </c>
      <c r="F291" s="1999">
        <v>-1.6428</v>
      </c>
      <c r="G291" s="2001">
        <v>-2.5752000000000002</v>
      </c>
      <c r="H291" s="2007"/>
      <c r="I291" s="2007"/>
    </row>
    <row r="292" spans="2:10" ht="15" customHeight="1">
      <c r="B292" s="1998" t="s">
        <v>1015</v>
      </c>
      <c r="C292" s="1998" t="s">
        <v>1203</v>
      </c>
      <c r="F292" s="1999">
        <v>0</v>
      </c>
      <c r="G292" s="2001">
        <v>0</v>
      </c>
      <c r="H292" s="2007"/>
      <c r="I292" s="2007"/>
    </row>
    <row r="293" spans="2:10" ht="15" customHeight="1">
      <c r="B293" s="1998" t="s">
        <v>1015</v>
      </c>
      <c r="C293" s="1998" t="s">
        <v>1204</v>
      </c>
      <c r="F293" s="1999">
        <v>0</v>
      </c>
      <c r="G293" s="2001">
        <v>0</v>
      </c>
      <c r="H293" s="2007"/>
      <c r="I293" s="2007"/>
    </row>
    <row r="294" spans="2:10" ht="15" customHeight="1">
      <c r="B294" s="1998" t="s">
        <v>1015</v>
      </c>
      <c r="C294" s="1998" t="s">
        <v>1205</v>
      </c>
      <c r="F294" s="1999">
        <v>0</v>
      </c>
      <c r="G294" s="2001">
        <v>0</v>
      </c>
      <c r="H294" s="2007"/>
      <c r="I294" s="2007"/>
    </row>
    <row r="295" spans="2:10" ht="15" customHeight="1">
      <c r="B295" s="1998" t="s">
        <v>1015</v>
      </c>
      <c r="C295" s="1998" t="s">
        <v>1206</v>
      </c>
      <c r="F295" s="1999">
        <v>0</v>
      </c>
      <c r="G295" s="2001">
        <v>0</v>
      </c>
      <c r="H295" s="2007"/>
      <c r="I295" s="2007"/>
    </row>
    <row r="296" spans="2:10" ht="15" customHeight="1">
      <c r="B296" s="2008" t="s">
        <v>1015</v>
      </c>
      <c r="C296" s="2008" t="s">
        <v>1207</v>
      </c>
      <c r="D296" s="2009"/>
      <c r="E296" s="2009"/>
      <c r="F296" s="2010">
        <v>0</v>
      </c>
      <c r="G296" s="2011">
        <v>0</v>
      </c>
      <c r="H296" s="2012"/>
      <c r="I296" s="2012"/>
      <c r="J296" s="643"/>
    </row>
    <row r="297" spans="2:10" ht="15" customHeight="1">
      <c r="B297" s="1998" t="s">
        <v>1015</v>
      </c>
      <c r="C297" s="1998" t="s">
        <v>1208</v>
      </c>
      <c r="F297" s="1999">
        <v>0</v>
      </c>
      <c r="G297" s="2001">
        <v>0</v>
      </c>
      <c r="H297" s="2007"/>
      <c r="I297" s="2007"/>
    </row>
    <row r="298" spans="2:10" ht="15" customHeight="1">
      <c r="B298" s="1998" t="s">
        <v>1015</v>
      </c>
      <c r="C298" s="1998" t="s">
        <v>1209</v>
      </c>
      <c r="F298" s="1999">
        <v>0</v>
      </c>
      <c r="G298" s="2001">
        <v>0</v>
      </c>
      <c r="H298" s="2007"/>
      <c r="I298" s="2007"/>
    </row>
    <row r="299" spans="2:10" ht="15" customHeight="1">
      <c r="B299" s="1998" t="s">
        <v>1015</v>
      </c>
      <c r="C299" s="1998" t="s">
        <v>1210</v>
      </c>
      <c r="F299" s="1999">
        <v>0</v>
      </c>
      <c r="G299" s="2001">
        <v>0</v>
      </c>
      <c r="H299" s="2007"/>
      <c r="I299" s="2007"/>
    </row>
    <row r="300" spans="2:10" ht="15" customHeight="1">
      <c r="B300" s="1998" t="s">
        <v>1015</v>
      </c>
      <c r="C300" s="1998" t="s">
        <v>1211</v>
      </c>
      <c r="F300" s="1999">
        <v>0</v>
      </c>
      <c r="G300" s="2001">
        <v>0</v>
      </c>
      <c r="H300" s="2007"/>
      <c r="I300" s="2007"/>
    </row>
    <row r="301" spans="2:10" ht="15" customHeight="1">
      <c r="B301" s="1998" t="s">
        <v>1015</v>
      </c>
      <c r="C301" s="1998" t="s">
        <v>1212</v>
      </c>
      <c r="F301" s="1999">
        <v>0</v>
      </c>
      <c r="G301" s="2001">
        <v>0</v>
      </c>
      <c r="H301" s="2007"/>
      <c r="I301" s="2007"/>
    </row>
    <row r="302" spans="2:10" ht="15" customHeight="1">
      <c r="B302" s="1998" t="s">
        <v>1015</v>
      </c>
      <c r="C302" s="1998" t="s">
        <v>1213</v>
      </c>
      <c r="F302" s="1999">
        <v>0</v>
      </c>
      <c r="G302" s="2001">
        <v>0</v>
      </c>
      <c r="H302" s="2007"/>
      <c r="I302" s="2007"/>
    </row>
    <row r="303" spans="2:10" ht="15" customHeight="1">
      <c r="B303" s="1998" t="s">
        <v>1015</v>
      </c>
      <c r="C303" s="1998" t="s">
        <v>1214</v>
      </c>
      <c r="F303" s="1999">
        <v>0</v>
      </c>
      <c r="G303" s="2001">
        <v>0</v>
      </c>
      <c r="H303" s="2007"/>
      <c r="I303" s="2007"/>
    </row>
    <row r="304" spans="2:10" ht="15" customHeight="1">
      <c r="B304" s="1998" t="s">
        <v>1015</v>
      </c>
      <c r="C304" s="1998" t="s">
        <v>1215</v>
      </c>
      <c r="F304" s="1999">
        <f>SUM(F290:F296)</f>
        <v>-1.6428</v>
      </c>
      <c r="G304" s="2001">
        <f>SUM(G290:G296)</f>
        <v>-2.5752000000000002</v>
      </c>
      <c r="H304" s="2001">
        <f>SUM(H290:H296)</f>
        <v>0</v>
      </c>
      <c r="I304" s="2001">
        <f>SUM(I290:I296)</f>
        <v>0</v>
      </c>
    </row>
    <row r="305" spans="2:9" ht="15" customHeight="1">
      <c r="B305" s="1998" t="s">
        <v>1015</v>
      </c>
      <c r="C305" s="1998" t="s">
        <v>1216</v>
      </c>
      <c r="F305" s="1999">
        <f>SUM(F297:F303)</f>
        <v>0</v>
      </c>
      <c r="G305" s="2001">
        <f>SUM(G297:G303)</f>
        <v>0</v>
      </c>
      <c r="H305" s="2001">
        <f>SUM(H297:H303)</f>
        <v>0</v>
      </c>
      <c r="I305" s="2001">
        <f>SUM(I297:I303)</f>
        <v>0</v>
      </c>
    </row>
    <row r="306" spans="2:9" ht="15" customHeight="1" thickBot="1">
      <c r="B306" s="2013"/>
      <c r="C306" s="2025" t="s">
        <v>1046</v>
      </c>
      <c r="D306" s="2014"/>
      <c r="E306" s="2014"/>
      <c r="F306" s="2026">
        <f>F304+F305</f>
        <v>-1.6428</v>
      </c>
      <c r="G306" s="2027">
        <f>G304+G305</f>
        <v>-2.5752000000000002</v>
      </c>
      <c r="H306" s="2027">
        <f>H304+H305</f>
        <v>0</v>
      </c>
      <c r="I306" s="2027">
        <f>I304+I305</f>
        <v>0</v>
      </c>
    </row>
    <row r="307" spans="2:9" ht="15" customHeight="1" thickTop="1">
      <c r="B307" s="2015"/>
      <c r="C307" s="2016" t="str">
        <f>$C$77</f>
        <v>Validation check to the total by performance commitment above in columns V to Y</v>
      </c>
      <c r="D307" s="2003"/>
      <c r="E307" s="2003"/>
      <c r="F307" s="2017" t="b">
        <f>F306=VLOOKUP($B305,$T$14:$Y$30,3,0)</f>
        <v>1</v>
      </c>
      <c r="G307" s="2018" t="b">
        <f>G306=VLOOKUP($B305,$T$14:$Y$30,4,0)</f>
        <v>1</v>
      </c>
      <c r="H307" s="2018" t="b">
        <f>H306=VLOOKUP($B305,$T$14:$Y$30,5,0)</f>
        <v>1</v>
      </c>
      <c r="I307" s="2018" t="b">
        <f>I306=VLOOKUP($B305,$T$14:$Y$30,6,0)</f>
        <v>1</v>
      </c>
    </row>
    <row r="308" spans="2:9" ht="15" customHeight="1">
      <c r="B308" s="2033" t="s">
        <v>1221</v>
      </c>
      <c r="C308" s="2030"/>
      <c r="D308" s="2031"/>
      <c r="E308" s="2031"/>
      <c r="F308" s="2032"/>
      <c r="G308" s="2032"/>
      <c r="H308" s="2032"/>
      <c r="I308" s="2032"/>
    </row>
    <row r="309" spans="2:9" ht="15" customHeight="1">
      <c r="B309" s="2033" t="s">
        <v>1184</v>
      </c>
      <c r="C309" s="2030"/>
      <c r="D309" s="2031"/>
      <c r="E309" s="2031"/>
      <c r="F309" s="2032"/>
      <c r="G309" s="2032"/>
      <c r="H309" s="2032"/>
      <c r="I309" s="2032"/>
    </row>
    <row r="310" spans="2:9" ht="15" customHeight="1">
      <c r="B310" s="1998"/>
      <c r="C310" s="1998"/>
      <c r="F310" s="1998"/>
      <c r="I310" s="462" t="s">
        <v>1119</v>
      </c>
    </row>
    <row r="311" spans="2:9" ht="27.6">
      <c r="B311" s="1998"/>
      <c r="C311" s="1998"/>
      <c r="F311" s="2023" t="s">
        <v>968</v>
      </c>
      <c r="G311" s="1937" t="s">
        <v>980</v>
      </c>
      <c r="H311" s="1937" t="s">
        <v>985</v>
      </c>
      <c r="I311" s="2043" t="s">
        <v>1120</v>
      </c>
    </row>
    <row r="312" spans="2:9" ht="15" customHeight="1">
      <c r="B312" s="2028" t="s">
        <v>1017</v>
      </c>
      <c r="C312" s="1998"/>
      <c r="F312" s="2023" t="s">
        <v>141</v>
      </c>
      <c r="G312" s="1937" t="s">
        <v>141</v>
      </c>
      <c r="H312" s="1937" t="s">
        <v>141</v>
      </c>
      <c r="I312" s="1937" t="s">
        <v>141</v>
      </c>
    </row>
    <row r="313" spans="2:9" ht="15" customHeight="1">
      <c r="B313" s="1998" t="s">
        <v>1018</v>
      </c>
      <c r="C313" s="1998" t="s">
        <v>1201</v>
      </c>
      <c r="F313" s="1999">
        <v>-0.80630999999999997</v>
      </c>
      <c r="G313" s="2001">
        <v>-1.2138</v>
      </c>
      <c r="H313" s="2007"/>
      <c r="I313" s="2007"/>
    </row>
    <row r="314" spans="2:9" ht="15" customHeight="1">
      <c r="B314" s="1998" t="s">
        <v>1018</v>
      </c>
      <c r="C314" s="1998" t="s">
        <v>1202</v>
      </c>
      <c r="F314" s="1999">
        <v>-1.8813899999999999</v>
      </c>
      <c r="G314" s="2001">
        <v>-2.8321999999999998</v>
      </c>
      <c r="H314" s="2007"/>
      <c r="I314" s="2007"/>
    </row>
    <row r="315" spans="2:9" ht="15" customHeight="1">
      <c r="B315" s="1998" t="s">
        <v>1018</v>
      </c>
      <c r="C315" s="1998" t="s">
        <v>1203</v>
      </c>
      <c r="F315" s="1999">
        <v>0</v>
      </c>
      <c r="G315" s="2001">
        <v>0</v>
      </c>
      <c r="H315" s="2007"/>
      <c r="I315" s="2007"/>
    </row>
    <row r="316" spans="2:9" ht="15" customHeight="1">
      <c r="B316" s="1998" t="s">
        <v>1018</v>
      </c>
      <c r="C316" s="1998" t="s">
        <v>1204</v>
      </c>
      <c r="F316" s="1999">
        <v>0</v>
      </c>
      <c r="G316" s="2001">
        <v>0</v>
      </c>
      <c r="H316" s="2007"/>
      <c r="I316" s="2007"/>
    </row>
    <row r="317" spans="2:9" ht="15" customHeight="1">
      <c r="B317" s="1998" t="s">
        <v>1018</v>
      </c>
      <c r="C317" s="1998" t="s">
        <v>1205</v>
      </c>
      <c r="F317" s="1999">
        <v>0</v>
      </c>
      <c r="G317" s="2001">
        <v>0</v>
      </c>
      <c r="H317" s="2007"/>
      <c r="I317" s="2007"/>
    </row>
    <row r="318" spans="2:9" ht="15" customHeight="1">
      <c r="B318" s="1998" t="s">
        <v>1018</v>
      </c>
      <c r="C318" s="1998" t="s">
        <v>1206</v>
      </c>
      <c r="F318" s="1999">
        <v>0</v>
      </c>
      <c r="G318" s="2001">
        <v>0</v>
      </c>
      <c r="H318" s="2007"/>
      <c r="I318" s="2007"/>
    </row>
    <row r="319" spans="2:9" ht="15" customHeight="1">
      <c r="B319" s="2008" t="s">
        <v>1018</v>
      </c>
      <c r="C319" s="2008" t="s">
        <v>1207</v>
      </c>
      <c r="D319" s="2009"/>
      <c r="E319" s="2009"/>
      <c r="F319" s="2010">
        <v>0</v>
      </c>
      <c r="G319" s="2011">
        <v>0</v>
      </c>
      <c r="H319" s="2012"/>
      <c r="I319" s="2012"/>
    </row>
    <row r="320" spans="2:9" ht="15" customHeight="1">
      <c r="B320" s="1998" t="s">
        <v>1018</v>
      </c>
      <c r="C320" s="1998" t="s">
        <v>1208</v>
      </c>
      <c r="F320" s="1999">
        <v>0</v>
      </c>
      <c r="G320" s="2001">
        <v>0</v>
      </c>
      <c r="H320" s="2007"/>
      <c r="I320" s="2007"/>
    </row>
    <row r="321" spans="2:9" ht="15" customHeight="1">
      <c r="B321" s="1998" t="s">
        <v>1018</v>
      </c>
      <c r="C321" s="1998" t="s">
        <v>1209</v>
      </c>
      <c r="F321" s="1999">
        <v>0</v>
      </c>
      <c r="G321" s="2001">
        <v>0</v>
      </c>
      <c r="H321" s="2007"/>
      <c r="I321" s="2007"/>
    </row>
    <row r="322" spans="2:9" ht="15" customHeight="1">
      <c r="B322" s="1998" t="s">
        <v>1018</v>
      </c>
      <c r="C322" s="1998" t="s">
        <v>1210</v>
      </c>
      <c r="F322" s="1999">
        <v>0</v>
      </c>
      <c r="G322" s="2001">
        <v>0</v>
      </c>
      <c r="H322" s="2007"/>
      <c r="I322" s="2007"/>
    </row>
    <row r="323" spans="2:9" ht="15" customHeight="1">
      <c r="B323" s="1998" t="s">
        <v>1018</v>
      </c>
      <c r="C323" s="1998" t="s">
        <v>1211</v>
      </c>
      <c r="F323" s="1999">
        <v>0</v>
      </c>
      <c r="G323" s="2001">
        <v>0</v>
      </c>
      <c r="H323" s="2007"/>
      <c r="I323" s="2007"/>
    </row>
    <row r="324" spans="2:9" ht="15" customHeight="1">
      <c r="B324" s="1998" t="s">
        <v>1018</v>
      </c>
      <c r="C324" s="1998" t="s">
        <v>1212</v>
      </c>
      <c r="F324" s="1999">
        <v>0</v>
      </c>
      <c r="G324" s="2001">
        <v>0</v>
      </c>
      <c r="H324" s="2007"/>
      <c r="I324" s="2007"/>
    </row>
    <row r="325" spans="2:9" ht="15" customHeight="1">
      <c r="B325" s="1998" t="s">
        <v>1018</v>
      </c>
      <c r="C325" s="1998" t="s">
        <v>1213</v>
      </c>
      <c r="F325" s="1999">
        <v>0</v>
      </c>
      <c r="G325" s="2001">
        <v>0</v>
      </c>
      <c r="H325" s="2007"/>
      <c r="I325" s="2007"/>
    </row>
    <row r="326" spans="2:9" ht="15" customHeight="1">
      <c r="B326" s="1998" t="s">
        <v>1018</v>
      </c>
      <c r="C326" s="1998" t="s">
        <v>1214</v>
      </c>
      <c r="F326" s="1999">
        <v>0</v>
      </c>
      <c r="G326" s="2001">
        <v>0</v>
      </c>
      <c r="H326" s="2007"/>
      <c r="I326" s="2007"/>
    </row>
    <row r="327" spans="2:9" ht="15" customHeight="1">
      <c r="B327" s="1998" t="s">
        <v>1018</v>
      </c>
      <c r="C327" s="1998" t="s">
        <v>1215</v>
      </c>
      <c r="F327" s="1999">
        <f>SUM(F313:F319)</f>
        <v>-2.6877</v>
      </c>
      <c r="G327" s="2001">
        <f>SUM(G313:G319)</f>
        <v>-4.0459999999999994</v>
      </c>
      <c r="H327" s="2001">
        <f>SUM(H313:H319)</f>
        <v>0</v>
      </c>
      <c r="I327" s="2001">
        <f>SUM(I313:I319)</f>
        <v>0</v>
      </c>
    </row>
    <row r="328" spans="2:9" ht="15" customHeight="1">
      <c r="B328" s="1998" t="s">
        <v>1018</v>
      </c>
      <c r="C328" s="1998" t="s">
        <v>1216</v>
      </c>
      <c r="F328" s="1999">
        <f>SUM(F320:F326)</f>
        <v>0</v>
      </c>
      <c r="G328" s="2001">
        <f>SUM(G320:G326)</f>
        <v>0</v>
      </c>
      <c r="H328" s="2001">
        <f>SUM(H320:H326)</f>
        <v>0</v>
      </c>
      <c r="I328" s="2001">
        <f>SUM(I320:I326)</f>
        <v>0</v>
      </c>
    </row>
    <row r="329" spans="2:9" ht="15" customHeight="1" thickBot="1">
      <c r="B329" s="2013"/>
      <c r="C329" s="2025" t="s">
        <v>1046</v>
      </c>
      <c r="D329" s="2014"/>
      <c r="E329" s="2014"/>
      <c r="F329" s="2026">
        <f>F327+F328</f>
        <v>-2.6877</v>
      </c>
      <c r="G329" s="2027">
        <f>G327+G328</f>
        <v>-4.0459999999999994</v>
      </c>
      <c r="H329" s="2027">
        <f>H327+H328</f>
        <v>0</v>
      </c>
      <c r="I329" s="2027">
        <f>I327+I328</f>
        <v>0</v>
      </c>
    </row>
    <row r="330" spans="2:9" ht="15" customHeight="1" thickTop="1">
      <c r="B330" s="2015"/>
      <c r="C330" s="2016" t="str">
        <f>$C$77</f>
        <v>Validation check to the total by performance commitment above in columns V to Y</v>
      </c>
      <c r="D330" s="2003"/>
      <c r="E330" s="2003"/>
      <c r="F330" s="2017" t="b">
        <f>F329=VLOOKUP($B328,$T$14:$Y$30,3,0)</f>
        <v>1</v>
      </c>
      <c r="G330" s="2018" t="b">
        <f>G329=VLOOKUP($B328,$T$14:$Y$30,4,0)</f>
        <v>1</v>
      </c>
      <c r="H330" s="2018" t="b">
        <f>H329=VLOOKUP($B328,$T$14:$Y$30,5,0)</f>
        <v>1</v>
      </c>
      <c r="I330" s="2018" t="b">
        <f>I329=VLOOKUP($B328,$T$14:$Y$30,6,0)</f>
        <v>1</v>
      </c>
    </row>
    <row r="331" spans="2:9" ht="15" customHeight="1">
      <c r="B331" s="2029" t="s">
        <v>1218</v>
      </c>
      <c r="C331" s="2030"/>
      <c r="D331" s="2031"/>
      <c r="E331" s="2031"/>
      <c r="F331" s="2032"/>
      <c r="G331" s="2032"/>
      <c r="H331" s="2032"/>
      <c r="I331" s="2032"/>
    </row>
    <row r="332" spans="2:9" ht="15" customHeight="1">
      <c r="B332" s="2029"/>
      <c r="C332" s="2030"/>
      <c r="D332" s="2031"/>
      <c r="E332" s="2031"/>
      <c r="F332" s="2032"/>
      <c r="G332" s="2032"/>
      <c r="H332" s="2032"/>
      <c r="I332" s="2032"/>
    </row>
    <row r="333" spans="2:9" ht="15" customHeight="1">
      <c r="B333" s="1998"/>
      <c r="C333" s="1998"/>
      <c r="F333" s="1998"/>
      <c r="I333" s="462" t="s">
        <v>1119</v>
      </c>
    </row>
    <row r="334" spans="2:9" ht="27.6">
      <c r="B334" s="1998"/>
      <c r="C334" s="1998"/>
      <c r="F334" s="2023" t="s">
        <v>968</v>
      </c>
      <c r="G334" s="1937" t="s">
        <v>980</v>
      </c>
      <c r="H334" s="1937" t="s">
        <v>985</v>
      </c>
      <c r="I334" s="2043" t="s">
        <v>1120</v>
      </c>
    </row>
    <row r="335" spans="2:9" ht="15" customHeight="1">
      <c r="B335" s="2028" t="s">
        <v>1021</v>
      </c>
      <c r="C335" s="1998"/>
      <c r="F335" s="2023" t="s">
        <v>141</v>
      </c>
      <c r="G335" s="1937" t="s">
        <v>141</v>
      </c>
      <c r="H335" s="1937" t="s">
        <v>141</v>
      </c>
      <c r="I335" s="1937" t="s">
        <v>141</v>
      </c>
    </row>
    <row r="336" spans="2:9" ht="15" customHeight="1">
      <c r="B336" s="1998" t="s">
        <v>1022</v>
      </c>
      <c r="C336" s="1998" t="s">
        <v>1201</v>
      </c>
      <c r="F336" s="1999">
        <v>0</v>
      </c>
      <c r="G336" s="2001">
        <v>0</v>
      </c>
      <c r="H336" s="2007"/>
      <c r="I336" s="2007"/>
    </row>
    <row r="337" spans="2:9" ht="15" customHeight="1">
      <c r="B337" s="1998" t="s">
        <v>1022</v>
      </c>
      <c r="C337" s="1998" t="s">
        <v>1202</v>
      </c>
      <c r="F337" s="1999">
        <v>-8.8499999999999801E-2</v>
      </c>
      <c r="G337" s="2001">
        <v>-0.13650000000000001</v>
      </c>
      <c r="H337" s="2007"/>
      <c r="I337" s="2007"/>
    </row>
    <row r="338" spans="2:9" ht="15" customHeight="1">
      <c r="B338" s="1998" t="s">
        <v>1022</v>
      </c>
      <c r="C338" s="1998" t="s">
        <v>1203</v>
      </c>
      <c r="F338" s="1999">
        <v>0</v>
      </c>
      <c r="G338" s="2001">
        <v>0</v>
      </c>
      <c r="H338" s="2007"/>
      <c r="I338" s="2007"/>
    </row>
    <row r="339" spans="2:9" ht="15" customHeight="1">
      <c r="B339" s="1998" t="s">
        <v>1022</v>
      </c>
      <c r="C339" s="1998" t="s">
        <v>1204</v>
      </c>
      <c r="F339" s="1999">
        <v>0</v>
      </c>
      <c r="G339" s="2001">
        <v>0</v>
      </c>
      <c r="H339" s="2007"/>
      <c r="I339" s="2007"/>
    </row>
    <row r="340" spans="2:9" ht="15" customHeight="1">
      <c r="B340" s="1998" t="s">
        <v>1022</v>
      </c>
      <c r="C340" s="1998" t="s">
        <v>1205</v>
      </c>
      <c r="F340" s="1999">
        <v>-8.8499999999999995E-2</v>
      </c>
      <c r="G340" s="2001">
        <v>-0.13650000000000001</v>
      </c>
      <c r="H340" s="2007"/>
      <c r="I340" s="2007"/>
    </row>
    <row r="341" spans="2:9" ht="15" customHeight="1">
      <c r="B341" s="1998" t="s">
        <v>1022</v>
      </c>
      <c r="C341" s="1998" t="s">
        <v>1206</v>
      </c>
      <c r="F341" s="1999">
        <v>0</v>
      </c>
      <c r="G341" s="2001">
        <v>0</v>
      </c>
      <c r="H341" s="2007"/>
      <c r="I341" s="2007"/>
    </row>
    <row r="342" spans="2:9" ht="15" customHeight="1">
      <c r="B342" s="2008" t="s">
        <v>1022</v>
      </c>
      <c r="C342" s="2008" t="s">
        <v>1207</v>
      </c>
      <c r="D342" s="2009"/>
      <c r="E342" s="2009"/>
      <c r="F342" s="2010">
        <v>0</v>
      </c>
      <c r="G342" s="2011">
        <v>0</v>
      </c>
      <c r="H342" s="2012"/>
      <c r="I342" s="2012"/>
    </row>
    <row r="343" spans="2:9" ht="15" customHeight="1">
      <c r="B343" s="1998" t="s">
        <v>1022</v>
      </c>
      <c r="C343" s="1998" t="s">
        <v>1208</v>
      </c>
      <c r="F343" s="1999">
        <v>0</v>
      </c>
      <c r="G343" s="2001">
        <v>0</v>
      </c>
      <c r="H343" s="2007"/>
      <c r="I343" s="2007"/>
    </row>
    <row r="344" spans="2:9" ht="15" customHeight="1">
      <c r="B344" s="1998" t="s">
        <v>1022</v>
      </c>
      <c r="C344" s="1998" t="s">
        <v>1209</v>
      </c>
      <c r="F344" s="1999">
        <v>0</v>
      </c>
      <c r="G344" s="2001">
        <v>0</v>
      </c>
      <c r="H344" s="2007"/>
      <c r="I344" s="2007"/>
    </row>
    <row r="345" spans="2:9" ht="15" customHeight="1">
      <c r="B345" s="1998" t="s">
        <v>1022</v>
      </c>
      <c r="C345" s="1998" t="s">
        <v>1210</v>
      </c>
      <c r="F345" s="1999">
        <v>0</v>
      </c>
      <c r="G345" s="2001">
        <v>0</v>
      </c>
      <c r="H345" s="2007"/>
      <c r="I345" s="2007"/>
    </row>
    <row r="346" spans="2:9" ht="15" customHeight="1">
      <c r="B346" s="1998" t="s">
        <v>1022</v>
      </c>
      <c r="C346" s="1998" t="s">
        <v>1211</v>
      </c>
      <c r="F346" s="1999">
        <v>0</v>
      </c>
      <c r="G346" s="2001">
        <v>0</v>
      </c>
      <c r="H346" s="2007"/>
      <c r="I346" s="2007"/>
    </row>
    <row r="347" spans="2:9" ht="15" customHeight="1">
      <c r="B347" s="1998" t="s">
        <v>1022</v>
      </c>
      <c r="C347" s="1998" t="s">
        <v>1212</v>
      </c>
      <c r="F347" s="1999">
        <v>0</v>
      </c>
      <c r="G347" s="2001">
        <v>0</v>
      </c>
      <c r="H347" s="2007"/>
      <c r="I347" s="2007"/>
    </row>
    <row r="348" spans="2:9" ht="15" customHeight="1">
      <c r="B348" s="1998" t="s">
        <v>1022</v>
      </c>
      <c r="C348" s="1998" t="s">
        <v>1213</v>
      </c>
      <c r="F348" s="1999">
        <v>0</v>
      </c>
      <c r="G348" s="2001">
        <v>0</v>
      </c>
      <c r="H348" s="2007"/>
      <c r="I348" s="2007"/>
    </row>
    <row r="349" spans="2:9" ht="15" customHeight="1">
      <c r="B349" s="1998" t="s">
        <v>1022</v>
      </c>
      <c r="C349" s="1998" t="s">
        <v>1214</v>
      </c>
      <c r="F349" s="1999">
        <v>0</v>
      </c>
      <c r="G349" s="2001">
        <v>0</v>
      </c>
      <c r="H349" s="2007"/>
      <c r="I349" s="2007"/>
    </row>
    <row r="350" spans="2:9" ht="15" customHeight="1">
      <c r="B350" s="1998" t="s">
        <v>1022</v>
      </c>
      <c r="C350" s="1998" t="s">
        <v>1215</v>
      </c>
      <c r="F350" s="1999">
        <f>SUM(F336:F342)</f>
        <v>-0.1769999999999998</v>
      </c>
      <c r="G350" s="2001">
        <f>SUM(G336:G342)</f>
        <v>-0.27300000000000002</v>
      </c>
      <c r="H350" s="2001">
        <f>SUM(H336:H342)</f>
        <v>0</v>
      </c>
      <c r="I350" s="2001">
        <f>SUM(I336:I342)</f>
        <v>0</v>
      </c>
    </row>
    <row r="351" spans="2:9" ht="15" customHeight="1">
      <c r="B351" s="1998" t="s">
        <v>1022</v>
      </c>
      <c r="C351" s="1998" t="s">
        <v>1216</v>
      </c>
      <c r="F351" s="1999">
        <f>SUM(F343:F349)</f>
        <v>0</v>
      </c>
      <c r="G351" s="2001">
        <f>SUM(G343:G349)</f>
        <v>0</v>
      </c>
      <c r="H351" s="2001">
        <f>SUM(H343:H349)</f>
        <v>0</v>
      </c>
      <c r="I351" s="2001">
        <f>SUM(I343:I349)</f>
        <v>0</v>
      </c>
    </row>
    <row r="352" spans="2:9" ht="15" customHeight="1" thickBot="1">
      <c r="B352" s="2013"/>
      <c r="C352" s="2025" t="s">
        <v>1046</v>
      </c>
      <c r="D352" s="2014"/>
      <c r="E352" s="2014"/>
      <c r="F352" s="2026">
        <f>F350+F351</f>
        <v>-0.1769999999999998</v>
      </c>
      <c r="G352" s="2027">
        <f>G350+G351</f>
        <v>-0.27300000000000002</v>
      </c>
      <c r="H352" s="2027">
        <f>H350+H351</f>
        <v>0</v>
      </c>
      <c r="I352" s="2027">
        <f>I350+I351</f>
        <v>0</v>
      </c>
    </row>
    <row r="353" spans="2:9" ht="15" customHeight="1" thickTop="1">
      <c r="B353" s="2015"/>
      <c r="C353" s="2016" t="str">
        <f>$C$77</f>
        <v>Validation check to the total by performance commitment above in columns V to Y</v>
      </c>
      <c r="D353" s="2003"/>
      <c r="E353" s="2003"/>
      <c r="F353" s="2017" t="b">
        <f>F352=VLOOKUP($B351,$T$14:$Y$30,3,0)</f>
        <v>1</v>
      </c>
      <c r="G353" s="2018" t="b">
        <f>G352=VLOOKUP($B351,$T$14:$Y$30,4,0)</f>
        <v>1</v>
      </c>
      <c r="H353" s="2018" t="b">
        <f>H352=VLOOKUP($B351,$T$14:$Y$30,5,0)</f>
        <v>1</v>
      </c>
      <c r="I353" s="2018" t="b">
        <f>I352=VLOOKUP($B351,$T$14:$Y$30,6,0)</f>
        <v>1</v>
      </c>
    </row>
    <row r="354" spans="2:9" ht="15" customHeight="1">
      <c r="B354" s="2029" t="s">
        <v>1218</v>
      </c>
      <c r="C354" s="2030"/>
      <c r="D354" s="2031"/>
      <c r="E354" s="2031"/>
      <c r="F354" s="2032"/>
      <c r="G354" s="2032"/>
      <c r="H354" s="2032"/>
      <c r="I354" s="2032"/>
    </row>
    <row r="355" spans="2:9" ht="15" customHeight="1">
      <c r="B355" s="2029"/>
      <c r="C355" s="2030"/>
      <c r="D355" s="2031"/>
      <c r="E355" s="2031"/>
      <c r="F355" s="2032"/>
      <c r="G355" s="2032"/>
      <c r="H355" s="2032"/>
      <c r="I355" s="2032"/>
    </row>
    <row r="356" spans="2:9" ht="15" customHeight="1">
      <c r="B356" s="1998"/>
      <c r="C356" s="1998"/>
      <c r="F356" s="1998"/>
      <c r="I356" s="462" t="s">
        <v>1119</v>
      </c>
    </row>
    <row r="357" spans="2:9" ht="27.6">
      <c r="B357" s="1998"/>
      <c r="C357" s="1998"/>
      <c r="F357" s="2023" t="s">
        <v>968</v>
      </c>
      <c r="G357" s="1937" t="s">
        <v>980</v>
      </c>
      <c r="H357" s="1937" t="s">
        <v>985</v>
      </c>
      <c r="I357" s="2043" t="s">
        <v>1120</v>
      </c>
    </row>
    <row r="358" spans="2:9" ht="15" customHeight="1">
      <c r="B358" s="2028" t="s">
        <v>1025</v>
      </c>
      <c r="C358" s="1998"/>
      <c r="F358" s="2023" t="s">
        <v>141</v>
      </c>
      <c r="G358" s="1937" t="s">
        <v>141</v>
      </c>
      <c r="H358" s="1937" t="s">
        <v>141</v>
      </c>
      <c r="I358" s="1937" t="s">
        <v>141</v>
      </c>
    </row>
    <row r="359" spans="2:9" ht="15" customHeight="1">
      <c r="B359" s="1998" t="s">
        <v>1026</v>
      </c>
      <c r="C359" s="1998" t="s">
        <v>1201</v>
      </c>
      <c r="F359" s="1999">
        <v>-0.32340000000000002</v>
      </c>
      <c r="G359" s="2001">
        <v>-0.48180000000000001</v>
      </c>
      <c r="H359" s="2007"/>
      <c r="I359" s="2007"/>
    </row>
    <row r="360" spans="2:9" ht="15" customHeight="1">
      <c r="B360" s="1998" t="s">
        <v>1026</v>
      </c>
      <c r="C360" s="1998" t="s">
        <v>1202</v>
      </c>
      <c r="F360" s="1999">
        <v>0</v>
      </c>
      <c r="G360" s="2001">
        <v>0</v>
      </c>
      <c r="H360" s="2007"/>
      <c r="I360" s="2007"/>
    </row>
    <row r="361" spans="2:9" ht="15" customHeight="1">
      <c r="B361" s="1998" t="s">
        <v>1026</v>
      </c>
      <c r="C361" s="1998" t="s">
        <v>1203</v>
      </c>
      <c r="F361" s="1999">
        <v>0</v>
      </c>
      <c r="G361" s="2001">
        <v>0</v>
      </c>
      <c r="H361" s="2007"/>
      <c r="I361" s="2007"/>
    </row>
    <row r="362" spans="2:9" ht="15" customHeight="1">
      <c r="B362" s="1998" t="s">
        <v>1026</v>
      </c>
      <c r="C362" s="1998" t="s">
        <v>1204</v>
      </c>
      <c r="F362" s="1999">
        <v>0</v>
      </c>
      <c r="G362" s="2001">
        <v>0</v>
      </c>
      <c r="H362" s="2007"/>
      <c r="I362" s="2007"/>
    </row>
    <row r="363" spans="2:9" ht="15" customHeight="1">
      <c r="B363" s="1998" t="s">
        <v>1026</v>
      </c>
      <c r="C363" s="1998" t="s">
        <v>1205</v>
      </c>
      <c r="F363" s="1999">
        <v>0</v>
      </c>
      <c r="G363" s="2001">
        <v>0</v>
      </c>
      <c r="H363" s="2007"/>
      <c r="I363" s="2007"/>
    </row>
    <row r="364" spans="2:9" ht="15" customHeight="1">
      <c r="B364" s="1998" t="s">
        <v>1026</v>
      </c>
      <c r="C364" s="1998" t="s">
        <v>1206</v>
      </c>
      <c r="F364" s="1999">
        <v>0</v>
      </c>
      <c r="G364" s="2001">
        <v>0</v>
      </c>
      <c r="H364" s="2007"/>
      <c r="I364" s="2007"/>
    </row>
    <row r="365" spans="2:9" ht="15" customHeight="1">
      <c r="B365" s="2008" t="s">
        <v>1026</v>
      </c>
      <c r="C365" s="2008" t="s">
        <v>1207</v>
      </c>
      <c r="D365" s="2009"/>
      <c r="E365" s="2009"/>
      <c r="F365" s="2010">
        <v>0</v>
      </c>
      <c r="G365" s="2011">
        <v>0</v>
      </c>
      <c r="H365" s="2012"/>
      <c r="I365" s="2012"/>
    </row>
    <row r="366" spans="2:9" ht="15" customHeight="1">
      <c r="B366" s="1998" t="s">
        <v>1026</v>
      </c>
      <c r="C366" s="1998" t="s">
        <v>1208</v>
      </c>
      <c r="F366" s="1999">
        <v>0</v>
      </c>
      <c r="G366" s="2001">
        <v>0</v>
      </c>
      <c r="H366" s="2007"/>
      <c r="I366" s="2007"/>
    </row>
    <row r="367" spans="2:9" ht="15" customHeight="1">
      <c r="B367" s="1998" t="s">
        <v>1026</v>
      </c>
      <c r="C367" s="1998" t="s">
        <v>1209</v>
      </c>
      <c r="F367" s="1999">
        <v>0</v>
      </c>
      <c r="G367" s="2001">
        <v>0</v>
      </c>
      <c r="H367" s="2007"/>
      <c r="I367" s="2007"/>
    </row>
    <row r="368" spans="2:9" ht="15" customHeight="1">
      <c r="B368" s="1998" t="s">
        <v>1026</v>
      </c>
      <c r="C368" s="1998" t="s">
        <v>1210</v>
      </c>
      <c r="F368" s="1999">
        <v>0</v>
      </c>
      <c r="G368" s="2001">
        <v>0</v>
      </c>
      <c r="H368" s="2007"/>
      <c r="I368" s="2007"/>
    </row>
    <row r="369" spans="2:9" ht="15" customHeight="1">
      <c r="B369" s="1998" t="s">
        <v>1026</v>
      </c>
      <c r="C369" s="1998" t="s">
        <v>1211</v>
      </c>
      <c r="F369" s="1999">
        <v>0</v>
      </c>
      <c r="G369" s="2001">
        <v>0</v>
      </c>
      <c r="H369" s="2007"/>
      <c r="I369" s="2007"/>
    </row>
    <row r="370" spans="2:9" ht="15" customHeight="1">
      <c r="B370" s="1998" t="s">
        <v>1026</v>
      </c>
      <c r="C370" s="1998" t="s">
        <v>1212</v>
      </c>
      <c r="F370" s="1999">
        <v>0</v>
      </c>
      <c r="G370" s="2001">
        <v>0</v>
      </c>
      <c r="H370" s="2007"/>
      <c r="I370" s="2007"/>
    </row>
    <row r="371" spans="2:9" ht="15" customHeight="1">
      <c r="B371" s="1998" t="s">
        <v>1026</v>
      </c>
      <c r="C371" s="1998" t="s">
        <v>1213</v>
      </c>
      <c r="F371" s="1999">
        <v>0</v>
      </c>
      <c r="G371" s="2001">
        <v>0</v>
      </c>
      <c r="H371" s="2007"/>
      <c r="I371" s="2007"/>
    </row>
    <row r="372" spans="2:9" ht="15" customHeight="1">
      <c r="B372" s="1998" t="s">
        <v>1026</v>
      </c>
      <c r="C372" s="1998" t="s">
        <v>1214</v>
      </c>
      <c r="F372" s="1999">
        <v>0</v>
      </c>
      <c r="G372" s="2001">
        <v>0</v>
      </c>
      <c r="H372" s="2007"/>
      <c r="I372" s="2007"/>
    </row>
    <row r="373" spans="2:9" ht="15" customHeight="1">
      <c r="B373" s="1998" t="s">
        <v>1026</v>
      </c>
      <c r="C373" s="1998" t="s">
        <v>1215</v>
      </c>
      <c r="F373" s="1999">
        <f>SUM(F359:F365)</f>
        <v>-0.32340000000000002</v>
      </c>
      <c r="G373" s="2001">
        <f>SUM(G359:G365)</f>
        <v>-0.48180000000000001</v>
      </c>
      <c r="H373" s="2001">
        <f>SUM(H359:H365)</f>
        <v>0</v>
      </c>
      <c r="I373" s="2001">
        <f>SUM(I359:I365)</f>
        <v>0</v>
      </c>
    </row>
    <row r="374" spans="2:9" ht="15" customHeight="1">
      <c r="B374" s="1998" t="s">
        <v>1026</v>
      </c>
      <c r="C374" s="1998" t="s">
        <v>1216</v>
      </c>
      <c r="F374" s="1999">
        <f>SUM(F366:F372)</f>
        <v>0</v>
      </c>
      <c r="G374" s="2001">
        <f>SUM(G366:G372)</f>
        <v>0</v>
      </c>
      <c r="H374" s="2001">
        <f>SUM(H366:H372)</f>
        <v>0</v>
      </c>
      <c r="I374" s="2001">
        <f>SUM(I366:I372)</f>
        <v>0</v>
      </c>
    </row>
    <row r="375" spans="2:9" ht="15" customHeight="1" thickBot="1">
      <c r="B375" s="2013"/>
      <c r="C375" s="2025" t="s">
        <v>1046</v>
      </c>
      <c r="D375" s="2014"/>
      <c r="E375" s="2014"/>
      <c r="F375" s="2026">
        <f>F373+F374</f>
        <v>-0.32340000000000002</v>
      </c>
      <c r="G375" s="2027">
        <f>G373+G374</f>
        <v>-0.48180000000000001</v>
      </c>
      <c r="H375" s="2027">
        <f>H373+H374</f>
        <v>0</v>
      </c>
      <c r="I375" s="2027">
        <f>I373+I374</f>
        <v>0</v>
      </c>
    </row>
    <row r="376" spans="2:9" ht="15" customHeight="1" thickTop="1">
      <c r="B376" s="2015"/>
      <c r="C376" s="2016" t="str">
        <f>$C$77</f>
        <v>Validation check to the total by performance commitment above in columns V to Y</v>
      </c>
      <c r="D376" s="2003"/>
      <c r="E376" s="2003"/>
      <c r="F376" s="2017" t="b">
        <f>F375=VLOOKUP($B374,$T$14:$Y$30,3,0)</f>
        <v>1</v>
      </c>
      <c r="G376" s="2018" t="b">
        <f>G375=VLOOKUP($B374,$T$14:$Y$30,4,0)</f>
        <v>1</v>
      </c>
      <c r="H376" s="2018" t="b">
        <f>H375=VLOOKUP($B374,$T$14:$Y$30,5,0)</f>
        <v>1</v>
      </c>
      <c r="I376" s="2018" t="b">
        <f>I375=VLOOKUP($B374,$T$14:$Y$30,6,0)</f>
        <v>1</v>
      </c>
    </row>
    <row r="377" spans="2:9" ht="15" customHeight="1">
      <c r="B377" s="2029" t="s">
        <v>1218</v>
      </c>
      <c r="C377" s="2030"/>
      <c r="D377" s="2031"/>
      <c r="E377" s="2031"/>
      <c r="F377" s="2032"/>
      <c r="G377" s="2032"/>
      <c r="H377" s="2032"/>
      <c r="I377" s="2032"/>
    </row>
    <row r="378" spans="2:9" ht="15" customHeight="1">
      <c r="B378" s="2029"/>
      <c r="C378" s="2030"/>
      <c r="D378" s="2031"/>
      <c r="E378" s="2031"/>
      <c r="F378" s="2032"/>
      <c r="G378" s="2032"/>
      <c r="H378" s="2032"/>
      <c r="I378" s="2032"/>
    </row>
    <row r="379" spans="2:9" ht="15" customHeight="1">
      <c r="B379" s="1998"/>
      <c r="C379" s="1998"/>
      <c r="F379" s="1998"/>
      <c r="I379" s="462" t="s">
        <v>1119</v>
      </c>
    </row>
    <row r="380" spans="2:9" ht="27.6">
      <c r="B380" s="1998"/>
      <c r="C380" s="1998"/>
      <c r="F380" s="2023" t="s">
        <v>968</v>
      </c>
      <c r="G380" s="1937" t="s">
        <v>980</v>
      </c>
      <c r="H380" s="1937" t="s">
        <v>985</v>
      </c>
      <c r="I380" s="2043" t="s">
        <v>1120</v>
      </c>
    </row>
    <row r="381" spans="2:9" ht="15" customHeight="1">
      <c r="B381" s="2028" t="s">
        <v>1032</v>
      </c>
      <c r="C381" s="1998"/>
      <c r="F381" s="2023" t="s">
        <v>141</v>
      </c>
      <c r="G381" s="1937" t="s">
        <v>141</v>
      </c>
      <c r="H381" s="1937" t="s">
        <v>141</v>
      </c>
      <c r="I381" s="1937" t="s">
        <v>141</v>
      </c>
    </row>
    <row r="382" spans="2:9" ht="15" customHeight="1">
      <c r="B382" s="1998" t="s">
        <v>1033</v>
      </c>
      <c r="C382" s="1998" t="s">
        <v>1201</v>
      </c>
      <c r="F382" s="1999">
        <v>0</v>
      </c>
      <c r="G382" s="2001">
        <v>0</v>
      </c>
      <c r="H382" s="2007"/>
      <c r="I382" s="2007"/>
    </row>
    <row r="383" spans="2:9" ht="15" customHeight="1">
      <c r="B383" s="1998" t="s">
        <v>1033</v>
      </c>
      <c r="C383" s="1998" t="s">
        <v>1202</v>
      </c>
      <c r="F383" s="1999">
        <v>-1.1435</v>
      </c>
      <c r="G383" s="2001">
        <v>-1.2643</v>
      </c>
      <c r="H383" s="2007"/>
      <c r="I383" s="2007"/>
    </row>
    <row r="384" spans="2:9" ht="15" customHeight="1">
      <c r="B384" s="1998" t="s">
        <v>1033</v>
      </c>
      <c r="C384" s="1998" t="s">
        <v>1203</v>
      </c>
      <c r="F384" s="1999">
        <v>0</v>
      </c>
      <c r="G384" s="2001">
        <v>0</v>
      </c>
      <c r="H384" s="2007"/>
      <c r="I384" s="2007"/>
    </row>
    <row r="385" spans="2:9" ht="15" customHeight="1">
      <c r="B385" s="1998" t="s">
        <v>1033</v>
      </c>
      <c r="C385" s="1998" t="s">
        <v>1204</v>
      </c>
      <c r="F385" s="1999">
        <v>0</v>
      </c>
      <c r="G385" s="2001">
        <v>0</v>
      </c>
      <c r="H385" s="2007"/>
      <c r="I385" s="2007"/>
    </row>
    <row r="386" spans="2:9" ht="15" customHeight="1">
      <c r="B386" s="1998" t="s">
        <v>1033</v>
      </c>
      <c r="C386" s="1998" t="s">
        <v>1205</v>
      </c>
      <c r="F386" s="1999">
        <v>-0.91800000000000004</v>
      </c>
      <c r="G386" s="2001">
        <v>-1.6422000000000001</v>
      </c>
      <c r="H386" s="2007"/>
      <c r="I386" s="2007"/>
    </row>
    <row r="387" spans="2:9" ht="15" customHeight="1">
      <c r="B387" s="1998" t="s">
        <v>1033</v>
      </c>
      <c r="C387" s="1998" t="s">
        <v>1206</v>
      </c>
      <c r="F387" s="1999">
        <v>0</v>
      </c>
      <c r="G387" s="2001">
        <v>0</v>
      </c>
      <c r="H387" s="2007"/>
      <c r="I387" s="2007"/>
    </row>
    <row r="388" spans="2:9" ht="15" customHeight="1">
      <c r="B388" s="2008" t="s">
        <v>1033</v>
      </c>
      <c r="C388" s="2008" t="s">
        <v>1207</v>
      </c>
      <c r="D388" s="2009"/>
      <c r="E388" s="2009"/>
      <c r="F388" s="2010">
        <v>0</v>
      </c>
      <c r="G388" s="2011">
        <v>0</v>
      </c>
      <c r="H388" s="2012"/>
      <c r="I388" s="2012"/>
    </row>
    <row r="389" spans="2:9" ht="15" customHeight="1">
      <c r="B389" s="1998" t="s">
        <v>1033</v>
      </c>
      <c r="C389" s="1998" t="s">
        <v>1208</v>
      </c>
      <c r="F389" s="1999">
        <v>0</v>
      </c>
      <c r="G389" s="2001">
        <v>0</v>
      </c>
      <c r="H389" s="2007"/>
      <c r="I389" s="2007"/>
    </row>
    <row r="390" spans="2:9" ht="15" customHeight="1">
      <c r="B390" s="1998" t="s">
        <v>1033</v>
      </c>
      <c r="C390" s="1998" t="s">
        <v>1209</v>
      </c>
      <c r="F390" s="1999">
        <v>0</v>
      </c>
      <c r="G390" s="2001">
        <v>0</v>
      </c>
      <c r="H390" s="2007"/>
      <c r="I390" s="2007"/>
    </row>
    <row r="391" spans="2:9" ht="15" customHeight="1">
      <c r="B391" s="1998" t="s">
        <v>1033</v>
      </c>
      <c r="C391" s="1998" t="s">
        <v>1210</v>
      </c>
      <c r="F391" s="1999">
        <v>0</v>
      </c>
      <c r="G391" s="2001">
        <v>0</v>
      </c>
      <c r="H391" s="2007"/>
      <c r="I391" s="2007"/>
    </row>
    <row r="392" spans="2:9" ht="15" customHeight="1">
      <c r="B392" s="1998" t="s">
        <v>1033</v>
      </c>
      <c r="C392" s="1998" t="s">
        <v>1211</v>
      </c>
      <c r="F392" s="1999">
        <v>0</v>
      </c>
      <c r="G392" s="2001">
        <v>0</v>
      </c>
      <c r="H392" s="2007"/>
      <c r="I392" s="2007"/>
    </row>
    <row r="393" spans="2:9" ht="15" customHeight="1">
      <c r="B393" s="1998" t="s">
        <v>1033</v>
      </c>
      <c r="C393" s="1998" t="s">
        <v>1212</v>
      </c>
      <c r="F393" s="1999">
        <v>0</v>
      </c>
      <c r="G393" s="2001">
        <v>0</v>
      </c>
      <c r="H393" s="2007"/>
      <c r="I393" s="2007"/>
    </row>
    <row r="394" spans="2:9" ht="15" customHeight="1">
      <c r="B394" s="1998" t="s">
        <v>1033</v>
      </c>
      <c r="C394" s="1998" t="s">
        <v>1213</v>
      </c>
      <c r="F394" s="1999">
        <v>0</v>
      </c>
      <c r="G394" s="2001">
        <v>0</v>
      </c>
      <c r="H394" s="2007"/>
      <c r="I394" s="2007"/>
    </row>
    <row r="395" spans="2:9" ht="15" customHeight="1">
      <c r="B395" s="1998" t="s">
        <v>1033</v>
      </c>
      <c r="C395" s="1998" t="s">
        <v>1214</v>
      </c>
      <c r="F395" s="1999">
        <v>0</v>
      </c>
      <c r="G395" s="2001">
        <v>0</v>
      </c>
      <c r="H395" s="2007"/>
      <c r="I395" s="2007"/>
    </row>
    <row r="396" spans="2:9" ht="15" customHeight="1">
      <c r="B396" s="1998" t="s">
        <v>1033</v>
      </c>
      <c r="C396" s="1998" t="s">
        <v>1215</v>
      </c>
      <c r="F396" s="1999">
        <f>SUM(F382:F388)</f>
        <v>-2.0615000000000001</v>
      </c>
      <c r="G396" s="2001">
        <f>SUM(G382:G388)</f>
        <v>-2.9065000000000003</v>
      </c>
      <c r="H396" s="2001">
        <f>SUM(H382:H388)</f>
        <v>0</v>
      </c>
      <c r="I396" s="2001">
        <f>SUM(I382:I388)</f>
        <v>0</v>
      </c>
    </row>
    <row r="397" spans="2:9" ht="15" customHeight="1">
      <c r="B397" s="1998" t="s">
        <v>1033</v>
      </c>
      <c r="C397" s="1998" t="s">
        <v>1216</v>
      </c>
      <c r="F397" s="1999">
        <f>SUM(F389:F395)</f>
        <v>0</v>
      </c>
      <c r="G397" s="2001">
        <f>SUM(G389:G395)</f>
        <v>0</v>
      </c>
      <c r="H397" s="2001">
        <f>SUM(H389:H395)</f>
        <v>0</v>
      </c>
      <c r="I397" s="2001">
        <f>SUM(I389:I395)</f>
        <v>0</v>
      </c>
    </row>
    <row r="398" spans="2:9" ht="15" customHeight="1" thickBot="1">
      <c r="B398" s="2013"/>
      <c r="C398" s="2025" t="s">
        <v>1046</v>
      </c>
      <c r="D398" s="2014"/>
      <c r="E398" s="2014"/>
      <c r="F398" s="2026">
        <f>F396+F397</f>
        <v>-2.0615000000000001</v>
      </c>
      <c r="G398" s="2026">
        <f>G396+G397</f>
        <v>-2.9065000000000003</v>
      </c>
      <c r="H398" s="2027">
        <f>H396+H397</f>
        <v>0</v>
      </c>
      <c r="I398" s="2027">
        <f>I396+I397</f>
        <v>0</v>
      </c>
    </row>
    <row r="399" spans="2:9" ht="15" customHeight="1" thickTop="1">
      <c r="B399" s="2015"/>
      <c r="C399" s="2016" t="str">
        <f>$C$77</f>
        <v>Validation check to the total by performance commitment above in columns V to Y</v>
      </c>
      <c r="D399" s="2003"/>
      <c r="E399" s="2003"/>
      <c r="F399" s="2017" t="b">
        <f>F398=VLOOKUP($B397,$T$14:$Y$30,3,0)</f>
        <v>1</v>
      </c>
      <c r="G399" s="2017" t="b">
        <f>G398=VLOOKUP($B397,$T$14:$Y$30,4,0)</f>
        <v>1</v>
      </c>
      <c r="H399" s="2018" t="b">
        <f>H398=VLOOKUP($B397,$T$14:$Y$30,5,0)</f>
        <v>1</v>
      </c>
      <c r="I399" s="2018" t="b">
        <f>I398=VLOOKUP($B397,$T$14:$Y$30,6,0)</f>
        <v>1</v>
      </c>
    </row>
    <row r="400" spans="2:9" ht="15" customHeight="1">
      <c r="B400" s="2033" t="s">
        <v>1222</v>
      </c>
      <c r="C400" s="2030"/>
      <c r="D400" s="2031"/>
      <c r="E400" s="2031"/>
      <c r="F400" s="2032"/>
      <c r="G400" s="2032"/>
      <c r="H400" s="2032"/>
      <c r="I400" s="2032"/>
    </row>
    <row r="401" spans="2:9" ht="15" customHeight="1">
      <c r="B401" s="2033" t="s">
        <v>1223</v>
      </c>
      <c r="C401" s="2030"/>
      <c r="D401" s="2031"/>
      <c r="E401" s="2031"/>
      <c r="F401" s="2032"/>
      <c r="G401" s="2032"/>
      <c r="H401" s="2032"/>
      <c r="I401" s="2032"/>
    </row>
    <row r="402" spans="2:9" ht="15" customHeight="1">
      <c r="B402" s="1998"/>
      <c r="C402" s="1998"/>
      <c r="F402" s="1998"/>
      <c r="I402" s="462" t="s">
        <v>1119</v>
      </c>
    </row>
    <row r="403" spans="2:9" ht="27.6">
      <c r="B403" s="1998"/>
      <c r="C403" s="1998"/>
      <c r="F403" s="2023" t="s">
        <v>968</v>
      </c>
      <c r="G403" s="1937" t="s">
        <v>980</v>
      </c>
      <c r="H403" s="1937" t="s">
        <v>985</v>
      </c>
      <c r="I403" s="2043" t="s">
        <v>1120</v>
      </c>
    </row>
    <row r="404" spans="2:9" ht="15" customHeight="1">
      <c r="B404" s="2028" t="s">
        <v>1035</v>
      </c>
      <c r="C404" s="1998"/>
      <c r="F404" s="2023" t="s">
        <v>141</v>
      </c>
      <c r="G404" s="1937" t="s">
        <v>141</v>
      </c>
      <c r="H404" s="1937" t="s">
        <v>141</v>
      </c>
      <c r="I404" s="1937" t="s">
        <v>141</v>
      </c>
    </row>
    <row r="405" spans="2:9" ht="15" customHeight="1">
      <c r="B405" s="1998" t="s">
        <v>1036</v>
      </c>
      <c r="C405" s="1998" t="s">
        <v>1201</v>
      </c>
      <c r="F405" s="1999">
        <v>0</v>
      </c>
      <c r="G405" s="2001">
        <v>0</v>
      </c>
      <c r="H405" s="2007"/>
      <c r="I405" s="2007"/>
    </row>
    <row r="406" spans="2:9" ht="15" customHeight="1">
      <c r="B406" s="1998" t="s">
        <v>1036</v>
      </c>
      <c r="C406" s="1998" t="s">
        <v>1202</v>
      </c>
      <c r="F406" s="1999">
        <v>-1.5164</v>
      </c>
      <c r="G406" s="2001">
        <v>-2.5516000000000001</v>
      </c>
      <c r="H406" s="2007"/>
      <c r="I406" s="2007"/>
    </row>
    <row r="407" spans="2:9" ht="15" customHeight="1">
      <c r="B407" s="1998" t="s">
        <v>1036</v>
      </c>
      <c r="C407" s="1998" t="s">
        <v>1203</v>
      </c>
      <c r="F407" s="1999">
        <v>0</v>
      </c>
      <c r="G407" s="2001">
        <v>0</v>
      </c>
      <c r="H407" s="2007"/>
      <c r="I407" s="2007"/>
    </row>
    <row r="408" spans="2:9" ht="15" customHeight="1">
      <c r="B408" s="1998" t="s">
        <v>1036</v>
      </c>
      <c r="C408" s="1998" t="s">
        <v>1204</v>
      </c>
      <c r="F408" s="1999">
        <v>0</v>
      </c>
      <c r="G408" s="2001">
        <v>0</v>
      </c>
      <c r="H408" s="2007"/>
      <c r="I408" s="2007"/>
    </row>
    <row r="409" spans="2:9" ht="15" customHeight="1">
      <c r="B409" s="1998" t="s">
        <v>1036</v>
      </c>
      <c r="C409" s="1998" t="s">
        <v>1205</v>
      </c>
      <c r="F409" s="1999">
        <v>0</v>
      </c>
      <c r="G409" s="2001">
        <v>0</v>
      </c>
      <c r="H409" s="2007"/>
      <c r="I409" s="2007"/>
    </row>
    <row r="410" spans="2:9" ht="15" customHeight="1">
      <c r="B410" s="1998" t="s">
        <v>1036</v>
      </c>
      <c r="C410" s="1998" t="s">
        <v>1206</v>
      </c>
      <c r="F410" s="1999">
        <v>0</v>
      </c>
      <c r="G410" s="2001">
        <v>0</v>
      </c>
      <c r="H410" s="2007"/>
      <c r="I410" s="2007"/>
    </row>
    <row r="411" spans="2:9" ht="15" customHeight="1">
      <c r="B411" s="2008" t="s">
        <v>1036</v>
      </c>
      <c r="C411" s="2008" t="s">
        <v>1207</v>
      </c>
      <c r="D411" s="2009"/>
      <c r="E411" s="2009"/>
      <c r="F411" s="2010">
        <v>0</v>
      </c>
      <c r="G411" s="2011">
        <v>0</v>
      </c>
      <c r="H411" s="2012"/>
      <c r="I411" s="2012"/>
    </row>
    <row r="412" spans="2:9" ht="15" customHeight="1">
      <c r="B412" s="1998" t="s">
        <v>1036</v>
      </c>
      <c r="C412" s="1998" t="s">
        <v>1208</v>
      </c>
      <c r="F412" s="1999">
        <v>0</v>
      </c>
      <c r="G412" s="2001">
        <v>0</v>
      </c>
      <c r="H412" s="2007"/>
      <c r="I412" s="2007"/>
    </row>
    <row r="413" spans="2:9" ht="15" customHeight="1">
      <c r="B413" s="1998" t="s">
        <v>1036</v>
      </c>
      <c r="C413" s="1998" t="s">
        <v>1209</v>
      </c>
      <c r="F413" s="1999">
        <v>0</v>
      </c>
      <c r="G413" s="2001">
        <v>0</v>
      </c>
      <c r="H413" s="2007"/>
      <c r="I413" s="2007"/>
    </row>
    <row r="414" spans="2:9" ht="15" customHeight="1">
      <c r="B414" s="1998" t="s">
        <v>1036</v>
      </c>
      <c r="C414" s="1998" t="s">
        <v>1210</v>
      </c>
      <c r="F414" s="1999">
        <v>0</v>
      </c>
      <c r="G414" s="2001">
        <v>0</v>
      </c>
      <c r="H414" s="2007"/>
      <c r="I414" s="2007"/>
    </row>
    <row r="415" spans="2:9" ht="15" customHeight="1">
      <c r="B415" s="1998" t="s">
        <v>1036</v>
      </c>
      <c r="C415" s="1998" t="s">
        <v>1211</v>
      </c>
      <c r="F415" s="1999">
        <v>0</v>
      </c>
      <c r="G415" s="2001">
        <v>0</v>
      </c>
      <c r="H415" s="2007"/>
      <c r="I415" s="2007"/>
    </row>
    <row r="416" spans="2:9" ht="15" customHeight="1">
      <c r="B416" s="1998" t="s">
        <v>1036</v>
      </c>
      <c r="C416" s="1998" t="s">
        <v>1212</v>
      </c>
      <c r="F416" s="1999">
        <v>0</v>
      </c>
      <c r="G416" s="2001">
        <v>0</v>
      </c>
      <c r="H416" s="2007"/>
      <c r="I416" s="2007"/>
    </row>
    <row r="417" spans="2:9" ht="15" customHeight="1">
      <c r="B417" s="1998" t="s">
        <v>1036</v>
      </c>
      <c r="C417" s="1998" t="s">
        <v>1213</v>
      </c>
      <c r="F417" s="1999">
        <v>0</v>
      </c>
      <c r="G417" s="2001">
        <v>0</v>
      </c>
      <c r="H417" s="2007"/>
      <c r="I417" s="2007"/>
    </row>
    <row r="418" spans="2:9" ht="15" customHeight="1">
      <c r="B418" s="1998" t="s">
        <v>1036</v>
      </c>
      <c r="C418" s="1998" t="s">
        <v>1214</v>
      </c>
      <c r="F418" s="1999">
        <v>0</v>
      </c>
      <c r="G418" s="2001">
        <v>0</v>
      </c>
      <c r="H418" s="2007"/>
      <c r="I418" s="2007"/>
    </row>
    <row r="419" spans="2:9" ht="15" customHeight="1">
      <c r="B419" s="1998" t="s">
        <v>1036</v>
      </c>
      <c r="C419" s="1998" t="s">
        <v>1215</v>
      </c>
      <c r="F419" s="1999">
        <f>SUM(F405:F411)</f>
        <v>-1.5164</v>
      </c>
      <c r="G419" s="2001">
        <f>SUM(G405:G411)</f>
        <v>-2.5516000000000001</v>
      </c>
      <c r="H419" s="2001">
        <f>SUM(H405:H411)</f>
        <v>0</v>
      </c>
      <c r="I419" s="2001">
        <f>SUM(I405:I411)</f>
        <v>0</v>
      </c>
    </row>
    <row r="420" spans="2:9" ht="15" customHeight="1">
      <c r="B420" s="1998" t="s">
        <v>1036</v>
      </c>
      <c r="C420" s="1998" t="s">
        <v>1216</v>
      </c>
      <c r="F420" s="1999">
        <f>SUM(F412:F418)</f>
        <v>0</v>
      </c>
      <c r="G420" s="2001">
        <f>SUM(G412:G418)</f>
        <v>0</v>
      </c>
      <c r="H420" s="2001">
        <f>SUM(H412:H418)</f>
        <v>0</v>
      </c>
      <c r="I420" s="2001">
        <f>SUM(I412:I418)</f>
        <v>0</v>
      </c>
    </row>
    <row r="421" spans="2:9" ht="15" customHeight="1" thickBot="1">
      <c r="B421" s="2013"/>
      <c r="C421" s="2025" t="s">
        <v>1046</v>
      </c>
      <c r="D421" s="2014"/>
      <c r="E421" s="2014"/>
      <c r="F421" s="2026">
        <f>F419+F420</f>
        <v>-1.5164</v>
      </c>
      <c r="G421" s="2027">
        <f>G419+G420</f>
        <v>-2.5516000000000001</v>
      </c>
      <c r="H421" s="2027">
        <f>H419+H420</f>
        <v>0</v>
      </c>
      <c r="I421" s="2027">
        <f>I419+I420</f>
        <v>0</v>
      </c>
    </row>
    <row r="422" spans="2:9" ht="15" customHeight="1" thickTop="1">
      <c r="B422" s="2015"/>
      <c r="C422" s="2016" t="str">
        <f>$C$77</f>
        <v>Validation check to the total by performance commitment above in columns V to Y</v>
      </c>
      <c r="D422" s="2003"/>
      <c r="E422" s="2003"/>
      <c r="F422" s="2017" t="b">
        <f>F421=VLOOKUP($B420,$T$14:$Y$30,3,0)</f>
        <v>1</v>
      </c>
      <c r="G422" s="2018" t="b">
        <f>G421=VLOOKUP($B420,$T$14:$Y$30,4,0)</f>
        <v>1</v>
      </c>
      <c r="H422" s="2018" t="b">
        <f>H421=VLOOKUP($B420,$T$14:$Y$30,5,0)</f>
        <v>1</v>
      </c>
      <c r="I422" s="2018" t="b">
        <f>I421=VLOOKUP($B420,$T$14:$Y$30,6,0)</f>
        <v>1</v>
      </c>
    </row>
    <row r="423" spans="2:9" ht="15" customHeight="1">
      <c r="B423" s="2029" t="s">
        <v>1218</v>
      </c>
      <c r="C423" s="2030"/>
      <c r="D423" s="2031"/>
      <c r="E423" s="2031"/>
      <c r="F423" s="2032"/>
      <c r="G423" s="2032"/>
      <c r="H423" s="2032"/>
      <c r="I423" s="2032"/>
    </row>
    <row r="424" spans="2:9" ht="15" customHeight="1">
      <c r="B424" s="2029"/>
      <c r="C424" s="2030"/>
      <c r="D424" s="2031"/>
      <c r="E424" s="2031"/>
      <c r="F424" s="2032"/>
      <c r="G424" s="2032"/>
      <c r="H424" s="2032"/>
      <c r="I424" s="2032"/>
    </row>
    <row r="425" spans="2:9" ht="15" customHeight="1">
      <c r="B425" s="1998"/>
      <c r="C425" s="1998"/>
      <c r="F425" s="1998"/>
      <c r="I425" s="462" t="s">
        <v>1119</v>
      </c>
    </row>
    <row r="426" spans="2:9" ht="27.6">
      <c r="B426" s="1998"/>
      <c r="C426" s="1998"/>
      <c r="F426" s="2023" t="s">
        <v>968</v>
      </c>
      <c r="G426" s="1937" t="s">
        <v>980</v>
      </c>
      <c r="H426" s="1937" t="s">
        <v>985</v>
      </c>
      <c r="I426" s="2043" t="s">
        <v>1120</v>
      </c>
    </row>
    <row r="427" spans="2:9" ht="15" customHeight="1">
      <c r="B427" s="2028" t="s">
        <v>1028</v>
      </c>
      <c r="C427" s="1998"/>
      <c r="F427" s="2023" t="s">
        <v>141</v>
      </c>
      <c r="G427" s="1937" t="s">
        <v>141</v>
      </c>
      <c r="H427" s="1937" t="s">
        <v>141</v>
      </c>
      <c r="I427" s="1937" t="s">
        <v>141</v>
      </c>
    </row>
    <row r="428" spans="2:9" ht="15" customHeight="1">
      <c r="B428" s="1998" t="s">
        <v>1029</v>
      </c>
      <c r="C428" s="1998" t="s">
        <v>1201</v>
      </c>
      <c r="F428" s="1999">
        <v>0</v>
      </c>
      <c r="G428" s="2001">
        <v>0</v>
      </c>
      <c r="H428" s="2007"/>
      <c r="I428" s="2007"/>
    </row>
    <row r="429" spans="2:9" ht="15" customHeight="1">
      <c r="B429" s="1998" t="s">
        <v>1029</v>
      </c>
      <c r="C429" s="1998" t="s">
        <v>1202</v>
      </c>
      <c r="F429" s="1999">
        <v>-0.61599999999999999</v>
      </c>
      <c r="G429" s="2001">
        <v>-0.62480000000000002</v>
      </c>
      <c r="H429" s="2007"/>
      <c r="I429" s="2007"/>
    </row>
    <row r="430" spans="2:9" ht="15" customHeight="1">
      <c r="B430" s="1998" t="s">
        <v>1029</v>
      </c>
      <c r="C430" s="1998" t="s">
        <v>1203</v>
      </c>
      <c r="F430" s="1999">
        <v>0</v>
      </c>
      <c r="G430" s="2001">
        <v>0</v>
      </c>
      <c r="H430" s="2007"/>
      <c r="I430" s="2007"/>
    </row>
    <row r="431" spans="2:9" ht="15" customHeight="1">
      <c r="B431" s="1998" t="s">
        <v>1029</v>
      </c>
      <c r="C431" s="1998" t="s">
        <v>1204</v>
      </c>
      <c r="F431" s="1999">
        <v>0</v>
      </c>
      <c r="G431" s="2001">
        <v>0</v>
      </c>
      <c r="H431" s="2007"/>
      <c r="I431" s="2007"/>
    </row>
    <row r="432" spans="2:9" ht="15" customHeight="1">
      <c r="B432" s="1998" t="s">
        <v>1029</v>
      </c>
      <c r="C432" s="1998" t="s">
        <v>1205</v>
      </c>
      <c r="F432" s="1999">
        <v>0</v>
      </c>
      <c r="G432" s="2001">
        <v>0</v>
      </c>
      <c r="H432" s="2007"/>
      <c r="I432" s="2007"/>
    </row>
    <row r="433" spans="2:9" ht="15" customHeight="1">
      <c r="B433" s="1998" t="s">
        <v>1029</v>
      </c>
      <c r="C433" s="1998" t="s">
        <v>1206</v>
      </c>
      <c r="F433" s="1999">
        <v>0</v>
      </c>
      <c r="G433" s="2001">
        <v>0</v>
      </c>
      <c r="H433" s="2007"/>
      <c r="I433" s="2007"/>
    </row>
    <row r="434" spans="2:9" ht="15" customHeight="1">
      <c r="B434" s="2008" t="s">
        <v>1029</v>
      </c>
      <c r="C434" s="2008" t="s">
        <v>1207</v>
      </c>
      <c r="D434" s="2009"/>
      <c r="E434" s="2009"/>
      <c r="F434" s="2010">
        <v>0</v>
      </c>
      <c r="G434" s="2011">
        <v>0</v>
      </c>
      <c r="H434" s="2012"/>
      <c r="I434" s="2012"/>
    </row>
    <row r="435" spans="2:9" ht="15" customHeight="1">
      <c r="B435" s="1998" t="s">
        <v>1029</v>
      </c>
      <c r="C435" s="1998" t="s">
        <v>1208</v>
      </c>
      <c r="F435" s="1999">
        <v>0</v>
      </c>
      <c r="G435" s="2001">
        <v>0</v>
      </c>
      <c r="H435" s="2007"/>
      <c r="I435" s="2007"/>
    </row>
    <row r="436" spans="2:9" ht="15" customHeight="1">
      <c r="B436" s="1998" t="s">
        <v>1029</v>
      </c>
      <c r="C436" s="1998" t="s">
        <v>1209</v>
      </c>
      <c r="F436" s="1999">
        <v>0</v>
      </c>
      <c r="G436" s="2001">
        <v>0</v>
      </c>
      <c r="H436" s="2007"/>
      <c r="I436" s="2007"/>
    </row>
    <row r="437" spans="2:9" ht="15" customHeight="1">
      <c r="B437" s="1998" t="s">
        <v>1029</v>
      </c>
      <c r="C437" s="1998" t="s">
        <v>1210</v>
      </c>
      <c r="F437" s="1999">
        <v>0</v>
      </c>
      <c r="G437" s="2001">
        <v>0</v>
      </c>
      <c r="H437" s="2007"/>
      <c r="I437" s="2007"/>
    </row>
    <row r="438" spans="2:9" ht="15" customHeight="1">
      <c r="B438" s="1998" t="s">
        <v>1029</v>
      </c>
      <c r="C438" s="1998" t="s">
        <v>1211</v>
      </c>
      <c r="F438" s="1999">
        <v>0</v>
      </c>
      <c r="G438" s="2001">
        <v>0</v>
      </c>
      <c r="H438" s="2007"/>
      <c r="I438" s="2007"/>
    </row>
    <row r="439" spans="2:9" ht="15" customHeight="1">
      <c r="B439" s="1998" t="s">
        <v>1029</v>
      </c>
      <c r="C439" s="1998" t="s">
        <v>1212</v>
      </c>
      <c r="F439" s="1999">
        <v>0</v>
      </c>
      <c r="G439" s="2001">
        <v>0</v>
      </c>
      <c r="H439" s="2007"/>
      <c r="I439" s="2007"/>
    </row>
    <row r="440" spans="2:9" ht="15" customHeight="1">
      <c r="B440" s="1998" t="s">
        <v>1029</v>
      </c>
      <c r="C440" s="1998" t="s">
        <v>1213</v>
      </c>
      <c r="F440" s="1999">
        <v>0</v>
      </c>
      <c r="G440" s="2001">
        <v>0</v>
      </c>
      <c r="H440" s="2007"/>
      <c r="I440" s="2007"/>
    </row>
    <row r="441" spans="2:9" ht="15" customHeight="1">
      <c r="B441" s="1998" t="s">
        <v>1029</v>
      </c>
      <c r="C441" s="1998" t="s">
        <v>1214</v>
      </c>
      <c r="F441" s="1999">
        <v>0</v>
      </c>
      <c r="G441" s="2001">
        <v>0</v>
      </c>
      <c r="H441" s="2007"/>
      <c r="I441" s="2007"/>
    </row>
    <row r="442" spans="2:9" ht="15" customHeight="1">
      <c r="B442" s="1998" t="s">
        <v>1029</v>
      </c>
      <c r="C442" s="1998" t="s">
        <v>1215</v>
      </c>
      <c r="F442" s="1999">
        <f>SUM(F428:F434)</f>
        <v>-0.61599999999999999</v>
      </c>
      <c r="G442" s="2001">
        <f>SUM(G428:G434)</f>
        <v>-0.62480000000000002</v>
      </c>
      <c r="H442" s="2001">
        <f>SUM(H428:H434)</f>
        <v>0</v>
      </c>
      <c r="I442" s="2001">
        <f>SUM(I428:I434)</f>
        <v>0</v>
      </c>
    </row>
    <row r="443" spans="2:9" ht="15" customHeight="1">
      <c r="B443" s="1998" t="s">
        <v>1029</v>
      </c>
      <c r="C443" s="1998" t="s">
        <v>1216</v>
      </c>
      <c r="F443" s="1999">
        <f>SUM(F435:F441)</f>
        <v>0</v>
      </c>
      <c r="G443" s="2001">
        <f>SUM(G435:G441)</f>
        <v>0</v>
      </c>
      <c r="H443" s="2001">
        <f>SUM(H435:H441)</f>
        <v>0</v>
      </c>
      <c r="I443" s="2001">
        <f>SUM(I435:I441)</f>
        <v>0</v>
      </c>
    </row>
    <row r="444" spans="2:9" ht="15" customHeight="1" thickBot="1">
      <c r="B444" s="2013"/>
      <c r="C444" s="2025" t="s">
        <v>1046</v>
      </c>
      <c r="D444" s="2014"/>
      <c r="E444" s="2014"/>
      <c r="F444" s="2026">
        <f>F442+F443</f>
        <v>-0.61599999999999999</v>
      </c>
      <c r="G444" s="2027">
        <f>G442+G443</f>
        <v>-0.62480000000000002</v>
      </c>
      <c r="H444" s="2027">
        <f>H442+H443</f>
        <v>0</v>
      </c>
      <c r="I444" s="2027">
        <f>I442+I443</f>
        <v>0</v>
      </c>
    </row>
    <row r="445" spans="2:9" ht="15" customHeight="1" thickTop="1">
      <c r="B445" s="2003"/>
      <c r="C445" s="2016" t="str">
        <f>$C$77</f>
        <v>Validation check to the total by performance commitment above in columns V to Y</v>
      </c>
      <c r="D445" s="2003"/>
      <c r="E445" s="2003"/>
      <c r="F445" s="2018" t="b">
        <f>F444=VLOOKUP($B443,$T$14:$Y$30,3,0)</f>
        <v>1</v>
      </c>
      <c r="G445" s="2018" t="b">
        <f>G444=VLOOKUP($B443,$T$14:$Y$30,4,0)</f>
        <v>1</v>
      </c>
      <c r="H445" s="2018" t="b">
        <f>H444=VLOOKUP($B443,$T$14:$Y$30,5,0)</f>
        <v>1</v>
      </c>
      <c r="I445" s="2018" t="b">
        <f>I444=VLOOKUP($B443,$T$14:$Y$30,6,0)</f>
        <v>1</v>
      </c>
    </row>
    <row r="446" spans="2:9" ht="15" customHeight="1">
      <c r="B446" s="2029" t="s">
        <v>1218</v>
      </c>
      <c r="C446" s="2033"/>
      <c r="D446" s="2033"/>
      <c r="E446" s="2033"/>
      <c r="F446" s="2033"/>
      <c r="G446" s="2033"/>
      <c r="H446" s="2033"/>
      <c r="I446" s="2033"/>
    </row>
    <row r="447" spans="2:9" ht="15" customHeight="1">
      <c r="B447" s="2029"/>
      <c r="C447" s="2033"/>
      <c r="D447" s="2033"/>
      <c r="E447" s="2033"/>
      <c r="F447" s="2033"/>
      <c r="G447" s="2033"/>
      <c r="H447" s="2033"/>
      <c r="I447" s="2033"/>
    </row>
    <row r="448" spans="2:9" ht="15" customHeight="1">
      <c r="B448" s="2024"/>
    </row>
    <row r="449" spans="1:25" ht="15" customHeight="1"/>
    <row r="450" spans="1:25">
      <c r="A450" s="2058" t="s">
        <v>935</v>
      </c>
      <c r="B450" s="2019"/>
      <c r="C450" s="2019"/>
      <c r="D450" s="2019"/>
      <c r="E450" s="2019"/>
      <c r="F450" s="2019"/>
      <c r="G450" s="2019"/>
      <c r="H450" s="2019"/>
      <c r="I450" s="2019"/>
      <c r="J450" s="2019"/>
      <c r="K450" s="2019"/>
      <c r="L450" s="2019"/>
      <c r="M450" s="2019"/>
      <c r="N450" s="2019"/>
      <c r="O450" s="2019"/>
      <c r="P450" s="2019"/>
      <c r="Q450" s="2019"/>
      <c r="R450" s="2019"/>
      <c r="S450" s="2019"/>
      <c r="T450" s="2019"/>
      <c r="U450" s="2019"/>
      <c r="V450" s="2019"/>
      <c r="W450" s="2019"/>
      <c r="X450" s="2019"/>
      <c r="Y450" s="2019"/>
    </row>
  </sheetData>
  <sheetProtection algorithmName="SHA-512" hashValue="i5ipXVLO4W88cWwaUPDf9600lx7DlpkvvQ1aQYQh2MfadUeT6o1bqtwcBu5iJIbHrIh2TF8ocQ0swaXpEdJnBQ==" saltValue="MREieJ8bGXIFWakOr7AfzQ==" spinCount="100000" sheet="1" objects="1" scenarios="1"/>
  <conditionalFormatting sqref="F33:I33">
    <cfRule type="cellIs" dxfId="220" priority="38" operator="equal">
      <formula>TRUE</formula>
    </cfRule>
  </conditionalFormatting>
  <conditionalFormatting sqref="F77:I79">
    <cfRule type="cellIs" dxfId="219" priority="17" operator="equal">
      <formula>TRUE</formula>
    </cfRule>
  </conditionalFormatting>
  <conditionalFormatting sqref="F100:I102">
    <cfRule type="cellIs" dxfId="218" priority="16" operator="equal">
      <formula>TRUE</formula>
    </cfRule>
  </conditionalFormatting>
  <conditionalFormatting sqref="F123:I125">
    <cfRule type="cellIs" dxfId="217" priority="15" operator="equal">
      <formula>TRUE</formula>
    </cfRule>
  </conditionalFormatting>
  <conditionalFormatting sqref="F146:I148">
    <cfRule type="cellIs" dxfId="216" priority="14" operator="equal">
      <formula>TRUE</formula>
    </cfRule>
  </conditionalFormatting>
  <conditionalFormatting sqref="F169:I171">
    <cfRule type="cellIs" dxfId="215" priority="13" operator="equal">
      <formula>TRUE</formula>
    </cfRule>
  </conditionalFormatting>
  <conditionalFormatting sqref="F192:I194">
    <cfRule type="cellIs" dxfId="214" priority="12" operator="equal">
      <formula>TRUE</formula>
    </cfRule>
  </conditionalFormatting>
  <conditionalFormatting sqref="F215:I217">
    <cfRule type="cellIs" dxfId="213" priority="11" operator="equal">
      <formula>TRUE</formula>
    </cfRule>
  </conditionalFormatting>
  <conditionalFormatting sqref="F238:I240">
    <cfRule type="cellIs" dxfId="212" priority="10" operator="equal">
      <formula>TRUE</formula>
    </cfRule>
  </conditionalFormatting>
  <conditionalFormatting sqref="F261:I263">
    <cfRule type="cellIs" dxfId="211" priority="9" operator="equal">
      <formula>TRUE</formula>
    </cfRule>
  </conditionalFormatting>
  <conditionalFormatting sqref="F284:I286">
    <cfRule type="cellIs" dxfId="210" priority="8" operator="equal">
      <formula>TRUE</formula>
    </cfRule>
  </conditionalFormatting>
  <conditionalFormatting sqref="F307:I309">
    <cfRule type="cellIs" dxfId="209" priority="7" operator="equal">
      <formula>TRUE</formula>
    </cfRule>
  </conditionalFormatting>
  <conditionalFormatting sqref="F330:I332">
    <cfRule type="cellIs" dxfId="208" priority="6" operator="equal">
      <formula>TRUE</formula>
    </cfRule>
  </conditionalFormatting>
  <conditionalFormatting sqref="F353:I355">
    <cfRule type="cellIs" dxfId="207" priority="5" operator="equal">
      <formula>TRUE</formula>
    </cfRule>
  </conditionalFormatting>
  <conditionalFormatting sqref="F376:I378">
    <cfRule type="cellIs" dxfId="206" priority="4" operator="equal">
      <formula>TRUE</formula>
    </cfRule>
  </conditionalFormatting>
  <conditionalFormatting sqref="F399:I401">
    <cfRule type="cellIs" dxfId="205" priority="3" operator="equal">
      <formula>TRUE</formula>
    </cfRule>
  </conditionalFormatting>
  <conditionalFormatting sqref="F422:I424">
    <cfRule type="cellIs" dxfId="204" priority="2" operator="equal">
      <formula>TRUE</formula>
    </cfRule>
  </conditionalFormatting>
  <conditionalFormatting sqref="F445:I445">
    <cfRule type="cellIs" dxfId="203" priority="1" operator="equal">
      <formula>TRUE</formula>
    </cfRule>
  </conditionalFormatting>
  <conditionalFormatting sqref="J60:K73">
    <cfRule type="cellIs" dxfId="202" priority="18" operator="equal">
      <formula>0</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pageSetUpPr fitToPage="1"/>
  </sheetPr>
  <dimension ref="A1:DF114"/>
  <sheetViews>
    <sheetView showGridLines="0" zoomScaleNormal="100" zoomScaleSheetLayoutView="80" workbookViewId="0">
      <pane xSplit="8" ySplit="17" topLeftCell="I18" activePane="bottomRight" state="frozen"/>
      <selection pane="topRight" activeCell="I8" sqref="I8"/>
      <selection pane="bottomLeft" activeCell="I8" sqref="I8"/>
      <selection pane="bottomRight"/>
    </sheetView>
  </sheetViews>
  <sheetFormatPr defaultColWidth="0" defaultRowHeight="13.2" outlineLevelCol="1"/>
  <cols>
    <col min="1" max="4" width="1.59765625" style="206" customWidth="1"/>
    <col min="5" max="5" width="45.59765625" style="206" customWidth="1"/>
    <col min="6" max="8" width="15.59765625" style="206" customWidth="1"/>
    <col min="9" max="9" width="2.59765625" style="206" customWidth="1"/>
    <col min="10" max="55" width="28.59765625" style="206" customWidth="1"/>
    <col min="56" max="71" width="25.59765625" style="206" hidden="1" customWidth="1" outlineLevel="1"/>
    <col min="72" max="72" width="8.59765625" style="206" hidden="1" customWidth="1" collapsed="1"/>
    <col min="73" max="16384" width="8.59765625" style="206" hidden="1"/>
  </cols>
  <sheetData>
    <row r="1" spans="1:110" s="225" customFormat="1" ht="45">
      <c r="A1" s="438" t="str">
        <f ca="1" xml:space="preserve"> RIGHT(CELL("filename", $A$1), LEN(CELL("filename", $A$1)) - SEARCH("]", CELL("filename", $A$1)))</f>
        <v>InpPerformance</v>
      </c>
      <c r="B1" s="43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row>
    <row r="2" spans="1:110" s="201" customFormat="1" ht="13.8">
      <c r="A2" s="444"/>
      <c r="B2" s="444"/>
      <c r="C2" s="444"/>
      <c r="D2" s="444"/>
      <c r="E2" s="444"/>
      <c r="F2" s="453" t="s">
        <v>1045</v>
      </c>
      <c r="G2" s="453" t="s">
        <v>131</v>
      </c>
      <c r="H2" s="453" t="s">
        <v>1046</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110" s="226" customFormat="1" ht="13.8">
      <c r="A3" s="456" t="s">
        <v>1066</v>
      </c>
      <c r="B3" s="457"/>
      <c r="C3" s="458"/>
      <c r="D3" s="459"/>
      <c r="E3" s="459"/>
      <c r="F3" s="459"/>
      <c r="G3" s="459"/>
      <c r="H3" s="459"/>
      <c r="I3" s="459"/>
      <c r="J3" s="460" t="str">
        <f>IF(Ofwat_PC_Interventions!J3&lt;&gt;"",Ofwat_PC_Interventions!J3,IF(Company_PC_inputs!J3&lt;&gt;"",Company_PC_inputs!J3,""))</f>
        <v>Water | Common | Financial</v>
      </c>
      <c r="K3" s="460" t="str">
        <f>IF(Ofwat_PC_Interventions!K3&lt;&gt;"",Ofwat_PC_Interventions!K3,IF(Company_PC_inputs!K3&lt;&gt;"",Company_PC_inputs!K3,""))</f>
        <v>Water | Common | Financial</v>
      </c>
      <c r="L3" s="460" t="str">
        <f>IF(Ofwat_PC_Interventions!L3&lt;&gt;"",Ofwat_PC_Interventions!L3,IF(Company_PC_inputs!L3&lt;&gt;"",Company_PC_inputs!L3,""))</f>
        <v>Water | Common | Financial</v>
      </c>
      <c r="M3" s="460" t="str">
        <f>IF(Ofwat_PC_Interventions!M3&lt;&gt;"",Ofwat_PC_Interventions!M3,IF(Company_PC_inputs!M3&lt;&gt;"",Company_PC_inputs!M3,""))</f>
        <v>Water | Common | Financial</v>
      </c>
      <c r="N3" s="460" t="str">
        <f>IF(Ofwat_PC_Interventions!N3&lt;&gt;"",Ofwat_PC_Interventions!N3,IF(Company_PC_inputs!N3&lt;&gt;"",Company_PC_inputs!N3,""))</f>
        <v>Water | Common | Financial</v>
      </c>
      <c r="O3" s="460" t="str">
        <f>IF(Ofwat_PC_Interventions!O3&lt;&gt;"",Ofwat_PC_Interventions!O3,IF(Company_PC_inputs!O3&lt;&gt;"",Company_PC_inputs!O3,""))</f>
        <v>Water | Common | Financial</v>
      </c>
      <c r="P3" s="460" t="str">
        <f>IF(Ofwat_PC_Interventions!P3&lt;&gt;"",Ofwat_PC_Interventions!P3,IF(Company_PC_inputs!P3&lt;&gt;"",Company_PC_inputs!P3,""))</f>
        <v>Water | Common | Financial</v>
      </c>
      <c r="Q3" s="461" t="str">
        <f>IF(Ofwat_PC_Interventions!Q3&lt;&gt;"",Ofwat_PC_Interventions!Q3,IF(Company_PC_inputs!Q3&lt;&gt;"",Company_PC_inputs!Q3,""))</f>
        <v>Water | Common | Financial</v>
      </c>
      <c r="R3" s="460" t="str">
        <f>IF(Ofwat_PC_Interventions!R3&lt;&gt;"",Ofwat_PC_Interventions!R3,IF(Company_PC_inputs!R3&lt;&gt;"",Company_PC_inputs!R3,""))</f>
        <v>Water | Bespoke | Financial</v>
      </c>
      <c r="S3" s="460" t="str">
        <f>IF(Ofwat_PC_Interventions!S3&lt;&gt;"",Ofwat_PC_Interventions!S3,IF(Company_PC_inputs!S3&lt;&gt;"",Company_PC_inputs!S3,""))</f>
        <v>Water | Bespoke | Financial</v>
      </c>
      <c r="T3" s="460" t="str">
        <f>IF(Ofwat_PC_Interventions!T3&lt;&gt;"",Ofwat_PC_Interventions!T3,IF(Company_PC_inputs!T3&lt;&gt;"",Company_PC_inputs!T3,""))</f>
        <v>Water | Bespoke | Financial</v>
      </c>
      <c r="U3" s="460" t="str">
        <f>IF(Ofwat_PC_Interventions!U3&lt;&gt;"",Ofwat_PC_Interventions!U3,IF(Company_PC_inputs!U3&lt;&gt;"",Company_PC_inputs!U3,""))</f>
        <v>Water | Bespoke | Financial</v>
      </c>
      <c r="V3" s="460" t="str">
        <f>IF(Ofwat_PC_Interventions!V3&lt;&gt;"",Ofwat_PC_Interventions!V3,IF(Company_PC_inputs!V3&lt;&gt;"",Company_PC_inputs!V3,""))</f>
        <v>Water | Bespoke | Financial</v>
      </c>
      <c r="W3" s="460" t="str">
        <f>IF(Ofwat_PC_Interventions!W3&lt;&gt;"",Ofwat_PC_Interventions!W3,IF(Company_PC_inputs!W3&lt;&gt;"",Company_PC_inputs!W3,""))</f>
        <v>Water | Bespoke | Financial</v>
      </c>
      <c r="X3" s="460" t="str">
        <f>IF(Ofwat_PC_Interventions!X3&lt;&gt;"",Ofwat_PC_Interventions!X3,IF(Company_PC_inputs!X3&lt;&gt;"",Company_PC_inputs!X3,""))</f>
        <v>Water | Bespoke | Financial</v>
      </c>
      <c r="Y3" s="460" t="str">
        <f>IF(Ofwat_PC_Interventions!Y3&lt;&gt;"",Ofwat_PC_Interventions!Y3,IF(Company_PC_inputs!Y3&lt;&gt;"",Company_PC_inputs!Y3,""))</f>
        <v>Water | Bespoke | Financial</v>
      </c>
      <c r="Z3" s="460" t="str">
        <f>IF(Ofwat_PC_Interventions!Z3&lt;&gt;"",Ofwat_PC_Interventions!Z3,IF(Company_PC_inputs!Z3&lt;&gt;"",Company_PC_inputs!Z3,""))</f>
        <v>Water | Bespoke | Financial</v>
      </c>
      <c r="AA3" s="460" t="str">
        <f>IF(Ofwat_PC_Interventions!AA3&lt;&gt;"",Ofwat_PC_Interventions!AA3,IF(Company_PC_inputs!AA3&lt;&gt;"",Company_PC_inputs!AA3,""))</f>
        <v>Water | Bespoke | Financial</v>
      </c>
      <c r="AB3" s="460" t="str">
        <f>IF(Ofwat_PC_Interventions!AB3&lt;&gt;"",Ofwat_PC_Interventions!AB3,IF(Company_PC_inputs!AB3&lt;&gt;"",Company_PC_inputs!AB3,""))</f>
        <v>Water | Bespoke | Financial</v>
      </c>
      <c r="AC3" s="460" t="str">
        <f>IF(Ofwat_PC_Interventions!AC3&lt;&gt;"",Ofwat_PC_Interventions!AC3,IF(Company_PC_inputs!AC3&lt;&gt;"",Company_PC_inputs!AC3,""))</f>
        <v>Water | Bespoke | Financial</v>
      </c>
      <c r="AD3" s="460" t="str">
        <f>IF(Ofwat_PC_Interventions!AD3&lt;&gt;"",Ofwat_PC_Interventions!AD3,IF(Company_PC_inputs!AD3&lt;&gt;"",Company_PC_inputs!AD3,""))</f>
        <v>Water | Bespoke | Financial</v>
      </c>
      <c r="AE3" s="460" t="str">
        <f>IF(Ofwat_PC_Interventions!AE3&lt;&gt;"",Ofwat_PC_Interventions!AE3,IF(Company_PC_inputs!AE3&lt;&gt;"",Company_PC_inputs!AE3,""))</f>
        <v>Water | Bespoke | Financial</v>
      </c>
      <c r="AF3" s="460" t="str">
        <f>IF(Ofwat_PC_Interventions!AF3&lt;&gt;"",Ofwat_PC_Interventions!AF3,IF(Company_PC_inputs!AF3&lt;&gt;"",Company_PC_inputs!AF3,""))</f>
        <v>Water | Bespoke | Financial</v>
      </c>
      <c r="AG3" s="460" t="str">
        <f>IF(Ofwat_PC_Interventions!AG3&lt;&gt;"",Ofwat_PC_Interventions!AG3,IF(Company_PC_inputs!AG3&lt;&gt;"",Company_PC_inputs!AG3,""))</f>
        <v>Water | Bespoke | Financial</v>
      </c>
      <c r="AH3" s="460" t="str">
        <f>IF(Ofwat_PC_Interventions!AH3&lt;&gt;"",Ofwat_PC_Interventions!AH3,IF(Company_PC_inputs!AH3&lt;&gt;"",Company_PC_inputs!AH3,""))</f>
        <v>Water | Bespoke | Financial</v>
      </c>
      <c r="AI3" s="460" t="str">
        <f>IF(Ofwat_PC_Interventions!AI3&lt;&gt;"",Ofwat_PC_Interventions!AI3,IF(Company_PC_inputs!AI3&lt;&gt;"",Company_PC_inputs!AI3,""))</f>
        <v>Water | Bespoke | Financial</v>
      </c>
      <c r="AJ3" s="460" t="str">
        <f>IF(Ofwat_PC_Interventions!AJ3&lt;&gt;"",Ofwat_PC_Interventions!AJ3,IF(Company_PC_inputs!AJ3&lt;&gt;"",Company_PC_inputs!AJ3,""))</f>
        <v>Water | Bespoke | Financial</v>
      </c>
      <c r="AK3" s="461" t="str">
        <f>IF(Ofwat_PC_Interventions!AK3&lt;&gt;"",Ofwat_PC_Interventions!AK3,IF(Company_PC_inputs!AK3&lt;&gt;"",Company_PC_inputs!AK3,""))</f>
        <v>Water | Bespoke | Financial</v>
      </c>
      <c r="AL3" s="460" t="str">
        <f>IF(Ofwat_PC_Interventions!AL3&lt;&gt;"",Ofwat_PC_Interventions!AL3,IF(Company_PC_inputs!AL3&lt;&gt;"",Company_PC_inputs!AL3,""))</f>
        <v>Wastewater | Common | Financial</v>
      </c>
      <c r="AM3" s="460" t="str">
        <f>IF(Ofwat_PC_Interventions!AM3&lt;&gt;"",Ofwat_PC_Interventions!AM3,IF(Company_PC_inputs!AM3&lt;&gt;"",Company_PC_inputs!AM3,""))</f>
        <v>Wastewater | Common | Financial</v>
      </c>
      <c r="AN3" s="460" t="str">
        <f>IF(Ofwat_PC_Interventions!AN3&lt;&gt;"",Ofwat_PC_Interventions!AN3,IF(Company_PC_inputs!AN3&lt;&gt;"",Company_PC_inputs!AN3,""))</f>
        <v>Wastewater | Common | Financial</v>
      </c>
      <c r="AO3" s="461" t="str">
        <f>IF(Ofwat_PC_Interventions!AO3&lt;&gt;"",Ofwat_PC_Interventions!AO3,IF(Company_PC_inputs!AO3&lt;&gt;"",Company_PC_inputs!AO3,""))</f>
        <v>Wastewater | Common | Financial</v>
      </c>
      <c r="AP3" s="460" t="str">
        <f>IF(Ofwat_PC_Interventions!AP3&lt;&gt;"",Ofwat_PC_Interventions!AP3,IF(Company_PC_inputs!AP3&lt;&gt;"",Company_PC_inputs!AP3,""))</f>
        <v>Wastewater | Bespoke | Financial</v>
      </c>
      <c r="AQ3" s="460" t="str">
        <f>IF(Ofwat_PC_Interventions!AQ3&lt;&gt;"",Ofwat_PC_Interventions!AQ3,IF(Company_PC_inputs!AQ3&lt;&gt;"",Company_PC_inputs!AQ3,""))</f>
        <v>Wastewater | Bespoke | Financial</v>
      </c>
      <c r="AR3" s="460" t="str">
        <f>IF(Ofwat_PC_Interventions!AR3&lt;&gt;"",Ofwat_PC_Interventions!AR3,IF(Company_PC_inputs!AR3&lt;&gt;"",Company_PC_inputs!AR3,""))</f>
        <v>Wastewater | Bespoke | Financial</v>
      </c>
      <c r="AS3" s="460" t="str">
        <f>IF(Ofwat_PC_Interventions!AS3&lt;&gt;"",Ofwat_PC_Interventions!AS3,IF(Company_PC_inputs!AS3&lt;&gt;"",Company_PC_inputs!AS3,""))</f>
        <v>Wastewater | Bespoke | Financial</v>
      </c>
      <c r="AT3" s="460" t="str">
        <f>IF(Ofwat_PC_Interventions!AT3&lt;&gt;"",Ofwat_PC_Interventions!AT3,IF(Company_PC_inputs!AT3&lt;&gt;"",Company_PC_inputs!AT3,""))</f>
        <v>Wastewater | Bespoke | Financial</v>
      </c>
      <c r="AU3" s="460" t="str">
        <f>IF(Ofwat_PC_Interventions!AU3&lt;&gt;"",Ofwat_PC_Interventions!AU3,IF(Company_PC_inputs!AU3&lt;&gt;"",Company_PC_inputs!AU3,""))</f>
        <v>Wastewater | Bespoke | Financial</v>
      </c>
      <c r="AV3" s="460" t="str">
        <f>IF(Ofwat_PC_Interventions!AV3&lt;&gt;"",Ofwat_PC_Interventions!AV3,IF(Company_PC_inputs!AV3&lt;&gt;"",Company_PC_inputs!AV3,""))</f>
        <v>Wastewater | Bespoke | Financial</v>
      </c>
      <c r="AW3" s="460" t="str">
        <f>IF(Ofwat_PC_Interventions!AW3&lt;&gt;"",Ofwat_PC_Interventions!AW3,IF(Company_PC_inputs!AW3&lt;&gt;"",Company_PC_inputs!AW3,""))</f>
        <v>Wastewater | Bespoke | Financial</v>
      </c>
      <c r="AX3" s="460" t="str">
        <f>IF(Ofwat_PC_Interventions!AX3&lt;&gt;"",Ofwat_PC_Interventions!AX3,IF(Company_PC_inputs!AX3&lt;&gt;"",Company_PC_inputs!AX3,""))</f>
        <v>Wastewater | Bespoke | Financial</v>
      </c>
      <c r="AY3" s="460" t="str">
        <f>IF(Ofwat_PC_Interventions!AY3&lt;&gt;"",Ofwat_PC_Interventions!AY3,IF(Company_PC_inputs!AY3&lt;&gt;"",Company_PC_inputs!AY3,""))</f>
        <v>Wastewater | Bespoke | Financial</v>
      </c>
      <c r="AZ3" s="460" t="str">
        <f>IF(Ofwat_PC_Interventions!AZ3&lt;&gt;"",Ofwat_PC_Interventions!AZ3,IF(Company_PC_inputs!AZ3&lt;&gt;"",Company_PC_inputs!AZ3,""))</f>
        <v>Wastewater | Bespoke | Financial</v>
      </c>
      <c r="BA3" s="460" t="str">
        <f>IF(Ofwat_PC_Interventions!BA3&lt;&gt;"",Ofwat_PC_Interventions!BA3,IF(Company_PC_inputs!BA3&lt;&gt;"",Company_PC_inputs!BA3,""))</f>
        <v>Wastewater | Bespoke | Financial</v>
      </c>
      <c r="BB3" s="460" t="str">
        <f>IF(Ofwat_PC_Interventions!BB3&lt;&gt;"",Ofwat_PC_Interventions!BB3,IF(Company_PC_inputs!BB3&lt;&gt;"",Company_PC_inputs!BB3,""))</f>
        <v>Wastewater | Bespoke | Financial</v>
      </c>
      <c r="BC3" s="460" t="str">
        <f>IF(Ofwat_PC_Interventions!BC3&lt;&gt;"",Ofwat_PC_Interventions!BC3,IF(Company_PC_inputs!BC3&lt;&gt;"",Company_PC_inputs!BC3,""))</f>
        <v>Wastewater | Bespoke | Financial</v>
      </c>
      <c r="BD3" s="459"/>
      <c r="BE3" s="459"/>
      <c r="BF3" s="459"/>
      <c r="BG3" s="459"/>
      <c r="BH3" s="459"/>
      <c r="BI3" s="459"/>
      <c r="BJ3" s="459"/>
      <c r="BK3" s="459"/>
      <c r="BL3" s="459"/>
      <c r="BM3" s="459"/>
      <c r="BN3" s="459"/>
      <c r="BO3" s="459"/>
      <c r="BP3" s="459"/>
      <c r="BQ3" s="459"/>
      <c r="BR3" s="459"/>
      <c r="BS3" s="459"/>
    </row>
    <row r="4" spans="1:110" s="201" customFormat="1" ht="13.8">
      <c r="A4" s="444"/>
      <c r="B4" s="444"/>
      <c r="C4" s="444"/>
      <c r="D4" s="444"/>
      <c r="E4" s="444"/>
      <c r="F4" s="444"/>
      <c r="G4" s="444"/>
      <c r="H4" s="444"/>
      <c r="I4" s="444"/>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110" s="201" customFormat="1" ht="13.8">
      <c r="A5" s="444"/>
      <c r="B5" s="464" t="s">
        <v>1071</v>
      </c>
      <c r="C5" s="444"/>
      <c r="D5" s="444"/>
      <c r="E5" s="444"/>
      <c r="F5" s="444"/>
      <c r="G5" s="444"/>
      <c r="H5" s="444"/>
      <c r="I5" s="444"/>
      <c r="J5" s="446"/>
      <c r="K5" s="446"/>
      <c r="L5" s="446"/>
      <c r="M5" s="446"/>
      <c r="N5" s="446"/>
      <c r="O5" s="446"/>
      <c r="P5" s="446"/>
      <c r="Q5" s="463"/>
      <c r="R5" s="446"/>
      <c r="S5" s="446"/>
      <c r="T5" s="446"/>
      <c r="U5" s="446"/>
      <c r="V5" s="446"/>
      <c r="W5" s="446"/>
      <c r="X5" s="446"/>
      <c r="Y5" s="446"/>
      <c r="Z5" s="446"/>
      <c r="AA5" s="446"/>
      <c r="AB5" s="446"/>
      <c r="AC5" s="446"/>
      <c r="AD5" s="446"/>
      <c r="AE5" s="446"/>
      <c r="AF5" s="446"/>
      <c r="AG5" s="446"/>
      <c r="AH5" s="446"/>
      <c r="AI5" s="446"/>
      <c r="AJ5" s="446"/>
      <c r="AK5" s="463"/>
      <c r="AL5" s="446"/>
      <c r="AM5" s="446"/>
      <c r="AN5" s="446"/>
      <c r="AO5" s="463"/>
      <c r="AP5" s="446"/>
      <c r="AQ5" s="446"/>
      <c r="AR5" s="446"/>
      <c r="AS5" s="446"/>
      <c r="AT5" s="446"/>
      <c r="AU5" s="446"/>
      <c r="AV5" s="446"/>
      <c r="AW5" s="446"/>
      <c r="AX5" s="446"/>
      <c r="AY5" s="446"/>
      <c r="AZ5" s="446"/>
      <c r="BA5" s="446"/>
      <c r="BB5" s="446"/>
      <c r="BC5" s="446"/>
      <c r="BD5" s="446"/>
      <c r="BE5" s="446"/>
      <c r="BF5" s="446"/>
      <c r="BG5" s="446"/>
      <c r="BH5" s="446"/>
      <c r="BI5" s="446"/>
      <c r="BJ5" s="446"/>
      <c r="BK5" s="446"/>
      <c r="BL5" s="446"/>
      <c r="BM5" s="446"/>
      <c r="BN5" s="446"/>
      <c r="BO5" s="446"/>
      <c r="BP5" s="446"/>
      <c r="BQ5" s="446"/>
      <c r="BR5" s="446"/>
      <c r="BS5" s="446"/>
    </row>
    <row r="6" spans="1:110" s="201" customFormat="1" ht="13.8">
      <c r="A6" s="444"/>
      <c r="B6" s="444"/>
      <c r="C6" s="444"/>
      <c r="D6" s="444"/>
      <c r="E6" s="444"/>
      <c r="F6" s="444"/>
      <c r="G6" s="444"/>
      <c r="H6" s="444"/>
      <c r="I6" s="444"/>
      <c r="J6" s="446"/>
      <c r="K6" s="446"/>
      <c r="L6" s="446"/>
      <c r="M6" s="446"/>
      <c r="N6" s="446"/>
      <c r="O6" s="446"/>
      <c r="P6" s="446"/>
      <c r="Q6" s="463"/>
      <c r="R6" s="446"/>
      <c r="S6" s="446"/>
      <c r="T6" s="446"/>
      <c r="U6" s="446"/>
      <c r="V6" s="446"/>
      <c r="W6" s="446"/>
      <c r="X6" s="446"/>
      <c r="Y6" s="446"/>
      <c r="Z6" s="446"/>
      <c r="AA6" s="446"/>
      <c r="AB6" s="446"/>
      <c r="AC6" s="446"/>
      <c r="AD6" s="446"/>
      <c r="AE6" s="446"/>
      <c r="AF6" s="446"/>
      <c r="AG6" s="446"/>
      <c r="AH6" s="446"/>
      <c r="AI6" s="446"/>
      <c r="AJ6" s="446"/>
      <c r="AK6" s="463"/>
      <c r="AL6" s="446"/>
      <c r="AM6" s="446"/>
      <c r="AN6" s="446"/>
      <c r="AO6" s="463"/>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row>
    <row r="7" spans="1:110" s="201" customFormat="1" ht="13.8">
      <c r="A7" s="444"/>
      <c r="B7" s="444"/>
      <c r="C7" s="444"/>
      <c r="D7" s="444"/>
      <c r="E7" s="444" t="s">
        <v>1072</v>
      </c>
      <c r="F7" s="444"/>
      <c r="G7" s="444" t="s">
        <v>1073</v>
      </c>
      <c r="H7" s="444"/>
      <c r="I7" s="444"/>
      <c r="J7" s="551">
        <f>IF(Ofwat_PC_Interventions!J7&lt;&gt;"",Ofwat_PC_Interventions!J7,IF(Company_PC_inputs!J7&lt;&gt;"",Company_PC_inputs!J7,""))</f>
        <v>8.8000000000000007</v>
      </c>
      <c r="K7" s="552">
        <f>IF(Ofwat_PC_Interventions!K7&lt;&gt;"",Ofwat_PC_Interventions!K7,IF(Company_PC_inputs!K7&lt;&gt;"",Company_PC_inputs!K7,""))</f>
        <v>2.8240740740740739E-3</v>
      </c>
      <c r="L7" s="551">
        <f>IF(Ofwat_PC_Interventions!L7&lt;&gt;"",Ofwat_PC_Interventions!L7,IF(Company_PC_inputs!L7&lt;&gt;"",Company_PC_inputs!L7,""))</f>
        <v>11.416781292984869</v>
      </c>
      <c r="M7" s="551">
        <f>IF(Ofwat_PC_Interventions!M7&lt;&gt;"",Ofwat_PC_Interventions!M7,IF(Company_PC_inputs!M7&lt;&gt;"",Company_PC_inputs!M7,""))</f>
        <v>16.666666666666664</v>
      </c>
      <c r="N7" s="551">
        <f>IF(Ofwat_PC_Interventions!N7&lt;&gt;"",Ofwat_PC_Interventions!N7,IF(Company_PC_inputs!N7&lt;&gt;"",Company_PC_inputs!N7,""))</f>
        <v>-12.373540856031129</v>
      </c>
      <c r="O7" s="551">
        <f>IF(Ofwat_PC_Interventions!O7&lt;&gt;"",Ofwat_PC_Interventions!O7,IF(Company_PC_inputs!O7&lt;&gt;"",Company_PC_inputs!O7,""))</f>
        <v>0</v>
      </c>
      <c r="P7" s="553">
        <f>IF(Ofwat_PC_Interventions!P7&lt;&gt;"",Ofwat_PC_Interventions!P7,IF(Company_PC_inputs!P7&lt;&gt;"",Company_PC_inputs!P7,""))</f>
        <v>124.2</v>
      </c>
      <c r="Q7" s="554">
        <f>IF(Ofwat_PC_Interventions!Q7&lt;&gt;"",Ofwat_PC_Interventions!Q7,IF(Company_PC_inputs!Q7&lt;&gt;"",Company_PC_inputs!Q7,""))</f>
        <v>1.47</v>
      </c>
      <c r="R7" s="555">
        <f>IF(Ofwat_PC_Interventions!R7&lt;&gt;"",Ofwat_PC_Interventions!R7,IF(Company_PC_inputs!R7&lt;&gt;"",Company_PC_inputs!R7,""))</f>
        <v>58000</v>
      </c>
      <c r="S7" s="556">
        <f>IF(Ofwat_PC_Interventions!S7&lt;&gt;"",Ofwat_PC_Interventions!S7,IF(Company_PC_inputs!S7&lt;&gt;"",Company_PC_inputs!S7,""))</f>
        <v>5</v>
      </c>
      <c r="T7" s="555">
        <f>IF(Ofwat_PC_Interventions!T7&lt;&gt;"",Ofwat_PC_Interventions!T7,IF(Company_PC_inputs!T7&lt;&gt;"",Company_PC_inputs!T7,""))</f>
        <v>6000</v>
      </c>
      <c r="U7" s="551">
        <f>IF(Ofwat_PC_Interventions!U7&lt;&gt;"",Ofwat_PC_Interventions!U7,IF(Company_PC_inputs!U7&lt;&gt;"",Company_PC_inputs!U7,""))</f>
        <v>0</v>
      </c>
      <c r="V7" s="553">
        <f>IF(Ofwat_PC_Interventions!V7&lt;&gt;"",Ofwat_PC_Interventions!V7,IF(Company_PC_inputs!V7&lt;&gt;"",Company_PC_inputs!V7,""))</f>
        <v>783.3</v>
      </c>
      <c r="W7" s="556">
        <f>IF(Ofwat_PC_Interventions!W7&lt;&gt;"",Ofwat_PC_Interventions!W7,IF(Company_PC_inputs!W7&lt;&gt;"",Company_PC_inputs!W7,""))</f>
        <v>0.63</v>
      </c>
      <c r="X7" s="556">
        <f>IF(Ofwat_PC_Interventions!X7&lt;&gt;"",Ofwat_PC_Interventions!X7,IF(Company_PC_inputs!X7&lt;&gt;"",Company_PC_inputs!X7,""))</f>
        <v>4</v>
      </c>
      <c r="Y7" s="557">
        <f>IF(Ofwat_PC_Interventions!Y7&lt;&gt;"",Ofwat_PC_Interventions!Y7,IF(Company_PC_inputs!Y7&lt;&gt;"",Company_PC_inputs!Y7,""))</f>
        <v>80</v>
      </c>
      <c r="Z7" s="551">
        <f>IF(Ofwat_PC_Interventions!Z7&lt;&gt;"",Ofwat_PC_Interventions!Z7,IF(Company_PC_inputs!Z7&lt;&gt;"",Company_PC_inputs!Z7,""))</f>
        <v>100</v>
      </c>
      <c r="AA7" s="555" t="str">
        <f>IF(Ofwat_PC_Interventions!AA7&lt;&gt;"",Ofwat_PC_Interventions!AA7,IF(Company_PC_inputs!AA7&lt;&gt;"",Company_PC_inputs!AA7,""))</f>
        <v/>
      </c>
      <c r="AB7" s="556" t="str">
        <f>IF(Ofwat_PC_Interventions!AB7&lt;&gt;"",Ofwat_PC_Interventions!AB7,IF(Company_PC_inputs!AB7&lt;&gt;"",Company_PC_inputs!AB7,""))</f>
        <v/>
      </c>
      <c r="AC7" s="555" t="str">
        <f>IF(Ofwat_PC_Interventions!AC7&lt;&gt;"",Ofwat_PC_Interventions!AC7,IF(Company_PC_inputs!AC7&lt;&gt;"",Company_PC_inputs!AC7,""))</f>
        <v/>
      </c>
      <c r="AD7" s="558" t="str">
        <f>IF(Ofwat_PC_Interventions!AD7&lt;&gt;"",Ofwat_PC_Interventions!AD7,IF(Company_PC_inputs!AD7&lt;&gt;"",Company_PC_inputs!AD7,""))</f>
        <v/>
      </c>
      <c r="AE7" s="551" t="str">
        <f>IF(Ofwat_PC_Interventions!AE7&lt;&gt;"",Ofwat_PC_Interventions!AE7,IF(Company_PC_inputs!AE7&lt;&gt;"",Company_PC_inputs!AE7,""))</f>
        <v/>
      </c>
      <c r="AF7" s="556" t="str">
        <f>IF(Ofwat_PC_Interventions!AF7&lt;&gt;"",Ofwat_PC_Interventions!AF7,IF(Company_PC_inputs!AF7&lt;&gt;"",Company_PC_inputs!AF7,""))</f>
        <v/>
      </c>
      <c r="AG7" s="556" t="str">
        <f>IF(Ofwat_PC_Interventions!AG7&lt;&gt;"",Ofwat_PC_Interventions!AG7,IF(Company_PC_inputs!AG7&lt;&gt;"",Company_PC_inputs!AG7,""))</f>
        <v/>
      </c>
      <c r="AH7" s="556" t="str">
        <f>IF(Ofwat_PC_Interventions!AH7&lt;&gt;"",Ofwat_PC_Interventions!AH7,IF(Company_PC_inputs!AH7&lt;&gt;"",Company_PC_inputs!AH7,""))</f>
        <v/>
      </c>
      <c r="AI7" s="555" t="str">
        <f>IF(Ofwat_PC_Interventions!AI7&lt;&gt;"",Ofwat_PC_Interventions!AI7,IF(Company_PC_inputs!AI7&lt;&gt;"",Company_PC_inputs!AI7,""))</f>
        <v/>
      </c>
      <c r="AJ7" s="555" t="str">
        <f>IF(Ofwat_PC_Interventions!AJ7&lt;&gt;"",Ofwat_PC_Interventions!AJ7,IF(Company_PC_inputs!AJ7&lt;&gt;"",Company_PC_inputs!AJ7,""))</f>
        <v/>
      </c>
      <c r="AK7" s="559" t="str">
        <f>IF(Ofwat_PC_Interventions!AK7&lt;&gt;"",Ofwat_PC_Interventions!AK7,IF(Company_PC_inputs!AK7&lt;&gt;"",Company_PC_inputs!AK7,""))</f>
        <v/>
      </c>
      <c r="AL7" s="555" t="str">
        <f>IF(Ofwat_PC_Interventions!AL7&lt;&gt;"",Ofwat_PC_Interventions!AL7,IF(Company_PC_inputs!AL7&lt;&gt;"",Company_PC_inputs!AL7,""))</f>
        <v/>
      </c>
      <c r="AM7" s="553" t="str">
        <f>IF(Ofwat_PC_Interventions!AM7&lt;&gt;"",Ofwat_PC_Interventions!AM7,IF(Company_PC_inputs!AM7&lt;&gt;"",Company_PC_inputs!AM7,""))</f>
        <v/>
      </c>
      <c r="AN7" s="553" t="str">
        <f>IF(Ofwat_PC_Interventions!AN7&lt;&gt;"",Ofwat_PC_Interventions!AN7,IF(Company_PC_inputs!AN7&lt;&gt;"",Company_PC_inputs!AN7,""))</f>
        <v/>
      </c>
      <c r="AO7" s="559" t="str">
        <f>IF(Ofwat_PC_Interventions!AO7&lt;&gt;"",Ofwat_PC_Interventions!AO7,IF(Company_PC_inputs!AO7&lt;&gt;"",Company_PC_inputs!AO7,""))</f>
        <v/>
      </c>
      <c r="AP7" s="556" t="str">
        <f>IF(Ofwat_PC_Interventions!AP7&lt;&gt;"",Ofwat_PC_Interventions!AP7,IF(Company_PC_inputs!AP7&lt;&gt;"",Company_PC_inputs!AP7,""))</f>
        <v/>
      </c>
      <c r="AQ7" s="558" t="str">
        <f>IF(Ofwat_PC_Interventions!AQ7&lt;&gt;"",Ofwat_PC_Interventions!AQ7,IF(Company_PC_inputs!AQ7&lt;&gt;"",Company_PC_inputs!AQ7,""))</f>
        <v/>
      </c>
      <c r="AR7" s="553" t="str">
        <f>IF(Ofwat_PC_Interventions!AR7&lt;&gt;"",Ofwat_PC_Interventions!AR7,IF(Company_PC_inputs!AR7&lt;&gt;"",Company_PC_inputs!AR7,""))</f>
        <v/>
      </c>
      <c r="AS7" s="551" t="str">
        <f>IF(Ofwat_PC_Interventions!AS7&lt;&gt;"",Ofwat_PC_Interventions!AS7,IF(Company_PC_inputs!AS7&lt;&gt;"",Company_PC_inputs!AS7,""))</f>
        <v/>
      </c>
      <c r="AT7" s="551" t="str">
        <f>IF(Ofwat_PC_Interventions!AT7&lt;&gt;"",Ofwat_PC_Interventions!AT7,IF(Company_PC_inputs!AT7&lt;&gt;"",Company_PC_inputs!AT7,""))</f>
        <v/>
      </c>
      <c r="AU7" s="555" t="str">
        <f>IF(Ofwat_PC_Interventions!AU7&lt;&gt;"",Ofwat_PC_Interventions!AU7,IF(Company_PC_inputs!AU7&lt;&gt;"",Company_PC_inputs!AU7,""))</f>
        <v/>
      </c>
      <c r="AV7" s="558" t="str">
        <f>IF(Ofwat_PC_Interventions!AV7&lt;&gt;"",Ofwat_PC_Interventions!AV7,IF(Company_PC_inputs!AV7&lt;&gt;"",Company_PC_inputs!AV7,""))</f>
        <v/>
      </c>
      <c r="AW7" s="558" t="str">
        <f>IF(Ofwat_PC_Interventions!AW7&lt;&gt;"",Ofwat_PC_Interventions!AW7,IF(Company_PC_inputs!AW7&lt;&gt;"",Company_PC_inputs!AW7,""))</f>
        <v/>
      </c>
      <c r="AX7" s="555" t="str">
        <f>IF(Ofwat_PC_Interventions!AX7&lt;&gt;"",Ofwat_PC_Interventions!AX7,IF(Company_PC_inputs!AX7&lt;&gt;"",Company_PC_inputs!AX7,""))</f>
        <v/>
      </c>
      <c r="AY7" s="551" t="str">
        <f>IF(Ofwat_PC_Interventions!AY7&lt;&gt;"",Ofwat_PC_Interventions!AY7,IF(Company_PC_inputs!AY7&lt;&gt;"",Company_PC_inputs!AY7,""))</f>
        <v/>
      </c>
      <c r="AZ7" s="551" t="str">
        <f>IF(Ofwat_PC_Interventions!AZ7&lt;&gt;"",Ofwat_PC_Interventions!AZ7,IF(Company_PC_inputs!AZ7&lt;&gt;"",Company_PC_inputs!AZ7,""))</f>
        <v/>
      </c>
      <c r="BA7" s="555" t="str">
        <f>IF(Ofwat_PC_Interventions!BA7&lt;&gt;"",Ofwat_PC_Interventions!BA7,IF(Company_PC_inputs!BA7&lt;&gt;"",Company_PC_inputs!BA7,""))</f>
        <v/>
      </c>
      <c r="BB7" s="555" t="str">
        <f>IF(Ofwat_PC_Interventions!BB7&lt;&gt;"",Ofwat_PC_Interventions!BB7,IF(Company_PC_inputs!BB7&lt;&gt;"",Company_PC_inputs!BB7,""))</f>
        <v/>
      </c>
      <c r="BC7" s="559" t="str">
        <f>IF(Ofwat_PC_Interventions!BC7&lt;&gt;"",Ofwat_PC_Interventions!BC7,IF(Company_PC_inputs!BC7&lt;&gt;"",Company_PC_inputs!BC7,""))</f>
        <v/>
      </c>
      <c r="BD7" s="555" t="str">
        <f>IF(Ofwat_PC_Interventions!BD7&lt;&gt;"",Ofwat_PC_Interventions!BD7,IF(Company_PC_inputs!BD7&lt;&gt;"",Company_PC_inputs!BD7,""))</f>
        <v/>
      </c>
      <c r="BE7" s="547" t="str">
        <f>IF(Ofwat_PC_Interventions!BE7&lt;&gt;"",Ofwat_PC_Interventions!BE7,IF(Company_PC_inputs!BE7&lt;&gt;"",Company_PC_inputs!BE7,""))</f>
        <v/>
      </c>
      <c r="BF7" s="547" t="str">
        <f>IF(Ofwat_PC_Interventions!BF7&lt;&gt;"",Ofwat_PC_Interventions!BF7,IF(Company_PC_inputs!BF7&lt;&gt;"",Company_PC_inputs!BF7,""))</f>
        <v/>
      </c>
      <c r="BG7" s="547" t="str">
        <f>IF(Ofwat_PC_Interventions!BG7&lt;&gt;"",Ofwat_PC_Interventions!BG7,IF(Company_PC_inputs!BG7&lt;&gt;"",Company_PC_inputs!BG7,""))</f>
        <v/>
      </c>
      <c r="BH7" s="551" t="str">
        <f>IF(Ofwat_PC_Interventions!BH7&lt;&gt;"",Ofwat_PC_Interventions!BH7,IF(Company_PC_inputs!BH7&lt;&gt;"",Company_PC_inputs!BH7,""))</f>
        <v/>
      </c>
      <c r="BI7" s="551" t="str">
        <f>IF(Ofwat_PC_Interventions!BI7&lt;&gt;"",Ofwat_PC_Interventions!BI7,IF(Company_PC_inputs!BI7&lt;&gt;"",Company_PC_inputs!BI7,""))</f>
        <v/>
      </c>
      <c r="BJ7" s="1190" t="str">
        <f>IF(Ofwat_PC_Interventions!BJ7&lt;&gt;"",Ofwat_PC_Interventions!BJ7,IF(Company_PC_inputs!BJ7&lt;&gt;"",Company_PC_inputs!BJ7,""))</f>
        <v/>
      </c>
      <c r="BK7" s="556" t="str">
        <f>IF(Ofwat_PC_Interventions!BK7&lt;&gt;"",Ofwat_PC_Interventions!BK7,IF(Company_PC_inputs!BK7&lt;&gt;"",Company_PC_inputs!BK7,""))</f>
        <v/>
      </c>
      <c r="BL7" s="556" t="str">
        <f>IF(Ofwat_PC_Interventions!BL7&lt;&gt;"",Ofwat_PC_Interventions!BL7,IF(Company_PC_inputs!BL7&lt;&gt;"",Company_PC_inputs!BL7,""))</f>
        <v/>
      </c>
      <c r="BM7" s="555" t="str">
        <f>IF(Ofwat_PC_Interventions!BM7&lt;&gt;"",Ofwat_PC_Interventions!BM7,IF(Company_PC_inputs!BM7&lt;&gt;"",Company_PC_inputs!BM7,""))</f>
        <v/>
      </c>
      <c r="BN7" s="555" t="str">
        <f>IF(Ofwat_PC_Interventions!BN7&lt;&gt;"",Ofwat_PC_Interventions!BN7,IF(Company_PC_inputs!BN7&lt;&gt;"",Company_PC_inputs!BN7,""))</f>
        <v/>
      </c>
      <c r="BO7" s="555" t="str">
        <f>IF(Ofwat_PC_Interventions!BO7&lt;&gt;"",Ofwat_PC_Interventions!BO7,IF(Company_PC_inputs!BO7&lt;&gt;"",Company_PC_inputs!BO7,""))</f>
        <v/>
      </c>
      <c r="BP7" s="555" t="str">
        <f>IF(Ofwat_PC_Interventions!BP7&lt;&gt;"",Ofwat_PC_Interventions!BP7,IF(Company_PC_inputs!BP7&lt;&gt;"",Company_PC_inputs!BP7,""))</f>
        <v/>
      </c>
      <c r="BQ7" s="555" t="str">
        <f>IF(Ofwat_PC_Interventions!BQ7&lt;&gt;"",Ofwat_PC_Interventions!BQ7,IF(Company_PC_inputs!BQ7&lt;&gt;"",Company_PC_inputs!BQ7,""))</f>
        <v/>
      </c>
      <c r="BR7" s="555" t="str">
        <f>IF(Ofwat_PC_Interventions!BR7&lt;&gt;"",Ofwat_PC_Interventions!BR7,IF(Company_PC_inputs!BR7&lt;&gt;"",Company_PC_inputs!BR7,""))</f>
        <v/>
      </c>
      <c r="BS7" s="555" t="str">
        <f>IF(Ofwat_PC_Interventions!BS7&lt;&gt;"",Ofwat_PC_Interventions!BS7,IF(Company_PC_inputs!BS7&lt;&gt;"",Company_PC_inputs!BS7,""))</f>
        <v/>
      </c>
    </row>
    <row r="8" spans="1:110" s="201" customFormat="1" ht="13.8">
      <c r="A8" s="444"/>
      <c r="B8" s="444"/>
      <c r="C8" s="444"/>
      <c r="D8" s="444"/>
      <c r="E8" s="444" t="s">
        <v>1074</v>
      </c>
      <c r="F8" s="444"/>
      <c r="G8" s="444" t="s">
        <v>1075</v>
      </c>
      <c r="H8" s="444"/>
      <c r="I8" s="444"/>
      <c r="J8" s="481" t="str">
        <f>IF(Ofwat_PC_Interventions!J8&lt;&gt;"",Ofwat_PC_Interventions!J8,IF(Company_PC_inputs!J8&lt;&gt;"",Company_PC_inputs!J8,""))</f>
        <v/>
      </c>
      <c r="K8" s="481" t="str">
        <f>IF(Ofwat_PC_Interventions!K8&lt;&gt;"",Ofwat_PC_Interventions!K8,IF(Company_PC_inputs!K8&lt;&gt;"",Company_PC_inputs!K8,""))</f>
        <v/>
      </c>
      <c r="L8" s="560">
        <f>IF(Ofwat_PC_Interventions!L8&lt;&gt;"",Ofwat_PC_Interventions!L8,IF(Company_PC_inputs!L8&lt;&gt;"",Company_PC_inputs!L8,""))</f>
        <v>72.7</v>
      </c>
      <c r="M8" s="560">
        <f>IF(Ofwat_PC_Interventions!M8&lt;&gt;"",Ofwat_PC_Interventions!M8,IF(Company_PC_inputs!M8&lt;&gt;"",Company_PC_inputs!M8,""))</f>
        <v>15.6</v>
      </c>
      <c r="N8" s="560">
        <f>IF(Ofwat_PC_Interventions!N8&lt;&gt;"",Ofwat_PC_Interventions!N8,IF(Company_PC_inputs!N8&lt;&gt;"",Company_PC_inputs!N8,""))</f>
        <v>128.5</v>
      </c>
      <c r="O8" s="560">
        <f>IF(Ofwat_PC_Interventions!O8&lt;&gt;"",Ofwat_PC_Interventions!O8,IF(Company_PC_inputs!O8&lt;&gt;"",Company_PC_inputs!O8,""))</f>
        <v>134.80000000000001</v>
      </c>
      <c r="P8" s="481" t="str">
        <f>IF(Ofwat_PC_Interventions!P8&lt;&gt;"",Ofwat_PC_Interventions!P8,IF(Company_PC_inputs!P8&lt;&gt;"",Company_PC_inputs!P8,""))</f>
        <v/>
      </c>
      <c r="Q8" s="482" t="str">
        <f>IF(Ofwat_PC_Interventions!Q8&lt;&gt;"",Ofwat_PC_Interventions!Q8,IF(Company_PC_inputs!Q8&lt;&gt;"",Company_PC_inputs!Q8,""))</f>
        <v/>
      </c>
      <c r="R8" s="481" t="str">
        <f>IF(Ofwat_PC_Interventions!R8&lt;&gt;"",Ofwat_PC_Interventions!R8,IF(Company_PC_inputs!R8&lt;&gt;"",Company_PC_inputs!R8,""))</f>
        <v/>
      </c>
      <c r="S8" s="481" t="str">
        <f>IF(Ofwat_PC_Interventions!S8&lt;&gt;"",Ofwat_PC_Interventions!S8,IF(Company_PC_inputs!S8&lt;&gt;"",Company_PC_inputs!S8,""))</f>
        <v/>
      </c>
      <c r="T8" s="481" t="str">
        <f>IF(Ofwat_PC_Interventions!T8&lt;&gt;"",Ofwat_PC_Interventions!T8,IF(Company_PC_inputs!T8&lt;&gt;"",Company_PC_inputs!T8,""))</f>
        <v/>
      </c>
      <c r="U8" s="481" t="str">
        <f>IF(Ofwat_PC_Interventions!U8&lt;&gt;"",Ofwat_PC_Interventions!U8,IF(Company_PC_inputs!U8&lt;&gt;"",Company_PC_inputs!U8,""))</f>
        <v/>
      </c>
      <c r="V8" s="481" t="str">
        <f>IF(Ofwat_PC_Interventions!V8&lt;&gt;"",Ofwat_PC_Interventions!V8,IF(Company_PC_inputs!V8&lt;&gt;"",Company_PC_inputs!V8,""))</f>
        <v/>
      </c>
      <c r="W8" s="481" t="str">
        <f>IF(Ofwat_PC_Interventions!W8&lt;&gt;"",Ofwat_PC_Interventions!W8,IF(Company_PC_inputs!W8&lt;&gt;"",Company_PC_inputs!W8,""))</f>
        <v/>
      </c>
      <c r="X8" s="481" t="str">
        <f>IF(Ofwat_PC_Interventions!X8&lt;&gt;"",Ofwat_PC_Interventions!X8,IF(Company_PC_inputs!X8&lt;&gt;"",Company_PC_inputs!X8,""))</f>
        <v/>
      </c>
      <c r="Y8" s="481" t="str">
        <f>IF(Ofwat_PC_Interventions!Y8&lt;&gt;"",Ofwat_PC_Interventions!Y8,IF(Company_PC_inputs!Y8&lt;&gt;"",Company_PC_inputs!Y8,""))</f>
        <v/>
      </c>
      <c r="Z8" s="481" t="str">
        <f>IF(Ofwat_PC_Interventions!Z8&lt;&gt;"",Ofwat_PC_Interventions!Z8,IF(Company_PC_inputs!Z8&lt;&gt;"",Company_PC_inputs!Z8,""))</f>
        <v/>
      </c>
      <c r="AA8" s="481" t="str">
        <f>IF(Ofwat_PC_Interventions!AA8&lt;&gt;"",Ofwat_PC_Interventions!AA8,IF(Company_PC_inputs!AA8&lt;&gt;"",Company_PC_inputs!AA8,""))</f>
        <v/>
      </c>
      <c r="AB8" s="481" t="str">
        <f>IF(Ofwat_PC_Interventions!AB8&lt;&gt;"",Ofwat_PC_Interventions!AB8,IF(Company_PC_inputs!AB8&lt;&gt;"",Company_PC_inputs!AB8,""))</f>
        <v/>
      </c>
      <c r="AC8" s="481" t="str">
        <f>IF(Ofwat_PC_Interventions!AC8&lt;&gt;"",Ofwat_PC_Interventions!AC8,IF(Company_PC_inputs!AC8&lt;&gt;"",Company_PC_inputs!AC8,""))</f>
        <v/>
      </c>
      <c r="AD8" s="481" t="str">
        <f>IF(Ofwat_PC_Interventions!AD8&lt;&gt;"",Ofwat_PC_Interventions!AD8,IF(Company_PC_inputs!AD8&lt;&gt;"",Company_PC_inputs!AD8,""))</f>
        <v/>
      </c>
      <c r="AE8" s="481" t="str">
        <f>IF(Ofwat_PC_Interventions!AE8&lt;&gt;"",Ofwat_PC_Interventions!AE8,IF(Company_PC_inputs!AE8&lt;&gt;"",Company_PC_inputs!AE8,""))</f>
        <v/>
      </c>
      <c r="AF8" s="481" t="str">
        <f>IF(Ofwat_PC_Interventions!AF8&lt;&gt;"",Ofwat_PC_Interventions!AF8,IF(Company_PC_inputs!AF8&lt;&gt;"",Company_PC_inputs!AF8,""))</f>
        <v/>
      </c>
      <c r="AG8" s="481" t="str">
        <f>IF(Ofwat_PC_Interventions!AG8&lt;&gt;"",Ofwat_PC_Interventions!AG8,IF(Company_PC_inputs!AG8&lt;&gt;"",Company_PC_inputs!AG8,""))</f>
        <v/>
      </c>
      <c r="AH8" s="481" t="str">
        <f>IF(Ofwat_PC_Interventions!AH8&lt;&gt;"",Ofwat_PC_Interventions!AH8,IF(Company_PC_inputs!AH8&lt;&gt;"",Company_PC_inputs!AH8,""))</f>
        <v/>
      </c>
      <c r="AI8" s="481" t="str">
        <f>IF(Ofwat_PC_Interventions!AI8&lt;&gt;"",Ofwat_PC_Interventions!AI8,IF(Company_PC_inputs!AI8&lt;&gt;"",Company_PC_inputs!AI8,""))</f>
        <v/>
      </c>
      <c r="AJ8" s="481" t="str">
        <f>IF(Ofwat_PC_Interventions!AJ8&lt;&gt;"",Ofwat_PC_Interventions!AJ8,IF(Company_PC_inputs!AJ8&lt;&gt;"",Company_PC_inputs!AJ8,""))</f>
        <v/>
      </c>
      <c r="AK8" s="482" t="str">
        <f>IF(Ofwat_PC_Interventions!AK8&lt;&gt;"",Ofwat_PC_Interventions!AK8,IF(Company_PC_inputs!AK8&lt;&gt;"",Company_PC_inputs!AK8,""))</f>
        <v/>
      </c>
      <c r="AL8" s="481" t="str">
        <f>IF(Ofwat_PC_Interventions!AL8&lt;&gt;"",Ofwat_PC_Interventions!AL8,IF(Company_PC_inputs!AL8&lt;&gt;"",Company_PC_inputs!AL8,""))</f>
        <v/>
      </c>
      <c r="AM8" s="481" t="str">
        <f>IF(Ofwat_PC_Interventions!AM8&lt;&gt;"",Ofwat_PC_Interventions!AM8,IF(Company_PC_inputs!AM8&lt;&gt;"",Company_PC_inputs!AM8,""))</f>
        <v/>
      </c>
      <c r="AN8" s="481" t="str">
        <f>IF(Ofwat_PC_Interventions!AN8&lt;&gt;"",Ofwat_PC_Interventions!AN8,IF(Company_PC_inputs!AN8&lt;&gt;"",Company_PC_inputs!AN8,""))</f>
        <v/>
      </c>
      <c r="AO8" s="482" t="str">
        <f>IF(Ofwat_PC_Interventions!AO8&lt;&gt;"",Ofwat_PC_Interventions!AO8,IF(Company_PC_inputs!AO8&lt;&gt;"",Company_PC_inputs!AO8,""))</f>
        <v/>
      </c>
      <c r="AP8" s="481" t="str">
        <f>IF(Ofwat_PC_Interventions!AP8&lt;&gt;"",Ofwat_PC_Interventions!AP8,IF(Company_PC_inputs!AP8&lt;&gt;"",Company_PC_inputs!AP8,""))</f>
        <v/>
      </c>
      <c r="AQ8" s="481" t="str">
        <f>IF(Ofwat_PC_Interventions!AQ8&lt;&gt;"",Ofwat_PC_Interventions!AQ8,IF(Company_PC_inputs!AQ8&lt;&gt;"",Company_PC_inputs!AQ8,""))</f>
        <v/>
      </c>
      <c r="AR8" s="481" t="str">
        <f>IF(Ofwat_PC_Interventions!AR8&lt;&gt;"",Ofwat_PC_Interventions!AR8,IF(Company_PC_inputs!AR8&lt;&gt;"",Company_PC_inputs!AR8,""))</f>
        <v/>
      </c>
      <c r="AS8" s="481" t="str">
        <f>IF(Ofwat_PC_Interventions!AS8&lt;&gt;"",Ofwat_PC_Interventions!AS8,IF(Company_PC_inputs!AS8&lt;&gt;"",Company_PC_inputs!AS8,""))</f>
        <v/>
      </c>
      <c r="AT8" s="481" t="str">
        <f>IF(Ofwat_PC_Interventions!AT8&lt;&gt;"",Ofwat_PC_Interventions!AT8,IF(Company_PC_inputs!AT8&lt;&gt;"",Company_PC_inputs!AT8,""))</f>
        <v/>
      </c>
      <c r="AU8" s="481" t="str">
        <f>IF(Ofwat_PC_Interventions!AU8&lt;&gt;"",Ofwat_PC_Interventions!AU8,IF(Company_PC_inputs!AU8&lt;&gt;"",Company_PC_inputs!AU8,""))</f>
        <v/>
      </c>
      <c r="AV8" s="481" t="str">
        <f>IF(Ofwat_PC_Interventions!AV8&lt;&gt;"",Ofwat_PC_Interventions!AV8,IF(Company_PC_inputs!AV8&lt;&gt;"",Company_PC_inputs!AV8,""))</f>
        <v/>
      </c>
      <c r="AW8" s="481" t="str">
        <f>IF(Ofwat_PC_Interventions!AW8&lt;&gt;"",Ofwat_PC_Interventions!AW8,IF(Company_PC_inputs!AW8&lt;&gt;"",Company_PC_inputs!AW8,""))</f>
        <v/>
      </c>
      <c r="AX8" s="481" t="str">
        <f>IF(Ofwat_PC_Interventions!AX8&lt;&gt;"",Ofwat_PC_Interventions!AX8,IF(Company_PC_inputs!AX8&lt;&gt;"",Company_PC_inputs!AX8,""))</f>
        <v/>
      </c>
      <c r="AY8" s="481" t="str">
        <f>IF(Ofwat_PC_Interventions!AY8&lt;&gt;"",Ofwat_PC_Interventions!AY8,IF(Company_PC_inputs!AY8&lt;&gt;"",Company_PC_inputs!AY8,""))</f>
        <v/>
      </c>
      <c r="AZ8" s="481" t="str">
        <f>IF(Ofwat_PC_Interventions!AZ8&lt;&gt;"",Ofwat_PC_Interventions!AZ8,IF(Company_PC_inputs!AZ8&lt;&gt;"",Company_PC_inputs!AZ8,""))</f>
        <v/>
      </c>
      <c r="BA8" s="481" t="str">
        <f>IF(Ofwat_PC_Interventions!BA8&lt;&gt;"",Ofwat_PC_Interventions!BA8,IF(Company_PC_inputs!BA8&lt;&gt;"",Company_PC_inputs!BA8,""))</f>
        <v/>
      </c>
      <c r="BB8" s="481" t="str">
        <f>IF(Ofwat_PC_Interventions!BB8&lt;&gt;"",Ofwat_PC_Interventions!BB8,IF(Company_PC_inputs!BB8&lt;&gt;"",Company_PC_inputs!BB8,""))</f>
        <v/>
      </c>
      <c r="BC8" s="482" t="str">
        <f>IF(Ofwat_PC_Interventions!BC8&lt;&gt;"",Ofwat_PC_Interventions!BC8,IF(Company_PC_inputs!BC8&lt;&gt;"",Company_PC_inputs!BC8,""))</f>
        <v/>
      </c>
      <c r="BD8" s="481" t="str">
        <f>IF(Ofwat_PC_Interventions!BD8&lt;&gt;"",Ofwat_PC_Interventions!BD8,IF(Company_PC_inputs!BD8&lt;&gt;"",Company_PC_inputs!BD8,""))</f>
        <v/>
      </c>
      <c r="BE8" s="481" t="str">
        <f>IF(Ofwat_PC_Interventions!BE8&lt;&gt;"",Ofwat_PC_Interventions!BE8,IF(Company_PC_inputs!BE8&lt;&gt;"",Company_PC_inputs!BE8,""))</f>
        <v/>
      </c>
      <c r="BF8" s="481" t="str">
        <f>IF(Ofwat_PC_Interventions!BF8&lt;&gt;"",Ofwat_PC_Interventions!BF8,IF(Company_PC_inputs!BF8&lt;&gt;"",Company_PC_inputs!BF8,""))</f>
        <v/>
      </c>
      <c r="BG8" s="481" t="str">
        <f>IF(Ofwat_PC_Interventions!BG8&lt;&gt;"",Ofwat_PC_Interventions!BG8,IF(Company_PC_inputs!BG8&lt;&gt;"",Company_PC_inputs!BG8,""))</f>
        <v/>
      </c>
      <c r="BH8" s="481" t="str">
        <f>IF(Ofwat_PC_Interventions!BH8&lt;&gt;"",Ofwat_PC_Interventions!BH8,IF(Company_PC_inputs!BH8&lt;&gt;"",Company_PC_inputs!BH8,""))</f>
        <v/>
      </c>
      <c r="BI8" s="481" t="str">
        <f>IF(Ofwat_PC_Interventions!BI8&lt;&gt;"",Ofwat_PC_Interventions!BI8,IF(Company_PC_inputs!BI8&lt;&gt;"",Company_PC_inputs!BI8,""))</f>
        <v/>
      </c>
      <c r="BJ8" s="481" t="str">
        <f>IF(Ofwat_PC_Interventions!BJ8&lt;&gt;"",Ofwat_PC_Interventions!BJ8,IF(Company_PC_inputs!BJ8&lt;&gt;"",Company_PC_inputs!BJ8,""))</f>
        <v/>
      </c>
      <c r="BK8" s="481" t="str">
        <f>IF(Ofwat_PC_Interventions!BK8&lt;&gt;"",Ofwat_PC_Interventions!BK8,IF(Company_PC_inputs!BK8&lt;&gt;"",Company_PC_inputs!BK8,""))</f>
        <v/>
      </c>
      <c r="BL8" s="481" t="str">
        <f>IF(Ofwat_PC_Interventions!BL8&lt;&gt;"",Ofwat_PC_Interventions!BL8,IF(Company_PC_inputs!BL8&lt;&gt;"",Company_PC_inputs!BL8,""))</f>
        <v/>
      </c>
      <c r="BM8" s="481" t="str">
        <f>IF(Ofwat_PC_Interventions!BM8&lt;&gt;"",Ofwat_PC_Interventions!BM8,IF(Company_PC_inputs!BM8&lt;&gt;"",Company_PC_inputs!BM8,""))</f>
        <v/>
      </c>
      <c r="BN8" s="481" t="str">
        <f>IF(Ofwat_PC_Interventions!BN8&lt;&gt;"",Ofwat_PC_Interventions!BN8,IF(Company_PC_inputs!BN8&lt;&gt;"",Company_PC_inputs!BN8,""))</f>
        <v/>
      </c>
      <c r="BO8" s="481" t="str">
        <f>IF(Ofwat_PC_Interventions!BO8&lt;&gt;"",Ofwat_PC_Interventions!BO8,IF(Company_PC_inputs!BO8&lt;&gt;"",Company_PC_inputs!BO8,""))</f>
        <v/>
      </c>
      <c r="BP8" s="481" t="str">
        <f>IF(Ofwat_PC_Interventions!BP8&lt;&gt;"",Ofwat_PC_Interventions!BP8,IF(Company_PC_inputs!BP8&lt;&gt;"",Company_PC_inputs!BP8,""))</f>
        <v/>
      </c>
      <c r="BQ8" s="481" t="str">
        <f>IF(Ofwat_PC_Interventions!BQ8&lt;&gt;"",Ofwat_PC_Interventions!BQ8,IF(Company_PC_inputs!BQ8&lt;&gt;"",Company_PC_inputs!BQ8,""))</f>
        <v/>
      </c>
      <c r="BR8" s="481" t="str">
        <f>IF(Ofwat_PC_Interventions!BR8&lt;&gt;"",Ofwat_PC_Interventions!BR8,IF(Company_PC_inputs!BR8&lt;&gt;"",Company_PC_inputs!BR8,""))</f>
        <v/>
      </c>
      <c r="BS8" s="481" t="str">
        <f>IF(Ofwat_PC_Interventions!BS8&lt;&gt;"",Ofwat_PC_Interventions!BS8,IF(Company_PC_inputs!BS8&lt;&gt;"",Company_PC_inputs!BS8,""))</f>
        <v/>
      </c>
    </row>
    <row r="9" spans="1:110" s="201" customFormat="1" ht="13.8">
      <c r="A9" s="444"/>
      <c r="B9" s="444"/>
      <c r="C9" s="444"/>
      <c r="D9" s="444"/>
      <c r="E9" s="444"/>
      <c r="F9" s="444"/>
      <c r="G9" s="444"/>
      <c r="H9" s="444"/>
      <c r="I9" s="444"/>
      <c r="J9" s="481" t="str">
        <f>IF(Ofwat_PC_Interventions!J9&lt;&gt;"",Ofwat_PC_Interventions!J9,IF(Company_PC_inputs!J9&lt;&gt;"",Company_PC_inputs!J9,""))</f>
        <v/>
      </c>
      <c r="K9" s="481" t="str">
        <f>IF(Ofwat_PC_Interventions!K9&lt;&gt;"",Ofwat_PC_Interventions!K9,IF(Company_PC_inputs!K9&lt;&gt;"",Company_PC_inputs!K9,""))</f>
        <v/>
      </c>
      <c r="L9" s="481" t="str">
        <f>IF(Ofwat_PC_Interventions!L9&lt;&gt;"",Ofwat_PC_Interventions!L9,IF(Company_PC_inputs!L9&lt;&gt;"",Company_PC_inputs!L9,""))</f>
        <v/>
      </c>
      <c r="M9" s="481" t="str">
        <f>IF(Ofwat_PC_Interventions!M9&lt;&gt;"",Ofwat_PC_Interventions!M9,IF(Company_PC_inputs!M9&lt;&gt;"",Company_PC_inputs!M9,""))</f>
        <v/>
      </c>
      <c r="N9" s="481" t="str">
        <f>IF(Ofwat_PC_Interventions!N9&lt;&gt;"",Ofwat_PC_Interventions!N9,IF(Company_PC_inputs!N9&lt;&gt;"",Company_PC_inputs!N9,""))</f>
        <v/>
      </c>
      <c r="O9" s="481" t="str">
        <f>IF(Ofwat_PC_Interventions!O9&lt;&gt;"",Ofwat_PC_Interventions!O9,IF(Company_PC_inputs!O9&lt;&gt;"",Company_PC_inputs!O9,""))</f>
        <v/>
      </c>
      <c r="P9" s="481" t="str">
        <f>IF(Ofwat_PC_Interventions!P9&lt;&gt;"",Ofwat_PC_Interventions!P9,IF(Company_PC_inputs!P9&lt;&gt;"",Company_PC_inputs!P9,""))</f>
        <v/>
      </c>
      <c r="Q9" s="482" t="str">
        <f>IF(Ofwat_PC_Interventions!Q9&lt;&gt;"",Ofwat_PC_Interventions!Q9,IF(Company_PC_inputs!Q9&lt;&gt;"",Company_PC_inputs!Q9,""))</f>
        <v/>
      </c>
      <c r="R9" s="481" t="str">
        <f>IF(Ofwat_PC_Interventions!R9&lt;&gt;"",Ofwat_PC_Interventions!R9,IF(Company_PC_inputs!R9&lt;&gt;"",Company_PC_inputs!R9,""))</f>
        <v/>
      </c>
      <c r="S9" s="481" t="str">
        <f>IF(Ofwat_PC_Interventions!S9&lt;&gt;"",Ofwat_PC_Interventions!S9,IF(Company_PC_inputs!S9&lt;&gt;"",Company_PC_inputs!S9,""))</f>
        <v/>
      </c>
      <c r="T9" s="481" t="str">
        <f>IF(Ofwat_PC_Interventions!T9&lt;&gt;"",Ofwat_PC_Interventions!T9,IF(Company_PC_inputs!T9&lt;&gt;"",Company_PC_inputs!T9,""))</f>
        <v/>
      </c>
      <c r="U9" s="481" t="str">
        <f>IF(Ofwat_PC_Interventions!U9&lt;&gt;"",Ofwat_PC_Interventions!U9,IF(Company_PC_inputs!U9&lt;&gt;"",Company_PC_inputs!U9,""))</f>
        <v/>
      </c>
      <c r="V9" s="481" t="str">
        <f>IF(Ofwat_PC_Interventions!V9&lt;&gt;"",Ofwat_PC_Interventions!V9,IF(Company_PC_inputs!V9&lt;&gt;"",Company_PC_inputs!V9,""))</f>
        <v/>
      </c>
      <c r="W9" s="481" t="str">
        <f>IF(Ofwat_PC_Interventions!W9&lt;&gt;"",Ofwat_PC_Interventions!W9,IF(Company_PC_inputs!W9&lt;&gt;"",Company_PC_inputs!W9,""))</f>
        <v/>
      </c>
      <c r="X9" s="481" t="str">
        <f>IF(Ofwat_PC_Interventions!X9&lt;&gt;"",Ofwat_PC_Interventions!X9,IF(Company_PC_inputs!X9&lt;&gt;"",Company_PC_inputs!X9,""))</f>
        <v/>
      </c>
      <c r="Y9" s="481" t="str">
        <f>IF(Ofwat_PC_Interventions!Y9&lt;&gt;"",Ofwat_PC_Interventions!Y9,IF(Company_PC_inputs!Y9&lt;&gt;"",Company_PC_inputs!Y9,""))</f>
        <v/>
      </c>
      <c r="Z9" s="481" t="str">
        <f>IF(Ofwat_PC_Interventions!Z9&lt;&gt;"",Ofwat_PC_Interventions!Z9,IF(Company_PC_inputs!Z9&lt;&gt;"",Company_PC_inputs!Z9,""))</f>
        <v/>
      </c>
      <c r="AA9" s="481" t="str">
        <f>IF(Ofwat_PC_Interventions!AA9&lt;&gt;"",Ofwat_PC_Interventions!AA9,IF(Company_PC_inputs!AA9&lt;&gt;"",Company_PC_inputs!AA9,""))</f>
        <v/>
      </c>
      <c r="AB9" s="481" t="str">
        <f>IF(Ofwat_PC_Interventions!AB9&lt;&gt;"",Ofwat_PC_Interventions!AB9,IF(Company_PC_inputs!AB9&lt;&gt;"",Company_PC_inputs!AB9,""))</f>
        <v/>
      </c>
      <c r="AC9" s="481" t="str">
        <f>IF(Ofwat_PC_Interventions!AC9&lt;&gt;"",Ofwat_PC_Interventions!AC9,IF(Company_PC_inputs!AC9&lt;&gt;"",Company_PC_inputs!AC9,""))</f>
        <v/>
      </c>
      <c r="AD9" s="481" t="str">
        <f>IF(Ofwat_PC_Interventions!AD9&lt;&gt;"",Ofwat_PC_Interventions!AD9,IF(Company_PC_inputs!AD9&lt;&gt;"",Company_PC_inputs!AD9,""))</f>
        <v/>
      </c>
      <c r="AE9" s="481" t="str">
        <f>IF(Ofwat_PC_Interventions!AE9&lt;&gt;"",Ofwat_PC_Interventions!AE9,IF(Company_PC_inputs!AE9&lt;&gt;"",Company_PC_inputs!AE9,""))</f>
        <v/>
      </c>
      <c r="AF9" s="481" t="str">
        <f>IF(Ofwat_PC_Interventions!AF9&lt;&gt;"",Ofwat_PC_Interventions!AF9,IF(Company_PC_inputs!AF9&lt;&gt;"",Company_PC_inputs!AF9,""))</f>
        <v/>
      </c>
      <c r="AG9" s="481" t="str">
        <f>IF(Ofwat_PC_Interventions!AG9&lt;&gt;"",Ofwat_PC_Interventions!AG9,IF(Company_PC_inputs!AG9&lt;&gt;"",Company_PC_inputs!AG9,""))</f>
        <v/>
      </c>
      <c r="AH9" s="481" t="str">
        <f>IF(Ofwat_PC_Interventions!AH9&lt;&gt;"",Ofwat_PC_Interventions!AH9,IF(Company_PC_inputs!AH9&lt;&gt;"",Company_PC_inputs!AH9,""))</f>
        <v/>
      </c>
      <c r="AI9" s="481" t="str">
        <f>IF(Ofwat_PC_Interventions!AI9&lt;&gt;"",Ofwat_PC_Interventions!AI9,IF(Company_PC_inputs!AI9&lt;&gt;"",Company_PC_inputs!AI9,""))</f>
        <v/>
      </c>
      <c r="AJ9" s="481" t="str">
        <f>IF(Ofwat_PC_Interventions!AJ9&lt;&gt;"",Ofwat_PC_Interventions!AJ9,IF(Company_PC_inputs!AJ9&lt;&gt;"",Company_PC_inputs!AJ9,""))</f>
        <v/>
      </c>
      <c r="AK9" s="482" t="str">
        <f>IF(Ofwat_PC_Interventions!AK9&lt;&gt;"",Ofwat_PC_Interventions!AK9,IF(Company_PC_inputs!AK9&lt;&gt;"",Company_PC_inputs!AK9,""))</f>
        <v/>
      </c>
      <c r="AL9" s="481" t="str">
        <f>IF(Ofwat_PC_Interventions!AL9&lt;&gt;"",Ofwat_PC_Interventions!AL9,IF(Company_PC_inputs!AL9&lt;&gt;"",Company_PC_inputs!AL9,""))</f>
        <v/>
      </c>
      <c r="AM9" s="481" t="str">
        <f>IF(Ofwat_PC_Interventions!AM9&lt;&gt;"",Ofwat_PC_Interventions!AM9,IF(Company_PC_inputs!AM9&lt;&gt;"",Company_PC_inputs!AM9,""))</f>
        <v/>
      </c>
      <c r="AN9" s="481" t="str">
        <f>IF(Ofwat_PC_Interventions!AN9&lt;&gt;"",Ofwat_PC_Interventions!AN9,IF(Company_PC_inputs!AN9&lt;&gt;"",Company_PC_inputs!AN9,""))</f>
        <v/>
      </c>
      <c r="AO9" s="482" t="str">
        <f>IF(Ofwat_PC_Interventions!AO9&lt;&gt;"",Ofwat_PC_Interventions!AO9,IF(Company_PC_inputs!AO9&lt;&gt;"",Company_PC_inputs!AO9,""))</f>
        <v/>
      </c>
      <c r="AP9" s="481" t="str">
        <f>IF(Ofwat_PC_Interventions!AP9&lt;&gt;"",Ofwat_PC_Interventions!AP9,IF(Company_PC_inputs!AP9&lt;&gt;"",Company_PC_inputs!AP9,""))</f>
        <v/>
      </c>
      <c r="AQ9" s="481" t="str">
        <f>IF(Ofwat_PC_Interventions!AQ9&lt;&gt;"",Ofwat_PC_Interventions!AQ9,IF(Company_PC_inputs!AQ9&lt;&gt;"",Company_PC_inputs!AQ9,""))</f>
        <v/>
      </c>
      <c r="AR9" s="481" t="str">
        <f>IF(Ofwat_PC_Interventions!AR9&lt;&gt;"",Ofwat_PC_Interventions!AR9,IF(Company_PC_inputs!AR9&lt;&gt;"",Company_PC_inputs!AR9,""))</f>
        <v/>
      </c>
      <c r="AS9" s="481" t="str">
        <f>IF(Ofwat_PC_Interventions!AS9&lt;&gt;"",Ofwat_PC_Interventions!AS9,IF(Company_PC_inputs!AS9&lt;&gt;"",Company_PC_inputs!AS9,""))</f>
        <v/>
      </c>
      <c r="AT9" s="481" t="str">
        <f>IF(Ofwat_PC_Interventions!AT9&lt;&gt;"",Ofwat_PC_Interventions!AT9,IF(Company_PC_inputs!AT9&lt;&gt;"",Company_PC_inputs!AT9,""))</f>
        <v/>
      </c>
      <c r="AU9" s="481" t="str">
        <f>IF(Ofwat_PC_Interventions!AU9&lt;&gt;"",Ofwat_PC_Interventions!AU9,IF(Company_PC_inputs!AU9&lt;&gt;"",Company_PC_inputs!AU9,""))</f>
        <v/>
      </c>
      <c r="AV9" s="481" t="str">
        <f>IF(Ofwat_PC_Interventions!AV9&lt;&gt;"",Ofwat_PC_Interventions!AV9,IF(Company_PC_inputs!AV9&lt;&gt;"",Company_PC_inputs!AV9,""))</f>
        <v/>
      </c>
      <c r="AW9" s="481" t="str">
        <f>IF(Ofwat_PC_Interventions!AW9&lt;&gt;"",Ofwat_PC_Interventions!AW9,IF(Company_PC_inputs!AW9&lt;&gt;"",Company_PC_inputs!AW9,""))</f>
        <v/>
      </c>
      <c r="AX9" s="481" t="str">
        <f>IF(Ofwat_PC_Interventions!AX9&lt;&gt;"",Ofwat_PC_Interventions!AX9,IF(Company_PC_inputs!AX9&lt;&gt;"",Company_PC_inputs!AX9,""))</f>
        <v/>
      </c>
      <c r="AY9" s="481" t="str">
        <f>IF(Ofwat_PC_Interventions!AY9&lt;&gt;"",Ofwat_PC_Interventions!AY9,IF(Company_PC_inputs!AY9&lt;&gt;"",Company_PC_inputs!AY9,""))</f>
        <v/>
      </c>
      <c r="AZ9" s="481" t="str">
        <f>IF(Ofwat_PC_Interventions!AZ9&lt;&gt;"",Ofwat_PC_Interventions!AZ9,IF(Company_PC_inputs!AZ9&lt;&gt;"",Company_PC_inputs!AZ9,""))</f>
        <v/>
      </c>
      <c r="BA9" s="481" t="str">
        <f>IF(Ofwat_PC_Interventions!BA9&lt;&gt;"",Ofwat_PC_Interventions!BA9,IF(Company_PC_inputs!BA9&lt;&gt;"",Company_PC_inputs!BA9,""))</f>
        <v/>
      </c>
      <c r="BB9" s="481" t="str">
        <f>IF(Ofwat_PC_Interventions!BB9&lt;&gt;"",Ofwat_PC_Interventions!BB9,IF(Company_PC_inputs!BB9&lt;&gt;"",Company_PC_inputs!BB9,""))</f>
        <v/>
      </c>
      <c r="BC9" s="482" t="str">
        <f>IF(Ofwat_PC_Interventions!BC9&lt;&gt;"",Ofwat_PC_Interventions!BC9,IF(Company_PC_inputs!BC9&lt;&gt;"",Company_PC_inputs!BC9,""))</f>
        <v/>
      </c>
      <c r="BD9" s="481" t="str">
        <f>IF(Ofwat_PC_Interventions!BD9&lt;&gt;"",Ofwat_PC_Interventions!BD9,IF(Company_PC_inputs!BD9&lt;&gt;"",Company_PC_inputs!BD9,""))</f>
        <v/>
      </c>
      <c r="BE9" s="481" t="str">
        <f>IF(Ofwat_PC_Interventions!BE9&lt;&gt;"",Ofwat_PC_Interventions!BE9,IF(Company_PC_inputs!BE9&lt;&gt;"",Company_PC_inputs!BE9,""))</f>
        <v/>
      </c>
      <c r="BF9" s="481" t="str">
        <f>IF(Ofwat_PC_Interventions!BF9&lt;&gt;"",Ofwat_PC_Interventions!BF9,IF(Company_PC_inputs!BF9&lt;&gt;"",Company_PC_inputs!BF9,""))</f>
        <v/>
      </c>
      <c r="BG9" s="481" t="str">
        <f>IF(Ofwat_PC_Interventions!BG9&lt;&gt;"",Ofwat_PC_Interventions!BG9,IF(Company_PC_inputs!BG9&lt;&gt;"",Company_PC_inputs!BG9,""))</f>
        <v/>
      </c>
      <c r="BH9" s="481" t="str">
        <f>IF(Ofwat_PC_Interventions!BH9&lt;&gt;"",Ofwat_PC_Interventions!BH9,IF(Company_PC_inputs!BH9&lt;&gt;"",Company_PC_inputs!BH9,""))</f>
        <v/>
      </c>
      <c r="BI9" s="481" t="str">
        <f>IF(Ofwat_PC_Interventions!BI9&lt;&gt;"",Ofwat_PC_Interventions!BI9,IF(Company_PC_inputs!BI9&lt;&gt;"",Company_PC_inputs!BI9,""))</f>
        <v/>
      </c>
      <c r="BJ9" s="481" t="str">
        <f>IF(Ofwat_PC_Interventions!BJ9&lt;&gt;"",Ofwat_PC_Interventions!BJ9,IF(Company_PC_inputs!BJ9&lt;&gt;"",Company_PC_inputs!BJ9,""))</f>
        <v/>
      </c>
      <c r="BK9" s="481" t="str">
        <f>IF(Ofwat_PC_Interventions!BK9&lt;&gt;"",Ofwat_PC_Interventions!BK9,IF(Company_PC_inputs!BK9&lt;&gt;"",Company_PC_inputs!BK9,""))</f>
        <v/>
      </c>
      <c r="BL9" s="481" t="str">
        <f>IF(Ofwat_PC_Interventions!BL9&lt;&gt;"",Ofwat_PC_Interventions!BL9,IF(Company_PC_inputs!BL9&lt;&gt;"",Company_PC_inputs!BL9,""))</f>
        <v/>
      </c>
      <c r="BM9" s="481" t="str">
        <f>IF(Ofwat_PC_Interventions!BM9&lt;&gt;"",Ofwat_PC_Interventions!BM9,IF(Company_PC_inputs!BM9&lt;&gt;"",Company_PC_inputs!BM9,""))</f>
        <v/>
      </c>
      <c r="BN9" s="481" t="str">
        <f>IF(Ofwat_PC_Interventions!BN9&lt;&gt;"",Ofwat_PC_Interventions!BN9,IF(Company_PC_inputs!BN9&lt;&gt;"",Company_PC_inputs!BN9,""))</f>
        <v/>
      </c>
      <c r="BO9" s="481" t="str">
        <f>IF(Ofwat_PC_Interventions!BO9&lt;&gt;"",Ofwat_PC_Interventions!BO9,IF(Company_PC_inputs!BO9&lt;&gt;"",Company_PC_inputs!BO9,""))</f>
        <v/>
      </c>
      <c r="BP9" s="481" t="str">
        <f>IF(Ofwat_PC_Interventions!BP9&lt;&gt;"",Ofwat_PC_Interventions!BP9,IF(Company_PC_inputs!BP9&lt;&gt;"",Company_PC_inputs!BP9,""))</f>
        <v/>
      </c>
      <c r="BQ9" s="481" t="str">
        <f>IF(Ofwat_PC_Interventions!BQ9&lt;&gt;"",Ofwat_PC_Interventions!BQ9,IF(Company_PC_inputs!BQ9&lt;&gt;"",Company_PC_inputs!BQ9,""))</f>
        <v/>
      </c>
      <c r="BR9" s="481" t="str">
        <f>IF(Ofwat_PC_Interventions!BR9&lt;&gt;"",Ofwat_PC_Interventions!BR9,IF(Company_PC_inputs!BR9&lt;&gt;"",Company_PC_inputs!BR9,""))</f>
        <v/>
      </c>
      <c r="BS9" s="481" t="str">
        <f>IF(Ofwat_PC_Interventions!BS9&lt;&gt;"",Ofwat_PC_Interventions!BS9,IF(Company_PC_inputs!BS9&lt;&gt;"",Company_PC_inputs!BS9,""))</f>
        <v/>
      </c>
    </row>
    <row r="10" spans="1:110" s="201" customFormat="1" ht="13.8">
      <c r="A10" s="444"/>
      <c r="B10" s="444"/>
      <c r="C10" s="444"/>
      <c r="D10" s="454"/>
      <c r="E10" s="444"/>
      <c r="F10" s="444"/>
      <c r="G10" s="444"/>
      <c r="H10" s="444"/>
      <c r="I10" s="444"/>
      <c r="J10" s="483"/>
      <c r="K10" s="483"/>
      <c r="L10" s="483"/>
      <c r="M10" s="483"/>
      <c r="N10" s="483"/>
      <c r="O10" s="483"/>
      <c r="P10" s="483"/>
      <c r="Q10" s="484"/>
      <c r="R10" s="483"/>
      <c r="S10" s="483"/>
      <c r="T10" s="483"/>
      <c r="U10" s="483"/>
      <c r="V10" s="483"/>
      <c r="W10" s="483"/>
      <c r="X10" s="483"/>
      <c r="Y10" s="483"/>
      <c r="Z10" s="483"/>
      <c r="AA10" s="483"/>
      <c r="AB10" s="483"/>
      <c r="AC10" s="483"/>
      <c r="AD10" s="483"/>
      <c r="AE10" s="483"/>
      <c r="AF10" s="483"/>
      <c r="AG10" s="483"/>
      <c r="AH10" s="483"/>
      <c r="AI10" s="483"/>
      <c r="AJ10" s="483"/>
      <c r="AK10" s="484"/>
      <c r="AL10" s="483"/>
      <c r="AM10" s="483"/>
      <c r="AN10" s="483"/>
      <c r="AO10" s="484"/>
      <c r="AP10" s="483"/>
      <c r="AQ10" s="483"/>
      <c r="AR10" s="483"/>
      <c r="AS10" s="483"/>
      <c r="AT10" s="483"/>
      <c r="AU10" s="483"/>
      <c r="AV10" s="483"/>
      <c r="AW10" s="483"/>
      <c r="AX10" s="483"/>
      <c r="AY10" s="483"/>
      <c r="AZ10" s="483"/>
      <c r="BA10" s="483"/>
      <c r="BB10" s="483"/>
      <c r="BC10" s="484"/>
      <c r="BD10" s="483"/>
      <c r="BE10" s="483"/>
      <c r="BF10" s="483"/>
      <c r="BG10" s="483"/>
      <c r="BH10" s="483"/>
      <c r="BI10" s="483"/>
      <c r="BJ10" s="483"/>
      <c r="BK10" s="483"/>
      <c r="BL10" s="483"/>
      <c r="BM10" s="483"/>
      <c r="BN10" s="483"/>
      <c r="BO10" s="483"/>
      <c r="BP10" s="483"/>
      <c r="BQ10" s="483"/>
      <c r="BR10" s="483"/>
      <c r="BS10" s="483"/>
    </row>
    <row r="11" spans="1:110" s="201" customFormat="1" ht="13.8">
      <c r="A11" s="444"/>
      <c r="B11" s="444"/>
      <c r="C11" s="444"/>
      <c r="D11" s="454"/>
      <c r="E11" s="444" t="s">
        <v>1076</v>
      </c>
      <c r="F11" s="444"/>
      <c r="G11" s="444" t="s">
        <v>425</v>
      </c>
      <c r="H11" s="444"/>
      <c r="I11" s="444"/>
      <c r="J11" s="485" t="b">
        <f>J$31=Validation!$F$6</f>
        <v>0</v>
      </c>
      <c r="K11" s="485" t="b">
        <f>K$31=Validation!$F$6</f>
        <v>1</v>
      </c>
      <c r="L11" s="485" t="b">
        <f>L$31=Validation!$F$6</f>
        <v>0</v>
      </c>
      <c r="M11" s="485" t="b">
        <f>M$31=Validation!$F$6</f>
        <v>0</v>
      </c>
      <c r="N11" s="485" t="b">
        <f>N$31=Validation!$F$6</f>
        <v>0</v>
      </c>
      <c r="O11" s="485" t="b">
        <f>O$31=Validation!$F$6</f>
        <v>0</v>
      </c>
      <c r="P11" s="485" t="b">
        <f>P$31=Validation!$F$6</f>
        <v>0</v>
      </c>
      <c r="Q11" s="487" t="b">
        <f>Q$31=Validation!$F$6</f>
        <v>0</v>
      </c>
      <c r="R11" s="485" t="b">
        <f>R$31=Validation!$F$6</f>
        <v>0</v>
      </c>
      <c r="S11" s="485" t="b">
        <f>S$31=Validation!$F$6</f>
        <v>0</v>
      </c>
      <c r="T11" s="485" t="b">
        <f>T$31=Validation!$F$6</f>
        <v>0</v>
      </c>
      <c r="U11" s="485" t="b">
        <f>U$31=Validation!$F$6</f>
        <v>0</v>
      </c>
      <c r="V11" s="485" t="b">
        <f>V$31=Validation!$F$6</f>
        <v>0</v>
      </c>
      <c r="W11" s="485" t="b">
        <f>W$31=Validation!$F$6</f>
        <v>0</v>
      </c>
      <c r="X11" s="485" t="b">
        <f>X$31=Validation!$F$6</f>
        <v>0</v>
      </c>
      <c r="Y11" s="485" t="b">
        <f>Y$31=Validation!$F$6</f>
        <v>0</v>
      </c>
      <c r="Z11" s="485" t="b">
        <f>Z$31=Validation!$F$6</f>
        <v>0</v>
      </c>
      <c r="AA11" s="485" t="b">
        <f>AA$31=Validation!$F$6</f>
        <v>0</v>
      </c>
      <c r="AB11" s="485" t="b">
        <f>AB$31=Validation!$F$6</f>
        <v>0</v>
      </c>
      <c r="AC11" s="485" t="b">
        <f>AC$31=Validation!$F$6</f>
        <v>0</v>
      </c>
      <c r="AD11" s="485" t="b">
        <f>AD$31=Validation!$F$6</f>
        <v>0</v>
      </c>
      <c r="AE11" s="485" t="b">
        <f>AE$31=Validation!$F$6</f>
        <v>0</v>
      </c>
      <c r="AF11" s="485" t="b">
        <f>AF$31=Validation!$F$6</f>
        <v>0</v>
      </c>
      <c r="AG11" s="485" t="b">
        <f>AG$31=Validation!$F$6</f>
        <v>0</v>
      </c>
      <c r="AH11" s="485" t="b">
        <f>AH$31=Validation!$F$6</f>
        <v>0</v>
      </c>
      <c r="AI11" s="485" t="b">
        <f>AI$31=Validation!$F$6</f>
        <v>0</v>
      </c>
      <c r="AJ11" s="485" t="b">
        <f>AJ$31=Validation!$F$6</f>
        <v>0</v>
      </c>
      <c r="AK11" s="487" t="b">
        <f>AK$31=Validation!$F$6</f>
        <v>0</v>
      </c>
      <c r="AL11" s="485" t="b">
        <f>AL$31=Validation!$F$6</f>
        <v>0</v>
      </c>
      <c r="AM11" s="485" t="b">
        <f>AM$31=Validation!$F$6</f>
        <v>0</v>
      </c>
      <c r="AN11" s="485" t="b">
        <f>AN$31=Validation!$F$6</f>
        <v>0</v>
      </c>
      <c r="AO11" s="487" t="b">
        <f>AO$31=Validation!$F$6</f>
        <v>0</v>
      </c>
      <c r="AP11" s="485" t="b">
        <f>AP$31=Validation!$F$6</f>
        <v>0</v>
      </c>
      <c r="AQ11" s="485" t="b">
        <f>AQ$31=Validation!$F$6</f>
        <v>0</v>
      </c>
      <c r="AR11" s="485" t="b">
        <f>AR$31=Validation!$F$6</f>
        <v>0</v>
      </c>
      <c r="AS11" s="485" t="b">
        <f>AS$31=Validation!$F$6</f>
        <v>0</v>
      </c>
      <c r="AT11" s="485" t="b">
        <f>AT$31=Validation!$F$6</f>
        <v>0</v>
      </c>
      <c r="AU11" s="485" t="b">
        <f>AU$31=Validation!$F$6</f>
        <v>0</v>
      </c>
      <c r="AV11" s="485" t="b">
        <f>AV$31=Validation!$F$6</f>
        <v>0</v>
      </c>
      <c r="AW11" s="485" t="b">
        <f>AW$31=Validation!$F$6</f>
        <v>0</v>
      </c>
      <c r="AX11" s="485" t="b">
        <f>AX$31=Validation!$F$6</f>
        <v>0</v>
      </c>
      <c r="AY11" s="485" t="b">
        <f>AY$31=Validation!$F$6</f>
        <v>0</v>
      </c>
      <c r="AZ11" s="485" t="b">
        <f>AZ$31=Validation!$F$6</f>
        <v>0</v>
      </c>
      <c r="BA11" s="485" t="b">
        <f>BA$31=Validation!$F$6</f>
        <v>0</v>
      </c>
      <c r="BB11" s="485" t="b">
        <f>BB$31=Validation!$F$6</f>
        <v>0</v>
      </c>
      <c r="BC11" s="487" t="b">
        <f>BC$31=Validation!$F$6</f>
        <v>0</v>
      </c>
      <c r="BD11" s="485" t="b">
        <f>BD$31=Validation!$F$6</f>
        <v>0</v>
      </c>
      <c r="BE11" s="485" t="b">
        <f>BE$31=Validation!$F$6</f>
        <v>0</v>
      </c>
      <c r="BF11" s="485" t="b">
        <f>BF$31=Validation!$F$6</f>
        <v>0</v>
      </c>
      <c r="BG11" s="485" t="b">
        <f>BG$31=Validation!$F$6</f>
        <v>0</v>
      </c>
      <c r="BH11" s="485" t="b">
        <f>BH$31=Validation!$F$6</f>
        <v>0</v>
      </c>
      <c r="BI11" s="485" t="b">
        <f>BI$31=Validation!$F$6</f>
        <v>0</v>
      </c>
      <c r="BJ11" s="485" t="b">
        <f>BJ$31=Validation!$F$6</f>
        <v>0</v>
      </c>
      <c r="BK11" s="485" t="b">
        <f>BK$31=Validation!$F$6</f>
        <v>0</v>
      </c>
      <c r="BL11" s="485" t="b">
        <f>BL$31=Validation!$F$6</f>
        <v>0</v>
      </c>
      <c r="BM11" s="485" t="b">
        <f>BM$31=Validation!$F$6</f>
        <v>0</v>
      </c>
      <c r="BN11" s="485" t="b">
        <f>BN$31=Validation!$F$6</f>
        <v>0</v>
      </c>
      <c r="BO11" s="485" t="b">
        <f>BO$31=Validation!$F$6</f>
        <v>0</v>
      </c>
      <c r="BP11" s="485" t="b">
        <f>BP$31=Validation!$F$6</f>
        <v>0</v>
      </c>
      <c r="BQ11" s="485" t="b">
        <f>BQ$31=Validation!$F$6</f>
        <v>0</v>
      </c>
      <c r="BR11" s="485" t="b">
        <f>BR$31=Validation!$F$6</f>
        <v>0</v>
      </c>
      <c r="BS11" s="485" t="b">
        <f>BS$31=Validation!$F$6</f>
        <v>0</v>
      </c>
    </row>
    <row r="12" spans="1:110" s="201" customFormat="1" ht="13.8">
      <c r="A12" s="444"/>
      <c r="B12" s="444"/>
      <c r="C12" s="444"/>
      <c r="D12" s="444"/>
      <c r="E12" s="444"/>
      <c r="F12" s="444"/>
      <c r="G12" s="444"/>
      <c r="H12" s="444"/>
      <c r="I12" s="444"/>
      <c r="J12" s="561"/>
      <c r="K12" s="561"/>
      <c r="L12" s="561"/>
      <c r="M12" s="561"/>
      <c r="N12" s="561"/>
      <c r="O12" s="561"/>
      <c r="P12" s="561"/>
      <c r="Q12" s="562"/>
      <c r="R12" s="561"/>
      <c r="S12" s="561"/>
      <c r="T12" s="561"/>
      <c r="U12" s="561"/>
      <c r="V12" s="561"/>
      <c r="W12" s="561"/>
      <c r="X12" s="561"/>
      <c r="Y12" s="561"/>
      <c r="Z12" s="561"/>
      <c r="AA12" s="561"/>
      <c r="AB12" s="561"/>
      <c r="AC12" s="561"/>
      <c r="AD12" s="561"/>
      <c r="AE12" s="561"/>
      <c r="AF12" s="561"/>
      <c r="AG12" s="561"/>
      <c r="AH12" s="561"/>
      <c r="AI12" s="561"/>
      <c r="AJ12" s="561"/>
      <c r="AK12" s="562"/>
      <c r="AL12" s="561"/>
      <c r="AM12" s="561"/>
      <c r="AN12" s="561"/>
      <c r="AO12" s="562"/>
      <c r="AP12" s="561"/>
      <c r="AQ12" s="561"/>
      <c r="AR12" s="561"/>
      <c r="AS12" s="561"/>
      <c r="AT12" s="561"/>
      <c r="AU12" s="561"/>
      <c r="AV12" s="561"/>
      <c r="AW12" s="561"/>
      <c r="AX12" s="561"/>
      <c r="AY12" s="561"/>
      <c r="AZ12" s="561"/>
      <c r="BA12" s="561"/>
      <c r="BB12" s="561"/>
      <c r="BC12" s="562"/>
      <c r="BD12" s="561"/>
      <c r="BE12" s="561"/>
      <c r="BF12" s="561"/>
      <c r="BG12" s="561"/>
      <c r="BH12" s="561"/>
      <c r="BI12" s="561"/>
      <c r="BJ12" s="561"/>
      <c r="BK12" s="561"/>
      <c r="BL12" s="561"/>
      <c r="BM12" s="561"/>
      <c r="BN12" s="561"/>
      <c r="BO12" s="561"/>
      <c r="BP12" s="561"/>
      <c r="BQ12" s="561"/>
      <c r="BR12" s="561"/>
      <c r="BS12" s="561"/>
    </row>
    <row r="13" spans="1:110" s="201" customFormat="1" ht="13.8">
      <c r="A13" s="444"/>
      <c r="B13" s="444"/>
      <c r="C13" s="444"/>
      <c r="D13" s="444"/>
      <c r="E13" s="444"/>
      <c r="F13" s="444"/>
      <c r="G13" s="444"/>
      <c r="H13" s="444"/>
      <c r="I13" s="444"/>
      <c r="J13" s="561"/>
      <c r="K13" s="561"/>
      <c r="L13" s="561"/>
      <c r="M13" s="561"/>
      <c r="N13" s="561"/>
      <c r="O13" s="561"/>
      <c r="P13" s="561"/>
      <c r="Q13" s="562"/>
      <c r="R13" s="561"/>
      <c r="S13" s="561"/>
      <c r="T13" s="561"/>
      <c r="U13" s="561"/>
      <c r="V13" s="561"/>
      <c r="W13" s="561"/>
      <c r="X13" s="561"/>
      <c r="Y13" s="561"/>
      <c r="Z13" s="561"/>
      <c r="AA13" s="561"/>
      <c r="AB13" s="561"/>
      <c r="AC13" s="561"/>
      <c r="AD13" s="561"/>
      <c r="AE13" s="561"/>
      <c r="AF13" s="561"/>
      <c r="AG13" s="561"/>
      <c r="AH13" s="561"/>
      <c r="AI13" s="561"/>
      <c r="AJ13" s="561"/>
      <c r="AK13" s="562"/>
      <c r="AL13" s="561"/>
      <c r="AM13" s="561"/>
      <c r="AN13" s="561"/>
      <c r="AO13" s="562"/>
      <c r="AP13" s="561"/>
      <c r="AQ13" s="561"/>
      <c r="AR13" s="561"/>
      <c r="AS13" s="561"/>
      <c r="AT13" s="561"/>
      <c r="AU13" s="561"/>
      <c r="AV13" s="561"/>
      <c r="AW13" s="561"/>
      <c r="AX13" s="561"/>
      <c r="AY13" s="561"/>
      <c r="AZ13" s="561"/>
      <c r="BA13" s="561"/>
      <c r="BB13" s="561"/>
      <c r="BC13" s="562"/>
      <c r="BD13" s="561"/>
      <c r="BE13" s="561"/>
      <c r="BF13" s="561"/>
      <c r="BG13" s="561"/>
      <c r="BH13" s="561"/>
      <c r="BI13" s="561"/>
      <c r="BJ13" s="561"/>
      <c r="BK13" s="561"/>
      <c r="BL13" s="561"/>
      <c r="BM13" s="561"/>
      <c r="BN13" s="561"/>
      <c r="BO13" s="561"/>
      <c r="BP13" s="561"/>
      <c r="BQ13" s="561"/>
      <c r="BR13" s="561"/>
      <c r="BS13" s="561"/>
    </row>
    <row r="14" spans="1:110" s="201" customFormat="1" ht="13.8">
      <c r="A14" s="444"/>
      <c r="B14" s="444"/>
      <c r="C14" s="444"/>
      <c r="D14" s="444"/>
      <c r="E14" s="444"/>
      <c r="F14" s="444"/>
      <c r="G14" s="444"/>
      <c r="H14" s="444"/>
      <c r="I14" s="444"/>
      <c r="J14" s="481"/>
      <c r="K14" s="481"/>
      <c r="L14" s="481"/>
      <c r="M14" s="481"/>
      <c r="N14" s="481"/>
      <c r="O14" s="481"/>
      <c r="P14" s="481"/>
      <c r="Q14" s="482"/>
      <c r="R14" s="481"/>
      <c r="S14" s="481"/>
      <c r="T14" s="481"/>
      <c r="U14" s="481"/>
      <c r="V14" s="481"/>
      <c r="W14" s="481"/>
      <c r="X14" s="481"/>
      <c r="Y14" s="481"/>
      <c r="Z14" s="481"/>
      <c r="AA14" s="481"/>
      <c r="AB14" s="481"/>
      <c r="AC14" s="481"/>
      <c r="AD14" s="481"/>
      <c r="AE14" s="481"/>
      <c r="AF14" s="481"/>
      <c r="AG14" s="481"/>
      <c r="AH14" s="481"/>
      <c r="AI14" s="481"/>
      <c r="AJ14" s="481"/>
      <c r="AK14" s="482"/>
      <c r="AL14" s="481"/>
      <c r="AM14" s="481"/>
      <c r="AN14" s="481"/>
      <c r="AO14" s="482"/>
      <c r="AP14" s="481"/>
      <c r="AQ14" s="481"/>
      <c r="AR14" s="481"/>
      <c r="AS14" s="481"/>
      <c r="AT14" s="481"/>
      <c r="AU14" s="481"/>
      <c r="AV14" s="481"/>
      <c r="AW14" s="481"/>
      <c r="AX14" s="481"/>
      <c r="AY14" s="481"/>
      <c r="AZ14" s="481"/>
      <c r="BA14" s="481"/>
      <c r="BB14" s="481"/>
      <c r="BC14" s="482"/>
      <c r="BD14" s="481"/>
      <c r="BE14" s="481"/>
      <c r="BF14" s="481"/>
      <c r="BG14" s="481"/>
      <c r="BH14" s="481"/>
      <c r="BI14" s="481"/>
      <c r="BJ14" s="481"/>
      <c r="BK14" s="481"/>
      <c r="BL14" s="481"/>
      <c r="BM14" s="481"/>
      <c r="BN14" s="481"/>
      <c r="BO14" s="481"/>
      <c r="BP14" s="481"/>
      <c r="BQ14" s="481"/>
      <c r="BR14" s="481"/>
      <c r="BS14" s="481"/>
    </row>
    <row r="15" spans="1:110" s="201" customFormat="1" ht="13.8">
      <c r="A15" s="444"/>
      <c r="B15" s="464" t="s">
        <v>1077</v>
      </c>
      <c r="C15" s="444"/>
      <c r="D15" s="444"/>
      <c r="E15" s="444"/>
      <c r="F15" s="444"/>
      <c r="G15" s="444"/>
      <c r="H15" s="444"/>
      <c r="I15" s="444"/>
      <c r="J15" s="481"/>
      <c r="K15" s="481"/>
      <c r="L15" s="481"/>
      <c r="M15" s="481"/>
      <c r="N15" s="481"/>
      <c r="O15" s="481"/>
      <c r="P15" s="481"/>
      <c r="Q15" s="482"/>
      <c r="R15" s="481"/>
      <c r="S15" s="481"/>
      <c r="T15" s="481"/>
      <c r="U15" s="481"/>
      <c r="V15" s="481"/>
      <c r="W15" s="481"/>
      <c r="X15" s="481"/>
      <c r="Y15" s="481"/>
      <c r="Z15" s="481"/>
      <c r="AA15" s="481"/>
      <c r="AB15" s="481"/>
      <c r="AC15" s="481"/>
      <c r="AD15" s="481"/>
      <c r="AE15" s="481"/>
      <c r="AF15" s="481"/>
      <c r="AG15" s="481"/>
      <c r="AH15" s="481"/>
      <c r="AI15" s="481"/>
      <c r="AJ15" s="481"/>
      <c r="AK15" s="482"/>
      <c r="AL15" s="481"/>
      <c r="AM15" s="481"/>
      <c r="AN15" s="481"/>
      <c r="AO15" s="482"/>
      <c r="AP15" s="481"/>
      <c r="AQ15" s="481"/>
      <c r="AR15" s="481"/>
      <c r="AS15" s="481"/>
      <c r="AT15" s="481"/>
      <c r="AU15" s="481"/>
      <c r="AV15" s="481"/>
      <c r="AW15" s="481"/>
      <c r="AX15" s="481"/>
      <c r="AY15" s="481"/>
      <c r="AZ15" s="481"/>
      <c r="BA15" s="481"/>
      <c r="BB15" s="481"/>
      <c r="BC15" s="482"/>
      <c r="BD15" s="481"/>
      <c r="BE15" s="481"/>
      <c r="BF15" s="481"/>
      <c r="BG15" s="481"/>
      <c r="BH15" s="481"/>
      <c r="BI15" s="481"/>
      <c r="BJ15" s="481"/>
      <c r="BK15" s="481"/>
      <c r="BL15" s="481"/>
      <c r="BM15" s="481"/>
      <c r="BN15" s="481"/>
      <c r="BO15" s="481"/>
      <c r="BP15" s="481"/>
      <c r="BQ15" s="481"/>
      <c r="BR15" s="481"/>
      <c r="BS15" s="481"/>
    </row>
    <row r="16" spans="1:110" s="201" customFormat="1" ht="13.8">
      <c r="A16" s="444"/>
      <c r="B16" s="444"/>
      <c r="C16" s="444"/>
      <c r="D16" s="444"/>
      <c r="E16" s="444" t="s">
        <v>1078</v>
      </c>
      <c r="F16" s="444"/>
      <c r="G16" s="444" t="s">
        <v>1052</v>
      </c>
      <c r="H16" s="444"/>
      <c r="I16" s="444"/>
      <c r="J16" s="563" t="str">
        <f>IF(Ofwat_PC_Interventions!J16&lt;&gt;"",Ofwat_PC_Interventions!J16,IF(Company_PC_inputs!J16&lt;&gt;"",Company_PC_inputs!J16,""))</f>
        <v>PR19SSC_D1</v>
      </c>
      <c r="K16" s="563" t="str">
        <f>IF(Ofwat_PC_Interventions!K16&lt;&gt;"",Ofwat_PC_Interventions!K16,IF(Company_PC_inputs!K16&lt;&gt;"",Company_PC_inputs!K16,""))</f>
        <v>PR19SSC_D2</v>
      </c>
      <c r="L16" s="563" t="str">
        <f>IF(Ofwat_PC_Interventions!L16&lt;&gt;"",Ofwat_PC_Interventions!L16,IF(Company_PC_inputs!L16&lt;&gt;"",Company_PC_inputs!L16,""))</f>
        <v>PR19SSC_C1</v>
      </c>
      <c r="M16" s="563" t="str">
        <f>IF(Ofwat_PC_Interventions!M16&lt;&gt;"",Ofwat_PC_Interventions!M16,IF(Company_PC_inputs!M16&lt;&gt;"",Company_PC_inputs!M16,""))</f>
        <v>PR19SSC_C2</v>
      </c>
      <c r="N16" s="563" t="str">
        <f>IF(Ofwat_PC_Interventions!N16&lt;&gt;"",Ofwat_PC_Interventions!N16,IF(Company_PC_inputs!N16&lt;&gt;"",Company_PC_inputs!N16,""))</f>
        <v>PR19SSC_C3</v>
      </c>
      <c r="O16" s="563" t="str">
        <f>IF(Ofwat_PC_Interventions!O16&lt;&gt;"",Ofwat_PC_Interventions!O16,IF(Company_PC_inputs!O16&lt;&gt;"",Company_PC_inputs!O16,""))</f>
        <v>PR19SSC_C4</v>
      </c>
      <c r="P16" s="563" t="str">
        <f>IF(Ofwat_PC_Interventions!P16&lt;&gt;"",Ofwat_PC_Interventions!P16,IF(Company_PC_inputs!P16&lt;&gt;"",Company_PC_inputs!P16,""))</f>
        <v>PR19SSC_D4</v>
      </c>
      <c r="Q16" s="564" t="str">
        <f>IF(Ofwat_PC_Interventions!Q16&lt;&gt;"",Ofwat_PC_Interventions!Q16,IF(Company_PC_inputs!Q16&lt;&gt;"",Company_PC_inputs!Q16,""))</f>
        <v>PR19SSC_D5</v>
      </c>
      <c r="R16" s="563" t="str">
        <f>IF(Ofwat_PC_Interventions!R16&lt;&gt;"",Ofwat_PC_Interventions!R16,IF(Company_PC_inputs!R16&lt;&gt;"",Company_PC_inputs!R16,""))</f>
        <v>PR19SSC_B1</v>
      </c>
      <c r="S16" s="563" t="str">
        <f>IF(Ofwat_PC_Interventions!S16&lt;&gt;"",Ofwat_PC_Interventions!S16,IF(Company_PC_inputs!S16&lt;&gt;"",Company_PC_inputs!S16,""))</f>
        <v>PR19SSC_B2</v>
      </c>
      <c r="T16" s="563" t="str">
        <f>IF(Ofwat_PC_Interventions!T16&lt;&gt;"",Ofwat_PC_Interventions!T16,IF(Company_PC_inputs!T16&lt;&gt;"",Company_PC_inputs!T16,""))</f>
        <v>PR19SSC_B3</v>
      </c>
      <c r="U16" s="563" t="str">
        <f>IF(Ofwat_PC_Interventions!U16&lt;&gt;"",Ofwat_PC_Interventions!U16,IF(Company_PC_inputs!U16&lt;&gt;"",Company_PC_inputs!U16,""))</f>
        <v>PR19SSC_C5</v>
      </c>
      <c r="V16" s="563" t="str">
        <f>IF(Ofwat_PC_Interventions!V16&lt;&gt;"",Ofwat_PC_Interventions!V16,IF(Company_PC_inputs!V16&lt;&gt;"",Company_PC_inputs!V16,""))</f>
        <v>PR19SSC_C7</v>
      </c>
      <c r="W16" s="563" t="str">
        <f>IF(Ofwat_PC_Interventions!W16&lt;&gt;"",Ofwat_PC_Interventions!W16,IF(Company_PC_inputs!W16&lt;&gt;"",Company_PC_inputs!W16,""))</f>
        <v>PR19SSC_D6</v>
      </c>
      <c r="X16" s="563" t="str">
        <f>IF(Ofwat_PC_Interventions!X16&lt;&gt;"",Ofwat_PC_Interventions!X16,IF(Company_PC_inputs!X16&lt;&gt;"",Company_PC_inputs!X16,""))</f>
        <v>PR19SSC_D7</v>
      </c>
      <c r="Y16" s="563" t="str">
        <f>IF(Ofwat_PC_Interventions!Y16&lt;&gt;"",Ofwat_PC_Interventions!Y16,IF(Company_PC_inputs!Y16&lt;&gt;"",Company_PC_inputs!Y16,""))</f>
        <v>PR19SSC_D8</v>
      </c>
      <c r="Z16" s="563" t="str">
        <f>IF(Ofwat_PC_Interventions!Z16&lt;&gt;"",Ofwat_PC_Interventions!Z16,IF(Company_PC_inputs!Z16&lt;&gt;"",Company_PC_inputs!Z16,""))</f>
        <v>PR19SSC_E2</v>
      </c>
      <c r="AA16" s="563" t="str">
        <f>IF(Ofwat_PC_Interventions!AA16&lt;&gt;"",Ofwat_PC_Interventions!AA16,IF(Company_PC_inputs!AA16&lt;&gt;"",Company_PC_inputs!AA16,""))</f>
        <v/>
      </c>
      <c r="AB16" s="563" t="str">
        <f>IF(Ofwat_PC_Interventions!AB16&lt;&gt;"",Ofwat_PC_Interventions!AB16,IF(Company_PC_inputs!AB16&lt;&gt;"",Company_PC_inputs!AB16,""))</f>
        <v/>
      </c>
      <c r="AC16" s="563" t="str">
        <f>IF(Ofwat_PC_Interventions!AC16&lt;&gt;"",Ofwat_PC_Interventions!AC16,IF(Company_PC_inputs!AC16&lt;&gt;"",Company_PC_inputs!AC16,""))</f>
        <v/>
      </c>
      <c r="AD16" s="563" t="str">
        <f>IF(Ofwat_PC_Interventions!AD16&lt;&gt;"",Ofwat_PC_Interventions!AD16,IF(Company_PC_inputs!AD16&lt;&gt;"",Company_PC_inputs!AD16,""))</f>
        <v/>
      </c>
      <c r="AE16" s="563" t="str">
        <f>IF(Ofwat_PC_Interventions!AE16&lt;&gt;"",Ofwat_PC_Interventions!AE16,IF(Company_PC_inputs!AE16&lt;&gt;"",Company_PC_inputs!AE16,""))</f>
        <v/>
      </c>
      <c r="AF16" s="563" t="str">
        <f>IF(Ofwat_PC_Interventions!AF16&lt;&gt;"",Ofwat_PC_Interventions!AF16,IF(Company_PC_inputs!AF16&lt;&gt;"",Company_PC_inputs!AF16,""))</f>
        <v/>
      </c>
      <c r="AG16" s="563" t="str">
        <f>IF(Ofwat_PC_Interventions!AG16&lt;&gt;"",Ofwat_PC_Interventions!AG16,IF(Company_PC_inputs!AG16&lt;&gt;"",Company_PC_inputs!AG16,""))</f>
        <v/>
      </c>
      <c r="AH16" s="563" t="str">
        <f>IF(Ofwat_PC_Interventions!AH16&lt;&gt;"",Ofwat_PC_Interventions!AH16,IF(Company_PC_inputs!AH16&lt;&gt;"",Company_PC_inputs!AH16,""))</f>
        <v/>
      </c>
      <c r="AI16" s="563" t="str">
        <f>IF(Ofwat_PC_Interventions!AI16&lt;&gt;"",Ofwat_PC_Interventions!AI16,IF(Company_PC_inputs!AI16&lt;&gt;"",Company_PC_inputs!AI16,""))</f>
        <v/>
      </c>
      <c r="AJ16" s="563" t="str">
        <f>IF(Ofwat_PC_Interventions!AJ16&lt;&gt;"",Ofwat_PC_Interventions!AJ16,IF(Company_PC_inputs!AJ16&lt;&gt;"",Company_PC_inputs!AJ16,""))</f>
        <v/>
      </c>
      <c r="AK16" s="564" t="str">
        <f>IF(Ofwat_PC_Interventions!AK16&lt;&gt;"",Ofwat_PC_Interventions!AK16,IF(Company_PC_inputs!AK16&lt;&gt;"",Company_PC_inputs!AK16,""))</f>
        <v/>
      </c>
      <c r="AL16" s="563" t="str">
        <f>IF(Ofwat_PC_Interventions!AL16&lt;&gt;"",Ofwat_PC_Interventions!AL16,IF(Company_PC_inputs!AL16&lt;&gt;"",Company_PC_inputs!AL16,""))</f>
        <v/>
      </c>
      <c r="AM16" s="563" t="str">
        <f>IF(Ofwat_PC_Interventions!AM16&lt;&gt;"",Ofwat_PC_Interventions!AM16,IF(Company_PC_inputs!AM16&lt;&gt;"",Company_PC_inputs!AM16,""))</f>
        <v/>
      </c>
      <c r="AN16" s="563" t="str">
        <f>IF(Ofwat_PC_Interventions!AN16&lt;&gt;"",Ofwat_PC_Interventions!AN16,IF(Company_PC_inputs!AN16&lt;&gt;"",Company_PC_inputs!AN16,""))</f>
        <v/>
      </c>
      <c r="AO16" s="564" t="str">
        <f>IF(Ofwat_PC_Interventions!AO16&lt;&gt;"",Ofwat_PC_Interventions!AO16,IF(Company_PC_inputs!AO16&lt;&gt;"",Company_PC_inputs!AO16,""))</f>
        <v/>
      </c>
      <c r="AP16" s="563" t="str">
        <f>IF(Ofwat_PC_Interventions!AP16&lt;&gt;"",Ofwat_PC_Interventions!AP16,IF(Company_PC_inputs!AP16&lt;&gt;"",Company_PC_inputs!AP16,""))</f>
        <v/>
      </c>
      <c r="AQ16" s="563" t="str">
        <f>IF(Ofwat_PC_Interventions!AQ16&lt;&gt;"",Ofwat_PC_Interventions!AQ16,IF(Company_PC_inputs!AQ16&lt;&gt;"",Company_PC_inputs!AQ16,""))</f>
        <v/>
      </c>
      <c r="AR16" s="563" t="str">
        <f>IF(Ofwat_PC_Interventions!AR16&lt;&gt;"",Ofwat_PC_Interventions!AR16,IF(Company_PC_inputs!AR16&lt;&gt;"",Company_PC_inputs!AR16,""))</f>
        <v/>
      </c>
      <c r="AS16" s="563" t="str">
        <f>IF(Ofwat_PC_Interventions!AS16&lt;&gt;"",Ofwat_PC_Interventions!AS16,IF(Company_PC_inputs!AS16&lt;&gt;"",Company_PC_inputs!AS16,""))</f>
        <v/>
      </c>
      <c r="AT16" s="563" t="str">
        <f>IF(Ofwat_PC_Interventions!AT16&lt;&gt;"",Ofwat_PC_Interventions!AT16,IF(Company_PC_inputs!AT16&lt;&gt;"",Company_PC_inputs!AT16,""))</f>
        <v/>
      </c>
      <c r="AU16" s="563" t="str">
        <f>IF(Ofwat_PC_Interventions!AU16&lt;&gt;"",Ofwat_PC_Interventions!AU16,IF(Company_PC_inputs!AU16&lt;&gt;"",Company_PC_inputs!AU16,""))</f>
        <v/>
      </c>
      <c r="AV16" s="563" t="str">
        <f>IF(Ofwat_PC_Interventions!AV16&lt;&gt;"",Ofwat_PC_Interventions!AV16,IF(Company_PC_inputs!AV16&lt;&gt;"",Company_PC_inputs!AV16,""))</f>
        <v/>
      </c>
      <c r="AW16" s="563" t="str">
        <f>IF(Ofwat_PC_Interventions!AW16&lt;&gt;"",Ofwat_PC_Interventions!AW16,IF(Company_PC_inputs!AW16&lt;&gt;"",Company_PC_inputs!AW16,""))</f>
        <v/>
      </c>
      <c r="AX16" s="563" t="str">
        <f>IF(Ofwat_PC_Interventions!AX16&lt;&gt;"",Ofwat_PC_Interventions!AX16,IF(Company_PC_inputs!AX16&lt;&gt;"",Company_PC_inputs!AX16,""))</f>
        <v/>
      </c>
      <c r="AY16" s="563" t="str">
        <f>IF(Ofwat_PC_Interventions!AY16&lt;&gt;"",Ofwat_PC_Interventions!AY16,IF(Company_PC_inputs!AY16&lt;&gt;"",Company_PC_inputs!AY16,""))</f>
        <v/>
      </c>
      <c r="AZ16" s="563" t="str">
        <f>IF(Ofwat_PC_Interventions!AZ16&lt;&gt;"",Ofwat_PC_Interventions!AZ16,IF(Company_PC_inputs!AZ16&lt;&gt;"",Company_PC_inputs!AZ16,""))</f>
        <v/>
      </c>
      <c r="BA16" s="563" t="str">
        <f>IF(Ofwat_PC_Interventions!BA16&lt;&gt;"",Ofwat_PC_Interventions!BA16,IF(Company_PC_inputs!BA16&lt;&gt;"",Company_PC_inputs!BA16,""))</f>
        <v/>
      </c>
      <c r="BB16" s="563" t="str">
        <f>IF(Ofwat_PC_Interventions!BB16&lt;&gt;"",Ofwat_PC_Interventions!BB16,IF(Company_PC_inputs!BB16&lt;&gt;"",Company_PC_inputs!BB16,""))</f>
        <v/>
      </c>
      <c r="BC16" s="564" t="str">
        <f>IF(Ofwat_PC_Interventions!BC16&lt;&gt;"",Ofwat_PC_Interventions!BC16,IF(Company_PC_inputs!BC16&lt;&gt;"",Company_PC_inputs!BC16,""))</f>
        <v/>
      </c>
      <c r="BD16" s="563" t="str">
        <f>IF(Ofwat_PC_Interventions!BD16&lt;&gt;"",Ofwat_PC_Interventions!BD16,IF(Company_PC_inputs!BD16&lt;&gt;"",Company_PC_inputs!BD16,""))</f>
        <v/>
      </c>
      <c r="BE16" s="563" t="str">
        <f>IF(Ofwat_PC_Interventions!BE16&lt;&gt;"",Ofwat_PC_Interventions!BE16,IF(Company_PC_inputs!BE16&lt;&gt;"",Company_PC_inputs!BE16,""))</f>
        <v/>
      </c>
      <c r="BF16" s="563" t="str">
        <f>IF(Ofwat_PC_Interventions!BF16&lt;&gt;"",Ofwat_PC_Interventions!BF16,IF(Company_PC_inputs!BF16&lt;&gt;"",Company_PC_inputs!BF16,""))</f>
        <v/>
      </c>
      <c r="BG16" s="563" t="str">
        <f>IF(Ofwat_PC_Interventions!BG16&lt;&gt;"",Ofwat_PC_Interventions!BG16,IF(Company_PC_inputs!BG16&lt;&gt;"",Company_PC_inputs!BG16,""))</f>
        <v/>
      </c>
      <c r="BH16" s="563" t="str">
        <f>IF(Ofwat_PC_Interventions!BH16&lt;&gt;"",Ofwat_PC_Interventions!BH16,IF(Company_PC_inputs!BH16&lt;&gt;"",Company_PC_inputs!BH16,""))</f>
        <v/>
      </c>
      <c r="BI16" s="563" t="str">
        <f>IF(Ofwat_PC_Interventions!BI16&lt;&gt;"",Ofwat_PC_Interventions!BI16,IF(Company_PC_inputs!BI16&lt;&gt;"",Company_PC_inputs!BI16,""))</f>
        <v/>
      </c>
      <c r="BJ16" s="563" t="str">
        <f>IF(Ofwat_PC_Interventions!BJ16&lt;&gt;"",Ofwat_PC_Interventions!BJ16,IF(Company_PC_inputs!BJ16&lt;&gt;"",Company_PC_inputs!BJ16,""))</f>
        <v/>
      </c>
      <c r="BK16" s="563" t="str">
        <f>IF(Ofwat_PC_Interventions!BK16&lt;&gt;"",Ofwat_PC_Interventions!BK16,IF(Company_PC_inputs!BK16&lt;&gt;"",Company_PC_inputs!BK16,""))</f>
        <v/>
      </c>
      <c r="BL16" s="563" t="str">
        <f>IF(Ofwat_PC_Interventions!BL16&lt;&gt;"",Ofwat_PC_Interventions!BL16,IF(Company_PC_inputs!BL16&lt;&gt;"",Company_PC_inputs!BL16,""))</f>
        <v/>
      </c>
      <c r="BM16" s="563" t="str">
        <f>IF(Ofwat_PC_Interventions!BM16&lt;&gt;"",Ofwat_PC_Interventions!BM16,IF(Company_PC_inputs!BM16&lt;&gt;"",Company_PC_inputs!BM16,""))</f>
        <v/>
      </c>
      <c r="BN16" s="563" t="str">
        <f>IF(Ofwat_PC_Interventions!BN16&lt;&gt;"",Ofwat_PC_Interventions!BN16,IF(Company_PC_inputs!BN16&lt;&gt;"",Company_PC_inputs!BN16,""))</f>
        <v/>
      </c>
      <c r="BO16" s="563" t="str">
        <f>IF(Ofwat_PC_Interventions!BO16&lt;&gt;"",Ofwat_PC_Interventions!BO16,IF(Company_PC_inputs!BO16&lt;&gt;"",Company_PC_inputs!BO16,""))</f>
        <v/>
      </c>
      <c r="BP16" s="563" t="str">
        <f>IF(Ofwat_PC_Interventions!BP16&lt;&gt;"",Ofwat_PC_Interventions!BP16,IF(Company_PC_inputs!BP16&lt;&gt;"",Company_PC_inputs!BP16,""))</f>
        <v/>
      </c>
      <c r="BQ16" s="563" t="str">
        <f>IF(Ofwat_PC_Interventions!BQ16&lt;&gt;"",Ofwat_PC_Interventions!BQ16,IF(Company_PC_inputs!BQ16&lt;&gt;"",Company_PC_inputs!BQ16,""))</f>
        <v/>
      </c>
      <c r="BR16" s="563" t="str">
        <f>IF(Ofwat_PC_Interventions!BR16&lt;&gt;"",Ofwat_PC_Interventions!BR16,IF(Company_PC_inputs!BR16&lt;&gt;"",Company_PC_inputs!BR16,""))</f>
        <v/>
      </c>
      <c r="BS16" s="563" t="str">
        <f>IF(Ofwat_PC_Interventions!BS16&lt;&gt;"",Ofwat_PC_Interventions!BS16,IF(Company_PC_inputs!BS16&lt;&gt;"",Company_PC_inputs!BS16,""))</f>
        <v/>
      </c>
    </row>
    <row r="17" spans="1:71" s="216" customFormat="1" ht="27.6">
      <c r="A17" s="493"/>
      <c r="B17" s="493"/>
      <c r="C17" s="493"/>
      <c r="D17" s="493"/>
      <c r="E17" s="493" t="s">
        <v>1079</v>
      </c>
      <c r="F17" s="493"/>
      <c r="G17" s="493" t="s">
        <v>1052</v>
      </c>
      <c r="H17" s="493"/>
      <c r="I17" s="493"/>
      <c r="J17" s="565" t="str">
        <f>IF(Ofwat_PC_Interventions!J17&lt;&gt;"",Ofwat_PC_Interventions!J17,IF(Company_PC_inputs!J17&lt;&gt;"",Company_PC_inputs!J17,""))</f>
        <v>Water quality compliance (CRI)</v>
      </c>
      <c r="K17" s="565" t="str">
        <f>IF(Ofwat_PC_Interventions!K17&lt;&gt;"",Ofwat_PC_Interventions!K17,IF(Company_PC_inputs!K17&lt;&gt;"",Company_PC_inputs!K17,""))</f>
        <v>Water supply interruptions</v>
      </c>
      <c r="L17" s="565" t="str">
        <f>IF(Ofwat_PC_Interventions!L17&lt;&gt;"",Ofwat_PC_Interventions!L17,IF(Company_PC_inputs!L17&lt;&gt;"",Company_PC_inputs!L17,""))</f>
        <v>Leakage South Staffs region</v>
      </c>
      <c r="M17" s="565" t="str">
        <f>IF(Ofwat_PC_Interventions!M17&lt;&gt;"",Ofwat_PC_Interventions!M17,IF(Company_PC_inputs!M17&lt;&gt;"",Company_PC_inputs!M17,""))</f>
        <v>Leakage Cambridge region</v>
      </c>
      <c r="N17" s="565" t="str">
        <f>IF(Ofwat_PC_Interventions!N17&lt;&gt;"",Ofwat_PC_Interventions!N17,IF(Company_PC_inputs!N17&lt;&gt;"",Company_PC_inputs!N17,""))</f>
        <v>Per capita consumption South Staffs region</v>
      </c>
      <c r="O17" s="565" t="str">
        <f>IF(Ofwat_PC_Interventions!O17&lt;&gt;"",Ofwat_PC_Interventions!O17,IF(Company_PC_inputs!O17&lt;&gt;"",Company_PC_inputs!O17,""))</f>
        <v>Per capita consumption Cambridge region</v>
      </c>
      <c r="P17" s="565" t="str">
        <f>IF(Ofwat_PC_Interventions!P17&lt;&gt;"",Ofwat_PC_Interventions!P17,IF(Company_PC_inputs!P17&lt;&gt;"",Company_PC_inputs!P17,""))</f>
        <v>Mains repairs</v>
      </c>
      <c r="Q17" s="566" t="str">
        <f>IF(Ofwat_PC_Interventions!Q17&lt;&gt;"",Ofwat_PC_Interventions!Q17,IF(Company_PC_inputs!Q17&lt;&gt;"",Company_PC_inputs!Q17,""))</f>
        <v>Unplanned outage</v>
      </c>
      <c r="R17" s="565" t="str">
        <f>IF(Ofwat_PC_Interventions!R17&lt;&gt;"",Ofwat_PC_Interventions!R17,IF(Company_PC_inputs!R17&lt;&gt;"",Company_PC_inputs!R17,""))</f>
        <v>Financial support</v>
      </c>
      <c r="S17" s="565" t="str">
        <f>IF(Ofwat_PC_Interventions!S17&lt;&gt;"",Ofwat_PC_Interventions!S17,IF(Company_PC_inputs!S17&lt;&gt;"",Company_PC_inputs!S17,""))</f>
        <v>Extra Care assistance</v>
      </c>
      <c r="T17" s="565" t="str">
        <f>IF(Ofwat_PC_Interventions!T17&lt;&gt;"",Ofwat_PC_Interventions!T17,IF(Company_PC_inputs!T17&lt;&gt;"",Company_PC_inputs!T17,""))</f>
        <v>Education activity</v>
      </c>
      <c r="U17" s="565" t="str">
        <f>IF(Ofwat_PC_Interventions!U17&lt;&gt;"",Ofwat_PC_Interventions!U17,IF(Company_PC_inputs!U17&lt;&gt;"",Company_PC_inputs!U17,""))</f>
        <v>Environmentally sensitive water abstraction</v>
      </c>
      <c r="V17" s="565" t="str">
        <f>IF(Ofwat_PC_Interventions!V17&lt;&gt;"",Ofwat_PC_Interventions!V17,IF(Company_PC_inputs!V17&lt;&gt;"",Company_PC_inputs!V17,""))</f>
        <v>Protecting wildlife, plants, habitats and catchments</v>
      </c>
      <c r="W17" s="565" t="str">
        <f>IF(Ofwat_PC_Interventions!W17&lt;&gt;"",Ofwat_PC_Interventions!W17,IF(Company_PC_inputs!W17&lt;&gt;"",Company_PC_inputs!W17,""))</f>
        <v>Customer contact about water quality</v>
      </c>
      <c r="X17" s="565" t="str">
        <f>IF(Ofwat_PC_Interventions!X17&lt;&gt;"",Ofwat_PC_Interventions!X17,IF(Company_PC_inputs!X17&lt;&gt;"",Company_PC_inputs!X17,""))</f>
        <v>Visible leak repair time</v>
      </c>
      <c r="Y17" s="565" t="str">
        <f>IF(Ofwat_PC_Interventions!Y17&lt;&gt;"",Ofwat_PC_Interventions!Y17,IF(Company_PC_inputs!Y17&lt;&gt;"",Company_PC_inputs!Y17,""))</f>
        <v>Water treatment works delivery programme</v>
      </c>
      <c r="Z17" s="565" t="str">
        <f>IF(Ofwat_PC_Interventions!Z17&lt;&gt;"",Ofwat_PC_Interventions!Z17,IF(Company_PC_inputs!Z17&lt;&gt;"",Company_PC_inputs!Z17,""))</f>
        <v>Residential void properties and gap sites</v>
      </c>
      <c r="AA17" s="565" t="str">
        <f>IF(Ofwat_PC_Interventions!AA17&lt;&gt;"",Ofwat_PC_Interventions!AA17,IF(Company_PC_inputs!AA17&lt;&gt;"",Company_PC_inputs!AA17,""))</f>
        <v/>
      </c>
      <c r="AB17" s="565" t="str">
        <f>IF(Ofwat_PC_Interventions!AB17&lt;&gt;"",Ofwat_PC_Interventions!AB17,IF(Company_PC_inputs!AB17&lt;&gt;"",Company_PC_inputs!AB17,""))</f>
        <v/>
      </c>
      <c r="AC17" s="565" t="str">
        <f>IF(Ofwat_PC_Interventions!AC17&lt;&gt;"",Ofwat_PC_Interventions!AC17,IF(Company_PC_inputs!AC17&lt;&gt;"",Company_PC_inputs!AC17,""))</f>
        <v/>
      </c>
      <c r="AD17" s="565" t="str">
        <f>IF(Ofwat_PC_Interventions!AD17&lt;&gt;"",Ofwat_PC_Interventions!AD17,IF(Company_PC_inputs!AD17&lt;&gt;"",Company_PC_inputs!AD17,""))</f>
        <v/>
      </c>
      <c r="AE17" s="565" t="str">
        <f>IF(Ofwat_PC_Interventions!AE17&lt;&gt;"",Ofwat_PC_Interventions!AE17,IF(Company_PC_inputs!AE17&lt;&gt;"",Company_PC_inputs!AE17,""))</f>
        <v/>
      </c>
      <c r="AF17" s="565" t="str">
        <f>IF(Ofwat_PC_Interventions!AF17&lt;&gt;"",Ofwat_PC_Interventions!AF17,IF(Company_PC_inputs!AF17&lt;&gt;"",Company_PC_inputs!AF17,""))</f>
        <v/>
      </c>
      <c r="AG17" s="565" t="str">
        <f>IF(Ofwat_PC_Interventions!AG17&lt;&gt;"",Ofwat_PC_Interventions!AG17,IF(Company_PC_inputs!AG17&lt;&gt;"",Company_PC_inputs!AG17,""))</f>
        <v/>
      </c>
      <c r="AH17" s="565" t="str">
        <f>IF(Ofwat_PC_Interventions!AH17&lt;&gt;"",Ofwat_PC_Interventions!AH17,IF(Company_PC_inputs!AH17&lt;&gt;"",Company_PC_inputs!AH17,""))</f>
        <v/>
      </c>
      <c r="AI17" s="565" t="str">
        <f>IF(Ofwat_PC_Interventions!AI17&lt;&gt;"",Ofwat_PC_Interventions!AI17,IF(Company_PC_inputs!AI17&lt;&gt;"",Company_PC_inputs!AI17,""))</f>
        <v/>
      </c>
      <c r="AJ17" s="565" t="str">
        <f>IF(Ofwat_PC_Interventions!AJ17&lt;&gt;"",Ofwat_PC_Interventions!AJ17,IF(Company_PC_inputs!AJ17&lt;&gt;"",Company_PC_inputs!AJ17,""))</f>
        <v/>
      </c>
      <c r="AK17" s="566" t="str">
        <f>IF(Ofwat_PC_Interventions!AK17&lt;&gt;"",Ofwat_PC_Interventions!AK17,IF(Company_PC_inputs!AK17&lt;&gt;"",Company_PC_inputs!AK17,""))</f>
        <v/>
      </c>
      <c r="AL17" s="565" t="str">
        <f>IF(Ofwat_PC_Interventions!AL17&lt;&gt;"",Ofwat_PC_Interventions!AL17,IF(Company_PC_inputs!AL17&lt;&gt;"",Company_PC_inputs!AL17,""))</f>
        <v/>
      </c>
      <c r="AM17" s="565" t="str">
        <f>IF(Ofwat_PC_Interventions!AM17&lt;&gt;"",Ofwat_PC_Interventions!AM17,IF(Company_PC_inputs!AM17&lt;&gt;"",Company_PC_inputs!AM17,""))</f>
        <v/>
      </c>
      <c r="AN17" s="565" t="str">
        <f>IF(Ofwat_PC_Interventions!AN17&lt;&gt;"",Ofwat_PC_Interventions!AN17,IF(Company_PC_inputs!AN17&lt;&gt;"",Company_PC_inputs!AN17,""))</f>
        <v/>
      </c>
      <c r="AO17" s="566" t="str">
        <f>IF(Ofwat_PC_Interventions!AO17&lt;&gt;"",Ofwat_PC_Interventions!AO17,IF(Company_PC_inputs!AO17&lt;&gt;"",Company_PC_inputs!AO17,""))</f>
        <v/>
      </c>
      <c r="AP17" s="565" t="str">
        <f>IF(Ofwat_PC_Interventions!AP17&lt;&gt;"",Ofwat_PC_Interventions!AP17,IF(Company_PC_inputs!AP17&lt;&gt;"",Company_PC_inputs!AP17,""))</f>
        <v/>
      </c>
      <c r="AQ17" s="565" t="str">
        <f>IF(Ofwat_PC_Interventions!AQ17&lt;&gt;"",Ofwat_PC_Interventions!AQ17,IF(Company_PC_inputs!AQ17&lt;&gt;"",Company_PC_inputs!AQ17,""))</f>
        <v/>
      </c>
      <c r="AR17" s="565" t="str">
        <f>IF(Ofwat_PC_Interventions!AR17&lt;&gt;"",Ofwat_PC_Interventions!AR17,IF(Company_PC_inputs!AR17&lt;&gt;"",Company_PC_inputs!AR17,""))</f>
        <v/>
      </c>
      <c r="AS17" s="565" t="str">
        <f>IF(Ofwat_PC_Interventions!AS17&lt;&gt;"",Ofwat_PC_Interventions!AS17,IF(Company_PC_inputs!AS17&lt;&gt;"",Company_PC_inputs!AS17,""))</f>
        <v/>
      </c>
      <c r="AT17" s="565" t="str">
        <f>IF(Ofwat_PC_Interventions!AT17&lt;&gt;"",Ofwat_PC_Interventions!AT17,IF(Company_PC_inputs!AT17&lt;&gt;"",Company_PC_inputs!AT17,""))</f>
        <v/>
      </c>
      <c r="AU17" s="565" t="str">
        <f>IF(Ofwat_PC_Interventions!AU17&lt;&gt;"",Ofwat_PC_Interventions!AU17,IF(Company_PC_inputs!AU17&lt;&gt;"",Company_PC_inputs!AU17,""))</f>
        <v/>
      </c>
      <c r="AV17" s="565" t="str">
        <f>IF(Ofwat_PC_Interventions!AV17&lt;&gt;"",Ofwat_PC_Interventions!AV17,IF(Company_PC_inputs!AV17&lt;&gt;"",Company_PC_inputs!AV17,""))</f>
        <v/>
      </c>
      <c r="AW17" s="565" t="str">
        <f>IF(Ofwat_PC_Interventions!AW17&lt;&gt;"",Ofwat_PC_Interventions!AW17,IF(Company_PC_inputs!AW17&lt;&gt;"",Company_PC_inputs!AW17,""))</f>
        <v/>
      </c>
      <c r="AX17" s="565" t="str">
        <f>IF(Ofwat_PC_Interventions!AX17&lt;&gt;"",Ofwat_PC_Interventions!AX17,IF(Company_PC_inputs!AX17&lt;&gt;"",Company_PC_inputs!AX17,""))</f>
        <v/>
      </c>
      <c r="AY17" s="565" t="str">
        <f>IF(Ofwat_PC_Interventions!AY17&lt;&gt;"",Ofwat_PC_Interventions!AY17,IF(Company_PC_inputs!AY17&lt;&gt;"",Company_PC_inputs!AY17,""))</f>
        <v/>
      </c>
      <c r="AZ17" s="565" t="str">
        <f>IF(Ofwat_PC_Interventions!AZ17&lt;&gt;"",Ofwat_PC_Interventions!AZ17,IF(Company_PC_inputs!AZ17&lt;&gt;"",Company_PC_inputs!AZ17,""))</f>
        <v/>
      </c>
      <c r="BA17" s="565" t="str">
        <f>IF(Ofwat_PC_Interventions!BA17&lt;&gt;"",Ofwat_PC_Interventions!BA17,IF(Company_PC_inputs!BA17&lt;&gt;"",Company_PC_inputs!BA17,""))</f>
        <v/>
      </c>
      <c r="BB17" s="565" t="str">
        <f>IF(Ofwat_PC_Interventions!BB17&lt;&gt;"",Ofwat_PC_Interventions!BB17,IF(Company_PC_inputs!BB17&lt;&gt;"",Company_PC_inputs!BB17,""))</f>
        <v/>
      </c>
      <c r="BC17" s="566" t="str">
        <f>IF(Ofwat_PC_Interventions!BC17&lt;&gt;"",Ofwat_PC_Interventions!BC17,IF(Company_PC_inputs!BC17&lt;&gt;"",Company_PC_inputs!BC17,""))</f>
        <v/>
      </c>
      <c r="BD17" s="565" t="str">
        <f>IF(Ofwat_PC_Interventions!BD17&lt;&gt;"",Ofwat_PC_Interventions!BD17,IF(Company_PC_inputs!BD17&lt;&gt;"",Company_PC_inputs!BD17,""))</f>
        <v/>
      </c>
      <c r="BE17" s="565" t="str">
        <f>IF(Ofwat_PC_Interventions!BE17&lt;&gt;"",Ofwat_PC_Interventions!BE17,IF(Company_PC_inputs!BE17&lt;&gt;"",Company_PC_inputs!BE17,""))</f>
        <v/>
      </c>
      <c r="BF17" s="565" t="str">
        <f>IF(Ofwat_PC_Interventions!BF17&lt;&gt;"",Ofwat_PC_Interventions!BF17,IF(Company_PC_inputs!BF17&lt;&gt;"",Company_PC_inputs!BF17,""))</f>
        <v/>
      </c>
      <c r="BG17" s="565" t="str">
        <f>IF(Ofwat_PC_Interventions!BG17&lt;&gt;"",Ofwat_PC_Interventions!BG17,IF(Company_PC_inputs!BG17&lt;&gt;"",Company_PC_inputs!BG17,""))</f>
        <v/>
      </c>
      <c r="BH17" s="565" t="str">
        <f>IF(Ofwat_PC_Interventions!BH17&lt;&gt;"",Ofwat_PC_Interventions!BH17,IF(Company_PC_inputs!BH17&lt;&gt;"",Company_PC_inputs!BH17,""))</f>
        <v/>
      </c>
      <c r="BI17" s="565" t="str">
        <f>IF(Ofwat_PC_Interventions!BI17&lt;&gt;"",Ofwat_PC_Interventions!BI17,IF(Company_PC_inputs!BI17&lt;&gt;"",Company_PC_inputs!BI17,""))</f>
        <v/>
      </c>
      <c r="BJ17" s="565" t="str">
        <f>IF(Ofwat_PC_Interventions!BJ17&lt;&gt;"",Ofwat_PC_Interventions!BJ17,IF(Company_PC_inputs!BJ17&lt;&gt;"",Company_PC_inputs!BJ17,""))</f>
        <v/>
      </c>
      <c r="BK17" s="565" t="str">
        <f>IF(Ofwat_PC_Interventions!BK17&lt;&gt;"",Ofwat_PC_Interventions!BK17,IF(Company_PC_inputs!BK17&lt;&gt;"",Company_PC_inputs!BK17,""))</f>
        <v/>
      </c>
      <c r="BL17" s="565" t="str">
        <f>IF(Ofwat_PC_Interventions!BL17&lt;&gt;"",Ofwat_PC_Interventions!BL17,IF(Company_PC_inputs!BL17&lt;&gt;"",Company_PC_inputs!BL17,""))</f>
        <v/>
      </c>
      <c r="BM17" s="565" t="str">
        <f>IF(Ofwat_PC_Interventions!BM17&lt;&gt;"",Ofwat_PC_Interventions!BM17,IF(Company_PC_inputs!BM17&lt;&gt;"",Company_PC_inputs!BM17,""))</f>
        <v/>
      </c>
      <c r="BN17" s="565" t="str">
        <f>IF(Ofwat_PC_Interventions!BN17&lt;&gt;"",Ofwat_PC_Interventions!BN17,IF(Company_PC_inputs!BN17&lt;&gt;"",Company_PC_inputs!BN17,""))</f>
        <v/>
      </c>
      <c r="BO17" s="565" t="str">
        <f>IF(Ofwat_PC_Interventions!BO17&lt;&gt;"",Ofwat_PC_Interventions!BO17,IF(Company_PC_inputs!BO17&lt;&gt;"",Company_PC_inputs!BO17,""))</f>
        <v/>
      </c>
      <c r="BP17" s="565" t="str">
        <f>IF(Ofwat_PC_Interventions!BP17&lt;&gt;"",Ofwat_PC_Interventions!BP17,IF(Company_PC_inputs!BP17&lt;&gt;"",Company_PC_inputs!BP17,""))</f>
        <v/>
      </c>
      <c r="BQ17" s="565" t="str">
        <f>IF(Ofwat_PC_Interventions!BQ17&lt;&gt;"",Ofwat_PC_Interventions!BQ17,IF(Company_PC_inputs!BQ17&lt;&gt;"",Company_PC_inputs!BQ17,""))</f>
        <v/>
      </c>
      <c r="BR17" s="565" t="str">
        <f>IF(Ofwat_PC_Interventions!BR17&lt;&gt;"",Ofwat_PC_Interventions!BR17,IF(Company_PC_inputs!BR17&lt;&gt;"",Company_PC_inputs!BR17,""))</f>
        <v/>
      </c>
      <c r="BS17" s="565" t="str">
        <f>IF(Ofwat_PC_Interventions!BS17&lt;&gt;"",Ofwat_PC_Interventions!BS17,IF(Company_PC_inputs!BS17&lt;&gt;"",Company_PC_inputs!BS17,""))</f>
        <v/>
      </c>
    </row>
    <row r="18" spans="1:71" s="201" customFormat="1" ht="13.8">
      <c r="A18" s="444"/>
      <c r="B18" s="444"/>
      <c r="C18" s="444"/>
      <c r="D18" s="444"/>
      <c r="E18" s="444"/>
      <c r="F18" s="444"/>
      <c r="G18" s="444"/>
      <c r="H18" s="444"/>
      <c r="I18" s="444"/>
      <c r="J18" s="485" t="str">
        <f>IF(Ofwat_PC_Interventions!J18&lt;&gt;"",Ofwat_PC_Interventions!J18,IF(Company_PC_inputs!J18&lt;&gt;"",Company_PC_inputs!J18,""))</f>
        <v/>
      </c>
      <c r="K18" s="485" t="str">
        <f>IF(Ofwat_PC_Interventions!K18&lt;&gt;"",Ofwat_PC_Interventions!K18,IF(Company_PC_inputs!K18&lt;&gt;"",Company_PC_inputs!K18,""))</f>
        <v/>
      </c>
      <c r="L18" s="485" t="str">
        <f>IF(Ofwat_PC_Interventions!L18&lt;&gt;"",Ofwat_PC_Interventions!L18,IF(Company_PC_inputs!L18&lt;&gt;"",Company_PC_inputs!L18,""))</f>
        <v/>
      </c>
      <c r="M18" s="485" t="str">
        <f>IF(Ofwat_PC_Interventions!M18&lt;&gt;"",Ofwat_PC_Interventions!M18,IF(Company_PC_inputs!M18&lt;&gt;"",Company_PC_inputs!M18,""))</f>
        <v/>
      </c>
      <c r="N18" s="485" t="str">
        <f>IF(Ofwat_PC_Interventions!N18&lt;&gt;"",Ofwat_PC_Interventions!N18,IF(Company_PC_inputs!N18&lt;&gt;"",Company_PC_inputs!N18,""))</f>
        <v/>
      </c>
      <c r="O18" s="485" t="str">
        <f>IF(Ofwat_PC_Interventions!O18&lt;&gt;"",Ofwat_PC_Interventions!O18,IF(Company_PC_inputs!O18&lt;&gt;"",Company_PC_inputs!O18,""))</f>
        <v/>
      </c>
      <c r="P18" s="485" t="str">
        <f>IF(Ofwat_PC_Interventions!P18&lt;&gt;"",Ofwat_PC_Interventions!P18,IF(Company_PC_inputs!P18&lt;&gt;"",Company_PC_inputs!P18,""))</f>
        <v/>
      </c>
      <c r="Q18" s="487" t="str">
        <f>IF(Ofwat_PC_Interventions!Q18&lt;&gt;"",Ofwat_PC_Interventions!Q18,IF(Company_PC_inputs!Q18&lt;&gt;"",Company_PC_inputs!Q18,""))</f>
        <v/>
      </c>
      <c r="R18" s="485" t="str">
        <f>IF(Ofwat_PC_Interventions!R18&lt;&gt;"",Ofwat_PC_Interventions!R18,IF(Company_PC_inputs!R18&lt;&gt;"",Company_PC_inputs!R18,""))</f>
        <v/>
      </c>
      <c r="S18" s="485" t="str">
        <f>IF(Ofwat_PC_Interventions!S18&lt;&gt;"",Ofwat_PC_Interventions!S18,IF(Company_PC_inputs!S18&lt;&gt;"",Company_PC_inputs!S18,""))</f>
        <v/>
      </c>
      <c r="T18" s="485" t="str">
        <f>IF(Ofwat_PC_Interventions!T18&lt;&gt;"",Ofwat_PC_Interventions!T18,IF(Company_PC_inputs!T18&lt;&gt;"",Company_PC_inputs!T18,""))</f>
        <v/>
      </c>
      <c r="U18" s="485" t="str">
        <f>IF(Ofwat_PC_Interventions!U18&lt;&gt;"",Ofwat_PC_Interventions!U18,IF(Company_PC_inputs!U18&lt;&gt;"",Company_PC_inputs!U18,""))</f>
        <v/>
      </c>
      <c r="V18" s="485" t="str">
        <f>IF(Ofwat_PC_Interventions!V18&lt;&gt;"",Ofwat_PC_Interventions!V18,IF(Company_PC_inputs!V18&lt;&gt;"",Company_PC_inputs!V18,""))</f>
        <v/>
      </c>
      <c r="W18" s="485" t="str">
        <f>IF(Ofwat_PC_Interventions!W18&lt;&gt;"",Ofwat_PC_Interventions!W18,IF(Company_PC_inputs!W18&lt;&gt;"",Company_PC_inputs!W18,""))</f>
        <v/>
      </c>
      <c r="X18" s="485" t="str">
        <f>IF(Ofwat_PC_Interventions!X18&lt;&gt;"",Ofwat_PC_Interventions!X18,IF(Company_PC_inputs!X18&lt;&gt;"",Company_PC_inputs!X18,""))</f>
        <v/>
      </c>
      <c r="Y18" s="485" t="str">
        <f>IF(Ofwat_PC_Interventions!Y18&lt;&gt;"",Ofwat_PC_Interventions!Y18,IF(Company_PC_inputs!Y18&lt;&gt;"",Company_PC_inputs!Y18,""))</f>
        <v/>
      </c>
      <c r="Z18" s="485" t="str">
        <f>IF(Ofwat_PC_Interventions!Z18&lt;&gt;"",Ofwat_PC_Interventions!Z18,IF(Company_PC_inputs!Z18&lt;&gt;"",Company_PC_inputs!Z18,""))</f>
        <v/>
      </c>
      <c r="AA18" s="485" t="str">
        <f>IF(Ofwat_PC_Interventions!AA18&lt;&gt;"",Ofwat_PC_Interventions!AA18,IF(Company_PC_inputs!AA18&lt;&gt;"",Company_PC_inputs!AA18,""))</f>
        <v/>
      </c>
      <c r="AB18" s="485" t="str">
        <f>IF(Ofwat_PC_Interventions!AB18&lt;&gt;"",Ofwat_PC_Interventions!AB18,IF(Company_PC_inputs!AB18&lt;&gt;"",Company_PC_inputs!AB18,""))</f>
        <v/>
      </c>
      <c r="AC18" s="485" t="str">
        <f>IF(Ofwat_PC_Interventions!AC18&lt;&gt;"",Ofwat_PC_Interventions!AC18,IF(Company_PC_inputs!AC18&lt;&gt;"",Company_PC_inputs!AC18,""))</f>
        <v/>
      </c>
      <c r="AD18" s="485" t="str">
        <f>IF(Ofwat_PC_Interventions!AD18&lt;&gt;"",Ofwat_PC_Interventions!AD18,IF(Company_PC_inputs!AD18&lt;&gt;"",Company_PC_inputs!AD18,""))</f>
        <v/>
      </c>
      <c r="AE18" s="485" t="str">
        <f>IF(Ofwat_PC_Interventions!AE18&lt;&gt;"",Ofwat_PC_Interventions!AE18,IF(Company_PC_inputs!AE18&lt;&gt;"",Company_PC_inputs!AE18,""))</f>
        <v/>
      </c>
      <c r="AF18" s="485" t="str">
        <f>IF(Ofwat_PC_Interventions!AF18&lt;&gt;"",Ofwat_PC_Interventions!AF18,IF(Company_PC_inputs!AF18&lt;&gt;"",Company_PC_inputs!AF18,""))</f>
        <v/>
      </c>
      <c r="AG18" s="485" t="str">
        <f>IF(Ofwat_PC_Interventions!AG18&lt;&gt;"",Ofwat_PC_Interventions!AG18,IF(Company_PC_inputs!AG18&lt;&gt;"",Company_PC_inputs!AG18,""))</f>
        <v/>
      </c>
      <c r="AH18" s="485" t="str">
        <f>IF(Ofwat_PC_Interventions!AH18&lt;&gt;"",Ofwat_PC_Interventions!AH18,IF(Company_PC_inputs!AH18&lt;&gt;"",Company_PC_inputs!AH18,""))</f>
        <v/>
      </c>
      <c r="AI18" s="485" t="str">
        <f>IF(Ofwat_PC_Interventions!AI18&lt;&gt;"",Ofwat_PC_Interventions!AI18,IF(Company_PC_inputs!AI18&lt;&gt;"",Company_PC_inputs!AI18,""))</f>
        <v/>
      </c>
      <c r="AJ18" s="485" t="str">
        <f>IF(Ofwat_PC_Interventions!AJ18&lt;&gt;"",Ofwat_PC_Interventions!AJ18,IF(Company_PC_inputs!AJ18&lt;&gt;"",Company_PC_inputs!AJ18,""))</f>
        <v/>
      </c>
      <c r="AK18" s="487" t="str">
        <f>IF(Ofwat_PC_Interventions!AK18&lt;&gt;"",Ofwat_PC_Interventions!AK18,IF(Company_PC_inputs!AK18&lt;&gt;"",Company_PC_inputs!AK18,""))</f>
        <v/>
      </c>
      <c r="AL18" s="485" t="str">
        <f>IF(Ofwat_PC_Interventions!AL18&lt;&gt;"",Ofwat_PC_Interventions!AL18,IF(Company_PC_inputs!AL18&lt;&gt;"",Company_PC_inputs!AL18,""))</f>
        <v/>
      </c>
      <c r="AM18" s="485" t="str">
        <f>IF(Ofwat_PC_Interventions!AM18&lt;&gt;"",Ofwat_PC_Interventions!AM18,IF(Company_PC_inputs!AM18&lt;&gt;"",Company_PC_inputs!AM18,""))</f>
        <v/>
      </c>
      <c r="AN18" s="485" t="str">
        <f>IF(Ofwat_PC_Interventions!AN18&lt;&gt;"",Ofwat_PC_Interventions!AN18,IF(Company_PC_inputs!AN18&lt;&gt;"",Company_PC_inputs!AN18,""))</f>
        <v/>
      </c>
      <c r="AO18" s="487" t="str">
        <f>IF(Ofwat_PC_Interventions!AO18&lt;&gt;"",Ofwat_PC_Interventions!AO18,IF(Company_PC_inputs!AO18&lt;&gt;"",Company_PC_inputs!AO18,""))</f>
        <v/>
      </c>
      <c r="AP18" s="485" t="str">
        <f>IF(Ofwat_PC_Interventions!AP18&lt;&gt;"",Ofwat_PC_Interventions!AP18,IF(Company_PC_inputs!AP18&lt;&gt;"",Company_PC_inputs!AP18,""))</f>
        <v/>
      </c>
      <c r="AQ18" s="485" t="str">
        <f>IF(Ofwat_PC_Interventions!AQ18&lt;&gt;"",Ofwat_PC_Interventions!AQ18,IF(Company_PC_inputs!AQ18&lt;&gt;"",Company_PC_inputs!AQ18,""))</f>
        <v/>
      </c>
      <c r="AR18" s="485" t="str">
        <f>IF(Ofwat_PC_Interventions!AR18&lt;&gt;"",Ofwat_PC_Interventions!AR18,IF(Company_PC_inputs!AR18&lt;&gt;"",Company_PC_inputs!AR18,""))</f>
        <v/>
      </c>
      <c r="AS18" s="485" t="str">
        <f>IF(Ofwat_PC_Interventions!AS18&lt;&gt;"",Ofwat_PC_Interventions!AS18,IF(Company_PC_inputs!AS18&lt;&gt;"",Company_PC_inputs!AS18,""))</f>
        <v/>
      </c>
      <c r="AT18" s="485" t="str">
        <f>IF(Ofwat_PC_Interventions!AT18&lt;&gt;"",Ofwat_PC_Interventions!AT18,IF(Company_PC_inputs!AT18&lt;&gt;"",Company_PC_inputs!AT18,""))</f>
        <v/>
      </c>
      <c r="AU18" s="485" t="str">
        <f>IF(Ofwat_PC_Interventions!AU18&lt;&gt;"",Ofwat_PC_Interventions!AU18,IF(Company_PC_inputs!AU18&lt;&gt;"",Company_PC_inputs!AU18,""))</f>
        <v/>
      </c>
      <c r="AV18" s="485" t="str">
        <f>IF(Ofwat_PC_Interventions!AV18&lt;&gt;"",Ofwat_PC_Interventions!AV18,IF(Company_PC_inputs!AV18&lt;&gt;"",Company_PC_inputs!AV18,""))</f>
        <v/>
      </c>
      <c r="AW18" s="485" t="str">
        <f>IF(Ofwat_PC_Interventions!AW18&lt;&gt;"",Ofwat_PC_Interventions!AW18,IF(Company_PC_inputs!AW18&lt;&gt;"",Company_PC_inputs!AW18,""))</f>
        <v/>
      </c>
      <c r="AX18" s="485" t="str">
        <f>IF(Ofwat_PC_Interventions!AX18&lt;&gt;"",Ofwat_PC_Interventions!AX18,IF(Company_PC_inputs!AX18&lt;&gt;"",Company_PC_inputs!AX18,""))</f>
        <v/>
      </c>
      <c r="AY18" s="485" t="str">
        <f>IF(Ofwat_PC_Interventions!AY18&lt;&gt;"",Ofwat_PC_Interventions!AY18,IF(Company_PC_inputs!AY18&lt;&gt;"",Company_PC_inputs!AY18,""))</f>
        <v/>
      </c>
      <c r="AZ18" s="485" t="str">
        <f>IF(Ofwat_PC_Interventions!AZ18&lt;&gt;"",Ofwat_PC_Interventions!AZ18,IF(Company_PC_inputs!AZ18&lt;&gt;"",Company_PC_inputs!AZ18,""))</f>
        <v/>
      </c>
      <c r="BA18" s="485" t="str">
        <f>IF(Ofwat_PC_Interventions!BA18&lt;&gt;"",Ofwat_PC_Interventions!BA18,IF(Company_PC_inputs!BA18&lt;&gt;"",Company_PC_inputs!BA18,""))</f>
        <v/>
      </c>
      <c r="BB18" s="485" t="str">
        <f>IF(Ofwat_PC_Interventions!BB18&lt;&gt;"",Ofwat_PC_Interventions!BB18,IF(Company_PC_inputs!BB18&lt;&gt;"",Company_PC_inputs!BB18,""))</f>
        <v/>
      </c>
      <c r="BC18" s="487" t="str">
        <f>IF(Ofwat_PC_Interventions!BC18&lt;&gt;"",Ofwat_PC_Interventions!BC18,IF(Company_PC_inputs!BC18&lt;&gt;"",Company_PC_inputs!BC18,""))</f>
        <v/>
      </c>
      <c r="BD18" s="485" t="str">
        <f>IF(Ofwat_PC_Interventions!BD18&lt;&gt;"",Ofwat_PC_Interventions!BD18,IF(Company_PC_inputs!BD18&lt;&gt;"",Company_PC_inputs!BD18,""))</f>
        <v/>
      </c>
      <c r="BE18" s="485" t="str">
        <f>IF(Ofwat_PC_Interventions!BE18&lt;&gt;"",Ofwat_PC_Interventions!BE18,IF(Company_PC_inputs!BE18&lt;&gt;"",Company_PC_inputs!BE18,""))</f>
        <v/>
      </c>
      <c r="BF18" s="485" t="str">
        <f>IF(Ofwat_PC_Interventions!BF18&lt;&gt;"",Ofwat_PC_Interventions!BF18,IF(Company_PC_inputs!BF18&lt;&gt;"",Company_PC_inputs!BF18,""))</f>
        <v/>
      </c>
      <c r="BG18" s="485" t="str">
        <f>IF(Ofwat_PC_Interventions!BG18&lt;&gt;"",Ofwat_PC_Interventions!BG18,IF(Company_PC_inputs!BG18&lt;&gt;"",Company_PC_inputs!BG18,""))</f>
        <v/>
      </c>
      <c r="BH18" s="485" t="str">
        <f>IF(Ofwat_PC_Interventions!BH18&lt;&gt;"",Ofwat_PC_Interventions!BH18,IF(Company_PC_inputs!BH18&lt;&gt;"",Company_PC_inputs!BH18,""))</f>
        <v/>
      </c>
      <c r="BI18" s="485" t="str">
        <f>IF(Ofwat_PC_Interventions!BI18&lt;&gt;"",Ofwat_PC_Interventions!BI18,IF(Company_PC_inputs!BI18&lt;&gt;"",Company_PC_inputs!BI18,""))</f>
        <v/>
      </c>
      <c r="BJ18" s="485" t="str">
        <f>IF(Ofwat_PC_Interventions!BJ18&lt;&gt;"",Ofwat_PC_Interventions!BJ18,IF(Company_PC_inputs!BJ18&lt;&gt;"",Company_PC_inputs!BJ18,""))</f>
        <v/>
      </c>
      <c r="BK18" s="485" t="str">
        <f>IF(Ofwat_PC_Interventions!BK18&lt;&gt;"",Ofwat_PC_Interventions!BK18,IF(Company_PC_inputs!BK18&lt;&gt;"",Company_PC_inputs!BK18,""))</f>
        <v/>
      </c>
      <c r="BL18" s="485" t="str">
        <f>IF(Ofwat_PC_Interventions!BL18&lt;&gt;"",Ofwat_PC_Interventions!BL18,IF(Company_PC_inputs!BL18&lt;&gt;"",Company_PC_inputs!BL18,""))</f>
        <v/>
      </c>
      <c r="BM18" s="485" t="str">
        <f>IF(Ofwat_PC_Interventions!BM18&lt;&gt;"",Ofwat_PC_Interventions!BM18,IF(Company_PC_inputs!BM18&lt;&gt;"",Company_PC_inputs!BM18,""))</f>
        <v/>
      </c>
      <c r="BN18" s="485" t="str">
        <f>IF(Ofwat_PC_Interventions!BN18&lt;&gt;"",Ofwat_PC_Interventions!BN18,IF(Company_PC_inputs!BN18&lt;&gt;"",Company_PC_inputs!BN18,""))</f>
        <v/>
      </c>
      <c r="BO18" s="485" t="str">
        <f>IF(Ofwat_PC_Interventions!BO18&lt;&gt;"",Ofwat_PC_Interventions!BO18,IF(Company_PC_inputs!BO18&lt;&gt;"",Company_PC_inputs!BO18,""))</f>
        <v/>
      </c>
      <c r="BP18" s="485" t="str">
        <f>IF(Ofwat_PC_Interventions!BP18&lt;&gt;"",Ofwat_PC_Interventions!BP18,IF(Company_PC_inputs!BP18&lt;&gt;"",Company_PC_inputs!BP18,""))</f>
        <v/>
      </c>
      <c r="BQ18" s="485" t="str">
        <f>IF(Ofwat_PC_Interventions!BQ18&lt;&gt;"",Ofwat_PC_Interventions!BQ18,IF(Company_PC_inputs!BQ18&lt;&gt;"",Company_PC_inputs!BQ18,""))</f>
        <v/>
      </c>
      <c r="BR18" s="485" t="str">
        <f>IF(Ofwat_PC_Interventions!BR18&lt;&gt;"",Ofwat_PC_Interventions!BR18,IF(Company_PC_inputs!BR18&lt;&gt;"",Company_PC_inputs!BR18,""))</f>
        <v/>
      </c>
      <c r="BS18" s="485" t="str">
        <f>IF(Ofwat_PC_Interventions!BS18&lt;&gt;"",Ofwat_PC_Interventions!BS18,IF(Company_PC_inputs!BS18&lt;&gt;"",Company_PC_inputs!BS18,""))</f>
        <v/>
      </c>
    </row>
    <row r="19" spans="1:71" s="201" customFormat="1" ht="13.8">
      <c r="A19" s="444"/>
      <c r="B19" s="444"/>
      <c r="C19" s="444"/>
      <c r="D19" s="444"/>
      <c r="E19" s="444" t="s">
        <v>1080</v>
      </c>
      <c r="F19" s="444"/>
      <c r="G19" s="444" t="s">
        <v>425</v>
      </c>
      <c r="H19" s="444"/>
      <c r="I19" s="444"/>
      <c r="J19" s="485" t="b">
        <f>IF(Ofwat_PC_Interventions!J19&lt;&gt;"",Ofwat_PC_Interventions!J19,IF(Company_PC_inputs!J19&lt;&gt;"",Company_PC_inputs!J19,""))</f>
        <v>0</v>
      </c>
      <c r="K19" s="485" t="b">
        <f>IF(Ofwat_PC_Interventions!K19&lt;&gt;"",Ofwat_PC_Interventions!K19,IF(Company_PC_inputs!K19&lt;&gt;"",Company_PC_inputs!K19,""))</f>
        <v>1</v>
      </c>
      <c r="L19" s="485" t="b">
        <f>IF(Ofwat_PC_Interventions!L19&lt;&gt;"",Ofwat_PC_Interventions!L19,IF(Company_PC_inputs!L19&lt;&gt;"",Company_PC_inputs!L19,""))</f>
        <v>0</v>
      </c>
      <c r="M19" s="485" t="b">
        <f>IF(Ofwat_PC_Interventions!M19&lt;&gt;"",Ofwat_PC_Interventions!M19,IF(Company_PC_inputs!M19&lt;&gt;"",Company_PC_inputs!M19,""))</f>
        <v>0</v>
      </c>
      <c r="N19" s="485" t="b">
        <f>IF(Ofwat_PC_Interventions!N19&lt;&gt;"",Ofwat_PC_Interventions!N19,IF(Company_PC_inputs!N19&lt;&gt;"",Company_PC_inputs!N19,""))</f>
        <v>0</v>
      </c>
      <c r="O19" s="485" t="b">
        <f>IF(Ofwat_PC_Interventions!O19&lt;&gt;"",Ofwat_PC_Interventions!O19,IF(Company_PC_inputs!O19&lt;&gt;"",Company_PC_inputs!O19,""))</f>
        <v>0</v>
      </c>
      <c r="P19" s="485" t="b">
        <f>IF(Ofwat_PC_Interventions!P19&lt;&gt;"",Ofwat_PC_Interventions!P19,IF(Company_PC_inputs!P19&lt;&gt;"",Company_PC_inputs!P19,""))</f>
        <v>0</v>
      </c>
      <c r="Q19" s="487" t="b">
        <f>IF(Ofwat_PC_Interventions!Q19&lt;&gt;"",Ofwat_PC_Interventions!Q19,IF(Company_PC_inputs!Q19&lt;&gt;"",Company_PC_inputs!Q19,""))</f>
        <v>0</v>
      </c>
      <c r="R19" s="485" t="b">
        <f>IF(Ofwat_PC_Interventions!R19&lt;&gt;"",Ofwat_PC_Interventions!R19,IF(Company_PC_inputs!R19&lt;&gt;"",Company_PC_inputs!R19,""))</f>
        <v>0</v>
      </c>
      <c r="S19" s="485" t="b">
        <f>IF(Ofwat_PC_Interventions!S19&lt;&gt;"",Ofwat_PC_Interventions!S19,IF(Company_PC_inputs!S19&lt;&gt;"",Company_PC_inputs!S19,""))</f>
        <v>0</v>
      </c>
      <c r="T19" s="485" t="b">
        <f>IF(Ofwat_PC_Interventions!T19&lt;&gt;"",Ofwat_PC_Interventions!T19,IF(Company_PC_inputs!T19&lt;&gt;"",Company_PC_inputs!T19,""))</f>
        <v>0</v>
      </c>
      <c r="U19" s="485" t="b">
        <f>IF(Ofwat_PC_Interventions!U19&lt;&gt;"",Ofwat_PC_Interventions!U19,IF(Company_PC_inputs!U19&lt;&gt;"",Company_PC_inputs!U19,""))</f>
        <v>0</v>
      </c>
      <c r="V19" s="485" t="b">
        <f>IF(Ofwat_PC_Interventions!V19&lt;&gt;"",Ofwat_PC_Interventions!V19,IF(Company_PC_inputs!V19&lt;&gt;"",Company_PC_inputs!V19,""))</f>
        <v>0</v>
      </c>
      <c r="W19" s="485" t="b">
        <f>IF(Ofwat_PC_Interventions!W19&lt;&gt;"",Ofwat_PC_Interventions!W19,IF(Company_PC_inputs!W19&lt;&gt;"",Company_PC_inputs!W19,""))</f>
        <v>0</v>
      </c>
      <c r="X19" s="485" t="b">
        <f>IF(Ofwat_PC_Interventions!X19&lt;&gt;"",Ofwat_PC_Interventions!X19,IF(Company_PC_inputs!X19&lt;&gt;"",Company_PC_inputs!X19,""))</f>
        <v>0</v>
      </c>
      <c r="Y19" s="485" t="b">
        <f>IF(Ofwat_PC_Interventions!Y19&lt;&gt;"",Ofwat_PC_Interventions!Y19,IF(Company_PC_inputs!Y19&lt;&gt;"",Company_PC_inputs!Y19,""))</f>
        <v>0</v>
      </c>
      <c r="Z19" s="485" t="b">
        <f>IF(Ofwat_PC_Interventions!Z19&lt;&gt;"",Ofwat_PC_Interventions!Z19,IF(Company_PC_inputs!Z19&lt;&gt;"",Company_PC_inputs!Z19,""))</f>
        <v>0</v>
      </c>
      <c r="AA19" s="485" t="b">
        <f>IF(Ofwat_PC_Interventions!AA19&lt;&gt;"",Ofwat_PC_Interventions!AA19,IF(Company_PC_inputs!AA19&lt;&gt;"",Company_PC_inputs!AA19,""))</f>
        <v>0</v>
      </c>
      <c r="AB19" s="485" t="b">
        <f>IF(Ofwat_PC_Interventions!AB19&lt;&gt;"",Ofwat_PC_Interventions!AB19,IF(Company_PC_inputs!AB19&lt;&gt;"",Company_PC_inputs!AB19,""))</f>
        <v>0</v>
      </c>
      <c r="AC19" s="485" t="b">
        <f>IF(Ofwat_PC_Interventions!AC19&lt;&gt;"",Ofwat_PC_Interventions!AC19,IF(Company_PC_inputs!AC19&lt;&gt;"",Company_PC_inputs!AC19,""))</f>
        <v>0</v>
      </c>
      <c r="AD19" s="485" t="b">
        <f>IF(Ofwat_PC_Interventions!AD19&lt;&gt;"",Ofwat_PC_Interventions!AD19,IF(Company_PC_inputs!AD19&lt;&gt;"",Company_PC_inputs!AD19,""))</f>
        <v>0</v>
      </c>
      <c r="AE19" s="485" t="b">
        <f>IF(Ofwat_PC_Interventions!AE19&lt;&gt;"",Ofwat_PC_Interventions!AE19,IF(Company_PC_inputs!AE19&lt;&gt;"",Company_PC_inputs!AE19,""))</f>
        <v>0</v>
      </c>
      <c r="AF19" s="485" t="b">
        <f>IF(Ofwat_PC_Interventions!AF19&lt;&gt;"",Ofwat_PC_Interventions!AF19,IF(Company_PC_inputs!AF19&lt;&gt;"",Company_PC_inputs!AF19,""))</f>
        <v>0</v>
      </c>
      <c r="AG19" s="485" t="b">
        <f>IF(Ofwat_PC_Interventions!AG19&lt;&gt;"",Ofwat_PC_Interventions!AG19,IF(Company_PC_inputs!AG19&lt;&gt;"",Company_PC_inputs!AG19,""))</f>
        <v>0</v>
      </c>
      <c r="AH19" s="485" t="b">
        <f>IF(Ofwat_PC_Interventions!AH19&lt;&gt;"",Ofwat_PC_Interventions!AH19,IF(Company_PC_inputs!AH19&lt;&gt;"",Company_PC_inputs!AH19,""))</f>
        <v>0</v>
      </c>
      <c r="AI19" s="485" t="b">
        <f>IF(Ofwat_PC_Interventions!AI19&lt;&gt;"",Ofwat_PC_Interventions!AI19,IF(Company_PC_inputs!AI19&lt;&gt;"",Company_PC_inputs!AI19,""))</f>
        <v>0</v>
      </c>
      <c r="AJ19" s="485" t="b">
        <f>IF(Ofwat_PC_Interventions!AJ19&lt;&gt;"",Ofwat_PC_Interventions!AJ19,IF(Company_PC_inputs!AJ19&lt;&gt;"",Company_PC_inputs!AJ19,""))</f>
        <v>0</v>
      </c>
      <c r="AK19" s="487" t="b">
        <f>IF(Ofwat_PC_Interventions!AK19&lt;&gt;"",Ofwat_PC_Interventions!AK19,IF(Company_PC_inputs!AK19&lt;&gt;"",Company_PC_inputs!AK19,""))</f>
        <v>0</v>
      </c>
      <c r="AL19" s="485" t="b">
        <f>IF(Ofwat_PC_Interventions!AL19&lt;&gt;"",Ofwat_PC_Interventions!AL19,IF(Company_PC_inputs!AL19&lt;&gt;"",Company_PC_inputs!AL19,""))</f>
        <v>0</v>
      </c>
      <c r="AM19" s="485" t="b">
        <f>IF(Ofwat_PC_Interventions!AM19&lt;&gt;"",Ofwat_PC_Interventions!AM19,IF(Company_PC_inputs!AM19&lt;&gt;"",Company_PC_inputs!AM19,""))</f>
        <v>0</v>
      </c>
      <c r="AN19" s="485" t="b">
        <f>IF(Ofwat_PC_Interventions!AN19&lt;&gt;"",Ofwat_PC_Interventions!AN19,IF(Company_PC_inputs!AN19&lt;&gt;"",Company_PC_inputs!AN19,""))</f>
        <v>0</v>
      </c>
      <c r="AO19" s="487" t="b">
        <f>IF(Ofwat_PC_Interventions!AO19&lt;&gt;"",Ofwat_PC_Interventions!AO19,IF(Company_PC_inputs!AO19&lt;&gt;"",Company_PC_inputs!AO19,""))</f>
        <v>0</v>
      </c>
      <c r="AP19" s="485" t="b">
        <f>IF(Ofwat_PC_Interventions!AP19&lt;&gt;"",Ofwat_PC_Interventions!AP19,IF(Company_PC_inputs!AP19&lt;&gt;"",Company_PC_inputs!AP19,""))</f>
        <v>0</v>
      </c>
      <c r="AQ19" s="485" t="b">
        <f>IF(Ofwat_PC_Interventions!AQ19&lt;&gt;"",Ofwat_PC_Interventions!AQ19,IF(Company_PC_inputs!AQ19&lt;&gt;"",Company_PC_inputs!AQ19,""))</f>
        <v>0</v>
      </c>
      <c r="AR19" s="485" t="b">
        <f>IF(Ofwat_PC_Interventions!AR19&lt;&gt;"",Ofwat_PC_Interventions!AR19,IF(Company_PC_inputs!AR19&lt;&gt;"",Company_PC_inputs!AR19,""))</f>
        <v>0</v>
      </c>
      <c r="AS19" s="485" t="b">
        <f>IF(Ofwat_PC_Interventions!AS19&lt;&gt;"",Ofwat_PC_Interventions!AS19,IF(Company_PC_inputs!AS19&lt;&gt;"",Company_PC_inputs!AS19,""))</f>
        <v>0</v>
      </c>
      <c r="AT19" s="485" t="b">
        <f>IF(Ofwat_PC_Interventions!AT19&lt;&gt;"",Ofwat_PC_Interventions!AT19,IF(Company_PC_inputs!AT19&lt;&gt;"",Company_PC_inputs!AT19,""))</f>
        <v>0</v>
      </c>
      <c r="AU19" s="485" t="b">
        <f>IF(Ofwat_PC_Interventions!AU19&lt;&gt;"",Ofwat_PC_Interventions!AU19,IF(Company_PC_inputs!AU19&lt;&gt;"",Company_PC_inputs!AU19,""))</f>
        <v>0</v>
      </c>
      <c r="AV19" s="485" t="b">
        <f>IF(Ofwat_PC_Interventions!AV19&lt;&gt;"",Ofwat_PC_Interventions!AV19,IF(Company_PC_inputs!AV19&lt;&gt;"",Company_PC_inputs!AV19,""))</f>
        <v>0</v>
      </c>
      <c r="AW19" s="485" t="b">
        <f>IF(Ofwat_PC_Interventions!AW19&lt;&gt;"",Ofwat_PC_Interventions!AW19,IF(Company_PC_inputs!AW19&lt;&gt;"",Company_PC_inputs!AW19,""))</f>
        <v>0</v>
      </c>
      <c r="AX19" s="485" t="b">
        <f>IF(Ofwat_PC_Interventions!AX19&lt;&gt;"",Ofwat_PC_Interventions!AX19,IF(Company_PC_inputs!AX19&lt;&gt;"",Company_PC_inputs!AX19,""))</f>
        <v>0</v>
      </c>
      <c r="AY19" s="485" t="b">
        <f>IF(Ofwat_PC_Interventions!AY19&lt;&gt;"",Ofwat_PC_Interventions!AY19,IF(Company_PC_inputs!AY19&lt;&gt;"",Company_PC_inputs!AY19,""))</f>
        <v>0</v>
      </c>
      <c r="AZ19" s="485" t="b">
        <f>IF(Ofwat_PC_Interventions!AZ19&lt;&gt;"",Ofwat_PC_Interventions!AZ19,IF(Company_PC_inputs!AZ19&lt;&gt;"",Company_PC_inputs!AZ19,""))</f>
        <v>0</v>
      </c>
      <c r="BA19" s="485" t="b">
        <f>IF(Ofwat_PC_Interventions!BA19&lt;&gt;"",Ofwat_PC_Interventions!BA19,IF(Company_PC_inputs!BA19&lt;&gt;"",Company_PC_inputs!BA19,""))</f>
        <v>0</v>
      </c>
      <c r="BB19" s="485" t="b">
        <f>IF(Ofwat_PC_Interventions!BB19&lt;&gt;"",Ofwat_PC_Interventions!BB19,IF(Company_PC_inputs!BB19&lt;&gt;"",Company_PC_inputs!BB19,""))</f>
        <v>0</v>
      </c>
      <c r="BC19" s="487" t="b">
        <f>IF(Ofwat_PC_Interventions!BC19&lt;&gt;"",Ofwat_PC_Interventions!BC19,IF(Company_PC_inputs!BC19&lt;&gt;"",Company_PC_inputs!BC19,""))</f>
        <v>0</v>
      </c>
      <c r="BD19" s="485" t="b">
        <f>IF(Ofwat_PC_Interventions!BD19&lt;&gt;"",Ofwat_PC_Interventions!BD19,IF(Company_PC_inputs!BD19&lt;&gt;"",Company_PC_inputs!BD19,""))</f>
        <v>0</v>
      </c>
      <c r="BE19" s="485" t="b">
        <f>IF(Ofwat_PC_Interventions!BE19&lt;&gt;"",Ofwat_PC_Interventions!BE19,IF(Company_PC_inputs!BE19&lt;&gt;"",Company_PC_inputs!BE19,""))</f>
        <v>0</v>
      </c>
      <c r="BF19" s="485" t="b">
        <f>IF(Ofwat_PC_Interventions!BF19&lt;&gt;"",Ofwat_PC_Interventions!BF19,IF(Company_PC_inputs!BF19&lt;&gt;"",Company_PC_inputs!BF19,""))</f>
        <v>0</v>
      </c>
      <c r="BG19" s="485" t="b">
        <f>IF(Ofwat_PC_Interventions!BG19&lt;&gt;"",Ofwat_PC_Interventions!BG19,IF(Company_PC_inputs!BG19&lt;&gt;"",Company_PC_inputs!BG19,""))</f>
        <v>0</v>
      </c>
      <c r="BH19" s="485" t="b">
        <f>IF(Ofwat_PC_Interventions!BH19&lt;&gt;"",Ofwat_PC_Interventions!BH19,IF(Company_PC_inputs!BH19&lt;&gt;"",Company_PC_inputs!BH19,""))</f>
        <v>0</v>
      </c>
      <c r="BI19" s="485" t="b">
        <f>IF(Ofwat_PC_Interventions!BI19&lt;&gt;"",Ofwat_PC_Interventions!BI19,IF(Company_PC_inputs!BI19&lt;&gt;"",Company_PC_inputs!BI19,""))</f>
        <v>0</v>
      </c>
      <c r="BJ19" s="485" t="b">
        <f>IF(Ofwat_PC_Interventions!BJ19&lt;&gt;"",Ofwat_PC_Interventions!BJ19,IF(Company_PC_inputs!BJ19&lt;&gt;"",Company_PC_inputs!BJ19,""))</f>
        <v>0</v>
      </c>
      <c r="BK19" s="485" t="b">
        <f>IF(Ofwat_PC_Interventions!BK19&lt;&gt;"",Ofwat_PC_Interventions!BK19,IF(Company_PC_inputs!BK19&lt;&gt;"",Company_PC_inputs!BK19,""))</f>
        <v>0</v>
      </c>
      <c r="BL19" s="485" t="b">
        <f>IF(Ofwat_PC_Interventions!BL19&lt;&gt;"",Ofwat_PC_Interventions!BL19,IF(Company_PC_inputs!BL19&lt;&gt;"",Company_PC_inputs!BL19,""))</f>
        <v>0</v>
      </c>
      <c r="BM19" s="485" t="b">
        <f>IF(Ofwat_PC_Interventions!BM19&lt;&gt;"",Ofwat_PC_Interventions!BM19,IF(Company_PC_inputs!BM19&lt;&gt;"",Company_PC_inputs!BM19,""))</f>
        <v>0</v>
      </c>
      <c r="BN19" s="485" t="b">
        <f>IF(Ofwat_PC_Interventions!BN19&lt;&gt;"",Ofwat_PC_Interventions!BN19,IF(Company_PC_inputs!BN19&lt;&gt;"",Company_PC_inputs!BN19,""))</f>
        <v>0</v>
      </c>
      <c r="BO19" s="485" t="b">
        <f>IF(Ofwat_PC_Interventions!BO19&lt;&gt;"",Ofwat_PC_Interventions!BO19,IF(Company_PC_inputs!BO19&lt;&gt;"",Company_PC_inputs!BO19,""))</f>
        <v>0</v>
      </c>
      <c r="BP19" s="485" t="b">
        <f>IF(Ofwat_PC_Interventions!BP19&lt;&gt;"",Ofwat_PC_Interventions!BP19,IF(Company_PC_inputs!BP19&lt;&gt;"",Company_PC_inputs!BP19,""))</f>
        <v>0</v>
      </c>
      <c r="BQ19" s="485" t="b">
        <f>IF(Ofwat_PC_Interventions!BQ19&lt;&gt;"",Ofwat_PC_Interventions!BQ19,IF(Company_PC_inputs!BQ19&lt;&gt;"",Company_PC_inputs!BQ19,""))</f>
        <v>0</v>
      </c>
      <c r="BR19" s="485" t="b">
        <f>IF(Ofwat_PC_Interventions!BR19&lt;&gt;"",Ofwat_PC_Interventions!BR19,IF(Company_PC_inputs!BR19&lt;&gt;"",Company_PC_inputs!BR19,""))</f>
        <v>0</v>
      </c>
      <c r="BS19" s="485" t="b">
        <f>IF(Ofwat_PC_Interventions!BS19&lt;&gt;"",Ofwat_PC_Interventions!BS19,IF(Company_PC_inputs!BS19&lt;&gt;"",Company_PC_inputs!BS19,""))</f>
        <v>0</v>
      </c>
    </row>
    <row r="20" spans="1:71" s="201" customFormat="1" ht="13.8">
      <c r="A20" s="444"/>
      <c r="B20" s="444"/>
      <c r="C20" s="444"/>
      <c r="D20" s="444"/>
      <c r="E20" s="444" t="s">
        <v>1081</v>
      </c>
      <c r="F20" s="444"/>
      <c r="G20" s="444" t="s">
        <v>425</v>
      </c>
      <c r="H20" s="444"/>
      <c r="I20" s="444"/>
      <c r="J20" s="485" t="b">
        <f>IF(Ofwat_PC_Interventions!J20&lt;&gt;"",Ofwat_PC_Interventions!J20,IF(Company_PC_inputs!J20&lt;&gt;"",Company_PC_inputs!J20,""))</f>
        <v>0</v>
      </c>
      <c r="K20" s="485" t="b">
        <f>IF(Ofwat_PC_Interventions!K20&lt;&gt;"",Ofwat_PC_Interventions!K20,IF(Company_PC_inputs!K20&lt;&gt;"",Company_PC_inputs!K20,""))</f>
        <v>0</v>
      </c>
      <c r="L20" s="485" t="b">
        <f>IF(Ofwat_PC_Interventions!L20&lt;&gt;"",Ofwat_PC_Interventions!L20,IF(Company_PC_inputs!L20&lt;&gt;"",Company_PC_inputs!L20,""))</f>
        <v>1</v>
      </c>
      <c r="M20" s="485" t="b">
        <f>IF(Ofwat_PC_Interventions!M20&lt;&gt;"",Ofwat_PC_Interventions!M20,IF(Company_PC_inputs!M20&lt;&gt;"",Company_PC_inputs!M20,""))</f>
        <v>1</v>
      </c>
      <c r="N20" s="485" t="b">
        <f>IF(Ofwat_PC_Interventions!N20&lt;&gt;"",Ofwat_PC_Interventions!N20,IF(Company_PC_inputs!N20&lt;&gt;"",Company_PC_inputs!N20,""))</f>
        <v>1</v>
      </c>
      <c r="O20" s="485" t="b">
        <f>IF(Ofwat_PC_Interventions!O20&lt;&gt;"",Ofwat_PC_Interventions!O20,IF(Company_PC_inputs!O20&lt;&gt;"",Company_PC_inputs!O20,""))</f>
        <v>1</v>
      </c>
      <c r="P20" s="485" t="b">
        <f>IF(Ofwat_PC_Interventions!P20&lt;&gt;"",Ofwat_PC_Interventions!P20,IF(Company_PC_inputs!P20&lt;&gt;"",Company_PC_inputs!P20,""))</f>
        <v>0</v>
      </c>
      <c r="Q20" s="487" t="b">
        <f>IF(Ofwat_PC_Interventions!Q20&lt;&gt;"",Ofwat_PC_Interventions!Q20,IF(Company_PC_inputs!Q20&lt;&gt;"",Company_PC_inputs!Q20,""))</f>
        <v>0</v>
      </c>
      <c r="R20" s="485" t="b">
        <f>IF(Ofwat_PC_Interventions!R20&lt;&gt;"",Ofwat_PC_Interventions!R20,IF(Company_PC_inputs!R20&lt;&gt;"",Company_PC_inputs!R20,""))</f>
        <v>0</v>
      </c>
      <c r="S20" s="485" t="b">
        <f>IF(Ofwat_PC_Interventions!S20&lt;&gt;"",Ofwat_PC_Interventions!S20,IF(Company_PC_inputs!S20&lt;&gt;"",Company_PC_inputs!S20,""))</f>
        <v>0</v>
      </c>
      <c r="T20" s="485" t="b">
        <f>IF(Ofwat_PC_Interventions!T20&lt;&gt;"",Ofwat_PC_Interventions!T20,IF(Company_PC_inputs!T20&lt;&gt;"",Company_PC_inputs!T20,""))</f>
        <v>0</v>
      </c>
      <c r="U20" s="485" t="b">
        <f>IF(Ofwat_PC_Interventions!U20&lt;&gt;"",Ofwat_PC_Interventions!U20,IF(Company_PC_inputs!U20&lt;&gt;"",Company_PC_inputs!U20,""))</f>
        <v>0</v>
      </c>
      <c r="V20" s="485" t="b">
        <f>IF(Ofwat_PC_Interventions!V20&lt;&gt;"",Ofwat_PC_Interventions!V20,IF(Company_PC_inputs!V20&lt;&gt;"",Company_PC_inputs!V20,""))</f>
        <v>0</v>
      </c>
      <c r="W20" s="485" t="b">
        <f>IF(Ofwat_PC_Interventions!W20&lt;&gt;"",Ofwat_PC_Interventions!W20,IF(Company_PC_inputs!W20&lt;&gt;"",Company_PC_inputs!W20,""))</f>
        <v>0</v>
      </c>
      <c r="X20" s="485" t="b">
        <f>IF(Ofwat_PC_Interventions!X20&lt;&gt;"",Ofwat_PC_Interventions!X20,IF(Company_PC_inputs!X20&lt;&gt;"",Company_PC_inputs!X20,""))</f>
        <v>0</v>
      </c>
      <c r="Y20" s="485" t="b">
        <f>IF(Ofwat_PC_Interventions!Y20&lt;&gt;"",Ofwat_PC_Interventions!Y20,IF(Company_PC_inputs!Y20&lt;&gt;"",Company_PC_inputs!Y20,""))</f>
        <v>0</v>
      </c>
      <c r="Z20" s="485" t="b">
        <f>IF(Ofwat_PC_Interventions!Z20&lt;&gt;"",Ofwat_PC_Interventions!Z20,IF(Company_PC_inputs!Z20&lt;&gt;"",Company_PC_inputs!Z20,""))</f>
        <v>0</v>
      </c>
      <c r="AA20" s="485" t="b">
        <f>IF(Ofwat_PC_Interventions!AA20&lt;&gt;"",Ofwat_PC_Interventions!AA20,IF(Company_PC_inputs!AA20&lt;&gt;"",Company_PC_inputs!AA20,""))</f>
        <v>0</v>
      </c>
      <c r="AB20" s="485" t="b">
        <f>IF(Ofwat_PC_Interventions!AB20&lt;&gt;"",Ofwat_PC_Interventions!AB20,IF(Company_PC_inputs!AB20&lt;&gt;"",Company_PC_inputs!AB20,""))</f>
        <v>0</v>
      </c>
      <c r="AC20" s="485" t="b">
        <f>IF(Ofwat_PC_Interventions!AC20&lt;&gt;"",Ofwat_PC_Interventions!AC20,IF(Company_PC_inputs!AC20&lt;&gt;"",Company_PC_inputs!AC20,""))</f>
        <v>0</v>
      </c>
      <c r="AD20" s="485" t="b">
        <f>IF(Ofwat_PC_Interventions!AD20&lt;&gt;"",Ofwat_PC_Interventions!AD20,IF(Company_PC_inputs!AD20&lt;&gt;"",Company_PC_inputs!AD20,""))</f>
        <v>0</v>
      </c>
      <c r="AE20" s="485" t="b">
        <f>IF(Ofwat_PC_Interventions!AE20&lt;&gt;"",Ofwat_PC_Interventions!AE20,IF(Company_PC_inputs!AE20&lt;&gt;"",Company_PC_inputs!AE20,""))</f>
        <v>0</v>
      </c>
      <c r="AF20" s="485" t="b">
        <f>IF(Ofwat_PC_Interventions!AF20&lt;&gt;"",Ofwat_PC_Interventions!AF20,IF(Company_PC_inputs!AF20&lt;&gt;"",Company_PC_inputs!AF20,""))</f>
        <v>0</v>
      </c>
      <c r="AG20" s="485" t="b">
        <f>IF(Ofwat_PC_Interventions!AG20&lt;&gt;"",Ofwat_PC_Interventions!AG20,IF(Company_PC_inputs!AG20&lt;&gt;"",Company_PC_inputs!AG20,""))</f>
        <v>0</v>
      </c>
      <c r="AH20" s="485" t="b">
        <f>IF(Ofwat_PC_Interventions!AH20&lt;&gt;"",Ofwat_PC_Interventions!AH20,IF(Company_PC_inputs!AH20&lt;&gt;"",Company_PC_inputs!AH20,""))</f>
        <v>0</v>
      </c>
      <c r="AI20" s="485" t="b">
        <f>IF(Ofwat_PC_Interventions!AI20&lt;&gt;"",Ofwat_PC_Interventions!AI20,IF(Company_PC_inputs!AI20&lt;&gt;"",Company_PC_inputs!AI20,""))</f>
        <v>0</v>
      </c>
      <c r="AJ20" s="485" t="b">
        <f>IF(Ofwat_PC_Interventions!AJ20&lt;&gt;"",Ofwat_PC_Interventions!AJ20,IF(Company_PC_inputs!AJ20&lt;&gt;"",Company_PC_inputs!AJ20,""))</f>
        <v>0</v>
      </c>
      <c r="AK20" s="487" t="b">
        <f>IF(Ofwat_PC_Interventions!AK20&lt;&gt;"",Ofwat_PC_Interventions!AK20,IF(Company_PC_inputs!AK20&lt;&gt;"",Company_PC_inputs!AK20,""))</f>
        <v>0</v>
      </c>
      <c r="AL20" s="485" t="b">
        <f>IF(Ofwat_PC_Interventions!AL20&lt;&gt;"",Ofwat_PC_Interventions!AL20,IF(Company_PC_inputs!AL20&lt;&gt;"",Company_PC_inputs!AL20,""))</f>
        <v>0</v>
      </c>
      <c r="AM20" s="485" t="b">
        <f>IF(Ofwat_PC_Interventions!AM20&lt;&gt;"",Ofwat_PC_Interventions!AM20,IF(Company_PC_inputs!AM20&lt;&gt;"",Company_PC_inputs!AM20,""))</f>
        <v>0</v>
      </c>
      <c r="AN20" s="485" t="b">
        <f>IF(Ofwat_PC_Interventions!AN20&lt;&gt;"",Ofwat_PC_Interventions!AN20,IF(Company_PC_inputs!AN20&lt;&gt;"",Company_PC_inputs!AN20,""))</f>
        <v>0</v>
      </c>
      <c r="AO20" s="487" t="b">
        <f>IF(Ofwat_PC_Interventions!AO20&lt;&gt;"",Ofwat_PC_Interventions!AO20,IF(Company_PC_inputs!AO20&lt;&gt;"",Company_PC_inputs!AO20,""))</f>
        <v>0</v>
      </c>
      <c r="AP20" s="485" t="b">
        <f>IF(Ofwat_PC_Interventions!AP20&lt;&gt;"",Ofwat_PC_Interventions!AP20,IF(Company_PC_inputs!AP20&lt;&gt;"",Company_PC_inputs!AP20,""))</f>
        <v>0</v>
      </c>
      <c r="AQ20" s="485" t="b">
        <f>IF(Ofwat_PC_Interventions!AQ20&lt;&gt;"",Ofwat_PC_Interventions!AQ20,IF(Company_PC_inputs!AQ20&lt;&gt;"",Company_PC_inputs!AQ20,""))</f>
        <v>0</v>
      </c>
      <c r="AR20" s="485" t="b">
        <f>IF(Ofwat_PC_Interventions!AR20&lt;&gt;"",Ofwat_PC_Interventions!AR20,IF(Company_PC_inputs!AR20&lt;&gt;"",Company_PC_inputs!AR20,""))</f>
        <v>0</v>
      </c>
      <c r="AS20" s="485" t="b">
        <f>IF(Ofwat_PC_Interventions!AS20&lt;&gt;"",Ofwat_PC_Interventions!AS20,IF(Company_PC_inputs!AS20&lt;&gt;"",Company_PC_inputs!AS20,""))</f>
        <v>0</v>
      </c>
      <c r="AT20" s="485" t="b">
        <f>IF(Ofwat_PC_Interventions!AT20&lt;&gt;"",Ofwat_PC_Interventions!AT20,IF(Company_PC_inputs!AT20&lt;&gt;"",Company_PC_inputs!AT20,""))</f>
        <v>0</v>
      </c>
      <c r="AU20" s="485" t="b">
        <f>IF(Ofwat_PC_Interventions!AU20&lt;&gt;"",Ofwat_PC_Interventions!AU20,IF(Company_PC_inputs!AU20&lt;&gt;"",Company_PC_inputs!AU20,""))</f>
        <v>0</v>
      </c>
      <c r="AV20" s="485" t="b">
        <f>IF(Ofwat_PC_Interventions!AV20&lt;&gt;"",Ofwat_PC_Interventions!AV20,IF(Company_PC_inputs!AV20&lt;&gt;"",Company_PC_inputs!AV20,""))</f>
        <v>0</v>
      </c>
      <c r="AW20" s="485" t="b">
        <f>IF(Ofwat_PC_Interventions!AW20&lt;&gt;"",Ofwat_PC_Interventions!AW20,IF(Company_PC_inputs!AW20&lt;&gt;"",Company_PC_inputs!AW20,""))</f>
        <v>0</v>
      </c>
      <c r="AX20" s="485" t="b">
        <f>IF(Ofwat_PC_Interventions!AX20&lt;&gt;"",Ofwat_PC_Interventions!AX20,IF(Company_PC_inputs!AX20&lt;&gt;"",Company_PC_inputs!AX20,""))</f>
        <v>0</v>
      </c>
      <c r="AY20" s="485" t="b">
        <f>IF(Ofwat_PC_Interventions!AY20&lt;&gt;"",Ofwat_PC_Interventions!AY20,IF(Company_PC_inputs!AY20&lt;&gt;"",Company_PC_inputs!AY20,""))</f>
        <v>0</v>
      </c>
      <c r="AZ20" s="485" t="b">
        <f>IF(Ofwat_PC_Interventions!AZ20&lt;&gt;"",Ofwat_PC_Interventions!AZ20,IF(Company_PC_inputs!AZ20&lt;&gt;"",Company_PC_inputs!AZ20,""))</f>
        <v>0</v>
      </c>
      <c r="BA20" s="485" t="b">
        <f>IF(Ofwat_PC_Interventions!BA20&lt;&gt;"",Ofwat_PC_Interventions!BA20,IF(Company_PC_inputs!BA20&lt;&gt;"",Company_PC_inputs!BA20,""))</f>
        <v>0</v>
      </c>
      <c r="BB20" s="485" t="b">
        <f>IF(Ofwat_PC_Interventions!BB20&lt;&gt;"",Ofwat_PC_Interventions!BB20,IF(Company_PC_inputs!BB20&lt;&gt;"",Company_PC_inputs!BB20,""))</f>
        <v>0</v>
      </c>
      <c r="BC20" s="487" t="b">
        <f>IF(Ofwat_PC_Interventions!BC20&lt;&gt;"",Ofwat_PC_Interventions!BC20,IF(Company_PC_inputs!BC20&lt;&gt;"",Company_PC_inputs!BC20,""))</f>
        <v>0</v>
      </c>
      <c r="BD20" s="485" t="b">
        <f>IF(Ofwat_PC_Interventions!BD20&lt;&gt;"",Ofwat_PC_Interventions!BD20,IF(Company_PC_inputs!BD20&lt;&gt;"",Company_PC_inputs!BD20,""))</f>
        <v>0</v>
      </c>
      <c r="BE20" s="485" t="b">
        <f>IF(Ofwat_PC_Interventions!BE20&lt;&gt;"",Ofwat_PC_Interventions!BE20,IF(Company_PC_inputs!BE20&lt;&gt;"",Company_PC_inputs!BE20,""))</f>
        <v>0</v>
      </c>
      <c r="BF20" s="485" t="b">
        <f>IF(Ofwat_PC_Interventions!BF20&lt;&gt;"",Ofwat_PC_Interventions!BF20,IF(Company_PC_inputs!BF20&lt;&gt;"",Company_PC_inputs!BF20,""))</f>
        <v>0</v>
      </c>
      <c r="BG20" s="485" t="b">
        <f>IF(Ofwat_PC_Interventions!BG20&lt;&gt;"",Ofwat_PC_Interventions!BG20,IF(Company_PC_inputs!BG20&lt;&gt;"",Company_PC_inputs!BG20,""))</f>
        <v>0</v>
      </c>
      <c r="BH20" s="485" t="b">
        <f>IF(Ofwat_PC_Interventions!BH20&lt;&gt;"",Ofwat_PC_Interventions!BH20,IF(Company_PC_inputs!BH20&lt;&gt;"",Company_PC_inputs!BH20,""))</f>
        <v>0</v>
      </c>
      <c r="BI20" s="485" t="b">
        <f>IF(Ofwat_PC_Interventions!BI20&lt;&gt;"",Ofwat_PC_Interventions!BI20,IF(Company_PC_inputs!BI20&lt;&gt;"",Company_PC_inputs!BI20,""))</f>
        <v>0</v>
      </c>
      <c r="BJ20" s="485" t="b">
        <f>IF(Ofwat_PC_Interventions!BJ20&lt;&gt;"",Ofwat_PC_Interventions!BJ20,IF(Company_PC_inputs!BJ20&lt;&gt;"",Company_PC_inputs!BJ20,""))</f>
        <v>0</v>
      </c>
      <c r="BK20" s="485" t="b">
        <f>IF(Ofwat_PC_Interventions!BK20&lt;&gt;"",Ofwat_PC_Interventions!BK20,IF(Company_PC_inputs!BK20&lt;&gt;"",Company_PC_inputs!BK20,""))</f>
        <v>0</v>
      </c>
      <c r="BL20" s="485" t="b">
        <f>IF(Ofwat_PC_Interventions!BL20&lt;&gt;"",Ofwat_PC_Interventions!BL20,IF(Company_PC_inputs!BL20&lt;&gt;"",Company_PC_inputs!BL20,""))</f>
        <v>0</v>
      </c>
      <c r="BM20" s="485" t="b">
        <f>IF(Ofwat_PC_Interventions!BM20&lt;&gt;"",Ofwat_PC_Interventions!BM20,IF(Company_PC_inputs!BM20&lt;&gt;"",Company_PC_inputs!BM20,""))</f>
        <v>0</v>
      </c>
      <c r="BN20" s="485" t="b">
        <f>IF(Ofwat_PC_Interventions!BN20&lt;&gt;"",Ofwat_PC_Interventions!BN20,IF(Company_PC_inputs!BN20&lt;&gt;"",Company_PC_inputs!BN20,""))</f>
        <v>0</v>
      </c>
      <c r="BO20" s="485" t="b">
        <f>IF(Ofwat_PC_Interventions!BO20&lt;&gt;"",Ofwat_PC_Interventions!BO20,IF(Company_PC_inputs!BO20&lt;&gt;"",Company_PC_inputs!BO20,""))</f>
        <v>0</v>
      </c>
      <c r="BP20" s="485" t="b">
        <f>IF(Ofwat_PC_Interventions!BP20&lt;&gt;"",Ofwat_PC_Interventions!BP20,IF(Company_PC_inputs!BP20&lt;&gt;"",Company_PC_inputs!BP20,""))</f>
        <v>0</v>
      </c>
      <c r="BQ20" s="485" t="b">
        <f>IF(Ofwat_PC_Interventions!BQ20&lt;&gt;"",Ofwat_PC_Interventions!BQ20,IF(Company_PC_inputs!BQ20&lt;&gt;"",Company_PC_inputs!BQ20,""))</f>
        <v>0</v>
      </c>
      <c r="BR20" s="485" t="b">
        <f>IF(Ofwat_PC_Interventions!BR20&lt;&gt;"",Ofwat_PC_Interventions!BR20,IF(Company_PC_inputs!BR20&lt;&gt;"",Company_PC_inputs!BR20,""))</f>
        <v>0</v>
      </c>
      <c r="BS20" s="485" t="b">
        <f>IF(Ofwat_PC_Interventions!BS20&lt;&gt;"",Ofwat_PC_Interventions!BS20,IF(Company_PC_inputs!BS20&lt;&gt;"",Company_PC_inputs!BS20,""))</f>
        <v>0</v>
      </c>
    </row>
    <row r="21" spans="1:71" s="201" customFormat="1" ht="13.8">
      <c r="A21" s="444"/>
      <c r="B21" s="444"/>
      <c r="C21" s="444"/>
      <c r="D21" s="444"/>
      <c r="E21" s="444"/>
      <c r="F21" s="444"/>
      <c r="G21" s="444"/>
      <c r="H21" s="444"/>
      <c r="I21" s="444"/>
      <c r="J21" s="485" t="str">
        <f>IF(Ofwat_PC_Interventions!J21&lt;&gt;"",Ofwat_PC_Interventions!J21,IF(Company_PC_inputs!J21&lt;&gt;"",Company_PC_inputs!J21,""))</f>
        <v/>
      </c>
      <c r="K21" s="485" t="str">
        <f>IF(Ofwat_PC_Interventions!K21&lt;&gt;"",Ofwat_PC_Interventions!K21,IF(Company_PC_inputs!K21&lt;&gt;"",Company_PC_inputs!K21,""))</f>
        <v/>
      </c>
      <c r="L21" s="485" t="str">
        <f>IF(Ofwat_PC_Interventions!L21&lt;&gt;"",Ofwat_PC_Interventions!L21,IF(Company_PC_inputs!L21&lt;&gt;"",Company_PC_inputs!L21,""))</f>
        <v/>
      </c>
      <c r="M21" s="485" t="str">
        <f>IF(Ofwat_PC_Interventions!M21&lt;&gt;"",Ofwat_PC_Interventions!M21,IF(Company_PC_inputs!M21&lt;&gt;"",Company_PC_inputs!M21,""))</f>
        <v/>
      </c>
      <c r="N21" s="485" t="str">
        <f>IF(Ofwat_PC_Interventions!N21&lt;&gt;"",Ofwat_PC_Interventions!N21,IF(Company_PC_inputs!N21&lt;&gt;"",Company_PC_inputs!N21,""))</f>
        <v/>
      </c>
      <c r="O21" s="485" t="str">
        <f>IF(Ofwat_PC_Interventions!O21&lt;&gt;"",Ofwat_PC_Interventions!O21,IF(Company_PC_inputs!O21&lt;&gt;"",Company_PC_inputs!O21,""))</f>
        <v/>
      </c>
      <c r="P21" s="485" t="str">
        <f>IF(Ofwat_PC_Interventions!P21&lt;&gt;"",Ofwat_PC_Interventions!P21,IF(Company_PC_inputs!P21&lt;&gt;"",Company_PC_inputs!P21,""))</f>
        <v/>
      </c>
      <c r="Q21" s="487" t="str">
        <f>IF(Ofwat_PC_Interventions!Q21&lt;&gt;"",Ofwat_PC_Interventions!Q21,IF(Company_PC_inputs!Q21&lt;&gt;"",Company_PC_inputs!Q21,""))</f>
        <v/>
      </c>
      <c r="R21" s="485" t="str">
        <f>IF(Ofwat_PC_Interventions!R21&lt;&gt;"",Ofwat_PC_Interventions!R21,IF(Company_PC_inputs!R21&lt;&gt;"",Company_PC_inputs!R21,""))</f>
        <v/>
      </c>
      <c r="S21" s="485" t="str">
        <f>IF(Ofwat_PC_Interventions!S21&lt;&gt;"",Ofwat_PC_Interventions!S21,IF(Company_PC_inputs!S21&lt;&gt;"",Company_PC_inputs!S21,""))</f>
        <v/>
      </c>
      <c r="T21" s="485" t="str">
        <f>IF(Ofwat_PC_Interventions!T21&lt;&gt;"",Ofwat_PC_Interventions!T21,IF(Company_PC_inputs!T21&lt;&gt;"",Company_PC_inputs!T21,""))</f>
        <v/>
      </c>
      <c r="U21" s="485" t="str">
        <f>IF(Ofwat_PC_Interventions!U21&lt;&gt;"",Ofwat_PC_Interventions!U21,IF(Company_PC_inputs!U21&lt;&gt;"",Company_PC_inputs!U21,""))</f>
        <v/>
      </c>
      <c r="V21" s="485" t="str">
        <f>IF(Ofwat_PC_Interventions!V21&lt;&gt;"",Ofwat_PC_Interventions!V21,IF(Company_PC_inputs!V21&lt;&gt;"",Company_PC_inputs!V21,""))</f>
        <v/>
      </c>
      <c r="W21" s="485" t="str">
        <f>IF(Ofwat_PC_Interventions!W21&lt;&gt;"",Ofwat_PC_Interventions!W21,IF(Company_PC_inputs!W21&lt;&gt;"",Company_PC_inputs!W21,""))</f>
        <v/>
      </c>
      <c r="X21" s="485" t="str">
        <f>IF(Ofwat_PC_Interventions!X21&lt;&gt;"",Ofwat_PC_Interventions!X21,IF(Company_PC_inputs!X21&lt;&gt;"",Company_PC_inputs!X21,""))</f>
        <v/>
      </c>
      <c r="Y21" s="485" t="str">
        <f>IF(Ofwat_PC_Interventions!Y21&lt;&gt;"",Ofwat_PC_Interventions!Y21,IF(Company_PC_inputs!Y21&lt;&gt;"",Company_PC_inputs!Y21,""))</f>
        <v/>
      </c>
      <c r="Z21" s="485" t="str">
        <f>IF(Ofwat_PC_Interventions!Z21&lt;&gt;"",Ofwat_PC_Interventions!Z21,IF(Company_PC_inputs!Z21&lt;&gt;"",Company_PC_inputs!Z21,""))</f>
        <v/>
      </c>
      <c r="AA21" s="485" t="str">
        <f>IF(Ofwat_PC_Interventions!AA21&lt;&gt;"",Ofwat_PC_Interventions!AA21,IF(Company_PC_inputs!AA21&lt;&gt;"",Company_PC_inputs!AA21,""))</f>
        <v/>
      </c>
      <c r="AB21" s="485" t="str">
        <f>IF(Ofwat_PC_Interventions!AB21&lt;&gt;"",Ofwat_PC_Interventions!AB21,IF(Company_PC_inputs!AB21&lt;&gt;"",Company_PC_inputs!AB21,""))</f>
        <v/>
      </c>
      <c r="AC21" s="485" t="str">
        <f>IF(Ofwat_PC_Interventions!AC21&lt;&gt;"",Ofwat_PC_Interventions!AC21,IF(Company_PC_inputs!AC21&lt;&gt;"",Company_PC_inputs!AC21,""))</f>
        <v/>
      </c>
      <c r="AD21" s="485" t="str">
        <f>IF(Ofwat_PC_Interventions!AD21&lt;&gt;"",Ofwat_PC_Interventions!AD21,IF(Company_PC_inputs!AD21&lt;&gt;"",Company_PC_inputs!AD21,""))</f>
        <v/>
      </c>
      <c r="AE21" s="485" t="str">
        <f>IF(Ofwat_PC_Interventions!AE21&lt;&gt;"",Ofwat_PC_Interventions!AE21,IF(Company_PC_inputs!AE21&lt;&gt;"",Company_PC_inputs!AE21,""))</f>
        <v/>
      </c>
      <c r="AF21" s="485" t="str">
        <f>IF(Ofwat_PC_Interventions!AF21&lt;&gt;"",Ofwat_PC_Interventions!AF21,IF(Company_PC_inputs!AF21&lt;&gt;"",Company_PC_inputs!AF21,""))</f>
        <v/>
      </c>
      <c r="AG21" s="485" t="str">
        <f>IF(Ofwat_PC_Interventions!AG21&lt;&gt;"",Ofwat_PC_Interventions!AG21,IF(Company_PC_inputs!AG21&lt;&gt;"",Company_PC_inputs!AG21,""))</f>
        <v/>
      </c>
      <c r="AH21" s="485" t="str">
        <f>IF(Ofwat_PC_Interventions!AH21&lt;&gt;"",Ofwat_PC_Interventions!AH21,IF(Company_PC_inputs!AH21&lt;&gt;"",Company_PC_inputs!AH21,""))</f>
        <v/>
      </c>
      <c r="AI21" s="485" t="str">
        <f>IF(Ofwat_PC_Interventions!AI21&lt;&gt;"",Ofwat_PC_Interventions!AI21,IF(Company_PC_inputs!AI21&lt;&gt;"",Company_PC_inputs!AI21,""))</f>
        <v/>
      </c>
      <c r="AJ21" s="485" t="str">
        <f>IF(Ofwat_PC_Interventions!AJ21&lt;&gt;"",Ofwat_PC_Interventions!AJ21,IF(Company_PC_inputs!AJ21&lt;&gt;"",Company_PC_inputs!AJ21,""))</f>
        <v/>
      </c>
      <c r="AK21" s="487" t="str">
        <f>IF(Ofwat_PC_Interventions!AK21&lt;&gt;"",Ofwat_PC_Interventions!AK21,IF(Company_PC_inputs!AK21&lt;&gt;"",Company_PC_inputs!AK21,""))</f>
        <v/>
      </c>
      <c r="AL21" s="485" t="str">
        <f>IF(Ofwat_PC_Interventions!AL21&lt;&gt;"",Ofwat_PC_Interventions!AL21,IF(Company_PC_inputs!AL21&lt;&gt;"",Company_PC_inputs!AL21,""))</f>
        <v/>
      </c>
      <c r="AM21" s="485" t="str">
        <f>IF(Ofwat_PC_Interventions!AM21&lt;&gt;"",Ofwat_PC_Interventions!AM21,IF(Company_PC_inputs!AM21&lt;&gt;"",Company_PC_inputs!AM21,""))</f>
        <v/>
      </c>
      <c r="AN21" s="485" t="str">
        <f>IF(Ofwat_PC_Interventions!AN21&lt;&gt;"",Ofwat_PC_Interventions!AN21,IF(Company_PC_inputs!AN21&lt;&gt;"",Company_PC_inputs!AN21,""))</f>
        <v/>
      </c>
      <c r="AO21" s="487" t="str">
        <f>IF(Ofwat_PC_Interventions!AO21&lt;&gt;"",Ofwat_PC_Interventions!AO21,IF(Company_PC_inputs!AO21&lt;&gt;"",Company_PC_inputs!AO21,""))</f>
        <v/>
      </c>
      <c r="AP21" s="485" t="str">
        <f>IF(Ofwat_PC_Interventions!AP21&lt;&gt;"",Ofwat_PC_Interventions!AP21,IF(Company_PC_inputs!AP21&lt;&gt;"",Company_PC_inputs!AP21,""))</f>
        <v/>
      </c>
      <c r="AQ21" s="485" t="str">
        <f>IF(Ofwat_PC_Interventions!AQ21&lt;&gt;"",Ofwat_PC_Interventions!AQ21,IF(Company_PC_inputs!AQ21&lt;&gt;"",Company_PC_inputs!AQ21,""))</f>
        <v/>
      </c>
      <c r="AR21" s="485" t="str">
        <f>IF(Ofwat_PC_Interventions!AR21&lt;&gt;"",Ofwat_PC_Interventions!AR21,IF(Company_PC_inputs!AR21&lt;&gt;"",Company_PC_inputs!AR21,""))</f>
        <v/>
      </c>
      <c r="AS21" s="485" t="str">
        <f>IF(Ofwat_PC_Interventions!AS21&lt;&gt;"",Ofwat_PC_Interventions!AS21,IF(Company_PC_inputs!AS21&lt;&gt;"",Company_PC_inputs!AS21,""))</f>
        <v/>
      </c>
      <c r="AT21" s="485" t="str">
        <f>IF(Ofwat_PC_Interventions!AT21&lt;&gt;"",Ofwat_PC_Interventions!AT21,IF(Company_PC_inputs!AT21&lt;&gt;"",Company_PC_inputs!AT21,""))</f>
        <v/>
      </c>
      <c r="AU21" s="485" t="str">
        <f>IF(Ofwat_PC_Interventions!AU21&lt;&gt;"",Ofwat_PC_Interventions!AU21,IF(Company_PC_inputs!AU21&lt;&gt;"",Company_PC_inputs!AU21,""))</f>
        <v/>
      </c>
      <c r="AV21" s="485" t="str">
        <f>IF(Ofwat_PC_Interventions!AV21&lt;&gt;"",Ofwat_PC_Interventions!AV21,IF(Company_PC_inputs!AV21&lt;&gt;"",Company_PC_inputs!AV21,""))</f>
        <v/>
      </c>
      <c r="AW21" s="485" t="str">
        <f>IF(Ofwat_PC_Interventions!AW21&lt;&gt;"",Ofwat_PC_Interventions!AW21,IF(Company_PC_inputs!AW21&lt;&gt;"",Company_PC_inputs!AW21,""))</f>
        <v/>
      </c>
      <c r="AX21" s="485" t="str">
        <f>IF(Ofwat_PC_Interventions!AX21&lt;&gt;"",Ofwat_PC_Interventions!AX21,IF(Company_PC_inputs!AX21&lt;&gt;"",Company_PC_inputs!AX21,""))</f>
        <v/>
      </c>
      <c r="AY21" s="485" t="str">
        <f>IF(Ofwat_PC_Interventions!AY21&lt;&gt;"",Ofwat_PC_Interventions!AY21,IF(Company_PC_inputs!AY21&lt;&gt;"",Company_PC_inputs!AY21,""))</f>
        <v/>
      </c>
      <c r="AZ21" s="485" t="str">
        <f>IF(Ofwat_PC_Interventions!AZ21&lt;&gt;"",Ofwat_PC_Interventions!AZ21,IF(Company_PC_inputs!AZ21&lt;&gt;"",Company_PC_inputs!AZ21,""))</f>
        <v/>
      </c>
      <c r="BA21" s="485" t="str">
        <f>IF(Ofwat_PC_Interventions!BA21&lt;&gt;"",Ofwat_PC_Interventions!BA21,IF(Company_PC_inputs!BA21&lt;&gt;"",Company_PC_inputs!BA21,""))</f>
        <v/>
      </c>
      <c r="BB21" s="485" t="str">
        <f>IF(Ofwat_PC_Interventions!BB21&lt;&gt;"",Ofwat_PC_Interventions!BB21,IF(Company_PC_inputs!BB21&lt;&gt;"",Company_PC_inputs!BB21,""))</f>
        <v/>
      </c>
      <c r="BC21" s="487" t="str">
        <f>IF(Ofwat_PC_Interventions!BC21&lt;&gt;"",Ofwat_PC_Interventions!BC21,IF(Company_PC_inputs!BC21&lt;&gt;"",Company_PC_inputs!BC21,""))</f>
        <v/>
      </c>
      <c r="BD21" s="485" t="str">
        <f>IF(Ofwat_PC_Interventions!BD21&lt;&gt;"",Ofwat_PC_Interventions!BD21,IF(Company_PC_inputs!BD21&lt;&gt;"",Company_PC_inputs!BD21,""))</f>
        <v/>
      </c>
      <c r="BE21" s="485" t="str">
        <f>IF(Ofwat_PC_Interventions!BE21&lt;&gt;"",Ofwat_PC_Interventions!BE21,IF(Company_PC_inputs!BE21&lt;&gt;"",Company_PC_inputs!BE21,""))</f>
        <v/>
      </c>
      <c r="BF21" s="485" t="str">
        <f>IF(Ofwat_PC_Interventions!BF21&lt;&gt;"",Ofwat_PC_Interventions!BF21,IF(Company_PC_inputs!BF21&lt;&gt;"",Company_PC_inputs!BF21,""))</f>
        <v/>
      </c>
      <c r="BG21" s="485" t="str">
        <f>IF(Ofwat_PC_Interventions!BG21&lt;&gt;"",Ofwat_PC_Interventions!BG21,IF(Company_PC_inputs!BG21&lt;&gt;"",Company_PC_inputs!BG21,""))</f>
        <v/>
      </c>
      <c r="BH21" s="485" t="str">
        <f>IF(Ofwat_PC_Interventions!BH21&lt;&gt;"",Ofwat_PC_Interventions!BH21,IF(Company_PC_inputs!BH21&lt;&gt;"",Company_PC_inputs!BH21,""))</f>
        <v/>
      </c>
      <c r="BI21" s="485" t="str">
        <f>IF(Ofwat_PC_Interventions!BI21&lt;&gt;"",Ofwat_PC_Interventions!BI21,IF(Company_PC_inputs!BI21&lt;&gt;"",Company_PC_inputs!BI21,""))</f>
        <v/>
      </c>
      <c r="BJ21" s="485" t="str">
        <f>IF(Ofwat_PC_Interventions!BJ21&lt;&gt;"",Ofwat_PC_Interventions!BJ21,IF(Company_PC_inputs!BJ21&lt;&gt;"",Company_PC_inputs!BJ21,""))</f>
        <v/>
      </c>
      <c r="BK21" s="485" t="str">
        <f>IF(Ofwat_PC_Interventions!BK21&lt;&gt;"",Ofwat_PC_Interventions!BK21,IF(Company_PC_inputs!BK21&lt;&gt;"",Company_PC_inputs!BK21,""))</f>
        <v/>
      </c>
      <c r="BL21" s="485" t="str">
        <f>IF(Ofwat_PC_Interventions!BL21&lt;&gt;"",Ofwat_PC_Interventions!BL21,IF(Company_PC_inputs!BL21&lt;&gt;"",Company_PC_inputs!BL21,""))</f>
        <v/>
      </c>
      <c r="BM21" s="485" t="str">
        <f>IF(Ofwat_PC_Interventions!BM21&lt;&gt;"",Ofwat_PC_Interventions!BM21,IF(Company_PC_inputs!BM21&lt;&gt;"",Company_PC_inputs!BM21,""))</f>
        <v/>
      </c>
      <c r="BN21" s="485" t="str">
        <f>IF(Ofwat_PC_Interventions!BN21&lt;&gt;"",Ofwat_PC_Interventions!BN21,IF(Company_PC_inputs!BN21&lt;&gt;"",Company_PC_inputs!BN21,""))</f>
        <v/>
      </c>
      <c r="BO21" s="485" t="str">
        <f>IF(Ofwat_PC_Interventions!BO21&lt;&gt;"",Ofwat_PC_Interventions!BO21,IF(Company_PC_inputs!BO21&lt;&gt;"",Company_PC_inputs!BO21,""))</f>
        <v/>
      </c>
      <c r="BP21" s="485" t="str">
        <f>IF(Ofwat_PC_Interventions!BP21&lt;&gt;"",Ofwat_PC_Interventions!BP21,IF(Company_PC_inputs!BP21&lt;&gt;"",Company_PC_inputs!BP21,""))</f>
        <v/>
      </c>
      <c r="BQ21" s="485" t="str">
        <f>IF(Ofwat_PC_Interventions!BQ21&lt;&gt;"",Ofwat_PC_Interventions!BQ21,IF(Company_PC_inputs!BQ21&lt;&gt;"",Company_PC_inputs!BQ21,""))</f>
        <v/>
      </c>
      <c r="BR21" s="485" t="str">
        <f>IF(Ofwat_PC_Interventions!BR21&lt;&gt;"",Ofwat_PC_Interventions!BR21,IF(Company_PC_inputs!BR21&lt;&gt;"",Company_PC_inputs!BR21,""))</f>
        <v/>
      </c>
      <c r="BS21" s="485" t="str">
        <f>IF(Ofwat_PC_Interventions!BS21&lt;&gt;"",Ofwat_PC_Interventions!BS21,IF(Company_PC_inputs!BS21&lt;&gt;"",Company_PC_inputs!BS21,""))</f>
        <v/>
      </c>
    </row>
    <row r="22" spans="1:71" s="201" customFormat="1" ht="13.8">
      <c r="A22" s="444"/>
      <c r="B22" s="444"/>
      <c r="C22" s="444"/>
      <c r="D22" s="454" t="s">
        <v>1082</v>
      </c>
      <c r="E22" s="444"/>
      <c r="F22" s="444"/>
      <c r="G22" s="444"/>
      <c r="H22" s="444"/>
      <c r="I22" s="444"/>
      <c r="J22" s="481" t="str">
        <f>IF(Ofwat_PC_Interventions!J22&lt;&gt;"",Ofwat_PC_Interventions!J22,IF(Company_PC_inputs!J22&lt;&gt;"",Company_PC_inputs!J22,""))</f>
        <v/>
      </c>
      <c r="K22" s="481" t="str">
        <f>IF(Ofwat_PC_Interventions!K22&lt;&gt;"",Ofwat_PC_Interventions!K22,IF(Company_PC_inputs!K22&lt;&gt;"",Company_PC_inputs!K22,""))</f>
        <v/>
      </c>
      <c r="L22" s="481" t="str">
        <f>IF(Ofwat_PC_Interventions!L22&lt;&gt;"",Ofwat_PC_Interventions!L22,IF(Company_PC_inputs!L22&lt;&gt;"",Company_PC_inputs!L22,""))</f>
        <v/>
      </c>
      <c r="M22" s="481" t="str">
        <f>IF(Ofwat_PC_Interventions!M22&lt;&gt;"",Ofwat_PC_Interventions!M22,IF(Company_PC_inputs!M22&lt;&gt;"",Company_PC_inputs!M22,""))</f>
        <v/>
      </c>
      <c r="N22" s="481" t="str">
        <f>IF(Ofwat_PC_Interventions!N22&lt;&gt;"",Ofwat_PC_Interventions!N22,IF(Company_PC_inputs!N22&lt;&gt;"",Company_PC_inputs!N22,""))</f>
        <v/>
      </c>
      <c r="O22" s="481" t="str">
        <f>IF(Ofwat_PC_Interventions!O22&lt;&gt;"",Ofwat_PC_Interventions!O22,IF(Company_PC_inputs!O22&lt;&gt;"",Company_PC_inputs!O22,""))</f>
        <v/>
      </c>
      <c r="P22" s="481" t="str">
        <f>IF(Ofwat_PC_Interventions!P22&lt;&gt;"",Ofwat_PC_Interventions!P22,IF(Company_PC_inputs!P22&lt;&gt;"",Company_PC_inputs!P22,""))</f>
        <v/>
      </c>
      <c r="Q22" s="482" t="str">
        <f>IF(Ofwat_PC_Interventions!Q22&lt;&gt;"",Ofwat_PC_Interventions!Q22,IF(Company_PC_inputs!Q22&lt;&gt;"",Company_PC_inputs!Q22,""))</f>
        <v/>
      </c>
      <c r="R22" s="481" t="str">
        <f>IF(Ofwat_PC_Interventions!R22&lt;&gt;"",Ofwat_PC_Interventions!R22,IF(Company_PC_inputs!R22&lt;&gt;"",Company_PC_inputs!R22,""))</f>
        <v/>
      </c>
      <c r="S22" s="481" t="str">
        <f>IF(Ofwat_PC_Interventions!S22&lt;&gt;"",Ofwat_PC_Interventions!S22,IF(Company_PC_inputs!S22&lt;&gt;"",Company_PC_inputs!S22,""))</f>
        <v/>
      </c>
      <c r="T22" s="481" t="str">
        <f>IF(Ofwat_PC_Interventions!T22&lt;&gt;"",Ofwat_PC_Interventions!T22,IF(Company_PC_inputs!T22&lt;&gt;"",Company_PC_inputs!T22,""))</f>
        <v/>
      </c>
      <c r="U22" s="481" t="str">
        <f>IF(Ofwat_PC_Interventions!U22&lt;&gt;"",Ofwat_PC_Interventions!U22,IF(Company_PC_inputs!U22&lt;&gt;"",Company_PC_inputs!U22,""))</f>
        <v/>
      </c>
      <c r="V22" s="481" t="str">
        <f>IF(Ofwat_PC_Interventions!V22&lt;&gt;"",Ofwat_PC_Interventions!V22,IF(Company_PC_inputs!V22&lt;&gt;"",Company_PC_inputs!V22,""))</f>
        <v/>
      </c>
      <c r="W22" s="481" t="str">
        <f>IF(Ofwat_PC_Interventions!W22&lt;&gt;"",Ofwat_PC_Interventions!W22,IF(Company_PC_inputs!W22&lt;&gt;"",Company_PC_inputs!W22,""))</f>
        <v/>
      </c>
      <c r="X22" s="481" t="str">
        <f>IF(Ofwat_PC_Interventions!X22&lt;&gt;"",Ofwat_PC_Interventions!X22,IF(Company_PC_inputs!X22&lt;&gt;"",Company_PC_inputs!X22,""))</f>
        <v/>
      </c>
      <c r="Y22" s="481" t="str">
        <f>IF(Ofwat_PC_Interventions!Y22&lt;&gt;"",Ofwat_PC_Interventions!Y22,IF(Company_PC_inputs!Y22&lt;&gt;"",Company_PC_inputs!Y22,""))</f>
        <v/>
      </c>
      <c r="Z22" s="481" t="str">
        <f>IF(Ofwat_PC_Interventions!Z22&lt;&gt;"",Ofwat_PC_Interventions!Z22,IF(Company_PC_inputs!Z22&lt;&gt;"",Company_PC_inputs!Z22,""))</f>
        <v/>
      </c>
      <c r="AA22" s="481" t="str">
        <f>IF(Ofwat_PC_Interventions!AA22&lt;&gt;"",Ofwat_PC_Interventions!AA22,IF(Company_PC_inputs!AA22&lt;&gt;"",Company_PC_inputs!AA22,""))</f>
        <v/>
      </c>
      <c r="AB22" s="481" t="str">
        <f>IF(Ofwat_PC_Interventions!AB22&lt;&gt;"",Ofwat_PC_Interventions!AB22,IF(Company_PC_inputs!AB22&lt;&gt;"",Company_PC_inputs!AB22,""))</f>
        <v/>
      </c>
      <c r="AC22" s="481" t="str">
        <f>IF(Ofwat_PC_Interventions!AC22&lt;&gt;"",Ofwat_PC_Interventions!AC22,IF(Company_PC_inputs!AC22&lt;&gt;"",Company_PC_inputs!AC22,""))</f>
        <v/>
      </c>
      <c r="AD22" s="481" t="str">
        <f>IF(Ofwat_PC_Interventions!AD22&lt;&gt;"",Ofwat_PC_Interventions!AD22,IF(Company_PC_inputs!AD22&lt;&gt;"",Company_PC_inputs!AD22,""))</f>
        <v/>
      </c>
      <c r="AE22" s="481" t="str">
        <f>IF(Ofwat_PC_Interventions!AE22&lt;&gt;"",Ofwat_PC_Interventions!AE22,IF(Company_PC_inputs!AE22&lt;&gt;"",Company_PC_inputs!AE22,""))</f>
        <v/>
      </c>
      <c r="AF22" s="481" t="str">
        <f>IF(Ofwat_PC_Interventions!AF22&lt;&gt;"",Ofwat_PC_Interventions!AF22,IF(Company_PC_inputs!AF22&lt;&gt;"",Company_PC_inputs!AF22,""))</f>
        <v/>
      </c>
      <c r="AG22" s="481" t="str">
        <f>IF(Ofwat_PC_Interventions!AG22&lt;&gt;"",Ofwat_PC_Interventions!AG22,IF(Company_PC_inputs!AG22&lt;&gt;"",Company_PC_inputs!AG22,""))</f>
        <v/>
      </c>
      <c r="AH22" s="481" t="str">
        <f>IF(Ofwat_PC_Interventions!AH22&lt;&gt;"",Ofwat_PC_Interventions!AH22,IF(Company_PC_inputs!AH22&lt;&gt;"",Company_PC_inputs!AH22,""))</f>
        <v/>
      </c>
      <c r="AI22" s="481" t="str">
        <f>IF(Ofwat_PC_Interventions!AI22&lt;&gt;"",Ofwat_PC_Interventions!AI22,IF(Company_PC_inputs!AI22&lt;&gt;"",Company_PC_inputs!AI22,""))</f>
        <v/>
      </c>
      <c r="AJ22" s="481" t="str">
        <f>IF(Ofwat_PC_Interventions!AJ22&lt;&gt;"",Ofwat_PC_Interventions!AJ22,IF(Company_PC_inputs!AJ22&lt;&gt;"",Company_PC_inputs!AJ22,""))</f>
        <v/>
      </c>
      <c r="AK22" s="482" t="str">
        <f>IF(Ofwat_PC_Interventions!AK22&lt;&gt;"",Ofwat_PC_Interventions!AK22,IF(Company_PC_inputs!AK22&lt;&gt;"",Company_PC_inputs!AK22,""))</f>
        <v/>
      </c>
      <c r="AL22" s="481" t="str">
        <f>IF(Ofwat_PC_Interventions!AL22&lt;&gt;"",Ofwat_PC_Interventions!AL22,IF(Company_PC_inputs!AL22&lt;&gt;"",Company_PC_inputs!AL22,""))</f>
        <v/>
      </c>
      <c r="AM22" s="481" t="str">
        <f>IF(Ofwat_PC_Interventions!AM22&lt;&gt;"",Ofwat_PC_Interventions!AM22,IF(Company_PC_inputs!AM22&lt;&gt;"",Company_PC_inputs!AM22,""))</f>
        <v/>
      </c>
      <c r="AN22" s="481" t="str">
        <f>IF(Ofwat_PC_Interventions!AN22&lt;&gt;"",Ofwat_PC_Interventions!AN22,IF(Company_PC_inputs!AN22&lt;&gt;"",Company_PC_inputs!AN22,""))</f>
        <v/>
      </c>
      <c r="AO22" s="482" t="str">
        <f>IF(Ofwat_PC_Interventions!AO22&lt;&gt;"",Ofwat_PC_Interventions!AO22,IF(Company_PC_inputs!AO22&lt;&gt;"",Company_PC_inputs!AO22,""))</f>
        <v/>
      </c>
      <c r="AP22" s="481" t="str">
        <f>IF(Ofwat_PC_Interventions!AP22&lt;&gt;"",Ofwat_PC_Interventions!AP22,IF(Company_PC_inputs!AP22&lt;&gt;"",Company_PC_inputs!AP22,""))</f>
        <v/>
      </c>
      <c r="AQ22" s="481" t="str">
        <f>IF(Ofwat_PC_Interventions!AQ22&lt;&gt;"",Ofwat_PC_Interventions!AQ22,IF(Company_PC_inputs!AQ22&lt;&gt;"",Company_PC_inputs!AQ22,""))</f>
        <v/>
      </c>
      <c r="AR22" s="481" t="str">
        <f>IF(Ofwat_PC_Interventions!AR22&lt;&gt;"",Ofwat_PC_Interventions!AR22,IF(Company_PC_inputs!AR22&lt;&gt;"",Company_PC_inputs!AR22,""))</f>
        <v/>
      </c>
      <c r="AS22" s="481" t="str">
        <f>IF(Ofwat_PC_Interventions!AS22&lt;&gt;"",Ofwat_PC_Interventions!AS22,IF(Company_PC_inputs!AS22&lt;&gt;"",Company_PC_inputs!AS22,""))</f>
        <v/>
      </c>
      <c r="AT22" s="481" t="str">
        <f>IF(Ofwat_PC_Interventions!AT22&lt;&gt;"",Ofwat_PC_Interventions!AT22,IF(Company_PC_inputs!AT22&lt;&gt;"",Company_PC_inputs!AT22,""))</f>
        <v/>
      </c>
      <c r="AU22" s="481" t="str">
        <f>IF(Ofwat_PC_Interventions!AU22&lt;&gt;"",Ofwat_PC_Interventions!AU22,IF(Company_PC_inputs!AU22&lt;&gt;"",Company_PC_inputs!AU22,""))</f>
        <v/>
      </c>
      <c r="AV22" s="481" t="str">
        <f>IF(Ofwat_PC_Interventions!AV22&lt;&gt;"",Ofwat_PC_Interventions!AV22,IF(Company_PC_inputs!AV22&lt;&gt;"",Company_PC_inputs!AV22,""))</f>
        <v/>
      </c>
      <c r="AW22" s="481" t="str">
        <f>IF(Ofwat_PC_Interventions!AW22&lt;&gt;"",Ofwat_PC_Interventions!AW22,IF(Company_PC_inputs!AW22&lt;&gt;"",Company_PC_inputs!AW22,""))</f>
        <v/>
      </c>
      <c r="AX22" s="481" t="str">
        <f>IF(Ofwat_PC_Interventions!AX22&lt;&gt;"",Ofwat_PC_Interventions!AX22,IF(Company_PC_inputs!AX22&lt;&gt;"",Company_PC_inputs!AX22,""))</f>
        <v/>
      </c>
      <c r="AY22" s="481" t="str">
        <f>IF(Ofwat_PC_Interventions!AY22&lt;&gt;"",Ofwat_PC_Interventions!AY22,IF(Company_PC_inputs!AY22&lt;&gt;"",Company_PC_inputs!AY22,""))</f>
        <v/>
      </c>
      <c r="AZ22" s="481" t="str">
        <f>IF(Ofwat_PC_Interventions!AZ22&lt;&gt;"",Ofwat_PC_Interventions!AZ22,IF(Company_PC_inputs!AZ22&lt;&gt;"",Company_PC_inputs!AZ22,""))</f>
        <v/>
      </c>
      <c r="BA22" s="481" t="str">
        <f>IF(Ofwat_PC_Interventions!BA22&lt;&gt;"",Ofwat_PC_Interventions!BA22,IF(Company_PC_inputs!BA22&lt;&gt;"",Company_PC_inputs!BA22,""))</f>
        <v/>
      </c>
      <c r="BB22" s="481" t="str">
        <f>IF(Ofwat_PC_Interventions!BB22&lt;&gt;"",Ofwat_PC_Interventions!BB22,IF(Company_PC_inputs!BB22&lt;&gt;"",Company_PC_inputs!BB22,""))</f>
        <v/>
      </c>
      <c r="BC22" s="482" t="str">
        <f>IF(Ofwat_PC_Interventions!BC22&lt;&gt;"",Ofwat_PC_Interventions!BC22,IF(Company_PC_inputs!BC22&lt;&gt;"",Company_PC_inputs!BC22,""))</f>
        <v/>
      </c>
      <c r="BD22" s="481" t="str">
        <f>IF(Ofwat_PC_Interventions!BD22&lt;&gt;"",Ofwat_PC_Interventions!BD22,IF(Company_PC_inputs!BD22&lt;&gt;"",Company_PC_inputs!BD22,""))</f>
        <v/>
      </c>
      <c r="BE22" s="481" t="str">
        <f>IF(Ofwat_PC_Interventions!BE22&lt;&gt;"",Ofwat_PC_Interventions!BE22,IF(Company_PC_inputs!BE22&lt;&gt;"",Company_PC_inputs!BE22,""))</f>
        <v/>
      </c>
      <c r="BF22" s="481" t="str">
        <f>IF(Ofwat_PC_Interventions!BF22&lt;&gt;"",Ofwat_PC_Interventions!BF22,IF(Company_PC_inputs!BF22&lt;&gt;"",Company_PC_inputs!BF22,""))</f>
        <v/>
      </c>
      <c r="BG22" s="481" t="str">
        <f>IF(Ofwat_PC_Interventions!BG22&lt;&gt;"",Ofwat_PC_Interventions!BG22,IF(Company_PC_inputs!BG22&lt;&gt;"",Company_PC_inputs!BG22,""))</f>
        <v/>
      </c>
      <c r="BH22" s="481" t="str">
        <f>IF(Ofwat_PC_Interventions!BH22&lt;&gt;"",Ofwat_PC_Interventions!BH22,IF(Company_PC_inputs!BH22&lt;&gt;"",Company_PC_inputs!BH22,""))</f>
        <v/>
      </c>
      <c r="BI22" s="481" t="str">
        <f>IF(Ofwat_PC_Interventions!BI22&lt;&gt;"",Ofwat_PC_Interventions!BI22,IF(Company_PC_inputs!BI22&lt;&gt;"",Company_PC_inputs!BI22,""))</f>
        <v/>
      </c>
      <c r="BJ22" s="481" t="str">
        <f>IF(Ofwat_PC_Interventions!BJ22&lt;&gt;"",Ofwat_PC_Interventions!BJ22,IF(Company_PC_inputs!BJ22&lt;&gt;"",Company_PC_inputs!BJ22,""))</f>
        <v/>
      </c>
      <c r="BK22" s="481" t="str">
        <f>IF(Ofwat_PC_Interventions!BK22&lt;&gt;"",Ofwat_PC_Interventions!BK22,IF(Company_PC_inputs!BK22&lt;&gt;"",Company_PC_inputs!BK22,""))</f>
        <v/>
      </c>
      <c r="BL22" s="481" t="str">
        <f>IF(Ofwat_PC_Interventions!BL22&lt;&gt;"",Ofwat_PC_Interventions!BL22,IF(Company_PC_inputs!BL22&lt;&gt;"",Company_PC_inputs!BL22,""))</f>
        <v/>
      </c>
      <c r="BM22" s="481" t="str">
        <f>IF(Ofwat_PC_Interventions!BM22&lt;&gt;"",Ofwat_PC_Interventions!BM22,IF(Company_PC_inputs!BM22&lt;&gt;"",Company_PC_inputs!BM22,""))</f>
        <v/>
      </c>
      <c r="BN22" s="481" t="str">
        <f>IF(Ofwat_PC_Interventions!BN22&lt;&gt;"",Ofwat_PC_Interventions!BN22,IF(Company_PC_inputs!BN22&lt;&gt;"",Company_PC_inputs!BN22,""))</f>
        <v/>
      </c>
      <c r="BO22" s="481" t="str">
        <f>IF(Ofwat_PC_Interventions!BO22&lt;&gt;"",Ofwat_PC_Interventions!BO22,IF(Company_PC_inputs!BO22&lt;&gt;"",Company_PC_inputs!BO22,""))</f>
        <v/>
      </c>
      <c r="BP22" s="481" t="str">
        <f>IF(Ofwat_PC_Interventions!BP22&lt;&gt;"",Ofwat_PC_Interventions!BP22,IF(Company_PC_inputs!BP22&lt;&gt;"",Company_PC_inputs!BP22,""))</f>
        <v/>
      </c>
      <c r="BQ22" s="481" t="str">
        <f>IF(Ofwat_PC_Interventions!BQ22&lt;&gt;"",Ofwat_PC_Interventions!BQ22,IF(Company_PC_inputs!BQ22&lt;&gt;"",Company_PC_inputs!BQ22,""))</f>
        <v/>
      </c>
      <c r="BR22" s="481" t="str">
        <f>IF(Ofwat_PC_Interventions!BR22&lt;&gt;"",Ofwat_PC_Interventions!BR22,IF(Company_PC_inputs!BR22&lt;&gt;"",Company_PC_inputs!BR22,""))</f>
        <v/>
      </c>
      <c r="BS22" s="481" t="str">
        <f>IF(Ofwat_PC_Interventions!BS22&lt;&gt;"",Ofwat_PC_Interventions!BS22,IF(Company_PC_inputs!BS22&lt;&gt;"",Company_PC_inputs!BS22,""))</f>
        <v/>
      </c>
    </row>
    <row r="23" spans="1:71" s="201" customFormat="1" ht="13.8">
      <c r="A23" s="444"/>
      <c r="B23" s="444"/>
      <c r="C23" s="444"/>
      <c r="D23" s="444"/>
      <c r="E23" s="444" t="s">
        <v>1083</v>
      </c>
      <c r="F23" s="444"/>
      <c r="G23" s="444" t="str">
        <f>InpCompany!$F$11</f>
        <v>£m (2017-18 prices)</v>
      </c>
      <c r="H23" s="444"/>
      <c r="I23" s="444"/>
      <c r="J23" s="481" t="str">
        <f>IF(Ofwat_PC_Interventions!J23&lt;&gt;"",Ofwat_PC_Interventions!J23,IF(Company_PC_inputs!J23&lt;&gt;"",Company_PC_inputs!J23,""))</f>
        <v/>
      </c>
      <c r="K23" s="481" t="str">
        <f>IF(Ofwat_PC_Interventions!K23&lt;&gt;"",Ofwat_PC_Interventions!K23,IF(Company_PC_inputs!K23&lt;&gt;"",Company_PC_inputs!K23,""))</f>
        <v/>
      </c>
      <c r="L23" s="481" t="str">
        <f>IF(Ofwat_PC_Interventions!L23&lt;&gt;"",Ofwat_PC_Interventions!L23,IF(Company_PC_inputs!L23&lt;&gt;"",Company_PC_inputs!L23,""))</f>
        <v/>
      </c>
      <c r="M23" s="481" t="str">
        <f>IF(Ofwat_PC_Interventions!M23&lt;&gt;"",Ofwat_PC_Interventions!M23,IF(Company_PC_inputs!M23&lt;&gt;"",Company_PC_inputs!M23,""))</f>
        <v/>
      </c>
      <c r="N23" s="481" t="str">
        <f>IF(Ofwat_PC_Interventions!N23&lt;&gt;"",Ofwat_PC_Interventions!N23,IF(Company_PC_inputs!N23&lt;&gt;"",Company_PC_inputs!N23,""))</f>
        <v/>
      </c>
      <c r="O23" s="481" t="str">
        <f>IF(Ofwat_PC_Interventions!O23&lt;&gt;"",Ofwat_PC_Interventions!O23,IF(Company_PC_inputs!O23&lt;&gt;"",Company_PC_inputs!O23,""))</f>
        <v/>
      </c>
      <c r="P23" s="481" t="str">
        <f>IF(Ofwat_PC_Interventions!P23&lt;&gt;"",Ofwat_PC_Interventions!P23,IF(Company_PC_inputs!P23&lt;&gt;"",Company_PC_inputs!P23,""))</f>
        <v/>
      </c>
      <c r="Q23" s="482" t="str">
        <f>IF(Ofwat_PC_Interventions!Q23&lt;&gt;"",Ofwat_PC_Interventions!Q23,IF(Company_PC_inputs!Q23&lt;&gt;"",Company_PC_inputs!Q23,""))</f>
        <v/>
      </c>
      <c r="R23" s="481" t="str">
        <f>IF(Ofwat_PC_Interventions!R23&lt;&gt;"",Ofwat_PC_Interventions!R23,IF(Company_PC_inputs!R23&lt;&gt;"",Company_PC_inputs!R23,""))</f>
        <v/>
      </c>
      <c r="S23" s="481" t="str">
        <f>IF(Ofwat_PC_Interventions!S23&lt;&gt;"",Ofwat_PC_Interventions!S23,IF(Company_PC_inputs!S23&lt;&gt;"",Company_PC_inputs!S23,""))</f>
        <v/>
      </c>
      <c r="T23" s="481" t="str">
        <f>IF(Ofwat_PC_Interventions!T23&lt;&gt;"",Ofwat_PC_Interventions!T23,IF(Company_PC_inputs!T23&lt;&gt;"",Company_PC_inputs!T23,""))</f>
        <v/>
      </c>
      <c r="U23" s="481" t="str">
        <f>IF(Ofwat_PC_Interventions!U23&lt;&gt;"",Ofwat_PC_Interventions!U23,IF(Company_PC_inputs!U23&lt;&gt;"",Company_PC_inputs!U23,""))</f>
        <v/>
      </c>
      <c r="V23" s="481" t="str">
        <f>IF(Ofwat_PC_Interventions!V23&lt;&gt;"",Ofwat_PC_Interventions!V23,IF(Company_PC_inputs!V23&lt;&gt;"",Company_PC_inputs!V23,""))</f>
        <v/>
      </c>
      <c r="W23" s="481" t="str">
        <f>IF(Ofwat_PC_Interventions!W23&lt;&gt;"",Ofwat_PC_Interventions!W23,IF(Company_PC_inputs!W23&lt;&gt;"",Company_PC_inputs!W23,""))</f>
        <v/>
      </c>
      <c r="X23" s="481" t="str">
        <f>IF(Ofwat_PC_Interventions!X23&lt;&gt;"",Ofwat_PC_Interventions!X23,IF(Company_PC_inputs!X23&lt;&gt;"",Company_PC_inputs!X23,""))</f>
        <v/>
      </c>
      <c r="Y23" s="481" t="str">
        <f>IF(Ofwat_PC_Interventions!Y23&lt;&gt;"",Ofwat_PC_Interventions!Y23,IF(Company_PC_inputs!Y23&lt;&gt;"",Company_PC_inputs!Y23,""))</f>
        <v/>
      </c>
      <c r="Z23" s="481" t="str">
        <f>IF(Ofwat_PC_Interventions!Z23&lt;&gt;"",Ofwat_PC_Interventions!Z23,IF(Company_PC_inputs!Z23&lt;&gt;"",Company_PC_inputs!Z23,""))</f>
        <v/>
      </c>
      <c r="AA23" s="481" t="str">
        <f>IF(Ofwat_PC_Interventions!AA23&lt;&gt;"",Ofwat_PC_Interventions!AA23,IF(Company_PC_inputs!AA23&lt;&gt;"",Company_PC_inputs!AA23,""))</f>
        <v/>
      </c>
      <c r="AB23" s="481" t="str">
        <f>IF(Ofwat_PC_Interventions!AB23&lt;&gt;"",Ofwat_PC_Interventions!AB23,IF(Company_PC_inputs!AB23&lt;&gt;"",Company_PC_inputs!AB23,""))</f>
        <v/>
      </c>
      <c r="AC23" s="481" t="str">
        <f>IF(Ofwat_PC_Interventions!AC23&lt;&gt;"",Ofwat_PC_Interventions!AC23,IF(Company_PC_inputs!AC23&lt;&gt;"",Company_PC_inputs!AC23,""))</f>
        <v/>
      </c>
      <c r="AD23" s="481" t="str">
        <f>IF(Ofwat_PC_Interventions!AD23&lt;&gt;"",Ofwat_PC_Interventions!AD23,IF(Company_PC_inputs!AD23&lt;&gt;"",Company_PC_inputs!AD23,""))</f>
        <v/>
      </c>
      <c r="AE23" s="481" t="str">
        <f>IF(Ofwat_PC_Interventions!AE23&lt;&gt;"",Ofwat_PC_Interventions!AE23,IF(Company_PC_inputs!AE23&lt;&gt;"",Company_PC_inputs!AE23,""))</f>
        <v/>
      </c>
      <c r="AF23" s="481" t="str">
        <f>IF(Ofwat_PC_Interventions!AF23&lt;&gt;"",Ofwat_PC_Interventions!AF23,IF(Company_PC_inputs!AF23&lt;&gt;"",Company_PC_inputs!AF23,""))</f>
        <v/>
      </c>
      <c r="AG23" s="481" t="str">
        <f>IF(Ofwat_PC_Interventions!AG23&lt;&gt;"",Ofwat_PC_Interventions!AG23,IF(Company_PC_inputs!AG23&lt;&gt;"",Company_PC_inputs!AG23,""))</f>
        <v/>
      </c>
      <c r="AH23" s="481" t="str">
        <f>IF(Ofwat_PC_Interventions!AH23&lt;&gt;"",Ofwat_PC_Interventions!AH23,IF(Company_PC_inputs!AH23&lt;&gt;"",Company_PC_inputs!AH23,""))</f>
        <v/>
      </c>
      <c r="AI23" s="481" t="str">
        <f>IF(Ofwat_PC_Interventions!AI23&lt;&gt;"",Ofwat_PC_Interventions!AI23,IF(Company_PC_inputs!AI23&lt;&gt;"",Company_PC_inputs!AI23,""))</f>
        <v/>
      </c>
      <c r="AJ23" s="481" t="str">
        <f>IF(Ofwat_PC_Interventions!AJ23&lt;&gt;"",Ofwat_PC_Interventions!AJ23,IF(Company_PC_inputs!AJ23&lt;&gt;"",Company_PC_inputs!AJ23,""))</f>
        <v/>
      </c>
      <c r="AK23" s="482" t="str">
        <f>IF(Ofwat_PC_Interventions!AK23&lt;&gt;"",Ofwat_PC_Interventions!AK23,IF(Company_PC_inputs!AK23&lt;&gt;"",Company_PC_inputs!AK23,""))</f>
        <v/>
      </c>
      <c r="AL23" s="481" t="str">
        <f>IF(Ofwat_PC_Interventions!AL23&lt;&gt;"",Ofwat_PC_Interventions!AL23,IF(Company_PC_inputs!AL23&lt;&gt;"",Company_PC_inputs!AL23,""))</f>
        <v/>
      </c>
      <c r="AM23" s="481" t="str">
        <f>IF(Ofwat_PC_Interventions!AM23&lt;&gt;"",Ofwat_PC_Interventions!AM23,IF(Company_PC_inputs!AM23&lt;&gt;"",Company_PC_inputs!AM23,""))</f>
        <v/>
      </c>
      <c r="AN23" s="481" t="str">
        <f>IF(Ofwat_PC_Interventions!AN23&lt;&gt;"",Ofwat_PC_Interventions!AN23,IF(Company_PC_inputs!AN23&lt;&gt;"",Company_PC_inputs!AN23,""))</f>
        <v/>
      </c>
      <c r="AO23" s="482" t="str">
        <f>IF(Ofwat_PC_Interventions!AO23&lt;&gt;"",Ofwat_PC_Interventions!AO23,IF(Company_PC_inputs!AO23&lt;&gt;"",Company_PC_inputs!AO23,""))</f>
        <v/>
      </c>
      <c r="AP23" s="481" t="str">
        <f>IF(Ofwat_PC_Interventions!AP23&lt;&gt;"",Ofwat_PC_Interventions!AP23,IF(Company_PC_inputs!AP23&lt;&gt;"",Company_PC_inputs!AP23,""))</f>
        <v/>
      </c>
      <c r="AQ23" s="481" t="str">
        <f>IF(Ofwat_PC_Interventions!AQ23&lt;&gt;"",Ofwat_PC_Interventions!AQ23,IF(Company_PC_inputs!AQ23&lt;&gt;"",Company_PC_inputs!AQ23,""))</f>
        <v/>
      </c>
      <c r="AR23" s="481" t="str">
        <f>IF(Ofwat_PC_Interventions!AR23&lt;&gt;"",Ofwat_PC_Interventions!AR23,IF(Company_PC_inputs!AR23&lt;&gt;"",Company_PC_inputs!AR23,""))</f>
        <v/>
      </c>
      <c r="AS23" s="481" t="str">
        <f>IF(Ofwat_PC_Interventions!AS23&lt;&gt;"",Ofwat_PC_Interventions!AS23,IF(Company_PC_inputs!AS23&lt;&gt;"",Company_PC_inputs!AS23,""))</f>
        <v/>
      </c>
      <c r="AT23" s="481" t="str">
        <f>IF(Ofwat_PC_Interventions!AT23&lt;&gt;"",Ofwat_PC_Interventions!AT23,IF(Company_PC_inputs!AT23&lt;&gt;"",Company_PC_inputs!AT23,""))</f>
        <v/>
      </c>
      <c r="AU23" s="481" t="str">
        <f>IF(Ofwat_PC_Interventions!AU23&lt;&gt;"",Ofwat_PC_Interventions!AU23,IF(Company_PC_inputs!AU23&lt;&gt;"",Company_PC_inputs!AU23,""))</f>
        <v/>
      </c>
      <c r="AV23" s="481" t="str">
        <f>IF(Ofwat_PC_Interventions!AV23&lt;&gt;"",Ofwat_PC_Interventions!AV23,IF(Company_PC_inputs!AV23&lt;&gt;"",Company_PC_inputs!AV23,""))</f>
        <v/>
      </c>
      <c r="AW23" s="481" t="str">
        <f>IF(Ofwat_PC_Interventions!AW23&lt;&gt;"",Ofwat_PC_Interventions!AW23,IF(Company_PC_inputs!AW23&lt;&gt;"",Company_PC_inputs!AW23,""))</f>
        <v/>
      </c>
      <c r="AX23" s="481" t="str">
        <f>IF(Ofwat_PC_Interventions!AX23&lt;&gt;"",Ofwat_PC_Interventions!AX23,IF(Company_PC_inputs!AX23&lt;&gt;"",Company_PC_inputs!AX23,""))</f>
        <v/>
      </c>
      <c r="AY23" s="481" t="str">
        <f>IF(Ofwat_PC_Interventions!AY23&lt;&gt;"",Ofwat_PC_Interventions!AY23,IF(Company_PC_inputs!AY23&lt;&gt;"",Company_PC_inputs!AY23,""))</f>
        <v/>
      </c>
      <c r="AZ23" s="481" t="str">
        <f>IF(Ofwat_PC_Interventions!AZ23&lt;&gt;"",Ofwat_PC_Interventions!AZ23,IF(Company_PC_inputs!AZ23&lt;&gt;"",Company_PC_inputs!AZ23,""))</f>
        <v/>
      </c>
      <c r="BA23" s="481" t="str">
        <f>IF(Ofwat_PC_Interventions!BA23&lt;&gt;"",Ofwat_PC_Interventions!BA23,IF(Company_PC_inputs!BA23&lt;&gt;"",Company_PC_inputs!BA23,""))</f>
        <v/>
      </c>
      <c r="BB23" s="481" t="str">
        <f>IF(Ofwat_PC_Interventions!BB23&lt;&gt;"",Ofwat_PC_Interventions!BB23,IF(Company_PC_inputs!BB23&lt;&gt;"",Company_PC_inputs!BB23,""))</f>
        <v/>
      </c>
      <c r="BC23" s="482" t="str">
        <f>IF(Ofwat_PC_Interventions!BC23&lt;&gt;"",Ofwat_PC_Interventions!BC23,IF(Company_PC_inputs!BC23&lt;&gt;"",Company_PC_inputs!BC23,""))</f>
        <v/>
      </c>
      <c r="BD23" s="481" t="str">
        <f>IF(Ofwat_PC_Interventions!BD23&lt;&gt;"",Ofwat_PC_Interventions!BD23,IF(Company_PC_inputs!BD23&lt;&gt;"",Company_PC_inputs!BD23,""))</f>
        <v/>
      </c>
      <c r="BE23" s="481" t="str">
        <f>IF(Ofwat_PC_Interventions!BE23&lt;&gt;"",Ofwat_PC_Interventions!BE23,IF(Company_PC_inputs!BE23&lt;&gt;"",Company_PC_inputs!BE23,""))</f>
        <v/>
      </c>
      <c r="BF23" s="481" t="str">
        <f>IF(Ofwat_PC_Interventions!BF23&lt;&gt;"",Ofwat_PC_Interventions!BF23,IF(Company_PC_inputs!BF23&lt;&gt;"",Company_PC_inputs!BF23,""))</f>
        <v/>
      </c>
      <c r="BG23" s="481" t="str">
        <f>IF(Ofwat_PC_Interventions!BG23&lt;&gt;"",Ofwat_PC_Interventions!BG23,IF(Company_PC_inputs!BG23&lt;&gt;"",Company_PC_inputs!BG23,""))</f>
        <v/>
      </c>
      <c r="BH23" s="481" t="str">
        <f>IF(Ofwat_PC_Interventions!BH23&lt;&gt;"",Ofwat_PC_Interventions!BH23,IF(Company_PC_inputs!BH23&lt;&gt;"",Company_PC_inputs!BH23,""))</f>
        <v/>
      </c>
      <c r="BI23" s="481" t="str">
        <f>IF(Ofwat_PC_Interventions!BI23&lt;&gt;"",Ofwat_PC_Interventions!BI23,IF(Company_PC_inputs!BI23&lt;&gt;"",Company_PC_inputs!BI23,""))</f>
        <v/>
      </c>
      <c r="BJ23" s="481" t="str">
        <f>IF(Ofwat_PC_Interventions!BJ23&lt;&gt;"",Ofwat_PC_Interventions!BJ23,IF(Company_PC_inputs!BJ23&lt;&gt;"",Company_PC_inputs!BJ23,""))</f>
        <v/>
      </c>
      <c r="BK23" s="481" t="str">
        <f>IF(Ofwat_PC_Interventions!BK23&lt;&gt;"",Ofwat_PC_Interventions!BK23,IF(Company_PC_inputs!BK23&lt;&gt;"",Company_PC_inputs!BK23,""))</f>
        <v/>
      </c>
      <c r="BL23" s="481" t="str">
        <f>IF(Ofwat_PC_Interventions!BL23&lt;&gt;"",Ofwat_PC_Interventions!BL23,IF(Company_PC_inputs!BL23&lt;&gt;"",Company_PC_inputs!BL23,""))</f>
        <v/>
      </c>
      <c r="BM23" s="481" t="str">
        <f>IF(Ofwat_PC_Interventions!BM23&lt;&gt;"",Ofwat_PC_Interventions!BM23,IF(Company_PC_inputs!BM23&lt;&gt;"",Company_PC_inputs!BM23,""))</f>
        <v/>
      </c>
      <c r="BN23" s="481" t="str">
        <f>IF(Ofwat_PC_Interventions!BN23&lt;&gt;"",Ofwat_PC_Interventions!BN23,IF(Company_PC_inputs!BN23&lt;&gt;"",Company_PC_inputs!BN23,""))</f>
        <v/>
      </c>
      <c r="BO23" s="481" t="str">
        <f>IF(Ofwat_PC_Interventions!BO23&lt;&gt;"",Ofwat_PC_Interventions!BO23,IF(Company_PC_inputs!BO23&lt;&gt;"",Company_PC_inputs!BO23,""))</f>
        <v/>
      </c>
      <c r="BP23" s="481" t="str">
        <f>IF(Ofwat_PC_Interventions!BP23&lt;&gt;"",Ofwat_PC_Interventions!BP23,IF(Company_PC_inputs!BP23&lt;&gt;"",Company_PC_inputs!BP23,""))</f>
        <v/>
      </c>
      <c r="BQ23" s="481" t="str">
        <f>IF(Ofwat_PC_Interventions!BQ23&lt;&gt;"",Ofwat_PC_Interventions!BQ23,IF(Company_PC_inputs!BQ23&lt;&gt;"",Company_PC_inputs!BQ23,""))</f>
        <v/>
      </c>
      <c r="BR23" s="481" t="str">
        <f>IF(Ofwat_PC_Interventions!BR23&lt;&gt;"",Ofwat_PC_Interventions!BR23,IF(Company_PC_inputs!BR23&lt;&gt;"",Company_PC_inputs!BR23,""))</f>
        <v/>
      </c>
      <c r="BS23" s="481" t="str">
        <f>IF(Ofwat_PC_Interventions!BS23&lt;&gt;"",Ofwat_PC_Interventions!BS23,IF(Company_PC_inputs!BS23&lt;&gt;"",Company_PC_inputs!BS23,""))</f>
        <v/>
      </c>
    </row>
    <row r="24" spans="1:71" s="201" customFormat="1" ht="13.8">
      <c r="A24" s="444"/>
      <c r="B24" s="444"/>
      <c r="C24" s="444"/>
      <c r="D24" s="444"/>
      <c r="E24" s="444" t="s">
        <v>1084</v>
      </c>
      <c r="F24" s="444"/>
      <c r="G24" s="444" t="str">
        <f>InpCompany!$F$11</f>
        <v>£m (2017-18 prices)</v>
      </c>
      <c r="H24" s="444"/>
      <c r="I24" s="444"/>
      <c r="J24" s="481" t="str">
        <f>IF(Ofwat_PC_Interventions!J24&lt;&gt;"",Ofwat_PC_Interventions!J24,IF(Company_PC_inputs!J24&lt;&gt;"",Company_PC_inputs!J24,""))</f>
        <v/>
      </c>
      <c r="K24" s="481" t="str">
        <f>IF(Ofwat_PC_Interventions!K24&lt;&gt;"",Ofwat_PC_Interventions!K24,IF(Company_PC_inputs!K24&lt;&gt;"",Company_PC_inputs!K24,""))</f>
        <v/>
      </c>
      <c r="L24" s="481" t="str">
        <f>IF(Ofwat_PC_Interventions!L24&lt;&gt;"",Ofwat_PC_Interventions!L24,IF(Company_PC_inputs!L24&lt;&gt;"",Company_PC_inputs!L24,""))</f>
        <v/>
      </c>
      <c r="M24" s="481" t="str">
        <f>IF(Ofwat_PC_Interventions!M24&lt;&gt;"",Ofwat_PC_Interventions!M24,IF(Company_PC_inputs!M24&lt;&gt;"",Company_PC_inputs!M24,""))</f>
        <v/>
      </c>
      <c r="N24" s="481" t="str">
        <f>IF(Ofwat_PC_Interventions!N24&lt;&gt;"",Ofwat_PC_Interventions!N24,IF(Company_PC_inputs!N24&lt;&gt;"",Company_PC_inputs!N24,""))</f>
        <v/>
      </c>
      <c r="O24" s="481" t="str">
        <f>IF(Ofwat_PC_Interventions!O24&lt;&gt;"",Ofwat_PC_Interventions!O24,IF(Company_PC_inputs!O24&lt;&gt;"",Company_PC_inputs!O24,""))</f>
        <v/>
      </c>
      <c r="P24" s="481" t="str">
        <f>IF(Ofwat_PC_Interventions!P24&lt;&gt;"",Ofwat_PC_Interventions!P24,IF(Company_PC_inputs!P24&lt;&gt;"",Company_PC_inputs!P24,""))</f>
        <v/>
      </c>
      <c r="Q24" s="482" t="str">
        <f>IF(Ofwat_PC_Interventions!Q24&lt;&gt;"",Ofwat_PC_Interventions!Q24,IF(Company_PC_inputs!Q24&lt;&gt;"",Company_PC_inputs!Q24,""))</f>
        <v/>
      </c>
      <c r="R24" s="481" t="str">
        <f>IF(Ofwat_PC_Interventions!R24&lt;&gt;"",Ofwat_PC_Interventions!R24,IF(Company_PC_inputs!R24&lt;&gt;"",Company_PC_inputs!R24,""))</f>
        <v/>
      </c>
      <c r="S24" s="481" t="str">
        <f>IF(Ofwat_PC_Interventions!S24&lt;&gt;"",Ofwat_PC_Interventions!S24,IF(Company_PC_inputs!S24&lt;&gt;"",Company_PC_inputs!S24,""))</f>
        <v/>
      </c>
      <c r="T24" s="481" t="str">
        <f>IF(Ofwat_PC_Interventions!T24&lt;&gt;"",Ofwat_PC_Interventions!T24,IF(Company_PC_inputs!T24&lt;&gt;"",Company_PC_inputs!T24,""))</f>
        <v/>
      </c>
      <c r="U24" s="481" t="str">
        <f>IF(Ofwat_PC_Interventions!U24&lt;&gt;"",Ofwat_PC_Interventions!U24,IF(Company_PC_inputs!U24&lt;&gt;"",Company_PC_inputs!U24,""))</f>
        <v/>
      </c>
      <c r="V24" s="481" t="str">
        <f>IF(Ofwat_PC_Interventions!V24&lt;&gt;"",Ofwat_PC_Interventions!V24,IF(Company_PC_inputs!V24&lt;&gt;"",Company_PC_inputs!V24,""))</f>
        <v/>
      </c>
      <c r="W24" s="481" t="str">
        <f>IF(Ofwat_PC_Interventions!W24&lt;&gt;"",Ofwat_PC_Interventions!W24,IF(Company_PC_inputs!W24&lt;&gt;"",Company_PC_inputs!W24,""))</f>
        <v/>
      </c>
      <c r="X24" s="481" t="str">
        <f>IF(Ofwat_PC_Interventions!X24&lt;&gt;"",Ofwat_PC_Interventions!X24,IF(Company_PC_inputs!X24&lt;&gt;"",Company_PC_inputs!X24,""))</f>
        <v/>
      </c>
      <c r="Y24" s="481" t="str">
        <f>IF(Ofwat_PC_Interventions!Y24&lt;&gt;"",Ofwat_PC_Interventions!Y24,IF(Company_PC_inputs!Y24&lt;&gt;"",Company_PC_inputs!Y24,""))</f>
        <v/>
      </c>
      <c r="Z24" s="481" t="str">
        <f>IF(Ofwat_PC_Interventions!Z24&lt;&gt;"",Ofwat_PC_Interventions!Z24,IF(Company_PC_inputs!Z24&lt;&gt;"",Company_PC_inputs!Z24,""))</f>
        <v/>
      </c>
      <c r="AA24" s="481" t="str">
        <f>IF(Ofwat_PC_Interventions!AA24&lt;&gt;"",Ofwat_PC_Interventions!AA24,IF(Company_PC_inputs!AA24&lt;&gt;"",Company_PC_inputs!AA24,""))</f>
        <v/>
      </c>
      <c r="AB24" s="481" t="str">
        <f>IF(Ofwat_PC_Interventions!AB24&lt;&gt;"",Ofwat_PC_Interventions!AB24,IF(Company_PC_inputs!AB24&lt;&gt;"",Company_PC_inputs!AB24,""))</f>
        <v/>
      </c>
      <c r="AC24" s="481" t="str">
        <f>IF(Ofwat_PC_Interventions!AC24&lt;&gt;"",Ofwat_PC_Interventions!AC24,IF(Company_PC_inputs!AC24&lt;&gt;"",Company_PC_inputs!AC24,""))</f>
        <v/>
      </c>
      <c r="AD24" s="481" t="str">
        <f>IF(Ofwat_PC_Interventions!AD24&lt;&gt;"",Ofwat_PC_Interventions!AD24,IF(Company_PC_inputs!AD24&lt;&gt;"",Company_PC_inputs!AD24,""))</f>
        <v/>
      </c>
      <c r="AE24" s="481" t="str">
        <f>IF(Ofwat_PC_Interventions!AE24&lt;&gt;"",Ofwat_PC_Interventions!AE24,IF(Company_PC_inputs!AE24&lt;&gt;"",Company_PC_inputs!AE24,""))</f>
        <v/>
      </c>
      <c r="AF24" s="481" t="str">
        <f>IF(Ofwat_PC_Interventions!AF24&lt;&gt;"",Ofwat_PC_Interventions!AF24,IF(Company_PC_inputs!AF24&lt;&gt;"",Company_PC_inputs!AF24,""))</f>
        <v/>
      </c>
      <c r="AG24" s="481" t="str">
        <f>IF(Ofwat_PC_Interventions!AG24&lt;&gt;"",Ofwat_PC_Interventions!AG24,IF(Company_PC_inputs!AG24&lt;&gt;"",Company_PC_inputs!AG24,""))</f>
        <v/>
      </c>
      <c r="AH24" s="481" t="str">
        <f>IF(Ofwat_PC_Interventions!AH24&lt;&gt;"",Ofwat_PC_Interventions!AH24,IF(Company_PC_inputs!AH24&lt;&gt;"",Company_PC_inputs!AH24,""))</f>
        <v/>
      </c>
      <c r="AI24" s="481" t="str">
        <f>IF(Ofwat_PC_Interventions!AI24&lt;&gt;"",Ofwat_PC_Interventions!AI24,IF(Company_PC_inputs!AI24&lt;&gt;"",Company_PC_inputs!AI24,""))</f>
        <v/>
      </c>
      <c r="AJ24" s="481" t="str">
        <f>IF(Ofwat_PC_Interventions!AJ24&lt;&gt;"",Ofwat_PC_Interventions!AJ24,IF(Company_PC_inputs!AJ24&lt;&gt;"",Company_PC_inputs!AJ24,""))</f>
        <v/>
      </c>
      <c r="AK24" s="482" t="str">
        <f>IF(Ofwat_PC_Interventions!AK24&lt;&gt;"",Ofwat_PC_Interventions!AK24,IF(Company_PC_inputs!AK24&lt;&gt;"",Company_PC_inputs!AK24,""))</f>
        <v/>
      </c>
      <c r="AL24" s="481" t="str">
        <f>IF(Ofwat_PC_Interventions!AL24&lt;&gt;"",Ofwat_PC_Interventions!AL24,IF(Company_PC_inputs!AL24&lt;&gt;"",Company_PC_inputs!AL24,""))</f>
        <v/>
      </c>
      <c r="AM24" s="481" t="str">
        <f>IF(Ofwat_PC_Interventions!AM24&lt;&gt;"",Ofwat_PC_Interventions!AM24,IF(Company_PC_inputs!AM24&lt;&gt;"",Company_PC_inputs!AM24,""))</f>
        <v/>
      </c>
      <c r="AN24" s="481" t="str">
        <f>IF(Ofwat_PC_Interventions!AN24&lt;&gt;"",Ofwat_PC_Interventions!AN24,IF(Company_PC_inputs!AN24&lt;&gt;"",Company_PC_inputs!AN24,""))</f>
        <v/>
      </c>
      <c r="AO24" s="482" t="str">
        <f>IF(Ofwat_PC_Interventions!AO24&lt;&gt;"",Ofwat_PC_Interventions!AO24,IF(Company_PC_inputs!AO24&lt;&gt;"",Company_PC_inputs!AO24,""))</f>
        <v/>
      </c>
      <c r="AP24" s="481" t="str">
        <f>IF(Ofwat_PC_Interventions!AP24&lt;&gt;"",Ofwat_PC_Interventions!AP24,IF(Company_PC_inputs!AP24&lt;&gt;"",Company_PC_inputs!AP24,""))</f>
        <v/>
      </c>
      <c r="AQ24" s="481" t="str">
        <f>IF(Ofwat_PC_Interventions!AQ24&lt;&gt;"",Ofwat_PC_Interventions!AQ24,IF(Company_PC_inputs!AQ24&lt;&gt;"",Company_PC_inputs!AQ24,""))</f>
        <v/>
      </c>
      <c r="AR24" s="481" t="str">
        <f>IF(Ofwat_PC_Interventions!AR24&lt;&gt;"",Ofwat_PC_Interventions!AR24,IF(Company_PC_inputs!AR24&lt;&gt;"",Company_PC_inputs!AR24,""))</f>
        <v/>
      </c>
      <c r="AS24" s="481" t="str">
        <f>IF(Ofwat_PC_Interventions!AS24&lt;&gt;"",Ofwat_PC_Interventions!AS24,IF(Company_PC_inputs!AS24&lt;&gt;"",Company_PC_inputs!AS24,""))</f>
        <v/>
      </c>
      <c r="AT24" s="481" t="str">
        <f>IF(Ofwat_PC_Interventions!AT24&lt;&gt;"",Ofwat_PC_Interventions!AT24,IF(Company_PC_inputs!AT24&lt;&gt;"",Company_PC_inputs!AT24,""))</f>
        <v/>
      </c>
      <c r="AU24" s="481" t="str">
        <f>IF(Ofwat_PC_Interventions!AU24&lt;&gt;"",Ofwat_PC_Interventions!AU24,IF(Company_PC_inputs!AU24&lt;&gt;"",Company_PC_inputs!AU24,""))</f>
        <v/>
      </c>
      <c r="AV24" s="481" t="str">
        <f>IF(Ofwat_PC_Interventions!AV24&lt;&gt;"",Ofwat_PC_Interventions!AV24,IF(Company_PC_inputs!AV24&lt;&gt;"",Company_PC_inputs!AV24,""))</f>
        <v/>
      </c>
      <c r="AW24" s="481" t="str">
        <f>IF(Ofwat_PC_Interventions!AW24&lt;&gt;"",Ofwat_PC_Interventions!AW24,IF(Company_PC_inputs!AW24&lt;&gt;"",Company_PC_inputs!AW24,""))</f>
        <v/>
      </c>
      <c r="AX24" s="481" t="str">
        <f>IF(Ofwat_PC_Interventions!AX24&lt;&gt;"",Ofwat_PC_Interventions!AX24,IF(Company_PC_inputs!AX24&lt;&gt;"",Company_PC_inputs!AX24,""))</f>
        <v/>
      </c>
      <c r="AY24" s="481" t="str">
        <f>IF(Ofwat_PC_Interventions!AY24&lt;&gt;"",Ofwat_PC_Interventions!AY24,IF(Company_PC_inputs!AY24&lt;&gt;"",Company_PC_inputs!AY24,""))</f>
        <v/>
      </c>
      <c r="AZ24" s="481" t="str">
        <f>IF(Ofwat_PC_Interventions!AZ24&lt;&gt;"",Ofwat_PC_Interventions!AZ24,IF(Company_PC_inputs!AZ24&lt;&gt;"",Company_PC_inputs!AZ24,""))</f>
        <v/>
      </c>
      <c r="BA24" s="481" t="str">
        <f>IF(Ofwat_PC_Interventions!BA24&lt;&gt;"",Ofwat_PC_Interventions!BA24,IF(Company_PC_inputs!BA24&lt;&gt;"",Company_PC_inputs!BA24,""))</f>
        <v/>
      </c>
      <c r="BB24" s="481" t="str">
        <f>IF(Ofwat_PC_Interventions!BB24&lt;&gt;"",Ofwat_PC_Interventions!BB24,IF(Company_PC_inputs!BB24&lt;&gt;"",Company_PC_inputs!BB24,""))</f>
        <v/>
      </c>
      <c r="BC24" s="482" t="str">
        <f>IF(Ofwat_PC_Interventions!BC24&lt;&gt;"",Ofwat_PC_Interventions!BC24,IF(Company_PC_inputs!BC24&lt;&gt;"",Company_PC_inputs!BC24,""))</f>
        <v/>
      </c>
      <c r="BD24" s="481" t="str">
        <f>IF(Ofwat_PC_Interventions!BD24&lt;&gt;"",Ofwat_PC_Interventions!BD24,IF(Company_PC_inputs!BD24&lt;&gt;"",Company_PC_inputs!BD24,""))</f>
        <v/>
      </c>
      <c r="BE24" s="481" t="str">
        <f>IF(Ofwat_PC_Interventions!BE24&lt;&gt;"",Ofwat_PC_Interventions!BE24,IF(Company_PC_inputs!BE24&lt;&gt;"",Company_PC_inputs!BE24,""))</f>
        <v/>
      </c>
      <c r="BF24" s="481" t="str">
        <f>IF(Ofwat_PC_Interventions!BF24&lt;&gt;"",Ofwat_PC_Interventions!BF24,IF(Company_PC_inputs!BF24&lt;&gt;"",Company_PC_inputs!BF24,""))</f>
        <v/>
      </c>
      <c r="BG24" s="481" t="str">
        <f>IF(Ofwat_PC_Interventions!BG24&lt;&gt;"",Ofwat_PC_Interventions!BG24,IF(Company_PC_inputs!BG24&lt;&gt;"",Company_PC_inputs!BG24,""))</f>
        <v/>
      </c>
      <c r="BH24" s="481" t="str">
        <f>IF(Ofwat_PC_Interventions!BH24&lt;&gt;"",Ofwat_PC_Interventions!BH24,IF(Company_PC_inputs!BH24&lt;&gt;"",Company_PC_inputs!BH24,""))</f>
        <v/>
      </c>
      <c r="BI24" s="481" t="str">
        <f>IF(Ofwat_PC_Interventions!BI24&lt;&gt;"",Ofwat_PC_Interventions!BI24,IF(Company_PC_inputs!BI24&lt;&gt;"",Company_PC_inputs!BI24,""))</f>
        <v/>
      </c>
      <c r="BJ24" s="481" t="str">
        <f>IF(Ofwat_PC_Interventions!BJ24&lt;&gt;"",Ofwat_PC_Interventions!BJ24,IF(Company_PC_inputs!BJ24&lt;&gt;"",Company_PC_inputs!BJ24,""))</f>
        <v/>
      </c>
      <c r="BK24" s="481" t="str">
        <f>IF(Ofwat_PC_Interventions!BK24&lt;&gt;"",Ofwat_PC_Interventions!BK24,IF(Company_PC_inputs!BK24&lt;&gt;"",Company_PC_inputs!BK24,""))</f>
        <v/>
      </c>
      <c r="BL24" s="481" t="str">
        <f>IF(Ofwat_PC_Interventions!BL24&lt;&gt;"",Ofwat_PC_Interventions!BL24,IF(Company_PC_inputs!BL24&lt;&gt;"",Company_PC_inputs!BL24,""))</f>
        <v/>
      </c>
      <c r="BM24" s="481" t="str">
        <f>IF(Ofwat_PC_Interventions!BM24&lt;&gt;"",Ofwat_PC_Interventions!BM24,IF(Company_PC_inputs!BM24&lt;&gt;"",Company_PC_inputs!BM24,""))</f>
        <v/>
      </c>
      <c r="BN24" s="481" t="str">
        <f>IF(Ofwat_PC_Interventions!BN24&lt;&gt;"",Ofwat_PC_Interventions!BN24,IF(Company_PC_inputs!BN24&lt;&gt;"",Company_PC_inputs!BN24,""))</f>
        <v/>
      </c>
      <c r="BO24" s="481" t="str">
        <f>IF(Ofwat_PC_Interventions!BO24&lt;&gt;"",Ofwat_PC_Interventions!BO24,IF(Company_PC_inputs!BO24&lt;&gt;"",Company_PC_inputs!BO24,""))</f>
        <v/>
      </c>
      <c r="BP24" s="481" t="str">
        <f>IF(Ofwat_PC_Interventions!BP24&lt;&gt;"",Ofwat_PC_Interventions!BP24,IF(Company_PC_inputs!BP24&lt;&gt;"",Company_PC_inputs!BP24,""))</f>
        <v/>
      </c>
      <c r="BQ24" s="481" t="str">
        <f>IF(Ofwat_PC_Interventions!BQ24&lt;&gt;"",Ofwat_PC_Interventions!BQ24,IF(Company_PC_inputs!BQ24&lt;&gt;"",Company_PC_inputs!BQ24,""))</f>
        <v/>
      </c>
      <c r="BR24" s="481" t="str">
        <f>IF(Ofwat_PC_Interventions!BR24&lt;&gt;"",Ofwat_PC_Interventions!BR24,IF(Company_PC_inputs!BR24&lt;&gt;"",Company_PC_inputs!BR24,""))</f>
        <v/>
      </c>
      <c r="BS24" s="481" t="str">
        <f>IF(Ofwat_PC_Interventions!BS24&lt;&gt;"",Ofwat_PC_Interventions!BS24,IF(Company_PC_inputs!BS24&lt;&gt;"",Company_PC_inputs!BS24,""))</f>
        <v/>
      </c>
    </row>
    <row r="25" spans="1:71" s="201" customFormat="1" ht="13.8">
      <c r="A25" s="444"/>
      <c r="B25" s="444"/>
      <c r="C25" s="444"/>
      <c r="D25" s="444"/>
      <c r="E25" s="444" t="s">
        <v>1085</v>
      </c>
      <c r="F25" s="444"/>
      <c r="G25" s="444" t="str">
        <f>InpCompany!$F$11</f>
        <v>£m (2017-18 prices)</v>
      </c>
      <c r="H25" s="444"/>
      <c r="I25" s="444"/>
      <c r="J25" s="481" t="str">
        <f>IF(Ofwat_PC_Interventions!J25&lt;&gt;"",Ofwat_PC_Interventions!J25,IF(Company_PC_inputs!J25&lt;&gt;"",Company_PC_inputs!J25,""))</f>
        <v/>
      </c>
      <c r="K25" s="481" t="str">
        <f>IF(Ofwat_PC_Interventions!K25&lt;&gt;"",Ofwat_PC_Interventions!K25,IF(Company_PC_inputs!K25&lt;&gt;"",Company_PC_inputs!K25,""))</f>
        <v/>
      </c>
      <c r="L25" s="481" t="str">
        <f>IF(Ofwat_PC_Interventions!L25&lt;&gt;"",Ofwat_PC_Interventions!L25,IF(Company_PC_inputs!L25&lt;&gt;"",Company_PC_inputs!L25,""))</f>
        <v/>
      </c>
      <c r="M25" s="481" t="str">
        <f>IF(Ofwat_PC_Interventions!M25&lt;&gt;"",Ofwat_PC_Interventions!M25,IF(Company_PC_inputs!M25&lt;&gt;"",Company_PC_inputs!M25,""))</f>
        <v/>
      </c>
      <c r="N25" s="481" t="str">
        <f>IF(Ofwat_PC_Interventions!N25&lt;&gt;"",Ofwat_PC_Interventions!N25,IF(Company_PC_inputs!N25&lt;&gt;"",Company_PC_inputs!N25,""))</f>
        <v/>
      </c>
      <c r="O25" s="481" t="str">
        <f>IF(Ofwat_PC_Interventions!O25&lt;&gt;"",Ofwat_PC_Interventions!O25,IF(Company_PC_inputs!O25&lt;&gt;"",Company_PC_inputs!O25,""))</f>
        <v/>
      </c>
      <c r="P25" s="481" t="str">
        <f>IF(Ofwat_PC_Interventions!P25&lt;&gt;"",Ofwat_PC_Interventions!P25,IF(Company_PC_inputs!P25&lt;&gt;"",Company_PC_inputs!P25,""))</f>
        <v/>
      </c>
      <c r="Q25" s="482" t="str">
        <f>IF(Ofwat_PC_Interventions!Q25&lt;&gt;"",Ofwat_PC_Interventions!Q25,IF(Company_PC_inputs!Q25&lt;&gt;"",Company_PC_inputs!Q25,""))</f>
        <v/>
      </c>
      <c r="R25" s="481" t="str">
        <f>IF(Ofwat_PC_Interventions!R25&lt;&gt;"",Ofwat_PC_Interventions!R25,IF(Company_PC_inputs!R25&lt;&gt;"",Company_PC_inputs!R25,""))</f>
        <v/>
      </c>
      <c r="S25" s="481" t="str">
        <f>IF(Ofwat_PC_Interventions!S25&lt;&gt;"",Ofwat_PC_Interventions!S25,IF(Company_PC_inputs!S25&lt;&gt;"",Company_PC_inputs!S25,""))</f>
        <v/>
      </c>
      <c r="T25" s="481" t="str">
        <f>IF(Ofwat_PC_Interventions!T25&lt;&gt;"",Ofwat_PC_Interventions!T25,IF(Company_PC_inputs!T25&lt;&gt;"",Company_PC_inputs!T25,""))</f>
        <v/>
      </c>
      <c r="U25" s="481" t="str">
        <f>IF(Ofwat_PC_Interventions!U25&lt;&gt;"",Ofwat_PC_Interventions!U25,IF(Company_PC_inputs!U25&lt;&gt;"",Company_PC_inputs!U25,""))</f>
        <v/>
      </c>
      <c r="V25" s="481" t="str">
        <f>IF(Ofwat_PC_Interventions!V25&lt;&gt;"",Ofwat_PC_Interventions!V25,IF(Company_PC_inputs!V25&lt;&gt;"",Company_PC_inputs!V25,""))</f>
        <v/>
      </c>
      <c r="W25" s="481" t="str">
        <f>IF(Ofwat_PC_Interventions!W25&lt;&gt;"",Ofwat_PC_Interventions!W25,IF(Company_PC_inputs!W25&lt;&gt;"",Company_PC_inputs!W25,""))</f>
        <v/>
      </c>
      <c r="X25" s="481" t="str">
        <f>IF(Ofwat_PC_Interventions!X25&lt;&gt;"",Ofwat_PC_Interventions!X25,IF(Company_PC_inputs!X25&lt;&gt;"",Company_PC_inputs!X25,""))</f>
        <v/>
      </c>
      <c r="Y25" s="481" t="str">
        <f>IF(Ofwat_PC_Interventions!Y25&lt;&gt;"",Ofwat_PC_Interventions!Y25,IF(Company_PC_inputs!Y25&lt;&gt;"",Company_PC_inputs!Y25,""))</f>
        <v/>
      </c>
      <c r="Z25" s="481" t="str">
        <f>IF(Ofwat_PC_Interventions!Z25&lt;&gt;"",Ofwat_PC_Interventions!Z25,IF(Company_PC_inputs!Z25&lt;&gt;"",Company_PC_inputs!Z25,""))</f>
        <v/>
      </c>
      <c r="AA25" s="481" t="str">
        <f>IF(Ofwat_PC_Interventions!AA25&lt;&gt;"",Ofwat_PC_Interventions!AA25,IF(Company_PC_inputs!AA25&lt;&gt;"",Company_PC_inputs!AA25,""))</f>
        <v/>
      </c>
      <c r="AB25" s="481" t="str">
        <f>IF(Ofwat_PC_Interventions!AB25&lt;&gt;"",Ofwat_PC_Interventions!AB25,IF(Company_PC_inputs!AB25&lt;&gt;"",Company_PC_inputs!AB25,""))</f>
        <v/>
      </c>
      <c r="AC25" s="481" t="str">
        <f>IF(Ofwat_PC_Interventions!AC25&lt;&gt;"",Ofwat_PC_Interventions!AC25,IF(Company_PC_inputs!AC25&lt;&gt;"",Company_PC_inputs!AC25,""))</f>
        <v/>
      </c>
      <c r="AD25" s="481" t="str">
        <f>IF(Ofwat_PC_Interventions!AD25&lt;&gt;"",Ofwat_PC_Interventions!AD25,IF(Company_PC_inputs!AD25&lt;&gt;"",Company_PC_inputs!AD25,""))</f>
        <v/>
      </c>
      <c r="AE25" s="481" t="str">
        <f>IF(Ofwat_PC_Interventions!AE25&lt;&gt;"",Ofwat_PC_Interventions!AE25,IF(Company_PC_inputs!AE25&lt;&gt;"",Company_PC_inputs!AE25,""))</f>
        <v/>
      </c>
      <c r="AF25" s="481" t="str">
        <f>IF(Ofwat_PC_Interventions!AF25&lt;&gt;"",Ofwat_PC_Interventions!AF25,IF(Company_PC_inputs!AF25&lt;&gt;"",Company_PC_inputs!AF25,""))</f>
        <v/>
      </c>
      <c r="AG25" s="481" t="str">
        <f>IF(Ofwat_PC_Interventions!AG25&lt;&gt;"",Ofwat_PC_Interventions!AG25,IF(Company_PC_inputs!AG25&lt;&gt;"",Company_PC_inputs!AG25,""))</f>
        <v/>
      </c>
      <c r="AH25" s="481" t="str">
        <f>IF(Ofwat_PC_Interventions!AH25&lt;&gt;"",Ofwat_PC_Interventions!AH25,IF(Company_PC_inputs!AH25&lt;&gt;"",Company_PC_inputs!AH25,""))</f>
        <v/>
      </c>
      <c r="AI25" s="481" t="str">
        <f>IF(Ofwat_PC_Interventions!AI25&lt;&gt;"",Ofwat_PC_Interventions!AI25,IF(Company_PC_inputs!AI25&lt;&gt;"",Company_PC_inputs!AI25,""))</f>
        <v/>
      </c>
      <c r="AJ25" s="481" t="str">
        <f>IF(Ofwat_PC_Interventions!AJ25&lt;&gt;"",Ofwat_PC_Interventions!AJ25,IF(Company_PC_inputs!AJ25&lt;&gt;"",Company_PC_inputs!AJ25,""))</f>
        <v/>
      </c>
      <c r="AK25" s="482" t="str">
        <f>IF(Ofwat_PC_Interventions!AK25&lt;&gt;"",Ofwat_PC_Interventions!AK25,IF(Company_PC_inputs!AK25&lt;&gt;"",Company_PC_inputs!AK25,""))</f>
        <v/>
      </c>
      <c r="AL25" s="481" t="str">
        <f>IF(Ofwat_PC_Interventions!AL25&lt;&gt;"",Ofwat_PC_Interventions!AL25,IF(Company_PC_inputs!AL25&lt;&gt;"",Company_PC_inputs!AL25,""))</f>
        <v/>
      </c>
      <c r="AM25" s="481" t="str">
        <f>IF(Ofwat_PC_Interventions!AM25&lt;&gt;"",Ofwat_PC_Interventions!AM25,IF(Company_PC_inputs!AM25&lt;&gt;"",Company_PC_inputs!AM25,""))</f>
        <v/>
      </c>
      <c r="AN25" s="481" t="str">
        <f>IF(Ofwat_PC_Interventions!AN25&lt;&gt;"",Ofwat_PC_Interventions!AN25,IF(Company_PC_inputs!AN25&lt;&gt;"",Company_PC_inputs!AN25,""))</f>
        <v/>
      </c>
      <c r="AO25" s="482" t="str">
        <f>IF(Ofwat_PC_Interventions!AO25&lt;&gt;"",Ofwat_PC_Interventions!AO25,IF(Company_PC_inputs!AO25&lt;&gt;"",Company_PC_inputs!AO25,""))</f>
        <v/>
      </c>
      <c r="AP25" s="481" t="str">
        <f>IF(Ofwat_PC_Interventions!AP25&lt;&gt;"",Ofwat_PC_Interventions!AP25,IF(Company_PC_inputs!AP25&lt;&gt;"",Company_PC_inputs!AP25,""))</f>
        <v/>
      </c>
      <c r="AQ25" s="481" t="str">
        <f>IF(Ofwat_PC_Interventions!AQ25&lt;&gt;"",Ofwat_PC_Interventions!AQ25,IF(Company_PC_inputs!AQ25&lt;&gt;"",Company_PC_inputs!AQ25,""))</f>
        <v/>
      </c>
      <c r="AR25" s="481" t="str">
        <f>IF(Ofwat_PC_Interventions!AR25&lt;&gt;"",Ofwat_PC_Interventions!AR25,IF(Company_PC_inputs!AR25&lt;&gt;"",Company_PC_inputs!AR25,""))</f>
        <v/>
      </c>
      <c r="AS25" s="481" t="str">
        <f>IF(Ofwat_PC_Interventions!AS25&lt;&gt;"",Ofwat_PC_Interventions!AS25,IF(Company_PC_inputs!AS25&lt;&gt;"",Company_PC_inputs!AS25,""))</f>
        <v/>
      </c>
      <c r="AT25" s="481" t="str">
        <f>IF(Ofwat_PC_Interventions!AT25&lt;&gt;"",Ofwat_PC_Interventions!AT25,IF(Company_PC_inputs!AT25&lt;&gt;"",Company_PC_inputs!AT25,""))</f>
        <v/>
      </c>
      <c r="AU25" s="481" t="str">
        <f>IF(Ofwat_PC_Interventions!AU25&lt;&gt;"",Ofwat_PC_Interventions!AU25,IF(Company_PC_inputs!AU25&lt;&gt;"",Company_PC_inputs!AU25,""))</f>
        <v/>
      </c>
      <c r="AV25" s="481" t="str">
        <f>IF(Ofwat_PC_Interventions!AV25&lt;&gt;"",Ofwat_PC_Interventions!AV25,IF(Company_PC_inputs!AV25&lt;&gt;"",Company_PC_inputs!AV25,""))</f>
        <v/>
      </c>
      <c r="AW25" s="481" t="str">
        <f>IF(Ofwat_PC_Interventions!AW25&lt;&gt;"",Ofwat_PC_Interventions!AW25,IF(Company_PC_inputs!AW25&lt;&gt;"",Company_PC_inputs!AW25,""))</f>
        <v/>
      </c>
      <c r="AX25" s="481" t="str">
        <f>IF(Ofwat_PC_Interventions!AX25&lt;&gt;"",Ofwat_PC_Interventions!AX25,IF(Company_PC_inputs!AX25&lt;&gt;"",Company_PC_inputs!AX25,""))</f>
        <v/>
      </c>
      <c r="AY25" s="481" t="str">
        <f>IF(Ofwat_PC_Interventions!AY25&lt;&gt;"",Ofwat_PC_Interventions!AY25,IF(Company_PC_inputs!AY25&lt;&gt;"",Company_PC_inputs!AY25,""))</f>
        <v/>
      </c>
      <c r="AZ25" s="481" t="str">
        <f>IF(Ofwat_PC_Interventions!AZ25&lt;&gt;"",Ofwat_PC_Interventions!AZ25,IF(Company_PC_inputs!AZ25&lt;&gt;"",Company_PC_inputs!AZ25,""))</f>
        <v/>
      </c>
      <c r="BA25" s="481" t="str">
        <f>IF(Ofwat_PC_Interventions!BA25&lt;&gt;"",Ofwat_PC_Interventions!BA25,IF(Company_PC_inputs!BA25&lt;&gt;"",Company_PC_inputs!BA25,""))</f>
        <v/>
      </c>
      <c r="BB25" s="481" t="str">
        <f>IF(Ofwat_PC_Interventions!BB25&lt;&gt;"",Ofwat_PC_Interventions!BB25,IF(Company_PC_inputs!BB25&lt;&gt;"",Company_PC_inputs!BB25,""))</f>
        <v/>
      </c>
      <c r="BC25" s="482" t="str">
        <f>IF(Ofwat_PC_Interventions!BC25&lt;&gt;"",Ofwat_PC_Interventions!BC25,IF(Company_PC_inputs!BC25&lt;&gt;"",Company_PC_inputs!BC25,""))</f>
        <v/>
      </c>
      <c r="BD25" s="481" t="str">
        <f>IF(Ofwat_PC_Interventions!BD25&lt;&gt;"",Ofwat_PC_Interventions!BD25,IF(Company_PC_inputs!BD25&lt;&gt;"",Company_PC_inputs!BD25,""))</f>
        <v/>
      </c>
      <c r="BE25" s="481" t="str">
        <f>IF(Ofwat_PC_Interventions!BE25&lt;&gt;"",Ofwat_PC_Interventions!BE25,IF(Company_PC_inputs!BE25&lt;&gt;"",Company_PC_inputs!BE25,""))</f>
        <v/>
      </c>
      <c r="BF25" s="481" t="str">
        <f>IF(Ofwat_PC_Interventions!BF25&lt;&gt;"",Ofwat_PC_Interventions!BF25,IF(Company_PC_inputs!BF25&lt;&gt;"",Company_PC_inputs!BF25,""))</f>
        <v/>
      </c>
      <c r="BG25" s="481" t="str">
        <f>IF(Ofwat_PC_Interventions!BG25&lt;&gt;"",Ofwat_PC_Interventions!BG25,IF(Company_PC_inputs!BG25&lt;&gt;"",Company_PC_inputs!BG25,""))</f>
        <v/>
      </c>
      <c r="BH25" s="481" t="str">
        <f>IF(Ofwat_PC_Interventions!BH25&lt;&gt;"",Ofwat_PC_Interventions!BH25,IF(Company_PC_inputs!BH25&lt;&gt;"",Company_PC_inputs!BH25,""))</f>
        <v/>
      </c>
      <c r="BI25" s="481" t="str">
        <f>IF(Ofwat_PC_Interventions!BI25&lt;&gt;"",Ofwat_PC_Interventions!BI25,IF(Company_PC_inputs!BI25&lt;&gt;"",Company_PC_inputs!BI25,""))</f>
        <v/>
      </c>
      <c r="BJ25" s="481" t="str">
        <f>IF(Ofwat_PC_Interventions!BJ25&lt;&gt;"",Ofwat_PC_Interventions!BJ25,IF(Company_PC_inputs!BJ25&lt;&gt;"",Company_PC_inputs!BJ25,""))</f>
        <v/>
      </c>
      <c r="BK25" s="481" t="str">
        <f>IF(Ofwat_PC_Interventions!BK25&lt;&gt;"",Ofwat_PC_Interventions!BK25,IF(Company_PC_inputs!BK25&lt;&gt;"",Company_PC_inputs!BK25,""))</f>
        <v/>
      </c>
      <c r="BL25" s="481" t="str">
        <f>IF(Ofwat_PC_Interventions!BL25&lt;&gt;"",Ofwat_PC_Interventions!BL25,IF(Company_PC_inputs!BL25&lt;&gt;"",Company_PC_inputs!BL25,""))</f>
        <v/>
      </c>
      <c r="BM25" s="481" t="str">
        <f>IF(Ofwat_PC_Interventions!BM25&lt;&gt;"",Ofwat_PC_Interventions!BM25,IF(Company_PC_inputs!BM25&lt;&gt;"",Company_PC_inputs!BM25,""))</f>
        <v/>
      </c>
      <c r="BN25" s="481" t="str">
        <f>IF(Ofwat_PC_Interventions!BN25&lt;&gt;"",Ofwat_PC_Interventions!BN25,IF(Company_PC_inputs!BN25&lt;&gt;"",Company_PC_inputs!BN25,""))</f>
        <v/>
      </c>
      <c r="BO25" s="481" t="str">
        <f>IF(Ofwat_PC_Interventions!BO25&lt;&gt;"",Ofwat_PC_Interventions!BO25,IF(Company_PC_inputs!BO25&lt;&gt;"",Company_PC_inputs!BO25,""))</f>
        <v/>
      </c>
      <c r="BP25" s="481" t="str">
        <f>IF(Ofwat_PC_Interventions!BP25&lt;&gt;"",Ofwat_PC_Interventions!BP25,IF(Company_PC_inputs!BP25&lt;&gt;"",Company_PC_inputs!BP25,""))</f>
        <v/>
      </c>
      <c r="BQ25" s="481" t="str">
        <f>IF(Ofwat_PC_Interventions!BQ25&lt;&gt;"",Ofwat_PC_Interventions!BQ25,IF(Company_PC_inputs!BQ25&lt;&gt;"",Company_PC_inputs!BQ25,""))</f>
        <v/>
      </c>
      <c r="BR25" s="481" t="str">
        <f>IF(Ofwat_PC_Interventions!BR25&lt;&gt;"",Ofwat_PC_Interventions!BR25,IF(Company_PC_inputs!BR25&lt;&gt;"",Company_PC_inputs!BR25,""))</f>
        <v/>
      </c>
      <c r="BS25" s="481" t="str">
        <f>IF(Ofwat_PC_Interventions!BS25&lt;&gt;"",Ofwat_PC_Interventions!BS25,IF(Company_PC_inputs!BS25&lt;&gt;"",Company_PC_inputs!BS25,""))</f>
        <v/>
      </c>
    </row>
    <row r="26" spans="1:71" s="201" customFormat="1" ht="13.8">
      <c r="A26" s="444"/>
      <c r="B26" s="444"/>
      <c r="C26" s="444"/>
      <c r="D26" s="444"/>
      <c r="E26" s="444"/>
      <c r="F26" s="444"/>
      <c r="G26" s="444"/>
      <c r="H26" s="444"/>
      <c r="I26" s="444"/>
      <c r="J26" s="481" t="str">
        <f>IF(Ofwat_PC_Interventions!J26&lt;&gt;"",Ofwat_PC_Interventions!J26,IF(Company_PC_inputs!J26&lt;&gt;"",Company_PC_inputs!J26,""))</f>
        <v/>
      </c>
      <c r="K26" s="481" t="str">
        <f>IF(Ofwat_PC_Interventions!K26&lt;&gt;"",Ofwat_PC_Interventions!K26,IF(Company_PC_inputs!K26&lt;&gt;"",Company_PC_inputs!K26,""))</f>
        <v/>
      </c>
      <c r="L26" s="481" t="str">
        <f>IF(Ofwat_PC_Interventions!L26&lt;&gt;"",Ofwat_PC_Interventions!L26,IF(Company_PC_inputs!L26&lt;&gt;"",Company_PC_inputs!L26,""))</f>
        <v/>
      </c>
      <c r="M26" s="481" t="str">
        <f>IF(Ofwat_PC_Interventions!M26&lt;&gt;"",Ofwat_PC_Interventions!M26,IF(Company_PC_inputs!M26&lt;&gt;"",Company_PC_inputs!M26,""))</f>
        <v/>
      </c>
      <c r="N26" s="481" t="str">
        <f>IF(Ofwat_PC_Interventions!N26&lt;&gt;"",Ofwat_PC_Interventions!N26,IF(Company_PC_inputs!N26&lt;&gt;"",Company_PC_inputs!N26,""))</f>
        <v/>
      </c>
      <c r="O26" s="481" t="str">
        <f>IF(Ofwat_PC_Interventions!O26&lt;&gt;"",Ofwat_PC_Interventions!O26,IF(Company_PC_inputs!O26&lt;&gt;"",Company_PC_inputs!O26,""))</f>
        <v/>
      </c>
      <c r="P26" s="481" t="str">
        <f>IF(Ofwat_PC_Interventions!P26&lt;&gt;"",Ofwat_PC_Interventions!P26,IF(Company_PC_inputs!P26&lt;&gt;"",Company_PC_inputs!P26,""))</f>
        <v/>
      </c>
      <c r="Q26" s="482" t="str">
        <f>IF(Ofwat_PC_Interventions!Q26&lt;&gt;"",Ofwat_PC_Interventions!Q26,IF(Company_PC_inputs!Q26&lt;&gt;"",Company_PC_inputs!Q26,""))</f>
        <v/>
      </c>
      <c r="R26" s="481" t="str">
        <f>IF(Ofwat_PC_Interventions!R26&lt;&gt;"",Ofwat_PC_Interventions!R26,IF(Company_PC_inputs!R26&lt;&gt;"",Company_PC_inputs!R26,""))</f>
        <v/>
      </c>
      <c r="S26" s="481" t="str">
        <f>IF(Ofwat_PC_Interventions!S26&lt;&gt;"",Ofwat_PC_Interventions!S26,IF(Company_PC_inputs!S26&lt;&gt;"",Company_PC_inputs!S26,""))</f>
        <v/>
      </c>
      <c r="T26" s="481" t="str">
        <f>IF(Ofwat_PC_Interventions!T26&lt;&gt;"",Ofwat_PC_Interventions!T26,IF(Company_PC_inputs!T26&lt;&gt;"",Company_PC_inputs!T26,""))</f>
        <v/>
      </c>
      <c r="U26" s="481" t="str">
        <f>IF(Ofwat_PC_Interventions!U26&lt;&gt;"",Ofwat_PC_Interventions!U26,IF(Company_PC_inputs!U26&lt;&gt;"",Company_PC_inputs!U26,""))</f>
        <v/>
      </c>
      <c r="V26" s="481" t="str">
        <f>IF(Ofwat_PC_Interventions!V26&lt;&gt;"",Ofwat_PC_Interventions!V26,IF(Company_PC_inputs!V26&lt;&gt;"",Company_PC_inputs!V26,""))</f>
        <v/>
      </c>
      <c r="W26" s="481" t="str">
        <f>IF(Ofwat_PC_Interventions!W26&lt;&gt;"",Ofwat_PC_Interventions!W26,IF(Company_PC_inputs!W26&lt;&gt;"",Company_PC_inputs!W26,""))</f>
        <v/>
      </c>
      <c r="X26" s="481" t="str">
        <f>IF(Ofwat_PC_Interventions!X26&lt;&gt;"",Ofwat_PC_Interventions!X26,IF(Company_PC_inputs!X26&lt;&gt;"",Company_PC_inputs!X26,""))</f>
        <v/>
      </c>
      <c r="Y26" s="481" t="str">
        <f>IF(Ofwat_PC_Interventions!Y26&lt;&gt;"",Ofwat_PC_Interventions!Y26,IF(Company_PC_inputs!Y26&lt;&gt;"",Company_PC_inputs!Y26,""))</f>
        <v/>
      </c>
      <c r="Z26" s="481" t="str">
        <f>IF(Ofwat_PC_Interventions!Z26&lt;&gt;"",Ofwat_PC_Interventions!Z26,IF(Company_PC_inputs!Z26&lt;&gt;"",Company_PC_inputs!Z26,""))</f>
        <v/>
      </c>
      <c r="AA26" s="481" t="str">
        <f>IF(Ofwat_PC_Interventions!AA26&lt;&gt;"",Ofwat_PC_Interventions!AA26,IF(Company_PC_inputs!AA26&lt;&gt;"",Company_PC_inputs!AA26,""))</f>
        <v/>
      </c>
      <c r="AB26" s="481" t="str">
        <f>IF(Ofwat_PC_Interventions!AB26&lt;&gt;"",Ofwat_PC_Interventions!AB26,IF(Company_PC_inputs!AB26&lt;&gt;"",Company_PC_inputs!AB26,""))</f>
        <v/>
      </c>
      <c r="AC26" s="481" t="str">
        <f>IF(Ofwat_PC_Interventions!AC26&lt;&gt;"",Ofwat_PC_Interventions!AC26,IF(Company_PC_inputs!AC26&lt;&gt;"",Company_PC_inputs!AC26,""))</f>
        <v/>
      </c>
      <c r="AD26" s="481" t="str">
        <f>IF(Ofwat_PC_Interventions!AD26&lt;&gt;"",Ofwat_PC_Interventions!AD26,IF(Company_PC_inputs!AD26&lt;&gt;"",Company_PC_inputs!AD26,""))</f>
        <v/>
      </c>
      <c r="AE26" s="481" t="str">
        <f>IF(Ofwat_PC_Interventions!AE26&lt;&gt;"",Ofwat_PC_Interventions!AE26,IF(Company_PC_inputs!AE26&lt;&gt;"",Company_PC_inputs!AE26,""))</f>
        <v/>
      </c>
      <c r="AF26" s="481" t="str">
        <f>IF(Ofwat_PC_Interventions!AF26&lt;&gt;"",Ofwat_PC_Interventions!AF26,IF(Company_PC_inputs!AF26&lt;&gt;"",Company_PC_inputs!AF26,""))</f>
        <v/>
      </c>
      <c r="AG26" s="481" t="str">
        <f>IF(Ofwat_PC_Interventions!AG26&lt;&gt;"",Ofwat_PC_Interventions!AG26,IF(Company_PC_inputs!AG26&lt;&gt;"",Company_PC_inputs!AG26,""))</f>
        <v/>
      </c>
      <c r="AH26" s="481" t="str">
        <f>IF(Ofwat_PC_Interventions!AH26&lt;&gt;"",Ofwat_PC_Interventions!AH26,IF(Company_PC_inputs!AH26&lt;&gt;"",Company_PC_inputs!AH26,""))</f>
        <v/>
      </c>
      <c r="AI26" s="481" t="str">
        <f>IF(Ofwat_PC_Interventions!AI26&lt;&gt;"",Ofwat_PC_Interventions!AI26,IF(Company_PC_inputs!AI26&lt;&gt;"",Company_PC_inputs!AI26,""))</f>
        <v/>
      </c>
      <c r="AJ26" s="481" t="str">
        <f>IF(Ofwat_PC_Interventions!AJ26&lt;&gt;"",Ofwat_PC_Interventions!AJ26,IF(Company_PC_inputs!AJ26&lt;&gt;"",Company_PC_inputs!AJ26,""))</f>
        <v/>
      </c>
      <c r="AK26" s="482" t="str">
        <f>IF(Ofwat_PC_Interventions!AK26&lt;&gt;"",Ofwat_PC_Interventions!AK26,IF(Company_PC_inputs!AK26&lt;&gt;"",Company_PC_inputs!AK26,""))</f>
        <v/>
      </c>
      <c r="AL26" s="481" t="str">
        <f>IF(Ofwat_PC_Interventions!AL26&lt;&gt;"",Ofwat_PC_Interventions!AL26,IF(Company_PC_inputs!AL26&lt;&gt;"",Company_PC_inputs!AL26,""))</f>
        <v/>
      </c>
      <c r="AM26" s="481" t="str">
        <f>IF(Ofwat_PC_Interventions!AM26&lt;&gt;"",Ofwat_PC_Interventions!AM26,IF(Company_PC_inputs!AM26&lt;&gt;"",Company_PC_inputs!AM26,""))</f>
        <v/>
      </c>
      <c r="AN26" s="481" t="str">
        <f>IF(Ofwat_PC_Interventions!AN26&lt;&gt;"",Ofwat_PC_Interventions!AN26,IF(Company_PC_inputs!AN26&lt;&gt;"",Company_PC_inputs!AN26,""))</f>
        <v/>
      </c>
      <c r="AO26" s="482" t="str">
        <f>IF(Ofwat_PC_Interventions!AO26&lt;&gt;"",Ofwat_PC_Interventions!AO26,IF(Company_PC_inputs!AO26&lt;&gt;"",Company_PC_inputs!AO26,""))</f>
        <v/>
      </c>
      <c r="AP26" s="481" t="str">
        <f>IF(Ofwat_PC_Interventions!AP26&lt;&gt;"",Ofwat_PC_Interventions!AP26,IF(Company_PC_inputs!AP26&lt;&gt;"",Company_PC_inputs!AP26,""))</f>
        <v/>
      </c>
      <c r="AQ26" s="481" t="str">
        <f>IF(Ofwat_PC_Interventions!AQ26&lt;&gt;"",Ofwat_PC_Interventions!AQ26,IF(Company_PC_inputs!AQ26&lt;&gt;"",Company_PC_inputs!AQ26,""))</f>
        <v/>
      </c>
      <c r="AR26" s="481" t="str">
        <f>IF(Ofwat_PC_Interventions!AR26&lt;&gt;"",Ofwat_PC_Interventions!AR26,IF(Company_PC_inputs!AR26&lt;&gt;"",Company_PC_inputs!AR26,""))</f>
        <v/>
      </c>
      <c r="AS26" s="481" t="str">
        <f>IF(Ofwat_PC_Interventions!AS26&lt;&gt;"",Ofwat_PC_Interventions!AS26,IF(Company_PC_inputs!AS26&lt;&gt;"",Company_PC_inputs!AS26,""))</f>
        <v/>
      </c>
      <c r="AT26" s="481" t="str">
        <f>IF(Ofwat_PC_Interventions!AT26&lt;&gt;"",Ofwat_PC_Interventions!AT26,IF(Company_PC_inputs!AT26&lt;&gt;"",Company_PC_inputs!AT26,""))</f>
        <v/>
      </c>
      <c r="AU26" s="481" t="str">
        <f>IF(Ofwat_PC_Interventions!AU26&lt;&gt;"",Ofwat_PC_Interventions!AU26,IF(Company_PC_inputs!AU26&lt;&gt;"",Company_PC_inputs!AU26,""))</f>
        <v/>
      </c>
      <c r="AV26" s="481" t="str">
        <f>IF(Ofwat_PC_Interventions!AV26&lt;&gt;"",Ofwat_PC_Interventions!AV26,IF(Company_PC_inputs!AV26&lt;&gt;"",Company_PC_inputs!AV26,""))</f>
        <v/>
      </c>
      <c r="AW26" s="481" t="str">
        <f>IF(Ofwat_PC_Interventions!AW26&lt;&gt;"",Ofwat_PC_Interventions!AW26,IF(Company_PC_inputs!AW26&lt;&gt;"",Company_PC_inputs!AW26,""))</f>
        <v/>
      </c>
      <c r="AX26" s="481" t="str">
        <f>IF(Ofwat_PC_Interventions!AX26&lt;&gt;"",Ofwat_PC_Interventions!AX26,IF(Company_PC_inputs!AX26&lt;&gt;"",Company_PC_inputs!AX26,""))</f>
        <v/>
      </c>
      <c r="AY26" s="481" t="str">
        <f>IF(Ofwat_PC_Interventions!AY26&lt;&gt;"",Ofwat_PC_Interventions!AY26,IF(Company_PC_inputs!AY26&lt;&gt;"",Company_PC_inputs!AY26,""))</f>
        <v/>
      </c>
      <c r="AZ26" s="481" t="str">
        <f>IF(Ofwat_PC_Interventions!AZ26&lt;&gt;"",Ofwat_PC_Interventions!AZ26,IF(Company_PC_inputs!AZ26&lt;&gt;"",Company_PC_inputs!AZ26,""))</f>
        <v/>
      </c>
      <c r="BA26" s="481" t="str">
        <f>IF(Ofwat_PC_Interventions!BA26&lt;&gt;"",Ofwat_PC_Interventions!BA26,IF(Company_PC_inputs!BA26&lt;&gt;"",Company_PC_inputs!BA26,""))</f>
        <v/>
      </c>
      <c r="BB26" s="481" t="str">
        <f>IF(Ofwat_PC_Interventions!BB26&lt;&gt;"",Ofwat_PC_Interventions!BB26,IF(Company_PC_inputs!BB26&lt;&gt;"",Company_PC_inputs!BB26,""))</f>
        <v/>
      </c>
      <c r="BC26" s="482" t="str">
        <f>IF(Ofwat_PC_Interventions!BC26&lt;&gt;"",Ofwat_PC_Interventions!BC26,IF(Company_PC_inputs!BC26&lt;&gt;"",Company_PC_inputs!BC26,""))</f>
        <v/>
      </c>
      <c r="BD26" s="481" t="str">
        <f>IF(Ofwat_PC_Interventions!BD26&lt;&gt;"",Ofwat_PC_Interventions!BD26,IF(Company_PC_inputs!BD26&lt;&gt;"",Company_PC_inputs!BD26,""))</f>
        <v/>
      </c>
      <c r="BE26" s="481" t="str">
        <f>IF(Ofwat_PC_Interventions!BE26&lt;&gt;"",Ofwat_PC_Interventions!BE26,IF(Company_PC_inputs!BE26&lt;&gt;"",Company_PC_inputs!BE26,""))</f>
        <v/>
      </c>
      <c r="BF26" s="481" t="str">
        <f>IF(Ofwat_PC_Interventions!BF26&lt;&gt;"",Ofwat_PC_Interventions!BF26,IF(Company_PC_inputs!BF26&lt;&gt;"",Company_PC_inputs!BF26,""))</f>
        <v/>
      </c>
      <c r="BG26" s="481" t="str">
        <f>IF(Ofwat_PC_Interventions!BG26&lt;&gt;"",Ofwat_PC_Interventions!BG26,IF(Company_PC_inputs!BG26&lt;&gt;"",Company_PC_inputs!BG26,""))</f>
        <v/>
      </c>
      <c r="BH26" s="481" t="str">
        <f>IF(Ofwat_PC_Interventions!BH26&lt;&gt;"",Ofwat_PC_Interventions!BH26,IF(Company_PC_inputs!BH26&lt;&gt;"",Company_PC_inputs!BH26,""))</f>
        <v/>
      </c>
      <c r="BI26" s="481" t="str">
        <f>IF(Ofwat_PC_Interventions!BI26&lt;&gt;"",Ofwat_PC_Interventions!BI26,IF(Company_PC_inputs!BI26&lt;&gt;"",Company_PC_inputs!BI26,""))</f>
        <v/>
      </c>
      <c r="BJ26" s="481" t="str">
        <f>IF(Ofwat_PC_Interventions!BJ26&lt;&gt;"",Ofwat_PC_Interventions!BJ26,IF(Company_PC_inputs!BJ26&lt;&gt;"",Company_PC_inputs!BJ26,""))</f>
        <v/>
      </c>
      <c r="BK26" s="481" t="str">
        <f>IF(Ofwat_PC_Interventions!BK26&lt;&gt;"",Ofwat_PC_Interventions!BK26,IF(Company_PC_inputs!BK26&lt;&gt;"",Company_PC_inputs!BK26,""))</f>
        <v/>
      </c>
      <c r="BL26" s="481" t="str">
        <f>IF(Ofwat_PC_Interventions!BL26&lt;&gt;"",Ofwat_PC_Interventions!BL26,IF(Company_PC_inputs!BL26&lt;&gt;"",Company_PC_inputs!BL26,""))</f>
        <v/>
      </c>
      <c r="BM26" s="481" t="str">
        <f>IF(Ofwat_PC_Interventions!BM26&lt;&gt;"",Ofwat_PC_Interventions!BM26,IF(Company_PC_inputs!BM26&lt;&gt;"",Company_PC_inputs!BM26,""))</f>
        <v/>
      </c>
      <c r="BN26" s="481" t="str">
        <f>IF(Ofwat_PC_Interventions!BN26&lt;&gt;"",Ofwat_PC_Interventions!BN26,IF(Company_PC_inputs!BN26&lt;&gt;"",Company_PC_inputs!BN26,""))</f>
        <v/>
      </c>
      <c r="BO26" s="481" t="str">
        <f>IF(Ofwat_PC_Interventions!BO26&lt;&gt;"",Ofwat_PC_Interventions!BO26,IF(Company_PC_inputs!BO26&lt;&gt;"",Company_PC_inputs!BO26,""))</f>
        <v/>
      </c>
      <c r="BP26" s="481" t="str">
        <f>IF(Ofwat_PC_Interventions!BP26&lt;&gt;"",Ofwat_PC_Interventions!BP26,IF(Company_PC_inputs!BP26&lt;&gt;"",Company_PC_inputs!BP26,""))</f>
        <v/>
      </c>
      <c r="BQ26" s="481" t="str">
        <f>IF(Ofwat_PC_Interventions!BQ26&lt;&gt;"",Ofwat_PC_Interventions!BQ26,IF(Company_PC_inputs!BQ26&lt;&gt;"",Company_PC_inputs!BQ26,""))</f>
        <v/>
      </c>
      <c r="BR26" s="481" t="str">
        <f>IF(Ofwat_PC_Interventions!BR26&lt;&gt;"",Ofwat_PC_Interventions!BR26,IF(Company_PC_inputs!BR26&lt;&gt;"",Company_PC_inputs!BR26,""))</f>
        <v/>
      </c>
      <c r="BS26" s="481" t="str">
        <f>IF(Ofwat_PC_Interventions!BS26&lt;&gt;"",Ofwat_PC_Interventions!BS26,IF(Company_PC_inputs!BS26&lt;&gt;"",Company_PC_inputs!BS26,""))</f>
        <v/>
      </c>
    </row>
    <row r="27" spans="1:71" s="201" customFormat="1" ht="13.8">
      <c r="A27" s="444"/>
      <c r="B27" s="444"/>
      <c r="C27" s="444"/>
      <c r="D27" s="444"/>
      <c r="E27" s="444" t="s">
        <v>1086</v>
      </c>
      <c r="F27" s="444"/>
      <c r="G27" s="444" t="str">
        <f>InpCompany!$F$11</f>
        <v>£m (2017-18 prices)</v>
      </c>
      <c r="H27" s="444"/>
      <c r="I27" s="444"/>
      <c r="J27" s="481" t="str">
        <f>IF(Ofwat_PC_Interventions!J27&lt;&gt;"",Ofwat_PC_Interventions!J27,IF(Company_PC_inputs!J27&lt;&gt;"",Company_PC_inputs!J27,""))</f>
        <v/>
      </c>
      <c r="K27" s="481" t="str">
        <f>IF(Ofwat_PC_Interventions!K27&lt;&gt;"",Ofwat_PC_Interventions!K27,IF(Company_PC_inputs!K27&lt;&gt;"",Company_PC_inputs!K27,""))</f>
        <v/>
      </c>
      <c r="L27" s="481" t="str">
        <f>IF(Ofwat_PC_Interventions!L27&lt;&gt;"",Ofwat_PC_Interventions!L27,IF(Company_PC_inputs!L27&lt;&gt;"",Company_PC_inputs!L27,""))</f>
        <v/>
      </c>
      <c r="M27" s="481" t="str">
        <f>IF(Ofwat_PC_Interventions!M27&lt;&gt;"",Ofwat_PC_Interventions!M27,IF(Company_PC_inputs!M27&lt;&gt;"",Company_PC_inputs!M27,""))</f>
        <v/>
      </c>
      <c r="N27" s="481" t="str">
        <f>IF(Ofwat_PC_Interventions!N27&lt;&gt;"",Ofwat_PC_Interventions!N27,IF(Company_PC_inputs!N27&lt;&gt;"",Company_PC_inputs!N27,""))</f>
        <v/>
      </c>
      <c r="O27" s="481" t="str">
        <f>IF(Ofwat_PC_Interventions!O27&lt;&gt;"",Ofwat_PC_Interventions!O27,IF(Company_PC_inputs!O27&lt;&gt;"",Company_PC_inputs!O27,""))</f>
        <v/>
      </c>
      <c r="P27" s="481" t="str">
        <f>IF(Ofwat_PC_Interventions!P27&lt;&gt;"",Ofwat_PC_Interventions!P27,IF(Company_PC_inputs!P27&lt;&gt;"",Company_PC_inputs!P27,""))</f>
        <v/>
      </c>
      <c r="Q27" s="482" t="str">
        <f>IF(Ofwat_PC_Interventions!Q27&lt;&gt;"",Ofwat_PC_Interventions!Q27,IF(Company_PC_inputs!Q27&lt;&gt;"",Company_PC_inputs!Q27,""))</f>
        <v/>
      </c>
      <c r="R27" s="481" t="str">
        <f>IF(Ofwat_PC_Interventions!R27&lt;&gt;"",Ofwat_PC_Interventions!R27,IF(Company_PC_inputs!R27&lt;&gt;"",Company_PC_inputs!R27,""))</f>
        <v/>
      </c>
      <c r="S27" s="481" t="str">
        <f>IF(Ofwat_PC_Interventions!S27&lt;&gt;"",Ofwat_PC_Interventions!S27,IF(Company_PC_inputs!S27&lt;&gt;"",Company_PC_inputs!S27,""))</f>
        <v/>
      </c>
      <c r="T27" s="481" t="str">
        <f>IF(Ofwat_PC_Interventions!T27&lt;&gt;"",Ofwat_PC_Interventions!T27,IF(Company_PC_inputs!T27&lt;&gt;"",Company_PC_inputs!T27,""))</f>
        <v/>
      </c>
      <c r="U27" s="481" t="str">
        <f>IF(Ofwat_PC_Interventions!U27&lt;&gt;"",Ofwat_PC_Interventions!U27,IF(Company_PC_inputs!U27&lt;&gt;"",Company_PC_inputs!U27,""))</f>
        <v/>
      </c>
      <c r="V27" s="481" t="str">
        <f>IF(Ofwat_PC_Interventions!V27&lt;&gt;"",Ofwat_PC_Interventions!V27,IF(Company_PC_inputs!V27&lt;&gt;"",Company_PC_inputs!V27,""))</f>
        <v/>
      </c>
      <c r="W27" s="481" t="str">
        <f>IF(Ofwat_PC_Interventions!W27&lt;&gt;"",Ofwat_PC_Interventions!W27,IF(Company_PC_inputs!W27&lt;&gt;"",Company_PC_inputs!W27,""))</f>
        <v/>
      </c>
      <c r="X27" s="481" t="str">
        <f>IF(Ofwat_PC_Interventions!X27&lt;&gt;"",Ofwat_PC_Interventions!X27,IF(Company_PC_inputs!X27&lt;&gt;"",Company_PC_inputs!X27,""))</f>
        <v/>
      </c>
      <c r="Y27" s="481" t="str">
        <f>IF(Ofwat_PC_Interventions!Y27&lt;&gt;"",Ofwat_PC_Interventions!Y27,IF(Company_PC_inputs!Y27&lt;&gt;"",Company_PC_inputs!Y27,""))</f>
        <v/>
      </c>
      <c r="Z27" s="481" t="str">
        <f>IF(Ofwat_PC_Interventions!Z27&lt;&gt;"",Ofwat_PC_Interventions!Z27,IF(Company_PC_inputs!Z27&lt;&gt;"",Company_PC_inputs!Z27,""))</f>
        <v/>
      </c>
      <c r="AA27" s="481" t="str">
        <f>IF(Ofwat_PC_Interventions!AA27&lt;&gt;"",Ofwat_PC_Interventions!AA27,IF(Company_PC_inputs!AA27&lt;&gt;"",Company_PC_inputs!AA27,""))</f>
        <v/>
      </c>
      <c r="AB27" s="481" t="str">
        <f>IF(Ofwat_PC_Interventions!AB27&lt;&gt;"",Ofwat_PC_Interventions!AB27,IF(Company_PC_inputs!AB27&lt;&gt;"",Company_PC_inputs!AB27,""))</f>
        <v/>
      </c>
      <c r="AC27" s="481" t="str">
        <f>IF(Ofwat_PC_Interventions!AC27&lt;&gt;"",Ofwat_PC_Interventions!AC27,IF(Company_PC_inputs!AC27&lt;&gt;"",Company_PC_inputs!AC27,""))</f>
        <v/>
      </c>
      <c r="AD27" s="481" t="str">
        <f>IF(Ofwat_PC_Interventions!AD27&lt;&gt;"",Ofwat_PC_Interventions!AD27,IF(Company_PC_inputs!AD27&lt;&gt;"",Company_PC_inputs!AD27,""))</f>
        <v/>
      </c>
      <c r="AE27" s="481" t="str">
        <f>IF(Ofwat_PC_Interventions!AE27&lt;&gt;"",Ofwat_PC_Interventions!AE27,IF(Company_PC_inputs!AE27&lt;&gt;"",Company_PC_inputs!AE27,""))</f>
        <v/>
      </c>
      <c r="AF27" s="481" t="str">
        <f>IF(Ofwat_PC_Interventions!AF27&lt;&gt;"",Ofwat_PC_Interventions!AF27,IF(Company_PC_inputs!AF27&lt;&gt;"",Company_PC_inputs!AF27,""))</f>
        <v/>
      </c>
      <c r="AG27" s="481" t="str">
        <f>IF(Ofwat_PC_Interventions!AG27&lt;&gt;"",Ofwat_PC_Interventions!AG27,IF(Company_PC_inputs!AG27&lt;&gt;"",Company_PC_inputs!AG27,""))</f>
        <v/>
      </c>
      <c r="AH27" s="481" t="str">
        <f>IF(Ofwat_PC_Interventions!AH27&lt;&gt;"",Ofwat_PC_Interventions!AH27,IF(Company_PC_inputs!AH27&lt;&gt;"",Company_PC_inputs!AH27,""))</f>
        <v/>
      </c>
      <c r="AI27" s="481" t="str">
        <f>IF(Ofwat_PC_Interventions!AI27&lt;&gt;"",Ofwat_PC_Interventions!AI27,IF(Company_PC_inputs!AI27&lt;&gt;"",Company_PC_inputs!AI27,""))</f>
        <v/>
      </c>
      <c r="AJ27" s="481" t="str">
        <f>IF(Ofwat_PC_Interventions!AJ27&lt;&gt;"",Ofwat_PC_Interventions!AJ27,IF(Company_PC_inputs!AJ27&lt;&gt;"",Company_PC_inputs!AJ27,""))</f>
        <v/>
      </c>
      <c r="AK27" s="482" t="str">
        <f>IF(Ofwat_PC_Interventions!AK27&lt;&gt;"",Ofwat_PC_Interventions!AK27,IF(Company_PC_inputs!AK27&lt;&gt;"",Company_PC_inputs!AK27,""))</f>
        <v/>
      </c>
      <c r="AL27" s="481" t="str">
        <f>IF(Ofwat_PC_Interventions!AL27&lt;&gt;"",Ofwat_PC_Interventions!AL27,IF(Company_PC_inputs!AL27&lt;&gt;"",Company_PC_inputs!AL27,""))</f>
        <v/>
      </c>
      <c r="AM27" s="481" t="str">
        <f>IF(Ofwat_PC_Interventions!AM27&lt;&gt;"",Ofwat_PC_Interventions!AM27,IF(Company_PC_inputs!AM27&lt;&gt;"",Company_PC_inputs!AM27,""))</f>
        <v/>
      </c>
      <c r="AN27" s="481" t="str">
        <f>IF(Ofwat_PC_Interventions!AN27&lt;&gt;"",Ofwat_PC_Interventions!AN27,IF(Company_PC_inputs!AN27&lt;&gt;"",Company_PC_inputs!AN27,""))</f>
        <v/>
      </c>
      <c r="AO27" s="482" t="str">
        <f>IF(Ofwat_PC_Interventions!AO27&lt;&gt;"",Ofwat_PC_Interventions!AO27,IF(Company_PC_inputs!AO27&lt;&gt;"",Company_PC_inputs!AO27,""))</f>
        <v/>
      </c>
      <c r="AP27" s="481" t="str">
        <f>IF(Ofwat_PC_Interventions!AP27&lt;&gt;"",Ofwat_PC_Interventions!AP27,IF(Company_PC_inputs!AP27&lt;&gt;"",Company_PC_inputs!AP27,""))</f>
        <v/>
      </c>
      <c r="AQ27" s="481" t="str">
        <f>IF(Ofwat_PC_Interventions!AQ27&lt;&gt;"",Ofwat_PC_Interventions!AQ27,IF(Company_PC_inputs!AQ27&lt;&gt;"",Company_PC_inputs!AQ27,""))</f>
        <v/>
      </c>
      <c r="AR27" s="481" t="str">
        <f>IF(Ofwat_PC_Interventions!AR27&lt;&gt;"",Ofwat_PC_Interventions!AR27,IF(Company_PC_inputs!AR27&lt;&gt;"",Company_PC_inputs!AR27,""))</f>
        <v/>
      </c>
      <c r="AS27" s="481" t="str">
        <f>IF(Ofwat_PC_Interventions!AS27&lt;&gt;"",Ofwat_PC_Interventions!AS27,IF(Company_PC_inputs!AS27&lt;&gt;"",Company_PC_inputs!AS27,""))</f>
        <v/>
      </c>
      <c r="AT27" s="481" t="str">
        <f>IF(Ofwat_PC_Interventions!AT27&lt;&gt;"",Ofwat_PC_Interventions!AT27,IF(Company_PC_inputs!AT27&lt;&gt;"",Company_PC_inputs!AT27,""))</f>
        <v/>
      </c>
      <c r="AU27" s="481" t="str">
        <f>IF(Ofwat_PC_Interventions!AU27&lt;&gt;"",Ofwat_PC_Interventions!AU27,IF(Company_PC_inputs!AU27&lt;&gt;"",Company_PC_inputs!AU27,""))</f>
        <v/>
      </c>
      <c r="AV27" s="481" t="str">
        <f>IF(Ofwat_PC_Interventions!AV27&lt;&gt;"",Ofwat_PC_Interventions!AV27,IF(Company_PC_inputs!AV27&lt;&gt;"",Company_PC_inputs!AV27,""))</f>
        <v/>
      </c>
      <c r="AW27" s="481" t="str">
        <f>IF(Ofwat_PC_Interventions!AW27&lt;&gt;"",Ofwat_PC_Interventions!AW27,IF(Company_PC_inputs!AW27&lt;&gt;"",Company_PC_inputs!AW27,""))</f>
        <v/>
      </c>
      <c r="AX27" s="481" t="str">
        <f>IF(Ofwat_PC_Interventions!AX27&lt;&gt;"",Ofwat_PC_Interventions!AX27,IF(Company_PC_inputs!AX27&lt;&gt;"",Company_PC_inputs!AX27,""))</f>
        <v/>
      </c>
      <c r="AY27" s="481" t="str">
        <f>IF(Ofwat_PC_Interventions!AY27&lt;&gt;"",Ofwat_PC_Interventions!AY27,IF(Company_PC_inputs!AY27&lt;&gt;"",Company_PC_inputs!AY27,""))</f>
        <v/>
      </c>
      <c r="AZ27" s="481" t="str">
        <f>IF(Ofwat_PC_Interventions!AZ27&lt;&gt;"",Ofwat_PC_Interventions!AZ27,IF(Company_PC_inputs!AZ27&lt;&gt;"",Company_PC_inputs!AZ27,""))</f>
        <v/>
      </c>
      <c r="BA27" s="481" t="str">
        <f>IF(Ofwat_PC_Interventions!BA27&lt;&gt;"",Ofwat_PC_Interventions!BA27,IF(Company_PC_inputs!BA27&lt;&gt;"",Company_PC_inputs!BA27,""))</f>
        <v/>
      </c>
      <c r="BB27" s="481" t="str">
        <f>IF(Ofwat_PC_Interventions!BB27&lt;&gt;"",Ofwat_PC_Interventions!BB27,IF(Company_PC_inputs!BB27&lt;&gt;"",Company_PC_inputs!BB27,""))</f>
        <v/>
      </c>
      <c r="BC27" s="482" t="str">
        <f>IF(Ofwat_PC_Interventions!BC27&lt;&gt;"",Ofwat_PC_Interventions!BC27,IF(Company_PC_inputs!BC27&lt;&gt;"",Company_PC_inputs!BC27,""))</f>
        <v/>
      </c>
      <c r="BD27" s="481" t="str">
        <f>IF(Ofwat_PC_Interventions!BD27&lt;&gt;"",Ofwat_PC_Interventions!BD27,IF(Company_PC_inputs!BD27&lt;&gt;"",Company_PC_inputs!BD27,""))</f>
        <v/>
      </c>
      <c r="BE27" s="481" t="str">
        <f>IF(Ofwat_PC_Interventions!BE27&lt;&gt;"",Ofwat_PC_Interventions!BE27,IF(Company_PC_inputs!BE27&lt;&gt;"",Company_PC_inputs!BE27,""))</f>
        <v/>
      </c>
      <c r="BF27" s="481" t="str">
        <f>IF(Ofwat_PC_Interventions!BF27&lt;&gt;"",Ofwat_PC_Interventions!BF27,IF(Company_PC_inputs!BF27&lt;&gt;"",Company_PC_inputs!BF27,""))</f>
        <v/>
      </c>
      <c r="BG27" s="481" t="str">
        <f>IF(Ofwat_PC_Interventions!BG27&lt;&gt;"",Ofwat_PC_Interventions!BG27,IF(Company_PC_inputs!BG27&lt;&gt;"",Company_PC_inputs!BG27,""))</f>
        <v/>
      </c>
      <c r="BH27" s="481" t="str">
        <f>IF(Ofwat_PC_Interventions!BH27&lt;&gt;"",Ofwat_PC_Interventions!BH27,IF(Company_PC_inputs!BH27&lt;&gt;"",Company_PC_inputs!BH27,""))</f>
        <v/>
      </c>
      <c r="BI27" s="481" t="str">
        <f>IF(Ofwat_PC_Interventions!BI27&lt;&gt;"",Ofwat_PC_Interventions!BI27,IF(Company_PC_inputs!BI27&lt;&gt;"",Company_PC_inputs!BI27,""))</f>
        <v/>
      </c>
      <c r="BJ27" s="481" t="str">
        <f>IF(Ofwat_PC_Interventions!BJ27&lt;&gt;"",Ofwat_PC_Interventions!BJ27,IF(Company_PC_inputs!BJ27&lt;&gt;"",Company_PC_inputs!BJ27,""))</f>
        <v/>
      </c>
      <c r="BK27" s="481" t="str">
        <f>IF(Ofwat_PC_Interventions!BK27&lt;&gt;"",Ofwat_PC_Interventions!BK27,IF(Company_PC_inputs!BK27&lt;&gt;"",Company_PC_inputs!BK27,""))</f>
        <v/>
      </c>
      <c r="BL27" s="481" t="str">
        <f>IF(Ofwat_PC_Interventions!BL27&lt;&gt;"",Ofwat_PC_Interventions!BL27,IF(Company_PC_inputs!BL27&lt;&gt;"",Company_PC_inputs!BL27,""))</f>
        <v/>
      </c>
      <c r="BM27" s="481" t="str">
        <f>IF(Ofwat_PC_Interventions!BM27&lt;&gt;"",Ofwat_PC_Interventions!BM27,IF(Company_PC_inputs!BM27&lt;&gt;"",Company_PC_inputs!BM27,""))</f>
        <v/>
      </c>
      <c r="BN27" s="481" t="str">
        <f>IF(Ofwat_PC_Interventions!BN27&lt;&gt;"",Ofwat_PC_Interventions!BN27,IF(Company_PC_inputs!BN27&lt;&gt;"",Company_PC_inputs!BN27,""))</f>
        <v/>
      </c>
      <c r="BO27" s="481" t="str">
        <f>IF(Ofwat_PC_Interventions!BO27&lt;&gt;"",Ofwat_PC_Interventions!BO27,IF(Company_PC_inputs!BO27&lt;&gt;"",Company_PC_inputs!BO27,""))</f>
        <v/>
      </c>
      <c r="BP27" s="481" t="str">
        <f>IF(Ofwat_PC_Interventions!BP27&lt;&gt;"",Ofwat_PC_Interventions!BP27,IF(Company_PC_inputs!BP27&lt;&gt;"",Company_PC_inputs!BP27,""))</f>
        <v/>
      </c>
      <c r="BQ27" s="481" t="str">
        <f>IF(Ofwat_PC_Interventions!BQ27&lt;&gt;"",Ofwat_PC_Interventions!BQ27,IF(Company_PC_inputs!BQ27&lt;&gt;"",Company_PC_inputs!BQ27,""))</f>
        <v/>
      </c>
      <c r="BR27" s="481" t="str">
        <f>IF(Ofwat_PC_Interventions!BR27&lt;&gt;"",Ofwat_PC_Interventions!BR27,IF(Company_PC_inputs!BR27&lt;&gt;"",Company_PC_inputs!BR27,""))</f>
        <v/>
      </c>
      <c r="BS27" s="481" t="str">
        <f>IF(Ofwat_PC_Interventions!BS27&lt;&gt;"",Ofwat_PC_Interventions!BS27,IF(Company_PC_inputs!BS27&lt;&gt;"",Company_PC_inputs!BS27,""))</f>
        <v/>
      </c>
    </row>
    <row r="28" spans="1:71" s="201" customFormat="1" ht="13.8">
      <c r="A28" s="444"/>
      <c r="B28" s="444"/>
      <c r="C28" s="444"/>
      <c r="D28" s="444"/>
      <c r="E28" s="444" t="s">
        <v>1087</v>
      </c>
      <c r="F28" s="444"/>
      <c r="G28" s="444" t="str">
        <f>InpCompany!$F$11</f>
        <v>£m (2017-18 prices)</v>
      </c>
      <c r="H28" s="444"/>
      <c r="I28" s="444"/>
      <c r="J28" s="481" t="str">
        <f>IF(Ofwat_PC_Interventions!J28&lt;&gt;"",Ofwat_PC_Interventions!J28,IF(Company_PC_inputs!J28&lt;&gt;"",Company_PC_inputs!J28,""))</f>
        <v/>
      </c>
      <c r="K28" s="481" t="str">
        <f>IF(Ofwat_PC_Interventions!K28&lt;&gt;"",Ofwat_PC_Interventions!K28,IF(Company_PC_inputs!K28&lt;&gt;"",Company_PC_inputs!K28,""))</f>
        <v/>
      </c>
      <c r="L28" s="481" t="str">
        <f>IF(Ofwat_PC_Interventions!L28&lt;&gt;"",Ofwat_PC_Interventions!L28,IF(Company_PC_inputs!L28&lt;&gt;"",Company_PC_inputs!L28,""))</f>
        <v/>
      </c>
      <c r="M28" s="481" t="str">
        <f>IF(Ofwat_PC_Interventions!M28&lt;&gt;"",Ofwat_PC_Interventions!M28,IF(Company_PC_inputs!M28&lt;&gt;"",Company_PC_inputs!M28,""))</f>
        <v/>
      </c>
      <c r="N28" s="481" t="str">
        <f>IF(Ofwat_PC_Interventions!N28&lt;&gt;"",Ofwat_PC_Interventions!N28,IF(Company_PC_inputs!N28&lt;&gt;"",Company_PC_inputs!N28,""))</f>
        <v/>
      </c>
      <c r="O28" s="481" t="str">
        <f>IF(Ofwat_PC_Interventions!O28&lt;&gt;"",Ofwat_PC_Interventions!O28,IF(Company_PC_inputs!O28&lt;&gt;"",Company_PC_inputs!O28,""))</f>
        <v/>
      </c>
      <c r="P28" s="481" t="str">
        <f>IF(Ofwat_PC_Interventions!P28&lt;&gt;"",Ofwat_PC_Interventions!P28,IF(Company_PC_inputs!P28&lt;&gt;"",Company_PC_inputs!P28,""))</f>
        <v/>
      </c>
      <c r="Q28" s="482" t="str">
        <f>IF(Ofwat_PC_Interventions!Q28&lt;&gt;"",Ofwat_PC_Interventions!Q28,IF(Company_PC_inputs!Q28&lt;&gt;"",Company_PC_inputs!Q28,""))</f>
        <v/>
      </c>
      <c r="R28" s="481" t="str">
        <f>IF(Ofwat_PC_Interventions!R28&lt;&gt;"",Ofwat_PC_Interventions!R28,IF(Company_PC_inputs!R28&lt;&gt;"",Company_PC_inputs!R28,""))</f>
        <v/>
      </c>
      <c r="S28" s="481" t="str">
        <f>IF(Ofwat_PC_Interventions!S28&lt;&gt;"",Ofwat_PC_Interventions!S28,IF(Company_PC_inputs!S28&lt;&gt;"",Company_PC_inputs!S28,""))</f>
        <v/>
      </c>
      <c r="T28" s="481" t="str">
        <f>IF(Ofwat_PC_Interventions!T28&lt;&gt;"",Ofwat_PC_Interventions!T28,IF(Company_PC_inputs!T28&lt;&gt;"",Company_PC_inputs!T28,""))</f>
        <v/>
      </c>
      <c r="U28" s="481" t="str">
        <f>IF(Ofwat_PC_Interventions!U28&lt;&gt;"",Ofwat_PC_Interventions!U28,IF(Company_PC_inputs!U28&lt;&gt;"",Company_PC_inputs!U28,""))</f>
        <v/>
      </c>
      <c r="V28" s="481" t="str">
        <f>IF(Ofwat_PC_Interventions!V28&lt;&gt;"",Ofwat_PC_Interventions!V28,IF(Company_PC_inputs!V28&lt;&gt;"",Company_PC_inputs!V28,""))</f>
        <v/>
      </c>
      <c r="W28" s="481" t="str">
        <f>IF(Ofwat_PC_Interventions!W28&lt;&gt;"",Ofwat_PC_Interventions!W28,IF(Company_PC_inputs!W28&lt;&gt;"",Company_PC_inputs!W28,""))</f>
        <v/>
      </c>
      <c r="X28" s="481" t="str">
        <f>IF(Ofwat_PC_Interventions!X28&lt;&gt;"",Ofwat_PC_Interventions!X28,IF(Company_PC_inputs!X28&lt;&gt;"",Company_PC_inputs!X28,""))</f>
        <v/>
      </c>
      <c r="Y28" s="481" t="str">
        <f>IF(Ofwat_PC_Interventions!Y28&lt;&gt;"",Ofwat_PC_Interventions!Y28,IF(Company_PC_inputs!Y28&lt;&gt;"",Company_PC_inputs!Y28,""))</f>
        <v/>
      </c>
      <c r="Z28" s="481" t="str">
        <f>IF(Ofwat_PC_Interventions!Z28&lt;&gt;"",Ofwat_PC_Interventions!Z28,IF(Company_PC_inputs!Z28&lt;&gt;"",Company_PC_inputs!Z28,""))</f>
        <v/>
      </c>
      <c r="AA28" s="481" t="str">
        <f>IF(Ofwat_PC_Interventions!AA28&lt;&gt;"",Ofwat_PC_Interventions!AA28,IF(Company_PC_inputs!AA28&lt;&gt;"",Company_PC_inputs!AA28,""))</f>
        <v/>
      </c>
      <c r="AB28" s="481" t="str">
        <f>IF(Ofwat_PC_Interventions!AB28&lt;&gt;"",Ofwat_PC_Interventions!AB28,IF(Company_PC_inputs!AB28&lt;&gt;"",Company_PC_inputs!AB28,""))</f>
        <v/>
      </c>
      <c r="AC28" s="481" t="str">
        <f>IF(Ofwat_PC_Interventions!AC28&lt;&gt;"",Ofwat_PC_Interventions!AC28,IF(Company_PC_inputs!AC28&lt;&gt;"",Company_PC_inputs!AC28,""))</f>
        <v/>
      </c>
      <c r="AD28" s="481" t="str">
        <f>IF(Ofwat_PC_Interventions!AD28&lt;&gt;"",Ofwat_PC_Interventions!AD28,IF(Company_PC_inputs!AD28&lt;&gt;"",Company_PC_inputs!AD28,""))</f>
        <v/>
      </c>
      <c r="AE28" s="481" t="str">
        <f>IF(Ofwat_PC_Interventions!AE28&lt;&gt;"",Ofwat_PC_Interventions!AE28,IF(Company_PC_inputs!AE28&lt;&gt;"",Company_PC_inputs!AE28,""))</f>
        <v/>
      </c>
      <c r="AF28" s="481" t="str">
        <f>IF(Ofwat_PC_Interventions!AF28&lt;&gt;"",Ofwat_PC_Interventions!AF28,IF(Company_PC_inputs!AF28&lt;&gt;"",Company_PC_inputs!AF28,""))</f>
        <v/>
      </c>
      <c r="AG28" s="481" t="str">
        <f>IF(Ofwat_PC_Interventions!AG28&lt;&gt;"",Ofwat_PC_Interventions!AG28,IF(Company_PC_inputs!AG28&lt;&gt;"",Company_PC_inputs!AG28,""))</f>
        <v/>
      </c>
      <c r="AH28" s="481" t="str">
        <f>IF(Ofwat_PC_Interventions!AH28&lt;&gt;"",Ofwat_PC_Interventions!AH28,IF(Company_PC_inputs!AH28&lt;&gt;"",Company_PC_inputs!AH28,""))</f>
        <v/>
      </c>
      <c r="AI28" s="481" t="str">
        <f>IF(Ofwat_PC_Interventions!AI28&lt;&gt;"",Ofwat_PC_Interventions!AI28,IF(Company_PC_inputs!AI28&lt;&gt;"",Company_PC_inputs!AI28,""))</f>
        <v/>
      </c>
      <c r="AJ28" s="481" t="str">
        <f>IF(Ofwat_PC_Interventions!AJ28&lt;&gt;"",Ofwat_PC_Interventions!AJ28,IF(Company_PC_inputs!AJ28&lt;&gt;"",Company_PC_inputs!AJ28,""))</f>
        <v/>
      </c>
      <c r="AK28" s="482" t="str">
        <f>IF(Ofwat_PC_Interventions!AK28&lt;&gt;"",Ofwat_PC_Interventions!AK28,IF(Company_PC_inputs!AK28&lt;&gt;"",Company_PC_inputs!AK28,""))</f>
        <v/>
      </c>
      <c r="AL28" s="481" t="str">
        <f>IF(Ofwat_PC_Interventions!AL28&lt;&gt;"",Ofwat_PC_Interventions!AL28,IF(Company_PC_inputs!AL28&lt;&gt;"",Company_PC_inputs!AL28,""))</f>
        <v/>
      </c>
      <c r="AM28" s="481" t="str">
        <f>IF(Ofwat_PC_Interventions!AM28&lt;&gt;"",Ofwat_PC_Interventions!AM28,IF(Company_PC_inputs!AM28&lt;&gt;"",Company_PC_inputs!AM28,""))</f>
        <v/>
      </c>
      <c r="AN28" s="481" t="str">
        <f>IF(Ofwat_PC_Interventions!AN28&lt;&gt;"",Ofwat_PC_Interventions!AN28,IF(Company_PC_inputs!AN28&lt;&gt;"",Company_PC_inputs!AN28,""))</f>
        <v/>
      </c>
      <c r="AO28" s="482" t="str">
        <f>IF(Ofwat_PC_Interventions!AO28&lt;&gt;"",Ofwat_PC_Interventions!AO28,IF(Company_PC_inputs!AO28&lt;&gt;"",Company_PC_inputs!AO28,""))</f>
        <v/>
      </c>
      <c r="AP28" s="481" t="str">
        <f>IF(Ofwat_PC_Interventions!AP28&lt;&gt;"",Ofwat_PC_Interventions!AP28,IF(Company_PC_inputs!AP28&lt;&gt;"",Company_PC_inputs!AP28,""))</f>
        <v/>
      </c>
      <c r="AQ28" s="481" t="str">
        <f>IF(Ofwat_PC_Interventions!AQ28&lt;&gt;"",Ofwat_PC_Interventions!AQ28,IF(Company_PC_inputs!AQ28&lt;&gt;"",Company_PC_inputs!AQ28,""))</f>
        <v/>
      </c>
      <c r="AR28" s="481" t="str">
        <f>IF(Ofwat_PC_Interventions!AR28&lt;&gt;"",Ofwat_PC_Interventions!AR28,IF(Company_PC_inputs!AR28&lt;&gt;"",Company_PC_inputs!AR28,""))</f>
        <v/>
      </c>
      <c r="AS28" s="481" t="str">
        <f>IF(Ofwat_PC_Interventions!AS28&lt;&gt;"",Ofwat_PC_Interventions!AS28,IF(Company_PC_inputs!AS28&lt;&gt;"",Company_PC_inputs!AS28,""))</f>
        <v/>
      </c>
      <c r="AT28" s="481" t="str">
        <f>IF(Ofwat_PC_Interventions!AT28&lt;&gt;"",Ofwat_PC_Interventions!AT28,IF(Company_PC_inputs!AT28&lt;&gt;"",Company_PC_inputs!AT28,""))</f>
        <v/>
      </c>
      <c r="AU28" s="481" t="str">
        <f>IF(Ofwat_PC_Interventions!AU28&lt;&gt;"",Ofwat_PC_Interventions!AU28,IF(Company_PC_inputs!AU28&lt;&gt;"",Company_PC_inputs!AU28,""))</f>
        <v/>
      </c>
      <c r="AV28" s="481" t="str">
        <f>IF(Ofwat_PC_Interventions!AV28&lt;&gt;"",Ofwat_PC_Interventions!AV28,IF(Company_PC_inputs!AV28&lt;&gt;"",Company_PC_inputs!AV28,""))</f>
        <v/>
      </c>
      <c r="AW28" s="481" t="str">
        <f>IF(Ofwat_PC_Interventions!AW28&lt;&gt;"",Ofwat_PC_Interventions!AW28,IF(Company_PC_inputs!AW28&lt;&gt;"",Company_PC_inputs!AW28,""))</f>
        <v/>
      </c>
      <c r="AX28" s="481" t="str">
        <f>IF(Ofwat_PC_Interventions!AX28&lt;&gt;"",Ofwat_PC_Interventions!AX28,IF(Company_PC_inputs!AX28&lt;&gt;"",Company_PC_inputs!AX28,""))</f>
        <v/>
      </c>
      <c r="AY28" s="481" t="str">
        <f>IF(Ofwat_PC_Interventions!AY28&lt;&gt;"",Ofwat_PC_Interventions!AY28,IF(Company_PC_inputs!AY28&lt;&gt;"",Company_PC_inputs!AY28,""))</f>
        <v/>
      </c>
      <c r="AZ28" s="481" t="str">
        <f>IF(Ofwat_PC_Interventions!AZ28&lt;&gt;"",Ofwat_PC_Interventions!AZ28,IF(Company_PC_inputs!AZ28&lt;&gt;"",Company_PC_inputs!AZ28,""))</f>
        <v/>
      </c>
      <c r="BA28" s="481" t="str">
        <f>IF(Ofwat_PC_Interventions!BA28&lt;&gt;"",Ofwat_PC_Interventions!BA28,IF(Company_PC_inputs!BA28&lt;&gt;"",Company_PC_inputs!BA28,""))</f>
        <v/>
      </c>
      <c r="BB28" s="481" t="str">
        <f>IF(Ofwat_PC_Interventions!BB28&lt;&gt;"",Ofwat_PC_Interventions!BB28,IF(Company_PC_inputs!BB28&lt;&gt;"",Company_PC_inputs!BB28,""))</f>
        <v/>
      </c>
      <c r="BC28" s="482" t="str">
        <f>IF(Ofwat_PC_Interventions!BC28&lt;&gt;"",Ofwat_PC_Interventions!BC28,IF(Company_PC_inputs!BC28&lt;&gt;"",Company_PC_inputs!BC28,""))</f>
        <v/>
      </c>
      <c r="BD28" s="481" t="str">
        <f>IF(Ofwat_PC_Interventions!BD28&lt;&gt;"",Ofwat_PC_Interventions!BD28,IF(Company_PC_inputs!BD28&lt;&gt;"",Company_PC_inputs!BD28,""))</f>
        <v/>
      </c>
      <c r="BE28" s="481" t="str">
        <f>IF(Ofwat_PC_Interventions!BE28&lt;&gt;"",Ofwat_PC_Interventions!BE28,IF(Company_PC_inputs!BE28&lt;&gt;"",Company_PC_inputs!BE28,""))</f>
        <v/>
      </c>
      <c r="BF28" s="481" t="str">
        <f>IF(Ofwat_PC_Interventions!BF28&lt;&gt;"",Ofwat_PC_Interventions!BF28,IF(Company_PC_inputs!BF28&lt;&gt;"",Company_PC_inputs!BF28,""))</f>
        <v/>
      </c>
      <c r="BG28" s="481" t="str">
        <f>IF(Ofwat_PC_Interventions!BG28&lt;&gt;"",Ofwat_PC_Interventions!BG28,IF(Company_PC_inputs!BG28&lt;&gt;"",Company_PC_inputs!BG28,""))</f>
        <v/>
      </c>
      <c r="BH28" s="481" t="str">
        <f>IF(Ofwat_PC_Interventions!BH28&lt;&gt;"",Ofwat_PC_Interventions!BH28,IF(Company_PC_inputs!BH28&lt;&gt;"",Company_PC_inputs!BH28,""))</f>
        <v/>
      </c>
      <c r="BI28" s="481" t="str">
        <f>IF(Ofwat_PC_Interventions!BI28&lt;&gt;"",Ofwat_PC_Interventions!BI28,IF(Company_PC_inputs!BI28&lt;&gt;"",Company_PC_inputs!BI28,""))</f>
        <v/>
      </c>
      <c r="BJ28" s="481" t="str">
        <f>IF(Ofwat_PC_Interventions!BJ28&lt;&gt;"",Ofwat_PC_Interventions!BJ28,IF(Company_PC_inputs!BJ28&lt;&gt;"",Company_PC_inputs!BJ28,""))</f>
        <v/>
      </c>
      <c r="BK28" s="481" t="str">
        <f>IF(Ofwat_PC_Interventions!BK28&lt;&gt;"",Ofwat_PC_Interventions!BK28,IF(Company_PC_inputs!BK28&lt;&gt;"",Company_PC_inputs!BK28,""))</f>
        <v/>
      </c>
      <c r="BL28" s="481" t="str">
        <f>IF(Ofwat_PC_Interventions!BL28&lt;&gt;"",Ofwat_PC_Interventions!BL28,IF(Company_PC_inputs!BL28&lt;&gt;"",Company_PC_inputs!BL28,""))</f>
        <v/>
      </c>
      <c r="BM28" s="481" t="str">
        <f>IF(Ofwat_PC_Interventions!BM28&lt;&gt;"",Ofwat_PC_Interventions!BM28,IF(Company_PC_inputs!BM28&lt;&gt;"",Company_PC_inputs!BM28,""))</f>
        <v/>
      </c>
      <c r="BN28" s="481" t="str">
        <f>IF(Ofwat_PC_Interventions!BN28&lt;&gt;"",Ofwat_PC_Interventions!BN28,IF(Company_PC_inputs!BN28&lt;&gt;"",Company_PC_inputs!BN28,""))</f>
        <v/>
      </c>
      <c r="BO28" s="481" t="str">
        <f>IF(Ofwat_PC_Interventions!BO28&lt;&gt;"",Ofwat_PC_Interventions!BO28,IF(Company_PC_inputs!BO28&lt;&gt;"",Company_PC_inputs!BO28,""))</f>
        <v/>
      </c>
      <c r="BP28" s="481" t="str">
        <f>IF(Ofwat_PC_Interventions!BP28&lt;&gt;"",Ofwat_PC_Interventions!BP28,IF(Company_PC_inputs!BP28&lt;&gt;"",Company_PC_inputs!BP28,""))</f>
        <v/>
      </c>
      <c r="BQ28" s="481" t="str">
        <f>IF(Ofwat_PC_Interventions!BQ28&lt;&gt;"",Ofwat_PC_Interventions!BQ28,IF(Company_PC_inputs!BQ28&lt;&gt;"",Company_PC_inputs!BQ28,""))</f>
        <v/>
      </c>
      <c r="BR28" s="481" t="str">
        <f>IF(Ofwat_PC_Interventions!BR28&lt;&gt;"",Ofwat_PC_Interventions!BR28,IF(Company_PC_inputs!BR28&lt;&gt;"",Company_PC_inputs!BR28,""))</f>
        <v/>
      </c>
      <c r="BS28" s="481" t="str">
        <f>IF(Ofwat_PC_Interventions!BS28&lt;&gt;"",Ofwat_PC_Interventions!BS28,IF(Company_PC_inputs!BS28&lt;&gt;"",Company_PC_inputs!BS28,""))</f>
        <v/>
      </c>
    </row>
    <row r="29" spans="1:71" s="201" customFormat="1" ht="13.8">
      <c r="A29" s="444"/>
      <c r="B29" s="444"/>
      <c r="C29" s="444"/>
      <c r="D29" s="444"/>
      <c r="E29" s="444" t="s">
        <v>1088</v>
      </c>
      <c r="F29" s="444"/>
      <c r="G29" s="444" t="str">
        <f>InpCompany!$F$11</f>
        <v>£m (2017-18 prices)</v>
      </c>
      <c r="H29" s="444"/>
      <c r="I29" s="444"/>
      <c r="J29" s="481" t="str">
        <f>IF(Ofwat_PC_Interventions!J29&lt;&gt;"",Ofwat_PC_Interventions!J29,IF(Company_PC_inputs!J29&lt;&gt;"",Company_PC_inputs!J29,""))</f>
        <v/>
      </c>
      <c r="K29" s="481" t="str">
        <f>IF(Ofwat_PC_Interventions!K29&lt;&gt;"",Ofwat_PC_Interventions!K29,IF(Company_PC_inputs!K29&lt;&gt;"",Company_PC_inputs!K29,""))</f>
        <v/>
      </c>
      <c r="L29" s="481" t="str">
        <f>IF(Ofwat_PC_Interventions!L29&lt;&gt;"",Ofwat_PC_Interventions!L29,IF(Company_PC_inputs!L29&lt;&gt;"",Company_PC_inputs!L29,""))</f>
        <v/>
      </c>
      <c r="M29" s="481" t="str">
        <f>IF(Ofwat_PC_Interventions!M29&lt;&gt;"",Ofwat_PC_Interventions!M29,IF(Company_PC_inputs!M29&lt;&gt;"",Company_PC_inputs!M29,""))</f>
        <v/>
      </c>
      <c r="N29" s="481" t="str">
        <f>IF(Ofwat_PC_Interventions!N29&lt;&gt;"",Ofwat_PC_Interventions!N29,IF(Company_PC_inputs!N29&lt;&gt;"",Company_PC_inputs!N29,""))</f>
        <v/>
      </c>
      <c r="O29" s="481" t="str">
        <f>IF(Ofwat_PC_Interventions!O29&lt;&gt;"",Ofwat_PC_Interventions!O29,IF(Company_PC_inputs!O29&lt;&gt;"",Company_PC_inputs!O29,""))</f>
        <v/>
      </c>
      <c r="P29" s="481" t="str">
        <f>IF(Ofwat_PC_Interventions!P29&lt;&gt;"",Ofwat_PC_Interventions!P29,IF(Company_PC_inputs!P29&lt;&gt;"",Company_PC_inputs!P29,""))</f>
        <v/>
      </c>
      <c r="Q29" s="482" t="str">
        <f>IF(Ofwat_PC_Interventions!Q29&lt;&gt;"",Ofwat_PC_Interventions!Q29,IF(Company_PC_inputs!Q29&lt;&gt;"",Company_PC_inputs!Q29,""))</f>
        <v/>
      </c>
      <c r="R29" s="481" t="str">
        <f>IF(Ofwat_PC_Interventions!R29&lt;&gt;"",Ofwat_PC_Interventions!R29,IF(Company_PC_inputs!R29&lt;&gt;"",Company_PC_inputs!R29,""))</f>
        <v/>
      </c>
      <c r="S29" s="481" t="str">
        <f>IF(Ofwat_PC_Interventions!S29&lt;&gt;"",Ofwat_PC_Interventions!S29,IF(Company_PC_inputs!S29&lt;&gt;"",Company_PC_inputs!S29,""))</f>
        <v/>
      </c>
      <c r="T29" s="481" t="str">
        <f>IF(Ofwat_PC_Interventions!T29&lt;&gt;"",Ofwat_PC_Interventions!T29,IF(Company_PC_inputs!T29&lt;&gt;"",Company_PC_inputs!T29,""))</f>
        <v/>
      </c>
      <c r="U29" s="481" t="str">
        <f>IF(Ofwat_PC_Interventions!U29&lt;&gt;"",Ofwat_PC_Interventions!U29,IF(Company_PC_inputs!U29&lt;&gt;"",Company_PC_inputs!U29,""))</f>
        <v/>
      </c>
      <c r="V29" s="481" t="str">
        <f>IF(Ofwat_PC_Interventions!V29&lt;&gt;"",Ofwat_PC_Interventions!V29,IF(Company_PC_inputs!V29&lt;&gt;"",Company_PC_inputs!V29,""))</f>
        <v/>
      </c>
      <c r="W29" s="481" t="str">
        <f>IF(Ofwat_PC_Interventions!W29&lt;&gt;"",Ofwat_PC_Interventions!W29,IF(Company_PC_inputs!W29&lt;&gt;"",Company_PC_inputs!W29,""))</f>
        <v/>
      </c>
      <c r="X29" s="481" t="str">
        <f>IF(Ofwat_PC_Interventions!X29&lt;&gt;"",Ofwat_PC_Interventions!X29,IF(Company_PC_inputs!X29&lt;&gt;"",Company_PC_inputs!X29,""))</f>
        <v/>
      </c>
      <c r="Y29" s="481" t="str">
        <f>IF(Ofwat_PC_Interventions!Y29&lt;&gt;"",Ofwat_PC_Interventions!Y29,IF(Company_PC_inputs!Y29&lt;&gt;"",Company_PC_inputs!Y29,""))</f>
        <v/>
      </c>
      <c r="Z29" s="481" t="str">
        <f>IF(Ofwat_PC_Interventions!Z29&lt;&gt;"",Ofwat_PC_Interventions!Z29,IF(Company_PC_inputs!Z29&lt;&gt;"",Company_PC_inputs!Z29,""))</f>
        <v/>
      </c>
      <c r="AA29" s="481" t="str">
        <f>IF(Ofwat_PC_Interventions!AA29&lt;&gt;"",Ofwat_PC_Interventions!AA29,IF(Company_PC_inputs!AA29&lt;&gt;"",Company_PC_inputs!AA29,""))</f>
        <v/>
      </c>
      <c r="AB29" s="481" t="str">
        <f>IF(Ofwat_PC_Interventions!AB29&lt;&gt;"",Ofwat_PC_Interventions!AB29,IF(Company_PC_inputs!AB29&lt;&gt;"",Company_PC_inputs!AB29,""))</f>
        <v/>
      </c>
      <c r="AC29" s="481" t="str">
        <f>IF(Ofwat_PC_Interventions!AC29&lt;&gt;"",Ofwat_PC_Interventions!AC29,IF(Company_PC_inputs!AC29&lt;&gt;"",Company_PC_inputs!AC29,""))</f>
        <v/>
      </c>
      <c r="AD29" s="481" t="str">
        <f>IF(Ofwat_PC_Interventions!AD29&lt;&gt;"",Ofwat_PC_Interventions!AD29,IF(Company_PC_inputs!AD29&lt;&gt;"",Company_PC_inputs!AD29,""))</f>
        <v/>
      </c>
      <c r="AE29" s="481" t="str">
        <f>IF(Ofwat_PC_Interventions!AE29&lt;&gt;"",Ofwat_PC_Interventions!AE29,IF(Company_PC_inputs!AE29&lt;&gt;"",Company_PC_inputs!AE29,""))</f>
        <v/>
      </c>
      <c r="AF29" s="481" t="str">
        <f>IF(Ofwat_PC_Interventions!AF29&lt;&gt;"",Ofwat_PC_Interventions!AF29,IF(Company_PC_inputs!AF29&lt;&gt;"",Company_PC_inputs!AF29,""))</f>
        <v/>
      </c>
      <c r="AG29" s="481" t="str">
        <f>IF(Ofwat_PC_Interventions!AG29&lt;&gt;"",Ofwat_PC_Interventions!AG29,IF(Company_PC_inputs!AG29&lt;&gt;"",Company_PC_inputs!AG29,""))</f>
        <v/>
      </c>
      <c r="AH29" s="481" t="str">
        <f>IF(Ofwat_PC_Interventions!AH29&lt;&gt;"",Ofwat_PC_Interventions!AH29,IF(Company_PC_inputs!AH29&lt;&gt;"",Company_PC_inputs!AH29,""))</f>
        <v/>
      </c>
      <c r="AI29" s="481" t="str">
        <f>IF(Ofwat_PC_Interventions!AI29&lt;&gt;"",Ofwat_PC_Interventions!AI29,IF(Company_PC_inputs!AI29&lt;&gt;"",Company_PC_inputs!AI29,""))</f>
        <v/>
      </c>
      <c r="AJ29" s="481" t="str">
        <f>IF(Ofwat_PC_Interventions!AJ29&lt;&gt;"",Ofwat_PC_Interventions!AJ29,IF(Company_PC_inputs!AJ29&lt;&gt;"",Company_PC_inputs!AJ29,""))</f>
        <v/>
      </c>
      <c r="AK29" s="482" t="str">
        <f>IF(Ofwat_PC_Interventions!AK29&lt;&gt;"",Ofwat_PC_Interventions!AK29,IF(Company_PC_inputs!AK29&lt;&gt;"",Company_PC_inputs!AK29,""))</f>
        <v/>
      </c>
      <c r="AL29" s="481" t="str">
        <f>IF(Ofwat_PC_Interventions!AL29&lt;&gt;"",Ofwat_PC_Interventions!AL29,IF(Company_PC_inputs!AL29&lt;&gt;"",Company_PC_inputs!AL29,""))</f>
        <v/>
      </c>
      <c r="AM29" s="481" t="str">
        <f>IF(Ofwat_PC_Interventions!AM29&lt;&gt;"",Ofwat_PC_Interventions!AM29,IF(Company_PC_inputs!AM29&lt;&gt;"",Company_PC_inputs!AM29,""))</f>
        <v/>
      </c>
      <c r="AN29" s="481" t="str">
        <f>IF(Ofwat_PC_Interventions!AN29&lt;&gt;"",Ofwat_PC_Interventions!AN29,IF(Company_PC_inputs!AN29&lt;&gt;"",Company_PC_inputs!AN29,""))</f>
        <v/>
      </c>
      <c r="AO29" s="482" t="str">
        <f>IF(Ofwat_PC_Interventions!AO29&lt;&gt;"",Ofwat_PC_Interventions!AO29,IF(Company_PC_inputs!AO29&lt;&gt;"",Company_PC_inputs!AO29,""))</f>
        <v/>
      </c>
      <c r="AP29" s="481" t="str">
        <f>IF(Ofwat_PC_Interventions!AP29&lt;&gt;"",Ofwat_PC_Interventions!AP29,IF(Company_PC_inputs!AP29&lt;&gt;"",Company_PC_inputs!AP29,""))</f>
        <v/>
      </c>
      <c r="AQ29" s="481" t="str">
        <f>IF(Ofwat_PC_Interventions!AQ29&lt;&gt;"",Ofwat_PC_Interventions!AQ29,IF(Company_PC_inputs!AQ29&lt;&gt;"",Company_PC_inputs!AQ29,""))</f>
        <v/>
      </c>
      <c r="AR29" s="481" t="str">
        <f>IF(Ofwat_PC_Interventions!AR29&lt;&gt;"",Ofwat_PC_Interventions!AR29,IF(Company_PC_inputs!AR29&lt;&gt;"",Company_PC_inputs!AR29,""))</f>
        <v/>
      </c>
      <c r="AS29" s="481" t="str">
        <f>IF(Ofwat_PC_Interventions!AS29&lt;&gt;"",Ofwat_PC_Interventions!AS29,IF(Company_PC_inputs!AS29&lt;&gt;"",Company_PC_inputs!AS29,""))</f>
        <v/>
      </c>
      <c r="AT29" s="481" t="str">
        <f>IF(Ofwat_PC_Interventions!AT29&lt;&gt;"",Ofwat_PC_Interventions!AT29,IF(Company_PC_inputs!AT29&lt;&gt;"",Company_PC_inputs!AT29,""))</f>
        <v/>
      </c>
      <c r="AU29" s="481" t="str">
        <f>IF(Ofwat_PC_Interventions!AU29&lt;&gt;"",Ofwat_PC_Interventions!AU29,IF(Company_PC_inputs!AU29&lt;&gt;"",Company_PC_inputs!AU29,""))</f>
        <v/>
      </c>
      <c r="AV29" s="481" t="str">
        <f>IF(Ofwat_PC_Interventions!AV29&lt;&gt;"",Ofwat_PC_Interventions!AV29,IF(Company_PC_inputs!AV29&lt;&gt;"",Company_PC_inputs!AV29,""))</f>
        <v/>
      </c>
      <c r="AW29" s="481" t="str">
        <f>IF(Ofwat_PC_Interventions!AW29&lt;&gt;"",Ofwat_PC_Interventions!AW29,IF(Company_PC_inputs!AW29&lt;&gt;"",Company_PC_inputs!AW29,""))</f>
        <v/>
      </c>
      <c r="AX29" s="481" t="str">
        <f>IF(Ofwat_PC_Interventions!AX29&lt;&gt;"",Ofwat_PC_Interventions!AX29,IF(Company_PC_inputs!AX29&lt;&gt;"",Company_PC_inputs!AX29,""))</f>
        <v/>
      </c>
      <c r="AY29" s="481" t="str">
        <f>IF(Ofwat_PC_Interventions!AY29&lt;&gt;"",Ofwat_PC_Interventions!AY29,IF(Company_PC_inputs!AY29&lt;&gt;"",Company_PC_inputs!AY29,""))</f>
        <v/>
      </c>
      <c r="AZ29" s="481" t="str">
        <f>IF(Ofwat_PC_Interventions!AZ29&lt;&gt;"",Ofwat_PC_Interventions!AZ29,IF(Company_PC_inputs!AZ29&lt;&gt;"",Company_PC_inputs!AZ29,""))</f>
        <v/>
      </c>
      <c r="BA29" s="481" t="str">
        <f>IF(Ofwat_PC_Interventions!BA29&lt;&gt;"",Ofwat_PC_Interventions!BA29,IF(Company_PC_inputs!BA29&lt;&gt;"",Company_PC_inputs!BA29,""))</f>
        <v/>
      </c>
      <c r="BB29" s="481" t="str">
        <f>IF(Ofwat_PC_Interventions!BB29&lt;&gt;"",Ofwat_PC_Interventions!BB29,IF(Company_PC_inputs!BB29&lt;&gt;"",Company_PC_inputs!BB29,""))</f>
        <v/>
      </c>
      <c r="BC29" s="482" t="str">
        <f>IF(Ofwat_PC_Interventions!BC29&lt;&gt;"",Ofwat_PC_Interventions!BC29,IF(Company_PC_inputs!BC29&lt;&gt;"",Company_PC_inputs!BC29,""))</f>
        <v/>
      </c>
      <c r="BD29" s="481" t="str">
        <f>IF(Ofwat_PC_Interventions!BD29&lt;&gt;"",Ofwat_PC_Interventions!BD29,IF(Company_PC_inputs!BD29&lt;&gt;"",Company_PC_inputs!BD29,""))</f>
        <v/>
      </c>
      <c r="BE29" s="481" t="str">
        <f>IF(Ofwat_PC_Interventions!BE29&lt;&gt;"",Ofwat_PC_Interventions!BE29,IF(Company_PC_inputs!BE29&lt;&gt;"",Company_PC_inputs!BE29,""))</f>
        <v/>
      </c>
      <c r="BF29" s="481" t="str">
        <f>IF(Ofwat_PC_Interventions!BF29&lt;&gt;"",Ofwat_PC_Interventions!BF29,IF(Company_PC_inputs!BF29&lt;&gt;"",Company_PC_inputs!BF29,""))</f>
        <v/>
      </c>
      <c r="BG29" s="481" t="str">
        <f>IF(Ofwat_PC_Interventions!BG29&lt;&gt;"",Ofwat_PC_Interventions!BG29,IF(Company_PC_inputs!BG29&lt;&gt;"",Company_PC_inputs!BG29,""))</f>
        <v/>
      </c>
      <c r="BH29" s="481" t="str">
        <f>IF(Ofwat_PC_Interventions!BH29&lt;&gt;"",Ofwat_PC_Interventions!BH29,IF(Company_PC_inputs!BH29&lt;&gt;"",Company_PC_inputs!BH29,""))</f>
        <v/>
      </c>
      <c r="BI29" s="481" t="str">
        <f>IF(Ofwat_PC_Interventions!BI29&lt;&gt;"",Ofwat_PC_Interventions!BI29,IF(Company_PC_inputs!BI29&lt;&gt;"",Company_PC_inputs!BI29,""))</f>
        <v/>
      </c>
      <c r="BJ29" s="481" t="str">
        <f>IF(Ofwat_PC_Interventions!BJ29&lt;&gt;"",Ofwat_PC_Interventions!BJ29,IF(Company_PC_inputs!BJ29&lt;&gt;"",Company_PC_inputs!BJ29,""))</f>
        <v/>
      </c>
      <c r="BK29" s="481" t="str">
        <f>IF(Ofwat_PC_Interventions!BK29&lt;&gt;"",Ofwat_PC_Interventions!BK29,IF(Company_PC_inputs!BK29&lt;&gt;"",Company_PC_inputs!BK29,""))</f>
        <v/>
      </c>
      <c r="BL29" s="481" t="str">
        <f>IF(Ofwat_PC_Interventions!BL29&lt;&gt;"",Ofwat_PC_Interventions!BL29,IF(Company_PC_inputs!BL29&lt;&gt;"",Company_PC_inputs!BL29,""))</f>
        <v/>
      </c>
      <c r="BM29" s="481" t="str">
        <f>IF(Ofwat_PC_Interventions!BM29&lt;&gt;"",Ofwat_PC_Interventions!BM29,IF(Company_PC_inputs!BM29&lt;&gt;"",Company_PC_inputs!BM29,""))</f>
        <v/>
      </c>
      <c r="BN29" s="481" t="str">
        <f>IF(Ofwat_PC_Interventions!BN29&lt;&gt;"",Ofwat_PC_Interventions!BN29,IF(Company_PC_inputs!BN29&lt;&gt;"",Company_PC_inputs!BN29,""))</f>
        <v/>
      </c>
      <c r="BO29" s="481" t="str">
        <f>IF(Ofwat_PC_Interventions!BO29&lt;&gt;"",Ofwat_PC_Interventions!BO29,IF(Company_PC_inputs!BO29&lt;&gt;"",Company_PC_inputs!BO29,""))</f>
        <v/>
      </c>
      <c r="BP29" s="481" t="str">
        <f>IF(Ofwat_PC_Interventions!BP29&lt;&gt;"",Ofwat_PC_Interventions!BP29,IF(Company_PC_inputs!BP29&lt;&gt;"",Company_PC_inputs!BP29,""))</f>
        <v/>
      </c>
      <c r="BQ29" s="481" t="str">
        <f>IF(Ofwat_PC_Interventions!BQ29&lt;&gt;"",Ofwat_PC_Interventions!BQ29,IF(Company_PC_inputs!BQ29&lt;&gt;"",Company_PC_inputs!BQ29,""))</f>
        <v/>
      </c>
      <c r="BR29" s="481" t="str">
        <f>IF(Ofwat_PC_Interventions!BR29&lt;&gt;"",Ofwat_PC_Interventions!BR29,IF(Company_PC_inputs!BR29&lt;&gt;"",Company_PC_inputs!BR29,""))</f>
        <v/>
      </c>
      <c r="BS29" s="481" t="str">
        <f>IF(Ofwat_PC_Interventions!BS29&lt;&gt;"",Ofwat_PC_Interventions!BS29,IF(Company_PC_inputs!BS29&lt;&gt;"",Company_PC_inputs!BS29,""))</f>
        <v/>
      </c>
    </row>
    <row r="30" spans="1:71" s="201" customFormat="1" ht="13.8">
      <c r="A30" s="444"/>
      <c r="B30" s="444"/>
      <c r="C30" s="444"/>
      <c r="D30" s="444"/>
      <c r="E30" s="444"/>
      <c r="F30" s="444"/>
      <c r="G30" s="444"/>
      <c r="H30" s="444"/>
      <c r="I30" s="444"/>
      <c r="J30" s="485" t="str">
        <f>IF(Ofwat_PC_Interventions!J30&lt;&gt;"",Ofwat_PC_Interventions!J30,IF(Company_PC_inputs!J30&lt;&gt;"",Company_PC_inputs!J30,""))</f>
        <v/>
      </c>
      <c r="K30" s="485" t="str">
        <f>IF(Ofwat_PC_Interventions!K30&lt;&gt;"",Ofwat_PC_Interventions!K30,IF(Company_PC_inputs!K30&lt;&gt;"",Company_PC_inputs!K30,""))</f>
        <v/>
      </c>
      <c r="L30" s="485" t="str">
        <f>IF(Ofwat_PC_Interventions!L30&lt;&gt;"",Ofwat_PC_Interventions!L30,IF(Company_PC_inputs!L30&lt;&gt;"",Company_PC_inputs!L30,""))</f>
        <v/>
      </c>
      <c r="M30" s="485" t="str">
        <f>IF(Ofwat_PC_Interventions!M30&lt;&gt;"",Ofwat_PC_Interventions!M30,IF(Company_PC_inputs!M30&lt;&gt;"",Company_PC_inputs!M30,""))</f>
        <v/>
      </c>
      <c r="N30" s="485" t="str">
        <f>IF(Ofwat_PC_Interventions!N30&lt;&gt;"",Ofwat_PC_Interventions!N30,IF(Company_PC_inputs!N30&lt;&gt;"",Company_PC_inputs!N30,""))</f>
        <v/>
      </c>
      <c r="O30" s="485" t="str">
        <f>IF(Ofwat_PC_Interventions!O30&lt;&gt;"",Ofwat_PC_Interventions!O30,IF(Company_PC_inputs!O30&lt;&gt;"",Company_PC_inputs!O30,""))</f>
        <v/>
      </c>
      <c r="P30" s="485" t="str">
        <f>IF(Ofwat_PC_Interventions!P30&lt;&gt;"",Ofwat_PC_Interventions!P30,IF(Company_PC_inputs!P30&lt;&gt;"",Company_PC_inputs!P30,""))</f>
        <v/>
      </c>
      <c r="Q30" s="487" t="str">
        <f>IF(Ofwat_PC_Interventions!Q30&lt;&gt;"",Ofwat_PC_Interventions!Q30,IF(Company_PC_inputs!Q30&lt;&gt;"",Company_PC_inputs!Q30,""))</f>
        <v/>
      </c>
      <c r="R30" s="485" t="str">
        <f>IF(Ofwat_PC_Interventions!R30&lt;&gt;"",Ofwat_PC_Interventions!R30,IF(Company_PC_inputs!R30&lt;&gt;"",Company_PC_inputs!R30,""))</f>
        <v/>
      </c>
      <c r="S30" s="485" t="str">
        <f>IF(Ofwat_PC_Interventions!S30&lt;&gt;"",Ofwat_PC_Interventions!S30,IF(Company_PC_inputs!S30&lt;&gt;"",Company_PC_inputs!S30,""))</f>
        <v/>
      </c>
      <c r="T30" s="485" t="str">
        <f>IF(Ofwat_PC_Interventions!T30&lt;&gt;"",Ofwat_PC_Interventions!T30,IF(Company_PC_inputs!T30&lt;&gt;"",Company_PC_inputs!T30,""))</f>
        <v/>
      </c>
      <c r="U30" s="485" t="str">
        <f>IF(Ofwat_PC_Interventions!U30&lt;&gt;"",Ofwat_PC_Interventions!U30,IF(Company_PC_inputs!U30&lt;&gt;"",Company_PC_inputs!U30,""))</f>
        <v/>
      </c>
      <c r="V30" s="485" t="str">
        <f>IF(Ofwat_PC_Interventions!V30&lt;&gt;"",Ofwat_PC_Interventions!V30,IF(Company_PC_inputs!V30&lt;&gt;"",Company_PC_inputs!V30,""))</f>
        <v/>
      </c>
      <c r="W30" s="485" t="str">
        <f>IF(Ofwat_PC_Interventions!W30&lt;&gt;"",Ofwat_PC_Interventions!W30,IF(Company_PC_inputs!W30&lt;&gt;"",Company_PC_inputs!W30,""))</f>
        <v/>
      </c>
      <c r="X30" s="485" t="str">
        <f>IF(Ofwat_PC_Interventions!X30&lt;&gt;"",Ofwat_PC_Interventions!X30,IF(Company_PC_inputs!X30&lt;&gt;"",Company_PC_inputs!X30,""))</f>
        <v/>
      </c>
      <c r="Y30" s="485" t="str">
        <f>IF(Ofwat_PC_Interventions!Y30&lt;&gt;"",Ofwat_PC_Interventions!Y30,IF(Company_PC_inputs!Y30&lt;&gt;"",Company_PC_inputs!Y30,""))</f>
        <v/>
      </c>
      <c r="Z30" s="485" t="str">
        <f>IF(Ofwat_PC_Interventions!Z30&lt;&gt;"",Ofwat_PC_Interventions!Z30,IF(Company_PC_inputs!Z30&lt;&gt;"",Company_PC_inputs!Z30,""))</f>
        <v/>
      </c>
      <c r="AA30" s="485" t="str">
        <f>IF(Ofwat_PC_Interventions!AA30&lt;&gt;"",Ofwat_PC_Interventions!AA30,IF(Company_PC_inputs!AA30&lt;&gt;"",Company_PC_inputs!AA30,""))</f>
        <v/>
      </c>
      <c r="AB30" s="485" t="str">
        <f>IF(Ofwat_PC_Interventions!AB30&lt;&gt;"",Ofwat_PC_Interventions!AB30,IF(Company_PC_inputs!AB30&lt;&gt;"",Company_PC_inputs!AB30,""))</f>
        <v/>
      </c>
      <c r="AC30" s="485" t="str">
        <f>IF(Ofwat_PC_Interventions!AC30&lt;&gt;"",Ofwat_PC_Interventions!AC30,IF(Company_PC_inputs!AC30&lt;&gt;"",Company_PC_inputs!AC30,""))</f>
        <v/>
      </c>
      <c r="AD30" s="485" t="str">
        <f>IF(Ofwat_PC_Interventions!AD30&lt;&gt;"",Ofwat_PC_Interventions!AD30,IF(Company_PC_inputs!AD30&lt;&gt;"",Company_PC_inputs!AD30,""))</f>
        <v/>
      </c>
      <c r="AE30" s="485" t="str">
        <f>IF(Ofwat_PC_Interventions!AE30&lt;&gt;"",Ofwat_PC_Interventions!AE30,IF(Company_PC_inputs!AE30&lt;&gt;"",Company_PC_inputs!AE30,""))</f>
        <v/>
      </c>
      <c r="AF30" s="485" t="str">
        <f>IF(Ofwat_PC_Interventions!AF30&lt;&gt;"",Ofwat_PC_Interventions!AF30,IF(Company_PC_inputs!AF30&lt;&gt;"",Company_PC_inputs!AF30,""))</f>
        <v/>
      </c>
      <c r="AG30" s="485" t="str">
        <f>IF(Ofwat_PC_Interventions!AG30&lt;&gt;"",Ofwat_PC_Interventions!AG30,IF(Company_PC_inputs!AG30&lt;&gt;"",Company_PC_inputs!AG30,""))</f>
        <v/>
      </c>
      <c r="AH30" s="485" t="str">
        <f>IF(Ofwat_PC_Interventions!AH30&lt;&gt;"",Ofwat_PC_Interventions!AH30,IF(Company_PC_inputs!AH30&lt;&gt;"",Company_PC_inputs!AH30,""))</f>
        <v/>
      </c>
      <c r="AI30" s="485" t="str">
        <f>IF(Ofwat_PC_Interventions!AI30&lt;&gt;"",Ofwat_PC_Interventions!AI30,IF(Company_PC_inputs!AI30&lt;&gt;"",Company_PC_inputs!AI30,""))</f>
        <v/>
      </c>
      <c r="AJ30" s="485" t="str">
        <f>IF(Ofwat_PC_Interventions!AJ30&lt;&gt;"",Ofwat_PC_Interventions!AJ30,IF(Company_PC_inputs!AJ30&lt;&gt;"",Company_PC_inputs!AJ30,""))</f>
        <v/>
      </c>
      <c r="AK30" s="487" t="str">
        <f>IF(Ofwat_PC_Interventions!AK30&lt;&gt;"",Ofwat_PC_Interventions!AK30,IF(Company_PC_inputs!AK30&lt;&gt;"",Company_PC_inputs!AK30,""))</f>
        <v/>
      </c>
      <c r="AL30" s="485" t="str">
        <f>IF(Ofwat_PC_Interventions!AL30&lt;&gt;"",Ofwat_PC_Interventions!AL30,IF(Company_PC_inputs!AL30&lt;&gt;"",Company_PC_inputs!AL30,""))</f>
        <v/>
      </c>
      <c r="AM30" s="485" t="str">
        <f>IF(Ofwat_PC_Interventions!AM30&lt;&gt;"",Ofwat_PC_Interventions!AM30,IF(Company_PC_inputs!AM30&lt;&gt;"",Company_PC_inputs!AM30,""))</f>
        <v/>
      </c>
      <c r="AN30" s="485" t="str">
        <f>IF(Ofwat_PC_Interventions!AN30&lt;&gt;"",Ofwat_PC_Interventions!AN30,IF(Company_PC_inputs!AN30&lt;&gt;"",Company_PC_inputs!AN30,""))</f>
        <v/>
      </c>
      <c r="AO30" s="487" t="str">
        <f>IF(Ofwat_PC_Interventions!AO30&lt;&gt;"",Ofwat_PC_Interventions!AO30,IF(Company_PC_inputs!AO30&lt;&gt;"",Company_PC_inputs!AO30,""))</f>
        <v/>
      </c>
      <c r="AP30" s="485" t="str">
        <f>IF(Ofwat_PC_Interventions!AP30&lt;&gt;"",Ofwat_PC_Interventions!AP30,IF(Company_PC_inputs!AP30&lt;&gt;"",Company_PC_inputs!AP30,""))</f>
        <v/>
      </c>
      <c r="AQ30" s="485" t="str">
        <f>IF(Ofwat_PC_Interventions!AQ30&lt;&gt;"",Ofwat_PC_Interventions!AQ30,IF(Company_PC_inputs!AQ30&lt;&gt;"",Company_PC_inputs!AQ30,""))</f>
        <v/>
      </c>
      <c r="AR30" s="485" t="str">
        <f>IF(Ofwat_PC_Interventions!AR30&lt;&gt;"",Ofwat_PC_Interventions!AR30,IF(Company_PC_inputs!AR30&lt;&gt;"",Company_PC_inputs!AR30,""))</f>
        <v/>
      </c>
      <c r="AS30" s="485" t="str">
        <f>IF(Ofwat_PC_Interventions!AS30&lt;&gt;"",Ofwat_PC_Interventions!AS30,IF(Company_PC_inputs!AS30&lt;&gt;"",Company_PC_inputs!AS30,""))</f>
        <v/>
      </c>
      <c r="AT30" s="485" t="str">
        <f>IF(Ofwat_PC_Interventions!AT30&lt;&gt;"",Ofwat_PC_Interventions!AT30,IF(Company_PC_inputs!AT30&lt;&gt;"",Company_PC_inputs!AT30,""))</f>
        <v/>
      </c>
      <c r="AU30" s="485" t="str">
        <f>IF(Ofwat_PC_Interventions!AU30&lt;&gt;"",Ofwat_PC_Interventions!AU30,IF(Company_PC_inputs!AU30&lt;&gt;"",Company_PC_inputs!AU30,""))</f>
        <v/>
      </c>
      <c r="AV30" s="485" t="str">
        <f>IF(Ofwat_PC_Interventions!AV30&lt;&gt;"",Ofwat_PC_Interventions!AV30,IF(Company_PC_inputs!AV30&lt;&gt;"",Company_PC_inputs!AV30,""))</f>
        <v/>
      </c>
      <c r="AW30" s="485" t="str">
        <f>IF(Ofwat_PC_Interventions!AW30&lt;&gt;"",Ofwat_PC_Interventions!AW30,IF(Company_PC_inputs!AW30&lt;&gt;"",Company_PC_inputs!AW30,""))</f>
        <v/>
      </c>
      <c r="AX30" s="485" t="str">
        <f>IF(Ofwat_PC_Interventions!AX30&lt;&gt;"",Ofwat_PC_Interventions!AX30,IF(Company_PC_inputs!AX30&lt;&gt;"",Company_PC_inputs!AX30,""))</f>
        <v/>
      </c>
      <c r="AY30" s="485" t="str">
        <f>IF(Ofwat_PC_Interventions!AY30&lt;&gt;"",Ofwat_PC_Interventions!AY30,IF(Company_PC_inputs!AY30&lt;&gt;"",Company_PC_inputs!AY30,""))</f>
        <v/>
      </c>
      <c r="AZ30" s="485" t="str">
        <f>IF(Ofwat_PC_Interventions!AZ30&lt;&gt;"",Ofwat_PC_Interventions!AZ30,IF(Company_PC_inputs!AZ30&lt;&gt;"",Company_PC_inputs!AZ30,""))</f>
        <v/>
      </c>
      <c r="BA30" s="485" t="str">
        <f>IF(Ofwat_PC_Interventions!BA30&lt;&gt;"",Ofwat_PC_Interventions!BA30,IF(Company_PC_inputs!BA30&lt;&gt;"",Company_PC_inputs!BA30,""))</f>
        <v/>
      </c>
      <c r="BB30" s="485" t="str">
        <f>IF(Ofwat_PC_Interventions!BB30&lt;&gt;"",Ofwat_PC_Interventions!BB30,IF(Company_PC_inputs!BB30&lt;&gt;"",Company_PC_inputs!BB30,""))</f>
        <v/>
      </c>
      <c r="BC30" s="487" t="str">
        <f>IF(Ofwat_PC_Interventions!BC30&lt;&gt;"",Ofwat_PC_Interventions!BC30,IF(Company_PC_inputs!BC30&lt;&gt;"",Company_PC_inputs!BC30,""))</f>
        <v/>
      </c>
      <c r="BD30" s="485" t="str">
        <f>IF(Ofwat_PC_Interventions!BD30&lt;&gt;"",Ofwat_PC_Interventions!BD30,IF(Company_PC_inputs!BD30&lt;&gt;"",Company_PC_inputs!BD30,""))</f>
        <v/>
      </c>
      <c r="BE30" s="485" t="str">
        <f>IF(Ofwat_PC_Interventions!BE30&lt;&gt;"",Ofwat_PC_Interventions!BE30,IF(Company_PC_inputs!BE30&lt;&gt;"",Company_PC_inputs!BE30,""))</f>
        <v/>
      </c>
      <c r="BF30" s="485" t="str">
        <f>IF(Ofwat_PC_Interventions!BF30&lt;&gt;"",Ofwat_PC_Interventions!BF30,IF(Company_PC_inputs!BF30&lt;&gt;"",Company_PC_inputs!BF30,""))</f>
        <v/>
      </c>
      <c r="BG30" s="485" t="str">
        <f>IF(Ofwat_PC_Interventions!BG30&lt;&gt;"",Ofwat_PC_Interventions!BG30,IF(Company_PC_inputs!BG30&lt;&gt;"",Company_PC_inputs!BG30,""))</f>
        <v/>
      </c>
      <c r="BH30" s="485" t="str">
        <f>IF(Ofwat_PC_Interventions!BH30&lt;&gt;"",Ofwat_PC_Interventions!BH30,IF(Company_PC_inputs!BH30&lt;&gt;"",Company_PC_inputs!BH30,""))</f>
        <v/>
      </c>
      <c r="BI30" s="485" t="str">
        <f>IF(Ofwat_PC_Interventions!BI30&lt;&gt;"",Ofwat_PC_Interventions!BI30,IF(Company_PC_inputs!BI30&lt;&gt;"",Company_PC_inputs!BI30,""))</f>
        <v/>
      </c>
      <c r="BJ30" s="485" t="str">
        <f>IF(Ofwat_PC_Interventions!BJ30&lt;&gt;"",Ofwat_PC_Interventions!BJ30,IF(Company_PC_inputs!BJ30&lt;&gt;"",Company_PC_inputs!BJ30,""))</f>
        <v/>
      </c>
      <c r="BK30" s="485" t="str">
        <f>IF(Ofwat_PC_Interventions!BK30&lt;&gt;"",Ofwat_PC_Interventions!BK30,IF(Company_PC_inputs!BK30&lt;&gt;"",Company_PC_inputs!BK30,""))</f>
        <v/>
      </c>
      <c r="BL30" s="485" t="str">
        <f>IF(Ofwat_PC_Interventions!BL30&lt;&gt;"",Ofwat_PC_Interventions!BL30,IF(Company_PC_inputs!BL30&lt;&gt;"",Company_PC_inputs!BL30,""))</f>
        <v/>
      </c>
      <c r="BM30" s="485" t="str">
        <f>IF(Ofwat_PC_Interventions!BM30&lt;&gt;"",Ofwat_PC_Interventions!BM30,IF(Company_PC_inputs!BM30&lt;&gt;"",Company_PC_inputs!BM30,""))</f>
        <v/>
      </c>
      <c r="BN30" s="485" t="str">
        <f>IF(Ofwat_PC_Interventions!BN30&lt;&gt;"",Ofwat_PC_Interventions!BN30,IF(Company_PC_inputs!BN30&lt;&gt;"",Company_PC_inputs!BN30,""))</f>
        <v/>
      </c>
      <c r="BO30" s="485" t="str">
        <f>IF(Ofwat_PC_Interventions!BO30&lt;&gt;"",Ofwat_PC_Interventions!BO30,IF(Company_PC_inputs!BO30&lt;&gt;"",Company_PC_inputs!BO30,""))</f>
        <v/>
      </c>
      <c r="BP30" s="485" t="str">
        <f>IF(Ofwat_PC_Interventions!BP30&lt;&gt;"",Ofwat_PC_Interventions!BP30,IF(Company_PC_inputs!BP30&lt;&gt;"",Company_PC_inputs!BP30,""))</f>
        <v/>
      </c>
      <c r="BQ30" s="485" t="str">
        <f>IF(Ofwat_PC_Interventions!BQ30&lt;&gt;"",Ofwat_PC_Interventions!BQ30,IF(Company_PC_inputs!BQ30&lt;&gt;"",Company_PC_inputs!BQ30,""))</f>
        <v/>
      </c>
      <c r="BR30" s="485" t="str">
        <f>IF(Ofwat_PC_Interventions!BR30&lt;&gt;"",Ofwat_PC_Interventions!BR30,IF(Company_PC_inputs!BR30&lt;&gt;"",Company_PC_inputs!BR30,""))</f>
        <v/>
      </c>
      <c r="BS30" s="485" t="str">
        <f>IF(Ofwat_PC_Interventions!BS30&lt;&gt;"",Ofwat_PC_Interventions!BS30,IF(Company_PC_inputs!BS30&lt;&gt;"",Company_PC_inputs!BS30,""))</f>
        <v/>
      </c>
    </row>
    <row r="31" spans="1:71" s="201" customFormat="1" ht="13.8">
      <c r="A31" s="444"/>
      <c r="B31" s="444"/>
      <c r="C31" s="444"/>
      <c r="D31" s="444"/>
      <c r="E31" s="444" t="s">
        <v>1073</v>
      </c>
      <c r="F31" s="444"/>
      <c r="G31" s="444" t="s">
        <v>131</v>
      </c>
      <c r="H31" s="444"/>
      <c r="I31" s="444"/>
      <c r="J31" s="481" t="str">
        <f>IF(Ofwat_PC_Interventions!J31&lt;&gt;"",Ofwat_PC_Interventions!J31,IF(Company_PC_inputs!J31&lt;&gt;"",Company_PC_inputs!J31,""))</f>
        <v>number</v>
      </c>
      <c r="K31" s="481" t="str">
        <f>IF(Ofwat_PC_Interventions!K31&lt;&gt;"",Ofwat_PC_Interventions!K31,IF(Company_PC_inputs!K31&lt;&gt;"",Company_PC_inputs!K31,""))</f>
        <v>hh:mm:ss</v>
      </c>
      <c r="L31" s="481" t="str">
        <f>IF(Ofwat_PC_Interventions!L31&lt;&gt;"",Ofwat_PC_Interventions!L31,IF(Company_PC_inputs!L31&lt;&gt;"",Company_PC_inputs!L31,""))</f>
        <v>%</v>
      </c>
      <c r="M31" s="481" t="str">
        <f>IF(Ofwat_PC_Interventions!M31&lt;&gt;"",Ofwat_PC_Interventions!M31,IF(Company_PC_inputs!M31&lt;&gt;"",Company_PC_inputs!M31,""))</f>
        <v>%</v>
      </c>
      <c r="N31" s="481" t="str">
        <f>IF(Ofwat_PC_Interventions!N31&lt;&gt;"",Ofwat_PC_Interventions!N31,IF(Company_PC_inputs!N31&lt;&gt;"",Company_PC_inputs!N31,""))</f>
        <v xml:space="preserve">% </v>
      </c>
      <c r="O31" s="481" t="str">
        <f>IF(Ofwat_PC_Interventions!O31&lt;&gt;"",Ofwat_PC_Interventions!O31,IF(Company_PC_inputs!O31&lt;&gt;"",Company_PC_inputs!O31,""))</f>
        <v xml:space="preserve">% </v>
      </c>
      <c r="P31" s="481" t="str">
        <f>IF(Ofwat_PC_Interventions!P31&lt;&gt;"",Ofwat_PC_Interventions!P31,IF(Company_PC_inputs!P31&lt;&gt;"",Company_PC_inputs!P31,""))</f>
        <v>number</v>
      </c>
      <c r="Q31" s="482" t="str">
        <f>IF(Ofwat_PC_Interventions!Q31&lt;&gt;"",Ofwat_PC_Interventions!Q31,IF(Company_PC_inputs!Q31&lt;&gt;"",Company_PC_inputs!Q31,""))</f>
        <v>%</v>
      </c>
      <c r="R31" s="481" t="str">
        <f>IF(Ofwat_PC_Interventions!R31&lt;&gt;"",Ofwat_PC_Interventions!R31,IF(Company_PC_inputs!R31&lt;&gt;"",Company_PC_inputs!R31,""))</f>
        <v>nr</v>
      </c>
      <c r="S31" s="481" t="str">
        <f>IF(Ofwat_PC_Interventions!S31&lt;&gt;"",Ofwat_PC_Interventions!S31,IF(Company_PC_inputs!S31&lt;&gt;"",Company_PC_inputs!S31,""))</f>
        <v>%</v>
      </c>
      <c r="T31" s="481" t="str">
        <f>IF(Ofwat_PC_Interventions!T31&lt;&gt;"",Ofwat_PC_Interventions!T31,IF(Company_PC_inputs!T31&lt;&gt;"",Company_PC_inputs!T31,""))</f>
        <v>nr</v>
      </c>
      <c r="U31" s="481" t="str">
        <f>IF(Ofwat_PC_Interventions!U31&lt;&gt;"",Ofwat_PC_Interventions!U31,IF(Company_PC_inputs!U31&lt;&gt;"",Company_PC_inputs!U31,""))</f>
        <v>number</v>
      </c>
      <c r="V31" s="481" t="str">
        <f>IF(Ofwat_PC_Interventions!V31&lt;&gt;"",Ofwat_PC_Interventions!V31,IF(Company_PC_inputs!V31&lt;&gt;"",Company_PC_inputs!V31,""))</f>
        <v>nr</v>
      </c>
      <c r="W31" s="481" t="str">
        <f>IF(Ofwat_PC_Interventions!W31&lt;&gt;"",Ofwat_PC_Interventions!W31,IF(Company_PC_inputs!W31&lt;&gt;"",Company_PC_inputs!W31,""))</f>
        <v>nr</v>
      </c>
      <c r="X31" s="481" t="str">
        <f>IF(Ofwat_PC_Interventions!X31&lt;&gt;"",Ofwat_PC_Interventions!X31,IF(Company_PC_inputs!X31&lt;&gt;"",Company_PC_inputs!X31,""))</f>
        <v>text</v>
      </c>
      <c r="Y31" s="481" t="str">
        <f>IF(Ofwat_PC_Interventions!Y31&lt;&gt;"",Ofwat_PC_Interventions!Y31,IF(Company_PC_inputs!Y31&lt;&gt;"",Company_PC_inputs!Y31,""))</f>
        <v>%</v>
      </c>
      <c r="Z31" s="481" t="str">
        <f>IF(Ofwat_PC_Interventions!Z31&lt;&gt;"",Ofwat_PC_Interventions!Z31,IF(Company_PC_inputs!Z31&lt;&gt;"",Company_PC_inputs!Z31,""))</f>
        <v>%</v>
      </c>
      <c r="AA31" s="481" t="str">
        <f>IF(Ofwat_PC_Interventions!AA31&lt;&gt;"",Ofwat_PC_Interventions!AA31,IF(Company_PC_inputs!AA31&lt;&gt;"",Company_PC_inputs!AA31,""))</f>
        <v/>
      </c>
      <c r="AB31" s="481" t="str">
        <f>IF(Ofwat_PC_Interventions!AB31&lt;&gt;"",Ofwat_PC_Interventions!AB31,IF(Company_PC_inputs!AB31&lt;&gt;"",Company_PC_inputs!AB31,""))</f>
        <v/>
      </c>
      <c r="AC31" s="481" t="str">
        <f>IF(Ofwat_PC_Interventions!AC31&lt;&gt;"",Ofwat_PC_Interventions!AC31,IF(Company_PC_inputs!AC31&lt;&gt;"",Company_PC_inputs!AC31,""))</f>
        <v/>
      </c>
      <c r="AD31" s="481" t="str">
        <f>IF(Ofwat_PC_Interventions!AD31&lt;&gt;"",Ofwat_PC_Interventions!AD31,IF(Company_PC_inputs!AD31&lt;&gt;"",Company_PC_inputs!AD31,""))</f>
        <v/>
      </c>
      <c r="AE31" s="481" t="str">
        <f>IF(Ofwat_PC_Interventions!AE31&lt;&gt;"",Ofwat_PC_Interventions!AE31,IF(Company_PC_inputs!AE31&lt;&gt;"",Company_PC_inputs!AE31,""))</f>
        <v/>
      </c>
      <c r="AF31" s="481" t="str">
        <f>IF(Ofwat_PC_Interventions!AF31&lt;&gt;"",Ofwat_PC_Interventions!AF31,IF(Company_PC_inputs!AF31&lt;&gt;"",Company_PC_inputs!AF31,""))</f>
        <v/>
      </c>
      <c r="AG31" s="481" t="str">
        <f>IF(Ofwat_PC_Interventions!AG31&lt;&gt;"",Ofwat_PC_Interventions!AG31,IF(Company_PC_inputs!AG31&lt;&gt;"",Company_PC_inputs!AG31,""))</f>
        <v/>
      </c>
      <c r="AH31" s="481" t="str">
        <f>IF(Ofwat_PC_Interventions!AH31&lt;&gt;"",Ofwat_PC_Interventions!AH31,IF(Company_PC_inputs!AH31&lt;&gt;"",Company_PC_inputs!AH31,""))</f>
        <v/>
      </c>
      <c r="AI31" s="481" t="str">
        <f>IF(Ofwat_PC_Interventions!AI31&lt;&gt;"",Ofwat_PC_Interventions!AI31,IF(Company_PC_inputs!AI31&lt;&gt;"",Company_PC_inputs!AI31,""))</f>
        <v/>
      </c>
      <c r="AJ31" s="481" t="str">
        <f>IF(Ofwat_PC_Interventions!AJ31&lt;&gt;"",Ofwat_PC_Interventions!AJ31,IF(Company_PC_inputs!AJ31&lt;&gt;"",Company_PC_inputs!AJ31,""))</f>
        <v/>
      </c>
      <c r="AK31" s="482" t="str">
        <f>IF(Ofwat_PC_Interventions!AK31&lt;&gt;"",Ofwat_PC_Interventions!AK31,IF(Company_PC_inputs!AK31&lt;&gt;"",Company_PC_inputs!AK31,""))</f>
        <v/>
      </c>
      <c r="AL31" s="481" t="str">
        <f>IF(Ofwat_PC_Interventions!AL31&lt;&gt;"",Ofwat_PC_Interventions!AL31,IF(Company_PC_inputs!AL31&lt;&gt;"",Company_PC_inputs!AL31,""))</f>
        <v/>
      </c>
      <c r="AM31" s="481" t="str">
        <f>IF(Ofwat_PC_Interventions!AM31&lt;&gt;"",Ofwat_PC_Interventions!AM31,IF(Company_PC_inputs!AM31&lt;&gt;"",Company_PC_inputs!AM31,""))</f>
        <v/>
      </c>
      <c r="AN31" s="481" t="str">
        <f>IF(Ofwat_PC_Interventions!AN31&lt;&gt;"",Ofwat_PC_Interventions!AN31,IF(Company_PC_inputs!AN31&lt;&gt;"",Company_PC_inputs!AN31,""))</f>
        <v/>
      </c>
      <c r="AO31" s="482" t="str">
        <f>IF(Ofwat_PC_Interventions!AO31&lt;&gt;"",Ofwat_PC_Interventions!AO31,IF(Company_PC_inputs!AO31&lt;&gt;"",Company_PC_inputs!AO31,""))</f>
        <v/>
      </c>
      <c r="AP31" s="481" t="str">
        <f>IF(Ofwat_PC_Interventions!AP31&lt;&gt;"",Ofwat_PC_Interventions!AP31,IF(Company_PC_inputs!AP31&lt;&gt;"",Company_PC_inputs!AP31,""))</f>
        <v/>
      </c>
      <c r="AQ31" s="481" t="str">
        <f>IF(Ofwat_PC_Interventions!AQ31&lt;&gt;"",Ofwat_PC_Interventions!AQ31,IF(Company_PC_inputs!AQ31&lt;&gt;"",Company_PC_inputs!AQ31,""))</f>
        <v/>
      </c>
      <c r="AR31" s="481" t="str">
        <f>IF(Ofwat_PC_Interventions!AR31&lt;&gt;"",Ofwat_PC_Interventions!AR31,IF(Company_PC_inputs!AR31&lt;&gt;"",Company_PC_inputs!AR31,""))</f>
        <v/>
      </c>
      <c r="AS31" s="481" t="str">
        <f>IF(Ofwat_PC_Interventions!AS31&lt;&gt;"",Ofwat_PC_Interventions!AS31,IF(Company_PC_inputs!AS31&lt;&gt;"",Company_PC_inputs!AS31,""))</f>
        <v/>
      </c>
      <c r="AT31" s="481" t="str">
        <f>IF(Ofwat_PC_Interventions!AT31&lt;&gt;"",Ofwat_PC_Interventions!AT31,IF(Company_PC_inputs!AT31&lt;&gt;"",Company_PC_inputs!AT31,""))</f>
        <v/>
      </c>
      <c r="AU31" s="481" t="str">
        <f>IF(Ofwat_PC_Interventions!AU31&lt;&gt;"",Ofwat_PC_Interventions!AU31,IF(Company_PC_inputs!AU31&lt;&gt;"",Company_PC_inputs!AU31,""))</f>
        <v/>
      </c>
      <c r="AV31" s="481" t="str">
        <f>IF(Ofwat_PC_Interventions!AV31&lt;&gt;"",Ofwat_PC_Interventions!AV31,IF(Company_PC_inputs!AV31&lt;&gt;"",Company_PC_inputs!AV31,""))</f>
        <v/>
      </c>
      <c r="AW31" s="481" t="str">
        <f>IF(Ofwat_PC_Interventions!AW31&lt;&gt;"",Ofwat_PC_Interventions!AW31,IF(Company_PC_inputs!AW31&lt;&gt;"",Company_PC_inputs!AW31,""))</f>
        <v/>
      </c>
      <c r="AX31" s="481" t="str">
        <f>IF(Ofwat_PC_Interventions!AX31&lt;&gt;"",Ofwat_PC_Interventions!AX31,IF(Company_PC_inputs!AX31&lt;&gt;"",Company_PC_inputs!AX31,""))</f>
        <v/>
      </c>
      <c r="AY31" s="481" t="str">
        <f>IF(Ofwat_PC_Interventions!AY31&lt;&gt;"",Ofwat_PC_Interventions!AY31,IF(Company_PC_inputs!AY31&lt;&gt;"",Company_PC_inputs!AY31,""))</f>
        <v/>
      </c>
      <c r="AZ31" s="481" t="str">
        <f>IF(Ofwat_PC_Interventions!AZ31&lt;&gt;"",Ofwat_PC_Interventions!AZ31,IF(Company_PC_inputs!AZ31&lt;&gt;"",Company_PC_inputs!AZ31,""))</f>
        <v/>
      </c>
      <c r="BA31" s="481" t="str">
        <f>IF(Ofwat_PC_Interventions!BA31&lt;&gt;"",Ofwat_PC_Interventions!BA31,IF(Company_PC_inputs!BA31&lt;&gt;"",Company_PC_inputs!BA31,""))</f>
        <v/>
      </c>
      <c r="BB31" s="481" t="str">
        <f>IF(Ofwat_PC_Interventions!BB31&lt;&gt;"",Ofwat_PC_Interventions!BB31,IF(Company_PC_inputs!BB31&lt;&gt;"",Company_PC_inputs!BB31,""))</f>
        <v/>
      </c>
      <c r="BC31" s="482" t="str">
        <f>IF(Ofwat_PC_Interventions!BC31&lt;&gt;"",Ofwat_PC_Interventions!BC31,IF(Company_PC_inputs!BC31&lt;&gt;"",Company_PC_inputs!BC31,""))</f>
        <v/>
      </c>
      <c r="BD31" s="481" t="str">
        <f>IF(Ofwat_PC_Interventions!BD31&lt;&gt;"",Ofwat_PC_Interventions!BD31,IF(Company_PC_inputs!BD31&lt;&gt;"",Company_PC_inputs!BD31,""))</f>
        <v/>
      </c>
      <c r="BE31" s="481" t="str">
        <f>IF(Ofwat_PC_Interventions!BE31&lt;&gt;"",Ofwat_PC_Interventions!BE31,IF(Company_PC_inputs!BE31&lt;&gt;"",Company_PC_inputs!BE31,""))</f>
        <v/>
      </c>
      <c r="BF31" s="481" t="str">
        <f>IF(Ofwat_PC_Interventions!BF31&lt;&gt;"",Ofwat_PC_Interventions!BF31,IF(Company_PC_inputs!BF31&lt;&gt;"",Company_PC_inputs!BF31,""))</f>
        <v/>
      </c>
      <c r="BG31" s="481" t="str">
        <f>IF(Ofwat_PC_Interventions!BG31&lt;&gt;"",Ofwat_PC_Interventions!BG31,IF(Company_PC_inputs!BG31&lt;&gt;"",Company_PC_inputs!BG31,""))</f>
        <v/>
      </c>
      <c r="BH31" s="481" t="str">
        <f>IF(Ofwat_PC_Interventions!BH31&lt;&gt;"",Ofwat_PC_Interventions!BH31,IF(Company_PC_inputs!BH31&lt;&gt;"",Company_PC_inputs!BH31,""))</f>
        <v/>
      </c>
      <c r="BI31" s="481" t="str">
        <f>IF(Ofwat_PC_Interventions!BI31&lt;&gt;"",Ofwat_PC_Interventions!BI31,IF(Company_PC_inputs!BI31&lt;&gt;"",Company_PC_inputs!BI31,""))</f>
        <v/>
      </c>
      <c r="BJ31" s="481" t="str">
        <f>IF(Ofwat_PC_Interventions!BJ31&lt;&gt;"",Ofwat_PC_Interventions!BJ31,IF(Company_PC_inputs!BJ31&lt;&gt;"",Company_PC_inputs!BJ31,""))</f>
        <v/>
      </c>
      <c r="BK31" s="481" t="str">
        <f>IF(Ofwat_PC_Interventions!BK31&lt;&gt;"",Ofwat_PC_Interventions!BK31,IF(Company_PC_inputs!BK31&lt;&gt;"",Company_PC_inputs!BK31,""))</f>
        <v/>
      </c>
      <c r="BL31" s="481" t="str">
        <f>IF(Ofwat_PC_Interventions!BL31&lt;&gt;"",Ofwat_PC_Interventions!BL31,IF(Company_PC_inputs!BL31&lt;&gt;"",Company_PC_inputs!BL31,""))</f>
        <v/>
      </c>
      <c r="BM31" s="481" t="str">
        <f>IF(Ofwat_PC_Interventions!BM31&lt;&gt;"",Ofwat_PC_Interventions!BM31,IF(Company_PC_inputs!BM31&lt;&gt;"",Company_PC_inputs!BM31,""))</f>
        <v/>
      </c>
      <c r="BN31" s="481" t="str">
        <f>IF(Ofwat_PC_Interventions!BN31&lt;&gt;"",Ofwat_PC_Interventions!BN31,IF(Company_PC_inputs!BN31&lt;&gt;"",Company_PC_inputs!BN31,""))</f>
        <v/>
      </c>
      <c r="BO31" s="481" t="str">
        <f>IF(Ofwat_PC_Interventions!BO31&lt;&gt;"",Ofwat_PC_Interventions!BO31,IF(Company_PC_inputs!BO31&lt;&gt;"",Company_PC_inputs!BO31,""))</f>
        <v/>
      </c>
      <c r="BP31" s="481" t="str">
        <f>IF(Ofwat_PC_Interventions!BP31&lt;&gt;"",Ofwat_PC_Interventions!BP31,IF(Company_PC_inputs!BP31&lt;&gt;"",Company_PC_inputs!BP31,""))</f>
        <v/>
      </c>
      <c r="BQ31" s="481" t="str">
        <f>IF(Ofwat_PC_Interventions!BQ31&lt;&gt;"",Ofwat_PC_Interventions!BQ31,IF(Company_PC_inputs!BQ31&lt;&gt;"",Company_PC_inputs!BQ31,""))</f>
        <v/>
      </c>
      <c r="BR31" s="481" t="str">
        <f>IF(Ofwat_PC_Interventions!BR31&lt;&gt;"",Ofwat_PC_Interventions!BR31,IF(Company_PC_inputs!BR31&lt;&gt;"",Company_PC_inputs!BR31,""))</f>
        <v/>
      </c>
      <c r="BS31" s="481" t="str">
        <f>IF(Ofwat_PC_Interventions!BS31&lt;&gt;"",Ofwat_PC_Interventions!BS31,IF(Company_PC_inputs!BS31&lt;&gt;"",Company_PC_inputs!BS31,""))</f>
        <v/>
      </c>
    </row>
    <row r="32" spans="1:71" s="201" customFormat="1" ht="13.8">
      <c r="A32" s="501"/>
      <c r="B32" s="501"/>
      <c r="C32" s="501"/>
      <c r="D32" s="501"/>
      <c r="E32" s="501"/>
      <c r="F32" s="501"/>
      <c r="G32" s="501"/>
      <c r="H32" s="501"/>
      <c r="I32" s="501"/>
      <c r="J32" s="485" t="str">
        <f>IF(Ofwat_PC_Interventions!J32&lt;&gt;"",Ofwat_PC_Interventions!J32,IF(Company_PC_inputs!J32&lt;&gt;"",Company_PC_inputs!J32,""))</f>
        <v/>
      </c>
      <c r="K32" s="485" t="str">
        <f>IF(Ofwat_PC_Interventions!K32&lt;&gt;"",Ofwat_PC_Interventions!K32,IF(Company_PC_inputs!K32&lt;&gt;"",Company_PC_inputs!K32,""))</f>
        <v/>
      </c>
      <c r="L32" s="485" t="str">
        <f>IF(Ofwat_PC_Interventions!L32&lt;&gt;"",Ofwat_PC_Interventions!L32,IF(Company_PC_inputs!L32&lt;&gt;"",Company_PC_inputs!L32,""))</f>
        <v/>
      </c>
      <c r="M32" s="485" t="str">
        <f>IF(Ofwat_PC_Interventions!M32&lt;&gt;"",Ofwat_PC_Interventions!M32,IF(Company_PC_inputs!M32&lt;&gt;"",Company_PC_inputs!M32,""))</f>
        <v/>
      </c>
      <c r="N32" s="485" t="str">
        <f>IF(Ofwat_PC_Interventions!N32&lt;&gt;"",Ofwat_PC_Interventions!N32,IF(Company_PC_inputs!N32&lt;&gt;"",Company_PC_inputs!N32,""))</f>
        <v/>
      </c>
      <c r="O32" s="485" t="str">
        <f>IF(Ofwat_PC_Interventions!O32&lt;&gt;"",Ofwat_PC_Interventions!O32,IF(Company_PC_inputs!O32&lt;&gt;"",Company_PC_inputs!O32,""))</f>
        <v/>
      </c>
      <c r="P32" s="485" t="str">
        <f>IF(Ofwat_PC_Interventions!P32&lt;&gt;"",Ofwat_PC_Interventions!P32,IF(Company_PC_inputs!P32&lt;&gt;"",Company_PC_inputs!P32,""))</f>
        <v/>
      </c>
      <c r="Q32" s="487" t="str">
        <f>IF(Ofwat_PC_Interventions!Q32&lt;&gt;"",Ofwat_PC_Interventions!Q32,IF(Company_PC_inputs!Q32&lt;&gt;"",Company_PC_inputs!Q32,""))</f>
        <v/>
      </c>
      <c r="R32" s="485" t="str">
        <f>IF(Ofwat_PC_Interventions!R32&lt;&gt;"",Ofwat_PC_Interventions!R32,IF(Company_PC_inputs!R32&lt;&gt;"",Company_PC_inputs!R32,""))</f>
        <v/>
      </c>
      <c r="S32" s="485" t="str">
        <f>IF(Ofwat_PC_Interventions!S32&lt;&gt;"",Ofwat_PC_Interventions!S32,IF(Company_PC_inputs!S32&lt;&gt;"",Company_PC_inputs!S32,""))</f>
        <v/>
      </c>
      <c r="T32" s="485" t="str">
        <f>IF(Ofwat_PC_Interventions!T32&lt;&gt;"",Ofwat_PC_Interventions!T32,IF(Company_PC_inputs!T32&lt;&gt;"",Company_PC_inputs!T32,""))</f>
        <v/>
      </c>
      <c r="U32" s="485" t="str">
        <f>IF(Ofwat_PC_Interventions!U32&lt;&gt;"",Ofwat_PC_Interventions!U32,IF(Company_PC_inputs!U32&lt;&gt;"",Company_PC_inputs!U32,""))</f>
        <v/>
      </c>
      <c r="V32" s="485" t="str">
        <f>IF(Ofwat_PC_Interventions!V32&lt;&gt;"",Ofwat_PC_Interventions!V32,IF(Company_PC_inputs!V32&lt;&gt;"",Company_PC_inputs!V32,""))</f>
        <v/>
      </c>
      <c r="W32" s="485" t="str">
        <f>IF(Ofwat_PC_Interventions!W32&lt;&gt;"",Ofwat_PC_Interventions!W32,IF(Company_PC_inputs!W32&lt;&gt;"",Company_PC_inputs!W32,""))</f>
        <v/>
      </c>
      <c r="X32" s="485" t="str">
        <f>IF(Ofwat_PC_Interventions!X32&lt;&gt;"",Ofwat_PC_Interventions!X32,IF(Company_PC_inputs!X32&lt;&gt;"",Company_PC_inputs!X32,""))</f>
        <v/>
      </c>
      <c r="Y32" s="485" t="str">
        <f>IF(Ofwat_PC_Interventions!Y32&lt;&gt;"",Ofwat_PC_Interventions!Y32,IF(Company_PC_inputs!Y32&lt;&gt;"",Company_PC_inputs!Y32,""))</f>
        <v/>
      </c>
      <c r="Z32" s="485" t="str">
        <f>IF(Ofwat_PC_Interventions!Z32&lt;&gt;"",Ofwat_PC_Interventions!Z32,IF(Company_PC_inputs!Z32&lt;&gt;"",Company_PC_inputs!Z32,""))</f>
        <v/>
      </c>
      <c r="AA32" s="485" t="str">
        <f>IF(Ofwat_PC_Interventions!AA32&lt;&gt;"",Ofwat_PC_Interventions!AA32,IF(Company_PC_inputs!AA32&lt;&gt;"",Company_PC_inputs!AA32,""))</f>
        <v/>
      </c>
      <c r="AB32" s="485" t="str">
        <f>IF(Ofwat_PC_Interventions!AB32&lt;&gt;"",Ofwat_PC_Interventions!AB32,IF(Company_PC_inputs!AB32&lt;&gt;"",Company_PC_inputs!AB32,""))</f>
        <v/>
      </c>
      <c r="AC32" s="485" t="str">
        <f>IF(Ofwat_PC_Interventions!AC32&lt;&gt;"",Ofwat_PC_Interventions!AC32,IF(Company_PC_inputs!AC32&lt;&gt;"",Company_PC_inputs!AC32,""))</f>
        <v/>
      </c>
      <c r="AD32" s="485" t="str">
        <f>IF(Ofwat_PC_Interventions!AD32&lt;&gt;"",Ofwat_PC_Interventions!AD32,IF(Company_PC_inputs!AD32&lt;&gt;"",Company_PC_inputs!AD32,""))</f>
        <v/>
      </c>
      <c r="AE32" s="485" t="str">
        <f>IF(Ofwat_PC_Interventions!AE32&lt;&gt;"",Ofwat_PC_Interventions!AE32,IF(Company_PC_inputs!AE32&lt;&gt;"",Company_PC_inputs!AE32,""))</f>
        <v/>
      </c>
      <c r="AF32" s="485" t="str">
        <f>IF(Ofwat_PC_Interventions!AF32&lt;&gt;"",Ofwat_PC_Interventions!AF32,IF(Company_PC_inputs!AF32&lt;&gt;"",Company_PC_inputs!AF32,""))</f>
        <v/>
      </c>
      <c r="AG32" s="485" t="str">
        <f>IF(Ofwat_PC_Interventions!AG32&lt;&gt;"",Ofwat_PC_Interventions!AG32,IF(Company_PC_inputs!AG32&lt;&gt;"",Company_PC_inputs!AG32,""))</f>
        <v/>
      </c>
      <c r="AH32" s="485" t="str">
        <f>IF(Ofwat_PC_Interventions!AH32&lt;&gt;"",Ofwat_PC_Interventions!AH32,IF(Company_PC_inputs!AH32&lt;&gt;"",Company_PC_inputs!AH32,""))</f>
        <v/>
      </c>
      <c r="AI32" s="485" t="str">
        <f>IF(Ofwat_PC_Interventions!AI32&lt;&gt;"",Ofwat_PC_Interventions!AI32,IF(Company_PC_inputs!AI32&lt;&gt;"",Company_PC_inputs!AI32,""))</f>
        <v/>
      </c>
      <c r="AJ32" s="485" t="str">
        <f>IF(Ofwat_PC_Interventions!AJ32&lt;&gt;"",Ofwat_PC_Interventions!AJ32,IF(Company_PC_inputs!AJ32&lt;&gt;"",Company_PC_inputs!AJ32,""))</f>
        <v/>
      </c>
      <c r="AK32" s="487" t="str">
        <f>IF(Ofwat_PC_Interventions!AK32&lt;&gt;"",Ofwat_PC_Interventions!AK32,IF(Company_PC_inputs!AK32&lt;&gt;"",Company_PC_inputs!AK32,""))</f>
        <v/>
      </c>
      <c r="AL32" s="485" t="str">
        <f>IF(Ofwat_PC_Interventions!AL32&lt;&gt;"",Ofwat_PC_Interventions!AL32,IF(Company_PC_inputs!AL32&lt;&gt;"",Company_PC_inputs!AL32,""))</f>
        <v/>
      </c>
      <c r="AM32" s="485" t="str">
        <f>IF(Ofwat_PC_Interventions!AM32&lt;&gt;"",Ofwat_PC_Interventions!AM32,IF(Company_PC_inputs!AM32&lt;&gt;"",Company_PC_inputs!AM32,""))</f>
        <v/>
      </c>
      <c r="AN32" s="485" t="str">
        <f>IF(Ofwat_PC_Interventions!AN32&lt;&gt;"",Ofwat_PC_Interventions!AN32,IF(Company_PC_inputs!AN32&lt;&gt;"",Company_PC_inputs!AN32,""))</f>
        <v/>
      </c>
      <c r="AO32" s="487" t="str">
        <f>IF(Ofwat_PC_Interventions!AO32&lt;&gt;"",Ofwat_PC_Interventions!AO32,IF(Company_PC_inputs!AO32&lt;&gt;"",Company_PC_inputs!AO32,""))</f>
        <v/>
      </c>
      <c r="AP32" s="485" t="str">
        <f>IF(Ofwat_PC_Interventions!AP32&lt;&gt;"",Ofwat_PC_Interventions!AP32,IF(Company_PC_inputs!AP32&lt;&gt;"",Company_PC_inputs!AP32,""))</f>
        <v/>
      </c>
      <c r="AQ32" s="485" t="str">
        <f>IF(Ofwat_PC_Interventions!AQ32&lt;&gt;"",Ofwat_PC_Interventions!AQ32,IF(Company_PC_inputs!AQ32&lt;&gt;"",Company_PC_inputs!AQ32,""))</f>
        <v/>
      </c>
      <c r="AR32" s="485" t="str">
        <f>IF(Ofwat_PC_Interventions!AR32&lt;&gt;"",Ofwat_PC_Interventions!AR32,IF(Company_PC_inputs!AR32&lt;&gt;"",Company_PC_inputs!AR32,""))</f>
        <v/>
      </c>
      <c r="AS32" s="485" t="str">
        <f>IF(Ofwat_PC_Interventions!AS32&lt;&gt;"",Ofwat_PC_Interventions!AS32,IF(Company_PC_inputs!AS32&lt;&gt;"",Company_PC_inputs!AS32,""))</f>
        <v/>
      </c>
      <c r="AT32" s="485" t="str">
        <f>IF(Ofwat_PC_Interventions!AT32&lt;&gt;"",Ofwat_PC_Interventions!AT32,IF(Company_PC_inputs!AT32&lt;&gt;"",Company_PC_inputs!AT32,""))</f>
        <v/>
      </c>
      <c r="AU32" s="485" t="str">
        <f>IF(Ofwat_PC_Interventions!AU32&lt;&gt;"",Ofwat_PC_Interventions!AU32,IF(Company_PC_inputs!AU32&lt;&gt;"",Company_PC_inputs!AU32,""))</f>
        <v/>
      </c>
      <c r="AV32" s="485" t="str">
        <f>IF(Ofwat_PC_Interventions!AV32&lt;&gt;"",Ofwat_PC_Interventions!AV32,IF(Company_PC_inputs!AV32&lt;&gt;"",Company_PC_inputs!AV32,""))</f>
        <v/>
      </c>
      <c r="AW32" s="485" t="str">
        <f>IF(Ofwat_PC_Interventions!AW32&lt;&gt;"",Ofwat_PC_Interventions!AW32,IF(Company_PC_inputs!AW32&lt;&gt;"",Company_PC_inputs!AW32,""))</f>
        <v/>
      </c>
      <c r="AX32" s="485" t="str">
        <f>IF(Ofwat_PC_Interventions!AX32&lt;&gt;"",Ofwat_PC_Interventions!AX32,IF(Company_PC_inputs!AX32&lt;&gt;"",Company_PC_inputs!AX32,""))</f>
        <v/>
      </c>
      <c r="AY32" s="485" t="str">
        <f>IF(Ofwat_PC_Interventions!AY32&lt;&gt;"",Ofwat_PC_Interventions!AY32,IF(Company_PC_inputs!AY32&lt;&gt;"",Company_PC_inputs!AY32,""))</f>
        <v/>
      </c>
      <c r="AZ32" s="485" t="str">
        <f>IF(Ofwat_PC_Interventions!AZ32&lt;&gt;"",Ofwat_PC_Interventions!AZ32,IF(Company_PC_inputs!AZ32&lt;&gt;"",Company_PC_inputs!AZ32,""))</f>
        <v/>
      </c>
      <c r="BA32" s="485" t="str">
        <f>IF(Ofwat_PC_Interventions!BA32&lt;&gt;"",Ofwat_PC_Interventions!BA32,IF(Company_PC_inputs!BA32&lt;&gt;"",Company_PC_inputs!BA32,""))</f>
        <v/>
      </c>
      <c r="BB32" s="485" t="str">
        <f>IF(Ofwat_PC_Interventions!BB32&lt;&gt;"",Ofwat_PC_Interventions!BB32,IF(Company_PC_inputs!BB32&lt;&gt;"",Company_PC_inputs!BB32,""))</f>
        <v/>
      </c>
      <c r="BC32" s="487" t="str">
        <f>IF(Ofwat_PC_Interventions!BC32&lt;&gt;"",Ofwat_PC_Interventions!BC32,IF(Company_PC_inputs!BC32&lt;&gt;"",Company_PC_inputs!BC32,""))</f>
        <v/>
      </c>
      <c r="BD32" s="485" t="str">
        <f>IF(Ofwat_PC_Interventions!BD32&lt;&gt;"",Ofwat_PC_Interventions!BD32,IF(Company_PC_inputs!BD32&lt;&gt;"",Company_PC_inputs!BD32,""))</f>
        <v/>
      </c>
      <c r="BE32" s="485" t="str">
        <f>IF(Ofwat_PC_Interventions!BE32&lt;&gt;"",Ofwat_PC_Interventions!BE32,IF(Company_PC_inputs!BE32&lt;&gt;"",Company_PC_inputs!BE32,""))</f>
        <v/>
      </c>
      <c r="BF32" s="485" t="str">
        <f>IF(Ofwat_PC_Interventions!BF32&lt;&gt;"",Ofwat_PC_Interventions!BF32,IF(Company_PC_inputs!BF32&lt;&gt;"",Company_PC_inputs!BF32,""))</f>
        <v/>
      </c>
      <c r="BG32" s="485" t="str">
        <f>IF(Ofwat_PC_Interventions!BG32&lt;&gt;"",Ofwat_PC_Interventions!BG32,IF(Company_PC_inputs!BG32&lt;&gt;"",Company_PC_inputs!BG32,""))</f>
        <v/>
      </c>
      <c r="BH32" s="485" t="str">
        <f>IF(Ofwat_PC_Interventions!BH32&lt;&gt;"",Ofwat_PC_Interventions!BH32,IF(Company_PC_inputs!BH32&lt;&gt;"",Company_PC_inputs!BH32,""))</f>
        <v/>
      </c>
      <c r="BI32" s="485" t="str">
        <f>IF(Ofwat_PC_Interventions!BI32&lt;&gt;"",Ofwat_PC_Interventions!BI32,IF(Company_PC_inputs!BI32&lt;&gt;"",Company_PC_inputs!BI32,""))</f>
        <v/>
      </c>
      <c r="BJ32" s="485" t="str">
        <f>IF(Ofwat_PC_Interventions!BJ32&lt;&gt;"",Ofwat_PC_Interventions!BJ32,IF(Company_PC_inputs!BJ32&lt;&gt;"",Company_PC_inputs!BJ32,""))</f>
        <v/>
      </c>
      <c r="BK32" s="485" t="str">
        <f>IF(Ofwat_PC_Interventions!BK32&lt;&gt;"",Ofwat_PC_Interventions!BK32,IF(Company_PC_inputs!BK32&lt;&gt;"",Company_PC_inputs!BK32,""))</f>
        <v/>
      </c>
      <c r="BL32" s="485" t="str">
        <f>IF(Ofwat_PC_Interventions!BL32&lt;&gt;"",Ofwat_PC_Interventions!BL32,IF(Company_PC_inputs!BL32&lt;&gt;"",Company_PC_inputs!BL32,""))</f>
        <v/>
      </c>
      <c r="BM32" s="485" t="str">
        <f>IF(Ofwat_PC_Interventions!BM32&lt;&gt;"",Ofwat_PC_Interventions!BM32,IF(Company_PC_inputs!BM32&lt;&gt;"",Company_PC_inputs!BM32,""))</f>
        <v/>
      </c>
      <c r="BN32" s="485" t="str">
        <f>IF(Ofwat_PC_Interventions!BN32&lt;&gt;"",Ofwat_PC_Interventions!BN32,IF(Company_PC_inputs!BN32&lt;&gt;"",Company_PC_inputs!BN32,""))</f>
        <v/>
      </c>
      <c r="BO32" s="485" t="str">
        <f>IF(Ofwat_PC_Interventions!BO32&lt;&gt;"",Ofwat_PC_Interventions!BO32,IF(Company_PC_inputs!BO32&lt;&gt;"",Company_PC_inputs!BO32,""))</f>
        <v/>
      </c>
      <c r="BP32" s="485" t="str">
        <f>IF(Ofwat_PC_Interventions!BP32&lt;&gt;"",Ofwat_PC_Interventions!BP32,IF(Company_PC_inputs!BP32&lt;&gt;"",Company_PC_inputs!BP32,""))</f>
        <v/>
      </c>
      <c r="BQ32" s="485" t="str">
        <f>IF(Ofwat_PC_Interventions!BQ32&lt;&gt;"",Ofwat_PC_Interventions!BQ32,IF(Company_PC_inputs!BQ32&lt;&gt;"",Company_PC_inputs!BQ32,""))</f>
        <v/>
      </c>
      <c r="BR32" s="485" t="str">
        <f>IF(Ofwat_PC_Interventions!BR32&lt;&gt;"",Ofwat_PC_Interventions!BR32,IF(Company_PC_inputs!BR32&lt;&gt;"",Company_PC_inputs!BR32,""))</f>
        <v/>
      </c>
      <c r="BS32" s="485" t="str">
        <f>IF(Ofwat_PC_Interventions!BS32&lt;&gt;"",Ofwat_PC_Interventions!BS32,IF(Company_PC_inputs!BS32&lt;&gt;"",Company_PC_inputs!BS32,""))</f>
        <v/>
      </c>
    </row>
    <row r="33" spans="1:71" s="201" customFormat="1" ht="13.8">
      <c r="A33" s="444"/>
      <c r="B33" s="444"/>
      <c r="C33" s="444"/>
      <c r="D33" s="444"/>
      <c r="E33" s="444" t="s">
        <v>943</v>
      </c>
      <c r="F33" s="444"/>
      <c r="G33" s="444" t="s">
        <v>1052</v>
      </c>
      <c r="H33" s="444"/>
      <c r="I33" s="444"/>
      <c r="J33" s="485" t="str">
        <f>IF(Ofwat_PC_Interventions!J33&lt;&gt;"",Ofwat_PC_Interventions!J33,IF(Company_PC_inputs!J33&lt;&gt;"",Company_PC_inputs!J33,""))</f>
        <v>Revenue</v>
      </c>
      <c r="K33" s="485" t="str">
        <f>IF(Ofwat_PC_Interventions!K33&lt;&gt;"",Ofwat_PC_Interventions!K33,IF(Company_PC_inputs!K33&lt;&gt;"",Company_PC_inputs!K33,""))</f>
        <v>Revenue</v>
      </c>
      <c r="L33" s="485" t="str">
        <f>IF(Ofwat_PC_Interventions!L33&lt;&gt;"",Ofwat_PC_Interventions!L33,IF(Company_PC_inputs!L33&lt;&gt;"",Company_PC_inputs!L33,""))</f>
        <v>Revenue</v>
      </c>
      <c r="M33" s="485" t="str">
        <f>IF(Ofwat_PC_Interventions!M33&lt;&gt;"",Ofwat_PC_Interventions!M33,IF(Company_PC_inputs!M33&lt;&gt;"",Company_PC_inputs!M33,""))</f>
        <v>Revenue</v>
      </c>
      <c r="N33" s="485" t="str">
        <f>IF(Ofwat_PC_Interventions!N33&lt;&gt;"",Ofwat_PC_Interventions!N33,IF(Company_PC_inputs!N33&lt;&gt;"",Company_PC_inputs!N33,""))</f>
        <v>Revenue</v>
      </c>
      <c r="O33" s="485" t="str">
        <f>IF(Ofwat_PC_Interventions!O33&lt;&gt;"",Ofwat_PC_Interventions!O33,IF(Company_PC_inputs!O33&lt;&gt;"",Company_PC_inputs!O33,""))</f>
        <v>Revenue</v>
      </c>
      <c r="P33" s="485" t="str">
        <f>IF(Ofwat_PC_Interventions!P33&lt;&gt;"",Ofwat_PC_Interventions!P33,IF(Company_PC_inputs!P33&lt;&gt;"",Company_PC_inputs!P33,""))</f>
        <v>Revenue</v>
      </c>
      <c r="Q33" s="487" t="str">
        <f>IF(Ofwat_PC_Interventions!Q33&lt;&gt;"",Ofwat_PC_Interventions!Q33,IF(Company_PC_inputs!Q33&lt;&gt;"",Company_PC_inputs!Q33,""))</f>
        <v>Revenue</v>
      </c>
      <c r="R33" s="485" t="str">
        <f>IF(Ofwat_PC_Interventions!R33&lt;&gt;"",Ofwat_PC_Interventions!R33,IF(Company_PC_inputs!R33&lt;&gt;"",Company_PC_inputs!R33,""))</f>
        <v>Revenue</v>
      </c>
      <c r="S33" s="485" t="str">
        <f>IF(Ofwat_PC_Interventions!S33&lt;&gt;"",Ofwat_PC_Interventions!S33,IF(Company_PC_inputs!S33&lt;&gt;"",Company_PC_inputs!S33,""))</f>
        <v>Revenue</v>
      </c>
      <c r="T33" s="485" t="str">
        <f>IF(Ofwat_PC_Interventions!T33&lt;&gt;"",Ofwat_PC_Interventions!T33,IF(Company_PC_inputs!T33&lt;&gt;"",Company_PC_inputs!T33,""))</f>
        <v>Revenue</v>
      </c>
      <c r="U33" s="485" t="str">
        <f>IF(Ofwat_PC_Interventions!U33&lt;&gt;"",Ofwat_PC_Interventions!U33,IF(Company_PC_inputs!U33&lt;&gt;"",Company_PC_inputs!U33,""))</f>
        <v>Revenue</v>
      </c>
      <c r="V33" s="485" t="str">
        <f>IF(Ofwat_PC_Interventions!V33&lt;&gt;"",Ofwat_PC_Interventions!V33,IF(Company_PC_inputs!V33&lt;&gt;"",Company_PC_inputs!V33,""))</f>
        <v>Revenue</v>
      </c>
      <c r="W33" s="485" t="str">
        <f>IF(Ofwat_PC_Interventions!W33&lt;&gt;"",Ofwat_PC_Interventions!W33,IF(Company_PC_inputs!W33&lt;&gt;"",Company_PC_inputs!W33,""))</f>
        <v>Revenue</v>
      </c>
      <c r="X33" s="485" t="str">
        <f>IF(Ofwat_PC_Interventions!X33&lt;&gt;"",Ofwat_PC_Interventions!X33,IF(Company_PC_inputs!X33&lt;&gt;"",Company_PC_inputs!X33,""))</f>
        <v>Revenue</v>
      </c>
      <c r="Y33" s="485" t="str">
        <f>IF(Ofwat_PC_Interventions!Y33&lt;&gt;"",Ofwat_PC_Interventions!Y33,IF(Company_PC_inputs!Y33&lt;&gt;"",Company_PC_inputs!Y33,""))</f>
        <v>Revenue</v>
      </c>
      <c r="Z33" s="485" t="str">
        <f>IF(Ofwat_PC_Interventions!Z33&lt;&gt;"",Ofwat_PC_Interventions!Z33,IF(Company_PC_inputs!Z33&lt;&gt;"",Company_PC_inputs!Z33,""))</f>
        <v>Revenue</v>
      </c>
      <c r="AA33" s="485" t="str">
        <f>IF(Ofwat_PC_Interventions!AA33&lt;&gt;"",Ofwat_PC_Interventions!AA33,IF(Company_PC_inputs!AA33&lt;&gt;"",Company_PC_inputs!AA33,""))</f>
        <v/>
      </c>
      <c r="AB33" s="485" t="str">
        <f>IF(Ofwat_PC_Interventions!AB33&lt;&gt;"",Ofwat_PC_Interventions!AB33,IF(Company_PC_inputs!AB33&lt;&gt;"",Company_PC_inputs!AB33,""))</f>
        <v/>
      </c>
      <c r="AC33" s="485" t="str">
        <f>IF(Ofwat_PC_Interventions!AC33&lt;&gt;"",Ofwat_PC_Interventions!AC33,IF(Company_PC_inputs!AC33&lt;&gt;"",Company_PC_inputs!AC33,""))</f>
        <v/>
      </c>
      <c r="AD33" s="485" t="str">
        <f>IF(Ofwat_PC_Interventions!AD33&lt;&gt;"",Ofwat_PC_Interventions!AD33,IF(Company_PC_inputs!AD33&lt;&gt;"",Company_PC_inputs!AD33,""))</f>
        <v/>
      </c>
      <c r="AE33" s="485" t="str">
        <f>IF(Ofwat_PC_Interventions!AE33&lt;&gt;"",Ofwat_PC_Interventions!AE33,IF(Company_PC_inputs!AE33&lt;&gt;"",Company_PC_inputs!AE33,""))</f>
        <v/>
      </c>
      <c r="AF33" s="485" t="str">
        <f>IF(Ofwat_PC_Interventions!AF33&lt;&gt;"",Ofwat_PC_Interventions!AF33,IF(Company_PC_inputs!AF33&lt;&gt;"",Company_PC_inputs!AF33,""))</f>
        <v/>
      </c>
      <c r="AG33" s="485" t="str">
        <f>IF(Ofwat_PC_Interventions!AG33&lt;&gt;"",Ofwat_PC_Interventions!AG33,IF(Company_PC_inputs!AG33&lt;&gt;"",Company_PC_inputs!AG33,""))</f>
        <v/>
      </c>
      <c r="AH33" s="485" t="str">
        <f>IF(Ofwat_PC_Interventions!AH33&lt;&gt;"",Ofwat_PC_Interventions!AH33,IF(Company_PC_inputs!AH33&lt;&gt;"",Company_PC_inputs!AH33,""))</f>
        <v/>
      </c>
      <c r="AI33" s="485" t="str">
        <f>IF(Ofwat_PC_Interventions!AI33&lt;&gt;"",Ofwat_PC_Interventions!AI33,IF(Company_PC_inputs!AI33&lt;&gt;"",Company_PC_inputs!AI33,""))</f>
        <v/>
      </c>
      <c r="AJ33" s="485" t="str">
        <f>IF(Ofwat_PC_Interventions!AJ33&lt;&gt;"",Ofwat_PC_Interventions!AJ33,IF(Company_PC_inputs!AJ33&lt;&gt;"",Company_PC_inputs!AJ33,""))</f>
        <v/>
      </c>
      <c r="AK33" s="487" t="str">
        <f>IF(Ofwat_PC_Interventions!AK33&lt;&gt;"",Ofwat_PC_Interventions!AK33,IF(Company_PC_inputs!AK33&lt;&gt;"",Company_PC_inputs!AK33,""))</f>
        <v/>
      </c>
      <c r="AL33" s="485" t="str">
        <f>IF(Ofwat_PC_Interventions!AL33&lt;&gt;"",Ofwat_PC_Interventions!AL33,IF(Company_PC_inputs!AL33&lt;&gt;"",Company_PC_inputs!AL33,""))</f>
        <v/>
      </c>
      <c r="AM33" s="485" t="str">
        <f>IF(Ofwat_PC_Interventions!AM33&lt;&gt;"",Ofwat_PC_Interventions!AM33,IF(Company_PC_inputs!AM33&lt;&gt;"",Company_PC_inputs!AM33,""))</f>
        <v/>
      </c>
      <c r="AN33" s="485" t="str">
        <f>IF(Ofwat_PC_Interventions!AN33&lt;&gt;"",Ofwat_PC_Interventions!AN33,IF(Company_PC_inputs!AN33&lt;&gt;"",Company_PC_inputs!AN33,""))</f>
        <v/>
      </c>
      <c r="AO33" s="487" t="str">
        <f>IF(Ofwat_PC_Interventions!AO33&lt;&gt;"",Ofwat_PC_Interventions!AO33,IF(Company_PC_inputs!AO33&lt;&gt;"",Company_PC_inputs!AO33,""))</f>
        <v/>
      </c>
      <c r="AP33" s="485" t="str">
        <f>IF(Ofwat_PC_Interventions!AP33&lt;&gt;"",Ofwat_PC_Interventions!AP33,IF(Company_PC_inputs!AP33&lt;&gt;"",Company_PC_inputs!AP33,""))</f>
        <v/>
      </c>
      <c r="AQ33" s="485" t="str">
        <f>IF(Ofwat_PC_Interventions!AQ33&lt;&gt;"",Ofwat_PC_Interventions!AQ33,IF(Company_PC_inputs!AQ33&lt;&gt;"",Company_PC_inputs!AQ33,""))</f>
        <v/>
      </c>
      <c r="AR33" s="485" t="str">
        <f>IF(Ofwat_PC_Interventions!AR33&lt;&gt;"",Ofwat_PC_Interventions!AR33,IF(Company_PC_inputs!AR33&lt;&gt;"",Company_PC_inputs!AR33,""))</f>
        <v/>
      </c>
      <c r="AS33" s="485" t="str">
        <f>IF(Ofwat_PC_Interventions!AS33&lt;&gt;"",Ofwat_PC_Interventions!AS33,IF(Company_PC_inputs!AS33&lt;&gt;"",Company_PC_inputs!AS33,""))</f>
        <v/>
      </c>
      <c r="AT33" s="485" t="str">
        <f>IF(Ofwat_PC_Interventions!AT33&lt;&gt;"",Ofwat_PC_Interventions!AT33,IF(Company_PC_inputs!AT33&lt;&gt;"",Company_PC_inputs!AT33,""))</f>
        <v/>
      </c>
      <c r="AU33" s="485" t="str">
        <f>IF(Ofwat_PC_Interventions!AU33&lt;&gt;"",Ofwat_PC_Interventions!AU33,IF(Company_PC_inputs!AU33&lt;&gt;"",Company_PC_inputs!AU33,""))</f>
        <v/>
      </c>
      <c r="AV33" s="485" t="str">
        <f>IF(Ofwat_PC_Interventions!AV33&lt;&gt;"",Ofwat_PC_Interventions!AV33,IF(Company_PC_inputs!AV33&lt;&gt;"",Company_PC_inputs!AV33,""))</f>
        <v/>
      </c>
      <c r="AW33" s="485" t="str">
        <f>IF(Ofwat_PC_Interventions!AW33&lt;&gt;"",Ofwat_PC_Interventions!AW33,IF(Company_PC_inputs!AW33&lt;&gt;"",Company_PC_inputs!AW33,""))</f>
        <v/>
      </c>
      <c r="AX33" s="485" t="str">
        <f>IF(Ofwat_PC_Interventions!AX33&lt;&gt;"",Ofwat_PC_Interventions!AX33,IF(Company_PC_inputs!AX33&lt;&gt;"",Company_PC_inputs!AX33,""))</f>
        <v/>
      </c>
      <c r="AY33" s="485" t="str">
        <f>IF(Ofwat_PC_Interventions!AY33&lt;&gt;"",Ofwat_PC_Interventions!AY33,IF(Company_PC_inputs!AY33&lt;&gt;"",Company_PC_inputs!AY33,""))</f>
        <v/>
      </c>
      <c r="AZ33" s="485" t="str">
        <f>IF(Ofwat_PC_Interventions!AZ33&lt;&gt;"",Ofwat_PC_Interventions!AZ33,IF(Company_PC_inputs!AZ33&lt;&gt;"",Company_PC_inputs!AZ33,""))</f>
        <v/>
      </c>
      <c r="BA33" s="485" t="str">
        <f>IF(Ofwat_PC_Interventions!BA33&lt;&gt;"",Ofwat_PC_Interventions!BA33,IF(Company_PC_inputs!BA33&lt;&gt;"",Company_PC_inputs!BA33,""))</f>
        <v/>
      </c>
      <c r="BB33" s="485" t="str">
        <f>IF(Ofwat_PC_Interventions!BB33&lt;&gt;"",Ofwat_PC_Interventions!BB33,IF(Company_PC_inputs!BB33&lt;&gt;"",Company_PC_inputs!BB33,""))</f>
        <v/>
      </c>
      <c r="BC33" s="487" t="str">
        <f>IF(Ofwat_PC_Interventions!BC33&lt;&gt;"",Ofwat_PC_Interventions!BC33,IF(Company_PC_inputs!BC33&lt;&gt;"",Company_PC_inputs!BC33,""))</f>
        <v/>
      </c>
      <c r="BD33" s="485" t="str">
        <f>IF(Ofwat_PC_Interventions!BD33&lt;&gt;"",Ofwat_PC_Interventions!BD33,IF(Company_PC_inputs!BD33&lt;&gt;"",Company_PC_inputs!BD33,""))</f>
        <v/>
      </c>
      <c r="BE33" s="485" t="str">
        <f>IF(Ofwat_PC_Interventions!BE33&lt;&gt;"",Ofwat_PC_Interventions!BE33,IF(Company_PC_inputs!BE33&lt;&gt;"",Company_PC_inputs!BE33,""))</f>
        <v/>
      </c>
      <c r="BF33" s="485" t="str">
        <f>IF(Ofwat_PC_Interventions!BF33&lt;&gt;"",Ofwat_PC_Interventions!BF33,IF(Company_PC_inputs!BF33&lt;&gt;"",Company_PC_inputs!BF33,""))</f>
        <v/>
      </c>
      <c r="BG33" s="485" t="str">
        <f>IF(Ofwat_PC_Interventions!BG33&lt;&gt;"",Ofwat_PC_Interventions!BG33,IF(Company_PC_inputs!BG33&lt;&gt;"",Company_PC_inputs!BG33,""))</f>
        <v/>
      </c>
      <c r="BH33" s="485" t="str">
        <f>IF(Ofwat_PC_Interventions!BH33&lt;&gt;"",Ofwat_PC_Interventions!BH33,IF(Company_PC_inputs!BH33&lt;&gt;"",Company_PC_inputs!BH33,""))</f>
        <v/>
      </c>
      <c r="BI33" s="485" t="str">
        <f>IF(Ofwat_PC_Interventions!BI33&lt;&gt;"",Ofwat_PC_Interventions!BI33,IF(Company_PC_inputs!BI33&lt;&gt;"",Company_PC_inputs!BI33,""))</f>
        <v/>
      </c>
      <c r="BJ33" s="485" t="str">
        <f>IF(Ofwat_PC_Interventions!BJ33&lt;&gt;"",Ofwat_PC_Interventions!BJ33,IF(Company_PC_inputs!BJ33&lt;&gt;"",Company_PC_inputs!BJ33,""))</f>
        <v/>
      </c>
      <c r="BK33" s="485" t="str">
        <f>IF(Ofwat_PC_Interventions!BK33&lt;&gt;"",Ofwat_PC_Interventions!BK33,IF(Company_PC_inputs!BK33&lt;&gt;"",Company_PC_inputs!BK33,""))</f>
        <v/>
      </c>
      <c r="BL33" s="485" t="str">
        <f>IF(Ofwat_PC_Interventions!BL33&lt;&gt;"",Ofwat_PC_Interventions!BL33,IF(Company_PC_inputs!BL33&lt;&gt;"",Company_PC_inputs!BL33,""))</f>
        <v/>
      </c>
      <c r="BM33" s="485" t="str">
        <f>IF(Ofwat_PC_Interventions!BM33&lt;&gt;"",Ofwat_PC_Interventions!BM33,IF(Company_PC_inputs!BM33&lt;&gt;"",Company_PC_inputs!BM33,""))</f>
        <v/>
      </c>
      <c r="BN33" s="485" t="str">
        <f>IF(Ofwat_PC_Interventions!BN33&lt;&gt;"",Ofwat_PC_Interventions!BN33,IF(Company_PC_inputs!BN33&lt;&gt;"",Company_PC_inputs!BN33,""))</f>
        <v/>
      </c>
      <c r="BO33" s="485" t="str">
        <f>IF(Ofwat_PC_Interventions!BO33&lt;&gt;"",Ofwat_PC_Interventions!BO33,IF(Company_PC_inputs!BO33&lt;&gt;"",Company_PC_inputs!BO33,""))</f>
        <v/>
      </c>
      <c r="BP33" s="485" t="str">
        <f>IF(Ofwat_PC_Interventions!BP33&lt;&gt;"",Ofwat_PC_Interventions!BP33,IF(Company_PC_inputs!BP33&lt;&gt;"",Company_PC_inputs!BP33,""))</f>
        <v/>
      </c>
      <c r="BQ33" s="485" t="str">
        <f>IF(Ofwat_PC_Interventions!BQ33&lt;&gt;"",Ofwat_PC_Interventions!BQ33,IF(Company_PC_inputs!BQ33&lt;&gt;"",Company_PC_inputs!BQ33,""))</f>
        <v/>
      </c>
      <c r="BR33" s="485" t="str">
        <f>IF(Ofwat_PC_Interventions!BR33&lt;&gt;"",Ofwat_PC_Interventions!BR33,IF(Company_PC_inputs!BR33&lt;&gt;"",Company_PC_inputs!BR33,""))</f>
        <v/>
      </c>
      <c r="BS33" s="485" t="str">
        <f>IF(Ofwat_PC_Interventions!BS33&lt;&gt;"",Ofwat_PC_Interventions!BS33,IF(Company_PC_inputs!BS33&lt;&gt;"",Company_PC_inputs!BS33,""))</f>
        <v/>
      </c>
    </row>
    <row r="34" spans="1:71" s="201" customFormat="1" ht="13.8">
      <c r="A34" s="444"/>
      <c r="B34" s="444"/>
      <c r="C34" s="444"/>
      <c r="D34" s="444"/>
      <c r="E34" s="444" t="s">
        <v>944</v>
      </c>
      <c r="F34" s="444"/>
      <c r="G34" s="444" t="s">
        <v>1052</v>
      </c>
      <c r="H34" s="444"/>
      <c r="I34" s="444"/>
      <c r="J34" s="485" t="str">
        <f>IF(Ofwat_PC_Interventions!J34&lt;&gt;"",Ofwat_PC_Interventions!J34,IF(Company_PC_inputs!J34&lt;&gt;"",Company_PC_inputs!J34,""))</f>
        <v>In-period</v>
      </c>
      <c r="K34" s="485" t="str">
        <f>IF(Ofwat_PC_Interventions!K34&lt;&gt;"",Ofwat_PC_Interventions!K34,IF(Company_PC_inputs!K34&lt;&gt;"",Company_PC_inputs!K34,""))</f>
        <v>In-period</v>
      </c>
      <c r="L34" s="485" t="str">
        <f>IF(Ofwat_PC_Interventions!L34&lt;&gt;"",Ofwat_PC_Interventions!L34,IF(Company_PC_inputs!L34&lt;&gt;"",Company_PC_inputs!L34,""))</f>
        <v>In-period</v>
      </c>
      <c r="M34" s="485" t="str">
        <f>IF(Ofwat_PC_Interventions!M34&lt;&gt;"",Ofwat_PC_Interventions!M34,IF(Company_PC_inputs!M34&lt;&gt;"",Company_PC_inputs!M34,""))</f>
        <v>In-period</v>
      </c>
      <c r="N34" s="485" t="str">
        <f>IF(Ofwat_PC_Interventions!N34&lt;&gt;"",Ofwat_PC_Interventions!N34,IF(Company_PC_inputs!N34&lt;&gt;"",Company_PC_inputs!N34,""))</f>
        <v>End of period</v>
      </c>
      <c r="O34" s="485" t="str">
        <f>IF(Ofwat_PC_Interventions!O34&lt;&gt;"",Ofwat_PC_Interventions!O34,IF(Company_PC_inputs!O34&lt;&gt;"",Company_PC_inputs!O34,""))</f>
        <v>End of period</v>
      </c>
      <c r="P34" s="485" t="str">
        <f>IF(Ofwat_PC_Interventions!P34&lt;&gt;"",Ofwat_PC_Interventions!P34,IF(Company_PC_inputs!P34&lt;&gt;"",Company_PC_inputs!P34,""))</f>
        <v>In-period</v>
      </c>
      <c r="Q34" s="487" t="str">
        <f>IF(Ofwat_PC_Interventions!Q34&lt;&gt;"",Ofwat_PC_Interventions!Q34,IF(Company_PC_inputs!Q34&lt;&gt;"",Company_PC_inputs!Q34,""))</f>
        <v>In-period</v>
      </c>
      <c r="R34" s="485" t="str">
        <f>IF(Ofwat_PC_Interventions!R34&lt;&gt;"",Ofwat_PC_Interventions!R34,IF(Company_PC_inputs!R34&lt;&gt;"",Company_PC_inputs!R34,""))</f>
        <v>In-period</v>
      </c>
      <c r="S34" s="485" t="str">
        <f>IF(Ofwat_PC_Interventions!S34&lt;&gt;"",Ofwat_PC_Interventions!S34,IF(Company_PC_inputs!S34&lt;&gt;"",Company_PC_inputs!S34,""))</f>
        <v>In-period</v>
      </c>
      <c r="T34" s="485" t="str">
        <f>IF(Ofwat_PC_Interventions!T34&lt;&gt;"",Ofwat_PC_Interventions!T34,IF(Company_PC_inputs!T34&lt;&gt;"",Company_PC_inputs!T34,""))</f>
        <v>In-period</v>
      </c>
      <c r="U34" s="485" t="str">
        <f>IF(Ofwat_PC_Interventions!U34&lt;&gt;"",Ofwat_PC_Interventions!U34,IF(Company_PC_inputs!U34&lt;&gt;"",Company_PC_inputs!U34,""))</f>
        <v>In-period</v>
      </c>
      <c r="V34" s="485" t="str">
        <f>IF(Ofwat_PC_Interventions!V34&lt;&gt;"",Ofwat_PC_Interventions!V34,IF(Company_PC_inputs!V34&lt;&gt;"",Company_PC_inputs!V34,""))</f>
        <v>In-period</v>
      </c>
      <c r="W34" s="485" t="str">
        <f>IF(Ofwat_PC_Interventions!W34&lt;&gt;"",Ofwat_PC_Interventions!W34,IF(Company_PC_inputs!W34&lt;&gt;"",Company_PC_inputs!W34,""))</f>
        <v>In-period</v>
      </c>
      <c r="X34" s="485" t="str">
        <f>IF(Ofwat_PC_Interventions!X34&lt;&gt;"",Ofwat_PC_Interventions!X34,IF(Company_PC_inputs!X34&lt;&gt;"",Company_PC_inputs!X34,""))</f>
        <v>In-period</v>
      </c>
      <c r="Y34" s="485" t="str">
        <f>IF(Ofwat_PC_Interventions!Y34&lt;&gt;"",Ofwat_PC_Interventions!Y34,IF(Company_PC_inputs!Y34&lt;&gt;"",Company_PC_inputs!Y34,""))</f>
        <v>In-period</v>
      </c>
      <c r="Z34" s="485" t="str">
        <f>IF(Ofwat_PC_Interventions!Z34&lt;&gt;"",Ofwat_PC_Interventions!Z34,IF(Company_PC_inputs!Z34&lt;&gt;"",Company_PC_inputs!Z34,""))</f>
        <v>In-period</v>
      </c>
      <c r="AA34" s="485" t="str">
        <f>IF(Ofwat_PC_Interventions!AA34&lt;&gt;"",Ofwat_PC_Interventions!AA34,IF(Company_PC_inputs!AA34&lt;&gt;"",Company_PC_inputs!AA34,""))</f>
        <v/>
      </c>
      <c r="AB34" s="485" t="str">
        <f>IF(Ofwat_PC_Interventions!AB34&lt;&gt;"",Ofwat_PC_Interventions!AB34,IF(Company_PC_inputs!AB34&lt;&gt;"",Company_PC_inputs!AB34,""))</f>
        <v/>
      </c>
      <c r="AC34" s="485" t="str">
        <f>IF(Ofwat_PC_Interventions!AC34&lt;&gt;"",Ofwat_PC_Interventions!AC34,IF(Company_PC_inputs!AC34&lt;&gt;"",Company_PC_inputs!AC34,""))</f>
        <v/>
      </c>
      <c r="AD34" s="485" t="str">
        <f>IF(Ofwat_PC_Interventions!AD34&lt;&gt;"",Ofwat_PC_Interventions!AD34,IF(Company_PC_inputs!AD34&lt;&gt;"",Company_PC_inputs!AD34,""))</f>
        <v/>
      </c>
      <c r="AE34" s="485" t="str">
        <f>IF(Ofwat_PC_Interventions!AE34&lt;&gt;"",Ofwat_PC_Interventions!AE34,IF(Company_PC_inputs!AE34&lt;&gt;"",Company_PC_inputs!AE34,""))</f>
        <v/>
      </c>
      <c r="AF34" s="485" t="str">
        <f>IF(Ofwat_PC_Interventions!AF34&lt;&gt;"",Ofwat_PC_Interventions!AF34,IF(Company_PC_inputs!AF34&lt;&gt;"",Company_PC_inputs!AF34,""))</f>
        <v/>
      </c>
      <c r="AG34" s="485" t="str">
        <f>IF(Ofwat_PC_Interventions!AG34&lt;&gt;"",Ofwat_PC_Interventions!AG34,IF(Company_PC_inputs!AG34&lt;&gt;"",Company_PC_inputs!AG34,""))</f>
        <v/>
      </c>
      <c r="AH34" s="485" t="str">
        <f>IF(Ofwat_PC_Interventions!AH34&lt;&gt;"",Ofwat_PC_Interventions!AH34,IF(Company_PC_inputs!AH34&lt;&gt;"",Company_PC_inputs!AH34,""))</f>
        <v/>
      </c>
      <c r="AI34" s="485" t="str">
        <f>IF(Ofwat_PC_Interventions!AI34&lt;&gt;"",Ofwat_PC_Interventions!AI34,IF(Company_PC_inputs!AI34&lt;&gt;"",Company_PC_inputs!AI34,""))</f>
        <v/>
      </c>
      <c r="AJ34" s="485" t="str">
        <f>IF(Ofwat_PC_Interventions!AJ34&lt;&gt;"",Ofwat_PC_Interventions!AJ34,IF(Company_PC_inputs!AJ34&lt;&gt;"",Company_PC_inputs!AJ34,""))</f>
        <v/>
      </c>
      <c r="AK34" s="487" t="str">
        <f>IF(Ofwat_PC_Interventions!AK34&lt;&gt;"",Ofwat_PC_Interventions!AK34,IF(Company_PC_inputs!AK34&lt;&gt;"",Company_PC_inputs!AK34,""))</f>
        <v/>
      </c>
      <c r="AL34" s="485" t="str">
        <f>IF(Ofwat_PC_Interventions!AL34&lt;&gt;"",Ofwat_PC_Interventions!AL34,IF(Company_PC_inputs!AL34&lt;&gt;"",Company_PC_inputs!AL34,""))</f>
        <v/>
      </c>
      <c r="AM34" s="485" t="str">
        <f>IF(Ofwat_PC_Interventions!AM34&lt;&gt;"",Ofwat_PC_Interventions!AM34,IF(Company_PC_inputs!AM34&lt;&gt;"",Company_PC_inputs!AM34,""))</f>
        <v/>
      </c>
      <c r="AN34" s="485" t="str">
        <f>IF(Ofwat_PC_Interventions!AN34&lt;&gt;"",Ofwat_PC_Interventions!AN34,IF(Company_PC_inputs!AN34&lt;&gt;"",Company_PC_inputs!AN34,""))</f>
        <v/>
      </c>
      <c r="AO34" s="487" t="str">
        <f>IF(Ofwat_PC_Interventions!AO34&lt;&gt;"",Ofwat_PC_Interventions!AO34,IF(Company_PC_inputs!AO34&lt;&gt;"",Company_PC_inputs!AO34,""))</f>
        <v/>
      </c>
      <c r="AP34" s="485" t="str">
        <f>IF(Ofwat_PC_Interventions!AP34&lt;&gt;"",Ofwat_PC_Interventions!AP34,IF(Company_PC_inputs!AP34&lt;&gt;"",Company_PC_inputs!AP34,""))</f>
        <v/>
      </c>
      <c r="AQ34" s="485" t="str">
        <f>IF(Ofwat_PC_Interventions!AQ34&lt;&gt;"",Ofwat_PC_Interventions!AQ34,IF(Company_PC_inputs!AQ34&lt;&gt;"",Company_PC_inputs!AQ34,""))</f>
        <v/>
      </c>
      <c r="AR34" s="485" t="str">
        <f>IF(Ofwat_PC_Interventions!AR34&lt;&gt;"",Ofwat_PC_Interventions!AR34,IF(Company_PC_inputs!AR34&lt;&gt;"",Company_PC_inputs!AR34,""))</f>
        <v/>
      </c>
      <c r="AS34" s="485" t="str">
        <f>IF(Ofwat_PC_Interventions!AS34&lt;&gt;"",Ofwat_PC_Interventions!AS34,IF(Company_PC_inputs!AS34&lt;&gt;"",Company_PC_inputs!AS34,""))</f>
        <v/>
      </c>
      <c r="AT34" s="485" t="str">
        <f>IF(Ofwat_PC_Interventions!AT34&lt;&gt;"",Ofwat_PC_Interventions!AT34,IF(Company_PC_inputs!AT34&lt;&gt;"",Company_PC_inputs!AT34,""))</f>
        <v/>
      </c>
      <c r="AU34" s="485" t="str">
        <f>IF(Ofwat_PC_Interventions!AU34&lt;&gt;"",Ofwat_PC_Interventions!AU34,IF(Company_PC_inputs!AU34&lt;&gt;"",Company_PC_inputs!AU34,""))</f>
        <v/>
      </c>
      <c r="AV34" s="485" t="str">
        <f>IF(Ofwat_PC_Interventions!AV34&lt;&gt;"",Ofwat_PC_Interventions!AV34,IF(Company_PC_inputs!AV34&lt;&gt;"",Company_PC_inputs!AV34,""))</f>
        <v/>
      </c>
      <c r="AW34" s="485" t="str">
        <f>IF(Ofwat_PC_Interventions!AW34&lt;&gt;"",Ofwat_PC_Interventions!AW34,IF(Company_PC_inputs!AW34&lt;&gt;"",Company_PC_inputs!AW34,""))</f>
        <v/>
      </c>
      <c r="AX34" s="485" t="str">
        <f>IF(Ofwat_PC_Interventions!AX34&lt;&gt;"",Ofwat_PC_Interventions!AX34,IF(Company_PC_inputs!AX34&lt;&gt;"",Company_PC_inputs!AX34,""))</f>
        <v/>
      </c>
      <c r="AY34" s="485" t="str">
        <f>IF(Ofwat_PC_Interventions!AY34&lt;&gt;"",Ofwat_PC_Interventions!AY34,IF(Company_PC_inputs!AY34&lt;&gt;"",Company_PC_inputs!AY34,""))</f>
        <v/>
      </c>
      <c r="AZ34" s="485" t="str">
        <f>IF(Ofwat_PC_Interventions!AZ34&lt;&gt;"",Ofwat_PC_Interventions!AZ34,IF(Company_PC_inputs!AZ34&lt;&gt;"",Company_PC_inputs!AZ34,""))</f>
        <v/>
      </c>
      <c r="BA34" s="485" t="str">
        <f>IF(Ofwat_PC_Interventions!BA34&lt;&gt;"",Ofwat_PC_Interventions!BA34,IF(Company_PC_inputs!BA34&lt;&gt;"",Company_PC_inputs!BA34,""))</f>
        <v/>
      </c>
      <c r="BB34" s="485" t="str">
        <f>IF(Ofwat_PC_Interventions!BB34&lt;&gt;"",Ofwat_PC_Interventions!BB34,IF(Company_PC_inputs!BB34&lt;&gt;"",Company_PC_inputs!BB34,""))</f>
        <v/>
      </c>
      <c r="BC34" s="487" t="str">
        <f>IF(Ofwat_PC_Interventions!BC34&lt;&gt;"",Ofwat_PC_Interventions!BC34,IF(Company_PC_inputs!BC34&lt;&gt;"",Company_PC_inputs!BC34,""))</f>
        <v/>
      </c>
      <c r="BD34" s="485" t="str">
        <f>IF(Ofwat_PC_Interventions!BD34&lt;&gt;"",Ofwat_PC_Interventions!BD34,IF(Company_PC_inputs!BD34&lt;&gt;"",Company_PC_inputs!BD34,""))</f>
        <v/>
      </c>
      <c r="BE34" s="485" t="str">
        <f>IF(Ofwat_PC_Interventions!BE34&lt;&gt;"",Ofwat_PC_Interventions!BE34,IF(Company_PC_inputs!BE34&lt;&gt;"",Company_PC_inputs!BE34,""))</f>
        <v/>
      </c>
      <c r="BF34" s="485" t="str">
        <f>IF(Ofwat_PC_Interventions!BF34&lt;&gt;"",Ofwat_PC_Interventions!BF34,IF(Company_PC_inputs!BF34&lt;&gt;"",Company_PC_inputs!BF34,""))</f>
        <v/>
      </c>
      <c r="BG34" s="485" t="str">
        <f>IF(Ofwat_PC_Interventions!BG34&lt;&gt;"",Ofwat_PC_Interventions!BG34,IF(Company_PC_inputs!BG34&lt;&gt;"",Company_PC_inputs!BG34,""))</f>
        <v/>
      </c>
      <c r="BH34" s="485" t="str">
        <f>IF(Ofwat_PC_Interventions!BH34&lt;&gt;"",Ofwat_PC_Interventions!BH34,IF(Company_PC_inputs!BH34&lt;&gt;"",Company_PC_inputs!BH34,""))</f>
        <v/>
      </c>
      <c r="BI34" s="485" t="str">
        <f>IF(Ofwat_PC_Interventions!BI34&lt;&gt;"",Ofwat_PC_Interventions!BI34,IF(Company_PC_inputs!BI34&lt;&gt;"",Company_PC_inputs!BI34,""))</f>
        <v/>
      </c>
      <c r="BJ34" s="485" t="str">
        <f>IF(Ofwat_PC_Interventions!BJ34&lt;&gt;"",Ofwat_PC_Interventions!BJ34,IF(Company_PC_inputs!BJ34&lt;&gt;"",Company_PC_inputs!BJ34,""))</f>
        <v/>
      </c>
      <c r="BK34" s="485" t="str">
        <f>IF(Ofwat_PC_Interventions!BK34&lt;&gt;"",Ofwat_PC_Interventions!BK34,IF(Company_PC_inputs!BK34&lt;&gt;"",Company_PC_inputs!BK34,""))</f>
        <v/>
      </c>
      <c r="BL34" s="485" t="str">
        <f>IF(Ofwat_PC_Interventions!BL34&lt;&gt;"",Ofwat_PC_Interventions!BL34,IF(Company_PC_inputs!BL34&lt;&gt;"",Company_PC_inputs!BL34,""))</f>
        <v/>
      </c>
      <c r="BM34" s="485" t="str">
        <f>IF(Ofwat_PC_Interventions!BM34&lt;&gt;"",Ofwat_PC_Interventions!BM34,IF(Company_PC_inputs!BM34&lt;&gt;"",Company_PC_inputs!BM34,""))</f>
        <v/>
      </c>
      <c r="BN34" s="485" t="str">
        <f>IF(Ofwat_PC_Interventions!BN34&lt;&gt;"",Ofwat_PC_Interventions!BN34,IF(Company_PC_inputs!BN34&lt;&gt;"",Company_PC_inputs!BN34,""))</f>
        <v/>
      </c>
      <c r="BO34" s="485" t="str">
        <f>IF(Ofwat_PC_Interventions!BO34&lt;&gt;"",Ofwat_PC_Interventions!BO34,IF(Company_PC_inputs!BO34&lt;&gt;"",Company_PC_inputs!BO34,""))</f>
        <v/>
      </c>
      <c r="BP34" s="485" t="str">
        <f>IF(Ofwat_PC_Interventions!BP34&lt;&gt;"",Ofwat_PC_Interventions!BP34,IF(Company_PC_inputs!BP34&lt;&gt;"",Company_PC_inputs!BP34,""))</f>
        <v/>
      </c>
      <c r="BQ34" s="485" t="str">
        <f>IF(Ofwat_PC_Interventions!BQ34&lt;&gt;"",Ofwat_PC_Interventions!BQ34,IF(Company_PC_inputs!BQ34&lt;&gt;"",Company_PC_inputs!BQ34,""))</f>
        <v/>
      </c>
      <c r="BR34" s="485" t="str">
        <f>IF(Ofwat_PC_Interventions!BR34&lt;&gt;"",Ofwat_PC_Interventions!BR34,IF(Company_PC_inputs!BR34&lt;&gt;"",Company_PC_inputs!BR34,""))</f>
        <v/>
      </c>
      <c r="BS34" s="485" t="str">
        <f>IF(Ofwat_PC_Interventions!BS34&lt;&gt;"",Ofwat_PC_Interventions!BS34,IF(Company_PC_inputs!BS34&lt;&gt;"",Company_PC_inputs!BS34,""))</f>
        <v/>
      </c>
    </row>
    <row r="35" spans="1:71" s="201" customFormat="1" ht="13.8">
      <c r="A35" s="444"/>
      <c r="B35" s="444"/>
      <c r="C35" s="444"/>
      <c r="D35" s="444"/>
      <c r="E35" s="444"/>
      <c r="F35" s="444"/>
      <c r="G35" s="444"/>
      <c r="H35" s="444"/>
      <c r="I35" s="444"/>
      <c r="J35" s="481" t="str">
        <f>IF(Ofwat_PC_Interventions!J35&lt;&gt;"",Ofwat_PC_Interventions!J35,IF(Company_PC_inputs!J35&lt;&gt;"",Company_PC_inputs!J35,""))</f>
        <v/>
      </c>
      <c r="K35" s="481" t="str">
        <f>IF(Ofwat_PC_Interventions!K35&lt;&gt;"",Ofwat_PC_Interventions!K35,IF(Company_PC_inputs!K35&lt;&gt;"",Company_PC_inputs!K35,""))</f>
        <v/>
      </c>
      <c r="L35" s="481" t="str">
        <f>IF(Ofwat_PC_Interventions!L35&lt;&gt;"",Ofwat_PC_Interventions!L35,IF(Company_PC_inputs!L35&lt;&gt;"",Company_PC_inputs!L35,""))</f>
        <v/>
      </c>
      <c r="M35" s="481" t="str">
        <f>IF(Ofwat_PC_Interventions!M35&lt;&gt;"",Ofwat_PC_Interventions!M35,IF(Company_PC_inputs!M35&lt;&gt;"",Company_PC_inputs!M35,""))</f>
        <v/>
      </c>
      <c r="N35" s="481" t="str">
        <f>IF(Ofwat_PC_Interventions!N35&lt;&gt;"",Ofwat_PC_Interventions!N35,IF(Company_PC_inputs!N35&lt;&gt;"",Company_PC_inputs!N35,""))</f>
        <v/>
      </c>
      <c r="O35" s="481" t="str">
        <f>IF(Ofwat_PC_Interventions!O35&lt;&gt;"",Ofwat_PC_Interventions!O35,IF(Company_PC_inputs!O35&lt;&gt;"",Company_PC_inputs!O35,""))</f>
        <v/>
      </c>
      <c r="P35" s="481" t="str">
        <f>IF(Ofwat_PC_Interventions!P35&lt;&gt;"",Ofwat_PC_Interventions!P35,IF(Company_PC_inputs!P35&lt;&gt;"",Company_PC_inputs!P35,""))</f>
        <v/>
      </c>
      <c r="Q35" s="482" t="str">
        <f>IF(Ofwat_PC_Interventions!Q35&lt;&gt;"",Ofwat_PC_Interventions!Q35,IF(Company_PC_inputs!Q35&lt;&gt;"",Company_PC_inputs!Q35,""))</f>
        <v/>
      </c>
      <c r="R35" s="481" t="str">
        <f>IF(Ofwat_PC_Interventions!R35&lt;&gt;"",Ofwat_PC_Interventions!R35,IF(Company_PC_inputs!R35&lt;&gt;"",Company_PC_inputs!R35,""))</f>
        <v/>
      </c>
      <c r="S35" s="481" t="str">
        <f>IF(Ofwat_PC_Interventions!S35&lt;&gt;"",Ofwat_PC_Interventions!S35,IF(Company_PC_inputs!S35&lt;&gt;"",Company_PC_inputs!S35,""))</f>
        <v/>
      </c>
      <c r="T35" s="481" t="str">
        <f>IF(Ofwat_PC_Interventions!T35&lt;&gt;"",Ofwat_PC_Interventions!T35,IF(Company_PC_inputs!T35&lt;&gt;"",Company_PC_inputs!T35,""))</f>
        <v/>
      </c>
      <c r="U35" s="481" t="str">
        <f>IF(Ofwat_PC_Interventions!U35&lt;&gt;"",Ofwat_PC_Interventions!U35,IF(Company_PC_inputs!U35&lt;&gt;"",Company_PC_inputs!U35,""))</f>
        <v/>
      </c>
      <c r="V35" s="481" t="str">
        <f>IF(Ofwat_PC_Interventions!V35&lt;&gt;"",Ofwat_PC_Interventions!V35,IF(Company_PC_inputs!V35&lt;&gt;"",Company_PC_inputs!V35,""))</f>
        <v/>
      </c>
      <c r="W35" s="481" t="str">
        <f>IF(Ofwat_PC_Interventions!W35&lt;&gt;"",Ofwat_PC_Interventions!W35,IF(Company_PC_inputs!W35&lt;&gt;"",Company_PC_inputs!W35,""))</f>
        <v/>
      </c>
      <c r="X35" s="481" t="str">
        <f>IF(Ofwat_PC_Interventions!X35&lt;&gt;"",Ofwat_PC_Interventions!X35,IF(Company_PC_inputs!X35&lt;&gt;"",Company_PC_inputs!X35,""))</f>
        <v/>
      </c>
      <c r="Y35" s="481" t="str">
        <f>IF(Ofwat_PC_Interventions!Y35&lt;&gt;"",Ofwat_PC_Interventions!Y35,IF(Company_PC_inputs!Y35&lt;&gt;"",Company_PC_inputs!Y35,""))</f>
        <v/>
      </c>
      <c r="Z35" s="481" t="str">
        <f>IF(Ofwat_PC_Interventions!Z35&lt;&gt;"",Ofwat_PC_Interventions!Z35,IF(Company_PC_inputs!Z35&lt;&gt;"",Company_PC_inputs!Z35,""))</f>
        <v/>
      </c>
      <c r="AA35" s="481" t="str">
        <f>IF(Ofwat_PC_Interventions!AA35&lt;&gt;"",Ofwat_PC_Interventions!AA35,IF(Company_PC_inputs!AA35&lt;&gt;"",Company_PC_inputs!AA35,""))</f>
        <v/>
      </c>
      <c r="AB35" s="481" t="str">
        <f>IF(Ofwat_PC_Interventions!AB35&lt;&gt;"",Ofwat_PC_Interventions!AB35,IF(Company_PC_inputs!AB35&lt;&gt;"",Company_PC_inputs!AB35,""))</f>
        <v/>
      </c>
      <c r="AC35" s="481" t="str">
        <f>IF(Ofwat_PC_Interventions!AC35&lt;&gt;"",Ofwat_PC_Interventions!AC35,IF(Company_PC_inputs!AC35&lt;&gt;"",Company_PC_inputs!AC35,""))</f>
        <v/>
      </c>
      <c r="AD35" s="481" t="str">
        <f>IF(Ofwat_PC_Interventions!AD35&lt;&gt;"",Ofwat_PC_Interventions!AD35,IF(Company_PC_inputs!AD35&lt;&gt;"",Company_PC_inputs!AD35,""))</f>
        <v/>
      </c>
      <c r="AE35" s="481" t="str">
        <f>IF(Ofwat_PC_Interventions!AE35&lt;&gt;"",Ofwat_PC_Interventions!AE35,IF(Company_PC_inputs!AE35&lt;&gt;"",Company_PC_inputs!AE35,""))</f>
        <v/>
      </c>
      <c r="AF35" s="481" t="str">
        <f>IF(Ofwat_PC_Interventions!AF35&lt;&gt;"",Ofwat_PC_Interventions!AF35,IF(Company_PC_inputs!AF35&lt;&gt;"",Company_PC_inputs!AF35,""))</f>
        <v/>
      </c>
      <c r="AG35" s="481" t="str">
        <f>IF(Ofwat_PC_Interventions!AG35&lt;&gt;"",Ofwat_PC_Interventions!AG35,IF(Company_PC_inputs!AG35&lt;&gt;"",Company_PC_inputs!AG35,""))</f>
        <v/>
      </c>
      <c r="AH35" s="481" t="str">
        <f>IF(Ofwat_PC_Interventions!AH35&lt;&gt;"",Ofwat_PC_Interventions!AH35,IF(Company_PC_inputs!AH35&lt;&gt;"",Company_PC_inputs!AH35,""))</f>
        <v/>
      </c>
      <c r="AI35" s="481" t="str">
        <f>IF(Ofwat_PC_Interventions!AI35&lt;&gt;"",Ofwat_PC_Interventions!AI35,IF(Company_PC_inputs!AI35&lt;&gt;"",Company_PC_inputs!AI35,""))</f>
        <v/>
      </c>
      <c r="AJ35" s="481" t="str">
        <f>IF(Ofwat_PC_Interventions!AJ35&lt;&gt;"",Ofwat_PC_Interventions!AJ35,IF(Company_PC_inputs!AJ35&lt;&gt;"",Company_PC_inputs!AJ35,""))</f>
        <v/>
      </c>
      <c r="AK35" s="482" t="str">
        <f>IF(Ofwat_PC_Interventions!AK35&lt;&gt;"",Ofwat_PC_Interventions!AK35,IF(Company_PC_inputs!AK35&lt;&gt;"",Company_PC_inputs!AK35,""))</f>
        <v/>
      </c>
      <c r="AL35" s="481" t="str">
        <f>IF(Ofwat_PC_Interventions!AL35&lt;&gt;"",Ofwat_PC_Interventions!AL35,IF(Company_PC_inputs!AL35&lt;&gt;"",Company_PC_inputs!AL35,""))</f>
        <v/>
      </c>
      <c r="AM35" s="481" t="str">
        <f>IF(Ofwat_PC_Interventions!AM35&lt;&gt;"",Ofwat_PC_Interventions!AM35,IF(Company_PC_inputs!AM35&lt;&gt;"",Company_PC_inputs!AM35,""))</f>
        <v/>
      </c>
      <c r="AN35" s="481" t="str">
        <f>IF(Ofwat_PC_Interventions!AN35&lt;&gt;"",Ofwat_PC_Interventions!AN35,IF(Company_PC_inputs!AN35&lt;&gt;"",Company_PC_inputs!AN35,""))</f>
        <v/>
      </c>
      <c r="AO35" s="482" t="str">
        <f>IF(Ofwat_PC_Interventions!AO35&lt;&gt;"",Ofwat_PC_Interventions!AO35,IF(Company_PC_inputs!AO35&lt;&gt;"",Company_PC_inputs!AO35,""))</f>
        <v/>
      </c>
      <c r="AP35" s="481" t="str">
        <f>IF(Ofwat_PC_Interventions!AP35&lt;&gt;"",Ofwat_PC_Interventions!AP35,IF(Company_PC_inputs!AP35&lt;&gt;"",Company_PC_inputs!AP35,""))</f>
        <v/>
      </c>
      <c r="AQ35" s="481" t="str">
        <f>IF(Ofwat_PC_Interventions!AQ35&lt;&gt;"",Ofwat_PC_Interventions!AQ35,IF(Company_PC_inputs!AQ35&lt;&gt;"",Company_PC_inputs!AQ35,""))</f>
        <v/>
      </c>
      <c r="AR35" s="481" t="str">
        <f>IF(Ofwat_PC_Interventions!AR35&lt;&gt;"",Ofwat_PC_Interventions!AR35,IF(Company_PC_inputs!AR35&lt;&gt;"",Company_PC_inputs!AR35,""))</f>
        <v/>
      </c>
      <c r="AS35" s="481" t="str">
        <f>IF(Ofwat_PC_Interventions!AS35&lt;&gt;"",Ofwat_PC_Interventions!AS35,IF(Company_PC_inputs!AS35&lt;&gt;"",Company_PC_inputs!AS35,""))</f>
        <v/>
      </c>
      <c r="AT35" s="481" t="str">
        <f>IF(Ofwat_PC_Interventions!AT35&lt;&gt;"",Ofwat_PC_Interventions!AT35,IF(Company_PC_inputs!AT35&lt;&gt;"",Company_PC_inputs!AT35,""))</f>
        <v/>
      </c>
      <c r="AU35" s="481" t="str">
        <f>IF(Ofwat_PC_Interventions!AU35&lt;&gt;"",Ofwat_PC_Interventions!AU35,IF(Company_PC_inputs!AU35&lt;&gt;"",Company_PC_inputs!AU35,""))</f>
        <v/>
      </c>
      <c r="AV35" s="481" t="str">
        <f>IF(Ofwat_PC_Interventions!AV35&lt;&gt;"",Ofwat_PC_Interventions!AV35,IF(Company_PC_inputs!AV35&lt;&gt;"",Company_PC_inputs!AV35,""))</f>
        <v/>
      </c>
      <c r="AW35" s="481" t="str">
        <f>IF(Ofwat_PC_Interventions!AW35&lt;&gt;"",Ofwat_PC_Interventions!AW35,IF(Company_PC_inputs!AW35&lt;&gt;"",Company_PC_inputs!AW35,""))</f>
        <v/>
      </c>
      <c r="AX35" s="481" t="str">
        <f>IF(Ofwat_PC_Interventions!AX35&lt;&gt;"",Ofwat_PC_Interventions!AX35,IF(Company_PC_inputs!AX35&lt;&gt;"",Company_PC_inputs!AX35,""))</f>
        <v/>
      </c>
      <c r="AY35" s="481" t="str">
        <f>IF(Ofwat_PC_Interventions!AY35&lt;&gt;"",Ofwat_PC_Interventions!AY35,IF(Company_PC_inputs!AY35&lt;&gt;"",Company_PC_inputs!AY35,""))</f>
        <v/>
      </c>
      <c r="AZ35" s="481" t="str">
        <f>IF(Ofwat_PC_Interventions!AZ35&lt;&gt;"",Ofwat_PC_Interventions!AZ35,IF(Company_PC_inputs!AZ35&lt;&gt;"",Company_PC_inputs!AZ35,""))</f>
        <v/>
      </c>
      <c r="BA35" s="481" t="str">
        <f>IF(Ofwat_PC_Interventions!BA35&lt;&gt;"",Ofwat_PC_Interventions!BA35,IF(Company_PC_inputs!BA35&lt;&gt;"",Company_PC_inputs!BA35,""))</f>
        <v/>
      </c>
      <c r="BB35" s="481" t="str">
        <f>IF(Ofwat_PC_Interventions!BB35&lt;&gt;"",Ofwat_PC_Interventions!BB35,IF(Company_PC_inputs!BB35&lt;&gt;"",Company_PC_inputs!BB35,""))</f>
        <v/>
      </c>
      <c r="BC35" s="482" t="str">
        <f>IF(Ofwat_PC_Interventions!BC35&lt;&gt;"",Ofwat_PC_Interventions!BC35,IF(Company_PC_inputs!BC35&lt;&gt;"",Company_PC_inputs!BC35,""))</f>
        <v/>
      </c>
      <c r="BD35" s="481" t="str">
        <f>IF(Ofwat_PC_Interventions!BD35&lt;&gt;"",Ofwat_PC_Interventions!BD35,IF(Company_PC_inputs!BD35&lt;&gt;"",Company_PC_inputs!BD35,""))</f>
        <v/>
      </c>
      <c r="BE35" s="481" t="str">
        <f>IF(Ofwat_PC_Interventions!BE35&lt;&gt;"",Ofwat_PC_Interventions!BE35,IF(Company_PC_inputs!BE35&lt;&gt;"",Company_PC_inputs!BE35,""))</f>
        <v/>
      </c>
      <c r="BF35" s="481" t="str">
        <f>IF(Ofwat_PC_Interventions!BF35&lt;&gt;"",Ofwat_PC_Interventions!BF35,IF(Company_PC_inputs!BF35&lt;&gt;"",Company_PC_inputs!BF35,""))</f>
        <v/>
      </c>
      <c r="BG35" s="481" t="str">
        <f>IF(Ofwat_PC_Interventions!BG35&lt;&gt;"",Ofwat_PC_Interventions!BG35,IF(Company_PC_inputs!BG35&lt;&gt;"",Company_PC_inputs!BG35,""))</f>
        <v/>
      </c>
      <c r="BH35" s="481" t="str">
        <f>IF(Ofwat_PC_Interventions!BH35&lt;&gt;"",Ofwat_PC_Interventions!BH35,IF(Company_PC_inputs!BH35&lt;&gt;"",Company_PC_inputs!BH35,""))</f>
        <v/>
      </c>
      <c r="BI35" s="481" t="str">
        <f>IF(Ofwat_PC_Interventions!BI35&lt;&gt;"",Ofwat_PC_Interventions!BI35,IF(Company_PC_inputs!BI35&lt;&gt;"",Company_PC_inputs!BI35,""))</f>
        <v/>
      </c>
      <c r="BJ35" s="481" t="str">
        <f>IF(Ofwat_PC_Interventions!BJ35&lt;&gt;"",Ofwat_PC_Interventions!BJ35,IF(Company_PC_inputs!BJ35&lt;&gt;"",Company_PC_inputs!BJ35,""))</f>
        <v/>
      </c>
      <c r="BK35" s="481" t="str">
        <f>IF(Ofwat_PC_Interventions!BK35&lt;&gt;"",Ofwat_PC_Interventions!BK35,IF(Company_PC_inputs!BK35&lt;&gt;"",Company_PC_inputs!BK35,""))</f>
        <v/>
      </c>
      <c r="BL35" s="481" t="str">
        <f>IF(Ofwat_PC_Interventions!BL35&lt;&gt;"",Ofwat_PC_Interventions!BL35,IF(Company_PC_inputs!BL35&lt;&gt;"",Company_PC_inputs!BL35,""))</f>
        <v/>
      </c>
      <c r="BM35" s="481" t="str">
        <f>IF(Ofwat_PC_Interventions!BM35&lt;&gt;"",Ofwat_PC_Interventions!BM35,IF(Company_PC_inputs!BM35&lt;&gt;"",Company_PC_inputs!BM35,""))</f>
        <v/>
      </c>
      <c r="BN35" s="481" t="str">
        <f>IF(Ofwat_PC_Interventions!BN35&lt;&gt;"",Ofwat_PC_Interventions!BN35,IF(Company_PC_inputs!BN35&lt;&gt;"",Company_PC_inputs!BN35,""))</f>
        <v/>
      </c>
      <c r="BO35" s="481" t="str">
        <f>IF(Ofwat_PC_Interventions!BO35&lt;&gt;"",Ofwat_PC_Interventions!BO35,IF(Company_PC_inputs!BO35&lt;&gt;"",Company_PC_inputs!BO35,""))</f>
        <v/>
      </c>
      <c r="BP35" s="481" t="str">
        <f>IF(Ofwat_PC_Interventions!BP35&lt;&gt;"",Ofwat_PC_Interventions!BP35,IF(Company_PC_inputs!BP35&lt;&gt;"",Company_PC_inputs!BP35,""))</f>
        <v/>
      </c>
      <c r="BQ35" s="481" t="str">
        <f>IF(Ofwat_PC_Interventions!BQ35&lt;&gt;"",Ofwat_PC_Interventions!BQ35,IF(Company_PC_inputs!BQ35&lt;&gt;"",Company_PC_inputs!BQ35,""))</f>
        <v/>
      </c>
      <c r="BR35" s="481" t="str">
        <f>IF(Ofwat_PC_Interventions!BR35&lt;&gt;"",Ofwat_PC_Interventions!BR35,IF(Company_PC_inputs!BR35&lt;&gt;"",Company_PC_inputs!BR35,""))</f>
        <v/>
      </c>
      <c r="BS35" s="481" t="str">
        <f>IF(Ofwat_PC_Interventions!BS35&lt;&gt;"",Ofwat_PC_Interventions!BS35,IF(Company_PC_inputs!BS35&lt;&gt;"",Company_PC_inputs!BS35,""))</f>
        <v/>
      </c>
    </row>
    <row r="36" spans="1:71" s="201" customFormat="1" ht="13.8">
      <c r="A36" s="444"/>
      <c r="B36" s="444"/>
      <c r="C36" s="444"/>
      <c r="D36" s="444"/>
      <c r="E36" s="444" t="s">
        <v>1089</v>
      </c>
      <c r="F36" s="444"/>
      <c r="G36" s="444" t="s">
        <v>425</v>
      </c>
      <c r="H36" s="444"/>
      <c r="I36" s="444"/>
      <c r="J36" s="485" t="b">
        <f>IF(Ofwat_PC_Interventions!J36&lt;&gt;"",Ofwat_PC_Interventions!J36,IF(Company_PC_inputs!J36&lt;&gt;"",Company_PC_inputs!J36,""))</f>
        <v>1</v>
      </c>
      <c r="K36" s="485" t="b">
        <f>IF(Ofwat_PC_Interventions!K36&lt;&gt;"",Ofwat_PC_Interventions!K36,IF(Company_PC_inputs!K36&lt;&gt;"",Company_PC_inputs!K36,""))</f>
        <v>1</v>
      </c>
      <c r="L36" s="485" t="b">
        <f>IF(Ofwat_PC_Interventions!L36&lt;&gt;"",Ofwat_PC_Interventions!L36,IF(Company_PC_inputs!L36&lt;&gt;"",Company_PC_inputs!L36,""))</f>
        <v>1</v>
      </c>
      <c r="M36" s="485" t="b">
        <f>IF(Ofwat_PC_Interventions!M36&lt;&gt;"",Ofwat_PC_Interventions!M36,IF(Company_PC_inputs!M36&lt;&gt;"",Company_PC_inputs!M36,""))</f>
        <v>1</v>
      </c>
      <c r="N36" s="485" t="b">
        <f>IF(Ofwat_PC_Interventions!N36&lt;&gt;"",Ofwat_PC_Interventions!N36,IF(Company_PC_inputs!N36&lt;&gt;"",Company_PC_inputs!N36,""))</f>
        <v>1</v>
      </c>
      <c r="O36" s="485" t="b">
        <f>IF(Ofwat_PC_Interventions!O36&lt;&gt;"",Ofwat_PC_Interventions!O36,IF(Company_PC_inputs!O36&lt;&gt;"",Company_PC_inputs!O36,""))</f>
        <v>1</v>
      </c>
      <c r="P36" s="485" t="b">
        <f>IF(Ofwat_PC_Interventions!P36&lt;&gt;"",Ofwat_PC_Interventions!P36,IF(Company_PC_inputs!P36&lt;&gt;"",Company_PC_inputs!P36,""))</f>
        <v>1</v>
      </c>
      <c r="Q36" s="487" t="b">
        <f>IF(Ofwat_PC_Interventions!Q36&lt;&gt;"",Ofwat_PC_Interventions!Q36,IF(Company_PC_inputs!Q36&lt;&gt;"",Company_PC_inputs!Q36,""))</f>
        <v>1</v>
      </c>
      <c r="R36" s="485" t="b">
        <f>IF(Ofwat_PC_Interventions!R36&lt;&gt;"",Ofwat_PC_Interventions!R36,IF(Company_PC_inputs!R36&lt;&gt;"",Company_PC_inputs!R36,""))</f>
        <v>1</v>
      </c>
      <c r="S36" s="485" t="b">
        <f>IF(Ofwat_PC_Interventions!S36&lt;&gt;"",Ofwat_PC_Interventions!S36,IF(Company_PC_inputs!S36&lt;&gt;"",Company_PC_inputs!S36,""))</f>
        <v>1</v>
      </c>
      <c r="T36" s="485" t="b">
        <f>IF(Ofwat_PC_Interventions!T36&lt;&gt;"",Ofwat_PC_Interventions!T36,IF(Company_PC_inputs!T36&lt;&gt;"",Company_PC_inputs!T36,""))</f>
        <v>1</v>
      </c>
      <c r="U36" s="485" t="b">
        <f>IF(Ofwat_PC_Interventions!U36&lt;&gt;"",Ofwat_PC_Interventions!U36,IF(Company_PC_inputs!U36&lt;&gt;"",Company_PC_inputs!U36,""))</f>
        <v>1</v>
      </c>
      <c r="V36" s="485" t="b">
        <f>IF(Ofwat_PC_Interventions!V36&lt;&gt;"",Ofwat_PC_Interventions!V36,IF(Company_PC_inputs!V36&lt;&gt;"",Company_PC_inputs!V36,""))</f>
        <v>1</v>
      </c>
      <c r="W36" s="485" t="b">
        <f>IF(Ofwat_PC_Interventions!W36&lt;&gt;"",Ofwat_PC_Interventions!W36,IF(Company_PC_inputs!W36&lt;&gt;"",Company_PC_inputs!W36,""))</f>
        <v>1</v>
      </c>
      <c r="X36" s="485" t="b">
        <f>IF(Ofwat_PC_Interventions!X36&lt;&gt;"",Ofwat_PC_Interventions!X36,IF(Company_PC_inputs!X36&lt;&gt;"",Company_PC_inputs!X36,""))</f>
        <v>1</v>
      </c>
      <c r="Y36" s="485" t="b">
        <f>IF(Ofwat_PC_Interventions!Y36&lt;&gt;"",Ofwat_PC_Interventions!Y36,IF(Company_PC_inputs!Y36&lt;&gt;"",Company_PC_inputs!Y36,""))</f>
        <v>1</v>
      </c>
      <c r="Z36" s="485" t="b">
        <f>IF(Ofwat_PC_Interventions!Z36&lt;&gt;"",Ofwat_PC_Interventions!Z36,IF(Company_PC_inputs!Z36&lt;&gt;"",Company_PC_inputs!Z36,""))</f>
        <v>1</v>
      </c>
      <c r="AA36" s="485" t="b">
        <f>IF(Ofwat_PC_Interventions!AA36&lt;&gt;"",Ofwat_PC_Interventions!AA36,IF(Company_PC_inputs!AA36&lt;&gt;"",Company_PC_inputs!AA36,""))</f>
        <v>1</v>
      </c>
      <c r="AB36" s="485" t="b">
        <f>IF(Ofwat_PC_Interventions!AB36&lt;&gt;"",Ofwat_PC_Interventions!AB36,IF(Company_PC_inputs!AB36&lt;&gt;"",Company_PC_inputs!AB36,""))</f>
        <v>1</v>
      </c>
      <c r="AC36" s="485" t="b">
        <f>IF(Ofwat_PC_Interventions!AC36&lt;&gt;"",Ofwat_PC_Interventions!AC36,IF(Company_PC_inputs!AC36&lt;&gt;"",Company_PC_inputs!AC36,""))</f>
        <v>1</v>
      </c>
      <c r="AD36" s="485" t="b">
        <f>IF(Ofwat_PC_Interventions!AD36&lt;&gt;"",Ofwat_PC_Interventions!AD36,IF(Company_PC_inputs!AD36&lt;&gt;"",Company_PC_inputs!AD36,""))</f>
        <v>1</v>
      </c>
      <c r="AE36" s="485" t="b">
        <f>IF(Ofwat_PC_Interventions!AE36&lt;&gt;"",Ofwat_PC_Interventions!AE36,IF(Company_PC_inputs!AE36&lt;&gt;"",Company_PC_inputs!AE36,""))</f>
        <v>1</v>
      </c>
      <c r="AF36" s="485" t="b">
        <f>IF(Ofwat_PC_Interventions!AF36&lt;&gt;"",Ofwat_PC_Interventions!AF36,IF(Company_PC_inputs!AF36&lt;&gt;"",Company_PC_inputs!AF36,""))</f>
        <v>1</v>
      </c>
      <c r="AG36" s="485" t="b">
        <f>IF(Ofwat_PC_Interventions!AG36&lt;&gt;"",Ofwat_PC_Interventions!AG36,IF(Company_PC_inputs!AG36&lt;&gt;"",Company_PC_inputs!AG36,""))</f>
        <v>1</v>
      </c>
      <c r="AH36" s="485" t="b">
        <f>IF(Ofwat_PC_Interventions!AH36&lt;&gt;"",Ofwat_PC_Interventions!AH36,IF(Company_PC_inputs!AH36&lt;&gt;"",Company_PC_inputs!AH36,""))</f>
        <v>1</v>
      </c>
      <c r="AI36" s="485" t="b">
        <f>IF(Ofwat_PC_Interventions!AI36&lt;&gt;"",Ofwat_PC_Interventions!AI36,IF(Company_PC_inputs!AI36&lt;&gt;"",Company_PC_inputs!AI36,""))</f>
        <v>1</v>
      </c>
      <c r="AJ36" s="485" t="b">
        <f>IF(Ofwat_PC_Interventions!AJ36&lt;&gt;"",Ofwat_PC_Interventions!AJ36,IF(Company_PC_inputs!AJ36&lt;&gt;"",Company_PC_inputs!AJ36,""))</f>
        <v>1</v>
      </c>
      <c r="AK36" s="487" t="b">
        <f>IF(Ofwat_PC_Interventions!AK36&lt;&gt;"",Ofwat_PC_Interventions!AK36,IF(Company_PC_inputs!AK36&lt;&gt;"",Company_PC_inputs!AK36,""))</f>
        <v>1</v>
      </c>
      <c r="AL36" s="485" t="b">
        <f>IF(Ofwat_PC_Interventions!AL36&lt;&gt;"",Ofwat_PC_Interventions!AL36,IF(Company_PC_inputs!AL36&lt;&gt;"",Company_PC_inputs!AL36,""))</f>
        <v>1</v>
      </c>
      <c r="AM36" s="485" t="b">
        <f>IF(Ofwat_PC_Interventions!AM36&lt;&gt;"",Ofwat_PC_Interventions!AM36,IF(Company_PC_inputs!AM36&lt;&gt;"",Company_PC_inputs!AM36,""))</f>
        <v>1</v>
      </c>
      <c r="AN36" s="485" t="b">
        <f>IF(Ofwat_PC_Interventions!AN36&lt;&gt;"",Ofwat_PC_Interventions!AN36,IF(Company_PC_inputs!AN36&lt;&gt;"",Company_PC_inputs!AN36,""))</f>
        <v>1</v>
      </c>
      <c r="AO36" s="487" t="b">
        <f>IF(Ofwat_PC_Interventions!AO36&lt;&gt;"",Ofwat_PC_Interventions!AO36,IF(Company_PC_inputs!AO36&lt;&gt;"",Company_PC_inputs!AO36,""))</f>
        <v>1</v>
      </c>
      <c r="AP36" s="485" t="b">
        <f>IF(Ofwat_PC_Interventions!AP36&lt;&gt;"",Ofwat_PC_Interventions!AP36,IF(Company_PC_inputs!AP36&lt;&gt;"",Company_PC_inputs!AP36,""))</f>
        <v>1</v>
      </c>
      <c r="AQ36" s="485" t="b">
        <f>IF(Ofwat_PC_Interventions!AQ36&lt;&gt;"",Ofwat_PC_Interventions!AQ36,IF(Company_PC_inputs!AQ36&lt;&gt;"",Company_PC_inputs!AQ36,""))</f>
        <v>1</v>
      </c>
      <c r="AR36" s="485" t="b">
        <f>IF(Ofwat_PC_Interventions!AR36&lt;&gt;"",Ofwat_PC_Interventions!AR36,IF(Company_PC_inputs!AR36&lt;&gt;"",Company_PC_inputs!AR36,""))</f>
        <v>1</v>
      </c>
      <c r="AS36" s="485" t="b">
        <f>IF(Ofwat_PC_Interventions!AS36&lt;&gt;"",Ofwat_PC_Interventions!AS36,IF(Company_PC_inputs!AS36&lt;&gt;"",Company_PC_inputs!AS36,""))</f>
        <v>1</v>
      </c>
      <c r="AT36" s="485" t="b">
        <f>IF(Ofwat_PC_Interventions!AT36&lt;&gt;"",Ofwat_PC_Interventions!AT36,IF(Company_PC_inputs!AT36&lt;&gt;"",Company_PC_inputs!AT36,""))</f>
        <v>1</v>
      </c>
      <c r="AU36" s="485" t="b">
        <f>IF(Ofwat_PC_Interventions!AU36&lt;&gt;"",Ofwat_PC_Interventions!AU36,IF(Company_PC_inputs!AU36&lt;&gt;"",Company_PC_inputs!AU36,""))</f>
        <v>1</v>
      </c>
      <c r="AV36" s="485" t="b">
        <f>IF(Ofwat_PC_Interventions!AV36&lt;&gt;"",Ofwat_PC_Interventions!AV36,IF(Company_PC_inputs!AV36&lt;&gt;"",Company_PC_inputs!AV36,""))</f>
        <v>1</v>
      </c>
      <c r="AW36" s="485" t="b">
        <f>IF(Ofwat_PC_Interventions!AW36&lt;&gt;"",Ofwat_PC_Interventions!AW36,IF(Company_PC_inputs!AW36&lt;&gt;"",Company_PC_inputs!AW36,""))</f>
        <v>1</v>
      </c>
      <c r="AX36" s="485" t="b">
        <f>IF(Ofwat_PC_Interventions!AX36&lt;&gt;"",Ofwat_PC_Interventions!AX36,IF(Company_PC_inputs!AX36&lt;&gt;"",Company_PC_inputs!AX36,""))</f>
        <v>1</v>
      </c>
      <c r="AY36" s="485" t="b">
        <f>IF(Ofwat_PC_Interventions!AY36&lt;&gt;"",Ofwat_PC_Interventions!AY36,IF(Company_PC_inputs!AY36&lt;&gt;"",Company_PC_inputs!AY36,""))</f>
        <v>1</v>
      </c>
      <c r="AZ36" s="485" t="b">
        <f>IF(Ofwat_PC_Interventions!AZ36&lt;&gt;"",Ofwat_PC_Interventions!AZ36,IF(Company_PC_inputs!AZ36&lt;&gt;"",Company_PC_inputs!AZ36,""))</f>
        <v>1</v>
      </c>
      <c r="BA36" s="485" t="b">
        <f>IF(Ofwat_PC_Interventions!BA36&lt;&gt;"",Ofwat_PC_Interventions!BA36,IF(Company_PC_inputs!BA36&lt;&gt;"",Company_PC_inputs!BA36,""))</f>
        <v>1</v>
      </c>
      <c r="BB36" s="485" t="b">
        <f>IF(Ofwat_PC_Interventions!BB36&lt;&gt;"",Ofwat_PC_Interventions!BB36,IF(Company_PC_inputs!BB36&lt;&gt;"",Company_PC_inputs!BB36,""))</f>
        <v>1</v>
      </c>
      <c r="BC36" s="487" t="b">
        <f>IF(Ofwat_PC_Interventions!BC36&lt;&gt;"",Ofwat_PC_Interventions!BC36,IF(Company_PC_inputs!BC36&lt;&gt;"",Company_PC_inputs!BC36,""))</f>
        <v>1</v>
      </c>
      <c r="BD36" s="485" t="b">
        <f>IF(Ofwat_PC_Interventions!BD36&lt;&gt;"",Ofwat_PC_Interventions!BD36,IF(Company_PC_inputs!BD36&lt;&gt;"",Company_PC_inputs!BD36,""))</f>
        <v>0</v>
      </c>
      <c r="BE36" s="485" t="b">
        <f>IF(Ofwat_PC_Interventions!BE36&lt;&gt;"",Ofwat_PC_Interventions!BE36,IF(Company_PC_inputs!BE36&lt;&gt;"",Company_PC_inputs!BE36,""))</f>
        <v>0</v>
      </c>
      <c r="BF36" s="485" t="b">
        <f>IF(Ofwat_PC_Interventions!BF36&lt;&gt;"",Ofwat_PC_Interventions!BF36,IF(Company_PC_inputs!BF36&lt;&gt;"",Company_PC_inputs!BF36,""))</f>
        <v>0</v>
      </c>
      <c r="BG36" s="485" t="b">
        <f>IF(Ofwat_PC_Interventions!BG36&lt;&gt;"",Ofwat_PC_Interventions!BG36,IF(Company_PC_inputs!BG36&lt;&gt;"",Company_PC_inputs!BG36,""))</f>
        <v>0</v>
      </c>
      <c r="BH36" s="485" t="b">
        <f>IF(Ofwat_PC_Interventions!BH36&lt;&gt;"",Ofwat_PC_Interventions!BH36,IF(Company_PC_inputs!BH36&lt;&gt;"",Company_PC_inputs!BH36,""))</f>
        <v>0</v>
      </c>
      <c r="BI36" s="485" t="b">
        <f>IF(Ofwat_PC_Interventions!BI36&lt;&gt;"",Ofwat_PC_Interventions!BI36,IF(Company_PC_inputs!BI36&lt;&gt;"",Company_PC_inputs!BI36,""))</f>
        <v>0</v>
      </c>
      <c r="BJ36" s="485" t="b">
        <f>IF(Ofwat_PC_Interventions!BJ36&lt;&gt;"",Ofwat_PC_Interventions!BJ36,IF(Company_PC_inputs!BJ36&lt;&gt;"",Company_PC_inputs!BJ36,""))</f>
        <v>0</v>
      </c>
      <c r="BK36" s="485" t="b">
        <f>IF(Ofwat_PC_Interventions!BK36&lt;&gt;"",Ofwat_PC_Interventions!BK36,IF(Company_PC_inputs!BK36&lt;&gt;"",Company_PC_inputs!BK36,""))</f>
        <v>0</v>
      </c>
      <c r="BL36" s="485" t="b">
        <f>IF(Ofwat_PC_Interventions!BL36&lt;&gt;"",Ofwat_PC_Interventions!BL36,IF(Company_PC_inputs!BL36&lt;&gt;"",Company_PC_inputs!BL36,""))</f>
        <v>0</v>
      </c>
      <c r="BM36" s="485" t="b">
        <f>IF(Ofwat_PC_Interventions!BM36&lt;&gt;"",Ofwat_PC_Interventions!BM36,IF(Company_PC_inputs!BM36&lt;&gt;"",Company_PC_inputs!BM36,""))</f>
        <v>0</v>
      </c>
      <c r="BN36" s="485" t="b">
        <f>IF(Ofwat_PC_Interventions!BN36&lt;&gt;"",Ofwat_PC_Interventions!BN36,IF(Company_PC_inputs!BN36&lt;&gt;"",Company_PC_inputs!BN36,""))</f>
        <v>0</v>
      </c>
      <c r="BO36" s="485" t="b">
        <f>IF(Ofwat_PC_Interventions!BO36&lt;&gt;"",Ofwat_PC_Interventions!BO36,IF(Company_PC_inputs!BO36&lt;&gt;"",Company_PC_inputs!BO36,""))</f>
        <v>0</v>
      </c>
      <c r="BP36" s="485" t="b">
        <f>IF(Ofwat_PC_Interventions!BP36&lt;&gt;"",Ofwat_PC_Interventions!BP36,IF(Company_PC_inputs!BP36&lt;&gt;"",Company_PC_inputs!BP36,""))</f>
        <v>0</v>
      </c>
      <c r="BQ36" s="485" t="b">
        <f>IF(Ofwat_PC_Interventions!BQ36&lt;&gt;"",Ofwat_PC_Interventions!BQ36,IF(Company_PC_inputs!BQ36&lt;&gt;"",Company_PC_inputs!BQ36,""))</f>
        <v>0</v>
      </c>
      <c r="BR36" s="485" t="b">
        <f>IF(Ofwat_PC_Interventions!BR36&lt;&gt;"",Ofwat_PC_Interventions!BR36,IF(Company_PC_inputs!BR36&lt;&gt;"",Company_PC_inputs!BR36,""))</f>
        <v>0</v>
      </c>
      <c r="BS36" s="485" t="b">
        <f>IF(Ofwat_PC_Interventions!BS36&lt;&gt;"",Ofwat_PC_Interventions!BS36,IF(Company_PC_inputs!BS36&lt;&gt;"",Company_PC_inputs!BS36,""))</f>
        <v>0</v>
      </c>
    </row>
    <row r="37" spans="1:71" s="201" customFormat="1" ht="13.8">
      <c r="A37" s="444"/>
      <c r="B37" s="444"/>
      <c r="C37" s="444"/>
      <c r="D37" s="444"/>
      <c r="E37" s="444"/>
      <c r="F37" s="444"/>
      <c r="G37" s="444"/>
      <c r="H37" s="444"/>
      <c r="I37" s="444"/>
      <c r="J37" s="481" t="str">
        <f>IF(Ofwat_PC_Interventions!J37&lt;&gt;"",Ofwat_PC_Interventions!J37,IF(Company_PC_inputs!J37&lt;&gt;"",Company_PC_inputs!J37,""))</f>
        <v/>
      </c>
      <c r="K37" s="481" t="str">
        <f>IF(Ofwat_PC_Interventions!K37&lt;&gt;"",Ofwat_PC_Interventions!K37,IF(Company_PC_inputs!K37&lt;&gt;"",Company_PC_inputs!K37,""))</f>
        <v/>
      </c>
      <c r="L37" s="481" t="str">
        <f>IF(Ofwat_PC_Interventions!L37&lt;&gt;"",Ofwat_PC_Interventions!L37,IF(Company_PC_inputs!L37&lt;&gt;"",Company_PC_inputs!L37,""))</f>
        <v/>
      </c>
      <c r="M37" s="481" t="str">
        <f>IF(Ofwat_PC_Interventions!M37&lt;&gt;"",Ofwat_PC_Interventions!M37,IF(Company_PC_inputs!M37&lt;&gt;"",Company_PC_inputs!M37,""))</f>
        <v/>
      </c>
      <c r="N37" s="481" t="str">
        <f>IF(Ofwat_PC_Interventions!N37&lt;&gt;"",Ofwat_PC_Interventions!N37,IF(Company_PC_inputs!N37&lt;&gt;"",Company_PC_inputs!N37,""))</f>
        <v/>
      </c>
      <c r="O37" s="481" t="str">
        <f>IF(Ofwat_PC_Interventions!O37&lt;&gt;"",Ofwat_PC_Interventions!O37,IF(Company_PC_inputs!O37&lt;&gt;"",Company_PC_inputs!O37,""))</f>
        <v/>
      </c>
      <c r="P37" s="481" t="str">
        <f>IF(Ofwat_PC_Interventions!P37&lt;&gt;"",Ofwat_PC_Interventions!P37,IF(Company_PC_inputs!P37&lt;&gt;"",Company_PC_inputs!P37,""))</f>
        <v/>
      </c>
      <c r="Q37" s="482" t="str">
        <f>IF(Ofwat_PC_Interventions!Q37&lt;&gt;"",Ofwat_PC_Interventions!Q37,IF(Company_PC_inputs!Q37&lt;&gt;"",Company_PC_inputs!Q37,""))</f>
        <v/>
      </c>
      <c r="R37" s="481" t="str">
        <f>IF(Ofwat_PC_Interventions!R37&lt;&gt;"",Ofwat_PC_Interventions!R37,IF(Company_PC_inputs!R37&lt;&gt;"",Company_PC_inputs!R37,""))</f>
        <v/>
      </c>
      <c r="S37" s="481" t="str">
        <f>IF(Ofwat_PC_Interventions!S37&lt;&gt;"",Ofwat_PC_Interventions!S37,IF(Company_PC_inputs!S37&lt;&gt;"",Company_PC_inputs!S37,""))</f>
        <v/>
      </c>
      <c r="T37" s="481" t="str">
        <f>IF(Ofwat_PC_Interventions!T37&lt;&gt;"",Ofwat_PC_Interventions!T37,IF(Company_PC_inputs!T37&lt;&gt;"",Company_PC_inputs!T37,""))</f>
        <v/>
      </c>
      <c r="U37" s="481" t="str">
        <f>IF(Ofwat_PC_Interventions!U37&lt;&gt;"",Ofwat_PC_Interventions!U37,IF(Company_PC_inputs!U37&lt;&gt;"",Company_PC_inputs!U37,""))</f>
        <v/>
      </c>
      <c r="V37" s="481" t="str">
        <f>IF(Ofwat_PC_Interventions!V37&lt;&gt;"",Ofwat_PC_Interventions!V37,IF(Company_PC_inputs!V37&lt;&gt;"",Company_PC_inputs!V37,""))</f>
        <v/>
      </c>
      <c r="W37" s="481" t="str">
        <f>IF(Ofwat_PC_Interventions!W37&lt;&gt;"",Ofwat_PC_Interventions!W37,IF(Company_PC_inputs!W37&lt;&gt;"",Company_PC_inputs!W37,""))</f>
        <v/>
      </c>
      <c r="X37" s="481" t="str">
        <f>IF(Ofwat_PC_Interventions!X37&lt;&gt;"",Ofwat_PC_Interventions!X37,IF(Company_PC_inputs!X37&lt;&gt;"",Company_PC_inputs!X37,""))</f>
        <v/>
      </c>
      <c r="Y37" s="481" t="str">
        <f>IF(Ofwat_PC_Interventions!Y37&lt;&gt;"",Ofwat_PC_Interventions!Y37,IF(Company_PC_inputs!Y37&lt;&gt;"",Company_PC_inputs!Y37,""))</f>
        <v/>
      </c>
      <c r="Z37" s="481" t="str">
        <f>IF(Ofwat_PC_Interventions!Z37&lt;&gt;"",Ofwat_PC_Interventions!Z37,IF(Company_PC_inputs!Z37&lt;&gt;"",Company_PC_inputs!Z37,""))</f>
        <v/>
      </c>
      <c r="AA37" s="481" t="str">
        <f>IF(Ofwat_PC_Interventions!AA37&lt;&gt;"",Ofwat_PC_Interventions!AA37,IF(Company_PC_inputs!AA37&lt;&gt;"",Company_PC_inputs!AA37,""))</f>
        <v/>
      </c>
      <c r="AB37" s="481" t="str">
        <f>IF(Ofwat_PC_Interventions!AB37&lt;&gt;"",Ofwat_PC_Interventions!AB37,IF(Company_PC_inputs!AB37&lt;&gt;"",Company_PC_inputs!AB37,""))</f>
        <v/>
      </c>
      <c r="AC37" s="481" t="str">
        <f>IF(Ofwat_PC_Interventions!AC37&lt;&gt;"",Ofwat_PC_Interventions!AC37,IF(Company_PC_inputs!AC37&lt;&gt;"",Company_PC_inputs!AC37,""))</f>
        <v/>
      </c>
      <c r="AD37" s="481" t="str">
        <f>IF(Ofwat_PC_Interventions!AD37&lt;&gt;"",Ofwat_PC_Interventions!AD37,IF(Company_PC_inputs!AD37&lt;&gt;"",Company_PC_inputs!AD37,""))</f>
        <v/>
      </c>
      <c r="AE37" s="481" t="str">
        <f>IF(Ofwat_PC_Interventions!AE37&lt;&gt;"",Ofwat_PC_Interventions!AE37,IF(Company_PC_inputs!AE37&lt;&gt;"",Company_PC_inputs!AE37,""))</f>
        <v/>
      </c>
      <c r="AF37" s="481" t="str">
        <f>IF(Ofwat_PC_Interventions!AF37&lt;&gt;"",Ofwat_PC_Interventions!AF37,IF(Company_PC_inputs!AF37&lt;&gt;"",Company_PC_inputs!AF37,""))</f>
        <v/>
      </c>
      <c r="AG37" s="481" t="str">
        <f>IF(Ofwat_PC_Interventions!AG37&lt;&gt;"",Ofwat_PC_Interventions!AG37,IF(Company_PC_inputs!AG37&lt;&gt;"",Company_PC_inputs!AG37,""))</f>
        <v/>
      </c>
      <c r="AH37" s="481" t="str">
        <f>IF(Ofwat_PC_Interventions!AH37&lt;&gt;"",Ofwat_PC_Interventions!AH37,IF(Company_PC_inputs!AH37&lt;&gt;"",Company_PC_inputs!AH37,""))</f>
        <v/>
      </c>
      <c r="AI37" s="481" t="str">
        <f>IF(Ofwat_PC_Interventions!AI37&lt;&gt;"",Ofwat_PC_Interventions!AI37,IF(Company_PC_inputs!AI37&lt;&gt;"",Company_PC_inputs!AI37,""))</f>
        <v/>
      </c>
      <c r="AJ37" s="481" t="str">
        <f>IF(Ofwat_PC_Interventions!AJ37&lt;&gt;"",Ofwat_PC_Interventions!AJ37,IF(Company_PC_inputs!AJ37&lt;&gt;"",Company_PC_inputs!AJ37,""))</f>
        <v/>
      </c>
      <c r="AK37" s="482" t="str">
        <f>IF(Ofwat_PC_Interventions!AK37&lt;&gt;"",Ofwat_PC_Interventions!AK37,IF(Company_PC_inputs!AK37&lt;&gt;"",Company_PC_inputs!AK37,""))</f>
        <v/>
      </c>
      <c r="AL37" s="481" t="str">
        <f>IF(Ofwat_PC_Interventions!AL37&lt;&gt;"",Ofwat_PC_Interventions!AL37,IF(Company_PC_inputs!AL37&lt;&gt;"",Company_PC_inputs!AL37,""))</f>
        <v/>
      </c>
      <c r="AM37" s="481" t="str">
        <f>IF(Ofwat_PC_Interventions!AM37&lt;&gt;"",Ofwat_PC_Interventions!AM37,IF(Company_PC_inputs!AM37&lt;&gt;"",Company_PC_inputs!AM37,""))</f>
        <v/>
      </c>
      <c r="AN37" s="481" t="str">
        <f>IF(Ofwat_PC_Interventions!AN37&lt;&gt;"",Ofwat_PC_Interventions!AN37,IF(Company_PC_inputs!AN37&lt;&gt;"",Company_PC_inputs!AN37,""))</f>
        <v/>
      </c>
      <c r="AO37" s="482" t="str">
        <f>IF(Ofwat_PC_Interventions!AO37&lt;&gt;"",Ofwat_PC_Interventions!AO37,IF(Company_PC_inputs!AO37&lt;&gt;"",Company_PC_inputs!AO37,""))</f>
        <v/>
      </c>
      <c r="AP37" s="481" t="str">
        <f>IF(Ofwat_PC_Interventions!AP37&lt;&gt;"",Ofwat_PC_Interventions!AP37,IF(Company_PC_inputs!AP37&lt;&gt;"",Company_PC_inputs!AP37,""))</f>
        <v/>
      </c>
      <c r="AQ37" s="481" t="str">
        <f>IF(Ofwat_PC_Interventions!AQ37&lt;&gt;"",Ofwat_PC_Interventions!AQ37,IF(Company_PC_inputs!AQ37&lt;&gt;"",Company_PC_inputs!AQ37,""))</f>
        <v/>
      </c>
      <c r="AR37" s="481" t="str">
        <f>IF(Ofwat_PC_Interventions!AR37&lt;&gt;"",Ofwat_PC_Interventions!AR37,IF(Company_PC_inputs!AR37&lt;&gt;"",Company_PC_inputs!AR37,""))</f>
        <v/>
      </c>
      <c r="AS37" s="481" t="str">
        <f>IF(Ofwat_PC_Interventions!AS37&lt;&gt;"",Ofwat_PC_Interventions!AS37,IF(Company_PC_inputs!AS37&lt;&gt;"",Company_PC_inputs!AS37,""))</f>
        <v/>
      </c>
      <c r="AT37" s="481" t="str">
        <f>IF(Ofwat_PC_Interventions!AT37&lt;&gt;"",Ofwat_PC_Interventions!AT37,IF(Company_PC_inputs!AT37&lt;&gt;"",Company_PC_inputs!AT37,""))</f>
        <v/>
      </c>
      <c r="AU37" s="481" t="str">
        <f>IF(Ofwat_PC_Interventions!AU37&lt;&gt;"",Ofwat_PC_Interventions!AU37,IF(Company_PC_inputs!AU37&lt;&gt;"",Company_PC_inputs!AU37,""))</f>
        <v/>
      </c>
      <c r="AV37" s="481" t="str">
        <f>IF(Ofwat_PC_Interventions!AV37&lt;&gt;"",Ofwat_PC_Interventions!AV37,IF(Company_PC_inputs!AV37&lt;&gt;"",Company_PC_inputs!AV37,""))</f>
        <v/>
      </c>
      <c r="AW37" s="481" t="str">
        <f>IF(Ofwat_PC_Interventions!AW37&lt;&gt;"",Ofwat_PC_Interventions!AW37,IF(Company_PC_inputs!AW37&lt;&gt;"",Company_PC_inputs!AW37,""))</f>
        <v/>
      </c>
      <c r="AX37" s="481" t="str">
        <f>IF(Ofwat_PC_Interventions!AX37&lt;&gt;"",Ofwat_PC_Interventions!AX37,IF(Company_PC_inputs!AX37&lt;&gt;"",Company_PC_inputs!AX37,""))</f>
        <v/>
      </c>
      <c r="AY37" s="481" t="str">
        <f>IF(Ofwat_PC_Interventions!AY37&lt;&gt;"",Ofwat_PC_Interventions!AY37,IF(Company_PC_inputs!AY37&lt;&gt;"",Company_PC_inputs!AY37,""))</f>
        <v/>
      </c>
      <c r="AZ37" s="481" t="str">
        <f>IF(Ofwat_PC_Interventions!AZ37&lt;&gt;"",Ofwat_PC_Interventions!AZ37,IF(Company_PC_inputs!AZ37&lt;&gt;"",Company_PC_inputs!AZ37,""))</f>
        <v/>
      </c>
      <c r="BA37" s="481" t="str">
        <f>IF(Ofwat_PC_Interventions!BA37&lt;&gt;"",Ofwat_PC_Interventions!BA37,IF(Company_PC_inputs!BA37&lt;&gt;"",Company_PC_inputs!BA37,""))</f>
        <v/>
      </c>
      <c r="BB37" s="481" t="str">
        <f>IF(Ofwat_PC_Interventions!BB37&lt;&gt;"",Ofwat_PC_Interventions!BB37,IF(Company_PC_inputs!BB37&lt;&gt;"",Company_PC_inputs!BB37,""))</f>
        <v/>
      </c>
      <c r="BC37" s="482" t="str">
        <f>IF(Ofwat_PC_Interventions!BC37&lt;&gt;"",Ofwat_PC_Interventions!BC37,IF(Company_PC_inputs!BC37&lt;&gt;"",Company_PC_inputs!BC37,""))</f>
        <v/>
      </c>
      <c r="BD37" s="481" t="str">
        <f>IF(Ofwat_PC_Interventions!BD37&lt;&gt;"",Ofwat_PC_Interventions!BD37,IF(Company_PC_inputs!BD37&lt;&gt;"",Company_PC_inputs!BD37,""))</f>
        <v/>
      </c>
      <c r="BE37" s="481" t="str">
        <f>IF(Ofwat_PC_Interventions!BE37&lt;&gt;"",Ofwat_PC_Interventions!BE37,IF(Company_PC_inputs!BE37&lt;&gt;"",Company_PC_inputs!BE37,""))</f>
        <v/>
      </c>
      <c r="BF37" s="481" t="str">
        <f>IF(Ofwat_PC_Interventions!BF37&lt;&gt;"",Ofwat_PC_Interventions!BF37,IF(Company_PC_inputs!BF37&lt;&gt;"",Company_PC_inputs!BF37,""))</f>
        <v/>
      </c>
      <c r="BG37" s="481" t="str">
        <f>IF(Ofwat_PC_Interventions!BG37&lt;&gt;"",Ofwat_PC_Interventions!BG37,IF(Company_PC_inputs!BG37&lt;&gt;"",Company_PC_inputs!BG37,""))</f>
        <v/>
      </c>
      <c r="BH37" s="481" t="str">
        <f>IF(Ofwat_PC_Interventions!BH37&lt;&gt;"",Ofwat_PC_Interventions!BH37,IF(Company_PC_inputs!BH37&lt;&gt;"",Company_PC_inputs!BH37,""))</f>
        <v/>
      </c>
      <c r="BI37" s="481" t="str">
        <f>IF(Ofwat_PC_Interventions!BI37&lt;&gt;"",Ofwat_PC_Interventions!BI37,IF(Company_PC_inputs!BI37&lt;&gt;"",Company_PC_inputs!BI37,""))</f>
        <v/>
      </c>
      <c r="BJ37" s="481" t="str">
        <f>IF(Ofwat_PC_Interventions!BJ37&lt;&gt;"",Ofwat_PC_Interventions!BJ37,IF(Company_PC_inputs!BJ37&lt;&gt;"",Company_PC_inputs!BJ37,""))</f>
        <v/>
      </c>
      <c r="BK37" s="481" t="str">
        <f>IF(Ofwat_PC_Interventions!BK37&lt;&gt;"",Ofwat_PC_Interventions!BK37,IF(Company_PC_inputs!BK37&lt;&gt;"",Company_PC_inputs!BK37,""))</f>
        <v/>
      </c>
      <c r="BL37" s="481" t="str">
        <f>IF(Ofwat_PC_Interventions!BL37&lt;&gt;"",Ofwat_PC_Interventions!BL37,IF(Company_PC_inputs!BL37&lt;&gt;"",Company_PC_inputs!BL37,""))</f>
        <v/>
      </c>
      <c r="BM37" s="481" t="str">
        <f>IF(Ofwat_PC_Interventions!BM37&lt;&gt;"",Ofwat_PC_Interventions!BM37,IF(Company_PC_inputs!BM37&lt;&gt;"",Company_PC_inputs!BM37,""))</f>
        <v/>
      </c>
      <c r="BN37" s="481" t="str">
        <f>IF(Ofwat_PC_Interventions!BN37&lt;&gt;"",Ofwat_PC_Interventions!BN37,IF(Company_PC_inputs!BN37&lt;&gt;"",Company_PC_inputs!BN37,""))</f>
        <v/>
      </c>
      <c r="BO37" s="481" t="str">
        <f>IF(Ofwat_PC_Interventions!BO37&lt;&gt;"",Ofwat_PC_Interventions!BO37,IF(Company_PC_inputs!BO37&lt;&gt;"",Company_PC_inputs!BO37,""))</f>
        <v/>
      </c>
      <c r="BP37" s="481" t="str">
        <f>IF(Ofwat_PC_Interventions!BP37&lt;&gt;"",Ofwat_PC_Interventions!BP37,IF(Company_PC_inputs!BP37&lt;&gt;"",Company_PC_inputs!BP37,""))</f>
        <v/>
      </c>
      <c r="BQ37" s="481" t="str">
        <f>IF(Ofwat_PC_Interventions!BQ37&lt;&gt;"",Ofwat_PC_Interventions!BQ37,IF(Company_PC_inputs!BQ37&lt;&gt;"",Company_PC_inputs!BQ37,""))</f>
        <v/>
      </c>
      <c r="BR37" s="481" t="str">
        <f>IF(Ofwat_PC_Interventions!BR37&lt;&gt;"",Ofwat_PC_Interventions!BR37,IF(Company_PC_inputs!BR37&lt;&gt;"",Company_PC_inputs!BR37,""))</f>
        <v/>
      </c>
      <c r="BS37" s="481" t="str">
        <f>IF(Ofwat_PC_Interventions!BS37&lt;&gt;"",Ofwat_PC_Interventions!BS37,IF(Company_PC_inputs!BS37&lt;&gt;"",Company_PC_inputs!BS37,""))</f>
        <v/>
      </c>
    </row>
    <row r="38" spans="1:71" s="201" customFormat="1" ht="13.8">
      <c r="A38" s="444"/>
      <c r="B38" s="444"/>
      <c r="C38" s="444"/>
      <c r="D38" s="444"/>
      <c r="E38" s="444" t="s">
        <v>1090</v>
      </c>
      <c r="F38" s="444"/>
      <c r="G38" s="444" t="s">
        <v>1091</v>
      </c>
      <c r="H38" s="444"/>
      <c r="I38" s="444"/>
      <c r="J38" s="485" t="str">
        <f>IF(Ofwat_PC_Interventions!J38&lt;&gt;"",Ofwat_PC_Interventions!J38,IF(Company_PC_inputs!J38&lt;&gt;"",Company_PC_inputs!J38,""))</f>
        <v>Down</v>
      </c>
      <c r="K38" s="485" t="str">
        <f>IF(Ofwat_PC_Interventions!K38&lt;&gt;"",Ofwat_PC_Interventions!K38,IF(Company_PC_inputs!K38&lt;&gt;"",Company_PC_inputs!K38,""))</f>
        <v>Down</v>
      </c>
      <c r="L38" s="485" t="str">
        <f>IF(Ofwat_PC_Interventions!L38&lt;&gt;"",Ofwat_PC_Interventions!L38,IF(Company_PC_inputs!L38&lt;&gt;"",Company_PC_inputs!L38,""))</f>
        <v>Up</v>
      </c>
      <c r="M38" s="485" t="str">
        <f>IF(Ofwat_PC_Interventions!M38&lt;&gt;"",Ofwat_PC_Interventions!M38,IF(Company_PC_inputs!M38&lt;&gt;"",Company_PC_inputs!M38,""))</f>
        <v>Up</v>
      </c>
      <c r="N38" s="485" t="str">
        <f>IF(Ofwat_PC_Interventions!N38&lt;&gt;"",Ofwat_PC_Interventions!N38,IF(Company_PC_inputs!N38&lt;&gt;"",Company_PC_inputs!N38,""))</f>
        <v>Up</v>
      </c>
      <c r="O38" s="485" t="str">
        <f>IF(Ofwat_PC_Interventions!O38&lt;&gt;"",Ofwat_PC_Interventions!O38,IF(Company_PC_inputs!O38&lt;&gt;"",Company_PC_inputs!O38,""))</f>
        <v>Up</v>
      </c>
      <c r="P38" s="485" t="str">
        <f>IF(Ofwat_PC_Interventions!P38&lt;&gt;"",Ofwat_PC_Interventions!P38,IF(Company_PC_inputs!P38&lt;&gt;"",Company_PC_inputs!P38,""))</f>
        <v>Down</v>
      </c>
      <c r="Q38" s="487" t="str">
        <f>IF(Ofwat_PC_Interventions!Q38&lt;&gt;"",Ofwat_PC_Interventions!Q38,IF(Company_PC_inputs!Q38&lt;&gt;"",Company_PC_inputs!Q38,""))</f>
        <v>Down</v>
      </c>
      <c r="R38" s="485" t="str">
        <f>IF(Ofwat_PC_Interventions!R38&lt;&gt;"",Ofwat_PC_Interventions!R38,IF(Company_PC_inputs!R38&lt;&gt;"",Company_PC_inputs!R38,""))</f>
        <v>Up</v>
      </c>
      <c r="S38" s="485" t="str">
        <f>IF(Ofwat_PC_Interventions!S38&lt;&gt;"",Ofwat_PC_Interventions!S38,IF(Company_PC_inputs!S38&lt;&gt;"",Company_PC_inputs!S38,""))</f>
        <v>Up</v>
      </c>
      <c r="T38" s="485" t="str">
        <f>IF(Ofwat_PC_Interventions!T38&lt;&gt;"",Ofwat_PC_Interventions!T38,IF(Company_PC_inputs!T38&lt;&gt;"",Company_PC_inputs!T38,""))</f>
        <v>Up</v>
      </c>
      <c r="U38" s="485" t="str">
        <f>IF(Ofwat_PC_Interventions!U38&lt;&gt;"",Ofwat_PC_Interventions!U38,IF(Company_PC_inputs!U38&lt;&gt;"",Company_PC_inputs!U38,""))</f>
        <v>Down</v>
      </c>
      <c r="V38" s="485" t="str">
        <f>IF(Ofwat_PC_Interventions!V38&lt;&gt;"",Ofwat_PC_Interventions!V38,IF(Company_PC_inputs!V38&lt;&gt;"",Company_PC_inputs!V38,""))</f>
        <v>Up</v>
      </c>
      <c r="W38" s="485" t="str">
        <f>IF(Ofwat_PC_Interventions!W38&lt;&gt;"",Ofwat_PC_Interventions!W38,IF(Company_PC_inputs!W38&lt;&gt;"",Company_PC_inputs!W38,""))</f>
        <v>Down</v>
      </c>
      <c r="X38" s="485" t="str">
        <f>IF(Ofwat_PC_Interventions!X38&lt;&gt;"",Ofwat_PC_Interventions!X38,IF(Company_PC_inputs!X38&lt;&gt;"",Company_PC_inputs!X38,""))</f>
        <v>Down</v>
      </c>
      <c r="Y38" s="485" t="str">
        <f>IF(Ofwat_PC_Interventions!Y38&lt;&gt;"",Ofwat_PC_Interventions!Y38,IF(Company_PC_inputs!Y38&lt;&gt;"",Company_PC_inputs!Y38,""))</f>
        <v>Up</v>
      </c>
      <c r="Z38" s="485" t="str">
        <f>IF(Ofwat_PC_Interventions!Z38&lt;&gt;"",Ofwat_PC_Interventions!Z38,IF(Company_PC_inputs!Z38&lt;&gt;"",Company_PC_inputs!Z38,""))</f>
        <v>Up</v>
      </c>
      <c r="AA38" s="485" t="str">
        <f>IF(Ofwat_PC_Interventions!AA38&lt;&gt;"",Ofwat_PC_Interventions!AA38,IF(Company_PC_inputs!AA38&lt;&gt;"",Company_PC_inputs!AA38,""))</f>
        <v/>
      </c>
      <c r="AB38" s="485" t="str">
        <f>IF(Ofwat_PC_Interventions!AB38&lt;&gt;"",Ofwat_PC_Interventions!AB38,IF(Company_PC_inputs!AB38&lt;&gt;"",Company_PC_inputs!AB38,""))</f>
        <v/>
      </c>
      <c r="AC38" s="485" t="str">
        <f>IF(Ofwat_PC_Interventions!AC38&lt;&gt;"",Ofwat_PC_Interventions!AC38,IF(Company_PC_inputs!AC38&lt;&gt;"",Company_PC_inputs!AC38,""))</f>
        <v/>
      </c>
      <c r="AD38" s="485" t="str">
        <f>IF(Ofwat_PC_Interventions!AD38&lt;&gt;"",Ofwat_PC_Interventions!AD38,IF(Company_PC_inputs!AD38&lt;&gt;"",Company_PC_inputs!AD38,""))</f>
        <v/>
      </c>
      <c r="AE38" s="485" t="str">
        <f>IF(Ofwat_PC_Interventions!AE38&lt;&gt;"",Ofwat_PC_Interventions!AE38,IF(Company_PC_inputs!AE38&lt;&gt;"",Company_PC_inputs!AE38,""))</f>
        <v/>
      </c>
      <c r="AF38" s="485" t="str">
        <f>IF(Ofwat_PC_Interventions!AF38&lt;&gt;"",Ofwat_PC_Interventions!AF38,IF(Company_PC_inputs!AF38&lt;&gt;"",Company_PC_inputs!AF38,""))</f>
        <v/>
      </c>
      <c r="AG38" s="485" t="str">
        <f>IF(Ofwat_PC_Interventions!AG38&lt;&gt;"",Ofwat_PC_Interventions!AG38,IF(Company_PC_inputs!AG38&lt;&gt;"",Company_PC_inputs!AG38,""))</f>
        <v/>
      </c>
      <c r="AH38" s="485" t="str">
        <f>IF(Ofwat_PC_Interventions!AH38&lt;&gt;"",Ofwat_PC_Interventions!AH38,IF(Company_PC_inputs!AH38&lt;&gt;"",Company_PC_inputs!AH38,""))</f>
        <v/>
      </c>
      <c r="AI38" s="485" t="str">
        <f>IF(Ofwat_PC_Interventions!AI38&lt;&gt;"",Ofwat_PC_Interventions!AI38,IF(Company_PC_inputs!AI38&lt;&gt;"",Company_PC_inputs!AI38,""))</f>
        <v/>
      </c>
      <c r="AJ38" s="485" t="str">
        <f>IF(Ofwat_PC_Interventions!AJ38&lt;&gt;"",Ofwat_PC_Interventions!AJ38,IF(Company_PC_inputs!AJ38&lt;&gt;"",Company_PC_inputs!AJ38,""))</f>
        <v/>
      </c>
      <c r="AK38" s="487" t="str">
        <f>IF(Ofwat_PC_Interventions!AK38&lt;&gt;"",Ofwat_PC_Interventions!AK38,IF(Company_PC_inputs!AK38&lt;&gt;"",Company_PC_inputs!AK38,""))</f>
        <v/>
      </c>
      <c r="AL38" s="485" t="str">
        <f>IF(Ofwat_PC_Interventions!AL38&lt;&gt;"",Ofwat_PC_Interventions!AL38,IF(Company_PC_inputs!AL38&lt;&gt;"",Company_PC_inputs!AL38,""))</f>
        <v/>
      </c>
      <c r="AM38" s="485" t="str">
        <f>IF(Ofwat_PC_Interventions!AM38&lt;&gt;"",Ofwat_PC_Interventions!AM38,IF(Company_PC_inputs!AM38&lt;&gt;"",Company_PC_inputs!AM38,""))</f>
        <v/>
      </c>
      <c r="AN38" s="485" t="str">
        <f>IF(Ofwat_PC_Interventions!AN38&lt;&gt;"",Ofwat_PC_Interventions!AN38,IF(Company_PC_inputs!AN38&lt;&gt;"",Company_PC_inputs!AN38,""))</f>
        <v/>
      </c>
      <c r="AO38" s="487" t="str">
        <f>IF(Ofwat_PC_Interventions!AO38&lt;&gt;"",Ofwat_PC_Interventions!AO38,IF(Company_PC_inputs!AO38&lt;&gt;"",Company_PC_inputs!AO38,""))</f>
        <v/>
      </c>
      <c r="AP38" s="485" t="str">
        <f>IF(Ofwat_PC_Interventions!AP38&lt;&gt;"",Ofwat_PC_Interventions!AP38,IF(Company_PC_inputs!AP38&lt;&gt;"",Company_PC_inputs!AP38,""))</f>
        <v/>
      </c>
      <c r="AQ38" s="485" t="str">
        <f>IF(Ofwat_PC_Interventions!AQ38&lt;&gt;"",Ofwat_PC_Interventions!AQ38,IF(Company_PC_inputs!AQ38&lt;&gt;"",Company_PC_inputs!AQ38,""))</f>
        <v/>
      </c>
      <c r="AR38" s="485" t="str">
        <f>IF(Ofwat_PC_Interventions!AR38&lt;&gt;"",Ofwat_PC_Interventions!AR38,IF(Company_PC_inputs!AR38&lt;&gt;"",Company_PC_inputs!AR38,""))</f>
        <v/>
      </c>
      <c r="AS38" s="485" t="str">
        <f>IF(Ofwat_PC_Interventions!AS38&lt;&gt;"",Ofwat_PC_Interventions!AS38,IF(Company_PC_inputs!AS38&lt;&gt;"",Company_PC_inputs!AS38,""))</f>
        <v/>
      </c>
      <c r="AT38" s="485" t="str">
        <f>IF(Ofwat_PC_Interventions!AT38&lt;&gt;"",Ofwat_PC_Interventions!AT38,IF(Company_PC_inputs!AT38&lt;&gt;"",Company_PC_inputs!AT38,""))</f>
        <v/>
      </c>
      <c r="AU38" s="485" t="str">
        <f>IF(Ofwat_PC_Interventions!AU38&lt;&gt;"",Ofwat_PC_Interventions!AU38,IF(Company_PC_inputs!AU38&lt;&gt;"",Company_PC_inputs!AU38,""))</f>
        <v/>
      </c>
      <c r="AV38" s="485" t="str">
        <f>IF(Ofwat_PC_Interventions!AV38&lt;&gt;"",Ofwat_PC_Interventions!AV38,IF(Company_PC_inputs!AV38&lt;&gt;"",Company_PC_inputs!AV38,""))</f>
        <v/>
      </c>
      <c r="AW38" s="485" t="str">
        <f>IF(Ofwat_PC_Interventions!AW38&lt;&gt;"",Ofwat_PC_Interventions!AW38,IF(Company_PC_inputs!AW38&lt;&gt;"",Company_PC_inputs!AW38,""))</f>
        <v/>
      </c>
      <c r="AX38" s="485" t="str">
        <f>IF(Ofwat_PC_Interventions!AX38&lt;&gt;"",Ofwat_PC_Interventions!AX38,IF(Company_PC_inputs!AX38&lt;&gt;"",Company_PC_inputs!AX38,""))</f>
        <v/>
      </c>
      <c r="AY38" s="485" t="str">
        <f>IF(Ofwat_PC_Interventions!AY38&lt;&gt;"",Ofwat_PC_Interventions!AY38,IF(Company_PC_inputs!AY38&lt;&gt;"",Company_PC_inputs!AY38,""))</f>
        <v/>
      </c>
      <c r="AZ38" s="485" t="str">
        <f>IF(Ofwat_PC_Interventions!AZ38&lt;&gt;"",Ofwat_PC_Interventions!AZ38,IF(Company_PC_inputs!AZ38&lt;&gt;"",Company_PC_inputs!AZ38,""))</f>
        <v/>
      </c>
      <c r="BA38" s="485" t="str">
        <f>IF(Ofwat_PC_Interventions!BA38&lt;&gt;"",Ofwat_PC_Interventions!BA38,IF(Company_PC_inputs!BA38&lt;&gt;"",Company_PC_inputs!BA38,""))</f>
        <v/>
      </c>
      <c r="BB38" s="485" t="str">
        <f>IF(Ofwat_PC_Interventions!BB38&lt;&gt;"",Ofwat_PC_Interventions!BB38,IF(Company_PC_inputs!BB38&lt;&gt;"",Company_PC_inputs!BB38,""))</f>
        <v/>
      </c>
      <c r="BC38" s="487" t="str">
        <f>IF(Ofwat_PC_Interventions!BC38&lt;&gt;"",Ofwat_PC_Interventions!BC38,IF(Company_PC_inputs!BC38&lt;&gt;"",Company_PC_inputs!BC38,""))</f>
        <v/>
      </c>
      <c r="BD38" s="485" t="str">
        <f>IF(Ofwat_PC_Interventions!BD38&lt;&gt;"",Ofwat_PC_Interventions!BD38,IF(Company_PC_inputs!BD38&lt;&gt;"",Company_PC_inputs!BD38,""))</f>
        <v/>
      </c>
      <c r="BE38" s="485" t="str">
        <f>IF(Ofwat_PC_Interventions!BE38&lt;&gt;"",Ofwat_PC_Interventions!BE38,IF(Company_PC_inputs!BE38&lt;&gt;"",Company_PC_inputs!BE38,""))</f>
        <v/>
      </c>
      <c r="BF38" s="485" t="str">
        <f>IF(Ofwat_PC_Interventions!BF38&lt;&gt;"",Ofwat_PC_Interventions!BF38,IF(Company_PC_inputs!BF38&lt;&gt;"",Company_PC_inputs!BF38,""))</f>
        <v/>
      </c>
      <c r="BG38" s="485" t="str">
        <f>IF(Ofwat_PC_Interventions!BG38&lt;&gt;"",Ofwat_PC_Interventions!BG38,IF(Company_PC_inputs!BG38&lt;&gt;"",Company_PC_inputs!BG38,""))</f>
        <v/>
      </c>
      <c r="BH38" s="485" t="str">
        <f>IF(Ofwat_PC_Interventions!BH38&lt;&gt;"",Ofwat_PC_Interventions!BH38,IF(Company_PC_inputs!BH38&lt;&gt;"",Company_PC_inputs!BH38,""))</f>
        <v/>
      </c>
      <c r="BI38" s="485" t="str">
        <f>IF(Ofwat_PC_Interventions!BI38&lt;&gt;"",Ofwat_PC_Interventions!BI38,IF(Company_PC_inputs!BI38&lt;&gt;"",Company_PC_inputs!BI38,""))</f>
        <v/>
      </c>
      <c r="BJ38" s="485" t="str">
        <f>IF(Ofwat_PC_Interventions!BJ38&lt;&gt;"",Ofwat_PC_Interventions!BJ38,IF(Company_PC_inputs!BJ38&lt;&gt;"",Company_PC_inputs!BJ38,""))</f>
        <v/>
      </c>
      <c r="BK38" s="485" t="str">
        <f>IF(Ofwat_PC_Interventions!BK38&lt;&gt;"",Ofwat_PC_Interventions!BK38,IF(Company_PC_inputs!BK38&lt;&gt;"",Company_PC_inputs!BK38,""))</f>
        <v/>
      </c>
      <c r="BL38" s="485" t="str">
        <f>IF(Ofwat_PC_Interventions!BL38&lt;&gt;"",Ofwat_PC_Interventions!BL38,IF(Company_PC_inputs!BL38&lt;&gt;"",Company_PC_inputs!BL38,""))</f>
        <v/>
      </c>
      <c r="BM38" s="485" t="str">
        <f>IF(Ofwat_PC_Interventions!BM38&lt;&gt;"",Ofwat_PC_Interventions!BM38,IF(Company_PC_inputs!BM38&lt;&gt;"",Company_PC_inputs!BM38,""))</f>
        <v/>
      </c>
      <c r="BN38" s="485" t="str">
        <f>IF(Ofwat_PC_Interventions!BN38&lt;&gt;"",Ofwat_PC_Interventions!BN38,IF(Company_PC_inputs!BN38&lt;&gt;"",Company_PC_inputs!BN38,""))</f>
        <v/>
      </c>
      <c r="BO38" s="485" t="str">
        <f>IF(Ofwat_PC_Interventions!BO38&lt;&gt;"",Ofwat_PC_Interventions!BO38,IF(Company_PC_inputs!BO38&lt;&gt;"",Company_PC_inputs!BO38,""))</f>
        <v/>
      </c>
      <c r="BP38" s="485" t="str">
        <f>IF(Ofwat_PC_Interventions!BP38&lt;&gt;"",Ofwat_PC_Interventions!BP38,IF(Company_PC_inputs!BP38&lt;&gt;"",Company_PC_inputs!BP38,""))</f>
        <v/>
      </c>
      <c r="BQ38" s="485" t="str">
        <f>IF(Ofwat_PC_Interventions!BQ38&lt;&gt;"",Ofwat_PC_Interventions!BQ38,IF(Company_PC_inputs!BQ38&lt;&gt;"",Company_PC_inputs!BQ38,""))</f>
        <v/>
      </c>
      <c r="BR38" s="485" t="str">
        <f>IF(Ofwat_PC_Interventions!BR38&lt;&gt;"",Ofwat_PC_Interventions!BR38,IF(Company_PC_inputs!BR38&lt;&gt;"",Company_PC_inputs!BR38,""))</f>
        <v/>
      </c>
      <c r="BS38" s="485" t="str">
        <f>IF(Ofwat_PC_Interventions!BS38&lt;&gt;"",Ofwat_PC_Interventions!BS38,IF(Company_PC_inputs!BS38&lt;&gt;"",Company_PC_inputs!BS38,""))</f>
        <v/>
      </c>
    </row>
    <row r="39" spans="1:71" s="201" customFormat="1" ht="13.8">
      <c r="A39" s="444"/>
      <c r="B39" s="444"/>
      <c r="C39" s="444"/>
      <c r="D39" s="444"/>
      <c r="E39" s="444"/>
      <c r="F39" s="444"/>
      <c r="G39" s="444"/>
      <c r="H39" s="444"/>
      <c r="I39" s="444"/>
      <c r="J39" s="481" t="str">
        <f>IF(Ofwat_PC_Interventions!J39&lt;&gt;"",Ofwat_PC_Interventions!J39,IF(Company_PC_inputs!J39&lt;&gt;"",Company_PC_inputs!J39,""))</f>
        <v/>
      </c>
      <c r="K39" s="481" t="str">
        <f>IF(Ofwat_PC_Interventions!K39&lt;&gt;"",Ofwat_PC_Interventions!K39,IF(Company_PC_inputs!K39&lt;&gt;"",Company_PC_inputs!K39,""))</f>
        <v/>
      </c>
      <c r="L39" s="481" t="str">
        <f>IF(Ofwat_PC_Interventions!L39&lt;&gt;"",Ofwat_PC_Interventions!L39,IF(Company_PC_inputs!L39&lt;&gt;"",Company_PC_inputs!L39,""))</f>
        <v/>
      </c>
      <c r="M39" s="481" t="str">
        <f>IF(Ofwat_PC_Interventions!M39&lt;&gt;"",Ofwat_PC_Interventions!M39,IF(Company_PC_inputs!M39&lt;&gt;"",Company_PC_inputs!M39,""))</f>
        <v/>
      </c>
      <c r="N39" s="481" t="str">
        <f>IF(Ofwat_PC_Interventions!N39&lt;&gt;"",Ofwat_PC_Interventions!N39,IF(Company_PC_inputs!N39&lt;&gt;"",Company_PC_inputs!N39,""))</f>
        <v/>
      </c>
      <c r="O39" s="481" t="str">
        <f>IF(Ofwat_PC_Interventions!O39&lt;&gt;"",Ofwat_PC_Interventions!O39,IF(Company_PC_inputs!O39&lt;&gt;"",Company_PC_inputs!O39,""))</f>
        <v/>
      </c>
      <c r="P39" s="481" t="str">
        <f>IF(Ofwat_PC_Interventions!P39&lt;&gt;"",Ofwat_PC_Interventions!P39,IF(Company_PC_inputs!P39&lt;&gt;"",Company_PC_inputs!P39,""))</f>
        <v/>
      </c>
      <c r="Q39" s="482" t="str">
        <f>IF(Ofwat_PC_Interventions!Q39&lt;&gt;"",Ofwat_PC_Interventions!Q39,IF(Company_PC_inputs!Q39&lt;&gt;"",Company_PC_inputs!Q39,""))</f>
        <v/>
      </c>
      <c r="R39" s="481" t="str">
        <f>IF(Ofwat_PC_Interventions!R39&lt;&gt;"",Ofwat_PC_Interventions!R39,IF(Company_PC_inputs!R39&lt;&gt;"",Company_PC_inputs!R39,""))</f>
        <v/>
      </c>
      <c r="S39" s="481" t="str">
        <f>IF(Ofwat_PC_Interventions!S39&lt;&gt;"",Ofwat_PC_Interventions!S39,IF(Company_PC_inputs!S39&lt;&gt;"",Company_PC_inputs!S39,""))</f>
        <v/>
      </c>
      <c r="T39" s="481" t="str">
        <f>IF(Ofwat_PC_Interventions!T39&lt;&gt;"",Ofwat_PC_Interventions!T39,IF(Company_PC_inputs!T39&lt;&gt;"",Company_PC_inputs!T39,""))</f>
        <v/>
      </c>
      <c r="U39" s="481" t="str">
        <f>IF(Ofwat_PC_Interventions!U39&lt;&gt;"",Ofwat_PC_Interventions!U39,IF(Company_PC_inputs!U39&lt;&gt;"",Company_PC_inputs!U39,""))</f>
        <v/>
      </c>
      <c r="V39" s="481" t="str">
        <f>IF(Ofwat_PC_Interventions!V39&lt;&gt;"",Ofwat_PC_Interventions!V39,IF(Company_PC_inputs!V39&lt;&gt;"",Company_PC_inputs!V39,""))</f>
        <v/>
      </c>
      <c r="W39" s="481" t="str">
        <f>IF(Ofwat_PC_Interventions!W39&lt;&gt;"",Ofwat_PC_Interventions!W39,IF(Company_PC_inputs!W39&lt;&gt;"",Company_PC_inputs!W39,""))</f>
        <v/>
      </c>
      <c r="X39" s="481" t="str">
        <f>IF(Ofwat_PC_Interventions!X39&lt;&gt;"",Ofwat_PC_Interventions!X39,IF(Company_PC_inputs!X39&lt;&gt;"",Company_PC_inputs!X39,""))</f>
        <v/>
      </c>
      <c r="Y39" s="481" t="str">
        <f>IF(Ofwat_PC_Interventions!Y39&lt;&gt;"",Ofwat_PC_Interventions!Y39,IF(Company_PC_inputs!Y39&lt;&gt;"",Company_PC_inputs!Y39,""))</f>
        <v/>
      </c>
      <c r="Z39" s="481" t="str">
        <f>IF(Ofwat_PC_Interventions!Z39&lt;&gt;"",Ofwat_PC_Interventions!Z39,IF(Company_PC_inputs!Z39&lt;&gt;"",Company_PC_inputs!Z39,""))</f>
        <v/>
      </c>
      <c r="AA39" s="481" t="str">
        <f>IF(Ofwat_PC_Interventions!AA39&lt;&gt;"",Ofwat_PC_Interventions!AA39,IF(Company_PC_inputs!AA39&lt;&gt;"",Company_PC_inputs!AA39,""))</f>
        <v/>
      </c>
      <c r="AB39" s="481" t="str">
        <f>IF(Ofwat_PC_Interventions!AB39&lt;&gt;"",Ofwat_PC_Interventions!AB39,IF(Company_PC_inputs!AB39&lt;&gt;"",Company_PC_inputs!AB39,""))</f>
        <v/>
      </c>
      <c r="AC39" s="481" t="str">
        <f>IF(Ofwat_PC_Interventions!AC39&lt;&gt;"",Ofwat_PC_Interventions!AC39,IF(Company_PC_inputs!AC39&lt;&gt;"",Company_PC_inputs!AC39,""))</f>
        <v/>
      </c>
      <c r="AD39" s="481" t="str">
        <f>IF(Ofwat_PC_Interventions!AD39&lt;&gt;"",Ofwat_PC_Interventions!AD39,IF(Company_PC_inputs!AD39&lt;&gt;"",Company_PC_inputs!AD39,""))</f>
        <v/>
      </c>
      <c r="AE39" s="481" t="str">
        <f>IF(Ofwat_PC_Interventions!AE39&lt;&gt;"",Ofwat_PC_Interventions!AE39,IF(Company_PC_inputs!AE39&lt;&gt;"",Company_PC_inputs!AE39,""))</f>
        <v/>
      </c>
      <c r="AF39" s="481" t="str">
        <f>IF(Ofwat_PC_Interventions!AF39&lt;&gt;"",Ofwat_PC_Interventions!AF39,IF(Company_PC_inputs!AF39&lt;&gt;"",Company_PC_inputs!AF39,""))</f>
        <v/>
      </c>
      <c r="AG39" s="481" t="str">
        <f>IF(Ofwat_PC_Interventions!AG39&lt;&gt;"",Ofwat_PC_Interventions!AG39,IF(Company_PC_inputs!AG39&lt;&gt;"",Company_PC_inputs!AG39,""))</f>
        <v/>
      </c>
      <c r="AH39" s="481" t="str">
        <f>IF(Ofwat_PC_Interventions!AH39&lt;&gt;"",Ofwat_PC_Interventions!AH39,IF(Company_PC_inputs!AH39&lt;&gt;"",Company_PC_inputs!AH39,""))</f>
        <v/>
      </c>
      <c r="AI39" s="481" t="str">
        <f>IF(Ofwat_PC_Interventions!AI39&lt;&gt;"",Ofwat_PC_Interventions!AI39,IF(Company_PC_inputs!AI39&lt;&gt;"",Company_PC_inputs!AI39,""))</f>
        <v/>
      </c>
      <c r="AJ39" s="481" t="str">
        <f>IF(Ofwat_PC_Interventions!AJ39&lt;&gt;"",Ofwat_PC_Interventions!AJ39,IF(Company_PC_inputs!AJ39&lt;&gt;"",Company_PC_inputs!AJ39,""))</f>
        <v/>
      </c>
      <c r="AK39" s="482" t="str">
        <f>IF(Ofwat_PC_Interventions!AK39&lt;&gt;"",Ofwat_PC_Interventions!AK39,IF(Company_PC_inputs!AK39&lt;&gt;"",Company_PC_inputs!AK39,""))</f>
        <v/>
      </c>
      <c r="AL39" s="481" t="str">
        <f>IF(Ofwat_PC_Interventions!AL39&lt;&gt;"",Ofwat_PC_Interventions!AL39,IF(Company_PC_inputs!AL39&lt;&gt;"",Company_PC_inputs!AL39,""))</f>
        <v/>
      </c>
      <c r="AM39" s="481" t="str">
        <f>IF(Ofwat_PC_Interventions!AM39&lt;&gt;"",Ofwat_PC_Interventions!AM39,IF(Company_PC_inputs!AM39&lt;&gt;"",Company_PC_inputs!AM39,""))</f>
        <v/>
      </c>
      <c r="AN39" s="481" t="str">
        <f>IF(Ofwat_PC_Interventions!AN39&lt;&gt;"",Ofwat_PC_Interventions!AN39,IF(Company_PC_inputs!AN39&lt;&gt;"",Company_PC_inputs!AN39,""))</f>
        <v/>
      </c>
      <c r="AO39" s="482" t="str">
        <f>IF(Ofwat_PC_Interventions!AO39&lt;&gt;"",Ofwat_PC_Interventions!AO39,IF(Company_PC_inputs!AO39&lt;&gt;"",Company_PC_inputs!AO39,""))</f>
        <v/>
      </c>
      <c r="AP39" s="481" t="str">
        <f>IF(Ofwat_PC_Interventions!AP39&lt;&gt;"",Ofwat_PC_Interventions!AP39,IF(Company_PC_inputs!AP39&lt;&gt;"",Company_PC_inputs!AP39,""))</f>
        <v/>
      </c>
      <c r="AQ39" s="481" t="str">
        <f>IF(Ofwat_PC_Interventions!AQ39&lt;&gt;"",Ofwat_PC_Interventions!AQ39,IF(Company_PC_inputs!AQ39&lt;&gt;"",Company_PC_inputs!AQ39,""))</f>
        <v/>
      </c>
      <c r="AR39" s="481" t="str">
        <f>IF(Ofwat_PC_Interventions!AR39&lt;&gt;"",Ofwat_PC_Interventions!AR39,IF(Company_PC_inputs!AR39&lt;&gt;"",Company_PC_inputs!AR39,""))</f>
        <v/>
      </c>
      <c r="AS39" s="481" t="str">
        <f>IF(Ofwat_PC_Interventions!AS39&lt;&gt;"",Ofwat_PC_Interventions!AS39,IF(Company_PC_inputs!AS39&lt;&gt;"",Company_PC_inputs!AS39,""))</f>
        <v/>
      </c>
      <c r="AT39" s="481" t="str">
        <f>IF(Ofwat_PC_Interventions!AT39&lt;&gt;"",Ofwat_PC_Interventions!AT39,IF(Company_PC_inputs!AT39&lt;&gt;"",Company_PC_inputs!AT39,""))</f>
        <v/>
      </c>
      <c r="AU39" s="481" t="str">
        <f>IF(Ofwat_PC_Interventions!AU39&lt;&gt;"",Ofwat_PC_Interventions!AU39,IF(Company_PC_inputs!AU39&lt;&gt;"",Company_PC_inputs!AU39,""))</f>
        <v/>
      </c>
      <c r="AV39" s="481" t="str">
        <f>IF(Ofwat_PC_Interventions!AV39&lt;&gt;"",Ofwat_PC_Interventions!AV39,IF(Company_PC_inputs!AV39&lt;&gt;"",Company_PC_inputs!AV39,""))</f>
        <v/>
      </c>
      <c r="AW39" s="481" t="str">
        <f>IF(Ofwat_PC_Interventions!AW39&lt;&gt;"",Ofwat_PC_Interventions!AW39,IF(Company_PC_inputs!AW39&lt;&gt;"",Company_PC_inputs!AW39,""))</f>
        <v/>
      </c>
      <c r="AX39" s="481" t="str">
        <f>IF(Ofwat_PC_Interventions!AX39&lt;&gt;"",Ofwat_PC_Interventions!AX39,IF(Company_PC_inputs!AX39&lt;&gt;"",Company_PC_inputs!AX39,""))</f>
        <v/>
      </c>
      <c r="AY39" s="481" t="str">
        <f>IF(Ofwat_PC_Interventions!AY39&lt;&gt;"",Ofwat_PC_Interventions!AY39,IF(Company_PC_inputs!AY39&lt;&gt;"",Company_PC_inputs!AY39,""))</f>
        <v/>
      </c>
      <c r="AZ39" s="481" t="str">
        <f>IF(Ofwat_PC_Interventions!AZ39&lt;&gt;"",Ofwat_PC_Interventions!AZ39,IF(Company_PC_inputs!AZ39&lt;&gt;"",Company_PC_inputs!AZ39,""))</f>
        <v/>
      </c>
      <c r="BA39" s="481" t="str">
        <f>IF(Ofwat_PC_Interventions!BA39&lt;&gt;"",Ofwat_PC_Interventions!BA39,IF(Company_PC_inputs!BA39&lt;&gt;"",Company_PC_inputs!BA39,""))</f>
        <v/>
      </c>
      <c r="BB39" s="481" t="str">
        <f>IF(Ofwat_PC_Interventions!BB39&lt;&gt;"",Ofwat_PC_Interventions!BB39,IF(Company_PC_inputs!BB39&lt;&gt;"",Company_PC_inputs!BB39,""))</f>
        <v/>
      </c>
      <c r="BC39" s="482" t="str">
        <f>IF(Ofwat_PC_Interventions!BC39&lt;&gt;"",Ofwat_PC_Interventions!BC39,IF(Company_PC_inputs!BC39&lt;&gt;"",Company_PC_inputs!BC39,""))</f>
        <v/>
      </c>
      <c r="BD39" s="481" t="str">
        <f>IF(Ofwat_PC_Interventions!BD39&lt;&gt;"",Ofwat_PC_Interventions!BD39,IF(Company_PC_inputs!BD39&lt;&gt;"",Company_PC_inputs!BD39,""))</f>
        <v/>
      </c>
      <c r="BE39" s="481" t="str">
        <f>IF(Ofwat_PC_Interventions!BE39&lt;&gt;"",Ofwat_PC_Interventions!BE39,IF(Company_PC_inputs!BE39&lt;&gt;"",Company_PC_inputs!BE39,""))</f>
        <v/>
      </c>
      <c r="BF39" s="481" t="str">
        <f>IF(Ofwat_PC_Interventions!BF39&lt;&gt;"",Ofwat_PC_Interventions!BF39,IF(Company_PC_inputs!BF39&lt;&gt;"",Company_PC_inputs!BF39,""))</f>
        <v/>
      </c>
      <c r="BG39" s="481" t="str">
        <f>IF(Ofwat_PC_Interventions!BG39&lt;&gt;"",Ofwat_PC_Interventions!BG39,IF(Company_PC_inputs!BG39&lt;&gt;"",Company_PC_inputs!BG39,""))</f>
        <v/>
      </c>
      <c r="BH39" s="481" t="str">
        <f>IF(Ofwat_PC_Interventions!BH39&lt;&gt;"",Ofwat_PC_Interventions!BH39,IF(Company_PC_inputs!BH39&lt;&gt;"",Company_PC_inputs!BH39,""))</f>
        <v/>
      </c>
      <c r="BI39" s="481" t="str">
        <f>IF(Ofwat_PC_Interventions!BI39&lt;&gt;"",Ofwat_PC_Interventions!BI39,IF(Company_PC_inputs!BI39&lt;&gt;"",Company_PC_inputs!BI39,""))</f>
        <v/>
      </c>
      <c r="BJ39" s="481" t="str">
        <f>IF(Ofwat_PC_Interventions!BJ39&lt;&gt;"",Ofwat_PC_Interventions!BJ39,IF(Company_PC_inputs!BJ39&lt;&gt;"",Company_PC_inputs!BJ39,""))</f>
        <v/>
      </c>
      <c r="BK39" s="481" t="str">
        <f>IF(Ofwat_PC_Interventions!BK39&lt;&gt;"",Ofwat_PC_Interventions!BK39,IF(Company_PC_inputs!BK39&lt;&gt;"",Company_PC_inputs!BK39,""))</f>
        <v/>
      </c>
      <c r="BL39" s="481" t="str">
        <f>IF(Ofwat_PC_Interventions!BL39&lt;&gt;"",Ofwat_PC_Interventions!BL39,IF(Company_PC_inputs!BL39&lt;&gt;"",Company_PC_inputs!BL39,""))</f>
        <v/>
      </c>
      <c r="BM39" s="481" t="str">
        <f>IF(Ofwat_PC_Interventions!BM39&lt;&gt;"",Ofwat_PC_Interventions!BM39,IF(Company_PC_inputs!BM39&lt;&gt;"",Company_PC_inputs!BM39,""))</f>
        <v/>
      </c>
      <c r="BN39" s="481" t="str">
        <f>IF(Ofwat_PC_Interventions!BN39&lt;&gt;"",Ofwat_PC_Interventions!BN39,IF(Company_PC_inputs!BN39&lt;&gt;"",Company_PC_inputs!BN39,""))</f>
        <v/>
      </c>
      <c r="BO39" s="481" t="str">
        <f>IF(Ofwat_PC_Interventions!BO39&lt;&gt;"",Ofwat_PC_Interventions!BO39,IF(Company_PC_inputs!BO39&lt;&gt;"",Company_PC_inputs!BO39,""))</f>
        <v/>
      </c>
      <c r="BP39" s="481" t="str">
        <f>IF(Ofwat_PC_Interventions!BP39&lt;&gt;"",Ofwat_PC_Interventions!BP39,IF(Company_PC_inputs!BP39&lt;&gt;"",Company_PC_inputs!BP39,""))</f>
        <v/>
      </c>
      <c r="BQ39" s="481" t="str">
        <f>IF(Ofwat_PC_Interventions!BQ39&lt;&gt;"",Ofwat_PC_Interventions!BQ39,IF(Company_PC_inputs!BQ39&lt;&gt;"",Company_PC_inputs!BQ39,""))</f>
        <v/>
      </c>
      <c r="BR39" s="481" t="str">
        <f>IF(Ofwat_PC_Interventions!BR39&lt;&gt;"",Ofwat_PC_Interventions!BR39,IF(Company_PC_inputs!BR39&lt;&gt;"",Company_PC_inputs!BR39,""))</f>
        <v/>
      </c>
      <c r="BS39" s="481" t="str">
        <f>IF(Ofwat_PC_Interventions!BS39&lt;&gt;"",Ofwat_PC_Interventions!BS39,IF(Company_PC_inputs!BS39&lt;&gt;"",Company_PC_inputs!BS39,""))</f>
        <v/>
      </c>
    </row>
    <row r="40" spans="1:71" s="201" customFormat="1" ht="13.8">
      <c r="A40" s="444"/>
      <c r="B40" s="444"/>
      <c r="C40" s="444"/>
      <c r="D40" s="444"/>
      <c r="E40" s="444" t="s">
        <v>132</v>
      </c>
      <c r="F40" s="444"/>
      <c r="G40" s="444" t="s">
        <v>410</v>
      </c>
      <c r="H40" s="444"/>
      <c r="I40" s="444"/>
      <c r="J40" s="485">
        <f>IF(Ofwat_PC_Interventions!J40&lt;&gt;"",Ofwat_PC_Interventions!J40,IF(Company_PC_inputs!J40&lt;&gt;"",Company_PC_inputs!J40,""))</f>
        <v>2</v>
      </c>
      <c r="K40" s="485">
        <f>IF(Ofwat_PC_Interventions!K40&lt;&gt;"",Ofwat_PC_Interventions!K40,IF(Company_PC_inputs!K40&lt;&gt;"",Company_PC_inputs!K40,""))</f>
        <v>0</v>
      </c>
      <c r="L40" s="485">
        <f>IF(Ofwat_PC_Interventions!L40&lt;&gt;"",Ofwat_PC_Interventions!L40,IF(Company_PC_inputs!L40&lt;&gt;"",Company_PC_inputs!L40,""))</f>
        <v>1</v>
      </c>
      <c r="M40" s="485">
        <f>IF(Ofwat_PC_Interventions!M40&lt;&gt;"",Ofwat_PC_Interventions!M40,IF(Company_PC_inputs!M40&lt;&gt;"",Company_PC_inputs!M40,""))</f>
        <v>1</v>
      </c>
      <c r="N40" s="485">
        <f>IF(Ofwat_PC_Interventions!N40&lt;&gt;"",Ofwat_PC_Interventions!N40,IF(Company_PC_inputs!N40&lt;&gt;"",Company_PC_inputs!N40,""))</f>
        <v>1</v>
      </c>
      <c r="O40" s="485">
        <f>IF(Ofwat_PC_Interventions!O40&lt;&gt;"",Ofwat_PC_Interventions!O40,IF(Company_PC_inputs!O40&lt;&gt;"",Company_PC_inputs!O40,""))</f>
        <v>1</v>
      </c>
      <c r="P40" s="485">
        <f>IF(Ofwat_PC_Interventions!P40&lt;&gt;"",Ofwat_PC_Interventions!P40,IF(Company_PC_inputs!P40&lt;&gt;"",Company_PC_inputs!P40,""))</f>
        <v>1</v>
      </c>
      <c r="Q40" s="487">
        <f>IF(Ofwat_PC_Interventions!Q40&lt;&gt;"",Ofwat_PC_Interventions!Q40,IF(Company_PC_inputs!Q40&lt;&gt;"",Company_PC_inputs!Q40,""))</f>
        <v>2</v>
      </c>
      <c r="R40" s="485">
        <f>IF(Ofwat_PC_Interventions!R40&lt;&gt;"",Ofwat_PC_Interventions!R40,IF(Company_PC_inputs!R40&lt;&gt;"",Company_PC_inputs!R40,""))</f>
        <v>0</v>
      </c>
      <c r="S40" s="485">
        <f>IF(Ofwat_PC_Interventions!S40&lt;&gt;"",Ofwat_PC_Interventions!S40,IF(Company_PC_inputs!S40&lt;&gt;"",Company_PC_inputs!S40,""))</f>
        <v>1</v>
      </c>
      <c r="T40" s="485">
        <f>IF(Ofwat_PC_Interventions!T40&lt;&gt;"",Ofwat_PC_Interventions!T40,IF(Company_PC_inputs!T40&lt;&gt;"",Company_PC_inputs!T40,""))</f>
        <v>0</v>
      </c>
      <c r="U40" s="485">
        <f>IF(Ofwat_PC_Interventions!U40&lt;&gt;"",Ofwat_PC_Interventions!U40,IF(Company_PC_inputs!U40&lt;&gt;"",Company_PC_inputs!U40,""))</f>
        <v>2</v>
      </c>
      <c r="V40" s="485">
        <f>IF(Ofwat_PC_Interventions!V40&lt;&gt;"",Ofwat_PC_Interventions!V40,IF(Company_PC_inputs!V40&lt;&gt;"",Company_PC_inputs!V40,""))</f>
        <v>1</v>
      </c>
      <c r="W40" s="485">
        <f>IF(Ofwat_PC_Interventions!W40&lt;&gt;"",Ofwat_PC_Interventions!W40,IF(Company_PC_inputs!W40&lt;&gt;"",Company_PC_inputs!W40,""))</f>
        <v>2</v>
      </c>
      <c r="X40" s="485">
        <f>IF(Ofwat_PC_Interventions!X40&lt;&gt;"",Ofwat_PC_Interventions!X40,IF(Company_PC_inputs!X40&lt;&gt;"",Company_PC_inputs!X40,""))</f>
        <v>0</v>
      </c>
      <c r="Y40" s="485">
        <f>IF(Ofwat_PC_Interventions!Y40&lt;&gt;"",Ofwat_PC_Interventions!Y40,IF(Company_PC_inputs!Y40&lt;&gt;"",Company_PC_inputs!Y40,""))</f>
        <v>1</v>
      </c>
      <c r="Z40" s="485">
        <f>IF(Ofwat_PC_Interventions!Z40&lt;&gt;"",Ofwat_PC_Interventions!Z40,IF(Company_PC_inputs!Z40&lt;&gt;"",Company_PC_inputs!Z40,""))</f>
        <v>0</v>
      </c>
      <c r="AA40" s="485" t="str">
        <f>IF(Ofwat_PC_Interventions!AA40&lt;&gt;"",Ofwat_PC_Interventions!AA40,IF(Company_PC_inputs!AA40&lt;&gt;"",Company_PC_inputs!AA40,""))</f>
        <v/>
      </c>
      <c r="AB40" s="485" t="str">
        <f>IF(Ofwat_PC_Interventions!AB40&lt;&gt;"",Ofwat_PC_Interventions!AB40,IF(Company_PC_inputs!AB40&lt;&gt;"",Company_PC_inputs!AB40,""))</f>
        <v/>
      </c>
      <c r="AC40" s="485" t="str">
        <f>IF(Ofwat_PC_Interventions!AC40&lt;&gt;"",Ofwat_PC_Interventions!AC40,IF(Company_PC_inputs!AC40&lt;&gt;"",Company_PC_inputs!AC40,""))</f>
        <v/>
      </c>
      <c r="AD40" s="485" t="str">
        <f>IF(Ofwat_PC_Interventions!AD40&lt;&gt;"",Ofwat_PC_Interventions!AD40,IF(Company_PC_inputs!AD40&lt;&gt;"",Company_PC_inputs!AD40,""))</f>
        <v/>
      </c>
      <c r="AE40" s="485" t="str">
        <f>IF(Ofwat_PC_Interventions!AE40&lt;&gt;"",Ofwat_PC_Interventions!AE40,IF(Company_PC_inputs!AE40&lt;&gt;"",Company_PC_inputs!AE40,""))</f>
        <v/>
      </c>
      <c r="AF40" s="485" t="str">
        <f>IF(Ofwat_PC_Interventions!AF40&lt;&gt;"",Ofwat_PC_Interventions!AF40,IF(Company_PC_inputs!AF40&lt;&gt;"",Company_PC_inputs!AF40,""))</f>
        <v/>
      </c>
      <c r="AG40" s="485" t="str">
        <f>IF(Ofwat_PC_Interventions!AG40&lt;&gt;"",Ofwat_PC_Interventions!AG40,IF(Company_PC_inputs!AG40&lt;&gt;"",Company_PC_inputs!AG40,""))</f>
        <v/>
      </c>
      <c r="AH40" s="485" t="str">
        <f>IF(Ofwat_PC_Interventions!AH40&lt;&gt;"",Ofwat_PC_Interventions!AH40,IF(Company_PC_inputs!AH40&lt;&gt;"",Company_PC_inputs!AH40,""))</f>
        <v/>
      </c>
      <c r="AI40" s="485" t="str">
        <f>IF(Ofwat_PC_Interventions!AI40&lt;&gt;"",Ofwat_PC_Interventions!AI40,IF(Company_PC_inputs!AI40&lt;&gt;"",Company_PC_inputs!AI40,""))</f>
        <v/>
      </c>
      <c r="AJ40" s="485" t="str">
        <f>IF(Ofwat_PC_Interventions!AJ40&lt;&gt;"",Ofwat_PC_Interventions!AJ40,IF(Company_PC_inputs!AJ40&lt;&gt;"",Company_PC_inputs!AJ40,""))</f>
        <v/>
      </c>
      <c r="AK40" s="487" t="str">
        <f>IF(Ofwat_PC_Interventions!AK40&lt;&gt;"",Ofwat_PC_Interventions!AK40,IF(Company_PC_inputs!AK40&lt;&gt;"",Company_PC_inputs!AK40,""))</f>
        <v/>
      </c>
      <c r="AL40" s="485" t="str">
        <f>IF(Ofwat_PC_Interventions!AL40&lt;&gt;"",Ofwat_PC_Interventions!AL40,IF(Company_PC_inputs!AL40&lt;&gt;"",Company_PC_inputs!AL40,""))</f>
        <v/>
      </c>
      <c r="AM40" s="485" t="str">
        <f>IF(Ofwat_PC_Interventions!AM40&lt;&gt;"",Ofwat_PC_Interventions!AM40,IF(Company_PC_inputs!AM40&lt;&gt;"",Company_PC_inputs!AM40,""))</f>
        <v/>
      </c>
      <c r="AN40" s="485" t="str">
        <f>IF(Ofwat_PC_Interventions!AN40&lt;&gt;"",Ofwat_PC_Interventions!AN40,IF(Company_PC_inputs!AN40&lt;&gt;"",Company_PC_inputs!AN40,""))</f>
        <v/>
      </c>
      <c r="AO40" s="487" t="str">
        <f>IF(Ofwat_PC_Interventions!AO40&lt;&gt;"",Ofwat_PC_Interventions!AO40,IF(Company_PC_inputs!AO40&lt;&gt;"",Company_PC_inputs!AO40,""))</f>
        <v/>
      </c>
      <c r="AP40" s="485" t="str">
        <f>IF(Ofwat_PC_Interventions!AP40&lt;&gt;"",Ofwat_PC_Interventions!AP40,IF(Company_PC_inputs!AP40&lt;&gt;"",Company_PC_inputs!AP40,""))</f>
        <v/>
      </c>
      <c r="AQ40" s="485" t="str">
        <f>IF(Ofwat_PC_Interventions!AQ40&lt;&gt;"",Ofwat_PC_Interventions!AQ40,IF(Company_PC_inputs!AQ40&lt;&gt;"",Company_PC_inputs!AQ40,""))</f>
        <v/>
      </c>
      <c r="AR40" s="485" t="str">
        <f>IF(Ofwat_PC_Interventions!AR40&lt;&gt;"",Ofwat_PC_Interventions!AR40,IF(Company_PC_inputs!AR40&lt;&gt;"",Company_PC_inputs!AR40,""))</f>
        <v/>
      </c>
      <c r="AS40" s="485" t="str">
        <f>IF(Ofwat_PC_Interventions!AS40&lt;&gt;"",Ofwat_PC_Interventions!AS40,IF(Company_PC_inputs!AS40&lt;&gt;"",Company_PC_inputs!AS40,""))</f>
        <v/>
      </c>
      <c r="AT40" s="485" t="str">
        <f>IF(Ofwat_PC_Interventions!AT40&lt;&gt;"",Ofwat_PC_Interventions!AT40,IF(Company_PC_inputs!AT40&lt;&gt;"",Company_PC_inputs!AT40,""))</f>
        <v/>
      </c>
      <c r="AU40" s="485" t="str">
        <f>IF(Ofwat_PC_Interventions!AU40&lt;&gt;"",Ofwat_PC_Interventions!AU40,IF(Company_PC_inputs!AU40&lt;&gt;"",Company_PC_inputs!AU40,""))</f>
        <v/>
      </c>
      <c r="AV40" s="485" t="str">
        <f>IF(Ofwat_PC_Interventions!AV40&lt;&gt;"",Ofwat_PC_Interventions!AV40,IF(Company_PC_inputs!AV40&lt;&gt;"",Company_PC_inputs!AV40,""))</f>
        <v/>
      </c>
      <c r="AW40" s="485" t="str">
        <f>IF(Ofwat_PC_Interventions!AW40&lt;&gt;"",Ofwat_PC_Interventions!AW40,IF(Company_PC_inputs!AW40&lt;&gt;"",Company_PC_inputs!AW40,""))</f>
        <v/>
      </c>
      <c r="AX40" s="485" t="str">
        <f>IF(Ofwat_PC_Interventions!AX40&lt;&gt;"",Ofwat_PC_Interventions!AX40,IF(Company_PC_inputs!AX40&lt;&gt;"",Company_PC_inputs!AX40,""))</f>
        <v/>
      </c>
      <c r="AY40" s="485" t="str">
        <f>IF(Ofwat_PC_Interventions!AY40&lt;&gt;"",Ofwat_PC_Interventions!AY40,IF(Company_PC_inputs!AY40&lt;&gt;"",Company_PC_inputs!AY40,""))</f>
        <v/>
      </c>
      <c r="AZ40" s="485" t="str">
        <f>IF(Ofwat_PC_Interventions!AZ40&lt;&gt;"",Ofwat_PC_Interventions!AZ40,IF(Company_PC_inputs!AZ40&lt;&gt;"",Company_PC_inputs!AZ40,""))</f>
        <v/>
      </c>
      <c r="BA40" s="485" t="str">
        <f>IF(Ofwat_PC_Interventions!BA40&lt;&gt;"",Ofwat_PC_Interventions!BA40,IF(Company_PC_inputs!BA40&lt;&gt;"",Company_PC_inputs!BA40,""))</f>
        <v/>
      </c>
      <c r="BB40" s="485" t="str">
        <f>IF(Ofwat_PC_Interventions!BB40&lt;&gt;"",Ofwat_PC_Interventions!BB40,IF(Company_PC_inputs!BB40&lt;&gt;"",Company_PC_inputs!BB40,""))</f>
        <v/>
      </c>
      <c r="BC40" s="487" t="str">
        <f>IF(Ofwat_PC_Interventions!BC40&lt;&gt;"",Ofwat_PC_Interventions!BC40,IF(Company_PC_inputs!BC40&lt;&gt;"",Company_PC_inputs!BC40,""))</f>
        <v/>
      </c>
      <c r="BD40" s="485" t="str">
        <f>IF(Ofwat_PC_Interventions!BD40&lt;&gt;"",Ofwat_PC_Interventions!BD40,IF(Company_PC_inputs!BD40&lt;&gt;"",Company_PC_inputs!BD40,""))</f>
        <v/>
      </c>
      <c r="BE40" s="485" t="str">
        <f>IF(Ofwat_PC_Interventions!BE40&lt;&gt;"",Ofwat_PC_Interventions!BE40,IF(Company_PC_inputs!BE40&lt;&gt;"",Company_PC_inputs!BE40,""))</f>
        <v/>
      </c>
      <c r="BF40" s="485" t="str">
        <f>IF(Ofwat_PC_Interventions!BF40&lt;&gt;"",Ofwat_PC_Interventions!BF40,IF(Company_PC_inputs!BF40&lt;&gt;"",Company_PC_inputs!BF40,""))</f>
        <v/>
      </c>
      <c r="BG40" s="485" t="str">
        <f>IF(Ofwat_PC_Interventions!BG40&lt;&gt;"",Ofwat_PC_Interventions!BG40,IF(Company_PC_inputs!BG40&lt;&gt;"",Company_PC_inputs!BG40,""))</f>
        <v/>
      </c>
      <c r="BH40" s="485" t="str">
        <f>IF(Ofwat_PC_Interventions!BH40&lt;&gt;"",Ofwat_PC_Interventions!BH40,IF(Company_PC_inputs!BH40&lt;&gt;"",Company_PC_inputs!BH40,""))</f>
        <v/>
      </c>
      <c r="BI40" s="485" t="str">
        <f>IF(Ofwat_PC_Interventions!BI40&lt;&gt;"",Ofwat_PC_Interventions!BI40,IF(Company_PC_inputs!BI40&lt;&gt;"",Company_PC_inputs!BI40,""))</f>
        <v/>
      </c>
      <c r="BJ40" s="485" t="str">
        <f>IF(Ofwat_PC_Interventions!BJ40&lt;&gt;"",Ofwat_PC_Interventions!BJ40,IF(Company_PC_inputs!BJ40&lt;&gt;"",Company_PC_inputs!BJ40,""))</f>
        <v/>
      </c>
      <c r="BK40" s="485" t="str">
        <f>IF(Ofwat_PC_Interventions!BK40&lt;&gt;"",Ofwat_PC_Interventions!BK40,IF(Company_PC_inputs!BK40&lt;&gt;"",Company_PC_inputs!BK40,""))</f>
        <v/>
      </c>
      <c r="BL40" s="485" t="str">
        <f>IF(Ofwat_PC_Interventions!BL40&lt;&gt;"",Ofwat_PC_Interventions!BL40,IF(Company_PC_inputs!BL40&lt;&gt;"",Company_PC_inputs!BL40,""))</f>
        <v/>
      </c>
      <c r="BM40" s="485" t="str">
        <f>IF(Ofwat_PC_Interventions!BM40&lt;&gt;"",Ofwat_PC_Interventions!BM40,IF(Company_PC_inputs!BM40&lt;&gt;"",Company_PC_inputs!BM40,""))</f>
        <v/>
      </c>
      <c r="BN40" s="485" t="str">
        <f>IF(Ofwat_PC_Interventions!BN40&lt;&gt;"",Ofwat_PC_Interventions!BN40,IF(Company_PC_inputs!BN40&lt;&gt;"",Company_PC_inputs!BN40,""))</f>
        <v/>
      </c>
      <c r="BO40" s="485" t="str">
        <f>IF(Ofwat_PC_Interventions!BO40&lt;&gt;"",Ofwat_PC_Interventions!BO40,IF(Company_PC_inputs!BO40&lt;&gt;"",Company_PC_inputs!BO40,""))</f>
        <v/>
      </c>
      <c r="BP40" s="485" t="str">
        <f>IF(Ofwat_PC_Interventions!BP40&lt;&gt;"",Ofwat_PC_Interventions!BP40,IF(Company_PC_inputs!BP40&lt;&gt;"",Company_PC_inputs!BP40,""))</f>
        <v/>
      </c>
      <c r="BQ40" s="485" t="str">
        <f>IF(Ofwat_PC_Interventions!BQ40&lt;&gt;"",Ofwat_PC_Interventions!BQ40,IF(Company_PC_inputs!BQ40&lt;&gt;"",Company_PC_inputs!BQ40,""))</f>
        <v/>
      </c>
      <c r="BR40" s="485" t="str">
        <f>IF(Ofwat_PC_Interventions!BR40&lt;&gt;"",Ofwat_PC_Interventions!BR40,IF(Company_PC_inputs!BR40&lt;&gt;"",Company_PC_inputs!BR40,""))</f>
        <v/>
      </c>
      <c r="BS40" s="485" t="str">
        <f>IF(Ofwat_PC_Interventions!BS40&lt;&gt;"",Ofwat_PC_Interventions!BS40,IF(Company_PC_inputs!BS40&lt;&gt;"",Company_PC_inputs!BS40,""))</f>
        <v/>
      </c>
    </row>
    <row r="41" spans="1:71" s="201" customFormat="1" ht="13.8">
      <c r="A41" s="444"/>
      <c r="B41" s="444"/>
      <c r="C41" s="444"/>
      <c r="D41" s="444"/>
      <c r="E41" s="444"/>
      <c r="F41" s="444"/>
      <c r="G41" s="444"/>
      <c r="H41" s="444"/>
      <c r="I41" s="444"/>
      <c r="J41" s="485" t="str">
        <f>IF(Ofwat_PC_Interventions!J41&lt;&gt;"",Ofwat_PC_Interventions!J41,IF(Company_PC_inputs!J41&lt;&gt;"",Company_PC_inputs!J41,""))</f>
        <v/>
      </c>
      <c r="K41" s="485" t="str">
        <f>IF(Ofwat_PC_Interventions!K41&lt;&gt;"",Ofwat_PC_Interventions!K41,IF(Company_PC_inputs!K41&lt;&gt;"",Company_PC_inputs!K41,""))</f>
        <v/>
      </c>
      <c r="L41" s="485" t="str">
        <f>IF(Ofwat_PC_Interventions!L41&lt;&gt;"",Ofwat_PC_Interventions!L41,IF(Company_PC_inputs!L41&lt;&gt;"",Company_PC_inputs!L41,""))</f>
        <v/>
      </c>
      <c r="M41" s="485" t="str">
        <f>IF(Ofwat_PC_Interventions!M41&lt;&gt;"",Ofwat_PC_Interventions!M41,IF(Company_PC_inputs!M41&lt;&gt;"",Company_PC_inputs!M41,""))</f>
        <v/>
      </c>
      <c r="N41" s="485" t="str">
        <f>IF(Ofwat_PC_Interventions!N41&lt;&gt;"",Ofwat_PC_Interventions!N41,IF(Company_PC_inputs!N41&lt;&gt;"",Company_PC_inputs!N41,""))</f>
        <v/>
      </c>
      <c r="O41" s="485" t="str">
        <f>IF(Ofwat_PC_Interventions!O41&lt;&gt;"",Ofwat_PC_Interventions!O41,IF(Company_PC_inputs!O41&lt;&gt;"",Company_PC_inputs!O41,""))</f>
        <v/>
      </c>
      <c r="P41" s="485" t="str">
        <f>IF(Ofwat_PC_Interventions!P41&lt;&gt;"",Ofwat_PC_Interventions!P41,IF(Company_PC_inputs!P41&lt;&gt;"",Company_PC_inputs!P41,""))</f>
        <v/>
      </c>
      <c r="Q41" s="487" t="str">
        <f>IF(Ofwat_PC_Interventions!Q41&lt;&gt;"",Ofwat_PC_Interventions!Q41,IF(Company_PC_inputs!Q41&lt;&gt;"",Company_PC_inputs!Q41,""))</f>
        <v/>
      </c>
      <c r="R41" s="485" t="str">
        <f>IF(Ofwat_PC_Interventions!R41&lt;&gt;"",Ofwat_PC_Interventions!R41,IF(Company_PC_inputs!R41&lt;&gt;"",Company_PC_inputs!R41,""))</f>
        <v/>
      </c>
      <c r="S41" s="485" t="str">
        <f>IF(Ofwat_PC_Interventions!S41&lt;&gt;"",Ofwat_PC_Interventions!S41,IF(Company_PC_inputs!S41&lt;&gt;"",Company_PC_inputs!S41,""))</f>
        <v/>
      </c>
      <c r="T41" s="485" t="str">
        <f>IF(Ofwat_PC_Interventions!T41&lt;&gt;"",Ofwat_PC_Interventions!T41,IF(Company_PC_inputs!T41&lt;&gt;"",Company_PC_inputs!T41,""))</f>
        <v/>
      </c>
      <c r="U41" s="485" t="str">
        <f>IF(Ofwat_PC_Interventions!U41&lt;&gt;"",Ofwat_PC_Interventions!U41,IF(Company_PC_inputs!U41&lt;&gt;"",Company_PC_inputs!U41,""))</f>
        <v/>
      </c>
      <c r="V41" s="485" t="str">
        <f>IF(Ofwat_PC_Interventions!V41&lt;&gt;"",Ofwat_PC_Interventions!V41,IF(Company_PC_inputs!V41&lt;&gt;"",Company_PC_inputs!V41,""))</f>
        <v/>
      </c>
      <c r="W41" s="485" t="str">
        <f>IF(Ofwat_PC_Interventions!W41&lt;&gt;"",Ofwat_PC_Interventions!W41,IF(Company_PC_inputs!W41&lt;&gt;"",Company_PC_inputs!W41,""))</f>
        <v/>
      </c>
      <c r="X41" s="485" t="str">
        <f>IF(Ofwat_PC_Interventions!X41&lt;&gt;"",Ofwat_PC_Interventions!X41,IF(Company_PC_inputs!X41&lt;&gt;"",Company_PC_inputs!X41,""))</f>
        <v/>
      </c>
      <c r="Y41" s="485" t="str">
        <f>IF(Ofwat_PC_Interventions!Y41&lt;&gt;"",Ofwat_PC_Interventions!Y41,IF(Company_PC_inputs!Y41&lt;&gt;"",Company_PC_inputs!Y41,""))</f>
        <v/>
      </c>
      <c r="Z41" s="485" t="str">
        <f>IF(Ofwat_PC_Interventions!Z41&lt;&gt;"",Ofwat_PC_Interventions!Z41,IF(Company_PC_inputs!Z41&lt;&gt;"",Company_PC_inputs!Z41,""))</f>
        <v/>
      </c>
      <c r="AA41" s="485" t="str">
        <f>IF(Ofwat_PC_Interventions!AA41&lt;&gt;"",Ofwat_PC_Interventions!AA41,IF(Company_PC_inputs!AA41&lt;&gt;"",Company_PC_inputs!AA41,""))</f>
        <v/>
      </c>
      <c r="AB41" s="485" t="str">
        <f>IF(Ofwat_PC_Interventions!AB41&lt;&gt;"",Ofwat_PC_Interventions!AB41,IF(Company_PC_inputs!AB41&lt;&gt;"",Company_PC_inputs!AB41,""))</f>
        <v/>
      </c>
      <c r="AC41" s="485" t="str">
        <f>IF(Ofwat_PC_Interventions!AC41&lt;&gt;"",Ofwat_PC_Interventions!AC41,IF(Company_PC_inputs!AC41&lt;&gt;"",Company_PC_inputs!AC41,""))</f>
        <v/>
      </c>
      <c r="AD41" s="485" t="str">
        <f>IF(Ofwat_PC_Interventions!AD41&lt;&gt;"",Ofwat_PC_Interventions!AD41,IF(Company_PC_inputs!AD41&lt;&gt;"",Company_PC_inputs!AD41,""))</f>
        <v/>
      </c>
      <c r="AE41" s="485" t="str">
        <f>IF(Ofwat_PC_Interventions!AE41&lt;&gt;"",Ofwat_PC_Interventions!AE41,IF(Company_PC_inputs!AE41&lt;&gt;"",Company_PC_inputs!AE41,""))</f>
        <v/>
      </c>
      <c r="AF41" s="485" t="str">
        <f>IF(Ofwat_PC_Interventions!AF41&lt;&gt;"",Ofwat_PC_Interventions!AF41,IF(Company_PC_inputs!AF41&lt;&gt;"",Company_PC_inputs!AF41,""))</f>
        <v/>
      </c>
      <c r="AG41" s="485" t="str">
        <f>IF(Ofwat_PC_Interventions!AG41&lt;&gt;"",Ofwat_PC_Interventions!AG41,IF(Company_PC_inputs!AG41&lt;&gt;"",Company_PC_inputs!AG41,""))</f>
        <v/>
      </c>
      <c r="AH41" s="485" t="str">
        <f>IF(Ofwat_PC_Interventions!AH41&lt;&gt;"",Ofwat_PC_Interventions!AH41,IF(Company_PC_inputs!AH41&lt;&gt;"",Company_PC_inputs!AH41,""))</f>
        <v/>
      </c>
      <c r="AI41" s="485" t="str">
        <f>IF(Ofwat_PC_Interventions!AI41&lt;&gt;"",Ofwat_PC_Interventions!AI41,IF(Company_PC_inputs!AI41&lt;&gt;"",Company_PC_inputs!AI41,""))</f>
        <v/>
      </c>
      <c r="AJ41" s="485" t="str">
        <f>IF(Ofwat_PC_Interventions!AJ41&lt;&gt;"",Ofwat_PC_Interventions!AJ41,IF(Company_PC_inputs!AJ41&lt;&gt;"",Company_PC_inputs!AJ41,""))</f>
        <v/>
      </c>
      <c r="AK41" s="487" t="str">
        <f>IF(Ofwat_PC_Interventions!AK41&lt;&gt;"",Ofwat_PC_Interventions!AK41,IF(Company_PC_inputs!AK41&lt;&gt;"",Company_PC_inputs!AK41,""))</f>
        <v/>
      </c>
      <c r="AL41" s="485" t="str">
        <f>IF(Ofwat_PC_Interventions!AL41&lt;&gt;"",Ofwat_PC_Interventions!AL41,IF(Company_PC_inputs!AL41&lt;&gt;"",Company_PC_inputs!AL41,""))</f>
        <v/>
      </c>
      <c r="AM41" s="485" t="str">
        <f>IF(Ofwat_PC_Interventions!AM41&lt;&gt;"",Ofwat_PC_Interventions!AM41,IF(Company_PC_inputs!AM41&lt;&gt;"",Company_PC_inputs!AM41,""))</f>
        <v/>
      </c>
      <c r="AN41" s="485" t="str">
        <f>IF(Ofwat_PC_Interventions!AN41&lt;&gt;"",Ofwat_PC_Interventions!AN41,IF(Company_PC_inputs!AN41&lt;&gt;"",Company_PC_inputs!AN41,""))</f>
        <v/>
      </c>
      <c r="AO41" s="487" t="str">
        <f>IF(Ofwat_PC_Interventions!AO41&lt;&gt;"",Ofwat_PC_Interventions!AO41,IF(Company_PC_inputs!AO41&lt;&gt;"",Company_PC_inputs!AO41,""))</f>
        <v/>
      </c>
      <c r="AP41" s="485" t="str">
        <f>IF(Ofwat_PC_Interventions!AP41&lt;&gt;"",Ofwat_PC_Interventions!AP41,IF(Company_PC_inputs!AP41&lt;&gt;"",Company_PC_inputs!AP41,""))</f>
        <v/>
      </c>
      <c r="AQ41" s="485" t="str">
        <f>IF(Ofwat_PC_Interventions!AQ41&lt;&gt;"",Ofwat_PC_Interventions!AQ41,IF(Company_PC_inputs!AQ41&lt;&gt;"",Company_PC_inputs!AQ41,""))</f>
        <v/>
      </c>
      <c r="AR41" s="485" t="str">
        <f>IF(Ofwat_PC_Interventions!AR41&lt;&gt;"",Ofwat_PC_Interventions!AR41,IF(Company_PC_inputs!AR41&lt;&gt;"",Company_PC_inputs!AR41,""))</f>
        <v/>
      </c>
      <c r="AS41" s="485" t="str">
        <f>IF(Ofwat_PC_Interventions!AS41&lt;&gt;"",Ofwat_PC_Interventions!AS41,IF(Company_PC_inputs!AS41&lt;&gt;"",Company_PC_inputs!AS41,""))</f>
        <v/>
      </c>
      <c r="AT41" s="485" t="str">
        <f>IF(Ofwat_PC_Interventions!AT41&lt;&gt;"",Ofwat_PC_Interventions!AT41,IF(Company_PC_inputs!AT41&lt;&gt;"",Company_PC_inputs!AT41,""))</f>
        <v/>
      </c>
      <c r="AU41" s="485" t="str">
        <f>IF(Ofwat_PC_Interventions!AU41&lt;&gt;"",Ofwat_PC_Interventions!AU41,IF(Company_PC_inputs!AU41&lt;&gt;"",Company_PC_inputs!AU41,""))</f>
        <v/>
      </c>
      <c r="AV41" s="485" t="str">
        <f>IF(Ofwat_PC_Interventions!AV41&lt;&gt;"",Ofwat_PC_Interventions!AV41,IF(Company_PC_inputs!AV41&lt;&gt;"",Company_PC_inputs!AV41,""))</f>
        <v/>
      </c>
      <c r="AW41" s="485" t="str">
        <f>IF(Ofwat_PC_Interventions!AW41&lt;&gt;"",Ofwat_PC_Interventions!AW41,IF(Company_PC_inputs!AW41&lt;&gt;"",Company_PC_inputs!AW41,""))</f>
        <v/>
      </c>
      <c r="AX41" s="485" t="str">
        <f>IF(Ofwat_PC_Interventions!AX41&lt;&gt;"",Ofwat_PC_Interventions!AX41,IF(Company_PC_inputs!AX41&lt;&gt;"",Company_PC_inputs!AX41,""))</f>
        <v/>
      </c>
      <c r="AY41" s="485" t="str">
        <f>IF(Ofwat_PC_Interventions!AY41&lt;&gt;"",Ofwat_PC_Interventions!AY41,IF(Company_PC_inputs!AY41&lt;&gt;"",Company_PC_inputs!AY41,""))</f>
        <v/>
      </c>
      <c r="AZ41" s="485" t="str">
        <f>IF(Ofwat_PC_Interventions!AZ41&lt;&gt;"",Ofwat_PC_Interventions!AZ41,IF(Company_PC_inputs!AZ41&lt;&gt;"",Company_PC_inputs!AZ41,""))</f>
        <v/>
      </c>
      <c r="BA41" s="485" t="str">
        <f>IF(Ofwat_PC_Interventions!BA41&lt;&gt;"",Ofwat_PC_Interventions!BA41,IF(Company_PC_inputs!BA41&lt;&gt;"",Company_PC_inputs!BA41,""))</f>
        <v/>
      </c>
      <c r="BB41" s="485" t="str">
        <f>IF(Ofwat_PC_Interventions!BB41&lt;&gt;"",Ofwat_PC_Interventions!BB41,IF(Company_PC_inputs!BB41&lt;&gt;"",Company_PC_inputs!BB41,""))</f>
        <v/>
      </c>
      <c r="BC41" s="487" t="str">
        <f>IF(Ofwat_PC_Interventions!BC41&lt;&gt;"",Ofwat_PC_Interventions!BC41,IF(Company_PC_inputs!BC41&lt;&gt;"",Company_PC_inputs!BC41,""))</f>
        <v/>
      </c>
      <c r="BD41" s="485" t="str">
        <f>IF(Ofwat_PC_Interventions!BD41&lt;&gt;"",Ofwat_PC_Interventions!BD41,IF(Company_PC_inputs!BD41&lt;&gt;"",Company_PC_inputs!BD41,""))</f>
        <v/>
      </c>
      <c r="BE41" s="485" t="str">
        <f>IF(Ofwat_PC_Interventions!BE41&lt;&gt;"",Ofwat_PC_Interventions!BE41,IF(Company_PC_inputs!BE41&lt;&gt;"",Company_PC_inputs!BE41,""))</f>
        <v/>
      </c>
      <c r="BF41" s="485" t="str">
        <f>IF(Ofwat_PC_Interventions!BF41&lt;&gt;"",Ofwat_PC_Interventions!BF41,IF(Company_PC_inputs!BF41&lt;&gt;"",Company_PC_inputs!BF41,""))</f>
        <v/>
      </c>
      <c r="BG41" s="485" t="str">
        <f>IF(Ofwat_PC_Interventions!BG41&lt;&gt;"",Ofwat_PC_Interventions!BG41,IF(Company_PC_inputs!BG41&lt;&gt;"",Company_PC_inputs!BG41,""))</f>
        <v/>
      </c>
      <c r="BH41" s="485" t="str">
        <f>IF(Ofwat_PC_Interventions!BH41&lt;&gt;"",Ofwat_PC_Interventions!BH41,IF(Company_PC_inputs!BH41&lt;&gt;"",Company_PC_inputs!BH41,""))</f>
        <v/>
      </c>
      <c r="BI41" s="485" t="str">
        <f>IF(Ofwat_PC_Interventions!BI41&lt;&gt;"",Ofwat_PC_Interventions!BI41,IF(Company_PC_inputs!BI41&lt;&gt;"",Company_PC_inputs!BI41,""))</f>
        <v/>
      </c>
      <c r="BJ41" s="485" t="str">
        <f>IF(Ofwat_PC_Interventions!BJ41&lt;&gt;"",Ofwat_PC_Interventions!BJ41,IF(Company_PC_inputs!BJ41&lt;&gt;"",Company_PC_inputs!BJ41,""))</f>
        <v/>
      </c>
      <c r="BK41" s="485" t="str">
        <f>IF(Ofwat_PC_Interventions!BK41&lt;&gt;"",Ofwat_PC_Interventions!BK41,IF(Company_PC_inputs!BK41&lt;&gt;"",Company_PC_inputs!BK41,""))</f>
        <v/>
      </c>
      <c r="BL41" s="485" t="str">
        <f>IF(Ofwat_PC_Interventions!BL41&lt;&gt;"",Ofwat_PC_Interventions!BL41,IF(Company_PC_inputs!BL41&lt;&gt;"",Company_PC_inputs!BL41,""))</f>
        <v/>
      </c>
      <c r="BM41" s="485" t="str">
        <f>IF(Ofwat_PC_Interventions!BM41&lt;&gt;"",Ofwat_PC_Interventions!BM41,IF(Company_PC_inputs!BM41&lt;&gt;"",Company_PC_inputs!BM41,""))</f>
        <v/>
      </c>
      <c r="BN41" s="485" t="str">
        <f>IF(Ofwat_PC_Interventions!BN41&lt;&gt;"",Ofwat_PC_Interventions!BN41,IF(Company_PC_inputs!BN41&lt;&gt;"",Company_PC_inputs!BN41,""))</f>
        <v/>
      </c>
      <c r="BO41" s="485" t="str">
        <f>IF(Ofwat_PC_Interventions!BO41&lt;&gt;"",Ofwat_PC_Interventions!BO41,IF(Company_PC_inputs!BO41&lt;&gt;"",Company_PC_inputs!BO41,""))</f>
        <v/>
      </c>
      <c r="BP41" s="485" t="str">
        <f>IF(Ofwat_PC_Interventions!BP41&lt;&gt;"",Ofwat_PC_Interventions!BP41,IF(Company_PC_inputs!BP41&lt;&gt;"",Company_PC_inputs!BP41,""))</f>
        <v/>
      </c>
      <c r="BQ41" s="485" t="str">
        <f>IF(Ofwat_PC_Interventions!BQ41&lt;&gt;"",Ofwat_PC_Interventions!BQ41,IF(Company_PC_inputs!BQ41&lt;&gt;"",Company_PC_inputs!BQ41,""))</f>
        <v/>
      </c>
      <c r="BR41" s="485" t="str">
        <f>IF(Ofwat_PC_Interventions!BR41&lt;&gt;"",Ofwat_PC_Interventions!BR41,IF(Company_PC_inputs!BR41&lt;&gt;"",Company_PC_inputs!BR41,""))</f>
        <v/>
      </c>
      <c r="BS41" s="485" t="str">
        <f>IF(Ofwat_PC_Interventions!BS41&lt;&gt;"",Ofwat_PC_Interventions!BS41,IF(Company_PC_inputs!BS41&lt;&gt;"",Company_PC_inputs!BS41,""))</f>
        <v/>
      </c>
    </row>
    <row r="42" spans="1:71" s="201" customFormat="1" ht="13.8">
      <c r="A42" s="444"/>
      <c r="B42" s="444"/>
      <c r="C42" s="444"/>
      <c r="D42" s="454" t="s">
        <v>1092</v>
      </c>
      <c r="E42" s="444"/>
      <c r="F42" s="444"/>
      <c r="G42" s="444"/>
      <c r="H42" s="444"/>
      <c r="I42" s="444"/>
      <c r="J42" s="481" t="str">
        <f>IF(Ofwat_PC_Interventions!J42&lt;&gt;"",Ofwat_PC_Interventions!J42,IF(Company_PC_inputs!J42&lt;&gt;"",Company_PC_inputs!J42,""))</f>
        <v/>
      </c>
      <c r="K42" s="481" t="str">
        <f>IF(Ofwat_PC_Interventions!K42&lt;&gt;"",Ofwat_PC_Interventions!K42,IF(Company_PC_inputs!K42&lt;&gt;"",Company_PC_inputs!K42,""))</f>
        <v/>
      </c>
      <c r="L42" s="481" t="str">
        <f>IF(Ofwat_PC_Interventions!L42&lt;&gt;"",Ofwat_PC_Interventions!L42,IF(Company_PC_inputs!L42&lt;&gt;"",Company_PC_inputs!L42,""))</f>
        <v/>
      </c>
      <c r="M42" s="481" t="str">
        <f>IF(Ofwat_PC_Interventions!M42&lt;&gt;"",Ofwat_PC_Interventions!M42,IF(Company_PC_inputs!M42&lt;&gt;"",Company_PC_inputs!M42,""))</f>
        <v/>
      </c>
      <c r="N42" s="481" t="str">
        <f>IF(Ofwat_PC_Interventions!N42&lt;&gt;"",Ofwat_PC_Interventions!N42,IF(Company_PC_inputs!N42&lt;&gt;"",Company_PC_inputs!N42,""))</f>
        <v/>
      </c>
      <c r="O42" s="481" t="str">
        <f>IF(Ofwat_PC_Interventions!O42&lt;&gt;"",Ofwat_PC_Interventions!O42,IF(Company_PC_inputs!O42&lt;&gt;"",Company_PC_inputs!O42,""))</f>
        <v/>
      </c>
      <c r="P42" s="481" t="str">
        <f>IF(Ofwat_PC_Interventions!P42&lt;&gt;"",Ofwat_PC_Interventions!P42,IF(Company_PC_inputs!P42&lt;&gt;"",Company_PC_inputs!P42,""))</f>
        <v/>
      </c>
      <c r="Q42" s="482" t="str">
        <f>IF(Ofwat_PC_Interventions!Q42&lt;&gt;"",Ofwat_PC_Interventions!Q42,IF(Company_PC_inputs!Q42&lt;&gt;"",Company_PC_inputs!Q42,""))</f>
        <v/>
      </c>
      <c r="R42" s="481" t="str">
        <f>IF(Ofwat_PC_Interventions!R42&lt;&gt;"",Ofwat_PC_Interventions!R42,IF(Company_PC_inputs!R42&lt;&gt;"",Company_PC_inputs!R42,""))</f>
        <v/>
      </c>
      <c r="S42" s="481" t="str">
        <f>IF(Ofwat_PC_Interventions!S42&lt;&gt;"",Ofwat_PC_Interventions!S42,IF(Company_PC_inputs!S42&lt;&gt;"",Company_PC_inputs!S42,""))</f>
        <v/>
      </c>
      <c r="T42" s="481" t="str">
        <f>IF(Ofwat_PC_Interventions!T42&lt;&gt;"",Ofwat_PC_Interventions!T42,IF(Company_PC_inputs!T42&lt;&gt;"",Company_PC_inputs!T42,""))</f>
        <v/>
      </c>
      <c r="U42" s="481" t="str">
        <f>IF(Ofwat_PC_Interventions!U42&lt;&gt;"",Ofwat_PC_Interventions!U42,IF(Company_PC_inputs!U42&lt;&gt;"",Company_PC_inputs!U42,""))</f>
        <v/>
      </c>
      <c r="V42" s="481" t="str">
        <f>IF(Ofwat_PC_Interventions!V42&lt;&gt;"",Ofwat_PC_Interventions!V42,IF(Company_PC_inputs!V42&lt;&gt;"",Company_PC_inputs!V42,""))</f>
        <v/>
      </c>
      <c r="W42" s="481" t="str">
        <f>IF(Ofwat_PC_Interventions!W42&lt;&gt;"",Ofwat_PC_Interventions!W42,IF(Company_PC_inputs!W42&lt;&gt;"",Company_PC_inputs!W42,""))</f>
        <v/>
      </c>
      <c r="X42" s="481" t="str">
        <f>IF(Ofwat_PC_Interventions!X42&lt;&gt;"",Ofwat_PC_Interventions!X42,IF(Company_PC_inputs!X42&lt;&gt;"",Company_PC_inputs!X42,""))</f>
        <v/>
      </c>
      <c r="Y42" s="481" t="str">
        <f>IF(Ofwat_PC_Interventions!Y42&lt;&gt;"",Ofwat_PC_Interventions!Y42,IF(Company_PC_inputs!Y42&lt;&gt;"",Company_PC_inputs!Y42,""))</f>
        <v/>
      </c>
      <c r="Z42" s="481" t="str">
        <f>IF(Ofwat_PC_Interventions!Z42&lt;&gt;"",Ofwat_PC_Interventions!Z42,IF(Company_PC_inputs!Z42&lt;&gt;"",Company_PC_inputs!Z42,""))</f>
        <v/>
      </c>
      <c r="AA42" s="481" t="str">
        <f>IF(Ofwat_PC_Interventions!AA42&lt;&gt;"",Ofwat_PC_Interventions!AA42,IF(Company_PC_inputs!AA42&lt;&gt;"",Company_PC_inputs!AA42,""))</f>
        <v/>
      </c>
      <c r="AB42" s="481" t="str">
        <f>IF(Ofwat_PC_Interventions!AB42&lt;&gt;"",Ofwat_PC_Interventions!AB42,IF(Company_PC_inputs!AB42&lt;&gt;"",Company_PC_inputs!AB42,""))</f>
        <v/>
      </c>
      <c r="AC42" s="481" t="str">
        <f>IF(Ofwat_PC_Interventions!AC42&lt;&gt;"",Ofwat_PC_Interventions!AC42,IF(Company_PC_inputs!AC42&lt;&gt;"",Company_PC_inputs!AC42,""))</f>
        <v/>
      </c>
      <c r="AD42" s="481" t="str">
        <f>IF(Ofwat_PC_Interventions!AD42&lt;&gt;"",Ofwat_PC_Interventions!AD42,IF(Company_PC_inputs!AD42&lt;&gt;"",Company_PC_inputs!AD42,""))</f>
        <v/>
      </c>
      <c r="AE42" s="481" t="str">
        <f>IF(Ofwat_PC_Interventions!AE42&lt;&gt;"",Ofwat_PC_Interventions!AE42,IF(Company_PC_inputs!AE42&lt;&gt;"",Company_PC_inputs!AE42,""))</f>
        <v/>
      </c>
      <c r="AF42" s="481" t="str">
        <f>IF(Ofwat_PC_Interventions!AF42&lt;&gt;"",Ofwat_PC_Interventions!AF42,IF(Company_PC_inputs!AF42&lt;&gt;"",Company_PC_inputs!AF42,""))</f>
        <v/>
      </c>
      <c r="AG42" s="481" t="str">
        <f>IF(Ofwat_PC_Interventions!AG42&lt;&gt;"",Ofwat_PC_Interventions!AG42,IF(Company_PC_inputs!AG42&lt;&gt;"",Company_PC_inputs!AG42,""))</f>
        <v/>
      </c>
      <c r="AH42" s="481" t="str">
        <f>IF(Ofwat_PC_Interventions!AH42&lt;&gt;"",Ofwat_PC_Interventions!AH42,IF(Company_PC_inputs!AH42&lt;&gt;"",Company_PC_inputs!AH42,""))</f>
        <v/>
      </c>
      <c r="AI42" s="481" t="str">
        <f>IF(Ofwat_PC_Interventions!AI42&lt;&gt;"",Ofwat_PC_Interventions!AI42,IF(Company_PC_inputs!AI42&lt;&gt;"",Company_PC_inputs!AI42,""))</f>
        <v/>
      </c>
      <c r="AJ42" s="481" t="str">
        <f>IF(Ofwat_PC_Interventions!AJ42&lt;&gt;"",Ofwat_PC_Interventions!AJ42,IF(Company_PC_inputs!AJ42&lt;&gt;"",Company_PC_inputs!AJ42,""))</f>
        <v/>
      </c>
      <c r="AK42" s="482" t="str">
        <f>IF(Ofwat_PC_Interventions!AK42&lt;&gt;"",Ofwat_PC_Interventions!AK42,IF(Company_PC_inputs!AK42&lt;&gt;"",Company_PC_inputs!AK42,""))</f>
        <v/>
      </c>
      <c r="AL42" s="481" t="str">
        <f>IF(Ofwat_PC_Interventions!AL42&lt;&gt;"",Ofwat_PC_Interventions!AL42,IF(Company_PC_inputs!AL42&lt;&gt;"",Company_PC_inputs!AL42,""))</f>
        <v/>
      </c>
      <c r="AM42" s="481" t="str">
        <f>IF(Ofwat_PC_Interventions!AM42&lt;&gt;"",Ofwat_PC_Interventions!AM42,IF(Company_PC_inputs!AM42&lt;&gt;"",Company_PC_inputs!AM42,""))</f>
        <v/>
      </c>
      <c r="AN42" s="481" t="str">
        <f>IF(Ofwat_PC_Interventions!AN42&lt;&gt;"",Ofwat_PC_Interventions!AN42,IF(Company_PC_inputs!AN42&lt;&gt;"",Company_PC_inputs!AN42,""))</f>
        <v/>
      </c>
      <c r="AO42" s="482" t="str">
        <f>IF(Ofwat_PC_Interventions!AO42&lt;&gt;"",Ofwat_PC_Interventions!AO42,IF(Company_PC_inputs!AO42&lt;&gt;"",Company_PC_inputs!AO42,""))</f>
        <v/>
      </c>
      <c r="AP42" s="481" t="str">
        <f>IF(Ofwat_PC_Interventions!AP42&lt;&gt;"",Ofwat_PC_Interventions!AP42,IF(Company_PC_inputs!AP42&lt;&gt;"",Company_PC_inputs!AP42,""))</f>
        <v/>
      </c>
      <c r="AQ42" s="481" t="str">
        <f>IF(Ofwat_PC_Interventions!AQ42&lt;&gt;"",Ofwat_PC_Interventions!AQ42,IF(Company_PC_inputs!AQ42&lt;&gt;"",Company_PC_inputs!AQ42,""))</f>
        <v/>
      </c>
      <c r="AR42" s="481" t="str">
        <f>IF(Ofwat_PC_Interventions!AR42&lt;&gt;"",Ofwat_PC_Interventions!AR42,IF(Company_PC_inputs!AR42&lt;&gt;"",Company_PC_inputs!AR42,""))</f>
        <v/>
      </c>
      <c r="AS42" s="481" t="str">
        <f>IF(Ofwat_PC_Interventions!AS42&lt;&gt;"",Ofwat_PC_Interventions!AS42,IF(Company_PC_inputs!AS42&lt;&gt;"",Company_PC_inputs!AS42,""))</f>
        <v/>
      </c>
      <c r="AT42" s="481" t="str">
        <f>IF(Ofwat_PC_Interventions!AT42&lt;&gt;"",Ofwat_PC_Interventions!AT42,IF(Company_PC_inputs!AT42&lt;&gt;"",Company_PC_inputs!AT42,""))</f>
        <v/>
      </c>
      <c r="AU42" s="481" t="str">
        <f>IF(Ofwat_PC_Interventions!AU42&lt;&gt;"",Ofwat_PC_Interventions!AU42,IF(Company_PC_inputs!AU42&lt;&gt;"",Company_PC_inputs!AU42,""))</f>
        <v/>
      </c>
      <c r="AV42" s="481" t="str">
        <f>IF(Ofwat_PC_Interventions!AV42&lt;&gt;"",Ofwat_PC_Interventions!AV42,IF(Company_PC_inputs!AV42&lt;&gt;"",Company_PC_inputs!AV42,""))</f>
        <v/>
      </c>
      <c r="AW42" s="481" t="str">
        <f>IF(Ofwat_PC_Interventions!AW42&lt;&gt;"",Ofwat_PC_Interventions!AW42,IF(Company_PC_inputs!AW42&lt;&gt;"",Company_PC_inputs!AW42,""))</f>
        <v/>
      </c>
      <c r="AX42" s="481" t="str">
        <f>IF(Ofwat_PC_Interventions!AX42&lt;&gt;"",Ofwat_PC_Interventions!AX42,IF(Company_PC_inputs!AX42&lt;&gt;"",Company_PC_inputs!AX42,""))</f>
        <v/>
      </c>
      <c r="AY42" s="481" t="str">
        <f>IF(Ofwat_PC_Interventions!AY42&lt;&gt;"",Ofwat_PC_Interventions!AY42,IF(Company_PC_inputs!AY42&lt;&gt;"",Company_PC_inputs!AY42,""))</f>
        <v/>
      </c>
      <c r="AZ42" s="481" t="str">
        <f>IF(Ofwat_PC_Interventions!AZ42&lt;&gt;"",Ofwat_PC_Interventions!AZ42,IF(Company_PC_inputs!AZ42&lt;&gt;"",Company_PC_inputs!AZ42,""))</f>
        <v/>
      </c>
      <c r="BA42" s="481" t="str">
        <f>IF(Ofwat_PC_Interventions!BA42&lt;&gt;"",Ofwat_PC_Interventions!BA42,IF(Company_PC_inputs!BA42&lt;&gt;"",Company_PC_inputs!BA42,""))</f>
        <v/>
      </c>
      <c r="BB42" s="481" t="str">
        <f>IF(Ofwat_PC_Interventions!BB42&lt;&gt;"",Ofwat_PC_Interventions!BB42,IF(Company_PC_inputs!BB42&lt;&gt;"",Company_PC_inputs!BB42,""))</f>
        <v/>
      </c>
      <c r="BC42" s="482" t="str">
        <f>IF(Ofwat_PC_Interventions!BC42&lt;&gt;"",Ofwat_PC_Interventions!BC42,IF(Company_PC_inputs!BC42&lt;&gt;"",Company_PC_inputs!BC42,""))</f>
        <v/>
      </c>
      <c r="BD42" s="481" t="str">
        <f>IF(Ofwat_PC_Interventions!BD42&lt;&gt;"",Ofwat_PC_Interventions!BD42,IF(Company_PC_inputs!BD42&lt;&gt;"",Company_PC_inputs!BD42,""))</f>
        <v/>
      </c>
      <c r="BE42" s="481" t="str">
        <f>IF(Ofwat_PC_Interventions!BE42&lt;&gt;"",Ofwat_PC_Interventions!BE42,IF(Company_PC_inputs!BE42&lt;&gt;"",Company_PC_inputs!BE42,""))</f>
        <v/>
      </c>
      <c r="BF42" s="481" t="str">
        <f>IF(Ofwat_PC_Interventions!BF42&lt;&gt;"",Ofwat_PC_Interventions!BF42,IF(Company_PC_inputs!BF42&lt;&gt;"",Company_PC_inputs!BF42,""))</f>
        <v/>
      </c>
      <c r="BG42" s="481" t="str">
        <f>IF(Ofwat_PC_Interventions!BG42&lt;&gt;"",Ofwat_PC_Interventions!BG42,IF(Company_PC_inputs!BG42&lt;&gt;"",Company_PC_inputs!BG42,""))</f>
        <v/>
      </c>
      <c r="BH42" s="481" t="str">
        <f>IF(Ofwat_PC_Interventions!BH42&lt;&gt;"",Ofwat_PC_Interventions!BH42,IF(Company_PC_inputs!BH42&lt;&gt;"",Company_PC_inputs!BH42,""))</f>
        <v/>
      </c>
      <c r="BI42" s="481" t="str">
        <f>IF(Ofwat_PC_Interventions!BI42&lt;&gt;"",Ofwat_PC_Interventions!BI42,IF(Company_PC_inputs!BI42&lt;&gt;"",Company_PC_inputs!BI42,""))</f>
        <v/>
      </c>
      <c r="BJ42" s="481" t="str">
        <f>IF(Ofwat_PC_Interventions!BJ42&lt;&gt;"",Ofwat_PC_Interventions!BJ42,IF(Company_PC_inputs!BJ42&lt;&gt;"",Company_PC_inputs!BJ42,""))</f>
        <v/>
      </c>
      <c r="BK42" s="481" t="str">
        <f>IF(Ofwat_PC_Interventions!BK42&lt;&gt;"",Ofwat_PC_Interventions!BK42,IF(Company_PC_inputs!BK42&lt;&gt;"",Company_PC_inputs!BK42,""))</f>
        <v/>
      </c>
      <c r="BL42" s="481" t="str">
        <f>IF(Ofwat_PC_Interventions!BL42&lt;&gt;"",Ofwat_PC_Interventions!BL42,IF(Company_PC_inputs!BL42&lt;&gt;"",Company_PC_inputs!BL42,""))</f>
        <v/>
      </c>
      <c r="BM42" s="481" t="str">
        <f>IF(Ofwat_PC_Interventions!BM42&lt;&gt;"",Ofwat_PC_Interventions!BM42,IF(Company_PC_inputs!BM42&lt;&gt;"",Company_PC_inputs!BM42,""))</f>
        <v/>
      </c>
      <c r="BN42" s="481" t="str">
        <f>IF(Ofwat_PC_Interventions!BN42&lt;&gt;"",Ofwat_PC_Interventions!BN42,IF(Company_PC_inputs!BN42&lt;&gt;"",Company_PC_inputs!BN42,""))</f>
        <v/>
      </c>
      <c r="BO42" s="481" t="str">
        <f>IF(Ofwat_PC_Interventions!BO42&lt;&gt;"",Ofwat_PC_Interventions!BO42,IF(Company_PC_inputs!BO42&lt;&gt;"",Company_PC_inputs!BO42,""))</f>
        <v/>
      </c>
      <c r="BP42" s="481" t="str">
        <f>IF(Ofwat_PC_Interventions!BP42&lt;&gt;"",Ofwat_PC_Interventions!BP42,IF(Company_PC_inputs!BP42&lt;&gt;"",Company_PC_inputs!BP42,""))</f>
        <v/>
      </c>
      <c r="BQ42" s="481" t="str">
        <f>IF(Ofwat_PC_Interventions!BQ42&lt;&gt;"",Ofwat_PC_Interventions!BQ42,IF(Company_PC_inputs!BQ42&lt;&gt;"",Company_PC_inputs!BQ42,""))</f>
        <v/>
      </c>
      <c r="BR42" s="481" t="str">
        <f>IF(Ofwat_PC_Interventions!BR42&lt;&gt;"",Ofwat_PC_Interventions!BR42,IF(Company_PC_inputs!BR42&lt;&gt;"",Company_PC_inputs!BR42,""))</f>
        <v/>
      </c>
      <c r="BS42" s="481" t="str">
        <f>IF(Ofwat_PC_Interventions!BS42&lt;&gt;"",Ofwat_PC_Interventions!BS42,IF(Company_PC_inputs!BS42&lt;&gt;"",Company_PC_inputs!BS42,""))</f>
        <v/>
      </c>
    </row>
    <row r="43" spans="1:71" s="201" customFormat="1" ht="13.8">
      <c r="A43" s="444"/>
      <c r="B43" s="444"/>
      <c r="C43" s="444"/>
      <c r="D43" s="444"/>
      <c r="E43" s="444" t="s">
        <v>949</v>
      </c>
      <c r="F43" s="444"/>
      <c r="G43" s="444" t="s">
        <v>1073</v>
      </c>
      <c r="H43" s="444"/>
      <c r="I43" s="444"/>
      <c r="J43" s="481" t="str">
        <f>IF(Ofwat_PC_Interventions!J43&lt;&gt;"",Ofwat_PC_Interventions!J43,IF(Company_PC_inputs!J43&lt;&gt;"",Company_PC_inputs!J43,""))</f>
        <v/>
      </c>
      <c r="K43" s="481">
        <f>IF(Ofwat_PC_Interventions!K43&lt;&gt;"",Ofwat_PC_Interventions!K43,IF(Company_PC_inputs!K43&lt;&gt;"",Company_PC_inputs!K43,""))</f>
        <v>2.0254629629629633E-3</v>
      </c>
      <c r="L43" s="481">
        <f>IF(Ofwat_PC_Interventions!L43&lt;&gt;"",Ofwat_PC_Interventions!L43,IF(Company_PC_inputs!L43&lt;&gt;"",Company_PC_inputs!L43,""))</f>
        <v>15.6</v>
      </c>
      <c r="M43" s="481">
        <f>IF(Ofwat_PC_Interventions!M43&lt;&gt;"",Ofwat_PC_Interventions!M43,IF(Company_PC_inputs!M43&lt;&gt;"",Company_PC_inputs!M43,""))</f>
        <v>16.600000000000001</v>
      </c>
      <c r="N43" s="481" t="str">
        <f>IF(Ofwat_PC_Interventions!N43&lt;&gt;"",Ofwat_PC_Interventions!N43,IF(Company_PC_inputs!N43&lt;&gt;"",Company_PC_inputs!N43,""))</f>
        <v/>
      </c>
      <c r="O43" s="481" t="str">
        <f>IF(Ofwat_PC_Interventions!O43&lt;&gt;"",Ofwat_PC_Interventions!O43,IF(Company_PC_inputs!O43&lt;&gt;"",Company_PC_inputs!O43,""))</f>
        <v/>
      </c>
      <c r="P43" s="481">
        <f>IF(Ofwat_PC_Interventions!P43&lt;&gt;"",Ofwat_PC_Interventions!P43,IF(Company_PC_inputs!P43&lt;&gt;"",Company_PC_inputs!P43,""))</f>
        <v>106.2</v>
      </c>
      <c r="Q43" s="482">
        <f>IF(Ofwat_PC_Interventions!Q43&lt;&gt;"",Ofwat_PC_Interventions!Q43,IF(Company_PC_inputs!Q43&lt;&gt;"",Company_PC_inputs!Q43,""))</f>
        <v>1.64</v>
      </c>
      <c r="R43" s="481" t="str">
        <f>IF(Ofwat_PC_Interventions!R43&lt;&gt;"",Ofwat_PC_Interventions!R43,IF(Company_PC_inputs!R43&lt;&gt;"",Company_PC_inputs!R43,""))</f>
        <v/>
      </c>
      <c r="S43" s="481" t="str">
        <f>IF(Ofwat_PC_Interventions!S43&lt;&gt;"",Ofwat_PC_Interventions!S43,IF(Company_PC_inputs!S43&lt;&gt;"",Company_PC_inputs!S43,""))</f>
        <v/>
      </c>
      <c r="T43" s="481">
        <f>IF(Ofwat_PC_Interventions!T43&lt;&gt;"",Ofwat_PC_Interventions!T43,IF(Company_PC_inputs!T43&lt;&gt;"",Company_PC_inputs!T43,""))</f>
        <v>7000</v>
      </c>
      <c r="U43" s="481" t="str">
        <f>IF(Ofwat_PC_Interventions!U43&lt;&gt;"",Ofwat_PC_Interventions!U43,IF(Company_PC_inputs!U43&lt;&gt;"",Company_PC_inputs!U43,""))</f>
        <v/>
      </c>
      <c r="V43" s="481">
        <f>IF(Ofwat_PC_Interventions!V43&lt;&gt;"",Ofwat_PC_Interventions!V43,IF(Company_PC_inputs!V43&lt;&gt;"",Company_PC_inputs!V43,""))</f>
        <v>627</v>
      </c>
      <c r="W43" s="481" t="str">
        <f>IF(Ofwat_PC_Interventions!W43&lt;&gt;"",Ofwat_PC_Interventions!W43,IF(Company_PC_inputs!W43&lt;&gt;"",Company_PC_inputs!W43,""))</f>
        <v/>
      </c>
      <c r="X43" s="481" t="str">
        <f>IF(Ofwat_PC_Interventions!X43&lt;&gt;"",Ofwat_PC_Interventions!X43,IF(Company_PC_inputs!X43&lt;&gt;"",Company_PC_inputs!X43,""))</f>
        <v/>
      </c>
      <c r="Y43" s="481" t="str">
        <f>IF(Ofwat_PC_Interventions!Y43&lt;&gt;"",Ofwat_PC_Interventions!Y43,IF(Company_PC_inputs!Y43&lt;&gt;"",Company_PC_inputs!Y43,""))</f>
        <v/>
      </c>
      <c r="Z43" s="481" t="str">
        <f>IF(Ofwat_PC_Interventions!Z43&lt;&gt;"",Ofwat_PC_Interventions!Z43,IF(Company_PC_inputs!Z43&lt;&gt;"",Company_PC_inputs!Z43,""))</f>
        <v/>
      </c>
      <c r="AA43" s="481" t="str">
        <f>IF(Ofwat_PC_Interventions!AA43&lt;&gt;"",Ofwat_PC_Interventions!AA43,IF(Company_PC_inputs!AA43&lt;&gt;"",Company_PC_inputs!AA43,""))</f>
        <v/>
      </c>
      <c r="AB43" s="481" t="str">
        <f>IF(Ofwat_PC_Interventions!AB43&lt;&gt;"",Ofwat_PC_Interventions!AB43,IF(Company_PC_inputs!AB43&lt;&gt;"",Company_PC_inputs!AB43,""))</f>
        <v/>
      </c>
      <c r="AC43" s="481" t="str">
        <f>IF(Ofwat_PC_Interventions!AC43&lt;&gt;"",Ofwat_PC_Interventions!AC43,IF(Company_PC_inputs!AC43&lt;&gt;"",Company_PC_inputs!AC43,""))</f>
        <v/>
      </c>
      <c r="AD43" s="481" t="str">
        <f>IF(Ofwat_PC_Interventions!AD43&lt;&gt;"",Ofwat_PC_Interventions!AD43,IF(Company_PC_inputs!AD43&lt;&gt;"",Company_PC_inputs!AD43,""))</f>
        <v/>
      </c>
      <c r="AE43" s="481" t="str">
        <f>IF(Ofwat_PC_Interventions!AE43&lt;&gt;"",Ofwat_PC_Interventions!AE43,IF(Company_PC_inputs!AE43&lt;&gt;"",Company_PC_inputs!AE43,""))</f>
        <v/>
      </c>
      <c r="AF43" s="481" t="str">
        <f>IF(Ofwat_PC_Interventions!AF43&lt;&gt;"",Ofwat_PC_Interventions!AF43,IF(Company_PC_inputs!AF43&lt;&gt;"",Company_PC_inputs!AF43,""))</f>
        <v/>
      </c>
      <c r="AG43" s="481" t="str">
        <f>IF(Ofwat_PC_Interventions!AG43&lt;&gt;"",Ofwat_PC_Interventions!AG43,IF(Company_PC_inputs!AG43&lt;&gt;"",Company_PC_inputs!AG43,""))</f>
        <v/>
      </c>
      <c r="AH43" s="481" t="str">
        <f>IF(Ofwat_PC_Interventions!AH43&lt;&gt;"",Ofwat_PC_Interventions!AH43,IF(Company_PC_inputs!AH43&lt;&gt;"",Company_PC_inputs!AH43,""))</f>
        <v/>
      </c>
      <c r="AI43" s="481" t="str">
        <f>IF(Ofwat_PC_Interventions!AI43&lt;&gt;"",Ofwat_PC_Interventions!AI43,IF(Company_PC_inputs!AI43&lt;&gt;"",Company_PC_inputs!AI43,""))</f>
        <v/>
      </c>
      <c r="AJ43" s="481" t="str">
        <f>IF(Ofwat_PC_Interventions!AJ43&lt;&gt;"",Ofwat_PC_Interventions!AJ43,IF(Company_PC_inputs!AJ43&lt;&gt;"",Company_PC_inputs!AJ43,""))</f>
        <v/>
      </c>
      <c r="AK43" s="482" t="str">
        <f>IF(Ofwat_PC_Interventions!AK43&lt;&gt;"",Ofwat_PC_Interventions!AK43,IF(Company_PC_inputs!AK43&lt;&gt;"",Company_PC_inputs!AK43,""))</f>
        <v/>
      </c>
      <c r="AL43" s="481" t="str">
        <f>IF(Ofwat_PC_Interventions!AL43&lt;&gt;"",Ofwat_PC_Interventions!AL43,IF(Company_PC_inputs!AL43&lt;&gt;"",Company_PC_inputs!AL43,""))</f>
        <v/>
      </c>
      <c r="AM43" s="481" t="str">
        <f>IF(Ofwat_PC_Interventions!AM43&lt;&gt;"",Ofwat_PC_Interventions!AM43,IF(Company_PC_inputs!AM43&lt;&gt;"",Company_PC_inputs!AM43,""))</f>
        <v/>
      </c>
      <c r="AN43" s="481" t="str">
        <f>IF(Ofwat_PC_Interventions!AN43&lt;&gt;"",Ofwat_PC_Interventions!AN43,IF(Company_PC_inputs!AN43&lt;&gt;"",Company_PC_inputs!AN43,""))</f>
        <v/>
      </c>
      <c r="AO43" s="482" t="str">
        <f>IF(Ofwat_PC_Interventions!AO43&lt;&gt;"",Ofwat_PC_Interventions!AO43,IF(Company_PC_inputs!AO43&lt;&gt;"",Company_PC_inputs!AO43,""))</f>
        <v/>
      </c>
      <c r="AP43" s="481" t="str">
        <f>IF(Ofwat_PC_Interventions!AP43&lt;&gt;"",Ofwat_PC_Interventions!AP43,IF(Company_PC_inputs!AP43&lt;&gt;"",Company_PC_inputs!AP43,""))</f>
        <v/>
      </c>
      <c r="AQ43" s="481" t="str">
        <f>IF(Ofwat_PC_Interventions!AQ43&lt;&gt;"",Ofwat_PC_Interventions!AQ43,IF(Company_PC_inputs!AQ43&lt;&gt;"",Company_PC_inputs!AQ43,""))</f>
        <v/>
      </c>
      <c r="AR43" s="481" t="str">
        <f>IF(Ofwat_PC_Interventions!AR43&lt;&gt;"",Ofwat_PC_Interventions!AR43,IF(Company_PC_inputs!AR43&lt;&gt;"",Company_PC_inputs!AR43,""))</f>
        <v/>
      </c>
      <c r="AS43" s="481" t="str">
        <f>IF(Ofwat_PC_Interventions!AS43&lt;&gt;"",Ofwat_PC_Interventions!AS43,IF(Company_PC_inputs!AS43&lt;&gt;"",Company_PC_inputs!AS43,""))</f>
        <v/>
      </c>
      <c r="AT43" s="481" t="str">
        <f>IF(Ofwat_PC_Interventions!AT43&lt;&gt;"",Ofwat_PC_Interventions!AT43,IF(Company_PC_inputs!AT43&lt;&gt;"",Company_PC_inputs!AT43,""))</f>
        <v/>
      </c>
      <c r="AU43" s="481" t="str">
        <f>IF(Ofwat_PC_Interventions!AU43&lt;&gt;"",Ofwat_PC_Interventions!AU43,IF(Company_PC_inputs!AU43&lt;&gt;"",Company_PC_inputs!AU43,""))</f>
        <v/>
      </c>
      <c r="AV43" s="481" t="str">
        <f>IF(Ofwat_PC_Interventions!AV43&lt;&gt;"",Ofwat_PC_Interventions!AV43,IF(Company_PC_inputs!AV43&lt;&gt;"",Company_PC_inputs!AV43,""))</f>
        <v/>
      </c>
      <c r="AW43" s="481" t="str">
        <f>IF(Ofwat_PC_Interventions!AW43&lt;&gt;"",Ofwat_PC_Interventions!AW43,IF(Company_PC_inputs!AW43&lt;&gt;"",Company_PC_inputs!AW43,""))</f>
        <v/>
      </c>
      <c r="AX43" s="481" t="str">
        <f>IF(Ofwat_PC_Interventions!AX43&lt;&gt;"",Ofwat_PC_Interventions!AX43,IF(Company_PC_inputs!AX43&lt;&gt;"",Company_PC_inputs!AX43,""))</f>
        <v/>
      </c>
      <c r="AY43" s="481" t="str">
        <f>IF(Ofwat_PC_Interventions!AY43&lt;&gt;"",Ofwat_PC_Interventions!AY43,IF(Company_PC_inputs!AY43&lt;&gt;"",Company_PC_inputs!AY43,""))</f>
        <v/>
      </c>
      <c r="AZ43" s="481" t="str">
        <f>IF(Ofwat_PC_Interventions!AZ43&lt;&gt;"",Ofwat_PC_Interventions!AZ43,IF(Company_PC_inputs!AZ43&lt;&gt;"",Company_PC_inputs!AZ43,""))</f>
        <v/>
      </c>
      <c r="BA43" s="481" t="str">
        <f>IF(Ofwat_PC_Interventions!BA43&lt;&gt;"",Ofwat_PC_Interventions!BA43,IF(Company_PC_inputs!BA43&lt;&gt;"",Company_PC_inputs!BA43,""))</f>
        <v/>
      </c>
      <c r="BB43" s="481" t="str">
        <f>IF(Ofwat_PC_Interventions!BB43&lt;&gt;"",Ofwat_PC_Interventions!BB43,IF(Company_PC_inputs!BB43&lt;&gt;"",Company_PC_inputs!BB43,""))</f>
        <v/>
      </c>
      <c r="BC43" s="482" t="str">
        <f>IF(Ofwat_PC_Interventions!BC43&lt;&gt;"",Ofwat_PC_Interventions!BC43,IF(Company_PC_inputs!BC43&lt;&gt;"",Company_PC_inputs!BC43,""))</f>
        <v/>
      </c>
      <c r="BD43" s="481" t="str">
        <f>IF(Ofwat_PC_Interventions!BD43&lt;&gt;"",Ofwat_PC_Interventions!BD43,IF(Company_PC_inputs!BD43&lt;&gt;"",Company_PC_inputs!BD43,""))</f>
        <v/>
      </c>
      <c r="BE43" s="481" t="str">
        <f>IF(Ofwat_PC_Interventions!BE43&lt;&gt;"",Ofwat_PC_Interventions!BE43,IF(Company_PC_inputs!BE43&lt;&gt;"",Company_PC_inputs!BE43,""))</f>
        <v/>
      </c>
      <c r="BF43" s="481" t="str">
        <f>IF(Ofwat_PC_Interventions!BF43&lt;&gt;"",Ofwat_PC_Interventions!BF43,IF(Company_PC_inputs!BF43&lt;&gt;"",Company_PC_inputs!BF43,""))</f>
        <v/>
      </c>
      <c r="BG43" s="481" t="str">
        <f>IF(Ofwat_PC_Interventions!BG43&lt;&gt;"",Ofwat_PC_Interventions!BG43,IF(Company_PC_inputs!BG43&lt;&gt;"",Company_PC_inputs!BG43,""))</f>
        <v/>
      </c>
      <c r="BH43" s="481" t="str">
        <f>IF(Ofwat_PC_Interventions!BH43&lt;&gt;"",Ofwat_PC_Interventions!BH43,IF(Company_PC_inputs!BH43&lt;&gt;"",Company_PC_inputs!BH43,""))</f>
        <v/>
      </c>
      <c r="BI43" s="481" t="str">
        <f>IF(Ofwat_PC_Interventions!BI43&lt;&gt;"",Ofwat_PC_Interventions!BI43,IF(Company_PC_inputs!BI43&lt;&gt;"",Company_PC_inputs!BI43,""))</f>
        <v/>
      </c>
      <c r="BJ43" s="481" t="str">
        <f>IF(Ofwat_PC_Interventions!BJ43&lt;&gt;"",Ofwat_PC_Interventions!BJ43,IF(Company_PC_inputs!BJ43&lt;&gt;"",Company_PC_inputs!BJ43,""))</f>
        <v/>
      </c>
      <c r="BK43" s="481" t="str">
        <f>IF(Ofwat_PC_Interventions!BK43&lt;&gt;"",Ofwat_PC_Interventions!BK43,IF(Company_PC_inputs!BK43&lt;&gt;"",Company_PC_inputs!BK43,""))</f>
        <v/>
      </c>
      <c r="BL43" s="481" t="str">
        <f>IF(Ofwat_PC_Interventions!BL43&lt;&gt;"",Ofwat_PC_Interventions!BL43,IF(Company_PC_inputs!BL43&lt;&gt;"",Company_PC_inputs!BL43,""))</f>
        <v/>
      </c>
      <c r="BM43" s="481" t="str">
        <f>IF(Ofwat_PC_Interventions!BM43&lt;&gt;"",Ofwat_PC_Interventions!BM43,IF(Company_PC_inputs!BM43&lt;&gt;"",Company_PC_inputs!BM43,""))</f>
        <v/>
      </c>
      <c r="BN43" s="481" t="str">
        <f>IF(Ofwat_PC_Interventions!BN43&lt;&gt;"",Ofwat_PC_Interventions!BN43,IF(Company_PC_inputs!BN43&lt;&gt;"",Company_PC_inputs!BN43,""))</f>
        <v/>
      </c>
      <c r="BO43" s="481" t="str">
        <f>IF(Ofwat_PC_Interventions!BO43&lt;&gt;"",Ofwat_PC_Interventions!BO43,IF(Company_PC_inputs!BO43&lt;&gt;"",Company_PC_inputs!BO43,""))</f>
        <v/>
      </c>
      <c r="BP43" s="481" t="str">
        <f>IF(Ofwat_PC_Interventions!BP43&lt;&gt;"",Ofwat_PC_Interventions!BP43,IF(Company_PC_inputs!BP43&lt;&gt;"",Company_PC_inputs!BP43,""))</f>
        <v/>
      </c>
      <c r="BQ43" s="481" t="str">
        <f>IF(Ofwat_PC_Interventions!BQ43&lt;&gt;"",Ofwat_PC_Interventions!BQ43,IF(Company_PC_inputs!BQ43&lt;&gt;"",Company_PC_inputs!BQ43,""))</f>
        <v/>
      </c>
      <c r="BR43" s="481" t="str">
        <f>IF(Ofwat_PC_Interventions!BR43&lt;&gt;"",Ofwat_PC_Interventions!BR43,IF(Company_PC_inputs!BR43&lt;&gt;"",Company_PC_inputs!BR43,""))</f>
        <v/>
      </c>
      <c r="BS43" s="481" t="str">
        <f>IF(Ofwat_PC_Interventions!BS43&lt;&gt;"",Ofwat_PC_Interventions!BS43,IF(Company_PC_inputs!BS43&lt;&gt;"",Company_PC_inputs!BS43,""))</f>
        <v/>
      </c>
    </row>
    <row r="44" spans="1:71" s="201" customFormat="1" ht="13.8">
      <c r="A44" s="444"/>
      <c r="B44" s="444"/>
      <c r="C44" s="444"/>
      <c r="D44" s="444"/>
      <c r="E44" s="444" t="s">
        <v>950</v>
      </c>
      <c r="F44" s="444"/>
      <c r="G44" s="444" t="s">
        <v>1073</v>
      </c>
      <c r="H44" s="444"/>
      <c r="I44" s="444"/>
      <c r="J44" s="481" t="str">
        <f>IF(Ofwat_PC_Interventions!J44&lt;&gt;"",Ofwat_PC_Interventions!J44,IF(Company_PC_inputs!J44&lt;&gt;"",Company_PC_inputs!J44,""))</f>
        <v/>
      </c>
      <c r="K44" s="481" t="str">
        <f>IF(Ofwat_PC_Interventions!K44&lt;&gt;"",Ofwat_PC_Interventions!K44,IF(Company_PC_inputs!K44&lt;&gt;"",Company_PC_inputs!K44,""))</f>
        <v/>
      </c>
      <c r="L44" s="481" t="str">
        <f>IF(Ofwat_PC_Interventions!L44&lt;&gt;"",Ofwat_PC_Interventions!L44,IF(Company_PC_inputs!L44&lt;&gt;"",Company_PC_inputs!L44,""))</f>
        <v/>
      </c>
      <c r="M44" s="481" t="str">
        <f>IF(Ofwat_PC_Interventions!M44&lt;&gt;"",Ofwat_PC_Interventions!M44,IF(Company_PC_inputs!M44&lt;&gt;"",Company_PC_inputs!M44,""))</f>
        <v/>
      </c>
      <c r="N44" s="481" t="str">
        <f>IF(Ofwat_PC_Interventions!N44&lt;&gt;"",Ofwat_PC_Interventions!N44,IF(Company_PC_inputs!N44&lt;&gt;"",Company_PC_inputs!N44,""))</f>
        <v/>
      </c>
      <c r="O44" s="481" t="str">
        <f>IF(Ofwat_PC_Interventions!O44&lt;&gt;"",Ofwat_PC_Interventions!O44,IF(Company_PC_inputs!O44&lt;&gt;"",Company_PC_inputs!O44,""))</f>
        <v/>
      </c>
      <c r="P44" s="481" t="str">
        <f>IF(Ofwat_PC_Interventions!P44&lt;&gt;"",Ofwat_PC_Interventions!P44,IF(Company_PC_inputs!P44&lt;&gt;"",Company_PC_inputs!P44,""))</f>
        <v/>
      </c>
      <c r="Q44" s="482" t="str">
        <f>IF(Ofwat_PC_Interventions!Q44&lt;&gt;"",Ofwat_PC_Interventions!Q44,IF(Company_PC_inputs!Q44&lt;&gt;"",Company_PC_inputs!Q44,""))</f>
        <v/>
      </c>
      <c r="R44" s="481" t="str">
        <f>IF(Ofwat_PC_Interventions!R44&lt;&gt;"",Ofwat_PC_Interventions!R44,IF(Company_PC_inputs!R44&lt;&gt;"",Company_PC_inputs!R44,""))</f>
        <v/>
      </c>
      <c r="S44" s="481" t="str">
        <f>IF(Ofwat_PC_Interventions!S44&lt;&gt;"",Ofwat_PC_Interventions!S44,IF(Company_PC_inputs!S44&lt;&gt;"",Company_PC_inputs!S44,""))</f>
        <v/>
      </c>
      <c r="T44" s="481" t="str">
        <f>IF(Ofwat_PC_Interventions!T44&lt;&gt;"",Ofwat_PC_Interventions!T44,IF(Company_PC_inputs!T44&lt;&gt;"",Company_PC_inputs!T44,""))</f>
        <v/>
      </c>
      <c r="U44" s="481" t="str">
        <f>IF(Ofwat_PC_Interventions!U44&lt;&gt;"",Ofwat_PC_Interventions!U44,IF(Company_PC_inputs!U44&lt;&gt;"",Company_PC_inputs!U44,""))</f>
        <v/>
      </c>
      <c r="V44" s="481" t="str">
        <f>IF(Ofwat_PC_Interventions!V44&lt;&gt;"",Ofwat_PC_Interventions!V44,IF(Company_PC_inputs!V44&lt;&gt;"",Company_PC_inputs!V44,""))</f>
        <v/>
      </c>
      <c r="W44" s="481" t="str">
        <f>IF(Ofwat_PC_Interventions!W44&lt;&gt;"",Ofwat_PC_Interventions!W44,IF(Company_PC_inputs!W44&lt;&gt;"",Company_PC_inputs!W44,""))</f>
        <v/>
      </c>
      <c r="X44" s="481" t="str">
        <f>IF(Ofwat_PC_Interventions!X44&lt;&gt;"",Ofwat_PC_Interventions!X44,IF(Company_PC_inputs!X44&lt;&gt;"",Company_PC_inputs!X44,""))</f>
        <v/>
      </c>
      <c r="Y44" s="481" t="str">
        <f>IF(Ofwat_PC_Interventions!Y44&lt;&gt;"",Ofwat_PC_Interventions!Y44,IF(Company_PC_inputs!Y44&lt;&gt;"",Company_PC_inputs!Y44,""))</f>
        <v/>
      </c>
      <c r="Z44" s="481" t="str">
        <f>IF(Ofwat_PC_Interventions!Z44&lt;&gt;"",Ofwat_PC_Interventions!Z44,IF(Company_PC_inputs!Z44&lt;&gt;"",Company_PC_inputs!Z44,""))</f>
        <v/>
      </c>
      <c r="AA44" s="481" t="str">
        <f>IF(Ofwat_PC_Interventions!AA44&lt;&gt;"",Ofwat_PC_Interventions!AA44,IF(Company_PC_inputs!AA44&lt;&gt;"",Company_PC_inputs!AA44,""))</f>
        <v/>
      </c>
      <c r="AB44" s="481" t="str">
        <f>IF(Ofwat_PC_Interventions!AB44&lt;&gt;"",Ofwat_PC_Interventions!AB44,IF(Company_PC_inputs!AB44&lt;&gt;"",Company_PC_inputs!AB44,""))</f>
        <v/>
      </c>
      <c r="AC44" s="481" t="str">
        <f>IF(Ofwat_PC_Interventions!AC44&lt;&gt;"",Ofwat_PC_Interventions!AC44,IF(Company_PC_inputs!AC44&lt;&gt;"",Company_PC_inputs!AC44,""))</f>
        <v/>
      </c>
      <c r="AD44" s="481" t="str">
        <f>IF(Ofwat_PC_Interventions!AD44&lt;&gt;"",Ofwat_PC_Interventions!AD44,IF(Company_PC_inputs!AD44&lt;&gt;"",Company_PC_inputs!AD44,""))</f>
        <v/>
      </c>
      <c r="AE44" s="481" t="str">
        <f>IF(Ofwat_PC_Interventions!AE44&lt;&gt;"",Ofwat_PC_Interventions!AE44,IF(Company_PC_inputs!AE44&lt;&gt;"",Company_PC_inputs!AE44,""))</f>
        <v/>
      </c>
      <c r="AF44" s="481" t="str">
        <f>IF(Ofwat_PC_Interventions!AF44&lt;&gt;"",Ofwat_PC_Interventions!AF44,IF(Company_PC_inputs!AF44&lt;&gt;"",Company_PC_inputs!AF44,""))</f>
        <v/>
      </c>
      <c r="AG44" s="481" t="str">
        <f>IF(Ofwat_PC_Interventions!AG44&lt;&gt;"",Ofwat_PC_Interventions!AG44,IF(Company_PC_inputs!AG44&lt;&gt;"",Company_PC_inputs!AG44,""))</f>
        <v/>
      </c>
      <c r="AH44" s="481" t="str">
        <f>IF(Ofwat_PC_Interventions!AH44&lt;&gt;"",Ofwat_PC_Interventions!AH44,IF(Company_PC_inputs!AH44&lt;&gt;"",Company_PC_inputs!AH44,""))</f>
        <v/>
      </c>
      <c r="AI44" s="481" t="str">
        <f>IF(Ofwat_PC_Interventions!AI44&lt;&gt;"",Ofwat_PC_Interventions!AI44,IF(Company_PC_inputs!AI44&lt;&gt;"",Company_PC_inputs!AI44,""))</f>
        <v/>
      </c>
      <c r="AJ44" s="481" t="str">
        <f>IF(Ofwat_PC_Interventions!AJ44&lt;&gt;"",Ofwat_PC_Interventions!AJ44,IF(Company_PC_inputs!AJ44&lt;&gt;"",Company_PC_inputs!AJ44,""))</f>
        <v/>
      </c>
      <c r="AK44" s="482" t="str">
        <f>IF(Ofwat_PC_Interventions!AK44&lt;&gt;"",Ofwat_PC_Interventions!AK44,IF(Company_PC_inputs!AK44&lt;&gt;"",Company_PC_inputs!AK44,""))</f>
        <v/>
      </c>
      <c r="AL44" s="481" t="str">
        <f>IF(Ofwat_PC_Interventions!AL44&lt;&gt;"",Ofwat_PC_Interventions!AL44,IF(Company_PC_inputs!AL44&lt;&gt;"",Company_PC_inputs!AL44,""))</f>
        <v/>
      </c>
      <c r="AM44" s="481" t="str">
        <f>IF(Ofwat_PC_Interventions!AM44&lt;&gt;"",Ofwat_PC_Interventions!AM44,IF(Company_PC_inputs!AM44&lt;&gt;"",Company_PC_inputs!AM44,""))</f>
        <v/>
      </c>
      <c r="AN44" s="481" t="str">
        <f>IF(Ofwat_PC_Interventions!AN44&lt;&gt;"",Ofwat_PC_Interventions!AN44,IF(Company_PC_inputs!AN44&lt;&gt;"",Company_PC_inputs!AN44,""))</f>
        <v/>
      </c>
      <c r="AO44" s="482" t="str">
        <f>IF(Ofwat_PC_Interventions!AO44&lt;&gt;"",Ofwat_PC_Interventions!AO44,IF(Company_PC_inputs!AO44&lt;&gt;"",Company_PC_inputs!AO44,""))</f>
        <v/>
      </c>
      <c r="AP44" s="481" t="str">
        <f>IF(Ofwat_PC_Interventions!AP44&lt;&gt;"",Ofwat_PC_Interventions!AP44,IF(Company_PC_inputs!AP44&lt;&gt;"",Company_PC_inputs!AP44,""))</f>
        <v/>
      </c>
      <c r="AQ44" s="481" t="str">
        <f>IF(Ofwat_PC_Interventions!AQ44&lt;&gt;"",Ofwat_PC_Interventions!AQ44,IF(Company_PC_inputs!AQ44&lt;&gt;"",Company_PC_inputs!AQ44,""))</f>
        <v/>
      </c>
      <c r="AR44" s="481" t="str">
        <f>IF(Ofwat_PC_Interventions!AR44&lt;&gt;"",Ofwat_PC_Interventions!AR44,IF(Company_PC_inputs!AR44&lt;&gt;"",Company_PC_inputs!AR44,""))</f>
        <v/>
      </c>
      <c r="AS44" s="481" t="str">
        <f>IF(Ofwat_PC_Interventions!AS44&lt;&gt;"",Ofwat_PC_Interventions!AS44,IF(Company_PC_inputs!AS44&lt;&gt;"",Company_PC_inputs!AS44,""))</f>
        <v/>
      </c>
      <c r="AT44" s="481" t="str">
        <f>IF(Ofwat_PC_Interventions!AT44&lt;&gt;"",Ofwat_PC_Interventions!AT44,IF(Company_PC_inputs!AT44&lt;&gt;"",Company_PC_inputs!AT44,""))</f>
        <v/>
      </c>
      <c r="AU44" s="481" t="str">
        <f>IF(Ofwat_PC_Interventions!AU44&lt;&gt;"",Ofwat_PC_Interventions!AU44,IF(Company_PC_inputs!AU44&lt;&gt;"",Company_PC_inputs!AU44,""))</f>
        <v/>
      </c>
      <c r="AV44" s="481" t="str">
        <f>IF(Ofwat_PC_Interventions!AV44&lt;&gt;"",Ofwat_PC_Interventions!AV44,IF(Company_PC_inputs!AV44&lt;&gt;"",Company_PC_inputs!AV44,""))</f>
        <v/>
      </c>
      <c r="AW44" s="481" t="str">
        <f>IF(Ofwat_PC_Interventions!AW44&lt;&gt;"",Ofwat_PC_Interventions!AW44,IF(Company_PC_inputs!AW44&lt;&gt;"",Company_PC_inputs!AW44,""))</f>
        <v/>
      </c>
      <c r="AX44" s="481" t="str">
        <f>IF(Ofwat_PC_Interventions!AX44&lt;&gt;"",Ofwat_PC_Interventions!AX44,IF(Company_PC_inputs!AX44&lt;&gt;"",Company_PC_inputs!AX44,""))</f>
        <v/>
      </c>
      <c r="AY44" s="481" t="str">
        <f>IF(Ofwat_PC_Interventions!AY44&lt;&gt;"",Ofwat_PC_Interventions!AY44,IF(Company_PC_inputs!AY44&lt;&gt;"",Company_PC_inputs!AY44,""))</f>
        <v/>
      </c>
      <c r="AZ44" s="481" t="str">
        <f>IF(Ofwat_PC_Interventions!AZ44&lt;&gt;"",Ofwat_PC_Interventions!AZ44,IF(Company_PC_inputs!AZ44&lt;&gt;"",Company_PC_inputs!AZ44,""))</f>
        <v/>
      </c>
      <c r="BA44" s="481" t="str">
        <f>IF(Ofwat_PC_Interventions!BA44&lt;&gt;"",Ofwat_PC_Interventions!BA44,IF(Company_PC_inputs!BA44&lt;&gt;"",Company_PC_inputs!BA44,""))</f>
        <v/>
      </c>
      <c r="BB44" s="481" t="str">
        <f>IF(Ofwat_PC_Interventions!BB44&lt;&gt;"",Ofwat_PC_Interventions!BB44,IF(Company_PC_inputs!BB44&lt;&gt;"",Company_PC_inputs!BB44,""))</f>
        <v/>
      </c>
      <c r="BC44" s="482" t="str">
        <f>IF(Ofwat_PC_Interventions!BC44&lt;&gt;"",Ofwat_PC_Interventions!BC44,IF(Company_PC_inputs!BC44&lt;&gt;"",Company_PC_inputs!BC44,""))</f>
        <v/>
      </c>
      <c r="BD44" s="481" t="str">
        <f>IF(Ofwat_PC_Interventions!BD44&lt;&gt;"",Ofwat_PC_Interventions!BD44,IF(Company_PC_inputs!BD44&lt;&gt;"",Company_PC_inputs!BD44,""))</f>
        <v/>
      </c>
      <c r="BE44" s="481" t="str">
        <f>IF(Ofwat_PC_Interventions!BE44&lt;&gt;"",Ofwat_PC_Interventions!BE44,IF(Company_PC_inputs!BE44&lt;&gt;"",Company_PC_inputs!BE44,""))</f>
        <v/>
      </c>
      <c r="BF44" s="481" t="str">
        <f>IF(Ofwat_PC_Interventions!BF44&lt;&gt;"",Ofwat_PC_Interventions!BF44,IF(Company_PC_inputs!BF44&lt;&gt;"",Company_PC_inputs!BF44,""))</f>
        <v/>
      </c>
      <c r="BG44" s="481" t="str">
        <f>IF(Ofwat_PC_Interventions!BG44&lt;&gt;"",Ofwat_PC_Interventions!BG44,IF(Company_PC_inputs!BG44&lt;&gt;"",Company_PC_inputs!BG44,""))</f>
        <v/>
      </c>
      <c r="BH44" s="481" t="str">
        <f>IF(Ofwat_PC_Interventions!BH44&lt;&gt;"",Ofwat_PC_Interventions!BH44,IF(Company_PC_inputs!BH44&lt;&gt;"",Company_PC_inputs!BH44,""))</f>
        <v/>
      </c>
      <c r="BI44" s="481" t="str">
        <f>IF(Ofwat_PC_Interventions!BI44&lt;&gt;"",Ofwat_PC_Interventions!BI44,IF(Company_PC_inputs!BI44&lt;&gt;"",Company_PC_inputs!BI44,""))</f>
        <v/>
      </c>
      <c r="BJ44" s="481" t="str">
        <f>IF(Ofwat_PC_Interventions!BJ44&lt;&gt;"",Ofwat_PC_Interventions!BJ44,IF(Company_PC_inputs!BJ44&lt;&gt;"",Company_PC_inputs!BJ44,""))</f>
        <v/>
      </c>
      <c r="BK44" s="481" t="str">
        <f>IF(Ofwat_PC_Interventions!BK44&lt;&gt;"",Ofwat_PC_Interventions!BK44,IF(Company_PC_inputs!BK44&lt;&gt;"",Company_PC_inputs!BK44,""))</f>
        <v/>
      </c>
      <c r="BL44" s="481" t="str">
        <f>IF(Ofwat_PC_Interventions!BL44&lt;&gt;"",Ofwat_PC_Interventions!BL44,IF(Company_PC_inputs!BL44&lt;&gt;"",Company_PC_inputs!BL44,""))</f>
        <v/>
      </c>
      <c r="BM44" s="481" t="str">
        <f>IF(Ofwat_PC_Interventions!BM44&lt;&gt;"",Ofwat_PC_Interventions!BM44,IF(Company_PC_inputs!BM44&lt;&gt;"",Company_PC_inputs!BM44,""))</f>
        <v/>
      </c>
      <c r="BN44" s="481" t="str">
        <f>IF(Ofwat_PC_Interventions!BN44&lt;&gt;"",Ofwat_PC_Interventions!BN44,IF(Company_PC_inputs!BN44&lt;&gt;"",Company_PC_inputs!BN44,""))</f>
        <v/>
      </c>
      <c r="BO44" s="481" t="str">
        <f>IF(Ofwat_PC_Interventions!BO44&lt;&gt;"",Ofwat_PC_Interventions!BO44,IF(Company_PC_inputs!BO44&lt;&gt;"",Company_PC_inputs!BO44,""))</f>
        <v/>
      </c>
      <c r="BP44" s="481" t="str">
        <f>IF(Ofwat_PC_Interventions!BP44&lt;&gt;"",Ofwat_PC_Interventions!BP44,IF(Company_PC_inputs!BP44&lt;&gt;"",Company_PC_inputs!BP44,""))</f>
        <v/>
      </c>
      <c r="BQ44" s="481" t="str">
        <f>IF(Ofwat_PC_Interventions!BQ44&lt;&gt;"",Ofwat_PC_Interventions!BQ44,IF(Company_PC_inputs!BQ44&lt;&gt;"",Company_PC_inputs!BQ44,""))</f>
        <v/>
      </c>
      <c r="BR44" s="481" t="str">
        <f>IF(Ofwat_PC_Interventions!BR44&lt;&gt;"",Ofwat_PC_Interventions!BR44,IF(Company_PC_inputs!BR44&lt;&gt;"",Company_PC_inputs!BR44,""))</f>
        <v/>
      </c>
      <c r="BS44" s="481" t="str">
        <f>IF(Ofwat_PC_Interventions!BS44&lt;&gt;"",Ofwat_PC_Interventions!BS44,IF(Company_PC_inputs!BS44&lt;&gt;"",Company_PC_inputs!BS44,""))</f>
        <v/>
      </c>
    </row>
    <row r="45" spans="1:71" s="201" customFormat="1" ht="13.8">
      <c r="A45" s="444"/>
      <c r="B45" s="444"/>
      <c r="C45" s="444"/>
      <c r="D45" s="444"/>
      <c r="E45" s="444" t="s">
        <v>951</v>
      </c>
      <c r="F45" s="444"/>
      <c r="G45" s="444" t="s">
        <v>1073</v>
      </c>
      <c r="H45" s="444"/>
      <c r="I45" s="444"/>
      <c r="J45" s="481">
        <f>IF(Ofwat_PC_Interventions!J45&lt;&gt;"",Ofwat_PC_Interventions!J45,IF(Company_PC_inputs!J45&lt;&gt;"",Company_PC_inputs!J45,""))</f>
        <v>0</v>
      </c>
      <c r="K45" s="481">
        <f>IF(Ofwat_PC_Interventions!K45&lt;&gt;"",Ofwat_PC_Interventions!K45,IF(Company_PC_inputs!K45&lt;&gt;"",Company_PC_inputs!K45,""))</f>
        <v>3.7384259259259263E-3</v>
      </c>
      <c r="L45" s="481">
        <f>IF(Ofwat_PC_Interventions!L45&lt;&gt;"",Ofwat_PC_Interventions!L45,IF(Company_PC_inputs!L45&lt;&gt;"",Company_PC_inputs!L45,""))</f>
        <v>11.4</v>
      </c>
      <c r="M45" s="481">
        <f>IF(Ofwat_PC_Interventions!M45&lt;&gt;"",Ofwat_PC_Interventions!M45,IF(Company_PC_inputs!M45&lt;&gt;"",Company_PC_inputs!M45,""))</f>
        <v>10.9</v>
      </c>
      <c r="N45" s="481">
        <f>IF(Ofwat_PC_Interventions!N45&lt;&gt;"",Ofwat_PC_Interventions!N45,IF(Company_PC_inputs!N45&lt;&gt;"",Company_PC_inputs!N45,""))</f>
        <v>0.8</v>
      </c>
      <c r="O45" s="481">
        <f>IF(Ofwat_PC_Interventions!O45&lt;&gt;"",Ofwat_PC_Interventions!O45,IF(Company_PC_inputs!O45&lt;&gt;"",Company_PC_inputs!O45,""))</f>
        <v>5</v>
      </c>
      <c r="P45" s="481">
        <f>IF(Ofwat_PC_Interventions!P45&lt;&gt;"",Ofwat_PC_Interventions!P45,IF(Company_PC_inputs!P45&lt;&gt;"",Company_PC_inputs!P45,""))</f>
        <v>124.2</v>
      </c>
      <c r="Q45" s="482">
        <f>IF(Ofwat_PC_Interventions!Q45&lt;&gt;"",Ofwat_PC_Interventions!Q45,IF(Company_PC_inputs!Q45&lt;&gt;"",Company_PC_inputs!Q45,""))</f>
        <v>2.34</v>
      </c>
      <c r="R45" s="481">
        <f>IF(Ofwat_PC_Interventions!R45&lt;&gt;"",Ofwat_PC_Interventions!R45,IF(Company_PC_inputs!R45&lt;&gt;"",Company_PC_inputs!R45,""))</f>
        <v>38000</v>
      </c>
      <c r="S45" s="481">
        <f>IF(Ofwat_PC_Interventions!S45&lt;&gt;"",Ofwat_PC_Interventions!S45,IF(Company_PC_inputs!S45&lt;&gt;"",Company_PC_inputs!S45,""))</f>
        <v>5</v>
      </c>
      <c r="T45" s="481">
        <f>IF(Ofwat_PC_Interventions!T45&lt;&gt;"",Ofwat_PC_Interventions!T45,IF(Company_PC_inputs!T45&lt;&gt;"",Company_PC_inputs!T45,""))</f>
        <v>6000</v>
      </c>
      <c r="U45" s="481">
        <f>IF(Ofwat_PC_Interventions!U45&lt;&gt;"",Ofwat_PC_Interventions!U45,IF(Company_PC_inputs!U45&lt;&gt;"",Company_PC_inputs!U45,""))</f>
        <v>0</v>
      </c>
      <c r="V45" s="481">
        <f>IF(Ofwat_PC_Interventions!V45&lt;&gt;"",Ofwat_PC_Interventions!V45,IF(Company_PC_inputs!V45&lt;&gt;"",Company_PC_inputs!V45,""))</f>
        <v>592</v>
      </c>
      <c r="W45" s="481">
        <f>IF(Ofwat_PC_Interventions!W45&lt;&gt;"",Ofwat_PC_Interventions!W45,IF(Company_PC_inputs!W45&lt;&gt;"",Company_PC_inputs!W45,""))</f>
        <v>0.95</v>
      </c>
      <c r="X45" s="481">
        <f>IF(Ofwat_PC_Interventions!X45&lt;&gt;"",Ofwat_PC_Interventions!X45,IF(Company_PC_inputs!X45&lt;&gt;"",Company_PC_inputs!X45,""))</f>
        <v>4</v>
      </c>
      <c r="Y45" s="481">
        <f>IF(Ofwat_PC_Interventions!Y45&lt;&gt;"",Ofwat_PC_Interventions!Y45,IF(Company_PC_inputs!Y45&lt;&gt;"",Company_PC_inputs!Y45,""))</f>
        <v>55.1</v>
      </c>
      <c r="Z45" s="481">
        <f>IF(Ofwat_PC_Interventions!Z45&lt;&gt;"",Ofwat_PC_Interventions!Z45,IF(Company_PC_inputs!Z45&lt;&gt;"",Company_PC_inputs!Z45,""))</f>
        <v>100</v>
      </c>
      <c r="AA45" s="481" t="str">
        <f>IF(Ofwat_PC_Interventions!AA45&lt;&gt;"",Ofwat_PC_Interventions!AA45,IF(Company_PC_inputs!AA45&lt;&gt;"",Company_PC_inputs!AA45,""))</f>
        <v/>
      </c>
      <c r="AB45" s="481" t="str">
        <f>IF(Ofwat_PC_Interventions!AB45&lt;&gt;"",Ofwat_PC_Interventions!AB45,IF(Company_PC_inputs!AB45&lt;&gt;"",Company_PC_inputs!AB45,""))</f>
        <v/>
      </c>
      <c r="AC45" s="481" t="str">
        <f>IF(Ofwat_PC_Interventions!AC45&lt;&gt;"",Ofwat_PC_Interventions!AC45,IF(Company_PC_inputs!AC45&lt;&gt;"",Company_PC_inputs!AC45,""))</f>
        <v/>
      </c>
      <c r="AD45" s="481" t="str">
        <f>IF(Ofwat_PC_Interventions!AD45&lt;&gt;"",Ofwat_PC_Interventions!AD45,IF(Company_PC_inputs!AD45&lt;&gt;"",Company_PC_inputs!AD45,""))</f>
        <v/>
      </c>
      <c r="AE45" s="481" t="str">
        <f>IF(Ofwat_PC_Interventions!AE45&lt;&gt;"",Ofwat_PC_Interventions!AE45,IF(Company_PC_inputs!AE45&lt;&gt;"",Company_PC_inputs!AE45,""))</f>
        <v/>
      </c>
      <c r="AF45" s="481" t="str">
        <f>IF(Ofwat_PC_Interventions!AF45&lt;&gt;"",Ofwat_PC_Interventions!AF45,IF(Company_PC_inputs!AF45&lt;&gt;"",Company_PC_inputs!AF45,""))</f>
        <v/>
      </c>
      <c r="AG45" s="481" t="str">
        <f>IF(Ofwat_PC_Interventions!AG45&lt;&gt;"",Ofwat_PC_Interventions!AG45,IF(Company_PC_inputs!AG45&lt;&gt;"",Company_PC_inputs!AG45,""))</f>
        <v/>
      </c>
      <c r="AH45" s="481" t="str">
        <f>IF(Ofwat_PC_Interventions!AH45&lt;&gt;"",Ofwat_PC_Interventions!AH45,IF(Company_PC_inputs!AH45&lt;&gt;"",Company_PC_inputs!AH45,""))</f>
        <v/>
      </c>
      <c r="AI45" s="481" t="str">
        <f>IF(Ofwat_PC_Interventions!AI45&lt;&gt;"",Ofwat_PC_Interventions!AI45,IF(Company_PC_inputs!AI45&lt;&gt;"",Company_PC_inputs!AI45,""))</f>
        <v/>
      </c>
      <c r="AJ45" s="481" t="str">
        <f>IF(Ofwat_PC_Interventions!AJ45&lt;&gt;"",Ofwat_PC_Interventions!AJ45,IF(Company_PC_inputs!AJ45&lt;&gt;"",Company_PC_inputs!AJ45,""))</f>
        <v/>
      </c>
      <c r="AK45" s="482" t="str">
        <f>IF(Ofwat_PC_Interventions!AK45&lt;&gt;"",Ofwat_PC_Interventions!AK45,IF(Company_PC_inputs!AK45&lt;&gt;"",Company_PC_inputs!AK45,""))</f>
        <v/>
      </c>
      <c r="AL45" s="481" t="str">
        <f>IF(Ofwat_PC_Interventions!AL45&lt;&gt;"",Ofwat_PC_Interventions!AL45,IF(Company_PC_inputs!AL45&lt;&gt;"",Company_PC_inputs!AL45,""))</f>
        <v/>
      </c>
      <c r="AM45" s="481" t="str">
        <f>IF(Ofwat_PC_Interventions!AM45&lt;&gt;"",Ofwat_PC_Interventions!AM45,IF(Company_PC_inputs!AM45&lt;&gt;"",Company_PC_inputs!AM45,""))</f>
        <v/>
      </c>
      <c r="AN45" s="481" t="str">
        <f>IF(Ofwat_PC_Interventions!AN45&lt;&gt;"",Ofwat_PC_Interventions!AN45,IF(Company_PC_inputs!AN45&lt;&gt;"",Company_PC_inputs!AN45,""))</f>
        <v/>
      </c>
      <c r="AO45" s="482" t="str">
        <f>IF(Ofwat_PC_Interventions!AO45&lt;&gt;"",Ofwat_PC_Interventions!AO45,IF(Company_PC_inputs!AO45&lt;&gt;"",Company_PC_inputs!AO45,""))</f>
        <v/>
      </c>
      <c r="AP45" s="481" t="str">
        <f>IF(Ofwat_PC_Interventions!AP45&lt;&gt;"",Ofwat_PC_Interventions!AP45,IF(Company_PC_inputs!AP45&lt;&gt;"",Company_PC_inputs!AP45,""))</f>
        <v/>
      </c>
      <c r="AQ45" s="481" t="str">
        <f>IF(Ofwat_PC_Interventions!AQ45&lt;&gt;"",Ofwat_PC_Interventions!AQ45,IF(Company_PC_inputs!AQ45&lt;&gt;"",Company_PC_inputs!AQ45,""))</f>
        <v/>
      </c>
      <c r="AR45" s="481" t="str">
        <f>IF(Ofwat_PC_Interventions!AR45&lt;&gt;"",Ofwat_PC_Interventions!AR45,IF(Company_PC_inputs!AR45&lt;&gt;"",Company_PC_inputs!AR45,""))</f>
        <v/>
      </c>
      <c r="AS45" s="481" t="str">
        <f>IF(Ofwat_PC_Interventions!AS45&lt;&gt;"",Ofwat_PC_Interventions!AS45,IF(Company_PC_inputs!AS45&lt;&gt;"",Company_PC_inputs!AS45,""))</f>
        <v/>
      </c>
      <c r="AT45" s="481" t="str">
        <f>IF(Ofwat_PC_Interventions!AT45&lt;&gt;"",Ofwat_PC_Interventions!AT45,IF(Company_PC_inputs!AT45&lt;&gt;"",Company_PC_inputs!AT45,""))</f>
        <v/>
      </c>
      <c r="AU45" s="481" t="str">
        <f>IF(Ofwat_PC_Interventions!AU45&lt;&gt;"",Ofwat_PC_Interventions!AU45,IF(Company_PC_inputs!AU45&lt;&gt;"",Company_PC_inputs!AU45,""))</f>
        <v/>
      </c>
      <c r="AV45" s="481" t="str">
        <f>IF(Ofwat_PC_Interventions!AV45&lt;&gt;"",Ofwat_PC_Interventions!AV45,IF(Company_PC_inputs!AV45&lt;&gt;"",Company_PC_inputs!AV45,""))</f>
        <v/>
      </c>
      <c r="AW45" s="481" t="str">
        <f>IF(Ofwat_PC_Interventions!AW45&lt;&gt;"",Ofwat_PC_Interventions!AW45,IF(Company_PC_inputs!AW45&lt;&gt;"",Company_PC_inputs!AW45,""))</f>
        <v/>
      </c>
      <c r="AX45" s="481" t="str">
        <f>IF(Ofwat_PC_Interventions!AX45&lt;&gt;"",Ofwat_PC_Interventions!AX45,IF(Company_PC_inputs!AX45&lt;&gt;"",Company_PC_inputs!AX45,""))</f>
        <v/>
      </c>
      <c r="AY45" s="481" t="str">
        <f>IF(Ofwat_PC_Interventions!AY45&lt;&gt;"",Ofwat_PC_Interventions!AY45,IF(Company_PC_inputs!AY45&lt;&gt;"",Company_PC_inputs!AY45,""))</f>
        <v/>
      </c>
      <c r="AZ45" s="481" t="str">
        <f>IF(Ofwat_PC_Interventions!AZ45&lt;&gt;"",Ofwat_PC_Interventions!AZ45,IF(Company_PC_inputs!AZ45&lt;&gt;"",Company_PC_inputs!AZ45,""))</f>
        <v/>
      </c>
      <c r="BA45" s="481" t="str">
        <f>IF(Ofwat_PC_Interventions!BA45&lt;&gt;"",Ofwat_PC_Interventions!BA45,IF(Company_PC_inputs!BA45&lt;&gt;"",Company_PC_inputs!BA45,""))</f>
        <v/>
      </c>
      <c r="BB45" s="481" t="str">
        <f>IF(Ofwat_PC_Interventions!BB45&lt;&gt;"",Ofwat_PC_Interventions!BB45,IF(Company_PC_inputs!BB45&lt;&gt;"",Company_PC_inputs!BB45,""))</f>
        <v/>
      </c>
      <c r="BC45" s="482" t="str">
        <f>IF(Ofwat_PC_Interventions!BC45&lt;&gt;"",Ofwat_PC_Interventions!BC45,IF(Company_PC_inputs!BC45&lt;&gt;"",Company_PC_inputs!BC45,""))</f>
        <v/>
      </c>
      <c r="BD45" s="481" t="str">
        <f>IF(Ofwat_PC_Interventions!BD45&lt;&gt;"",Ofwat_PC_Interventions!BD45,IF(Company_PC_inputs!BD45&lt;&gt;"",Company_PC_inputs!BD45,""))</f>
        <v/>
      </c>
      <c r="BE45" s="481" t="str">
        <f>IF(Ofwat_PC_Interventions!BE45&lt;&gt;"",Ofwat_PC_Interventions!BE45,IF(Company_PC_inputs!BE45&lt;&gt;"",Company_PC_inputs!BE45,""))</f>
        <v/>
      </c>
      <c r="BF45" s="481" t="str">
        <f>IF(Ofwat_PC_Interventions!BF45&lt;&gt;"",Ofwat_PC_Interventions!BF45,IF(Company_PC_inputs!BF45&lt;&gt;"",Company_PC_inputs!BF45,""))</f>
        <v/>
      </c>
      <c r="BG45" s="481" t="str">
        <f>IF(Ofwat_PC_Interventions!BG45&lt;&gt;"",Ofwat_PC_Interventions!BG45,IF(Company_PC_inputs!BG45&lt;&gt;"",Company_PC_inputs!BG45,""))</f>
        <v/>
      </c>
      <c r="BH45" s="481" t="str">
        <f>IF(Ofwat_PC_Interventions!BH45&lt;&gt;"",Ofwat_PC_Interventions!BH45,IF(Company_PC_inputs!BH45&lt;&gt;"",Company_PC_inputs!BH45,""))</f>
        <v/>
      </c>
      <c r="BI45" s="481" t="str">
        <f>IF(Ofwat_PC_Interventions!BI45&lt;&gt;"",Ofwat_PC_Interventions!BI45,IF(Company_PC_inputs!BI45&lt;&gt;"",Company_PC_inputs!BI45,""))</f>
        <v/>
      </c>
      <c r="BJ45" s="481" t="str">
        <f>IF(Ofwat_PC_Interventions!BJ45&lt;&gt;"",Ofwat_PC_Interventions!BJ45,IF(Company_PC_inputs!BJ45&lt;&gt;"",Company_PC_inputs!BJ45,""))</f>
        <v/>
      </c>
      <c r="BK45" s="481" t="str">
        <f>IF(Ofwat_PC_Interventions!BK45&lt;&gt;"",Ofwat_PC_Interventions!BK45,IF(Company_PC_inputs!BK45&lt;&gt;"",Company_PC_inputs!BK45,""))</f>
        <v/>
      </c>
      <c r="BL45" s="481" t="str">
        <f>IF(Ofwat_PC_Interventions!BL45&lt;&gt;"",Ofwat_PC_Interventions!BL45,IF(Company_PC_inputs!BL45&lt;&gt;"",Company_PC_inputs!BL45,""))</f>
        <v/>
      </c>
      <c r="BM45" s="481" t="str">
        <f>IF(Ofwat_PC_Interventions!BM45&lt;&gt;"",Ofwat_PC_Interventions!BM45,IF(Company_PC_inputs!BM45&lt;&gt;"",Company_PC_inputs!BM45,""))</f>
        <v/>
      </c>
      <c r="BN45" s="481" t="str">
        <f>IF(Ofwat_PC_Interventions!BN45&lt;&gt;"",Ofwat_PC_Interventions!BN45,IF(Company_PC_inputs!BN45&lt;&gt;"",Company_PC_inputs!BN45,""))</f>
        <v/>
      </c>
      <c r="BO45" s="481" t="str">
        <f>IF(Ofwat_PC_Interventions!BO45&lt;&gt;"",Ofwat_PC_Interventions!BO45,IF(Company_PC_inputs!BO45&lt;&gt;"",Company_PC_inputs!BO45,""))</f>
        <v/>
      </c>
      <c r="BP45" s="481" t="str">
        <f>IF(Ofwat_PC_Interventions!BP45&lt;&gt;"",Ofwat_PC_Interventions!BP45,IF(Company_PC_inputs!BP45&lt;&gt;"",Company_PC_inputs!BP45,""))</f>
        <v/>
      </c>
      <c r="BQ45" s="481" t="str">
        <f>IF(Ofwat_PC_Interventions!BQ45&lt;&gt;"",Ofwat_PC_Interventions!BQ45,IF(Company_PC_inputs!BQ45&lt;&gt;"",Company_PC_inputs!BQ45,""))</f>
        <v/>
      </c>
      <c r="BR45" s="481" t="str">
        <f>IF(Ofwat_PC_Interventions!BR45&lt;&gt;"",Ofwat_PC_Interventions!BR45,IF(Company_PC_inputs!BR45&lt;&gt;"",Company_PC_inputs!BR45,""))</f>
        <v/>
      </c>
      <c r="BS45" s="481" t="str">
        <f>IF(Ofwat_PC_Interventions!BS45&lt;&gt;"",Ofwat_PC_Interventions!BS45,IF(Company_PC_inputs!BS45&lt;&gt;"",Company_PC_inputs!BS45,""))</f>
        <v/>
      </c>
    </row>
    <row r="46" spans="1:71" s="201" customFormat="1" ht="13.8">
      <c r="A46" s="444"/>
      <c r="B46" s="444"/>
      <c r="C46" s="444"/>
      <c r="D46" s="444"/>
      <c r="E46" s="444" t="s">
        <v>952</v>
      </c>
      <c r="F46" s="444"/>
      <c r="G46" s="444" t="s">
        <v>1073</v>
      </c>
      <c r="H46" s="444"/>
      <c r="I46" s="444"/>
      <c r="J46" s="481">
        <f>IF(Ofwat_PC_Interventions!J46&lt;&gt;"",Ofwat_PC_Interventions!J46,IF(Company_PC_inputs!J46&lt;&gt;"",Company_PC_inputs!J46,""))</f>
        <v>2</v>
      </c>
      <c r="K46" s="481" t="str">
        <f>IF(Ofwat_PC_Interventions!K46&lt;&gt;"",Ofwat_PC_Interventions!K46,IF(Company_PC_inputs!K46&lt;&gt;"",Company_PC_inputs!K46,""))</f>
        <v/>
      </c>
      <c r="L46" s="481" t="str">
        <f>IF(Ofwat_PC_Interventions!L46&lt;&gt;"",Ofwat_PC_Interventions!L46,IF(Company_PC_inputs!L46&lt;&gt;"",Company_PC_inputs!L46,""))</f>
        <v/>
      </c>
      <c r="M46" s="481" t="str">
        <f>IF(Ofwat_PC_Interventions!M46&lt;&gt;"",Ofwat_PC_Interventions!M46,IF(Company_PC_inputs!M46&lt;&gt;"",Company_PC_inputs!M46,""))</f>
        <v/>
      </c>
      <c r="N46" s="481" t="str">
        <f>IF(Ofwat_PC_Interventions!N46&lt;&gt;"",Ofwat_PC_Interventions!N46,IF(Company_PC_inputs!N46&lt;&gt;"",Company_PC_inputs!N46,""))</f>
        <v/>
      </c>
      <c r="O46" s="481" t="str">
        <f>IF(Ofwat_PC_Interventions!O46&lt;&gt;"",Ofwat_PC_Interventions!O46,IF(Company_PC_inputs!O46&lt;&gt;"",Company_PC_inputs!O46,""))</f>
        <v/>
      </c>
      <c r="P46" s="481" t="str">
        <f>IF(Ofwat_PC_Interventions!P46&lt;&gt;"",Ofwat_PC_Interventions!P46,IF(Company_PC_inputs!P46&lt;&gt;"",Company_PC_inputs!P46,""))</f>
        <v/>
      </c>
      <c r="Q46" s="482" t="str">
        <f>IF(Ofwat_PC_Interventions!Q46&lt;&gt;"",Ofwat_PC_Interventions!Q46,IF(Company_PC_inputs!Q46&lt;&gt;"",Company_PC_inputs!Q46,""))</f>
        <v/>
      </c>
      <c r="R46" s="481" t="str">
        <f>IF(Ofwat_PC_Interventions!R46&lt;&gt;"",Ofwat_PC_Interventions!R46,IF(Company_PC_inputs!R46&lt;&gt;"",Company_PC_inputs!R46,""))</f>
        <v/>
      </c>
      <c r="S46" s="481" t="str">
        <f>IF(Ofwat_PC_Interventions!S46&lt;&gt;"",Ofwat_PC_Interventions!S46,IF(Company_PC_inputs!S46&lt;&gt;"",Company_PC_inputs!S46,""))</f>
        <v/>
      </c>
      <c r="T46" s="481" t="str">
        <f>IF(Ofwat_PC_Interventions!T46&lt;&gt;"",Ofwat_PC_Interventions!T46,IF(Company_PC_inputs!T46&lt;&gt;"",Company_PC_inputs!T46,""))</f>
        <v/>
      </c>
      <c r="U46" s="481" t="str">
        <f>IF(Ofwat_PC_Interventions!U46&lt;&gt;"",Ofwat_PC_Interventions!U46,IF(Company_PC_inputs!U46&lt;&gt;"",Company_PC_inputs!U46,""))</f>
        <v/>
      </c>
      <c r="V46" s="481" t="str">
        <f>IF(Ofwat_PC_Interventions!V46&lt;&gt;"",Ofwat_PC_Interventions!V46,IF(Company_PC_inputs!V46&lt;&gt;"",Company_PC_inputs!V46,""))</f>
        <v/>
      </c>
      <c r="W46" s="481" t="str">
        <f>IF(Ofwat_PC_Interventions!W46&lt;&gt;"",Ofwat_PC_Interventions!W46,IF(Company_PC_inputs!W46&lt;&gt;"",Company_PC_inputs!W46,""))</f>
        <v/>
      </c>
      <c r="X46" s="481" t="str">
        <f>IF(Ofwat_PC_Interventions!X46&lt;&gt;"",Ofwat_PC_Interventions!X46,IF(Company_PC_inputs!X46&lt;&gt;"",Company_PC_inputs!X46,""))</f>
        <v/>
      </c>
      <c r="Y46" s="481" t="str">
        <f>IF(Ofwat_PC_Interventions!Y46&lt;&gt;"",Ofwat_PC_Interventions!Y46,IF(Company_PC_inputs!Y46&lt;&gt;"",Company_PC_inputs!Y46,""))</f>
        <v/>
      </c>
      <c r="Z46" s="481" t="str">
        <f>IF(Ofwat_PC_Interventions!Z46&lt;&gt;"",Ofwat_PC_Interventions!Z46,IF(Company_PC_inputs!Z46&lt;&gt;"",Company_PC_inputs!Z46,""))</f>
        <v/>
      </c>
      <c r="AA46" s="481" t="str">
        <f>IF(Ofwat_PC_Interventions!AA46&lt;&gt;"",Ofwat_PC_Interventions!AA46,IF(Company_PC_inputs!AA46&lt;&gt;"",Company_PC_inputs!AA46,""))</f>
        <v/>
      </c>
      <c r="AB46" s="481" t="str">
        <f>IF(Ofwat_PC_Interventions!AB46&lt;&gt;"",Ofwat_PC_Interventions!AB46,IF(Company_PC_inputs!AB46&lt;&gt;"",Company_PC_inputs!AB46,""))</f>
        <v/>
      </c>
      <c r="AC46" s="481" t="str">
        <f>IF(Ofwat_PC_Interventions!AC46&lt;&gt;"",Ofwat_PC_Interventions!AC46,IF(Company_PC_inputs!AC46&lt;&gt;"",Company_PC_inputs!AC46,""))</f>
        <v/>
      </c>
      <c r="AD46" s="481" t="str">
        <f>IF(Ofwat_PC_Interventions!AD46&lt;&gt;"",Ofwat_PC_Interventions!AD46,IF(Company_PC_inputs!AD46&lt;&gt;"",Company_PC_inputs!AD46,""))</f>
        <v/>
      </c>
      <c r="AE46" s="481" t="str">
        <f>IF(Ofwat_PC_Interventions!AE46&lt;&gt;"",Ofwat_PC_Interventions!AE46,IF(Company_PC_inputs!AE46&lt;&gt;"",Company_PC_inputs!AE46,""))</f>
        <v/>
      </c>
      <c r="AF46" s="481" t="str">
        <f>IF(Ofwat_PC_Interventions!AF46&lt;&gt;"",Ofwat_PC_Interventions!AF46,IF(Company_PC_inputs!AF46&lt;&gt;"",Company_PC_inputs!AF46,""))</f>
        <v/>
      </c>
      <c r="AG46" s="481" t="str">
        <f>IF(Ofwat_PC_Interventions!AG46&lt;&gt;"",Ofwat_PC_Interventions!AG46,IF(Company_PC_inputs!AG46&lt;&gt;"",Company_PC_inputs!AG46,""))</f>
        <v/>
      </c>
      <c r="AH46" s="481" t="str">
        <f>IF(Ofwat_PC_Interventions!AH46&lt;&gt;"",Ofwat_PC_Interventions!AH46,IF(Company_PC_inputs!AH46&lt;&gt;"",Company_PC_inputs!AH46,""))</f>
        <v/>
      </c>
      <c r="AI46" s="481" t="str">
        <f>IF(Ofwat_PC_Interventions!AI46&lt;&gt;"",Ofwat_PC_Interventions!AI46,IF(Company_PC_inputs!AI46&lt;&gt;"",Company_PC_inputs!AI46,""))</f>
        <v/>
      </c>
      <c r="AJ46" s="481" t="str">
        <f>IF(Ofwat_PC_Interventions!AJ46&lt;&gt;"",Ofwat_PC_Interventions!AJ46,IF(Company_PC_inputs!AJ46&lt;&gt;"",Company_PC_inputs!AJ46,""))</f>
        <v/>
      </c>
      <c r="AK46" s="482" t="str">
        <f>IF(Ofwat_PC_Interventions!AK46&lt;&gt;"",Ofwat_PC_Interventions!AK46,IF(Company_PC_inputs!AK46&lt;&gt;"",Company_PC_inputs!AK46,""))</f>
        <v/>
      </c>
      <c r="AL46" s="481" t="str">
        <f>IF(Ofwat_PC_Interventions!AL46&lt;&gt;"",Ofwat_PC_Interventions!AL46,IF(Company_PC_inputs!AL46&lt;&gt;"",Company_PC_inputs!AL46,""))</f>
        <v/>
      </c>
      <c r="AM46" s="481" t="str">
        <f>IF(Ofwat_PC_Interventions!AM46&lt;&gt;"",Ofwat_PC_Interventions!AM46,IF(Company_PC_inputs!AM46&lt;&gt;"",Company_PC_inputs!AM46,""))</f>
        <v/>
      </c>
      <c r="AN46" s="481" t="str">
        <f>IF(Ofwat_PC_Interventions!AN46&lt;&gt;"",Ofwat_PC_Interventions!AN46,IF(Company_PC_inputs!AN46&lt;&gt;"",Company_PC_inputs!AN46,""))</f>
        <v/>
      </c>
      <c r="AO46" s="482" t="str">
        <f>IF(Ofwat_PC_Interventions!AO46&lt;&gt;"",Ofwat_PC_Interventions!AO46,IF(Company_PC_inputs!AO46&lt;&gt;"",Company_PC_inputs!AO46,""))</f>
        <v/>
      </c>
      <c r="AP46" s="481" t="str">
        <f>IF(Ofwat_PC_Interventions!AP46&lt;&gt;"",Ofwat_PC_Interventions!AP46,IF(Company_PC_inputs!AP46&lt;&gt;"",Company_PC_inputs!AP46,""))</f>
        <v/>
      </c>
      <c r="AQ46" s="481" t="str">
        <f>IF(Ofwat_PC_Interventions!AQ46&lt;&gt;"",Ofwat_PC_Interventions!AQ46,IF(Company_PC_inputs!AQ46&lt;&gt;"",Company_PC_inputs!AQ46,""))</f>
        <v/>
      </c>
      <c r="AR46" s="481" t="str">
        <f>IF(Ofwat_PC_Interventions!AR46&lt;&gt;"",Ofwat_PC_Interventions!AR46,IF(Company_PC_inputs!AR46&lt;&gt;"",Company_PC_inputs!AR46,""))</f>
        <v/>
      </c>
      <c r="AS46" s="481" t="str">
        <f>IF(Ofwat_PC_Interventions!AS46&lt;&gt;"",Ofwat_PC_Interventions!AS46,IF(Company_PC_inputs!AS46&lt;&gt;"",Company_PC_inputs!AS46,""))</f>
        <v/>
      </c>
      <c r="AT46" s="481" t="str">
        <f>IF(Ofwat_PC_Interventions!AT46&lt;&gt;"",Ofwat_PC_Interventions!AT46,IF(Company_PC_inputs!AT46&lt;&gt;"",Company_PC_inputs!AT46,""))</f>
        <v/>
      </c>
      <c r="AU46" s="481" t="str">
        <f>IF(Ofwat_PC_Interventions!AU46&lt;&gt;"",Ofwat_PC_Interventions!AU46,IF(Company_PC_inputs!AU46&lt;&gt;"",Company_PC_inputs!AU46,""))</f>
        <v/>
      </c>
      <c r="AV46" s="481" t="str">
        <f>IF(Ofwat_PC_Interventions!AV46&lt;&gt;"",Ofwat_PC_Interventions!AV46,IF(Company_PC_inputs!AV46&lt;&gt;"",Company_PC_inputs!AV46,""))</f>
        <v/>
      </c>
      <c r="AW46" s="481" t="str">
        <f>IF(Ofwat_PC_Interventions!AW46&lt;&gt;"",Ofwat_PC_Interventions!AW46,IF(Company_PC_inputs!AW46&lt;&gt;"",Company_PC_inputs!AW46,""))</f>
        <v/>
      </c>
      <c r="AX46" s="481" t="str">
        <f>IF(Ofwat_PC_Interventions!AX46&lt;&gt;"",Ofwat_PC_Interventions!AX46,IF(Company_PC_inputs!AX46&lt;&gt;"",Company_PC_inputs!AX46,""))</f>
        <v/>
      </c>
      <c r="AY46" s="481" t="str">
        <f>IF(Ofwat_PC_Interventions!AY46&lt;&gt;"",Ofwat_PC_Interventions!AY46,IF(Company_PC_inputs!AY46&lt;&gt;"",Company_PC_inputs!AY46,""))</f>
        <v/>
      </c>
      <c r="AZ46" s="481" t="str">
        <f>IF(Ofwat_PC_Interventions!AZ46&lt;&gt;"",Ofwat_PC_Interventions!AZ46,IF(Company_PC_inputs!AZ46&lt;&gt;"",Company_PC_inputs!AZ46,""))</f>
        <v/>
      </c>
      <c r="BA46" s="481" t="str">
        <f>IF(Ofwat_PC_Interventions!BA46&lt;&gt;"",Ofwat_PC_Interventions!BA46,IF(Company_PC_inputs!BA46&lt;&gt;"",Company_PC_inputs!BA46,""))</f>
        <v/>
      </c>
      <c r="BB46" s="481" t="str">
        <f>IF(Ofwat_PC_Interventions!BB46&lt;&gt;"",Ofwat_PC_Interventions!BB46,IF(Company_PC_inputs!BB46&lt;&gt;"",Company_PC_inputs!BB46,""))</f>
        <v/>
      </c>
      <c r="BC46" s="482" t="str">
        <f>IF(Ofwat_PC_Interventions!BC46&lt;&gt;"",Ofwat_PC_Interventions!BC46,IF(Company_PC_inputs!BC46&lt;&gt;"",Company_PC_inputs!BC46,""))</f>
        <v/>
      </c>
      <c r="BD46" s="481" t="str">
        <f>IF(Ofwat_PC_Interventions!BD46&lt;&gt;"",Ofwat_PC_Interventions!BD46,IF(Company_PC_inputs!BD46&lt;&gt;"",Company_PC_inputs!BD46,""))</f>
        <v/>
      </c>
      <c r="BE46" s="481" t="str">
        <f>IF(Ofwat_PC_Interventions!BE46&lt;&gt;"",Ofwat_PC_Interventions!BE46,IF(Company_PC_inputs!BE46&lt;&gt;"",Company_PC_inputs!BE46,""))</f>
        <v/>
      </c>
      <c r="BF46" s="481" t="str">
        <f>IF(Ofwat_PC_Interventions!BF46&lt;&gt;"",Ofwat_PC_Interventions!BF46,IF(Company_PC_inputs!BF46&lt;&gt;"",Company_PC_inputs!BF46,""))</f>
        <v/>
      </c>
      <c r="BG46" s="481" t="str">
        <f>IF(Ofwat_PC_Interventions!BG46&lt;&gt;"",Ofwat_PC_Interventions!BG46,IF(Company_PC_inputs!BG46&lt;&gt;"",Company_PC_inputs!BG46,""))</f>
        <v/>
      </c>
      <c r="BH46" s="481" t="str">
        <f>IF(Ofwat_PC_Interventions!BH46&lt;&gt;"",Ofwat_PC_Interventions!BH46,IF(Company_PC_inputs!BH46&lt;&gt;"",Company_PC_inputs!BH46,""))</f>
        <v/>
      </c>
      <c r="BI46" s="481" t="str">
        <f>IF(Ofwat_PC_Interventions!BI46&lt;&gt;"",Ofwat_PC_Interventions!BI46,IF(Company_PC_inputs!BI46&lt;&gt;"",Company_PC_inputs!BI46,""))</f>
        <v/>
      </c>
      <c r="BJ46" s="481" t="str">
        <f>IF(Ofwat_PC_Interventions!BJ46&lt;&gt;"",Ofwat_PC_Interventions!BJ46,IF(Company_PC_inputs!BJ46&lt;&gt;"",Company_PC_inputs!BJ46,""))</f>
        <v/>
      </c>
      <c r="BK46" s="481" t="str">
        <f>IF(Ofwat_PC_Interventions!BK46&lt;&gt;"",Ofwat_PC_Interventions!BK46,IF(Company_PC_inputs!BK46&lt;&gt;"",Company_PC_inputs!BK46,""))</f>
        <v/>
      </c>
      <c r="BL46" s="481" t="str">
        <f>IF(Ofwat_PC_Interventions!BL46&lt;&gt;"",Ofwat_PC_Interventions!BL46,IF(Company_PC_inputs!BL46&lt;&gt;"",Company_PC_inputs!BL46,""))</f>
        <v/>
      </c>
      <c r="BM46" s="481" t="str">
        <f>IF(Ofwat_PC_Interventions!BM46&lt;&gt;"",Ofwat_PC_Interventions!BM46,IF(Company_PC_inputs!BM46&lt;&gt;"",Company_PC_inputs!BM46,""))</f>
        <v/>
      </c>
      <c r="BN46" s="481" t="str">
        <f>IF(Ofwat_PC_Interventions!BN46&lt;&gt;"",Ofwat_PC_Interventions!BN46,IF(Company_PC_inputs!BN46&lt;&gt;"",Company_PC_inputs!BN46,""))</f>
        <v/>
      </c>
      <c r="BO46" s="481" t="str">
        <f>IF(Ofwat_PC_Interventions!BO46&lt;&gt;"",Ofwat_PC_Interventions!BO46,IF(Company_PC_inputs!BO46&lt;&gt;"",Company_PC_inputs!BO46,""))</f>
        <v/>
      </c>
      <c r="BP46" s="481" t="str">
        <f>IF(Ofwat_PC_Interventions!BP46&lt;&gt;"",Ofwat_PC_Interventions!BP46,IF(Company_PC_inputs!BP46&lt;&gt;"",Company_PC_inputs!BP46,""))</f>
        <v/>
      </c>
      <c r="BQ46" s="481" t="str">
        <f>IF(Ofwat_PC_Interventions!BQ46&lt;&gt;"",Ofwat_PC_Interventions!BQ46,IF(Company_PC_inputs!BQ46&lt;&gt;"",Company_PC_inputs!BQ46,""))</f>
        <v/>
      </c>
      <c r="BR46" s="481" t="str">
        <f>IF(Ofwat_PC_Interventions!BR46&lt;&gt;"",Ofwat_PC_Interventions!BR46,IF(Company_PC_inputs!BR46&lt;&gt;"",Company_PC_inputs!BR46,""))</f>
        <v/>
      </c>
      <c r="BS46" s="481" t="str">
        <f>IF(Ofwat_PC_Interventions!BS46&lt;&gt;"",Ofwat_PC_Interventions!BS46,IF(Company_PC_inputs!BS46&lt;&gt;"",Company_PC_inputs!BS46,""))</f>
        <v/>
      </c>
    </row>
    <row r="47" spans="1:71" s="201" customFormat="1" ht="13.8">
      <c r="A47" s="444"/>
      <c r="B47" s="444"/>
      <c r="C47" s="444"/>
      <c r="D47" s="444"/>
      <c r="E47" s="444" t="s">
        <v>953</v>
      </c>
      <c r="F47" s="444"/>
      <c r="G47" s="444" t="s">
        <v>1073</v>
      </c>
      <c r="H47" s="444"/>
      <c r="I47" s="444"/>
      <c r="J47" s="481">
        <f>IF(Ofwat_PC_Interventions!J47&lt;&gt;"",Ofwat_PC_Interventions!J47,IF(Company_PC_inputs!J47&lt;&gt;"",Company_PC_inputs!J47,""))</f>
        <v>8.8000000000000007</v>
      </c>
      <c r="K47" s="481">
        <f>IF(Ofwat_PC_Interventions!K47&lt;&gt;"",Ofwat_PC_Interventions!K47,IF(Company_PC_inputs!K47&lt;&gt;"",Company_PC_inputs!K47,""))</f>
        <v>8.3333333333333297E-3</v>
      </c>
      <c r="L47" s="481">
        <f>IF(Ofwat_PC_Interventions!L47&lt;&gt;"",Ofwat_PC_Interventions!L47,IF(Company_PC_inputs!L47&lt;&gt;"",Company_PC_inputs!L47,""))</f>
        <v>-5</v>
      </c>
      <c r="M47" s="481">
        <f>IF(Ofwat_PC_Interventions!M47&lt;&gt;"",Ofwat_PC_Interventions!M47,IF(Company_PC_inputs!M47&lt;&gt;"",Company_PC_inputs!M47,""))</f>
        <v>-5</v>
      </c>
      <c r="N47" s="481" t="str">
        <f>IF(Ofwat_PC_Interventions!N47&lt;&gt;"",Ofwat_PC_Interventions!N47,IF(Company_PC_inputs!N47&lt;&gt;"",Company_PC_inputs!N47,""))</f>
        <v/>
      </c>
      <c r="O47" s="481" t="str">
        <f>IF(Ofwat_PC_Interventions!O47&lt;&gt;"",Ofwat_PC_Interventions!O47,IF(Company_PC_inputs!O47&lt;&gt;"",Company_PC_inputs!O47,""))</f>
        <v/>
      </c>
      <c r="P47" s="481">
        <f>IF(Ofwat_PC_Interventions!P47&lt;&gt;"",Ofwat_PC_Interventions!P47,IF(Company_PC_inputs!P47&lt;&gt;"",Company_PC_inputs!P47,""))</f>
        <v>148</v>
      </c>
      <c r="Q47" s="482">
        <f>IF(Ofwat_PC_Interventions!Q47&lt;&gt;"",Ofwat_PC_Interventions!Q47,IF(Company_PC_inputs!Q47&lt;&gt;"",Company_PC_inputs!Q47,""))</f>
        <v>4.68</v>
      </c>
      <c r="R47" s="481" t="str">
        <f>IF(Ofwat_PC_Interventions!R47&lt;&gt;"",Ofwat_PC_Interventions!R47,IF(Company_PC_inputs!R47&lt;&gt;"",Company_PC_inputs!R47,""))</f>
        <v/>
      </c>
      <c r="S47" s="481" t="str">
        <f>IF(Ofwat_PC_Interventions!S47&lt;&gt;"",Ofwat_PC_Interventions!S47,IF(Company_PC_inputs!S47&lt;&gt;"",Company_PC_inputs!S47,""))</f>
        <v/>
      </c>
      <c r="T47" s="481" t="str">
        <f>IF(Ofwat_PC_Interventions!T47&lt;&gt;"",Ofwat_PC_Interventions!T47,IF(Company_PC_inputs!T47&lt;&gt;"",Company_PC_inputs!T47,""))</f>
        <v/>
      </c>
      <c r="U47" s="481" t="str">
        <f>IF(Ofwat_PC_Interventions!U47&lt;&gt;"",Ofwat_PC_Interventions!U47,IF(Company_PC_inputs!U47&lt;&gt;"",Company_PC_inputs!U47,""))</f>
        <v/>
      </c>
      <c r="V47" s="481" t="str">
        <f>IF(Ofwat_PC_Interventions!V47&lt;&gt;"",Ofwat_PC_Interventions!V47,IF(Company_PC_inputs!V47&lt;&gt;"",Company_PC_inputs!V47,""))</f>
        <v/>
      </c>
      <c r="W47" s="481" t="str">
        <f>IF(Ofwat_PC_Interventions!W47&lt;&gt;"",Ofwat_PC_Interventions!W47,IF(Company_PC_inputs!W47&lt;&gt;"",Company_PC_inputs!W47,""))</f>
        <v/>
      </c>
      <c r="X47" s="481" t="str">
        <f>IF(Ofwat_PC_Interventions!X47&lt;&gt;"",Ofwat_PC_Interventions!X47,IF(Company_PC_inputs!X47&lt;&gt;"",Company_PC_inputs!X47,""))</f>
        <v/>
      </c>
      <c r="Y47" s="481" t="str">
        <f>IF(Ofwat_PC_Interventions!Y47&lt;&gt;"",Ofwat_PC_Interventions!Y47,IF(Company_PC_inputs!Y47&lt;&gt;"",Company_PC_inputs!Y47,""))</f>
        <v/>
      </c>
      <c r="Z47" s="481" t="str">
        <f>IF(Ofwat_PC_Interventions!Z47&lt;&gt;"",Ofwat_PC_Interventions!Z47,IF(Company_PC_inputs!Z47&lt;&gt;"",Company_PC_inputs!Z47,""))</f>
        <v/>
      </c>
      <c r="AA47" s="481" t="str">
        <f>IF(Ofwat_PC_Interventions!AA47&lt;&gt;"",Ofwat_PC_Interventions!AA47,IF(Company_PC_inputs!AA47&lt;&gt;"",Company_PC_inputs!AA47,""))</f>
        <v/>
      </c>
      <c r="AB47" s="481" t="str">
        <f>IF(Ofwat_PC_Interventions!AB47&lt;&gt;"",Ofwat_PC_Interventions!AB47,IF(Company_PC_inputs!AB47&lt;&gt;"",Company_PC_inputs!AB47,""))</f>
        <v/>
      </c>
      <c r="AC47" s="481" t="str">
        <f>IF(Ofwat_PC_Interventions!AC47&lt;&gt;"",Ofwat_PC_Interventions!AC47,IF(Company_PC_inputs!AC47&lt;&gt;"",Company_PC_inputs!AC47,""))</f>
        <v/>
      </c>
      <c r="AD47" s="481" t="str">
        <f>IF(Ofwat_PC_Interventions!AD47&lt;&gt;"",Ofwat_PC_Interventions!AD47,IF(Company_PC_inputs!AD47&lt;&gt;"",Company_PC_inputs!AD47,""))</f>
        <v/>
      </c>
      <c r="AE47" s="481" t="str">
        <f>IF(Ofwat_PC_Interventions!AE47&lt;&gt;"",Ofwat_PC_Interventions!AE47,IF(Company_PC_inputs!AE47&lt;&gt;"",Company_PC_inputs!AE47,""))</f>
        <v/>
      </c>
      <c r="AF47" s="481" t="str">
        <f>IF(Ofwat_PC_Interventions!AF47&lt;&gt;"",Ofwat_PC_Interventions!AF47,IF(Company_PC_inputs!AF47&lt;&gt;"",Company_PC_inputs!AF47,""))</f>
        <v/>
      </c>
      <c r="AG47" s="481" t="str">
        <f>IF(Ofwat_PC_Interventions!AG47&lt;&gt;"",Ofwat_PC_Interventions!AG47,IF(Company_PC_inputs!AG47&lt;&gt;"",Company_PC_inputs!AG47,""))</f>
        <v/>
      </c>
      <c r="AH47" s="481" t="str">
        <f>IF(Ofwat_PC_Interventions!AH47&lt;&gt;"",Ofwat_PC_Interventions!AH47,IF(Company_PC_inputs!AH47&lt;&gt;"",Company_PC_inputs!AH47,""))</f>
        <v/>
      </c>
      <c r="AI47" s="481" t="str">
        <f>IF(Ofwat_PC_Interventions!AI47&lt;&gt;"",Ofwat_PC_Interventions!AI47,IF(Company_PC_inputs!AI47&lt;&gt;"",Company_PC_inputs!AI47,""))</f>
        <v/>
      </c>
      <c r="AJ47" s="481" t="str">
        <f>IF(Ofwat_PC_Interventions!AJ47&lt;&gt;"",Ofwat_PC_Interventions!AJ47,IF(Company_PC_inputs!AJ47&lt;&gt;"",Company_PC_inputs!AJ47,""))</f>
        <v/>
      </c>
      <c r="AK47" s="482" t="str">
        <f>IF(Ofwat_PC_Interventions!AK47&lt;&gt;"",Ofwat_PC_Interventions!AK47,IF(Company_PC_inputs!AK47&lt;&gt;"",Company_PC_inputs!AK47,""))</f>
        <v/>
      </c>
      <c r="AL47" s="481" t="str">
        <f>IF(Ofwat_PC_Interventions!AL47&lt;&gt;"",Ofwat_PC_Interventions!AL47,IF(Company_PC_inputs!AL47&lt;&gt;"",Company_PC_inputs!AL47,""))</f>
        <v/>
      </c>
      <c r="AM47" s="481" t="str">
        <f>IF(Ofwat_PC_Interventions!AM47&lt;&gt;"",Ofwat_PC_Interventions!AM47,IF(Company_PC_inputs!AM47&lt;&gt;"",Company_PC_inputs!AM47,""))</f>
        <v/>
      </c>
      <c r="AN47" s="481" t="str">
        <f>IF(Ofwat_PC_Interventions!AN47&lt;&gt;"",Ofwat_PC_Interventions!AN47,IF(Company_PC_inputs!AN47&lt;&gt;"",Company_PC_inputs!AN47,""))</f>
        <v/>
      </c>
      <c r="AO47" s="482" t="str">
        <f>IF(Ofwat_PC_Interventions!AO47&lt;&gt;"",Ofwat_PC_Interventions!AO47,IF(Company_PC_inputs!AO47&lt;&gt;"",Company_PC_inputs!AO47,""))</f>
        <v/>
      </c>
      <c r="AP47" s="481" t="str">
        <f>IF(Ofwat_PC_Interventions!AP47&lt;&gt;"",Ofwat_PC_Interventions!AP47,IF(Company_PC_inputs!AP47&lt;&gt;"",Company_PC_inputs!AP47,""))</f>
        <v/>
      </c>
      <c r="AQ47" s="481" t="str">
        <f>IF(Ofwat_PC_Interventions!AQ47&lt;&gt;"",Ofwat_PC_Interventions!AQ47,IF(Company_PC_inputs!AQ47&lt;&gt;"",Company_PC_inputs!AQ47,""))</f>
        <v/>
      </c>
      <c r="AR47" s="481" t="str">
        <f>IF(Ofwat_PC_Interventions!AR47&lt;&gt;"",Ofwat_PC_Interventions!AR47,IF(Company_PC_inputs!AR47&lt;&gt;"",Company_PC_inputs!AR47,""))</f>
        <v/>
      </c>
      <c r="AS47" s="481" t="str">
        <f>IF(Ofwat_PC_Interventions!AS47&lt;&gt;"",Ofwat_PC_Interventions!AS47,IF(Company_PC_inputs!AS47&lt;&gt;"",Company_PC_inputs!AS47,""))</f>
        <v/>
      </c>
      <c r="AT47" s="481" t="str">
        <f>IF(Ofwat_PC_Interventions!AT47&lt;&gt;"",Ofwat_PC_Interventions!AT47,IF(Company_PC_inputs!AT47&lt;&gt;"",Company_PC_inputs!AT47,""))</f>
        <v/>
      </c>
      <c r="AU47" s="481" t="str">
        <f>IF(Ofwat_PC_Interventions!AU47&lt;&gt;"",Ofwat_PC_Interventions!AU47,IF(Company_PC_inputs!AU47&lt;&gt;"",Company_PC_inputs!AU47,""))</f>
        <v/>
      </c>
      <c r="AV47" s="481" t="str">
        <f>IF(Ofwat_PC_Interventions!AV47&lt;&gt;"",Ofwat_PC_Interventions!AV47,IF(Company_PC_inputs!AV47&lt;&gt;"",Company_PC_inputs!AV47,""))</f>
        <v/>
      </c>
      <c r="AW47" s="481" t="str">
        <f>IF(Ofwat_PC_Interventions!AW47&lt;&gt;"",Ofwat_PC_Interventions!AW47,IF(Company_PC_inputs!AW47&lt;&gt;"",Company_PC_inputs!AW47,""))</f>
        <v/>
      </c>
      <c r="AX47" s="481" t="str">
        <f>IF(Ofwat_PC_Interventions!AX47&lt;&gt;"",Ofwat_PC_Interventions!AX47,IF(Company_PC_inputs!AX47&lt;&gt;"",Company_PC_inputs!AX47,""))</f>
        <v/>
      </c>
      <c r="AY47" s="481" t="str">
        <f>IF(Ofwat_PC_Interventions!AY47&lt;&gt;"",Ofwat_PC_Interventions!AY47,IF(Company_PC_inputs!AY47&lt;&gt;"",Company_PC_inputs!AY47,""))</f>
        <v/>
      </c>
      <c r="AZ47" s="481" t="str">
        <f>IF(Ofwat_PC_Interventions!AZ47&lt;&gt;"",Ofwat_PC_Interventions!AZ47,IF(Company_PC_inputs!AZ47&lt;&gt;"",Company_PC_inputs!AZ47,""))</f>
        <v/>
      </c>
      <c r="BA47" s="481" t="str">
        <f>IF(Ofwat_PC_Interventions!BA47&lt;&gt;"",Ofwat_PC_Interventions!BA47,IF(Company_PC_inputs!BA47&lt;&gt;"",Company_PC_inputs!BA47,""))</f>
        <v/>
      </c>
      <c r="BB47" s="481" t="str">
        <f>IF(Ofwat_PC_Interventions!BB47&lt;&gt;"",Ofwat_PC_Interventions!BB47,IF(Company_PC_inputs!BB47&lt;&gt;"",Company_PC_inputs!BB47,""))</f>
        <v/>
      </c>
      <c r="BC47" s="482" t="str">
        <f>IF(Ofwat_PC_Interventions!BC47&lt;&gt;"",Ofwat_PC_Interventions!BC47,IF(Company_PC_inputs!BC47&lt;&gt;"",Company_PC_inputs!BC47,""))</f>
        <v/>
      </c>
      <c r="BD47" s="481" t="str">
        <f>IF(Ofwat_PC_Interventions!BD47&lt;&gt;"",Ofwat_PC_Interventions!BD47,IF(Company_PC_inputs!BD47&lt;&gt;"",Company_PC_inputs!BD47,""))</f>
        <v/>
      </c>
      <c r="BE47" s="481" t="str">
        <f>IF(Ofwat_PC_Interventions!BE47&lt;&gt;"",Ofwat_PC_Interventions!BE47,IF(Company_PC_inputs!BE47&lt;&gt;"",Company_PC_inputs!BE47,""))</f>
        <v/>
      </c>
      <c r="BF47" s="481" t="str">
        <f>IF(Ofwat_PC_Interventions!BF47&lt;&gt;"",Ofwat_PC_Interventions!BF47,IF(Company_PC_inputs!BF47&lt;&gt;"",Company_PC_inputs!BF47,""))</f>
        <v/>
      </c>
      <c r="BG47" s="481" t="str">
        <f>IF(Ofwat_PC_Interventions!BG47&lt;&gt;"",Ofwat_PC_Interventions!BG47,IF(Company_PC_inputs!BG47&lt;&gt;"",Company_PC_inputs!BG47,""))</f>
        <v/>
      </c>
      <c r="BH47" s="481" t="str">
        <f>IF(Ofwat_PC_Interventions!BH47&lt;&gt;"",Ofwat_PC_Interventions!BH47,IF(Company_PC_inputs!BH47&lt;&gt;"",Company_PC_inputs!BH47,""))</f>
        <v/>
      </c>
      <c r="BI47" s="481" t="str">
        <f>IF(Ofwat_PC_Interventions!BI47&lt;&gt;"",Ofwat_PC_Interventions!BI47,IF(Company_PC_inputs!BI47&lt;&gt;"",Company_PC_inputs!BI47,""))</f>
        <v/>
      </c>
      <c r="BJ47" s="481" t="str">
        <f>IF(Ofwat_PC_Interventions!BJ47&lt;&gt;"",Ofwat_PC_Interventions!BJ47,IF(Company_PC_inputs!BJ47&lt;&gt;"",Company_PC_inputs!BJ47,""))</f>
        <v/>
      </c>
      <c r="BK47" s="481" t="str">
        <f>IF(Ofwat_PC_Interventions!BK47&lt;&gt;"",Ofwat_PC_Interventions!BK47,IF(Company_PC_inputs!BK47&lt;&gt;"",Company_PC_inputs!BK47,""))</f>
        <v/>
      </c>
      <c r="BL47" s="481" t="str">
        <f>IF(Ofwat_PC_Interventions!BL47&lt;&gt;"",Ofwat_PC_Interventions!BL47,IF(Company_PC_inputs!BL47&lt;&gt;"",Company_PC_inputs!BL47,""))</f>
        <v/>
      </c>
      <c r="BM47" s="481" t="str">
        <f>IF(Ofwat_PC_Interventions!BM47&lt;&gt;"",Ofwat_PC_Interventions!BM47,IF(Company_PC_inputs!BM47&lt;&gt;"",Company_PC_inputs!BM47,""))</f>
        <v/>
      </c>
      <c r="BN47" s="481" t="str">
        <f>IF(Ofwat_PC_Interventions!BN47&lt;&gt;"",Ofwat_PC_Interventions!BN47,IF(Company_PC_inputs!BN47&lt;&gt;"",Company_PC_inputs!BN47,""))</f>
        <v/>
      </c>
      <c r="BO47" s="481" t="str">
        <f>IF(Ofwat_PC_Interventions!BO47&lt;&gt;"",Ofwat_PC_Interventions!BO47,IF(Company_PC_inputs!BO47&lt;&gt;"",Company_PC_inputs!BO47,""))</f>
        <v/>
      </c>
      <c r="BP47" s="481" t="str">
        <f>IF(Ofwat_PC_Interventions!BP47&lt;&gt;"",Ofwat_PC_Interventions!BP47,IF(Company_PC_inputs!BP47&lt;&gt;"",Company_PC_inputs!BP47,""))</f>
        <v/>
      </c>
      <c r="BQ47" s="481" t="str">
        <f>IF(Ofwat_PC_Interventions!BQ47&lt;&gt;"",Ofwat_PC_Interventions!BQ47,IF(Company_PC_inputs!BQ47&lt;&gt;"",Company_PC_inputs!BQ47,""))</f>
        <v/>
      </c>
      <c r="BR47" s="481" t="str">
        <f>IF(Ofwat_PC_Interventions!BR47&lt;&gt;"",Ofwat_PC_Interventions!BR47,IF(Company_PC_inputs!BR47&lt;&gt;"",Company_PC_inputs!BR47,""))</f>
        <v/>
      </c>
      <c r="BS47" s="481" t="str">
        <f>IF(Ofwat_PC_Interventions!BS47&lt;&gt;"",Ofwat_PC_Interventions!BS47,IF(Company_PC_inputs!BS47&lt;&gt;"",Company_PC_inputs!BS47,""))</f>
        <v/>
      </c>
    </row>
    <row r="48" spans="1:71" s="201" customFormat="1" ht="13.8">
      <c r="A48" s="444"/>
      <c r="B48" s="444"/>
      <c r="C48" s="444"/>
      <c r="D48" s="444"/>
      <c r="E48" s="444"/>
      <c r="F48" s="444"/>
      <c r="G48" s="444"/>
      <c r="H48" s="444"/>
      <c r="I48" s="444"/>
      <c r="J48" s="481" t="str">
        <f>IF(Ofwat_PC_Interventions!J48&lt;&gt;"",Ofwat_PC_Interventions!J48,IF(Company_PC_inputs!J48&lt;&gt;"",Company_PC_inputs!J48,""))</f>
        <v/>
      </c>
      <c r="K48" s="481" t="str">
        <f>IF(Ofwat_PC_Interventions!K48&lt;&gt;"",Ofwat_PC_Interventions!K48,IF(Company_PC_inputs!K48&lt;&gt;"",Company_PC_inputs!K48,""))</f>
        <v/>
      </c>
      <c r="L48" s="481" t="str">
        <f>IF(Ofwat_PC_Interventions!L48&lt;&gt;"",Ofwat_PC_Interventions!L48,IF(Company_PC_inputs!L48&lt;&gt;"",Company_PC_inputs!L48,""))</f>
        <v/>
      </c>
      <c r="M48" s="481" t="str">
        <f>IF(Ofwat_PC_Interventions!M48&lt;&gt;"",Ofwat_PC_Interventions!M48,IF(Company_PC_inputs!M48&lt;&gt;"",Company_PC_inputs!M48,""))</f>
        <v/>
      </c>
      <c r="N48" s="481" t="str">
        <f>IF(Ofwat_PC_Interventions!N48&lt;&gt;"",Ofwat_PC_Interventions!N48,IF(Company_PC_inputs!N48&lt;&gt;"",Company_PC_inputs!N48,""))</f>
        <v/>
      </c>
      <c r="O48" s="481" t="str">
        <f>IF(Ofwat_PC_Interventions!O48&lt;&gt;"",Ofwat_PC_Interventions!O48,IF(Company_PC_inputs!O48&lt;&gt;"",Company_PC_inputs!O48,""))</f>
        <v/>
      </c>
      <c r="P48" s="481" t="str">
        <f>IF(Ofwat_PC_Interventions!P48&lt;&gt;"",Ofwat_PC_Interventions!P48,IF(Company_PC_inputs!P48&lt;&gt;"",Company_PC_inputs!P48,""))</f>
        <v/>
      </c>
      <c r="Q48" s="482" t="str">
        <f>IF(Ofwat_PC_Interventions!Q48&lt;&gt;"",Ofwat_PC_Interventions!Q48,IF(Company_PC_inputs!Q48&lt;&gt;"",Company_PC_inputs!Q48,""))</f>
        <v/>
      </c>
      <c r="R48" s="481" t="str">
        <f>IF(Ofwat_PC_Interventions!R48&lt;&gt;"",Ofwat_PC_Interventions!R48,IF(Company_PC_inputs!R48&lt;&gt;"",Company_PC_inputs!R48,""))</f>
        <v/>
      </c>
      <c r="S48" s="481" t="str">
        <f>IF(Ofwat_PC_Interventions!S48&lt;&gt;"",Ofwat_PC_Interventions!S48,IF(Company_PC_inputs!S48&lt;&gt;"",Company_PC_inputs!S48,""))</f>
        <v/>
      </c>
      <c r="T48" s="481" t="str">
        <f>IF(Ofwat_PC_Interventions!T48&lt;&gt;"",Ofwat_PC_Interventions!T48,IF(Company_PC_inputs!T48&lt;&gt;"",Company_PC_inputs!T48,""))</f>
        <v/>
      </c>
      <c r="U48" s="481" t="str">
        <f>IF(Ofwat_PC_Interventions!U48&lt;&gt;"",Ofwat_PC_Interventions!U48,IF(Company_PC_inputs!U48&lt;&gt;"",Company_PC_inputs!U48,""))</f>
        <v/>
      </c>
      <c r="V48" s="481" t="str">
        <f>IF(Ofwat_PC_Interventions!V48&lt;&gt;"",Ofwat_PC_Interventions!V48,IF(Company_PC_inputs!V48&lt;&gt;"",Company_PC_inputs!V48,""))</f>
        <v/>
      </c>
      <c r="W48" s="481" t="str">
        <f>IF(Ofwat_PC_Interventions!W48&lt;&gt;"",Ofwat_PC_Interventions!W48,IF(Company_PC_inputs!W48&lt;&gt;"",Company_PC_inputs!W48,""))</f>
        <v/>
      </c>
      <c r="X48" s="481" t="str">
        <f>IF(Ofwat_PC_Interventions!X48&lt;&gt;"",Ofwat_PC_Interventions!X48,IF(Company_PC_inputs!X48&lt;&gt;"",Company_PC_inputs!X48,""))</f>
        <v/>
      </c>
      <c r="Y48" s="481" t="str">
        <f>IF(Ofwat_PC_Interventions!Y48&lt;&gt;"",Ofwat_PC_Interventions!Y48,IF(Company_PC_inputs!Y48&lt;&gt;"",Company_PC_inputs!Y48,""))</f>
        <v/>
      </c>
      <c r="Z48" s="481" t="str">
        <f>IF(Ofwat_PC_Interventions!Z48&lt;&gt;"",Ofwat_PC_Interventions!Z48,IF(Company_PC_inputs!Z48&lt;&gt;"",Company_PC_inputs!Z48,""))</f>
        <v/>
      </c>
      <c r="AA48" s="481" t="str">
        <f>IF(Ofwat_PC_Interventions!AA48&lt;&gt;"",Ofwat_PC_Interventions!AA48,IF(Company_PC_inputs!AA48&lt;&gt;"",Company_PC_inputs!AA48,""))</f>
        <v/>
      </c>
      <c r="AB48" s="481" t="str">
        <f>IF(Ofwat_PC_Interventions!AB48&lt;&gt;"",Ofwat_PC_Interventions!AB48,IF(Company_PC_inputs!AB48&lt;&gt;"",Company_PC_inputs!AB48,""))</f>
        <v/>
      </c>
      <c r="AC48" s="481" t="str">
        <f>IF(Ofwat_PC_Interventions!AC48&lt;&gt;"",Ofwat_PC_Interventions!AC48,IF(Company_PC_inputs!AC48&lt;&gt;"",Company_PC_inputs!AC48,""))</f>
        <v/>
      </c>
      <c r="AD48" s="481" t="str">
        <f>IF(Ofwat_PC_Interventions!AD48&lt;&gt;"",Ofwat_PC_Interventions!AD48,IF(Company_PC_inputs!AD48&lt;&gt;"",Company_PC_inputs!AD48,""))</f>
        <v/>
      </c>
      <c r="AE48" s="481" t="str">
        <f>IF(Ofwat_PC_Interventions!AE48&lt;&gt;"",Ofwat_PC_Interventions!AE48,IF(Company_PC_inputs!AE48&lt;&gt;"",Company_PC_inputs!AE48,""))</f>
        <v/>
      </c>
      <c r="AF48" s="481" t="str">
        <f>IF(Ofwat_PC_Interventions!AF48&lt;&gt;"",Ofwat_PC_Interventions!AF48,IF(Company_PC_inputs!AF48&lt;&gt;"",Company_PC_inputs!AF48,""))</f>
        <v/>
      </c>
      <c r="AG48" s="481" t="str">
        <f>IF(Ofwat_PC_Interventions!AG48&lt;&gt;"",Ofwat_PC_Interventions!AG48,IF(Company_PC_inputs!AG48&lt;&gt;"",Company_PC_inputs!AG48,""))</f>
        <v/>
      </c>
      <c r="AH48" s="481" t="str">
        <f>IF(Ofwat_PC_Interventions!AH48&lt;&gt;"",Ofwat_PC_Interventions!AH48,IF(Company_PC_inputs!AH48&lt;&gt;"",Company_PC_inputs!AH48,""))</f>
        <v/>
      </c>
      <c r="AI48" s="481" t="str">
        <f>IF(Ofwat_PC_Interventions!AI48&lt;&gt;"",Ofwat_PC_Interventions!AI48,IF(Company_PC_inputs!AI48&lt;&gt;"",Company_PC_inputs!AI48,""))</f>
        <v/>
      </c>
      <c r="AJ48" s="481" t="str">
        <f>IF(Ofwat_PC_Interventions!AJ48&lt;&gt;"",Ofwat_PC_Interventions!AJ48,IF(Company_PC_inputs!AJ48&lt;&gt;"",Company_PC_inputs!AJ48,""))</f>
        <v/>
      </c>
      <c r="AK48" s="482" t="str">
        <f>IF(Ofwat_PC_Interventions!AK48&lt;&gt;"",Ofwat_PC_Interventions!AK48,IF(Company_PC_inputs!AK48&lt;&gt;"",Company_PC_inputs!AK48,""))</f>
        <v/>
      </c>
      <c r="AL48" s="481" t="str">
        <f>IF(Ofwat_PC_Interventions!AL48&lt;&gt;"",Ofwat_PC_Interventions!AL48,IF(Company_PC_inputs!AL48&lt;&gt;"",Company_PC_inputs!AL48,""))</f>
        <v/>
      </c>
      <c r="AM48" s="481" t="str">
        <f>IF(Ofwat_PC_Interventions!AM48&lt;&gt;"",Ofwat_PC_Interventions!AM48,IF(Company_PC_inputs!AM48&lt;&gt;"",Company_PC_inputs!AM48,""))</f>
        <v/>
      </c>
      <c r="AN48" s="481" t="str">
        <f>IF(Ofwat_PC_Interventions!AN48&lt;&gt;"",Ofwat_PC_Interventions!AN48,IF(Company_PC_inputs!AN48&lt;&gt;"",Company_PC_inputs!AN48,""))</f>
        <v/>
      </c>
      <c r="AO48" s="482" t="str">
        <f>IF(Ofwat_PC_Interventions!AO48&lt;&gt;"",Ofwat_PC_Interventions!AO48,IF(Company_PC_inputs!AO48&lt;&gt;"",Company_PC_inputs!AO48,""))</f>
        <v/>
      </c>
      <c r="AP48" s="481" t="str">
        <f>IF(Ofwat_PC_Interventions!AP48&lt;&gt;"",Ofwat_PC_Interventions!AP48,IF(Company_PC_inputs!AP48&lt;&gt;"",Company_PC_inputs!AP48,""))</f>
        <v/>
      </c>
      <c r="AQ48" s="481" t="str">
        <f>IF(Ofwat_PC_Interventions!AQ48&lt;&gt;"",Ofwat_PC_Interventions!AQ48,IF(Company_PC_inputs!AQ48&lt;&gt;"",Company_PC_inputs!AQ48,""))</f>
        <v/>
      </c>
      <c r="AR48" s="481" t="str">
        <f>IF(Ofwat_PC_Interventions!AR48&lt;&gt;"",Ofwat_PC_Interventions!AR48,IF(Company_PC_inputs!AR48&lt;&gt;"",Company_PC_inputs!AR48,""))</f>
        <v/>
      </c>
      <c r="AS48" s="481" t="str">
        <f>IF(Ofwat_PC_Interventions!AS48&lt;&gt;"",Ofwat_PC_Interventions!AS48,IF(Company_PC_inputs!AS48&lt;&gt;"",Company_PC_inputs!AS48,""))</f>
        <v/>
      </c>
      <c r="AT48" s="481" t="str">
        <f>IF(Ofwat_PC_Interventions!AT48&lt;&gt;"",Ofwat_PC_Interventions!AT48,IF(Company_PC_inputs!AT48&lt;&gt;"",Company_PC_inputs!AT48,""))</f>
        <v/>
      </c>
      <c r="AU48" s="481" t="str">
        <f>IF(Ofwat_PC_Interventions!AU48&lt;&gt;"",Ofwat_PC_Interventions!AU48,IF(Company_PC_inputs!AU48&lt;&gt;"",Company_PC_inputs!AU48,""))</f>
        <v/>
      </c>
      <c r="AV48" s="481" t="str">
        <f>IF(Ofwat_PC_Interventions!AV48&lt;&gt;"",Ofwat_PC_Interventions!AV48,IF(Company_PC_inputs!AV48&lt;&gt;"",Company_PC_inputs!AV48,""))</f>
        <v/>
      </c>
      <c r="AW48" s="481" t="str">
        <f>IF(Ofwat_PC_Interventions!AW48&lt;&gt;"",Ofwat_PC_Interventions!AW48,IF(Company_PC_inputs!AW48&lt;&gt;"",Company_PC_inputs!AW48,""))</f>
        <v/>
      </c>
      <c r="AX48" s="481" t="str">
        <f>IF(Ofwat_PC_Interventions!AX48&lt;&gt;"",Ofwat_PC_Interventions!AX48,IF(Company_PC_inputs!AX48&lt;&gt;"",Company_PC_inputs!AX48,""))</f>
        <v/>
      </c>
      <c r="AY48" s="481" t="str">
        <f>IF(Ofwat_PC_Interventions!AY48&lt;&gt;"",Ofwat_PC_Interventions!AY48,IF(Company_PC_inputs!AY48&lt;&gt;"",Company_PC_inputs!AY48,""))</f>
        <v/>
      </c>
      <c r="AZ48" s="481" t="str">
        <f>IF(Ofwat_PC_Interventions!AZ48&lt;&gt;"",Ofwat_PC_Interventions!AZ48,IF(Company_PC_inputs!AZ48&lt;&gt;"",Company_PC_inputs!AZ48,""))</f>
        <v/>
      </c>
      <c r="BA48" s="481" t="str">
        <f>IF(Ofwat_PC_Interventions!BA48&lt;&gt;"",Ofwat_PC_Interventions!BA48,IF(Company_PC_inputs!BA48&lt;&gt;"",Company_PC_inputs!BA48,""))</f>
        <v/>
      </c>
      <c r="BB48" s="481" t="str">
        <f>IF(Ofwat_PC_Interventions!BB48&lt;&gt;"",Ofwat_PC_Interventions!BB48,IF(Company_PC_inputs!BB48&lt;&gt;"",Company_PC_inputs!BB48,""))</f>
        <v/>
      </c>
      <c r="BC48" s="482" t="str">
        <f>IF(Ofwat_PC_Interventions!BC48&lt;&gt;"",Ofwat_PC_Interventions!BC48,IF(Company_PC_inputs!BC48&lt;&gt;"",Company_PC_inputs!BC48,""))</f>
        <v/>
      </c>
      <c r="BD48" s="481" t="str">
        <f>IF(Ofwat_PC_Interventions!BD48&lt;&gt;"",Ofwat_PC_Interventions!BD48,IF(Company_PC_inputs!BD48&lt;&gt;"",Company_PC_inputs!BD48,""))</f>
        <v/>
      </c>
      <c r="BE48" s="481" t="str">
        <f>IF(Ofwat_PC_Interventions!BE48&lt;&gt;"",Ofwat_PC_Interventions!BE48,IF(Company_PC_inputs!BE48&lt;&gt;"",Company_PC_inputs!BE48,""))</f>
        <v/>
      </c>
      <c r="BF48" s="481" t="str">
        <f>IF(Ofwat_PC_Interventions!BF48&lt;&gt;"",Ofwat_PC_Interventions!BF48,IF(Company_PC_inputs!BF48&lt;&gt;"",Company_PC_inputs!BF48,""))</f>
        <v/>
      </c>
      <c r="BG48" s="481" t="str">
        <f>IF(Ofwat_PC_Interventions!BG48&lt;&gt;"",Ofwat_PC_Interventions!BG48,IF(Company_PC_inputs!BG48&lt;&gt;"",Company_PC_inputs!BG48,""))</f>
        <v/>
      </c>
      <c r="BH48" s="481" t="str">
        <f>IF(Ofwat_PC_Interventions!BH48&lt;&gt;"",Ofwat_PC_Interventions!BH48,IF(Company_PC_inputs!BH48&lt;&gt;"",Company_PC_inputs!BH48,""))</f>
        <v/>
      </c>
      <c r="BI48" s="481" t="str">
        <f>IF(Ofwat_PC_Interventions!BI48&lt;&gt;"",Ofwat_PC_Interventions!BI48,IF(Company_PC_inputs!BI48&lt;&gt;"",Company_PC_inputs!BI48,""))</f>
        <v/>
      </c>
      <c r="BJ48" s="481" t="str">
        <f>IF(Ofwat_PC_Interventions!BJ48&lt;&gt;"",Ofwat_PC_Interventions!BJ48,IF(Company_PC_inputs!BJ48&lt;&gt;"",Company_PC_inputs!BJ48,""))</f>
        <v/>
      </c>
      <c r="BK48" s="481" t="str">
        <f>IF(Ofwat_PC_Interventions!BK48&lt;&gt;"",Ofwat_PC_Interventions!BK48,IF(Company_PC_inputs!BK48&lt;&gt;"",Company_PC_inputs!BK48,""))</f>
        <v/>
      </c>
      <c r="BL48" s="481" t="str">
        <f>IF(Ofwat_PC_Interventions!BL48&lt;&gt;"",Ofwat_PC_Interventions!BL48,IF(Company_PC_inputs!BL48&lt;&gt;"",Company_PC_inputs!BL48,""))</f>
        <v/>
      </c>
      <c r="BM48" s="481" t="str">
        <f>IF(Ofwat_PC_Interventions!BM48&lt;&gt;"",Ofwat_PC_Interventions!BM48,IF(Company_PC_inputs!BM48&lt;&gt;"",Company_PC_inputs!BM48,""))</f>
        <v/>
      </c>
      <c r="BN48" s="481" t="str">
        <f>IF(Ofwat_PC_Interventions!BN48&lt;&gt;"",Ofwat_PC_Interventions!BN48,IF(Company_PC_inputs!BN48&lt;&gt;"",Company_PC_inputs!BN48,""))</f>
        <v/>
      </c>
      <c r="BO48" s="481" t="str">
        <f>IF(Ofwat_PC_Interventions!BO48&lt;&gt;"",Ofwat_PC_Interventions!BO48,IF(Company_PC_inputs!BO48&lt;&gt;"",Company_PC_inputs!BO48,""))</f>
        <v/>
      </c>
      <c r="BP48" s="481" t="str">
        <f>IF(Ofwat_PC_Interventions!BP48&lt;&gt;"",Ofwat_PC_Interventions!BP48,IF(Company_PC_inputs!BP48&lt;&gt;"",Company_PC_inputs!BP48,""))</f>
        <v/>
      </c>
      <c r="BQ48" s="481" t="str">
        <f>IF(Ofwat_PC_Interventions!BQ48&lt;&gt;"",Ofwat_PC_Interventions!BQ48,IF(Company_PC_inputs!BQ48&lt;&gt;"",Company_PC_inputs!BQ48,""))</f>
        <v/>
      </c>
      <c r="BR48" s="481" t="str">
        <f>IF(Ofwat_PC_Interventions!BR48&lt;&gt;"",Ofwat_PC_Interventions!BR48,IF(Company_PC_inputs!BR48&lt;&gt;"",Company_PC_inputs!BR48,""))</f>
        <v/>
      </c>
      <c r="BS48" s="481" t="str">
        <f>IF(Ofwat_PC_Interventions!BS48&lt;&gt;"",Ofwat_PC_Interventions!BS48,IF(Company_PC_inputs!BS48&lt;&gt;"",Company_PC_inputs!BS48,""))</f>
        <v/>
      </c>
    </row>
    <row r="49" spans="1:71" s="201" customFormat="1" ht="13.8">
      <c r="A49" s="444"/>
      <c r="B49" s="444"/>
      <c r="C49" s="444"/>
      <c r="D49" s="444"/>
      <c r="E49" s="444" t="s">
        <v>1093</v>
      </c>
      <c r="F49" s="444"/>
      <c r="G49" s="444" t="str">
        <f>"£m/unit ("&amp;InpCompany!$F$10&amp;" prices)"</f>
        <v>£m/unit (2017-18 prices)</v>
      </c>
      <c r="H49" s="444"/>
      <c r="I49" s="444"/>
      <c r="J49" s="567">
        <f>IF(Ofwat_PC_Interventions!J49&lt;&gt;"",Ofwat_PC_Interventions!J49,IF(Company_PC_inputs!J49&lt;&gt;"",Company_PC_inputs!J49,""))</f>
        <v>0</v>
      </c>
      <c r="K49" s="567">
        <f>IF(Ofwat_PC_Interventions!K49&lt;&gt;"",Ofwat_PC_Interventions!K49,IF(Company_PC_inputs!K49&lt;&gt;"",Company_PC_inputs!K49,""))</f>
        <v>0.19700000000000001</v>
      </c>
      <c r="L49" s="567">
        <f>IF(Ofwat_PC_Interventions!L49&lt;&gt;"",Ofwat_PC_Interventions!L49,IF(Company_PC_inputs!L49&lt;&gt;"",Company_PC_inputs!L49,""))</f>
        <v>0.19600000000000001</v>
      </c>
      <c r="M49" s="567">
        <f>IF(Ofwat_PC_Interventions!M49&lt;&gt;"",Ofwat_PC_Interventions!M49,IF(Company_PC_inputs!M49&lt;&gt;"",Company_PC_inputs!M49,""))</f>
        <v>0.21099999999999999</v>
      </c>
      <c r="N49" s="567">
        <f>IF(Ofwat_PC_Interventions!N49&lt;&gt;"",Ofwat_PC_Interventions!N49,IF(Company_PC_inputs!N49&lt;&gt;"",Company_PC_inputs!N49,""))</f>
        <v>0.125</v>
      </c>
      <c r="O49" s="567">
        <f>IF(Ofwat_PC_Interventions!O49&lt;&gt;"",Ofwat_PC_Interventions!O49,IF(Company_PC_inputs!O49&lt;&gt;"",Company_PC_inputs!O49,""))</f>
        <v>2.1000000000000001E-2</v>
      </c>
      <c r="P49" s="567">
        <f>IF(Ofwat_PC_Interventions!P49&lt;&gt;"",Ofwat_PC_Interventions!P49,IF(Company_PC_inputs!P49&lt;&gt;"",Company_PC_inputs!P49,""))</f>
        <v>1.9E-2</v>
      </c>
      <c r="Q49" s="568">
        <f>IF(Ofwat_PC_Interventions!Q49&lt;&gt;"",Ofwat_PC_Interventions!Q49,IF(Company_PC_inputs!Q49&lt;&gt;"",Company_PC_inputs!Q49,""))</f>
        <v>0.36199999999999999</v>
      </c>
      <c r="R49" s="567" t="str">
        <f>IF(Ofwat_PC_Interventions!R49&lt;&gt;"",Ofwat_PC_Interventions!R49,IF(Company_PC_inputs!R49&lt;&gt;"",Company_PC_inputs!R49,""))</f>
        <v/>
      </c>
      <c r="S49" s="567" t="str">
        <f>IF(Ofwat_PC_Interventions!S49&lt;&gt;"",Ofwat_PC_Interventions!S49,IF(Company_PC_inputs!S49&lt;&gt;"",Company_PC_inputs!S49,""))</f>
        <v/>
      </c>
      <c r="T49" s="567">
        <f>IF(Ofwat_PC_Interventions!T49&lt;&gt;"",Ofwat_PC_Interventions!T49,IF(Company_PC_inputs!T49&lt;&gt;"",Company_PC_inputs!T49,""))</f>
        <v>7.9999999999999996E-6</v>
      </c>
      <c r="U49" s="567">
        <f>IF(Ofwat_PC_Interventions!U49&lt;&gt;"",Ofwat_PC_Interventions!U49,IF(Company_PC_inputs!U49&lt;&gt;"",Company_PC_inputs!U49,""))</f>
        <v>4.9099999999999998E-2</v>
      </c>
      <c r="V49" s="567">
        <f>IF(Ofwat_PC_Interventions!V49&lt;&gt;"",Ofwat_PC_Interventions!V49,IF(Company_PC_inputs!V49&lt;&gt;"",Company_PC_inputs!V49,""))</f>
        <v>1.25E-3</v>
      </c>
      <c r="W49" s="567">
        <f>IF(Ofwat_PC_Interventions!W49&lt;&gt;"",Ofwat_PC_Interventions!W49,IF(Company_PC_inputs!W49&lt;&gt;"",Company_PC_inputs!W49,""))</f>
        <v>0.90200000000000002</v>
      </c>
      <c r="X49" s="567">
        <f>IF(Ofwat_PC_Interventions!X49&lt;&gt;"",Ofwat_PC_Interventions!X49,IF(Company_PC_inputs!X49&lt;&gt;"",Company_PC_inputs!X49,""))</f>
        <v>6.8000000000000005E-2</v>
      </c>
      <c r="Y49" s="567" t="str">
        <f>IF(Ofwat_PC_Interventions!Y49&lt;&gt;"",Ofwat_PC_Interventions!Y49,IF(Company_PC_inputs!Y49&lt;&gt;"",Company_PC_inputs!Y49,""))</f>
        <v/>
      </c>
      <c r="Z49" s="567" t="str">
        <f>IF(Ofwat_PC_Interventions!Z49&lt;&gt;"",Ofwat_PC_Interventions!Z49,IF(Company_PC_inputs!Z49&lt;&gt;"",Company_PC_inputs!Z49,""))</f>
        <v/>
      </c>
      <c r="AA49" s="567" t="str">
        <f>IF(Ofwat_PC_Interventions!AA49&lt;&gt;"",Ofwat_PC_Interventions!AA49,IF(Company_PC_inputs!AA49&lt;&gt;"",Company_PC_inputs!AA49,""))</f>
        <v/>
      </c>
      <c r="AB49" s="567" t="str">
        <f>IF(Ofwat_PC_Interventions!AB49&lt;&gt;"",Ofwat_PC_Interventions!AB49,IF(Company_PC_inputs!AB49&lt;&gt;"",Company_PC_inputs!AB49,""))</f>
        <v/>
      </c>
      <c r="AC49" s="567" t="str">
        <f>IF(Ofwat_PC_Interventions!AC49&lt;&gt;"",Ofwat_PC_Interventions!AC49,IF(Company_PC_inputs!AC49&lt;&gt;"",Company_PC_inputs!AC49,""))</f>
        <v/>
      </c>
      <c r="AD49" s="567" t="str">
        <f>IF(Ofwat_PC_Interventions!AD49&lt;&gt;"",Ofwat_PC_Interventions!AD49,IF(Company_PC_inputs!AD49&lt;&gt;"",Company_PC_inputs!AD49,""))</f>
        <v/>
      </c>
      <c r="AE49" s="567" t="str">
        <f>IF(Ofwat_PC_Interventions!AE49&lt;&gt;"",Ofwat_PC_Interventions!AE49,IF(Company_PC_inputs!AE49&lt;&gt;"",Company_PC_inputs!AE49,""))</f>
        <v/>
      </c>
      <c r="AF49" s="567" t="str">
        <f>IF(Ofwat_PC_Interventions!AF49&lt;&gt;"",Ofwat_PC_Interventions!AF49,IF(Company_PC_inputs!AF49&lt;&gt;"",Company_PC_inputs!AF49,""))</f>
        <v/>
      </c>
      <c r="AG49" s="567" t="str">
        <f>IF(Ofwat_PC_Interventions!AG49&lt;&gt;"",Ofwat_PC_Interventions!AG49,IF(Company_PC_inputs!AG49&lt;&gt;"",Company_PC_inputs!AG49,""))</f>
        <v/>
      </c>
      <c r="AH49" s="567" t="str">
        <f>IF(Ofwat_PC_Interventions!AH49&lt;&gt;"",Ofwat_PC_Interventions!AH49,IF(Company_PC_inputs!AH49&lt;&gt;"",Company_PC_inputs!AH49,""))</f>
        <v/>
      </c>
      <c r="AI49" s="567" t="str">
        <f>IF(Ofwat_PC_Interventions!AI49&lt;&gt;"",Ofwat_PC_Interventions!AI49,IF(Company_PC_inputs!AI49&lt;&gt;"",Company_PC_inputs!AI49,""))</f>
        <v/>
      </c>
      <c r="AJ49" s="567" t="str">
        <f>IF(Ofwat_PC_Interventions!AJ49&lt;&gt;"",Ofwat_PC_Interventions!AJ49,IF(Company_PC_inputs!AJ49&lt;&gt;"",Company_PC_inputs!AJ49,""))</f>
        <v/>
      </c>
      <c r="AK49" s="568" t="str">
        <f>IF(Ofwat_PC_Interventions!AK49&lt;&gt;"",Ofwat_PC_Interventions!AK49,IF(Company_PC_inputs!AK49&lt;&gt;"",Company_PC_inputs!AK49,""))</f>
        <v/>
      </c>
      <c r="AL49" s="567" t="str">
        <f>IF(Ofwat_PC_Interventions!AL49&lt;&gt;"",Ofwat_PC_Interventions!AL49,IF(Company_PC_inputs!AL49&lt;&gt;"",Company_PC_inputs!AL49,""))</f>
        <v/>
      </c>
      <c r="AM49" s="567" t="str">
        <f>IF(Ofwat_PC_Interventions!AM49&lt;&gt;"",Ofwat_PC_Interventions!AM49,IF(Company_PC_inputs!AM49&lt;&gt;"",Company_PC_inputs!AM49,""))</f>
        <v/>
      </c>
      <c r="AN49" s="567" t="str">
        <f>IF(Ofwat_PC_Interventions!AN49&lt;&gt;"",Ofwat_PC_Interventions!AN49,IF(Company_PC_inputs!AN49&lt;&gt;"",Company_PC_inputs!AN49,""))</f>
        <v/>
      </c>
      <c r="AO49" s="568" t="str">
        <f>IF(Ofwat_PC_Interventions!AO49&lt;&gt;"",Ofwat_PC_Interventions!AO49,IF(Company_PC_inputs!AO49&lt;&gt;"",Company_PC_inputs!AO49,""))</f>
        <v/>
      </c>
      <c r="AP49" s="567" t="str">
        <f>IF(Ofwat_PC_Interventions!AP49&lt;&gt;"",Ofwat_PC_Interventions!AP49,IF(Company_PC_inputs!AP49&lt;&gt;"",Company_PC_inputs!AP49,""))</f>
        <v/>
      </c>
      <c r="AQ49" s="567" t="str">
        <f>IF(Ofwat_PC_Interventions!AQ49&lt;&gt;"",Ofwat_PC_Interventions!AQ49,IF(Company_PC_inputs!AQ49&lt;&gt;"",Company_PC_inputs!AQ49,""))</f>
        <v/>
      </c>
      <c r="AR49" s="567" t="str">
        <f>IF(Ofwat_PC_Interventions!AR49&lt;&gt;"",Ofwat_PC_Interventions!AR49,IF(Company_PC_inputs!AR49&lt;&gt;"",Company_PC_inputs!AR49,""))</f>
        <v/>
      </c>
      <c r="AS49" s="567" t="str">
        <f>IF(Ofwat_PC_Interventions!AS49&lt;&gt;"",Ofwat_PC_Interventions!AS49,IF(Company_PC_inputs!AS49&lt;&gt;"",Company_PC_inputs!AS49,""))</f>
        <v/>
      </c>
      <c r="AT49" s="567" t="str">
        <f>IF(Ofwat_PC_Interventions!AT49&lt;&gt;"",Ofwat_PC_Interventions!AT49,IF(Company_PC_inputs!AT49&lt;&gt;"",Company_PC_inputs!AT49,""))</f>
        <v/>
      </c>
      <c r="AU49" s="567" t="str">
        <f>IF(Ofwat_PC_Interventions!AU49&lt;&gt;"",Ofwat_PC_Interventions!AU49,IF(Company_PC_inputs!AU49&lt;&gt;"",Company_PC_inputs!AU49,""))</f>
        <v/>
      </c>
      <c r="AV49" s="567" t="str">
        <f>IF(Ofwat_PC_Interventions!AV49&lt;&gt;"",Ofwat_PC_Interventions!AV49,IF(Company_PC_inputs!AV49&lt;&gt;"",Company_PC_inputs!AV49,""))</f>
        <v/>
      </c>
      <c r="AW49" s="567" t="str">
        <f>IF(Ofwat_PC_Interventions!AW49&lt;&gt;"",Ofwat_PC_Interventions!AW49,IF(Company_PC_inputs!AW49&lt;&gt;"",Company_PC_inputs!AW49,""))</f>
        <v/>
      </c>
      <c r="AX49" s="567" t="str">
        <f>IF(Ofwat_PC_Interventions!AX49&lt;&gt;"",Ofwat_PC_Interventions!AX49,IF(Company_PC_inputs!AX49&lt;&gt;"",Company_PC_inputs!AX49,""))</f>
        <v/>
      </c>
      <c r="AY49" s="567" t="str">
        <f>IF(Ofwat_PC_Interventions!AY49&lt;&gt;"",Ofwat_PC_Interventions!AY49,IF(Company_PC_inputs!AY49&lt;&gt;"",Company_PC_inputs!AY49,""))</f>
        <v/>
      </c>
      <c r="AZ49" s="567" t="str">
        <f>IF(Ofwat_PC_Interventions!AZ49&lt;&gt;"",Ofwat_PC_Interventions!AZ49,IF(Company_PC_inputs!AZ49&lt;&gt;"",Company_PC_inputs!AZ49,""))</f>
        <v/>
      </c>
      <c r="BA49" s="567" t="str">
        <f>IF(Ofwat_PC_Interventions!BA49&lt;&gt;"",Ofwat_PC_Interventions!BA49,IF(Company_PC_inputs!BA49&lt;&gt;"",Company_PC_inputs!BA49,""))</f>
        <v/>
      </c>
      <c r="BB49" s="567" t="str">
        <f>IF(Ofwat_PC_Interventions!BB49&lt;&gt;"",Ofwat_PC_Interventions!BB49,IF(Company_PC_inputs!BB49&lt;&gt;"",Company_PC_inputs!BB49,""))</f>
        <v/>
      </c>
      <c r="BC49" s="568" t="str">
        <f>IF(Ofwat_PC_Interventions!BC49&lt;&gt;"",Ofwat_PC_Interventions!BC49,IF(Company_PC_inputs!BC49&lt;&gt;"",Company_PC_inputs!BC49,""))</f>
        <v/>
      </c>
      <c r="BD49" s="567" t="str">
        <f>IF(Ofwat_PC_Interventions!BD49&lt;&gt;"",Ofwat_PC_Interventions!BD49,IF(Company_PC_inputs!BD49&lt;&gt;"",Company_PC_inputs!BD49,""))</f>
        <v/>
      </c>
      <c r="BE49" s="567" t="str">
        <f>IF(Ofwat_PC_Interventions!BE49&lt;&gt;"",Ofwat_PC_Interventions!BE49,IF(Company_PC_inputs!BE49&lt;&gt;"",Company_PC_inputs!BE49,""))</f>
        <v/>
      </c>
      <c r="BF49" s="567" t="str">
        <f>IF(Ofwat_PC_Interventions!BF49&lt;&gt;"",Ofwat_PC_Interventions!BF49,IF(Company_PC_inputs!BF49&lt;&gt;"",Company_PC_inputs!BF49,""))</f>
        <v/>
      </c>
      <c r="BG49" s="567" t="str">
        <f>IF(Ofwat_PC_Interventions!BG49&lt;&gt;"",Ofwat_PC_Interventions!BG49,IF(Company_PC_inputs!BG49&lt;&gt;"",Company_PC_inputs!BG49,""))</f>
        <v/>
      </c>
      <c r="BH49" s="567" t="str">
        <f>IF(Ofwat_PC_Interventions!BH49&lt;&gt;"",Ofwat_PC_Interventions!BH49,IF(Company_PC_inputs!BH49&lt;&gt;"",Company_PC_inputs!BH49,""))</f>
        <v/>
      </c>
      <c r="BI49" s="567" t="str">
        <f>IF(Ofwat_PC_Interventions!BI49&lt;&gt;"",Ofwat_PC_Interventions!BI49,IF(Company_PC_inputs!BI49&lt;&gt;"",Company_PC_inputs!BI49,""))</f>
        <v/>
      </c>
      <c r="BJ49" s="567" t="str">
        <f>IF(Ofwat_PC_Interventions!BJ49&lt;&gt;"",Ofwat_PC_Interventions!BJ49,IF(Company_PC_inputs!BJ49&lt;&gt;"",Company_PC_inputs!BJ49,""))</f>
        <v/>
      </c>
      <c r="BK49" s="567" t="str">
        <f>IF(Ofwat_PC_Interventions!BK49&lt;&gt;"",Ofwat_PC_Interventions!BK49,IF(Company_PC_inputs!BK49&lt;&gt;"",Company_PC_inputs!BK49,""))</f>
        <v/>
      </c>
      <c r="BL49" s="567" t="str">
        <f>IF(Ofwat_PC_Interventions!BL49&lt;&gt;"",Ofwat_PC_Interventions!BL49,IF(Company_PC_inputs!BL49&lt;&gt;"",Company_PC_inputs!BL49,""))</f>
        <v/>
      </c>
      <c r="BM49" s="567" t="str">
        <f>IF(Ofwat_PC_Interventions!BM49&lt;&gt;"",Ofwat_PC_Interventions!BM49,IF(Company_PC_inputs!BM49&lt;&gt;"",Company_PC_inputs!BM49,""))</f>
        <v/>
      </c>
      <c r="BN49" s="567" t="str">
        <f>IF(Ofwat_PC_Interventions!BN49&lt;&gt;"",Ofwat_PC_Interventions!BN49,IF(Company_PC_inputs!BN49&lt;&gt;"",Company_PC_inputs!BN49,""))</f>
        <v/>
      </c>
      <c r="BO49" s="567" t="str">
        <f>IF(Ofwat_PC_Interventions!BO49&lt;&gt;"",Ofwat_PC_Interventions!BO49,IF(Company_PC_inputs!BO49&lt;&gt;"",Company_PC_inputs!BO49,""))</f>
        <v/>
      </c>
      <c r="BP49" s="567" t="str">
        <f>IF(Ofwat_PC_Interventions!BP49&lt;&gt;"",Ofwat_PC_Interventions!BP49,IF(Company_PC_inputs!BP49&lt;&gt;"",Company_PC_inputs!BP49,""))</f>
        <v/>
      </c>
      <c r="BQ49" s="567" t="str">
        <f>IF(Ofwat_PC_Interventions!BQ49&lt;&gt;"",Ofwat_PC_Interventions!BQ49,IF(Company_PC_inputs!BQ49&lt;&gt;"",Company_PC_inputs!BQ49,""))</f>
        <v/>
      </c>
      <c r="BR49" s="567" t="str">
        <f>IF(Ofwat_PC_Interventions!BR49&lt;&gt;"",Ofwat_PC_Interventions!BR49,IF(Company_PC_inputs!BR49&lt;&gt;"",Company_PC_inputs!BR49,""))</f>
        <v/>
      </c>
      <c r="BS49" s="567" t="str">
        <f>IF(Ofwat_PC_Interventions!BS49&lt;&gt;"",Ofwat_PC_Interventions!BS49,IF(Company_PC_inputs!BS49&lt;&gt;"",Company_PC_inputs!BS49,""))</f>
        <v/>
      </c>
    </row>
    <row r="50" spans="1:71" s="201" customFormat="1" ht="13.8">
      <c r="A50" s="444"/>
      <c r="B50" s="444"/>
      <c r="C50" s="444"/>
      <c r="D50" s="444"/>
      <c r="E50" s="444" t="s">
        <v>1094</v>
      </c>
      <c r="F50" s="444"/>
      <c r="G50" s="444" t="str">
        <f>"£m/unit ("&amp;InpCompany!$F$10&amp;" prices)"</f>
        <v>£m/unit (2017-18 prices)</v>
      </c>
      <c r="H50" s="444"/>
      <c r="I50" s="444"/>
      <c r="J50" s="567">
        <f>IF(Ofwat_PC_Interventions!J50&lt;&gt;"",Ofwat_PC_Interventions!J50,IF(Company_PC_inputs!J50&lt;&gt;"",Company_PC_inputs!J50,""))</f>
        <v>-0.26700000000000002</v>
      </c>
      <c r="K50" s="567">
        <f>IF(Ofwat_PC_Interventions!K50&lt;&gt;"",Ofwat_PC_Interventions!K50,IF(Company_PC_inputs!K50&lt;&gt;"",Company_PC_inputs!K50,""))</f>
        <v>-0.19700000000000001</v>
      </c>
      <c r="L50" s="567">
        <f>IF(Ofwat_PC_Interventions!L50&lt;&gt;"",Ofwat_PC_Interventions!L50,IF(Company_PC_inputs!L50&lt;&gt;"",Company_PC_inputs!L50,""))</f>
        <v>-0.23499999999999999</v>
      </c>
      <c r="M50" s="567">
        <f>IF(Ofwat_PC_Interventions!M50&lt;&gt;"",Ofwat_PC_Interventions!M50,IF(Company_PC_inputs!M50&lt;&gt;"",Company_PC_inputs!M50,""))</f>
        <v>-0.254</v>
      </c>
      <c r="N50" s="567">
        <f>IF(Ofwat_PC_Interventions!N50&lt;&gt;"",Ofwat_PC_Interventions!N50,IF(Company_PC_inputs!N50&lt;&gt;"",Company_PC_inputs!N50,""))</f>
        <v>-0.16900000000000001</v>
      </c>
      <c r="O50" s="567">
        <f>IF(Ofwat_PC_Interventions!O50&lt;&gt;"",Ofwat_PC_Interventions!O50,IF(Company_PC_inputs!O50&lt;&gt;"",Company_PC_inputs!O50,""))</f>
        <v>-2.5000000000000001E-2</v>
      </c>
      <c r="P50" s="567">
        <f>IF(Ofwat_PC_Interventions!P50&lt;&gt;"",Ofwat_PC_Interventions!P50,IF(Company_PC_inputs!P50&lt;&gt;"",Company_PC_inputs!P50,""))</f>
        <v>-5.6000000000000001E-2</v>
      </c>
      <c r="Q50" s="568">
        <f>IF(Ofwat_PC_Interventions!Q50&lt;&gt;"",Ofwat_PC_Interventions!Q50,IF(Company_PC_inputs!Q50&lt;&gt;"",Company_PC_inputs!Q50,""))</f>
        <v>-0.54700000000000004</v>
      </c>
      <c r="R50" s="567">
        <f>IF(Ofwat_PC_Interventions!R50&lt;&gt;"",Ofwat_PC_Interventions!R50,IF(Company_PC_inputs!R50&lt;&gt;"",Company_PC_inputs!R50,""))</f>
        <v>-6.0000000000000002E-6</v>
      </c>
      <c r="S50" s="567">
        <f>IF(Ofwat_PC_Interventions!S50&lt;&gt;"",Ofwat_PC_Interventions!S50,IF(Company_PC_inputs!S50&lt;&gt;"",Company_PC_inputs!S50,""))</f>
        <v>-3.2231999999999997E-2</v>
      </c>
      <c r="T50" s="567">
        <f>IF(Ofwat_PC_Interventions!T50&lt;&gt;"",Ofwat_PC_Interventions!T50,IF(Company_PC_inputs!T50&lt;&gt;"",Company_PC_inputs!T50,""))</f>
        <v>-1.5E-5</v>
      </c>
      <c r="U50" s="567">
        <f>IF(Ofwat_PC_Interventions!U50&lt;&gt;"",Ofwat_PC_Interventions!U50,IF(Company_PC_inputs!U50&lt;&gt;"",Company_PC_inputs!U50,""))</f>
        <v>-9.8199999999999996E-2</v>
      </c>
      <c r="V50" s="567">
        <f>IF(Ofwat_PC_Interventions!V50&lt;&gt;"",Ofwat_PC_Interventions!V50,IF(Company_PC_inputs!V50&lt;&gt;"",Company_PC_inputs!V50,""))</f>
        <v>-2.5000000000000001E-3</v>
      </c>
      <c r="W50" s="567">
        <f>IF(Ofwat_PC_Interventions!W50&lt;&gt;"",Ofwat_PC_Interventions!W50,IF(Company_PC_inputs!W50&lt;&gt;"",Company_PC_inputs!W50,""))</f>
        <v>-1.083</v>
      </c>
      <c r="X50" s="567">
        <f>IF(Ofwat_PC_Interventions!X50&lt;&gt;"",Ofwat_PC_Interventions!X50,IF(Company_PC_inputs!X50&lt;&gt;"",Company_PC_inputs!X50,""))</f>
        <v>-0.129</v>
      </c>
      <c r="Y50" s="567">
        <f>IF(Ofwat_PC_Interventions!Y50&lt;&gt;"",Ofwat_PC_Interventions!Y50,IF(Company_PC_inputs!Y50&lt;&gt;"",Company_PC_inputs!Y50,""))</f>
        <v>-5.8200000000000002E-2</v>
      </c>
      <c r="Z50" s="567">
        <f>IF(Ofwat_PC_Interventions!Z50&lt;&gt;"",Ofwat_PC_Interventions!Z50,IF(Company_PC_inputs!Z50&lt;&gt;"",Company_PC_inputs!Z50,""))</f>
        <v>-6.7450000000000001E-3</v>
      </c>
      <c r="AA50" s="567" t="str">
        <f>IF(Ofwat_PC_Interventions!AA50&lt;&gt;"",Ofwat_PC_Interventions!AA50,IF(Company_PC_inputs!AA50&lt;&gt;"",Company_PC_inputs!AA50,""))</f>
        <v/>
      </c>
      <c r="AB50" s="567" t="str">
        <f>IF(Ofwat_PC_Interventions!AB50&lt;&gt;"",Ofwat_PC_Interventions!AB50,IF(Company_PC_inputs!AB50&lt;&gt;"",Company_PC_inputs!AB50,""))</f>
        <v/>
      </c>
      <c r="AC50" s="567" t="str">
        <f>IF(Ofwat_PC_Interventions!AC50&lt;&gt;"",Ofwat_PC_Interventions!AC50,IF(Company_PC_inputs!AC50&lt;&gt;"",Company_PC_inputs!AC50,""))</f>
        <v/>
      </c>
      <c r="AD50" s="567" t="str">
        <f>IF(Ofwat_PC_Interventions!AD50&lt;&gt;"",Ofwat_PC_Interventions!AD50,IF(Company_PC_inputs!AD50&lt;&gt;"",Company_PC_inputs!AD50,""))</f>
        <v/>
      </c>
      <c r="AE50" s="567" t="str">
        <f>IF(Ofwat_PC_Interventions!AE50&lt;&gt;"",Ofwat_PC_Interventions!AE50,IF(Company_PC_inputs!AE50&lt;&gt;"",Company_PC_inputs!AE50,""))</f>
        <v/>
      </c>
      <c r="AF50" s="567" t="str">
        <f>IF(Ofwat_PC_Interventions!AF50&lt;&gt;"",Ofwat_PC_Interventions!AF50,IF(Company_PC_inputs!AF50&lt;&gt;"",Company_PC_inputs!AF50,""))</f>
        <v/>
      </c>
      <c r="AG50" s="567" t="str">
        <f>IF(Ofwat_PC_Interventions!AG50&lt;&gt;"",Ofwat_PC_Interventions!AG50,IF(Company_PC_inputs!AG50&lt;&gt;"",Company_PC_inputs!AG50,""))</f>
        <v/>
      </c>
      <c r="AH50" s="567" t="str">
        <f>IF(Ofwat_PC_Interventions!AH50&lt;&gt;"",Ofwat_PC_Interventions!AH50,IF(Company_PC_inputs!AH50&lt;&gt;"",Company_PC_inputs!AH50,""))</f>
        <v/>
      </c>
      <c r="AI50" s="567" t="str">
        <f>IF(Ofwat_PC_Interventions!AI50&lt;&gt;"",Ofwat_PC_Interventions!AI50,IF(Company_PC_inputs!AI50&lt;&gt;"",Company_PC_inputs!AI50,""))</f>
        <v/>
      </c>
      <c r="AJ50" s="567" t="str">
        <f>IF(Ofwat_PC_Interventions!AJ50&lt;&gt;"",Ofwat_PC_Interventions!AJ50,IF(Company_PC_inputs!AJ50&lt;&gt;"",Company_PC_inputs!AJ50,""))</f>
        <v/>
      </c>
      <c r="AK50" s="568" t="str">
        <f>IF(Ofwat_PC_Interventions!AK50&lt;&gt;"",Ofwat_PC_Interventions!AK50,IF(Company_PC_inputs!AK50&lt;&gt;"",Company_PC_inputs!AK50,""))</f>
        <v/>
      </c>
      <c r="AL50" s="567" t="str">
        <f>IF(Ofwat_PC_Interventions!AL50&lt;&gt;"",Ofwat_PC_Interventions!AL50,IF(Company_PC_inputs!AL50&lt;&gt;"",Company_PC_inputs!AL50,""))</f>
        <v/>
      </c>
      <c r="AM50" s="567" t="str">
        <f>IF(Ofwat_PC_Interventions!AM50&lt;&gt;"",Ofwat_PC_Interventions!AM50,IF(Company_PC_inputs!AM50&lt;&gt;"",Company_PC_inputs!AM50,""))</f>
        <v/>
      </c>
      <c r="AN50" s="567" t="str">
        <f>IF(Ofwat_PC_Interventions!AN50&lt;&gt;"",Ofwat_PC_Interventions!AN50,IF(Company_PC_inputs!AN50&lt;&gt;"",Company_PC_inputs!AN50,""))</f>
        <v/>
      </c>
      <c r="AO50" s="568" t="str">
        <f>IF(Ofwat_PC_Interventions!AO50&lt;&gt;"",Ofwat_PC_Interventions!AO50,IF(Company_PC_inputs!AO50&lt;&gt;"",Company_PC_inputs!AO50,""))</f>
        <v/>
      </c>
      <c r="AP50" s="567" t="str">
        <f>IF(Ofwat_PC_Interventions!AP50&lt;&gt;"",Ofwat_PC_Interventions!AP50,IF(Company_PC_inputs!AP50&lt;&gt;"",Company_PC_inputs!AP50,""))</f>
        <v/>
      </c>
      <c r="AQ50" s="567" t="str">
        <f>IF(Ofwat_PC_Interventions!AQ50&lt;&gt;"",Ofwat_PC_Interventions!AQ50,IF(Company_PC_inputs!AQ50&lt;&gt;"",Company_PC_inputs!AQ50,""))</f>
        <v/>
      </c>
      <c r="AR50" s="567" t="str">
        <f>IF(Ofwat_PC_Interventions!AR50&lt;&gt;"",Ofwat_PC_Interventions!AR50,IF(Company_PC_inputs!AR50&lt;&gt;"",Company_PC_inputs!AR50,""))</f>
        <v/>
      </c>
      <c r="AS50" s="567" t="str">
        <f>IF(Ofwat_PC_Interventions!AS50&lt;&gt;"",Ofwat_PC_Interventions!AS50,IF(Company_PC_inputs!AS50&lt;&gt;"",Company_PC_inputs!AS50,""))</f>
        <v/>
      </c>
      <c r="AT50" s="567" t="str">
        <f>IF(Ofwat_PC_Interventions!AT50&lt;&gt;"",Ofwat_PC_Interventions!AT50,IF(Company_PC_inputs!AT50&lt;&gt;"",Company_PC_inputs!AT50,""))</f>
        <v/>
      </c>
      <c r="AU50" s="567" t="str">
        <f>IF(Ofwat_PC_Interventions!AU50&lt;&gt;"",Ofwat_PC_Interventions!AU50,IF(Company_PC_inputs!AU50&lt;&gt;"",Company_PC_inputs!AU50,""))</f>
        <v/>
      </c>
      <c r="AV50" s="567" t="str">
        <f>IF(Ofwat_PC_Interventions!AV50&lt;&gt;"",Ofwat_PC_Interventions!AV50,IF(Company_PC_inputs!AV50&lt;&gt;"",Company_PC_inputs!AV50,""))</f>
        <v/>
      </c>
      <c r="AW50" s="567" t="str">
        <f>IF(Ofwat_PC_Interventions!AW50&lt;&gt;"",Ofwat_PC_Interventions!AW50,IF(Company_PC_inputs!AW50&lt;&gt;"",Company_PC_inputs!AW50,""))</f>
        <v/>
      </c>
      <c r="AX50" s="567" t="str">
        <f>IF(Ofwat_PC_Interventions!AX50&lt;&gt;"",Ofwat_PC_Interventions!AX50,IF(Company_PC_inputs!AX50&lt;&gt;"",Company_PC_inputs!AX50,""))</f>
        <v/>
      </c>
      <c r="AY50" s="567" t="str">
        <f>IF(Ofwat_PC_Interventions!AY50&lt;&gt;"",Ofwat_PC_Interventions!AY50,IF(Company_PC_inputs!AY50&lt;&gt;"",Company_PC_inputs!AY50,""))</f>
        <v/>
      </c>
      <c r="AZ50" s="567" t="str">
        <f>IF(Ofwat_PC_Interventions!AZ50&lt;&gt;"",Ofwat_PC_Interventions!AZ50,IF(Company_PC_inputs!AZ50&lt;&gt;"",Company_PC_inputs!AZ50,""))</f>
        <v/>
      </c>
      <c r="BA50" s="567" t="str">
        <f>IF(Ofwat_PC_Interventions!BA50&lt;&gt;"",Ofwat_PC_Interventions!BA50,IF(Company_PC_inputs!BA50&lt;&gt;"",Company_PC_inputs!BA50,""))</f>
        <v/>
      </c>
      <c r="BB50" s="567" t="str">
        <f>IF(Ofwat_PC_Interventions!BB50&lt;&gt;"",Ofwat_PC_Interventions!BB50,IF(Company_PC_inputs!BB50&lt;&gt;"",Company_PC_inputs!BB50,""))</f>
        <v/>
      </c>
      <c r="BC50" s="568" t="str">
        <f>IF(Ofwat_PC_Interventions!BC50&lt;&gt;"",Ofwat_PC_Interventions!BC50,IF(Company_PC_inputs!BC50&lt;&gt;"",Company_PC_inputs!BC50,""))</f>
        <v/>
      </c>
      <c r="BD50" s="567" t="str">
        <f>IF(Ofwat_PC_Interventions!BD50&lt;&gt;"",Ofwat_PC_Interventions!BD50,IF(Company_PC_inputs!BD50&lt;&gt;"",Company_PC_inputs!BD50,""))</f>
        <v/>
      </c>
      <c r="BE50" s="567" t="str">
        <f>IF(Ofwat_PC_Interventions!BE50&lt;&gt;"",Ofwat_PC_Interventions!BE50,IF(Company_PC_inputs!BE50&lt;&gt;"",Company_PC_inputs!BE50,""))</f>
        <v/>
      </c>
      <c r="BF50" s="567" t="str">
        <f>IF(Ofwat_PC_Interventions!BF50&lt;&gt;"",Ofwat_PC_Interventions!BF50,IF(Company_PC_inputs!BF50&lt;&gt;"",Company_PC_inputs!BF50,""))</f>
        <v/>
      </c>
      <c r="BG50" s="567" t="str">
        <f>IF(Ofwat_PC_Interventions!BG50&lt;&gt;"",Ofwat_PC_Interventions!BG50,IF(Company_PC_inputs!BG50&lt;&gt;"",Company_PC_inputs!BG50,""))</f>
        <v/>
      </c>
      <c r="BH50" s="567" t="str">
        <f>IF(Ofwat_PC_Interventions!BH50&lt;&gt;"",Ofwat_PC_Interventions!BH50,IF(Company_PC_inputs!BH50&lt;&gt;"",Company_PC_inputs!BH50,""))</f>
        <v/>
      </c>
      <c r="BI50" s="567" t="str">
        <f>IF(Ofwat_PC_Interventions!BI50&lt;&gt;"",Ofwat_PC_Interventions!BI50,IF(Company_PC_inputs!BI50&lt;&gt;"",Company_PC_inputs!BI50,""))</f>
        <v/>
      </c>
      <c r="BJ50" s="567" t="str">
        <f>IF(Ofwat_PC_Interventions!BJ50&lt;&gt;"",Ofwat_PC_Interventions!BJ50,IF(Company_PC_inputs!BJ50&lt;&gt;"",Company_PC_inputs!BJ50,""))</f>
        <v/>
      </c>
      <c r="BK50" s="567" t="str">
        <f>IF(Ofwat_PC_Interventions!BK50&lt;&gt;"",Ofwat_PC_Interventions!BK50,IF(Company_PC_inputs!BK50&lt;&gt;"",Company_PC_inputs!BK50,""))</f>
        <v/>
      </c>
      <c r="BL50" s="567" t="str">
        <f>IF(Ofwat_PC_Interventions!BL50&lt;&gt;"",Ofwat_PC_Interventions!BL50,IF(Company_PC_inputs!BL50&lt;&gt;"",Company_PC_inputs!BL50,""))</f>
        <v/>
      </c>
      <c r="BM50" s="567" t="str">
        <f>IF(Ofwat_PC_Interventions!BM50&lt;&gt;"",Ofwat_PC_Interventions!BM50,IF(Company_PC_inputs!BM50&lt;&gt;"",Company_PC_inputs!BM50,""))</f>
        <v/>
      </c>
      <c r="BN50" s="567" t="str">
        <f>IF(Ofwat_PC_Interventions!BN50&lt;&gt;"",Ofwat_PC_Interventions!BN50,IF(Company_PC_inputs!BN50&lt;&gt;"",Company_PC_inputs!BN50,""))</f>
        <v/>
      </c>
      <c r="BO50" s="567" t="str">
        <f>IF(Ofwat_PC_Interventions!BO50&lt;&gt;"",Ofwat_PC_Interventions!BO50,IF(Company_PC_inputs!BO50&lt;&gt;"",Company_PC_inputs!BO50,""))</f>
        <v/>
      </c>
      <c r="BP50" s="567" t="str">
        <f>IF(Ofwat_PC_Interventions!BP50&lt;&gt;"",Ofwat_PC_Interventions!BP50,IF(Company_PC_inputs!BP50&lt;&gt;"",Company_PC_inputs!BP50,""))</f>
        <v/>
      </c>
      <c r="BQ50" s="567" t="str">
        <f>IF(Ofwat_PC_Interventions!BQ50&lt;&gt;"",Ofwat_PC_Interventions!BQ50,IF(Company_PC_inputs!BQ50&lt;&gt;"",Company_PC_inputs!BQ50,""))</f>
        <v/>
      </c>
      <c r="BR50" s="567" t="str">
        <f>IF(Ofwat_PC_Interventions!BR50&lt;&gt;"",Ofwat_PC_Interventions!BR50,IF(Company_PC_inputs!BR50&lt;&gt;"",Company_PC_inputs!BR50,""))</f>
        <v/>
      </c>
      <c r="BS50" s="567" t="str">
        <f>IF(Ofwat_PC_Interventions!BS50&lt;&gt;"",Ofwat_PC_Interventions!BS50,IF(Company_PC_inputs!BS50&lt;&gt;"",Company_PC_inputs!BS50,""))</f>
        <v/>
      </c>
    </row>
    <row r="51" spans="1:71" s="201" customFormat="1" ht="13.8">
      <c r="A51" s="444"/>
      <c r="B51" s="444"/>
      <c r="C51" s="444"/>
      <c r="D51" s="444"/>
      <c r="E51" s="444"/>
      <c r="F51" s="444"/>
      <c r="G51" s="444"/>
      <c r="H51" s="444"/>
      <c r="I51" s="444"/>
      <c r="J51" s="512" t="str">
        <f>IF(Ofwat_PC_Interventions!J51&lt;&gt;"",Ofwat_PC_Interventions!J51,IF(Company_PC_inputs!J51&lt;&gt;"",Company_PC_inputs!J51,""))</f>
        <v/>
      </c>
      <c r="K51" s="512" t="str">
        <f>IF(Ofwat_PC_Interventions!K51&lt;&gt;"",Ofwat_PC_Interventions!K51,IF(Company_PC_inputs!K51&lt;&gt;"",Company_PC_inputs!K51,""))</f>
        <v/>
      </c>
      <c r="L51" s="512" t="str">
        <f>IF(Ofwat_PC_Interventions!L51&lt;&gt;"",Ofwat_PC_Interventions!L51,IF(Company_PC_inputs!L51&lt;&gt;"",Company_PC_inputs!L51,""))</f>
        <v/>
      </c>
      <c r="M51" s="512" t="str">
        <f>IF(Ofwat_PC_Interventions!M51&lt;&gt;"",Ofwat_PC_Interventions!M51,IF(Company_PC_inputs!M51&lt;&gt;"",Company_PC_inputs!M51,""))</f>
        <v/>
      </c>
      <c r="N51" s="512" t="str">
        <f>IF(Ofwat_PC_Interventions!N51&lt;&gt;"",Ofwat_PC_Interventions!N51,IF(Company_PC_inputs!N51&lt;&gt;"",Company_PC_inputs!N51,""))</f>
        <v/>
      </c>
      <c r="O51" s="512" t="str">
        <f>IF(Ofwat_PC_Interventions!O51&lt;&gt;"",Ofwat_PC_Interventions!O51,IF(Company_PC_inputs!O51&lt;&gt;"",Company_PC_inputs!O51,""))</f>
        <v/>
      </c>
      <c r="P51" s="512" t="str">
        <f>IF(Ofwat_PC_Interventions!P51&lt;&gt;"",Ofwat_PC_Interventions!P51,IF(Company_PC_inputs!P51&lt;&gt;"",Company_PC_inputs!P51,""))</f>
        <v/>
      </c>
      <c r="Q51" s="513" t="str">
        <f>IF(Ofwat_PC_Interventions!Q51&lt;&gt;"",Ofwat_PC_Interventions!Q51,IF(Company_PC_inputs!Q51&lt;&gt;"",Company_PC_inputs!Q51,""))</f>
        <v/>
      </c>
      <c r="R51" s="512" t="str">
        <f>IF(Ofwat_PC_Interventions!R51&lt;&gt;"",Ofwat_PC_Interventions!R51,IF(Company_PC_inputs!R51&lt;&gt;"",Company_PC_inputs!R51,""))</f>
        <v/>
      </c>
      <c r="S51" s="512" t="str">
        <f>IF(Ofwat_PC_Interventions!S51&lt;&gt;"",Ofwat_PC_Interventions!S51,IF(Company_PC_inputs!S51&lt;&gt;"",Company_PC_inputs!S51,""))</f>
        <v/>
      </c>
      <c r="T51" s="512" t="str">
        <f>IF(Ofwat_PC_Interventions!T51&lt;&gt;"",Ofwat_PC_Interventions!T51,IF(Company_PC_inputs!T51&lt;&gt;"",Company_PC_inputs!T51,""))</f>
        <v/>
      </c>
      <c r="U51" s="512" t="str">
        <f>IF(Ofwat_PC_Interventions!U51&lt;&gt;"",Ofwat_PC_Interventions!U51,IF(Company_PC_inputs!U51&lt;&gt;"",Company_PC_inputs!U51,""))</f>
        <v/>
      </c>
      <c r="V51" s="512" t="str">
        <f>IF(Ofwat_PC_Interventions!V51&lt;&gt;"",Ofwat_PC_Interventions!V51,IF(Company_PC_inputs!V51&lt;&gt;"",Company_PC_inputs!V51,""))</f>
        <v/>
      </c>
      <c r="W51" s="512" t="str">
        <f>IF(Ofwat_PC_Interventions!W51&lt;&gt;"",Ofwat_PC_Interventions!W51,IF(Company_PC_inputs!W51&lt;&gt;"",Company_PC_inputs!W51,""))</f>
        <v/>
      </c>
      <c r="X51" s="512" t="str">
        <f>IF(Ofwat_PC_Interventions!X51&lt;&gt;"",Ofwat_PC_Interventions!X51,IF(Company_PC_inputs!X51&lt;&gt;"",Company_PC_inputs!X51,""))</f>
        <v/>
      </c>
      <c r="Y51" s="512" t="str">
        <f>IF(Ofwat_PC_Interventions!Y51&lt;&gt;"",Ofwat_PC_Interventions!Y51,IF(Company_PC_inputs!Y51&lt;&gt;"",Company_PC_inputs!Y51,""))</f>
        <v/>
      </c>
      <c r="Z51" s="512" t="str">
        <f>IF(Ofwat_PC_Interventions!Z51&lt;&gt;"",Ofwat_PC_Interventions!Z51,IF(Company_PC_inputs!Z51&lt;&gt;"",Company_PC_inputs!Z51,""))</f>
        <v/>
      </c>
      <c r="AA51" s="512" t="str">
        <f>IF(Ofwat_PC_Interventions!AA51&lt;&gt;"",Ofwat_PC_Interventions!AA51,IF(Company_PC_inputs!AA51&lt;&gt;"",Company_PC_inputs!AA51,""))</f>
        <v/>
      </c>
      <c r="AB51" s="512" t="str">
        <f>IF(Ofwat_PC_Interventions!AB51&lt;&gt;"",Ofwat_PC_Interventions!AB51,IF(Company_PC_inputs!AB51&lt;&gt;"",Company_PC_inputs!AB51,""))</f>
        <v/>
      </c>
      <c r="AC51" s="512" t="str">
        <f>IF(Ofwat_PC_Interventions!AC51&lt;&gt;"",Ofwat_PC_Interventions!AC51,IF(Company_PC_inputs!AC51&lt;&gt;"",Company_PC_inputs!AC51,""))</f>
        <v/>
      </c>
      <c r="AD51" s="512" t="str">
        <f>IF(Ofwat_PC_Interventions!AD51&lt;&gt;"",Ofwat_PC_Interventions!AD51,IF(Company_PC_inputs!AD51&lt;&gt;"",Company_PC_inputs!AD51,""))</f>
        <v/>
      </c>
      <c r="AE51" s="512" t="str">
        <f>IF(Ofwat_PC_Interventions!AE51&lt;&gt;"",Ofwat_PC_Interventions!AE51,IF(Company_PC_inputs!AE51&lt;&gt;"",Company_PC_inputs!AE51,""))</f>
        <v/>
      </c>
      <c r="AF51" s="512" t="str">
        <f>IF(Ofwat_PC_Interventions!AF51&lt;&gt;"",Ofwat_PC_Interventions!AF51,IF(Company_PC_inputs!AF51&lt;&gt;"",Company_PC_inputs!AF51,""))</f>
        <v/>
      </c>
      <c r="AG51" s="512" t="str">
        <f>IF(Ofwat_PC_Interventions!AG51&lt;&gt;"",Ofwat_PC_Interventions!AG51,IF(Company_PC_inputs!AG51&lt;&gt;"",Company_PC_inputs!AG51,""))</f>
        <v/>
      </c>
      <c r="AH51" s="512" t="str">
        <f>IF(Ofwat_PC_Interventions!AH51&lt;&gt;"",Ofwat_PC_Interventions!AH51,IF(Company_PC_inputs!AH51&lt;&gt;"",Company_PC_inputs!AH51,""))</f>
        <v/>
      </c>
      <c r="AI51" s="512" t="str">
        <f>IF(Ofwat_PC_Interventions!AI51&lt;&gt;"",Ofwat_PC_Interventions!AI51,IF(Company_PC_inputs!AI51&lt;&gt;"",Company_PC_inputs!AI51,""))</f>
        <v/>
      </c>
      <c r="AJ51" s="512" t="str">
        <f>IF(Ofwat_PC_Interventions!AJ51&lt;&gt;"",Ofwat_PC_Interventions!AJ51,IF(Company_PC_inputs!AJ51&lt;&gt;"",Company_PC_inputs!AJ51,""))</f>
        <v/>
      </c>
      <c r="AK51" s="513" t="str">
        <f>IF(Ofwat_PC_Interventions!AK51&lt;&gt;"",Ofwat_PC_Interventions!AK51,IF(Company_PC_inputs!AK51&lt;&gt;"",Company_PC_inputs!AK51,""))</f>
        <v/>
      </c>
      <c r="AL51" s="512" t="str">
        <f>IF(Ofwat_PC_Interventions!AL51&lt;&gt;"",Ofwat_PC_Interventions!AL51,IF(Company_PC_inputs!AL51&lt;&gt;"",Company_PC_inputs!AL51,""))</f>
        <v/>
      </c>
      <c r="AM51" s="512" t="str">
        <f>IF(Ofwat_PC_Interventions!AM51&lt;&gt;"",Ofwat_PC_Interventions!AM51,IF(Company_PC_inputs!AM51&lt;&gt;"",Company_PC_inputs!AM51,""))</f>
        <v/>
      </c>
      <c r="AN51" s="512" t="str">
        <f>IF(Ofwat_PC_Interventions!AN51&lt;&gt;"",Ofwat_PC_Interventions!AN51,IF(Company_PC_inputs!AN51&lt;&gt;"",Company_PC_inputs!AN51,""))</f>
        <v/>
      </c>
      <c r="AO51" s="513" t="str">
        <f>IF(Ofwat_PC_Interventions!AO51&lt;&gt;"",Ofwat_PC_Interventions!AO51,IF(Company_PC_inputs!AO51&lt;&gt;"",Company_PC_inputs!AO51,""))</f>
        <v/>
      </c>
      <c r="AP51" s="512" t="str">
        <f>IF(Ofwat_PC_Interventions!AP51&lt;&gt;"",Ofwat_PC_Interventions!AP51,IF(Company_PC_inputs!AP51&lt;&gt;"",Company_PC_inputs!AP51,""))</f>
        <v/>
      </c>
      <c r="AQ51" s="512" t="str">
        <f>IF(Ofwat_PC_Interventions!AQ51&lt;&gt;"",Ofwat_PC_Interventions!AQ51,IF(Company_PC_inputs!AQ51&lt;&gt;"",Company_PC_inputs!AQ51,""))</f>
        <v/>
      </c>
      <c r="AR51" s="512" t="str">
        <f>IF(Ofwat_PC_Interventions!AR51&lt;&gt;"",Ofwat_PC_Interventions!AR51,IF(Company_PC_inputs!AR51&lt;&gt;"",Company_PC_inputs!AR51,""))</f>
        <v/>
      </c>
      <c r="AS51" s="512" t="str">
        <f>IF(Ofwat_PC_Interventions!AS51&lt;&gt;"",Ofwat_PC_Interventions!AS51,IF(Company_PC_inputs!AS51&lt;&gt;"",Company_PC_inputs!AS51,""))</f>
        <v/>
      </c>
      <c r="AT51" s="512" t="str">
        <f>IF(Ofwat_PC_Interventions!AT51&lt;&gt;"",Ofwat_PC_Interventions!AT51,IF(Company_PC_inputs!AT51&lt;&gt;"",Company_PC_inputs!AT51,""))</f>
        <v/>
      </c>
      <c r="AU51" s="512" t="str">
        <f>IF(Ofwat_PC_Interventions!AU51&lt;&gt;"",Ofwat_PC_Interventions!AU51,IF(Company_PC_inputs!AU51&lt;&gt;"",Company_PC_inputs!AU51,""))</f>
        <v/>
      </c>
      <c r="AV51" s="512" t="str">
        <f>IF(Ofwat_PC_Interventions!AV51&lt;&gt;"",Ofwat_PC_Interventions!AV51,IF(Company_PC_inputs!AV51&lt;&gt;"",Company_PC_inputs!AV51,""))</f>
        <v/>
      </c>
      <c r="AW51" s="512" t="str">
        <f>IF(Ofwat_PC_Interventions!AW51&lt;&gt;"",Ofwat_PC_Interventions!AW51,IF(Company_PC_inputs!AW51&lt;&gt;"",Company_PC_inputs!AW51,""))</f>
        <v/>
      </c>
      <c r="AX51" s="512" t="str">
        <f>IF(Ofwat_PC_Interventions!AX51&lt;&gt;"",Ofwat_PC_Interventions!AX51,IF(Company_PC_inputs!AX51&lt;&gt;"",Company_PC_inputs!AX51,""))</f>
        <v/>
      </c>
      <c r="AY51" s="512" t="str">
        <f>IF(Ofwat_PC_Interventions!AY51&lt;&gt;"",Ofwat_PC_Interventions!AY51,IF(Company_PC_inputs!AY51&lt;&gt;"",Company_PC_inputs!AY51,""))</f>
        <v/>
      </c>
      <c r="AZ51" s="512" t="str">
        <f>IF(Ofwat_PC_Interventions!AZ51&lt;&gt;"",Ofwat_PC_Interventions!AZ51,IF(Company_PC_inputs!AZ51&lt;&gt;"",Company_PC_inputs!AZ51,""))</f>
        <v/>
      </c>
      <c r="BA51" s="512" t="str">
        <f>IF(Ofwat_PC_Interventions!BA51&lt;&gt;"",Ofwat_PC_Interventions!BA51,IF(Company_PC_inputs!BA51&lt;&gt;"",Company_PC_inputs!BA51,""))</f>
        <v/>
      </c>
      <c r="BB51" s="512" t="str">
        <f>IF(Ofwat_PC_Interventions!BB51&lt;&gt;"",Ofwat_PC_Interventions!BB51,IF(Company_PC_inputs!BB51&lt;&gt;"",Company_PC_inputs!BB51,""))</f>
        <v/>
      </c>
      <c r="BC51" s="513" t="str">
        <f>IF(Ofwat_PC_Interventions!BC51&lt;&gt;"",Ofwat_PC_Interventions!BC51,IF(Company_PC_inputs!BC51&lt;&gt;"",Company_PC_inputs!BC51,""))</f>
        <v/>
      </c>
      <c r="BD51" s="512" t="str">
        <f>IF(Ofwat_PC_Interventions!BD51&lt;&gt;"",Ofwat_PC_Interventions!BD51,IF(Company_PC_inputs!BD51&lt;&gt;"",Company_PC_inputs!BD51,""))</f>
        <v/>
      </c>
      <c r="BE51" s="512" t="str">
        <f>IF(Ofwat_PC_Interventions!BE51&lt;&gt;"",Ofwat_PC_Interventions!BE51,IF(Company_PC_inputs!BE51&lt;&gt;"",Company_PC_inputs!BE51,""))</f>
        <v/>
      </c>
      <c r="BF51" s="512" t="str">
        <f>IF(Ofwat_PC_Interventions!BF51&lt;&gt;"",Ofwat_PC_Interventions!BF51,IF(Company_PC_inputs!BF51&lt;&gt;"",Company_PC_inputs!BF51,""))</f>
        <v/>
      </c>
      <c r="BG51" s="512" t="str">
        <f>IF(Ofwat_PC_Interventions!BG51&lt;&gt;"",Ofwat_PC_Interventions!BG51,IF(Company_PC_inputs!BG51&lt;&gt;"",Company_PC_inputs!BG51,""))</f>
        <v/>
      </c>
      <c r="BH51" s="512" t="str">
        <f>IF(Ofwat_PC_Interventions!BH51&lt;&gt;"",Ofwat_PC_Interventions!BH51,IF(Company_PC_inputs!BH51&lt;&gt;"",Company_PC_inputs!BH51,""))</f>
        <v/>
      </c>
      <c r="BI51" s="512" t="str">
        <f>IF(Ofwat_PC_Interventions!BI51&lt;&gt;"",Ofwat_PC_Interventions!BI51,IF(Company_PC_inputs!BI51&lt;&gt;"",Company_PC_inputs!BI51,""))</f>
        <v/>
      </c>
      <c r="BJ51" s="512" t="str">
        <f>IF(Ofwat_PC_Interventions!BJ51&lt;&gt;"",Ofwat_PC_Interventions!BJ51,IF(Company_PC_inputs!BJ51&lt;&gt;"",Company_PC_inputs!BJ51,""))</f>
        <v/>
      </c>
      <c r="BK51" s="512" t="str">
        <f>IF(Ofwat_PC_Interventions!BK51&lt;&gt;"",Ofwat_PC_Interventions!BK51,IF(Company_PC_inputs!BK51&lt;&gt;"",Company_PC_inputs!BK51,""))</f>
        <v/>
      </c>
      <c r="BL51" s="512" t="str">
        <f>IF(Ofwat_PC_Interventions!BL51&lt;&gt;"",Ofwat_PC_Interventions!BL51,IF(Company_PC_inputs!BL51&lt;&gt;"",Company_PC_inputs!BL51,""))</f>
        <v/>
      </c>
      <c r="BM51" s="512" t="str">
        <f>IF(Ofwat_PC_Interventions!BM51&lt;&gt;"",Ofwat_PC_Interventions!BM51,IF(Company_PC_inputs!BM51&lt;&gt;"",Company_PC_inputs!BM51,""))</f>
        <v/>
      </c>
      <c r="BN51" s="512" t="str">
        <f>IF(Ofwat_PC_Interventions!BN51&lt;&gt;"",Ofwat_PC_Interventions!BN51,IF(Company_PC_inputs!BN51&lt;&gt;"",Company_PC_inputs!BN51,""))</f>
        <v/>
      </c>
      <c r="BO51" s="512" t="str">
        <f>IF(Ofwat_PC_Interventions!BO51&lt;&gt;"",Ofwat_PC_Interventions!BO51,IF(Company_PC_inputs!BO51&lt;&gt;"",Company_PC_inputs!BO51,""))</f>
        <v/>
      </c>
      <c r="BP51" s="512" t="str">
        <f>IF(Ofwat_PC_Interventions!BP51&lt;&gt;"",Ofwat_PC_Interventions!BP51,IF(Company_PC_inputs!BP51&lt;&gt;"",Company_PC_inputs!BP51,""))</f>
        <v/>
      </c>
      <c r="BQ51" s="512" t="str">
        <f>IF(Ofwat_PC_Interventions!BQ51&lt;&gt;"",Ofwat_PC_Interventions!BQ51,IF(Company_PC_inputs!BQ51&lt;&gt;"",Company_PC_inputs!BQ51,""))</f>
        <v/>
      </c>
      <c r="BR51" s="512" t="str">
        <f>IF(Ofwat_PC_Interventions!BR51&lt;&gt;"",Ofwat_PC_Interventions!BR51,IF(Company_PC_inputs!BR51&lt;&gt;"",Company_PC_inputs!BR51,""))</f>
        <v/>
      </c>
      <c r="BS51" s="512" t="str">
        <f>IF(Ofwat_PC_Interventions!BS51&lt;&gt;"",Ofwat_PC_Interventions!BS51,IF(Company_PC_inputs!BS51&lt;&gt;"",Company_PC_inputs!BS51,""))</f>
        <v/>
      </c>
    </row>
    <row r="52" spans="1:71" s="201" customFormat="1" ht="13.8">
      <c r="A52" s="444"/>
      <c r="B52" s="444"/>
      <c r="C52" s="444"/>
      <c r="D52" s="454" t="s">
        <v>1095</v>
      </c>
      <c r="E52" s="444"/>
      <c r="F52" s="444"/>
      <c r="G52" s="444"/>
      <c r="H52" s="444"/>
      <c r="I52" s="444"/>
      <c r="J52" s="481" t="str">
        <f>IF(Ofwat_PC_Interventions!J52&lt;&gt;"",Ofwat_PC_Interventions!J52,IF(Company_PC_inputs!J52&lt;&gt;"",Company_PC_inputs!J52,""))</f>
        <v/>
      </c>
      <c r="K52" s="481" t="str">
        <f>IF(Ofwat_PC_Interventions!K52&lt;&gt;"",Ofwat_PC_Interventions!K52,IF(Company_PC_inputs!K52&lt;&gt;"",Company_PC_inputs!K52,""))</f>
        <v/>
      </c>
      <c r="L52" s="481" t="str">
        <f>IF(Ofwat_PC_Interventions!L52&lt;&gt;"",Ofwat_PC_Interventions!L52,IF(Company_PC_inputs!L52&lt;&gt;"",Company_PC_inputs!L52,""))</f>
        <v/>
      </c>
      <c r="M52" s="481" t="str">
        <f>IF(Ofwat_PC_Interventions!M52&lt;&gt;"",Ofwat_PC_Interventions!M52,IF(Company_PC_inputs!M52&lt;&gt;"",Company_PC_inputs!M52,""))</f>
        <v/>
      </c>
      <c r="N52" s="481" t="str">
        <f>IF(Ofwat_PC_Interventions!N52&lt;&gt;"",Ofwat_PC_Interventions!N52,IF(Company_PC_inputs!N52&lt;&gt;"",Company_PC_inputs!N52,""))</f>
        <v/>
      </c>
      <c r="O52" s="481" t="str">
        <f>IF(Ofwat_PC_Interventions!O52&lt;&gt;"",Ofwat_PC_Interventions!O52,IF(Company_PC_inputs!O52&lt;&gt;"",Company_PC_inputs!O52,""))</f>
        <v/>
      </c>
      <c r="P52" s="481" t="str">
        <f>IF(Ofwat_PC_Interventions!P52&lt;&gt;"",Ofwat_PC_Interventions!P52,IF(Company_PC_inputs!P52&lt;&gt;"",Company_PC_inputs!P52,""))</f>
        <v/>
      </c>
      <c r="Q52" s="482" t="str">
        <f>IF(Ofwat_PC_Interventions!Q52&lt;&gt;"",Ofwat_PC_Interventions!Q52,IF(Company_PC_inputs!Q52&lt;&gt;"",Company_PC_inputs!Q52,""))</f>
        <v/>
      </c>
      <c r="R52" s="481" t="str">
        <f>IF(Ofwat_PC_Interventions!R52&lt;&gt;"",Ofwat_PC_Interventions!R52,IF(Company_PC_inputs!R52&lt;&gt;"",Company_PC_inputs!R52,""))</f>
        <v/>
      </c>
      <c r="S52" s="481" t="str">
        <f>IF(Ofwat_PC_Interventions!S52&lt;&gt;"",Ofwat_PC_Interventions!S52,IF(Company_PC_inputs!S52&lt;&gt;"",Company_PC_inputs!S52,""))</f>
        <v/>
      </c>
      <c r="T52" s="481" t="str">
        <f>IF(Ofwat_PC_Interventions!T52&lt;&gt;"",Ofwat_PC_Interventions!T52,IF(Company_PC_inputs!T52&lt;&gt;"",Company_PC_inputs!T52,""))</f>
        <v/>
      </c>
      <c r="U52" s="481" t="str">
        <f>IF(Ofwat_PC_Interventions!U52&lt;&gt;"",Ofwat_PC_Interventions!U52,IF(Company_PC_inputs!U52&lt;&gt;"",Company_PC_inputs!U52,""))</f>
        <v/>
      </c>
      <c r="V52" s="481" t="str">
        <f>IF(Ofwat_PC_Interventions!V52&lt;&gt;"",Ofwat_PC_Interventions!V52,IF(Company_PC_inputs!V52&lt;&gt;"",Company_PC_inputs!V52,""))</f>
        <v/>
      </c>
      <c r="W52" s="481" t="str">
        <f>IF(Ofwat_PC_Interventions!W52&lt;&gt;"",Ofwat_PC_Interventions!W52,IF(Company_PC_inputs!W52&lt;&gt;"",Company_PC_inputs!W52,""))</f>
        <v/>
      </c>
      <c r="X52" s="481" t="str">
        <f>IF(Ofwat_PC_Interventions!X52&lt;&gt;"",Ofwat_PC_Interventions!X52,IF(Company_PC_inputs!X52&lt;&gt;"",Company_PC_inputs!X52,""))</f>
        <v/>
      </c>
      <c r="Y52" s="481" t="str">
        <f>IF(Ofwat_PC_Interventions!Y52&lt;&gt;"",Ofwat_PC_Interventions!Y52,IF(Company_PC_inputs!Y52&lt;&gt;"",Company_PC_inputs!Y52,""))</f>
        <v/>
      </c>
      <c r="Z52" s="481" t="str">
        <f>IF(Ofwat_PC_Interventions!Z52&lt;&gt;"",Ofwat_PC_Interventions!Z52,IF(Company_PC_inputs!Z52&lt;&gt;"",Company_PC_inputs!Z52,""))</f>
        <v/>
      </c>
      <c r="AA52" s="481" t="str">
        <f>IF(Ofwat_PC_Interventions!AA52&lt;&gt;"",Ofwat_PC_Interventions!AA52,IF(Company_PC_inputs!AA52&lt;&gt;"",Company_PC_inputs!AA52,""))</f>
        <v/>
      </c>
      <c r="AB52" s="481" t="str">
        <f>IF(Ofwat_PC_Interventions!AB52&lt;&gt;"",Ofwat_PC_Interventions!AB52,IF(Company_PC_inputs!AB52&lt;&gt;"",Company_PC_inputs!AB52,""))</f>
        <v/>
      </c>
      <c r="AC52" s="481" t="str">
        <f>IF(Ofwat_PC_Interventions!AC52&lt;&gt;"",Ofwat_PC_Interventions!AC52,IF(Company_PC_inputs!AC52&lt;&gt;"",Company_PC_inputs!AC52,""))</f>
        <v/>
      </c>
      <c r="AD52" s="481" t="str">
        <f>IF(Ofwat_PC_Interventions!AD52&lt;&gt;"",Ofwat_PC_Interventions!AD52,IF(Company_PC_inputs!AD52&lt;&gt;"",Company_PC_inputs!AD52,""))</f>
        <v/>
      </c>
      <c r="AE52" s="481" t="str">
        <f>IF(Ofwat_PC_Interventions!AE52&lt;&gt;"",Ofwat_PC_Interventions!AE52,IF(Company_PC_inputs!AE52&lt;&gt;"",Company_PC_inputs!AE52,""))</f>
        <v/>
      </c>
      <c r="AF52" s="481" t="str">
        <f>IF(Ofwat_PC_Interventions!AF52&lt;&gt;"",Ofwat_PC_Interventions!AF52,IF(Company_PC_inputs!AF52&lt;&gt;"",Company_PC_inputs!AF52,""))</f>
        <v/>
      </c>
      <c r="AG52" s="481" t="str">
        <f>IF(Ofwat_PC_Interventions!AG52&lt;&gt;"",Ofwat_PC_Interventions!AG52,IF(Company_PC_inputs!AG52&lt;&gt;"",Company_PC_inputs!AG52,""))</f>
        <v/>
      </c>
      <c r="AH52" s="481" t="str">
        <f>IF(Ofwat_PC_Interventions!AH52&lt;&gt;"",Ofwat_PC_Interventions!AH52,IF(Company_PC_inputs!AH52&lt;&gt;"",Company_PC_inputs!AH52,""))</f>
        <v/>
      </c>
      <c r="AI52" s="481" t="str">
        <f>IF(Ofwat_PC_Interventions!AI52&lt;&gt;"",Ofwat_PC_Interventions!AI52,IF(Company_PC_inputs!AI52&lt;&gt;"",Company_PC_inputs!AI52,""))</f>
        <v/>
      </c>
      <c r="AJ52" s="481" t="str">
        <f>IF(Ofwat_PC_Interventions!AJ52&lt;&gt;"",Ofwat_PC_Interventions!AJ52,IF(Company_PC_inputs!AJ52&lt;&gt;"",Company_PC_inputs!AJ52,""))</f>
        <v/>
      </c>
      <c r="AK52" s="482" t="str">
        <f>IF(Ofwat_PC_Interventions!AK52&lt;&gt;"",Ofwat_PC_Interventions!AK52,IF(Company_PC_inputs!AK52&lt;&gt;"",Company_PC_inputs!AK52,""))</f>
        <v/>
      </c>
      <c r="AL52" s="481" t="str">
        <f>IF(Ofwat_PC_Interventions!AL52&lt;&gt;"",Ofwat_PC_Interventions!AL52,IF(Company_PC_inputs!AL52&lt;&gt;"",Company_PC_inputs!AL52,""))</f>
        <v/>
      </c>
      <c r="AM52" s="481" t="str">
        <f>IF(Ofwat_PC_Interventions!AM52&lt;&gt;"",Ofwat_PC_Interventions!AM52,IF(Company_PC_inputs!AM52&lt;&gt;"",Company_PC_inputs!AM52,""))</f>
        <v/>
      </c>
      <c r="AN52" s="481" t="str">
        <f>IF(Ofwat_PC_Interventions!AN52&lt;&gt;"",Ofwat_PC_Interventions!AN52,IF(Company_PC_inputs!AN52&lt;&gt;"",Company_PC_inputs!AN52,""))</f>
        <v/>
      </c>
      <c r="AO52" s="482" t="str">
        <f>IF(Ofwat_PC_Interventions!AO52&lt;&gt;"",Ofwat_PC_Interventions!AO52,IF(Company_PC_inputs!AO52&lt;&gt;"",Company_PC_inputs!AO52,""))</f>
        <v/>
      </c>
      <c r="AP52" s="481" t="str">
        <f>IF(Ofwat_PC_Interventions!AP52&lt;&gt;"",Ofwat_PC_Interventions!AP52,IF(Company_PC_inputs!AP52&lt;&gt;"",Company_PC_inputs!AP52,""))</f>
        <v/>
      </c>
      <c r="AQ52" s="481" t="str">
        <f>IF(Ofwat_PC_Interventions!AQ52&lt;&gt;"",Ofwat_PC_Interventions!AQ52,IF(Company_PC_inputs!AQ52&lt;&gt;"",Company_PC_inputs!AQ52,""))</f>
        <v/>
      </c>
      <c r="AR52" s="481" t="str">
        <f>IF(Ofwat_PC_Interventions!AR52&lt;&gt;"",Ofwat_PC_Interventions!AR52,IF(Company_PC_inputs!AR52&lt;&gt;"",Company_PC_inputs!AR52,""))</f>
        <v/>
      </c>
      <c r="AS52" s="481" t="str">
        <f>IF(Ofwat_PC_Interventions!AS52&lt;&gt;"",Ofwat_PC_Interventions!AS52,IF(Company_PC_inputs!AS52&lt;&gt;"",Company_PC_inputs!AS52,""))</f>
        <v/>
      </c>
      <c r="AT52" s="481" t="str">
        <f>IF(Ofwat_PC_Interventions!AT52&lt;&gt;"",Ofwat_PC_Interventions!AT52,IF(Company_PC_inputs!AT52&lt;&gt;"",Company_PC_inputs!AT52,""))</f>
        <v/>
      </c>
      <c r="AU52" s="481" t="str">
        <f>IF(Ofwat_PC_Interventions!AU52&lt;&gt;"",Ofwat_PC_Interventions!AU52,IF(Company_PC_inputs!AU52&lt;&gt;"",Company_PC_inputs!AU52,""))</f>
        <v/>
      </c>
      <c r="AV52" s="481" t="str">
        <f>IF(Ofwat_PC_Interventions!AV52&lt;&gt;"",Ofwat_PC_Interventions!AV52,IF(Company_PC_inputs!AV52&lt;&gt;"",Company_PC_inputs!AV52,""))</f>
        <v/>
      </c>
      <c r="AW52" s="481" t="str">
        <f>IF(Ofwat_PC_Interventions!AW52&lt;&gt;"",Ofwat_PC_Interventions!AW52,IF(Company_PC_inputs!AW52&lt;&gt;"",Company_PC_inputs!AW52,""))</f>
        <v/>
      </c>
      <c r="AX52" s="481" t="str">
        <f>IF(Ofwat_PC_Interventions!AX52&lt;&gt;"",Ofwat_PC_Interventions!AX52,IF(Company_PC_inputs!AX52&lt;&gt;"",Company_PC_inputs!AX52,""))</f>
        <v/>
      </c>
      <c r="AY52" s="481" t="str">
        <f>IF(Ofwat_PC_Interventions!AY52&lt;&gt;"",Ofwat_PC_Interventions!AY52,IF(Company_PC_inputs!AY52&lt;&gt;"",Company_PC_inputs!AY52,""))</f>
        <v/>
      </c>
      <c r="AZ52" s="481" t="str">
        <f>IF(Ofwat_PC_Interventions!AZ52&lt;&gt;"",Ofwat_PC_Interventions!AZ52,IF(Company_PC_inputs!AZ52&lt;&gt;"",Company_PC_inputs!AZ52,""))</f>
        <v/>
      </c>
      <c r="BA52" s="481" t="str">
        <f>IF(Ofwat_PC_Interventions!BA52&lt;&gt;"",Ofwat_PC_Interventions!BA52,IF(Company_PC_inputs!BA52&lt;&gt;"",Company_PC_inputs!BA52,""))</f>
        <v/>
      </c>
      <c r="BB52" s="481" t="str">
        <f>IF(Ofwat_PC_Interventions!BB52&lt;&gt;"",Ofwat_PC_Interventions!BB52,IF(Company_PC_inputs!BB52&lt;&gt;"",Company_PC_inputs!BB52,""))</f>
        <v/>
      </c>
      <c r="BC52" s="482" t="str">
        <f>IF(Ofwat_PC_Interventions!BC52&lt;&gt;"",Ofwat_PC_Interventions!BC52,IF(Company_PC_inputs!BC52&lt;&gt;"",Company_PC_inputs!BC52,""))</f>
        <v/>
      </c>
      <c r="BD52" s="481" t="str">
        <f>IF(Ofwat_PC_Interventions!BD52&lt;&gt;"",Ofwat_PC_Interventions!BD52,IF(Company_PC_inputs!BD52&lt;&gt;"",Company_PC_inputs!BD52,""))</f>
        <v/>
      </c>
      <c r="BE52" s="481" t="str">
        <f>IF(Ofwat_PC_Interventions!BE52&lt;&gt;"",Ofwat_PC_Interventions!BE52,IF(Company_PC_inputs!BE52&lt;&gt;"",Company_PC_inputs!BE52,""))</f>
        <v/>
      </c>
      <c r="BF52" s="481" t="str">
        <f>IF(Ofwat_PC_Interventions!BF52&lt;&gt;"",Ofwat_PC_Interventions!BF52,IF(Company_PC_inputs!BF52&lt;&gt;"",Company_PC_inputs!BF52,""))</f>
        <v/>
      </c>
      <c r="BG52" s="481" t="str">
        <f>IF(Ofwat_PC_Interventions!BG52&lt;&gt;"",Ofwat_PC_Interventions!BG52,IF(Company_PC_inputs!BG52&lt;&gt;"",Company_PC_inputs!BG52,""))</f>
        <v/>
      </c>
      <c r="BH52" s="481" t="str">
        <f>IF(Ofwat_PC_Interventions!BH52&lt;&gt;"",Ofwat_PC_Interventions!BH52,IF(Company_PC_inputs!BH52&lt;&gt;"",Company_PC_inputs!BH52,""))</f>
        <v/>
      </c>
      <c r="BI52" s="481" t="str">
        <f>IF(Ofwat_PC_Interventions!BI52&lt;&gt;"",Ofwat_PC_Interventions!BI52,IF(Company_PC_inputs!BI52&lt;&gt;"",Company_PC_inputs!BI52,""))</f>
        <v/>
      </c>
      <c r="BJ52" s="481" t="str">
        <f>IF(Ofwat_PC_Interventions!BJ52&lt;&gt;"",Ofwat_PC_Interventions!BJ52,IF(Company_PC_inputs!BJ52&lt;&gt;"",Company_PC_inputs!BJ52,""))</f>
        <v/>
      </c>
      <c r="BK52" s="481" t="str">
        <f>IF(Ofwat_PC_Interventions!BK52&lt;&gt;"",Ofwat_PC_Interventions!BK52,IF(Company_PC_inputs!BK52&lt;&gt;"",Company_PC_inputs!BK52,""))</f>
        <v/>
      </c>
      <c r="BL52" s="481" t="str">
        <f>IF(Ofwat_PC_Interventions!BL52&lt;&gt;"",Ofwat_PC_Interventions!BL52,IF(Company_PC_inputs!BL52&lt;&gt;"",Company_PC_inputs!BL52,""))</f>
        <v/>
      </c>
      <c r="BM52" s="481" t="str">
        <f>IF(Ofwat_PC_Interventions!BM52&lt;&gt;"",Ofwat_PC_Interventions!BM52,IF(Company_PC_inputs!BM52&lt;&gt;"",Company_PC_inputs!BM52,""))</f>
        <v/>
      </c>
      <c r="BN52" s="481" t="str">
        <f>IF(Ofwat_PC_Interventions!BN52&lt;&gt;"",Ofwat_PC_Interventions!BN52,IF(Company_PC_inputs!BN52&lt;&gt;"",Company_PC_inputs!BN52,""))</f>
        <v/>
      </c>
      <c r="BO52" s="481" t="str">
        <f>IF(Ofwat_PC_Interventions!BO52&lt;&gt;"",Ofwat_PC_Interventions!BO52,IF(Company_PC_inputs!BO52&lt;&gt;"",Company_PC_inputs!BO52,""))</f>
        <v/>
      </c>
      <c r="BP52" s="481" t="str">
        <f>IF(Ofwat_PC_Interventions!BP52&lt;&gt;"",Ofwat_PC_Interventions!BP52,IF(Company_PC_inputs!BP52&lt;&gt;"",Company_PC_inputs!BP52,""))</f>
        <v/>
      </c>
      <c r="BQ52" s="481" t="str">
        <f>IF(Ofwat_PC_Interventions!BQ52&lt;&gt;"",Ofwat_PC_Interventions!BQ52,IF(Company_PC_inputs!BQ52&lt;&gt;"",Company_PC_inputs!BQ52,""))</f>
        <v/>
      </c>
      <c r="BR52" s="481" t="str">
        <f>IF(Ofwat_PC_Interventions!BR52&lt;&gt;"",Ofwat_PC_Interventions!BR52,IF(Company_PC_inputs!BR52&lt;&gt;"",Company_PC_inputs!BR52,""))</f>
        <v/>
      </c>
      <c r="BS52" s="481" t="str">
        <f>IF(Ofwat_PC_Interventions!BS52&lt;&gt;"",Ofwat_PC_Interventions!BS52,IF(Company_PC_inputs!BS52&lt;&gt;"",Company_PC_inputs!BS52,""))</f>
        <v/>
      </c>
    </row>
    <row r="53" spans="1:71" s="201" customFormat="1" ht="13.8">
      <c r="A53" s="444"/>
      <c r="B53" s="444"/>
      <c r="C53" s="444"/>
      <c r="D53" s="444"/>
      <c r="E53" s="444" t="s">
        <v>1096</v>
      </c>
      <c r="F53" s="444"/>
      <c r="G53" s="444" t="s">
        <v>425</v>
      </c>
      <c r="H53" s="444"/>
      <c r="I53" s="444"/>
      <c r="J53" s="485" t="b">
        <f>IF(Ofwat_PC_Interventions!J53&lt;&gt;"",Ofwat_PC_Interventions!J53,IF(Company_PC_inputs!J53&lt;&gt;"",Company_PC_inputs!J53,""))</f>
        <v>0</v>
      </c>
      <c r="K53" s="485" t="b">
        <f>IF(Ofwat_PC_Interventions!K53&lt;&gt;"",Ofwat_PC_Interventions!K53,IF(Company_PC_inputs!K53&lt;&gt;"",Company_PC_inputs!K53,""))</f>
        <v>0</v>
      </c>
      <c r="L53" s="485" t="b">
        <f>IF(Ofwat_PC_Interventions!L53&lt;&gt;"",Ofwat_PC_Interventions!L53,IF(Company_PC_inputs!L53&lt;&gt;"",Company_PC_inputs!L53,""))</f>
        <v>0</v>
      </c>
      <c r="M53" s="485" t="b">
        <f>IF(Ofwat_PC_Interventions!M53&lt;&gt;"",Ofwat_PC_Interventions!M53,IF(Company_PC_inputs!M53&lt;&gt;"",Company_PC_inputs!M53,""))</f>
        <v>0</v>
      </c>
      <c r="N53" s="485" t="b">
        <f>IF(Ofwat_PC_Interventions!N53&lt;&gt;"",Ofwat_PC_Interventions!N53,IF(Company_PC_inputs!N53&lt;&gt;"",Company_PC_inputs!N53,""))</f>
        <v>0</v>
      </c>
      <c r="O53" s="485" t="b">
        <f>IF(Ofwat_PC_Interventions!O53&lt;&gt;"",Ofwat_PC_Interventions!O53,IF(Company_PC_inputs!O53&lt;&gt;"",Company_PC_inputs!O53,""))</f>
        <v>0</v>
      </c>
      <c r="P53" s="485" t="b">
        <f>IF(Ofwat_PC_Interventions!P53&lt;&gt;"",Ofwat_PC_Interventions!P53,IF(Company_PC_inputs!P53&lt;&gt;"",Company_PC_inputs!P53,""))</f>
        <v>0</v>
      </c>
      <c r="Q53" s="487" t="b">
        <f>IF(Ofwat_PC_Interventions!Q53&lt;&gt;"",Ofwat_PC_Interventions!Q53,IF(Company_PC_inputs!Q53&lt;&gt;"",Company_PC_inputs!Q53,""))</f>
        <v>0</v>
      </c>
      <c r="R53" s="485" t="b">
        <f>IF(Ofwat_PC_Interventions!R53&lt;&gt;"",Ofwat_PC_Interventions!R53,IF(Company_PC_inputs!R53&lt;&gt;"",Company_PC_inputs!R53,""))</f>
        <v>0</v>
      </c>
      <c r="S53" s="485" t="b">
        <f>IF(Ofwat_PC_Interventions!S53&lt;&gt;"",Ofwat_PC_Interventions!S53,IF(Company_PC_inputs!S53&lt;&gt;"",Company_PC_inputs!S53,""))</f>
        <v>0</v>
      </c>
      <c r="T53" s="485" t="b">
        <f>IF(Ofwat_PC_Interventions!T53&lt;&gt;"",Ofwat_PC_Interventions!T53,IF(Company_PC_inputs!T53&lt;&gt;"",Company_PC_inputs!T53,""))</f>
        <v>0</v>
      </c>
      <c r="U53" s="485" t="b">
        <f>IF(Ofwat_PC_Interventions!U53&lt;&gt;"",Ofwat_PC_Interventions!U53,IF(Company_PC_inputs!U53&lt;&gt;"",Company_PC_inputs!U53,""))</f>
        <v>0</v>
      </c>
      <c r="V53" s="485" t="b">
        <f>IF(Ofwat_PC_Interventions!V53&lt;&gt;"",Ofwat_PC_Interventions!V53,IF(Company_PC_inputs!V53&lt;&gt;"",Company_PC_inputs!V53,""))</f>
        <v>0</v>
      </c>
      <c r="W53" s="485" t="b">
        <f>IF(Ofwat_PC_Interventions!W53&lt;&gt;"",Ofwat_PC_Interventions!W53,IF(Company_PC_inputs!W53&lt;&gt;"",Company_PC_inputs!W53,""))</f>
        <v>0</v>
      </c>
      <c r="X53" s="485" t="b">
        <f>IF(Ofwat_PC_Interventions!X53&lt;&gt;"",Ofwat_PC_Interventions!X53,IF(Company_PC_inputs!X53&lt;&gt;"",Company_PC_inputs!X53,""))</f>
        <v>0</v>
      </c>
      <c r="Y53" s="485" t="b">
        <f>IF(Ofwat_PC_Interventions!Y53&lt;&gt;"",Ofwat_PC_Interventions!Y53,IF(Company_PC_inputs!Y53&lt;&gt;"",Company_PC_inputs!Y53,""))</f>
        <v>0</v>
      </c>
      <c r="Z53" s="485" t="b">
        <f>IF(Ofwat_PC_Interventions!Z53&lt;&gt;"",Ofwat_PC_Interventions!Z53,IF(Company_PC_inputs!Z53&lt;&gt;"",Company_PC_inputs!Z53,""))</f>
        <v>0</v>
      </c>
      <c r="AA53" s="485" t="b">
        <f>IF(Ofwat_PC_Interventions!AA53&lt;&gt;"",Ofwat_PC_Interventions!AA53,IF(Company_PC_inputs!AA53&lt;&gt;"",Company_PC_inputs!AA53,""))</f>
        <v>0</v>
      </c>
      <c r="AB53" s="485" t="b">
        <f>IF(Ofwat_PC_Interventions!AB53&lt;&gt;"",Ofwat_PC_Interventions!AB53,IF(Company_PC_inputs!AB53&lt;&gt;"",Company_PC_inputs!AB53,""))</f>
        <v>0</v>
      </c>
      <c r="AC53" s="485" t="b">
        <f>IF(Ofwat_PC_Interventions!AC53&lt;&gt;"",Ofwat_PC_Interventions!AC53,IF(Company_PC_inputs!AC53&lt;&gt;"",Company_PC_inputs!AC53,""))</f>
        <v>0</v>
      </c>
      <c r="AD53" s="485" t="b">
        <f>IF(Ofwat_PC_Interventions!AD53&lt;&gt;"",Ofwat_PC_Interventions!AD53,IF(Company_PC_inputs!AD53&lt;&gt;"",Company_PC_inputs!AD53,""))</f>
        <v>0</v>
      </c>
      <c r="AE53" s="485" t="b">
        <f>IF(Ofwat_PC_Interventions!AE53&lt;&gt;"",Ofwat_PC_Interventions!AE53,IF(Company_PC_inputs!AE53&lt;&gt;"",Company_PC_inputs!AE53,""))</f>
        <v>0</v>
      </c>
      <c r="AF53" s="485" t="b">
        <f>IF(Ofwat_PC_Interventions!AF53&lt;&gt;"",Ofwat_PC_Interventions!AF53,IF(Company_PC_inputs!AF53&lt;&gt;"",Company_PC_inputs!AF53,""))</f>
        <v>0</v>
      </c>
      <c r="AG53" s="485" t="b">
        <f>IF(Ofwat_PC_Interventions!AG53&lt;&gt;"",Ofwat_PC_Interventions!AG53,IF(Company_PC_inputs!AG53&lt;&gt;"",Company_PC_inputs!AG53,""))</f>
        <v>0</v>
      </c>
      <c r="AH53" s="485" t="b">
        <f>IF(Ofwat_PC_Interventions!AH53&lt;&gt;"",Ofwat_PC_Interventions!AH53,IF(Company_PC_inputs!AH53&lt;&gt;"",Company_PC_inputs!AH53,""))</f>
        <v>0</v>
      </c>
      <c r="AI53" s="485" t="b">
        <f>IF(Ofwat_PC_Interventions!AI53&lt;&gt;"",Ofwat_PC_Interventions!AI53,IF(Company_PC_inputs!AI53&lt;&gt;"",Company_PC_inputs!AI53,""))</f>
        <v>0</v>
      </c>
      <c r="AJ53" s="485" t="b">
        <f>IF(Ofwat_PC_Interventions!AJ53&lt;&gt;"",Ofwat_PC_Interventions!AJ53,IF(Company_PC_inputs!AJ53&lt;&gt;"",Company_PC_inputs!AJ53,""))</f>
        <v>0</v>
      </c>
      <c r="AK53" s="487" t="b">
        <f>IF(Ofwat_PC_Interventions!AK53&lt;&gt;"",Ofwat_PC_Interventions!AK53,IF(Company_PC_inputs!AK53&lt;&gt;"",Company_PC_inputs!AK53,""))</f>
        <v>0</v>
      </c>
      <c r="AL53" s="485" t="b">
        <f>IF(Ofwat_PC_Interventions!AL53&lt;&gt;"",Ofwat_PC_Interventions!AL53,IF(Company_PC_inputs!AL53&lt;&gt;"",Company_PC_inputs!AL53,""))</f>
        <v>0</v>
      </c>
      <c r="AM53" s="485" t="b">
        <f>IF(Ofwat_PC_Interventions!AM53&lt;&gt;"",Ofwat_PC_Interventions!AM53,IF(Company_PC_inputs!AM53&lt;&gt;"",Company_PC_inputs!AM53,""))</f>
        <v>0</v>
      </c>
      <c r="AN53" s="485" t="b">
        <f>IF(Ofwat_PC_Interventions!AN53&lt;&gt;"",Ofwat_PC_Interventions!AN53,IF(Company_PC_inputs!AN53&lt;&gt;"",Company_PC_inputs!AN53,""))</f>
        <v>0</v>
      </c>
      <c r="AO53" s="487" t="b">
        <f>IF(Ofwat_PC_Interventions!AO53&lt;&gt;"",Ofwat_PC_Interventions!AO53,IF(Company_PC_inputs!AO53&lt;&gt;"",Company_PC_inputs!AO53,""))</f>
        <v>0</v>
      </c>
      <c r="AP53" s="485" t="b">
        <f>IF(Ofwat_PC_Interventions!AP53&lt;&gt;"",Ofwat_PC_Interventions!AP53,IF(Company_PC_inputs!AP53&lt;&gt;"",Company_PC_inputs!AP53,""))</f>
        <v>0</v>
      </c>
      <c r="AQ53" s="485" t="b">
        <f>IF(Ofwat_PC_Interventions!AQ53&lt;&gt;"",Ofwat_PC_Interventions!AQ53,IF(Company_PC_inputs!AQ53&lt;&gt;"",Company_PC_inputs!AQ53,""))</f>
        <v>0</v>
      </c>
      <c r="AR53" s="485" t="b">
        <f>IF(Ofwat_PC_Interventions!AR53&lt;&gt;"",Ofwat_PC_Interventions!AR53,IF(Company_PC_inputs!AR53&lt;&gt;"",Company_PC_inputs!AR53,""))</f>
        <v>0</v>
      </c>
      <c r="AS53" s="485" t="b">
        <f>IF(Ofwat_PC_Interventions!AS53&lt;&gt;"",Ofwat_PC_Interventions!AS53,IF(Company_PC_inputs!AS53&lt;&gt;"",Company_PC_inputs!AS53,""))</f>
        <v>0</v>
      </c>
      <c r="AT53" s="485" t="b">
        <f>IF(Ofwat_PC_Interventions!AT53&lt;&gt;"",Ofwat_PC_Interventions!AT53,IF(Company_PC_inputs!AT53&lt;&gt;"",Company_PC_inputs!AT53,""))</f>
        <v>0</v>
      </c>
      <c r="AU53" s="485" t="b">
        <f>IF(Ofwat_PC_Interventions!AU53&lt;&gt;"",Ofwat_PC_Interventions!AU53,IF(Company_PC_inputs!AU53&lt;&gt;"",Company_PC_inputs!AU53,""))</f>
        <v>0</v>
      </c>
      <c r="AV53" s="485" t="b">
        <f>IF(Ofwat_PC_Interventions!AV53&lt;&gt;"",Ofwat_PC_Interventions!AV53,IF(Company_PC_inputs!AV53&lt;&gt;"",Company_PC_inputs!AV53,""))</f>
        <v>0</v>
      </c>
      <c r="AW53" s="485" t="b">
        <f>IF(Ofwat_PC_Interventions!AW53&lt;&gt;"",Ofwat_PC_Interventions!AW53,IF(Company_PC_inputs!AW53&lt;&gt;"",Company_PC_inputs!AW53,""))</f>
        <v>0</v>
      </c>
      <c r="AX53" s="485" t="b">
        <f>IF(Ofwat_PC_Interventions!AX53&lt;&gt;"",Ofwat_PC_Interventions!AX53,IF(Company_PC_inputs!AX53&lt;&gt;"",Company_PC_inputs!AX53,""))</f>
        <v>0</v>
      </c>
      <c r="AY53" s="485" t="b">
        <f>IF(Ofwat_PC_Interventions!AY53&lt;&gt;"",Ofwat_PC_Interventions!AY53,IF(Company_PC_inputs!AY53&lt;&gt;"",Company_PC_inputs!AY53,""))</f>
        <v>0</v>
      </c>
      <c r="AZ53" s="485" t="b">
        <f>IF(Ofwat_PC_Interventions!AZ53&lt;&gt;"",Ofwat_PC_Interventions!AZ53,IF(Company_PC_inputs!AZ53&lt;&gt;"",Company_PC_inputs!AZ53,""))</f>
        <v>0</v>
      </c>
      <c r="BA53" s="485" t="b">
        <f>IF(Ofwat_PC_Interventions!BA53&lt;&gt;"",Ofwat_PC_Interventions!BA53,IF(Company_PC_inputs!BA53&lt;&gt;"",Company_PC_inputs!BA53,""))</f>
        <v>0</v>
      </c>
      <c r="BB53" s="485" t="b">
        <f>IF(Ofwat_PC_Interventions!BB53&lt;&gt;"",Ofwat_PC_Interventions!BB53,IF(Company_PC_inputs!BB53&lt;&gt;"",Company_PC_inputs!BB53,""))</f>
        <v>0</v>
      </c>
      <c r="BC53" s="487" t="b">
        <f>IF(Ofwat_PC_Interventions!BC53&lt;&gt;"",Ofwat_PC_Interventions!BC53,IF(Company_PC_inputs!BC53&lt;&gt;"",Company_PC_inputs!BC53,""))</f>
        <v>0</v>
      </c>
      <c r="BD53" s="485" t="b">
        <f>IF(Ofwat_PC_Interventions!BD53&lt;&gt;"",Ofwat_PC_Interventions!BD53,IF(Company_PC_inputs!BD53&lt;&gt;"",Company_PC_inputs!BD53,""))</f>
        <v>0</v>
      </c>
      <c r="BE53" s="485" t="b">
        <f>IF(Ofwat_PC_Interventions!BE53&lt;&gt;"",Ofwat_PC_Interventions!BE53,IF(Company_PC_inputs!BE53&lt;&gt;"",Company_PC_inputs!BE53,""))</f>
        <v>0</v>
      </c>
      <c r="BF53" s="485" t="b">
        <f>IF(Ofwat_PC_Interventions!BF53&lt;&gt;"",Ofwat_PC_Interventions!BF53,IF(Company_PC_inputs!BF53&lt;&gt;"",Company_PC_inputs!BF53,""))</f>
        <v>0</v>
      </c>
      <c r="BG53" s="485" t="b">
        <f>IF(Ofwat_PC_Interventions!BG53&lt;&gt;"",Ofwat_PC_Interventions!BG53,IF(Company_PC_inputs!BG53&lt;&gt;"",Company_PC_inputs!BG53,""))</f>
        <v>0</v>
      </c>
      <c r="BH53" s="485" t="b">
        <f>IF(Ofwat_PC_Interventions!BH53&lt;&gt;"",Ofwat_PC_Interventions!BH53,IF(Company_PC_inputs!BH53&lt;&gt;"",Company_PC_inputs!BH53,""))</f>
        <v>0</v>
      </c>
      <c r="BI53" s="485" t="b">
        <f>IF(Ofwat_PC_Interventions!BI53&lt;&gt;"",Ofwat_PC_Interventions!BI53,IF(Company_PC_inputs!BI53&lt;&gt;"",Company_PC_inputs!BI53,""))</f>
        <v>0</v>
      </c>
      <c r="BJ53" s="485" t="b">
        <f>IF(Ofwat_PC_Interventions!BJ53&lt;&gt;"",Ofwat_PC_Interventions!BJ53,IF(Company_PC_inputs!BJ53&lt;&gt;"",Company_PC_inputs!BJ53,""))</f>
        <v>0</v>
      </c>
      <c r="BK53" s="485" t="b">
        <f>IF(Ofwat_PC_Interventions!BK53&lt;&gt;"",Ofwat_PC_Interventions!BK53,IF(Company_PC_inputs!BK53&lt;&gt;"",Company_PC_inputs!BK53,""))</f>
        <v>0</v>
      </c>
      <c r="BL53" s="485" t="b">
        <f>IF(Ofwat_PC_Interventions!BL53&lt;&gt;"",Ofwat_PC_Interventions!BL53,IF(Company_PC_inputs!BL53&lt;&gt;"",Company_PC_inputs!BL53,""))</f>
        <v>0</v>
      </c>
      <c r="BM53" s="485" t="b">
        <f>IF(Ofwat_PC_Interventions!BM53&lt;&gt;"",Ofwat_PC_Interventions!BM53,IF(Company_PC_inputs!BM53&lt;&gt;"",Company_PC_inputs!BM53,""))</f>
        <v>0</v>
      </c>
      <c r="BN53" s="485" t="b">
        <f>IF(Ofwat_PC_Interventions!BN53&lt;&gt;"",Ofwat_PC_Interventions!BN53,IF(Company_PC_inputs!BN53&lt;&gt;"",Company_PC_inputs!BN53,""))</f>
        <v>0</v>
      </c>
      <c r="BO53" s="485" t="b">
        <f>IF(Ofwat_PC_Interventions!BO53&lt;&gt;"",Ofwat_PC_Interventions!BO53,IF(Company_PC_inputs!BO53&lt;&gt;"",Company_PC_inputs!BO53,""))</f>
        <v>0</v>
      </c>
      <c r="BP53" s="485" t="b">
        <f>IF(Ofwat_PC_Interventions!BP53&lt;&gt;"",Ofwat_PC_Interventions!BP53,IF(Company_PC_inputs!BP53&lt;&gt;"",Company_PC_inputs!BP53,""))</f>
        <v>0</v>
      </c>
      <c r="BQ53" s="485" t="b">
        <f>IF(Ofwat_PC_Interventions!BQ53&lt;&gt;"",Ofwat_PC_Interventions!BQ53,IF(Company_PC_inputs!BQ53&lt;&gt;"",Company_PC_inputs!BQ53,""))</f>
        <v>0</v>
      </c>
      <c r="BR53" s="485" t="b">
        <f>IF(Ofwat_PC_Interventions!BR53&lt;&gt;"",Ofwat_PC_Interventions!BR53,IF(Company_PC_inputs!BR53&lt;&gt;"",Company_PC_inputs!BR53,""))</f>
        <v>0</v>
      </c>
      <c r="BS53" s="485" t="b">
        <f>IF(Ofwat_PC_Interventions!BS53&lt;&gt;"",Ofwat_PC_Interventions!BS53,IF(Company_PC_inputs!BS53&lt;&gt;"",Company_PC_inputs!BS53,""))</f>
        <v>0</v>
      </c>
    </row>
    <row r="54" spans="1:71" s="201" customFormat="1" ht="13.8">
      <c r="A54" s="444"/>
      <c r="B54" s="444"/>
      <c r="C54" s="444"/>
      <c r="D54" s="444"/>
      <c r="E54" s="444" t="s">
        <v>1097</v>
      </c>
      <c r="F54" s="444"/>
      <c r="G54" s="444" t="s">
        <v>1098</v>
      </c>
      <c r="H54" s="444"/>
      <c r="I54" s="444"/>
      <c r="J54" s="481" t="str">
        <f>IF(Ofwat_PC_Interventions!J54&lt;&gt;"",Ofwat_PC_Interventions!J54,IF(Company_PC_inputs!J54&lt;&gt;"",Company_PC_inputs!J54,""))</f>
        <v/>
      </c>
      <c r="K54" s="481" t="str">
        <f>IF(Ofwat_PC_Interventions!K54&lt;&gt;"",Ofwat_PC_Interventions!K54,IF(Company_PC_inputs!K54&lt;&gt;"",Company_PC_inputs!K54,""))</f>
        <v/>
      </c>
      <c r="L54" s="481" t="str">
        <f>IF(Ofwat_PC_Interventions!L54&lt;&gt;"",Ofwat_PC_Interventions!L54,IF(Company_PC_inputs!L54&lt;&gt;"",Company_PC_inputs!L54,""))</f>
        <v/>
      </c>
      <c r="M54" s="481" t="str">
        <f>IF(Ofwat_PC_Interventions!M54&lt;&gt;"",Ofwat_PC_Interventions!M54,IF(Company_PC_inputs!M54&lt;&gt;"",Company_PC_inputs!M54,""))</f>
        <v/>
      </c>
      <c r="N54" s="481" t="str">
        <f>IF(Ofwat_PC_Interventions!N54&lt;&gt;"",Ofwat_PC_Interventions!N54,IF(Company_PC_inputs!N54&lt;&gt;"",Company_PC_inputs!N54,""))</f>
        <v/>
      </c>
      <c r="O54" s="481" t="str">
        <f>IF(Ofwat_PC_Interventions!O54&lt;&gt;"",Ofwat_PC_Interventions!O54,IF(Company_PC_inputs!O54&lt;&gt;"",Company_PC_inputs!O54,""))</f>
        <v/>
      </c>
      <c r="P54" s="481" t="str">
        <f>IF(Ofwat_PC_Interventions!P54&lt;&gt;"",Ofwat_PC_Interventions!P54,IF(Company_PC_inputs!P54&lt;&gt;"",Company_PC_inputs!P54,""))</f>
        <v/>
      </c>
      <c r="Q54" s="482" t="str">
        <f>IF(Ofwat_PC_Interventions!Q54&lt;&gt;"",Ofwat_PC_Interventions!Q54,IF(Company_PC_inputs!Q54&lt;&gt;"",Company_PC_inputs!Q54,""))</f>
        <v/>
      </c>
      <c r="R54" s="481" t="str">
        <f>IF(Ofwat_PC_Interventions!R54&lt;&gt;"",Ofwat_PC_Interventions!R54,IF(Company_PC_inputs!R54&lt;&gt;"",Company_PC_inputs!R54,""))</f>
        <v/>
      </c>
      <c r="S54" s="481" t="str">
        <f>IF(Ofwat_PC_Interventions!S54&lt;&gt;"",Ofwat_PC_Interventions!S54,IF(Company_PC_inputs!S54&lt;&gt;"",Company_PC_inputs!S54,""))</f>
        <v/>
      </c>
      <c r="T54" s="481" t="str">
        <f>IF(Ofwat_PC_Interventions!T54&lt;&gt;"",Ofwat_PC_Interventions!T54,IF(Company_PC_inputs!T54&lt;&gt;"",Company_PC_inputs!T54,""))</f>
        <v/>
      </c>
      <c r="U54" s="481" t="str">
        <f>IF(Ofwat_PC_Interventions!U54&lt;&gt;"",Ofwat_PC_Interventions!U54,IF(Company_PC_inputs!U54&lt;&gt;"",Company_PC_inputs!U54,""))</f>
        <v/>
      </c>
      <c r="V54" s="481" t="str">
        <f>IF(Ofwat_PC_Interventions!V54&lt;&gt;"",Ofwat_PC_Interventions!V54,IF(Company_PC_inputs!V54&lt;&gt;"",Company_PC_inputs!V54,""))</f>
        <v/>
      </c>
      <c r="W54" s="481" t="str">
        <f>IF(Ofwat_PC_Interventions!W54&lt;&gt;"",Ofwat_PC_Interventions!W54,IF(Company_PC_inputs!W54&lt;&gt;"",Company_PC_inputs!W54,""))</f>
        <v/>
      </c>
      <c r="X54" s="481" t="str">
        <f>IF(Ofwat_PC_Interventions!X54&lt;&gt;"",Ofwat_PC_Interventions!X54,IF(Company_PC_inputs!X54&lt;&gt;"",Company_PC_inputs!X54,""))</f>
        <v/>
      </c>
      <c r="Y54" s="481" t="str">
        <f>IF(Ofwat_PC_Interventions!Y54&lt;&gt;"",Ofwat_PC_Interventions!Y54,IF(Company_PC_inputs!Y54&lt;&gt;"",Company_PC_inputs!Y54,""))</f>
        <v/>
      </c>
      <c r="Z54" s="481" t="str">
        <f>IF(Ofwat_PC_Interventions!Z54&lt;&gt;"",Ofwat_PC_Interventions!Z54,IF(Company_PC_inputs!Z54&lt;&gt;"",Company_PC_inputs!Z54,""))</f>
        <v/>
      </c>
      <c r="AA54" s="481" t="str">
        <f>IF(Ofwat_PC_Interventions!AA54&lt;&gt;"",Ofwat_PC_Interventions!AA54,IF(Company_PC_inputs!AA54&lt;&gt;"",Company_PC_inputs!AA54,""))</f>
        <v/>
      </c>
      <c r="AB54" s="481" t="str">
        <f>IF(Ofwat_PC_Interventions!AB54&lt;&gt;"",Ofwat_PC_Interventions!AB54,IF(Company_PC_inputs!AB54&lt;&gt;"",Company_PC_inputs!AB54,""))</f>
        <v/>
      </c>
      <c r="AC54" s="481" t="str">
        <f>IF(Ofwat_PC_Interventions!AC54&lt;&gt;"",Ofwat_PC_Interventions!AC54,IF(Company_PC_inputs!AC54&lt;&gt;"",Company_PC_inputs!AC54,""))</f>
        <v/>
      </c>
      <c r="AD54" s="481" t="str">
        <f>IF(Ofwat_PC_Interventions!AD54&lt;&gt;"",Ofwat_PC_Interventions!AD54,IF(Company_PC_inputs!AD54&lt;&gt;"",Company_PC_inputs!AD54,""))</f>
        <v/>
      </c>
      <c r="AE54" s="481" t="str">
        <f>IF(Ofwat_PC_Interventions!AE54&lt;&gt;"",Ofwat_PC_Interventions!AE54,IF(Company_PC_inputs!AE54&lt;&gt;"",Company_PC_inputs!AE54,""))</f>
        <v/>
      </c>
      <c r="AF54" s="481" t="str">
        <f>IF(Ofwat_PC_Interventions!AF54&lt;&gt;"",Ofwat_PC_Interventions!AF54,IF(Company_PC_inputs!AF54&lt;&gt;"",Company_PC_inputs!AF54,""))</f>
        <v/>
      </c>
      <c r="AG54" s="481" t="str">
        <f>IF(Ofwat_PC_Interventions!AG54&lt;&gt;"",Ofwat_PC_Interventions!AG54,IF(Company_PC_inputs!AG54&lt;&gt;"",Company_PC_inputs!AG54,""))</f>
        <v/>
      </c>
      <c r="AH54" s="481" t="str">
        <f>IF(Ofwat_PC_Interventions!AH54&lt;&gt;"",Ofwat_PC_Interventions!AH54,IF(Company_PC_inputs!AH54&lt;&gt;"",Company_PC_inputs!AH54,""))</f>
        <v/>
      </c>
      <c r="AI54" s="481" t="str">
        <f>IF(Ofwat_PC_Interventions!AI54&lt;&gt;"",Ofwat_PC_Interventions!AI54,IF(Company_PC_inputs!AI54&lt;&gt;"",Company_PC_inputs!AI54,""))</f>
        <v/>
      </c>
      <c r="AJ54" s="481" t="str">
        <f>IF(Ofwat_PC_Interventions!AJ54&lt;&gt;"",Ofwat_PC_Interventions!AJ54,IF(Company_PC_inputs!AJ54&lt;&gt;"",Company_PC_inputs!AJ54,""))</f>
        <v/>
      </c>
      <c r="AK54" s="482" t="str">
        <f>IF(Ofwat_PC_Interventions!AK54&lt;&gt;"",Ofwat_PC_Interventions!AK54,IF(Company_PC_inputs!AK54&lt;&gt;"",Company_PC_inputs!AK54,""))</f>
        <v/>
      </c>
      <c r="AL54" s="481" t="str">
        <f>IF(Ofwat_PC_Interventions!AL54&lt;&gt;"",Ofwat_PC_Interventions!AL54,IF(Company_PC_inputs!AL54&lt;&gt;"",Company_PC_inputs!AL54,""))</f>
        <v/>
      </c>
      <c r="AM54" s="481" t="str">
        <f>IF(Ofwat_PC_Interventions!AM54&lt;&gt;"",Ofwat_PC_Interventions!AM54,IF(Company_PC_inputs!AM54&lt;&gt;"",Company_PC_inputs!AM54,""))</f>
        <v/>
      </c>
      <c r="AN54" s="481" t="str">
        <f>IF(Ofwat_PC_Interventions!AN54&lt;&gt;"",Ofwat_PC_Interventions!AN54,IF(Company_PC_inputs!AN54&lt;&gt;"",Company_PC_inputs!AN54,""))</f>
        <v/>
      </c>
      <c r="AO54" s="482" t="str">
        <f>IF(Ofwat_PC_Interventions!AO54&lt;&gt;"",Ofwat_PC_Interventions!AO54,IF(Company_PC_inputs!AO54&lt;&gt;"",Company_PC_inputs!AO54,""))</f>
        <v/>
      </c>
      <c r="AP54" s="481" t="str">
        <f>IF(Ofwat_PC_Interventions!AP54&lt;&gt;"",Ofwat_PC_Interventions!AP54,IF(Company_PC_inputs!AP54&lt;&gt;"",Company_PC_inputs!AP54,""))</f>
        <v/>
      </c>
      <c r="AQ54" s="481" t="str">
        <f>IF(Ofwat_PC_Interventions!AQ54&lt;&gt;"",Ofwat_PC_Interventions!AQ54,IF(Company_PC_inputs!AQ54&lt;&gt;"",Company_PC_inputs!AQ54,""))</f>
        <v/>
      </c>
      <c r="AR54" s="481" t="str">
        <f>IF(Ofwat_PC_Interventions!AR54&lt;&gt;"",Ofwat_PC_Interventions!AR54,IF(Company_PC_inputs!AR54&lt;&gt;"",Company_PC_inputs!AR54,""))</f>
        <v/>
      </c>
      <c r="AS54" s="481" t="str">
        <f>IF(Ofwat_PC_Interventions!AS54&lt;&gt;"",Ofwat_PC_Interventions!AS54,IF(Company_PC_inputs!AS54&lt;&gt;"",Company_PC_inputs!AS54,""))</f>
        <v/>
      </c>
      <c r="AT54" s="481" t="str">
        <f>IF(Ofwat_PC_Interventions!AT54&lt;&gt;"",Ofwat_PC_Interventions!AT54,IF(Company_PC_inputs!AT54&lt;&gt;"",Company_PC_inputs!AT54,""))</f>
        <v/>
      </c>
      <c r="AU54" s="481" t="str">
        <f>IF(Ofwat_PC_Interventions!AU54&lt;&gt;"",Ofwat_PC_Interventions!AU54,IF(Company_PC_inputs!AU54&lt;&gt;"",Company_PC_inputs!AU54,""))</f>
        <v/>
      </c>
      <c r="AV54" s="481" t="str">
        <f>IF(Ofwat_PC_Interventions!AV54&lt;&gt;"",Ofwat_PC_Interventions!AV54,IF(Company_PC_inputs!AV54&lt;&gt;"",Company_PC_inputs!AV54,""))</f>
        <v/>
      </c>
      <c r="AW54" s="481" t="str">
        <f>IF(Ofwat_PC_Interventions!AW54&lt;&gt;"",Ofwat_PC_Interventions!AW54,IF(Company_PC_inputs!AW54&lt;&gt;"",Company_PC_inputs!AW54,""))</f>
        <v/>
      </c>
      <c r="AX54" s="481" t="str">
        <f>IF(Ofwat_PC_Interventions!AX54&lt;&gt;"",Ofwat_PC_Interventions!AX54,IF(Company_PC_inputs!AX54&lt;&gt;"",Company_PC_inputs!AX54,""))</f>
        <v/>
      </c>
      <c r="AY54" s="481" t="str">
        <f>IF(Ofwat_PC_Interventions!AY54&lt;&gt;"",Ofwat_PC_Interventions!AY54,IF(Company_PC_inputs!AY54&lt;&gt;"",Company_PC_inputs!AY54,""))</f>
        <v/>
      </c>
      <c r="AZ54" s="481" t="str">
        <f>IF(Ofwat_PC_Interventions!AZ54&lt;&gt;"",Ofwat_PC_Interventions!AZ54,IF(Company_PC_inputs!AZ54&lt;&gt;"",Company_PC_inputs!AZ54,""))</f>
        <v/>
      </c>
      <c r="BA54" s="481" t="str">
        <f>IF(Ofwat_PC_Interventions!BA54&lt;&gt;"",Ofwat_PC_Interventions!BA54,IF(Company_PC_inputs!BA54&lt;&gt;"",Company_PC_inputs!BA54,""))</f>
        <v/>
      </c>
      <c r="BB54" s="481" t="str">
        <f>IF(Ofwat_PC_Interventions!BB54&lt;&gt;"",Ofwat_PC_Interventions!BB54,IF(Company_PC_inputs!BB54&lt;&gt;"",Company_PC_inputs!BB54,""))</f>
        <v/>
      </c>
      <c r="BC54" s="482" t="str">
        <f>IF(Ofwat_PC_Interventions!BC54&lt;&gt;"",Ofwat_PC_Interventions!BC54,IF(Company_PC_inputs!BC54&lt;&gt;"",Company_PC_inputs!BC54,""))</f>
        <v/>
      </c>
      <c r="BD54" s="481" t="str">
        <f>IF(Ofwat_PC_Interventions!BD54&lt;&gt;"",Ofwat_PC_Interventions!BD54,IF(Company_PC_inputs!BD54&lt;&gt;"",Company_PC_inputs!BD54,""))</f>
        <v/>
      </c>
      <c r="BE54" s="481" t="str">
        <f>IF(Ofwat_PC_Interventions!BE54&lt;&gt;"",Ofwat_PC_Interventions!BE54,IF(Company_PC_inputs!BE54&lt;&gt;"",Company_PC_inputs!BE54,""))</f>
        <v/>
      </c>
      <c r="BF54" s="481" t="str">
        <f>IF(Ofwat_PC_Interventions!BF54&lt;&gt;"",Ofwat_PC_Interventions!BF54,IF(Company_PC_inputs!BF54&lt;&gt;"",Company_PC_inputs!BF54,""))</f>
        <v/>
      </c>
      <c r="BG54" s="481" t="str">
        <f>IF(Ofwat_PC_Interventions!BG54&lt;&gt;"",Ofwat_PC_Interventions!BG54,IF(Company_PC_inputs!BG54&lt;&gt;"",Company_PC_inputs!BG54,""))</f>
        <v/>
      </c>
      <c r="BH54" s="481" t="str">
        <f>IF(Ofwat_PC_Interventions!BH54&lt;&gt;"",Ofwat_PC_Interventions!BH54,IF(Company_PC_inputs!BH54&lt;&gt;"",Company_PC_inputs!BH54,""))</f>
        <v/>
      </c>
      <c r="BI54" s="481" t="str">
        <f>IF(Ofwat_PC_Interventions!BI54&lt;&gt;"",Ofwat_PC_Interventions!BI54,IF(Company_PC_inputs!BI54&lt;&gt;"",Company_PC_inputs!BI54,""))</f>
        <v/>
      </c>
      <c r="BJ54" s="481" t="str">
        <f>IF(Ofwat_PC_Interventions!BJ54&lt;&gt;"",Ofwat_PC_Interventions!BJ54,IF(Company_PC_inputs!BJ54&lt;&gt;"",Company_PC_inputs!BJ54,""))</f>
        <v/>
      </c>
      <c r="BK54" s="481" t="str">
        <f>IF(Ofwat_PC_Interventions!BK54&lt;&gt;"",Ofwat_PC_Interventions!BK54,IF(Company_PC_inputs!BK54&lt;&gt;"",Company_PC_inputs!BK54,""))</f>
        <v/>
      </c>
      <c r="BL54" s="481" t="str">
        <f>IF(Ofwat_PC_Interventions!BL54&lt;&gt;"",Ofwat_PC_Interventions!BL54,IF(Company_PC_inputs!BL54&lt;&gt;"",Company_PC_inputs!BL54,""))</f>
        <v/>
      </c>
      <c r="BM54" s="481" t="str">
        <f>IF(Ofwat_PC_Interventions!BM54&lt;&gt;"",Ofwat_PC_Interventions!BM54,IF(Company_PC_inputs!BM54&lt;&gt;"",Company_PC_inputs!BM54,""))</f>
        <v/>
      </c>
      <c r="BN54" s="481" t="str">
        <f>IF(Ofwat_PC_Interventions!BN54&lt;&gt;"",Ofwat_PC_Interventions!BN54,IF(Company_PC_inputs!BN54&lt;&gt;"",Company_PC_inputs!BN54,""))</f>
        <v/>
      </c>
      <c r="BO54" s="481" t="str">
        <f>IF(Ofwat_PC_Interventions!BO54&lt;&gt;"",Ofwat_PC_Interventions!BO54,IF(Company_PC_inputs!BO54&lt;&gt;"",Company_PC_inputs!BO54,""))</f>
        <v/>
      </c>
      <c r="BP54" s="481" t="str">
        <f>IF(Ofwat_PC_Interventions!BP54&lt;&gt;"",Ofwat_PC_Interventions!BP54,IF(Company_PC_inputs!BP54&lt;&gt;"",Company_PC_inputs!BP54,""))</f>
        <v/>
      </c>
      <c r="BQ54" s="481" t="str">
        <f>IF(Ofwat_PC_Interventions!BQ54&lt;&gt;"",Ofwat_PC_Interventions!BQ54,IF(Company_PC_inputs!BQ54&lt;&gt;"",Company_PC_inputs!BQ54,""))</f>
        <v/>
      </c>
      <c r="BR54" s="481" t="str">
        <f>IF(Ofwat_PC_Interventions!BR54&lt;&gt;"",Ofwat_PC_Interventions!BR54,IF(Company_PC_inputs!BR54&lt;&gt;"",Company_PC_inputs!BR54,""))</f>
        <v/>
      </c>
      <c r="BS54" s="481" t="str">
        <f>IF(Ofwat_PC_Interventions!BS54&lt;&gt;"",Ofwat_PC_Interventions!BS54,IF(Company_PC_inputs!BS54&lt;&gt;"",Company_PC_inputs!BS54,""))</f>
        <v/>
      </c>
    </row>
    <row r="55" spans="1:71" s="201" customFormat="1" ht="13.8">
      <c r="A55" s="444"/>
      <c r="B55" s="444"/>
      <c r="C55" s="444"/>
      <c r="D55" s="444"/>
      <c r="E55" s="444"/>
      <c r="F55" s="444"/>
      <c r="G55" s="444"/>
      <c r="H55" s="444"/>
      <c r="I55" s="444"/>
      <c r="J55" s="481" t="str">
        <f>IF(Ofwat_PC_Interventions!J55&lt;&gt;"",Ofwat_PC_Interventions!J55,IF(Company_PC_inputs!J55&lt;&gt;"",Company_PC_inputs!J55,""))</f>
        <v/>
      </c>
      <c r="K55" s="481" t="str">
        <f>IF(Ofwat_PC_Interventions!K55&lt;&gt;"",Ofwat_PC_Interventions!K55,IF(Company_PC_inputs!K55&lt;&gt;"",Company_PC_inputs!K55,""))</f>
        <v/>
      </c>
      <c r="L55" s="481" t="str">
        <f>IF(Ofwat_PC_Interventions!L55&lt;&gt;"",Ofwat_PC_Interventions!L55,IF(Company_PC_inputs!L55&lt;&gt;"",Company_PC_inputs!L55,""))</f>
        <v/>
      </c>
      <c r="M55" s="481" t="str">
        <f>IF(Ofwat_PC_Interventions!M55&lt;&gt;"",Ofwat_PC_Interventions!M55,IF(Company_PC_inputs!M55&lt;&gt;"",Company_PC_inputs!M55,""))</f>
        <v/>
      </c>
      <c r="N55" s="481" t="str">
        <f>IF(Ofwat_PC_Interventions!N55&lt;&gt;"",Ofwat_PC_Interventions!N55,IF(Company_PC_inputs!N55&lt;&gt;"",Company_PC_inputs!N55,""))</f>
        <v/>
      </c>
      <c r="O55" s="481" t="str">
        <f>IF(Ofwat_PC_Interventions!O55&lt;&gt;"",Ofwat_PC_Interventions!O55,IF(Company_PC_inputs!O55&lt;&gt;"",Company_PC_inputs!O55,""))</f>
        <v/>
      </c>
      <c r="P55" s="481" t="str">
        <f>IF(Ofwat_PC_Interventions!P55&lt;&gt;"",Ofwat_PC_Interventions!P55,IF(Company_PC_inputs!P55&lt;&gt;"",Company_PC_inputs!P55,""))</f>
        <v/>
      </c>
      <c r="Q55" s="482" t="str">
        <f>IF(Ofwat_PC_Interventions!Q55&lt;&gt;"",Ofwat_PC_Interventions!Q55,IF(Company_PC_inputs!Q55&lt;&gt;"",Company_PC_inputs!Q55,""))</f>
        <v/>
      </c>
      <c r="R55" s="481" t="str">
        <f>IF(Ofwat_PC_Interventions!R55&lt;&gt;"",Ofwat_PC_Interventions!R55,IF(Company_PC_inputs!R55&lt;&gt;"",Company_PC_inputs!R55,""))</f>
        <v/>
      </c>
      <c r="S55" s="481" t="str">
        <f>IF(Ofwat_PC_Interventions!S55&lt;&gt;"",Ofwat_PC_Interventions!S55,IF(Company_PC_inputs!S55&lt;&gt;"",Company_PC_inputs!S55,""))</f>
        <v/>
      </c>
      <c r="T55" s="481" t="str">
        <f>IF(Ofwat_PC_Interventions!T55&lt;&gt;"",Ofwat_PC_Interventions!T55,IF(Company_PC_inputs!T55&lt;&gt;"",Company_PC_inputs!T55,""))</f>
        <v/>
      </c>
      <c r="U55" s="481" t="str">
        <f>IF(Ofwat_PC_Interventions!U55&lt;&gt;"",Ofwat_PC_Interventions!U55,IF(Company_PC_inputs!U55&lt;&gt;"",Company_PC_inputs!U55,""))</f>
        <v/>
      </c>
      <c r="V55" s="481" t="str">
        <f>IF(Ofwat_PC_Interventions!V55&lt;&gt;"",Ofwat_PC_Interventions!V55,IF(Company_PC_inputs!V55&lt;&gt;"",Company_PC_inputs!V55,""))</f>
        <v/>
      </c>
      <c r="W55" s="481" t="str">
        <f>IF(Ofwat_PC_Interventions!W55&lt;&gt;"",Ofwat_PC_Interventions!W55,IF(Company_PC_inputs!W55&lt;&gt;"",Company_PC_inputs!W55,""))</f>
        <v/>
      </c>
      <c r="X55" s="481" t="str">
        <f>IF(Ofwat_PC_Interventions!X55&lt;&gt;"",Ofwat_PC_Interventions!X55,IF(Company_PC_inputs!X55&lt;&gt;"",Company_PC_inputs!X55,""))</f>
        <v/>
      </c>
      <c r="Y55" s="481" t="str">
        <f>IF(Ofwat_PC_Interventions!Y55&lt;&gt;"",Ofwat_PC_Interventions!Y55,IF(Company_PC_inputs!Y55&lt;&gt;"",Company_PC_inputs!Y55,""))</f>
        <v/>
      </c>
      <c r="Z55" s="481" t="str">
        <f>IF(Ofwat_PC_Interventions!Z55&lt;&gt;"",Ofwat_PC_Interventions!Z55,IF(Company_PC_inputs!Z55&lt;&gt;"",Company_PC_inputs!Z55,""))</f>
        <v/>
      </c>
      <c r="AA55" s="481" t="str">
        <f>IF(Ofwat_PC_Interventions!AA55&lt;&gt;"",Ofwat_PC_Interventions!AA55,IF(Company_PC_inputs!AA55&lt;&gt;"",Company_PC_inputs!AA55,""))</f>
        <v/>
      </c>
      <c r="AB55" s="481" t="str">
        <f>IF(Ofwat_PC_Interventions!AB55&lt;&gt;"",Ofwat_PC_Interventions!AB55,IF(Company_PC_inputs!AB55&lt;&gt;"",Company_PC_inputs!AB55,""))</f>
        <v/>
      </c>
      <c r="AC55" s="481" t="str">
        <f>IF(Ofwat_PC_Interventions!AC55&lt;&gt;"",Ofwat_PC_Interventions!AC55,IF(Company_PC_inputs!AC55&lt;&gt;"",Company_PC_inputs!AC55,""))</f>
        <v/>
      </c>
      <c r="AD55" s="481" t="str">
        <f>IF(Ofwat_PC_Interventions!AD55&lt;&gt;"",Ofwat_PC_Interventions!AD55,IF(Company_PC_inputs!AD55&lt;&gt;"",Company_PC_inputs!AD55,""))</f>
        <v/>
      </c>
      <c r="AE55" s="481" t="str">
        <f>IF(Ofwat_PC_Interventions!AE55&lt;&gt;"",Ofwat_PC_Interventions!AE55,IF(Company_PC_inputs!AE55&lt;&gt;"",Company_PC_inputs!AE55,""))</f>
        <v/>
      </c>
      <c r="AF55" s="481" t="str">
        <f>IF(Ofwat_PC_Interventions!AF55&lt;&gt;"",Ofwat_PC_Interventions!AF55,IF(Company_PC_inputs!AF55&lt;&gt;"",Company_PC_inputs!AF55,""))</f>
        <v/>
      </c>
      <c r="AG55" s="481" t="str">
        <f>IF(Ofwat_PC_Interventions!AG55&lt;&gt;"",Ofwat_PC_Interventions!AG55,IF(Company_PC_inputs!AG55&lt;&gt;"",Company_PC_inputs!AG55,""))</f>
        <v/>
      </c>
      <c r="AH55" s="481" t="str">
        <f>IF(Ofwat_PC_Interventions!AH55&lt;&gt;"",Ofwat_PC_Interventions!AH55,IF(Company_PC_inputs!AH55&lt;&gt;"",Company_PC_inputs!AH55,""))</f>
        <v/>
      </c>
      <c r="AI55" s="481" t="str">
        <f>IF(Ofwat_PC_Interventions!AI55&lt;&gt;"",Ofwat_PC_Interventions!AI55,IF(Company_PC_inputs!AI55&lt;&gt;"",Company_PC_inputs!AI55,""))</f>
        <v/>
      </c>
      <c r="AJ55" s="481" t="str">
        <f>IF(Ofwat_PC_Interventions!AJ55&lt;&gt;"",Ofwat_PC_Interventions!AJ55,IF(Company_PC_inputs!AJ55&lt;&gt;"",Company_PC_inputs!AJ55,""))</f>
        <v/>
      </c>
      <c r="AK55" s="482" t="str">
        <f>IF(Ofwat_PC_Interventions!AK55&lt;&gt;"",Ofwat_PC_Interventions!AK55,IF(Company_PC_inputs!AK55&lt;&gt;"",Company_PC_inputs!AK55,""))</f>
        <v/>
      </c>
      <c r="AL55" s="481" t="str">
        <f>IF(Ofwat_PC_Interventions!AL55&lt;&gt;"",Ofwat_PC_Interventions!AL55,IF(Company_PC_inputs!AL55&lt;&gt;"",Company_PC_inputs!AL55,""))</f>
        <v/>
      </c>
      <c r="AM55" s="481" t="str">
        <f>IF(Ofwat_PC_Interventions!AM55&lt;&gt;"",Ofwat_PC_Interventions!AM55,IF(Company_PC_inputs!AM55&lt;&gt;"",Company_PC_inputs!AM55,""))</f>
        <v/>
      </c>
      <c r="AN55" s="481" t="str">
        <f>IF(Ofwat_PC_Interventions!AN55&lt;&gt;"",Ofwat_PC_Interventions!AN55,IF(Company_PC_inputs!AN55&lt;&gt;"",Company_PC_inputs!AN55,""))</f>
        <v/>
      </c>
      <c r="AO55" s="482" t="str">
        <f>IF(Ofwat_PC_Interventions!AO55&lt;&gt;"",Ofwat_PC_Interventions!AO55,IF(Company_PC_inputs!AO55&lt;&gt;"",Company_PC_inputs!AO55,""))</f>
        <v/>
      </c>
      <c r="AP55" s="481" t="str">
        <f>IF(Ofwat_PC_Interventions!AP55&lt;&gt;"",Ofwat_PC_Interventions!AP55,IF(Company_PC_inputs!AP55&lt;&gt;"",Company_PC_inputs!AP55,""))</f>
        <v/>
      </c>
      <c r="AQ55" s="481" t="str">
        <f>IF(Ofwat_PC_Interventions!AQ55&lt;&gt;"",Ofwat_PC_Interventions!AQ55,IF(Company_PC_inputs!AQ55&lt;&gt;"",Company_PC_inputs!AQ55,""))</f>
        <v/>
      </c>
      <c r="AR55" s="481" t="str">
        <f>IF(Ofwat_PC_Interventions!AR55&lt;&gt;"",Ofwat_PC_Interventions!AR55,IF(Company_PC_inputs!AR55&lt;&gt;"",Company_PC_inputs!AR55,""))</f>
        <v/>
      </c>
      <c r="AS55" s="481" t="str">
        <f>IF(Ofwat_PC_Interventions!AS55&lt;&gt;"",Ofwat_PC_Interventions!AS55,IF(Company_PC_inputs!AS55&lt;&gt;"",Company_PC_inputs!AS55,""))</f>
        <v/>
      </c>
      <c r="AT55" s="481" t="str">
        <f>IF(Ofwat_PC_Interventions!AT55&lt;&gt;"",Ofwat_PC_Interventions!AT55,IF(Company_PC_inputs!AT55&lt;&gt;"",Company_PC_inputs!AT55,""))</f>
        <v/>
      </c>
      <c r="AU55" s="481" t="str">
        <f>IF(Ofwat_PC_Interventions!AU55&lt;&gt;"",Ofwat_PC_Interventions!AU55,IF(Company_PC_inputs!AU55&lt;&gt;"",Company_PC_inputs!AU55,""))</f>
        <v/>
      </c>
      <c r="AV55" s="481" t="str">
        <f>IF(Ofwat_PC_Interventions!AV55&lt;&gt;"",Ofwat_PC_Interventions!AV55,IF(Company_PC_inputs!AV55&lt;&gt;"",Company_PC_inputs!AV55,""))</f>
        <v/>
      </c>
      <c r="AW55" s="481" t="str">
        <f>IF(Ofwat_PC_Interventions!AW55&lt;&gt;"",Ofwat_PC_Interventions!AW55,IF(Company_PC_inputs!AW55&lt;&gt;"",Company_PC_inputs!AW55,""))</f>
        <v/>
      </c>
      <c r="AX55" s="481" t="str">
        <f>IF(Ofwat_PC_Interventions!AX55&lt;&gt;"",Ofwat_PC_Interventions!AX55,IF(Company_PC_inputs!AX55&lt;&gt;"",Company_PC_inputs!AX55,""))</f>
        <v/>
      </c>
      <c r="AY55" s="481" t="str">
        <f>IF(Ofwat_PC_Interventions!AY55&lt;&gt;"",Ofwat_PC_Interventions!AY55,IF(Company_PC_inputs!AY55&lt;&gt;"",Company_PC_inputs!AY55,""))</f>
        <v/>
      </c>
      <c r="AZ55" s="481" t="str">
        <f>IF(Ofwat_PC_Interventions!AZ55&lt;&gt;"",Ofwat_PC_Interventions!AZ55,IF(Company_PC_inputs!AZ55&lt;&gt;"",Company_PC_inputs!AZ55,""))</f>
        <v/>
      </c>
      <c r="BA55" s="481" t="str">
        <f>IF(Ofwat_PC_Interventions!BA55&lt;&gt;"",Ofwat_PC_Interventions!BA55,IF(Company_PC_inputs!BA55&lt;&gt;"",Company_PC_inputs!BA55,""))</f>
        <v/>
      </c>
      <c r="BB55" s="481" t="str">
        <f>IF(Ofwat_PC_Interventions!BB55&lt;&gt;"",Ofwat_PC_Interventions!BB55,IF(Company_PC_inputs!BB55&lt;&gt;"",Company_PC_inputs!BB55,""))</f>
        <v/>
      </c>
      <c r="BC55" s="482" t="str">
        <f>IF(Ofwat_PC_Interventions!BC55&lt;&gt;"",Ofwat_PC_Interventions!BC55,IF(Company_PC_inputs!BC55&lt;&gt;"",Company_PC_inputs!BC55,""))</f>
        <v/>
      </c>
      <c r="BD55" s="481" t="str">
        <f>IF(Ofwat_PC_Interventions!BD55&lt;&gt;"",Ofwat_PC_Interventions!BD55,IF(Company_PC_inputs!BD55&lt;&gt;"",Company_PC_inputs!BD55,""))</f>
        <v/>
      </c>
      <c r="BE55" s="481" t="str">
        <f>IF(Ofwat_PC_Interventions!BE55&lt;&gt;"",Ofwat_PC_Interventions!BE55,IF(Company_PC_inputs!BE55&lt;&gt;"",Company_PC_inputs!BE55,""))</f>
        <v/>
      </c>
      <c r="BF55" s="481" t="str">
        <f>IF(Ofwat_PC_Interventions!BF55&lt;&gt;"",Ofwat_PC_Interventions!BF55,IF(Company_PC_inputs!BF55&lt;&gt;"",Company_PC_inputs!BF55,""))</f>
        <v/>
      </c>
      <c r="BG55" s="481" t="str">
        <f>IF(Ofwat_PC_Interventions!BG55&lt;&gt;"",Ofwat_PC_Interventions!BG55,IF(Company_PC_inputs!BG55&lt;&gt;"",Company_PC_inputs!BG55,""))</f>
        <v/>
      </c>
      <c r="BH55" s="481" t="str">
        <f>IF(Ofwat_PC_Interventions!BH55&lt;&gt;"",Ofwat_PC_Interventions!BH55,IF(Company_PC_inputs!BH55&lt;&gt;"",Company_PC_inputs!BH55,""))</f>
        <v/>
      </c>
      <c r="BI55" s="481" t="str">
        <f>IF(Ofwat_PC_Interventions!BI55&lt;&gt;"",Ofwat_PC_Interventions!BI55,IF(Company_PC_inputs!BI55&lt;&gt;"",Company_PC_inputs!BI55,""))</f>
        <v/>
      </c>
      <c r="BJ55" s="481" t="str">
        <f>IF(Ofwat_PC_Interventions!BJ55&lt;&gt;"",Ofwat_PC_Interventions!BJ55,IF(Company_PC_inputs!BJ55&lt;&gt;"",Company_PC_inputs!BJ55,""))</f>
        <v/>
      </c>
      <c r="BK55" s="481" t="str">
        <f>IF(Ofwat_PC_Interventions!BK55&lt;&gt;"",Ofwat_PC_Interventions!BK55,IF(Company_PC_inputs!BK55&lt;&gt;"",Company_PC_inputs!BK55,""))</f>
        <v/>
      </c>
      <c r="BL55" s="481" t="str">
        <f>IF(Ofwat_PC_Interventions!BL55&lt;&gt;"",Ofwat_PC_Interventions!BL55,IF(Company_PC_inputs!BL55&lt;&gt;"",Company_PC_inputs!BL55,""))</f>
        <v/>
      </c>
      <c r="BM55" s="481" t="str">
        <f>IF(Ofwat_PC_Interventions!BM55&lt;&gt;"",Ofwat_PC_Interventions!BM55,IF(Company_PC_inputs!BM55&lt;&gt;"",Company_PC_inputs!BM55,""))</f>
        <v/>
      </c>
      <c r="BN55" s="481" t="str">
        <f>IF(Ofwat_PC_Interventions!BN55&lt;&gt;"",Ofwat_PC_Interventions!BN55,IF(Company_PC_inputs!BN55&lt;&gt;"",Company_PC_inputs!BN55,""))</f>
        <v/>
      </c>
      <c r="BO55" s="481" t="str">
        <f>IF(Ofwat_PC_Interventions!BO55&lt;&gt;"",Ofwat_PC_Interventions!BO55,IF(Company_PC_inputs!BO55&lt;&gt;"",Company_PC_inputs!BO55,""))</f>
        <v/>
      </c>
      <c r="BP55" s="481" t="str">
        <f>IF(Ofwat_PC_Interventions!BP55&lt;&gt;"",Ofwat_PC_Interventions!BP55,IF(Company_PC_inputs!BP55&lt;&gt;"",Company_PC_inputs!BP55,""))</f>
        <v/>
      </c>
      <c r="BQ55" s="481" t="str">
        <f>IF(Ofwat_PC_Interventions!BQ55&lt;&gt;"",Ofwat_PC_Interventions!BQ55,IF(Company_PC_inputs!BQ55&lt;&gt;"",Company_PC_inputs!BQ55,""))</f>
        <v/>
      </c>
      <c r="BR55" s="481" t="str">
        <f>IF(Ofwat_PC_Interventions!BR55&lt;&gt;"",Ofwat_PC_Interventions!BR55,IF(Company_PC_inputs!BR55&lt;&gt;"",Company_PC_inputs!BR55,""))</f>
        <v/>
      </c>
      <c r="BS55" s="481" t="str">
        <f>IF(Ofwat_PC_Interventions!BS55&lt;&gt;"",Ofwat_PC_Interventions!BS55,IF(Company_PC_inputs!BS55&lt;&gt;"",Company_PC_inputs!BS55,""))</f>
        <v/>
      </c>
    </row>
    <row r="56" spans="1:71" s="201" customFormat="1" ht="13.8">
      <c r="A56" s="444"/>
      <c r="B56" s="444"/>
      <c r="C56" s="444"/>
      <c r="D56" s="444"/>
      <c r="E56" s="444" t="s">
        <v>954</v>
      </c>
      <c r="F56" s="444"/>
      <c r="G56" s="444" t="s">
        <v>1073</v>
      </c>
      <c r="H56" s="444"/>
      <c r="I56" s="444"/>
      <c r="J56" s="481" t="str">
        <f>IF(Ofwat_PC_Interventions!J56&lt;&gt;"",Ofwat_PC_Interventions!J56,IF(Company_PC_inputs!J56&lt;&gt;"",Company_PC_inputs!J56,""))</f>
        <v/>
      </c>
      <c r="K56" s="481" t="str">
        <f>IF(Ofwat_PC_Interventions!K56&lt;&gt;"",Ofwat_PC_Interventions!K56,IF(Company_PC_inputs!K56&lt;&gt;"",Company_PC_inputs!K56,""))</f>
        <v/>
      </c>
      <c r="L56" s="481" t="str">
        <f>IF(Ofwat_PC_Interventions!L56&lt;&gt;"",Ofwat_PC_Interventions!L56,IF(Company_PC_inputs!L56&lt;&gt;"",Company_PC_inputs!L56,""))</f>
        <v/>
      </c>
      <c r="M56" s="481" t="str">
        <f>IF(Ofwat_PC_Interventions!M56&lt;&gt;"",Ofwat_PC_Interventions!M56,IF(Company_PC_inputs!M56&lt;&gt;"",Company_PC_inputs!M56,""))</f>
        <v/>
      </c>
      <c r="N56" s="481" t="str">
        <f>IF(Ofwat_PC_Interventions!N56&lt;&gt;"",Ofwat_PC_Interventions!N56,IF(Company_PC_inputs!N56&lt;&gt;"",Company_PC_inputs!N56,""))</f>
        <v/>
      </c>
      <c r="O56" s="481" t="str">
        <f>IF(Ofwat_PC_Interventions!O56&lt;&gt;"",Ofwat_PC_Interventions!O56,IF(Company_PC_inputs!O56&lt;&gt;"",Company_PC_inputs!O56,""))</f>
        <v/>
      </c>
      <c r="P56" s="481" t="str">
        <f>IF(Ofwat_PC_Interventions!P56&lt;&gt;"",Ofwat_PC_Interventions!P56,IF(Company_PC_inputs!P56&lt;&gt;"",Company_PC_inputs!P56,""))</f>
        <v/>
      </c>
      <c r="Q56" s="482" t="str">
        <f>IF(Ofwat_PC_Interventions!Q56&lt;&gt;"",Ofwat_PC_Interventions!Q56,IF(Company_PC_inputs!Q56&lt;&gt;"",Company_PC_inputs!Q56,""))</f>
        <v/>
      </c>
      <c r="R56" s="481" t="str">
        <f>IF(Ofwat_PC_Interventions!R56&lt;&gt;"",Ofwat_PC_Interventions!R56,IF(Company_PC_inputs!R56&lt;&gt;"",Company_PC_inputs!R56,""))</f>
        <v/>
      </c>
      <c r="S56" s="481" t="str">
        <f>IF(Ofwat_PC_Interventions!S56&lt;&gt;"",Ofwat_PC_Interventions!S56,IF(Company_PC_inputs!S56&lt;&gt;"",Company_PC_inputs!S56,""))</f>
        <v/>
      </c>
      <c r="T56" s="481" t="str">
        <f>IF(Ofwat_PC_Interventions!T56&lt;&gt;"",Ofwat_PC_Interventions!T56,IF(Company_PC_inputs!T56&lt;&gt;"",Company_PC_inputs!T56,""))</f>
        <v/>
      </c>
      <c r="U56" s="481" t="str">
        <f>IF(Ofwat_PC_Interventions!U56&lt;&gt;"",Ofwat_PC_Interventions!U56,IF(Company_PC_inputs!U56&lt;&gt;"",Company_PC_inputs!U56,""))</f>
        <v/>
      </c>
      <c r="V56" s="481" t="str">
        <f>IF(Ofwat_PC_Interventions!V56&lt;&gt;"",Ofwat_PC_Interventions!V56,IF(Company_PC_inputs!V56&lt;&gt;"",Company_PC_inputs!V56,""))</f>
        <v/>
      </c>
      <c r="W56" s="481" t="str">
        <f>IF(Ofwat_PC_Interventions!W56&lt;&gt;"",Ofwat_PC_Interventions!W56,IF(Company_PC_inputs!W56&lt;&gt;"",Company_PC_inputs!W56,""))</f>
        <v/>
      </c>
      <c r="X56" s="481" t="str">
        <f>IF(Ofwat_PC_Interventions!X56&lt;&gt;"",Ofwat_PC_Interventions!X56,IF(Company_PC_inputs!X56&lt;&gt;"",Company_PC_inputs!X56,""))</f>
        <v/>
      </c>
      <c r="Y56" s="481" t="str">
        <f>IF(Ofwat_PC_Interventions!Y56&lt;&gt;"",Ofwat_PC_Interventions!Y56,IF(Company_PC_inputs!Y56&lt;&gt;"",Company_PC_inputs!Y56,""))</f>
        <v/>
      </c>
      <c r="Z56" s="481" t="str">
        <f>IF(Ofwat_PC_Interventions!Z56&lt;&gt;"",Ofwat_PC_Interventions!Z56,IF(Company_PC_inputs!Z56&lt;&gt;"",Company_PC_inputs!Z56,""))</f>
        <v/>
      </c>
      <c r="AA56" s="481" t="str">
        <f>IF(Ofwat_PC_Interventions!AA56&lt;&gt;"",Ofwat_PC_Interventions!AA56,IF(Company_PC_inputs!AA56&lt;&gt;"",Company_PC_inputs!AA56,""))</f>
        <v/>
      </c>
      <c r="AB56" s="481" t="str">
        <f>IF(Ofwat_PC_Interventions!AB56&lt;&gt;"",Ofwat_PC_Interventions!AB56,IF(Company_PC_inputs!AB56&lt;&gt;"",Company_PC_inputs!AB56,""))</f>
        <v/>
      </c>
      <c r="AC56" s="481" t="str">
        <f>IF(Ofwat_PC_Interventions!AC56&lt;&gt;"",Ofwat_PC_Interventions!AC56,IF(Company_PC_inputs!AC56&lt;&gt;"",Company_PC_inputs!AC56,""))</f>
        <v/>
      </c>
      <c r="AD56" s="481" t="str">
        <f>IF(Ofwat_PC_Interventions!AD56&lt;&gt;"",Ofwat_PC_Interventions!AD56,IF(Company_PC_inputs!AD56&lt;&gt;"",Company_PC_inputs!AD56,""))</f>
        <v/>
      </c>
      <c r="AE56" s="481" t="str">
        <f>IF(Ofwat_PC_Interventions!AE56&lt;&gt;"",Ofwat_PC_Interventions!AE56,IF(Company_PC_inputs!AE56&lt;&gt;"",Company_PC_inputs!AE56,""))</f>
        <v/>
      </c>
      <c r="AF56" s="481" t="str">
        <f>IF(Ofwat_PC_Interventions!AF56&lt;&gt;"",Ofwat_PC_Interventions!AF56,IF(Company_PC_inputs!AF56&lt;&gt;"",Company_PC_inputs!AF56,""))</f>
        <v/>
      </c>
      <c r="AG56" s="481" t="str">
        <f>IF(Ofwat_PC_Interventions!AG56&lt;&gt;"",Ofwat_PC_Interventions!AG56,IF(Company_PC_inputs!AG56&lt;&gt;"",Company_PC_inputs!AG56,""))</f>
        <v/>
      </c>
      <c r="AH56" s="481" t="str">
        <f>IF(Ofwat_PC_Interventions!AH56&lt;&gt;"",Ofwat_PC_Interventions!AH56,IF(Company_PC_inputs!AH56&lt;&gt;"",Company_PC_inputs!AH56,""))</f>
        <v/>
      </c>
      <c r="AI56" s="481" t="str">
        <f>IF(Ofwat_PC_Interventions!AI56&lt;&gt;"",Ofwat_PC_Interventions!AI56,IF(Company_PC_inputs!AI56&lt;&gt;"",Company_PC_inputs!AI56,""))</f>
        <v/>
      </c>
      <c r="AJ56" s="481" t="str">
        <f>IF(Ofwat_PC_Interventions!AJ56&lt;&gt;"",Ofwat_PC_Interventions!AJ56,IF(Company_PC_inputs!AJ56&lt;&gt;"",Company_PC_inputs!AJ56,""))</f>
        <v/>
      </c>
      <c r="AK56" s="482" t="str">
        <f>IF(Ofwat_PC_Interventions!AK56&lt;&gt;"",Ofwat_PC_Interventions!AK56,IF(Company_PC_inputs!AK56&lt;&gt;"",Company_PC_inputs!AK56,""))</f>
        <v/>
      </c>
      <c r="AL56" s="481" t="str">
        <f>IF(Ofwat_PC_Interventions!AL56&lt;&gt;"",Ofwat_PC_Interventions!AL56,IF(Company_PC_inputs!AL56&lt;&gt;"",Company_PC_inputs!AL56,""))</f>
        <v/>
      </c>
      <c r="AM56" s="481" t="str">
        <f>IF(Ofwat_PC_Interventions!AM56&lt;&gt;"",Ofwat_PC_Interventions!AM56,IF(Company_PC_inputs!AM56&lt;&gt;"",Company_PC_inputs!AM56,""))</f>
        <v/>
      </c>
      <c r="AN56" s="481" t="str">
        <f>IF(Ofwat_PC_Interventions!AN56&lt;&gt;"",Ofwat_PC_Interventions!AN56,IF(Company_PC_inputs!AN56&lt;&gt;"",Company_PC_inputs!AN56,""))</f>
        <v/>
      </c>
      <c r="AO56" s="482" t="str">
        <f>IF(Ofwat_PC_Interventions!AO56&lt;&gt;"",Ofwat_PC_Interventions!AO56,IF(Company_PC_inputs!AO56&lt;&gt;"",Company_PC_inputs!AO56,""))</f>
        <v/>
      </c>
      <c r="AP56" s="481" t="str">
        <f>IF(Ofwat_PC_Interventions!AP56&lt;&gt;"",Ofwat_PC_Interventions!AP56,IF(Company_PC_inputs!AP56&lt;&gt;"",Company_PC_inputs!AP56,""))</f>
        <v/>
      </c>
      <c r="AQ56" s="481" t="str">
        <f>IF(Ofwat_PC_Interventions!AQ56&lt;&gt;"",Ofwat_PC_Interventions!AQ56,IF(Company_PC_inputs!AQ56&lt;&gt;"",Company_PC_inputs!AQ56,""))</f>
        <v/>
      </c>
      <c r="AR56" s="481" t="str">
        <f>IF(Ofwat_PC_Interventions!AR56&lt;&gt;"",Ofwat_PC_Interventions!AR56,IF(Company_PC_inputs!AR56&lt;&gt;"",Company_PC_inputs!AR56,""))</f>
        <v/>
      </c>
      <c r="AS56" s="481" t="str">
        <f>IF(Ofwat_PC_Interventions!AS56&lt;&gt;"",Ofwat_PC_Interventions!AS56,IF(Company_PC_inputs!AS56&lt;&gt;"",Company_PC_inputs!AS56,""))</f>
        <v/>
      </c>
      <c r="AT56" s="481" t="str">
        <f>IF(Ofwat_PC_Interventions!AT56&lt;&gt;"",Ofwat_PC_Interventions!AT56,IF(Company_PC_inputs!AT56&lt;&gt;"",Company_PC_inputs!AT56,""))</f>
        <v/>
      </c>
      <c r="AU56" s="481" t="str">
        <f>IF(Ofwat_PC_Interventions!AU56&lt;&gt;"",Ofwat_PC_Interventions!AU56,IF(Company_PC_inputs!AU56&lt;&gt;"",Company_PC_inputs!AU56,""))</f>
        <v/>
      </c>
      <c r="AV56" s="481" t="str">
        <f>IF(Ofwat_PC_Interventions!AV56&lt;&gt;"",Ofwat_PC_Interventions!AV56,IF(Company_PC_inputs!AV56&lt;&gt;"",Company_PC_inputs!AV56,""))</f>
        <v/>
      </c>
      <c r="AW56" s="481" t="str">
        <f>IF(Ofwat_PC_Interventions!AW56&lt;&gt;"",Ofwat_PC_Interventions!AW56,IF(Company_PC_inputs!AW56&lt;&gt;"",Company_PC_inputs!AW56,""))</f>
        <v/>
      </c>
      <c r="AX56" s="481" t="str">
        <f>IF(Ofwat_PC_Interventions!AX56&lt;&gt;"",Ofwat_PC_Interventions!AX56,IF(Company_PC_inputs!AX56&lt;&gt;"",Company_PC_inputs!AX56,""))</f>
        <v/>
      </c>
      <c r="AY56" s="481" t="str">
        <f>IF(Ofwat_PC_Interventions!AY56&lt;&gt;"",Ofwat_PC_Interventions!AY56,IF(Company_PC_inputs!AY56&lt;&gt;"",Company_PC_inputs!AY56,""))</f>
        <v/>
      </c>
      <c r="AZ56" s="481" t="str">
        <f>IF(Ofwat_PC_Interventions!AZ56&lt;&gt;"",Ofwat_PC_Interventions!AZ56,IF(Company_PC_inputs!AZ56&lt;&gt;"",Company_PC_inputs!AZ56,""))</f>
        <v/>
      </c>
      <c r="BA56" s="481" t="str">
        <f>IF(Ofwat_PC_Interventions!BA56&lt;&gt;"",Ofwat_PC_Interventions!BA56,IF(Company_PC_inputs!BA56&lt;&gt;"",Company_PC_inputs!BA56,""))</f>
        <v/>
      </c>
      <c r="BB56" s="481" t="str">
        <f>IF(Ofwat_PC_Interventions!BB56&lt;&gt;"",Ofwat_PC_Interventions!BB56,IF(Company_PC_inputs!BB56&lt;&gt;"",Company_PC_inputs!BB56,""))</f>
        <v/>
      </c>
      <c r="BC56" s="482" t="str">
        <f>IF(Ofwat_PC_Interventions!BC56&lt;&gt;"",Ofwat_PC_Interventions!BC56,IF(Company_PC_inputs!BC56&lt;&gt;"",Company_PC_inputs!BC56,""))</f>
        <v/>
      </c>
      <c r="BD56" s="481" t="str">
        <f>IF(Ofwat_PC_Interventions!BD56&lt;&gt;"",Ofwat_PC_Interventions!BD56,IF(Company_PC_inputs!BD56&lt;&gt;"",Company_PC_inputs!BD56,""))</f>
        <v/>
      </c>
      <c r="BE56" s="481" t="str">
        <f>IF(Ofwat_PC_Interventions!BE56&lt;&gt;"",Ofwat_PC_Interventions!BE56,IF(Company_PC_inputs!BE56&lt;&gt;"",Company_PC_inputs!BE56,""))</f>
        <v/>
      </c>
      <c r="BF56" s="481" t="str">
        <f>IF(Ofwat_PC_Interventions!BF56&lt;&gt;"",Ofwat_PC_Interventions!BF56,IF(Company_PC_inputs!BF56&lt;&gt;"",Company_PC_inputs!BF56,""))</f>
        <v/>
      </c>
      <c r="BG56" s="481" t="str">
        <f>IF(Ofwat_PC_Interventions!BG56&lt;&gt;"",Ofwat_PC_Interventions!BG56,IF(Company_PC_inputs!BG56&lt;&gt;"",Company_PC_inputs!BG56,""))</f>
        <v/>
      </c>
      <c r="BH56" s="481" t="str">
        <f>IF(Ofwat_PC_Interventions!BH56&lt;&gt;"",Ofwat_PC_Interventions!BH56,IF(Company_PC_inputs!BH56&lt;&gt;"",Company_PC_inputs!BH56,""))</f>
        <v/>
      </c>
      <c r="BI56" s="481" t="str">
        <f>IF(Ofwat_PC_Interventions!BI56&lt;&gt;"",Ofwat_PC_Interventions!BI56,IF(Company_PC_inputs!BI56&lt;&gt;"",Company_PC_inputs!BI56,""))</f>
        <v/>
      </c>
      <c r="BJ56" s="481" t="str">
        <f>IF(Ofwat_PC_Interventions!BJ56&lt;&gt;"",Ofwat_PC_Interventions!BJ56,IF(Company_PC_inputs!BJ56&lt;&gt;"",Company_PC_inputs!BJ56,""))</f>
        <v/>
      </c>
      <c r="BK56" s="481" t="str">
        <f>IF(Ofwat_PC_Interventions!BK56&lt;&gt;"",Ofwat_PC_Interventions!BK56,IF(Company_PC_inputs!BK56&lt;&gt;"",Company_PC_inputs!BK56,""))</f>
        <v/>
      </c>
      <c r="BL56" s="481" t="str">
        <f>IF(Ofwat_PC_Interventions!BL56&lt;&gt;"",Ofwat_PC_Interventions!BL56,IF(Company_PC_inputs!BL56&lt;&gt;"",Company_PC_inputs!BL56,""))</f>
        <v/>
      </c>
      <c r="BM56" s="481" t="str">
        <f>IF(Ofwat_PC_Interventions!BM56&lt;&gt;"",Ofwat_PC_Interventions!BM56,IF(Company_PC_inputs!BM56&lt;&gt;"",Company_PC_inputs!BM56,""))</f>
        <v/>
      </c>
      <c r="BN56" s="481" t="str">
        <f>IF(Ofwat_PC_Interventions!BN56&lt;&gt;"",Ofwat_PC_Interventions!BN56,IF(Company_PC_inputs!BN56&lt;&gt;"",Company_PC_inputs!BN56,""))</f>
        <v/>
      </c>
      <c r="BO56" s="481" t="str">
        <f>IF(Ofwat_PC_Interventions!BO56&lt;&gt;"",Ofwat_PC_Interventions!BO56,IF(Company_PC_inputs!BO56&lt;&gt;"",Company_PC_inputs!BO56,""))</f>
        <v/>
      </c>
      <c r="BP56" s="481" t="str">
        <f>IF(Ofwat_PC_Interventions!BP56&lt;&gt;"",Ofwat_PC_Interventions!BP56,IF(Company_PC_inputs!BP56&lt;&gt;"",Company_PC_inputs!BP56,""))</f>
        <v/>
      </c>
      <c r="BQ56" s="481" t="str">
        <f>IF(Ofwat_PC_Interventions!BQ56&lt;&gt;"",Ofwat_PC_Interventions!BQ56,IF(Company_PC_inputs!BQ56&lt;&gt;"",Company_PC_inputs!BQ56,""))</f>
        <v/>
      </c>
      <c r="BR56" s="481" t="str">
        <f>IF(Ofwat_PC_Interventions!BR56&lt;&gt;"",Ofwat_PC_Interventions!BR56,IF(Company_PC_inputs!BR56&lt;&gt;"",Company_PC_inputs!BR56,""))</f>
        <v/>
      </c>
      <c r="BS56" s="481" t="str">
        <f>IF(Ofwat_PC_Interventions!BS56&lt;&gt;"",Ofwat_PC_Interventions!BS56,IF(Company_PC_inputs!BS56&lt;&gt;"",Company_PC_inputs!BS56,""))</f>
        <v/>
      </c>
    </row>
    <row r="57" spans="1:71" s="201" customFormat="1" ht="13.8">
      <c r="A57" s="444"/>
      <c r="B57" s="444"/>
      <c r="C57" s="444"/>
      <c r="D57" s="444"/>
      <c r="E57" s="444" t="s">
        <v>955</v>
      </c>
      <c r="F57" s="444"/>
      <c r="G57" s="444" t="s">
        <v>1073</v>
      </c>
      <c r="H57" s="444"/>
      <c r="I57" s="444"/>
      <c r="J57" s="481" t="str">
        <f>IF(Ofwat_PC_Interventions!J57&lt;&gt;"",Ofwat_PC_Interventions!J57,IF(Company_PC_inputs!J57&lt;&gt;"",Company_PC_inputs!J57,""))</f>
        <v/>
      </c>
      <c r="K57" s="481" t="str">
        <f>IF(Ofwat_PC_Interventions!K57&lt;&gt;"",Ofwat_PC_Interventions!K57,IF(Company_PC_inputs!K57&lt;&gt;"",Company_PC_inputs!K57,""))</f>
        <v/>
      </c>
      <c r="L57" s="481" t="str">
        <f>IF(Ofwat_PC_Interventions!L57&lt;&gt;"",Ofwat_PC_Interventions!L57,IF(Company_PC_inputs!L57&lt;&gt;"",Company_PC_inputs!L57,""))</f>
        <v/>
      </c>
      <c r="M57" s="481" t="str">
        <f>IF(Ofwat_PC_Interventions!M57&lt;&gt;"",Ofwat_PC_Interventions!M57,IF(Company_PC_inputs!M57&lt;&gt;"",Company_PC_inputs!M57,""))</f>
        <v/>
      </c>
      <c r="N57" s="481" t="str">
        <f>IF(Ofwat_PC_Interventions!N57&lt;&gt;"",Ofwat_PC_Interventions!N57,IF(Company_PC_inputs!N57&lt;&gt;"",Company_PC_inputs!N57,""))</f>
        <v/>
      </c>
      <c r="O57" s="481" t="str">
        <f>IF(Ofwat_PC_Interventions!O57&lt;&gt;"",Ofwat_PC_Interventions!O57,IF(Company_PC_inputs!O57&lt;&gt;"",Company_PC_inputs!O57,""))</f>
        <v/>
      </c>
      <c r="P57" s="481" t="str">
        <f>IF(Ofwat_PC_Interventions!P57&lt;&gt;"",Ofwat_PC_Interventions!P57,IF(Company_PC_inputs!P57&lt;&gt;"",Company_PC_inputs!P57,""))</f>
        <v/>
      </c>
      <c r="Q57" s="482" t="str">
        <f>IF(Ofwat_PC_Interventions!Q57&lt;&gt;"",Ofwat_PC_Interventions!Q57,IF(Company_PC_inputs!Q57&lt;&gt;"",Company_PC_inputs!Q57,""))</f>
        <v/>
      </c>
      <c r="R57" s="481" t="str">
        <f>IF(Ofwat_PC_Interventions!R57&lt;&gt;"",Ofwat_PC_Interventions!R57,IF(Company_PC_inputs!R57&lt;&gt;"",Company_PC_inputs!R57,""))</f>
        <v/>
      </c>
      <c r="S57" s="481" t="str">
        <f>IF(Ofwat_PC_Interventions!S57&lt;&gt;"",Ofwat_PC_Interventions!S57,IF(Company_PC_inputs!S57&lt;&gt;"",Company_PC_inputs!S57,""))</f>
        <v/>
      </c>
      <c r="T57" s="481" t="str">
        <f>IF(Ofwat_PC_Interventions!T57&lt;&gt;"",Ofwat_PC_Interventions!T57,IF(Company_PC_inputs!T57&lt;&gt;"",Company_PC_inputs!T57,""))</f>
        <v/>
      </c>
      <c r="U57" s="481" t="str">
        <f>IF(Ofwat_PC_Interventions!U57&lt;&gt;"",Ofwat_PC_Interventions!U57,IF(Company_PC_inputs!U57&lt;&gt;"",Company_PC_inputs!U57,""))</f>
        <v/>
      </c>
      <c r="V57" s="481" t="str">
        <f>IF(Ofwat_PC_Interventions!V57&lt;&gt;"",Ofwat_PC_Interventions!V57,IF(Company_PC_inputs!V57&lt;&gt;"",Company_PC_inputs!V57,""))</f>
        <v/>
      </c>
      <c r="W57" s="481" t="str">
        <f>IF(Ofwat_PC_Interventions!W57&lt;&gt;"",Ofwat_PC_Interventions!W57,IF(Company_PC_inputs!W57&lt;&gt;"",Company_PC_inputs!W57,""))</f>
        <v/>
      </c>
      <c r="X57" s="481" t="str">
        <f>IF(Ofwat_PC_Interventions!X57&lt;&gt;"",Ofwat_PC_Interventions!X57,IF(Company_PC_inputs!X57&lt;&gt;"",Company_PC_inputs!X57,""))</f>
        <v/>
      </c>
      <c r="Y57" s="481" t="str">
        <f>IF(Ofwat_PC_Interventions!Y57&lt;&gt;"",Ofwat_PC_Interventions!Y57,IF(Company_PC_inputs!Y57&lt;&gt;"",Company_PC_inputs!Y57,""))</f>
        <v/>
      </c>
      <c r="Z57" s="481" t="str">
        <f>IF(Ofwat_PC_Interventions!Z57&lt;&gt;"",Ofwat_PC_Interventions!Z57,IF(Company_PC_inputs!Z57&lt;&gt;"",Company_PC_inputs!Z57,""))</f>
        <v/>
      </c>
      <c r="AA57" s="481" t="str">
        <f>IF(Ofwat_PC_Interventions!AA57&lt;&gt;"",Ofwat_PC_Interventions!AA57,IF(Company_PC_inputs!AA57&lt;&gt;"",Company_PC_inputs!AA57,""))</f>
        <v/>
      </c>
      <c r="AB57" s="481" t="str">
        <f>IF(Ofwat_PC_Interventions!AB57&lt;&gt;"",Ofwat_PC_Interventions!AB57,IF(Company_PC_inputs!AB57&lt;&gt;"",Company_PC_inputs!AB57,""))</f>
        <v/>
      </c>
      <c r="AC57" s="481" t="str">
        <f>IF(Ofwat_PC_Interventions!AC57&lt;&gt;"",Ofwat_PC_Interventions!AC57,IF(Company_PC_inputs!AC57&lt;&gt;"",Company_PC_inputs!AC57,""))</f>
        <v/>
      </c>
      <c r="AD57" s="481" t="str">
        <f>IF(Ofwat_PC_Interventions!AD57&lt;&gt;"",Ofwat_PC_Interventions!AD57,IF(Company_PC_inputs!AD57&lt;&gt;"",Company_PC_inputs!AD57,""))</f>
        <v/>
      </c>
      <c r="AE57" s="481" t="str">
        <f>IF(Ofwat_PC_Interventions!AE57&lt;&gt;"",Ofwat_PC_Interventions!AE57,IF(Company_PC_inputs!AE57&lt;&gt;"",Company_PC_inputs!AE57,""))</f>
        <v/>
      </c>
      <c r="AF57" s="481" t="str">
        <f>IF(Ofwat_PC_Interventions!AF57&lt;&gt;"",Ofwat_PC_Interventions!AF57,IF(Company_PC_inputs!AF57&lt;&gt;"",Company_PC_inputs!AF57,""))</f>
        <v/>
      </c>
      <c r="AG57" s="481" t="str">
        <f>IF(Ofwat_PC_Interventions!AG57&lt;&gt;"",Ofwat_PC_Interventions!AG57,IF(Company_PC_inputs!AG57&lt;&gt;"",Company_PC_inputs!AG57,""))</f>
        <v/>
      </c>
      <c r="AH57" s="481" t="str">
        <f>IF(Ofwat_PC_Interventions!AH57&lt;&gt;"",Ofwat_PC_Interventions!AH57,IF(Company_PC_inputs!AH57&lt;&gt;"",Company_PC_inputs!AH57,""))</f>
        <v/>
      </c>
      <c r="AI57" s="481" t="str">
        <f>IF(Ofwat_PC_Interventions!AI57&lt;&gt;"",Ofwat_PC_Interventions!AI57,IF(Company_PC_inputs!AI57&lt;&gt;"",Company_PC_inputs!AI57,""))</f>
        <v/>
      </c>
      <c r="AJ57" s="481" t="str">
        <f>IF(Ofwat_PC_Interventions!AJ57&lt;&gt;"",Ofwat_PC_Interventions!AJ57,IF(Company_PC_inputs!AJ57&lt;&gt;"",Company_PC_inputs!AJ57,""))</f>
        <v/>
      </c>
      <c r="AK57" s="482" t="str">
        <f>IF(Ofwat_PC_Interventions!AK57&lt;&gt;"",Ofwat_PC_Interventions!AK57,IF(Company_PC_inputs!AK57&lt;&gt;"",Company_PC_inputs!AK57,""))</f>
        <v/>
      </c>
      <c r="AL57" s="481" t="str">
        <f>IF(Ofwat_PC_Interventions!AL57&lt;&gt;"",Ofwat_PC_Interventions!AL57,IF(Company_PC_inputs!AL57&lt;&gt;"",Company_PC_inputs!AL57,""))</f>
        <v/>
      </c>
      <c r="AM57" s="481" t="str">
        <f>IF(Ofwat_PC_Interventions!AM57&lt;&gt;"",Ofwat_PC_Interventions!AM57,IF(Company_PC_inputs!AM57&lt;&gt;"",Company_PC_inputs!AM57,""))</f>
        <v/>
      </c>
      <c r="AN57" s="481" t="str">
        <f>IF(Ofwat_PC_Interventions!AN57&lt;&gt;"",Ofwat_PC_Interventions!AN57,IF(Company_PC_inputs!AN57&lt;&gt;"",Company_PC_inputs!AN57,""))</f>
        <v/>
      </c>
      <c r="AO57" s="482" t="str">
        <f>IF(Ofwat_PC_Interventions!AO57&lt;&gt;"",Ofwat_PC_Interventions!AO57,IF(Company_PC_inputs!AO57&lt;&gt;"",Company_PC_inputs!AO57,""))</f>
        <v/>
      </c>
      <c r="AP57" s="481" t="str">
        <f>IF(Ofwat_PC_Interventions!AP57&lt;&gt;"",Ofwat_PC_Interventions!AP57,IF(Company_PC_inputs!AP57&lt;&gt;"",Company_PC_inputs!AP57,""))</f>
        <v/>
      </c>
      <c r="AQ57" s="481" t="str">
        <f>IF(Ofwat_PC_Interventions!AQ57&lt;&gt;"",Ofwat_PC_Interventions!AQ57,IF(Company_PC_inputs!AQ57&lt;&gt;"",Company_PC_inputs!AQ57,""))</f>
        <v/>
      </c>
      <c r="AR57" s="481" t="str">
        <f>IF(Ofwat_PC_Interventions!AR57&lt;&gt;"",Ofwat_PC_Interventions!AR57,IF(Company_PC_inputs!AR57&lt;&gt;"",Company_PC_inputs!AR57,""))</f>
        <v/>
      </c>
      <c r="AS57" s="481" t="str">
        <f>IF(Ofwat_PC_Interventions!AS57&lt;&gt;"",Ofwat_PC_Interventions!AS57,IF(Company_PC_inputs!AS57&lt;&gt;"",Company_PC_inputs!AS57,""))</f>
        <v/>
      </c>
      <c r="AT57" s="481" t="str">
        <f>IF(Ofwat_PC_Interventions!AT57&lt;&gt;"",Ofwat_PC_Interventions!AT57,IF(Company_PC_inputs!AT57&lt;&gt;"",Company_PC_inputs!AT57,""))</f>
        <v/>
      </c>
      <c r="AU57" s="481" t="str">
        <f>IF(Ofwat_PC_Interventions!AU57&lt;&gt;"",Ofwat_PC_Interventions!AU57,IF(Company_PC_inputs!AU57&lt;&gt;"",Company_PC_inputs!AU57,""))</f>
        <v/>
      </c>
      <c r="AV57" s="481" t="str">
        <f>IF(Ofwat_PC_Interventions!AV57&lt;&gt;"",Ofwat_PC_Interventions!AV57,IF(Company_PC_inputs!AV57&lt;&gt;"",Company_PC_inputs!AV57,""))</f>
        <v/>
      </c>
      <c r="AW57" s="481" t="str">
        <f>IF(Ofwat_PC_Interventions!AW57&lt;&gt;"",Ofwat_PC_Interventions!AW57,IF(Company_PC_inputs!AW57&lt;&gt;"",Company_PC_inputs!AW57,""))</f>
        <v/>
      </c>
      <c r="AX57" s="481" t="str">
        <f>IF(Ofwat_PC_Interventions!AX57&lt;&gt;"",Ofwat_PC_Interventions!AX57,IF(Company_PC_inputs!AX57&lt;&gt;"",Company_PC_inputs!AX57,""))</f>
        <v/>
      </c>
      <c r="AY57" s="481" t="str">
        <f>IF(Ofwat_PC_Interventions!AY57&lt;&gt;"",Ofwat_PC_Interventions!AY57,IF(Company_PC_inputs!AY57&lt;&gt;"",Company_PC_inputs!AY57,""))</f>
        <v/>
      </c>
      <c r="AZ57" s="481" t="str">
        <f>IF(Ofwat_PC_Interventions!AZ57&lt;&gt;"",Ofwat_PC_Interventions!AZ57,IF(Company_PC_inputs!AZ57&lt;&gt;"",Company_PC_inputs!AZ57,""))</f>
        <v/>
      </c>
      <c r="BA57" s="481" t="str">
        <f>IF(Ofwat_PC_Interventions!BA57&lt;&gt;"",Ofwat_PC_Interventions!BA57,IF(Company_PC_inputs!BA57&lt;&gt;"",Company_PC_inputs!BA57,""))</f>
        <v/>
      </c>
      <c r="BB57" s="481" t="str">
        <f>IF(Ofwat_PC_Interventions!BB57&lt;&gt;"",Ofwat_PC_Interventions!BB57,IF(Company_PC_inputs!BB57&lt;&gt;"",Company_PC_inputs!BB57,""))</f>
        <v/>
      </c>
      <c r="BC57" s="482" t="str">
        <f>IF(Ofwat_PC_Interventions!BC57&lt;&gt;"",Ofwat_PC_Interventions!BC57,IF(Company_PC_inputs!BC57&lt;&gt;"",Company_PC_inputs!BC57,""))</f>
        <v/>
      </c>
      <c r="BD57" s="481" t="str">
        <f>IF(Ofwat_PC_Interventions!BD57&lt;&gt;"",Ofwat_PC_Interventions!BD57,IF(Company_PC_inputs!BD57&lt;&gt;"",Company_PC_inputs!BD57,""))</f>
        <v/>
      </c>
      <c r="BE57" s="481" t="str">
        <f>IF(Ofwat_PC_Interventions!BE57&lt;&gt;"",Ofwat_PC_Interventions!BE57,IF(Company_PC_inputs!BE57&lt;&gt;"",Company_PC_inputs!BE57,""))</f>
        <v/>
      </c>
      <c r="BF57" s="481" t="str">
        <f>IF(Ofwat_PC_Interventions!BF57&lt;&gt;"",Ofwat_PC_Interventions!BF57,IF(Company_PC_inputs!BF57&lt;&gt;"",Company_PC_inputs!BF57,""))</f>
        <v/>
      </c>
      <c r="BG57" s="481" t="str">
        <f>IF(Ofwat_PC_Interventions!BG57&lt;&gt;"",Ofwat_PC_Interventions!BG57,IF(Company_PC_inputs!BG57&lt;&gt;"",Company_PC_inputs!BG57,""))</f>
        <v/>
      </c>
      <c r="BH57" s="481" t="str">
        <f>IF(Ofwat_PC_Interventions!BH57&lt;&gt;"",Ofwat_PC_Interventions!BH57,IF(Company_PC_inputs!BH57&lt;&gt;"",Company_PC_inputs!BH57,""))</f>
        <v/>
      </c>
      <c r="BI57" s="481" t="str">
        <f>IF(Ofwat_PC_Interventions!BI57&lt;&gt;"",Ofwat_PC_Interventions!BI57,IF(Company_PC_inputs!BI57&lt;&gt;"",Company_PC_inputs!BI57,""))</f>
        <v/>
      </c>
      <c r="BJ57" s="481" t="str">
        <f>IF(Ofwat_PC_Interventions!BJ57&lt;&gt;"",Ofwat_PC_Interventions!BJ57,IF(Company_PC_inputs!BJ57&lt;&gt;"",Company_PC_inputs!BJ57,""))</f>
        <v/>
      </c>
      <c r="BK57" s="481" t="str">
        <f>IF(Ofwat_PC_Interventions!BK57&lt;&gt;"",Ofwat_PC_Interventions!BK57,IF(Company_PC_inputs!BK57&lt;&gt;"",Company_PC_inputs!BK57,""))</f>
        <v/>
      </c>
      <c r="BL57" s="481" t="str">
        <f>IF(Ofwat_PC_Interventions!BL57&lt;&gt;"",Ofwat_PC_Interventions!BL57,IF(Company_PC_inputs!BL57&lt;&gt;"",Company_PC_inputs!BL57,""))</f>
        <v/>
      </c>
      <c r="BM57" s="481" t="str">
        <f>IF(Ofwat_PC_Interventions!BM57&lt;&gt;"",Ofwat_PC_Interventions!BM57,IF(Company_PC_inputs!BM57&lt;&gt;"",Company_PC_inputs!BM57,""))</f>
        <v/>
      </c>
      <c r="BN57" s="481" t="str">
        <f>IF(Ofwat_PC_Interventions!BN57&lt;&gt;"",Ofwat_PC_Interventions!BN57,IF(Company_PC_inputs!BN57&lt;&gt;"",Company_PC_inputs!BN57,""))</f>
        <v/>
      </c>
      <c r="BO57" s="481" t="str">
        <f>IF(Ofwat_PC_Interventions!BO57&lt;&gt;"",Ofwat_PC_Interventions!BO57,IF(Company_PC_inputs!BO57&lt;&gt;"",Company_PC_inputs!BO57,""))</f>
        <v/>
      </c>
      <c r="BP57" s="481" t="str">
        <f>IF(Ofwat_PC_Interventions!BP57&lt;&gt;"",Ofwat_PC_Interventions!BP57,IF(Company_PC_inputs!BP57&lt;&gt;"",Company_PC_inputs!BP57,""))</f>
        <v/>
      </c>
      <c r="BQ57" s="481" t="str">
        <f>IF(Ofwat_PC_Interventions!BQ57&lt;&gt;"",Ofwat_PC_Interventions!BQ57,IF(Company_PC_inputs!BQ57&lt;&gt;"",Company_PC_inputs!BQ57,""))</f>
        <v/>
      </c>
      <c r="BR57" s="481" t="str">
        <f>IF(Ofwat_PC_Interventions!BR57&lt;&gt;"",Ofwat_PC_Interventions!BR57,IF(Company_PC_inputs!BR57&lt;&gt;"",Company_PC_inputs!BR57,""))</f>
        <v/>
      </c>
      <c r="BS57" s="481" t="str">
        <f>IF(Ofwat_PC_Interventions!BS57&lt;&gt;"",Ofwat_PC_Interventions!BS57,IF(Company_PC_inputs!BS57&lt;&gt;"",Company_PC_inputs!BS57,""))</f>
        <v/>
      </c>
    </row>
    <row r="58" spans="1:71" s="201" customFormat="1" ht="13.8">
      <c r="A58" s="444"/>
      <c r="B58" s="444"/>
      <c r="C58" s="444"/>
      <c r="D58" s="444"/>
      <c r="E58" s="444"/>
      <c r="F58" s="444"/>
      <c r="G58" s="444"/>
      <c r="H58" s="444"/>
      <c r="I58" s="444"/>
      <c r="J58" s="514" t="str">
        <f>IF(Ofwat_PC_Interventions!J58&lt;&gt;"",Ofwat_PC_Interventions!J58,IF(Company_PC_inputs!J58&lt;&gt;"",Company_PC_inputs!J58,""))</f>
        <v/>
      </c>
      <c r="K58" s="514" t="str">
        <f>IF(Ofwat_PC_Interventions!K58&lt;&gt;"",Ofwat_PC_Interventions!K58,IF(Company_PC_inputs!K58&lt;&gt;"",Company_PC_inputs!K58,""))</f>
        <v/>
      </c>
      <c r="L58" s="514" t="str">
        <f>IF(Ofwat_PC_Interventions!L58&lt;&gt;"",Ofwat_PC_Interventions!L58,IF(Company_PC_inputs!L58&lt;&gt;"",Company_PC_inputs!L58,""))</f>
        <v/>
      </c>
      <c r="M58" s="514" t="str">
        <f>IF(Ofwat_PC_Interventions!M58&lt;&gt;"",Ofwat_PC_Interventions!M58,IF(Company_PC_inputs!M58&lt;&gt;"",Company_PC_inputs!M58,""))</f>
        <v/>
      </c>
      <c r="N58" s="514" t="str">
        <f>IF(Ofwat_PC_Interventions!N58&lt;&gt;"",Ofwat_PC_Interventions!N58,IF(Company_PC_inputs!N58&lt;&gt;"",Company_PC_inputs!N58,""))</f>
        <v/>
      </c>
      <c r="O58" s="514" t="str">
        <f>IF(Ofwat_PC_Interventions!O58&lt;&gt;"",Ofwat_PC_Interventions!O58,IF(Company_PC_inputs!O58&lt;&gt;"",Company_PC_inputs!O58,""))</f>
        <v/>
      </c>
      <c r="P58" s="514" t="str">
        <f>IF(Ofwat_PC_Interventions!P58&lt;&gt;"",Ofwat_PC_Interventions!P58,IF(Company_PC_inputs!P58&lt;&gt;"",Company_PC_inputs!P58,""))</f>
        <v/>
      </c>
      <c r="Q58" s="515" t="str">
        <f>IF(Ofwat_PC_Interventions!Q58&lt;&gt;"",Ofwat_PC_Interventions!Q58,IF(Company_PC_inputs!Q58&lt;&gt;"",Company_PC_inputs!Q58,""))</f>
        <v/>
      </c>
      <c r="R58" s="514" t="str">
        <f>IF(Ofwat_PC_Interventions!R58&lt;&gt;"",Ofwat_PC_Interventions!R58,IF(Company_PC_inputs!R58&lt;&gt;"",Company_PC_inputs!R58,""))</f>
        <v/>
      </c>
      <c r="S58" s="514" t="str">
        <f>IF(Ofwat_PC_Interventions!S58&lt;&gt;"",Ofwat_PC_Interventions!S58,IF(Company_PC_inputs!S58&lt;&gt;"",Company_PC_inputs!S58,""))</f>
        <v/>
      </c>
      <c r="T58" s="514" t="str">
        <f>IF(Ofwat_PC_Interventions!T58&lt;&gt;"",Ofwat_PC_Interventions!T58,IF(Company_PC_inputs!T58&lt;&gt;"",Company_PC_inputs!T58,""))</f>
        <v/>
      </c>
      <c r="U58" s="514" t="str">
        <f>IF(Ofwat_PC_Interventions!U58&lt;&gt;"",Ofwat_PC_Interventions!U58,IF(Company_PC_inputs!U58&lt;&gt;"",Company_PC_inputs!U58,""))</f>
        <v/>
      </c>
      <c r="V58" s="514" t="str">
        <f>IF(Ofwat_PC_Interventions!V58&lt;&gt;"",Ofwat_PC_Interventions!V58,IF(Company_PC_inputs!V58&lt;&gt;"",Company_PC_inputs!V58,""))</f>
        <v/>
      </c>
      <c r="W58" s="514" t="str">
        <f>IF(Ofwat_PC_Interventions!W58&lt;&gt;"",Ofwat_PC_Interventions!W58,IF(Company_PC_inputs!W58&lt;&gt;"",Company_PC_inputs!W58,""))</f>
        <v/>
      </c>
      <c r="X58" s="514" t="str">
        <f>IF(Ofwat_PC_Interventions!X58&lt;&gt;"",Ofwat_PC_Interventions!X58,IF(Company_PC_inputs!X58&lt;&gt;"",Company_PC_inputs!X58,""))</f>
        <v/>
      </c>
      <c r="Y58" s="514" t="str">
        <f>IF(Ofwat_PC_Interventions!Y58&lt;&gt;"",Ofwat_PC_Interventions!Y58,IF(Company_PC_inputs!Y58&lt;&gt;"",Company_PC_inputs!Y58,""))</f>
        <v/>
      </c>
      <c r="Z58" s="514" t="str">
        <f>IF(Ofwat_PC_Interventions!Z58&lt;&gt;"",Ofwat_PC_Interventions!Z58,IF(Company_PC_inputs!Z58&lt;&gt;"",Company_PC_inputs!Z58,""))</f>
        <v/>
      </c>
      <c r="AA58" s="514" t="str">
        <f>IF(Ofwat_PC_Interventions!AA58&lt;&gt;"",Ofwat_PC_Interventions!AA58,IF(Company_PC_inputs!AA58&lt;&gt;"",Company_PC_inputs!AA58,""))</f>
        <v/>
      </c>
      <c r="AB58" s="514" t="str">
        <f>IF(Ofwat_PC_Interventions!AB58&lt;&gt;"",Ofwat_PC_Interventions!AB58,IF(Company_PC_inputs!AB58&lt;&gt;"",Company_PC_inputs!AB58,""))</f>
        <v/>
      </c>
      <c r="AC58" s="514" t="str">
        <f>IF(Ofwat_PC_Interventions!AC58&lt;&gt;"",Ofwat_PC_Interventions!AC58,IF(Company_PC_inputs!AC58&lt;&gt;"",Company_PC_inputs!AC58,""))</f>
        <v/>
      </c>
      <c r="AD58" s="514" t="str">
        <f>IF(Ofwat_PC_Interventions!AD58&lt;&gt;"",Ofwat_PC_Interventions!AD58,IF(Company_PC_inputs!AD58&lt;&gt;"",Company_PC_inputs!AD58,""))</f>
        <v/>
      </c>
      <c r="AE58" s="514" t="str">
        <f>IF(Ofwat_PC_Interventions!AE58&lt;&gt;"",Ofwat_PC_Interventions!AE58,IF(Company_PC_inputs!AE58&lt;&gt;"",Company_PC_inputs!AE58,""))</f>
        <v/>
      </c>
      <c r="AF58" s="514" t="str">
        <f>IF(Ofwat_PC_Interventions!AF58&lt;&gt;"",Ofwat_PC_Interventions!AF58,IF(Company_PC_inputs!AF58&lt;&gt;"",Company_PC_inputs!AF58,""))</f>
        <v/>
      </c>
      <c r="AG58" s="514" t="str">
        <f>IF(Ofwat_PC_Interventions!AG58&lt;&gt;"",Ofwat_PC_Interventions!AG58,IF(Company_PC_inputs!AG58&lt;&gt;"",Company_PC_inputs!AG58,""))</f>
        <v/>
      </c>
      <c r="AH58" s="514" t="str">
        <f>IF(Ofwat_PC_Interventions!AH58&lt;&gt;"",Ofwat_PC_Interventions!AH58,IF(Company_PC_inputs!AH58&lt;&gt;"",Company_PC_inputs!AH58,""))</f>
        <v/>
      </c>
      <c r="AI58" s="514" t="str">
        <f>IF(Ofwat_PC_Interventions!AI58&lt;&gt;"",Ofwat_PC_Interventions!AI58,IF(Company_PC_inputs!AI58&lt;&gt;"",Company_PC_inputs!AI58,""))</f>
        <v/>
      </c>
      <c r="AJ58" s="514" t="str">
        <f>IF(Ofwat_PC_Interventions!AJ58&lt;&gt;"",Ofwat_PC_Interventions!AJ58,IF(Company_PC_inputs!AJ58&lt;&gt;"",Company_PC_inputs!AJ58,""))</f>
        <v/>
      </c>
      <c r="AK58" s="515" t="str">
        <f>IF(Ofwat_PC_Interventions!AK58&lt;&gt;"",Ofwat_PC_Interventions!AK58,IF(Company_PC_inputs!AK58&lt;&gt;"",Company_PC_inputs!AK58,""))</f>
        <v/>
      </c>
      <c r="AL58" s="514" t="str">
        <f>IF(Ofwat_PC_Interventions!AL58&lt;&gt;"",Ofwat_PC_Interventions!AL58,IF(Company_PC_inputs!AL58&lt;&gt;"",Company_PC_inputs!AL58,""))</f>
        <v/>
      </c>
      <c r="AM58" s="514" t="str">
        <f>IF(Ofwat_PC_Interventions!AM58&lt;&gt;"",Ofwat_PC_Interventions!AM58,IF(Company_PC_inputs!AM58&lt;&gt;"",Company_PC_inputs!AM58,""))</f>
        <v/>
      </c>
      <c r="AN58" s="514" t="str">
        <f>IF(Ofwat_PC_Interventions!AN58&lt;&gt;"",Ofwat_PC_Interventions!AN58,IF(Company_PC_inputs!AN58&lt;&gt;"",Company_PC_inputs!AN58,""))</f>
        <v/>
      </c>
      <c r="AO58" s="515" t="str">
        <f>IF(Ofwat_PC_Interventions!AO58&lt;&gt;"",Ofwat_PC_Interventions!AO58,IF(Company_PC_inputs!AO58&lt;&gt;"",Company_PC_inputs!AO58,""))</f>
        <v/>
      </c>
      <c r="AP58" s="514" t="str">
        <f>IF(Ofwat_PC_Interventions!AP58&lt;&gt;"",Ofwat_PC_Interventions!AP58,IF(Company_PC_inputs!AP58&lt;&gt;"",Company_PC_inputs!AP58,""))</f>
        <v/>
      </c>
      <c r="AQ58" s="514" t="str">
        <f>IF(Ofwat_PC_Interventions!AQ58&lt;&gt;"",Ofwat_PC_Interventions!AQ58,IF(Company_PC_inputs!AQ58&lt;&gt;"",Company_PC_inputs!AQ58,""))</f>
        <v/>
      </c>
      <c r="AR58" s="514" t="str">
        <f>IF(Ofwat_PC_Interventions!AR58&lt;&gt;"",Ofwat_PC_Interventions!AR58,IF(Company_PC_inputs!AR58&lt;&gt;"",Company_PC_inputs!AR58,""))</f>
        <v/>
      </c>
      <c r="AS58" s="514" t="str">
        <f>IF(Ofwat_PC_Interventions!AS58&lt;&gt;"",Ofwat_PC_Interventions!AS58,IF(Company_PC_inputs!AS58&lt;&gt;"",Company_PC_inputs!AS58,""))</f>
        <v/>
      </c>
      <c r="AT58" s="514" t="str">
        <f>IF(Ofwat_PC_Interventions!AT58&lt;&gt;"",Ofwat_PC_Interventions!AT58,IF(Company_PC_inputs!AT58&lt;&gt;"",Company_PC_inputs!AT58,""))</f>
        <v/>
      </c>
      <c r="AU58" s="514" t="str">
        <f>IF(Ofwat_PC_Interventions!AU58&lt;&gt;"",Ofwat_PC_Interventions!AU58,IF(Company_PC_inputs!AU58&lt;&gt;"",Company_PC_inputs!AU58,""))</f>
        <v/>
      </c>
      <c r="AV58" s="514" t="str">
        <f>IF(Ofwat_PC_Interventions!AV58&lt;&gt;"",Ofwat_PC_Interventions!AV58,IF(Company_PC_inputs!AV58&lt;&gt;"",Company_PC_inputs!AV58,""))</f>
        <v/>
      </c>
      <c r="AW58" s="514" t="str">
        <f>IF(Ofwat_PC_Interventions!AW58&lt;&gt;"",Ofwat_PC_Interventions!AW58,IF(Company_PC_inputs!AW58&lt;&gt;"",Company_PC_inputs!AW58,""))</f>
        <v/>
      </c>
      <c r="AX58" s="514" t="str">
        <f>IF(Ofwat_PC_Interventions!AX58&lt;&gt;"",Ofwat_PC_Interventions!AX58,IF(Company_PC_inputs!AX58&lt;&gt;"",Company_PC_inputs!AX58,""))</f>
        <v/>
      </c>
      <c r="AY58" s="514" t="str">
        <f>IF(Ofwat_PC_Interventions!AY58&lt;&gt;"",Ofwat_PC_Interventions!AY58,IF(Company_PC_inputs!AY58&lt;&gt;"",Company_PC_inputs!AY58,""))</f>
        <v/>
      </c>
      <c r="AZ58" s="514" t="str">
        <f>IF(Ofwat_PC_Interventions!AZ58&lt;&gt;"",Ofwat_PC_Interventions!AZ58,IF(Company_PC_inputs!AZ58&lt;&gt;"",Company_PC_inputs!AZ58,""))</f>
        <v/>
      </c>
      <c r="BA58" s="514" t="str">
        <f>IF(Ofwat_PC_Interventions!BA58&lt;&gt;"",Ofwat_PC_Interventions!BA58,IF(Company_PC_inputs!BA58&lt;&gt;"",Company_PC_inputs!BA58,""))</f>
        <v/>
      </c>
      <c r="BB58" s="514" t="str">
        <f>IF(Ofwat_PC_Interventions!BB58&lt;&gt;"",Ofwat_PC_Interventions!BB58,IF(Company_PC_inputs!BB58&lt;&gt;"",Company_PC_inputs!BB58,""))</f>
        <v/>
      </c>
      <c r="BC58" s="515" t="str">
        <f>IF(Ofwat_PC_Interventions!BC58&lt;&gt;"",Ofwat_PC_Interventions!BC58,IF(Company_PC_inputs!BC58&lt;&gt;"",Company_PC_inputs!BC58,""))</f>
        <v/>
      </c>
      <c r="BD58" s="514" t="str">
        <f>IF(Ofwat_PC_Interventions!BD58&lt;&gt;"",Ofwat_PC_Interventions!BD58,IF(Company_PC_inputs!BD58&lt;&gt;"",Company_PC_inputs!BD58,""))</f>
        <v/>
      </c>
      <c r="BE58" s="514" t="str">
        <f>IF(Ofwat_PC_Interventions!BE58&lt;&gt;"",Ofwat_PC_Interventions!BE58,IF(Company_PC_inputs!BE58&lt;&gt;"",Company_PC_inputs!BE58,""))</f>
        <v/>
      </c>
      <c r="BF58" s="514" t="str">
        <f>IF(Ofwat_PC_Interventions!BF58&lt;&gt;"",Ofwat_PC_Interventions!BF58,IF(Company_PC_inputs!BF58&lt;&gt;"",Company_PC_inputs!BF58,""))</f>
        <v/>
      </c>
      <c r="BG58" s="514" t="str">
        <f>IF(Ofwat_PC_Interventions!BG58&lt;&gt;"",Ofwat_PC_Interventions!BG58,IF(Company_PC_inputs!BG58&lt;&gt;"",Company_PC_inputs!BG58,""))</f>
        <v/>
      </c>
      <c r="BH58" s="514" t="str">
        <f>IF(Ofwat_PC_Interventions!BH58&lt;&gt;"",Ofwat_PC_Interventions!BH58,IF(Company_PC_inputs!BH58&lt;&gt;"",Company_PC_inputs!BH58,""))</f>
        <v/>
      </c>
      <c r="BI58" s="514" t="str">
        <f>IF(Ofwat_PC_Interventions!BI58&lt;&gt;"",Ofwat_PC_Interventions!BI58,IF(Company_PC_inputs!BI58&lt;&gt;"",Company_PC_inputs!BI58,""))</f>
        <v/>
      </c>
      <c r="BJ58" s="514" t="str">
        <f>IF(Ofwat_PC_Interventions!BJ58&lt;&gt;"",Ofwat_PC_Interventions!BJ58,IF(Company_PC_inputs!BJ58&lt;&gt;"",Company_PC_inputs!BJ58,""))</f>
        <v/>
      </c>
      <c r="BK58" s="514" t="str">
        <f>IF(Ofwat_PC_Interventions!BK58&lt;&gt;"",Ofwat_PC_Interventions!BK58,IF(Company_PC_inputs!BK58&lt;&gt;"",Company_PC_inputs!BK58,""))</f>
        <v/>
      </c>
      <c r="BL58" s="514" t="str">
        <f>IF(Ofwat_PC_Interventions!BL58&lt;&gt;"",Ofwat_PC_Interventions!BL58,IF(Company_PC_inputs!BL58&lt;&gt;"",Company_PC_inputs!BL58,""))</f>
        <v/>
      </c>
      <c r="BM58" s="514" t="str">
        <f>IF(Ofwat_PC_Interventions!BM58&lt;&gt;"",Ofwat_PC_Interventions!BM58,IF(Company_PC_inputs!BM58&lt;&gt;"",Company_PC_inputs!BM58,""))</f>
        <v/>
      </c>
      <c r="BN58" s="514" t="str">
        <f>IF(Ofwat_PC_Interventions!BN58&lt;&gt;"",Ofwat_PC_Interventions!BN58,IF(Company_PC_inputs!BN58&lt;&gt;"",Company_PC_inputs!BN58,""))</f>
        <v/>
      </c>
      <c r="BO58" s="514" t="str">
        <f>IF(Ofwat_PC_Interventions!BO58&lt;&gt;"",Ofwat_PC_Interventions!BO58,IF(Company_PC_inputs!BO58&lt;&gt;"",Company_PC_inputs!BO58,""))</f>
        <v/>
      </c>
      <c r="BP58" s="514" t="str">
        <f>IF(Ofwat_PC_Interventions!BP58&lt;&gt;"",Ofwat_PC_Interventions!BP58,IF(Company_PC_inputs!BP58&lt;&gt;"",Company_PC_inputs!BP58,""))</f>
        <v/>
      </c>
      <c r="BQ58" s="514" t="str">
        <f>IF(Ofwat_PC_Interventions!BQ58&lt;&gt;"",Ofwat_PC_Interventions!BQ58,IF(Company_PC_inputs!BQ58&lt;&gt;"",Company_PC_inputs!BQ58,""))</f>
        <v/>
      </c>
      <c r="BR58" s="514" t="str">
        <f>IF(Ofwat_PC_Interventions!BR58&lt;&gt;"",Ofwat_PC_Interventions!BR58,IF(Company_PC_inputs!BR58&lt;&gt;"",Company_PC_inputs!BR58,""))</f>
        <v/>
      </c>
      <c r="BS58" s="514" t="str">
        <f>IF(Ofwat_PC_Interventions!BS58&lt;&gt;"",Ofwat_PC_Interventions!BS58,IF(Company_PC_inputs!BS58&lt;&gt;"",Company_PC_inputs!BS58,""))</f>
        <v/>
      </c>
    </row>
    <row r="59" spans="1:71" s="201" customFormat="1" ht="13.8">
      <c r="A59" s="444"/>
      <c r="B59" s="444"/>
      <c r="C59" s="444"/>
      <c r="D59" s="444"/>
      <c r="E59" s="444" t="s">
        <v>1099</v>
      </c>
      <c r="F59" s="444"/>
      <c r="G59" s="444" t="str">
        <f>"£m/unit ("&amp;InpCompany!$F$10&amp;" prices)"</f>
        <v>£m/unit (2017-18 prices)</v>
      </c>
      <c r="H59" s="444"/>
      <c r="I59" s="444"/>
      <c r="J59" s="567" t="str">
        <f>IF(Ofwat_PC_Interventions!J59&lt;&gt;"",Ofwat_PC_Interventions!J59,IF(Company_PC_inputs!J59&lt;&gt;"",Company_PC_inputs!J59,""))</f>
        <v/>
      </c>
      <c r="K59" s="567" t="str">
        <f>IF(Ofwat_PC_Interventions!K59&lt;&gt;"",Ofwat_PC_Interventions!K59,IF(Company_PC_inputs!K59&lt;&gt;"",Company_PC_inputs!K59,""))</f>
        <v/>
      </c>
      <c r="L59" s="567" t="str">
        <f>IF(Ofwat_PC_Interventions!L59&lt;&gt;"",Ofwat_PC_Interventions!L59,IF(Company_PC_inputs!L59&lt;&gt;"",Company_PC_inputs!L59,""))</f>
        <v/>
      </c>
      <c r="M59" s="567" t="str">
        <f>IF(Ofwat_PC_Interventions!M59&lt;&gt;"",Ofwat_PC_Interventions!M59,IF(Company_PC_inputs!M59&lt;&gt;"",Company_PC_inputs!M59,""))</f>
        <v/>
      </c>
      <c r="N59" s="567" t="str">
        <f>IF(Ofwat_PC_Interventions!N59&lt;&gt;"",Ofwat_PC_Interventions!N59,IF(Company_PC_inputs!N59&lt;&gt;"",Company_PC_inputs!N59,""))</f>
        <v/>
      </c>
      <c r="O59" s="567" t="str">
        <f>IF(Ofwat_PC_Interventions!O59&lt;&gt;"",Ofwat_PC_Interventions!O59,IF(Company_PC_inputs!O59&lt;&gt;"",Company_PC_inputs!O59,""))</f>
        <v/>
      </c>
      <c r="P59" s="567" t="str">
        <f>IF(Ofwat_PC_Interventions!P59&lt;&gt;"",Ofwat_PC_Interventions!P59,IF(Company_PC_inputs!P59&lt;&gt;"",Company_PC_inputs!P59,""))</f>
        <v/>
      </c>
      <c r="Q59" s="568" t="str">
        <f>IF(Ofwat_PC_Interventions!Q59&lt;&gt;"",Ofwat_PC_Interventions!Q59,IF(Company_PC_inputs!Q59&lt;&gt;"",Company_PC_inputs!Q59,""))</f>
        <v/>
      </c>
      <c r="R59" s="567" t="str">
        <f>IF(Ofwat_PC_Interventions!R59&lt;&gt;"",Ofwat_PC_Interventions!R59,IF(Company_PC_inputs!R59&lt;&gt;"",Company_PC_inputs!R59,""))</f>
        <v/>
      </c>
      <c r="S59" s="567" t="str">
        <f>IF(Ofwat_PC_Interventions!S59&lt;&gt;"",Ofwat_PC_Interventions!S59,IF(Company_PC_inputs!S59&lt;&gt;"",Company_PC_inputs!S59,""))</f>
        <v/>
      </c>
      <c r="T59" s="567" t="str">
        <f>IF(Ofwat_PC_Interventions!T59&lt;&gt;"",Ofwat_PC_Interventions!T59,IF(Company_PC_inputs!T59&lt;&gt;"",Company_PC_inputs!T59,""))</f>
        <v/>
      </c>
      <c r="U59" s="567" t="str">
        <f>IF(Ofwat_PC_Interventions!U59&lt;&gt;"",Ofwat_PC_Interventions!U59,IF(Company_PC_inputs!U59&lt;&gt;"",Company_PC_inputs!U59,""))</f>
        <v/>
      </c>
      <c r="V59" s="567" t="str">
        <f>IF(Ofwat_PC_Interventions!V59&lt;&gt;"",Ofwat_PC_Interventions!V59,IF(Company_PC_inputs!V59&lt;&gt;"",Company_PC_inputs!V59,""))</f>
        <v/>
      </c>
      <c r="W59" s="567" t="str">
        <f>IF(Ofwat_PC_Interventions!W59&lt;&gt;"",Ofwat_PC_Interventions!W59,IF(Company_PC_inputs!W59&lt;&gt;"",Company_PC_inputs!W59,""))</f>
        <v/>
      </c>
      <c r="X59" s="567" t="str">
        <f>IF(Ofwat_PC_Interventions!X59&lt;&gt;"",Ofwat_PC_Interventions!X59,IF(Company_PC_inputs!X59&lt;&gt;"",Company_PC_inputs!X59,""))</f>
        <v/>
      </c>
      <c r="Y59" s="567" t="str">
        <f>IF(Ofwat_PC_Interventions!Y59&lt;&gt;"",Ofwat_PC_Interventions!Y59,IF(Company_PC_inputs!Y59&lt;&gt;"",Company_PC_inputs!Y59,""))</f>
        <v/>
      </c>
      <c r="Z59" s="567" t="str">
        <f>IF(Ofwat_PC_Interventions!Z59&lt;&gt;"",Ofwat_PC_Interventions!Z59,IF(Company_PC_inputs!Z59&lt;&gt;"",Company_PC_inputs!Z59,""))</f>
        <v/>
      </c>
      <c r="AA59" s="567" t="str">
        <f>IF(Ofwat_PC_Interventions!AA59&lt;&gt;"",Ofwat_PC_Interventions!AA59,IF(Company_PC_inputs!AA59&lt;&gt;"",Company_PC_inputs!AA59,""))</f>
        <v/>
      </c>
      <c r="AB59" s="567" t="str">
        <f>IF(Ofwat_PC_Interventions!AB59&lt;&gt;"",Ofwat_PC_Interventions!AB59,IF(Company_PC_inputs!AB59&lt;&gt;"",Company_PC_inputs!AB59,""))</f>
        <v/>
      </c>
      <c r="AC59" s="567" t="str">
        <f>IF(Ofwat_PC_Interventions!AC59&lt;&gt;"",Ofwat_PC_Interventions!AC59,IF(Company_PC_inputs!AC59&lt;&gt;"",Company_PC_inputs!AC59,""))</f>
        <v/>
      </c>
      <c r="AD59" s="567" t="str">
        <f>IF(Ofwat_PC_Interventions!AD59&lt;&gt;"",Ofwat_PC_Interventions!AD59,IF(Company_PC_inputs!AD59&lt;&gt;"",Company_PC_inputs!AD59,""))</f>
        <v/>
      </c>
      <c r="AE59" s="567" t="str">
        <f>IF(Ofwat_PC_Interventions!AE59&lt;&gt;"",Ofwat_PC_Interventions!AE59,IF(Company_PC_inputs!AE59&lt;&gt;"",Company_PC_inputs!AE59,""))</f>
        <v/>
      </c>
      <c r="AF59" s="567" t="str">
        <f>IF(Ofwat_PC_Interventions!AF59&lt;&gt;"",Ofwat_PC_Interventions!AF59,IF(Company_PC_inputs!AF59&lt;&gt;"",Company_PC_inputs!AF59,""))</f>
        <v/>
      </c>
      <c r="AG59" s="567" t="str">
        <f>IF(Ofwat_PC_Interventions!AG59&lt;&gt;"",Ofwat_PC_Interventions!AG59,IF(Company_PC_inputs!AG59&lt;&gt;"",Company_PC_inputs!AG59,""))</f>
        <v/>
      </c>
      <c r="AH59" s="567" t="str">
        <f>IF(Ofwat_PC_Interventions!AH59&lt;&gt;"",Ofwat_PC_Interventions!AH59,IF(Company_PC_inputs!AH59&lt;&gt;"",Company_PC_inputs!AH59,""))</f>
        <v/>
      </c>
      <c r="AI59" s="567" t="str">
        <f>IF(Ofwat_PC_Interventions!AI59&lt;&gt;"",Ofwat_PC_Interventions!AI59,IF(Company_PC_inputs!AI59&lt;&gt;"",Company_PC_inputs!AI59,""))</f>
        <v/>
      </c>
      <c r="AJ59" s="567" t="str">
        <f>IF(Ofwat_PC_Interventions!AJ59&lt;&gt;"",Ofwat_PC_Interventions!AJ59,IF(Company_PC_inputs!AJ59&lt;&gt;"",Company_PC_inputs!AJ59,""))</f>
        <v/>
      </c>
      <c r="AK59" s="568" t="str">
        <f>IF(Ofwat_PC_Interventions!AK59&lt;&gt;"",Ofwat_PC_Interventions!AK59,IF(Company_PC_inputs!AK59&lt;&gt;"",Company_PC_inputs!AK59,""))</f>
        <v/>
      </c>
      <c r="AL59" s="567" t="str">
        <f>IF(Ofwat_PC_Interventions!AL59&lt;&gt;"",Ofwat_PC_Interventions!AL59,IF(Company_PC_inputs!AL59&lt;&gt;"",Company_PC_inputs!AL59,""))</f>
        <v/>
      </c>
      <c r="AM59" s="567" t="str">
        <f>IF(Ofwat_PC_Interventions!AM59&lt;&gt;"",Ofwat_PC_Interventions!AM59,IF(Company_PC_inputs!AM59&lt;&gt;"",Company_PC_inputs!AM59,""))</f>
        <v/>
      </c>
      <c r="AN59" s="567" t="str">
        <f>IF(Ofwat_PC_Interventions!AN59&lt;&gt;"",Ofwat_PC_Interventions!AN59,IF(Company_PC_inputs!AN59&lt;&gt;"",Company_PC_inputs!AN59,""))</f>
        <v/>
      </c>
      <c r="AO59" s="568" t="str">
        <f>IF(Ofwat_PC_Interventions!AO59&lt;&gt;"",Ofwat_PC_Interventions!AO59,IF(Company_PC_inputs!AO59&lt;&gt;"",Company_PC_inputs!AO59,""))</f>
        <v/>
      </c>
      <c r="AP59" s="567" t="str">
        <f>IF(Ofwat_PC_Interventions!AP59&lt;&gt;"",Ofwat_PC_Interventions!AP59,IF(Company_PC_inputs!AP59&lt;&gt;"",Company_PC_inputs!AP59,""))</f>
        <v/>
      </c>
      <c r="AQ59" s="567" t="str">
        <f>IF(Ofwat_PC_Interventions!AQ59&lt;&gt;"",Ofwat_PC_Interventions!AQ59,IF(Company_PC_inputs!AQ59&lt;&gt;"",Company_PC_inputs!AQ59,""))</f>
        <v/>
      </c>
      <c r="AR59" s="567" t="str">
        <f>IF(Ofwat_PC_Interventions!AR59&lt;&gt;"",Ofwat_PC_Interventions!AR59,IF(Company_PC_inputs!AR59&lt;&gt;"",Company_PC_inputs!AR59,""))</f>
        <v/>
      </c>
      <c r="AS59" s="567" t="str">
        <f>IF(Ofwat_PC_Interventions!AS59&lt;&gt;"",Ofwat_PC_Interventions!AS59,IF(Company_PC_inputs!AS59&lt;&gt;"",Company_PC_inputs!AS59,""))</f>
        <v/>
      </c>
      <c r="AT59" s="567" t="str">
        <f>IF(Ofwat_PC_Interventions!AT59&lt;&gt;"",Ofwat_PC_Interventions!AT59,IF(Company_PC_inputs!AT59&lt;&gt;"",Company_PC_inputs!AT59,""))</f>
        <v/>
      </c>
      <c r="AU59" s="567" t="str">
        <f>IF(Ofwat_PC_Interventions!AU59&lt;&gt;"",Ofwat_PC_Interventions!AU59,IF(Company_PC_inputs!AU59&lt;&gt;"",Company_PC_inputs!AU59,""))</f>
        <v/>
      </c>
      <c r="AV59" s="567" t="str">
        <f>IF(Ofwat_PC_Interventions!AV59&lt;&gt;"",Ofwat_PC_Interventions!AV59,IF(Company_PC_inputs!AV59&lt;&gt;"",Company_PC_inputs!AV59,""))</f>
        <v/>
      </c>
      <c r="AW59" s="567" t="str">
        <f>IF(Ofwat_PC_Interventions!AW59&lt;&gt;"",Ofwat_PC_Interventions!AW59,IF(Company_PC_inputs!AW59&lt;&gt;"",Company_PC_inputs!AW59,""))</f>
        <v/>
      </c>
      <c r="AX59" s="567" t="str">
        <f>IF(Ofwat_PC_Interventions!AX59&lt;&gt;"",Ofwat_PC_Interventions!AX59,IF(Company_PC_inputs!AX59&lt;&gt;"",Company_PC_inputs!AX59,""))</f>
        <v/>
      </c>
      <c r="AY59" s="567" t="str">
        <f>IF(Ofwat_PC_Interventions!AY59&lt;&gt;"",Ofwat_PC_Interventions!AY59,IF(Company_PC_inputs!AY59&lt;&gt;"",Company_PC_inputs!AY59,""))</f>
        <v/>
      </c>
      <c r="AZ59" s="567" t="str">
        <f>IF(Ofwat_PC_Interventions!AZ59&lt;&gt;"",Ofwat_PC_Interventions!AZ59,IF(Company_PC_inputs!AZ59&lt;&gt;"",Company_PC_inputs!AZ59,""))</f>
        <v/>
      </c>
      <c r="BA59" s="567" t="str">
        <f>IF(Ofwat_PC_Interventions!BA59&lt;&gt;"",Ofwat_PC_Interventions!BA59,IF(Company_PC_inputs!BA59&lt;&gt;"",Company_PC_inputs!BA59,""))</f>
        <v/>
      </c>
      <c r="BB59" s="567" t="str">
        <f>IF(Ofwat_PC_Interventions!BB59&lt;&gt;"",Ofwat_PC_Interventions!BB59,IF(Company_PC_inputs!BB59&lt;&gt;"",Company_PC_inputs!BB59,""))</f>
        <v/>
      </c>
      <c r="BC59" s="568" t="str">
        <f>IF(Ofwat_PC_Interventions!BC59&lt;&gt;"",Ofwat_PC_Interventions!BC59,IF(Company_PC_inputs!BC59&lt;&gt;"",Company_PC_inputs!BC59,""))</f>
        <v/>
      </c>
      <c r="BD59" s="567" t="str">
        <f>IF(Ofwat_PC_Interventions!BD59&lt;&gt;"",Ofwat_PC_Interventions!BD59,IF(Company_PC_inputs!BD59&lt;&gt;"",Company_PC_inputs!BD59,""))</f>
        <v/>
      </c>
      <c r="BE59" s="567" t="str">
        <f>IF(Ofwat_PC_Interventions!BE59&lt;&gt;"",Ofwat_PC_Interventions!BE59,IF(Company_PC_inputs!BE59&lt;&gt;"",Company_PC_inputs!BE59,""))</f>
        <v/>
      </c>
      <c r="BF59" s="567" t="str">
        <f>IF(Ofwat_PC_Interventions!BF59&lt;&gt;"",Ofwat_PC_Interventions!BF59,IF(Company_PC_inputs!BF59&lt;&gt;"",Company_PC_inputs!BF59,""))</f>
        <v/>
      </c>
      <c r="BG59" s="567" t="str">
        <f>IF(Ofwat_PC_Interventions!BG59&lt;&gt;"",Ofwat_PC_Interventions!BG59,IF(Company_PC_inputs!BG59&lt;&gt;"",Company_PC_inputs!BG59,""))</f>
        <v/>
      </c>
      <c r="BH59" s="567" t="str">
        <f>IF(Ofwat_PC_Interventions!BH59&lt;&gt;"",Ofwat_PC_Interventions!BH59,IF(Company_PC_inputs!BH59&lt;&gt;"",Company_PC_inputs!BH59,""))</f>
        <v/>
      </c>
      <c r="BI59" s="567" t="str">
        <f>IF(Ofwat_PC_Interventions!BI59&lt;&gt;"",Ofwat_PC_Interventions!BI59,IF(Company_PC_inputs!BI59&lt;&gt;"",Company_PC_inputs!BI59,""))</f>
        <v/>
      </c>
      <c r="BJ59" s="567" t="str">
        <f>IF(Ofwat_PC_Interventions!BJ59&lt;&gt;"",Ofwat_PC_Interventions!BJ59,IF(Company_PC_inputs!BJ59&lt;&gt;"",Company_PC_inputs!BJ59,""))</f>
        <v/>
      </c>
      <c r="BK59" s="567" t="str">
        <f>IF(Ofwat_PC_Interventions!BK59&lt;&gt;"",Ofwat_PC_Interventions!BK59,IF(Company_PC_inputs!BK59&lt;&gt;"",Company_PC_inputs!BK59,""))</f>
        <v/>
      </c>
      <c r="BL59" s="567" t="str">
        <f>IF(Ofwat_PC_Interventions!BL59&lt;&gt;"",Ofwat_PC_Interventions!BL59,IF(Company_PC_inputs!BL59&lt;&gt;"",Company_PC_inputs!BL59,""))</f>
        <v/>
      </c>
      <c r="BM59" s="567" t="str">
        <f>IF(Ofwat_PC_Interventions!BM59&lt;&gt;"",Ofwat_PC_Interventions!BM59,IF(Company_PC_inputs!BM59&lt;&gt;"",Company_PC_inputs!BM59,""))</f>
        <v/>
      </c>
      <c r="BN59" s="567" t="str">
        <f>IF(Ofwat_PC_Interventions!BN59&lt;&gt;"",Ofwat_PC_Interventions!BN59,IF(Company_PC_inputs!BN59&lt;&gt;"",Company_PC_inputs!BN59,""))</f>
        <v/>
      </c>
      <c r="BO59" s="567" t="str">
        <f>IF(Ofwat_PC_Interventions!BO59&lt;&gt;"",Ofwat_PC_Interventions!BO59,IF(Company_PC_inputs!BO59&lt;&gt;"",Company_PC_inputs!BO59,""))</f>
        <v/>
      </c>
      <c r="BP59" s="567" t="str">
        <f>IF(Ofwat_PC_Interventions!BP59&lt;&gt;"",Ofwat_PC_Interventions!BP59,IF(Company_PC_inputs!BP59&lt;&gt;"",Company_PC_inputs!BP59,""))</f>
        <v/>
      </c>
      <c r="BQ59" s="567" t="str">
        <f>IF(Ofwat_PC_Interventions!BQ59&lt;&gt;"",Ofwat_PC_Interventions!BQ59,IF(Company_PC_inputs!BQ59&lt;&gt;"",Company_PC_inputs!BQ59,""))</f>
        <v/>
      </c>
      <c r="BR59" s="567" t="str">
        <f>IF(Ofwat_PC_Interventions!BR59&lt;&gt;"",Ofwat_PC_Interventions!BR59,IF(Company_PC_inputs!BR59&lt;&gt;"",Company_PC_inputs!BR59,""))</f>
        <v/>
      </c>
      <c r="BS59" s="567" t="str">
        <f>IF(Ofwat_PC_Interventions!BS59&lt;&gt;"",Ofwat_PC_Interventions!BS59,IF(Company_PC_inputs!BS59&lt;&gt;"",Company_PC_inputs!BS59,""))</f>
        <v/>
      </c>
    </row>
    <row r="60" spans="1:71" s="201" customFormat="1" ht="13.8">
      <c r="A60" s="444"/>
      <c r="B60" s="444"/>
      <c r="C60" s="444"/>
      <c r="D60" s="444"/>
      <c r="E60" s="444" t="s">
        <v>1100</v>
      </c>
      <c r="F60" s="444"/>
      <c r="G60" s="444" t="str">
        <f>"£m/unit ("&amp;InpCompany!$F$10&amp;" prices)"</f>
        <v>£m/unit (2017-18 prices)</v>
      </c>
      <c r="H60" s="444"/>
      <c r="I60" s="444"/>
      <c r="J60" s="567" t="str">
        <f>IF(Ofwat_PC_Interventions!J60&lt;&gt;"",Ofwat_PC_Interventions!J60,IF(Company_PC_inputs!J60&lt;&gt;"",Company_PC_inputs!J60,""))</f>
        <v/>
      </c>
      <c r="K60" s="567" t="str">
        <f>IF(Ofwat_PC_Interventions!K60&lt;&gt;"",Ofwat_PC_Interventions!K60,IF(Company_PC_inputs!K60&lt;&gt;"",Company_PC_inputs!K60,""))</f>
        <v/>
      </c>
      <c r="L60" s="567" t="str">
        <f>IF(Ofwat_PC_Interventions!L60&lt;&gt;"",Ofwat_PC_Interventions!L60,IF(Company_PC_inputs!L60&lt;&gt;"",Company_PC_inputs!L60,""))</f>
        <v/>
      </c>
      <c r="M60" s="567" t="str">
        <f>IF(Ofwat_PC_Interventions!M60&lt;&gt;"",Ofwat_PC_Interventions!M60,IF(Company_PC_inputs!M60&lt;&gt;"",Company_PC_inputs!M60,""))</f>
        <v/>
      </c>
      <c r="N60" s="567" t="str">
        <f>IF(Ofwat_PC_Interventions!N60&lt;&gt;"",Ofwat_PC_Interventions!N60,IF(Company_PC_inputs!N60&lt;&gt;"",Company_PC_inputs!N60,""))</f>
        <v/>
      </c>
      <c r="O60" s="567" t="str">
        <f>IF(Ofwat_PC_Interventions!O60&lt;&gt;"",Ofwat_PC_Interventions!O60,IF(Company_PC_inputs!O60&lt;&gt;"",Company_PC_inputs!O60,""))</f>
        <v/>
      </c>
      <c r="P60" s="567" t="str">
        <f>IF(Ofwat_PC_Interventions!P60&lt;&gt;"",Ofwat_PC_Interventions!P60,IF(Company_PC_inputs!P60&lt;&gt;"",Company_PC_inputs!P60,""))</f>
        <v/>
      </c>
      <c r="Q60" s="568" t="str">
        <f>IF(Ofwat_PC_Interventions!Q60&lt;&gt;"",Ofwat_PC_Interventions!Q60,IF(Company_PC_inputs!Q60&lt;&gt;"",Company_PC_inputs!Q60,""))</f>
        <v/>
      </c>
      <c r="R60" s="567" t="str">
        <f>IF(Ofwat_PC_Interventions!R60&lt;&gt;"",Ofwat_PC_Interventions!R60,IF(Company_PC_inputs!R60&lt;&gt;"",Company_PC_inputs!R60,""))</f>
        <v/>
      </c>
      <c r="S60" s="567" t="str">
        <f>IF(Ofwat_PC_Interventions!S60&lt;&gt;"",Ofwat_PC_Interventions!S60,IF(Company_PC_inputs!S60&lt;&gt;"",Company_PC_inputs!S60,""))</f>
        <v/>
      </c>
      <c r="T60" s="567" t="str">
        <f>IF(Ofwat_PC_Interventions!T60&lt;&gt;"",Ofwat_PC_Interventions!T60,IF(Company_PC_inputs!T60&lt;&gt;"",Company_PC_inputs!T60,""))</f>
        <v/>
      </c>
      <c r="U60" s="567" t="str">
        <f>IF(Ofwat_PC_Interventions!U60&lt;&gt;"",Ofwat_PC_Interventions!U60,IF(Company_PC_inputs!U60&lt;&gt;"",Company_PC_inputs!U60,""))</f>
        <v/>
      </c>
      <c r="V60" s="567" t="str">
        <f>IF(Ofwat_PC_Interventions!V60&lt;&gt;"",Ofwat_PC_Interventions!V60,IF(Company_PC_inputs!V60&lt;&gt;"",Company_PC_inputs!V60,""))</f>
        <v/>
      </c>
      <c r="W60" s="567" t="str">
        <f>IF(Ofwat_PC_Interventions!W60&lt;&gt;"",Ofwat_PC_Interventions!W60,IF(Company_PC_inputs!W60&lt;&gt;"",Company_PC_inputs!W60,""))</f>
        <v/>
      </c>
      <c r="X60" s="567" t="str">
        <f>IF(Ofwat_PC_Interventions!X60&lt;&gt;"",Ofwat_PC_Interventions!X60,IF(Company_PC_inputs!X60&lt;&gt;"",Company_PC_inputs!X60,""))</f>
        <v/>
      </c>
      <c r="Y60" s="567" t="str">
        <f>IF(Ofwat_PC_Interventions!Y60&lt;&gt;"",Ofwat_PC_Interventions!Y60,IF(Company_PC_inputs!Y60&lt;&gt;"",Company_PC_inputs!Y60,""))</f>
        <v/>
      </c>
      <c r="Z60" s="567" t="str">
        <f>IF(Ofwat_PC_Interventions!Z60&lt;&gt;"",Ofwat_PC_Interventions!Z60,IF(Company_PC_inputs!Z60&lt;&gt;"",Company_PC_inputs!Z60,""))</f>
        <v/>
      </c>
      <c r="AA60" s="567" t="str">
        <f>IF(Ofwat_PC_Interventions!AA60&lt;&gt;"",Ofwat_PC_Interventions!AA60,IF(Company_PC_inputs!AA60&lt;&gt;"",Company_PC_inputs!AA60,""))</f>
        <v/>
      </c>
      <c r="AB60" s="567" t="str">
        <f>IF(Ofwat_PC_Interventions!AB60&lt;&gt;"",Ofwat_PC_Interventions!AB60,IF(Company_PC_inputs!AB60&lt;&gt;"",Company_PC_inputs!AB60,""))</f>
        <v/>
      </c>
      <c r="AC60" s="567" t="str">
        <f>IF(Ofwat_PC_Interventions!AC60&lt;&gt;"",Ofwat_PC_Interventions!AC60,IF(Company_PC_inputs!AC60&lt;&gt;"",Company_PC_inputs!AC60,""))</f>
        <v/>
      </c>
      <c r="AD60" s="567" t="str">
        <f>IF(Ofwat_PC_Interventions!AD60&lt;&gt;"",Ofwat_PC_Interventions!AD60,IF(Company_PC_inputs!AD60&lt;&gt;"",Company_PC_inputs!AD60,""))</f>
        <v/>
      </c>
      <c r="AE60" s="567" t="str">
        <f>IF(Ofwat_PC_Interventions!AE60&lt;&gt;"",Ofwat_PC_Interventions!AE60,IF(Company_PC_inputs!AE60&lt;&gt;"",Company_PC_inputs!AE60,""))</f>
        <v/>
      </c>
      <c r="AF60" s="567" t="str">
        <f>IF(Ofwat_PC_Interventions!AF60&lt;&gt;"",Ofwat_PC_Interventions!AF60,IF(Company_PC_inputs!AF60&lt;&gt;"",Company_PC_inputs!AF60,""))</f>
        <v/>
      </c>
      <c r="AG60" s="567" t="str">
        <f>IF(Ofwat_PC_Interventions!AG60&lt;&gt;"",Ofwat_PC_Interventions!AG60,IF(Company_PC_inputs!AG60&lt;&gt;"",Company_PC_inputs!AG60,""))</f>
        <v/>
      </c>
      <c r="AH60" s="567" t="str">
        <f>IF(Ofwat_PC_Interventions!AH60&lt;&gt;"",Ofwat_PC_Interventions!AH60,IF(Company_PC_inputs!AH60&lt;&gt;"",Company_PC_inputs!AH60,""))</f>
        <v/>
      </c>
      <c r="AI60" s="567" t="str">
        <f>IF(Ofwat_PC_Interventions!AI60&lt;&gt;"",Ofwat_PC_Interventions!AI60,IF(Company_PC_inputs!AI60&lt;&gt;"",Company_PC_inputs!AI60,""))</f>
        <v/>
      </c>
      <c r="AJ60" s="567" t="str">
        <f>IF(Ofwat_PC_Interventions!AJ60&lt;&gt;"",Ofwat_PC_Interventions!AJ60,IF(Company_PC_inputs!AJ60&lt;&gt;"",Company_PC_inputs!AJ60,""))</f>
        <v/>
      </c>
      <c r="AK60" s="568" t="str">
        <f>IF(Ofwat_PC_Interventions!AK60&lt;&gt;"",Ofwat_PC_Interventions!AK60,IF(Company_PC_inputs!AK60&lt;&gt;"",Company_PC_inputs!AK60,""))</f>
        <v/>
      </c>
      <c r="AL60" s="567" t="str">
        <f>IF(Ofwat_PC_Interventions!AL60&lt;&gt;"",Ofwat_PC_Interventions!AL60,IF(Company_PC_inputs!AL60&lt;&gt;"",Company_PC_inputs!AL60,""))</f>
        <v/>
      </c>
      <c r="AM60" s="567" t="str">
        <f>IF(Ofwat_PC_Interventions!AM60&lt;&gt;"",Ofwat_PC_Interventions!AM60,IF(Company_PC_inputs!AM60&lt;&gt;"",Company_PC_inputs!AM60,""))</f>
        <v/>
      </c>
      <c r="AN60" s="567" t="str">
        <f>IF(Ofwat_PC_Interventions!AN60&lt;&gt;"",Ofwat_PC_Interventions!AN60,IF(Company_PC_inputs!AN60&lt;&gt;"",Company_PC_inputs!AN60,""))</f>
        <v/>
      </c>
      <c r="AO60" s="568" t="str">
        <f>IF(Ofwat_PC_Interventions!AO60&lt;&gt;"",Ofwat_PC_Interventions!AO60,IF(Company_PC_inputs!AO60&lt;&gt;"",Company_PC_inputs!AO60,""))</f>
        <v/>
      </c>
      <c r="AP60" s="567" t="str">
        <f>IF(Ofwat_PC_Interventions!AP60&lt;&gt;"",Ofwat_PC_Interventions!AP60,IF(Company_PC_inputs!AP60&lt;&gt;"",Company_PC_inputs!AP60,""))</f>
        <v/>
      </c>
      <c r="AQ60" s="567" t="str">
        <f>IF(Ofwat_PC_Interventions!AQ60&lt;&gt;"",Ofwat_PC_Interventions!AQ60,IF(Company_PC_inputs!AQ60&lt;&gt;"",Company_PC_inputs!AQ60,""))</f>
        <v/>
      </c>
      <c r="AR60" s="567" t="str">
        <f>IF(Ofwat_PC_Interventions!AR60&lt;&gt;"",Ofwat_PC_Interventions!AR60,IF(Company_PC_inputs!AR60&lt;&gt;"",Company_PC_inputs!AR60,""))</f>
        <v/>
      </c>
      <c r="AS60" s="567" t="str">
        <f>IF(Ofwat_PC_Interventions!AS60&lt;&gt;"",Ofwat_PC_Interventions!AS60,IF(Company_PC_inputs!AS60&lt;&gt;"",Company_PC_inputs!AS60,""))</f>
        <v/>
      </c>
      <c r="AT60" s="567" t="str">
        <f>IF(Ofwat_PC_Interventions!AT60&lt;&gt;"",Ofwat_PC_Interventions!AT60,IF(Company_PC_inputs!AT60&lt;&gt;"",Company_PC_inputs!AT60,""))</f>
        <v/>
      </c>
      <c r="AU60" s="567" t="str">
        <f>IF(Ofwat_PC_Interventions!AU60&lt;&gt;"",Ofwat_PC_Interventions!AU60,IF(Company_PC_inputs!AU60&lt;&gt;"",Company_PC_inputs!AU60,""))</f>
        <v/>
      </c>
      <c r="AV60" s="567" t="str">
        <f>IF(Ofwat_PC_Interventions!AV60&lt;&gt;"",Ofwat_PC_Interventions!AV60,IF(Company_PC_inputs!AV60&lt;&gt;"",Company_PC_inputs!AV60,""))</f>
        <v/>
      </c>
      <c r="AW60" s="567" t="str">
        <f>IF(Ofwat_PC_Interventions!AW60&lt;&gt;"",Ofwat_PC_Interventions!AW60,IF(Company_PC_inputs!AW60&lt;&gt;"",Company_PC_inputs!AW60,""))</f>
        <v/>
      </c>
      <c r="AX60" s="567" t="str">
        <f>IF(Ofwat_PC_Interventions!AX60&lt;&gt;"",Ofwat_PC_Interventions!AX60,IF(Company_PC_inputs!AX60&lt;&gt;"",Company_PC_inputs!AX60,""))</f>
        <v/>
      </c>
      <c r="AY60" s="567" t="str">
        <f>IF(Ofwat_PC_Interventions!AY60&lt;&gt;"",Ofwat_PC_Interventions!AY60,IF(Company_PC_inputs!AY60&lt;&gt;"",Company_PC_inputs!AY60,""))</f>
        <v/>
      </c>
      <c r="AZ60" s="567" t="str">
        <f>IF(Ofwat_PC_Interventions!AZ60&lt;&gt;"",Ofwat_PC_Interventions!AZ60,IF(Company_PC_inputs!AZ60&lt;&gt;"",Company_PC_inputs!AZ60,""))</f>
        <v/>
      </c>
      <c r="BA60" s="567" t="str">
        <f>IF(Ofwat_PC_Interventions!BA60&lt;&gt;"",Ofwat_PC_Interventions!BA60,IF(Company_PC_inputs!BA60&lt;&gt;"",Company_PC_inputs!BA60,""))</f>
        <v/>
      </c>
      <c r="BB60" s="567" t="str">
        <f>IF(Ofwat_PC_Interventions!BB60&lt;&gt;"",Ofwat_PC_Interventions!BB60,IF(Company_PC_inputs!BB60&lt;&gt;"",Company_PC_inputs!BB60,""))</f>
        <v/>
      </c>
      <c r="BC60" s="568" t="str">
        <f>IF(Ofwat_PC_Interventions!BC60&lt;&gt;"",Ofwat_PC_Interventions!BC60,IF(Company_PC_inputs!BC60&lt;&gt;"",Company_PC_inputs!BC60,""))</f>
        <v/>
      </c>
      <c r="BD60" s="567" t="str">
        <f>IF(Ofwat_PC_Interventions!BD60&lt;&gt;"",Ofwat_PC_Interventions!BD60,IF(Company_PC_inputs!BD60&lt;&gt;"",Company_PC_inputs!BD60,""))</f>
        <v/>
      </c>
      <c r="BE60" s="567" t="str">
        <f>IF(Ofwat_PC_Interventions!BE60&lt;&gt;"",Ofwat_PC_Interventions!BE60,IF(Company_PC_inputs!BE60&lt;&gt;"",Company_PC_inputs!BE60,""))</f>
        <v/>
      </c>
      <c r="BF60" s="567" t="str">
        <f>IF(Ofwat_PC_Interventions!BF60&lt;&gt;"",Ofwat_PC_Interventions!BF60,IF(Company_PC_inputs!BF60&lt;&gt;"",Company_PC_inputs!BF60,""))</f>
        <v/>
      </c>
      <c r="BG60" s="567" t="str">
        <f>IF(Ofwat_PC_Interventions!BG60&lt;&gt;"",Ofwat_PC_Interventions!BG60,IF(Company_PC_inputs!BG60&lt;&gt;"",Company_PC_inputs!BG60,""))</f>
        <v/>
      </c>
      <c r="BH60" s="567" t="str">
        <f>IF(Ofwat_PC_Interventions!BH60&lt;&gt;"",Ofwat_PC_Interventions!BH60,IF(Company_PC_inputs!BH60&lt;&gt;"",Company_PC_inputs!BH60,""))</f>
        <v/>
      </c>
      <c r="BI60" s="567" t="str">
        <f>IF(Ofwat_PC_Interventions!BI60&lt;&gt;"",Ofwat_PC_Interventions!BI60,IF(Company_PC_inputs!BI60&lt;&gt;"",Company_PC_inputs!BI60,""))</f>
        <v/>
      </c>
      <c r="BJ60" s="567" t="str">
        <f>IF(Ofwat_PC_Interventions!BJ60&lt;&gt;"",Ofwat_PC_Interventions!BJ60,IF(Company_PC_inputs!BJ60&lt;&gt;"",Company_PC_inputs!BJ60,""))</f>
        <v/>
      </c>
      <c r="BK60" s="567" t="str">
        <f>IF(Ofwat_PC_Interventions!BK60&lt;&gt;"",Ofwat_PC_Interventions!BK60,IF(Company_PC_inputs!BK60&lt;&gt;"",Company_PC_inputs!BK60,""))</f>
        <v/>
      </c>
      <c r="BL60" s="567" t="str">
        <f>IF(Ofwat_PC_Interventions!BL60&lt;&gt;"",Ofwat_PC_Interventions!BL60,IF(Company_PC_inputs!BL60&lt;&gt;"",Company_PC_inputs!BL60,""))</f>
        <v/>
      </c>
      <c r="BM60" s="567" t="str">
        <f>IF(Ofwat_PC_Interventions!BM60&lt;&gt;"",Ofwat_PC_Interventions!BM60,IF(Company_PC_inputs!BM60&lt;&gt;"",Company_PC_inputs!BM60,""))</f>
        <v/>
      </c>
      <c r="BN60" s="567" t="str">
        <f>IF(Ofwat_PC_Interventions!BN60&lt;&gt;"",Ofwat_PC_Interventions!BN60,IF(Company_PC_inputs!BN60&lt;&gt;"",Company_PC_inputs!BN60,""))</f>
        <v/>
      </c>
      <c r="BO60" s="567" t="str">
        <f>IF(Ofwat_PC_Interventions!BO60&lt;&gt;"",Ofwat_PC_Interventions!BO60,IF(Company_PC_inputs!BO60&lt;&gt;"",Company_PC_inputs!BO60,""))</f>
        <v/>
      </c>
      <c r="BP60" s="567" t="str">
        <f>IF(Ofwat_PC_Interventions!BP60&lt;&gt;"",Ofwat_PC_Interventions!BP60,IF(Company_PC_inputs!BP60&lt;&gt;"",Company_PC_inputs!BP60,""))</f>
        <v/>
      </c>
      <c r="BQ60" s="567" t="str">
        <f>IF(Ofwat_PC_Interventions!BQ60&lt;&gt;"",Ofwat_PC_Interventions!BQ60,IF(Company_PC_inputs!BQ60&lt;&gt;"",Company_PC_inputs!BQ60,""))</f>
        <v/>
      </c>
      <c r="BR60" s="567" t="str">
        <f>IF(Ofwat_PC_Interventions!BR60&lt;&gt;"",Ofwat_PC_Interventions!BR60,IF(Company_PC_inputs!BR60&lt;&gt;"",Company_PC_inputs!BR60,""))</f>
        <v/>
      </c>
      <c r="BS60" s="567" t="str">
        <f>IF(Ofwat_PC_Interventions!BS60&lt;&gt;"",Ofwat_PC_Interventions!BS60,IF(Company_PC_inputs!BS60&lt;&gt;"",Company_PC_inputs!BS60,""))</f>
        <v/>
      </c>
    </row>
    <row r="61" spans="1:71" s="201" customFormat="1" ht="13.8">
      <c r="A61" s="444"/>
      <c r="B61" s="444"/>
      <c r="C61" s="444"/>
      <c r="D61" s="444"/>
      <c r="E61" s="444"/>
      <c r="F61" s="444"/>
      <c r="G61" s="444"/>
      <c r="H61" s="444"/>
      <c r="I61" s="444"/>
      <c r="J61" s="514" t="str">
        <f>IF(Ofwat_PC_Interventions!J61&lt;&gt;"",Ofwat_PC_Interventions!J61,IF(Company_PC_inputs!J61&lt;&gt;"",Company_PC_inputs!J61,""))</f>
        <v/>
      </c>
      <c r="K61" s="514" t="str">
        <f>IF(Ofwat_PC_Interventions!K61&lt;&gt;"",Ofwat_PC_Interventions!K61,IF(Company_PC_inputs!K61&lt;&gt;"",Company_PC_inputs!K61,""))</f>
        <v/>
      </c>
      <c r="L61" s="514" t="str">
        <f>IF(Ofwat_PC_Interventions!L61&lt;&gt;"",Ofwat_PC_Interventions!L61,IF(Company_PC_inputs!L61&lt;&gt;"",Company_PC_inputs!L61,""))</f>
        <v/>
      </c>
      <c r="M61" s="514" t="str">
        <f>IF(Ofwat_PC_Interventions!M61&lt;&gt;"",Ofwat_PC_Interventions!M61,IF(Company_PC_inputs!M61&lt;&gt;"",Company_PC_inputs!M61,""))</f>
        <v/>
      </c>
      <c r="N61" s="514" t="str">
        <f>IF(Ofwat_PC_Interventions!N61&lt;&gt;"",Ofwat_PC_Interventions!N61,IF(Company_PC_inputs!N61&lt;&gt;"",Company_PC_inputs!N61,""))</f>
        <v/>
      </c>
      <c r="O61" s="514" t="str">
        <f>IF(Ofwat_PC_Interventions!O61&lt;&gt;"",Ofwat_PC_Interventions!O61,IF(Company_PC_inputs!O61&lt;&gt;"",Company_PC_inputs!O61,""))</f>
        <v/>
      </c>
      <c r="P61" s="514" t="str">
        <f>IF(Ofwat_PC_Interventions!P61&lt;&gt;"",Ofwat_PC_Interventions!P61,IF(Company_PC_inputs!P61&lt;&gt;"",Company_PC_inputs!P61,""))</f>
        <v/>
      </c>
      <c r="Q61" s="515" t="str">
        <f>IF(Ofwat_PC_Interventions!Q61&lt;&gt;"",Ofwat_PC_Interventions!Q61,IF(Company_PC_inputs!Q61&lt;&gt;"",Company_PC_inputs!Q61,""))</f>
        <v/>
      </c>
      <c r="R61" s="514" t="str">
        <f>IF(Ofwat_PC_Interventions!R61&lt;&gt;"",Ofwat_PC_Interventions!R61,IF(Company_PC_inputs!R61&lt;&gt;"",Company_PC_inputs!R61,""))</f>
        <v/>
      </c>
      <c r="S61" s="514" t="str">
        <f>IF(Ofwat_PC_Interventions!S61&lt;&gt;"",Ofwat_PC_Interventions!S61,IF(Company_PC_inputs!S61&lt;&gt;"",Company_PC_inputs!S61,""))</f>
        <v/>
      </c>
      <c r="T61" s="514" t="str">
        <f>IF(Ofwat_PC_Interventions!T61&lt;&gt;"",Ofwat_PC_Interventions!T61,IF(Company_PC_inputs!T61&lt;&gt;"",Company_PC_inputs!T61,""))</f>
        <v/>
      </c>
      <c r="U61" s="514" t="str">
        <f>IF(Ofwat_PC_Interventions!U61&lt;&gt;"",Ofwat_PC_Interventions!U61,IF(Company_PC_inputs!U61&lt;&gt;"",Company_PC_inputs!U61,""))</f>
        <v/>
      </c>
      <c r="V61" s="514" t="str">
        <f>IF(Ofwat_PC_Interventions!V61&lt;&gt;"",Ofwat_PC_Interventions!V61,IF(Company_PC_inputs!V61&lt;&gt;"",Company_PC_inputs!V61,""))</f>
        <v/>
      </c>
      <c r="W61" s="514" t="str">
        <f>IF(Ofwat_PC_Interventions!W61&lt;&gt;"",Ofwat_PC_Interventions!W61,IF(Company_PC_inputs!W61&lt;&gt;"",Company_PC_inputs!W61,""))</f>
        <v/>
      </c>
      <c r="X61" s="514" t="str">
        <f>IF(Ofwat_PC_Interventions!X61&lt;&gt;"",Ofwat_PC_Interventions!X61,IF(Company_PC_inputs!X61&lt;&gt;"",Company_PC_inputs!X61,""))</f>
        <v/>
      </c>
      <c r="Y61" s="514" t="str">
        <f>IF(Ofwat_PC_Interventions!Y61&lt;&gt;"",Ofwat_PC_Interventions!Y61,IF(Company_PC_inputs!Y61&lt;&gt;"",Company_PC_inputs!Y61,""))</f>
        <v/>
      </c>
      <c r="Z61" s="514" t="str">
        <f>IF(Ofwat_PC_Interventions!Z61&lt;&gt;"",Ofwat_PC_Interventions!Z61,IF(Company_PC_inputs!Z61&lt;&gt;"",Company_PC_inputs!Z61,""))</f>
        <v/>
      </c>
      <c r="AA61" s="514" t="str">
        <f>IF(Ofwat_PC_Interventions!AA61&lt;&gt;"",Ofwat_PC_Interventions!AA61,IF(Company_PC_inputs!AA61&lt;&gt;"",Company_PC_inputs!AA61,""))</f>
        <v/>
      </c>
      <c r="AB61" s="514" t="str">
        <f>IF(Ofwat_PC_Interventions!AB61&lt;&gt;"",Ofwat_PC_Interventions!AB61,IF(Company_PC_inputs!AB61&lt;&gt;"",Company_PC_inputs!AB61,""))</f>
        <v/>
      </c>
      <c r="AC61" s="514" t="str">
        <f>IF(Ofwat_PC_Interventions!AC61&lt;&gt;"",Ofwat_PC_Interventions!AC61,IF(Company_PC_inputs!AC61&lt;&gt;"",Company_PC_inputs!AC61,""))</f>
        <v/>
      </c>
      <c r="AD61" s="514" t="str">
        <f>IF(Ofwat_PC_Interventions!AD61&lt;&gt;"",Ofwat_PC_Interventions!AD61,IF(Company_PC_inputs!AD61&lt;&gt;"",Company_PC_inputs!AD61,""))</f>
        <v/>
      </c>
      <c r="AE61" s="514" t="str">
        <f>IF(Ofwat_PC_Interventions!AE61&lt;&gt;"",Ofwat_PC_Interventions!AE61,IF(Company_PC_inputs!AE61&lt;&gt;"",Company_PC_inputs!AE61,""))</f>
        <v/>
      </c>
      <c r="AF61" s="514" t="str">
        <f>IF(Ofwat_PC_Interventions!AF61&lt;&gt;"",Ofwat_PC_Interventions!AF61,IF(Company_PC_inputs!AF61&lt;&gt;"",Company_PC_inputs!AF61,""))</f>
        <v/>
      </c>
      <c r="AG61" s="514" t="str">
        <f>IF(Ofwat_PC_Interventions!AG61&lt;&gt;"",Ofwat_PC_Interventions!AG61,IF(Company_PC_inputs!AG61&lt;&gt;"",Company_PC_inputs!AG61,""))</f>
        <v/>
      </c>
      <c r="AH61" s="514" t="str">
        <f>IF(Ofwat_PC_Interventions!AH61&lt;&gt;"",Ofwat_PC_Interventions!AH61,IF(Company_PC_inputs!AH61&lt;&gt;"",Company_PC_inputs!AH61,""))</f>
        <v/>
      </c>
      <c r="AI61" s="514" t="str">
        <f>IF(Ofwat_PC_Interventions!AI61&lt;&gt;"",Ofwat_PC_Interventions!AI61,IF(Company_PC_inputs!AI61&lt;&gt;"",Company_PC_inputs!AI61,""))</f>
        <v/>
      </c>
      <c r="AJ61" s="514" t="str">
        <f>IF(Ofwat_PC_Interventions!AJ61&lt;&gt;"",Ofwat_PC_Interventions!AJ61,IF(Company_PC_inputs!AJ61&lt;&gt;"",Company_PC_inputs!AJ61,""))</f>
        <v/>
      </c>
      <c r="AK61" s="515" t="str">
        <f>IF(Ofwat_PC_Interventions!AK61&lt;&gt;"",Ofwat_PC_Interventions!AK61,IF(Company_PC_inputs!AK61&lt;&gt;"",Company_PC_inputs!AK61,""))</f>
        <v/>
      </c>
      <c r="AL61" s="514" t="str">
        <f>IF(Ofwat_PC_Interventions!AL61&lt;&gt;"",Ofwat_PC_Interventions!AL61,IF(Company_PC_inputs!AL61&lt;&gt;"",Company_PC_inputs!AL61,""))</f>
        <v/>
      </c>
      <c r="AM61" s="514" t="str">
        <f>IF(Ofwat_PC_Interventions!AM61&lt;&gt;"",Ofwat_PC_Interventions!AM61,IF(Company_PC_inputs!AM61&lt;&gt;"",Company_PC_inputs!AM61,""))</f>
        <v/>
      </c>
      <c r="AN61" s="514" t="str">
        <f>IF(Ofwat_PC_Interventions!AN61&lt;&gt;"",Ofwat_PC_Interventions!AN61,IF(Company_PC_inputs!AN61&lt;&gt;"",Company_PC_inputs!AN61,""))</f>
        <v/>
      </c>
      <c r="AO61" s="515" t="str">
        <f>IF(Ofwat_PC_Interventions!AO61&lt;&gt;"",Ofwat_PC_Interventions!AO61,IF(Company_PC_inputs!AO61&lt;&gt;"",Company_PC_inputs!AO61,""))</f>
        <v/>
      </c>
      <c r="AP61" s="514" t="str">
        <f>IF(Ofwat_PC_Interventions!AP61&lt;&gt;"",Ofwat_PC_Interventions!AP61,IF(Company_PC_inputs!AP61&lt;&gt;"",Company_PC_inputs!AP61,""))</f>
        <v/>
      </c>
      <c r="AQ61" s="514" t="str">
        <f>IF(Ofwat_PC_Interventions!AQ61&lt;&gt;"",Ofwat_PC_Interventions!AQ61,IF(Company_PC_inputs!AQ61&lt;&gt;"",Company_PC_inputs!AQ61,""))</f>
        <v/>
      </c>
      <c r="AR61" s="514" t="str">
        <f>IF(Ofwat_PC_Interventions!AR61&lt;&gt;"",Ofwat_PC_Interventions!AR61,IF(Company_PC_inputs!AR61&lt;&gt;"",Company_PC_inputs!AR61,""))</f>
        <v/>
      </c>
      <c r="AS61" s="514" t="str">
        <f>IF(Ofwat_PC_Interventions!AS61&lt;&gt;"",Ofwat_PC_Interventions!AS61,IF(Company_PC_inputs!AS61&lt;&gt;"",Company_PC_inputs!AS61,""))</f>
        <v/>
      </c>
      <c r="AT61" s="514" t="str">
        <f>IF(Ofwat_PC_Interventions!AT61&lt;&gt;"",Ofwat_PC_Interventions!AT61,IF(Company_PC_inputs!AT61&lt;&gt;"",Company_PC_inputs!AT61,""))</f>
        <v/>
      </c>
      <c r="AU61" s="514" t="str">
        <f>IF(Ofwat_PC_Interventions!AU61&lt;&gt;"",Ofwat_PC_Interventions!AU61,IF(Company_PC_inputs!AU61&lt;&gt;"",Company_PC_inputs!AU61,""))</f>
        <v/>
      </c>
      <c r="AV61" s="514" t="str">
        <f>IF(Ofwat_PC_Interventions!AV61&lt;&gt;"",Ofwat_PC_Interventions!AV61,IF(Company_PC_inputs!AV61&lt;&gt;"",Company_PC_inputs!AV61,""))</f>
        <v/>
      </c>
      <c r="AW61" s="514" t="str">
        <f>IF(Ofwat_PC_Interventions!AW61&lt;&gt;"",Ofwat_PC_Interventions!AW61,IF(Company_PC_inputs!AW61&lt;&gt;"",Company_PC_inputs!AW61,""))</f>
        <v/>
      </c>
      <c r="AX61" s="514" t="str">
        <f>IF(Ofwat_PC_Interventions!AX61&lt;&gt;"",Ofwat_PC_Interventions!AX61,IF(Company_PC_inputs!AX61&lt;&gt;"",Company_PC_inputs!AX61,""))</f>
        <v/>
      </c>
      <c r="AY61" s="514" t="str">
        <f>IF(Ofwat_PC_Interventions!AY61&lt;&gt;"",Ofwat_PC_Interventions!AY61,IF(Company_PC_inputs!AY61&lt;&gt;"",Company_PC_inputs!AY61,""))</f>
        <v/>
      </c>
      <c r="AZ61" s="514" t="str">
        <f>IF(Ofwat_PC_Interventions!AZ61&lt;&gt;"",Ofwat_PC_Interventions!AZ61,IF(Company_PC_inputs!AZ61&lt;&gt;"",Company_PC_inputs!AZ61,""))</f>
        <v/>
      </c>
      <c r="BA61" s="514" t="str">
        <f>IF(Ofwat_PC_Interventions!BA61&lt;&gt;"",Ofwat_PC_Interventions!BA61,IF(Company_PC_inputs!BA61&lt;&gt;"",Company_PC_inputs!BA61,""))</f>
        <v/>
      </c>
      <c r="BB61" s="514" t="str">
        <f>IF(Ofwat_PC_Interventions!BB61&lt;&gt;"",Ofwat_PC_Interventions!BB61,IF(Company_PC_inputs!BB61&lt;&gt;"",Company_PC_inputs!BB61,""))</f>
        <v/>
      </c>
      <c r="BC61" s="515" t="str">
        <f>IF(Ofwat_PC_Interventions!BC61&lt;&gt;"",Ofwat_PC_Interventions!BC61,IF(Company_PC_inputs!BC61&lt;&gt;"",Company_PC_inputs!BC61,""))</f>
        <v/>
      </c>
      <c r="BD61" s="514" t="str">
        <f>IF(Ofwat_PC_Interventions!BD61&lt;&gt;"",Ofwat_PC_Interventions!BD61,IF(Company_PC_inputs!BD61&lt;&gt;"",Company_PC_inputs!BD61,""))</f>
        <v/>
      </c>
      <c r="BE61" s="514" t="str">
        <f>IF(Ofwat_PC_Interventions!BE61&lt;&gt;"",Ofwat_PC_Interventions!BE61,IF(Company_PC_inputs!BE61&lt;&gt;"",Company_PC_inputs!BE61,""))</f>
        <v/>
      </c>
      <c r="BF61" s="514" t="str">
        <f>IF(Ofwat_PC_Interventions!BF61&lt;&gt;"",Ofwat_PC_Interventions!BF61,IF(Company_PC_inputs!BF61&lt;&gt;"",Company_PC_inputs!BF61,""))</f>
        <v/>
      </c>
      <c r="BG61" s="514" t="str">
        <f>IF(Ofwat_PC_Interventions!BG61&lt;&gt;"",Ofwat_PC_Interventions!BG61,IF(Company_PC_inputs!BG61&lt;&gt;"",Company_PC_inputs!BG61,""))</f>
        <v/>
      </c>
      <c r="BH61" s="514" t="str">
        <f>IF(Ofwat_PC_Interventions!BH61&lt;&gt;"",Ofwat_PC_Interventions!BH61,IF(Company_PC_inputs!BH61&lt;&gt;"",Company_PC_inputs!BH61,""))</f>
        <v/>
      </c>
      <c r="BI61" s="514" t="str">
        <f>IF(Ofwat_PC_Interventions!BI61&lt;&gt;"",Ofwat_PC_Interventions!BI61,IF(Company_PC_inputs!BI61&lt;&gt;"",Company_PC_inputs!BI61,""))</f>
        <v/>
      </c>
      <c r="BJ61" s="514" t="str">
        <f>IF(Ofwat_PC_Interventions!BJ61&lt;&gt;"",Ofwat_PC_Interventions!BJ61,IF(Company_PC_inputs!BJ61&lt;&gt;"",Company_PC_inputs!BJ61,""))</f>
        <v/>
      </c>
      <c r="BK61" s="514" t="str">
        <f>IF(Ofwat_PC_Interventions!BK61&lt;&gt;"",Ofwat_PC_Interventions!BK61,IF(Company_PC_inputs!BK61&lt;&gt;"",Company_PC_inputs!BK61,""))</f>
        <v/>
      </c>
      <c r="BL61" s="514" t="str">
        <f>IF(Ofwat_PC_Interventions!BL61&lt;&gt;"",Ofwat_PC_Interventions!BL61,IF(Company_PC_inputs!BL61&lt;&gt;"",Company_PC_inputs!BL61,""))</f>
        <v/>
      </c>
      <c r="BM61" s="514" t="str">
        <f>IF(Ofwat_PC_Interventions!BM61&lt;&gt;"",Ofwat_PC_Interventions!BM61,IF(Company_PC_inputs!BM61&lt;&gt;"",Company_PC_inputs!BM61,""))</f>
        <v/>
      </c>
      <c r="BN61" s="514" t="str">
        <f>IF(Ofwat_PC_Interventions!BN61&lt;&gt;"",Ofwat_PC_Interventions!BN61,IF(Company_PC_inputs!BN61&lt;&gt;"",Company_PC_inputs!BN61,""))</f>
        <v/>
      </c>
      <c r="BO61" s="514" t="str">
        <f>IF(Ofwat_PC_Interventions!BO61&lt;&gt;"",Ofwat_PC_Interventions!BO61,IF(Company_PC_inputs!BO61&lt;&gt;"",Company_PC_inputs!BO61,""))</f>
        <v/>
      </c>
      <c r="BP61" s="514" t="str">
        <f>IF(Ofwat_PC_Interventions!BP61&lt;&gt;"",Ofwat_PC_Interventions!BP61,IF(Company_PC_inputs!BP61&lt;&gt;"",Company_PC_inputs!BP61,""))</f>
        <v/>
      </c>
      <c r="BQ61" s="514" t="str">
        <f>IF(Ofwat_PC_Interventions!BQ61&lt;&gt;"",Ofwat_PC_Interventions!BQ61,IF(Company_PC_inputs!BQ61&lt;&gt;"",Company_PC_inputs!BQ61,""))</f>
        <v/>
      </c>
      <c r="BR61" s="514" t="str">
        <f>IF(Ofwat_PC_Interventions!BR61&lt;&gt;"",Ofwat_PC_Interventions!BR61,IF(Company_PC_inputs!BR61&lt;&gt;"",Company_PC_inputs!BR61,""))</f>
        <v/>
      </c>
      <c r="BS61" s="514" t="str">
        <f>IF(Ofwat_PC_Interventions!BS61&lt;&gt;"",Ofwat_PC_Interventions!BS61,IF(Company_PC_inputs!BS61&lt;&gt;"",Company_PC_inputs!BS61,""))</f>
        <v/>
      </c>
    </row>
    <row r="62" spans="1:71" s="201" customFormat="1" ht="13.8">
      <c r="A62" s="444"/>
      <c r="B62" s="444"/>
      <c r="C62" s="444"/>
      <c r="D62" s="454" t="s">
        <v>1101</v>
      </c>
      <c r="E62" s="444"/>
      <c r="F62" s="444"/>
      <c r="G62" s="444"/>
      <c r="H62" s="444"/>
      <c r="I62" s="444"/>
      <c r="J62" s="514" t="str">
        <f>IF(Ofwat_PC_Interventions!J62&lt;&gt;"",Ofwat_PC_Interventions!J62,IF(Company_PC_inputs!J62&lt;&gt;"",Company_PC_inputs!J62,""))</f>
        <v/>
      </c>
      <c r="K62" s="514" t="str">
        <f>IF(Ofwat_PC_Interventions!K62&lt;&gt;"",Ofwat_PC_Interventions!K62,IF(Company_PC_inputs!K62&lt;&gt;"",Company_PC_inputs!K62,""))</f>
        <v/>
      </c>
      <c r="L62" s="514" t="str">
        <f>IF(Ofwat_PC_Interventions!L62&lt;&gt;"",Ofwat_PC_Interventions!L62,IF(Company_PC_inputs!L62&lt;&gt;"",Company_PC_inputs!L62,""))</f>
        <v/>
      </c>
      <c r="M62" s="514" t="str">
        <f>IF(Ofwat_PC_Interventions!M62&lt;&gt;"",Ofwat_PC_Interventions!M62,IF(Company_PC_inputs!M62&lt;&gt;"",Company_PC_inputs!M62,""))</f>
        <v/>
      </c>
      <c r="N62" s="514" t="str">
        <f>IF(Ofwat_PC_Interventions!N62&lt;&gt;"",Ofwat_PC_Interventions!N62,IF(Company_PC_inputs!N62&lt;&gt;"",Company_PC_inputs!N62,""))</f>
        <v/>
      </c>
      <c r="O62" s="514" t="str">
        <f>IF(Ofwat_PC_Interventions!O62&lt;&gt;"",Ofwat_PC_Interventions!O62,IF(Company_PC_inputs!O62&lt;&gt;"",Company_PC_inputs!O62,""))</f>
        <v/>
      </c>
      <c r="P62" s="514" t="str">
        <f>IF(Ofwat_PC_Interventions!P62&lt;&gt;"",Ofwat_PC_Interventions!P62,IF(Company_PC_inputs!P62&lt;&gt;"",Company_PC_inputs!P62,""))</f>
        <v/>
      </c>
      <c r="Q62" s="515" t="str">
        <f>IF(Ofwat_PC_Interventions!Q62&lt;&gt;"",Ofwat_PC_Interventions!Q62,IF(Company_PC_inputs!Q62&lt;&gt;"",Company_PC_inputs!Q62,""))</f>
        <v/>
      </c>
      <c r="R62" s="514" t="str">
        <f>IF(Ofwat_PC_Interventions!R62&lt;&gt;"",Ofwat_PC_Interventions!R62,IF(Company_PC_inputs!R62&lt;&gt;"",Company_PC_inputs!R62,""))</f>
        <v/>
      </c>
      <c r="S62" s="514" t="str">
        <f>IF(Ofwat_PC_Interventions!S62&lt;&gt;"",Ofwat_PC_Interventions!S62,IF(Company_PC_inputs!S62&lt;&gt;"",Company_PC_inputs!S62,""))</f>
        <v/>
      </c>
      <c r="T62" s="514" t="str">
        <f>IF(Ofwat_PC_Interventions!T62&lt;&gt;"",Ofwat_PC_Interventions!T62,IF(Company_PC_inputs!T62&lt;&gt;"",Company_PC_inputs!T62,""))</f>
        <v/>
      </c>
      <c r="U62" s="514" t="str">
        <f>IF(Ofwat_PC_Interventions!U62&lt;&gt;"",Ofwat_PC_Interventions!U62,IF(Company_PC_inputs!U62&lt;&gt;"",Company_PC_inputs!U62,""))</f>
        <v/>
      </c>
      <c r="V62" s="514" t="str">
        <f>IF(Ofwat_PC_Interventions!V62&lt;&gt;"",Ofwat_PC_Interventions!V62,IF(Company_PC_inputs!V62&lt;&gt;"",Company_PC_inputs!V62,""))</f>
        <v/>
      </c>
      <c r="W62" s="514" t="str">
        <f>IF(Ofwat_PC_Interventions!W62&lt;&gt;"",Ofwat_PC_Interventions!W62,IF(Company_PC_inputs!W62&lt;&gt;"",Company_PC_inputs!W62,""))</f>
        <v/>
      </c>
      <c r="X62" s="514" t="str">
        <f>IF(Ofwat_PC_Interventions!X62&lt;&gt;"",Ofwat_PC_Interventions!X62,IF(Company_PC_inputs!X62&lt;&gt;"",Company_PC_inputs!X62,""))</f>
        <v/>
      </c>
      <c r="Y62" s="514" t="str">
        <f>IF(Ofwat_PC_Interventions!Y62&lt;&gt;"",Ofwat_PC_Interventions!Y62,IF(Company_PC_inputs!Y62&lt;&gt;"",Company_PC_inputs!Y62,""))</f>
        <v/>
      </c>
      <c r="Z62" s="514" t="str">
        <f>IF(Ofwat_PC_Interventions!Z62&lt;&gt;"",Ofwat_PC_Interventions!Z62,IF(Company_PC_inputs!Z62&lt;&gt;"",Company_PC_inputs!Z62,""))</f>
        <v/>
      </c>
      <c r="AA62" s="514" t="str">
        <f>IF(Ofwat_PC_Interventions!AA62&lt;&gt;"",Ofwat_PC_Interventions!AA62,IF(Company_PC_inputs!AA62&lt;&gt;"",Company_PC_inputs!AA62,""))</f>
        <v/>
      </c>
      <c r="AB62" s="514" t="str">
        <f>IF(Ofwat_PC_Interventions!AB62&lt;&gt;"",Ofwat_PC_Interventions!AB62,IF(Company_PC_inputs!AB62&lt;&gt;"",Company_PC_inputs!AB62,""))</f>
        <v/>
      </c>
      <c r="AC62" s="514" t="str">
        <f>IF(Ofwat_PC_Interventions!AC62&lt;&gt;"",Ofwat_PC_Interventions!AC62,IF(Company_PC_inputs!AC62&lt;&gt;"",Company_PC_inputs!AC62,""))</f>
        <v/>
      </c>
      <c r="AD62" s="514" t="str">
        <f>IF(Ofwat_PC_Interventions!AD62&lt;&gt;"",Ofwat_PC_Interventions!AD62,IF(Company_PC_inputs!AD62&lt;&gt;"",Company_PC_inputs!AD62,""))</f>
        <v/>
      </c>
      <c r="AE62" s="514" t="str">
        <f>IF(Ofwat_PC_Interventions!AE62&lt;&gt;"",Ofwat_PC_Interventions!AE62,IF(Company_PC_inputs!AE62&lt;&gt;"",Company_PC_inputs!AE62,""))</f>
        <v/>
      </c>
      <c r="AF62" s="514" t="str">
        <f>IF(Ofwat_PC_Interventions!AF62&lt;&gt;"",Ofwat_PC_Interventions!AF62,IF(Company_PC_inputs!AF62&lt;&gt;"",Company_PC_inputs!AF62,""))</f>
        <v/>
      </c>
      <c r="AG62" s="514" t="str">
        <f>IF(Ofwat_PC_Interventions!AG62&lt;&gt;"",Ofwat_PC_Interventions!AG62,IF(Company_PC_inputs!AG62&lt;&gt;"",Company_PC_inputs!AG62,""))</f>
        <v/>
      </c>
      <c r="AH62" s="514" t="str">
        <f>IF(Ofwat_PC_Interventions!AH62&lt;&gt;"",Ofwat_PC_Interventions!AH62,IF(Company_PC_inputs!AH62&lt;&gt;"",Company_PC_inputs!AH62,""))</f>
        <v/>
      </c>
      <c r="AI62" s="514" t="str">
        <f>IF(Ofwat_PC_Interventions!AI62&lt;&gt;"",Ofwat_PC_Interventions!AI62,IF(Company_PC_inputs!AI62&lt;&gt;"",Company_PC_inputs!AI62,""))</f>
        <v/>
      </c>
      <c r="AJ62" s="514" t="str">
        <f>IF(Ofwat_PC_Interventions!AJ62&lt;&gt;"",Ofwat_PC_Interventions!AJ62,IF(Company_PC_inputs!AJ62&lt;&gt;"",Company_PC_inputs!AJ62,""))</f>
        <v/>
      </c>
      <c r="AK62" s="515" t="str">
        <f>IF(Ofwat_PC_Interventions!AK62&lt;&gt;"",Ofwat_PC_Interventions!AK62,IF(Company_PC_inputs!AK62&lt;&gt;"",Company_PC_inputs!AK62,""))</f>
        <v/>
      </c>
      <c r="AL62" s="514" t="str">
        <f>IF(Ofwat_PC_Interventions!AL62&lt;&gt;"",Ofwat_PC_Interventions!AL62,IF(Company_PC_inputs!AL62&lt;&gt;"",Company_PC_inputs!AL62,""))</f>
        <v/>
      </c>
      <c r="AM62" s="514" t="str">
        <f>IF(Ofwat_PC_Interventions!AM62&lt;&gt;"",Ofwat_PC_Interventions!AM62,IF(Company_PC_inputs!AM62&lt;&gt;"",Company_PC_inputs!AM62,""))</f>
        <v/>
      </c>
      <c r="AN62" s="514" t="str">
        <f>IF(Ofwat_PC_Interventions!AN62&lt;&gt;"",Ofwat_PC_Interventions!AN62,IF(Company_PC_inputs!AN62&lt;&gt;"",Company_PC_inputs!AN62,""))</f>
        <v/>
      </c>
      <c r="AO62" s="515" t="str">
        <f>IF(Ofwat_PC_Interventions!AO62&lt;&gt;"",Ofwat_PC_Interventions!AO62,IF(Company_PC_inputs!AO62&lt;&gt;"",Company_PC_inputs!AO62,""))</f>
        <v/>
      </c>
      <c r="AP62" s="514" t="str">
        <f>IF(Ofwat_PC_Interventions!AP62&lt;&gt;"",Ofwat_PC_Interventions!AP62,IF(Company_PC_inputs!AP62&lt;&gt;"",Company_PC_inputs!AP62,""))</f>
        <v/>
      </c>
      <c r="AQ62" s="514" t="str">
        <f>IF(Ofwat_PC_Interventions!AQ62&lt;&gt;"",Ofwat_PC_Interventions!AQ62,IF(Company_PC_inputs!AQ62&lt;&gt;"",Company_PC_inputs!AQ62,""))</f>
        <v/>
      </c>
      <c r="AR62" s="514" t="str">
        <f>IF(Ofwat_PC_Interventions!AR62&lt;&gt;"",Ofwat_PC_Interventions!AR62,IF(Company_PC_inputs!AR62&lt;&gt;"",Company_PC_inputs!AR62,""))</f>
        <v/>
      </c>
      <c r="AS62" s="514" t="str">
        <f>IF(Ofwat_PC_Interventions!AS62&lt;&gt;"",Ofwat_PC_Interventions!AS62,IF(Company_PC_inputs!AS62&lt;&gt;"",Company_PC_inputs!AS62,""))</f>
        <v/>
      </c>
      <c r="AT62" s="514" t="str">
        <f>IF(Ofwat_PC_Interventions!AT62&lt;&gt;"",Ofwat_PC_Interventions!AT62,IF(Company_PC_inputs!AT62&lt;&gt;"",Company_PC_inputs!AT62,""))</f>
        <v/>
      </c>
      <c r="AU62" s="514" t="str">
        <f>IF(Ofwat_PC_Interventions!AU62&lt;&gt;"",Ofwat_PC_Interventions!AU62,IF(Company_PC_inputs!AU62&lt;&gt;"",Company_PC_inputs!AU62,""))</f>
        <v/>
      </c>
      <c r="AV62" s="514" t="str">
        <f>IF(Ofwat_PC_Interventions!AV62&lt;&gt;"",Ofwat_PC_Interventions!AV62,IF(Company_PC_inputs!AV62&lt;&gt;"",Company_PC_inputs!AV62,""))</f>
        <v/>
      </c>
      <c r="AW62" s="514" t="str">
        <f>IF(Ofwat_PC_Interventions!AW62&lt;&gt;"",Ofwat_PC_Interventions!AW62,IF(Company_PC_inputs!AW62&lt;&gt;"",Company_PC_inputs!AW62,""))</f>
        <v/>
      </c>
      <c r="AX62" s="514" t="str">
        <f>IF(Ofwat_PC_Interventions!AX62&lt;&gt;"",Ofwat_PC_Interventions!AX62,IF(Company_PC_inputs!AX62&lt;&gt;"",Company_PC_inputs!AX62,""))</f>
        <v/>
      </c>
      <c r="AY62" s="514" t="str">
        <f>IF(Ofwat_PC_Interventions!AY62&lt;&gt;"",Ofwat_PC_Interventions!AY62,IF(Company_PC_inputs!AY62&lt;&gt;"",Company_PC_inputs!AY62,""))</f>
        <v/>
      </c>
      <c r="AZ62" s="514" t="str">
        <f>IF(Ofwat_PC_Interventions!AZ62&lt;&gt;"",Ofwat_PC_Interventions!AZ62,IF(Company_PC_inputs!AZ62&lt;&gt;"",Company_PC_inputs!AZ62,""))</f>
        <v/>
      </c>
      <c r="BA62" s="514" t="str">
        <f>IF(Ofwat_PC_Interventions!BA62&lt;&gt;"",Ofwat_PC_Interventions!BA62,IF(Company_PC_inputs!BA62&lt;&gt;"",Company_PC_inputs!BA62,""))</f>
        <v/>
      </c>
      <c r="BB62" s="514" t="str">
        <f>IF(Ofwat_PC_Interventions!BB62&lt;&gt;"",Ofwat_PC_Interventions!BB62,IF(Company_PC_inputs!BB62&lt;&gt;"",Company_PC_inputs!BB62,""))</f>
        <v/>
      </c>
      <c r="BC62" s="515" t="str">
        <f>IF(Ofwat_PC_Interventions!BC62&lt;&gt;"",Ofwat_PC_Interventions!BC62,IF(Company_PC_inputs!BC62&lt;&gt;"",Company_PC_inputs!BC62,""))</f>
        <v/>
      </c>
      <c r="BD62" s="514" t="str">
        <f>IF(Ofwat_PC_Interventions!BD62&lt;&gt;"",Ofwat_PC_Interventions!BD62,IF(Company_PC_inputs!BD62&lt;&gt;"",Company_PC_inputs!BD62,""))</f>
        <v/>
      </c>
      <c r="BE62" s="514" t="str">
        <f>IF(Ofwat_PC_Interventions!BE62&lt;&gt;"",Ofwat_PC_Interventions!BE62,IF(Company_PC_inputs!BE62&lt;&gt;"",Company_PC_inputs!BE62,""))</f>
        <v/>
      </c>
      <c r="BF62" s="514" t="str">
        <f>IF(Ofwat_PC_Interventions!BF62&lt;&gt;"",Ofwat_PC_Interventions!BF62,IF(Company_PC_inputs!BF62&lt;&gt;"",Company_PC_inputs!BF62,""))</f>
        <v/>
      </c>
      <c r="BG62" s="514" t="str">
        <f>IF(Ofwat_PC_Interventions!BG62&lt;&gt;"",Ofwat_PC_Interventions!BG62,IF(Company_PC_inputs!BG62&lt;&gt;"",Company_PC_inputs!BG62,""))</f>
        <v/>
      </c>
      <c r="BH62" s="514" t="str">
        <f>IF(Ofwat_PC_Interventions!BH62&lt;&gt;"",Ofwat_PC_Interventions!BH62,IF(Company_PC_inputs!BH62&lt;&gt;"",Company_PC_inputs!BH62,""))</f>
        <v/>
      </c>
      <c r="BI62" s="514" t="str">
        <f>IF(Ofwat_PC_Interventions!BI62&lt;&gt;"",Ofwat_PC_Interventions!BI62,IF(Company_PC_inputs!BI62&lt;&gt;"",Company_PC_inputs!BI62,""))</f>
        <v/>
      </c>
      <c r="BJ62" s="514" t="str">
        <f>IF(Ofwat_PC_Interventions!BJ62&lt;&gt;"",Ofwat_PC_Interventions!BJ62,IF(Company_PC_inputs!BJ62&lt;&gt;"",Company_PC_inputs!BJ62,""))</f>
        <v/>
      </c>
      <c r="BK62" s="514" t="str">
        <f>IF(Ofwat_PC_Interventions!BK62&lt;&gt;"",Ofwat_PC_Interventions!BK62,IF(Company_PC_inputs!BK62&lt;&gt;"",Company_PC_inputs!BK62,""))</f>
        <v/>
      </c>
      <c r="BL62" s="514" t="str">
        <f>IF(Ofwat_PC_Interventions!BL62&lt;&gt;"",Ofwat_PC_Interventions!BL62,IF(Company_PC_inputs!BL62&lt;&gt;"",Company_PC_inputs!BL62,""))</f>
        <v/>
      </c>
      <c r="BM62" s="514" t="str">
        <f>IF(Ofwat_PC_Interventions!BM62&lt;&gt;"",Ofwat_PC_Interventions!BM62,IF(Company_PC_inputs!BM62&lt;&gt;"",Company_PC_inputs!BM62,""))</f>
        <v/>
      </c>
      <c r="BN62" s="514" t="str">
        <f>IF(Ofwat_PC_Interventions!BN62&lt;&gt;"",Ofwat_PC_Interventions!BN62,IF(Company_PC_inputs!BN62&lt;&gt;"",Company_PC_inputs!BN62,""))</f>
        <v/>
      </c>
      <c r="BO62" s="514" t="str">
        <f>IF(Ofwat_PC_Interventions!BO62&lt;&gt;"",Ofwat_PC_Interventions!BO62,IF(Company_PC_inputs!BO62&lt;&gt;"",Company_PC_inputs!BO62,""))</f>
        <v/>
      </c>
      <c r="BP62" s="514" t="str">
        <f>IF(Ofwat_PC_Interventions!BP62&lt;&gt;"",Ofwat_PC_Interventions!BP62,IF(Company_PC_inputs!BP62&lt;&gt;"",Company_PC_inputs!BP62,""))</f>
        <v/>
      </c>
      <c r="BQ62" s="514" t="str">
        <f>IF(Ofwat_PC_Interventions!BQ62&lt;&gt;"",Ofwat_PC_Interventions!BQ62,IF(Company_PC_inputs!BQ62&lt;&gt;"",Company_PC_inputs!BQ62,""))</f>
        <v/>
      </c>
      <c r="BR62" s="514" t="str">
        <f>IF(Ofwat_PC_Interventions!BR62&lt;&gt;"",Ofwat_PC_Interventions!BR62,IF(Company_PC_inputs!BR62&lt;&gt;"",Company_PC_inputs!BR62,""))</f>
        <v/>
      </c>
      <c r="BS62" s="514" t="str">
        <f>IF(Ofwat_PC_Interventions!BS62&lt;&gt;"",Ofwat_PC_Interventions!BS62,IF(Company_PC_inputs!BS62&lt;&gt;"",Company_PC_inputs!BS62,""))</f>
        <v/>
      </c>
    </row>
    <row r="63" spans="1:71" s="201" customFormat="1" ht="13.8">
      <c r="A63" s="444"/>
      <c r="B63" s="444"/>
      <c r="C63" s="444"/>
      <c r="D63" s="444"/>
      <c r="E63" s="444" t="s">
        <v>1102</v>
      </c>
      <c r="F63" s="444"/>
      <c r="G63" s="444" t="str">
        <f>"£m/unit ("&amp;InpCompany!$F$10&amp;" prices)"</f>
        <v>£m/unit (2017-18 prices)</v>
      </c>
      <c r="H63" s="444"/>
      <c r="I63" s="444"/>
      <c r="J63" s="567" t="str">
        <f>IF(Ofwat_PC_Interventions!J63&lt;&gt;"",Ofwat_PC_Interventions!J63,IF(Company_PC_inputs!J63&lt;&gt;"",Company_PC_inputs!J63,""))</f>
        <v/>
      </c>
      <c r="K63" s="567" t="str">
        <f>IF(Ofwat_PC_Interventions!K63&lt;&gt;"",Ofwat_PC_Interventions!K63,IF(Company_PC_inputs!K63&lt;&gt;"",Company_PC_inputs!K63,""))</f>
        <v/>
      </c>
      <c r="L63" s="567" t="str">
        <f>IF(Ofwat_PC_Interventions!L63&lt;&gt;"",Ofwat_PC_Interventions!L63,IF(Company_PC_inputs!L63&lt;&gt;"",Company_PC_inputs!L63,""))</f>
        <v/>
      </c>
      <c r="M63" s="567" t="str">
        <f>IF(Ofwat_PC_Interventions!M63&lt;&gt;"",Ofwat_PC_Interventions!M63,IF(Company_PC_inputs!M63&lt;&gt;"",Company_PC_inputs!M63,""))</f>
        <v/>
      </c>
      <c r="N63" s="567" t="str">
        <f>IF(Ofwat_PC_Interventions!N63&lt;&gt;"",Ofwat_PC_Interventions!N63,IF(Company_PC_inputs!N63&lt;&gt;"",Company_PC_inputs!N63,""))</f>
        <v/>
      </c>
      <c r="O63" s="567" t="str">
        <f>IF(Ofwat_PC_Interventions!O63&lt;&gt;"",Ofwat_PC_Interventions!O63,IF(Company_PC_inputs!O63&lt;&gt;"",Company_PC_inputs!O63,""))</f>
        <v/>
      </c>
      <c r="P63" s="567" t="str">
        <f>IF(Ofwat_PC_Interventions!P63&lt;&gt;"",Ofwat_PC_Interventions!P63,IF(Company_PC_inputs!P63&lt;&gt;"",Company_PC_inputs!P63,""))</f>
        <v/>
      </c>
      <c r="Q63" s="568" t="str">
        <f>IF(Ofwat_PC_Interventions!Q63&lt;&gt;"",Ofwat_PC_Interventions!Q63,IF(Company_PC_inputs!Q63&lt;&gt;"",Company_PC_inputs!Q63,""))</f>
        <v/>
      </c>
      <c r="R63" s="567" t="str">
        <f>IF(Ofwat_PC_Interventions!R63&lt;&gt;"",Ofwat_PC_Interventions!R63,IF(Company_PC_inputs!R63&lt;&gt;"",Company_PC_inputs!R63,""))</f>
        <v/>
      </c>
      <c r="S63" s="567" t="str">
        <f>IF(Ofwat_PC_Interventions!S63&lt;&gt;"",Ofwat_PC_Interventions!S63,IF(Company_PC_inputs!S63&lt;&gt;"",Company_PC_inputs!S63,""))</f>
        <v/>
      </c>
      <c r="T63" s="567" t="str">
        <f>IF(Ofwat_PC_Interventions!T63&lt;&gt;"",Ofwat_PC_Interventions!T63,IF(Company_PC_inputs!T63&lt;&gt;"",Company_PC_inputs!T63,""))</f>
        <v/>
      </c>
      <c r="U63" s="567" t="str">
        <f>IF(Ofwat_PC_Interventions!U63&lt;&gt;"",Ofwat_PC_Interventions!U63,IF(Company_PC_inputs!U63&lt;&gt;"",Company_PC_inputs!U63,""))</f>
        <v/>
      </c>
      <c r="V63" s="567" t="str">
        <f>IF(Ofwat_PC_Interventions!V63&lt;&gt;"",Ofwat_PC_Interventions!V63,IF(Company_PC_inputs!V63&lt;&gt;"",Company_PC_inputs!V63,""))</f>
        <v/>
      </c>
      <c r="W63" s="567" t="str">
        <f>IF(Ofwat_PC_Interventions!W63&lt;&gt;"",Ofwat_PC_Interventions!W63,IF(Company_PC_inputs!W63&lt;&gt;"",Company_PC_inputs!W63,""))</f>
        <v/>
      </c>
      <c r="X63" s="567" t="str">
        <f>IF(Ofwat_PC_Interventions!X63&lt;&gt;"",Ofwat_PC_Interventions!X63,IF(Company_PC_inputs!X63&lt;&gt;"",Company_PC_inputs!X63,""))</f>
        <v/>
      </c>
      <c r="Y63" s="567" t="str">
        <f>IF(Ofwat_PC_Interventions!Y63&lt;&gt;"",Ofwat_PC_Interventions!Y63,IF(Company_PC_inputs!Y63&lt;&gt;"",Company_PC_inputs!Y63,""))</f>
        <v/>
      </c>
      <c r="Z63" s="567" t="str">
        <f>IF(Ofwat_PC_Interventions!Z63&lt;&gt;"",Ofwat_PC_Interventions!Z63,IF(Company_PC_inputs!Z63&lt;&gt;"",Company_PC_inputs!Z63,""))</f>
        <v/>
      </c>
      <c r="AA63" s="567" t="str">
        <f>IF(Ofwat_PC_Interventions!AA63&lt;&gt;"",Ofwat_PC_Interventions!AA63,IF(Company_PC_inputs!AA63&lt;&gt;"",Company_PC_inputs!AA63,""))</f>
        <v/>
      </c>
      <c r="AB63" s="567" t="str">
        <f>IF(Ofwat_PC_Interventions!AB63&lt;&gt;"",Ofwat_PC_Interventions!AB63,IF(Company_PC_inputs!AB63&lt;&gt;"",Company_PC_inputs!AB63,""))</f>
        <v/>
      </c>
      <c r="AC63" s="567" t="str">
        <f>IF(Ofwat_PC_Interventions!AC63&lt;&gt;"",Ofwat_PC_Interventions!AC63,IF(Company_PC_inputs!AC63&lt;&gt;"",Company_PC_inputs!AC63,""))</f>
        <v/>
      </c>
      <c r="AD63" s="567" t="str">
        <f>IF(Ofwat_PC_Interventions!AD63&lt;&gt;"",Ofwat_PC_Interventions!AD63,IF(Company_PC_inputs!AD63&lt;&gt;"",Company_PC_inputs!AD63,""))</f>
        <v/>
      </c>
      <c r="AE63" s="567" t="str">
        <f>IF(Ofwat_PC_Interventions!AE63&lt;&gt;"",Ofwat_PC_Interventions!AE63,IF(Company_PC_inputs!AE63&lt;&gt;"",Company_PC_inputs!AE63,""))</f>
        <v/>
      </c>
      <c r="AF63" s="567" t="str">
        <f>IF(Ofwat_PC_Interventions!AF63&lt;&gt;"",Ofwat_PC_Interventions!AF63,IF(Company_PC_inputs!AF63&lt;&gt;"",Company_PC_inputs!AF63,""))</f>
        <v/>
      </c>
      <c r="AG63" s="567" t="str">
        <f>IF(Ofwat_PC_Interventions!AG63&lt;&gt;"",Ofwat_PC_Interventions!AG63,IF(Company_PC_inputs!AG63&lt;&gt;"",Company_PC_inputs!AG63,""))</f>
        <v/>
      </c>
      <c r="AH63" s="567" t="str">
        <f>IF(Ofwat_PC_Interventions!AH63&lt;&gt;"",Ofwat_PC_Interventions!AH63,IF(Company_PC_inputs!AH63&lt;&gt;"",Company_PC_inputs!AH63,""))</f>
        <v/>
      </c>
      <c r="AI63" s="567" t="str">
        <f>IF(Ofwat_PC_Interventions!AI63&lt;&gt;"",Ofwat_PC_Interventions!AI63,IF(Company_PC_inputs!AI63&lt;&gt;"",Company_PC_inputs!AI63,""))</f>
        <v/>
      </c>
      <c r="AJ63" s="567" t="str">
        <f>IF(Ofwat_PC_Interventions!AJ63&lt;&gt;"",Ofwat_PC_Interventions!AJ63,IF(Company_PC_inputs!AJ63&lt;&gt;"",Company_PC_inputs!AJ63,""))</f>
        <v/>
      </c>
      <c r="AK63" s="568" t="str">
        <f>IF(Ofwat_PC_Interventions!AK63&lt;&gt;"",Ofwat_PC_Interventions!AK63,IF(Company_PC_inputs!AK63&lt;&gt;"",Company_PC_inputs!AK63,""))</f>
        <v/>
      </c>
      <c r="AL63" s="567" t="str">
        <f>IF(Ofwat_PC_Interventions!AL63&lt;&gt;"",Ofwat_PC_Interventions!AL63,IF(Company_PC_inputs!AL63&lt;&gt;"",Company_PC_inputs!AL63,""))</f>
        <v/>
      </c>
      <c r="AM63" s="567" t="str">
        <f>IF(Ofwat_PC_Interventions!AM63&lt;&gt;"",Ofwat_PC_Interventions!AM63,IF(Company_PC_inputs!AM63&lt;&gt;"",Company_PC_inputs!AM63,""))</f>
        <v/>
      </c>
      <c r="AN63" s="567" t="str">
        <f>IF(Ofwat_PC_Interventions!AN63&lt;&gt;"",Ofwat_PC_Interventions!AN63,IF(Company_PC_inputs!AN63&lt;&gt;"",Company_PC_inputs!AN63,""))</f>
        <v/>
      </c>
      <c r="AO63" s="568" t="str">
        <f>IF(Ofwat_PC_Interventions!AO63&lt;&gt;"",Ofwat_PC_Interventions!AO63,IF(Company_PC_inputs!AO63&lt;&gt;"",Company_PC_inputs!AO63,""))</f>
        <v/>
      </c>
      <c r="AP63" s="567" t="str">
        <f>IF(Ofwat_PC_Interventions!AP63&lt;&gt;"",Ofwat_PC_Interventions!AP63,IF(Company_PC_inputs!AP63&lt;&gt;"",Company_PC_inputs!AP63,""))</f>
        <v/>
      </c>
      <c r="AQ63" s="567" t="str">
        <f>IF(Ofwat_PC_Interventions!AQ63&lt;&gt;"",Ofwat_PC_Interventions!AQ63,IF(Company_PC_inputs!AQ63&lt;&gt;"",Company_PC_inputs!AQ63,""))</f>
        <v/>
      </c>
      <c r="AR63" s="567" t="str">
        <f>IF(Ofwat_PC_Interventions!AR63&lt;&gt;"",Ofwat_PC_Interventions!AR63,IF(Company_PC_inputs!AR63&lt;&gt;"",Company_PC_inputs!AR63,""))</f>
        <v/>
      </c>
      <c r="AS63" s="567" t="str">
        <f>IF(Ofwat_PC_Interventions!AS63&lt;&gt;"",Ofwat_PC_Interventions!AS63,IF(Company_PC_inputs!AS63&lt;&gt;"",Company_PC_inputs!AS63,""))</f>
        <v/>
      </c>
      <c r="AT63" s="567" t="str">
        <f>IF(Ofwat_PC_Interventions!AT63&lt;&gt;"",Ofwat_PC_Interventions!AT63,IF(Company_PC_inputs!AT63&lt;&gt;"",Company_PC_inputs!AT63,""))</f>
        <v/>
      </c>
      <c r="AU63" s="567" t="str">
        <f>IF(Ofwat_PC_Interventions!AU63&lt;&gt;"",Ofwat_PC_Interventions!AU63,IF(Company_PC_inputs!AU63&lt;&gt;"",Company_PC_inputs!AU63,""))</f>
        <v/>
      </c>
      <c r="AV63" s="567" t="str">
        <f>IF(Ofwat_PC_Interventions!AV63&lt;&gt;"",Ofwat_PC_Interventions!AV63,IF(Company_PC_inputs!AV63&lt;&gt;"",Company_PC_inputs!AV63,""))</f>
        <v/>
      </c>
      <c r="AW63" s="567" t="str">
        <f>IF(Ofwat_PC_Interventions!AW63&lt;&gt;"",Ofwat_PC_Interventions!AW63,IF(Company_PC_inputs!AW63&lt;&gt;"",Company_PC_inputs!AW63,""))</f>
        <v/>
      </c>
      <c r="AX63" s="567" t="str">
        <f>IF(Ofwat_PC_Interventions!AX63&lt;&gt;"",Ofwat_PC_Interventions!AX63,IF(Company_PC_inputs!AX63&lt;&gt;"",Company_PC_inputs!AX63,""))</f>
        <v/>
      </c>
      <c r="AY63" s="567" t="str">
        <f>IF(Ofwat_PC_Interventions!AY63&lt;&gt;"",Ofwat_PC_Interventions!AY63,IF(Company_PC_inputs!AY63&lt;&gt;"",Company_PC_inputs!AY63,""))</f>
        <v/>
      </c>
      <c r="AZ63" s="567" t="str">
        <f>IF(Ofwat_PC_Interventions!AZ63&lt;&gt;"",Ofwat_PC_Interventions!AZ63,IF(Company_PC_inputs!AZ63&lt;&gt;"",Company_PC_inputs!AZ63,""))</f>
        <v/>
      </c>
      <c r="BA63" s="567" t="str">
        <f>IF(Ofwat_PC_Interventions!BA63&lt;&gt;"",Ofwat_PC_Interventions!BA63,IF(Company_PC_inputs!BA63&lt;&gt;"",Company_PC_inputs!BA63,""))</f>
        <v/>
      </c>
      <c r="BB63" s="567" t="str">
        <f>IF(Ofwat_PC_Interventions!BB63&lt;&gt;"",Ofwat_PC_Interventions!BB63,IF(Company_PC_inputs!BB63&lt;&gt;"",Company_PC_inputs!BB63,""))</f>
        <v/>
      </c>
      <c r="BC63" s="568" t="str">
        <f>IF(Ofwat_PC_Interventions!BC63&lt;&gt;"",Ofwat_PC_Interventions!BC63,IF(Company_PC_inputs!BC63&lt;&gt;"",Company_PC_inputs!BC63,""))</f>
        <v/>
      </c>
      <c r="BD63" s="567" t="str">
        <f>IF(Ofwat_PC_Interventions!BD63&lt;&gt;"",Ofwat_PC_Interventions!BD63,IF(Company_PC_inputs!BD63&lt;&gt;"",Company_PC_inputs!BD63,""))</f>
        <v/>
      </c>
      <c r="BE63" s="567" t="str">
        <f>IF(Ofwat_PC_Interventions!BE63&lt;&gt;"",Ofwat_PC_Interventions!BE63,IF(Company_PC_inputs!BE63&lt;&gt;"",Company_PC_inputs!BE63,""))</f>
        <v/>
      </c>
      <c r="BF63" s="567" t="str">
        <f>IF(Ofwat_PC_Interventions!BF63&lt;&gt;"",Ofwat_PC_Interventions!BF63,IF(Company_PC_inputs!BF63&lt;&gt;"",Company_PC_inputs!BF63,""))</f>
        <v/>
      </c>
      <c r="BG63" s="567" t="str">
        <f>IF(Ofwat_PC_Interventions!BG63&lt;&gt;"",Ofwat_PC_Interventions!BG63,IF(Company_PC_inputs!BG63&lt;&gt;"",Company_PC_inputs!BG63,""))</f>
        <v/>
      </c>
      <c r="BH63" s="567" t="str">
        <f>IF(Ofwat_PC_Interventions!BH63&lt;&gt;"",Ofwat_PC_Interventions!BH63,IF(Company_PC_inputs!BH63&lt;&gt;"",Company_PC_inputs!BH63,""))</f>
        <v/>
      </c>
      <c r="BI63" s="567" t="str">
        <f>IF(Ofwat_PC_Interventions!BI63&lt;&gt;"",Ofwat_PC_Interventions!BI63,IF(Company_PC_inputs!BI63&lt;&gt;"",Company_PC_inputs!BI63,""))</f>
        <v/>
      </c>
      <c r="BJ63" s="567" t="str">
        <f>IF(Ofwat_PC_Interventions!BJ63&lt;&gt;"",Ofwat_PC_Interventions!BJ63,IF(Company_PC_inputs!BJ63&lt;&gt;"",Company_PC_inputs!BJ63,""))</f>
        <v/>
      </c>
      <c r="BK63" s="567" t="str">
        <f>IF(Ofwat_PC_Interventions!BK63&lt;&gt;"",Ofwat_PC_Interventions!BK63,IF(Company_PC_inputs!BK63&lt;&gt;"",Company_PC_inputs!BK63,""))</f>
        <v/>
      </c>
      <c r="BL63" s="567" t="str">
        <f>IF(Ofwat_PC_Interventions!BL63&lt;&gt;"",Ofwat_PC_Interventions!BL63,IF(Company_PC_inputs!BL63&lt;&gt;"",Company_PC_inputs!BL63,""))</f>
        <v/>
      </c>
      <c r="BM63" s="567" t="str">
        <f>IF(Ofwat_PC_Interventions!BM63&lt;&gt;"",Ofwat_PC_Interventions!BM63,IF(Company_PC_inputs!BM63&lt;&gt;"",Company_PC_inputs!BM63,""))</f>
        <v/>
      </c>
      <c r="BN63" s="567" t="str">
        <f>IF(Ofwat_PC_Interventions!BN63&lt;&gt;"",Ofwat_PC_Interventions!BN63,IF(Company_PC_inputs!BN63&lt;&gt;"",Company_PC_inputs!BN63,""))</f>
        <v/>
      </c>
      <c r="BO63" s="567" t="str">
        <f>IF(Ofwat_PC_Interventions!BO63&lt;&gt;"",Ofwat_PC_Interventions!BO63,IF(Company_PC_inputs!BO63&lt;&gt;"",Company_PC_inputs!BO63,""))</f>
        <v/>
      </c>
      <c r="BP63" s="567" t="str">
        <f>IF(Ofwat_PC_Interventions!BP63&lt;&gt;"",Ofwat_PC_Interventions!BP63,IF(Company_PC_inputs!BP63&lt;&gt;"",Company_PC_inputs!BP63,""))</f>
        <v/>
      </c>
      <c r="BQ63" s="567" t="str">
        <f>IF(Ofwat_PC_Interventions!BQ63&lt;&gt;"",Ofwat_PC_Interventions!BQ63,IF(Company_PC_inputs!BQ63&lt;&gt;"",Company_PC_inputs!BQ63,""))</f>
        <v/>
      </c>
      <c r="BR63" s="567" t="str">
        <f>IF(Ofwat_PC_Interventions!BR63&lt;&gt;"",Ofwat_PC_Interventions!BR63,IF(Company_PC_inputs!BR63&lt;&gt;"",Company_PC_inputs!BR63,""))</f>
        <v/>
      </c>
      <c r="BS63" s="567" t="str">
        <f>IF(Ofwat_PC_Interventions!BS63&lt;&gt;"",Ofwat_PC_Interventions!BS63,IF(Company_PC_inputs!BS63&lt;&gt;"",Company_PC_inputs!BS63,""))</f>
        <v/>
      </c>
    </row>
    <row r="64" spans="1:71" s="201" customFormat="1" ht="13.8">
      <c r="A64" s="444"/>
      <c r="B64" s="444"/>
      <c r="C64" s="444"/>
      <c r="D64" s="444"/>
      <c r="E64" s="444" t="s">
        <v>1103</v>
      </c>
      <c r="F64" s="444"/>
      <c r="G64" s="444" t="str">
        <f>"£m/unit ("&amp;InpCompany!$F$10&amp;" prices)"</f>
        <v>£m/unit (2017-18 prices)</v>
      </c>
      <c r="H64" s="444"/>
      <c r="I64" s="444"/>
      <c r="J64" s="567" t="str">
        <f>IF(Ofwat_PC_Interventions!J64&lt;&gt;"",Ofwat_PC_Interventions!J64,IF(Company_PC_inputs!J64&lt;&gt;"",Company_PC_inputs!J64,""))</f>
        <v/>
      </c>
      <c r="K64" s="567" t="str">
        <f>IF(Ofwat_PC_Interventions!K64&lt;&gt;"",Ofwat_PC_Interventions!K64,IF(Company_PC_inputs!K64&lt;&gt;"",Company_PC_inputs!K64,""))</f>
        <v/>
      </c>
      <c r="L64" s="567" t="str">
        <f>IF(Ofwat_PC_Interventions!L64&lt;&gt;"",Ofwat_PC_Interventions!L64,IF(Company_PC_inputs!L64&lt;&gt;"",Company_PC_inputs!L64,""))</f>
        <v/>
      </c>
      <c r="M64" s="567" t="str">
        <f>IF(Ofwat_PC_Interventions!M64&lt;&gt;"",Ofwat_PC_Interventions!M64,IF(Company_PC_inputs!M64&lt;&gt;"",Company_PC_inputs!M64,""))</f>
        <v/>
      </c>
      <c r="N64" s="567" t="str">
        <f>IF(Ofwat_PC_Interventions!N64&lt;&gt;"",Ofwat_PC_Interventions!N64,IF(Company_PC_inputs!N64&lt;&gt;"",Company_PC_inputs!N64,""))</f>
        <v/>
      </c>
      <c r="O64" s="567" t="str">
        <f>IF(Ofwat_PC_Interventions!O64&lt;&gt;"",Ofwat_PC_Interventions!O64,IF(Company_PC_inputs!O64&lt;&gt;"",Company_PC_inputs!O64,""))</f>
        <v/>
      </c>
      <c r="P64" s="567" t="str">
        <f>IF(Ofwat_PC_Interventions!P64&lt;&gt;"",Ofwat_PC_Interventions!P64,IF(Company_PC_inputs!P64&lt;&gt;"",Company_PC_inputs!P64,""))</f>
        <v/>
      </c>
      <c r="Q64" s="568" t="str">
        <f>IF(Ofwat_PC_Interventions!Q64&lt;&gt;"",Ofwat_PC_Interventions!Q64,IF(Company_PC_inputs!Q64&lt;&gt;"",Company_PC_inputs!Q64,""))</f>
        <v/>
      </c>
      <c r="R64" s="567" t="str">
        <f>IF(Ofwat_PC_Interventions!R64&lt;&gt;"",Ofwat_PC_Interventions!R64,IF(Company_PC_inputs!R64&lt;&gt;"",Company_PC_inputs!R64,""))</f>
        <v/>
      </c>
      <c r="S64" s="567" t="str">
        <f>IF(Ofwat_PC_Interventions!S64&lt;&gt;"",Ofwat_PC_Interventions!S64,IF(Company_PC_inputs!S64&lt;&gt;"",Company_PC_inputs!S64,""))</f>
        <v/>
      </c>
      <c r="T64" s="567" t="str">
        <f>IF(Ofwat_PC_Interventions!T64&lt;&gt;"",Ofwat_PC_Interventions!T64,IF(Company_PC_inputs!T64&lt;&gt;"",Company_PC_inputs!T64,""))</f>
        <v/>
      </c>
      <c r="U64" s="567" t="str">
        <f>IF(Ofwat_PC_Interventions!U64&lt;&gt;"",Ofwat_PC_Interventions!U64,IF(Company_PC_inputs!U64&lt;&gt;"",Company_PC_inputs!U64,""))</f>
        <v/>
      </c>
      <c r="V64" s="567" t="str">
        <f>IF(Ofwat_PC_Interventions!V64&lt;&gt;"",Ofwat_PC_Interventions!V64,IF(Company_PC_inputs!V64&lt;&gt;"",Company_PC_inputs!V64,""))</f>
        <v/>
      </c>
      <c r="W64" s="567" t="str">
        <f>IF(Ofwat_PC_Interventions!W64&lt;&gt;"",Ofwat_PC_Interventions!W64,IF(Company_PC_inputs!W64&lt;&gt;"",Company_PC_inputs!W64,""))</f>
        <v/>
      </c>
      <c r="X64" s="567" t="str">
        <f>IF(Ofwat_PC_Interventions!X64&lt;&gt;"",Ofwat_PC_Interventions!X64,IF(Company_PC_inputs!X64&lt;&gt;"",Company_PC_inputs!X64,""))</f>
        <v/>
      </c>
      <c r="Y64" s="567" t="str">
        <f>IF(Ofwat_PC_Interventions!Y64&lt;&gt;"",Ofwat_PC_Interventions!Y64,IF(Company_PC_inputs!Y64&lt;&gt;"",Company_PC_inputs!Y64,""))</f>
        <v/>
      </c>
      <c r="Z64" s="567" t="str">
        <f>IF(Ofwat_PC_Interventions!Z64&lt;&gt;"",Ofwat_PC_Interventions!Z64,IF(Company_PC_inputs!Z64&lt;&gt;"",Company_PC_inputs!Z64,""))</f>
        <v/>
      </c>
      <c r="AA64" s="567" t="str">
        <f>IF(Ofwat_PC_Interventions!AA64&lt;&gt;"",Ofwat_PC_Interventions!AA64,IF(Company_PC_inputs!AA64&lt;&gt;"",Company_PC_inputs!AA64,""))</f>
        <v/>
      </c>
      <c r="AB64" s="567" t="str">
        <f>IF(Ofwat_PC_Interventions!AB64&lt;&gt;"",Ofwat_PC_Interventions!AB64,IF(Company_PC_inputs!AB64&lt;&gt;"",Company_PC_inputs!AB64,""))</f>
        <v/>
      </c>
      <c r="AC64" s="567" t="str">
        <f>IF(Ofwat_PC_Interventions!AC64&lt;&gt;"",Ofwat_PC_Interventions!AC64,IF(Company_PC_inputs!AC64&lt;&gt;"",Company_PC_inputs!AC64,""))</f>
        <v/>
      </c>
      <c r="AD64" s="567" t="str">
        <f>IF(Ofwat_PC_Interventions!AD64&lt;&gt;"",Ofwat_PC_Interventions!AD64,IF(Company_PC_inputs!AD64&lt;&gt;"",Company_PC_inputs!AD64,""))</f>
        <v/>
      </c>
      <c r="AE64" s="567" t="str">
        <f>IF(Ofwat_PC_Interventions!AE64&lt;&gt;"",Ofwat_PC_Interventions!AE64,IF(Company_PC_inputs!AE64&lt;&gt;"",Company_PC_inputs!AE64,""))</f>
        <v/>
      </c>
      <c r="AF64" s="567" t="str">
        <f>IF(Ofwat_PC_Interventions!AF64&lt;&gt;"",Ofwat_PC_Interventions!AF64,IF(Company_PC_inputs!AF64&lt;&gt;"",Company_PC_inputs!AF64,""))</f>
        <v/>
      </c>
      <c r="AG64" s="567" t="str">
        <f>IF(Ofwat_PC_Interventions!AG64&lt;&gt;"",Ofwat_PC_Interventions!AG64,IF(Company_PC_inputs!AG64&lt;&gt;"",Company_PC_inputs!AG64,""))</f>
        <v/>
      </c>
      <c r="AH64" s="567" t="str">
        <f>IF(Ofwat_PC_Interventions!AH64&lt;&gt;"",Ofwat_PC_Interventions!AH64,IF(Company_PC_inputs!AH64&lt;&gt;"",Company_PC_inputs!AH64,""))</f>
        <v/>
      </c>
      <c r="AI64" s="567" t="str">
        <f>IF(Ofwat_PC_Interventions!AI64&lt;&gt;"",Ofwat_PC_Interventions!AI64,IF(Company_PC_inputs!AI64&lt;&gt;"",Company_PC_inputs!AI64,""))</f>
        <v/>
      </c>
      <c r="AJ64" s="567" t="str">
        <f>IF(Ofwat_PC_Interventions!AJ64&lt;&gt;"",Ofwat_PC_Interventions!AJ64,IF(Company_PC_inputs!AJ64&lt;&gt;"",Company_PC_inputs!AJ64,""))</f>
        <v/>
      </c>
      <c r="AK64" s="568" t="str">
        <f>IF(Ofwat_PC_Interventions!AK64&lt;&gt;"",Ofwat_PC_Interventions!AK64,IF(Company_PC_inputs!AK64&lt;&gt;"",Company_PC_inputs!AK64,""))</f>
        <v/>
      </c>
      <c r="AL64" s="567" t="str">
        <f>IF(Ofwat_PC_Interventions!AL64&lt;&gt;"",Ofwat_PC_Interventions!AL64,IF(Company_PC_inputs!AL64&lt;&gt;"",Company_PC_inputs!AL64,""))</f>
        <v/>
      </c>
      <c r="AM64" s="567" t="str">
        <f>IF(Ofwat_PC_Interventions!AM64&lt;&gt;"",Ofwat_PC_Interventions!AM64,IF(Company_PC_inputs!AM64&lt;&gt;"",Company_PC_inputs!AM64,""))</f>
        <v/>
      </c>
      <c r="AN64" s="567" t="str">
        <f>IF(Ofwat_PC_Interventions!AN64&lt;&gt;"",Ofwat_PC_Interventions!AN64,IF(Company_PC_inputs!AN64&lt;&gt;"",Company_PC_inputs!AN64,""))</f>
        <v/>
      </c>
      <c r="AO64" s="568" t="str">
        <f>IF(Ofwat_PC_Interventions!AO64&lt;&gt;"",Ofwat_PC_Interventions!AO64,IF(Company_PC_inputs!AO64&lt;&gt;"",Company_PC_inputs!AO64,""))</f>
        <v/>
      </c>
      <c r="AP64" s="567" t="str">
        <f>IF(Ofwat_PC_Interventions!AP64&lt;&gt;"",Ofwat_PC_Interventions!AP64,IF(Company_PC_inputs!AP64&lt;&gt;"",Company_PC_inputs!AP64,""))</f>
        <v/>
      </c>
      <c r="AQ64" s="567" t="str">
        <f>IF(Ofwat_PC_Interventions!AQ64&lt;&gt;"",Ofwat_PC_Interventions!AQ64,IF(Company_PC_inputs!AQ64&lt;&gt;"",Company_PC_inputs!AQ64,""))</f>
        <v/>
      </c>
      <c r="AR64" s="567" t="str">
        <f>IF(Ofwat_PC_Interventions!AR64&lt;&gt;"",Ofwat_PC_Interventions!AR64,IF(Company_PC_inputs!AR64&lt;&gt;"",Company_PC_inputs!AR64,""))</f>
        <v/>
      </c>
      <c r="AS64" s="567" t="str">
        <f>IF(Ofwat_PC_Interventions!AS64&lt;&gt;"",Ofwat_PC_Interventions!AS64,IF(Company_PC_inputs!AS64&lt;&gt;"",Company_PC_inputs!AS64,""))</f>
        <v/>
      </c>
      <c r="AT64" s="567" t="str">
        <f>IF(Ofwat_PC_Interventions!AT64&lt;&gt;"",Ofwat_PC_Interventions!AT64,IF(Company_PC_inputs!AT64&lt;&gt;"",Company_PC_inputs!AT64,""))</f>
        <v/>
      </c>
      <c r="AU64" s="567" t="str">
        <f>IF(Ofwat_PC_Interventions!AU64&lt;&gt;"",Ofwat_PC_Interventions!AU64,IF(Company_PC_inputs!AU64&lt;&gt;"",Company_PC_inputs!AU64,""))</f>
        <v/>
      </c>
      <c r="AV64" s="567" t="str">
        <f>IF(Ofwat_PC_Interventions!AV64&lt;&gt;"",Ofwat_PC_Interventions!AV64,IF(Company_PC_inputs!AV64&lt;&gt;"",Company_PC_inputs!AV64,""))</f>
        <v/>
      </c>
      <c r="AW64" s="567" t="str">
        <f>IF(Ofwat_PC_Interventions!AW64&lt;&gt;"",Ofwat_PC_Interventions!AW64,IF(Company_PC_inputs!AW64&lt;&gt;"",Company_PC_inputs!AW64,""))</f>
        <v/>
      </c>
      <c r="AX64" s="567" t="str">
        <f>IF(Ofwat_PC_Interventions!AX64&lt;&gt;"",Ofwat_PC_Interventions!AX64,IF(Company_PC_inputs!AX64&lt;&gt;"",Company_PC_inputs!AX64,""))</f>
        <v/>
      </c>
      <c r="AY64" s="567" t="str">
        <f>IF(Ofwat_PC_Interventions!AY64&lt;&gt;"",Ofwat_PC_Interventions!AY64,IF(Company_PC_inputs!AY64&lt;&gt;"",Company_PC_inputs!AY64,""))</f>
        <v/>
      </c>
      <c r="AZ64" s="567" t="str">
        <f>IF(Ofwat_PC_Interventions!AZ64&lt;&gt;"",Ofwat_PC_Interventions!AZ64,IF(Company_PC_inputs!AZ64&lt;&gt;"",Company_PC_inputs!AZ64,""))</f>
        <v/>
      </c>
      <c r="BA64" s="567" t="str">
        <f>IF(Ofwat_PC_Interventions!BA64&lt;&gt;"",Ofwat_PC_Interventions!BA64,IF(Company_PC_inputs!BA64&lt;&gt;"",Company_PC_inputs!BA64,""))</f>
        <v/>
      </c>
      <c r="BB64" s="567" t="str">
        <f>IF(Ofwat_PC_Interventions!BB64&lt;&gt;"",Ofwat_PC_Interventions!BB64,IF(Company_PC_inputs!BB64&lt;&gt;"",Company_PC_inputs!BB64,""))</f>
        <v/>
      </c>
      <c r="BC64" s="568" t="str">
        <f>IF(Ofwat_PC_Interventions!BC64&lt;&gt;"",Ofwat_PC_Interventions!BC64,IF(Company_PC_inputs!BC64&lt;&gt;"",Company_PC_inputs!BC64,""))</f>
        <v/>
      </c>
      <c r="BD64" s="567" t="str">
        <f>IF(Ofwat_PC_Interventions!BD64&lt;&gt;"",Ofwat_PC_Interventions!BD64,IF(Company_PC_inputs!BD64&lt;&gt;"",Company_PC_inputs!BD64,""))</f>
        <v/>
      </c>
      <c r="BE64" s="567" t="str">
        <f>IF(Ofwat_PC_Interventions!BE64&lt;&gt;"",Ofwat_PC_Interventions!BE64,IF(Company_PC_inputs!BE64&lt;&gt;"",Company_PC_inputs!BE64,""))</f>
        <v/>
      </c>
      <c r="BF64" s="567" t="str">
        <f>IF(Ofwat_PC_Interventions!BF64&lt;&gt;"",Ofwat_PC_Interventions!BF64,IF(Company_PC_inputs!BF64&lt;&gt;"",Company_PC_inputs!BF64,""))</f>
        <v/>
      </c>
      <c r="BG64" s="567" t="str">
        <f>IF(Ofwat_PC_Interventions!BG64&lt;&gt;"",Ofwat_PC_Interventions!BG64,IF(Company_PC_inputs!BG64&lt;&gt;"",Company_PC_inputs!BG64,""))</f>
        <v/>
      </c>
      <c r="BH64" s="567" t="str">
        <f>IF(Ofwat_PC_Interventions!BH64&lt;&gt;"",Ofwat_PC_Interventions!BH64,IF(Company_PC_inputs!BH64&lt;&gt;"",Company_PC_inputs!BH64,""))</f>
        <v/>
      </c>
      <c r="BI64" s="567" t="str">
        <f>IF(Ofwat_PC_Interventions!BI64&lt;&gt;"",Ofwat_PC_Interventions!BI64,IF(Company_PC_inputs!BI64&lt;&gt;"",Company_PC_inputs!BI64,""))</f>
        <v/>
      </c>
      <c r="BJ64" s="567" t="str">
        <f>IF(Ofwat_PC_Interventions!BJ64&lt;&gt;"",Ofwat_PC_Interventions!BJ64,IF(Company_PC_inputs!BJ64&lt;&gt;"",Company_PC_inputs!BJ64,""))</f>
        <v/>
      </c>
      <c r="BK64" s="567" t="str">
        <f>IF(Ofwat_PC_Interventions!BK64&lt;&gt;"",Ofwat_PC_Interventions!BK64,IF(Company_PC_inputs!BK64&lt;&gt;"",Company_PC_inputs!BK64,""))</f>
        <v/>
      </c>
      <c r="BL64" s="567" t="str">
        <f>IF(Ofwat_PC_Interventions!BL64&lt;&gt;"",Ofwat_PC_Interventions!BL64,IF(Company_PC_inputs!BL64&lt;&gt;"",Company_PC_inputs!BL64,""))</f>
        <v/>
      </c>
      <c r="BM64" s="567" t="str">
        <f>IF(Ofwat_PC_Interventions!BM64&lt;&gt;"",Ofwat_PC_Interventions!BM64,IF(Company_PC_inputs!BM64&lt;&gt;"",Company_PC_inputs!BM64,""))</f>
        <v/>
      </c>
      <c r="BN64" s="567" t="str">
        <f>IF(Ofwat_PC_Interventions!BN64&lt;&gt;"",Ofwat_PC_Interventions!BN64,IF(Company_PC_inputs!BN64&lt;&gt;"",Company_PC_inputs!BN64,""))</f>
        <v/>
      </c>
      <c r="BO64" s="567" t="str">
        <f>IF(Ofwat_PC_Interventions!BO64&lt;&gt;"",Ofwat_PC_Interventions!BO64,IF(Company_PC_inputs!BO64&lt;&gt;"",Company_PC_inputs!BO64,""))</f>
        <v/>
      </c>
      <c r="BP64" s="567" t="str">
        <f>IF(Ofwat_PC_Interventions!BP64&lt;&gt;"",Ofwat_PC_Interventions!BP64,IF(Company_PC_inputs!BP64&lt;&gt;"",Company_PC_inputs!BP64,""))</f>
        <v/>
      </c>
      <c r="BQ64" s="567" t="str">
        <f>IF(Ofwat_PC_Interventions!BQ64&lt;&gt;"",Ofwat_PC_Interventions!BQ64,IF(Company_PC_inputs!BQ64&lt;&gt;"",Company_PC_inputs!BQ64,""))</f>
        <v/>
      </c>
      <c r="BR64" s="567" t="str">
        <f>IF(Ofwat_PC_Interventions!BR64&lt;&gt;"",Ofwat_PC_Interventions!BR64,IF(Company_PC_inputs!BR64&lt;&gt;"",Company_PC_inputs!BR64,""))</f>
        <v/>
      </c>
      <c r="BS64" s="567" t="str">
        <f>IF(Ofwat_PC_Interventions!BS64&lt;&gt;"",Ofwat_PC_Interventions!BS64,IF(Company_PC_inputs!BS64&lt;&gt;"",Company_PC_inputs!BS64,""))</f>
        <v/>
      </c>
    </row>
    <row r="65" spans="1:71" s="201" customFormat="1" ht="13.8">
      <c r="A65" s="444"/>
      <c r="B65" s="444"/>
      <c r="C65" s="444"/>
      <c r="D65" s="444"/>
      <c r="E65" s="444" t="s">
        <v>1104</v>
      </c>
      <c r="F65" s="444"/>
      <c r="G65" s="444" t="s">
        <v>425</v>
      </c>
      <c r="H65" s="444"/>
      <c r="I65" s="444"/>
      <c r="J65" s="485" t="b">
        <f>IF(Ofwat_PC_Interventions!J65&lt;&gt;"",Ofwat_PC_Interventions!J65,IF(Company_PC_inputs!J65&lt;&gt;"",Company_PC_inputs!J65,""))</f>
        <v>0</v>
      </c>
      <c r="K65" s="485" t="b">
        <f>IF(Ofwat_PC_Interventions!K65&lt;&gt;"",Ofwat_PC_Interventions!K65,IF(Company_PC_inputs!K65&lt;&gt;"",Company_PC_inputs!K65,""))</f>
        <v>0</v>
      </c>
      <c r="L65" s="485" t="b">
        <f>IF(Ofwat_PC_Interventions!L65&lt;&gt;"",Ofwat_PC_Interventions!L65,IF(Company_PC_inputs!L65&lt;&gt;"",Company_PC_inputs!L65,""))</f>
        <v>0</v>
      </c>
      <c r="M65" s="485" t="b">
        <f>IF(Ofwat_PC_Interventions!M65&lt;&gt;"",Ofwat_PC_Interventions!M65,IF(Company_PC_inputs!M65&lt;&gt;"",Company_PC_inputs!M65,""))</f>
        <v>0</v>
      </c>
      <c r="N65" s="485" t="b">
        <f>IF(Ofwat_PC_Interventions!N65&lt;&gt;"",Ofwat_PC_Interventions!N65,IF(Company_PC_inputs!N65&lt;&gt;"",Company_PC_inputs!N65,""))</f>
        <v>0</v>
      </c>
      <c r="O65" s="485" t="b">
        <f>IF(Ofwat_PC_Interventions!O65&lt;&gt;"",Ofwat_PC_Interventions!O65,IF(Company_PC_inputs!O65&lt;&gt;"",Company_PC_inputs!O65,""))</f>
        <v>0</v>
      </c>
      <c r="P65" s="485" t="b">
        <f>IF(Ofwat_PC_Interventions!P65&lt;&gt;"",Ofwat_PC_Interventions!P65,IF(Company_PC_inputs!P65&lt;&gt;"",Company_PC_inputs!P65,""))</f>
        <v>0</v>
      </c>
      <c r="Q65" s="487" t="b">
        <f>IF(Ofwat_PC_Interventions!Q65&lt;&gt;"",Ofwat_PC_Interventions!Q65,IF(Company_PC_inputs!Q65&lt;&gt;"",Company_PC_inputs!Q65,""))</f>
        <v>0</v>
      </c>
      <c r="R65" s="485" t="b">
        <f>IF(Ofwat_PC_Interventions!R65&lt;&gt;"",Ofwat_PC_Interventions!R65,IF(Company_PC_inputs!R65&lt;&gt;"",Company_PC_inputs!R65,""))</f>
        <v>0</v>
      </c>
      <c r="S65" s="485" t="b">
        <f>IF(Ofwat_PC_Interventions!S65&lt;&gt;"",Ofwat_PC_Interventions!S65,IF(Company_PC_inputs!S65&lt;&gt;"",Company_PC_inputs!S65,""))</f>
        <v>0</v>
      </c>
      <c r="T65" s="485" t="b">
        <f>IF(Ofwat_PC_Interventions!T65&lt;&gt;"",Ofwat_PC_Interventions!T65,IF(Company_PC_inputs!T65&lt;&gt;"",Company_PC_inputs!T65,""))</f>
        <v>0</v>
      </c>
      <c r="U65" s="485" t="b">
        <f>IF(Ofwat_PC_Interventions!U65&lt;&gt;"",Ofwat_PC_Interventions!U65,IF(Company_PC_inputs!U65&lt;&gt;"",Company_PC_inputs!U65,""))</f>
        <v>0</v>
      </c>
      <c r="V65" s="485" t="b">
        <f>IF(Ofwat_PC_Interventions!V65&lt;&gt;"",Ofwat_PC_Interventions!V65,IF(Company_PC_inputs!V65&lt;&gt;"",Company_PC_inputs!V65,""))</f>
        <v>0</v>
      </c>
      <c r="W65" s="485" t="b">
        <f>IF(Ofwat_PC_Interventions!W65&lt;&gt;"",Ofwat_PC_Interventions!W65,IF(Company_PC_inputs!W65&lt;&gt;"",Company_PC_inputs!W65,""))</f>
        <v>0</v>
      </c>
      <c r="X65" s="485" t="b">
        <f>IF(Ofwat_PC_Interventions!X65&lt;&gt;"",Ofwat_PC_Interventions!X65,IF(Company_PC_inputs!X65&lt;&gt;"",Company_PC_inputs!X65,""))</f>
        <v>0</v>
      </c>
      <c r="Y65" s="485" t="b">
        <f>IF(Ofwat_PC_Interventions!Y65&lt;&gt;"",Ofwat_PC_Interventions!Y65,IF(Company_PC_inputs!Y65&lt;&gt;"",Company_PC_inputs!Y65,""))</f>
        <v>0</v>
      </c>
      <c r="Z65" s="485" t="b">
        <f>IF(Ofwat_PC_Interventions!Z65&lt;&gt;"",Ofwat_PC_Interventions!Z65,IF(Company_PC_inputs!Z65&lt;&gt;"",Company_PC_inputs!Z65,""))</f>
        <v>0</v>
      </c>
      <c r="AA65" s="485" t="b">
        <f>IF(Ofwat_PC_Interventions!AA65&lt;&gt;"",Ofwat_PC_Interventions!AA65,IF(Company_PC_inputs!AA65&lt;&gt;"",Company_PC_inputs!AA65,""))</f>
        <v>0</v>
      </c>
      <c r="AB65" s="485" t="b">
        <f>IF(Ofwat_PC_Interventions!AB65&lt;&gt;"",Ofwat_PC_Interventions!AB65,IF(Company_PC_inputs!AB65&lt;&gt;"",Company_PC_inputs!AB65,""))</f>
        <v>0</v>
      </c>
      <c r="AC65" s="485" t="b">
        <f>IF(Ofwat_PC_Interventions!AC65&lt;&gt;"",Ofwat_PC_Interventions!AC65,IF(Company_PC_inputs!AC65&lt;&gt;"",Company_PC_inputs!AC65,""))</f>
        <v>0</v>
      </c>
      <c r="AD65" s="485" t="b">
        <f>IF(Ofwat_PC_Interventions!AD65&lt;&gt;"",Ofwat_PC_Interventions!AD65,IF(Company_PC_inputs!AD65&lt;&gt;"",Company_PC_inputs!AD65,""))</f>
        <v>0</v>
      </c>
      <c r="AE65" s="485" t="b">
        <f>IF(Ofwat_PC_Interventions!AE65&lt;&gt;"",Ofwat_PC_Interventions!AE65,IF(Company_PC_inputs!AE65&lt;&gt;"",Company_PC_inputs!AE65,""))</f>
        <v>0</v>
      </c>
      <c r="AF65" s="485" t="b">
        <f>IF(Ofwat_PC_Interventions!AF65&lt;&gt;"",Ofwat_PC_Interventions!AF65,IF(Company_PC_inputs!AF65&lt;&gt;"",Company_PC_inputs!AF65,""))</f>
        <v>0</v>
      </c>
      <c r="AG65" s="485" t="b">
        <f>IF(Ofwat_PC_Interventions!AG65&lt;&gt;"",Ofwat_PC_Interventions!AG65,IF(Company_PC_inputs!AG65&lt;&gt;"",Company_PC_inputs!AG65,""))</f>
        <v>0</v>
      </c>
      <c r="AH65" s="485" t="b">
        <f>IF(Ofwat_PC_Interventions!AH65&lt;&gt;"",Ofwat_PC_Interventions!AH65,IF(Company_PC_inputs!AH65&lt;&gt;"",Company_PC_inputs!AH65,""))</f>
        <v>0</v>
      </c>
      <c r="AI65" s="485" t="b">
        <f>IF(Ofwat_PC_Interventions!AI65&lt;&gt;"",Ofwat_PC_Interventions!AI65,IF(Company_PC_inputs!AI65&lt;&gt;"",Company_PC_inputs!AI65,""))</f>
        <v>0</v>
      </c>
      <c r="AJ65" s="485" t="b">
        <f>IF(Ofwat_PC_Interventions!AJ65&lt;&gt;"",Ofwat_PC_Interventions!AJ65,IF(Company_PC_inputs!AJ65&lt;&gt;"",Company_PC_inputs!AJ65,""))</f>
        <v>0</v>
      </c>
      <c r="AK65" s="487" t="b">
        <f>IF(Ofwat_PC_Interventions!AK65&lt;&gt;"",Ofwat_PC_Interventions!AK65,IF(Company_PC_inputs!AK65&lt;&gt;"",Company_PC_inputs!AK65,""))</f>
        <v>0</v>
      </c>
      <c r="AL65" s="485" t="b">
        <f>IF(Ofwat_PC_Interventions!AL65&lt;&gt;"",Ofwat_PC_Interventions!AL65,IF(Company_PC_inputs!AL65&lt;&gt;"",Company_PC_inputs!AL65,""))</f>
        <v>0</v>
      </c>
      <c r="AM65" s="485" t="b">
        <f>IF(Ofwat_PC_Interventions!AM65&lt;&gt;"",Ofwat_PC_Interventions!AM65,IF(Company_PC_inputs!AM65&lt;&gt;"",Company_PC_inputs!AM65,""))</f>
        <v>0</v>
      </c>
      <c r="AN65" s="485" t="b">
        <f>IF(Ofwat_PC_Interventions!AN65&lt;&gt;"",Ofwat_PC_Interventions!AN65,IF(Company_PC_inputs!AN65&lt;&gt;"",Company_PC_inputs!AN65,""))</f>
        <v>0</v>
      </c>
      <c r="AO65" s="487" t="b">
        <f>IF(Ofwat_PC_Interventions!AO65&lt;&gt;"",Ofwat_PC_Interventions!AO65,IF(Company_PC_inputs!AO65&lt;&gt;"",Company_PC_inputs!AO65,""))</f>
        <v>0</v>
      </c>
      <c r="AP65" s="485" t="b">
        <f>IF(Ofwat_PC_Interventions!AP65&lt;&gt;"",Ofwat_PC_Interventions!AP65,IF(Company_PC_inputs!AP65&lt;&gt;"",Company_PC_inputs!AP65,""))</f>
        <v>0</v>
      </c>
      <c r="AQ65" s="485" t="b">
        <f>IF(Ofwat_PC_Interventions!AQ65&lt;&gt;"",Ofwat_PC_Interventions!AQ65,IF(Company_PC_inputs!AQ65&lt;&gt;"",Company_PC_inputs!AQ65,""))</f>
        <v>0</v>
      </c>
      <c r="AR65" s="485" t="b">
        <f>IF(Ofwat_PC_Interventions!AR65&lt;&gt;"",Ofwat_PC_Interventions!AR65,IF(Company_PC_inputs!AR65&lt;&gt;"",Company_PC_inputs!AR65,""))</f>
        <v>0</v>
      </c>
      <c r="AS65" s="485" t="b">
        <f>IF(Ofwat_PC_Interventions!AS65&lt;&gt;"",Ofwat_PC_Interventions!AS65,IF(Company_PC_inputs!AS65&lt;&gt;"",Company_PC_inputs!AS65,""))</f>
        <v>0</v>
      </c>
      <c r="AT65" s="485" t="b">
        <f>IF(Ofwat_PC_Interventions!AT65&lt;&gt;"",Ofwat_PC_Interventions!AT65,IF(Company_PC_inputs!AT65&lt;&gt;"",Company_PC_inputs!AT65,""))</f>
        <v>0</v>
      </c>
      <c r="AU65" s="485" t="b">
        <f>IF(Ofwat_PC_Interventions!AU65&lt;&gt;"",Ofwat_PC_Interventions!AU65,IF(Company_PC_inputs!AU65&lt;&gt;"",Company_PC_inputs!AU65,""))</f>
        <v>0</v>
      </c>
      <c r="AV65" s="485" t="b">
        <f>IF(Ofwat_PC_Interventions!AV65&lt;&gt;"",Ofwat_PC_Interventions!AV65,IF(Company_PC_inputs!AV65&lt;&gt;"",Company_PC_inputs!AV65,""))</f>
        <v>0</v>
      </c>
      <c r="AW65" s="485" t="b">
        <f>IF(Ofwat_PC_Interventions!AW65&lt;&gt;"",Ofwat_PC_Interventions!AW65,IF(Company_PC_inputs!AW65&lt;&gt;"",Company_PC_inputs!AW65,""))</f>
        <v>0</v>
      </c>
      <c r="AX65" s="485" t="b">
        <f>IF(Ofwat_PC_Interventions!AX65&lt;&gt;"",Ofwat_PC_Interventions!AX65,IF(Company_PC_inputs!AX65&lt;&gt;"",Company_PC_inputs!AX65,""))</f>
        <v>0</v>
      </c>
      <c r="AY65" s="485" t="b">
        <f>IF(Ofwat_PC_Interventions!AY65&lt;&gt;"",Ofwat_PC_Interventions!AY65,IF(Company_PC_inputs!AY65&lt;&gt;"",Company_PC_inputs!AY65,""))</f>
        <v>0</v>
      </c>
      <c r="AZ65" s="485" t="b">
        <f>IF(Ofwat_PC_Interventions!AZ65&lt;&gt;"",Ofwat_PC_Interventions!AZ65,IF(Company_PC_inputs!AZ65&lt;&gt;"",Company_PC_inputs!AZ65,""))</f>
        <v>0</v>
      </c>
      <c r="BA65" s="485" t="b">
        <f>IF(Ofwat_PC_Interventions!BA65&lt;&gt;"",Ofwat_PC_Interventions!BA65,IF(Company_PC_inputs!BA65&lt;&gt;"",Company_PC_inputs!BA65,""))</f>
        <v>0</v>
      </c>
      <c r="BB65" s="485" t="b">
        <f>IF(Ofwat_PC_Interventions!BB65&lt;&gt;"",Ofwat_PC_Interventions!BB65,IF(Company_PC_inputs!BB65&lt;&gt;"",Company_PC_inputs!BB65,""))</f>
        <v>0</v>
      </c>
      <c r="BC65" s="487" t="b">
        <f>IF(Ofwat_PC_Interventions!BC65&lt;&gt;"",Ofwat_PC_Interventions!BC65,IF(Company_PC_inputs!BC65&lt;&gt;"",Company_PC_inputs!BC65,""))</f>
        <v>0</v>
      </c>
      <c r="BD65" s="485" t="b">
        <f>IF(Ofwat_PC_Interventions!BD65&lt;&gt;"",Ofwat_PC_Interventions!BD65,IF(Company_PC_inputs!BD65&lt;&gt;"",Company_PC_inputs!BD65,""))</f>
        <v>0</v>
      </c>
      <c r="BE65" s="485" t="b">
        <f>IF(Ofwat_PC_Interventions!BE65&lt;&gt;"",Ofwat_PC_Interventions!BE65,IF(Company_PC_inputs!BE65&lt;&gt;"",Company_PC_inputs!BE65,""))</f>
        <v>0</v>
      </c>
      <c r="BF65" s="485" t="b">
        <f>IF(Ofwat_PC_Interventions!BF65&lt;&gt;"",Ofwat_PC_Interventions!BF65,IF(Company_PC_inputs!BF65&lt;&gt;"",Company_PC_inputs!BF65,""))</f>
        <v>0</v>
      </c>
      <c r="BG65" s="485" t="b">
        <f>IF(Ofwat_PC_Interventions!BG65&lt;&gt;"",Ofwat_PC_Interventions!BG65,IF(Company_PC_inputs!BG65&lt;&gt;"",Company_PC_inputs!BG65,""))</f>
        <v>0</v>
      </c>
      <c r="BH65" s="485" t="b">
        <f>IF(Ofwat_PC_Interventions!BH65&lt;&gt;"",Ofwat_PC_Interventions!BH65,IF(Company_PC_inputs!BH65&lt;&gt;"",Company_PC_inputs!BH65,""))</f>
        <v>0</v>
      </c>
      <c r="BI65" s="485" t="b">
        <f>IF(Ofwat_PC_Interventions!BI65&lt;&gt;"",Ofwat_PC_Interventions!BI65,IF(Company_PC_inputs!BI65&lt;&gt;"",Company_PC_inputs!BI65,""))</f>
        <v>0</v>
      </c>
      <c r="BJ65" s="485" t="b">
        <f>IF(Ofwat_PC_Interventions!BJ65&lt;&gt;"",Ofwat_PC_Interventions!BJ65,IF(Company_PC_inputs!BJ65&lt;&gt;"",Company_PC_inputs!BJ65,""))</f>
        <v>0</v>
      </c>
      <c r="BK65" s="485" t="b">
        <f>IF(Ofwat_PC_Interventions!BK65&lt;&gt;"",Ofwat_PC_Interventions!BK65,IF(Company_PC_inputs!BK65&lt;&gt;"",Company_PC_inputs!BK65,""))</f>
        <v>0</v>
      </c>
      <c r="BL65" s="485" t="b">
        <f>IF(Ofwat_PC_Interventions!BL65&lt;&gt;"",Ofwat_PC_Interventions!BL65,IF(Company_PC_inputs!BL65&lt;&gt;"",Company_PC_inputs!BL65,""))</f>
        <v>0</v>
      </c>
      <c r="BM65" s="485" t="b">
        <f>IF(Ofwat_PC_Interventions!BM65&lt;&gt;"",Ofwat_PC_Interventions!BM65,IF(Company_PC_inputs!BM65&lt;&gt;"",Company_PC_inputs!BM65,""))</f>
        <v>0</v>
      </c>
      <c r="BN65" s="485" t="b">
        <f>IF(Ofwat_PC_Interventions!BN65&lt;&gt;"",Ofwat_PC_Interventions!BN65,IF(Company_PC_inputs!BN65&lt;&gt;"",Company_PC_inputs!BN65,""))</f>
        <v>0</v>
      </c>
      <c r="BO65" s="485" t="b">
        <f>IF(Ofwat_PC_Interventions!BO65&lt;&gt;"",Ofwat_PC_Interventions!BO65,IF(Company_PC_inputs!BO65&lt;&gt;"",Company_PC_inputs!BO65,""))</f>
        <v>0</v>
      </c>
      <c r="BP65" s="485" t="b">
        <f>IF(Ofwat_PC_Interventions!BP65&lt;&gt;"",Ofwat_PC_Interventions!BP65,IF(Company_PC_inputs!BP65&lt;&gt;"",Company_PC_inputs!BP65,""))</f>
        <v>0</v>
      </c>
      <c r="BQ65" s="485" t="b">
        <f>IF(Ofwat_PC_Interventions!BQ65&lt;&gt;"",Ofwat_PC_Interventions!BQ65,IF(Company_PC_inputs!BQ65&lt;&gt;"",Company_PC_inputs!BQ65,""))</f>
        <v>0</v>
      </c>
      <c r="BR65" s="485" t="b">
        <f>IF(Ofwat_PC_Interventions!BR65&lt;&gt;"",Ofwat_PC_Interventions!BR65,IF(Company_PC_inputs!BR65&lt;&gt;"",Company_PC_inputs!BR65,""))</f>
        <v>0</v>
      </c>
      <c r="BS65" s="485" t="b">
        <f>IF(Ofwat_PC_Interventions!BS65&lt;&gt;"",Ofwat_PC_Interventions!BS65,IF(Company_PC_inputs!BS65&lt;&gt;"",Company_PC_inputs!BS65,""))</f>
        <v>0</v>
      </c>
    </row>
    <row r="66" spans="1:71" s="201" customFormat="1" ht="13.8">
      <c r="A66" s="444"/>
      <c r="B66" s="444"/>
      <c r="C66" s="444"/>
      <c r="D66" s="444"/>
      <c r="E66" s="444"/>
      <c r="F66" s="444"/>
      <c r="G66" s="444"/>
      <c r="H66" s="444"/>
      <c r="I66" s="444"/>
      <c r="J66" s="512" t="str">
        <f>IF(Ofwat_PC_Interventions!J66&lt;&gt;"",Ofwat_PC_Interventions!J66,IF(Company_PC_inputs!J66&lt;&gt;"",Company_PC_inputs!J66,""))</f>
        <v/>
      </c>
      <c r="K66" s="512" t="str">
        <f>IF(Ofwat_PC_Interventions!K66&lt;&gt;"",Ofwat_PC_Interventions!K66,IF(Company_PC_inputs!K66&lt;&gt;"",Company_PC_inputs!K66,""))</f>
        <v/>
      </c>
      <c r="L66" s="512" t="str">
        <f>IF(Ofwat_PC_Interventions!L66&lt;&gt;"",Ofwat_PC_Interventions!L66,IF(Company_PC_inputs!L66&lt;&gt;"",Company_PC_inputs!L66,""))</f>
        <v/>
      </c>
      <c r="M66" s="512" t="str">
        <f>IF(Ofwat_PC_Interventions!M66&lt;&gt;"",Ofwat_PC_Interventions!M66,IF(Company_PC_inputs!M66&lt;&gt;"",Company_PC_inputs!M66,""))</f>
        <v/>
      </c>
      <c r="N66" s="512" t="str">
        <f>IF(Ofwat_PC_Interventions!N66&lt;&gt;"",Ofwat_PC_Interventions!N66,IF(Company_PC_inputs!N66&lt;&gt;"",Company_PC_inputs!N66,""))</f>
        <v/>
      </c>
      <c r="O66" s="512" t="str">
        <f>IF(Ofwat_PC_Interventions!O66&lt;&gt;"",Ofwat_PC_Interventions!O66,IF(Company_PC_inputs!O66&lt;&gt;"",Company_PC_inputs!O66,""))</f>
        <v/>
      </c>
      <c r="P66" s="512" t="str">
        <f>IF(Ofwat_PC_Interventions!P66&lt;&gt;"",Ofwat_PC_Interventions!P66,IF(Company_PC_inputs!P66&lt;&gt;"",Company_PC_inputs!P66,""))</f>
        <v/>
      </c>
      <c r="Q66" s="513" t="str">
        <f>IF(Ofwat_PC_Interventions!Q66&lt;&gt;"",Ofwat_PC_Interventions!Q66,IF(Company_PC_inputs!Q66&lt;&gt;"",Company_PC_inputs!Q66,""))</f>
        <v/>
      </c>
      <c r="R66" s="512" t="str">
        <f>IF(Ofwat_PC_Interventions!R66&lt;&gt;"",Ofwat_PC_Interventions!R66,IF(Company_PC_inputs!R66&lt;&gt;"",Company_PC_inputs!R66,""))</f>
        <v/>
      </c>
      <c r="S66" s="512" t="str">
        <f>IF(Ofwat_PC_Interventions!S66&lt;&gt;"",Ofwat_PC_Interventions!S66,IF(Company_PC_inputs!S66&lt;&gt;"",Company_PC_inputs!S66,""))</f>
        <v/>
      </c>
      <c r="T66" s="512" t="str">
        <f>IF(Ofwat_PC_Interventions!T66&lt;&gt;"",Ofwat_PC_Interventions!T66,IF(Company_PC_inputs!T66&lt;&gt;"",Company_PC_inputs!T66,""))</f>
        <v/>
      </c>
      <c r="U66" s="512" t="str">
        <f>IF(Ofwat_PC_Interventions!U66&lt;&gt;"",Ofwat_PC_Interventions!U66,IF(Company_PC_inputs!U66&lt;&gt;"",Company_PC_inputs!U66,""))</f>
        <v/>
      </c>
      <c r="V66" s="512" t="str">
        <f>IF(Ofwat_PC_Interventions!V66&lt;&gt;"",Ofwat_PC_Interventions!V66,IF(Company_PC_inputs!V66&lt;&gt;"",Company_PC_inputs!V66,""))</f>
        <v/>
      </c>
      <c r="W66" s="512" t="str">
        <f>IF(Ofwat_PC_Interventions!W66&lt;&gt;"",Ofwat_PC_Interventions!W66,IF(Company_PC_inputs!W66&lt;&gt;"",Company_PC_inputs!W66,""))</f>
        <v/>
      </c>
      <c r="X66" s="512" t="str">
        <f>IF(Ofwat_PC_Interventions!X66&lt;&gt;"",Ofwat_PC_Interventions!X66,IF(Company_PC_inputs!X66&lt;&gt;"",Company_PC_inputs!X66,""))</f>
        <v/>
      </c>
      <c r="Y66" s="512" t="str">
        <f>IF(Ofwat_PC_Interventions!Y66&lt;&gt;"",Ofwat_PC_Interventions!Y66,IF(Company_PC_inputs!Y66&lt;&gt;"",Company_PC_inputs!Y66,""))</f>
        <v/>
      </c>
      <c r="Z66" s="512" t="str">
        <f>IF(Ofwat_PC_Interventions!Z66&lt;&gt;"",Ofwat_PC_Interventions!Z66,IF(Company_PC_inputs!Z66&lt;&gt;"",Company_PC_inputs!Z66,""))</f>
        <v/>
      </c>
      <c r="AA66" s="512" t="str">
        <f>IF(Ofwat_PC_Interventions!AA66&lt;&gt;"",Ofwat_PC_Interventions!AA66,IF(Company_PC_inputs!AA66&lt;&gt;"",Company_PC_inputs!AA66,""))</f>
        <v/>
      </c>
      <c r="AB66" s="512" t="str">
        <f>IF(Ofwat_PC_Interventions!AB66&lt;&gt;"",Ofwat_PC_Interventions!AB66,IF(Company_PC_inputs!AB66&lt;&gt;"",Company_PC_inputs!AB66,""))</f>
        <v/>
      </c>
      <c r="AC66" s="512" t="str">
        <f>IF(Ofwat_PC_Interventions!AC66&lt;&gt;"",Ofwat_PC_Interventions!AC66,IF(Company_PC_inputs!AC66&lt;&gt;"",Company_PC_inputs!AC66,""))</f>
        <v/>
      </c>
      <c r="AD66" s="512" t="str">
        <f>IF(Ofwat_PC_Interventions!AD66&lt;&gt;"",Ofwat_PC_Interventions!AD66,IF(Company_PC_inputs!AD66&lt;&gt;"",Company_PC_inputs!AD66,""))</f>
        <v/>
      </c>
      <c r="AE66" s="512" t="str">
        <f>IF(Ofwat_PC_Interventions!AE66&lt;&gt;"",Ofwat_PC_Interventions!AE66,IF(Company_PC_inputs!AE66&lt;&gt;"",Company_PC_inputs!AE66,""))</f>
        <v/>
      </c>
      <c r="AF66" s="512" t="str">
        <f>IF(Ofwat_PC_Interventions!AF66&lt;&gt;"",Ofwat_PC_Interventions!AF66,IF(Company_PC_inputs!AF66&lt;&gt;"",Company_PC_inputs!AF66,""))</f>
        <v/>
      </c>
      <c r="AG66" s="512" t="str">
        <f>IF(Ofwat_PC_Interventions!AG66&lt;&gt;"",Ofwat_PC_Interventions!AG66,IF(Company_PC_inputs!AG66&lt;&gt;"",Company_PC_inputs!AG66,""))</f>
        <v/>
      </c>
      <c r="AH66" s="512" t="str">
        <f>IF(Ofwat_PC_Interventions!AH66&lt;&gt;"",Ofwat_PC_Interventions!AH66,IF(Company_PC_inputs!AH66&lt;&gt;"",Company_PC_inputs!AH66,""))</f>
        <v/>
      </c>
      <c r="AI66" s="512" t="str">
        <f>IF(Ofwat_PC_Interventions!AI66&lt;&gt;"",Ofwat_PC_Interventions!AI66,IF(Company_PC_inputs!AI66&lt;&gt;"",Company_PC_inputs!AI66,""))</f>
        <v/>
      </c>
      <c r="AJ66" s="512" t="str">
        <f>IF(Ofwat_PC_Interventions!AJ66&lt;&gt;"",Ofwat_PC_Interventions!AJ66,IF(Company_PC_inputs!AJ66&lt;&gt;"",Company_PC_inputs!AJ66,""))</f>
        <v/>
      </c>
      <c r="AK66" s="513" t="str">
        <f>IF(Ofwat_PC_Interventions!AK66&lt;&gt;"",Ofwat_PC_Interventions!AK66,IF(Company_PC_inputs!AK66&lt;&gt;"",Company_PC_inputs!AK66,""))</f>
        <v/>
      </c>
      <c r="AL66" s="512" t="str">
        <f>IF(Ofwat_PC_Interventions!AL66&lt;&gt;"",Ofwat_PC_Interventions!AL66,IF(Company_PC_inputs!AL66&lt;&gt;"",Company_PC_inputs!AL66,""))</f>
        <v/>
      </c>
      <c r="AM66" s="512" t="str">
        <f>IF(Ofwat_PC_Interventions!AM66&lt;&gt;"",Ofwat_PC_Interventions!AM66,IF(Company_PC_inputs!AM66&lt;&gt;"",Company_PC_inputs!AM66,""))</f>
        <v/>
      </c>
      <c r="AN66" s="512" t="str">
        <f>IF(Ofwat_PC_Interventions!AN66&lt;&gt;"",Ofwat_PC_Interventions!AN66,IF(Company_PC_inputs!AN66&lt;&gt;"",Company_PC_inputs!AN66,""))</f>
        <v/>
      </c>
      <c r="AO66" s="513" t="str">
        <f>IF(Ofwat_PC_Interventions!AO66&lt;&gt;"",Ofwat_PC_Interventions!AO66,IF(Company_PC_inputs!AO66&lt;&gt;"",Company_PC_inputs!AO66,""))</f>
        <v/>
      </c>
      <c r="AP66" s="512" t="str">
        <f>IF(Ofwat_PC_Interventions!AP66&lt;&gt;"",Ofwat_PC_Interventions!AP66,IF(Company_PC_inputs!AP66&lt;&gt;"",Company_PC_inputs!AP66,""))</f>
        <v/>
      </c>
      <c r="AQ66" s="512" t="str">
        <f>IF(Ofwat_PC_Interventions!AQ66&lt;&gt;"",Ofwat_PC_Interventions!AQ66,IF(Company_PC_inputs!AQ66&lt;&gt;"",Company_PC_inputs!AQ66,""))</f>
        <v/>
      </c>
      <c r="AR66" s="512" t="str">
        <f>IF(Ofwat_PC_Interventions!AR66&lt;&gt;"",Ofwat_PC_Interventions!AR66,IF(Company_PC_inputs!AR66&lt;&gt;"",Company_PC_inputs!AR66,""))</f>
        <v/>
      </c>
      <c r="AS66" s="512" t="str">
        <f>IF(Ofwat_PC_Interventions!AS66&lt;&gt;"",Ofwat_PC_Interventions!AS66,IF(Company_PC_inputs!AS66&lt;&gt;"",Company_PC_inputs!AS66,""))</f>
        <v/>
      </c>
      <c r="AT66" s="512" t="str">
        <f>IF(Ofwat_PC_Interventions!AT66&lt;&gt;"",Ofwat_PC_Interventions!AT66,IF(Company_PC_inputs!AT66&lt;&gt;"",Company_PC_inputs!AT66,""))</f>
        <v/>
      </c>
      <c r="AU66" s="512" t="str">
        <f>IF(Ofwat_PC_Interventions!AU66&lt;&gt;"",Ofwat_PC_Interventions!AU66,IF(Company_PC_inputs!AU66&lt;&gt;"",Company_PC_inputs!AU66,""))</f>
        <v/>
      </c>
      <c r="AV66" s="512" t="str">
        <f>IF(Ofwat_PC_Interventions!AV66&lt;&gt;"",Ofwat_PC_Interventions!AV66,IF(Company_PC_inputs!AV66&lt;&gt;"",Company_PC_inputs!AV66,""))</f>
        <v/>
      </c>
      <c r="AW66" s="512" t="str">
        <f>IF(Ofwat_PC_Interventions!AW66&lt;&gt;"",Ofwat_PC_Interventions!AW66,IF(Company_PC_inputs!AW66&lt;&gt;"",Company_PC_inputs!AW66,""))</f>
        <v/>
      </c>
      <c r="AX66" s="512" t="str">
        <f>IF(Ofwat_PC_Interventions!AX66&lt;&gt;"",Ofwat_PC_Interventions!AX66,IF(Company_PC_inputs!AX66&lt;&gt;"",Company_PC_inputs!AX66,""))</f>
        <v/>
      </c>
      <c r="AY66" s="512" t="str">
        <f>IF(Ofwat_PC_Interventions!AY66&lt;&gt;"",Ofwat_PC_Interventions!AY66,IF(Company_PC_inputs!AY66&lt;&gt;"",Company_PC_inputs!AY66,""))</f>
        <v/>
      </c>
      <c r="AZ66" s="512" t="str">
        <f>IF(Ofwat_PC_Interventions!AZ66&lt;&gt;"",Ofwat_PC_Interventions!AZ66,IF(Company_PC_inputs!AZ66&lt;&gt;"",Company_PC_inputs!AZ66,""))</f>
        <v/>
      </c>
      <c r="BA66" s="512" t="str">
        <f>IF(Ofwat_PC_Interventions!BA66&lt;&gt;"",Ofwat_PC_Interventions!BA66,IF(Company_PC_inputs!BA66&lt;&gt;"",Company_PC_inputs!BA66,""))</f>
        <v/>
      </c>
      <c r="BB66" s="512" t="str">
        <f>IF(Ofwat_PC_Interventions!BB66&lt;&gt;"",Ofwat_PC_Interventions!BB66,IF(Company_PC_inputs!BB66&lt;&gt;"",Company_PC_inputs!BB66,""))</f>
        <v/>
      </c>
      <c r="BC66" s="513" t="str">
        <f>IF(Ofwat_PC_Interventions!BC66&lt;&gt;"",Ofwat_PC_Interventions!BC66,IF(Company_PC_inputs!BC66&lt;&gt;"",Company_PC_inputs!BC66,""))</f>
        <v/>
      </c>
      <c r="BD66" s="512" t="str">
        <f>IF(Ofwat_PC_Interventions!BD66&lt;&gt;"",Ofwat_PC_Interventions!BD66,IF(Company_PC_inputs!BD66&lt;&gt;"",Company_PC_inputs!BD66,""))</f>
        <v/>
      </c>
      <c r="BE66" s="512" t="str">
        <f>IF(Ofwat_PC_Interventions!BE66&lt;&gt;"",Ofwat_PC_Interventions!BE66,IF(Company_PC_inputs!BE66&lt;&gt;"",Company_PC_inputs!BE66,""))</f>
        <v/>
      </c>
      <c r="BF66" s="512" t="str">
        <f>IF(Ofwat_PC_Interventions!BF66&lt;&gt;"",Ofwat_PC_Interventions!BF66,IF(Company_PC_inputs!BF66&lt;&gt;"",Company_PC_inputs!BF66,""))</f>
        <v/>
      </c>
      <c r="BG66" s="512" t="str">
        <f>IF(Ofwat_PC_Interventions!BG66&lt;&gt;"",Ofwat_PC_Interventions!BG66,IF(Company_PC_inputs!BG66&lt;&gt;"",Company_PC_inputs!BG66,""))</f>
        <v/>
      </c>
      <c r="BH66" s="512" t="str">
        <f>IF(Ofwat_PC_Interventions!BH66&lt;&gt;"",Ofwat_PC_Interventions!BH66,IF(Company_PC_inputs!BH66&lt;&gt;"",Company_PC_inputs!BH66,""))</f>
        <v/>
      </c>
      <c r="BI66" s="512" t="str">
        <f>IF(Ofwat_PC_Interventions!BI66&lt;&gt;"",Ofwat_PC_Interventions!BI66,IF(Company_PC_inputs!BI66&lt;&gt;"",Company_PC_inputs!BI66,""))</f>
        <v/>
      </c>
      <c r="BJ66" s="512" t="str">
        <f>IF(Ofwat_PC_Interventions!BJ66&lt;&gt;"",Ofwat_PC_Interventions!BJ66,IF(Company_PC_inputs!BJ66&lt;&gt;"",Company_PC_inputs!BJ66,""))</f>
        <v/>
      </c>
      <c r="BK66" s="512" t="str">
        <f>IF(Ofwat_PC_Interventions!BK66&lt;&gt;"",Ofwat_PC_Interventions!BK66,IF(Company_PC_inputs!BK66&lt;&gt;"",Company_PC_inputs!BK66,""))</f>
        <v/>
      </c>
      <c r="BL66" s="512" t="str">
        <f>IF(Ofwat_PC_Interventions!BL66&lt;&gt;"",Ofwat_PC_Interventions!BL66,IF(Company_PC_inputs!BL66&lt;&gt;"",Company_PC_inputs!BL66,""))</f>
        <v/>
      </c>
      <c r="BM66" s="512" t="str">
        <f>IF(Ofwat_PC_Interventions!BM66&lt;&gt;"",Ofwat_PC_Interventions!BM66,IF(Company_PC_inputs!BM66&lt;&gt;"",Company_PC_inputs!BM66,""))</f>
        <v/>
      </c>
      <c r="BN66" s="512" t="str">
        <f>IF(Ofwat_PC_Interventions!BN66&lt;&gt;"",Ofwat_PC_Interventions!BN66,IF(Company_PC_inputs!BN66&lt;&gt;"",Company_PC_inputs!BN66,""))</f>
        <v/>
      </c>
      <c r="BO66" s="512" t="str">
        <f>IF(Ofwat_PC_Interventions!BO66&lt;&gt;"",Ofwat_PC_Interventions!BO66,IF(Company_PC_inputs!BO66&lt;&gt;"",Company_PC_inputs!BO66,""))</f>
        <v/>
      </c>
      <c r="BP66" s="512" t="str">
        <f>IF(Ofwat_PC_Interventions!BP66&lt;&gt;"",Ofwat_PC_Interventions!BP66,IF(Company_PC_inputs!BP66&lt;&gt;"",Company_PC_inputs!BP66,""))</f>
        <v/>
      </c>
      <c r="BQ66" s="512" t="str">
        <f>IF(Ofwat_PC_Interventions!BQ66&lt;&gt;"",Ofwat_PC_Interventions!BQ66,IF(Company_PC_inputs!BQ66&lt;&gt;"",Company_PC_inputs!BQ66,""))</f>
        <v/>
      </c>
      <c r="BR66" s="512" t="str">
        <f>IF(Ofwat_PC_Interventions!BR66&lt;&gt;"",Ofwat_PC_Interventions!BR66,IF(Company_PC_inputs!BR66&lt;&gt;"",Company_PC_inputs!BR66,""))</f>
        <v/>
      </c>
      <c r="BS66" s="512" t="str">
        <f>IF(Ofwat_PC_Interventions!BS66&lt;&gt;"",Ofwat_PC_Interventions!BS66,IF(Company_PC_inputs!BS66&lt;&gt;"",Company_PC_inputs!BS66,""))</f>
        <v/>
      </c>
    </row>
    <row r="67" spans="1:71" s="201" customFormat="1" ht="13.8">
      <c r="A67" s="444"/>
      <c r="B67" s="464"/>
      <c r="C67" s="444"/>
      <c r="D67" s="454" t="s">
        <v>1105</v>
      </c>
      <c r="E67" s="444"/>
      <c r="F67" s="444"/>
      <c r="G67" s="444"/>
      <c r="H67" s="444"/>
      <c r="I67" s="444"/>
      <c r="J67" s="520" t="str">
        <f>IF(Ofwat_PC_Interventions!J67&lt;&gt;"",Ofwat_PC_Interventions!J67,IF(Company_PC_inputs!J67&lt;&gt;"",Company_PC_inputs!J67,""))</f>
        <v/>
      </c>
      <c r="K67" s="520" t="str">
        <f>IF(Ofwat_PC_Interventions!K67&lt;&gt;"",Ofwat_PC_Interventions!K67,IF(Company_PC_inputs!K67&lt;&gt;"",Company_PC_inputs!K67,""))</f>
        <v/>
      </c>
      <c r="L67" s="520" t="str">
        <f>IF(Ofwat_PC_Interventions!L67&lt;&gt;"",Ofwat_PC_Interventions!L67,IF(Company_PC_inputs!L67&lt;&gt;"",Company_PC_inputs!L67,""))</f>
        <v/>
      </c>
      <c r="M67" s="520" t="str">
        <f>IF(Ofwat_PC_Interventions!M67&lt;&gt;"",Ofwat_PC_Interventions!M67,IF(Company_PC_inputs!M67&lt;&gt;"",Company_PC_inputs!M67,""))</f>
        <v/>
      </c>
      <c r="N67" s="520" t="str">
        <f>IF(Ofwat_PC_Interventions!N67&lt;&gt;"",Ofwat_PC_Interventions!N67,IF(Company_PC_inputs!N67&lt;&gt;"",Company_PC_inputs!N67,""))</f>
        <v/>
      </c>
      <c r="O67" s="520" t="str">
        <f>IF(Ofwat_PC_Interventions!O67&lt;&gt;"",Ofwat_PC_Interventions!O67,IF(Company_PC_inputs!O67&lt;&gt;"",Company_PC_inputs!O67,""))</f>
        <v/>
      </c>
      <c r="P67" s="520" t="str">
        <f>IF(Ofwat_PC_Interventions!P67&lt;&gt;"",Ofwat_PC_Interventions!P67,IF(Company_PC_inputs!P67&lt;&gt;"",Company_PC_inputs!P67,""))</f>
        <v/>
      </c>
      <c r="Q67" s="521" t="str">
        <f>IF(Ofwat_PC_Interventions!Q67&lt;&gt;"",Ofwat_PC_Interventions!Q67,IF(Company_PC_inputs!Q67&lt;&gt;"",Company_PC_inputs!Q67,""))</f>
        <v/>
      </c>
      <c r="R67" s="520" t="str">
        <f>IF(Ofwat_PC_Interventions!R67&lt;&gt;"",Ofwat_PC_Interventions!R67,IF(Company_PC_inputs!R67&lt;&gt;"",Company_PC_inputs!R67,""))</f>
        <v/>
      </c>
      <c r="S67" s="520" t="str">
        <f>IF(Ofwat_PC_Interventions!S67&lt;&gt;"",Ofwat_PC_Interventions!S67,IF(Company_PC_inputs!S67&lt;&gt;"",Company_PC_inputs!S67,""))</f>
        <v/>
      </c>
      <c r="T67" s="520" t="str">
        <f>IF(Ofwat_PC_Interventions!T67&lt;&gt;"",Ofwat_PC_Interventions!T67,IF(Company_PC_inputs!T67&lt;&gt;"",Company_PC_inputs!T67,""))</f>
        <v/>
      </c>
      <c r="U67" s="520" t="str">
        <f>IF(Ofwat_PC_Interventions!U67&lt;&gt;"",Ofwat_PC_Interventions!U67,IF(Company_PC_inputs!U67&lt;&gt;"",Company_PC_inputs!U67,""))</f>
        <v/>
      </c>
      <c r="V67" s="520" t="str">
        <f>IF(Ofwat_PC_Interventions!V67&lt;&gt;"",Ofwat_PC_Interventions!V67,IF(Company_PC_inputs!V67&lt;&gt;"",Company_PC_inputs!V67,""))</f>
        <v/>
      </c>
      <c r="W67" s="520" t="str">
        <f>IF(Ofwat_PC_Interventions!W67&lt;&gt;"",Ofwat_PC_Interventions!W67,IF(Company_PC_inputs!W67&lt;&gt;"",Company_PC_inputs!W67,""))</f>
        <v/>
      </c>
      <c r="X67" s="520" t="str">
        <f>IF(Ofwat_PC_Interventions!X67&lt;&gt;"",Ofwat_PC_Interventions!X67,IF(Company_PC_inputs!X67&lt;&gt;"",Company_PC_inputs!X67,""))</f>
        <v/>
      </c>
      <c r="Y67" s="520" t="str">
        <f>IF(Ofwat_PC_Interventions!Y67&lt;&gt;"",Ofwat_PC_Interventions!Y67,IF(Company_PC_inputs!Y67&lt;&gt;"",Company_PC_inputs!Y67,""))</f>
        <v/>
      </c>
      <c r="Z67" s="520" t="str">
        <f>IF(Ofwat_PC_Interventions!Z67&lt;&gt;"",Ofwat_PC_Interventions!Z67,IF(Company_PC_inputs!Z67&lt;&gt;"",Company_PC_inputs!Z67,""))</f>
        <v/>
      </c>
      <c r="AA67" s="520" t="str">
        <f>IF(Ofwat_PC_Interventions!AA67&lt;&gt;"",Ofwat_PC_Interventions!AA67,IF(Company_PC_inputs!AA67&lt;&gt;"",Company_PC_inputs!AA67,""))</f>
        <v/>
      </c>
      <c r="AB67" s="520" t="str">
        <f>IF(Ofwat_PC_Interventions!AB67&lt;&gt;"",Ofwat_PC_Interventions!AB67,IF(Company_PC_inputs!AB67&lt;&gt;"",Company_PC_inputs!AB67,""))</f>
        <v/>
      </c>
      <c r="AC67" s="520" t="str">
        <f>IF(Ofwat_PC_Interventions!AC67&lt;&gt;"",Ofwat_PC_Interventions!AC67,IF(Company_PC_inputs!AC67&lt;&gt;"",Company_PC_inputs!AC67,""))</f>
        <v/>
      </c>
      <c r="AD67" s="520" t="str">
        <f>IF(Ofwat_PC_Interventions!AD67&lt;&gt;"",Ofwat_PC_Interventions!AD67,IF(Company_PC_inputs!AD67&lt;&gt;"",Company_PC_inputs!AD67,""))</f>
        <v/>
      </c>
      <c r="AE67" s="520" t="str">
        <f>IF(Ofwat_PC_Interventions!AE67&lt;&gt;"",Ofwat_PC_Interventions!AE67,IF(Company_PC_inputs!AE67&lt;&gt;"",Company_PC_inputs!AE67,""))</f>
        <v/>
      </c>
      <c r="AF67" s="520" t="str">
        <f>IF(Ofwat_PC_Interventions!AF67&lt;&gt;"",Ofwat_PC_Interventions!AF67,IF(Company_PC_inputs!AF67&lt;&gt;"",Company_PC_inputs!AF67,""))</f>
        <v/>
      </c>
      <c r="AG67" s="520" t="str">
        <f>IF(Ofwat_PC_Interventions!AG67&lt;&gt;"",Ofwat_PC_Interventions!AG67,IF(Company_PC_inputs!AG67&lt;&gt;"",Company_PC_inputs!AG67,""))</f>
        <v/>
      </c>
      <c r="AH67" s="520" t="str">
        <f>IF(Ofwat_PC_Interventions!AH67&lt;&gt;"",Ofwat_PC_Interventions!AH67,IF(Company_PC_inputs!AH67&lt;&gt;"",Company_PC_inputs!AH67,""))</f>
        <v/>
      </c>
      <c r="AI67" s="520" t="str">
        <f>IF(Ofwat_PC_Interventions!AI67&lt;&gt;"",Ofwat_PC_Interventions!AI67,IF(Company_PC_inputs!AI67&lt;&gt;"",Company_PC_inputs!AI67,""))</f>
        <v/>
      </c>
      <c r="AJ67" s="520" t="str">
        <f>IF(Ofwat_PC_Interventions!AJ67&lt;&gt;"",Ofwat_PC_Interventions!AJ67,IF(Company_PC_inputs!AJ67&lt;&gt;"",Company_PC_inputs!AJ67,""))</f>
        <v/>
      </c>
      <c r="AK67" s="521" t="str">
        <f>IF(Ofwat_PC_Interventions!AK67&lt;&gt;"",Ofwat_PC_Interventions!AK67,IF(Company_PC_inputs!AK67&lt;&gt;"",Company_PC_inputs!AK67,""))</f>
        <v/>
      </c>
      <c r="AL67" s="520" t="str">
        <f>IF(Ofwat_PC_Interventions!AL67&lt;&gt;"",Ofwat_PC_Interventions!AL67,IF(Company_PC_inputs!AL67&lt;&gt;"",Company_PC_inputs!AL67,""))</f>
        <v/>
      </c>
      <c r="AM67" s="520" t="str">
        <f>IF(Ofwat_PC_Interventions!AM67&lt;&gt;"",Ofwat_PC_Interventions!AM67,IF(Company_PC_inputs!AM67&lt;&gt;"",Company_PC_inputs!AM67,""))</f>
        <v/>
      </c>
      <c r="AN67" s="520" t="str">
        <f>IF(Ofwat_PC_Interventions!AN67&lt;&gt;"",Ofwat_PC_Interventions!AN67,IF(Company_PC_inputs!AN67&lt;&gt;"",Company_PC_inputs!AN67,""))</f>
        <v/>
      </c>
      <c r="AO67" s="521" t="str">
        <f>IF(Ofwat_PC_Interventions!AO67&lt;&gt;"",Ofwat_PC_Interventions!AO67,IF(Company_PC_inputs!AO67&lt;&gt;"",Company_PC_inputs!AO67,""))</f>
        <v/>
      </c>
      <c r="AP67" s="520" t="str">
        <f>IF(Ofwat_PC_Interventions!AP67&lt;&gt;"",Ofwat_PC_Interventions!AP67,IF(Company_PC_inputs!AP67&lt;&gt;"",Company_PC_inputs!AP67,""))</f>
        <v/>
      </c>
      <c r="AQ67" s="520" t="str">
        <f>IF(Ofwat_PC_Interventions!AQ67&lt;&gt;"",Ofwat_PC_Interventions!AQ67,IF(Company_PC_inputs!AQ67&lt;&gt;"",Company_PC_inputs!AQ67,""))</f>
        <v/>
      </c>
      <c r="AR67" s="520" t="str">
        <f>IF(Ofwat_PC_Interventions!AR67&lt;&gt;"",Ofwat_PC_Interventions!AR67,IF(Company_PC_inputs!AR67&lt;&gt;"",Company_PC_inputs!AR67,""))</f>
        <v/>
      </c>
      <c r="AS67" s="520" t="str">
        <f>IF(Ofwat_PC_Interventions!AS67&lt;&gt;"",Ofwat_PC_Interventions!AS67,IF(Company_PC_inputs!AS67&lt;&gt;"",Company_PC_inputs!AS67,""))</f>
        <v/>
      </c>
      <c r="AT67" s="520" t="str">
        <f>IF(Ofwat_PC_Interventions!AT67&lt;&gt;"",Ofwat_PC_Interventions!AT67,IF(Company_PC_inputs!AT67&lt;&gt;"",Company_PC_inputs!AT67,""))</f>
        <v/>
      </c>
      <c r="AU67" s="520" t="str">
        <f>IF(Ofwat_PC_Interventions!AU67&lt;&gt;"",Ofwat_PC_Interventions!AU67,IF(Company_PC_inputs!AU67&lt;&gt;"",Company_PC_inputs!AU67,""))</f>
        <v/>
      </c>
      <c r="AV67" s="520" t="str">
        <f>IF(Ofwat_PC_Interventions!AV67&lt;&gt;"",Ofwat_PC_Interventions!AV67,IF(Company_PC_inputs!AV67&lt;&gt;"",Company_PC_inputs!AV67,""))</f>
        <v/>
      </c>
      <c r="AW67" s="520" t="str">
        <f>IF(Ofwat_PC_Interventions!AW67&lt;&gt;"",Ofwat_PC_Interventions!AW67,IF(Company_PC_inputs!AW67&lt;&gt;"",Company_PC_inputs!AW67,""))</f>
        <v/>
      </c>
      <c r="AX67" s="520" t="str">
        <f>IF(Ofwat_PC_Interventions!AX67&lt;&gt;"",Ofwat_PC_Interventions!AX67,IF(Company_PC_inputs!AX67&lt;&gt;"",Company_PC_inputs!AX67,""))</f>
        <v/>
      </c>
      <c r="AY67" s="520" t="str">
        <f>IF(Ofwat_PC_Interventions!AY67&lt;&gt;"",Ofwat_PC_Interventions!AY67,IF(Company_PC_inputs!AY67&lt;&gt;"",Company_PC_inputs!AY67,""))</f>
        <v/>
      </c>
      <c r="AZ67" s="520" t="str">
        <f>IF(Ofwat_PC_Interventions!AZ67&lt;&gt;"",Ofwat_PC_Interventions!AZ67,IF(Company_PC_inputs!AZ67&lt;&gt;"",Company_PC_inputs!AZ67,""))</f>
        <v/>
      </c>
      <c r="BA67" s="520" t="str">
        <f>IF(Ofwat_PC_Interventions!BA67&lt;&gt;"",Ofwat_PC_Interventions!BA67,IF(Company_PC_inputs!BA67&lt;&gt;"",Company_PC_inputs!BA67,""))</f>
        <v/>
      </c>
      <c r="BB67" s="520" t="str">
        <f>IF(Ofwat_PC_Interventions!BB67&lt;&gt;"",Ofwat_PC_Interventions!BB67,IF(Company_PC_inputs!BB67&lt;&gt;"",Company_PC_inputs!BB67,""))</f>
        <v/>
      </c>
      <c r="BC67" s="521" t="str">
        <f>IF(Ofwat_PC_Interventions!BC67&lt;&gt;"",Ofwat_PC_Interventions!BC67,IF(Company_PC_inputs!BC67&lt;&gt;"",Company_PC_inputs!BC67,""))</f>
        <v/>
      </c>
      <c r="BD67" s="520" t="str">
        <f>IF(Ofwat_PC_Interventions!BD67&lt;&gt;"",Ofwat_PC_Interventions!BD67,IF(Company_PC_inputs!BD67&lt;&gt;"",Company_PC_inputs!BD67,""))</f>
        <v/>
      </c>
      <c r="BE67" s="520" t="str">
        <f>IF(Ofwat_PC_Interventions!BE67&lt;&gt;"",Ofwat_PC_Interventions!BE67,IF(Company_PC_inputs!BE67&lt;&gt;"",Company_PC_inputs!BE67,""))</f>
        <v/>
      </c>
      <c r="BF67" s="520" t="str">
        <f>IF(Ofwat_PC_Interventions!BF67&lt;&gt;"",Ofwat_PC_Interventions!BF67,IF(Company_PC_inputs!BF67&lt;&gt;"",Company_PC_inputs!BF67,""))</f>
        <v/>
      </c>
      <c r="BG67" s="520" t="str">
        <f>IF(Ofwat_PC_Interventions!BG67&lt;&gt;"",Ofwat_PC_Interventions!BG67,IF(Company_PC_inputs!BG67&lt;&gt;"",Company_PC_inputs!BG67,""))</f>
        <v/>
      </c>
      <c r="BH67" s="520" t="str">
        <f>IF(Ofwat_PC_Interventions!BH67&lt;&gt;"",Ofwat_PC_Interventions!BH67,IF(Company_PC_inputs!BH67&lt;&gt;"",Company_PC_inputs!BH67,""))</f>
        <v/>
      </c>
      <c r="BI67" s="520" t="str">
        <f>IF(Ofwat_PC_Interventions!BI67&lt;&gt;"",Ofwat_PC_Interventions!BI67,IF(Company_PC_inputs!BI67&lt;&gt;"",Company_PC_inputs!BI67,""))</f>
        <v/>
      </c>
      <c r="BJ67" s="520" t="str">
        <f>IF(Ofwat_PC_Interventions!BJ67&lt;&gt;"",Ofwat_PC_Interventions!BJ67,IF(Company_PC_inputs!BJ67&lt;&gt;"",Company_PC_inputs!BJ67,""))</f>
        <v/>
      </c>
      <c r="BK67" s="520" t="str">
        <f>IF(Ofwat_PC_Interventions!BK67&lt;&gt;"",Ofwat_PC_Interventions!BK67,IF(Company_PC_inputs!BK67&lt;&gt;"",Company_PC_inputs!BK67,""))</f>
        <v/>
      </c>
      <c r="BL67" s="520" t="str">
        <f>IF(Ofwat_PC_Interventions!BL67&lt;&gt;"",Ofwat_PC_Interventions!BL67,IF(Company_PC_inputs!BL67&lt;&gt;"",Company_PC_inputs!BL67,""))</f>
        <v/>
      </c>
      <c r="BM67" s="520" t="str">
        <f>IF(Ofwat_PC_Interventions!BM67&lt;&gt;"",Ofwat_PC_Interventions!BM67,IF(Company_PC_inputs!BM67&lt;&gt;"",Company_PC_inputs!BM67,""))</f>
        <v/>
      </c>
      <c r="BN67" s="520" t="str">
        <f>IF(Ofwat_PC_Interventions!BN67&lt;&gt;"",Ofwat_PC_Interventions!BN67,IF(Company_PC_inputs!BN67&lt;&gt;"",Company_PC_inputs!BN67,""))</f>
        <v/>
      </c>
      <c r="BO67" s="520" t="str">
        <f>IF(Ofwat_PC_Interventions!BO67&lt;&gt;"",Ofwat_PC_Interventions!BO67,IF(Company_PC_inputs!BO67&lt;&gt;"",Company_PC_inputs!BO67,""))</f>
        <v/>
      </c>
      <c r="BP67" s="520" t="str">
        <f>IF(Ofwat_PC_Interventions!BP67&lt;&gt;"",Ofwat_PC_Interventions!BP67,IF(Company_PC_inputs!BP67&lt;&gt;"",Company_PC_inputs!BP67,""))</f>
        <v/>
      </c>
      <c r="BQ67" s="520" t="str">
        <f>IF(Ofwat_PC_Interventions!BQ67&lt;&gt;"",Ofwat_PC_Interventions!BQ67,IF(Company_PC_inputs!BQ67&lt;&gt;"",Company_PC_inputs!BQ67,""))</f>
        <v/>
      </c>
      <c r="BR67" s="520" t="str">
        <f>IF(Ofwat_PC_Interventions!BR67&lt;&gt;"",Ofwat_PC_Interventions!BR67,IF(Company_PC_inputs!BR67&lt;&gt;"",Company_PC_inputs!BR67,""))</f>
        <v/>
      </c>
      <c r="BS67" s="520" t="str">
        <f>IF(Ofwat_PC_Interventions!BS67&lt;&gt;"",Ofwat_PC_Interventions!BS67,IF(Company_PC_inputs!BS67&lt;&gt;"",Company_PC_inputs!BS67,""))</f>
        <v/>
      </c>
    </row>
    <row r="68" spans="1:71" s="201" customFormat="1" ht="13.8">
      <c r="A68" s="444"/>
      <c r="B68" s="444"/>
      <c r="C68" s="444"/>
      <c r="D68" s="444"/>
      <c r="E68" s="444" t="s">
        <v>1106</v>
      </c>
      <c r="F68" s="444"/>
      <c r="G68" s="444" t="s">
        <v>1061</v>
      </c>
      <c r="H68" s="444"/>
      <c r="I68" s="444"/>
      <c r="J68" s="569">
        <f>IF(Ofwat_PC_Interventions!J68&lt;&gt;"",Ofwat_PC_Interventions!J68,IF(Company_PC_inputs!J68&lt;&gt;"",Company_PC_inputs!J68,""))</f>
        <v>0</v>
      </c>
      <c r="K68" s="569">
        <f>IF(Ofwat_PC_Interventions!K68&lt;&gt;"",Ofwat_PC_Interventions!K68,IF(Company_PC_inputs!K68&lt;&gt;"",Company_PC_inputs!K68,""))</f>
        <v>0</v>
      </c>
      <c r="L68" s="569">
        <f>IF(Ofwat_PC_Interventions!L68&lt;&gt;"",Ofwat_PC_Interventions!L68,IF(Company_PC_inputs!L68&lt;&gt;"",Company_PC_inputs!L68,""))</f>
        <v>0</v>
      </c>
      <c r="M68" s="569">
        <f>IF(Ofwat_PC_Interventions!M68&lt;&gt;"",Ofwat_PC_Interventions!M68,IF(Company_PC_inputs!M68&lt;&gt;"",Company_PC_inputs!M68,""))</f>
        <v>0</v>
      </c>
      <c r="N68" s="569">
        <f>IF(Ofwat_PC_Interventions!N68&lt;&gt;"",Ofwat_PC_Interventions!N68,IF(Company_PC_inputs!N68&lt;&gt;"",Company_PC_inputs!N68,""))</f>
        <v>0</v>
      </c>
      <c r="O68" s="569">
        <f>IF(Ofwat_PC_Interventions!O68&lt;&gt;"",Ofwat_PC_Interventions!O68,IF(Company_PC_inputs!O68&lt;&gt;"",Company_PC_inputs!O68,""))</f>
        <v>0</v>
      </c>
      <c r="P68" s="569">
        <f>IF(Ofwat_PC_Interventions!P68&lt;&gt;"",Ofwat_PC_Interventions!P68,IF(Company_PC_inputs!P68&lt;&gt;"",Company_PC_inputs!P68,""))</f>
        <v>0</v>
      </c>
      <c r="Q68" s="570">
        <f>IF(Ofwat_PC_Interventions!Q68&lt;&gt;"",Ofwat_PC_Interventions!Q68,IF(Company_PC_inputs!Q68&lt;&gt;"",Company_PC_inputs!Q68,""))</f>
        <v>0.10100000000000001</v>
      </c>
      <c r="R68" s="569">
        <f>IF(Ofwat_PC_Interventions!R68&lt;&gt;"",Ofwat_PC_Interventions!R68,IF(Company_PC_inputs!R68&lt;&gt;"",Company_PC_inputs!R68,""))</f>
        <v>0</v>
      </c>
      <c r="S68" s="569">
        <f>IF(Ofwat_PC_Interventions!S68&lt;&gt;"",Ofwat_PC_Interventions!S68,IF(Company_PC_inputs!S68&lt;&gt;"",Company_PC_inputs!S68,""))</f>
        <v>0</v>
      </c>
      <c r="T68" s="569">
        <f>IF(Ofwat_PC_Interventions!T68&lt;&gt;"",Ofwat_PC_Interventions!T68,IF(Company_PC_inputs!T68&lt;&gt;"",Company_PC_inputs!T68,""))</f>
        <v>8.1000000000000003E-2</v>
      </c>
      <c r="U68" s="569">
        <f>IF(Ofwat_PC_Interventions!U68&lt;&gt;"",Ofwat_PC_Interventions!U68,IF(Company_PC_inputs!U68&lt;&gt;"",Company_PC_inputs!U68,""))</f>
        <v>1</v>
      </c>
      <c r="V68" s="569">
        <f>IF(Ofwat_PC_Interventions!V68&lt;&gt;"",Ofwat_PC_Interventions!V68,IF(Company_PC_inputs!V68&lt;&gt;"",Company_PC_inputs!V68,""))</f>
        <v>0.5</v>
      </c>
      <c r="W68" s="569">
        <f>IF(Ofwat_PC_Interventions!W68&lt;&gt;"",Ofwat_PC_Interventions!W68,IF(Company_PC_inputs!W68&lt;&gt;"",Company_PC_inputs!W68,""))</f>
        <v>0</v>
      </c>
      <c r="X68" s="569">
        <f>IF(Ofwat_PC_Interventions!X68&lt;&gt;"",Ofwat_PC_Interventions!X68,IF(Company_PC_inputs!X68&lt;&gt;"",Company_PC_inputs!X68,""))</f>
        <v>0</v>
      </c>
      <c r="Y68" s="569">
        <f>IF(Ofwat_PC_Interventions!Y68&lt;&gt;"",Ofwat_PC_Interventions!Y68,IF(Company_PC_inputs!Y68&lt;&gt;"",Company_PC_inputs!Y68,""))</f>
        <v>0</v>
      </c>
      <c r="Z68" s="569">
        <f>IF(Ofwat_PC_Interventions!Z68&lt;&gt;"",Ofwat_PC_Interventions!Z68,IF(Company_PC_inputs!Z68&lt;&gt;"",Company_PC_inputs!Z68,""))</f>
        <v>0</v>
      </c>
      <c r="AA68" s="569" t="str">
        <f>IF(Ofwat_PC_Interventions!AA68&lt;&gt;"",Ofwat_PC_Interventions!AA68,IF(Company_PC_inputs!AA68&lt;&gt;"",Company_PC_inputs!AA68,""))</f>
        <v/>
      </c>
      <c r="AB68" s="569" t="str">
        <f>IF(Ofwat_PC_Interventions!AB68&lt;&gt;"",Ofwat_PC_Interventions!AB68,IF(Company_PC_inputs!AB68&lt;&gt;"",Company_PC_inputs!AB68,""))</f>
        <v/>
      </c>
      <c r="AC68" s="569" t="str">
        <f>IF(Ofwat_PC_Interventions!AC68&lt;&gt;"",Ofwat_PC_Interventions!AC68,IF(Company_PC_inputs!AC68&lt;&gt;"",Company_PC_inputs!AC68,""))</f>
        <v/>
      </c>
      <c r="AD68" s="569" t="str">
        <f>IF(Ofwat_PC_Interventions!AD68&lt;&gt;"",Ofwat_PC_Interventions!AD68,IF(Company_PC_inputs!AD68&lt;&gt;"",Company_PC_inputs!AD68,""))</f>
        <v/>
      </c>
      <c r="AE68" s="569" t="str">
        <f>IF(Ofwat_PC_Interventions!AE68&lt;&gt;"",Ofwat_PC_Interventions!AE68,IF(Company_PC_inputs!AE68&lt;&gt;"",Company_PC_inputs!AE68,""))</f>
        <v/>
      </c>
      <c r="AF68" s="569" t="str">
        <f>IF(Ofwat_PC_Interventions!AF68&lt;&gt;"",Ofwat_PC_Interventions!AF68,IF(Company_PC_inputs!AF68&lt;&gt;"",Company_PC_inputs!AF68,""))</f>
        <v/>
      </c>
      <c r="AG68" s="569" t="str">
        <f>IF(Ofwat_PC_Interventions!AG68&lt;&gt;"",Ofwat_PC_Interventions!AG68,IF(Company_PC_inputs!AG68&lt;&gt;"",Company_PC_inputs!AG68,""))</f>
        <v/>
      </c>
      <c r="AH68" s="569" t="str">
        <f>IF(Ofwat_PC_Interventions!AH68&lt;&gt;"",Ofwat_PC_Interventions!AH68,IF(Company_PC_inputs!AH68&lt;&gt;"",Company_PC_inputs!AH68,""))</f>
        <v/>
      </c>
      <c r="AI68" s="569" t="str">
        <f>IF(Ofwat_PC_Interventions!AI68&lt;&gt;"",Ofwat_PC_Interventions!AI68,IF(Company_PC_inputs!AI68&lt;&gt;"",Company_PC_inputs!AI68,""))</f>
        <v/>
      </c>
      <c r="AJ68" s="569" t="str">
        <f>IF(Ofwat_PC_Interventions!AJ68&lt;&gt;"",Ofwat_PC_Interventions!AJ68,IF(Company_PC_inputs!AJ68&lt;&gt;"",Company_PC_inputs!AJ68,""))</f>
        <v/>
      </c>
      <c r="AK68" s="570" t="str">
        <f>IF(Ofwat_PC_Interventions!AK68&lt;&gt;"",Ofwat_PC_Interventions!AK68,IF(Company_PC_inputs!AK68&lt;&gt;"",Company_PC_inputs!AK68,""))</f>
        <v/>
      </c>
      <c r="AL68" s="569" t="str">
        <f>IF(Ofwat_PC_Interventions!AL68&lt;&gt;"",Ofwat_PC_Interventions!AL68,IF(Company_PC_inputs!AL68&lt;&gt;"",Company_PC_inputs!AL68,""))</f>
        <v/>
      </c>
      <c r="AM68" s="569" t="str">
        <f>IF(Ofwat_PC_Interventions!AM68&lt;&gt;"",Ofwat_PC_Interventions!AM68,IF(Company_PC_inputs!AM68&lt;&gt;"",Company_PC_inputs!AM68,""))</f>
        <v/>
      </c>
      <c r="AN68" s="569" t="str">
        <f>IF(Ofwat_PC_Interventions!AN68&lt;&gt;"",Ofwat_PC_Interventions!AN68,IF(Company_PC_inputs!AN68&lt;&gt;"",Company_PC_inputs!AN68,""))</f>
        <v/>
      </c>
      <c r="AO68" s="570" t="str">
        <f>IF(Ofwat_PC_Interventions!AO68&lt;&gt;"",Ofwat_PC_Interventions!AO68,IF(Company_PC_inputs!AO68&lt;&gt;"",Company_PC_inputs!AO68,""))</f>
        <v/>
      </c>
      <c r="AP68" s="569" t="str">
        <f>IF(Ofwat_PC_Interventions!AP68&lt;&gt;"",Ofwat_PC_Interventions!AP68,IF(Company_PC_inputs!AP68&lt;&gt;"",Company_PC_inputs!AP68,""))</f>
        <v/>
      </c>
      <c r="AQ68" s="569" t="str">
        <f>IF(Ofwat_PC_Interventions!AQ68&lt;&gt;"",Ofwat_PC_Interventions!AQ68,IF(Company_PC_inputs!AQ68&lt;&gt;"",Company_PC_inputs!AQ68,""))</f>
        <v/>
      </c>
      <c r="AR68" s="569" t="str">
        <f>IF(Ofwat_PC_Interventions!AR68&lt;&gt;"",Ofwat_PC_Interventions!AR68,IF(Company_PC_inputs!AR68&lt;&gt;"",Company_PC_inputs!AR68,""))</f>
        <v/>
      </c>
      <c r="AS68" s="569" t="str">
        <f>IF(Ofwat_PC_Interventions!AS68&lt;&gt;"",Ofwat_PC_Interventions!AS68,IF(Company_PC_inputs!AS68&lt;&gt;"",Company_PC_inputs!AS68,""))</f>
        <v/>
      </c>
      <c r="AT68" s="569" t="str">
        <f>IF(Ofwat_PC_Interventions!AT68&lt;&gt;"",Ofwat_PC_Interventions!AT68,IF(Company_PC_inputs!AT68&lt;&gt;"",Company_PC_inputs!AT68,""))</f>
        <v/>
      </c>
      <c r="AU68" s="569" t="str">
        <f>IF(Ofwat_PC_Interventions!AU68&lt;&gt;"",Ofwat_PC_Interventions!AU68,IF(Company_PC_inputs!AU68&lt;&gt;"",Company_PC_inputs!AU68,""))</f>
        <v/>
      </c>
      <c r="AV68" s="569" t="str">
        <f>IF(Ofwat_PC_Interventions!AV68&lt;&gt;"",Ofwat_PC_Interventions!AV68,IF(Company_PC_inputs!AV68&lt;&gt;"",Company_PC_inputs!AV68,""))</f>
        <v/>
      </c>
      <c r="AW68" s="569" t="str">
        <f>IF(Ofwat_PC_Interventions!AW68&lt;&gt;"",Ofwat_PC_Interventions!AW68,IF(Company_PC_inputs!AW68&lt;&gt;"",Company_PC_inputs!AW68,""))</f>
        <v/>
      </c>
      <c r="AX68" s="569" t="str">
        <f>IF(Ofwat_PC_Interventions!AX68&lt;&gt;"",Ofwat_PC_Interventions!AX68,IF(Company_PC_inputs!AX68&lt;&gt;"",Company_PC_inputs!AX68,""))</f>
        <v/>
      </c>
      <c r="AY68" s="569" t="str">
        <f>IF(Ofwat_PC_Interventions!AY68&lt;&gt;"",Ofwat_PC_Interventions!AY68,IF(Company_PC_inputs!AY68&lt;&gt;"",Company_PC_inputs!AY68,""))</f>
        <v/>
      </c>
      <c r="AZ68" s="569" t="str">
        <f>IF(Ofwat_PC_Interventions!AZ68&lt;&gt;"",Ofwat_PC_Interventions!AZ68,IF(Company_PC_inputs!AZ68&lt;&gt;"",Company_PC_inputs!AZ68,""))</f>
        <v/>
      </c>
      <c r="BA68" s="569" t="str">
        <f>IF(Ofwat_PC_Interventions!BA68&lt;&gt;"",Ofwat_PC_Interventions!BA68,IF(Company_PC_inputs!BA68&lt;&gt;"",Company_PC_inputs!BA68,""))</f>
        <v/>
      </c>
      <c r="BB68" s="569" t="str">
        <f>IF(Ofwat_PC_Interventions!BB68&lt;&gt;"",Ofwat_PC_Interventions!BB68,IF(Company_PC_inputs!BB68&lt;&gt;"",Company_PC_inputs!BB68,""))</f>
        <v/>
      </c>
      <c r="BC68" s="570" t="str">
        <f>IF(Ofwat_PC_Interventions!BC68&lt;&gt;"",Ofwat_PC_Interventions!BC68,IF(Company_PC_inputs!BC68&lt;&gt;"",Company_PC_inputs!BC68,""))</f>
        <v/>
      </c>
      <c r="BD68" s="569" t="str">
        <f>IF(Ofwat_PC_Interventions!BD68&lt;&gt;"",Ofwat_PC_Interventions!BD68,IF(Company_PC_inputs!BD68&lt;&gt;"",Company_PC_inputs!BD68,""))</f>
        <v/>
      </c>
      <c r="BE68" s="569" t="str">
        <f>IF(Ofwat_PC_Interventions!BE68&lt;&gt;"",Ofwat_PC_Interventions!BE68,IF(Company_PC_inputs!BE68&lt;&gt;"",Company_PC_inputs!BE68,""))</f>
        <v/>
      </c>
      <c r="BF68" s="569" t="str">
        <f>IF(Ofwat_PC_Interventions!BF68&lt;&gt;"",Ofwat_PC_Interventions!BF68,IF(Company_PC_inputs!BF68&lt;&gt;"",Company_PC_inputs!BF68,""))</f>
        <v/>
      </c>
      <c r="BG68" s="569" t="str">
        <f>IF(Ofwat_PC_Interventions!BG68&lt;&gt;"",Ofwat_PC_Interventions!BG68,IF(Company_PC_inputs!BG68&lt;&gt;"",Company_PC_inputs!BG68,""))</f>
        <v/>
      </c>
      <c r="BH68" s="569" t="str">
        <f>IF(Ofwat_PC_Interventions!BH68&lt;&gt;"",Ofwat_PC_Interventions!BH68,IF(Company_PC_inputs!BH68&lt;&gt;"",Company_PC_inputs!BH68,""))</f>
        <v/>
      </c>
      <c r="BI68" s="569" t="str">
        <f>IF(Ofwat_PC_Interventions!BI68&lt;&gt;"",Ofwat_PC_Interventions!BI68,IF(Company_PC_inputs!BI68&lt;&gt;"",Company_PC_inputs!BI68,""))</f>
        <v/>
      </c>
      <c r="BJ68" s="569" t="str">
        <f>IF(Ofwat_PC_Interventions!BJ68&lt;&gt;"",Ofwat_PC_Interventions!BJ68,IF(Company_PC_inputs!BJ68&lt;&gt;"",Company_PC_inputs!BJ68,""))</f>
        <v/>
      </c>
      <c r="BK68" s="569" t="str">
        <f>IF(Ofwat_PC_Interventions!BK68&lt;&gt;"",Ofwat_PC_Interventions!BK68,IF(Company_PC_inputs!BK68&lt;&gt;"",Company_PC_inputs!BK68,""))</f>
        <v/>
      </c>
      <c r="BL68" s="569" t="str">
        <f>IF(Ofwat_PC_Interventions!BL68&lt;&gt;"",Ofwat_PC_Interventions!BL68,IF(Company_PC_inputs!BL68&lt;&gt;"",Company_PC_inputs!BL68,""))</f>
        <v/>
      </c>
      <c r="BM68" s="569" t="str">
        <f>IF(Ofwat_PC_Interventions!BM68&lt;&gt;"",Ofwat_PC_Interventions!BM68,IF(Company_PC_inputs!BM68&lt;&gt;"",Company_PC_inputs!BM68,""))</f>
        <v/>
      </c>
      <c r="BN68" s="569" t="str">
        <f>IF(Ofwat_PC_Interventions!BN68&lt;&gt;"",Ofwat_PC_Interventions!BN68,IF(Company_PC_inputs!BN68&lt;&gt;"",Company_PC_inputs!BN68,""))</f>
        <v/>
      </c>
      <c r="BO68" s="569" t="str">
        <f>IF(Ofwat_PC_Interventions!BO68&lt;&gt;"",Ofwat_PC_Interventions!BO68,IF(Company_PC_inputs!BO68&lt;&gt;"",Company_PC_inputs!BO68,""))</f>
        <v/>
      </c>
      <c r="BP68" s="569" t="str">
        <f>IF(Ofwat_PC_Interventions!BP68&lt;&gt;"",Ofwat_PC_Interventions!BP68,IF(Company_PC_inputs!BP68&lt;&gt;"",Company_PC_inputs!BP68,""))</f>
        <v/>
      </c>
      <c r="BQ68" s="569" t="str">
        <f>IF(Ofwat_PC_Interventions!BQ68&lt;&gt;"",Ofwat_PC_Interventions!BQ68,IF(Company_PC_inputs!BQ68&lt;&gt;"",Company_PC_inputs!BQ68,""))</f>
        <v/>
      </c>
      <c r="BR68" s="569" t="str">
        <f>IF(Ofwat_PC_Interventions!BR68&lt;&gt;"",Ofwat_PC_Interventions!BR68,IF(Company_PC_inputs!BR68&lt;&gt;"",Company_PC_inputs!BR68,""))</f>
        <v/>
      </c>
      <c r="BS68" s="569" t="str">
        <f>IF(Ofwat_PC_Interventions!BS68&lt;&gt;"",Ofwat_PC_Interventions!BS68,IF(Company_PC_inputs!BS68&lt;&gt;"",Company_PC_inputs!BS68,""))</f>
        <v/>
      </c>
    </row>
    <row r="69" spans="1:71" s="201" customFormat="1" ht="13.8">
      <c r="A69" s="444"/>
      <c r="B69" s="444"/>
      <c r="C69" s="444"/>
      <c r="D69" s="444"/>
      <c r="E69" s="444" t="s">
        <v>1107</v>
      </c>
      <c r="F69" s="444"/>
      <c r="G69" s="444" t="s">
        <v>1061</v>
      </c>
      <c r="H69" s="444"/>
      <c r="I69" s="444"/>
      <c r="J69" s="569">
        <f>IF(Ofwat_PC_Interventions!J69&lt;&gt;"",Ofwat_PC_Interventions!J69,IF(Company_PC_inputs!J69&lt;&gt;"",Company_PC_inputs!J69,""))</f>
        <v>1</v>
      </c>
      <c r="K69" s="569">
        <f>IF(Ofwat_PC_Interventions!K69&lt;&gt;"",Ofwat_PC_Interventions!K69,IF(Company_PC_inputs!K69&lt;&gt;"",Company_PC_inputs!K69,""))</f>
        <v>1</v>
      </c>
      <c r="L69" s="569">
        <f>IF(Ofwat_PC_Interventions!L69&lt;&gt;"",Ofwat_PC_Interventions!L69,IF(Company_PC_inputs!L69&lt;&gt;"",Company_PC_inputs!L69,""))</f>
        <v>1</v>
      </c>
      <c r="M69" s="569">
        <f>IF(Ofwat_PC_Interventions!M69&lt;&gt;"",Ofwat_PC_Interventions!M69,IF(Company_PC_inputs!M69&lt;&gt;"",Company_PC_inputs!M69,""))</f>
        <v>1</v>
      </c>
      <c r="N69" s="569">
        <f>IF(Ofwat_PC_Interventions!N69&lt;&gt;"",Ofwat_PC_Interventions!N69,IF(Company_PC_inputs!N69&lt;&gt;"",Company_PC_inputs!N69,""))</f>
        <v>1</v>
      </c>
      <c r="O69" s="569">
        <f>IF(Ofwat_PC_Interventions!O69&lt;&gt;"",Ofwat_PC_Interventions!O69,IF(Company_PC_inputs!O69&lt;&gt;"",Company_PC_inputs!O69,""))</f>
        <v>1</v>
      </c>
      <c r="P69" s="569">
        <f>IF(Ofwat_PC_Interventions!P69&lt;&gt;"",Ofwat_PC_Interventions!P69,IF(Company_PC_inputs!P69&lt;&gt;"",Company_PC_inputs!P69,""))</f>
        <v>1</v>
      </c>
      <c r="Q69" s="570">
        <f>IF(Ofwat_PC_Interventions!Q69&lt;&gt;"",Ofwat_PC_Interventions!Q69,IF(Company_PC_inputs!Q69&lt;&gt;"",Company_PC_inputs!Q69,""))</f>
        <v>0.89900000000000002</v>
      </c>
      <c r="R69" s="569">
        <f>IF(Ofwat_PC_Interventions!R69&lt;&gt;"",Ofwat_PC_Interventions!R69,IF(Company_PC_inputs!R69&lt;&gt;"",Company_PC_inputs!R69,""))</f>
        <v>0</v>
      </c>
      <c r="S69" s="569">
        <f>IF(Ofwat_PC_Interventions!S69&lt;&gt;"",Ofwat_PC_Interventions!S69,IF(Company_PC_inputs!S69&lt;&gt;"",Company_PC_inputs!S69,""))</f>
        <v>0</v>
      </c>
      <c r="T69" s="569">
        <f>IF(Ofwat_PC_Interventions!T69&lt;&gt;"",Ofwat_PC_Interventions!T69,IF(Company_PC_inputs!T69&lt;&gt;"",Company_PC_inputs!T69,""))</f>
        <v>0.91900000000000004</v>
      </c>
      <c r="U69" s="569">
        <f>IF(Ofwat_PC_Interventions!U69&lt;&gt;"",Ofwat_PC_Interventions!U69,IF(Company_PC_inputs!U69&lt;&gt;"",Company_PC_inputs!U69,""))</f>
        <v>0</v>
      </c>
      <c r="V69" s="569">
        <f>IF(Ofwat_PC_Interventions!V69&lt;&gt;"",Ofwat_PC_Interventions!V69,IF(Company_PC_inputs!V69&lt;&gt;"",Company_PC_inputs!V69,""))</f>
        <v>0.5</v>
      </c>
      <c r="W69" s="569">
        <f>IF(Ofwat_PC_Interventions!W69&lt;&gt;"",Ofwat_PC_Interventions!W69,IF(Company_PC_inputs!W69&lt;&gt;"",Company_PC_inputs!W69,""))</f>
        <v>1</v>
      </c>
      <c r="X69" s="569">
        <f>IF(Ofwat_PC_Interventions!X69&lt;&gt;"",Ofwat_PC_Interventions!X69,IF(Company_PC_inputs!X69&lt;&gt;"",Company_PC_inputs!X69,""))</f>
        <v>1</v>
      </c>
      <c r="Y69" s="569">
        <f>IF(Ofwat_PC_Interventions!Y69&lt;&gt;"",Ofwat_PC_Interventions!Y69,IF(Company_PC_inputs!Y69&lt;&gt;"",Company_PC_inputs!Y69,""))</f>
        <v>1</v>
      </c>
      <c r="Z69" s="569">
        <f>IF(Ofwat_PC_Interventions!Z69&lt;&gt;"",Ofwat_PC_Interventions!Z69,IF(Company_PC_inputs!Z69&lt;&gt;"",Company_PC_inputs!Z69,""))</f>
        <v>0</v>
      </c>
      <c r="AA69" s="569" t="str">
        <f>IF(Ofwat_PC_Interventions!AA69&lt;&gt;"",Ofwat_PC_Interventions!AA69,IF(Company_PC_inputs!AA69&lt;&gt;"",Company_PC_inputs!AA69,""))</f>
        <v/>
      </c>
      <c r="AB69" s="569" t="str">
        <f>IF(Ofwat_PC_Interventions!AB69&lt;&gt;"",Ofwat_PC_Interventions!AB69,IF(Company_PC_inputs!AB69&lt;&gt;"",Company_PC_inputs!AB69,""))</f>
        <v/>
      </c>
      <c r="AC69" s="569" t="str">
        <f>IF(Ofwat_PC_Interventions!AC69&lt;&gt;"",Ofwat_PC_Interventions!AC69,IF(Company_PC_inputs!AC69&lt;&gt;"",Company_PC_inputs!AC69,""))</f>
        <v/>
      </c>
      <c r="AD69" s="569" t="str">
        <f>IF(Ofwat_PC_Interventions!AD69&lt;&gt;"",Ofwat_PC_Interventions!AD69,IF(Company_PC_inputs!AD69&lt;&gt;"",Company_PC_inputs!AD69,""))</f>
        <v/>
      </c>
      <c r="AE69" s="569" t="str">
        <f>IF(Ofwat_PC_Interventions!AE69&lt;&gt;"",Ofwat_PC_Interventions!AE69,IF(Company_PC_inputs!AE69&lt;&gt;"",Company_PC_inputs!AE69,""))</f>
        <v/>
      </c>
      <c r="AF69" s="569" t="str">
        <f>IF(Ofwat_PC_Interventions!AF69&lt;&gt;"",Ofwat_PC_Interventions!AF69,IF(Company_PC_inputs!AF69&lt;&gt;"",Company_PC_inputs!AF69,""))</f>
        <v/>
      </c>
      <c r="AG69" s="569" t="str">
        <f>IF(Ofwat_PC_Interventions!AG69&lt;&gt;"",Ofwat_PC_Interventions!AG69,IF(Company_PC_inputs!AG69&lt;&gt;"",Company_PC_inputs!AG69,""))</f>
        <v/>
      </c>
      <c r="AH69" s="569" t="str">
        <f>IF(Ofwat_PC_Interventions!AH69&lt;&gt;"",Ofwat_PC_Interventions!AH69,IF(Company_PC_inputs!AH69&lt;&gt;"",Company_PC_inputs!AH69,""))</f>
        <v/>
      </c>
      <c r="AI69" s="569" t="str">
        <f>IF(Ofwat_PC_Interventions!AI69&lt;&gt;"",Ofwat_PC_Interventions!AI69,IF(Company_PC_inputs!AI69&lt;&gt;"",Company_PC_inputs!AI69,""))</f>
        <v/>
      </c>
      <c r="AJ69" s="569" t="str">
        <f>IF(Ofwat_PC_Interventions!AJ69&lt;&gt;"",Ofwat_PC_Interventions!AJ69,IF(Company_PC_inputs!AJ69&lt;&gt;"",Company_PC_inputs!AJ69,""))</f>
        <v/>
      </c>
      <c r="AK69" s="570" t="str">
        <f>IF(Ofwat_PC_Interventions!AK69&lt;&gt;"",Ofwat_PC_Interventions!AK69,IF(Company_PC_inputs!AK69&lt;&gt;"",Company_PC_inputs!AK69,""))</f>
        <v/>
      </c>
      <c r="AL69" s="569" t="str">
        <f>IF(Ofwat_PC_Interventions!AL69&lt;&gt;"",Ofwat_PC_Interventions!AL69,IF(Company_PC_inputs!AL69&lt;&gt;"",Company_PC_inputs!AL69,""))</f>
        <v/>
      </c>
      <c r="AM69" s="569" t="str">
        <f>IF(Ofwat_PC_Interventions!AM69&lt;&gt;"",Ofwat_PC_Interventions!AM69,IF(Company_PC_inputs!AM69&lt;&gt;"",Company_PC_inputs!AM69,""))</f>
        <v/>
      </c>
      <c r="AN69" s="569" t="str">
        <f>IF(Ofwat_PC_Interventions!AN69&lt;&gt;"",Ofwat_PC_Interventions!AN69,IF(Company_PC_inputs!AN69&lt;&gt;"",Company_PC_inputs!AN69,""))</f>
        <v/>
      </c>
      <c r="AO69" s="570" t="str">
        <f>IF(Ofwat_PC_Interventions!AO69&lt;&gt;"",Ofwat_PC_Interventions!AO69,IF(Company_PC_inputs!AO69&lt;&gt;"",Company_PC_inputs!AO69,""))</f>
        <v/>
      </c>
      <c r="AP69" s="569" t="str">
        <f>IF(Ofwat_PC_Interventions!AP69&lt;&gt;"",Ofwat_PC_Interventions!AP69,IF(Company_PC_inputs!AP69&lt;&gt;"",Company_PC_inputs!AP69,""))</f>
        <v/>
      </c>
      <c r="AQ69" s="569" t="str">
        <f>IF(Ofwat_PC_Interventions!AQ69&lt;&gt;"",Ofwat_PC_Interventions!AQ69,IF(Company_PC_inputs!AQ69&lt;&gt;"",Company_PC_inputs!AQ69,""))</f>
        <v/>
      </c>
      <c r="AR69" s="569" t="str">
        <f>IF(Ofwat_PC_Interventions!AR69&lt;&gt;"",Ofwat_PC_Interventions!AR69,IF(Company_PC_inputs!AR69&lt;&gt;"",Company_PC_inputs!AR69,""))</f>
        <v/>
      </c>
      <c r="AS69" s="569" t="str">
        <f>IF(Ofwat_PC_Interventions!AS69&lt;&gt;"",Ofwat_PC_Interventions!AS69,IF(Company_PC_inputs!AS69&lt;&gt;"",Company_PC_inputs!AS69,""))</f>
        <v/>
      </c>
      <c r="AT69" s="569" t="str">
        <f>IF(Ofwat_PC_Interventions!AT69&lt;&gt;"",Ofwat_PC_Interventions!AT69,IF(Company_PC_inputs!AT69&lt;&gt;"",Company_PC_inputs!AT69,""))</f>
        <v/>
      </c>
      <c r="AU69" s="569" t="str">
        <f>IF(Ofwat_PC_Interventions!AU69&lt;&gt;"",Ofwat_PC_Interventions!AU69,IF(Company_PC_inputs!AU69&lt;&gt;"",Company_PC_inputs!AU69,""))</f>
        <v/>
      </c>
      <c r="AV69" s="569" t="str">
        <f>IF(Ofwat_PC_Interventions!AV69&lt;&gt;"",Ofwat_PC_Interventions!AV69,IF(Company_PC_inputs!AV69&lt;&gt;"",Company_PC_inputs!AV69,""))</f>
        <v/>
      </c>
      <c r="AW69" s="569" t="str">
        <f>IF(Ofwat_PC_Interventions!AW69&lt;&gt;"",Ofwat_PC_Interventions!AW69,IF(Company_PC_inputs!AW69&lt;&gt;"",Company_PC_inputs!AW69,""))</f>
        <v/>
      </c>
      <c r="AX69" s="569" t="str">
        <f>IF(Ofwat_PC_Interventions!AX69&lt;&gt;"",Ofwat_PC_Interventions!AX69,IF(Company_PC_inputs!AX69&lt;&gt;"",Company_PC_inputs!AX69,""))</f>
        <v/>
      </c>
      <c r="AY69" s="569" t="str">
        <f>IF(Ofwat_PC_Interventions!AY69&lt;&gt;"",Ofwat_PC_Interventions!AY69,IF(Company_PC_inputs!AY69&lt;&gt;"",Company_PC_inputs!AY69,""))</f>
        <v/>
      </c>
      <c r="AZ69" s="569" t="str">
        <f>IF(Ofwat_PC_Interventions!AZ69&lt;&gt;"",Ofwat_PC_Interventions!AZ69,IF(Company_PC_inputs!AZ69&lt;&gt;"",Company_PC_inputs!AZ69,""))</f>
        <v/>
      </c>
      <c r="BA69" s="569" t="str">
        <f>IF(Ofwat_PC_Interventions!BA69&lt;&gt;"",Ofwat_PC_Interventions!BA69,IF(Company_PC_inputs!BA69&lt;&gt;"",Company_PC_inputs!BA69,""))</f>
        <v/>
      </c>
      <c r="BB69" s="569" t="str">
        <f>IF(Ofwat_PC_Interventions!BB69&lt;&gt;"",Ofwat_PC_Interventions!BB69,IF(Company_PC_inputs!BB69&lt;&gt;"",Company_PC_inputs!BB69,""))</f>
        <v/>
      </c>
      <c r="BC69" s="570" t="str">
        <f>IF(Ofwat_PC_Interventions!BC69&lt;&gt;"",Ofwat_PC_Interventions!BC69,IF(Company_PC_inputs!BC69&lt;&gt;"",Company_PC_inputs!BC69,""))</f>
        <v/>
      </c>
      <c r="BD69" s="569" t="str">
        <f>IF(Ofwat_PC_Interventions!BD69&lt;&gt;"",Ofwat_PC_Interventions!BD69,IF(Company_PC_inputs!BD69&lt;&gt;"",Company_PC_inputs!BD69,""))</f>
        <v/>
      </c>
      <c r="BE69" s="569" t="str">
        <f>IF(Ofwat_PC_Interventions!BE69&lt;&gt;"",Ofwat_PC_Interventions!BE69,IF(Company_PC_inputs!BE69&lt;&gt;"",Company_PC_inputs!BE69,""))</f>
        <v/>
      </c>
      <c r="BF69" s="569" t="str">
        <f>IF(Ofwat_PC_Interventions!BF69&lt;&gt;"",Ofwat_PC_Interventions!BF69,IF(Company_PC_inputs!BF69&lt;&gt;"",Company_PC_inputs!BF69,""))</f>
        <v/>
      </c>
      <c r="BG69" s="569" t="str">
        <f>IF(Ofwat_PC_Interventions!BG69&lt;&gt;"",Ofwat_PC_Interventions!BG69,IF(Company_PC_inputs!BG69&lt;&gt;"",Company_PC_inputs!BG69,""))</f>
        <v/>
      </c>
      <c r="BH69" s="569" t="str">
        <f>IF(Ofwat_PC_Interventions!BH69&lt;&gt;"",Ofwat_PC_Interventions!BH69,IF(Company_PC_inputs!BH69&lt;&gt;"",Company_PC_inputs!BH69,""))</f>
        <v/>
      </c>
      <c r="BI69" s="569" t="str">
        <f>IF(Ofwat_PC_Interventions!BI69&lt;&gt;"",Ofwat_PC_Interventions!BI69,IF(Company_PC_inputs!BI69&lt;&gt;"",Company_PC_inputs!BI69,""))</f>
        <v/>
      </c>
      <c r="BJ69" s="569" t="str">
        <f>IF(Ofwat_PC_Interventions!BJ69&lt;&gt;"",Ofwat_PC_Interventions!BJ69,IF(Company_PC_inputs!BJ69&lt;&gt;"",Company_PC_inputs!BJ69,""))</f>
        <v/>
      </c>
      <c r="BK69" s="569" t="str">
        <f>IF(Ofwat_PC_Interventions!BK69&lt;&gt;"",Ofwat_PC_Interventions!BK69,IF(Company_PC_inputs!BK69&lt;&gt;"",Company_PC_inputs!BK69,""))</f>
        <v/>
      </c>
      <c r="BL69" s="569" t="str">
        <f>IF(Ofwat_PC_Interventions!BL69&lt;&gt;"",Ofwat_PC_Interventions!BL69,IF(Company_PC_inputs!BL69&lt;&gt;"",Company_PC_inputs!BL69,""))</f>
        <v/>
      </c>
      <c r="BM69" s="569" t="str">
        <f>IF(Ofwat_PC_Interventions!BM69&lt;&gt;"",Ofwat_PC_Interventions!BM69,IF(Company_PC_inputs!BM69&lt;&gt;"",Company_PC_inputs!BM69,""))</f>
        <v/>
      </c>
      <c r="BN69" s="569" t="str">
        <f>IF(Ofwat_PC_Interventions!BN69&lt;&gt;"",Ofwat_PC_Interventions!BN69,IF(Company_PC_inputs!BN69&lt;&gt;"",Company_PC_inputs!BN69,""))</f>
        <v/>
      </c>
      <c r="BO69" s="569" t="str">
        <f>IF(Ofwat_PC_Interventions!BO69&lt;&gt;"",Ofwat_PC_Interventions!BO69,IF(Company_PC_inputs!BO69&lt;&gt;"",Company_PC_inputs!BO69,""))</f>
        <v/>
      </c>
      <c r="BP69" s="569" t="str">
        <f>IF(Ofwat_PC_Interventions!BP69&lt;&gt;"",Ofwat_PC_Interventions!BP69,IF(Company_PC_inputs!BP69&lt;&gt;"",Company_PC_inputs!BP69,""))</f>
        <v/>
      </c>
      <c r="BQ69" s="569" t="str">
        <f>IF(Ofwat_PC_Interventions!BQ69&lt;&gt;"",Ofwat_PC_Interventions!BQ69,IF(Company_PC_inputs!BQ69&lt;&gt;"",Company_PC_inputs!BQ69,""))</f>
        <v/>
      </c>
      <c r="BR69" s="569" t="str">
        <f>IF(Ofwat_PC_Interventions!BR69&lt;&gt;"",Ofwat_PC_Interventions!BR69,IF(Company_PC_inputs!BR69&lt;&gt;"",Company_PC_inputs!BR69,""))</f>
        <v/>
      </c>
      <c r="BS69" s="569" t="str">
        <f>IF(Ofwat_PC_Interventions!BS69&lt;&gt;"",Ofwat_PC_Interventions!BS69,IF(Company_PC_inputs!BS69&lt;&gt;"",Company_PC_inputs!BS69,""))</f>
        <v/>
      </c>
    </row>
    <row r="70" spans="1:71" s="201" customFormat="1" ht="13.8">
      <c r="A70" s="444"/>
      <c r="B70" s="444"/>
      <c r="C70" s="444"/>
      <c r="D70" s="444"/>
      <c r="E70" s="444" t="s">
        <v>1108</v>
      </c>
      <c r="F70" s="444"/>
      <c r="G70" s="444" t="s">
        <v>1061</v>
      </c>
      <c r="H70" s="444"/>
      <c r="I70" s="444"/>
      <c r="J70" s="569" t="str">
        <f>IF(Ofwat_PC_Interventions!J70&lt;&gt;"",Ofwat_PC_Interventions!J70,IF(Company_PC_inputs!J70&lt;&gt;"",Company_PC_inputs!J70,""))</f>
        <v/>
      </c>
      <c r="K70" s="569" t="str">
        <f>IF(Ofwat_PC_Interventions!K70&lt;&gt;"",Ofwat_PC_Interventions!K70,IF(Company_PC_inputs!K70&lt;&gt;"",Company_PC_inputs!K70,""))</f>
        <v/>
      </c>
      <c r="L70" s="569" t="str">
        <f>IF(Ofwat_PC_Interventions!L70&lt;&gt;"",Ofwat_PC_Interventions!L70,IF(Company_PC_inputs!L70&lt;&gt;"",Company_PC_inputs!L70,""))</f>
        <v/>
      </c>
      <c r="M70" s="569" t="str">
        <f>IF(Ofwat_PC_Interventions!M70&lt;&gt;"",Ofwat_PC_Interventions!M70,IF(Company_PC_inputs!M70&lt;&gt;"",Company_PC_inputs!M70,""))</f>
        <v/>
      </c>
      <c r="N70" s="569" t="str">
        <f>IF(Ofwat_PC_Interventions!N70&lt;&gt;"",Ofwat_PC_Interventions!N70,IF(Company_PC_inputs!N70&lt;&gt;"",Company_PC_inputs!N70,""))</f>
        <v/>
      </c>
      <c r="O70" s="569" t="str">
        <f>IF(Ofwat_PC_Interventions!O70&lt;&gt;"",Ofwat_PC_Interventions!O70,IF(Company_PC_inputs!O70&lt;&gt;"",Company_PC_inputs!O70,""))</f>
        <v/>
      </c>
      <c r="P70" s="569" t="str">
        <f>IF(Ofwat_PC_Interventions!P70&lt;&gt;"",Ofwat_PC_Interventions!P70,IF(Company_PC_inputs!P70&lt;&gt;"",Company_PC_inputs!P70,""))</f>
        <v/>
      </c>
      <c r="Q70" s="570" t="str">
        <f>IF(Ofwat_PC_Interventions!Q70&lt;&gt;"",Ofwat_PC_Interventions!Q70,IF(Company_PC_inputs!Q70&lt;&gt;"",Company_PC_inputs!Q70,""))</f>
        <v/>
      </c>
      <c r="R70" s="569">
        <f>IF(Ofwat_PC_Interventions!R70&lt;&gt;"",Ofwat_PC_Interventions!R70,IF(Company_PC_inputs!R70&lt;&gt;"",Company_PC_inputs!R70,""))</f>
        <v>0</v>
      </c>
      <c r="S70" s="569">
        <f>IF(Ofwat_PC_Interventions!S70&lt;&gt;"",Ofwat_PC_Interventions!S70,IF(Company_PC_inputs!S70&lt;&gt;"",Company_PC_inputs!S70,""))</f>
        <v>0</v>
      </c>
      <c r="T70" s="569">
        <f>IF(Ofwat_PC_Interventions!T70&lt;&gt;"",Ofwat_PC_Interventions!T70,IF(Company_PC_inputs!T70&lt;&gt;"",Company_PC_inputs!T70,""))</f>
        <v>0</v>
      </c>
      <c r="U70" s="569">
        <f>IF(Ofwat_PC_Interventions!U70&lt;&gt;"",Ofwat_PC_Interventions!U70,IF(Company_PC_inputs!U70&lt;&gt;"",Company_PC_inputs!U70,""))</f>
        <v>0</v>
      </c>
      <c r="V70" s="569">
        <f>IF(Ofwat_PC_Interventions!V70&lt;&gt;"",Ofwat_PC_Interventions!V70,IF(Company_PC_inputs!V70&lt;&gt;"",Company_PC_inputs!V70,""))</f>
        <v>0</v>
      </c>
      <c r="W70" s="569">
        <f>IF(Ofwat_PC_Interventions!W70&lt;&gt;"",Ofwat_PC_Interventions!W70,IF(Company_PC_inputs!W70&lt;&gt;"",Company_PC_inputs!W70,""))</f>
        <v>0</v>
      </c>
      <c r="X70" s="569">
        <f>IF(Ofwat_PC_Interventions!X70&lt;&gt;"",Ofwat_PC_Interventions!X70,IF(Company_PC_inputs!X70&lt;&gt;"",Company_PC_inputs!X70,""))</f>
        <v>0</v>
      </c>
      <c r="Y70" s="569">
        <f>IF(Ofwat_PC_Interventions!Y70&lt;&gt;"",Ofwat_PC_Interventions!Y70,IF(Company_PC_inputs!Y70&lt;&gt;"",Company_PC_inputs!Y70,""))</f>
        <v>0</v>
      </c>
      <c r="Z70" s="569">
        <f>IF(Ofwat_PC_Interventions!Z70&lt;&gt;"",Ofwat_PC_Interventions!Z70,IF(Company_PC_inputs!Z70&lt;&gt;"",Company_PC_inputs!Z70,""))</f>
        <v>0</v>
      </c>
      <c r="AA70" s="569" t="str">
        <f>IF(Ofwat_PC_Interventions!AA70&lt;&gt;"",Ofwat_PC_Interventions!AA70,IF(Company_PC_inputs!AA70&lt;&gt;"",Company_PC_inputs!AA70,""))</f>
        <v/>
      </c>
      <c r="AB70" s="569" t="str">
        <f>IF(Ofwat_PC_Interventions!AB70&lt;&gt;"",Ofwat_PC_Interventions!AB70,IF(Company_PC_inputs!AB70&lt;&gt;"",Company_PC_inputs!AB70,""))</f>
        <v/>
      </c>
      <c r="AC70" s="569" t="str">
        <f>IF(Ofwat_PC_Interventions!AC70&lt;&gt;"",Ofwat_PC_Interventions!AC70,IF(Company_PC_inputs!AC70&lt;&gt;"",Company_PC_inputs!AC70,""))</f>
        <v/>
      </c>
      <c r="AD70" s="569" t="str">
        <f>IF(Ofwat_PC_Interventions!AD70&lt;&gt;"",Ofwat_PC_Interventions!AD70,IF(Company_PC_inputs!AD70&lt;&gt;"",Company_PC_inputs!AD70,""))</f>
        <v/>
      </c>
      <c r="AE70" s="569" t="str">
        <f>IF(Ofwat_PC_Interventions!AE70&lt;&gt;"",Ofwat_PC_Interventions!AE70,IF(Company_PC_inputs!AE70&lt;&gt;"",Company_PC_inputs!AE70,""))</f>
        <v/>
      </c>
      <c r="AF70" s="569" t="str">
        <f>IF(Ofwat_PC_Interventions!AF70&lt;&gt;"",Ofwat_PC_Interventions!AF70,IF(Company_PC_inputs!AF70&lt;&gt;"",Company_PC_inputs!AF70,""))</f>
        <v/>
      </c>
      <c r="AG70" s="569" t="str">
        <f>IF(Ofwat_PC_Interventions!AG70&lt;&gt;"",Ofwat_PC_Interventions!AG70,IF(Company_PC_inputs!AG70&lt;&gt;"",Company_PC_inputs!AG70,""))</f>
        <v/>
      </c>
      <c r="AH70" s="569" t="str">
        <f>IF(Ofwat_PC_Interventions!AH70&lt;&gt;"",Ofwat_PC_Interventions!AH70,IF(Company_PC_inputs!AH70&lt;&gt;"",Company_PC_inputs!AH70,""))</f>
        <v/>
      </c>
      <c r="AI70" s="569" t="str">
        <f>IF(Ofwat_PC_Interventions!AI70&lt;&gt;"",Ofwat_PC_Interventions!AI70,IF(Company_PC_inputs!AI70&lt;&gt;"",Company_PC_inputs!AI70,""))</f>
        <v/>
      </c>
      <c r="AJ70" s="569" t="str">
        <f>IF(Ofwat_PC_Interventions!AJ70&lt;&gt;"",Ofwat_PC_Interventions!AJ70,IF(Company_PC_inputs!AJ70&lt;&gt;"",Company_PC_inputs!AJ70,""))</f>
        <v/>
      </c>
      <c r="AK70" s="570" t="str">
        <f>IF(Ofwat_PC_Interventions!AK70&lt;&gt;"",Ofwat_PC_Interventions!AK70,IF(Company_PC_inputs!AK70&lt;&gt;"",Company_PC_inputs!AK70,""))</f>
        <v/>
      </c>
      <c r="AL70" s="569" t="str">
        <f>IF(Ofwat_PC_Interventions!AL70&lt;&gt;"",Ofwat_PC_Interventions!AL70,IF(Company_PC_inputs!AL70&lt;&gt;"",Company_PC_inputs!AL70,""))</f>
        <v/>
      </c>
      <c r="AM70" s="569" t="str">
        <f>IF(Ofwat_PC_Interventions!AM70&lt;&gt;"",Ofwat_PC_Interventions!AM70,IF(Company_PC_inputs!AM70&lt;&gt;"",Company_PC_inputs!AM70,""))</f>
        <v/>
      </c>
      <c r="AN70" s="569" t="str">
        <f>IF(Ofwat_PC_Interventions!AN70&lt;&gt;"",Ofwat_PC_Interventions!AN70,IF(Company_PC_inputs!AN70&lt;&gt;"",Company_PC_inputs!AN70,""))</f>
        <v/>
      </c>
      <c r="AO70" s="570" t="str">
        <f>IF(Ofwat_PC_Interventions!AO70&lt;&gt;"",Ofwat_PC_Interventions!AO70,IF(Company_PC_inputs!AO70&lt;&gt;"",Company_PC_inputs!AO70,""))</f>
        <v/>
      </c>
      <c r="AP70" s="569" t="str">
        <f>IF(Ofwat_PC_Interventions!AP70&lt;&gt;"",Ofwat_PC_Interventions!AP70,IF(Company_PC_inputs!AP70&lt;&gt;"",Company_PC_inputs!AP70,""))</f>
        <v/>
      </c>
      <c r="AQ70" s="569" t="str">
        <f>IF(Ofwat_PC_Interventions!AQ70&lt;&gt;"",Ofwat_PC_Interventions!AQ70,IF(Company_PC_inputs!AQ70&lt;&gt;"",Company_PC_inputs!AQ70,""))</f>
        <v/>
      </c>
      <c r="AR70" s="569" t="str">
        <f>IF(Ofwat_PC_Interventions!AR70&lt;&gt;"",Ofwat_PC_Interventions!AR70,IF(Company_PC_inputs!AR70&lt;&gt;"",Company_PC_inputs!AR70,""))</f>
        <v/>
      </c>
      <c r="AS70" s="569" t="str">
        <f>IF(Ofwat_PC_Interventions!AS70&lt;&gt;"",Ofwat_PC_Interventions!AS70,IF(Company_PC_inputs!AS70&lt;&gt;"",Company_PC_inputs!AS70,""))</f>
        <v/>
      </c>
      <c r="AT70" s="569" t="str">
        <f>IF(Ofwat_PC_Interventions!AT70&lt;&gt;"",Ofwat_PC_Interventions!AT70,IF(Company_PC_inputs!AT70&lt;&gt;"",Company_PC_inputs!AT70,""))</f>
        <v/>
      </c>
      <c r="AU70" s="569" t="str">
        <f>IF(Ofwat_PC_Interventions!AU70&lt;&gt;"",Ofwat_PC_Interventions!AU70,IF(Company_PC_inputs!AU70&lt;&gt;"",Company_PC_inputs!AU70,""))</f>
        <v/>
      </c>
      <c r="AV70" s="569" t="str">
        <f>IF(Ofwat_PC_Interventions!AV70&lt;&gt;"",Ofwat_PC_Interventions!AV70,IF(Company_PC_inputs!AV70&lt;&gt;"",Company_PC_inputs!AV70,""))</f>
        <v/>
      </c>
      <c r="AW70" s="569" t="str">
        <f>IF(Ofwat_PC_Interventions!AW70&lt;&gt;"",Ofwat_PC_Interventions!AW70,IF(Company_PC_inputs!AW70&lt;&gt;"",Company_PC_inputs!AW70,""))</f>
        <v/>
      </c>
      <c r="AX70" s="569" t="str">
        <f>IF(Ofwat_PC_Interventions!AX70&lt;&gt;"",Ofwat_PC_Interventions!AX70,IF(Company_PC_inputs!AX70&lt;&gt;"",Company_PC_inputs!AX70,""))</f>
        <v/>
      </c>
      <c r="AY70" s="569" t="str">
        <f>IF(Ofwat_PC_Interventions!AY70&lt;&gt;"",Ofwat_PC_Interventions!AY70,IF(Company_PC_inputs!AY70&lt;&gt;"",Company_PC_inputs!AY70,""))</f>
        <v/>
      </c>
      <c r="AZ70" s="569" t="str">
        <f>IF(Ofwat_PC_Interventions!AZ70&lt;&gt;"",Ofwat_PC_Interventions!AZ70,IF(Company_PC_inputs!AZ70&lt;&gt;"",Company_PC_inputs!AZ70,""))</f>
        <v/>
      </c>
      <c r="BA70" s="569" t="str">
        <f>IF(Ofwat_PC_Interventions!BA70&lt;&gt;"",Ofwat_PC_Interventions!BA70,IF(Company_PC_inputs!BA70&lt;&gt;"",Company_PC_inputs!BA70,""))</f>
        <v/>
      </c>
      <c r="BB70" s="569" t="str">
        <f>IF(Ofwat_PC_Interventions!BB70&lt;&gt;"",Ofwat_PC_Interventions!BB70,IF(Company_PC_inputs!BB70&lt;&gt;"",Company_PC_inputs!BB70,""))</f>
        <v/>
      </c>
      <c r="BC70" s="570" t="str">
        <f>IF(Ofwat_PC_Interventions!BC70&lt;&gt;"",Ofwat_PC_Interventions!BC70,IF(Company_PC_inputs!BC70&lt;&gt;"",Company_PC_inputs!BC70,""))</f>
        <v/>
      </c>
      <c r="BD70" s="569" t="str">
        <f>IF(Ofwat_PC_Interventions!BD70&lt;&gt;"",Ofwat_PC_Interventions!BD70,IF(Company_PC_inputs!BD70&lt;&gt;"",Company_PC_inputs!BD70,""))</f>
        <v/>
      </c>
      <c r="BE70" s="569" t="str">
        <f>IF(Ofwat_PC_Interventions!BE70&lt;&gt;"",Ofwat_PC_Interventions!BE70,IF(Company_PC_inputs!BE70&lt;&gt;"",Company_PC_inputs!BE70,""))</f>
        <v/>
      </c>
      <c r="BF70" s="569" t="str">
        <f>IF(Ofwat_PC_Interventions!BF70&lt;&gt;"",Ofwat_PC_Interventions!BF70,IF(Company_PC_inputs!BF70&lt;&gt;"",Company_PC_inputs!BF70,""))</f>
        <v/>
      </c>
      <c r="BG70" s="569" t="str">
        <f>IF(Ofwat_PC_Interventions!BG70&lt;&gt;"",Ofwat_PC_Interventions!BG70,IF(Company_PC_inputs!BG70&lt;&gt;"",Company_PC_inputs!BG70,""))</f>
        <v/>
      </c>
      <c r="BH70" s="569" t="str">
        <f>IF(Ofwat_PC_Interventions!BH70&lt;&gt;"",Ofwat_PC_Interventions!BH70,IF(Company_PC_inputs!BH70&lt;&gt;"",Company_PC_inputs!BH70,""))</f>
        <v/>
      </c>
      <c r="BI70" s="569" t="str">
        <f>IF(Ofwat_PC_Interventions!BI70&lt;&gt;"",Ofwat_PC_Interventions!BI70,IF(Company_PC_inputs!BI70&lt;&gt;"",Company_PC_inputs!BI70,""))</f>
        <v/>
      </c>
      <c r="BJ70" s="569" t="str">
        <f>IF(Ofwat_PC_Interventions!BJ70&lt;&gt;"",Ofwat_PC_Interventions!BJ70,IF(Company_PC_inputs!BJ70&lt;&gt;"",Company_PC_inputs!BJ70,""))</f>
        <v/>
      </c>
      <c r="BK70" s="569" t="str">
        <f>IF(Ofwat_PC_Interventions!BK70&lt;&gt;"",Ofwat_PC_Interventions!BK70,IF(Company_PC_inputs!BK70&lt;&gt;"",Company_PC_inputs!BK70,""))</f>
        <v/>
      </c>
      <c r="BL70" s="569" t="str">
        <f>IF(Ofwat_PC_Interventions!BL70&lt;&gt;"",Ofwat_PC_Interventions!BL70,IF(Company_PC_inputs!BL70&lt;&gt;"",Company_PC_inputs!BL70,""))</f>
        <v/>
      </c>
      <c r="BM70" s="569" t="str">
        <f>IF(Ofwat_PC_Interventions!BM70&lt;&gt;"",Ofwat_PC_Interventions!BM70,IF(Company_PC_inputs!BM70&lt;&gt;"",Company_PC_inputs!BM70,""))</f>
        <v/>
      </c>
      <c r="BN70" s="569" t="str">
        <f>IF(Ofwat_PC_Interventions!BN70&lt;&gt;"",Ofwat_PC_Interventions!BN70,IF(Company_PC_inputs!BN70&lt;&gt;"",Company_PC_inputs!BN70,""))</f>
        <v/>
      </c>
      <c r="BO70" s="569" t="str">
        <f>IF(Ofwat_PC_Interventions!BO70&lt;&gt;"",Ofwat_PC_Interventions!BO70,IF(Company_PC_inputs!BO70&lt;&gt;"",Company_PC_inputs!BO70,""))</f>
        <v/>
      </c>
      <c r="BP70" s="569" t="str">
        <f>IF(Ofwat_PC_Interventions!BP70&lt;&gt;"",Ofwat_PC_Interventions!BP70,IF(Company_PC_inputs!BP70&lt;&gt;"",Company_PC_inputs!BP70,""))</f>
        <v/>
      </c>
      <c r="BQ70" s="569" t="str">
        <f>IF(Ofwat_PC_Interventions!BQ70&lt;&gt;"",Ofwat_PC_Interventions!BQ70,IF(Company_PC_inputs!BQ70&lt;&gt;"",Company_PC_inputs!BQ70,""))</f>
        <v/>
      </c>
      <c r="BR70" s="569" t="str">
        <f>IF(Ofwat_PC_Interventions!BR70&lt;&gt;"",Ofwat_PC_Interventions!BR70,IF(Company_PC_inputs!BR70&lt;&gt;"",Company_PC_inputs!BR70,""))</f>
        <v/>
      </c>
      <c r="BS70" s="569" t="str">
        <f>IF(Ofwat_PC_Interventions!BS70&lt;&gt;"",Ofwat_PC_Interventions!BS70,IF(Company_PC_inputs!BS70&lt;&gt;"",Company_PC_inputs!BS70,""))</f>
        <v/>
      </c>
    </row>
    <row r="71" spans="1:71" s="201" customFormat="1" ht="13.8">
      <c r="A71" s="444"/>
      <c r="B71" s="444"/>
      <c r="C71" s="444"/>
      <c r="D71" s="444"/>
      <c r="E71" s="444" t="s">
        <v>1109</v>
      </c>
      <c r="F71" s="444"/>
      <c r="G71" s="444" t="s">
        <v>1061</v>
      </c>
      <c r="H71" s="444"/>
      <c r="I71" s="444"/>
      <c r="J71" s="569" t="str">
        <f>IF(Ofwat_PC_Interventions!J71&lt;&gt;"",Ofwat_PC_Interventions!J71,IF(Company_PC_inputs!J71&lt;&gt;"",Company_PC_inputs!J71,""))</f>
        <v/>
      </c>
      <c r="K71" s="569" t="str">
        <f>IF(Ofwat_PC_Interventions!K71&lt;&gt;"",Ofwat_PC_Interventions!K71,IF(Company_PC_inputs!K71&lt;&gt;"",Company_PC_inputs!K71,""))</f>
        <v/>
      </c>
      <c r="L71" s="569" t="str">
        <f>IF(Ofwat_PC_Interventions!L71&lt;&gt;"",Ofwat_PC_Interventions!L71,IF(Company_PC_inputs!L71&lt;&gt;"",Company_PC_inputs!L71,""))</f>
        <v/>
      </c>
      <c r="M71" s="569" t="str">
        <f>IF(Ofwat_PC_Interventions!M71&lt;&gt;"",Ofwat_PC_Interventions!M71,IF(Company_PC_inputs!M71&lt;&gt;"",Company_PC_inputs!M71,""))</f>
        <v/>
      </c>
      <c r="N71" s="569" t="str">
        <f>IF(Ofwat_PC_Interventions!N71&lt;&gt;"",Ofwat_PC_Interventions!N71,IF(Company_PC_inputs!N71&lt;&gt;"",Company_PC_inputs!N71,""))</f>
        <v/>
      </c>
      <c r="O71" s="569" t="str">
        <f>IF(Ofwat_PC_Interventions!O71&lt;&gt;"",Ofwat_PC_Interventions!O71,IF(Company_PC_inputs!O71&lt;&gt;"",Company_PC_inputs!O71,""))</f>
        <v/>
      </c>
      <c r="P71" s="569" t="str">
        <f>IF(Ofwat_PC_Interventions!P71&lt;&gt;"",Ofwat_PC_Interventions!P71,IF(Company_PC_inputs!P71&lt;&gt;"",Company_PC_inputs!P71,""))</f>
        <v/>
      </c>
      <c r="Q71" s="570" t="str">
        <f>IF(Ofwat_PC_Interventions!Q71&lt;&gt;"",Ofwat_PC_Interventions!Q71,IF(Company_PC_inputs!Q71&lt;&gt;"",Company_PC_inputs!Q71,""))</f>
        <v/>
      </c>
      <c r="R71" s="569">
        <f>IF(Ofwat_PC_Interventions!R71&lt;&gt;"",Ofwat_PC_Interventions!R71,IF(Company_PC_inputs!R71&lt;&gt;"",Company_PC_inputs!R71,""))</f>
        <v>0</v>
      </c>
      <c r="S71" s="569">
        <f>IF(Ofwat_PC_Interventions!S71&lt;&gt;"",Ofwat_PC_Interventions!S71,IF(Company_PC_inputs!S71&lt;&gt;"",Company_PC_inputs!S71,""))</f>
        <v>0</v>
      </c>
      <c r="T71" s="569">
        <f>IF(Ofwat_PC_Interventions!T71&lt;&gt;"",Ofwat_PC_Interventions!T71,IF(Company_PC_inputs!T71&lt;&gt;"",Company_PC_inputs!T71,""))</f>
        <v>0</v>
      </c>
      <c r="U71" s="569">
        <f>IF(Ofwat_PC_Interventions!U71&lt;&gt;"",Ofwat_PC_Interventions!U71,IF(Company_PC_inputs!U71&lt;&gt;"",Company_PC_inputs!U71,""))</f>
        <v>0</v>
      </c>
      <c r="V71" s="569">
        <f>IF(Ofwat_PC_Interventions!V71&lt;&gt;"",Ofwat_PC_Interventions!V71,IF(Company_PC_inputs!V71&lt;&gt;"",Company_PC_inputs!V71,""))</f>
        <v>0</v>
      </c>
      <c r="W71" s="569">
        <f>IF(Ofwat_PC_Interventions!W71&lt;&gt;"",Ofwat_PC_Interventions!W71,IF(Company_PC_inputs!W71&lt;&gt;"",Company_PC_inputs!W71,""))</f>
        <v>0</v>
      </c>
      <c r="X71" s="569">
        <f>IF(Ofwat_PC_Interventions!X71&lt;&gt;"",Ofwat_PC_Interventions!X71,IF(Company_PC_inputs!X71&lt;&gt;"",Company_PC_inputs!X71,""))</f>
        <v>0</v>
      </c>
      <c r="Y71" s="569">
        <f>IF(Ofwat_PC_Interventions!Y71&lt;&gt;"",Ofwat_PC_Interventions!Y71,IF(Company_PC_inputs!Y71&lt;&gt;"",Company_PC_inputs!Y71,""))</f>
        <v>0</v>
      </c>
      <c r="Z71" s="569">
        <f>IF(Ofwat_PC_Interventions!Z71&lt;&gt;"",Ofwat_PC_Interventions!Z71,IF(Company_PC_inputs!Z71&lt;&gt;"",Company_PC_inputs!Z71,""))</f>
        <v>0</v>
      </c>
      <c r="AA71" s="569" t="str">
        <f>IF(Ofwat_PC_Interventions!AA71&lt;&gt;"",Ofwat_PC_Interventions!AA71,IF(Company_PC_inputs!AA71&lt;&gt;"",Company_PC_inputs!AA71,""))</f>
        <v/>
      </c>
      <c r="AB71" s="569" t="str">
        <f>IF(Ofwat_PC_Interventions!AB71&lt;&gt;"",Ofwat_PC_Interventions!AB71,IF(Company_PC_inputs!AB71&lt;&gt;"",Company_PC_inputs!AB71,""))</f>
        <v/>
      </c>
      <c r="AC71" s="569" t="str">
        <f>IF(Ofwat_PC_Interventions!AC71&lt;&gt;"",Ofwat_PC_Interventions!AC71,IF(Company_PC_inputs!AC71&lt;&gt;"",Company_PC_inputs!AC71,""))</f>
        <v/>
      </c>
      <c r="AD71" s="569" t="str">
        <f>IF(Ofwat_PC_Interventions!AD71&lt;&gt;"",Ofwat_PC_Interventions!AD71,IF(Company_PC_inputs!AD71&lt;&gt;"",Company_PC_inputs!AD71,""))</f>
        <v/>
      </c>
      <c r="AE71" s="569" t="str">
        <f>IF(Ofwat_PC_Interventions!AE71&lt;&gt;"",Ofwat_PC_Interventions!AE71,IF(Company_PC_inputs!AE71&lt;&gt;"",Company_PC_inputs!AE71,""))</f>
        <v/>
      </c>
      <c r="AF71" s="569" t="str">
        <f>IF(Ofwat_PC_Interventions!AF71&lt;&gt;"",Ofwat_PC_Interventions!AF71,IF(Company_PC_inputs!AF71&lt;&gt;"",Company_PC_inputs!AF71,""))</f>
        <v/>
      </c>
      <c r="AG71" s="569" t="str">
        <f>IF(Ofwat_PC_Interventions!AG71&lt;&gt;"",Ofwat_PC_Interventions!AG71,IF(Company_PC_inputs!AG71&lt;&gt;"",Company_PC_inputs!AG71,""))</f>
        <v/>
      </c>
      <c r="AH71" s="569" t="str">
        <f>IF(Ofwat_PC_Interventions!AH71&lt;&gt;"",Ofwat_PC_Interventions!AH71,IF(Company_PC_inputs!AH71&lt;&gt;"",Company_PC_inputs!AH71,""))</f>
        <v/>
      </c>
      <c r="AI71" s="569" t="str">
        <f>IF(Ofwat_PC_Interventions!AI71&lt;&gt;"",Ofwat_PC_Interventions!AI71,IF(Company_PC_inputs!AI71&lt;&gt;"",Company_PC_inputs!AI71,""))</f>
        <v/>
      </c>
      <c r="AJ71" s="569" t="str">
        <f>IF(Ofwat_PC_Interventions!AJ71&lt;&gt;"",Ofwat_PC_Interventions!AJ71,IF(Company_PC_inputs!AJ71&lt;&gt;"",Company_PC_inputs!AJ71,""))</f>
        <v/>
      </c>
      <c r="AK71" s="570" t="str">
        <f>IF(Ofwat_PC_Interventions!AK71&lt;&gt;"",Ofwat_PC_Interventions!AK71,IF(Company_PC_inputs!AK71&lt;&gt;"",Company_PC_inputs!AK71,""))</f>
        <v/>
      </c>
      <c r="AL71" s="569" t="str">
        <f>IF(Ofwat_PC_Interventions!AL71&lt;&gt;"",Ofwat_PC_Interventions!AL71,IF(Company_PC_inputs!AL71&lt;&gt;"",Company_PC_inputs!AL71,""))</f>
        <v/>
      </c>
      <c r="AM71" s="569" t="str">
        <f>IF(Ofwat_PC_Interventions!AM71&lt;&gt;"",Ofwat_PC_Interventions!AM71,IF(Company_PC_inputs!AM71&lt;&gt;"",Company_PC_inputs!AM71,""))</f>
        <v/>
      </c>
      <c r="AN71" s="569" t="str">
        <f>IF(Ofwat_PC_Interventions!AN71&lt;&gt;"",Ofwat_PC_Interventions!AN71,IF(Company_PC_inputs!AN71&lt;&gt;"",Company_PC_inputs!AN71,""))</f>
        <v/>
      </c>
      <c r="AO71" s="570" t="str">
        <f>IF(Ofwat_PC_Interventions!AO71&lt;&gt;"",Ofwat_PC_Interventions!AO71,IF(Company_PC_inputs!AO71&lt;&gt;"",Company_PC_inputs!AO71,""))</f>
        <v/>
      </c>
      <c r="AP71" s="569" t="str">
        <f>IF(Ofwat_PC_Interventions!AP71&lt;&gt;"",Ofwat_PC_Interventions!AP71,IF(Company_PC_inputs!AP71&lt;&gt;"",Company_PC_inputs!AP71,""))</f>
        <v/>
      </c>
      <c r="AQ71" s="569" t="str">
        <f>IF(Ofwat_PC_Interventions!AQ71&lt;&gt;"",Ofwat_PC_Interventions!AQ71,IF(Company_PC_inputs!AQ71&lt;&gt;"",Company_PC_inputs!AQ71,""))</f>
        <v/>
      </c>
      <c r="AR71" s="569" t="str">
        <f>IF(Ofwat_PC_Interventions!AR71&lt;&gt;"",Ofwat_PC_Interventions!AR71,IF(Company_PC_inputs!AR71&lt;&gt;"",Company_PC_inputs!AR71,""))</f>
        <v/>
      </c>
      <c r="AS71" s="569" t="str">
        <f>IF(Ofwat_PC_Interventions!AS71&lt;&gt;"",Ofwat_PC_Interventions!AS71,IF(Company_PC_inputs!AS71&lt;&gt;"",Company_PC_inputs!AS71,""))</f>
        <v/>
      </c>
      <c r="AT71" s="569" t="str">
        <f>IF(Ofwat_PC_Interventions!AT71&lt;&gt;"",Ofwat_PC_Interventions!AT71,IF(Company_PC_inputs!AT71&lt;&gt;"",Company_PC_inputs!AT71,""))</f>
        <v/>
      </c>
      <c r="AU71" s="569" t="str">
        <f>IF(Ofwat_PC_Interventions!AU71&lt;&gt;"",Ofwat_PC_Interventions!AU71,IF(Company_PC_inputs!AU71&lt;&gt;"",Company_PC_inputs!AU71,""))</f>
        <v/>
      </c>
      <c r="AV71" s="569" t="str">
        <f>IF(Ofwat_PC_Interventions!AV71&lt;&gt;"",Ofwat_PC_Interventions!AV71,IF(Company_PC_inputs!AV71&lt;&gt;"",Company_PC_inputs!AV71,""))</f>
        <v/>
      </c>
      <c r="AW71" s="569" t="str">
        <f>IF(Ofwat_PC_Interventions!AW71&lt;&gt;"",Ofwat_PC_Interventions!AW71,IF(Company_PC_inputs!AW71&lt;&gt;"",Company_PC_inputs!AW71,""))</f>
        <v/>
      </c>
      <c r="AX71" s="569" t="str">
        <f>IF(Ofwat_PC_Interventions!AX71&lt;&gt;"",Ofwat_PC_Interventions!AX71,IF(Company_PC_inputs!AX71&lt;&gt;"",Company_PC_inputs!AX71,""))</f>
        <v/>
      </c>
      <c r="AY71" s="569" t="str">
        <f>IF(Ofwat_PC_Interventions!AY71&lt;&gt;"",Ofwat_PC_Interventions!AY71,IF(Company_PC_inputs!AY71&lt;&gt;"",Company_PC_inputs!AY71,""))</f>
        <v/>
      </c>
      <c r="AZ71" s="569" t="str">
        <f>IF(Ofwat_PC_Interventions!AZ71&lt;&gt;"",Ofwat_PC_Interventions!AZ71,IF(Company_PC_inputs!AZ71&lt;&gt;"",Company_PC_inputs!AZ71,""))</f>
        <v/>
      </c>
      <c r="BA71" s="569" t="str">
        <f>IF(Ofwat_PC_Interventions!BA71&lt;&gt;"",Ofwat_PC_Interventions!BA71,IF(Company_PC_inputs!BA71&lt;&gt;"",Company_PC_inputs!BA71,""))</f>
        <v/>
      </c>
      <c r="BB71" s="569" t="str">
        <f>IF(Ofwat_PC_Interventions!BB71&lt;&gt;"",Ofwat_PC_Interventions!BB71,IF(Company_PC_inputs!BB71&lt;&gt;"",Company_PC_inputs!BB71,""))</f>
        <v/>
      </c>
      <c r="BC71" s="570" t="str">
        <f>IF(Ofwat_PC_Interventions!BC71&lt;&gt;"",Ofwat_PC_Interventions!BC71,IF(Company_PC_inputs!BC71&lt;&gt;"",Company_PC_inputs!BC71,""))</f>
        <v/>
      </c>
      <c r="BD71" s="569" t="str">
        <f>IF(Ofwat_PC_Interventions!BD71&lt;&gt;"",Ofwat_PC_Interventions!BD71,IF(Company_PC_inputs!BD71&lt;&gt;"",Company_PC_inputs!BD71,""))</f>
        <v/>
      </c>
      <c r="BE71" s="569" t="str">
        <f>IF(Ofwat_PC_Interventions!BE71&lt;&gt;"",Ofwat_PC_Interventions!BE71,IF(Company_PC_inputs!BE71&lt;&gt;"",Company_PC_inputs!BE71,""))</f>
        <v/>
      </c>
      <c r="BF71" s="569" t="str">
        <f>IF(Ofwat_PC_Interventions!BF71&lt;&gt;"",Ofwat_PC_Interventions!BF71,IF(Company_PC_inputs!BF71&lt;&gt;"",Company_PC_inputs!BF71,""))</f>
        <v/>
      </c>
      <c r="BG71" s="569" t="str">
        <f>IF(Ofwat_PC_Interventions!BG71&lt;&gt;"",Ofwat_PC_Interventions!BG71,IF(Company_PC_inputs!BG71&lt;&gt;"",Company_PC_inputs!BG71,""))</f>
        <v/>
      </c>
      <c r="BH71" s="569" t="str">
        <f>IF(Ofwat_PC_Interventions!BH71&lt;&gt;"",Ofwat_PC_Interventions!BH71,IF(Company_PC_inputs!BH71&lt;&gt;"",Company_PC_inputs!BH71,""))</f>
        <v/>
      </c>
      <c r="BI71" s="569" t="str">
        <f>IF(Ofwat_PC_Interventions!BI71&lt;&gt;"",Ofwat_PC_Interventions!BI71,IF(Company_PC_inputs!BI71&lt;&gt;"",Company_PC_inputs!BI71,""))</f>
        <v/>
      </c>
      <c r="BJ71" s="569" t="str">
        <f>IF(Ofwat_PC_Interventions!BJ71&lt;&gt;"",Ofwat_PC_Interventions!BJ71,IF(Company_PC_inputs!BJ71&lt;&gt;"",Company_PC_inputs!BJ71,""))</f>
        <v/>
      </c>
      <c r="BK71" s="569" t="str">
        <f>IF(Ofwat_PC_Interventions!BK71&lt;&gt;"",Ofwat_PC_Interventions!BK71,IF(Company_PC_inputs!BK71&lt;&gt;"",Company_PC_inputs!BK71,""))</f>
        <v/>
      </c>
      <c r="BL71" s="569" t="str">
        <f>IF(Ofwat_PC_Interventions!BL71&lt;&gt;"",Ofwat_PC_Interventions!BL71,IF(Company_PC_inputs!BL71&lt;&gt;"",Company_PC_inputs!BL71,""))</f>
        <v/>
      </c>
      <c r="BM71" s="569" t="str">
        <f>IF(Ofwat_PC_Interventions!BM71&lt;&gt;"",Ofwat_PC_Interventions!BM71,IF(Company_PC_inputs!BM71&lt;&gt;"",Company_PC_inputs!BM71,""))</f>
        <v/>
      </c>
      <c r="BN71" s="569" t="str">
        <f>IF(Ofwat_PC_Interventions!BN71&lt;&gt;"",Ofwat_PC_Interventions!BN71,IF(Company_PC_inputs!BN71&lt;&gt;"",Company_PC_inputs!BN71,""))</f>
        <v/>
      </c>
      <c r="BO71" s="569" t="str">
        <f>IF(Ofwat_PC_Interventions!BO71&lt;&gt;"",Ofwat_PC_Interventions!BO71,IF(Company_PC_inputs!BO71&lt;&gt;"",Company_PC_inputs!BO71,""))</f>
        <v/>
      </c>
      <c r="BP71" s="569" t="str">
        <f>IF(Ofwat_PC_Interventions!BP71&lt;&gt;"",Ofwat_PC_Interventions!BP71,IF(Company_PC_inputs!BP71&lt;&gt;"",Company_PC_inputs!BP71,""))</f>
        <v/>
      </c>
      <c r="BQ71" s="569" t="str">
        <f>IF(Ofwat_PC_Interventions!BQ71&lt;&gt;"",Ofwat_PC_Interventions!BQ71,IF(Company_PC_inputs!BQ71&lt;&gt;"",Company_PC_inputs!BQ71,""))</f>
        <v/>
      </c>
      <c r="BR71" s="569" t="str">
        <f>IF(Ofwat_PC_Interventions!BR71&lt;&gt;"",Ofwat_PC_Interventions!BR71,IF(Company_PC_inputs!BR71&lt;&gt;"",Company_PC_inputs!BR71,""))</f>
        <v/>
      </c>
      <c r="BS71" s="569" t="str">
        <f>IF(Ofwat_PC_Interventions!BS71&lt;&gt;"",Ofwat_PC_Interventions!BS71,IF(Company_PC_inputs!BS71&lt;&gt;"",Company_PC_inputs!BS71,""))</f>
        <v/>
      </c>
    </row>
    <row r="72" spans="1:71" s="201" customFormat="1" ht="13.8">
      <c r="A72" s="444"/>
      <c r="B72" s="444"/>
      <c r="C72" s="444"/>
      <c r="D72" s="444"/>
      <c r="E72" s="444" t="s">
        <v>1110</v>
      </c>
      <c r="F72" s="444"/>
      <c r="G72" s="444" t="s">
        <v>1061</v>
      </c>
      <c r="H72" s="444"/>
      <c r="I72" s="444"/>
      <c r="J72" s="569">
        <f>IF(Ofwat_PC_Interventions!J72&lt;&gt;"",Ofwat_PC_Interventions!J72,IF(Company_PC_inputs!J72&lt;&gt;"",Company_PC_inputs!J72,""))</f>
        <v>0</v>
      </c>
      <c r="K72" s="569">
        <f>IF(Ofwat_PC_Interventions!K72&lt;&gt;"",Ofwat_PC_Interventions!K72,IF(Company_PC_inputs!K72&lt;&gt;"",Company_PC_inputs!K72,""))</f>
        <v>0</v>
      </c>
      <c r="L72" s="569">
        <f>IF(Ofwat_PC_Interventions!L72&lt;&gt;"",Ofwat_PC_Interventions!L72,IF(Company_PC_inputs!L72&lt;&gt;"",Company_PC_inputs!L72,""))</f>
        <v>0</v>
      </c>
      <c r="M72" s="569">
        <f>IF(Ofwat_PC_Interventions!M72&lt;&gt;"",Ofwat_PC_Interventions!M72,IF(Company_PC_inputs!M72&lt;&gt;"",Company_PC_inputs!M72,""))</f>
        <v>0</v>
      </c>
      <c r="N72" s="569">
        <f>IF(Ofwat_PC_Interventions!N72&lt;&gt;"",Ofwat_PC_Interventions!N72,IF(Company_PC_inputs!N72&lt;&gt;"",Company_PC_inputs!N72,""))</f>
        <v>0</v>
      </c>
      <c r="O72" s="569">
        <f>IF(Ofwat_PC_Interventions!O72&lt;&gt;"",Ofwat_PC_Interventions!O72,IF(Company_PC_inputs!O72&lt;&gt;"",Company_PC_inputs!O72,""))</f>
        <v>0</v>
      </c>
      <c r="P72" s="569">
        <f>IF(Ofwat_PC_Interventions!P72&lt;&gt;"",Ofwat_PC_Interventions!P72,IF(Company_PC_inputs!P72&lt;&gt;"",Company_PC_inputs!P72,""))</f>
        <v>0</v>
      </c>
      <c r="Q72" s="570">
        <f>IF(Ofwat_PC_Interventions!Q72&lt;&gt;"",Ofwat_PC_Interventions!Q72,IF(Company_PC_inputs!Q72&lt;&gt;"",Company_PC_inputs!Q72,""))</f>
        <v>0</v>
      </c>
      <c r="R72" s="569">
        <f>IF(Ofwat_PC_Interventions!R72&lt;&gt;"",Ofwat_PC_Interventions!R72,IF(Company_PC_inputs!R72&lt;&gt;"",Company_PC_inputs!R72,""))</f>
        <v>1</v>
      </c>
      <c r="S72" s="569">
        <f>IF(Ofwat_PC_Interventions!S72&lt;&gt;"",Ofwat_PC_Interventions!S72,IF(Company_PC_inputs!S72&lt;&gt;"",Company_PC_inputs!S72,""))</f>
        <v>1</v>
      </c>
      <c r="T72" s="569">
        <f>IF(Ofwat_PC_Interventions!T72&lt;&gt;"",Ofwat_PC_Interventions!T72,IF(Company_PC_inputs!T72&lt;&gt;"",Company_PC_inputs!T72,""))</f>
        <v>0</v>
      </c>
      <c r="U72" s="569">
        <f>IF(Ofwat_PC_Interventions!U72&lt;&gt;"",Ofwat_PC_Interventions!U72,IF(Company_PC_inputs!U72&lt;&gt;"",Company_PC_inputs!U72,""))</f>
        <v>0</v>
      </c>
      <c r="V72" s="569">
        <f>IF(Ofwat_PC_Interventions!V72&lt;&gt;"",Ofwat_PC_Interventions!V72,IF(Company_PC_inputs!V72&lt;&gt;"",Company_PC_inputs!V72,""))</f>
        <v>0</v>
      </c>
      <c r="W72" s="569">
        <f>IF(Ofwat_PC_Interventions!W72&lt;&gt;"",Ofwat_PC_Interventions!W72,IF(Company_PC_inputs!W72&lt;&gt;"",Company_PC_inputs!W72,""))</f>
        <v>0</v>
      </c>
      <c r="X72" s="569">
        <f>IF(Ofwat_PC_Interventions!X72&lt;&gt;"",Ofwat_PC_Interventions!X72,IF(Company_PC_inputs!X72&lt;&gt;"",Company_PC_inputs!X72,""))</f>
        <v>0</v>
      </c>
      <c r="Y72" s="569">
        <f>IF(Ofwat_PC_Interventions!Y72&lt;&gt;"",Ofwat_PC_Interventions!Y72,IF(Company_PC_inputs!Y72&lt;&gt;"",Company_PC_inputs!Y72,""))</f>
        <v>0</v>
      </c>
      <c r="Z72" s="569">
        <f>IF(Ofwat_PC_Interventions!Z72&lt;&gt;"",Ofwat_PC_Interventions!Z72,IF(Company_PC_inputs!Z72&lt;&gt;"",Company_PC_inputs!Z72,""))</f>
        <v>1</v>
      </c>
      <c r="AA72" s="569" t="str">
        <f>IF(Ofwat_PC_Interventions!AA72&lt;&gt;"",Ofwat_PC_Interventions!AA72,IF(Company_PC_inputs!AA72&lt;&gt;"",Company_PC_inputs!AA72,""))</f>
        <v/>
      </c>
      <c r="AB72" s="569" t="str">
        <f>IF(Ofwat_PC_Interventions!AB72&lt;&gt;"",Ofwat_PC_Interventions!AB72,IF(Company_PC_inputs!AB72&lt;&gt;"",Company_PC_inputs!AB72,""))</f>
        <v/>
      </c>
      <c r="AC72" s="569" t="str">
        <f>IF(Ofwat_PC_Interventions!AC72&lt;&gt;"",Ofwat_PC_Interventions!AC72,IF(Company_PC_inputs!AC72&lt;&gt;"",Company_PC_inputs!AC72,""))</f>
        <v/>
      </c>
      <c r="AD72" s="569" t="str">
        <f>IF(Ofwat_PC_Interventions!AD72&lt;&gt;"",Ofwat_PC_Interventions!AD72,IF(Company_PC_inputs!AD72&lt;&gt;"",Company_PC_inputs!AD72,""))</f>
        <v/>
      </c>
      <c r="AE72" s="569" t="str">
        <f>IF(Ofwat_PC_Interventions!AE72&lt;&gt;"",Ofwat_PC_Interventions!AE72,IF(Company_PC_inputs!AE72&lt;&gt;"",Company_PC_inputs!AE72,""))</f>
        <v/>
      </c>
      <c r="AF72" s="569" t="str">
        <f>IF(Ofwat_PC_Interventions!AF72&lt;&gt;"",Ofwat_PC_Interventions!AF72,IF(Company_PC_inputs!AF72&lt;&gt;"",Company_PC_inputs!AF72,""))</f>
        <v/>
      </c>
      <c r="AG72" s="569" t="str">
        <f>IF(Ofwat_PC_Interventions!AG72&lt;&gt;"",Ofwat_PC_Interventions!AG72,IF(Company_PC_inputs!AG72&lt;&gt;"",Company_PC_inputs!AG72,""))</f>
        <v/>
      </c>
      <c r="AH72" s="569" t="str">
        <f>IF(Ofwat_PC_Interventions!AH72&lt;&gt;"",Ofwat_PC_Interventions!AH72,IF(Company_PC_inputs!AH72&lt;&gt;"",Company_PC_inputs!AH72,""))</f>
        <v/>
      </c>
      <c r="AI72" s="569" t="str">
        <f>IF(Ofwat_PC_Interventions!AI72&lt;&gt;"",Ofwat_PC_Interventions!AI72,IF(Company_PC_inputs!AI72&lt;&gt;"",Company_PC_inputs!AI72,""))</f>
        <v/>
      </c>
      <c r="AJ72" s="569" t="str">
        <f>IF(Ofwat_PC_Interventions!AJ72&lt;&gt;"",Ofwat_PC_Interventions!AJ72,IF(Company_PC_inputs!AJ72&lt;&gt;"",Company_PC_inputs!AJ72,""))</f>
        <v/>
      </c>
      <c r="AK72" s="570" t="str">
        <f>IF(Ofwat_PC_Interventions!AK72&lt;&gt;"",Ofwat_PC_Interventions!AK72,IF(Company_PC_inputs!AK72&lt;&gt;"",Company_PC_inputs!AK72,""))</f>
        <v/>
      </c>
      <c r="AL72" s="569" t="str">
        <f>IF(Ofwat_PC_Interventions!AL72&lt;&gt;"",Ofwat_PC_Interventions!AL72,IF(Company_PC_inputs!AL72&lt;&gt;"",Company_PC_inputs!AL72,""))</f>
        <v/>
      </c>
      <c r="AM72" s="569" t="str">
        <f>IF(Ofwat_PC_Interventions!AM72&lt;&gt;"",Ofwat_PC_Interventions!AM72,IF(Company_PC_inputs!AM72&lt;&gt;"",Company_PC_inputs!AM72,""))</f>
        <v/>
      </c>
      <c r="AN72" s="569" t="str">
        <f>IF(Ofwat_PC_Interventions!AN72&lt;&gt;"",Ofwat_PC_Interventions!AN72,IF(Company_PC_inputs!AN72&lt;&gt;"",Company_PC_inputs!AN72,""))</f>
        <v/>
      </c>
      <c r="AO72" s="570" t="str">
        <f>IF(Ofwat_PC_Interventions!AO72&lt;&gt;"",Ofwat_PC_Interventions!AO72,IF(Company_PC_inputs!AO72&lt;&gt;"",Company_PC_inputs!AO72,""))</f>
        <v/>
      </c>
      <c r="AP72" s="569" t="str">
        <f>IF(Ofwat_PC_Interventions!AP72&lt;&gt;"",Ofwat_PC_Interventions!AP72,IF(Company_PC_inputs!AP72&lt;&gt;"",Company_PC_inputs!AP72,""))</f>
        <v/>
      </c>
      <c r="AQ72" s="569" t="str">
        <f>IF(Ofwat_PC_Interventions!AQ72&lt;&gt;"",Ofwat_PC_Interventions!AQ72,IF(Company_PC_inputs!AQ72&lt;&gt;"",Company_PC_inputs!AQ72,""))</f>
        <v/>
      </c>
      <c r="AR72" s="569" t="str">
        <f>IF(Ofwat_PC_Interventions!AR72&lt;&gt;"",Ofwat_PC_Interventions!AR72,IF(Company_PC_inputs!AR72&lt;&gt;"",Company_PC_inputs!AR72,""))</f>
        <v/>
      </c>
      <c r="AS72" s="569" t="str">
        <f>IF(Ofwat_PC_Interventions!AS72&lt;&gt;"",Ofwat_PC_Interventions!AS72,IF(Company_PC_inputs!AS72&lt;&gt;"",Company_PC_inputs!AS72,""))</f>
        <v/>
      </c>
      <c r="AT72" s="569" t="str">
        <f>IF(Ofwat_PC_Interventions!AT72&lt;&gt;"",Ofwat_PC_Interventions!AT72,IF(Company_PC_inputs!AT72&lt;&gt;"",Company_PC_inputs!AT72,""))</f>
        <v/>
      </c>
      <c r="AU72" s="569" t="str">
        <f>IF(Ofwat_PC_Interventions!AU72&lt;&gt;"",Ofwat_PC_Interventions!AU72,IF(Company_PC_inputs!AU72&lt;&gt;"",Company_PC_inputs!AU72,""))</f>
        <v/>
      </c>
      <c r="AV72" s="569" t="str">
        <f>IF(Ofwat_PC_Interventions!AV72&lt;&gt;"",Ofwat_PC_Interventions!AV72,IF(Company_PC_inputs!AV72&lt;&gt;"",Company_PC_inputs!AV72,""))</f>
        <v/>
      </c>
      <c r="AW72" s="569" t="str">
        <f>IF(Ofwat_PC_Interventions!AW72&lt;&gt;"",Ofwat_PC_Interventions!AW72,IF(Company_PC_inputs!AW72&lt;&gt;"",Company_PC_inputs!AW72,""))</f>
        <v/>
      </c>
      <c r="AX72" s="569" t="str">
        <f>IF(Ofwat_PC_Interventions!AX72&lt;&gt;"",Ofwat_PC_Interventions!AX72,IF(Company_PC_inputs!AX72&lt;&gt;"",Company_PC_inputs!AX72,""))</f>
        <v/>
      </c>
      <c r="AY72" s="569" t="str">
        <f>IF(Ofwat_PC_Interventions!AY72&lt;&gt;"",Ofwat_PC_Interventions!AY72,IF(Company_PC_inputs!AY72&lt;&gt;"",Company_PC_inputs!AY72,""))</f>
        <v/>
      </c>
      <c r="AZ72" s="569" t="str">
        <f>IF(Ofwat_PC_Interventions!AZ72&lt;&gt;"",Ofwat_PC_Interventions!AZ72,IF(Company_PC_inputs!AZ72&lt;&gt;"",Company_PC_inputs!AZ72,""))</f>
        <v/>
      </c>
      <c r="BA72" s="569" t="str">
        <f>IF(Ofwat_PC_Interventions!BA72&lt;&gt;"",Ofwat_PC_Interventions!BA72,IF(Company_PC_inputs!BA72&lt;&gt;"",Company_PC_inputs!BA72,""))</f>
        <v/>
      </c>
      <c r="BB72" s="569" t="str">
        <f>IF(Ofwat_PC_Interventions!BB72&lt;&gt;"",Ofwat_PC_Interventions!BB72,IF(Company_PC_inputs!BB72&lt;&gt;"",Company_PC_inputs!BB72,""))</f>
        <v/>
      </c>
      <c r="BC72" s="570" t="str">
        <f>IF(Ofwat_PC_Interventions!BC72&lt;&gt;"",Ofwat_PC_Interventions!BC72,IF(Company_PC_inputs!BC72&lt;&gt;"",Company_PC_inputs!BC72,""))</f>
        <v/>
      </c>
      <c r="BD72" s="569" t="str">
        <f>IF(Ofwat_PC_Interventions!BD72&lt;&gt;"",Ofwat_PC_Interventions!BD72,IF(Company_PC_inputs!BD72&lt;&gt;"",Company_PC_inputs!BD72,""))</f>
        <v/>
      </c>
      <c r="BE72" s="569" t="str">
        <f>IF(Ofwat_PC_Interventions!BE72&lt;&gt;"",Ofwat_PC_Interventions!BE72,IF(Company_PC_inputs!BE72&lt;&gt;"",Company_PC_inputs!BE72,""))</f>
        <v/>
      </c>
      <c r="BF72" s="569" t="str">
        <f>IF(Ofwat_PC_Interventions!BF72&lt;&gt;"",Ofwat_PC_Interventions!BF72,IF(Company_PC_inputs!BF72&lt;&gt;"",Company_PC_inputs!BF72,""))</f>
        <v/>
      </c>
      <c r="BG72" s="569" t="str">
        <f>IF(Ofwat_PC_Interventions!BG72&lt;&gt;"",Ofwat_PC_Interventions!BG72,IF(Company_PC_inputs!BG72&lt;&gt;"",Company_PC_inputs!BG72,""))</f>
        <v/>
      </c>
      <c r="BH72" s="569" t="str">
        <f>IF(Ofwat_PC_Interventions!BH72&lt;&gt;"",Ofwat_PC_Interventions!BH72,IF(Company_PC_inputs!BH72&lt;&gt;"",Company_PC_inputs!BH72,""))</f>
        <v/>
      </c>
      <c r="BI72" s="569" t="str">
        <f>IF(Ofwat_PC_Interventions!BI72&lt;&gt;"",Ofwat_PC_Interventions!BI72,IF(Company_PC_inputs!BI72&lt;&gt;"",Company_PC_inputs!BI72,""))</f>
        <v/>
      </c>
      <c r="BJ72" s="569" t="str">
        <f>IF(Ofwat_PC_Interventions!BJ72&lt;&gt;"",Ofwat_PC_Interventions!BJ72,IF(Company_PC_inputs!BJ72&lt;&gt;"",Company_PC_inputs!BJ72,""))</f>
        <v/>
      </c>
      <c r="BK72" s="569" t="str">
        <f>IF(Ofwat_PC_Interventions!BK72&lt;&gt;"",Ofwat_PC_Interventions!BK72,IF(Company_PC_inputs!BK72&lt;&gt;"",Company_PC_inputs!BK72,""))</f>
        <v/>
      </c>
      <c r="BL72" s="569" t="str">
        <f>IF(Ofwat_PC_Interventions!BL72&lt;&gt;"",Ofwat_PC_Interventions!BL72,IF(Company_PC_inputs!BL72&lt;&gt;"",Company_PC_inputs!BL72,""))</f>
        <v/>
      </c>
      <c r="BM72" s="569" t="str">
        <f>IF(Ofwat_PC_Interventions!BM72&lt;&gt;"",Ofwat_PC_Interventions!BM72,IF(Company_PC_inputs!BM72&lt;&gt;"",Company_PC_inputs!BM72,""))</f>
        <v/>
      </c>
      <c r="BN72" s="569" t="str">
        <f>IF(Ofwat_PC_Interventions!BN72&lt;&gt;"",Ofwat_PC_Interventions!BN72,IF(Company_PC_inputs!BN72&lt;&gt;"",Company_PC_inputs!BN72,""))</f>
        <v/>
      </c>
      <c r="BO72" s="569" t="str">
        <f>IF(Ofwat_PC_Interventions!BO72&lt;&gt;"",Ofwat_PC_Interventions!BO72,IF(Company_PC_inputs!BO72&lt;&gt;"",Company_PC_inputs!BO72,""))</f>
        <v/>
      </c>
      <c r="BP72" s="569" t="str">
        <f>IF(Ofwat_PC_Interventions!BP72&lt;&gt;"",Ofwat_PC_Interventions!BP72,IF(Company_PC_inputs!BP72&lt;&gt;"",Company_PC_inputs!BP72,""))</f>
        <v/>
      </c>
      <c r="BQ72" s="569" t="str">
        <f>IF(Ofwat_PC_Interventions!BQ72&lt;&gt;"",Ofwat_PC_Interventions!BQ72,IF(Company_PC_inputs!BQ72&lt;&gt;"",Company_PC_inputs!BQ72,""))</f>
        <v/>
      </c>
      <c r="BR72" s="569" t="str">
        <f>IF(Ofwat_PC_Interventions!BR72&lt;&gt;"",Ofwat_PC_Interventions!BR72,IF(Company_PC_inputs!BR72&lt;&gt;"",Company_PC_inputs!BR72,""))</f>
        <v/>
      </c>
      <c r="BS72" s="569" t="str">
        <f>IF(Ofwat_PC_Interventions!BS72&lt;&gt;"",Ofwat_PC_Interventions!BS72,IF(Company_PC_inputs!BS72&lt;&gt;"",Company_PC_inputs!BS72,""))</f>
        <v/>
      </c>
    </row>
    <row r="73" spans="1:71" s="201" customFormat="1" ht="13.8">
      <c r="A73" s="444"/>
      <c r="B73" s="444"/>
      <c r="C73" s="444"/>
      <c r="D73" s="444"/>
      <c r="E73" s="444" t="s">
        <v>1111</v>
      </c>
      <c r="F73" s="444"/>
      <c r="G73" s="444" t="s">
        <v>1061</v>
      </c>
      <c r="H73" s="444"/>
      <c r="I73" s="444"/>
      <c r="J73" s="569" t="str">
        <f>IF(Ofwat_PC_Interventions!J73&lt;&gt;"",Ofwat_PC_Interventions!J73,IF(Company_PC_inputs!J73&lt;&gt;"",Company_PC_inputs!J73,""))</f>
        <v/>
      </c>
      <c r="K73" s="569" t="str">
        <f>IF(Ofwat_PC_Interventions!K73&lt;&gt;"",Ofwat_PC_Interventions!K73,IF(Company_PC_inputs!K73&lt;&gt;"",Company_PC_inputs!K73,""))</f>
        <v/>
      </c>
      <c r="L73" s="569" t="str">
        <f>IF(Ofwat_PC_Interventions!L73&lt;&gt;"",Ofwat_PC_Interventions!L73,IF(Company_PC_inputs!L73&lt;&gt;"",Company_PC_inputs!L73,""))</f>
        <v/>
      </c>
      <c r="M73" s="569" t="str">
        <f>IF(Ofwat_PC_Interventions!M73&lt;&gt;"",Ofwat_PC_Interventions!M73,IF(Company_PC_inputs!M73&lt;&gt;"",Company_PC_inputs!M73,""))</f>
        <v/>
      </c>
      <c r="N73" s="569" t="str">
        <f>IF(Ofwat_PC_Interventions!N73&lt;&gt;"",Ofwat_PC_Interventions!N73,IF(Company_PC_inputs!N73&lt;&gt;"",Company_PC_inputs!N73,""))</f>
        <v/>
      </c>
      <c r="O73" s="569" t="str">
        <f>IF(Ofwat_PC_Interventions!O73&lt;&gt;"",Ofwat_PC_Interventions!O73,IF(Company_PC_inputs!O73&lt;&gt;"",Company_PC_inputs!O73,""))</f>
        <v/>
      </c>
      <c r="P73" s="569" t="str">
        <f>IF(Ofwat_PC_Interventions!P73&lt;&gt;"",Ofwat_PC_Interventions!P73,IF(Company_PC_inputs!P73&lt;&gt;"",Company_PC_inputs!P73,""))</f>
        <v/>
      </c>
      <c r="Q73" s="570" t="str">
        <f>IF(Ofwat_PC_Interventions!Q73&lt;&gt;"",Ofwat_PC_Interventions!Q73,IF(Company_PC_inputs!Q73&lt;&gt;"",Company_PC_inputs!Q73,""))</f>
        <v/>
      </c>
      <c r="R73" s="569">
        <f>IF(Ofwat_PC_Interventions!R73&lt;&gt;"",Ofwat_PC_Interventions!R73,IF(Company_PC_inputs!R73&lt;&gt;"",Company_PC_inputs!R73,""))</f>
        <v>0</v>
      </c>
      <c r="S73" s="569">
        <f>IF(Ofwat_PC_Interventions!S73&lt;&gt;"",Ofwat_PC_Interventions!S73,IF(Company_PC_inputs!S73&lt;&gt;"",Company_PC_inputs!S73,""))</f>
        <v>0</v>
      </c>
      <c r="T73" s="569">
        <f>IF(Ofwat_PC_Interventions!T73&lt;&gt;"",Ofwat_PC_Interventions!T73,IF(Company_PC_inputs!T73&lt;&gt;"",Company_PC_inputs!T73,""))</f>
        <v>0</v>
      </c>
      <c r="U73" s="569">
        <f>IF(Ofwat_PC_Interventions!U73&lt;&gt;"",Ofwat_PC_Interventions!U73,IF(Company_PC_inputs!U73&lt;&gt;"",Company_PC_inputs!U73,""))</f>
        <v>0</v>
      </c>
      <c r="V73" s="569">
        <f>IF(Ofwat_PC_Interventions!V73&lt;&gt;"",Ofwat_PC_Interventions!V73,IF(Company_PC_inputs!V73&lt;&gt;"",Company_PC_inputs!V73,""))</f>
        <v>0</v>
      </c>
      <c r="W73" s="569">
        <f>IF(Ofwat_PC_Interventions!W73&lt;&gt;"",Ofwat_PC_Interventions!W73,IF(Company_PC_inputs!W73&lt;&gt;"",Company_PC_inputs!W73,""))</f>
        <v>0</v>
      </c>
      <c r="X73" s="569">
        <f>IF(Ofwat_PC_Interventions!X73&lt;&gt;"",Ofwat_PC_Interventions!X73,IF(Company_PC_inputs!X73&lt;&gt;"",Company_PC_inputs!X73,""))</f>
        <v>0</v>
      </c>
      <c r="Y73" s="569">
        <f>IF(Ofwat_PC_Interventions!Y73&lt;&gt;"",Ofwat_PC_Interventions!Y73,IF(Company_PC_inputs!Y73&lt;&gt;"",Company_PC_inputs!Y73,""))</f>
        <v>0</v>
      </c>
      <c r="Z73" s="569">
        <f>IF(Ofwat_PC_Interventions!Z73&lt;&gt;"",Ofwat_PC_Interventions!Z73,IF(Company_PC_inputs!Z73&lt;&gt;"",Company_PC_inputs!Z73,""))</f>
        <v>0</v>
      </c>
      <c r="AA73" s="569" t="str">
        <f>IF(Ofwat_PC_Interventions!AA73&lt;&gt;"",Ofwat_PC_Interventions!AA73,IF(Company_PC_inputs!AA73&lt;&gt;"",Company_PC_inputs!AA73,""))</f>
        <v/>
      </c>
      <c r="AB73" s="569" t="str">
        <f>IF(Ofwat_PC_Interventions!AB73&lt;&gt;"",Ofwat_PC_Interventions!AB73,IF(Company_PC_inputs!AB73&lt;&gt;"",Company_PC_inputs!AB73,""))</f>
        <v/>
      </c>
      <c r="AC73" s="569" t="str">
        <f>IF(Ofwat_PC_Interventions!AC73&lt;&gt;"",Ofwat_PC_Interventions!AC73,IF(Company_PC_inputs!AC73&lt;&gt;"",Company_PC_inputs!AC73,""))</f>
        <v/>
      </c>
      <c r="AD73" s="569" t="str">
        <f>IF(Ofwat_PC_Interventions!AD73&lt;&gt;"",Ofwat_PC_Interventions!AD73,IF(Company_PC_inputs!AD73&lt;&gt;"",Company_PC_inputs!AD73,""))</f>
        <v/>
      </c>
      <c r="AE73" s="569" t="str">
        <f>IF(Ofwat_PC_Interventions!AE73&lt;&gt;"",Ofwat_PC_Interventions!AE73,IF(Company_PC_inputs!AE73&lt;&gt;"",Company_PC_inputs!AE73,""))</f>
        <v/>
      </c>
      <c r="AF73" s="569" t="str">
        <f>IF(Ofwat_PC_Interventions!AF73&lt;&gt;"",Ofwat_PC_Interventions!AF73,IF(Company_PC_inputs!AF73&lt;&gt;"",Company_PC_inputs!AF73,""))</f>
        <v/>
      </c>
      <c r="AG73" s="569" t="str">
        <f>IF(Ofwat_PC_Interventions!AG73&lt;&gt;"",Ofwat_PC_Interventions!AG73,IF(Company_PC_inputs!AG73&lt;&gt;"",Company_PC_inputs!AG73,""))</f>
        <v/>
      </c>
      <c r="AH73" s="569" t="str">
        <f>IF(Ofwat_PC_Interventions!AH73&lt;&gt;"",Ofwat_PC_Interventions!AH73,IF(Company_PC_inputs!AH73&lt;&gt;"",Company_PC_inputs!AH73,""))</f>
        <v/>
      </c>
      <c r="AI73" s="569" t="str">
        <f>IF(Ofwat_PC_Interventions!AI73&lt;&gt;"",Ofwat_PC_Interventions!AI73,IF(Company_PC_inputs!AI73&lt;&gt;"",Company_PC_inputs!AI73,""))</f>
        <v/>
      </c>
      <c r="AJ73" s="569" t="str">
        <f>IF(Ofwat_PC_Interventions!AJ73&lt;&gt;"",Ofwat_PC_Interventions!AJ73,IF(Company_PC_inputs!AJ73&lt;&gt;"",Company_PC_inputs!AJ73,""))</f>
        <v/>
      </c>
      <c r="AK73" s="570" t="str">
        <f>IF(Ofwat_PC_Interventions!AK73&lt;&gt;"",Ofwat_PC_Interventions!AK73,IF(Company_PC_inputs!AK73&lt;&gt;"",Company_PC_inputs!AK73,""))</f>
        <v/>
      </c>
      <c r="AL73" s="569" t="str">
        <f>IF(Ofwat_PC_Interventions!AL73&lt;&gt;"",Ofwat_PC_Interventions!AL73,IF(Company_PC_inputs!AL73&lt;&gt;"",Company_PC_inputs!AL73,""))</f>
        <v/>
      </c>
      <c r="AM73" s="569" t="str">
        <f>IF(Ofwat_PC_Interventions!AM73&lt;&gt;"",Ofwat_PC_Interventions!AM73,IF(Company_PC_inputs!AM73&lt;&gt;"",Company_PC_inputs!AM73,""))</f>
        <v/>
      </c>
      <c r="AN73" s="569" t="str">
        <f>IF(Ofwat_PC_Interventions!AN73&lt;&gt;"",Ofwat_PC_Interventions!AN73,IF(Company_PC_inputs!AN73&lt;&gt;"",Company_PC_inputs!AN73,""))</f>
        <v/>
      </c>
      <c r="AO73" s="570" t="str">
        <f>IF(Ofwat_PC_Interventions!AO73&lt;&gt;"",Ofwat_PC_Interventions!AO73,IF(Company_PC_inputs!AO73&lt;&gt;"",Company_PC_inputs!AO73,""))</f>
        <v/>
      </c>
      <c r="AP73" s="569" t="str">
        <f>IF(Ofwat_PC_Interventions!AP73&lt;&gt;"",Ofwat_PC_Interventions!AP73,IF(Company_PC_inputs!AP73&lt;&gt;"",Company_PC_inputs!AP73,""))</f>
        <v/>
      </c>
      <c r="AQ73" s="569" t="str">
        <f>IF(Ofwat_PC_Interventions!AQ73&lt;&gt;"",Ofwat_PC_Interventions!AQ73,IF(Company_PC_inputs!AQ73&lt;&gt;"",Company_PC_inputs!AQ73,""))</f>
        <v/>
      </c>
      <c r="AR73" s="569" t="str">
        <f>IF(Ofwat_PC_Interventions!AR73&lt;&gt;"",Ofwat_PC_Interventions!AR73,IF(Company_PC_inputs!AR73&lt;&gt;"",Company_PC_inputs!AR73,""))</f>
        <v/>
      </c>
      <c r="AS73" s="569" t="str">
        <f>IF(Ofwat_PC_Interventions!AS73&lt;&gt;"",Ofwat_PC_Interventions!AS73,IF(Company_PC_inputs!AS73&lt;&gt;"",Company_PC_inputs!AS73,""))</f>
        <v/>
      </c>
      <c r="AT73" s="569" t="str">
        <f>IF(Ofwat_PC_Interventions!AT73&lt;&gt;"",Ofwat_PC_Interventions!AT73,IF(Company_PC_inputs!AT73&lt;&gt;"",Company_PC_inputs!AT73,""))</f>
        <v/>
      </c>
      <c r="AU73" s="569" t="str">
        <f>IF(Ofwat_PC_Interventions!AU73&lt;&gt;"",Ofwat_PC_Interventions!AU73,IF(Company_PC_inputs!AU73&lt;&gt;"",Company_PC_inputs!AU73,""))</f>
        <v/>
      </c>
      <c r="AV73" s="569" t="str">
        <f>IF(Ofwat_PC_Interventions!AV73&lt;&gt;"",Ofwat_PC_Interventions!AV73,IF(Company_PC_inputs!AV73&lt;&gt;"",Company_PC_inputs!AV73,""))</f>
        <v/>
      </c>
      <c r="AW73" s="569" t="str">
        <f>IF(Ofwat_PC_Interventions!AW73&lt;&gt;"",Ofwat_PC_Interventions!AW73,IF(Company_PC_inputs!AW73&lt;&gt;"",Company_PC_inputs!AW73,""))</f>
        <v/>
      </c>
      <c r="AX73" s="569" t="str">
        <f>IF(Ofwat_PC_Interventions!AX73&lt;&gt;"",Ofwat_PC_Interventions!AX73,IF(Company_PC_inputs!AX73&lt;&gt;"",Company_PC_inputs!AX73,""))</f>
        <v/>
      </c>
      <c r="AY73" s="569" t="str">
        <f>IF(Ofwat_PC_Interventions!AY73&lt;&gt;"",Ofwat_PC_Interventions!AY73,IF(Company_PC_inputs!AY73&lt;&gt;"",Company_PC_inputs!AY73,""))</f>
        <v/>
      </c>
      <c r="AZ73" s="569" t="str">
        <f>IF(Ofwat_PC_Interventions!AZ73&lt;&gt;"",Ofwat_PC_Interventions!AZ73,IF(Company_PC_inputs!AZ73&lt;&gt;"",Company_PC_inputs!AZ73,""))</f>
        <v/>
      </c>
      <c r="BA73" s="569" t="str">
        <f>IF(Ofwat_PC_Interventions!BA73&lt;&gt;"",Ofwat_PC_Interventions!BA73,IF(Company_PC_inputs!BA73&lt;&gt;"",Company_PC_inputs!BA73,""))</f>
        <v/>
      </c>
      <c r="BB73" s="569" t="str">
        <f>IF(Ofwat_PC_Interventions!BB73&lt;&gt;"",Ofwat_PC_Interventions!BB73,IF(Company_PC_inputs!BB73&lt;&gt;"",Company_PC_inputs!BB73,""))</f>
        <v/>
      </c>
      <c r="BC73" s="570" t="str">
        <f>IF(Ofwat_PC_Interventions!BC73&lt;&gt;"",Ofwat_PC_Interventions!BC73,IF(Company_PC_inputs!BC73&lt;&gt;"",Company_PC_inputs!BC73,""))</f>
        <v/>
      </c>
      <c r="BD73" s="569" t="str">
        <f>IF(Ofwat_PC_Interventions!BD73&lt;&gt;"",Ofwat_PC_Interventions!BD73,IF(Company_PC_inputs!BD73&lt;&gt;"",Company_PC_inputs!BD73,""))</f>
        <v/>
      </c>
      <c r="BE73" s="569" t="str">
        <f>IF(Ofwat_PC_Interventions!BE73&lt;&gt;"",Ofwat_PC_Interventions!BE73,IF(Company_PC_inputs!BE73&lt;&gt;"",Company_PC_inputs!BE73,""))</f>
        <v/>
      </c>
      <c r="BF73" s="569" t="str">
        <f>IF(Ofwat_PC_Interventions!BF73&lt;&gt;"",Ofwat_PC_Interventions!BF73,IF(Company_PC_inputs!BF73&lt;&gt;"",Company_PC_inputs!BF73,""))</f>
        <v/>
      </c>
      <c r="BG73" s="569" t="str">
        <f>IF(Ofwat_PC_Interventions!BG73&lt;&gt;"",Ofwat_PC_Interventions!BG73,IF(Company_PC_inputs!BG73&lt;&gt;"",Company_PC_inputs!BG73,""))</f>
        <v/>
      </c>
      <c r="BH73" s="569" t="str">
        <f>IF(Ofwat_PC_Interventions!BH73&lt;&gt;"",Ofwat_PC_Interventions!BH73,IF(Company_PC_inputs!BH73&lt;&gt;"",Company_PC_inputs!BH73,""))</f>
        <v/>
      </c>
      <c r="BI73" s="569" t="str">
        <f>IF(Ofwat_PC_Interventions!BI73&lt;&gt;"",Ofwat_PC_Interventions!BI73,IF(Company_PC_inputs!BI73&lt;&gt;"",Company_PC_inputs!BI73,""))</f>
        <v/>
      </c>
      <c r="BJ73" s="569" t="str">
        <f>IF(Ofwat_PC_Interventions!BJ73&lt;&gt;"",Ofwat_PC_Interventions!BJ73,IF(Company_PC_inputs!BJ73&lt;&gt;"",Company_PC_inputs!BJ73,""))</f>
        <v/>
      </c>
      <c r="BK73" s="569" t="str">
        <f>IF(Ofwat_PC_Interventions!BK73&lt;&gt;"",Ofwat_PC_Interventions!BK73,IF(Company_PC_inputs!BK73&lt;&gt;"",Company_PC_inputs!BK73,""))</f>
        <v/>
      </c>
      <c r="BL73" s="569" t="str">
        <f>IF(Ofwat_PC_Interventions!BL73&lt;&gt;"",Ofwat_PC_Interventions!BL73,IF(Company_PC_inputs!BL73&lt;&gt;"",Company_PC_inputs!BL73,""))</f>
        <v/>
      </c>
      <c r="BM73" s="569" t="str">
        <f>IF(Ofwat_PC_Interventions!BM73&lt;&gt;"",Ofwat_PC_Interventions!BM73,IF(Company_PC_inputs!BM73&lt;&gt;"",Company_PC_inputs!BM73,""))</f>
        <v/>
      </c>
      <c r="BN73" s="569" t="str">
        <f>IF(Ofwat_PC_Interventions!BN73&lt;&gt;"",Ofwat_PC_Interventions!BN73,IF(Company_PC_inputs!BN73&lt;&gt;"",Company_PC_inputs!BN73,""))</f>
        <v/>
      </c>
      <c r="BO73" s="569" t="str">
        <f>IF(Ofwat_PC_Interventions!BO73&lt;&gt;"",Ofwat_PC_Interventions!BO73,IF(Company_PC_inputs!BO73&lt;&gt;"",Company_PC_inputs!BO73,""))</f>
        <v/>
      </c>
      <c r="BP73" s="569" t="str">
        <f>IF(Ofwat_PC_Interventions!BP73&lt;&gt;"",Ofwat_PC_Interventions!BP73,IF(Company_PC_inputs!BP73&lt;&gt;"",Company_PC_inputs!BP73,""))</f>
        <v/>
      </c>
      <c r="BQ73" s="569" t="str">
        <f>IF(Ofwat_PC_Interventions!BQ73&lt;&gt;"",Ofwat_PC_Interventions!BQ73,IF(Company_PC_inputs!BQ73&lt;&gt;"",Company_PC_inputs!BQ73,""))</f>
        <v/>
      </c>
      <c r="BR73" s="569" t="str">
        <f>IF(Ofwat_PC_Interventions!BR73&lt;&gt;"",Ofwat_PC_Interventions!BR73,IF(Company_PC_inputs!BR73&lt;&gt;"",Company_PC_inputs!BR73,""))</f>
        <v/>
      </c>
      <c r="BS73" s="569" t="str">
        <f>IF(Ofwat_PC_Interventions!BS73&lt;&gt;"",Ofwat_PC_Interventions!BS73,IF(Company_PC_inputs!BS73&lt;&gt;"",Company_PC_inputs!BS73,""))</f>
        <v/>
      </c>
    </row>
    <row r="74" spans="1:71" s="201" customFormat="1" ht="13.8">
      <c r="A74" s="444"/>
      <c r="B74" s="444"/>
      <c r="C74" s="444"/>
      <c r="D74" s="444"/>
      <c r="E74" s="444" t="s">
        <v>1112</v>
      </c>
      <c r="F74" s="444"/>
      <c r="G74" s="444" t="s">
        <v>1061</v>
      </c>
      <c r="H74" s="444"/>
      <c r="I74" s="444"/>
      <c r="J74" s="569" t="str">
        <f>IF(Ofwat_PC_Interventions!J74&lt;&gt;"",Ofwat_PC_Interventions!J74,IF(Company_PC_inputs!J74&lt;&gt;"",Company_PC_inputs!J74,""))</f>
        <v/>
      </c>
      <c r="K74" s="569" t="str">
        <f>IF(Ofwat_PC_Interventions!K74&lt;&gt;"",Ofwat_PC_Interventions!K74,IF(Company_PC_inputs!K74&lt;&gt;"",Company_PC_inputs!K74,""))</f>
        <v/>
      </c>
      <c r="L74" s="569" t="str">
        <f>IF(Ofwat_PC_Interventions!L74&lt;&gt;"",Ofwat_PC_Interventions!L74,IF(Company_PC_inputs!L74&lt;&gt;"",Company_PC_inputs!L74,""))</f>
        <v/>
      </c>
      <c r="M74" s="569" t="str">
        <f>IF(Ofwat_PC_Interventions!M74&lt;&gt;"",Ofwat_PC_Interventions!M74,IF(Company_PC_inputs!M74&lt;&gt;"",Company_PC_inputs!M74,""))</f>
        <v/>
      </c>
      <c r="N74" s="569" t="str">
        <f>IF(Ofwat_PC_Interventions!N74&lt;&gt;"",Ofwat_PC_Interventions!N74,IF(Company_PC_inputs!N74&lt;&gt;"",Company_PC_inputs!N74,""))</f>
        <v/>
      </c>
      <c r="O74" s="569" t="str">
        <f>IF(Ofwat_PC_Interventions!O74&lt;&gt;"",Ofwat_PC_Interventions!O74,IF(Company_PC_inputs!O74&lt;&gt;"",Company_PC_inputs!O74,""))</f>
        <v/>
      </c>
      <c r="P74" s="569" t="str">
        <f>IF(Ofwat_PC_Interventions!P74&lt;&gt;"",Ofwat_PC_Interventions!P74,IF(Company_PC_inputs!P74&lt;&gt;"",Company_PC_inputs!P74,""))</f>
        <v/>
      </c>
      <c r="Q74" s="570" t="str">
        <f>IF(Ofwat_PC_Interventions!Q74&lt;&gt;"",Ofwat_PC_Interventions!Q74,IF(Company_PC_inputs!Q74&lt;&gt;"",Company_PC_inputs!Q74,""))</f>
        <v/>
      </c>
      <c r="R74" s="569">
        <f>IF(Ofwat_PC_Interventions!R74&lt;&gt;"",Ofwat_PC_Interventions!R74,IF(Company_PC_inputs!R74&lt;&gt;"",Company_PC_inputs!R74,""))</f>
        <v>0</v>
      </c>
      <c r="S74" s="569">
        <f>IF(Ofwat_PC_Interventions!S74&lt;&gt;"",Ofwat_PC_Interventions!S74,IF(Company_PC_inputs!S74&lt;&gt;"",Company_PC_inputs!S74,""))</f>
        <v>0</v>
      </c>
      <c r="T74" s="569">
        <f>IF(Ofwat_PC_Interventions!T74&lt;&gt;"",Ofwat_PC_Interventions!T74,IF(Company_PC_inputs!T74&lt;&gt;"",Company_PC_inputs!T74,""))</f>
        <v>0</v>
      </c>
      <c r="U74" s="569">
        <f>IF(Ofwat_PC_Interventions!U74&lt;&gt;"",Ofwat_PC_Interventions!U74,IF(Company_PC_inputs!U74&lt;&gt;"",Company_PC_inputs!U74,""))</f>
        <v>0</v>
      </c>
      <c r="V74" s="569">
        <f>IF(Ofwat_PC_Interventions!V74&lt;&gt;"",Ofwat_PC_Interventions!V74,IF(Company_PC_inputs!V74&lt;&gt;"",Company_PC_inputs!V74,""))</f>
        <v>0</v>
      </c>
      <c r="W74" s="569">
        <f>IF(Ofwat_PC_Interventions!W74&lt;&gt;"",Ofwat_PC_Interventions!W74,IF(Company_PC_inputs!W74&lt;&gt;"",Company_PC_inputs!W74,""))</f>
        <v>0</v>
      </c>
      <c r="X74" s="569">
        <f>IF(Ofwat_PC_Interventions!X74&lt;&gt;"",Ofwat_PC_Interventions!X74,IF(Company_PC_inputs!X74&lt;&gt;"",Company_PC_inputs!X74,""))</f>
        <v>0</v>
      </c>
      <c r="Y74" s="569">
        <f>IF(Ofwat_PC_Interventions!Y74&lt;&gt;"",Ofwat_PC_Interventions!Y74,IF(Company_PC_inputs!Y74&lt;&gt;"",Company_PC_inputs!Y74,""))</f>
        <v>0</v>
      </c>
      <c r="Z74" s="569">
        <f>IF(Ofwat_PC_Interventions!Z74&lt;&gt;"",Ofwat_PC_Interventions!Z74,IF(Company_PC_inputs!Z74&lt;&gt;"",Company_PC_inputs!Z74,""))</f>
        <v>0</v>
      </c>
      <c r="AA74" s="569" t="str">
        <f>IF(Ofwat_PC_Interventions!AA74&lt;&gt;"",Ofwat_PC_Interventions!AA74,IF(Company_PC_inputs!AA74&lt;&gt;"",Company_PC_inputs!AA74,""))</f>
        <v/>
      </c>
      <c r="AB74" s="569" t="str">
        <f>IF(Ofwat_PC_Interventions!AB74&lt;&gt;"",Ofwat_PC_Interventions!AB74,IF(Company_PC_inputs!AB74&lt;&gt;"",Company_PC_inputs!AB74,""))</f>
        <v/>
      </c>
      <c r="AC74" s="569" t="str">
        <f>IF(Ofwat_PC_Interventions!AC74&lt;&gt;"",Ofwat_PC_Interventions!AC74,IF(Company_PC_inputs!AC74&lt;&gt;"",Company_PC_inputs!AC74,""))</f>
        <v/>
      </c>
      <c r="AD74" s="569" t="str">
        <f>IF(Ofwat_PC_Interventions!AD74&lt;&gt;"",Ofwat_PC_Interventions!AD74,IF(Company_PC_inputs!AD74&lt;&gt;"",Company_PC_inputs!AD74,""))</f>
        <v/>
      </c>
      <c r="AE74" s="569" t="str">
        <f>IF(Ofwat_PC_Interventions!AE74&lt;&gt;"",Ofwat_PC_Interventions!AE74,IF(Company_PC_inputs!AE74&lt;&gt;"",Company_PC_inputs!AE74,""))</f>
        <v/>
      </c>
      <c r="AF74" s="569" t="str">
        <f>IF(Ofwat_PC_Interventions!AF74&lt;&gt;"",Ofwat_PC_Interventions!AF74,IF(Company_PC_inputs!AF74&lt;&gt;"",Company_PC_inputs!AF74,""))</f>
        <v/>
      </c>
      <c r="AG74" s="569" t="str">
        <f>IF(Ofwat_PC_Interventions!AG74&lt;&gt;"",Ofwat_PC_Interventions!AG74,IF(Company_PC_inputs!AG74&lt;&gt;"",Company_PC_inputs!AG74,""))</f>
        <v/>
      </c>
      <c r="AH74" s="569" t="str">
        <f>IF(Ofwat_PC_Interventions!AH74&lt;&gt;"",Ofwat_PC_Interventions!AH74,IF(Company_PC_inputs!AH74&lt;&gt;"",Company_PC_inputs!AH74,""))</f>
        <v/>
      </c>
      <c r="AI74" s="569" t="str">
        <f>IF(Ofwat_PC_Interventions!AI74&lt;&gt;"",Ofwat_PC_Interventions!AI74,IF(Company_PC_inputs!AI74&lt;&gt;"",Company_PC_inputs!AI74,""))</f>
        <v/>
      </c>
      <c r="AJ74" s="569" t="str">
        <f>IF(Ofwat_PC_Interventions!AJ74&lt;&gt;"",Ofwat_PC_Interventions!AJ74,IF(Company_PC_inputs!AJ74&lt;&gt;"",Company_PC_inputs!AJ74,""))</f>
        <v/>
      </c>
      <c r="AK74" s="570" t="str">
        <f>IF(Ofwat_PC_Interventions!AK74&lt;&gt;"",Ofwat_PC_Interventions!AK74,IF(Company_PC_inputs!AK74&lt;&gt;"",Company_PC_inputs!AK74,""))</f>
        <v/>
      </c>
      <c r="AL74" s="569" t="str">
        <f>IF(Ofwat_PC_Interventions!AL74&lt;&gt;"",Ofwat_PC_Interventions!AL74,IF(Company_PC_inputs!AL74&lt;&gt;"",Company_PC_inputs!AL74,""))</f>
        <v/>
      </c>
      <c r="AM74" s="569" t="str">
        <f>IF(Ofwat_PC_Interventions!AM74&lt;&gt;"",Ofwat_PC_Interventions!AM74,IF(Company_PC_inputs!AM74&lt;&gt;"",Company_PC_inputs!AM74,""))</f>
        <v/>
      </c>
      <c r="AN74" s="569" t="str">
        <f>IF(Ofwat_PC_Interventions!AN74&lt;&gt;"",Ofwat_PC_Interventions!AN74,IF(Company_PC_inputs!AN74&lt;&gt;"",Company_PC_inputs!AN74,""))</f>
        <v/>
      </c>
      <c r="AO74" s="570" t="str">
        <f>IF(Ofwat_PC_Interventions!AO74&lt;&gt;"",Ofwat_PC_Interventions!AO74,IF(Company_PC_inputs!AO74&lt;&gt;"",Company_PC_inputs!AO74,""))</f>
        <v/>
      </c>
      <c r="AP74" s="569" t="str">
        <f>IF(Ofwat_PC_Interventions!AP74&lt;&gt;"",Ofwat_PC_Interventions!AP74,IF(Company_PC_inputs!AP74&lt;&gt;"",Company_PC_inputs!AP74,""))</f>
        <v/>
      </c>
      <c r="AQ74" s="569" t="str">
        <f>IF(Ofwat_PC_Interventions!AQ74&lt;&gt;"",Ofwat_PC_Interventions!AQ74,IF(Company_PC_inputs!AQ74&lt;&gt;"",Company_PC_inputs!AQ74,""))</f>
        <v/>
      </c>
      <c r="AR74" s="569" t="str">
        <f>IF(Ofwat_PC_Interventions!AR74&lt;&gt;"",Ofwat_PC_Interventions!AR74,IF(Company_PC_inputs!AR74&lt;&gt;"",Company_PC_inputs!AR74,""))</f>
        <v/>
      </c>
      <c r="AS74" s="569" t="str">
        <f>IF(Ofwat_PC_Interventions!AS74&lt;&gt;"",Ofwat_PC_Interventions!AS74,IF(Company_PC_inputs!AS74&lt;&gt;"",Company_PC_inputs!AS74,""))</f>
        <v/>
      </c>
      <c r="AT74" s="569" t="str">
        <f>IF(Ofwat_PC_Interventions!AT74&lt;&gt;"",Ofwat_PC_Interventions!AT74,IF(Company_PC_inputs!AT74&lt;&gt;"",Company_PC_inputs!AT74,""))</f>
        <v/>
      </c>
      <c r="AU74" s="569" t="str">
        <f>IF(Ofwat_PC_Interventions!AU74&lt;&gt;"",Ofwat_PC_Interventions!AU74,IF(Company_PC_inputs!AU74&lt;&gt;"",Company_PC_inputs!AU74,""))</f>
        <v/>
      </c>
      <c r="AV74" s="569" t="str">
        <f>IF(Ofwat_PC_Interventions!AV74&lt;&gt;"",Ofwat_PC_Interventions!AV74,IF(Company_PC_inputs!AV74&lt;&gt;"",Company_PC_inputs!AV74,""))</f>
        <v/>
      </c>
      <c r="AW74" s="569" t="str">
        <f>IF(Ofwat_PC_Interventions!AW74&lt;&gt;"",Ofwat_PC_Interventions!AW74,IF(Company_PC_inputs!AW74&lt;&gt;"",Company_PC_inputs!AW74,""))</f>
        <v/>
      </c>
      <c r="AX74" s="569" t="str">
        <f>IF(Ofwat_PC_Interventions!AX74&lt;&gt;"",Ofwat_PC_Interventions!AX74,IF(Company_PC_inputs!AX74&lt;&gt;"",Company_PC_inputs!AX74,""))</f>
        <v/>
      </c>
      <c r="AY74" s="569" t="str">
        <f>IF(Ofwat_PC_Interventions!AY74&lt;&gt;"",Ofwat_PC_Interventions!AY74,IF(Company_PC_inputs!AY74&lt;&gt;"",Company_PC_inputs!AY74,""))</f>
        <v/>
      </c>
      <c r="AZ74" s="569" t="str">
        <f>IF(Ofwat_PC_Interventions!AZ74&lt;&gt;"",Ofwat_PC_Interventions!AZ74,IF(Company_PC_inputs!AZ74&lt;&gt;"",Company_PC_inputs!AZ74,""))</f>
        <v/>
      </c>
      <c r="BA74" s="569" t="str">
        <f>IF(Ofwat_PC_Interventions!BA74&lt;&gt;"",Ofwat_PC_Interventions!BA74,IF(Company_PC_inputs!BA74&lt;&gt;"",Company_PC_inputs!BA74,""))</f>
        <v/>
      </c>
      <c r="BB74" s="569" t="str">
        <f>IF(Ofwat_PC_Interventions!BB74&lt;&gt;"",Ofwat_PC_Interventions!BB74,IF(Company_PC_inputs!BB74&lt;&gt;"",Company_PC_inputs!BB74,""))</f>
        <v/>
      </c>
      <c r="BC74" s="570" t="str">
        <f>IF(Ofwat_PC_Interventions!BC74&lt;&gt;"",Ofwat_PC_Interventions!BC74,IF(Company_PC_inputs!BC74&lt;&gt;"",Company_PC_inputs!BC74,""))</f>
        <v/>
      </c>
      <c r="BD74" s="569" t="str">
        <f>IF(Ofwat_PC_Interventions!BD74&lt;&gt;"",Ofwat_PC_Interventions!BD74,IF(Company_PC_inputs!BD74&lt;&gt;"",Company_PC_inputs!BD74,""))</f>
        <v/>
      </c>
      <c r="BE74" s="569" t="str">
        <f>IF(Ofwat_PC_Interventions!BE74&lt;&gt;"",Ofwat_PC_Interventions!BE74,IF(Company_PC_inputs!BE74&lt;&gt;"",Company_PC_inputs!BE74,""))</f>
        <v/>
      </c>
      <c r="BF74" s="569" t="str">
        <f>IF(Ofwat_PC_Interventions!BF74&lt;&gt;"",Ofwat_PC_Interventions!BF74,IF(Company_PC_inputs!BF74&lt;&gt;"",Company_PC_inputs!BF74,""))</f>
        <v/>
      </c>
      <c r="BG74" s="569" t="str">
        <f>IF(Ofwat_PC_Interventions!BG74&lt;&gt;"",Ofwat_PC_Interventions!BG74,IF(Company_PC_inputs!BG74&lt;&gt;"",Company_PC_inputs!BG74,""))</f>
        <v/>
      </c>
      <c r="BH74" s="569" t="str">
        <f>IF(Ofwat_PC_Interventions!BH74&lt;&gt;"",Ofwat_PC_Interventions!BH74,IF(Company_PC_inputs!BH74&lt;&gt;"",Company_PC_inputs!BH74,""))</f>
        <v/>
      </c>
      <c r="BI74" s="569" t="str">
        <f>IF(Ofwat_PC_Interventions!BI74&lt;&gt;"",Ofwat_PC_Interventions!BI74,IF(Company_PC_inputs!BI74&lt;&gt;"",Company_PC_inputs!BI74,""))</f>
        <v/>
      </c>
      <c r="BJ74" s="569" t="str">
        <f>IF(Ofwat_PC_Interventions!BJ74&lt;&gt;"",Ofwat_PC_Interventions!BJ74,IF(Company_PC_inputs!BJ74&lt;&gt;"",Company_PC_inputs!BJ74,""))</f>
        <v/>
      </c>
      <c r="BK74" s="569" t="str">
        <f>IF(Ofwat_PC_Interventions!BK74&lt;&gt;"",Ofwat_PC_Interventions!BK74,IF(Company_PC_inputs!BK74&lt;&gt;"",Company_PC_inputs!BK74,""))</f>
        <v/>
      </c>
      <c r="BL74" s="569" t="str">
        <f>IF(Ofwat_PC_Interventions!BL74&lt;&gt;"",Ofwat_PC_Interventions!BL74,IF(Company_PC_inputs!BL74&lt;&gt;"",Company_PC_inputs!BL74,""))</f>
        <v/>
      </c>
      <c r="BM74" s="569" t="str">
        <f>IF(Ofwat_PC_Interventions!BM74&lt;&gt;"",Ofwat_PC_Interventions!BM74,IF(Company_PC_inputs!BM74&lt;&gt;"",Company_PC_inputs!BM74,""))</f>
        <v/>
      </c>
      <c r="BN74" s="569" t="str">
        <f>IF(Ofwat_PC_Interventions!BN74&lt;&gt;"",Ofwat_PC_Interventions!BN74,IF(Company_PC_inputs!BN74&lt;&gt;"",Company_PC_inputs!BN74,""))</f>
        <v/>
      </c>
      <c r="BO74" s="569" t="str">
        <f>IF(Ofwat_PC_Interventions!BO74&lt;&gt;"",Ofwat_PC_Interventions!BO74,IF(Company_PC_inputs!BO74&lt;&gt;"",Company_PC_inputs!BO74,""))</f>
        <v/>
      </c>
      <c r="BP74" s="569" t="str">
        <f>IF(Ofwat_PC_Interventions!BP74&lt;&gt;"",Ofwat_PC_Interventions!BP74,IF(Company_PC_inputs!BP74&lt;&gt;"",Company_PC_inputs!BP74,""))</f>
        <v/>
      </c>
      <c r="BQ74" s="569" t="str">
        <f>IF(Ofwat_PC_Interventions!BQ74&lt;&gt;"",Ofwat_PC_Interventions!BQ74,IF(Company_PC_inputs!BQ74&lt;&gt;"",Company_PC_inputs!BQ74,""))</f>
        <v/>
      </c>
      <c r="BR74" s="569" t="str">
        <f>IF(Ofwat_PC_Interventions!BR74&lt;&gt;"",Ofwat_PC_Interventions!BR74,IF(Company_PC_inputs!BR74&lt;&gt;"",Company_PC_inputs!BR74,""))</f>
        <v/>
      </c>
      <c r="BS74" s="569" t="str">
        <f>IF(Ofwat_PC_Interventions!BS74&lt;&gt;"",Ofwat_PC_Interventions!BS74,IF(Company_PC_inputs!BS74&lt;&gt;"",Company_PC_inputs!BS74,""))</f>
        <v/>
      </c>
    </row>
    <row r="75" spans="1:71" s="201" customFormat="1" ht="13.8">
      <c r="A75" s="444"/>
      <c r="B75" s="444"/>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4"/>
      <c r="AH75" s="444"/>
      <c r="AI75" s="444"/>
      <c r="AJ75" s="444"/>
      <c r="AK75" s="444"/>
      <c r="AL75" s="444"/>
      <c r="AM75" s="444"/>
      <c r="AN75" s="444"/>
      <c r="AO75" s="444"/>
      <c r="AP75" s="444"/>
      <c r="AQ75" s="444"/>
      <c r="AR75" s="444"/>
      <c r="AS75" s="444"/>
      <c r="AT75" s="444"/>
      <c r="AU75" s="444"/>
      <c r="AV75" s="444"/>
      <c r="AW75" s="444"/>
      <c r="AX75" s="444"/>
      <c r="AY75" s="444"/>
      <c r="AZ75" s="444"/>
      <c r="BA75" s="444"/>
      <c r="BB75" s="444"/>
      <c r="BC75" s="444"/>
      <c r="BD75" s="444"/>
      <c r="BE75" s="444"/>
      <c r="BF75" s="444"/>
      <c r="BG75" s="444"/>
      <c r="BH75" s="444"/>
      <c r="BI75" s="444"/>
      <c r="BJ75" s="444"/>
      <c r="BK75" s="444"/>
      <c r="BL75" s="444"/>
      <c r="BM75" s="444"/>
      <c r="BN75" s="444"/>
      <c r="BO75" s="444"/>
      <c r="BP75" s="444"/>
      <c r="BQ75" s="444"/>
      <c r="BR75" s="444"/>
      <c r="BS75" s="444"/>
    </row>
    <row r="76" spans="1:71" s="201" customFormat="1" ht="21">
      <c r="A76" s="527" t="s">
        <v>935</v>
      </c>
      <c r="B76" s="220"/>
      <c r="C76" s="221"/>
      <c r="D76" s="222"/>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row>
    <row r="77" spans="1:71" s="201" customFormat="1"/>
    <row r="78" spans="1:71" s="201" customFormat="1"/>
    <row r="79" spans="1:71" s="201" customFormat="1"/>
    <row r="80" spans="1:71" s="201" customFormat="1"/>
    <row r="81" s="201" customFormat="1"/>
    <row r="82" s="201" customFormat="1"/>
    <row r="83" s="201" customFormat="1"/>
    <row r="84" s="201" customFormat="1"/>
    <row r="85" s="201" customFormat="1"/>
    <row r="86" s="201" customFormat="1"/>
    <row r="87" s="201" customFormat="1"/>
    <row r="88" s="201" customFormat="1"/>
    <row r="89" s="201" customFormat="1"/>
    <row r="90" s="201" customFormat="1"/>
    <row r="91" s="201" customFormat="1"/>
    <row r="92" s="201" customFormat="1"/>
    <row r="93" s="201" customFormat="1"/>
    <row r="94" s="201" customFormat="1"/>
    <row r="95" s="201" customFormat="1"/>
    <row r="96" s="201" customFormat="1"/>
    <row r="97" s="201" customFormat="1"/>
    <row r="98" s="201" customFormat="1"/>
    <row r="99" s="201" customFormat="1"/>
    <row r="100" s="201" customFormat="1"/>
    <row r="101" s="201" customFormat="1"/>
    <row r="102" s="201" customFormat="1"/>
    <row r="103" s="201" customFormat="1"/>
    <row r="104" s="201" customFormat="1"/>
    <row r="105" s="201" customFormat="1"/>
    <row r="106" s="201" customFormat="1"/>
    <row r="107" s="201" customFormat="1"/>
    <row r="108" s="201" customFormat="1"/>
    <row r="109" s="201" customFormat="1"/>
    <row r="110" s="201" customFormat="1"/>
    <row r="111" s="201" customFormat="1"/>
    <row r="112" s="201" customFormat="1"/>
    <row r="113" s="201" customFormat="1"/>
    <row r="114" s="201" customFormat="1"/>
  </sheetData>
  <sheetProtection algorithmName="SHA-512" hashValue="Gp6hOat4HMn4kn1YjACfrrXaYr+QNnzOJDpGPvaFceTLV1u+640CvtbKoUyHpUswj/wMdCUV3YKBqDJPRAiQFw==" saltValue="vkPk7g9xDpkBW28833se5A==" spinCount="100000" sheet="1" objects="1" scenarios="1"/>
  <conditionalFormatting sqref="H76:BS76">
    <cfRule type="cellIs" dxfId="201" priority="20" operator="equal">
      <formula>0</formula>
    </cfRule>
  </conditionalFormatting>
  <conditionalFormatting sqref="J13:BS13">
    <cfRule type="expression" dxfId="197" priority="2">
      <formula>AND(J13=FALSE,J13&lt;&gt;"")</formula>
    </cfRule>
  </conditionalFormatting>
  <conditionalFormatting sqref="J68:BS74">
    <cfRule type="cellIs" dxfId="195" priority="3" operator="equal">
      <formula>0</formula>
    </cfRule>
  </conditionalFormatting>
  <dataValidations count="6">
    <dataValidation type="custom" allowBlank="1" showInputMessage="1" showErrorMessage="1" sqref="J50:BS50 J60:BS60 J64:BS64" xr:uid="{00000000-0002-0000-1800-000000000000}">
      <formula1>J50&lt;0</formula1>
    </dataValidation>
    <dataValidation type="custom" allowBlank="1" showInputMessage="1" showErrorMessage="1" sqref="J49:BS49 J59:BS59 J63:BS63" xr:uid="{00000000-0002-0000-1800-000001000000}">
      <formula1>J49&gt;0</formula1>
    </dataValidation>
    <dataValidation type="list" allowBlank="1" showInputMessage="1" showErrorMessage="1" sqref="BD19:BS20 BD53:BS53" xr:uid="{00000000-0002-0000-1800-000002000000}">
      <formula1>"TRUE, FALSE"</formula1>
    </dataValidation>
    <dataValidation type="custom" allowBlank="1" showInputMessage="1" showErrorMessage="1" sqref="J27:BS29" xr:uid="{00000000-0002-0000-1800-000003000000}">
      <formula1>J27&lt;=0</formula1>
    </dataValidation>
    <dataValidation type="custom" allowBlank="1" showInputMessage="1" showErrorMessage="1" sqref="J23:BS23" xr:uid="{00000000-0002-0000-1800-000004000000}">
      <formula1>J23&gt;=0</formula1>
    </dataValidation>
    <dataValidation type="custom" allowBlank="1" showInputMessage="1" showErrorMessage="1" sqref="J24:BS25" xr:uid="{00000000-0002-0000-1800-000005000000}">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 id="{D080F0BC-623E-4FEB-8154-95D799541F47}">
            <xm:f>$J$31=Validation!$F$6</xm:f>
            <x14:dxf>
              <numFmt numFmtId="170" formatCode="[$-F400]h:mm:ss\ AM/PM"/>
            </x14:dxf>
          </x14:cfRule>
          <xm:sqref>J7:BS7</xm:sqref>
        </x14:conditionalFormatting>
        <x14:conditionalFormatting xmlns:xm="http://schemas.microsoft.com/office/excel/2006/main">
          <x14:cfRule type="expression" priority="28" id="{D63A84B6-306B-47DE-AADA-E0CF77636F0D}">
            <xm:f>J$31=Validation!$F$6</xm:f>
            <x14:dxf>
              <numFmt numFmtId="170" formatCode="[$-F400]h:mm:ss\ AM/PM"/>
            </x14:dxf>
          </x14:cfRule>
          <xm:sqref>J7:BS9 J43:BS47</xm:sqref>
        </x14:conditionalFormatting>
        <x14:conditionalFormatting xmlns:xm="http://schemas.microsoft.com/office/excel/2006/main">
          <x14:cfRule type="expression" priority="5" id="{14EDA70B-038B-42C2-BD32-9ADBABDA4328}">
            <xm:f>J$9=Validation!$F$6</xm:f>
            <x14:dxf>
              <numFmt numFmtId="170" formatCode="[$-F400]h:mm:ss\ AM/PM"/>
            </x14:dxf>
          </x14:cfRule>
          <xm:sqref>J10:BS10</xm:sqref>
        </x14:conditionalFormatting>
        <x14:conditionalFormatting xmlns:xm="http://schemas.microsoft.com/office/excel/2006/main">
          <x14:cfRule type="expression" priority="7" id="{04C9A176-B3D9-4A38-8081-6C7EBB76AA9F}">
            <xm:f>J$31=Validation!$F$6</xm:f>
            <x14:dxf>
              <numFmt numFmtId="170" formatCode="[$-F400]h:mm:ss\ AM/PM"/>
            </x14:dxf>
          </x14:cfRule>
          <xm:sqref>J56:BS57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1800-000006000000}">
          <x14:formula1>
            <xm:f>Validation!$L$5:$L$6</xm:f>
          </x14:formula1>
          <xm:sqref>BD65:BS65</xm:sqref>
        </x14:dataValidation>
        <x14:dataValidation type="list" allowBlank="1" showInputMessage="1" showErrorMessage="1" xr:uid="{00000000-0002-0000-1800-000007000000}">
          <x14:formula1>
            <xm:f>Validation!$I$4:$I$7</xm:f>
          </x14:formula1>
          <xm:sqref>J33:BS33</xm:sqref>
        </x14:dataValidation>
        <x14:dataValidation type="list" allowBlank="1" showInputMessage="1" showErrorMessage="1" xr:uid="{00000000-0002-0000-1800-000008000000}">
          <x14:formula1>
            <xm:f>Validation!$J$4:$J$7</xm:f>
          </x14:formula1>
          <xm:sqref>J34:BS34</xm:sqref>
        </x14:dataValidation>
        <x14:dataValidation type="list" allowBlank="1" showInputMessage="1" showErrorMessage="1" xr:uid="{00000000-0002-0000-1800-000009000000}">
          <x14:formula1>
            <xm:f>Validation!$L$4:$L$7</xm:f>
          </x14:formula1>
          <xm:sqref>BD36:BS36</xm:sqref>
        </x14:dataValidation>
        <x14:dataValidation type="list" allowBlank="1" showInputMessage="1" showErrorMessage="1" xr:uid="{00000000-0002-0000-1800-00000A000000}">
          <x14:formula1>
            <xm:f>Validation!$M$4:$M$7</xm:f>
          </x14:formula1>
          <xm:sqref>J38:BS38</xm:sqref>
        </x14:dataValidation>
        <x14:dataValidation type="list" allowBlank="1" showInputMessage="1" showErrorMessage="1" xr:uid="{00000000-0002-0000-1800-00000B000000}">
          <x14:formula1>
            <xm:f>Validation!$F$4:$F$31</xm:f>
          </x14:formula1>
          <xm:sqref>J31:BS31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pageSetUpPr fitToPage="1"/>
  </sheetPr>
  <dimension ref="A1:XFD435"/>
  <sheetViews>
    <sheetView showGridLines="0" zoomScaleNormal="100" zoomScaleSheetLayoutView="80" workbookViewId="0">
      <pane xSplit="8" ySplit="6" topLeftCell="I7" activePane="bottomRight" state="frozen"/>
      <selection pane="topRight" activeCell="I8" sqref="I8"/>
      <selection pane="bottomLeft" activeCell="I8" sqref="I8"/>
      <selection pane="bottomRight"/>
    </sheetView>
  </sheetViews>
  <sheetFormatPr defaultColWidth="0" defaultRowHeight="13.2" outlineLevelCol="1"/>
  <cols>
    <col min="1" max="4" width="1.59765625" style="206" customWidth="1"/>
    <col min="5" max="5" width="76.3984375" style="206" customWidth="1"/>
    <col min="6" max="8" width="15.59765625" style="206" customWidth="1"/>
    <col min="9" max="9" width="2.59765625" style="206" customWidth="1"/>
    <col min="10" max="55" width="28.59765625" style="206" customWidth="1"/>
    <col min="56" max="71" width="25.59765625" style="206" hidden="1" customWidth="1" outlineLevel="1"/>
    <col min="72" max="72" width="8.59765625" style="206" hidden="1" customWidth="1" collapsed="1"/>
    <col min="73" max="16384" width="8.59765625" style="206" hidden="1"/>
  </cols>
  <sheetData>
    <row r="1" spans="1:71" s="225" customFormat="1" ht="45">
      <c r="A1" s="438" t="str">
        <f ca="1" xml:space="preserve"> RIGHT(CELL("filename", $A$1), LEN(CELL("filename", $A$1)) - SEARCH("]", CELL("filename", $A$1)))</f>
        <v>Performance</v>
      </c>
      <c r="B1" s="438"/>
      <c r="C1" s="198"/>
      <c r="D1" s="198"/>
      <c r="E1" s="198"/>
      <c r="F1" s="198"/>
      <c r="G1" s="198"/>
      <c r="H1" s="198"/>
      <c r="I1" s="198"/>
      <c r="J1" s="438" t="str">
        <f>InpCompany!F5</f>
        <v>South Staffs Water</v>
      </c>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180"/>
      <c r="BE1" s="1180"/>
      <c r="BF1" s="1180"/>
      <c r="BG1" s="1180"/>
      <c r="BH1" s="1180"/>
      <c r="BI1" s="1180"/>
      <c r="BJ1" s="1180"/>
      <c r="BK1" s="1180"/>
      <c r="BL1" s="1180"/>
      <c r="BM1" s="1180"/>
      <c r="BN1" s="1180"/>
      <c r="BO1" s="1180"/>
      <c r="BP1" s="1180"/>
      <c r="BQ1" s="1180"/>
      <c r="BR1" s="1180"/>
      <c r="BS1" s="1180"/>
    </row>
    <row r="2" spans="1:71" s="201" customFormat="1" ht="13.8">
      <c r="A2" s="444"/>
      <c r="B2" s="444"/>
      <c r="C2" s="444"/>
      <c r="D2" s="444"/>
      <c r="E2" s="444"/>
      <c r="F2" s="453" t="s">
        <v>1045</v>
      </c>
      <c r="G2" s="453" t="s">
        <v>131</v>
      </c>
      <c r="H2" s="453" t="s">
        <v>1046</v>
      </c>
      <c r="I2" s="45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26" customFormat="1" ht="13.8">
      <c r="A3" s="571" t="s">
        <v>1066</v>
      </c>
      <c r="B3" s="572"/>
      <c r="C3" s="573"/>
      <c r="D3" s="459"/>
      <c r="E3" s="459"/>
      <c r="F3" s="459"/>
      <c r="G3" s="459"/>
      <c r="H3" s="459"/>
      <c r="I3" s="459"/>
      <c r="J3" s="460" t="str">
        <f>IF(InpPerformance!J3&lt;&gt;"",InpPerformance!J3,"")</f>
        <v>Water | Common | Financial</v>
      </c>
      <c r="K3" s="460" t="str">
        <f>IF(InpPerformance!K3&lt;&gt;"",InpPerformance!K3,"")</f>
        <v>Water | Common | Financial</v>
      </c>
      <c r="L3" s="460" t="str">
        <f>IF(InpPerformance!L3&lt;&gt;"",InpPerformance!L3,"")</f>
        <v>Water | Common | Financial</v>
      </c>
      <c r="M3" s="460" t="str">
        <f>IF(InpPerformance!M3&lt;&gt;"",InpPerformance!M3,"")</f>
        <v>Water | Common | Financial</v>
      </c>
      <c r="N3" s="460" t="str">
        <f>IF(InpPerformance!N3&lt;&gt;"",InpPerformance!N3,"")</f>
        <v>Water | Common | Financial</v>
      </c>
      <c r="O3" s="460" t="str">
        <f>IF(InpPerformance!O3&lt;&gt;"",InpPerformance!O3,"")</f>
        <v>Water | Common | Financial</v>
      </c>
      <c r="P3" s="460" t="str">
        <f>IF(InpPerformance!P3&lt;&gt;"",InpPerformance!P3,"")</f>
        <v>Water | Common | Financial</v>
      </c>
      <c r="Q3" s="461" t="str">
        <f>IF(InpPerformance!Q3&lt;&gt;"",InpPerformance!Q3,"")</f>
        <v>Water | Common | Financial</v>
      </c>
      <c r="R3" s="460" t="str">
        <f>IF(InpPerformance!R3&lt;&gt;"",InpPerformance!R3,"")</f>
        <v>Water | Bespoke | Financial</v>
      </c>
      <c r="S3" s="460" t="str">
        <f>IF(InpPerformance!S3&lt;&gt;"",InpPerformance!S3,"")</f>
        <v>Water | Bespoke | Financial</v>
      </c>
      <c r="T3" s="460" t="str">
        <f>IF(InpPerformance!T3&lt;&gt;"",InpPerformance!T3,"")</f>
        <v>Water | Bespoke | Financial</v>
      </c>
      <c r="U3" s="460" t="str">
        <f>IF(InpPerformance!U3&lt;&gt;"",InpPerformance!U3,"")</f>
        <v>Water | Bespoke | Financial</v>
      </c>
      <c r="V3" s="460" t="str">
        <f>IF(InpPerformance!V3&lt;&gt;"",InpPerformance!V3,"")</f>
        <v>Water | Bespoke | Financial</v>
      </c>
      <c r="W3" s="460" t="str">
        <f>IF(InpPerformance!W3&lt;&gt;"",InpPerformance!W3,"")</f>
        <v>Water | Bespoke | Financial</v>
      </c>
      <c r="X3" s="460" t="str">
        <f>IF(InpPerformance!X3&lt;&gt;"",InpPerformance!X3,"")</f>
        <v>Water | Bespoke | Financial</v>
      </c>
      <c r="Y3" s="460" t="str">
        <f>IF(InpPerformance!Y3&lt;&gt;"",InpPerformance!Y3,"")</f>
        <v>Water | Bespoke | Financial</v>
      </c>
      <c r="Z3" s="460" t="str">
        <f>IF(InpPerformance!Z3&lt;&gt;"",InpPerformance!Z3,"")</f>
        <v>Water | Bespoke | Financial</v>
      </c>
      <c r="AA3" s="460" t="str">
        <f>IF(InpPerformance!AA3&lt;&gt;"",InpPerformance!AA3,"")</f>
        <v>Water | Bespoke | Financial</v>
      </c>
      <c r="AB3" s="460" t="str">
        <f>IF(InpPerformance!AB3&lt;&gt;"",InpPerformance!AB3,"")</f>
        <v>Water | Bespoke | Financial</v>
      </c>
      <c r="AC3" s="460" t="str">
        <f>IF(InpPerformance!AC3&lt;&gt;"",InpPerformance!AC3,"")</f>
        <v>Water | Bespoke | Financial</v>
      </c>
      <c r="AD3" s="460" t="str">
        <f>IF(InpPerformance!AD3&lt;&gt;"",InpPerformance!AD3,"")</f>
        <v>Water | Bespoke | Financial</v>
      </c>
      <c r="AE3" s="460" t="str">
        <f>IF(InpPerformance!AE3&lt;&gt;"",InpPerformance!AE3,"")</f>
        <v>Water | Bespoke | Financial</v>
      </c>
      <c r="AF3" s="460" t="str">
        <f>IF(InpPerformance!AF3&lt;&gt;"",InpPerformance!AF3,"")</f>
        <v>Water | Bespoke | Financial</v>
      </c>
      <c r="AG3" s="460" t="str">
        <f>IF(InpPerformance!AG3&lt;&gt;"",InpPerformance!AG3,"")</f>
        <v>Water | Bespoke | Financial</v>
      </c>
      <c r="AH3" s="460" t="str">
        <f>IF(InpPerformance!AH3&lt;&gt;"",InpPerformance!AH3,"")</f>
        <v>Water | Bespoke | Financial</v>
      </c>
      <c r="AI3" s="460" t="str">
        <f>IF(InpPerformance!AI3&lt;&gt;"",InpPerformance!AI3,"")</f>
        <v>Water | Bespoke | Financial</v>
      </c>
      <c r="AJ3" s="460" t="str">
        <f>IF(InpPerformance!AJ3&lt;&gt;"",InpPerformance!AJ3,"")</f>
        <v>Water | Bespoke | Financial</v>
      </c>
      <c r="AK3" s="461" t="str">
        <f>IF(InpPerformance!AK3&lt;&gt;"",InpPerformance!AK3,"")</f>
        <v>Water | Bespoke | Financial</v>
      </c>
      <c r="AL3" s="460" t="str">
        <f>IF(InpPerformance!AL3&lt;&gt;"",InpPerformance!AL3,"")</f>
        <v>Wastewater | Common | Financial</v>
      </c>
      <c r="AM3" s="460" t="str">
        <f>IF(InpPerformance!AM3&lt;&gt;"",InpPerformance!AM3,"")</f>
        <v>Wastewater | Common | Financial</v>
      </c>
      <c r="AN3" s="460" t="str">
        <f>IF(InpPerformance!AN3&lt;&gt;"",InpPerformance!AN3,"")</f>
        <v>Wastewater | Common | Financial</v>
      </c>
      <c r="AO3" s="461" t="str">
        <f>IF(InpPerformance!AO3&lt;&gt;"",InpPerformance!AO3,"")</f>
        <v>Wastewater | Common | Financial</v>
      </c>
      <c r="AP3" s="460" t="str">
        <f>IF(InpPerformance!AP3&lt;&gt;"",InpPerformance!AP3,"")</f>
        <v>Wastewater | Bespoke | Financial</v>
      </c>
      <c r="AQ3" s="460" t="str">
        <f>IF(InpPerformance!AQ3&lt;&gt;"",InpPerformance!AQ3,"")</f>
        <v>Wastewater | Bespoke | Financial</v>
      </c>
      <c r="AR3" s="460" t="str">
        <f>IF(InpPerformance!AR3&lt;&gt;"",InpPerformance!AR3,"")</f>
        <v>Wastewater | Bespoke | Financial</v>
      </c>
      <c r="AS3" s="460" t="str">
        <f>IF(InpPerformance!AS3&lt;&gt;"",InpPerformance!AS3,"")</f>
        <v>Wastewater | Bespoke | Financial</v>
      </c>
      <c r="AT3" s="460" t="str">
        <f>IF(InpPerformance!AT3&lt;&gt;"",InpPerformance!AT3,"")</f>
        <v>Wastewater | Bespoke | Financial</v>
      </c>
      <c r="AU3" s="460" t="str">
        <f>IF(InpPerformance!AU3&lt;&gt;"",InpPerformance!AU3,"")</f>
        <v>Wastewater | Bespoke | Financial</v>
      </c>
      <c r="AV3" s="460" t="str">
        <f>IF(InpPerformance!AV3&lt;&gt;"",InpPerformance!AV3,"")</f>
        <v>Wastewater | Bespoke | Financial</v>
      </c>
      <c r="AW3" s="460" t="str">
        <f>IF(InpPerformance!AW3&lt;&gt;"",InpPerformance!AW3,"")</f>
        <v>Wastewater | Bespoke | Financial</v>
      </c>
      <c r="AX3" s="460" t="str">
        <f>IF(InpPerformance!AX3&lt;&gt;"",InpPerformance!AX3,"")</f>
        <v>Wastewater | Bespoke | Financial</v>
      </c>
      <c r="AY3" s="460" t="str">
        <f>IF(InpPerformance!AY3&lt;&gt;"",InpPerformance!AY3,"")</f>
        <v>Wastewater | Bespoke | Financial</v>
      </c>
      <c r="AZ3" s="460" t="str">
        <f>IF(InpPerformance!AZ3&lt;&gt;"",InpPerformance!AZ3,"")</f>
        <v>Wastewater | Bespoke | Financial</v>
      </c>
      <c r="BA3" s="460" t="str">
        <f>IF(InpPerformance!BA3&lt;&gt;"",InpPerformance!BA3,"")</f>
        <v>Wastewater | Bespoke | Financial</v>
      </c>
      <c r="BB3" s="460" t="str">
        <f>IF(InpPerformance!BB3&lt;&gt;"",InpPerformance!BB3,"")</f>
        <v>Wastewater | Bespoke | Financial</v>
      </c>
      <c r="BC3" s="460" t="str">
        <f>IF(InpPerformance!BC3&lt;&gt;"",InpPerformance!BC3,"")</f>
        <v>Wastewater | Bespoke | Financial</v>
      </c>
      <c r="BD3" s="459"/>
      <c r="BE3" s="459"/>
      <c r="BF3" s="459"/>
      <c r="BG3" s="459"/>
      <c r="BH3" s="459"/>
      <c r="BI3" s="459"/>
      <c r="BJ3" s="459"/>
      <c r="BK3" s="459"/>
      <c r="BL3" s="459"/>
      <c r="BM3" s="459"/>
      <c r="BN3" s="459"/>
      <c r="BO3" s="459"/>
      <c r="BP3" s="459"/>
      <c r="BQ3" s="459"/>
      <c r="BR3" s="459"/>
      <c r="BS3" s="459"/>
    </row>
    <row r="4" spans="1:71" s="201" customFormat="1" ht="13.8">
      <c r="A4" s="444"/>
      <c r="B4" s="444"/>
      <c r="C4" s="444"/>
      <c r="D4" s="444"/>
      <c r="E4" s="444"/>
      <c r="F4" s="444"/>
      <c r="G4" s="444"/>
      <c r="H4" s="444"/>
      <c r="I4" s="444"/>
      <c r="J4" s="444"/>
      <c r="K4" s="444"/>
      <c r="L4" s="444"/>
      <c r="M4" s="444"/>
      <c r="N4" s="444"/>
      <c r="O4" s="444"/>
      <c r="P4" s="444"/>
      <c r="Q4" s="498"/>
      <c r="R4" s="444"/>
      <c r="S4" s="444"/>
      <c r="T4" s="444"/>
      <c r="U4" s="444"/>
      <c r="V4" s="444"/>
      <c r="W4" s="444"/>
      <c r="X4" s="444"/>
      <c r="Y4" s="444"/>
      <c r="Z4" s="444"/>
      <c r="AA4" s="444"/>
      <c r="AB4" s="444"/>
      <c r="AC4" s="444"/>
      <c r="AD4" s="444"/>
      <c r="AE4" s="444"/>
      <c r="AF4" s="444"/>
      <c r="AG4" s="444"/>
      <c r="AH4" s="444"/>
      <c r="AI4" s="444"/>
      <c r="AJ4" s="444"/>
      <c r="AK4" s="498"/>
      <c r="AL4" s="444"/>
      <c r="AM4" s="444"/>
      <c r="AN4" s="444"/>
      <c r="AO4" s="498"/>
      <c r="AP4" s="444"/>
      <c r="AQ4" s="444"/>
      <c r="AR4" s="444"/>
      <c r="AS4" s="444"/>
      <c r="AT4" s="444"/>
      <c r="AU4" s="444"/>
      <c r="AV4" s="444"/>
      <c r="AW4" s="444"/>
      <c r="AX4" s="444"/>
      <c r="AY4" s="444"/>
      <c r="AZ4" s="444"/>
      <c r="BA4" s="444"/>
      <c r="BB4" s="444"/>
      <c r="BC4" s="444"/>
      <c r="BD4" s="444"/>
      <c r="BE4" s="444"/>
      <c r="BF4" s="444"/>
      <c r="BG4" s="444"/>
      <c r="BH4" s="444"/>
      <c r="BI4" s="444"/>
      <c r="BJ4" s="444"/>
      <c r="BK4" s="444"/>
      <c r="BL4" s="444"/>
      <c r="BM4" s="444"/>
      <c r="BN4" s="444"/>
      <c r="BO4" s="444"/>
      <c r="BP4" s="444"/>
      <c r="BQ4" s="444"/>
      <c r="BR4" s="444"/>
      <c r="BS4" s="444"/>
    </row>
    <row r="5" spans="1:71" s="227" customFormat="1" ht="13.8">
      <c r="A5" s="574"/>
      <c r="B5" s="574"/>
      <c r="C5" s="574"/>
      <c r="D5" s="574"/>
      <c r="E5" s="574" t="str">
        <f>InpPerformance!E16</f>
        <v>Performance commitment reference</v>
      </c>
      <c r="F5" s="574"/>
      <c r="G5" s="574" t="str">
        <f>InpPerformance!G16</f>
        <v>Text</v>
      </c>
      <c r="H5" s="575"/>
      <c r="I5" s="575"/>
      <c r="J5" s="576" t="str">
        <f>IF(InpPerformance!J16&lt;&gt;"",InpPerformance!J16,"")</f>
        <v>PR19SSC_D1</v>
      </c>
      <c r="K5" s="576" t="str">
        <f>IF(InpPerformance!K16&lt;&gt;"",InpPerformance!K16,"")</f>
        <v>PR19SSC_D2</v>
      </c>
      <c r="L5" s="576" t="str">
        <f>IF(InpPerformance!L16&lt;&gt;"",InpPerformance!L16,"")</f>
        <v>PR19SSC_C1</v>
      </c>
      <c r="M5" s="576" t="str">
        <f>IF(InpPerformance!M16&lt;&gt;"",InpPerformance!M16,"")</f>
        <v>PR19SSC_C2</v>
      </c>
      <c r="N5" s="576" t="str">
        <f>IF(InpPerformance!N16&lt;&gt;"",InpPerformance!N16,"")</f>
        <v>PR19SSC_C3</v>
      </c>
      <c r="O5" s="576" t="str">
        <f>IF(InpPerformance!O16&lt;&gt;"",InpPerformance!O16,"")</f>
        <v>PR19SSC_C4</v>
      </c>
      <c r="P5" s="576" t="str">
        <f>IF(InpPerformance!P16&lt;&gt;"",InpPerformance!P16,"")</f>
        <v>PR19SSC_D4</v>
      </c>
      <c r="Q5" s="577" t="str">
        <f>IF(InpPerformance!Q16&lt;&gt;"",InpPerformance!Q16,"")</f>
        <v>PR19SSC_D5</v>
      </c>
      <c r="R5" s="576" t="str">
        <f>IF(InpPerformance!R16&lt;&gt;"",InpPerformance!R16,"")</f>
        <v>PR19SSC_B1</v>
      </c>
      <c r="S5" s="576" t="str">
        <f>IF(InpPerformance!S16&lt;&gt;"",InpPerformance!S16,"")</f>
        <v>PR19SSC_B2</v>
      </c>
      <c r="T5" s="576" t="str">
        <f>IF(InpPerformance!T16&lt;&gt;"",InpPerformance!T16,"")</f>
        <v>PR19SSC_B3</v>
      </c>
      <c r="U5" s="576" t="str">
        <f>IF(InpPerformance!U16&lt;&gt;"",InpPerformance!U16,"")</f>
        <v>PR19SSC_C5</v>
      </c>
      <c r="V5" s="576" t="str">
        <f>IF(InpPerformance!V16&lt;&gt;"",InpPerformance!V16,"")</f>
        <v>PR19SSC_C7</v>
      </c>
      <c r="W5" s="576" t="str">
        <f>IF(InpPerformance!W16&lt;&gt;"",InpPerformance!W16,"")</f>
        <v>PR19SSC_D6</v>
      </c>
      <c r="X5" s="576" t="str">
        <f>IF(InpPerformance!X16&lt;&gt;"",InpPerformance!X16,"")</f>
        <v>PR19SSC_D7</v>
      </c>
      <c r="Y5" s="576" t="str">
        <f>IF(InpPerformance!Y16&lt;&gt;"",InpPerformance!Y16,"")</f>
        <v>PR19SSC_D8</v>
      </c>
      <c r="Z5" s="576" t="str">
        <f>IF(InpPerformance!Z16&lt;&gt;"",InpPerformance!Z16,"")</f>
        <v>PR19SSC_E2</v>
      </c>
      <c r="AA5" s="576" t="str">
        <f>IF(InpPerformance!AA16&lt;&gt;"",InpPerformance!AA16,"")</f>
        <v/>
      </c>
      <c r="AB5" s="576" t="str">
        <f>IF(InpPerformance!AB16&lt;&gt;"",InpPerformance!AB16,"")</f>
        <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576" t="str">
        <f>IF(InpPerformance!AI16&lt;&gt;"",InpPerformance!AI16,"")</f>
        <v/>
      </c>
      <c r="AJ5" s="576" t="str">
        <f>IF(InpPerformance!AJ16&lt;&gt;"",InpPerformance!AJ16,"")</f>
        <v/>
      </c>
      <c r="AK5" s="577" t="str">
        <f>IF(InpPerformance!AK16&lt;&gt;"",InpPerformance!AK16,"")</f>
        <v/>
      </c>
      <c r="AL5" s="576" t="str">
        <f>IF(InpPerformance!AL16&lt;&gt;"",InpPerformance!AL16,"")</f>
        <v/>
      </c>
      <c r="AM5" s="576" t="str">
        <f>IF(InpPerformance!AM16&lt;&gt;"",InpPerformance!AM16,"")</f>
        <v/>
      </c>
      <c r="AN5" s="576" t="str">
        <f>IF(InpPerformance!AN16&lt;&gt;"",InpPerformance!AN16,"")</f>
        <v/>
      </c>
      <c r="AO5" s="577" t="str">
        <f>IF(InpPerformance!AO16&lt;&gt;"",InpPerformance!AO16,"")</f>
        <v/>
      </c>
      <c r="AP5" s="576" t="str">
        <f>IF(InpPerformance!AP16&lt;&gt;"",InpPerformance!AP16,"")</f>
        <v/>
      </c>
      <c r="AQ5" s="576" t="str">
        <f>IF(InpPerformance!AQ16&lt;&gt;"",InpPerformance!AQ16,"")</f>
        <v/>
      </c>
      <c r="AR5" s="576" t="str">
        <f>IF(InpPerformance!AR16&lt;&gt;"",InpPerformance!AR16,"")</f>
        <v/>
      </c>
      <c r="AS5" s="576" t="str">
        <f>IF(InpPerformance!AS16&lt;&gt;"",InpPerformance!AS16,"")</f>
        <v/>
      </c>
      <c r="AT5" s="576" t="str">
        <f>IF(InpPerformance!AT16&lt;&gt;"",InpPerformance!AT16,"")</f>
        <v/>
      </c>
      <c r="AU5" s="576" t="str">
        <f>IF(InpPerformance!AU16&lt;&gt;"",InpPerformance!AU16,"")</f>
        <v/>
      </c>
      <c r="AV5" s="576" t="str">
        <f>IF(InpPerformance!AV16&lt;&gt;"",InpPerformance!AV16,"")</f>
        <v/>
      </c>
      <c r="AW5" s="576" t="str">
        <f>IF(InpPerformance!AW16&lt;&gt;"",InpPerformance!AW16,"")</f>
        <v/>
      </c>
      <c r="AX5" s="576" t="str">
        <f>IF(InpPerformance!AX16&lt;&gt;"",InpPerformance!AX16,"")</f>
        <v/>
      </c>
      <c r="AY5" s="576" t="str">
        <f>IF(InpPerformance!AY16&lt;&gt;"",InpPerformance!AY16,"")</f>
        <v/>
      </c>
      <c r="AZ5" s="576" t="str">
        <f>IF(InpPerformance!AZ16&lt;&gt;"",InpPerformance!AZ16,"")</f>
        <v/>
      </c>
      <c r="BA5" s="576" t="str">
        <f>IF(InpPerformance!BA16&lt;&gt;"",InpPerformance!BA16,"")</f>
        <v/>
      </c>
      <c r="BB5" s="576" t="str">
        <f>IF(InpPerformance!BB16&lt;&gt;"",InpPerformance!BB16,"")</f>
        <v/>
      </c>
      <c r="BC5" s="577" t="str">
        <f>IF(InpPerformance!BC16&lt;&gt;"",InpPerformance!BC16,"")</f>
        <v/>
      </c>
      <c r="BD5" s="576" t="str">
        <f>IF(InpPerformance!BD16&lt;&gt;"",InpPerformance!BD16,"")</f>
        <v/>
      </c>
      <c r="BE5" s="576" t="str">
        <f>IF(InpPerformance!BE16&lt;&gt;"",InpPerformance!BE16,"")</f>
        <v/>
      </c>
      <c r="BF5" s="576" t="str">
        <f>IF(InpPerformance!BF16&lt;&gt;"",InpPerformance!BF16,"")</f>
        <v/>
      </c>
      <c r="BG5" s="576" t="str">
        <f>IF(InpPerformance!BG16&lt;&gt;"",InpPerformance!BG16,"")</f>
        <v/>
      </c>
      <c r="BH5" s="576" t="str">
        <f>IF(InpPerformance!BH16&lt;&gt;"",InpPerformance!BH16,"")</f>
        <v/>
      </c>
      <c r="BI5" s="576" t="str">
        <f>IF(InpPerformance!BI16&lt;&gt;"",InpPerformance!BI16,"")</f>
        <v/>
      </c>
      <c r="BJ5" s="576" t="str">
        <f>IF(InpPerformance!BJ16&lt;&gt;"",InpPerformance!BJ16,"")</f>
        <v/>
      </c>
      <c r="BK5" s="576" t="str">
        <f>IF(InpPerformance!BK16&lt;&gt;"",InpPerformance!BK16,"")</f>
        <v/>
      </c>
      <c r="BL5" s="576" t="str">
        <f>IF(InpPerformance!BL16&lt;&gt;"",InpPerformance!BL16,"")</f>
        <v/>
      </c>
      <c r="BM5" s="576" t="str">
        <f>IF(InpPerformance!BM16&lt;&gt;"",InpPerformance!BM16,"")</f>
        <v/>
      </c>
      <c r="BN5" s="576" t="str">
        <f>IF(InpPerformance!BN16&lt;&gt;"",InpPerformance!BN16,"")</f>
        <v/>
      </c>
      <c r="BO5" s="576" t="str">
        <f>IF(InpPerformance!BO16&lt;&gt;"",InpPerformance!BO16,"")</f>
        <v/>
      </c>
      <c r="BP5" s="576" t="str">
        <f>IF(InpPerformance!BP16&lt;&gt;"",InpPerformance!BP16,"")</f>
        <v/>
      </c>
      <c r="BQ5" s="576" t="str">
        <f>IF(InpPerformance!BQ16&lt;&gt;"",InpPerformance!BQ16,"")</f>
        <v/>
      </c>
      <c r="BR5" s="576" t="str">
        <f>IF(InpPerformance!BR16&lt;&gt;"",InpPerformance!BR16,"")</f>
        <v/>
      </c>
      <c r="BS5" s="576" t="str">
        <f>IF(InpPerformance!BS16&lt;&gt;"",InpPerformance!BS16,"")</f>
        <v/>
      </c>
    </row>
    <row r="6" spans="1:71" s="228" customFormat="1" ht="12" customHeight="1">
      <c r="A6" s="578"/>
      <c r="B6" s="578"/>
      <c r="C6" s="578"/>
      <c r="D6" s="578"/>
      <c r="E6" s="578" t="str">
        <f>InpPerformance!E17</f>
        <v>Performance commitment name</v>
      </c>
      <c r="F6" s="578"/>
      <c r="G6" s="578" t="str">
        <f>InpPerformance!G17</f>
        <v>Text</v>
      </c>
      <c r="H6" s="575"/>
      <c r="I6" s="575"/>
      <c r="J6" s="576" t="str">
        <f>IF(InpPerformance!J17&lt;&gt;"",InpPerformance!J17,"")</f>
        <v>Water quality compliance (CRI)</v>
      </c>
      <c r="K6" s="576" t="str">
        <f>IF(InpPerformance!K17&lt;&gt;"",InpPerformance!K17,"")</f>
        <v>Water supply interruptions</v>
      </c>
      <c r="L6" s="576" t="str">
        <f>IF(InpPerformance!L17&lt;&gt;"",InpPerformance!L17,"")</f>
        <v>Leakage South Staffs region</v>
      </c>
      <c r="M6" s="576" t="str">
        <f>IF(InpPerformance!M17&lt;&gt;"",InpPerformance!M17,"")</f>
        <v>Leakage Cambridge region</v>
      </c>
      <c r="N6" s="576" t="str">
        <f>IF(InpPerformance!N17&lt;&gt;"",InpPerformance!N17,"")</f>
        <v>Per capita consumption South Staffs region</v>
      </c>
      <c r="O6" s="576" t="str">
        <f>IF(InpPerformance!O17&lt;&gt;"",InpPerformance!O17,"")</f>
        <v>Per capita consumption Cambridge region</v>
      </c>
      <c r="P6" s="576" t="str">
        <f>IF(InpPerformance!P17&lt;&gt;"",InpPerformance!P17,"")</f>
        <v>Mains repairs</v>
      </c>
      <c r="Q6" s="577" t="str">
        <f>IF(InpPerformance!Q17&lt;&gt;"",InpPerformance!Q17,"")</f>
        <v>Unplanned outage</v>
      </c>
      <c r="R6" s="576" t="str">
        <f>IF(InpPerformance!R17&lt;&gt;"",InpPerformance!R17,"")</f>
        <v>Financial support</v>
      </c>
      <c r="S6" s="576" t="str">
        <f>IF(InpPerformance!S17&lt;&gt;"",InpPerformance!S17,"")</f>
        <v>Extra Care assistance</v>
      </c>
      <c r="T6" s="576" t="str">
        <f>IF(InpPerformance!T17&lt;&gt;"",InpPerformance!T17,"")</f>
        <v>Education activity</v>
      </c>
      <c r="U6" s="576" t="str">
        <f>IF(InpPerformance!U17&lt;&gt;"",InpPerformance!U17,"")</f>
        <v>Environmentally sensitive water abstraction</v>
      </c>
      <c r="V6" s="576" t="str">
        <f>IF(InpPerformance!V17&lt;&gt;"",InpPerformance!V17,"")</f>
        <v>Protecting wildlife, plants, habitats and catchments</v>
      </c>
      <c r="W6" s="576" t="str">
        <f>IF(InpPerformance!W17&lt;&gt;"",InpPerformance!W17,"")</f>
        <v>Customer contact about water quality</v>
      </c>
      <c r="X6" s="576" t="str">
        <f>IF(InpPerformance!X17&lt;&gt;"",InpPerformance!X17,"")</f>
        <v>Visible leak repair time</v>
      </c>
      <c r="Y6" s="576" t="str">
        <f>IF(InpPerformance!Y17&lt;&gt;"",InpPerformance!Y17,"")</f>
        <v>Water treatment works delivery programme</v>
      </c>
      <c r="Z6" s="576" t="str">
        <f>IF(InpPerformance!Z17&lt;&gt;"",InpPerformance!Z17,"")</f>
        <v>Residential void properties and gap sites</v>
      </c>
      <c r="AA6" s="576" t="str">
        <f>IF(InpPerformance!AA17&lt;&gt;"",InpPerformance!AA17,"")</f>
        <v/>
      </c>
      <c r="AB6" s="576" t="str">
        <f>IF(InpPerformance!AB17&lt;&gt;"",InpPerformance!AB17,"")</f>
        <v/>
      </c>
      <c r="AC6" s="576" t="str">
        <f>IF(InpPerformance!AC17&lt;&gt;"",InpPerformance!AC17,"")</f>
        <v/>
      </c>
      <c r="AD6" s="576" t="str">
        <f>IF(InpPerformance!AD17&lt;&gt;"",InpPerformance!AD17,"")</f>
        <v/>
      </c>
      <c r="AE6" s="576" t="str">
        <f>IF(InpPerformance!AE17&lt;&gt;"",InpPerformance!AE17,"")</f>
        <v/>
      </c>
      <c r="AF6" s="576" t="str">
        <f>IF(InpPerformance!AF17&lt;&gt;"",InpPerformance!AF17,"")</f>
        <v/>
      </c>
      <c r="AG6" s="576" t="str">
        <f>IF(InpPerformance!AG17&lt;&gt;"",InpPerformance!AG17,"")</f>
        <v/>
      </c>
      <c r="AH6" s="576" t="str">
        <f>IF(InpPerformance!AH17&lt;&gt;"",InpPerformance!AH17,"")</f>
        <v/>
      </c>
      <c r="AI6" s="576" t="str">
        <f>IF(InpPerformance!AI17&lt;&gt;"",InpPerformance!AI17,"")</f>
        <v/>
      </c>
      <c r="AJ6" s="576" t="str">
        <f>IF(InpPerformance!AJ17&lt;&gt;"",InpPerformance!AJ17,"")</f>
        <v/>
      </c>
      <c r="AK6" s="577" t="str">
        <f>IF(InpPerformance!AK17&lt;&gt;"",InpPerformance!AK17,"")</f>
        <v/>
      </c>
      <c r="AL6" s="576" t="str">
        <f>IF(InpPerformance!AL17&lt;&gt;"",InpPerformance!AL17,"")</f>
        <v/>
      </c>
      <c r="AM6" s="576" t="str">
        <f>IF(InpPerformance!AM17&lt;&gt;"",InpPerformance!AM17,"")</f>
        <v/>
      </c>
      <c r="AN6" s="576" t="str">
        <f>IF(InpPerformance!AN17&lt;&gt;"",InpPerformance!AN17,"")</f>
        <v/>
      </c>
      <c r="AO6" s="577" t="str">
        <f>IF(InpPerformance!AO17&lt;&gt;"",InpPerformance!AO17,"")</f>
        <v/>
      </c>
      <c r="AP6" s="576" t="str">
        <f>IF(InpPerformance!AP17&lt;&gt;"",InpPerformance!AP17,"")</f>
        <v/>
      </c>
      <c r="AQ6" s="576" t="str">
        <f>IF(InpPerformance!AQ17&lt;&gt;"",InpPerformance!AQ17,"")</f>
        <v/>
      </c>
      <c r="AR6" s="576" t="str">
        <f>IF(InpPerformance!AR17&lt;&gt;"",InpPerformance!AR17,"")</f>
        <v/>
      </c>
      <c r="AS6" s="576" t="str">
        <f>IF(InpPerformance!AS17&lt;&gt;"",InpPerformance!AS17,"")</f>
        <v/>
      </c>
      <c r="AT6" s="576" t="str">
        <f>IF(InpPerformance!AT17&lt;&gt;"",InpPerformance!AT17,"")</f>
        <v/>
      </c>
      <c r="AU6" s="576" t="str">
        <f>IF(InpPerformance!AU17&lt;&gt;"",InpPerformance!AU17,"")</f>
        <v/>
      </c>
      <c r="AV6" s="576" t="str">
        <f>IF(InpPerformance!AV17&lt;&gt;"",InpPerformance!AV17,"")</f>
        <v/>
      </c>
      <c r="AW6" s="576" t="str">
        <f>IF(InpPerformance!AW17&lt;&gt;"",InpPerformance!AW17,"")</f>
        <v/>
      </c>
      <c r="AX6" s="576" t="str">
        <f>IF(InpPerformance!AX17&lt;&gt;"",InpPerformance!AX17,"")</f>
        <v/>
      </c>
      <c r="AY6" s="576" t="str">
        <f>IF(InpPerformance!AY17&lt;&gt;"",InpPerformance!AY17,"")</f>
        <v/>
      </c>
      <c r="AZ6" s="576" t="str">
        <f>IF(InpPerformance!AZ17&lt;&gt;"",InpPerformance!AZ17,"")</f>
        <v/>
      </c>
      <c r="BA6" s="576" t="str">
        <f>IF(InpPerformance!BA17&lt;&gt;"",InpPerformance!BA17,"")</f>
        <v/>
      </c>
      <c r="BB6" s="576" t="str">
        <f>IF(InpPerformance!BB17&lt;&gt;"",InpPerformance!BB17,"")</f>
        <v/>
      </c>
      <c r="BC6" s="577" t="str">
        <f>IF(InpPerformance!BC17&lt;&gt;"",InpPerformance!BC17,"")</f>
        <v/>
      </c>
      <c r="BD6" s="576" t="str">
        <f>IF(InpPerformance!BD17&lt;&gt;"",InpPerformance!BD17,"")</f>
        <v/>
      </c>
      <c r="BE6" s="576" t="str">
        <f>IF(InpPerformance!BE17&lt;&gt;"",InpPerformance!BE17,"")</f>
        <v/>
      </c>
      <c r="BF6" s="576" t="str">
        <f>IF(InpPerformance!BF17&lt;&gt;"",InpPerformance!BF17,"")</f>
        <v/>
      </c>
      <c r="BG6" s="576" t="str">
        <f>IF(InpPerformance!BG17&lt;&gt;"",InpPerformance!BG17,"")</f>
        <v/>
      </c>
      <c r="BH6" s="576" t="str">
        <f>IF(InpPerformance!BH17&lt;&gt;"",InpPerformance!BH17,"")</f>
        <v/>
      </c>
      <c r="BI6" s="576" t="str">
        <f>IF(InpPerformance!BI17&lt;&gt;"",InpPerformance!BI17,"")</f>
        <v/>
      </c>
      <c r="BJ6" s="576" t="str">
        <f>IF(InpPerformance!BJ17&lt;&gt;"",InpPerformance!BJ17,"")</f>
        <v/>
      </c>
      <c r="BK6" s="576" t="str">
        <f>IF(InpPerformance!BK17&lt;&gt;"",InpPerformance!BK17,"")</f>
        <v/>
      </c>
      <c r="BL6" s="576" t="str">
        <f>IF(InpPerformance!BL17&lt;&gt;"",InpPerformance!BL17,"")</f>
        <v/>
      </c>
      <c r="BM6" s="576" t="str">
        <f>IF(InpPerformance!BM17&lt;&gt;"",InpPerformance!BM17,"")</f>
        <v/>
      </c>
      <c r="BN6" s="576" t="str">
        <f>IF(InpPerformance!BN17&lt;&gt;"",InpPerformance!BN17,"")</f>
        <v/>
      </c>
      <c r="BO6" s="576" t="str">
        <f>IF(InpPerformance!BO17&lt;&gt;"",InpPerformance!BO17,"")</f>
        <v/>
      </c>
      <c r="BP6" s="576" t="str">
        <f>IF(InpPerformance!BP17&lt;&gt;"",InpPerformance!BP17,"")</f>
        <v/>
      </c>
      <c r="BQ6" s="576" t="str">
        <f>IF(InpPerformance!BQ17&lt;&gt;"",InpPerformance!BQ17,"")</f>
        <v/>
      </c>
      <c r="BR6" s="576" t="str">
        <f>IF(InpPerformance!BR17&lt;&gt;"",InpPerformance!BR17,"")</f>
        <v/>
      </c>
      <c r="BS6" s="576" t="str">
        <f>IF(InpPerformance!BS17&lt;&gt;"",InpPerformance!BS17,"")</f>
        <v/>
      </c>
    </row>
    <row r="7" spans="1:71" s="227" customFormat="1" ht="13.8">
      <c r="A7" s="574"/>
      <c r="B7" s="574"/>
      <c r="C7" s="574"/>
      <c r="D7" s="574"/>
      <c r="E7" s="574" t="str">
        <f>InpPerformance!E7</f>
        <v>Actual performance</v>
      </c>
      <c r="F7" s="574"/>
      <c r="G7" s="574" t="str">
        <f>InpPerformance!G7</f>
        <v>Performance commitment unit</v>
      </c>
      <c r="H7" s="574"/>
      <c r="I7" s="574"/>
      <c r="J7" s="579">
        <f>IF(InpPerformance!J7&lt;&gt;"",InpPerformance!J7,"")</f>
        <v>8.8000000000000007</v>
      </c>
      <c r="K7" s="580">
        <f>IF(InpPerformance!K7&lt;&gt;"",InpPerformance!K7,"")</f>
        <v>2.8240740740740739E-3</v>
      </c>
      <c r="L7" s="579">
        <f>IF(InpPerformance!L7&lt;&gt;"",InpPerformance!L7,"")</f>
        <v>11.416781292984869</v>
      </c>
      <c r="M7" s="579">
        <f>IF(InpPerformance!M7&lt;&gt;"",InpPerformance!M7,"")</f>
        <v>16.666666666666664</v>
      </c>
      <c r="N7" s="579">
        <f>IF(InpPerformance!N7&lt;&gt;"",InpPerformance!N7,"")</f>
        <v>-12.373540856031129</v>
      </c>
      <c r="O7" s="579">
        <f>IF(InpPerformance!O7&lt;&gt;"",InpPerformance!O7,"")</f>
        <v>0</v>
      </c>
      <c r="P7" s="579">
        <f>IF(InpPerformance!P7&lt;&gt;"",InpPerformance!P7,"")</f>
        <v>124.2</v>
      </c>
      <c r="Q7" s="581">
        <f>IF(InpPerformance!Q7&lt;&gt;"",InpPerformance!Q7,"")</f>
        <v>1.47</v>
      </c>
      <c r="R7" s="579">
        <f>IF(InpPerformance!R7&lt;&gt;"",InpPerformance!R7,"")</f>
        <v>58000</v>
      </c>
      <c r="S7" s="579">
        <f>IF(InpPerformance!S7&lt;&gt;"",InpPerformance!S7,"")</f>
        <v>5</v>
      </c>
      <c r="T7" s="579">
        <f>IF(InpPerformance!T7&lt;&gt;"",InpPerformance!T7,"")</f>
        <v>6000</v>
      </c>
      <c r="U7" s="579">
        <f>IF(InpPerformance!U7&lt;&gt;"",InpPerformance!U7,"")</f>
        <v>0</v>
      </c>
      <c r="V7" s="579">
        <f>IF(InpPerformance!V7&lt;&gt;"",InpPerformance!V7,"")</f>
        <v>783.3</v>
      </c>
      <c r="W7" s="579">
        <f>IF(InpPerformance!W7&lt;&gt;"",InpPerformance!W7,"")</f>
        <v>0.63</v>
      </c>
      <c r="X7" s="579">
        <f>IF(InpPerformance!X7&lt;&gt;"",InpPerformance!X7,"")</f>
        <v>4</v>
      </c>
      <c r="Y7" s="579">
        <f>IF(InpPerformance!Y7&lt;&gt;"",InpPerformance!Y7,"")</f>
        <v>80</v>
      </c>
      <c r="Z7" s="579">
        <f>IF(InpPerformance!Z7&lt;&gt;"",InpPerformance!Z7,"")</f>
        <v>100</v>
      </c>
      <c r="AA7" s="579" t="str">
        <f>IF(InpPerformance!AA7&lt;&gt;"",InpPerformance!AA7,"")</f>
        <v/>
      </c>
      <c r="AB7" s="579" t="str">
        <f>IF(InpPerformance!AB7&lt;&gt;"",InpPerformance!AB7,"")</f>
        <v/>
      </c>
      <c r="AC7" s="579" t="str">
        <f>IF(InpPerformance!AC7&lt;&gt;"",InpPerformance!AC7,"")</f>
        <v/>
      </c>
      <c r="AD7" s="579" t="str">
        <f>IF(InpPerformance!AD7&lt;&gt;"",InpPerformance!AD7,"")</f>
        <v/>
      </c>
      <c r="AE7" s="579" t="str">
        <f>IF(InpPerformance!AE7&lt;&gt;"",InpPerformance!AE7,"")</f>
        <v/>
      </c>
      <c r="AF7" s="579" t="str">
        <f>IF(InpPerformance!AF7&lt;&gt;"",InpPerformance!AF7,"")</f>
        <v/>
      </c>
      <c r="AG7" s="579" t="str">
        <f>IF(InpPerformance!AG7&lt;&gt;"",InpPerformance!AG7,"")</f>
        <v/>
      </c>
      <c r="AH7" s="579" t="str">
        <f>IF(InpPerformance!AH7&lt;&gt;"",InpPerformance!AH7,"")</f>
        <v/>
      </c>
      <c r="AI7" s="579" t="str">
        <f>IF(InpPerformance!AI7&lt;&gt;"",InpPerformance!AI7,"")</f>
        <v/>
      </c>
      <c r="AJ7" s="579" t="str">
        <f>IF(InpPerformance!AJ7&lt;&gt;"",InpPerformance!AJ7,"")</f>
        <v/>
      </c>
      <c r="AK7" s="581" t="str">
        <f>IF(InpPerformance!AK7&lt;&gt;"",InpPerformance!AK7,"")</f>
        <v/>
      </c>
      <c r="AL7" s="579" t="str">
        <f>IF(InpPerformance!AL7&lt;&gt;"",InpPerformance!AL7,"")</f>
        <v/>
      </c>
      <c r="AM7" s="579" t="str">
        <f>IF(InpPerformance!AM7&lt;&gt;"",InpPerformance!AM7,"")</f>
        <v/>
      </c>
      <c r="AN7" s="579" t="str">
        <f>IF(InpPerformance!AN7&lt;&gt;"",InpPerformance!AN7,"")</f>
        <v/>
      </c>
      <c r="AO7" s="581" t="str">
        <f>IF(InpPerformance!AO7&lt;&gt;"",InpPerformance!AO7,"")</f>
        <v/>
      </c>
      <c r="AP7" s="579" t="str">
        <f>IF(InpPerformance!AP7&lt;&gt;"",InpPerformance!AP7,"")</f>
        <v/>
      </c>
      <c r="AQ7" s="579" t="str">
        <f>IF(InpPerformance!AQ7&lt;&gt;"",InpPerformance!AQ7,"")</f>
        <v/>
      </c>
      <c r="AR7" s="579" t="str">
        <f>IF(InpPerformance!AR7&lt;&gt;"",InpPerformance!AR7,"")</f>
        <v/>
      </c>
      <c r="AS7" s="579" t="str">
        <f>IF(InpPerformance!AS7&lt;&gt;"",InpPerformance!AS7,"")</f>
        <v/>
      </c>
      <c r="AT7" s="579" t="str">
        <f>IF(InpPerformance!AT7&lt;&gt;"",InpPerformance!AT7,"")</f>
        <v/>
      </c>
      <c r="AU7" s="579" t="str">
        <f>IF(InpPerformance!AU7&lt;&gt;"",InpPerformance!AU7,"")</f>
        <v/>
      </c>
      <c r="AV7" s="579" t="str">
        <f>IF(InpPerformance!AV7&lt;&gt;"",InpPerformance!AV7,"")</f>
        <v/>
      </c>
      <c r="AW7" s="579" t="str">
        <f>IF(InpPerformance!AW7&lt;&gt;"",InpPerformance!AW7,"")</f>
        <v/>
      </c>
      <c r="AX7" s="579" t="str">
        <f>IF(InpPerformance!AX7&lt;&gt;"",InpPerformance!AX7,"")</f>
        <v/>
      </c>
      <c r="AY7" s="579" t="str">
        <f>IF(InpPerformance!AY7&lt;&gt;"",InpPerformance!AY7,"")</f>
        <v/>
      </c>
      <c r="AZ7" s="579" t="str">
        <f>IF(InpPerformance!AZ7&lt;&gt;"",InpPerformance!AZ7,"")</f>
        <v/>
      </c>
      <c r="BA7" s="579" t="str">
        <f>IF(InpPerformance!BA7&lt;&gt;"",InpPerformance!BA7,"")</f>
        <v/>
      </c>
      <c r="BB7" s="579" t="str">
        <f>IF(InpPerformance!BB7&lt;&gt;"",InpPerformance!BB7,"")</f>
        <v/>
      </c>
      <c r="BC7" s="581" t="str">
        <f>IF(InpPerformance!BC7&lt;&gt;"",InpPerformance!BC7,"")</f>
        <v/>
      </c>
      <c r="BD7" s="579" t="str">
        <f>IF(InpPerformance!BD7&lt;&gt;"",InpPerformance!BD7,"")</f>
        <v/>
      </c>
      <c r="BE7" s="579" t="str">
        <f>IF(InpPerformance!BE7&lt;&gt;"",InpPerformance!BE7,"")</f>
        <v/>
      </c>
      <c r="BF7" s="579" t="str">
        <f>IF(InpPerformance!BF7&lt;&gt;"",InpPerformance!BF7,"")</f>
        <v/>
      </c>
      <c r="BG7" s="579" t="str">
        <f>IF(InpPerformance!BG7&lt;&gt;"",InpPerformance!BG7,"")</f>
        <v/>
      </c>
      <c r="BH7" s="579" t="str">
        <f>IF(InpPerformance!BH7&lt;&gt;"",InpPerformance!BH7,"")</f>
        <v/>
      </c>
      <c r="BI7" s="579" t="str">
        <f>IF(InpPerformance!BI7&lt;&gt;"",InpPerformance!BI7,"")</f>
        <v/>
      </c>
      <c r="BJ7" s="579" t="str">
        <f>IF(InpPerformance!BJ7&lt;&gt;"",InpPerformance!BJ7,"")</f>
        <v/>
      </c>
      <c r="BK7" s="579" t="str">
        <f>IF(InpPerformance!BK7&lt;&gt;"",InpPerformance!BK7,"")</f>
        <v/>
      </c>
      <c r="BL7" s="579" t="str">
        <f>IF(InpPerformance!BL7&lt;&gt;"",InpPerformance!BL7,"")</f>
        <v/>
      </c>
      <c r="BM7" s="579" t="str">
        <f>IF(InpPerformance!BM7&lt;&gt;"",InpPerformance!BM7,"")</f>
        <v/>
      </c>
      <c r="BN7" s="579" t="str">
        <f>IF(InpPerformance!BN7&lt;&gt;"",InpPerformance!BN7,"")</f>
        <v/>
      </c>
      <c r="BO7" s="579" t="str">
        <f>IF(InpPerformance!BO7&lt;&gt;"",InpPerformance!BO7,"")</f>
        <v/>
      </c>
      <c r="BP7" s="579" t="str">
        <f>IF(InpPerformance!BP7&lt;&gt;"",InpPerformance!BP7,"")</f>
        <v/>
      </c>
      <c r="BQ7" s="579" t="str">
        <f>IF(InpPerformance!BQ7&lt;&gt;"",InpPerformance!BQ7,"")</f>
        <v/>
      </c>
      <c r="BR7" s="579" t="str">
        <f>IF(InpPerformance!BR7&lt;&gt;"",InpPerformance!BR7,"")</f>
        <v/>
      </c>
      <c r="BS7" s="579" t="str">
        <f>IF(InpPerformance!BS7&lt;&gt;"",InpPerformance!BS7,"")</f>
        <v/>
      </c>
    </row>
    <row r="8" spans="1:71" s="201" customFormat="1" ht="13.8">
      <c r="A8" s="501"/>
      <c r="B8" s="501"/>
      <c r="C8" s="501"/>
      <c r="D8" s="501"/>
      <c r="E8" s="501"/>
      <c r="F8" s="501"/>
      <c r="G8" s="501"/>
      <c r="H8" s="501"/>
      <c r="I8" s="501"/>
      <c r="J8" s="485"/>
      <c r="K8" s="485"/>
      <c r="L8" s="485"/>
      <c r="M8" s="485"/>
      <c r="N8" s="485"/>
      <c r="O8" s="485"/>
      <c r="P8" s="485"/>
      <c r="Q8" s="487"/>
      <c r="R8" s="485"/>
      <c r="S8" s="485"/>
      <c r="T8" s="485"/>
      <c r="U8" s="485"/>
      <c r="V8" s="485"/>
      <c r="W8" s="485"/>
      <c r="X8" s="485"/>
      <c r="Y8" s="485"/>
      <c r="Z8" s="485"/>
      <c r="AA8" s="485"/>
      <c r="AB8" s="485"/>
      <c r="AC8" s="485"/>
      <c r="AD8" s="485"/>
      <c r="AE8" s="485"/>
      <c r="AF8" s="485"/>
      <c r="AG8" s="485"/>
      <c r="AH8" s="485"/>
      <c r="AI8" s="485"/>
      <c r="AJ8" s="485"/>
      <c r="AK8" s="487"/>
      <c r="AL8" s="485"/>
      <c r="AM8" s="485"/>
      <c r="AN8" s="485"/>
      <c r="AO8" s="487"/>
      <c r="AP8" s="485"/>
      <c r="AQ8" s="485"/>
      <c r="AR8" s="485"/>
      <c r="AS8" s="485"/>
      <c r="AT8" s="485"/>
      <c r="AU8" s="485"/>
      <c r="AV8" s="485"/>
      <c r="AW8" s="485"/>
      <c r="AX8" s="485"/>
      <c r="AY8" s="485"/>
      <c r="AZ8" s="485"/>
      <c r="BA8" s="485"/>
      <c r="BB8" s="485"/>
      <c r="BC8" s="487"/>
      <c r="BD8" s="485"/>
      <c r="BE8" s="485"/>
      <c r="BF8" s="485"/>
      <c r="BG8" s="485"/>
      <c r="BH8" s="485"/>
      <c r="BI8" s="485"/>
      <c r="BJ8" s="485"/>
      <c r="BK8" s="485"/>
      <c r="BL8" s="485"/>
      <c r="BM8" s="485"/>
      <c r="BN8" s="485"/>
      <c r="BO8" s="485"/>
      <c r="BP8" s="485"/>
      <c r="BQ8" s="485"/>
      <c r="BR8" s="485"/>
      <c r="BS8" s="485"/>
    </row>
    <row r="9" spans="1:71" s="227" customFormat="1" ht="13.8">
      <c r="A9" s="574"/>
      <c r="B9" s="574"/>
      <c r="C9" s="574"/>
      <c r="D9" s="574"/>
      <c r="E9" s="574" t="str">
        <f>InpPerformance!E31</f>
        <v>Performance commitment unit</v>
      </c>
      <c r="F9" s="574"/>
      <c r="G9" s="574" t="str">
        <f>InpPerformance!G31</f>
        <v>Unit</v>
      </c>
      <c r="H9" s="574"/>
      <c r="I9" s="574"/>
      <c r="J9" s="582" t="str">
        <f>IF(InpPerformance!J31&lt;&gt;"",InpPerformance!J31,"")</f>
        <v>number</v>
      </c>
      <c r="K9" s="582" t="str">
        <f>IF(InpPerformance!K31&lt;&gt;"",InpPerformance!K31,"")</f>
        <v>hh:mm:ss</v>
      </c>
      <c r="L9" s="582" t="str">
        <f>IF(InpPerformance!L31&lt;&gt;"",InpPerformance!L31,"")</f>
        <v>%</v>
      </c>
      <c r="M9" s="582" t="str">
        <f>IF(InpPerformance!M31&lt;&gt;"",InpPerformance!M31,"")</f>
        <v>%</v>
      </c>
      <c r="N9" s="582" t="str">
        <f>IF(InpPerformance!N31&lt;&gt;"",InpPerformance!N31,"")</f>
        <v xml:space="preserve">% </v>
      </c>
      <c r="O9" s="582" t="str">
        <f>IF(InpPerformance!O31&lt;&gt;"",InpPerformance!O31,"")</f>
        <v xml:space="preserve">% </v>
      </c>
      <c r="P9" s="582" t="str">
        <f>IF(InpPerformance!P31&lt;&gt;"",InpPerformance!P31,"")</f>
        <v>number</v>
      </c>
      <c r="Q9" s="583" t="str">
        <f>IF(InpPerformance!Q31&lt;&gt;"",InpPerformance!Q31,"")</f>
        <v>%</v>
      </c>
      <c r="R9" s="582" t="str">
        <f>IF(InpPerformance!R31&lt;&gt;"",InpPerformance!R31,"")</f>
        <v>nr</v>
      </c>
      <c r="S9" s="582" t="str">
        <f>IF(InpPerformance!S31&lt;&gt;"",InpPerformance!S31,"")</f>
        <v>%</v>
      </c>
      <c r="T9" s="582" t="str">
        <f>IF(InpPerformance!T31&lt;&gt;"",InpPerformance!T31,"")</f>
        <v>nr</v>
      </c>
      <c r="U9" s="582" t="str">
        <f>IF(InpPerformance!U31&lt;&gt;"",InpPerformance!U31,"")</f>
        <v>number</v>
      </c>
      <c r="V9" s="582" t="str">
        <f>IF(InpPerformance!V31&lt;&gt;"",InpPerformance!V31,"")</f>
        <v>nr</v>
      </c>
      <c r="W9" s="582" t="str">
        <f>IF(InpPerformance!W31&lt;&gt;"",InpPerformance!W31,"")</f>
        <v>nr</v>
      </c>
      <c r="X9" s="582" t="str">
        <f>IF(InpPerformance!X31&lt;&gt;"",InpPerformance!X31,"")</f>
        <v>text</v>
      </c>
      <c r="Y9" s="582" t="str">
        <f>IF(InpPerformance!Y31&lt;&gt;"",InpPerformance!Y31,"")</f>
        <v>%</v>
      </c>
      <c r="Z9" s="582" t="str">
        <f>IF(InpPerformance!Z31&lt;&gt;"",InpPerformance!Z31,"")</f>
        <v>%</v>
      </c>
      <c r="AA9" s="582" t="str">
        <f>IF(InpPerformance!AA31&lt;&gt;"",InpPerformance!AA31,"")</f>
        <v/>
      </c>
      <c r="AB9" s="582" t="str">
        <f>IF(InpPerformance!AB31&lt;&gt;"",InpPerformance!AB31,"")</f>
        <v/>
      </c>
      <c r="AC9" s="582" t="str">
        <f>IF(InpPerformance!AC31&lt;&gt;"",InpPerformance!AC31,"")</f>
        <v/>
      </c>
      <c r="AD9" s="582" t="str">
        <f>IF(InpPerformance!AD31&lt;&gt;"",InpPerformance!AD31,"")</f>
        <v/>
      </c>
      <c r="AE9" s="582" t="str">
        <f>IF(InpPerformance!AE31&lt;&gt;"",InpPerformance!AE31,"")</f>
        <v/>
      </c>
      <c r="AF9" s="582" t="str">
        <f>IF(InpPerformance!AF31&lt;&gt;"",InpPerformance!AF31,"")</f>
        <v/>
      </c>
      <c r="AG9" s="582" t="str">
        <f>IF(InpPerformance!AG31&lt;&gt;"",InpPerformance!AG31,"")</f>
        <v/>
      </c>
      <c r="AH9" s="582" t="str">
        <f>IF(InpPerformance!AH31&lt;&gt;"",InpPerformance!AH31,"")</f>
        <v/>
      </c>
      <c r="AI9" s="582" t="str">
        <f>IF(InpPerformance!AI31&lt;&gt;"",InpPerformance!AI31,"")</f>
        <v/>
      </c>
      <c r="AJ9" s="582" t="str">
        <f>IF(InpPerformance!AJ31&lt;&gt;"",InpPerformance!AJ31,"")</f>
        <v/>
      </c>
      <c r="AK9" s="583" t="str">
        <f>IF(InpPerformance!AK31&lt;&gt;"",InpPerformance!AK31,"")</f>
        <v/>
      </c>
      <c r="AL9" s="582" t="str">
        <f>IF(InpPerformance!AL31&lt;&gt;"",InpPerformance!AL31,"")</f>
        <v/>
      </c>
      <c r="AM9" s="582" t="str">
        <f>IF(InpPerformance!AM31&lt;&gt;"",InpPerformance!AM31,"")</f>
        <v/>
      </c>
      <c r="AN9" s="582" t="str">
        <f>IF(InpPerformance!AN31&lt;&gt;"",InpPerformance!AN31,"")</f>
        <v/>
      </c>
      <c r="AO9" s="583" t="str">
        <f>IF(InpPerformance!AO31&lt;&gt;"",InpPerformance!AO31,"")</f>
        <v/>
      </c>
      <c r="AP9" s="582" t="str">
        <f>IF(InpPerformance!AP31&lt;&gt;"",InpPerformance!AP31,"")</f>
        <v/>
      </c>
      <c r="AQ9" s="582" t="str">
        <f>IF(InpPerformance!AQ31&lt;&gt;"",InpPerformance!AQ31,"")</f>
        <v/>
      </c>
      <c r="AR9" s="582" t="str">
        <f>IF(InpPerformance!AR31&lt;&gt;"",InpPerformance!AR31,"")</f>
        <v/>
      </c>
      <c r="AS9" s="582" t="str">
        <f>IF(InpPerformance!AS31&lt;&gt;"",InpPerformance!AS31,"")</f>
        <v/>
      </c>
      <c r="AT9" s="582" t="str">
        <f>IF(InpPerformance!AT31&lt;&gt;"",InpPerformance!AT31,"")</f>
        <v/>
      </c>
      <c r="AU9" s="582" t="str">
        <f>IF(InpPerformance!AU31&lt;&gt;"",InpPerformance!AU31,"")</f>
        <v/>
      </c>
      <c r="AV9" s="582" t="str">
        <f>IF(InpPerformance!AV31&lt;&gt;"",InpPerformance!AV31,"")</f>
        <v/>
      </c>
      <c r="AW9" s="582" t="str">
        <f>IF(InpPerformance!AW31&lt;&gt;"",InpPerformance!AW31,"")</f>
        <v/>
      </c>
      <c r="AX9" s="582" t="str">
        <f>IF(InpPerformance!AX31&lt;&gt;"",InpPerformance!AX31,"")</f>
        <v/>
      </c>
      <c r="AY9" s="582" t="str">
        <f>IF(InpPerformance!AY31&lt;&gt;"",InpPerformance!AY31,"")</f>
        <v/>
      </c>
      <c r="AZ9" s="582" t="str">
        <f>IF(InpPerformance!AZ31&lt;&gt;"",InpPerformance!AZ31,"")</f>
        <v/>
      </c>
      <c r="BA9" s="582" t="str">
        <f>IF(InpPerformance!BA31&lt;&gt;"",InpPerformance!BA31,"")</f>
        <v/>
      </c>
      <c r="BB9" s="582" t="str">
        <f>IF(InpPerformance!BB31&lt;&gt;"",InpPerformance!BB31,"")</f>
        <v/>
      </c>
      <c r="BC9" s="583" t="str">
        <f>IF(InpPerformance!BC31&lt;&gt;"",InpPerformance!BC31,"")</f>
        <v/>
      </c>
      <c r="BD9" s="582" t="str">
        <f>IF(InpPerformance!BD31&lt;&gt;"",InpPerformance!BD31,"")</f>
        <v/>
      </c>
      <c r="BE9" s="582" t="str">
        <f>IF(InpPerformance!BE31&lt;&gt;"",InpPerformance!BE31,"")</f>
        <v/>
      </c>
      <c r="BF9" s="582" t="str">
        <f>IF(InpPerformance!BF31&lt;&gt;"",InpPerformance!BF31,"")</f>
        <v/>
      </c>
      <c r="BG9" s="582" t="str">
        <f>IF(InpPerformance!BG31&lt;&gt;"",InpPerformance!BG31,"")</f>
        <v/>
      </c>
      <c r="BH9" s="582" t="str">
        <f>IF(InpPerformance!BH31&lt;&gt;"",InpPerformance!BH31,"")</f>
        <v/>
      </c>
      <c r="BI9" s="582" t="str">
        <f>IF(InpPerformance!BI31&lt;&gt;"",InpPerformance!BI31,"")</f>
        <v/>
      </c>
      <c r="BJ9" s="582" t="str">
        <f>IF(InpPerformance!BJ31&lt;&gt;"",InpPerformance!BJ31,"")</f>
        <v/>
      </c>
      <c r="BK9" s="582" t="str">
        <f>IF(InpPerformance!BK31&lt;&gt;"",InpPerformance!BK31,"")</f>
        <v/>
      </c>
      <c r="BL9" s="582" t="str">
        <f>IF(InpPerformance!BL31&lt;&gt;"",InpPerformance!BL31,"")</f>
        <v/>
      </c>
      <c r="BM9" s="582" t="str">
        <f>IF(InpPerformance!BM31&lt;&gt;"",InpPerformance!BM31,"")</f>
        <v/>
      </c>
      <c r="BN9" s="582" t="str">
        <f>IF(InpPerformance!BN31&lt;&gt;"",InpPerformance!BN31,"")</f>
        <v/>
      </c>
      <c r="BO9" s="582" t="str">
        <f>IF(InpPerformance!BO31&lt;&gt;"",InpPerformance!BO31,"")</f>
        <v/>
      </c>
      <c r="BP9" s="582" t="str">
        <f>IF(InpPerformance!BP31&lt;&gt;"",InpPerformance!BP31,"")</f>
        <v/>
      </c>
      <c r="BQ9" s="582" t="str">
        <f>IF(InpPerformance!BQ31&lt;&gt;"",InpPerformance!BQ31,"")</f>
        <v/>
      </c>
      <c r="BR9" s="582" t="str">
        <f>IF(InpPerformance!BR31&lt;&gt;"",InpPerformance!BR31,"")</f>
        <v/>
      </c>
      <c r="BS9" s="582" t="str">
        <f>IF(InpPerformance!BS31&lt;&gt;"",InpPerformance!BS31,"")</f>
        <v/>
      </c>
    </row>
    <row r="10" spans="1:71" s="227" customFormat="1" ht="13.8">
      <c r="A10" s="574"/>
      <c r="B10" s="574"/>
      <c r="C10" s="574"/>
      <c r="D10" s="574"/>
      <c r="E10" s="574" t="str">
        <f>InpPerformance!E38</f>
        <v>Direction of improving performance</v>
      </c>
      <c r="F10" s="574"/>
      <c r="G10" s="574" t="str">
        <f>InpPerformance!G38</f>
        <v>Up or Down</v>
      </c>
      <c r="H10" s="574"/>
      <c r="I10" s="574"/>
      <c r="J10" s="582" t="str">
        <f>IF(InpPerformance!J38&lt;&gt;"",InpPerformance!J38,"")</f>
        <v>Down</v>
      </c>
      <c r="K10" s="582" t="str">
        <f>IF(InpPerformance!K38&lt;&gt;"",InpPerformance!K38,"")</f>
        <v>Down</v>
      </c>
      <c r="L10" s="582" t="str">
        <f>IF(InpPerformance!L38&lt;&gt;"",InpPerformance!L38,"")</f>
        <v>Up</v>
      </c>
      <c r="M10" s="582" t="str">
        <f>IF(InpPerformance!M38&lt;&gt;"",InpPerformance!M38,"")</f>
        <v>Up</v>
      </c>
      <c r="N10" s="582" t="str">
        <f>IF(InpPerformance!N38&lt;&gt;"",InpPerformance!N38,"")</f>
        <v>Up</v>
      </c>
      <c r="O10" s="582" t="str">
        <f>IF(InpPerformance!O38&lt;&gt;"",InpPerformance!O38,"")</f>
        <v>Up</v>
      </c>
      <c r="P10" s="582" t="str">
        <f>IF(InpPerformance!P38&lt;&gt;"",InpPerformance!P38,"")</f>
        <v>Down</v>
      </c>
      <c r="Q10" s="583" t="str">
        <f>IF(InpPerformance!Q38&lt;&gt;"",InpPerformance!Q38,"")</f>
        <v>Down</v>
      </c>
      <c r="R10" s="582" t="str">
        <f>IF(InpPerformance!R38&lt;&gt;"",InpPerformance!R38,"")</f>
        <v>Up</v>
      </c>
      <c r="S10" s="582" t="str">
        <f>IF(InpPerformance!S38&lt;&gt;"",InpPerformance!S38,"")</f>
        <v>Up</v>
      </c>
      <c r="T10" s="582" t="str">
        <f>IF(InpPerformance!T38&lt;&gt;"",InpPerformance!T38,"")</f>
        <v>Up</v>
      </c>
      <c r="U10" s="582" t="str">
        <f>IF(InpPerformance!U38&lt;&gt;"",InpPerformance!U38,"")</f>
        <v>Down</v>
      </c>
      <c r="V10" s="582" t="str">
        <f>IF(InpPerformance!V38&lt;&gt;"",InpPerformance!V38,"")</f>
        <v>Up</v>
      </c>
      <c r="W10" s="582" t="str">
        <f>IF(InpPerformance!W38&lt;&gt;"",InpPerformance!W38,"")</f>
        <v>Down</v>
      </c>
      <c r="X10" s="582" t="str">
        <f>IF(InpPerformance!X38&lt;&gt;"",InpPerformance!X38,"")</f>
        <v>Down</v>
      </c>
      <c r="Y10" s="582" t="str">
        <f>IF(InpPerformance!Y38&lt;&gt;"",InpPerformance!Y38,"")</f>
        <v>Up</v>
      </c>
      <c r="Z10" s="582" t="str">
        <f>IF(InpPerformance!Z38&lt;&gt;"",InpPerformance!Z38,"")</f>
        <v>Up</v>
      </c>
      <c r="AA10" s="582" t="str">
        <f>IF(InpPerformance!AA38&lt;&gt;"",InpPerformance!AA38,"")</f>
        <v/>
      </c>
      <c r="AB10" s="582" t="str">
        <f>IF(InpPerformance!AB38&lt;&gt;"",InpPerformance!AB38,"")</f>
        <v/>
      </c>
      <c r="AC10" s="582" t="str">
        <f>IF(InpPerformance!AC38&lt;&gt;"",InpPerformance!AC38,"")</f>
        <v/>
      </c>
      <c r="AD10" s="582" t="str">
        <f>IF(InpPerformance!AD38&lt;&gt;"",InpPerformance!AD38,"")</f>
        <v/>
      </c>
      <c r="AE10" s="582" t="str">
        <f>IF(InpPerformance!AE38&lt;&gt;"",InpPerformance!AE38,"")</f>
        <v/>
      </c>
      <c r="AF10" s="582" t="str">
        <f>IF(InpPerformance!AF38&lt;&gt;"",InpPerformance!AF38,"")</f>
        <v/>
      </c>
      <c r="AG10" s="582" t="str">
        <f>IF(InpPerformance!AG38&lt;&gt;"",InpPerformance!AG38,"")</f>
        <v/>
      </c>
      <c r="AH10" s="582" t="str">
        <f>IF(InpPerformance!AH38&lt;&gt;"",InpPerformance!AH38,"")</f>
        <v/>
      </c>
      <c r="AI10" s="582" t="str">
        <f>IF(InpPerformance!AI38&lt;&gt;"",InpPerformance!AI38,"")</f>
        <v/>
      </c>
      <c r="AJ10" s="582" t="str">
        <f>IF(InpPerformance!AJ38&lt;&gt;"",InpPerformance!AJ38,"")</f>
        <v/>
      </c>
      <c r="AK10" s="583" t="str">
        <f>IF(InpPerformance!AK38&lt;&gt;"",InpPerformance!AK38,"")</f>
        <v/>
      </c>
      <c r="AL10" s="582" t="str">
        <f>IF(InpPerformance!AL38&lt;&gt;"",InpPerformance!AL38,"")</f>
        <v/>
      </c>
      <c r="AM10" s="582" t="str">
        <f>IF(InpPerformance!AM38&lt;&gt;"",InpPerformance!AM38,"")</f>
        <v/>
      </c>
      <c r="AN10" s="582" t="str">
        <f>IF(InpPerformance!AN38&lt;&gt;"",InpPerformance!AN38,"")</f>
        <v/>
      </c>
      <c r="AO10" s="583" t="str">
        <f>IF(InpPerformance!AO38&lt;&gt;"",InpPerformance!AO38,"")</f>
        <v/>
      </c>
      <c r="AP10" s="582" t="str">
        <f>IF(InpPerformance!AP38&lt;&gt;"",InpPerformance!AP38,"")</f>
        <v/>
      </c>
      <c r="AQ10" s="582" t="str">
        <f>IF(InpPerformance!AQ38&lt;&gt;"",InpPerformance!AQ38,"")</f>
        <v/>
      </c>
      <c r="AR10" s="582" t="str">
        <f>IF(InpPerformance!AR38&lt;&gt;"",InpPerformance!AR38,"")</f>
        <v/>
      </c>
      <c r="AS10" s="582" t="str">
        <f>IF(InpPerformance!AS38&lt;&gt;"",InpPerformance!AS38,"")</f>
        <v/>
      </c>
      <c r="AT10" s="582" t="str">
        <f>IF(InpPerformance!AT38&lt;&gt;"",InpPerformance!AT38,"")</f>
        <v/>
      </c>
      <c r="AU10" s="582" t="str">
        <f>IF(InpPerformance!AU38&lt;&gt;"",InpPerformance!AU38,"")</f>
        <v/>
      </c>
      <c r="AV10" s="582" t="str">
        <f>IF(InpPerformance!AV38&lt;&gt;"",InpPerformance!AV38,"")</f>
        <v/>
      </c>
      <c r="AW10" s="582" t="str">
        <f>IF(InpPerformance!AW38&lt;&gt;"",InpPerformance!AW38,"")</f>
        <v/>
      </c>
      <c r="AX10" s="582" t="str">
        <f>IF(InpPerformance!AX38&lt;&gt;"",InpPerformance!AX38,"")</f>
        <v/>
      </c>
      <c r="AY10" s="582" t="str">
        <f>IF(InpPerformance!AY38&lt;&gt;"",InpPerformance!AY38,"")</f>
        <v/>
      </c>
      <c r="AZ10" s="582" t="str">
        <f>IF(InpPerformance!AZ38&lt;&gt;"",InpPerformance!AZ38,"")</f>
        <v/>
      </c>
      <c r="BA10" s="582" t="str">
        <f>IF(InpPerformance!BA38&lt;&gt;"",InpPerformance!BA38,"")</f>
        <v/>
      </c>
      <c r="BB10" s="582" t="str">
        <f>IF(InpPerformance!BB38&lt;&gt;"",InpPerformance!BB38,"")</f>
        <v/>
      </c>
      <c r="BC10" s="583" t="str">
        <f>IF(InpPerformance!BC38&lt;&gt;"",InpPerformance!BC38,"")</f>
        <v/>
      </c>
      <c r="BD10" s="582" t="str">
        <f>IF(InpPerformance!BD38&lt;&gt;"",InpPerformance!BD38,"")</f>
        <v/>
      </c>
      <c r="BE10" s="582" t="str">
        <f>IF(InpPerformance!BE38&lt;&gt;"",InpPerformance!BE38,"")</f>
        <v/>
      </c>
      <c r="BF10" s="582" t="str">
        <f>IF(InpPerformance!BF38&lt;&gt;"",InpPerformance!BF38,"")</f>
        <v/>
      </c>
      <c r="BG10" s="582" t="str">
        <f>IF(InpPerformance!BG38&lt;&gt;"",InpPerformance!BG38,"")</f>
        <v/>
      </c>
      <c r="BH10" s="582" t="str">
        <f>IF(InpPerformance!BH38&lt;&gt;"",InpPerformance!BH38,"")</f>
        <v/>
      </c>
      <c r="BI10" s="582" t="str">
        <f>IF(InpPerformance!BI38&lt;&gt;"",InpPerformance!BI38,"")</f>
        <v/>
      </c>
      <c r="BJ10" s="582" t="str">
        <f>IF(InpPerformance!BJ38&lt;&gt;"",InpPerformance!BJ38,"")</f>
        <v/>
      </c>
      <c r="BK10" s="582" t="str">
        <f>IF(InpPerformance!BK38&lt;&gt;"",InpPerformance!BK38,"")</f>
        <v/>
      </c>
      <c r="BL10" s="582" t="str">
        <f>IF(InpPerformance!BL38&lt;&gt;"",InpPerformance!BL38,"")</f>
        <v/>
      </c>
      <c r="BM10" s="582" t="str">
        <f>IF(InpPerformance!BM38&lt;&gt;"",InpPerformance!BM38,"")</f>
        <v/>
      </c>
      <c r="BN10" s="582" t="str">
        <f>IF(InpPerformance!BN38&lt;&gt;"",InpPerformance!BN38,"")</f>
        <v/>
      </c>
      <c r="BO10" s="582" t="str">
        <f>IF(InpPerformance!BO38&lt;&gt;"",InpPerformance!BO38,"")</f>
        <v/>
      </c>
      <c r="BP10" s="582" t="str">
        <f>IF(InpPerformance!BP38&lt;&gt;"",InpPerformance!BP38,"")</f>
        <v/>
      </c>
      <c r="BQ10" s="582" t="str">
        <f>IF(InpPerformance!BQ38&lt;&gt;"",InpPerformance!BQ38,"")</f>
        <v/>
      </c>
      <c r="BR10" s="582" t="str">
        <f>IF(InpPerformance!BR38&lt;&gt;"",InpPerformance!BR38,"")</f>
        <v/>
      </c>
      <c r="BS10" s="582" t="str">
        <f>IF(InpPerformance!BS38&lt;&gt;"",InpPerformance!BS38,"")</f>
        <v/>
      </c>
    </row>
    <row r="11" spans="1:71" s="227" customFormat="1" ht="13.8">
      <c r="A11" s="574"/>
      <c r="B11" s="574"/>
      <c r="C11" s="574"/>
      <c r="D11" s="574"/>
      <c r="E11" s="574" t="str">
        <f>InpPerformance!E40</f>
        <v>Decimal places</v>
      </c>
      <c r="F11" s="574"/>
      <c r="G11" s="574" t="str">
        <f>InpPerformance!G40</f>
        <v>Number</v>
      </c>
      <c r="H11" s="574"/>
      <c r="I11" s="574"/>
      <c r="J11" s="582">
        <f>IF(InpPerformance!J40&lt;&gt;"",InpPerformance!J40,"")</f>
        <v>2</v>
      </c>
      <c r="K11" s="582">
        <f>IF(InpPerformance!K40&lt;&gt;"",InpPerformance!K40,"")</f>
        <v>0</v>
      </c>
      <c r="L11" s="582">
        <f>IF(InpPerformance!L40&lt;&gt;"",InpPerformance!L40,"")</f>
        <v>1</v>
      </c>
      <c r="M11" s="582">
        <f>IF(InpPerformance!M40&lt;&gt;"",InpPerformance!M40,"")</f>
        <v>1</v>
      </c>
      <c r="N11" s="582">
        <f>IF(InpPerformance!N40&lt;&gt;"",InpPerformance!N40,"")</f>
        <v>1</v>
      </c>
      <c r="O11" s="582">
        <f>IF(InpPerformance!O40&lt;&gt;"",InpPerformance!O40,"")</f>
        <v>1</v>
      </c>
      <c r="P11" s="582">
        <f>IF(InpPerformance!P40&lt;&gt;"",InpPerformance!P40,"")</f>
        <v>1</v>
      </c>
      <c r="Q11" s="583">
        <f>IF(InpPerformance!Q40&lt;&gt;"",InpPerformance!Q40,"")</f>
        <v>2</v>
      </c>
      <c r="R11" s="582">
        <f>IF(InpPerformance!R40&lt;&gt;"",InpPerformance!R40,"")</f>
        <v>0</v>
      </c>
      <c r="S11" s="582">
        <f>IF(InpPerformance!S40&lt;&gt;"",InpPerformance!S40,"")</f>
        <v>1</v>
      </c>
      <c r="T11" s="582">
        <f>IF(InpPerformance!T40&lt;&gt;"",InpPerformance!T40,"")</f>
        <v>0</v>
      </c>
      <c r="U11" s="582">
        <f>IF(InpPerformance!U40&lt;&gt;"",InpPerformance!U40,"")</f>
        <v>2</v>
      </c>
      <c r="V11" s="582">
        <f>IF(InpPerformance!V40&lt;&gt;"",InpPerformance!V40,"")</f>
        <v>1</v>
      </c>
      <c r="W11" s="582">
        <f>IF(InpPerformance!W40&lt;&gt;"",InpPerformance!W40,"")</f>
        <v>2</v>
      </c>
      <c r="X11" s="582">
        <f>IF(InpPerformance!X40&lt;&gt;"",InpPerformance!X40,"")</f>
        <v>0</v>
      </c>
      <c r="Y11" s="582">
        <f>IF(InpPerformance!Y40&lt;&gt;"",InpPerformance!Y40,"")</f>
        <v>1</v>
      </c>
      <c r="Z11" s="582">
        <f>IF(InpPerformance!Z40&lt;&gt;"",InpPerformance!Z40,"")</f>
        <v>0</v>
      </c>
      <c r="AA11" s="582" t="str">
        <f>IF(InpPerformance!AA40&lt;&gt;"",InpPerformance!AA40,"")</f>
        <v/>
      </c>
      <c r="AB11" s="582" t="str">
        <f>IF(InpPerformance!AB40&lt;&gt;"",InpPerformance!AB40,"")</f>
        <v/>
      </c>
      <c r="AC11" s="582" t="str">
        <f>IF(InpPerformance!AC40&lt;&gt;"",InpPerformance!AC40,"")</f>
        <v/>
      </c>
      <c r="AD11" s="582" t="str">
        <f>IF(InpPerformance!AD40&lt;&gt;"",InpPerformance!AD40,"")</f>
        <v/>
      </c>
      <c r="AE11" s="582" t="str">
        <f>IF(InpPerformance!AE40&lt;&gt;"",InpPerformance!AE40,"")</f>
        <v/>
      </c>
      <c r="AF11" s="582" t="str">
        <f>IF(InpPerformance!AF40&lt;&gt;"",InpPerformance!AF40,"")</f>
        <v/>
      </c>
      <c r="AG11" s="582" t="str">
        <f>IF(InpPerformance!AG40&lt;&gt;"",InpPerformance!AG40,"")</f>
        <v/>
      </c>
      <c r="AH11" s="582" t="str">
        <f>IF(InpPerformance!AH40&lt;&gt;"",InpPerformance!AH40,"")</f>
        <v/>
      </c>
      <c r="AI11" s="582" t="str">
        <f>IF(InpPerformance!AI40&lt;&gt;"",InpPerformance!AI40,"")</f>
        <v/>
      </c>
      <c r="AJ11" s="582" t="str">
        <f>IF(InpPerformance!AJ40&lt;&gt;"",InpPerformance!AJ40,"")</f>
        <v/>
      </c>
      <c r="AK11" s="583" t="str">
        <f>IF(InpPerformance!AK40&lt;&gt;"",InpPerformance!AK40,"")</f>
        <v/>
      </c>
      <c r="AL11" s="582" t="str">
        <f>IF(InpPerformance!AL40&lt;&gt;"",InpPerformance!AL40,"")</f>
        <v/>
      </c>
      <c r="AM11" s="582" t="str">
        <f>IF(InpPerformance!AM40&lt;&gt;"",InpPerformance!AM40,"")</f>
        <v/>
      </c>
      <c r="AN11" s="582" t="str">
        <f>IF(InpPerformance!AN40&lt;&gt;"",InpPerformance!AN40,"")</f>
        <v/>
      </c>
      <c r="AO11" s="583" t="str">
        <f>IF(InpPerformance!AO40&lt;&gt;"",InpPerformance!AO40,"")</f>
        <v/>
      </c>
      <c r="AP11" s="582" t="str">
        <f>IF(InpPerformance!AP40&lt;&gt;"",InpPerformance!AP40,"")</f>
        <v/>
      </c>
      <c r="AQ11" s="582" t="str">
        <f>IF(InpPerformance!AQ40&lt;&gt;"",InpPerformance!AQ40,"")</f>
        <v/>
      </c>
      <c r="AR11" s="582" t="str">
        <f>IF(InpPerformance!AR40&lt;&gt;"",InpPerformance!AR40,"")</f>
        <v/>
      </c>
      <c r="AS11" s="582" t="str">
        <f>IF(InpPerformance!AS40&lt;&gt;"",InpPerformance!AS40,"")</f>
        <v/>
      </c>
      <c r="AT11" s="582" t="str">
        <f>IF(InpPerformance!AT40&lt;&gt;"",InpPerformance!AT40,"")</f>
        <v/>
      </c>
      <c r="AU11" s="582" t="str">
        <f>IF(InpPerformance!AU40&lt;&gt;"",InpPerformance!AU40,"")</f>
        <v/>
      </c>
      <c r="AV11" s="582" t="str">
        <f>IF(InpPerformance!AV40&lt;&gt;"",InpPerformance!AV40,"")</f>
        <v/>
      </c>
      <c r="AW11" s="582" t="str">
        <f>IF(InpPerformance!AW40&lt;&gt;"",InpPerformance!AW40,"")</f>
        <v/>
      </c>
      <c r="AX11" s="582" t="str">
        <f>IF(InpPerformance!AX40&lt;&gt;"",InpPerformance!AX40,"")</f>
        <v/>
      </c>
      <c r="AY11" s="582" t="str">
        <f>IF(InpPerformance!AY40&lt;&gt;"",InpPerformance!AY40,"")</f>
        <v/>
      </c>
      <c r="AZ11" s="582" t="str">
        <f>IF(InpPerformance!AZ40&lt;&gt;"",InpPerformance!AZ40,"")</f>
        <v/>
      </c>
      <c r="BA11" s="582" t="str">
        <f>IF(InpPerformance!BA40&lt;&gt;"",InpPerformance!BA40,"")</f>
        <v/>
      </c>
      <c r="BB11" s="582" t="str">
        <f>IF(InpPerformance!BB40&lt;&gt;"",InpPerformance!BB40,"")</f>
        <v/>
      </c>
      <c r="BC11" s="583" t="str">
        <f>IF(InpPerformance!BC40&lt;&gt;"",InpPerformance!BC40,"")</f>
        <v/>
      </c>
      <c r="BD11" s="582" t="str">
        <f>IF(InpPerformance!BD40&lt;&gt;"",InpPerformance!BD40,"")</f>
        <v/>
      </c>
      <c r="BE11" s="582" t="str">
        <f>IF(InpPerformance!BE40&lt;&gt;"",InpPerformance!BE40,"")</f>
        <v/>
      </c>
      <c r="BF11" s="582" t="str">
        <f>IF(InpPerformance!BF40&lt;&gt;"",InpPerformance!BF40,"")</f>
        <v/>
      </c>
      <c r="BG11" s="582" t="str">
        <f>IF(InpPerformance!BG40&lt;&gt;"",InpPerformance!BG40,"")</f>
        <v/>
      </c>
      <c r="BH11" s="582" t="str">
        <f>IF(InpPerformance!BH40&lt;&gt;"",InpPerformance!BH40,"")</f>
        <v/>
      </c>
      <c r="BI11" s="582" t="str">
        <f>IF(InpPerformance!BI40&lt;&gt;"",InpPerformance!BI40,"")</f>
        <v/>
      </c>
      <c r="BJ11" s="582" t="str">
        <f>IF(InpPerformance!BJ40&lt;&gt;"",InpPerformance!BJ40,"")</f>
        <v/>
      </c>
      <c r="BK11" s="582" t="str">
        <f>IF(InpPerformance!BK40&lt;&gt;"",InpPerformance!BK40,"")</f>
        <v/>
      </c>
      <c r="BL11" s="582" t="str">
        <f>IF(InpPerformance!BL40&lt;&gt;"",InpPerformance!BL40,"")</f>
        <v/>
      </c>
      <c r="BM11" s="582" t="str">
        <f>IF(InpPerformance!BM40&lt;&gt;"",InpPerformance!BM40,"")</f>
        <v/>
      </c>
      <c r="BN11" s="582" t="str">
        <f>IF(InpPerformance!BN40&lt;&gt;"",InpPerformance!BN40,"")</f>
        <v/>
      </c>
      <c r="BO11" s="582" t="str">
        <f>IF(InpPerformance!BO40&lt;&gt;"",InpPerformance!BO40,"")</f>
        <v/>
      </c>
      <c r="BP11" s="582" t="str">
        <f>IF(InpPerformance!BP40&lt;&gt;"",InpPerformance!BP40,"")</f>
        <v/>
      </c>
      <c r="BQ11" s="582" t="str">
        <f>IF(InpPerformance!BQ40&lt;&gt;"",InpPerformance!BQ40,"")</f>
        <v/>
      </c>
      <c r="BR11" s="582" t="str">
        <f>IF(InpPerformance!BR40&lt;&gt;"",InpPerformance!BR40,"")</f>
        <v/>
      </c>
      <c r="BS11" s="582" t="str">
        <f>IF(InpPerformance!BS40&lt;&gt;"",InpPerformance!BS40,"")</f>
        <v/>
      </c>
    </row>
    <row r="12" spans="1:71" s="201" customFormat="1" ht="13.8">
      <c r="A12" s="444"/>
      <c r="B12" s="444"/>
      <c r="C12" s="444"/>
      <c r="D12" s="444"/>
      <c r="E12" s="444"/>
      <c r="F12" s="444"/>
      <c r="G12" s="444"/>
      <c r="H12" s="444"/>
      <c r="I12" s="444"/>
      <c r="J12" s="485"/>
      <c r="K12" s="485"/>
      <c r="L12" s="485"/>
      <c r="M12" s="485"/>
      <c r="N12" s="485"/>
      <c r="O12" s="485"/>
      <c r="P12" s="485"/>
      <c r="Q12" s="487"/>
      <c r="R12" s="485"/>
      <c r="S12" s="485"/>
      <c r="T12" s="485"/>
      <c r="U12" s="485"/>
      <c r="V12" s="485"/>
      <c r="W12" s="485"/>
      <c r="X12" s="485"/>
      <c r="Y12" s="485"/>
      <c r="Z12" s="485"/>
      <c r="AA12" s="485"/>
      <c r="AB12" s="485"/>
      <c r="AC12" s="485"/>
      <c r="AD12" s="485"/>
      <c r="AE12" s="485"/>
      <c r="AF12" s="485"/>
      <c r="AG12" s="485"/>
      <c r="AH12" s="485"/>
      <c r="AI12" s="485"/>
      <c r="AJ12" s="485"/>
      <c r="AK12" s="487"/>
      <c r="AL12" s="485"/>
      <c r="AM12" s="485"/>
      <c r="AN12" s="485"/>
      <c r="AO12" s="487"/>
      <c r="AP12" s="485"/>
      <c r="AQ12" s="485"/>
      <c r="AR12" s="485"/>
      <c r="AS12" s="485"/>
      <c r="AT12" s="485"/>
      <c r="AU12" s="485"/>
      <c r="AV12" s="485"/>
      <c r="AW12" s="485"/>
      <c r="AX12" s="485"/>
      <c r="AY12" s="485"/>
      <c r="AZ12" s="485"/>
      <c r="BA12" s="485"/>
      <c r="BB12" s="485"/>
      <c r="BC12" s="487"/>
      <c r="BD12" s="485"/>
      <c r="BE12" s="485"/>
      <c r="BF12" s="485"/>
      <c r="BG12" s="485"/>
      <c r="BH12" s="485"/>
      <c r="BI12" s="485"/>
      <c r="BJ12" s="485"/>
      <c r="BK12" s="485"/>
      <c r="BL12" s="485"/>
      <c r="BM12" s="485"/>
      <c r="BN12" s="485"/>
      <c r="BO12" s="485"/>
      <c r="BP12" s="485"/>
      <c r="BQ12" s="485"/>
      <c r="BR12" s="485"/>
      <c r="BS12" s="485"/>
    </row>
    <row r="13" spans="1:71" s="201" customFormat="1" ht="13.8">
      <c r="A13" s="444"/>
      <c r="B13" s="444"/>
      <c r="C13" s="444"/>
      <c r="D13" s="454" t="s">
        <v>1224</v>
      </c>
      <c r="E13" s="444"/>
      <c r="F13" s="444"/>
      <c r="G13" s="444"/>
      <c r="H13" s="444"/>
      <c r="I13" s="444"/>
      <c r="J13" s="485"/>
      <c r="K13" s="485"/>
      <c r="L13" s="485"/>
      <c r="M13" s="485"/>
      <c r="N13" s="485"/>
      <c r="O13" s="485"/>
      <c r="P13" s="485"/>
      <c r="Q13" s="487"/>
      <c r="R13" s="485"/>
      <c r="S13" s="485"/>
      <c r="T13" s="485"/>
      <c r="U13" s="485"/>
      <c r="V13" s="485"/>
      <c r="W13" s="485"/>
      <c r="X13" s="485"/>
      <c r="Y13" s="485"/>
      <c r="Z13" s="485"/>
      <c r="AA13" s="485"/>
      <c r="AB13" s="485"/>
      <c r="AC13" s="485"/>
      <c r="AD13" s="485"/>
      <c r="AE13" s="485"/>
      <c r="AF13" s="485"/>
      <c r="AG13" s="485"/>
      <c r="AH13" s="485"/>
      <c r="AI13" s="485"/>
      <c r="AJ13" s="485"/>
      <c r="AK13" s="487"/>
      <c r="AL13" s="485"/>
      <c r="AM13" s="485"/>
      <c r="AN13" s="485"/>
      <c r="AO13" s="487"/>
      <c r="AP13" s="485"/>
      <c r="AQ13" s="485"/>
      <c r="AR13" s="485"/>
      <c r="AS13" s="485"/>
      <c r="AT13" s="485"/>
      <c r="AU13" s="485"/>
      <c r="AV13" s="485"/>
      <c r="AW13" s="485"/>
      <c r="AX13" s="485"/>
      <c r="AY13" s="485"/>
      <c r="AZ13" s="485"/>
      <c r="BA13" s="485"/>
      <c r="BB13" s="485"/>
      <c r="BC13" s="487"/>
      <c r="BD13" s="485"/>
      <c r="BE13" s="485"/>
      <c r="BF13" s="485"/>
      <c r="BG13" s="485"/>
      <c r="BH13" s="485"/>
      <c r="BI13" s="485"/>
      <c r="BJ13" s="485"/>
      <c r="BK13" s="485"/>
      <c r="BL13" s="485"/>
      <c r="BM13" s="485"/>
      <c r="BN13" s="485"/>
      <c r="BO13" s="485"/>
      <c r="BP13" s="485"/>
      <c r="BQ13" s="485"/>
      <c r="BR13" s="485"/>
      <c r="BS13" s="485"/>
    </row>
    <row r="14" spans="1:71" s="201" customFormat="1" ht="13.8">
      <c r="A14" s="444"/>
      <c r="B14" s="444"/>
      <c r="C14" s="444"/>
      <c r="D14" s="444"/>
      <c r="E14" s="444" t="s">
        <v>1225</v>
      </c>
      <c r="F14" s="444"/>
      <c r="G14" s="444" t="s">
        <v>410</v>
      </c>
      <c r="H14" s="444"/>
      <c r="I14" s="444"/>
      <c r="J14" s="485">
        <f t="shared" ref="J14:O14" si="0">IF(J10="Up",1,-1)</f>
        <v>-1</v>
      </c>
      <c r="K14" s="485">
        <f t="shared" si="0"/>
        <v>-1</v>
      </c>
      <c r="L14" s="485">
        <f t="shared" si="0"/>
        <v>1</v>
      </c>
      <c r="M14" s="485">
        <f t="shared" si="0"/>
        <v>1</v>
      </c>
      <c r="N14" s="485">
        <f t="shared" si="0"/>
        <v>1</v>
      </c>
      <c r="O14" s="485">
        <f t="shared" si="0"/>
        <v>1</v>
      </c>
      <c r="P14" s="485">
        <f t="shared" ref="P14:BS14" si="1">IF(P10="Up",1,-1)</f>
        <v>-1</v>
      </c>
      <c r="Q14" s="487">
        <f t="shared" si="1"/>
        <v>-1</v>
      </c>
      <c r="R14" s="485">
        <f t="shared" si="1"/>
        <v>1</v>
      </c>
      <c r="S14" s="485">
        <f t="shared" si="1"/>
        <v>1</v>
      </c>
      <c r="T14" s="485">
        <f t="shared" si="1"/>
        <v>1</v>
      </c>
      <c r="U14" s="485">
        <f t="shared" si="1"/>
        <v>-1</v>
      </c>
      <c r="V14" s="485">
        <f t="shared" si="1"/>
        <v>1</v>
      </c>
      <c r="W14" s="485">
        <f t="shared" si="1"/>
        <v>-1</v>
      </c>
      <c r="X14" s="485">
        <f t="shared" si="1"/>
        <v>-1</v>
      </c>
      <c r="Y14" s="485">
        <f t="shared" si="1"/>
        <v>1</v>
      </c>
      <c r="Z14" s="485">
        <f t="shared" si="1"/>
        <v>1</v>
      </c>
      <c r="AA14" s="485">
        <f t="shared" si="1"/>
        <v>-1</v>
      </c>
      <c r="AB14" s="485">
        <f t="shared" si="1"/>
        <v>-1</v>
      </c>
      <c r="AC14" s="485">
        <f t="shared" si="1"/>
        <v>-1</v>
      </c>
      <c r="AD14" s="485">
        <f t="shared" si="1"/>
        <v>-1</v>
      </c>
      <c r="AE14" s="485">
        <f t="shared" si="1"/>
        <v>-1</v>
      </c>
      <c r="AF14" s="485">
        <f t="shared" si="1"/>
        <v>-1</v>
      </c>
      <c r="AG14" s="485">
        <f t="shared" si="1"/>
        <v>-1</v>
      </c>
      <c r="AH14" s="485">
        <f t="shared" si="1"/>
        <v>-1</v>
      </c>
      <c r="AI14" s="485">
        <f t="shared" si="1"/>
        <v>-1</v>
      </c>
      <c r="AJ14" s="485">
        <f t="shared" si="1"/>
        <v>-1</v>
      </c>
      <c r="AK14" s="487">
        <f t="shared" si="1"/>
        <v>-1</v>
      </c>
      <c r="AL14" s="485">
        <f t="shared" si="1"/>
        <v>-1</v>
      </c>
      <c r="AM14" s="485">
        <f t="shared" si="1"/>
        <v>-1</v>
      </c>
      <c r="AN14" s="485">
        <f t="shared" si="1"/>
        <v>-1</v>
      </c>
      <c r="AO14" s="487">
        <f t="shared" si="1"/>
        <v>-1</v>
      </c>
      <c r="AP14" s="485">
        <f t="shared" si="1"/>
        <v>-1</v>
      </c>
      <c r="AQ14" s="485">
        <f t="shared" si="1"/>
        <v>-1</v>
      </c>
      <c r="AR14" s="485">
        <f t="shared" si="1"/>
        <v>-1</v>
      </c>
      <c r="AS14" s="485">
        <f t="shared" si="1"/>
        <v>-1</v>
      </c>
      <c r="AT14" s="485">
        <f t="shared" si="1"/>
        <v>-1</v>
      </c>
      <c r="AU14" s="485">
        <f t="shared" si="1"/>
        <v>-1</v>
      </c>
      <c r="AV14" s="485">
        <f t="shared" si="1"/>
        <v>-1</v>
      </c>
      <c r="AW14" s="485">
        <f t="shared" si="1"/>
        <v>-1</v>
      </c>
      <c r="AX14" s="485">
        <f t="shared" si="1"/>
        <v>-1</v>
      </c>
      <c r="AY14" s="485">
        <f t="shared" si="1"/>
        <v>-1</v>
      </c>
      <c r="AZ14" s="485">
        <f t="shared" si="1"/>
        <v>-1</v>
      </c>
      <c r="BA14" s="485">
        <f t="shared" si="1"/>
        <v>-1</v>
      </c>
      <c r="BB14" s="485">
        <f t="shared" si="1"/>
        <v>-1</v>
      </c>
      <c r="BC14" s="487">
        <f t="shared" si="1"/>
        <v>-1</v>
      </c>
      <c r="BD14" s="485">
        <f t="shared" si="1"/>
        <v>-1</v>
      </c>
      <c r="BE14" s="485">
        <f t="shared" si="1"/>
        <v>-1</v>
      </c>
      <c r="BF14" s="485">
        <f>IF(BF10="Up",1,-1)</f>
        <v>-1</v>
      </c>
      <c r="BG14" s="485">
        <f>IF(BG10="Up",1,-1)</f>
        <v>-1</v>
      </c>
      <c r="BH14" s="485">
        <f t="shared" si="1"/>
        <v>-1</v>
      </c>
      <c r="BI14" s="485">
        <f t="shared" si="1"/>
        <v>-1</v>
      </c>
      <c r="BJ14" s="485">
        <f t="shared" si="1"/>
        <v>-1</v>
      </c>
      <c r="BK14" s="485">
        <f t="shared" si="1"/>
        <v>-1</v>
      </c>
      <c r="BL14" s="485">
        <f t="shared" si="1"/>
        <v>-1</v>
      </c>
      <c r="BM14" s="485">
        <f t="shared" si="1"/>
        <v>-1</v>
      </c>
      <c r="BN14" s="485">
        <f t="shared" si="1"/>
        <v>-1</v>
      </c>
      <c r="BO14" s="485">
        <f t="shared" si="1"/>
        <v>-1</v>
      </c>
      <c r="BP14" s="485">
        <f t="shared" si="1"/>
        <v>-1</v>
      </c>
      <c r="BQ14" s="485">
        <f t="shared" si="1"/>
        <v>-1</v>
      </c>
      <c r="BR14" s="485">
        <f t="shared" si="1"/>
        <v>-1</v>
      </c>
      <c r="BS14" s="485">
        <f t="shared" si="1"/>
        <v>-1</v>
      </c>
    </row>
    <row r="15" spans="1:71" s="201" customFormat="1" ht="13.8">
      <c r="A15" s="444"/>
      <c r="B15" s="444"/>
      <c r="C15" s="444"/>
      <c r="D15" s="444"/>
      <c r="E15" s="444" t="s">
        <v>1226</v>
      </c>
      <c r="F15" s="444"/>
      <c r="G15" s="444" t="s">
        <v>425</v>
      </c>
      <c r="H15" s="444"/>
      <c r="I15" s="444"/>
      <c r="J15" s="485" t="b">
        <f>J$9=Validation!$F$6</f>
        <v>0</v>
      </c>
      <c r="K15" s="485" t="b">
        <f>K$9=Validation!$F$6</f>
        <v>1</v>
      </c>
      <c r="L15" s="485" t="b">
        <f>L$9=Validation!$F$6</f>
        <v>0</v>
      </c>
      <c r="M15" s="485" t="b">
        <f>M$9=Validation!$F$6</f>
        <v>0</v>
      </c>
      <c r="N15" s="485" t="b">
        <f>N$9=Validation!$F$6</f>
        <v>0</v>
      </c>
      <c r="O15" s="485" t="b">
        <f>O$9=Validation!$F$6</f>
        <v>0</v>
      </c>
      <c r="P15" s="485" t="b">
        <f>P$9=Validation!$F$6</f>
        <v>0</v>
      </c>
      <c r="Q15" s="487" t="b">
        <f>Q$9=Validation!$F$6</f>
        <v>0</v>
      </c>
      <c r="R15" s="485" t="b">
        <f>R$9=Validation!$F$6</f>
        <v>0</v>
      </c>
      <c r="S15" s="485" t="b">
        <f>S$9=Validation!$F$6</f>
        <v>0</v>
      </c>
      <c r="T15" s="485" t="b">
        <f>T$9=Validation!$F$6</f>
        <v>0</v>
      </c>
      <c r="U15" s="485" t="b">
        <f>U$9=Validation!$F$6</f>
        <v>0</v>
      </c>
      <c r="V15" s="485" t="b">
        <f>V$9=Validation!$F$6</f>
        <v>0</v>
      </c>
      <c r="W15" s="485" t="b">
        <f>W$9=Validation!$F$6</f>
        <v>0</v>
      </c>
      <c r="X15" s="485" t="b">
        <f>X$9=Validation!$F$6</f>
        <v>0</v>
      </c>
      <c r="Y15" s="485" t="b">
        <f>Y$9=Validation!$F$6</f>
        <v>0</v>
      </c>
      <c r="Z15" s="485" t="b">
        <f>Z$9=Validation!$F$6</f>
        <v>0</v>
      </c>
      <c r="AA15" s="485" t="b">
        <f>AA$9=Validation!$F$6</f>
        <v>0</v>
      </c>
      <c r="AB15" s="485" t="b">
        <f>AB$9=Validation!$F$6</f>
        <v>0</v>
      </c>
      <c r="AC15" s="485" t="b">
        <f>AC$9=Validation!$F$6</f>
        <v>0</v>
      </c>
      <c r="AD15" s="485" t="b">
        <f>AD$9=Validation!$F$6</f>
        <v>0</v>
      </c>
      <c r="AE15" s="485" t="b">
        <f>AE$9=Validation!$F$6</f>
        <v>0</v>
      </c>
      <c r="AF15" s="485" t="b">
        <f>AF$9=Validation!$F$6</f>
        <v>0</v>
      </c>
      <c r="AG15" s="485" t="b">
        <f>AG$9=Validation!$F$6</f>
        <v>0</v>
      </c>
      <c r="AH15" s="485" t="b">
        <f>AH$9=Validation!$F$6</f>
        <v>0</v>
      </c>
      <c r="AI15" s="485" t="b">
        <f>AI$9=Validation!$F$6</f>
        <v>0</v>
      </c>
      <c r="AJ15" s="485" t="b">
        <f>AJ$9=Validation!$F$6</f>
        <v>0</v>
      </c>
      <c r="AK15" s="487" t="b">
        <f>AK$9=Validation!$F$6</f>
        <v>0</v>
      </c>
      <c r="AL15" s="485" t="b">
        <f>AL$9=Validation!$F$6</f>
        <v>0</v>
      </c>
      <c r="AM15" s="485" t="b">
        <f>AM$9=Validation!$F$6</f>
        <v>0</v>
      </c>
      <c r="AN15" s="485" t="b">
        <f>AN$9=Validation!$F$6</f>
        <v>0</v>
      </c>
      <c r="AO15" s="487" t="b">
        <f>AO$9=Validation!$F$6</f>
        <v>0</v>
      </c>
      <c r="AP15" s="485" t="b">
        <f>AP$9=Validation!$F$6</f>
        <v>0</v>
      </c>
      <c r="AQ15" s="485" t="b">
        <f>AQ$9=Validation!$F$6</f>
        <v>0</v>
      </c>
      <c r="AR15" s="485" t="b">
        <f>AR$9=Validation!$F$6</f>
        <v>0</v>
      </c>
      <c r="AS15" s="485" t="b">
        <f>AS$9=Validation!$F$6</f>
        <v>0</v>
      </c>
      <c r="AT15" s="485" t="b">
        <f>AT$9=Validation!$F$6</f>
        <v>0</v>
      </c>
      <c r="AU15" s="485" t="b">
        <f>AU$9=Validation!$F$6</f>
        <v>0</v>
      </c>
      <c r="AV15" s="485" t="b">
        <f>AV$9=Validation!$F$6</f>
        <v>0</v>
      </c>
      <c r="AW15" s="485" t="b">
        <f>AW$9=Validation!$F$6</f>
        <v>0</v>
      </c>
      <c r="AX15" s="485" t="b">
        <f>AX$9=Validation!$F$6</f>
        <v>0</v>
      </c>
      <c r="AY15" s="485" t="b">
        <f>AY$9=Validation!$F$6</f>
        <v>0</v>
      </c>
      <c r="AZ15" s="485" t="b">
        <f>AZ$9=Validation!$F$6</f>
        <v>0</v>
      </c>
      <c r="BA15" s="485" t="b">
        <f>BA$9=Validation!$F$6</f>
        <v>0</v>
      </c>
      <c r="BB15" s="485" t="b">
        <f>BB$9=Validation!$F$6</f>
        <v>0</v>
      </c>
      <c r="BC15" s="487" t="b">
        <f>BC$9=Validation!$F$6</f>
        <v>0</v>
      </c>
      <c r="BD15" s="485" t="b">
        <f>BD$9=Validation!$F$6</f>
        <v>0</v>
      </c>
      <c r="BE15" s="485" t="b">
        <f>BE$9=Validation!$F$6</f>
        <v>0</v>
      </c>
      <c r="BF15" s="485" t="b">
        <f>BF$9=Validation!$F$6</f>
        <v>0</v>
      </c>
      <c r="BG15" s="485" t="b">
        <f>BG$9=Validation!$F$6</f>
        <v>0</v>
      </c>
      <c r="BH15" s="485" t="b">
        <f>BH$9=Validation!$F$6</f>
        <v>0</v>
      </c>
      <c r="BI15" s="485" t="b">
        <f>BI$9=Validation!$F$6</f>
        <v>0</v>
      </c>
      <c r="BJ15" s="485" t="b">
        <f>BJ$9=Validation!$F$6</f>
        <v>0</v>
      </c>
      <c r="BK15" s="485" t="b">
        <f>BK$9=Validation!$F$6</f>
        <v>0</v>
      </c>
      <c r="BL15" s="485" t="b">
        <f>BL$9=Validation!$F$6</f>
        <v>0</v>
      </c>
      <c r="BM15" s="485" t="b">
        <f>BM$9=Validation!$F$6</f>
        <v>0</v>
      </c>
      <c r="BN15" s="485" t="b">
        <f>BN$9=Validation!$F$6</f>
        <v>0</v>
      </c>
      <c r="BO15" s="485" t="b">
        <f>BO$9=Validation!$F$6</f>
        <v>0</v>
      </c>
      <c r="BP15" s="485" t="b">
        <f>BP$9=Validation!$F$6</f>
        <v>0</v>
      </c>
      <c r="BQ15" s="485" t="b">
        <f>BQ$9=Validation!$F$6</f>
        <v>0</v>
      </c>
      <c r="BR15" s="485" t="b">
        <f>BR$9=Validation!$F$6</f>
        <v>0</v>
      </c>
      <c r="BS15" s="485" t="b">
        <f>BS$9=Validation!$F$6</f>
        <v>0</v>
      </c>
    </row>
    <row r="16" spans="1:71" s="201" customFormat="1" ht="13.8">
      <c r="A16" s="444"/>
      <c r="B16" s="444"/>
      <c r="C16" s="444"/>
      <c r="D16" s="444"/>
      <c r="E16" s="574" t="str">
        <f>InpPerformance!E$20</f>
        <v>ODI is calculated as a percentage difference to a baseline</v>
      </c>
      <c r="F16" s="574"/>
      <c r="G16" s="574" t="str">
        <f>InpPerformance!G$20</f>
        <v>TRUE or FALSE</v>
      </c>
      <c r="H16" s="574"/>
      <c r="I16" s="574"/>
      <c r="J16" s="582" t="b">
        <f>InpPerformance!J$20</f>
        <v>0</v>
      </c>
      <c r="K16" s="582" t="b">
        <f>InpPerformance!K$20</f>
        <v>0</v>
      </c>
      <c r="L16" s="582" t="b">
        <f>InpPerformance!L$20</f>
        <v>1</v>
      </c>
      <c r="M16" s="582" t="b">
        <f>InpPerformance!M$20</f>
        <v>1</v>
      </c>
      <c r="N16" s="582" t="b">
        <f>InpPerformance!N$20</f>
        <v>1</v>
      </c>
      <c r="O16" s="582" t="b">
        <f>InpPerformance!O$20</f>
        <v>1</v>
      </c>
      <c r="P16" s="582" t="b">
        <f>InpPerformance!P$20</f>
        <v>0</v>
      </c>
      <c r="Q16" s="583" t="b">
        <f>InpPerformance!Q$20</f>
        <v>0</v>
      </c>
      <c r="R16" s="582" t="b">
        <f>InpPerformance!R$20</f>
        <v>0</v>
      </c>
      <c r="S16" s="582" t="b">
        <f>InpPerformance!S$20</f>
        <v>0</v>
      </c>
      <c r="T16" s="582" t="b">
        <f>InpPerformance!T$20</f>
        <v>0</v>
      </c>
      <c r="U16" s="582" t="b">
        <f>InpPerformance!U$20</f>
        <v>0</v>
      </c>
      <c r="V16" s="582" t="b">
        <f>InpPerformance!V$20</f>
        <v>0</v>
      </c>
      <c r="W16" s="582" t="b">
        <f>InpPerformance!W$20</f>
        <v>0</v>
      </c>
      <c r="X16" s="582" t="b">
        <f>InpPerformance!X$20</f>
        <v>0</v>
      </c>
      <c r="Y16" s="582" t="b">
        <f>InpPerformance!Y$20</f>
        <v>0</v>
      </c>
      <c r="Z16" s="582" t="b">
        <f>InpPerformance!Z$20</f>
        <v>0</v>
      </c>
      <c r="AA16" s="582" t="b">
        <f>InpPerformance!AA$20</f>
        <v>0</v>
      </c>
      <c r="AB16" s="582" t="b">
        <f>InpPerformance!AB$20</f>
        <v>0</v>
      </c>
      <c r="AC16" s="582" t="b">
        <f>InpPerformance!AC$20</f>
        <v>0</v>
      </c>
      <c r="AD16" s="582" t="b">
        <f>InpPerformance!AD$20</f>
        <v>0</v>
      </c>
      <c r="AE16" s="582" t="b">
        <f>InpPerformance!AE$20</f>
        <v>0</v>
      </c>
      <c r="AF16" s="582" t="b">
        <f>InpPerformance!AF$20</f>
        <v>0</v>
      </c>
      <c r="AG16" s="582" t="b">
        <f>InpPerformance!AG$20</f>
        <v>0</v>
      </c>
      <c r="AH16" s="582" t="b">
        <f>InpPerformance!AH$20</f>
        <v>0</v>
      </c>
      <c r="AI16" s="582" t="b">
        <f>InpPerformance!AI$20</f>
        <v>0</v>
      </c>
      <c r="AJ16" s="582" t="b">
        <f>InpPerformance!AJ$20</f>
        <v>0</v>
      </c>
      <c r="AK16" s="583" t="b">
        <f>InpPerformance!AK$20</f>
        <v>0</v>
      </c>
      <c r="AL16" s="582" t="b">
        <f>InpPerformance!AL$20</f>
        <v>0</v>
      </c>
      <c r="AM16" s="582" t="b">
        <f>InpPerformance!AM$20</f>
        <v>0</v>
      </c>
      <c r="AN16" s="582" t="b">
        <f>InpPerformance!AN$20</f>
        <v>0</v>
      </c>
      <c r="AO16" s="583" t="b">
        <f>InpPerformance!AO$20</f>
        <v>0</v>
      </c>
      <c r="AP16" s="582" t="b">
        <f>InpPerformance!AP$20</f>
        <v>0</v>
      </c>
      <c r="AQ16" s="582" t="b">
        <f>InpPerformance!AQ$20</f>
        <v>0</v>
      </c>
      <c r="AR16" s="582" t="b">
        <f>InpPerformance!AR$20</f>
        <v>0</v>
      </c>
      <c r="AS16" s="582" t="b">
        <f>InpPerformance!AS$20</f>
        <v>0</v>
      </c>
      <c r="AT16" s="582" t="b">
        <f>InpPerformance!AT$20</f>
        <v>0</v>
      </c>
      <c r="AU16" s="582" t="b">
        <f>InpPerformance!AU$20</f>
        <v>0</v>
      </c>
      <c r="AV16" s="582" t="b">
        <f>InpPerformance!AV$20</f>
        <v>0</v>
      </c>
      <c r="AW16" s="582" t="b">
        <f>InpPerformance!AW$20</f>
        <v>0</v>
      </c>
      <c r="AX16" s="582" t="b">
        <f>InpPerformance!AX$20</f>
        <v>0</v>
      </c>
      <c r="AY16" s="582" t="b">
        <f>InpPerformance!AY$20</f>
        <v>0</v>
      </c>
      <c r="AZ16" s="582" t="b">
        <f>InpPerformance!AZ$20</f>
        <v>0</v>
      </c>
      <c r="BA16" s="582" t="b">
        <f>InpPerformance!BA$20</f>
        <v>0</v>
      </c>
      <c r="BB16" s="582" t="b">
        <f>InpPerformance!BB$20</f>
        <v>0</v>
      </c>
      <c r="BC16" s="583" t="b">
        <f>InpPerformance!BC$20</f>
        <v>0</v>
      </c>
      <c r="BD16" s="485"/>
      <c r="BE16" s="485"/>
      <c r="BF16" s="485"/>
      <c r="BG16" s="485"/>
      <c r="BH16" s="485"/>
      <c r="BI16" s="485"/>
      <c r="BJ16" s="485"/>
      <c r="BK16" s="485"/>
      <c r="BL16" s="485"/>
      <c r="BM16" s="485"/>
      <c r="BN16" s="485"/>
      <c r="BO16" s="485"/>
      <c r="BP16" s="485"/>
      <c r="BQ16" s="485"/>
      <c r="BR16" s="485"/>
      <c r="BS16" s="485"/>
    </row>
    <row r="17" spans="1:71" s="201" customFormat="1" ht="13.8">
      <c r="A17" s="444"/>
      <c r="B17" s="444"/>
      <c r="C17" s="444"/>
      <c r="D17" s="444"/>
      <c r="E17" s="444" t="s">
        <v>1227</v>
      </c>
      <c r="F17" s="444"/>
      <c r="G17" s="444" t="str">
        <f>G7</f>
        <v>Performance commitment unit</v>
      </c>
      <c r="H17" s="444"/>
      <c r="I17" s="444"/>
      <c r="J17" s="584">
        <f>IF(AND(ISNUMBER(J7),J15=FALSE,J16=FALSE),ROUND(J7,J11),J7)</f>
        <v>8.8000000000000007</v>
      </c>
      <c r="K17" s="483">
        <f t="shared" ref="K17:BC17" si="2">IF(AND(ISNUMBER(K7),K15=FALSE,K16=FALSE),ROUND(K7,K11),K7)</f>
        <v>2.8240740740740739E-3</v>
      </c>
      <c r="L17" s="483">
        <f t="shared" si="2"/>
        <v>11.416781292984869</v>
      </c>
      <c r="M17" s="483">
        <f t="shared" si="2"/>
        <v>16.666666666666664</v>
      </c>
      <c r="N17" s="483">
        <f t="shared" si="2"/>
        <v>-12.373540856031129</v>
      </c>
      <c r="O17" s="483">
        <f t="shared" si="2"/>
        <v>0</v>
      </c>
      <c r="P17" s="483">
        <f t="shared" si="2"/>
        <v>124.2</v>
      </c>
      <c r="Q17" s="484">
        <f t="shared" si="2"/>
        <v>1.47</v>
      </c>
      <c r="R17" s="483">
        <f t="shared" si="2"/>
        <v>58000</v>
      </c>
      <c r="S17" s="483">
        <f t="shared" si="2"/>
        <v>5</v>
      </c>
      <c r="T17" s="483">
        <f t="shared" si="2"/>
        <v>6000</v>
      </c>
      <c r="U17" s="483">
        <f t="shared" si="2"/>
        <v>0</v>
      </c>
      <c r="V17" s="483">
        <f t="shared" si="2"/>
        <v>783.3</v>
      </c>
      <c r="W17" s="483">
        <f t="shared" si="2"/>
        <v>0.63</v>
      </c>
      <c r="X17" s="584">
        <f t="shared" si="2"/>
        <v>4</v>
      </c>
      <c r="Y17" s="483">
        <f t="shared" si="2"/>
        <v>80</v>
      </c>
      <c r="Z17" s="483">
        <f t="shared" si="2"/>
        <v>100</v>
      </c>
      <c r="AA17" s="483" t="str">
        <f t="shared" si="2"/>
        <v/>
      </c>
      <c r="AB17" s="483" t="str">
        <f t="shared" si="2"/>
        <v/>
      </c>
      <c r="AC17" s="483" t="str">
        <f t="shared" si="2"/>
        <v/>
      </c>
      <c r="AD17" s="483" t="str">
        <f t="shared" si="2"/>
        <v/>
      </c>
      <c r="AE17" s="483" t="str">
        <f t="shared" si="2"/>
        <v/>
      </c>
      <c r="AF17" s="483" t="str">
        <f t="shared" si="2"/>
        <v/>
      </c>
      <c r="AG17" s="483" t="str">
        <f t="shared" si="2"/>
        <v/>
      </c>
      <c r="AH17" s="483" t="str">
        <f t="shared" si="2"/>
        <v/>
      </c>
      <c r="AI17" s="483" t="str">
        <f t="shared" si="2"/>
        <v/>
      </c>
      <c r="AJ17" s="483" t="str">
        <f t="shared" si="2"/>
        <v/>
      </c>
      <c r="AK17" s="484" t="str">
        <f t="shared" si="2"/>
        <v/>
      </c>
      <c r="AL17" s="483" t="str">
        <f t="shared" si="2"/>
        <v/>
      </c>
      <c r="AM17" s="483" t="str">
        <f t="shared" si="2"/>
        <v/>
      </c>
      <c r="AN17" s="483" t="str">
        <f t="shared" si="2"/>
        <v/>
      </c>
      <c r="AO17" s="484" t="str">
        <f t="shared" si="2"/>
        <v/>
      </c>
      <c r="AP17" s="483" t="str">
        <f t="shared" si="2"/>
        <v/>
      </c>
      <c r="AQ17" s="483" t="str">
        <f t="shared" si="2"/>
        <v/>
      </c>
      <c r="AR17" s="483" t="str">
        <f t="shared" si="2"/>
        <v/>
      </c>
      <c r="AS17" s="483" t="str">
        <f t="shared" si="2"/>
        <v/>
      </c>
      <c r="AT17" s="483" t="str">
        <f t="shared" si="2"/>
        <v/>
      </c>
      <c r="AU17" s="483" t="str">
        <f t="shared" si="2"/>
        <v/>
      </c>
      <c r="AV17" s="483" t="str">
        <f t="shared" si="2"/>
        <v/>
      </c>
      <c r="AW17" s="483" t="str">
        <f t="shared" si="2"/>
        <v/>
      </c>
      <c r="AX17" s="483" t="str">
        <f t="shared" si="2"/>
        <v/>
      </c>
      <c r="AY17" s="483" t="str">
        <f t="shared" si="2"/>
        <v/>
      </c>
      <c r="AZ17" s="483" t="str">
        <f t="shared" si="2"/>
        <v/>
      </c>
      <c r="BA17" s="483" t="str">
        <f t="shared" si="2"/>
        <v/>
      </c>
      <c r="BB17" s="483" t="str">
        <f t="shared" si="2"/>
        <v/>
      </c>
      <c r="BC17" s="484" t="str">
        <f t="shared" si="2"/>
        <v/>
      </c>
      <c r="BD17" s="483" t="str">
        <f t="shared" ref="BD17:BS17" si="3">IF(AND(ISNUMBER(BD7),BD15=FALSE),ROUND(BD7,BD11),BD7)</f>
        <v/>
      </c>
      <c r="BE17" s="483" t="str">
        <f t="shared" si="3"/>
        <v/>
      </c>
      <c r="BF17" s="483" t="str">
        <f>IF(AND(ISNUMBER(BF7),BF15=FALSE),ROUND(BF7,BF11),BF7)</f>
        <v/>
      </c>
      <c r="BG17" s="483" t="str">
        <f>IF(AND(ISNUMBER(BG7),BG15=FALSE),ROUND(BG7,BG11),BG7)</f>
        <v/>
      </c>
      <c r="BH17" s="483" t="str">
        <f t="shared" si="3"/>
        <v/>
      </c>
      <c r="BI17" s="483" t="str">
        <f t="shared" si="3"/>
        <v/>
      </c>
      <c r="BJ17" s="483" t="str">
        <f t="shared" si="3"/>
        <v/>
      </c>
      <c r="BK17" s="483" t="str">
        <f t="shared" si="3"/>
        <v/>
      </c>
      <c r="BL17" s="483" t="str">
        <f t="shared" si="3"/>
        <v/>
      </c>
      <c r="BM17" s="483" t="str">
        <f t="shared" si="3"/>
        <v/>
      </c>
      <c r="BN17" s="483" t="str">
        <f t="shared" si="3"/>
        <v/>
      </c>
      <c r="BO17" s="483" t="str">
        <f t="shared" si="3"/>
        <v/>
      </c>
      <c r="BP17" s="483" t="str">
        <f t="shared" si="3"/>
        <v/>
      </c>
      <c r="BQ17" s="483" t="str">
        <f t="shared" si="3"/>
        <v/>
      </c>
      <c r="BR17" s="483" t="str">
        <f t="shared" si="3"/>
        <v/>
      </c>
      <c r="BS17" s="483" t="str">
        <f t="shared" si="3"/>
        <v/>
      </c>
    </row>
    <row r="18" spans="1:71" s="201" customFormat="1" ht="13.8">
      <c r="A18" s="444"/>
      <c r="B18" s="444"/>
      <c r="C18" s="444"/>
      <c r="D18" s="444"/>
      <c r="E18" s="444"/>
      <c r="F18" s="444"/>
      <c r="G18" s="444"/>
      <c r="H18" s="444"/>
      <c r="I18" s="444"/>
      <c r="J18" s="580"/>
      <c r="K18" s="580"/>
      <c r="L18" s="580"/>
      <c r="M18" s="580"/>
      <c r="N18" s="580"/>
      <c r="O18" s="580"/>
      <c r="P18" s="580"/>
      <c r="Q18" s="585"/>
      <c r="R18" s="580"/>
      <c r="S18" s="580"/>
      <c r="T18" s="580"/>
      <c r="U18" s="580"/>
      <c r="V18" s="580"/>
      <c r="W18" s="580"/>
      <c r="X18" s="580"/>
      <c r="Y18" s="580"/>
      <c r="Z18" s="580"/>
      <c r="AA18" s="580"/>
      <c r="AB18" s="580"/>
      <c r="AC18" s="580"/>
      <c r="AD18" s="580"/>
      <c r="AE18" s="580"/>
      <c r="AF18" s="580"/>
      <c r="AG18" s="580"/>
      <c r="AH18" s="580"/>
      <c r="AI18" s="580"/>
      <c r="AJ18" s="580"/>
      <c r="AK18" s="585"/>
      <c r="AL18" s="580"/>
      <c r="AM18" s="580"/>
      <c r="AN18" s="580"/>
      <c r="AO18" s="585"/>
      <c r="AP18" s="580"/>
      <c r="AQ18" s="580"/>
      <c r="AR18" s="580"/>
      <c r="AS18" s="580"/>
      <c r="AT18" s="580"/>
      <c r="AU18" s="580"/>
      <c r="AV18" s="580"/>
      <c r="AW18" s="580"/>
      <c r="AX18" s="580"/>
      <c r="AY18" s="580"/>
      <c r="AZ18" s="580"/>
      <c r="BA18" s="580"/>
      <c r="BB18" s="580"/>
      <c r="BC18" s="585"/>
      <c r="BD18" s="580"/>
      <c r="BE18" s="580"/>
      <c r="BF18" s="580"/>
      <c r="BG18" s="580"/>
      <c r="BH18" s="580"/>
      <c r="BI18" s="580"/>
      <c r="BJ18" s="580"/>
      <c r="BK18" s="580"/>
      <c r="BL18" s="580"/>
      <c r="BM18" s="580"/>
      <c r="BN18" s="580"/>
      <c r="BO18" s="580"/>
      <c r="BP18" s="580"/>
      <c r="BQ18" s="580"/>
      <c r="BR18" s="580"/>
      <c r="BS18" s="580"/>
    </row>
    <row r="19" spans="1:71" s="201" customFormat="1" ht="13.8">
      <c r="A19" s="444"/>
      <c r="B19" s="464" t="s">
        <v>1092</v>
      </c>
      <c r="C19" s="454"/>
      <c r="D19" s="444"/>
      <c r="E19" s="444"/>
      <c r="F19" s="444"/>
      <c r="G19" s="444"/>
      <c r="H19" s="444"/>
      <c r="I19" s="444"/>
      <c r="J19" s="580"/>
      <c r="K19" s="580"/>
      <c r="L19" s="580"/>
      <c r="M19" s="580"/>
      <c r="N19" s="580"/>
      <c r="O19" s="580"/>
      <c r="P19" s="580"/>
      <c r="Q19" s="585"/>
      <c r="R19" s="580"/>
      <c r="S19" s="580"/>
      <c r="T19" s="580"/>
      <c r="U19" s="580"/>
      <c r="V19" s="580"/>
      <c r="W19" s="580"/>
      <c r="X19" s="580"/>
      <c r="Y19" s="580"/>
      <c r="Z19" s="580"/>
      <c r="AA19" s="580"/>
      <c r="AB19" s="580"/>
      <c r="AC19" s="580"/>
      <c r="AD19" s="580"/>
      <c r="AE19" s="580"/>
      <c r="AF19" s="580"/>
      <c r="AG19" s="580"/>
      <c r="AH19" s="580"/>
      <c r="AI19" s="580"/>
      <c r="AJ19" s="580"/>
      <c r="AK19" s="585"/>
      <c r="AL19" s="580"/>
      <c r="AM19" s="580"/>
      <c r="AN19" s="580"/>
      <c r="AO19" s="585"/>
      <c r="AP19" s="580"/>
      <c r="AQ19" s="580"/>
      <c r="AR19" s="580"/>
      <c r="AS19" s="580"/>
      <c r="AT19" s="580"/>
      <c r="AU19" s="580"/>
      <c r="AV19" s="580"/>
      <c r="AW19" s="580"/>
      <c r="AX19" s="580"/>
      <c r="AY19" s="580"/>
      <c r="AZ19" s="580"/>
      <c r="BA19" s="580"/>
      <c r="BB19" s="580"/>
      <c r="BC19" s="585"/>
      <c r="BD19" s="580"/>
      <c r="BE19" s="580"/>
      <c r="BF19" s="580"/>
      <c r="BG19" s="580"/>
      <c r="BH19" s="580"/>
      <c r="BI19" s="580"/>
      <c r="BJ19" s="580"/>
      <c r="BK19" s="580"/>
      <c r="BL19" s="580"/>
      <c r="BM19" s="580"/>
      <c r="BN19" s="580"/>
      <c r="BO19" s="580"/>
      <c r="BP19" s="580"/>
      <c r="BQ19" s="580"/>
      <c r="BR19" s="580"/>
      <c r="BS19" s="580"/>
    </row>
    <row r="20" spans="1:71" s="201" customFormat="1" ht="13.8">
      <c r="A20" s="444"/>
      <c r="B20" s="444"/>
      <c r="C20" s="444"/>
      <c r="D20" s="444"/>
      <c r="E20" s="574" t="str">
        <f>InpPerformance!E$43</f>
        <v>Standard outperformance cap</v>
      </c>
      <c r="F20" s="444"/>
      <c r="G20" s="574" t="str">
        <f>InpPerformance!G$43</f>
        <v>Performance commitment unit</v>
      </c>
      <c r="H20" s="444"/>
      <c r="I20" s="444"/>
      <c r="J20" s="579" t="str">
        <f>IF(InpPerformance!J$43&lt;&gt;"",InpPerformance!J$43,"")</f>
        <v/>
      </c>
      <c r="K20" s="579">
        <f>IF(InpPerformance!K$43&lt;&gt;"",InpPerformance!K$43,"")</f>
        <v>2.0254629629629633E-3</v>
      </c>
      <c r="L20" s="579">
        <f>IF(InpPerformance!L$43&lt;&gt;"",InpPerformance!L$43,"")</f>
        <v>15.6</v>
      </c>
      <c r="M20" s="579">
        <f>IF(InpPerformance!M$43&lt;&gt;"",InpPerformance!M$43,"")</f>
        <v>16.600000000000001</v>
      </c>
      <c r="N20" s="579" t="str">
        <f>IF(InpPerformance!N$43&lt;&gt;"",InpPerformance!N$43,"")</f>
        <v/>
      </c>
      <c r="O20" s="579" t="str">
        <f>IF(InpPerformance!O$43&lt;&gt;"",InpPerformance!O$43,"")</f>
        <v/>
      </c>
      <c r="P20" s="579">
        <f>IF(InpPerformance!P$43&lt;&gt;"",InpPerformance!P$43,"")</f>
        <v>106.2</v>
      </c>
      <c r="Q20" s="581">
        <f>IF(InpPerformance!Q$43&lt;&gt;"",InpPerformance!Q$43,"")</f>
        <v>1.64</v>
      </c>
      <c r="R20" s="579" t="str">
        <f>IF(InpPerformance!R$43&lt;&gt;"",InpPerformance!R$43,"")</f>
        <v/>
      </c>
      <c r="S20" s="579" t="str">
        <f>IF(InpPerformance!S$43&lt;&gt;"",InpPerformance!S$43,"")</f>
        <v/>
      </c>
      <c r="T20" s="579">
        <f>IF(InpPerformance!T$43&lt;&gt;"",InpPerformance!T$43,"")</f>
        <v>7000</v>
      </c>
      <c r="U20" s="579" t="str">
        <f>IF(InpPerformance!U$43&lt;&gt;"",InpPerformance!U$43,"")</f>
        <v/>
      </c>
      <c r="V20" s="579">
        <f>IF(InpPerformance!V$43&lt;&gt;"",InpPerformance!V$43,"")</f>
        <v>627</v>
      </c>
      <c r="W20" s="579" t="str">
        <f>IF(InpPerformance!W$43&lt;&gt;"",InpPerformance!W$43,"")</f>
        <v/>
      </c>
      <c r="X20" s="579" t="str">
        <f>IF(InpPerformance!X$43&lt;&gt;"",InpPerformance!X$43,"")</f>
        <v/>
      </c>
      <c r="Y20" s="579" t="str">
        <f>IF(InpPerformance!Y$43&lt;&gt;"",InpPerformance!Y$43,"")</f>
        <v/>
      </c>
      <c r="Z20" s="579" t="str">
        <f>IF(InpPerformance!Z$43&lt;&gt;"",InpPerformance!Z$43,"")</f>
        <v/>
      </c>
      <c r="AA20" s="579" t="str">
        <f>IF(InpPerformance!AA$43&lt;&gt;"",InpPerformance!AA$43,"")</f>
        <v/>
      </c>
      <c r="AB20" s="579" t="str">
        <f>IF(InpPerformance!AB$43&lt;&gt;"",InpPerformance!AB$43,"")</f>
        <v/>
      </c>
      <c r="AC20" s="579" t="str">
        <f>IF(InpPerformance!AC$43&lt;&gt;"",InpPerformance!AC$43,"")</f>
        <v/>
      </c>
      <c r="AD20" s="579" t="str">
        <f>IF(InpPerformance!AD$43&lt;&gt;"",InpPerformance!AD$43,"")</f>
        <v/>
      </c>
      <c r="AE20" s="579" t="str">
        <f>IF(InpPerformance!AE$43&lt;&gt;"",InpPerformance!AE$43,"")</f>
        <v/>
      </c>
      <c r="AF20" s="579" t="str">
        <f>IF(InpPerformance!AF$43&lt;&gt;"",InpPerformance!AF$43,"")</f>
        <v/>
      </c>
      <c r="AG20" s="579" t="str">
        <f>IF(InpPerformance!AG$43&lt;&gt;"",InpPerformance!AG$43,"")</f>
        <v/>
      </c>
      <c r="AH20" s="579" t="str">
        <f>IF(InpPerformance!AH$43&lt;&gt;"",InpPerformance!AH$43,"")</f>
        <v/>
      </c>
      <c r="AI20" s="579" t="str">
        <f>IF(InpPerformance!AI$43&lt;&gt;"",InpPerformance!AI$43,"")</f>
        <v/>
      </c>
      <c r="AJ20" s="579" t="str">
        <f>IF(InpPerformance!AJ$43&lt;&gt;"",InpPerformance!AJ$43,"")</f>
        <v/>
      </c>
      <c r="AK20" s="581" t="str">
        <f>IF(InpPerformance!AK$43&lt;&gt;"",InpPerformance!AK$43,"")</f>
        <v/>
      </c>
      <c r="AL20" s="579" t="str">
        <f>IF(InpPerformance!AL$43&lt;&gt;"",InpPerformance!AL$43,"")</f>
        <v/>
      </c>
      <c r="AM20" s="579" t="str">
        <f>IF(InpPerformance!AM$43&lt;&gt;"",InpPerformance!AM$43,"")</f>
        <v/>
      </c>
      <c r="AN20" s="579" t="str">
        <f>IF(InpPerformance!AN$43&lt;&gt;"",InpPerformance!AN$43,"")</f>
        <v/>
      </c>
      <c r="AO20" s="581" t="str">
        <f>IF(InpPerformance!AO$43&lt;&gt;"",InpPerformance!AO$43,"")</f>
        <v/>
      </c>
      <c r="AP20" s="579" t="str">
        <f>IF(InpPerformance!AP$43&lt;&gt;"",InpPerformance!AP$43,"")</f>
        <v/>
      </c>
      <c r="AQ20" s="579" t="str">
        <f>IF(InpPerformance!AQ$43&lt;&gt;"",InpPerformance!AQ$43,"")</f>
        <v/>
      </c>
      <c r="AR20" s="579" t="str">
        <f>IF(InpPerformance!AR$43&lt;&gt;"",InpPerformance!AR$43,"")</f>
        <v/>
      </c>
      <c r="AS20" s="579" t="str">
        <f>IF(InpPerformance!AS$43&lt;&gt;"",InpPerformance!AS$43,"")</f>
        <v/>
      </c>
      <c r="AT20" s="579" t="str">
        <f>IF(InpPerformance!AT$43&lt;&gt;"",InpPerformance!AT$43,"")</f>
        <v/>
      </c>
      <c r="AU20" s="579" t="str">
        <f>IF(InpPerformance!AU$43&lt;&gt;"",InpPerformance!AU$43,"")</f>
        <v/>
      </c>
      <c r="AV20" s="579" t="str">
        <f>IF(InpPerformance!AV$43&lt;&gt;"",InpPerformance!AV$43,"")</f>
        <v/>
      </c>
      <c r="AW20" s="579" t="str">
        <f>IF(InpPerformance!AW$43&lt;&gt;"",InpPerformance!AW$43,"")</f>
        <v/>
      </c>
      <c r="AX20" s="579" t="str">
        <f>IF(InpPerformance!AX$43&lt;&gt;"",InpPerformance!AX$43,"")</f>
        <v/>
      </c>
      <c r="AY20" s="579" t="str">
        <f>IF(InpPerformance!AY$43&lt;&gt;"",InpPerformance!AY$43,"")</f>
        <v/>
      </c>
      <c r="AZ20" s="579" t="str">
        <f>IF(InpPerformance!AZ$43&lt;&gt;"",InpPerformance!AZ$43,"")</f>
        <v/>
      </c>
      <c r="BA20" s="579" t="str">
        <f>IF(InpPerformance!BA$43&lt;&gt;"",InpPerformance!BA$43,"")</f>
        <v/>
      </c>
      <c r="BB20" s="579" t="str">
        <f>IF(InpPerformance!BB$43&lt;&gt;"",InpPerformance!BB$43,"")</f>
        <v/>
      </c>
      <c r="BC20" s="581" t="str">
        <f>IF(InpPerformance!BC$43&lt;&gt;"",InpPerformance!BC$43,"")</f>
        <v/>
      </c>
      <c r="BD20" s="579" t="str">
        <f>IF(InpPerformance!BD$43&lt;&gt;"",InpPerformance!BD$43,"")</f>
        <v/>
      </c>
      <c r="BE20" s="579" t="str">
        <f>IF(InpPerformance!BE$43&lt;&gt;"",InpPerformance!BE$43,"")</f>
        <v/>
      </c>
      <c r="BF20" s="579" t="str">
        <f>IF(InpPerformance!BF$43&lt;&gt;"",InpPerformance!BF$43,"")</f>
        <v/>
      </c>
      <c r="BG20" s="579" t="str">
        <f>IF(InpPerformance!BG$43&lt;&gt;"",InpPerformance!BG$43,"")</f>
        <v/>
      </c>
      <c r="BH20" s="579" t="str">
        <f>IF(InpPerformance!BH$43&lt;&gt;"",InpPerformance!BH$43,"")</f>
        <v/>
      </c>
      <c r="BI20" s="579" t="str">
        <f>IF(InpPerformance!BI$43&lt;&gt;"",InpPerformance!BI$43,"")</f>
        <v/>
      </c>
      <c r="BJ20" s="579" t="str">
        <f>IF(InpPerformance!BJ$43&lt;&gt;"",InpPerformance!BJ$43,"")</f>
        <v/>
      </c>
      <c r="BK20" s="579" t="str">
        <f>IF(InpPerformance!BK$43&lt;&gt;"",InpPerformance!BK$43,"")</f>
        <v/>
      </c>
      <c r="BL20" s="579" t="str">
        <f>IF(InpPerformance!BL$43&lt;&gt;"",InpPerformance!BL$43,"")</f>
        <v/>
      </c>
      <c r="BM20" s="579" t="str">
        <f>IF(InpPerformance!BM$43&lt;&gt;"",InpPerformance!BM$43,"")</f>
        <v/>
      </c>
      <c r="BN20" s="579" t="str">
        <f>IF(InpPerformance!BN$43&lt;&gt;"",InpPerformance!BN$43,"")</f>
        <v/>
      </c>
      <c r="BO20" s="579" t="str">
        <f>IF(InpPerformance!BO$43&lt;&gt;"",InpPerformance!BO$43,"")</f>
        <v/>
      </c>
      <c r="BP20" s="579" t="str">
        <f>IF(InpPerformance!BP$43&lt;&gt;"",InpPerformance!BP$43,"")</f>
        <v/>
      </c>
      <c r="BQ20" s="579" t="str">
        <f>IF(InpPerformance!BQ$43&lt;&gt;"",InpPerformance!BQ$43,"")</f>
        <v/>
      </c>
      <c r="BR20" s="579" t="str">
        <f>IF(InpPerformance!BR$43&lt;&gt;"",InpPerformance!BR$43,"")</f>
        <v/>
      </c>
      <c r="BS20" s="579" t="str">
        <f>IF(InpPerformance!BS$43&lt;&gt;"",InpPerformance!BS$43,"")</f>
        <v/>
      </c>
    </row>
    <row r="21" spans="1:71" s="201" customFormat="1" ht="13.8">
      <c r="A21" s="444"/>
      <c r="B21" s="444"/>
      <c r="C21" s="444"/>
      <c r="D21" s="444"/>
      <c r="E21" s="574" t="str">
        <f>InpPerformance!E$44</f>
        <v>Outperformance deadband</v>
      </c>
      <c r="F21" s="444"/>
      <c r="G21" s="574" t="str">
        <f>InpPerformance!G$44</f>
        <v>Performance commitment unit</v>
      </c>
      <c r="H21" s="444"/>
      <c r="I21" s="444"/>
      <c r="J21" s="586" t="str">
        <f>IF(InpPerformance!J$44&lt;&gt;"",InpPerformance!J$44,"")</f>
        <v/>
      </c>
      <c r="K21" s="579" t="str">
        <f>IF(InpPerformance!K$44&lt;&gt;"",InpPerformance!K$44,"")</f>
        <v/>
      </c>
      <c r="L21" s="579" t="str">
        <f>IF(InpPerformance!L$44&lt;&gt;"",InpPerformance!L$44,"")</f>
        <v/>
      </c>
      <c r="M21" s="579" t="str">
        <f>IF(InpPerformance!M$44&lt;&gt;"",InpPerformance!M$44,"")</f>
        <v/>
      </c>
      <c r="N21" s="579" t="str">
        <f>IF(InpPerformance!N$44&lt;&gt;"",InpPerformance!N$44,"")</f>
        <v/>
      </c>
      <c r="O21" s="579" t="str">
        <f>IF(InpPerformance!O$44&lt;&gt;"",InpPerformance!O$44,"")</f>
        <v/>
      </c>
      <c r="P21" s="579" t="str">
        <f>IF(InpPerformance!P$44&lt;&gt;"",InpPerformance!P$44,"")</f>
        <v/>
      </c>
      <c r="Q21" s="581" t="str">
        <f>IF(InpPerformance!Q$44&lt;&gt;"",InpPerformance!Q$44,"")</f>
        <v/>
      </c>
      <c r="R21" s="579" t="str">
        <f>IF(InpPerformance!R$44&lt;&gt;"",InpPerformance!R$44,"")</f>
        <v/>
      </c>
      <c r="S21" s="579" t="str">
        <f>IF(InpPerformance!S$44&lt;&gt;"",InpPerformance!S$44,"")</f>
        <v/>
      </c>
      <c r="T21" s="579" t="str">
        <f>IF(InpPerformance!T$44&lt;&gt;"",InpPerformance!T$44,"")</f>
        <v/>
      </c>
      <c r="U21" s="579" t="str">
        <f>IF(InpPerformance!U$44&lt;&gt;"",InpPerformance!U$44,"")</f>
        <v/>
      </c>
      <c r="V21" s="579" t="str">
        <f>IF(InpPerformance!V$44&lt;&gt;"",InpPerformance!V$44,"")</f>
        <v/>
      </c>
      <c r="W21" s="579" t="str">
        <f>IF(InpPerformance!W$44&lt;&gt;"",InpPerformance!W$44,"")</f>
        <v/>
      </c>
      <c r="X21" s="579" t="str">
        <f>IF(InpPerformance!X$44&lt;&gt;"",InpPerformance!X$44,"")</f>
        <v/>
      </c>
      <c r="Y21" s="579" t="str">
        <f>IF(InpPerformance!Y$44&lt;&gt;"",InpPerformance!Y$44,"")</f>
        <v/>
      </c>
      <c r="Z21" s="579" t="str">
        <f>IF(InpPerformance!Z$44&lt;&gt;"",InpPerformance!Z$44,"")</f>
        <v/>
      </c>
      <c r="AA21" s="579" t="str">
        <f>IF(InpPerformance!AA$44&lt;&gt;"",InpPerformance!AA$44,"")</f>
        <v/>
      </c>
      <c r="AB21" s="579" t="str">
        <f>IF(InpPerformance!AB$44&lt;&gt;"",InpPerformance!AB$44,"")</f>
        <v/>
      </c>
      <c r="AC21" s="579" t="str">
        <f>IF(InpPerformance!AC$44&lt;&gt;"",InpPerformance!AC$44,"")</f>
        <v/>
      </c>
      <c r="AD21" s="579" t="str">
        <f>IF(InpPerformance!AD$44&lt;&gt;"",InpPerformance!AD$44,"")</f>
        <v/>
      </c>
      <c r="AE21" s="579" t="str">
        <f>IF(InpPerformance!AE$44&lt;&gt;"",InpPerformance!AE$44,"")</f>
        <v/>
      </c>
      <c r="AF21" s="579" t="str">
        <f>IF(InpPerformance!AF$44&lt;&gt;"",InpPerformance!AF$44,"")</f>
        <v/>
      </c>
      <c r="AG21" s="579" t="str">
        <f>IF(InpPerformance!AG$44&lt;&gt;"",InpPerformance!AG$44,"")</f>
        <v/>
      </c>
      <c r="AH21" s="579" t="str">
        <f>IF(InpPerformance!AH$44&lt;&gt;"",InpPerformance!AH$44,"")</f>
        <v/>
      </c>
      <c r="AI21" s="579" t="str">
        <f>IF(InpPerformance!AI$44&lt;&gt;"",InpPerformance!AI$44,"")</f>
        <v/>
      </c>
      <c r="AJ21" s="579" t="str">
        <f>IF(InpPerformance!AJ$44&lt;&gt;"",InpPerformance!AJ$44,"")</f>
        <v/>
      </c>
      <c r="AK21" s="581" t="str">
        <f>IF(InpPerformance!AK$44&lt;&gt;"",InpPerformance!AK$44,"")</f>
        <v/>
      </c>
      <c r="AL21" s="579" t="str">
        <f>IF(InpPerformance!AL$44&lt;&gt;"",InpPerformance!AL$44,"")</f>
        <v/>
      </c>
      <c r="AM21" s="579" t="str">
        <f>IF(InpPerformance!AM$44&lt;&gt;"",InpPerformance!AM$44,"")</f>
        <v/>
      </c>
      <c r="AN21" s="579" t="str">
        <f>IF(InpPerformance!AN$44&lt;&gt;"",InpPerformance!AN$44,"")</f>
        <v/>
      </c>
      <c r="AO21" s="581" t="str">
        <f>IF(InpPerformance!AO$44&lt;&gt;"",InpPerformance!AO$44,"")</f>
        <v/>
      </c>
      <c r="AP21" s="579" t="str">
        <f>IF(InpPerformance!AP$44&lt;&gt;"",InpPerformance!AP$44,"")</f>
        <v/>
      </c>
      <c r="AQ21" s="579" t="str">
        <f>IF(InpPerformance!AQ$44&lt;&gt;"",InpPerformance!AQ$44,"")</f>
        <v/>
      </c>
      <c r="AR21" s="579" t="str">
        <f>IF(InpPerformance!AR$44&lt;&gt;"",InpPerformance!AR$44,"")</f>
        <v/>
      </c>
      <c r="AS21" s="579" t="str">
        <f>IF(InpPerformance!AS$44&lt;&gt;"",InpPerformance!AS$44,"")</f>
        <v/>
      </c>
      <c r="AT21" s="579" t="str">
        <f>IF(InpPerformance!AT$44&lt;&gt;"",InpPerformance!AT$44,"")</f>
        <v/>
      </c>
      <c r="AU21" s="579" t="str">
        <f>IF(InpPerformance!AU$44&lt;&gt;"",InpPerformance!AU$44,"")</f>
        <v/>
      </c>
      <c r="AV21" s="579" t="str">
        <f>IF(InpPerformance!AV$44&lt;&gt;"",InpPerformance!AV$44,"")</f>
        <v/>
      </c>
      <c r="AW21" s="579" t="str">
        <f>IF(InpPerformance!AW$44&lt;&gt;"",InpPerformance!AW$44,"")</f>
        <v/>
      </c>
      <c r="AX21" s="579" t="str">
        <f>IF(InpPerformance!AX$44&lt;&gt;"",InpPerformance!AX$44,"")</f>
        <v/>
      </c>
      <c r="AY21" s="579" t="str">
        <f>IF(InpPerformance!AY$44&lt;&gt;"",InpPerformance!AY$44,"")</f>
        <v/>
      </c>
      <c r="AZ21" s="579" t="str">
        <f>IF(InpPerformance!AZ$44&lt;&gt;"",InpPerformance!AZ$44,"")</f>
        <v/>
      </c>
      <c r="BA21" s="579" t="str">
        <f>IF(InpPerformance!BA$44&lt;&gt;"",InpPerformance!BA$44,"")</f>
        <v/>
      </c>
      <c r="BB21" s="579" t="str">
        <f>IF(InpPerformance!BB$44&lt;&gt;"",InpPerformance!BB$44,"")</f>
        <v/>
      </c>
      <c r="BC21" s="581" t="str">
        <f>IF(InpPerformance!BC$44&lt;&gt;"",InpPerformance!BC$44,"")</f>
        <v/>
      </c>
      <c r="BD21" s="579" t="str">
        <f>IF(InpPerformance!BD$44&lt;&gt;"",InpPerformance!BD$44,"")</f>
        <v/>
      </c>
      <c r="BE21" s="579" t="str">
        <f>IF(InpPerformance!BE$44&lt;&gt;"",InpPerformance!BE$44,"")</f>
        <v/>
      </c>
      <c r="BF21" s="579" t="str">
        <f>IF(InpPerformance!BF$44&lt;&gt;"",InpPerformance!BF$44,"")</f>
        <v/>
      </c>
      <c r="BG21" s="579" t="str">
        <f>IF(InpPerformance!BG$44&lt;&gt;"",InpPerformance!BG$44,"")</f>
        <v/>
      </c>
      <c r="BH21" s="579" t="str">
        <f>IF(InpPerformance!BH$44&lt;&gt;"",InpPerformance!BH$44,"")</f>
        <v/>
      </c>
      <c r="BI21" s="579" t="str">
        <f>IF(InpPerformance!BI$44&lt;&gt;"",InpPerformance!BI$44,"")</f>
        <v/>
      </c>
      <c r="BJ21" s="579" t="str">
        <f>IF(InpPerformance!BJ$44&lt;&gt;"",InpPerformance!BJ$44,"")</f>
        <v/>
      </c>
      <c r="BK21" s="579" t="str">
        <f>IF(InpPerformance!BK$44&lt;&gt;"",InpPerformance!BK$44,"")</f>
        <v/>
      </c>
      <c r="BL21" s="579" t="str">
        <f>IF(InpPerformance!BL$44&lt;&gt;"",InpPerformance!BL$44,"")</f>
        <v/>
      </c>
      <c r="BM21" s="579" t="str">
        <f>IF(InpPerformance!BM$44&lt;&gt;"",InpPerformance!BM$44,"")</f>
        <v/>
      </c>
      <c r="BN21" s="579" t="str">
        <f>IF(InpPerformance!BN$44&lt;&gt;"",InpPerformance!BN$44,"")</f>
        <v/>
      </c>
      <c r="BO21" s="579" t="str">
        <f>IF(InpPerformance!BO$44&lt;&gt;"",InpPerformance!BO$44,"")</f>
        <v/>
      </c>
      <c r="BP21" s="579" t="str">
        <f>IF(InpPerformance!BP$44&lt;&gt;"",InpPerformance!BP$44,"")</f>
        <v/>
      </c>
      <c r="BQ21" s="579" t="str">
        <f>IF(InpPerformance!BQ$44&lt;&gt;"",InpPerformance!BQ$44,"")</f>
        <v/>
      </c>
      <c r="BR21" s="579" t="str">
        <f>IF(InpPerformance!BR$44&lt;&gt;"",InpPerformance!BR$44,"")</f>
        <v/>
      </c>
      <c r="BS21" s="579" t="str">
        <f>IF(InpPerformance!BS$44&lt;&gt;"",InpPerformance!BS$44,"")</f>
        <v/>
      </c>
    </row>
    <row r="22" spans="1:71" s="201" customFormat="1" ht="13.8">
      <c r="A22" s="444"/>
      <c r="B22" s="444"/>
      <c r="C22" s="444"/>
      <c r="D22" s="444"/>
      <c r="E22" s="574" t="str">
        <f>InpPerformance!E$45</f>
        <v>Performance commitment level</v>
      </c>
      <c r="F22" s="444"/>
      <c r="G22" s="574" t="str">
        <f>InpPerformance!G$45</f>
        <v>Performance commitment unit</v>
      </c>
      <c r="H22" s="444"/>
      <c r="I22" s="444"/>
      <c r="J22" s="586">
        <f>IF(InpPerformance!J$45&lt;&gt;"",InpPerformance!J$45,"")</f>
        <v>0</v>
      </c>
      <c r="K22" s="579">
        <f>IF(InpPerformance!K$45&lt;&gt;"",InpPerformance!K$45,"")</f>
        <v>3.7384259259259263E-3</v>
      </c>
      <c r="L22" s="579">
        <f>IF(InpPerformance!L$45&lt;&gt;"",InpPerformance!L$45,"")</f>
        <v>11.4</v>
      </c>
      <c r="M22" s="579">
        <f>IF(InpPerformance!M$45&lt;&gt;"",InpPerformance!M$45,"")</f>
        <v>10.9</v>
      </c>
      <c r="N22" s="579">
        <f>IF(InpPerformance!N$45&lt;&gt;"",InpPerformance!N$45,"")</f>
        <v>0.8</v>
      </c>
      <c r="O22" s="579">
        <f>IF(InpPerformance!O$45&lt;&gt;"",InpPerformance!O$45,"")</f>
        <v>5</v>
      </c>
      <c r="P22" s="579">
        <f>IF(InpPerformance!P$45&lt;&gt;"",InpPerformance!P$45,"")</f>
        <v>124.2</v>
      </c>
      <c r="Q22" s="581">
        <f>IF(InpPerformance!Q$45&lt;&gt;"",InpPerformance!Q$45,"")</f>
        <v>2.34</v>
      </c>
      <c r="R22" s="579">
        <f>IF(InpPerformance!R$45&lt;&gt;"",InpPerformance!R$45,"")</f>
        <v>38000</v>
      </c>
      <c r="S22" s="579">
        <f>IF(InpPerformance!S$45&lt;&gt;"",InpPerformance!S$45,"")</f>
        <v>5</v>
      </c>
      <c r="T22" s="579">
        <f>IF(InpPerformance!T$45&lt;&gt;"",InpPerformance!T$45,"")</f>
        <v>6000</v>
      </c>
      <c r="U22" s="579">
        <f>IF(InpPerformance!U$45&lt;&gt;"",InpPerformance!U$45,"")</f>
        <v>0</v>
      </c>
      <c r="V22" s="579">
        <f>IF(InpPerformance!V$45&lt;&gt;"",InpPerformance!V$45,"")</f>
        <v>592</v>
      </c>
      <c r="W22" s="579">
        <f>IF(InpPerformance!W$45&lt;&gt;"",InpPerformance!W$45,"")</f>
        <v>0.95</v>
      </c>
      <c r="X22" s="579">
        <f>IF(InpPerformance!X$45&lt;&gt;"",InpPerformance!X$45,"")</f>
        <v>4</v>
      </c>
      <c r="Y22" s="579">
        <f>IF(InpPerformance!Y$45&lt;&gt;"",InpPerformance!Y$45,"")</f>
        <v>55.1</v>
      </c>
      <c r="Z22" s="579">
        <f>IF(InpPerformance!Z$45&lt;&gt;"",InpPerformance!Z$45,"")</f>
        <v>100</v>
      </c>
      <c r="AA22" s="579" t="str">
        <f>IF(InpPerformance!AA$45&lt;&gt;"",InpPerformance!AA$45,"")</f>
        <v/>
      </c>
      <c r="AB22" s="579" t="str">
        <f>IF(InpPerformance!AB$45&lt;&gt;"",InpPerformance!AB$45,"")</f>
        <v/>
      </c>
      <c r="AC22" s="579" t="str">
        <f>IF(InpPerformance!AC$45&lt;&gt;"",InpPerformance!AC$45,"")</f>
        <v/>
      </c>
      <c r="AD22" s="579" t="str">
        <f>IF(InpPerformance!AD$45&lt;&gt;"",InpPerformance!AD$45,"")</f>
        <v/>
      </c>
      <c r="AE22" s="579" t="str">
        <f>IF(InpPerformance!AE$45&lt;&gt;"",InpPerformance!AE$45,"")</f>
        <v/>
      </c>
      <c r="AF22" s="579" t="str">
        <f>IF(InpPerformance!AF$45&lt;&gt;"",InpPerformance!AF$45,"")</f>
        <v/>
      </c>
      <c r="AG22" s="579" t="str">
        <f>IF(InpPerformance!AG$45&lt;&gt;"",InpPerformance!AG$45,"")</f>
        <v/>
      </c>
      <c r="AH22" s="579" t="str">
        <f>IF(InpPerformance!AH$45&lt;&gt;"",InpPerformance!AH$45,"")</f>
        <v/>
      </c>
      <c r="AI22" s="579" t="str">
        <f>IF(InpPerformance!AI$45&lt;&gt;"",InpPerformance!AI$45,"")</f>
        <v/>
      </c>
      <c r="AJ22" s="579" t="str">
        <f>IF(InpPerformance!AJ$45&lt;&gt;"",InpPerformance!AJ$45,"")</f>
        <v/>
      </c>
      <c r="AK22" s="581" t="str">
        <f>IF(InpPerformance!AK$45&lt;&gt;"",InpPerformance!AK$45,"")</f>
        <v/>
      </c>
      <c r="AL22" s="579" t="str">
        <f>IF(InpPerformance!AL$45&lt;&gt;"",InpPerformance!AL$45,"")</f>
        <v/>
      </c>
      <c r="AM22" s="579" t="str">
        <f>IF(InpPerformance!AM$45&lt;&gt;"",InpPerformance!AM$45,"")</f>
        <v/>
      </c>
      <c r="AN22" s="579" t="str">
        <f>IF(InpPerformance!AN$45&lt;&gt;"",InpPerformance!AN$45,"")</f>
        <v/>
      </c>
      <c r="AO22" s="581" t="str">
        <f>IF(InpPerformance!AO$45&lt;&gt;"",InpPerformance!AO$45,"")</f>
        <v/>
      </c>
      <c r="AP22" s="579" t="str">
        <f>IF(InpPerformance!AP$45&lt;&gt;"",InpPerformance!AP$45,"")</f>
        <v/>
      </c>
      <c r="AQ22" s="579" t="str">
        <f>IF(InpPerformance!AQ$45&lt;&gt;"",InpPerformance!AQ$45,"")</f>
        <v/>
      </c>
      <c r="AR22" s="579" t="str">
        <f>IF(InpPerformance!AR$45&lt;&gt;"",InpPerformance!AR$45,"")</f>
        <v/>
      </c>
      <c r="AS22" s="579" t="str">
        <f>IF(InpPerformance!AS$45&lt;&gt;"",InpPerformance!AS$45,"")</f>
        <v/>
      </c>
      <c r="AT22" s="579" t="str">
        <f>IF(InpPerformance!AT$45&lt;&gt;"",InpPerformance!AT$45,"")</f>
        <v/>
      </c>
      <c r="AU22" s="579" t="str">
        <f>IF(InpPerformance!AU$45&lt;&gt;"",InpPerformance!AU$45,"")</f>
        <v/>
      </c>
      <c r="AV22" s="579" t="str">
        <f>IF(InpPerformance!AV$45&lt;&gt;"",InpPerformance!AV$45,"")</f>
        <v/>
      </c>
      <c r="AW22" s="579" t="str">
        <f>IF(InpPerformance!AW$45&lt;&gt;"",InpPerformance!AW$45,"")</f>
        <v/>
      </c>
      <c r="AX22" s="579" t="str">
        <f>IF(InpPerformance!AX$45&lt;&gt;"",InpPerformance!AX$45,"")</f>
        <v/>
      </c>
      <c r="AY22" s="579" t="str">
        <f>IF(InpPerformance!AY$45&lt;&gt;"",InpPerformance!AY$45,"")</f>
        <v/>
      </c>
      <c r="AZ22" s="579" t="str">
        <f>IF(InpPerformance!AZ$45&lt;&gt;"",InpPerformance!AZ$45,"")</f>
        <v/>
      </c>
      <c r="BA22" s="579" t="str">
        <f>IF(InpPerformance!BA$45&lt;&gt;"",InpPerformance!BA$45,"")</f>
        <v/>
      </c>
      <c r="BB22" s="579" t="str">
        <f>IF(InpPerformance!BB$45&lt;&gt;"",InpPerformance!BB$45,"")</f>
        <v/>
      </c>
      <c r="BC22" s="581" t="str">
        <f>IF(InpPerformance!BC$45&lt;&gt;"",InpPerformance!BC$45,"")</f>
        <v/>
      </c>
      <c r="BD22" s="579" t="str">
        <f>IF(InpPerformance!BD$45&lt;&gt;"",InpPerformance!BD$45,"")</f>
        <v/>
      </c>
      <c r="BE22" s="579" t="str">
        <f>IF(InpPerformance!BE$45&lt;&gt;"",InpPerformance!BE$45,"")</f>
        <v/>
      </c>
      <c r="BF22" s="579" t="str">
        <f>IF(InpPerformance!BF$45&lt;&gt;"",InpPerformance!BF$45,"")</f>
        <v/>
      </c>
      <c r="BG22" s="579" t="str">
        <f>IF(InpPerformance!BG$45&lt;&gt;"",InpPerformance!BG$45,"")</f>
        <v/>
      </c>
      <c r="BH22" s="579" t="str">
        <f>IF(InpPerformance!BH$45&lt;&gt;"",InpPerformance!BH$45,"")</f>
        <v/>
      </c>
      <c r="BI22" s="579" t="str">
        <f>IF(InpPerformance!BI$45&lt;&gt;"",InpPerformance!BI$45,"")</f>
        <v/>
      </c>
      <c r="BJ22" s="579" t="str">
        <f>IF(InpPerformance!BJ$45&lt;&gt;"",InpPerformance!BJ$45,"")</f>
        <v/>
      </c>
      <c r="BK22" s="579" t="str">
        <f>IF(InpPerformance!BK$45&lt;&gt;"",InpPerformance!BK$45,"")</f>
        <v/>
      </c>
      <c r="BL22" s="579" t="str">
        <f>IF(InpPerformance!BL$45&lt;&gt;"",InpPerformance!BL$45,"")</f>
        <v/>
      </c>
      <c r="BM22" s="579" t="str">
        <f>IF(InpPerformance!BM$45&lt;&gt;"",InpPerformance!BM$45,"")</f>
        <v/>
      </c>
      <c r="BN22" s="579" t="str">
        <f>IF(InpPerformance!BN$45&lt;&gt;"",InpPerformance!BN$45,"")</f>
        <v/>
      </c>
      <c r="BO22" s="579" t="str">
        <f>IF(InpPerformance!BO$45&lt;&gt;"",InpPerformance!BO$45,"")</f>
        <v/>
      </c>
      <c r="BP22" s="579" t="str">
        <f>IF(InpPerformance!BP$45&lt;&gt;"",InpPerformance!BP$45,"")</f>
        <v/>
      </c>
      <c r="BQ22" s="579" t="str">
        <f>IF(InpPerformance!BQ$45&lt;&gt;"",InpPerformance!BQ$45,"")</f>
        <v/>
      </c>
      <c r="BR22" s="579" t="str">
        <f>IF(InpPerformance!BR$45&lt;&gt;"",InpPerformance!BR$45,"")</f>
        <v/>
      </c>
      <c r="BS22" s="579" t="str">
        <f>IF(InpPerformance!BS$45&lt;&gt;"",InpPerformance!BS$45,"")</f>
        <v/>
      </c>
    </row>
    <row r="23" spans="1:71" s="201" customFormat="1" ht="13.8">
      <c r="A23" s="444"/>
      <c r="B23" s="444"/>
      <c r="C23" s="444"/>
      <c r="D23" s="444"/>
      <c r="E23" s="574" t="str">
        <f>InpPerformance!E$46</f>
        <v>Underperformance deadband</v>
      </c>
      <c r="F23" s="444"/>
      <c r="G23" s="574" t="str">
        <f>InpPerformance!G$46</f>
        <v>Performance commitment unit</v>
      </c>
      <c r="H23" s="444"/>
      <c r="I23" s="444"/>
      <c r="J23" s="586">
        <f>IF(InpPerformance!J$46&lt;&gt;"",InpPerformance!J$46,"")</f>
        <v>2</v>
      </c>
      <c r="K23" s="579" t="str">
        <f>IF(InpPerformance!K$46&lt;&gt;"",InpPerformance!K$46,"")</f>
        <v/>
      </c>
      <c r="L23" s="579" t="str">
        <f>IF(InpPerformance!L$46&lt;&gt;"",InpPerformance!L$46,"")</f>
        <v/>
      </c>
      <c r="M23" s="579" t="str">
        <f>IF(InpPerformance!M$46&lt;&gt;"",InpPerformance!M$46,"")</f>
        <v/>
      </c>
      <c r="N23" s="579" t="str">
        <f>IF(InpPerformance!N$46&lt;&gt;"",InpPerformance!N$46,"")</f>
        <v/>
      </c>
      <c r="O23" s="579" t="str">
        <f>IF(InpPerformance!O$46&lt;&gt;"",InpPerformance!O$46,"")</f>
        <v/>
      </c>
      <c r="P23" s="579" t="str">
        <f>IF(InpPerformance!P$46&lt;&gt;"",InpPerformance!P$46,"")</f>
        <v/>
      </c>
      <c r="Q23" s="581" t="str">
        <f>IF(InpPerformance!Q$46&lt;&gt;"",InpPerformance!Q$46,"")</f>
        <v/>
      </c>
      <c r="R23" s="579" t="str">
        <f>IF(InpPerformance!R$46&lt;&gt;"",InpPerformance!R$46,"")</f>
        <v/>
      </c>
      <c r="S23" s="579" t="str">
        <f>IF(InpPerformance!S$46&lt;&gt;"",InpPerformance!S$46,"")</f>
        <v/>
      </c>
      <c r="T23" s="579" t="str">
        <f>IF(InpPerformance!T$46&lt;&gt;"",InpPerformance!T$46,"")</f>
        <v/>
      </c>
      <c r="U23" s="579" t="str">
        <f>IF(InpPerformance!U$46&lt;&gt;"",InpPerformance!U$46,"")</f>
        <v/>
      </c>
      <c r="V23" s="579" t="str">
        <f>IF(InpPerformance!V$46&lt;&gt;"",InpPerformance!V$46,"")</f>
        <v/>
      </c>
      <c r="W23" s="579" t="str">
        <f>IF(InpPerformance!W$46&lt;&gt;"",InpPerformance!W$46,"")</f>
        <v/>
      </c>
      <c r="X23" s="579" t="str">
        <f>IF(InpPerformance!X$46&lt;&gt;"",InpPerformance!X$46,"")</f>
        <v/>
      </c>
      <c r="Y23" s="579" t="str">
        <f>IF(InpPerformance!Y$46&lt;&gt;"",InpPerformance!Y$46,"")</f>
        <v/>
      </c>
      <c r="Z23" s="579" t="str">
        <f>IF(InpPerformance!Z$46&lt;&gt;"",InpPerformance!Z$46,"")</f>
        <v/>
      </c>
      <c r="AA23" s="579" t="str">
        <f>IF(InpPerformance!AA$46&lt;&gt;"",InpPerformance!AA$46,"")</f>
        <v/>
      </c>
      <c r="AB23" s="579" t="str">
        <f>IF(InpPerformance!AB$46&lt;&gt;"",InpPerformance!AB$46,"")</f>
        <v/>
      </c>
      <c r="AC23" s="579" t="str">
        <f>IF(InpPerformance!AC$46&lt;&gt;"",InpPerformance!AC$46,"")</f>
        <v/>
      </c>
      <c r="AD23" s="579" t="str">
        <f>IF(InpPerformance!AD$46&lt;&gt;"",InpPerformance!AD$46,"")</f>
        <v/>
      </c>
      <c r="AE23" s="579" t="str">
        <f>IF(InpPerformance!AE$46&lt;&gt;"",InpPerformance!AE$46,"")</f>
        <v/>
      </c>
      <c r="AF23" s="579" t="str">
        <f>IF(InpPerformance!AF$46&lt;&gt;"",InpPerformance!AF$46,"")</f>
        <v/>
      </c>
      <c r="AG23" s="579" t="str">
        <f>IF(InpPerformance!AG$46&lt;&gt;"",InpPerformance!AG$46,"")</f>
        <v/>
      </c>
      <c r="AH23" s="579" t="str">
        <f>IF(InpPerformance!AH$46&lt;&gt;"",InpPerformance!AH$46,"")</f>
        <v/>
      </c>
      <c r="AI23" s="579" t="str">
        <f>IF(InpPerformance!AI$46&lt;&gt;"",InpPerformance!AI$46,"")</f>
        <v/>
      </c>
      <c r="AJ23" s="579" t="str">
        <f>IF(InpPerformance!AJ$46&lt;&gt;"",InpPerformance!AJ$46,"")</f>
        <v/>
      </c>
      <c r="AK23" s="581" t="str">
        <f>IF(InpPerformance!AK$46&lt;&gt;"",InpPerformance!AK$46,"")</f>
        <v/>
      </c>
      <c r="AL23" s="579" t="str">
        <f>IF(InpPerformance!AL$46&lt;&gt;"",InpPerformance!AL$46,"")</f>
        <v/>
      </c>
      <c r="AM23" s="579" t="str">
        <f>IF(InpPerformance!AM$46&lt;&gt;"",InpPerformance!AM$46,"")</f>
        <v/>
      </c>
      <c r="AN23" s="579" t="str">
        <f>IF(InpPerformance!AN$46&lt;&gt;"",InpPerformance!AN$46,"")</f>
        <v/>
      </c>
      <c r="AO23" s="581" t="str">
        <f>IF(InpPerformance!AO$46&lt;&gt;"",InpPerformance!AO$46,"")</f>
        <v/>
      </c>
      <c r="AP23" s="579" t="str">
        <f>IF(InpPerformance!AP$46&lt;&gt;"",InpPerformance!AP$46,"")</f>
        <v/>
      </c>
      <c r="AQ23" s="579" t="str">
        <f>IF(InpPerformance!AQ$46&lt;&gt;"",InpPerformance!AQ$46,"")</f>
        <v/>
      </c>
      <c r="AR23" s="579" t="str">
        <f>IF(InpPerformance!AR$46&lt;&gt;"",InpPerformance!AR$46,"")</f>
        <v/>
      </c>
      <c r="AS23" s="579" t="str">
        <f>IF(InpPerformance!AS$46&lt;&gt;"",InpPerformance!AS$46,"")</f>
        <v/>
      </c>
      <c r="AT23" s="579" t="str">
        <f>IF(InpPerformance!AT$46&lt;&gt;"",InpPerformance!AT$46,"")</f>
        <v/>
      </c>
      <c r="AU23" s="579" t="str">
        <f>IF(InpPerformance!AU$46&lt;&gt;"",InpPerformance!AU$46,"")</f>
        <v/>
      </c>
      <c r="AV23" s="579" t="str">
        <f>IF(InpPerformance!AV$46&lt;&gt;"",InpPerformance!AV$46,"")</f>
        <v/>
      </c>
      <c r="AW23" s="579" t="str">
        <f>IF(InpPerformance!AW$46&lt;&gt;"",InpPerformance!AW$46,"")</f>
        <v/>
      </c>
      <c r="AX23" s="579" t="str">
        <f>IF(InpPerformance!AX$46&lt;&gt;"",InpPerformance!AX$46,"")</f>
        <v/>
      </c>
      <c r="AY23" s="579" t="str">
        <f>IF(InpPerformance!AY$46&lt;&gt;"",InpPerformance!AY$46,"")</f>
        <v/>
      </c>
      <c r="AZ23" s="579" t="str">
        <f>IF(InpPerformance!AZ$46&lt;&gt;"",InpPerformance!AZ$46,"")</f>
        <v/>
      </c>
      <c r="BA23" s="579" t="str">
        <f>IF(InpPerformance!BA$46&lt;&gt;"",InpPerformance!BA$46,"")</f>
        <v/>
      </c>
      <c r="BB23" s="579" t="str">
        <f>IF(InpPerformance!BB$46&lt;&gt;"",InpPerformance!BB$46,"")</f>
        <v/>
      </c>
      <c r="BC23" s="581" t="str">
        <f>IF(InpPerformance!BC$46&lt;&gt;"",InpPerformance!BC$46,"")</f>
        <v/>
      </c>
      <c r="BD23" s="579" t="str">
        <f>IF(InpPerformance!BD$46&lt;&gt;"",InpPerformance!BD$46,"")</f>
        <v/>
      </c>
      <c r="BE23" s="579" t="str">
        <f>IF(InpPerformance!BE$46&lt;&gt;"",InpPerformance!BE$46,"")</f>
        <v/>
      </c>
      <c r="BF23" s="579" t="str">
        <f>IF(InpPerformance!BF$46&lt;&gt;"",InpPerformance!BF$46,"")</f>
        <v/>
      </c>
      <c r="BG23" s="579" t="str">
        <f>IF(InpPerformance!BG$46&lt;&gt;"",InpPerformance!BG$46,"")</f>
        <v/>
      </c>
      <c r="BH23" s="579" t="str">
        <f>IF(InpPerformance!BH$46&lt;&gt;"",InpPerformance!BH$46,"")</f>
        <v/>
      </c>
      <c r="BI23" s="579" t="str">
        <f>IF(InpPerformance!BI$46&lt;&gt;"",InpPerformance!BI$46,"")</f>
        <v/>
      </c>
      <c r="BJ23" s="579" t="str">
        <f>IF(InpPerformance!BJ$46&lt;&gt;"",InpPerformance!BJ$46,"")</f>
        <v/>
      </c>
      <c r="BK23" s="579" t="str">
        <f>IF(InpPerformance!BK$46&lt;&gt;"",InpPerformance!BK$46,"")</f>
        <v/>
      </c>
      <c r="BL23" s="579" t="str">
        <f>IF(InpPerformance!BL$46&lt;&gt;"",InpPerformance!BL$46,"")</f>
        <v/>
      </c>
      <c r="BM23" s="579" t="str">
        <f>IF(InpPerformance!BM$46&lt;&gt;"",InpPerformance!BM$46,"")</f>
        <v/>
      </c>
      <c r="BN23" s="579" t="str">
        <f>IF(InpPerformance!BN$46&lt;&gt;"",InpPerformance!BN$46,"")</f>
        <v/>
      </c>
      <c r="BO23" s="579" t="str">
        <f>IF(InpPerformance!BO$46&lt;&gt;"",InpPerformance!BO$46,"")</f>
        <v/>
      </c>
      <c r="BP23" s="579" t="str">
        <f>IF(InpPerformance!BP$46&lt;&gt;"",InpPerformance!BP$46,"")</f>
        <v/>
      </c>
      <c r="BQ23" s="579" t="str">
        <f>IF(InpPerformance!BQ$46&lt;&gt;"",InpPerformance!BQ$46,"")</f>
        <v/>
      </c>
      <c r="BR23" s="579" t="str">
        <f>IF(InpPerformance!BR$46&lt;&gt;"",InpPerformance!BR$46,"")</f>
        <v/>
      </c>
      <c r="BS23" s="579" t="str">
        <f>IF(InpPerformance!BS$46&lt;&gt;"",InpPerformance!BS$46,"")</f>
        <v/>
      </c>
    </row>
    <row r="24" spans="1:71" s="201" customFormat="1" ht="13.8">
      <c r="A24" s="444"/>
      <c r="B24" s="444"/>
      <c r="C24" s="444"/>
      <c r="D24" s="444"/>
      <c r="E24" s="574" t="str">
        <f>InpPerformance!E$47</f>
        <v>Standard underperformance collar</v>
      </c>
      <c r="F24" s="444"/>
      <c r="G24" s="574" t="str">
        <f>InpPerformance!G$47</f>
        <v>Performance commitment unit</v>
      </c>
      <c r="H24" s="444"/>
      <c r="I24" s="444"/>
      <c r="J24" s="579">
        <f>IF(InpPerformance!J$47&lt;&gt;"",InpPerformance!J$47,"")</f>
        <v>8.8000000000000007</v>
      </c>
      <c r="K24" s="579">
        <f>IF(InpPerformance!K$47&lt;&gt;"",InpPerformance!K$47,"")</f>
        <v>8.3333333333333297E-3</v>
      </c>
      <c r="L24" s="579">
        <f>IF(InpPerformance!L$47&lt;&gt;"",InpPerformance!L$47,"")</f>
        <v>-5</v>
      </c>
      <c r="M24" s="579">
        <f>IF(InpPerformance!M$47&lt;&gt;"",InpPerformance!M$47,"")</f>
        <v>-5</v>
      </c>
      <c r="N24" s="579" t="str">
        <f>IF(InpPerformance!N$47&lt;&gt;"",InpPerformance!N$47,"")</f>
        <v/>
      </c>
      <c r="O24" s="579" t="str">
        <f>IF(InpPerformance!O$47&lt;&gt;"",InpPerformance!O$47,"")</f>
        <v/>
      </c>
      <c r="P24" s="579">
        <f>IF(InpPerformance!P$47&lt;&gt;"",InpPerformance!P$47,"")</f>
        <v>148</v>
      </c>
      <c r="Q24" s="581">
        <f>IF(InpPerformance!Q$47&lt;&gt;"",InpPerformance!Q$47,"")</f>
        <v>4.68</v>
      </c>
      <c r="R24" s="579" t="str">
        <f>IF(InpPerformance!R$47&lt;&gt;"",InpPerformance!R$47,"")</f>
        <v/>
      </c>
      <c r="S24" s="579" t="str">
        <f>IF(InpPerformance!S$47&lt;&gt;"",InpPerformance!S$47,"")</f>
        <v/>
      </c>
      <c r="T24" s="579" t="str">
        <f>IF(InpPerformance!T$47&lt;&gt;"",InpPerformance!T$47,"")</f>
        <v/>
      </c>
      <c r="U24" s="579" t="str">
        <f>IF(InpPerformance!U$47&lt;&gt;"",InpPerformance!U$47,"")</f>
        <v/>
      </c>
      <c r="V24" s="579" t="str">
        <f>IF(InpPerformance!V$47&lt;&gt;"",InpPerformance!V$47,"")</f>
        <v/>
      </c>
      <c r="W24" s="579" t="str">
        <f>IF(InpPerformance!W$47&lt;&gt;"",InpPerformance!W$47,"")</f>
        <v/>
      </c>
      <c r="X24" s="579" t="str">
        <f>IF(InpPerformance!X$47&lt;&gt;"",InpPerformance!X$47,"")</f>
        <v/>
      </c>
      <c r="Y24" s="579" t="str">
        <f>IF(InpPerformance!Y$47&lt;&gt;"",InpPerformance!Y$47,"")</f>
        <v/>
      </c>
      <c r="Z24" s="579" t="str">
        <f>IF(InpPerformance!Z$47&lt;&gt;"",InpPerformance!Z$47,"")</f>
        <v/>
      </c>
      <c r="AA24" s="579" t="str">
        <f>IF(InpPerformance!AA$47&lt;&gt;"",InpPerformance!AA$47,"")</f>
        <v/>
      </c>
      <c r="AB24" s="579" t="str">
        <f>IF(InpPerformance!AB$47&lt;&gt;"",InpPerformance!AB$47,"")</f>
        <v/>
      </c>
      <c r="AC24" s="579" t="str">
        <f>IF(InpPerformance!AC$47&lt;&gt;"",InpPerformance!AC$47,"")</f>
        <v/>
      </c>
      <c r="AD24" s="579" t="str">
        <f>IF(InpPerformance!AD$47&lt;&gt;"",InpPerformance!AD$47,"")</f>
        <v/>
      </c>
      <c r="AE24" s="579" t="str">
        <f>IF(InpPerformance!AE$47&lt;&gt;"",InpPerformance!AE$47,"")</f>
        <v/>
      </c>
      <c r="AF24" s="579" t="str">
        <f>IF(InpPerformance!AF$47&lt;&gt;"",InpPerformance!AF$47,"")</f>
        <v/>
      </c>
      <c r="AG24" s="579" t="str">
        <f>IF(InpPerformance!AG$47&lt;&gt;"",InpPerformance!AG$47,"")</f>
        <v/>
      </c>
      <c r="AH24" s="579" t="str">
        <f>IF(InpPerformance!AH$47&lt;&gt;"",InpPerformance!AH$47,"")</f>
        <v/>
      </c>
      <c r="AI24" s="579" t="str">
        <f>IF(InpPerformance!AI$47&lt;&gt;"",InpPerformance!AI$47,"")</f>
        <v/>
      </c>
      <c r="AJ24" s="579" t="str">
        <f>IF(InpPerformance!AJ$47&lt;&gt;"",InpPerformance!AJ$47,"")</f>
        <v/>
      </c>
      <c r="AK24" s="581" t="str">
        <f>IF(InpPerformance!AK$47&lt;&gt;"",InpPerformance!AK$47,"")</f>
        <v/>
      </c>
      <c r="AL24" s="579" t="str">
        <f>IF(InpPerformance!AL$47&lt;&gt;"",InpPerformance!AL$47,"")</f>
        <v/>
      </c>
      <c r="AM24" s="579" t="str">
        <f>IF(InpPerformance!AM$47&lt;&gt;"",InpPerformance!AM$47,"")</f>
        <v/>
      </c>
      <c r="AN24" s="579" t="str">
        <f>IF(InpPerformance!AN$47&lt;&gt;"",InpPerformance!AN$47,"")</f>
        <v/>
      </c>
      <c r="AO24" s="581" t="str">
        <f>IF(InpPerformance!AO$47&lt;&gt;"",InpPerformance!AO$47,"")</f>
        <v/>
      </c>
      <c r="AP24" s="579" t="str">
        <f>IF(InpPerformance!AP$47&lt;&gt;"",InpPerformance!AP$47,"")</f>
        <v/>
      </c>
      <c r="AQ24" s="579" t="str">
        <f>IF(InpPerformance!AQ$47&lt;&gt;"",InpPerformance!AQ$47,"")</f>
        <v/>
      </c>
      <c r="AR24" s="579" t="str">
        <f>IF(InpPerformance!AR$47&lt;&gt;"",InpPerformance!AR$47,"")</f>
        <v/>
      </c>
      <c r="AS24" s="579" t="str">
        <f>IF(InpPerformance!AS$47&lt;&gt;"",InpPerformance!AS$47,"")</f>
        <v/>
      </c>
      <c r="AT24" s="579" t="str">
        <f>IF(InpPerformance!AT$47&lt;&gt;"",InpPerformance!AT$47,"")</f>
        <v/>
      </c>
      <c r="AU24" s="579" t="str">
        <f>IF(InpPerformance!AU$47&lt;&gt;"",InpPerformance!AU$47,"")</f>
        <v/>
      </c>
      <c r="AV24" s="579" t="str">
        <f>IF(InpPerformance!AV$47&lt;&gt;"",InpPerformance!AV$47,"")</f>
        <v/>
      </c>
      <c r="AW24" s="579" t="str">
        <f>IF(InpPerformance!AW$47&lt;&gt;"",InpPerformance!AW$47,"")</f>
        <v/>
      </c>
      <c r="AX24" s="579" t="str">
        <f>IF(InpPerformance!AX$47&lt;&gt;"",InpPerformance!AX$47,"")</f>
        <v/>
      </c>
      <c r="AY24" s="579" t="str">
        <f>IF(InpPerformance!AY$47&lt;&gt;"",InpPerformance!AY$47,"")</f>
        <v/>
      </c>
      <c r="AZ24" s="579" t="str">
        <f>IF(InpPerformance!AZ$47&lt;&gt;"",InpPerformance!AZ$47,"")</f>
        <v/>
      </c>
      <c r="BA24" s="579" t="str">
        <f>IF(InpPerformance!BA$47&lt;&gt;"",InpPerformance!BA$47,"")</f>
        <v/>
      </c>
      <c r="BB24" s="579" t="str">
        <f>IF(InpPerformance!BB$47&lt;&gt;"",InpPerformance!BB$47,"")</f>
        <v/>
      </c>
      <c r="BC24" s="581" t="str">
        <f>IF(InpPerformance!BC$47&lt;&gt;"",InpPerformance!BC$47,"")</f>
        <v/>
      </c>
      <c r="BD24" s="579" t="str">
        <f>IF(InpPerformance!BD$47&lt;&gt;"",InpPerformance!BD$47,"")</f>
        <v/>
      </c>
      <c r="BE24" s="579" t="str">
        <f>IF(InpPerformance!BE$47&lt;&gt;"",InpPerformance!BE$47,"")</f>
        <v/>
      </c>
      <c r="BF24" s="579" t="str">
        <f>IF(InpPerformance!BF$47&lt;&gt;"",InpPerformance!BF$47,"")</f>
        <v/>
      </c>
      <c r="BG24" s="579" t="str">
        <f>IF(InpPerformance!BG$47&lt;&gt;"",InpPerformance!BG$47,"")</f>
        <v/>
      </c>
      <c r="BH24" s="579" t="str">
        <f>IF(InpPerformance!BH$47&lt;&gt;"",InpPerformance!BH$47,"")</f>
        <v/>
      </c>
      <c r="BI24" s="579" t="str">
        <f>IF(InpPerformance!BI$47&lt;&gt;"",InpPerformance!BI$47,"")</f>
        <v/>
      </c>
      <c r="BJ24" s="579" t="str">
        <f>IF(InpPerformance!BJ$47&lt;&gt;"",InpPerformance!BJ$47,"")</f>
        <v/>
      </c>
      <c r="BK24" s="579" t="str">
        <f>IF(InpPerformance!BK$47&lt;&gt;"",InpPerformance!BK$47,"")</f>
        <v/>
      </c>
      <c r="BL24" s="579" t="str">
        <f>IF(InpPerformance!BL$47&lt;&gt;"",InpPerformance!BL$47,"")</f>
        <v/>
      </c>
      <c r="BM24" s="579" t="str">
        <f>IF(InpPerformance!BM$47&lt;&gt;"",InpPerformance!BM$47,"")</f>
        <v/>
      </c>
      <c r="BN24" s="579" t="str">
        <f>IF(InpPerformance!BN$47&lt;&gt;"",InpPerformance!BN$47,"")</f>
        <v/>
      </c>
      <c r="BO24" s="579" t="str">
        <f>IF(InpPerformance!BO$47&lt;&gt;"",InpPerformance!BO$47,"")</f>
        <v/>
      </c>
      <c r="BP24" s="579" t="str">
        <f>IF(InpPerformance!BP$47&lt;&gt;"",InpPerformance!BP$47,"")</f>
        <v/>
      </c>
      <c r="BQ24" s="579" t="str">
        <f>IF(InpPerformance!BQ$47&lt;&gt;"",InpPerformance!BQ$47,"")</f>
        <v/>
      </c>
      <c r="BR24" s="579" t="str">
        <f>IF(InpPerformance!BR$47&lt;&gt;"",InpPerformance!BR$47,"")</f>
        <v/>
      </c>
      <c r="BS24" s="579" t="str">
        <f>IF(InpPerformance!BS$47&lt;&gt;"",InpPerformance!BS$47,"")</f>
        <v/>
      </c>
    </row>
    <row r="25" spans="1:71" s="201" customFormat="1" ht="11.25" customHeight="1">
      <c r="A25" s="444"/>
      <c r="B25" s="444"/>
      <c r="C25" s="444"/>
      <c r="D25" s="444"/>
      <c r="E25" s="444"/>
      <c r="F25" s="444"/>
      <c r="G25" s="444"/>
      <c r="H25" s="444"/>
      <c r="I25" s="444"/>
      <c r="J25" s="514"/>
      <c r="K25" s="514"/>
      <c r="L25" s="514"/>
      <c r="M25" s="514"/>
      <c r="N25" s="514"/>
      <c r="O25" s="514"/>
      <c r="P25" s="514"/>
      <c r="Q25" s="515"/>
      <c r="R25" s="514"/>
      <c r="S25" s="514"/>
      <c r="T25" s="514"/>
      <c r="U25" s="514"/>
      <c r="V25" s="514"/>
      <c r="W25" s="514"/>
      <c r="X25" s="514"/>
      <c r="Y25" s="514"/>
      <c r="Z25" s="514"/>
      <c r="AA25" s="514"/>
      <c r="AB25" s="514"/>
      <c r="AC25" s="514"/>
      <c r="AD25" s="514"/>
      <c r="AE25" s="514"/>
      <c r="AF25" s="514"/>
      <c r="AG25" s="514"/>
      <c r="AH25" s="514"/>
      <c r="AI25" s="514"/>
      <c r="AJ25" s="514"/>
      <c r="AK25" s="515"/>
      <c r="AL25" s="514"/>
      <c r="AM25" s="514"/>
      <c r="AN25" s="514"/>
      <c r="AO25" s="515"/>
      <c r="AP25" s="514"/>
      <c r="AQ25" s="514"/>
      <c r="AR25" s="514"/>
      <c r="AS25" s="514"/>
      <c r="AT25" s="514"/>
      <c r="AU25" s="514"/>
      <c r="AV25" s="514"/>
      <c r="AW25" s="514"/>
      <c r="AX25" s="514"/>
      <c r="AY25" s="514"/>
      <c r="AZ25" s="514"/>
      <c r="BA25" s="514"/>
      <c r="BB25" s="514"/>
      <c r="BC25" s="515"/>
      <c r="BD25" s="514"/>
      <c r="BE25" s="514"/>
      <c r="BF25" s="514"/>
      <c r="BG25" s="514"/>
      <c r="BH25" s="514"/>
      <c r="BI25" s="514"/>
      <c r="BJ25" s="514"/>
      <c r="BK25" s="514"/>
      <c r="BL25" s="514"/>
      <c r="BM25" s="514"/>
      <c r="BN25" s="514"/>
      <c r="BO25" s="514"/>
      <c r="BP25" s="514"/>
      <c r="BQ25" s="514"/>
      <c r="BR25" s="514"/>
      <c r="BS25" s="514"/>
    </row>
    <row r="26" spans="1:71" s="227" customFormat="1" ht="13.8">
      <c r="A26" s="574"/>
      <c r="B26" s="574"/>
      <c r="C26" s="574"/>
      <c r="D26" s="574"/>
      <c r="E26" s="574" t="str">
        <f>InpPerformance!E$49</f>
        <v>Standard outperformance rate</v>
      </c>
      <c r="F26" s="574"/>
      <c r="G26" s="574" t="str">
        <f>InpPerformance!G$49</f>
        <v>£m/unit (2017-18 prices)</v>
      </c>
      <c r="H26" s="574"/>
      <c r="I26" s="574"/>
      <c r="J26" s="587">
        <f>IF(InpPerformance!J$49&lt;&gt;"",InpPerformance!J$49,"")</f>
        <v>0</v>
      </c>
      <c r="K26" s="587">
        <f>IF(InpPerformance!K$49&lt;&gt;"",InpPerformance!K$49,"")</f>
        <v>0.19700000000000001</v>
      </c>
      <c r="L26" s="587">
        <f>IF(InpPerformance!L$49&lt;&gt;"",InpPerformance!L$49,"")</f>
        <v>0.19600000000000001</v>
      </c>
      <c r="M26" s="587">
        <f>IF(InpPerformance!M$49&lt;&gt;"",InpPerformance!M$49,"")</f>
        <v>0.21099999999999999</v>
      </c>
      <c r="N26" s="587">
        <f>IF(InpPerformance!N$49&lt;&gt;"",InpPerformance!N$49,"")</f>
        <v>0.125</v>
      </c>
      <c r="O26" s="587">
        <f>IF(InpPerformance!O$49&lt;&gt;"",InpPerformance!O$49,"")</f>
        <v>2.1000000000000001E-2</v>
      </c>
      <c r="P26" s="587">
        <f>IF(InpPerformance!P$49&lt;&gt;"",InpPerformance!P$49,"")</f>
        <v>1.9E-2</v>
      </c>
      <c r="Q26" s="588">
        <f>IF(InpPerformance!Q$49&lt;&gt;"",InpPerformance!Q$49,"")</f>
        <v>0.36199999999999999</v>
      </c>
      <c r="R26" s="587" t="str">
        <f>IF(InpPerformance!R$49&lt;&gt;"",InpPerformance!R$49,"")</f>
        <v/>
      </c>
      <c r="S26" s="587" t="str">
        <f>IF(InpPerformance!S$49&lt;&gt;"",InpPerformance!S$49,"")</f>
        <v/>
      </c>
      <c r="T26" s="587">
        <f>IF(InpPerformance!T$49&lt;&gt;"",InpPerformance!T$49,"")</f>
        <v>7.9999999999999996E-6</v>
      </c>
      <c r="U26" s="587">
        <f>IF(InpPerformance!U$49&lt;&gt;"",InpPerformance!U$49,"")</f>
        <v>4.9099999999999998E-2</v>
      </c>
      <c r="V26" s="587">
        <f>IF(InpPerformance!V$49&lt;&gt;"",InpPerformance!V$49,"")</f>
        <v>1.25E-3</v>
      </c>
      <c r="W26" s="587">
        <f>IF(InpPerformance!W$49&lt;&gt;"",InpPerformance!W$49,"")</f>
        <v>0.90200000000000002</v>
      </c>
      <c r="X26" s="587">
        <f>IF(InpPerformance!X$49&lt;&gt;"",InpPerformance!X$49,"")</f>
        <v>6.8000000000000005E-2</v>
      </c>
      <c r="Y26" s="587" t="str">
        <f>IF(InpPerformance!Y$49&lt;&gt;"",InpPerformance!Y$49,"")</f>
        <v/>
      </c>
      <c r="Z26" s="587" t="str">
        <f>IF(InpPerformance!Z$49&lt;&gt;"",InpPerformance!Z$49,"")</f>
        <v/>
      </c>
      <c r="AA26" s="587" t="str">
        <f>IF(InpPerformance!AA$49&lt;&gt;"",InpPerformance!AA$49,"")</f>
        <v/>
      </c>
      <c r="AB26" s="587" t="str">
        <f>IF(InpPerformance!AB$49&lt;&gt;"",InpPerformance!AB$49,"")</f>
        <v/>
      </c>
      <c r="AC26" s="587" t="str">
        <f>IF(InpPerformance!AC$49&lt;&gt;"",InpPerformance!AC$49,"")</f>
        <v/>
      </c>
      <c r="AD26" s="587" t="str">
        <f>IF(InpPerformance!AD$49&lt;&gt;"",InpPerformance!AD$49,"")</f>
        <v/>
      </c>
      <c r="AE26" s="587" t="str">
        <f>IF(InpPerformance!AE$49&lt;&gt;"",InpPerformance!AE$49,"")</f>
        <v/>
      </c>
      <c r="AF26" s="587" t="str">
        <f>IF(InpPerformance!AF$49&lt;&gt;"",InpPerformance!AF$49,"")</f>
        <v/>
      </c>
      <c r="AG26" s="587" t="str">
        <f>IF(InpPerformance!AG$49&lt;&gt;"",InpPerformance!AG$49,"")</f>
        <v/>
      </c>
      <c r="AH26" s="587" t="str">
        <f>IF(InpPerformance!AH$49&lt;&gt;"",InpPerformance!AH$49,"")</f>
        <v/>
      </c>
      <c r="AI26" s="587" t="str">
        <f>IF(InpPerformance!AI$49&lt;&gt;"",InpPerformance!AI$49,"")</f>
        <v/>
      </c>
      <c r="AJ26" s="587" t="str">
        <f>IF(InpPerformance!AJ$49&lt;&gt;"",InpPerformance!AJ$49,"")</f>
        <v/>
      </c>
      <c r="AK26" s="588" t="str">
        <f>IF(InpPerformance!AK$49&lt;&gt;"",InpPerformance!AK$49,"")</f>
        <v/>
      </c>
      <c r="AL26" s="587" t="str">
        <f>IF(InpPerformance!AL$49&lt;&gt;"",InpPerformance!AL$49,"")</f>
        <v/>
      </c>
      <c r="AM26" s="587" t="str">
        <f>IF(InpPerformance!AM$49&lt;&gt;"",InpPerformance!AM$49,"")</f>
        <v/>
      </c>
      <c r="AN26" s="587" t="str">
        <f>IF(InpPerformance!AN$49&lt;&gt;"",InpPerformance!AN$49,"")</f>
        <v/>
      </c>
      <c r="AO26" s="588" t="str">
        <f>IF(InpPerformance!AO$49&lt;&gt;"",InpPerformance!AO$49,"")</f>
        <v/>
      </c>
      <c r="AP26" s="587" t="str">
        <f>IF(InpPerformance!AP$49&lt;&gt;"",InpPerformance!AP$49,"")</f>
        <v/>
      </c>
      <c r="AQ26" s="587" t="str">
        <f>IF(InpPerformance!AQ$49&lt;&gt;"",InpPerformance!AQ$49,"")</f>
        <v/>
      </c>
      <c r="AR26" s="587" t="str">
        <f>IF(InpPerformance!AR$49&lt;&gt;"",InpPerformance!AR$49,"")</f>
        <v/>
      </c>
      <c r="AS26" s="587" t="str">
        <f>IF(InpPerformance!AS$49&lt;&gt;"",InpPerformance!AS$49,"")</f>
        <v/>
      </c>
      <c r="AT26" s="587" t="str">
        <f>IF(InpPerformance!AT$49&lt;&gt;"",InpPerformance!AT$49,"")</f>
        <v/>
      </c>
      <c r="AU26" s="587" t="str">
        <f>IF(InpPerformance!AU$49&lt;&gt;"",InpPerformance!AU$49,"")</f>
        <v/>
      </c>
      <c r="AV26" s="587" t="str">
        <f>IF(InpPerformance!AV$49&lt;&gt;"",InpPerformance!AV$49,"")</f>
        <v/>
      </c>
      <c r="AW26" s="587" t="str">
        <f>IF(InpPerformance!AW$49&lt;&gt;"",InpPerformance!AW$49,"")</f>
        <v/>
      </c>
      <c r="AX26" s="587" t="str">
        <f>IF(InpPerformance!AX$49&lt;&gt;"",InpPerformance!AX$49,"")</f>
        <v/>
      </c>
      <c r="AY26" s="587" t="str">
        <f>IF(InpPerformance!AY$49&lt;&gt;"",InpPerformance!AY$49,"")</f>
        <v/>
      </c>
      <c r="AZ26" s="587" t="str">
        <f>IF(InpPerformance!AZ$49&lt;&gt;"",InpPerformance!AZ$49,"")</f>
        <v/>
      </c>
      <c r="BA26" s="587" t="str">
        <f>IF(InpPerformance!BA$49&lt;&gt;"",InpPerformance!BA$49,"")</f>
        <v/>
      </c>
      <c r="BB26" s="587" t="str">
        <f>IF(InpPerformance!BB$49&lt;&gt;"",InpPerformance!BB$49,"")</f>
        <v/>
      </c>
      <c r="BC26" s="588" t="str">
        <f>IF(InpPerformance!BC$49&lt;&gt;"",InpPerformance!BC$49,"")</f>
        <v/>
      </c>
      <c r="BD26" s="587" t="str">
        <f>IF(InpPerformance!BD$49&lt;&gt;"",InpPerformance!BD$49,"")</f>
        <v/>
      </c>
      <c r="BE26" s="587" t="str">
        <f>IF(InpPerformance!BE$49&lt;&gt;"",InpPerformance!BE$49,"")</f>
        <v/>
      </c>
      <c r="BF26" s="587" t="str">
        <f>IF(InpPerformance!BF$49&lt;&gt;"",InpPerformance!BF$49,"")</f>
        <v/>
      </c>
      <c r="BG26" s="587" t="str">
        <f>IF(InpPerformance!BG$49&lt;&gt;"",InpPerformance!BG$49,"")</f>
        <v/>
      </c>
      <c r="BH26" s="587" t="str">
        <f>IF(InpPerformance!BH$49&lt;&gt;"",InpPerformance!BH$49,"")</f>
        <v/>
      </c>
      <c r="BI26" s="587" t="str">
        <f>IF(InpPerformance!BI$49&lt;&gt;"",InpPerformance!BI$49,"")</f>
        <v/>
      </c>
      <c r="BJ26" s="587" t="str">
        <f>IF(InpPerformance!BJ$49&lt;&gt;"",InpPerformance!BJ$49,"")</f>
        <v/>
      </c>
      <c r="BK26" s="587" t="str">
        <f>IF(InpPerformance!BK$49&lt;&gt;"",InpPerformance!BK$49,"")</f>
        <v/>
      </c>
      <c r="BL26" s="587" t="str">
        <f>IF(InpPerformance!BL$49&lt;&gt;"",InpPerformance!BL$49,"")</f>
        <v/>
      </c>
      <c r="BM26" s="587" t="str">
        <f>IF(InpPerformance!BM$49&lt;&gt;"",InpPerformance!BM$49,"")</f>
        <v/>
      </c>
      <c r="BN26" s="587" t="str">
        <f>IF(InpPerformance!BN$49&lt;&gt;"",InpPerformance!BN$49,"")</f>
        <v/>
      </c>
      <c r="BO26" s="587" t="str">
        <f>IF(InpPerformance!BO$49&lt;&gt;"",InpPerformance!BO$49,"")</f>
        <v/>
      </c>
      <c r="BP26" s="587" t="str">
        <f>IF(InpPerformance!BP$49&lt;&gt;"",InpPerformance!BP$49,"")</f>
        <v/>
      </c>
      <c r="BQ26" s="587" t="str">
        <f>IF(InpPerformance!BQ$49&lt;&gt;"",InpPerformance!BQ$49,"")</f>
        <v/>
      </c>
      <c r="BR26" s="587" t="str">
        <f>IF(InpPerformance!BR$49&lt;&gt;"",InpPerformance!BR$49,"")</f>
        <v/>
      </c>
      <c r="BS26" s="587" t="str">
        <f>IF(InpPerformance!BS$49&lt;&gt;"",InpPerformance!BS$49,"")</f>
        <v/>
      </c>
    </row>
    <row r="27" spans="1:71" s="227" customFormat="1" ht="12" customHeight="1">
      <c r="A27" s="574"/>
      <c r="B27" s="574"/>
      <c r="C27" s="574"/>
      <c r="D27" s="574"/>
      <c r="E27" s="574" t="str">
        <f>InpPerformance!E$50</f>
        <v>Standard underperformance rate</v>
      </c>
      <c r="F27" s="574"/>
      <c r="G27" s="574" t="str">
        <f>InpPerformance!G$50</f>
        <v>£m/unit (2017-18 prices)</v>
      </c>
      <c r="H27" s="574"/>
      <c r="I27" s="574"/>
      <c r="J27" s="587">
        <f>IF(InpPerformance!J$50&lt;&gt;"",InpPerformance!J$50,"")</f>
        <v>-0.26700000000000002</v>
      </c>
      <c r="K27" s="587">
        <f>IF(InpPerformance!K$50&lt;&gt;"",InpPerformance!K$50,"")</f>
        <v>-0.19700000000000001</v>
      </c>
      <c r="L27" s="587">
        <f>IF(InpPerformance!L$50&lt;&gt;"",InpPerformance!L$50,"")</f>
        <v>-0.23499999999999999</v>
      </c>
      <c r="M27" s="587">
        <f>IF(InpPerformance!M$50&lt;&gt;"",InpPerformance!M$50,"")</f>
        <v>-0.254</v>
      </c>
      <c r="N27" s="587">
        <f>IF(InpPerformance!N$50&lt;&gt;"",InpPerformance!N$50,"")</f>
        <v>-0.16900000000000001</v>
      </c>
      <c r="O27" s="587">
        <f>IF(InpPerformance!O$50&lt;&gt;"",InpPerformance!O$50,"")</f>
        <v>-2.5000000000000001E-2</v>
      </c>
      <c r="P27" s="587">
        <f>IF(InpPerformance!P$50&lt;&gt;"",InpPerformance!P$50,"")</f>
        <v>-5.6000000000000001E-2</v>
      </c>
      <c r="Q27" s="588">
        <f>IF(InpPerformance!Q$50&lt;&gt;"",InpPerformance!Q$50,"")</f>
        <v>-0.54700000000000004</v>
      </c>
      <c r="R27" s="587">
        <f>IF(InpPerformance!R$50&lt;&gt;"",InpPerformance!R$50,"")</f>
        <v>-6.0000000000000002E-6</v>
      </c>
      <c r="S27" s="587">
        <f>IF(InpPerformance!S$50&lt;&gt;"",InpPerformance!S$50,"")</f>
        <v>-3.2231999999999997E-2</v>
      </c>
      <c r="T27" s="587">
        <f>IF(InpPerformance!T$50&lt;&gt;"",InpPerformance!T$50,"")</f>
        <v>-1.5E-5</v>
      </c>
      <c r="U27" s="587">
        <f>IF(InpPerformance!U$50&lt;&gt;"",InpPerformance!U$50,"")</f>
        <v>-9.8199999999999996E-2</v>
      </c>
      <c r="V27" s="587">
        <f>IF(InpPerformance!V$50&lt;&gt;"",InpPerformance!V$50,"")</f>
        <v>-2.5000000000000001E-3</v>
      </c>
      <c r="W27" s="587">
        <f>IF(InpPerformance!W$50&lt;&gt;"",InpPerformance!W$50,"")</f>
        <v>-1.083</v>
      </c>
      <c r="X27" s="587">
        <f>IF(InpPerformance!X$50&lt;&gt;"",InpPerformance!X$50,"")</f>
        <v>-0.129</v>
      </c>
      <c r="Y27" s="587">
        <f>IF(InpPerformance!Y$50&lt;&gt;"",InpPerformance!Y$50,"")</f>
        <v>-5.8200000000000002E-2</v>
      </c>
      <c r="Z27" s="587">
        <f>IF(InpPerformance!Z$50&lt;&gt;"",InpPerformance!Z$50,"")</f>
        <v>-6.7450000000000001E-3</v>
      </c>
      <c r="AA27" s="587" t="str">
        <f>IF(InpPerformance!AA$50&lt;&gt;"",InpPerformance!AA$50,"")</f>
        <v/>
      </c>
      <c r="AB27" s="587" t="str">
        <f>IF(InpPerformance!AB$50&lt;&gt;"",InpPerformance!AB$50,"")</f>
        <v/>
      </c>
      <c r="AC27" s="587" t="str">
        <f>IF(InpPerformance!AC$50&lt;&gt;"",InpPerformance!AC$50,"")</f>
        <v/>
      </c>
      <c r="AD27" s="587" t="str">
        <f>IF(InpPerformance!AD$50&lt;&gt;"",InpPerformance!AD$50,"")</f>
        <v/>
      </c>
      <c r="AE27" s="587" t="str">
        <f>IF(InpPerformance!AE$50&lt;&gt;"",InpPerformance!AE$50,"")</f>
        <v/>
      </c>
      <c r="AF27" s="587" t="str">
        <f>IF(InpPerformance!AF$50&lt;&gt;"",InpPerformance!AF$50,"")</f>
        <v/>
      </c>
      <c r="AG27" s="587" t="str">
        <f>IF(InpPerformance!AG$50&lt;&gt;"",InpPerformance!AG$50,"")</f>
        <v/>
      </c>
      <c r="AH27" s="587" t="str">
        <f>IF(InpPerformance!AH$50&lt;&gt;"",InpPerformance!AH$50,"")</f>
        <v/>
      </c>
      <c r="AI27" s="587" t="str">
        <f>IF(InpPerformance!AI$50&lt;&gt;"",InpPerformance!AI$50,"")</f>
        <v/>
      </c>
      <c r="AJ27" s="587" t="str">
        <f>IF(InpPerformance!AJ$50&lt;&gt;"",InpPerformance!AJ$50,"")</f>
        <v/>
      </c>
      <c r="AK27" s="588" t="str">
        <f>IF(InpPerformance!AK$50&lt;&gt;"",InpPerformance!AK$50,"")</f>
        <v/>
      </c>
      <c r="AL27" s="587" t="str">
        <f>IF(InpPerformance!AL$50&lt;&gt;"",InpPerformance!AL$50,"")</f>
        <v/>
      </c>
      <c r="AM27" s="587" t="str">
        <f>IF(InpPerformance!AM$50&lt;&gt;"",InpPerformance!AM$50,"")</f>
        <v/>
      </c>
      <c r="AN27" s="587" t="str">
        <f>IF(InpPerformance!AN$50&lt;&gt;"",InpPerformance!AN$50,"")</f>
        <v/>
      </c>
      <c r="AO27" s="588" t="str">
        <f>IF(InpPerformance!AO$50&lt;&gt;"",InpPerformance!AO$50,"")</f>
        <v/>
      </c>
      <c r="AP27" s="587" t="str">
        <f>IF(InpPerformance!AP$50&lt;&gt;"",InpPerformance!AP$50,"")</f>
        <v/>
      </c>
      <c r="AQ27" s="587" t="str">
        <f>IF(InpPerformance!AQ$50&lt;&gt;"",InpPerformance!AQ$50,"")</f>
        <v/>
      </c>
      <c r="AR27" s="587" t="str">
        <f>IF(InpPerformance!AR$50&lt;&gt;"",InpPerformance!AR$50,"")</f>
        <v/>
      </c>
      <c r="AS27" s="587" t="str">
        <f>IF(InpPerformance!AS$50&lt;&gt;"",InpPerformance!AS$50,"")</f>
        <v/>
      </c>
      <c r="AT27" s="587" t="str">
        <f>IF(InpPerformance!AT$50&lt;&gt;"",InpPerformance!AT$50,"")</f>
        <v/>
      </c>
      <c r="AU27" s="587" t="str">
        <f>IF(InpPerformance!AU$50&lt;&gt;"",InpPerformance!AU$50,"")</f>
        <v/>
      </c>
      <c r="AV27" s="587" t="str">
        <f>IF(InpPerformance!AV$50&lt;&gt;"",InpPerformance!AV$50,"")</f>
        <v/>
      </c>
      <c r="AW27" s="587" t="str">
        <f>IF(InpPerformance!AW$50&lt;&gt;"",InpPerformance!AW$50,"")</f>
        <v/>
      </c>
      <c r="AX27" s="587" t="str">
        <f>IF(InpPerformance!AX$50&lt;&gt;"",InpPerformance!AX$50,"")</f>
        <v/>
      </c>
      <c r="AY27" s="587" t="str">
        <f>IF(InpPerformance!AY$50&lt;&gt;"",InpPerformance!AY$50,"")</f>
        <v/>
      </c>
      <c r="AZ27" s="587" t="str">
        <f>IF(InpPerformance!AZ$50&lt;&gt;"",InpPerformance!AZ$50,"")</f>
        <v/>
      </c>
      <c r="BA27" s="587" t="str">
        <f>IF(InpPerformance!BA$50&lt;&gt;"",InpPerformance!BA$50,"")</f>
        <v/>
      </c>
      <c r="BB27" s="587" t="str">
        <f>IF(InpPerformance!BB$50&lt;&gt;"",InpPerformance!BB$50,"")</f>
        <v/>
      </c>
      <c r="BC27" s="588" t="str">
        <f>IF(InpPerformance!BC$50&lt;&gt;"",InpPerformance!BC$50,"")</f>
        <v/>
      </c>
      <c r="BD27" s="587" t="str">
        <f>IF(InpPerformance!BD$50&lt;&gt;"",InpPerformance!BD$50,"")</f>
        <v/>
      </c>
      <c r="BE27" s="587" t="str">
        <f>IF(InpPerformance!BE$50&lt;&gt;"",InpPerformance!BE$50,"")</f>
        <v/>
      </c>
      <c r="BF27" s="587" t="str">
        <f>IF(InpPerformance!BF$50&lt;&gt;"",InpPerformance!BF$50,"")</f>
        <v/>
      </c>
      <c r="BG27" s="587" t="str">
        <f>IF(InpPerformance!BG$50&lt;&gt;"",InpPerformance!BG$50,"")</f>
        <v/>
      </c>
      <c r="BH27" s="587" t="str">
        <f>IF(InpPerformance!BH$50&lt;&gt;"",InpPerformance!BH$50,"")</f>
        <v/>
      </c>
      <c r="BI27" s="587" t="str">
        <f>IF(InpPerformance!BI$50&lt;&gt;"",InpPerformance!BI$50,"")</f>
        <v/>
      </c>
      <c r="BJ27" s="587" t="str">
        <f>IF(InpPerformance!BJ$50&lt;&gt;"",InpPerformance!BJ$50,"")</f>
        <v/>
      </c>
      <c r="BK27" s="587" t="str">
        <f>IF(InpPerformance!BK$50&lt;&gt;"",InpPerformance!BK$50,"")</f>
        <v/>
      </c>
      <c r="BL27" s="587" t="str">
        <f>IF(InpPerformance!BL$50&lt;&gt;"",InpPerformance!BL$50,"")</f>
        <v/>
      </c>
      <c r="BM27" s="587" t="str">
        <f>IF(InpPerformance!BM$50&lt;&gt;"",InpPerformance!BM$50,"")</f>
        <v/>
      </c>
      <c r="BN27" s="587" t="str">
        <f>IF(InpPerformance!BN$50&lt;&gt;"",InpPerformance!BN$50,"")</f>
        <v/>
      </c>
      <c r="BO27" s="587" t="str">
        <f>IF(InpPerformance!BO$50&lt;&gt;"",InpPerformance!BO$50,"")</f>
        <v/>
      </c>
      <c r="BP27" s="587" t="str">
        <f>IF(InpPerformance!BP$50&lt;&gt;"",InpPerformance!BP$50,"")</f>
        <v/>
      </c>
      <c r="BQ27" s="587" t="str">
        <f>IF(InpPerformance!BQ$50&lt;&gt;"",InpPerformance!BQ$50,"")</f>
        <v/>
      </c>
      <c r="BR27" s="587" t="str">
        <f>IF(InpPerformance!BR$50&lt;&gt;"",InpPerformance!BR$50,"")</f>
        <v/>
      </c>
      <c r="BS27" s="587" t="str">
        <f>IF(InpPerformance!BS$50&lt;&gt;"",InpPerformance!BS$50,"")</f>
        <v/>
      </c>
    </row>
    <row r="28" spans="1:71" s="201" customFormat="1" ht="11.25" customHeight="1">
      <c r="A28" s="444"/>
      <c r="B28" s="444"/>
      <c r="C28" s="444"/>
      <c r="D28" s="444"/>
      <c r="E28" s="444"/>
      <c r="F28" s="444"/>
      <c r="G28" s="444"/>
      <c r="H28" s="444"/>
      <c r="I28" s="444"/>
      <c r="J28" s="514"/>
      <c r="K28" s="514"/>
      <c r="L28" s="514"/>
      <c r="M28" s="514"/>
      <c r="N28" s="514"/>
      <c r="O28" s="514"/>
      <c r="P28" s="514"/>
      <c r="Q28" s="515"/>
      <c r="R28" s="514"/>
      <c r="S28" s="514"/>
      <c r="T28" s="514"/>
      <c r="U28" s="514"/>
      <c r="V28" s="514"/>
      <c r="W28" s="514"/>
      <c r="X28" s="514"/>
      <c r="Y28" s="514"/>
      <c r="Z28" s="514"/>
      <c r="AA28" s="514"/>
      <c r="AB28" s="514"/>
      <c r="AC28" s="514"/>
      <c r="AD28" s="514"/>
      <c r="AE28" s="514"/>
      <c r="AF28" s="514"/>
      <c r="AG28" s="514"/>
      <c r="AH28" s="514"/>
      <c r="AI28" s="514"/>
      <c r="AJ28" s="514"/>
      <c r="AK28" s="515"/>
      <c r="AL28" s="514"/>
      <c r="AM28" s="514"/>
      <c r="AN28" s="514"/>
      <c r="AO28" s="515"/>
      <c r="AP28" s="514"/>
      <c r="AQ28" s="514"/>
      <c r="AR28" s="514"/>
      <c r="AS28" s="514"/>
      <c r="AT28" s="514"/>
      <c r="AU28" s="514"/>
      <c r="AV28" s="514"/>
      <c r="AW28" s="514"/>
      <c r="AX28" s="514"/>
      <c r="AY28" s="514"/>
      <c r="AZ28" s="514"/>
      <c r="BA28" s="514"/>
      <c r="BB28" s="514"/>
      <c r="BC28" s="515"/>
      <c r="BD28" s="514"/>
      <c r="BE28" s="514"/>
      <c r="BF28" s="514"/>
      <c r="BG28" s="514"/>
      <c r="BH28" s="514"/>
      <c r="BI28" s="514"/>
      <c r="BJ28" s="514"/>
      <c r="BK28" s="514"/>
      <c r="BL28" s="514"/>
      <c r="BM28" s="514"/>
      <c r="BN28" s="514"/>
      <c r="BO28" s="514"/>
      <c r="BP28" s="514"/>
      <c r="BQ28" s="514"/>
      <c r="BR28" s="514"/>
      <c r="BS28" s="514"/>
    </row>
    <row r="29" spans="1:71" s="201" customFormat="1" ht="13.8">
      <c r="A29" s="444"/>
      <c r="B29" s="444"/>
      <c r="C29" s="454" t="s">
        <v>1228</v>
      </c>
      <c r="D29" s="444"/>
      <c r="E29" s="444"/>
      <c r="F29" s="444"/>
      <c r="G29" s="444"/>
      <c r="H29" s="444"/>
      <c r="I29" s="444"/>
      <c r="J29" s="1974"/>
      <c r="K29" s="514"/>
      <c r="L29" s="514"/>
      <c r="M29" s="514"/>
      <c r="N29" s="514"/>
      <c r="O29" s="514"/>
      <c r="P29" s="514"/>
      <c r="Q29" s="515"/>
      <c r="R29" s="514"/>
      <c r="S29" s="514"/>
      <c r="T29" s="514"/>
      <c r="U29" s="514"/>
      <c r="V29" s="514"/>
      <c r="W29" s="514"/>
      <c r="X29" s="514"/>
      <c r="Y29" s="514"/>
      <c r="Z29" s="514"/>
      <c r="AA29" s="514"/>
      <c r="AB29" s="514"/>
      <c r="AC29" s="514"/>
      <c r="AD29" s="514"/>
      <c r="AE29" s="514"/>
      <c r="AF29" s="514"/>
      <c r="AG29" s="514"/>
      <c r="AH29" s="514"/>
      <c r="AI29" s="514"/>
      <c r="AJ29" s="514"/>
      <c r="AK29" s="515"/>
      <c r="AL29" s="514"/>
      <c r="AM29" s="514"/>
      <c r="AN29" s="514"/>
      <c r="AO29" s="515"/>
      <c r="AP29" s="514"/>
      <c r="AQ29" s="514"/>
      <c r="AR29" s="514"/>
      <c r="AS29" s="514"/>
      <c r="AT29" s="514"/>
      <c r="AU29" s="514"/>
      <c r="AV29" s="514"/>
      <c r="AW29" s="514"/>
      <c r="AX29" s="514"/>
      <c r="AY29" s="514"/>
      <c r="AZ29" s="514"/>
      <c r="BA29" s="514"/>
      <c r="BB29" s="514"/>
      <c r="BC29" s="515"/>
      <c r="BD29" s="514"/>
      <c r="BE29" s="514"/>
      <c r="BF29" s="514"/>
      <c r="BG29" s="514"/>
      <c r="BH29" s="514"/>
      <c r="BI29" s="514"/>
      <c r="BJ29" s="514"/>
      <c r="BK29" s="514"/>
      <c r="BL29" s="514"/>
      <c r="BM29" s="514"/>
      <c r="BN29" s="514"/>
      <c r="BO29" s="514"/>
      <c r="BP29" s="514"/>
      <c r="BQ29" s="514"/>
      <c r="BR29" s="514"/>
      <c r="BS29" s="514"/>
    </row>
    <row r="30" spans="1:71" s="201" customFormat="1" ht="13.8">
      <c r="A30" s="444"/>
      <c r="B30" s="444"/>
      <c r="C30" s="444"/>
      <c r="D30" s="444"/>
      <c r="E30" s="444" t="s">
        <v>1229</v>
      </c>
      <c r="F30" s="444"/>
      <c r="G30" s="444" t="s">
        <v>425</v>
      </c>
      <c r="H30" s="444"/>
      <c r="I30" s="444"/>
      <c r="J30" s="514" t="b">
        <f>IF(J26&lt;&gt;"",TRUE,FALSE)</f>
        <v>1</v>
      </c>
      <c r="K30" s="514" t="b">
        <f t="shared" ref="K30:BS30" si="4">IF(K26&lt;&gt;"",TRUE,FALSE)</f>
        <v>1</v>
      </c>
      <c r="L30" s="514" t="b">
        <f t="shared" si="4"/>
        <v>1</v>
      </c>
      <c r="M30" s="514" t="b">
        <f>IF(M26&lt;&gt;"",TRUE,FALSE)</f>
        <v>1</v>
      </c>
      <c r="N30" s="514" t="b">
        <f t="shared" si="4"/>
        <v>1</v>
      </c>
      <c r="O30" s="514" t="b">
        <f>IF(O26&lt;&gt;"",TRUE,FALSE)</f>
        <v>1</v>
      </c>
      <c r="P30" s="514" t="b">
        <f t="shared" si="4"/>
        <v>1</v>
      </c>
      <c r="Q30" s="515" t="b">
        <f t="shared" si="4"/>
        <v>1</v>
      </c>
      <c r="R30" s="514" t="b">
        <f t="shared" si="4"/>
        <v>0</v>
      </c>
      <c r="S30" s="514" t="b">
        <f t="shared" si="4"/>
        <v>0</v>
      </c>
      <c r="T30" s="514" t="b">
        <f t="shared" si="4"/>
        <v>1</v>
      </c>
      <c r="U30" s="514" t="b">
        <f t="shared" si="4"/>
        <v>1</v>
      </c>
      <c r="V30" s="514" t="b">
        <f t="shared" si="4"/>
        <v>1</v>
      </c>
      <c r="W30" s="514" t="b">
        <f t="shared" si="4"/>
        <v>1</v>
      </c>
      <c r="X30" s="514" t="b">
        <f t="shared" si="4"/>
        <v>1</v>
      </c>
      <c r="Y30" s="514" t="b">
        <f t="shared" si="4"/>
        <v>0</v>
      </c>
      <c r="Z30" s="514" t="b">
        <f t="shared" si="4"/>
        <v>0</v>
      </c>
      <c r="AA30" s="514" t="b">
        <f t="shared" si="4"/>
        <v>0</v>
      </c>
      <c r="AB30" s="514" t="b">
        <f t="shared" si="4"/>
        <v>0</v>
      </c>
      <c r="AC30" s="514" t="b">
        <f t="shared" si="4"/>
        <v>0</v>
      </c>
      <c r="AD30" s="514" t="b">
        <f t="shared" si="4"/>
        <v>0</v>
      </c>
      <c r="AE30" s="514" t="b">
        <f t="shared" si="4"/>
        <v>0</v>
      </c>
      <c r="AF30" s="514" t="b">
        <f t="shared" si="4"/>
        <v>0</v>
      </c>
      <c r="AG30" s="514" t="b">
        <f t="shared" si="4"/>
        <v>0</v>
      </c>
      <c r="AH30" s="514" t="b">
        <f t="shared" si="4"/>
        <v>0</v>
      </c>
      <c r="AI30" s="514" t="b">
        <f t="shared" si="4"/>
        <v>0</v>
      </c>
      <c r="AJ30" s="514" t="b">
        <f t="shared" si="4"/>
        <v>0</v>
      </c>
      <c r="AK30" s="515" t="b">
        <f t="shared" si="4"/>
        <v>0</v>
      </c>
      <c r="AL30" s="514" t="b">
        <f t="shared" si="4"/>
        <v>0</v>
      </c>
      <c r="AM30" s="514" t="b">
        <f t="shared" si="4"/>
        <v>0</v>
      </c>
      <c r="AN30" s="514" t="b">
        <f t="shared" si="4"/>
        <v>0</v>
      </c>
      <c r="AO30" s="515" t="b">
        <f t="shared" si="4"/>
        <v>0</v>
      </c>
      <c r="AP30" s="514" t="b">
        <f t="shared" si="4"/>
        <v>0</v>
      </c>
      <c r="AQ30" s="514" t="b">
        <f t="shared" si="4"/>
        <v>0</v>
      </c>
      <c r="AR30" s="514" t="b">
        <f t="shared" si="4"/>
        <v>0</v>
      </c>
      <c r="AS30" s="514" t="b">
        <f t="shared" si="4"/>
        <v>0</v>
      </c>
      <c r="AT30" s="514" t="b">
        <f t="shared" si="4"/>
        <v>0</v>
      </c>
      <c r="AU30" s="514" t="b">
        <f t="shared" si="4"/>
        <v>0</v>
      </c>
      <c r="AV30" s="514" t="b">
        <f t="shared" si="4"/>
        <v>0</v>
      </c>
      <c r="AW30" s="514" t="b">
        <f t="shared" si="4"/>
        <v>0</v>
      </c>
      <c r="AX30" s="514" t="b">
        <f t="shared" si="4"/>
        <v>0</v>
      </c>
      <c r="AY30" s="514" t="b">
        <f t="shared" si="4"/>
        <v>0</v>
      </c>
      <c r="AZ30" s="514" t="b">
        <f t="shared" si="4"/>
        <v>0</v>
      </c>
      <c r="BA30" s="514" t="b">
        <f t="shared" si="4"/>
        <v>0</v>
      </c>
      <c r="BB30" s="514" t="b">
        <f t="shared" si="4"/>
        <v>0</v>
      </c>
      <c r="BC30" s="515" t="b">
        <f t="shared" si="4"/>
        <v>0</v>
      </c>
      <c r="BD30" s="514" t="b">
        <f t="shared" si="4"/>
        <v>0</v>
      </c>
      <c r="BE30" s="514" t="b">
        <f t="shared" si="4"/>
        <v>0</v>
      </c>
      <c r="BF30" s="514" t="b">
        <f>IF(BF26&lt;&gt;"",TRUE,FALSE)</f>
        <v>0</v>
      </c>
      <c r="BG30" s="514" t="b">
        <f>IF(BG26&lt;&gt;"",TRUE,FALSE)</f>
        <v>0</v>
      </c>
      <c r="BH30" s="514" t="b">
        <f t="shared" si="4"/>
        <v>0</v>
      </c>
      <c r="BI30" s="514" t="b">
        <f t="shared" si="4"/>
        <v>0</v>
      </c>
      <c r="BJ30" s="514" t="b">
        <f t="shared" si="4"/>
        <v>0</v>
      </c>
      <c r="BK30" s="514" t="b">
        <f t="shared" si="4"/>
        <v>0</v>
      </c>
      <c r="BL30" s="514" t="b">
        <f t="shared" si="4"/>
        <v>0</v>
      </c>
      <c r="BM30" s="514" t="b">
        <f t="shared" si="4"/>
        <v>0</v>
      </c>
      <c r="BN30" s="514" t="b">
        <f t="shared" si="4"/>
        <v>0</v>
      </c>
      <c r="BO30" s="514" t="b">
        <f t="shared" si="4"/>
        <v>0</v>
      </c>
      <c r="BP30" s="514" t="b">
        <f t="shared" si="4"/>
        <v>0</v>
      </c>
      <c r="BQ30" s="514" t="b">
        <f t="shared" si="4"/>
        <v>0</v>
      </c>
      <c r="BR30" s="514" t="b">
        <f t="shared" si="4"/>
        <v>0</v>
      </c>
      <c r="BS30" s="514" t="b">
        <f t="shared" si="4"/>
        <v>0</v>
      </c>
    </row>
    <row r="31" spans="1:71" s="201" customFormat="1" ht="13.8">
      <c r="A31" s="444"/>
      <c r="B31" s="444"/>
      <c r="C31" s="444"/>
      <c r="D31" s="444"/>
      <c r="E31" s="444" t="s">
        <v>1230</v>
      </c>
      <c r="F31" s="444"/>
      <c r="G31" s="444" t="s">
        <v>425</v>
      </c>
      <c r="H31" s="444"/>
      <c r="I31" s="444"/>
      <c r="J31" s="506" t="b">
        <f>IF(J30=TRUE,IF(((J$17-J$22)*J$14)&gt;0,TRUE,FALSE),FALSE)</f>
        <v>0</v>
      </c>
      <c r="K31" s="502" t="b">
        <f t="shared" ref="K31:BC31" si="5">IF(K30=TRUE,IF(((K$17-K$22)*K$14)&gt;0,TRUE,FALSE),FALSE)</f>
        <v>1</v>
      </c>
      <c r="L31" s="502" t="b">
        <f t="shared" si="5"/>
        <v>1</v>
      </c>
      <c r="M31" s="502" t="b">
        <f t="shared" si="5"/>
        <v>1</v>
      </c>
      <c r="N31" s="502" t="b">
        <f t="shared" si="5"/>
        <v>0</v>
      </c>
      <c r="O31" s="502" t="b">
        <f t="shared" si="5"/>
        <v>0</v>
      </c>
      <c r="P31" s="502" t="b">
        <f t="shared" si="5"/>
        <v>0</v>
      </c>
      <c r="Q31" s="503" t="b">
        <f t="shared" si="5"/>
        <v>1</v>
      </c>
      <c r="R31" s="502" t="b">
        <f t="shared" si="5"/>
        <v>0</v>
      </c>
      <c r="S31" s="502" t="b">
        <f t="shared" si="5"/>
        <v>0</v>
      </c>
      <c r="T31" s="502" t="b">
        <f t="shared" si="5"/>
        <v>0</v>
      </c>
      <c r="U31" s="502" t="b">
        <f t="shared" si="5"/>
        <v>0</v>
      </c>
      <c r="V31" s="502" t="b">
        <f t="shared" si="5"/>
        <v>1</v>
      </c>
      <c r="W31" s="502" t="b">
        <f t="shared" si="5"/>
        <v>1</v>
      </c>
      <c r="X31" s="502" t="b">
        <f t="shared" si="5"/>
        <v>0</v>
      </c>
      <c r="Y31" s="502" t="b">
        <f t="shared" si="5"/>
        <v>0</v>
      </c>
      <c r="Z31" s="502" t="b">
        <f t="shared" si="5"/>
        <v>0</v>
      </c>
      <c r="AA31" s="502" t="b">
        <f t="shared" si="5"/>
        <v>0</v>
      </c>
      <c r="AB31" s="502" t="b">
        <f t="shared" si="5"/>
        <v>0</v>
      </c>
      <c r="AC31" s="502" t="b">
        <f t="shared" si="5"/>
        <v>0</v>
      </c>
      <c r="AD31" s="502" t="b">
        <f t="shared" si="5"/>
        <v>0</v>
      </c>
      <c r="AE31" s="502" t="b">
        <f t="shared" si="5"/>
        <v>0</v>
      </c>
      <c r="AF31" s="502" t="b">
        <f t="shared" si="5"/>
        <v>0</v>
      </c>
      <c r="AG31" s="502" t="b">
        <f t="shared" si="5"/>
        <v>0</v>
      </c>
      <c r="AH31" s="502" t="b">
        <f t="shared" si="5"/>
        <v>0</v>
      </c>
      <c r="AI31" s="502" t="b">
        <f t="shared" si="5"/>
        <v>0</v>
      </c>
      <c r="AJ31" s="502" t="b">
        <f t="shared" si="5"/>
        <v>0</v>
      </c>
      <c r="AK31" s="503" t="b">
        <f t="shared" si="5"/>
        <v>0</v>
      </c>
      <c r="AL31" s="502" t="b">
        <f t="shared" si="5"/>
        <v>0</v>
      </c>
      <c r="AM31" s="502" t="b">
        <f t="shared" si="5"/>
        <v>0</v>
      </c>
      <c r="AN31" s="502" t="b">
        <f t="shared" si="5"/>
        <v>0</v>
      </c>
      <c r="AO31" s="503" t="b">
        <f t="shared" si="5"/>
        <v>0</v>
      </c>
      <c r="AP31" s="502" t="b">
        <f t="shared" si="5"/>
        <v>0</v>
      </c>
      <c r="AQ31" s="502" t="b">
        <f t="shared" si="5"/>
        <v>0</v>
      </c>
      <c r="AR31" s="502" t="b">
        <f t="shared" si="5"/>
        <v>0</v>
      </c>
      <c r="AS31" s="502" t="b">
        <f t="shared" si="5"/>
        <v>0</v>
      </c>
      <c r="AT31" s="502" t="b">
        <f t="shared" si="5"/>
        <v>0</v>
      </c>
      <c r="AU31" s="502" t="b">
        <f t="shared" si="5"/>
        <v>0</v>
      </c>
      <c r="AV31" s="502" t="b">
        <f t="shared" si="5"/>
        <v>0</v>
      </c>
      <c r="AW31" s="502" t="b">
        <f t="shared" si="5"/>
        <v>0</v>
      </c>
      <c r="AX31" s="502" t="b">
        <f t="shared" si="5"/>
        <v>0</v>
      </c>
      <c r="AY31" s="502" t="b">
        <f t="shared" si="5"/>
        <v>0</v>
      </c>
      <c r="AZ31" s="502" t="b">
        <f t="shared" si="5"/>
        <v>0</v>
      </c>
      <c r="BA31" s="502" t="b">
        <f t="shared" si="5"/>
        <v>0</v>
      </c>
      <c r="BB31" s="502" t="b">
        <f t="shared" si="5"/>
        <v>0</v>
      </c>
      <c r="BC31" s="503" t="b">
        <f t="shared" si="5"/>
        <v>0</v>
      </c>
      <c r="BD31" s="502" t="b">
        <f t="shared" ref="BD31:BS31" si="6">IF(BD30=TRUE,IF(((BD$17-BD$22)*BD$14)&gt;0,TRUE,FALSE),FALSE)</f>
        <v>0</v>
      </c>
      <c r="BE31" s="502" t="b">
        <f t="shared" si="6"/>
        <v>0</v>
      </c>
      <c r="BF31" s="502" t="b">
        <f>IF(BF30=TRUE,IF(((BF$17-BF$22)*BF$14)&gt;0,TRUE,FALSE),FALSE)</f>
        <v>0</v>
      </c>
      <c r="BG31" s="502" t="b">
        <f>IF(BG30=TRUE,IF(((BG$17-BG$22)*BG$14)&gt;0,TRUE,FALSE),FALSE)</f>
        <v>0</v>
      </c>
      <c r="BH31" s="502" t="b">
        <f t="shared" si="6"/>
        <v>0</v>
      </c>
      <c r="BI31" s="502" t="b">
        <f t="shared" si="6"/>
        <v>0</v>
      </c>
      <c r="BJ31" s="502" t="b">
        <f t="shared" si="6"/>
        <v>0</v>
      </c>
      <c r="BK31" s="502" t="b">
        <f t="shared" si="6"/>
        <v>0</v>
      </c>
      <c r="BL31" s="502" t="b">
        <f t="shared" si="6"/>
        <v>0</v>
      </c>
      <c r="BM31" s="502" t="b">
        <f t="shared" si="6"/>
        <v>0</v>
      </c>
      <c r="BN31" s="502" t="b">
        <f t="shared" si="6"/>
        <v>0</v>
      </c>
      <c r="BO31" s="502" t="b">
        <f t="shared" si="6"/>
        <v>0</v>
      </c>
      <c r="BP31" s="502" t="b">
        <f t="shared" si="6"/>
        <v>0</v>
      </c>
      <c r="BQ31" s="502" t="b">
        <f t="shared" si="6"/>
        <v>0</v>
      </c>
      <c r="BR31" s="502" t="b">
        <f t="shared" si="6"/>
        <v>0</v>
      </c>
      <c r="BS31" s="502" t="b">
        <f t="shared" si="6"/>
        <v>0</v>
      </c>
    </row>
    <row r="32" spans="1:71" s="201" customFormat="1" ht="13.8">
      <c r="A32" s="444"/>
      <c r="B32" s="444"/>
      <c r="C32" s="444"/>
      <c r="D32" s="444"/>
      <c r="E32" s="444" t="s">
        <v>1231</v>
      </c>
      <c r="F32" s="444"/>
      <c r="G32" s="444" t="s">
        <v>425</v>
      </c>
      <c r="H32" s="444"/>
      <c r="I32" s="444"/>
      <c r="J32" s="502" t="b">
        <f>IF(J31=TRUE,IF(J21="",TRUE,ABS(J17-J22)&gt;ABS(J21-J22)),FALSE)</f>
        <v>0</v>
      </c>
      <c r="K32" s="502" t="b">
        <f t="shared" ref="K32:BS32" si="7">IF(K31=TRUE,IF(K21="",TRUE,ABS(K17-K22)&gt;ABS(K21-K22)),FALSE)</f>
        <v>1</v>
      </c>
      <c r="L32" s="502" t="b">
        <f t="shared" si="7"/>
        <v>1</v>
      </c>
      <c r="M32" s="502" t="b">
        <f>IF(M31=TRUE,IF(M21="",TRUE,ABS(M17-M22)&gt;ABS(M21-M22)),FALSE)</f>
        <v>1</v>
      </c>
      <c r="N32" s="502" t="b">
        <f t="shared" si="7"/>
        <v>0</v>
      </c>
      <c r="O32" s="502" t="b">
        <f>IF(O31=TRUE,IF(O21="",TRUE,ABS(O17-O22)&gt;ABS(O21-O22)),FALSE)</f>
        <v>0</v>
      </c>
      <c r="P32" s="502" t="b">
        <f t="shared" si="7"/>
        <v>0</v>
      </c>
      <c r="Q32" s="503" t="b">
        <f t="shared" si="7"/>
        <v>1</v>
      </c>
      <c r="R32" s="502" t="b">
        <f t="shared" si="7"/>
        <v>0</v>
      </c>
      <c r="S32" s="502" t="b">
        <f t="shared" si="7"/>
        <v>0</v>
      </c>
      <c r="T32" s="502" t="b">
        <f t="shared" si="7"/>
        <v>0</v>
      </c>
      <c r="U32" s="502" t="b">
        <f t="shared" si="7"/>
        <v>0</v>
      </c>
      <c r="V32" s="502" t="b">
        <f t="shared" si="7"/>
        <v>1</v>
      </c>
      <c r="W32" s="502" t="b">
        <f t="shared" si="7"/>
        <v>1</v>
      </c>
      <c r="X32" s="502" t="b">
        <f t="shared" si="7"/>
        <v>0</v>
      </c>
      <c r="Y32" s="502" t="b">
        <f t="shared" si="7"/>
        <v>0</v>
      </c>
      <c r="Z32" s="502" t="b">
        <f t="shared" si="7"/>
        <v>0</v>
      </c>
      <c r="AA32" s="502" t="b">
        <f t="shared" si="7"/>
        <v>0</v>
      </c>
      <c r="AB32" s="502" t="b">
        <f t="shared" si="7"/>
        <v>0</v>
      </c>
      <c r="AC32" s="502" t="b">
        <f t="shared" si="7"/>
        <v>0</v>
      </c>
      <c r="AD32" s="502" t="b">
        <f t="shared" si="7"/>
        <v>0</v>
      </c>
      <c r="AE32" s="502" t="b">
        <f t="shared" si="7"/>
        <v>0</v>
      </c>
      <c r="AF32" s="502" t="b">
        <f t="shared" si="7"/>
        <v>0</v>
      </c>
      <c r="AG32" s="502" t="b">
        <f t="shared" si="7"/>
        <v>0</v>
      </c>
      <c r="AH32" s="502" t="b">
        <f t="shared" si="7"/>
        <v>0</v>
      </c>
      <c r="AI32" s="502" t="b">
        <f t="shared" si="7"/>
        <v>0</v>
      </c>
      <c r="AJ32" s="502" t="b">
        <f t="shared" si="7"/>
        <v>0</v>
      </c>
      <c r="AK32" s="503" t="b">
        <f t="shared" si="7"/>
        <v>0</v>
      </c>
      <c r="AL32" s="502" t="b">
        <f t="shared" si="7"/>
        <v>0</v>
      </c>
      <c r="AM32" s="502" t="b">
        <f t="shared" si="7"/>
        <v>0</v>
      </c>
      <c r="AN32" s="502" t="b">
        <f t="shared" si="7"/>
        <v>0</v>
      </c>
      <c r="AO32" s="503" t="b">
        <f t="shared" si="7"/>
        <v>0</v>
      </c>
      <c r="AP32" s="502" t="b">
        <f t="shared" si="7"/>
        <v>0</v>
      </c>
      <c r="AQ32" s="502" t="b">
        <f t="shared" si="7"/>
        <v>0</v>
      </c>
      <c r="AR32" s="502" t="b">
        <f t="shared" si="7"/>
        <v>0</v>
      </c>
      <c r="AS32" s="502" t="b">
        <f t="shared" si="7"/>
        <v>0</v>
      </c>
      <c r="AT32" s="502" t="b">
        <f t="shared" si="7"/>
        <v>0</v>
      </c>
      <c r="AU32" s="502" t="b">
        <f t="shared" si="7"/>
        <v>0</v>
      </c>
      <c r="AV32" s="502" t="b">
        <f t="shared" si="7"/>
        <v>0</v>
      </c>
      <c r="AW32" s="502" t="b">
        <f t="shared" si="7"/>
        <v>0</v>
      </c>
      <c r="AX32" s="502" t="b">
        <f t="shared" si="7"/>
        <v>0</v>
      </c>
      <c r="AY32" s="502" t="b">
        <f t="shared" si="7"/>
        <v>0</v>
      </c>
      <c r="AZ32" s="502" t="b">
        <f t="shared" si="7"/>
        <v>0</v>
      </c>
      <c r="BA32" s="502" t="b">
        <f t="shared" si="7"/>
        <v>0</v>
      </c>
      <c r="BB32" s="502" t="b">
        <f t="shared" si="7"/>
        <v>0</v>
      </c>
      <c r="BC32" s="503" t="b">
        <f t="shared" si="7"/>
        <v>0</v>
      </c>
      <c r="BD32" s="502" t="b">
        <f t="shared" si="7"/>
        <v>0</v>
      </c>
      <c r="BE32" s="502" t="b">
        <f t="shared" si="7"/>
        <v>0</v>
      </c>
      <c r="BF32" s="502" t="b">
        <f>IF(BF31=TRUE,IF(BF21="",TRUE,ABS(BF17-BF22)&gt;ABS(BF21-BF22)),FALSE)</f>
        <v>0</v>
      </c>
      <c r="BG32" s="502" t="b">
        <f>IF(BG31=TRUE,IF(BG21="",TRUE,ABS(BG17-BG22)&gt;ABS(BG21-BG22)),FALSE)</f>
        <v>0</v>
      </c>
      <c r="BH32" s="502" t="b">
        <f t="shared" si="7"/>
        <v>0</v>
      </c>
      <c r="BI32" s="502" t="b">
        <f t="shared" si="7"/>
        <v>0</v>
      </c>
      <c r="BJ32" s="502" t="b">
        <f t="shared" si="7"/>
        <v>0</v>
      </c>
      <c r="BK32" s="502" t="b">
        <f t="shared" si="7"/>
        <v>0</v>
      </c>
      <c r="BL32" s="502" t="b">
        <f t="shared" si="7"/>
        <v>0</v>
      </c>
      <c r="BM32" s="502" t="b">
        <f t="shared" si="7"/>
        <v>0</v>
      </c>
      <c r="BN32" s="502" t="b">
        <f t="shared" si="7"/>
        <v>0</v>
      </c>
      <c r="BO32" s="502" t="b">
        <f t="shared" si="7"/>
        <v>0</v>
      </c>
      <c r="BP32" s="502" t="b">
        <f t="shared" si="7"/>
        <v>0</v>
      </c>
      <c r="BQ32" s="502" t="b">
        <f t="shared" si="7"/>
        <v>0</v>
      </c>
      <c r="BR32" s="502" t="b">
        <f t="shared" si="7"/>
        <v>0</v>
      </c>
      <c r="BS32" s="502" t="b">
        <f t="shared" si="7"/>
        <v>0</v>
      </c>
    </row>
    <row r="33" spans="1:71" s="201" customFormat="1" ht="13.8">
      <c r="A33" s="444"/>
      <c r="B33" s="444"/>
      <c r="C33" s="444"/>
      <c r="D33" s="444"/>
      <c r="E33" s="444" t="s">
        <v>1232</v>
      </c>
      <c r="F33" s="444"/>
      <c r="G33" s="444" t="str">
        <f>G7</f>
        <v>Performance commitment unit</v>
      </c>
      <c r="H33" s="444"/>
      <c r="I33" s="444"/>
      <c r="J33" s="483" t="str">
        <f t="shared" ref="J33:BS33" si="8">IF(J32=TRUE,IF(J$14&gt;0,MIN(J$17,J20),MAX(J$17,J20)),"")</f>
        <v/>
      </c>
      <c r="K33" s="483">
        <f t="shared" si="8"/>
        <v>2.8240740740740739E-3</v>
      </c>
      <c r="L33" s="483">
        <f t="shared" si="8"/>
        <v>11.416781292984869</v>
      </c>
      <c r="M33" s="483">
        <f>IF(M32=TRUE,IF(M$14&gt;0,MIN(M$17,M20),MAX(M$17,M20)),"")</f>
        <v>16.600000000000001</v>
      </c>
      <c r="N33" s="483" t="str">
        <f t="shared" si="8"/>
        <v/>
      </c>
      <c r="O33" s="483" t="str">
        <f>IF(O32=TRUE,IF(O$14&gt;0,MIN(O$17,O20),MAX(O$17,O20)),"")</f>
        <v/>
      </c>
      <c r="P33" s="483" t="str">
        <f t="shared" si="8"/>
        <v/>
      </c>
      <c r="Q33" s="484">
        <f t="shared" si="8"/>
        <v>1.64</v>
      </c>
      <c r="R33" s="483" t="str">
        <f t="shared" si="8"/>
        <v/>
      </c>
      <c r="S33" s="483" t="str">
        <f t="shared" si="8"/>
        <v/>
      </c>
      <c r="T33" s="483" t="str">
        <f t="shared" si="8"/>
        <v/>
      </c>
      <c r="U33" s="483" t="str">
        <f t="shared" si="8"/>
        <v/>
      </c>
      <c r="V33" s="483">
        <f t="shared" si="8"/>
        <v>627</v>
      </c>
      <c r="W33" s="483">
        <f t="shared" si="8"/>
        <v>0.63</v>
      </c>
      <c r="X33" s="483" t="str">
        <f t="shared" si="8"/>
        <v/>
      </c>
      <c r="Y33" s="483" t="str">
        <f t="shared" si="8"/>
        <v/>
      </c>
      <c r="Z33" s="483" t="str">
        <f t="shared" si="8"/>
        <v/>
      </c>
      <c r="AA33" s="483" t="str">
        <f t="shared" si="8"/>
        <v/>
      </c>
      <c r="AB33" s="483" t="str">
        <f t="shared" si="8"/>
        <v/>
      </c>
      <c r="AC33" s="483" t="str">
        <f t="shared" si="8"/>
        <v/>
      </c>
      <c r="AD33" s="483" t="str">
        <f t="shared" si="8"/>
        <v/>
      </c>
      <c r="AE33" s="483" t="str">
        <f t="shared" si="8"/>
        <v/>
      </c>
      <c r="AF33" s="483" t="str">
        <f t="shared" si="8"/>
        <v/>
      </c>
      <c r="AG33" s="483" t="str">
        <f t="shared" si="8"/>
        <v/>
      </c>
      <c r="AH33" s="483" t="str">
        <f t="shared" si="8"/>
        <v/>
      </c>
      <c r="AI33" s="483" t="str">
        <f t="shared" si="8"/>
        <v/>
      </c>
      <c r="AJ33" s="483" t="str">
        <f t="shared" si="8"/>
        <v/>
      </c>
      <c r="AK33" s="484" t="str">
        <f t="shared" si="8"/>
        <v/>
      </c>
      <c r="AL33" s="483" t="str">
        <f t="shared" si="8"/>
        <v/>
      </c>
      <c r="AM33" s="483" t="str">
        <f t="shared" si="8"/>
        <v/>
      </c>
      <c r="AN33" s="483" t="str">
        <f t="shared" si="8"/>
        <v/>
      </c>
      <c r="AO33" s="484" t="str">
        <f t="shared" si="8"/>
        <v/>
      </c>
      <c r="AP33" s="483" t="str">
        <f t="shared" si="8"/>
        <v/>
      </c>
      <c r="AQ33" s="483" t="str">
        <f t="shared" si="8"/>
        <v/>
      </c>
      <c r="AR33" s="483" t="str">
        <f t="shared" si="8"/>
        <v/>
      </c>
      <c r="AS33" s="483" t="str">
        <f t="shared" si="8"/>
        <v/>
      </c>
      <c r="AT33" s="483" t="str">
        <f t="shared" si="8"/>
        <v/>
      </c>
      <c r="AU33" s="483" t="str">
        <f t="shared" si="8"/>
        <v/>
      </c>
      <c r="AV33" s="483" t="str">
        <f t="shared" si="8"/>
        <v/>
      </c>
      <c r="AW33" s="483" t="str">
        <f t="shared" si="8"/>
        <v/>
      </c>
      <c r="AX33" s="483" t="str">
        <f t="shared" si="8"/>
        <v/>
      </c>
      <c r="AY33" s="483" t="str">
        <f t="shared" si="8"/>
        <v/>
      </c>
      <c r="AZ33" s="483" t="str">
        <f t="shared" si="8"/>
        <v/>
      </c>
      <c r="BA33" s="483" t="str">
        <f t="shared" si="8"/>
        <v/>
      </c>
      <c r="BB33" s="483" t="str">
        <f t="shared" si="8"/>
        <v/>
      </c>
      <c r="BC33" s="484" t="str">
        <f t="shared" si="8"/>
        <v/>
      </c>
      <c r="BD33" s="483" t="str">
        <f t="shared" si="8"/>
        <v/>
      </c>
      <c r="BE33" s="483" t="str">
        <f t="shared" si="8"/>
        <v/>
      </c>
      <c r="BF33" s="483" t="str">
        <f>IF(BF32=TRUE,IF(BF$14&gt;0,MIN(BF$17,BF20),MAX(BF$17,BF20)),"")</f>
        <v/>
      </c>
      <c r="BG33" s="483" t="str">
        <f>IF(BG32=TRUE,IF(BG$14&gt;0,MIN(BG$17,BG20),MAX(BG$17,BG20)),"")</f>
        <v/>
      </c>
      <c r="BH33" s="483" t="str">
        <f t="shared" si="8"/>
        <v/>
      </c>
      <c r="BI33" s="483" t="str">
        <f t="shared" si="8"/>
        <v/>
      </c>
      <c r="BJ33" s="483" t="str">
        <f t="shared" si="8"/>
        <v/>
      </c>
      <c r="BK33" s="483" t="str">
        <f t="shared" si="8"/>
        <v/>
      </c>
      <c r="BL33" s="483" t="str">
        <f t="shared" si="8"/>
        <v/>
      </c>
      <c r="BM33" s="483" t="str">
        <f t="shared" si="8"/>
        <v/>
      </c>
      <c r="BN33" s="483" t="str">
        <f t="shared" si="8"/>
        <v/>
      </c>
      <c r="BO33" s="483" t="str">
        <f t="shared" si="8"/>
        <v/>
      </c>
      <c r="BP33" s="483" t="str">
        <f t="shared" si="8"/>
        <v/>
      </c>
      <c r="BQ33" s="483" t="str">
        <f t="shared" si="8"/>
        <v/>
      </c>
      <c r="BR33" s="483" t="str">
        <f t="shared" si="8"/>
        <v/>
      </c>
      <c r="BS33" s="483" t="str">
        <f t="shared" si="8"/>
        <v/>
      </c>
    </row>
    <row r="34" spans="1:71" s="201" customFormat="1" ht="13.8">
      <c r="A34" s="444"/>
      <c r="B34" s="444"/>
      <c r="C34" s="444"/>
      <c r="D34" s="444"/>
      <c r="E34" s="444" t="s">
        <v>1233</v>
      </c>
      <c r="F34" s="444"/>
      <c r="G34" s="444" t="str">
        <f>G7</f>
        <v>Performance commitment unit</v>
      </c>
      <c r="H34" s="444"/>
      <c r="I34" s="444"/>
      <c r="J34" s="483" t="str">
        <f>IF(J32=TRUE,ABS(IF(J21&lt;&gt;"",J21,J22)-J33),"")</f>
        <v/>
      </c>
      <c r="K34" s="483">
        <f t="shared" ref="K34:BS34" si="9">IF(K32=TRUE,ABS(IF(K21&lt;&gt;"",K21,K22)-K33),"")</f>
        <v>9.1435185185185239E-4</v>
      </c>
      <c r="L34" s="483">
        <f t="shared" si="9"/>
        <v>1.6781292984868301E-2</v>
      </c>
      <c r="M34" s="483">
        <f>IF(M32=TRUE,ABS(IF(M21&lt;&gt;"",M21,M22)-M33),"")</f>
        <v>5.7000000000000011</v>
      </c>
      <c r="N34" s="483" t="str">
        <f t="shared" si="9"/>
        <v/>
      </c>
      <c r="O34" s="483" t="str">
        <f>IF(O32=TRUE,ABS(IF(O21&lt;&gt;"",O21,O22)-O33),"")</f>
        <v/>
      </c>
      <c r="P34" s="483" t="str">
        <f t="shared" si="9"/>
        <v/>
      </c>
      <c r="Q34" s="484">
        <f t="shared" si="9"/>
        <v>0.7</v>
      </c>
      <c r="R34" s="483" t="str">
        <f t="shared" si="9"/>
        <v/>
      </c>
      <c r="S34" s="483" t="str">
        <f t="shared" si="9"/>
        <v/>
      </c>
      <c r="T34" s="483" t="str">
        <f t="shared" si="9"/>
        <v/>
      </c>
      <c r="U34" s="483" t="str">
        <f t="shared" si="9"/>
        <v/>
      </c>
      <c r="V34" s="483">
        <f t="shared" si="9"/>
        <v>35</v>
      </c>
      <c r="W34" s="483">
        <f t="shared" si="9"/>
        <v>0.31999999999999995</v>
      </c>
      <c r="X34" s="483" t="str">
        <f t="shared" si="9"/>
        <v/>
      </c>
      <c r="Y34" s="483" t="str">
        <f t="shared" si="9"/>
        <v/>
      </c>
      <c r="Z34" s="483" t="str">
        <f t="shared" si="9"/>
        <v/>
      </c>
      <c r="AA34" s="483" t="str">
        <f t="shared" si="9"/>
        <v/>
      </c>
      <c r="AB34" s="483" t="str">
        <f t="shared" si="9"/>
        <v/>
      </c>
      <c r="AC34" s="483" t="str">
        <f t="shared" si="9"/>
        <v/>
      </c>
      <c r="AD34" s="483" t="str">
        <f t="shared" si="9"/>
        <v/>
      </c>
      <c r="AE34" s="483" t="str">
        <f t="shared" si="9"/>
        <v/>
      </c>
      <c r="AF34" s="483" t="str">
        <f t="shared" si="9"/>
        <v/>
      </c>
      <c r="AG34" s="483" t="str">
        <f t="shared" si="9"/>
        <v/>
      </c>
      <c r="AH34" s="483" t="str">
        <f t="shared" si="9"/>
        <v/>
      </c>
      <c r="AI34" s="483" t="str">
        <f t="shared" si="9"/>
        <v/>
      </c>
      <c r="AJ34" s="483" t="str">
        <f t="shared" si="9"/>
        <v/>
      </c>
      <c r="AK34" s="484" t="str">
        <f t="shared" si="9"/>
        <v/>
      </c>
      <c r="AL34" s="483" t="str">
        <f t="shared" si="9"/>
        <v/>
      </c>
      <c r="AM34" s="483" t="str">
        <f t="shared" si="9"/>
        <v/>
      </c>
      <c r="AN34" s="483" t="str">
        <f t="shared" si="9"/>
        <v/>
      </c>
      <c r="AO34" s="484" t="str">
        <f t="shared" si="9"/>
        <v/>
      </c>
      <c r="AP34" s="483" t="str">
        <f t="shared" si="9"/>
        <v/>
      </c>
      <c r="AQ34" s="483" t="str">
        <f t="shared" si="9"/>
        <v/>
      </c>
      <c r="AR34" s="483" t="str">
        <f t="shared" si="9"/>
        <v/>
      </c>
      <c r="AS34" s="483" t="str">
        <f t="shared" si="9"/>
        <v/>
      </c>
      <c r="AT34" s="483" t="str">
        <f t="shared" si="9"/>
        <v/>
      </c>
      <c r="AU34" s="483" t="str">
        <f t="shared" si="9"/>
        <v/>
      </c>
      <c r="AV34" s="483" t="str">
        <f t="shared" si="9"/>
        <v/>
      </c>
      <c r="AW34" s="483" t="str">
        <f t="shared" si="9"/>
        <v/>
      </c>
      <c r="AX34" s="483" t="str">
        <f t="shared" si="9"/>
        <v/>
      </c>
      <c r="AY34" s="483" t="str">
        <f t="shared" si="9"/>
        <v/>
      </c>
      <c r="AZ34" s="483" t="str">
        <f t="shared" si="9"/>
        <v/>
      </c>
      <c r="BA34" s="483" t="str">
        <f t="shared" si="9"/>
        <v/>
      </c>
      <c r="BB34" s="483" t="str">
        <f t="shared" si="9"/>
        <v/>
      </c>
      <c r="BC34" s="484" t="str">
        <f t="shared" si="9"/>
        <v/>
      </c>
      <c r="BD34" s="483" t="str">
        <f t="shared" si="9"/>
        <v/>
      </c>
      <c r="BE34" s="483" t="str">
        <f t="shared" si="9"/>
        <v/>
      </c>
      <c r="BF34" s="483" t="str">
        <f>IF(BF32=TRUE,ABS(IF(BF21&lt;&gt;"",BF21,BF22)-BF33),"")</f>
        <v/>
      </c>
      <c r="BG34" s="483" t="str">
        <f>IF(BG32=TRUE,ABS(IF(BG21&lt;&gt;"",BG21,BG22)-BG33),"")</f>
        <v/>
      </c>
      <c r="BH34" s="483" t="str">
        <f t="shared" si="9"/>
        <v/>
      </c>
      <c r="BI34" s="483" t="str">
        <f t="shared" si="9"/>
        <v/>
      </c>
      <c r="BJ34" s="483" t="str">
        <f t="shared" si="9"/>
        <v/>
      </c>
      <c r="BK34" s="483" t="str">
        <f t="shared" si="9"/>
        <v/>
      </c>
      <c r="BL34" s="483" t="str">
        <f t="shared" si="9"/>
        <v/>
      </c>
      <c r="BM34" s="483" t="str">
        <f t="shared" si="9"/>
        <v/>
      </c>
      <c r="BN34" s="483" t="str">
        <f t="shared" si="9"/>
        <v/>
      </c>
      <c r="BO34" s="483" t="str">
        <f t="shared" si="9"/>
        <v/>
      </c>
      <c r="BP34" s="483" t="str">
        <f t="shared" si="9"/>
        <v/>
      </c>
      <c r="BQ34" s="483" t="str">
        <f t="shared" si="9"/>
        <v/>
      </c>
      <c r="BR34" s="483" t="str">
        <f t="shared" si="9"/>
        <v/>
      </c>
      <c r="BS34" s="483" t="str">
        <f t="shared" si="9"/>
        <v/>
      </c>
    </row>
    <row r="35" spans="1:71" s="201" customFormat="1" ht="13.8">
      <c r="A35" s="444"/>
      <c r="B35" s="444"/>
      <c r="C35" s="444"/>
      <c r="D35" s="444"/>
      <c r="E35" s="444"/>
      <c r="F35" s="444"/>
      <c r="G35" s="444"/>
      <c r="H35" s="444"/>
      <c r="I35" s="444"/>
      <c r="J35" s="589"/>
      <c r="K35" s="589"/>
      <c r="L35" s="589"/>
      <c r="M35" s="589"/>
      <c r="N35" s="589"/>
      <c r="O35" s="589"/>
      <c r="P35" s="589"/>
      <c r="Q35" s="590"/>
      <c r="R35" s="589"/>
      <c r="S35" s="589"/>
      <c r="T35" s="589"/>
      <c r="U35" s="589"/>
      <c r="V35" s="589"/>
      <c r="W35" s="589"/>
      <c r="X35" s="589"/>
      <c r="Y35" s="589"/>
      <c r="Z35" s="589"/>
      <c r="AA35" s="589"/>
      <c r="AB35" s="589"/>
      <c r="AC35" s="589"/>
      <c r="AD35" s="589"/>
      <c r="AE35" s="589"/>
      <c r="AF35" s="589"/>
      <c r="AG35" s="589"/>
      <c r="AH35" s="589"/>
      <c r="AI35" s="589"/>
      <c r="AJ35" s="589"/>
      <c r="AK35" s="590"/>
      <c r="AL35" s="589"/>
      <c r="AM35" s="589"/>
      <c r="AN35" s="589"/>
      <c r="AO35" s="590"/>
      <c r="AP35" s="589"/>
      <c r="AQ35" s="589"/>
      <c r="AR35" s="589"/>
      <c r="AS35" s="589"/>
      <c r="AT35" s="589"/>
      <c r="AU35" s="589"/>
      <c r="AV35" s="589"/>
      <c r="AW35" s="589"/>
      <c r="AX35" s="589"/>
      <c r="AY35" s="589"/>
      <c r="AZ35" s="589"/>
      <c r="BA35" s="589"/>
      <c r="BB35" s="589"/>
      <c r="BC35" s="590"/>
      <c r="BD35" s="589"/>
      <c r="BE35" s="589"/>
      <c r="BF35" s="589"/>
      <c r="BG35" s="589"/>
      <c r="BH35" s="589"/>
      <c r="BI35" s="589"/>
      <c r="BJ35" s="589"/>
      <c r="BK35" s="589"/>
      <c r="BL35" s="589"/>
      <c r="BM35" s="589"/>
      <c r="BN35" s="589"/>
      <c r="BO35" s="589"/>
      <c r="BP35" s="589"/>
      <c r="BQ35" s="589"/>
      <c r="BR35" s="589"/>
      <c r="BS35" s="589"/>
    </row>
    <row r="36" spans="1:71" s="201" customFormat="1" ht="13.8">
      <c r="A36" s="444"/>
      <c r="B36" s="444"/>
      <c r="C36" s="444"/>
      <c r="D36" s="454" t="s">
        <v>1234</v>
      </c>
      <c r="E36" s="444"/>
      <c r="F36" s="444"/>
      <c r="G36" s="444"/>
      <c r="H36" s="444"/>
      <c r="I36" s="444"/>
      <c r="J36" s="589"/>
      <c r="K36" s="589"/>
      <c r="L36" s="589"/>
      <c r="M36" s="589"/>
      <c r="N36" s="589"/>
      <c r="O36" s="589"/>
      <c r="P36" s="589"/>
      <c r="Q36" s="590"/>
      <c r="R36" s="589"/>
      <c r="S36" s="589"/>
      <c r="T36" s="589"/>
      <c r="U36" s="589"/>
      <c r="V36" s="589"/>
      <c r="W36" s="589"/>
      <c r="X36" s="589"/>
      <c r="Y36" s="589"/>
      <c r="Z36" s="589"/>
      <c r="AA36" s="589"/>
      <c r="AB36" s="589"/>
      <c r="AC36" s="589"/>
      <c r="AD36" s="589"/>
      <c r="AE36" s="589"/>
      <c r="AF36" s="589"/>
      <c r="AG36" s="589"/>
      <c r="AH36" s="589"/>
      <c r="AI36" s="589"/>
      <c r="AJ36" s="589"/>
      <c r="AK36" s="590"/>
      <c r="AL36" s="589"/>
      <c r="AM36" s="589"/>
      <c r="AN36" s="589"/>
      <c r="AO36" s="590"/>
      <c r="AP36" s="589"/>
      <c r="AQ36" s="589"/>
      <c r="AR36" s="589"/>
      <c r="AS36" s="589"/>
      <c r="AT36" s="589"/>
      <c r="AU36" s="589"/>
      <c r="AV36" s="589"/>
      <c r="AW36" s="589"/>
      <c r="AX36" s="589"/>
      <c r="AY36" s="589"/>
      <c r="AZ36" s="589"/>
      <c r="BA36" s="589"/>
      <c r="BB36" s="589"/>
      <c r="BC36" s="590"/>
      <c r="BD36" s="589"/>
      <c r="BE36" s="589"/>
      <c r="BF36" s="589"/>
      <c r="BG36" s="589"/>
      <c r="BH36" s="589"/>
      <c r="BI36" s="589"/>
      <c r="BJ36" s="589"/>
      <c r="BK36" s="589"/>
      <c r="BL36" s="589"/>
      <c r="BM36" s="589"/>
      <c r="BN36" s="589"/>
      <c r="BO36" s="589"/>
      <c r="BP36" s="589"/>
      <c r="BQ36" s="589"/>
      <c r="BR36" s="589"/>
      <c r="BS36" s="589"/>
    </row>
    <row r="37" spans="1:71" s="201" customFormat="1" ht="13.8">
      <c r="A37" s="444"/>
      <c r="B37" s="444"/>
      <c r="C37" s="444"/>
      <c r="D37" s="444"/>
      <c r="E37" s="574" t="str">
        <f>InpPerformance!E$19</f>
        <v>ODI is calculated in decimal minutes, but the performance commitment is specified in HH:MM:SS</v>
      </c>
      <c r="F37" s="574"/>
      <c r="G37" s="574" t="str">
        <f>InpPerformance!G$19</f>
        <v>TRUE or FALSE</v>
      </c>
      <c r="H37" s="574"/>
      <c r="I37" s="574"/>
      <c r="J37" s="582" t="b">
        <f>InpPerformance!J$19</f>
        <v>0</v>
      </c>
      <c r="K37" s="582" t="b">
        <f>InpPerformance!K$19</f>
        <v>1</v>
      </c>
      <c r="L37" s="582" t="b">
        <f>InpPerformance!L$19</f>
        <v>0</v>
      </c>
      <c r="M37" s="582" t="b">
        <f>InpPerformance!M$19</f>
        <v>0</v>
      </c>
      <c r="N37" s="582" t="b">
        <f>InpPerformance!N$19</f>
        <v>0</v>
      </c>
      <c r="O37" s="582" t="b">
        <f>InpPerformance!O$19</f>
        <v>0</v>
      </c>
      <c r="P37" s="582" t="b">
        <f>InpPerformance!P$19</f>
        <v>0</v>
      </c>
      <c r="Q37" s="583" t="b">
        <f>InpPerformance!Q$19</f>
        <v>0</v>
      </c>
      <c r="R37" s="582" t="b">
        <f>InpPerformance!R$19</f>
        <v>0</v>
      </c>
      <c r="S37" s="582" t="b">
        <f>InpPerformance!S$19</f>
        <v>0</v>
      </c>
      <c r="T37" s="582" t="b">
        <f>InpPerformance!T$19</f>
        <v>0</v>
      </c>
      <c r="U37" s="582" t="b">
        <f>InpPerformance!U$19</f>
        <v>0</v>
      </c>
      <c r="V37" s="582" t="b">
        <f>InpPerformance!V$19</f>
        <v>0</v>
      </c>
      <c r="W37" s="582" t="b">
        <f>InpPerformance!W$19</f>
        <v>0</v>
      </c>
      <c r="X37" s="582" t="b">
        <f>InpPerformance!X$19</f>
        <v>0</v>
      </c>
      <c r="Y37" s="582" t="b">
        <f>InpPerformance!Y$19</f>
        <v>0</v>
      </c>
      <c r="Z37" s="582" t="b">
        <f>InpPerformance!Z$19</f>
        <v>0</v>
      </c>
      <c r="AA37" s="582" t="b">
        <f>InpPerformance!AA$19</f>
        <v>0</v>
      </c>
      <c r="AB37" s="582" t="b">
        <f>InpPerformance!AB$19</f>
        <v>0</v>
      </c>
      <c r="AC37" s="582" t="b">
        <f>InpPerformance!AC$19</f>
        <v>0</v>
      </c>
      <c r="AD37" s="582" t="b">
        <f>InpPerformance!AD$19</f>
        <v>0</v>
      </c>
      <c r="AE37" s="582" t="b">
        <f>InpPerformance!AE$19</f>
        <v>0</v>
      </c>
      <c r="AF37" s="582" t="b">
        <f>InpPerformance!AF$19</f>
        <v>0</v>
      </c>
      <c r="AG37" s="582" t="b">
        <f>InpPerformance!AG$19</f>
        <v>0</v>
      </c>
      <c r="AH37" s="582" t="b">
        <f>InpPerformance!AH$19</f>
        <v>0</v>
      </c>
      <c r="AI37" s="582" t="b">
        <f>InpPerformance!AI$19</f>
        <v>0</v>
      </c>
      <c r="AJ37" s="582" t="b">
        <f>InpPerformance!AJ$19</f>
        <v>0</v>
      </c>
      <c r="AK37" s="583" t="b">
        <f>InpPerformance!AK$19</f>
        <v>0</v>
      </c>
      <c r="AL37" s="582" t="b">
        <f>InpPerformance!AL$19</f>
        <v>0</v>
      </c>
      <c r="AM37" s="582" t="b">
        <f>InpPerformance!AM$19</f>
        <v>0</v>
      </c>
      <c r="AN37" s="582" t="b">
        <f>InpPerformance!AN$19</f>
        <v>0</v>
      </c>
      <c r="AO37" s="583" t="b">
        <f>InpPerformance!AO$19</f>
        <v>0</v>
      </c>
      <c r="AP37" s="582" t="b">
        <f>InpPerformance!AP$19</f>
        <v>0</v>
      </c>
      <c r="AQ37" s="582" t="b">
        <f>InpPerformance!AQ$19</f>
        <v>0</v>
      </c>
      <c r="AR37" s="582" t="b">
        <f>InpPerformance!AR$19</f>
        <v>0</v>
      </c>
      <c r="AS37" s="582" t="b">
        <f>InpPerformance!AS$19</f>
        <v>0</v>
      </c>
      <c r="AT37" s="582" t="b">
        <f>InpPerformance!AT$19</f>
        <v>0</v>
      </c>
      <c r="AU37" s="582" t="b">
        <f>InpPerformance!AU$19</f>
        <v>0</v>
      </c>
      <c r="AV37" s="582" t="b">
        <f>InpPerformance!AV$19</f>
        <v>0</v>
      </c>
      <c r="AW37" s="582" t="b">
        <f>InpPerformance!AW$19</f>
        <v>0</v>
      </c>
      <c r="AX37" s="582" t="b">
        <f>InpPerformance!AX$19</f>
        <v>0</v>
      </c>
      <c r="AY37" s="582" t="b">
        <f>InpPerformance!AY$19</f>
        <v>0</v>
      </c>
      <c r="AZ37" s="582" t="b">
        <f>InpPerformance!AZ$19</f>
        <v>0</v>
      </c>
      <c r="BA37" s="582" t="b">
        <f>InpPerformance!BA$19</f>
        <v>0</v>
      </c>
      <c r="BB37" s="582" t="b">
        <f>InpPerformance!BB$19</f>
        <v>0</v>
      </c>
      <c r="BC37" s="583" t="b">
        <f>InpPerformance!BC$19</f>
        <v>0</v>
      </c>
      <c r="BD37" s="582" t="b">
        <f>InpPerformance!BD$19</f>
        <v>0</v>
      </c>
      <c r="BE37" s="582" t="b">
        <f>InpPerformance!BE$19</f>
        <v>0</v>
      </c>
      <c r="BF37" s="582" t="b">
        <f>InpPerformance!BF$19</f>
        <v>0</v>
      </c>
      <c r="BG37" s="582" t="b">
        <f>InpPerformance!BG$19</f>
        <v>0</v>
      </c>
      <c r="BH37" s="582" t="b">
        <f>InpPerformance!BH$19</f>
        <v>0</v>
      </c>
      <c r="BI37" s="582" t="b">
        <f>InpPerformance!BI$19</f>
        <v>0</v>
      </c>
      <c r="BJ37" s="582" t="b">
        <f>InpPerformance!BJ$19</f>
        <v>0</v>
      </c>
      <c r="BK37" s="582" t="b">
        <f>InpPerformance!BK$19</f>
        <v>0</v>
      </c>
      <c r="BL37" s="582" t="b">
        <f>InpPerformance!BL$19</f>
        <v>0</v>
      </c>
      <c r="BM37" s="582" t="b">
        <f>InpPerformance!BM$19</f>
        <v>0</v>
      </c>
      <c r="BN37" s="582" t="b">
        <f>InpPerformance!BN$19</f>
        <v>0</v>
      </c>
      <c r="BO37" s="582" t="b">
        <f>InpPerformance!BO$19</f>
        <v>0</v>
      </c>
      <c r="BP37" s="582" t="b">
        <f>InpPerformance!BP$19</f>
        <v>0</v>
      </c>
      <c r="BQ37" s="582" t="b">
        <f>InpPerformance!BQ$19</f>
        <v>0</v>
      </c>
      <c r="BR37" s="582" t="b">
        <f>InpPerformance!BR$19</f>
        <v>0</v>
      </c>
      <c r="BS37" s="582" t="b">
        <f>InpPerformance!BS$19</f>
        <v>0</v>
      </c>
    </row>
    <row r="38" spans="1:71" s="201" customFormat="1" ht="13.8">
      <c r="A38" s="444"/>
      <c r="B38" s="444"/>
      <c r="C38" s="444"/>
      <c r="D38" s="444"/>
      <c r="E38" s="444" t="s">
        <v>1235</v>
      </c>
      <c r="F38" s="444"/>
      <c r="G38" s="444" t="s">
        <v>1073</v>
      </c>
      <c r="H38" s="444"/>
      <c r="I38" s="444"/>
      <c r="J38" s="591" t="str">
        <f>IF(AND(J37=TRUE,J32=TRUE),J34*24*60,J34)</f>
        <v/>
      </c>
      <c r="K38" s="591">
        <f t="shared" ref="K38:BS38" si="10">IF(AND(K37=TRUE,K32=TRUE),K34*24*60,K34)</f>
        <v>1.3166666666666675</v>
      </c>
      <c r="L38" s="591">
        <f t="shared" si="10"/>
        <v>1.6781292984868301E-2</v>
      </c>
      <c r="M38" s="591">
        <f>IF(AND(M37=TRUE,M32=TRUE),M34*24*60,M34)</f>
        <v>5.7000000000000011</v>
      </c>
      <c r="N38" s="591" t="str">
        <f t="shared" si="10"/>
        <v/>
      </c>
      <c r="O38" s="591" t="str">
        <f>IF(AND(O37=TRUE,O32=TRUE),O34*24*60,O34)</f>
        <v/>
      </c>
      <c r="P38" s="591" t="str">
        <f t="shared" si="10"/>
        <v/>
      </c>
      <c r="Q38" s="592">
        <f t="shared" si="10"/>
        <v>0.7</v>
      </c>
      <c r="R38" s="591" t="str">
        <f t="shared" si="10"/>
        <v/>
      </c>
      <c r="S38" s="591" t="str">
        <f t="shared" si="10"/>
        <v/>
      </c>
      <c r="T38" s="591" t="str">
        <f t="shared" si="10"/>
        <v/>
      </c>
      <c r="U38" s="591" t="str">
        <f t="shared" si="10"/>
        <v/>
      </c>
      <c r="V38" s="591">
        <f t="shared" si="10"/>
        <v>35</v>
      </c>
      <c r="W38" s="591">
        <f t="shared" si="10"/>
        <v>0.31999999999999995</v>
      </c>
      <c r="X38" s="591" t="str">
        <f t="shared" si="10"/>
        <v/>
      </c>
      <c r="Y38" s="591" t="str">
        <f t="shared" si="10"/>
        <v/>
      </c>
      <c r="Z38" s="591" t="str">
        <f t="shared" si="10"/>
        <v/>
      </c>
      <c r="AA38" s="591" t="str">
        <f t="shared" si="10"/>
        <v/>
      </c>
      <c r="AB38" s="591" t="str">
        <f t="shared" si="10"/>
        <v/>
      </c>
      <c r="AC38" s="591" t="str">
        <f t="shared" si="10"/>
        <v/>
      </c>
      <c r="AD38" s="591" t="str">
        <f t="shared" si="10"/>
        <v/>
      </c>
      <c r="AE38" s="591" t="str">
        <f t="shared" si="10"/>
        <v/>
      </c>
      <c r="AF38" s="591" t="str">
        <f t="shared" si="10"/>
        <v/>
      </c>
      <c r="AG38" s="591" t="str">
        <f t="shared" si="10"/>
        <v/>
      </c>
      <c r="AH38" s="591" t="str">
        <f t="shared" si="10"/>
        <v/>
      </c>
      <c r="AI38" s="591" t="str">
        <f t="shared" si="10"/>
        <v/>
      </c>
      <c r="AJ38" s="591" t="str">
        <f t="shared" si="10"/>
        <v/>
      </c>
      <c r="AK38" s="592" t="str">
        <f t="shared" si="10"/>
        <v/>
      </c>
      <c r="AL38" s="591" t="str">
        <f t="shared" si="10"/>
        <v/>
      </c>
      <c r="AM38" s="591" t="str">
        <f t="shared" si="10"/>
        <v/>
      </c>
      <c r="AN38" s="591" t="str">
        <f t="shared" si="10"/>
        <v/>
      </c>
      <c r="AO38" s="592" t="str">
        <f t="shared" si="10"/>
        <v/>
      </c>
      <c r="AP38" s="591" t="str">
        <f t="shared" si="10"/>
        <v/>
      </c>
      <c r="AQ38" s="591" t="str">
        <f t="shared" si="10"/>
        <v/>
      </c>
      <c r="AR38" s="591" t="str">
        <f t="shared" si="10"/>
        <v/>
      </c>
      <c r="AS38" s="591" t="str">
        <f t="shared" si="10"/>
        <v/>
      </c>
      <c r="AT38" s="591" t="str">
        <f t="shared" si="10"/>
        <v/>
      </c>
      <c r="AU38" s="591" t="str">
        <f t="shared" si="10"/>
        <v/>
      </c>
      <c r="AV38" s="591" t="str">
        <f t="shared" si="10"/>
        <v/>
      </c>
      <c r="AW38" s="591" t="str">
        <f t="shared" si="10"/>
        <v/>
      </c>
      <c r="AX38" s="591" t="str">
        <f t="shared" si="10"/>
        <v/>
      </c>
      <c r="AY38" s="591" t="str">
        <f t="shared" si="10"/>
        <v/>
      </c>
      <c r="AZ38" s="591" t="str">
        <f t="shared" si="10"/>
        <v/>
      </c>
      <c r="BA38" s="591" t="str">
        <f t="shared" si="10"/>
        <v/>
      </c>
      <c r="BB38" s="591" t="str">
        <f t="shared" si="10"/>
        <v/>
      </c>
      <c r="BC38" s="592" t="str">
        <f t="shared" si="10"/>
        <v/>
      </c>
      <c r="BD38" s="591" t="str">
        <f t="shared" si="10"/>
        <v/>
      </c>
      <c r="BE38" s="591" t="str">
        <f t="shared" si="10"/>
        <v/>
      </c>
      <c r="BF38" s="591" t="str">
        <f>IF(AND(BF37=TRUE,BF32=TRUE),BF34*24*60,BF34)</f>
        <v/>
      </c>
      <c r="BG38" s="591" t="str">
        <f>IF(AND(BG37=TRUE,BG32=TRUE),BG34*24*60,BG34)</f>
        <v/>
      </c>
      <c r="BH38" s="591" t="str">
        <f t="shared" si="10"/>
        <v/>
      </c>
      <c r="BI38" s="591" t="str">
        <f t="shared" si="10"/>
        <v/>
      </c>
      <c r="BJ38" s="591" t="str">
        <f t="shared" si="10"/>
        <v/>
      </c>
      <c r="BK38" s="591" t="str">
        <f t="shared" si="10"/>
        <v/>
      </c>
      <c r="BL38" s="591" t="str">
        <f t="shared" si="10"/>
        <v/>
      </c>
      <c r="BM38" s="591" t="str">
        <f t="shared" si="10"/>
        <v/>
      </c>
      <c r="BN38" s="591" t="str">
        <f t="shared" si="10"/>
        <v/>
      </c>
      <c r="BO38" s="591" t="str">
        <f t="shared" si="10"/>
        <v/>
      </c>
      <c r="BP38" s="591" t="str">
        <f t="shared" si="10"/>
        <v/>
      </c>
      <c r="BQ38" s="591" t="str">
        <f t="shared" si="10"/>
        <v/>
      </c>
      <c r="BR38" s="591" t="str">
        <f t="shared" si="10"/>
        <v/>
      </c>
      <c r="BS38" s="591" t="str">
        <f t="shared" si="10"/>
        <v/>
      </c>
    </row>
    <row r="39" spans="1:71" s="201" customFormat="1" ht="13.8">
      <c r="A39" s="574"/>
      <c r="B39" s="574"/>
      <c r="C39" s="574"/>
      <c r="D39" s="574"/>
      <c r="E39" s="574" t="str">
        <f>InpPerformance!E$20</f>
        <v>ODI is calculated as a percentage difference to a baseline</v>
      </c>
      <c r="F39" s="574"/>
      <c r="G39" s="574" t="str">
        <f>InpPerformance!G$20</f>
        <v>TRUE or FALSE</v>
      </c>
      <c r="H39" s="574"/>
      <c r="I39" s="574"/>
      <c r="J39" s="582" t="b">
        <f>InpPerformance!J$20</f>
        <v>0</v>
      </c>
      <c r="K39" s="582" t="b">
        <f>InpPerformance!K$20</f>
        <v>0</v>
      </c>
      <c r="L39" s="582" t="b">
        <f>InpPerformance!L$20</f>
        <v>1</v>
      </c>
      <c r="M39" s="582" t="b">
        <f>InpPerformance!M$20</f>
        <v>1</v>
      </c>
      <c r="N39" s="582" t="b">
        <f>InpPerformance!N$20</f>
        <v>1</v>
      </c>
      <c r="O39" s="582" t="b">
        <f>InpPerformance!O$20</f>
        <v>1</v>
      </c>
      <c r="P39" s="582" t="b">
        <f>InpPerformance!P$20</f>
        <v>0</v>
      </c>
      <c r="Q39" s="583" t="b">
        <f>InpPerformance!Q$20</f>
        <v>0</v>
      </c>
      <c r="R39" s="582" t="b">
        <f>InpPerformance!R$20</f>
        <v>0</v>
      </c>
      <c r="S39" s="582" t="b">
        <f>InpPerformance!S$20</f>
        <v>0</v>
      </c>
      <c r="T39" s="582" t="b">
        <f>InpPerformance!T$20</f>
        <v>0</v>
      </c>
      <c r="U39" s="582" t="b">
        <f>InpPerformance!U$20</f>
        <v>0</v>
      </c>
      <c r="V39" s="582" t="b">
        <f>InpPerformance!V$20</f>
        <v>0</v>
      </c>
      <c r="W39" s="582" t="b">
        <f>InpPerformance!W$20</f>
        <v>0</v>
      </c>
      <c r="X39" s="582" t="b">
        <f>InpPerformance!X$20</f>
        <v>0</v>
      </c>
      <c r="Y39" s="582" t="b">
        <f>InpPerformance!Y$20</f>
        <v>0</v>
      </c>
      <c r="Z39" s="582" t="b">
        <f>InpPerformance!Z$20</f>
        <v>0</v>
      </c>
      <c r="AA39" s="582" t="b">
        <f>InpPerformance!AA$20</f>
        <v>0</v>
      </c>
      <c r="AB39" s="582" t="b">
        <f>InpPerformance!AB$20</f>
        <v>0</v>
      </c>
      <c r="AC39" s="582" t="b">
        <f>InpPerformance!AC$20</f>
        <v>0</v>
      </c>
      <c r="AD39" s="582" t="b">
        <f>InpPerformance!AD$20</f>
        <v>0</v>
      </c>
      <c r="AE39" s="582" t="b">
        <f>InpPerformance!AE$20</f>
        <v>0</v>
      </c>
      <c r="AF39" s="582" t="b">
        <f>InpPerformance!AF$20</f>
        <v>0</v>
      </c>
      <c r="AG39" s="582" t="b">
        <f>InpPerformance!AG$20</f>
        <v>0</v>
      </c>
      <c r="AH39" s="582" t="b">
        <f>InpPerformance!AH$20</f>
        <v>0</v>
      </c>
      <c r="AI39" s="582" t="b">
        <f>InpPerformance!AI$20</f>
        <v>0</v>
      </c>
      <c r="AJ39" s="582" t="b">
        <f>InpPerformance!AJ$20</f>
        <v>0</v>
      </c>
      <c r="AK39" s="583" t="b">
        <f>InpPerformance!AK$20</f>
        <v>0</v>
      </c>
      <c r="AL39" s="582" t="b">
        <f>InpPerformance!AL$20</f>
        <v>0</v>
      </c>
      <c r="AM39" s="582" t="b">
        <f>InpPerformance!AM$20</f>
        <v>0</v>
      </c>
      <c r="AN39" s="582" t="b">
        <f>InpPerformance!AN$20</f>
        <v>0</v>
      </c>
      <c r="AO39" s="583" t="b">
        <f>InpPerformance!AO$20</f>
        <v>0</v>
      </c>
      <c r="AP39" s="582" t="b">
        <f>InpPerformance!AP$20</f>
        <v>0</v>
      </c>
      <c r="AQ39" s="582" t="b">
        <f>InpPerformance!AQ$20</f>
        <v>0</v>
      </c>
      <c r="AR39" s="582" t="b">
        <f>InpPerformance!AR$20</f>
        <v>0</v>
      </c>
      <c r="AS39" s="582" t="b">
        <f>InpPerformance!AS$20</f>
        <v>0</v>
      </c>
      <c r="AT39" s="582" t="b">
        <f>InpPerformance!AT$20</f>
        <v>0</v>
      </c>
      <c r="AU39" s="582" t="b">
        <f>InpPerformance!AU$20</f>
        <v>0</v>
      </c>
      <c r="AV39" s="582" t="b">
        <f>InpPerformance!AV$20</f>
        <v>0</v>
      </c>
      <c r="AW39" s="582" t="b">
        <f>InpPerformance!AW$20</f>
        <v>0</v>
      </c>
      <c r="AX39" s="582" t="b">
        <f>InpPerformance!AX$20</f>
        <v>0</v>
      </c>
      <c r="AY39" s="582" t="b">
        <f>InpPerformance!AY$20</f>
        <v>0</v>
      </c>
      <c r="AZ39" s="582" t="b">
        <f>InpPerformance!AZ$20</f>
        <v>0</v>
      </c>
      <c r="BA39" s="582" t="b">
        <f>InpPerformance!BA$20</f>
        <v>0</v>
      </c>
      <c r="BB39" s="582" t="b">
        <f>InpPerformance!BB$20</f>
        <v>0</v>
      </c>
      <c r="BC39" s="583" t="b">
        <f>InpPerformance!BC$20</f>
        <v>0</v>
      </c>
      <c r="BD39" s="582" t="b">
        <f>InpPerformance!BD$20</f>
        <v>0</v>
      </c>
      <c r="BE39" s="582" t="b">
        <f>InpPerformance!BE$20</f>
        <v>0</v>
      </c>
      <c r="BF39" s="582" t="b">
        <f>InpPerformance!BF$20</f>
        <v>0</v>
      </c>
      <c r="BG39" s="582" t="b">
        <f>InpPerformance!BG$20</f>
        <v>0</v>
      </c>
      <c r="BH39" s="582" t="b">
        <f>InpPerformance!BH$20</f>
        <v>0</v>
      </c>
      <c r="BI39" s="582" t="b">
        <f>InpPerformance!BI$20</f>
        <v>0</v>
      </c>
      <c r="BJ39" s="582" t="b">
        <f>InpPerformance!BJ$20</f>
        <v>0</v>
      </c>
      <c r="BK39" s="582" t="b">
        <f>InpPerformance!BK$20</f>
        <v>0</v>
      </c>
      <c r="BL39" s="582" t="b">
        <f>InpPerformance!BL$20</f>
        <v>0</v>
      </c>
      <c r="BM39" s="582" t="b">
        <f>InpPerformance!BM$20</f>
        <v>0</v>
      </c>
      <c r="BN39" s="582" t="b">
        <f>InpPerformance!BN$20</f>
        <v>0</v>
      </c>
      <c r="BO39" s="582" t="b">
        <f>InpPerformance!BO$20</f>
        <v>0</v>
      </c>
      <c r="BP39" s="582" t="b">
        <f>InpPerformance!BP$20</f>
        <v>0</v>
      </c>
      <c r="BQ39" s="582" t="b">
        <f>InpPerformance!BQ$20</f>
        <v>0</v>
      </c>
      <c r="BR39" s="582" t="b">
        <f>InpPerformance!BR$20</f>
        <v>0</v>
      </c>
      <c r="BS39" s="582" t="b">
        <f>InpPerformance!BS$20</f>
        <v>0</v>
      </c>
    </row>
    <row r="40" spans="1:71" s="227" customFormat="1" ht="13.8">
      <c r="A40" s="574"/>
      <c r="B40" s="574"/>
      <c r="C40" s="574"/>
      <c r="D40" s="574"/>
      <c r="E40" s="574" t="str">
        <f>InpPerformance!E$8</f>
        <v>Baseline (if applicable)</v>
      </c>
      <c r="F40" s="574"/>
      <c r="G40" s="574" t="str">
        <f>InpPerformance!G$8</f>
        <v>Baseline unit</v>
      </c>
      <c r="H40" s="574"/>
      <c r="I40" s="574"/>
      <c r="J40" s="579" t="str">
        <f>IF(InpPerformance!J$8&lt;&gt;"",ROUND(InpPerformance!J$8,1),"")</f>
        <v/>
      </c>
      <c r="K40" s="579" t="str">
        <f>IF(InpPerformance!K$8&lt;&gt;"",ROUND(InpPerformance!K$8,1),"")</f>
        <v/>
      </c>
      <c r="L40" s="579">
        <f>IF(InpPerformance!L$8&lt;&gt;"",ROUND(InpPerformance!L$8,1),"")</f>
        <v>72.7</v>
      </c>
      <c r="M40" s="579">
        <f>IF(InpPerformance!M$8&lt;&gt;"",ROUND(InpPerformance!M$8,1),"")</f>
        <v>15.6</v>
      </c>
      <c r="N40" s="579">
        <f>IF(InpPerformance!N$8&lt;&gt;"",ROUND(InpPerformance!N$8,1),"")</f>
        <v>128.5</v>
      </c>
      <c r="O40" s="579">
        <f>IF(InpPerformance!O$8&lt;&gt;"",ROUND(InpPerformance!O$8,1),"")</f>
        <v>134.80000000000001</v>
      </c>
      <c r="P40" s="579" t="str">
        <f>IF(InpPerformance!P$8&lt;&gt;"",ROUND(InpPerformance!P$8,1),"")</f>
        <v/>
      </c>
      <c r="Q40" s="581" t="str">
        <f>IF(InpPerformance!Q$8&lt;&gt;"",ROUND(InpPerformance!Q$8,1),"")</f>
        <v/>
      </c>
      <c r="R40" s="579" t="str">
        <f>IF(InpPerformance!R$8&lt;&gt;"",ROUND(InpPerformance!R$8,1),"")</f>
        <v/>
      </c>
      <c r="S40" s="579" t="str">
        <f>IF(InpPerformance!S$8&lt;&gt;"",ROUND(InpPerformance!S$8,1),"")</f>
        <v/>
      </c>
      <c r="T40" s="579" t="str">
        <f>IF(InpPerformance!T$8&lt;&gt;"",ROUND(InpPerformance!T$8,1),"")</f>
        <v/>
      </c>
      <c r="U40" s="579" t="str">
        <f>IF(InpPerformance!U$8&lt;&gt;"",ROUND(InpPerformance!U$8,1),"")</f>
        <v/>
      </c>
      <c r="V40" s="579" t="str">
        <f>IF(InpPerformance!V$8&lt;&gt;"",ROUND(InpPerformance!V$8,1),"")</f>
        <v/>
      </c>
      <c r="W40" s="579" t="str">
        <f>IF(InpPerformance!W$8&lt;&gt;"",ROUND(InpPerformance!W$8,1),"")</f>
        <v/>
      </c>
      <c r="X40" s="579" t="str">
        <f>IF(InpPerformance!X$8&lt;&gt;"",ROUND(InpPerformance!X$8,1),"")</f>
        <v/>
      </c>
      <c r="Y40" s="579" t="str">
        <f>IF(InpPerformance!Y$8&lt;&gt;"",ROUND(InpPerformance!Y$8,1),"")</f>
        <v/>
      </c>
      <c r="Z40" s="579" t="str">
        <f>IF(InpPerformance!Z$8&lt;&gt;"",ROUND(InpPerformance!Z$8,1),"")</f>
        <v/>
      </c>
      <c r="AA40" s="579" t="str">
        <f>IF(InpPerformance!AA$8&lt;&gt;"",ROUND(InpPerformance!AA$8,1),"")</f>
        <v/>
      </c>
      <c r="AB40" s="579" t="str">
        <f>IF(InpPerformance!AB$8&lt;&gt;"",ROUND(InpPerformance!AB$8,1),"")</f>
        <v/>
      </c>
      <c r="AC40" s="579" t="str">
        <f>IF(InpPerformance!AC$8&lt;&gt;"",ROUND(InpPerformance!AC$8,1),"")</f>
        <v/>
      </c>
      <c r="AD40" s="579" t="str">
        <f>IF(InpPerformance!AD$8&lt;&gt;"",ROUND(InpPerformance!AD$8,1),"")</f>
        <v/>
      </c>
      <c r="AE40" s="579" t="str">
        <f>IF(InpPerformance!AE$8&lt;&gt;"",ROUND(InpPerformance!AE$8,1),"")</f>
        <v/>
      </c>
      <c r="AF40" s="579" t="str">
        <f>IF(InpPerformance!AF$8&lt;&gt;"",ROUND(InpPerformance!AF$8,1),"")</f>
        <v/>
      </c>
      <c r="AG40" s="579" t="str">
        <f>IF(InpPerformance!AG$8&lt;&gt;"",ROUND(InpPerformance!AG$8,1),"")</f>
        <v/>
      </c>
      <c r="AH40" s="579" t="str">
        <f>IF(InpPerformance!AH$8&lt;&gt;"",ROUND(InpPerformance!AH$8,1),"")</f>
        <v/>
      </c>
      <c r="AI40" s="579" t="str">
        <f>IF(InpPerformance!AI$8&lt;&gt;"",ROUND(InpPerformance!AI$8,1),"")</f>
        <v/>
      </c>
      <c r="AJ40" s="579" t="str">
        <f>IF(InpPerformance!AJ$8&lt;&gt;"",ROUND(InpPerformance!AJ$8,1),"")</f>
        <v/>
      </c>
      <c r="AK40" s="581" t="str">
        <f>IF(InpPerformance!AK$8&lt;&gt;"",ROUND(InpPerformance!AK$8,1),"")</f>
        <v/>
      </c>
      <c r="AL40" s="579" t="str">
        <f>IF(InpPerformance!AL$8&lt;&gt;"",ROUND(InpPerformance!AL$8,1),"")</f>
        <v/>
      </c>
      <c r="AM40" s="579" t="str">
        <f>IF(InpPerformance!AM$8&lt;&gt;"",ROUND(InpPerformance!AM$8,1),"")</f>
        <v/>
      </c>
      <c r="AN40" s="579" t="str">
        <f>IF(InpPerformance!AN$8&lt;&gt;"",ROUND(InpPerformance!AN$8,1),"")</f>
        <v/>
      </c>
      <c r="AO40" s="581" t="str">
        <f>IF(InpPerformance!AO$8&lt;&gt;"",ROUND(InpPerformance!AO$8,1),"")</f>
        <v/>
      </c>
      <c r="AP40" s="579" t="str">
        <f>IF(InpPerformance!AP$8&lt;&gt;"",ROUND(InpPerformance!AP$8,1),"")</f>
        <v/>
      </c>
      <c r="AQ40" s="579" t="str">
        <f>IF(InpPerformance!AQ$8&lt;&gt;"",ROUND(InpPerformance!AQ$8,1),"")</f>
        <v/>
      </c>
      <c r="AR40" s="579" t="str">
        <f>IF(InpPerformance!AR$8&lt;&gt;"",ROUND(InpPerformance!AR$8,1),"")</f>
        <v/>
      </c>
      <c r="AS40" s="579" t="str">
        <f>IF(InpPerformance!AS$8&lt;&gt;"",ROUND(InpPerformance!AS$8,1),"")</f>
        <v/>
      </c>
      <c r="AT40" s="579" t="str">
        <f>IF(InpPerformance!AT$8&lt;&gt;"",ROUND(InpPerformance!AT$8,1),"")</f>
        <v/>
      </c>
      <c r="AU40" s="579" t="str">
        <f>IF(InpPerformance!AU$8&lt;&gt;"",ROUND(InpPerformance!AU$8,1),"")</f>
        <v/>
      </c>
      <c r="AV40" s="579" t="str">
        <f>IF(InpPerformance!AV$8&lt;&gt;"",ROUND(InpPerformance!AV$8,1),"")</f>
        <v/>
      </c>
      <c r="AW40" s="579" t="str">
        <f>IF(InpPerformance!AW$8&lt;&gt;"",ROUND(InpPerformance!AW$8,1),"")</f>
        <v/>
      </c>
      <c r="AX40" s="579" t="str">
        <f>IF(InpPerformance!AX$8&lt;&gt;"",ROUND(InpPerformance!AX$8,1),"")</f>
        <v/>
      </c>
      <c r="AY40" s="579" t="str">
        <f>IF(InpPerformance!AY$8&lt;&gt;"",ROUND(InpPerformance!AY$8,1),"")</f>
        <v/>
      </c>
      <c r="AZ40" s="579" t="str">
        <f>IF(InpPerformance!AZ$8&lt;&gt;"",ROUND(InpPerformance!AZ$8,1),"")</f>
        <v/>
      </c>
      <c r="BA40" s="579" t="str">
        <f>IF(InpPerformance!BA$8&lt;&gt;"",ROUND(InpPerformance!BA$8,1),"")</f>
        <v/>
      </c>
      <c r="BB40" s="579" t="str">
        <f>IF(InpPerformance!BB$8&lt;&gt;"",ROUND(InpPerformance!BB$8,1),"")</f>
        <v/>
      </c>
      <c r="BC40" s="581" t="str">
        <f>IF(InpPerformance!BC$8&lt;&gt;"",ROUND(InpPerformance!BC$8,1),"")</f>
        <v/>
      </c>
      <c r="BD40" s="579" t="str">
        <f>IF(InpPerformance!BD$8&lt;&gt;"",ROUND(InpPerformance!BD$8,1),"")</f>
        <v/>
      </c>
      <c r="BE40" s="579" t="str">
        <f>IF(InpPerformance!BE$8&lt;&gt;"",ROUND(InpPerformance!BE$8,1),"")</f>
        <v/>
      </c>
      <c r="BF40" s="579" t="str">
        <f>IF(InpPerformance!BF$8&lt;&gt;"",ROUND(InpPerformance!BF$8,1),"")</f>
        <v/>
      </c>
      <c r="BG40" s="579" t="str">
        <f>IF(InpPerformance!BG$8&lt;&gt;"",ROUND(InpPerformance!BG$8,1),"")</f>
        <v/>
      </c>
      <c r="BH40" s="579" t="str">
        <f>IF(InpPerformance!BH$8&lt;&gt;"",ROUND(InpPerformance!BH$8,1),"")</f>
        <v/>
      </c>
      <c r="BI40" s="579" t="str">
        <f>IF(InpPerformance!BI$8&lt;&gt;"",ROUND(InpPerformance!BI$8,1),"")</f>
        <v/>
      </c>
      <c r="BJ40" s="579" t="str">
        <f>IF(InpPerformance!BJ$8&lt;&gt;"",ROUND(InpPerformance!BJ$8,1),"")</f>
        <v/>
      </c>
      <c r="BK40" s="579" t="str">
        <f>IF(InpPerformance!BK$8&lt;&gt;"",ROUND(InpPerformance!BK$8,1),"")</f>
        <v/>
      </c>
      <c r="BL40" s="579" t="str">
        <f>IF(InpPerformance!BL$8&lt;&gt;"",ROUND(InpPerformance!BL$8,1),"")</f>
        <v/>
      </c>
      <c r="BM40" s="579" t="str">
        <f>IF(InpPerformance!BM$8&lt;&gt;"",ROUND(InpPerformance!BM$8,1),"")</f>
        <v/>
      </c>
      <c r="BN40" s="579" t="str">
        <f>IF(InpPerformance!BN$8&lt;&gt;"",ROUND(InpPerformance!BN$8,1),"")</f>
        <v/>
      </c>
      <c r="BO40" s="579" t="str">
        <f>IF(InpPerformance!BO$8&lt;&gt;"",ROUND(InpPerformance!BO$8,1),"")</f>
        <v/>
      </c>
      <c r="BP40" s="579" t="str">
        <f>IF(InpPerformance!BP$8&lt;&gt;"",ROUND(InpPerformance!BP$8,1),"")</f>
        <v/>
      </c>
      <c r="BQ40" s="579" t="str">
        <f>IF(InpPerformance!BQ$8&lt;&gt;"",ROUND(InpPerformance!BQ$8,1),"")</f>
        <v/>
      </c>
      <c r="BR40" s="579" t="str">
        <f>IF(InpPerformance!BR$8&lt;&gt;"",ROUND(InpPerformance!BR$8,1),"")</f>
        <v/>
      </c>
      <c r="BS40" s="579" t="str">
        <f>IF(InpPerformance!BS$8&lt;&gt;"",ROUND(InpPerformance!BS$8,1),"")</f>
        <v/>
      </c>
    </row>
    <row r="41" spans="1:71" s="201" customFormat="1" ht="13.8">
      <c r="A41" s="444"/>
      <c r="B41" s="444"/>
      <c r="C41" s="444"/>
      <c r="D41" s="444"/>
      <c r="E41" s="444" t="s">
        <v>1236</v>
      </c>
      <c r="F41" s="444"/>
      <c r="G41" s="444" t="s">
        <v>1073</v>
      </c>
      <c r="H41" s="444"/>
      <c r="I41" s="444"/>
      <c r="J41" s="591" t="str">
        <f>IF(AND(J39=TRUE,J32=TRUE),ROUND((J38/100)*J40,1),J38)</f>
        <v/>
      </c>
      <c r="K41" s="591">
        <f t="shared" ref="K41:BS41" si="11">IF(AND(K39=TRUE,K32=TRUE),ROUND((K38/100)*K40,1),K38)</f>
        <v>1.3166666666666675</v>
      </c>
      <c r="L41" s="591">
        <f>IF(AND(L39=TRUE,L32=TRUE),ROUND((L38/100)*L40,1),L38)</f>
        <v>0</v>
      </c>
      <c r="M41" s="591">
        <f>IF(AND(M39=TRUE,M32=TRUE),ROUND((M38/100)*M40,1),M38)</f>
        <v>0.9</v>
      </c>
      <c r="N41" s="591" t="str">
        <f t="shared" si="11"/>
        <v/>
      </c>
      <c r="O41" s="591" t="str">
        <f>IF(AND(O39=TRUE,O32=TRUE),ROUND((O38/100)*O40,1),O38)</f>
        <v/>
      </c>
      <c r="P41" s="591" t="str">
        <f t="shared" si="11"/>
        <v/>
      </c>
      <c r="Q41" s="592">
        <f t="shared" si="11"/>
        <v>0.7</v>
      </c>
      <c r="R41" s="591" t="str">
        <f t="shared" si="11"/>
        <v/>
      </c>
      <c r="S41" s="591" t="str">
        <f t="shared" si="11"/>
        <v/>
      </c>
      <c r="T41" s="591" t="str">
        <f t="shared" si="11"/>
        <v/>
      </c>
      <c r="U41" s="591" t="str">
        <f t="shared" si="11"/>
        <v/>
      </c>
      <c r="V41" s="591">
        <f t="shared" si="11"/>
        <v>35</v>
      </c>
      <c r="W41" s="591">
        <f t="shared" si="11"/>
        <v>0.31999999999999995</v>
      </c>
      <c r="X41" s="591" t="str">
        <f t="shared" si="11"/>
        <v/>
      </c>
      <c r="Y41" s="591" t="str">
        <f t="shared" si="11"/>
        <v/>
      </c>
      <c r="Z41" s="591" t="str">
        <f t="shared" si="11"/>
        <v/>
      </c>
      <c r="AA41" s="591" t="str">
        <f t="shared" si="11"/>
        <v/>
      </c>
      <c r="AB41" s="591" t="str">
        <f t="shared" si="11"/>
        <v/>
      </c>
      <c r="AC41" s="591" t="str">
        <f t="shared" si="11"/>
        <v/>
      </c>
      <c r="AD41" s="591" t="str">
        <f t="shared" si="11"/>
        <v/>
      </c>
      <c r="AE41" s="591" t="str">
        <f t="shared" si="11"/>
        <v/>
      </c>
      <c r="AF41" s="591" t="str">
        <f t="shared" si="11"/>
        <v/>
      </c>
      <c r="AG41" s="591" t="str">
        <f t="shared" si="11"/>
        <v/>
      </c>
      <c r="AH41" s="591" t="str">
        <f t="shared" si="11"/>
        <v/>
      </c>
      <c r="AI41" s="591" t="str">
        <f t="shared" si="11"/>
        <v/>
      </c>
      <c r="AJ41" s="591" t="str">
        <f t="shared" si="11"/>
        <v/>
      </c>
      <c r="AK41" s="592" t="str">
        <f t="shared" si="11"/>
        <v/>
      </c>
      <c r="AL41" s="591" t="str">
        <f t="shared" si="11"/>
        <v/>
      </c>
      <c r="AM41" s="591" t="str">
        <f t="shared" si="11"/>
        <v/>
      </c>
      <c r="AN41" s="591" t="str">
        <f t="shared" si="11"/>
        <v/>
      </c>
      <c r="AO41" s="592" t="str">
        <f t="shared" si="11"/>
        <v/>
      </c>
      <c r="AP41" s="591" t="str">
        <f t="shared" si="11"/>
        <v/>
      </c>
      <c r="AQ41" s="591" t="str">
        <f t="shared" si="11"/>
        <v/>
      </c>
      <c r="AR41" s="591" t="str">
        <f t="shared" si="11"/>
        <v/>
      </c>
      <c r="AS41" s="591" t="str">
        <f t="shared" si="11"/>
        <v/>
      </c>
      <c r="AT41" s="591" t="str">
        <f t="shared" si="11"/>
        <v/>
      </c>
      <c r="AU41" s="591" t="str">
        <f t="shared" si="11"/>
        <v/>
      </c>
      <c r="AV41" s="591" t="str">
        <f t="shared" si="11"/>
        <v/>
      </c>
      <c r="AW41" s="591" t="str">
        <f t="shared" si="11"/>
        <v/>
      </c>
      <c r="AX41" s="591" t="str">
        <f t="shared" si="11"/>
        <v/>
      </c>
      <c r="AY41" s="591" t="str">
        <f t="shared" si="11"/>
        <v/>
      </c>
      <c r="AZ41" s="591" t="str">
        <f t="shared" si="11"/>
        <v/>
      </c>
      <c r="BA41" s="591" t="str">
        <f t="shared" si="11"/>
        <v/>
      </c>
      <c r="BB41" s="591" t="str">
        <f t="shared" si="11"/>
        <v/>
      </c>
      <c r="BC41" s="592" t="str">
        <f t="shared" si="11"/>
        <v/>
      </c>
      <c r="BD41" s="591" t="str">
        <f t="shared" si="11"/>
        <v/>
      </c>
      <c r="BE41" s="591" t="str">
        <f t="shared" si="11"/>
        <v/>
      </c>
      <c r="BF41" s="591" t="str">
        <f>IF(AND(BF39=TRUE,BF32=TRUE),ROUND((BF38/100)*BF40,1),BF38)</f>
        <v/>
      </c>
      <c r="BG41" s="591" t="str">
        <f>IF(AND(BG39=TRUE,BG32=TRUE),ROUND((BG38/100)*BG40,1),BG38)</f>
        <v/>
      </c>
      <c r="BH41" s="591" t="str">
        <f t="shared" si="11"/>
        <v/>
      </c>
      <c r="BI41" s="591" t="str">
        <f t="shared" si="11"/>
        <v/>
      </c>
      <c r="BJ41" s="591" t="str">
        <f t="shared" si="11"/>
        <v/>
      </c>
      <c r="BK41" s="591" t="str">
        <f t="shared" si="11"/>
        <v/>
      </c>
      <c r="BL41" s="591" t="str">
        <f t="shared" si="11"/>
        <v/>
      </c>
      <c r="BM41" s="591" t="str">
        <f t="shared" si="11"/>
        <v/>
      </c>
      <c r="BN41" s="591" t="str">
        <f t="shared" si="11"/>
        <v/>
      </c>
      <c r="BO41" s="591" t="str">
        <f t="shared" si="11"/>
        <v/>
      </c>
      <c r="BP41" s="591" t="str">
        <f t="shared" si="11"/>
        <v/>
      </c>
      <c r="BQ41" s="591" t="str">
        <f t="shared" si="11"/>
        <v/>
      </c>
      <c r="BR41" s="591" t="str">
        <f t="shared" si="11"/>
        <v/>
      </c>
      <c r="BS41" s="591" t="str">
        <f t="shared" si="11"/>
        <v/>
      </c>
    </row>
    <row r="42" spans="1:71" s="201" customFormat="1" ht="13.8">
      <c r="A42" s="444"/>
      <c r="B42" s="444"/>
      <c r="C42" s="444"/>
      <c r="D42" s="444"/>
      <c r="E42" s="444"/>
      <c r="F42" s="444"/>
      <c r="G42" s="444"/>
      <c r="H42" s="444"/>
      <c r="I42" s="444"/>
      <c r="J42" s="485"/>
      <c r="K42" s="485"/>
      <c r="L42" s="485"/>
      <c r="M42" s="485"/>
      <c r="N42" s="485"/>
      <c r="O42" s="485"/>
      <c r="P42" s="485"/>
      <c r="Q42" s="487"/>
      <c r="R42" s="485"/>
      <c r="S42" s="485"/>
      <c r="T42" s="485"/>
      <c r="U42" s="485"/>
      <c r="V42" s="485"/>
      <c r="W42" s="485"/>
      <c r="X42" s="485"/>
      <c r="Y42" s="485"/>
      <c r="Z42" s="485"/>
      <c r="AA42" s="485"/>
      <c r="AB42" s="485"/>
      <c r="AC42" s="485"/>
      <c r="AD42" s="485"/>
      <c r="AE42" s="485"/>
      <c r="AF42" s="485"/>
      <c r="AG42" s="485"/>
      <c r="AH42" s="485"/>
      <c r="AI42" s="485"/>
      <c r="AJ42" s="485"/>
      <c r="AK42" s="487"/>
      <c r="AL42" s="485"/>
      <c r="AM42" s="485"/>
      <c r="AN42" s="485"/>
      <c r="AO42" s="487"/>
      <c r="AP42" s="485"/>
      <c r="AQ42" s="485"/>
      <c r="AR42" s="485"/>
      <c r="AS42" s="485"/>
      <c r="AT42" s="485"/>
      <c r="AU42" s="485"/>
      <c r="AV42" s="485"/>
      <c r="AW42" s="485"/>
      <c r="AX42" s="485"/>
      <c r="AY42" s="485"/>
      <c r="AZ42" s="485"/>
      <c r="BA42" s="485"/>
      <c r="BB42" s="485"/>
      <c r="BC42" s="487"/>
      <c r="BD42" s="485"/>
      <c r="BE42" s="485"/>
      <c r="BF42" s="485"/>
      <c r="BG42" s="485"/>
      <c r="BH42" s="485"/>
      <c r="BI42" s="485"/>
      <c r="BJ42" s="485"/>
      <c r="BK42" s="485"/>
      <c r="BL42" s="485"/>
      <c r="BM42" s="485"/>
      <c r="BN42" s="485"/>
      <c r="BO42" s="485"/>
      <c r="BP42" s="485"/>
      <c r="BQ42" s="485"/>
      <c r="BR42" s="485"/>
      <c r="BS42" s="485"/>
    </row>
    <row r="43" spans="1:71" s="201" customFormat="1" ht="13.8">
      <c r="A43" s="444"/>
      <c r="B43" s="444"/>
      <c r="C43" s="444"/>
      <c r="D43" s="454" t="s">
        <v>1237</v>
      </c>
      <c r="E43" s="444"/>
      <c r="F43" s="444"/>
      <c r="G43" s="444"/>
      <c r="H43" s="444"/>
      <c r="I43" s="444"/>
      <c r="J43" s="485"/>
      <c r="K43" s="485"/>
      <c r="L43" s="485"/>
      <c r="M43" s="485"/>
      <c r="N43" s="485"/>
      <c r="O43" s="485"/>
      <c r="P43" s="485"/>
      <c r="Q43" s="487"/>
      <c r="R43" s="485"/>
      <c r="S43" s="485"/>
      <c r="T43" s="485"/>
      <c r="U43" s="485"/>
      <c r="V43" s="485"/>
      <c r="W43" s="485"/>
      <c r="X43" s="485"/>
      <c r="Y43" s="485"/>
      <c r="Z43" s="485"/>
      <c r="AA43" s="485"/>
      <c r="AB43" s="485"/>
      <c r="AC43" s="485"/>
      <c r="AD43" s="485"/>
      <c r="AE43" s="485"/>
      <c r="AF43" s="485"/>
      <c r="AG43" s="485"/>
      <c r="AH43" s="485"/>
      <c r="AI43" s="485"/>
      <c r="AJ43" s="485"/>
      <c r="AK43" s="487"/>
      <c r="AL43" s="485"/>
      <c r="AM43" s="485"/>
      <c r="AN43" s="485"/>
      <c r="AO43" s="487"/>
      <c r="AP43" s="485"/>
      <c r="AQ43" s="485"/>
      <c r="AR43" s="485"/>
      <c r="AS43" s="485"/>
      <c r="AT43" s="485"/>
      <c r="AU43" s="485"/>
      <c r="AV43" s="485"/>
      <c r="AW43" s="485"/>
      <c r="AX43" s="485"/>
      <c r="AY43" s="485"/>
      <c r="AZ43" s="485"/>
      <c r="BA43" s="485"/>
      <c r="BB43" s="485"/>
      <c r="BC43" s="487"/>
      <c r="BD43" s="485"/>
      <c r="BE43" s="485"/>
      <c r="BF43" s="485"/>
      <c r="BG43" s="485"/>
      <c r="BH43" s="485"/>
      <c r="BI43" s="485"/>
      <c r="BJ43" s="485"/>
      <c r="BK43" s="485"/>
      <c r="BL43" s="485"/>
      <c r="BM43" s="485"/>
      <c r="BN43" s="485"/>
      <c r="BO43" s="485"/>
      <c r="BP43" s="485"/>
      <c r="BQ43" s="485"/>
      <c r="BR43" s="485"/>
      <c r="BS43" s="485"/>
    </row>
    <row r="44" spans="1:71" s="201" customFormat="1" ht="13.8">
      <c r="A44" s="444"/>
      <c r="B44" s="444"/>
      <c r="C44" s="444"/>
      <c r="D44" s="444"/>
      <c r="E44" s="574" t="str">
        <f>InpPerformance!E49</f>
        <v>Standard outperformance rate</v>
      </c>
      <c r="F44" s="444"/>
      <c r="G44" s="574" t="str">
        <f>InpPerformance!G49</f>
        <v>£m/unit (2017-18 prices)</v>
      </c>
      <c r="H44" s="444"/>
      <c r="I44" s="444"/>
      <c r="J44" s="587">
        <f>InpPerformance!J49</f>
        <v>0</v>
      </c>
      <c r="K44" s="587">
        <f>InpPerformance!K49</f>
        <v>0.19700000000000001</v>
      </c>
      <c r="L44" s="587">
        <f>InpPerformance!L49</f>
        <v>0.19600000000000001</v>
      </c>
      <c r="M44" s="587">
        <f>InpPerformance!M49</f>
        <v>0.21099999999999999</v>
      </c>
      <c r="N44" s="587">
        <f>InpPerformance!N49</f>
        <v>0.125</v>
      </c>
      <c r="O44" s="587">
        <f>InpPerformance!O49</f>
        <v>2.1000000000000001E-2</v>
      </c>
      <c r="P44" s="587">
        <f>InpPerformance!P49</f>
        <v>1.9E-2</v>
      </c>
      <c r="Q44" s="588">
        <f>InpPerformance!Q49</f>
        <v>0.36199999999999999</v>
      </c>
      <c r="R44" s="587" t="str">
        <f>InpPerformance!R49</f>
        <v/>
      </c>
      <c r="S44" s="587" t="str">
        <f>InpPerformance!S49</f>
        <v/>
      </c>
      <c r="T44" s="587">
        <f>InpPerformance!T49</f>
        <v>7.9999999999999996E-6</v>
      </c>
      <c r="U44" s="587">
        <f>InpPerformance!U49</f>
        <v>4.9099999999999998E-2</v>
      </c>
      <c r="V44" s="587">
        <f>InpPerformance!V49</f>
        <v>1.25E-3</v>
      </c>
      <c r="W44" s="587">
        <f>InpPerformance!W49</f>
        <v>0.90200000000000002</v>
      </c>
      <c r="X44" s="587">
        <f>InpPerformance!X49</f>
        <v>6.8000000000000005E-2</v>
      </c>
      <c r="Y44" s="587" t="str">
        <f>InpPerformance!Y49</f>
        <v/>
      </c>
      <c r="Z44" s="587" t="str">
        <f>InpPerformance!Z49</f>
        <v/>
      </c>
      <c r="AA44" s="587" t="str">
        <f>InpPerformance!AA49</f>
        <v/>
      </c>
      <c r="AB44" s="587" t="str">
        <f>InpPerformance!AB49</f>
        <v/>
      </c>
      <c r="AC44" s="587" t="str">
        <f>InpPerformance!AC49</f>
        <v/>
      </c>
      <c r="AD44" s="587" t="str">
        <f>InpPerformance!AD49</f>
        <v/>
      </c>
      <c r="AE44" s="587" t="str">
        <f>InpPerformance!AE49</f>
        <v/>
      </c>
      <c r="AF44" s="587" t="str">
        <f>InpPerformance!AF49</f>
        <v/>
      </c>
      <c r="AG44" s="587" t="str">
        <f>InpPerformance!AG49</f>
        <v/>
      </c>
      <c r="AH44" s="587" t="str">
        <f>InpPerformance!AH49</f>
        <v/>
      </c>
      <c r="AI44" s="587" t="str">
        <f>InpPerformance!AI49</f>
        <v/>
      </c>
      <c r="AJ44" s="587" t="str">
        <f>InpPerformance!AJ49</f>
        <v/>
      </c>
      <c r="AK44" s="588" t="str">
        <f>InpPerformance!AK49</f>
        <v/>
      </c>
      <c r="AL44" s="587" t="str">
        <f>InpPerformance!AL49</f>
        <v/>
      </c>
      <c r="AM44" s="587" t="str">
        <f>InpPerformance!AM49</f>
        <v/>
      </c>
      <c r="AN44" s="587" t="str">
        <f>InpPerformance!AN49</f>
        <v/>
      </c>
      <c r="AO44" s="588" t="str">
        <f>InpPerformance!AO49</f>
        <v/>
      </c>
      <c r="AP44" s="587" t="str">
        <f>InpPerformance!AP49</f>
        <v/>
      </c>
      <c r="AQ44" s="587" t="str">
        <f>InpPerformance!AQ49</f>
        <v/>
      </c>
      <c r="AR44" s="587" t="str">
        <f>InpPerformance!AR49</f>
        <v/>
      </c>
      <c r="AS44" s="587" t="str">
        <f>InpPerformance!AS49</f>
        <v/>
      </c>
      <c r="AT44" s="587" t="str">
        <f>InpPerformance!AT49</f>
        <v/>
      </c>
      <c r="AU44" s="587" t="str">
        <f>InpPerformance!AU49</f>
        <v/>
      </c>
      <c r="AV44" s="587" t="str">
        <f>InpPerformance!AV49</f>
        <v/>
      </c>
      <c r="AW44" s="587" t="str">
        <f>InpPerformance!AW49</f>
        <v/>
      </c>
      <c r="AX44" s="587" t="str">
        <f>InpPerformance!AX49</f>
        <v/>
      </c>
      <c r="AY44" s="587" t="str">
        <f>InpPerformance!AY49</f>
        <v/>
      </c>
      <c r="AZ44" s="587" t="str">
        <f>InpPerformance!AZ49</f>
        <v/>
      </c>
      <c r="BA44" s="587" t="str">
        <f>InpPerformance!BA49</f>
        <v/>
      </c>
      <c r="BB44" s="587" t="str">
        <f>InpPerformance!BB49</f>
        <v/>
      </c>
      <c r="BC44" s="588" t="str">
        <f>InpPerformance!BC49</f>
        <v/>
      </c>
      <c r="BD44" s="587" t="str">
        <f>InpPerformance!BD49</f>
        <v/>
      </c>
      <c r="BE44" s="587" t="str">
        <f>InpPerformance!BE49</f>
        <v/>
      </c>
      <c r="BF44" s="587" t="str">
        <f>InpPerformance!BF49</f>
        <v/>
      </c>
      <c r="BG44" s="587" t="str">
        <f>InpPerformance!BG49</f>
        <v/>
      </c>
      <c r="BH44" s="587" t="str">
        <f>InpPerformance!BH49</f>
        <v/>
      </c>
      <c r="BI44" s="587" t="str">
        <f>InpPerformance!BI49</f>
        <v/>
      </c>
      <c r="BJ44" s="587" t="str">
        <f>InpPerformance!BJ49</f>
        <v/>
      </c>
      <c r="BK44" s="587" t="str">
        <f>InpPerformance!BK49</f>
        <v/>
      </c>
      <c r="BL44" s="587" t="str">
        <f>InpPerformance!BL49</f>
        <v/>
      </c>
      <c r="BM44" s="587" t="str">
        <f>InpPerformance!BM49</f>
        <v/>
      </c>
      <c r="BN44" s="587" t="str">
        <f>InpPerformance!BN49</f>
        <v/>
      </c>
      <c r="BO44" s="587" t="str">
        <f>InpPerformance!BO49</f>
        <v/>
      </c>
      <c r="BP44" s="587" t="str">
        <f>InpPerformance!BP49</f>
        <v/>
      </c>
      <c r="BQ44" s="587" t="str">
        <f>InpPerformance!BQ49</f>
        <v/>
      </c>
      <c r="BR44" s="587" t="str">
        <f>InpPerformance!BR49</f>
        <v/>
      </c>
      <c r="BS44" s="587" t="str">
        <f>InpPerformance!BS49</f>
        <v/>
      </c>
    </row>
    <row r="45" spans="1:71" s="201" customFormat="1" ht="12" customHeight="1">
      <c r="A45" s="444"/>
      <c r="B45" s="444"/>
      <c r="C45" s="444"/>
      <c r="D45" s="444"/>
      <c r="E45" s="444" t="s">
        <v>1238</v>
      </c>
      <c r="F45" s="444"/>
      <c r="G45" s="593" t="str">
        <f>InpCompany!$F$11</f>
        <v>£m (2017-18 prices)</v>
      </c>
      <c r="H45" s="444"/>
      <c r="I45" s="444"/>
      <c r="J45" s="567">
        <f>IF(J32=TRUE,J41*J44,0)</f>
        <v>0</v>
      </c>
      <c r="K45" s="567">
        <f t="shared" ref="K45:BS45" si="12">IF(K32=TRUE,K41*K44,0)</f>
        <v>0.25938333333333352</v>
      </c>
      <c r="L45" s="567">
        <f t="shared" si="12"/>
        <v>0</v>
      </c>
      <c r="M45" s="567">
        <f>IF(M32=TRUE,M41*M44,0)</f>
        <v>0.18989999999999999</v>
      </c>
      <c r="N45" s="567">
        <f t="shared" si="12"/>
        <v>0</v>
      </c>
      <c r="O45" s="567">
        <f>IF(O32=TRUE,O41*O44,0)</f>
        <v>0</v>
      </c>
      <c r="P45" s="567">
        <f t="shared" si="12"/>
        <v>0</v>
      </c>
      <c r="Q45" s="568">
        <f t="shared" si="12"/>
        <v>0.25339999999999996</v>
      </c>
      <c r="R45" s="567">
        <f t="shared" si="12"/>
        <v>0</v>
      </c>
      <c r="S45" s="567">
        <f t="shared" si="12"/>
        <v>0</v>
      </c>
      <c r="T45" s="567">
        <f t="shared" si="12"/>
        <v>0</v>
      </c>
      <c r="U45" s="567">
        <f t="shared" si="12"/>
        <v>0</v>
      </c>
      <c r="V45" s="567">
        <f t="shared" si="12"/>
        <v>4.3750000000000004E-2</v>
      </c>
      <c r="W45" s="567">
        <f t="shared" si="12"/>
        <v>0.28863999999999995</v>
      </c>
      <c r="X45" s="567">
        <f t="shared" si="12"/>
        <v>0</v>
      </c>
      <c r="Y45" s="567">
        <f t="shared" si="12"/>
        <v>0</v>
      </c>
      <c r="Z45" s="567">
        <f t="shared" si="12"/>
        <v>0</v>
      </c>
      <c r="AA45" s="567">
        <f t="shared" si="12"/>
        <v>0</v>
      </c>
      <c r="AB45" s="567">
        <f t="shared" si="12"/>
        <v>0</v>
      </c>
      <c r="AC45" s="567">
        <f t="shared" si="12"/>
        <v>0</v>
      </c>
      <c r="AD45" s="567">
        <f t="shared" si="12"/>
        <v>0</v>
      </c>
      <c r="AE45" s="567">
        <f t="shared" si="12"/>
        <v>0</v>
      </c>
      <c r="AF45" s="567">
        <f t="shared" si="12"/>
        <v>0</v>
      </c>
      <c r="AG45" s="567">
        <f t="shared" si="12"/>
        <v>0</v>
      </c>
      <c r="AH45" s="567">
        <f t="shared" si="12"/>
        <v>0</v>
      </c>
      <c r="AI45" s="567">
        <f t="shared" si="12"/>
        <v>0</v>
      </c>
      <c r="AJ45" s="567">
        <f t="shared" si="12"/>
        <v>0</v>
      </c>
      <c r="AK45" s="568">
        <f t="shared" si="12"/>
        <v>0</v>
      </c>
      <c r="AL45" s="567">
        <f t="shared" si="12"/>
        <v>0</v>
      </c>
      <c r="AM45" s="567">
        <f t="shared" si="12"/>
        <v>0</v>
      </c>
      <c r="AN45" s="567">
        <f t="shared" si="12"/>
        <v>0</v>
      </c>
      <c r="AO45" s="568">
        <f t="shared" si="12"/>
        <v>0</v>
      </c>
      <c r="AP45" s="567">
        <f t="shared" si="12"/>
        <v>0</v>
      </c>
      <c r="AQ45" s="567">
        <f t="shared" si="12"/>
        <v>0</v>
      </c>
      <c r="AR45" s="567">
        <f t="shared" si="12"/>
        <v>0</v>
      </c>
      <c r="AS45" s="567">
        <f t="shared" si="12"/>
        <v>0</v>
      </c>
      <c r="AT45" s="567">
        <f t="shared" si="12"/>
        <v>0</v>
      </c>
      <c r="AU45" s="567">
        <f t="shared" si="12"/>
        <v>0</v>
      </c>
      <c r="AV45" s="567">
        <f t="shared" si="12"/>
        <v>0</v>
      </c>
      <c r="AW45" s="567">
        <f t="shared" si="12"/>
        <v>0</v>
      </c>
      <c r="AX45" s="567">
        <f t="shared" si="12"/>
        <v>0</v>
      </c>
      <c r="AY45" s="567">
        <f t="shared" si="12"/>
        <v>0</v>
      </c>
      <c r="AZ45" s="567">
        <f t="shared" si="12"/>
        <v>0</v>
      </c>
      <c r="BA45" s="567">
        <f t="shared" si="12"/>
        <v>0</v>
      </c>
      <c r="BB45" s="567">
        <f t="shared" si="12"/>
        <v>0</v>
      </c>
      <c r="BC45" s="568">
        <f t="shared" si="12"/>
        <v>0</v>
      </c>
      <c r="BD45" s="567">
        <f t="shared" si="12"/>
        <v>0</v>
      </c>
      <c r="BE45" s="567">
        <f t="shared" si="12"/>
        <v>0</v>
      </c>
      <c r="BF45" s="567">
        <f>IF(BF32=TRUE,BF41*BF44,0)</f>
        <v>0</v>
      </c>
      <c r="BG45" s="567">
        <f>IF(BG32=TRUE,BG41*BG44,0)</f>
        <v>0</v>
      </c>
      <c r="BH45" s="567">
        <f t="shared" si="12"/>
        <v>0</v>
      </c>
      <c r="BI45" s="567">
        <f t="shared" si="12"/>
        <v>0</v>
      </c>
      <c r="BJ45" s="567">
        <f t="shared" si="12"/>
        <v>0</v>
      </c>
      <c r="BK45" s="567">
        <f t="shared" si="12"/>
        <v>0</v>
      </c>
      <c r="BL45" s="567">
        <f t="shared" si="12"/>
        <v>0</v>
      </c>
      <c r="BM45" s="567">
        <f t="shared" si="12"/>
        <v>0</v>
      </c>
      <c r="BN45" s="567">
        <f t="shared" si="12"/>
        <v>0</v>
      </c>
      <c r="BO45" s="567">
        <f t="shared" si="12"/>
        <v>0</v>
      </c>
      <c r="BP45" s="567">
        <f t="shared" si="12"/>
        <v>0</v>
      </c>
      <c r="BQ45" s="567">
        <f t="shared" si="12"/>
        <v>0</v>
      </c>
      <c r="BR45" s="567">
        <f t="shared" si="12"/>
        <v>0</v>
      </c>
      <c r="BS45" s="567">
        <f t="shared" si="12"/>
        <v>0</v>
      </c>
    </row>
    <row r="46" spans="1:71" s="201" customFormat="1" ht="12" customHeight="1">
      <c r="A46" s="444"/>
      <c r="B46" s="444"/>
      <c r="C46" s="444"/>
      <c r="D46" s="444"/>
      <c r="E46" s="444"/>
      <c r="F46" s="444"/>
      <c r="G46" s="444"/>
      <c r="H46" s="444"/>
      <c r="I46" s="444"/>
      <c r="J46" s="567"/>
      <c r="K46" s="567"/>
      <c r="L46" s="567"/>
      <c r="M46" s="567"/>
      <c r="N46" s="567"/>
      <c r="O46" s="567"/>
      <c r="P46" s="567"/>
      <c r="Q46" s="568"/>
      <c r="R46" s="567"/>
      <c r="S46" s="567"/>
      <c r="T46" s="567"/>
      <c r="U46" s="567"/>
      <c r="V46" s="567"/>
      <c r="W46" s="567"/>
      <c r="X46" s="567"/>
      <c r="Y46" s="567"/>
      <c r="Z46" s="567"/>
      <c r="AA46" s="567"/>
      <c r="AB46" s="567"/>
      <c r="AC46" s="567"/>
      <c r="AD46" s="567"/>
      <c r="AE46" s="567"/>
      <c r="AF46" s="567"/>
      <c r="AG46" s="567"/>
      <c r="AH46" s="567"/>
      <c r="AI46" s="567"/>
      <c r="AJ46" s="567"/>
      <c r="AK46" s="568"/>
      <c r="AL46" s="567"/>
      <c r="AM46" s="567"/>
      <c r="AN46" s="567"/>
      <c r="AO46" s="568"/>
      <c r="AP46" s="567"/>
      <c r="AQ46" s="567"/>
      <c r="AR46" s="567"/>
      <c r="AS46" s="567"/>
      <c r="AT46" s="567"/>
      <c r="AU46" s="567"/>
      <c r="AV46" s="567"/>
      <c r="AW46" s="567"/>
      <c r="AX46" s="567"/>
      <c r="AY46" s="567"/>
      <c r="AZ46" s="567"/>
      <c r="BA46" s="567"/>
      <c r="BB46" s="567"/>
      <c r="BC46" s="568"/>
      <c r="BD46" s="567"/>
      <c r="BE46" s="567"/>
      <c r="BF46" s="567"/>
      <c r="BG46" s="567"/>
      <c r="BH46" s="567"/>
      <c r="BI46" s="567"/>
      <c r="BJ46" s="567"/>
      <c r="BK46" s="567"/>
      <c r="BL46" s="567"/>
      <c r="BM46" s="567"/>
      <c r="BN46" s="567"/>
      <c r="BO46" s="567"/>
      <c r="BP46" s="567"/>
      <c r="BQ46" s="567"/>
      <c r="BR46" s="567"/>
      <c r="BS46" s="567"/>
    </row>
    <row r="47" spans="1:71" s="201" customFormat="1" ht="13.8">
      <c r="A47" s="444"/>
      <c r="B47" s="444"/>
      <c r="C47" s="454" t="s">
        <v>1239</v>
      </c>
      <c r="D47" s="444"/>
      <c r="E47" s="444"/>
      <c r="F47" s="444"/>
      <c r="G47" s="444"/>
      <c r="H47" s="444"/>
      <c r="I47" s="444"/>
      <c r="J47" s="481"/>
      <c r="K47" s="481"/>
      <c r="L47" s="481"/>
      <c r="M47" s="481"/>
      <c r="N47" s="481"/>
      <c r="O47" s="481"/>
      <c r="P47" s="481"/>
      <c r="Q47" s="482"/>
      <c r="R47" s="481"/>
      <c r="S47" s="481"/>
      <c r="T47" s="481"/>
      <c r="U47" s="481"/>
      <c r="V47" s="481"/>
      <c r="W47" s="481"/>
      <c r="X47" s="481"/>
      <c r="Y47" s="481"/>
      <c r="Z47" s="481"/>
      <c r="AA47" s="481"/>
      <c r="AB47" s="481"/>
      <c r="AC47" s="481"/>
      <c r="AD47" s="481"/>
      <c r="AE47" s="481"/>
      <c r="AF47" s="481"/>
      <c r="AG47" s="481"/>
      <c r="AH47" s="481"/>
      <c r="AI47" s="481"/>
      <c r="AJ47" s="481"/>
      <c r="AK47" s="482"/>
      <c r="AL47" s="481"/>
      <c r="AM47" s="481"/>
      <c r="AN47" s="481"/>
      <c r="AO47" s="482"/>
      <c r="AP47" s="481"/>
      <c r="AQ47" s="481"/>
      <c r="AR47" s="481"/>
      <c r="AS47" s="481"/>
      <c r="AT47" s="481"/>
      <c r="AU47" s="481"/>
      <c r="AV47" s="481"/>
      <c r="AW47" s="481"/>
      <c r="AX47" s="481"/>
      <c r="AY47" s="481"/>
      <c r="AZ47" s="481"/>
      <c r="BA47" s="481"/>
      <c r="BB47" s="481"/>
      <c r="BC47" s="482"/>
      <c r="BD47" s="481"/>
      <c r="BE47" s="481"/>
      <c r="BF47" s="481"/>
      <c r="BG47" s="481"/>
      <c r="BH47" s="481"/>
      <c r="BI47" s="481"/>
      <c r="BJ47" s="481"/>
      <c r="BK47" s="481"/>
      <c r="BL47" s="481"/>
      <c r="BM47" s="481"/>
      <c r="BN47" s="481"/>
      <c r="BO47" s="481"/>
      <c r="BP47" s="481"/>
      <c r="BQ47" s="481"/>
      <c r="BR47" s="481"/>
      <c r="BS47" s="481"/>
    </row>
    <row r="48" spans="1:71" s="201" customFormat="1" ht="13.8">
      <c r="A48" s="444"/>
      <c r="B48" s="444"/>
      <c r="C48" s="444"/>
      <c r="D48" s="444"/>
      <c r="E48" s="444" t="s">
        <v>1240</v>
      </c>
      <c r="F48" s="444"/>
      <c r="G48" s="444" t="s">
        <v>425</v>
      </c>
      <c r="H48" s="444"/>
      <c r="I48" s="444"/>
      <c r="J48" s="514" t="b">
        <f>IF(J27&lt;&gt;"",TRUE,FALSE)</f>
        <v>1</v>
      </c>
      <c r="K48" s="514" t="b">
        <f t="shared" ref="K48:BS48" si="13">IF(K27&lt;&gt;"",TRUE,FALSE)</f>
        <v>1</v>
      </c>
      <c r="L48" s="514" t="b">
        <f t="shared" si="13"/>
        <v>1</v>
      </c>
      <c r="M48" s="514" t="b">
        <f>IF(M27&lt;&gt;"",TRUE,FALSE)</f>
        <v>1</v>
      </c>
      <c r="N48" s="514" t="b">
        <f t="shared" si="13"/>
        <v>1</v>
      </c>
      <c r="O48" s="514" t="b">
        <f>IF(O27&lt;&gt;"",TRUE,FALSE)</f>
        <v>1</v>
      </c>
      <c r="P48" s="514" t="b">
        <f t="shared" si="13"/>
        <v>1</v>
      </c>
      <c r="Q48" s="515" t="b">
        <f t="shared" si="13"/>
        <v>1</v>
      </c>
      <c r="R48" s="514" t="b">
        <f t="shared" si="13"/>
        <v>1</v>
      </c>
      <c r="S48" s="514" t="b">
        <f t="shared" si="13"/>
        <v>1</v>
      </c>
      <c r="T48" s="514" t="b">
        <f t="shared" si="13"/>
        <v>1</v>
      </c>
      <c r="U48" s="514" t="b">
        <f t="shared" si="13"/>
        <v>1</v>
      </c>
      <c r="V48" s="514" t="b">
        <f t="shared" si="13"/>
        <v>1</v>
      </c>
      <c r="W48" s="514" t="b">
        <f t="shared" si="13"/>
        <v>1</v>
      </c>
      <c r="X48" s="1977" t="b">
        <f t="shared" si="13"/>
        <v>1</v>
      </c>
      <c r="Y48" s="514" t="b">
        <f t="shared" si="13"/>
        <v>1</v>
      </c>
      <c r="Z48" s="514" t="b">
        <f t="shared" si="13"/>
        <v>1</v>
      </c>
      <c r="AA48" s="514" t="b">
        <f t="shared" si="13"/>
        <v>0</v>
      </c>
      <c r="AB48" s="514" t="b">
        <f t="shared" si="13"/>
        <v>0</v>
      </c>
      <c r="AC48" s="514" t="b">
        <f t="shared" si="13"/>
        <v>0</v>
      </c>
      <c r="AD48" s="514" t="b">
        <f t="shared" si="13"/>
        <v>0</v>
      </c>
      <c r="AE48" s="514" t="b">
        <f t="shared" si="13"/>
        <v>0</v>
      </c>
      <c r="AF48" s="514" t="b">
        <f t="shared" si="13"/>
        <v>0</v>
      </c>
      <c r="AG48" s="514" t="b">
        <f t="shared" si="13"/>
        <v>0</v>
      </c>
      <c r="AH48" s="514" t="b">
        <f t="shared" si="13"/>
        <v>0</v>
      </c>
      <c r="AI48" s="514" t="b">
        <f t="shared" si="13"/>
        <v>0</v>
      </c>
      <c r="AJ48" s="514" t="b">
        <f t="shared" si="13"/>
        <v>0</v>
      </c>
      <c r="AK48" s="515" t="b">
        <f t="shared" si="13"/>
        <v>0</v>
      </c>
      <c r="AL48" s="514" t="b">
        <f t="shared" si="13"/>
        <v>0</v>
      </c>
      <c r="AM48" s="514" t="b">
        <f t="shared" si="13"/>
        <v>0</v>
      </c>
      <c r="AN48" s="514" t="b">
        <f t="shared" si="13"/>
        <v>0</v>
      </c>
      <c r="AO48" s="515" t="b">
        <f t="shared" si="13"/>
        <v>0</v>
      </c>
      <c r="AP48" s="514" t="b">
        <f t="shared" si="13"/>
        <v>0</v>
      </c>
      <c r="AQ48" s="514" t="b">
        <f t="shared" si="13"/>
        <v>0</v>
      </c>
      <c r="AR48" s="514" t="b">
        <f t="shared" si="13"/>
        <v>0</v>
      </c>
      <c r="AS48" s="514" t="b">
        <f t="shared" si="13"/>
        <v>0</v>
      </c>
      <c r="AT48" s="514" t="b">
        <f t="shared" si="13"/>
        <v>0</v>
      </c>
      <c r="AU48" s="514" t="b">
        <f t="shared" si="13"/>
        <v>0</v>
      </c>
      <c r="AV48" s="514" t="b">
        <f t="shared" si="13"/>
        <v>0</v>
      </c>
      <c r="AW48" s="514" t="b">
        <f t="shared" si="13"/>
        <v>0</v>
      </c>
      <c r="AX48" s="514" t="b">
        <f t="shared" si="13"/>
        <v>0</v>
      </c>
      <c r="AY48" s="514" t="b">
        <f t="shared" si="13"/>
        <v>0</v>
      </c>
      <c r="AZ48" s="514" t="b">
        <f t="shared" si="13"/>
        <v>0</v>
      </c>
      <c r="BA48" s="514" t="b">
        <f t="shared" si="13"/>
        <v>0</v>
      </c>
      <c r="BB48" s="514" t="b">
        <f t="shared" si="13"/>
        <v>0</v>
      </c>
      <c r="BC48" s="515" t="b">
        <f t="shared" si="13"/>
        <v>0</v>
      </c>
      <c r="BD48" s="514" t="b">
        <f t="shared" si="13"/>
        <v>0</v>
      </c>
      <c r="BE48" s="514" t="b">
        <f t="shared" si="13"/>
        <v>0</v>
      </c>
      <c r="BF48" s="514" t="b">
        <f>IF(BF27&lt;&gt;"",TRUE,FALSE)</f>
        <v>0</v>
      </c>
      <c r="BG48" s="514" t="b">
        <f>IF(BG27&lt;&gt;"",TRUE,FALSE)</f>
        <v>0</v>
      </c>
      <c r="BH48" s="514" t="b">
        <f t="shared" si="13"/>
        <v>0</v>
      </c>
      <c r="BI48" s="514" t="b">
        <f t="shared" si="13"/>
        <v>0</v>
      </c>
      <c r="BJ48" s="514" t="b">
        <f t="shared" si="13"/>
        <v>0</v>
      </c>
      <c r="BK48" s="514" t="b">
        <f t="shared" si="13"/>
        <v>0</v>
      </c>
      <c r="BL48" s="514" t="b">
        <f t="shared" si="13"/>
        <v>0</v>
      </c>
      <c r="BM48" s="514" t="b">
        <f t="shared" si="13"/>
        <v>0</v>
      </c>
      <c r="BN48" s="514" t="b">
        <f t="shared" si="13"/>
        <v>0</v>
      </c>
      <c r="BO48" s="514" t="b">
        <f t="shared" si="13"/>
        <v>0</v>
      </c>
      <c r="BP48" s="514" t="b">
        <f t="shared" si="13"/>
        <v>0</v>
      </c>
      <c r="BQ48" s="514" t="b">
        <f t="shared" si="13"/>
        <v>0</v>
      </c>
      <c r="BR48" s="514" t="b">
        <f t="shared" si="13"/>
        <v>0</v>
      </c>
      <c r="BS48" s="514" t="b">
        <f t="shared" si="13"/>
        <v>0</v>
      </c>
    </row>
    <row r="49" spans="1:71" s="201" customFormat="1" ht="13.8">
      <c r="A49" s="444"/>
      <c r="B49" s="444"/>
      <c r="C49" s="444"/>
      <c r="D49" s="444"/>
      <c r="E49" s="444" t="s">
        <v>1241</v>
      </c>
      <c r="F49" s="444"/>
      <c r="G49" s="444" t="s">
        <v>425</v>
      </c>
      <c r="H49" s="444"/>
      <c r="I49" s="444"/>
      <c r="J49" s="506" t="b">
        <f>IF(J48=TRUE,IF(((J$17-J$22)*J$14)&lt;0,TRUE,FALSE),FALSE)</f>
        <v>1</v>
      </c>
      <c r="K49" s="485" t="b">
        <f t="shared" ref="K49:BC49" si="14">IF(K48=TRUE,IF(((K$17-K$22)*K$14)&lt;0,TRUE,FALSE),FALSE)</f>
        <v>0</v>
      </c>
      <c r="L49" s="485" t="b">
        <f t="shared" si="14"/>
        <v>0</v>
      </c>
      <c r="M49" s="485" t="b">
        <f t="shared" si="14"/>
        <v>0</v>
      </c>
      <c r="N49" s="485" t="b">
        <f t="shared" si="14"/>
        <v>1</v>
      </c>
      <c r="O49" s="485" t="b">
        <f t="shared" si="14"/>
        <v>1</v>
      </c>
      <c r="P49" s="485" t="b">
        <f t="shared" si="14"/>
        <v>0</v>
      </c>
      <c r="Q49" s="487" t="b">
        <f t="shared" si="14"/>
        <v>0</v>
      </c>
      <c r="R49" s="485" t="b">
        <f t="shared" si="14"/>
        <v>0</v>
      </c>
      <c r="S49" s="485" t="b">
        <f t="shared" si="14"/>
        <v>0</v>
      </c>
      <c r="T49" s="485" t="b">
        <f t="shared" si="14"/>
        <v>0</v>
      </c>
      <c r="U49" s="485" t="b">
        <f t="shared" si="14"/>
        <v>0</v>
      </c>
      <c r="V49" s="485" t="b">
        <f t="shared" si="14"/>
        <v>0</v>
      </c>
      <c r="W49" s="485" t="b">
        <f t="shared" si="14"/>
        <v>0</v>
      </c>
      <c r="X49" s="486" t="b">
        <f t="shared" si="14"/>
        <v>0</v>
      </c>
      <c r="Y49" s="485" t="b">
        <f t="shared" si="14"/>
        <v>0</v>
      </c>
      <c r="Z49" s="485" t="b">
        <f t="shared" si="14"/>
        <v>0</v>
      </c>
      <c r="AA49" s="485" t="b">
        <f t="shared" si="14"/>
        <v>0</v>
      </c>
      <c r="AB49" s="485" t="b">
        <f t="shared" si="14"/>
        <v>0</v>
      </c>
      <c r="AC49" s="485" t="b">
        <f t="shared" si="14"/>
        <v>0</v>
      </c>
      <c r="AD49" s="485" t="b">
        <f t="shared" si="14"/>
        <v>0</v>
      </c>
      <c r="AE49" s="485" t="b">
        <f t="shared" si="14"/>
        <v>0</v>
      </c>
      <c r="AF49" s="485" t="b">
        <f t="shared" si="14"/>
        <v>0</v>
      </c>
      <c r="AG49" s="485" t="b">
        <f t="shared" si="14"/>
        <v>0</v>
      </c>
      <c r="AH49" s="485" t="b">
        <f t="shared" si="14"/>
        <v>0</v>
      </c>
      <c r="AI49" s="485" t="b">
        <f t="shared" si="14"/>
        <v>0</v>
      </c>
      <c r="AJ49" s="485" t="b">
        <f t="shared" si="14"/>
        <v>0</v>
      </c>
      <c r="AK49" s="487" t="b">
        <f t="shared" si="14"/>
        <v>0</v>
      </c>
      <c r="AL49" s="485" t="b">
        <f t="shared" si="14"/>
        <v>0</v>
      </c>
      <c r="AM49" s="485" t="b">
        <f t="shared" si="14"/>
        <v>0</v>
      </c>
      <c r="AN49" s="485" t="b">
        <f t="shared" si="14"/>
        <v>0</v>
      </c>
      <c r="AO49" s="487" t="b">
        <f t="shared" si="14"/>
        <v>0</v>
      </c>
      <c r="AP49" s="485" t="b">
        <f t="shared" si="14"/>
        <v>0</v>
      </c>
      <c r="AQ49" s="485" t="b">
        <f t="shared" si="14"/>
        <v>0</v>
      </c>
      <c r="AR49" s="485" t="b">
        <f t="shared" si="14"/>
        <v>0</v>
      </c>
      <c r="AS49" s="485" t="b">
        <f t="shared" si="14"/>
        <v>0</v>
      </c>
      <c r="AT49" s="485" t="b">
        <f t="shared" si="14"/>
        <v>0</v>
      </c>
      <c r="AU49" s="485" t="b">
        <f t="shared" si="14"/>
        <v>0</v>
      </c>
      <c r="AV49" s="485" t="b">
        <f t="shared" si="14"/>
        <v>0</v>
      </c>
      <c r="AW49" s="485" t="b">
        <f t="shared" si="14"/>
        <v>0</v>
      </c>
      <c r="AX49" s="485" t="b">
        <f t="shared" si="14"/>
        <v>0</v>
      </c>
      <c r="AY49" s="485" t="b">
        <f t="shared" si="14"/>
        <v>0</v>
      </c>
      <c r="AZ49" s="485" t="b">
        <f t="shared" si="14"/>
        <v>0</v>
      </c>
      <c r="BA49" s="485" t="b">
        <f t="shared" si="14"/>
        <v>0</v>
      </c>
      <c r="BB49" s="485" t="b">
        <f t="shared" si="14"/>
        <v>0</v>
      </c>
      <c r="BC49" s="487" t="b">
        <f t="shared" si="14"/>
        <v>0</v>
      </c>
      <c r="BD49" s="485" t="b">
        <f t="shared" ref="BD49:BS49" si="15">IF(BD48=TRUE,IF(((BD$17-BD$22)*BD$14)&lt;0,TRUE,FALSE),FALSE)</f>
        <v>0</v>
      </c>
      <c r="BE49" s="485" t="b">
        <f t="shared" si="15"/>
        <v>0</v>
      </c>
      <c r="BF49" s="485" t="b">
        <f>IF(BF48=TRUE,IF(((BF$17-BF$22)*BF$14)&lt;0,TRUE,FALSE),FALSE)</f>
        <v>0</v>
      </c>
      <c r="BG49" s="485" t="b">
        <f>IF(BG48=TRUE,IF(((BG$17-BG$22)*BG$14)&lt;0,TRUE,FALSE),FALSE)</f>
        <v>0</v>
      </c>
      <c r="BH49" s="485" t="b">
        <f t="shared" si="15"/>
        <v>0</v>
      </c>
      <c r="BI49" s="485" t="b">
        <f t="shared" si="15"/>
        <v>0</v>
      </c>
      <c r="BJ49" s="485" t="b">
        <f t="shared" si="15"/>
        <v>0</v>
      </c>
      <c r="BK49" s="485" t="b">
        <f t="shared" si="15"/>
        <v>0</v>
      </c>
      <c r="BL49" s="485" t="b">
        <f t="shared" si="15"/>
        <v>0</v>
      </c>
      <c r="BM49" s="485" t="b">
        <f t="shared" si="15"/>
        <v>0</v>
      </c>
      <c r="BN49" s="485" t="b">
        <f t="shared" si="15"/>
        <v>0</v>
      </c>
      <c r="BO49" s="485" t="b">
        <f t="shared" si="15"/>
        <v>0</v>
      </c>
      <c r="BP49" s="485" t="b">
        <f t="shared" si="15"/>
        <v>0</v>
      </c>
      <c r="BQ49" s="485" t="b">
        <f t="shared" si="15"/>
        <v>0</v>
      </c>
      <c r="BR49" s="485" t="b">
        <f t="shared" si="15"/>
        <v>0</v>
      </c>
      <c r="BS49" s="485" t="b">
        <f t="shared" si="15"/>
        <v>0</v>
      </c>
    </row>
    <row r="50" spans="1:71" s="201" customFormat="1" ht="13.8">
      <c r="A50" s="444"/>
      <c r="B50" s="444"/>
      <c r="C50" s="444"/>
      <c r="D50" s="444"/>
      <c r="E50" s="444" t="s">
        <v>1242</v>
      </c>
      <c r="F50" s="444"/>
      <c r="G50" s="444" t="s">
        <v>425</v>
      </c>
      <c r="H50" s="444"/>
      <c r="I50" s="444"/>
      <c r="J50" s="506" t="b">
        <f>IF(J49=TRUE,IF(J23="",TRUE,ABS(J$17-J$22)&gt;ABS(J23-J22)),FALSE)</f>
        <v>1</v>
      </c>
      <c r="K50" s="485" t="b">
        <f t="shared" ref="K50:BS50" si="16">IF(K49=TRUE,IF(K23="",TRUE,ABS(K$17-K$22)&gt;ABS(K23-K22)),FALSE)</f>
        <v>0</v>
      </c>
      <c r="L50" s="485" t="b">
        <f t="shared" si="16"/>
        <v>0</v>
      </c>
      <c r="M50" s="485" t="b">
        <f>IF(M49=TRUE,IF(M23="",TRUE,ABS(M$17-M$22)&gt;ABS(M23-M22)),FALSE)</f>
        <v>0</v>
      </c>
      <c r="N50" s="485" t="b">
        <f t="shared" si="16"/>
        <v>1</v>
      </c>
      <c r="O50" s="485" t="b">
        <f>IF(O49=TRUE,IF(O23="",TRUE,ABS(O$17-O$22)&gt;ABS(O23-O22)),FALSE)</f>
        <v>1</v>
      </c>
      <c r="P50" s="485" t="b">
        <f t="shared" si="16"/>
        <v>0</v>
      </c>
      <c r="Q50" s="487" t="b">
        <f t="shared" si="16"/>
        <v>0</v>
      </c>
      <c r="R50" s="485" t="b">
        <f t="shared" si="16"/>
        <v>0</v>
      </c>
      <c r="S50" s="485" t="b">
        <f t="shared" si="16"/>
        <v>0</v>
      </c>
      <c r="T50" s="485" t="b">
        <f t="shared" si="16"/>
        <v>0</v>
      </c>
      <c r="U50" s="485" t="b">
        <f t="shared" si="16"/>
        <v>0</v>
      </c>
      <c r="V50" s="485" t="b">
        <f t="shared" si="16"/>
        <v>0</v>
      </c>
      <c r="W50" s="485" t="b">
        <f t="shared" si="16"/>
        <v>0</v>
      </c>
      <c r="X50" s="485" t="b">
        <f t="shared" si="16"/>
        <v>0</v>
      </c>
      <c r="Y50" s="485" t="b">
        <f t="shared" si="16"/>
        <v>0</v>
      </c>
      <c r="Z50" s="485" t="b">
        <f t="shared" si="16"/>
        <v>0</v>
      </c>
      <c r="AA50" s="485" t="b">
        <f t="shared" si="16"/>
        <v>0</v>
      </c>
      <c r="AB50" s="485" t="b">
        <f t="shared" si="16"/>
        <v>0</v>
      </c>
      <c r="AC50" s="485" t="b">
        <f t="shared" si="16"/>
        <v>0</v>
      </c>
      <c r="AD50" s="485" t="b">
        <f t="shared" si="16"/>
        <v>0</v>
      </c>
      <c r="AE50" s="485" t="b">
        <f t="shared" si="16"/>
        <v>0</v>
      </c>
      <c r="AF50" s="485" t="b">
        <f t="shared" si="16"/>
        <v>0</v>
      </c>
      <c r="AG50" s="485" t="b">
        <f t="shared" si="16"/>
        <v>0</v>
      </c>
      <c r="AH50" s="485" t="b">
        <f t="shared" si="16"/>
        <v>0</v>
      </c>
      <c r="AI50" s="485" t="b">
        <f t="shared" si="16"/>
        <v>0</v>
      </c>
      <c r="AJ50" s="485" t="b">
        <f t="shared" si="16"/>
        <v>0</v>
      </c>
      <c r="AK50" s="487" t="b">
        <f t="shared" si="16"/>
        <v>0</v>
      </c>
      <c r="AL50" s="485" t="b">
        <f t="shared" si="16"/>
        <v>0</v>
      </c>
      <c r="AM50" s="485" t="b">
        <f t="shared" si="16"/>
        <v>0</v>
      </c>
      <c r="AN50" s="485" t="b">
        <f t="shared" si="16"/>
        <v>0</v>
      </c>
      <c r="AO50" s="487" t="b">
        <f t="shared" si="16"/>
        <v>0</v>
      </c>
      <c r="AP50" s="485" t="b">
        <f t="shared" si="16"/>
        <v>0</v>
      </c>
      <c r="AQ50" s="485" t="b">
        <f t="shared" si="16"/>
        <v>0</v>
      </c>
      <c r="AR50" s="485" t="b">
        <f t="shared" si="16"/>
        <v>0</v>
      </c>
      <c r="AS50" s="485" t="b">
        <f t="shared" si="16"/>
        <v>0</v>
      </c>
      <c r="AT50" s="485" t="b">
        <f t="shared" si="16"/>
        <v>0</v>
      </c>
      <c r="AU50" s="485" t="b">
        <f t="shared" si="16"/>
        <v>0</v>
      </c>
      <c r="AV50" s="485" t="b">
        <f t="shared" si="16"/>
        <v>0</v>
      </c>
      <c r="AW50" s="485" t="b">
        <f t="shared" si="16"/>
        <v>0</v>
      </c>
      <c r="AX50" s="485" t="b">
        <f t="shared" si="16"/>
        <v>0</v>
      </c>
      <c r="AY50" s="485" t="b">
        <f t="shared" si="16"/>
        <v>0</v>
      </c>
      <c r="AZ50" s="485" t="b">
        <f t="shared" si="16"/>
        <v>0</v>
      </c>
      <c r="BA50" s="485" t="b">
        <f t="shared" si="16"/>
        <v>0</v>
      </c>
      <c r="BB50" s="485" t="b">
        <f t="shared" si="16"/>
        <v>0</v>
      </c>
      <c r="BC50" s="487" t="b">
        <f t="shared" si="16"/>
        <v>0</v>
      </c>
      <c r="BD50" s="485" t="b">
        <f t="shared" si="16"/>
        <v>0</v>
      </c>
      <c r="BE50" s="485" t="b">
        <f t="shared" si="16"/>
        <v>0</v>
      </c>
      <c r="BF50" s="485" t="b">
        <f>IF(BF49=TRUE,IF(BF23="",TRUE,ABS(BF$17-BF$22)&gt;ABS(BF23-BF22)),FALSE)</f>
        <v>0</v>
      </c>
      <c r="BG50" s="485" t="b">
        <f>IF(BG49=TRUE,IF(BG23="",TRUE,ABS(BG$17-BG$22)&gt;ABS(BG23-BG22)),FALSE)</f>
        <v>0</v>
      </c>
      <c r="BH50" s="485" t="b">
        <f t="shared" si="16"/>
        <v>0</v>
      </c>
      <c r="BI50" s="485" t="b">
        <f t="shared" si="16"/>
        <v>0</v>
      </c>
      <c r="BJ50" s="485" t="b">
        <f t="shared" si="16"/>
        <v>0</v>
      </c>
      <c r="BK50" s="485" t="b">
        <f t="shared" si="16"/>
        <v>0</v>
      </c>
      <c r="BL50" s="485" t="b">
        <f t="shared" si="16"/>
        <v>0</v>
      </c>
      <c r="BM50" s="485" t="b">
        <f t="shared" si="16"/>
        <v>0</v>
      </c>
      <c r="BN50" s="485" t="b">
        <f t="shared" si="16"/>
        <v>0</v>
      </c>
      <c r="BO50" s="485" t="b">
        <f t="shared" si="16"/>
        <v>0</v>
      </c>
      <c r="BP50" s="485" t="b">
        <f t="shared" si="16"/>
        <v>0</v>
      </c>
      <c r="BQ50" s="485" t="b">
        <f t="shared" si="16"/>
        <v>0</v>
      </c>
      <c r="BR50" s="485" t="b">
        <f t="shared" si="16"/>
        <v>0</v>
      </c>
      <c r="BS50" s="485" t="b">
        <f t="shared" si="16"/>
        <v>0</v>
      </c>
    </row>
    <row r="51" spans="1:71" s="201" customFormat="1" ht="13.8">
      <c r="A51" s="444"/>
      <c r="B51" s="444"/>
      <c r="C51" s="444"/>
      <c r="D51" s="444"/>
      <c r="E51" s="444" t="s">
        <v>1243</v>
      </c>
      <c r="F51" s="444"/>
      <c r="G51" s="444" t="str">
        <f>G7</f>
        <v>Performance commitment unit</v>
      </c>
      <c r="H51" s="444"/>
      <c r="I51" s="444"/>
      <c r="J51" s="483">
        <f t="shared" ref="J51:O51" si="17">IF(J50=TRUE,IF(J14&gt;0,MAX(J17,J24),MIN(J17,J24)),"")</f>
        <v>8.8000000000000007</v>
      </c>
      <c r="K51" s="483" t="str">
        <f t="shared" si="17"/>
        <v/>
      </c>
      <c r="L51" s="483" t="str">
        <f t="shared" si="17"/>
        <v/>
      </c>
      <c r="M51" s="483" t="str">
        <f t="shared" si="17"/>
        <v/>
      </c>
      <c r="N51" s="483">
        <f t="shared" si="17"/>
        <v>-12.373540856031129</v>
      </c>
      <c r="O51" s="483">
        <f t="shared" si="17"/>
        <v>0</v>
      </c>
      <c r="P51" s="483" t="str">
        <f t="shared" ref="P51:BS51" si="18">IF(P50=TRUE,IF(P14&gt;0,MAX(P17,P24),MIN(P17,P24)),"")</f>
        <v/>
      </c>
      <c r="Q51" s="484" t="str">
        <f t="shared" si="18"/>
        <v/>
      </c>
      <c r="R51" s="483" t="str">
        <f t="shared" si="18"/>
        <v/>
      </c>
      <c r="S51" s="483" t="str">
        <f t="shared" si="18"/>
        <v/>
      </c>
      <c r="T51" s="483" t="str">
        <f t="shared" si="18"/>
        <v/>
      </c>
      <c r="U51" s="483" t="str">
        <f t="shared" si="18"/>
        <v/>
      </c>
      <c r="V51" s="483" t="str">
        <f t="shared" si="18"/>
        <v/>
      </c>
      <c r="W51" s="483" t="str">
        <f t="shared" si="18"/>
        <v/>
      </c>
      <c r="X51" s="483" t="str">
        <f t="shared" si="18"/>
        <v/>
      </c>
      <c r="Y51" s="483" t="str">
        <f t="shared" si="18"/>
        <v/>
      </c>
      <c r="Z51" s="483" t="str">
        <f t="shared" si="18"/>
        <v/>
      </c>
      <c r="AA51" s="483" t="str">
        <f t="shared" si="18"/>
        <v/>
      </c>
      <c r="AB51" s="483" t="str">
        <f t="shared" si="18"/>
        <v/>
      </c>
      <c r="AC51" s="483" t="str">
        <f t="shared" si="18"/>
        <v/>
      </c>
      <c r="AD51" s="483" t="str">
        <f t="shared" si="18"/>
        <v/>
      </c>
      <c r="AE51" s="483" t="str">
        <f t="shared" si="18"/>
        <v/>
      </c>
      <c r="AF51" s="483" t="str">
        <f t="shared" si="18"/>
        <v/>
      </c>
      <c r="AG51" s="483" t="str">
        <f t="shared" si="18"/>
        <v/>
      </c>
      <c r="AH51" s="483" t="str">
        <f t="shared" si="18"/>
        <v/>
      </c>
      <c r="AI51" s="483" t="str">
        <f t="shared" si="18"/>
        <v/>
      </c>
      <c r="AJ51" s="483" t="str">
        <f t="shared" si="18"/>
        <v/>
      </c>
      <c r="AK51" s="484" t="str">
        <f t="shared" si="18"/>
        <v/>
      </c>
      <c r="AL51" s="483" t="str">
        <f t="shared" si="18"/>
        <v/>
      </c>
      <c r="AM51" s="483" t="str">
        <f t="shared" si="18"/>
        <v/>
      </c>
      <c r="AN51" s="483" t="str">
        <f t="shared" si="18"/>
        <v/>
      </c>
      <c r="AO51" s="484" t="str">
        <f t="shared" si="18"/>
        <v/>
      </c>
      <c r="AP51" s="483" t="str">
        <f t="shared" si="18"/>
        <v/>
      </c>
      <c r="AQ51" s="483" t="str">
        <f t="shared" si="18"/>
        <v/>
      </c>
      <c r="AR51" s="483" t="str">
        <f t="shared" si="18"/>
        <v/>
      </c>
      <c r="AS51" s="483" t="str">
        <f t="shared" si="18"/>
        <v/>
      </c>
      <c r="AT51" s="483" t="str">
        <f t="shared" si="18"/>
        <v/>
      </c>
      <c r="AU51" s="483" t="str">
        <f t="shared" si="18"/>
        <v/>
      </c>
      <c r="AV51" s="483" t="str">
        <f t="shared" si="18"/>
        <v/>
      </c>
      <c r="AW51" s="483" t="str">
        <f t="shared" si="18"/>
        <v/>
      </c>
      <c r="AX51" s="483" t="str">
        <f t="shared" si="18"/>
        <v/>
      </c>
      <c r="AY51" s="483" t="str">
        <f t="shared" si="18"/>
        <v/>
      </c>
      <c r="AZ51" s="483" t="str">
        <f t="shared" si="18"/>
        <v/>
      </c>
      <c r="BA51" s="483" t="str">
        <f t="shared" si="18"/>
        <v/>
      </c>
      <c r="BB51" s="483" t="str">
        <f t="shared" si="18"/>
        <v/>
      </c>
      <c r="BC51" s="484" t="str">
        <f t="shared" si="18"/>
        <v/>
      </c>
      <c r="BD51" s="483" t="str">
        <f t="shared" si="18"/>
        <v/>
      </c>
      <c r="BE51" s="483" t="str">
        <f t="shared" si="18"/>
        <v/>
      </c>
      <c r="BF51" s="483" t="str">
        <f>IF(BF50=TRUE,IF(BF14&gt;0,MAX(BF17,BF24),MIN(BF17,BF24)),"")</f>
        <v/>
      </c>
      <c r="BG51" s="483" t="str">
        <f>IF(BG50=TRUE,IF(BG14&gt;0,MAX(BG17,BG24),MIN(BG17,BG24)),"")</f>
        <v/>
      </c>
      <c r="BH51" s="483" t="str">
        <f t="shared" si="18"/>
        <v/>
      </c>
      <c r="BI51" s="483" t="str">
        <f t="shared" si="18"/>
        <v/>
      </c>
      <c r="BJ51" s="483" t="str">
        <f t="shared" si="18"/>
        <v/>
      </c>
      <c r="BK51" s="483" t="str">
        <f t="shared" si="18"/>
        <v/>
      </c>
      <c r="BL51" s="483" t="str">
        <f t="shared" si="18"/>
        <v/>
      </c>
      <c r="BM51" s="483" t="str">
        <f t="shared" si="18"/>
        <v/>
      </c>
      <c r="BN51" s="483" t="str">
        <f t="shared" si="18"/>
        <v/>
      </c>
      <c r="BO51" s="483" t="str">
        <f t="shared" si="18"/>
        <v/>
      </c>
      <c r="BP51" s="483" t="str">
        <f t="shared" si="18"/>
        <v/>
      </c>
      <c r="BQ51" s="483" t="str">
        <f t="shared" si="18"/>
        <v/>
      </c>
      <c r="BR51" s="483" t="str">
        <f t="shared" si="18"/>
        <v/>
      </c>
      <c r="BS51" s="483" t="str">
        <f t="shared" si="18"/>
        <v/>
      </c>
    </row>
    <row r="52" spans="1:71" s="201" customFormat="1" ht="13.8">
      <c r="A52" s="444"/>
      <c r="B52" s="444"/>
      <c r="C52" s="444"/>
      <c r="D52" s="444"/>
      <c r="E52" s="444" t="s">
        <v>1244</v>
      </c>
      <c r="F52" s="444"/>
      <c r="G52" s="444" t="str">
        <f>G7</f>
        <v>Performance commitment unit</v>
      </c>
      <c r="H52" s="444"/>
      <c r="I52" s="444"/>
      <c r="J52" s="483">
        <f>IF(J50=TRUE,ABS(IF(J23&lt;&gt;"",J23,J22)-J51),"")</f>
        <v>6.8000000000000007</v>
      </c>
      <c r="K52" s="483" t="str">
        <f t="shared" ref="K52:BS52" si="19">IF(K50=TRUE,ABS(IF(K23&lt;&gt;"",K23,K22)-K51),"")</f>
        <v/>
      </c>
      <c r="L52" s="483" t="str">
        <f t="shared" si="19"/>
        <v/>
      </c>
      <c r="M52" s="483" t="str">
        <f>IF(M50=TRUE,ABS(IF(M23&lt;&gt;"",M23,M22)-M51),"")</f>
        <v/>
      </c>
      <c r="N52" s="483">
        <f t="shared" si="19"/>
        <v>13.17354085603113</v>
      </c>
      <c r="O52" s="483">
        <f>IF(O50=TRUE,ABS(IF(O23&lt;&gt;"",O23,O22)-O51),"")</f>
        <v>5</v>
      </c>
      <c r="P52" s="483" t="str">
        <f t="shared" si="19"/>
        <v/>
      </c>
      <c r="Q52" s="484" t="str">
        <f t="shared" si="19"/>
        <v/>
      </c>
      <c r="R52" s="483" t="str">
        <f t="shared" si="19"/>
        <v/>
      </c>
      <c r="S52" s="483" t="str">
        <f t="shared" si="19"/>
        <v/>
      </c>
      <c r="T52" s="483" t="str">
        <f t="shared" si="19"/>
        <v/>
      </c>
      <c r="U52" s="483" t="str">
        <f t="shared" si="19"/>
        <v/>
      </c>
      <c r="V52" s="483" t="str">
        <f t="shared" si="19"/>
        <v/>
      </c>
      <c r="W52" s="483" t="str">
        <f t="shared" si="19"/>
        <v/>
      </c>
      <c r="X52" s="483" t="str">
        <f t="shared" si="19"/>
        <v/>
      </c>
      <c r="Y52" s="483" t="str">
        <f t="shared" si="19"/>
        <v/>
      </c>
      <c r="Z52" s="483" t="str">
        <f t="shared" si="19"/>
        <v/>
      </c>
      <c r="AA52" s="483" t="str">
        <f t="shared" si="19"/>
        <v/>
      </c>
      <c r="AB52" s="483" t="str">
        <f t="shared" si="19"/>
        <v/>
      </c>
      <c r="AC52" s="483" t="str">
        <f t="shared" si="19"/>
        <v/>
      </c>
      <c r="AD52" s="483" t="str">
        <f t="shared" si="19"/>
        <v/>
      </c>
      <c r="AE52" s="483" t="str">
        <f t="shared" si="19"/>
        <v/>
      </c>
      <c r="AF52" s="483" t="str">
        <f t="shared" si="19"/>
        <v/>
      </c>
      <c r="AG52" s="483" t="str">
        <f t="shared" si="19"/>
        <v/>
      </c>
      <c r="AH52" s="483" t="str">
        <f t="shared" si="19"/>
        <v/>
      </c>
      <c r="AI52" s="483" t="str">
        <f t="shared" si="19"/>
        <v/>
      </c>
      <c r="AJ52" s="483" t="str">
        <f t="shared" si="19"/>
        <v/>
      </c>
      <c r="AK52" s="484" t="str">
        <f t="shared" si="19"/>
        <v/>
      </c>
      <c r="AL52" s="483" t="str">
        <f t="shared" si="19"/>
        <v/>
      </c>
      <c r="AM52" s="483" t="str">
        <f t="shared" si="19"/>
        <v/>
      </c>
      <c r="AN52" s="483" t="str">
        <f t="shared" si="19"/>
        <v/>
      </c>
      <c r="AO52" s="484" t="str">
        <f t="shared" si="19"/>
        <v/>
      </c>
      <c r="AP52" s="483" t="str">
        <f t="shared" si="19"/>
        <v/>
      </c>
      <c r="AQ52" s="483" t="str">
        <f t="shared" si="19"/>
        <v/>
      </c>
      <c r="AR52" s="483" t="str">
        <f t="shared" si="19"/>
        <v/>
      </c>
      <c r="AS52" s="483" t="str">
        <f t="shared" si="19"/>
        <v/>
      </c>
      <c r="AT52" s="483" t="str">
        <f t="shared" si="19"/>
        <v/>
      </c>
      <c r="AU52" s="483" t="str">
        <f t="shared" si="19"/>
        <v/>
      </c>
      <c r="AV52" s="483" t="str">
        <f t="shared" si="19"/>
        <v/>
      </c>
      <c r="AW52" s="483" t="str">
        <f t="shared" si="19"/>
        <v/>
      </c>
      <c r="AX52" s="483" t="str">
        <f t="shared" si="19"/>
        <v/>
      </c>
      <c r="AY52" s="483" t="str">
        <f t="shared" si="19"/>
        <v/>
      </c>
      <c r="AZ52" s="483" t="str">
        <f t="shared" si="19"/>
        <v/>
      </c>
      <c r="BA52" s="483" t="str">
        <f t="shared" si="19"/>
        <v/>
      </c>
      <c r="BB52" s="483" t="str">
        <f t="shared" si="19"/>
        <v/>
      </c>
      <c r="BC52" s="484" t="str">
        <f t="shared" si="19"/>
        <v/>
      </c>
      <c r="BD52" s="483" t="str">
        <f t="shared" si="19"/>
        <v/>
      </c>
      <c r="BE52" s="483" t="str">
        <f t="shared" si="19"/>
        <v/>
      </c>
      <c r="BF52" s="483" t="str">
        <f>IF(BF50=TRUE,ABS(IF(BF23&lt;&gt;"",BF23,BF22)-BF51),"")</f>
        <v/>
      </c>
      <c r="BG52" s="483" t="str">
        <f>IF(BG50=TRUE,ABS(IF(BG23&lt;&gt;"",BG23,BG22)-BG51),"")</f>
        <v/>
      </c>
      <c r="BH52" s="483" t="str">
        <f t="shared" si="19"/>
        <v/>
      </c>
      <c r="BI52" s="483" t="str">
        <f t="shared" si="19"/>
        <v/>
      </c>
      <c r="BJ52" s="483" t="str">
        <f t="shared" si="19"/>
        <v/>
      </c>
      <c r="BK52" s="483" t="str">
        <f t="shared" si="19"/>
        <v/>
      </c>
      <c r="BL52" s="483" t="str">
        <f t="shared" si="19"/>
        <v/>
      </c>
      <c r="BM52" s="483" t="str">
        <f t="shared" si="19"/>
        <v/>
      </c>
      <c r="BN52" s="483" t="str">
        <f t="shared" si="19"/>
        <v/>
      </c>
      <c r="BO52" s="483" t="str">
        <f t="shared" si="19"/>
        <v/>
      </c>
      <c r="BP52" s="483" t="str">
        <f t="shared" si="19"/>
        <v/>
      </c>
      <c r="BQ52" s="483" t="str">
        <f t="shared" si="19"/>
        <v/>
      </c>
      <c r="BR52" s="483" t="str">
        <f t="shared" si="19"/>
        <v/>
      </c>
      <c r="BS52" s="483" t="str">
        <f t="shared" si="19"/>
        <v/>
      </c>
    </row>
    <row r="53" spans="1:71" s="201" customFormat="1" ht="13.8">
      <c r="A53" s="444"/>
      <c r="B53" s="444"/>
      <c r="C53" s="444"/>
      <c r="D53" s="444"/>
      <c r="E53" s="444"/>
      <c r="F53" s="444"/>
      <c r="G53" s="444"/>
      <c r="H53" s="444"/>
      <c r="I53" s="444"/>
      <c r="J53" s="483"/>
      <c r="K53" s="483"/>
      <c r="L53" s="483"/>
      <c r="M53" s="483"/>
      <c r="N53" s="483"/>
      <c r="O53" s="483"/>
      <c r="P53" s="483"/>
      <c r="Q53" s="484"/>
      <c r="R53" s="483"/>
      <c r="S53" s="483"/>
      <c r="T53" s="483"/>
      <c r="U53" s="483"/>
      <c r="V53" s="483"/>
      <c r="W53" s="483"/>
      <c r="X53" s="483"/>
      <c r="Y53" s="483"/>
      <c r="Z53" s="483"/>
      <c r="AA53" s="483"/>
      <c r="AB53" s="483"/>
      <c r="AC53" s="483"/>
      <c r="AD53" s="483"/>
      <c r="AE53" s="483"/>
      <c r="AF53" s="483"/>
      <c r="AG53" s="483"/>
      <c r="AH53" s="483"/>
      <c r="AI53" s="483"/>
      <c r="AJ53" s="483"/>
      <c r="AK53" s="484"/>
      <c r="AL53" s="483"/>
      <c r="AM53" s="483"/>
      <c r="AN53" s="483"/>
      <c r="AO53" s="484"/>
      <c r="AP53" s="483"/>
      <c r="AQ53" s="483"/>
      <c r="AR53" s="483"/>
      <c r="AS53" s="483"/>
      <c r="AT53" s="483"/>
      <c r="AU53" s="483"/>
      <c r="AV53" s="483"/>
      <c r="AW53" s="483"/>
      <c r="AX53" s="483"/>
      <c r="AY53" s="483"/>
      <c r="AZ53" s="483"/>
      <c r="BA53" s="483"/>
      <c r="BB53" s="483"/>
      <c r="BC53" s="484"/>
      <c r="BD53" s="483"/>
      <c r="BE53" s="483"/>
      <c r="BF53" s="483"/>
      <c r="BG53" s="483"/>
      <c r="BH53" s="483"/>
      <c r="BI53" s="483"/>
      <c r="BJ53" s="483"/>
      <c r="BK53" s="483"/>
      <c r="BL53" s="483"/>
      <c r="BM53" s="483"/>
      <c r="BN53" s="483"/>
      <c r="BO53" s="483"/>
      <c r="BP53" s="483"/>
      <c r="BQ53" s="483"/>
      <c r="BR53" s="483"/>
      <c r="BS53" s="483"/>
    </row>
    <row r="54" spans="1:71" s="201" customFormat="1" ht="13.8">
      <c r="A54" s="444"/>
      <c r="B54" s="444"/>
      <c r="C54" s="444"/>
      <c r="D54" s="454" t="s">
        <v>1234</v>
      </c>
      <c r="E54" s="444"/>
      <c r="F54" s="444"/>
      <c r="G54" s="444"/>
      <c r="H54" s="444"/>
      <c r="I54" s="444"/>
      <c r="J54" s="589"/>
      <c r="K54" s="594"/>
      <c r="L54" s="589"/>
      <c r="M54" s="589"/>
      <c r="N54" s="589"/>
      <c r="O54" s="589"/>
      <c r="P54" s="589"/>
      <c r="Q54" s="590"/>
      <c r="R54" s="589"/>
      <c r="S54" s="589"/>
      <c r="T54" s="589"/>
      <c r="U54" s="589"/>
      <c r="V54" s="589"/>
      <c r="W54" s="589"/>
      <c r="X54" s="589"/>
      <c r="Y54" s="589"/>
      <c r="Z54" s="589"/>
      <c r="AA54" s="589"/>
      <c r="AB54" s="589"/>
      <c r="AC54" s="589"/>
      <c r="AD54" s="589"/>
      <c r="AE54" s="589"/>
      <c r="AF54" s="589"/>
      <c r="AG54" s="589"/>
      <c r="AH54" s="589"/>
      <c r="AI54" s="589"/>
      <c r="AJ54" s="589"/>
      <c r="AK54" s="590"/>
      <c r="AL54" s="589"/>
      <c r="AM54" s="589"/>
      <c r="AN54" s="589"/>
      <c r="AO54" s="590"/>
      <c r="AP54" s="589"/>
      <c r="AQ54" s="589"/>
      <c r="AR54" s="589"/>
      <c r="AS54" s="589"/>
      <c r="AT54" s="589"/>
      <c r="AU54" s="589"/>
      <c r="AV54" s="589"/>
      <c r="AW54" s="589"/>
      <c r="AX54" s="589"/>
      <c r="AY54" s="589"/>
      <c r="AZ54" s="589"/>
      <c r="BA54" s="589"/>
      <c r="BB54" s="589"/>
      <c r="BC54" s="590"/>
      <c r="BD54" s="589"/>
      <c r="BE54" s="589"/>
      <c r="BF54" s="589"/>
      <c r="BG54" s="589"/>
      <c r="BH54" s="589"/>
      <c r="BI54" s="589"/>
      <c r="BJ54" s="589"/>
      <c r="BK54" s="589"/>
      <c r="BL54" s="589"/>
      <c r="BM54" s="589"/>
      <c r="BN54" s="589"/>
      <c r="BO54" s="589"/>
      <c r="BP54" s="589"/>
      <c r="BQ54" s="589"/>
      <c r="BR54" s="589"/>
      <c r="BS54" s="589"/>
    </row>
    <row r="55" spans="1:71" s="201" customFormat="1" ht="13.8">
      <c r="A55" s="444"/>
      <c r="B55" s="444"/>
      <c r="C55" s="444"/>
      <c r="D55" s="444"/>
      <c r="E55" s="574" t="str">
        <f>InpPerformance!E$19</f>
        <v>ODI is calculated in decimal minutes, but the performance commitment is specified in HH:MM:SS</v>
      </c>
      <c r="F55" s="574"/>
      <c r="G55" s="574" t="str">
        <f>InpPerformance!G$19</f>
        <v>TRUE or FALSE</v>
      </c>
      <c r="H55" s="574"/>
      <c r="I55" s="574"/>
      <c r="J55" s="582" t="b">
        <f>InpPerformance!J$19</f>
        <v>0</v>
      </c>
      <c r="K55" s="582" t="b">
        <f>InpPerformance!K$19</f>
        <v>1</v>
      </c>
      <c r="L55" s="582" t="b">
        <f>InpPerformance!L$19</f>
        <v>0</v>
      </c>
      <c r="M55" s="582" t="b">
        <f>InpPerformance!M$19</f>
        <v>0</v>
      </c>
      <c r="N55" s="582" t="b">
        <f>InpPerformance!N$19</f>
        <v>0</v>
      </c>
      <c r="O55" s="582" t="b">
        <f>InpPerformance!O$19</f>
        <v>0</v>
      </c>
      <c r="P55" s="582" t="b">
        <f>InpPerformance!P$19</f>
        <v>0</v>
      </c>
      <c r="Q55" s="583" t="b">
        <f>InpPerformance!Q$19</f>
        <v>0</v>
      </c>
      <c r="R55" s="582" t="b">
        <f>InpPerformance!R$19</f>
        <v>0</v>
      </c>
      <c r="S55" s="582" t="b">
        <f>InpPerformance!S$19</f>
        <v>0</v>
      </c>
      <c r="T55" s="582" t="b">
        <f>InpPerformance!T$19</f>
        <v>0</v>
      </c>
      <c r="U55" s="582" t="b">
        <f>InpPerformance!U$19</f>
        <v>0</v>
      </c>
      <c r="V55" s="582" t="b">
        <f>InpPerformance!V$19</f>
        <v>0</v>
      </c>
      <c r="W55" s="582" t="b">
        <f>InpPerformance!W$19</f>
        <v>0</v>
      </c>
      <c r="X55" s="582" t="b">
        <f>InpPerformance!X$19</f>
        <v>0</v>
      </c>
      <c r="Y55" s="582" t="b">
        <f>InpPerformance!Y$19</f>
        <v>0</v>
      </c>
      <c r="Z55" s="582" t="b">
        <f>InpPerformance!Z$19</f>
        <v>0</v>
      </c>
      <c r="AA55" s="582" t="b">
        <f>InpPerformance!AA$19</f>
        <v>0</v>
      </c>
      <c r="AB55" s="582" t="b">
        <f>InpPerformance!AB$19</f>
        <v>0</v>
      </c>
      <c r="AC55" s="582" t="b">
        <f>InpPerformance!AC$19</f>
        <v>0</v>
      </c>
      <c r="AD55" s="582" t="b">
        <f>InpPerformance!AD$19</f>
        <v>0</v>
      </c>
      <c r="AE55" s="582" t="b">
        <f>InpPerformance!AE$19</f>
        <v>0</v>
      </c>
      <c r="AF55" s="582" t="b">
        <f>InpPerformance!AF$19</f>
        <v>0</v>
      </c>
      <c r="AG55" s="582" t="b">
        <f>InpPerformance!AG$19</f>
        <v>0</v>
      </c>
      <c r="AH55" s="582" t="b">
        <f>InpPerformance!AH$19</f>
        <v>0</v>
      </c>
      <c r="AI55" s="582" t="b">
        <f>InpPerformance!AI$19</f>
        <v>0</v>
      </c>
      <c r="AJ55" s="582" t="b">
        <f>InpPerformance!AJ$19</f>
        <v>0</v>
      </c>
      <c r="AK55" s="583" t="b">
        <f>InpPerformance!AK$19</f>
        <v>0</v>
      </c>
      <c r="AL55" s="582" t="b">
        <f>InpPerformance!AL$19</f>
        <v>0</v>
      </c>
      <c r="AM55" s="582" t="b">
        <f>InpPerformance!AM$19</f>
        <v>0</v>
      </c>
      <c r="AN55" s="582" t="b">
        <f>InpPerformance!AN$19</f>
        <v>0</v>
      </c>
      <c r="AO55" s="583" t="b">
        <f>InpPerformance!AO$19</f>
        <v>0</v>
      </c>
      <c r="AP55" s="582" t="b">
        <f>InpPerformance!AP$19</f>
        <v>0</v>
      </c>
      <c r="AQ55" s="582" t="b">
        <f>InpPerformance!AQ$19</f>
        <v>0</v>
      </c>
      <c r="AR55" s="582" t="b">
        <f>InpPerformance!AR$19</f>
        <v>0</v>
      </c>
      <c r="AS55" s="582" t="b">
        <f>InpPerformance!AS$19</f>
        <v>0</v>
      </c>
      <c r="AT55" s="582" t="b">
        <f>InpPerformance!AT$19</f>
        <v>0</v>
      </c>
      <c r="AU55" s="582" t="b">
        <f>InpPerformance!AU$19</f>
        <v>0</v>
      </c>
      <c r="AV55" s="582" t="b">
        <f>InpPerformance!AV$19</f>
        <v>0</v>
      </c>
      <c r="AW55" s="582" t="b">
        <f>InpPerformance!AW$19</f>
        <v>0</v>
      </c>
      <c r="AX55" s="582" t="b">
        <f>InpPerformance!AX$19</f>
        <v>0</v>
      </c>
      <c r="AY55" s="582" t="b">
        <f>InpPerformance!AY$19</f>
        <v>0</v>
      </c>
      <c r="AZ55" s="582" t="b">
        <f>InpPerformance!AZ$19</f>
        <v>0</v>
      </c>
      <c r="BA55" s="582" t="b">
        <f>InpPerformance!BA$19</f>
        <v>0</v>
      </c>
      <c r="BB55" s="582" t="b">
        <f>InpPerformance!BB$19</f>
        <v>0</v>
      </c>
      <c r="BC55" s="583" t="b">
        <f>InpPerformance!BC$19</f>
        <v>0</v>
      </c>
      <c r="BD55" s="582" t="b">
        <f>InpPerformance!BD$19</f>
        <v>0</v>
      </c>
      <c r="BE55" s="582" t="b">
        <f>InpPerformance!BE$19</f>
        <v>0</v>
      </c>
      <c r="BF55" s="582" t="b">
        <f>InpPerformance!BF$19</f>
        <v>0</v>
      </c>
      <c r="BG55" s="582" t="b">
        <f>InpPerformance!BG$19</f>
        <v>0</v>
      </c>
      <c r="BH55" s="582" t="b">
        <f>InpPerformance!BH$19</f>
        <v>0</v>
      </c>
      <c r="BI55" s="582" t="b">
        <f>InpPerformance!BI$19</f>
        <v>0</v>
      </c>
      <c r="BJ55" s="582" t="b">
        <f>InpPerformance!BJ$19</f>
        <v>0</v>
      </c>
      <c r="BK55" s="582" t="b">
        <f>InpPerformance!BK$19</f>
        <v>0</v>
      </c>
      <c r="BL55" s="582" t="b">
        <f>InpPerformance!BL$19</f>
        <v>0</v>
      </c>
      <c r="BM55" s="582" t="b">
        <f>InpPerformance!BM$19</f>
        <v>0</v>
      </c>
      <c r="BN55" s="582" t="b">
        <f>InpPerformance!BN$19</f>
        <v>0</v>
      </c>
      <c r="BO55" s="582" t="b">
        <f>InpPerformance!BO$19</f>
        <v>0</v>
      </c>
      <c r="BP55" s="582" t="b">
        <f>InpPerformance!BP$19</f>
        <v>0</v>
      </c>
      <c r="BQ55" s="582" t="b">
        <f>InpPerformance!BQ$19</f>
        <v>0</v>
      </c>
      <c r="BR55" s="582" t="b">
        <f>InpPerformance!BR$19</f>
        <v>0</v>
      </c>
      <c r="BS55" s="582" t="b">
        <f>InpPerformance!BS$19</f>
        <v>0</v>
      </c>
    </row>
    <row r="56" spans="1:71" s="201" customFormat="1" ht="13.8">
      <c r="A56" s="444"/>
      <c r="B56" s="444"/>
      <c r="C56" s="444"/>
      <c r="D56" s="444"/>
      <c r="E56" s="444" t="s">
        <v>1235</v>
      </c>
      <c r="F56" s="444"/>
      <c r="G56" s="444" t="s">
        <v>1073</v>
      </c>
      <c r="H56" s="444"/>
      <c r="I56" s="444"/>
      <c r="J56" s="591">
        <f>IF(AND(J55=TRUE,J50=TRUE),J52*24*60,J52)</f>
        <v>6.8000000000000007</v>
      </c>
      <c r="K56" s="594" t="str">
        <f>IF(AND(K55=TRUE,K50=TRUE),K52*24*60,K52)</f>
        <v/>
      </c>
      <c r="L56" s="591" t="str">
        <f t="shared" ref="L56:BS56" si="20">IF(AND(L55=TRUE,L50=TRUE),L52*24*60,L52)</f>
        <v/>
      </c>
      <c r="M56" s="591" t="str">
        <f>IF(AND(M55=TRUE,M50=TRUE),M52*24*60,M52)</f>
        <v/>
      </c>
      <c r="N56" s="591">
        <f t="shared" si="20"/>
        <v>13.17354085603113</v>
      </c>
      <c r="O56" s="591">
        <f>IF(AND(O55=TRUE,O50=TRUE),O52*24*60,O52)</f>
        <v>5</v>
      </c>
      <c r="P56" s="591" t="str">
        <f t="shared" si="20"/>
        <v/>
      </c>
      <c r="Q56" s="592" t="str">
        <f t="shared" si="20"/>
        <v/>
      </c>
      <c r="R56" s="591" t="str">
        <f t="shared" si="20"/>
        <v/>
      </c>
      <c r="S56" s="591" t="str">
        <f t="shared" si="20"/>
        <v/>
      </c>
      <c r="T56" s="591" t="str">
        <f t="shared" si="20"/>
        <v/>
      </c>
      <c r="U56" s="591" t="str">
        <f t="shared" si="20"/>
        <v/>
      </c>
      <c r="V56" s="591" t="str">
        <f t="shared" si="20"/>
        <v/>
      </c>
      <c r="W56" s="591" t="str">
        <f t="shared" si="20"/>
        <v/>
      </c>
      <c r="X56" s="591" t="str">
        <f t="shared" si="20"/>
        <v/>
      </c>
      <c r="Y56" s="591" t="str">
        <f t="shared" si="20"/>
        <v/>
      </c>
      <c r="Z56" s="591" t="str">
        <f t="shared" si="20"/>
        <v/>
      </c>
      <c r="AA56" s="591" t="str">
        <f t="shared" si="20"/>
        <v/>
      </c>
      <c r="AB56" s="591" t="str">
        <f t="shared" si="20"/>
        <v/>
      </c>
      <c r="AC56" s="591" t="str">
        <f t="shared" si="20"/>
        <v/>
      </c>
      <c r="AD56" s="591" t="str">
        <f t="shared" si="20"/>
        <v/>
      </c>
      <c r="AE56" s="591" t="str">
        <f t="shared" si="20"/>
        <v/>
      </c>
      <c r="AF56" s="591" t="str">
        <f t="shared" si="20"/>
        <v/>
      </c>
      <c r="AG56" s="591" t="str">
        <f t="shared" si="20"/>
        <v/>
      </c>
      <c r="AH56" s="591" t="str">
        <f t="shared" si="20"/>
        <v/>
      </c>
      <c r="AI56" s="591" t="str">
        <f t="shared" si="20"/>
        <v/>
      </c>
      <c r="AJ56" s="591" t="str">
        <f t="shared" si="20"/>
        <v/>
      </c>
      <c r="AK56" s="592" t="str">
        <f t="shared" si="20"/>
        <v/>
      </c>
      <c r="AL56" s="591" t="str">
        <f t="shared" si="20"/>
        <v/>
      </c>
      <c r="AM56" s="591" t="str">
        <f t="shared" si="20"/>
        <v/>
      </c>
      <c r="AN56" s="591" t="str">
        <f t="shared" si="20"/>
        <v/>
      </c>
      <c r="AO56" s="592" t="str">
        <f t="shared" si="20"/>
        <v/>
      </c>
      <c r="AP56" s="591" t="str">
        <f t="shared" si="20"/>
        <v/>
      </c>
      <c r="AQ56" s="591" t="str">
        <f t="shared" si="20"/>
        <v/>
      </c>
      <c r="AR56" s="591" t="str">
        <f t="shared" si="20"/>
        <v/>
      </c>
      <c r="AS56" s="591" t="str">
        <f t="shared" si="20"/>
        <v/>
      </c>
      <c r="AT56" s="591" t="str">
        <f t="shared" si="20"/>
        <v/>
      </c>
      <c r="AU56" s="591" t="str">
        <f t="shared" si="20"/>
        <v/>
      </c>
      <c r="AV56" s="591" t="str">
        <f t="shared" si="20"/>
        <v/>
      </c>
      <c r="AW56" s="591" t="str">
        <f t="shared" si="20"/>
        <v/>
      </c>
      <c r="AX56" s="591" t="str">
        <f t="shared" si="20"/>
        <v/>
      </c>
      <c r="AY56" s="591" t="str">
        <f t="shared" si="20"/>
        <v/>
      </c>
      <c r="AZ56" s="591" t="str">
        <f t="shared" si="20"/>
        <v/>
      </c>
      <c r="BA56" s="591" t="str">
        <f t="shared" si="20"/>
        <v/>
      </c>
      <c r="BB56" s="591" t="str">
        <f t="shared" si="20"/>
        <v/>
      </c>
      <c r="BC56" s="592" t="str">
        <f t="shared" si="20"/>
        <v/>
      </c>
      <c r="BD56" s="591" t="str">
        <f t="shared" si="20"/>
        <v/>
      </c>
      <c r="BE56" s="591" t="str">
        <f t="shared" si="20"/>
        <v/>
      </c>
      <c r="BF56" s="591" t="str">
        <f>IF(AND(BF55=TRUE,BF50=TRUE),BF52*24*60,BF52)</f>
        <v/>
      </c>
      <c r="BG56" s="591" t="str">
        <f>IF(AND(BG55=TRUE,BG50=TRUE),BG52*24*60,BG52)</f>
        <v/>
      </c>
      <c r="BH56" s="591" t="str">
        <f t="shared" si="20"/>
        <v/>
      </c>
      <c r="BI56" s="591" t="str">
        <f t="shared" si="20"/>
        <v/>
      </c>
      <c r="BJ56" s="591" t="str">
        <f t="shared" si="20"/>
        <v/>
      </c>
      <c r="BK56" s="591" t="str">
        <f t="shared" si="20"/>
        <v/>
      </c>
      <c r="BL56" s="591" t="str">
        <f t="shared" si="20"/>
        <v/>
      </c>
      <c r="BM56" s="591" t="str">
        <f t="shared" si="20"/>
        <v/>
      </c>
      <c r="BN56" s="591" t="str">
        <f t="shared" si="20"/>
        <v/>
      </c>
      <c r="BO56" s="591" t="str">
        <f t="shared" si="20"/>
        <v/>
      </c>
      <c r="BP56" s="591" t="str">
        <f t="shared" si="20"/>
        <v/>
      </c>
      <c r="BQ56" s="591" t="str">
        <f t="shared" si="20"/>
        <v/>
      </c>
      <c r="BR56" s="591" t="str">
        <f t="shared" si="20"/>
        <v/>
      </c>
      <c r="BS56" s="591" t="str">
        <f t="shared" si="20"/>
        <v/>
      </c>
    </row>
    <row r="57" spans="1:71" s="201" customFormat="1" ht="13.8">
      <c r="A57" s="574"/>
      <c r="B57" s="574"/>
      <c r="C57" s="574"/>
      <c r="D57" s="574"/>
      <c r="E57" s="574" t="str">
        <f>InpPerformance!E$20</f>
        <v>ODI is calculated as a percentage difference to a baseline</v>
      </c>
      <c r="F57" s="574"/>
      <c r="G57" s="574" t="str">
        <f>InpPerformance!G$20</f>
        <v>TRUE or FALSE</v>
      </c>
      <c r="H57" s="574"/>
      <c r="I57" s="574"/>
      <c r="J57" s="582" t="b">
        <f>InpPerformance!J$20</f>
        <v>0</v>
      </c>
      <c r="K57" s="582" t="b">
        <f>InpPerformance!K$20</f>
        <v>0</v>
      </c>
      <c r="L57" s="582" t="b">
        <f>InpPerformance!L$20</f>
        <v>1</v>
      </c>
      <c r="M57" s="582" t="b">
        <f>InpPerformance!M$20</f>
        <v>1</v>
      </c>
      <c r="N57" s="582" t="b">
        <f>InpPerformance!N$20</f>
        <v>1</v>
      </c>
      <c r="O57" s="582" t="b">
        <f>InpPerformance!O$20</f>
        <v>1</v>
      </c>
      <c r="P57" s="582" t="b">
        <f>InpPerformance!P$20</f>
        <v>0</v>
      </c>
      <c r="Q57" s="583" t="b">
        <f>InpPerformance!Q$20</f>
        <v>0</v>
      </c>
      <c r="R57" s="582" t="b">
        <f>InpPerformance!R$20</f>
        <v>0</v>
      </c>
      <c r="S57" s="582" t="b">
        <f>InpPerformance!S$20</f>
        <v>0</v>
      </c>
      <c r="T57" s="582" t="b">
        <f>InpPerformance!T$20</f>
        <v>0</v>
      </c>
      <c r="U57" s="582" t="b">
        <f>InpPerformance!U$20</f>
        <v>0</v>
      </c>
      <c r="V57" s="582" t="b">
        <f>InpPerformance!V$20</f>
        <v>0</v>
      </c>
      <c r="W57" s="582" t="b">
        <f>InpPerformance!W$20</f>
        <v>0</v>
      </c>
      <c r="X57" s="582" t="b">
        <f>InpPerformance!X$20</f>
        <v>0</v>
      </c>
      <c r="Y57" s="582" t="b">
        <f>InpPerformance!Y$20</f>
        <v>0</v>
      </c>
      <c r="Z57" s="582" t="b">
        <f>InpPerformance!Z$20</f>
        <v>0</v>
      </c>
      <c r="AA57" s="582" t="b">
        <f>InpPerformance!AA$20</f>
        <v>0</v>
      </c>
      <c r="AB57" s="582" t="b">
        <f>InpPerformance!AB$20</f>
        <v>0</v>
      </c>
      <c r="AC57" s="582" t="b">
        <f>InpPerformance!AC$20</f>
        <v>0</v>
      </c>
      <c r="AD57" s="582" t="b">
        <f>InpPerformance!AD$20</f>
        <v>0</v>
      </c>
      <c r="AE57" s="582" t="b">
        <f>InpPerformance!AE$20</f>
        <v>0</v>
      </c>
      <c r="AF57" s="582" t="b">
        <f>InpPerformance!AF$20</f>
        <v>0</v>
      </c>
      <c r="AG57" s="582" t="b">
        <f>InpPerformance!AG$20</f>
        <v>0</v>
      </c>
      <c r="AH57" s="582" t="b">
        <f>InpPerformance!AH$20</f>
        <v>0</v>
      </c>
      <c r="AI57" s="582" t="b">
        <f>InpPerformance!AI$20</f>
        <v>0</v>
      </c>
      <c r="AJ57" s="582" t="b">
        <f>InpPerformance!AJ$20</f>
        <v>0</v>
      </c>
      <c r="AK57" s="583" t="b">
        <f>InpPerformance!AK$20</f>
        <v>0</v>
      </c>
      <c r="AL57" s="582" t="b">
        <f>InpPerformance!AL$20</f>
        <v>0</v>
      </c>
      <c r="AM57" s="582" t="b">
        <f>InpPerformance!AM$20</f>
        <v>0</v>
      </c>
      <c r="AN57" s="582" t="b">
        <f>InpPerformance!AN$20</f>
        <v>0</v>
      </c>
      <c r="AO57" s="583" t="b">
        <f>InpPerformance!AO$20</f>
        <v>0</v>
      </c>
      <c r="AP57" s="582" t="b">
        <f>InpPerformance!AP$20</f>
        <v>0</v>
      </c>
      <c r="AQ57" s="582" t="b">
        <f>InpPerformance!AQ$20</f>
        <v>0</v>
      </c>
      <c r="AR57" s="582" t="b">
        <f>InpPerformance!AR$20</f>
        <v>0</v>
      </c>
      <c r="AS57" s="582" t="b">
        <f>InpPerformance!AS$20</f>
        <v>0</v>
      </c>
      <c r="AT57" s="582" t="b">
        <f>InpPerformance!AT$20</f>
        <v>0</v>
      </c>
      <c r="AU57" s="582" t="b">
        <f>InpPerformance!AU$20</f>
        <v>0</v>
      </c>
      <c r="AV57" s="582" t="b">
        <f>InpPerformance!AV$20</f>
        <v>0</v>
      </c>
      <c r="AW57" s="582" t="b">
        <f>InpPerformance!AW$20</f>
        <v>0</v>
      </c>
      <c r="AX57" s="582" t="b">
        <f>InpPerformance!AX$20</f>
        <v>0</v>
      </c>
      <c r="AY57" s="582" t="b">
        <f>InpPerformance!AY$20</f>
        <v>0</v>
      </c>
      <c r="AZ57" s="582" t="b">
        <f>InpPerformance!AZ$20</f>
        <v>0</v>
      </c>
      <c r="BA57" s="582" t="b">
        <f>InpPerformance!BA$20</f>
        <v>0</v>
      </c>
      <c r="BB57" s="582" t="b">
        <f>InpPerformance!BB$20</f>
        <v>0</v>
      </c>
      <c r="BC57" s="583" t="b">
        <f>InpPerformance!BC$20</f>
        <v>0</v>
      </c>
      <c r="BD57" s="582" t="b">
        <f>InpPerformance!BD$20</f>
        <v>0</v>
      </c>
      <c r="BE57" s="582" t="b">
        <f>InpPerformance!BE$20</f>
        <v>0</v>
      </c>
      <c r="BF57" s="582" t="b">
        <f>InpPerformance!BF$20</f>
        <v>0</v>
      </c>
      <c r="BG57" s="582" t="b">
        <f>InpPerformance!BG$20</f>
        <v>0</v>
      </c>
      <c r="BH57" s="582" t="b">
        <f>InpPerformance!BH$20</f>
        <v>0</v>
      </c>
      <c r="BI57" s="582" t="b">
        <f>InpPerformance!BI$20</f>
        <v>0</v>
      </c>
      <c r="BJ57" s="582" t="b">
        <f>InpPerformance!BJ$20</f>
        <v>0</v>
      </c>
      <c r="BK57" s="582" t="b">
        <f>InpPerformance!BK$20</f>
        <v>0</v>
      </c>
      <c r="BL57" s="582" t="b">
        <f>InpPerformance!BL$20</f>
        <v>0</v>
      </c>
      <c r="BM57" s="582" t="b">
        <f>InpPerformance!BM$20</f>
        <v>0</v>
      </c>
      <c r="BN57" s="582" t="b">
        <f>InpPerformance!BN$20</f>
        <v>0</v>
      </c>
      <c r="BO57" s="582" t="b">
        <f>InpPerformance!BO$20</f>
        <v>0</v>
      </c>
      <c r="BP57" s="582" t="b">
        <f>InpPerformance!BP$20</f>
        <v>0</v>
      </c>
      <c r="BQ57" s="582" t="b">
        <f>InpPerformance!BQ$20</f>
        <v>0</v>
      </c>
      <c r="BR57" s="582" t="b">
        <f>InpPerformance!BR$20</f>
        <v>0</v>
      </c>
      <c r="BS57" s="582" t="b">
        <f>InpPerformance!BS$20</f>
        <v>0</v>
      </c>
    </row>
    <row r="58" spans="1:71" s="227" customFormat="1" ht="13.8">
      <c r="A58" s="574"/>
      <c r="B58" s="574"/>
      <c r="C58" s="574"/>
      <c r="D58" s="574"/>
      <c r="E58" s="574" t="str">
        <f>InpPerformance!E$8</f>
        <v>Baseline (if applicable)</v>
      </c>
      <c r="F58" s="574"/>
      <c r="G58" s="574" t="str">
        <f>InpPerformance!G$8</f>
        <v>Baseline unit</v>
      </c>
      <c r="H58" s="574"/>
      <c r="I58" s="574"/>
      <c r="J58" s="579" t="str">
        <f>IF(InpPerformance!J$8&lt;&gt;"",ROUND(InpPerformance!J$8,1),"")</f>
        <v/>
      </c>
      <c r="K58" s="579" t="str">
        <f>IF(InpPerformance!K$8&lt;&gt;"",ROUND(InpPerformance!K$8,1),"")</f>
        <v/>
      </c>
      <c r="L58" s="579">
        <f>IF(InpPerformance!L$8&lt;&gt;"",ROUND(InpPerformance!L$8,1),"")</f>
        <v>72.7</v>
      </c>
      <c r="M58" s="579">
        <f>IF(InpPerformance!M$8&lt;&gt;"",ROUND(InpPerformance!M$8,1),"")</f>
        <v>15.6</v>
      </c>
      <c r="N58" s="579">
        <f>IF(InpPerformance!N$8&lt;&gt;"",ROUND(InpPerformance!N$8,1),"")</f>
        <v>128.5</v>
      </c>
      <c r="O58" s="579">
        <f>IF(InpPerformance!O$8&lt;&gt;"",ROUND(InpPerformance!O$8,1),"")</f>
        <v>134.80000000000001</v>
      </c>
      <c r="P58" s="579" t="str">
        <f>IF(InpPerformance!P$8&lt;&gt;"",ROUND(InpPerformance!P$8,1),"")</f>
        <v/>
      </c>
      <c r="Q58" s="581" t="str">
        <f>IF(InpPerformance!Q$8&lt;&gt;"",ROUND(InpPerformance!Q$8,1),"")</f>
        <v/>
      </c>
      <c r="R58" s="579" t="str">
        <f>IF(InpPerformance!R$8&lt;&gt;"",ROUND(InpPerformance!R$8,1),"")</f>
        <v/>
      </c>
      <c r="S58" s="579" t="str">
        <f>IF(InpPerformance!S$8&lt;&gt;"",ROUND(InpPerformance!S$8,1),"")</f>
        <v/>
      </c>
      <c r="T58" s="579" t="str">
        <f>IF(InpPerformance!T$8&lt;&gt;"",ROUND(InpPerformance!T$8,1),"")</f>
        <v/>
      </c>
      <c r="U58" s="579" t="str">
        <f>IF(InpPerformance!U$8&lt;&gt;"",ROUND(InpPerformance!U$8,1),"")</f>
        <v/>
      </c>
      <c r="V58" s="579" t="str">
        <f>IF(InpPerformance!V$8&lt;&gt;"",ROUND(InpPerformance!V$8,1),"")</f>
        <v/>
      </c>
      <c r="W58" s="579" t="str">
        <f>IF(InpPerformance!W$8&lt;&gt;"",ROUND(InpPerformance!W$8,1),"")</f>
        <v/>
      </c>
      <c r="X58" s="579" t="str">
        <f>IF(InpPerformance!X$8&lt;&gt;"",ROUND(InpPerformance!X$8,1),"")</f>
        <v/>
      </c>
      <c r="Y58" s="579" t="str">
        <f>IF(InpPerformance!Y$8&lt;&gt;"",ROUND(InpPerformance!Y$8,1),"")</f>
        <v/>
      </c>
      <c r="Z58" s="579" t="str">
        <f>IF(InpPerformance!Z$8&lt;&gt;"",ROUND(InpPerformance!Z$8,1),"")</f>
        <v/>
      </c>
      <c r="AA58" s="579" t="str">
        <f>IF(InpPerformance!AA$8&lt;&gt;"",ROUND(InpPerformance!AA$8,1),"")</f>
        <v/>
      </c>
      <c r="AB58" s="579" t="str">
        <f>IF(InpPerformance!AB$8&lt;&gt;"",ROUND(InpPerformance!AB$8,1),"")</f>
        <v/>
      </c>
      <c r="AC58" s="579" t="str">
        <f>IF(InpPerformance!AC$8&lt;&gt;"",ROUND(InpPerformance!AC$8,1),"")</f>
        <v/>
      </c>
      <c r="AD58" s="579" t="str">
        <f>IF(InpPerformance!AD$8&lt;&gt;"",ROUND(InpPerformance!AD$8,1),"")</f>
        <v/>
      </c>
      <c r="AE58" s="579" t="str">
        <f>IF(InpPerformance!AE$8&lt;&gt;"",ROUND(InpPerformance!AE$8,1),"")</f>
        <v/>
      </c>
      <c r="AF58" s="579" t="str">
        <f>IF(InpPerformance!AF$8&lt;&gt;"",ROUND(InpPerformance!AF$8,1),"")</f>
        <v/>
      </c>
      <c r="AG58" s="579" t="str">
        <f>IF(InpPerformance!AG$8&lt;&gt;"",ROUND(InpPerformance!AG$8,1),"")</f>
        <v/>
      </c>
      <c r="AH58" s="579" t="str">
        <f>IF(InpPerformance!AH$8&lt;&gt;"",ROUND(InpPerformance!AH$8,1),"")</f>
        <v/>
      </c>
      <c r="AI58" s="579" t="str">
        <f>IF(InpPerformance!AI$8&lt;&gt;"",ROUND(InpPerformance!AI$8,1),"")</f>
        <v/>
      </c>
      <c r="AJ58" s="579" t="str">
        <f>IF(InpPerformance!AJ$8&lt;&gt;"",ROUND(InpPerformance!AJ$8,1),"")</f>
        <v/>
      </c>
      <c r="AK58" s="581" t="str">
        <f>IF(InpPerformance!AK$8&lt;&gt;"",ROUND(InpPerformance!AK$8,1),"")</f>
        <v/>
      </c>
      <c r="AL58" s="579" t="str">
        <f>IF(InpPerformance!AL$8&lt;&gt;"",ROUND(InpPerformance!AL$8,1),"")</f>
        <v/>
      </c>
      <c r="AM58" s="579" t="str">
        <f>IF(InpPerformance!AM$8&lt;&gt;"",ROUND(InpPerformance!AM$8,1),"")</f>
        <v/>
      </c>
      <c r="AN58" s="579" t="str">
        <f>IF(InpPerformance!AN$8&lt;&gt;"",ROUND(InpPerformance!AN$8,1),"")</f>
        <v/>
      </c>
      <c r="AO58" s="581" t="str">
        <f>IF(InpPerformance!AO$8&lt;&gt;"",ROUND(InpPerformance!AO$8,1),"")</f>
        <v/>
      </c>
      <c r="AP58" s="579" t="str">
        <f>IF(InpPerformance!AP$8&lt;&gt;"",ROUND(InpPerformance!AP$8,1),"")</f>
        <v/>
      </c>
      <c r="AQ58" s="579" t="str">
        <f>IF(InpPerformance!AQ$8&lt;&gt;"",ROUND(InpPerformance!AQ$8,1),"")</f>
        <v/>
      </c>
      <c r="AR58" s="579" t="str">
        <f>IF(InpPerformance!AR$8&lt;&gt;"",ROUND(InpPerformance!AR$8,1),"")</f>
        <v/>
      </c>
      <c r="AS58" s="579" t="str">
        <f>IF(InpPerformance!AS$8&lt;&gt;"",ROUND(InpPerformance!AS$8,1),"")</f>
        <v/>
      </c>
      <c r="AT58" s="579" t="str">
        <f>IF(InpPerformance!AT$8&lt;&gt;"",ROUND(InpPerformance!AT$8,1),"")</f>
        <v/>
      </c>
      <c r="AU58" s="579" t="str">
        <f>IF(InpPerformance!AU$8&lt;&gt;"",ROUND(InpPerformance!AU$8,1),"")</f>
        <v/>
      </c>
      <c r="AV58" s="579" t="str">
        <f>IF(InpPerformance!AV$8&lt;&gt;"",ROUND(InpPerformance!AV$8,1),"")</f>
        <v/>
      </c>
      <c r="AW58" s="579" t="str">
        <f>IF(InpPerformance!AW$8&lt;&gt;"",ROUND(InpPerformance!AW$8,1),"")</f>
        <v/>
      </c>
      <c r="AX58" s="579" t="str">
        <f>IF(InpPerformance!AX$8&lt;&gt;"",ROUND(InpPerformance!AX$8,1),"")</f>
        <v/>
      </c>
      <c r="AY58" s="579" t="str">
        <f>IF(InpPerformance!AY$8&lt;&gt;"",ROUND(InpPerformance!AY$8,1),"")</f>
        <v/>
      </c>
      <c r="AZ58" s="579" t="str">
        <f>IF(InpPerformance!AZ$8&lt;&gt;"",ROUND(InpPerformance!AZ$8,1),"")</f>
        <v/>
      </c>
      <c r="BA58" s="579" t="str">
        <f>IF(InpPerformance!BA$8&lt;&gt;"",ROUND(InpPerformance!BA$8,1),"")</f>
        <v/>
      </c>
      <c r="BB58" s="579" t="str">
        <f>IF(InpPerformance!BB$8&lt;&gt;"",ROUND(InpPerformance!BB$8,1),"")</f>
        <v/>
      </c>
      <c r="BC58" s="581" t="str">
        <f>IF(InpPerformance!BC$8&lt;&gt;"",ROUND(InpPerformance!BC$8,1),"")</f>
        <v/>
      </c>
      <c r="BD58" s="579" t="str">
        <f>IF(InpPerformance!BD$8&lt;&gt;"",ROUND(InpPerformance!BD$8,1),"")</f>
        <v/>
      </c>
      <c r="BE58" s="579" t="str">
        <f>IF(InpPerformance!BE$8&lt;&gt;"",ROUND(InpPerformance!BE$8,1),"")</f>
        <v/>
      </c>
      <c r="BF58" s="579" t="str">
        <f>IF(InpPerformance!BF$8&lt;&gt;"",ROUND(InpPerformance!BF$8,1),"")</f>
        <v/>
      </c>
      <c r="BG58" s="579" t="str">
        <f>IF(InpPerformance!BG$8&lt;&gt;"",ROUND(InpPerformance!BG$8,1),"")</f>
        <v/>
      </c>
      <c r="BH58" s="579" t="str">
        <f>IF(InpPerformance!BH$8&lt;&gt;"",ROUND(InpPerformance!BH$8,1),"")</f>
        <v/>
      </c>
      <c r="BI58" s="579" t="str">
        <f>IF(InpPerformance!BI$8&lt;&gt;"",ROUND(InpPerformance!BI$8,1),"")</f>
        <v/>
      </c>
      <c r="BJ58" s="579" t="str">
        <f>IF(InpPerformance!BJ$8&lt;&gt;"",ROUND(InpPerformance!BJ$8,1),"")</f>
        <v/>
      </c>
      <c r="BK58" s="579" t="str">
        <f>IF(InpPerformance!BK$8&lt;&gt;"",ROUND(InpPerformance!BK$8,1),"")</f>
        <v/>
      </c>
      <c r="BL58" s="579" t="str">
        <f>IF(InpPerformance!BL$8&lt;&gt;"",ROUND(InpPerformance!BL$8,1),"")</f>
        <v/>
      </c>
      <c r="BM58" s="579" t="str">
        <f>IF(InpPerformance!BM$8&lt;&gt;"",ROUND(InpPerformance!BM$8,1),"")</f>
        <v/>
      </c>
      <c r="BN58" s="579" t="str">
        <f>IF(InpPerformance!BN$8&lt;&gt;"",ROUND(InpPerformance!BN$8,1),"")</f>
        <v/>
      </c>
      <c r="BO58" s="579" t="str">
        <f>IF(InpPerformance!BO$8&lt;&gt;"",ROUND(InpPerformance!BO$8,1),"")</f>
        <v/>
      </c>
      <c r="BP58" s="579" t="str">
        <f>IF(InpPerformance!BP$8&lt;&gt;"",ROUND(InpPerformance!BP$8,1),"")</f>
        <v/>
      </c>
      <c r="BQ58" s="579" t="str">
        <f>IF(InpPerformance!BQ$8&lt;&gt;"",ROUND(InpPerformance!BQ$8,1),"")</f>
        <v/>
      </c>
      <c r="BR58" s="579" t="str">
        <f>IF(InpPerformance!BR$8&lt;&gt;"",ROUND(InpPerformance!BR$8,1),"")</f>
        <v/>
      </c>
      <c r="BS58" s="579" t="str">
        <f>IF(InpPerformance!BS$8&lt;&gt;"",ROUND(InpPerformance!BS$8,1),"")</f>
        <v/>
      </c>
    </row>
    <row r="59" spans="1:71" s="201" customFormat="1" ht="13.8">
      <c r="A59" s="444"/>
      <c r="B59" s="444"/>
      <c r="C59" s="444"/>
      <c r="D59" s="444"/>
      <c r="E59" s="444" t="s">
        <v>1236</v>
      </c>
      <c r="F59" s="444"/>
      <c r="G59" s="444" t="s">
        <v>1073</v>
      </c>
      <c r="H59" s="444"/>
      <c r="I59" s="444"/>
      <c r="J59" s="591">
        <f>IF(AND(J57=TRUE,J50=TRUE),ROUND((J56/100)*J58,1),J56)</f>
        <v>6.8000000000000007</v>
      </c>
      <c r="K59" s="595" t="str">
        <f t="shared" ref="K59:BS59" si="21">IF(AND(K57=TRUE,K50=TRUE),ROUND((K56/100)*K58,1),K56)</f>
        <v/>
      </c>
      <c r="L59" s="591" t="str">
        <f>IF(AND(L57=TRUE,L50=TRUE),ROUND((L56/100)*L58,1),L56)</f>
        <v/>
      </c>
      <c r="M59" s="591" t="str">
        <f>IF(AND(M57=TRUE,M50=TRUE),ROUND((M56/100)*M58,1),M56)</f>
        <v/>
      </c>
      <c r="N59" s="591">
        <f t="shared" si="21"/>
        <v>16.899999999999999</v>
      </c>
      <c r="O59" s="591">
        <f>IF(AND(O57=TRUE,O50=TRUE),ROUND((O56/100)*O58,1),O56)</f>
        <v>6.7</v>
      </c>
      <c r="P59" s="591" t="str">
        <f t="shared" si="21"/>
        <v/>
      </c>
      <c r="Q59" s="592" t="str">
        <f t="shared" si="21"/>
        <v/>
      </c>
      <c r="R59" s="591" t="str">
        <f t="shared" si="21"/>
        <v/>
      </c>
      <c r="S59" s="591" t="str">
        <f t="shared" si="21"/>
        <v/>
      </c>
      <c r="T59" s="591" t="str">
        <f t="shared" si="21"/>
        <v/>
      </c>
      <c r="U59" s="591" t="str">
        <f t="shared" si="21"/>
        <v/>
      </c>
      <c r="V59" s="591" t="str">
        <f t="shared" si="21"/>
        <v/>
      </c>
      <c r="W59" s="591" t="str">
        <f t="shared" si="21"/>
        <v/>
      </c>
      <c r="X59" s="591" t="str">
        <f t="shared" si="21"/>
        <v/>
      </c>
      <c r="Y59" s="591" t="str">
        <f t="shared" si="21"/>
        <v/>
      </c>
      <c r="Z59" s="591" t="str">
        <f t="shared" si="21"/>
        <v/>
      </c>
      <c r="AA59" s="591" t="str">
        <f t="shared" si="21"/>
        <v/>
      </c>
      <c r="AB59" s="591" t="str">
        <f t="shared" si="21"/>
        <v/>
      </c>
      <c r="AC59" s="591" t="str">
        <f t="shared" si="21"/>
        <v/>
      </c>
      <c r="AD59" s="591" t="str">
        <f t="shared" si="21"/>
        <v/>
      </c>
      <c r="AE59" s="591" t="str">
        <f t="shared" si="21"/>
        <v/>
      </c>
      <c r="AF59" s="591" t="str">
        <f t="shared" si="21"/>
        <v/>
      </c>
      <c r="AG59" s="591" t="str">
        <f t="shared" si="21"/>
        <v/>
      </c>
      <c r="AH59" s="591" t="str">
        <f t="shared" si="21"/>
        <v/>
      </c>
      <c r="AI59" s="591" t="str">
        <f t="shared" si="21"/>
        <v/>
      </c>
      <c r="AJ59" s="591" t="str">
        <f t="shared" si="21"/>
        <v/>
      </c>
      <c r="AK59" s="592" t="str">
        <f t="shared" si="21"/>
        <v/>
      </c>
      <c r="AL59" s="591" t="str">
        <f t="shared" si="21"/>
        <v/>
      </c>
      <c r="AM59" s="591" t="str">
        <f t="shared" si="21"/>
        <v/>
      </c>
      <c r="AN59" s="591" t="str">
        <f t="shared" si="21"/>
        <v/>
      </c>
      <c r="AO59" s="592" t="str">
        <f t="shared" si="21"/>
        <v/>
      </c>
      <c r="AP59" s="591" t="str">
        <f t="shared" si="21"/>
        <v/>
      </c>
      <c r="AQ59" s="591" t="str">
        <f t="shared" si="21"/>
        <v/>
      </c>
      <c r="AR59" s="591" t="str">
        <f t="shared" si="21"/>
        <v/>
      </c>
      <c r="AS59" s="591" t="str">
        <f t="shared" si="21"/>
        <v/>
      </c>
      <c r="AT59" s="591" t="str">
        <f t="shared" si="21"/>
        <v/>
      </c>
      <c r="AU59" s="591" t="str">
        <f t="shared" si="21"/>
        <v/>
      </c>
      <c r="AV59" s="591" t="str">
        <f t="shared" si="21"/>
        <v/>
      </c>
      <c r="AW59" s="591" t="str">
        <f t="shared" si="21"/>
        <v/>
      </c>
      <c r="AX59" s="591" t="str">
        <f t="shared" si="21"/>
        <v/>
      </c>
      <c r="AY59" s="591" t="str">
        <f t="shared" si="21"/>
        <v/>
      </c>
      <c r="AZ59" s="591" t="str">
        <f t="shared" si="21"/>
        <v/>
      </c>
      <c r="BA59" s="591" t="str">
        <f t="shared" si="21"/>
        <v/>
      </c>
      <c r="BB59" s="591" t="str">
        <f t="shared" si="21"/>
        <v/>
      </c>
      <c r="BC59" s="592" t="str">
        <f t="shared" si="21"/>
        <v/>
      </c>
      <c r="BD59" s="591" t="str">
        <f t="shared" si="21"/>
        <v/>
      </c>
      <c r="BE59" s="591" t="str">
        <f t="shared" si="21"/>
        <v/>
      </c>
      <c r="BF59" s="591" t="str">
        <f>IF(AND(BF57=TRUE,BF50=TRUE),ROUND((BF56/100)*BF58,1),BF56)</f>
        <v/>
      </c>
      <c r="BG59" s="591" t="str">
        <f>IF(AND(BG57=TRUE,BG50=TRUE),ROUND((BG56/100)*BG58,1),BG56)</f>
        <v/>
      </c>
      <c r="BH59" s="591" t="str">
        <f t="shared" si="21"/>
        <v/>
      </c>
      <c r="BI59" s="591" t="str">
        <f t="shared" si="21"/>
        <v/>
      </c>
      <c r="BJ59" s="591" t="str">
        <f t="shared" si="21"/>
        <v/>
      </c>
      <c r="BK59" s="591" t="str">
        <f t="shared" si="21"/>
        <v/>
      </c>
      <c r="BL59" s="591" t="str">
        <f t="shared" si="21"/>
        <v/>
      </c>
      <c r="BM59" s="591" t="str">
        <f t="shared" si="21"/>
        <v/>
      </c>
      <c r="BN59" s="591" t="str">
        <f t="shared" si="21"/>
        <v/>
      </c>
      <c r="BO59" s="591" t="str">
        <f t="shared" si="21"/>
        <v/>
      </c>
      <c r="BP59" s="591" t="str">
        <f t="shared" si="21"/>
        <v/>
      </c>
      <c r="BQ59" s="591" t="str">
        <f t="shared" si="21"/>
        <v/>
      </c>
      <c r="BR59" s="591" t="str">
        <f t="shared" si="21"/>
        <v/>
      </c>
      <c r="BS59" s="591" t="str">
        <f t="shared" si="21"/>
        <v/>
      </c>
    </row>
    <row r="60" spans="1:71" s="201" customFormat="1" ht="13.8">
      <c r="A60" s="444"/>
      <c r="B60" s="444"/>
      <c r="C60" s="444"/>
      <c r="D60" s="444"/>
      <c r="E60" s="444"/>
      <c r="F60" s="444"/>
      <c r="G60" s="444"/>
      <c r="H60" s="444"/>
      <c r="I60" s="444"/>
      <c r="J60" s="589"/>
      <c r="K60" s="589"/>
      <c r="L60" s="589"/>
      <c r="M60" s="589"/>
      <c r="N60" s="589"/>
      <c r="O60" s="589"/>
      <c r="P60" s="589"/>
      <c r="Q60" s="590"/>
      <c r="R60" s="589"/>
      <c r="S60" s="589"/>
      <c r="T60" s="589"/>
      <c r="U60" s="589"/>
      <c r="V60" s="589"/>
      <c r="W60" s="589"/>
      <c r="X60" s="589"/>
      <c r="Y60" s="589"/>
      <c r="Z60" s="589"/>
      <c r="AA60" s="589"/>
      <c r="AB60" s="589"/>
      <c r="AC60" s="589"/>
      <c r="AD60" s="589"/>
      <c r="AE60" s="589"/>
      <c r="AF60" s="589"/>
      <c r="AG60" s="589"/>
      <c r="AH60" s="589"/>
      <c r="AI60" s="589"/>
      <c r="AJ60" s="589"/>
      <c r="AK60" s="590"/>
      <c r="AL60" s="589"/>
      <c r="AM60" s="589"/>
      <c r="AN60" s="589"/>
      <c r="AO60" s="590"/>
      <c r="AP60" s="589"/>
      <c r="AQ60" s="589"/>
      <c r="AR60" s="589"/>
      <c r="AS60" s="589"/>
      <c r="AT60" s="589"/>
      <c r="AU60" s="589"/>
      <c r="AV60" s="589"/>
      <c r="AW60" s="589"/>
      <c r="AX60" s="589"/>
      <c r="AY60" s="589"/>
      <c r="AZ60" s="589"/>
      <c r="BA60" s="589"/>
      <c r="BB60" s="589"/>
      <c r="BC60" s="590"/>
      <c r="BD60" s="589"/>
      <c r="BE60" s="589"/>
      <c r="BF60" s="589"/>
      <c r="BG60" s="589"/>
      <c r="BH60" s="589"/>
      <c r="BI60" s="589"/>
      <c r="BJ60" s="589"/>
      <c r="BK60" s="589"/>
      <c r="BL60" s="589"/>
      <c r="BM60" s="589"/>
      <c r="BN60" s="589"/>
      <c r="BO60" s="589"/>
      <c r="BP60" s="589"/>
      <c r="BQ60" s="589"/>
      <c r="BR60" s="589"/>
      <c r="BS60" s="589"/>
    </row>
    <row r="61" spans="1:71" s="201" customFormat="1" ht="11.7" customHeight="1">
      <c r="A61" s="444"/>
      <c r="B61" s="444"/>
      <c r="C61" s="444"/>
      <c r="D61" s="454" t="s">
        <v>1245</v>
      </c>
      <c r="E61" s="444"/>
      <c r="F61" s="444"/>
      <c r="G61" s="444"/>
      <c r="H61" s="444"/>
      <c r="I61" s="444"/>
      <c r="J61" s="589"/>
      <c r="K61" s="589"/>
      <c r="L61" s="589"/>
      <c r="M61" s="589"/>
      <c r="N61" s="589"/>
      <c r="O61" s="589"/>
      <c r="P61" s="589"/>
      <c r="Q61" s="590"/>
      <c r="R61" s="589"/>
      <c r="S61" s="589"/>
      <c r="T61" s="589"/>
      <c r="U61" s="589"/>
      <c r="V61" s="589"/>
      <c r="W61" s="589"/>
      <c r="X61" s="589"/>
      <c r="Y61" s="589"/>
      <c r="Z61" s="589"/>
      <c r="AA61" s="589"/>
      <c r="AB61" s="589"/>
      <c r="AC61" s="589"/>
      <c r="AD61" s="589"/>
      <c r="AE61" s="589"/>
      <c r="AF61" s="589"/>
      <c r="AG61" s="589"/>
      <c r="AH61" s="589"/>
      <c r="AI61" s="589"/>
      <c r="AJ61" s="589"/>
      <c r="AK61" s="590"/>
      <c r="AL61" s="589"/>
      <c r="AM61" s="589"/>
      <c r="AN61" s="589"/>
      <c r="AO61" s="590"/>
      <c r="AP61" s="589"/>
      <c r="AQ61" s="589"/>
      <c r="AR61" s="589"/>
      <c r="AS61" s="589"/>
      <c r="AT61" s="589"/>
      <c r="AU61" s="589"/>
      <c r="AV61" s="589"/>
      <c r="AW61" s="589"/>
      <c r="AX61" s="589"/>
      <c r="AY61" s="589"/>
      <c r="AZ61" s="589"/>
      <c r="BA61" s="589"/>
      <c r="BB61" s="589"/>
      <c r="BC61" s="590"/>
      <c r="BD61" s="589"/>
      <c r="BE61" s="589"/>
      <c r="BF61" s="589"/>
      <c r="BG61" s="589"/>
      <c r="BH61" s="589"/>
      <c r="BI61" s="589"/>
      <c r="BJ61" s="589"/>
      <c r="BK61" s="589"/>
      <c r="BL61" s="589"/>
      <c r="BM61" s="589"/>
      <c r="BN61" s="589"/>
      <c r="BO61" s="589"/>
      <c r="BP61" s="589"/>
      <c r="BQ61" s="589"/>
      <c r="BR61" s="589"/>
      <c r="BS61" s="589"/>
    </row>
    <row r="62" spans="1:71" s="201" customFormat="1" ht="13.8">
      <c r="A62" s="444"/>
      <c r="B62" s="444"/>
      <c r="C62" s="444"/>
      <c r="D62" s="454"/>
      <c r="E62" s="574" t="str">
        <f>InpPerformance!E50</f>
        <v>Standard underperformance rate</v>
      </c>
      <c r="F62" s="444"/>
      <c r="G62" s="574" t="str">
        <f>InpPerformance!G50</f>
        <v>£m/unit (2017-18 prices)</v>
      </c>
      <c r="H62" s="444"/>
      <c r="I62" s="444"/>
      <c r="J62" s="587">
        <f>InpPerformance!J50</f>
        <v>-0.26700000000000002</v>
      </c>
      <c r="K62" s="587">
        <f>InpPerformance!K50</f>
        <v>-0.19700000000000001</v>
      </c>
      <c r="L62" s="587">
        <f>InpPerformance!L50</f>
        <v>-0.23499999999999999</v>
      </c>
      <c r="M62" s="587">
        <f>InpPerformance!M50</f>
        <v>-0.254</v>
      </c>
      <c r="N62" s="587">
        <f>InpPerformance!N50</f>
        <v>-0.16900000000000001</v>
      </c>
      <c r="O62" s="587">
        <f>InpPerformance!O50</f>
        <v>-2.5000000000000001E-2</v>
      </c>
      <c r="P62" s="587">
        <f>InpPerformance!P50</f>
        <v>-5.6000000000000001E-2</v>
      </c>
      <c r="Q62" s="588">
        <f>InpPerformance!Q50</f>
        <v>-0.54700000000000004</v>
      </c>
      <c r="R62" s="587">
        <f>InpPerformance!R50</f>
        <v>-6.0000000000000002E-6</v>
      </c>
      <c r="S62" s="587">
        <f>InpPerformance!S50</f>
        <v>-3.2231999999999997E-2</v>
      </c>
      <c r="T62" s="587">
        <f>InpPerformance!T50</f>
        <v>-1.5E-5</v>
      </c>
      <c r="U62" s="587">
        <f>InpPerformance!U50</f>
        <v>-9.8199999999999996E-2</v>
      </c>
      <c r="V62" s="587">
        <f>InpPerformance!V50</f>
        <v>-2.5000000000000001E-3</v>
      </c>
      <c r="W62" s="587">
        <f>InpPerformance!W50</f>
        <v>-1.083</v>
      </c>
      <c r="X62" s="587">
        <f>InpPerformance!X50</f>
        <v>-0.129</v>
      </c>
      <c r="Y62" s="587">
        <f>InpPerformance!Y50</f>
        <v>-5.8200000000000002E-2</v>
      </c>
      <c r="Z62" s="587">
        <f>InpPerformance!Z50</f>
        <v>-6.7450000000000001E-3</v>
      </c>
      <c r="AA62" s="587" t="str">
        <f>InpPerformance!AA50</f>
        <v/>
      </c>
      <c r="AB62" s="587" t="str">
        <f>InpPerformance!AB50</f>
        <v/>
      </c>
      <c r="AC62" s="587" t="str">
        <f>InpPerformance!AC50</f>
        <v/>
      </c>
      <c r="AD62" s="587" t="str">
        <f>InpPerformance!AD50</f>
        <v/>
      </c>
      <c r="AE62" s="587" t="str">
        <f>InpPerformance!AE50</f>
        <v/>
      </c>
      <c r="AF62" s="587" t="str">
        <f>InpPerformance!AF50</f>
        <v/>
      </c>
      <c r="AG62" s="587" t="str">
        <f>InpPerformance!AG50</f>
        <v/>
      </c>
      <c r="AH62" s="587" t="str">
        <f>InpPerformance!AH50</f>
        <v/>
      </c>
      <c r="AI62" s="587" t="str">
        <f>InpPerformance!AI50</f>
        <v/>
      </c>
      <c r="AJ62" s="587" t="str">
        <f>InpPerformance!AJ50</f>
        <v/>
      </c>
      <c r="AK62" s="588" t="str">
        <f>InpPerformance!AK50</f>
        <v/>
      </c>
      <c r="AL62" s="587" t="str">
        <f>InpPerformance!AL50</f>
        <v/>
      </c>
      <c r="AM62" s="587" t="str">
        <f>InpPerformance!AM50</f>
        <v/>
      </c>
      <c r="AN62" s="587" t="str">
        <f>InpPerformance!AN50</f>
        <v/>
      </c>
      <c r="AO62" s="588" t="str">
        <f>InpPerformance!AO50</f>
        <v/>
      </c>
      <c r="AP62" s="587" t="str">
        <f>InpPerformance!AP50</f>
        <v/>
      </c>
      <c r="AQ62" s="587" t="str">
        <f>InpPerformance!AQ50</f>
        <v/>
      </c>
      <c r="AR62" s="587" t="str">
        <f>InpPerformance!AR50</f>
        <v/>
      </c>
      <c r="AS62" s="587" t="str">
        <f>InpPerformance!AS50</f>
        <v/>
      </c>
      <c r="AT62" s="587" t="str">
        <f>InpPerformance!AT50</f>
        <v/>
      </c>
      <c r="AU62" s="587" t="str">
        <f>InpPerformance!AU50</f>
        <v/>
      </c>
      <c r="AV62" s="587" t="str">
        <f>InpPerformance!AV50</f>
        <v/>
      </c>
      <c r="AW62" s="587" t="str">
        <f>InpPerformance!AW50</f>
        <v/>
      </c>
      <c r="AX62" s="587" t="str">
        <f>InpPerformance!AX50</f>
        <v/>
      </c>
      <c r="AY62" s="587" t="str">
        <f>InpPerformance!AY50</f>
        <v/>
      </c>
      <c r="AZ62" s="587" t="str">
        <f>InpPerformance!AZ50</f>
        <v/>
      </c>
      <c r="BA62" s="587" t="str">
        <f>InpPerformance!BA50</f>
        <v/>
      </c>
      <c r="BB62" s="587" t="str">
        <f>InpPerformance!BB50</f>
        <v/>
      </c>
      <c r="BC62" s="588" t="str">
        <f>InpPerformance!BC50</f>
        <v/>
      </c>
      <c r="BD62" s="587" t="str">
        <f>InpPerformance!BD50</f>
        <v/>
      </c>
      <c r="BE62" s="587" t="str">
        <f>InpPerformance!BE50</f>
        <v/>
      </c>
      <c r="BF62" s="587" t="str">
        <f>InpPerformance!BF50</f>
        <v/>
      </c>
      <c r="BG62" s="587" t="str">
        <f>InpPerformance!BG50</f>
        <v/>
      </c>
      <c r="BH62" s="587" t="str">
        <f>InpPerformance!BH50</f>
        <v/>
      </c>
      <c r="BI62" s="587" t="str">
        <f>InpPerformance!BI50</f>
        <v/>
      </c>
      <c r="BJ62" s="587" t="str">
        <f>InpPerformance!BJ50</f>
        <v/>
      </c>
      <c r="BK62" s="587" t="str">
        <f>InpPerformance!BK50</f>
        <v/>
      </c>
      <c r="BL62" s="587" t="str">
        <f>InpPerformance!BL50</f>
        <v/>
      </c>
      <c r="BM62" s="587" t="str">
        <f>InpPerformance!BM50</f>
        <v/>
      </c>
      <c r="BN62" s="587" t="str">
        <f>InpPerformance!BN50</f>
        <v/>
      </c>
      <c r="BO62" s="587" t="str">
        <f>InpPerformance!BO50</f>
        <v/>
      </c>
      <c r="BP62" s="587" t="str">
        <f>InpPerformance!BP50</f>
        <v/>
      </c>
      <c r="BQ62" s="587" t="str">
        <f>InpPerformance!BQ50</f>
        <v/>
      </c>
      <c r="BR62" s="587" t="str">
        <f>InpPerformance!BR50</f>
        <v/>
      </c>
      <c r="BS62" s="587" t="str">
        <f>InpPerformance!BS50</f>
        <v/>
      </c>
    </row>
    <row r="63" spans="1:71" s="201" customFormat="1" ht="13.8">
      <c r="A63" s="444"/>
      <c r="B63" s="444"/>
      <c r="C63" s="444"/>
      <c r="D63" s="444"/>
      <c r="E63" s="444" t="s">
        <v>1246</v>
      </c>
      <c r="F63" s="444"/>
      <c r="G63" s="593" t="str">
        <f>InpCompany!$F$11</f>
        <v>£m (2017-18 prices)</v>
      </c>
      <c r="H63" s="444"/>
      <c r="I63" s="444"/>
      <c r="J63" s="567">
        <f>IF(J50=TRUE,J59*J62,0)</f>
        <v>-1.8156000000000003</v>
      </c>
      <c r="K63" s="567">
        <f t="shared" ref="K63:BS63" si="22">IF(K50=TRUE,K59*K62,0)</f>
        <v>0</v>
      </c>
      <c r="L63" s="567">
        <f t="shared" si="22"/>
        <v>0</v>
      </c>
      <c r="M63" s="567">
        <f>IF(M50=TRUE,M59*M62,0)</f>
        <v>0</v>
      </c>
      <c r="N63" s="567">
        <f t="shared" si="22"/>
        <v>-2.8561000000000001</v>
      </c>
      <c r="O63" s="567">
        <f>IF(O50=TRUE,O59*O62,0)</f>
        <v>-0.16750000000000001</v>
      </c>
      <c r="P63" s="567">
        <f t="shared" si="22"/>
        <v>0</v>
      </c>
      <c r="Q63" s="568">
        <f t="shared" si="22"/>
        <v>0</v>
      </c>
      <c r="R63" s="567">
        <f t="shared" si="22"/>
        <v>0</v>
      </c>
      <c r="S63" s="567">
        <f t="shared" si="22"/>
        <v>0</v>
      </c>
      <c r="T63" s="567">
        <f t="shared" si="22"/>
        <v>0</v>
      </c>
      <c r="U63" s="567">
        <f t="shared" si="22"/>
        <v>0</v>
      </c>
      <c r="V63" s="567">
        <f t="shared" si="22"/>
        <v>0</v>
      </c>
      <c r="W63" s="567">
        <f t="shared" si="22"/>
        <v>0</v>
      </c>
      <c r="X63" s="567">
        <f t="shared" si="22"/>
        <v>0</v>
      </c>
      <c r="Y63" s="567">
        <f t="shared" si="22"/>
        <v>0</v>
      </c>
      <c r="Z63" s="567">
        <f t="shared" si="22"/>
        <v>0</v>
      </c>
      <c r="AA63" s="567">
        <f t="shared" si="22"/>
        <v>0</v>
      </c>
      <c r="AB63" s="567">
        <f t="shared" si="22"/>
        <v>0</v>
      </c>
      <c r="AC63" s="567">
        <f t="shared" si="22"/>
        <v>0</v>
      </c>
      <c r="AD63" s="567">
        <f t="shared" si="22"/>
        <v>0</v>
      </c>
      <c r="AE63" s="567">
        <f t="shared" si="22"/>
        <v>0</v>
      </c>
      <c r="AF63" s="567">
        <f t="shared" si="22"/>
        <v>0</v>
      </c>
      <c r="AG63" s="567">
        <f t="shared" si="22"/>
        <v>0</v>
      </c>
      <c r="AH63" s="567">
        <f t="shared" si="22"/>
        <v>0</v>
      </c>
      <c r="AI63" s="567">
        <f t="shared" si="22"/>
        <v>0</v>
      </c>
      <c r="AJ63" s="567">
        <f t="shared" si="22"/>
        <v>0</v>
      </c>
      <c r="AK63" s="568">
        <f t="shared" si="22"/>
        <v>0</v>
      </c>
      <c r="AL63" s="567">
        <f t="shared" si="22"/>
        <v>0</v>
      </c>
      <c r="AM63" s="567">
        <f t="shared" si="22"/>
        <v>0</v>
      </c>
      <c r="AN63" s="567">
        <f t="shared" si="22"/>
        <v>0</v>
      </c>
      <c r="AO63" s="568">
        <f t="shared" si="22"/>
        <v>0</v>
      </c>
      <c r="AP63" s="567">
        <f t="shared" si="22"/>
        <v>0</v>
      </c>
      <c r="AQ63" s="567">
        <f t="shared" si="22"/>
        <v>0</v>
      </c>
      <c r="AR63" s="567">
        <f t="shared" si="22"/>
        <v>0</v>
      </c>
      <c r="AS63" s="567">
        <f t="shared" si="22"/>
        <v>0</v>
      </c>
      <c r="AT63" s="567">
        <f t="shared" si="22"/>
        <v>0</v>
      </c>
      <c r="AU63" s="567">
        <f t="shared" si="22"/>
        <v>0</v>
      </c>
      <c r="AV63" s="567">
        <f t="shared" si="22"/>
        <v>0</v>
      </c>
      <c r="AW63" s="567">
        <f t="shared" si="22"/>
        <v>0</v>
      </c>
      <c r="AX63" s="567">
        <f t="shared" si="22"/>
        <v>0</v>
      </c>
      <c r="AY63" s="567">
        <f t="shared" si="22"/>
        <v>0</v>
      </c>
      <c r="AZ63" s="567">
        <f t="shared" si="22"/>
        <v>0</v>
      </c>
      <c r="BA63" s="567">
        <f t="shared" si="22"/>
        <v>0</v>
      </c>
      <c r="BB63" s="567">
        <f t="shared" si="22"/>
        <v>0</v>
      </c>
      <c r="BC63" s="568">
        <f t="shared" si="22"/>
        <v>0</v>
      </c>
      <c r="BD63" s="567">
        <f t="shared" si="22"/>
        <v>0</v>
      </c>
      <c r="BE63" s="567">
        <f t="shared" si="22"/>
        <v>0</v>
      </c>
      <c r="BF63" s="567">
        <f>IF(BF50=TRUE,BF59*BF62,0)</f>
        <v>0</v>
      </c>
      <c r="BG63" s="567">
        <f>IF(BG50=TRUE,BG59*BG62,0)</f>
        <v>0</v>
      </c>
      <c r="BH63" s="567">
        <f t="shared" si="22"/>
        <v>0</v>
      </c>
      <c r="BI63" s="567">
        <f t="shared" si="22"/>
        <v>0</v>
      </c>
      <c r="BJ63" s="567">
        <f t="shared" si="22"/>
        <v>0</v>
      </c>
      <c r="BK63" s="567">
        <f t="shared" si="22"/>
        <v>0</v>
      </c>
      <c r="BL63" s="567">
        <f t="shared" si="22"/>
        <v>0</v>
      </c>
      <c r="BM63" s="567">
        <f t="shared" si="22"/>
        <v>0</v>
      </c>
      <c r="BN63" s="567">
        <f t="shared" si="22"/>
        <v>0</v>
      </c>
      <c r="BO63" s="567">
        <f t="shared" si="22"/>
        <v>0</v>
      </c>
      <c r="BP63" s="567">
        <f t="shared" si="22"/>
        <v>0</v>
      </c>
      <c r="BQ63" s="567">
        <f t="shared" si="22"/>
        <v>0</v>
      </c>
      <c r="BR63" s="567">
        <f t="shared" si="22"/>
        <v>0</v>
      </c>
      <c r="BS63" s="567">
        <f t="shared" si="22"/>
        <v>0</v>
      </c>
    </row>
    <row r="64" spans="1:71" s="201" customFormat="1" ht="13.8">
      <c r="A64" s="444"/>
      <c r="B64" s="444"/>
      <c r="C64" s="444"/>
      <c r="D64" s="444"/>
      <c r="E64" s="444"/>
      <c r="F64" s="444"/>
      <c r="G64" s="444"/>
      <c r="H64" s="444"/>
      <c r="I64" s="444"/>
      <c r="J64" s="485"/>
      <c r="K64" s="485"/>
      <c r="L64" s="485"/>
      <c r="M64" s="485"/>
      <c r="N64" s="485"/>
      <c r="O64" s="485"/>
      <c r="P64" s="485"/>
      <c r="Q64" s="487"/>
      <c r="R64" s="485"/>
      <c r="S64" s="485"/>
      <c r="T64" s="485"/>
      <c r="U64" s="485"/>
      <c r="V64" s="485"/>
      <c r="W64" s="485"/>
      <c r="X64" s="485"/>
      <c r="Y64" s="485"/>
      <c r="Z64" s="485"/>
      <c r="AA64" s="485"/>
      <c r="AB64" s="485"/>
      <c r="AC64" s="485"/>
      <c r="AD64" s="485"/>
      <c r="AE64" s="485"/>
      <c r="AF64" s="485"/>
      <c r="AG64" s="485"/>
      <c r="AH64" s="485"/>
      <c r="AI64" s="485"/>
      <c r="AJ64" s="485"/>
      <c r="AK64" s="487"/>
      <c r="AL64" s="485"/>
      <c r="AM64" s="485"/>
      <c r="AN64" s="485"/>
      <c r="AO64" s="487"/>
      <c r="AP64" s="485"/>
      <c r="AQ64" s="485"/>
      <c r="AR64" s="485"/>
      <c r="AS64" s="485"/>
      <c r="AT64" s="485"/>
      <c r="AU64" s="485"/>
      <c r="AV64" s="485"/>
      <c r="AW64" s="485"/>
      <c r="AX64" s="485"/>
      <c r="AY64" s="485"/>
      <c r="AZ64" s="485"/>
      <c r="BA64" s="485"/>
      <c r="BB64" s="485"/>
      <c r="BC64" s="487"/>
      <c r="BD64" s="485"/>
      <c r="BE64" s="485"/>
      <c r="BF64" s="485"/>
      <c r="BG64" s="485"/>
      <c r="BH64" s="485"/>
      <c r="BI64" s="485"/>
      <c r="BJ64" s="485"/>
      <c r="BK64" s="485"/>
      <c r="BL64" s="485"/>
      <c r="BM64" s="485"/>
      <c r="BN64" s="485"/>
      <c r="BO64" s="485"/>
      <c r="BP64" s="485"/>
      <c r="BQ64" s="485"/>
      <c r="BR64" s="485"/>
      <c r="BS64" s="485"/>
    </row>
    <row r="65" spans="1:71" s="201" customFormat="1" ht="13.8">
      <c r="A65" s="444"/>
      <c r="B65" s="464" t="s">
        <v>1247</v>
      </c>
      <c r="C65" s="454"/>
      <c r="D65" s="444"/>
      <c r="E65" s="501"/>
      <c r="F65" s="501"/>
      <c r="G65" s="593"/>
      <c r="H65" s="501"/>
      <c r="I65" s="444"/>
      <c r="J65" s="485"/>
      <c r="K65" s="485"/>
      <c r="L65" s="485"/>
      <c r="M65" s="485"/>
      <c r="N65" s="485"/>
      <c r="O65" s="485"/>
      <c r="P65" s="485"/>
      <c r="Q65" s="487"/>
      <c r="R65" s="485"/>
      <c r="S65" s="485"/>
      <c r="T65" s="485"/>
      <c r="U65" s="485"/>
      <c r="V65" s="485"/>
      <c r="W65" s="485"/>
      <c r="X65" s="485"/>
      <c r="Y65" s="485"/>
      <c r="Z65" s="485"/>
      <c r="AA65" s="485"/>
      <c r="AB65" s="485"/>
      <c r="AC65" s="485"/>
      <c r="AD65" s="485"/>
      <c r="AE65" s="485"/>
      <c r="AF65" s="485"/>
      <c r="AG65" s="485"/>
      <c r="AH65" s="485"/>
      <c r="AI65" s="485"/>
      <c r="AJ65" s="485"/>
      <c r="AK65" s="487"/>
      <c r="AL65" s="485"/>
      <c r="AM65" s="485"/>
      <c r="AN65" s="485"/>
      <c r="AO65" s="487"/>
      <c r="AP65" s="485"/>
      <c r="AQ65" s="485"/>
      <c r="AR65" s="485"/>
      <c r="AS65" s="485"/>
      <c r="AT65" s="485"/>
      <c r="AU65" s="485"/>
      <c r="AV65" s="485"/>
      <c r="AW65" s="485"/>
      <c r="AX65" s="485"/>
      <c r="AY65" s="485"/>
      <c r="AZ65" s="485"/>
      <c r="BA65" s="485"/>
      <c r="BB65" s="485"/>
      <c r="BC65" s="487"/>
      <c r="BD65" s="485"/>
      <c r="BE65" s="485"/>
      <c r="BF65" s="485"/>
      <c r="BG65" s="485"/>
      <c r="BH65" s="485"/>
      <c r="BI65" s="485"/>
      <c r="BJ65" s="485"/>
      <c r="BK65" s="485"/>
      <c r="BL65" s="485"/>
      <c r="BM65" s="485"/>
      <c r="BN65" s="485"/>
      <c r="BO65" s="485"/>
      <c r="BP65" s="485"/>
      <c r="BQ65" s="485"/>
      <c r="BR65" s="485"/>
      <c r="BS65" s="485"/>
    </row>
    <row r="66" spans="1:71" s="201" customFormat="1" ht="13.8">
      <c r="A66" s="444"/>
      <c r="B66" s="444"/>
      <c r="C66" s="444"/>
      <c r="D66" s="454"/>
      <c r="E66" s="501"/>
      <c r="F66" s="501"/>
      <c r="G66" s="501"/>
      <c r="H66" s="501"/>
      <c r="I66" s="444"/>
      <c r="J66" s="485"/>
      <c r="K66" s="485"/>
      <c r="L66" s="485"/>
      <c r="M66" s="485"/>
      <c r="N66" s="485"/>
      <c r="O66" s="485"/>
      <c r="P66" s="485"/>
      <c r="Q66" s="487"/>
      <c r="R66" s="485"/>
      <c r="S66" s="485"/>
      <c r="T66" s="485"/>
      <c r="U66" s="485"/>
      <c r="V66" s="485"/>
      <c r="W66" s="485"/>
      <c r="X66" s="485"/>
      <c r="Y66" s="485"/>
      <c r="Z66" s="485"/>
      <c r="AA66" s="485"/>
      <c r="AB66" s="485"/>
      <c r="AC66" s="485"/>
      <c r="AD66" s="485"/>
      <c r="AE66" s="485"/>
      <c r="AF66" s="485"/>
      <c r="AG66" s="485"/>
      <c r="AH66" s="485"/>
      <c r="AI66" s="485"/>
      <c r="AJ66" s="485"/>
      <c r="AK66" s="487"/>
      <c r="AL66" s="485"/>
      <c r="AM66" s="485"/>
      <c r="AN66" s="485"/>
      <c r="AO66" s="487"/>
      <c r="AP66" s="485"/>
      <c r="AQ66" s="485"/>
      <c r="AR66" s="485"/>
      <c r="AS66" s="485"/>
      <c r="AT66" s="485"/>
      <c r="AU66" s="485"/>
      <c r="AV66" s="485"/>
      <c r="AW66" s="485"/>
      <c r="AX66" s="485"/>
      <c r="AY66" s="485"/>
      <c r="AZ66" s="485"/>
      <c r="BA66" s="485"/>
      <c r="BB66" s="485"/>
      <c r="BC66" s="487"/>
      <c r="BD66" s="485"/>
      <c r="BE66" s="485"/>
      <c r="BF66" s="485"/>
      <c r="BG66" s="485"/>
      <c r="BH66" s="485"/>
      <c r="BI66" s="485"/>
      <c r="BJ66" s="485"/>
      <c r="BK66" s="485"/>
      <c r="BL66" s="485"/>
      <c r="BM66" s="485"/>
      <c r="BN66" s="485"/>
      <c r="BO66" s="485"/>
      <c r="BP66" s="485"/>
      <c r="BQ66" s="485"/>
      <c r="BR66" s="485"/>
      <c r="BS66" s="485"/>
    </row>
    <row r="67" spans="1:71" s="201" customFormat="1" ht="13.8">
      <c r="A67" s="444"/>
      <c r="B67" s="444"/>
      <c r="C67" s="454" t="s">
        <v>1248</v>
      </c>
      <c r="D67" s="444"/>
      <c r="E67" s="501"/>
      <c r="F67" s="501"/>
      <c r="G67" s="501"/>
      <c r="H67" s="501"/>
      <c r="I67" s="444"/>
      <c r="J67" s="485"/>
      <c r="K67" s="485"/>
      <c r="L67" s="485"/>
      <c r="M67" s="485"/>
      <c r="N67" s="485"/>
      <c r="O67" s="485"/>
      <c r="P67" s="485"/>
      <c r="Q67" s="487"/>
      <c r="R67" s="485"/>
      <c r="S67" s="485"/>
      <c r="T67" s="485"/>
      <c r="U67" s="485"/>
      <c r="V67" s="485"/>
      <c r="W67" s="485"/>
      <c r="X67" s="485"/>
      <c r="Y67" s="485"/>
      <c r="Z67" s="485"/>
      <c r="AA67" s="485"/>
      <c r="AB67" s="485"/>
      <c r="AC67" s="485"/>
      <c r="AD67" s="485"/>
      <c r="AE67" s="485"/>
      <c r="AF67" s="485"/>
      <c r="AG67" s="485"/>
      <c r="AH67" s="485"/>
      <c r="AI67" s="485"/>
      <c r="AJ67" s="485"/>
      <c r="AK67" s="487"/>
      <c r="AL67" s="485"/>
      <c r="AM67" s="485"/>
      <c r="AN67" s="485"/>
      <c r="AO67" s="487"/>
      <c r="AP67" s="485"/>
      <c r="AQ67" s="485"/>
      <c r="AR67" s="485"/>
      <c r="AS67" s="485"/>
      <c r="AT67" s="485"/>
      <c r="AU67" s="485"/>
      <c r="AV67" s="485"/>
      <c r="AW67" s="485"/>
      <c r="AX67" s="485"/>
      <c r="AY67" s="485"/>
      <c r="AZ67" s="485"/>
      <c r="BA67" s="485"/>
      <c r="BB67" s="485"/>
      <c r="BC67" s="487"/>
      <c r="BD67" s="485"/>
      <c r="BE67" s="485"/>
      <c r="BF67" s="485"/>
      <c r="BG67" s="485"/>
      <c r="BH67" s="485"/>
      <c r="BI67" s="485"/>
      <c r="BJ67" s="485"/>
      <c r="BK67" s="485"/>
      <c r="BL67" s="485"/>
      <c r="BM67" s="485"/>
      <c r="BN67" s="485"/>
      <c r="BO67" s="485"/>
      <c r="BP67" s="485"/>
      <c r="BQ67" s="485"/>
      <c r="BR67" s="485"/>
      <c r="BS67" s="485"/>
    </row>
    <row r="68" spans="1:71" s="201" customFormat="1" ht="13.8">
      <c r="A68" s="444"/>
      <c r="B68" s="444"/>
      <c r="C68" s="444"/>
      <c r="D68" s="444"/>
      <c r="E68" s="596" t="str">
        <f>InpPerformance!E$53</f>
        <v>Enhanced (or two tiered ODI)?</v>
      </c>
      <c r="F68" s="501"/>
      <c r="G68" s="596" t="str">
        <f>InpPerformance!G$53</f>
        <v>TRUE or FALSE</v>
      </c>
      <c r="H68" s="501"/>
      <c r="I68" s="444"/>
      <c r="J68" s="597" t="b">
        <f>InpPerformance!J$53</f>
        <v>0</v>
      </c>
      <c r="K68" s="597" t="b">
        <f>InpPerformance!K$53</f>
        <v>0</v>
      </c>
      <c r="L68" s="597" t="b">
        <f>InpPerformance!L$53</f>
        <v>0</v>
      </c>
      <c r="M68" s="597" t="b">
        <f>InpPerformance!M$53</f>
        <v>0</v>
      </c>
      <c r="N68" s="597" t="b">
        <f>InpPerformance!N$53</f>
        <v>0</v>
      </c>
      <c r="O68" s="597" t="b">
        <f>InpPerformance!O$53</f>
        <v>0</v>
      </c>
      <c r="P68" s="597" t="b">
        <f>InpPerformance!P$53</f>
        <v>0</v>
      </c>
      <c r="Q68" s="598" t="b">
        <f>InpPerformance!Q$53</f>
        <v>0</v>
      </c>
      <c r="R68" s="597" t="b">
        <f>InpPerformance!R$53</f>
        <v>0</v>
      </c>
      <c r="S68" s="597" t="b">
        <f>InpPerformance!S$53</f>
        <v>0</v>
      </c>
      <c r="T68" s="597" t="b">
        <f>InpPerformance!T$53</f>
        <v>0</v>
      </c>
      <c r="U68" s="597" t="b">
        <f>InpPerformance!U$53</f>
        <v>0</v>
      </c>
      <c r="V68" s="597" t="b">
        <f>InpPerformance!V$53</f>
        <v>0</v>
      </c>
      <c r="W68" s="597" t="b">
        <f>InpPerformance!W$53</f>
        <v>0</v>
      </c>
      <c r="X68" s="597" t="b">
        <f>InpPerformance!X$53</f>
        <v>0</v>
      </c>
      <c r="Y68" s="597" t="b">
        <f>InpPerformance!Y$53</f>
        <v>0</v>
      </c>
      <c r="Z68" s="597" t="b">
        <f>InpPerformance!Z$53</f>
        <v>0</v>
      </c>
      <c r="AA68" s="597" t="b">
        <f>InpPerformance!AA$53</f>
        <v>0</v>
      </c>
      <c r="AB68" s="597" t="b">
        <f>InpPerformance!AB$53</f>
        <v>0</v>
      </c>
      <c r="AC68" s="597" t="b">
        <f>InpPerformance!AC$53</f>
        <v>0</v>
      </c>
      <c r="AD68" s="597" t="b">
        <f>InpPerformance!AD$53</f>
        <v>0</v>
      </c>
      <c r="AE68" s="597" t="b">
        <f>InpPerformance!AE$53</f>
        <v>0</v>
      </c>
      <c r="AF68" s="597" t="b">
        <f>InpPerformance!AF$53</f>
        <v>0</v>
      </c>
      <c r="AG68" s="597" t="b">
        <f>InpPerformance!AG$53</f>
        <v>0</v>
      </c>
      <c r="AH68" s="597" t="b">
        <f>InpPerformance!AH$53</f>
        <v>0</v>
      </c>
      <c r="AI68" s="597" t="b">
        <f>InpPerformance!AI$53</f>
        <v>0</v>
      </c>
      <c r="AJ68" s="597" t="b">
        <f>InpPerformance!AJ$53</f>
        <v>0</v>
      </c>
      <c r="AK68" s="598" t="b">
        <f>InpPerformance!AK$53</f>
        <v>0</v>
      </c>
      <c r="AL68" s="597" t="b">
        <f>InpPerformance!AL$53</f>
        <v>0</v>
      </c>
      <c r="AM68" s="597" t="b">
        <f>InpPerformance!AM$53</f>
        <v>0</v>
      </c>
      <c r="AN68" s="597" t="b">
        <f>InpPerformance!AN$53</f>
        <v>0</v>
      </c>
      <c r="AO68" s="598" t="b">
        <f>InpPerformance!AO$53</f>
        <v>0</v>
      </c>
      <c r="AP68" s="597" t="b">
        <f>InpPerformance!AP$53</f>
        <v>0</v>
      </c>
      <c r="AQ68" s="597" t="b">
        <f>InpPerformance!AQ$53</f>
        <v>0</v>
      </c>
      <c r="AR68" s="597" t="b">
        <f>InpPerformance!AR$53</f>
        <v>0</v>
      </c>
      <c r="AS68" s="597" t="b">
        <f>InpPerformance!AS$53</f>
        <v>0</v>
      </c>
      <c r="AT68" s="597" t="b">
        <f>InpPerformance!AT$53</f>
        <v>0</v>
      </c>
      <c r="AU68" s="597" t="b">
        <f>InpPerformance!AU$53</f>
        <v>0</v>
      </c>
      <c r="AV68" s="597" t="b">
        <f>InpPerformance!AV$53</f>
        <v>0</v>
      </c>
      <c r="AW68" s="597" t="b">
        <f>InpPerformance!AW$53</f>
        <v>0</v>
      </c>
      <c r="AX68" s="597" t="b">
        <f>InpPerformance!AX$53</f>
        <v>0</v>
      </c>
      <c r="AY68" s="597" t="b">
        <f>InpPerformance!AY$53</f>
        <v>0</v>
      </c>
      <c r="AZ68" s="597" t="b">
        <f>InpPerformance!AZ$53</f>
        <v>0</v>
      </c>
      <c r="BA68" s="597" t="b">
        <f>InpPerformance!BA$53</f>
        <v>0</v>
      </c>
      <c r="BB68" s="597" t="b">
        <f>InpPerformance!BB$53</f>
        <v>0</v>
      </c>
      <c r="BC68" s="598" t="b">
        <f>InpPerformance!BC$53</f>
        <v>0</v>
      </c>
      <c r="BD68" s="597" t="b">
        <f>InpPerformance!BD$53</f>
        <v>0</v>
      </c>
      <c r="BE68" s="597" t="b">
        <f>InpPerformance!BE$53</f>
        <v>0</v>
      </c>
      <c r="BF68" s="597" t="b">
        <f>InpPerformance!BF$53</f>
        <v>0</v>
      </c>
      <c r="BG68" s="597" t="b">
        <f>InpPerformance!BG$53</f>
        <v>0</v>
      </c>
      <c r="BH68" s="597" t="b">
        <f>InpPerformance!BH$53</f>
        <v>0</v>
      </c>
      <c r="BI68" s="597" t="b">
        <f>InpPerformance!BI$53</f>
        <v>0</v>
      </c>
      <c r="BJ68" s="597" t="b">
        <f>InpPerformance!BJ$53</f>
        <v>0</v>
      </c>
      <c r="BK68" s="597" t="b">
        <f>InpPerformance!BK$53</f>
        <v>0</v>
      </c>
      <c r="BL68" s="597" t="b">
        <f>InpPerformance!BL$53</f>
        <v>0</v>
      </c>
      <c r="BM68" s="597" t="b">
        <f>InpPerformance!BM$53</f>
        <v>0</v>
      </c>
      <c r="BN68" s="597" t="b">
        <f>InpPerformance!BN$53</f>
        <v>0</v>
      </c>
      <c r="BO68" s="597" t="b">
        <f>InpPerformance!BO$53</f>
        <v>0</v>
      </c>
      <c r="BP68" s="597" t="b">
        <f>InpPerformance!BP$53</f>
        <v>0</v>
      </c>
      <c r="BQ68" s="597" t="b">
        <f>InpPerformance!BQ$53</f>
        <v>0</v>
      </c>
      <c r="BR68" s="597" t="b">
        <f>InpPerformance!BR$53</f>
        <v>0</v>
      </c>
      <c r="BS68" s="597" t="b">
        <f>InpPerformance!BS$53</f>
        <v>0</v>
      </c>
    </row>
    <row r="69" spans="1:71" s="201" customFormat="1" ht="13.8">
      <c r="A69" s="444"/>
      <c r="B69" s="444"/>
      <c r="C69" s="444"/>
      <c r="D69" s="444"/>
      <c r="E69" s="596" t="str">
        <f>InpPerformance!E56</f>
        <v>Enhanced outperformance cap (Note not normally required)</v>
      </c>
      <c r="F69" s="501"/>
      <c r="G69" s="596" t="str">
        <f>InpPerformance!G56</f>
        <v>Performance commitment unit</v>
      </c>
      <c r="H69" s="501"/>
      <c r="I69" s="444"/>
      <c r="J69" s="579" t="str">
        <f>IF(InpPerformance!J56&lt;&gt;"",InpPerformance!J56,"")</f>
        <v/>
      </c>
      <c r="K69" s="579" t="str">
        <f>IF(InpPerformance!K56&lt;&gt;"",InpPerformance!K56,"")</f>
        <v/>
      </c>
      <c r="L69" s="579" t="str">
        <f>IF(InpPerformance!L56&lt;&gt;"",InpPerformance!L56,"")</f>
        <v/>
      </c>
      <c r="M69" s="579" t="str">
        <f>IF(InpPerformance!M56&lt;&gt;"",InpPerformance!M56,"")</f>
        <v/>
      </c>
      <c r="N69" s="579" t="str">
        <f>IF(InpPerformance!N56&lt;&gt;"",InpPerformance!N56,"")</f>
        <v/>
      </c>
      <c r="O69" s="579" t="str">
        <f>IF(InpPerformance!O56&lt;&gt;"",InpPerformance!O56,"")</f>
        <v/>
      </c>
      <c r="P69" s="579" t="str">
        <f>IF(InpPerformance!P56&lt;&gt;"",InpPerformance!P56,"")</f>
        <v/>
      </c>
      <c r="Q69" s="581" t="str">
        <f>IF(InpPerformance!Q56&lt;&gt;"",InpPerformance!Q56,"")</f>
        <v/>
      </c>
      <c r="R69" s="579" t="str">
        <f>IF(InpPerformance!R56&lt;&gt;"",InpPerformance!R56,"")</f>
        <v/>
      </c>
      <c r="S69" s="579" t="str">
        <f>IF(InpPerformance!S56&lt;&gt;"",InpPerformance!S56,"")</f>
        <v/>
      </c>
      <c r="T69" s="579" t="str">
        <f>IF(InpPerformance!T56&lt;&gt;"",InpPerformance!T56,"")</f>
        <v/>
      </c>
      <c r="U69" s="579" t="str">
        <f>IF(InpPerformance!U56&lt;&gt;"",InpPerformance!U56,"")</f>
        <v/>
      </c>
      <c r="V69" s="579" t="str">
        <f>IF(InpPerformance!V56&lt;&gt;"",InpPerformance!V56,"")</f>
        <v/>
      </c>
      <c r="W69" s="579" t="str">
        <f>IF(InpPerformance!W56&lt;&gt;"",InpPerformance!W56,"")</f>
        <v/>
      </c>
      <c r="X69" s="579" t="str">
        <f>IF(InpPerformance!X56&lt;&gt;"",InpPerformance!X56,"")</f>
        <v/>
      </c>
      <c r="Y69" s="579" t="str">
        <f>IF(InpPerformance!Y56&lt;&gt;"",InpPerformance!Y56,"")</f>
        <v/>
      </c>
      <c r="Z69" s="579" t="str">
        <f>IF(InpPerformance!Z56&lt;&gt;"",InpPerformance!Z56,"")</f>
        <v/>
      </c>
      <c r="AA69" s="579" t="str">
        <f>IF(InpPerformance!AA56&lt;&gt;"",InpPerformance!AA56,"")</f>
        <v/>
      </c>
      <c r="AB69" s="579" t="str">
        <f>IF(InpPerformance!AB56&lt;&gt;"",InpPerformance!AB56,"")</f>
        <v/>
      </c>
      <c r="AC69" s="579" t="str">
        <f>IF(InpPerformance!AC56&lt;&gt;"",InpPerformance!AC56,"")</f>
        <v/>
      </c>
      <c r="AD69" s="579" t="str">
        <f>IF(InpPerformance!AD56&lt;&gt;"",InpPerformance!AD56,"")</f>
        <v/>
      </c>
      <c r="AE69" s="579" t="str">
        <f>IF(InpPerformance!AE56&lt;&gt;"",InpPerformance!AE56,"")</f>
        <v/>
      </c>
      <c r="AF69" s="579" t="str">
        <f>IF(InpPerformance!AF56&lt;&gt;"",InpPerformance!AF56,"")</f>
        <v/>
      </c>
      <c r="AG69" s="579" t="str">
        <f>IF(InpPerformance!AG56&lt;&gt;"",InpPerformance!AG56,"")</f>
        <v/>
      </c>
      <c r="AH69" s="579" t="str">
        <f>IF(InpPerformance!AH56&lt;&gt;"",InpPerformance!AH56,"")</f>
        <v/>
      </c>
      <c r="AI69" s="579" t="str">
        <f>IF(InpPerformance!AI56&lt;&gt;"",InpPerformance!AI56,"")</f>
        <v/>
      </c>
      <c r="AJ69" s="579" t="str">
        <f>IF(InpPerformance!AJ56&lt;&gt;"",InpPerformance!AJ56,"")</f>
        <v/>
      </c>
      <c r="AK69" s="581" t="str">
        <f>IF(InpPerformance!AK56&lt;&gt;"",InpPerformance!AK56,"")</f>
        <v/>
      </c>
      <c r="AL69" s="579" t="str">
        <f>IF(InpPerformance!AL56&lt;&gt;"",InpPerformance!AL56,"")</f>
        <v/>
      </c>
      <c r="AM69" s="579" t="str">
        <f>IF(InpPerformance!AM56&lt;&gt;"",InpPerformance!AM56,"")</f>
        <v/>
      </c>
      <c r="AN69" s="579" t="str">
        <f>IF(InpPerformance!AN56&lt;&gt;"",InpPerformance!AN56,"")</f>
        <v/>
      </c>
      <c r="AO69" s="581" t="str">
        <f>IF(InpPerformance!AO56&lt;&gt;"",InpPerformance!AO56,"")</f>
        <v/>
      </c>
      <c r="AP69" s="579" t="str">
        <f>IF(InpPerformance!AP56&lt;&gt;"",InpPerformance!AP56,"")</f>
        <v/>
      </c>
      <c r="AQ69" s="579" t="str">
        <f>IF(InpPerformance!AQ56&lt;&gt;"",InpPerformance!AQ56,"")</f>
        <v/>
      </c>
      <c r="AR69" s="579" t="str">
        <f>IF(InpPerformance!AR56&lt;&gt;"",InpPerformance!AR56,"")</f>
        <v/>
      </c>
      <c r="AS69" s="579" t="str">
        <f>IF(InpPerformance!AS56&lt;&gt;"",InpPerformance!AS56,"")</f>
        <v/>
      </c>
      <c r="AT69" s="579" t="str">
        <f>IF(InpPerformance!AT56&lt;&gt;"",InpPerformance!AT56,"")</f>
        <v/>
      </c>
      <c r="AU69" s="579" t="str">
        <f>IF(InpPerformance!AU56&lt;&gt;"",InpPerformance!AU56,"")</f>
        <v/>
      </c>
      <c r="AV69" s="579" t="str">
        <f>IF(InpPerformance!AV56&lt;&gt;"",InpPerformance!AV56,"")</f>
        <v/>
      </c>
      <c r="AW69" s="579" t="str">
        <f>IF(InpPerformance!AW56&lt;&gt;"",InpPerformance!AW56,"")</f>
        <v/>
      </c>
      <c r="AX69" s="579" t="str">
        <f>IF(InpPerformance!AX56&lt;&gt;"",InpPerformance!AX56,"")</f>
        <v/>
      </c>
      <c r="AY69" s="579" t="str">
        <f>IF(InpPerformance!AY56&lt;&gt;"",InpPerformance!AY56,"")</f>
        <v/>
      </c>
      <c r="AZ69" s="579" t="str">
        <f>IF(InpPerformance!AZ56&lt;&gt;"",InpPerformance!AZ56,"")</f>
        <v/>
      </c>
      <c r="BA69" s="579" t="str">
        <f>IF(InpPerformance!BA56&lt;&gt;"",InpPerformance!BA56,"")</f>
        <v/>
      </c>
      <c r="BB69" s="579" t="str">
        <f>IF(InpPerformance!BB56&lt;&gt;"",InpPerformance!BB56,"")</f>
        <v/>
      </c>
      <c r="BC69" s="581" t="str">
        <f>IF(InpPerformance!BC56&lt;&gt;"",InpPerformance!BC56,"")</f>
        <v/>
      </c>
      <c r="BD69" s="579" t="str">
        <f>IF(InpPerformance!BD56&lt;&gt;"",InpPerformance!BD56,"")</f>
        <v/>
      </c>
      <c r="BE69" s="579" t="str">
        <f>IF(InpPerformance!BE56&lt;&gt;"",InpPerformance!BE56,"")</f>
        <v/>
      </c>
      <c r="BF69" s="579" t="str">
        <f>IF(InpPerformance!BF56&lt;&gt;"",InpPerformance!BF56,"")</f>
        <v/>
      </c>
      <c r="BG69" s="579" t="str">
        <f>IF(InpPerformance!BG56&lt;&gt;"",InpPerformance!BG56,"")</f>
        <v/>
      </c>
      <c r="BH69" s="579" t="str">
        <f>IF(InpPerformance!BH56&lt;&gt;"",InpPerformance!BH56,"")</f>
        <v/>
      </c>
      <c r="BI69" s="579" t="str">
        <f>IF(InpPerformance!BI56&lt;&gt;"",InpPerformance!BI56,"")</f>
        <v/>
      </c>
      <c r="BJ69" s="579" t="str">
        <f>IF(InpPerformance!BJ56&lt;&gt;"",InpPerformance!BJ56,"")</f>
        <v/>
      </c>
      <c r="BK69" s="579" t="str">
        <f>IF(InpPerformance!BK56&lt;&gt;"",InpPerformance!BK56,"")</f>
        <v/>
      </c>
      <c r="BL69" s="579" t="str">
        <f>IF(InpPerformance!BL56&lt;&gt;"",InpPerformance!BL56,"")</f>
        <v/>
      </c>
      <c r="BM69" s="579" t="str">
        <f>IF(InpPerformance!BM56&lt;&gt;"",InpPerformance!BM56,"")</f>
        <v/>
      </c>
      <c r="BN69" s="579" t="str">
        <f>IF(InpPerformance!BN56&lt;&gt;"",InpPerformance!BN56,"")</f>
        <v/>
      </c>
      <c r="BO69" s="579" t="str">
        <f>IF(InpPerformance!BO56&lt;&gt;"",InpPerformance!BO56,"")</f>
        <v/>
      </c>
      <c r="BP69" s="579" t="str">
        <f>IF(InpPerformance!BP56&lt;&gt;"",InpPerformance!BP56,"")</f>
        <v/>
      </c>
      <c r="BQ69" s="579" t="str">
        <f>IF(InpPerformance!BQ56&lt;&gt;"",InpPerformance!BQ56,"")</f>
        <v/>
      </c>
      <c r="BR69" s="579" t="str">
        <f>IF(InpPerformance!BR56&lt;&gt;"",InpPerformance!BR56,"")</f>
        <v/>
      </c>
      <c r="BS69" s="579" t="str">
        <f>IF(InpPerformance!BS56&lt;&gt;"",InpPerformance!BS56,"")</f>
        <v/>
      </c>
    </row>
    <row r="70" spans="1:71" s="201" customFormat="1" ht="13.8">
      <c r="A70" s="444"/>
      <c r="B70" s="444"/>
      <c r="C70" s="444"/>
      <c r="D70" s="444"/>
      <c r="E70" s="574" t="str">
        <f>InpPerformance!E$43</f>
        <v>Standard outperformance cap</v>
      </c>
      <c r="F70" s="444"/>
      <c r="G70" s="574" t="str">
        <f>InpPerformance!G$43</f>
        <v>Performance commitment unit</v>
      </c>
      <c r="H70" s="444"/>
      <c r="I70" s="444"/>
      <c r="J70" s="579" t="str">
        <f>IF(InpPerformance!J$43&lt;&gt;"",InpPerformance!J$43,"")</f>
        <v/>
      </c>
      <c r="K70" s="579">
        <f>IF(InpPerformance!K$43&lt;&gt;"",InpPerformance!K$43,"")</f>
        <v>2.0254629629629633E-3</v>
      </c>
      <c r="L70" s="579">
        <f>IF(InpPerformance!L$43&lt;&gt;"",InpPerformance!L$43,"")</f>
        <v>15.6</v>
      </c>
      <c r="M70" s="579">
        <f>IF(InpPerformance!M$43&lt;&gt;"",InpPerformance!M$43,"")</f>
        <v>16.600000000000001</v>
      </c>
      <c r="N70" s="579" t="str">
        <f>IF(InpPerformance!N$43&lt;&gt;"",InpPerformance!N$43,"")</f>
        <v/>
      </c>
      <c r="O70" s="579" t="str">
        <f>IF(InpPerformance!O$43&lt;&gt;"",InpPerformance!O$43,"")</f>
        <v/>
      </c>
      <c r="P70" s="579">
        <f>IF(InpPerformance!P$43&lt;&gt;"",InpPerformance!P$43,"")</f>
        <v>106.2</v>
      </c>
      <c r="Q70" s="581">
        <f>IF(InpPerformance!Q$43&lt;&gt;"",InpPerformance!Q$43,"")</f>
        <v>1.64</v>
      </c>
      <c r="R70" s="579" t="str">
        <f>IF(InpPerformance!R$43&lt;&gt;"",InpPerformance!R$43,"")</f>
        <v/>
      </c>
      <c r="S70" s="579" t="str">
        <f>IF(InpPerformance!S$43&lt;&gt;"",InpPerformance!S$43,"")</f>
        <v/>
      </c>
      <c r="T70" s="579">
        <f>IF(InpPerformance!T$43&lt;&gt;"",InpPerformance!T$43,"")</f>
        <v>7000</v>
      </c>
      <c r="U70" s="579" t="str">
        <f>IF(InpPerformance!U$43&lt;&gt;"",InpPerformance!U$43,"")</f>
        <v/>
      </c>
      <c r="V70" s="579">
        <f>IF(InpPerformance!V$43&lt;&gt;"",InpPerformance!V$43,"")</f>
        <v>627</v>
      </c>
      <c r="W70" s="579" t="str">
        <f>IF(InpPerformance!W$43&lt;&gt;"",InpPerformance!W$43,"")</f>
        <v/>
      </c>
      <c r="X70" s="579" t="str">
        <f>IF(InpPerformance!X$43&lt;&gt;"",InpPerformance!X$43,"")</f>
        <v/>
      </c>
      <c r="Y70" s="579" t="str">
        <f>IF(InpPerformance!Y$43&lt;&gt;"",InpPerformance!Y$43,"")</f>
        <v/>
      </c>
      <c r="Z70" s="579" t="str">
        <f>IF(InpPerformance!Z$43&lt;&gt;"",InpPerformance!Z$43,"")</f>
        <v/>
      </c>
      <c r="AA70" s="579" t="str">
        <f>IF(InpPerformance!AA$43&lt;&gt;"",InpPerformance!AA$43,"")</f>
        <v/>
      </c>
      <c r="AB70" s="579" t="str">
        <f>IF(InpPerformance!AB$43&lt;&gt;"",InpPerformance!AB$43,"")</f>
        <v/>
      </c>
      <c r="AC70" s="579" t="str">
        <f>IF(InpPerformance!AC$43&lt;&gt;"",InpPerformance!AC$43,"")</f>
        <v/>
      </c>
      <c r="AD70" s="579" t="str">
        <f>IF(InpPerformance!AD$43&lt;&gt;"",InpPerformance!AD$43,"")</f>
        <v/>
      </c>
      <c r="AE70" s="579" t="str">
        <f>IF(InpPerformance!AE$43&lt;&gt;"",InpPerformance!AE$43,"")</f>
        <v/>
      </c>
      <c r="AF70" s="579" t="str">
        <f>IF(InpPerformance!AF$43&lt;&gt;"",InpPerformance!AF$43,"")</f>
        <v/>
      </c>
      <c r="AG70" s="579" t="str">
        <f>IF(InpPerformance!AG$43&lt;&gt;"",InpPerformance!AG$43,"")</f>
        <v/>
      </c>
      <c r="AH70" s="579" t="str">
        <f>IF(InpPerformance!AH$43&lt;&gt;"",InpPerformance!AH$43,"")</f>
        <v/>
      </c>
      <c r="AI70" s="579" t="str">
        <f>IF(InpPerformance!AI$43&lt;&gt;"",InpPerformance!AI$43,"")</f>
        <v/>
      </c>
      <c r="AJ70" s="579" t="str">
        <f>IF(InpPerformance!AJ$43&lt;&gt;"",InpPerformance!AJ$43,"")</f>
        <v/>
      </c>
      <c r="AK70" s="581" t="str">
        <f>IF(InpPerformance!AK$43&lt;&gt;"",InpPerformance!AK$43,"")</f>
        <v/>
      </c>
      <c r="AL70" s="579" t="str">
        <f>IF(InpPerformance!AL$43&lt;&gt;"",InpPerformance!AL$43,"")</f>
        <v/>
      </c>
      <c r="AM70" s="579" t="str">
        <f>IF(InpPerformance!AM$43&lt;&gt;"",InpPerformance!AM$43,"")</f>
        <v/>
      </c>
      <c r="AN70" s="579" t="str">
        <f>IF(InpPerformance!AN$43&lt;&gt;"",InpPerformance!AN$43,"")</f>
        <v/>
      </c>
      <c r="AO70" s="581" t="str">
        <f>IF(InpPerformance!AO$43&lt;&gt;"",InpPerformance!AO$43,"")</f>
        <v/>
      </c>
      <c r="AP70" s="579" t="str">
        <f>IF(InpPerformance!AP$43&lt;&gt;"",InpPerformance!AP$43,"")</f>
        <v/>
      </c>
      <c r="AQ70" s="579" t="str">
        <f>IF(InpPerformance!AQ$43&lt;&gt;"",InpPerformance!AQ$43,"")</f>
        <v/>
      </c>
      <c r="AR70" s="579" t="str">
        <f>IF(InpPerformance!AR$43&lt;&gt;"",InpPerformance!AR$43,"")</f>
        <v/>
      </c>
      <c r="AS70" s="579" t="str">
        <f>IF(InpPerformance!AS$43&lt;&gt;"",InpPerformance!AS$43,"")</f>
        <v/>
      </c>
      <c r="AT70" s="579" t="str">
        <f>IF(InpPerformance!AT$43&lt;&gt;"",InpPerformance!AT$43,"")</f>
        <v/>
      </c>
      <c r="AU70" s="579" t="str">
        <f>IF(InpPerformance!AU$43&lt;&gt;"",InpPerformance!AU$43,"")</f>
        <v/>
      </c>
      <c r="AV70" s="579" t="str">
        <f>IF(InpPerformance!AV$43&lt;&gt;"",InpPerformance!AV$43,"")</f>
        <v/>
      </c>
      <c r="AW70" s="579" t="str">
        <f>IF(InpPerformance!AW$43&lt;&gt;"",InpPerformance!AW$43,"")</f>
        <v/>
      </c>
      <c r="AX70" s="579" t="str">
        <f>IF(InpPerformance!AX$43&lt;&gt;"",InpPerformance!AX$43,"")</f>
        <v/>
      </c>
      <c r="AY70" s="579" t="str">
        <f>IF(InpPerformance!AY$43&lt;&gt;"",InpPerformance!AY$43,"")</f>
        <v/>
      </c>
      <c r="AZ70" s="579" t="str">
        <f>IF(InpPerformance!AZ$43&lt;&gt;"",InpPerformance!AZ$43,"")</f>
        <v/>
      </c>
      <c r="BA70" s="579" t="str">
        <f>IF(InpPerformance!BA$43&lt;&gt;"",InpPerformance!BA$43,"")</f>
        <v/>
      </c>
      <c r="BB70" s="579" t="str">
        <f>IF(InpPerformance!BB$43&lt;&gt;"",InpPerformance!BB$43,"")</f>
        <v/>
      </c>
      <c r="BC70" s="581" t="str">
        <f>IF(InpPerformance!BC$43&lt;&gt;"",InpPerformance!BC$43,"")</f>
        <v/>
      </c>
      <c r="BD70" s="579" t="str">
        <f>IF(InpPerformance!BD$43&lt;&gt;"",InpPerformance!BD$43,"")</f>
        <v/>
      </c>
      <c r="BE70" s="579" t="str">
        <f>IF(InpPerformance!BE$43&lt;&gt;"",InpPerformance!BE$43,"")</f>
        <v/>
      </c>
      <c r="BF70" s="579" t="str">
        <f>IF(InpPerformance!BF$43&lt;&gt;"",InpPerformance!BF$43,"")</f>
        <v/>
      </c>
      <c r="BG70" s="579" t="str">
        <f>IF(InpPerformance!BG$43&lt;&gt;"",InpPerformance!BG$43,"")</f>
        <v/>
      </c>
      <c r="BH70" s="579" t="str">
        <f>IF(InpPerformance!BH$43&lt;&gt;"",InpPerformance!BH$43,"")</f>
        <v/>
      </c>
      <c r="BI70" s="579" t="str">
        <f>IF(InpPerformance!BI$43&lt;&gt;"",InpPerformance!BI$43,"")</f>
        <v/>
      </c>
      <c r="BJ70" s="579" t="str">
        <f>IF(InpPerformance!BJ$43&lt;&gt;"",InpPerformance!BJ$43,"")</f>
        <v/>
      </c>
      <c r="BK70" s="579" t="str">
        <f>IF(InpPerformance!BK$43&lt;&gt;"",InpPerformance!BK$43,"")</f>
        <v/>
      </c>
      <c r="BL70" s="579" t="str">
        <f>IF(InpPerformance!BL$43&lt;&gt;"",InpPerformance!BL$43,"")</f>
        <v/>
      </c>
      <c r="BM70" s="579" t="str">
        <f>IF(InpPerformance!BM$43&lt;&gt;"",InpPerformance!BM$43,"")</f>
        <v/>
      </c>
      <c r="BN70" s="579" t="str">
        <f>IF(InpPerformance!BN$43&lt;&gt;"",InpPerformance!BN$43,"")</f>
        <v/>
      </c>
      <c r="BO70" s="579" t="str">
        <f>IF(InpPerformance!BO$43&lt;&gt;"",InpPerformance!BO$43,"")</f>
        <v/>
      </c>
      <c r="BP70" s="579" t="str">
        <f>IF(InpPerformance!BP$43&lt;&gt;"",InpPerformance!BP$43,"")</f>
        <v/>
      </c>
      <c r="BQ70" s="579" t="str">
        <f>IF(InpPerformance!BQ$43&lt;&gt;"",InpPerformance!BQ$43,"")</f>
        <v/>
      </c>
      <c r="BR70" s="579" t="str">
        <f>IF(InpPerformance!BR$43&lt;&gt;"",InpPerformance!BR$43,"")</f>
        <v/>
      </c>
      <c r="BS70" s="579" t="str">
        <f>IF(InpPerformance!BS$43&lt;&gt;"",InpPerformance!BS$43,"")</f>
        <v/>
      </c>
    </row>
    <row r="71" spans="1:71" s="201" customFormat="1" ht="13.8">
      <c r="A71" s="444"/>
      <c r="B71" s="444"/>
      <c r="C71" s="444"/>
      <c r="D71" s="444"/>
      <c r="E71" s="596" t="str">
        <f>InpPerformance!E59</f>
        <v>Enhanced outperformance rate</v>
      </c>
      <c r="F71" s="501"/>
      <c r="G71" s="596" t="str">
        <f>InpPerformance!G59</f>
        <v>£m/unit (2017-18 prices)</v>
      </c>
      <c r="H71" s="501"/>
      <c r="I71" s="444"/>
      <c r="J71" s="599" t="str">
        <f>IF(InpPerformance!J59&lt;&gt;"",InpPerformance!J59,"")</f>
        <v/>
      </c>
      <c r="K71" s="599" t="str">
        <f>IF(InpPerformance!K59&lt;&gt;"",InpPerformance!K59,"")</f>
        <v/>
      </c>
      <c r="L71" s="599" t="str">
        <f>IF(InpPerformance!L59&lt;&gt;"",InpPerformance!L59,"")</f>
        <v/>
      </c>
      <c r="M71" s="599" t="str">
        <f>IF(InpPerformance!M59&lt;&gt;"",InpPerformance!M59,"")</f>
        <v/>
      </c>
      <c r="N71" s="599" t="str">
        <f>IF(InpPerformance!N59&lt;&gt;"",InpPerformance!N59,"")</f>
        <v/>
      </c>
      <c r="O71" s="599" t="str">
        <f>IF(InpPerformance!O59&lt;&gt;"",InpPerformance!O59,"")</f>
        <v/>
      </c>
      <c r="P71" s="599" t="str">
        <f>IF(InpPerformance!P59&lt;&gt;"",InpPerformance!P59,"")</f>
        <v/>
      </c>
      <c r="Q71" s="600" t="str">
        <f>IF(InpPerformance!Q59&lt;&gt;"",InpPerformance!Q59,"")</f>
        <v/>
      </c>
      <c r="R71" s="599" t="str">
        <f>IF(InpPerformance!R59&lt;&gt;"",InpPerformance!R59,"")</f>
        <v/>
      </c>
      <c r="S71" s="599" t="str">
        <f>IF(InpPerformance!S59&lt;&gt;"",InpPerformance!S59,"")</f>
        <v/>
      </c>
      <c r="T71" s="599" t="str">
        <f>IF(InpPerformance!T59&lt;&gt;"",InpPerformance!T59,"")</f>
        <v/>
      </c>
      <c r="U71" s="599" t="str">
        <f>IF(InpPerformance!U59&lt;&gt;"",InpPerformance!U59,"")</f>
        <v/>
      </c>
      <c r="V71" s="599" t="str">
        <f>IF(InpPerformance!V59&lt;&gt;"",InpPerformance!V59,"")</f>
        <v/>
      </c>
      <c r="W71" s="599" t="str">
        <f>IF(InpPerformance!W59&lt;&gt;"",InpPerformance!W59,"")</f>
        <v/>
      </c>
      <c r="X71" s="599" t="str">
        <f>IF(InpPerformance!X59&lt;&gt;"",InpPerformance!X59,"")</f>
        <v/>
      </c>
      <c r="Y71" s="599" t="str">
        <f>IF(InpPerformance!Y59&lt;&gt;"",InpPerformance!Y59,"")</f>
        <v/>
      </c>
      <c r="Z71" s="599" t="str">
        <f>IF(InpPerformance!Z59&lt;&gt;"",InpPerformance!Z59,"")</f>
        <v/>
      </c>
      <c r="AA71" s="599" t="str">
        <f>IF(InpPerformance!AA59&lt;&gt;"",InpPerformance!AA59,"")</f>
        <v/>
      </c>
      <c r="AB71" s="599" t="str">
        <f>IF(InpPerformance!AB59&lt;&gt;"",InpPerformance!AB59,"")</f>
        <v/>
      </c>
      <c r="AC71" s="599" t="str">
        <f>IF(InpPerformance!AC59&lt;&gt;"",InpPerformance!AC59,"")</f>
        <v/>
      </c>
      <c r="AD71" s="599" t="str">
        <f>IF(InpPerformance!AD59&lt;&gt;"",InpPerformance!AD59,"")</f>
        <v/>
      </c>
      <c r="AE71" s="599" t="str">
        <f>IF(InpPerformance!AE59&lt;&gt;"",InpPerformance!AE59,"")</f>
        <v/>
      </c>
      <c r="AF71" s="599" t="str">
        <f>IF(InpPerformance!AF59&lt;&gt;"",InpPerformance!AF59,"")</f>
        <v/>
      </c>
      <c r="AG71" s="599" t="str">
        <f>IF(InpPerformance!AG59&lt;&gt;"",InpPerformance!AG59,"")</f>
        <v/>
      </c>
      <c r="AH71" s="599" t="str">
        <f>IF(InpPerformance!AH59&lt;&gt;"",InpPerformance!AH59,"")</f>
        <v/>
      </c>
      <c r="AI71" s="599" t="str">
        <f>IF(InpPerformance!AI59&lt;&gt;"",InpPerformance!AI59,"")</f>
        <v/>
      </c>
      <c r="AJ71" s="599" t="str">
        <f>IF(InpPerformance!AJ59&lt;&gt;"",InpPerformance!AJ59,"")</f>
        <v/>
      </c>
      <c r="AK71" s="600" t="str">
        <f>IF(InpPerformance!AK59&lt;&gt;"",InpPerformance!AK59,"")</f>
        <v/>
      </c>
      <c r="AL71" s="599" t="str">
        <f>IF(InpPerformance!AL59&lt;&gt;"",InpPerformance!AL59,"")</f>
        <v/>
      </c>
      <c r="AM71" s="599" t="str">
        <f>IF(InpPerformance!AM59&lt;&gt;"",InpPerformance!AM59,"")</f>
        <v/>
      </c>
      <c r="AN71" s="599" t="str">
        <f>IF(InpPerformance!AN59&lt;&gt;"",InpPerformance!AN59,"")</f>
        <v/>
      </c>
      <c r="AO71" s="600" t="str">
        <f>IF(InpPerformance!AO59&lt;&gt;"",InpPerformance!AO59,"")</f>
        <v/>
      </c>
      <c r="AP71" s="599" t="str">
        <f>IF(InpPerformance!AP59&lt;&gt;"",InpPerformance!AP59,"")</f>
        <v/>
      </c>
      <c r="AQ71" s="599" t="str">
        <f>IF(InpPerformance!AQ59&lt;&gt;"",InpPerformance!AQ59,"")</f>
        <v/>
      </c>
      <c r="AR71" s="599" t="str">
        <f>IF(InpPerformance!AR59&lt;&gt;"",InpPerformance!AR59,"")</f>
        <v/>
      </c>
      <c r="AS71" s="599" t="str">
        <f>IF(InpPerformance!AS59&lt;&gt;"",InpPerformance!AS59,"")</f>
        <v/>
      </c>
      <c r="AT71" s="599" t="str">
        <f>IF(InpPerformance!AT59&lt;&gt;"",InpPerformance!AT59,"")</f>
        <v/>
      </c>
      <c r="AU71" s="599" t="str">
        <f>IF(InpPerformance!AU59&lt;&gt;"",InpPerformance!AU59,"")</f>
        <v/>
      </c>
      <c r="AV71" s="599" t="str">
        <f>IF(InpPerformance!AV59&lt;&gt;"",InpPerformance!AV59,"")</f>
        <v/>
      </c>
      <c r="AW71" s="599" t="str">
        <f>IF(InpPerformance!AW59&lt;&gt;"",InpPerformance!AW59,"")</f>
        <v/>
      </c>
      <c r="AX71" s="599" t="str">
        <f>IF(InpPerformance!AX59&lt;&gt;"",InpPerformance!AX59,"")</f>
        <v/>
      </c>
      <c r="AY71" s="599" t="str">
        <f>IF(InpPerformance!AY59&lt;&gt;"",InpPerformance!AY59,"")</f>
        <v/>
      </c>
      <c r="AZ71" s="599" t="str">
        <f>IF(InpPerformance!AZ59&lt;&gt;"",InpPerformance!AZ59,"")</f>
        <v/>
      </c>
      <c r="BA71" s="599" t="str">
        <f>IF(InpPerformance!BA59&lt;&gt;"",InpPerformance!BA59,"")</f>
        <v/>
      </c>
      <c r="BB71" s="599" t="str">
        <f>IF(InpPerformance!BB59&lt;&gt;"",InpPerformance!BB59,"")</f>
        <v/>
      </c>
      <c r="BC71" s="600" t="str">
        <f>IF(InpPerformance!BC59&lt;&gt;"",InpPerformance!BC59,"")</f>
        <v/>
      </c>
      <c r="BD71" s="599" t="str">
        <f>IF(InpPerformance!BD59&lt;&gt;"",InpPerformance!BD59,"")</f>
        <v/>
      </c>
      <c r="BE71" s="599" t="str">
        <f>IF(InpPerformance!BE59&lt;&gt;"",InpPerformance!BE59,"")</f>
        <v/>
      </c>
      <c r="BF71" s="599" t="str">
        <f>IF(InpPerformance!BF59&lt;&gt;"",InpPerformance!BF59,"")</f>
        <v/>
      </c>
      <c r="BG71" s="599" t="str">
        <f>IF(InpPerformance!BG59&lt;&gt;"",InpPerformance!BG59,"")</f>
        <v/>
      </c>
      <c r="BH71" s="599" t="str">
        <f>IF(InpPerformance!BH59&lt;&gt;"",InpPerformance!BH59,"")</f>
        <v/>
      </c>
      <c r="BI71" s="599" t="str">
        <f>IF(InpPerformance!BI59&lt;&gt;"",InpPerformance!BI59,"")</f>
        <v/>
      </c>
      <c r="BJ71" s="599" t="str">
        <f>IF(InpPerformance!BJ59&lt;&gt;"",InpPerformance!BJ59,"")</f>
        <v/>
      </c>
      <c r="BK71" s="599" t="str">
        <f>IF(InpPerformance!BK59&lt;&gt;"",InpPerformance!BK59,"")</f>
        <v/>
      </c>
      <c r="BL71" s="599" t="str">
        <f>IF(InpPerformance!BL59&lt;&gt;"",InpPerformance!BL59,"")</f>
        <v/>
      </c>
      <c r="BM71" s="599" t="str">
        <f>IF(InpPerformance!BM59&lt;&gt;"",InpPerformance!BM59,"")</f>
        <v/>
      </c>
      <c r="BN71" s="599" t="str">
        <f>IF(InpPerformance!BN59&lt;&gt;"",InpPerformance!BN59,"")</f>
        <v/>
      </c>
      <c r="BO71" s="599" t="str">
        <f>IF(InpPerformance!BO59&lt;&gt;"",InpPerformance!BO59,"")</f>
        <v/>
      </c>
      <c r="BP71" s="599" t="str">
        <f>IF(InpPerformance!BP59&lt;&gt;"",InpPerformance!BP59,"")</f>
        <v/>
      </c>
      <c r="BQ71" s="599" t="str">
        <f>IF(InpPerformance!BQ59&lt;&gt;"",InpPerformance!BQ59,"")</f>
        <v/>
      </c>
      <c r="BR71" s="599" t="str">
        <f>IF(InpPerformance!BR59&lt;&gt;"",InpPerformance!BR59,"")</f>
        <v/>
      </c>
      <c r="BS71" s="599" t="str">
        <f>IF(InpPerformance!BS59&lt;&gt;"",InpPerformance!BS59,"")</f>
        <v/>
      </c>
    </row>
    <row r="72" spans="1:71" s="201" customFormat="1" ht="13.8">
      <c r="A72" s="444"/>
      <c r="B72" s="444"/>
      <c r="C72" s="444"/>
      <c r="D72" s="444"/>
      <c r="E72" s="501" t="str">
        <f>E$14</f>
        <v>Up or down is good?</v>
      </c>
      <c r="F72" s="501"/>
      <c r="G72" s="501" t="str">
        <f>G$14</f>
        <v>Number</v>
      </c>
      <c r="H72" s="501"/>
      <c r="I72" s="501"/>
      <c r="J72" s="502">
        <f>J$14</f>
        <v>-1</v>
      </c>
      <c r="K72" s="502">
        <f t="shared" ref="K72:BS72" si="23">K$14</f>
        <v>-1</v>
      </c>
      <c r="L72" s="502">
        <f t="shared" si="23"/>
        <v>1</v>
      </c>
      <c r="M72" s="502">
        <f t="shared" si="23"/>
        <v>1</v>
      </c>
      <c r="N72" s="502">
        <f t="shared" si="23"/>
        <v>1</v>
      </c>
      <c r="O72" s="502">
        <f t="shared" si="23"/>
        <v>1</v>
      </c>
      <c r="P72" s="502">
        <f t="shared" si="23"/>
        <v>-1</v>
      </c>
      <c r="Q72" s="503">
        <f t="shared" si="23"/>
        <v>-1</v>
      </c>
      <c r="R72" s="502">
        <f t="shared" si="23"/>
        <v>1</v>
      </c>
      <c r="S72" s="502">
        <f t="shared" si="23"/>
        <v>1</v>
      </c>
      <c r="T72" s="502">
        <f t="shared" si="23"/>
        <v>1</v>
      </c>
      <c r="U72" s="502">
        <f t="shared" si="23"/>
        <v>-1</v>
      </c>
      <c r="V72" s="502">
        <f t="shared" si="23"/>
        <v>1</v>
      </c>
      <c r="W72" s="502">
        <f t="shared" si="23"/>
        <v>-1</v>
      </c>
      <c r="X72" s="502">
        <f t="shared" si="23"/>
        <v>-1</v>
      </c>
      <c r="Y72" s="502">
        <f t="shared" si="23"/>
        <v>1</v>
      </c>
      <c r="Z72" s="502">
        <f t="shared" si="23"/>
        <v>1</v>
      </c>
      <c r="AA72" s="502">
        <f t="shared" si="23"/>
        <v>-1</v>
      </c>
      <c r="AB72" s="502">
        <f t="shared" si="23"/>
        <v>-1</v>
      </c>
      <c r="AC72" s="502">
        <f t="shared" si="23"/>
        <v>-1</v>
      </c>
      <c r="AD72" s="502">
        <f t="shared" si="23"/>
        <v>-1</v>
      </c>
      <c r="AE72" s="502">
        <f t="shared" si="23"/>
        <v>-1</v>
      </c>
      <c r="AF72" s="502">
        <f t="shared" si="23"/>
        <v>-1</v>
      </c>
      <c r="AG72" s="502">
        <f t="shared" si="23"/>
        <v>-1</v>
      </c>
      <c r="AH72" s="502">
        <f t="shared" si="23"/>
        <v>-1</v>
      </c>
      <c r="AI72" s="502">
        <f t="shared" si="23"/>
        <v>-1</v>
      </c>
      <c r="AJ72" s="502">
        <f t="shared" si="23"/>
        <v>-1</v>
      </c>
      <c r="AK72" s="503">
        <f t="shared" si="23"/>
        <v>-1</v>
      </c>
      <c r="AL72" s="502">
        <f t="shared" si="23"/>
        <v>-1</v>
      </c>
      <c r="AM72" s="502">
        <f t="shared" si="23"/>
        <v>-1</v>
      </c>
      <c r="AN72" s="502">
        <f t="shared" si="23"/>
        <v>-1</v>
      </c>
      <c r="AO72" s="503">
        <f t="shared" si="23"/>
        <v>-1</v>
      </c>
      <c r="AP72" s="502">
        <f t="shared" si="23"/>
        <v>-1</v>
      </c>
      <c r="AQ72" s="502">
        <f t="shared" si="23"/>
        <v>-1</v>
      </c>
      <c r="AR72" s="502">
        <f t="shared" si="23"/>
        <v>-1</v>
      </c>
      <c r="AS72" s="502">
        <f t="shared" si="23"/>
        <v>-1</v>
      </c>
      <c r="AT72" s="502">
        <f t="shared" si="23"/>
        <v>-1</v>
      </c>
      <c r="AU72" s="502">
        <f t="shared" si="23"/>
        <v>-1</v>
      </c>
      <c r="AV72" s="502">
        <f t="shared" si="23"/>
        <v>-1</v>
      </c>
      <c r="AW72" s="502">
        <f t="shared" si="23"/>
        <v>-1</v>
      </c>
      <c r="AX72" s="502">
        <f t="shared" si="23"/>
        <v>-1</v>
      </c>
      <c r="AY72" s="502">
        <f t="shared" si="23"/>
        <v>-1</v>
      </c>
      <c r="AZ72" s="502">
        <f t="shared" si="23"/>
        <v>-1</v>
      </c>
      <c r="BA72" s="502">
        <f t="shared" si="23"/>
        <v>-1</v>
      </c>
      <c r="BB72" s="502">
        <f t="shared" si="23"/>
        <v>-1</v>
      </c>
      <c r="BC72" s="503">
        <f t="shared" si="23"/>
        <v>-1</v>
      </c>
      <c r="BD72" s="502">
        <f t="shared" si="23"/>
        <v>-1</v>
      </c>
      <c r="BE72" s="502">
        <f t="shared" si="23"/>
        <v>-1</v>
      </c>
      <c r="BF72" s="502">
        <f t="shared" si="23"/>
        <v>-1</v>
      </c>
      <c r="BG72" s="502">
        <f t="shared" si="23"/>
        <v>-1</v>
      </c>
      <c r="BH72" s="502">
        <f t="shared" si="23"/>
        <v>-1</v>
      </c>
      <c r="BI72" s="502">
        <f t="shared" si="23"/>
        <v>-1</v>
      </c>
      <c r="BJ72" s="502">
        <f t="shared" si="23"/>
        <v>-1</v>
      </c>
      <c r="BK72" s="502">
        <f t="shared" si="23"/>
        <v>-1</v>
      </c>
      <c r="BL72" s="502">
        <f t="shared" si="23"/>
        <v>-1</v>
      </c>
      <c r="BM72" s="502">
        <f t="shared" si="23"/>
        <v>-1</v>
      </c>
      <c r="BN72" s="502">
        <f t="shared" si="23"/>
        <v>-1</v>
      </c>
      <c r="BO72" s="502">
        <f t="shared" si="23"/>
        <v>-1</v>
      </c>
      <c r="BP72" s="502">
        <f t="shared" si="23"/>
        <v>-1</v>
      </c>
      <c r="BQ72" s="502">
        <f t="shared" si="23"/>
        <v>-1</v>
      </c>
      <c r="BR72" s="502">
        <f t="shared" si="23"/>
        <v>-1</v>
      </c>
      <c r="BS72" s="502">
        <f t="shared" si="23"/>
        <v>-1</v>
      </c>
    </row>
    <row r="73" spans="1:71" s="201" customFormat="1" ht="13.8">
      <c r="A73" s="444"/>
      <c r="B73" s="444"/>
      <c r="C73" s="444"/>
      <c r="D73" s="444"/>
      <c r="E73" s="501" t="str">
        <f>E$17</f>
        <v>Actual performance (rounded unless HH:MM:SS unit is used or ODI is calculated as a % difference to a baseline)</v>
      </c>
      <c r="F73" s="501"/>
      <c r="G73" s="501" t="str">
        <f>G$17</f>
        <v>Performance commitment unit</v>
      </c>
      <c r="H73" s="501"/>
      <c r="I73" s="444"/>
      <c r="J73" s="601">
        <f>J$17</f>
        <v>8.8000000000000007</v>
      </c>
      <c r="K73" s="601">
        <f t="shared" ref="K73:BS73" si="24">K$17</f>
        <v>2.8240740740740739E-3</v>
      </c>
      <c r="L73" s="601">
        <f t="shared" si="24"/>
        <v>11.416781292984869</v>
      </c>
      <c r="M73" s="601">
        <f t="shared" si="24"/>
        <v>16.666666666666664</v>
      </c>
      <c r="N73" s="601">
        <f t="shared" si="24"/>
        <v>-12.373540856031129</v>
      </c>
      <c r="O73" s="601">
        <f t="shared" si="24"/>
        <v>0</v>
      </c>
      <c r="P73" s="601">
        <f t="shared" si="24"/>
        <v>124.2</v>
      </c>
      <c r="Q73" s="602">
        <f t="shared" si="24"/>
        <v>1.47</v>
      </c>
      <c r="R73" s="601">
        <f t="shared" si="24"/>
        <v>58000</v>
      </c>
      <c r="S73" s="601">
        <f t="shared" si="24"/>
        <v>5</v>
      </c>
      <c r="T73" s="601">
        <f t="shared" si="24"/>
        <v>6000</v>
      </c>
      <c r="U73" s="601">
        <f t="shared" si="24"/>
        <v>0</v>
      </c>
      <c r="V73" s="601">
        <f t="shared" si="24"/>
        <v>783.3</v>
      </c>
      <c r="W73" s="601">
        <f t="shared" si="24"/>
        <v>0.63</v>
      </c>
      <c r="X73" s="601">
        <f t="shared" si="24"/>
        <v>4</v>
      </c>
      <c r="Y73" s="601">
        <f t="shared" si="24"/>
        <v>80</v>
      </c>
      <c r="Z73" s="601">
        <f t="shared" si="24"/>
        <v>100</v>
      </c>
      <c r="AA73" s="601" t="str">
        <f t="shared" si="24"/>
        <v/>
      </c>
      <c r="AB73" s="601" t="str">
        <f t="shared" si="24"/>
        <v/>
      </c>
      <c r="AC73" s="601" t="str">
        <f t="shared" si="24"/>
        <v/>
      </c>
      <c r="AD73" s="601" t="str">
        <f t="shared" si="24"/>
        <v/>
      </c>
      <c r="AE73" s="601" t="str">
        <f t="shared" si="24"/>
        <v/>
      </c>
      <c r="AF73" s="601" t="str">
        <f t="shared" si="24"/>
        <v/>
      </c>
      <c r="AG73" s="601" t="str">
        <f t="shared" si="24"/>
        <v/>
      </c>
      <c r="AH73" s="601" t="str">
        <f t="shared" si="24"/>
        <v/>
      </c>
      <c r="AI73" s="601" t="str">
        <f t="shared" si="24"/>
        <v/>
      </c>
      <c r="AJ73" s="601" t="str">
        <f t="shared" si="24"/>
        <v/>
      </c>
      <c r="AK73" s="602" t="str">
        <f t="shared" si="24"/>
        <v/>
      </c>
      <c r="AL73" s="601" t="str">
        <f t="shared" si="24"/>
        <v/>
      </c>
      <c r="AM73" s="601" t="str">
        <f t="shared" si="24"/>
        <v/>
      </c>
      <c r="AN73" s="601" t="str">
        <f t="shared" si="24"/>
        <v/>
      </c>
      <c r="AO73" s="602" t="str">
        <f t="shared" si="24"/>
        <v/>
      </c>
      <c r="AP73" s="601" t="str">
        <f t="shared" si="24"/>
        <v/>
      </c>
      <c r="AQ73" s="601" t="str">
        <f t="shared" si="24"/>
        <v/>
      </c>
      <c r="AR73" s="601" t="str">
        <f t="shared" si="24"/>
        <v/>
      </c>
      <c r="AS73" s="601" t="str">
        <f t="shared" si="24"/>
        <v/>
      </c>
      <c r="AT73" s="601" t="str">
        <f t="shared" si="24"/>
        <v/>
      </c>
      <c r="AU73" s="601" t="str">
        <f t="shared" si="24"/>
        <v/>
      </c>
      <c r="AV73" s="601" t="str">
        <f t="shared" si="24"/>
        <v/>
      </c>
      <c r="AW73" s="601" t="str">
        <f t="shared" si="24"/>
        <v/>
      </c>
      <c r="AX73" s="601" t="str">
        <f t="shared" si="24"/>
        <v/>
      </c>
      <c r="AY73" s="601" t="str">
        <f t="shared" si="24"/>
        <v/>
      </c>
      <c r="AZ73" s="601" t="str">
        <f t="shared" si="24"/>
        <v/>
      </c>
      <c r="BA73" s="601" t="str">
        <f t="shared" si="24"/>
        <v/>
      </c>
      <c r="BB73" s="601" t="str">
        <f t="shared" si="24"/>
        <v/>
      </c>
      <c r="BC73" s="602" t="str">
        <f t="shared" si="24"/>
        <v/>
      </c>
      <c r="BD73" s="601" t="str">
        <f t="shared" si="24"/>
        <v/>
      </c>
      <c r="BE73" s="601" t="str">
        <f t="shared" si="24"/>
        <v/>
      </c>
      <c r="BF73" s="601" t="str">
        <f t="shared" si="24"/>
        <v/>
      </c>
      <c r="BG73" s="601" t="str">
        <f t="shared" si="24"/>
        <v/>
      </c>
      <c r="BH73" s="601" t="str">
        <f t="shared" si="24"/>
        <v/>
      </c>
      <c r="BI73" s="601" t="str">
        <f t="shared" si="24"/>
        <v/>
      </c>
      <c r="BJ73" s="601" t="str">
        <f t="shared" si="24"/>
        <v/>
      </c>
      <c r="BK73" s="601" t="str">
        <f t="shared" si="24"/>
        <v/>
      </c>
      <c r="BL73" s="601" t="str">
        <f t="shared" si="24"/>
        <v/>
      </c>
      <c r="BM73" s="601" t="str">
        <f t="shared" si="24"/>
        <v/>
      </c>
      <c r="BN73" s="601" t="str">
        <f t="shared" si="24"/>
        <v/>
      </c>
      <c r="BO73" s="601" t="str">
        <f t="shared" si="24"/>
        <v/>
      </c>
      <c r="BP73" s="601" t="str">
        <f t="shared" si="24"/>
        <v/>
      </c>
      <c r="BQ73" s="601" t="str">
        <f t="shared" si="24"/>
        <v/>
      </c>
      <c r="BR73" s="601" t="str">
        <f t="shared" si="24"/>
        <v/>
      </c>
      <c r="BS73" s="601" t="str">
        <f t="shared" si="24"/>
        <v/>
      </c>
    </row>
    <row r="74" spans="1:71" s="201" customFormat="1" ht="13.8">
      <c r="A74" s="444"/>
      <c r="B74" s="444"/>
      <c r="C74" s="444"/>
      <c r="D74" s="444"/>
      <c r="E74" s="501"/>
      <c r="F74" s="501"/>
      <c r="G74" s="501"/>
      <c r="H74" s="501"/>
      <c r="I74" s="444"/>
      <c r="J74" s="485"/>
      <c r="K74" s="485"/>
      <c r="L74" s="485"/>
      <c r="M74" s="485"/>
      <c r="N74" s="485"/>
      <c r="O74" s="485"/>
      <c r="P74" s="485"/>
      <c r="Q74" s="487"/>
      <c r="R74" s="485"/>
      <c r="S74" s="485"/>
      <c r="T74" s="485"/>
      <c r="U74" s="485"/>
      <c r="V74" s="485"/>
      <c r="W74" s="485"/>
      <c r="X74" s="485"/>
      <c r="Y74" s="485"/>
      <c r="Z74" s="485"/>
      <c r="AA74" s="485"/>
      <c r="AB74" s="485"/>
      <c r="AC74" s="485"/>
      <c r="AD74" s="485"/>
      <c r="AE74" s="485"/>
      <c r="AF74" s="485"/>
      <c r="AG74" s="485"/>
      <c r="AH74" s="485"/>
      <c r="AI74" s="485"/>
      <c r="AJ74" s="485"/>
      <c r="AK74" s="487"/>
      <c r="AL74" s="485"/>
      <c r="AM74" s="485"/>
      <c r="AN74" s="485"/>
      <c r="AO74" s="487"/>
      <c r="AP74" s="485"/>
      <c r="AQ74" s="485"/>
      <c r="AR74" s="485"/>
      <c r="AS74" s="485"/>
      <c r="AT74" s="485"/>
      <c r="AU74" s="485"/>
      <c r="AV74" s="485"/>
      <c r="AW74" s="485"/>
      <c r="AX74" s="485"/>
      <c r="AY74" s="485"/>
      <c r="AZ74" s="485"/>
      <c r="BA74" s="485"/>
      <c r="BB74" s="485"/>
      <c r="BC74" s="487"/>
      <c r="BD74" s="485"/>
      <c r="BE74" s="485"/>
      <c r="BF74" s="485"/>
      <c r="BG74" s="485"/>
      <c r="BH74" s="485"/>
      <c r="BI74" s="485"/>
      <c r="BJ74" s="485"/>
      <c r="BK74" s="485"/>
      <c r="BL74" s="485"/>
      <c r="BM74" s="485"/>
      <c r="BN74" s="485"/>
      <c r="BO74" s="485"/>
      <c r="BP74" s="485"/>
      <c r="BQ74" s="485"/>
      <c r="BR74" s="485"/>
      <c r="BS74" s="485"/>
    </row>
    <row r="75" spans="1:71" s="201" customFormat="1" ht="13.8">
      <c r="A75" s="444"/>
      <c r="B75" s="444"/>
      <c r="C75" s="444"/>
      <c r="D75" s="444"/>
      <c r="E75" s="501" t="s">
        <v>1249</v>
      </c>
      <c r="F75" s="501"/>
      <c r="G75" s="501" t="s">
        <v>425</v>
      </c>
      <c r="H75" s="501"/>
      <c r="I75" s="444"/>
      <c r="J75" s="506" t="b">
        <f>IF(J$68=TRUE,IF(((J$73-J$70)*J$72)&gt;0,TRUE,FALSE),FALSE)</f>
        <v>0</v>
      </c>
      <c r="K75" s="485" t="b">
        <f t="shared" ref="K75:BC75" si="25">IF(K$68=TRUE,IF(((K$73-K$70)*K$72)&gt;0,TRUE,FALSE),FALSE)</f>
        <v>0</v>
      </c>
      <c r="L75" s="485" t="b">
        <f t="shared" si="25"/>
        <v>0</v>
      </c>
      <c r="M75" s="485" t="b">
        <f t="shared" si="25"/>
        <v>0</v>
      </c>
      <c r="N75" s="485" t="b">
        <f t="shared" si="25"/>
        <v>0</v>
      </c>
      <c r="O75" s="485" t="b">
        <f t="shared" si="25"/>
        <v>0</v>
      </c>
      <c r="P75" s="485" t="b">
        <f t="shared" si="25"/>
        <v>0</v>
      </c>
      <c r="Q75" s="487" t="b">
        <f t="shared" si="25"/>
        <v>0</v>
      </c>
      <c r="R75" s="485" t="b">
        <f t="shared" si="25"/>
        <v>0</v>
      </c>
      <c r="S75" s="485" t="b">
        <f t="shared" si="25"/>
        <v>0</v>
      </c>
      <c r="T75" s="485" t="b">
        <f t="shared" si="25"/>
        <v>0</v>
      </c>
      <c r="U75" s="485" t="b">
        <f t="shared" si="25"/>
        <v>0</v>
      </c>
      <c r="V75" s="485" t="b">
        <f t="shared" si="25"/>
        <v>0</v>
      </c>
      <c r="W75" s="485" t="b">
        <f t="shared" si="25"/>
        <v>0</v>
      </c>
      <c r="X75" s="485" t="b">
        <f t="shared" si="25"/>
        <v>0</v>
      </c>
      <c r="Y75" s="485" t="b">
        <f t="shared" si="25"/>
        <v>0</v>
      </c>
      <c r="Z75" s="485" t="b">
        <f t="shared" si="25"/>
        <v>0</v>
      </c>
      <c r="AA75" s="485" t="b">
        <f t="shared" si="25"/>
        <v>0</v>
      </c>
      <c r="AB75" s="485" t="b">
        <f t="shared" si="25"/>
        <v>0</v>
      </c>
      <c r="AC75" s="485" t="b">
        <f t="shared" si="25"/>
        <v>0</v>
      </c>
      <c r="AD75" s="485" t="b">
        <f t="shared" si="25"/>
        <v>0</v>
      </c>
      <c r="AE75" s="485" t="b">
        <f t="shared" si="25"/>
        <v>0</v>
      </c>
      <c r="AF75" s="485" t="b">
        <f t="shared" si="25"/>
        <v>0</v>
      </c>
      <c r="AG75" s="485" t="b">
        <f t="shared" si="25"/>
        <v>0</v>
      </c>
      <c r="AH75" s="485" t="b">
        <f t="shared" si="25"/>
        <v>0</v>
      </c>
      <c r="AI75" s="485" t="b">
        <f t="shared" si="25"/>
        <v>0</v>
      </c>
      <c r="AJ75" s="485" t="b">
        <f t="shared" si="25"/>
        <v>0</v>
      </c>
      <c r="AK75" s="487" t="b">
        <f t="shared" si="25"/>
        <v>0</v>
      </c>
      <c r="AL75" s="485" t="b">
        <f t="shared" si="25"/>
        <v>0</v>
      </c>
      <c r="AM75" s="485" t="b">
        <f t="shared" si="25"/>
        <v>0</v>
      </c>
      <c r="AN75" s="485" t="b">
        <f t="shared" si="25"/>
        <v>0</v>
      </c>
      <c r="AO75" s="487" t="b">
        <f t="shared" si="25"/>
        <v>0</v>
      </c>
      <c r="AP75" s="485" t="b">
        <f t="shared" si="25"/>
        <v>0</v>
      </c>
      <c r="AQ75" s="485" t="b">
        <f t="shared" si="25"/>
        <v>0</v>
      </c>
      <c r="AR75" s="485" t="b">
        <f t="shared" si="25"/>
        <v>0</v>
      </c>
      <c r="AS75" s="485" t="b">
        <f t="shared" si="25"/>
        <v>0</v>
      </c>
      <c r="AT75" s="485" t="b">
        <f t="shared" si="25"/>
        <v>0</v>
      </c>
      <c r="AU75" s="485" t="b">
        <f t="shared" si="25"/>
        <v>0</v>
      </c>
      <c r="AV75" s="485" t="b">
        <f t="shared" si="25"/>
        <v>0</v>
      </c>
      <c r="AW75" s="485" t="b">
        <f t="shared" si="25"/>
        <v>0</v>
      </c>
      <c r="AX75" s="485" t="b">
        <f t="shared" si="25"/>
        <v>0</v>
      </c>
      <c r="AY75" s="485" t="b">
        <f t="shared" si="25"/>
        <v>0</v>
      </c>
      <c r="AZ75" s="485" t="b">
        <f t="shared" si="25"/>
        <v>0</v>
      </c>
      <c r="BA75" s="485" t="b">
        <f t="shared" si="25"/>
        <v>0</v>
      </c>
      <c r="BB75" s="485" t="b">
        <f t="shared" si="25"/>
        <v>0</v>
      </c>
      <c r="BC75" s="487" t="b">
        <f t="shared" si="25"/>
        <v>0</v>
      </c>
      <c r="BD75" s="485" t="b">
        <f t="shared" ref="BD75:BS75" si="26">IF(BD$68=TRUE,IF(((BD$73-BD$70)*BD$72)&gt;0,TRUE,FALSE),FALSE)</f>
        <v>0</v>
      </c>
      <c r="BE75" s="485" t="b">
        <f t="shared" si="26"/>
        <v>0</v>
      </c>
      <c r="BF75" s="485" t="b">
        <f t="shared" si="26"/>
        <v>0</v>
      </c>
      <c r="BG75" s="485" t="b">
        <f t="shared" si="26"/>
        <v>0</v>
      </c>
      <c r="BH75" s="485" t="b">
        <f t="shared" si="26"/>
        <v>0</v>
      </c>
      <c r="BI75" s="485" t="b">
        <f t="shared" si="26"/>
        <v>0</v>
      </c>
      <c r="BJ75" s="485" t="b">
        <f t="shared" si="26"/>
        <v>0</v>
      </c>
      <c r="BK75" s="485" t="b">
        <f t="shared" si="26"/>
        <v>0</v>
      </c>
      <c r="BL75" s="485" t="b">
        <f t="shared" si="26"/>
        <v>0</v>
      </c>
      <c r="BM75" s="485" t="b">
        <f t="shared" si="26"/>
        <v>0</v>
      </c>
      <c r="BN75" s="485" t="b">
        <f t="shared" si="26"/>
        <v>0</v>
      </c>
      <c r="BO75" s="485" t="b">
        <f t="shared" si="26"/>
        <v>0</v>
      </c>
      <c r="BP75" s="485" t="b">
        <f t="shared" si="26"/>
        <v>0</v>
      </c>
      <c r="BQ75" s="485" t="b">
        <f t="shared" si="26"/>
        <v>0</v>
      </c>
      <c r="BR75" s="485" t="b">
        <f t="shared" si="26"/>
        <v>0</v>
      </c>
      <c r="BS75" s="485" t="b">
        <f t="shared" si="26"/>
        <v>0</v>
      </c>
    </row>
    <row r="76" spans="1:71" s="201" customFormat="1" ht="13.8">
      <c r="A76" s="444"/>
      <c r="B76" s="444"/>
      <c r="C76" s="444"/>
      <c r="D76" s="444"/>
      <c r="E76" s="501"/>
      <c r="F76" s="501"/>
      <c r="G76" s="501"/>
      <c r="H76" s="501"/>
      <c r="I76" s="444"/>
      <c r="J76" s="485"/>
      <c r="K76" s="485"/>
      <c r="L76" s="485"/>
      <c r="M76" s="485"/>
      <c r="N76" s="485"/>
      <c r="O76" s="485"/>
      <c r="P76" s="485"/>
      <c r="Q76" s="487"/>
      <c r="R76" s="485"/>
      <c r="S76" s="485"/>
      <c r="T76" s="485"/>
      <c r="U76" s="485"/>
      <c r="V76" s="485"/>
      <c r="W76" s="485"/>
      <c r="X76" s="485"/>
      <c r="Y76" s="485"/>
      <c r="Z76" s="485"/>
      <c r="AA76" s="485"/>
      <c r="AB76" s="485"/>
      <c r="AC76" s="485"/>
      <c r="AD76" s="485"/>
      <c r="AE76" s="485"/>
      <c r="AF76" s="485"/>
      <c r="AG76" s="485"/>
      <c r="AH76" s="485"/>
      <c r="AI76" s="485"/>
      <c r="AJ76" s="485"/>
      <c r="AK76" s="487"/>
      <c r="AL76" s="485"/>
      <c r="AM76" s="485"/>
      <c r="AN76" s="485"/>
      <c r="AO76" s="487"/>
      <c r="AP76" s="485"/>
      <c r="AQ76" s="485"/>
      <c r="AR76" s="485"/>
      <c r="AS76" s="485"/>
      <c r="AT76" s="485"/>
      <c r="AU76" s="485"/>
      <c r="AV76" s="485"/>
      <c r="AW76" s="485"/>
      <c r="AX76" s="485"/>
      <c r="AY76" s="485"/>
      <c r="AZ76" s="485"/>
      <c r="BA76" s="485"/>
      <c r="BB76" s="485"/>
      <c r="BC76" s="487"/>
      <c r="BD76" s="485"/>
      <c r="BE76" s="485"/>
      <c r="BF76" s="485"/>
      <c r="BG76" s="485"/>
      <c r="BH76" s="485"/>
      <c r="BI76" s="485"/>
      <c r="BJ76" s="485"/>
      <c r="BK76" s="485"/>
      <c r="BL76" s="485"/>
      <c r="BM76" s="485"/>
      <c r="BN76" s="485"/>
      <c r="BO76" s="485"/>
      <c r="BP76" s="485"/>
      <c r="BQ76" s="485"/>
      <c r="BR76" s="485"/>
      <c r="BS76" s="485"/>
    </row>
    <row r="77" spans="1:71" s="201" customFormat="1" ht="13.8">
      <c r="A77" s="444"/>
      <c r="B77" s="444"/>
      <c r="C77" s="444"/>
      <c r="D77" s="454" t="s">
        <v>1250</v>
      </c>
      <c r="E77" s="501"/>
      <c r="F77" s="501"/>
      <c r="G77" s="501"/>
      <c r="H77" s="501"/>
      <c r="I77" s="444"/>
      <c r="J77" s="485"/>
      <c r="K77" s="485"/>
      <c r="L77" s="485"/>
      <c r="M77" s="485"/>
      <c r="N77" s="485"/>
      <c r="O77" s="485"/>
      <c r="P77" s="485"/>
      <c r="Q77" s="487"/>
      <c r="R77" s="485"/>
      <c r="S77" s="485"/>
      <c r="T77" s="485"/>
      <c r="U77" s="485"/>
      <c r="V77" s="485"/>
      <c r="W77" s="485"/>
      <c r="X77" s="485"/>
      <c r="Y77" s="485"/>
      <c r="Z77" s="485"/>
      <c r="AA77" s="485"/>
      <c r="AB77" s="485"/>
      <c r="AC77" s="485"/>
      <c r="AD77" s="485"/>
      <c r="AE77" s="485"/>
      <c r="AF77" s="485"/>
      <c r="AG77" s="485"/>
      <c r="AH77" s="485"/>
      <c r="AI77" s="485"/>
      <c r="AJ77" s="485"/>
      <c r="AK77" s="487"/>
      <c r="AL77" s="485"/>
      <c r="AM77" s="485"/>
      <c r="AN77" s="485"/>
      <c r="AO77" s="487"/>
      <c r="AP77" s="485"/>
      <c r="AQ77" s="485"/>
      <c r="AR77" s="485"/>
      <c r="AS77" s="485"/>
      <c r="AT77" s="485"/>
      <c r="AU77" s="485"/>
      <c r="AV77" s="485"/>
      <c r="AW77" s="485"/>
      <c r="AX77" s="485"/>
      <c r="AY77" s="485"/>
      <c r="AZ77" s="485"/>
      <c r="BA77" s="485"/>
      <c r="BB77" s="485"/>
      <c r="BC77" s="487"/>
      <c r="BD77" s="485"/>
      <c r="BE77" s="485"/>
      <c r="BF77" s="485"/>
      <c r="BG77" s="485"/>
      <c r="BH77" s="485"/>
      <c r="BI77" s="485"/>
      <c r="BJ77" s="485"/>
      <c r="BK77" s="485"/>
      <c r="BL77" s="485"/>
      <c r="BM77" s="485"/>
      <c r="BN77" s="485"/>
      <c r="BO77" s="485"/>
      <c r="BP77" s="485"/>
      <c r="BQ77" s="485"/>
      <c r="BR77" s="485"/>
      <c r="BS77" s="485"/>
    </row>
    <row r="78" spans="1:71" s="201" customFormat="1" ht="13.8">
      <c r="A78" s="444"/>
      <c r="B78" s="444"/>
      <c r="C78" s="444"/>
      <c r="D78" s="444"/>
      <c r="E78" s="596" t="str">
        <f>InpPerformance!E54</f>
        <v>For enhanced ODIs: wholesale water or wholesale wastewater?</v>
      </c>
      <c r="F78" s="501"/>
      <c r="G78" s="596" t="str">
        <f>InpPerformance!G54</f>
        <v>Water or Wastewater</v>
      </c>
      <c r="H78" s="501"/>
      <c r="I78" s="444"/>
      <c r="J78" s="597" t="str">
        <f>InpPerformance!J54</f>
        <v/>
      </c>
      <c r="K78" s="597" t="str">
        <f>InpPerformance!K54</f>
        <v/>
      </c>
      <c r="L78" s="597" t="str">
        <f>InpPerformance!L54</f>
        <v/>
      </c>
      <c r="M78" s="597" t="str">
        <f>InpPerformance!M54</f>
        <v/>
      </c>
      <c r="N78" s="597" t="str">
        <f>InpPerformance!N54</f>
        <v/>
      </c>
      <c r="O78" s="597" t="str">
        <f>InpPerformance!O54</f>
        <v/>
      </c>
      <c r="P78" s="597" t="str">
        <f>InpPerformance!P54</f>
        <v/>
      </c>
      <c r="Q78" s="598" t="str">
        <f>InpPerformance!Q54</f>
        <v/>
      </c>
      <c r="R78" s="597" t="str">
        <f>InpPerformance!R54</f>
        <v/>
      </c>
      <c r="S78" s="597" t="str">
        <f>InpPerformance!S54</f>
        <v/>
      </c>
      <c r="T78" s="597" t="str">
        <f>InpPerformance!T54</f>
        <v/>
      </c>
      <c r="U78" s="597" t="str">
        <f>InpPerformance!U54</f>
        <v/>
      </c>
      <c r="V78" s="597" t="str">
        <f>InpPerformance!V54</f>
        <v/>
      </c>
      <c r="W78" s="597" t="str">
        <f>InpPerformance!W54</f>
        <v/>
      </c>
      <c r="X78" s="597" t="str">
        <f>InpPerformance!X54</f>
        <v/>
      </c>
      <c r="Y78" s="597" t="str">
        <f>InpPerformance!Y54</f>
        <v/>
      </c>
      <c r="Z78" s="597" t="str">
        <f>InpPerformance!Z54</f>
        <v/>
      </c>
      <c r="AA78" s="597" t="str">
        <f>InpPerformance!AA54</f>
        <v/>
      </c>
      <c r="AB78" s="597" t="str">
        <f>InpPerformance!AB54</f>
        <v/>
      </c>
      <c r="AC78" s="597" t="str">
        <f>InpPerformance!AC54</f>
        <v/>
      </c>
      <c r="AD78" s="597" t="str">
        <f>InpPerformance!AD54</f>
        <v/>
      </c>
      <c r="AE78" s="597" t="str">
        <f>InpPerformance!AE54</f>
        <v/>
      </c>
      <c r="AF78" s="597" t="str">
        <f>InpPerformance!AF54</f>
        <v/>
      </c>
      <c r="AG78" s="597" t="str">
        <f>InpPerformance!AG54</f>
        <v/>
      </c>
      <c r="AH78" s="597" t="str">
        <f>InpPerformance!AH54</f>
        <v/>
      </c>
      <c r="AI78" s="597" t="str">
        <f>InpPerformance!AI54</f>
        <v/>
      </c>
      <c r="AJ78" s="597" t="str">
        <f>InpPerformance!AJ54</f>
        <v/>
      </c>
      <c r="AK78" s="598" t="str">
        <f>InpPerformance!AK54</f>
        <v/>
      </c>
      <c r="AL78" s="597" t="str">
        <f>InpPerformance!AL54</f>
        <v/>
      </c>
      <c r="AM78" s="597" t="str">
        <f>InpPerformance!AM54</f>
        <v/>
      </c>
      <c r="AN78" s="597" t="str">
        <f>InpPerformance!AN54</f>
        <v/>
      </c>
      <c r="AO78" s="598" t="str">
        <f>InpPerformance!AO54</f>
        <v/>
      </c>
      <c r="AP78" s="597" t="str">
        <f>InpPerformance!AP54</f>
        <v/>
      </c>
      <c r="AQ78" s="597" t="str">
        <f>InpPerformance!AQ54</f>
        <v/>
      </c>
      <c r="AR78" s="597" t="str">
        <f>InpPerformance!AR54</f>
        <v/>
      </c>
      <c r="AS78" s="597" t="str">
        <f>InpPerformance!AS54</f>
        <v/>
      </c>
      <c r="AT78" s="597" t="str">
        <f>InpPerformance!AT54</f>
        <v/>
      </c>
      <c r="AU78" s="597" t="str">
        <f>InpPerformance!AU54</f>
        <v/>
      </c>
      <c r="AV78" s="597" t="str">
        <f>InpPerformance!AV54</f>
        <v/>
      </c>
      <c r="AW78" s="597" t="str">
        <f>InpPerformance!AW54</f>
        <v/>
      </c>
      <c r="AX78" s="597" t="str">
        <f>InpPerformance!AX54</f>
        <v/>
      </c>
      <c r="AY78" s="597" t="str">
        <f>InpPerformance!AY54</f>
        <v/>
      </c>
      <c r="AZ78" s="597" t="str">
        <f>InpPerformance!AZ54</f>
        <v/>
      </c>
      <c r="BA78" s="597" t="str">
        <f>InpPerformance!BA54</f>
        <v/>
      </c>
      <c r="BB78" s="597" t="str">
        <f>InpPerformance!BB54</f>
        <v/>
      </c>
      <c r="BC78" s="598" t="str">
        <f>InpPerformance!BC54</f>
        <v/>
      </c>
      <c r="BD78" s="597" t="str">
        <f>InpPerformance!BD54</f>
        <v/>
      </c>
      <c r="BE78" s="597" t="str">
        <f>InpPerformance!BE54</f>
        <v/>
      </c>
      <c r="BF78" s="597" t="str">
        <f>InpPerformance!BF54</f>
        <v/>
      </c>
      <c r="BG78" s="597" t="str">
        <f>InpPerformance!BG54</f>
        <v/>
      </c>
      <c r="BH78" s="597" t="str">
        <f>InpPerformance!BH54</f>
        <v/>
      </c>
      <c r="BI78" s="597" t="str">
        <f>InpPerformance!BI54</f>
        <v/>
      </c>
      <c r="BJ78" s="597" t="str">
        <f>InpPerformance!BJ54</f>
        <v/>
      </c>
      <c r="BK78" s="597" t="str">
        <f>InpPerformance!BK54</f>
        <v/>
      </c>
      <c r="BL78" s="597" t="str">
        <f>InpPerformance!BL54</f>
        <v/>
      </c>
      <c r="BM78" s="597" t="str">
        <f>InpPerformance!BM54</f>
        <v/>
      </c>
      <c r="BN78" s="597" t="str">
        <f>InpPerformance!BN54</f>
        <v/>
      </c>
      <c r="BO78" s="597" t="str">
        <f>InpPerformance!BO54</f>
        <v/>
      </c>
      <c r="BP78" s="597" t="str">
        <f>InpPerformance!BP54</f>
        <v/>
      </c>
      <c r="BQ78" s="597" t="str">
        <f>InpPerformance!BQ54</f>
        <v/>
      </c>
      <c r="BR78" s="597" t="str">
        <f>InpPerformance!BR54</f>
        <v/>
      </c>
      <c r="BS78" s="597" t="str">
        <f>InpPerformance!BS54</f>
        <v/>
      </c>
    </row>
    <row r="79" spans="1:71" s="201" customFormat="1" ht="13.8">
      <c r="A79" s="444"/>
      <c r="B79" s="444"/>
      <c r="C79" s="444"/>
      <c r="D79" s="444"/>
      <c r="E79" s="596" t="str">
        <f>InpCompany!E17</f>
        <v>Wholesale water RCV (financial year average)</v>
      </c>
      <c r="F79" s="596"/>
      <c r="G79" s="596" t="str">
        <f>InpCompany!G$17</f>
        <v>£m (2017-18 prices)</v>
      </c>
      <c r="H79" s="596"/>
      <c r="I79" s="574"/>
      <c r="J79" s="579">
        <f>InpCompany!$F17</f>
        <v>428.10391337272557</v>
      </c>
      <c r="K79" s="579">
        <f>InpCompany!$F17</f>
        <v>428.10391337272557</v>
      </c>
      <c r="L79" s="579">
        <f>InpCompany!$F17</f>
        <v>428.10391337272557</v>
      </c>
      <c r="M79" s="579">
        <f>InpCompany!$F17</f>
        <v>428.10391337272557</v>
      </c>
      <c r="N79" s="579">
        <f>InpCompany!$F17</f>
        <v>428.10391337272557</v>
      </c>
      <c r="O79" s="579">
        <f>InpCompany!$F17</f>
        <v>428.10391337272557</v>
      </c>
      <c r="P79" s="579">
        <f>InpCompany!$F17</f>
        <v>428.10391337272557</v>
      </c>
      <c r="Q79" s="581">
        <f>InpCompany!$F17</f>
        <v>428.10391337272557</v>
      </c>
      <c r="R79" s="579">
        <f>InpCompany!$F17</f>
        <v>428.10391337272557</v>
      </c>
      <c r="S79" s="579">
        <f>InpCompany!$F17</f>
        <v>428.10391337272557</v>
      </c>
      <c r="T79" s="579">
        <f>InpCompany!$F17</f>
        <v>428.10391337272557</v>
      </c>
      <c r="U79" s="579">
        <f>InpCompany!$F17</f>
        <v>428.10391337272557</v>
      </c>
      <c r="V79" s="579">
        <f>InpCompany!$F17</f>
        <v>428.10391337272557</v>
      </c>
      <c r="W79" s="579">
        <f>InpCompany!$F17</f>
        <v>428.10391337272557</v>
      </c>
      <c r="X79" s="579">
        <f>InpCompany!$F17</f>
        <v>428.10391337272557</v>
      </c>
      <c r="Y79" s="579">
        <f>InpCompany!$F17</f>
        <v>428.10391337272557</v>
      </c>
      <c r="Z79" s="579">
        <f>InpCompany!$F17</f>
        <v>428.10391337272557</v>
      </c>
      <c r="AA79" s="579">
        <f>InpCompany!$F17</f>
        <v>428.10391337272557</v>
      </c>
      <c r="AB79" s="579">
        <f>InpCompany!$F17</f>
        <v>428.10391337272557</v>
      </c>
      <c r="AC79" s="579">
        <f>InpCompany!$F17</f>
        <v>428.10391337272557</v>
      </c>
      <c r="AD79" s="579">
        <f>InpCompany!$F17</f>
        <v>428.10391337272557</v>
      </c>
      <c r="AE79" s="579">
        <f>InpCompany!$F17</f>
        <v>428.10391337272557</v>
      </c>
      <c r="AF79" s="579">
        <f>InpCompany!$F17</f>
        <v>428.10391337272557</v>
      </c>
      <c r="AG79" s="579">
        <f>InpCompany!$F17</f>
        <v>428.10391337272557</v>
      </c>
      <c r="AH79" s="579">
        <f>InpCompany!$F17</f>
        <v>428.10391337272557</v>
      </c>
      <c r="AI79" s="579">
        <f>InpCompany!$F17</f>
        <v>428.10391337272557</v>
      </c>
      <c r="AJ79" s="579">
        <f>InpCompany!$F17</f>
        <v>428.10391337272557</v>
      </c>
      <c r="AK79" s="581">
        <f>InpCompany!$F17</f>
        <v>428.10391337272557</v>
      </c>
      <c r="AL79" s="579">
        <f>InpCompany!$F17</f>
        <v>428.10391337272557</v>
      </c>
      <c r="AM79" s="579">
        <f>InpCompany!$F17</f>
        <v>428.10391337272557</v>
      </c>
      <c r="AN79" s="579">
        <f>InpCompany!$F17</f>
        <v>428.10391337272557</v>
      </c>
      <c r="AO79" s="581">
        <f>InpCompany!$F17</f>
        <v>428.10391337272557</v>
      </c>
      <c r="AP79" s="579">
        <f>InpCompany!$F17</f>
        <v>428.10391337272557</v>
      </c>
      <c r="AQ79" s="579">
        <f>InpCompany!$F17</f>
        <v>428.10391337272557</v>
      </c>
      <c r="AR79" s="579">
        <f>InpCompany!$F17</f>
        <v>428.10391337272557</v>
      </c>
      <c r="AS79" s="579">
        <f>InpCompany!$F17</f>
        <v>428.10391337272557</v>
      </c>
      <c r="AT79" s="579">
        <f>InpCompany!$F17</f>
        <v>428.10391337272557</v>
      </c>
      <c r="AU79" s="579">
        <f>InpCompany!$F17</f>
        <v>428.10391337272557</v>
      </c>
      <c r="AV79" s="579">
        <f>InpCompany!$F17</f>
        <v>428.10391337272557</v>
      </c>
      <c r="AW79" s="579">
        <f>InpCompany!$F17</f>
        <v>428.10391337272557</v>
      </c>
      <c r="AX79" s="579">
        <f>InpCompany!$F17</f>
        <v>428.10391337272557</v>
      </c>
      <c r="AY79" s="579">
        <f>InpCompany!$F17</f>
        <v>428.10391337272557</v>
      </c>
      <c r="AZ79" s="579">
        <f>InpCompany!$F17</f>
        <v>428.10391337272557</v>
      </c>
      <c r="BA79" s="579">
        <f>InpCompany!$F17</f>
        <v>428.10391337272557</v>
      </c>
      <c r="BB79" s="579">
        <f>InpCompany!$F17</f>
        <v>428.10391337272557</v>
      </c>
      <c r="BC79" s="581">
        <f>InpCompany!$F17</f>
        <v>428.10391337272557</v>
      </c>
      <c r="BD79" s="579">
        <f>InpCompany!$F17</f>
        <v>428.10391337272557</v>
      </c>
      <c r="BE79" s="579">
        <f>InpCompany!$F17</f>
        <v>428.10391337272557</v>
      </c>
      <c r="BF79" s="579">
        <f>InpCompany!$F17</f>
        <v>428.10391337272557</v>
      </c>
      <c r="BG79" s="579">
        <f>InpCompany!$F17</f>
        <v>428.10391337272557</v>
      </c>
      <c r="BH79" s="579">
        <f>InpCompany!$F17</f>
        <v>428.10391337272557</v>
      </c>
      <c r="BI79" s="579">
        <f>InpCompany!$F17</f>
        <v>428.10391337272557</v>
      </c>
      <c r="BJ79" s="579">
        <f>InpCompany!$F17</f>
        <v>428.10391337272557</v>
      </c>
      <c r="BK79" s="579">
        <f>InpCompany!$F17</f>
        <v>428.10391337272557</v>
      </c>
      <c r="BL79" s="579">
        <f>InpCompany!$F17</f>
        <v>428.10391337272557</v>
      </c>
      <c r="BM79" s="579">
        <f>InpCompany!$F17</f>
        <v>428.10391337272557</v>
      </c>
      <c r="BN79" s="579">
        <f>InpCompany!$F17</f>
        <v>428.10391337272557</v>
      </c>
      <c r="BO79" s="579">
        <f>InpCompany!$F17</f>
        <v>428.10391337272557</v>
      </c>
      <c r="BP79" s="579">
        <f>InpCompany!$F17</f>
        <v>428.10391337272557</v>
      </c>
      <c r="BQ79" s="579">
        <f>InpCompany!$F17</f>
        <v>428.10391337272557</v>
      </c>
      <c r="BR79" s="579">
        <f>InpCompany!$F17</f>
        <v>428.10391337272557</v>
      </c>
      <c r="BS79" s="579">
        <f>InpCompany!$F17</f>
        <v>428.10391337272557</v>
      </c>
    </row>
    <row r="80" spans="1:71" s="201" customFormat="1" ht="13.8">
      <c r="A80" s="444"/>
      <c r="B80" s="444"/>
      <c r="C80" s="444"/>
      <c r="D80" s="444"/>
      <c r="E80" s="596" t="str">
        <f>InpCompany!E21</f>
        <v>Wholesale wastewater RCV (financial year average)</v>
      </c>
      <c r="F80" s="596"/>
      <c r="G80" s="596" t="str">
        <f>InpCompany!G$21</f>
        <v>£m (2017-18 prices)</v>
      </c>
      <c r="H80" s="596"/>
      <c r="I80" s="574"/>
      <c r="J80" s="579">
        <f>InpCompany!$F21</f>
        <v>0</v>
      </c>
      <c r="K80" s="579">
        <f>InpCompany!$F21</f>
        <v>0</v>
      </c>
      <c r="L80" s="579">
        <f>InpCompany!$F21</f>
        <v>0</v>
      </c>
      <c r="M80" s="579">
        <f>InpCompany!$F21</f>
        <v>0</v>
      </c>
      <c r="N80" s="579">
        <f>InpCompany!$F21</f>
        <v>0</v>
      </c>
      <c r="O80" s="579">
        <f>InpCompany!$F21</f>
        <v>0</v>
      </c>
      <c r="P80" s="579">
        <f>InpCompany!$F21</f>
        <v>0</v>
      </c>
      <c r="Q80" s="581">
        <f>InpCompany!$F21</f>
        <v>0</v>
      </c>
      <c r="R80" s="579">
        <f>InpCompany!$F21</f>
        <v>0</v>
      </c>
      <c r="S80" s="579">
        <f>InpCompany!$F21</f>
        <v>0</v>
      </c>
      <c r="T80" s="579">
        <f>InpCompany!$F21</f>
        <v>0</v>
      </c>
      <c r="U80" s="579">
        <f>InpCompany!$F21</f>
        <v>0</v>
      </c>
      <c r="V80" s="579">
        <f>InpCompany!$F21</f>
        <v>0</v>
      </c>
      <c r="W80" s="579">
        <f>InpCompany!$F21</f>
        <v>0</v>
      </c>
      <c r="X80" s="579">
        <f>InpCompany!$F21</f>
        <v>0</v>
      </c>
      <c r="Y80" s="579">
        <f>InpCompany!$F21</f>
        <v>0</v>
      </c>
      <c r="Z80" s="579">
        <f>InpCompany!$F21</f>
        <v>0</v>
      </c>
      <c r="AA80" s="579">
        <f>InpCompany!$F21</f>
        <v>0</v>
      </c>
      <c r="AB80" s="579">
        <f>InpCompany!$F21</f>
        <v>0</v>
      </c>
      <c r="AC80" s="579">
        <f>InpCompany!$F21</f>
        <v>0</v>
      </c>
      <c r="AD80" s="579">
        <f>InpCompany!$F21</f>
        <v>0</v>
      </c>
      <c r="AE80" s="579">
        <f>InpCompany!$F21</f>
        <v>0</v>
      </c>
      <c r="AF80" s="579">
        <f>InpCompany!$F21</f>
        <v>0</v>
      </c>
      <c r="AG80" s="579">
        <f>InpCompany!$F21</f>
        <v>0</v>
      </c>
      <c r="AH80" s="579">
        <f>InpCompany!$F21</f>
        <v>0</v>
      </c>
      <c r="AI80" s="579">
        <f>InpCompany!$F21</f>
        <v>0</v>
      </c>
      <c r="AJ80" s="579">
        <f>InpCompany!$F21</f>
        <v>0</v>
      </c>
      <c r="AK80" s="581">
        <f>InpCompany!$F21</f>
        <v>0</v>
      </c>
      <c r="AL80" s="579">
        <f>InpCompany!$F21</f>
        <v>0</v>
      </c>
      <c r="AM80" s="579">
        <f>InpCompany!$F21</f>
        <v>0</v>
      </c>
      <c r="AN80" s="579">
        <f>InpCompany!$F21</f>
        <v>0</v>
      </c>
      <c r="AO80" s="581">
        <f>InpCompany!$F21</f>
        <v>0</v>
      </c>
      <c r="AP80" s="579">
        <f>InpCompany!$F21</f>
        <v>0</v>
      </c>
      <c r="AQ80" s="579">
        <f>InpCompany!$F21</f>
        <v>0</v>
      </c>
      <c r="AR80" s="579">
        <f>InpCompany!$F21</f>
        <v>0</v>
      </c>
      <c r="AS80" s="579">
        <f>InpCompany!$F21</f>
        <v>0</v>
      </c>
      <c r="AT80" s="579">
        <f>InpCompany!$F21</f>
        <v>0</v>
      </c>
      <c r="AU80" s="579">
        <f>InpCompany!$F21</f>
        <v>0</v>
      </c>
      <c r="AV80" s="579">
        <f>InpCompany!$F21</f>
        <v>0</v>
      </c>
      <c r="AW80" s="579">
        <f>InpCompany!$F21</f>
        <v>0</v>
      </c>
      <c r="AX80" s="579">
        <f>InpCompany!$F21</f>
        <v>0</v>
      </c>
      <c r="AY80" s="579">
        <f>InpCompany!$F21</f>
        <v>0</v>
      </c>
      <c r="AZ80" s="579">
        <f>InpCompany!$F21</f>
        <v>0</v>
      </c>
      <c r="BA80" s="579">
        <f>InpCompany!$F21</f>
        <v>0</v>
      </c>
      <c r="BB80" s="579">
        <f>InpCompany!$F21</f>
        <v>0</v>
      </c>
      <c r="BC80" s="581">
        <f>InpCompany!$F21</f>
        <v>0</v>
      </c>
      <c r="BD80" s="579">
        <f>InpCompany!$F21</f>
        <v>0</v>
      </c>
      <c r="BE80" s="579">
        <f>InpCompany!$F21</f>
        <v>0</v>
      </c>
      <c r="BF80" s="579">
        <f>InpCompany!$F21</f>
        <v>0</v>
      </c>
      <c r="BG80" s="579">
        <f>InpCompany!$F21</f>
        <v>0</v>
      </c>
      <c r="BH80" s="579">
        <f>InpCompany!$F21</f>
        <v>0</v>
      </c>
      <c r="BI80" s="579">
        <f>InpCompany!$F21</f>
        <v>0</v>
      </c>
      <c r="BJ80" s="579">
        <f>InpCompany!$F21</f>
        <v>0</v>
      </c>
      <c r="BK80" s="579">
        <f>InpCompany!$F21</f>
        <v>0</v>
      </c>
      <c r="BL80" s="579">
        <f>InpCompany!$F21</f>
        <v>0</v>
      </c>
      <c r="BM80" s="579">
        <f>InpCompany!$F21</f>
        <v>0</v>
      </c>
      <c r="BN80" s="579">
        <f>InpCompany!$F21</f>
        <v>0</v>
      </c>
      <c r="BO80" s="579">
        <f>InpCompany!$F21</f>
        <v>0</v>
      </c>
      <c r="BP80" s="579">
        <f>InpCompany!$F21</f>
        <v>0</v>
      </c>
      <c r="BQ80" s="579">
        <f>InpCompany!$F21</f>
        <v>0</v>
      </c>
      <c r="BR80" s="579">
        <f>InpCompany!$F21</f>
        <v>0</v>
      </c>
      <c r="BS80" s="579">
        <f>InpCompany!$F21</f>
        <v>0</v>
      </c>
    </row>
    <row r="81" spans="1:71" s="201" customFormat="1" ht="13.8">
      <c r="A81" s="444"/>
      <c r="B81" s="444"/>
      <c r="C81" s="444"/>
      <c r="D81" s="444"/>
      <c r="E81" s="501" t="s">
        <v>1251</v>
      </c>
      <c r="F81" s="501"/>
      <c r="G81" s="593" t="str">
        <f>InpCompany!$F$11</f>
        <v>£m (2017-18 prices)</v>
      </c>
      <c r="H81" s="501"/>
      <c r="I81" s="444"/>
      <c r="J81" s="481" t="str">
        <f>IF(J78="water",J$79,IF(J78="wastewater",J$80,""))</f>
        <v/>
      </c>
      <c r="K81" s="481" t="str">
        <f t="shared" ref="K81:BS81" si="27">IF(K78="water",K$79,IF(K78="wastewater",K$80,""))</f>
        <v/>
      </c>
      <c r="L81" s="481" t="str">
        <f t="shared" si="27"/>
        <v/>
      </c>
      <c r="M81" s="481" t="str">
        <f>IF(M78="water",M$79,IF(M78="wastewater",M$80,""))</f>
        <v/>
      </c>
      <c r="N81" s="481" t="str">
        <f t="shared" si="27"/>
        <v/>
      </c>
      <c r="O81" s="481" t="str">
        <f>IF(O78="water",O$79,IF(O78="wastewater",O$80,""))</f>
        <v/>
      </c>
      <c r="P81" s="481" t="str">
        <f t="shared" si="27"/>
        <v/>
      </c>
      <c r="Q81" s="482" t="str">
        <f t="shared" si="27"/>
        <v/>
      </c>
      <c r="R81" s="481" t="str">
        <f t="shared" si="27"/>
        <v/>
      </c>
      <c r="S81" s="481" t="str">
        <f t="shared" si="27"/>
        <v/>
      </c>
      <c r="T81" s="481" t="str">
        <f t="shared" si="27"/>
        <v/>
      </c>
      <c r="U81" s="481" t="str">
        <f t="shared" si="27"/>
        <v/>
      </c>
      <c r="V81" s="481" t="str">
        <f t="shared" si="27"/>
        <v/>
      </c>
      <c r="W81" s="481" t="str">
        <f t="shared" si="27"/>
        <v/>
      </c>
      <c r="X81" s="481" t="str">
        <f t="shared" si="27"/>
        <v/>
      </c>
      <c r="Y81" s="481" t="str">
        <f t="shared" si="27"/>
        <v/>
      </c>
      <c r="Z81" s="481" t="str">
        <f t="shared" si="27"/>
        <v/>
      </c>
      <c r="AA81" s="481" t="str">
        <f t="shared" si="27"/>
        <v/>
      </c>
      <c r="AB81" s="481" t="str">
        <f t="shared" si="27"/>
        <v/>
      </c>
      <c r="AC81" s="481" t="str">
        <f t="shared" si="27"/>
        <v/>
      </c>
      <c r="AD81" s="481" t="str">
        <f t="shared" si="27"/>
        <v/>
      </c>
      <c r="AE81" s="481" t="str">
        <f t="shared" si="27"/>
        <v/>
      </c>
      <c r="AF81" s="481" t="str">
        <f t="shared" si="27"/>
        <v/>
      </c>
      <c r="AG81" s="481" t="str">
        <f t="shared" si="27"/>
        <v/>
      </c>
      <c r="AH81" s="481" t="str">
        <f t="shared" si="27"/>
        <v/>
      </c>
      <c r="AI81" s="481" t="str">
        <f t="shared" si="27"/>
        <v/>
      </c>
      <c r="AJ81" s="481" t="str">
        <f t="shared" si="27"/>
        <v/>
      </c>
      <c r="AK81" s="482" t="str">
        <f t="shared" si="27"/>
        <v/>
      </c>
      <c r="AL81" s="481" t="str">
        <f t="shared" si="27"/>
        <v/>
      </c>
      <c r="AM81" s="481" t="str">
        <f t="shared" si="27"/>
        <v/>
      </c>
      <c r="AN81" s="481" t="str">
        <f t="shared" si="27"/>
        <v/>
      </c>
      <c r="AO81" s="482" t="str">
        <f t="shared" si="27"/>
        <v/>
      </c>
      <c r="AP81" s="481" t="str">
        <f t="shared" si="27"/>
        <v/>
      </c>
      <c r="AQ81" s="481" t="str">
        <f t="shared" si="27"/>
        <v/>
      </c>
      <c r="AR81" s="481" t="str">
        <f t="shared" si="27"/>
        <v/>
      </c>
      <c r="AS81" s="481" t="str">
        <f t="shared" si="27"/>
        <v/>
      </c>
      <c r="AT81" s="481" t="str">
        <f t="shared" si="27"/>
        <v/>
      </c>
      <c r="AU81" s="481" t="str">
        <f t="shared" si="27"/>
        <v/>
      </c>
      <c r="AV81" s="481" t="str">
        <f t="shared" si="27"/>
        <v/>
      </c>
      <c r="AW81" s="481" t="str">
        <f t="shared" si="27"/>
        <v/>
      </c>
      <c r="AX81" s="481" t="str">
        <f t="shared" si="27"/>
        <v/>
      </c>
      <c r="AY81" s="481" t="str">
        <f t="shared" si="27"/>
        <v/>
      </c>
      <c r="AZ81" s="481" t="str">
        <f t="shared" si="27"/>
        <v/>
      </c>
      <c r="BA81" s="481" t="str">
        <f t="shared" si="27"/>
        <v/>
      </c>
      <c r="BB81" s="481" t="str">
        <f t="shared" si="27"/>
        <v/>
      </c>
      <c r="BC81" s="482" t="str">
        <f t="shared" si="27"/>
        <v/>
      </c>
      <c r="BD81" s="481" t="str">
        <f t="shared" si="27"/>
        <v/>
      </c>
      <c r="BE81" s="481" t="str">
        <f t="shared" si="27"/>
        <v/>
      </c>
      <c r="BF81" s="481" t="str">
        <f>IF(BF78="water",BF$79,IF(BF78="wastewater",BF$80,""))</f>
        <v/>
      </c>
      <c r="BG81" s="481" t="str">
        <f>IF(BG78="water",BG$79,IF(BG78="wastewater",BG$80,""))</f>
        <v/>
      </c>
      <c r="BH81" s="481" t="str">
        <f t="shared" si="27"/>
        <v/>
      </c>
      <c r="BI81" s="481" t="str">
        <f t="shared" si="27"/>
        <v/>
      </c>
      <c r="BJ81" s="481" t="str">
        <f t="shared" si="27"/>
        <v/>
      </c>
      <c r="BK81" s="481" t="str">
        <f t="shared" si="27"/>
        <v/>
      </c>
      <c r="BL81" s="481" t="str">
        <f t="shared" si="27"/>
        <v/>
      </c>
      <c r="BM81" s="481" t="str">
        <f t="shared" si="27"/>
        <v/>
      </c>
      <c r="BN81" s="481" t="str">
        <f t="shared" si="27"/>
        <v/>
      </c>
      <c r="BO81" s="481" t="str">
        <f t="shared" si="27"/>
        <v/>
      </c>
      <c r="BP81" s="481" t="str">
        <f t="shared" si="27"/>
        <v/>
      </c>
      <c r="BQ81" s="481" t="str">
        <f t="shared" si="27"/>
        <v/>
      </c>
      <c r="BR81" s="481" t="str">
        <f t="shared" si="27"/>
        <v/>
      </c>
      <c r="BS81" s="481" t="str">
        <f t="shared" si="27"/>
        <v/>
      </c>
    </row>
    <row r="82" spans="1:71" s="201" customFormat="1" ht="13.8">
      <c r="A82" s="444"/>
      <c r="B82" s="444"/>
      <c r="C82" s="444"/>
      <c r="D82" s="444"/>
      <c r="E82" s="501"/>
      <c r="F82" s="501"/>
      <c r="G82" s="501"/>
      <c r="H82" s="501"/>
      <c r="I82" s="444"/>
      <c r="J82" s="481"/>
      <c r="K82" s="481"/>
      <c r="L82" s="481"/>
      <c r="M82" s="481"/>
      <c r="N82" s="481"/>
      <c r="O82" s="481"/>
      <c r="P82" s="481"/>
      <c r="Q82" s="482"/>
      <c r="R82" s="481"/>
      <c r="S82" s="481"/>
      <c r="T82" s="481"/>
      <c r="U82" s="481"/>
      <c r="V82" s="481"/>
      <c r="W82" s="481"/>
      <c r="X82" s="481"/>
      <c r="Y82" s="481"/>
      <c r="Z82" s="481"/>
      <c r="AA82" s="481"/>
      <c r="AB82" s="481"/>
      <c r="AC82" s="481"/>
      <c r="AD82" s="481"/>
      <c r="AE82" s="481"/>
      <c r="AF82" s="481"/>
      <c r="AG82" s="481"/>
      <c r="AH82" s="481"/>
      <c r="AI82" s="481"/>
      <c r="AJ82" s="481"/>
      <c r="AK82" s="482"/>
      <c r="AL82" s="481"/>
      <c r="AM82" s="481"/>
      <c r="AN82" s="481"/>
      <c r="AO82" s="482"/>
      <c r="AP82" s="481"/>
      <c r="AQ82" s="481"/>
      <c r="AR82" s="481"/>
      <c r="AS82" s="481"/>
      <c r="AT82" s="481"/>
      <c r="AU82" s="481"/>
      <c r="AV82" s="481"/>
      <c r="AW82" s="481"/>
      <c r="AX82" s="481"/>
      <c r="AY82" s="481"/>
      <c r="AZ82" s="481"/>
      <c r="BA82" s="481"/>
      <c r="BB82" s="481"/>
      <c r="BC82" s="482"/>
      <c r="BD82" s="481"/>
      <c r="BE82" s="481"/>
      <c r="BF82" s="481"/>
      <c r="BG82" s="481"/>
      <c r="BH82" s="481"/>
      <c r="BI82" s="481"/>
      <c r="BJ82" s="481"/>
      <c r="BK82" s="481"/>
      <c r="BL82" s="481"/>
      <c r="BM82" s="481"/>
      <c r="BN82" s="481"/>
      <c r="BO82" s="481"/>
      <c r="BP82" s="481"/>
      <c r="BQ82" s="481"/>
      <c r="BR82" s="481"/>
      <c r="BS82" s="481"/>
    </row>
    <row r="83" spans="1:71" s="201" customFormat="1" ht="13.8">
      <c r="A83" s="444"/>
      <c r="B83" s="444"/>
      <c r="C83" s="444"/>
      <c r="D83" s="444"/>
      <c r="E83" s="596" t="str">
        <f>InpCompany!E24</f>
        <v>Regulatory equity (notional)</v>
      </c>
      <c r="F83" s="596"/>
      <c r="G83" s="596" t="str">
        <f>InpCompany!G24</f>
        <v>Percentage</v>
      </c>
      <c r="H83" s="596"/>
      <c r="I83" s="574"/>
      <c r="J83" s="603">
        <f>InpCompany!$F24</f>
        <v>0.4</v>
      </c>
      <c r="K83" s="603">
        <f>InpCompany!$F24</f>
        <v>0.4</v>
      </c>
      <c r="L83" s="603">
        <f>InpCompany!$F24</f>
        <v>0.4</v>
      </c>
      <c r="M83" s="603">
        <f>InpCompany!$F24</f>
        <v>0.4</v>
      </c>
      <c r="N83" s="603">
        <f>InpCompany!$F24</f>
        <v>0.4</v>
      </c>
      <c r="O83" s="603">
        <f>InpCompany!$F24</f>
        <v>0.4</v>
      </c>
      <c r="P83" s="603">
        <f>InpCompany!$F24</f>
        <v>0.4</v>
      </c>
      <c r="Q83" s="604">
        <f>InpCompany!$F24</f>
        <v>0.4</v>
      </c>
      <c r="R83" s="603">
        <f>InpCompany!$F24</f>
        <v>0.4</v>
      </c>
      <c r="S83" s="603">
        <f>InpCompany!$F24</f>
        <v>0.4</v>
      </c>
      <c r="T83" s="603">
        <f>InpCompany!$F24</f>
        <v>0.4</v>
      </c>
      <c r="U83" s="603">
        <f>InpCompany!$F24</f>
        <v>0.4</v>
      </c>
      <c r="V83" s="603">
        <f>InpCompany!$F24</f>
        <v>0.4</v>
      </c>
      <c r="W83" s="603">
        <f>InpCompany!$F24</f>
        <v>0.4</v>
      </c>
      <c r="X83" s="603">
        <f>InpCompany!$F24</f>
        <v>0.4</v>
      </c>
      <c r="Y83" s="603">
        <f>InpCompany!$F24</f>
        <v>0.4</v>
      </c>
      <c r="Z83" s="603">
        <f>InpCompany!$F24</f>
        <v>0.4</v>
      </c>
      <c r="AA83" s="603">
        <f>InpCompany!$F24</f>
        <v>0.4</v>
      </c>
      <c r="AB83" s="603">
        <f>InpCompany!$F24</f>
        <v>0.4</v>
      </c>
      <c r="AC83" s="603">
        <f>InpCompany!$F24</f>
        <v>0.4</v>
      </c>
      <c r="AD83" s="603">
        <f>InpCompany!$F24</f>
        <v>0.4</v>
      </c>
      <c r="AE83" s="603">
        <f>InpCompany!$F24</f>
        <v>0.4</v>
      </c>
      <c r="AF83" s="603">
        <f>InpCompany!$F24</f>
        <v>0.4</v>
      </c>
      <c r="AG83" s="603">
        <f>InpCompany!$F24</f>
        <v>0.4</v>
      </c>
      <c r="AH83" s="603">
        <f>InpCompany!$F24</f>
        <v>0.4</v>
      </c>
      <c r="AI83" s="603">
        <f>InpCompany!$F24</f>
        <v>0.4</v>
      </c>
      <c r="AJ83" s="603">
        <f>InpCompany!$F24</f>
        <v>0.4</v>
      </c>
      <c r="AK83" s="604">
        <f>InpCompany!$F24</f>
        <v>0.4</v>
      </c>
      <c r="AL83" s="603">
        <f>InpCompany!$F24</f>
        <v>0.4</v>
      </c>
      <c r="AM83" s="603">
        <f>InpCompany!$F24</f>
        <v>0.4</v>
      </c>
      <c r="AN83" s="603">
        <f>InpCompany!$F24</f>
        <v>0.4</v>
      </c>
      <c r="AO83" s="604">
        <f>InpCompany!$F24</f>
        <v>0.4</v>
      </c>
      <c r="AP83" s="603">
        <f>InpCompany!$F24</f>
        <v>0.4</v>
      </c>
      <c r="AQ83" s="603">
        <f>InpCompany!$F24</f>
        <v>0.4</v>
      </c>
      <c r="AR83" s="603">
        <f>InpCompany!$F24</f>
        <v>0.4</v>
      </c>
      <c r="AS83" s="603">
        <f>InpCompany!$F24</f>
        <v>0.4</v>
      </c>
      <c r="AT83" s="603">
        <f>InpCompany!$F24</f>
        <v>0.4</v>
      </c>
      <c r="AU83" s="603">
        <f>InpCompany!$F24</f>
        <v>0.4</v>
      </c>
      <c r="AV83" s="603">
        <f>InpCompany!$F24</f>
        <v>0.4</v>
      </c>
      <c r="AW83" s="603">
        <f>InpCompany!$F24</f>
        <v>0.4</v>
      </c>
      <c r="AX83" s="603">
        <f>InpCompany!$F24</f>
        <v>0.4</v>
      </c>
      <c r="AY83" s="603">
        <f>InpCompany!$F24</f>
        <v>0.4</v>
      </c>
      <c r="AZ83" s="603">
        <f>InpCompany!$F24</f>
        <v>0.4</v>
      </c>
      <c r="BA83" s="603">
        <f>InpCompany!$F24</f>
        <v>0.4</v>
      </c>
      <c r="BB83" s="603">
        <f>InpCompany!$F24</f>
        <v>0.4</v>
      </c>
      <c r="BC83" s="604">
        <f>InpCompany!$F24</f>
        <v>0.4</v>
      </c>
      <c r="BD83" s="603">
        <f>InpCompany!$F24</f>
        <v>0.4</v>
      </c>
      <c r="BE83" s="603">
        <f>InpCompany!$F24</f>
        <v>0.4</v>
      </c>
      <c r="BF83" s="603">
        <f>InpCompany!$F24</f>
        <v>0.4</v>
      </c>
      <c r="BG83" s="603">
        <f>InpCompany!$F24</f>
        <v>0.4</v>
      </c>
      <c r="BH83" s="1191">
        <f>InpCompany!$F24</f>
        <v>0.4</v>
      </c>
      <c r="BI83" s="603">
        <f>InpCompany!$F24</f>
        <v>0.4</v>
      </c>
      <c r="BJ83" s="603">
        <f>InpCompany!$F24</f>
        <v>0.4</v>
      </c>
      <c r="BK83" s="603">
        <f>InpCompany!$F24</f>
        <v>0.4</v>
      </c>
      <c r="BL83" s="603">
        <f>InpCompany!$F24</f>
        <v>0.4</v>
      </c>
      <c r="BM83" s="603">
        <f>InpCompany!$F24</f>
        <v>0.4</v>
      </c>
      <c r="BN83" s="603">
        <f>InpCompany!$F24</f>
        <v>0.4</v>
      </c>
      <c r="BO83" s="603">
        <f>InpCompany!$F24</f>
        <v>0.4</v>
      </c>
      <c r="BP83" s="603">
        <f>InpCompany!$F24</f>
        <v>0.4</v>
      </c>
      <c r="BQ83" s="603">
        <f>InpCompany!$F24</f>
        <v>0.4</v>
      </c>
      <c r="BR83" s="603">
        <f>InpCompany!$F24</f>
        <v>0.4</v>
      </c>
      <c r="BS83" s="603">
        <f>InpCompany!$F24</f>
        <v>0.4</v>
      </c>
    </row>
    <row r="84" spans="1:71" s="201" customFormat="1" ht="13.8">
      <c r="A84" s="444"/>
      <c r="B84" s="444"/>
      <c r="C84" s="444"/>
      <c r="D84" s="444"/>
      <c r="E84" s="596" t="str">
        <f>InpCompany!E25</f>
        <v>Enhanced ODI caps (% of water or wastewater RoRE)</v>
      </c>
      <c r="F84" s="596"/>
      <c r="G84" s="596" t="str">
        <f>InpCompany!G25</f>
        <v>Percentage</v>
      </c>
      <c r="H84" s="596"/>
      <c r="I84" s="574"/>
      <c r="J84" s="603">
        <f>InpCompany!$F25</f>
        <v>0.01</v>
      </c>
      <c r="K84" s="603">
        <f>InpCompany!$F25</f>
        <v>0.01</v>
      </c>
      <c r="L84" s="603">
        <f>InpCompany!$F25</f>
        <v>0.01</v>
      </c>
      <c r="M84" s="603">
        <f>InpCompany!$F25</f>
        <v>0.01</v>
      </c>
      <c r="N84" s="603">
        <f>InpCompany!$F25</f>
        <v>0.01</v>
      </c>
      <c r="O84" s="603">
        <f>InpCompany!$F25</f>
        <v>0.01</v>
      </c>
      <c r="P84" s="603">
        <f>InpCompany!$F25</f>
        <v>0.01</v>
      </c>
      <c r="Q84" s="604">
        <f>InpCompany!$F25</f>
        <v>0.01</v>
      </c>
      <c r="R84" s="603">
        <f>InpCompany!$F25</f>
        <v>0.01</v>
      </c>
      <c r="S84" s="603">
        <f>InpCompany!$F25</f>
        <v>0.01</v>
      </c>
      <c r="T84" s="603">
        <f>InpCompany!$F25</f>
        <v>0.01</v>
      </c>
      <c r="U84" s="603">
        <f>InpCompany!$F25</f>
        <v>0.01</v>
      </c>
      <c r="V84" s="603">
        <f>InpCompany!$F25</f>
        <v>0.01</v>
      </c>
      <c r="W84" s="603">
        <f>InpCompany!$F25</f>
        <v>0.01</v>
      </c>
      <c r="X84" s="603">
        <f>InpCompany!$F25</f>
        <v>0.01</v>
      </c>
      <c r="Y84" s="603">
        <f>InpCompany!$F25</f>
        <v>0.01</v>
      </c>
      <c r="Z84" s="603">
        <f>InpCompany!$F25</f>
        <v>0.01</v>
      </c>
      <c r="AA84" s="603">
        <f>InpCompany!$F25</f>
        <v>0.01</v>
      </c>
      <c r="AB84" s="603">
        <f>InpCompany!$F25</f>
        <v>0.01</v>
      </c>
      <c r="AC84" s="603">
        <f>InpCompany!$F25</f>
        <v>0.01</v>
      </c>
      <c r="AD84" s="603">
        <f>InpCompany!$F25</f>
        <v>0.01</v>
      </c>
      <c r="AE84" s="603">
        <f>InpCompany!$F25</f>
        <v>0.01</v>
      </c>
      <c r="AF84" s="603">
        <f>InpCompany!$F25</f>
        <v>0.01</v>
      </c>
      <c r="AG84" s="603">
        <f>InpCompany!$F25</f>
        <v>0.01</v>
      </c>
      <c r="AH84" s="603">
        <f>InpCompany!$F25</f>
        <v>0.01</v>
      </c>
      <c r="AI84" s="603">
        <f>InpCompany!$F25</f>
        <v>0.01</v>
      </c>
      <c r="AJ84" s="603">
        <f>InpCompany!$F25</f>
        <v>0.01</v>
      </c>
      <c r="AK84" s="604">
        <f>InpCompany!$F25</f>
        <v>0.01</v>
      </c>
      <c r="AL84" s="603">
        <f>InpCompany!$F25</f>
        <v>0.01</v>
      </c>
      <c r="AM84" s="603">
        <f>InpCompany!$F25</f>
        <v>0.01</v>
      </c>
      <c r="AN84" s="603">
        <f>InpCompany!$F25</f>
        <v>0.01</v>
      </c>
      <c r="AO84" s="604">
        <f>InpCompany!$F25</f>
        <v>0.01</v>
      </c>
      <c r="AP84" s="603">
        <f>InpCompany!$F25</f>
        <v>0.01</v>
      </c>
      <c r="AQ84" s="603">
        <f>InpCompany!$F25</f>
        <v>0.01</v>
      </c>
      <c r="AR84" s="603">
        <f>InpCompany!$F25</f>
        <v>0.01</v>
      </c>
      <c r="AS84" s="603">
        <f>InpCompany!$F25</f>
        <v>0.01</v>
      </c>
      <c r="AT84" s="603">
        <f>InpCompany!$F25</f>
        <v>0.01</v>
      </c>
      <c r="AU84" s="603">
        <f>InpCompany!$F25</f>
        <v>0.01</v>
      </c>
      <c r="AV84" s="603">
        <f>InpCompany!$F25</f>
        <v>0.01</v>
      </c>
      <c r="AW84" s="603">
        <f>InpCompany!$F25</f>
        <v>0.01</v>
      </c>
      <c r="AX84" s="603">
        <f>InpCompany!$F25</f>
        <v>0.01</v>
      </c>
      <c r="AY84" s="603">
        <f>InpCompany!$F25</f>
        <v>0.01</v>
      </c>
      <c r="AZ84" s="603">
        <f>InpCompany!$F25</f>
        <v>0.01</v>
      </c>
      <c r="BA84" s="603">
        <f>InpCompany!$F25</f>
        <v>0.01</v>
      </c>
      <c r="BB84" s="603">
        <f>InpCompany!$F25</f>
        <v>0.01</v>
      </c>
      <c r="BC84" s="604">
        <f>InpCompany!$F25</f>
        <v>0.01</v>
      </c>
      <c r="BD84" s="603">
        <f>InpCompany!$F25</f>
        <v>0.01</v>
      </c>
      <c r="BE84" s="603">
        <f>InpCompany!$F25</f>
        <v>0.01</v>
      </c>
      <c r="BF84" s="603">
        <f>InpCompany!$F25</f>
        <v>0.01</v>
      </c>
      <c r="BG84" s="603">
        <f>InpCompany!$F25</f>
        <v>0.01</v>
      </c>
      <c r="BH84" s="1191">
        <f>InpCompany!$F25</f>
        <v>0.01</v>
      </c>
      <c r="BI84" s="603">
        <f>InpCompany!$F25</f>
        <v>0.01</v>
      </c>
      <c r="BJ84" s="603">
        <f>InpCompany!$F25</f>
        <v>0.01</v>
      </c>
      <c r="BK84" s="603">
        <f>InpCompany!$F25</f>
        <v>0.01</v>
      </c>
      <c r="BL84" s="603">
        <f>InpCompany!$F25</f>
        <v>0.01</v>
      </c>
      <c r="BM84" s="603">
        <f>InpCompany!$F25</f>
        <v>0.01</v>
      </c>
      <c r="BN84" s="603">
        <f>InpCompany!$F25</f>
        <v>0.01</v>
      </c>
      <c r="BO84" s="603">
        <f>InpCompany!$F25</f>
        <v>0.01</v>
      </c>
      <c r="BP84" s="603">
        <f>InpCompany!$F25</f>
        <v>0.01</v>
      </c>
      <c r="BQ84" s="603">
        <f>InpCompany!$F25</f>
        <v>0.01</v>
      </c>
      <c r="BR84" s="603">
        <f>InpCompany!$F25</f>
        <v>0.01</v>
      </c>
      <c r="BS84" s="603">
        <f>InpCompany!$F25</f>
        <v>0.01</v>
      </c>
    </row>
    <row r="85" spans="1:71" s="201" customFormat="1" ht="13.8">
      <c r="A85" s="444"/>
      <c r="B85" s="444"/>
      <c r="C85" s="444"/>
      <c r="D85" s="444"/>
      <c r="E85" s="501" t="s">
        <v>1252</v>
      </c>
      <c r="F85" s="501"/>
      <c r="G85" s="593" t="str">
        <f>InpCompany!$F$11</f>
        <v>£m (2017-18 prices)</v>
      </c>
      <c r="H85" s="501"/>
      <c r="I85" s="444"/>
      <c r="J85" s="591" t="str">
        <f>IF(J$68=TRUE,(J81*J83*J84),"")</f>
        <v/>
      </c>
      <c r="K85" s="591" t="str">
        <f t="shared" ref="K85:BS85" si="28">IF(K$68=TRUE,(K81*K83*K84),"")</f>
        <v/>
      </c>
      <c r="L85" s="591" t="str">
        <f t="shared" si="28"/>
        <v/>
      </c>
      <c r="M85" s="591" t="str">
        <f>IF(M$68=TRUE,(M81*M83*M84),"")</f>
        <v/>
      </c>
      <c r="N85" s="591" t="str">
        <f t="shared" si="28"/>
        <v/>
      </c>
      <c r="O85" s="591" t="str">
        <f>IF(O$68=TRUE,(O81*O83*O84),"")</f>
        <v/>
      </c>
      <c r="P85" s="591" t="str">
        <f t="shared" si="28"/>
        <v/>
      </c>
      <c r="Q85" s="592" t="str">
        <f t="shared" si="28"/>
        <v/>
      </c>
      <c r="R85" s="591" t="str">
        <f t="shared" si="28"/>
        <v/>
      </c>
      <c r="S85" s="591" t="str">
        <f t="shared" si="28"/>
        <v/>
      </c>
      <c r="T85" s="591" t="str">
        <f t="shared" si="28"/>
        <v/>
      </c>
      <c r="U85" s="591" t="str">
        <f t="shared" si="28"/>
        <v/>
      </c>
      <c r="V85" s="591" t="str">
        <f t="shared" si="28"/>
        <v/>
      </c>
      <c r="W85" s="591" t="str">
        <f t="shared" si="28"/>
        <v/>
      </c>
      <c r="X85" s="591" t="str">
        <f t="shared" si="28"/>
        <v/>
      </c>
      <c r="Y85" s="591" t="str">
        <f t="shared" si="28"/>
        <v/>
      </c>
      <c r="Z85" s="591" t="str">
        <f t="shared" si="28"/>
        <v/>
      </c>
      <c r="AA85" s="591" t="str">
        <f t="shared" si="28"/>
        <v/>
      </c>
      <c r="AB85" s="591" t="str">
        <f t="shared" si="28"/>
        <v/>
      </c>
      <c r="AC85" s="591" t="str">
        <f t="shared" si="28"/>
        <v/>
      </c>
      <c r="AD85" s="591" t="str">
        <f t="shared" si="28"/>
        <v/>
      </c>
      <c r="AE85" s="591" t="str">
        <f t="shared" si="28"/>
        <v/>
      </c>
      <c r="AF85" s="591" t="str">
        <f t="shared" si="28"/>
        <v/>
      </c>
      <c r="AG85" s="591" t="str">
        <f t="shared" si="28"/>
        <v/>
      </c>
      <c r="AH85" s="591" t="str">
        <f t="shared" si="28"/>
        <v/>
      </c>
      <c r="AI85" s="591" t="str">
        <f t="shared" si="28"/>
        <v/>
      </c>
      <c r="AJ85" s="591" t="str">
        <f t="shared" si="28"/>
        <v/>
      </c>
      <c r="AK85" s="592" t="str">
        <f t="shared" si="28"/>
        <v/>
      </c>
      <c r="AL85" s="591" t="str">
        <f t="shared" si="28"/>
        <v/>
      </c>
      <c r="AM85" s="591" t="str">
        <f t="shared" si="28"/>
        <v/>
      </c>
      <c r="AN85" s="591" t="str">
        <f t="shared" si="28"/>
        <v/>
      </c>
      <c r="AO85" s="592" t="str">
        <f t="shared" si="28"/>
        <v/>
      </c>
      <c r="AP85" s="591" t="str">
        <f t="shared" si="28"/>
        <v/>
      </c>
      <c r="AQ85" s="591" t="str">
        <f t="shared" si="28"/>
        <v/>
      </c>
      <c r="AR85" s="591" t="str">
        <f t="shared" si="28"/>
        <v/>
      </c>
      <c r="AS85" s="591" t="str">
        <f t="shared" si="28"/>
        <v/>
      </c>
      <c r="AT85" s="591" t="str">
        <f t="shared" si="28"/>
        <v/>
      </c>
      <c r="AU85" s="591" t="str">
        <f t="shared" si="28"/>
        <v/>
      </c>
      <c r="AV85" s="591" t="str">
        <f t="shared" si="28"/>
        <v/>
      </c>
      <c r="AW85" s="591" t="str">
        <f t="shared" si="28"/>
        <v/>
      </c>
      <c r="AX85" s="591" t="str">
        <f t="shared" si="28"/>
        <v/>
      </c>
      <c r="AY85" s="591" t="str">
        <f t="shared" si="28"/>
        <v/>
      </c>
      <c r="AZ85" s="591" t="str">
        <f t="shared" si="28"/>
        <v/>
      </c>
      <c r="BA85" s="591" t="str">
        <f t="shared" si="28"/>
        <v/>
      </c>
      <c r="BB85" s="591" t="str">
        <f t="shared" si="28"/>
        <v/>
      </c>
      <c r="BC85" s="592" t="str">
        <f t="shared" si="28"/>
        <v/>
      </c>
      <c r="BD85" s="591" t="str">
        <f t="shared" si="28"/>
        <v/>
      </c>
      <c r="BE85" s="591" t="str">
        <f t="shared" si="28"/>
        <v/>
      </c>
      <c r="BF85" s="591" t="str">
        <f>IF(BF$68=TRUE,(BF81*BF83*BF84),"")</f>
        <v/>
      </c>
      <c r="BG85" s="591" t="str">
        <f>IF(BG$68=TRUE,(BG81*BG83*BG84),"")</f>
        <v/>
      </c>
      <c r="BH85" s="591" t="str">
        <f t="shared" si="28"/>
        <v/>
      </c>
      <c r="BI85" s="591" t="str">
        <f t="shared" si="28"/>
        <v/>
      </c>
      <c r="BJ85" s="591" t="str">
        <f t="shared" si="28"/>
        <v/>
      </c>
      <c r="BK85" s="591" t="str">
        <f t="shared" si="28"/>
        <v/>
      </c>
      <c r="BL85" s="591" t="str">
        <f t="shared" si="28"/>
        <v/>
      </c>
      <c r="BM85" s="591" t="str">
        <f t="shared" si="28"/>
        <v/>
      </c>
      <c r="BN85" s="591" t="str">
        <f t="shared" si="28"/>
        <v/>
      </c>
      <c r="BO85" s="591" t="str">
        <f t="shared" si="28"/>
        <v/>
      </c>
      <c r="BP85" s="591" t="str">
        <f t="shared" si="28"/>
        <v/>
      </c>
      <c r="BQ85" s="591" t="str">
        <f t="shared" si="28"/>
        <v/>
      </c>
      <c r="BR85" s="591" t="str">
        <f t="shared" si="28"/>
        <v/>
      </c>
      <c r="BS85" s="591" t="str">
        <f t="shared" si="28"/>
        <v/>
      </c>
    </row>
    <row r="86" spans="1:71" s="201" customFormat="1" ht="13.8">
      <c r="A86" s="444"/>
      <c r="B86" s="444"/>
      <c r="C86" s="444"/>
      <c r="D86" s="444"/>
      <c r="E86" s="501"/>
      <c r="F86" s="501"/>
      <c r="G86" s="501"/>
      <c r="H86" s="501"/>
      <c r="I86" s="444"/>
      <c r="J86" s="483"/>
      <c r="K86" s="483"/>
      <c r="L86" s="483"/>
      <c r="M86" s="483"/>
      <c r="N86" s="483"/>
      <c r="O86" s="483"/>
      <c r="P86" s="483"/>
      <c r="Q86" s="484"/>
      <c r="R86" s="483"/>
      <c r="S86" s="483"/>
      <c r="T86" s="483"/>
      <c r="U86" s="483"/>
      <c r="V86" s="483"/>
      <c r="W86" s="483"/>
      <c r="X86" s="483"/>
      <c r="Y86" s="483"/>
      <c r="Z86" s="483"/>
      <c r="AA86" s="483"/>
      <c r="AB86" s="483"/>
      <c r="AC86" s="483"/>
      <c r="AD86" s="483"/>
      <c r="AE86" s="483"/>
      <c r="AF86" s="483"/>
      <c r="AG86" s="483"/>
      <c r="AH86" s="483"/>
      <c r="AI86" s="483"/>
      <c r="AJ86" s="483"/>
      <c r="AK86" s="484"/>
      <c r="AL86" s="483"/>
      <c r="AM86" s="483"/>
      <c r="AN86" s="483"/>
      <c r="AO86" s="484"/>
      <c r="AP86" s="483"/>
      <c r="AQ86" s="483"/>
      <c r="AR86" s="483"/>
      <c r="AS86" s="483"/>
      <c r="AT86" s="483"/>
      <c r="AU86" s="483"/>
      <c r="AV86" s="483"/>
      <c r="AW86" s="483"/>
      <c r="AX86" s="483"/>
      <c r="AY86" s="483"/>
      <c r="AZ86" s="483"/>
      <c r="BA86" s="483"/>
      <c r="BB86" s="483"/>
      <c r="BC86" s="484"/>
      <c r="BD86" s="483"/>
      <c r="BE86" s="483"/>
      <c r="BF86" s="483"/>
      <c r="BG86" s="483"/>
      <c r="BH86" s="483"/>
      <c r="BI86" s="483"/>
      <c r="BJ86" s="483"/>
      <c r="BK86" s="483"/>
      <c r="BL86" s="483"/>
      <c r="BM86" s="483"/>
      <c r="BN86" s="483"/>
      <c r="BO86" s="483"/>
      <c r="BP86" s="483"/>
      <c r="BQ86" s="483"/>
      <c r="BR86" s="483"/>
      <c r="BS86" s="483"/>
    </row>
    <row r="87" spans="1:71" s="201" customFormat="1" ht="13.8">
      <c r="A87" s="444"/>
      <c r="B87" s="444"/>
      <c r="C87" s="444"/>
      <c r="D87" s="444"/>
      <c r="E87" s="501" t="s">
        <v>1253</v>
      </c>
      <c r="F87" s="501"/>
      <c r="G87" s="444" t="s">
        <v>1073</v>
      </c>
      <c r="H87" s="501"/>
      <c r="I87" s="444"/>
      <c r="J87" s="483" t="str">
        <f t="shared" ref="J87:BS87" si="29">IF(J$75=TRUE,(((J85/J71)*J14)+J70),"")</f>
        <v/>
      </c>
      <c r="K87" s="483" t="str">
        <f t="shared" si="29"/>
        <v/>
      </c>
      <c r="L87" s="483" t="str">
        <f t="shared" si="29"/>
        <v/>
      </c>
      <c r="M87" s="483" t="str">
        <f>IF(M$75=TRUE,(((M85/M71)*M14)+M70),"")</f>
        <v/>
      </c>
      <c r="N87" s="483" t="str">
        <f t="shared" si="29"/>
        <v/>
      </c>
      <c r="O87" s="483" t="str">
        <f>IF(O$75=TRUE,(((O85/O71)*O14)+O70),"")</f>
        <v/>
      </c>
      <c r="P87" s="483" t="str">
        <f t="shared" si="29"/>
        <v/>
      </c>
      <c r="Q87" s="484" t="str">
        <f t="shared" si="29"/>
        <v/>
      </c>
      <c r="R87" s="483" t="str">
        <f t="shared" si="29"/>
        <v/>
      </c>
      <c r="S87" s="483" t="str">
        <f t="shared" si="29"/>
        <v/>
      </c>
      <c r="T87" s="483" t="str">
        <f t="shared" si="29"/>
        <v/>
      </c>
      <c r="U87" s="483" t="str">
        <f t="shared" si="29"/>
        <v/>
      </c>
      <c r="V87" s="483" t="str">
        <f t="shared" si="29"/>
        <v/>
      </c>
      <c r="W87" s="483" t="str">
        <f t="shared" si="29"/>
        <v/>
      </c>
      <c r="X87" s="483" t="str">
        <f t="shared" si="29"/>
        <v/>
      </c>
      <c r="Y87" s="483" t="str">
        <f t="shared" si="29"/>
        <v/>
      </c>
      <c r="Z87" s="483" t="str">
        <f t="shared" si="29"/>
        <v/>
      </c>
      <c r="AA87" s="483" t="str">
        <f t="shared" si="29"/>
        <v/>
      </c>
      <c r="AB87" s="483" t="str">
        <f t="shared" si="29"/>
        <v/>
      </c>
      <c r="AC87" s="483" t="str">
        <f t="shared" si="29"/>
        <v/>
      </c>
      <c r="AD87" s="483" t="str">
        <f t="shared" si="29"/>
        <v/>
      </c>
      <c r="AE87" s="483" t="str">
        <f t="shared" si="29"/>
        <v/>
      </c>
      <c r="AF87" s="483" t="str">
        <f t="shared" si="29"/>
        <v/>
      </c>
      <c r="AG87" s="483" t="str">
        <f t="shared" si="29"/>
        <v/>
      </c>
      <c r="AH87" s="483" t="str">
        <f t="shared" si="29"/>
        <v/>
      </c>
      <c r="AI87" s="483" t="str">
        <f t="shared" si="29"/>
        <v/>
      </c>
      <c r="AJ87" s="483" t="str">
        <f t="shared" si="29"/>
        <v/>
      </c>
      <c r="AK87" s="484" t="str">
        <f t="shared" si="29"/>
        <v/>
      </c>
      <c r="AL87" s="483" t="str">
        <f t="shared" si="29"/>
        <v/>
      </c>
      <c r="AM87" s="483" t="str">
        <f t="shared" si="29"/>
        <v/>
      </c>
      <c r="AN87" s="483" t="str">
        <f t="shared" si="29"/>
        <v/>
      </c>
      <c r="AO87" s="484" t="str">
        <f t="shared" si="29"/>
        <v/>
      </c>
      <c r="AP87" s="483" t="str">
        <f t="shared" si="29"/>
        <v/>
      </c>
      <c r="AQ87" s="483" t="str">
        <f t="shared" si="29"/>
        <v/>
      </c>
      <c r="AR87" s="483" t="str">
        <f t="shared" si="29"/>
        <v/>
      </c>
      <c r="AS87" s="483" t="str">
        <f t="shared" si="29"/>
        <v/>
      </c>
      <c r="AT87" s="483" t="str">
        <f t="shared" si="29"/>
        <v/>
      </c>
      <c r="AU87" s="483" t="str">
        <f t="shared" si="29"/>
        <v/>
      </c>
      <c r="AV87" s="483" t="str">
        <f t="shared" si="29"/>
        <v/>
      </c>
      <c r="AW87" s="483" t="str">
        <f t="shared" si="29"/>
        <v/>
      </c>
      <c r="AX87" s="483" t="str">
        <f t="shared" si="29"/>
        <v/>
      </c>
      <c r="AY87" s="483" t="str">
        <f t="shared" si="29"/>
        <v/>
      </c>
      <c r="AZ87" s="483" t="str">
        <f t="shared" si="29"/>
        <v/>
      </c>
      <c r="BA87" s="483" t="str">
        <f t="shared" si="29"/>
        <v/>
      </c>
      <c r="BB87" s="483" t="str">
        <f t="shared" si="29"/>
        <v/>
      </c>
      <c r="BC87" s="484" t="str">
        <f t="shared" si="29"/>
        <v/>
      </c>
      <c r="BD87" s="483" t="str">
        <f t="shared" si="29"/>
        <v/>
      </c>
      <c r="BE87" s="483" t="str">
        <f t="shared" si="29"/>
        <v/>
      </c>
      <c r="BF87" s="483" t="str">
        <f>IF(BF$75=TRUE,(((BF85/BF71)*BF14)+BF70),"")</f>
        <v/>
      </c>
      <c r="BG87" s="483" t="str">
        <f>IF(BG$75=TRUE,(((BG85/BG71)*BG14)+BG70),"")</f>
        <v/>
      </c>
      <c r="BH87" s="483" t="str">
        <f t="shared" si="29"/>
        <v/>
      </c>
      <c r="BI87" s="483" t="str">
        <f t="shared" si="29"/>
        <v/>
      </c>
      <c r="BJ87" s="483" t="str">
        <f t="shared" si="29"/>
        <v/>
      </c>
      <c r="BK87" s="483" t="str">
        <f t="shared" si="29"/>
        <v/>
      </c>
      <c r="BL87" s="483" t="str">
        <f t="shared" si="29"/>
        <v/>
      </c>
      <c r="BM87" s="483" t="str">
        <f t="shared" si="29"/>
        <v/>
      </c>
      <c r="BN87" s="483" t="str">
        <f t="shared" si="29"/>
        <v/>
      </c>
      <c r="BO87" s="483" t="str">
        <f t="shared" si="29"/>
        <v/>
      </c>
      <c r="BP87" s="483" t="str">
        <f t="shared" si="29"/>
        <v/>
      </c>
      <c r="BQ87" s="483" t="str">
        <f t="shared" si="29"/>
        <v/>
      </c>
      <c r="BR87" s="483" t="str">
        <f t="shared" si="29"/>
        <v/>
      </c>
      <c r="BS87" s="483" t="str">
        <f t="shared" si="29"/>
        <v/>
      </c>
    </row>
    <row r="88" spans="1:71" s="201" customFormat="1" ht="13.8">
      <c r="A88" s="444"/>
      <c r="B88" s="444"/>
      <c r="C88" s="444"/>
      <c r="D88" s="444"/>
      <c r="E88" s="501"/>
      <c r="F88" s="501"/>
      <c r="G88" s="501"/>
      <c r="H88" s="501"/>
      <c r="I88" s="444"/>
      <c r="J88" s="483"/>
      <c r="K88" s="483"/>
      <c r="L88" s="483"/>
      <c r="M88" s="483"/>
      <c r="N88" s="483"/>
      <c r="O88" s="483"/>
      <c r="P88" s="483"/>
      <c r="Q88" s="484"/>
      <c r="R88" s="483"/>
      <c r="S88" s="483"/>
      <c r="T88" s="483"/>
      <c r="U88" s="483"/>
      <c r="V88" s="483"/>
      <c r="W88" s="483"/>
      <c r="X88" s="483"/>
      <c r="Y88" s="483"/>
      <c r="Z88" s="483"/>
      <c r="AA88" s="483"/>
      <c r="AB88" s="483"/>
      <c r="AC88" s="483"/>
      <c r="AD88" s="483"/>
      <c r="AE88" s="483"/>
      <c r="AF88" s="483"/>
      <c r="AG88" s="483"/>
      <c r="AH88" s="483"/>
      <c r="AI88" s="483"/>
      <c r="AJ88" s="483"/>
      <c r="AK88" s="484"/>
      <c r="AL88" s="483"/>
      <c r="AM88" s="483"/>
      <c r="AN88" s="483"/>
      <c r="AO88" s="484"/>
      <c r="AP88" s="483"/>
      <c r="AQ88" s="483"/>
      <c r="AR88" s="483"/>
      <c r="AS88" s="483"/>
      <c r="AT88" s="483"/>
      <c r="AU88" s="483"/>
      <c r="AV88" s="483"/>
      <c r="AW88" s="483"/>
      <c r="AX88" s="483"/>
      <c r="AY88" s="483"/>
      <c r="AZ88" s="483"/>
      <c r="BA88" s="483"/>
      <c r="BB88" s="483"/>
      <c r="BC88" s="484"/>
      <c r="BD88" s="483"/>
      <c r="BE88" s="483"/>
      <c r="BF88" s="483"/>
      <c r="BG88" s="483"/>
      <c r="BH88" s="483"/>
      <c r="BI88" s="483"/>
      <c r="BJ88" s="483"/>
      <c r="BK88" s="483"/>
      <c r="BL88" s="483"/>
      <c r="BM88" s="483"/>
      <c r="BN88" s="483"/>
      <c r="BO88" s="483"/>
      <c r="BP88" s="483"/>
      <c r="BQ88" s="483"/>
      <c r="BR88" s="483"/>
      <c r="BS88" s="483"/>
    </row>
    <row r="89" spans="1:71" s="201" customFormat="1" ht="13.8">
      <c r="A89" s="444"/>
      <c r="B89" s="444"/>
      <c r="C89" s="444"/>
      <c r="D89" s="454" t="s">
        <v>1234</v>
      </c>
      <c r="E89" s="444"/>
      <c r="F89" s="444"/>
      <c r="G89" s="444"/>
      <c r="H89" s="444"/>
      <c r="I89" s="444"/>
      <c r="J89" s="589"/>
      <c r="K89" s="589"/>
      <c r="L89" s="589"/>
      <c r="M89" s="589"/>
      <c r="N89" s="589"/>
      <c r="O89" s="589"/>
      <c r="P89" s="589"/>
      <c r="Q89" s="590"/>
      <c r="R89" s="589"/>
      <c r="S89" s="589"/>
      <c r="T89" s="589"/>
      <c r="U89" s="589"/>
      <c r="V89" s="589"/>
      <c r="W89" s="589"/>
      <c r="X89" s="589"/>
      <c r="Y89" s="589"/>
      <c r="Z89" s="589"/>
      <c r="AA89" s="589"/>
      <c r="AB89" s="589"/>
      <c r="AC89" s="589"/>
      <c r="AD89" s="589"/>
      <c r="AE89" s="589"/>
      <c r="AF89" s="589"/>
      <c r="AG89" s="589"/>
      <c r="AH89" s="589"/>
      <c r="AI89" s="589"/>
      <c r="AJ89" s="589"/>
      <c r="AK89" s="590"/>
      <c r="AL89" s="589"/>
      <c r="AM89" s="589"/>
      <c r="AN89" s="589"/>
      <c r="AO89" s="590"/>
      <c r="AP89" s="589"/>
      <c r="AQ89" s="589"/>
      <c r="AR89" s="589"/>
      <c r="AS89" s="589"/>
      <c r="AT89" s="589"/>
      <c r="AU89" s="589"/>
      <c r="AV89" s="589"/>
      <c r="AW89" s="589"/>
      <c r="AX89" s="589"/>
      <c r="AY89" s="589"/>
      <c r="AZ89" s="589"/>
      <c r="BA89" s="589"/>
      <c r="BB89" s="589"/>
      <c r="BC89" s="590"/>
      <c r="BD89" s="589"/>
      <c r="BE89" s="589"/>
      <c r="BF89" s="589"/>
      <c r="BG89" s="589"/>
      <c r="BH89" s="589"/>
      <c r="BI89" s="589"/>
      <c r="BJ89" s="589"/>
      <c r="BK89" s="589"/>
      <c r="BL89" s="589"/>
      <c r="BM89" s="589"/>
      <c r="BN89" s="589"/>
      <c r="BO89" s="589"/>
      <c r="BP89" s="589"/>
      <c r="BQ89" s="589"/>
      <c r="BR89" s="589"/>
      <c r="BS89" s="589"/>
    </row>
    <row r="90" spans="1:71" s="201" customFormat="1" ht="13.8">
      <c r="A90" s="444"/>
      <c r="B90" s="444"/>
      <c r="C90" s="444"/>
      <c r="D90" s="444"/>
      <c r="E90" s="574" t="str">
        <f>InpPerformance!E$19</f>
        <v>ODI is calculated in decimal minutes, but the performance commitment is specified in HH:MM:SS</v>
      </c>
      <c r="F90" s="574"/>
      <c r="G90" s="574" t="str">
        <f>InpPerformance!G$19</f>
        <v>TRUE or FALSE</v>
      </c>
      <c r="H90" s="574"/>
      <c r="I90" s="574"/>
      <c r="J90" s="582" t="b">
        <f>InpPerformance!J$19</f>
        <v>0</v>
      </c>
      <c r="K90" s="582" t="b">
        <f>InpPerformance!K$19</f>
        <v>1</v>
      </c>
      <c r="L90" s="582" t="b">
        <f>InpPerformance!L$19</f>
        <v>0</v>
      </c>
      <c r="M90" s="582" t="b">
        <f>InpPerformance!M$19</f>
        <v>0</v>
      </c>
      <c r="N90" s="582" t="b">
        <f>InpPerformance!N$19</f>
        <v>0</v>
      </c>
      <c r="O90" s="582" t="b">
        <f>InpPerformance!O$19</f>
        <v>0</v>
      </c>
      <c r="P90" s="582" t="b">
        <f>InpPerformance!P$19</f>
        <v>0</v>
      </c>
      <c r="Q90" s="583" t="b">
        <f>InpPerformance!Q$19</f>
        <v>0</v>
      </c>
      <c r="R90" s="582" t="b">
        <f>InpPerformance!R$19</f>
        <v>0</v>
      </c>
      <c r="S90" s="582" t="b">
        <f>InpPerformance!S$19</f>
        <v>0</v>
      </c>
      <c r="T90" s="582" t="b">
        <f>InpPerformance!T$19</f>
        <v>0</v>
      </c>
      <c r="U90" s="582" t="b">
        <f>InpPerformance!U$19</f>
        <v>0</v>
      </c>
      <c r="V90" s="582" t="b">
        <f>InpPerformance!V$19</f>
        <v>0</v>
      </c>
      <c r="W90" s="582" t="b">
        <f>InpPerformance!W$19</f>
        <v>0</v>
      </c>
      <c r="X90" s="582" t="b">
        <f>InpPerformance!X$19</f>
        <v>0</v>
      </c>
      <c r="Y90" s="582" t="b">
        <f>InpPerformance!Y$19</f>
        <v>0</v>
      </c>
      <c r="Z90" s="582" t="b">
        <f>InpPerformance!Z$19</f>
        <v>0</v>
      </c>
      <c r="AA90" s="582" t="b">
        <f>InpPerformance!AA$19</f>
        <v>0</v>
      </c>
      <c r="AB90" s="582" t="b">
        <f>InpPerformance!AB$19</f>
        <v>0</v>
      </c>
      <c r="AC90" s="582" t="b">
        <f>InpPerformance!AC$19</f>
        <v>0</v>
      </c>
      <c r="AD90" s="582" t="b">
        <f>InpPerformance!AD$19</f>
        <v>0</v>
      </c>
      <c r="AE90" s="582" t="b">
        <f>InpPerformance!AE$19</f>
        <v>0</v>
      </c>
      <c r="AF90" s="582" t="b">
        <f>InpPerformance!AF$19</f>
        <v>0</v>
      </c>
      <c r="AG90" s="582" t="b">
        <f>InpPerformance!AG$19</f>
        <v>0</v>
      </c>
      <c r="AH90" s="582" t="b">
        <f>InpPerformance!AH$19</f>
        <v>0</v>
      </c>
      <c r="AI90" s="582" t="b">
        <f>InpPerformance!AI$19</f>
        <v>0</v>
      </c>
      <c r="AJ90" s="582" t="b">
        <f>InpPerformance!AJ$19</f>
        <v>0</v>
      </c>
      <c r="AK90" s="583" t="b">
        <f>InpPerformance!AK$19</f>
        <v>0</v>
      </c>
      <c r="AL90" s="582" t="b">
        <f>InpPerformance!AL$19</f>
        <v>0</v>
      </c>
      <c r="AM90" s="582" t="b">
        <f>InpPerformance!AM$19</f>
        <v>0</v>
      </c>
      <c r="AN90" s="582" t="b">
        <f>InpPerformance!AN$19</f>
        <v>0</v>
      </c>
      <c r="AO90" s="583" t="b">
        <f>InpPerformance!AO$19</f>
        <v>0</v>
      </c>
      <c r="AP90" s="582" t="b">
        <f>InpPerformance!AP$19</f>
        <v>0</v>
      </c>
      <c r="AQ90" s="582" t="b">
        <f>InpPerformance!AQ$19</f>
        <v>0</v>
      </c>
      <c r="AR90" s="582" t="b">
        <f>InpPerformance!AR$19</f>
        <v>0</v>
      </c>
      <c r="AS90" s="582" t="b">
        <f>InpPerformance!AS$19</f>
        <v>0</v>
      </c>
      <c r="AT90" s="582" t="b">
        <f>InpPerformance!AT$19</f>
        <v>0</v>
      </c>
      <c r="AU90" s="582" t="b">
        <f>InpPerformance!AU$19</f>
        <v>0</v>
      </c>
      <c r="AV90" s="582" t="b">
        <f>InpPerformance!AV$19</f>
        <v>0</v>
      </c>
      <c r="AW90" s="582" t="b">
        <f>InpPerformance!AW$19</f>
        <v>0</v>
      </c>
      <c r="AX90" s="582" t="b">
        <f>InpPerformance!AX$19</f>
        <v>0</v>
      </c>
      <c r="AY90" s="582" t="b">
        <f>InpPerformance!AY$19</f>
        <v>0</v>
      </c>
      <c r="AZ90" s="582" t="b">
        <f>InpPerformance!AZ$19</f>
        <v>0</v>
      </c>
      <c r="BA90" s="582" t="b">
        <f>InpPerformance!BA$19</f>
        <v>0</v>
      </c>
      <c r="BB90" s="582" t="b">
        <f>InpPerformance!BB$19</f>
        <v>0</v>
      </c>
      <c r="BC90" s="583" t="b">
        <f>InpPerformance!BC$19</f>
        <v>0</v>
      </c>
      <c r="BD90" s="582" t="b">
        <f>InpPerformance!BD$19</f>
        <v>0</v>
      </c>
      <c r="BE90" s="582" t="b">
        <f>InpPerformance!BE$19</f>
        <v>0</v>
      </c>
      <c r="BF90" s="582" t="b">
        <f>InpPerformance!BF$19</f>
        <v>0</v>
      </c>
      <c r="BG90" s="582" t="b">
        <f>InpPerformance!BG$19</f>
        <v>0</v>
      </c>
      <c r="BH90" s="582" t="b">
        <f>InpPerformance!BH$19</f>
        <v>0</v>
      </c>
      <c r="BI90" s="582" t="b">
        <f>InpPerformance!BI$19</f>
        <v>0</v>
      </c>
      <c r="BJ90" s="582" t="b">
        <f>InpPerformance!BJ$19</f>
        <v>0</v>
      </c>
      <c r="BK90" s="582" t="b">
        <f>InpPerformance!BK$19</f>
        <v>0</v>
      </c>
      <c r="BL90" s="582" t="b">
        <f>InpPerformance!BL$19</f>
        <v>0</v>
      </c>
      <c r="BM90" s="582" t="b">
        <f>InpPerformance!BM$19</f>
        <v>0</v>
      </c>
      <c r="BN90" s="582" t="b">
        <f>InpPerformance!BN$19</f>
        <v>0</v>
      </c>
      <c r="BO90" s="582" t="b">
        <f>InpPerformance!BO$19</f>
        <v>0</v>
      </c>
      <c r="BP90" s="582" t="b">
        <f>InpPerformance!BP$19</f>
        <v>0</v>
      </c>
      <c r="BQ90" s="582" t="b">
        <f>InpPerformance!BQ$19</f>
        <v>0</v>
      </c>
      <c r="BR90" s="582" t="b">
        <f>InpPerformance!BR$19</f>
        <v>0</v>
      </c>
      <c r="BS90" s="582" t="b">
        <f>InpPerformance!BS$19</f>
        <v>0</v>
      </c>
    </row>
    <row r="91" spans="1:71" s="201" customFormat="1" ht="13.8">
      <c r="A91" s="444"/>
      <c r="B91" s="444"/>
      <c r="C91" s="444"/>
      <c r="D91" s="444"/>
      <c r="E91" s="444" t="s">
        <v>1235</v>
      </c>
      <c r="F91" s="444"/>
      <c r="G91" s="501" t="s">
        <v>1254</v>
      </c>
      <c r="H91" s="444"/>
      <c r="I91" s="444"/>
      <c r="J91" s="483" t="str">
        <f t="shared" ref="J91:BS91" si="30">IF(AND(J90=TRUE,J75=TRUE),(J85/J109)*J14/(24*60)+J70,"")</f>
        <v/>
      </c>
      <c r="K91" s="483" t="str">
        <f t="shared" si="30"/>
        <v/>
      </c>
      <c r="L91" s="483" t="str">
        <f t="shared" si="30"/>
        <v/>
      </c>
      <c r="M91" s="483" t="str">
        <f>IF(AND(M90=TRUE,M75=TRUE),(M85/M109)*M14/(24*60)+M70,"")</f>
        <v/>
      </c>
      <c r="N91" s="483" t="str">
        <f t="shared" si="30"/>
        <v/>
      </c>
      <c r="O91" s="483" t="str">
        <f>IF(AND(O90=TRUE,O75=TRUE),(O85/O109)*O14/(24*60)+O70,"")</f>
        <v/>
      </c>
      <c r="P91" s="483" t="str">
        <f t="shared" si="30"/>
        <v/>
      </c>
      <c r="Q91" s="484" t="str">
        <f t="shared" si="30"/>
        <v/>
      </c>
      <c r="R91" s="483" t="str">
        <f t="shared" si="30"/>
        <v/>
      </c>
      <c r="S91" s="483" t="str">
        <f t="shared" si="30"/>
        <v/>
      </c>
      <c r="T91" s="483" t="str">
        <f t="shared" si="30"/>
        <v/>
      </c>
      <c r="U91" s="483" t="str">
        <f t="shared" si="30"/>
        <v/>
      </c>
      <c r="V91" s="483" t="str">
        <f t="shared" si="30"/>
        <v/>
      </c>
      <c r="W91" s="483" t="str">
        <f t="shared" si="30"/>
        <v/>
      </c>
      <c r="X91" s="483" t="str">
        <f t="shared" si="30"/>
        <v/>
      </c>
      <c r="Y91" s="483" t="str">
        <f t="shared" si="30"/>
        <v/>
      </c>
      <c r="Z91" s="483" t="str">
        <f t="shared" si="30"/>
        <v/>
      </c>
      <c r="AA91" s="483" t="str">
        <f t="shared" si="30"/>
        <v/>
      </c>
      <c r="AB91" s="483" t="str">
        <f t="shared" si="30"/>
        <v/>
      </c>
      <c r="AC91" s="483" t="str">
        <f t="shared" si="30"/>
        <v/>
      </c>
      <c r="AD91" s="483" t="str">
        <f t="shared" si="30"/>
        <v/>
      </c>
      <c r="AE91" s="483" t="str">
        <f t="shared" si="30"/>
        <v/>
      </c>
      <c r="AF91" s="483" t="str">
        <f t="shared" si="30"/>
        <v/>
      </c>
      <c r="AG91" s="483" t="str">
        <f t="shared" si="30"/>
        <v/>
      </c>
      <c r="AH91" s="483" t="str">
        <f t="shared" si="30"/>
        <v/>
      </c>
      <c r="AI91" s="483" t="str">
        <f t="shared" si="30"/>
        <v/>
      </c>
      <c r="AJ91" s="483" t="str">
        <f t="shared" si="30"/>
        <v/>
      </c>
      <c r="AK91" s="484" t="str">
        <f t="shared" si="30"/>
        <v/>
      </c>
      <c r="AL91" s="483" t="str">
        <f t="shared" si="30"/>
        <v/>
      </c>
      <c r="AM91" s="483" t="str">
        <f t="shared" si="30"/>
        <v/>
      </c>
      <c r="AN91" s="483" t="str">
        <f t="shared" si="30"/>
        <v/>
      </c>
      <c r="AO91" s="484" t="str">
        <f t="shared" si="30"/>
        <v/>
      </c>
      <c r="AP91" s="483" t="str">
        <f t="shared" si="30"/>
        <v/>
      </c>
      <c r="AQ91" s="483" t="str">
        <f t="shared" si="30"/>
        <v/>
      </c>
      <c r="AR91" s="483" t="str">
        <f t="shared" si="30"/>
        <v/>
      </c>
      <c r="AS91" s="483" t="str">
        <f t="shared" si="30"/>
        <v/>
      </c>
      <c r="AT91" s="483" t="str">
        <f t="shared" si="30"/>
        <v/>
      </c>
      <c r="AU91" s="483" t="str">
        <f t="shared" si="30"/>
        <v/>
      </c>
      <c r="AV91" s="483" t="str">
        <f t="shared" si="30"/>
        <v/>
      </c>
      <c r="AW91" s="483" t="str">
        <f t="shared" si="30"/>
        <v/>
      </c>
      <c r="AX91" s="483" t="str">
        <f t="shared" si="30"/>
        <v/>
      </c>
      <c r="AY91" s="483" t="str">
        <f t="shared" si="30"/>
        <v/>
      </c>
      <c r="AZ91" s="483" t="str">
        <f t="shared" si="30"/>
        <v/>
      </c>
      <c r="BA91" s="483" t="str">
        <f t="shared" si="30"/>
        <v/>
      </c>
      <c r="BB91" s="483" t="str">
        <f t="shared" si="30"/>
        <v/>
      </c>
      <c r="BC91" s="484" t="str">
        <f t="shared" si="30"/>
        <v/>
      </c>
      <c r="BD91" s="483" t="str">
        <f t="shared" si="30"/>
        <v/>
      </c>
      <c r="BE91" s="483" t="str">
        <f t="shared" si="30"/>
        <v/>
      </c>
      <c r="BF91" s="483" t="str">
        <f>IF(AND(BF90=TRUE,BF75=TRUE),(BF85/BF109)*BF14/(24*60)+BF70,"")</f>
        <v/>
      </c>
      <c r="BG91" s="483" t="str">
        <f>IF(AND(BG90=TRUE,BG75=TRUE),(BG85/BG109)*BG14/(24*60)+BG70,"")</f>
        <v/>
      </c>
      <c r="BH91" s="483" t="str">
        <f t="shared" si="30"/>
        <v/>
      </c>
      <c r="BI91" s="483" t="str">
        <f t="shared" si="30"/>
        <v/>
      </c>
      <c r="BJ91" s="483" t="str">
        <f t="shared" si="30"/>
        <v/>
      </c>
      <c r="BK91" s="483" t="str">
        <f t="shared" si="30"/>
        <v/>
      </c>
      <c r="BL91" s="483" t="str">
        <f t="shared" si="30"/>
        <v/>
      </c>
      <c r="BM91" s="483" t="str">
        <f t="shared" si="30"/>
        <v/>
      </c>
      <c r="BN91" s="483" t="str">
        <f t="shared" si="30"/>
        <v/>
      </c>
      <c r="BO91" s="483" t="str">
        <f t="shared" si="30"/>
        <v/>
      </c>
      <c r="BP91" s="483" t="str">
        <f t="shared" si="30"/>
        <v/>
      </c>
      <c r="BQ91" s="483" t="str">
        <f t="shared" si="30"/>
        <v/>
      </c>
      <c r="BR91" s="483" t="str">
        <f t="shared" si="30"/>
        <v/>
      </c>
      <c r="BS91" s="483" t="str">
        <f t="shared" si="30"/>
        <v/>
      </c>
    </row>
    <row r="92" spans="1:71" s="201" customFormat="1" ht="13.8">
      <c r="A92" s="574"/>
      <c r="B92" s="574"/>
      <c r="C92" s="574"/>
      <c r="D92" s="574"/>
      <c r="E92" s="574" t="str">
        <f>InpPerformance!E$20</f>
        <v>ODI is calculated as a percentage difference to a baseline</v>
      </c>
      <c r="F92" s="574"/>
      <c r="G92" s="574" t="str">
        <f>InpPerformance!G$20</f>
        <v>TRUE or FALSE</v>
      </c>
      <c r="H92" s="574"/>
      <c r="I92" s="574"/>
      <c r="J92" s="582" t="b">
        <f>InpPerformance!J$20</f>
        <v>0</v>
      </c>
      <c r="K92" s="582" t="b">
        <f>InpPerformance!K$20</f>
        <v>0</v>
      </c>
      <c r="L92" s="582" t="b">
        <f>InpPerformance!L$20</f>
        <v>1</v>
      </c>
      <c r="M92" s="582" t="b">
        <f>InpPerformance!M$20</f>
        <v>1</v>
      </c>
      <c r="N92" s="582" t="b">
        <f>InpPerformance!N$20</f>
        <v>1</v>
      </c>
      <c r="O92" s="582" t="b">
        <f>InpPerformance!O$20</f>
        <v>1</v>
      </c>
      <c r="P92" s="582" t="b">
        <f>InpPerformance!P$20</f>
        <v>0</v>
      </c>
      <c r="Q92" s="583" t="b">
        <f>InpPerformance!Q$20</f>
        <v>0</v>
      </c>
      <c r="R92" s="582" t="b">
        <f>InpPerformance!R$20</f>
        <v>0</v>
      </c>
      <c r="S92" s="582" t="b">
        <f>InpPerformance!S$20</f>
        <v>0</v>
      </c>
      <c r="T92" s="582" t="b">
        <f>InpPerformance!T$20</f>
        <v>0</v>
      </c>
      <c r="U92" s="582" t="b">
        <f>InpPerformance!U$20</f>
        <v>0</v>
      </c>
      <c r="V92" s="582" t="b">
        <f>InpPerformance!V$20</f>
        <v>0</v>
      </c>
      <c r="W92" s="582" t="b">
        <f>InpPerformance!W$20</f>
        <v>0</v>
      </c>
      <c r="X92" s="582" t="b">
        <f>InpPerformance!X$20</f>
        <v>0</v>
      </c>
      <c r="Y92" s="582" t="b">
        <f>InpPerformance!Y$20</f>
        <v>0</v>
      </c>
      <c r="Z92" s="582" t="b">
        <f>InpPerformance!Z$20</f>
        <v>0</v>
      </c>
      <c r="AA92" s="582" t="b">
        <f>InpPerformance!AA$20</f>
        <v>0</v>
      </c>
      <c r="AB92" s="582" t="b">
        <f>InpPerformance!AB$20</f>
        <v>0</v>
      </c>
      <c r="AC92" s="582" t="b">
        <f>InpPerformance!AC$20</f>
        <v>0</v>
      </c>
      <c r="AD92" s="582" t="b">
        <f>InpPerformance!AD$20</f>
        <v>0</v>
      </c>
      <c r="AE92" s="582" t="b">
        <f>InpPerformance!AE$20</f>
        <v>0</v>
      </c>
      <c r="AF92" s="582" t="b">
        <f>InpPerformance!AF$20</f>
        <v>0</v>
      </c>
      <c r="AG92" s="582" t="b">
        <f>InpPerformance!AG$20</f>
        <v>0</v>
      </c>
      <c r="AH92" s="582" t="b">
        <f>InpPerformance!AH$20</f>
        <v>0</v>
      </c>
      <c r="AI92" s="582" t="b">
        <f>InpPerformance!AI$20</f>
        <v>0</v>
      </c>
      <c r="AJ92" s="582" t="b">
        <f>InpPerformance!AJ$20</f>
        <v>0</v>
      </c>
      <c r="AK92" s="583" t="b">
        <f>InpPerformance!AK$20</f>
        <v>0</v>
      </c>
      <c r="AL92" s="582" t="b">
        <f>InpPerformance!AL$20</f>
        <v>0</v>
      </c>
      <c r="AM92" s="582" t="b">
        <f>InpPerformance!AM$20</f>
        <v>0</v>
      </c>
      <c r="AN92" s="582" t="b">
        <f>InpPerformance!AN$20</f>
        <v>0</v>
      </c>
      <c r="AO92" s="583" t="b">
        <f>InpPerformance!AO$20</f>
        <v>0</v>
      </c>
      <c r="AP92" s="582" t="b">
        <f>InpPerformance!AP$20</f>
        <v>0</v>
      </c>
      <c r="AQ92" s="582" t="b">
        <f>InpPerformance!AQ$20</f>
        <v>0</v>
      </c>
      <c r="AR92" s="582" t="b">
        <f>InpPerformance!AR$20</f>
        <v>0</v>
      </c>
      <c r="AS92" s="582" t="b">
        <f>InpPerformance!AS$20</f>
        <v>0</v>
      </c>
      <c r="AT92" s="582" t="b">
        <f>InpPerformance!AT$20</f>
        <v>0</v>
      </c>
      <c r="AU92" s="582" t="b">
        <f>InpPerformance!AU$20</f>
        <v>0</v>
      </c>
      <c r="AV92" s="582" t="b">
        <f>InpPerformance!AV$20</f>
        <v>0</v>
      </c>
      <c r="AW92" s="582" t="b">
        <f>InpPerformance!AW$20</f>
        <v>0</v>
      </c>
      <c r="AX92" s="582" t="b">
        <f>InpPerformance!AX$20</f>
        <v>0</v>
      </c>
      <c r="AY92" s="582" t="b">
        <f>InpPerformance!AY$20</f>
        <v>0</v>
      </c>
      <c r="AZ92" s="582" t="b">
        <f>InpPerformance!AZ$20</f>
        <v>0</v>
      </c>
      <c r="BA92" s="582" t="b">
        <f>InpPerformance!BA$20</f>
        <v>0</v>
      </c>
      <c r="BB92" s="582" t="b">
        <f>InpPerformance!BB$20</f>
        <v>0</v>
      </c>
      <c r="BC92" s="583" t="b">
        <f>InpPerformance!BC$20</f>
        <v>0</v>
      </c>
      <c r="BD92" s="582" t="b">
        <f>InpPerformance!BD$20</f>
        <v>0</v>
      </c>
      <c r="BE92" s="582" t="b">
        <f>InpPerformance!BE$20</f>
        <v>0</v>
      </c>
      <c r="BF92" s="582" t="b">
        <f>InpPerformance!BF$20</f>
        <v>0</v>
      </c>
      <c r="BG92" s="582" t="b">
        <f>InpPerformance!BG$20</f>
        <v>0</v>
      </c>
      <c r="BH92" s="582" t="b">
        <f>InpPerformance!BH$20</f>
        <v>0</v>
      </c>
      <c r="BI92" s="582" t="b">
        <f>InpPerformance!BI$20</f>
        <v>0</v>
      </c>
      <c r="BJ92" s="582" t="b">
        <f>InpPerformance!BJ$20</f>
        <v>0</v>
      </c>
      <c r="BK92" s="582" t="b">
        <f>InpPerformance!BK$20</f>
        <v>0</v>
      </c>
      <c r="BL92" s="582" t="b">
        <f>InpPerformance!BL$20</f>
        <v>0</v>
      </c>
      <c r="BM92" s="582" t="b">
        <f>InpPerformance!BM$20</f>
        <v>0</v>
      </c>
      <c r="BN92" s="582" t="b">
        <f>InpPerformance!BN$20</f>
        <v>0</v>
      </c>
      <c r="BO92" s="582" t="b">
        <f>InpPerformance!BO$20</f>
        <v>0</v>
      </c>
      <c r="BP92" s="582" t="b">
        <f>InpPerformance!BP$20</f>
        <v>0</v>
      </c>
      <c r="BQ92" s="582" t="b">
        <f>InpPerformance!BQ$20</f>
        <v>0</v>
      </c>
      <c r="BR92" s="582" t="b">
        <f>InpPerformance!BR$20</f>
        <v>0</v>
      </c>
      <c r="BS92" s="582" t="b">
        <f>InpPerformance!BS$20</f>
        <v>0</v>
      </c>
    </row>
    <row r="93" spans="1:71" s="227" customFormat="1" ht="13.8">
      <c r="A93" s="574"/>
      <c r="B93" s="574"/>
      <c r="C93" s="574"/>
      <c r="D93" s="574"/>
      <c r="E93" s="574" t="str">
        <f>InpPerformance!E$8</f>
        <v>Baseline (if applicable)</v>
      </c>
      <c r="F93" s="574"/>
      <c r="G93" s="574" t="str">
        <f>InpPerformance!G$8</f>
        <v>Baseline unit</v>
      </c>
      <c r="H93" s="574"/>
      <c r="I93" s="574"/>
      <c r="J93" s="579" t="str">
        <f>IF(InpPerformance!J$8&lt;&gt;"",ROUND(InpPerformance!J$8,1),"")</f>
        <v/>
      </c>
      <c r="K93" s="579" t="str">
        <f>IF(InpPerformance!K$8&lt;&gt;"",ROUND(InpPerformance!K$8,1),"")</f>
        <v/>
      </c>
      <c r="L93" s="579">
        <f>IF(InpPerformance!L$8&lt;&gt;"",ROUND(InpPerformance!L$8,1),"")</f>
        <v>72.7</v>
      </c>
      <c r="M93" s="579">
        <f>IF(InpPerformance!M$8&lt;&gt;"",ROUND(InpPerformance!M$8,1),"")</f>
        <v>15.6</v>
      </c>
      <c r="N93" s="579">
        <f>IF(InpPerformance!N$8&lt;&gt;"",ROUND(InpPerformance!N$8,1),"")</f>
        <v>128.5</v>
      </c>
      <c r="O93" s="579">
        <f>IF(InpPerformance!O$8&lt;&gt;"",ROUND(InpPerformance!O$8,1),"")</f>
        <v>134.80000000000001</v>
      </c>
      <c r="P93" s="579" t="str">
        <f>IF(InpPerformance!P$8&lt;&gt;"",ROUND(InpPerformance!P$8,1),"")</f>
        <v/>
      </c>
      <c r="Q93" s="581" t="str">
        <f>IF(InpPerformance!Q$8&lt;&gt;"",ROUND(InpPerformance!Q$8,1),"")</f>
        <v/>
      </c>
      <c r="R93" s="579" t="str">
        <f>IF(InpPerformance!R$8&lt;&gt;"",ROUND(InpPerformance!R$8,1),"")</f>
        <v/>
      </c>
      <c r="S93" s="579" t="str">
        <f>IF(InpPerformance!S$8&lt;&gt;"",ROUND(InpPerformance!S$8,1),"")</f>
        <v/>
      </c>
      <c r="T93" s="579" t="str">
        <f>IF(InpPerformance!T$8&lt;&gt;"",ROUND(InpPerformance!T$8,1),"")</f>
        <v/>
      </c>
      <c r="U93" s="579" t="str">
        <f>IF(InpPerformance!U$8&lt;&gt;"",ROUND(InpPerformance!U$8,1),"")</f>
        <v/>
      </c>
      <c r="V93" s="579" t="str">
        <f>IF(InpPerformance!V$8&lt;&gt;"",ROUND(InpPerformance!V$8,1),"")</f>
        <v/>
      </c>
      <c r="W93" s="579" t="str">
        <f>IF(InpPerformance!W$8&lt;&gt;"",ROUND(InpPerformance!W$8,1),"")</f>
        <v/>
      </c>
      <c r="X93" s="579" t="str">
        <f>IF(InpPerformance!X$8&lt;&gt;"",ROUND(InpPerformance!X$8,1),"")</f>
        <v/>
      </c>
      <c r="Y93" s="579" t="str">
        <f>IF(InpPerformance!Y$8&lt;&gt;"",ROUND(InpPerformance!Y$8,1),"")</f>
        <v/>
      </c>
      <c r="Z93" s="579" t="str">
        <f>IF(InpPerformance!Z$8&lt;&gt;"",ROUND(InpPerformance!Z$8,1),"")</f>
        <v/>
      </c>
      <c r="AA93" s="579" t="str">
        <f>IF(InpPerformance!AA$8&lt;&gt;"",ROUND(InpPerformance!AA$8,1),"")</f>
        <v/>
      </c>
      <c r="AB93" s="579" t="str">
        <f>IF(InpPerformance!AB$8&lt;&gt;"",ROUND(InpPerformance!AB$8,1),"")</f>
        <v/>
      </c>
      <c r="AC93" s="579" t="str">
        <f>IF(InpPerformance!AC$8&lt;&gt;"",ROUND(InpPerformance!AC$8,1),"")</f>
        <v/>
      </c>
      <c r="AD93" s="579" t="str">
        <f>IF(InpPerformance!AD$8&lt;&gt;"",ROUND(InpPerformance!AD$8,1),"")</f>
        <v/>
      </c>
      <c r="AE93" s="579" t="str">
        <f>IF(InpPerformance!AE$8&lt;&gt;"",ROUND(InpPerformance!AE$8,1),"")</f>
        <v/>
      </c>
      <c r="AF93" s="579" t="str">
        <f>IF(InpPerformance!AF$8&lt;&gt;"",ROUND(InpPerformance!AF$8,1),"")</f>
        <v/>
      </c>
      <c r="AG93" s="579" t="str">
        <f>IF(InpPerformance!AG$8&lt;&gt;"",ROUND(InpPerformance!AG$8,1),"")</f>
        <v/>
      </c>
      <c r="AH93" s="579" t="str">
        <f>IF(InpPerformance!AH$8&lt;&gt;"",ROUND(InpPerformance!AH$8,1),"")</f>
        <v/>
      </c>
      <c r="AI93" s="579" t="str">
        <f>IF(InpPerformance!AI$8&lt;&gt;"",ROUND(InpPerformance!AI$8,1),"")</f>
        <v/>
      </c>
      <c r="AJ93" s="579" t="str">
        <f>IF(InpPerformance!AJ$8&lt;&gt;"",ROUND(InpPerformance!AJ$8,1),"")</f>
        <v/>
      </c>
      <c r="AK93" s="581" t="str">
        <f>IF(InpPerformance!AK$8&lt;&gt;"",ROUND(InpPerformance!AK$8,1),"")</f>
        <v/>
      </c>
      <c r="AL93" s="579" t="str">
        <f>IF(InpPerformance!AL$8&lt;&gt;"",ROUND(InpPerformance!AL$8,1),"")</f>
        <v/>
      </c>
      <c r="AM93" s="579" t="str">
        <f>IF(InpPerformance!AM$8&lt;&gt;"",ROUND(InpPerformance!AM$8,1),"")</f>
        <v/>
      </c>
      <c r="AN93" s="579" t="str">
        <f>IF(InpPerformance!AN$8&lt;&gt;"",ROUND(InpPerformance!AN$8,1),"")</f>
        <v/>
      </c>
      <c r="AO93" s="581" t="str">
        <f>IF(InpPerformance!AO$8&lt;&gt;"",ROUND(InpPerformance!AO$8,1),"")</f>
        <v/>
      </c>
      <c r="AP93" s="579" t="str">
        <f>IF(InpPerformance!AP$8&lt;&gt;"",ROUND(InpPerformance!AP$8,1),"")</f>
        <v/>
      </c>
      <c r="AQ93" s="579" t="str">
        <f>IF(InpPerformance!AQ$8&lt;&gt;"",ROUND(InpPerformance!AQ$8,1),"")</f>
        <v/>
      </c>
      <c r="AR93" s="579" t="str">
        <f>IF(InpPerformance!AR$8&lt;&gt;"",ROUND(InpPerformance!AR$8,1),"")</f>
        <v/>
      </c>
      <c r="AS93" s="579" t="str">
        <f>IF(InpPerformance!AS$8&lt;&gt;"",ROUND(InpPerformance!AS$8,1),"")</f>
        <v/>
      </c>
      <c r="AT93" s="579" t="str">
        <f>IF(InpPerformance!AT$8&lt;&gt;"",ROUND(InpPerformance!AT$8,1),"")</f>
        <v/>
      </c>
      <c r="AU93" s="579" t="str">
        <f>IF(InpPerformance!AU$8&lt;&gt;"",ROUND(InpPerformance!AU$8,1),"")</f>
        <v/>
      </c>
      <c r="AV93" s="579" t="str">
        <f>IF(InpPerformance!AV$8&lt;&gt;"",ROUND(InpPerformance!AV$8,1),"")</f>
        <v/>
      </c>
      <c r="AW93" s="579" t="str">
        <f>IF(InpPerformance!AW$8&lt;&gt;"",ROUND(InpPerformance!AW$8,1),"")</f>
        <v/>
      </c>
      <c r="AX93" s="579" t="str">
        <f>IF(InpPerformance!AX$8&lt;&gt;"",ROUND(InpPerformance!AX$8,1),"")</f>
        <v/>
      </c>
      <c r="AY93" s="579" t="str">
        <f>IF(InpPerformance!AY$8&lt;&gt;"",ROUND(InpPerformance!AY$8,1),"")</f>
        <v/>
      </c>
      <c r="AZ93" s="579" t="str">
        <f>IF(InpPerformance!AZ$8&lt;&gt;"",ROUND(InpPerformance!AZ$8,1),"")</f>
        <v/>
      </c>
      <c r="BA93" s="579" t="str">
        <f>IF(InpPerformance!BA$8&lt;&gt;"",ROUND(InpPerformance!BA$8,1),"")</f>
        <v/>
      </c>
      <c r="BB93" s="579" t="str">
        <f>IF(InpPerformance!BB$8&lt;&gt;"",ROUND(InpPerformance!BB$8,1),"")</f>
        <v/>
      </c>
      <c r="BC93" s="581" t="str">
        <f>IF(InpPerformance!BC$8&lt;&gt;"",ROUND(InpPerformance!BC$8,1),"")</f>
        <v/>
      </c>
      <c r="BD93" s="579" t="str">
        <f>IF(InpPerformance!BD$8&lt;&gt;"",ROUND(InpPerformance!BD$8,1),"")</f>
        <v/>
      </c>
      <c r="BE93" s="579" t="str">
        <f>IF(InpPerformance!BE$8&lt;&gt;"",ROUND(InpPerformance!BE$8,1),"")</f>
        <v/>
      </c>
      <c r="BF93" s="579" t="str">
        <f>IF(InpPerformance!BF$8&lt;&gt;"",ROUND(InpPerformance!BF$8,1),"")</f>
        <v/>
      </c>
      <c r="BG93" s="579" t="str">
        <f>IF(InpPerformance!BG$8&lt;&gt;"",ROUND(InpPerformance!BG$8,1),"")</f>
        <v/>
      </c>
      <c r="BH93" s="579" t="str">
        <f>IF(InpPerformance!BH$8&lt;&gt;"",ROUND(InpPerformance!BH$8,1),"")</f>
        <v/>
      </c>
      <c r="BI93" s="579" t="str">
        <f>IF(InpPerformance!BI$8&lt;&gt;"",ROUND(InpPerformance!BI$8,1),"")</f>
        <v/>
      </c>
      <c r="BJ93" s="579" t="str">
        <f>IF(InpPerformance!BJ$8&lt;&gt;"",ROUND(InpPerformance!BJ$8,1),"")</f>
        <v/>
      </c>
      <c r="BK93" s="579" t="str">
        <f>IF(InpPerformance!BK$8&lt;&gt;"",ROUND(InpPerformance!BK$8,1),"")</f>
        <v/>
      </c>
      <c r="BL93" s="579" t="str">
        <f>IF(InpPerformance!BL$8&lt;&gt;"",ROUND(InpPerformance!BL$8,1),"")</f>
        <v/>
      </c>
      <c r="BM93" s="579" t="str">
        <f>IF(InpPerformance!BM$8&lt;&gt;"",ROUND(InpPerformance!BM$8,1),"")</f>
        <v/>
      </c>
      <c r="BN93" s="579" t="str">
        <f>IF(InpPerformance!BN$8&lt;&gt;"",ROUND(InpPerformance!BN$8,1),"")</f>
        <v/>
      </c>
      <c r="BO93" s="579" t="str">
        <f>IF(InpPerformance!BO$8&lt;&gt;"",ROUND(InpPerformance!BO$8,1),"")</f>
        <v/>
      </c>
      <c r="BP93" s="579" t="str">
        <f>IF(InpPerformance!BP$8&lt;&gt;"",ROUND(InpPerformance!BP$8,1),"")</f>
        <v/>
      </c>
      <c r="BQ93" s="579" t="str">
        <f>IF(InpPerformance!BQ$8&lt;&gt;"",ROUND(InpPerformance!BQ$8,1),"")</f>
        <v/>
      </c>
      <c r="BR93" s="579" t="str">
        <f>IF(InpPerformance!BR$8&lt;&gt;"",ROUND(InpPerformance!BR$8,1),"")</f>
        <v/>
      </c>
      <c r="BS93" s="579" t="str">
        <f>IF(InpPerformance!BS$8&lt;&gt;"",ROUND(InpPerformance!BS$8,1),"")</f>
        <v/>
      </c>
    </row>
    <row r="94" spans="1:71" s="201" customFormat="1" ht="13.8">
      <c r="A94" s="444"/>
      <c r="B94" s="444"/>
      <c r="C94" s="444"/>
      <c r="D94" s="444"/>
      <c r="E94" s="444" t="s">
        <v>1236</v>
      </c>
      <c r="F94" s="444"/>
      <c r="G94" s="501" t="s">
        <v>1254</v>
      </c>
      <c r="H94" s="444"/>
      <c r="I94" s="444"/>
      <c r="J94" s="483" t="str">
        <f t="shared" ref="J94:BS94" si="31">IF(AND(J92=TRUE,J75=TRUE),(J85/J109)*J14*(100/J93)+J70,"")</f>
        <v/>
      </c>
      <c r="K94" s="483" t="str">
        <f t="shared" si="31"/>
        <v/>
      </c>
      <c r="L94" s="483" t="str">
        <f t="shared" si="31"/>
        <v/>
      </c>
      <c r="M94" s="483" t="str">
        <f>IF(AND(M92=TRUE,M75=TRUE),(M85/M109)*M14*(100/M93)+M70,"")</f>
        <v/>
      </c>
      <c r="N94" s="483" t="str">
        <f t="shared" si="31"/>
        <v/>
      </c>
      <c r="O94" s="483" t="str">
        <f>IF(AND(O92=TRUE,O75=TRUE),(O85/O109)*O14*(100/O93)+O70,"")</f>
        <v/>
      </c>
      <c r="P94" s="483" t="str">
        <f t="shared" si="31"/>
        <v/>
      </c>
      <c r="Q94" s="484" t="str">
        <f t="shared" si="31"/>
        <v/>
      </c>
      <c r="R94" s="483" t="str">
        <f t="shared" si="31"/>
        <v/>
      </c>
      <c r="S94" s="483" t="str">
        <f t="shared" si="31"/>
        <v/>
      </c>
      <c r="T94" s="483" t="str">
        <f t="shared" si="31"/>
        <v/>
      </c>
      <c r="U94" s="483" t="str">
        <f t="shared" si="31"/>
        <v/>
      </c>
      <c r="V94" s="483" t="str">
        <f t="shared" si="31"/>
        <v/>
      </c>
      <c r="W94" s="483" t="str">
        <f t="shared" si="31"/>
        <v/>
      </c>
      <c r="X94" s="483" t="str">
        <f t="shared" si="31"/>
        <v/>
      </c>
      <c r="Y94" s="483" t="str">
        <f t="shared" si="31"/>
        <v/>
      </c>
      <c r="Z94" s="483" t="str">
        <f t="shared" si="31"/>
        <v/>
      </c>
      <c r="AA94" s="483" t="str">
        <f t="shared" si="31"/>
        <v/>
      </c>
      <c r="AB94" s="483" t="str">
        <f t="shared" si="31"/>
        <v/>
      </c>
      <c r="AC94" s="483" t="str">
        <f t="shared" si="31"/>
        <v/>
      </c>
      <c r="AD94" s="483" t="str">
        <f t="shared" si="31"/>
        <v/>
      </c>
      <c r="AE94" s="483" t="str">
        <f t="shared" si="31"/>
        <v/>
      </c>
      <c r="AF94" s="483" t="str">
        <f t="shared" si="31"/>
        <v/>
      </c>
      <c r="AG94" s="483" t="str">
        <f t="shared" si="31"/>
        <v/>
      </c>
      <c r="AH94" s="483" t="str">
        <f t="shared" si="31"/>
        <v/>
      </c>
      <c r="AI94" s="483" t="str">
        <f t="shared" si="31"/>
        <v/>
      </c>
      <c r="AJ94" s="483" t="str">
        <f t="shared" si="31"/>
        <v/>
      </c>
      <c r="AK94" s="484" t="str">
        <f t="shared" si="31"/>
        <v/>
      </c>
      <c r="AL94" s="483" t="str">
        <f t="shared" si="31"/>
        <v/>
      </c>
      <c r="AM94" s="483" t="str">
        <f t="shared" si="31"/>
        <v/>
      </c>
      <c r="AN94" s="483" t="str">
        <f t="shared" si="31"/>
        <v/>
      </c>
      <c r="AO94" s="484" t="str">
        <f t="shared" si="31"/>
        <v/>
      </c>
      <c r="AP94" s="483" t="str">
        <f t="shared" si="31"/>
        <v/>
      </c>
      <c r="AQ94" s="483" t="str">
        <f t="shared" si="31"/>
        <v/>
      </c>
      <c r="AR94" s="483" t="str">
        <f t="shared" si="31"/>
        <v/>
      </c>
      <c r="AS94" s="483" t="str">
        <f t="shared" si="31"/>
        <v/>
      </c>
      <c r="AT94" s="483" t="str">
        <f t="shared" si="31"/>
        <v/>
      </c>
      <c r="AU94" s="483" t="str">
        <f t="shared" si="31"/>
        <v/>
      </c>
      <c r="AV94" s="483" t="str">
        <f t="shared" si="31"/>
        <v/>
      </c>
      <c r="AW94" s="483" t="str">
        <f t="shared" si="31"/>
        <v/>
      </c>
      <c r="AX94" s="483" t="str">
        <f t="shared" si="31"/>
        <v/>
      </c>
      <c r="AY94" s="483" t="str">
        <f t="shared" si="31"/>
        <v/>
      </c>
      <c r="AZ94" s="483" t="str">
        <f t="shared" si="31"/>
        <v/>
      </c>
      <c r="BA94" s="483" t="str">
        <f t="shared" si="31"/>
        <v/>
      </c>
      <c r="BB94" s="483" t="str">
        <f t="shared" si="31"/>
        <v/>
      </c>
      <c r="BC94" s="484" t="str">
        <f t="shared" si="31"/>
        <v/>
      </c>
      <c r="BD94" s="483" t="str">
        <f t="shared" si="31"/>
        <v/>
      </c>
      <c r="BE94" s="483" t="str">
        <f t="shared" si="31"/>
        <v/>
      </c>
      <c r="BF94" s="483" t="str">
        <f>IF(AND(BF92=TRUE,BF75=TRUE),(BF85/BF109)*BF14*(100/BF93)+BF70,"")</f>
        <v/>
      </c>
      <c r="BG94" s="483" t="str">
        <f>IF(AND(BG92=TRUE,BG75=TRUE),(BG85/BG109)*BG14*(100/BG93)+BG70,"")</f>
        <v/>
      </c>
      <c r="BH94" s="483" t="str">
        <f t="shared" si="31"/>
        <v/>
      </c>
      <c r="BI94" s="483" t="str">
        <f t="shared" si="31"/>
        <v/>
      </c>
      <c r="BJ94" s="483" t="str">
        <f t="shared" si="31"/>
        <v/>
      </c>
      <c r="BK94" s="483" t="str">
        <f t="shared" si="31"/>
        <v/>
      </c>
      <c r="BL94" s="483" t="str">
        <f t="shared" si="31"/>
        <v/>
      </c>
      <c r="BM94" s="483" t="str">
        <f t="shared" si="31"/>
        <v/>
      </c>
      <c r="BN94" s="483" t="str">
        <f t="shared" si="31"/>
        <v/>
      </c>
      <c r="BO94" s="483" t="str">
        <f t="shared" si="31"/>
        <v/>
      </c>
      <c r="BP94" s="483" t="str">
        <f t="shared" si="31"/>
        <v/>
      </c>
      <c r="BQ94" s="483" t="str">
        <f t="shared" si="31"/>
        <v/>
      </c>
      <c r="BR94" s="483" t="str">
        <f t="shared" si="31"/>
        <v/>
      </c>
      <c r="BS94" s="483" t="str">
        <f t="shared" si="31"/>
        <v/>
      </c>
    </row>
    <row r="95" spans="1:71" s="201" customFormat="1" ht="13.8">
      <c r="A95" s="444"/>
      <c r="B95" s="444"/>
      <c r="C95" s="444"/>
      <c r="D95" s="444"/>
      <c r="E95" s="501"/>
      <c r="F95" s="501"/>
      <c r="G95" s="501"/>
      <c r="H95" s="501"/>
      <c r="I95" s="444"/>
      <c r="J95" s="483"/>
      <c r="K95" s="483"/>
      <c r="L95" s="483"/>
      <c r="M95" s="483"/>
      <c r="N95" s="483"/>
      <c r="O95" s="483"/>
      <c r="P95" s="483"/>
      <c r="Q95" s="484"/>
      <c r="R95" s="483"/>
      <c r="S95" s="483"/>
      <c r="T95" s="483"/>
      <c r="U95" s="483"/>
      <c r="V95" s="483"/>
      <c r="W95" s="483"/>
      <c r="X95" s="483"/>
      <c r="Y95" s="483"/>
      <c r="Z95" s="483"/>
      <c r="AA95" s="483"/>
      <c r="AB95" s="483"/>
      <c r="AC95" s="483"/>
      <c r="AD95" s="483"/>
      <c r="AE95" s="483"/>
      <c r="AF95" s="483"/>
      <c r="AG95" s="483"/>
      <c r="AH95" s="483"/>
      <c r="AI95" s="483"/>
      <c r="AJ95" s="483"/>
      <c r="AK95" s="484"/>
      <c r="AL95" s="483"/>
      <c r="AM95" s="483"/>
      <c r="AN95" s="483"/>
      <c r="AO95" s="484"/>
      <c r="AP95" s="483"/>
      <c r="AQ95" s="483"/>
      <c r="AR95" s="483"/>
      <c r="AS95" s="483"/>
      <c r="AT95" s="483"/>
      <c r="AU95" s="483"/>
      <c r="AV95" s="483"/>
      <c r="AW95" s="483"/>
      <c r="AX95" s="483"/>
      <c r="AY95" s="483"/>
      <c r="AZ95" s="483"/>
      <c r="BA95" s="483"/>
      <c r="BB95" s="483"/>
      <c r="BC95" s="484"/>
      <c r="BD95" s="483"/>
      <c r="BE95" s="483"/>
      <c r="BF95" s="483"/>
      <c r="BG95" s="483"/>
      <c r="BH95" s="483"/>
      <c r="BI95" s="483"/>
      <c r="BJ95" s="483"/>
      <c r="BK95" s="483"/>
      <c r="BL95" s="483"/>
      <c r="BM95" s="483"/>
      <c r="BN95" s="483"/>
      <c r="BO95" s="483"/>
      <c r="BP95" s="483"/>
      <c r="BQ95" s="483"/>
      <c r="BR95" s="483"/>
      <c r="BS95" s="483"/>
    </row>
    <row r="96" spans="1:71" s="201" customFormat="1" ht="13.8">
      <c r="A96" s="444"/>
      <c r="B96" s="444"/>
      <c r="C96" s="444"/>
      <c r="D96" s="444"/>
      <c r="E96" s="501" t="s">
        <v>1252</v>
      </c>
      <c r="F96" s="501"/>
      <c r="G96" s="501" t="s">
        <v>1254</v>
      </c>
      <c r="H96" s="501"/>
      <c r="I96" s="444"/>
      <c r="J96" s="483" t="str">
        <f>IF(J69&lt;&gt;"",J69,IF(J94&lt;&gt;"",J94,IF(J91&lt;&gt;"",J91,J87)))</f>
        <v/>
      </c>
      <c r="K96" s="483" t="str">
        <f t="shared" ref="K96:BS96" si="32">IF(K69&lt;&gt;"",K69,IF(K94&lt;&gt;"",K94,IF(K91&lt;&gt;"",K91,K87)))</f>
        <v/>
      </c>
      <c r="L96" s="483" t="str">
        <f t="shared" si="32"/>
        <v/>
      </c>
      <c r="M96" s="483" t="str">
        <f>IF(M69&lt;&gt;"",M69,IF(M94&lt;&gt;"",M94,IF(M91&lt;&gt;"",M91,M87)))</f>
        <v/>
      </c>
      <c r="N96" s="483" t="str">
        <f t="shared" si="32"/>
        <v/>
      </c>
      <c r="O96" s="483" t="str">
        <f>IF(O69&lt;&gt;"",O69,IF(O94&lt;&gt;"",O94,IF(O91&lt;&gt;"",O91,O87)))</f>
        <v/>
      </c>
      <c r="P96" s="483" t="str">
        <f t="shared" si="32"/>
        <v/>
      </c>
      <c r="Q96" s="484" t="str">
        <f t="shared" si="32"/>
        <v/>
      </c>
      <c r="R96" s="483" t="str">
        <f t="shared" si="32"/>
        <v/>
      </c>
      <c r="S96" s="483" t="str">
        <f t="shared" si="32"/>
        <v/>
      </c>
      <c r="T96" s="483" t="str">
        <f t="shared" si="32"/>
        <v/>
      </c>
      <c r="U96" s="483" t="str">
        <f t="shared" si="32"/>
        <v/>
      </c>
      <c r="V96" s="483" t="str">
        <f t="shared" si="32"/>
        <v/>
      </c>
      <c r="W96" s="483" t="str">
        <f t="shared" si="32"/>
        <v/>
      </c>
      <c r="X96" s="483" t="str">
        <f t="shared" si="32"/>
        <v/>
      </c>
      <c r="Y96" s="483" t="str">
        <f t="shared" si="32"/>
        <v/>
      </c>
      <c r="Z96" s="483" t="str">
        <f t="shared" si="32"/>
        <v/>
      </c>
      <c r="AA96" s="483" t="str">
        <f t="shared" si="32"/>
        <v/>
      </c>
      <c r="AB96" s="483" t="str">
        <f t="shared" si="32"/>
        <v/>
      </c>
      <c r="AC96" s="483" t="str">
        <f t="shared" si="32"/>
        <v/>
      </c>
      <c r="AD96" s="483" t="str">
        <f t="shared" si="32"/>
        <v/>
      </c>
      <c r="AE96" s="483" t="str">
        <f t="shared" si="32"/>
        <v/>
      </c>
      <c r="AF96" s="483" t="str">
        <f t="shared" si="32"/>
        <v/>
      </c>
      <c r="AG96" s="483" t="str">
        <f t="shared" si="32"/>
        <v/>
      </c>
      <c r="AH96" s="483" t="str">
        <f t="shared" si="32"/>
        <v/>
      </c>
      <c r="AI96" s="483" t="str">
        <f t="shared" si="32"/>
        <v/>
      </c>
      <c r="AJ96" s="483" t="str">
        <f t="shared" si="32"/>
        <v/>
      </c>
      <c r="AK96" s="484" t="str">
        <f t="shared" si="32"/>
        <v/>
      </c>
      <c r="AL96" s="483" t="str">
        <f t="shared" si="32"/>
        <v/>
      </c>
      <c r="AM96" s="483" t="str">
        <f t="shared" si="32"/>
        <v/>
      </c>
      <c r="AN96" s="483" t="str">
        <f t="shared" si="32"/>
        <v/>
      </c>
      <c r="AO96" s="484" t="str">
        <f t="shared" si="32"/>
        <v/>
      </c>
      <c r="AP96" s="483" t="str">
        <f t="shared" si="32"/>
        <v/>
      </c>
      <c r="AQ96" s="483" t="str">
        <f t="shared" si="32"/>
        <v/>
      </c>
      <c r="AR96" s="483" t="str">
        <f t="shared" si="32"/>
        <v/>
      </c>
      <c r="AS96" s="483" t="str">
        <f t="shared" si="32"/>
        <v/>
      </c>
      <c r="AT96" s="483" t="str">
        <f t="shared" si="32"/>
        <v/>
      </c>
      <c r="AU96" s="483" t="str">
        <f t="shared" si="32"/>
        <v/>
      </c>
      <c r="AV96" s="483" t="str">
        <f t="shared" si="32"/>
        <v/>
      </c>
      <c r="AW96" s="483" t="str">
        <f t="shared" si="32"/>
        <v/>
      </c>
      <c r="AX96" s="483" t="str">
        <f t="shared" si="32"/>
        <v/>
      </c>
      <c r="AY96" s="483" t="str">
        <f t="shared" si="32"/>
        <v/>
      </c>
      <c r="AZ96" s="483" t="str">
        <f t="shared" si="32"/>
        <v/>
      </c>
      <c r="BA96" s="483" t="str">
        <f t="shared" si="32"/>
        <v/>
      </c>
      <c r="BB96" s="483" t="str">
        <f t="shared" si="32"/>
        <v/>
      </c>
      <c r="BC96" s="484" t="str">
        <f t="shared" si="32"/>
        <v/>
      </c>
      <c r="BD96" s="483" t="str">
        <f t="shared" si="32"/>
        <v/>
      </c>
      <c r="BE96" s="483" t="str">
        <f t="shared" si="32"/>
        <v/>
      </c>
      <c r="BF96" s="483" t="str">
        <f>IF(BF69&lt;&gt;"",BF69,IF(BF94&lt;&gt;"",BF94,IF(BF91&lt;&gt;"",BF91,BF87)))</f>
        <v/>
      </c>
      <c r="BG96" s="483" t="str">
        <f>IF(BG69&lt;&gt;"",BG69,IF(BG94&lt;&gt;"",BG94,IF(BG91&lt;&gt;"",BG91,BG87)))</f>
        <v/>
      </c>
      <c r="BH96" s="483" t="str">
        <f t="shared" si="32"/>
        <v/>
      </c>
      <c r="BI96" s="483" t="str">
        <f t="shared" si="32"/>
        <v/>
      </c>
      <c r="BJ96" s="483" t="str">
        <f t="shared" si="32"/>
        <v/>
      </c>
      <c r="BK96" s="483" t="str">
        <f t="shared" si="32"/>
        <v/>
      </c>
      <c r="BL96" s="483" t="str">
        <f t="shared" si="32"/>
        <v/>
      </c>
      <c r="BM96" s="483" t="str">
        <f t="shared" si="32"/>
        <v/>
      </c>
      <c r="BN96" s="483" t="str">
        <f t="shared" si="32"/>
        <v/>
      </c>
      <c r="BO96" s="483" t="str">
        <f t="shared" si="32"/>
        <v/>
      </c>
      <c r="BP96" s="483" t="str">
        <f t="shared" si="32"/>
        <v/>
      </c>
      <c r="BQ96" s="483" t="str">
        <f t="shared" si="32"/>
        <v/>
      </c>
      <c r="BR96" s="483" t="str">
        <f t="shared" si="32"/>
        <v/>
      </c>
      <c r="BS96" s="483" t="str">
        <f t="shared" si="32"/>
        <v/>
      </c>
    </row>
    <row r="97" spans="1:71" s="201" customFormat="1" ht="13.8">
      <c r="A97" s="444"/>
      <c r="B97" s="444"/>
      <c r="C97" s="444"/>
      <c r="D97" s="444"/>
      <c r="E97" s="501" t="str">
        <f>E17</f>
        <v>Actual performance (rounded unless HH:MM:SS unit is used or ODI is calculated as a % difference to a baseline)</v>
      </c>
      <c r="F97" s="501"/>
      <c r="G97" s="501" t="str">
        <f>G17</f>
        <v>Performance commitment unit</v>
      </c>
      <c r="H97" s="501"/>
      <c r="I97" s="444"/>
      <c r="J97" s="483">
        <f t="shared" ref="J97:BS97" si="33">J17</f>
        <v>8.8000000000000007</v>
      </c>
      <c r="K97" s="483">
        <f t="shared" si="33"/>
        <v>2.8240740740740739E-3</v>
      </c>
      <c r="L97" s="483">
        <f t="shared" si="33"/>
        <v>11.416781292984869</v>
      </c>
      <c r="M97" s="483">
        <f>M17</f>
        <v>16.666666666666664</v>
      </c>
      <c r="N97" s="483">
        <f t="shared" si="33"/>
        <v>-12.373540856031129</v>
      </c>
      <c r="O97" s="483">
        <f>O17</f>
        <v>0</v>
      </c>
      <c r="P97" s="483">
        <f t="shared" si="33"/>
        <v>124.2</v>
      </c>
      <c r="Q97" s="484">
        <f t="shared" si="33"/>
        <v>1.47</v>
      </c>
      <c r="R97" s="483">
        <f t="shared" si="33"/>
        <v>58000</v>
      </c>
      <c r="S97" s="483">
        <f t="shared" si="33"/>
        <v>5</v>
      </c>
      <c r="T97" s="483">
        <f t="shared" si="33"/>
        <v>6000</v>
      </c>
      <c r="U97" s="483">
        <f t="shared" si="33"/>
        <v>0</v>
      </c>
      <c r="V97" s="483">
        <f t="shared" si="33"/>
        <v>783.3</v>
      </c>
      <c r="W97" s="483">
        <f t="shared" si="33"/>
        <v>0.63</v>
      </c>
      <c r="X97" s="483">
        <f t="shared" si="33"/>
        <v>4</v>
      </c>
      <c r="Y97" s="483">
        <f t="shared" si="33"/>
        <v>80</v>
      </c>
      <c r="Z97" s="483">
        <f t="shared" si="33"/>
        <v>100</v>
      </c>
      <c r="AA97" s="483" t="str">
        <f t="shared" si="33"/>
        <v/>
      </c>
      <c r="AB97" s="483" t="str">
        <f t="shared" si="33"/>
        <v/>
      </c>
      <c r="AC97" s="483" t="str">
        <f t="shared" si="33"/>
        <v/>
      </c>
      <c r="AD97" s="483" t="str">
        <f t="shared" si="33"/>
        <v/>
      </c>
      <c r="AE97" s="483" t="str">
        <f t="shared" si="33"/>
        <v/>
      </c>
      <c r="AF97" s="483" t="str">
        <f t="shared" si="33"/>
        <v/>
      </c>
      <c r="AG97" s="483" t="str">
        <f t="shared" si="33"/>
        <v/>
      </c>
      <c r="AH97" s="483" t="str">
        <f t="shared" si="33"/>
        <v/>
      </c>
      <c r="AI97" s="483" t="str">
        <f t="shared" si="33"/>
        <v/>
      </c>
      <c r="AJ97" s="483" t="str">
        <f t="shared" si="33"/>
        <v/>
      </c>
      <c r="AK97" s="484" t="str">
        <f t="shared" si="33"/>
        <v/>
      </c>
      <c r="AL97" s="483" t="str">
        <f t="shared" si="33"/>
        <v/>
      </c>
      <c r="AM97" s="483" t="str">
        <f t="shared" si="33"/>
        <v/>
      </c>
      <c r="AN97" s="483" t="str">
        <f t="shared" si="33"/>
        <v/>
      </c>
      <c r="AO97" s="484" t="str">
        <f t="shared" si="33"/>
        <v/>
      </c>
      <c r="AP97" s="483" t="str">
        <f t="shared" si="33"/>
        <v/>
      </c>
      <c r="AQ97" s="483" t="str">
        <f t="shared" si="33"/>
        <v/>
      </c>
      <c r="AR97" s="483" t="str">
        <f t="shared" si="33"/>
        <v/>
      </c>
      <c r="AS97" s="483" t="str">
        <f t="shared" si="33"/>
        <v/>
      </c>
      <c r="AT97" s="483" t="str">
        <f t="shared" si="33"/>
        <v/>
      </c>
      <c r="AU97" s="483" t="str">
        <f t="shared" si="33"/>
        <v/>
      </c>
      <c r="AV97" s="483" t="str">
        <f t="shared" si="33"/>
        <v/>
      </c>
      <c r="AW97" s="483" t="str">
        <f t="shared" si="33"/>
        <v/>
      </c>
      <c r="AX97" s="483" t="str">
        <f t="shared" si="33"/>
        <v/>
      </c>
      <c r="AY97" s="483" t="str">
        <f t="shared" si="33"/>
        <v/>
      </c>
      <c r="AZ97" s="483" t="str">
        <f t="shared" si="33"/>
        <v/>
      </c>
      <c r="BA97" s="483" t="str">
        <f t="shared" si="33"/>
        <v/>
      </c>
      <c r="BB97" s="483" t="str">
        <f t="shared" si="33"/>
        <v/>
      </c>
      <c r="BC97" s="484" t="str">
        <f t="shared" si="33"/>
        <v/>
      </c>
      <c r="BD97" s="483" t="str">
        <f t="shared" si="33"/>
        <v/>
      </c>
      <c r="BE97" s="483" t="str">
        <f t="shared" si="33"/>
        <v/>
      </c>
      <c r="BF97" s="483" t="str">
        <f>BF17</f>
        <v/>
      </c>
      <c r="BG97" s="483" t="str">
        <f>BG17</f>
        <v/>
      </c>
      <c r="BH97" s="483" t="str">
        <f t="shared" si="33"/>
        <v/>
      </c>
      <c r="BI97" s="483" t="str">
        <f t="shared" si="33"/>
        <v/>
      </c>
      <c r="BJ97" s="483" t="str">
        <f t="shared" si="33"/>
        <v/>
      </c>
      <c r="BK97" s="483" t="str">
        <f t="shared" si="33"/>
        <v/>
      </c>
      <c r="BL97" s="483" t="str">
        <f t="shared" si="33"/>
        <v/>
      </c>
      <c r="BM97" s="483" t="str">
        <f t="shared" si="33"/>
        <v/>
      </c>
      <c r="BN97" s="483" t="str">
        <f t="shared" si="33"/>
        <v/>
      </c>
      <c r="BO97" s="483" t="str">
        <f t="shared" si="33"/>
        <v/>
      </c>
      <c r="BP97" s="483" t="str">
        <f t="shared" si="33"/>
        <v/>
      </c>
      <c r="BQ97" s="483" t="str">
        <f t="shared" si="33"/>
        <v/>
      </c>
      <c r="BR97" s="483" t="str">
        <f t="shared" si="33"/>
        <v/>
      </c>
      <c r="BS97" s="483" t="str">
        <f t="shared" si="33"/>
        <v/>
      </c>
    </row>
    <row r="98" spans="1:71" s="201" customFormat="1" ht="13.8">
      <c r="A98" s="444"/>
      <c r="B98" s="444"/>
      <c r="C98" s="444"/>
      <c r="D98" s="444"/>
      <c r="E98" s="501" t="s">
        <v>1255</v>
      </c>
      <c r="F98" s="501"/>
      <c r="G98" s="501" t="str">
        <f>G7</f>
        <v>Performance commitment unit</v>
      </c>
      <c r="H98" s="501"/>
      <c r="I98" s="444"/>
      <c r="J98" s="483" t="str">
        <f t="shared" ref="J98:BS98" si="34">IF(J75=TRUE,IF(J$14&gt;0,MIN(J$17,J96),MAX(J$17,J96)),"")</f>
        <v/>
      </c>
      <c r="K98" s="483" t="str">
        <f t="shared" si="34"/>
        <v/>
      </c>
      <c r="L98" s="483" t="str">
        <f t="shared" si="34"/>
        <v/>
      </c>
      <c r="M98" s="483" t="str">
        <f>IF(M75=TRUE,IF(M$14&gt;0,MIN(M$17,M96),MAX(M$17,M96)),"")</f>
        <v/>
      </c>
      <c r="N98" s="483" t="str">
        <f t="shared" si="34"/>
        <v/>
      </c>
      <c r="O98" s="483" t="str">
        <f>IF(O75=TRUE,IF(O$14&gt;0,MIN(O$17,O96),MAX(O$17,O96)),"")</f>
        <v/>
      </c>
      <c r="P98" s="483" t="str">
        <f t="shared" si="34"/>
        <v/>
      </c>
      <c r="Q98" s="484" t="str">
        <f t="shared" si="34"/>
        <v/>
      </c>
      <c r="R98" s="483" t="str">
        <f t="shared" si="34"/>
        <v/>
      </c>
      <c r="S98" s="483" t="str">
        <f t="shared" si="34"/>
        <v/>
      </c>
      <c r="T98" s="483" t="str">
        <f t="shared" si="34"/>
        <v/>
      </c>
      <c r="U98" s="483" t="str">
        <f t="shared" si="34"/>
        <v/>
      </c>
      <c r="V98" s="483" t="str">
        <f t="shared" si="34"/>
        <v/>
      </c>
      <c r="W98" s="483" t="str">
        <f t="shared" si="34"/>
        <v/>
      </c>
      <c r="X98" s="483" t="str">
        <f t="shared" si="34"/>
        <v/>
      </c>
      <c r="Y98" s="483" t="str">
        <f t="shared" si="34"/>
        <v/>
      </c>
      <c r="Z98" s="483" t="str">
        <f t="shared" si="34"/>
        <v/>
      </c>
      <c r="AA98" s="483" t="str">
        <f t="shared" si="34"/>
        <v/>
      </c>
      <c r="AB98" s="483" t="str">
        <f t="shared" si="34"/>
        <v/>
      </c>
      <c r="AC98" s="483" t="str">
        <f t="shared" si="34"/>
        <v/>
      </c>
      <c r="AD98" s="483" t="str">
        <f t="shared" si="34"/>
        <v/>
      </c>
      <c r="AE98" s="483" t="str">
        <f t="shared" si="34"/>
        <v/>
      </c>
      <c r="AF98" s="483" t="str">
        <f t="shared" si="34"/>
        <v/>
      </c>
      <c r="AG98" s="483" t="str">
        <f t="shared" si="34"/>
        <v/>
      </c>
      <c r="AH98" s="483" t="str">
        <f t="shared" si="34"/>
        <v/>
      </c>
      <c r="AI98" s="483" t="str">
        <f t="shared" si="34"/>
        <v/>
      </c>
      <c r="AJ98" s="483" t="str">
        <f t="shared" si="34"/>
        <v/>
      </c>
      <c r="AK98" s="484" t="str">
        <f t="shared" si="34"/>
        <v/>
      </c>
      <c r="AL98" s="483" t="str">
        <f t="shared" si="34"/>
        <v/>
      </c>
      <c r="AM98" s="483" t="str">
        <f t="shared" si="34"/>
        <v/>
      </c>
      <c r="AN98" s="483" t="str">
        <f t="shared" si="34"/>
        <v/>
      </c>
      <c r="AO98" s="484" t="str">
        <f t="shared" si="34"/>
        <v/>
      </c>
      <c r="AP98" s="483" t="str">
        <f t="shared" si="34"/>
        <v/>
      </c>
      <c r="AQ98" s="483" t="str">
        <f t="shared" si="34"/>
        <v/>
      </c>
      <c r="AR98" s="483" t="str">
        <f t="shared" si="34"/>
        <v/>
      </c>
      <c r="AS98" s="483" t="str">
        <f t="shared" si="34"/>
        <v/>
      </c>
      <c r="AT98" s="483" t="str">
        <f t="shared" si="34"/>
        <v/>
      </c>
      <c r="AU98" s="483" t="str">
        <f t="shared" si="34"/>
        <v/>
      </c>
      <c r="AV98" s="483" t="str">
        <f t="shared" si="34"/>
        <v/>
      </c>
      <c r="AW98" s="483" t="str">
        <f t="shared" si="34"/>
        <v/>
      </c>
      <c r="AX98" s="483" t="str">
        <f t="shared" si="34"/>
        <v/>
      </c>
      <c r="AY98" s="483" t="str">
        <f t="shared" si="34"/>
        <v/>
      </c>
      <c r="AZ98" s="483" t="str">
        <f t="shared" si="34"/>
        <v/>
      </c>
      <c r="BA98" s="483" t="str">
        <f t="shared" si="34"/>
        <v/>
      </c>
      <c r="BB98" s="483" t="str">
        <f t="shared" si="34"/>
        <v/>
      </c>
      <c r="BC98" s="484" t="str">
        <f t="shared" si="34"/>
        <v/>
      </c>
      <c r="BD98" s="483" t="str">
        <f t="shared" si="34"/>
        <v/>
      </c>
      <c r="BE98" s="483" t="str">
        <f t="shared" si="34"/>
        <v/>
      </c>
      <c r="BF98" s="483" t="str">
        <f>IF(BF75=TRUE,IF(BF$14&gt;0,MIN(BF$17,BF96),MAX(BF$17,BF96)),"")</f>
        <v/>
      </c>
      <c r="BG98" s="483" t="str">
        <f>IF(BG75=TRUE,IF(BG$14&gt;0,MIN(BG$17,BG96),MAX(BG$17,BG96)),"")</f>
        <v/>
      </c>
      <c r="BH98" s="483" t="str">
        <f t="shared" si="34"/>
        <v/>
      </c>
      <c r="BI98" s="483" t="str">
        <f t="shared" si="34"/>
        <v/>
      </c>
      <c r="BJ98" s="483" t="str">
        <f t="shared" si="34"/>
        <v/>
      </c>
      <c r="BK98" s="483" t="str">
        <f t="shared" si="34"/>
        <v/>
      </c>
      <c r="BL98" s="483" t="str">
        <f t="shared" si="34"/>
        <v/>
      </c>
      <c r="BM98" s="483" t="str">
        <f t="shared" si="34"/>
        <v/>
      </c>
      <c r="BN98" s="483" t="str">
        <f t="shared" si="34"/>
        <v/>
      </c>
      <c r="BO98" s="483" t="str">
        <f t="shared" si="34"/>
        <v/>
      </c>
      <c r="BP98" s="483" t="str">
        <f t="shared" si="34"/>
        <v/>
      </c>
      <c r="BQ98" s="483" t="str">
        <f t="shared" si="34"/>
        <v/>
      </c>
      <c r="BR98" s="483" t="str">
        <f t="shared" si="34"/>
        <v/>
      </c>
      <c r="BS98" s="483" t="str">
        <f t="shared" si="34"/>
        <v/>
      </c>
    </row>
    <row r="99" spans="1:71" s="201" customFormat="1" ht="13.8">
      <c r="A99" s="444"/>
      <c r="B99" s="444"/>
      <c r="C99" s="444"/>
      <c r="D99" s="444"/>
      <c r="E99" s="444"/>
      <c r="F99" s="444"/>
      <c r="G99" s="444"/>
      <c r="H99" s="444"/>
      <c r="I99" s="444"/>
      <c r="J99" s="485"/>
      <c r="K99" s="485"/>
      <c r="L99" s="485"/>
      <c r="M99" s="485"/>
      <c r="N99" s="485"/>
      <c r="O99" s="485"/>
      <c r="P99" s="485"/>
      <c r="Q99" s="487"/>
      <c r="R99" s="485"/>
      <c r="S99" s="485"/>
      <c r="T99" s="485"/>
      <c r="U99" s="485"/>
      <c r="V99" s="485"/>
      <c r="W99" s="485"/>
      <c r="X99" s="485"/>
      <c r="Y99" s="485"/>
      <c r="Z99" s="485"/>
      <c r="AA99" s="485"/>
      <c r="AB99" s="485"/>
      <c r="AC99" s="485"/>
      <c r="AD99" s="485"/>
      <c r="AE99" s="485"/>
      <c r="AF99" s="485"/>
      <c r="AG99" s="485"/>
      <c r="AH99" s="485"/>
      <c r="AI99" s="485"/>
      <c r="AJ99" s="485"/>
      <c r="AK99" s="487"/>
      <c r="AL99" s="485"/>
      <c r="AM99" s="485"/>
      <c r="AN99" s="485"/>
      <c r="AO99" s="487"/>
      <c r="AP99" s="485"/>
      <c r="AQ99" s="485"/>
      <c r="AR99" s="485"/>
      <c r="AS99" s="485"/>
      <c r="AT99" s="485"/>
      <c r="AU99" s="485"/>
      <c r="AV99" s="485"/>
      <c r="AW99" s="485"/>
      <c r="AX99" s="485"/>
      <c r="AY99" s="485"/>
      <c r="AZ99" s="485"/>
      <c r="BA99" s="485"/>
      <c r="BB99" s="485"/>
      <c r="BC99" s="487"/>
      <c r="BD99" s="485"/>
      <c r="BE99" s="485"/>
      <c r="BF99" s="485"/>
      <c r="BG99" s="485"/>
      <c r="BH99" s="485"/>
      <c r="BI99" s="485"/>
      <c r="BJ99" s="485"/>
      <c r="BK99" s="485"/>
      <c r="BL99" s="485"/>
      <c r="BM99" s="485"/>
      <c r="BN99" s="485"/>
      <c r="BO99" s="485"/>
      <c r="BP99" s="485"/>
      <c r="BQ99" s="485"/>
      <c r="BR99" s="485"/>
      <c r="BS99" s="485"/>
    </row>
    <row r="100" spans="1:71" s="201" customFormat="1" ht="13.8">
      <c r="A100" s="444"/>
      <c r="B100" s="444"/>
      <c r="C100" s="444"/>
      <c r="D100" s="444"/>
      <c r="E100" s="501" t="s">
        <v>1256</v>
      </c>
      <c r="F100" s="501"/>
      <c r="G100" s="501" t="str">
        <f>G7</f>
        <v>Performance commitment unit</v>
      </c>
      <c r="H100" s="501"/>
      <c r="I100" s="444"/>
      <c r="J100" s="483">
        <f t="shared" ref="J100:BS100" si="35">IF(J75=TRUE,ABS(J98-J70),0)</f>
        <v>0</v>
      </c>
      <c r="K100" s="483">
        <f t="shared" si="35"/>
        <v>0</v>
      </c>
      <c r="L100" s="483">
        <f t="shared" si="35"/>
        <v>0</v>
      </c>
      <c r="M100" s="483">
        <f>IF(M75=TRUE,ABS(M98-M70),0)</f>
        <v>0</v>
      </c>
      <c r="N100" s="483">
        <f t="shared" si="35"/>
        <v>0</v>
      </c>
      <c r="O100" s="483">
        <f>IF(O75=TRUE,ABS(O98-O70),0)</f>
        <v>0</v>
      </c>
      <c r="P100" s="483">
        <f t="shared" si="35"/>
        <v>0</v>
      </c>
      <c r="Q100" s="484">
        <f t="shared" si="35"/>
        <v>0</v>
      </c>
      <c r="R100" s="483">
        <f t="shared" si="35"/>
        <v>0</v>
      </c>
      <c r="S100" s="483">
        <f t="shared" si="35"/>
        <v>0</v>
      </c>
      <c r="T100" s="483">
        <f t="shared" si="35"/>
        <v>0</v>
      </c>
      <c r="U100" s="483">
        <f t="shared" si="35"/>
        <v>0</v>
      </c>
      <c r="V100" s="483">
        <f t="shared" si="35"/>
        <v>0</v>
      </c>
      <c r="W100" s="483">
        <f t="shared" si="35"/>
        <v>0</v>
      </c>
      <c r="X100" s="483">
        <f t="shared" si="35"/>
        <v>0</v>
      </c>
      <c r="Y100" s="483">
        <f t="shared" si="35"/>
        <v>0</v>
      </c>
      <c r="Z100" s="483">
        <f t="shared" si="35"/>
        <v>0</v>
      </c>
      <c r="AA100" s="483">
        <f t="shared" si="35"/>
        <v>0</v>
      </c>
      <c r="AB100" s="483">
        <f t="shared" si="35"/>
        <v>0</v>
      </c>
      <c r="AC100" s="483">
        <f t="shared" si="35"/>
        <v>0</v>
      </c>
      <c r="AD100" s="483">
        <f t="shared" si="35"/>
        <v>0</v>
      </c>
      <c r="AE100" s="483">
        <f t="shared" si="35"/>
        <v>0</v>
      </c>
      <c r="AF100" s="483">
        <f t="shared" si="35"/>
        <v>0</v>
      </c>
      <c r="AG100" s="483">
        <f t="shared" si="35"/>
        <v>0</v>
      </c>
      <c r="AH100" s="483">
        <f t="shared" si="35"/>
        <v>0</v>
      </c>
      <c r="AI100" s="483">
        <f t="shared" si="35"/>
        <v>0</v>
      </c>
      <c r="AJ100" s="483">
        <f t="shared" si="35"/>
        <v>0</v>
      </c>
      <c r="AK100" s="484">
        <f t="shared" si="35"/>
        <v>0</v>
      </c>
      <c r="AL100" s="483">
        <f t="shared" si="35"/>
        <v>0</v>
      </c>
      <c r="AM100" s="483">
        <f t="shared" si="35"/>
        <v>0</v>
      </c>
      <c r="AN100" s="483">
        <f t="shared" si="35"/>
        <v>0</v>
      </c>
      <c r="AO100" s="484">
        <f t="shared" si="35"/>
        <v>0</v>
      </c>
      <c r="AP100" s="483">
        <f t="shared" si="35"/>
        <v>0</v>
      </c>
      <c r="AQ100" s="483">
        <f t="shared" si="35"/>
        <v>0</v>
      </c>
      <c r="AR100" s="483">
        <f t="shared" si="35"/>
        <v>0</v>
      </c>
      <c r="AS100" s="483">
        <f t="shared" si="35"/>
        <v>0</v>
      </c>
      <c r="AT100" s="483">
        <f t="shared" si="35"/>
        <v>0</v>
      </c>
      <c r="AU100" s="483">
        <f t="shared" si="35"/>
        <v>0</v>
      </c>
      <c r="AV100" s="483">
        <f t="shared" si="35"/>
        <v>0</v>
      </c>
      <c r="AW100" s="483">
        <f t="shared" si="35"/>
        <v>0</v>
      </c>
      <c r="AX100" s="483">
        <f t="shared" si="35"/>
        <v>0</v>
      </c>
      <c r="AY100" s="483">
        <f t="shared" si="35"/>
        <v>0</v>
      </c>
      <c r="AZ100" s="483">
        <f t="shared" si="35"/>
        <v>0</v>
      </c>
      <c r="BA100" s="483">
        <f t="shared" si="35"/>
        <v>0</v>
      </c>
      <c r="BB100" s="483">
        <f t="shared" si="35"/>
        <v>0</v>
      </c>
      <c r="BC100" s="484">
        <f t="shared" si="35"/>
        <v>0</v>
      </c>
      <c r="BD100" s="483">
        <f t="shared" si="35"/>
        <v>0</v>
      </c>
      <c r="BE100" s="483">
        <f t="shared" si="35"/>
        <v>0</v>
      </c>
      <c r="BF100" s="483">
        <f>IF(BF75=TRUE,ABS(BF98-BF70),0)</f>
        <v>0</v>
      </c>
      <c r="BG100" s="483">
        <f>IF(BG75=TRUE,ABS(BG98-BG70),0)</f>
        <v>0</v>
      </c>
      <c r="BH100" s="483">
        <f t="shared" si="35"/>
        <v>0</v>
      </c>
      <c r="BI100" s="483">
        <f t="shared" si="35"/>
        <v>0</v>
      </c>
      <c r="BJ100" s="483">
        <f t="shared" si="35"/>
        <v>0</v>
      </c>
      <c r="BK100" s="483">
        <f t="shared" si="35"/>
        <v>0</v>
      </c>
      <c r="BL100" s="483">
        <f t="shared" si="35"/>
        <v>0</v>
      </c>
      <c r="BM100" s="483">
        <f t="shared" si="35"/>
        <v>0</v>
      </c>
      <c r="BN100" s="483">
        <f t="shared" si="35"/>
        <v>0</v>
      </c>
      <c r="BO100" s="483">
        <f t="shared" si="35"/>
        <v>0</v>
      </c>
      <c r="BP100" s="483">
        <f t="shared" si="35"/>
        <v>0</v>
      </c>
      <c r="BQ100" s="483">
        <f t="shared" si="35"/>
        <v>0</v>
      </c>
      <c r="BR100" s="483">
        <f t="shared" si="35"/>
        <v>0</v>
      </c>
      <c r="BS100" s="483">
        <f t="shared" si="35"/>
        <v>0</v>
      </c>
    </row>
    <row r="101" spans="1:71" s="201" customFormat="1" ht="13.8">
      <c r="A101" s="444"/>
      <c r="B101" s="444"/>
      <c r="C101" s="444"/>
      <c r="D101" s="444"/>
      <c r="E101" s="501"/>
      <c r="F101" s="501"/>
      <c r="G101" s="501"/>
      <c r="H101" s="501"/>
      <c r="I101" s="444"/>
      <c r="J101" s="483"/>
      <c r="K101" s="483"/>
      <c r="L101" s="483"/>
      <c r="M101" s="483"/>
      <c r="N101" s="483"/>
      <c r="O101" s="483"/>
      <c r="P101" s="483"/>
      <c r="Q101" s="484"/>
      <c r="R101" s="483"/>
      <c r="S101" s="483"/>
      <c r="T101" s="483"/>
      <c r="U101" s="483"/>
      <c r="V101" s="483"/>
      <c r="W101" s="483"/>
      <c r="X101" s="483"/>
      <c r="Y101" s="483"/>
      <c r="Z101" s="483"/>
      <c r="AA101" s="483"/>
      <c r="AB101" s="483"/>
      <c r="AC101" s="483"/>
      <c r="AD101" s="483"/>
      <c r="AE101" s="483"/>
      <c r="AF101" s="483"/>
      <c r="AG101" s="483"/>
      <c r="AH101" s="483"/>
      <c r="AI101" s="483"/>
      <c r="AJ101" s="483"/>
      <c r="AK101" s="484"/>
      <c r="AL101" s="483"/>
      <c r="AM101" s="483"/>
      <c r="AN101" s="483"/>
      <c r="AO101" s="484"/>
      <c r="AP101" s="483"/>
      <c r="AQ101" s="483"/>
      <c r="AR101" s="483"/>
      <c r="AS101" s="483"/>
      <c r="AT101" s="483"/>
      <c r="AU101" s="483"/>
      <c r="AV101" s="483"/>
      <c r="AW101" s="483"/>
      <c r="AX101" s="483"/>
      <c r="AY101" s="483"/>
      <c r="AZ101" s="483"/>
      <c r="BA101" s="483"/>
      <c r="BB101" s="483"/>
      <c r="BC101" s="484"/>
      <c r="BD101" s="483"/>
      <c r="BE101" s="483"/>
      <c r="BF101" s="483"/>
      <c r="BG101" s="483"/>
      <c r="BH101" s="483"/>
      <c r="BI101" s="483"/>
      <c r="BJ101" s="483"/>
      <c r="BK101" s="483"/>
      <c r="BL101" s="483"/>
      <c r="BM101" s="483"/>
      <c r="BN101" s="483"/>
      <c r="BO101" s="483"/>
      <c r="BP101" s="483"/>
      <c r="BQ101" s="483"/>
      <c r="BR101" s="483"/>
      <c r="BS101" s="483"/>
    </row>
    <row r="102" spans="1:71" s="201" customFormat="1" ht="13.8">
      <c r="A102" s="444"/>
      <c r="B102" s="444"/>
      <c r="C102" s="444"/>
      <c r="D102" s="454" t="s">
        <v>1234</v>
      </c>
      <c r="E102" s="444"/>
      <c r="F102" s="444"/>
      <c r="G102" s="444"/>
      <c r="H102" s="444"/>
      <c r="I102" s="444"/>
      <c r="J102" s="589"/>
      <c r="K102" s="589"/>
      <c r="L102" s="589"/>
      <c r="M102" s="589"/>
      <c r="N102" s="589"/>
      <c r="O102" s="589"/>
      <c r="P102" s="589"/>
      <c r="Q102" s="590"/>
      <c r="R102" s="589"/>
      <c r="S102" s="589"/>
      <c r="T102" s="589"/>
      <c r="U102" s="589"/>
      <c r="V102" s="589"/>
      <c r="W102" s="589"/>
      <c r="X102" s="589"/>
      <c r="Y102" s="589"/>
      <c r="Z102" s="589"/>
      <c r="AA102" s="589"/>
      <c r="AB102" s="589"/>
      <c r="AC102" s="589"/>
      <c r="AD102" s="589"/>
      <c r="AE102" s="589"/>
      <c r="AF102" s="589"/>
      <c r="AG102" s="589"/>
      <c r="AH102" s="589"/>
      <c r="AI102" s="589"/>
      <c r="AJ102" s="589"/>
      <c r="AK102" s="590"/>
      <c r="AL102" s="589"/>
      <c r="AM102" s="589"/>
      <c r="AN102" s="589"/>
      <c r="AO102" s="590"/>
      <c r="AP102" s="589"/>
      <c r="AQ102" s="589"/>
      <c r="AR102" s="589"/>
      <c r="AS102" s="589"/>
      <c r="AT102" s="589"/>
      <c r="AU102" s="589"/>
      <c r="AV102" s="589"/>
      <c r="AW102" s="589"/>
      <c r="AX102" s="589"/>
      <c r="AY102" s="589"/>
      <c r="AZ102" s="589"/>
      <c r="BA102" s="589"/>
      <c r="BB102" s="589"/>
      <c r="BC102" s="590"/>
      <c r="BD102" s="589"/>
      <c r="BE102" s="589"/>
      <c r="BF102" s="589"/>
      <c r="BG102" s="589"/>
      <c r="BH102" s="589"/>
      <c r="BI102" s="589"/>
      <c r="BJ102" s="589"/>
      <c r="BK102" s="589"/>
      <c r="BL102" s="589"/>
      <c r="BM102" s="589"/>
      <c r="BN102" s="589"/>
      <c r="BO102" s="589"/>
      <c r="BP102" s="589"/>
      <c r="BQ102" s="589"/>
      <c r="BR102" s="589"/>
      <c r="BS102" s="589"/>
    </row>
    <row r="103" spans="1:71" s="201" customFormat="1" ht="13.8">
      <c r="A103" s="444"/>
      <c r="B103" s="444"/>
      <c r="C103" s="444"/>
      <c r="D103" s="444"/>
      <c r="E103" s="574" t="str">
        <f>InpPerformance!E$19</f>
        <v>ODI is calculated in decimal minutes, but the performance commitment is specified in HH:MM:SS</v>
      </c>
      <c r="F103" s="574"/>
      <c r="G103" s="574" t="str">
        <f>InpPerformance!G$19</f>
        <v>TRUE or FALSE</v>
      </c>
      <c r="H103" s="574"/>
      <c r="I103" s="574"/>
      <c r="J103" s="582" t="b">
        <f>InpPerformance!J$19</f>
        <v>0</v>
      </c>
      <c r="K103" s="582" t="b">
        <f>InpPerformance!K$19</f>
        <v>1</v>
      </c>
      <c r="L103" s="582" t="b">
        <f>InpPerformance!L$19</f>
        <v>0</v>
      </c>
      <c r="M103" s="582" t="b">
        <f>InpPerformance!M$19</f>
        <v>0</v>
      </c>
      <c r="N103" s="582" t="b">
        <f>InpPerformance!N$19</f>
        <v>0</v>
      </c>
      <c r="O103" s="582" t="b">
        <f>InpPerformance!O$19</f>
        <v>0</v>
      </c>
      <c r="P103" s="582" t="b">
        <f>InpPerformance!P$19</f>
        <v>0</v>
      </c>
      <c r="Q103" s="583" t="b">
        <f>InpPerformance!Q$19</f>
        <v>0</v>
      </c>
      <c r="R103" s="582" t="b">
        <f>InpPerformance!R$19</f>
        <v>0</v>
      </c>
      <c r="S103" s="582" t="b">
        <f>InpPerformance!S$19</f>
        <v>0</v>
      </c>
      <c r="T103" s="582" t="b">
        <f>InpPerformance!T$19</f>
        <v>0</v>
      </c>
      <c r="U103" s="582" t="b">
        <f>InpPerformance!U$19</f>
        <v>0</v>
      </c>
      <c r="V103" s="582" t="b">
        <f>InpPerformance!V$19</f>
        <v>0</v>
      </c>
      <c r="W103" s="582" t="b">
        <f>InpPerformance!W$19</f>
        <v>0</v>
      </c>
      <c r="X103" s="582" t="b">
        <f>InpPerformance!X$19</f>
        <v>0</v>
      </c>
      <c r="Y103" s="582" t="b">
        <f>InpPerformance!Y$19</f>
        <v>0</v>
      </c>
      <c r="Z103" s="582" t="b">
        <f>InpPerformance!Z$19</f>
        <v>0</v>
      </c>
      <c r="AA103" s="582" t="b">
        <f>InpPerformance!AA$19</f>
        <v>0</v>
      </c>
      <c r="AB103" s="582" t="b">
        <f>InpPerformance!AB$19</f>
        <v>0</v>
      </c>
      <c r="AC103" s="582" t="b">
        <f>InpPerformance!AC$19</f>
        <v>0</v>
      </c>
      <c r="AD103" s="582" t="b">
        <f>InpPerformance!AD$19</f>
        <v>0</v>
      </c>
      <c r="AE103" s="582" t="b">
        <f>InpPerformance!AE$19</f>
        <v>0</v>
      </c>
      <c r="AF103" s="582" t="b">
        <f>InpPerformance!AF$19</f>
        <v>0</v>
      </c>
      <c r="AG103" s="582" t="b">
        <f>InpPerformance!AG$19</f>
        <v>0</v>
      </c>
      <c r="AH103" s="582" t="b">
        <f>InpPerformance!AH$19</f>
        <v>0</v>
      </c>
      <c r="AI103" s="582" t="b">
        <f>InpPerformance!AI$19</f>
        <v>0</v>
      </c>
      <c r="AJ103" s="582" t="b">
        <f>InpPerformance!AJ$19</f>
        <v>0</v>
      </c>
      <c r="AK103" s="583" t="b">
        <f>InpPerformance!AK$19</f>
        <v>0</v>
      </c>
      <c r="AL103" s="582" t="b">
        <f>InpPerformance!AL$19</f>
        <v>0</v>
      </c>
      <c r="AM103" s="582" t="b">
        <f>InpPerformance!AM$19</f>
        <v>0</v>
      </c>
      <c r="AN103" s="582" t="b">
        <f>InpPerformance!AN$19</f>
        <v>0</v>
      </c>
      <c r="AO103" s="583" t="b">
        <f>InpPerformance!AO$19</f>
        <v>0</v>
      </c>
      <c r="AP103" s="582" t="b">
        <f>InpPerformance!AP$19</f>
        <v>0</v>
      </c>
      <c r="AQ103" s="582" t="b">
        <f>InpPerformance!AQ$19</f>
        <v>0</v>
      </c>
      <c r="AR103" s="582" t="b">
        <f>InpPerformance!AR$19</f>
        <v>0</v>
      </c>
      <c r="AS103" s="582" t="b">
        <f>InpPerformance!AS$19</f>
        <v>0</v>
      </c>
      <c r="AT103" s="582" t="b">
        <f>InpPerformance!AT$19</f>
        <v>0</v>
      </c>
      <c r="AU103" s="582" t="b">
        <f>InpPerformance!AU$19</f>
        <v>0</v>
      </c>
      <c r="AV103" s="582" t="b">
        <f>InpPerformance!AV$19</f>
        <v>0</v>
      </c>
      <c r="AW103" s="582" t="b">
        <f>InpPerformance!AW$19</f>
        <v>0</v>
      </c>
      <c r="AX103" s="582" t="b">
        <f>InpPerformance!AX$19</f>
        <v>0</v>
      </c>
      <c r="AY103" s="582" t="b">
        <f>InpPerformance!AY$19</f>
        <v>0</v>
      </c>
      <c r="AZ103" s="582" t="b">
        <f>InpPerformance!AZ$19</f>
        <v>0</v>
      </c>
      <c r="BA103" s="582" t="b">
        <f>InpPerformance!BA$19</f>
        <v>0</v>
      </c>
      <c r="BB103" s="582" t="b">
        <f>InpPerformance!BB$19</f>
        <v>0</v>
      </c>
      <c r="BC103" s="583" t="b">
        <f>InpPerformance!BC$19</f>
        <v>0</v>
      </c>
      <c r="BD103" s="582" t="b">
        <f>InpPerformance!BD$19</f>
        <v>0</v>
      </c>
      <c r="BE103" s="582" t="b">
        <f>InpPerformance!BE$19</f>
        <v>0</v>
      </c>
      <c r="BF103" s="582" t="b">
        <f>InpPerformance!BF$19</f>
        <v>0</v>
      </c>
      <c r="BG103" s="582" t="b">
        <f>InpPerformance!BG$19</f>
        <v>0</v>
      </c>
      <c r="BH103" s="582" t="b">
        <f>InpPerformance!BH$19</f>
        <v>0</v>
      </c>
      <c r="BI103" s="582" t="b">
        <f>InpPerformance!BI$19</f>
        <v>0</v>
      </c>
      <c r="BJ103" s="582" t="b">
        <f>InpPerformance!BJ$19</f>
        <v>0</v>
      </c>
      <c r="BK103" s="582" t="b">
        <f>InpPerformance!BK$19</f>
        <v>0</v>
      </c>
      <c r="BL103" s="582" t="b">
        <f>InpPerformance!BL$19</f>
        <v>0</v>
      </c>
      <c r="BM103" s="582" t="b">
        <f>InpPerformance!BM$19</f>
        <v>0</v>
      </c>
      <c r="BN103" s="582" t="b">
        <f>InpPerformance!BN$19</f>
        <v>0</v>
      </c>
      <c r="BO103" s="582" t="b">
        <f>InpPerformance!BO$19</f>
        <v>0</v>
      </c>
      <c r="BP103" s="582" t="b">
        <f>InpPerformance!BP$19</f>
        <v>0</v>
      </c>
      <c r="BQ103" s="582" t="b">
        <f>InpPerformance!BQ$19</f>
        <v>0</v>
      </c>
      <c r="BR103" s="582" t="b">
        <f>InpPerformance!BR$19</f>
        <v>0</v>
      </c>
      <c r="BS103" s="582" t="b">
        <f>InpPerformance!BS$19</f>
        <v>0</v>
      </c>
    </row>
    <row r="104" spans="1:71" s="201" customFormat="1" ht="13.8">
      <c r="A104" s="444"/>
      <c r="B104" s="444"/>
      <c r="C104" s="444"/>
      <c r="D104" s="444"/>
      <c r="E104" s="444" t="s">
        <v>1235</v>
      </c>
      <c r="F104" s="444"/>
      <c r="G104" s="444" t="s">
        <v>1073</v>
      </c>
      <c r="H104" s="444"/>
      <c r="I104" s="444"/>
      <c r="J104" s="591">
        <f>IF(AND(J103=TRUE,J75=TRUE),J100*24*60,J100)</f>
        <v>0</v>
      </c>
      <c r="K104" s="591">
        <f t="shared" ref="K104:BS104" si="36">IF(AND(K103=TRUE,K75=TRUE),K100*24*60,K100)</f>
        <v>0</v>
      </c>
      <c r="L104" s="591">
        <f t="shared" si="36"/>
        <v>0</v>
      </c>
      <c r="M104" s="591">
        <f>IF(AND(M103=TRUE,M75=TRUE),M100*24*60,M100)</f>
        <v>0</v>
      </c>
      <c r="N104" s="591">
        <f t="shared" si="36"/>
        <v>0</v>
      </c>
      <c r="O104" s="591">
        <f>IF(AND(O103=TRUE,O75=TRUE),O100*24*60,O100)</f>
        <v>0</v>
      </c>
      <c r="P104" s="591">
        <f t="shared" si="36"/>
        <v>0</v>
      </c>
      <c r="Q104" s="592">
        <f t="shared" si="36"/>
        <v>0</v>
      </c>
      <c r="R104" s="591">
        <f t="shared" si="36"/>
        <v>0</v>
      </c>
      <c r="S104" s="591">
        <f t="shared" si="36"/>
        <v>0</v>
      </c>
      <c r="T104" s="591">
        <f t="shared" si="36"/>
        <v>0</v>
      </c>
      <c r="U104" s="591">
        <f t="shared" si="36"/>
        <v>0</v>
      </c>
      <c r="V104" s="591">
        <f t="shared" si="36"/>
        <v>0</v>
      </c>
      <c r="W104" s="591">
        <f t="shared" si="36"/>
        <v>0</v>
      </c>
      <c r="X104" s="591">
        <f t="shared" si="36"/>
        <v>0</v>
      </c>
      <c r="Y104" s="591">
        <f t="shared" si="36"/>
        <v>0</v>
      </c>
      <c r="Z104" s="591">
        <f t="shared" si="36"/>
        <v>0</v>
      </c>
      <c r="AA104" s="591">
        <f t="shared" si="36"/>
        <v>0</v>
      </c>
      <c r="AB104" s="591">
        <f t="shared" si="36"/>
        <v>0</v>
      </c>
      <c r="AC104" s="591">
        <f t="shared" si="36"/>
        <v>0</v>
      </c>
      <c r="AD104" s="591">
        <f t="shared" si="36"/>
        <v>0</v>
      </c>
      <c r="AE104" s="591">
        <f t="shared" si="36"/>
        <v>0</v>
      </c>
      <c r="AF104" s="591">
        <f t="shared" si="36"/>
        <v>0</v>
      </c>
      <c r="AG104" s="591">
        <f t="shared" si="36"/>
        <v>0</v>
      </c>
      <c r="AH104" s="591">
        <f t="shared" si="36"/>
        <v>0</v>
      </c>
      <c r="AI104" s="591">
        <f t="shared" si="36"/>
        <v>0</v>
      </c>
      <c r="AJ104" s="591">
        <f t="shared" si="36"/>
        <v>0</v>
      </c>
      <c r="AK104" s="592">
        <f t="shared" si="36"/>
        <v>0</v>
      </c>
      <c r="AL104" s="591">
        <f t="shared" si="36"/>
        <v>0</v>
      </c>
      <c r="AM104" s="591">
        <f t="shared" si="36"/>
        <v>0</v>
      </c>
      <c r="AN104" s="591">
        <f t="shared" si="36"/>
        <v>0</v>
      </c>
      <c r="AO104" s="592">
        <f t="shared" si="36"/>
        <v>0</v>
      </c>
      <c r="AP104" s="591">
        <f t="shared" si="36"/>
        <v>0</v>
      </c>
      <c r="AQ104" s="591">
        <f t="shared" si="36"/>
        <v>0</v>
      </c>
      <c r="AR104" s="591">
        <f t="shared" si="36"/>
        <v>0</v>
      </c>
      <c r="AS104" s="591">
        <f t="shared" si="36"/>
        <v>0</v>
      </c>
      <c r="AT104" s="591">
        <f t="shared" si="36"/>
        <v>0</v>
      </c>
      <c r="AU104" s="591">
        <f t="shared" si="36"/>
        <v>0</v>
      </c>
      <c r="AV104" s="591">
        <f t="shared" si="36"/>
        <v>0</v>
      </c>
      <c r="AW104" s="591">
        <f t="shared" si="36"/>
        <v>0</v>
      </c>
      <c r="AX104" s="591">
        <f t="shared" si="36"/>
        <v>0</v>
      </c>
      <c r="AY104" s="591">
        <f t="shared" si="36"/>
        <v>0</v>
      </c>
      <c r="AZ104" s="591">
        <f t="shared" si="36"/>
        <v>0</v>
      </c>
      <c r="BA104" s="591">
        <f t="shared" si="36"/>
        <v>0</v>
      </c>
      <c r="BB104" s="591">
        <f t="shared" si="36"/>
        <v>0</v>
      </c>
      <c r="BC104" s="592">
        <f t="shared" si="36"/>
        <v>0</v>
      </c>
      <c r="BD104" s="591">
        <f t="shared" si="36"/>
        <v>0</v>
      </c>
      <c r="BE104" s="591">
        <f t="shared" si="36"/>
        <v>0</v>
      </c>
      <c r="BF104" s="591">
        <f>IF(AND(BF103=TRUE,BF75=TRUE),BF100*24*60,BF100)</f>
        <v>0</v>
      </c>
      <c r="BG104" s="591">
        <f>IF(AND(BG103=TRUE,BG75=TRUE),BG100*24*60,BG100)</f>
        <v>0</v>
      </c>
      <c r="BH104" s="591">
        <f t="shared" si="36"/>
        <v>0</v>
      </c>
      <c r="BI104" s="591">
        <f t="shared" si="36"/>
        <v>0</v>
      </c>
      <c r="BJ104" s="591">
        <f t="shared" si="36"/>
        <v>0</v>
      </c>
      <c r="BK104" s="591">
        <f t="shared" si="36"/>
        <v>0</v>
      </c>
      <c r="BL104" s="591">
        <f t="shared" si="36"/>
        <v>0</v>
      </c>
      <c r="BM104" s="591">
        <f t="shared" si="36"/>
        <v>0</v>
      </c>
      <c r="BN104" s="591">
        <f t="shared" si="36"/>
        <v>0</v>
      </c>
      <c r="BO104" s="591">
        <f t="shared" si="36"/>
        <v>0</v>
      </c>
      <c r="BP104" s="591">
        <f t="shared" si="36"/>
        <v>0</v>
      </c>
      <c r="BQ104" s="591">
        <f t="shared" si="36"/>
        <v>0</v>
      </c>
      <c r="BR104" s="591">
        <f t="shared" si="36"/>
        <v>0</v>
      </c>
      <c r="BS104" s="591">
        <f t="shared" si="36"/>
        <v>0</v>
      </c>
    </row>
    <row r="105" spans="1:71" s="201" customFormat="1" ht="13.8">
      <c r="A105" s="574"/>
      <c r="B105" s="574"/>
      <c r="C105" s="574"/>
      <c r="D105" s="574"/>
      <c r="E105" s="574" t="str">
        <f>InpPerformance!E$20</f>
        <v>ODI is calculated as a percentage difference to a baseline</v>
      </c>
      <c r="F105" s="574"/>
      <c r="G105" s="574" t="str">
        <f>InpPerformance!G$20</f>
        <v>TRUE or FALSE</v>
      </c>
      <c r="H105" s="574"/>
      <c r="I105" s="574"/>
      <c r="J105" s="582" t="b">
        <f>InpPerformance!J$20</f>
        <v>0</v>
      </c>
      <c r="K105" s="582" t="b">
        <f>InpPerformance!K$20</f>
        <v>0</v>
      </c>
      <c r="L105" s="582" t="b">
        <f>InpPerformance!L$20</f>
        <v>1</v>
      </c>
      <c r="M105" s="582" t="b">
        <f>InpPerformance!M$20</f>
        <v>1</v>
      </c>
      <c r="N105" s="582" t="b">
        <f>InpPerformance!N$20</f>
        <v>1</v>
      </c>
      <c r="O105" s="582" t="b">
        <f>InpPerformance!O$20</f>
        <v>1</v>
      </c>
      <c r="P105" s="582" t="b">
        <f>InpPerformance!P$20</f>
        <v>0</v>
      </c>
      <c r="Q105" s="583" t="b">
        <f>InpPerformance!Q$20</f>
        <v>0</v>
      </c>
      <c r="R105" s="582" t="b">
        <f>InpPerformance!R$20</f>
        <v>0</v>
      </c>
      <c r="S105" s="582" t="b">
        <f>InpPerformance!S$20</f>
        <v>0</v>
      </c>
      <c r="T105" s="582" t="b">
        <f>InpPerformance!T$20</f>
        <v>0</v>
      </c>
      <c r="U105" s="582" t="b">
        <f>InpPerformance!U$20</f>
        <v>0</v>
      </c>
      <c r="V105" s="582" t="b">
        <f>InpPerformance!V$20</f>
        <v>0</v>
      </c>
      <c r="W105" s="582" t="b">
        <f>InpPerformance!W$20</f>
        <v>0</v>
      </c>
      <c r="X105" s="582" t="b">
        <f>InpPerformance!X$20</f>
        <v>0</v>
      </c>
      <c r="Y105" s="582" t="b">
        <f>InpPerformance!Y$20</f>
        <v>0</v>
      </c>
      <c r="Z105" s="582" t="b">
        <f>InpPerformance!Z$20</f>
        <v>0</v>
      </c>
      <c r="AA105" s="582" t="b">
        <f>InpPerformance!AA$20</f>
        <v>0</v>
      </c>
      <c r="AB105" s="582" t="b">
        <f>InpPerformance!AB$20</f>
        <v>0</v>
      </c>
      <c r="AC105" s="582" t="b">
        <f>InpPerformance!AC$20</f>
        <v>0</v>
      </c>
      <c r="AD105" s="582" t="b">
        <f>InpPerformance!AD$20</f>
        <v>0</v>
      </c>
      <c r="AE105" s="582" t="b">
        <f>InpPerformance!AE$20</f>
        <v>0</v>
      </c>
      <c r="AF105" s="582" t="b">
        <f>InpPerformance!AF$20</f>
        <v>0</v>
      </c>
      <c r="AG105" s="582" t="b">
        <f>InpPerformance!AG$20</f>
        <v>0</v>
      </c>
      <c r="AH105" s="582" t="b">
        <f>InpPerformance!AH$20</f>
        <v>0</v>
      </c>
      <c r="AI105" s="582" t="b">
        <f>InpPerformance!AI$20</f>
        <v>0</v>
      </c>
      <c r="AJ105" s="582" t="b">
        <f>InpPerformance!AJ$20</f>
        <v>0</v>
      </c>
      <c r="AK105" s="583" t="b">
        <f>InpPerformance!AK$20</f>
        <v>0</v>
      </c>
      <c r="AL105" s="582" t="b">
        <f>InpPerformance!AL$20</f>
        <v>0</v>
      </c>
      <c r="AM105" s="582" t="b">
        <f>InpPerformance!AM$20</f>
        <v>0</v>
      </c>
      <c r="AN105" s="582" t="b">
        <f>InpPerformance!AN$20</f>
        <v>0</v>
      </c>
      <c r="AO105" s="583" t="b">
        <f>InpPerformance!AO$20</f>
        <v>0</v>
      </c>
      <c r="AP105" s="582" t="b">
        <f>InpPerformance!AP$20</f>
        <v>0</v>
      </c>
      <c r="AQ105" s="582" t="b">
        <f>InpPerformance!AQ$20</f>
        <v>0</v>
      </c>
      <c r="AR105" s="582" t="b">
        <f>InpPerformance!AR$20</f>
        <v>0</v>
      </c>
      <c r="AS105" s="582" t="b">
        <f>InpPerformance!AS$20</f>
        <v>0</v>
      </c>
      <c r="AT105" s="582" t="b">
        <f>InpPerformance!AT$20</f>
        <v>0</v>
      </c>
      <c r="AU105" s="582" t="b">
        <f>InpPerformance!AU$20</f>
        <v>0</v>
      </c>
      <c r="AV105" s="582" t="b">
        <f>InpPerformance!AV$20</f>
        <v>0</v>
      </c>
      <c r="AW105" s="582" t="b">
        <f>InpPerformance!AW$20</f>
        <v>0</v>
      </c>
      <c r="AX105" s="582" t="b">
        <f>InpPerformance!AX$20</f>
        <v>0</v>
      </c>
      <c r="AY105" s="582" t="b">
        <f>InpPerformance!AY$20</f>
        <v>0</v>
      </c>
      <c r="AZ105" s="582" t="b">
        <f>InpPerformance!AZ$20</f>
        <v>0</v>
      </c>
      <c r="BA105" s="582" t="b">
        <f>InpPerformance!BA$20</f>
        <v>0</v>
      </c>
      <c r="BB105" s="582" t="b">
        <f>InpPerformance!BB$20</f>
        <v>0</v>
      </c>
      <c r="BC105" s="583" t="b">
        <f>InpPerformance!BC$20</f>
        <v>0</v>
      </c>
      <c r="BD105" s="582" t="b">
        <f>InpPerformance!BD$20</f>
        <v>0</v>
      </c>
      <c r="BE105" s="582" t="b">
        <f>InpPerformance!BE$20</f>
        <v>0</v>
      </c>
      <c r="BF105" s="582" t="b">
        <f>InpPerformance!BF$20</f>
        <v>0</v>
      </c>
      <c r="BG105" s="582" t="b">
        <f>InpPerformance!BG$20</f>
        <v>0</v>
      </c>
      <c r="BH105" s="582" t="b">
        <f>InpPerformance!BH$20</f>
        <v>0</v>
      </c>
      <c r="BI105" s="582" t="b">
        <f>InpPerformance!BI$20</f>
        <v>0</v>
      </c>
      <c r="BJ105" s="582" t="b">
        <f>InpPerformance!BJ$20</f>
        <v>0</v>
      </c>
      <c r="BK105" s="582" t="b">
        <f>InpPerformance!BK$20</f>
        <v>0</v>
      </c>
      <c r="BL105" s="582" t="b">
        <f>InpPerformance!BL$20</f>
        <v>0</v>
      </c>
      <c r="BM105" s="582" t="b">
        <f>InpPerformance!BM$20</f>
        <v>0</v>
      </c>
      <c r="BN105" s="582" t="b">
        <f>InpPerformance!BN$20</f>
        <v>0</v>
      </c>
      <c r="BO105" s="582" t="b">
        <f>InpPerformance!BO$20</f>
        <v>0</v>
      </c>
      <c r="BP105" s="582" t="b">
        <f>InpPerformance!BP$20</f>
        <v>0</v>
      </c>
      <c r="BQ105" s="582" t="b">
        <f>InpPerformance!BQ$20</f>
        <v>0</v>
      </c>
      <c r="BR105" s="582" t="b">
        <f>InpPerformance!BR$20</f>
        <v>0</v>
      </c>
      <c r="BS105" s="582" t="b">
        <f>InpPerformance!BS$20</f>
        <v>0</v>
      </c>
    </row>
    <row r="106" spans="1:71" s="227" customFormat="1" ht="13.8">
      <c r="A106" s="574"/>
      <c r="B106" s="574"/>
      <c r="C106" s="574"/>
      <c r="D106" s="574"/>
      <c r="E106" s="574" t="str">
        <f>InpPerformance!E$8</f>
        <v>Baseline (if applicable)</v>
      </c>
      <c r="F106" s="574"/>
      <c r="G106" s="574" t="str">
        <f>InpPerformance!G$8</f>
        <v>Baseline unit</v>
      </c>
      <c r="H106" s="574"/>
      <c r="I106" s="574"/>
      <c r="J106" s="579" t="str">
        <f>IF(InpPerformance!J$8&lt;&gt;"",ROUND(InpPerformance!J$8,1),"")</f>
        <v/>
      </c>
      <c r="K106" s="579" t="str">
        <f>IF(InpPerformance!K$8&lt;&gt;"",ROUND(InpPerformance!K$8,1),"")</f>
        <v/>
      </c>
      <c r="L106" s="579">
        <f>IF(InpPerformance!L$8&lt;&gt;"",ROUND(InpPerformance!L$8,1),"")</f>
        <v>72.7</v>
      </c>
      <c r="M106" s="579">
        <f>IF(InpPerformance!M$8&lt;&gt;"",ROUND(InpPerformance!M$8,1),"")</f>
        <v>15.6</v>
      </c>
      <c r="N106" s="579">
        <f>IF(InpPerformance!N$8&lt;&gt;"",ROUND(InpPerformance!N$8,1),"")</f>
        <v>128.5</v>
      </c>
      <c r="O106" s="579">
        <f>IF(InpPerformance!O$8&lt;&gt;"",ROUND(InpPerformance!O$8,1),"")</f>
        <v>134.80000000000001</v>
      </c>
      <c r="P106" s="579" t="str">
        <f>IF(InpPerformance!P$8&lt;&gt;"",ROUND(InpPerformance!P$8,1),"")</f>
        <v/>
      </c>
      <c r="Q106" s="581" t="str">
        <f>IF(InpPerformance!Q$8&lt;&gt;"",ROUND(InpPerformance!Q$8,1),"")</f>
        <v/>
      </c>
      <c r="R106" s="579" t="str">
        <f>IF(InpPerformance!R$8&lt;&gt;"",ROUND(InpPerformance!R$8,1),"")</f>
        <v/>
      </c>
      <c r="S106" s="579" t="str">
        <f>IF(InpPerformance!S$8&lt;&gt;"",ROUND(InpPerformance!S$8,1),"")</f>
        <v/>
      </c>
      <c r="T106" s="579" t="str">
        <f>IF(InpPerformance!T$8&lt;&gt;"",ROUND(InpPerformance!T$8,1),"")</f>
        <v/>
      </c>
      <c r="U106" s="579" t="str">
        <f>IF(InpPerformance!U$8&lt;&gt;"",ROUND(InpPerformance!U$8,1),"")</f>
        <v/>
      </c>
      <c r="V106" s="579" t="str">
        <f>IF(InpPerformance!V$8&lt;&gt;"",ROUND(InpPerformance!V$8,1),"")</f>
        <v/>
      </c>
      <c r="W106" s="579" t="str">
        <f>IF(InpPerformance!W$8&lt;&gt;"",ROUND(InpPerformance!W$8,1),"")</f>
        <v/>
      </c>
      <c r="X106" s="579" t="str">
        <f>IF(InpPerformance!X$8&lt;&gt;"",ROUND(InpPerformance!X$8,1),"")</f>
        <v/>
      </c>
      <c r="Y106" s="579" t="str">
        <f>IF(InpPerformance!Y$8&lt;&gt;"",ROUND(InpPerformance!Y$8,1),"")</f>
        <v/>
      </c>
      <c r="Z106" s="579" t="str">
        <f>IF(InpPerformance!Z$8&lt;&gt;"",ROUND(InpPerformance!Z$8,1),"")</f>
        <v/>
      </c>
      <c r="AA106" s="579" t="str">
        <f>IF(InpPerformance!AA$8&lt;&gt;"",ROUND(InpPerformance!AA$8,1),"")</f>
        <v/>
      </c>
      <c r="AB106" s="579" t="str">
        <f>IF(InpPerformance!AB$8&lt;&gt;"",ROUND(InpPerformance!AB$8,1),"")</f>
        <v/>
      </c>
      <c r="AC106" s="579" t="str">
        <f>IF(InpPerformance!AC$8&lt;&gt;"",ROUND(InpPerformance!AC$8,1),"")</f>
        <v/>
      </c>
      <c r="AD106" s="579" t="str">
        <f>IF(InpPerformance!AD$8&lt;&gt;"",ROUND(InpPerformance!AD$8,1),"")</f>
        <v/>
      </c>
      <c r="AE106" s="579" t="str">
        <f>IF(InpPerformance!AE$8&lt;&gt;"",ROUND(InpPerformance!AE$8,1),"")</f>
        <v/>
      </c>
      <c r="AF106" s="579" t="str">
        <f>IF(InpPerformance!AF$8&lt;&gt;"",ROUND(InpPerformance!AF$8,1),"")</f>
        <v/>
      </c>
      <c r="AG106" s="579" t="str">
        <f>IF(InpPerformance!AG$8&lt;&gt;"",ROUND(InpPerformance!AG$8,1),"")</f>
        <v/>
      </c>
      <c r="AH106" s="579" t="str">
        <f>IF(InpPerformance!AH$8&lt;&gt;"",ROUND(InpPerformance!AH$8,1),"")</f>
        <v/>
      </c>
      <c r="AI106" s="579" t="str">
        <f>IF(InpPerformance!AI$8&lt;&gt;"",ROUND(InpPerformance!AI$8,1),"")</f>
        <v/>
      </c>
      <c r="AJ106" s="579" t="str">
        <f>IF(InpPerformance!AJ$8&lt;&gt;"",ROUND(InpPerformance!AJ$8,1),"")</f>
        <v/>
      </c>
      <c r="AK106" s="581" t="str">
        <f>IF(InpPerformance!AK$8&lt;&gt;"",ROUND(InpPerformance!AK$8,1),"")</f>
        <v/>
      </c>
      <c r="AL106" s="579" t="str">
        <f>IF(InpPerformance!AL$8&lt;&gt;"",ROUND(InpPerformance!AL$8,1),"")</f>
        <v/>
      </c>
      <c r="AM106" s="579" t="str">
        <f>IF(InpPerformance!AM$8&lt;&gt;"",ROUND(InpPerformance!AM$8,1),"")</f>
        <v/>
      </c>
      <c r="AN106" s="579" t="str">
        <f>IF(InpPerformance!AN$8&lt;&gt;"",ROUND(InpPerformance!AN$8,1),"")</f>
        <v/>
      </c>
      <c r="AO106" s="581" t="str">
        <f>IF(InpPerformance!AO$8&lt;&gt;"",ROUND(InpPerformance!AO$8,1),"")</f>
        <v/>
      </c>
      <c r="AP106" s="579" t="str">
        <f>IF(InpPerformance!AP$8&lt;&gt;"",ROUND(InpPerformance!AP$8,1),"")</f>
        <v/>
      </c>
      <c r="AQ106" s="579" t="str">
        <f>IF(InpPerformance!AQ$8&lt;&gt;"",ROUND(InpPerformance!AQ$8,1),"")</f>
        <v/>
      </c>
      <c r="AR106" s="579" t="str">
        <f>IF(InpPerformance!AR$8&lt;&gt;"",ROUND(InpPerformance!AR$8,1),"")</f>
        <v/>
      </c>
      <c r="AS106" s="579" t="str">
        <f>IF(InpPerformance!AS$8&lt;&gt;"",ROUND(InpPerformance!AS$8,1),"")</f>
        <v/>
      </c>
      <c r="AT106" s="579" t="str">
        <f>IF(InpPerformance!AT$8&lt;&gt;"",ROUND(InpPerformance!AT$8,1),"")</f>
        <v/>
      </c>
      <c r="AU106" s="579" t="str">
        <f>IF(InpPerformance!AU$8&lt;&gt;"",ROUND(InpPerformance!AU$8,1),"")</f>
        <v/>
      </c>
      <c r="AV106" s="579" t="str">
        <f>IF(InpPerformance!AV$8&lt;&gt;"",ROUND(InpPerformance!AV$8,1),"")</f>
        <v/>
      </c>
      <c r="AW106" s="579" t="str">
        <f>IF(InpPerformance!AW$8&lt;&gt;"",ROUND(InpPerformance!AW$8,1),"")</f>
        <v/>
      </c>
      <c r="AX106" s="579" t="str">
        <f>IF(InpPerformance!AX$8&lt;&gt;"",ROUND(InpPerformance!AX$8,1),"")</f>
        <v/>
      </c>
      <c r="AY106" s="579" t="str">
        <f>IF(InpPerformance!AY$8&lt;&gt;"",ROUND(InpPerformance!AY$8,1),"")</f>
        <v/>
      </c>
      <c r="AZ106" s="579" t="str">
        <f>IF(InpPerformance!AZ$8&lt;&gt;"",ROUND(InpPerformance!AZ$8,1),"")</f>
        <v/>
      </c>
      <c r="BA106" s="579" t="str">
        <f>IF(InpPerformance!BA$8&lt;&gt;"",ROUND(InpPerformance!BA$8,1),"")</f>
        <v/>
      </c>
      <c r="BB106" s="579" t="str">
        <f>IF(InpPerformance!BB$8&lt;&gt;"",ROUND(InpPerformance!BB$8,1),"")</f>
        <v/>
      </c>
      <c r="BC106" s="581" t="str">
        <f>IF(InpPerformance!BC$8&lt;&gt;"",ROUND(InpPerformance!BC$8,1),"")</f>
        <v/>
      </c>
      <c r="BD106" s="579" t="str">
        <f>IF(InpPerformance!BD$8&lt;&gt;"",ROUND(InpPerformance!BD$8,1),"")</f>
        <v/>
      </c>
      <c r="BE106" s="579" t="str">
        <f>IF(InpPerformance!BE$8&lt;&gt;"",ROUND(InpPerformance!BE$8,1),"")</f>
        <v/>
      </c>
      <c r="BF106" s="579" t="str">
        <f>IF(InpPerformance!BF$8&lt;&gt;"",ROUND(InpPerformance!BF$8,1),"")</f>
        <v/>
      </c>
      <c r="BG106" s="579" t="str">
        <f>IF(InpPerformance!BG$8&lt;&gt;"",ROUND(InpPerformance!BG$8,1),"")</f>
        <v/>
      </c>
      <c r="BH106" s="579" t="str">
        <f>IF(InpPerformance!BH$8&lt;&gt;"",ROUND(InpPerformance!BH$8,1),"")</f>
        <v/>
      </c>
      <c r="BI106" s="579" t="str">
        <f>IF(InpPerformance!BI$8&lt;&gt;"",ROUND(InpPerformance!BI$8,1),"")</f>
        <v/>
      </c>
      <c r="BJ106" s="579" t="str">
        <f>IF(InpPerformance!BJ$8&lt;&gt;"",ROUND(InpPerformance!BJ$8,1),"")</f>
        <v/>
      </c>
      <c r="BK106" s="579" t="str">
        <f>IF(InpPerformance!BK$8&lt;&gt;"",ROUND(InpPerformance!BK$8,1),"")</f>
        <v/>
      </c>
      <c r="BL106" s="579" t="str">
        <f>IF(InpPerformance!BL$8&lt;&gt;"",ROUND(InpPerformance!BL$8,1),"")</f>
        <v/>
      </c>
      <c r="BM106" s="579" t="str">
        <f>IF(InpPerformance!BM$8&lt;&gt;"",ROUND(InpPerformance!BM$8,1),"")</f>
        <v/>
      </c>
      <c r="BN106" s="579" t="str">
        <f>IF(InpPerformance!BN$8&lt;&gt;"",ROUND(InpPerformance!BN$8,1),"")</f>
        <v/>
      </c>
      <c r="BO106" s="579" t="str">
        <f>IF(InpPerformance!BO$8&lt;&gt;"",ROUND(InpPerformance!BO$8,1),"")</f>
        <v/>
      </c>
      <c r="BP106" s="579" t="str">
        <f>IF(InpPerformance!BP$8&lt;&gt;"",ROUND(InpPerformance!BP$8,1),"")</f>
        <v/>
      </c>
      <c r="BQ106" s="579" t="str">
        <f>IF(InpPerformance!BQ$8&lt;&gt;"",ROUND(InpPerformance!BQ$8,1),"")</f>
        <v/>
      </c>
      <c r="BR106" s="579" t="str">
        <f>IF(InpPerformance!BR$8&lt;&gt;"",ROUND(InpPerformance!BR$8,1),"")</f>
        <v/>
      </c>
      <c r="BS106" s="579" t="str">
        <f>IF(InpPerformance!BS$8&lt;&gt;"",ROUND(InpPerformance!BS$8,1),"")</f>
        <v/>
      </c>
    </row>
    <row r="107" spans="1:71" s="201" customFormat="1" ht="13.8">
      <c r="A107" s="444"/>
      <c r="B107" s="444"/>
      <c r="C107" s="444"/>
      <c r="D107" s="444"/>
      <c r="E107" s="444" t="s">
        <v>1236</v>
      </c>
      <c r="F107" s="444"/>
      <c r="G107" s="444" t="s">
        <v>1073</v>
      </c>
      <c r="H107" s="444"/>
      <c r="I107" s="444"/>
      <c r="J107" s="591">
        <f>IF(AND(J105=TRUE,J75=TRUE),ROUND((J104/100)*J106,1),J104)</f>
        <v>0</v>
      </c>
      <c r="K107" s="591">
        <f t="shared" ref="K107:BS107" si="37">IF(AND(K105=TRUE,K75=TRUE),ROUND((K104/100)*K106,1),K104)</f>
        <v>0</v>
      </c>
      <c r="L107" s="591">
        <f t="shared" si="37"/>
        <v>0</v>
      </c>
      <c r="M107" s="591">
        <f>IF(AND(M105=TRUE,M75=TRUE),ROUND((M104/100)*M106,1),M104)</f>
        <v>0</v>
      </c>
      <c r="N107" s="591">
        <f t="shared" si="37"/>
        <v>0</v>
      </c>
      <c r="O107" s="591">
        <f>IF(AND(O105=TRUE,O75=TRUE),ROUND((O104/100)*O106,1),O104)</f>
        <v>0</v>
      </c>
      <c r="P107" s="591">
        <f t="shared" si="37"/>
        <v>0</v>
      </c>
      <c r="Q107" s="592">
        <f t="shared" si="37"/>
        <v>0</v>
      </c>
      <c r="R107" s="591">
        <f t="shared" si="37"/>
        <v>0</v>
      </c>
      <c r="S107" s="591">
        <f t="shared" si="37"/>
        <v>0</v>
      </c>
      <c r="T107" s="591">
        <f t="shared" si="37"/>
        <v>0</v>
      </c>
      <c r="U107" s="591">
        <f t="shared" si="37"/>
        <v>0</v>
      </c>
      <c r="V107" s="591">
        <f t="shared" si="37"/>
        <v>0</v>
      </c>
      <c r="W107" s="591">
        <f t="shared" si="37"/>
        <v>0</v>
      </c>
      <c r="X107" s="591">
        <f t="shared" si="37"/>
        <v>0</v>
      </c>
      <c r="Y107" s="591">
        <f t="shared" si="37"/>
        <v>0</v>
      </c>
      <c r="Z107" s="591">
        <f t="shared" si="37"/>
        <v>0</v>
      </c>
      <c r="AA107" s="591">
        <f t="shared" si="37"/>
        <v>0</v>
      </c>
      <c r="AB107" s="591">
        <f t="shared" si="37"/>
        <v>0</v>
      </c>
      <c r="AC107" s="591">
        <f t="shared" si="37"/>
        <v>0</v>
      </c>
      <c r="AD107" s="591">
        <f t="shared" si="37"/>
        <v>0</v>
      </c>
      <c r="AE107" s="591">
        <f t="shared" si="37"/>
        <v>0</v>
      </c>
      <c r="AF107" s="591">
        <f t="shared" si="37"/>
        <v>0</v>
      </c>
      <c r="AG107" s="591">
        <f t="shared" si="37"/>
        <v>0</v>
      </c>
      <c r="AH107" s="591">
        <f t="shared" si="37"/>
        <v>0</v>
      </c>
      <c r="AI107" s="591">
        <f t="shared" si="37"/>
        <v>0</v>
      </c>
      <c r="AJ107" s="591">
        <f t="shared" si="37"/>
        <v>0</v>
      </c>
      <c r="AK107" s="592">
        <f t="shared" si="37"/>
        <v>0</v>
      </c>
      <c r="AL107" s="591">
        <f t="shared" si="37"/>
        <v>0</v>
      </c>
      <c r="AM107" s="591">
        <f t="shared" si="37"/>
        <v>0</v>
      </c>
      <c r="AN107" s="591">
        <f t="shared" si="37"/>
        <v>0</v>
      </c>
      <c r="AO107" s="592">
        <f t="shared" si="37"/>
        <v>0</v>
      </c>
      <c r="AP107" s="591">
        <f t="shared" si="37"/>
        <v>0</v>
      </c>
      <c r="AQ107" s="591">
        <f t="shared" si="37"/>
        <v>0</v>
      </c>
      <c r="AR107" s="591">
        <f t="shared" si="37"/>
        <v>0</v>
      </c>
      <c r="AS107" s="591">
        <f t="shared" si="37"/>
        <v>0</v>
      </c>
      <c r="AT107" s="591">
        <f t="shared" si="37"/>
        <v>0</v>
      </c>
      <c r="AU107" s="591">
        <f t="shared" si="37"/>
        <v>0</v>
      </c>
      <c r="AV107" s="591">
        <f t="shared" si="37"/>
        <v>0</v>
      </c>
      <c r="AW107" s="591">
        <f t="shared" si="37"/>
        <v>0</v>
      </c>
      <c r="AX107" s="591">
        <f t="shared" si="37"/>
        <v>0</v>
      </c>
      <c r="AY107" s="591">
        <f t="shared" si="37"/>
        <v>0</v>
      </c>
      <c r="AZ107" s="591">
        <f t="shared" si="37"/>
        <v>0</v>
      </c>
      <c r="BA107" s="591">
        <f t="shared" si="37"/>
        <v>0</v>
      </c>
      <c r="BB107" s="591">
        <f t="shared" si="37"/>
        <v>0</v>
      </c>
      <c r="BC107" s="592">
        <f t="shared" si="37"/>
        <v>0</v>
      </c>
      <c r="BD107" s="591">
        <f t="shared" si="37"/>
        <v>0</v>
      </c>
      <c r="BE107" s="591">
        <f t="shared" si="37"/>
        <v>0</v>
      </c>
      <c r="BF107" s="591">
        <f>IF(AND(BF105=TRUE,BF75=TRUE),ROUND((BF104/100)*BF106,1),BF104)</f>
        <v>0</v>
      </c>
      <c r="BG107" s="591">
        <f>IF(AND(BG105=TRUE,BG75=TRUE),ROUND((BG104/100)*BG106,1),BG104)</f>
        <v>0</v>
      </c>
      <c r="BH107" s="591">
        <f t="shared" si="37"/>
        <v>0</v>
      </c>
      <c r="BI107" s="591">
        <f t="shared" si="37"/>
        <v>0</v>
      </c>
      <c r="BJ107" s="591">
        <f t="shared" si="37"/>
        <v>0</v>
      </c>
      <c r="BK107" s="591">
        <f t="shared" si="37"/>
        <v>0</v>
      </c>
      <c r="BL107" s="591">
        <f t="shared" si="37"/>
        <v>0</v>
      </c>
      <c r="BM107" s="591">
        <f t="shared" si="37"/>
        <v>0</v>
      </c>
      <c r="BN107" s="591">
        <f t="shared" si="37"/>
        <v>0</v>
      </c>
      <c r="BO107" s="591">
        <f t="shared" si="37"/>
        <v>0</v>
      </c>
      <c r="BP107" s="591">
        <f t="shared" si="37"/>
        <v>0</v>
      </c>
      <c r="BQ107" s="591">
        <f t="shared" si="37"/>
        <v>0</v>
      </c>
      <c r="BR107" s="591">
        <f t="shared" si="37"/>
        <v>0</v>
      </c>
      <c r="BS107" s="591">
        <f t="shared" si="37"/>
        <v>0</v>
      </c>
    </row>
    <row r="108" spans="1:71" s="201" customFormat="1" ht="13.8">
      <c r="A108" s="444"/>
      <c r="B108" s="444"/>
      <c r="C108" s="444"/>
      <c r="D108" s="444"/>
      <c r="E108" s="501"/>
      <c r="F108" s="501"/>
      <c r="G108" s="501"/>
      <c r="H108" s="501"/>
      <c r="I108" s="444"/>
      <c r="J108" s="514"/>
      <c r="K108" s="514"/>
      <c r="L108" s="514"/>
      <c r="M108" s="514"/>
      <c r="N108" s="514"/>
      <c r="O108" s="514"/>
      <c r="P108" s="514"/>
      <c r="Q108" s="515"/>
      <c r="R108" s="514"/>
      <c r="S108" s="514"/>
      <c r="T108" s="514"/>
      <c r="U108" s="514"/>
      <c r="V108" s="514"/>
      <c r="W108" s="514"/>
      <c r="X108" s="514"/>
      <c r="Y108" s="514"/>
      <c r="Z108" s="514"/>
      <c r="AA108" s="514"/>
      <c r="AB108" s="514"/>
      <c r="AC108" s="514"/>
      <c r="AD108" s="514"/>
      <c r="AE108" s="514"/>
      <c r="AF108" s="514"/>
      <c r="AG108" s="514"/>
      <c r="AH108" s="514"/>
      <c r="AI108" s="514"/>
      <c r="AJ108" s="514"/>
      <c r="AK108" s="515"/>
      <c r="AL108" s="514"/>
      <c r="AM108" s="514"/>
      <c r="AN108" s="514"/>
      <c r="AO108" s="515"/>
      <c r="AP108" s="514"/>
      <c r="AQ108" s="514"/>
      <c r="AR108" s="514"/>
      <c r="AS108" s="514"/>
      <c r="AT108" s="514"/>
      <c r="AU108" s="514"/>
      <c r="AV108" s="514"/>
      <c r="AW108" s="514"/>
      <c r="AX108" s="514"/>
      <c r="AY108" s="514"/>
      <c r="AZ108" s="514"/>
      <c r="BA108" s="514"/>
      <c r="BB108" s="514"/>
      <c r="BC108" s="515"/>
      <c r="BD108" s="514"/>
      <c r="BE108" s="514"/>
      <c r="BF108" s="514"/>
      <c r="BG108" s="514"/>
      <c r="BH108" s="514"/>
      <c r="BI108" s="514"/>
      <c r="BJ108" s="514"/>
      <c r="BK108" s="514"/>
      <c r="BL108" s="514"/>
      <c r="BM108" s="514"/>
      <c r="BN108" s="514"/>
      <c r="BO108" s="514"/>
      <c r="BP108" s="514"/>
      <c r="BQ108" s="514"/>
      <c r="BR108" s="514"/>
      <c r="BS108" s="514"/>
    </row>
    <row r="109" spans="1:71" s="201" customFormat="1" ht="13.8">
      <c r="A109" s="444"/>
      <c r="B109" s="444"/>
      <c r="C109" s="444"/>
      <c r="D109" s="444"/>
      <c r="E109" s="605" t="str">
        <f>E71</f>
        <v>Enhanced outperformance rate</v>
      </c>
      <c r="F109" s="501"/>
      <c r="G109" s="605" t="str">
        <f>G71</f>
        <v>£m/unit (2017-18 prices)</v>
      </c>
      <c r="H109" s="501"/>
      <c r="I109" s="444"/>
      <c r="J109" s="567" t="str">
        <f>J71</f>
        <v/>
      </c>
      <c r="K109" s="567" t="str">
        <f t="shared" ref="K109:BS109" si="38">K71</f>
        <v/>
      </c>
      <c r="L109" s="567" t="str">
        <f t="shared" si="38"/>
        <v/>
      </c>
      <c r="M109" s="567" t="str">
        <f>M71</f>
        <v/>
      </c>
      <c r="N109" s="567" t="str">
        <f t="shared" si="38"/>
        <v/>
      </c>
      <c r="O109" s="567" t="str">
        <f>O71</f>
        <v/>
      </c>
      <c r="P109" s="567" t="str">
        <f t="shared" si="38"/>
        <v/>
      </c>
      <c r="Q109" s="568" t="str">
        <f t="shared" si="38"/>
        <v/>
      </c>
      <c r="R109" s="567" t="str">
        <f t="shared" si="38"/>
        <v/>
      </c>
      <c r="S109" s="567" t="str">
        <f t="shared" si="38"/>
        <v/>
      </c>
      <c r="T109" s="567" t="str">
        <f t="shared" si="38"/>
        <v/>
      </c>
      <c r="U109" s="567" t="str">
        <f t="shared" si="38"/>
        <v/>
      </c>
      <c r="V109" s="567" t="str">
        <f t="shared" si="38"/>
        <v/>
      </c>
      <c r="W109" s="567" t="str">
        <f t="shared" si="38"/>
        <v/>
      </c>
      <c r="X109" s="567" t="str">
        <f t="shared" si="38"/>
        <v/>
      </c>
      <c r="Y109" s="567" t="str">
        <f t="shared" si="38"/>
        <v/>
      </c>
      <c r="Z109" s="567" t="str">
        <f t="shared" si="38"/>
        <v/>
      </c>
      <c r="AA109" s="567" t="str">
        <f t="shared" si="38"/>
        <v/>
      </c>
      <c r="AB109" s="567" t="str">
        <f t="shared" si="38"/>
        <v/>
      </c>
      <c r="AC109" s="567" t="str">
        <f t="shared" si="38"/>
        <v/>
      </c>
      <c r="AD109" s="567" t="str">
        <f t="shared" si="38"/>
        <v/>
      </c>
      <c r="AE109" s="567" t="str">
        <f t="shared" si="38"/>
        <v/>
      </c>
      <c r="AF109" s="567" t="str">
        <f t="shared" si="38"/>
        <v/>
      </c>
      <c r="AG109" s="567" t="str">
        <f t="shared" si="38"/>
        <v/>
      </c>
      <c r="AH109" s="567" t="str">
        <f t="shared" si="38"/>
        <v/>
      </c>
      <c r="AI109" s="567" t="str">
        <f t="shared" si="38"/>
        <v/>
      </c>
      <c r="AJ109" s="567" t="str">
        <f t="shared" si="38"/>
        <v/>
      </c>
      <c r="AK109" s="568" t="str">
        <f t="shared" si="38"/>
        <v/>
      </c>
      <c r="AL109" s="567" t="str">
        <f t="shared" si="38"/>
        <v/>
      </c>
      <c r="AM109" s="567" t="str">
        <f t="shared" si="38"/>
        <v/>
      </c>
      <c r="AN109" s="567" t="str">
        <f t="shared" si="38"/>
        <v/>
      </c>
      <c r="AO109" s="568" t="str">
        <f t="shared" si="38"/>
        <v/>
      </c>
      <c r="AP109" s="567" t="str">
        <f t="shared" si="38"/>
        <v/>
      </c>
      <c r="AQ109" s="567" t="str">
        <f t="shared" si="38"/>
        <v/>
      </c>
      <c r="AR109" s="567" t="str">
        <f t="shared" si="38"/>
        <v/>
      </c>
      <c r="AS109" s="567" t="str">
        <f t="shared" si="38"/>
        <v/>
      </c>
      <c r="AT109" s="567" t="str">
        <f t="shared" si="38"/>
        <v/>
      </c>
      <c r="AU109" s="567" t="str">
        <f t="shared" si="38"/>
        <v/>
      </c>
      <c r="AV109" s="567" t="str">
        <f t="shared" si="38"/>
        <v/>
      </c>
      <c r="AW109" s="567" t="str">
        <f t="shared" si="38"/>
        <v/>
      </c>
      <c r="AX109" s="567" t="str">
        <f t="shared" si="38"/>
        <v/>
      </c>
      <c r="AY109" s="567" t="str">
        <f t="shared" si="38"/>
        <v/>
      </c>
      <c r="AZ109" s="567" t="str">
        <f t="shared" si="38"/>
        <v/>
      </c>
      <c r="BA109" s="567" t="str">
        <f t="shared" si="38"/>
        <v/>
      </c>
      <c r="BB109" s="567" t="str">
        <f t="shared" si="38"/>
        <v/>
      </c>
      <c r="BC109" s="568" t="str">
        <f t="shared" si="38"/>
        <v/>
      </c>
      <c r="BD109" s="567" t="str">
        <f t="shared" si="38"/>
        <v/>
      </c>
      <c r="BE109" s="567" t="str">
        <f t="shared" si="38"/>
        <v/>
      </c>
      <c r="BF109" s="567" t="str">
        <f>BF71</f>
        <v/>
      </c>
      <c r="BG109" s="567" t="str">
        <f>BG71</f>
        <v/>
      </c>
      <c r="BH109" s="567" t="str">
        <f t="shared" si="38"/>
        <v/>
      </c>
      <c r="BI109" s="567" t="str">
        <f t="shared" si="38"/>
        <v/>
      </c>
      <c r="BJ109" s="567" t="str">
        <f t="shared" si="38"/>
        <v/>
      </c>
      <c r="BK109" s="567" t="str">
        <f t="shared" si="38"/>
        <v/>
      </c>
      <c r="BL109" s="567" t="str">
        <f t="shared" si="38"/>
        <v/>
      </c>
      <c r="BM109" s="567" t="str">
        <f t="shared" si="38"/>
        <v/>
      </c>
      <c r="BN109" s="567" t="str">
        <f t="shared" si="38"/>
        <v/>
      </c>
      <c r="BO109" s="567" t="str">
        <f t="shared" si="38"/>
        <v/>
      </c>
      <c r="BP109" s="567" t="str">
        <f t="shared" si="38"/>
        <v/>
      </c>
      <c r="BQ109" s="567" t="str">
        <f t="shared" si="38"/>
        <v/>
      </c>
      <c r="BR109" s="567" t="str">
        <f t="shared" si="38"/>
        <v/>
      </c>
      <c r="BS109" s="567" t="str">
        <f t="shared" si="38"/>
        <v/>
      </c>
    </row>
    <row r="110" spans="1:71" s="201" customFormat="1" ht="13.8">
      <c r="A110" s="444"/>
      <c r="B110" s="444"/>
      <c r="C110" s="444"/>
      <c r="D110" s="444"/>
      <c r="E110" s="501" t="s">
        <v>1257</v>
      </c>
      <c r="F110" s="501"/>
      <c r="G110" s="501" t="str">
        <f>InpCompany!$F$11</f>
        <v>£m (2017-18 prices)</v>
      </c>
      <c r="H110" s="501"/>
      <c r="I110" s="444"/>
      <c r="J110" s="567">
        <f>IF(J68=TRUE,J107*J109,0)</f>
        <v>0</v>
      </c>
      <c r="K110" s="567">
        <f t="shared" ref="K110:BS110" si="39">IF(K68=TRUE,K107*K109,0)</f>
        <v>0</v>
      </c>
      <c r="L110" s="567">
        <f t="shared" si="39"/>
        <v>0</v>
      </c>
      <c r="M110" s="567">
        <f>IF(M68=TRUE,M107*M109,0)</f>
        <v>0</v>
      </c>
      <c r="N110" s="567">
        <f t="shared" si="39"/>
        <v>0</v>
      </c>
      <c r="O110" s="567">
        <f>IF(O68=TRUE,O107*O109,0)</f>
        <v>0</v>
      </c>
      <c r="P110" s="567">
        <f t="shared" si="39"/>
        <v>0</v>
      </c>
      <c r="Q110" s="568">
        <f t="shared" si="39"/>
        <v>0</v>
      </c>
      <c r="R110" s="567">
        <f t="shared" si="39"/>
        <v>0</v>
      </c>
      <c r="S110" s="567">
        <f t="shared" si="39"/>
        <v>0</v>
      </c>
      <c r="T110" s="567">
        <f t="shared" si="39"/>
        <v>0</v>
      </c>
      <c r="U110" s="567">
        <f t="shared" si="39"/>
        <v>0</v>
      </c>
      <c r="V110" s="567">
        <f t="shared" si="39"/>
        <v>0</v>
      </c>
      <c r="W110" s="567">
        <f t="shared" si="39"/>
        <v>0</v>
      </c>
      <c r="X110" s="567">
        <f t="shared" si="39"/>
        <v>0</v>
      </c>
      <c r="Y110" s="567">
        <f t="shared" si="39"/>
        <v>0</v>
      </c>
      <c r="Z110" s="567">
        <f t="shared" si="39"/>
        <v>0</v>
      </c>
      <c r="AA110" s="567">
        <f t="shared" si="39"/>
        <v>0</v>
      </c>
      <c r="AB110" s="567">
        <f t="shared" si="39"/>
        <v>0</v>
      </c>
      <c r="AC110" s="567">
        <f t="shared" si="39"/>
        <v>0</v>
      </c>
      <c r="AD110" s="567">
        <f t="shared" si="39"/>
        <v>0</v>
      </c>
      <c r="AE110" s="567">
        <f t="shared" si="39"/>
        <v>0</v>
      </c>
      <c r="AF110" s="567">
        <f t="shared" si="39"/>
        <v>0</v>
      </c>
      <c r="AG110" s="567">
        <f t="shared" si="39"/>
        <v>0</v>
      </c>
      <c r="AH110" s="567">
        <f t="shared" si="39"/>
        <v>0</v>
      </c>
      <c r="AI110" s="567">
        <f t="shared" si="39"/>
        <v>0</v>
      </c>
      <c r="AJ110" s="567">
        <f t="shared" si="39"/>
        <v>0</v>
      </c>
      <c r="AK110" s="568">
        <f t="shared" si="39"/>
        <v>0</v>
      </c>
      <c r="AL110" s="567">
        <f t="shared" si="39"/>
        <v>0</v>
      </c>
      <c r="AM110" s="567">
        <f t="shared" si="39"/>
        <v>0</v>
      </c>
      <c r="AN110" s="567">
        <f t="shared" si="39"/>
        <v>0</v>
      </c>
      <c r="AO110" s="568">
        <f t="shared" si="39"/>
        <v>0</v>
      </c>
      <c r="AP110" s="567">
        <f t="shared" si="39"/>
        <v>0</v>
      </c>
      <c r="AQ110" s="567">
        <f t="shared" si="39"/>
        <v>0</v>
      </c>
      <c r="AR110" s="567">
        <f t="shared" si="39"/>
        <v>0</v>
      </c>
      <c r="AS110" s="567">
        <f t="shared" si="39"/>
        <v>0</v>
      </c>
      <c r="AT110" s="567">
        <f t="shared" si="39"/>
        <v>0</v>
      </c>
      <c r="AU110" s="567">
        <f t="shared" si="39"/>
        <v>0</v>
      </c>
      <c r="AV110" s="567">
        <f t="shared" si="39"/>
        <v>0</v>
      </c>
      <c r="AW110" s="567">
        <f t="shared" si="39"/>
        <v>0</v>
      </c>
      <c r="AX110" s="567">
        <f t="shared" si="39"/>
        <v>0</v>
      </c>
      <c r="AY110" s="567">
        <f t="shared" si="39"/>
        <v>0</v>
      </c>
      <c r="AZ110" s="567">
        <f t="shared" si="39"/>
        <v>0</v>
      </c>
      <c r="BA110" s="567">
        <f t="shared" si="39"/>
        <v>0</v>
      </c>
      <c r="BB110" s="567">
        <f t="shared" si="39"/>
        <v>0</v>
      </c>
      <c r="BC110" s="568">
        <f t="shared" si="39"/>
        <v>0</v>
      </c>
      <c r="BD110" s="567">
        <f t="shared" si="39"/>
        <v>0</v>
      </c>
      <c r="BE110" s="567">
        <f t="shared" si="39"/>
        <v>0</v>
      </c>
      <c r="BF110" s="567">
        <f>IF(BF68=TRUE,BF107*BF109,0)</f>
        <v>0</v>
      </c>
      <c r="BG110" s="567">
        <f>IF(BG68=TRUE,BG107*BG109,0)</f>
        <v>0</v>
      </c>
      <c r="BH110" s="567">
        <f t="shared" si="39"/>
        <v>0</v>
      </c>
      <c r="BI110" s="567">
        <f t="shared" si="39"/>
        <v>0</v>
      </c>
      <c r="BJ110" s="567">
        <f t="shared" si="39"/>
        <v>0</v>
      </c>
      <c r="BK110" s="567">
        <f t="shared" si="39"/>
        <v>0</v>
      </c>
      <c r="BL110" s="567">
        <f t="shared" si="39"/>
        <v>0</v>
      </c>
      <c r="BM110" s="567">
        <f t="shared" si="39"/>
        <v>0</v>
      </c>
      <c r="BN110" s="567">
        <f t="shared" si="39"/>
        <v>0</v>
      </c>
      <c r="BO110" s="567">
        <f t="shared" si="39"/>
        <v>0</v>
      </c>
      <c r="BP110" s="567">
        <f t="shared" si="39"/>
        <v>0</v>
      </c>
      <c r="BQ110" s="567">
        <f t="shared" si="39"/>
        <v>0</v>
      </c>
      <c r="BR110" s="567">
        <f t="shared" si="39"/>
        <v>0</v>
      </c>
      <c r="BS110" s="567">
        <f t="shared" si="39"/>
        <v>0</v>
      </c>
    </row>
    <row r="111" spans="1:71" s="201" customFormat="1" ht="13.8">
      <c r="A111" s="444"/>
      <c r="B111" s="444"/>
      <c r="C111" s="444"/>
      <c r="D111" s="444"/>
      <c r="E111" s="501"/>
      <c r="F111" s="501"/>
      <c r="G111" s="501"/>
      <c r="H111" s="501"/>
      <c r="I111" s="444"/>
      <c r="J111" s="514"/>
      <c r="K111" s="514"/>
      <c r="L111" s="514"/>
      <c r="M111" s="514"/>
      <c r="N111" s="514"/>
      <c r="O111" s="514"/>
      <c r="P111" s="514"/>
      <c r="Q111" s="515"/>
      <c r="R111" s="514"/>
      <c r="S111" s="514"/>
      <c r="T111" s="514"/>
      <c r="U111" s="514"/>
      <c r="V111" s="514"/>
      <c r="W111" s="514"/>
      <c r="X111" s="514"/>
      <c r="Y111" s="514"/>
      <c r="Z111" s="514"/>
      <c r="AA111" s="514"/>
      <c r="AB111" s="514"/>
      <c r="AC111" s="514"/>
      <c r="AD111" s="514"/>
      <c r="AE111" s="514"/>
      <c r="AF111" s="514"/>
      <c r="AG111" s="514"/>
      <c r="AH111" s="514"/>
      <c r="AI111" s="514"/>
      <c r="AJ111" s="514"/>
      <c r="AK111" s="515"/>
      <c r="AL111" s="514"/>
      <c r="AM111" s="514"/>
      <c r="AN111" s="514"/>
      <c r="AO111" s="515"/>
      <c r="AP111" s="514"/>
      <c r="AQ111" s="514"/>
      <c r="AR111" s="514"/>
      <c r="AS111" s="514"/>
      <c r="AT111" s="514"/>
      <c r="AU111" s="514"/>
      <c r="AV111" s="514"/>
      <c r="AW111" s="514"/>
      <c r="AX111" s="514"/>
      <c r="AY111" s="514"/>
      <c r="AZ111" s="514"/>
      <c r="BA111" s="514"/>
      <c r="BB111" s="514"/>
      <c r="BC111" s="515"/>
      <c r="BD111" s="514"/>
      <c r="BE111" s="514"/>
      <c r="BF111" s="514"/>
      <c r="BG111" s="514"/>
      <c r="BH111" s="514"/>
      <c r="BI111" s="514"/>
      <c r="BJ111" s="514"/>
      <c r="BK111" s="514"/>
      <c r="BL111" s="514"/>
      <c r="BM111" s="514"/>
      <c r="BN111" s="514"/>
      <c r="BO111" s="514"/>
      <c r="BP111" s="514"/>
      <c r="BQ111" s="514"/>
      <c r="BR111" s="514"/>
      <c r="BS111" s="514"/>
    </row>
    <row r="112" spans="1:71" s="201" customFormat="1" ht="13.8">
      <c r="A112" s="444"/>
      <c r="B112" s="444"/>
      <c r="C112" s="454" t="s">
        <v>1258</v>
      </c>
      <c r="D112" s="444"/>
      <c r="E112" s="501"/>
      <c r="F112" s="501"/>
      <c r="G112" s="501"/>
      <c r="H112" s="501"/>
      <c r="I112" s="444"/>
      <c r="J112" s="514"/>
      <c r="K112" s="514"/>
      <c r="L112" s="514"/>
      <c r="M112" s="514"/>
      <c r="N112" s="514"/>
      <c r="O112" s="514"/>
      <c r="P112" s="514"/>
      <c r="Q112" s="515"/>
      <c r="R112" s="514"/>
      <c r="S112" s="514"/>
      <c r="T112" s="514"/>
      <c r="U112" s="514"/>
      <c r="V112" s="514"/>
      <c r="W112" s="514"/>
      <c r="X112" s="514"/>
      <c r="Y112" s="514"/>
      <c r="Z112" s="514"/>
      <c r="AA112" s="514"/>
      <c r="AB112" s="514"/>
      <c r="AC112" s="514"/>
      <c r="AD112" s="514"/>
      <c r="AE112" s="514"/>
      <c r="AF112" s="514"/>
      <c r="AG112" s="514"/>
      <c r="AH112" s="514"/>
      <c r="AI112" s="514"/>
      <c r="AJ112" s="514"/>
      <c r="AK112" s="515"/>
      <c r="AL112" s="514"/>
      <c r="AM112" s="514"/>
      <c r="AN112" s="514"/>
      <c r="AO112" s="515"/>
      <c r="AP112" s="514"/>
      <c r="AQ112" s="514"/>
      <c r="AR112" s="514"/>
      <c r="AS112" s="514"/>
      <c r="AT112" s="514"/>
      <c r="AU112" s="514"/>
      <c r="AV112" s="514"/>
      <c r="AW112" s="514"/>
      <c r="AX112" s="514"/>
      <c r="AY112" s="514"/>
      <c r="AZ112" s="514"/>
      <c r="BA112" s="514"/>
      <c r="BB112" s="514"/>
      <c r="BC112" s="515"/>
      <c r="BD112" s="514"/>
      <c r="BE112" s="514"/>
      <c r="BF112" s="514"/>
      <c r="BG112" s="514"/>
      <c r="BH112" s="514"/>
      <c r="BI112" s="514"/>
      <c r="BJ112" s="514"/>
      <c r="BK112" s="514"/>
      <c r="BL112" s="514"/>
      <c r="BM112" s="514"/>
      <c r="BN112" s="514"/>
      <c r="BO112" s="514"/>
      <c r="BP112" s="514"/>
      <c r="BQ112" s="514"/>
      <c r="BR112" s="514"/>
      <c r="BS112" s="514"/>
    </row>
    <row r="113" spans="1:16384" s="201" customFormat="1" ht="13.8">
      <c r="A113" s="444"/>
      <c r="B113" s="444"/>
      <c r="C113" s="444"/>
      <c r="D113" s="454"/>
      <c r="E113" s="596" t="str">
        <f>InpPerformance!E$53</f>
        <v>Enhanced (or two tiered ODI)?</v>
      </c>
      <c r="F113" s="501"/>
      <c r="G113" s="596" t="str">
        <f>InpPerformance!G$53</f>
        <v>TRUE or FALSE</v>
      </c>
      <c r="H113" s="501"/>
      <c r="I113" s="444"/>
      <c r="J113" s="597" t="b">
        <f>InpPerformance!J$53</f>
        <v>0</v>
      </c>
      <c r="K113" s="597" t="b">
        <f>InpPerformance!K$53</f>
        <v>0</v>
      </c>
      <c r="L113" s="597" t="b">
        <f>InpPerformance!L$53</f>
        <v>0</v>
      </c>
      <c r="M113" s="597" t="b">
        <f>InpPerformance!M$53</f>
        <v>0</v>
      </c>
      <c r="N113" s="597" t="b">
        <f>InpPerformance!N$53</f>
        <v>0</v>
      </c>
      <c r="O113" s="597" t="b">
        <f>InpPerformance!O$53</f>
        <v>0</v>
      </c>
      <c r="P113" s="597" t="b">
        <f>InpPerformance!P$53</f>
        <v>0</v>
      </c>
      <c r="Q113" s="598" t="b">
        <f>InpPerformance!Q$53</f>
        <v>0</v>
      </c>
      <c r="R113" s="597" t="b">
        <f>InpPerformance!R$53</f>
        <v>0</v>
      </c>
      <c r="S113" s="597" t="b">
        <f>InpPerformance!S$53</f>
        <v>0</v>
      </c>
      <c r="T113" s="597" t="b">
        <f>InpPerformance!T$53</f>
        <v>0</v>
      </c>
      <c r="U113" s="597" t="b">
        <f>InpPerformance!U$53</f>
        <v>0</v>
      </c>
      <c r="V113" s="597" t="b">
        <f>InpPerformance!V$53</f>
        <v>0</v>
      </c>
      <c r="W113" s="597" t="b">
        <f>InpPerformance!W$53</f>
        <v>0</v>
      </c>
      <c r="X113" s="597" t="b">
        <f>InpPerformance!X$53</f>
        <v>0</v>
      </c>
      <c r="Y113" s="597" t="b">
        <f>InpPerformance!Y$53</f>
        <v>0</v>
      </c>
      <c r="Z113" s="597" t="b">
        <f>InpPerformance!Z$53</f>
        <v>0</v>
      </c>
      <c r="AA113" s="597" t="b">
        <f>InpPerformance!AA$53</f>
        <v>0</v>
      </c>
      <c r="AB113" s="597" t="b">
        <f>InpPerformance!AB$53</f>
        <v>0</v>
      </c>
      <c r="AC113" s="597" t="b">
        <f>InpPerformance!AC$53</f>
        <v>0</v>
      </c>
      <c r="AD113" s="597" t="b">
        <f>InpPerformance!AD$53</f>
        <v>0</v>
      </c>
      <c r="AE113" s="597" t="b">
        <f>InpPerformance!AE$53</f>
        <v>0</v>
      </c>
      <c r="AF113" s="597" t="b">
        <f>InpPerformance!AF$53</f>
        <v>0</v>
      </c>
      <c r="AG113" s="597" t="b">
        <f>InpPerformance!AG$53</f>
        <v>0</v>
      </c>
      <c r="AH113" s="597" t="b">
        <f>InpPerformance!AH$53</f>
        <v>0</v>
      </c>
      <c r="AI113" s="597" t="b">
        <f>InpPerformance!AI$53</f>
        <v>0</v>
      </c>
      <c r="AJ113" s="597" t="b">
        <f>InpPerformance!AJ$53</f>
        <v>0</v>
      </c>
      <c r="AK113" s="598" t="b">
        <f>InpPerformance!AK$53</f>
        <v>0</v>
      </c>
      <c r="AL113" s="597" t="b">
        <f>InpPerformance!AL$53</f>
        <v>0</v>
      </c>
      <c r="AM113" s="597" t="b">
        <f>InpPerformance!AM$53</f>
        <v>0</v>
      </c>
      <c r="AN113" s="597" t="b">
        <f>InpPerformance!AN$53</f>
        <v>0</v>
      </c>
      <c r="AO113" s="598" t="b">
        <f>InpPerformance!AO$53</f>
        <v>0</v>
      </c>
      <c r="AP113" s="597" t="b">
        <f>InpPerformance!AP$53</f>
        <v>0</v>
      </c>
      <c r="AQ113" s="597" t="b">
        <f>InpPerformance!AQ$53</f>
        <v>0</v>
      </c>
      <c r="AR113" s="597" t="b">
        <f>InpPerformance!AR$53</f>
        <v>0</v>
      </c>
      <c r="AS113" s="597" t="b">
        <f>InpPerformance!AS$53</f>
        <v>0</v>
      </c>
      <c r="AT113" s="597" t="b">
        <f>InpPerformance!AT$53</f>
        <v>0</v>
      </c>
      <c r="AU113" s="597" t="b">
        <f>InpPerformance!AU$53</f>
        <v>0</v>
      </c>
      <c r="AV113" s="597" t="b">
        <f>InpPerformance!AV$53</f>
        <v>0</v>
      </c>
      <c r="AW113" s="597" t="b">
        <f>InpPerformance!AW$53</f>
        <v>0</v>
      </c>
      <c r="AX113" s="597" t="b">
        <f>InpPerformance!AX$53</f>
        <v>0</v>
      </c>
      <c r="AY113" s="597" t="b">
        <f>InpPerformance!AY$53</f>
        <v>0</v>
      </c>
      <c r="AZ113" s="597" t="b">
        <f>InpPerformance!AZ$53</f>
        <v>0</v>
      </c>
      <c r="BA113" s="597" t="b">
        <f>InpPerformance!BA$53</f>
        <v>0</v>
      </c>
      <c r="BB113" s="597" t="b">
        <f>InpPerformance!BB$53</f>
        <v>0</v>
      </c>
      <c r="BC113" s="598" t="b">
        <f>InpPerformance!BC$53</f>
        <v>0</v>
      </c>
      <c r="BD113" s="597" t="b">
        <f>InpPerformance!BD$53</f>
        <v>0</v>
      </c>
      <c r="BE113" s="597" t="b">
        <f>InpPerformance!BE$53</f>
        <v>0</v>
      </c>
      <c r="BF113" s="597" t="b">
        <f>InpPerformance!BF$53</f>
        <v>0</v>
      </c>
      <c r="BG113" s="597" t="b">
        <f>InpPerformance!BG$53</f>
        <v>0</v>
      </c>
      <c r="BH113" s="597" t="b">
        <f>InpPerformance!BH$53</f>
        <v>0</v>
      </c>
      <c r="BI113" s="597" t="b">
        <f>InpPerformance!BI$53</f>
        <v>0</v>
      </c>
      <c r="BJ113" s="597" t="b">
        <f>InpPerformance!BJ$53</f>
        <v>0</v>
      </c>
      <c r="BK113" s="597" t="b">
        <f>InpPerformance!BK$53</f>
        <v>0</v>
      </c>
      <c r="BL113" s="597" t="b">
        <f>InpPerformance!BL$53</f>
        <v>0</v>
      </c>
      <c r="BM113" s="597" t="b">
        <f>InpPerformance!BM$53</f>
        <v>0</v>
      </c>
      <c r="BN113" s="597" t="b">
        <f>InpPerformance!BN$53</f>
        <v>0</v>
      </c>
      <c r="BO113" s="597" t="b">
        <f>InpPerformance!BO$53</f>
        <v>0</v>
      </c>
      <c r="BP113" s="597" t="b">
        <f>InpPerformance!BP$53</f>
        <v>0</v>
      </c>
      <c r="BQ113" s="597" t="b">
        <f>InpPerformance!BQ$53</f>
        <v>0</v>
      </c>
      <c r="BR113" s="597" t="b">
        <f>InpPerformance!BR$53</f>
        <v>0</v>
      </c>
      <c r="BS113" s="597" t="b">
        <f>InpPerformance!BS$53</f>
        <v>0</v>
      </c>
    </row>
    <row r="114" spans="1:16384" s="201" customFormat="1" ht="13.8">
      <c r="A114" s="444"/>
      <c r="B114" s="444"/>
      <c r="C114" s="444"/>
      <c r="D114" s="454"/>
      <c r="E114" s="574" t="str">
        <f>InpPerformance!E$47</f>
        <v>Standard underperformance collar</v>
      </c>
      <c r="F114" s="444"/>
      <c r="G114" s="574" t="str">
        <f>InpPerformance!G$47</f>
        <v>Performance commitment unit</v>
      </c>
      <c r="H114" s="444"/>
      <c r="I114" s="444"/>
      <c r="J114" s="579">
        <f>IF(InpPerformance!J$47&lt;&gt;"",InpPerformance!J$47,"")</f>
        <v>8.8000000000000007</v>
      </c>
      <c r="K114" s="579">
        <f>IF(InpPerformance!K$47&lt;&gt;"",InpPerformance!K$47,"")</f>
        <v>8.3333333333333297E-3</v>
      </c>
      <c r="L114" s="579">
        <f>IF(InpPerformance!L$47&lt;&gt;"",InpPerformance!L$47,"")</f>
        <v>-5</v>
      </c>
      <c r="M114" s="579">
        <f>IF(InpPerformance!M$47&lt;&gt;"",InpPerformance!M$47,"")</f>
        <v>-5</v>
      </c>
      <c r="N114" s="579" t="str">
        <f>IF(InpPerformance!N$47&lt;&gt;"",InpPerformance!N$47,"")</f>
        <v/>
      </c>
      <c r="O114" s="579" t="str">
        <f>IF(InpPerformance!O$47&lt;&gt;"",InpPerformance!O$47,"")</f>
        <v/>
      </c>
      <c r="P114" s="579">
        <f>IF(InpPerformance!P$47&lt;&gt;"",InpPerformance!P$47,"")</f>
        <v>148</v>
      </c>
      <c r="Q114" s="581">
        <f>IF(InpPerformance!Q$47&lt;&gt;"",InpPerformance!Q$47,"")</f>
        <v>4.68</v>
      </c>
      <c r="R114" s="579" t="str">
        <f>IF(InpPerformance!R$47&lt;&gt;"",InpPerformance!R$47,"")</f>
        <v/>
      </c>
      <c r="S114" s="579" t="str">
        <f>IF(InpPerformance!S$47&lt;&gt;"",InpPerformance!S$47,"")</f>
        <v/>
      </c>
      <c r="T114" s="579" t="str">
        <f>IF(InpPerformance!T$47&lt;&gt;"",InpPerformance!T$47,"")</f>
        <v/>
      </c>
      <c r="U114" s="579" t="str">
        <f>IF(InpPerformance!U$47&lt;&gt;"",InpPerformance!U$47,"")</f>
        <v/>
      </c>
      <c r="V114" s="579" t="str">
        <f>IF(InpPerformance!V$47&lt;&gt;"",InpPerformance!V$47,"")</f>
        <v/>
      </c>
      <c r="W114" s="579" t="str">
        <f>IF(InpPerformance!W$47&lt;&gt;"",InpPerformance!W$47,"")</f>
        <v/>
      </c>
      <c r="X114" s="579" t="str">
        <f>IF(InpPerformance!X$47&lt;&gt;"",InpPerformance!X$47,"")</f>
        <v/>
      </c>
      <c r="Y114" s="579" t="str">
        <f>IF(InpPerformance!Y$47&lt;&gt;"",InpPerformance!Y$47,"")</f>
        <v/>
      </c>
      <c r="Z114" s="579" t="str">
        <f>IF(InpPerformance!Z$47&lt;&gt;"",InpPerformance!Z$47,"")</f>
        <v/>
      </c>
      <c r="AA114" s="579" t="str">
        <f>IF(InpPerformance!AA$47&lt;&gt;"",InpPerformance!AA$47,"")</f>
        <v/>
      </c>
      <c r="AB114" s="579" t="str">
        <f>IF(InpPerformance!AB$47&lt;&gt;"",InpPerformance!AB$47,"")</f>
        <v/>
      </c>
      <c r="AC114" s="579" t="str">
        <f>IF(InpPerformance!AC$47&lt;&gt;"",InpPerformance!AC$47,"")</f>
        <v/>
      </c>
      <c r="AD114" s="579" t="str">
        <f>IF(InpPerformance!AD$47&lt;&gt;"",InpPerformance!AD$47,"")</f>
        <v/>
      </c>
      <c r="AE114" s="579" t="str">
        <f>IF(InpPerformance!AE$47&lt;&gt;"",InpPerformance!AE$47,"")</f>
        <v/>
      </c>
      <c r="AF114" s="579" t="str">
        <f>IF(InpPerformance!AF$47&lt;&gt;"",InpPerformance!AF$47,"")</f>
        <v/>
      </c>
      <c r="AG114" s="579" t="str">
        <f>IF(InpPerformance!AG$47&lt;&gt;"",InpPerformance!AG$47,"")</f>
        <v/>
      </c>
      <c r="AH114" s="579" t="str">
        <f>IF(InpPerformance!AH$47&lt;&gt;"",InpPerformance!AH$47,"")</f>
        <v/>
      </c>
      <c r="AI114" s="579" t="str">
        <f>IF(InpPerformance!AI$47&lt;&gt;"",InpPerformance!AI$47,"")</f>
        <v/>
      </c>
      <c r="AJ114" s="579" t="str">
        <f>IF(InpPerformance!AJ$47&lt;&gt;"",InpPerformance!AJ$47,"")</f>
        <v/>
      </c>
      <c r="AK114" s="581" t="str">
        <f>IF(InpPerformance!AK$47&lt;&gt;"",InpPerformance!AK$47,"")</f>
        <v/>
      </c>
      <c r="AL114" s="579" t="str">
        <f>IF(InpPerformance!AL$47&lt;&gt;"",InpPerformance!AL$47,"")</f>
        <v/>
      </c>
      <c r="AM114" s="579" t="str">
        <f>IF(InpPerformance!AM$47&lt;&gt;"",InpPerformance!AM$47,"")</f>
        <v/>
      </c>
      <c r="AN114" s="579" t="str">
        <f>IF(InpPerformance!AN$47&lt;&gt;"",InpPerformance!AN$47,"")</f>
        <v/>
      </c>
      <c r="AO114" s="581" t="str">
        <f>IF(InpPerformance!AO$47&lt;&gt;"",InpPerformance!AO$47,"")</f>
        <v/>
      </c>
      <c r="AP114" s="579" t="str">
        <f>IF(InpPerformance!AP$47&lt;&gt;"",InpPerformance!AP$47,"")</f>
        <v/>
      </c>
      <c r="AQ114" s="579" t="str">
        <f>IF(InpPerformance!AQ$47&lt;&gt;"",InpPerformance!AQ$47,"")</f>
        <v/>
      </c>
      <c r="AR114" s="579" t="str">
        <f>IF(InpPerformance!AR$47&lt;&gt;"",InpPerformance!AR$47,"")</f>
        <v/>
      </c>
      <c r="AS114" s="579" t="str">
        <f>IF(InpPerformance!AS$47&lt;&gt;"",InpPerformance!AS$47,"")</f>
        <v/>
      </c>
      <c r="AT114" s="579" t="str">
        <f>IF(InpPerformance!AT$47&lt;&gt;"",InpPerformance!AT$47,"")</f>
        <v/>
      </c>
      <c r="AU114" s="579" t="str">
        <f>IF(InpPerformance!AU$47&lt;&gt;"",InpPerformance!AU$47,"")</f>
        <v/>
      </c>
      <c r="AV114" s="579" t="str">
        <f>IF(InpPerformance!AV$47&lt;&gt;"",InpPerformance!AV$47,"")</f>
        <v/>
      </c>
      <c r="AW114" s="579" t="str">
        <f>IF(InpPerformance!AW$47&lt;&gt;"",InpPerformance!AW$47,"")</f>
        <v/>
      </c>
      <c r="AX114" s="579" t="str">
        <f>IF(InpPerformance!AX$47&lt;&gt;"",InpPerformance!AX$47,"")</f>
        <v/>
      </c>
      <c r="AY114" s="579" t="str">
        <f>IF(InpPerformance!AY$47&lt;&gt;"",InpPerformance!AY$47,"")</f>
        <v/>
      </c>
      <c r="AZ114" s="579" t="str">
        <f>IF(InpPerformance!AZ$47&lt;&gt;"",InpPerformance!AZ$47,"")</f>
        <v/>
      </c>
      <c r="BA114" s="579" t="str">
        <f>IF(InpPerformance!BA$47&lt;&gt;"",InpPerformance!BA$47,"")</f>
        <v/>
      </c>
      <c r="BB114" s="579" t="str">
        <f>IF(InpPerformance!BB$47&lt;&gt;"",InpPerformance!BB$47,"")</f>
        <v/>
      </c>
      <c r="BC114" s="581" t="str">
        <f>IF(InpPerformance!BC$47&lt;&gt;"",InpPerformance!BC$47,"")</f>
        <v/>
      </c>
      <c r="BD114" s="579" t="str">
        <f>IF(InpPerformance!BD$47&lt;&gt;"",InpPerformance!BD$47,"")</f>
        <v/>
      </c>
      <c r="BE114" s="579" t="str">
        <f>IF(InpPerformance!BE$47&lt;&gt;"",InpPerformance!BE$47,"")</f>
        <v/>
      </c>
      <c r="BF114" s="579" t="str">
        <f>IF(InpPerformance!BF$47&lt;&gt;"",InpPerformance!BF$47,"")</f>
        <v/>
      </c>
      <c r="BG114" s="579" t="str">
        <f>IF(InpPerformance!BG$47&lt;&gt;"",InpPerformance!BG$47,"")</f>
        <v/>
      </c>
      <c r="BH114" s="579" t="str">
        <f>IF(InpPerformance!BH$47&lt;&gt;"",InpPerformance!BH$47,"")</f>
        <v/>
      </c>
      <c r="BI114" s="579" t="str">
        <f>IF(InpPerformance!BI$47&lt;&gt;"",InpPerformance!BI$47,"")</f>
        <v/>
      </c>
      <c r="BJ114" s="579" t="str">
        <f>IF(InpPerformance!BJ$47&lt;&gt;"",InpPerformance!BJ$47,"")</f>
        <v/>
      </c>
      <c r="BK114" s="579" t="str">
        <f>IF(InpPerformance!BK$47&lt;&gt;"",InpPerformance!BK$47,"")</f>
        <v/>
      </c>
      <c r="BL114" s="579" t="str">
        <f>IF(InpPerformance!BL$47&lt;&gt;"",InpPerformance!BL$47,"")</f>
        <v/>
      </c>
      <c r="BM114" s="579" t="str">
        <f>IF(InpPerformance!BM$47&lt;&gt;"",InpPerformance!BM$47,"")</f>
        <v/>
      </c>
      <c r="BN114" s="579" t="str">
        <f>IF(InpPerformance!BN$47&lt;&gt;"",InpPerformance!BN$47,"")</f>
        <v/>
      </c>
      <c r="BO114" s="579" t="str">
        <f>IF(InpPerformance!BO$47&lt;&gt;"",InpPerformance!BO$47,"")</f>
        <v/>
      </c>
      <c r="BP114" s="579" t="str">
        <f>IF(InpPerformance!BP$47&lt;&gt;"",InpPerformance!BP$47,"")</f>
        <v/>
      </c>
      <c r="BQ114" s="579" t="str">
        <f>IF(InpPerformance!BQ$47&lt;&gt;"",InpPerformance!BQ$47,"")</f>
        <v/>
      </c>
      <c r="BR114" s="579" t="str">
        <f>IF(InpPerformance!BR$47&lt;&gt;"",InpPerformance!BR$47,"")</f>
        <v/>
      </c>
      <c r="BS114" s="579" t="str">
        <f>IF(InpPerformance!BS$47&lt;&gt;"",InpPerformance!BS$47,"")</f>
        <v/>
      </c>
    </row>
    <row r="115" spans="1:16384" s="201" customFormat="1" ht="13.8">
      <c r="A115" s="444"/>
      <c r="B115" s="444"/>
      <c r="C115" s="444"/>
      <c r="D115" s="454"/>
      <c r="E115" s="596" t="str">
        <f>InpPerformance!E57</f>
        <v>Enhanced underperformance collar</v>
      </c>
      <c r="F115" s="501"/>
      <c r="G115" s="596" t="str">
        <f>InpPerformance!G57</f>
        <v>Performance commitment unit</v>
      </c>
      <c r="H115" s="501"/>
      <c r="I115" s="444"/>
      <c r="J115" s="606" t="str">
        <f>InpPerformance!J57</f>
        <v/>
      </c>
      <c r="K115" s="606" t="str">
        <f>InpPerformance!K57</f>
        <v/>
      </c>
      <c r="L115" s="606" t="str">
        <f>InpPerformance!L57</f>
        <v/>
      </c>
      <c r="M115" s="606" t="str">
        <f>InpPerformance!M57</f>
        <v/>
      </c>
      <c r="N115" s="606" t="str">
        <f>InpPerformance!N57</f>
        <v/>
      </c>
      <c r="O115" s="606" t="str">
        <f>InpPerformance!O57</f>
        <v/>
      </c>
      <c r="P115" s="606" t="str">
        <f>InpPerformance!P57</f>
        <v/>
      </c>
      <c r="Q115" s="607" t="str">
        <f>InpPerformance!Q57</f>
        <v/>
      </c>
      <c r="R115" s="606" t="str">
        <f>InpPerformance!R57</f>
        <v/>
      </c>
      <c r="S115" s="606" t="str">
        <f>InpPerformance!S57</f>
        <v/>
      </c>
      <c r="T115" s="606" t="str">
        <f>InpPerformance!T57</f>
        <v/>
      </c>
      <c r="U115" s="606" t="str">
        <f>InpPerformance!U57</f>
        <v/>
      </c>
      <c r="V115" s="606" t="str">
        <f>InpPerformance!V57</f>
        <v/>
      </c>
      <c r="W115" s="606" t="str">
        <f>InpPerformance!W57</f>
        <v/>
      </c>
      <c r="X115" s="606" t="str">
        <f>InpPerformance!X57</f>
        <v/>
      </c>
      <c r="Y115" s="606" t="str">
        <f>InpPerformance!Y57</f>
        <v/>
      </c>
      <c r="Z115" s="606" t="str">
        <f>InpPerformance!Z57</f>
        <v/>
      </c>
      <c r="AA115" s="606" t="str">
        <f>InpPerformance!AA57</f>
        <v/>
      </c>
      <c r="AB115" s="606" t="str">
        <f>InpPerformance!AB57</f>
        <v/>
      </c>
      <c r="AC115" s="606" t="str">
        <f>InpPerformance!AC57</f>
        <v/>
      </c>
      <c r="AD115" s="606" t="str">
        <f>InpPerformance!AD57</f>
        <v/>
      </c>
      <c r="AE115" s="606" t="str">
        <f>InpPerformance!AE57</f>
        <v/>
      </c>
      <c r="AF115" s="606" t="str">
        <f>InpPerformance!AF57</f>
        <v/>
      </c>
      <c r="AG115" s="606" t="str">
        <f>InpPerformance!AG57</f>
        <v/>
      </c>
      <c r="AH115" s="606" t="str">
        <f>InpPerformance!AH57</f>
        <v/>
      </c>
      <c r="AI115" s="606" t="str">
        <f>InpPerformance!AI57</f>
        <v/>
      </c>
      <c r="AJ115" s="606" t="str">
        <f>InpPerformance!AJ57</f>
        <v/>
      </c>
      <c r="AK115" s="607" t="str">
        <f>InpPerformance!AK57</f>
        <v/>
      </c>
      <c r="AL115" s="606" t="str">
        <f>InpPerformance!AL57</f>
        <v/>
      </c>
      <c r="AM115" s="606" t="str">
        <f>InpPerformance!AM57</f>
        <v/>
      </c>
      <c r="AN115" s="606" t="str">
        <f>InpPerformance!AN57</f>
        <v/>
      </c>
      <c r="AO115" s="607" t="str">
        <f>InpPerformance!AO57</f>
        <v/>
      </c>
      <c r="AP115" s="606" t="str">
        <f>InpPerformance!AP57</f>
        <v/>
      </c>
      <c r="AQ115" s="606" t="str">
        <f>InpPerformance!AQ57</f>
        <v/>
      </c>
      <c r="AR115" s="606" t="str">
        <f>InpPerformance!AR57</f>
        <v/>
      </c>
      <c r="AS115" s="606" t="str">
        <f>InpPerformance!AS57</f>
        <v/>
      </c>
      <c r="AT115" s="606" t="str">
        <f>InpPerformance!AT57</f>
        <v/>
      </c>
      <c r="AU115" s="606" t="str">
        <f>InpPerformance!AU57</f>
        <v/>
      </c>
      <c r="AV115" s="606" t="str">
        <f>InpPerformance!AV57</f>
        <v/>
      </c>
      <c r="AW115" s="606" t="str">
        <f>InpPerformance!AW57</f>
        <v/>
      </c>
      <c r="AX115" s="606" t="str">
        <f>InpPerformance!AX57</f>
        <v/>
      </c>
      <c r="AY115" s="606" t="str">
        <f>InpPerformance!AY57</f>
        <v/>
      </c>
      <c r="AZ115" s="606" t="str">
        <f>InpPerformance!AZ57</f>
        <v/>
      </c>
      <c r="BA115" s="606" t="str">
        <f>InpPerformance!BA57</f>
        <v/>
      </c>
      <c r="BB115" s="606" t="str">
        <f>InpPerformance!BB57</f>
        <v/>
      </c>
      <c r="BC115" s="607" t="str">
        <f>InpPerformance!BC57</f>
        <v/>
      </c>
      <c r="BD115" s="606" t="str">
        <f>InpPerformance!BD57</f>
        <v/>
      </c>
      <c r="BE115" s="606" t="str">
        <f>InpPerformance!BE57</f>
        <v/>
      </c>
      <c r="BF115" s="606" t="str">
        <f>InpPerformance!BF57</f>
        <v/>
      </c>
      <c r="BG115" s="606" t="str">
        <f>InpPerformance!BG57</f>
        <v/>
      </c>
      <c r="BH115" s="606" t="str">
        <f>InpPerformance!BH57</f>
        <v/>
      </c>
      <c r="BI115" s="606" t="str">
        <f>InpPerformance!BI57</f>
        <v/>
      </c>
      <c r="BJ115" s="606" t="str">
        <f>InpPerformance!BJ57</f>
        <v/>
      </c>
      <c r="BK115" s="606" t="str">
        <f>InpPerformance!BK57</f>
        <v/>
      </c>
      <c r="BL115" s="606" t="str">
        <f>InpPerformance!BL57</f>
        <v/>
      </c>
      <c r="BM115" s="606" t="str">
        <f>InpPerformance!BM57</f>
        <v/>
      </c>
      <c r="BN115" s="606" t="str">
        <f>InpPerformance!BN57</f>
        <v/>
      </c>
      <c r="BO115" s="606" t="str">
        <f>InpPerformance!BO57</f>
        <v/>
      </c>
      <c r="BP115" s="606" t="str">
        <f>InpPerformance!BP57</f>
        <v/>
      </c>
      <c r="BQ115" s="606" t="str">
        <f>InpPerformance!BQ57</f>
        <v/>
      </c>
      <c r="BR115" s="606" t="str">
        <f>InpPerformance!BR57</f>
        <v/>
      </c>
      <c r="BS115" s="606" t="str">
        <f>InpPerformance!BS57</f>
        <v/>
      </c>
    </row>
    <row r="116" spans="1:16384" s="201" customFormat="1" ht="13.8">
      <c r="A116" s="444"/>
      <c r="B116" s="444"/>
      <c r="C116" s="444"/>
      <c r="D116" s="454"/>
      <c r="E116" s="501" t="str">
        <f>E$14</f>
        <v>Up or down is good?</v>
      </c>
      <c r="F116" s="501"/>
      <c r="G116" s="501" t="str">
        <f>G$14</f>
        <v>Number</v>
      </c>
      <c r="H116" s="501"/>
      <c r="I116" s="501"/>
      <c r="J116" s="502">
        <f>J$14</f>
        <v>-1</v>
      </c>
      <c r="K116" s="502">
        <f t="shared" ref="K116:BS116" si="40">K$14</f>
        <v>-1</v>
      </c>
      <c r="L116" s="502">
        <f t="shared" si="40"/>
        <v>1</v>
      </c>
      <c r="M116" s="502">
        <f t="shared" si="40"/>
        <v>1</v>
      </c>
      <c r="N116" s="502">
        <f t="shared" si="40"/>
        <v>1</v>
      </c>
      <c r="O116" s="502">
        <f t="shared" si="40"/>
        <v>1</v>
      </c>
      <c r="P116" s="502">
        <f t="shared" si="40"/>
        <v>-1</v>
      </c>
      <c r="Q116" s="503">
        <f t="shared" si="40"/>
        <v>-1</v>
      </c>
      <c r="R116" s="502">
        <f t="shared" si="40"/>
        <v>1</v>
      </c>
      <c r="S116" s="502">
        <f t="shared" si="40"/>
        <v>1</v>
      </c>
      <c r="T116" s="502">
        <f t="shared" si="40"/>
        <v>1</v>
      </c>
      <c r="U116" s="502">
        <f t="shared" si="40"/>
        <v>-1</v>
      </c>
      <c r="V116" s="502">
        <f t="shared" si="40"/>
        <v>1</v>
      </c>
      <c r="W116" s="502">
        <f t="shared" si="40"/>
        <v>-1</v>
      </c>
      <c r="X116" s="502">
        <f t="shared" si="40"/>
        <v>-1</v>
      </c>
      <c r="Y116" s="502">
        <f t="shared" si="40"/>
        <v>1</v>
      </c>
      <c r="Z116" s="502">
        <f t="shared" si="40"/>
        <v>1</v>
      </c>
      <c r="AA116" s="502">
        <f t="shared" si="40"/>
        <v>-1</v>
      </c>
      <c r="AB116" s="502">
        <f t="shared" si="40"/>
        <v>-1</v>
      </c>
      <c r="AC116" s="502">
        <f t="shared" si="40"/>
        <v>-1</v>
      </c>
      <c r="AD116" s="502">
        <f t="shared" si="40"/>
        <v>-1</v>
      </c>
      <c r="AE116" s="502">
        <f t="shared" si="40"/>
        <v>-1</v>
      </c>
      <c r="AF116" s="502">
        <f t="shared" si="40"/>
        <v>-1</v>
      </c>
      <c r="AG116" s="502">
        <f t="shared" si="40"/>
        <v>-1</v>
      </c>
      <c r="AH116" s="502">
        <f t="shared" si="40"/>
        <v>-1</v>
      </c>
      <c r="AI116" s="502">
        <f t="shared" si="40"/>
        <v>-1</v>
      </c>
      <c r="AJ116" s="502">
        <f t="shared" si="40"/>
        <v>-1</v>
      </c>
      <c r="AK116" s="503">
        <f t="shared" si="40"/>
        <v>-1</v>
      </c>
      <c r="AL116" s="502">
        <f t="shared" si="40"/>
        <v>-1</v>
      </c>
      <c r="AM116" s="502">
        <f t="shared" si="40"/>
        <v>-1</v>
      </c>
      <c r="AN116" s="502">
        <f t="shared" si="40"/>
        <v>-1</v>
      </c>
      <c r="AO116" s="503">
        <f t="shared" si="40"/>
        <v>-1</v>
      </c>
      <c r="AP116" s="502">
        <f t="shared" si="40"/>
        <v>-1</v>
      </c>
      <c r="AQ116" s="502">
        <f t="shared" si="40"/>
        <v>-1</v>
      </c>
      <c r="AR116" s="502">
        <f t="shared" si="40"/>
        <v>-1</v>
      </c>
      <c r="AS116" s="502">
        <f t="shared" si="40"/>
        <v>-1</v>
      </c>
      <c r="AT116" s="502">
        <f t="shared" si="40"/>
        <v>-1</v>
      </c>
      <c r="AU116" s="502">
        <f t="shared" si="40"/>
        <v>-1</v>
      </c>
      <c r="AV116" s="502">
        <f t="shared" si="40"/>
        <v>-1</v>
      </c>
      <c r="AW116" s="502">
        <f t="shared" si="40"/>
        <v>-1</v>
      </c>
      <c r="AX116" s="502">
        <f t="shared" si="40"/>
        <v>-1</v>
      </c>
      <c r="AY116" s="502">
        <f t="shared" si="40"/>
        <v>-1</v>
      </c>
      <c r="AZ116" s="502">
        <f t="shared" si="40"/>
        <v>-1</v>
      </c>
      <c r="BA116" s="502">
        <f t="shared" si="40"/>
        <v>-1</v>
      </c>
      <c r="BB116" s="502">
        <f t="shared" si="40"/>
        <v>-1</v>
      </c>
      <c r="BC116" s="503">
        <f t="shared" si="40"/>
        <v>-1</v>
      </c>
      <c r="BD116" s="502">
        <f t="shared" si="40"/>
        <v>-1</v>
      </c>
      <c r="BE116" s="502">
        <f t="shared" si="40"/>
        <v>-1</v>
      </c>
      <c r="BF116" s="502">
        <f t="shared" si="40"/>
        <v>-1</v>
      </c>
      <c r="BG116" s="502">
        <f t="shared" si="40"/>
        <v>-1</v>
      </c>
      <c r="BH116" s="502">
        <f t="shared" si="40"/>
        <v>-1</v>
      </c>
      <c r="BI116" s="502">
        <f t="shared" si="40"/>
        <v>-1</v>
      </c>
      <c r="BJ116" s="502">
        <f t="shared" si="40"/>
        <v>-1</v>
      </c>
      <c r="BK116" s="502">
        <f t="shared" si="40"/>
        <v>-1</v>
      </c>
      <c r="BL116" s="502">
        <f t="shared" si="40"/>
        <v>-1</v>
      </c>
      <c r="BM116" s="502">
        <f t="shared" si="40"/>
        <v>-1</v>
      </c>
      <c r="BN116" s="502">
        <f t="shared" si="40"/>
        <v>-1</v>
      </c>
      <c r="BO116" s="502">
        <f t="shared" si="40"/>
        <v>-1</v>
      </c>
      <c r="BP116" s="502">
        <f t="shared" si="40"/>
        <v>-1</v>
      </c>
      <c r="BQ116" s="502">
        <f t="shared" si="40"/>
        <v>-1</v>
      </c>
      <c r="BR116" s="502">
        <f t="shared" si="40"/>
        <v>-1</v>
      </c>
      <c r="BS116" s="502">
        <f t="shared" si="40"/>
        <v>-1</v>
      </c>
    </row>
    <row r="117" spans="1:16384" s="201" customFormat="1" ht="13.8">
      <c r="A117" s="444"/>
      <c r="B117" s="444"/>
      <c r="C117" s="444"/>
      <c r="D117" s="454"/>
      <c r="E117" s="501" t="str">
        <f>E$17</f>
        <v>Actual performance (rounded unless HH:MM:SS unit is used or ODI is calculated as a % difference to a baseline)</v>
      </c>
      <c r="F117" s="501"/>
      <c r="G117" s="501" t="str">
        <f>G$17</f>
        <v>Performance commitment unit</v>
      </c>
      <c r="H117" s="501"/>
      <c r="I117" s="444"/>
      <c r="J117" s="601">
        <f>J$17</f>
        <v>8.8000000000000007</v>
      </c>
      <c r="K117" s="601">
        <f t="shared" ref="K117:BS117" si="41">K$17</f>
        <v>2.8240740740740739E-3</v>
      </c>
      <c r="L117" s="601">
        <f t="shared" si="41"/>
        <v>11.416781292984869</v>
      </c>
      <c r="M117" s="601">
        <f t="shared" si="41"/>
        <v>16.666666666666664</v>
      </c>
      <c r="N117" s="601">
        <f t="shared" si="41"/>
        <v>-12.373540856031129</v>
      </c>
      <c r="O117" s="601">
        <f t="shared" si="41"/>
        <v>0</v>
      </c>
      <c r="P117" s="601">
        <f t="shared" si="41"/>
        <v>124.2</v>
      </c>
      <c r="Q117" s="602">
        <f t="shared" si="41"/>
        <v>1.47</v>
      </c>
      <c r="R117" s="601">
        <f t="shared" si="41"/>
        <v>58000</v>
      </c>
      <c r="S117" s="601">
        <f t="shared" si="41"/>
        <v>5</v>
      </c>
      <c r="T117" s="601">
        <f t="shared" si="41"/>
        <v>6000</v>
      </c>
      <c r="U117" s="601">
        <f t="shared" si="41"/>
        <v>0</v>
      </c>
      <c r="V117" s="601">
        <f t="shared" si="41"/>
        <v>783.3</v>
      </c>
      <c r="W117" s="601">
        <f t="shared" si="41"/>
        <v>0.63</v>
      </c>
      <c r="X117" s="601">
        <f t="shared" si="41"/>
        <v>4</v>
      </c>
      <c r="Y117" s="601">
        <f t="shared" si="41"/>
        <v>80</v>
      </c>
      <c r="Z117" s="601">
        <f t="shared" si="41"/>
        <v>100</v>
      </c>
      <c r="AA117" s="601" t="str">
        <f t="shared" si="41"/>
        <v/>
      </c>
      <c r="AB117" s="601" t="str">
        <f t="shared" si="41"/>
        <v/>
      </c>
      <c r="AC117" s="601" t="str">
        <f t="shared" si="41"/>
        <v/>
      </c>
      <c r="AD117" s="601" t="str">
        <f t="shared" si="41"/>
        <v/>
      </c>
      <c r="AE117" s="601" t="str">
        <f t="shared" si="41"/>
        <v/>
      </c>
      <c r="AF117" s="601" t="str">
        <f t="shared" si="41"/>
        <v/>
      </c>
      <c r="AG117" s="601" t="str">
        <f t="shared" si="41"/>
        <v/>
      </c>
      <c r="AH117" s="601" t="str">
        <f t="shared" si="41"/>
        <v/>
      </c>
      <c r="AI117" s="601" t="str">
        <f t="shared" si="41"/>
        <v/>
      </c>
      <c r="AJ117" s="601" t="str">
        <f t="shared" si="41"/>
        <v/>
      </c>
      <c r="AK117" s="602" t="str">
        <f t="shared" si="41"/>
        <v/>
      </c>
      <c r="AL117" s="601" t="str">
        <f t="shared" si="41"/>
        <v/>
      </c>
      <c r="AM117" s="601" t="str">
        <f t="shared" si="41"/>
        <v/>
      </c>
      <c r="AN117" s="601" t="str">
        <f t="shared" si="41"/>
        <v/>
      </c>
      <c r="AO117" s="602" t="str">
        <f t="shared" si="41"/>
        <v/>
      </c>
      <c r="AP117" s="601" t="str">
        <f t="shared" si="41"/>
        <v/>
      </c>
      <c r="AQ117" s="601" t="str">
        <f t="shared" si="41"/>
        <v/>
      </c>
      <c r="AR117" s="601" t="str">
        <f t="shared" si="41"/>
        <v/>
      </c>
      <c r="AS117" s="601" t="str">
        <f t="shared" si="41"/>
        <v/>
      </c>
      <c r="AT117" s="601" t="str">
        <f t="shared" si="41"/>
        <v/>
      </c>
      <c r="AU117" s="601" t="str">
        <f t="shared" si="41"/>
        <v/>
      </c>
      <c r="AV117" s="601" t="str">
        <f t="shared" si="41"/>
        <v/>
      </c>
      <c r="AW117" s="601" t="str">
        <f t="shared" si="41"/>
        <v/>
      </c>
      <c r="AX117" s="601" t="str">
        <f t="shared" si="41"/>
        <v/>
      </c>
      <c r="AY117" s="601" t="str">
        <f t="shared" si="41"/>
        <v/>
      </c>
      <c r="AZ117" s="601" t="str">
        <f t="shared" si="41"/>
        <v/>
      </c>
      <c r="BA117" s="601" t="str">
        <f t="shared" si="41"/>
        <v/>
      </c>
      <c r="BB117" s="601" t="str">
        <f t="shared" si="41"/>
        <v/>
      </c>
      <c r="BC117" s="602" t="str">
        <f t="shared" si="41"/>
        <v/>
      </c>
      <c r="BD117" s="601" t="str">
        <f t="shared" si="41"/>
        <v/>
      </c>
      <c r="BE117" s="601" t="str">
        <f t="shared" si="41"/>
        <v/>
      </c>
      <c r="BF117" s="601" t="str">
        <f t="shared" si="41"/>
        <v/>
      </c>
      <c r="BG117" s="601" t="str">
        <f t="shared" si="41"/>
        <v/>
      </c>
      <c r="BH117" s="601" t="str">
        <f t="shared" si="41"/>
        <v/>
      </c>
      <c r="BI117" s="601" t="str">
        <f t="shared" si="41"/>
        <v/>
      </c>
      <c r="BJ117" s="601" t="str">
        <f t="shared" si="41"/>
        <v/>
      </c>
      <c r="BK117" s="601" t="str">
        <f t="shared" si="41"/>
        <v/>
      </c>
      <c r="BL117" s="601" t="str">
        <f t="shared" si="41"/>
        <v/>
      </c>
      <c r="BM117" s="601" t="str">
        <f t="shared" si="41"/>
        <v/>
      </c>
      <c r="BN117" s="601" t="str">
        <f t="shared" si="41"/>
        <v/>
      </c>
      <c r="BO117" s="601" t="str">
        <f t="shared" si="41"/>
        <v/>
      </c>
      <c r="BP117" s="601" t="str">
        <f t="shared" si="41"/>
        <v/>
      </c>
      <c r="BQ117" s="601" t="str">
        <f t="shared" si="41"/>
        <v/>
      </c>
      <c r="BR117" s="601" t="str">
        <f t="shared" si="41"/>
        <v/>
      </c>
      <c r="BS117" s="601" t="str">
        <f t="shared" si="41"/>
        <v/>
      </c>
    </row>
    <row r="118" spans="1:16384" s="201" customFormat="1" ht="13.8">
      <c r="A118" s="444"/>
      <c r="B118" s="444"/>
      <c r="C118" s="444"/>
      <c r="D118" s="454"/>
      <c r="E118" s="501"/>
      <c r="F118" s="501"/>
      <c r="G118" s="501"/>
      <c r="H118" s="501"/>
      <c r="I118" s="444"/>
      <c r="J118" s="601"/>
      <c r="K118" s="601"/>
      <c r="L118" s="601"/>
      <c r="M118" s="601"/>
      <c r="N118" s="601"/>
      <c r="O118" s="601"/>
      <c r="P118" s="601"/>
      <c r="Q118" s="602"/>
      <c r="R118" s="601"/>
      <c r="S118" s="601"/>
      <c r="T118" s="601"/>
      <c r="U118" s="601"/>
      <c r="V118" s="601"/>
      <c r="W118" s="601"/>
      <c r="X118" s="601"/>
      <c r="Y118" s="601"/>
      <c r="Z118" s="601"/>
      <c r="AA118" s="601"/>
      <c r="AB118" s="601"/>
      <c r="AC118" s="601"/>
      <c r="AD118" s="601"/>
      <c r="AE118" s="601"/>
      <c r="AF118" s="601"/>
      <c r="AG118" s="601"/>
      <c r="AH118" s="601"/>
      <c r="AI118" s="601"/>
      <c r="AJ118" s="601"/>
      <c r="AK118" s="602"/>
      <c r="AL118" s="601"/>
      <c r="AM118" s="601"/>
      <c r="AN118" s="601"/>
      <c r="AO118" s="602"/>
      <c r="AP118" s="601"/>
      <c r="AQ118" s="601"/>
      <c r="AR118" s="601"/>
      <c r="AS118" s="601"/>
      <c r="AT118" s="601"/>
      <c r="AU118" s="601"/>
      <c r="AV118" s="601"/>
      <c r="AW118" s="601"/>
      <c r="AX118" s="601"/>
      <c r="AY118" s="601"/>
      <c r="AZ118" s="601"/>
      <c r="BA118" s="601"/>
      <c r="BB118" s="601"/>
      <c r="BC118" s="602"/>
      <c r="BD118" s="601"/>
      <c r="BE118" s="601"/>
      <c r="BF118" s="601"/>
      <c r="BG118" s="601"/>
      <c r="BH118" s="601"/>
      <c r="BI118" s="601"/>
      <c r="BJ118" s="601"/>
      <c r="BK118" s="601"/>
      <c r="BL118" s="601"/>
      <c r="BM118" s="601"/>
      <c r="BN118" s="601"/>
      <c r="BO118" s="601"/>
      <c r="BP118" s="601"/>
      <c r="BQ118" s="601"/>
      <c r="BR118" s="601"/>
      <c r="BS118" s="601"/>
    </row>
    <row r="119" spans="1:16384" s="201" customFormat="1" ht="13.8">
      <c r="A119" s="444"/>
      <c r="B119" s="444"/>
      <c r="C119" s="444"/>
      <c r="D119" s="444"/>
      <c r="E119" s="501" t="s">
        <v>1259</v>
      </c>
      <c r="F119" s="501"/>
      <c r="G119" s="501" t="s">
        <v>425</v>
      </c>
      <c r="H119" s="501"/>
      <c r="I119" s="444"/>
      <c r="J119" s="506" t="b">
        <f>IF(J113=TRUE,IF(((J117-J114)*J116)&lt;0,TRUE,FALSE),FALSE)</f>
        <v>0</v>
      </c>
      <c r="K119" s="485" t="b">
        <f t="shared" ref="K119:BV119" si="42">IF(K113=TRUE,IF(((K117-K114)*K116)&lt;0,TRUE,FALSE),FALSE)</f>
        <v>0</v>
      </c>
      <c r="L119" s="485" t="b">
        <f t="shared" si="42"/>
        <v>0</v>
      </c>
      <c r="M119" s="485" t="b">
        <f t="shared" si="42"/>
        <v>0</v>
      </c>
      <c r="N119" s="485" t="b">
        <f t="shared" si="42"/>
        <v>0</v>
      </c>
      <c r="O119" s="485" t="b">
        <f t="shared" si="42"/>
        <v>0</v>
      </c>
      <c r="P119" s="485" t="b">
        <f t="shared" si="42"/>
        <v>0</v>
      </c>
      <c r="Q119" s="487" t="b">
        <f t="shared" si="42"/>
        <v>0</v>
      </c>
      <c r="R119" s="485" t="b">
        <f t="shared" si="42"/>
        <v>0</v>
      </c>
      <c r="S119" s="485" t="b">
        <f t="shared" si="42"/>
        <v>0</v>
      </c>
      <c r="T119" s="485" t="b">
        <f t="shared" si="42"/>
        <v>0</v>
      </c>
      <c r="U119" s="485" t="b">
        <f t="shared" si="42"/>
        <v>0</v>
      </c>
      <c r="V119" s="485" t="b">
        <f t="shared" si="42"/>
        <v>0</v>
      </c>
      <c r="W119" s="485" t="b">
        <f t="shared" si="42"/>
        <v>0</v>
      </c>
      <c r="X119" s="485" t="b">
        <f t="shared" si="42"/>
        <v>0</v>
      </c>
      <c r="Y119" s="485" t="b">
        <f t="shared" si="42"/>
        <v>0</v>
      </c>
      <c r="Z119" s="485" t="b">
        <f t="shared" si="42"/>
        <v>0</v>
      </c>
      <c r="AA119" s="485" t="b">
        <f t="shared" si="42"/>
        <v>0</v>
      </c>
      <c r="AB119" s="485" t="b">
        <f t="shared" si="42"/>
        <v>0</v>
      </c>
      <c r="AC119" s="485" t="b">
        <f t="shared" si="42"/>
        <v>0</v>
      </c>
      <c r="AD119" s="485" t="b">
        <f t="shared" si="42"/>
        <v>0</v>
      </c>
      <c r="AE119" s="485" t="b">
        <f t="shared" si="42"/>
        <v>0</v>
      </c>
      <c r="AF119" s="485" t="b">
        <f t="shared" si="42"/>
        <v>0</v>
      </c>
      <c r="AG119" s="485" t="b">
        <f t="shared" si="42"/>
        <v>0</v>
      </c>
      <c r="AH119" s="485" t="b">
        <f t="shared" si="42"/>
        <v>0</v>
      </c>
      <c r="AI119" s="485" t="b">
        <f t="shared" si="42"/>
        <v>0</v>
      </c>
      <c r="AJ119" s="485" t="b">
        <f t="shared" si="42"/>
        <v>0</v>
      </c>
      <c r="AK119" s="487" t="b">
        <f t="shared" si="42"/>
        <v>0</v>
      </c>
      <c r="AL119" s="485" t="b">
        <f t="shared" si="42"/>
        <v>0</v>
      </c>
      <c r="AM119" s="485" t="b">
        <f t="shared" si="42"/>
        <v>0</v>
      </c>
      <c r="AN119" s="485" t="b">
        <f t="shared" si="42"/>
        <v>0</v>
      </c>
      <c r="AO119" s="487" t="b">
        <f t="shared" si="42"/>
        <v>0</v>
      </c>
      <c r="AP119" s="485" t="b">
        <f t="shared" si="42"/>
        <v>0</v>
      </c>
      <c r="AQ119" s="485" t="b">
        <f t="shared" si="42"/>
        <v>0</v>
      </c>
      <c r="AR119" s="485" t="b">
        <f t="shared" si="42"/>
        <v>0</v>
      </c>
      <c r="AS119" s="485" t="b">
        <f t="shared" si="42"/>
        <v>0</v>
      </c>
      <c r="AT119" s="485" t="b">
        <f t="shared" si="42"/>
        <v>0</v>
      </c>
      <c r="AU119" s="485" t="b">
        <f t="shared" si="42"/>
        <v>0</v>
      </c>
      <c r="AV119" s="485" t="b">
        <f t="shared" si="42"/>
        <v>0</v>
      </c>
      <c r="AW119" s="485" t="b">
        <f t="shared" si="42"/>
        <v>0</v>
      </c>
      <c r="AX119" s="485" t="b">
        <f t="shared" si="42"/>
        <v>0</v>
      </c>
      <c r="AY119" s="485" t="b">
        <f t="shared" si="42"/>
        <v>0</v>
      </c>
      <c r="AZ119" s="485" t="b">
        <f t="shared" si="42"/>
        <v>0</v>
      </c>
      <c r="BA119" s="485" t="b">
        <f t="shared" si="42"/>
        <v>0</v>
      </c>
      <c r="BB119" s="485" t="b">
        <f t="shared" si="42"/>
        <v>0</v>
      </c>
      <c r="BC119" s="487" t="b">
        <f t="shared" si="42"/>
        <v>0</v>
      </c>
      <c r="BD119" s="485" t="b">
        <f t="shared" si="42"/>
        <v>0</v>
      </c>
      <c r="BE119" s="485" t="b">
        <f t="shared" si="42"/>
        <v>0</v>
      </c>
      <c r="BF119" s="485" t="b">
        <f t="shared" si="42"/>
        <v>0</v>
      </c>
      <c r="BG119" s="485" t="b">
        <f t="shared" si="42"/>
        <v>0</v>
      </c>
      <c r="BH119" s="485" t="b">
        <f t="shared" si="42"/>
        <v>0</v>
      </c>
      <c r="BI119" s="485" t="b">
        <f t="shared" si="42"/>
        <v>0</v>
      </c>
      <c r="BJ119" s="485" t="b">
        <f t="shared" si="42"/>
        <v>0</v>
      </c>
      <c r="BK119" s="485" t="b">
        <f t="shared" si="42"/>
        <v>0</v>
      </c>
      <c r="BL119" s="485" t="b">
        <f t="shared" si="42"/>
        <v>0</v>
      </c>
      <c r="BM119" s="485" t="b">
        <f t="shared" si="42"/>
        <v>0</v>
      </c>
      <c r="BN119" s="485" t="b">
        <f t="shared" si="42"/>
        <v>0</v>
      </c>
      <c r="BO119" s="485" t="b">
        <f t="shared" si="42"/>
        <v>0</v>
      </c>
      <c r="BP119" s="485" t="b">
        <f t="shared" si="42"/>
        <v>0</v>
      </c>
      <c r="BQ119" s="485" t="b">
        <f t="shared" si="42"/>
        <v>0</v>
      </c>
      <c r="BR119" s="485" t="b">
        <f t="shared" si="42"/>
        <v>0</v>
      </c>
      <c r="BS119" s="485" t="b">
        <f t="shared" si="42"/>
        <v>0</v>
      </c>
      <c r="BT119" s="201" t="b">
        <f t="shared" si="42"/>
        <v>0</v>
      </c>
      <c r="BU119" s="201" t="b">
        <f t="shared" si="42"/>
        <v>0</v>
      </c>
      <c r="BV119" s="201" t="b">
        <f t="shared" si="42"/>
        <v>0</v>
      </c>
      <c r="BW119" s="201" t="b">
        <f t="shared" ref="BW119:EH119" si="43">IF(BW113=TRUE,IF(((BW117-BW114)*BW116)&lt;0,TRUE,FALSE),FALSE)</f>
        <v>0</v>
      </c>
      <c r="BX119" s="201" t="b">
        <f t="shared" si="43"/>
        <v>0</v>
      </c>
      <c r="BY119" s="201" t="b">
        <f t="shared" si="43"/>
        <v>0</v>
      </c>
      <c r="BZ119" s="201" t="b">
        <f t="shared" si="43"/>
        <v>0</v>
      </c>
      <c r="CA119" s="201" t="b">
        <f t="shared" si="43"/>
        <v>0</v>
      </c>
      <c r="CB119" s="201" t="b">
        <f t="shared" si="43"/>
        <v>0</v>
      </c>
      <c r="CC119" s="201" t="b">
        <f t="shared" si="43"/>
        <v>0</v>
      </c>
      <c r="CD119" s="201" t="b">
        <f t="shared" si="43"/>
        <v>0</v>
      </c>
      <c r="CE119" s="201" t="b">
        <f t="shared" si="43"/>
        <v>0</v>
      </c>
      <c r="CF119" s="201" t="b">
        <f t="shared" si="43"/>
        <v>0</v>
      </c>
      <c r="CG119" s="201" t="b">
        <f t="shared" si="43"/>
        <v>0</v>
      </c>
      <c r="CH119" s="201" t="b">
        <f t="shared" si="43"/>
        <v>0</v>
      </c>
      <c r="CI119" s="201" t="b">
        <f t="shared" si="43"/>
        <v>0</v>
      </c>
      <c r="CJ119" s="201" t="b">
        <f t="shared" si="43"/>
        <v>0</v>
      </c>
      <c r="CK119" s="201" t="b">
        <f t="shared" si="43"/>
        <v>0</v>
      </c>
      <c r="CL119" s="201" t="b">
        <f t="shared" si="43"/>
        <v>0</v>
      </c>
      <c r="CM119" s="201" t="b">
        <f t="shared" si="43"/>
        <v>0</v>
      </c>
      <c r="CN119" s="201" t="b">
        <f t="shared" si="43"/>
        <v>0</v>
      </c>
      <c r="CO119" s="201" t="b">
        <f t="shared" si="43"/>
        <v>0</v>
      </c>
      <c r="CP119" s="201" t="b">
        <f t="shared" si="43"/>
        <v>0</v>
      </c>
      <c r="CQ119" s="201" t="b">
        <f t="shared" si="43"/>
        <v>0</v>
      </c>
      <c r="CR119" s="201" t="b">
        <f t="shared" si="43"/>
        <v>0</v>
      </c>
      <c r="CS119" s="201" t="b">
        <f t="shared" si="43"/>
        <v>0</v>
      </c>
      <c r="CT119" s="201" t="b">
        <f t="shared" si="43"/>
        <v>0</v>
      </c>
      <c r="CU119" s="201" t="b">
        <f t="shared" si="43"/>
        <v>0</v>
      </c>
      <c r="CV119" s="201" t="b">
        <f t="shared" si="43"/>
        <v>0</v>
      </c>
      <c r="CW119" s="201" t="b">
        <f t="shared" si="43"/>
        <v>0</v>
      </c>
      <c r="CX119" s="201" t="b">
        <f t="shared" si="43"/>
        <v>0</v>
      </c>
      <c r="CY119" s="201" t="b">
        <f t="shared" si="43"/>
        <v>0</v>
      </c>
      <c r="CZ119" s="201" t="b">
        <f t="shared" si="43"/>
        <v>0</v>
      </c>
      <c r="DA119" s="201" t="b">
        <f t="shared" si="43"/>
        <v>0</v>
      </c>
      <c r="DB119" s="201" t="b">
        <f t="shared" si="43"/>
        <v>0</v>
      </c>
      <c r="DC119" s="201" t="b">
        <f t="shared" si="43"/>
        <v>0</v>
      </c>
      <c r="DD119" s="201" t="b">
        <f t="shared" si="43"/>
        <v>0</v>
      </c>
      <c r="DE119" s="201" t="b">
        <f t="shared" si="43"/>
        <v>0</v>
      </c>
      <c r="DF119" s="201" t="b">
        <f t="shared" si="43"/>
        <v>0</v>
      </c>
      <c r="DG119" s="201" t="b">
        <f t="shared" si="43"/>
        <v>0</v>
      </c>
      <c r="DH119" s="201" t="b">
        <f t="shared" si="43"/>
        <v>0</v>
      </c>
      <c r="DI119" s="201" t="b">
        <f t="shared" si="43"/>
        <v>0</v>
      </c>
      <c r="DJ119" s="201" t="b">
        <f t="shared" si="43"/>
        <v>0</v>
      </c>
      <c r="DK119" s="201" t="b">
        <f t="shared" si="43"/>
        <v>0</v>
      </c>
      <c r="DL119" s="201" t="b">
        <f t="shared" si="43"/>
        <v>0</v>
      </c>
      <c r="DM119" s="201" t="b">
        <f t="shared" si="43"/>
        <v>0</v>
      </c>
      <c r="DN119" s="201" t="b">
        <f t="shared" si="43"/>
        <v>0</v>
      </c>
      <c r="DO119" s="201" t="b">
        <f t="shared" si="43"/>
        <v>0</v>
      </c>
      <c r="DP119" s="201" t="b">
        <f t="shared" si="43"/>
        <v>0</v>
      </c>
      <c r="DQ119" s="201" t="b">
        <f t="shared" si="43"/>
        <v>0</v>
      </c>
      <c r="DR119" s="201" t="b">
        <f t="shared" si="43"/>
        <v>0</v>
      </c>
      <c r="DS119" s="201" t="b">
        <f t="shared" si="43"/>
        <v>0</v>
      </c>
      <c r="DT119" s="201" t="b">
        <f t="shared" si="43"/>
        <v>0</v>
      </c>
      <c r="DU119" s="201" t="b">
        <f t="shared" si="43"/>
        <v>0</v>
      </c>
      <c r="DV119" s="201" t="b">
        <f t="shared" si="43"/>
        <v>0</v>
      </c>
      <c r="DW119" s="201" t="b">
        <f t="shared" si="43"/>
        <v>0</v>
      </c>
      <c r="DX119" s="201" t="b">
        <f t="shared" si="43"/>
        <v>0</v>
      </c>
      <c r="DY119" s="201" t="b">
        <f t="shared" si="43"/>
        <v>0</v>
      </c>
      <c r="DZ119" s="201" t="b">
        <f t="shared" si="43"/>
        <v>0</v>
      </c>
      <c r="EA119" s="201" t="b">
        <f t="shared" si="43"/>
        <v>0</v>
      </c>
      <c r="EB119" s="201" t="b">
        <f t="shared" si="43"/>
        <v>0</v>
      </c>
      <c r="EC119" s="201" t="b">
        <f t="shared" si="43"/>
        <v>0</v>
      </c>
      <c r="ED119" s="201" t="b">
        <f t="shared" si="43"/>
        <v>0</v>
      </c>
      <c r="EE119" s="201" t="b">
        <f t="shared" si="43"/>
        <v>0</v>
      </c>
      <c r="EF119" s="201" t="b">
        <f t="shared" si="43"/>
        <v>0</v>
      </c>
      <c r="EG119" s="201" t="b">
        <f t="shared" si="43"/>
        <v>0</v>
      </c>
      <c r="EH119" s="201" t="b">
        <f t="shared" si="43"/>
        <v>0</v>
      </c>
      <c r="EI119" s="201" t="b">
        <f t="shared" ref="EI119:GT119" si="44">IF(EI113=TRUE,IF(((EI117-EI114)*EI116)&lt;0,TRUE,FALSE),FALSE)</f>
        <v>0</v>
      </c>
      <c r="EJ119" s="201" t="b">
        <f t="shared" si="44"/>
        <v>0</v>
      </c>
      <c r="EK119" s="201" t="b">
        <f t="shared" si="44"/>
        <v>0</v>
      </c>
      <c r="EL119" s="201" t="b">
        <f t="shared" si="44"/>
        <v>0</v>
      </c>
      <c r="EM119" s="201" t="b">
        <f t="shared" si="44"/>
        <v>0</v>
      </c>
      <c r="EN119" s="201" t="b">
        <f t="shared" si="44"/>
        <v>0</v>
      </c>
      <c r="EO119" s="201" t="b">
        <f t="shared" si="44"/>
        <v>0</v>
      </c>
      <c r="EP119" s="201" t="b">
        <f t="shared" si="44"/>
        <v>0</v>
      </c>
      <c r="EQ119" s="201" t="b">
        <f t="shared" si="44"/>
        <v>0</v>
      </c>
      <c r="ER119" s="201" t="b">
        <f t="shared" si="44"/>
        <v>0</v>
      </c>
      <c r="ES119" s="201" t="b">
        <f t="shared" si="44"/>
        <v>0</v>
      </c>
      <c r="ET119" s="201" t="b">
        <f t="shared" si="44"/>
        <v>0</v>
      </c>
      <c r="EU119" s="201" t="b">
        <f t="shared" si="44"/>
        <v>0</v>
      </c>
      <c r="EV119" s="201" t="b">
        <f t="shared" si="44"/>
        <v>0</v>
      </c>
      <c r="EW119" s="201" t="b">
        <f t="shared" si="44"/>
        <v>0</v>
      </c>
      <c r="EX119" s="201" t="b">
        <f t="shared" si="44"/>
        <v>0</v>
      </c>
      <c r="EY119" s="201" t="b">
        <f t="shared" si="44"/>
        <v>0</v>
      </c>
      <c r="EZ119" s="201" t="b">
        <f t="shared" si="44"/>
        <v>0</v>
      </c>
      <c r="FA119" s="201" t="b">
        <f t="shared" si="44"/>
        <v>0</v>
      </c>
      <c r="FB119" s="201" t="b">
        <f t="shared" si="44"/>
        <v>0</v>
      </c>
      <c r="FC119" s="201" t="b">
        <f t="shared" si="44"/>
        <v>0</v>
      </c>
      <c r="FD119" s="201" t="b">
        <f t="shared" si="44"/>
        <v>0</v>
      </c>
      <c r="FE119" s="201" t="b">
        <f t="shared" si="44"/>
        <v>0</v>
      </c>
      <c r="FF119" s="201" t="b">
        <f t="shared" si="44"/>
        <v>0</v>
      </c>
      <c r="FG119" s="201" t="b">
        <f t="shared" si="44"/>
        <v>0</v>
      </c>
      <c r="FH119" s="201" t="b">
        <f t="shared" si="44"/>
        <v>0</v>
      </c>
      <c r="FI119" s="201" t="b">
        <f t="shared" si="44"/>
        <v>0</v>
      </c>
      <c r="FJ119" s="201" t="b">
        <f t="shared" si="44"/>
        <v>0</v>
      </c>
      <c r="FK119" s="201" t="b">
        <f t="shared" si="44"/>
        <v>0</v>
      </c>
      <c r="FL119" s="201" t="b">
        <f t="shared" si="44"/>
        <v>0</v>
      </c>
      <c r="FM119" s="201" t="b">
        <f t="shared" si="44"/>
        <v>0</v>
      </c>
      <c r="FN119" s="201" t="b">
        <f t="shared" si="44"/>
        <v>0</v>
      </c>
      <c r="FO119" s="201" t="b">
        <f t="shared" si="44"/>
        <v>0</v>
      </c>
      <c r="FP119" s="201" t="b">
        <f t="shared" si="44"/>
        <v>0</v>
      </c>
      <c r="FQ119" s="201" t="b">
        <f t="shared" si="44"/>
        <v>0</v>
      </c>
      <c r="FR119" s="201" t="b">
        <f t="shared" si="44"/>
        <v>0</v>
      </c>
      <c r="FS119" s="201" t="b">
        <f t="shared" si="44"/>
        <v>0</v>
      </c>
      <c r="FT119" s="201" t="b">
        <f t="shared" si="44"/>
        <v>0</v>
      </c>
      <c r="FU119" s="201" t="b">
        <f t="shared" si="44"/>
        <v>0</v>
      </c>
      <c r="FV119" s="201" t="b">
        <f t="shared" si="44"/>
        <v>0</v>
      </c>
      <c r="FW119" s="201" t="b">
        <f t="shared" si="44"/>
        <v>0</v>
      </c>
      <c r="FX119" s="201" t="b">
        <f t="shared" si="44"/>
        <v>0</v>
      </c>
      <c r="FY119" s="201" t="b">
        <f t="shared" si="44"/>
        <v>0</v>
      </c>
      <c r="FZ119" s="201" t="b">
        <f t="shared" si="44"/>
        <v>0</v>
      </c>
      <c r="GA119" s="201" t="b">
        <f t="shared" si="44"/>
        <v>0</v>
      </c>
      <c r="GB119" s="201" t="b">
        <f t="shared" si="44"/>
        <v>0</v>
      </c>
      <c r="GC119" s="201" t="b">
        <f t="shared" si="44"/>
        <v>0</v>
      </c>
      <c r="GD119" s="201" t="b">
        <f t="shared" si="44"/>
        <v>0</v>
      </c>
      <c r="GE119" s="201" t="b">
        <f t="shared" si="44"/>
        <v>0</v>
      </c>
      <c r="GF119" s="201" t="b">
        <f t="shared" si="44"/>
        <v>0</v>
      </c>
      <c r="GG119" s="201" t="b">
        <f t="shared" si="44"/>
        <v>0</v>
      </c>
      <c r="GH119" s="201" t="b">
        <f t="shared" si="44"/>
        <v>0</v>
      </c>
      <c r="GI119" s="201" t="b">
        <f t="shared" si="44"/>
        <v>0</v>
      </c>
      <c r="GJ119" s="201" t="b">
        <f t="shared" si="44"/>
        <v>0</v>
      </c>
      <c r="GK119" s="201" t="b">
        <f t="shared" si="44"/>
        <v>0</v>
      </c>
      <c r="GL119" s="201" t="b">
        <f t="shared" si="44"/>
        <v>0</v>
      </c>
      <c r="GM119" s="201" t="b">
        <f t="shared" si="44"/>
        <v>0</v>
      </c>
      <c r="GN119" s="201" t="b">
        <f t="shared" si="44"/>
        <v>0</v>
      </c>
      <c r="GO119" s="201" t="b">
        <f t="shared" si="44"/>
        <v>0</v>
      </c>
      <c r="GP119" s="201" t="b">
        <f t="shared" si="44"/>
        <v>0</v>
      </c>
      <c r="GQ119" s="201" t="b">
        <f t="shared" si="44"/>
        <v>0</v>
      </c>
      <c r="GR119" s="201" t="b">
        <f t="shared" si="44"/>
        <v>0</v>
      </c>
      <c r="GS119" s="201" t="b">
        <f t="shared" si="44"/>
        <v>0</v>
      </c>
      <c r="GT119" s="201" t="b">
        <f t="shared" si="44"/>
        <v>0</v>
      </c>
      <c r="GU119" s="201" t="b">
        <f t="shared" ref="GU119:JF119" si="45">IF(GU113=TRUE,IF(((GU117-GU114)*GU116)&lt;0,TRUE,FALSE),FALSE)</f>
        <v>0</v>
      </c>
      <c r="GV119" s="201" t="b">
        <f t="shared" si="45"/>
        <v>0</v>
      </c>
      <c r="GW119" s="201" t="b">
        <f t="shared" si="45"/>
        <v>0</v>
      </c>
      <c r="GX119" s="201" t="b">
        <f t="shared" si="45"/>
        <v>0</v>
      </c>
      <c r="GY119" s="201" t="b">
        <f t="shared" si="45"/>
        <v>0</v>
      </c>
      <c r="GZ119" s="201" t="b">
        <f t="shared" si="45"/>
        <v>0</v>
      </c>
      <c r="HA119" s="201" t="b">
        <f t="shared" si="45"/>
        <v>0</v>
      </c>
      <c r="HB119" s="201" t="b">
        <f t="shared" si="45"/>
        <v>0</v>
      </c>
      <c r="HC119" s="201" t="b">
        <f t="shared" si="45"/>
        <v>0</v>
      </c>
      <c r="HD119" s="201" t="b">
        <f t="shared" si="45"/>
        <v>0</v>
      </c>
      <c r="HE119" s="201" t="b">
        <f t="shared" si="45"/>
        <v>0</v>
      </c>
      <c r="HF119" s="201" t="b">
        <f t="shared" si="45"/>
        <v>0</v>
      </c>
      <c r="HG119" s="201" t="b">
        <f t="shared" si="45"/>
        <v>0</v>
      </c>
      <c r="HH119" s="201" t="b">
        <f t="shared" si="45"/>
        <v>0</v>
      </c>
      <c r="HI119" s="201" t="b">
        <f t="shared" si="45"/>
        <v>0</v>
      </c>
      <c r="HJ119" s="201" t="b">
        <f t="shared" si="45"/>
        <v>0</v>
      </c>
      <c r="HK119" s="201" t="b">
        <f t="shared" si="45"/>
        <v>0</v>
      </c>
      <c r="HL119" s="201" t="b">
        <f t="shared" si="45"/>
        <v>0</v>
      </c>
      <c r="HM119" s="201" t="b">
        <f t="shared" si="45"/>
        <v>0</v>
      </c>
      <c r="HN119" s="201" t="b">
        <f t="shared" si="45"/>
        <v>0</v>
      </c>
      <c r="HO119" s="201" t="b">
        <f t="shared" si="45"/>
        <v>0</v>
      </c>
      <c r="HP119" s="201" t="b">
        <f t="shared" si="45"/>
        <v>0</v>
      </c>
      <c r="HQ119" s="201" t="b">
        <f t="shared" si="45"/>
        <v>0</v>
      </c>
      <c r="HR119" s="201" t="b">
        <f t="shared" si="45"/>
        <v>0</v>
      </c>
      <c r="HS119" s="201" t="b">
        <f t="shared" si="45"/>
        <v>0</v>
      </c>
      <c r="HT119" s="201" t="b">
        <f t="shared" si="45"/>
        <v>0</v>
      </c>
      <c r="HU119" s="201" t="b">
        <f t="shared" si="45"/>
        <v>0</v>
      </c>
      <c r="HV119" s="201" t="b">
        <f t="shared" si="45"/>
        <v>0</v>
      </c>
      <c r="HW119" s="201" t="b">
        <f t="shared" si="45"/>
        <v>0</v>
      </c>
      <c r="HX119" s="201" t="b">
        <f t="shared" si="45"/>
        <v>0</v>
      </c>
      <c r="HY119" s="201" t="b">
        <f t="shared" si="45"/>
        <v>0</v>
      </c>
      <c r="HZ119" s="201" t="b">
        <f t="shared" si="45"/>
        <v>0</v>
      </c>
      <c r="IA119" s="201" t="b">
        <f t="shared" si="45"/>
        <v>0</v>
      </c>
      <c r="IB119" s="201" t="b">
        <f t="shared" si="45"/>
        <v>0</v>
      </c>
      <c r="IC119" s="201" t="b">
        <f t="shared" si="45"/>
        <v>0</v>
      </c>
      <c r="ID119" s="201" t="b">
        <f t="shared" si="45"/>
        <v>0</v>
      </c>
      <c r="IE119" s="201" t="b">
        <f t="shared" si="45"/>
        <v>0</v>
      </c>
      <c r="IF119" s="201" t="b">
        <f t="shared" si="45"/>
        <v>0</v>
      </c>
      <c r="IG119" s="201" t="b">
        <f t="shared" si="45"/>
        <v>0</v>
      </c>
      <c r="IH119" s="201" t="b">
        <f t="shared" si="45"/>
        <v>0</v>
      </c>
      <c r="II119" s="201" t="b">
        <f t="shared" si="45"/>
        <v>0</v>
      </c>
      <c r="IJ119" s="201" t="b">
        <f t="shared" si="45"/>
        <v>0</v>
      </c>
      <c r="IK119" s="201" t="b">
        <f t="shared" si="45"/>
        <v>0</v>
      </c>
      <c r="IL119" s="201" t="b">
        <f t="shared" si="45"/>
        <v>0</v>
      </c>
      <c r="IM119" s="201" t="b">
        <f t="shared" si="45"/>
        <v>0</v>
      </c>
      <c r="IN119" s="201" t="b">
        <f t="shared" si="45"/>
        <v>0</v>
      </c>
      <c r="IO119" s="201" t="b">
        <f t="shared" si="45"/>
        <v>0</v>
      </c>
      <c r="IP119" s="201" t="b">
        <f t="shared" si="45"/>
        <v>0</v>
      </c>
      <c r="IQ119" s="201" t="b">
        <f t="shared" si="45"/>
        <v>0</v>
      </c>
      <c r="IR119" s="201" t="b">
        <f t="shared" si="45"/>
        <v>0</v>
      </c>
      <c r="IS119" s="201" t="b">
        <f t="shared" si="45"/>
        <v>0</v>
      </c>
      <c r="IT119" s="201" t="b">
        <f t="shared" si="45"/>
        <v>0</v>
      </c>
      <c r="IU119" s="201" t="b">
        <f t="shared" si="45"/>
        <v>0</v>
      </c>
      <c r="IV119" s="201" t="b">
        <f t="shared" si="45"/>
        <v>0</v>
      </c>
      <c r="IW119" s="201" t="b">
        <f t="shared" si="45"/>
        <v>0</v>
      </c>
      <c r="IX119" s="201" t="b">
        <f t="shared" si="45"/>
        <v>0</v>
      </c>
      <c r="IY119" s="201" t="b">
        <f t="shared" si="45"/>
        <v>0</v>
      </c>
      <c r="IZ119" s="201" t="b">
        <f t="shared" si="45"/>
        <v>0</v>
      </c>
      <c r="JA119" s="201" t="b">
        <f t="shared" si="45"/>
        <v>0</v>
      </c>
      <c r="JB119" s="201" t="b">
        <f t="shared" si="45"/>
        <v>0</v>
      </c>
      <c r="JC119" s="201" t="b">
        <f t="shared" si="45"/>
        <v>0</v>
      </c>
      <c r="JD119" s="201" t="b">
        <f t="shared" si="45"/>
        <v>0</v>
      </c>
      <c r="JE119" s="201" t="b">
        <f t="shared" si="45"/>
        <v>0</v>
      </c>
      <c r="JF119" s="201" t="b">
        <f t="shared" si="45"/>
        <v>0</v>
      </c>
      <c r="JG119" s="201" t="b">
        <f t="shared" ref="JG119:LR119" si="46">IF(JG113=TRUE,IF(((JG117-JG114)*JG116)&lt;0,TRUE,FALSE),FALSE)</f>
        <v>0</v>
      </c>
      <c r="JH119" s="201" t="b">
        <f t="shared" si="46"/>
        <v>0</v>
      </c>
      <c r="JI119" s="201" t="b">
        <f t="shared" si="46"/>
        <v>0</v>
      </c>
      <c r="JJ119" s="201" t="b">
        <f t="shared" si="46"/>
        <v>0</v>
      </c>
      <c r="JK119" s="201" t="b">
        <f t="shared" si="46"/>
        <v>0</v>
      </c>
      <c r="JL119" s="201" t="b">
        <f t="shared" si="46"/>
        <v>0</v>
      </c>
      <c r="JM119" s="201" t="b">
        <f t="shared" si="46"/>
        <v>0</v>
      </c>
      <c r="JN119" s="201" t="b">
        <f t="shared" si="46"/>
        <v>0</v>
      </c>
      <c r="JO119" s="201" t="b">
        <f t="shared" si="46"/>
        <v>0</v>
      </c>
      <c r="JP119" s="201" t="b">
        <f t="shared" si="46"/>
        <v>0</v>
      </c>
      <c r="JQ119" s="201" t="b">
        <f t="shared" si="46"/>
        <v>0</v>
      </c>
      <c r="JR119" s="201" t="b">
        <f t="shared" si="46"/>
        <v>0</v>
      </c>
      <c r="JS119" s="201" t="b">
        <f t="shared" si="46"/>
        <v>0</v>
      </c>
      <c r="JT119" s="201" t="b">
        <f t="shared" si="46"/>
        <v>0</v>
      </c>
      <c r="JU119" s="201" t="b">
        <f t="shared" si="46"/>
        <v>0</v>
      </c>
      <c r="JV119" s="201" t="b">
        <f t="shared" si="46"/>
        <v>0</v>
      </c>
      <c r="JW119" s="201" t="b">
        <f t="shared" si="46"/>
        <v>0</v>
      </c>
      <c r="JX119" s="201" t="b">
        <f t="shared" si="46"/>
        <v>0</v>
      </c>
      <c r="JY119" s="201" t="b">
        <f t="shared" si="46"/>
        <v>0</v>
      </c>
      <c r="JZ119" s="201" t="b">
        <f t="shared" si="46"/>
        <v>0</v>
      </c>
      <c r="KA119" s="201" t="b">
        <f t="shared" si="46"/>
        <v>0</v>
      </c>
      <c r="KB119" s="201" t="b">
        <f t="shared" si="46"/>
        <v>0</v>
      </c>
      <c r="KC119" s="201" t="b">
        <f t="shared" si="46"/>
        <v>0</v>
      </c>
      <c r="KD119" s="201" t="b">
        <f t="shared" si="46"/>
        <v>0</v>
      </c>
      <c r="KE119" s="201" t="b">
        <f t="shared" si="46"/>
        <v>0</v>
      </c>
      <c r="KF119" s="201" t="b">
        <f t="shared" si="46"/>
        <v>0</v>
      </c>
      <c r="KG119" s="201" t="b">
        <f t="shared" si="46"/>
        <v>0</v>
      </c>
      <c r="KH119" s="201" t="b">
        <f t="shared" si="46"/>
        <v>0</v>
      </c>
      <c r="KI119" s="201" t="b">
        <f t="shared" si="46"/>
        <v>0</v>
      </c>
      <c r="KJ119" s="201" t="b">
        <f t="shared" si="46"/>
        <v>0</v>
      </c>
      <c r="KK119" s="201" t="b">
        <f t="shared" si="46"/>
        <v>0</v>
      </c>
      <c r="KL119" s="201" t="b">
        <f t="shared" si="46"/>
        <v>0</v>
      </c>
      <c r="KM119" s="201" t="b">
        <f t="shared" si="46"/>
        <v>0</v>
      </c>
      <c r="KN119" s="201" t="b">
        <f t="shared" si="46"/>
        <v>0</v>
      </c>
      <c r="KO119" s="201" t="b">
        <f t="shared" si="46"/>
        <v>0</v>
      </c>
      <c r="KP119" s="201" t="b">
        <f t="shared" si="46"/>
        <v>0</v>
      </c>
      <c r="KQ119" s="201" t="b">
        <f t="shared" si="46"/>
        <v>0</v>
      </c>
      <c r="KR119" s="201" t="b">
        <f t="shared" si="46"/>
        <v>0</v>
      </c>
      <c r="KS119" s="201" t="b">
        <f t="shared" si="46"/>
        <v>0</v>
      </c>
      <c r="KT119" s="201" t="b">
        <f t="shared" si="46"/>
        <v>0</v>
      </c>
      <c r="KU119" s="201" t="b">
        <f t="shared" si="46"/>
        <v>0</v>
      </c>
      <c r="KV119" s="201" t="b">
        <f t="shared" si="46"/>
        <v>0</v>
      </c>
      <c r="KW119" s="201" t="b">
        <f t="shared" si="46"/>
        <v>0</v>
      </c>
      <c r="KX119" s="201" t="b">
        <f t="shared" si="46"/>
        <v>0</v>
      </c>
      <c r="KY119" s="201" t="b">
        <f t="shared" si="46"/>
        <v>0</v>
      </c>
      <c r="KZ119" s="201" t="b">
        <f t="shared" si="46"/>
        <v>0</v>
      </c>
      <c r="LA119" s="201" t="b">
        <f t="shared" si="46"/>
        <v>0</v>
      </c>
      <c r="LB119" s="201" t="b">
        <f t="shared" si="46"/>
        <v>0</v>
      </c>
      <c r="LC119" s="201" t="b">
        <f t="shared" si="46"/>
        <v>0</v>
      </c>
      <c r="LD119" s="201" t="b">
        <f t="shared" si="46"/>
        <v>0</v>
      </c>
      <c r="LE119" s="201" t="b">
        <f t="shared" si="46"/>
        <v>0</v>
      </c>
      <c r="LF119" s="201" t="b">
        <f t="shared" si="46"/>
        <v>0</v>
      </c>
      <c r="LG119" s="201" t="b">
        <f t="shared" si="46"/>
        <v>0</v>
      </c>
      <c r="LH119" s="201" t="b">
        <f t="shared" si="46"/>
        <v>0</v>
      </c>
      <c r="LI119" s="201" t="b">
        <f t="shared" si="46"/>
        <v>0</v>
      </c>
      <c r="LJ119" s="201" t="b">
        <f t="shared" si="46"/>
        <v>0</v>
      </c>
      <c r="LK119" s="201" t="b">
        <f t="shared" si="46"/>
        <v>0</v>
      </c>
      <c r="LL119" s="201" t="b">
        <f t="shared" si="46"/>
        <v>0</v>
      </c>
      <c r="LM119" s="201" t="b">
        <f t="shared" si="46"/>
        <v>0</v>
      </c>
      <c r="LN119" s="201" t="b">
        <f t="shared" si="46"/>
        <v>0</v>
      </c>
      <c r="LO119" s="201" t="b">
        <f t="shared" si="46"/>
        <v>0</v>
      </c>
      <c r="LP119" s="201" t="b">
        <f t="shared" si="46"/>
        <v>0</v>
      </c>
      <c r="LQ119" s="201" t="b">
        <f t="shared" si="46"/>
        <v>0</v>
      </c>
      <c r="LR119" s="201" t="b">
        <f t="shared" si="46"/>
        <v>0</v>
      </c>
      <c r="LS119" s="201" t="b">
        <f t="shared" ref="LS119:OD119" si="47">IF(LS113=TRUE,IF(((LS117-LS114)*LS116)&lt;0,TRUE,FALSE),FALSE)</f>
        <v>0</v>
      </c>
      <c r="LT119" s="201" t="b">
        <f t="shared" si="47"/>
        <v>0</v>
      </c>
      <c r="LU119" s="201" t="b">
        <f t="shared" si="47"/>
        <v>0</v>
      </c>
      <c r="LV119" s="201" t="b">
        <f t="shared" si="47"/>
        <v>0</v>
      </c>
      <c r="LW119" s="201" t="b">
        <f t="shared" si="47"/>
        <v>0</v>
      </c>
      <c r="LX119" s="201" t="b">
        <f t="shared" si="47"/>
        <v>0</v>
      </c>
      <c r="LY119" s="201" t="b">
        <f t="shared" si="47"/>
        <v>0</v>
      </c>
      <c r="LZ119" s="201" t="b">
        <f t="shared" si="47"/>
        <v>0</v>
      </c>
      <c r="MA119" s="201" t="b">
        <f t="shared" si="47"/>
        <v>0</v>
      </c>
      <c r="MB119" s="201" t="b">
        <f t="shared" si="47"/>
        <v>0</v>
      </c>
      <c r="MC119" s="201" t="b">
        <f t="shared" si="47"/>
        <v>0</v>
      </c>
      <c r="MD119" s="201" t="b">
        <f t="shared" si="47"/>
        <v>0</v>
      </c>
      <c r="ME119" s="201" t="b">
        <f t="shared" si="47"/>
        <v>0</v>
      </c>
      <c r="MF119" s="201" t="b">
        <f t="shared" si="47"/>
        <v>0</v>
      </c>
      <c r="MG119" s="201" t="b">
        <f t="shared" si="47"/>
        <v>0</v>
      </c>
      <c r="MH119" s="201" t="b">
        <f t="shared" si="47"/>
        <v>0</v>
      </c>
      <c r="MI119" s="201" t="b">
        <f t="shared" si="47"/>
        <v>0</v>
      </c>
      <c r="MJ119" s="201" t="b">
        <f t="shared" si="47"/>
        <v>0</v>
      </c>
      <c r="MK119" s="201" t="b">
        <f t="shared" si="47"/>
        <v>0</v>
      </c>
      <c r="ML119" s="201" t="b">
        <f t="shared" si="47"/>
        <v>0</v>
      </c>
      <c r="MM119" s="201" t="b">
        <f t="shared" si="47"/>
        <v>0</v>
      </c>
      <c r="MN119" s="201" t="b">
        <f t="shared" si="47"/>
        <v>0</v>
      </c>
      <c r="MO119" s="201" t="b">
        <f t="shared" si="47"/>
        <v>0</v>
      </c>
      <c r="MP119" s="201" t="b">
        <f t="shared" si="47"/>
        <v>0</v>
      </c>
      <c r="MQ119" s="201" t="b">
        <f t="shared" si="47"/>
        <v>0</v>
      </c>
      <c r="MR119" s="201" t="b">
        <f t="shared" si="47"/>
        <v>0</v>
      </c>
      <c r="MS119" s="201" t="b">
        <f t="shared" si="47"/>
        <v>0</v>
      </c>
      <c r="MT119" s="201" t="b">
        <f t="shared" si="47"/>
        <v>0</v>
      </c>
      <c r="MU119" s="201" t="b">
        <f t="shared" si="47"/>
        <v>0</v>
      </c>
      <c r="MV119" s="201" t="b">
        <f t="shared" si="47"/>
        <v>0</v>
      </c>
      <c r="MW119" s="201" t="b">
        <f t="shared" si="47"/>
        <v>0</v>
      </c>
      <c r="MX119" s="201" t="b">
        <f t="shared" si="47"/>
        <v>0</v>
      </c>
      <c r="MY119" s="201" t="b">
        <f t="shared" si="47"/>
        <v>0</v>
      </c>
      <c r="MZ119" s="201" t="b">
        <f t="shared" si="47"/>
        <v>0</v>
      </c>
      <c r="NA119" s="201" t="b">
        <f t="shared" si="47"/>
        <v>0</v>
      </c>
      <c r="NB119" s="201" t="b">
        <f t="shared" si="47"/>
        <v>0</v>
      </c>
      <c r="NC119" s="201" t="b">
        <f t="shared" si="47"/>
        <v>0</v>
      </c>
      <c r="ND119" s="201" t="b">
        <f t="shared" si="47"/>
        <v>0</v>
      </c>
      <c r="NE119" s="201" t="b">
        <f t="shared" si="47"/>
        <v>0</v>
      </c>
      <c r="NF119" s="201" t="b">
        <f t="shared" si="47"/>
        <v>0</v>
      </c>
      <c r="NG119" s="201" t="b">
        <f t="shared" si="47"/>
        <v>0</v>
      </c>
      <c r="NH119" s="201" t="b">
        <f t="shared" si="47"/>
        <v>0</v>
      </c>
      <c r="NI119" s="201" t="b">
        <f t="shared" si="47"/>
        <v>0</v>
      </c>
      <c r="NJ119" s="201" t="b">
        <f t="shared" si="47"/>
        <v>0</v>
      </c>
      <c r="NK119" s="201" t="b">
        <f t="shared" si="47"/>
        <v>0</v>
      </c>
      <c r="NL119" s="201" t="b">
        <f t="shared" si="47"/>
        <v>0</v>
      </c>
      <c r="NM119" s="201" t="b">
        <f t="shared" si="47"/>
        <v>0</v>
      </c>
      <c r="NN119" s="201" t="b">
        <f t="shared" si="47"/>
        <v>0</v>
      </c>
      <c r="NO119" s="201" t="b">
        <f t="shared" si="47"/>
        <v>0</v>
      </c>
      <c r="NP119" s="201" t="b">
        <f t="shared" si="47"/>
        <v>0</v>
      </c>
      <c r="NQ119" s="201" t="b">
        <f t="shared" si="47"/>
        <v>0</v>
      </c>
      <c r="NR119" s="201" t="b">
        <f t="shared" si="47"/>
        <v>0</v>
      </c>
      <c r="NS119" s="201" t="b">
        <f t="shared" si="47"/>
        <v>0</v>
      </c>
      <c r="NT119" s="201" t="b">
        <f t="shared" si="47"/>
        <v>0</v>
      </c>
      <c r="NU119" s="201" t="b">
        <f t="shared" si="47"/>
        <v>0</v>
      </c>
      <c r="NV119" s="201" t="b">
        <f t="shared" si="47"/>
        <v>0</v>
      </c>
      <c r="NW119" s="201" t="b">
        <f t="shared" si="47"/>
        <v>0</v>
      </c>
      <c r="NX119" s="201" t="b">
        <f t="shared" si="47"/>
        <v>0</v>
      </c>
      <c r="NY119" s="201" t="b">
        <f t="shared" si="47"/>
        <v>0</v>
      </c>
      <c r="NZ119" s="201" t="b">
        <f t="shared" si="47"/>
        <v>0</v>
      </c>
      <c r="OA119" s="201" t="b">
        <f t="shared" si="47"/>
        <v>0</v>
      </c>
      <c r="OB119" s="201" t="b">
        <f t="shared" si="47"/>
        <v>0</v>
      </c>
      <c r="OC119" s="201" t="b">
        <f t="shared" si="47"/>
        <v>0</v>
      </c>
      <c r="OD119" s="201" t="b">
        <f t="shared" si="47"/>
        <v>0</v>
      </c>
      <c r="OE119" s="201" t="b">
        <f t="shared" ref="OE119:QP119" si="48">IF(OE113=TRUE,IF(((OE117-OE114)*OE116)&lt;0,TRUE,FALSE),FALSE)</f>
        <v>0</v>
      </c>
      <c r="OF119" s="201" t="b">
        <f t="shared" si="48"/>
        <v>0</v>
      </c>
      <c r="OG119" s="201" t="b">
        <f t="shared" si="48"/>
        <v>0</v>
      </c>
      <c r="OH119" s="201" t="b">
        <f t="shared" si="48"/>
        <v>0</v>
      </c>
      <c r="OI119" s="201" t="b">
        <f t="shared" si="48"/>
        <v>0</v>
      </c>
      <c r="OJ119" s="201" t="b">
        <f t="shared" si="48"/>
        <v>0</v>
      </c>
      <c r="OK119" s="201" t="b">
        <f t="shared" si="48"/>
        <v>0</v>
      </c>
      <c r="OL119" s="201" t="b">
        <f t="shared" si="48"/>
        <v>0</v>
      </c>
      <c r="OM119" s="201" t="b">
        <f t="shared" si="48"/>
        <v>0</v>
      </c>
      <c r="ON119" s="201" t="b">
        <f t="shared" si="48"/>
        <v>0</v>
      </c>
      <c r="OO119" s="201" t="b">
        <f t="shared" si="48"/>
        <v>0</v>
      </c>
      <c r="OP119" s="201" t="b">
        <f t="shared" si="48"/>
        <v>0</v>
      </c>
      <c r="OQ119" s="201" t="b">
        <f t="shared" si="48"/>
        <v>0</v>
      </c>
      <c r="OR119" s="201" t="b">
        <f t="shared" si="48"/>
        <v>0</v>
      </c>
      <c r="OS119" s="201" t="b">
        <f t="shared" si="48"/>
        <v>0</v>
      </c>
      <c r="OT119" s="201" t="b">
        <f t="shared" si="48"/>
        <v>0</v>
      </c>
      <c r="OU119" s="201" t="b">
        <f t="shared" si="48"/>
        <v>0</v>
      </c>
      <c r="OV119" s="201" t="b">
        <f t="shared" si="48"/>
        <v>0</v>
      </c>
      <c r="OW119" s="201" t="b">
        <f t="shared" si="48"/>
        <v>0</v>
      </c>
      <c r="OX119" s="201" t="b">
        <f t="shared" si="48"/>
        <v>0</v>
      </c>
      <c r="OY119" s="201" t="b">
        <f t="shared" si="48"/>
        <v>0</v>
      </c>
      <c r="OZ119" s="201" t="b">
        <f t="shared" si="48"/>
        <v>0</v>
      </c>
      <c r="PA119" s="201" t="b">
        <f t="shared" si="48"/>
        <v>0</v>
      </c>
      <c r="PB119" s="201" t="b">
        <f t="shared" si="48"/>
        <v>0</v>
      </c>
      <c r="PC119" s="201" t="b">
        <f t="shared" si="48"/>
        <v>0</v>
      </c>
      <c r="PD119" s="201" t="b">
        <f t="shared" si="48"/>
        <v>0</v>
      </c>
      <c r="PE119" s="201" t="b">
        <f t="shared" si="48"/>
        <v>0</v>
      </c>
      <c r="PF119" s="201" t="b">
        <f t="shared" si="48"/>
        <v>0</v>
      </c>
      <c r="PG119" s="201" t="b">
        <f t="shared" si="48"/>
        <v>0</v>
      </c>
      <c r="PH119" s="201" t="b">
        <f t="shared" si="48"/>
        <v>0</v>
      </c>
      <c r="PI119" s="201" t="b">
        <f t="shared" si="48"/>
        <v>0</v>
      </c>
      <c r="PJ119" s="201" t="b">
        <f t="shared" si="48"/>
        <v>0</v>
      </c>
      <c r="PK119" s="201" t="b">
        <f t="shared" si="48"/>
        <v>0</v>
      </c>
      <c r="PL119" s="201" t="b">
        <f t="shared" si="48"/>
        <v>0</v>
      </c>
      <c r="PM119" s="201" t="b">
        <f t="shared" si="48"/>
        <v>0</v>
      </c>
      <c r="PN119" s="201" t="b">
        <f t="shared" si="48"/>
        <v>0</v>
      </c>
      <c r="PO119" s="201" t="b">
        <f t="shared" si="48"/>
        <v>0</v>
      </c>
      <c r="PP119" s="201" t="b">
        <f t="shared" si="48"/>
        <v>0</v>
      </c>
      <c r="PQ119" s="201" t="b">
        <f t="shared" si="48"/>
        <v>0</v>
      </c>
      <c r="PR119" s="201" t="b">
        <f t="shared" si="48"/>
        <v>0</v>
      </c>
      <c r="PS119" s="201" t="b">
        <f t="shared" si="48"/>
        <v>0</v>
      </c>
      <c r="PT119" s="201" t="b">
        <f t="shared" si="48"/>
        <v>0</v>
      </c>
      <c r="PU119" s="201" t="b">
        <f t="shared" si="48"/>
        <v>0</v>
      </c>
      <c r="PV119" s="201" t="b">
        <f t="shared" si="48"/>
        <v>0</v>
      </c>
      <c r="PW119" s="201" t="b">
        <f t="shared" si="48"/>
        <v>0</v>
      </c>
      <c r="PX119" s="201" t="b">
        <f t="shared" si="48"/>
        <v>0</v>
      </c>
      <c r="PY119" s="201" t="b">
        <f t="shared" si="48"/>
        <v>0</v>
      </c>
      <c r="PZ119" s="201" t="b">
        <f t="shared" si="48"/>
        <v>0</v>
      </c>
      <c r="QA119" s="201" t="b">
        <f t="shared" si="48"/>
        <v>0</v>
      </c>
      <c r="QB119" s="201" t="b">
        <f t="shared" si="48"/>
        <v>0</v>
      </c>
      <c r="QC119" s="201" t="b">
        <f t="shared" si="48"/>
        <v>0</v>
      </c>
      <c r="QD119" s="201" t="b">
        <f t="shared" si="48"/>
        <v>0</v>
      </c>
      <c r="QE119" s="201" t="b">
        <f t="shared" si="48"/>
        <v>0</v>
      </c>
      <c r="QF119" s="201" t="b">
        <f t="shared" si="48"/>
        <v>0</v>
      </c>
      <c r="QG119" s="201" t="b">
        <f t="shared" si="48"/>
        <v>0</v>
      </c>
      <c r="QH119" s="201" t="b">
        <f t="shared" si="48"/>
        <v>0</v>
      </c>
      <c r="QI119" s="201" t="b">
        <f t="shared" si="48"/>
        <v>0</v>
      </c>
      <c r="QJ119" s="201" t="b">
        <f t="shared" si="48"/>
        <v>0</v>
      </c>
      <c r="QK119" s="201" t="b">
        <f t="shared" si="48"/>
        <v>0</v>
      </c>
      <c r="QL119" s="201" t="b">
        <f t="shared" si="48"/>
        <v>0</v>
      </c>
      <c r="QM119" s="201" t="b">
        <f t="shared" si="48"/>
        <v>0</v>
      </c>
      <c r="QN119" s="201" t="b">
        <f t="shared" si="48"/>
        <v>0</v>
      </c>
      <c r="QO119" s="201" t="b">
        <f t="shared" si="48"/>
        <v>0</v>
      </c>
      <c r="QP119" s="201" t="b">
        <f t="shared" si="48"/>
        <v>0</v>
      </c>
      <c r="QQ119" s="201" t="b">
        <f t="shared" ref="QQ119:TB119" si="49">IF(QQ113=TRUE,IF(((QQ117-QQ114)*QQ116)&lt;0,TRUE,FALSE),FALSE)</f>
        <v>0</v>
      </c>
      <c r="QR119" s="201" t="b">
        <f t="shared" si="49"/>
        <v>0</v>
      </c>
      <c r="QS119" s="201" t="b">
        <f t="shared" si="49"/>
        <v>0</v>
      </c>
      <c r="QT119" s="201" t="b">
        <f t="shared" si="49"/>
        <v>0</v>
      </c>
      <c r="QU119" s="201" t="b">
        <f t="shared" si="49"/>
        <v>0</v>
      </c>
      <c r="QV119" s="201" t="b">
        <f t="shared" si="49"/>
        <v>0</v>
      </c>
      <c r="QW119" s="201" t="b">
        <f t="shared" si="49"/>
        <v>0</v>
      </c>
      <c r="QX119" s="201" t="b">
        <f t="shared" si="49"/>
        <v>0</v>
      </c>
      <c r="QY119" s="201" t="b">
        <f t="shared" si="49"/>
        <v>0</v>
      </c>
      <c r="QZ119" s="201" t="b">
        <f t="shared" si="49"/>
        <v>0</v>
      </c>
      <c r="RA119" s="201" t="b">
        <f t="shared" si="49"/>
        <v>0</v>
      </c>
      <c r="RB119" s="201" t="b">
        <f t="shared" si="49"/>
        <v>0</v>
      </c>
      <c r="RC119" s="201" t="b">
        <f t="shared" si="49"/>
        <v>0</v>
      </c>
      <c r="RD119" s="201" t="b">
        <f t="shared" si="49"/>
        <v>0</v>
      </c>
      <c r="RE119" s="201" t="b">
        <f t="shared" si="49"/>
        <v>0</v>
      </c>
      <c r="RF119" s="201" t="b">
        <f t="shared" si="49"/>
        <v>0</v>
      </c>
      <c r="RG119" s="201" t="b">
        <f t="shared" si="49"/>
        <v>0</v>
      </c>
      <c r="RH119" s="201" t="b">
        <f t="shared" si="49"/>
        <v>0</v>
      </c>
      <c r="RI119" s="201" t="b">
        <f t="shared" si="49"/>
        <v>0</v>
      </c>
      <c r="RJ119" s="201" t="b">
        <f t="shared" si="49"/>
        <v>0</v>
      </c>
      <c r="RK119" s="201" t="b">
        <f t="shared" si="49"/>
        <v>0</v>
      </c>
      <c r="RL119" s="201" t="b">
        <f t="shared" si="49"/>
        <v>0</v>
      </c>
      <c r="RM119" s="201" t="b">
        <f t="shared" si="49"/>
        <v>0</v>
      </c>
      <c r="RN119" s="201" t="b">
        <f t="shared" si="49"/>
        <v>0</v>
      </c>
      <c r="RO119" s="201" t="b">
        <f t="shared" si="49"/>
        <v>0</v>
      </c>
      <c r="RP119" s="201" t="b">
        <f t="shared" si="49"/>
        <v>0</v>
      </c>
      <c r="RQ119" s="201" t="b">
        <f t="shared" si="49"/>
        <v>0</v>
      </c>
      <c r="RR119" s="201" t="b">
        <f t="shared" si="49"/>
        <v>0</v>
      </c>
      <c r="RS119" s="201" t="b">
        <f t="shared" si="49"/>
        <v>0</v>
      </c>
      <c r="RT119" s="201" t="b">
        <f t="shared" si="49"/>
        <v>0</v>
      </c>
      <c r="RU119" s="201" t="b">
        <f t="shared" si="49"/>
        <v>0</v>
      </c>
      <c r="RV119" s="201" t="b">
        <f t="shared" si="49"/>
        <v>0</v>
      </c>
      <c r="RW119" s="201" t="b">
        <f t="shared" si="49"/>
        <v>0</v>
      </c>
      <c r="RX119" s="201" t="b">
        <f t="shared" si="49"/>
        <v>0</v>
      </c>
      <c r="RY119" s="201" t="b">
        <f t="shared" si="49"/>
        <v>0</v>
      </c>
      <c r="RZ119" s="201" t="b">
        <f t="shared" si="49"/>
        <v>0</v>
      </c>
      <c r="SA119" s="201" t="b">
        <f t="shared" si="49"/>
        <v>0</v>
      </c>
      <c r="SB119" s="201" t="b">
        <f t="shared" si="49"/>
        <v>0</v>
      </c>
      <c r="SC119" s="201" t="b">
        <f t="shared" si="49"/>
        <v>0</v>
      </c>
      <c r="SD119" s="201" t="b">
        <f t="shared" si="49"/>
        <v>0</v>
      </c>
      <c r="SE119" s="201" t="b">
        <f t="shared" si="49"/>
        <v>0</v>
      </c>
      <c r="SF119" s="201" t="b">
        <f t="shared" si="49"/>
        <v>0</v>
      </c>
      <c r="SG119" s="201" t="b">
        <f t="shared" si="49"/>
        <v>0</v>
      </c>
      <c r="SH119" s="201" t="b">
        <f t="shared" si="49"/>
        <v>0</v>
      </c>
      <c r="SI119" s="201" t="b">
        <f t="shared" si="49"/>
        <v>0</v>
      </c>
      <c r="SJ119" s="201" t="b">
        <f t="shared" si="49"/>
        <v>0</v>
      </c>
      <c r="SK119" s="201" t="b">
        <f t="shared" si="49"/>
        <v>0</v>
      </c>
      <c r="SL119" s="201" t="b">
        <f t="shared" si="49"/>
        <v>0</v>
      </c>
      <c r="SM119" s="201" t="b">
        <f t="shared" si="49"/>
        <v>0</v>
      </c>
      <c r="SN119" s="201" t="b">
        <f t="shared" si="49"/>
        <v>0</v>
      </c>
      <c r="SO119" s="201" t="b">
        <f t="shared" si="49"/>
        <v>0</v>
      </c>
      <c r="SP119" s="201" t="b">
        <f t="shared" si="49"/>
        <v>0</v>
      </c>
      <c r="SQ119" s="201" t="b">
        <f t="shared" si="49"/>
        <v>0</v>
      </c>
      <c r="SR119" s="201" t="b">
        <f t="shared" si="49"/>
        <v>0</v>
      </c>
      <c r="SS119" s="201" t="b">
        <f t="shared" si="49"/>
        <v>0</v>
      </c>
      <c r="ST119" s="201" t="b">
        <f t="shared" si="49"/>
        <v>0</v>
      </c>
      <c r="SU119" s="201" t="b">
        <f t="shared" si="49"/>
        <v>0</v>
      </c>
      <c r="SV119" s="201" t="b">
        <f t="shared" si="49"/>
        <v>0</v>
      </c>
      <c r="SW119" s="201" t="b">
        <f t="shared" si="49"/>
        <v>0</v>
      </c>
      <c r="SX119" s="201" t="b">
        <f t="shared" si="49"/>
        <v>0</v>
      </c>
      <c r="SY119" s="201" t="b">
        <f t="shared" si="49"/>
        <v>0</v>
      </c>
      <c r="SZ119" s="201" t="b">
        <f t="shared" si="49"/>
        <v>0</v>
      </c>
      <c r="TA119" s="201" t="b">
        <f t="shared" si="49"/>
        <v>0</v>
      </c>
      <c r="TB119" s="201" t="b">
        <f t="shared" si="49"/>
        <v>0</v>
      </c>
      <c r="TC119" s="201" t="b">
        <f t="shared" ref="TC119:VN119" si="50">IF(TC113=TRUE,IF(((TC117-TC114)*TC116)&lt;0,TRUE,FALSE),FALSE)</f>
        <v>0</v>
      </c>
      <c r="TD119" s="201" t="b">
        <f t="shared" si="50"/>
        <v>0</v>
      </c>
      <c r="TE119" s="201" t="b">
        <f t="shared" si="50"/>
        <v>0</v>
      </c>
      <c r="TF119" s="201" t="b">
        <f t="shared" si="50"/>
        <v>0</v>
      </c>
      <c r="TG119" s="201" t="b">
        <f t="shared" si="50"/>
        <v>0</v>
      </c>
      <c r="TH119" s="201" t="b">
        <f t="shared" si="50"/>
        <v>0</v>
      </c>
      <c r="TI119" s="201" t="b">
        <f t="shared" si="50"/>
        <v>0</v>
      </c>
      <c r="TJ119" s="201" t="b">
        <f t="shared" si="50"/>
        <v>0</v>
      </c>
      <c r="TK119" s="201" t="b">
        <f t="shared" si="50"/>
        <v>0</v>
      </c>
      <c r="TL119" s="201" t="b">
        <f t="shared" si="50"/>
        <v>0</v>
      </c>
      <c r="TM119" s="201" t="b">
        <f t="shared" si="50"/>
        <v>0</v>
      </c>
      <c r="TN119" s="201" t="b">
        <f t="shared" si="50"/>
        <v>0</v>
      </c>
      <c r="TO119" s="201" t="b">
        <f t="shared" si="50"/>
        <v>0</v>
      </c>
      <c r="TP119" s="201" t="b">
        <f t="shared" si="50"/>
        <v>0</v>
      </c>
      <c r="TQ119" s="201" t="b">
        <f t="shared" si="50"/>
        <v>0</v>
      </c>
      <c r="TR119" s="201" t="b">
        <f t="shared" si="50"/>
        <v>0</v>
      </c>
      <c r="TS119" s="201" t="b">
        <f t="shared" si="50"/>
        <v>0</v>
      </c>
      <c r="TT119" s="201" t="b">
        <f t="shared" si="50"/>
        <v>0</v>
      </c>
      <c r="TU119" s="201" t="b">
        <f t="shared" si="50"/>
        <v>0</v>
      </c>
      <c r="TV119" s="201" t="b">
        <f t="shared" si="50"/>
        <v>0</v>
      </c>
      <c r="TW119" s="201" t="b">
        <f t="shared" si="50"/>
        <v>0</v>
      </c>
      <c r="TX119" s="201" t="b">
        <f t="shared" si="50"/>
        <v>0</v>
      </c>
      <c r="TY119" s="201" t="b">
        <f t="shared" si="50"/>
        <v>0</v>
      </c>
      <c r="TZ119" s="201" t="b">
        <f t="shared" si="50"/>
        <v>0</v>
      </c>
      <c r="UA119" s="201" t="b">
        <f t="shared" si="50"/>
        <v>0</v>
      </c>
      <c r="UB119" s="201" t="b">
        <f t="shared" si="50"/>
        <v>0</v>
      </c>
      <c r="UC119" s="201" t="b">
        <f t="shared" si="50"/>
        <v>0</v>
      </c>
      <c r="UD119" s="201" t="b">
        <f t="shared" si="50"/>
        <v>0</v>
      </c>
      <c r="UE119" s="201" t="b">
        <f t="shared" si="50"/>
        <v>0</v>
      </c>
      <c r="UF119" s="201" t="b">
        <f t="shared" si="50"/>
        <v>0</v>
      </c>
      <c r="UG119" s="201" t="b">
        <f t="shared" si="50"/>
        <v>0</v>
      </c>
      <c r="UH119" s="201" t="b">
        <f t="shared" si="50"/>
        <v>0</v>
      </c>
      <c r="UI119" s="201" t="b">
        <f t="shared" si="50"/>
        <v>0</v>
      </c>
      <c r="UJ119" s="201" t="b">
        <f t="shared" si="50"/>
        <v>0</v>
      </c>
      <c r="UK119" s="201" t="b">
        <f t="shared" si="50"/>
        <v>0</v>
      </c>
      <c r="UL119" s="201" t="b">
        <f t="shared" si="50"/>
        <v>0</v>
      </c>
      <c r="UM119" s="201" t="b">
        <f t="shared" si="50"/>
        <v>0</v>
      </c>
      <c r="UN119" s="201" t="b">
        <f t="shared" si="50"/>
        <v>0</v>
      </c>
      <c r="UO119" s="201" t="b">
        <f t="shared" si="50"/>
        <v>0</v>
      </c>
      <c r="UP119" s="201" t="b">
        <f t="shared" si="50"/>
        <v>0</v>
      </c>
      <c r="UQ119" s="201" t="b">
        <f t="shared" si="50"/>
        <v>0</v>
      </c>
      <c r="UR119" s="201" t="b">
        <f t="shared" si="50"/>
        <v>0</v>
      </c>
      <c r="US119" s="201" t="b">
        <f t="shared" si="50"/>
        <v>0</v>
      </c>
      <c r="UT119" s="201" t="b">
        <f t="shared" si="50"/>
        <v>0</v>
      </c>
      <c r="UU119" s="201" t="b">
        <f t="shared" si="50"/>
        <v>0</v>
      </c>
      <c r="UV119" s="201" t="b">
        <f t="shared" si="50"/>
        <v>0</v>
      </c>
      <c r="UW119" s="201" t="b">
        <f t="shared" si="50"/>
        <v>0</v>
      </c>
      <c r="UX119" s="201" t="b">
        <f t="shared" si="50"/>
        <v>0</v>
      </c>
      <c r="UY119" s="201" t="b">
        <f t="shared" si="50"/>
        <v>0</v>
      </c>
      <c r="UZ119" s="201" t="b">
        <f t="shared" si="50"/>
        <v>0</v>
      </c>
      <c r="VA119" s="201" t="b">
        <f t="shared" si="50"/>
        <v>0</v>
      </c>
      <c r="VB119" s="201" t="b">
        <f t="shared" si="50"/>
        <v>0</v>
      </c>
      <c r="VC119" s="201" t="b">
        <f t="shared" si="50"/>
        <v>0</v>
      </c>
      <c r="VD119" s="201" t="b">
        <f t="shared" si="50"/>
        <v>0</v>
      </c>
      <c r="VE119" s="201" t="b">
        <f t="shared" si="50"/>
        <v>0</v>
      </c>
      <c r="VF119" s="201" t="b">
        <f t="shared" si="50"/>
        <v>0</v>
      </c>
      <c r="VG119" s="201" t="b">
        <f t="shared" si="50"/>
        <v>0</v>
      </c>
      <c r="VH119" s="201" t="b">
        <f t="shared" si="50"/>
        <v>0</v>
      </c>
      <c r="VI119" s="201" t="b">
        <f t="shared" si="50"/>
        <v>0</v>
      </c>
      <c r="VJ119" s="201" t="b">
        <f t="shared" si="50"/>
        <v>0</v>
      </c>
      <c r="VK119" s="201" t="b">
        <f t="shared" si="50"/>
        <v>0</v>
      </c>
      <c r="VL119" s="201" t="b">
        <f t="shared" si="50"/>
        <v>0</v>
      </c>
      <c r="VM119" s="201" t="b">
        <f t="shared" si="50"/>
        <v>0</v>
      </c>
      <c r="VN119" s="201" t="b">
        <f t="shared" si="50"/>
        <v>0</v>
      </c>
      <c r="VO119" s="201" t="b">
        <f t="shared" ref="VO119:XZ119" si="51">IF(VO113=TRUE,IF(((VO117-VO114)*VO116)&lt;0,TRUE,FALSE),FALSE)</f>
        <v>0</v>
      </c>
      <c r="VP119" s="201" t="b">
        <f t="shared" si="51"/>
        <v>0</v>
      </c>
      <c r="VQ119" s="201" t="b">
        <f t="shared" si="51"/>
        <v>0</v>
      </c>
      <c r="VR119" s="201" t="b">
        <f t="shared" si="51"/>
        <v>0</v>
      </c>
      <c r="VS119" s="201" t="b">
        <f t="shared" si="51"/>
        <v>0</v>
      </c>
      <c r="VT119" s="201" t="b">
        <f t="shared" si="51"/>
        <v>0</v>
      </c>
      <c r="VU119" s="201" t="b">
        <f t="shared" si="51"/>
        <v>0</v>
      </c>
      <c r="VV119" s="201" t="b">
        <f t="shared" si="51"/>
        <v>0</v>
      </c>
      <c r="VW119" s="201" t="b">
        <f t="shared" si="51"/>
        <v>0</v>
      </c>
      <c r="VX119" s="201" t="b">
        <f t="shared" si="51"/>
        <v>0</v>
      </c>
      <c r="VY119" s="201" t="b">
        <f t="shared" si="51"/>
        <v>0</v>
      </c>
      <c r="VZ119" s="201" t="b">
        <f t="shared" si="51"/>
        <v>0</v>
      </c>
      <c r="WA119" s="201" t="b">
        <f t="shared" si="51"/>
        <v>0</v>
      </c>
      <c r="WB119" s="201" t="b">
        <f t="shared" si="51"/>
        <v>0</v>
      </c>
      <c r="WC119" s="201" t="b">
        <f t="shared" si="51"/>
        <v>0</v>
      </c>
      <c r="WD119" s="201" t="b">
        <f t="shared" si="51"/>
        <v>0</v>
      </c>
      <c r="WE119" s="201" t="b">
        <f t="shared" si="51"/>
        <v>0</v>
      </c>
      <c r="WF119" s="201" t="b">
        <f t="shared" si="51"/>
        <v>0</v>
      </c>
      <c r="WG119" s="201" t="b">
        <f t="shared" si="51"/>
        <v>0</v>
      </c>
      <c r="WH119" s="201" t="b">
        <f t="shared" si="51"/>
        <v>0</v>
      </c>
      <c r="WI119" s="201" t="b">
        <f t="shared" si="51"/>
        <v>0</v>
      </c>
      <c r="WJ119" s="201" t="b">
        <f t="shared" si="51"/>
        <v>0</v>
      </c>
      <c r="WK119" s="201" t="b">
        <f t="shared" si="51"/>
        <v>0</v>
      </c>
      <c r="WL119" s="201" t="b">
        <f t="shared" si="51"/>
        <v>0</v>
      </c>
      <c r="WM119" s="201" t="b">
        <f t="shared" si="51"/>
        <v>0</v>
      </c>
      <c r="WN119" s="201" t="b">
        <f t="shared" si="51"/>
        <v>0</v>
      </c>
      <c r="WO119" s="201" t="b">
        <f t="shared" si="51"/>
        <v>0</v>
      </c>
      <c r="WP119" s="201" t="b">
        <f t="shared" si="51"/>
        <v>0</v>
      </c>
      <c r="WQ119" s="201" t="b">
        <f t="shared" si="51"/>
        <v>0</v>
      </c>
      <c r="WR119" s="201" t="b">
        <f t="shared" si="51"/>
        <v>0</v>
      </c>
      <c r="WS119" s="201" t="b">
        <f t="shared" si="51"/>
        <v>0</v>
      </c>
      <c r="WT119" s="201" t="b">
        <f t="shared" si="51"/>
        <v>0</v>
      </c>
      <c r="WU119" s="201" t="b">
        <f t="shared" si="51"/>
        <v>0</v>
      </c>
      <c r="WV119" s="201" t="b">
        <f t="shared" si="51"/>
        <v>0</v>
      </c>
      <c r="WW119" s="201" t="b">
        <f t="shared" si="51"/>
        <v>0</v>
      </c>
      <c r="WX119" s="201" t="b">
        <f t="shared" si="51"/>
        <v>0</v>
      </c>
      <c r="WY119" s="201" t="b">
        <f t="shared" si="51"/>
        <v>0</v>
      </c>
      <c r="WZ119" s="201" t="b">
        <f t="shared" si="51"/>
        <v>0</v>
      </c>
      <c r="XA119" s="201" t="b">
        <f t="shared" si="51"/>
        <v>0</v>
      </c>
      <c r="XB119" s="201" t="b">
        <f t="shared" si="51"/>
        <v>0</v>
      </c>
      <c r="XC119" s="201" t="b">
        <f t="shared" si="51"/>
        <v>0</v>
      </c>
      <c r="XD119" s="201" t="b">
        <f t="shared" si="51"/>
        <v>0</v>
      </c>
      <c r="XE119" s="201" t="b">
        <f t="shared" si="51"/>
        <v>0</v>
      </c>
      <c r="XF119" s="201" t="b">
        <f t="shared" si="51"/>
        <v>0</v>
      </c>
      <c r="XG119" s="201" t="b">
        <f t="shared" si="51"/>
        <v>0</v>
      </c>
      <c r="XH119" s="201" t="b">
        <f t="shared" si="51"/>
        <v>0</v>
      </c>
      <c r="XI119" s="201" t="b">
        <f t="shared" si="51"/>
        <v>0</v>
      </c>
      <c r="XJ119" s="201" t="b">
        <f t="shared" si="51"/>
        <v>0</v>
      </c>
      <c r="XK119" s="201" t="b">
        <f t="shared" si="51"/>
        <v>0</v>
      </c>
      <c r="XL119" s="201" t="b">
        <f t="shared" si="51"/>
        <v>0</v>
      </c>
      <c r="XM119" s="201" t="b">
        <f t="shared" si="51"/>
        <v>0</v>
      </c>
      <c r="XN119" s="201" t="b">
        <f t="shared" si="51"/>
        <v>0</v>
      </c>
      <c r="XO119" s="201" t="b">
        <f t="shared" si="51"/>
        <v>0</v>
      </c>
      <c r="XP119" s="201" t="b">
        <f t="shared" si="51"/>
        <v>0</v>
      </c>
      <c r="XQ119" s="201" t="b">
        <f t="shared" si="51"/>
        <v>0</v>
      </c>
      <c r="XR119" s="201" t="b">
        <f t="shared" si="51"/>
        <v>0</v>
      </c>
      <c r="XS119" s="201" t="b">
        <f t="shared" si="51"/>
        <v>0</v>
      </c>
      <c r="XT119" s="201" t="b">
        <f t="shared" si="51"/>
        <v>0</v>
      </c>
      <c r="XU119" s="201" t="b">
        <f t="shared" si="51"/>
        <v>0</v>
      </c>
      <c r="XV119" s="201" t="b">
        <f t="shared" si="51"/>
        <v>0</v>
      </c>
      <c r="XW119" s="201" t="b">
        <f t="shared" si="51"/>
        <v>0</v>
      </c>
      <c r="XX119" s="201" t="b">
        <f t="shared" si="51"/>
        <v>0</v>
      </c>
      <c r="XY119" s="201" t="b">
        <f t="shared" si="51"/>
        <v>0</v>
      </c>
      <c r="XZ119" s="201" t="b">
        <f t="shared" si="51"/>
        <v>0</v>
      </c>
      <c r="YA119" s="201" t="b">
        <f t="shared" ref="YA119:AAL119" si="52">IF(YA113=TRUE,IF(((YA117-YA114)*YA116)&lt;0,TRUE,FALSE),FALSE)</f>
        <v>0</v>
      </c>
      <c r="YB119" s="201" t="b">
        <f t="shared" si="52"/>
        <v>0</v>
      </c>
      <c r="YC119" s="201" t="b">
        <f t="shared" si="52"/>
        <v>0</v>
      </c>
      <c r="YD119" s="201" t="b">
        <f t="shared" si="52"/>
        <v>0</v>
      </c>
      <c r="YE119" s="201" t="b">
        <f t="shared" si="52"/>
        <v>0</v>
      </c>
      <c r="YF119" s="201" t="b">
        <f t="shared" si="52"/>
        <v>0</v>
      </c>
      <c r="YG119" s="201" t="b">
        <f t="shared" si="52"/>
        <v>0</v>
      </c>
      <c r="YH119" s="201" t="b">
        <f t="shared" si="52"/>
        <v>0</v>
      </c>
      <c r="YI119" s="201" t="b">
        <f t="shared" si="52"/>
        <v>0</v>
      </c>
      <c r="YJ119" s="201" t="b">
        <f t="shared" si="52"/>
        <v>0</v>
      </c>
      <c r="YK119" s="201" t="b">
        <f t="shared" si="52"/>
        <v>0</v>
      </c>
      <c r="YL119" s="201" t="b">
        <f t="shared" si="52"/>
        <v>0</v>
      </c>
      <c r="YM119" s="201" t="b">
        <f t="shared" si="52"/>
        <v>0</v>
      </c>
      <c r="YN119" s="201" t="b">
        <f t="shared" si="52"/>
        <v>0</v>
      </c>
      <c r="YO119" s="201" t="b">
        <f t="shared" si="52"/>
        <v>0</v>
      </c>
      <c r="YP119" s="201" t="b">
        <f t="shared" si="52"/>
        <v>0</v>
      </c>
      <c r="YQ119" s="201" t="b">
        <f t="shared" si="52"/>
        <v>0</v>
      </c>
      <c r="YR119" s="201" t="b">
        <f t="shared" si="52"/>
        <v>0</v>
      </c>
      <c r="YS119" s="201" t="b">
        <f t="shared" si="52"/>
        <v>0</v>
      </c>
      <c r="YT119" s="201" t="b">
        <f t="shared" si="52"/>
        <v>0</v>
      </c>
      <c r="YU119" s="201" t="b">
        <f t="shared" si="52"/>
        <v>0</v>
      </c>
      <c r="YV119" s="201" t="b">
        <f t="shared" si="52"/>
        <v>0</v>
      </c>
      <c r="YW119" s="201" t="b">
        <f t="shared" si="52"/>
        <v>0</v>
      </c>
      <c r="YX119" s="201" t="b">
        <f t="shared" si="52"/>
        <v>0</v>
      </c>
      <c r="YY119" s="201" t="b">
        <f t="shared" si="52"/>
        <v>0</v>
      </c>
      <c r="YZ119" s="201" t="b">
        <f t="shared" si="52"/>
        <v>0</v>
      </c>
      <c r="ZA119" s="201" t="b">
        <f t="shared" si="52"/>
        <v>0</v>
      </c>
      <c r="ZB119" s="201" t="b">
        <f t="shared" si="52"/>
        <v>0</v>
      </c>
      <c r="ZC119" s="201" t="b">
        <f t="shared" si="52"/>
        <v>0</v>
      </c>
      <c r="ZD119" s="201" t="b">
        <f t="shared" si="52"/>
        <v>0</v>
      </c>
      <c r="ZE119" s="201" t="b">
        <f t="shared" si="52"/>
        <v>0</v>
      </c>
      <c r="ZF119" s="201" t="b">
        <f t="shared" si="52"/>
        <v>0</v>
      </c>
      <c r="ZG119" s="201" t="b">
        <f t="shared" si="52"/>
        <v>0</v>
      </c>
      <c r="ZH119" s="201" t="b">
        <f t="shared" si="52"/>
        <v>0</v>
      </c>
      <c r="ZI119" s="201" t="b">
        <f t="shared" si="52"/>
        <v>0</v>
      </c>
      <c r="ZJ119" s="201" t="b">
        <f t="shared" si="52"/>
        <v>0</v>
      </c>
      <c r="ZK119" s="201" t="b">
        <f t="shared" si="52"/>
        <v>0</v>
      </c>
      <c r="ZL119" s="201" t="b">
        <f t="shared" si="52"/>
        <v>0</v>
      </c>
      <c r="ZM119" s="201" t="b">
        <f t="shared" si="52"/>
        <v>0</v>
      </c>
      <c r="ZN119" s="201" t="b">
        <f t="shared" si="52"/>
        <v>0</v>
      </c>
      <c r="ZO119" s="201" t="b">
        <f t="shared" si="52"/>
        <v>0</v>
      </c>
      <c r="ZP119" s="201" t="b">
        <f t="shared" si="52"/>
        <v>0</v>
      </c>
      <c r="ZQ119" s="201" t="b">
        <f t="shared" si="52"/>
        <v>0</v>
      </c>
      <c r="ZR119" s="201" t="b">
        <f t="shared" si="52"/>
        <v>0</v>
      </c>
      <c r="ZS119" s="201" t="b">
        <f t="shared" si="52"/>
        <v>0</v>
      </c>
      <c r="ZT119" s="201" t="b">
        <f t="shared" si="52"/>
        <v>0</v>
      </c>
      <c r="ZU119" s="201" t="b">
        <f t="shared" si="52"/>
        <v>0</v>
      </c>
      <c r="ZV119" s="201" t="b">
        <f t="shared" si="52"/>
        <v>0</v>
      </c>
      <c r="ZW119" s="201" t="b">
        <f t="shared" si="52"/>
        <v>0</v>
      </c>
      <c r="ZX119" s="201" t="b">
        <f t="shared" si="52"/>
        <v>0</v>
      </c>
      <c r="ZY119" s="201" t="b">
        <f t="shared" si="52"/>
        <v>0</v>
      </c>
      <c r="ZZ119" s="201" t="b">
        <f t="shared" si="52"/>
        <v>0</v>
      </c>
      <c r="AAA119" s="201" t="b">
        <f t="shared" si="52"/>
        <v>0</v>
      </c>
      <c r="AAB119" s="201" t="b">
        <f t="shared" si="52"/>
        <v>0</v>
      </c>
      <c r="AAC119" s="201" t="b">
        <f t="shared" si="52"/>
        <v>0</v>
      </c>
      <c r="AAD119" s="201" t="b">
        <f t="shared" si="52"/>
        <v>0</v>
      </c>
      <c r="AAE119" s="201" t="b">
        <f t="shared" si="52"/>
        <v>0</v>
      </c>
      <c r="AAF119" s="201" t="b">
        <f t="shared" si="52"/>
        <v>0</v>
      </c>
      <c r="AAG119" s="201" t="b">
        <f t="shared" si="52"/>
        <v>0</v>
      </c>
      <c r="AAH119" s="201" t="b">
        <f t="shared" si="52"/>
        <v>0</v>
      </c>
      <c r="AAI119" s="201" t="b">
        <f t="shared" si="52"/>
        <v>0</v>
      </c>
      <c r="AAJ119" s="201" t="b">
        <f t="shared" si="52"/>
        <v>0</v>
      </c>
      <c r="AAK119" s="201" t="b">
        <f t="shared" si="52"/>
        <v>0</v>
      </c>
      <c r="AAL119" s="201" t="b">
        <f t="shared" si="52"/>
        <v>0</v>
      </c>
      <c r="AAM119" s="201" t="b">
        <f t="shared" ref="AAM119:ACX119" si="53">IF(AAM113=TRUE,IF(((AAM117-AAM114)*AAM116)&lt;0,TRUE,FALSE),FALSE)</f>
        <v>0</v>
      </c>
      <c r="AAN119" s="201" t="b">
        <f t="shared" si="53"/>
        <v>0</v>
      </c>
      <c r="AAO119" s="201" t="b">
        <f t="shared" si="53"/>
        <v>0</v>
      </c>
      <c r="AAP119" s="201" t="b">
        <f t="shared" si="53"/>
        <v>0</v>
      </c>
      <c r="AAQ119" s="201" t="b">
        <f t="shared" si="53"/>
        <v>0</v>
      </c>
      <c r="AAR119" s="201" t="b">
        <f t="shared" si="53"/>
        <v>0</v>
      </c>
      <c r="AAS119" s="201" t="b">
        <f t="shared" si="53"/>
        <v>0</v>
      </c>
      <c r="AAT119" s="201" t="b">
        <f t="shared" si="53"/>
        <v>0</v>
      </c>
      <c r="AAU119" s="201" t="b">
        <f t="shared" si="53"/>
        <v>0</v>
      </c>
      <c r="AAV119" s="201" t="b">
        <f t="shared" si="53"/>
        <v>0</v>
      </c>
      <c r="AAW119" s="201" t="b">
        <f t="shared" si="53"/>
        <v>0</v>
      </c>
      <c r="AAX119" s="201" t="b">
        <f t="shared" si="53"/>
        <v>0</v>
      </c>
      <c r="AAY119" s="201" t="b">
        <f t="shared" si="53"/>
        <v>0</v>
      </c>
      <c r="AAZ119" s="201" t="b">
        <f t="shared" si="53"/>
        <v>0</v>
      </c>
      <c r="ABA119" s="201" t="b">
        <f t="shared" si="53"/>
        <v>0</v>
      </c>
      <c r="ABB119" s="201" t="b">
        <f t="shared" si="53"/>
        <v>0</v>
      </c>
      <c r="ABC119" s="201" t="b">
        <f t="shared" si="53"/>
        <v>0</v>
      </c>
      <c r="ABD119" s="201" t="b">
        <f t="shared" si="53"/>
        <v>0</v>
      </c>
      <c r="ABE119" s="201" t="b">
        <f t="shared" si="53"/>
        <v>0</v>
      </c>
      <c r="ABF119" s="201" t="b">
        <f t="shared" si="53"/>
        <v>0</v>
      </c>
      <c r="ABG119" s="201" t="b">
        <f t="shared" si="53"/>
        <v>0</v>
      </c>
      <c r="ABH119" s="201" t="b">
        <f t="shared" si="53"/>
        <v>0</v>
      </c>
      <c r="ABI119" s="201" t="b">
        <f t="shared" si="53"/>
        <v>0</v>
      </c>
      <c r="ABJ119" s="201" t="b">
        <f t="shared" si="53"/>
        <v>0</v>
      </c>
      <c r="ABK119" s="201" t="b">
        <f t="shared" si="53"/>
        <v>0</v>
      </c>
      <c r="ABL119" s="201" t="b">
        <f t="shared" si="53"/>
        <v>0</v>
      </c>
      <c r="ABM119" s="201" t="b">
        <f t="shared" si="53"/>
        <v>0</v>
      </c>
      <c r="ABN119" s="201" t="b">
        <f t="shared" si="53"/>
        <v>0</v>
      </c>
      <c r="ABO119" s="201" t="b">
        <f t="shared" si="53"/>
        <v>0</v>
      </c>
      <c r="ABP119" s="201" t="b">
        <f t="shared" si="53"/>
        <v>0</v>
      </c>
      <c r="ABQ119" s="201" t="b">
        <f t="shared" si="53"/>
        <v>0</v>
      </c>
      <c r="ABR119" s="201" t="b">
        <f t="shared" si="53"/>
        <v>0</v>
      </c>
      <c r="ABS119" s="201" t="b">
        <f t="shared" si="53"/>
        <v>0</v>
      </c>
      <c r="ABT119" s="201" t="b">
        <f t="shared" si="53"/>
        <v>0</v>
      </c>
      <c r="ABU119" s="201" t="b">
        <f t="shared" si="53"/>
        <v>0</v>
      </c>
      <c r="ABV119" s="201" t="b">
        <f t="shared" si="53"/>
        <v>0</v>
      </c>
      <c r="ABW119" s="201" t="b">
        <f t="shared" si="53"/>
        <v>0</v>
      </c>
      <c r="ABX119" s="201" t="b">
        <f t="shared" si="53"/>
        <v>0</v>
      </c>
      <c r="ABY119" s="201" t="b">
        <f t="shared" si="53"/>
        <v>0</v>
      </c>
      <c r="ABZ119" s="201" t="b">
        <f t="shared" si="53"/>
        <v>0</v>
      </c>
      <c r="ACA119" s="201" t="b">
        <f t="shared" si="53"/>
        <v>0</v>
      </c>
      <c r="ACB119" s="201" t="b">
        <f t="shared" si="53"/>
        <v>0</v>
      </c>
      <c r="ACC119" s="201" t="b">
        <f t="shared" si="53"/>
        <v>0</v>
      </c>
      <c r="ACD119" s="201" t="b">
        <f t="shared" si="53"/>
        <v>0</v>
      </c>
      <c r="ACE119" s="201" t="b">
        <f t="shared" si="53"/>
        <v>0</v>
      </c>
      <c r="ACF119" s="201" t="b">
        <f t="shared" si="53"/>
        <v>0</v>
      </c>
      <c r="ACG119" s="201" t="b">
        <f t="shared" si="53"/>
        <v>0</v>
      </c>
      <c r="ACH119" s="201" t="b">
        <f t="shared" si="53"/>
        <v>0</v>
      </c>
      <c r="ACI119" s="201" t="b">
        <f t="shared" si="53"/>
        <v>0</v>
      </c>
      <c r="ACJ119" s="201" t="b">
        <f t="shared" si="53"/>
        <v>0</v>
      </c>
      <c r="ACK119" s="201" t="b">
        <f t="shared" si="53"/>
        <v>0</v>
      </c>
      <c r="ACL119" s="201" t="b">
        <f t="shared" si="53"/>
        <v>0</v>
      </c>
      <c r="ACM119" s="201" t="b">
        <f t="shared" si="53"/>
        <v>0</v>
      </c>
      <c r="ACN119" s="201" t="b">
        <f t="shared" si="53"/>
        <v>0</v>
      </c>
      <c r="ACO119" s="201" t="b">
        <f t="shared" si="53"/>
        <v>0</v>
      </c>
      <c r="ACP119" s="201" t="b">
        <f t="shared" si="53"/>
        <v>0</v>
      </c>
      <c r="ACQ119" s="201" t="b">
        <f t="shared" si="53"/>
        <v>0</v>
      </c>
      <c r="ACR119" s="201" t="b">
        <f t="shared" si="53"/>
        <v>0</v>
      </c>
      <c r="ACS119" s="201" t="b">
        <f t="shared" si="53"/>
        <v>0</v>
      </c>
      <c r="ACT119" s="201" t="b">
        <f t="shared" si="53"/>
        <v>0</v>
      </c>
      <c r="ACU119" s="201" t="b">
        <f t="shared" si="53"/>
        <v>0</v>
      </c>
      <c r="ACV119" s="201" t="b">
        <f t="shared" si="53"/>
        <v>0</v>
      </c>
      <c r="ACW119" s="201" t="b">
        <f t="shared" si="53"/>
        <v>0</v>
      </c>
      <c r="ACX119" s="201" t="b">
        <f t="shared" si="53"/>
        <v>0</v>
      </c>
      <c r="ACY119" s="201" t="b">
        <f t="shared" ref="ACY119:AFJ119" si="54">IF(ACY113=TRUE,IF(((ACY117-ACY114)*ACY116)&lt;0,TRUE,FALSE),FALSE)</f>
        <v>0</v>
      </c>
      <c r="ACZ119" s="201" t="b">
        <f t="shared" si="54"/>
        <v>0</v>
      </c>
      <c r="ADA119" s="201" t="b">
        <f t="shared" si="54"/>
        <v>0</v>
      </c>
      <c r="ADB119" s="201" t="b">
        <f t="shared" si="54"/>
        <v>0</v>
      </c>
      <c r="ADC119" s="201" t="b">
        <f t="shared" si="54"/>
        <v>0</v>
      </c>
      <c r="ADD119" s="201" t="b">
        <f t="shared" si="54"/>
        <v>0</v>
      </c>
      <c r="ADE119" s="201" t="b">
        <f t="shared" si="54"/>
        <v>0</v>
      </c>
      <c r="ADF119" s="201" t="b">
        <f t="shared" si="54"/>
        <v>0</v>
      </c>
      <c r="ADG119" s="201" t="b">
        <f t="shared" si="54"/>
        <v>0</v>
      </c>
      <c r="ADH119" s="201" t="b">
        <f t="shared" si="54"/>
        <v>0</v>
      </c>
      <c r="ADI119" s="201" t="b">
        <f t="shared" si="54"/>
        <v>0</v>
      </c>
      <c r="ADJ119" s="201" t="b">
        <f t="shared" si="54"/>
        <v>0</v>
      </c>
      <c r="ADK119" s="201" t="b">
        <f t="shared" si="54"/>
        <v>0</v>
      </c>
      <c r="ADL119" s="201" t="b">
        <f t="shared" si="54"/>
        <v>0</v>
      </c>
      <c r="ADM119" s="201" t="b">
        <f t="shared" si="54"/>
        <v>0</v>
      </c>
      <c r="ADN119" s="201" t="b">
        <f t="shared" si="54"/>
        <v>0</v>
      </c>
      <c r="ADO119" s="201" t="b">
        <f t="shared" si="54"/>
        <v>0</v>
      </c>
      <c r="ADP119" s="201" t="b">
        <f t="shared" si="54"/>
        <v>0</v>
      </c>
      <c r="ADQ119" s="201" t="b">
        <f t="shared" si="54"/>
        <v>0</v>
      </c>
      <c r="ADR119" s="201" t="b">
        <f t="shared" si="54"/>
        <v>0</v>
      </c>
      <c r="ADS119" s="201" t="b">
        <f t="shared" si="54"/>
        <v>0</v>
      </c>
      <c r="ADT119" s="201" t="b">
        <f t="shared" si="54"/>
        <v>0</v>
      </c>
      <c r="ADU119" s="201" t="b">
        <f t="shared" si="54"/>
        <v>0</v>
      </c>
      <c r="ADV119" s="201" t="b">
        <f t="shared" si="54"/>
        <v>0</v>
      </c>
      <c r="ADW119" s="201" t="b">
        <f t="shared" si="54"/>
        <v>0</v>
      </c>
      <c r="ADX119" s="201" t="b">
        <f t="shared" si="54"/>
        <v>0</v>
      </c>
      <c r="ADY119" s="201" t="b">
        <f t="shared" si="54"/>
        <v>0</v>
      </c>
      <c r="ADZ119" s="201" t="b">
        <f t="shared" si="54"/>
        <v>0</v>
      </c>
      <c r="AEA119" s="201" t="b">
        <f t="shared" si="54"/>
        <v>0</v>
      </c>
      <c r="AEB119" s="201" t="b">
        <f t="shared" si="54"/>
        <v>0</v>
      </c>
      <c r="AEC119" s="201" t="b">
        <f t="shared" si="54"/>
        <v>0</v>
      </c>
      <c r="AED119" s="201" t="b">
        <f t="shared" si="54"/>
        <v>0</v>
      </c>
      <c r="AEE119" s="201" t="b">
        <f t="shared" si="54"/>
        <v>0</v>
      </c>
      <c r="AEF119" s="201" t="b">
        <f t="shared" si="54"/>
        <v>0</v>
      </c>
      <c r="AEG119" s="201" t="b">
        <f t="shared" si="54"/>
        <v>0</v>
      </c>
      <c r="AEH119" s="201" t="b">
        <f t="shared" si="54"/>
        <v>0</v>
      </c>
      <c r="AEI119" s="201" t="b">
        <f t="shared" si="54"/>
        <v>0</v>
      </c>
      <c r="AEJ119" s="201" t="b">
        <f t="shared" si="54"/>
        <v>0</v>
      </c>
      <c r="AEK119" s="201" t="b">
        <f t="shared" si="54"/>
        <v>0</v>
      </c>
      <c r="AEL119" s="201" t="b">
        <f t="shared" si="54"/>
        <v>0</v>
      </c>
      <c r="AEM119" s="201" t="b">
        <f t="shared" si="54"/>
        <v>0</v>
      </c>
      <c r="AEN119" s="201" t="b">
        <f t="shared" si="54"/>
        <v>0</v>
      </c>
      <c r="AEO119" s="201" t="b">
        <f t="shared" si="54"/>
        <v>0</v>
      </c>
      <c r="AEP119" s="201" t="b">
        <f t="shared" si="54"/>
        <v>0</v>
      </c>
      <c r="AEQ119" s="201" t="b">
        <f t="shared" si="54"/>
        <v>0</v>
      </c>
      <c r="AER119" s="201" t="b">
        <f t="shared" si="54"/>
        <v>0</v>
      </c>
      <c r="AES119" s="201" t="b">
        <f t="shared" si="54"/>
        <v>0</v>
      </c>
      <c r="AET119" s="201" t="b">
        <f t="shared" si="54"/>
        <v>0</v>
      </c>
      <c r="AEU119" s="201" t="b">
        <f t="shared" si="54"/>
        <v>0</v>
      </c>
      <c r="AEV119" s="201" t="b">
        <f t="shared" si="54"/>
        <v>0</v>
      </c>
      <c r="AEW119" s="201" t="b">
        <f t="shared" si="54"/>
        <v>0</v>
      </c>
      <c r="AEX119" s="201" t="b">
        <f t="shared" si="54"/>
        <v>0</v>
      </c>
      <c r="AEY119" s="201" t="b">
        <f t="shared" si="54"/>
        <v>0</v>
      </c>
      <c r="AEZ119" s="201" t="b">
        <f t="shared" si="54"/>
        <v>0</v>
      </c>
      <c r="AFA119" s="201" t="b">
        <f t="shared" si="54"/>
        <v>0</v>
      </c>
      <c r="AFB119" s="201" t="b">
        <f t="shared" si="54"/>
        <v>0</v>
      </c>
      <c r="AFC119" s="201" t="b">
        <f t="shared" si="54"/>
        <v>0</v>
      </c>
      <c r="AFD119" s="201" t="b">
        <f t="shared" si="54"/>
        <v>0</v>
      </c>
      <c r="AFE119" s="201" t="b">
        <f t="shared" si="54"/>
        <v>0</v>
      </c>
      <c r="AFF119" s="201" t="b">
        <f t="shared" si="54"/>
        <v>0</v>
      </c>
      <c r="AFG119" s="201" t="b">
        <f t="shared" si="54"/>
        <v>0</v>
      </c>
      <c r="AFH119" s="201" t="b">
        <f t="shared" si="54"/>
        <v>0</v>
      </c>
      <c r="AFI119" s="201" t="b">
        <f t="shared" si="54"/>
        <v>0</v>
      </c>
      <c r="AFJ119" s="201" t="b">
        <f t="shared" si="54"/>
        <v>0</v>
      </c>
      <c r="AFK119" s="201" t="b">
        <f t="shared" ref="AFK119:AHV119" si="55">IF(AFK113=TRUE,IF(((AFK117-AFK114)*AFK116)&lt;0,TRUE,FALSE),FALSE)</f>
        <v>0</v>
      </c>
      <c r="AFL119" s="201" t="b">
        <f t="shared" si="55"/>
        <v>0</v>
      </c>
      <c r="AFM119" s="201" t="b">
        <f t="shared" si="55"/>
        <v>0</v>
      </c>
      <c r="AFN119" s="201" t="b">
        <f t="shared" si="55"/>
        <v>0</v>
      </c>
      <c r="AFO119" s="201" t="b">
        <f t="shared" si="55"/>
        <v>0</v>
      </c>
      <c r="AFP119" s="201" t="b">
        <f t="shared" si="55"/>
        <v>0</v>
      </c>
      <c r="AFQ119" s="201" t="b">
        <f t="shared" si="55"/>
        <v>0</v>
      </c>
      <c r="AFR119" s="201" t="b">
        <f t="shared" si="55"/>
        <v>0</v>
      </c>
      <c r="AFS119" s="201" t="b">
        <f t="shared" si="55"/>
        <v>0</v>
      </c>
      <c r="AFT119" s="201" t="b">
        <f t="shared" si="55"/>
        <v>0</v>
      </c>
      <c r="AFU119" s="201" t="b">
        <f t="shared" si="55"/>
        <v>0</v>
      </c>
      <c r="AFV119" s="201" t="b">
        <f t="shared" si="55"/>
        <v>0</v>
      </c>
      <c r="AFW119" s="201" t="b">
        <f t="shared" si="55"/>
        <v>0</v>
      </c>
      <c r="AFX119" s="201" t="b">
        <f t="shared" si="55"/>
        <v>0</v>
      </c>
      <c r="AFY119" s="201" t="b">
        <f t="shared" si="55"/>
        <v>0</v>
      </c>
      <c r="AFZ119" s="201" t="b">
        <f t="shared" si="55"/>
        <v>0</v>
      </c>
      <c r="AGA119" s="201" t="b">
        <f t="shared" si="55"/>
        <v>0</v>
      </c>
      <c r="AGB119" s="201" t="b">
        <f t="shared" si="55"/>
        <v>0</v>
      </c>
      <c r="AGC119" s="201" t="b">
        <f t="shared" si="55"/>
        <v>0</v>
      </c>
      <c r="AGD119" s="201" t="b">
        <f t="shared" si="55"/>
        <v>0</v>
      </c>
      <c r="AGE119" s="201" t="b">
        <f t="shared" si="55"/>
        <v>0</v>
      </c>
      <c r="AGF119" s="201" t="b">
        <f t="shared" si="55"/>
        <v>0</v>
      </c>
      <c r="AGG119" s="201" t="b">
        <f t="shared" si="55"/>
        <v>0</v>
      </c>
      <c r="AGH119" s="201" t="b">
        <f t="shared" si="55"/>
        <v>0</v>
      </c>
      <c r="AGI119" s="201" t="b">
        <f t="shared" si="55"/>
        <v>0</v>
      </c>
      <c r="AGJ119" s="201" t="b">
        <f t="shared" si="55"/>
        <v>0</v>
      </c>
      <c r="AGK119" s="201" t="b">
        <f t="shared" si="55"/>
        <v>0</v>
      </c>
      <c r="AGL119" s="201" t="b">
        <f t="shared" si="55"/>
        <v>0</v>
      </c>
      <c r="AGM119" s="201" t="b">
        <f t="shared" si="55"/>
        <v>0</v>
      </c>
      <c r="AGN119" s="201" t="b">
        <f t="shared" si="55"/>
        <v>0</v>
      </c>
      <c r="AGO119" s="201" t="b">
        <f t="shared" si="55"/>
        <v>0</v>
      </c>
      <c r="AGP119" s="201" t="b">
        <f t="shared" si="55"/>
        <v>0</v>
      </c>
      <c r="AGQ119" s="201" t="b">
        <f t="shared" si="55"/>
        <v>0</v>
      </c>
      <c r="AGR119" s="201" t="b">
        <f t="shared" si="55"/>
        <v>0</v>
      </c>
      <c r="AGS119" s="201" t="b">
        <f t="shared" si="55"/>
        <v>0</v>
      </c>
      <c r="AGT119" s="201" t="b">
        <f t="shared" si="55"/>
        <v>0</v>
      </c>
      <c r="AGU119" s="201" t="b">
        <f t="shared" si="55"/>
        <v>0</v>
      </c>
      <c r="AGV119" s="201" t="b">
        <f t="shared" si="55"/>
        <v>0</v>
      </c>
      <c r="AGW119" s="201" t="b">
        <f t="shared" si="55"/>
        <v>0</v>
      </c>
      <c r="AGX119" s="201" t="b">
        <f t="shared" si="55"/>
        <v>0</v>
      </c>
      <c r="AGY119" s="201" t="b">
        <f t="shared" si="55"/>
        <v>0</v>
      </c>
      <c r="AGZ119" s="201" t="b">
        <f t="shared" si="55"/>
        <v>0</v>
      </c>
      <c r="AHA119" s="201" t="b">
        <f t="shared" si="55"/>
        <v>0</v>
      </c>
      <c r="AHB119" s="201" t="b">
        <f t="shared" si="55"/>
        <v>0</v>
      </c>
      <c r="AHC119" s="201" t="b">
        <f t="shared" si="55"/>
        <v>0</v>
      </c>
      <c r="AHD119" s="201" t="b">
        <f t="shared" si="55"/>
        <v>0</v>
      </c>
      <c r="AHE119" s="201" t="b">
        <f t="shared" si="55"/>
        <v>0</v>
      </c>
      <c r="AHF119" s="201" t="b">
        <f t="shared" si="55"/>
        <v>0</v>
      </c>
      <c r="AHG119" s="201" t="b">
        <f t="shared" si="55"/>
        <v>0</v>
      </c>
      <c r="AHH119" s="201" t="b">
        <f t="shared" si="55"/>
        <v>0</v>
      </c>
      <c r="AHI119" s="201" t="b">
        <f t="shared" si="55"/>
        <v>0</v>
      </c>
      <c r="AHJ119" s="201" t="b">
        <f t="shared" si="55"/>
        <v>0</v>
      </c>
      <c r="AHK119" s="201" t="b">
        <f t="shared" si="55"/>
        <v>0</v>
      </c>
      <c r="AHL119" s="201" t="b">
        <f t="shared" si="55"/>
        <v>0</v>
      </c>
      <c r="AHM119" s="201" t="b">
        <f t="shared" si="55"/>
        <v>0</v>
      </c>
      <c r="AHN119" s="201" t="b">
        <f t="shared" si="55"/>
        <v>0</v>
      </c>
      <c r="AHO119" s="201" t="b">
        <f t="shared" si="55"/>
        <v>0</v>
      </c>
      <c r="AHP119" s="201" t="b">
        <f t="shared" si="55"/>
        <v>0</v>
      </c>
      <c r="AHQ119" s="201" t="b">
        <f t="shared" si="55"/>
        <v>0</v>
      </c>
      <c r="AHR119" s="201" t="b">
        <f t="shared" si="55"/>
        <v>0</v>
      </c>
      <c r="AHS119" s="201" t="b">
        <f t="shared" si="55"/>
        <v>0</v>
      </c>
      <c r="AHT119" s="201" t="b">
        <f t="shared" si="55"/>
        <v>0</v>
      </c>
      <c r="AHU119" s="201" t="b">
        <f t="shared" si="55"/>
        <v>0</v>
      </c>
      <c r="AHV119" s="201" t="b">
        <f t="shared" si="55"/>
        <v>0</v>
      </c>
      <c r="AHW119" s="201" t="b">
        <f t="shared" ref="AHW119:AKH119" si="56">IF(AHW113=TRUE,IF(((AHW117-AHW114)*AHW116)&lt;0,TRUE,FALSE),FALSE)</f>
        <v>0</v>
      </c>
      <c r="AHX119" s="201" t="b">
        <f t="shared" si="56"/>
        <v>0</v>
      </c>
      <c r="AHY119" s="201" t="b">
        <f t="shared" si="56"/>
        <v>0</v>
      </c>
      <c r="AHZ119" s="201" t="b">
        <f t="shared" si="56"/>
        <v>0</v>
      </c>
      <c r="AIA119" s="201" t="b">
        <f t="shared" si="56"/>
        <v>0</v>
      </c>
      <c r="AIB119" s="201" t="b">
        <f t="shared" si="56"/>
        <v>0</v>
      </c>
      <c r="AIC119" s="201" t="b">
        <f t="shared" si="56"/>
        <v>0</v>
      </c>
      <c r="AID119" s="201" t="b">
        <f t="shared" si="56"/>
        <v>0</v>
      </c>
      <c r="AIE119" s="201" t="b">
        <f t="shared" si="56"/>
        <v>0</v>
      </c>
      <c r="AIF119" s="201" t="b">
        <f t="shared" si="56"/>
        <v>0</v>
      </c>
      <c r="AIG119" s="201" t="b">
        <f t="shared" si="56"/>
        <v>0</v>
      </c>
      <c r="AIH119" s="201" t="b">
        <f t="shared" si="56"/>
        <v>0</v>
      </c>
      <c r="AII119" s="201" t="b">
        <f t="shared" si="56"/>
        <v>0</v>
      </c>
      <c r="AIJ119" s="201" t="b">
        <f t="shared" si="56"/>
        <v>0</v>
      </c>
      <c r="AIK119" s="201" t="b">
        <f t="shared" si="56"/>
        <v>0</v>
      </c>
      <c r="AIL119" s="201" t="b">
        <f t="shared" si="56"/>
        <v>0</v>
      </c>
      <c r="AIM119" s="201" t="b">
        <f t="shared" si="56"/>
        <v>0</v>
      </c>
      <c r="AIN119" s="201" t="b">
        <f t="shared" si="56"/>
        <v>0</v>
      </c>
      <c r="AIO119" s="201" t="b">
        <f t="shared" si="56"/>
        <v>0</v>
      </c>
      <c r="AIP119" s="201" t="b">
        <f t="shared" si="56"/>
        <v>0</v>
      </c>
      <c r="AIQ119" s="201" t="b">
        <f t="shared" si="56"/>
        <v>0</v>
      </c>
      <c r="AIR119" s="201" t="b">
        <f t="shared" si="56"/>
        <v>0</v>
      </c>
      <c r="AIS119" s="201" t="b">
        <f t="shared" si="56"/>
        <v>0</v>
      </c>
      <c r="AIT119" s="201" t="b">
        <f t="shared" si="56"/>
        <v>0</v>
      </c>
      <c r="AIU119" s="201" t="b">
        <f t="shared" si="56"/>
        <v>0</v>
      </c>
      <c r="AIV119" s="201" t="b">
        <f t="shared" si="56"/>
        <v>0</v>
      </c>
      <c r="AIW119" s="201" t="b">
        <f t="shared" si="56"/>
        <v>0</v>
      </c>
      <c r="AIX119" s="201" t="b">
        <f t="shared" si="56"/>
        <v>0</v>
      </c>
      <c r="AIY119" s="201" t="b">
        <f t="shared" si="56"/>
        <v>0</v>
      </c>
      <c r="AIZ119" s="201" t="b">
        <f t="shared" si="56"/>
        <v>0</v>
      </c>
      <c r="AJA119" s="201" t="b">
        <f t="shared" si="56"/>
        <v>0</v>
      </c>
      <c r="AJB119" s="201" t="b">
        <f t="shared" si="56"/>
        <v>0</v>
      </c>
      <c r="AJC119" s="201" t="b">
        <f t="shared" si="56"/>
        <v>0</v>
      </c>
      <c r="AJD119" s="201" t="b">
        <f t="shared" si="56"/>
        <v>0</v>
      </c>
      <c r="AJE119" s="201" t="b">
        <f t="shared" si="56"/>
        <v>0</v>
      </c>
      <c r="AJF119" s="201" t="b">
        <f t="shared" si="56"/>
        <v>0</v>
      </c>
      <c r="AJG119" s="201" t="b">
        <f t="shared" si="56"/>
        <v>0</v>
      </c>
      <c r="AJH119" s="201" t="b">
        <f t="shared" si="56"/>
        <v>0</v>
      </c>
      <c r="AJI119" s="201" t="b">
        <f t="shared" si="56"/>
        <v>0</v>
      </c>
      <c r="AJJ119" s="201" t="b">
        <f t="shared" si="56"/>
        <v>0</v>
      </c>
      <c r="AJK119" s="201" t="b">
        <f t="shared" si="56"/>
        <v>0</v>
      </c>
      <c r="AJL119" s="201" t="b">
        <f t="shared" si="56"/>
        <v>0</v>
      </c>
      <c r="AJM119" s="201" t="b">
        <f t="shared" si="56"/>
        <v>0</v>
      </c>
      <c r="AJN119" s="201" t="b">
        <f t="shared" si="56"/>
        <v>0</v>
      </c>
      <c r="AJO119" s="201" t="b">
        <f t="shared" si="56"/>
        <v>0</v>
      </c>
      <c r="AJP119" s="201" t="b">
        <f t="shared" si="56"/>
        <v>0</v>
      </c>
      <c r="AJQ119" s="201" t="b">
        <f t="shared" si="56"/>
        <v>0</v>
      </c>
      <c r="AJR119" s="201" t="b">
        <f t="shared" si="56"/>
        <v>0</v>
      </c>
      <c r="AJS119" s="201" t="b">
        <f t="shared" si="56"/>
        <v>0</v>
      </c>
      <c r="AJT119" s="201" t="b">
        <f t="shared" si="56"/>
        <v>0</v>
      </c>
      <c r="AJU119" s="201" t="b">
        <f t="shared" si="56"/>
        <v>0</v>
      </c>
      <c r="AJV119" s="201" t="b">
        <f t="shared" si="56"/>
        <v>0</v>
      </c>
      <c r="AJW119" s="201" t="b">
        <f t="shared" si="56"/>
        <v>0</v>
      </c>
      <c r="AJX119" s="201" t="b">
        <f t="shared" si="56"/>
        <v>0</v>
      </c>
      <c r="AJY119" s="201" t="b">
        <f t="shared" si="56"/>
        <v>0</v>
      </c>
      <c r="AJZ119" s="201" t="b">
        <f t="shared" si="56"/>
        <v>0</v>
      </c>
      <c r="AKA119" s="201" t="b">
        <f t="shared" si="56"/>
        <v>0</v>
      </c>
      <c r="AKB119" s="201" t="b">
        <f t="shared" si="56"/>
        <v>0</v>
      </c>
      <c r="AKC119" s="201" t="b">
        <f t="shared" si="56"/>
        <v>0</v>
      </c>
      <c r="AKD119" s="201" t="b">
        <f t="shared" si="56"/>
        <v>0</v>
      </c>
      <c r="AKE119" s="201" t="b">
        <f t="shared" si="56"/>
        <v>0</v>
      </c>
      <c r="AKF119" s="201" t="b">
        <f t="shared" si="56"/>
        <v>0</v>
      </c>
      <c r="AKG119" s="201" t="b">
        <f t="shared" si="56"/>
        <v>0</v>
      </c>
      <c r="AKH119" s="201" t="b">
        <f t="shared" si="56"/>
        <v>0</v>
      </c>
      <c r="AKI119" s="201" t="b">
        <f t="shared" ref="AKI119:AMT119" si="57">IF(AKI113=TRUE,IF(((AKI117-AKI114)*AKI116)&lt;0,TRUE,FALSE),FALSE)</f>
        <v>0</v>
      </c>
      <c r="AKJ119" s="201" t="b">
        <f t="shared" si="57"/>
        <v>0</v>
      </c>
      <c r="AKK119" s="201" t="b">
        <f t="shared" si="57"/>
        <v>0</v>
      </c>
      <c r="AKL119" s="201" t="b">
        <f t="shared" si="57"/>
        <v>0</v>
      </c>
      <c r="AKM119" s="201" t="b">
        <f t="shared" si="57"/>
        <v>0</v>
      </c>
      <c r="AKN119" s="201" t="b">
        <f t="shared" si="57"/>
        <v>0</v>
      </c>
      <c r="AKO119" s="201" t="b">
        <f t="shared" si="57"/>
        <v>0</v>
      </c>
      <c r="AKP119" s="201" t="b">
        <f t="shared" si="57"/>
        <v>0</v>
      </c>
      <c r="AKQ119" s="201" t="b">
        <f t="shared" si="57"/>
        <v>0</v>
      </c>
      <c r="AKR119" s="201" t="b">
        <f t="shared" si="57"/>
        <v>0</v>
      </c>
      <c r="AKS119" s="201" t="b">
        <f t="shared" si="57"/>
        <v>0</v>
      </c>
      <c r="AKT119" s="201" t="b">
        <f t="shared" si="57"/>
        <v>0</v>
      </c>
      <c r="AKU119" s="201" t="b">
        <f t="shared" si="57"/>
        <v>0</v>
      </c>
      <c r="AKV119" s="201" t="b">
        <f t="shared" si="57"/>
        <v>0</v>
      </c>
      <c r="AKW119" s="201" t="b">
        <f t="shared" si="57"/>
        <v>0</v>
      </c>
      <c r="AKX119" s="201" t="b">
        <f t="shared" si="57"/>
        <v>0</v>
      </c>
      <c r="AKY119" s="201" t="b">
        <f t="shared" si="57"/>
        <v>0</v>
      </c>
      <c r="AKZ119" s="201" t="b">
        <f t="shared" si="57"/>
        <v>0</v>
      </c>
      <c r="ALA119" s="201" t="b">
        <f t="shared" si="57"/>
        <v>0</v>
      </c>
      <c r="ALB119" s="201" t="b">
        <f t="shared" si="57"/>
        <v>0</v>
      </c>
      <c r="ALC119" s="201" t="b">
        <f t="shared" si="57"/>
        <v>0</v>
      </c>
      <c r="ALD119" s="201" t="b">
        <f t="shared" si="57"/>
        <v>0</v>
      </c>
      <c r="ALE119" s="201" t="b">
        <f t="shared" si="57"/>
        <v>0</v>
      </c>
      <c r="ALF119" s="201" t="b">
        <f t="shared" si="57"/>
        <v>0</v>
      </c>
      <c r="ALG119" s="201" t="b">
        <f t="shared" si="57"/>
        <v>0</v>
      </c>
      <c r="ALH119" s="201" t="b">
        <f t="shared" si="57"/>
        <v>0</v>
      </c>
      <c r="ALI119" s="201" t="b">
        <f t="shared" si="57"/>
        <v>0</v>
      </c>
      <c r="ALJ119" s="201" t="b">
        <f t="shared" si="57"/>
        <v>0</v>
      </c>
      <c r="ALK119" s="201" t="b">
        <f t="shared" si="57"/>
        <v>0</v>
      </c>
      <c r="ALL119" s="201" t="b">
        <f t="shared" si="57"/>
        <v>0</v>
      </c>
      <c r="ALM119" s="201" t="b">
        <f t="shared" si="57"/>
        <v>0</v>
      </c>
      <c r="ALN119" s="201" t="b">
        <f t="shared" si="57"/>
        <v>0</v>
      </c>
      <c r="ALO119" s="201" t="b">
        <f t="shared" si="57"/>
        <v>0</v>
      </c>
      <c r="ALP119" s="201" t="b">
        <f t="shared" si="57"/>
        <v>0</v>
      </c>
      <c r="ALQ119" s="201" t="b">
        <f t="shared" si="57"/>
        <v>0</v>
      </c>
      <c r="ALR119" s="201" t="b">
        <f t="shared" si="57"/>
        <v>0</v>
      </c>
      <c r="ALS119" s="201" t="b">
        <f t="shared" si="57"/>
        <v>0</v>
      </c>
      <c r="ALT119" s="201" t="b">
        <f t="shared" si="57"/>
        <v>0</v>
      </c>
      <c r="ALU119" s="201" t="b">
        <f t="shared" si="57"/>
        <v>0</v>
      </c>
      <c r="ALV119" s="201" t="b">
        <f t="shared" si="57"/>
        <v>0</v>
      </c>
      <c r="ALW119" s="201" t="b">
        <f t="shared" si="57"/>
        <v>0</v>
      </c>
      <c r="ALX119" s="201" t="b">
        <f t="shared" si="57"/>
        <v>0</v>
      </c>
      <c r="ALY119" s="201" t="b">
        <f t="shared" si="57"/>
        <v>0</v>
      </c>
      <c r="ALZ119" s="201" t="b">
        <f t="shared" si="57"/>
        <v>0</v>
      </c>
      <c r="AMA119" s="201" t="b">
        <f t="shared" si="57"/>
        <v>0</v>
      </c>
      <c r="AMB119" s="201" t="b">
        <f t="shared" si="57"/>
        <v>0</v>
      </c>
      <c r="AMC119" s="201" t="b">
        <f t="shared" si="57"/>
        <v>0</v>
      </c>
      <c r="AMD119" s="201" t="b">
        <f t="shared" si="57"/>
        <v>0</v>
      </c>
      <c r="AME119" s="201" t="b">
        <f t="shared" si="57"/>
        <v>0</v>
      </c>
      <c r="AMF119" s="201" t="b">
        <f t="shared" si="57"/>
        <v>0</v>
      </c>
      <c r="AMG119" s="201" t="b">
        <f t="shared" si="57"/>
        <v>0</v>
      </c>
      <c r="AMH119" s="201" t="b">
        <f t="shared" si="57"/>
        <v>0</v>
      </c>
      <c r="AMI119" s="201" t="b">
        <f t="shared" si="57"/>
        <v>0</v>
      </c>
      <c r="AMJ119" s="201" t="b">
        <f t="shared" si="57"/>
        <v>0</v>
      </c>
      <c r="AMK119" s="201" t="b">
        <f t="shared" si="57"/>
        <v>0</v>
      </c>
      <c r="AML119" s="201" t="b">
        <f t="shared" si="57"/>
        <v>0</v>
      </c>
      <c r="AMM119" s="201" t="b">
        <f t="shared" si="57"/>
        <v>0</v>
      </c>
      <c r="AMN119" s="201" t="b">
        <f t="shared" si="57"/>
        <v>0</v>
      </c>
      <c r="AMO119" s="201" t="b">
        <f t="shared" si="57"/>
        <v>0</v>
      </c>
      <c r="AMP119" s="201" t="b">
        <f t="shared" si="57"/>
        <v>0</v>
      </c>
      <c r="AMQ119" s="201" t="b">
        <f t="shared" si="57"/>
        <v>0</v>
      </c>
      <c r="AMR119" s="201" t="b">
        <f t="shared" si="57"/>
        <v>0</v>
      </c>
      <c r="AMS119" s="201" t="b">
        <f t="shared" si="57"/>
        <v>0</v>
      </c>
      <c r="AMT119" s="201" t="b">
        <f t="shared" si="57"/>
        <v>0</v>
      </c>
      <c r="AMU119" s="201" t="b">
        <f t="shared" ref="AMU119:APF119" si="58">IF(AMU113=TRUE,IF(((AMU117-AMU114)*AMU116)&lt;0,TRUE,FALSE),FALSE)</f>
        <v>0</v>
      </c>
      <c r="AMV119" s="201" t="b">
        <f t="shared" si="58"/>
        <v>0</v>
      </c>
      <c r="AMW119" s="201" t="b">
        <f t="shared" si="58"/>
        <v>0</v>
      </c>
      <c r="AMX119" s="201" t="b">
        <f t="shared" si="58"/>
        <v>0</v>
      </c>
      <c r="AMY119" s="201" t="b">
        <f t="shared" si="58"/>
        <v>0</v>
      </c>
      <c r="AMZ119" s="201" t="b">
        <f t="shared" si="58"/>
        <v>0</v>
      </c>
      <c r="ANA119" s="201" t="b">
        <f t="shared" si="58"/>
        <v>0</v>
      </c>
      <c r="ANB119" s="201" t="b">
        <f t="shared" si="58"/>
        <v>0</v>
      </c>
      <c r="ANC119" s="201" t="b">
        <f t="shared" si="58"/>
        <v>0</v>
      </c>
      <c r="AND119" s="201" t="b">
        <f t="shared" si="58"/>
        <v>0</v>
      </c>
      <c r="ANE119" s="201" t="b">
        <f t="shared" si="58"/>
        <v>0</v>
      </c>
      <c r="ANF119" s="201" t="b">
        <f t="shared" si="58"/>
        <v>0</v>
      </c>
      <c r="ANG119" s="201" t="b">
        <f t="shared" si="58"/>
        <v>0</v>
      </c>
      <c r="ANH119" s="201" t="b">
        <f t="shared" si="58"/>
        <v>0</v>
      </c>
      <c r="ANI119" s="201" t="b">
        <f t="shared" si="58"/>
        <v>0</v>
      </c>
      <c r="ANJ119" s="201" t="b">
        <f t="shared" si="58"/>
        <v>0</v>
      </c>
      <c r="ANK119" s="201" t="b">
        <f t="shared" si="58"/>
        <v>0</v>
      </c>
      <c r="ANL119" s="201" t="b">
        <f t="shared" si="58"/>
        <v>0</v>
      </c>
      <c r="ANM119" s="201" t="b">
        <f t="shared" si="58"/>
        <v>0</v>
      </c>
      <c r="ANN119" s="201" t="b">
        <f t="shared" si="58"/>
        <v>0</v>
      </c>
      <c r="ANO119" s="201" t="b">
        <f t="shared" si="58"/>
        <v>0</v>
      </c>
      <c r="ANP119" s="201" t="b">
        <f t="shared" si="58"/>
        <v>0</v>
      </c>
      <c r="ANQ119" s="201" t="b">
        <f t="shared" si="58"/>
        <v>0</v>
      </c>
      <c r="ANR119" s="201" t="b">
        <f t="shared" si="58"/>
        <v>0</v>
      </c>
      <c r="ANS119" s="201" t="b">
        <f t="shared" si="58"/>
        <v>0</v>
      </c>
      <c r="ANT119" s="201" t="b">
        <f t="shared" si="58"/>
        <v>0</v>
      </c>
      <c r="ANU119" s="201" t="b">
        <f t="shared" si="58"/>
        <v>0</v>
      </c>
      <c r="ANV119" s="201" t="b">
        <f t="shared" si="58"/>
        <v>0</v>
      </c>
      <c r="ANW119" s="201" t="b">
        <f t="shared" si="58"/>
        <v>0</v>
      </c>
      <c r="ANX119" s="201" t="b">
        <f t="shared" si="58"/>
        <v>0</v>
      </c>
      <c r="ANY119" s="201" t="b">
        <f t="shared" si="58"/>
        <v>0</v>
      </c>
      <c r="ANZ119" s="201" t="b">
        <f t="shared" si="58"/>
        <v>0</v>
      </c>
      <c r="AOA119" s="201" t="b">
        <f t="shared" si="58"/>
        <v>0</v>
      </c>
      <c r="AOB119" s="201" t="b">
        <f t="shared" si="58"/>
        <v>0</v>
      </c>
      <c r="AOC119" s="201" t="b">
        <f t="shared" si="58"/>
        <v>0</v>
      </c>
      <c r="AOD119" s="201" t="b">
        <f t="shared" si="58"/>
        <v>0</v>
      </c>
      <c r="AOE119" s="201" t="b">
        <f t="shared" si="58"/>
        <v>0</v>
      </c>
      <c r="AOF119" s="201" t="b">
        <f t="shared" si="58"/>
        <v>0</v>
      </c>
      <c r="AOG119" s="201" t="b">
        <f t="shared" si="58"/>
        <v>0</v>
      </c>
      <c r="AOH119" s="201" t="b">
        <f t="shared" si="58"/>
        <v>0</v>
      </c>
      <c r="AOI119" s="201" t="b">
        <f t="shared" si="58"/>
        <v>0</v>
      </c>
      <c r="AOJ119" s="201" t="b">
        <f t="shared" si="58"/>
        <v>0</v>
      </c>
      <c r="AOK119" s="201" t="b">
        <f t="shared" si="58"/>
        <v>0</v>
      </c>
      <c r="AOL119" s="201" t="b">
        <f t="shared" si="58"/>
        <v>0</v>
      </c>
      <c r="AOM119" s="201" t="b">
        <f t="shared" si="58"/>
        <v>0</v>
      </c>
      <c r="AON119" s="201" t="b">
        <f t="shared" si="58"/>
        <v>0</v>
      </c>
      <c r="AOO119" s="201" t="b">
        <f t="shared" si="58"/>
        <v>0</v>
      </c>
      <c r="AOP119" s="201" t="b">
        <f t="shared" si="58"/>
        <v>0</v>
      </c>
      <c r="AOQ119" s="201" t="b">
        <f t="shared" si="58"/>
        <v>0</v>
      </c>
      <c r="AOR119" s="201" t="b">
        <f t="shared" si="58"/>
        <v>0</v>
      </c>
      <c r="AOS119" s="201" t="b">
        <f t="shared" si="58"/>
        <v>0</v>
      </c>
      <c r="AOT119" s="201" t="b">
        <f t="shared" si="58"/>
        <v>0</v>
      </c>
      <c r="AOU119" s="201" t="b">
        <f t="shared" si="58"/>
        <v>0</v>
      </c>
      <c r="AOV119" s="201" t="b">
        <f t="shared" si="58"/>
        <v>0</v>
      </c>
      <c r="AOW119" s="201" t="b">
        <f t="shared" si="58"/>
        <v>0</v>
      </c>
      <c r="AOX119" s="201" t="b">
        <f t="shared" si="58"/>
        <v>0</v>
      </c>
      <c r="AOY119" s="201" t="b">
        <f t="shared" si="58"/>
        <v>0</v>
      </c>
      <c r="AOZ119" s="201" t="b">
        <f t="shared" si="58"/>
        <v>0</v>
      </c>
      <c r="APA119" s="201" t="b">
        <f t="shared" si="58"/>
        <v>0</v>
      </c>
      <c r="APB119" s="201" t="b">
        <f t="shared" si="58"/>
        <v>0</v>
      </c>
      <c r="APC119" s="201" t="b">
        <f t="shared" si="58"/>
        <v>0</v>
      </c>
      <c r="APD119" s="201" t="b">
        <f t="shared" si="58"/>
        <v>0</v>
      </c>
      <c r="APE119" s="201" t="b">
        <f t="shared" si="58"/>
        <v>0</v>
      </c>
      <c r="APF119" s="201" t="b">
        <f t="shared" si="58"/>
        <v>0</v>
      </c>
      <c r="APG119" s="201" t="b">
        <f t="shared" ref="APG119:ARR119" si="59">IF(APG113=TRUE,IF(((APG117-APG114)*APG116)&lt;0,TRUE,FALSE),FALSE)</f>
        <v>0</v>
      </c>
      <c r="APH119" s="201" t="b">
        <f t="shared" si="59"/>
        <v>0</v>
      </c>
      <c r="API119" s="201" t="b">
        <f t="shared" si="59"/>
        <v>0</v>
      </c>
      <c r="APJ119" s="201" t="b">
        <f t="shared" si="59"/>
        <v>0</v>
      </c>
      <c r="APK119" s="201" t="b">
        <f t="shared" si="59"/>
        <v>0</v>
      </c>
      <c r="APL119" s="201" t="b">
        <f t="shared" si="59"/>
        <v>0</v>
      </c>
      <c r="APM119" s="201" t="b">
        <f t="shared" si="59"/>
        <v>0</v>
      </c>
      <c r="APN119" s="201" t="b">
        <f t="shared" si="59"/>
        <v>0</v>
      </c>
      <c r="APO119" s="201" t="b">
        <f t="shared" si="59"/>
        <v>0</v>
      </c>
      <c r="APP119" s="201" t="b">
        <f t="shared" si="59"/>
        <v>0</v>
      </c>
      <c r="APQ119" s="201" t="b">
        <f t="shared" si="59"/>
        <v>0</v>
      </c>
      <c r="APR119" s="201" t="b">
        <f t="shared" si="59"/>
        <v>0</v>
      </c>
      <c r="APS119" s="201" t="b">
        <f t="shared" si="59"/>
        <v>0</v>
      </c>
      <c r="APT119" s="201" t="b">
        <f t="shared" si="59"/>
        <v>0</v>
      </c>
      <c r="APU119" s="201" t="b">
        <f t="shared" si="59"/>
        <v>0</v>
      </c>
      <c r="APV119" s="201" t="b">
        <f t="shared" si="59"/>
        <v>0</v>
      </c>
      <c r="APW119" s="201" t="b">
        <f t="shared" si="59"/>
        <v>0</v>
      </c>
      <c r="APX119" s="201" t="b">
        <f t="shared" si="59"/>
        <v>0</v>
      </c>
      <c r="APY119" s="201" t="b">
        <f t="shared" si="59"/>
        <v>0</v>
      </c>
      <c r="APZ119" s="201" t="b">
        <f t="shared" si="59"/>
        <v>0</v>
      </c>
      <c r="AQA119" s="201" t="b">
        <f t="shared" si="59"/>
        <v>0</v>
      </c>
      <c r="AQB119" s="201" t="b">
        <f t="shared" si="59"/>
        <v>0</v>
      </c>
      <c r="AQC119" s="201" t="b">
        <f t="shared" si="59"/>
        <v>0</v>
      </c>
      <c r="AQD119" s="201" t="b">
        <f t="shared" si="59"/>
        <v>0</v>
      </c>
      <c r="AQE119" s="201" t="b">
        <f t="shared" si="59"/>
        <v>0</v>
      </c>
      <c r="AQF119" s="201" t="b">
        <f t="shared" si="59"/>
        <v>0</v>
      </c>
      <c r="AQG119" s="201" t="b">
        <f t="shared" si="59"/>
        <v>0</v>
      </c>
      <c r="AQH119" s="201" t="b">
        <f t="shared" si="59"/>
        <v>0</v>
      </c>
      <c r="AQI119" s="201" t="b">
        <f t="shared" si="59"/>
        <v>0</v>
      </c>
      <c r="AQJ119" s="201" t="b">
        <f t="shared" si="59"/>
        <v>0</v>
      </c>
      <c r="AQK119" s="201" t="b">
        <f t="shared" si="59"/>
        <v>0</v>
      </c>
      <c r="AQL119" s="201" t="b">
        <f t="shared" si="59"/>
        <v>0</v>
      </c>
      <c r="AQM119" s="201" t="b">
        <f t="shared" si="59"/>
        <v>0</v>
      </c>
      <c r="AQN119" s="201" t="b">
        <f t="shared" si="59"/>
        <v>0</v>
      </c>
      <c r="AQO119" s="201" t="b">
        <f t="shared" si="59"/>
        <v>0</v>
      </c>
      <c r="AQP119" s="201" t="b">
        <f t="shared" si="59"/>
        <v>0</v>
      </c>
      <c r="AQQ119" s="201" t="b">
        <f t="shared" si="59"/>
        <v>0</v>
      </c>
      <c r="AQR119" s="201" t="b">
        <f t="shared" si="59"/>
        <v>0</v>
      </c>
      <c r="AQS119" s="201" t="b">
        <f t="shared" si="59"/>
        <v>0</v>
      </c>
      <c r="AQT119" s="201" t="b">
        <f t="shared" si="59"/>
        <v>0</v>
      </c>
      <c r="AQU119" s="201" t="b">
        <f t="shared" si="59"/>
        <v>0</v>
      </c>
      <c r="AQV119" s="201" t="b">
        <f t="shared" si="59"/>
        <v>0</v>
      </c>
      <c r="AQW119" s="201" t="b">
        <f t="shared" si="59"/>
        <v>0</v>
      </c>
      <c r="AQX119" s="201" t="b">
        <f t="shared" si="59"/>
        <v>0</v>
      </c>
      <c r="AQY119" s="201" t="b">
        <f t="shared" si="59"/>
        <v>0</v>
      </c>
      <c r="AQZ119" s="201" t="b">
        <f t="shared" si="59"/>
        <v>0</v>
      </c>
      <c r="ARA119" s="201" t="b">
        <f t="shared" si="59"/>
        <v>0</v>
      </c>
      <c r="ARB119" s="201" t="b">
        <f t="shared" si="59"/>
        <v>0</v>
      </c>
      <c r="ARC119" s="201" t="b">
        <f t="shared" si="59"/>
        <v>0</v>
      </c>
      <c r="ARD119" s="201" t="b">
        <f t="shared" si="59"/>
        <v>0</v>
      </c>
      <c r="ARE119" s="201" t="b">
        <f t="shared" si="59"/>
        <v>0</v>
      </c>
      <c r="ARF119" s="201" t="b">
        <f t="shared" si="59"/>
        <v>0</v>
      </c>
      <c r="ARG119" s="201" t="b">
        <f t="shared" si="59"/>
        <v>0</v>
      </c>
      <c r="ARH119" s="201" t="b">
        <f t="shared" si="59"/>
        <v>0</v>
      </c>
      <c r="ARI119" s="201" t="b">
        <f t="shared" si="59"/>
        <v>0</v>
      </c>
      <c r="ARJ119" s="201" t="b">
        <f t="shared" si="59"/>
        <v>0</v>
      </c>
      <c r="ARK119" s="201" t="b">
        <f t="shared" si="59"/>
        <v>0</v>
      </c>
      <c r="ARL119" s="201" t="b">
        <f t="shared" si="59"/>
        <v>0</v>
      </c>
      <c r="ARM119" s="201" t="b">
        <f t="shared" si="59"/>
        <v>0</v>
      </c>
      <c r="ARN119" s="201" t="b">
        <f t="shared" si="59"/>
        <v>0</v>
      </c>
      <c r="ARO119" s="201" t="b">
        <f t="shared" si="59"/>
        <v>0</v>
      </c>
      <c r="ARP119" s="201" t="b">
        <f t="shared" si="59"/>
        <v>0</v>
      </c>
      <c r="ARQ119" s="201" t="b">
        <f t="shared" si="59"/>
        <v>0</v>
      </c>
      <c r="ARR119" s="201" t="b">
        <f t="shared" si="59"/>
        <v>0</v>
      </c>
      <c r="ARS119" s="201" t="b">
        <f t="shared" ref="ARS119:AUD119" si="60">IF(ARS113=TRUE,IF(((ARS117-ARS114)*ARS116)&lt;0,TRUE,FALSE),FALSE)</f>
        <v>0</v>
      </c>
      <c r="ART119" s="201" t="b">
        <f t="shared" si="60"/>
        <v>0</v>
      </c>
      <c r="ARU119" s="201" t="b">
        <f t="shared" si="60"/>
        <v>0</v>
      </c>
      <c r="ARV119" s="201" t="b">
        <f t="shared" si="60"/>
        <v>0</v>
      </c>
      <c r="ARW119" s="201" t="b">
        <f t="shared" si="60"/>
        <v>0</v>
      </c>
      <c r="ARX119" s="201" t="b">
        <f t="shared" si="60"/>
        <v>0</v>
      </c>
      <c r="ARY119" s="201" t="b">
        <f t="shared" si="60"/>
        <v>0</v>
      </c>
      <c r="ARZ119" s="201" t="b">
        <f t="shared" si="60"/>
        <v>0</v>
      </c>
      <c r="ASA119" s="201" t="b">
        <f t="shared" si="60"/>
        <v>0</v>
      </c>
      <c r="ASB119" s="201" t="b">
        <f t="shared" si="60"/>
        <v>0</v>
      </c>
      <c r="ASC119" s="201" t="b">
        <f t="shared" si="60"/>
        <v>0</v>
      </c>
      <c r="ASD119" s="201" t="b">
        <f t="shared" si="60"/>
        <v>0</v>
      </c>
      <c r="ASE119" s="201" t="b">
        <f t="shared" si="60"/>
        <v>0</v>
      </c>
      <c r="ASF119" s="201" t="b">
        <f t="shared" si="60"/>
        <v>0</v>
      </c>
      <c r="ASG119" s="201" t="b">
        <f t="shared" si="60"/>
        <v>0</v>
      </c>
      <c r="ASH119" s="201" t="b">
        <f t="shared" si="60"/>
        <v>0</v>
      </c>
      <c r="ASI119" s="201" t="b">
        <f t="shared" si="60"/>
        <v>0</v>
      </c>
      <c r="ASJ119" s="201" t="b">
        <f t="shared" si="60"/>
        <v>0</v>
      </c>
      <c r="ASK119" s="201" t="b">
        <f t="shared" si="60"/>
        <v>0</v>
      </c>
      <c r="ASL119" s="201" t="b">
        <f t="shared" si="60"/>
        <v>0</v>
      </c>
      <c r="ASM119" s="201" t="b">
        <f t="shared" si="60"/>
        <v>0</v>
      </c>
      <c r="ASN119" s="201" t="b">
        <f t="shared" si="60"/>
        <v>0</v>
      </c>
      <c r="ASO119" s="201" t="b">
        <f t="shared" si="60"/>
        <v>0</v>
      </c>
      <c r="ASP119" s="201" t="b">
        <f t="shared" si="60"/>
        <v>0</v>
      </c>
      <c r="ASQ119" s="201" t="b">
        <f t="shared" si="60"/>
        <v>0</v>
      </c>
      <c r="ASR119" s="201" t="b">
        <f t="shared" si="60"/>
        <v>0</v>
      </c>
      <c r="ASS119" s="201" t="b">
        <f t="shared" si="60"/>
        <v>0</v>
      </c>
      <c r="AST119" s="201" t="b">
        <f t="shared" si="60"/>
        <v>0</v>
      </c>
      <c r="ASU119" s="201" t="b">
        <f t="shared" si="60"/>
        <v>0</v>
      </c>
      <c r="ASV119" s="201" t="b">
        <f t="shared" si="60"/>
        <v>0</v>
      </c>
      <c r="ASW119" s="201" t="b">
        <f t="shared" si="60"/>
        <v>0</v>
      </c>
      <c r="ASX119" s="201" t="b">
        <f t="shared" si="60"/>
        <v>0</v>
      </c>
      <c r="ASY119" s="201" t="b">
        <f t="shared" si="60"/>
        <v>0</v>
      </c>
      <c r="ASZ119" s="201" t="b">
        <f t="shared" si="60"/>
        <v>0</v>
      </c>
      <c r="ATA119" s="201" t="b">
        <f t="shared" si="60"/>
        <v>0</v>
      </c>
      <c r="ATB119" s="201" t="b">
        <f t="shared" si="60"/>
        <v>0</v>
      </c>
      <c r="ATC119" s="201" t="b">
        <f t="shared" si="60"/>
        <v>0</v>
      </c>
      <c r="ATD119" s="201" t="b">
        <f t="shared" si="60"/>
        <v>0</v>
      </c>
      <c r="ATE119" s="201" t="b">
        <f t="shared" si="60"/>
        <v>0</v>
      </c>
      <c r="ATF119" s="201" t="b">
        <f t="shared" si="60"/>
        <v>0</v>
      </c>
      <c r="ATG119" s="201" t="b">
        <f t="shared" si="60"/>
        <v>0</v>
      </c>
      <c r="ATH119" s="201" t="b">
        <f t="shared" si="60"/>
        <v>0</v>
      </c>
      <c r="ATI119" s="201" t="b">
        <f t="shared" si="60"/>
        <v>0</v>
      </c>
      <c r="ATJ119" s="201" t="b">
        <f t="shared" si="60"/>
        <v>0</v>
      </c>
      <c r="ATK119" s="201" t="b">
        <f t="shared" si="60"/>
        <v>0</v>
      </c>
      <c r="ATL119" s="201" t="b">
        <f t="shared" si="60"/>
        <v>0</v>
      </c>
      <c r="ATM119" s="201" t="b">
        <f t="shared" si="60"/>
        <v>0</v>
      </c>
      <c r="ATN119" s="201" t="b">
        <f t="shared" si="60"/>
        <v>0</v>
      </c>
      <c r="ATO119" s="201" t="b">
        <f t="shared" si="60"/>
        <v>0</v>
      </c>
      <c r="ATP119" s="201" t="b">
        <f t="shared" si="60"/>
        <v>0</v>
      </c>
      <c r="ATQ119" s="201" t="b">
        <f t="shared" si="60"/>
        <v>0</v>
      </c>
      <c r="ATR119" s="201" t="b">
        <f t="shared" si="60"/>
        <v>0</v>
      </c>
      <c r="ATS119" s="201" t="b">
        <f t="shared" si="60"/>
        <v>0</v>
      </c>
      <c r="ATT119" s="201" t="b">
        <f t="shared" si="60"/>
        <v>0</v>
      </c>
      <c r="ATU119" s="201" t="b">
        <f t="shared" si="60"/>
        <v>0</v>
      </c>
      <c r="ATV119" s="201" t="b">
        <f t="shared" si="60"/>
        <v>0</v>
      </c>
      <c r="ATW119" s="201" t="b">
        <f t="shared" si="60"/>
        <v>0</v>
      </c>
      <c r="ATX119" s="201" t="b">
        <f t="shared" si="60"/>
        <v>0</v>
      </c>
      <c r="ATY119" s="201" t="b">
        <f t="shared" si="60"/>
        <v>0</v>
      </c>
      <c r="ATZ119" s="201" t="b">
        <f t="shared" si="60"/>
        <v>0</v>
      </c>
      <c r="AUA119" s="201" t="b">
        <f t="shared" si="60"/>
        <v>0</v>
      </c>
      <c r="AUB119" s="201" t="b">
        <f t="shared" si="60"/>
        <v>0</v>
      </c>
      <c r="AUC119" s="201" t="b">
        <f t="shared" si="60"/>
        <v>0</v>
      </c>
      <c r="AUD119" s="201" t="b">
        <f t="shared" si="60"/>
        <v>0</v>
      </c>
      <c r="AUE119" s="201" t="b">
        <f t="shared" ref="AUE119:AWP119" si="61">IF(AUE113=TRUE,IF(((AUE117-AUE114)*AUE116)&lt;0,TRUE,FALSE),FALSE)</f>
        <v>0</v>
      </c>
      <c r="AUF119" s="201" t="b">
        <f t="shared" si="61"/>
        <v>0</v>
      </c>
      <c r="AUG119" s="201" t="b">
        <f t="shared" si="61"/>
        <v>0</v>
      </c>
      <c r="AUH119" s="201" t="b">
        <f t="shared" si="61"/>
        <v>0</v>
      </c>
      <c r="AUI119" s="201" t="b">
        <f t="shared" si="61"/>
        <v>0</v>
      </c>
      <c r="AUJ119" s="201" t="b">
        <f t="shared" si="61"/>
        <v>0</v>
      </c>
      <c r="AUK119" s="201" t="b">
        <f t="shared" si="61"/>
        <v>0</v>
      </c>
      <c r="AUL119" s="201" t="b">
        <f t="shared" si="61"/>
        <v>0</v>
      </c>
      <c r="AUM119" s="201" t="b">
        <f t="shared" si="61"/>
        <v>0</v>
      </c>
      <c r="AUN119" s="201" t="b">
        <f t="shared" si="61"/>
        <v>0</v>
      </c>
      <c r="AUO119" s="201" t="b">
        <f t="shared" si="61"/>
        <v>0</v>
      </c>
      <c r="AUP119" s="201" t="b">
        <f t="shared" si="61"/>
        <v>0</v>
      </c>
      <c r="AUQ119" s="201" t="b">
        <f t="shared" si="61"/>
        <v>0</v>
      </c>
      <c r="AUR119" s="201" t="b">
        <f t="shared" si="61"/>
        <v>0</v>
      </c>
      <c r="AUS119" s="201" t="b">
        <f t="shared" si="61"/>
        <v>0</v>
      </c>
      <c r="AUT119" s="201" t="b">
        <f t="shared" si="61"/>
        <v>0</v>
      </c>
      <c r="AUU119" s="201" t="b">
        <f t="shared" si="61"/>
        <v>0</v>
      </c>
      <c r="AUV119" s="201" t="b">
        <f t="shared" si="61"/>
        <v>0</v>
      </c>
      <c r="AUW119" s="201" t="b">
        <f t="shared" si="61"/>
        <v>0</v>
      </c>
      <c r="AUX119" s="201" t="b">
        <f t="shared" si="61"/>
        <v>0</v>
      </c>
      <c r="AUY119" s="201" t="b">
        <f t="shared" si="61"/>
        <v>0</v>
      </c>
      <c r="AUZ119" s="201" t="b">
        <f t="shared" si="61"/>
        <v>0</v>
      </c>
      <c r="AVA119" s="201" t="b">
        <f t="shared" si="61"/>
        <v>0</v>
      </c>
      <c r="AVB119" s="201" t="b">
        <f t="shared" si="61"/>
        <v>0</v>
      </c>
      <c r="AVC119" s="201" t="b">
        <f t="shared" si="61"/>
        <v>0</v>
      </c>
      <c r="AVD119" s="201" t="b">
        <f t="shared" si="61"/>
        <v>0</v>
      </c>
      <c r="AVE119" s="201" t="b">
        <f t="shared" si="61"/>
        <v>0</v>
      </c>
      <c r="AVF119" s="201" t="b">
        <f t="shared" si="61"/>
        <v>0</v>
      </c>
      <c r="AVG119" s="201" t="b">
        <f t="shared" si="61"/>
        <v>0</v>
      </c>
      <c r="AVH119" s="201" t="b">
        <f t="shared" si="61"/>
        <v>0</v>
      </c>
      <c r="AVI119" s="201" t="b">
        <f t="shared" si="61"/>
        <v>0</v>
      </c>
      <c r="AVJ119" s="201" t="b">
        <f t="shared" si="61"/>
        <v>0</v>
      </c>
      <c r="AVK119" s="201" t="b">
        <f t="shared" si="61"/>
        <v>0</v>
      </c>
      <c r="AVL119" s="201" t="b">
        <f t="shared" si="61"/>
        <v>0</v>
      </c>
      <c r="AVM119" s="201" t="b">
        <f t="shared" si="61"/>
        <v>0</v>
      </c>
      <c r="AVN119" s="201" t="b">
        <f t="shared" si="61"/>
        <v>0</v>
      </c>
      <c r="AVO119" s="201" t="b">
        <f t="shared" si="61"/>
        <v>0</v>
      </c>
      <c r="AVP119" s="201" t="b">
        <f t="shared" si="61"/>
        <v>0</v>
      </c>
      <c r="AVQ119" s="201" t="b">
        <f t="shared" si="61"/>
        <v>0</v>
      </c>
      <c r="AVR119" s="201" t="b">
        <f t="shared" si="61"/>
        <v>0</v>
      </c>
      <c r="AVS119" s="201" t="b">
        <f t="shared" si="61"/>
        <v>0</v>
      </c>
      <c r="AVT119" s="201" t="b">
        <f t="shared" si="61"/>
        <v>0</v>
      </c>
      <c r="AVU119" s="201" t="b">
        <f t="shared" si="61"/>
        <v>0</v>
      </c>
      <c r="AVV119" s="201" t="b">
        <f t="shared" si="61"/>
        <v>0</v>
      </c>
      <c r="AVW119" s="201" t="b">
        <f t="shared" si="61"/>
        <v>0</v>
      </c>
      <c r="AVX119" s="201" t="b">
        <f t="shared" si="61"/>
        <v>0</v>
      </c>
      <c r="AVY119" s="201" t="b">
        <f t="shared" si="61"/>
        <v>0</v>
      </c>
      <c r="AVZ119" s="201" t="b">
        <f t="shared" si="61"/>
        <v>0</v>
      </c>
      <c r="AWA119" s="201" t="b">
        <f t="shared" si="61"/>
        <v>0</v>
      </c>
      <c r="AWB119" s="201" t="b">
        <f t="shared" si="61"/>
        <v>0</v>
      </c>
      <c r="AWC119" s="201" t="b">
        <f t="shared" si="61"/>
        <v>0</v>
      </c>
      <c r="AWD119" s="201" t="b">
        <f t="shared" si="61"/>
        <v>0</v>
      </c>
      <c r="AWE119" s="201" t="b">
        <f t="shared" si="61"/>
        <v>0</v>
      </c>
      <c r="AWF119" s="201" t="b">
        <f t="shared" si="61"/>
        <v>0</v>
      </c>
      <c r="AWG119" s="201" t="b">
        <f t="shared" si="61"/>
        <v>0</v>
      </c>
      <c r="AWH119" s="201" t="b">
        <f t="shared" si="61"/>
        <v>0</v>
      </c>
      <c r="AWI119" s="201" t="b">
        <f t="shared" si="61"/>
        <v>0</v>
      </c>
      <c r="AWJ119" s="201" t="b">
        <f t="shared" si="61"/>
        <v>0</v>
      </c>
      <c r="AWK119" s="201" t="b">
        <f t="shared" si="61"/>
        <v>0</v>
      </c>
      <c r="AWL119" s="201" t="b">
        <f t="shared" si="61"/>
        <v>0</v>
      </c>
      <c r="AWM119" s="201" t="b">
        <f t="shared" si="61"/>
        <v>0</v>
      </c>
      <c r="AWN119" s="201" t="b">
        <f t="shared" si="61"/>
        <v>0</v>
      </c>
      <c r="AWO119" s="201" t="b">
        <f t="shared" si="61"/>
        <v>0</v>
      </c>
      <c r="AWP119" s="201" t="b">
        <f t="shared" si="61"/>
        <v>0</v>
      </c>
      <c r="AWQ119" s="201" t="b">
        <f t="shared" ref="AWQ119:AZB119" si="62">IF(AWQ113=TRUE,IF(((AWQ117-AWQ114)*AWQ116)&lt;0,TRUE,FALSE),FALSE)</f>
        <v>0</v>
      </c>
      <c r="AWR119" s="201" t="b">
        <f t="shared" si="62"/>
        <v>0</v>
      </c>
      <c r="AWS119" s="201" t="b">
        <f t="shared" si="62"/>
        <v>0</v>
      </c>
      <c r="AWT119" s="201" t="b">
        <f t="shared" si="62"/>
        <v>0</v>
      </c>
      <c r="AWU119" s="201" t="b">
        <f t="shared" si="62"/>
        <v>0</v>
      </c>
      <c r="AWV119" s="201" t="b">
        <f t="shared" si="62"/>
        <v>0</v>
      </c>
      <c r="AWW119" s="201" t="b">
        <f t="shared" si="62"/>
        <v>0</v>
      </c>
      <c r="AWX119" s="201" t="b">
        <f t="shared" si="62"/>
        <v>0</v>
      </c>
      <c r="AWY119" s="201" t="b">
        <f t="shared" si="62"/>
        <v>0</v>
      </c>
      <c r="AWZ119" s="201" t="b">
        <f t="shared" si="62"/>
        <v>0</v>
      </c>
      <c r="AXA119" s="201" t="b">
        <f t="shared" si="62"/>
        <v>0</v>
      </c>
      <c r="AXB119" s="201" t="b">
        <f t="shared" si="62"/>
        <v>0</v>
      </c>
      <c r="AXC119" s="201" t="b">
        <f t="shared" si="62"/>
        <v>0</v>
      </c>
      <c r="AXD119" s="201" t="b">
        <f t="shared" si="62"/>
        <v>0</v>
      </c>
      <c r="AXE119" s="201" t="b">
        <f t="shared" si="62"/>
        <v>0</v>
      </c>
      <c r="AXF119" s="201" t="b">
        <f t="shared" si="62"/>
        <v>0</v>
      </c>
      <c r="AXG119" s="201" t="b">
        <f t="shared" si="62"/>
        <v>0</v>
      </c>
      <c r="AXH119" s="201" t="b">
        <f t="shared" si="62"/>
        <v>0</v>
      </c>
      <c r="AXI119" s="201" t="b">
        <f t="shared" si="62"/>
        <v>0</v>
      </c>
      <c r="AXJ119" s="201" t="b">
        <f t="shared" si="62"/>
        <v>0</v>
      </c>
      <c r="AXK119" s="201" t="b">
        <f t="shared" si="62"/>
        <v>0</v>
      </c>
      <c r="AXL119" s="201" t="b">
        <f t="shared" si="62"/>
        <v>0</v>
      </c>
      <c r="AXM119" s="201" t="b">
        <f t="shared" si="62"/>
        <v>0</v>
      </c>
      <c r="AXN119" s="201" t="b">
        <f t="shared" si="62"/>
        <v>0</v>
      </c>
      <c r="AXO119" s="201" t="b">
        <f t="shared" si="62"/>
        <v>0</v>
      </c>
      <c r="AXP119" s="201" t="b">
        <f t="shared" si="62"/>
        <v>0</v>
      </c>
      <c r="AXQ119" s="201" t="b">
        <f t="shared" si="62"/>
        <v>0</v>
      </c>
      <c r="AXR119" s="201" t="b">
        <f t="shared" si="62"/>
        <v>0</v>
      </c>
      <c r="AXS119" s="201" t="b">
        <f t="shared" si="62"/>
        <v>0</v>
      </c>
      <c r="AXT119" s="201" t="b">
        <f t="shared" si="62"/>
        <v>0</v>
      </c>
      <c r="AXU119" s="201" t="b">
        <f t="shared" si="62"/>
        <v>0</v>
      </c>
      <c r="AXV119" s="201" t="b">
        <f t="shared" si="62"/>
        <v>0</v>
      </c>
      <c r="AXW119" s="201" t="b">
        <f t="shared" si="62"/>
        <v>0</v>
      </c>
      <c r="AXX119" s="201" t="b">
        <f t="shared" si="62"/>
        <v>0</v>
      </c>
      <c r="AXY119" s="201" t="b">
        <f t="shared" si="62"/>
        <v>0</v>
      </c>
      <c r="AXZ119" s="201" t="b">
        <f t="shared" si="62"/>
        <v>0</v>
      </c>
      <c r="AYA119" s="201" t="b">
        <f t="shared" si="62"/>
        <v>0</v>
      </c>
      <c r="AYB119" s="201" t="b">
        <f t="shared" si="62"/>
        <v>0</v>
      </c>
      <c r="AYC119" s="201" t="b">
        <f t="shared" si="62"/>
        <v>0</v>
      </c>
      <c r="AYD119" s="201" t="b">
        <f t="shared" si="62"/>
        <v>0</v>
      </c>
      <c r="AYE119" s="201" t="b">
        <f t="shared" si="62"/>
        <v>0</v>
      </c>
      <c r="AYF119" s="201" t="b">
        <f t="shared" si="62"/>
        <v>0</v>
      </c>
      <c r="AYG119" s="201" t="b">
        <f t="shared" si="62"/>
        <v>0</v>
      </c>
      <c r="AYH119" s="201" t="b">
        <f t="shared" si="62"/>
        <v>0</v>
      </c>
      <c r="AYI119" s="201" t="b">
        <f t="shared" si="62"/>
        <v>0</v>
      </c>
      <c r="AYJ119" s="201" t="b">
        <f t="shared" si="62"/>
        <v>0</v>
      </c>
      <c r="AYK119" s="201" t="b">
        <f t="shared" si="62"/>
        <v>0</v>
      </c>
      <c r="AYL119" s="201" t="b">
        <f t="shared" si="62"/>
        <v>0</v>
      </c>
      <c r="AYM119" s="201" t="b">
        <f t="shared" si="62"/>
        <v>0</v>
      </c>
      <c r="AYN119" s="201" t="b">
        <f t="shared" si="62"/>
        <v>0</v>
      </c>
      <c r="AYO119" s="201" t="b">
        <f t="shared" si="62"/>
        <v>0</v>
      </c>
      <c r="AYP119" s="201" t="b">
        <f t="shared" si="62"/>
        <v>0</v>
      </c>
      <c r="AYQ119" s="201" t="b">
        <f t="shared" si="62"/>
        <v>0</v>
      </c>
      <c r="AYR119" s="201" t="b">
        <f t="shared" si="62"/>
        <v>0</v>
      </c>
      <c r="AYS119" s="201" t="b">
        <f t="shared" si="62"/>
        <v>0</v>
      </c>
      <c r="AYT119" s="201" t="b">
        <f t="shared" si="62"/>
        <v>0</v>
      </c>
      <c r="AYU119" s="201" t="b">
        <f t="shared" si="62"/>
        <v>0</v>
      </c>
      <c r="AYV119" s="201" t="b">
        <f t="shared" si="62"/>
        <v>0</v>
      </c>
      <c r="AYW119" s="201" t="b">
        <f t="shared" si="62"/>
        <v>0</v>
      </c>
      <c r="AYX119" s="201" t="b">
        <f t="shared" si="62"/>
        <v>0</v>
      </c>
      <c r="AYY119" s="201" t="b">
        <f t="shared" si="62"/>
        <v>0</v>
      </c>
      <c r="AYZ119" s="201" t="b">
        <f t="shared" si="62"/>
        <v>0</v>
      </c>
      <c r="AZA119" s="201" t="b">
        <f t="shared" si="62"/>
        <v>0</v>
      </c>
      <c r="AZB119" s="201" t="b">
        <f t="shared" si="62"/>
        <v>0</v>
      </c>
      <c r="AZC119" s="201" t="b">
        <f t="shared" ref="AZC119:BBN119" si="63">IF(AZC113=TRUE,IF(((AZC117-AZC114)*AZC116)&lt;0,TRUE,FALSE),FALSE)</f>
        <v>0</v>
      </c>
      <c r="AZD119" s="201" t="b">
        <f t="shared" si="63"/>
        <v>0</v>
      </c>
      <c r="AZE119" s="201" t="b">
        <f t="shared" si="63"/>
        <v>0</v>
      </c>
      <c r="AZF119" s="201" t="b">
        <f t="shared" si="63"/>
        <v>0</v>
      </c>
      <c r="AZG119" s="201" t="b">
        <f t="shared" si="63"/>
        <v>0</v>
      </c>
      <c r="AZH119" s="201" t="b">
        <f t="shared" si="63"/>
        <v>0</v>
      </c>
      <c r="AZI119" s="201" t="b">
        <f t="shared" si="63"/>
        <v>0</v>
      </c>
      <c r="AZJ119" s="201" t="b">
        <f t="shared" si="63"/>
        <v>0</v>
      </c>
      <c r="AZK119" s="201" t="b">
        <f t="shared" si="63"/>
        <v>0</v>
      </c>
      <c r="AZL119" s="201" t="b">
        <f t="shared" si="63"/>
        <v>0</v>
      </c>
      <c r="AZM119" s="201" t="b">
        <f t="shared" si="63"/>
        <v>0</v>
      </c>
      <c r="AZN119" s="201" t="b">
        <f t="shared" si="63"/>
        <v>0</v>
      </c>
      <c r="AZO119" s="201" t="b">
        <f t="shared" si="63"/>
        <v>0</v>
      </c>
      <c r="AZP119" s="201" t="b">
        <f t="shared" si="63"/>
        <v>0</v>
      </c>
      <c r="AZQ119" s="201" t="b">
        <f t="shared" si="63"/>
        <v>0</v>
      </c>
      <c r="AZR119" s="201" t="b">
        <f t="shared" si="63"/>
        <v>0</v>
      </c>
      <c r="AZS119" s="201" t="b">
        <f t="shared" si="63"/>
        <v>0</v>
      </c>
      <c r="AZT119" s="201" t="b">
        <f t="shared" si="63"/>
        <v>0</v>
      </c>
      <c r="AZU119" s="201" t="b">
        <f t="shared" si="63"/>
        <v>0</v>
      </c>
      <c r="AZV119" s="201" t="b">
        <f t="shared" si="63"/>
        <v>0</v>
      </c>
      <c r="AZW119" s="201" t="b">
        <f t="shared" si="63"/>
        <v>0</v>
      </c>
      <c r="AZX119" s="201" t="b">
        <f t="shared" si="63"/>
        <v>0</v>
      </c>
      <c r="AZY119" s="201" t="b">
        <f t="shared" si="63"/>
        <v>0</v>
      </c>
      <c r="AZZ119" s="201" t="b">
        <f t="shared" si="63"/>
        <v>0</v>
      </c>
      <c r="BAA119" s="201" t="b">
        <f t="shared" si="63"/>
        <v>0</v>
      </c>
      <c r="BAB119" s="201" t="b">
        <f t="shared" si="63"/>
        <v>0</v>
      </c>
      <c r="BAC119" s="201" t="b">
        <f t="shared" si="63"/>
        <v>0</v>
      </c>
      <c r="BAD119" s="201" t="b">
        <f t="shared" si="63"/>
        <v>0</v>
      </c>
      <c r="BAE119" s="201" t="b">
        <f t="shared" si="63"/>
        <v>0</v>
      </c>
      <c r="BAF119" s="201" t="b">
        <f t="shared" si="63"/>
        <v>0</v>
      </c>
      <c r="BAG119" s="201" t="b">
        <f t="shared" si="63"/>
        <v>0</v>
      </c>
      <c r="BAH119" s="201" t="b">
        <f t="shared" si="63"/>
        <v>0</v>
      </c>
      <c r="BAI119" s="201" t="b">
        <f t="shared" si="63"/>
        <v>0</v>
      </c>
      <c r="BAJ119" s="201" t="b">
        <f t="shared" si="63"/>
        <v>0</v>
      </c>
      <c r="BAK119" s="201" t="b">
        <f t="shared" si="63"/>
        <v>0</v>
      </c>
      <c r="BAL119" s="201" t="b">
        <f t="shared" si="63"/>
        <v>0</v>
      </c>
      <c r="BAM119" s="201" t="b">
        <f t="shared" si="63"/>
        <v>0</v>
      </c>
      <c r="BAN119" s="201" t="b">
        <f t="shared" si="63"/>
        <v>0</v>
      </c>
      <c r="BAO119" s="201" t="b">
        <f t="shared" si="63"/>
        <v>0</v>
      </c>
      <c r="BAP119" s="201" t="b">
        <f t="shared" si="63"/>
        <v>0</v>
      </c>
      <c r="BAQ119" s="201" t="b">
        <f t="shared" si="63"/>
        <v>0</v>
      </c>
      <c r="BAR119" s="201" t="b">
        <f t="shared" si="63"/>
        <v>0</v>
      </c>
      <c r="BAS119" s="201" t="b">
        <f t="shared" si="63"/>
        <v>0</v>
      </c>
      <c r="BAT119" s="201" t="b">
        <f t="shared" si="63"/>
        <v>0</v>
      </c>
      <c r="BAU119" s="201" t="b">
        <f t="shared" si="63"/>
        <v>0</v>
      </c>
      <c r="BAV119" s="201" t="b">
        <f t="shared" si="63"/>
        <v>0</v>
      </c>
      <c r="BAW119" s="201" t="b">
        <f t="shared" si="63"/>
        <v>0</v>
      </c>
      <c r="BAX119" s="201" t="b">
        <f t="shared" si="63"/>
        <v>0</v>
      </c>
      <c r="BAY119" s="201" t="b">
        <f t="shared" si="63"/>
        <v>0</v>
      </c>
      <c r="BAZ119" s="201" t="b">
        <f t="shared" si="63"/>
        <v>0</v>
      </c>
      <c r="BBA119" s="201" t="b">
        <f t="shared" si="63"/>
        <v>0</v>
      </c>
      <c r="BBB119" s="201" t="b">
        <f t="shared" si="63"/>
        <v>0</v>
      </c>
      <c r="BBC119" s="201" t="b">
        <f t="shared" si="63"/>
        <v>0</v>
      </c>
      <c r="BBD119" s="201" t="b">
        <f t="shared" si="63"/>
        <v>0</v>
      </c>
      <c r="BBE119" s="201" t="b">
        <f t="shared" si="63"/>
        <v>0</v>
      </c>
      <c r="BBF119" s="201" t="b">
        <f t="shared" si="63"/>
        <v>0</v>
      </c>
      <c r="BBG119" s="201" t="b">
        <f t="shared" si="63"/>
        <v>0</v>
      </c>
      <c r="BBH119" s="201" t="b">
        <f t="shared" si="63"/>
        <v>0</v>
      </c>
      <c r="BBI119" s="201" t="b">
        <f t="shared" si="63"/>
        <v>0</v>
      </c>
      <c r="BBJ119" s="201" t="b">
        <f t="shared" si="63"/>
        <v>0</v>
      </c>
      <c r="BBK119" s="201" t="b">
        <f t="shared" si="63"/>
        <v>0</v>
      </c>
      <c r="BBL119" s="201" t="b">
        <f t="shared" si="63"/>
        <v>0</v>
      </c>
      <c r="BBM119" s="201" t="b">
        <f t="shared" si="63"/>
        <v>0</v>
      </c>
      <c r="BBN119" s="201" t="b">
        <f t="shared" si="63"/>
        <v>0</v>
      </c>
      <c r="BBO119" s="201" t="b">
        <f t="shared" ref="BBO119:BDZ119" si="64">IF(BBO113=TRUE,IF(((BBO117-BBO114)*BBO116)&lt;0,TRUE,FALSE),FALSE)</f>
        <v>0</v>
      </c>
      <c r="BBP119" s="201" t="b">
        <f t="shared" si="64"/>
        <v>0</v>
      </c>
      <c r="BBQ119" s="201" t="b">
        <f t="shared" si="64"/>
        <v>0</v>
      </c>
      <c r="BBR119" s="201" t="b">
        <f t="shared" si="64"/>
        <v>0</v>
      </c>
      <c r="BBS119" s="201" t="b">
        <f t="shared" si="64"/>
        <v>0</v>
      </c>
      <c r="BBT119" s="201" t="b">
        <f t="shared" si="64"/>
        <v>0</v>
      </c>
      <c r="BBU119" s="201" t="b">
        <f t="shared" si="64"/>
        <v>0</v>
      </c>
      <c r="BBV119" s="201" t="b">
        <f t="shared" si="64"/>
        <v>0</v>
      </c>
      <c r="BBW119" s="201" t="b">
        <f t="shared" si="64"/>
        <v>0</v>
      </c>
      <c r="BBX119" s="201" t="b">
        <f t="shared" si="64"/>
        <v>0</v>
      </c>
      <c r="BBY119" s="201" t="b">
        <f t="shared" si="64"/>
        <v>0</v>
      </c>
      <c r="BBZ119" s="201" t="b">
        <f t="shared" si="64"/>
        <v>0</v>
      </c>
      <c r="BCA119" s="201" t="b">
        <f t="shared" si="64"/>
        <v>0</v>
      </c>
      <c r="BCB119" s="201" t="b">
        <f t="shared" si="64"/>
        <v>0</v>
      </c>
      <c r="BCC119" s="201" t="b">
        <f t="shared" si="64"/>
        <v>0</v>
      </c>
      <c r="BCD119" s="201" t="b">
        <f t="shared" si="64"/>
        <v>0</v>
      </c>
      <c r="BCE119" s="201" t="b">
        <f t="shared" si="64"/>
        <v>0</v>
      </c>
      <c r="BCF119" s="201" t="b">
        <f t="shared" si="64"/>
        <v>0</v>
      </c>
      <c r="BCG119" s="201" t="b">
        <f t="shared" si="64"/>
        <v>0</v>
      </c>
      <c r="BCH119" s="201" t="b">
        <f t="shared" si="64"/>
        <v>0</v>
      </c>
      <c r="BCI119" s="201" t="b">
        <f t="shared" si="64"/>
        <v>0</v>
      </c>
      <c r="BCJ119" s="201" t="b">
        <f t="shared" si="64"/>
        <v>0</v>
      </c>
      <c r="BCK119" s="201" t="b">
        <f t="shared" si="64"/>
        <v>0</v>
      </c>
      <c r="BCL119" s="201" t="b">
        <f t="shared" si="64"/>
        <v>0</v>
      </c>
      <c r="BCM119" s="201" t="b">
        <f t="shared" si="64"/>
        <v>0</v>
      </c>
      <c r="BCN119" s="201" t="b">
        <f t="shared" si="64"/>
        <v>0</v>
      </c>
      <c r="BCO119" s="201" t="b">
        <f t="shared" si="64"/>
        <v>0</v>
      </c>
      <c r="BCP119" s="201" t="b">
        <f t="shared" si="64"/>
        <v>0</v>
      </c>
      <c r="BCQ119" s="201" t="b">
        <f t="shared" si="64"/>
        <v>0</v>
      </c>
      <c r="BCR119" s="201" t="b">
        <f t="shared" si="64"/>
        <v>0</v>
      </c>
      <c r="BCS119" s="201" t="b">
        <f t="shared" si="64"/>
        <v>0</v>
      </c>
      <c r="BCT119" s="201" t="b">
        <f t="shared" si="64"/>
        <v>0</v>
      </c>
      <c r="BCU119" s="201" t="b">
        <f t="shared" si="64"/>
        <v>0</v>
      </c>
      <c r="BCV119" s="201" t="b">
        <f t="shared" si="64"/>
        <v>0</v>
      </c>
      <c r="BCW119" s="201" t="b">
        <f t="shared" si="64"/>
        <v>0</v>
      </c>
      <c r="BCX119" s="201" t="b">
        <f t="shared" si="64"/>
        <v>0</v>
      </c>
      <c r="BCY119" s="201" t="b">
        <f t="shared" si="64"/>
        <v>0</v>
      </c>
      <c r="BCZ119" s="201" t="b">
        <f t="shared" si="64"/>
        <v>0</v>
      </c>
      <c r="BDA119" s="201" t="b">
        <f t="shared" si="64"/>
        <v>0</v>
      </c>
      <c r="BDB119" s="201" t="b">
        <f t="shared" si="64"/>
        <v>0</v>
      </c>
      <c r="BDC119" s="201" t="b">
        <f t="shared" si="64"/>
        <v>0</v>
      </c>
      <c r="BDD119" s="201" t="b">
        <f t="shared" si="64"/>
        <v>0</v>
      </c>
      <c r="BDE119" s="201" t="b">
        <f t="shared" si="64"/>
        <v>0</v>
      </c>
      <c r="BDF119" s="201" t="b">
        <f t="shared" si="64"/>
        <v>0</v>
      </c>
      <c r="BDG119" s="201" t="b">
        <f t="shared" si="64"/>
        <v>0</v>
      </c>
      <c r="BDH119" s="201" t="b">
        <f t="shared" si="64"/>
        <v>0</v>
      </c>
      <c r="BDI119" s="201" t="b">
        <f t="shared" si="64"/>
        <v>0</v>
      </c>
      <c r="BDJ119" s="201" t="b">
        <f t="shared" si="64"/>
        <v>0</v>
      </c>
      <c r="BDK119" s="201" t="b">
        <f t="shared" si="64"/>
        <v>0</v>
      </c>
      <c r="BDL119" s="201" t="b">
        <f t="shared" si="64"/>
        <v>0</v>
      </c>
      <c r="BDM119" s="201" t="b">
        <f t="shared" si="64"/>
        <v>0</v>
      </c>
      <c r="BDN119" s="201" t="b">
        <f t="shared" si="64"/>
        <v>0</v>
      </c>
      <c r="BDO119" s="201" t="b">
        <f t="shared" si="64"/>
        <v>0</v>
      </c>
      <c r="BDP119" s="201" t="b">
        <f t="shared" si="64"/>
        <v>0</v>
      </c>
      <c r="BDQ119" s="201" t="b">
        <f t="shared" si="64"/>
        <v>0</v>
      </c>
      <c r="BDR119" s="201" t="b">
        <f t="shared" si="64"/>
        <v>0</v>
      </c>
      <c r="BDS119" s="201" t="b">
        <f t="shared" si="64"/>
        <v>0</v>
      </c>
      <c r="BDT119" s="201" t="b">
        <f t="shared" si="64"/>
        <v>0</v>
      </c>
      <c r="BDU119" s="201" t="b">
        <f t="shared" si="64"/>
        <v>0</v>
      </c>
      <c r="BDV119" s="201" t="b">
        <f t="shared" si="64"/>
        <v>0</v>
      </c>
      <c r="BDW119" s="201" t="b">
        <f t="shared" si="64"/>
        <v>0</v>
      </c>
      <c r="BDX119" s="201" t="b">
        <f t="shared" si="64"/>
        <v>0</v>
      </c>
      <c r="BDY119" s="201" t="b">
        <f t="shared" si="64"/>
        <v>0</v>
      </c>
      <c r="BDZ119" s="201" t="b">
        <f t="shared" si="64"/>
        <v>0</v>
      </c>
      <c r="BEA119" s="201" t="b">
        <f t="shared" ref="BEA119:BGL119" si="65">IF(BEA113=TRUE,IF(((BEA117-BEA114)*BEA116)&lt;0,TRUE,FALSE),FALSE)</f>
        <v>0</v>
      </c>
      <c r="BEB119" s="201" t="b">
        <f t="shared" si="65"/>
        <v>0</v>
      </c>
      <c r="BEC119" s="201" t="b">
        <f t="shared" si="65"/>
        <v>0</v>
      </c>
      <c r="BED119" s="201" t="b">
        <f t="shared" si="65"/>
        <v>0</v>
      </c>
      <c r="BEE119" s="201" t="b">
        <f t="shared" si="65"/>
        <v>0</v>
      </c>
      <c r="BEF119" s="201" t="b">
        <f t="shared" si="65"/>
        <v>0</v>
      </c>
      <c r="BEG119" s="201" t="b">
        <f t="shared" si="65"/>
        <v>0</v>
      </c>
      <c r="BEH119" s="201" t="b">
        <f t="shared" si="65"/>
        <v>0</v>
      </c>
      <c r="BEI119" s="201" t="b">
        <f t="shared" si="65"/>
        <v>0</v>
      </c>
      <c r="BEJ119" s="201" t="b">
        <f t="shared" si="65"/>
        <v>0</v>
      </c>
      <c r="BEK119" s="201" t="b">
        <f t="shared" si="65"/>
        <v>0</v>
      </c>
      <c r="BEL119" s="201" t="b">
        <f t="shared" si="65"/>
        <v>0</v>
      </c>
      <c r="BEM119" s="201" t="b">
        <f t="shared" si="65"/>
        <v>0</v>
      </c>
      <c r="BEN119" s="201" t="b">
        <f t="shared" si="65"/>
        <v>0</v>
      </c>
      <c r="BEO119" s="201" t="b">
        <f t="shared" si="65"/>
        <v>0</v>
      </c>
      <c r="BEP119" s="201" t="b">
        <f t="shared" si="65"/>
        <v>0</v>
      </c>
      <c r="BEQ119" s="201" t="b">
        <f t="shared" si="65"/>
        <v>0</v>
      </c>
      <c r="BER119" s="201" t="b">
        <f t="shared" si="65"/>
        <v>0</v>
      </c>
      <c r="BES119" s="201" t="b">
        <f t="shared" si="65"/>
        <v>0</v>
      </c>
      <c r="BET119" s="201" t="b">
        <f t="shared" si="65"/>
        <v>0</v>
      </c>
      <c r="BEU119" s="201" t="b">
        <f t="shared" si="65"/>
        <v>0</v>
      </c>
      <c r="BEV119" s="201" t="b">
        <f t="shared" si="65"/>
        <v>0</v>
      </c>
      <c r="BEW119" s="201" t="b">
        <f t="shared" si="65"/>
        <v>0</v>
      </c>
      <c r="BEX119" s="201" t="b">
        <f t="shared" si="65"/>
        <v>0</v>
      </c>
      <c r="BEY119" s="201" t="b">
        <f t="shared" si="65"/>
        <v>0</v>
      </c>
      <c r="BEZ119" s="201" t="b">
        <f t="shared" si="65"/>
        <v>0</v>
      </c>
      <c r="BFA119" s="201" t="b">
        <f t="shared" si="65"/>
        <v>0</v>
      </c>
      <c r="BFB119" s="201" t="b">
        <f t="shared" si="65"/>
        <v>0</v>
      </c>
      <c r="BFC119" s="201" t="b">
        <f t="shared" si="65"/>
        <v>0</v>
      </c>
      <c r="BFD119" s="201" t="b">
        <f t="shared" si="65"/>
        <v>0</v>
      </c>
      <c r="BFE119" s="201" t="b">
        <f t="shared" si="65"/>
        <v>0</v>
      </c>
      <c r="BFF119" s="201" t="b">
        <f t="shared" si="65"/>
        <v>0</v>
      </c>
      <c r="BFG119" s="201" t="b">
        <f t="shared" si="65"/>
        <v>0</v>
      </c>
      <c r="BFH119" s="201" t="b">
        <f t="shared" si="65"/>
        <v>0</v>
      </c>
      <c r="BFI119" s="201" t="b">
        <f t="shared" si="65"/>
        <v>0</v>
      </c>
      <c r="BFJ119" s="201" t="b">
        <f t="shared" si="65"/>
        <v>0</v>
      </c>
      <c r="BFK119" s="201" t="b">
        <f t="shared" si="65"/>
        <v>0</v>
      </c>
      <c r="BFL119" s="201" t="b">
        <f t="shared" si="65"/>
        <v>0</v>
      </c>
      <c r="BFM119" s="201" t="b">
        <f t="shared" si="65"/>
        <v>0</v>
      </c>
      <c r="BFN119" s="201" t="b">
        <f t="shared" si="65"/>
        <v>0</v>
      </c>
      <c r="BFO119" s="201" t="b">
        <f t="shared" si="65"/>
        <v>0</v>
      </c>
      <c r="BFP119" s="201" t="b">
        <f t="shared" si="65"/>
        <v>0</v>
      </c>
      <c r="BFQ119" s="201" t="b">
        <f t="shared" si="65"/>
        <v>0</v>
      </c>
      <c r="BFR119" s="201" t="b">
        <f t="shared" si="65"/>
        <v>0</v>
      </c>
      <c r="BFS119" s="201" t="b">
        <f t="shared" si="65"/>
        <v>0</v>
      </c>
      <c r="BFT119" s="201" t="b">
        <f t="shared" si="65"/>
        <v>0</v>
      </c>
      <c r="BFU119" s="201" t="b">
        <f t="shared" si="65"/>
        <v>0</v>
      </c>
      <c r="BFV119" s="201" t="b">
        <f t="shared" si="65"/>
        <v>0</v>
      </c>
      <c r="BFW119" s="201" t="b">
        <f t="shared" si="65"/>
        <v>0</v>
      </c>
      <c r="BFX119" s="201" t="b">
        <f t="shared" si="65"/>
        <v>0</v>
      </c>
      <c r="BFY119" s="201" t="b">
        <f t="shared" si="65"/>
        <v>0</v>
      </c>
      <c r="BFZ119" s="201" t="b">
        <f t="shared" si="65"/>
        <v>0</v>
      </c>
      <c r="BGA119" s="201" t="b">
        <f t="shared" si="65"/>
        <v>0</v>
      </c>
      <c r="BGB119" s="201" t="b">
        <f t="shared" si="65"/>
        <v>0</v>
      </c>
      <c r="BGC119" s="201" t="b">
        <f t="shared" si="65"/>
        <v>0</v>
      </c>
      <c r="BGD119" s="201" t="b">
        <f t="shared" si="65"/>
        <v>0</v>
      </c>
      <c r="BGE119" s="201" t="b">
        <f t="shared" si="65"/>
        <v>0</v>
      </c>
      <c r="BGF119" s="201" t="b">
        <f t="shared" si="65"/>
        <v>0</v>
      </c>
      <c r="BGG119" s="201" t="b">
        <f t="shared" si="65"/>
        <v>0</v>
      </c>
      <c r="BGH119" s="201" t="b">
        <f t="shared" si="65"/>
        <v>0</v>
      </c>
      <c r="BGI119" s="201" t="b">
        <f t="shared" si="65"/>
        <v>0</v>
      </c>
      <c r="BGJ119" s="201" t="b">
        <f t="shared" si="65"/>
        <v>0</v>
      </c>
      <c r="BGK119" s="201" t="b">
        <f t="shared" si="65"/>
        <v>0</v>
      </c>
      <c r="BGL119" s="201" t="b">
        <f t="shared" si="65"/>
        <v>0</v>
      </c>
      <c r="BGM119" s="201" t="b">
        <f t="shared" ref="BGM119:BIX119" si="66">IF(BGM113=TRUE,IF(((BGM117-BGM114)*BGM116)&lt;0,TRUE,FALSE),FALSE)</f>
        <v>0</v>
      </c>
      <c r="BGN119" s="201" t="b">
        <f t="shared" si="66"/>
        <v>0</v>
      </c>
      <c r="BGO119" s="201" t="b">
        <f t="shared" si="66"/>
        <v>0</v>
      </c>
      <c r="BGP119" s="201" t="b">
        <f t="shared" si="66"/>
        <v>0</v>
      </c>
      <c r="BGQ119" s="201" t="b">
        <f t="shared" si="66"/>
        <v>0</v>
      </c>
      <c r="BGR119" s="201" t="b">
        <f t="shared" si="66"/>
        <v>0</v>
      </c>
      <c r="BGS119" s="201" t="b">
        <f t="shared" si="66"/>
        <v>0</v>
      </c>
      <c r="BGT119" s="201" t="b">
        <f t="shared" si="66"/>
        <v>0</v>
      </c>
      <c r="BGU119" s="201" t="b">
        <f t="shared" si="66"/>
        <v>0</v>
      </c>
      <c r="BGV119" s="201" t="b">
        <f t="shared" si="66"/>
        <v>0</v>
      </c>
      <c r="BGW119" s="201" t="b">
        <f t="shared" si="66"/>
        <v>0</v>
      </c>
      <c r="BGX119" s="201" t="b">
        <f t="shared" si="66"/>
        <v>0</v>
      </c>
      <c r="BGY119" s="201" t="b">
        <f t="shared" si="66"/>
        <v>0</v>
      </c>
      <c r="BGZ119" s="201" t="b">
        <f t="shared" si="66"/>
        <v>0</v>
      </c>
      <c r="BHA119" s="201" t="b">
        <f t="shared" si="66"/>
        <v>0</v>
      </c>
      <c r="BHB119" s="201" t="b">
        <f t="shared" si="66"/>
        <v>0</v>
      </c>
      <c r="BHC119" s="201" t="b">
        <f t="shared" si="66"/>
        <v>0</v>
      </c>
      <c r="BHD119" s="201" t="b">
        <f t="shared" si="66"/>
        <v>0</v>
      </c>
      <c r="BHE119" s="201" t="b">
        <f t="shared" si="66"/>
        <v>0</v>
      </c>
      <c r="BHF119" s="201" t="b">
        <f t="shared" si="66"/>
        <v>0</v>
      </c>
      <c r="BHG119" s="201" t="b">
        <f t="shared" si="66"/>
        <v>0</v>
      </c>
      <c r="BHH119" s="201" t="b">
        <f t="shared" si="66"/>
        <v>0</v>
      </c>
      <c r="BHI119" s="201" t="b">
        <f t="shared" si="66"/>
        <v>0</v>
      </c>
      <c r="BHJ119" s="201" t="b">
        <f t="shared" si="66"/>
        <v>0</v>
      </c>
      <c r="BHK119" s="201" t="b">
        <f t="shared" si="66"/>
        <v>0</v>
      </c>
      <c r="BHL119" s="201" t="b">
        <f t="shared" si="66"/>
        <v>0</v>
      </c>
      <c r="BHM119" s="201" t="b">
        <f t="shared" si="66"/>
        <v>0</v>
      </c>
      <c r="BHN119" s="201" t="b">
        <f t="shared" si="66"/>
        <v>0</v>
      </c>
      <c r="BHO119" s="201" t="b">
        <f t="shared" si="66"/>
        <v>0</v>
      </c>
      <c r="BHP119" s="201" t="b">
        <f t="shared" si="66"/>
        <v>0</v>
      </c>
      <c r="BHQ119" s="201" t="b">
        <f t="shared" si="66"/>
        <v>0</v>
      </c>
      <c r="BHR119" s="201" t="b">
        <f t="shared" si="66"/>
        <v>0</v>
      </c>
      <c r="BHS119" s="201" t="b">
        <f t="shared" si="66"/>
        <v>0</v>
      </c>
      <c r="BHT119" s="201" t="b">
        <f t="shared" si="66"/>
        <v>0</v>
      </c>
      <c r="BHU119" s="201" t="b">
        <f t="shared" si="66"/>
        <v>0</v>
      </c>
      <c r="BHV119" s="201" t="b">
        <f t="shared" si="66"/>
        <v>0</v>
      </c>
      <c r="BHW119" s="201" t="b">
        <f t="shared" si="66"/>
        <v>0</v>
      </c>
      <c r="BHX119" s="201" t="b">
        <f t="shared" si="66"/>
        <v>0</v>
      </c>
      <c r="BHY119" s="201" t="b">
        <f t="shared" si="66"/>
        <v>0</v>
      </c>
      <c r="BHZ119" s="201" t="b">
        <f t="shared" si="66"/>
        <v>0</v>
      </c>
      <c r="BIA119" s="201" t="b">
        <f t="shared" si="66"/>
        <v>0</v>
      </c>
      <c r="BIB119" s="201" t="b">
        <f t="shared" si="66"/>
        <v>0</v>
      </c>
      <c r="BIC119" s="201" t="b">
        <f t="shared" si="66"/>
        <v>0</v>
      </c>
      <c r="BID119" s="201" t="b">
        <f t="shared" si="66"/>
        <v>0</v>
      </c>
      <c r="BIE119" s="201" t="b">
        <f t="shared" si="66"/>
        <v>0</v>
      </c>
      <c r="BIF119" s="201" t="b">
        <f t="shared" si="66"/>
        <v>0</v>
      </c>
      <c r="BIG119" s="201" t="b">
        <f t="shared" si="66"/>
        <v>0</v>
      </c>
      <c r="BIH119" s="201" t="b">
        <f t="shared" si="66"/>
        <v>0</v>
      </c>
      <c r="BII119" s="201" t="b">
        <f t="shared" si="66"/>
        <v>0</v>
      </c>
      <c r="BIJ119" s="201" t="b">
        <f t="shared" si="66"/>
        <v>0</v>
      </c>
      <c r="BIK119" s="201" t="b">
        <f t="shared" si="66"/>
        <v>0</v>
      </c>
      <c r="BIL119" s="201" t="b">
        <f t="shared" si="66"/>
        <v>0</v>
      </c>
      <c r="BIM119" s="201" t="b">
        <f t="shared" si="66"/>
        <v>0</v>
      </c>
      <c r="BIN119" s="201" t="b">
        <f t="shared" si="66"/>
        <v>0</v>
      </c>
      <c r="BIO119" s="201" t="b">
        <f t="shared" si="66"/>
        <v>0</v>
      </c>
      <c r="BIP119" s="201" t="b">
        <f t="shared" si="66"/>
        <v>0</v>
      </c>
      <c r="BIQ119" s="201" t="b">
        <f t="shared" si="66"/>
        <v>0</v>
      </c>
      <c r="BIR119" s="201" t="b">
        <f t="shared" si="66"/>
        <v>0</v>
      </c>
      <c r="BIS119" s="201" t="b">
        <f t="shared" si="66"/>
        <v>0</v>
      </c>
      <c r="BIT119" s="201" t="b">
        <f t="shared" si="66"/>
        <v>0</v>
      </c>
      <c r="BIU119" s="201" t="b">
        <f t="shared" si="66"/>
        <v>0</v>
      </c>
      <c r="BIV119" s="201" t="b">
        <f t="shared" si="66"/>
        <v>0</v>
      </c>
      <c r="BIW119" s="201" t="b">
        <f t="shared" si="66"/>
        <v>0</v>
      </c>
      <c r="BIX119" s="201" t="b">
        <f t="shared" si="66"/>
        <v>0</v>
      </c>
      <c r="BIY119" s="201" t="b">
        <f t="shared" ref="BIY119:BLJ119" si="67">IF(BIY113=TRUE,IF(((BIY117-BIY114)*BIY116)&lt;0,TRUE,FALSE),FALSE)</f>
        <v>0</v>
      </c>
      <c r="BIZ119" s="201" t="b">
        <f t="shared" si="67"/>
        <v>0</v>
      </c>
      <c r="BJA119" s="201" t="b">
        <f t="shared" si="67"/>
        <v>0</v>
      </c>
      <c r="BJB119" s="201" t="b">
        <f t="shared" si="67"/>
        <v>0</v>
      </c>
      <c r="BJC119" s="201" t="b">
        <f t="shared" si="67"/>
        <v>0</v>
      </c>
      <c r="BJD119" s="201" t="b">
        <f t="shared" si="67"/>
        <v>0</v>
      </c>
      <c r="BJE119" s="201" t="b">
        <f t="shared" si="67"/>
        <v>0</v>
      </c>
      <c r="BJF119" s="201" t="b">
        <f t="shared" si="67"/>
        <v>0</v>
      </c>
      <c r="BJG119" s="201" t="b">
        <f t="shared" si="67"/>
        <v>0</v>
      </c>
      <c r="BJH119" s="201" t="b">
        <f t="shared" si="67"/>
        <v>0</v>
      </c>
      <c r="BJI119" s="201" t="b">
        <f t="shared" si="67"/>
        <v>0</v>
      </c>
      <c r="BJJ119" s="201" t="b">
        <f t="shared" si="67"/>
        <v>0</v>
      </c>
      <c r="BJK119" s="201" t="b">
        <f t="shared" si="67"/>
        <v>0</v>
      </c>
      <c r="BJL119" s="201" t="b">
        <f t="shared" si="67"/>
        <v>0</v>
      </c>
      <c r="BJM119" s="201" t="b">
        <f t="shared" si="67"/>
        <v>0</v>
      </c>
      <c r="BJN119" s="201" t="b">
        <f t="shared" si="67"/>
        <v>0</v>
      </c>
      <c r="BJO119" s="201" t="b">
        <f t="shared" si="67"/>
        <v>0</v>
      </c>
      <c r="BJP119" s="201" t="b">
        <f t="shared" si="67"/>
        <v>0</v>
      </c>
      <c r="BJQ119" s="201" t="b">
        <f t="shared" si="67"/>
        <v>0</v>
      </c>
      <c r="BJR119" s="201" t="b">
        <f t="shared" si="67"/>
        <v>0</v>
      </c>
      <c r="BJS119" s="201" t="b">
        <f t="shared" si="67"/>
        <v>0</v>
      </c>
      <c r="BJT119" s="201" t="b">
        <f t="shared" si="67"/>
        <v>0</v>
      </c>
      <c r="BJU119" s="201" t="b">
        <f t="shared" si="67"/>
        <v>0</v>
      </c>
      <c r="BJV119" s="201" t="b">
        <f t="shared" si="67"/>
        <v>0</v>
      </c>
      <c r="BJW119" s="201" t="b">
        <f t="shared" si="67"/>
        <v>0</v>
      </c>
      <c r="BJX119" s="201" t="b">
        <f t="shared" si="67"/>
        <v>0</v>
      </c>
      <c r="BJY119" s="201" t="b">
        <f t="shared" si="67"/>
        <v>0</v>
      </c>
      <c r="BJZ119" s="201" t="b">
        <f t="shared" si="67"/>
        <v>0</v>
      </c>
      <c r="BKA119" s="201" t="b">
        <f t="shared" si="67"/>
        <v>0</v>
      </c>
      <c r="BKB119" s="201" t="b">
        <f t="shared" si="67"/>
        <v>0</v>
      </c>
      <c r="BKC119" s="201" t="b">
        <f t="shared" si="67"/>
        <v>0</v>
      </c>
      <c r="BKD119" s="201" t="b">
        <f t="shared" si="67"/>
        <v>0</v>
      </c>
      <c r="BKE119" s="201" t="b">
        <f t="shared" si="67"/>
        <v>0</v>
      </c>
      <c r="BKF119" s="201" t="b">
        <f t="shared" si="67"/>
        <v>0</v>
      </c>
      <c r="BKG119" s="201" t="b">
        <f t="shared" si="67"/>
        <v>0</v>
      </c>
      <c r="BKH119" s="201" t="b">
        <f t="shared" si="67"/>
        <v>0</v>
      </c>
      <c r="BKI119" s="201" t="b">
        <f t="shared" si="67"/>
        <v>0</v>
      </c>
      <c r="BKJ119" s="201" t="b">
        <f t="shared" si="67"/>
        <v>0</v>
      </c>
      <c r="BKK119" s="201" t="b">
        <f t="shared" si="67"/>
        <v>0</v>
      </c>
      <c r="BKL119" s="201" t="b">
        <f t="shared" si="67"/>
        <v>0</v>
      </c>
      <c r="BKM119" s="201" t="b">
        <f t="shared" si="67"/>
        <v>0</v>
      </c>
      <c r="BKN119" s="201" t="b">
        <f t="shared" si="67"/>
        <v>0</v>
      </c>
      <c r="BKO119" s="201" t="b">
        <f t="shared" si="67"/>
        <v>0</v>
      </c>
      <c r="BKP119" s="201" t="b">
        <f t="shared" si="67"/>
        <v>0</v>
      </c>
      <c r="BKQ119" s="201" t="b">
        <f t="shared" si="67"/>
        <v>0</v>
      </c>
      <c r="BKR119" s="201" t="b">
        <f t="shared" si="67"/>
        <v>0</v>
      </c>
      <c r="BKS119" s="201" t="b">
        <f t="shared" si="67"/>
        <v>0</v>
      </c>
      <c r="BKT119" s="201" t="b">
        <f t="shared" si="67"/>
        <v>0</v>
      </c>
      <c r="BKU119" s="201" t="b">
        <f t="shared" si="67"/>
        <v>0</v>
      </c>
      <c r="BKV119" s="201" t="b">
        <f t="shared" si="67"/>
        <v>0</v>
      </c>
      <c r="BKW119" s="201" t="b">
        <f t="shared" si="67"/>
        <v>0</v>
      </c>
      <c r="BKX119" s="201" t="b">
        <f t="shared" si="67"/>
        <v>0</v>
      </c>
      <c r="BKY119" s="201" t="b">
        <f t="shared" si="67"/>
        <v>0</v>
      </c>
      <c r="BKZ119" s="201" t="b">
        <f t="shared" si="67"/>
        <v>0</v>
      </c>
      <c r="BLA119" s="201" t="b">
        <f t="shared" si="67"/>
        <v>0</v>
      </c>
      <c r="BLB119" s="201" t="b">
        <f t="shared" si="67"/>
        <v>0</v>
      </c>
      <c r="BLC119" s="201" t="b">
        <f t="shared" si="67"/>
        <v>0</v>
      </c>
      <c r="BLD119" s="201" t="b">
        <f t="shared" si="67"/>
        <v>0</v>
      </c>
      <c r="BLE119" s="201" t="b">
        <f t="shared" si="67"/>
        <v>0</v>
      </c>
      <c r="BLF119" s="201" t="b">
        <f t="shared" si="67"/>
        <v>0</v>
      </c>
      <c r="BLG119" s="201" t="b">
        <f t="shared" si="67"/>
        <v>0</v>
      </c>
      <c r="BLH119" s="201" t="b">
        <f t="shared" si="67"/>
        <v>0</v>
      </c>
      <c r="BLI119" s="201" t="b">
        <f t="shared" si="67"/>
        <v>0</v>
      </c>
      <c r="BLJ119" s="201" t="b">
        <f t="shared" si="67"/>
        <v>0</v>
      </c>
      <c r="BLK119" s="201" t="b">
        <f t="shared" ref="BLK119:BNV119" si="68">IF(BLK113=TRUE,IF(((BLK117-BLK114)*BLK116)&lt;0,TRUE,FALSE),FALSE)</f>
        <v>0</v>
      </c>
      <c r="BLL119" s="201" t="b">
        <f t="shared" si="68"/>
        <v>0</v>
      </c>
      <c r="BLM119" s="201" t="b">
        <f t="shared" si="68"/>
        <v>0</v>
      </c>
      <c r="BLN119" s="201" t="b">
        <f t="shared" si="68"/>
        <v>0</v>
      </c>
      <c r="BLO119" s="201" t="b">
        <f t="shared" si="68"/>
        <v>0</v>
      </c>
      <c r="BLP119" s="201" t="b">
        <f t="shared" si="68"/>
        <v>0</v>
      </c>
      <c r="BLQ119" s="201" t="b">
        <f t="shared" si="68"/>
        <v>0</v>
      </c>
      <c r="BLR119" s="201" t="b">
        <f t="shared" si="68"/>
        <v>0</v>
      </c>
      <c r="BLS119" s="201" t="b">
        <f t="shared" si="68"/>
        <v>0</v>
      </c>
      <c r="BLT119" s="201" t="b">
        <f t="shared" si="68"/>
        <v>0</v>
      </c>
      <c r="BLU119" s="201" t="b">
        <f t="shared" si="68"/>
        <v>0</v>
      </c>
      <c r="BLV119" s="201" t="b">
        <f t="shared" si="68"/>
        <v>0</v>
      </c>
      <c r="BLW119" s="201" t="b">
        <f t="shared" si="68"/>
        <v>0</v>
      </c>
      <c r="BLX119" s="201" t="b">
        <f t="shared" si="68"/>
        <v>0</v>
      </c>
      <c r="BLY119" s="201" t="b">
        <f t="shared" si="68"/>
        <v>0</v>
      </c>
      <c r="BLZ119" s="201" t="b">
        <f t="shared" si="68"/>
        <v>0</v>
      </c>
      <c r="BMA119" s="201" t="b">
        <f t="shared" si="68"/>
        <v>0</v>
      </c>
      <c r="BMB119" s="201" t="b">
        <f t="shared" si="68"/>
        <v>0</v>
      </c>
      <c r="BMC119" s="201" t="b">
        <f t="shared" si="68"/>
        <v>0</v>
      </c>
      <c r="BMD119" s="201" t="b">
        <f t="shared" si="68"/>
        <v>0</v>
      </c>
      <c r="BME119" s="201" t="b">
        <f t="shared" si="68"/>
        <v>0</v>
      </c>
      <c r="BMF119" s="201" t="b">
        <f t="shared" si="68"/>
        <v>0</v>
      </c>
      <c r="BMG119" s="201" t="b">
        <f t="shared" si="68"/>
        <v>0</v>
      </c>
      <c r="BMH119" s="201" t="b">
        <f t="shared" si="68"/>
        <v>0</v>
      </c>
      <c r="BMI119" s="201" t="b">
        <f t="shared" si="68"/>
        <v>0</v>
      </c>
      <c r="BMJ119" s="201" t="b">
        <f t="shared" si="68"/>
        <v>0</v>
      </c>
      <c r="BMK119" s="201" t="b">
        <f t="shared" si="68"/>
        <v>0</v>
      </c>
      <c r="BML119" s="201" t="b">
        <f t="shared" si="68"/>
        <v>0</v>
      </c>
      <c r="BMM119" s="201" t="b">
        <f t="shared" si="68"/>
        <v>0</v>
      </c>
      <c r="BMN119" s="201" t="b">
        <f t="shared" si="68"/>
        <v>0</v>
      </c>
      <c r="BMO119" s="201" t="b">
        <f t="shared" si="68"/>
        <v>0</v>
      </c>
      <c r="BMP119" s="201" t="b">
        <f t="shared" si="68"/>
        <v>0</v>
      </c>
      <c r="BMQ119" s="201" t="b">
        <f t="shared" si="68"/>
        <v>0</v>
      </c>
      <c r="BMR119" s="201" t="b">
        <f t="shared" si="68"/>
        <v>0</v>
      </c>
      <c r="BMS119" s="201" t="b">
        <f t="shared" si="68"/>
        <v>0</v>
      </c>
      <c r="BMT119" s="201" t="b">
        <f t="shared" si="68"/>
        <v>0</v>
      </c>
      <c r="BMU119" s="201" t="b">
        <f t="shared" si="68"/>
        <v>0</v>
      </c>
      <c r="BMV119" s="201" t="b">
        <f t="shared" si="68"/>
        <v>0</v>
      </c>
      <c r="BMW119" s="201" t="b">
        <f t="shared" si="68"/>
        <v>0</v>
      </c>
      <c r="BMX119" s="201" t="b">
        <f t="shared" si="68"/>
        <v>0</v>
      </c>
      <c r="BMY119" s="201" t="b">
        <f t="shared" si="68"/>
        <v>0</v>
      </c>
      <c r="BMZ119" s="201" t="b">
        <f t="shared" si="68"/>
        <v>0</v>
      </c>
      <c r="BNA119" s="201" t="b">
        <f t="shared" si="68"/>
        <v>0</v>
      </c>
      <c r="BNB119" s="201" t="b">
        <f t="shared" si="68"/>
        <v>0</v>
      </c>
      <c r="BNC119" s="201" t="b">
        <f t="shared" si="68"/>
        <v>0</v>
      </c>
      <c r="BND119" s="201" t="b">
        <f t="shared" si="68"/>
        <v>0</v>
      </c>
      <c r="BNE119" s="201" t="b">
        <f t="shared" si="68"/>
        <v>0</v>
      </c>
      <c r="BNF119" s="201" t="b">
        <f t="shared" si="68"/>
        <v>0</v>
      </c>
      <c r="BNG119" s="201" t="b">
        <f t="shared" si="68"/>
        <v>0</v>
      </c>
      <c r="BNH119" s="201" t="b">
        <f t="shared" si="68"/>
        <v>0</v>
      </c>
      <c r="BNI119" s="201" t="b">
        <f t="shared" si="68"/>
        <v>0</v>
      </c>
      <c r="BNJ119" s="201" t="b">
        <f t="shared" si="68"/>
        <v>0</v>
      </c>
      <c r="BNK119" s="201" t="b">
        <f t="shared" si="68"/>
        <v>0</v>
      </c>
      <c r="BNL119" s="201" t="b">
        <f t="shared" si="68"/>
        <v>0</v>
      </c>
      <c r="BNM119" s="201" t="b">
        <f t="shared" si="68"/>
        <v>0</v>
      </c>
      <c r="BNN119" s="201" t="b">
        <f t="shared" si="68"/>
        <v>0</v>
      </c>
      <c r="BNO119" s="201" t="b">
        <f t="shared" si="68"/>
        <v>0</v>
      </c>
      <c r="BNP119" s="201" t="b">
        <f t="shared" si="68"/>
        <v>0</v>
      </c>
      <c r="BNQ119" s="201" t="b">
        <f t="shared" si="68"/>
        <v>0</v>
      </c>
      <c r="BNR119" s="201" t="b">
        <f t="shared" si="68"/>
        <v>0</v>
      </c>
      <c r="BNS119" s="201" t="b">
        <f t="shared" si="68"/>
        <v>0</v>
      </c>
      <c r="BNT119" s="201" t="b">
        <f t="shared" si="68"/>
        <v>0</v>
      </c>
      <c r="BNU119" s="201" t="b">
        <f t="shared" si="68"/>
        <v>0</v>
      </c>
      <c r="BNV119" s="201" t="b">
        <f t="shared" si="68"/>
        <v>0</v>
      </c>
      <c r="BNW119" s="201" t="b">
        <f t="shared" ref="BNW119:BQH119" si="69">IF(BNW113=TRUE,IF(((BNW117-BNW114)*BNW116)&lt;0,TRUE,FALSE),FALSE)</f>
        <v>0</v>
      </c>
      <c r="BNX119" s="201" t="b">
        <f t="shared" si="69"/>
        <v>0</v>
      </c>
      <c r="BNY119" s="201" t="b">
        <f t="shared" si="69"/>
        <v>0</v>
      </c>
      <c r="BNZ119" s="201" t="b">
        <f t="shared" si="69"/>
        <v>0</v>
      </c>
      <c r="BOA119" s="201" t="b">
        <f t="shared" si="69"/>
        <v>0</v>
      </c>
      <c r="BOB119" s="201" t="b">
        <f t="shared" si="69"/>
        <v>0</v>
      </c>
      <c r="BOC119" s="201" t="b">
        <f t="shared" si="69"/>
        <v>0</v>
      </c>
      <c r="BOD119" s="201" t="b">
        <f t="shared" si="69"/>
        <v>0</v>
      </c>
      <c r="BOE119" s="201" t="b">
        <f t="shared" si="69"/>
        <v>0</v>
      </c>
      <c r="BOF119" s="201" t="b">
        <f t="shared" si="69"/>
        <v>0</v>
      </c>
      <c r="BOG119" s="201" t="b">
        <f t="shared" si="69"/>
        <v>0</v>
      </c>
      <c r="BOH119" s="201" t="b">
        <f t="shared" si="69"/>
        <v>0</v>
      </c>
      <c r="BOI119" s="201" t="b">
        <f t="shared" si="69"/>
        <v>0</v>
      </c>
      <c r="BOJ119" s="201" t="b">
        <f t="shared" si="69"/>
        <v>0</v>
      </c>
      <c r="BOK119" s="201" t="b">
        <f t="shared" si="69"/>
        <v>0</v>
      </c>
      <c r="BOL119" s="201" t="b">
        <f t="shared" si="69"/>
        <v>0</v>
      </c>
      <c r="BOM119" s="201" t="b">
        <f t="shared" si="69"/>
        <v>0</v>
      </c>
      <c r="BON119" s="201" t="b">
        <f t="shared" si="69"/>
        <v>0</v>
      </c>
      <c r="BOO119" s="201" t="b">
        <f t="shared" si="69"/>
        <v>0</v>
      </c>
      <c r="BOP119" s="201" t="b">
        <f t="shared" si="69"/>
        <v>0</v>
      </c>
      <c r="BOQ119" s="201" t="b">
        <f t="shared" si="69"/>
        <v>0</v>
      </c>
      <c r="BOR119" s="201" t="b">
        <f t="shared" si="69"/>
        <v>0</v>
      </c>
      <c r="BOS119" s="201" t="b">
        <f t="shared" si="69"/>
        <v>0</v>
      </c>
      <c r="BOT119" s="201" t="b">
        <f t="shared" si="69"/>
        <v>0</v>
      </c>
      <c r="BOU119" s="201" t="b">
        <f t="shared" si="69"/>
        <v>0</v>
      </c>
      <c r="BOV119" s="201" t="b">
        <f t="shared" si="69"/>
        <v>0</v>
      </c>
      <c r="BOW119" s="201" t="b">
        <f t="shared" si="69"/>
        <v>0</v>
      </c>
      <c r="BOX119" s="201" t="b">
        <f t="shared" si="69"/>
        <v>0</v>
      </c>
      <c r="BOY119" s="201" t="b">
        <f t="shared" si="69"/>
        <v>0</v>
      </c>
      <c r="BOZ119" s="201" t="b">
        <f t="shared" si="69"/>
        <v>0</v>
      </c>
      <c r="BPA119" s="201" t="b">
        <f t="shared" si="69"/>
        <v>0</v>
      </c>
      <c r="BPB119" s="201" t="b">
        <f t="shared" si="69"/>
        <v>0</v>
      </c>
      <c r="BPC119" s="201" t="b">
        <f t="shared" si="69"/>
        <v>0</v>
      </c>
      <c r="BPD119" s="201" t="b">
        <f t="shared" si="69"/>
        <v>0</v>
      </c>
      <c r="BPE119" s="201" t="b">
        <f t="shared" si="69"/>
        <v>0</v>
      </c>
      <c r="BPF119" s="201" t="b">
        <f t="shared" si="69"/>
        <v>0</v>
      </c>
      <c r="BPG119" s="201" t="b">
        <f t="shared" si="69"/>
        <v>0</v>
      </c>
      <c r="BPH119" s="201" t="b">
        <f t="shared" si="69"/>
        <v>0</v>
      </c>
      <c r="BPI119" s="201" t="b">
        <f t="shared" si="69"/>
        <v>0</v>
      </c>
      <c r="BPJ119" s="201" t="b">
        <f t="shared" si="69"/>
        <v>0</v>
      </c>
      <c r="BPK119" s="201" t="b">
        <f t="shared" si="69"/>
        <v>0</v>
      </c>
      <c r="BPL119" s="201" t="b">
        <f t="shared" si="69"/>
        <v>0</v>
      </c>
      <c r="BPM119" s="201" t="b">
        <f t="shared" si="69"/>
        <v>0</v>
      </c>
      <c r="BPN119" s="201" t="b">
        <f t="shared" si="69"/>
        <v>0</v>
      </c>
      <c r="BPO119" s="201" t="b">
        <f t="shared" si="69"/>
        <v>0</v>
      </c>
      <c r="BPP119" s="201" t="b">
        <f t="shared" si="69"/>
        <v>0</v>
      </c>
      <c r="BPQ119" s="201" t="b">
        <f t="shared" si="69"/>
        <v>0</v>
      </c>
      <c r="BPR119" s="201" t="b">
        <f t="shared" si="69"/>
        <v>0</v>
      </c>
      <c r="BPS119" s="201" t="b">
        <f t="shared" si="69"/>
        <v>0</v>
      </c>
      <c r="BPT119" s="201" t="b">
        <f t="shared" si="69"/>
        <v>0</v>
      </c>
      <c r="BPU119" s="201" t="b">
        <f t="shared" si="69"/>
        <v>0</v>
      </c>
      <c r="BPV119" s="201" t="b">
        <f t="shared" si="69"/>
        <v>0</v>
      </c>
      <c r="BPW119" s="201" t="b">
        <f t="shared" si="69"/>
        <v>0</v>
      </c>
      <c r="BPX119" s="201" t="b">
        <f t="shared" si="69"/>
        <v>0</v>
      </c>
      <c r="BPY119" s="201" t="b">
        <f t="shared" si="69"/>
        <v>0</v>
      </c>
      <c r="BPZ119" s="201" t="b">
        <f t="shared" si="69"/>
        <v>0</v>
      </c>
      <c r="BQA119" s="201" t="b">
        <f t="shared" si="69"/>
        <v>0</v>
      </c>
      <c r="BQB119" s="201" t="b">
        <f t="shared" si="69"/>
        <v>0</v>
      </c>
      <c r="BQC119" s="201" t="b">
        <f t="shared" si="69"/>
        <v>0</v>
      </c>
      <c r="BQD119" s="201" t="b">
        <f t="shared" si="69"/>
        <v>0</v>
      </c>
      <c r="BQE119" s="201" t="b">
        <f t="shared" si="69"/>
        <v>0</v>
      </c>
      <c r="BQF119" s="201" t="b">
        <f t="shared" si="69"/>
        <v>0</v>
      </c>
      <c r="BQG119" s="201" t="b">
        <f t="shared" si="69"/>
        <v>0</v>
      </c>
      <c r="BQH119" s="201" t="b">
        <f t="shared" si="69"/>
        <v>0</v>
      </c>
      <c r="BQI119" s="201" t="b">
        <f t="shared" ref="BQI119:BST119" si="70">IF(BQI113=TRUE,IF(((BQI117-BQI114)*BQI116)&lt;0,TRUE,FALSE),FALSE)</f>
        <v>0</v>
      </c>
      <c r="BQJ119" s="201" t="b">
        <f t="shared" si="70"/>
        <v>0</v>
      </c>
      <c r="BQK119" s="201" t="b">
        <f t="shared" si="70"/>
        <v>0</v>
      </c>
      <c r="BQL119" s="201" t="b">
        <f t="shared" si="70"/>
        <v>0</v>
      </c>
      <c r="BQM119" s="201" t="b">
        <f t="shared" si="70"/>
        <v>0</v>
      </c>
      <c r="BQN119" s="201" t="b">
        <f t="shared" si="70"/>
        <v>0</v>
      </c>
      <c r="BQO119" s="201" t="b">
        <f t="shared" si="70"/>
        <v>0</v>
      </c>
      <c r="BQP119" s="201" t="b">
        <f t="shared" si="70"/>
        <v>0</v>
      </c>
      <c r="BQQ119" s="201" t="b">
        <f t="shared" si="70"/>
        <v>0</v>
      </c>
      <c r="BQR119" s="201" t="b">
        <f t="shared" si="70"/>
        <v>0</v>
      </c>
      <c r="BQS119" s="201" t="b">
        <f t="shared" si="70"/>
        <v>0</v>
      </c>
      <c r="BQT119" s="201" t="b">
        <f t="shared" si="70"/>
        <v>0</v>
      </c>
      <c r="BQU119" s="201" t="b">
        <f t="shared" si="70"/>
        <v>0</v>
      </c>
      <c r="BQV119" s="201" t="b">
        <f t="shared" si="70"/>
        <v>0</v>
      </c>
      <c r="BQW119" s="201" t="b">
        <f t="shared" si="70"/>
        <v>0</v>
      </c>
      <c r="BQX119" s="201" t="b">
        <f t="shared" si="70"/>
        <v>0</v>
      </c>
      <c r="BQY119" s="201" t="b">
        <f t="shared" si="70"/>
        <v>0</v>
      </c>
      <c r="BQZ119" s="201" t="b">
        <f t="shared" si="70"/>
        <v>0</v>
      </c>
      <c r="BRA119" s="201" t="b">
        <f t="shared" si="70"/>
        <v>0</v>
      </c>
      <c r="BRB119" s="201" t="b">
        <f t="shared" si="70"/>
        <v>0</v>
      </c>
      <c r="BRC119" s="201" t="b">
        <f t="shared" si="70"/>
        <v>0</v>
      </c>
      <c r="BRD119" s="201" t="b">
        <f t="shared" si="70"/>
        <v>0</v>
      </c>
      <c r="BRE119" s="201" t="b">
        <f t="shared" si="70"/>
        <v>0</v>
      </c>
      <c r="BRF119" s="201" t="b">
        <f t="shared" si="70"/>
        <v>0</v>
      </c>
      <c r="BRG119" s="201" t="b">
        <f t="shared" si="70"/>
        <v>0</v>
      </c>
      <c r="BRH119" s="201" t="b">
        <f t="shared" si="70"/>
        <v>0</v>
      </c>
      <c r="BRI119" s="201" t="b">
        <f t="shared" si="70"/>
        <v>0</v>
      </c>
      <c r="BRJ119" s="201" t="b">
        <f t="shared" si="70"/>
        <v>0</v>
      </c>
      <c r="BRK119" s="201" t="b">
        <f t="shared" si="70"/>
        <v>0</v>
      </c>
      <c r="BRL119" s="201" t="b">
        <f t="shared" si="70"/>
        <v>0</v>
      </c>
      <c r="BRM119" s="201" t="b">
        <f t="shared" si="70"/>
        <v>0</v>
      </c>
      <c r="BRN119" s="201" t="b">
        <f t="shared" si="70"/>
        <v>0</v>
      </c>
      <c r="BRO119" s="201" t="b">
        <f t="shared" si="70"/>
        <v>0</v>
      </c>
      <c r="BRP119" s="201" t="b">
        <f t="shared" si="70"/>
        <v>0</v>
      </c>
      <c r="BRQ119" s="201" t="b">
        <f t="shared" si="70"/>
        <v>0</v>
      </c>
      <c r="BRR119" s="201" t="b">
        <f t="shared" si="70"/>
        <v>0</v>
      </c>
      <c r="BRS119" s="201" t="b">
        <f t="shared" si="70"/>
        <v>0</v>
      </c>
      <c r="BRT119" s="201" t="b">
        <f t="shared" si="70"/>
        <v>0</v>
      </c>
      <c r="BRU119" s="201" t="b">
        <f t="shared" si="70"/>
        <v>0</v>
      </c>
      <c r="BRV119" s="201" t="b">
        <f t="shared" si="70"/>
        <v>0</v>
      </c>
      <c r="BRW119" s="201" t="b">
        <f t="shared" si="70"/>
        <v>0</v>
      </c>
      <c r="BRX119" s="201" t="b">
        <f t="shared" si="70"/>
        <v>0</v>
      </c>
      <c r="BRY119" s="201" t="b">
        <f t="shared" si="70"/>
        <v>0</v>
      </c>
      <c r="BRZ119" s="201" t="b">
        <f t="shared" si="70"/>
        <v>0</v>
      </c>
      <c r="BSA119" s="201" t="b">
        <f t="shared" si="70"/>
        <v>0</v>
      </c>
      <c r="BSB119" s="201" t="b">
        <f t="shared" si="70"/>
        <v>0</v>
      </c>
      <c r="BSC119" s="201" t="b">
        <f t="shared" si="70"/>
        <v>0</v>
      </c>
      <c r="BSD119" s="201" t="b">
        <f t="shared" si="70"/>
        <v>0</v>
      </c>
      <c r="BSE119" s="201" t="b">
        <f t="shared" si="70"/>
        <v>0</v>
      </c>
      <c r="BSF119" s="201" t="b">
        <f t="shared" si="70"/>
        <v>0</v>
      </c>
      <c r="BSG119" s="201" t="b">
        <f t="shared" si="70"/>
        <v>0</v>
      </c>
      <c r="BSH119" s="201" t="b">
        <f t="shared" si="70"/>
        <v>0</v>
      </c>
      <c r="BSI119" s="201" t="b">
        <f t="shared" si="70"/>
        <v>0</v>
      </c>
      <c r="BSJ119" s="201" t="b">
        <f t="shared" si="70"/>
        <v>0</v>
      </c>
      <c r="BSK119" s="201" t="b">
        <f t="shared" si="70"/>
        <v>0</v>
      </c>
      <c r="BSL119" s="201" t="b">
        <f t="shared" si="70"/>
        <v>0</v>
      </c>
      <c r="BSM119" s="201" t="b">
        <f t="shared" si="70"/>
        <v>0</v>
      </c>
      <c r="BSN119" s="201" t="b">
        <f t="shared" si="70"/>
        <v>0</v>
      </c>
      <c r="BSO119" s="201" t="b">
        <f t="shared" si="70"/>
        <v>0</v>
      </c>
      <c r="BSP119" s="201" t="b">
        <f t="shared" si="70"/>
        <v>0</v>
      </c>
      <c r="BSQ119" s="201" t="b">
        <f t="shared" si="70"/>
        <v>0</v>
      </c>
      <c r="BSR119" s="201" t="b">
        <f t="shared" si="70"/>
        <v>0</v>
      </c>
      <c r="BSS119" s="201" t="b">
        <f t="shared" si="70"/>
        <v>0</v>
      </c>
      <c r="BST119" s="201" t="b">
        <f t="shared" si="70"/>
        <v>0</v>
      </c>
      <c r="BSU119" s="201" t="b">
        <f t="shared" ref="BSU119:BVF119" si="71">IF(BSU113=TRUE,IF(((BSU117-BSU114)*BSU116)&lt;0,TRUE,FALSE),FALSE)</f>
        <v>0</v>
      </c>
      <c r="BSV119" s="201" t="b">
        <f t="shared" si="71"/>
        <v>0</v>
      </c>
      <c r="BSW119" s="201" t="b">
        <f t="shared" si="71"/>
        <v>0</v>
      </c>
      <c r="BSX119" s="201" t="b">
        <f t="shared" si="71"/>
        <v>0</v>
      </c>
      <c r="BSY119" s="201" t="b">
        <f t="shared" si="71"/>
        <v>0</v>
      </c>
      <c r="BSZ119" s="201" t="b">
        <f t="shared" si="71"/>
        <v>0</v>
      </c>
      <c r="BTA119" s="201" t="b">
        <f t="shared" si="71"/>
        <v>0</v>
      </c>
      <c r="BTB119" s="201" t="b">
        <f t="shared" si="71"/>
        <v>0</v>
      </c>
      <c r="BTC119" s="201" t="b">
        <f t="shared" si="71"/>
        <v>0</v>
      </c>
      <c r="BTD119" s="201" t="b">
        <f t="shared" si="71"/>
        <v>0</v>
      </c>
      <c r="BTE119" s="201" t="b">
        <f t="shared" si="71"/>
        <v>0</v>
      </c>
      <c r="BTF119" s="201" t="b">
        <f t="shared" si="71"/>
        <v>0</v>
      </c>
      <c r="BTG119" s="201" t="b">
        <f t="shared" si="71"/>
        <v>0</v>
      </c>
      <c r="BTH119" s="201" t="b">
        <f t="shared" si="71"/>
        <v>0</v>
      </c>
      <c r="BTI119" s="201" t="b">
        <f t="shared" si="71"/>
        <v>0</v>
      </c>
      <c r="BTJ119" s="201" t="b">
        <f t="shared" si="71"/>
        <v>0</v>
      </c>
      <c r="BTK119" s="201" t="b">
        <f t="shared" si="71"/>
        <v>0</v>
      </c>
      <c r="BTL119" s="201" t="b">
        <f t="shared" si="71"/>
        <v>0</v>
      </c>
      <c r="BTM119" s="201" t="b">
        <f t="shared" si="71"/>
        <v>0</v>
      </c>
      <c r="BTN119" s="201" t="b">
        <f t="shared" si="71"/>
        <v>0</v>
      </c>
      <c r="BTO119" s="201" t="b">
        <f t="shared" si="71"/>
        <v>0</v>
      </c>
      <c r="BTP119" s="201" t="b">
        <f t="shared" si="71"/>
        <v>0</v>
      </c>
      <c r="BTQ119" s="201" t="b">
        <f t="shared" si="71"/>
        <v>0</v>
      </c>
      <c r="BTR119" s="201" t="b">
        <f t="shared" si="71"/>
        <v>0</v>
      </c>
      <c r="BTS119" s="201" t="b">
        <f t="shared" si="71"/>
        <v>0</v>
      </c>
      <c r="BTT119" s="201" t="b">
        <f t="shared" si="71"/>
        <v>0</v>
      </c>
      <c r="BTU119" s="201" t="b">
        <f t="shared" si="71"/>
        <v>0</v>
      </c>
      <c r="BTV119" s="201" t="b">
        <f t="shared" si="71"/>
        <v>0</v>
      </c>
      <c r="BTW119" s="201" t="b">
        <f t="shared" si="71"/>
        <v>0</v>
      </c>
      <c r="BTX119" s="201" t="b">
        <f t="shared" si="71"/>
        <v>0</v>
      </c>
      <c r="BTY119" s="201" t="b">
        <f t="shared" si="71"/>
        <v>0</v>
      </c>
      <c r="BTZ119" s="201" t="b">
        <f t="shared" si="71"/>
        <v>0</v>
      </c>
      <c r="BUA119" s="201" t="b">
        <f t="shared" si="71"/>
        <v>0</v>
      </c>
      <c r="BUB119" s="201" t="b">
        <f t="shared" si="71"/>
        <v>0</v>
      </c>
      <c r="BUC119" s="201" t="b">
        <f t="shared" si="71"/>
        <v>0</v>
      </c>
      <c r="BUD119" s="201" t="b">
        <f t="shared" si="71"/>
        <v>0</v>
      </c>
      <c r="BUE119" s="201" t="b">
        <f t="shared" si="71"/>
        <v>0</v>
      </c>
      <c r="BUF119" s="201" t="b">
        <f t="shared" si="71"/>
        <v>0</v>
      </c>
      <c r="BUG119" s="201" t="b">
        <f t="shared" si="71"/>
        <v>0</v>
      </c>
      <c r="BUH119" s="201" t="b">
        <f t="shared" si="71"/>
        <v>0</v>
      </c>
      <c r="BUI119" s="201" t="b">
        <f t="shared" si="71"/>
        <v>0</v>
      </c>
      <c r="BUJ119" s="201" t="b">
        <f t="shared" si="71"/>
        <v>0</v>
      </c>
      <c r="BUK119" s="201" t="b">
        <f t="shared" si="71"/>
        <v>0</v>
      </c>
      <c r="BUL119" s="201" t="b">
        <f t="shared" si="71"/>
        <v>0</v>
      </c>
      <c r="BUM119" s="201" t="b">
        <f t="shared" si="71"/>
        <v>0</v>
      </c>
      <c r="BUN119" s="201" t="b">
        <f t="shared" si="71"/>
        <v>0</v>
      </c>
      <c r="BUO119" s="201" t="b">
        <f t="shared" si="71"/>
        <v>0</v>
      </c>
      <c r="BUP119" s="201" t="b">
        <f t="shared" si="71"/>
        <v>0</v>
      </c>
      <c r="BUQ119" s="201" t="b">
        <f t="shared" si="71"/>
        <v>0</v>
      </c>
      <c r="BUR119" s="201" t="b">
        <f t="shared" si="71"/>
        <v>0</v>
      </c>
      <c r="BUS119" s="201" t="b">
        <f t="shared" si="71"/>
        <v>0</v>
      </c>
      <c r="BUT119" s="201" t="b">
        <f t="shared" si="71"/>
        <v>0</v>
      </c>
      <c r="BUU119" s="201" t="b">
        <f t="shared" si="71"/>
        <v>0</v>
      </c>
      <c r="BUV119" s="201" t="b">
        <f t="shared" si="71"/>
        <v>0</v>
      </c>
      <c r="BUW119" s="201" t="b">
        <f t="shared" si="71"/>
        <v>0</v>
      </c>
      <c r="BUX119" s="201" t="b">
        <f t="shared" si="71"/>
        <v>0</v>
      </c>
      <c r="BUY119" s="201" t="b">
        <f t="shared" si="71"/>
        <v>0</v>
      </c>
      <c r="BUZ119" s="201" t="b">
        <f t="shared" si="71"/>
        <v>0</v>
      </c>
      <c r="BVA119" s="201" t="b">
        <f t="shared" si="71"/>
        <v>0</v>
      </c>
      <c r="BVB119" s="201" t="b">
        <f t="shared" si="71"/>
        <v>0</v>
      </c>
      <c r="BVC119" s="201" t="b">
        <f t="shared" si="71"/>
        <v>0</v>
      </c>
      <c r="BVD119" s="201" t="b">
        <f t="shared" si="71"/>
        <v>0</v>
      </c>
      <c r="BVE119" s="201" t="b">
        <f t="shared" si="71"/>
        <v>0</v>
      </c>
      <c r="BVF119" s="201" t="b">
        <f t="shared" si="71"/>
        <v>0</v>
      </c>
      <c r="BVG119" s="201" t="b">
        <f t="shared" ref="BVG119:BXR119" si="72">IF(BVG113=TRUE,IF(((BVG117-BVG114)*BVG116)&lt;0,TRUE,FALSE),FALSE)</f>
        <v>0</v>
      </c>
      <c r="BVH119" s="201" t="b">
        <f t="shared" si="72"/>
        <v>0</v>
      </c>
      <c r="BVI119" s="201" t="b">
        <f t="shared" si="72"/>
        <v>0</v>
      </c>
      <c r="BVJ119" s="201" t="b">
        <f t="shared" si="72"/>
        <v>0</v>
      </c>
      <c r="BVK119" s="201" t="b">
        <f t="shared" si="72"/>
        <v>0</v>
      </c>
      <c r="BVL119" s="201" t="b">
        <f t="shared" si="72"/>
        <v>0</v>
      </c>
      <c r="BVM119" s="201" t="b">
        <f t="shared" si="72"/>
        <v>0</v>
      </c>
      <c r="BVN119" s="201" t="b">
        <f t="shared" si="72"/>
        <v>0</v>
      </c>
      <c r="BVO119" s="201" t="b">
        <f t="shared" si="72"/>
        <v>0</v>
      </c>
      <c r="BVP119" s="201" t="b">
        <f t="shared" si="72"/>
        <v>0</v>
      </c>
      <c r="BVQ119" s="201" t="b">
        <f t="shared" si="72"/>
        <v>0</v>
      </c>
      <c r="BVR119" s="201" t="b">
        <f t="shared" si="72"/>
        <v>0</v>
      </c>
      <c r="BVS119" s="201" t="b">
        <f t="shared" si="72"/>
        <v>0</v>
      </c>
      <c r="BVT119" s="201" t="b">
        <f t="shared" si="72"/>
        <v>0</v>
      </c>
      <c r="BVU119" s="201" t="b">
        <f t="shared" si="72"/>
        <v>0</v>
      </c>
      <c r="BVV119" s="201" t="b">
        <f t="shared" si="72"/>
        <v>0</v>
      </c>
      <c r="BVW119" s="201" t="b">
        <f t="shared" si="72"/>
        <v>0</v>
      </c>
      <c r="BVX119" s="201" t="b">
        <f t="shared" si="72"/>
        <v>0</v>
      </c>
      <c r="BVY119" s="201" t="b">
        <f t="shared" si="72"/>
        <v>0</v>
      </c>
      <c r="BVZ119" s="201" t="b">
        <f t="shared" si="72"/>
        <v>0</v>
      </c>
      <c r="BWA119" s="201" t="b">
        <f t="shared" si="72"/>
        <v>0</v>
      </c>
      <c r="BWB119" s="201" t="b">
        <f t="shared" si="72"/>
        <v>0</v>
      </c>
      <c r="BWC119" s="201" t="b">
        <f t="shared" si="72"/>
        <v>0</v>
      </c>
      <c r="BWD119" s="201" t="b">
        <f t="shared" si="72"/>
        <v>0</v>
      </c>
      <c r="BWE119" s="201" t="b">
        <f t="shared" si="72"/>
        <v>0</v>
      </c>
      <c r="BWF119" s="201" t="b">
        <f t="shared" si="72"/>
        <v>0</v>
      </c>
      <c r="BWG119" s="201" t="b">
        <f t="shared" si="72"/>
        <v>0</v>
      </c>
      <c r="BWH119" s="201" t="b">
        <f t="shared" si="72"/>
        <v>0</v>
      </c>
      <c r="BWI119" s="201" t="b">
        <f t="shared" si="72"/>
        <v>0</v>
      </c>
      <c r="BWJ119" s="201" t="b">
        <f t="shared" si="72"/>
        <v>0</v>
      </c>
      <c r="BWK119" s="201" t="b">
        <f t="shared" si="72"/>
        <v>0</v>
      </c>
      <c r="BWL119" s="201" t="b">
        <f t="shared" si="72"/>
        <v>0</v>
      </c>
      <c r="BWM119" s="201" t="b">
        <f t="shared" si="72"/>
        <v>0</v>
      </c>
      <c r="BWN119" s="201" t="b">
        <f t="shared" si="72"/>
        <v>0</v>
      </c>
      <c r="BWO119" s="201" t="b">
        <f t="shared" si="72"/>
        <v>0</v>
      </c>
      <c r="BWP119" s="201" t="b">
        <f t="shared" si="72"/>
        <v>0</v>
      </c>
      <c r="BWQ119" s="201" t="b">
        <f t="shared" si="72"/>
        <v>0</v>
      </c>
      <c r="BWR119" s="201" t="b">
        <f t="shared" si="72"/>
        <v>0</v>
      </c>
      <c r="BWS119" s="201" t="b">
        <f t="shared" si="72"/>
        <v>0</v>
      </c>
      <c r="BWT119" s="201" t="b">
        <f t="shared" si="72"/>
        <v>0</v>
      </c>
      <c r="BWU119" s="201" t="b">
        <f t="shared" si="72"/>
        <v>0</v>
      </c>
      <c r="BWV119" s="201" t="b">
        <f t="shared" si="72"/>
        <v>0</v>
      </c>
      <c r="BWW119" s="201" t="b">
        <f t="shared" si="72"/>
        <v>0</v>
      </c>
      <c r="BWX119" s="201" t="b">
        <f t="shared" si="72"/>
        <v>0</v>
      </c>
      <c r="BWY119" s="201" t="b">
        <f t="shared" si="72"/>
        <v>0</v>
      </c>
      <c r="BWZ119" s="201" t="b">
        <f t="shared" si="72"/>
        <v>0</v>
      </c>
      <c r="BXA119" s="201" t="b">
        <f t="shared" si="72"/>
        <v>0</v>
      </c>
      <c r="BXB119" s="201" t="b">
        <f t="shared" si="72"/>
        <v>0</v>
      </c>
      <c r="BXC119" s="201" t="b">
        <f t="shared" si="72"/>
        <v>0</v>
      </c>
      <c r="BXD119" s="201" t="b">
        <f t="shared" si="72"/>
        <v>0</v>
      </c>
      <c r="BXE119" s="201" t="b">
        <f t="shared" si="72"/>
        <v>0</v>
      </c>
      <c r="BXF119" s="201" t="b">
        <f t="shared" si="72"/>
        <v>0</v>
      </c>
      <c r="BXG119" s="201" t="b">
        <f t="shared" si="72"/>
        <v>0</v>
      </c>
      <c r="BXH119" s="201" t="b">
        <f t="shared" si="72"/>
        <v>0</v>
      </c>
      <c r="BXI119" s="201" t="b">
        <f t="shared" si="72"/>
        <v>0</v>
      </c>
      <c r="BXJ119" s="201" t="b">
        <f t="shared" si="72"/>
        <v>0</v>
      </c>
      <c r="BXK119" s="201" t="b">
        <f t="shared" si="72"/>
        <v>0</v>
      </c>
      <c r="BXL119" s="201" t="b">
        <f t="shared" si="72"/>
        <v>0</v>
      </c>
      <c r="BXM119" s="201" t="b">
        <f t="shared" si="72"/>
        <v>0</v>
      </c>
      <c r="BXN119" s="201" t="b">
        <f t="shared" si="72"/>
        <v>0</v>
      </c>
      <c r="BXO119" s="201" t="b">
        <f t="shared" si="72"/>
        <v>0</v>
      </c>
      <c r="BXP119" s="201" t="b">
        <f t="shared" si="72"/>
        <v>0</v>
      </c>
      <c r="BXQ119" s="201" t="b">
        <f t="shared" si="72"/>
        <v>0</v>
      </c>
      <c r="BXR119" s="201" t="b">
        <f t="shared" si="72"/>
        <v>0</v>
      </c>
      <c r="BXS119" s="201" t="b">
        <f t="shared" ref="BXS119:CAD119" si="73">IF(BXS113=TRUE,IF(((BXS117-BXS114)*BXS116)&lt;0,TRUE,FALSE),FALSE)</f>
        <v>0</v>
      </c>
      <c r="BXT119" s="201" t="b">
        <f t="shared" si="73"/>
        <v>0</v>
      </c>
      <c r="BXU119" s="201" t="b">
        <f t="shared" si="73"/>
        <v>0</v>
      </c>
      <c r="BXV119" s="201" t="b">
        <f t="shared" si="73"/>
        <v>0</v>
      </c>
      <c r="BXW119" s="201" t="b">
        <f t="shared" si="73"/>
        <v>0</v>
      </c>
      <c r="BXX119" s="201" t="b">
        <f t="shared" si="73"/>
        <v>0</v>
      </c>
      <c r="BXY119" s="201" t="b">
        <f t="shared" si="73"/>
        <v>0</v>
      </c>
      <c r="BXZ119" s="201" t="b">
        <f t="shared" si="73"/>
        <v>0</v>
      </c>
      <c r="BYA119" s="201" t="b">
        <f t="shared" si="73"/>
        <v>0</v>
      </c>
      <c r="BYB119" s="201" t="b">
        <f t="shared" si="73"/>
        <v>0</v>
      </c>
      <c r="BYC119" s="201" t="b">
        <f t="shared" si="73"/>
        <v>0</v>
      </c>
      <c r="BYD119" s="201" t="b">
        <f t="shared" si="73"/>
        <v>0</v>
      </c>
      <c r="BYE119" s="201" t="b">
        <f t="shared" si="73"/>
        <v>0</v>
      </c>
      <c r="BYF119" s="201" t="b">
        <f t="shared" si="73"/>
        <v>0</v>
      </c>
      <c r="BYG119" s="201" t="b">
        <f t="shared" si="73"/>
        <v>0</v>
      </c>
      <c r="BYH119" s="201" t="b">
        <f t="shared" si="73"/>
        <v>0</v>
      </c>
      <c r="BYI119" s="201" t="b">
        <f t="shared" si="73"/>
        <v>0</v>
      </c>
      <c r="BYJ119" s="201" t="b">
        <f t="shared" si="73"/>
        <v>0</v>
      </c>
      <c r="BYK119" s="201" t="b">
        <f t="shared" si="73"/>
        <v>0</v>
      </c>
      <c r="BYL119" s="201" t="b">
        <f t="shared" si="73"/>
        <v>0</v>
      </c>
      <c r="BYM119" s="201" t="b">
        <f t="shared" si="73"/>
        <v>0</v>
      </c>
      <c r="BYN119" s="201" t="b">
        <f t="shared" si="73"/>
        <v>0</v>
      </c>
      <c r="BYO119" s="201" t="b">
        <f t="shared" si="73"/>
        <v>0</v>
      </c>
      <c r="BYP119" s="201" t="b">
        <f t="shared" si="73"/>
        <v>0</v>
      </c>
      <c r="BYQ119" s="201" t="b">
        <f t="shared" si="73"/>
        <v>0</v>
      </c>
      <c r="BYR119" s="201" t="b">
        <f t="shared" si="73"/>
        <v>0</v>
      </c>
      <c r="BYS119" s="201" t="b">
        <f t="shared" si="73"/>
        <v>0</v>
      </c>
      <c r="BYT119" s="201" t="b">
        <f t="shared" si="73"/>
        <v>0</v>
      </c>
      <c r="BYU119" s="201" t="b">
        <f t="shared" si="73"/>
        <v>0</v>
      </c>
      <c r="BYV119" s="201" t="b">
        <f t="shared" si="73"/>
        <v>0</v>
      </c>
      <c r="BYW119" s="201" t="b">
        <f t="shared" si="73"/>
        <v>0</v>
      </c>
      <c r="BYX119" s="201" t="b">
        <f t="shared" si="73"/>
        <v>0</v>
      </c>
      <c r="BYY119" s="201" t="b">
        <f t="shared" si="73"/>
        <v>0</v>
      </c>
      <c r="BYZ119" s="201" t="b">
        <f t="shared" si="73"/>
        <v>0</v>
      </c>
      <c r="BZA119" s="201" t="b">
        <f t="shared" si="73"/>
        <v>0</v>
      </c>
      <c r="BZB119" s="201" t="b">
        <f t="shared" si="73"/>
        <v>0</v>
      </c>
      <c r="BZC119" s="201" t="b">
        <f t="shared" si="73"/>
        <v>0</v>
      </c>
      <c r="BZD119" s="201" t="b">
        <f t="shared" si="73"/>
        <v>0</v>
      </c>
      <c r="BZE119" s="201" t="b">
        <f t="shared" si="73"/>
        <v>0</v>
      </c>
      <c r="BZF119" s="201" t="b">
        <f t="shared" si="73"/>
        <v>0</v>
      </c>
      <c r="BZG119" s="201" t="b">
        <f t="shared" si="73"/>
        <v>0</v>
      </c>
      <c r="BZH119" s="201" t="b">
        <f t="shared" si="73"/>
        <v>0</v>
      </c>
      <c r="BZI119" s="201" t="b">
        <f t="shared" si="73"/>
        <v>0</v>
      </c>
      <c r="BZJ119" s="201" t="b">
        <f t="shared" si="73"/>
        <v>0</v>
      </c>
      <c r="BZK119" s="201" t="b">
        <f t="shared" si="73"/>
        <v>0</v>
      </c>
      <c r="BZL119" s="201" t="b">
        <f t="shared" si="73"/>
        <v>0</v>
      </c>
      <c r="BZM119" s="201" t="b">
        <f t="shared" si="73"/>
        <v>0</v>
      </c>
      <c r="BZN119" s="201" t="b">
        <f t="shared" si="73"/>
        <v>0</v>
      </c>
      <c r="BZO119" s="201" t="b">
        <f t="shared" si="73"/>
        <v>0</v>
      </c>
      <c r="BZP119" s="201" t="b">
        <f t="shared" si="73"/>
        <v>0</v>
      </c>
      <c r="BZQ119" s="201" t="b">
        <f t="shared" si="73"/>
        <v>0</v>
      </c>
      <c r="BZR119" s="201" t="b">
        <f t="shared" si="73"/>
        <v>0</v>
      </c>
      <c r="BZS119" s="201" t="b">
        <f t="shared" si="73"/>
        <v>0</v>
      </c>
      <c r="BZT119" s="201" t="b">
        <f t="shared" si="73"/>
        <v>0</v>
      </c>
      <c r="BZU119" s="201" t="b">
        <f t="shared" si="73"/>
        <v>0</v>
      </c>
      <c r="BZV119" s="201" t="b">
        <f t="shared" si="73"/>
        <v>0</v>
      </c>
      <c r="BZW119" s="201" t="b">
        <f t="shared" si="73"/>
        <v>0</v>
      </c>
      <c r="BZX119" s="201" t="b">
        <f t="shared" si="73"/>
        <v>0</v>
      </c>
      <c r="BZY119" s="201" t="b">
        <f t="shared" si="73"/>
        <v>0</v>
      </c>
      <c r="BZZ119" s="201" t="b">
        <f t="shared" si="73"/>
        <v>0</v>
      </c>
      <c r="CAA119" s="201" t="b">
        <f t="shared" si="73"/>
        <v>0</v>
      </c>
      <c r="CAB119" s="201" t="b">
        <f t="shared" si="73"/>
        <v>0</v>
      </c>
      <c r="CAC119" s="201" t="b">
        <f t="shared" si="73"/>
        <v>0</v>
      </c>
      <c r="CAD119" s="201" t="b">
        <f t="shared" si="73"/>
        <v>0</v>
      </c>
      <c r="CAE119" s="201" t="b">
        <f t="shared" ref="CAE119:CCP119" si="74">IF(CAE113=TRUE,IF(((CAE117-CAE114)*CAE116)&lt;0,TRUE,FALSE),FALSE)</f>
        <v>0</v>
      </c>
      <c r="CAF119" s="201" t="b">
        <f t="shared" si="74"/>
        <v>0</v>
      </c>
      <c r="CAG119" s="201" t="b">
        <f t="shared" si="74"/>
        <v>0</v>
      </c>
      <c r="CAH119" s="201" t="b">
        <f t="shared" si="74"/>
        <v>0</v>
      </c>
      <c r="CAI119" s="201" t="b">
        <f t="shared" si="74"/>
        <v>0</v>
      </c>
      <c r="CAJ119" s="201" t="b">
        <f t="shared" si="74"/>
        <v>0</v>
      </c>
      <c r="CAK119" s="201" t="b">
        <f t="shared" si="74"/>
        <v>0</v>
      </c>
      <c r="CAL119" s="201" t="b">
        <f t="shared" si="74"/>
        <v>0</v>
      </c>
      <c r="CAM119" s="201" t="b">
        <f t="shared" si="74"/>
        <v>0</v>
      </c>
      <c r="CAN119" s="201" t="b">
        <f t="shared" si="74"/>
        <v>0</v>
      </c>
      <c r="CAO119" s="201" t="b">
        <f t="shared" si="74"/>
        <v>0</v>
      </c>
      <c r="CAP119" s="201" t="b">
        <f t="shared" si="74"/>
        <v>0</v>
      </c>
      <c r="CAQ119" s="201" t="b">
        <f t="shared" si="74"/>
        <v>0</v>
      </c>
      <c r="CAR119" s="201" t="b">
        <f t="shared" si="74"/>
        <v>0</v>
      </c>
      <c r="CAS119" s="201" t="b">
        <f t="shared" si="74"/>
        <v>0</v>
      </c>
      <c r="CAT119" s="201" t="b">
        <f t="shared" si="74"/>
        <v>0</v>
      </c>
      <c r="CAU119" s="201" t="b">
        <f t="shared" si="74"/>
        <v>0</v>
      </c>
      <c r="CAV119" s="201" t="b">
        <f t="shared" si="74"/>
        <v>0</v>
      </c>
      <c r="CAW119" s="201" t="b">
        <f t="shared" si="74"/>
        <v>0</v>
      </c>
      <c r="CAX119" s="201" t="b">
        <f t="shared" si="74"/>
        <v>0</v>
      </c>
      <c r="CAY119" s="201" t="b">
        <f t="shared" si="74"/>
        <v>0</v>
      </c>
      <c r="CAZ119" s="201" t="b">
        <f t="shared" si="74"/>
        <v>0</v>
      </c>
      <c r="CBA119" s="201" t="b">
        <f t="shared" si="74"/>
        <v>0</v>
      </c>
      <c r="CBB119" s="201" t="b">
        <f t="shared" si="74"/>
        <v>0</v>
      </c>
      <c r="CBC119" s="201" t="b">
        <f t="shared" si="74"/>
        <v>0</v>
      </c>
      <c r="CBD119" s="201" t="b">
        <f t="shared" si="74"/>
        <v>0</v>
      </c>
      <c r="CBE119" s="201" t="b">
        <f t="shared" si="74"/>
        <v>0</v>
      </c>
      <c r="CBF119" s="201" t="b">
        <f t="shared" si="74"/>
        <v>0</v>
      </c>
      <c r="CBG119" s="201" t="b">
        <f t="shared" si="74"/>
        <v>0</v>
      </c>
      <c r="CBH119" s="201" t="b">
        <f t="shared" si="74"/>
        <v>0</v>
      </c>
      <c r="CBI119" s="201" t="b">
        <f t="shared" si="74"/>
        <v>0</v>
      </c>
      <c r="CBJ119" s="201" t="b">
        <f t="shared" si="74"/>
        <v>0</v>
      </c>
      <c r="CBK119" s="201" t="b">
        <f t="shared" si="74"/>
        <v>0</v>
      </c>
      <c r="CBL119" s="201" t="b">
        <f t="shared" si="74"/>
        <v>0</v>
      </c>
      <c r="CBM119" s="201" t="b">
        <f t="shared" si="74"/>
        <v>0</v>
      </c>
      <c r="CBN119" s="201" t="b">
        <f t="shared" si="74"/>
        <v>0</v>
      </c>
      <c r="CBO119" s="201" t="b">
        <f t="shared" si="74"/>
        <v>0</v>
      </c>
      <c r="CBP119" s="201" t="b">
        <f t="shared" si="74"/>
        <v>0</v>
      </c>
      <c r="CBQ119" s="201" t="b">
        <f t="shared" si="74"/>
        <v>0</v>
      </c>
      <c r="CBR119" s="201" t="b">
        <f t="shared" si="74"/>
        <v>0</v>
      </c>
      <c r="CBS119" s="201" t="b">
        <f t="shared" si="74"/>
        <v>0</v>
      </c>
      <c r="CBT119" s="201" t="b">
        <f t="shared" si="74"/>
        <v>0</v>
      </c>
      <c r="CBU119" s="201" t="b">
        <f t="shared" si="74"/>
        <v>0</v>
      </c>
      <c r="CBV119" s="201" t="b">
        <f t="shared" si="74"/>
        <v>0</v>
      </c>
      <c r="CBW119" s="201" t="b">
        <f t="shared" si="74"/>
        <v>0</v>
      </c>
      <c r="CBX119" s="201" t="b">
        <f t="shared" si="74"/>
        <v>0</v>
      </c>
      <c r="CBY119" s="201" t="b">
        <f t="shared" si="74"/>
        <v>0</v>
      </c>
      <c r="CBZ119" s="201" t="b">
        <f t="shared" si="74"/>
        <v>0</v>
      </c>
      <c r="CCA119" s="201" t="b">
        <f t="shared" si="74"/>
        <v>0</v>
      </c>
      <c r="CCB119" s="201" t="b">
        <f t="shared" si="74"/>
        <v>0</v>
      </c>
      <c r="CCC119" s="201" t="b">
        <f t="shared" si="74"/>
        <v>0</v>
      </c>
      <c r="CCD119" s="201" t="b">
        <f t="shared" si="74"/>
        <v>0</v>
      </c>
      <c r="CCE119" s="201" t="b">
        <f t="shared" si="74"/>
        <v>0</v>
      </c>
      <c r="CCF119" s="201" t="b">
        <f t="shared" si="74"/>
        <v>0</v>
      </c>
      <c r="CCG119" s="201" t="b">
        <f t="shared" si="74"/>
        <v>0</v>
      </c>
      <c r="CCH119" s="201" t="b">
        <f t="shared" si="74"/>
        <v>0</v>
      </c>
      <c r="CCI119" s="201" t="b">
        <f t="shared" si="74"/>
        <v>0</v>
      </c>
      <c r="CCJ119" s="201" t="b">
        <f t="shared" si="74"/>
        <v>0</v>
      </c>
      <c r="CCK119" s="201" t="b">
        <f t="shared" si="74"/>
        <v>0</v>
      </c>
      <c r="CCL119" s="201" t="b">
        <f t="shared" si="74"/>
        <v>0</v>
      </c>
      <c r="CCM119" s="201" t="b">
        <f t="shared" si="74"/>
        <v>0</v>
      </c>
      <c r="CCN119" s="201" t="b">
        <f t="shared" si="74"/>
        <v>0</v>
      </c>
      <c r="CCO119" s="201" t="b">
        <f t="shared" si="74"/>
        <v>0</v>
      </c>
      <c r="CCP119" s="201" t="b">
        <f t="shared" si="74"/>
        <v>0</v>
      </c>
      <c r="CCQ119" s="201" t="b">
        <f t="shared" ref="CCQ119:CFB119" si="75">IF(CCQ113=TRUE,IF(((CCQ117-CCQ114)*CCQ116)&lt;0,TRUE,FALSE),FALSE)</f>
        <v>0</v>
      </c>
      <c r="CCR119" s="201" t="b">
        <f t="shared" si="75"/>
        <v>0</v>
      </c>
      <c r="CCS119" s="201" t="b">
        <f t="shared" si="75"/>
        <v>0</v>
      </c>
      <c r="CCT119" s="201" t="b">
        <f t="shared" si="75"/>
        <v>0</v>
      </c>
      <c r="CCU119" s="201" t="b">
        <f t="shared" si="75"/>
        <v>0</v>
      </c>
      <c r="CCV119" s="201" t="b">
        <f t="shared" si="75"/>
        <v>0</v>
      </c>
      <c r="CCW119" s="201" t="b">
        <f t="shared" si="75"/>
        <v>0</v>
      </c>
      <c r="CCX119" s="201" t="b">
        <f t="shared" si="75"/>
        <v>0</v>
      </c>
      <c r="CCY119" s="201" t="b">
        <f t="shared" si="75"/>
        <v>0</v>
      </c>
      <c r="CCZ119" s="201" t="b">
        <f t="shared" si="75"/>
        <v>0</v>
      </c>
      <c r="CDA119" s="201" t="b">
        <f t="shared" si="75"/>
        <v>0</v>
      </c>
      <c r="CDB119" s="201" t="b">
        <f t="shared" si="75"/>
        <v>0</v>
      </c>
      <c r="CDC119" s="201" t="b">
        <f t="shared" si="75"/>
        <v>0</v>
      </c>
      <c r="CDD119" s="201" t="b">
        <f t="shared" si="75"/>
        <v>0</v>
      </c>
      <c r="CDE119" s="201" t="b">
        <f t="shared" si="75"/>
        <v>0</v>
      </c>
      <c r="CDF119" s="201" t="b">
        <f t="shared" si="75"/>
        <v>0</v>
      </c>
      <c r="CDG119" s="201" t="b">
        <f t="shared" si="75"/>
        <v>0</v>
      </c>
      <c r="CDH119" s="201" t="b">
        <f t="shared" si="75"/>
        <v>0</v>
      </c>
      <c r="CDI119" s="201" t="b">
        <f t="shared" si="75"/>
        <v>0</v>
      </c>
      <c r="CDJ119" s="201" t="b">
        <f t="shared" si="75"/>
        <v>0</v>
      </c>
      <c r="CDK119" s="201" t="b">
        <f t="shared" si="75"/>
        <v>0</v>
      </c>
      <c r="CDL119" s="201" t="b">
        <f t="shared" si="75"/>
        <v>0</v>
      </c>
      <c r="CDM119" s="201" t="b">
        <f t="shared" si="75"/>
        <v>0</v>
      </c>
      <c r="CDN119" s="201" t="b">
        <f t="shared" si="75"/>
        <v>0</v>
      </c>
      <c r="CDO119" s="201" t="b">
        <f t="shared" si="75"/>
        <v>0</v>
      </c>
      <c r="CDP119" s="201" t="b">
        <f t="shared" si="75"/>
        <v>0</v>
      </c>
      <c r="CDQ119" s="201" t="b">
        <f t="shared" si="75"/>
        <v>0</v>
      </c>
      <c r="CDR119" s="201" t="b">
        <f t="shared" si="75"/>
        <v>0</v>
      </c>
      <c r="CDS119" s="201" t="b">
        <f t="shared" si="75"/>
        <v>0</v>
      </c>
      <c r="CDT119" s="201" t="b">
        <f t="shared" si="75"/>
        <v>0</v>
      </c>
      <c r="CDU119" s="201" t="b">
        <f t="shared" si="75"/>
        <v>0</v>
      </c>
      <c r="CDV119" s="201" t="b">
        <f t="shared" si="75"/>
        <v>0</v>
      </c>
      <c r="CDW119" s="201" t="b">
        <f t="shared" si="75"/>
        <v>0</v>
      </c>
      <c r="CDX119" s="201" t="b">
        <f t="shared" si="75"/>
        <v>0</v>
      </c>
      <c r="CDY119" s="201" t="b">
        <f t="shared" si="75"/>
        <v>0</v>
      </c>
      <c r="CDZ119" s="201" t="b">
        <f t="shared" si="75"/>
        <v>0</v>
      </c>
      <c r="CEA119" s="201" t="b">
        <f t="shared" si="75"/>
        <v>0</v>
      </c>
      <c r="CEB119" s="201" t="b">
        <f t="shared" si="75"/>
        <v>0</v>
      </c>
      <c r="CEC119" s="201" t="b">
        <f t="shared" si="75"/>
        <v>0</v>
      </c>
      <c r="CED119" s="201" t="b">
        <f t="shared" si="75"/>
        <v>0</v>
      </c>
      <c r="CEE119" s="201" t="b">
        <f t="shared" si="75"/>
        <v>0</v>
      </c>
      <c r="CEF119" s="201" t="b">
        <f t="shared" si="75"/>
        <v>0</v>
      </c>
      <c r="CEG119" s="201" t="b">
        <f t="shared" si="75"/>
        <v>0</v>
      </c>
      <c r="CEH119" s="201" t="b">
        <f t="shared" si="75"/>
        <v>0</v>
      </c>
      <c r="CEI119" s="201" t="b">
        <f t="shared" si="75"/>
        <v>0</v>
      </c>
      <c r="CEJ119" s="201" t="b">
        <f t="shared" si="75"/>
        <v>0</v>
      </c>
      <c r="CEK119" s="201" t="b">
        <f t="shared" si="75"/>
        <v>0</v>
      </c>
      <c r="CEL119" s="201" t="b">
        <f t="shared" si="75"/>
        <v>0</v>
      </c>
      <c r="CEM119" s="201" t="b">
        <f t="shared" si="75"/>
        <v>0</v>
      </c>
      <c r="CEN119" s="201" t="b">
        <f t="shared" si="75"/>
        <v>0</v>
      </c>
      <c r="CEO119" s="201" t="b">
        <f t="shared" si="75"/>
        <v>0</v>
      </c>
      <c r="CEP119" s="201" t="b">
        <f t="shared" si="75"/>
        <v>0</v>
      </c>
      <c r="CEQ119" s="201" t="b">
        <f t="shared" si="75"/>
        <v>0</v>
      </c>
      <c r="CER119" s="201" t="b">
        <f t="shared" si="75"/>
        <v>0</v>
      </c>
      <c r="CES119" s="201" t="b">
        <f t="shared" si="75"/>
        <v>0</v>
      </c>
      <c r="CET119" s="201" t="b">
        <f t="shared" si="75"/>
        <v>0</v>
      </c>
      <c r="CEU119" s="201" t="b">
        <f t="shared" si="75"/>
        <v>0</v>
      </c>
      <c r="CEV119" s="201" t="b">
        <f t="shared" si="75"/>
        <v>0</v>
      </c>
      <c r="CEW119" s="201" t="b">
        <f t="shared" si="75"/>
        <v>0</v>
      </c>
      <c r="CEX119" s="201" t="b">
        <f t="shared" si="75"/>
        <v>0</v>
      </c>
      <c r="CEY119" s="201" t="b">
        <f t="shared" si="75"/>
        <v>0</v>
      </c>
      <c r="CEZ119" s="201" t="b">
        <f t="shared" si="75"/>
        <v>0</v>
      </c>
      <c r="CFA119" s="201" t="b">
        <f t="shared" si="75"/>
        <v>0</v>
      </c>
      <c r="CFB119" s="201" t="b">
        <f t="shared" si="75"/>
        <v>0</v>
      </c>
      <c r="CFC119" s="201" t="b">
        <f t="shared" ref="CFC119:CHN119" si="76">IF(CFC113=TRUE,IF(((CFC117-CFC114)*CFC116)&lt;0,TRUE,FALSE),FALSE)</f>
        <v>0</v>
      </c>
      <c r="CFD119" s="201" t="b">
        <f t="shared" si="76"/>
        <v>0</v>
      </c>
      <c r="CFE119" s="201" t="b">
        <f t="shared" si="76"/>
        <v>0</v>
      </c>
      <c r="CFF119" s="201" t="b">
        <f t="shared" si="76"/>
        <v>0</v>
      </c>
      <c r="CFG119" s="201" t="b">
        <f t="shared" si="76"/>
        <v>0</v>
      </c>
      <c r="CFH119" s="201" t="b">
        <f t="shared" si="76"/>
        <v>0</v>
      </c>
      <c r="CFI119" s="201" t="b">
        <f t="shared" si="76"/>
        <v>0</v>
      </c>
      <c r="CFJ119" s="201" t="b">
        <f t="shared" si="76"/>
        <v>0</v>
      </c>
      <c r="CFK119" s="201" t="b">
        <f t="shared" si="76"/>
        <v>0</v>
      </c>
      <c r="CFL119" s="201" t="b">
        <f t="shared" si="76"/>
        <v>0</v>
      </c>
      <c r="CFM119" s="201" t="b">
        <f t="shared" si="76"/>
        <v>0</v>
      </c>
      <c r="CFN119" s="201" t="b">
        <f t="shared" si="76"/>
        <v>0</v>
      </c>
      <c r="CFO119" s="201" t="b">
        <f t="shared" si="76"/>
        <v>0</v>
      </c>
      <c r="CFP119" s="201" t="b">
        <f t="shared" si="76"/>
        <v>0</v>
      </c>
      <c r="CFQ119" s="201" t="b">
        <f t="shared" si="76"/>
        <v>0</v>
      </c>
      <c r="CFR119" s="201" t="b">
        <f t="shared" si="76"/>
        <v>0</v>
      </c>
      <c r="CFS119" s="201" t="b">
        <f t="shared" si="76"/>
        <v>0</v>
      </c>
      <c r="CFT119" s="201" t="b">
        <f t="shared" si="76"/>
        <v>0</v>
      </c>
      <c r="CFU119" s="201" t="b">
        <f t="shared" si="76"/>
        <v>0</v>
      </c>
      <c r="CFV119" s="201" t="b">
        <f t="shared" si="76"/>
        <v>0</v>
      </c>
      <c r="CFW119" s="201" t="b">
        <f t="shared" si="76"/>
        <v>0</v>
      </c>
      <c r="CFX119" s="201" t="b">
        <f t="shared" si="76"/>
        <v>0</v>
      </c>
      <c r="CFY119" s="201" t="b">
        <f t="shared" si="76"/>
        <v>0</v>
      </c>
      <c r="CFZ119" s="201" t="b">
        <f t="shared" si="76"/>
        <v>0</v>
      </c>
      <c r="CGA119" s="201" t="b">
        <f t="shared" si="76"/>
        <v>0</v>
      </c>
      <c r="CGB119" s="201" t="b">
        <f t="shared" si="76"/>
        <v>0</v>
      </c>
      <c r="CGC119" s="201" t="b">
        <f t="shared" si="76"/>
        <v>0</v>
      </c>
      <c r="CGD119" s="201" t="b">
        <f t="shared" si="76"/>
        <v>0</v>
      </c>
      <c r="CGE119" s="201" t="b">
        <f t="shared" si="76"/>
        <v>0</v>
      </c>
      <c r="CGF119" s="201" t="b">
        <f t="shared" si="76"/>
        <v>0</v>
      </c>
      <c r="CGG119" s="201" t="b">
        <f t="shared" si="76"/>
        <v>0</v>
      </c>
      <c r="CGH119" s="201" t="b">
        <f t="shared" si="76"/>
        <v>0</v>
      </c>
      <c r="CGI119" s="201" t="b">
        <f t="shared" si="76"/>
        <v>0</v>
      </c>
      <c r="CGJ119" s="201" t="b">
        <f t="shared" si="76"/>
        <v>0</v>
      </c>
      <c r="CGK119" s="201" t="b">
        <f t="shared" si="76"/>
        <v>0</v>
      </c>
      <c r="CGL119" s="201" t="b">
        <f t="shared" si="76"/>
        <v>0</v>
      </c>
      <c r="CGM119" s="201" t="b">
        <f t="shared" si="76"/>
        <v>0</v>
      </c>
      <c r="CGN119" s="201" t="b">
        <f t="shared" si="76"/>
        <v>0</v>
      </c>
      <c r="CGO119" s="201" t="b">
        <f t="shared" si="76"/>
        <v>0</v>
      </c>
      <c r="CGP119" s="201" t="b">
        <f t="shared" si="76"/>
        <v>0</v>
      </c>
      <c r="CGQ119" s="201" t="b">
        <f t="shared" si="76"/>
        <v>0</v>
      </c>
      <c r="CGR119" s="201" t="b">
        <f t="shared" si="76"/>
        <v>0</v>
      </c>
      <c r="CGS119" s="201" t="b">
        <f t="shared" si="76"/>
        <v>0</v>
      </c>
      <c r="CGT119" s="201" t="b">
        <f t="shared" si="76"/>
        <v>0</v>
      </c>
      <c r="CGU119" s="201" t="b">
        <f t="shared" si="76"/>
        <v>0</v>
      </c>
      <c r="CGV119" s="201" t="b">
        <f t="shared" si="76"/>
        <v>0</v>
      </c>
      <c r="CGW119" s="201" t="b">
        <f t="shared" si="76"/>
        <v>0</v>
      </c>
      <c r="CGX119" s="201" t="b">
        <f t="shared" si="76"/>
        <v>0</v>
      </c>
      <c r="CGY119" s="201" t="b">
        <f t="shared" si="76"/>
        <v>0</v>
      </c>
      <c r="CGZ119" s="201" t="b">
        <f t="shared" si="76"/>
        <v>0</v>
      </c>
      <c r="CHA119" s="201" t="b">
        <f t="shared" si="76"/>
        <v>0</v>
      </c>
      <c r="CHB119" s="201" t="b">
        <f t="shared" si="76"/>
        <v>0</v>
      </c>
      <c r="CHC119" s="201" t="b">
        <f t="shared" si="76"/>
        <v>0</v>
      </c>
      <c r="CHD119" s="201" t="b">
        <f t="shared" si="76"/>
        <v>0</v>
      </c>
      <c r="CHE119" s="201" t="b">
        <f t="shared" si="76"/>
        <v>0</v>
      </c>
      <c r="CHF119" s="201" t="b">
        <f t="shared" si="76"/>
        <v>0</v>
      </c>
      <c r="CHG119" s="201" t="b">
        <f t="shared" si="76"/>
        <v>0</v>
      </c>
      <c r="CHH119" s="201" t="b">
        <f t="shared" si="76"/>
        <v>0</v>
      </c>
      <c r="CHI119" s="201" t="b">
        <f t="shared" si="76"/>
        <v>0</v>
      </c>
      <c r="CHJ119" s="201" t="b">
        <f t="shared" si="76"/>
        <v>0</v>
      </c>
      <c r="CHK119" s="201" t="b">
        <f t="shared" si="76"/>
        <v>0</v>
      </c>
      <c r="CHL119" s="201" t="b">
        <f t="shared" si="76"/>
        <v>0</v>
      </c>
      <c r="CHM119" s="201" t="b">
        <f t="shared" si="76"/>
        <v>0</v>
      </c>
      <c r="CHN119" s="201" t="b">
        <f t="shared" si="76"/>
        <v>0</v>
      </c>
      <c r="CHO119" s="201" t="b">
        <f t="shared" ref="CHO119:CJZ119" si="77">IF(CHO113=TRUE,IF(((CHO117-CHO114)*CHO116)&lt;0,TRUE,FALSE),FALSE)</f>
        <v>0</v>
      </c>
      <c r="CHP119" s="201" t="b">
        <f t="shared" si="77"/>
        <v>0</v>
      </c>
      <c r="CHQ119" s="201" t="b">
        <f t="shared" si="77"/>
        <v>0</v>
      </c>
      <c r="CHR119" s="201" t="b">
        <f t="shared" si="77"/>
        <v>0</v>
      </c>
      <c r="CHS119" s="201" t="b">
        <f t="shared" si="77"/>
        <v>0</v>
      </c>
      <c r="CHT119" s="201" t="b">
        <f t="shared" si="77"/>
        <v>0</v>
      </c>
      <c r="CHU119" s="201" t="b">
        <f t="shared" si="77"/>
        <v>0</v>
      </c>
      <c r="CHV119" s="201" t="b">
        <f t="shared" si="77"/>
        <v>0</v>
      </c>
      <c r="CHW119" s="201" t="b">
        <f t="shared" si="77"/>
        <v>0</v>
      </c>
      <c r="CHX119" s="201" t="b">
        <f t="shared" si="77"/>
        <v>0</v>
      </c>
      <c r="CHY119" s="201" t="b">
        <f t="shared" si="77"/>
        <v>0</v>
      </c>
      <c r="CHZ119" s="201" t="b">
        <f t="shared" si="77"/>
        <v>0</v>
      </c>
      <c r="CIA119" s="201" t="b">
        <f t="shared" si="77"/>
        <v>0</v>
      </c>
      <c r="CIB119" s="201" t="b">
        <f t="shared" si="77"/>
        <v>0</v>
      </c>
      <c r="CIC119" s="201" t="b">
        <f t="shared" si="77"/>
        <v>0</v>
      </c>
      <c r="CID119" s="201" t="b">
        <f t="shared" si="77"/>
        <v>0</v>
      </c>
      <c r="CIE119" s="201" t="b">
        <f t="shared" si="77"/>
        <v>0</v>
      </c>
      <c r="CIF119" s="201" t="b">
        <f t="shared" si="77"/>
        <v>0</v>
      </c>
      <c r="CIG119" s="201" t="b">
        <f t="shared" si="77"/>
        <v>0</v>
      </c>
      <c r="CIH119" s="201" t="b">
        <f t="shared" si="77"/>
        <v>0</v>
      </c>
      <c r="CII119" s="201" t="b">
        <f t="shared" si="77"/>
        <v>0</v>
      </c>
      <c r="CIJ119" s="201" t="b">
        <f t="shared" si="77"/>
        <v>0</v>
      </c>
      <c r="CIK119" s="201" t="b">
        <f t="shared" si="77"/>
        <v>0</v>
      </c>
      <c r="CIL119" s="201" t="b">
        <f t="shared" si="77"/>
        <v>0</v>
      </c>
      <c r="CIM119" s="201" t="b">
        <f t="shared" si="77"/>
        <v>0</v>
      </c>
      <c r="CIN119" s="201" t="b">
        <f t="shared" si="77"/>
        <v>0</v>
      </c>
      <c r="CIO119" s="201" t="b">
        <f t="shared" si="77"/>
        <v>0</v>
      </c>
      <c r="CIP119" s="201" t="b">
        <f t="shared" si="77"/>
        <v>0</v>
      </c>
      <c r="CIQ119" s="201" t="b">
        <f t="shared" si="77"/>
        <v>0</v>
      </c>
      <c r="CIR119" s="201" t="b">
        <f t="shared" si="77"/>
        <v>0</v>
      </c>
      <c r="CIS119" s="201" t="b">
        <f t="shared" si="77"/>
        <v>0</v>
      </c>
      <c r="CIT119" s="201" t="b">
        <f t="shared" si="77"/>
        <v>0</v>
      </c>
      <c r="CIU119" s="201" t="b">
        <f t="shared" si="77"/>
        <v>0</v>
      </c>
      <c r="CIV119" s="201" t="b">
        <f t="shared" si="77"/>
        <v>0</v>
      </c>
      <c r="CIW119" s="201" t="b">
        <f t="shared" si="77"/>
        <v>0</v>
      </c>
      <c r="CIX119" s="201" t="b">
        <f t="shared" si="77"/>
        <v>0</v>
      </c>
      <c r="CIY119" s="201" t="b">
        <f t="shared" si="77"/>
        <v>0</v>
      </c>
      <c r="CIZ119" s="201" t="b">
        <f t="shared" si="77"/>
        <v>0</v>
      </c>
      <c r="CJA119" s="201" t="b">
        <f t="shared" si="77"/>
        <v>0</v>
      </c>
      <c r="CJB119" s="201" t="b">
        <f t="shared" si="77"/>
        <v>0</v>
      </c>
      <c r="CJC119" s="201" t="b">
        <f t="shared" si="77"/>
        <v>0</v>
      </c>
      <c r="CJD119" s="201" t="b">
        <f t="shared" si="77"/>
        <v>0</v>
      </c>
      <c r="CJE119" s="201" t="b">
        <f t="shared" si="77"/>
        <v>0</v>
      </c>
      <c r="CJF119" s="201" t="b">
        <f t="shared" si="77"/>
        <v>0</v>
      </c>
      <c r="CJG119" s="201" t="b">
        <f t="shared" si="77"/>
        <v>0</v>
      </c>
      <c r="CJH119" s="201" t="b">
        <f t="shared" si="77"/>
        <v>0</v>
      </c>
      <c r="CJI119" s="201" t="b">
        <f t="shared" si="77"/>
        <v>0</v>
      </c>
      <c r="CJJ119" s="201" t="b">
        <f t="shared" si="77"/>
        <v>0</v>
      </c>
      <c r="CJK119" s="201" t="b">
        <f t="shared" si="77"/>
        <v>0</v>
      </c>
      <c r="CJL119" s="201" t="b">
        <f t="shared" si="77"/>
        <v>0</v>
      </c>
      <c r="CJM119" s="201" t="b">
        <f t="shared" si="77"/>
        <v>0</v>
      </c>
      <c r="CJN119" s="201" t="b">
        <f t="shared" si="77"/>
        <v>0</v>
      </c>
      <c r="CJO119" s="201" t="b">
        <f t="shared" si="77"/>
        <v>0</v>
      </c>
      <c r="CJP119" s="201" t="b">
        <f t="shared" si="77"/>
        <v>0</v>
      </c>
      <c r="CJQ119" s="201" t="b">
        <f t="shared" si="77"/>
        <v>0</v>
      </c>
      <c r="CJR119" s="201" t="b">
        <f t="shared" si="77"/>
        <v>0</v>
      </c>
      <c r="CJS119" s="201" t="b">
        <f t="shared" si="77"/>
        <v>0</v>
      </c>
      <c r="CJT119" s="201" t="b">
        <f t="shared" si="77"/>
        <v>0</v>
      </c>
      <c r="CJU119" s="201" t="b">
        <f t="shared" si="77"/>
        <v>0</v>
      </c>
      <c r="CJV119" s="201" t="b">
        <f t="shared" si="77"/>
        <v>0</v>
      </c>
      <c r="CJW119" s="201" t="b">
        <f t="shared" si="77"/>
        <v>0</v>
      </c>
      <c r="CJX119" s="201" t="b">
        <f t="shared" si="77"/>
        <v>0</v>
      </c>
      <c r="CJY119" s="201" t="b">
        <f t="shared" si="77"/>
        <v>0</v>
      </c>
      <c r="CJZ119" s="201" t="b">
        <f t="shared" si="77"/>
        <v>0</v>
      </c>
      <c r="CKA119" s="201" t="b">
        <f t="shared" ref="CKA119:CML119" si="78">IF(CKA113=TRUE,IF(((CKA117-CKA114)*CKA116)&lt;0,TRUE,FALSE),FALSE)</f>
        <v>0</v>
      </c>
      <c r="CKB119" s="201" t="b">
        <f t="shared" si="78"/>
        <v>0</v>
      </c>
      <c r="CKC119" s="201" t="b">
        <f t="shared" si="78"/>
        <v>0</v>
      </c>
      <c r="CKD119" s="201" t="b">
        <f t="shared" si="78"/>
        <v>0</v>
      </c>
      <c r="CKE119" s="201" t="b">
        <f t="shared" si="78"/>
        <v>0</v>
      </c>
      <c r="CKF119" s="201" t="b">
        <f t="shared" si="78"/>
        <v>0</v>
      </c>
      <c r="CKG119" s="201" t="b">
        <f t="shared" si="78"/>
        <v>0</v>
      </c>
      <c r="CKH119" s="201" t="b">
        <f t="shared" si="78"/>
        <v>0</v>
      </c>
      <c r="CKI119" s="201" t="b">
        <f t="shared" si="78"/>
        <v>0</v>
      </c>
      <c r="CKJ119" s="201" t="b">
        <f t="shared" si="78"/>
        <v>0</v>
      </c>
      <c r="CKK119" s="201" t="b">
        <f t="shared" si="78"/>
        <v>0</v>
      </c>
      <c r="CKL119" s="201" t="b">
        <f t="shared" si="78"/>
        <v>0</v>
      </c>
      <c r="CKM119" s="201" t="b">
        <f t="shared" si="78"/>
        <v>0</v>
      </c>
      <c r="CKN119" s="201" t="b">
        <f t="shared" si="78"/>
        <v>0</v>
      </c>
      <c r="CKO119" s="201" t="b">
        <f t="shared" si="78"/>
        <v>0</v>
      </c>
      <c r="CKP119" s="201" t="b">
        <f t="shared" si="78"/>
        <v>0</v>
      </c>
      <c r="CKQ119" s="201" t="b">
        <f t="shared" si="78"/>
        <v>0</v>
      </c>
      <c r="CKR119" s="201" t="b">
        <f t="shared" si="78"/>
        <v>0</v>
      </c>
      <c r="CKS119" s="201" t="b">
        <f t="shared" si="78"/>
        <v>0</v>
      </c>
      <c r="CKT119" s="201" t="b">
        <f t="shared" si="78"/>
        <v>0</v>
      </c>
      <c r="CKU119" s="201" t="b">
        <f t="shared" si="78"/>
        <v>0</v>
      </c>
      <c r="CKV119" s="201" t="b">
        <f t="shared" si="78"/>
        <v>0</v>
      </c>
      <c r="CKW119" s="201" t="b">
        <f t="shared" si="78"/>
        <v>0</v>
      </c>
      <c r="CKX119" s="201" t="b">
        <f t="shared" si="78"/>
        <v>0</v>
      </c>
      <c r="CKY119" s="201" t="b">
        <f t="shared" si="78"/>
        <v>0</v>
      </c>
      <c r="CKZ119" s="201" t="b">
        <f t="shared" si="78"/>
        <v>0</v>
      </c>
      <c r="CLA119" s="201" t="b">
        <f t="shared" si="78"/>
        <v>0</v>
      </c>
      <c r="CLB119" s="201" t="b">
        <f t="shared" si="78"/>
        <v>0</v>
      </c>
      <c r="CLC119" s="201" t="b">
        <f t="shared" si="78"/>
        <v>0</v>
      </c>
      <c r="CLD119" s="201" t="b">
        <f t="shared" si="78"/>
        <v>0</v>
      </c>
      <c r="CLE119" s="201" t="b">
        <f t="shared" si="78"/>
        <v>0</v>
      </c>
      <c r="CLF119" s="201" t="b">
        <f t="shared" si="78"/>
        <v>0</v>
      </c>
      <c r="CLG119" s="201" t="b">
        <f t="shared" si="78"/>
        <v>0</v>
      </c>
      <c r="CLH119" s="201" t="b">
        <f t="shared" si="78"/>
        <v>0</v>
      </c>
      <c r="CLI119" s="201" t="b">
        <f t="shared" si="78"/>
        <v>0</v>
      </c>
      <c r="CLJ119" s="201" t="b">
        <f t="shared" si="78"/>
        <v>0</v>
      </c>
      <c r="CLK119" s="201" t="b">
        <f t="shared" si="78"/>
        <v>0</v>
      </c>
      <c r="CLL119" s="201" t="b">
        <f t="shared" si="78"/>
        <v>0</v>
      </c>
      <c r="CLM119" s="201" t="b">
        <f t="shared" si="78"/>
        <v>0</v>
      </c>
      <c r="CLN119" s="201" t="b">
        <f t="shared" si="78"/>
        <v>0</v>
      </c>
      <c r="CLO119" s="201" t="b">
        <f t="shared" si="78"/>
        <v>0</v>
      </c>
      <c r="CLP119" s="201" t="b">
        <f t="shared" si="78"/>
        <v>0</v>
      </c>
      <c r="CLQ119" s="201" t="b">
        <f t="shared" si="78"/>
        <v>0</v>
      </c>
      <c r="CLR119" s="201" t="b">
        <f t="shared" si="78"/>
        <v>0</v>
      </c>
      <c r="CLS119" s="201" t="b">
        <f t="shared" si="78"/>
        <v>0</v>
      </c>
      <c r="CLT119" s="201" t="b">
        <f t="shared" si="78"/>
        <v>0</v>
      </c>
      <c r="CLU119" s="201" t="b">
        <f t="shared" si="78"/>
        <v>0</v>
      </c>
      <c r="CLV119" s="201" t="b">
        <f t="shared" si="78"/>
        <v>0</v>
      </c>
      <c r="CLW119" s="201" t="b">
        <f t="shared" si="78"/>
        <v>0</v>
      </c>
      <c r="CLX119" s="201" t="b">
        <f t="shared" si="78"/>
        <v>0</v>
      </c>
      <c r="CLY119" s="201" t="b">
        <f t="shared" si="78"/>
        <v>0</v>
      </c>
      <c r="CLZ119" s="201" t="b">
        <f t="shared" si="78"/>
        <v>0</v>
      </c>
      <c r="CMA119" s="201" t="b">
        <f t="shared" si="78"/>
        <v>0</v>
      </c>
      <c r="CMB119" s="201" t="b">
        <f t="shared" si="78"/>
        <v>0</v>
      </c>
      <c r="CMC119" s="201" t="b">
        <f t="shared" si="78"/>
        <v>0</v>
      </c>
      <c r="CMD119" s="201" t="b">
        <f t="shared" si="78"/>
        <v>0</v>
      </c>
      <c r="CME119" s="201" t="b">
        <f t="shared" si="78"/>
        <v>0</v>
      </c>
      <c r="CMF119" s="201" t="b">
        <f t="shared" si="78"/>
        <v>0</v>
      </c>
      <c r="CMG119" s="201" t="b">
        <f t="shared" si="78"/>
        <v>0</v>
      </c>
      <c r="CMH119" s="201" t="b">
        <f t="shared" si="78"/>
        <v>0</v>
      </c>
      <c r="CMI119" s="201" t="b">
        <f t="shared" si="78"/>
        <v>0</v>
      </c>
      <c r="CMJ119" s="201" t="b">
        <f t="shared" si="78"/>
        <v>0</v>
      </c>
      <c r="CMK119" s="201" t="b">
        <f t="shared" si="78"/>
        <v>0</v>
      </c>
      <c r="CML119" s="201" t="b">
        <f t="shared" si="78"/>
        <v>0</v>
      </c>
      <c r="CMM119" s="201" t="b">
        <f t="shared" ref="CMM119:COX119" si="79">IF(CMM113=TRUE,IF(((CMM117-CMM114)*CMM116)&lt;0,TRUE,FALSE),FALSE)</f>
        <v>0</v>
      </c>
      <c r="CMN119" s="201" t="b">
        <f t="shared" si="79"/>
        <v>0</v>
      </c>
      <c r="CMO119" s="201" t="b">
        <f t="shared" si="79"/>
        <v>0</v>
      </c>
      <c r="CMP119" s="201" t="b">
        <f t="shared" si="79"/>
        <v>0</v>
      </c>
      <c r="CMQ119" s="201" t="b">
        <f t="shared" si="79"/>
        <v>0</v>
      </c>
      <c r="CMR119" s="201" t="b">
        <f t="shared" si="79"/>
        <v>0</v>
      </c>
      <c r="CMS119" s="201" t="b">
        <f t="shared" si="79"/>
        <v>0</v>
      </c>
      <c r="CMT119" s="201" t="b">
        <f t="shared" si="79"/>
        <v>0</v>
      </c>
      <c r="CMU119" s="201" t="b">
        <f t="shared" si="79"/>
        <v>0</v>
      </c>
      <c r="CMV119" s="201" t="b">
        <f t="shared" si="79"/>
        <v>0</v>
      </c>
      <c r="CMW119" s="201" t="b">
        <f t="shared" si="79"/>
        <v>0</v>
      </c>
      <c r="CMX119" s="201" t="b">
        <f t="shared" si="79"/>
        <v>0</v>
      </c>
      <c r="CMY119" s="201" t="b">
        <f t="shared" si="79"/>
        <v>0</v>
      </c>
      <c r="CMZ119" s="201" t="b">
        <f t="shared" si="79"/>
        <v>0</v>
      </c>
      <c r="CNA119" s="201" t="b">
        <f t="shared" si="79"/>
        <v>0</v>
      </c>
      <c r="CNB119" s="201" t="b">
        <f t="shared" si="79"/>
        <v>0</v>
      </c>
      <c r="CNC119" s="201" t="b">
        <f t="shared" si="79"/>
        <v>0</v>
      </c>
      <c r="CND119" s="201" t="b">
        <f t="shared" si="79"/>
        <v>0</v>
      </c>
      <c r="CNE119" s="201" t="b">
        <f t="shared" si="79"/>
        <v>0</v>
      </c>
      <c r="CNF119" s="201" t="b">
        <f t="shared" si="79"/>
        <v>0</v>
      </c>
      <c r="CNG119" s="201" t="b">
        <f t="shared" si="79"/>
        <v>0</v>
      </c>
      <c r="CNH119" s="201" t="b">
        <f t="shared" si="79"/>
        <v>0</v>
      </c>
      <c r="CNI119" s="201" t="b">
        <f t="shared" si="79"/>
        <v>0</v>
      </c>
      <c r="CNJ119" s="201" t="b">
        <f t="shared" si="79"/>
        <v>0</v>
      </c>
      <c r="CNK119" s="201" t="b">
        <f t="shared" si="79"/>
        <v>0</v>
      </c>
      <c r="CNL119" s="201" t="b">
        <f t="shared" si="79"/>
        <v>0</v>
      </c>
      <c r="CNM119" s="201" t="b">
        <f t="shared" si="79"/>
        <v>0</v>
      </c>
      <c r="CNN119" s="201" t="b">
        <f t="shared" si="79"/>
        <v>0</v>
      </c>
      <c r="CNO119" s="201" t="b">
        <f t="shared" si="79"/>
        <v>0</v>
      </c>
      <c r="CNP119" s="201" t="b">
        <f t="shared" si="79"/>
        <v>0</v>
      </c>
      <c r="CNQ119" s="201" t="b">
        <f t="shared" si="79"/>
        <v>0</v>
      </c>
      <c r="CNR119" s="201" t="b">
        <f t="shared" si="79"/>
        <v>0</v>
      </c>
      <c r="CNS119" s="201" t="b">
        <f t="shared" si="79"/>
        <v>0</v>
      </c>
      <c r="CNT119" s="201" t="b">
        <f t="shared" si="79"/>
        <v>0</v>
      </c>
      <c r="CNU119" s="201" t="b">
        <f t="shared" si="79"/>
        <v>0</v>
      </c>
      <c r="CNV119" s="201" t="b">
        <f t="shared" si="79"/>
        <v>0</v>
      </c>
      <c r="CNW119" s="201" t="b">
        <f t="shared" si="79"/>
        <v>0</v>
      </c>
      <c r="CNX119" s="201" t="b">
        <f t="shared" si="79"/>
        <v>0</v>
      </c>
      <c r="CNY119" s="201" t="b">
        <f t="shared" si="79"/>
        <v>0</v>
      </c>
      <c r="CNZ119" s="201" t="b">
        <f t="shared" si="79"/>
        <v>0</v>
      </c>
      <c r="COA119" s="201" t="b">
        <f t="shared" si="79"/>
        <v>0</v>
      </c>
      <c r="COB119" s="201" t="b">
        <f t="shared" si="79"/>
        <v>0</v>
      </c>
      <c r="COC119" s="201" t="b">
        <f t="shared" si="79"/>
        <v>0</v>
      </c>
      <c r="COD119" s="201" t="b">
        <f t="shared" si="79"/>
        <v>0</v>
      </c>
      <c r="COE119" s="201" t="b">
        <f t="shared" si="79"/>
        <v>0</v>
      </c>
      <c r="COF119" s="201" t="b">
        <f t="shared" si="79"/>
        <v>0</v>
      </c>
      <c r="COG119" s="201" t="b">
        <f t="shared" si="79"/>
        <v>0</v>
      </c>
      <c r="COH119" s="201" t="b">
        <f t="shared" si="79"/>
        <v>0</v>
      </c>
      <c r="COI119" s="201" t="b">
        <f t="shared" si="79"/>
        <v>0</v>
      </c>
      <c r="COJ119" s="201" t="b">
        <f t="shared" si="79"/>
        <v>0</v>
      </c>
      <c r="COK119" s="201" t="b">
        <f t="shared" si="79"/>
        <v>0</v>
      </c>
      <c r="COL119" s="201" t="b">
        <f t="shared" si="79"/>
        <v>0</v>
      </c>
      <c r="COM119" s="201" t="b">
        <f t="shared" si="79"/>
        <v>0</v>
      </c>
      <c r="CON119" s="201" t="b">
        <f t="shared" si="79"/>
        <v>0</v>
      </c>
      <c r="COO119" s="201" t="b">
        <f t="shared" si="79"/>
        <v>0</v>
      </c>
      <c r="COP119" s="201" t="b">
        <f t="shared" si="79"/>
        <v>0</v>
      </c>
      <c r="COQ119" s="201" t="b">
        <f t="shared" si="79"/>
        <v>0</v>
      </c>
      <c r="COR119" s="201" t="b">
        <f t="shared" si="79"/>
        <v>0</v>
      </c>
      <c r="COS119" s="201" t="b">
        <f t="shared" si="79"/>
        <v>0</v>
      </c>
      <c r="COT119" s="201" t="b">
        <f t="shared" si="79"/>
        <v>0</v>
      </c>
      <c r="COU119" s="201" t="b">
        <f t="shared" si="79"/>
        <v>0</v>
      </c>
      <c r="COV119" s="201" t="b">
        <f t="shared" si="79"/>
        <v>0</v>
      </c>
      <c r="COW119" s="201" t="b">
        <f t="shared" si="79"/>
        <v>0</v>
      </c>
      <c r="COX119" s="201" t="b">
        <f t="shared" si="79"/>
        <v>0</v>
      </c>
      <c r="COY119" s="201" t="b">
        <f t="shared" ref="COY119:CRJ119" si="80">IF(COY113=TRUE,IF(((COY117-COY114)*COY116)&lt;0,TRUE,FALSE),FALSE)</f>
        <v>0</v>
      </c>
      <c r="COZ119" s="201" t="b">
        <f t="shared" si="80"/>
        <v>0</v>
      </c>
      <c r="CPA119" s="201" t="b">
        <f t="shared" si="80"/>
        <v>0</v>
      </c>
      <c r="CPB119" s="201" t="b">
        <f t="shared" si="80"/>
        <v>0</v>
      </c>
      <c r="CPC119" s="201" t="b">
        <f t="shared" si="80"/>
        <v>0</v>
      </c>
      <c r="CPD119" s="201" t="b">
        <f t="shared" si="80"/>
        <v>0</v>
      </c>
      <c r="CPE119" s="201" t="b">
        <f t="shared" si="80"/>
        <v>0</v>
      </c>
      <c r="CPF119" s="201" t="b">
        <f t="shared" si="80"/>
        <v>0</v>
      </c>
      <c r="CPG119" s="201" t="b">
        <f t="shared" si="80"/>
        <v>0</v>
      </c>
      <c r="CPH119" s="201" t="b">
        <f t="shared" si="80"/>
        <v>0</v>
      </c>
      <c r="CPI119" s="201" t="b">
        <f t="shared" si="80"/>
        <v>0</v>
      </c>
      <c r="CPJ119" s="201" t="b">
        <f t="shared" si="80"/>
        <v>0</v>
      </c>
      <c r="CPK119" s="201" t="b">
        <f t="shared" si="80"/>
        <v>0</v>
      </c>
      <c r="CPL119" s="201" t="b">
        <f t="shared" si="80"/>
        <v>0</v>
      </c>
      <c r="CPM119" s="201" t="b">
        <f t="shared" si="80"/>
        <v>0</v>
      </c>
      <c r="CPN119" s="201" t="b">
        <f t="shared" si="80"/>
        <v>0</v>
      </c>
      <c r="CPO119" s="201" t="b">
        <f t="shared" si="80"/>
        <v>0</v>
      </c>
      <c r="CPP119" s="201" t="b">
        <f t="shared" si="80"/>
        <v>0</v>
      </c>
      <c r="CPQ119" s="201" t="b">
        <f t="shared" si="80"/>
        <v>0</v>
      </c>
      <c r="CPR119" s="201" t="b">
        <f t="shared" si="80"/>
        <v>0</v>
      </c>
      <c r="CPS119" s="201" t="b">
        <f t="shared" si="80"/>
        <v>0</v>
      </c>
      <c r="CPT119" s="201" t="b">
        <f t="shared" si="80"/>
        <v>0</v>
      </c>
      <c r="CPU119" s="201" t="b">
        <f t="shared" si="80"/>
        <v>0</v>
      </c>
      <c r="CPV119" s="201" t="b">
        <f t="shared" si="80"/>
        <v>0</v>
      </c>
      <c r="CPW119" s="201" t="b">
        <f t="shared" si="80"/>
        <v>0</v>
      </c>
      <c r="CPX119" s="201" t="b">
        <f t="shared" si="80"/>
        <v>0</v>
      </c>
      <c r="CPY119" s="201" t="b">
        <f t="shared" si="80"/>
        <v>0</v>
      </c>
      <c r="CPZ119" s="201" t="b">
        <f t="shared" si="80"/>
        <v>0</v>
      </c>
      <c r="CQA119" s="201" t="b">
        <f t="shared" si="80"/>
        <v>0</v>
      </c>
      <c r="CQB119" s="201" t="b">
        <f t="shared" si="80"/>
        <v>0</v>
      </c>
      <c r="CQC119" s="201" t="b">
        <f t="shared" si="80"/>
        <v>0</v>
      </c>
      <c r="CQD119" s="201" t="b">
        <f t="shared" si="80"/>
        <v>0</v>
      </c>
      <c r="CQE119" s="201" t="b">
        <f t="shared" si="80"/>
        <v>0</v>
      </c>
      <c r="CQF119" s="201" t="b">
        <f t="shared" si="80"/>
        <v>0</v>
      </c>
      <c r="CQG119" s="201" t="b">
        <f t="shared" si="80"/>
        <v>0</v>
      </c>
      <c r="CQH119" s="201" t="b">
        <f t="shared" si="80"/>
        <v>0</v>
      </c>
      <c r="CQI119" s="201" t="b">
        <f t="shared" si="80"/>
        <v>0</v>
      </c>
      <c r="CQJ119" s="201" t="b">
        <f t="shared" si="80"/>
        <v>0</v>
      </c>
      <c r="CQK119" s="201" t="b">
        <f t="shared" si="80"/>
        <v>0</v>
      </c>
      <c r="CQL119" s="201" t="b">
        <f t="shared" si="80"/>
        <v>0</v>
      </c>
      <c r="CQM119" s="201" t="b">
        <f t="shared" si="80"/>
        <v>0</v>
      </c>
      <c r="CQN119" s="201" t="b">
        <f t="shared" si="80"/>
        <v>0</v>
      </c>
      <c r="CQO119" s="201" t="b">
        <f t="shared" si="80"/>
        <v>0</v>
      </c>
      <c r="CQP119" s="201" t="b">
        <f t="shared" si="80"/>
        <v>0</v>
      </c>
      <c r="CQQ119" s="201" t="b">
        <f t="shared" si="80"/>
        <v>0</v>
      </c>
      <c r="CQR119" s="201" t="b">
        <f t="shared" si="80"/>
        <v>0</v>
      </c>
      <c r="CQS119" s="201" t="b">
        <f t="shared" si="80"/>
        <v>0</v>
      </c>
      <c r="CQT119" s="201" t="b">
        <f t="shared" si="80"/>
        <v>0</v>
      </c>
      <c r="CQU119" s="201" t="b">
        <f t="shared" si="80"/>
        <v>0</v>
      </c>
      <c r="CQV119" s="201" t="b">
        <f t="shared" si="80"/>
        <v>0</v>
      </c>
      <c r="CQW119" s="201" t="b">
        <f t="shared" si="80"/>
        <v>0</v>
      </c>
      <c r="CQX119" s="201" t="b">
        <f t="shared" si="80"/>
        <v>0</v>
      </c>
      <c r="CQY119" s="201" t="b">
        <f t="shared" si="80"/>
        <v>0</v>
      </c>
      <c r="CQZ119" s="201" t="b">
        <f t="shared" si="80"/>
        <v>0</v>
      </c>
      <c r="CRA119" s="201" t="b">
        <f t="shared" si="80"/>
        <v>0</v>
      </c>
      <c r="CRB119" s="201" t="b">
        <f t="shared" si="80"/>
        <v>0</v>
      </c>
      <c r="CRC119" s="201" t="b">
        <f t="shared" si="80"/>
        <v>0</v>
      </c>
      <c r="CRD119" s="201" t="b">
        <f t="shared" si="80"/>
        <v>0</v>
      </c>
      <c r="CRE119" s="201" t="b">
        <f t="shared" si="80"/>
        <v>0</v>
      </c>
      <c r="CRF119" s="201" t="b">
        <f t="shared" si="80"/>
        <v>0</v>
      </c>
      <c r="CRG119" s="201" t="b">
        <f t="shared" si="80"/>
        <v>0</v>
      </c>
      <c r="CRH119" s="201" t="b">
        <f t="shared" si="80"/>
        <v>0</v>
      </c>
      <c r="CRI119" s="201" t="b">
        <f t="shared" si="80"/>
        <v>0</v>
      </c>
      <c r="CRJ119" s="201" t="b">
        <f t="shared" si="80"/>
        <v>0</v>
      </c>
      <c r="CRK119" s="201" t="b">
        <f t="shared" ref="CRK119:CTV119" si="81">IF(CRK113=TRUE,IF(((CRK117-CRK114)*CRK116)&lt;0,TRUE,FALSE),FALSE)</f>
        <v>0</v>
      </c>
      <c r="CRL119" s="201" t="b">
        <f t="shared" si="81"/>
        <v>0</v>
      </c>
      <c r="CRM119" s="201" t="b">
        <f t="shared" si="81"/>
        <v>0</v>
      </c>
      <c r="CRN119" s="201" t="b">
        <f t="shared" si="81"/>
        <v>0</v>
      </c>
      <c r="CRO119" s="201" t="b">
        <f t="shared" si="81"/>
        <v>0</v>
      </c>
      <c r="CRP119" s="201" t="b">
        <f t="shared" si="81"/>
        <v>0</v>
      </c>
      <c r="CRQ119" s="201" t="b">
        <f t="shared" si="81"/>
        <v>0</v>
      </c>
      <c r="CRR119" s="201" t="b">
        <f t="shared" si="81"/>
        <v>0</v>
      </c>
      <c r="CRS119" s="201" t="b">
        <f t="shared" si="81"/>
        <v>0</v>
      </c>
      <c r="CRT119" s="201" t="b">
        <f t="shared" si="81"/>
        <v>0</v>
      </c>
      <c r="CRU119" s="201" t="b">
        <f t="shared" si="81"/>
        <v>0</v>
      </c>
      <c r="CRV119" s="201" t="b">
        <f t="shared" si="81"/>
        <v>0</v>
      </c>
      <c r="CRW119" s="201" t="b">
        <f t="shared" si="81"/>
        <v>0</v>
      </c>
      <c r="CRX119" s="201" t="b">
        <f t="shared" si="81"/>
        <v>0</v>
      </c>
      <c r="CRY119" s="201" t="b">
        <f t="shared" si="81"/>
        <v>0</v>
      </c>
      <c r="CRZ119" s="201" t="b">
        <f t="shared" si="81"/>
        <v>0</v>
      </c>
      <c r="CSA119" s="201" t="b">
        <f t="shared" si="81"/>
        <v>0</v>
      </c>
      <c r="CSB119" s="201" t="b">
        <f t="shared" si="81"/>
        <v>0</v>
      </c>
      <c r="CSC119" s="201" t="b">
        <f t="shared" si="81"/>
        <v>0</v>
      </c>
      <c r="CSD119" s="201" t="b">
        <f t="shared" si="81"/>
        <v>0</v>
      </c>
      <c r="CSE119" s="201" t="b">
        <f t="shared" si="81"/>
        <v>0</v>
      </c>
      <c r="CSF119" s="201" t="b">
        <f t="shared" si="81"/>
        <v>0</v>
      </c>
      <c r="CSG119" s="201" t="b">
        <f t="shared" si="81"/>
        <v>0</v>
      </c>
      <c r="CSH119" s="201" t="b">
        <f t="shared" si="81"/>
        <v>0</v>
      </c>
      <c r="CSI119" s="201" t="b">
        <f t="shared" si="81"/>
        <v>0</v>
      </c>
      <c r="CSJ119" s="201" t="b">
        <f t="shared" si="81"/>
        <v>0</v>
      </c>
      <c r="CSK119" s="201" t="b">
        <f t="shared" si="81"/>
        <v>0</v>
      </c>
      <c r="CSL119" s="201" t="b">
        <f t="shared" si="81"/>
        <v>0</v>
      </c>
      <c r="CSM119" s="201" t="b">
        <f t="shared" si="81"/>
        <v>0</v>
      </c>
      <c r="CSN119" s="201" t="b">
        <f t="shared" si="81"/>
        <v>0</v>
      </c>
      <c r="CSO119" s="201" t="b">
        <f t="shared" si="81"/>
        <v>0</v>
      </c>
      <c r="CSP119" s="201" t="b">
        <f t="shared" si="81"/>
        <v>0</v>
      </c>
      <c r="CSQ119" s="201" t="b">
        <f t="shared" si="81"/>
        <v>0</v>
      </c>
      <c r="CSR119" s="201" t="b">
        <f t="shared" si="81"/>
        <v>0</v>
      </c>
      <c r="CSS119" s="201" t="b">
        <f t="shared" si="81"/>
        <v>0</v>
      </c>
      <c r="CST119" s="201" t="b">
        <f t="shared" si="81"/>
        <v>0</v>
      </c>
      <c r="CSU119" s="201" t="b">
        <f t="shared" si="81"/>
        <v>0</v>
      </c>
      <c r="CSV119" s="201" t="b">
        <f t="shared" si="81"/>
        <v>0</v>
      </c>
      <c r="CSW119" s="201" t="b">
        <f t="shared" si="81"/>
        <v>0</v>
      </c>
      <c r="CSX119" s="201" t="b">
        <f t="shared" si="81"/>
        <v>0</v>
      </c>
      <c r="CSY119" s="201" t="b">
        <f t="shared" si="81"/>
        <v>0</v>
      </c>
      <c r="CSZ119" s="201" t="b">
        <f t="shared" si="81"/>
        <v>0</v>
      </c>
      <c r="CTA119" s="201" t="b">
        <f t="shared" si="81"/>
        <v>0</v>
      </c>
      <c r="CTB119" s="201" t="b">
        <f t="shared" si="81"/>
        <v>0</v>
      </c>
      <c r="CTC119" s="201" t="b">
        <f t="shared" si="81"/>
        <v>0</v>
      </c>
      <c r="CTD119" s="201" t="b">
        <f t="shared" si="81"/>
        <v>0</v>
      </c>
      <c r="CTE119" s="201" t="b">
        <f t="shared" si="81"/>
        <v>0</v>
      </c>
      <c r="CTF119" s="201" t="b">
        <f t="shared" si="81"/>
        <v>0</v>
      </c>
      <c r="CTG119" s="201" t="b">
        <f t="shared" si="81"/>
        <v>0</v>
      </c>
      <c r="CTH119" s="201" t="b">
        <f t="shared" si="81"/>
        <v>0</v>
      </c>
      <c r="CTI119" s="201" t="b">
        <f t="shared" si="81"/>
        <v>0</v>
      </c>
      <c r="CTJ119" s="201" t="b">
        <f t="shared" si="81"/>
        <v>0</v>
      </c>
      <c r="CTK119" s="201" t="b">
        <f t="shared" si="81"/>
        <v>0</v>
      </c>
      <c r="CTL119" s="201" t="b">
        <f t="shared" si="81"/>
        <v>0</v>
      </c>
      <c r="CTM119" s="201" t="b">
        <f t="shared" si="81"/>
        <v>0</v>
      </c>
      <c r="CTN119" s="201" t="b">
        <f t="shared" si="81"/>
        <v>0</v>
      </c>
      <c r="CTO119" s="201" t="b">
        <f t="shared" si="81"/>
        <v>0</v>
      </c>
      <c r="CTP119" s="201" t="b">
        <f t="shared" si="81"/>
        <v>0</v>
      </c>
      <c r="CTQ119" s="201" t="b">
        <f t="shared" si="81"/>
        <v>0</v>
      </c>
      <c r="CTR119" s="201" t="b">
        <f t="shared" si="81"/>
        <v>0</v>
      </c>
      <c r="CTS119" s="201" t="b">
        <f t="shared" si="81"/>
        <v>0</v>
      </c>
      <c r="CTT119" s="201" t="b">
        <f t="shared" si="81"/>
        <v>0</v>
      </c>
      <c r="CTU119" s="201" t="b">
        <f t="shared" si="81"/>
        <v>0</v>
      </c>
      <c r="CTV119" s="201" t="b">
        <f t="shared" si="81"/>
        <v>0</v>
      </c>
      <c r="CTW119" s="201" t="b">
        <f t="shared" ref="CTW119:CWH119" si="82">IF(CTW113=TRUE,IF(((CTW117-CTW114)*CTW116)&lt;0,TRUE,FALSE),FALSE)</f>
        <v>0</v>
      </c>
      <c r="CTX119" s="201" t="b">
        <f t="shared" si="82"/>
        <v>0</v>
      </c>
      <c r="CTY119" s="201" t="b">
        <f t="shared" si="82"/>
        <v>0</v>
      </c>
      <c r="CTZ119" s="201" t="b">
        <f t="shared" si="82"/>
        <v>0</v>
      </c>
      <c r="CUA119" s="201" t="b">
        <f t="shared" si="82"/>
        <v>0</v>
      </c>
      <c r="CUB119" s="201" t="b">
        <f t="shared" si="82"/>
        <v>0</v>
      </c>
      <c r="CUC119" s="201" t="b">
        <f t="shared" si="82"/>
        <v>0</v>
      </c>
      <c r="CUD119" s="201" t="b">
        <f t="shared" si="82"/>
        <v>0</v>
      </c>
      <c r="CUE119" s="201" t="b">
        <f t="shared" si="82"/>
        <v>0</v>
      </c>
      <c r="CUF119" s="201" t="b">
        <f t="shared" si="82"/>
        <v>0</v>
      </c>
      <c r="CUG119" s="201" t="b">
        <f t="shared" si="82"/>
        <v>0</v>
      </c>
      <c r="CUH119" s="201" t="b">
        <f t="shared" si="82"/>
        <v>0</v>
      </c>
      <c r="CUI119" s="201" t="b">
        <f t="shared" si="82"/>
        <v>0</v>
      </c>
      <c r="CUJ119" s="201" t="b">
        <f t="shared" si="82"/>
        <v>0</v>
      </c>
      <c r="CUK119" s="201" t="b">
        <f t="shared" si="82"/>
        <v>0</v>
      </c>
      <c r="CUL119" s="201" t="b">
        <f t="shared" si="82"/>
        <v>0</v>
      </c>
      <c r="CUM119" s="201" t="b">
        <f t="shared" si="82"/>
        <v>0</v>
      </c>
      <c r="CUN119" s="201" t="b">
        <f t="shared" si="82"/>
        <v>0</v>
      </c>
      <c r="CUO119" s="201" t="b">
        <f t="shared" si="82"/>
        <v>0</v>
      </c>
      <c r="CUP119" s="201" t="b">
        <f t="shared" si="82"/>
        <v>0</v>
      </c>
      <c r="CUQ119" s="201" t="b">
        <f t="shared" si="82"/>
        <v>0</v>
      </c>
      <c r="CUR119" s="201" t="b">
        <f t="shared" si="82"/>
        <v>0</v>
      </c>
      <c r="CUS119" s="201" t="b">
        <f t="shared" si="82"/>
        <v>0</v>
      </c>
      <c r="CUT119" s="201" t="b">
        <f t="shared" si="82"/>
        <v>0</v>
      </c>
      <c r="CUU119" s="201" t="b">
        <f t="shared" si="82"/>
        <v>0</v>
      </c>
      <c r="CUV119" s="201" t="b">
        <f t="shared" si="82"/>
        <v>0</v>
      </c>
      <c r="CUW119" s="201" t="b">
        <f t="shared" si="82"/>
        <v>0</v>
      </c>
      <c r="CUX119" s="201" t="b">
        <f t="shared" si="82"/>
        <v>0</v>
      </c>
      <c r="CUY119" s="201" t="b">
        <f t="shared" si="82"/>
        <v>0</v>
      </c>
      <c r="CUZ119" s="201" t="b">
        <f t="shared" si="82"/>
        <v>0</v>
      </c>
      <c r="CVA119" s="201" t="b">
        <f t="shared" si="82"/>
        <v>0</v>
      </c>
      <c r="CVB119" s="201" t="b">
        <f t="shared" si="82"/>
        <v>0</v>
      </c>
      <c r="CVC119" s="201" t="b">
        <f t="shared" si="82"/>
        <v>0</v>
      </c>
      <c r="CVD119" s="201" t="b">
        <f t="shared" si="82"/>
        <v>0</v>
      </c>
      <c r="CVE119" s="201" t="b">
        <f t="shared" si="82"/>
        <v>0</v>
      </c>
      <c r="CVF119" s="201" t="b">
        <f t="shared" si="82"/>
        <v>0</v>
      </c>
      <c r="CVG119" s="201" t="b">
        <f t="shared" si="82"/>
        <v>0</v>
      </c>
      <c r="CVH119" s="201" t="b">
        <f t="shared" si="82"/>
        <v>0</v>
      </c>
      <c r="CVI119" s="201" t="b">
        <f t="shared" si="82"/>
        <v>0</v>
      </c>
      <c r="CVJ119" s="201" t="b">
        <f t="shared" si="82"/>
        <v>0</v>
      </c>
      <c r="CVK119" s="201" t="b">
        <f t="shared" si="82"/>
        <v>0</v>
      </c>
      <c r="CVL119" s="201" t="b">
        <f t="shared" si="82"/>
        <v>0</v>
      </c>
      <c r="CVM119" s="201" t="b">
        <f t="shared" si="82"/>
        <v>0</v>
      </c>
      <c r="CVN119" s="201" t="b">
        <f t="shared" si="82"/>
        <v>0</v>
      </c>
      <c r="CVO119" s="201" t="b">
        <f t="shared" si="82"/>
        <v>0</v>
      </c>
      <c r="CVP119" s="201" t="b">
        <f t="shared" si="82"/>
        <v>0</v>
      </c>
      <c r="CVQ119" s="201" t="b">
        <f t="shared" si="82"/>
        <v>0</v>
      </c>
      <c r="CVR119" s="201" t="b">
        <f t="shared" si="82"/>
        <v>0</v>
      </c>
      <c r="CVS119" s="201" t="b">
        <f t="shared" si="82"/>
        <v>0</v>
      </c>
      <c r="CVT119" s="201" t="b">
        <f t="shared" si="82"/>
        <v>0</v>
      </c>
      <c r="CVU119" s="201" t="b">
        <f t="shared" si="82"/>
        <v>0</v>
      </c>
      <c r="CVV119" s="201" t="b">
        <f t="shared" si="82"/>
        <v>0</v>
      </c>
      <c r="CVW119" s="201" t="b">
        <f t="shared" si="82"/>
        <v>0</v>
      </c>
      <c r="CVX119" s="201" t="b">
        <f t="shared" si="82"/>
        <v>0</v>
      </c>
      <c r="CVY119" s="201" t="b">
        <f t="shared" si="82"/>
        <v>0</v>
      </c>
      <c r="CVZ119" s="201" t="b">
        <f t="shared" si="82"/>
        <v>0</v>
      </c>
      <c r="CWA119" s="201" t="b">
        <f t="shared" si="82"/>
        <v>0</v>
      </c>
      <c r="CWB119" s="201" t="b">
        <f t="shared" si="82"/>
        <v>0</v>
      </c>
      <c r="CWC119" s="201" t="b">
        <f t="shared" si="82"/>
        <v>0</v>
      </c>
      <c r="CWD119" s="201" t="b">
        <f t="shared" si="82"/>
        <v>0</v>
      </c>
      <c r="CWE119" s="201" t="b">
        <f t="shared" si="82"/>
        <v>0</v>
      </c>
      <c r="CWF119" s="201" t="b">
        <f t="shared" si="82"/>
        <v>0</v>
      </c>
      <c r="CWG119" s="201" t="b">
        <f t="shared" si="82"/>
        <v>0</v>
      </c>
      <c r="CWH119" s="201" t="b">
        <f t="shared" si="82"/>
        <v>0</v>
      </c>
      <c r="CWI119" s="201" t="b">
        <f t="shared" ref="CWI119:CYT119" si="83">IF(CWI113=TRUE,IF(((CWI117-CWI114)*CWI116)&lt;0,TRUE,FALSE),FALSE)</f>
        <v>0</v>
      </c>
      <c r="CWJ119" s="201" t="b">
        <f t="shared" si="83"/>
        <v>0</v>
      </c>
      <c r="CWK119" s="201" t="b">
        <f t="shared" si="83"/>
        <v>0</v>
      </c>
      <c r="CWL119" s="201" t="b">
        <f t="shared" si="83"/>
        <v>0</v>
      </c>
      <c r="CWM119" s="201" t="b">
        <f t="shared" si="83"/>
        <v>0</v>
      </c>
      <c r="CWN119" s="201" t="b">
        <f t="shared" si="83"/>
        <v>0</v>
      </c>
      <c r="CWO119" s="201" t="b">
        <f t="shared" si="83"/>
        <v>0</v>
      </c>
      <c r="CWP119" s="201" t="b">
        <f t="shared" si="83"/>
        <v>0</v>
      </c>
      <c r="CWQ119" s="201" t="b">
        <f t="shared" si="83"/>
        <v>0</v>
      </c>
      <c r="CWR119" s="201" t="b">
        <f t="shared" si="83"/>
        <v>0</v>
      </c>
      <c r="CWS119" s="201" t="b">
        <f t="shared" si="83"/>
        <v>0</v>
      </c>
      <c r="CWT119" s="201" t="b">
        <f t="shared" si="83"/>
        <v>0</v>
      </c>
      <c r="CWU119" s="201" t="b">
        <f t="shared" si="83"/>
        <v>0</v>
      </c>
      <c r="CWV119" s="201" t="b">
        <f t="shared" si="83"/>
        <v>0</v>
      </c>
      <c r="CWW119" s="201" t="b">
        <f t="shared" si="83"/>
        <v>0</v>
      </c>
      <c r="CWX119" s="201" t="b">
        <f t="shared" si="83"/>
        <v>0</v>
      </c>
      <c r="CWY119" s="201" t="b">
        <f t="shared" si="83"/>
        <v>0</v>
      </c>
      <c r="CWZ119" s="201" t="b">
        <f t="shared" si="83"/>
        <v>0</v>
      </c>
      <c r="CXA119" s="201" t="b">
        <f t="shared" si="83"/>
        <v>0</v>
      </c>
      <c r="CXB119" s="201" t="b">
        <f t="shared" si="83"/>
        <v>0</v>
      </c>
      <c r="CXC119" s="201" t="b">
        <f t="shared" si="83"/>
        <v>0</v>
      </c>
      <c r="CXD119" s="201" t="b">
        <f t="shared" si="83"/>
        <v>0</v>
      </c>
      <c r="CXE119" s="201" t="b">
        <f t="shared" si="83"/>
        <v>0</v>
      </c>
      <c r="CXF119" s="201" t="b">
        <f t="shared" si="83"/>
        <v>0</v>
      </c>
      <c r="CXG119" s="201" t="b">
        <f t="shared" si="83"/>
        <v>0</v>
      </c>
      <c r="CXH119" s="201" t="b">
        <f t="shared" si="83"/>
        <v>0</v>
      </c>
      <c r="CXI119" s="201" t="b">
        <f t="shared" si="83"/>
        <v>0</v>
      </c>
      <c r="CXJ119" s="201" t="b">
        <f t="shared" si="83"/>
        <v>0</v>
      </c>
      <c r="CXK119" s="201" t="b">
        <f t="shared" si="83"/>
        <v>0</v>
      </c>
      <c r="CXL119" s="201" t="b">
        <f t="shared" si="83"/>
        <v>0</v>
      </c>
      <c r="CXM119" s="201" t="b">
        <f t="shared" si="83"/>
        <v>0</v>
      </c>
      <c r="CXN119" s="201" t="b">
        <f t="shared" si="83"/>
        <v>0</v>
      </c>
      <c r="CXO119" s="201" t="b">
        <f t="shared" si="83"/>
        <v>0</v>
      </c>
      <c r="CXP119" s="201" t="b">
        <f t="shared" si="83"/>
        <v>0</v>
      </c>
      <c r="CXQ119" s="201" t="b">
        <f t="shared" si="83"/>
        <v>0</v>
      </c>
      <c r="CXR119" s="201" t="b">
        <f t="shared" si="83"/>
        <v>0</v>
      </c>
      <c r="CXS119" s="201" t="b">
        <f t="shared" si="83"/>
        <v>0</v>
      </c>
      <c r="CXT119" s="201" t="b">
        <f t="shared" si="83"/>
        <v>0</v>
      </c>
      <c r="CXU119" s="201" t="b">
        <f t="shared" si="83"/>
        <v>0</v>
      </c>
      <c r="CXV119" s="201" t="b">
        <f t="shared" si="83"/>
        <v>0</v>
      </c>
      <c r="CXW119" s="201" t="b">
        <f t="shared" si="83"/>
        <v>0</v>
      </c>
      <c r="CXX119" s="201" t="b">
        <f t="shared" si="83"/>
        <v>0</v>
      </c>
      <c r="CXY119" s="201" t="b">
        <f t="shared" si="83"/>
        <v>0</v>
      </c>
      <c r="CXZ119" s="201" t="b">
        <f t="shared" si="83"/>
        <v>0</v>
      </c>
      <c r="CYA119" s="201" t="b">
        <f t="shared" si="83"/>
        <v>0</v>
      </c>
      <c r="CYB119" s="201" t="b">
        <f t="shared" si="83"/>
        <v>0</v>
      </c>
      <c r="CYC119" s="201" t="b">
        <f t="shared" si="83"/>
        <v>0</v>
      </c>
      <c r="CYD119" s="201" t="b">
        <f t="shared" si="83"/>
        <v>0</v>
      </c>
      <c r="CYE119" s="201" t="b">
        <f t="shared" si="83"/>
        <v>0</v>
      </c>
      <c r="CYF119" s="201" t="b">
        <f t="shared" si="83"/>
        <v>0</v>
      </c>
      <c r="CYG119" s="201" t="b">
        <f t="shared" si="83"/>
        <v>0</v>
      </c>
      <c r="CYH119" s="201" t="b">
        <f t="shared" si="83"/>
        <v>0</v>
      </c>
      <c r="CYI119" s="201" t="b">
        <f t="shared" si="83"/>
        <v>0</v>
      </c>
      <c r="CYJ119" s="201" t="b">
        <f t="shared" si="83"/>
        <v>0</v>
      </c>
      <c r="CYK119" s="201" t="b">
        <f t="shared" si="83"/>
        <v>0</v>
      </c>
      <c r="CYL119" s="201" t="b">
        <f t="shared" si="83"/>
        <v>0</v>
      </c>
      <c r="CYM119" s="201" t="b">
        <f t="shared" si="83"/>
        <v>0</v>
      </c>
      <c r="CYN119" s="201" t="b">
        <f t="shared" si="83"/>
        <v>0</v>
      </c>
      <c r="CYO119" s="201" t="b">
        <f t="shared" si="83"/>
        <v>0</v>
      </c>
      <c r="CYP119" s="201" t="b">
        <f t="shared" si="83"/>
        <v>0</v>
      </c>
      <c r="CYQ119" s="201" t="b">
        <f t="shared" si="83"/>
        <v>0</v>
      </c>
      <c r="CYR119" s="201" t="b">
        <f t="shared" si="83"/>
        <v>0</v>
      </c>
      <c r="CYS119" s="201" t="b">
        <f t="shared" si="83"/>
        <v>0</v>
      </c>
      <c r="CYT119" s="201" t="b">
        <f t="shared" si="83"/>
        <v>0</v>
      </c>
      <c r="CYU119" s="201" t="b">
        <f t="shared" ref="CYU119:DBF119" si="84">IF(CYU113=TRUE,IF(((CYU117-CYU114)*CYU116)&lt;0,TRUE,FALSE),FALSE)</f>
        <v>0</v>
      </c>
      <c r="CYV119" s="201" t="b">
        <f t="shared" si="84"/>
        <v>0</v>
      </c>
      <c r="CYW119" s="201" t="b">
        <f t="shared" si="84"/>
        <v>0</v>
      </c>
      <c r="CYX119" s="201" t="b">
        <f t="shared" si="84"/>
        <v>0</v>
      </c>
      <c r="CYY119" s="201" t="b">
        <f t="shared" si="84"/>
        <v>0</v>
      </c>
      <c r="CYZ119" s="201" t="b">
        <f t="shared" si="84"/>
        <v>0</v>
      </c>
      <c r="CZA119" s="201" t="b">
        <f t="shared" si="84"/>
        <v>0</v>
      </c>
      <c r="CZB119" s="201" t="b">
        <f t="shared" si="84"/>
        <v>0</v>
      </c>
      <c r="CZC119" s="201" t="b">
        <f t="shared" si="84"/>
        <v>0</v>
      </c>
      <c r="CZD119" s="201" t="b">
        <f t="shared" si="84"/>
        <v>0</v>
      </c>
      <c r="CZE119" s="201" t="b">
        <f t="shared" si="84"/>
        <v>0</v>
      </c>
      <c r="CZF119" s="201" t="b">
        <f t="shared" si="84"/>
        <v>0</v>
      </c>
      <c r="CZG119" s="201" t="b">
        <f t="shared" si="84"/>
        <v>0</v>
      </c>
      <c r="CZH119" s="201" t="b">
        <f t="shared" si="84"/>
        <v>0</v>
      </c>
      <c r="CZI119" s="201" t="b">
        <f t="shared" si="84"/>
        <v>0</v>
      </c>
      <c r="CZJ119" s="201" t="b">
        <f t="shared" si="84"/>
        <v>0</v>
      </c>
      <c r="CZK119" s="201" t="b">
        <f t="shared" si="84"/>
        <v>0</v>
      </c>
      <c r="CZL119" s="201" t="b">
        <f t="shared" si="84"/>
        <v>0</v>
      </c>
      <c r="CZM119" s="201" t="b">
        <f t="shared" si="84"/>
        <v>0</v>
      </c>
      <c r="CZN119" s="201" t="b">
        <f t="shared" si="84"/>
        <v>0</v>
      </c>
      <c r="CZO119" s="201" t="b">
        <f t="shared" si="84"/>
        <v>0</v>
      </c>
      <c r="CZP119" s="201" t="b">
        <f t="shared" si="84"/>
        <v>0</v>
      </c>
      <c r="CZQ119" s="201" t="b">
        <f t="shared" si="84"/>
        <v>0</v>
      </c>
      <c r="CZR119" s="201" t="b">
        <f t="shared" si="84"/>
        <v>0</v>
      </c>
      <c r="CZS119" s="201" t="b">
        <f t="shared" si="84"/>
        <v>0</v>
      </c>
      <c r="CZT119" s="201" t="b">
        <f t="shared" si="84"/>
        <v>0</v>
      </c>
      <c r="CZU119" s="201" t="b">
        <f t="shared" si="84"/>
        <v>0</v>
      </c>
      <c r="CZV119" s="201" t="b">
        <f t="shared" si="84"/>
        <v>0</v>
      </c>
      <c r="CZW119" s="201" t="b">
        <f t="shared" si="84"/>
        <v>0</v>
      </c>
      <c r="CZX119" s="201" t="b">
        <f t="shared" si="84"/>
        <v>0</v>
      </c>
      <c r="CZY119" s="201" t="b">
        <f t="shared" si="84"/>
        <v>0</v>
      </c>
      <c r="CZZ119" s="201" t="b">
        <f t="shared" si="84"/>
        <v>0</v>
      </c>
      <c r="DAA119" s="201" t="b">
        <f t="shared" si="84"/>
        <v>0</v>
      </c>
      <c r="DAB119" s="201" t="b">
        <f t="shared" si="84"/>
        <v>0</v>
      </c>
      <c r="DAC119" s="201" t="b">
        <f t="shared" si="84"/>
        <v>0</v>
      </c>
      <c r="DAD119" s="201" t="b">
        <f t="shared" si="84"/>
        <v>0</v>
      </c>
      <c r="DAE119" s="201" t="b">
        <f t="shared" si="84"/>
        <v>0</v>
      </c>
      <c r="DAF119" s="201" t="b">
        <f t="shared" si="84"/>
        <v>0</v>
      </c>
      <c r="DAG119" s="201" t="b">
        <f t="shared" si="84"/>
        <v>0</v>
      </c>
      <c r="DAH119" s="201" t="b">
        <f t="shared" si="84"/>
        <v>0</v>
      </c>
      <c r="DAI119" s="201" t="b">
        <f t="shared" si="84"/>
        <v>0</v>
      </c>
      <c r="DAJ119" s="201" t="b">
        <f t="shared" si="84"/>
        <v>0</v>
      </c>
      <c r="DAK119" s="201" t="b">
        <f t="shared" si="84"/>
        <v>0</v>
      </c>
      <c r="DAL119" s="201" t="b">
        <f t="shared" si="84"/>
        <v>0</v>
      </c>
      <c r="DAM119" s="201" t="b">
        <f t="shared" si="84"/>
        <v>0</v>
      </c>
      <c r="DAN119" s="201" t="b">
        <f t="shared" si="84"/>
        <v>0</v>
      </c>
      <c r="DAO119" s="201" t="b">
        <f t="shared" si="84"/>
        <v>0</v>
      </c>
      <c r="DAP119" s="201" t="b">
        <f t="shared" si="84"/>
        <v>0</v>
      </c>
      <c r="DAQ119" s="201" t="b">
        <f t="shared" si="84"/>
        <v>0</v>
      </c>
      <c r="DAR119" s="201" t="b">
        <f t="shared" si="84"/>
        <v>0</v>
      </c>
      <c r="DAS119" s="201" t="b">
        <f t="shared" si="84"/>
        <v>0</v>
      </c>
      <c r="DAT119" s="201" t="b">
        <f t="shared" si="84"/>
        <v>0</v>
      </c>
      <c r="DAU119" s="201" t="b">
        <f t="shared" si="84"/>
        <v>0</v>
      </c>
      <c r="DAV119" s="201" t="b">
        <f t="shared" si="84"/>
        <v>0</v>
      </c>
      <c r="DAW119" s="201" t="b">
        <f t="shared" si="84"/>
        <v>0</v>
      </c>
      <c r="DAX119" s="201" t="b">
        <f t="shared" si="84"/>
        <v>0</v>
      </c>
      <c r="DAY119" s="201" t="b">
        <f t="shared" si="84"/>
        <v>0</v>
      </c>
      <c r="DAZ119" s="201" t="b">
        <f t="shared" si="84"/>
        <v>0</v>
      </c>
      <c r="DBA119" s="201" t="b">
        <f t="shared" si="84"/>
        <v>0</v>
      </c>
      <c r="DBB119" s="201" t="b">
        <f t="shared" si="84"/>
        <v>0</v>
      </c>
      <c r="DBC119" s="201" t="b">
        <f t="shared" si="84"/>
        <v>0</v>
      </c>
      <c r="DBD119" s="201" t="b">
        <f t="shared" si="84"/>
        <v>0</v>
      </c>
      <c r="DBE119" s="201" t="b">
        <f t="shared" si="84"/>
        <v>0</v>
      </c>
      <c r="DBF119" s="201" t="b">
        <f t="shared" si="84"/>
        <v>0</v>
      </c>
      <c r="DBG119" s="201" t="b">
        <f t="shared" ref="DBG119:DDR119" si="85">IF(DBG113=TRUE,IF(((DBG117-DBG114)*DBG116)&lt;0,TRUE,FALSE),FALSE)</f>
        <v>0</v>
      </c>
      <c r="DBH119" s="201" t="b">
        <f t="shared" si="85"/>
        <v>0</v>
      </c>
      <c r="DBI119" s="201" t="b">
        <f t="shared" si="85"/>
        <v>0</v>
      </c>
      <c r="DBJ119" s="201" t="b">
        <f t="shared" si="85"/>
        <v>0</v>
      </c>
      <c r="DBK119" s="201" t="b">
        <f t="shared" si="85"/>
        <v>0</v>
      </c>
      <c r="DBL119" s="201" t="b">
        <f t="shared" si="85"/>
        <v>0</v>
      </c>
      <c r="DBM119" s="201" t="b">
        <f t="shared" si="85"/>
        <v>0</v>
      </c>
      <c r="DBN119" s="201" t="b">
        <f t="shared" si="85"/>
        <v>0</v>
      </c>
      <c r="DBO119" s="201" t="b">
        <f t="shared" si="85"/>
        <v>0</v>
      </c>
      <c r="DBP119" s="201" t="b">
        <f t="shared" si="85"/>
        <v>0</v>
      </c>
      <c r="DBQ119" s="201" t="b">
        <f t="shared" si="85"/>
        <v>0</v>
      </c>
      <c r="DBR119" s="201" t="b">
        <f t="shared" si="85"/>
        <v>0</v>
      </c>
      <c r="DBS119" s="201" t="b">
        <f t="shared" si="85"/>
        <v>0</v>
      </c>
      <c r="DBT119" s="201" t="b">
        <f t="shared" si="85"/>
        <v>0</v>
      </c>
      <c r="DBU119" s="201" t="b">
        <f t="shared" si="85"/>
        <v>0</v>
      </c>
      <c r="DBV119" s="201" t="b">
        <f t="shared" si="85"/>
        <v>0</v>
      </c>
      <c r="DBW119" s="201" t="b">
        <f t="shared" si="85"/>
        <v>0</v>
      </c>
      <c r="DBX119" s="201" t="b">
        <f t="shared" si="85"/>
        <v>0</v>
      </c>
      <c r="DBY119" s="201" t="b">
        <f t="shared" si="85"/>
        <v>0</v>
      </c>
      <c r="DBZ119" s="201" t="b">
        <f t="shared" si="85"/>
        <v>0</v>
      </c>
      <c r="DCA119" s="201" t="b">
        <f t="shared" si="85"/>
        <v>0</v>
      </c>
      <c r="DCB119" s="201" t="b">
        <f t="shared" si="85"/>
        <v>0</v>
      </c>
      <c r="DCC119" s="201" t="b">
        <f t="shared" si="85"/>
        <v>0</v>
      </c>
      <c r="DCD119" s="201" t="b">
        <f t="shared" si="85"/>
        <v>0</v>
      </c>
      <c r="DCE119" s="201" t="b">
        <f t="shared" si="85"/>
        <v>0</v>
      </c>
      <c r="DCF119" s="201" t="b">
        <f t="shared" si="85"/>
        <v>0</v>
      </c>
      <c r="DCG119" s="201" t="b">
        <f t="shared" si="85"/>
        <v>0</v>
      </c>
      <c r="DCH119" s="201" t="b">
        <f t="shared" si="85"/>
        <v>0</v>
      </c>
      <c r="DCI119" s="201" t="b">
        <f t="shared" si="85"/>
        <v>0</v>
      </c>
      <c r="DCJ119" s="201" t="b">
        <f t="shared" si="85"/>
        <v>0</v>
      </c>
      <c r="DCK119" s="201" t="b">
        <f t="shared" si="85"/>
        <v>0</v>
      </c>
      <c r="DCL119" s="201" t="b">
        <f t="shared" si="85"/>
        <v>0</v>
      </c>
      <c r="DCM119" s="201" t="b">
        <f t="shared" si="85"/>
        <v>0</v>
      </c>
      <c r="DCN119" s="201" t="b">
        <f t="shared" si="85"/>
        <v>0</v>
      </c>
      <c r="DCO119" s="201" t="b">
        <f t="shared" si="85"/>
        <v>0</v>
      </c>
      <c r="DCP119" s="201" t="b">
        <f t="shared" si="85"/>
        <v>0</v>
      </c>
      <c r="DCQ119" s="201" t="b">
        <f t="shared" si="85"/>
        <v>0</v>
      </c>
      <c r="DCR119" s="201" t="b">
        <f t="shared" si="85"/>
        <v>0</v>
      </c>
      <c r="DCS119" s="201" t="b">
        <f t="shared" si="85"/>
        <v>0</v>
      </c>
      <c r="DCT119" s="201" t="b">
        <f t="shared" si="85"/>
        <v>0</v>
      </c>
      <c r="DCU119" s="201" t="b">
        <f t="shared" si="85"/>
        <v>0</v>
      </c>
      <c r="DCV119" s="201" t="b">
        <f t="shared" si="85"/>
        <v>0</v>
      </c>
      <c r="DCW119" s="201" t="b">
        <f t="shared" si="85"/>
        <v>0</v>
      </c>
      <c r="DCX119" s="201" t="b">
        <f t="shared" si="85"/>
        <v>0</v>
      </c>
      <c r="DCY119" s="201" t="b">
        <f t="shared" si="85"/>
        <v>0</v>
      </c>
      <c r="DCZ119" s="201" t="b">
        <f t="shared" si="85"/>
        <v>0</v>
      </c>
      <c r="DDA119" s="201" t="b">
        <f t="shared" si="85"/>
        <v>0</v>
      </c>
      <c r="DDB119" s="201" t="b">
        <f t="shared" si="85"/>
        <v>0</v>
      </c>
      <c r="DDC119" s="201" t="b">
        <f t="shared" si="85"/>
        <v>0</v>
      </c>
      <c r="DDD119" s="201" t="b">
        <f t="shared" si="85"/>
        <v>0</v>
      </c>
      <c r="DDE119" s="201" t="b">
        <f t="shared" si="85"/>
        <v>0</v>
      </c>
      <c r="DDF119" s="201" t="b">
        <f t="shared" si="85"/>
        <v>0</v>
      </c>
      <c r="DDG119" s="201" t="b">
        <f t="shared" si="85"/>
        <v>0</v>
      </c>
      <c r="DDH119" s="201" t="b">
        <f t="shared" si="85"/>
        <v>0</v>
      </c>
      <c r="DDI119" s="201" t="b">
        <f t="shared" si="85"/>
        <v>0</v>
      </c>
      <c r="DDJ119" s="201" t="b">
        <f t="shared" si="85"/>
        <v>0</v>
      </c>
      <c r="DDK119" s="201" t="b">
        <f t="shared" si="85"/>
        <v>0</v>
      </c>
      <c r="DDL119" s="201" t="b">
        <f t="shared" si="85"/>
        <v>0</v>
      </c>
      <c r="DDM119" s="201" t="b">
        <f t="shared" si="85"/>
        <v>0</v>
      </c>
      <c r="DDN119" s="201" t="b">
        <f t="shared" si="85"/>
        <v>0</v>
      </c>
      <c r="DDO119" s="201" t="b">
        <f t="shared" si="85"/>
        <v>0</v>
      </c>
      <c r="DDP119" s="201" t="b">
        <f t="shared" si="85"/>
        <v>0</v>
      </c>
      <c r="DDQ119" s="201" t="b">
        <f t="shared" si="85"/>
        <v>0</v>
      </c>
      <c r="DDR119" s="201" t="b">
        <f t="shared" si="85"/>
        <v>0</v>
      </c>
      <c r="DDS119" s="201" t="b">
        <f t="shared" ref="DDS119:DGD119" si="86">IF(DDS113=TRUE,IF(((DDS117-DDS114)*DDS116)&lt;0,TRUE,FALSE),FALSE)</f>
        <v>0</v>
      </c>
      <c r="DDT119" s="201" t="b">
        <f t="shared" si="86"/>
        <v>0</v>
      </c>
      <c r="DDU119" s="201" t="b">
        <f t="shared" si="86"/>
        <v>0</v>
      </c>
      <c r="DDV119" s="201" t="b">
        <f t="shared" si="86"/>
        <v>0</v>
      </c>
      <c r="DDW119" s="201" t="b">
        <f t="shared" si="86"/>
        <v>0</v>
      </c>
      <c r="DDX119" s="201" t="b">
        <f t="shared" si="86"/>
        <v>0</v>
      </c>
      <c r="DDY119" s="201" t="b">
        <f t="shared" si="86"/>
        <v>0</v>
      </c>
      <c r="DDZ119" s="201" t="b">
        <f t="shared" si="86"/>
        <v>0</v>
      </c>
      <c r="DEA119" s="201" t="b">
        <f t="shared" si="86"/>
        <v>0</v>
      </c>
      <c r="DEB119" s="201" t="b">
        <f t="shared" si="86"/>
        <v>0</v>
      </c>
      <c r="DEC119" s="201" t="b">
        <f t="shared" si="86"/>
        <v>0</v>
      </c>
      <c r="DED119" s="201" t="b">
        <f t="shared" si="86"/>
        <v>0</v>
      </c>
      <c r="DEE119" s="201" t="b">
        <f t="shared" si="86"/>
        <v>0</v>
      </c>
      <c r="DEF119" s="201" t="b">
        <f t="shared" si="86"/>
        <v>0</v>
      </c>
      <c r="DEG119" s="201" t="b">
        <f t="shared" si="86"/>
        <v>0</v>
      </c>
      <c r="DEH119" s="201" t="b">
        <f t="shared" si="86"/>
        <v>0</v>
      </c>
      <c r="DEI119" s="201" t="b">
        <f t="shared" si="86"/>
        <v>0</v>
      </c>
      <c r="DEJ119" s="201" t="b">
        <f t="shared" si="86"/>
        <v>0</v>
      </c>
      <c r="DEK119" s="201" t="b">
        <f t="shared" si="86"/>
        <v>0</v>
      </c>
      <c r="DEL119" s="201" t="b">
        <f t="shared" si="86"/>
        <v>0</v>
      </c>
      <c r="DEM119" s="201" t="b">
        <f t="shared" si="86"/>
        <v>0</v>
      </c>
      <c r="DEN119" s="201" t="b">
        <f t="shared" si="86"/>
        <v>0</v>
      </c>
      <c r="DEO119" s="201" t="b">
        <f t="shared" si="86"/>
        <v>0</v>
      </c>
      <c r="DEP119" s="201" t="b">
        <f t="shared" si="86"/>
        <v>0</v>
      </c>
      <c r="DEQ119" s="201" t="b">
        <f t="shared" si="86"/>
        <v>0</v>
      </c>
      <c r="DER119" s="201" t="b">
        <f t="shared" si="86"/>
        <v>0</v>
      </c>
      <c r="DES119" s="201" t="b">
        <f t="shared" si="86"/>
        <v>0</v>
      </c>
      <c r="DET119" s="201" t="b">
        <f t="shared" si="86"/>
        <v>0</v>
      </c>
      <c r="DEU119" s="201" t="b">
        <f t="shared" si="86"/>
        <v>0</v>
      </c>
      <c r="DEV119" s="201" t="b">
        <f t="shared" si="86"/>
        <v>0</v>
      </c>
      <c r="DEW119" s="201" t="b">
        <f t="shared" si="86"/>
        <v>0</v>
      </c>
      <c r="DEX119" s="201" t="b">
        <f t="shared" si="86"/>
        <v>0</v>
      </c>
      <c r="DEY119" s="201" t="b">
        <f t="shared" si="86"/>
        <v>0</v>
      </c>
      <c r="DEZ119" s="201" t="b">
        <f t="shared" si="86"/>
        <v>0</v>
      </c>
      <c r="DFA119" s="201" t="b">
        <f t="shared" si="86"/>
        <v>0</v>
      </c>
      <c r="DFB119" s="201" t="b">
        <f t="shared" si="86"/>
        <v>0</v>
      </c>
      <c r="DFC119" s="201" t="b">
        <f t="shared" si="86"/>
        <v>0</v>
      </c>
      <c r="DFD119" s="201" t="b">
        <f t="shared" si="86"/>
        <v>0</v>
      </c>
      <c r="DFE119" s="201" t="b">
        <f t="shared" si="86"/>
        <v>0</v>
      </c>
      <c r="DFF119" s="201" t="b">
        <f t="shared" si="86"/>
        <v>0</v>
      </c>
      <c r="DFG119" s="201" t="b">
        <f t="shared" si="86"/>
        <v>0</v>
      </c>
      <c r="DFH119" s="201" t="b">
        <f t="shared" si="86"/>
        <v>0</v>
      </c>
      <c r="DFI119" s="201" t="b">
        <f t="shared" si="86"/>
        <v>0</v>
      </c>
      <c r="DFJ119" s="201" t="b">
        <f t="shared" si="86"/>
        <v>0</v>
      </c>
      <c r="DFK119" s="201" t="b">
        <f t="shared" si="86"/>
        <v>0</v>
      </c>
      <c r="DFL119" s="201" t="b">
        <f t="shared" si="86"/>
        <v>0</v>
      </c>
      <c r="DFM119" s="201" t="b">
        <f t="shared" si="86"/>
        <v>0</v>
      </c>
      <c r="DFN119" s="201" t="b">
        <f t="shared" si="86"/>
        <v>0</v>
      </c>
      <c r="DFO119" s="201" t="b">
        <f t="shared" si="86"/>
        <v>0</v>
      </c>
      <c r="DFP119" s="201" t="b">
        <f t="shared" si="86"/>
        <v>0</v>
      </c>
      <c r="DFQ119" s="201" t="b">
        <f t="shared" si="86"/>
        <v>0</v>
      </c>
      <c r="DFR119" s="201" t="b">
        <f t="shared" si="86"/>
        <v>0</v>
      </c>
      <c r="DFS119" s="201" t="b">
        <f t="shared" si="86"/>
        <v>0</v>
      </c>
      <c r="DFT119" s="201" t="b">
        <f t="shared" si="86"/>
        <v>0</v>
      </c>
      <c r="DFU119" s="201" t="b">
        <f t="shared" si="86"/>
        <v>0</v>
      </c>
      <c r="DFV119" s="201" t="b">
        <f t="shared" si="86"/>
        <v>0</v>
      </c>
      <c r="DFW119" s="201" t="b">
        <f t="shared" si="86"/>
        <v>0</v>
      </c>
      <c r="DFX119" s="201" t="b">
        <f t="shared" si="86"/>
        <v>0</v>
      </c>
      <c r="DFY119" s="201" t="b">
        <f t="shared" si="86"/>
        <v>0</v>
      </c>
      <c r="DFZ119" s="201" t="b">
        <f t="shared" si="86"/>
        <v>0</v>
      </c>
      <c r="DGA119" s="201" t="b">
        <f t="shared" si="86"/>
        <v>0</v>
      </c>
      <c r="DGB119" s="201" t="b">
        <f t="shared" si="86"/>
        <v>0</v>
      </c>
      <c r="DGC119" s="201" t="b">
        <f t="shared" si="86"/>
        <v>0</v>
      </c>
      <c r="DGD119" s="201" t="b">
        <f t="shared" si="86"/>
        <v>0</v>
      </c>
      <c r="DGE119" s="201" t="b">
        <f t="shared" ref="DGE119:DIP119" si="87">IF(DGE113=TRUE,IF(((DGE117-DGE114)*DGE116)&lt;0,TRUE,FALSE),FALSE)</f>
        <v>0</v>
      </c>
      <c r="DGF119" s="201" t="b">
        <f t="shared" si="87"/>
        <v>0</v>
      </c>
      <c r="DGG119" s="201" t="b">
        <f t="shared" si="87"/>
        <v>0</v>
      </c>
      <c r="DGH119" s="201" t="b">
        <f t="shared" si="87"/>
        <v>0</v>
      </c>
      <c r="DGI119" s="201" t="b">
        <f t="shared" si="87"/>
        <v>0</v>
      </c>
      <c r="DGJ119" s="201" t="b">
        <f t="shared" si="87"/>
        <v>0</v>
      </c>
      <c r="DGK119" s="201" t="b">
        <f t="shared" si="87"/>
        <v>0</v>
      </c>
      <c r="DGL119" s="201" t="b">
        <f t="shared" si="87"/>
        <v>0</v>
      </c>
      <c r="DGM119" s="201" t="b">
        <f t="shared" si="87"/>
        <v>0</v>
      </c>
      <c r="DGN119" s="201" t="b">
        <f t="shared" si="87"/>
        <v>0</v>
      </c>
      <c r="DGO119" s="201" t="b">
        <f t="shared" si="87"/>
        <v>0</v>
      </c>
      <c r="DGP119" s="201" t="b">
        <f t="shared" si="87"/>
        <v>0</v>
      </c>
      <c r="DGQ119" s="201" t="b">
        <f t="shared" si="87"/>
        <v>0</v>
      </c>
      <c r="DGR119" s="201" t="b">
        <f t="shared" si="87"/>
        <v>0</v>
      </c>
      <c r="DGS119" s="201" t="b">
        <f t="shared" si="87"/>
        <v>0</v>
      </c>
      <c r="DGT119" s="201" t="b">
        <f t="shared" si="87"/>
        <v>0</v>
      </c>
      <c r="DGU119" s="201" t="b">
        <f t="shared" si="87"/>
        <v>0</v>
      </c>
      <c r="DGV119" s="201" t="b">
        <f t="shared" si="87"/>
        <v>0</v>
      </c>
      <c r="DGW119" s="201" t="b">
        <f t="shared" si="87"/>
        <v>0</v>
      </c>
      <c r="DGX119" s="201" t="b">
        <f t="shared" si="87"/>
        <v>0</v>
      </c>
      <c r="DGY119" s="201" t="b">
        <f t="shared" si="87"/>
        <v>0</v>
      </c>
      <c r="DGZ119" s="201" t="b">
        <f t="shared" si="87"/>
        <v>0</v>
      </c>
      <c r="DHA119" s="201" t="b">
        <f t="shared" si="87"/>
        <v>0</v>
      </c>
      <c r="DHB119" s="201" t="b">
        <f t="shared" si="87"/>
        <v>0</v>
      </c>
      <c r="DHC119" s="201" t="b">
        <f t="shared" si="87"/>
        <v>0</v>
      </c>
      <c r="DHD119" s="201" t="b">
        <f t="shared" si="87"/>
        <v>0</v>
      </c>
      <c r="DHE119" s="201" t="b">
        <f t="shared" si="87"/>
        <v>0</v>
      </c>
      <c r="DHF119" s="201" t="b">
        <f t="shared" si="87"/>
        <v>0</v>
      </c>
      <c r="DHG119" s="201" t="b">
        <f t="shared" si="87"/>
        <v>0</v>
      </c>
      <c r="DHH119" s="201" t="b">
        <f t="shared" si="87"/>
        <v>0</v>
      </c>
      <c r="DHI119" s="201" t="b">
        <f t="shared" si="87"/>
        <v>0</v>
      </c>
      <c r="DHJ119" s="201" t="b">
        <f t="shared" si="87"/>
        <v>0</v>
      </c>
      <c r="DHK119" s="201" t="b">
        <f t="shared" si="87"/>
        <v>0</v>
      </c>
      <c r="DHL119" s="201" t="b">
        <f t="shared" si="87"/>
        <v>0</v>
      </c>
      <c r="DHM119" s="201" t="b">
        <f t="shared" si="87"/>
        <v>0</v>
      </c>
      <c r="DHN119" s="201" t="b">
        <f t="shared" si="87"/>
        <v>0</v>
      </c>
      <c r="DHO119" s="201" t="b">
        <f t="shared" si="87"/>
        <v>0</v>
      </c>
      <c r="DHP119" s="201" t="b">
        <f t="shared" si="87"/>
        <v>0</v>
      </c>
      <c r="DHQ119" s="201" t="b">
        <f t="shared" si="87"/>
        <v>0</v>
      </c>
      <c r="DHR119" s="201" t="b">
        <f t="shared" si="87"/>
        <v>0</v>
      </c>
      <c r="DHS119" s="201" t="b">
        <f t="shared" si="87"/>
        <v>0</v>
      </c>
      <c r="DHT119" s="201" t="b">
        <f t="shared" si="87"/>
        <v>0</v>
      </c>
      <c r="DHU119" s="201" t="b">
        <f t="shared" si="87"/>
        <v>0</v>
      </c>
      <c r="DHV119" s="201" t="b">
        <f t="shared" si="87"/>
        <v>0</v>
      </c>
      <c r="DHW119" s="201" t="b">
        <f t="shared" si="87"/>
        <v>0</v>
      </c>
      <c r="DHX119" s="201" t="b">
        <f t="shared" si="87"/>
        <v>0</v>
      </c>
      <c r="DHY119" s="201" t="b">
        <f t="shared" si="87"/>
        <v>0</v>
      </c>
      <c r="DHZ119" s="201" t="b">
        <f t="shared" si="87"/>
        <v>0</v>
      </c>
      <c r="DIA119" s="201" t="b">
        <f t="shared" si="87"/>
        <v>0</v>
      </c>
      <c r="DIB119" s="201" t="b">
        <f t="shared" si="87"/>
        <v>0</v>
      </c>
      <c r="DIC119" s="201" t="b">
        <f t="shared" si="87"/>
        <v>0</v>
      </c>
      <c r="DID119" s="201" t="b">
        <f t="shared" si="87"/>
        <v>0</v>
      </c>
      <c r="DIE119" s="201" t="b">
        <f t="shared" si="87"/>
        <v>0</v>
      </c>
      <c r="DIF119" s="201" t="b">
        <f t="shared" si="87"/>
        <v>0</v>
      </c>
      <c r="DIG119" s="201" t="b">
        <f t="shared" si="87"/>
        <v>0</v>
      </c>
      <c r="DIH119" s="201" t="b">
        <f t="shared" si="87"/>
        <v>0</v>
      </c>
      <c r="DII119" s="201" t="b">
        <f t="shared" si="87"/>
        <v>0</v>
      </c>
      <c r="DIJ119" s="201" t="b">
        <f t="shared" si="87"/>
        <v>0</v>
      </c>
      <c r="DIK119" s="201" t="b">
        <f t="shared" si="87"/>
        <v>0</v>
      </c>
      <c r="DIL119" s="201" t="b">
        <f t="shared" si="87"/>
        <v>0</v>
      </c>
      <c r="DIM119" s="201" t="b">
        <f t="shared" si="87"/>
        <v>0</v>
      </c>
      <c r="DIN119" s="201" t="b">
        <f t="shared" si="87"/>
        <v>0</v>
      </c>
      <c r="DIO119" s="201" t="b">
        <f t="shared" si="87"/>
        <v>0</v>
      </c>
      <c r="DIP119" s="201" t="b">
        <f t="shared" si="87"/>
        <v>0</v>
      </c>
      <c r="DIQ119" s="201" t="b">
        <f t="shared" ref="DIQ119:DLB119" si="88">IF(DIQ113=TRUE,IF(((DIQ117-DIQ114)*DIQ116)&lt;0,TRUE,FALSE),FALSE)</f>
        <v>0</v>
      </c>
      <c r="DIR119" s="201" t="b">
        <f t="shared" si="88"/>
        <v>0</v>
      </c>
      <c r="DIS119" s="201" t="b">
        <f t="shared" si="88"/>
        <v>0</v>
      </c>
      <c r="DIT119" s="201" t="b">
        <f t="shared" si="88"/>
        <v>0</v>
      </c>
      <c r="DIU119" s="201" t="b">
        <f t="shared" si="88"/>
        <v>0</v>
      </c>
      <c r="DIV119" s="201" t="b">
        <f t="shared" si="88"/>
        <v>0</v>
      </c>
      <c r="DIW119" s="201" t="b">
        <f t="shared" si="88"/>
        <v>0</v>
      </c>
      <c r="DIX119" s="201" t="b">
        <f t="shared" si="88"/>
        <v>0</v>
      </c>
      <c r="DIY119" s="201" t="b">
        <f t="shared" si="88"/>
        <v>0</v>
      </c>
      <c r="DIZ119" s="201" t="b">
        <f t="shared" si="88"/>
        <v>0</v>
      </c>
      <c r="DJA119" s="201" t="b">
        <f t="shared" si="88"/>
        <v>0</v>
      </c>
      <c r="DJB119" s="201" t="b">
        <f t="shared" si="88"/>
        <v>0</v>
      </c>
      <c r="DJC119" s="201" t="b">
        <f t="shared" si="88"/>
        <v>0</v>
      </c>
      <c r="DJD119" s="201" t="b">
        <f t="shared" si="88"/>
        <v>0</v>
      </c>
      <c r="DJE119" s="201" t="b">
        <f t="shared" si="88"/>
        <v>0</v>
      </c>
      <c r="DJF119" s="201" t="b">
        <f t="shared" si="88"/>
        <v>0</v>
      </c>
      <c r="DJG119" s="201" t="b">
        <f t="shared" si="88"/>
        <v>0</v>
      </c>
      <c r="DJH119" s="201" t="b">
        <f t="shared" si="88"/>
        <v>0</v>
      </c>
      <c r="DJI119" s="201" t="b">
        <f t="shared" si="88"/>
        <v>0</v>
      </c>
      <c r="DJJ119" s="201" t="b">
        <f t="shared" si="88"/>
        <v>0</v>
      </c>
      <c r="DJK119" s="201" t="b">
        <f t="shared" si="88"/>
        <v>0</v>
      </c>
      <c r="DJL119" s="201" t="b">
        <f t="shared" si="88"/>
        <v>0</v>
      </c>
      <c r="DJM119" s="201" t="b">
        <f t="shared" si="88"/>
        <v>0</v>
      </c>
      <c r="DJN119" s="201" t="b">
        <f t="shared" si="88"/>
        <v>0</v>
      </c>
      <c r="DJO119" s="201" t="b">
        <f t="shared" si="88"/>
        <v>0</v>
      </c>
      <c r="DJP119" s="201" t="b">
        <f t="shared" si="88"/>
        <v>0</v>
      </c>
      <c r="DJQ119" s="201" t="b">
        <f t="shared" si="88"/>
        <v>0</v>
      </c>
      <c r="DJR119" s="201" t="b">
        <f t="shared" si="88"/>
        <v>0</v>
      </c>
      <c r="DJS119" s="201" t="b">
        <f t="shared" si="88"/>
        <v>0</v>
      </c>
      <c r="DJT119" s="201" t="b">
        <f t="shared" si="88"/>
        <v>0</v>
      </c>
      <c r="DJU119" s="201" t="b">
        <f t="shared" si="88"/>
        <v>0</v>
      </c>
      <c r="DJV119" s="201" t="b">
        <f t="shared" si="88"/>
        <v>0</v>
      </c>
      <c r="DJW119" s="201" t="b">
        <f t="shared" si="88"/>
        <v>0</v>
      </c>
      <c r="DJX119" s="201" t="b">
        <f t="shared" si="88"/>
        <v>0</v>
      </c>
      <c r="DJY119" s="201" t="b">
        <f t="shared" si="88"/>
        <v>0</v>
      </c>
      <c r="DJZ119" s="201" t="b">
        <f t="shared" si="88"/>
        <v>0</v>
      </c>
      <c r="DKA119" s="201" t="b">
        <f t="shared" si="88"/>
        <v>0</v>
      </c>
      <c r="DKB119" s="201" t="b">
        <f t="shared" si="88"/>
        <v>0</v>
      </c>
      <c r="DKC119" s="201" t="b">
        <f t="shared" si="88"/>
        <v>0</v>
      </c>
      <c r="DKD119" s="201" t="b">
        <f t="shared" si="88"/>
        <v>0</v>
      </c>
      <c r="DKE119" s="201" t="b">
        <f t="shared" si="88"/>
        <v>0</v>
      </c>
      <c r="DKF119" s="201" t="b">
        <f t="shared" si="88"/>
        <v>0</v>
      </c>
      <c r="DKG119" s="201" t="b">
        <f t="shared" si="88"/>
        <v>0</v>
      </c>
      <c r="DKH119" s="201" t="b">
        <f t="shared" si="88"/>
        <v>0</v>
      </c>
      <c r="DKI119" s="201" t="b">
        <f t="shared" si="88"/>
        <v>0</v>
      </c>
      <c r="DKJ119" s="201" t="b">
        <f t="shared" si="88"/>
        <v>0</v>
      </c>
      <c r="DKK119" s="201" t="b">
        <f t="shared" si="88"/>
        <v>0</v>
      </c>
      <c r="DKL119" s="201" t="b">
        <f t="shared" si="88"/>
        <v>0</v>
      </c>
      <c r="DKM119" s="201" t="b">
        <f t="shared" si="88"/>
        <v>0</v>
      </c>
      <c r="DKN119" s="201" t="b">
        <f t="shared" si="88"/>
        <v>0</v>
      </c>
      <c r="DKO119" s="201" t="b">
        <f t="shared" si="88"/>
        <v>0</v>
      </c>
      <c r="DKP119" s="201" t="b">
        <f t="shared" si="88"/>
        <v>0</v>
      </c>
      <c r="DKQ119" s="201" t="b">
        <f t="shared" si="88"/>
        <v>0</v>
      </c>
      <c r="DKR119" s="201" t="b">
        <f t="shared" si="88"/>
        <v>0</v>
      </c>
      <c r="DKS119" s="201" t="b">
        <f t="shared" si="88"/>
        <v>0</v>
      </c>
      <c r="DKT119" s="201" t="b">
        <f t="shared" si="88"/>
        <v>0</v>
      </c>
      <c r="DKU119" s="201" t="b">
        <f t="shared" si="88"/>
        <v>0</v>
      </c>
      <c r="DKV119" s="201" t="b">
        <f t="shared" si="88"/>
        <v>0</v>
      </c>
      <c r="DKW119" s="201" t="b">
        <f t="shared" si="88"/>
        <v>0</v>
      </c>
      <c r="DKX119" s="201" t="b">
        <f t="shared" si="88"/>
        <v>0</v>
      </c>
      <c r="DKY119" s="201" t="b">
        <f t="shared" si="88"/>
        <v>0</v>
      </c>
      <c r="DKZ119" s="201" t="b">
        <f t="shared" si="88"/>
        <v>0</v>
      </c>
      <c r="DLA119" s="201" t="b">
        <f t="shared" si="88"/>
        <v>0</v>
      </c>
      <c r="DLB119" s="201" t="b">
        <f t="shared" si="88"/>
        <v>0</v>
      </c>
      <c r="DLC119" s="201" t="b">
        <f t="shared" ref="DLC119:DNN119" si="89">IF(DLC113=TRUE,IF(((DLC117-DLC114)*DLC116)&lt;0,TRUE,FALSE),FALSE)</f>
        <v>0</v>
      </c>
      <c r="DLD119" s="201" t="b">
        <f t="shared" si="89"/>
        <v>0</v>
      </c>
      <c r="DLE119" s="201" t="b">
        <f t="shared" si="89"/>
        <v>0</v>
      </c>
      <c r="DLF119" s="201" t="b">
        <f t="shared" si="89"/>
        <v>0</v>
      </c>
      <c r="DLG119" s="201" t="b">
        <f t="shared" si="89"/>
        <v>0</v>
      </c>
      <c r="DLH119" s="201" t="b">
        <f t="shared" si="89"/>
        <v>0</v>
      </c>
      <c r="DLI119" s="201" t="b">
        <f t="shared" si="89"/>
        <v>0</v>
      </c>
      <c r="DLJ119" s="201" t="b">
        <f t="shared" si="89"/>
        <v>0</v>
      </c>
      <c r="DLK119" s="201" t="b">
        <f t="shared" si="89"/>
        <v>0</v>
      </c>
      <c r="DLL119" s="201" t="b">
        <f t="shared" si="89"/>
        <v>0</v>
      </c>
      <c r="DLM119" s="201" t="b">
        <f t="shared" si="89"/>
        <v>0</v>
      </c>
      <c r="DLN119" s="201" t="b">
        <f t="shared" si="89"/>
        <v>0</v>
      </c>
      <c r="DLO119" s="201" t="b">
        <f t="shared" si="89"/>
        <v>0</v>
      </c>
      <c r="DLP119" s="201" t="b">
        <f t="shared" si="89"/>
        <v>0</v>
      </c>
      <c r="DLQ119" s="201" t="b">
        <f t="shared" si="89"/>
        <v>0</v>
      </c>
      <c r="DLR119" s="201" t="b">
        <f t="shared" si="89"/>
        <v>0</v>
      </c>
      <c r="DLS119" s="201" t="b">
        <f t="shared" si="89"/>
        <v>0</v>
      </c>
      <c r="DLT119" s="201" t="b">
        <f t="shared" si="89"/>
        <v>0</v>
      </c>
      <c r="DLU119" s="201" t="b">
        <f t="shared" si="89"/>
        <v>0</v>
      </c>
      <c r="DLV119" s="201" t="b">
        <f t="shared" si="89"/>
        <v>0</v>
      </c>
      <c r="DLW119" s="201" t="b">
        <f t="shared" si="89"/>
        <v>0</v>
      </c>
      <c r="DLX119" s="201" t="b">
        <f t="shared" si="89"/>
        <v>0</v>
      </c>
      <c r="DLY119" s="201" t="b">
        <f t="shared" si="89"/>
        <v>0</v>
      </c>
      <c r="DLZ119" s="201" t="b">
        <f t="shared" si="89"/>
        <v>0</v>
      </c>
      <c r="DMA119" s="201" t="b">
        <f t="shared" si="89"/>
        <v>0</v>
      </c>
      <c r="DMB119" s="201" t="b">
        <f t="shared" si="89"/>
        <v>0</v>
      </c>
      <c r="DMC119" s="201" t="b">
        <f t="shared" si="89"/>
        <v>0</v>
      </c>
      <c r="DMD119" s="201" t="b">
        <f t="shared" si="89"/>
        <v>0</v>
      </c>
      <c r="DME119" s="201" t="b">
        <f t="shared" si="89"/>
        <v>0</v>
      </c>
      <c r="DMF119" s="201" t="b">
        <f t="shared" si="89"/>
        <v>0</v>
      </c>
      <c r="DMG119" s="201" t="b">
        <f t="shared" si="89"/>
        <v>0</v>
      </c>
      <c r="DMH119" s="201" t="b">
        <f t="shared" si="89"/>
        <v>0</v>
      </c>
      <c r="DMI119" s="201" t="b">
        <f t="shared" si="89"/>
        <v>0</v>
      </c>
      <c r="DMJ119" s="201" t="b">
        <f t="shared" si="89"/>
        <v>0</v>
      </c>
      <c r="DMK119" s="201" t="b">
        <f t="shared" si="89"/>
        <v>0</v>
      </c>
      <c r="DML119" s="201" t="b">
        <f t="shared" si="89"/>
        <v>0</v>
      </c>
      <c r="DMM119" s="201" t="b">
        <f t="shared" si="89"/>
        <v>0</v>
      </c>
      <c r="DMN119" s="201" t="b">
        <f t="shared" si="89"/>
        <v>0</v>
      </c>
      <c r="DMO119" s="201" t="b">
        <f t="shared" si="89"/>
        <v>0</v>
      </c>
      <c r="DMP119" s="201" t="b">
        <f t="shared" si="89"/>
        <v>0</v>
      </c>
      <c r="DMQ119" s="201" t="b">
        <f t="shared" si="89"/>
        <v>0</v>
      </c>
      <c r="DMR119" s="201" t="b">
        <f t="shared" si="89"/>
        <v>0</v>
      </c>
      <c r="DMS119" s="201" t="b">
        <f t="shared" si="89"/>
        <v>0</v>
      </c>
      <c r="DMT119" s="201" t="b">
        <f t="shared" si="89"/>
        <v>0</v>
      </c>
      <c r="DMU119" s="201" t="b">
        <f t="shared" si="89"/>
        <v>0</v>
      </c>
      <c r="DMV119" s="201" t="b">
        <f t="shared" si="89"/>
        <v>0</v>
      </c>
      <c r="DMW119" s="201" t="b">
        <f t="shared" si="89"/>
        <v>0</v>
      </c>
      <c r="DMX119" s="201" t="b">
        <f t="shared" si="89"/>
        <v>0</v>
      </c>
      <c r="DMY119" s="201" t="b">
        <f t="shared" si="89"/>
        <v>0</v>
      </c>
      <c r="DMZ119" s="201" t="b">
        <f t="shared" si="89"/>
        <v>0</v>
      </c>
      <c r="DNA119" s="201" t="b">
        <f t="shared" si="89"/>
        <v>0</v>
      </c>
      <c r="DNB119" s="201" t="b">
        <f t="shared" si="89"/>
        <v>0</v>
      </c>
      <c r="DNC119" s="201" t="b">
        <f t="shared" si="89"/>
        <v>0</v>
      </c>
      <c r="DND119" s="201" t="b">
        <f t="shared" si="89"/>
        <v>0</v>
      </c>
      <c r="DNE119" s="201" t="b">
        <f t="shared" si="89"/>
        <v>0</v>
      </c>
      <c r="DNF119" s="201" t="b">
        <f t="shared" si="89"/>
        <v>0</v>
      </c>
      <c r="DNG119" s="201" t="b">
        <f t="shared" si="89"/>
        <v>0</v>
      </c>
      <c r="DNH119" s="201" t="b">
        <f t="shared" si="89"/>
        <v>0</v>
      </c>
      <c r="DNI119" s="201" t="b">
        <f t="shared" si="89"/>
        <v>0</v>
      </c>
      <c r="DNJ119" s="201" t="b">
        <f t="shared" si="89"/>
        <v>0</v>
      </c>
      <c r="DNK119" s="201" t="b">
        <f t="shared" si="89"/>
        <v>0</v>
      </c>
      <c r="DNL119" s="201" t="b">
        <f t="shared" si="89"/>
        <v>0</v>
      </c>
      <c r="DNM119" s="201" t="b">
        <f t="shared" si="89"/>
        <v>0</v>
      </c>
      <c r="DNN119" s="201" t="b">
        <f t="shared" si="89"/>
        <v>0</v>
      </c>
      <c r="DNO119" s="201" t="b">
        <f t="shared" ref="DNO119:DPZ119" si="90">IF(DNO113=TRUE,IF(((DNO117-DNO114)*DNO116)&lt;0,TRUE,FALSE),FALSE)</f>
        <v>0</v>
      </c>
      <c r="DNP119" s="201" t="b">
        <f t="shared" si="90"/>
        <v>0</v>
      </c>
      <c r="DNQ119" s="201" t="b">
        <f t="shared" si="90"/>
        <v>0</v>
      </c>
      <c r="DNR119" s="201" t="b">
        <f t="shared" si="90"/>
        <v>0</v>
      </c>
      <c r="DNS119" s="201" t="b">
        <f t="shared" si="90"/>
        <v>0</v>
      </c>
      <c r="DNT119" s="201" t="b">
        <f t="shared" si="90"/>
        <v>0</v>
      </c>
      <c r="DNU119" s="201" t="b">
        <f t="shared" si="90"/>
        <v>0</v>
      </c>
      <c r="DNV119" s="201" t="b">
        <f t="shared" si="90"/>
        <v>0</v>
      </c>
      <c r="DNW119" s="201" t="b">
        <f t="shared" si="90"/>
        <v>0</v>
      </c>
      <c r="DNX119" s="201" t="b">
        <f t="shared" si="90"/>
        <v>0</v>
      </c>
      <c r="DNY119" s="201" t="b">
        <f t="shared" si="90"/>
        <v>0</v>
      </c>
      <c r="DNZ119" s="201" t="b">
        <f t="shared" si="90"/>
        <v>0</v>
      </c>
      <c r="DOA119" s="201" t="b">
        <f t="shared" si="90"/>
        <v>0</v>
      </c>
      <c r="DOB119" s="201" t="b">
        <f t="shared" si="90"/>
        <v>0</v>
      </c>
      <c r="DOC119" s="201" t="b">
        <f t="shared" si="90"/>
        <v>0</v>
      </c>
      <c r="DOD119" s="201" t="b">
        <f t="shared" si="90"/>
        <v>0</v>
      </c>
      <c r="DOE119" s="201" t="b">
        <f t="shared" si="90"/>
        <v>0</v>
      </c>
      <c r="DOF119" s="201" t="b">
        <f t="shared" si="90"/>
        <v>0</v>
      </c>
      <c r="DOG119" s="201" t="b">
        <f t="shared" si="90"/>
        <v>0</v>
      </c>
      <c r="DOH119" s="201" t="b">
        <f t="shared" si="90"/>
        <v>0</v>
      </c>
      <c r="DOI119" s="201" t="b">
        <f t="shared" si="90"/>
        <v>0</v>
      </c>
      <c r="DOJ119" s="201" t="b">
        <f t="shared" si="90"/>
        <v>0</v>
      </c>
      <c r="DOK119" s="201" t="b">
        <f t="shared" si="90"/>
        <v>0</v>
      </c>
      <c r="DOL119" s="201" t="b">
        <f t="shared" si="90"/>
        <v>0</v>
      </c>
      <c r="DOM119" s="201" t="b">
        <f t="shared" si="90"/>
        <v>0</v>
      </c>
      <c r="DON119" s="201" t="b">
        <f t="shared" si="90"/>
        <v>0</v>
      </c>
      <c r="DOO119" s="201" t="b">
        <f t="shared" si="90"/>
        <v>0</v>
      </c>
      <c r="DOP119" s="201" t="b">
        <f t="shared" si="90"/>
        <v>0</v>
      </c>
      <c r="DOQ119" s="201" t="b">
        <f t="shared" si="90"/>
        <v>0</v>
      </c>
      <c r="DOR119" s="201" t="b">
        <f t="shared" si="90"/>
        <v>0</v>
      </c>
      <c r="DOS119" s="201" t="b">
        <f t="shared" si="90"/>
        <v>0</v>
      </c>
      <c r="DOT119" s="201" t="b">
        <f t="shared" si="90"/>
        <v>0</v>
      </c>
      <c r="DOU119" s="201" t="b">
        <f t="shared" si="90"/>
        <v>0</v>
      </c>
      <c r="DOV119" s="201" t="b">
        <f t="shared" si="90"/>
        <v>0</v>
      </c>
      <c r="DOW119" s="201" t="b">
        <f t="shared" si="90"/>
        <v>0</v>
      </c>
      <c r="DOX119" s="201" t="b">
        <f t="shared" si="90"/>
        <v>0</v>
      </c>
      <c r="DOY119" s="201" t="b">
        <f t="shared" si="90"/>
        <v>0</v>
      </c>
      <c r="DOZ119" s="201" t="b">
        <f t="shared" si="90"/>
        <v>0</v>
      </c>
      <c r="DPA119" s="201" t="b">
        <f t="shared" si="90"/>
        <v>0</v>
      </c>
      <c r="DPB119" s="201" t="b">
        <f t="shared" si="90"/>
        <v>0</v>
      </c>
      <c r="DPC119" s="201" t="b">
        <f t="shared" si="90"/>
        <v>0</v>
      </c>
      <c r="DPD119" s="201" t="b">
        <f t="shared" si="90"/>
        <v>0</v>
      </c>
      <c r="DPE119" s="201" t="b">
        <f t="shared" si="90"/>
        <v>0</v>
      </c>
      <c r="DPF119" s="201" t="b">
        <f t="shared" si="90"/>
        <v>0</v>
      </c>
      <c r="DPG119" s="201" t="b">
        <f t="shared" si="90"/>
        <v>0</v>
      </c>
      <c r="DPH119" s="201" t="b">
        <f t="shared" si="90"/>
        <v>0</v>
      </c>
      <c r="DPI119" s="201" t="b">
        <f t="shared" si="90"/>
        <v>0</v>
      </c>
      <c r="DPJ119" s="201" t="b">
        <f t="shared" si="90"/>
        <v>0</v>
      </c>
      <c r="DPK119" s="201" t="b">
        <f t="shared" si="90"/>
        <v>0</v>
      </c>
      <c r="DPL119" s="201" t="b">
        <f t="shared" si="90"/>
        <v>0</v>
      </c>
      <c r="DPM119" s="201" t="b">
        <f t="shared" si="90"/>
        <v>0</v>
      </c>
      <c r="DPN119" s="201" t="b">
        <f t="shared" si="90"/>
        <v>0</v>
      </c>
      <c r="DPO119" s="201" t="b">
        <f t="shared" si="90"/>
        <v>0</v>
      </c>
      <c r="DPP119" s="201" t="b">
        <f t="shared" si="90"/>
        <v>0</v>
      </c>
      <c r="DPQ119" s="201" t="b">
        <f t="shared" si="90"/>
        <v>0</v>
      </c>
      <c r="DPR119" s="201" t="b">
        <f t="shared" si="90"/>
        <v>0</v>
      </c>
      <c r="DPS119" s="201" t="b">
        <f t="shared" si="90"/>
        <v>0</v>
      </c>
      <c r="DPT119" s="201" t="b">
        <f t="shared" si="90"/>
        <v>0</v>
      </c>
      <c r="DPU119" s="201" t="b">
        <f t="shared" si="90"/>
        <v>0</v>
      </c>
      <c r="DPV119" s="201" t="b">
        <f t="shared" si="90"/>
        <v>0</v>
      </c>
      <c r="DPW119" s="201" t="b">
        <f t="shared" si="90"/>
        <v>0</v>
      </c>
      <c r="DPX119" s="201" t="b">
        <f t="shared" si="90"/>
        <v>0</v>
      </c>
      <c r="DPY119" s="201" t="b">
        <f t="shared" si="90"/>
        <v>0</v>
      </c>
      <c r="DPZ119" s="201" t="b">
        <f t="shared" si="90"/>
        <v>0</v>
      </c>
      <c r="DQA119" s="201" t="b">
        <f t="shared" ref="DQA119:DSL119" si="91">IF(DQA113=TRUE,IF(((DQA117-DQA114)*DQA116)&lt;0,TRUE,FALSE),FALSE)</f>
        <v>0</v>
      </c>
      <c r="DQB119" s="201" t="b">
        <f t="shared" si="91"/>
        <v>0</v>
      </c>
      <c r="DQC119" s="201" t="b">
        <f t="shared" si="91"/>
        <v>0</v>
      </c>
      <c r="DQD119" s="201" t="b">
        <f t="shared" si="91"/>
        <v>0</v>
      </c>
      <c r="DQE119" s="201" t="b">
        <f t="shared" si="91"/>
        <v>0</v>
      </c>
      <c r="DQF119" s="201" t="b">
        <f t="shared" si="91"/>
        <v>0</v>
      </c>
      <c r="DQG119" s="201" t="b">
        <f t="shared" si="91"/>
        <v>0</v>
      </c>
      <c r="DQH119" s="201" t="b">
        <f t="shared" si="91"/>
        <v>0</v>
      </c>
      <c r="DQI119" s="201" t="b">
        <f t="shared" si="91"/>
        <v>0</v>
      </c>
      <c r="DQJ119" s="201" t="b">
        <f t="shared" si="91"/>
        <v>0</v>
      </c>
      <c r="DQK119" s="201" t="b">
        <f t="shared" si="91"/>
        <v>0</v>
      </c>
      <c r="DQL119" s="201" t="b">
        <f t="shared" si="91"/>
        <v>0</v>
      </c>
      <c r="DQM119" s="201" t="b">
        <f t="shared" si="91"/>
        <v>0</v>
      </c>
      <c r="DQN119" s="201" t="b">
        <f t="shared" si="91"/>
        <v>0</v>
      </c>
      <c r="DQO119" s="201" t="b">
        <f t="shared" si="91"/>
        <v>0</v>
      </c>
      <c r="DQP119" s="201" t="b">
        <f t="shared" si="91"/>
        <v>0</v>
      </c>
      <c r="DQQ119" s="201" t="b">
        <f t="shared" si="91"/>
        <v>0</v>
      </c>
      <c r="DQR119" s="201" t="b">
        <f t="shared" si="91"/>
        <v>0</v>
      </c>
      <c r="DQS119" s="201" t="b">
        <f t="shared" si="91"/>
        <v>0</v>
      </c>
      <c r="DQT119" s="201" t="b">
        <f t="shared" si="91"/>
        <v>0</v>
      </c>
      <c r="DQU119" s="201" t="b">
        <f t="shared" si="91"/>
        <v>0</v>
      </c>
      <c r="DQV119" s="201" t="b">
        <f t="shared" si="91"/>
        <v>0</v>
      </c>
      <c r="DQW119" s="201" t="b">
        <f t="shared" si="91"/>
        <v>0</v>
      </c>
      <c r="DQX119" s="201" t="b">
        <f t="shared" si="91"/>
        <v>0</v>
      </c>
      <c r="DQY119" s="201" t="b">
        <f t="shared" si="91"/>
        <v>0</v>
      </c>
      <c r="DQZ119" s="201" t="b">
        <f t="shared" si="91"/>
        <v>0</v>
      </c>
      <c r="DRA119" s="201" t="b">
        <f t="shared" si="91"/>
        <v>0</v>
      </c>
      <c r="DRB119" s="201" t="b">
        <f t="shared" si="91"/>
        <v>0</v>
      </c>
      <c r="DRC119" s="201" t="b">
        <f t="shared" si="91"/>
        <v>0</v>
      </c>
      <c r="DRD119" s="201" t="b">
        <f t="shared" si="91"/>
        <v>0</v>
      </c>
      <c r="DRE119" s="201" t="b">
        <f t="shared" si="91"/>
        <v>0</v>
      </c>
      <c r="DRF119" s="201" t="b">
        <f t="shared" si="91"/>
        <v>0</v>
      </c>
      <c r="DRG119" s="201" t="b">
        <f t="shared" si="91"/>
        <v>0</v>
      </c>
      <c r="DRH119" s="201" t="b">
        <f t="shared" si="91"/>
        <v>0</v>
      </c>
      <c r="DRI119" s="201" t="b">
        <f t="shared" si="91"/>
        <v>0</v>
      </c>
      <c r="DRJ119" s="201" t="b">
        <f t="shared" si="91"/>
        <v>0</v>
      </c>
      <c r="DRK119" s="201" t="b">
        <f t="shared" si="91"/>
        <v>0</v>
      </c>
      <c r="DRL119" s="201" t="b">
        <f t="shared" si="91"/>
        <v>0</v>
      </c>
      <c r="DRM119" s="201" t="b">
        <f t="shared" si="91"/>
        <v>0</v>
      </c>
      <c r="DRN119" s="201" t="b">
        <f t="shared" si="91"/>
        <v>0</v>
      </c>
      <c r="DRO119" s="201" t="b">
        <f t="shared" si="91"/>
        <v>0</v>
      </c>
      <c r="DRP119" s="201" t="b">
        <f t="shared" si="91"/>
        <v>0</v>
      </c>
      <c r="DRQ119" s="201" t="b">
        <f t="shared" si="91"/>
        <v>0</v>
      </c>
      <c r="DRR119" s="201" t="b">
        <f t="shared" si="91"/>
        <v>0</v>
      </c>
      <c r="DRS119" s="201" t="b">
        <f t="shared" si="91"/>
        <v>0</v>
      </c>
      <c r="DRT119" s="201" t="b">
        <f t="shared" si="91"/>
        <v>0</v>
      </c>
      <c r="DRU119" s="201" t="b">
        <f t="shared" si="91"/>
        <v>0</v>
      </c>
      <c r="DRV119" s="201" t="b">
        <f t="shared" si="91"/>
        <v>0</v>
      </c>
      <c r="DRW119" s="201" t="b">
        <f t="shared" si="91"/>
        <v>0</v>
      </c>
      <c r="DRX119" s="201" t="b">
        <f t="shared" si="91"/>
        <v>0</v>
      </c>
      <c r="DRY119" s="201" t="b">
        <f t="shared" si="91"/>
        <v>0</v>
      </c>
      <c r="DRZ119" s="201" t="b">
        <f t="shared" si="91"/>
        <v>0</v>
      </c>
      <c r="DSA119" s="201" t="b">
        <f t="shared" si="91"/>
        <v>0</v>
      </c>
      <c r="DSB119" s="201" t="b">
        <f t="shared" si="91"/>
        <v>0</v>
      </c>
      <c r="DSC119" s="201" t="b">
        <f t="shared" si="91"/>
        <v>0</v>
      </c>
      <c r="DSD119" s="201" t="b">
        <f t="shared" si="91"/>
        <v>0</v>
      </c>
      <c r="DSE119" s="201" t="b">
        <f t="shared" si="91"/>
        <v>0</v>
      </c>
      <c r="DSF119" s="201" t="b">
        <f t="shared" si="91"/>
        <v>0</v>
      </c>
      <c r="DSG119" s="201" t="b">
        <f t="shared" si="91"/>
        <v>0</v>
      </c>
      <c r="DSH119" s="201" t="b">
        <f t="shared" si="91"/>
        <v>0</v>
      </c>
      <c r="DSI119" s="201" t="b">
        <f t="shared" si="91"/>
        <v>0</v>
      </c>
      <c r="DSJ119" s="201" t="b">
        <f t="shared" si="91"/>
        <v>0</v>
      </c>
      <c r="DSK119" s="201" t="b">
        <f t="shared" si="91"/>
        <v>0</v>
      </c>
      <c r="DSL119" s="201" t="b">
        <f t="shared" si="91"/>
        <v>0</v>
      </c>
      <c r="DSM119" s="201" t="b">
        <f t="shared" ref="DSM119:DUX119" si="92">IF(DSM113=TRUE,IF(((DSM117-DSM114)*DSM116)&lt;0,TRUE,FALSE),FALSE)</f>
        <v>0</v>
      </c>
      <c r="DSN119" s="201" t="b">
        <f t="shared" si="92"/>
        <v>0</v>
      </c>
      <c r="DSO119" s="201" t="b">
        <f t="shared" si="92"/>
        <v>0</v>
      </c>
      <c r="DSP119" s="201" t="b">
        <f t="shared" si="92"/>
        <v>0</v>
      </c>
      <c r="DSQ119" s="201" t="b">
        <f t="shared" si="92"/>
        <v>0</v>
      </c>
      <c r="DSR119" s="201" t="b">
        <f t="shared" si="92"/>
        <v>0</v>
      </c>
      <c r="DSS119" s="201" t="b">
        <f t="shared" si="92"/>
        <v>0</v>
      </c>
      <c r="DST119" s="201" t="b">
        <f t="shared" si="92"/>
        <v>0</v>
      </c>
      <c r="DSU119" s="201" t="b">
        <f t="shared" si="92"/>
        <v>0</v>
      </c>
      <c r="DSV119" s="201" t="b">
        <f t="shared" si="92"/>
        <v>0</v>
      </c>
      <c r="DSW119" s="201" t="b">
        <f t="shared" si="92"/>
        <v>0</v>
      </c>
      <c r="DSX119" s="201" t="b">
        <f t="shared" si="92"/>
        <v>0</v>
      </c>
      <c r="DSY119" s="201" t="b">
        <f t="shared" si="92"/>
        <v>0</v>
      </c>
      <c r="DSZ119" s="201" t="b">
        <f t="shared" si="92"/>
        <v>0</v>
      </c>
      <c r="DTA119" s="201" t="b">
        <f t="shared" si="92"/>
        <v>0</v>
      </c>
      <c r="DTB119" s="201" t="b">
        <f t="shared" si="92"/>
        <v>0</v>
      </c>
      <c r="DTC119" s="201" t="b">
        <f t="shared" si="92"/>
        <v>0</v>
      </c>
      <c r="DTD119" s="201" t="b">
        <f t="shared" si="92"/>
        <v>0</v>
      </c>
      <c r="DTE119" s="201" t="b">
        <f t="shared" si="92"/>
        <v>0</v>
      </c>
      <c r="DTF119" s="201" t="b">
        <f t="shared" si="92"/>
        <v>0</v>
      </c>
      <c r="DTG119" s="201" t="b">
        <f t="shared" si="92"/>
        <v>0</v>
      </c>
      <c r="DTH119" s="201" t="b">
        <f t="shared" si="92"/>
        <v>0</v>
      </c>
      <c r="DTI119" s="201" t="b">
        <f t="shared" si="92"/>
        <v>0</v>
      </c>
      <c r="DTJ119" s="201" t="b">
        <f t="shared" si="92"/>
        <v>0</v>
      </c>
      <c r="DTK119" s="201" t="b">
        <f t="shared" si="92"/>
        <v>0</v>
      </c>
      <c r="DTL119" s="201" t="b">
        <f t="shared" si="92"/>
        <v>0</v>
      </c>
      <c r="DTM119" s="201" t="b">
        <f t="shared" si="92"/>
        <v>0</v>
      </c>
      <c r="DTN119" s="201" t="b">
        <f t="shared" si="92"/>
        <v>0</v>
      </c>
      <c r="DTO119" s="201" t="b">
        <f t="shared" si="92"/>
        <v>0</v>
      </c>
      <c r="DTP119" s="201" t="b">
        <f t="shared" si="92"/>
        <v>0</v>
      </c>
      <c r="DTQ119" s="201" t="b">
        <f t="shared" si="92"/>
        <v>0</v>
      </c>
      <c r="DTR119" s="201" t="b">
        <f t="shared" si="92"/>
        <v>0</v>
      </c>
      <c r="DTS119" s="201" t="b">
        <f t="shared" si="92"/>
        <v>0</v>
      </c>
      <c r="DTT119" s="201" t="b">
        <f t="shared" si="92"/>
        <v>0</v>
      </c>
      <c r="DTU119" s="201" t="b">
        <f t="shared" si="92"/>
        <v>0</v>
      </c>
      <c r="DTV119" s="201" t="b">
        <f t="shared" si="92"/>
        <v>0</v>
      </c>
      <c r="DTW119" s="201" t="b">
        <f t="shared" si="92"/>
        <v>0</v>
      </c>
      <c r="DTX119" s="201" t="b">
        <f t="shared" si="92"/>
        <v>0</v>
      </c>
      <c r="DTY119" s="201" t="b">
        <f t="shared" si="92"/>
        <v>0</v>
      </c>
      <c r="DTZ119" s="201" t="b">
        <f t="shared" si="92"/>
        <v>0</v>
      </c>
      <c r="DUA119" s="201" t="b">
        <f t="shared" si="92"/>
        <v>0</v>
      </c>
      <c r="DUB119" s="201" t="b">
        <f t="shared" si="92"/>
        <v>0</v>
      </c>
      <c r="DUC119" s="201" t="b">
        <f t="shared" si="92"/>
        <v>0</v>
      </c>
      <c r="DUD119" s="201" t="b">
        <f t="shared" si="92"/>
        <v>0</v>
      </c>
      <c r="DUE119" s="201" t="b">
        <f t="shared" si="92"/>
        <v>0</v>
      </c>
      <c r="DUF119" s="201" t="b">
        <f t="shared" si="92"/>
        <v>0</v>
      </c>
      <c r="DUG119" s="201" t="b">
        <f t="shared" si="92"/>
        <v>0</v>
      </c>
      <c r="DUH119" s="201" t="b">
        <f t="shared" si="92"/>
        <v>0</v>
      </c>
      <c r="DUI119" s="201" t="b">
        <f t="shared" si="92"/>
        <v>0</v>
      </c>
      <c r="DUJ119" s="201" t="b">
        <f t="shared" si="92"/>
        <v>0</v>
      </c>
      <c r="DUK119" s="201" t="b">
        <f t="shared" si="92"/>
        <v>0</v>
      </c>
      <c r="DUL119" s="201" t="b">
        <f t="shared" si="92"/>
        <v>0</v>
      </c>
      <c r="DUM119" s="201" t="b">
        <f t="shared" si="92"/>
        <v>0</v>
      </c>
      <c r="DUN119" s="201" t="b">
        <f t="shared" si="92"/>
        <v>0</v>
      </c>
      <c r="DUO119" s="201" t="b">
        <f t="shared" si="92"/>
        <v>0</v>
      </c>
      <c r="DUP119" s="201" t="b">
        <f t="shared" si="92"/>
        <v>0</v>
      </c>
      <c r="DUQ119" s="201" t="b">
        <f t="shared" si="92"/>
        <v>0</v>
      </c>
      <c r="DUR119" s="201" t="b">
        <f t="shared" si="92"/>
        <v>0</v>
      </c>
      <c r="DUS119" s="201" t="b">
        <f t="shared" si="92"/>
        <v>0</v>
      </c>
      <c r="DUT119" s="201" t="b">
        <f t="shared" si="92"/>
        <v>0</v>
      </c>
      <c r="DUU119" s="201" t="b">
        <f t="shared" si="92"/>
        <v>0</v>
      </c>
      <c r="DUV119" s="201" t="b">
        <f t="shared" si="92"/>
        <v>0</v>
      </c>
      <c r="DUW119" s="201" t="b">
        <f t="shared" si="92"/>
        <v>0</v>
      </c>
      <c r="DUX119" s="201" t="b">
        <f t="shared" si="92"/>
        <v>0</v>
      </c>
      <c r="DUY119" s="201" t="b">
        <f t="shared" ref="DUY119:DXJ119" si="93">IF(DUY113=TRUE,IF(((DUY117-DUY114)*DUY116)&lt;0,TRUE,FALSE),FALSE)</f>
        <v>0</v>
      </c>
      <c r="DUZ119" s="201" t="b">
        <f t="shared" si="93"/>
        <v>0</v>
      </c>
      <c r="DVA119" s="201" t="b">
        <f t="shared" si="93"/>
        <v>0</v>
      </c>
      <c r="DVB119" s="201" t="b">
        <f t="shared" si="93"/>
        <v>0</v>
      </c>
      <c r="DVC119" s="201" t="b">
        <f t="shared" si="93"/>
        <v>0</v>
      </c>
      <c r="DVD119" s="201" t="b">
        <f t="shared" si="93"/>
        <v>0</v>
      </c>
      <c r="DVE119" s="201" t="b">
        <f t="shared" si="93"/>
        <v>0</v>
      </c>
      <c r="DVF119" s="201" t="b">
        <f t="shared" si="93"/>
        <v>0</v>
      </c>
      <c r="DVG119" s="201" t="b">
        <f t="shared" si="93"/>
        <v>0</v>
      </c>
      <c r="DVH119" s="201" t="b">
        <f t="shared" si="93"/>
        <v>0</v>
      </c>
      <c r="DVI119" s="201" t="b">
        <f t="shared" si="93"/>
        <v>0</v>
      </c>
      <c r="DVJ119" s="201" t="b">
        <f t="shared" si="93"/>
        <v>0</v>
      </c>
      <c r="DVK119" s="201" t="b">
        <f t="shared" si="93"/>
        <v>0</v>
      </c>
      <c r="DVL119" s="201" t="b">
        <f t="shared" si="93"/>
        <v>0</v>
      </c>
      <c r="DVM119" s="201" t="b">
        <f t="shared" si="93"/>
        <v>0</v>
      </c>
      <c r="DVN119" s="201" t="b">
        <f t="shared" si="93"/>
        <v>0</v>
      </c>
      <c r="DVO119" s="201" t="b">
        <f t="shared" si="93"/>
        <v>0</v>
      </c>
      <c r="DVP119" s="201" t="b">
        <f t="shared" si="93"/>
        <v>0</v>
      </c>
      <c r="DVQ119" s="201" t="b">
        <f t="shared" si="93"/>
        <v>0</v>
      </c>
      <c r="DVR119" s="201" t="b">
        <f t="shared" si="93"/>
        <v>0</v>
      </c>
      <c r="DVS119" s="201" t="b">
        <f t="shared" si="93"/>
        <v>0</v>
      </c>
      <c r="DVT119" s="201" t="b">
        <f t="shared" si="93"/>
        <v>0</v>
      </c>
      <c r="DVU119" s="201" t="b">
        <f t="shared" si="93"/>
        <v>0</v>
      </c>
      <c r="DVV119" s="201" t="b">
        <f t="shared" si="93"/>
        <v>0</v>
      </c>
      <c r="DVW119" s="201" t="b">
        <f t="shared" si="93"/>
        <v>0</v>
      </c>
      <c r="DVX119" s="201" t="b">
        <f t="shared" si="93"/>
        <v>0</v>
      </c>
      <c r="DVY119" s="201" t="b">
        <f t="shared" si="93"/>
        <v>0</v>
      </c>
      <c r="DVZ119" s="201" t="b">
        <f t="shared" si="93"/>
        <v>0</v>
      </c>
      <c r="DWA119" s="201" t="b">
        <f t="shared" si="93"/>
        <v>0</v>
      </c>
      <c r="DWB119" s="201" t="b">
        <f t="shared" si="93"/>
        <v>0</v>
      </c>
      <c r="DWC119" s="201" t="b">
        <f t="shared" si="93"/>
        <v>0</v>
      </c>
      <c r="DWD119" s="201" t="b">
        <f t="shared" si="93"/>
        <v>0</v>
      </c>
      <c r="DWE119" s="201" t="b">
        <f t="shared" si="93"/>
        <v>0</v>
      </c>
      <c r="DWF119" s="201" t="b">
        <f t="shared" si="93"/>
        <v>0</v>
      </c>
      <c r="DWG119" s="201" t="b">
        <f t="shared" si="93"/>
        <v>0</v>
      </c>
      <c r="DWH119" s="201" t="b">
        <f t="shared" si="93"/>
        <v>0</v>
      </c>
      <c r="DWI119" s="201" t="b">
        <f t="shared" si="93"/>
        <v>0</v>
      </c>
      <c r="DWJ119" s="201" t="b">
        <f t="shared" si="93"/>
        <v>0</v>
      </c>
      <c r="DWK119" s="201" t="b">
        <f t="shared" si="93"/>
        <v>0</v>
      </c>
      <c r="DWL119" s="201" t="b">
        <f t="shared" si="93"/>
        <v>0</v>
      </c>
      <c r="DWM119" s="201" t="b">
        <f t="shared" si="93"/>
        <v>0</v>
      </c>
      <c r="DWN119" s="201" t="b">
        <f t="shared" si="93"/>
        <v>0</v>
      </c>
      <c r="DWO119" s="201" t="b">
        <f t="shared" si="93"/>
        <v>0</v>
      </c>
      <c r="DWP119" s="201" t="b">
        <f t="shared" si="93"/>
        <v>0</v>
      </c>
      <c r="DWQ119" s="201" t="b">
        <f t="shared" si="93"/>
        <v>0</v>
      </c>
      <c r="DWR119" s="201" t="b">
        <f t="shared" si="93"/>
        <v>0</v>
      </c>
      <c r="DWS119" s="201" t="b">
        <f t="shared" si="93"/>
        <v>0</v>
      </c>
      <c r="DWT119" s="201" t="b">
        <f t="shared" si="93"/>
        <v>0</v>
      </c>
      <c r="DWU119" s="201" t="b">
        <f t="shared" si="93"/>
        <v>0</v>
      </c>
      <c r="DWV119" s="201" t="b">
        <f t="shared" si="93"/>
        <v>0</v>
      </c>
      <c r="DWW119" s="201" t="b">
        <f t="shared" si="93"/>
        <v>0</v>
      </c>
      <c r="DWX119" s="201" t="b">
        <f t="shared" si="93"/>
        <v>0</v>
      </c>
      <c r="DWY119" s="201" t="b">
        <f t="shared" si="93"/>
        <v>0</v>
      </c>
      <c r="DWZ119" s="201" t="b">
        <f t="shared" si="93"/>
        <v>0</v>
      </c>
      <c r="DXA119" s="201" t="b">
        <f t="shared" si="93"/>
        <v>0</v>
      </c>
      <c r="DXB119" s="201" t="b">
        <f t="shared" si="93"/>
        <v>0</v>
      </c>
      <c r="DXC119" s="201" t="b">
        <f t="shared" si="93"/>
        <v>0</v>
      </c>
      <c r="DXD119" s="201" t="b">
        <f t="shared" si="93"/>
        <v>0</v>
      </c>
      <c r="DXE119" s="201" t="b">
        <f t="shared" si="93"/>
        <v>0</v>
      </c>
      <c r="DXF119" s="201" t="b">
        <f t="shared" si="93"/>
        <v>0</v>
      </c>
      <c r="DXG119" s="201" t="b">
        <f t="shared" si="93"/>
        <v>0</v>
      </c>
      <c r="DXH119" s="201" t="b">
        <f t="shared" si="93"/>
        <v>0</v>
      </c>
      <c r="DXI119" s="201" t="b">
        <f t="shared" si="93"/>
        <v>0</v>
      </c>
      <c r="DXJ119" s="201" t="b">
        <f t="shared" si="93"/>
        <v>0</v>
      </c>
      <c r="DXK119" s="201" t="b">
        <f t="shared" ref="DXK119:DZV119" si="94">IF(DXK113=TRUE,IF(((DXK117-DXK114)*DXK116)&lt;0,TRUE,FALSE),FALSE)</f>
        <v>0</v>
      </c>
      <c r="DXL119" s="201" t="b">
        <f t="shared" si="94"/>
        <v>0</v>
      </c>
      <c r="DXM119" s="201" t="b">
        <f t="shared" si="94"/>
        <v>0</v>
      </c>
      <c r="DXN119" s="201" t="b">
        <f t="shared" si="94"/>
        <v>0</v>
      </c>
      <c r="DXO119" s="201" t="b">
        <f t="shared" si="94"/>
        <v>0</v>
      </c>
      <c r="DXP119" s="201" t="b">
        <f t="shared" si="94"/>
        <v>0</v>
      </c>
      <c r="DXQ119" s="201" t="b">
        <f t="shared" si="94"/>
        <v>0</v>
      </c>
      <c r="DXR119" s="201" t="b">
        <f t="shared" si="94"/>
        <v>0</v>
      </c>
      <c r="DXS119" s="201" t="b">
        <f t="shared" si="94"/>
        <v>0</v>
      </c>
      <c r="DXT119" s="201" t="b">
        <f t="shared" si="94"/>
        <v>0</v>
      </c>
      <c r="DXU119" s="201" t="b">
        <f t="shared" si="94"/>
        <v>0</v>
      </c>
      <c r="DXV119" s="201" t="b">
        <f t="shared" si="94"/>
        <v>0</v>
      </c>
      <c r="DXW119" s="201" t="b">
        <f t="shared" si="94"/>
        <v>0</v>
      </c>
      <c r="DXX119" s="201" t="b">
        <f t="shared" si="94"/>
        <v>0</v>
      </c>
      <c r="DXY119" s="201" t="b">
        <f t="shared" si="94"/>
        <v>0</v>
      </c>
      <c r="DXZ119" s="201" t="b">
        <f t="shared" si="94"/>
        <v>0</v>
      </c>
      <c r="DYA119" s="201" t="b">
        <f t="shared" si="94"/>
        <v>0</v>
      </c>
      <c r="DYB119" s="201" t="b">
        <f t="shared" si="94"/>
        <v>0</v>
      </c>
      <c r="DYC119" s="201" t="b">
        <f t="shared" si="94"/>
        <v>0</v>
      </c>
      <c r="DYD119" s="201" t="b">
        <f t="shared" si="94"/>
        <v>0</v>
      </c>
      <c r="DYE119" s="201" t="b">
        <f t="shared" si="94"/>
        <v>0</v>
      </c>
      <c r="DYF119" s="201" t="b">
        <f t="shared" si="94"/>
        <v>0</v>
      </c>
      <c r="DYG119" s="201" t="b">
        <f t="shared" si="94"/>
        <v>0</v>
      </c>
      <c r="DYH119" s="201" t="b">
        <f t="shared" si="94"/>
        <v>0</v>
      </c>
      <c r="DYI119" s="201" t="b">
        <f t="shared" si="94"/>
        <v>0</v>
      </c>
      <c r="DYJ119" s="201" t="b">
        <f t="shared" si="94"/>
        <v>0</v>
      </c>
      <c r="DYK119" s="201" t="b">
        <f t="shared" si="94"/>
        <v>0</v>
      </c>
      <c r="DYL119" s="201" t="b">
        <f t="shared" si="94"/>
        <v>0</v>
      </c>
      <c r="DYM119" s="201" t="b">
        <f t="shared" si="94"/>
        <v>0</v>
      </c>
      <c r="DYN119" s="201" t="b">
        <f t="shared" si="94"/>
        <v>0</v>
      </c>
      <c r="DYO119" s="201" t="b">
        <f t="shared" si="94"/>
        <v>0</v>
      </c>
      <c r="DYP119" s="201" t="b">
        <f t="shared" si="94"/>
        <v>0</v>
      </c>
      <c r="DYQ119" s="201" t="b">
        <f t="shared" si="94"/>
        <v>0</v>
      </c>
      <c r="DYR119" s="201" t="b">
        <f t="shared" si="94"/>
        <v>0</v>
      </c>
      <c r="DYS119" s="201" t="b">
        <f t="shared" si="94"/>
        <v>0</v>
      </c>
      <c r="DYT119" s="201" t="b">
        <f t="shared" si="94"/>
        <v>0</v>
      </c>
      <c r="DYU119" s="201" t="b">
        <f t="shared" si="94"/>
        <v>0</v>
      </c>
      <c r="DYV119" s="201" t="b">
        <f t="shared" si="94"/>
        <v>0</v>
      </c>
      <c r="DYW119" s="201" t="b">
        <f t="shared" si="94"/>
        <v>0</v>
      </c>
      <c r="DYX119" s="201" t="b">
        <f t="shared" si="94"/>
        <v>0</v>
      </c>
      <c r="DYY119" s="201" t="b">
        <f t="shared" si="94"/>
        <v>0</v>
      </c>
      <c r="DYZ119" s="201" t="b">
        <f t="shared" si="94"/>
        <v>0</v>
      </c>
      <c r="DZA119" s="201" t="b">
        <f t="shared" si="94"/>
        <v>0</v>
      </c>
      <c r="DZB119" s="201" t="b">
        <f t="shared" si="94"/>
        <v>0</v>
      </c>
      <c r="DZC119" s="201" t="b">
        <f t="shared" si="94"/>
        <v>0</v>
      </c>
      <c r="DZD119" s="201" t="b">
        <f t="shared" si="94"/>
        <v>0</v>
      </c>
      <c r="DZE119" s="201" t="b">
        <f t="shared" si="94"/>
        <v>0</v>
      </c>
      <c r="DZF119" s="201" t="b">
        <f t="shared" si="94"/>
        <v>0</v>
      </c>
      <c r="DZG119" s="201" t="b">
        <f t="shared" si="94"/>
        <v>0</v>
      </c>
      <c r="DZH119" s="201" t="b">
        <f t="shared" si="94"/>
        <v>0</v>
      </c>
      <c r="DZI119" s="201" t="b">
        <f t="shared" si="94"/>
        <v>0</v>
      </c>
      <c r="DZJ119" s="201" t="b">
        <f t="shared" si="94"/>
        <v>0</v>
      </c>
      <c r="DZK119" s="201" t="b">
        <f t="shared" si="94"/>
        <v>0</v>
      </c>
      <c r="DZL119" s="201" t="b">
        <f t="shared" si="94"/>
        <v>0</v>
      </c>
      <c r="DZM119" s="201" t="b">
        <f t="shared" si="94"/>
        <v>0</v>
      </c>
      <c r="DZN119" s="201" t="b">
        <f t="shared" si="94"/>
        <v>0</v>
      </c>
      <c r="DZO119" s="201" t="b">
        <f t="shared" si="94"/>
        <v>0</v>
      </c>
      <c r="DZP119" s="201" t="b">
        <f t="shared" si="94"/>
        <v>0</v>
      </c>
      <c r="DZQ119" s="201" t="b">
        <f t="shared" si="94"/>
        <v>0</v>
      </c>
      <c r="DZR119" s="201" t="b">
        <f t="shared" si="94"/>
        <v>0</v>
      </c>
      <c r="DZS119" s="201" t="b">
        <f t="shared" si="94"/>
        <v>0</v>
      </c>
      <c r="DZT119" s="201" t="b">
        <f t="shared" si="94"/>
        <v>0</v>
      </c>
      <c r="DZU119" s="201" t="b">
        <f t="shared" si="94"/>
        <v>0</v>
      </c>
      <c r="DZV119" s="201" t="b">
        <f t="shared" si="94"/>
        <v>0</v>
      </c>
      <c r="DZW119" s="201" t="b">
        <f t="shared" ref="DZW119:ECH119" si="95">IF(DZW113=TRUE,IF(((DZW117-DZW114)*DZW116)&lt;0,TRUE,FALSE),FALSE)</f>
        <v>0</v>
      </c>
      <c r="DZX119" s="201" t="b">
        <f t="shared" si="95"/>
        <v>0</v>
      </c>
      <c r="DZY119" s="201" t="b">
        <f t="shared" si="95"/>
        <v>0</v>
      </c>
      <c r="DZZ119" s="201" t="b">
        <f t="shared" si="95"/>
        <v>0</v>
      </c>
      <c r="EAA119" s="201" t="b">
        <f t="shared" si="95"/>
        <v>0</v>
      </c>
      <c r="EAB119" s="201" t="b">
        <f t="shared" si="95"/>
        <v>0</v>
      </c>
      <c r="EAC119" s="201" t="b">
        <f t="shared" si="95"/>
        <v>0</v>
      </c>
      <c r="EAD119" s="201" t="b">
        <f t="shared" si="95"/>
        <v>0</v>
      </c>
      <c r="EAE119" s="201" t="b">
        <f t="shared" si="95"/>
        <v>0</v>
      </c>
      <c r="EAF119" s="201" t="b">
        <f t="shared" si="95"/>
        <v>0</v>
      </c>
      <c r="EAG119" s="201" t="b">
        <f t="shared" si="95"/>
        <v>0</v>
      </c>
      <c r="EAH119" s="201" t="b">
        <f t="shared" si="95"/>
        <v>0</v>
      </c>
      <c r="EAI119" s="201" t="b">
        <f t="shared" si="95"/>
        <v>0</v>
      </c>
      <c r="EAJ119" s="201" t="b">
        <f t="shared" si="95"/>
        <v>0</v>
      </c>
      <c r="EAK119" s="201" t="b">
        <f t="shared" si="95"/>
        <v>0</v>
      </c>
      <c r="EAL119" s="201" t="b">
        <f t="shared" si="95"/>
        <v>0</v>
      </c>
      <c r="EAM119" s="201" t="b">
        <f t="shared" si="95"/>
        <v>0</v>
      </c>
      <c r="EAN119" s="201" t="b">
        <f t="shared" si="95"/>
        <v>0</v>
      </c>
      <c r="EAO119" s="201" t="b">
        <f t="shared" si="95"/>
        <v>0</v>
      </c>
      <c r="EAP119" s="201" t="b">
        <f t="shared" si="95"/>
        <v>0</v>
      </c>
      <c r="EAQ119" s="201" t="b">
        <f t="shared" si="95"/>
        <v>0</v>
      </c>
      <c r="EAR119" s="201" t="b">
        <f t="shared" si="95"/>
        <v>0</v>
      </c>
      <c r="EAS119" s="201" t="b">
        <f t="shared" si="95"/>
        <v>0</v>
      </c>
      <c r="EAT119" s="201" t="b">
        <f t="shared" si="95"/>
        <v>0</v>
      </c>
      <c r="EAU119" s="201" t="b">
        <f t="shared" si="95"/>
        <v>0</v>
      </c>
      <c r="EAV119" s="201" t="b">
        <f t="shared" si="95"/>
        <v>0</v>
      </c>
      <c r="EAW119" s="201" t="b">
        <f t="shared" si="95"/>
        <v>0</v>
      </c>
      <c r="EAX119" s="201" t="b">
        <f t="shared" si="95"/>
        <v>0</v>
      </c>
      <c r="EAY119" s="201" t="b">
        <f t="shared" si="95"/>
        <v>0</v>
      </c>
      <c r="EAZ119" s="201" t="b">
        <f t="shared" si="95"/>
        <v>0</v>
      </c>
      <c r="EBA119" s="201" t="b">
        <f t="shared" si="95"/>
        <v>0</v>
      </c>
      <c r="EBB119" s="201" t="b">
        <f t="shared" si="95"/>
        <v>0</v>
      </c>
      <c r="EBC119" s="201" t="b">
        <f t="shared" si="95"/>
        <v>0</v>
      </c>
      <c r="EBD119" s="201" t="b">
        <f t="shared" si="95"/>
        <v>0</v>
      </c>
      <c r="EBE119" s="201" t="b">
        <f t="shared" si="95"/>
        <v>0</v>
      </c>
      <c r="EBF119" s="201" t="b">
        <f t="shared" si="95"/>
        <v>0</v>
      </c>
      <c r="EBG119" s="201" t="b">
        <f t="shared" si="95"/>
        <v>0</v>
      </c>
      <c r="EBH119" s="201" t="b">
        <f t="shared" si="95"/>
        <v>0</v>
      </c>
      <c r="EBI119" s="201" t="b">
        <f t="shared" si="95"/>
        <v>0</v>
      </c>
      <c r="EBJ119" s="201" t="b">
        <f t="shared" si="95"/>
        <v>0</v>
      </c>
      <c r="EBK119" s="201" t="b">
        <f t="shared" si="95"/>
        <v>0</v>
      </c>
      <c r="EBL119" s="201" t="b">
        <f t="shared" si="95"/>
        <v>0</v>
      </c>
      <c r="EBM119" s="201" t="b">
        <f t="shared" si="95"/>
        <v>0</v>
      </c>
      <c r="EBN119" s="201" t="b">
        <f t="shared" si="95"/>
        <v>0</v>
      </c>
      <c r="EBO119" s="201" t="b">
        <f t="shared" si="95"/>
        <v>0</v>
      </c>
      <c r="EBP119" s="201" t="b">
        <f t="shared" si="95"/>
        <v>0</v>
      </c>
      <c r="EBQ119" s="201" t="b">
        <f t="shared" si="95"/>
        <v>0</v>
      </c>
      <c r="EBR119" s="201" t="b">
        <f t="shared" si="95"/>
        <v>0</v>
      </c>
      <c r="EBS119" s="201" t="b">
        <f t="shared" si="95"/>
        <v>0</v>
      </c>
      <c r="EBT119" s="201" t="b">
        <f t="shared" si="95"/>
        <v>0</v>
      </c>
      <c r="EBU119" s="201" t="b">
        <f t="shared" si="95"/>
        <v>0</v>
      </c>
      <c r="EBV119" s="201" t="b">
        <f t="shared" si="95"/>
        <v>0</v>
      </c>
      <c r="EBW119" s="201" t="b">
        <f t="shared" si="95"/>
        <v>0</v>
      </c>
      <c r="EBX119" s="201" t="b">
        <f t="shared" si="95"/>
        <v>0</v>
      </c>
      <c r="EBY119" s="201" t="b">
        <f t="shared" si="95"/>
        <v>0</v>
      </c>
      <c r="EBZ119" s="201" t="b">
        <f t="shared" si="95"/>
        <v>0</v>
      </c>
      <c r="ECA119" s="201" t="b">
        <f t="shared" si="95"/>
        <v>0</v>
      </c>
      <c r="ECB119" s="201" t="b">
        <f t="shared" si="95"/>
        <v>0</v>
      </c>
      <c r="ECC119" s="201" t="b">
        <f t="shared" si="95"/>
        <v>0</v>
      </c>
      <c r="ECD119" s="201" t="b">
        <f t="shared" si="95"/>
        <v>0</v>
      </c>
      <c r="ECE119" s="201" t="b">
        <f t="shared" si="95"/>
        <v>0</v>
      </c>
      <c r="ECF119" s="201" t="b">
        <f t="shared" si="95"/>
        <v>0</v>
      </c>
      <c r="ECG119" s="201" t="b">
        <f t="shared" si="95"/>
        <v>0</v>
      </c>
      <c r="ECH119" s="201" t="b">
        <f t="shared" si="95"/>
        <v>0</v>
      </c>
      <c r="ECI119" s="201" t="b">
        <f t="shared" ref="ECI119:EET119" si="96">IF(ECI113=TRUE,IF(((ECI117-ECI114)*ECI116)&lt;0,TRUE,FALSE),FALSE)</f>
        <v>0</v>
      </c>
      <c r="ECJ119" s="201" t="b">
        <f t="shared" si="96"/>
        <v>0</v>
      </c>
      <c r="ECK119" s="201" t="b">
        <f t="shared" si="96"/>
        <v>0</v>
      </c>
      <c r="ECL119" s="201" t="b">
        <f t="shared" si="96"/>
        <v>0</v>
      </c>
      <c r="ECM119" s="201" t="b">
        <f t="shared" si="96"/>
        <v>0</v>
      </c>
      <c r="ECN119" s="201" t="b">
        <f t="shared" si="96"/>
        <v>0</v>
      </c>
      <c r="ECO119" s="201" t="b">
        <f t="shared" si="96"/>
        <v>0</v>
      </c>
      <c r="ECP119" s="201" t="b">
        <f t="shared" si="96"/>
        <v>0</v>
      </c>
      <c r="ECQ119" s="201" t="b">
        <f t="shared" si="96"/>
        <v>0</v>
      </c>
      <c r="ECR119" s="201" t="b">
        <f t="shared" si="96"/>
        <v>0</v>
      </c>
      <c r="ECS119" s="201" t="b">
        <f t="shared" si="96"/>
        <v>0</v>
      </c>
      <c r="ECT119" s="201" t="b">
        <f t="shared" si="96"/>
        <v>0</v>
      </c>
      <c r="ECU119" s="201" t="b">
        <f t="shared" si="96"/>
        <v>0</v>
      </c>
      <c r="ECV119" s="201" t="b">
        <f t="shared" si="96"/>
        <v>0</v>
      </c>
      <c r="ECW119" s="201" t="b">
        <f t="shared" si="96"/>
        <v>0</v>
      </c>
      <c r="ECX119" s="201" t="b">
        <f t="shared" si="96"/>
        <v>0</v>
      </c>
      <c r="ECY119" s="201" t="b">
        <f t="shared" si="96"/>
        <v>0</v>
      </c>
      <c r="ECZ119" s="201" t="b">
        <f t="shared" si="96"/>
        <v>0</v>
      </c>
      <c r="EDA119" s="201" t="b">
        <f t="shared" si="96"/>
        <v>0</v>
      </c>
      <c r="EDB119" s="201" t="b">
        <f t="shared" si="96"/>
        <v>0</v>
      </c>
      <c r="EDC119" s="201" t="b">
        <f t="shared" si="96"/>
        <v>0</v>
      </c>
      <c r="EDD119" s="201" t="b">
        <f t="shared" si="96"/>
        <v>0</v>
      </c>
      <c r="EDE119" s="201" t="b">
        <f t="shared" si="96"/>
        <v>0</v>
      </c>
      <c r="EDF119" s="201" t="b">
        <f t="shared" si="96"/>
        <v>0</v>
      </c>
      <c r="EDG119" s="201" t="b">
        <f t="shared" si="96"/>
        <v>0</v>
      </c>
      <c r="EDH119" s="201" t="b">
        <f t="shared" si="96"/>
        <v>0</v>
      </c>
      <c r="EDI119" s="201" t="b">
        <f t="shared" si="96"/>
        <v>0</v>
      </c>
      <c r="EDJ119" s="201" t="b">
        <f t="shared" si="96"/>
        <v>0</v>
      </c>
      <c r="EDK119" s="201" t="b">
        <f t="shared" si="96"/>
        <v>0</v>
      </c>
      <c r="EDL119" s="201" t="b">
        <f t="shared" si="96"/>
        <v>0</v>
      </c>
      <c r="EDM119" s="201" t="b">
        <f t="shared" si="96"/>
        <v>0</v>
      </c>
      <c r="EDN119" s="201" t="b">
        <f t="shared" si="96"/>
        <v>0</v>
      </c>
      <c r="EDO119" s="201" t="b">
        <f t="shared" si="96"/>
        <v>0</v>
      </c>
      <c r="EDP119" s="201" t="b">
        <f t="shared" si="96"/>
        <v>0</v>
      </c>
      <c r="EDQ119" s="201" t="b">
        <f t="shared" si="96"/>
        <v>0</v>
      </c>
      <c r="EDR119" s="201" t="b">
        <f t="shared" si="96"/>
        <v>0</v>
      </c>
      <c r="EDS119" s="201" t="b">
        <f t="shared" si="96"/>
        <v>0</v>
      </c>
      <c r="EDT119" s="201" t="b">
        <f t="shared" si="96"/>
        <v>0</v>
      </c>
      <c r="EDU119" s="201" t="b">
        <f t="shared" si="96"/>
        <v>0</v>
      </c>
      <c r="EDV119" s="201" t="b">
        <f t="shared" si="96"/>
        <v>0</v>
      </c>
      <c r="EDW119" s="201" t="b">
        <f t="shared" si="96"/>
        <v>0</v>
      </c>
      <c r="EDX119" s="201" t="b">
        <f t="shared" si="96"/>
        <v>0</v>
      </c>
      <c r="EDY119" s="201" t="b">
        <f t="shared" si="96"/>
        <v>0</v>
      </c>
      <c r="EDZ119" s="201" t="b">
        <f t="shared" si="96"/>
        <v>0</v>
      </c>
      <c r="EEA119" s="201" t="b">
        <f t="shared" si="96"/>
        <v>0</v>
      </c>
      <c r="EEB119" s="201" t="b">
        <f t="shared" si="96"/>
        <v>0</v>
      </c>
      <c r="EEC119" s="201" t="b">
        <f t="shared" si="96"/>
        <v>0</v>
      </c>
      <c r="EED119" s="201" t="b">
        <f t="shared" si="96"/>
        <v>0</v>
      </c>
      <c r="EEE119" s="201" t="b">
        <f t="shared" si="96"/>
        <v>0</v>
      </c>
      <c r="EEF119" s="201" t="b">
        <f t="shared" si="96"/>
        <v>0</v>
      </c>
      <c r="EEG119" s="201" t="b">
        <f t="shared" si="96"/>
        <v>0</v>
      </c>
      <c r="EEH119" s="201" t="b">
        <f t="shared" si="96"/>
        <v>0</v>
      </c>
      <c r="EEI119" s="201" t="b">
        <f t="shared" si="96"/>
        <v>0</v>
      </c>
      <c r="EEJ119" s="201" t="b">
        <f t="shared" si="96"/>
        <v>0</v>
      </c>
      <c r="EEK119" s="201" t="b">
        <f t="shared" si="96"/>
        <v>0</v>
      </c>
      <c r="EEL119" s="201" t="b">
        <f t="shared" si="96"/>
        <v>0</v>
      </c>
      <c r="EEM119" s="201" t="b">
        <f t="shared" si="96"/>
        <v>0</v>
      </c>
      <c r="EEN119" s="201" t="b">
        <f t="shared" si="96"/>
        <v>0</v>
      </c>
      <c r="EEO119" s="201" t="b">
        <f t="shared" si="96"/>
        <v>0</v>
      </c>
      <c r="EEP119" s="201" t="b">
        <f t="shared" si="96"/>
        <v>0</v>
      </c>
      <c r="EEQ119" s="201" t="b">
        <f t="shared" si="96"/>
        <v>0</v>
      </c>
      <c r="EER119" s="201" t="b">
        <f t="shared" si="96"/>
        <v>0</v>
      </c>
      <c r="EES119" s="201" t="b">
        <f t="shared" si="96"/>
        <v>0</v>
      </c>
      <c r="EET119" s="201" t="b">
        <f t="shared" si="96"/>
        <v>0</v>
      </c>
      <c r="EEU119" s="201" t="b">
        <f t="shared" ref="EEU119:EHF119" si="97">IF(EEU113=TRUE,IF(((EEU117-EEU114)*EEU116)&lt;0,TRUE,FALSE),FALSE)</f>
        <v>0</v>
      </c>
      <c r="EEV119" s="201" t="b">
        <f t="shared" si="97"/>
        <v>0</v>
      </c>
      <c r="EEW119" s="201" t="b">
        <f t="shared" si="97"/>
        <v>0</v>
      </c>
      <c r="EEX119" s="201" t="b">
        <f t="shared" si="97"/>
        <v>0</v>
      </c>
      <c r="EEY119" s="201" t="b">
        <f t="shared" si="97"/>
        <v>0</v>
      </c>
      <c r="EEZ119" s="201" t="b">
        <f t="shared" si="97"/>
        <v>0</v>
      </c>
      <c r="EFA119" s="201" t="b">
        <f t="shared" si="97"/>
        <v>0</v>
      </c>
      <c r="EFB119" s="201" t="b">
        <f t="shared" si="97"/>
        <v>0</v>
      </c>
      <c r="EFC119" s="201" t="b">
        <f t="shared" si="97"/>
        <v>0</v>
      </c>
      <c r="EFD119" s="201" t="b">
        <f t="shared" si="97"/>
        <v>0</v>
      </c>
      <c r="EFE119" s="201" t="b">
        <f t="shared" si="97"/>
        <v>0</v>
      </c>
      <c r="EFF119" s="201" t="b">
        <f t="shared" si="97"/>
        <v>0</v>
      </c>
      <c r="EFG119" s="201" t="b">
        <f t="shared" si="97"/>
        <v>0</v>
      </c>
      <c r="EFH119" s="201" t="b">
        <f t="shared" si="97"/>
        <v>0</v>
      </c>
      <c r="EFI119" s="201" t="b">
        <f t="shared" si="97"/>
        <v>0</v>
      </c>
      <c r="EFJ119" s="201" t="b">
        <f t="shared" si="97"/>
        <v>0</v>
      </c>
      <c r="EFK119" s="201" t="b">
        <f t="shared" si="97"/>
        <v>0</v>
      </c>
      <c r="EFL119" s="201" t="b">
        <f t="shared" si="97"/>
        <v>0</v>
      </c>
      <c r="EFM119" s="201" t="b">
        <f t="shared" si="97"/>
        <v>0</v>
      </c>
      <c r="EFN119" s="201" t="b">
        <f t="shared" si="97"/>
        <v>0</v>
      </c>
      <c r="EFO119" s="201" t="b">
        <f t="shared" si="97"/>
        <v>0</v>
      </c>
      <c r="EFP119" s="201" t="b">
        <f t="shared" si="97"/>
        <v>0</v>
      </c>
      <c r="EFQ119" s="201" t="b">
        <f t="shared" si="97"/>
        <v>0</v>
      </c>
      <c r="EFR119" s="201" t="b">
        <f t="shared" si="97"/>
        <v>0</v>
      </c>
      <c r="EFS119" s="201" t="b">
        <f t="shared" si="97"/>
        <v>0</v>
      </c>
      <c r="EFT119" s="201" t="b">
        <f t="shared" si="97"/>
        <v>0</v>
      </c>
      <c r="EFU119" s="201" t="b">
        <f t="shared" si="97"/>
        <v>0</v>
      </c>
      <c r="EFV119" s="201" t="b">
        <f t="shared" si="97"/>
        <v>0</v>
      </c>
      <c r="EFW119" s="201" t="b">
        <f t="shared" si="97"/>
        <v>0</v>
      </c>
      <c r="EFX119" s="201" t="b">
        <f t="shared" si="97"/>
        <v>0</v>
      </c>
      <c r="EFY119" s="201" t="b">
        <f t="shared" si="97"/>
        <v>0</v>
      </c>
      <c r="EFZ119" s="201" t="b">
        <f t="shared" si="97"/>
        <v>0</v>
      </c>
      <c r="EGA119" s="201" t="b">
        <f t="shared" si="97"/>
        <v>0</v>
      </c>
      <c r="EGB119" s="201" t="b">
        <f t="shared" si="97"/>
        <v>0</v>
      </c>
      <c r="EGC119" s="201" t="b">
        <f t="shared" si="97"/>
        <v>0</v>
      </c>
      <c r="EGD119" s="201" t="b">
        <f t="shared" si="97"/>
        <v>0</v>
      </c>
      <c r="EGE119" s="201" t="b">
        <f t="shared" si="97"/>
        <v>0</v>
      </c>
      <c r="EGF119" s="201" t="b">
        <f t="shared" si="97"/>
        <v>0</v>
      </c>
      <c r="EGG119" s="201" t="b">
        <f t="shared" si="97"/>
        <v>0</v>
      </c>
      <c r="EGH119" s="201" t="b">
        <f t="shared" si="97"/>
        <v>0</v>
      </c>
      <c r="EGI119" s="201" t="b">
        <f t="shared" si="97"/>
        <v>0</v>
      </c>
      <c r="EGJ119" s="201" t="b">
        <f t="shared" si="97"/>
        <v>0</v>
      </c>
      <c r="EGK119" s="201" t="b">
        <f t="shared" si="97"/>
        <v>0</v>
      </c>
      <c r="EGL119" s="201" t="b">
        <f t="shared" si="97"/>
        <v>0</v>
      </c>
      <c r="EGM119" s="201" t="b">
        <f t="shared" si="97"/>
        <v>0</v>
      </c>
      <c r="EGN119" s="201" t="b">
        <f t="shared" si="97"/>
        <v>0</v>
      </c>
      <c r="EGO119" s="201" t="b">
        <f t="shared" si="97"/>
        <v>0</v>
      </c>
      <c r="EGP119" s="201" t="b">
        <f t="shared" si="97"/>
        <v>0</v>
      </c>
      <c r="EGQ119" s="201" t="b">
        <f t="shared" si="97"/>
        <v>0</v>
      </c>
      <c r="EGR119" s="201" t="b">
        <f t="shared" si="97"/>
        <v>0</v>
      </c>
      <c r="EGS119" s="201" t="b">
        <f t="shared" si="97"/>
        <v>0</v>
      </c>
      <c r="EGT119" s="201" t="b">
        <f t="shared" si="97"/>
        <v>0</v>
      </c>
      <c r="EGU119" s="201" t="b">
        <f t="shared" si="97"/>
        <v>0</v>
      </c>
      <c r="EGV119" s="201" t="b">
        <f t="shared" si="97"/>
        <v>0</v>
      </c>
      <c r="EGW119" s="201" t="b">
        <f t="shared" si="97"/>
        <v>0</v>
      </c>
      <c r="EGX119" s="201" t="b">
        <f t="shared" si="97"/>
        <v>0</v>
      </c>
      <c r="EGY119" s="201" t="b">
        <f t="shared" si="97"/>
        <v>0</v>
      </c>
      <c r="EGZ119" s="201" t="b">
        <f t="shared" si="97"/>
        <v>0</v>
      </c>
      <c r="EHA119" s="201" t="b">
        <f t="shared" si="97"/>
        <v>0</v>
      </c>
      <c r="EHB119" s="201" t="b">
        <f t="shared" si="97"/>
        <v>0</v>
      </c>
      <c r="EHC119" s="201" t="b">
        <f t="shared" si="97"/>
        <v>0</v>
      </c>
      <c r="EHD119" s="201" t="b">
        <f t="shared" si="97"/>
        <v>0</v>
      </c>
      <c r="EHE119" s="201" t="b">
        <f t="shared" si="97"/>
        <v>0</v>
      </c>
      <c r="EHF119" s="201" t="b">
        <f t="shared" si="97"/>
        <v>0</v>
      </c>
      <c r="EHG119" s="201" t="b">
        <f t="shared" ref="EHG119:EJR119" si="98">IF(EHG113=TRUE,IF(((EHG117-EHG114)*EHG116)&lt;0,TRUE,FALSE),FALSE)</f>
        <v>0</v>
      </c>
      <c r="EHH119" s="201" t="b">
        <f t="shared" si="98"/>
        <v>0</v>
      </c>
      <c r="EHI119" s="201" t="b">
        <f t="shared" si="98"/>
        <v>0</v>
      </c>
      <c r="EHJ119" s="201" t="b">
        <f t="shared" si="98"/>
        <v>0</v>
      </c>
      <c r="EHK119" s="201" t="b">
        <f t="shared" si="98"/>
        <v>0</v>
      </c>
      <c r="EHL119" s="201" t="b">
        <f t="shared" si="98"/>
        <v>0</v>
      </c>
      <c r="EHM119" s="201" t="b">
        <f t="shared" si="98"/>
        <v>0</v>
      </c>
      <c r="EHN119" s="201" t="b">
        <f t="shared" si="98"/>
        <v>0</v>
      </c>
      <c r="EHO119" s="201" t="b">
        <f t="shared" si="98"/>
        <v>0</v>
      </c>
      <c r="EHP119" s="201" t="b">
        <f t="shared" si="98"/>
        <v>0</v>
      </c>
      <c r="EHQ119" s="201" t="b">
        <f t="shared" si="98"/>
        <v>0</v>
      </c>
      <c r="EHR119" s="201" t="b">
        <f t="shared" si="98"/>
        <v>0</v>
      </c>
      <c r="EHS119" s="201" t="b">
        <f t="shared" si="98"/>
        <v>0</v>
      </c>
      <c r="EHT119" s="201" t="b">
        <f t="shared" si="98"/>
        <v>0</v>
      </c>
      <c r="EHU119" s="201" t="b">
        <f t="shared" si="98"/>
        <v>0</v>
      </c>
      <c r="EHV119" s="201" t="b">
        <f t="shared" si="98"/>
        <v>0</v>
      </c>
      <c r="EHW119" s="201" t="b">
        <f t="shared" si="98"/>
        <v>0</v>
      </c>
      <c r="EHX119" s="201" t="b">
        <f t="shared" si="98"/>
        <v>0</v>
      </c>
      <c r="EHY119" s="201" t="b">
        <f t="shared" si="98"/>
        <v>0</v>
      </c>
      <c r="EHZ119" s="201" t="b">
        <f t="shared" si="98"/>
        <v>0</v>
      </c>
      <c r="EIA119" s="201" t="b">
        <f t="shared" si="98"/>
        <v>0</v>
      </c>
      <c r="EIB119" s="201" t="b">
        <f t="shared" si="98"/>
        <v>0</v>
      </c>
      <c r="EIC119" s="201" t="b">
        <f t="shared" si="98"/>
        <v>0</v>
      </c>
      <c r="EID119" s="201" t="b">
        <f t="shared" si="98"/>
        <v>0</v>
      </c>
      <c r="EIE119" s="201" t="b">
        <f t="shared" si="98"/>
        <v>0</v>
      </c>
      <c r="EIF119" s="201" t="b">
        <f t="shared" si="98"/>
        <v>0</v>
      </c>
      <c r="EIG119" s="201" t="b">
        <f t="shared" si="98"/>
        <v>0</v>
      </c>
      <c r="EIH119" s="201" t="b">
        <f t="shared" si="98"/>
        <v>0</v>
      </c>
      <c r="EII119" s="201" t="b">
        <f t="shared" si="98"/>
        <v>0</v>
      </c>
      <c r="EIJ119" s="201" t="b">
        <f t="shared" si="98"/>
        <v>0</v>
      </c>
      <c r="EIK119" s="201" t="b">
        <f t="shared" si="98"/>
        <v>0</v>
      </c>
      <c r="EIL119" s="201" t="b">
        <f t="shared" si="98"/>
        <v>0</v>
      </c>
      <c r="EIM119" s="201" t="b">
        <f t="shared" si="98"/>
        <v>0</v>
      </c>
      <c r="EIN119" s="201" t="b">
        <f t="shared" si="98"/>
        <v>0</v>
      </c>
      <c r="EIO119" s="201" t="b">
        <f t="shared" si="98"/>
        <v>0</v>
      </c>
      <c r="EIP119" s="201" t="b">
        <f t="shared" si="98"/>
        <v>0</v>
      </c>
      <c r="EIQ119" s="201" t="b">
        <f t="shared" si="98"/>
        <v>0</v>
      </c>
      <c r="EIR119" s="201" t="b">
        <f t="shared" si="98"/>
        <v>0</v>
      </c>
      <c r="EIS119" s="201" t="b">
        <f t="shared" si="98"/>
        <v>0</v>
      </c>
      <c r="EIT119" s="201" t="b">
        <f t="shared" si="98"/>
        <v>0</v>
      </c>
      <c r="EIU119" s="201" t="b">
        <f t="shared" si="98"/>
        <v>0</v>
      </c>
      <c r="EIV119" s="201" t="b">
        <f t="shared" si="98"/>
        <v>0</v>
      </c>
      <c r="EIW119" s="201" t="b">
        <f t="shared" si="98"/>
        <v>0</v>
      </c>
      <c r="EIX119" s="201" t="b">
        <f t="shared" si="98"/>
        <v>0</v>
      </c>
      <c r="EIY119" s="201" t="b">
        <f t="shared" si="98"/>
        <v>0</v>
      </c>
      <c r="EIZ119" s="201" t="b">
        <f t="shared" si="98"/>
        <v>0</v>
      </c>
      <c r="EJA119" s="201" t="b">
        <f t="shared" si="98"/>
        <v>0</v>
      </c>
      <c r="EJB119" s="201" t="b">
        <f t="shared" si="98"/>
        <v>0</v>
      </c>
      <c r="EJC119" s="201" t="b">
        <f t="shared" si="98"/>
        <v>0</v>
      </c>
      <c r="EJD119" s="201" t="b">
        <f t="shared" si="98"/>
        <v>0</v>
      </c>
      <c r="EJE119" s="201" t="b">
        <f t="shared" si="98"/>
        <v>0</v>
      </c>
      <c r="EJF119" s="201" t="b">
        <f t="shared" si="98"/>
        <v>0</v>
      </c>
      <c r="EJG119" s="201" t="b">
        <f t="shared" si="98"/>
        <v>0</v>
      </c>
      <c r="EJH119" s="201" t="b">
        <f t="shared" si="98"/>
        <v>0</v>
      </c>
      <c r="EJI119" s="201" t="b">
        <f t="shared" si="98"/>
        <v>0</v>
      </c>
      <c r="EJJ119" s="201" t="b">
        <f t="shared" si="98"/>
        <v>0</v>
      </c>
      <c r="EJK119" s="201" t="b">
        <f t="shared" si="98"/>
        <v>0</v>
      </c>
      <c r="EJL119" s="201" t="b">
        <f t="shared" si="98"/>
        <v>0</v>
      </c>
      <c r="EJM119" s="201" t="b">
        <f t="shared" si="98"/>
        <v>0</v>
      </c>
      <c r="EJN119" s="201" t="b">
        <f t="shared" si="98"/>
        <v>0</v>
      </c>
      <c r="EJO119" s="201" t="b">
        <f t="shared" si="98"/>
        <v>0</v>
      </c>
      <c r="EJP119" s="201" t="b">
        <f t="shared" si="98"/>
        <v>0</v>
      </c>
      <c r="EJQ119" s="201" t="b">
        <f t="shared" si="98"/>
        <v>0</v>
      </c>
      <c r="EJR119" s="201" t="b">
        <f t="shared" si="98"/>
        <v>0</v>
      </c>
      <c r="EJS119" s="201" t="b">
        <f t="shared" ref="EJS119:EMD119" si="99">IF(EJS113=TRUE,IF(((EJS117-EJS114)*EJS116)&lt;0,TRUE,FALSE),FALSE)</f>
        <v>0</v>
      </c>
      <c r="EJT119" s="201" t="b">
        <f t="shared" si="99"/>
        <v>0</v>
      </c>
      <c r="EJU119" s="201" t="b">
        <f t="shared" si="99"/>
        <v>0</v>
      </c>
      <c r="EJV119" s="201" t="b">
        <f t="shared" si="99"/>
        <v>0</v>
      </c>
      <c r="EJW119" s="201" t="b">
        <f t="shared" si="99"/>
        <v>0</v>
      </c>
      <c r="EJX119" s="201" t="b">
        <f t="shared" si="99"/>
        <v>0</v>
      </c>
      <c r="EJY119" s="201" t="b">
        <f t="shared" si="99"/>
        <v>0</v>
      </c>
      <c r="EJZ119" s="201" t="b">
        <f t="shared" si="99"/>
        <v>0</v>
      </c>
      <c r="EKA119" s="201" t="b">
        <f t="shared" si="99"/>
        <v>0</v>
      </c>
      <c r="EKB119" s="201" t="b">
        <f t="shared" si="99"/>
        <v>0</v>
      </c>
      <c r="EKC119" s="201" t="b">
        <f t="shared" si="99"/>
        <v>0</v>
      </c>
      <c r="EKD119" s="201" t="b">
        <f t="shared" si="99"/>
        <v>0</v>
      </c>
      <c r="EKE119" s="201" t="b">
        <f t="shared" si="99"/>
        <v>0</v>
      </c>
      <c r="EKF119" s="201" t="b">
        <f t="shared" si="99"/>
        <v>0</v>
      </c>
      <c r="EKG119" s="201" t="b">
        <f t="shared" si="99"/>
        <v>0</v>
      </c>
      <c r="EKH119" s="201" t="b">
        <f t="shared" si="99"/>
        <v>0</v>
      </c>
      <c r="EKI119" s="201" t="b">
        <f t="shared" si="99"/>
        <v>0</v>
      </c>
      <c r="EKJ119" s="201" t="b">
        <f t="shared" si="99"/>
        <v>0</v>
      </c>
      <c r="EKK119" s="201" t="b">
        <f t="shared" si="99"/>
        <v>0</v>
      </c>
      <c r="EKL119" s="201" t="b">
        <f t="shared" si="99"/>
        <v>0</v>
      </c>
      <c r="EKM119" s="201" t="b">
        <f t="shared" si="99"/>
        <v>0</v>
      </c>
      <c r="EKN119" s="201" t="b">
        <f t="shared" si="99"/>
        <v>0</v>
      </c>
      <c r="EKO119" s="201" t="b">
        <f t="shared" si="99"/>
        <v>0</v>
      </c>
      <c r="EKP119" s="201" t="b">
        <f t="shared" si="99"/>
        <v>0</v>
      </c>
      <c r="EKQ119" s="201" t="b">
        <f t="shared" si="99"/>
        <v>0</v>
      </c>
      <c r="EKR119" s="201" t="b">
        <f t="shared" si="99"/>
        <v>0</v>
      </c>
      <c r="EKS119" s="201" t="b">
        <f t="shared" si="99"/>
        <v>0</v>
      </c>
      <c r="EKT119" s="201" t="b">
        <f t="shared" si="99"/>
        <v>0</v>
      </c>
      <c r="EKU119" s="201" t="b">
        <f t="shared" si="99"/>
        <v>0</v>
      </c>
      <c r="EKV119" s="201" t="b">
        <f t="shared" si="99"/>
        <v>0</v>
      </c>
      <c r="EKW119" s="201" t="b">
        <f t="shared" si="99"/>
        <v>0</v>
      </c>
      <c r="EKX119" s="201" t="b">
        <f t="shared" si="99"/>
        <v>0</v>
      </c>
      <c r="EKY119" s="201" t="b">
        <f t="shared" si="99"/>
        <v>0</v>
      </c>
      <c r="EKZ119" s="201" t="b">
        <f t="shared" si="99"/>
        <v>0</v>
      </c>
      <c r="ELA119" s="201" t="b">
        <f t="shared" si="99"/>
        <v>0</v>
      </c>
      <c r="ELB119" s="201" t="b">
        <f t="shared" si="99"/>
        <v>0</v>
      </c>
      <c r="ELC119" s="201" t="b">
        <f t="shared" si="99"/>
        <v>0</v>
      </c>
      <c r="ELD119" s="201" t="b">
        <f t="shared" si="99"/>
        <v>0</v>
      </c>
      <c r="ELE119" s="201" t="b">
        <f t="shared" si="99"/>
        <v>0</v>
      </c>
      <c r="ELF119" s="201" t="b">
        <f t="shared" si="99"/>
        <v>0</v>
      </c>
      <c r="ELG119" s="201" t="b">
        <f t="shared" si="99"/>
        <v>0</v>
      </c>
      <c r="ELH119" s="201" t="b">
        <f t="shared" si="99"/>
        <v>0</v>
      </c>
      <c r="ELI119" s="201" t="b">
        <f t="shared" si="99"/>
        <v>0</v>
      </c>
      <c r="ELJ119" s="201" t="b">
        <f t="shared" si="99"/>
        <v>0</v>
      </c>
      <c r="ELK119" s="201" t="b">
        <f t="shared" si="99"/>
        <v>0</v>
      </c>
      <c r="ELL119" s="201" t="b">
        <f t="shared" si="99"/>
        <v>0</v>
      </c>
      <c r="ELM119" s="201" t="b">
        <f t="shared" si="99"/>
        <v>0</v>
      </c>
      <c r="ELN119" s="201" t="b">
        <f t="shared" si="99"/>
        <v>0</v>
      </c>
      <c r="ELO119" s="201" t="b">
        <f t="shared" si="99"/>
        <v>0</v>
      </c>
      <c r="ELP119" s="201" t="b">
        <f t="shared" si="99"/>
        <v>0</v>
      </c>
      <c r="ELQ119" s="201" t="b">
        <f t="shared" si="99"/>
        <v>0</v>
      </c>
      <c r="ELR119" s="201" t="b">
        <f t="shared" si="99"/>
        <v>0</v>
      </c>
      <c r="ELS119" s="201" t="b">
        <f t="shared" si="99"/>
        <v>0</v>
      </c>
      <c r="ELT119" s="201" t="b">
        <f t="shared" si="99"/>
        <v>0</v>
      </c>
      <c r="ELU119" s="201" t="b">
        <f t="shared" si="99"/>
        <v>0</v>
      </c>
      <c r="ELV119" s="201" t="b">
        <f t="shared" si="99"/>
        <v>0</v>
      </c>
      <c r="ELW119" s="201" t="b">
        <f t="shared" si="99"/>
        <v>0</v>
      </c>
      <c r="ELX119" s="201" t="b">
        <f t="shared" si="99"/>
        <v>0</v>
      </c>
      <c r="ELY119" s="201" t="b">
        <f t="shared" si="99"/>
        <v>0</v>
      </c>
      <c r="ELZ119" s="201" t="b">
        <f t="shared" si="99"/>
        <v>0</v>
      </c>
      <c r="EMA119" s="201" t="b">
        <f t="shared" si="99"/>
        <v>0</v>
      </c>
      <c r="EMB119" s="201" t="b">
        <f t="shared" si="99"/>
        <v>0</v>
      </c>
      <c r="EMC119" s="201" t="b">
        <f t="shared" si="99"/>
        <v>0</v>
      </c>
      <c r="EMD119" s="201" t="b">
        <f t="shared" si="99"/>
        <v>0</v>
      </c>
      <c r="EME119" s="201" t="b">
        <f t="shared" ref="EME119:EOP119" si="100">IF(EME113=TRUE,IF(((EME117-EME114)*EME116)&lt;0,TRUE,FALSE),FALSE)</f>
        <v>0</v>
      </c>
      <c r="EMF119" s="201" t="b">
        <f t="shared" si="100"/>
        <v>0</v>
      </c>
      <c r="EMG119" s="201" t="b">
        <f t="shared" si="100"/>
        <v>0</v>
      </c>
      <c r="EMH119" s="201" t="b">
        <f t="shared" si="100"/>
        <v>0</v>
      </c>
      <c r="EMI119" s="201" t="b">
        <f t="shared" si="100"/>
        <v>0</v>
      </c>
      <c r="EMJ119" s="201" t="b">
        <f t="shared" si="100"/>
        <v>0</v>
      </c>
      <c r="EMK119" s="201" t="b">
        <f t="shared" si="100"/>
        <v>0</v>
      </c>
      <c r="EML119" s="201" t="b">
        <f t="shared" si="100"/>
        <v>0</v>
      </c>
      <c r="EMM119" s="201" t="b">
        <f t="shared" si="100"/>
        <v>0</v>
      </c>
      <c r="EMN119" s="201" t="b">
        <f t="shared" si="100"/>
        <v>0</v>
      </c>
      <c r="EMO119" s="201" t="b">
        <f t="shared" si="100"/>
        <v>0</v>
      </c>
      <c r="EMP119" s="201" t="b">
        <f t="shared" si="100"/>
        <v>0</v>
      </c>
      <c r="EMQ119" s="201" t="b">
        <f t="shared" si="100"/>
        <v>0</v>
      </c>
      <c r="EMR119" s="201" t="b">
        <f t="shared" si="100"/>
        <v>0</v>
      </c>
      <c r="EMS119" s="201" t="b">
        <f t="shared" si="100"/>
        <v>0</v>
      </c>
      <c r="EMT119" s="201" t="b">
        <f t="shared" si="100"/>
        <v>0</v>
      </c>
      <c r="EMU119" s="201" t="b">
        <f t="shared" si="100"/>
        <v>0</v>
      </c>
      <c r="EMV119" s="201" t="b">
        <f t="shared" si="100"/>
        <v>0</v>
      </c>
      <c r="EMW119" s="201" t="b">
        <f t="shared" si="100"/>
        <v>0</v>
      </c>
      <c r="EMX119" s="201" t="b">
        <f t="shared" si="100"/>
        <v>0</v>
      </c>
      <c r="EMY119" s="201" t="b">
        <f t="shared" si="100"/>
        <v>0</v>
      </c>
      <c r="EMZ119" s="201" t="b">
        <f t="shared" si="100"/>
        <v>0</v>
      </c>
      <c r="ENA119" s="201" t="b">
        <f t="shared" si="100"/>
        <v>0</v>
      </c>
      <c r="ENB119" s="201" t="b">
        <f t="shared" si="100"/>
        <v>0</v>
      </c>
      <c r="ENC119" s="201" t="b">
        <f t="shared" si="100"/>
        <v>0</v>
      </c>
      <c r="END119" s="201" t="b">
        <f t="shared" si="100"/>
        <v>0</v>
      </c>
      <c r="ENE119" s="201" t="b">
        <f t="shared" si="100"/>
        <v>0</v>
      </c>
      <c r="ENF119" s="201" t="b">
        <f t="shared" si="100"/>
        <v>0</v>
      </c>
      <c r="ENG119" s="201" t="b">
        <f t="shared" si="100"/>
        <v>0</v>
      </c>
      <c r="ENH119" s="201" t="b">
        <f t="shared" si="100"/>
        <v>0</v>
      </c>
      <c r="ENI119" s="201" t="b">
        <f t="shared" si="100"/>
        <v>0</v>
      </c>
      <c r="ENJ119" s="201" t="b">
        <f t="shared" si="100"/>
        <v>0</v>
      </c>
      <c r="ENK119" s="201" t="b">
        <f t="shared" si="100"/>
        <v>0</v>
      </c>
      <c r="ENL119" s="201" t="b">
        <f t="shared" si="100"/>
        <v>0</v>
      </c>
      <c r="ENM119" s="201" t="b">
        <f t="shared" si="100"/>
        <v>0</v>
      </c>
      <c r="ENN119" s="201" t="b">
        <f t="shared" si="100"/>
        <v>0</v>
      </c>
      <c r="ENO119" s="201" t="b">
        <f t="shared" si="100"/>
        <v>0</v>
      </c>
      <c r="ENP119" s="201" t="b">
        <f t="shared" si="100"/>
        <v>0</v>
      </c>
      <c r="ENQ119" s="201" t="b">
        <f t="shared" si="100"/>
        <v>0</v>
      </c>
      <c r="ENR119" s="201" t="b">
        <f t="shared" si="100"/>
        <v>0</v>
      </c>
      <c r="ENS119" s="201" t="b">
        <f t="shared" si="100"/>
        <v>0</v>
      </c>
      <c r="ENT119" s="201" t="b">
        <f t="shared" si="100"/>
        <v>0</v>
      </c>
      <c r="ENU119" s="201" t="b">
        <f t="shared" si="100"/>
        <v>0</v>
      </c>
      <c r="ENV119" s="201" t="b">
        <f t="shared" si="100"/>
        <v>0</v>
      </c>
      <c r="ENW119" s="201" t="b">
        <f t="shared" si="100"/>
        <v>0</v>
      </c>
      <c r="ENX119" s="201" t="b">
        <f t="shared" si="100"/>
        <v>0</v>
      </c>
      <c r="ENY119" s="201" t="b">
        <f t="shared" si="100"/>
        <v>0</v>
      </c>
      <c r="ENZ119" s="201" t="b">
        <f t="shared" si="100"/>
        <v>0</v>
      </c>
      <c r="EOA119" s="201" t="b">
        <f t="shared" si="100"/>
        <v>0</v>
      </c>
      <c r="EOB119" s="201" t="b">
        <f t="shared" si="100"/>
        <v>0</v>
      </c>
      <c r="EOC119" s="201" t="b">
        <f t="shared" si="100"/>
        <v>0</v>
      </c>
      <c r="EOD119" s="201" t="b">
        <f t="shared" si="100"/>
        <v>0</v>
      </c>
      <c r="EOE119" s="201" t="b">
        <f t="shared" si="100"/>
        <v>0</v>
      </c>
      <c r="EOF119" s="201" t="b">
        <f t="shared" si="100"/>
        <v>0</v>
      </c>
      <c r="EOG119" s="201" t="b">
        <f t="shared" si="100"/>
        <v>0</v>
      </c>
      <c r="EOH119" s="201" t="b">
        <f t="shared" si="100"/>
        <v>0</v>
      </c>
      <c r="EOI119" s="201" t="b">
        <f t="shared" si="100"/>
        <v>0</v>
      </c>
      <c r="EOJ119" s="201" t="b">
        <f t="shared" si="100"/>
        <v>0</v>
      </c>
      <c r="EOK119" s="201" t="b">
        <f t="shared" si="100"/>
        <v>0</v>
      </c>
      <c r="EOL119" s="201" t="b">
        <f t="shared" si="100"/>
        <v>0</v>
      </c>
      <c r="EOM119" s="201" t="b">
        <f t="shared" si="100"/>
        <v>0</v>
      </c>
      <c r="EON119" s="201" t="b">
        <f t="shared" si="100"/>
        <v>0</v>
      </c>
      <c r="EOO119" s="201" t="b">
        <f t="shared" si="100"/>
        <v>0</v>
      </c>
      <c r="EOP119" s="201" t="b">
        <f t="shared" si="100"/>
        <v>0</v>
      </c>
      <c r="EOQ119" s="201" t="b">
        <f t="shared" ref="EOQ119:ERB119" si="101">IF(EOQ113=TRUE,IF(((EOQ117-EOQ114)*EOQ116)&lt;0,TRUE,FALSE),FALSE)</f>
        <v>0</v>
      </c>
      <c r="EOR119" s="201" t="b">
        <f t="shared" si="101"/>
        <v>0</v>
      </c>
      <c r="EOS119" s="201" t="b">
        <f t="shared" si="101"/>
        <v>0</v>
      </c>
      <c r="EOT119" s="201" t="b">
        <f t="shared" si="101"/>
        <v>0</v>
      </c>
      <c r="EOU119" s="201" t="b">
        <f t="shared" si="101"/>
        <v>0</v>
      </c>
      <c r="EOV119" s="201" t="b">
        <f t="shared" si="101"/>
        <v>0</v>
      </c>
      <c r="EOW119" s="201" t="b">
        <f t="shared" si="101"/>
        <v>0</v>
      </c>
      <c r="EOX119" s="201" t="b">
        <f t="shared" si="101"/>
        <v>0</v>
      </c>
      <c r="EOY119" s="201" t="b">
        <f t="shared" si="101"/>
        <v>0</v>
      </c>
      <c r="EOZ119" s="201" t="b">
        <f t="shared" si="101"/>
        <v>0</v>
      </c>
      <c r="EPA119" s="201" t="b">
        <f t="shared" si="101"/>
        <v>0</v>
      </c>
      <c r="EPB119" s="201" t="b">
        <f t="shared" si="101"/>
        <v>0</v>
      </c>
      <c r="EPC119" s="201" t="b">
        <f t="shared" si="101"/>
        <v>0</v>
      </c>
      <c r="EPD119" s="201" t="b">
        <f t="shared" si="101"/>
        <v>0</v>
      </c>
      <c r="EPE119" s="201" t="b">
        <f t="shared" si="101"/>
        <v>0</v>
      </c>
      <c r="EPF119" s="201" t="b">
        <f t="shared" si="101"/>
        <v>0</v>
      </c>
      <c r="EPG119" s="201" t="b">
        <f t="shared" si="101"/>
        <v>0</v>
      </c>
      <c r="EPH119" s="201" t="b">
        <f t="shared" si="101"/>
        <v>0</v>
      </c>
      <c r="EPI119" s="201" t="b">
        <f t="shared" si="101"/>
        <v>0</v>
      </c>
      <c r="EPJ119" s="201" t="b">
        <f t="shared" si="101"/>
        <v>0</v>
      </c>
      <c r="EPK119" s="201" t="b">
        <f t="shared" si="101"/>
        <v>0</v>
      </c>
      <c r="EPL119" s="201" t="b">
        <f t="shared" si="101"/>
        <v>0</v>
      </c>
      <c r="EPM119" s="201" t="b">
        <f t="shared" si="101"/>
        <v>0</v>
      </c>
      <c r="EPN119" s="201" t="b">
        <f t="shared" si="101"/>
        <v>0</v>
      </c>
      <c r="EPO119" s="201" t="b">
        <f t="shared" si="101"/>
        <v>0</v>
      </c>
      <c r="EPP119" s="201" t="b">
        <f t="shared" si="101"/>
        <v>0</v>
      </c>
      <c r="EPQ119" s="201" t="b">
        <f t="shared" si="101"/>
        <v>0</v>
      </c>
      <c r="EPR119" s="201" t="b">
        <f t="shared" si="101"/>
        <v>0</v>
      </c>
      <c r="EPS119" s="201" t="b">
        <f t="shared" si="101"/>
        <v>0</v>
      </c>
      <c r="EPT119" s="201" t="b">
        <f t="shared" si="101"/>
        <v>0</v>
      </c>
      <c r="EPU119" s="201" t="b">
        <f t="shared" si="101"/>
        <v>0</v>
      </c>
      <c r="EPV119" s="201" t="b">
        <f t="shared" si="101"/>
        <v>0</v>
      </c>
      <c r="EPW119" s="201" t="b">
        <f t="shared" si="101"/>
        <v>0</v>
      </c>
      <c r="EPX119" s="201" t="b">
        <f t="shared" si="101"/>
        <v>0</v>
      </c>
      <c r="EPY119" s="201" t="b">
        <f t="shared" si="101"/>
        <v>0</v>
      </c>
      <c r="EPZ119" s="201" t="b">
        <f t="shared" si="101"/>
        <v>0</v>
      </c>
      <c r="EQA119" s="201" t="b">
        <f t="shared" si="101"/>
        <v>0</v>
      </c>
      <c r="EQB119" s="201" t="b">
        <f t="shared" si="101"/>
        <v>0</v>
      </c>
      <c r="EQC119" s="201" t="b">
        <f t="shared" si="101"/>
        <v>0</v>
      </c>
      <c r="EQD119" s="201" t="b">
        <f t="shared" si="101"/>
        <v>0</v>
      </c>
      <c r="EQE119" s="201" t="b">
        <f t="shared" si="101"/>
        <v>0</v>
      </c>
      <c r="EQF119" s="201" t="b">
        <f t="shared" si="101"/>
        <v>0</v>
      </c>
      <c r="EQG119" s="201" t="b">
        <f t="shared" si="101"/>
        <v>0</v>
      </c>
      <c r="EQH119" s="201" t="b">
        <f t="shared" si="101"/>
        <v>0</v>
      </c>
      <c r="EQI119" s="201" t="b">
        <f t="shared" si="101"/>
        <v>0</v>
      </c>
      <c r="EQJ119" s="201" t="b">
        <f t="shared" si="101"/>
        <v>0</v>
      </c>
      <c r="EQK119" s="201" t="b">
        <f t="shared" si="101"/>
        <v>0</v>
      </c>
      <c r="EQL119" s="201" t="b">
        <f t="shared" si="101"/>
        <v>0</v>
      </c>
      <c r="EQM119" s="201" t="b">
        <f t="shared" si="101"/>
        <v>0</v>
      </c>
      <c r="EQN119" s="201" t="b">
        <f t="shared" si="101"/>
        <v>0</v>
      </c>
      <c r="EQO119" s="201" t="b">
        <f t="shared" si="101"/>
        <v>0</v>
      </c>
      <c r="EQP119" s="201" t="b">
        <f t="shared" si="101"/>
        <v>0</v>
      </c>
      <c r="EQQ119" s="201" t="b">
        <f t="shared" si="101"/>
        <v>0</v>
      </c>
      <c r="EQR119" s="201" t="b">
        <f t="shared" si="101"/>
        <v>0</v>
      </c>
      <c r="EQS119" s="201" t="b">
        <f t="shared" si="101"/>
        <v>0</v>
      </c>
      <c r="EQT119" s="201" t="b">
        <f t="shared" si="101"/>
        <v>0</v>
      </c>
      <c r="EQU119" s="201" t="b">
        <f t="shared" si="101"/>
        <v>0</v>
      </c>
      <c r="EQV119" s="201" t="b">
        <f t="shared" si="101"/>
        <v>0</v>
      </c>
      <c r="EQW119" s="201" t="b">
        <f t="shared" si="101"/>
        <v>0</v>
      </c>
      <c r="EQX119" s="201" t="b">
        <f t="shared" si="101"/>
        <v>0</v>
      </c>
      <c r="EQY119" s="201" t="b">
        <f t="shared" si="101"/>
        <v>0</v>
      </c>
      <c r="EQZ119" s="201" t="b">
        <f t="shared" si="101"/>
        <v>0</v>
      </c>
      <c r="ERA119" s="201" t="b">
        <f t="shared" si="101"/>
        <v>0</v>
      </c>
      <c r="ERB119" s="201" t="b">
        <f t="shared" si="101"/>
        <v>0</v>
      </c>
      <c r="ERC119" s="201" t="b">
        <f t="shared" ref="ERC119:ETN119" si="102">IF(ERC113=TRUE,IF(((ERC117-ERC114)*ERC116)&lt;0,TRUE,FALSE),FALSE)</f>
        <v>0</v>
      </c>
      <c r="ERD119" s="201" t="b">
        <f t="shared" si="102"/>
        <v>0</v>
      </c>
      <c r="ERE119" s="201" t="b">
        <f t="shared" si="102"/>
        <v>0</v>
      </c>
      <c r="ERF119" s="201" t="b">
        <f t="shared" si="102"/>
        <v>0</v>
      </c>
      <c r="ERG119" s="201" t="b">
        <f t="shared" si="102"/>
        <v>0</v>
      </c>
      <c r="ERH119" s="201" t="b">
        <f t="shared" si="102"/>
        <v>0</v>
      </c>
      <c r="ERI119" s="201" t="b">
        <f t="shared" si="102"/>
        <v>0</v>
      </c>
      <c r="ERJ119" s="201" t="b">
        <f t="shared" si="102"/>
        <v>0</v>
      </c>
      <c r="ERK119" s="201" t="b">
        <f t="shared" si="102"/>
        <v>0</v>
      </c>
      <c r="ERL119" s="201" t="b">
        <f t="shared" si="102"/>
        <v>0</v>
      </c>
      <c r="ERM119" s="201" t="b">
        <f t="shared" si="102"/>
        <v>0</v>
      </c>
      <c r="ERN119" s="201" t="b">
        <f t="shared" si="102"/>
        <v>0</v>
      </c>
      <c r="ERO119" s="201" t="b">
        <f t="shared" si="102"/>
        <v>0</v>
      </c>
      <c r="ERP119" s="201" t="b">
        <f t="shared" si="102"/>
        <v>0</v>
      </c>
      <c r="ERQ119" s="201" t="b">
        <f t="shared" si="102"/>
        <v>0</v>
      </c>
      <c r="ERR119" s="201" t="b">
        <f t="shared" si="102"/>
        <v>0</v>
      </c>
      <c r="ERS119" s="201" t="b">
        <f t="shared" si="102"/>
        <v>0</v>
      </c>
      <c r="ERT119" s="201" t="b">
        <f t="shared" si="102"/>
        <v>0</v>
      </c>
      <c r="ERU119" s="201" t="b">
        <f t="shared" si="102"/>
        <v>0</v>
      </c>
      <c r="ERV119" s="201" t="b">
        <f t="shared" si="102"/>
        <v>0</v>
      </c>
      <c r="ERW119" s="201" t="b">
        <f t="shared" si="102"/>
        <v>0</v>
      </c>
      <c r="ERX119" s="201" t="b">
        <f t="shared" si="102"/>
        <v>0</v>
      </c>
      <c r="ERY119" s="201" t="b">
        <f t="shared" si="102"/>
        <v>0</v>
      </c>
      <c r="ERZ119" s="201" t="b">
        <f t="shared" si="102"/>
        <v>0</v>
      </c>
      <c r="ESA119" s="201" t="b">
        <f t="shared" si="102"/>
        <v>0</v>
      </c>
      <c r="ESB119" s="201" t="b">
        <f t="shared" si="102"/>
        <v>0</v>
      </c>
      <c r="ESC119" s="201" t="b">
        <f t="shared" si="102"/>
        <v>0</v>
      </c>
      <c r="ESD119" s="201" t="b">
        <f t="shared" si="102"/>
        <v>0</v>
      </c>
      <c r="ESE119" s="201" t="b">
        <f t="shared" si="102"/>
        <v>0</v>
      </c>
      <c r="ESF119" s="201" t="b">
        <f t="shared" si="102"/>
        <v>0</v>
      </c>
      <c r="ESG119" s="201" t="b">
        <f t="shared" si="102"/>
        <v>0</v>
      </c>
      <c r="ESH119" s="201" t="b">
        <f t="shared" si="102"/>
        <v>0</v>
      </c>
      <c r="ESI119" s="201" t="b">
        <f t="shared" si="102"/>
        <v>0</v>
      </c>
      <c r="ESJ119" s="201" t="b">
        <f t="shared" si="102"/>
        <v>0</v>
      </c>
      <c r="ESK119" s="201" t="b">
        <f t="shared" si="102"/>
        <v>0</v>
      </c>
      <c r="ESL119" s="201" t="b">
        <f t="shared" si="102"/>
        <v>0</v>
      </c>
      <c r="ESM119" s="201" t="b">
        <f t="shared" si="102"/>
        <v>0</v>
      </c>
      <c r="ESN119" s="201" t="b">
        <f t="shared" si="102"/>
        <v>0</v>
      </c>
      <c r="ESO119" s="201" t="b">
        <f t="shared" si="102"/>
        <v>0</v>
      </c>
      <c r="ESP119" s="201" t="b">
        <f t="shared" si="102"/>
        <v>0</v>
      </c>
      <c r="ESQ119" s="201" t="b">
        <f t="shared" si="102"/>
        <v>0</v>
      </c>
      <c r="ESR119" s="201" t="b">
        <f t="shared" si="102"/>
        <v>0</v>
      </c>
      <c r="ESS119" s="201" t="b">
        <f t="shared" si="102"/>
        <v>0</v>
      </c>
      <c r="EST119" s="201" t="b">
        <f t="shared" si="102"/>
        <v>0</v>
      </c>
      <c r="ESU119" s="201" t="b">
        <f t="shared" si="102"/>
        <v>0</v>
      </c>
      <c r="ESV119" s="201" t="b">
        <f t="shared" si="102"/>
        <v>0</v>
      </c>
      <c r="ESW119" s="201" t="b">
        <f t="shared" si="102"/>
        <v>0</v>
      </c>
      <c r="ESX119" s="201" t="b">
        <f t="shared" si="102"/>
        <v>0</v>
      </c>
      <c r="ESY119" s="201" t="b">
        <f t="shared" si="102"/>
        <v>0</v>
      </c>
      <c r="ESZ119" s="201" t="b">
        <f t="shared" si="102"/>
        <v>0</v>
      </c>
      <c r="ETA119" s="201" t="b">
        <f t="shared" si="102"/>
        <v>0</v>
      </c>
      <c r="ETB119" s="201" t="b">
        <f t="shared" si="102"/>
        <v>0</v>
      </c>
      <c r="ETC119" s="201" t="b">
        <f t="shared" si="102"/>
        <v>0</v>
      </c>
      <c r="ETD119" s="201" t="b">
        <f t="shared" si="102"/>
        <v>0</v>
      </c>
      <c r="ETE119" s="201" t="b">
        <f t="shared" si="102"/>
        <v>0</v>
      </c>
      <c r="ETF119" s="201" t="b">
        <f t="shared" si="102"/>
        <v>0</v>
      </c>
      <c r="ETG119" s="201" t="b">
        <f t="shared" si="102"/>
        <v>0</v>
      </c>
      <c r="ETH119" s="201" t="b">
        <f t="shared" si="102"/>
        <v>0</v>
      </c>
      <c r="ETI119" s="201" t="b">
        <f t="shared" si="102"/>
        <v>0</v>
      </c>
      <c r="ETJ119" s="201" t="b">
        <f t="shared" si="102"/>
        <v>0</v>
      </c>
      <c r="ETK119" s="201" t="b">
        <f t="shared" si="102"/>
        <v>0</v>
      </c>
      <c r="ETL119" s="201" t="b">
        <f t="shared" si="102"/>
        <v>0</v>
      </c>
      <c r="ETM119" s="201" t="b">
        <f t="shared" si="102"/>
        <v>0</v>
      </c>
      <c r="ETN119" s="201" t="b">
        <f t="shared" si="102"/>
        <v>0</v>
      </c>
      <c r="ETO119" s="201" t="b">
        <f t="shared" ref="ETO119:EVZ119" si="103">IF(ETO113=TRUE,IF(((ETO117-ETO114)*ETO116)&lt;0,TRUE,FALSE),FALSE)</f>
        <v>0</v>
      </c>
      <c r="ETP119" s="201" t="b">
        <f t="shared" si="103"/>
        <v>0</v>
      </c>
      <c r="ETQ119" s="201" t="b">
        <f t="shared" si="103"/>
        <v>0</v>
      </c>
      <c r="ETR119" s="201" t="b">
        <f t="shared" si="103"/>
        <v>0</v>
      </c>
      <c r="ETS119" s="201" t="b">
        <f t="shared" si="103"/>
        <v>0</v>
      </c>
      <c r="ETT119" s="201" t="b">
        <f t="shared" si="103"/>
        <v>0</v>
      </c>
      <c r="ETU119" s="201" t="b">
        <f t="shared" si="103"/>
        <v>0</v>
      </c>
      <c r="ETV119" s="201" t="b">
        <f t="shared" si="103"/>
        <v>0</v>
      </c>
      <c r="ETW119" s="201" t="b">
        <f t="shared" si="103"/>
        <v>0</v>
      </c>
      <c r="ETX119" s="201" t="b">
        <f t="shared" si="103"/>
        <v>0</v>
      </c>
      <c r="ETY119" s="201" t="b">
        <f t="shared" si="103"/>
        <v>0</v>
      </c>
      <c r="ETZ119" s="201" t="b">
        <f t="shared" si="103"/>
        <v>0</v>
      </c>
      <c r="EUA119" s="201" t="b">
        <f t="shared" si="103"/>
        <v>0</v>
      </c>
      <c r="EUB119" s="201" t="b">
        <f t="shared" si="103"/>
        <v>0</v>
      </c>
      <c r="EUC119" s="201" t="b">
        <f t="shared" si="103"/>
        <v>0</v>
      </c>
      <c r="EUD119" s="201" t="b">
        <f t="shared" si="103"/>
        <v>0</v>
      </c>
      <c r="EUE119" s="201" t="b">
        <f t="shared" si="103"/>
        <v>0</v>
      </c>
      <c r="EUF119" s="201" t="b">
        <f t="shared" si="103"/>
        <v>0</v>
      </c>
      <c r="EUG119" s="201" t="b">
        <f t="shared" si="103"/>
        <v>0</v>
      </c>
      <c r="EUH119" s="201" t="b">
        <f t="shared" si="103"/>
        <v>0</v>
      </c>
      <c r="EUI119" s="201" t="b">
        <f t="shared" si="103"/>
        <v>0</v>
      </c>
      <c r="EUJ119" s="201" t="b">
        <f t="shared" si="103"/>
        <v>0</v>
      </c>
      <c r="EUK119" s="201" t="b">
        <f t="shared" si="103"/>
        <v>0</v>
      </c>
      <c r="EUL119" s="201" t="b">
        <f t="shared" si="103"/>
        <v>0</v>
      </c>
      <c r="EUM119" s="201" t="b">
        <f t="shared" si="103"/>
        <v>0</v>
      </c>
      <c r="EUN119" s="201" t="b">
        <f t="shared" si="103"/>
        <v>0</v>
      </c>
      <c r="EUO119" s="201" t="b">
        <f t="shared" si="103"/>
        <v>0</v>
      </c>
      <c r="EUP119" s="201" t="b">
        <f t="shared" si="103"/>
        <v>0</v>
      </c>
      <c r="EUQ119" s="201" t="b">
        <f t="shared" si="103"/>
        <v>0</v>
      </c>
      <c r="EUR119" s="201" t="b">
        <f t="shared" si="103"/>
        <v>0</v>
      </c>
      <c r="EUS119" s="201" t="b">
        <f t="shared" si="103"/>
        <v>0</v>
      </c>
      <c r="EUT119" s="201" t="b">
        <f t="shared" si="103"/>
        <v>0</v>
      </c>
      <c r="EUU119" s="201" t="b">
        <f t="shared" si="103"/>
        <v>0</v>
      </c>
      <c r="EUV119" s="201" t="b">
        <f t="shared" si="103"/>
        <v>0</v>
      </c>
      <c r="EUW119" s="201" t="b">
        <f t="shared" si="103"/>
        <v>0</v>
      </c>
      <c r="EUX119" s="201" t="b">
        <f t="shared" si="103"/>
        <v>0</v>
      </c>
      <c r="EUY119" s="201" t="b">
        <f t="shared" si="103"/>
        <v>0</v>
      </c>
      <c r="EUZ119" s="201" t="b">
        <f t="shared" si="103"/>
        <v>0</v>
      </c>
      <c r="EVA119" s="201" t="b">
        <f t="shared" si="103"/>
        <v>0</v>
      </c>
      <c r="EVB119" s="201" t="b">
        <f t="shared" si="103"/>
        <v>0</v>
      </c>
      <c r="EVC119" s="201" t="b">
        <f t="shared" si="103"/>
        <v>0</v>
      </c>
      <c r="EVD119" s="201" t="b">
        <f t="shared" si="103"/>
        <v>0</v>
      </c>
      <c r="EVE119" s="201" t="b">
        <f t="shared" si="103"/>
        <v>0</v>
      </c>
      <c r="EVF119" s="201" t="b">
        <f t="shared" si="103"/>
        <v>0</v>
      </c>
      <c r="EVG119" s="201" t="b">
        <f t="shared" si="103"/>
        <v>0</v>
      </c>
      <c r="EVH119" s="201" t="b">
        <f t="shared" si="103"/>
        <v>0</v>
      </c>
      <c r="EVI119" s="201" t="b">
        <f t="shared" si="103"/>
        <v>0</v>
      </c>
      <c r="EVJ119" s="201" t="b">
        <f t="shared" si="103"/>
        <v>0</v>
      </c>
      <c r="EVK119" s="201" t="b">
        <f t="shared" si="103"/>
        <v>0</v>
      </c>
      <c r="EVL119" s="201" t="b">
        <f t="shared" si="103"/>
        <v>0</v>
      </c>
      <c r="EVM119" s="201" t="b">
        <f t="shared" si="103"/>
        <v>0</v>
      </c>
      <c r="EVN119" s="201" t="b">
        <f t="shared" si="103"/>
        <v>0</v>
      </c>
      <c r="EVO119" s="201" t="b">
        <f t="shared" si="103"/>
        <v>0</v>
      </c>
      <c r="EVP119" s="201" t="b">
        <f t="shared" si="103"/>
        <v>0</v>
      </c>
      <c r="EVQ119" s="201" t="b">
        <f t="shared" si="103"/>
        <v>0</v>
      </c>
      <c r="EVR119" s="201" t="b">
        <f t="shared" si="103"/>
        <v>0</v>
      </c>
      <c r="EVS119" s="201" t="b">
        <f t="shared" si="103"/>
        <v>0</v>
      </c>
      <c r="EVT119" s="201" t="b">
        <f t="shared" si="103"/>
        <v>0</v>
      </c>
      <c r="EVU119" s="201" t="b">
        <f t="shared" si="103"/>
        <v>0</v>
      </c>
      <c r="EVV119" s="201" t="b">
        <f t="shared" si="103"/>
        <v>0</v>
      </c>
      <c r="EVW119" s="201" t="b">
        <f t="shared" si="103"/>
        <v>0</v>
      </c>
      <c r="EVX119" s="201" t="b">
        <f t="shared" si="103"/>
        <v>0</v>
      </c>
      <c r="EVY119" s="201" t="b">
        <f t="shared" si="103"/>
        <v>0</v>
      </c>
      <c r="EVZ119" s="201" t="b">
        <f t="shared" si="103"/>
        <v>0</v>
      </c>
      <c r="EWA119" s="201" t="b">
        <f t="shared" ref="EWA119:EYL119" si="104">IF(EWA113=TRUE,IF(((EWA117-EWA114)*EWA116)&lt;0,TRUE,FALSE),FALSE)</f>
        <v>0</v>
      </c>
      <c r="EWB119" s="201" t="b">
        <f t="shared" si="104"/>
        <v>0</v>
      </c>
      <c r="EWC119" s="201" t="b">
        <f t="shared" si="104"/>
        <v>0</v>
      </c>
      <c r="EWD119" s="201" t="b">
        <f t="shared" si="104"/>
        <v>0</v>
      </c>
      <c r="EWE119" s="201" t="b">
        <f t="shared" si="104"/>
        <v>0</v>
      </c>
      <c r="EWF119" s="201" t="b">
        <f t="shared" si="104"/>
        <v>0</v>
      </c>
      <c r="EWG119" s="201" t="b">
        <f t="shared" si="104"/>
        <v>0</v>
      </c>
      <c r="EWH119" s="201" t="b">
        <f t="shared" si="104"/>
        <v>0</v>
      </c>
      <c r="EWI119" s="201" t="b">
        <f t="shared" si="104"/>
        <v>0</v>
      </c>
      <c r="EWJ119" s="201" t="b">
        <f t="shared" si="104"/>
        <v>0</v>
      </c>
      <c r="EWK119" s="201" t="b">
        <f t="shared" si="104"/>
        <v>0</v>
      </c>
      <c r="EWL119" s="201" t="b">
        <f t="shared" si="104"/>
        <v>0</v>
      </c>
      <c r="EWM119" s="201" t="b">
        <f t="shared" si="104"/>
        <v>0</v>
      </c>
      <c r="EWN119" s="201" t="b">
        <f t="shared" si="104"/>
        <v>0</v>
      </c>
      <c r="EWO119" s="201" t="b">
        <f t="shared" si="104"/>
        <v>0</v>
      </c>
      <c r="EWP119" s="201" t="b">
        <f t="shared" si="104"/>
        <v>0</v>
      </c>
      <c r="EWQ119" s="201" t="b">
        <f t="shared" si="104"/>
        <v>0</v>
      </c>
      <c r="EWR119" s="201" t="b">
        <f t="shared" si="104"/>
        <v>0</v>
      </c>
      <c r="EWS119" s="201" t="b">
        <f t="shared" si="104"/>
        <v>0</v>
      </c>
      <c r="EWT119" s="201" t="b">
        <f t="shared" si="104"/>
        <v>0</v>
      </c>
      <c r="EWU119" s="201" t="b">
        <f t="shared" si="104"/>
        <v>0</v>
      </c>
      <c r="EWV119" s="201" t="b">
        <f t="shared" si="104"/>
        <v>0</v>
      </c>
      <c r="EWW119" s="201" t="b">
        <f t="shared" si="104"/>
        <v>0</v>
      </c>
      <c r="EWX119" s="201" t="b">
        <f t="shared" si="104"/>
        <v>0</v>
      </c>
      <c r="EWY119" s="201" t="b">
        <f t="shared" si="104"/>
        <v>0</v>
      </c>
      <c r="EWZ119" s="201" t="b">
        <f t="shared" si="104"/>
        <v>0</v>
      </c>
      <c r="EXA119" s="201" t="b">
        <f t="shared" si="104"/>
        <v>0</v>
      </c>
      <c r="EXB119" s="201" t="b">
        <f t="shared" si="104"/>
        <v>0</v>
      </c>
      <c r="EXC119" s="201" t="b">
        <f t="shared" si="104"/>
        <v>0</v>
      </c>
      <c r="EXD119" s="201" t="b">
        <f t="shared" si="104"/>
        <v>0</v>
      </c>
      <c r="EXE119" s="201" t="b">
        <f t="shared" si="104"/>
        <v>0</v>
      </c>
      <c r="EXF119" s="201" t="b">
        <f t="shared" si="104"/>
        <v>0</v>
      </c>
      <c r="EXG119" s="201" t="b">
        <f t="shared" si="104"/>
        <v>0</v>
      </c>
      <c r="EXH119" s="201" t="b">
        <f t="shared" si="104"/>
        <v>0</v>
      </c>
      <c r="EXI119" s="201" t="b">
        <f t="shared" si="104"/>
        <v>0</v>
      </c>
      <c r="EXJ119" s="201" t="b">
        <f t="shared" si="104"/>
        <v>0</v>
      </c>
      <c r="EXK119" s="201" t="b">
        <f t="shared" si="104"/>
        <v>0</v>
      </c>
      <c r="EXL119" s="201" t="b">
        <f t="shared" si="104"/>
        <v>0</v>
      </c>
      <c r="EXM119" s="201" t="b">
        <f t="shared" si="104"/>
        <v>0</v>
      </c>
      <c r="EXN119" s="201" t="b">
        <f t="shared" si="104"/>
        <v>0</v>
      </c>
      <c r="EXO119" s="201" t="b">
        <f t="shared" si="104"/>
        <v>0</v>
      </c>
      <c r="EXP119" s="201" t="b">
        <f t="shared" si="104"/>
        <v>0</v>
      </c>
      <c r="EXQ119" s="201" t="b">
        <f t="shared" si="104"/>
        <v>0</v>
      </c>
      <c r="EXR119" s="201" t="b">
        <f t="shared" si="104"/>
        <v>0</v>
      </c>
      <c r="EXS119" s="201" t="b">
        <f t="shared" si="104"/>
        <v>0</v>
      </c>
      <c r="EXT119" s="201" t="b">
        <f t="shared" si="104"/>
        <v>0</v>
      </c>
      <c r="EXU119" s="201" t="b">
        <f t="shared" si="104"/>
        <v>0</v>
      </c>
      <c r="EXV119" s="201" t="b">
        <f t="shared" si="104"/>
        <v>0</v>
      </c>
      <c r="EXW119" s="201" t="b">
        <f t="shared" si="104"/>
        <v>0</v>
      </c>
      <c r="EXX119" s="201" t="b">
        <f t="shared" si="104"/>
        <v>0</v>
      </c>
      <c r="EXY119" s="201" t="b">
        <f t="shared" si="104"/>
        <v>0</v>
      </c>
      <c r="EXZ119" s="201" t="b">
        <f t="shared" si="104"/>
        <v>0</v>
      </c>
      <c r="EYA119" s="201" t="b">
        <f t="shared" si="104"/>
        <v>0</v>
      </c>
      <c r="EYB119" s="201" t="b">
        <f t="shared" si="104"/>
        <v>0</v>
      </c>
      <c r="EYC119" s="201" t="b">
        <f t="shared" si="104"/>
        <v>0</v>
      </c>
      <c r="EYD119" s="201" t="b">
        <f t="shared" si="104"/>
        <v>0</v>
      </c>
      <c r="EYE119" s="201" t="b">
        <f t="shared" si="104"/>
        <v>0</v>
      </c>
      <c r="EYF119" s="201" t="b">
        <f t="shared" si="104"/>
        <v>0</v>
      </c>
      <c r="EYG119" s="201" t="b">
        <f t="shared" si="104"/>
        <v>0</v>
      </c>
      <c r="EYH119" s="201" t="b">
        <f t="shared" si="104"/>
        <v>0</v>
      </c>
      <c r="EYI119" s="201" t="b">
        <f t="shared" si="104"/>
        <v>0</v>
      </c>
      <c r="EYJ119" s="201" t="b">
        <f t="shared" si="104"/>
        <v>0</v>
      </c>
      <c r="EYK119" s="201" t="b">
        <f t="shared" si="104"/>
        <v>0</v>
      </c>
      <c r="EYL119" s="201" t="b">
        <f t="shared" si="104"/>
        <v>0</v>
      </c>
      <c r="EYM119" s="201" t="b">
        <f t="shared" ref="EYM119:FAX119" si="105">IF(EYM113=TRUE,IF(((EYM117-EYM114)*EYM116)&lt;0,TRUE,FALSE),FALSE)</f>
        <v>0</v>
      </c>
      <c r="EYN119" s="201" t="b">
        <f t="shared" si="105"/>
        <v>0</v>
      </c>
      <c r="EYO119" s="201" t="b">
        <f t="shared" si="105"/>
        <v>0</v>
      </c>
      <c r="EYP119" s="201" t="b">
        <f t="shared" si="105"/>
        <v>0</v>
      </c>
      <c r="EYQ119" s="201" t="b">
        <f t="shared" si="105"/>
        <v>0</v>
      </c>
      <c r="EYR119" s="201" t="b">
        <f t="shared" si="105"/>
        <v>0</v>
      </c>
      <c r="EYS119" s="201" t="b">
        <f t="shared" si="105"/>
        <v>0</v>
      </c>
      <c r="EYT119" s="201" t="b">
        <f t="shared" si="105"/>
        <v>0</v>
      </c>
      <c r="EYU119" s="201" t="b">
        <f t="shared" si="105"/>
        <v>0</v>
      </c>
      <c r="EYV119" s="201" t="b">
        <f t="shared" si="105"/>
        <v>0</v>
      </c>
      <c r="EYW119" s="201" t="b">
        <f t="shared" si="105"/>
        <v>0</v>
      </c>
      <c r="EYX119" s="201" t="b">
        <f t="shared" si="105"/>
        <v>0</v>
      </c>
      <c r="EYY119" s="201" t="b">
        <f t="shared" si="105"/>
        <v>0</v>
      </c>
      <c r="EYZ119" s="201" t="b">
        <f t="shared" si="105"/>
        <v>0</v>
      </c>
      <c r="EZA119" s="201" t="b">
        <f t="shared" si="105"/>
        <v>0</v>
      </c>
      <c r="EZB119" s="201" t="b">
        <f t="shared" si="105"/>
        <v>0</v>
      </c>
      <c r="EZC119" s="201" t="b">
        <f t="shared" si="105"/>
        <v>0</v>
      </c>
      <c r="EZD119" s="201" t="b">
        <f t="shared" si="105"/>
        <v>0</v>
      </c>
      <c r="EZE119" s="201" t="b">
        <f t="shared" si="105"/>
        <v>0</v>
      </c>
      <c r="EZF119" s="201" t="b">
        <f t="shared" si="105"/>
        <v>0</v>
      </c>
      <c r="EZG119" s="201" t="b">
        <f t="shared" si="105"/>
        <v>0</v>
      </c>
      <c r="EZH119" s="201" t="b">
        <f t="shared" si="105"/>
        <v>0</v>
      </c>
      <c r="EZI119" s="201" t="b">
        <f t="shared" si="105"/>
        <v>0</v>
      </c>
      <c r="EZJ119" s="201" t="b">
        <f t="shared" si="105"/>
        <v>0</v>
      </c>
      <c r="EZK119" s="201" t="b">
        <f t="shared" si="105"/>
        <v>0</v>
      </c>
      <c r="EZL119" s="201" t="b">
        <f t="shared" si="105"/>
        <v>0</v>
      </c>
      <c r="EZM119" s="201" t="b">
        <f t="shared" si="105"/>
        <v>0</v>
      </c>
      <c r="EZN119" s="201" t="b">
        <f t="shared" si="105"/>
        <v>0</v>
      </c>
      <c r="EZO119" s="201" t="b">
        <f t="shared" si="105"/>
        <v>0</v>
      </c>
      <c r="EZP119" s="201" t="b">
        <f t="shared" si="105"/>
        <v>0</v>
      </c>
      <c r="EZQ119" s="201" t="b">
        <f t="shared" si="105"/>
        <v>0</v>
      </c>
      <c r="EZR119" s="201" t="b">
        <f t="shared" si="105"/>
        <v>0</v>
      </c>
      <c r="EZS119" s="201" t="b">
        <f t="shared" si="105"/>
        <v>0</v>
      </c>
      <c r="EZT119" s="201" t="b">
        <f t="shared" si="105"/>
        <v>0</v>
      </c>
      <c r="EZU119" s="201" t="b">
        <f t="shared" si="105"/>
        <v>0</v>
      </c>
      <c r="EZV119" s="201" t="b">
        <f t="shared" si="105"/>
        <v>0</v>
      </c>
      <c r="EZW119" s="201" t="b">
        <f t="shared" si="105"/>
        <v>0</v>
      </c>
      <c r="EZX119" s="201" t="b">
        <f t="shared" si="105"/>
        <v>0</v>
      </c>
      <c r="EZY119" s="201" t="b">
        <f t="shared" si="105"/>
        <v>0</v>
      </c>
      <c r="EZZ119" s="201" t="b">
        <f t="shared" si="105"/>
        <v>0</v>
      </c>
      <c r="FAA119" s="201" t="b">
        <f t="shared" si="105"/>
        <v>0</v>
      </c>
      <c r="FAB119" s="201" t="b">
        <f t="shared" si="105"/>
        <v>0</v>
      </c>
      <c r="FAC119" s="201" t="b">
        <f t="shared" si="105"/>
        <v>0</v>
      </c>
      <c r="FAD119" s="201" t="b">
        <f t="shared" si="105"/>
        <v>0</v>
      </c>
      <c r="FAE119" s="201" t="b">
        <f t="shared" si="105"/>
        <v>0</v>
      </c>
      <c r="FAF119" s="201" t="b">
        <f t="shared" si="105"/>
        <v>0</v>
      </c>
      <c r="FAG119" s="201" t="b">
        <f t="shared" si="105"/>
        <v>0</v>
      </c>
      <c r="FAH119" s="201" t="b">
        <f t="shared" si="105"/>
        <v>0</v>
      </c>
      <c r="FAI119" s="201" t="b">
        <f t="shared" si="105"/>
        <v>0</v>
      </c>
      <c r="FAJ119" s="201" t="b">
        <f t="shared" si="105"/>
        <v>0</v>
      </c>
      <c r="FAK119" s="201" t="b">
        <f t="shared" si="105"/>
        <v>0</v>
      </c>
      <c r="FAL119" s="201" t="b">
        <f t="shared" si="105"/>
        <v>0</v>
      </c>
      <c r="FAM119" s="201" t="b">
        <f t="shared" si="105"/>
        <v>0</v>
      </c>
      <c r="FAN119" s="201" t="b">
        <f t="shared" si="105"/>
        <v>0</v>
      </c>
      <c r="FAO119" s="201" t="b">
        <f t="shared" si="105"/>
        <v>0</v>
      </c>
      <c r="FAP119" s="201" t="b">
        <f t="shared" si="105"/>
        <v>0</v>
      </c>
      <c r="FAQ119" s="201" t="b">
        <f t="shared" si="105"/>
        <v>0</v>
      </c>
      <c r="FAR119" s="201" t="b">
        <f t="shared" si="105"/>
        <v>0</v>
      </c>
      <c r="FAS119" s="201" t="b">
        <f t="shared" si="105"/>
        <v>0</v>
      </c>
      <c r="FAT119" s="201" t="b">
        <f t="shared" si="105"/>
        <v>0</v>
      </c>
      <c r="FAU119" s="201" t="b">
        <f t="shared" si="105"/>
        <v>0</v>
      </c>
      <c r="FAV119" s="201" t="b">
        <f t="shared" si="105"/>
        <v>0</v>
      </c>
      <c r="FAW119" s="201" t="b">
        <f t="shared" si="105"/>
        <v>0</v>
      </c>
      <c r="FAX119" s="201" t="b">
        <f t="shared" si="105"/>
        <v>0</v>
      </c>
      <c r="FAY119" s="201" t="b">
        <f t="shared" ref="FAY119:FDJ119" si="106">IF(FAY113=TRUE,IF(((FAY117-FAY114)*FAY116)&lt;0,TRUE,FALSE),FALSE)</f>
        <v>0</v>
      </c>
      <c r="FAZ119" s="201" t="b">
        <f t="shared" si="106"/>
        <v>0</v>
      </c>
      <c r="FBA119" s="201" t="b">
        <f t="shared" si="106"/>
        <v>0</v>
      </c>
      <c r="FBB119" s="201" t="b">
        <f t="shared" si="106"/>
        <v>0</v>
      </c>
      <c r="FBC119" s="201" t="b">
        <f t="shared" si="106"/>
        <v>0</v>
      </c>
      <c r="FBD119" s="201" t="b">
        <f t="shared" si="106"/>
        <v>0</v>
      </c>
      <c r="FBE119" s="201" t="b">
        <f t="shared" si="106"/>
        <v>0</v>
      </c>
      <c r="FBF119" s="201" t="b">
        <f t="shared" si="106"/>
        <v>0</v>
      </c>
      <c r="FBG119" s="201" t="b">
        <f t="shared" si="106"/>
        <v>0</v>
      </c>
      <c r="FBH119" s="201" t="b">
        <f t="shared" si="106"/>
        <v>0</v>
      </c>
      <c r="FBI119" s="201" t="b">
        <f t="shared" si="106"/>
        <v>0</v>
      </c>
      <c r="FBJ119" s="201" t="b">
        <f t="shared" si="106"/>
        <v>0</v>
      </c>
      <c r="FBK119" s="201" t="b">
        <f t="shared" si="106"/>
        <v>0</v>
      </c>
      <c r="FBL119" s="201" t="b">
        <f t="shared" si="106"/>
        <v>0</v>
      </c>
      <c r="FBM119" s="201" t="b">
        <f t="shared" si="106"/>
        <v>0</v>
      </c>
      <c r="FBN119" s="201" t="b">
        <f t="shared" si="106"/>
        <v>0</v>
      </c>
      <c r="FBO119" s="201" t="b">
        <f t="shared" si="106"/>
        <v>0</v>
      </c>
      <c r="FBP119" s="201" t="b">
        <f t="shared" si="106"/>
        <v>0</v>
      </c>
      <c r="FBQ119" s="201" t="b">
        <f t="shared" si="106"/>
        <v>0</v>
      </c>
      <c r="FBR119" s="201" t="b">
        <f t="shared" si="106"/>
        <v>0</v>
      </c>
      <c r="FBS119" s="201" t="b">
        <f t="shared" si="106"/>
        <v>0</v>
      </c>
      <c r="FBT119" s="201" t="b">
        <f t="shared" si="106"/>
        <v>0</v>
      </c>
      <c r="FBU119" s="201" t="b">
        <f t="shared" si="106"/>
        <v>0</v>
      </c>
      <c r="FBV119" s="201" t="b">
        <f t="shared" si="106"/>
        <v>0</v>
      </c>
      <c r="FBW119" s="201" t="b">
        <f t="shared" si="106"/>
        <v>0</v>
      </c>
      <c r="FBX119" s="201" t="b">
        <f t="shared" si="106"/>
        <v>0</v>
      </c>
      <c r="FBY119" s="201" t="b">
        <f t="shared" si="106"/>
        <v>0</v>
      </c>
      <c r="FBZ119" s="201" t="b">
        <f t="shared" si="106"/>
        <v>0</v>
      </c>
      <c r="FCA119" s="201" t="b">
        <f t="shared" si="106"/>
        <v>0</v>
      </c>
      <c r="FCB119" s="201" t="b">
        <f t="shared" si="106"/>
        <v>0</v>
      </c>
      <c r="FCC119" s="201" t="b">
        <f t="shared" si="106"/>
        <v>0</v>
      </c>
      <c r="FCD119" s="201" t="b">
        <f t="shared" si="106"/>
        <v>0</v>
      </c>
      <c r="FCE119" s="201" t="b">
        <f t="shared" si="106"/>
        <v>0</v>
      </c>
      <c r="FCF119" s="201" t="b">
        <f t="shared" si="106"/>
        <v>0</v>
      </c>
      <c r="FCG119" s="201" t="b">
        <f t="shared" si="106"/>
        <v>0</v>
      </c>
      <c r="FCH119" s="201" t="b">
        <f t="shared" si="106"/>
        <v>0</v>
      </c>
      <c r="FCI119" s="201" t="b">
        <f t="shared" si="106"/>
        <v>0</v>
      </c>
      <c r="FCJ119" s="201" t="b">
        <f t="shared" si="106"/>
        <v>0</v>
      </c>
      <c r="FCK119" s="201" t="b">
        <f t="shared" si="106"/>
        <v>0</v>
      </c>
      <c r="FCL119" s="201" t="b">
        <f t="shared" si="106"/>
        <v>0</v>
      </c>
      <c r="FCM119" s="201" t="b">
        <f t="shared" si="106"/>
        <v>0</v>
      </c>
      <c r="FCN119" s="201" t="b">
        <f t="shared" si="106"/>
        <v>0</v>
      </c>
      <c r="FCO119" s="201" t="b">
        <f t="shared" si="106"/>
        <v>0</v>
      </c>
      <c r="FCP119" s="201" t="b">
        <f t="shared" si="106"/>
        <v>0</v>
      </c>
      <c r="FCQ119" s="201" t="b">
        <f t="shared" si="106"/>
        <v>0</v>
      </c>
      <c r="FCR119" s="201" t="b">
        <f t="shared" si="106"/>
        <v>0</v>
      </c>
      <c r="FCS119" s="201" t="b">
        <f t="shared" si="106"/>
        <v>0</v>
      </c>
      <c r="FCT119" s="201" t="b">
        <f t="shared" si="106"/>
        <v>0</v>
      </c>
      <c r="FCU119" s="201" t="b">
        <f t="shared" si="106"/>
        <v>0</v>
      </c>
      <c r="FCV119" s="201" t="b">
        <f t="shared" si="106"/>
        <v>0</v>
      </c>
      <c r="FCW119" s="201" t="b">
        <f t="shared" si="106"/>
        <v>0</v>
      </c>
      <c r="FCX119" s="201" t="b">
        <f t="shared" si="106"/>
        <v>0</v>
      </c>
      <c r="FCY119" s="201" t="b">
        <f t="shared" si="106"/>
        <v>0</v>
      </c>
      <c r="FCZ119" s="201" t="b">
        <f t="shared" si="106"/>
        <v>0</v>
      </c>
      <c r="FDA119" s="201" t="b">
        <f t="shared" si="106"/>
        <v>0</v>
      </c>
      <c r="FDB119" s="201" t="b">
        <f t="shared" si="106"/>
        <v>0</v>
      </c>
      <c r="FDC119" s="201" t="b">
        <f t="shared" si="106"/>
        <v>0</v>
      </c>
      <c r="FDD119" s="201" t="b">
        <f t="shared" si="106"/>
        <v>0</v>
      </c>
      <c r="FDE119" s="201" t="b">
        <f t="shared" si="106"/>
        <v>0</v>
      </c>
      <c r="FDF119" s="201" t="b">
        <f t="shared" si="106"/>
        <v>0</v>
      </c>
      <c r="FDG119" s="201" t="b">
        <f t="shared" si="106"/>
        <v>0</v>
      </c>
      <c r="FDH119" s="201" t="b">
        <f t="shared" si="106"/>
        <v>0</v>
      </c>
      <c r="FDI119" s="201" t="b">
        <f t="shared" si="106"/>
        <v>0</v>
      </c>
      <c r="FDJ119" s="201" t="b">
        <f t="shared" si="106"/>
        <v>0</v>
      </c>
      <c r="FDK119" s="201" t="b">
        <f t="shared" ref="FDK119:FFV119" si="107">IF(FDK113=TRUE,IF(((FDK117-FDK114)*FDK116)&lt;0,TRUE,FALSE),FALSE)</f>
        <v>0</v>
      </c>
      <c r="FDL119" s="201" t="b">
        <f t="shared" si="107"/>
        <v>0</v>
      </c>
      <c r="FDM119" s="201" t="b">
        <f t="shared" si="107"/>
        <v>0</v>
      </c>
      <c r="FDN119" s="201" t="b">
        <f t="shared" si="107"/>
        <v>0</v>
      </c>
      <c r="FDO119" s="201" t="b">
        <f t="shared" si="107"/>
        <v>0</v>
      </c>
      <c r="FDP119" s="201" t="b">
        <f t="shared" si="107"/>
        <v>0</v>
      </c>
      <c r="FDQ119" s="201" t="b">
        <f t="shared" si="107"/>
        <v>0</v>
      </c>
      <c r="FDR119" s="201" t="b">
        <f t="shared" si="107"/>
        <v>0</v>
      </c>
      <c r="FDS119" s="201" t="b">
        <f t="shared" si="107"/>
        <v>0</v>
      </c>
      <c r="FDT119" s="201" t="b">
        <f t="shared" si="107"/>
        <v>0</v>
      </c>
      <c r="FDU119" s="201" t="b">
        <f t="shared" si="107"/>
        <v>0</v>
      </c>
      <c r="FDV119" s="201" t="b">
        <f t="shared" si="107"/>
        <v>0</v>
      </c>
      <c r="FDW119" s="201" t="b">
        <f t="shared" si="107"/>
        <v>0</v>
      </c>
      <c r="FDX119" s="201" t="b">
        <f t="shared" si="107"/>
        <v>0</v>
      </c>
      <c r="FDY119" s="201" t="b">
        <f t="shared" si="107"/>
        <v>0</v>
      </c>
      <c r="FDZ119" s="201" t="b">
        <f t="shared" si="107"/>
        <v>0</v>
      </c>
      <c r="FEA119" s="201" t="b">
        <f t="shared" si="107"/>
        <v>0</v>
      </c>
      <c r="FEB119" s="201" t="b">
        <f t="shared" si="107"/>
        <v>0</v>
      </c>
      <c r="FEC119" s="201" t="b">
        <f t="shared" si="107"/>
        <v>0</v>
      </c>
      <c r="FED119" s="201" t="b">
        <f t="shared" si="107"/>
        <v>0</v>
      </c>
      <c r="FEE119" s="201" t="b">
        <f t="shared" si="107"/>
        <v>0</v>
      </c>
      <c r="FEF119" s="201" t="b">
        <f t="shared" si="107"/>
        <v>0</v>
      </c>
      <c r="FEG119" s="201" t="b">
        <f t="shared" si="107"/>
        <v>0</v>
      </c>
      <c r="FEH119" s="201" t="b">
        <f t="shared" si="107"/>
        <v>0</v>
      </c>
      <c r="FEI119" s="201" t="b">
        <f t="shared" si="107"/>
        <v>0</v>
      </c>
      <c r="FEJ119" s="201" t="b">
        <f t="shared" si="107"/>
        <v>0</v>
      </c>
      <c r="FEK119" s="201" t="b">
        <f t="shared" si="107"/>
        <v>0</v>
      </c>
      <c r="FEL119" s="201" t="b">
        <f t="shared" si="107"/>
        <v>0</v>
      </c>
      <c r="FEM119" s="201" t="b">
        <f t="shared" si="107"/>
        <v>0</v>
      </c>
      <c r="FEN119" s="201" t="b">
        <f t="shared" si="107"/>
        <v>0</v>
      </c>
      <c r="FEO119" s="201" t="b">
        <f t="shared" si="107"/>
        <v>0</v>
      </c>
      <c r="FEP119" s="201" t="b">
        <f t="shared" si="107"/>
        <v>0</v>
      </c>
      <c r="FEQ119" s="201" t="b">
        <f t="shared" si="107"/>
        <v>0</v>
      </c>
      <c r="FER119" s="201" t="b">
        <f t="shared" si="107"/>
        <v>0</v>
      </c>
      <c r="FES119" s="201" t="b">
        <f t="shared" si="107"/>
        <v>0</v>
      </c>
      <c r="FET119" s="201" t="b">
        <f t="shared" si="107"/>
        <v>0</v>
      </c>
      <c r="FEU119" s="201" t="b">
        <f t="shared" si="107"/>
        <v>0</v>
      </c>
      <c r="FEV119" s="201" t="b">
        <f t="shared" si="107"/>
        <v>0</v>
      </c>
      <c r="FEW119" s="201" t="b">
        <f t="shared" si="107"/>
        <v>0</v>
      </c>
      <c r="FEX119" s="201" t="b">
        <f t="shared" si="107"/>
        <v>0</v>
      </c>
      <c r="FEY119" s="201" t="b">
        <f t="shared" si="107"/>
        <v>0</v>
      </c>
      <c r="FEZ119" s="201" t="b">
        <f t="shared" si="107"/>
        <v>0</v>
      </c>
      <c r="FFA119" s="201" t="b">
        <f t="shared" si="107"/>
        <v>0</v>
      </c>
      <c r="FFB119" s="201" t="b">
        <f t="shared" si="107"/>
        <v>0</v>
      </c>
      <c r="FFC119" s="201" t="b">
        <f t="shared" si="107"/>
        <v>0</v>
      </c>
      <c r="FFD119" s="201" t="b">
        <f t="shared" si="107"/>
        <v>0</v>
      </c>
      <c r="FFE119" s="201" t="b">
        <f t="shared" si="107"/>
        <v>0</v>
      </c>
      <c r="FFF119" s="201" t="b">
        <f t="shared" si="107"/>
        <v>0</v>
      </c>
      <c r="FFG119" s="201" t="b">
        <f t="shared" si="107"/>
        <v>0</v>
      </c>
      <c r="FFH119" s="201" t="b">
        <f t="shared" si="107"/>
        <v>0</v>
      </c>
      <c r="FFI119" s="201" t="b">
        <f t="shared" si="107"/>
        <v>0</v>
      </c>
      <c r="FFJ119" s="201" t="b">
        <f t="shared" si="107"/>
        <v>0</v>
      </c>
      <c r="FFK119" s="201" t="b">
        <f t="shared" si="107"/>
        <v>0</v>
      </c>
      <c r="FFL119" s="201" t="b">
        <f t="shared" si="107"/>
        <v>0</v>
      </c>
      <c r="FFM119" s="201" t="b">
        <f t="shared" si="107"/>
        <v>0</v>
      </c>
      <c r="FFN119" s="201" t="b">
        <f t="shared" si="107"/>
        <v>0</v>
      </c>
      <c r="FFO119" s="201" t="b">
        <f t="shared" si="107"/>
        <v>0</v>
      </c>
      <c r="FFP119" s="201" t="b">
        <f t="shared" si="107"/>
        <v>0</v>
      </c>
      <c r="FFQ119" s="201" t="b">
        <f t="shared" si="107"/>
        <v>0</v>
      </c>
      <c r="FFR119" s="201" t="b">
        <f t="shared" si="107"/>
        <v>0</v>
      </c>
      <c r="FFS119" s="201" t="b">
        <f t="shared" si="107"/>
        <v>0</v>
      </c>
      <c r="FFT119" s="201" t="b">
        <f t="shared" si="107"/>
        <v>0</v>
      </c>
      <c r="FFU119" s="201" t="b">
        <f t="shared" si="107"/>
        <v>0</v>
      </c>
      <c r="FFV119" s="201" t="b">
        <f t="shared" si="107"/>
        <v>0</v>
      </c>
      <c r="FFW119" s="201" t="b">
        <f t="shared" ref="FFW119:FIH119" si="108">IF(FFW113=TRUE,IF(((FFW117-FFW114)*FFW116)&lt;0,TRUE,FALSE),FALSE)</f>
        <v>0</v>
      </c>
      <c r="FFX119" s="201" t="b">
        <f t="shared" si="108"/>
        <v>0</v>
      </c>
      <c r="FFY119" s="201" t="b">
        <f t="shared" si="108"/>
        <v>0</v>
      </c>
      <c r="FFZ119" s="201" t="b">
        <f t="shared" si="108"/>
        <v>0</v>
      </c>
      <c r="FGA119" s="201" t="b">
        <f t="shared" si="108"/>
        <v>0</v>
      </c>
      <c r="FGB119" s="201" t="b">
        <f t="shared" si="108"/>
        <v>0</v>
      </c>
      <c r="FGC119" s="201" t="b">
        <f t="shared" si="108"/>
        <v>0</v>
      </c>
      <c r="FGD119" s="201" t="b">
        <f t="shared" si="108"/>
        <v>0</v>
      </c>
      <c r="FGE119" s="201" t="b">
        <f t="shared" si="108"/>
        <v>0</v>
      </c>
      <c r="FGF119" s="201" t="b">
        <f t="shared" si="108"/>
        <v>0</v>
      </c>
      <c r="FGG119" s="201" t="b">
        <f t="shared" si="108"/>
        <v>0</v>
      </c>
      <c r="FGH119" s="201" t="b">
        <f t="shared" si="108"/>
        <v>0</v>
      </c>
      <c r="FGI119" s="201" t="b">
        <f t="shared" si="108"/>
        <v>0</v>
      </c>
      <c r="FGJ119" s="201" t="b">
        <f t="shared" si="108"/>
        <v>0</v>
      </c>
      <c r="FGK119" s="201" t="b">
        <f t="shared" si="108"/>
        <v>0</v>
      </c>
      <c r="FGL119" s="201" t="b">
        <f t="shared" si="108"/>
        <v>0</v>
      </c>
      <c r="FGM119" s="201" t="b">
        <f t="shared" si="108"/>
        <v>0</v>
      </c>
      <c r="FGN119" s="201" t="b">
        <f t="shared" si="108"/>
        <v>0</v>
      </c>
      <c r="FGO119" s="201" t="b">
        <f t="shared" si="108"/>
        <v>0</v>
      </c>
      <c r="FGP119" s="201" t="b">
        <f t="shared" si="108"/>
        <v>0</v>
      </c>
      <c r="FGQ119" s="201" t="b">
        <f t="shared" si="108"/>
        <v>0</v>
      </c>
      <c r="FGR119" s="201" t="b">
        <f t="shared" si="108"/>
        <v>0</v>
      </c>
      <c r="FGS119" s="201" t="b">
        <f t="shared" si="108"/>
        <v>0</v>
      </c>
      <c r="FGT119" s="201" t="b">
        <f t="shared" si="108"/>
        <v>0</v>
      </c>
      <c r="FGU119" s="201" t="b">
        <f t="shared" si="108"/>
        <v>0</v>
      </c>
      <c r="FGV119" s="201" t="b">
        <f t="shared" si="108"/>
        <v>0</v>
      </c>
      <c r="FGW119" s="201" t="b">
        <f t="shared" si="108"/>
        <v>0</v>
      </c>
      <c r="FGX119" s="201" t="b">
        <f t="shared" si="108"/>
        <v>0</v>
      </c>
      <c r="FGY119" s="201" t="b">
        <f t="shared" si="108"/>
        <v>0</v>
      </c>
      <c r="FGZ119" s="201" t="b">
        <f t="shared" si="108"/>
        <v>0</v>
      </c>
      <c r="FHA119" s="201" t="b">
        <f t="shared" si="108"/>
        <v>0</v>
      </c>
      <c r="FHB119" s="201" t="b">
        <f t="shared" si="108"/>
        <v>0</v>
      </c>
      <c r="FHC119" s="201" t="b">
        <f t="shared" si="108"/>
        <v>0</v>
      </c>
      <c r="FHD119" s="201" t="b">
        <f t="shared" si="108"/>
        <v>0</v>
      </c>
      <c r="FHE119" s="201" t="b">
        <f t="shared" si="108"/>
        <v>0</v>
      </c>
      <c r="FHF119" s="201" t="b">
        <f t="shared" si="108"/>
        <v>0</v>
      </c>
      <c r="FHG119" s="201" t="b">
        <f t="shared" si="108"/>
        <v>0</v>
      </c>
      <c r="FHH119" s="201" t="b">
        <f t="shared" si="108"/>
        <v>0</v>
      </c>
      <c r="FHI119" s="201" t="b">
        <f t="shared" si="108"/>
        <v>0</v>
      </c>
      <c r="FHJ119" s="201" t="b">
        <f t="shared" si="108"/>
        <v>0</v>
      </c>
      <c r="FHK119" s="201" t="b">
        <f t="shared" si="108"/>
        <v>0</v>
      </c>
      <c r="FHL119" s="201" t="b">
        <f t="shared" si="108"/>
        <v>0</v>
      </c>
      <c r="FHM119" s="201" t="b">
        <f t="shared" si="108"/>
        <v>0</v>
      </c>
      <c r="FHN119" s="201" t="b">
        <f t="shared" si="108"/>
        <v>0</v>
      </c>
      <c r="FHO119" s="201" t="b">
        <f t="shared" si="108"/>
        <v>0</v>
      </c>
      <c r="FHP119" s="201" t="b">
        <f t="shared" si="108"/>
        <v>0</v>
      </c>
      <c r="FHQ119" s="201" t="b">
        <f t="shared" si="108"/>
        <v>0</v>
      </c>
      <c r="FHR119" s="201" t="b">
        <f t="shared" si="108"/>
        <v>0</v>
      </c>
      <c r="FHS119" s="201" t="b">
        <f t="shared" si="108"/>
        <v>0</v>
      </c>
      <c r="FHT119" s="201" t="b">
        <f t="shared" si="108"/>
        <v>0</v>
      </c>
      <c r="FHU119" s="201" t="b">
        <f t="shared" si="108"/>
        <v>0</v>
      </c>
      <c r="FHV119" s="201" t="b">
        <f t="shared" si="108"/>
        <v>0</v>
      </c>
      <c r="FHW119" s="201" t="b">
        <f t="shared" si="108"/>
        <v>0</v>
      </c>
      <c r="FHX119" s="201" t="b">
        <f t="shared" si="108"/>
        <v>0</v>
      </c>
      <c r="FHY119" s="201" t="b">
        <f t="shared" si="108"/>
        <v>0</v>
      </c>
      <c r="FHZ119" s="201" t="b">
        <f t="shared" si="108"/>
        <v>0</v>
      </c>
      <c r="FIA119" s="201" t="b">
        <f t="shared" si="108"/>
        <v>0</v>
      </c>
      <c r="FIB119" s="201" t="b">
        <f t="shared" si="108"/>
        <v>0</v>
      </c>
      <c r="FIC119" s="201" t="b">
        <f t="shared" si="108"/>
        <v>0</v>
      </c>
      <c r="FID119" s="201" t="b">
        <f t="shared" si="108"/>
        <v>0</v>
      </c>
      <c r="FIE119" s="201" t="b">
        <f t="shared" si="108"/>
        <v>0</v>
      </c>
      <c r="FIF119" s="201" t="b">
        <f t="shared" si="108"/>
        <v>0</v>
      </c>
      <c r="FIG119" s="201" t="b">
        <f t="shared" si="108"/>
        <v>0</v>
      </c>
      <c r="FIH119" s="201" t="b">
        <f t="shared" si="108"/>
        <v>0</v>
      </c>
      <c r="FII119" s="201" t="b">
        <f t="shared" ref="FII119:FKT119" si="109">IF(FII113=TRUE,IF(((FII117-FII114)*FII116)&lt;0,TRUE,FALSE),FALSE)</f>
        <v>0</v>
      </c>
      <c r="FIJ119" s="201" t="b">
        <f t="shared" si="109"/>
        <v>0</v>
      </c>
      <c r="FIK119" s="201" t="b">
        <f t="shared" si="109"/>
        <v>0</v>
      </c>
      <c r="FIL119" s="201" t="b">
        <f t="shared" si="109"/>
        <v>0</v>
      </c>
      <c r="FIM119" s="201" t="b">
        <f t="shared" si="109"/>
        <v>0</v>
      </c>
      <c r="FIN119" s="201" t="b">
        <f t="shared" si="109"/>
        <v>0</v>
      </c>
      <c r="FIO119" s="201" t="b">
        <f t="shared" si="109"/>
        <v>0</v>
      </c>
      <c r="FIP119" s="201" t="b">
        <f t="shared" si="109"/>
        <v>0</v>
      </c>
      <c r="FIQ119" s="201" t="b">
        <f t="shared" si="109"/>
        <v>0</v>
      </c>
      <c r="FIR119" s="201" t="b">
        <f t="shared" si="109"/>
        <v>0</v>
      </c>
      <c r="FIS119" s="201" t="b">
        <f t="shared" si="109"/>
        <v>0</v>
      </c>
      <c r="FIT119" s="201" t="b">
        <f t="shared" si="109"/>
        <v>0</v>
      </c>
      <c r="FIU119" s="201" t="b">
        <f t="shared" si="109"/>
        <v>0</v>
      </c>
      <c r="FIV119" s="201" t="b">
        <f t="shared" si="109"/>
        <v>0</v>
      </c>
      <c r="FIW119" s="201" t="b">
        <f t="shared" si="109"/>
        <v>0</v>
      </c>
      <c r="FIX119" s="201" t="b">
        <f t="shared" si="109"/>
        <v>0</v>
      </c>
      <c r="FIY119" s="201" t="b">
        <f t="shared" si="109"/>
        <v>0</v>
      </c>
      <c r="FIZ119" s="201" t="b">
        <f t="shared" si="109"/>
        <v>0</v>
      </c>
      <c r="FJA119" s="201" t="b">
        <f t="shared" si="109"/>
        <v>0</v>
      </c>
      <c r="FJB119" s="201" t="b">
        <f t="shared" si="109"/>
        <v>0</v>
      </c>
      <c r="FJC119" s="201" t="b">
        <f t="shared" si="109"/>
        <v>0</v>
      </c>
      <c r="FJD119" s="201" t="b">
        <f t="shared" si="109"/>
        <v>0</v>
      </c>
      <c r="FJE119" s="201" t="b">
        <f t="shared" si="109"/>
        <v>0</v>
      </c>
      <c r="FJF119" s="201" t="b">
        <f t="shared" si="109"/>
        <v>0</v>
      </c>
      <c r="FJG119" s="201" t="b">
        <f t="shared" si="109"/>
        <v>0</v>
      </c>
      <c r="FJH119" s="201" t="b">
        <f t="shared" si="109"/>
        <v>0</v>
      </c>
      <c r="FJI119" s="201" t="b">
        <f t="shared" si="109"/>
        <v>0</v>
      </c>
      <c r="FJJ119" s="201" t="b">
        <f t="shared" si="109"/>
        <v>0</v>
      </c>
      <c r="FJK119" s="201" t="b">
        <f t="shared" si="109"/>
        <v>0</v>
      </c>
      <c r="FJL119" s="201" t="b">
        <f t="shared" si="109"/>
        <v>0</v>
      </c>
      <c r="FJM119" s="201" t="b">
        <f t="shared" si="109"/>
        <v>0</v>
      </c>
      <c r="FJN119" s="201" t="b">
        <f t="shared" si="109"/>
        <v>0</v>
      </c>
      <c r="FJO119" s="201" t="b">
        <f t="shared" si="109"/>
        <v>0</v>
      </c>
      <c r="FJP119" s="201" t="b">
        <f t="shared" si="109"/>
        <v>0</v>
      </c>
      <c r="FJQ119" s="201" t="b">
        <f t="shared" si="109"/>
        <v>0</v>
      </c>
      <c r="FJR119" s="201" t="b">
        <f t="shared" si="109"/>
        <v>0</v>
      </c>
      <c r="FJS119" s="201" t="b">
        <f t="shared" si="109"/>
        <v>0</v>
      </c>
      <c r="FJT119" s="201" t="b">
        <f t="shared" si="109"/>
        <v>0</v>
      </c>
      <c r="FJU119" s="201" t="b">
        <f t="shared" si="109"/>
        <v>0</v>
      </c>
      <c r="FJV119" s="201" t="b">
        <f t="shared" si="109"/>
        <v>0</v>
      </c>
      <c r="FJW119" s="201" t="b">
        <f t="shared" si="109"/>
        <v>0</v>
      </c>
      <c r="FJX119" s="201" t="b">
        <f t="shared" si="109"/>
        <v>0</v>
      </c>
      <c r="FJY119" s="201" t="b">
        <f t="shared" si="109"/>
        <v>0</v>
      </c>
      <c r="FJZ119" s="201" t="b">
        <f t="shared" si="109"/>
        <v>0</v>
      </c>
      <c r="FKA119" s="201" t="b">
        <f t="shared" si="109"/>
        <v>0</v>
      </c>
      <c r="FKB119" s="201" t="b">
        <f t="shared" si="109"/>
        <v>0</v>
      </c>
      <c r="FKC119" s="201" t="b">
        <f t="shared" si="109"/>
        <v>0</v>
      </c>
      <c r="FKD119" s="201" t="b">
        <f t="shared" si="109"/>
        <v>0</v>
      </c>
      <c r="FKE119" s="201" t="b">
        <f t="shared" si="109"/>
        <v>0</v>
      </c>
      <c r="FKF119" s="201" t="b">
        <f t="shared" si="109"/>
        <v>0</v>
      </c>
      <c r="FKG119" s="201" t="b">
        <f t="shared" si="109"/>
        <v>0</v>
      </c>
      <c r="FKH119" s="201" t="b">
        <f t="shared" si="109"/>
        <v>0</v>
      </c>
      <c r="FKI119" s="201" t="b">
        <f t="shared" si="109"/>
        <v>0</v>
      </c>
      <c r="FKJ119" s="201" t="b">
        <f t="shared" si="109"/>
        <v>0</v>
      </c>
      <c r="FKK119" s="201" t="b">
        <f t="shared" si="109"/>
        <v>0</v>
      </c>
      <c r="FKL119" s="201" t="b">
        <f t="shared" si="109"/>
        <v>0</v>
      </c>
      <c r="FKM119" s="201" t="b">
        <f t="shared" si="109"/>
        <v>0</v>
      </c>
      <c r="FKN119" s="201" t="b">
        <f t="shared" si="109"/>
        <v>0</v>
      </c>
      <c r="FKO119" s="201" t="b">
        <f t="shared" si="109"/>
        <v>0</v>
      </c>
      <c r="FKP119" s="201" t="b">
        <f t="shared" si="109"/>
        <v>0</v>
      </c>
      <c r="FKQ119" s="201" t="b">
        <f t="shared" si="109"/>
        <v>0</v>
      </c>
      <c r="FKR119" s="201" t="b">
        <f t="shared" si="109"/>
        <v>0</v>
      </c>
      <c r="FKS119" s="201" t="b">
        <f t="shared" si="109"/>
        <v>0</v>
      </c>
      <c r="FKT119" s="201" t="b">
        <f t="shared" si="109"/>
        <v>0</v>
      </c>
      <c r="FKU119" s="201" t="b">
        <f t="shared" ref="FKU119:FNF119" si="110">IF(FKU113=TRUE,IF(((FKU117-FKU114)*FKU116)&lt;0,TRUE,FALSE),FALSE)</f>
        <v>0</v>
      </c>
      <c r="FKV119" s="201" t="b">
        <f t="shared" si="110"/>
        <v>0</v>
      </c>
      <c r="FKW119" s="201" t="b">
        <f t="shared" si="110"/>
        <v>0</v>
      </c>
      <c r="FKX119" s="201" t="b">
        <f t="shared" si="110"/>
        <v>0</v>
      </c>
      <c r="FKY119" s="201" t="b">
        <f t="shared" si="110"/>
        <v>0</v>
      </c>
      <c r="FKZ119" s="201" t="b">
        <f t="shared" si="110"/>
        <v>0</v>
      </c>
      <c r="FLA119" s="201" t="b">
        <f t="shared" si="110"/>
        <v>0</v>
      </c>
      <c r="FLB119" s="201" t="b">
        <f t="shared" si="110"/>
        <v>0</v>
      </c>
      <c r="FLC119" s="201" t="b">
        <f t="shared" si="110"/>
        <v>0</v>
      </c>
      <c r="FLD119" s="201" t="b">
        <f t="shared" si="110"/>
        <v>0</v>
      </c>
      <c r="FLE119" s="201" t="b">
        <f t="shared" si="110"/>
        <v>0</v>
      </c>
      <c r="FLF119" s="201" t="b">
        <f t="shared" si="110"/>
        <v>0</v>
      </c>
      <c r="FLG119" s="201" t="b">
        <f t="shared" si="110"/>
        <v>0</v>
      </c>
      <c r="FLH119" s="201" t="b">
        <f t="shared" si="110"/>
        <v>0</v>
      </c>
      <c r="FLI119" s="201" t="b">
        <f t="shared" si="110"/>
        <v>0</v>
      </c>
      <c r="FLJ119" s="201" t="b">
        <f t="shared" si="110"/>
        <v>0</v>
      </c>
      <c r="FLK119" s="201" t="b">
        <f t="shared" si="110"/>
        <v>0</v>
      </c>
      <c r="FLL119" s="201" t="b">
        <f t="shared" si="110"/>
        <v>0</v>
      </c>
      <c r="FLM119" s="201" t="b">
        <f t="shared" si="110"/>
        <v>0</v>
      </c>
      <c r="FLN119" s="201" t="b">
        <f t="shared" si="110"/>
        <v>0</v>
      </c>
      <c r="FLO119" s="201" t="b">
        <f t="shared" si="110"/>
        <v>0</v>
      </c>
      <c r="FLP119" s="201" t="b">
        <f t="shared" si="110"/>
        <v>0</v>
      </c>
      <c r="FLQ119" s="201" t="b">
        <f t="shared" si="110"/>
        <v>0</v>
      </c>
      <c r="FLR119" s="201" t="b">
        <f t="shared" si="110"/>
        <v>0</v>
      </c>
      <c r="FLS119" s="201" t="b">
        <f t="shared" si="110"/>
        <v>0</v>
      </c>
      <c r="FLT119" s="201" t="b">
        <f t="shared" si="110"/>
        <v>0</v>
      </c>
      <c r="FLU119" s="201" t="b">
        <f t="shared" si="110"/>
        <v>0</v>
      </c>
      <c r="FLV119" s="201" t="b">
        <f t="shared" si="110"/>
        <v>0</v>
      </c>
      <c r="FLW119" s="201" t="b">
        <f t="shared" si="110"/>
        <v>0</v>
      </c>
      <c r="FLX119" s="201" t="b">
        <f t="shared" si="110"/>
        <v>0</v>
      </c>
      <c r="FLY119" s="201" t="b">
        <f t="shared" si="110"/>
        <v>0</v>
      </c>
      <c r="FLZ119" s="201" t="b">
        <f t="shared" si="110"/>
        <v>0</v>
      </c>
      <c r="FMA119" s="201" t="b">
        <f t="shared" si="110"/>
        <v>0</v>
      </c>
      <c r="FMB119" s="201" t="b">
        <f t="shared" si="110"/>
        <v>0</v>
      </c>
      <c r="FMC119" s="201" t="b">
        <f t="shared" si="110"/>
        <v>0</v>
      </c>
      <c r="FMD119" s="201" t="b">
        <f t="shared" si="110"/>
        <v>0</v>
      </c>
      <c r="FME119" s="201" t="b">
        <f t="shared" si="110"/>
        <v>0</v>
      </c>
      <c r="FMF119" s="201" t="b">
        <f t="shared" si="110"/>
        <v>0</v>
      </c>
      <c r="FMG119" s="201" t="b">
        <f t="shared" si="110"/>
        <v>0</v>
      </c>
      <c r="FMH119" s="201" t="b">
        <f t="shared" si="110"/>
        <v>0</v>
      </c>
      <c r="FMI119" s="201" t="b">
        <f t="shared" si="110"/>
        <v>0</v>
      </c>
      <c r="FMJ119" s="201" t="b">
        <f t="shared" si="110"/>
        <v>0</v>
      </c>
      <c r="FMK119" s="201" t="b">
        <f t="shared" si="110"/>
        <v>0</v>
      </c>
      <c r="FML119" s="201" t="b">
        <f t="shared" si="110"/>
        <v>0</v>
      </c>
      <c r="FMM119" s="201" t="b">
        <f t="shared" si="110"/>
        <v>0</v>
      </c>
      <c r="FMN119" s="201" t="b">
        <f t="shared" si="110"/>
        <v>0</v>
      </c>
      <c r="FMO119" s="201" t="b">
        <f t="shared" si="110"/>
        <v>0</v>
      </c>
      <c r="FMP119" s="201" t="b">
        <f t="shared" si="110"/>
        <v>0</v>
      </c>
      <c r="FMQ119" s="201" t="b">
        <f t="shared" si="110"/>
        <v>0</v>
      </c>
      <c r="FMR119" s="201" t="b">
        <f t="shared" si="110"/>
        <v>0</v>
      </c>
      <c r="FMS119" s="201" t="b">
        <f t="shared" si="110"/>
        <v>0</v>
      </c>
      <c r="FMT119" s="201" t="b">
        <f t="shared" si="110"/>
        <v>0</v>
      </c>
      <c r="FMU119" s="201" t="b">
        <f t="shared" si="110"/>
        <v>0</v>
      </c>
      <c r="FMV119" s="201" t="b">
        <f t="shared" si="110"/>
        <v>0</v>
      </c>
      <c r="FMW119" s="201" t="b">
        <f t="shared" si="110"/>
        <v>0</v>
      </c>
      <c r="FMX119" s="201" t="b">
        <f t="shared" si="110"/>
        <v>0</v>
      </c>
      <c r="FMY119" s="201" t="b">
        <f t="shared" si="110"/>
        <v>0</v>
      </c>
      <c r="FMZ119" s="201" t="b">
        <f t="shared" si="110"/>
        <v>0</v>
      </c>
      <c r="FNA119" s="201" t="b">
        <f t="shared" si="110"/>
        <v>0</v>
      </c>
      <c r="FNB119" s="201" t="b">
        <f t="shared" si="110"/>
        <v>0</v>
      </c>
      <c r="FNC119" s="201" t="b">
        <f t="shared" si="110"/>
        <v>0</v>
      </c>
      <c r="FND119" s="201" t="b">
        <f t="shared" si="110"/>
        <v>0</v>
      </c>
      <c r="FNE119" s="201" t="b">
        <f t="shared" si="110"/>
        <v>0</v>
      </c>
      <c r="FNF119" s="201" t="b">
        <f t="shared" si="110"/>
        <v>0</v>
      </c>
      <c r="FNG119" s="201" t="b">
        <f t="shared" ref="FNG119:FPR119" si="111">IF(FNG113=TRUE,IF(((FNG117-FNG114)*FNG116)&lt;0,TRUE,FALSE),FALSE)</f>
        <v>0</v>
      </c>
      <c r="FNH119" s="201" t="b">
        <f t="shared" si="111"/>
        <v>0</v>
      </c>
      <c r="FNI119" s="201" t="b">
        <f t="shared" si="111"/>
        <v>0</v>
      </c>
      <c r="FNJ119" s="201" t="b">
        <f t="shared" si="111"/>
        <v>0</v>
      </c>
      <c r="FNK119" s="201" t="b">
        <f t="shared" si="111"/>
        <v>0</v>
      </c>
      <c r="FNL119" s="201" t="b">
        <f t="shared" si="111"/>
        <v>0</v>
      </c>
      <c r="FNM119" s="201" t="b">
        <f t="shared" si="111"/>
        <v>0</v>
      </c>
      <c r="FNN119" s="201" t="b">
        <f t="shared" si="111"/>
        <v>0</v>
      </c>
      <c r="FNO119" s="201" t="b">
        <f t="shared" si="111"/>
        <v>0</v>
      </c>
      <c r="FNP119" s="201" t="b">
        <f t="shared" si="111"/>
        <v>0</v>
      </c>
      <c r="FNQ119" s="201" t="b">
        <f t="shared" si="111"/>
        <v>0</v>
      </c>
      <c r="FNR119" s="201" t="b">
        <f t="shared" si="111"/>
        <v>0</v>
      </c>
      <c r="FNS119" s="201" t="b">
        <f t="shared" si="111"/>
        <v>0</v>
      </c>
      <c r="FNT119" s="201" t="b">
        <f t="shared" si="111"/>
        <v>0</v>
      </c>
      <c r="FNU119" s="201" t="b">
        <f t="shared" si="111"/>
        <v>0</v>
      </c>
      <c r="FNV119" s="201" t="b">
        <f t="shared" si="111"/>
        <v>0</v>
      </c>
      <c r="FNW119" s="201" t="b">
        <f t="shared" si="111"/>
        <v>0</v>
      </c>
      <c r="FNX119" s="201" t="b">
        <f t="shared" si="111"/>
        <v>0</v>
      </c>
      <c r="FNY119" s="201" t="b">
        <f t="shared" si="111"/>
        <v>0</v>
      </c>
      <c r="FNZ119" s="201" t="b">
        <f t="shared" si="111"/>
        <v>0</v>
      </c>
      <c r="FOA119" s="201" t="b">
        <f t="shared" si="111"/>
        <v>0</v>
      </c>
      <c r="FOB119" s="201" t="b">
        <f t="shared" si="111"/>
        <v>0</v>
      </c>
      <c r="FOC119" s="201" t="b">
        <f t="shared" si="111"/>
        <v>0</v>
      </c>
      <c r="FOD119" s="201" t="b">
        <f t="shared" si="111"/>
        <v>0</v>
      </c>
      <c r="FOE119" s="201" t="b">
        <f t="shared" si="111"/>
        <v>0</v>
      </c>
      <c r="FOF119" s="201" t="b">
        <f t="shared" si="111"/>
        <v>0</v>
      </c>
      <c r="FOG119" s="201" t="b">
        <f t="shared" si="111"/>
        <v>0</v>
      </c>
      <c r="FOH119" s="201" t="b">
        <f t="shared" si="111"/>
        <v>0</v>
      </c>
      <c r="FOI119" s="201" t="b">
        <f t="shared" si="111"/>
        <v>0</v>
      </c>
      <c r="FOJ119" s="201" t="b">
        <f t="shared" si="111"/>
        <v>0</v>
      </c>
      <c r="FOK119" s="201" t="b">
        <f t="shared" si="111"/>
        <v>0</v>
      </c>
      <c r="FOL119" s="201" t="b">
        <f t="shared" si="111"/>
        <v>0</v>
      </c>
      <c r="FOM119" s="201" t="b">
        <f t="shared" si="111"/>
        <v>0</v>
      </c>
      <c r="FON119" s="201" t="b">
        <f t="shared" si="111"/>
        <v>0</v>
      </c>
      <c r="FOO119" s="201" t="b">
        <f t="shared" si="111"/>
        <v>0</v>
      </c>
      <c r="FOP119" s="201" t="b">
        <f t="shared" si="111"/>
        <v>0</v>
      </c>
      <c r="FOQ119" s="201" t="b">
        <f t="shared" si="111"/>
        <v>0</v>
      </c>
      <c r="FOR119" s="201" t="b">
        <f t="shared" si="111"/>
        <v>0</v>
      </c>
      <c r="FOS119" s="201" t="b">
        <f t="shared" si="111"/>
        <v>0</v>
      </c>
      <c r="FOT119" s="201" t="b">
        <f t="shared" si="111"/>
        <v>0</v>
      </c>
      <c r="FOU119" s="201" t="b">
        <f t="shared" si="111"/>
        <v>0</v>
      </c>
      <c r="FOV119" s="201" t="b">
        <f t="shared" si="111"/>
        <v>0</v>
      </c>
      <c r="FOW119" s="201" t="b">
        <f t="shared" si="111"/>
        <v>0</v>
      </c>
      <c r="FOX119" s="201" t="b">
        <f t="shared" si="111"/>
        <v>0</v>
      </c>
      <c r="FOY119" s="201" t="b">
        <f t="shared" si="111"/>
        <v>0</v>
      </c>
      <c r="FOZ119" s="201" t="b">
        <f t="shared" si="111"/>
        <v>0</v>
      </c>
      <c r="FPA119" s="201" t="b">
        <f t="shared" si="111"/>
        <v>0</v>
      </c>
      <c r="FPB119" s="201" t="b">
        <f t="shared" si="111"/>
        <v>0</v>
      </c>
      <c r="FPC119" s="201" t="b">
        <f t="shared" si="111"/>
        <v>0</v>
      </c>
      <c r="FPD119" s="201" t="b">
        <f t="shared" si="111"/>
        <v>0</v>
      </c>
      <c r="FPE119" s="201" t="b">
        <f t="shared" si="111"/>
        <v>0</v>
      </c>
      <c r="FPF119" s="201" t="b">
        <f t="shared" si="111"/>
        <v>0</v>
      </c>
      <c r="FPG119" s="201" t="b">
        <f t="shared" si="111"/>
        <v>0</v>
      </c>
      <c r="FPH119" s="201" t="b">
        <f t="shared" si="111"/>
        <v>0</v>
      </c>
      <c r="FPI119" s="201" t="b">
        <f t="shared" si="111"/>
        <v>0</v>
      </c>
      <c r="FPJ119" s="201" t="b">
        <f t="shared" si="111"/>
        <v>0</v>
      </c>
      <c r="FPK119" s="201" t="b">
        <f t="shared" si="111"/>
        <v>0</v>
      </c>
      <c r="FPL119" s="201" t="b">
        <f t="shared" si="111"/>
        <v>0</v>
      </c>
      <c r="FPM119" s="201" t="b">
        <f t="shared" si="111"/>
        <v>0</v>
      </c>
      <c r="FPN119" s="201" t="b">
        <f t="shared" si="111"/>
        <v>0</v>
      </c>
      <c r="FPO119" s="201" t="b">
        <f t="shared" si="111"/>
        <v>0</v>
      </c>
      <c r="FPP119" s="201" t="b">
        <f t="shared" si="111"/>
        <v>0</v>
      </c>
      <c r="FPQ119" s="201" t="b">
        <f t="shared" si="111"/>
        <v>0</v>
      </c>
      <c r="FPR119" s="201" t="b">
        <f t="shared" si="111"/>
        <v>0</v>
      </c>
      <c r="FPS119" s="201" t="b">
        <f t="shared" ref="FPS119:FSD119" si="112">IF(FPS113=TRUE,IF(((FPS117-FPS114)*FPS116)&lt;0,TRUE,FALSE),FALSE)</f>
        <v>0</v>
      </c>
      <c r="FPT119" s="201" t="b">
        <f t="shared" si="112"/>
        <v>0</v>
      </c>
      <c r="FPU119" s="201" t="b">
        <f t="shared" si="112"/>
        <v>0</v>
      </c>
      <c r="FPV119" s="201" t="b">
        <f t="shared" si="112"/>
        <v>0</v>
      </c>
      <c r="FPW119" s="201" t="b">
        <f t="shared" si="112"/>
        <v>0</v>
      </c>
      <c r="FPX119" s="201" t="b">
        <f t="shared" si="112"/>
        <v>0</v>
      </c>
      <c r="FPY119" s="201" t="b">
        <f t="shared" si="112"/>
        <v>0</v>
      </c>
      <c r="FPZ119" s="201" t="b">
        <f t="shared" si="112"/>
        <v>0</v>
      </c>
      <c r="FQA119" s="201" t="b">
        <f t="shared" si="112"/>
        <v>0</v>
      </c>
      <c r="FQB119" s="201" t="b">
        <f t="shared" si="112"/>
        <v>0</v>
      </c>
      <c r="FQC119" s="201" t="b">
        <f t="shared" si="112"/>
        <v>0</v>
      </c>
      <c r="FQD119" s="201" t="b">
        <f t="shared" si="112"/>
        <v>0</v>
      </c>
      <c r="FQE119" s="201" t="b">
        <f t="shared" si="112"/>
        <v>0</v>
      </c>
      <c r="FQF119" s="201" t="b">
        <f t="shared" si="112"/>
        <v>0</v>
      </c>
      <c r="FQG119" s="201" t="b">
        <f t="shared" si="112"/>
        <v>0</v>
      </c>
      <c r="FQH119" s="201" t="b">
        <f t="shared" si="112"/>
        <v>0</v>
      </c>
      <c r="FQI119" s="201" t="b">
        <f t="shared" si="112"/>
        <v>0</v>
      </c>
      <c r="FQJ119" s="201" t="b">
        <f t="shared" si="112"/>
        <v>0</v>
      </c>
      <c r="FQK119" s="201" t="b">
        <f t="shared" si="112"/>
        <v>0</v>
      </c>
      <c r="FQL119" s="201" t="b">
        <f t="shared" si="112"/>
        <v>0</v>
      </c>
      <c r="FQM119" s="201" t="b">
        <f t="shared" si="112"/>
        <v>0</v>
      </c>
      <c r="FQN119" s="201" t="b">
        <f t="shared" si="112"/>
        <v>0</v>
      </c>
      <c r="FQO119" s="201" t="b">
        <f t="shared" si="112"/>
        <v>0</v>
      </c>
      <c r="FQP119" s="201" t="b">
        <f t="shared" si="112"/>
        <v>0</v>
      </c>
      <c r="FQQ119" s="201" t="b">
        <f t="shared" si="112"/>
        <v>0</v>
      </c>
      <c r="FQR119" s="201" t="b">
        <f t="shared" si="112"/>
        <v>0</v>
      </c>
      <c r="FQS119" s="201" t="b">
        <f t="shared" si="112"/>
        <v>0</v>
      </c>
      <c r="FQT119" s="201" t="b">
        <f t="shared" si="112"/>
        <v>0</v>
      </c>
      <c r="FQU119" s="201" t="b">
        <f t="shared" si="112"/>
        <v>0</v>
      </c>
      <c r="FQV119" s="201" t="b">
        <f t="shared" si="112"/>
        <v>0</v>
      </c>
      <c r="FQW119" s="201" t="b">
        <f t="shared" si="112"/>
        <v>0</v>
      </c>
      <c r="FQX119" s="201" t="b">
        <f t="shared" si="112"/>
        <v>0</v>
      </c>
      <c r="FQY119" s="201" t="b">
        <f t="shared" si="112"/>
        <v>0</v>
      </c>
      <c r="FQZ119" s="201" t="b">
        <f t="shared" si="112"/>
        <v>0</v>
      </c>
      <c r="FRA119" s="201" t="b">
        <f t="shared" si="112"/>
        <v>0</v>
      </c>
      <c r="FRB119" s="201" t="b">
        <f t="shared" si="112"/>
        <v>0</v>
      </c>
      <c r="FRC119" s="201" t="b">
        <f t="shared" si="112"/>
        <v>0</v>
      </c>
      <c r="FRD119" s="201" t="b">
        <f t="shared" si="112"/>
        <v>0</v>
      </c>
      <c r="FRE119" s="201" t="b">
        <f t="shared" si="112"/>
        <v>0</v>
      </c>
      <c r="FRF119" s="201" t="b">
        <f t="shared" si="112"/>
        <v>0</v>
      </c>
      <c r="FRG119" s="201" t="b">
        <f t="shared" si="112"/>
        <v>0</v>
      </c>
      <c r="FRH119" s="201" t="b">
        <f t="shared" si="112"/>
        <v>0</v>
      </c>
      <c r="FRI119" s="201" t="b">
        <f t="shared" si="112"/>
        <v>0</v>
      </c>
      <c r="FRJ119" s="201" t="b">
        <f t="shared" si="112"/>
        <v>0</v>
      </c>
      <c r="FRK119" s="201" t="b">
        <f t="shared" si="112"/>
        <v>0</v>
      </c>
      <c r="FRL119" s="201" t="b">
        <f t="shared" si="112"/>
        <v>0</v>
      </c>
      <c r="FRM119" s="201" t="b">
        <f t="shared" si="112"/>
        <v>0</v>
      </c>
      <c r="FRN119" s="201" t="b">
        <f t="shared" si="112"/>
        <v>0</v>
      </c>
      <c r="FRO119" s="201" t="b">
        <f t="shared" si="112"/>
        <v>0</v>
      </c>
      <c r="FRP119" s="201" t="b">
        <f t="shared" si="112"/>
        <v>0</v>
      </c>
      <c r="FRQ119" s="201" t="b">
        <f t="shared" si="112"/>
        <v>0</v>
      </c>
      <c r="FRR119" s="201" t="b">
        <f t="shared" si="112"/>
        <v>0</v>
      </c>
      <c r="FRS119" s="201" t="b">
        <f t="shared" si="112"/>
        <v>0</v>
      </c>
      <c r="FRT119" s="201" t="b">
        <f t="shared" si="112"/>
        <v>0</v>
      </c>
      <c r="FRU119" s="201" t="b">
        <f t="shared" si="112"/>
        <v>0</v>
      </c>
      <c r="FRV119" s="201" t="b">
        <f t="shared" si="112"/>
        <v>0</v>
      </c>
      <c r="FRW119" s="201" t="b">
        <f t="shared" si="112"/>
        <v>0</v>
      </c>
      <c r="FRX119" s="201" t="b">
        <f t="shared" si="112"/>
        <v>0</v>
      </c>
      <c r="FRY119" s="201" t="b">
        <f t="shared" si="112"/>
        <v>0</v>
      </c>
      <c r="FRZ119" s="201" t="b">
        <f t="shared" si="112"/>
        <v>0</v>
      </c>
      <c r="FSA119" s="201" t="b">
        <f t="shared" si="112"/>
        <v>0</v>
      </c>
      <c r="FSB119" s="201" t="b">
        <f t="shared" si="112"/>
        <v>0</v>
      </c>
      <c r="FSC119" s="201" t="b">
        <f t="shared" si="112"/>
        <v>0</v>
      </c>
      <c r="FSD119" s="201" t="b">
        <f t="shared" si="112"/>
        <v>0</v>
      </c>
      <c r="FSE119" s="201" t="b">
        <f t="shared" ref="FSE119:FUP119" si="113">IF(FSE113=TRUE,IF(((FSE117-FSE114)*FSE116)&lt;0,TRUE,FALSE),FALSE)</f>
        <v>0</v>
      </c>
      <c r="FSF119" s="201" t="b">
        <f t="shared" si="113"/>
        <v>0</v>
      </c>
      <c r="FSG119" s="201" t="b">
        <f t="shared" si="113"/>
        <v>0</v>
      </c>
      <c r="FSH119" s="201" t="b">
        <f t="shared" si="113"/>
        <v>0</v>
      </c>
      <c r="FSI119" s="201" t="b">
        <f t="shared" si="113"/>
        <v>0</v>
      </c>
      <c r="FSJ119" s="201" t="b">
        <f t="shared" si="113"/>
        <v>0</v>
      </c>
      <c r="FSK119" s="201" t="b">
        <f t="shared" si="113"/>
        <v>0</v>
      </c>
      <c r="FSL119" s="201" t="b">
        <f t="shared" si="113"/>
        <v>0</v>
      </c>
      <c r="FSM119" s="201" t="b">
        <f t="shared" si="113"/>
        <v>0</v>
      </c>
      <c r="FSN119" s="201" t="b">
        <f t="shared" si="113"/>
        <v>0</v>
      </c>
      <c r="FSO119" s="201" t="b">
        <f t="shared" si="113"/>
        <v>0</v>
      </c>
      <c r="FSP119" s="201" t="b">
        <f t="shared" si="113"/>
        <v>0</v>
      </c>
      <c r="FSQ119" s="201" t="b">
        <f t="shared" si="113"/>
        <v>0</v>
      </c>
      <c r="FSR119" s="201" t="b">
        <f t="shared" si="113"/>
        <v>0</v>
      </c>
      <c r="FSS119" s="201" t="b">
        <f t="shared" si="113"/>
        <v>0</v>
      </c>
      <c r="FST119" s="201" t="b">
        <f t="shared" si="113"/>
        <v>0</v>
      </c>
      <c r="FSU119" s="201" t="b">
        <f t="shared" si="113"/>
        <v>0</v>
      </c>
      <c r="FSV119" s="201" t="b">
        <f t="shared" si="113"/>
        <v>0</v>
      </c>
      <c r="FSW119" s="201" t="b">
        <f t="shared" si="113"/>
        <v>0</v>
      </c>
      <c r="FSX119" s="201" t="b">
        <f t="shared" si="113"/>
        <v>0</v>
      </c>
      <c r="FSY119" s="201" t="b">
        <f t="shared" si="113"/>
        <v>0</v>
      </c>
      <c r="FSZ119" s="201" t="b">
        <f t="shared" si="113"/>
        <v>0</v>
      </c>
      <c r="FTA119" s="201" t="b">
        <f t="shared" si="113"/>
        <v>0</v>
      </c>
      <c r="FTB119" s="201" t="b">
        <f t="shared" si="113"/>
        <v>0</v>
      </c>
      <c r="FTC119" s="201" t="b">
        <f t="shared" si="113"/>
        <v>0</v>
      </c>
      <c r="FTD119" s="201" t="b">
        <f t="shared" si="113"/>
        <v>0</v>
      </c>
      <c r="FTE119" s="201" t="b">
        <f t="shared" si="113"/>
        <v>0</v>
      </c>
      <c r="FTF119" s="201" t="b">
        <f t="shared" si="113"/>
        <v>0</v>
      </c>
      <c r="FTG119" s="201" t="b">
        <f t="shared" si="113"/>
        <v>0</v>
      </c>
      <c r="FTH119" s="201" t="b">
        <f t="shared" si="113"/>
        <v>0</v>
      </c>
      <c r="FTI119" s="201" t="b">
        <f t="shared" si="113"/>
        <v>0</v>
      </c>
      <c r="FTJ119" s="201" t="b">
        <f t="shared" si="113"/>
        <v>0</v>
      </c>
      <c r="FTK119" s="201" t="b">
        <f t="shared" si="113"/>
        <v>0</v>
      </c>
      <c r="FTL119" s="201" t="b">
        <f t="shared" si="113"/>
        <v>0</v>
      </c>
      <c r="FTM119" s="201" t="b">
        <f t="shared" si="113"/>
        <v>0</v>
      </c>
      <c r="FTN119" s="201" t="b">
        <f t="shared" si="113"/>
        <v>0</v>
      </c>
      <c r="FTO119" s="201" t="b">
        <f t="shared" si="113"/>
        <v>0</v>
      </c>
      <c r="FTP119" s="201" t="b">
        <f t="shared" si="113"/>
        <v>0</v>
      </c>
      <c r="FTQ119" s="201" t="b">
        <f t="shared" si="113"/>
        <v>0</v>
      </c>
      <c r="FTR119" s="201" t="b">
        <f t="shared" si="113"/>
        <v>0</v>
      </c>
      <c r="FTS119" s="201" t="b">
        <f t="shared" si="113"/>
        <v>0</v>
      </c>
      <c r="FTT119" s="201" t="b">
        <f t="shared" si="113"/>
        <v>0</v>
      </c>
      <c r="FTU119" s="201" t="b">
        <f t="shared" si="113"/>
        <v>0</v>
      </c>
      <c r="FTV119" s="201" t="b">
        <f t="shared" si="113"/>
        <v>0</v>
      </c>
      <c r="FTW119" s="201" t="b">
        <f t="shared" si="113"/>
        <v>0</v>
      </c>
      <c r="FTX119" s="201" t="b">
        <f t="shared" si="113"/>
        <v>0</v>
      </c>
      <c r="FTY119" s="201" t="b">
        <f t="shared" si="113"/>
        <v>0</v>
      </c>
      <c r="FTZ119" s="201" t="b">
        <f t="shared" si="113"/>
        <v>0</v>
      </c>
      <c r="FUA119" s="201" t="b">
        <f t="shared" si="113"/>
        <v>0</v>
      </c>
      <c r="FUB119" s="201" t="b">
        <f t="shared" si="113"/>
        <v>0</v>
      </c>
      <c r="FUC119" s="201" t="b">
        <f t="shared" si="113"/>
        <v>0</v>
      </c>
      <c r="FUD119" s="201" t="b">
        <f t="shared" si="113"/>
        <v>0</v>
      </c>
      <c r="FUE119" s="201" t="b">
        <f t="shared" si="113"/>
        <v>0</v>
      </c>
      <c r="FUF119" s="201" t="b">
        <f t="shared" si="113"/>
        <v>0</v>
      </c>
      <c r="FUG119" s="201" t="b">
        <f t="shared" si="113"/>
        <v>0</v>
      </c>
      <c r="FUH119" s="201" t="b">
        <f t="shared" si="113"/>
        <v>0</v>
      </c>
      <c r="FUI119" s="201" t="b">
        <f t="shared" si="113"/>
        <v>0</v>
      </c>
      <c r="FUJ119" s="201" t="b">
        <f t="shared" si="113"/>
        <v>0</v>
      </c>
      <c r="FUK119" s="201" t="b">
        <f t="shared" si="113"/>
        <v>0</v>
      </c>
      <c r="FUL119" s="201" t="b">
        <f t="shared" si="113"/>
        <v>0</v>
      </c>
      <c r="FUM119" s="201" t="b">
        <f t="shared" si="113"/>
        <v>0</v>
      </c>
      <c r="FUN119" s="201" t="b">
        <f t="shared" si="113"/>
        <v>0</v>
      </c>
      <c r="FUO119" s="201" t="b">
        <f t="shared" si="113"/>
        <v>0</v>
      </c>
      <c r="FUP119" s="201" t="b">
        <f t="shared" si="113"/>
        <v>0</v>
      </c>
      <c r="FUQ119" s="201" t="b">
        <f t="shared" ref="FUQ119:FXB119" si="114">IF(FUQ113=TRUE,IF(((FUQ117-FUQ114)*FUQ116)&lt;0,TRUE,FALSE),FALSE)</f>
        <v>0</v>
      </c>
      <c r="FUR119" s="201" t="b">
        <f t="shared" si="114"/>
        <v>0</v>
      </c>
      <c r="FUS119" s="201" t="b">
        <f t="shared" si="114"/>
        <v>0</v>
      </c>
      <c r="FUT119" s="201" t="b">
        <f t="shared" si="114"/>
        <v>0</v>
      </c>
      <c r="FUU119" s="201" t="b">
        <f t="shared" si="114"/>
        <v>0</v>
      </c>
      <c r="FUV119" s="201" t="b">
        <f t="shared" si="114"/>
        <v>0</v>
      </c>
      <c r="FUW119" s="201" t="b">
        <f t="shared" si="114"/>
        <v>0</v>
      </c>
      <c r="FUX119" s="201" t="b">
        <f t="shared" si="114"/>
        <v>0</v>
      </c>
      <c r="FUY119" s="201" t="b">
        <f t="shared" si="114"/>
        <v>0</v>
      </c>
      <c r="FUZ119" s="201" t="b">
        <f t="shared" si="114"/>
        <v>0</v>
      </c>
      <c r="FVA119" s="201" t="b">
        <f t="shared" si="114"/>
        <v>0</v>
      </c>
      <c r="FVB119" s="201" t="b">
        <f t="shared" si="114"/>
        <v>0</v>
      </c>
      <c r="FVC119" s="201" t="b">
        <f t="shared" si="114"/>
        <v>0</v>
      </c>
      <c r="FVD119" s="201" t="b">
        <f t="shared" si="114"/>
        <v>0</v>
      </c>
      <c r="FVE119" s="201" t="b">
        <f t="shared" si="114"/>
        <v>0</v>
      </c>
      <c r="FVF119" s="201" t="b">
        <f t="shared" si="114"/>
        <v>0</v>
      </c>
      <c r="FVG119" s="201" t="b">
        <f t="shared" si="114"/>
        <v>0</v>
      </c>
      <c r="FVH119" s="201" t="b">
        <f t="shared" si="114"/>
        <v>0</v>
      </c>
      <c r="FVI119" s="201" t="b">
        <f t="shared" si="114"/>
        <v>0</v>
      </c>
      <c r="FVJ119" s="201" t="b">
        <f t="shared" si="114"/>
        <v>0</v>
      </c>
      <c r="FVK119" s="201" t="b">
        <f t="shared" si="114"/>
        <v>0</v>
      </c>
      <c r="FVL119" s="201" t="b">
        <f t="shared" si="114"/>
        <v>0</v>
      </c>
      <c r="FVM119" s="201" t="b">
        <f t="shared" si="114"/>
        <v>0</v>
      </c>
      <c r="FVN119" s="201" t="b">
        <f t="shared" si="114"/>
        <v>0</v>
      </c>
      <c r="FVO119" s="201" t="b">
        <f t="shared" si="114"/>
        <v>0</v>
      </c>
      <c r="FVP119" s="201" t="b">
        <f t="shared" si="114"/>
        <v>0</v>
      </c>
      <c r="FVQ119" s="201" t="b">
        <f t="shared" si="114"/>
        <v>0</v>
      </c>
      <c r="FVR119" s="201" t="b">
        <f t="shared" si="114"/>
        <v>0</v>
      </c>
      <c r="FVS119" s="201" t="b">
        <f t="shared" si="114"/>
        <v>0</v>
      </c>
      <c r="FVT119" s="201" t="b">
        <f t="shared" si="114"/>
        <v>0</v>
      </c>
      <c r="FVU119" s="201" t="b">
        <f t="shared" si="114"/>
        <v>0</v>
      </c>
      <c r="FVV119" s="201" t="b">
        <f t="shared" si="114"/>
        <v>0</v>
      </c>
      <c r="FVW119" s="201" t="b">
        <f t="shared" si="114"/>
        <v>0</v>
      </c>
      <c r="FVX119" s="201" t="b">
        <f t="shared" si="114"/>
        <v>0</v>
      </c>
      <c r="FVY119" s="201" t="b">
        <f t="shared" si="114"/>
        <v>0</v>
      </c>
      <c r="FVZ119" s="201" t="b">
        <f t="shared" si="114"/>
        <v>0</v>
      </c>
      <c r="FWA119" s="201" t="b">
        <f t="shared" si="114"/>
        <v>0</v>
      </c>
      <c r="FWB119" s="201" t="b">
        <f t="shared" si="114"/>
        <v>0</v>
      </c>
      <c r="FWC119" s="201" t="b">
        <f t="shared" si="114"/>
        <v>0</v>
      </c>
      <c r="FWD119" s="201" t="b">
        <f t="shared" si="114"/>
        <v>0</v>
      </c>
      <c r="FWE119" s="201" t="b">
        <f t="shared" si="114"/>
        <v>0</v>
      </c>
      <c r="FWF119" s="201" t="b">
        <f t="shared" si="114"/>
        <v>0</v>
      </c>
      <c r="FWG119" s="201" t="b">
        <f t="shared" si="114"/>
        <v>0</v>
      </c>
      <c r="FWH119" s="201" t="b">
        <f t="shared" si="114"/>
        <v>0</v>
      </c>
      <c r="FWI119" s="201" t="b">
        <f t="shared" si="114"/>
        <v>0</v>
      </c>
      <c r="FWJ119" s="201" t="b">
        <f t="shared" si="114"/>
        <v>0</v>
      </c>
      <c r="FWK119" s="201" t="b">
        <f t="shared" si="114"/>
        <v>0</v>
      </c>
      <c r="FWL119" s="201" t="b">
        <f t="shared" si="114"/>
        <v>0</v>
      </c>
      <c r="FWM119" s="201" t="b">
        <f t="shared" si="114"/>
        <v>0</v>
      </c>
      <c r="FWN119" s="201" t="b">
        <f t="shared" si="114"/>
        <v>0</v>
      </c>
      <c r="FWO119" s="201" t="b">
        <f t="shared" si="114"/>
        <v>0</v>
      </c>
      <c r="FWP119" s="201" t="b">
        <f t="shared" si="114"/>
        <v>0</v>
      </c>
      <c r="FWQ119" s="201" t="b">
        <f t="shared" si="114"/>
        <v>0</v>
      </c>
      <c r="FWR119" s="201" t="b">
        <f t="shared" si="114"/>
        <v>0</v>
      </c>
      <c r="FWS119" s="201" t="b">
        <f t="shared" si="114"/>
        <v>0</v>
      </c>
      <c r="FWT119" s="201" t="b">
        <f t="shared" si="114"/>
        <v>0</v>
      </c>
      <c r="FWU119" s="201" t="b">
        <f t="shared" si="114"/>
        <v>0</v>
      </c>
      <c r="FWV119" s="201" t="b">
        <f t="shared" si="114"/>
        <v>0</v>
      </c>
      <c r="FWW119" s="201" t="b">
        <f t="shared" si="114"/>
        <v>0</v>
      </c>
      <c r="FWX119" s="201" t="b">
        <f t="shared" si="114"/>
        <v>0</v>
      </c>
      <c r="FWY119" s="201" t="b">
        <f t="shared" si="114"/>
        <v>0</v>
      </c>
      <c r="FWZ119" s="201" t="b">
        <f t="shared" si="114"/>
        <v>0</v>
      </c>
      <c r="FXA119" s="201" t="b">
        <f t="shared" si="114"/>
        <v>0</v>
      </c>
      <c r="FXB119" s="201" t="b">
        <f t="shared" si="114"/>
        <v>0</v>
      </c>
      <c r="FXC119" s="201" t="b">
        <f t="shared" ref="FXC119:FZN119" si="115">IF(FXC113=TRUE,IF(((FXC117-FXC114)*FXC116)&lt;0,TRUE,FALSE),FALSE)</f>
        <v>0</v>
      </c>
      <c r="FXD119" s="201" t="b">
        <f t="shared" si="115"/>
        <v>0</v>
      </c>
      <c r="FXE119" s="201" t="b">
        <f t="shared" si="115"/>
        <v>0</v>
      </c>
      <c r="FXF119" s="201" t="b">
        <f t="shared" si="115"/>
        <v>0</v>
      </c>
      <c r="FXG119" s="201" t="b">
        <f t="shared" si="115"/>
        <v>0</v>
      </c>
      <c r="FXH119" s="201" t="b">
        <f t="shared" si="115"/>
        <v>0</v>
      </c>
      <c r="FXI119" s="201" t="b">
        <f t="shared" si="115"/>
        <v>0</v>
      </c>
      <c r="FXJ119" s="201" t="b">
        <f t="shared" si="115"/>
        <v>0</v>
      </c>
      <c r="FXK119" s="201" t="b">
        <f t="shared" si="115"/>
        <v>0</v>
      </c>
      <c r="FXL119" s="201" t="b">
        <f t="shared" si="115"/>
        <v>0</v>
      </c>
      <c r="FXM119" s="201" t="b">
        <f t="shared" si="115"/>
        <v>0</v>
      </c>
      <c r="FXN119" s="201" t="b">
        <f t="shared" si="115"/>
        <v>0</v>
      </c>
      <c r="FXO119" s="201" t="b">
        <f t="shared" si="115"/>
        <v>0</v>
      </c>
      <c r="FXP119" s="201" t="b">
        <f t="shared" si="115"/>
        <v>0</v>
      </c>
      <c r="FXQ119" s="201" t="b">
        <f t="shared" si="115"/>
        <v>0</v>
      </c>
      <c r="FXR119" s="201" t="b">
        <f t="shared" si="115"/>
        <v>0</v>
      </c>
      <c r="FXS119" s="201" t="b">
        <f t="shared" si="115"/>
        <v>0</v>
      </c>
      <c r="FXT119" s="201" t="b">
        <f t="shared" si="115"/>
        <v>0</v>
      </c>
      <c r="FXU119" s="201" t="b">
        <f t="shared" si="115"/>
        <v>0</v>
      </c>
      <c r="FXV119" s="201" t="b">
        <f t="shared" si="115"/>
        <v>0</v>
      </c>
      <c r="FXW119" s="201" t="b">
        <f t="shared" si="115"/>
        <v>0</v>
      </c>
      <c r="FXX119" s="201" t="b">
        <f t="shared" si="115"/>
        <v>0</v>
      </c>
      <c r="FXY119" s="201" t="b">
        <f t="shared" si="115"/>
        <v>0</v>
      </c>
      <c r="FXZ119" s="201" t="b">
        <f t="shared" si="115"/>
        <v>0</v>
      </c>
      <c r="FYA119" s="201" t="b">
        <f t="shared" si="115"/>
        <v>0</v>
      </c>
      <c r="FYB119" s="201" t="b">
        <f t="shared" si="115"/>
        <v>0</v>
      </c>
      <c r="FYC119" s="201" t="b">
        <f t="shared" si="115"/>
        <v>0</v>
      </c>
      <c r="FYD119" s="201" t="b">
        <f t="shared" si="115"/>
        <v>0</v>
      </c>
      <c r="FYE119" s="201" t="b">
        <f t="shared" si="115"/>
        <v>0</v>
      </c>
      <c r="FYF119" s="201" t="b">
        <f t="shared" si="115"/>
        <v>0</v>
      </c>
      <c r="FYG119" s="201" t="b">
        <f t="shared" si="115"/>
        <v>0</v>
      </c>
      <c r="FYH119" s="201" t="b">
        <f t="shared" si="115"/>
        <v>0</v>
      </c>
      <c r="FYI119" s="201" t="b">
        <f t="shared" si="115"/>
        <v>0</v>
      </c>
      <c r="FYJ119" s="201" t="b">
        <f t="shared" si="115"/>
        <v>0</v>
      </c>
      <c r="FYK119" s="201" t="b">
        <f t="shared" si="115"/>
        <v>0</v>
      </c>
      <c r="FYL119" s="201" t="b">
        <f t="shared" si="115"/>
        <v>0</v>
      </c>
      <c r="FYM119" s="201" t="b">
        <f t="shared" si="115"/>
        <v>0</v>
      </c>
      <c r="FYN119" s="201" t="b">
        <f t="shared" si="115"/>
        <v>0</v>
      </c>
      <c r="FYO119" s="201" t="b">
        <f t="shared" si="115"/>
        <v>0</v>
      </c>
      <c r="FYP119" s="201" t="b">
        <f t="shared" si="115"/>
        <v>0</v>
      </c>
      <c r="FYQ119" s="201" t="b">
        <f t="shared" si="115"/>
        <v>0</v>
      </c>
      <c r="FYR119" s="201" t="b">
        <f t="shared" si="115"/>
        <v>0</v>
      </c>
      <c r="FYS119" s="201" t="b">
        <f t="shared" si="115"/>
        <v>0</v>
      </c>
      <c r="FYT119" s="201" t="b">
        <f t="shared" si="115"/>
        <v>0</v>
      </c>
      <c r="FYU119" s="201" t="b">
        <f t="shared" si="115"/>
        <v>0</v>
      </c>
      <c r="FYV119" s="201" t="b">
        <f t="shared" si="115"/>
        <v>0</v>
      </c>
      <c r="FYW119" s="201" t="b">
        <f t="shared" si="115"/>
        <v>0</v>
      </c>
      <c r="FYX119" s="201" t="b">
        <f t="shared" si="115"/>
        <v>0</v>
      </c>
      <c r="FYY119" s="201" t="b">
        <f t="shared" si="115"/>
        <v>0</v>
      </c>
      <c r="FYZ119" s="201" t="b">
        <f t="shared" si="115"/>
        <v>0</v>
      </c>
      <c r="FZA119" s="201" t="b">
        <f t="shared" si="115"/>
        <v>0</v>
      </c>
      <c r="FZB119" s="201" t="b">
        <f t="shared" si="115"/>
        <v>0</v>
      </c>
      <c r="FZC119" s="201" t="b">
        <f t="shared" si="115"/>
        <v>0</v>
      </c>
      <c r="FZD119" s="201" t="b">
        <f t="shared" si="115"/>
        <v>0</v>
      </c>
      <c r="FZE119" s="201" t="b">
        <f t="shared" si="115"/>
        <v>0</v>
      </c>
      <c r="FZF119" s="201" t="b">
        <f t="shared" si="115"/>
        <v>0</v>
      </c>
      <c r="FZG119" s="201" t="b">
        <f t="shared" si="115"/>
        <v>0</v>
      </c>
      <c r="FZH119" s="201" t="b">
        <f t="shared" si="115"/>
        <v>0</v>
      </c>
      <c r="FZI119" s="201" t="b">
        <f t="shared" si="115"/>
        <v>0</v>
      </c>
      <c r="FZJ119" s="201" t="b">
        <f t="shared" si="115"/>
        <v>0</v>
      </c>
      <c r="FZK119" s="201" t="b">
        <f t="shared" si="115"/>
        <v>0</v>
      </c>
      <c r="FZL119" s="201" t="b">
        <f t="shared" si="115"/>
        <v>0</v>
      </c>
      <c r="FZM119" s="201" t="b">
        <f t="shared" si="115"/>
        <v>0</v>
      </c>
      <c r="FZN119" s="201" t="b">
        <f t="shared" si="115"/>
        <v>0</v>
      </c>
      <c r="FZO119" s="201" t="b">
        <f t="shared" ref="FZO119:GBZ119" si="116">IF(FZO113=TRUE,IF(((FZO117-FZO114)*FZO116)&lt;0,TRUE,FALSE),FALSE)</f>
        <v>0</v>
      </c>
      <c r="FZP119" s="201" t="b">
        <f t="shared" si="116"/>
        <v>0</v>
      </c>
      <c r="FZQ119" s="201" t="b">
        <f t="shared" si="116"/>
        <v>0</v>
      </c>
      <c r="FZR119" s="201" t="b">
        <f t="shared" si="116"/>
        <v>0</v>
      </c>
      <c r="FZS119" s="201" t="b">
        <f t="shared" si="116"/>
        <v>0</v>
      </c>
      <c r="FZT119" s="201" t="b">
        <f t="shared" si="116"/>
        <v>0</v>
      </c>
      <c r="FZU119" s="201" t="b">
        <f t="shared" si="116"/>
        <v>0</v>
      </c>
      <c r="FZV119" s="201" t="b">
        <f t="shared" si="116"/>
        <v>0</v>
      </c>
      <c r="FZW119" s="201" t="b">
        <f t="shared" si="116"/>
        <v>0</v>
      </c>
      <c r="FZX119" s="201" t="b">
        <f t="shared" si="116"/>
        <v>0</v>
      </c>
      <c r="FZY119" s="201" t="b">
        <f t="shared" si="116"/>
        <v>0</v>
      </c>
      <c r="FZZ119" s="201" t="b">
        <f t="shared" si="116"/>
        <v>0</v>
      </c>
      <c r="GAA119" s="201" t="b">
        <f t="shared" si="116"/>
        <v>0</v>
      </c>
      <c r="GAB119" s="201" t="b">
        <f t="shared" si="116"/>
        <v>0</v>
      </c>
      <c r="GAC119" s="201" t="b">
        <f t="shared" si="116"/>
        <v>0</v>
      </c>
      <c r="GAD119" s="201" t="b">
        <f t="shared" si="116"/>
        <v>0</v>
      </c>
      <c r="GAE119" s="201" t="b">
        <f t="shared" si="116"/>
        <v>0</v>
      </c>
      <c r="GAF119" s="201" t="b">
        <f t="shared" si="116"/>
        <v>0</v>
      </c>
      <c r="GAG119" s="201" t="b">
        <f t="shared" si="116"/>
        <v>0</v>
      </c>
      <c r="GAH119" s="201" t="b">
        <f t="shared" si="116"/>
        <v>0</v>
      </c>
      <c r="GAI119" s="201" t="b">
        <f t="shared" si="116"/>
        <v>0</v>
      </c>
      <c r="GAJ119" s="201" t="b">
        <f t="shared" si="116"/>
        <v>0</v>
      </c>
      <c r="GAK119" s="201" t="b">
        <f t="shared" si="116"/>
        <v>0</v>
      </c>
      <c r="GAL119" s="201" t="b">
        <f t="shared" si="116"/>
        <v>0</v>
      </c>
      <c r="GAM119" s="201" t="b">
        <f t="shared" si="116"/>
        <v>0</v>
      </c>
      <c r="GAN119" s="201" t="b">
        <f t="shared" si="116"/>
        <v>0</v>
      </c>
      <c r="GAO119" s="201" t="b">
        <f t="shared" si="116"/>
        <v>0</v>
      </c>
      <c r="GAP119" s="201" t="b">
        <f t="shared" si="116"/>
        <v>0</v>
      </c>
      <c r="GAQ119" s="201" t="b">
        <f t="shared" si="116"/>
        <v>0</v>
      </c>
      <c r="GAR119" s="201" t="b">
        <f t="shared" si="116"/>
        <v>0</v>
      </c>
      <c r="GAS119" s="201" t="b">
        <f t="shared" si="116"/>
        <v>0</v>
      </c>
      <c r="GAT119" s="201" t="b">
        <f t="shared" si="116"/>
        <v>0</v>
      </c>
      <c r="GAU119" s="201" t="b">
        <f t="shared" si="116"/>
        <v>0</v>
      </c>
      <c r="GAV119" s="201" t="b">
        <f t="shared" si="116"/>
        <v>0</v>
      </c>
      <c r="GAW119" s="201" t="b">
        <f t="shared" si="116"/>
        <v>0</v>
      </c>
      <c r="GAX119" s="201" t="b">
        <f t="shared" si="116"/>
        <v>0</v>
      </c>
      <c r="GAY119" s="201" t="b">
        <f t="shared" si="116"/>
        <v>0</v>
      </c>
      <c r="GAZ119" s="201" t="b">
        <f t="shared" si="116"/>
        <v>0</v>
      </c>
      <c r="GBA119" s="201" t="b">
        <f t="shared" si="116"/>
        <v>0</v>
      </c>
      <c r="GBB119" s="201" t="b">
        <f t="shared" si="116"/>
        <v>0</v>
      </c>
      <c r="GBC119" s="201" t="b">
        <f t="shared" si="116"/>
        <v>0</v>
      </c>
      <c r="GBD119" s="201" t="b">
        <f t="shared" si="116"/>
        <v>0</v>
      </c>
      <c r="GBE119" s="201" t="b">
        <f t="shared" si="116"/>
        <v>0</v>
      </c>
      <c r="GBF119" s="201" t="b">
        <f t="shared" si="116"/>
        <v>0</v>
      </c>
      <c r="GBG119" s="201" t="b">
        <f t="shared" si="116"/>
        <v>0</v>
      </c>
      <c r="GBH119" s="201" t="b">
        <f t="shared" si="116"/>
        <v>0</v>
      </c>
      <c r="GBI119" s="201" t="b">
        <f t="shared" si="116"/>
        <v>0</v>
      </c>
      <c r="GBJ119" s="201" t="b">
        <f t="shared" si="116"/>
        <v>0</v>
      </c>
      <c r="GBK119" s="201" t="b">
        <f t="shared" si="116"/>
        <v>0</v>
      </c>
      <c r="GBL119" s="201" t="b">
        <f t="shared" si="116"/>
        <v>0</v>
      </c>
      <c r="GBM119" s="201" t="b">
        <f t="shared" si="116"/>
        <v>0</v>
      </c>
      <c r="GBN119" s="201" t="b">
        <f t="shared" si="116"/>
        <v>0</v>
      </c>
      <c r="GBO119" s="201" t="b">
        <f t="shared" si="116"/>
        <v>0</v>
      </c>
      <c r="GBP119" s="201" t="b">
        <f t="shared" si="116"/>
        <v>0</v>
      </c>
      <c r="GBQ119" s="201" t="b">
        <f t="shared" si="116"/>
        <v>0</v>
      </c>
      <c r="GBR119" s="201" t="b">
        <f t="shared" si="116"/>
        <v>0</v>
      </c>
      <c r="GBS119" s="201" t="b">
        <f t="shared" si="116"/>
        <v>0</v>
      </c>
      <c r="GBT119" s="201" t="b">
        <f t="shared" si="116"/>
        <v>0</v>
      </c>
      <c r="GBU119" s="201" t="b">
        <f t="shared" si="116"/>
        <v>0</v>
      </c>
      <c r="GBV119" s="201" t="b">
        <f t="shared" si="116"/>
        <v>0</v>
      </c>
      <c r="GBW119" s="201" t="b">
        <f t="shared" si="116"/>
        <v>0</v>
      </c>
      <c r="GBX119" s="201" t="b">
        <f t="shared" si="116"/>
        <v>0</v>
      </c>
      <c r="GBY119" s="201" t="b">
        <f t="shared" si="116"/>
        <v>0</v>
      </c>
      <c r="GBZ119" s="201" t="b">
        <f t="shared" si="116"/>
        <v>0</v>
      </c>
      <c r="GCA119" s="201" t="b">
        <f t="shared" ref="GCA119:GEL119" si="117">IF(GCA113=TRUE,IF(((GCA117-GCA114)*GCA116)&lt;0,TRUE,FALSE),FALSE)</f>
        <v>0</v>
      </c>
      <c r="GCB119" s="201" t="b">
        <f t="shared" si="117"/>
        <v>0</v>
      </c>
      <c r="GCC119" s="201" t="b">
        <f t="shared" si="117"/>
        <v>0</v>
      </c>
      <c r="GCD119" s="201" t="b">
        <f t="shared" si="117"/>
        <v>0</v>
      </c>
      <c r="GCE119" s="201" t="b">
        <f t="shared" si="117"/>
        <v>0</v>
      </c>
      <c r="GCF119" s="201" t="b">
        <f t="shared" si="117"/>
        <v>0</v>
      </c>
      <c r="GCG119" s="201" t="b">
        <f t="shared" si="117"/>
        <v>0</v>
      </c>
      <c r="GCH119" s="201" t="b">
        <f t="shared" si="117"/>
        <v>0</v>
      </c>
      <c r="GCI119" s="201" t="b">
        <f t="shared" si="117"/>
        <v>0</v>
      </c>
      <c r="GCJ119" s="201" t="b">
        <f t="shared" si="117"/>
        <v>0</v>
      </c>
      <c r="GCK119" s="201" t="b">
        <f t="shared" si="117"/>
        <v>0</v>
      </c>
      <c r="GCL119" s="201" t="b">
        <f t="shared" si="117"/>
        <v>0</v>
      </c>
      <c r="GCM119" s="201" t="b">
        <f t="shared" si="117"/>
        <v>0</v>
      </c>
      <c r="GCN119" s="201" t="b">
        <f t="shared" si="117"/>
        <v>0</v>
      </c>
      <c r="GCO119" s="201" t="b">
        <f t="shared" si="117"/>
        <v>0</v>
      </c>
      <c r="GCP119" s="201" t="b">
        <f t="shared" si="117"/>
        <v>0</v>
      </c>
      <c r="GCQ119" s="201" t="b">
        <f t="shared" si="117"/>
        <v>0</v>
      </c>
      <c r="GCR119" s="201" t="b">
        <f t="shared" si="117"/>
        <v>0</v>
      </c>
      <c r="GCS119" s="201" t="b">
        <f t="shared" si="117"/>
        <v>0</v>
      </c>
      <c r="GCT119" s="201" t="b">
        <f t="shared" si="117"/>
        <v>0</v>
      </c>
      <c r="GCU119" s="201" t="b">
        <f t="shared" si="117"/>
        <v>0</v>
      </c>
      <c r="GCV119" s="201" t="b">
        <f t="shared" si="117"/>
        <v>0</v>
      </c>
      <c r="GCW119" s="201" t="b">
        <f t="shared" si="117"/>
        <v>0</v>
      </c>
      <c r="GCX119" s="201" t="b">
        <f t="shared" si="117"/>
        <v>0</v>
      </c>
      <c r="GCY119" s="201" t="b">
        <f t="shared" si="117"/>
        <v>0</v>
      </c>
      <c r="GCZ119" s="201" t="b">
        <f t="shared" si="117"/>
        <v>0</v>
      </c>
      <c r="GDA119" s="201" t="b">
        <f t="shared" si="117"/>
        <v>0</v>
      </c>
      <c r="GDB119" s="201" t="b">
        <f t="shared" si="117"/>
        <v>0</v>
      </c>
      <c r="GDC119" s="201" t="b">
        <f t="shared" si="117"/>
        <v>0</v>
      </c>
      <c r="GDD119" s="201" t="b">
        <f t="shared" si="117"/>
        <v>0</v>
      </c>
      <c r="GDE119" s="201" t="b">
        <f t="shared" si="117"/>
        <v>0</v>
      </c>
      <c r="GDF119" s="201" t="b">
        <f t="shared" si="117"/>
        <v>0</v>
      </c>
      <c r="GDG119" s="201" t="b">
        <f t="shared" si="117"/>
        <v>0</v>
      </c>
      <c r="GDH119" s="201" t="b">
        <f t="shared" si="117"/>
        <v>0</v>
      </c>
      <c r="GDI119" s="201" t="b">
        <f t="shared" si="117"/>
        <v>0</v>
      </c>
      <c r="GDJ119" s="201" t="b">
        <f t="shared" si="117"/>
        <v>0</v>
      </c>
      <c r="GDK119" s="201" t="b">
        <f t="shared" si="117"/>
        <v>0</v>
      </c>
      <c r="GDL119" s="201" t="b">
        <f t="shared" si="117"/>
        <v>0</v>
      </c>
      <c r="GDM119" s="201" t="b">
        <f t="shared" si="117"/>
        <v>0</v>
      </c>
      <c r="GDN119" s="201" t="b">
        <f t="shared" si="117"/>
        <v>0</v>
      </c>
      <c r="GDO119" s="201" t="b">
        <f t="shared" si="117"/>
        <v>0</v>
      </c>
      <c r="GDP119" s="201" t="b">
        <f t="shared" si="117"/>
        <v>0</v>
      </c>
      <c r="GDQ119" s="201" t="b">
        <f t="shared" si="117"/>
        <v>0</v>
      </c>
      <c r="GDR119" s="201" t="b">
        <f t="shared" si="117"/>
        <v>0</v>
      </c>
      <c r="GDS119" s="201" t="b">
        <f t="shared" si="117"/>
        <v>0</v>
      </c>
      <c r="GDT119" s="201" t="b">
        <f t="shared" si="117"/>
        <v>0</v>
      </c>
      <c r="GDU119" s="201" t="b">
        <f t="shared" si="117"/>
        <v>0</v>
      </c>
      <c r="GDV119" s="201" t="b">
        <f t="shared" si="117"/>
        <v>0</v>
      </c>
      <c r="GDW119" s="201" t="b">
        <f t="shared" si="117"/>
        <v>0</v>
      </c>
      <c r="GDX119" s="201" t="b">
        <f t="shared" si="117"/>
        <v>0</v>
      </c>
      <c r="GDY119" s="201" t="b">
        <f t="shared" si="117"/>
        <v>0</v>
      </c>
      <c r="GDZ119" s="201" t="b">
        <f t="shared" si="117"/>
        <v>0</v>
      </c>
      <c r="GEA119" s="201" t="b">
        <f t="shared" si="117"/>
        <v>0</v>
      </c>
      <c r="GEB119" s="201" t="b">
        <f t="shared" si="117"/>
        <v>0</v>
      </c>
      <c r="GEC119" s="201" t="b">
        <f t="shared" si="117"/>
        <v>0</v>
      </c>
      <c r="GED119" s="201" t="b">
        <f t="shared" si="117"/>
        <v>0</v>
      </c>
      <c r="GEE119" s="201" t="b">
        <f t="shared" si="117"/>
        <v>0</v>
      </c>
      <c r="GEF119" s="201" t="b">
        <f t="shared" si="117"/>
        <v>0</v>
      </c>
      <c r="GEG119" s="201" t="b">
        <f t="shared" si="117"/>
        <v>0</v>
      </c>
      <c r="GEH119" s="201" t="b">
        <f t="shared" si="117"/>
        <v>0</v>
      </c>
      <c r="GEI119" s="201" t="b">
        <f t="shared" si="117"/>
        <v>0</v>
      </c>
      <c r="GEJ119" s="201" t="b">
        <f t="shared" si="117"/>
        <v>0</v>
      </c>
      <c r="GEK119" s="201" t="b">
        <f t="shared" si="117"/>
        <v>0</v>
      </c>
      <c r="GEL119" s="201" t="b">
        <f t="shared" si="117"/>
        <v>0</v>
      </c>
      <c r="GEM119" s="201" t="b">
        <f t="shared" ref="GEM119:GGX119" si="118">IF(GEM113=TRUE,IF(((GEM117-GEM114)*GEM116)&lt;0,TRUE,FALSE),FALSE)</f>
        <v>0</v>
      </c>
      <c r="GEN119" s="201" t="b">
        <f t="shared" si="118"/>
        <v>0</v>
      </c>
      <c r="GEO119" s="201" t="b">
        <f t="shared" si="118"/>
        <v>0</v>
      </c>
      <c r="GEP119" s="201" t="b">
        <f t="shared" si="118"/>
        <v>0</v>
      </c>
      <c r="GEQ119" s="201" t="b">
        <f t="shared" si="118"/>
        <v>0</v>
      </c>
      <c r="GER119" s="201" t="b">
        <f t="shared" si="118"/>
        <v>0</v>
      </c>
      <c r="GES119" s="201" t="b">
        <f t="shared" si="118"/>
        <v>0</v>
      </c>
      <c r="GET119" s="201" t="b">
        <f t="shared" si="118"/>
        <v>0</v>
      </c>
      <c r="GEU119" s="201" t="b">
        <f t="shared" si="118"/>
        <v>0</v>
      </c>
      <c r="GEV119" s="201" t="b">
        <f t="shared" si="118"/>
        <v>0</v>
      </c>
      <c r="GEW119" s="201" t="b">
        <f t="shared" si="118"/>
        <v>0</v>
      </c>
      <c r="GEX119" s="201" t="b">
        <f t="shared" si="118"/>
        <v>0</v>
      </c>
      <c r="GEY119" s="201" t="b">
        <f t="shared" si="118"/>
        <v>0</v>
      </c>
      <c r="GEZ119" s="201" t="b">
        <f t="shared" si="118"/>
        <v>0</v>
      </c>
      <c r="GFA119" s="201" t="b">
        <f t="shared" si="118"/>
        <v>0</v>
      </c>
      <c r="GFB119" s="201" t="b">
        <f t="shared" si="118"/>
        <v>0</v>
      </c>
      <c r="GFC119" s="201" t="b">
        <f t="shared" si="118"/>
        <v>0</v>
      </c>
      <c r="GFD119" s="201" t="b">
        <f t="shared" si="118"/>
        <v>0</v>
      </c>
      <c r="GFE119" s="201" t="b">
        <f t="shared" si="118"/>
        <v>0</v>
      </c>
      <c r="GFF119" s="201" t="b">
        <f t="shared" si="118"/>
        <v>0</v>
      </c>
      <c r="GFG119" s="201" t="b">
        <f t="shared" si="118"/>
        <v>0</v>
      </c>
      <c r="GFH119" s="201" t="b">
        <f t="shared" si="118"/>
        <v>0</v>
      </c>
      <c r="GFI119" s="201" t="b">
        <f t="shared" si="118"/>
        <v>0</v>
      </c>
      <c r="GFJ119" s="201" t="b">
        <f t="shared" si="118"/>
        <v>0</v>
      </c>
      <c r="GFK119" s="201" t="b">
        <f t="shared" si="118"/>
        <v>0</v>
      </c>
      <c r="GFL119" s="201" t="b">
        <f t="shared" si="118"/>
        <v>0</v>
      </c>
      <c r="GFM119" s="201" t="b">
        <f t="shared" si="118"/>
        <v>0</v>
      </c>
      <c r="GFN119" s="201" t="b">
        <f t="shared" si="118"/>
        <v>0</v>
      </c>
      <c r="GFO119" s="201" t="b">
        <f t="shared" si="118"/>
        <v>0</v>
      </c>
      <c r="GFP119" s="201" t="b">
        <f t="shared" si="118"/>
        <v>0</v>
      </c>
      <c r="GFQ119" s="201" t="b">
        <f t="shared" si="118"/>
        <v>0</v>
      </c>
      <c r="GFR119" s="201" t="b">
        <f t="shared" si="118"/>
        <v>0</v>
      </c>
      <c r="GFS119" s="201" t="b">
        <f t="shared" si="118"/>
        <v>0</v>
      </c>
      <c r="GFT119" s="201" t="b">
        <f t="shared" si="118"/>
        <v>0</v>
      </c>
      <c r="GFU119" s="201" t="b">
        <f t="shared" si="118"/>
        <v>0</v>
      </c>
      <c r="GFV119" s="201" t="b">
        <f t="shared" si="118"/>
        <v>0</v>
      </c>
      <c r="GFW119" s="201" t="b">
        <f t="shared" si="118"/>
        <v>0</v>
      </c>
      <c r="GFX119" s="201" t="b">
        <f t="shared" si="118"/>
        <v>0</v>
      </c>
      <c r="GFY119" s="201" t="b">
        <f t="shared" si="118"/>
        <v>0</v>
      </c>
      <c r="GFZ119" s="201" t="b">
        <f t="shared" si="118"/>
        <v>0</v>
      </c>
      <c r="GGA119" s="201" t="b">
        <f t="shared" si="118"/>
        <v>0</v>
      </c>
      <c r="GGB119" s="201" t="b">
        <f t="shared" si="118"/>
        <v>0</v>
      </c>
      <c r="GGC119" s="201" t="b">
        <f t="shared" si="118"/>
        <v>0</v>
      </c>
      <c r="GGD119" s="201" t="b">
        <f t="shared" si="118"/>
        <v>0</v>
      </c>
      <c r="GGE119" s="201" t="b">
        <f t="shared" si="118"/>
        <v>0</v>
      </c>
      <c r="GGF119" s="201" t="b">
        <f t="shared" si="118"/>
        <v>0</v>
      </c>
      <c r="GGG119" s="201" t="b">
        <f t="shared" si="118"/>
        <v>0</v>
      </c>
      <c r="GGH119" s="201" t="b">
        <f t="shared" si="118"/>
        <v>0</v>
      </c>
      <c r="GGI119" s="201" t="b">
        <f t="shared" si="118"/>
        <v>0</v>
      </c>
      <c r="GGJ119" s="201" t="b">
        <f t="shared" si="118"/>
        <v>0</v>
      </c>
      <c r="GGK119" s="201" t="b">
        <f t="shared" si="118"/>
        <v>0</v>
      </c>
      <c r="GGL119" s="201" t="b">
        <f t="shared" si="118"/>
        <v>0</v>
      </c>
      <c r="GGM119" s="201" t="b">
        <f t="shared" si="118"/>
        <v>0</v>
      </c>
      <c r="GGN119" s="201" t="b">
        <f t="shared" si="118"/>
        <v>0</v>
      </c>
      <c r="GGO119" s="201" t="b">
        <f t="shared" si="118"/>
        <v>0</v>
      </c>
      <c r="GGP119" s="201" t="b">
        <f t="shared" si="118"/>
        <v>0</v>
      </c>
      <c r="GGQ119" s="201" t="b">
        <f t="shared" si="118"/>
        <v>0</v>
      </c>
      <c r="GGR119" s="201" t="b">
        <f t="shared" si="118"/>
        <v>0</v>
      </c>
      <c r="GGS119" s="201" t="b">
        <f t="shared" si="118"/>
        <v>0</v>
      </c>
      <c r="GGT119" s="201" t="b">
        <f t="shared" si="118"/>
        <v>0</v>
      </c>
      <c r="GGU119" s="201" t="b">
        <f t="shared" si="118"/>
        <v>0</v>
      </c>
      <c r="GGV119" s="201" t="b">
        <f t="shared" si="118"/>
        <v>0</v>
      </c>
      <c r="GGW119" s="201" t="b">
        <f t="shared" si="118"/>
        <v>0</v>
      </c>
      <c r="GGX119" s="201" t="b">
        <f t="shared" si="118"/>
        <v>0</v>
      </c>
      <c r="GGY119" s="201" t="b">
        <f t="shared" ref="GGY119:GJJ119" si="119">IF(GGY113=TRUE,IF(((GGY117-GGY114)*GGY116)&lt;0,TRUE,FALSE),FALSE)</f>
        <v>0</v>
      </c>
      <c r="GGZ119" s="201" t="b">
        <f t="shared" si="119"/>
        <v>0</v>
      </c>
      <c r="GHA119" s="201" t="b">
        <f t="shared" si="119"/>
        <v>0</v>
      </c>
      <c r="GHB119" s="201" t="b">
        <f t="shared" si="119"/>
        <v>0</v>
      </c>
      <c r="GHC119" s="201" t="b">
        <f t="shared" si="119"/>
        <v>0</v>
      </c>
      <c r="GHD119" s="201" t="b">
        <f t="shared" si="119"/>
        <v>0</v>
      </c>
      <c r="GHE119" s="201" t="b">
        <f t="shared" si="119"/>
        <v>0</v>
      </c>
      <c r="GHF119" s="201" t="b">
        <f t="shared" si="119"/>
        <v>0</v>
      </c>
      <c r="GHG119" s="201" t="b">
        <f t="shared" si="119"/>
        <v>0</v>
      </c>
      <c r="GHH119" s="201" t="b">
        <f t="shared" si="119"/>
        <v>0</v>
      </c>
      <c r="GHI119" s="201" t="b">
        <f t="shared" si="119"/>
        <v>0</v>
      </c>
      <c r="GHJ119" s="201" t="b">
        <f t="shared" si="119"/>
        <v>0</v>
      </c>
      <c r="GHK119" s="201" t="b">
        <f t="shared" si="119"/>
        <v>0</v>
      </c>
      <c r="GHL119" s="201" t="b">
        <f t="shared" si="119"/>
        <v>0</v>
      </c>
      <c r="GHM119" s="201" t="b">
        <f t="shared" si="119"/>
        <v>0</v>
      </c>
      <c r="GHN119" s="201" t="b">
        <f t="shared" si="119"/>
        <v>0</v>
      </c>
      <c r="GHO119" s="201" t="b">
        <f t="shared" si="119"/>
        <v>0</v>
      </c>
      <c r="GHP119" s="201" t="b">
        <f t="shared" si="119"/>
        <v>0</v>
      </c>
      <c r="GHQ119" s="201" t="b">
        <f t="shared" si="119"/>
        <v>0</v>
      </c>
      <c r="GHR119" s="201" t="b">
        <f t="shared" si="119"/>
        <v>0</v>
      </c>
      <c r="GHS119" s="201" t="b">
        <f t="shared" si="119"/>
        <v>0</v>
      </c>
      <c r="GHT119" s="201" t="b">
        <f t="shared" si="119"/>
        <v>0</v>
      </c>
      <c r="GHU119" s="201" t="b">
        <f t="shared" si="119"/>
        <v>0</v>
      </c>
      <c r="GHV119" s="201" t="b">
        <f t="shared" si="119"/>
        <v>0</v>
      </c>
      <c r="GHW119" s="201" t="b">
        <f t="shared" si="119"/>
        <v>0</v>
      </c>
      <c r="GHX119" s="201" t="b">
        <f t="shared" si="119"/>
        <v>0</v>
      </c>
      <c r="GHY119" s="201" t="b">
        <f t="shared" si="119"/>
        <v>0</v>
      </c>
      <c r="GHZ119" s="201" t="b">
        <f t="shared" si="119"/>
        <v>0</v>
      </c>
      <c r="GIA119" s="201" t="b">
        <f t="shared" si="119"/>
        <v>0</v>
      </c>
      <c r="GIB119" s="201" t="b">
        <f t="shared" si="119"/>
        <v>0</v>
      </c>
      <c r="GIC119" s="201" t="b">
        <f t="shared" si="119"/>
        <v>0</v>
      </c>
      <c r="GID119" s="201" t="b">
        <f t="shared" si="119"/>
        <v>0</v>
      </c>
      <c r="GIE119" s="201" t="b">
        <f t="shared" si="119"/>
        <v>0</v>
      </c>
      <c r="GIF119" s="201" t="b">
        <f t="shared" si="119"/>
        <v>0</v>
      </c>
      <c r="GIG119" s="201" t="b">
        <f t="shared" si="119"/>
        <v>0</v>
      </c>
      <c r="GIH119" s="201" t="b">
        <f t="shared" si="119"/>
        <v>0</v>
      </c>
      <c r="GII119" s="201" t="b">
        <f t="shared" si="119"/>
        <v>0</v>
      </c>
      <c r="GIJ119" s="201" t="b">
        <f t="shared" si="119"/>
        <v>0</v>
      </c>
      <c r="GIK119" s="201" t="b">
        <f t="shared" si="119"/>
        <v>0</v>
      </c>
      <c r="GIL119" s="201" t="b">
        <f t="shared" si="119"/>
        <v>0</v>
      </c>
      <c r="GIM119" s="201" t="b">
        <f t="shared" si="119"/>
        <v>0</v>
      </c>
      <c r="GIN119" s="201" t="b">
        <f t="shared" si="119"/>
        <v>0</v>
      </c>
      <c r="GIO119" s="201" t="b">
        <f t="shared" si="119"/>
        <v>0</v>
      </c>
      <c r="GIP119" s="201" t="b">
        <f t="shared" si="119"/>
        <v>0</v>
      </c>
      <c r="GIQ119" s="201" t="b">
        <f t="shared" si="119"/>
        <v>0</v>
      </c>
      <c r="GIR119" s="201" t="b">
        <f t="shared" si="119"/>
        <v>0</v>
      </c>
      <c r="GIS119" s="201" t="b">
        <f t="shared" si="119"/>
        <v>0</v>
      </c>
      <c r="GIT119" s="201" t="b">
        <f t="shared" si="119"/>
        <v>0</v>
      </c>
      <c r="GIU119" s="201" t="b">
        <f t="shared" si="119"/>
        <v>0</v>
      </c>
      <c r="GIV119" s="201" t="b">
        <f t="shared" si="119"/>
        <v>0</v>
      </c>
      <c r="GIW119" s="201" t="b">
        <f t="shared" si="119"/>
        <v>0</v>
      </c>
      <c r="GIX119" s="201" t="b">
        <f t="shared" si="119"/>
        <v>0</v>
      </c>
      <c r="GIY119" s="201" t="b">
        <f t="shared" si="119"/>
        <v>0</v>
      </c>
      <c r="GIZ119" s="201" t="b">
        <f t="shared" si="119"/>
        <v>0</v>
      </c>
      <c r="GJA119" s="201" t="b">
        <f t="shared" si="119"/>
        <v>0</v>
      </c>
      <c r="GJB119" s="201" t="b">
        <f t="shared" si="119"/>
        <v>0</v>
      </c>
      <c r="GJC119" s="201" t="b">
        <f t="shared" si="119"/>
        <v>0</v>
      </c>
      <c r="GJD119" s="201" t="b">
        <f t="shared" si="119"/>
        <v>0</v>
      </c>
      <c r="GJE119" s="201" t="b">
        <f t="shared" si="119"/>
        <v>0</v>
      </c>
      <c r="GJF119" s="201" t="b">
        <f t="shared" si="119"/>
        <v>0</v>
      </c>
      <c r="GJG119" s="201" t="b">
        <f t="shared" si="119"/>
        <v>0</v>
      </c>
      <c r="GJH119" s="201" t="b">
        <f t="shared" si="119"/>
        <v>0</v>
      </c>
      <c r="GJI119" s="201" t="b">
        <f t="shared" si="119"/>
        <v>0</v>
      </c>
      <c r="GJJ119" s="201" t="b">
        <f t="shared" si="119"/>
        <v>0</v>
      </c>
      <c r="GJK119" s="201" t="b">
        <f t="shared" ref="GJK119:GLV119" si="120">IF(GJK113=TRUE,IF(((GJK117-GJK114)*GJK116)&lt;0,TRUE,FALSE),FALSE)</f>
        <v>0</v>
      </c>
      <c r="GJL119" s="201" t="b">
        <f t="shared" si="120"/>
        <v>0</v>
      </c>
      <c r="GJM119" s="201" t="b">
        <f t="shared" si="120"/>
        <v>0</v>
      </c>
      <c r="GJN119" s="201" t="b">
        <f t="shared" si="120"/>
        <v>0</v>
      </c>
      <c r="GJO119" s="201" t="b">
        <f t="shared" si="120"/>
        <v>0</v>
      </c>
      <c r="GJP119" s="201" t="b">
        <f t="shared" si="120"/>
        <v>0</v>
      </c>
      <c r="GJQ119" s="201" t="b">
        <f t="shared" si="120"/>
        <v>0</v>
      </c>
      <c r="GJR119" s="201" t="b">
        <f t="shared" si="120"/>
        <v>0</v>
      </c>
      <c r="GJS119" s="201" t="b">
        <f t="shared" si="120"/>
        <v>0</v>
      </c>
      <c r="GJT119" s="201" t="b">
        <f t="shared" si="120"/>
        <v>0</v>
      </c>
      <c r="GJU119" s="201" t="b">
        <f t="shared" si="120"/>
        <v>0</v>
      </c>
      <c r="GJV119" s="201" t="b">
        <f t="shared" si="120"/>
        <v>0</v>
      </c>
      <c r="GJW119" s="201" t="b">
        <f t="shared" si="120"/>
        <v>0</v>
      </c>
      <c r="GJX119" s="201" t="b">
        <f t="shared" si="120"/>
        <v>0</v>
      </c>
      <c r="GJY119" s="201" t="b">
        <f t="shared" si="120"/>
        <v>0</v>
      </c>
      <c r="GJZ119" s="201" t="b">
        <f t="shared" si="120"/>
        <v>0</v>
      </c>
      <c r="GKA119" s="201" t="b">
        <f t="shared" si="120"/>
        <v>0</v>
      </c>
      <c r="GKB119" s="201" t="b">
        <f t="shared" si="120"/>
        <v>0</v>
      </c>
      <c r="GKC119" s="201" t="b">
        <f t="shared" si="120"/>
        <v>0</v>
      </c>
      <c r="GKD119" s="201" t="b">
        <f t="shared" si="120"/>
        <v>0</v>
      </c>
      <c r="GKE119" s="201" t="b">
        <f t="shared" si="120"/>
        <v>0</v>
      </c>
      <c r="GKF119" s="201" t="b">
        <f t="shared" si="120"/>
        <v>0</v>
      </c>
      <c r="GKG119" s="201" t="b">
        <f t="shared" si="120"/>
        <v>0</v>
      </c>
      <c r="GKH119" s="201" t="b">
        <f t="shared" si="120"/>
        <v>0</v>
      </c>
      <c r="GKI119" s="201" t="b">
        <f t="shared" si="120"/>
        <v>0</v>
      </c>
      <c r="GKJ119" s="201" t="b">
        <f t="shared" si="120"/>
        <v>0</v>
      </c>
      <c r="GKK119" s="201" t="b">
        <f t="shared" si="120"/>
        <v>0</v>
      </c>
      <c r="GKL119" s="201" t="b">
        <f t="shared" si="120"/>
        <v>0</v>
      </c>
      <c r="GKM119" s="201" t="b">
        <f t="shared" si="120"/>
        <v>0</v>
      </c>
      <c r="GKN119" s="201" t="b">
        <f t="shared" si="120"/>
        <v>0</v>
      </c>
      <c r="GKO119" s="201" t="b">
        <f t="shared" si="120"/>
        <v>0</v>
      </c>
      <c r="GKP119" s="201" t="b">
        <f t="shared" si="120"/>
        <v>0</v>
      </c>
      <c r="GKQ119" s="201" t="b">
        <f t="shared" si="120"/>
        <v>0</v>
      </c>
      <c r="GKR119" s="201" t="b">
        <f t="shared" si="120"/>
        <v>0</v>
      </c>
      <c r="GKS119" s="201" t="b">
        <f t="shared" si="120"/>
        <v>0</v>
      </c>
      <c r="GKT119" s="201" t="b">
        <f t="shared" si="120"/>
        <v>0</v>
      </c>
      <c r="GKU119" s="201" t="b">
        <f t="shared" si="120"/>
        <v>0</v>
      </c>
      <c r="GKV119" s="201" t="b">
        <f t="shared" si="120"/>
        <v>0</v>
      </c>
      <c r="GKW119" s="201" t="b">
        <f t="shared" si="120"/>
        <v>0</v>
      </c>
      <c r="GKX119" s="201" t="b">
        <f t="shared" si="120"/>
        <v>0</v>
      </c>
      <c r="GKY119" s="201" t="b">
        <f t="shared" si="120"/>
        <v>0</v>
      </c>
      <c r="GKZ119" s="201" t="b">
        <f t="shared" si="120"/>
        <v>0</v>
      </c>
      <c r="GLA119" s="201" t="b">
        <f t="shared" si="120"/>
        <v>0</v>
      </c>
      <c r="GLB119" s="201" t="b">
        <f t="shared" si="120"/>
        <v>0</v>
      </c>
      <c r="GLC119" s="201" t="b">
        <f t="shared" si="120"/>
        <v>0</v>
      </c>
      <c r="GLD119" s="201" t="b">
        <f t="shared" si="120"/>
        <v>0</v>
      </c>
      <c r="GLE119" s="201" t="b">
        <f t="shared" si="120"/>
        <v>0</v>
      </c>
      <c r="GLF119" s="201" t="b">
        <f t="shared" si="120"/>
        <v>0</v>
      </c>
      <c r="GLG119" s="201" t="b">
        <f t="shared" si="120"/>
        <v>0</v>
      </c>
      <c r="GLH119" s="201" t="b">
        <f t="shared" si="120"/>
        <v>0</v>
      </c>
      <c r="GLI119" s="201" t="b">
        <f t="shared" si="120"/>
        <v>0</v>
      </c>
      <c r="GLJ119" s="201" t="b">
        <f t="shared" si="120"/>
        <v>0</v>
      </c>
      <c r="GLK119" s="201" t="b">
        <f t="shared" si="120"/>
        <v>0</v>
      </c>
      <c r="GLL119" s="201" t="b">
        <f t="shared" si="120"/>
        <v>0</v>
      </c>
      <c r="GLM119" s="201" t="b">
        <f t="shared" si="120"/>
        <v>0</v>
      </c>
      <c r="GLN119" s="201" t="b">
        <f t="shared" si="120"/>
        <v>0</v>
      </c>
      <c r="GLO119" s="201" t="b">
        <f t="shared" si="120"/>
        <v>0</v>
      </c>
      <c r="GLP119" s="201" t="b">
        <f t="shared" si="120"/>
        <v>0</v>
      </c>
      <c r="GLQ119" s="201" t="b">
        <f t="shared" si="120"/>
        <v>0</v>
      </c>
      <c r="GLR119" s="201" t="b">
        <f t="shared" si="120"/>
        <v>0</v>
      </c>
      <c r="GLS119" s="201" t="b">
        <f t="shared" si="120"/>
        <v>0</v>
      </c>
      <c r="GLT119" s="201" t="b">
        <f t="shared" si="120"/>
        <v>0</v>
      </c>
      <c r="GLU119" s="201" t="b">
        <f t="shared" si="120"/>
        <v>0</v>
      </c>
      <c r="GLV119" s="201" t="b">
        <f t="shared" si="120"/>
        <v>0</v>
      </c>
      <c r="GLW119" s="201" t="b">
        <f t="shared" ref="GLW119:GOH119" si="121">IF(GLW113=TRUE,IF(((GLW117-GLW114)*GLW116)&lt;0,TRUE,FALSE),FALSE)</f>
        <v>0</v>
      </c>
      <c r="GLX119" s="201" t="b">
        <f t="shared" si="121"/>
        <v>0</v>
      </c>
      <c r="GLY119" s="201" t="b">
        <f t="shared" si="121"/>
        <v>0</v>
      </c>
      <c r="GLZ119" s="201" t="b">
        <f t="shared" si="121"/>
        <v>0</v>
      </c>
      <c r="GMA119" s="201" t="b">
        <f t="shared" si="121"/>
        <v>0</v>
      </c>
      <c r="GMB119" s="201" t="b">
        <f t="shared" si="121"/>
        <v>0</v>
      </c>
      <c r="GMC119" s="201" t="b">
        <f t="shared" si="121"/>
        <v>0</v>
      </c>
      <c r="GMD119" s="201" t="b">
        <f t="shared" si="121"/>
        <v>0</v>
      </c>
      <c r="GME119" s="201" t="b">
        <f t="shared" si="121"/>
        <v>0</v>
      </c>
      <c r="GMF119" s="201" t="b">
        <f t="shared" si="121"/>
        <v>0</v>
      </c>
      <c r="GMG119" s="201" t="b">
        <f t="shared" si="121"/>
        <v>0</v>
      </c>
      <c r="GMH119" s="201" t="b">
        <f t="shared" si="121"/>
        <v>0</v>
      </c>
      <c r="GMI119" s="201" t="b">
        <f t="shared" si="121"/>
        <v>0</v>
      </c>
      <c r="GMJ119" s="201" t="b">
        <f t="shared" si="121"/>
        <v>0</v>
      </c>
      <c r="GMK119" s="201" t="b">
        <f t="shared" si="121"/>
        <v>0</v>
      </c>
      <c r="GML119" s="201" t="b">
        <f t="shared" si="121"/>
        <v>0</v>
      </c>
      <c r="GMM119" s="201" t="b">
        <f t="shared" si="121"/>
        <v>0</v>
      </c>
      <c r="GMN119" s="201" t="b">
        <f t="shared" si="121"/>
        <v>0</v>
      </c>
      <c r="GMO119" s="201" t="b">
        <f t="shared" si="121"/>
        <v>0</v>
      </c>
      <c r="GMP119" s="201" t="b">
        <f t="shared" si="121"/>
        <v>0</v>
      </c>
      <c r="GMQ119" s="201" t="b">
        <f t="shared" si="121"/>
        <v>0</v>
      </c>
      <c r="GMR119" s="201" t="b">
        <f t="shared" si="121"/>
        <v>0</v>
      </c>
      <c r="GMS119" s="201" t="b">
        <f t="shared" si="121"/>
        <v>0</v>
      </c>
      <c r="GMT119" s="201" t="b">
        <f t="shared" si="121"/>
        <v>0</v>
      </c>
      <c r="GMU119" s="201" t="b">
        <f t="shared" si="121"/>
        <v>0</v>
      </c>
      <c r="GMV119" s="201" t="b">
        <f t="shared" si="121"/>
        <v>0</v>
      </c>
      <c r="GMW119" s="201" t="b">
        <f t="shared" si="121"/>
        <v>0</v>
      </c>
      <c r="GMX119" s="201" t="b">
        <f t="shared" si="121"/>
        <v>0</v>
      </c>
      <c r="GMY119" s="201" t="b">
        <f t="shared" si="121"/>
        <v>0</v>
      </c>
      <c r="GMZ119" s="201" t="b">
        <f t="shared" si="121"/>
        <v>0</v>
      </c>
      <c r="GNA119" s="201" t="b">
        <f t="shared" si="121"/>
        <v>0</v>
      </c>
      <c r="GNB119" s="201" t="b">
        <f t="shared" si="121"/>
        <v>0</v>
      </c>
      <c r="GNC119" s="201" t="b">
        <f t="shared" si="121"/>
        <v>0</v>
      </c>
      <c r="GND119" s="201" t="b">
        <f t="shared" si="121"/>
        <v>0</v>
      </c>
      <c r="GNE119" s="201" t="b">
        <f t="shared" si="121"/>
        <v>0</v>
      </c>
      <c r="GNF119" s="201" t="b">
        <f t="shared" si="121"/>
        <v>0</v>
      </c>
      <c r="GNG119" s="201" t="b">
        <f t="shared" si="121"/>
        <v>0</v>
      </c>
      <c r="GNH119" s="201" t="b">
        <f t="shared" si="121"/>
        <v>0</v>
      </c>
      <c r="GNI119" s="201" t="b">
        <f t="shared" si="121"/>
        <v>0</v>
      </c>
      <c r="GNJ119" s="201" t="b">
        <f t="shared" si="121"/>
        <v>0</v>
      </c>
      <c r="GNK119" s="201" t="b">
        <f t="shared" si="121"/>
        <v>0</v>
      </c>
      <c r="GNL119" s="201" t="b">
        <f t="shared" si="121"/>
        <v>0</v>
      </c>
      <c r="GNM119" s="201" t="b">
        <f t="shared" si="121"/>
        <v>0</v>
      </c>
      <c r="GNN119" s="201" t="b">
        <f t="shared" si="121"/>
        <v>0</v>
      </c>
      <c r="GNO119" s="201" t="b">
        <f t="shared" si="121"/>
        <v>0</v>
      </c>
      <c r="GNP119" s="201" t="b">
        <f t="shared" si="121"/>
        <v>0</v>
      </c>
      <c r="GNQ119" s="201" t="b">
        <f t="shared" si="121"/>
        <v>0</v>
      </c>
      <c r="GNR119" s="201" t="b">
        <f t="shared" si="121"/>
        <v>0</v>
      </c>
      <c r="GNS119" s="201" t="b">
        <f t="shared" si="121"/>
        <v>0</v>
      </c>
      <c r="GNT119" s="201" t="b">
        <f t="shared" si="121"/>
        <v>0</v>
      </c>
      <c r="GNU119" s="201" t="b">
        <f t="shared" si="121"/>
        <v>0</v>
      </c>
      <c r="GNV119" s="201" t="b">
        <f t="shared" si="121"/>
        <v>0</v>
      </c>
      <c r="GNW119" s="201" t="b">
        <f t="shared" si="121"/>
        <v>0</v>
      </c>
      <c r="GNX119" s="201" t="b">
        <f t="shared" si="121"/>
        <v>0</v>
      </c>
      <c r="GNY119" s="201" t="b">
        <f t="shared" si="121"/>
        <v>0</v>
      </c>
      <c r="GNZ119" s="201" t="b">
        <f t="shared" si="121"/>
        <v>0</v>
      </c>
      <c r="GOA119" s="201" t="b">
        <f t="shared" si="121"/>
        <v>0</v>
      </c>
      <c r="GOB119" s="201" t="b">
        <f t="shared" si="121"/>
        <v>0</v>
      </c>
      <c r="GOC119" s="201" t="b">
        <f t="shared" si="121"/>
        <v>0</v>
      </c>
      <c r="GOD119" s="201" t="b">
        <f t="shared" si="121"/>
        <v>0</v>
      </c>
      <c r="GOE119" s="201" t="b">
        <f t="shared" si="121"/>
        <v>0</v>
      </c>
      <c r="GOF119" s="201" t="b">
        <f t="shared" si="121"/>
        <v>0</v>
      </c>
      <c r="GOG119" s="201" t="b">
        <f t="shared" si="121"/>
        <v>0</v>
      </c>
      <c r="GOH119" s="201" t="b">
        <f t="shared" si="121"/>
        <v>0</v>
      </c>
      <c r="GOI119" s="201" t="b">
        <f t="shared" ref="GOI119:GQT119" si="122">IF(GOI113=TRUE,IF(((GOI117-GOI114)*GOI116)&lt;0,TRUE,FALSE),FALSE)</f>
        <v>0</v>
      </c>
      <c r="GOJ119" s="201" t="b">
        <f t="shared" si="122"/>
        <v>0</v>
      </c>
      <c r="GOK119" s="201" t="b">
        <f t="shared" si="122"/>
        <v>0</v>
      </c>
      <c r="GOL119" s="201" t="b">
        <f t="shared" si="122"/>
        <v>0</v>
      </c>
      <c r="GOM119" s="201" t="b">
        <f t="shared" si="122"/>
        <v>0</v>
      </c>
      <c r="GON119" s="201" t="b">
        <f t="shared" si="122"/>
        <v>0</v>
      </c>
      <c r="GOO119" s="201" t="b">
        <f t="shared" si="122"/>
        <v>0</v>
      </c>
      <c r="GOP119" s="201" t="b">
        <f t="shared" si="122"/>
        <v>0</v>
      </c>
      <c r="GOQ119" s="201" t="b">
        <f t="shared" si="122"/>
        <v>0</v>
      </c>
      <c r="GOR119" s="201" t="b">
        <f t="shared" si="122"/>
        <v>0</v>
      </c>
      <c r="GOS119" s="201" t="b">
        <f t="shared" si="122"/>
        <v>0</v>
      </c>
      <c r="GOT119" s="201" t="b">
        <f t="shared" si="122"/>
        <v>0</v>
      </c>
      <c r="GOU119" s="201" t="b">
        <f t="shared" si="122"/>
        <v>0</v>
      </c>
      <c r="GOV119" s="201" t="b">
        <f t="shared" si="122"/>
        <v>0</v>
      </c>
      <c r="GOW119" s="201" t="b">
        <f t="shared" si="122"/>
        <v>0</v>
      </c>
      <c r="GOX119" s="201" t="b">
        <f t="shared" si="122"/>
        <v>0</v>
      </c>
      <c r="GOY119" s="201" t="b">
        <f t="shared" si="122"/>
        <v>0</v>
      </c>
      <c r="GOZ119" s="201" t="b">
        <f t="shared" si="122"/>
        <v>0</v>
      </c>
      <c r="GPA119" s="201" t="b">
        <f t="shared" si="122"/>
        <v>0</v>
      </c>
      <c r="GPB119" s="201" t="b">
        <f t="shared" si="122"/>
        <v>0</v>
      </c>
      <c r="GPC119" s="201" t="b">
        <f t="shared" si="122"/>
        <v>0</v>
      </c>
      <c r="GPD119" s="201" t="b">
        <f t="shared" si="122"/>
        <v>0</v>
      </c>
      <c r="GPE119" s="201" t="b">
        <f t="shared" si="122"/>
        <v>0</v>
      </c>
      <c r="GPF119" s="201" t="b">
        <f t="shared" si="122"/>
        <v>0</v>
      </c>
      <c r="GPG119" s="201" t="b">
        <f t="shared" si="122"/>
        <v>0</v>
      </c>
      <c r="GPH119" s="201" t="b">
        <f t="shared" si="122"/>
        <v>0</v>
      </c>
      <c r="GPI119" s="201" t="b">
        <f t="shared" si="122"/>
        <v>0</v>
      </c>
      <c r="GPJ119" s="201" t="b">
        <f t="shared" si="122"/>
        <v>0</v>
      </c>
      <c r="GPK119" s="201" t="b">
        <f t="shared" si="122"/>
        <v>0</v>
      </c>
      <c r="GPL119" s="201" t="b">
        <f t="shared" si="122"/>
        <v>0</v>
      </c>
      <c r="GPM119" s="201" t="b">
        <f t="shared" si="122"/>
        <v>0</v>
      </c>
      <c r="GPN119" s="201" t="b">
        <f t="shared" si="122"/>
        <v>0</v>
      </c>
      <c r="GPO119" s="201" t="b">
        <f t="shared" si="122"/>
        <v>0</v>
      </c>
      <c r="GPP119" s="201" t="b">
        <f t="shared" si="122"/>
        <v>0</v>
      </c>
      <c r="GPQ119" s="201" t="b">
        <f t="shared" si="122"/>
        <v>0</v>
      </c>
      <c r="GPR119" s="201" t="b">
        <f t="shared" si="122"/>
        <v>0</v>
      </c>
      <c r="GPS119" s="201" t="b">
        <f t="shared" si="122"/>
        <v>0</v>
      </c>
      <c r="GPT119" s="201" t="b">
        <f t="shared" si="122"/>
        <v>0</v>
      </c>
      <c r="GPU119" s="201" t="b">
        <f t="shared" si="122"/>
        <v>0</v>
      </c>
      <c r="GPV119" s="201" t="b">
        <f t="shared" si="122"/>
        <v>0</v>
      </c>
      <c r="GPW119" s="201" t="b">
        <f t="shared" si="122"/>
        <v>0</v>
      </c>
      <c r="GPX119" s="201" t="b">
        <f t="shared" si="122"/>
        <v>0</v>
      </c>
      <c r="GPY119" s="201" t="b">
        <f t="shared" si="122"/>
        <v>0</v>
      </c>
      <c r="GPZ119" s="201" t="b">
        <f t="shared" si="122"/>
        <v>0</v>
      </c>
      <c r="GQA119" s="201" t="b">
        <f t="shared" si="122"/>
        <v>0</v>
      </c>
      <c r="GQB119" s="201" t="b">
        <f t="shared" si="122"/>
        <v>0</v>
      </c>
      <c r="GQC119" s="201" t="b">
        <f t="shared" si="122"/>
        <v>0</v>
      </c>
      <c r="GQD119" s="201" t="b">
        <f t="shared" si="122"/>
        <v>0</v>
      </c>
      <c r="GQE119" s="201" t="b">
        <f t="shared" si="122"/>
        <v>0</v>
      </c>
      <c r="GQF119" s="201" t="b">
        <f t="shared" si="122"/>
        <v>0</v>
      </c>
      <c r="GQG119" s="201" t="b">
        <f t="shared" si="122"/>
        <v>0</v>
      </c>
      <c r="GQH119" s="201" t="b">
        <f t="shared" si="122"/>
        <v>0</v>
      </c>
      <c r="GQI119" s="201" t="b">
        <f t="shared" si="122"/>
        <v>0</v>
      </c>
      <c r="GQJ119" s="201" t="b">
        <f t="shared" si="122"/>
        <v>0</v>
      </c>
      <c r="GQK119" s="201" t="b">
        <f t="shared" si="122"/>
        <v>0</v>
      </c>
      <c r="GQL119" s="201" t="b">
        <f t="shared" si="122"/>
        <v>0</v>
      </c>
      <c r="GQM119" s="201" t="b">
        <f t="shared" si="122"/>
        <v>0</v>
      </c>
      <c r="GQN119" s="201" t="b">
        <f t="shared" si="122"/>
        <v>0</v>
      </c>
      <c r="GQO119" s="201" t="b">
        <f t="shared" si="122"/>
        <v>0</v>
      </c>
      <c r="GQP119" s="201" t="b">
        <f t="shared" si="122"/>
        <v>0</v>
      </c>
      <c r="GQQ119" s="201" t="b">
        <f t="shared" si="122"/>
        <v>0</v>
      </c>
      <c r="GQR119" s="201" t="b">
        <f t="shared" si="122"/>
        <v>0</v>
      </c>
      <c r="GQS119" s="201" t="b">
        <f t="shared" si="122"/>
        <v>0</v>
      </c>
      <c r="GQT119" s="201" t="b">
        <f t="shared" si="122"/>
        <v>0</v>
      </c>
      <c r="GQU119" s="201" t="b">
        <f t="shared" ref="GQU119:GTF119" si="123">IF(GQU113=TRUE,IF(((GQU117-GQU114)*GQU116)&lt;0,TRUE,FALSE),FALSE)</f>
        <v>0</v>
      </c>
      <c r="GQV119" s="201" t="b">
        <f t="shared" si="123"/>
        <v>0</v>
      </c>
      <c r="GQW119" s="201" t="b">
        <f t="shared" si="123"/>
        <v>0</v>
      </c>
      <c r="GQX119" s="201" t="b">
        <f t="shared" si="123"/>
        <v>0</v>
      </c>
      <c r="GQY119" s="201" t="b">
        <f t="shared" si="123"/>
        <v>0</v>
      </c>
      <c r="GQZ119" s="201" t="b">
        <f t="shared" si="123"/>
        <v>0</v>
      </c>
      <c r="GRA119" s="201" t="b">
        <f t="shared" si="123"/>
        <v>0</v>
      </c>
      <c r="GRB119" s="201" t="b">
        <f t="shared" si="123"/>
        <v>0</v>
      </c>
      <c r="GRC119" s="201" t="b">
        <f t="shared" si="123"/>
        <v>0</v>
      </c>
      <c r="GRD119" s="201" t="b">
        <f t="shared" si="123"/>
        <v>0</v>
      </c>
      <c r="GRE119" s="201" t="b">
        <f t="shared" si="123"/>
        <v>0</v>
      </c>
      <c r="GRF119" s="201" t="b">
        <f t="shared" si="123"/>
        <v>0</v>
      </c>
      <c r="GRG119" s="201" t="b">
        <f t="shared" si="123"/>
        <v>0</v>
      </c>
      <c r="GRH119" s="201" t="b">
        <f t="shared" si="123"/>
        <v>0</v>
      </c>
      <c r="GRI119" s="201" t="b">
        <f t="shared" si="123"/>
        <v>0</v>
      </c>
      <c r="GRJ119" s="201" t="b">
        <f t="shared" si="123"/>
        <v>0</v>
      </c>
      <c r="GRK119" s="201" t="b">
        <f t="shared" si="123"/>
        <v>0</v>
      </c>
      <c r="GRL119" s="201" t="b">
        <f t="shared" si="123"/>
        <v>0</v>
      </c>
      <c r="GRM119" s="201" t="b">
        <f t="shared" si="123"/>
        <v>0</v>
      </c>
      <c r="GRN119" s="201" t="b">
        <f t="shared" si="123"/>
        <v>0</v>
      </c>
      <c r="GRO119" s="201" t="b">
        <f t="shared" si="123"/>
        <v>0</v>
      </c>
      <c r="GRP119" s="201" t="b">
        <f t="shared" si="123"/>
        <v>0</v>
      </c>
      <c r="GRQ119" s="201" t="b">
        <f t="shared" si="123"/>
        <v>0</v>
      </c>
      <c r="GRR119" s="201" t="b">
        <f t="shared" si="123"/>
        <v>0</v>
      </c>
      <c r="GRS119" s="201" t="b">
        <f t="shared" si="123"/>
        <v>0</v>
      </c>
      <c r="GRT119" s="201" t="b">
        <f t="shared" si="123"/>
        <v>0</v>
      </c>
      <c r="GRU119" s="201" t="b">
        <f t="shared" si="123"/>
        <v>0</v>
      </c>
      <c r="GRV119" s="201" t="b">
        <f t="shared" si="123"/>
        <v>0</v>
      </c>
      <c r="GRW119" s="201" t="b">
        <f t="shared" si="123"/>
        <v>0</v>
      </c>
      <c r="GRX119" s="201" t="b">
        <f t="shared" si="123"/>
        <v>0</v>
      </c>
      <c r="GRY119" s="201" t="b">
        <f t="shared" si="123"/>
        <v>0</v>
      </c>
      <c r="GRZ119" s="201" t="b">
        <f t="shared" si="123"/>
        <v>0</v>
      </c>
      <c r="GSA119" s="201" t="b">
        <f t="shared" si="123"/>
        <v>0</v>
      </c>
      <c r="GSB119" s="201" t="b">
        <f t="shared" si="123"/>
        <v>0</v>
      </c>
      <c r="GSC119" s="201" t="b">
        <f t="shared" si="123"/>
        <v>0</v>
      </c>
      <c r="GSD119" s="201" t="b">
        <f t="shared" si="123"/>
        <v>0</v>
      </c>
      <c r="GSE119" s="201" t="b">
        <f t="shared" si="123"/>
        <v>0</v>
      </c>
      <c r="GSF119" s="201" t="b">
        <f t="shared" si="123"/>
        <v>0</v>
      </c>
      <c r="GSG119" s="201" t="b">
        <f t="shared" si="123"/>
        <v>0</v>
      </c>
      <c r="GSH119" s="201" t="b">
        <f t="shared" si="123"/>
        <v>0</v>
      </c>
      <c r="GSI119" s="201" t="b">
        <f t="shared" si="123"/>
        <v>0</v>
      </c>
      <c r="GSJ119" s="201" t="b">
        <f t="shared" si="123"/>
        <v>0</v>
      </c>
      <c r="GSK119" s="201" t="b">
        <f t="shared" si="123"/>
        <v>0</v>
      </c>
      <c r="GSL119" s="201" t="b">
        <f t="shared" si="123"/>
        <v>0</v>
      </c>
      <c r="GSM119" s="201" t="b">
        <f t="shared" si="123"/>
        <v>0</v>
      </c>
      <c r="GSN119" s="201" t="b">
        <f t="shared" si="123"/>
        <v>0</v>
      </c>
      <c r="GSO119" s="201" t="b">
        <f t="shared" si="123"/>
        <v>0</v>
      </c>
      <c r="GSP119" s="201" t="b">
        <f t="shared" si="123"/>
        <v>0</v>
      </c>
      <c r="GSQ119" s="201" t="b">
        <f t="shared" si="123"/>
        <v>0</v>
      </c>
      <c r="GSR119" s="201" t="b">
        <f t="shared" si="123"/>
        <v>0</v>
      </c>
      <c r="GSS119" s="201" t="b">
        <f t="shared" si="123"/>
        <v>0</v>
      </c>
      <c r="GST119" s="201" t="b">
        <f t="shared" si="123"/>
        <v>0</v>
      </c>
      <c r="GSU119" s="201" t="b">
        <f t="shared" si="123"/>
        <v>0</v>
      </c>
      <c r="GSV119" s="201" t="b">
        <f t="shared" si="123"/>
        <v>0</v>
      </c>
      <c r="GSW119" s="201" t="b">
        <f t="shared" si="123"/>
        <v>0</v>
      </c>
      <c r="GSX119" s="201" t="b">
        <f t="shared" si="123"/>
        <v>0</v>
      </c>
      <c r="GSY119" s="201" t="b">
        <f t="shared" si="123"/>
        <v>0</v>
      </c>
      <c r="GSZ119" s="201" t="b">
        <f t="shared" si="123"/>
        <v>0</v>
      </c>
      <c r="GTA119" s="201" t="b">
        <f t="shared" si="123"/>
        <v>0</v>
      </c>
      <c r="GTB119" s="201" t="b">
        <f t="shared" si="123"/>
        <v>0</v>
      </c>
      <c r="GTC119" s="201" t="b">
        <f t="shared" si="123"/>
        <v>0</v>
      </c>
      <c r="GTD119" s="201" t="b">
        <f t="shared" si="123"/>
        <v>0</v>
      </c>
      <c r="GTE119" s="201" t="b">
        <f t="shared" si="123"/>
        <v>0</v>
      </c>
      <c r="GTF119" s="201" t="b">
        <f t="shared" si="123"/>
        <v>0</v>
      </c>
      <c r="GTG119" s="201" t="b">
        <f t="shared" ref="GTG119:GVR119" si="124">IF(GTG113=TRUE,IF(((GTG117-GTG114)*GTG116)&lt;0,TRUE,FALSE),FALSE)</f>
        <v>0</v>
      </c>
      <c r="GTH119" s="201" t="b">
        <f t="shared" si="124"/>
        <v>0</v>
      </c>
      <c r="GTI119" s="201" t="b">
        <f t="shared" si="124"/>
        <v>0</v>
      </c>
      <c r="GTJ119" s="201" t="b">
        <f t="shared" si="124"/>
        <v>0</v>
      </c>
      <c r="GTK119" s="201" t="b">
        <f t="shared" si="124"/>
        <v>0</v>
      </c>
      <c r="GTL119" s="201" t="b">
        <f t="shared" si="124"/>
        <v>0</v>
      </c>
      <c r="GTM119" s="201" t="b">
        <f t="shared" si="124"/>
        <v>0</v>
      </c>
      <c r="GTN119" s="201" t="b">
        <f t="shared" si="124"/>
        <v>0</v>
      </c>
      <c r="GTO119" s="201" t="b">
        <f t="shared" si="124"/>
        <v>0</v>
      </c>
      <c r="GTP119" s="201" t="b">
        <f t="shared" si="124"/>
        <v>0</v>
      </c>
      <c r="GTQ119" s="201" t="b">
        <f t="shared" si="124"/>
        <v>0</v>
      </c>
      <c r="GTR119" s="201" t="b">
        <f t="shared" si="124"/>
        <v>0</v>
      </c>
      <c r="GTS119" s="201" t="b">
        <f t="shared" si="124"/>
        <v>0</v>
      </c>
      <c r="GTT119" s="201" t="b">
        <f t="shared" si="124"/>
        <v>0</v>
      </c>
      <c r="GTU119" s="201" t="b">
        <f t="shared" si="124"/>
        <v>0</v>
      </c>
      <c r="GTV119" s="201" t="b">
        <f t="shared" si="124"/>
        <v>0</v>
      </c>
      <c r="GTW119" s="201" t="b">
        <f t="shared" si="124"/>
        <v>0</v>
      </c>
      <c r="GTX119" s="201" t="b">
        <f t="shared" si="124"/>
        <v>0</v>
      </c>
      <c r="GTY119" s="201" t="b">
        <f t="shared" si="124"/>
        <v>0</v>
      </c>
      <c r="GTZ119" s="201" t="b">
        <f t="shared" si="124"/>
        <v>0</v>
      </c>
      <c r="GUA119" s="201" t="b">
        <f t="shared" si="124"/>
        <v>0</v>
      </c>
      <c r="GUB119" s="201" t="b">
        <f t="shared" si="124"/>
        <v>0</v>
      </c>
      <c r="GUC119" s="201" t="b">
        <f t="shared" si="124"/>
        <v>0</v>
      </c>
      <c r="GUD119" s="201" t="b">
        <f t="shared" si="124"/>
        <v>0</v>
      </c>
      <c r="GUE119" s="201" t="b">
        <f t="shared" si="124"/>
        <v>0</v>
      </c>
      <c r="GUF119" s="201" t="b">
        <f t="shared" si="124"/>
        <v>0</v>
      </c>
      <c r="GUG119" s="201" t="b">
        <f t="shared" si="124"/>
        <v>0</v>
      </c>
      <c r="GUH119" s="201" t="b">
        <f t="shared" si="124"/>
        <v>0</v>
      </c>
      <c r="GUI119" s="201" t="b">
        <f t="shared" si="124"/>
        <v>0</v>
      </c>
      <c r="GUJ119" s="201" t="b">
        <f t="shared" si="124"/>
        <v>0</v>
      </c>
      <c r="GUK119" s="201" t="b">
        <f t="shared" si="124"/>
        <v>0</v>
      </c>
      <c r="GUL119" s="201" t="b">
        <f t="shared" si="124"/>
        <v>0</v>
      </c>
      <c r="GUM119" s="201" t="b">
        <f t="shared" si="124"/>
        <v>0</v>
      </c>
      <c r="GUN119" s="201" t="b">
        <f t="shared" si="124"/>
        <v>0</v>
      </c>
      <c r="GUO119" s="201" t="b">
        <f t="shared" si="124"/>
        <v>0</v>
      </c>
      <c r="GUP119" s="201" t="b">
        <f t="shared" si="124"/>
        <v>0</v>
      </c>
      <c r="GUQ119" s="201" t="b">
        <f t="shared" si="124"/>
        <v>0</v>
      </c>
      <c r="GUR119" s="201" t="b">
        <f t="shared" si="124"/>
        <v>0</v>
      </c>
      <c r="GUS119" s="201" t="b">
        <f t="shared" si="124"/>
        <v>0</v>
      </c>
      <c r="GUT119" s="201" t="b">
        <f t="shared" si="124"/>
        <v>0</v>
      </c>
      <c r="GUU119" s="201" t="b">
        <f t="shared" si="124"/>
        <v>0</v>
      </c>
      <c r="GUV119" s="201" t="b">
        <f t="shared" si="124"/>
        <v>0</v>
      </c>
      <c r="GUW119" s="201" t="b">
        <f t="shared" si="124"/>
        <v>0</v>
      </c>
      <c r="GUX119" s="201" t="b">
        <f t="shared" si="124"/>
        <v>0</v>
      </c>
      <c r="GUY119" s="201" t="b">
        <f t="shared" si="124"/>
        <v>0</v>
      </c>
      <c r="GUZ119" s="201" t="b">
        <f t="shared" si="124"/>
        <v>0</v>
      </c>
      <c r="GVA119" s="201" t="b">
        <f t="shared" si="124"/>
        <v>0</v>
      </c>
      <c r="GVB119" s="201" t="b">
        <f t="shared" si="124"/>
        <v>0</v>
      </c>
      <c r="GVC119" s="201" t="b">
        <f t="shared" si="124"/>
        <v>0</v>
      </c>
      <c r="GVD119" s="201" t="b">
        <f t="shared" si="124"/>
        <v>0</v>
      </c>
      <c r="GVE119" s="201" t="b">
        <f t="shared" si="124"/>
        <v>0</v>
      </c>
      <c r="GVF119" s="201" t="b">
        <f t="shared" si="124"/>
        <v>0</v>
      </c>
      <c r="GVG119" s="201" t="b">
        <f t="shared" si="124"/>
        <v>0</v>
      </c>
      <c r="GVH119" s="201" t="b">
        <f t="shared" si="124"/>
        <v>0</v>
      </c>
      <c r="GVI119" s="201" t="b">
        <f t="shared" si="124"/>
        <v>0</v>
      </c>
      <c r="GVJ119" s="201" t="b">
        <f t="shared" si="124"/>
        <v>0</v>
      </c>
      <c r="GVK119" s="201" t="b">
        <f t="shared" si="124"/>
        <v>0</v>
      </c>
      <c r="GVL119" s="201" t="b">
        <f t="shared" si="124"/>
        <v>0</v>
      </c>
      <c r="GVM119" s="201" t="b">
        <f t="shared" si="124"/>
        <v>0</v>
      </c>
      <c r="GVN119" s="201" t="b">
        <f t="shared" si="124"/>
        <v>0</v>
      </c>
      <c r="GVO119" s="201" t="b">
        <f t="shared" si="124"/>
        <v>0</v>
      </c>
      <c r="GVP119" s="201" t="b">
        <f t="shared" si="124"/>
        <v>0</v>
      </c>
      <c r="GVQ119" s="201" t="b">
        <f t="shared" si="124"/>
        <v>0</v>
      </c>
      <c r="GVR119" s="201" t="b">
        <f t="shared" si="124"/>
        <v>0</v>
      </c>
      <c r="GVS119" s="201" t="b">
        <f t="shared" ref="GVS119:GYD119" si="125">IF(GVS113=TRUE,IF(((GVS117-GVS114)*GVS116)&lt;0,TRUE,FALSE),FALSE)</f>
        <v>0</v>
      </c>
      <c r="GVT119" s="201" t="b">
        <f t="shared" si="125"/>
        <v>0</v>
      </c>
      <c r="GVU119" s="201" t="b">
        <f t="shared" si="125"/>
        <v>0</v>
      </c>
      <c r="GVV119" s="201" t="b">
        <f t="shared" si="125"/>
        <v>0</v>
      </c>
      <c r="GVW119" s="201" t="b">
        <f t="shared" si="125"/>
        <v>0</v>
      </c>
      <c r="GVX119" s="201" t="b">
        <f t="shared" si="125"/>
        <v>0</v>
      </c>
      <c r="GVY119" s="201" t="b">
        <f t="shared" si="125"/>
        <v>0</v>
      </c>
      <c r="GVZ119" s="201" t="b">
        <f t="shared" si="125"/>
        <v>0</v>
      </c>
      <c r="GWA119" s="201" t="b">
        <f t="shared" si="125"/>
        <v>0</v>
      </c>
      <c r="GWB119" s="201" t="b">
        <f t="shared" si="125"/>
        <v>0</v>
      </c>
      <c r="GWC119" s="201" t="b">
        <f t="shared" si="125"/>
        <v>0</v>
      </c>
      <c r="GWD119" s="201" t="b">
        <f t="shared" si="125"/>
        <v>0</v>
      </c>
      <c r="GWE119" s="201" t="b">
        <f t="shared" si="125"/>
        <v>0</v>
      </c>
      <c r="GWF119" s="201" t="b">
        <f t="shared" si="125"/>
        <v>0</v>
      </c>
      <c r="GWG119" s="201" t="b">
        <f t="shared" si="125"/>
        <v>0</v>
      </c>
      <c r="GWH119" s="201" t="b">
        <f t="shared" si="125"/>
        <v>0</v>
      </c>
      <c r="GWI119" s="201" t="b">
        <f t="shared" si="125"/>
        <v>0</v>
      </c>
      <c r="GWJ119" s="201" t="b">
        <f t="shared" si="125"/>
        <v>0</v>
      </c>
      <c r="GWK119" s="201" t="b">
        <f t="shared" si="125"/>
        <v>0</v>
      </c>
      <c r="GWL119" s="201" t="b">
        <f t="shared" si="125"/>
        <v>0</v>
      </c>
      <c r="GWM119" s="201" t="b">
        <f t="shared" si="125"/>
        <v>0</v>
      </c>
      <c r="GWN119" s="201" t="b">
        <f t="shared" si="125"/>
        <v>0</v>
      </c>
      <c r="GWO119" s="201" t="b">
        <f t="shared" si="125"/>
        <v>0</v>
      </c>
      <c r="GWP119" s="201" t="b">
        <f t="shared" si="125"/>
        <v>0</v>
      </c>
      <c r="GWQ119" s="201" t="b">
        <f t="shared" si="125"/>
        <v>0</v>
      </c>
      <c r="GWR119" s="201" t="b">
        <f t="shared" si="125"/>
        <v>0</v>
      </c>
      <c r="GWS119" s="201" t="b">
        <f t="shared" si="125"/>
        <v>0</v>
      </c>
      <c r="GWT119" s="201" t="b">
        <f t="shared" si="125"/>
        <v>0</v>
      </c>
      <c r="GWU119" s="201" t="b">
        <f t="shared" si="125"/>
        <v>0</v>
      </c>
      <c r="GWV119" s="201" t="b">
        <f t="shared" si="125"/>
        <v>0</v>
      </c>
      <c r="GWW119" s="201" t="b">
        <f t="shared" si="125"/>
        <v>0</v>
      </c>
      <c r="GWX119" s="201" t="b">
        <f t="shared" si="125"/>
        <v>0</v>
      </c>
      <c r="GWY119" s="201" t="b">
        <f t="shared" si="125"/>
        <v>0</v>
      </c>
      <c r="GWZ119" s="201" t="b">
        <f t="shared" si="125"/>
        <v>0</v>
      </c>
      <c r="GXA119" s="201" t="b">
        <f t="shared" si="125"/>
        <v>0</v>
      </c>
      <c r="GXB119" s="201" t="b">
        <f t="shared" si="125"/>
        <v>0</v>
      </c>
      <c r="GXC119" s="201" t="b">
        <f t="shared" si="125"/>
        <v>0</v>
      </c>
      <c r="GXD119" s="201" t="b">
        <f t="shared" si="125"/>
        <v>0</v>
      </c>
      <c r="GXE119" s="201" t="b">
        <f t="shared" si="125"/>
        <v>0</v>
      </c>
      <c r="GXF119" s="201" t="b">
        <f t="shared" si="125"/>
        <v>0</v>
      </c>
      <c r="GXG119" s="201" t="b">
        <f t="shared" si="125"/>
        <v>0</v>
      </c>
      <c r="GXH119" s="201" t="b">
        <f t="shared" si="125"/>
        <v>0</v>
      </c>
      <c r="GXI119" s="201" t="b">
        <f t="shared" si="125"/>
        <v>0</v>
      </c>
      <c r="GXJ119" s="201" t="b">
        <f t="shared" si="125"/>
        <v>0</v>
      </c>
      <c r="GXK119" s="201" t="b">
        <f t="shared" si="125"/>
        <v>0</v>
      </c>
      <c r="GXL119" s="201" t="b">
        <f t="shared" si="125"/>
        <v>0</v>
      </c>
      <c r="GXM119" s="201" t="b">
        <f t="shared" si="125"/>
        <v>0</v>
      </c>
      <c r="GXN119" s="201" t="b">
        <f t="shared" si="125"/>
        <v>0</v>
      </c>
      <c r="GXO119" s="201" t="b">
        <f t="shared" si="125"/>
        <v>0</v>
      </c>
      <c r="GXP119" s="201" t="b">
        <f t="shared" si="125"/>
        <v>0</v>
      </c>
      <c r="GXQ119" s="201" t="b">
        <f t="shared" si="125"/>
        <v>0</v>
      </c>
      <c r="GXR119" s="201" t="b">
        <f t="shared" si="125"/>
        <v>0</v>
      </c>
      <c r="GXS119" s="201" t="b">
        <f t="shared" si="125"/>
        <v>0</v>
      </c>
      <c r="GXT119" s="201" t="b">
        <f t="shared" si="125"/>
        <v>0</v>
      </c>
      <c r="GXU119" s="201" t="b">
        <f t="shared" si="125"/>
        <v>0</v>
      </c>
      <c r="GXV119" s="201" t="b">
        <f t="shared" si="125"/>
        <v>0</v>
      </c>
      <c r="GXW119" s="201" t="b">
        <f t="shared" si="125"/>
        <v>0</v>
      </c>
      <c r="GXX119" s="201" t="b">
        <f t="shared" si="125"/>
        <v>0</v>
      </c>
      <c r="GXY119" s="201" t="b">
        <f t="shared" si="125"/>
        <v>0</v>
      </c>
      <c r="GXZ119" s="201" t="b">
        <f t="shared" si="125"/>
        <v>0</v>
      </c>
      <c r="GYA119" s="201" t="b">
        <f t="shared" si="125"/>
        <v>0</v>
      </c>
      <c r="GYB119" s="201" t="b">
        <f t="shared" si="125"/>
        <v>0</v>
      </c>
      <c r="GYC119" s="201" t="b">
        <f t="shared" si="125"/>
        <v>0</v>
      </c>
      <c r="GYD119" s="201" t="b">
        <f t="shared" si="125"/>
        <v>0</v>
      </c>
      <c r="GYE119" s="201" t="b">
        <f t="shared" ref="GYE119:HAP119" si="126">IF(GYE113=TRUE,IF(((GYE117-GYE114)*GYE116)&lt;0,TRUE,FALSE),FALSE)</f>
        <v>0</v>
      </c>
      <c r="GYF119" s="201" t="b">
        <f t="shared" si="126"/>
        <v>0</v>
      </c>
      <c r="GYG119" s="201" t="b">
        <f t="shared" si="126"/>
        <v>0</v>
      </c>
      <c r="GYH119" s="201" t="b">
        <f t="shared" si="126"/>
        <v>0</v>
      </c>
      <c r="GYI119" s="201" t="b">
        <f t="shared" si="126"/>
        <v>0</v>
      </c>
      <c r="GYJ119" s="201" t="b">
        <f t="shared" si="126"/>
        <v>0</v>
      </c>
      <c r="GYK119" s="201" t="b">
        <f t="shared" si="126"/>
        <v>0</v>
      </c>
      <c r="GYL119" s="201" t="b">
        <f t="shared" si="126"/>
        <v>0</v>
      </c>
      <c r="GYM119" s="201" t="b">
        <f t="shared" si="126"/>
        <v>0</v>
      </c>
      <c r="GYN119" s="201" t="b">
        <f t="shared" si="126"/>
        <v>0</v>
      </c>
      <c r="GYO119" s="201" t="b">
        <f t="shared" si="126"/>
        <v>0</v>
      </c>
      <c r="GYP119" s="201" t="b">
        <f t="shared" si="126"/>
        <v>0</v>
      </c>
      <c r="GYQ119" s="201" t="b">
        <f t="shared" si="126"/>
        <v>0</v>
      </c>
      <c r="GYR119" s="201" t="b">
        <f t="shared" si="126"/>
        <v>0</v>
      </c>
      <c r="GYS119" s="201" t="b">
        <f t="shared" si="126"/>
        <v>0</v>
      </c>
      <c r="GYT119" s="201" t="b">
        <f t="shared" si="126"/>
        <v>0</v>
      </c>
      <c r="GYU119" s="201" t="b">
        <f t="shared" si="126"/>
        <v>0</v>
      </c>
      <c r="GYV119" s="201" t="b">
        <f t="shared" si="126"/>
        <v>0</v>
      </c>
      <c r="GYW119" s="201" t="b">
        <f t="shared" si="126"/>
        <v>0</v>
      </c>
      <c r="GYX119" s="201" t="b">
        <f t="shared" si="126"/>
        <v>0</v>
      </c>
      <c r="GYY119" s="201" t="b">
        <f t="shared" si="126"/>
        <v>0</v>
      </c>
      <c r="GYZ119" s="201" t="b">
        <f t="shared" si="126"/>
        <v>0</v>
      </c>
      <c r="GZA119" s="201" t="b">
        <f t="shared" si="126"/>
        <v>0</v>
      </c>
      <c r="GZB119" s="201" t="b">
        <f t="shared" si="126"/>
        <v>0</v>
      </c>
      <c r="GZC119" s="201" t="b">
        <f t="shared" si="126"/>
        <v>0</v>
      </c>
      <c r="GZD119" s="201" t="b">
        <f t="shared" si="126"/>
        <v>0</v>
      </c>
      <c r="GZE119" s="201" t="b">
        <f t="shared" si="126"/>
        <v>0</v>
      </c>
      <c r="GZF119" s="201" t="b">
        <f t="shared" si="126"/>
        <v>0</v>
      </c>
      <c r="GZG119" s="201" t="b">
        <f t="shared" si="126"/>
        <v>0</v>
      </c>
      <c r="GZH119" s="201" t="b">
        <f t="shared" si="126"/>
        <v>0</v>
      </c>
      <c r="GZI119" s="201" t="b">
        <f t="shared" si="126"/>
        <v>0</v>
      </c>
      <c r="GZJ119" s="201" t="b">
        <f t="shared" si="126"/>
        <v>0</v>
      </c>
      <c r="GZK119" s="201" t="b">
        <f t="shared" si="126"/>
        <v>0</v>
      </c>
      <c r="GZL119" s="201" t="b">
        <f t="shared" si="126"/>
        <v>0</v>
      </c>
      <c r="GZM119" s="201" t="b">
        <f t="shared" si="126"/>
        <v>0</v>
      </c>
      <c r="GZN119" s="201" t="b">
        <f t="shared" si="126"/>
        <v>0</v>
      </c>
      <c r="GZO119" s="201" t="b">
        <f t="shared" si="126"/>
        <v>0</v>
      </c>
      <c r="GZP119" s="201" t="b">
        <f t="shared" si="126"/>
        <v>0</v>
      </c>
      <c r="GZQ119" s="201" t="b">
        <f t="shared" si="126"/>
        <v>0</v>
      </c>
      <c r="GZR119" s="201" t="b">
        <f t="shared" si="126"/>
        <v>0</v>
      </c>
      <c r="GZS119" s="201" t="b">
        <f t="shared" si="126"/>
        <v>0</v>
      </c>
      <c r="GZT119" s="201" t="b">
        <f t="shared" si="126"/>
        <v>0</v>
      </c>
      <c r="GZU119" s="201" t="b">
        <f t="shared" si="126"/>
        <v>0</v>
      </c>
      <c r="GZV119" s="201" t="b">
        <f t="shared" si="126"/>
        <v>0</v>
      </c>
      <c r="GZW119" s="201" t="b">
        <f t="shared" si="126"/>
        <v>0</v>
      </c>
      <c r="GZX119" s="201" t="b">
        <f t="shared" si="126"/>
        <v>0</v>
      </c>
      <c r="GZY119" s="201" t="b">
        <f t="shared" si="126"/>
        <v>0</v>
      </c>
      <c r="GZZ119" s="201" t="b">
        <f t="shared" si="126"/>
        <v>0</v>
      </c>
      <c r="HAA119" s="201" t="b">
        <f t="shared" si="126"/>
        <v>0</v>
      </c>
      <c r="HAB119" s="201" t="b">
        <f t="shared" si="126"/>
        <v>0</v>
      </c>
      <c r="HAC119" s="201" t="b">
        <f t="shared" si="126"/>
        <v>0</v>
      </c>
      <c r="HAD119" s="201" t="b">
        <f t="shared" si="126"/>
        <v>0</v>
      </c>
      <c r="HAE119" s="201" t="b">
        <f t="shared" si="126"/>
        <v>0</v>
      </c>
      <c r="HAF119" s="201" t="b">
        <f t="shared" si="126"/>
        <v>0</v>
      </c>
      <c r="HAG119" s="201" t="b">
        <f t="shared" si="126"/>
        <v>0</v>
      </c>
      <c r="HAH119" s="201" t="b">
        <f t="shared" si="126"/>
        <v>0</v>
      </c>
      <c r="HAI119" s="201" t="b">
        <f t="shared" si="126"/>
        <v>0</v>
      </c>
      <c r="HAJ119" s="201" t="b">
        <f t="shared" si="126"/>
        <v>0</v>
      </c>
      <c r="HAK119" s="201" t="b">
        <f t="shared" si="126"/>
        <v>0</v>
      </c>
      <c r="HAL119" s="201" t="b">
        <f t="shared" si="126"/>
        <v>0</v>
      </c>
      <c r="HAM119" s="201" t="b">
        <f t="shared" si="126"/>
        <v>0</v>
      </c>
      <c r="HAN119" s="201" t="b">
        <f t="shared" si="126"/>
        <v>0</v>
      </c>
      <c r="HAO119" s="201" t="b">
        <f t="shared" si="126"/>
        <v>0</v>
      </c>
      <c r="HAP119" s="201" t="b">
        <f t="shared" si="126"/>
        <v>0</v>
      </c>
      <c r="HAQ119" s="201" t="b">
        <f t="shared" ref="HAQ119:HDB119" si="127">IF(HAQ113=TRUE,IF(((HAQ117-HAQ114)*HAQ116)&lt;0,TRUE,FALSE),FALSE)</f>
        <v>0</v>
      </c>
      <c r="HAR119" s="201" t="b">
        <f t="shared" si="127"/>
        <v>0</v>
      </c>
      <c r="HAS119" s="201" t="b">
        <f t="shared" si="127"/>
        <v>0</v>
      </c>
      <c r="HAT119" s="201" t="b">
        <f t="shared" si="127"/>
        <v>0</v>
      </c>
      <c r="HAU119" s="201" t="b">
        <f t="shared" si="127"/>
        <v>0</v>
      </c>
      <c r="HAV119" s="201" t="b">
        <f t="shared" si="127"/>
        <v>0</v>
      </c>
      <c r="HAW119" s="201" t="b">
        <f t="shared" si="127"/>
        <v>0</v>
      </c>
      <c r="HAX119" s="201" t="b">
        <f t="shared" si="127"/>
        <v>0</v>
      </c>
      <c r="HAY119" s="201" t="b">
        <f t="shared" si="127"/>
        <v>0</v>
      </c>
      <c r="HAZ119" s="201" t="b">
        <f t="shared" si="127"/>
        <v>0</v>
      </c>
      <c r="HBA119" s="201" t="b">
        <f t="shared" si="127"/>
        <v>0</v>
      </c>
      <c r="HBB119" s="201" t="b">
        <f t="shared" si="127"/>
        <v>0</v>
      </c>
      <c r="HBC119" s="201" t="b">
        <f t="shared" si="127"/>
        <v>0</v>
      </c>
      <c r="HBD119" s="201" t="b">
        <f t="shared" si="127"/>
        <v>0</v>
      </c>
      <c r="HBE119" s="201" t="b">
        <f t="shared" si="127"/>
        <v>0</v>
      </c>
      <c r="HBF119" s="201" t="b">
        <f t="shared" si="127"/>
        <v>0</v>
      </c>
      <c r="HBG119" s="201" t="b">
        <f t="shared" si="127"/>
        <v>0</v>
      </c>
      <c r="HBH119" s="201" t="b">
        <f t="shared" si="127"/>
        <v>0</v>
      </c>
      <c r="HBI119" s="201" t="b">
        <f t="shared" si="127"/>
        <v>0</v>
      </c>
      <c r="HBJ119" s="201" t="b">
        <f t="shared" si="127"/>
        <v>0</v>
      </c>
      <c r="HBK119" s="201" t="b">
        <f t="shared" si="127"/>
        <v>0</v>
      </c>
      <c r="HBL119" s="201" t="b">
        <f t="shared" si="127"/>
        <v>0</v>
      </c>
      <c r="HBM119" s="201" t="b">
        <f t="shared" si="127"/>
        <v>0</v>
      </c>
      <c r="HBN119" s="201" t="b">
        <f t="shared" si="127"/>
        <v>0</v>
      </c>
      <c r="HBO119" s="201" t="b">
        <f t="shared" si="127"/>
        <v>0</v>
      </c>
      <c r="HBP119" s="201" t="b">
        <f t="shared" si="127"/>
        <v>0</v>
      </c>
      <c r="HBQ119" s="201" t="b">
        <f t="shared" si="127"/>
        <v>0</v>
      </c>
      <c r="HBR119" s="201" t="b">
        <f t="shared" si="127"/>
        <v>0</v>
      </c>
      <c r="HBS119" s="201" t="b">
        <f t="shared" si="127"/>
        <v>0</v>
      </c>
      <c r="HBT119" s="201" t="b">
        <f t="shared" si="127"/>
        <v>0</v>
      </c>
      <c r="HBU119" s="201" t="b">
        <f t="shared" si="127"/>
        <v>0</v>
      </c>
      <c r="HBV119" s="201" t="b">
        <f t="shared" si="127"/>
        <v>0</v>
      </c>
      <c r="HBW119" s="201" t="b">
        <f t="shared" si="127"/>
        <v>0</v>
      </c>
      <c r="HBX119" s="201" t="b">
        <f t="shared" si="127"/>
        <v>0</v>
      </c>
      <c r="HBY119" s="201" t="b">
        <f t="shared" si="127"/>
        <v>0</v>
      </c>
      <c r="HBZ119" s="201" t="b">
        <f t="shared" si="127"/>
        <v>0</v>
      </c>
      <c r="HCA119" s="201" t="b">
        <f t="shared" si="127"/>
        <v>0</v>
      </c>
      <c r="HCB119" s="201" t="b">
        <f t="shared" si="127"/>
        <v>0</v>
      </c>
      <c r="HCC119" s="201" t="b">
        <f t="shared" si="127"/>
        <v>0</v>
      </c>
      <c r="HCD119" s="201" t="b">
        <f t="shared" si="127"/>
        <v>0</v>
      </c>
      <c r="HCE119" s="201" t="b">
        <f t="shared" si="127"/>
        <v>0</v>
      </c>
      <c r="HCF119" s="201" t="b">
        <f t="shared" si="127"/>
        <v>0</v>
      </c>
      <c r="HCG119" s="201" t="b">
        <f t="shared" si="127"/>
        <v>0</v>
      </c>
      <c r="HCH119" s="201" t="b">
        <f t="shared" si="127"/>
        <v>0</v>
      </c>
      <c r="HCI119" s="201" t="b">
        <f t="shared" si="127"/>
        <v>0</v>
      </c>
      <c r="HCJ119" s="201" t="b">
        <f t="shared" si="127"/>
        <v>0</v>
      </c>
      <c r="HCK119" s="201" t="b">
        <f t="shared" si="127"/>
        <v>0</v>
      </c>
      <c r="HCL119" s="201" t="b">
        <f t="shared" si="127"/>
        <v>0</v>
      </c>
      <c r="HCM119" s="201" t="b">
        <f t="shared" si="127"/>
        <v>0</v>
      </c>
      <c r="HCN119" s="201" t="b">
        <f t="shared" si="127"/>
        <v>0</v>
      </c>
      <c r="HCO119" s="201" t="b">
        <f t="shared" si="127"/>
        <v>0</v>
      </c>
      <c r="HCP119" s="201" t="b">
        <f t="shared" si="127"/>
        <v>0</v>
      </c>
      <c r="HCQ119" s="201" t="b">
        <f t="shared" si="127"/>
        <v>0</v>
      </c>
      <c r="HCR119" s="201" t="b">
        <f t="shared" si="127"/>
        <v>0</v>
      </c>
      <c r="HCS119" s="201" t="b">
        <f t="shared" si="127"/>
        <v>0</v>
      </c>
      <c r="HCT119" s="201" t="b">
        <f t="shared" si="127"/>
        <v>0</v>
      </c>
      <c r="HCU119" s="201" t="b">
        <f t="shared" si="127"/>
        <v>0</v>
      </c>
      <c r="HCV119" s="201" t="b">
        <f t="shared" si="127"/>
        <v>0</v>
      </c>
      <c r="HCW119" s="201" t="b">
        <f t="shared" si="127"/>
        <v>0</v>
      </c>
      <c r="HCX119" s="201" t="b">
        <f t="shared" si="127"/>
        <v>0</v>
      </c>
      <c r="HCY119" s="201" t="b">
        <f t="shared" si="127"/>
        <v>0</v>
      </c>
      <c r="HCZ119" s="201" t="b">
        <f t="shared" si="127"/>
        <v>0</v>
      </c>
      <c r="HDA119" s="201" t="b">
        <f t="shared" si="127"/>
        <v>0</v>
      </c>
      <c r="HDB119" s="201" t="b">
        <f t="shared" si="127"/>
        <v>0</v>
      </c>
      <c r="HDC119" s="201" t="b">
        <f t="shared" ref="HDC119:HFN119" si="128">IF(HDC113=TRUE,IF(((HDC117-HDC114)*HDC116)&lt;0,TRUE,FALSE),FALSE)</f>
        <v>0</v>
      </c>
      <c r="HDD119" s="201" t="b">
        <f t="shared" si="128"/>
        <v>0</v>
      </c>
      <c r="HDE119" s="201" t="b">
        <f t="shared" si="128"/>
        <v>0</v>
      </c>
      <c r="HDF119" s="201" t="b">
        <f t="shared" si="128"/>
        <v>0</v>
      </c>
      <c r="HDG119" s="201" t="b">
        <f t="shared" si="128"/>
        <v>0</v>
      </c>
      <c r="HDH119" s="201" t="b">
        <f t="shared" si="128"/>
        <v>0</v>
      </c>
      <c r="HDI119" s="201" t="b">
        <f t="shared" si="128"/>
        <v>0</v>
      </c>
      <c r="HDJ119" s="201" t="b">
        <f t="shared" si="128"/>
        <v>0</v>
      </c>
      <c r="HDK119" s="201" t="b">
        <f t="shared" si="128"/>
        <v>0</v>
      </c>
      <c r="HDL119" s="201" t="b">
        <f t="shared" si="128"/>
        <v>0</v>
      </c>
      <c r="HDM119" s="201" t="b">
        <f t="shared" si="128"/>
        <v>0</v>
      </c>
      <c r="HDN119" s="201" t="b">
        <f t="shared" si="128"/>
        <v>0</v>
      </c>
      <c r="HDO119" s="201" t="b">
        <f t="shared" si="128"/>
        <v>0</v>
      </c>
      <c r="HDP119" s="201" t="b">
        <f t="shared" si="128"/>
        <v>0</v>
      </c>
      <c r="HDQ119" s="201" t="b">
        <f t="shared" si="128"/>
        <v>0</v>
      </c>
      <c r="HDR119" s="201" t="b">
        <f t="shared" si="128"/>
        <v>0</v>
      </c>
      <c r="HDS119" s="201" t="b">
        <f t="shared" si="128"/>
        <v>0</v>
      </c>
      <c r="HDT119" s="201" t="b">
        <f t="shared" si="128"/>
        <v>0</v>
      </c>
      <c r="HDU119" s="201" t="b">
        <f t="shared" si="128"/>
        <v>0</v>
      </c>
      <c r="HDV119" s="201" t="b">
        <f t="shared" si="128"/>
        <v>0</v>
      </c>
      <c r="HDW119" s="201" t="b">
        <f t="shared" si="128"/>
        <v>0</v>
      </c>
      <c r="HDX119" s="201" t="b">
        <f t="shared" si="128"/>
        <v>0</v>
      </c>
      <c r="HDY119" s="201" t="b">
        <f t="shared" si="128"/>
        <v>0</v>
      </c>
      <c r="HDZ119" s="201" t="b">
        <f t="shared" si="128"/>
        <v>0</v>
      </c>
      <c r="HEA119" s="201" t="b">
        <f t="shared" si="128"/>
        <v>0</v>
      </c>
      <c r="HEB119" s="201" t="b">
        <f t="shared" si="128"/>
        <v>0</v>
      </c>
      <c r="HEC119" s="201" t="b">
        <f t="shared" si="128"/>
        <v>0</v>
      </c>
      <c r="HED119" s="201" t="b">
        <f t="shared" si="128"/>
        <v>0</v>
      </c>
      <c r="HEE119" s="201" t="b">
        <f t="shared" si="128"/>
        <v>0</v>
      </c>
      <c r="HEF119" s="201" t="b">
        <f t="shared" si="128"/>
        <v>0</v>
      </c>
      <c r="HEG119" s="201" t="b">
        <f t="shared" si="128"/>
        <v>0</v>
      </c>
      <c r="HEH119" s="201" t="b">
        <f t="shared" si="128"/>
        <v>0</v>
      </c>
      <c r="HEI119" s="201" t="b">
        <f t="shared" si="128"/>
        <v>0</v>
      </c>
      <c r="HEJ119" s="201" t="b">
        <f t="shared" si="128"/>
        <v>0</v>
      </c>
      <c r="HEK119" s="201" t="b">
        <f t="shared" si="128"/>
        <v>0</v>
      </c>
      <c r="HEL119" s="201" t="b">
        <f t="shared" si="128"/>
        <v>0</v>
      </c>
      <c r="HEM119" s="201" t="b">
        <f t="shared" si="128"/>
        <v>0</v>
      </c>
      <c r="HEN119" s="201" t="b">
        <f t="shared" si="128"/>
        <v>0</v>
      </c>
      <c r="HEO119" s="201" t="b">
        <f t="shared" si="128"/>
        <v>0</v>
      </c>
      <c r="HEP119" s="201" t="b">
        <f t="shared" si="128"/>
        <v>0</v>
      </c>
      <c r="HEQ119" s="201" t="b">
        <f t="shared" si="128"/>
        <v>0</v>
      </c>
      <c r="HER119" s="201" t="b">
        <f t="shared" si="128"/>
        <v>0</v>
      </c>
      <c r="HES119" s="201" t="b">
        <f t="shared" si="128"/>
        <v>0</v>
      </c>
      <c r="HET119" s="201" t="b">
        <f t="shared" si="128"/>
        <v>0</v>
      </c>
      <c r="HEU119" s="201" t="b">
        <f t="shared" si="128"/>
        <v>0</v>
      </c>
      <c r="HEV119" s="201" t="b">
        <f t="shared" si="128"/>
        <v>0</v>
      </c>
      <c r="HEW119" s="201" t="b">
        <f t="shared" si="128"/>
        <v>0</v>
      </c>
      <c r="HEX119" s="201" t="b">
        <f t="shared" si="128"/>
        <v>0</v>
      </c>
      <c r="HEY119" s="201" t="b">
        <f t="shared" si="128"/>
        <v>0</v>
      </c>
      <c r="HEZ119" s="201" t="b">
        <f t="shared" si="128"/>
        <v>0</v>
      </c>
      <c r="HFA119" s="201" t="b">
        <f t="shared" si="128"/>
        <v>0</v>
      </c>
      <c r="HFB119" s="201" t="b">
        <f t="shared" si="128"/>
        <v>0</v>
      </c>
      <c r="HFC119" s="201" t="b">
        <f t="shared" si="128"/>
        <v>0</v>
      </c>
      <c r="HFD119" s="201" t="b">
        <f t="shared" si="128"/>
        <v>0</v>
      </c>
      <c r="HFE119" s="201" t="b">
        <f t="shared" si="128"/>
        <v>0</v>
      </c>
      <c r="HFF119" s="201" t="b">
        <f t="shared" si="128"/>
        <v>0</v>
      </c>
      <c r="HFG119" s="201" t="b">
        <f t="shared" si="128"/>
        <v>0</v>
      </c>
      <c r="HFH119" s="201" t="b">
        <f t="shared" si="128"/>
        <v>0</v>
      </c>
      <c r="HFI119" s="201" t="b">
        <f t="shared" si="128"/>
        <v>0</v>
      </c>
      <c r="HFJ119" s="201" t="b">
        <f t="shared" si="128"/>
        <v>0</v>
      </c>
      <c r="HFK119" s="201" t="b">
        <f t="shared" si="128"/>
        <v>0</v>
      </c>
      <c r="HFL119" s="201" t="b">
        <f t="shared" si="128"/>
        <v>0</v>
      </c>
      <c r="HFM119" s="201" t="b">
        <f t="shared" si="128"/>
        <v>0</v>
      </c>
      <c r="HFN119" s="201" t="b">
        <f t="shared" si="128"/>
        <v>0</v>
      </c>
      <c r="HFO119" s="201" t="b">
        <f t="shared" ref="HFO119:HHZ119" si="129">IF(HFO113=TRUE,IF(((HFO117-HFO114)*HFO116)&lt;0,TRUE,FALSE),FALSE)</f>
        <v>0</v>
      </c>
      <c r="HFP119" s="201" t="b">
        <f t="shared" si="129"/>
        <v>0</v>
      </c>
      <c r="HFQ119" s="201" t="b">
        <f t="shared" si="129"/>
        <v>0</v>
      </c>
      <c r="HFR119" s="201" t="b">
        <f t="shared" si="129"/>
        <v>0</v>
      </c>
      <c r="HFS119" s="201" t="b">
        <f t="shared" si="129"/>
        <v>0</v>
      </c>
      <c r="HFT119" s="201" t="b">
        <f t="shared" si="129"/>
        <v>0</v>
      </c>
      <c r="HFU119" s="201" t="b">
        <f t="shared" si="129"/>
        <v>0</v>
      </c>
      <c r="HFV119" s="201" t="b">
        <f t="shared" si="129"/>
        <v>0</v>
      </c>
      <c r="HFW119" s="201" t="b">
        <f t="shared" si="129"/>
        <v>0</v>
      </c>
      <c r="HFX119" s="201" t="b">
        <f t="shared" si="129"/>
        <v>0</v>
      </c>
      <c r="HFY119" s="201" t="b">
        <f t="shared" si="129"/>
        <v>0</v>
      </c>
      <c r="HFZ119" s="201" t="b">
        <f t="shared" si="129"/>
        <v>0</v>
      </c>
      <c r="HGA119" s="201" t="b">
        <f t="shared" si="129"/>
        <v>0</v>
      </c>
      <c r="HGB119" s="201" t="b">
        <f t="shared" si="129"/>
        <v>0</v>
      </c>
      <c r="HGC119" s="201" t="b">
        <f t="shared" si="129"/>
        <v>0</v>
      </c>
      <c r="HGD119" s="201" t="b">
        <f t="shared" si="129"/>
        <v>0</v>
      </c>
      <c r="HGE119" s="201" t="b">
        <f t="shared" si="129"/>
        <v>0</v>
      </c>
      <c r="HGF119" s="201" t="b">
        <f t="shared" si="129"/>
        <v>0</v>
      </c>
      <c r="HGG119" s="201" t="b">
        <f t="shared" si="129"/>
        <v>0</v>
      </c>
      <c r="HGH119" s="201" t="b">
        <f t="shared" si="129"/>
        <v>0</v>
      </c>
      <c r="HGI119" s="201" t="b">
        <f t="shared" si="129"/>
        <v>0</v>
      </c>
      <c r="HGJ119" s="201" t="b">
        <f t="shared" si="129"/>
        <v>0</v>
      </c>
      <c r="HGK119" s="201" t="b">
        <f t="shared" si="129"/>
        <v>0</v>
      </c>
      <c r="HGL119" s="201" t="b">
        <f t="shared" si="129"/>
        <v>0</v>
      </c>
      <c r="HGM119" s="201" t="b">
        <f t="shared" si="129"/>
        <v>0</v>
      </c>
      <c r="HGN119" s="201" t="b">
        <f t="shared" si="129"/>
        <v>0</v>
      </c>
      <c r="HGO119" s="201" t="b">
        <f t="shared" si="129"/>
        <v>0</v>
      </c>
      <c r="HGP119" s="201" t="b">
        <f t="shared" si="129"/>
        <v>0</v>
      </c>
      <c r="HGQ119" s="201" t="b">
        <f t="shared" si="129"/>
        <v>0</v>
      </c>
      <c r="HGR119" s="201" t="b">
        <f t="shared" si="129"/>
        <v>0</v>
      </c>
      <c r="HGS119" s="201" t="b">
        <f t="shared" si="129"/>
        <v>0</v>
      </c>
      <c r="HGT119" s="201" t="b">
        <f t="shared" si="129"/>
        <v>0</v>
      </c>
      <c r="HGU119" s="201" t="b">
        <f t="shared" si="129"/>
        <v>0</v>
      </c>
      <c r="HGV119" s="201" t="b">
        <f t="shared" si="129"/>
        <v>0</v>
      </c>
      <c r="HGW119" s="201" t="b">
        <f t="shared" si="129"/>
        <v>0</v>
      </c>
      <c r="HGX119" s="201" t="b">
        <f t="shared" si="129"/>
        <v>0</v>
      </c>
      <c r="HGY119" s="201" t="b">
        <f t="shared" si="129"/>
        <v>0</v>
      </c>
      <c r="HGZ119" s="201" t="b">
        <f t="shared" si="129"/>
        <v>0</v>
      </c>
      <c r="HHA119" s="201" t="b">
        <f t="shared" si="129"/>
        <v>0</v>
      </c>
      <c r="HHB119" s="201" t="b">
        <f t="shared" si="129"/>
        <v>0</v>
      </c>
      <c r="HHC119" s="201" t="b">
        <f t="shared" si="129"/>
        <v>0</v>
      </c>
      <c r="HHD119" s="201" t="b">
        <f t="shared" si="129"/>
        <v>0</v>
      </c>
      <c r="HHE119" s="201" t="b">
        <f t="shared" si="129"/>
        <v>0</v>
      </c>
      <c r="HHF119" s="201" t="b">
        <f t="shared" si="129"/>
        <v>0</v>
      </c>
      <c r="HHG119" s="201" t="b">
        <f t="shared" si="129"/>
        <v>0</v>
      </c>
      <c r="HHH119" s="201" t="b">
        <f t="shared" si="129"/>
        <v>0</v>
      </c>
      <c r="HHI119" s="201" t="b">
        <f t="shared" si="129"/>
        <v>0</v>
      </c>
      <c r="HHJ119" s="201" t="b">
        <f t="shared" si="129"/>
        <v>0</v>
      </c>
      <c r="HHK119" s="201" t="b">
        <f t="shared" si="129"/>
        <v>0</v>
      </c>
      <c r="HHL119" s="201" t="b">
        <f t="shared" si="129"/>
        <v>0</v>
      </c>
      <c r="HHM119" s="201" t="b">
        <f t="shared" si="129"/>
        <v>0</v>
      </c>
      <c r="HHN119" s="201" t="b">
        <f t="shared" si="129"/>
        <v>0</v>
      </c>
      <c r="HHO119" s="201" t="b">
        <f t="shared" si="129"/>
        <v>0</v>
      </c>
      <c r="HHP119" s="201" t="b">
        <f t="shared" si="129"/>
        <v>0</v>
      </c>
      <c r="HHQ119" s="201" t="b">
        <f t="shared" si="129"/>
        <v>0</v>
      </c>
      <c r="HHR119" s="201" t="b">
        <f t="shared" si="129"/>
        <v>0</v>
      </c>
      <c r="HHS119" s="201" t="b">
        <f t="shared" si="129"/>
        <v>0</v>
      </c>
      <c r="HHT119" s="201" t="b">
        <f t="shared" si="129"/>
        <v>0</v>
      </c>
      <c r="HHU119" s="201" t="b">
        <f t="shared" si="129"/>
        <v>0</v>
      </c>
      <c r="HHV119" s="201" t="b">
        <f t="shared" si="129"/>
        <v>0</v>
      </c>
      <c r="HHW119" s="201" t="b">
        <f t="shared" si="129"/>
        <v>0</v>
      </c>
      <c r="HHX119" s="201" t="b">
        <f t="shared" si="129"/>
        <v>0</v>
      </c>
      <c r="HHY119" s="201" t="b">
        <f t="shared" si="129"/>
        <v>0</v>
      </c>
      <c r="HHZ119" s="201" t="b">
        <f t="shared" si="129"/>
        <v>0</v>
      </c>
      <c r="HIA119" s="201" t="b">
        <f t="shared" ref="HIA119:HKL119" si="130">IF(HIA113=TRUE,IF(((HIA117-HIA114)*HIA116)&lt;0,TRUE,FALSE),FALSE)</f>
        <v>0</v>
      </c>
      <c r="HIB119" s="201" t="b">
        <f t="shared" si="130"/>
        <v>0</v>
      </c>
      <c r="HIC119" s="201" t="b">
        <f t="shared" si="130"/>
        <v>0</v>
      </c>
      <c r="HID119" s="201" t="b">
        <f t="shared" si="130"/>
        <v>0</v>
      </c>
      <c r="HIE119" s="201" t="b">
        <f t="shared" si="130"/>
        <v>0</v>
      </c>
      <c r="HIF119" s="201" t="b">
        <f t="shared" si="130"/>
        <v>0</v>
      </c>
      <c r="HIG119" s="201" t="b">
        <f t="shared" si="130"/>
        <v>0</v>
      </c>
      <c r="HIH119" s="201" t="b">
        <f t="shared" si="130"/>
        <v>0</v>
      </c>
      <c r="HII119" s="201" t="b">
        <f t="shared" si="130"/>
        <v>0</v>
      </c>
      <c r="HIJ119" s="201" t="b">
        <f t="shared" si="130"/>
        <v>0</v>
      </c>
      <c r="HIK119" s="201" t="b">
        <f t="shared" si="130"/>
        <v>0</v>
      </c>
      <c r="HIL119" s="201" t="b">
        <f t="shared" si="130"/>
        <v>0</v>
      </c>
      <c r="HIM119" s="201" t="b">
        <f t="shared" si="130"/>
        <v>0</v>
      </c>
      <c r="HIN119" s="201" t="b">
        <f t="shared" si="130"/>
        <v>0</v>
      </c>
      <c r="HIO119" s="201" t="b">
        <f t="shared" si="130"/>
        <v>0</v>
      </c>
      <c r="HIP119" s="201" t="b">
        <f t="shared" si="130"/>
        <v>0</v>
      </c>
      <c r="HIQ119" s="201" t="b">
        <f t="shared" si="130"/>
        <v>0</v>
      </c>
      <c r="HIR119" s="201" t="b">
        <f t="shared" si="130"/>
        <v>0</v>
      </c>
      <c r="HIS119" s="201" t="b">
        <f t="shared" si="130"/>
        <v>0</v>
      </c>
      <c r="HIT119" s="201" t="b">
        <f t="shared" si="130"/>
        <v>0</v>
      </c>
      <c r="HIU119" s="201" t="b">
        <f t="shared" si="130"/>
        <v>0</v>
      </c>
      <c r="HIV119" s="201" t="b">
        <f t="shared" si="130"/>
        <v>0</v>
      </c>
      <c r="HIW119" s="201" t="b">
        <f t="shared" si="130"/>
        <v>0</v>
      </c>
      <c r="HIX119" s="201" t="b">
        <f t="shared" si="130"/>
        <v>0</v>
      </c>
      <c r="HIY119" s="201" t="b">
        <f t="shared" si="130"/>
        <v>0</v>
      </c>
      <c r="HIZ119" s="201" t="b">
        <f t="shared" si="130"/>
        <v>0</v>
      </c>
      <c r="HJA119" s="201" t="b">
        <f t="shared" si="130"/>
        <v>0</v>
      </c>
      <c r="HJB119" s="201" t="b">
        <f t="shared" si="130"/>
        <v>0</v>
      </c>
      <c r="HJC119" s="201" t="b">
        <f t="shared" si="130"/>
        <v>0</v>
      </c>
      <c r="HJD119" s="201" t="b">
        <f t="shared" si="130"/>
        <v>0</v>
      </c>
      <c r="HJE119" s="201" t="b">
        <f t="shared" si="130"/>
        <v>0</v>
      </c>
      <c r="HJF119" s="201" t="b">
        <f t="shared" si="130"/>
        <v>0</v>
      </c>
      <c r="HJG119" s="201" t="b">
        <f t="shared" si="130"/>
        <v>0</v>
      </c>
      <c r="HJH119" s="201" t="b">
        <f t="shared" si="130"/>
        <v>0</v>
      </c>
      <c r="HJI119" s="201" t="b">
        <f t="shared" si="130"/>
        <v>0</v>
      </c>
      <c r="HJJ119" s="201" t="b">
        <f t="shared" si="130"/>
        <v>0</v>
      </c>
      <c r="HJK119" s="201" t="b">
        <f t="shared" si="130"/>
        <v>0</v>
      </c>
      <c r="HJL119" s="201" t="b">
        <f t="shared" si="130"/>
        <v>0</v>
      </c>
      <c r="HJM119" s="201" t="b">
        <f t="shared" si="130"/>
        <v>0</v>
      </c>
      <c r="HJN119" s="201" t="b">
        <f t="shared" si="130"/>
        <v>0</v>
      </c>
      <c r="HJO119" s="201" t="b">
        <f t="shared" si="130"/>
        <v>0</v>
      </c>
      <c r="HJP119" s="201" t="b">
        <f t="shared" si="130"/>
        <v>0</v>
      </c>
      <c r="HJQ119" s="201" t="b">
        <f t="shared" si="130"/>
        <v>0</v>
      </c>
      <c r="HJR119" s="201" t="b">
        <f t="shared" si="130"/>
        <v>0</v>
      </c>
      <c r="HJS119" s="201" t="b">
        <f t="shared" si="130"/>
        <v>0</v>
      </c>
      <c r="HJT119" s="201" t="b">
        <f t="shared" si="130"/>
        <v>0</v>
      </c>
      <c r="HJU119" s="201" t="b">
        <f t="shared" si="130"/>
        <v>0</v>
      </c>
      <c r="HJV119" s="201" t="b">
        <f t="shared" si="130"/>
        <v>0</v>
      </c>
      <c r="HJW119" s="201" t="b">
        <f t="shared" si="130"/>
        <v>0</v>
      </c>
      <c r="HJX119" s="201" t="b">
        <f t="shared" si="130"/>
        <v>0</v>
      </c>
      <c r="HJY119" s="201" t="b">
        <f t="shared" si="130"/>
        <v>0</v>
      </c>
      <c r="HJZ119" s="201" t="b">
        <f t="shared" si="130"/>
        <v>0</v>
      </c>
      <c r="HKA119" s="201" t="b">
        <f t="shared" si="130"/>
        <v>0</v>
      </c>
      <c r="HKB119" s="201" t="b">
        <f t="shared" si="130"/>
        <v>0</v>
      </c>
      <c r="HKC119" s="201" t="b">
        <f t="shared" si="130"/>
        <v>0</v>
      </c>
      <c r="HKD119" s="201" t="b">
        <f t="shared" si="130"/>
        <v>0</v>
      </c>
      <c r="HKE119" s="201" t="b">
        <f t="shared" si="130"/>
        <v>0</v>
      </c>
      <c r="HKF119" s="201" t="b">
        <f t="shared" si="130"/>
        <v>0</v>
      </c>
      <c r="HKG119" s="201" t="b">
        <f t="shared" si="130"/>
        <v>0</v>
      </c>
      <c r="HKH119" s="201" t="b">
        <f t="shared" si="130"/>
        <v>0</v>
      </c>
      <c r="HKI119" s="201" t="b">
        <f t="shared" si="130"/>
        <v>0</v>
      </c>
      <c r="HKJ119" s="201" t="b">
        <f t="shared" si="130"/>
        <v>0</v>
      </c>
      <c r="HKK119" s="201" t="b">
        <f t="shared" si="130"/>
        <v>0</v>
      </c>
      <c r="HKL119" s="201" t="b">
        <f t="shared" si="130"/>
        <v>0</v>
      </c>
      <c r="HKM119" s="201" t="b">
        <f t="shared" ref="HKM119:HMX119" si="131">IF(HKM113=TRUE,IF(((HKM117-HKM114)*HKM116)&lt;0,TRUE,FALSE),FALSE)</f>
        <v>0</v>
      </c>
      <c r="HKN119" s="201" t="b">
        <f t="shared" si="131"/>
        <v>0</v>
      </c>
      <c r="HKO119" s="201" t="b">
        <f t="shared" si="131"/>
        <v>0</v>
      </c>
      <c r="HKP119" s="201" t="b">
        <f t="shared" si="131"/>
        <v>0</v>
      </c>
      <c r="HKQ119" s="201" t="b">
        <f t="shared" si="131"/>
        <v>0</v>
      </c>
      <c r="HKR119" s="201" t="b">
        <f t="shared" si="131"/>
        <v>0</v>
      </c>
      <c r="HKS119" s="201" t="b">
        <f t="shared" si="131"/>
        <v>0</v>
      </c>
      <c r="HKT119" s="201" t="b">
        <f t="shared" si="131"/>
        <v>0</v>
      </c>
      <c r="HKU119" s="201" t="b">
        <f t="shared" si="131"/>
        <v>0</v>
      </c>
      <c r="HKV119" s="201" t="b">
        <f t="shared" si="131"/>
        <v>0</v>
      </c>
      <c r="HKW119" s="201" t="b">
        <f t="shared" si="131"/>
        <v>0</v>
      </c>
      <c r="HKX119" s="201" t="b">
        <f t="shared" si="131"/>
        <v>0</v>
      </c>
      <c r="HKY119" s="201" t="b">
        <f t="shared" si="131"/>
        <v>0</v>
      </c>
      <c r="HKZ119" s="201" t="b">
        <f t="shared" si="131"/>
        <v>0</v>
      </c>
      <c r="HLA119" s="201" t="b">
        <f t="shared" si="131"/>
        <v>0</v>
      </c>
      <c r="HLB119" s="201" t="b">
        <f t="shared" si="131"/>
        <v>0</v>
      </c>
      <c r="HLC119" s="201" t="b">
        <f t="shared" si="131"/>
        <v>0</v>
      </c>
      <c r="HLD119" s="201" t="b">
        <f t="shared" si="131"/>
        <v>0</v>
      </c>
      <c r="HLE119" s="201" t="b">
        <f t="shared" si="131"/>
        <v>0</v>
      </c>
      <c r="HLF119" s="201" t="b">
        <f t="shared" si="131"/>
        <v>0</v>
      </c>
      <c r="HLG119" s="201" t="b">
        <f t="shared" si="131"/>
        <v>0</v>
      </c>
      <c r="HLH119" s="201" t="b">
        <f t="shared" si="131"/>
        <v>0</v>
      </c>
      <c r="HLI119" s="201" t="b">
        <f t="shared" si="131"/>
        <v>0</v>
      </c>
      <c r="HLJ119" s="201" t="b">
        <f t="shared" si="131"/>
        <v>0</v>
      </c>
      <c r="HLK119" s="201" t="b">
        <f t="shared" si="131"/>
        <v>0</v>
      </c>
      <c r="HLL119" s="201" t="b">
        <f t="shared" si="131"/>
        <v>0</v>
      </c>
      <c r="HLM119" s="201" t="b">
        <f t="shared" si="131"/>
        <v>0</v>
      </c>
      <c r="HLN119" s="201" t="b">
        <f t="shared" si="131"/>
        <v>0</v>
      </c>
      <c r="HLO119" s="201" t="b">
        <f t="shared" si="131"/>
        <v>0</v>
      </c>
      <c r="HLP119" s="201" t="b">
        <f t="shared" si="131"/>
        <v>0</v>
      </c>
      <c r="HLQ119" s="201" t="b">
        <f t="shared" si="131"/>
        <v>0</v>
      </c>
      <c r="HLR119" s="201" t="b">
        <f t="shared" si="131"/>
        <v>0</v>
      </c>
      <c r="HLS119" s="201" t="b">
        <f t="shared" si="131"/>
        <v>0</v>
      </c>
      <c r="HLT119" s="201" t="b">
        <f t="shared" si="131"/>
        <v>0</v>
      </c>
      <c r="HLU119" s="201" t="b">
        <f t="shared" si="131"/>
        <v>0</v>
      </c>
      <c r="HLV119" s="201" t="b">
        <f t="shared" si="131"/>
        <v>0</v>
      </c>
      <c r="HLW119" s="201" t="b">
        <f t="shared" si="131"/>
        <v>0</v>
      </c>
      <c r="HLX119" s="201" t="b">
        <f t="shared" si="131"/>
        <v>0</v>
      </c>
      <c r="HLY119" s="201" t="b">
        <f t="shared" si="131"/>
        <v>0</v>
      </c>
      <c r="HLZ119" s="201" t="b">
        <f t="shared" si="131"/>
        <v>0</v>
      </c>
      <c r="HMA119" s="201" t="b">
        <f t="shared" si="131"/>
        <v>0</v>
      </c>
      <c r="HMB119" s="201" t="b">
        <f t="shared" si="131"/>
        <v>0</v>
      </c>
      <c r="HMC119" s="201" t="b">
        <f t="shared" si="131"/>
        <v>0</v>
      </c>
      <c r="HMD119" s="201" t="b">
        <f t="shared" si="131"/>
        <v>0</v>
      </c>
      <c r="HME119" s="201" t="b">
        <f t="shared" si="131"/>
        <v>0</v>
      </c>
      <c r="HMF119" s="201" t="b">
        <f t="shared" si="131"/>
        <v>0</v>
      </c>
      <c r="HMG119" s="201" t="b">
        <f t="shared" si="131"/>
        <v>0</v>
      </c>
      <c r="HMH119" s="201" t="b">
        <f t="shared" si="131"/>
        <v>0</v>
      </c>
      <c r="HMI119" s="201" t="b">
        <f t="shared" si="131"/>
        <v>0</v>
      </c>
      <c r="HMJ119" s="201" t="b">
        <f t="shared" si="131"/>
        <v>0</v>
      </c>
      <c r="HMK119" s="201" t="b">
        <f t="shared" si="131"/>
        <v>0</v>
      </c>
      <c r="HML119" s="201" t="b">
        <f t="shared" si="131"/>
        <v>0</v>
      </c>
      <c r="HMM119" s="201" t="b">
        <f t="shared" si="131"/>
        <v>0</v>
      </c>
      <c r="HMN119" s="201" t="b">
        <f t="shared" si="131"/>
        <v>0</v>
      </c>
      <c r="HMO119" s="201" t="b">
        <f t="shared" si="131"/>
        <v>0</v>
      </c>
      <c r="HMP119" s="201" t="b">
        <f t="shared" si="131"/>
        <v>0</v>
      </c>
      <c r="HMQ119" s="201" t="b">
        <f t="shared" si="131"/>
        <v>0</v>
      </c>
      <c r="HMR119" s="201" t="b">
        <f t="shared" si="131"/>
        <v>0</v>
      </c>
      <c r="HMS119" s="201" t="b">
        <f t="shared" si="131"/>
        <v>0</v>
      </c>
      <c r="HMT119" s="201" t="b">
        <f t="shared" si="131"/>
        <v>0</v>
      </c>
      <c r="HMU119" s="201" t="b">
        <f t="shared" si="131"/>
        <v>0</v>
      </c>
      <c r="HMV119" s="201" t="b">
        <f t="shared" si="131"/>
        <v>0</v>
      </c>
      <c r="HMW119" s="201" t="b">
        <f t="shared" si="131"/>
        <v>0</v>
      </c>
      <c r="HMX119" s="201" t="b">
        <f t="shared" si="131"/>
        <v>0</v>
      </c>
      <c r="HMY119" s="201" t="b">
        <f t="shared" ref="HMY119:HPJ119" si="132">IF(HMY113=TRUE,IF(((HMY117-HMY114)*HMY116)&lt;0,TRUE,FALSE),FALSE)</f>
        <v>0</v>
      </c>
      <c r="HMZ119" s="201" t="b">
        <f t="shared" si="132"/>
        <v>0</v>
      </c>
      <c r="HNA119" s="201" t="b">
        <f t="shared" si="132"/>
        <v>0</v>
      </c>
      <c r="HNB119" s="201" t="b">
        <f t="shared" si="132"/>
        <v>0</v>
      </c>
      <c r="HNC119" s="201" t="b">
        <f t="shared" si="132"/>
        <v>0</v>
      </c>
      <c r="HND119" s="201" t="b">
        <f t="shared" si="132"/>
        <v>0</v>
      </c>
      <c r="HNE119" s="201" t="b">
        <f t="shared" si="132"/>
        <v>0</v>
      </c>
      <c r="HNF119" s="201" t="b">
        <f t="shared" si="132"/>
        <v>0</v>
      </c>
      <c r="HNG119" s="201" t="b">
        <f t="shared" si="132"/>
        <v>0</v>
      </c>
      <c r="HNH119" s="201" t="b">
        <f t="shared" si="132"/>
        <v>0</v>
      </c>
      <c r="HNI119" s="201" t="b">
        <f t="shared" si="132"/>
        <v>0</v>
      </c>
      <c r="HNJ119" s="201" t="b">
        <f t="shared" si="132"/>
        <v>0</v>
      </c>
      <c r="HNK119" s="201" t="b">
        <f t="shared" si="132"/>
        <v>0</v>
      </c>
      <c r="HNL119" s="201" t="b">
        <f t="shared" si="132"/>
        <v>0</v>
      </c>
      <c r="HNM119" s="201" t="b">
        <f t="shared" si="132"/>
        <v>0</v>
      </c>
      <c r="HNN119" s="201" t="b">
        <f t="shared" si="132"/>
        <v>0</v>
      </c>
      <c r="HNO119" s="201" t="b">
        <f t="shared" si="132"/>
        <v>0</v>
      </c>
      <c r="HNP119" s="201" t="b">
        <f t="shared" si="132"/>
        <v>0</v>
      </c>
      <c r="HNQ119" s="201" t="b">
        <f t="shared" si="132"/>
        <v>0</v>
      </c>
      <c r="HNR119" s="201" t="b">
        <f t="shared" si="132"/>
        <v>0</v>
      </c>
      <c r="HNS119" s="201" t="b">
        <f t="shared" si="132"/>
        <v>0</v>
      </c>
      <c r="HNT119" s="201" t="b">
        <f t="shared" si="132"/>
        <v>0</v>
      </c>
      <c r="HNU119" s="201" t="b">
        <f t="shared" si="132"/>
        <v>0</v>
      </c>
      <c r="HNV119" s="201" t="b">
        <f t="shared" si="132"/>
        <v>0</v>
      </c>
      <c r="HNW119" s="201" t="b">
        <f t="shared" si="132"/>
        <v>0</v>
      </c>
      <c r="HNX119" s="201" t="b">
        <f t="shared" si="132"/>
        <v>0</v>
      </c>
      <c r="HNY119" s="201" t="b">
        <f t="shared" si="132"/>
        <v>0</v>
      </c>
      <c r="HNZ119" s="201" t="b">
        <f t="shared" si="132"/>
        <v>0</v>
      </c>
      <c r="HOA119" s="201" t="b">
        <f t="shared" si="132"/>
        <v>0</v>
      </c>
      <c r="HOB119" s="201" t="b">
        <f t="shared" si="132"/>
        <v>0</v>
      </c>
      <c r="HOC119" s="201" t="b">
        <f t="shared" si="132"/>
        <v>0</v>
      </c>
      <c r="HOD119" s="201" t="b">
        <f t="shared" si="132"/>
        <v>0</v>
      </c>
      <c r="HOE119" s="201" t="b">
        <f t="shared" si="132"/>
        <v>0</v>
      </c>
      <c r="HOF119" s="201" t="b">
        <f t="shared" si="132"/>
        <v>0</v>
      </c>
      <c r="HOG119" s="201" t="b">
        <f t="shared" si="132"/>
        <v>0</v>
      </c>
      <c r="HOH119" s="201" t="b">
        <f t="shared" si="132"/>
        <v>0</v>
      </c>
      <c r="HOI119" s="201" t="b">
        <f t="shared" si="132"/>
        <v>0</v>
      </c>
      <c r="HOJ119" s="201" t="b">
        <f t="shared" si="132"/>
        <v>0</v>
      </c>
      <c r="HOK119" s="201" t="b">
        <f t="shared" si="132"/>
        <v>0</v>
      </c>
      <c r="HOL119" s="201" t="b">
        <f t="shared" si="132"/>
        <v>0</v>
      </c>
      <c r="HOM119" s="201" t="b">
        <f t="shared" si="132"/>
        <v>0</v>
      </c>
      <c r="HON119" s="201" t="b">
        <f t="shared" si="132"/>
        <v>0</v>
      </c>
      <c r="HOO119" s="201" t="b">
        <f t="shared" si="132"/>
        <v>0</v>
      </c>
      <c r="HOP119" s="201" t="b">
        <f t="shared" si="132"/>
        <v>0</v>
      </c>
      <c r="HOQ119" s="201" t="b">
        <f t="shared" si="132"/>
        <v>0</v>
      </c>
      <c r="HOR119" s="201" t="b">
        <f t="shared" si="132"/>
        <v>0</v>
      </c>
      <c r="HOS119" s="201" t="b">
        <f t="shared" si="132"/>
        <v>0</v>
      </c>
      <c r="HOT119" s="201" t="b">
        <f t="shared" si="132"/>
        <v>0</v>
      </c>
      <c r="HOU119" s="201" t="b">
        <f t="shared" si="132"/>
        <v>0</v>
      </c>
      <c r="HOV119" s="201" t="b">
        <f t="shared" si="132"/>
        <v>0</v>
      </c>
      <c r="HOW119" s="201" t="b">
        <f t="shared" si="132"/>
        <v>0</v>
      </c>
      <c r="HOX119" s="201" t="b">
        <f t="shared" si="132"/>
        <v>0</v>
      </c>
      <c r="HOY119" s="201" t="b">
        <f t="shared" si="132"/>
        <v>0</v>
      </c>
      <c r="HOZ119" s="201" t="b">
        <f t="shared" si="132"/>
        <v>0</v>
      </c>
      <c r="HPA119" s="201" t="b">
        <f t="shared" si="132"/>
        <v>0</v>
      </c>
      <c r="HPB119" s="201" t="b">
        <f t="shared" si="132"/>
        <v>0</v>
      </c>
      <c r="HPC119" s="201" t="b">
        <f t="shared" si="132"/>
        <v>0</v>
      </c>
      <c r="HPD119" s="201" t="b">
        <f t="shared" si="132"/>
        <v>0</v>
      </c>
      <c r="HPE119" s="201" t="b">
        <f t="shared" si="132"/>
        <v>0</v>
      </c>
      <c r="HPF119" s="201" t="b">
        <f t="shared" si="132"/>
        <v>0</v>
      </c>
      <c r="HPG119" s="201" t="b">
        <f t="shared" si="132"/>
        <v>0</v>
      </c>
      <c r="HPH119" s="201" t="b">
        <f t="shared" si="132"/>
        <v>0</v>
      </c>
      <c r="HPI119" s="201" t="b">
        <f t="shared" si="132"/>
        <v>0</v>
      </c>
      <c r="HPJ119" s="201" t="b">
        <f t="shared" si="132"/>
        <v>0</v>
      </c>
      <c r="HPK119" s="201" t="b">
        <f t="shared" ref="HPK119:HRV119" si="133">IF(HPK113=TRUE,IF(((HPK117-HPK114)*HPK116)&lt;0,TRUE,FALSE),FALSE)</f>
        <v>0</v>
      </c>
      <c r="HPL119" s="201" t="b">
        <f t="shared" si="133"/>
        <v>0</v>
      </c>
      <c r="HPM119" s="201" t="b">
        <f t="shared" si="133"/>
        <v>0</v>
      </c>
      <c r="HPN119" s="201" t="b">
        <f t="shared" si="133"/>
        <v>0</v>
      </c>
      <c r="HPO119" s="201" t="b">
        <f t="shared" si="133"/>
        <v>0</v>
      </c>
      <c r="HPP119" s="201" t="b">
        <f t="shared" si="133"/>
        <v>0</v>
      </c>
      <c r="HPQ119" s="201" t="b">
        <f t="shared" si="133"/>
        <v>0</v>
      </c>
      <c r="HPR119" s="201" t="b">
        <f t="shared" si="133"/>
        <v>0</v>
      </c>
      <c r="HPS119" s="201" t="b">
        <f t="shared" si="133"/>
        <v>0</v>
      </c>
      <c r="HPT119" s="201" t="b">
        <f t="shared" si="133"/>
        <v>0</v>
      </c>
      <c r="HPU119" s="201" t="b">
        <f t="shared" si="133"/>
        <v>0</v>
      </c>
      <c r="HPV119" s="201" t="b">
        <f t="shared" si="133"/>
        <v>0</v>
      </c>
      <c r="HPW119" s="201" t="b">
        <f t="shared" si="133"/>
        <v>0</v>
      </c>
      <c r="HPX119" s="201" t="b">
        <f t="shared" si="133"/>
        <v>0</v>
      </c>
      <c r="HPY119" s="201" t="b">
        <f t="shared" si="133"/>
        <v>0</v>
      </c>
      <c r="HPZ119" s="201" t="b">
        <f t="shared" si="133"/>
        <v>0</v>
      </c>
      <c r="HQA119" s="201" t="b">
        <f t="shared" si="133"/>
        <v>0</v>
      </c>
      <c r="HQB119" s="201" t="b">
        <f t="shared" si="133"/>
        <v>0</v>
      </c>
      <c r="HQC119" s="201" t="b">
        <f t="shared" si="133"/>
        <v>0</v>
      </c>
      <c r="HQD119" s="201" t="b">
        <f t="shared" si="133"/>
        <v>0</v>
      </c>
      <c r="HQE119" s="201" t="b">
        <f t="shared" si="133"/>
        <v>0</v>
      </c>
      <c r="HQF119" s="201" t="b">
        <f t="shared" si="133"/>
        <v>0</v>
      </c>
      <c r="HQG119" s="201" t="b">
        <f t="shared" si="133"/>
        <v>0</v>
      </c>
      <c r="HQH119" s="201" t="b">
        <f t="shared" si="133"/>
        <v>0</v>
      </c>
      <c r="HQI119" s="201" t="b">
        <f t="shared" si="133"/>
        <v>0</v>
      </c>
      <c r="HQJ119" s="201" t="b">
        <f t="shared" si="133"/>
        <v>0</v>
      </c>
      <c r="HQK119" s="201" t="b">
        <f t="shared" si="133"/>
        <v>0</v>
      </c>
      <c r="HQL119" s="201" t="b">
        <f t="shared" si="133"/>
        <v>0</v>
      </c>
      <c r="HQM119" s="201" t="b">
        <f t="shared" si="133"/>
        <v>0</v>
      </c>
      <c r="HQN119" s="201" t="b">
        <f t="shared" si="133"/>
        <v>0</v>
      </c>
      <c r="HQO119" s="201" t="b">
        <f t="shared" si="133"/>
        <v>0</v>
      </c>
      <c r="HQP119" s="201" t="b">
        <f t="shared" si="133"/>
        <v>0</v>
      </c>
      <c r="HQQ119" s="201" t="b">
        <f t="shared" si="133"/>
        <v>0</v>
      </c>
      <c r="HQR119" s="201" t="b">
        <f t="shared" si="133"/>
        <v>0</v>
      </c>
      <c r="HQS119" s="201" t="b">
        <f t="shared" si="133"/>
        <v>0</v>
      </c>
      <c r="HQT119" s="201" t="b">
        <f t="shared" si="133"/>
        <v>0</v>
      </c>
      <c r="HQU119" s="201" t="b">
        <f t="shared" si="133"/>
        <v>0</v>
      </c>
      <c r="HQV119" s="201" t="b">
        <f t="shared" si="133"/>
        <v>0</v>
      </c>
      <c r="HQW119" s="201" t="b">
        <f t="shared" si="133"/>
        <v>0</v>
      </c>
      <c r="HQX119" s="201" t="b">
        <f t="shared" si="133"/>
        <v>0</v>
      </c>
      <c r="HQY119" s="201" t="b">
        <f t="shared" si="133"/>
        <v>0</v>
      </c>
      <c r="HQZ119" s="201" t="b">
        <f t="shared" si="133"/>
        <v>0</v>
      </c>
      <c r="HRA119" s="201" t="b">
        <f t="shared" si="133"/>
        <v>0</v>
      </c>
      <c r="HRB119" s="201" t="b">
        <f t="shared" si="133"/>
        <v>0</v>
      </c>
      <c r="HRC119" s="201" t="b">
        <f t="shared" si="133"/>
        <v>0</v>
      </c>
      <c r="HRD119" s="201" t="b">
        <f t="shared" si="133"/>
        <v>0</v>
      </c>
      <c r="HRE119" s="201" t="b">
        <f t="shared" si="133"/>
        <v>0</v>
      </c>
      <c r="HRF119" s="201" t="b">
        <f t="shared" si="133"/>
        <v>0</v>
      </c>
      <c r="HRG119" s="201" t="b">
        <f t="shared" si="133"/>
        <v>0</v>
      </c>
      <c r="HRH119" s="201" t="b">
        <f t="shared" si="133"/>
        <v>0</v>
      </c>
      <c r="HRI119" s="201" t="b">
        <f t="shared" si="133"/>
        <v>0</v>
      </c>
      <c r="HRJ119" s="201" t="b">
        <f t="shared" si="133"/>
        <v>0</v>
      </c>
      <c r="HRK119" s="201" t="b">
        <f t="shared" si="133"/>
        <v>0</v>
      </c>
      <c r="HRL119" s="201" t="b">
        <f t="shared" si="133"/>
        <v>0</v>
      </c>
      <c r="HRM119" s="201" t="b">
        <f t="shared" si="133"/>
        <v>0</v>
      </c>
      <c r="HRN119" s="201" t="b">
        <f t="shared" si="133"/>
        <v>0</v>
      </c>
      <c r="HRO119" s="201" t="b">
        <f t="shared" si="133"/>
        <v>0</v>
      </c>
      <c r="HRP119" s="201" t="b">
        <f t="shared" si="133"/>
        <v>0</v>
      </c>
      <c r="HRQ119" s="201" t="b">
        <f t="shared" si="133"/>
        <v>0</v>
      </c>
      <c r="HRR119" s="201" t="b">
        <f t="shared" si="133"/>
        <v>0</v>
      </c>
      <c r="HRS119" s="201" t="b">
        <f t="shared" si="133"/>
        <v>0</v>
      </c>
      <c r="HRT119" s="201" t="b">
        <f t="shared" si="133"/>
        <v>0</v>
      </c>
      <c r="HRU119" s="201" t="b">
        <f t="shared" si="133"/>
        <v>0</v>
      </c>
      <c r="HRV119" s="201" t="b">
        <f t="shared" si="133"/>
        <v>0</v>
      </c>
      <c r="HRW119" s="201" t="b">
        <f t="shared" ref="HRW119:HUH119" si="134">IF(HRW113=TRUE,IF(((HRW117-HRW114)*HRW116)&lt;0,TRUE,FALSE),FALSE)</f>
        <v>0</v>
      </c>
      <c r="HRX119" s="201" t="b">
        <f t="shared" si="134"/>
        <v>0</v>
      </c>
      <c r="HRY119" s="201" t="b">
        <f t="shared" si="134"/>
        <v>0</v>
      </c>
      <c r="HRZ119" s="201" t="b">
        <f t="shared" si="134"/>
        <v>0</v>
      </c>
      <c r="HSA119" s="201" t="b">
        <f t="shared" si="134"/>
        <v>0</v>
      </c>
      <c r="HSB119" s="201" t="b">
        <f t="shared" si="134"/>
        <v>0</v>
      </c>
      <c r="HSC119" s="201" t="b">
        <f t="shared" si="134"/>
        <v>0</v>
      </c>
      <c r="HSD119" s="201" t="b">
        <f t="shared" si="134"/>
        <v>0</v>
      </c>
      <c r="HSE119" s="201" t="b">
        <f t="shared" si="134"/>
        <v>0</v>
      </c>
      <c r="HSF119" s="201" t="b">
        <f t="shared" si="134"/>
        <v>0</v>
      </c>
      <c r="HSG119" s="201" t="b">
        <f t="shared" si="134"/>
        <v>0</v>
      </c>
      <c r="HSH119" s="201" t="b">
        <f t="shared" si="134"/>
        <v>0</v>
      </c>
      <c r="HSI119" s="201" t="b">
        <f t="shared" si="134"/>
        <v>0</v>
      </c>
      <c r="HSJ119" s="201" t="b">
        <f t="shared" si="134"/>
        <v>0</v>
      </c>
      <c r="HSK119" s="201" t="b">
        <f t="shared" si="134"/>
        <v>0</v>
      </c>
      <c r="HSL119" s="201" t="b">
        <f t="shared" si="134"/>
        <v>0</v>
      </c>
      <c r="HSM119" s="201" t="b">
        <f t="shared" si="134"/>
        <v>0</v>
      </c>
      <c r="HSN119" s="201" t="b">
        <f t="shared" si="134"/>
        <v>0</v>
      </c>
      <c r="HSO119" s="201" t="b">
        <f t="shared" si="134"/>
        <v>0</v>
      </c>
      <c r="HSP119" s="201" t="b">
        <f t="shared" si="134"/>
        <v>0</v>
      </c>
      <c r="HSQ119" s="201" t="b">
        <f t="shared" si="134"/>
        <v>0</v>
      </c>
      <c r="HSR119" s="201" t="b">
        <f t="shared" si="134"/>
        <v>0</v>
      </c>
      <c r="HSS119" s="201" t="b">
        <f t="shared" si="134"/>
        <v>0</v>
      </c>
      <c r="HST119" s="201" t="b">
        <f t="shared" si="134"/>
        <v>0</v>
      </c>
      <c r="HSU119" s="201" t="b">
        <f t="shared" si="134"/>
        <v>0</v>
      </c>
      <c r="HSV119" s="201" t="b">
        <f t="shared" si="134"/>
        <v>0</v>
      </c>
      <c r="HSW119" s="201" t="b">
        <f t="shared" si="134"/>
        <v>0</v>
      </c>
      <c r="HSX119" s="201" t="b">
        <f t="shared" si="134"/>
        <v>0</v>
      </c>
      <c r="HSY119" s="201" t="b">
        <f t="shared" si="134"/>
        <v>0</v>
      </c>
      <c r="HSZ119" s="201" t="b">
        <f t="shared" si="134"/>
        <v>0</v>
      </c>
      <c r="HTA119" s="201" t="b">
        <f t="shared" si="134"/>
        <v>0</v>
      </c>
      <c r="HTB119" s="201" t="b">
        <f t="shared" si="134"/>
        <v>0</v>
      </c>
      <c r="HTC119" s="201" t="b">
        <f t="shared" si="134"/>
        <v>0</v>
      </c>
      <c r="HTD119" s="201" t="b">
        <f t="shared" si="134"/>
        <v>0</v>
      </c>
      <c r="HTE119" s="201" t="b">
        <f t="shared" si="134"/>
        <v>0</v>
      </c>
      <c r="HTF119" s="201" t="b">
        <f t="shared" si="134"/>
        <v>0</v>
      </c>
      <c r="HTG119" s="201" t="b">
        <f t="shared" si="134"/>
        <v>0</v>
      </c>
      <c r="HTH119" s="201" t="b">
        <f t="shared" si="134"/>
        <v>0</v>
      </c>
      <c r="HTI119" s="201" t="b">
        <f t="shared" si="134"/>
        <v>0</v>
      </c>
      <c r="HTJ119" s="201" t="b">
        <f t="shared" si="134"/>
        <v>0</v>
      </c>
      <c r="HTK119" s="201" t="b">
        <f t="shared" si="134"/>
        <v>0</v>
      </c>
      <c r="HTL119" s="201" t="b">
        <f t="shared" si="134"/>
        <v>0</v>
      </c>
      <c r="HTM119" s="201" t="b">
        <f t="shared" si="134"/>
        <v>0</v>
      </c>
      <c r="HTN119" s="201" t="b">
        <f t="shared" si="134"/>
        <v>0</v>
      </c>
      <c r="HTO119" s="201" t="b">
        <f t="shared" si="134"/>
        <v>0</v>
      </c>
      <c r="HTP119" s="201" t="b">
        <f t="shared" si="134"/>
        <v>0</v>
      </c>
      <c r="HTQ119" s="201" t="b">
        <f t="shared" si="134"/>
        <v>0</v>
      </c>
      <c r="HTR119" s="201" t="b">
        <f t="shared" si="134"/>
        <v>0</v>
      </c>
      <c r="HTS119" s="201" t="b">
        <f t="shared" si="134"/>
        <v>0</v>
      </c>
      <c r="HTT119" s="201" t="b">
        <f t="shared" si="134"/>
        <v>0</v>
      </c>
      <c r="HTU119" s="201" t="b">
        <f t="shared" si="134"/>
        <v>0</v>
      </c>
      <c r="HTV119" s="201" t="b">
        <f t="shared" si="134"/>
        <v>0</v>
      </c>
      <c r="HTW119" s="201" t="b">
        <f t="shared" si="134"/>
        <v>0</v>
      </c>
      <c r="HTX119" s="201" t="b">
        <f t="shared" si="134"/>
        <v>0</v>
      </c>
      <c r="HTY119" s="201" t="b">
        <f t="shared" si="134"/>
        <v>0</v>
      </c>
      <c r="HTZ119" s="201" t="b">
        <f t="shared" si="134"/>
        <v>0</v>
      </c>
      <c r="HUA119" s="201" t="b">
        <f t="shared" si="134"/>
        <v>0</v>
      </c>
      <c r="HUB119" s="201" t="b">
        <f t="shared" si="134"/>
        <v>0</v>
      </c>
      <c r="HUC119" s="201" t="b">
        <f t="shared" si="134"/>
        <v>0</v>
      </c>
      <c r="HUD119" s="201" t="b">
        <f t="shared" si="134"/>
        <v>0</v>
      </c>
      <c r="HUE119" s="201" t="b">
        <f t="shared" si="134"/>
        <v>0</v>
      </c>
      <c r="HUF119" s="201" t="b">
        <f t="shared" si="134"/>
        <v>0</v>
      </c>
      <c r="HUG119" s="201" t="b">
        <f t="shared" si="134"/>
        <v>0</v>
      </c>
      <c r="HUH119" s="201" t="b">
        <f t="shared" si="134"/>
        <v>0</v>
      </c>
      <c r="HUI119" s="201" t="b">
        <f t="shared" ref="HUI119:HWT119" si="135">IF(HUI113=TRUE,IF(((HUI117-HUI114)*HUI116)&lt;0,TRUE,FALSE),FALSE)</f>
        <v>0</v>
      </c>
      <c r="HUJ119" s="201" t="b">
        <f t="shared" si="135"/>
        <v>0</v>
      </c>
      <c r="HUK119" s="201" t="b">
        <f t="shared" si="135"/>
        <v>0</v>
      </c>
      <c r="HUL119" s="201" t="b">
        <f t="shared" si="135"/>
        <v>0</v>
      </c>
      <c r="HUM119" s="201" t="b">
        <f t="shared" si="135"/>
        <v>0</v>
      </c>
      <c r="HUN119" s="201" t="b">
        <f t="shared" si="135"/>
        <v>0</v>
      </c>
      <c r="HUO119" s="201" t="b">
        <f t="shared" si="135"/>
        <v>0</v>
      </c>
      <c r="HUP119" s="201" t="b">
        <f t="shared" si="135"/>
        <v>0</v>
      </c>
      <c r="HUQ119" s="201" t="b">
        <f t="shared" si="135"/>
        <v>0</v>
      </c>
      <c r="HUR119" s="201" t="b">
        <f t="shared" si="135"/>
        <v>0</v>
      </c>
      <c r="HUS119" s="201" t="b">
        <f t="shared" si="135"/>
        <v>0</v>
      </c>
      <c r="HUT119" s="201" t="b">
        <f t="shared" si="135"/>
        <v>0</v>
      </c>
      <c r="HUU119" s="201" t="b">
        <f t="shared" si="135"/>
        <v>0</v>
      </c>
      <c r="HUV119" s="201" t="b">
        <f t="shared" si="135"/>
        <v>0</v>
      </c>
      <c r="HUW119" s="201" t="b">
        <f t="shared" si="135"/>
        <v>0</v>
      </c>
      <c r="HUX119" s="201" t="b">
        <f t="shared" si="135"/>
        <v>0</v>
      </c>
      <c r="HUY119" s="201" t="b">
        <f t="shared" si="135"/>
        <v>0</v>
      </c>
      <c r="HUZ119" s="201" t="b">
        <f t="shared" si="135"/>
        <v>0</v>
      </c>
      <c r="HVA119" s="201" t="b">
        <f t="shared" si="135"/>
        <v>0</v>
      </c>
      <c r="HVB119" s="201" t="b">
        <f t="shared" si="135"/>
        <v>0</v>
      </c>
      <c r="HVC119" s="201" t="b">
        <f t="shared" si="135"/>
        <v>0</v>
      </c>
      <c r="HVD119" s="201" t="b">
        <f t="shared" si="135"/>
        <v>0</v>
      </c>
      <c r="HVE119" s="201" t="b">
        <f t="shared" si="135"/>
        <v>0</v>
      </c>
      <c r="HVF119" s="201" t="b">
        <f t="shared" si="135"/>
        <v>0</v>
      </c>
      <c r="HVG119" s="201" t="b">
        <f t="shared" si="135"/>
        <v>0</v>
      </c>
      <c r="HVH119" s="201" t="b">
        <f t="shared" si="135"/>
        <v>0</v>
      </c>
      <c r="HVI119" s="201" t="b">
        <f t="shared" si="135"/>
        <v>0</v>
      </c>
      <c r="HVJ119" s="201" t="b">
        <f t="shared" si="135"/>
        <v>0</v>
      </c>
      <c r="HVK119" s="201" t="b">
        <f t="shared" si="135"/>
        <v>0</v>
      </c>
      <c r="HVL119" s="201" t="b">
        <f t="shared" si="135"/>
        <v>0</v>
      </c>
      <c r="HVM119" s="201" t="b">
        <f t="shared" si="135"/>
        <v>0</v>
      </c>
      <c r="HVN119" s="201" t="b">
        <f t="shared" si="135"/>
        <v>0</v>
      </c>
      <c r="HVO119" s="201" t="b">
        <f t="shared" si="135"/>
        <v>0</v>
      </c>
      <c r="HVP119" s="201" t="b">
        <f t="shared" si="135"/>
        <v>0</v>
      </c>
      <c r="HVQ119" s="201" t="b">
        <f t="shared" si="135"/>
        <v>0</v>
      </c>
      <c r="HVR119" s="201" t="b">
        <f t="shared" si="135"/>
        <v>0</v>
      </c>
      <c r="HVS119" s="201" t="b">
        <f t="shared" si="135"/>
        <v>0</v>
      </c>
      <c r="HVT119" s="201" t="b">
        <f t="shared" si="135"/>
        <v>0</v>
      </c>
      <c r="HVU119" s="201" t="b">
        <f t="shared" si="135"/>
        <v>0</v>
      </c>
      <c r="HVV119" s="201" t="b">
        <f t="shared" si="135"/>
        <v>0</v>
      </c>
      <c r="HVW119" s="201" t="b">
        <f t="shared" si="135"/>
        <v>0</v>
      </c>
      <c r="HVX119" s="201" t="b">
        <f t="shared" si="135"/>
        <v>0</v>
      </c>
      <c r="HVY119" s="201" t="b">
        <f t="shared" si="135"/>
        <v>0</v>
      </c>
      <c r="HVZ119" s="201" t="b">
        <f t="shared" si="135"/>
        <v>0</v>
      </c>
      <c r="HWA119" s="201" t="b">
        <f t="shared" si="135"/>
        <v>0</v>
      </c>
      <c r="HWB119" s="201" t="b">
        <f t="shared" si="135"/>
        <v>0</v>
      </c>
      <c r="HWC119" s="201" t="b">
        <f t="shared" si="135"/>
        <v>0</v>
      </c>
      <c r="HWD119" s="201" t="b">
        <f t="shared" si="135"/>
        <v>0</v>
      </c>
      <c r="HWE119" s="201" t="b">
        <f t="shared" si="135"/>
        <v>0</v>
      </c>
      <c r="HWF119" s="201" t="b">
        <f t="shared" si="135"/>
        <v>0</v>
      </c>
      <c r="HWG119" s="201" t="b">
        <f t="shared" si="135"/>
        <v>0</v>
      </c>
      <c r="HWH119" s="201" t="b">
        <f t="shared" si="135"/>
        <v>0</v>
      </c>
      <c r="HWI119" s="201" t="b">
        <f t="shared" si="135"/>
        <v>0</v>
      </c>
      <c r="HWJ119" s="201" t="b">
        <f t="shared" si="135"/>
        <v>0</v>
      </c>
      <c r="HWK119" s="201" t="b">
        <f t="shared" si="135"/>
        <v>0</v>
      </c>
      <c r="HWL119" s="201" t="b">
        <f t="shared" si="135"/>
        <v>0</v>
      </c>
      <c r="HWM119" s="201" t="b">
        <f t="shared" si="135"/>
        <v>0</v>
      </c>
      <c r="HWN119" s="201" t="b">
        <f t="shared" si="135"/>
        <v>0</v>
      </c>
      <c r="HWO119" s="201" t="b">
        <f t="shared" si="135"/>
        <v>0</v>
      </c>
      <c r="HWP119" s="201" t="b">
        <f t="shared" si="135"/>
        <v>0</v>
      </c>
      <c r="HWQ119" s="201" t="b">
        <f t="shared" si="135"/>
        <v>0</v>
      </c>
      <c r="HWR119" s="201" t="b">
        <f t="shared" si="135"/>
        <v>0</v>
      </c>
      <c r="HWS119" s="201" t="b">
        <f t="shared" si="135"/>
        <v>0</v>
      </c>
      <c r="HWT119" s="201" t="b">
        <f t="shared" si="135"/>
        <v>0</v>
      </c>
      <c r="HWU119" s="201" t="b">
        <f t="shared" ref="HWU119:HZF119" si="136">IF(HWU113=TRUE,IF(((HWU117-HWU114)*HWU116)&lt;0,TRUE,FALSE),FALSE)</f>
        <v>0</v>
      </c>
      <c r="HWV119" s="201" t="b">
        <f t="shared" si="136"/>
        <v>0</v>
      </c>
      <c r="HWW119" s="201" t="b">
        <f t="shared" si="136"/>
        <v>0</v>
      </c>
      <c r="HWX119" s="201" t="b">
        <f t="shared" si="136"/>
        <v>0</v>
      </c>
      <c r="HWY119" s="201" t="b">
        <f t="shared" si="136"/>
        <v>0</v>
      </c>
      <c r="HWZ119" s="201" t="b">
        <f t="shared" si="136"/>
        <v>0</v>
      </c>
      <c r="HXA119" s="201" t="b">
        <f t="shared" si="136"/>
        <v>0</v>
      </c>
      <c r="HXB119" s="201" t="b">
        <f t="shared" si="136"/>
        <v>0</v>
      </c>
      <c r="HXC119" s="201" t="b">
        <f t="shared" si="136"/>
        <v>0</v>
      </c>
      <c r="HXD119" s="201" t="b">
        <f t="shared" si="136"/>
        <v>0</v>
      </c>
      <c r="HXE119" s="201" t="b">
        <f t="shared" si="136"/>
        <v>0</v>
      </c>
      <c r="HXF119" s="201" t="b">
        <f t="shared" si="136"/>
        <v>0</v>
      </c>
      <c r="HXG119" s="201" t="b">
        <f t="shared" si="136"/>
        <v>0</v>
      </c>
      <c r="HXH119" s="201" t="b">
        <f t="shared" si="136"/>
        <v>0</v>
      </c>
      <c r="HXI119" s="201" t="b">
        <f t="shared" si="136"/>
        <v>0</v>
      </c>
      <c r="HXJ119" s="201" t="b">
        <f t="shared" si="136"/>
        <v>0</v>
      </c>
      <c r="HXK119" s="201" t="b">
        <f t="shared" si="136"/>
        <v>0</v>
      </c>
      <c r="HXL119" s="201" t="b">
        <f t="shared" si="136"/>
        <v>0</v>
      </c>
      <c r="HXM119" s="201" t="b">
        <f t="shared" si="136"/>
        <v>0</v>
      </c>
      <c r="HXN119" s="201" t="b">
        <f t="shared" si="136"/>
        <v>0</v>
      </c>
      <c r="HXO119" s="201" t="b">
        <f t="shared" si="136"/>
        <v>0</v>
      </c>
      <c r="HXP119" s="201" t="b">
        <f t="shared" si="136"/>
        <v>0</v>
      </c>
      <c r="HXQ119" s="201" t="b">
        <f t="shared" si="136"/>
        <v>0</v>
      </c>
      <c r="HXR119" s="201" t="b">
        <f t="shared" si="136"/>
        <v>0</v>
      </c>
      <c r="HXS119" s="201" t="b">
        <f t="shared" si="136"/>
        <v>0</v>
      </c>
      <c r="HXT119" s="201" t="b">
        <f t="shared" si="136"/>
        <v>0</v>
      </c>
      <c r="HXU119" s="201" t="b">
        <f t="shared" si="136"/>
        <v>0</v>
      </c>
      <c r="HXV119" s="201" t="b">
        <f t="shared" si="136"/>
        <v>0</v>
      </c>
      <c r="HXW119" s="201" t="b">
        <f t="shared" si="136"/>
        <v>0</v>
      </c>
      <c r="HXX119" s="201" t="b">
        <f t="shared" si="136"/>
        <v>0</v>
      </c>
      <c r="HXY119" s="201" t="b">
        <f t="shared" si="136"/>
        <v>0</v>
      </c>
      <c r="HXZ119" s="201" t="b">
        <f t="shared" si="136"/>
        <v>0</v>
      </c>
      <c r="HYA119" s="201" t="b">
        <f t="shared" si="136"/>
        <v>0</v>
      </c>
      <c r="HYB119" s="201" t="b">
        <f t="shared" si="136"/>
        <v>0</v>
      </c>
      <c r="HYC119" s="201" t="b">
        <f t="shared" si="136"/>
        <v>0</v>
      </c>
      <c r="HYD119" s="201" t="b">
        <f t="shared" si="136"/>
        <v>0</v>
      </c>
      <c r="HYE119" s="201" t="b">
        <f t="shared" si="136"/>
        <v>0</v>
      </c>
      <c r="HYF119" s="201" t="b">
        <f t="shared" si="136"/>
        <v>0</v>
      </c>
      <c r="HYG119" s="201" t="b">
        <f t="shared" si="136"/>
        <v>0</v>
      </c>
      <c r="HYH119" s="201" t="b">
        <f t="shared" si="136"/>
        <v>0</v>
      </c>
      <c r="HYI119" s="201" t="b">
        <f t="shared" si="136"/>
        <v>0</v>
      </c>
      <c r="HYJ119" s="201" t="b">
        <f t="shared" si="136"/>
        <v>0</v>
      </c>
      <c r="HYK119" s="201" t="b">
        <f t="shared" si="136"/>
        <v>0</v>
      </c>
      <c r="HYL119" s="201" t="b">
        <f t="shared" si="136"/>
        <v>0</v>
      </c>
      <c r="HYM119" s="201" t="b">
        <f t="shared" si="136"/>
        <v>0</v>
      </c>
      <c r="HYN119" s="201" t="b">
        <f t="shared" si="136"/>
        <v>0</v>
      </c>
      <c r="HYO119" s="201" t="b">
        <f t="shared" si="136"/>
        <v>0</v>
      </c>
      <c r="HYP119" s="201" t="b">
        <f t="shared" si="136"/>
        <v>0</v>
      </c>
      <c r="HYQ119" s="201" t="b">
        <f t="shared" si="136"/>
        <v>0</v>
      </c>
      <c r="HYR119" s="201" t="b">
        <f t="shared" si="136"/>
        <v>0</v>
      </c>
      <c r="HYS119" s="201" t="b">
        <f t="shared" si="136"/>
        <v>0</v>
      </c>
      <c r="HYT119" s="201" t="b">
        <f t="shared" si="136"/>
        <v>0</v>
      </c>
      <c r="HYU119" s="201" t="b">
        <f t="shared" si="136"/>
        <v>0</v>
      </c>
      <c r="HYV119" s="201" t="b">
        <f t="shared" si="136"/>
        <v>0</v>
      </c>
      <c r="HYW119" s="201" t="b">
        <f t="shared" si="136"/>
        <v>0</v>
      </c>
      <c r="HYX119" s="201" t="b">
        <f t="shared" si="136"/>
        <v>0</v>
      </c>
      <c r="HYY119" s="201" t="b">
        <f t="shared" si="136"/>
        <v>0</v>
      </c>
      <c r="HYZ119" s="201" t="b">
        <f t="shared" si="136"/>
        <v>0</v>
      </c>
      <c r="HZA119" s="201" t="b">
        <f t="shared" si="136"/>
        <v>0</v>
      </c>
      <c r="HZB119" s="201" t="b">
        <f t="shared" si="136"/>
        <v>0</v>
      </c>
      <c r="HZC119" s="201" t="b">
        <f t="shared" si="136"/>
        <v>0</v>
      </c>
      <c r="HZD119" s="201" t="b">
        <f t="shared" si="136"/>
        <v>0</v>
      </c>
      <c r="HZE119" s="201" t="b">
        <f t="shared" si="136"/>
        <v>0</v>
      </c>
      <c r="HZF119" s="201" t="b">
        <f t="shared" si="136"/>
        <v>0</v>
      </c>
      <c r="HZG119" s="201" t="b">
        <f t="shared" ref="HZG119:IBR119" si="137">IF(HZG113=TRUE,IF(((HZG117-HZG114)*HZG116)&lt;0,TRUE,FALSE),FALSE)</f>
        <v>0</v>
      </c>
      <c r="HZH119" s="201" t="b">
        <f t="shared" si="137"/>
        <v>0</v>
      </c>
      <c r="HZI119" s="201" t="b">
        <f t="shared" si="137"/>
        <v>0</v>
      </c>
      <c r="HZJ119" s="201" t="b">
        <f t="shared" si="137"/>
        <v>0</v>
      </c>
      <c r="HZK119" s="201" t="b">
        <f t="shared" si="137"/>
        <v>0</v>
      </c>
      <c r="HZL119" s="201" t="b">
        <f t="shared" si="137"/>
        <v>0</v>
      </c>
      <c r="HZM119" s="201" t="b">
        <f t="shared" si="137"/>
        <v>0</v>
      </c>
      <c r="HZN119" s="201" t="b">
        <f t="shared" si="137"/>
        <v>0</v>
      </c>
      <c r="HZO119" s="201" t="b">
        <f t="shared" si="137"/>
        <v>0</v>
      </c>
      <c r="HZP119" s="201" t="b">
        <f t="shared" si="137"/>
        <v>0</v>
      </c>
      <c r="HZQ119" s="201" t="b">
        <f t="shared" si="137"/>
        <v>0</v>
      </c>
      <c r="HZR119" s="201" t="b">
        <f t="shared" si="137"/>
        <v>0</v>
      </c>
      <c r="HZS119" s="201" t="b">
        <f t="shared" si="137"/>
        <v>0</v>
      </c>
      <c r="HZT119" s="201" t="b">
        <f t="shared" si="137"/>
        <v>0</v>
      </c>
      <c r="HZU119" s="201" t="b">
        <f t="shared" si="137"/>
        <v>0</v>
      </c>
      <c r="HZV119" s="201" t="b">
        <f t="shared" si="137"/>
        <v>0</v>
      </c>
      <c r="HZW119" s="201" t="b">
        <f t="shared" si="137"/>
        <v>0</v>
      </c>
      <c r="HZX119" s="201" t="b">
        <f t="shared" si="137"/>
        <v>0</v>
      </c>
      <c r="HZY119" s="201" t="b">
        <f t="shared" si="137"/>
        <v>0</v>
      </c>
      <c r="HZZ119" s="201" t="b">
        <f t="shared" si="137"/>
        <v>0</v>
      </c>
      <c r="IAA119" s="201" t="b">
        <f t="shared" si="137"/>
        <v>0</v>
      </c>
      <c r="IAB119" s="201" t="b">
        <f t="shared" si="137"/>
        <v>0</v>
      </c>
      <c r="IAC119" s="201" t="b">
        <f t="shared" si="137"/>
        <v>0</v>
      </c>
      <c r="IAD119" s="201" t="b">
        <f t="shared" si="137"/>
        <v>0</v>
      </c>
      <c r="IAE119" s="201" t="b">
        <f t="shared" si="137"/>
        <v>0</v>
      </c>
      <c r="IAF119" s="201" t="b">
        <f t="shared" si="137"/>
        <v>0</v>
      </c>
      <c r="IAG119" s="201" t="b">
        <f t="shared" si="137"/>
        <v>0</v>
      </c>
      <c r="IAH119" s="201" t="b">
        <f t="shared" si="137"/>
        <v>0</v>
      </c>
      <c r="IAI119" s="201" t="b">
        <f t="shared" si="137"/>
        <v>0</v>
      </c>
      <c r="IAJ119" s="201" t="b">
        <f t="shared" si="137"/>
        <v>0</v>
      </c>
      <c r="IAK119" s="201" t="b">
        <f t="shared" si="137"/>
        <v>0</v>
      </c>
      <c r="IAL119" s="201" t="b">
        <f t="shared" si="137"/>
        <v>0</v>
      </c>
      <c r="IAM119" s="201" t="b">
        <f t="shared" si="137"/>
        <v>0</v>
      </c>
      <c r="IAN119" s="201" t="b">
        <f t="shared" si="137"/>
        <v>0</v>
      </c>
      <c r="IAO119" s="201" t="b">
        <f t="shared" si="137"/>
        <v>0</v>
      </c>
      <c r="IAP119" s="201" t="b">
        <f t="shared" si="137"/>
        <v>0</v>
      </c>
      <c r="IAQ119" s="201" t="b">
        <f t="shared" si="137"/>
        <v>0</v>
      </c>
      <c r="IAR119" s="201" t="b">
        <f t="shared" si="137"/>
        <v>0</v>
      </c>
      <c r="IAS119" s="201" t="b">
        <f t="shared" si="137"/>
        <v>0</v>
      </c>
      <c r="IAT119" s="201" t="b">
        <f t="shared" si="137"/>
        <v>0</v>
      </c>
      <c r="IAU119" s="201" t="b">
        <f t="shared" si="137"/>
        <v>0</v>
      </c>
      <c r="IAV119" s="201" t="b">
        <f t="shared" si="137"/>
        <v>0</v>
      </c>
      <c r="IAW119" s="201" t="b">
        <f t="shared" si="137"/>
        <v>0</v>
      </c>
      <c r="IAX119" s="201" t="b">
        <f t="shared" si="137"/>
        <v>0</v>
      </c>
      <c r="IAY119" s="201" t="b">
        <f t="shared" si="137"/>
        <v>0</v>
      </c>
      <c r="IAZ119" s="201" t="b">
        <f t="shared" si="137"/>
        <v>0</v>
      </c>
      <c r="IBA119" s="201" t="b">
        <f t="shared" si="137"/>
        <v>0</v>
      </c>
      <c r="IBB119" s="201" t="b">
        <f t="shared" si="137"/>
        <v>0</v>
      </c>
      <c r="IBC119" s="201" t="b">
        <f t="shared" si="137"/>
        <v>0</v>
      </c>
      <c r="IBD119" s="201" t="b">
        <f t="shared" si="137"/>
        <v>0</v>
      </c>
      <c r="IBE119" s="201" t="b">
        <f t="shared" si="137"/>
        <v>0</v>
      </c>
      <c r="IBF119" s="201" t="b">
        <f t="shared" si="137"/>
        <v>0</v>
      </c>
      <c r="IBG119" s="201" t="b">
        <f t="shared" si="137"/>
        <v>0</v>
      </c>
      <c r="IBH119" s="201" t="b">
        <f t="shared" si="137"/>
        <v>0</v>
      </c>
      <c r="IBI119" s="201" t="b">
        <f t="shared" si="137"/>
        <v>0</v>
      </c>
      <c r="IBJ119" s="201" t="b">
        <f t="shared" si="137"/>
        <v>0</v>
      </c>
      <c r="IBK119" s="201" t="b">
        <f t="shared" si="137"/>
        <v>0</v>
      </c>
      <c r="IBL119" s="201" t="b">
        <f t="shared" si="137"/>
        <v>0</v>
      </c>
      <c r="IBM119" s="201" t="b">
        <f t="shared" si="137"/>
        <v>0</v>
      </c>
      <c r="IBN119" s="201" t="b">
        <f t="shared" si="137"/>
        <v>0</v>
      </c>
      <c r="IBO119" s="201" t="b">
        <f t="shared" si="137"/>
        <v>0</v>
      </c>
      <c r="IBP119" s="201" t="b">
        <f t="shared" si="137"/>
        <v>0</v>
      </c>
      <c r="IBQ119" s="201" t="b">
        <f t="shared" si="137"/>
        <v>0</v>
      </c>
      <c r="IBR119" s="201" t="b">
        <f t="shared" si="137"/>
        <v>0</v>
      </c>
      <c r="IBS119" s="201" t="b">
        <f t="shared" ref="IBS119:IED119" si="138">IF(IBS113=TRUE,IF(((IBS117-IBS114)*IBS116)&lt;0,TRUE,FALSE),FALSE)</f>
        <v>0</v>
      </c>
      <c r="IBT119" s="201" t="b">
        <f t="shared" si="138"/>
        <v>0</v>
      </c>
      <c r="IBU119" s="201" t="b">
        <f t="shared" si="138"/>
        <v>0</v>
      </c>
      <c r="IBV119" s="201" t="b">
        <f t="shared" si="138"/>
        <v>0</v>
      </c>
      <c r="IBW119" s="201" t="b">
        <f t="shared" si="138"/>
        <v>0</v>
      </c>
      <c r="IBX119" s="201" t="b">
        <f t="shared" si="138"/>
        <v>0</v>
      </c>
      <c r="IBY119" s="201" t="b">
        <f t="shared" si="138"/>
        <v>0</v>
      </c>
      <c r="IBZ119" s="201" t="b">
        <f t="shared" si="138"/>
        <v>0</v>
      </c>
      <c r="ICA119" s="201" t="b">
        <f t="shared" si="138"/>
        <v>0</v>
      </c>
      <c r="ICB119" s="201" t="b">
        <f t="shared" si="138"/>
        <v>0</v>
      </c>
      <c r="ICC119" s="201" t="b">
        <f t="shared" si="138"/>
        <v>0</v>
      </c>
      <c r="ICD119" s="201" t="b">
        <f t="shared" si="138"/>
        <v>0</v>
      </c>
      <c r="ICE119" s="201" t="b">
        <f t="shared" si="138"/>
        <v>0</v>
      </c>
      <c r="ICF119" s="201" t="b">
        <f t="shared" si="138"/>
        <v>0</v>
      </c>
      <c r="ICG119" s="201" t="b">
        <f t="shared" si="138"/>
        <v>0</v>
      </c>
      <c r="ICH119" s="201" t="b">
        <f t="shared" si="138"/>
        <v>0</v>
      </c>
      <c r="ICI119" s="201" t="b">
        <f t="shared" si="138"/>
        <v>0</v>
      </c>
      <c r="ICJ119" s="201" t="b">
        <f t="shared" si="138"/>
        <v>0</v>
      </c>
      <c r="ICK119" s="201" t="b">
        <f t="shared" si="138"/>
        <v>0</v>
      </c>
      <c r="ICL119" s="201" t="b">
        <f t="shared" si="138"/>
        <v>0</v>
      </c>
      <c r="ICM119" s="201" t="b">
        <f t="shared" si="138"/>
        <v>0</v>
      </c>
      <c r="ICN119" s="201" t="b">
        <f t="shared" si="138"/>
        <v>0</v>
      </c>
      <c r="ICO119" s="201" t="b">
        <f t="shared" si="138"/>
        <v>0</v>
      </c>
      <c r="ICP119" s="201" t="b">
        <f t="shared" si="138"/>
        <v>0</v>
      </c>
      <c r="ICQ119" s="201" t="b">
        <f t="shared" si="138"/>
        <v>0</v>
      </c>
      <c r="ICR119" s="201" t="b">
        <f t="shared" si="138"/>
        <v>0</v>
      </c>
      <c r="ICS119" s="201" t="b">
        <f t="shared" si="138"/>
        <v>0</v>
      </c>
      <c r="ICT119" s="201" t="b">
        <f t="shared" si="138"/>
        <v>0</v>
      </c>
      <c r="ICU119" s="201" t="b">
        <f t="shared" si="138"/>
        <v>0</v>
      </c>
      <c r="ICV119" s="201" t="b">
        <f t="shared" si="138"/>
        <v>0</v>
      </c>
      <c r="ICW119" s="201" t="b">
        <f t="shared" si="138"/>
        <v>0</v>
      </c>
      <c r="ICX119" s="201" t="b">
        <f t="shared" si="138"/>
        <v>0</v>
      </c>
      <c r="ICY119" s="201" t="b">
        <f t="shared" si="138"/>
        <v>0</v>
      </c>
      <c r="ICZ119" s="201" t="b">
        <f t="shared" si="138"/>
        <v>0</v>
      </c>
      <c r="IDA119" s="201" t="b">
        <f t="shared" si="138"/>
        <v>0</v>
      </c>
      <c r="IDB119" s="201" t="b">
        <f t="shared" si="138"/>
        <v>0</v>
      </c>
      <c r="IDC119" s="201" t="b">
        <f t="shared" si="138"/>
        <v>0</v>
      </c>
      <c r="IDD119" s="201" t="b">
        <f t="shared" si="138"/>
        <v>0</v>
      </c>
      <c r="IDE119" s="201" t="b">
        <f t="shared" si="138"/>
        <v>0</v>
      </c>
      <c r="IDF119" s="201" t="b">
        <f t="shared" si="138"/>
        <v>0</v>
      </c>
      <c r="IDG119" s="201" t="b">
        <f t="shared" si="138"/>
        <v>0</v>
      </c>
      <c r="IDH119" s="201" t="b">
        <f t="shared" si="138"/>
        <v>0</v>
      </c>
      <c r="IDI119" s="201" t="b">
        <f t="shared" si="138"/>
        <v>0</v>
      </c>
      <c r="IDJ119" s="201" t="b">
        <f t="shared" si="138"/>
        <v>0</v>
      </c>
      <c r="IDK119" s="201" t="b">
        <f t="shared" si="138"/>
        <v>0</v>
      </c>
      <c r="IDL119" s="201" t="b">
        <f t="shared" si="138"/>
        <v>0</v>
      </c>
      <c r="IDM119" s="201" t="b">
        <f t="shared" si="138"/>
        <v>0</v>
      </c>
      <c r="IDN119" s="201" t="b">
        <f t="shared" si="138"/>
        <v>0</v>
      </c>
      <c r="IDO119" s="201" t="b">
        <f t="shared" si="138"/>
        <v>0</v>
      </c>
      <c r="IDP119" s="201" t="b">
        <f t="shared" si="138"/>
        <v>0</v>
      </c>
      <c r="IDQ119" s="201" t="b">
        <f t="shared" si="138"/>
        <v>0</v>
      </c>
      <c r="IDR119" s="201" t="b">
        <f t="shared" si="138"/>
        <v>0</v>
      </c>
      <c r="IDS119" s="201" t="b">
        <f t="shared" si="138"/>
        <v>0</v>
      </c>
      <c r="IDT119" s="201" t="b">
        <f t="shared" si="138"/>
        <v>0</v>
      </c>
      <c r="IDU119" s="201" t="b">
        <f t="shared" si="138"/>
        <v>0</v>
      </c>
      <c r="IDV119" s="201" t="b">
        <f t="shared" si="138"/>
        <v>0</v>
      </c>
      <c r="IDW119" s="201" t="b">
        <f t="shared" si="138"/>
        <v>0</v>
      </c>
      <c r="IDX119" s="201" t="b">
        <f t="shared" si="138"/>
        <v>0</v>
      </c>
      <c r="IDY119" s="201" t="b">
        <f t="shared" si="138"/>
        <v>0</v>
      </c>
      <c r="IDZ119" s="201" t="b">
        <f t="shared" si="138"/>
        <v>0</v>
      </c>
      <c r="IEA119" s="201" t="b">
        <f t="shared" si="138"/>
        <v>0</v>
      </c>
      <c r="IEB119" s="201" t="b">
        <f t="shared" si="138"/>
        <v>0</v>
      </c>
      <c r="IEC119" s="201" t="b">
        <f t="shared" si="138"/>
        <v>0</v>
      </c>
      <c r="IED119" s="201" t="b">
        <f t="shared" si="138"/>
        <v>0</v>
      </c>
      <c r="IEE119" s="201" t="b">
        <f t="shared" ref="IEE119:IGP119" si="139">IF(IEE113=TRUE,IF(((IEE117-IEE114)*IEE116)&lt;0,TRUE,FALSE),FALSE)</f>
        <v>0</v>
      </c>
      <c r="IEF119" s="201" t="b">
        <f t="shared" si="139"/>
        <v>0</v>
      </c>
      <c r="IEG119" s="201" t="b">
        <f t="shared" si="139"/>
        <v>0</v>
      </c>
      <c r="IEH119" s="201" t="b">
        <f t="shared" si="139"/>
        <v>0</v>
      </c>
      <c r="IEI119" s="201" t="b">
        <f t="shared" si="139"/>
        <v>0</v>
      </c>
      <c r="IEJ119" s="201" t="b">
        <f t="shared" si="139"/>
        <v>0</v>
      </c>
      <c r="IEK119" s="201" t="b">
        <f t="shared" si="139"/>
        <v>0</v>
      </c>
      <c r="IEL119" s="201" t="b">
        <f t="shared" si="139"/>
        <v>0</v>
      </c>
      <c r="IEM119" s="201" t="b">
        <f t="shared" si="139"/>
        <v>0</v>
      </c>
      <c r="IEN119" s="201" t="b">
        <f t="shared" si="139"/>
        <v>0</v>
      </c>
      <c r="IEO119" s="201" t="b">
        <f t="shared" si="139"/>
        <v>0</v>
      </c>
      <c r="IEP119" s="201" t="b">
        <f t="shared" si="139"/>
        <v>0</v>
      </c>
      <c r="IEQ119" s="201" t="b">
        <f t="shared" si="139"/>
        <v>0</v>
      </c>
      <c r="IER119" s="201" t="b">
        <f t="shared" si="139"/>
        <v>0</v>
      </c>
      <c r="IES119" s="201" t="b">
        <f t="shared" si="139"/>
        <v>0</v>
      </c>
      <c r="IET119" s="201" t="b">
        <f t="shared" si="139"/>
        <v>0</v>
      </c>
      <c r="IEU119" s="201" t="b">
        <f t="shared" si="139"/>
        <v>0</v>
      </c>
      <c r="IEV119" s="201" t="b">
        <f t="shared" si="139"/>
        <v>0</v>
      </c>
      <c r="IEW119" s="201" t="b">
        <f t="shared" si="139"/>
        <v>0</v>
      </c>
      <c r="IEX119" s="201" t="b">
        <f t="shared" si="139"/>
        <v>0</v>
      </c>
      <c r="IEY119" s="201" t="b">
        <f t="shared" si="139"/>
        <v>0</v>
      </c>
      <c r="IEZ119" s="201" t="b">
        <f t="shared" si="139"/>
        <v>0</v>
      </c>
      <c r="IFA119" s="201" t="b">
        <f t="shared" si="139"/>
        <v>0</v>
      </c>
      <c r="IFB119" s="201" t="b">
        <f t="shared" si="139"/>
        <v>0</v>
      </c>
      <c r="IFC119" s="201" t="b">
        <f t="shared" si="139"/>
        <v>0</v>
      </c>
      <c r="IFD119" s="201" t="b">
        <f t="shared" si="139"/>
        <v>0</v>
      </c>
      <c r="IFE119" s="201" t="b">
        <f t="shared" si="139"/>
        <v>0</v>
      </c>
      <c r="IFF119" s="201" t="b">
        <f t="shared" si="139"/>
        <v>0</v>
      </c>
      <c r="IFG119" s="201" t="b">
        <f t="shared" si="139"/>
        <v>0</v>
      </c>
      <c r="IFH119" s="201" t="b">
        <f t="shared" si="139"/>
        <v>0</v>
      </c>
      <c r="IFI119" s="201" t="b">
        <f t="shared" si="139"/>
        <v>0</v>
      </c>
      <c r="IFJ119" s="201" t="b">
        <f t="shared" si="139"/>
        <v>0</v>
      </c>
      <c r="IFK119" s="201" t="b">
        <f t="shared" si="139"/>
        <v>0</v>
      </c>
      <c r="IFL119" s="201" t="b">
        <f t="shared" si="139"/>
        <v>0</v>
      </c>
      <c r="IFM119" s="201" t="b">
        <f t="shared" si="139"/>
        <v>0</v>
      </c>
      <c r="IFN119" s="201" t="b">
        <f t="shared" si="139"/>
        <v>0</v>
      </c>
      <c r="IFO119" s="201" t="b">
        <f t="shared" si="139"/>
        <v>0</v>
      </c>
      <c r="IFP119" s="201" t="b">
        <f t="shared" si="139"/>
        <v>0</v>
      </c>
      <c r="IFQ119" s="201" t="b">
        <f t="shared" si="139"/>
        <v>0</v>
      </c>
      <c r="IFR119" s="201" t="b">
        <f t="shared" si="139"/>
        <v>0</v>
      </c>
      <c r="IFS119" s="201" t="b">
        <f t="shared" si="139"/>
        <v>0</v>
      </c>
      <c r="IFT119" s="201" t="b">
        <f t="shared" si="139"/>
        <v>0</v>
      </c>
      <c r="IFU119" s="201" t="b">
        <f t="shared" si="139"/>
        <v>0</v>
      </c>
      <c r="IFV119" s="201" t="b">
        <f t="shared" si="139"/>
        <v>0</v>
      </c>
      <c r="IFW119" s="201" t="b">
        <f t="shared" si="139"/>
        <v>0</v>
      </c>
      <c r="IFX119" s="201" t="b">
        <f t="shared" si="139"/>
        <v>0</v>
      </c>
      <c r="IFY119" s="201" t="b">
        <f t="shared" si="139"/>
        <v>0</v>
      </c>
      <c r="IFZ119" s="201" t="b">
        <f t="shared" si="139"/>
        <v>0</v>
      </c>
      <c r="IGA119" s="201" t="b">
        <f t="shared" si="139"/>
        <v>0</v>
      </c>
      <c r="IGB119" s="201" t="b">
        <f t="shared" si="139"/>
        <v>0</v>
      </c>
      <c r="IGC119" s="201" t="b">
        <f t="shared" si="139"/>
        <v>0</v>
      </c>
      <c r="IGD119" s="201" t="b">
        <f t="shared" si="139"/>
        <v>0</v>
      </c>
      <c r="IGE119" s="201" t="b">
        <f t="shared" si="139"/>
        <v>0</v>
      </c>
      <c r="IGF119" s="201" t="b">
        <f t="shared" si="139"/>
        <v>0</v>
      </c>
      <c r="IGG119" s="201" t="b">
        <f t="shared" si="139"/>
        <v>0</v>
      </c>
      <c r="IGH119" s="201" t="b">
        <f t="shared" si="139"/>
        <v>0</v>
      </c>
      <c r="IGI119" s="201" t="b">
        <f t="shared" si="139"/>
        <v>0</v>
      </c>
      <c r="IGJ119" s="201" t="b">
        <f t="shared" si="139"/>
        <v>0</v>
      </c>
      <c r="IGK119" s="201" t="b">
        <f t="shared" si="139"/>
        <v>0</v>
      </c>
      <c r="IGL119" s="201" t="b">
        <f t="shared" si="139"/>
        <v>0</v>
      </c>
      <c r="IGM119" s="201" t="b">
        <f t="shared" si="139"/>
        <v>0</v>
      </c>
      <c r="IGN119" s="201" t="b">
        <f t="shared" si="139"/>
        <v>0</v>
      </c>
      <c r="IGO119" s="201" t="b">
        <f t="shared" si="139"/>
        <v>0</v>
      </c>
      <c r="IGP119" s="201" t="b">
        <f t="shared" si="139"/>
        <v>0</v>
      </c>
      <c r="IGQ119" s="201" t="b">
        <f t="shared" ref="IGQ119:IJB119" si="140">IF(IGQ113=TRUE,IF(((IGQ117-IGQ114)*IGQ116)&lt;0,TRUE,FALSE),FALSE)</f>
        <v>0</v>
      </c>
      <c r="IGR119" s="201" t="b">
        <f t="shared" si="140"/>
        <v>0</v>
      </c>
      <c r="IGS119" s="201" t="b">
        <f t="shared" si="140"/>
        <v>0</v>
      </c>
      <c r="IGT119" s="201" t="b">
        <f t="shared" si="140"/>
        <v>0</v>
      </c>
      <c r="IGU119" s="201" t="b">
        <f t="shared" si="140"/>
        <v>0</v>
      </c>
      <c r="IGV119" s="201" t="b">
        <f t="shared" si="140"/>
        <v>0</v>
      </c>
      <c r="IGW119" s="201" t="b">
        <f t="shared" si="140"/>
        <v>0</v>
      </c>
      <c r="IGX119" s="201" t="b">
        <f t="shared" si="140"/>
        <v>0</v>
      </c>
      <c r="IGY119" s="201" t="b">
        <f t="shared" si="140"/>
        <v>0</v>
      </c>
      <c r="IGZ119" s="201" t="b">
        <f t="shared" si="140"/>
        <v>0</v>
      </c>
      <c r="IHA119" s="201" t="b">
        <f t="shared" si="140"/>
        <v>0</v>
      </c>
      <c r="IHB119" s="201" t="b">
        <f t="shared" si="140"/>
        <v>0</v>
      </c>
      <c r="IHC119" s="201" t="b">
        <f t="shared" si="140"/>
        <v>0</v>
      </c>
      <c r="IHD119" s="201" t="b">
        <f t="shared" si="140"/>
        <v>0</v>
      </c>
      <c r="IHE119" s="201" t="b">
        <f t="shared" si="140"/>
        <v>0</v>
      </c>
      <c r="IHF119" s="201" t="b">
        <f t="shared" si="140"/>
        <v>0</v>
      </c>
      <c r="IHG119" s="201" t="b">
        <f t="shared" si="140"/>
        <v>0</v>
      </c>
      <c r="IHH119" s="201" t="b">
        <f t="shared" si="140"/>
        <v>0</v>
      </c>
      <c r="IHI119" s="201" t="b">
        <f t="shared" si="140"/>
        <v>0</v>
      </c>
      <c r="IHJ119" s="201" t="b">
        <f t="shared" si="140"/>
        <v>0</v>
      </c>
      <c r="IHK119" s="201" t="b">
        <f t="shared" si="140"/>
        <v>0</v>
      </c>
      <c r="IHL119" s="201" t="b">
        <f t="shared" si="140"/>
        <v>0</v>
      </c>
      <c r="IHM119" s="201" t="b">
        <f t="shared" si="140"/>
        <v>0</v>
      </c>
      <c r="IHN119" s="201" t="b">
        <f t="shared" si="140"/>
        <v>0</v>
      </c>
      <c r="IHO119" s="201" t="b">
        <f t="shared" si="140"/>
        <v>0</v>
      </c>
      <c r="IHP119" s="201" t="b">
        <f t="shared" si="140"/>
        <v>0</v>
      </c>
      <c r="IHQ119" s="201" t="b">
        <f t="shared" si="140"/>
        <v>0</v>
      </c>
      <c r="IHR119" s="201" t="b">
        <f t="shared" si="140"/>
        <v>0</v>
      </c>
      <c r="IHS119" s="201" t="b">
        <f t="shared" si="140"/>
        <v>0</v>
      </c>
      <c r="IHT119" s="201" t="b">
        <f t="shared" si="140"/>
        <v>0</v>
      </c>
      <c r="IHU119" s="201" t="b">
        <f t="shared" si="140"/>
        <v>0</v>
      </c>
      <c r="IHV119" s="201" t="b">
        <f t="shared" si="140"/>
        <v>0</v>
      </c>
      <c r="IHW119" s="201" t="b">
        <f t="shared" si="140"/>
        <v>0</v>
      </c>
      <c r="IHX119" s="201" t="b">
        <f t="shared" si="140"/>
        <v>0</v>
      </c>
      <c r="IHY119" s="201" t="b">
        <f t="shared" si="140"/>
        <v>0</v>
      </c>
      <c r="IHZ119" s="201" t="b">
        <f t="shared" si="140"/>
        <v>0</v>
      </c>
      <c r="IIA119" s="201" t="b">
        <f t="shared" si="140"/>
        <v>0</v>
      </c>
      <c r="IIB119" s="201" t="b">
        <f t="shared" si="140"/>
        <v>0</v>
      </c>
      <c r="IIC119" s="201" t="b">
        <f t="shared" si="140"/>
        <v>0</v>
      </c>
      <c r="IID119" s="201" t="b">
        <f t="shared" si="140"/>
        <v>0</v>
      </c>
      <c r="IIE119" s="201" t="b">
        <f t="shared" si="140"/>
        <v>0</v>
      </c>
      <c r="IIF119" s="201" t="b">
        <f t="shared" si="140"/>
        <v>0</v>
      </c>
      <c r="IIG119" s="201" t="b">
        <f t="shared" si="140"/>
        <v>0</v>
      </c>
      <c r="IIH119" s="201" t="b">
        <f t="shared" si="140"/>
        <v>0</v>
      </c>
      <c r="III119" s="201" t="b">
        <f t="shared" si="140"/>
        <v>0</v>
      </c>
      <c r="IIJ119" s="201" t="b">
        <f t="shared" si="140"/>
        <v>0</v>
      </c>
      <c r="IIK119" s="201" t="b">
        <f t="shared" si="140"/>
        <v>0</v>
      </c>
      <c r="IIL119" s="201" t="b">
        <f t="shared" si="140"/>
        <v>0</v>
      </c>
      <c r="IIM119" s="201" t="b">
        <f t="shared" si="140"/>
        <v>0</v>
      </c>
      <c r="IIN119" s="201" t="b">
        <f t="shared" si="140"/>
        <v>0</v>
      </c>
      <c r="IIO119" s="201" t="b">
        <f t="shared" si="140"/>
        <v>0</v>
      </c>
      <c r="IIP119" s="201" t="b">
        <f t="shared" si="140"/>
        <v>0</v>
      </c>
      <c r="IIQ119" s="201" t="b">
        <f t="shared" si="140"/>
        <v>0</v>
      </c>
      <c r="IIR119" s="201" t="b">
        <f t="shared" si="140"/>
        <v>0</v>
      </c>
      <c r="IIS119" s="201" t="b">
        <f t="shared" si="140"/>
        <v>0</v>
      </c>
      <c r="IIT119" s="201" t="b">
        <f t="shared" si="140"/>
        <v>0</v>
      </c>
      <c r="IIU119" s="201" t="b">
        <f t="shared" si="140"/>
        <v>0</v>
      </c>
      <c r="IIV119" s="201" t="b">
        <f t="shared" si="140"/>
        <v>0</v>
      </c>
      <c r="IIW119" s="201" t="b">
        <f t="shared" si="140"/>
        <v>0</v>
      </c>
      <c r="IIX119" s="201" t="b">
        <f t="shared" si="140"/>
        <v>0</v>
      </c>
      <c r="IIY119" s="201" t="b">
        <f t="shared" si="140"/>
        <v>0</v>
      </c>
      <c r="IIZ119" s="201" t="b">
        <f t="shared" si="140"/>
        <v>0</v>
      </c>
      <c r="IJA119" s="201" t="b">
        <f t="shared" si="140"/>
        <v>0</v>
      </c>
      <c r="IJB119" s="201" t="b">
        <f t="shared" si="140"/>
        <v>0</v>
      </c>
      <c r="IJC119" s="201" t="b">
        <f t="shared" ref="IJC119:ILN119" si="141">IF(IJC113=TRUE,IF(((IJC117-IJC114)*IJC116)&lt;0,TRUE,FALSE),FALSE)</f>
        <v>0</v>
      </c>
      <c r="IJD119" s="201" t="b">
        <f t="shared" si="141"/>
        <v>0</v>
      </c>
      <c r="IJE119" s="201" t="b">
        <f t="shared" si="141"/>
        <v>0</v>
      </c>
      <c r="IJF119" s="201" t="b">
        <f t="shared" si="141"/>
        <v>0</v>
      </c>
      <c r="IJG119" s="201" t="b">
        <f t="shared" si="141"/>
        <v>0</v>
      </c>
      <c r="IJH119" s="201" t="b">
        <f t="shared" si="141"/>
        <v>0</v>
      </c>
      <c r="IJI119" s="201" t="b">
        <f t="shared" si="141"/>
        <v>0</v>
      </c>
      <c r="IJJ119" s="201" t="b">
        <f t="shared" si="141"/>
        <v>0</v>
      </c>
      <c r="IJK119" s="201" t="b">
        <f t="shared" si="141"/>
        <v>0</v>
      </c>
      <c r="IJL119" s="201" t="b">
        <f t="shared" si="141"/>
        <v>0</v>
      </c>
      <c r="IJM119" s="201" t="b">
        <f t="shared" si="141"/>
        <v>0</v>
      </c>
      <c r="IJN119" s="201" t="b">
        <f t="shared" si="141"/>
        <v>0</v>
      </c>
      <c r="IJO119" s="201" t="b">
        <f t="shared" si="141"/>
        <v>0</v>
      </c>
      <c r="IJP119" s="201" t="b">
        <f t="shared" si="141"/>
        <v>0</v>
      </c>
      <c r="IJQ119" s="201" t="b">
        <f t="shared" si="141"/>
        <v>0</v>
      </c>
      <c r="IJR119" s="201" t="b">
        <f t="shared" si="141"/>
        <v>0</v>
      </c>
      <c r="IJS119" s="201" t="b">
        <f t="shared" si="141"/>
        <v>0</v>
      </c>
      <c r="IJT119" s="201" t="b">
        <f t="shared" si="141"/>
        <v>0</v>
      </c>
      <c r="IJU119" s="201" t="b">
        <f t="shared" si="141"/>
        <v>0</v>
      </c>
      <c r="IJV119" s="201" t="b">
        <f t="shared" si="141"/>
        <v>0</v>
      </c>
      <c r="IJW119" s="201" t="b">
        <f t="shared" si="141"/>
        <v>0</v>
      </c>
      <c r="IJX119" s="201" t="b">
        <f t="shared" si="141"/>
        <v>0</v>
      </c>
      <c r="IJY119" s="201" t="b">
        <f t="shared" si="141"/>
        <v>0</v>
      </c>
      <c r="IJZ119" s="201" t="b">
        <f t="shared" si="141"/>
        <v>0</v>
      </c>
      <c r="IKA119" s="201" t="b">
        <f t="shared" si="141"/>
        <v>0</v>
      </c>
      <c r="IKB119" s="201" t="b">
        <f t="shared" si="141"/>
        <v>0</v>
      </c>
      <c r="IKC119" s="201" t="b">
        <f t="shared" si="141"/>
        <v>0</v>
      </c>
      <c r="IKD119" s="201" t="b">
        <f t="shared" si="141"/>
        <v>0</v>
      </c>
      <c r="IKE119" s="201" t="b">
        <f t="shared" si="141"/>
        <v>0</v>
      </c>
      <c r="IKF119" s="201" t="b">
        <f t="shared" si="141"/>
        <v>0</v>
      </c>
      <c r="IKG119" s="201" t="b">
        <f t="shared" si="141"/>
        <v>0</v>
      </c>
      <c r="IKH119" s="201" t="b">
        <f t="shared" si="141"/>
        <v>0</v>
      </c>
      <c r="IKI119" s="201" t="b">
        <f t="shared" si="141"/>
        <v>0</v>
      </c>
      <c r="IKJ119" s="201" t="b">
        <f t="shared" si="141"/>
        <v>0</v>
      </c>
      <c r="IKK119" s="201" t="b">
        <f t="shared" si="141"/>
        <v>0</v>
      </c>
      <c r="IKL119" s="201" t="b">
        <f t="shared" si="141"/>
        <v>0</v>
      </c>
      <c r="IKM119" s="201" t="b">
        <f t="shared" si="141"/>
        <v>0</v>
      </c>
      <c r="IKN119" s="201" t="b">
        <f t="shared" si="141"/>
        <v>0</v>
      </c>
      <c r="IKO119" s="201" t="b">
        <f t="shared" si="141"/>
        <v>0</v>
      </c>
      <c r="IKP119" s="201" t="b">
        <f t="shared" si="141"/>
        <v>0</v>
      </c>
      <c r="IKQ119" s="201" t="b">
        <f t="shared" si="141"/>
        <v>0</v>
      </c>
      <c r="IKR119" s="201" t="b">
        <f t="shared" si="141"/>
        <v>0</v>
      </c>
      <c r="IKS119" s="201" t="b">
        <f t="shared" si="141"/>
        <v>0</v>
      </c>
      <c r="IKT119" s="201" t="b">
        <f t="shared" si="141"/>
        <v>0</v>
      </c>
      <c r="IKU119" s="201" t="b">
        <f t="shared" si="141"/>
        <v>0</v>
      </c>
      <c r="IKV119" s="201" t="b">
        <f t="shared" si="141"/>
        <v>0</v>
      </c>
      <c r="IKW119" s="201" t="b">
        <f t="shared" si="141"/>
        <v>0</v>
      </c>
      <c r="IKX119" s="201" t="b">
        <f t="shared" si="141"/>
        <v>0</v>
      </c>
      <c r="IKY119" s="201" t="b">
        <f t="shared" si="141"/>
        <v>0</v>
      </c>
      <c r="IKZ119" s="201" t="b">
        <f t="shared" si="141"/>
        <v>0</v>
      </c>
      <c r="ILA119" s="201" t="b">
        <f t="shared" si="141"/>
        <v>0</v>
      </c>
      <c r="ILB119" s="201" t="b">
        <f t="shared" si="141"/>
        <v>0</v>
      </c>
      <c r="ILC119" s="201" t="b">
        <f t="shared" si="141"/>
        <v>0</v>
      </c>
      <c r="ILD119" s="201" t="b">
        <f t="shared" si="141"/>
        <v>0</v>
      </c>
      <c r="ILE119" s="201" t="b">
        <f t="shared" si="141"/>
        <v>0</v>
      </c>
      <c r="ILF119" s="201" t="b">
        <f t="shared" si="141"/>
        <v>0</v>
      </c>
      <c r="ILG119" s="201" t="b">
        <f t="shared" si="141"/>
        <v>0</v>
      </c>
      <c r="ILH119" s="201" t="b">
        <f t="shared" si="141"/>
        <v>0</v>
      </c>
      <c r="ILI119" s="201" t="b">
        <f t="shared" si="141"/>
        <v>0</v>
      </c>
      <c r="ILJ119" s="201" t="b">
        <f t="shared" si="141"/>
        <v>0</v>
      </c>
      <c r="ILK119" s="201" t="b">
        <f t="shared" si="141"/>
        <v>0</v>
      </c>
      <c r="ILL119" s="201" t="b">
        <f t="shared" si="141"/>
        <v>0</v>
      </c>
      <c r="ILM119" s="201" t="b">
        <f t="shared" si="141"/>
        <v>0</v>
      </c>
      <c r="ILN119" s="201" t="b">
        <f t="shared" si="141"/>
        <v>0</v>
      </c>
      <c r="ILO119" s="201" t="b">
        <f t="shared" ref="ILO119:INZ119" si="142">IF(ILO113=TRUE,IF(((ILO117-ILO114)*ILO116)&lt;0,TRUE,FALSE),FALSE)</f>
        <v>0</v>
      </c>
      <c r="ILP119" s="201" t="b">
        <f t="shared" si="142"/>
        <v>0</v>
      </c>
      <c r="ILQ119" s="201" t="b">
        <f t="shared" si="142"/>
        <v>0</v>
      </c>
      <c r="ILR119" s="201" t="b">
        <f t="shared" si="142"/>
        <v>0</v>
      </c>
      <c r="ILS119" s="201" t="b">
        <f t="shared" si="142"/>
        <v>0</v>
      </c>
      <c r="ILT119" s="201" t="b">
        <f t="shared" si="142"/>
        <v>0</v>
      </c>
      <c r="ILU119" s="201" t="b">
        <f t="shared" si="142"/>
        <v>0</v>
      </c>
      <c r="ILV119" s="201" t="b">
        <f t="shared" si="142"/>
        <v>0</v>
      </c>
      <c r="ILW119" s="201" t="b">
        <f t="shared" si="142"/>
        <v>0</v>
      </c>
      <c r="ILX119" s="201" t="b">
        <f t="shared" si="142"/>
        <v>0</v>
      </c>
      <c r="ILY119" s="201" t="b">
        <f t="shared" si="142"/>
        <v>0</v>
      </c>
      <c r="ILZ119" s="201" t="b">
        <f t="shared" si="142"/>
        <v>0</v>
      </c>
      <c r="IMA119" s="201" t="b">
        <f t="shared" si="142"/>
        <v>0</v>
      </c>
      <c r="IMB119" s="201" t="b">
        <f t="shared" si="142"/>
        <v>0</v>
      </c>
      <c r="IMC119" s="201" t="b">
        <f t="shared" si="142"/>
        <v>0</v>
      </c>
      <c r="IMD119" s="201" t="b">
        <f t="shared" si="142"/>
        <v>0</v>
      </c>
      <c r="IME119" s="201" t="b">
        <f t="shared" si="142"/>
        <v>0</v>
      </c>
      <c r="IMF119" s="201" t="b">
        <f t="shared" si="142"/>
        <v>0</v>
      </c>
      <c r="IMG119" s="201" t="b">
        <f t="shared" si="142"/>
        <v>0</v>
      </c>
      <c r="IMH119" s="201" t="b">
        <f t="shared" si="142"/>
        <v>0</v>
      </c>
      <c r="IMI119" s="201" t="b">
        <f t="shared" si="142"/>
        <v>0</v>
      </c>
      <c r="IMJ119" s="201" t="b">
        <f t="shared" si="142"/>
        <v>0</v>
      </c>
      <c r="IMK119" s="201" t="b">
        <f t="shared" si="142"/>
        <v>0</v>
      </c>
      <c r="IML119" s="201" t="b">
        <f t="shared" si="142"/>
        <v>0</v>
      </c>
      <c r="IMM119" s="201" t="b">
        <f t="shared" si="142"/>
        <v>0</v>
      </c>
      <c r="IMN119" s="201" t="b">
        <f t="shared" si="142"/>
        <v>0</v>
      </c>
      <c r="IMO119" s="201" t="b">
        <f t="shared" si="142"/>
        <v>0</v>
      </c>
      <c r="IMP119" s="201" t="b">
        <f t="shared" si="142"/>
        <v>0</v>
      </c>
      <c r="IMQ119" s="201" t="b">
        <f t="shared" si="142"/>
        <v>0</v>
      </c>
      <c r="IMR119" s="201" t="b">
        <f t="shared" si="142"/>
        <v>0</v>
      </c>
      <c r="IMS119" s="201" t="b">
        <f t="shared" si="142"/>
        <v>0</v>
      </c>
      <c r="IMT119" s="201" t="b">
        <f t="shared" si="142"/>
        <v>0</v>
      </c>
      <c r="IMU119" s="201" t="b">
        <f t="shared" si="142"/>
        <v>0</v>
      </c>
      <c r="IMV119" s="201" t="b">
        <f t="shared" si="142"/>
        <v>0</v>
      </c>
      <c r="IMW119" s="201" t="b">
        <f t="shared" si="142"/>
        <v>0</v>
      </c>
      <c r="IMX119" s="201" t="b">
        <f t="shared" si="142"/>
        <v>0</v>
      </c>
      <c r="IMY119" s="201" t="b">
        <f t="shared" si="142"/>
        <v>0</v>
      </c>
      <c r="IMZ119" s="201" t="b">
        <f t="shared" si="142"/>
        <v>0</v>
      </c>
      <c r="INA119" s="201" t="b">
        <f t="shared" si="142"/>
        <v>0</v>
      </c>
      <c r="INB119" s="201" t="b">
        <f t="shared" si="142"/>
        <v>0</v>
      </c>
      <c r="INC119" s="201" t="b">
        <f t="shared" si="142"/>
        <v>0</v>
      </c>
      <c r="IND119" s="201" t="b">
        <f t="shared" si="142"/>
        <v>0</v>
      </c>
      <c r="INE119" s="201" t="b">
        <f t="shared" si="142"/>
        <v>0</v>
      </c>
      <c r="INF119" s="201" t="b">
        <f t="shared" si="142"/>
        <v>0</v>
      </c>
      <c r="ING119" s="201" t="b">
        <f t="shared" si="142"/>
        <v>0</v>
      </c>
      <c r="INH119" s="201" t="b">
        <f t="shared" si="142"/>
        <v>0</v>
      </c>
      <c r="INI119" s="201" t="b">
        <f t="shared" si="142"/>
        <v>0</v>
      </c>
      <c r="INJ119" s="201" t="b">
        <f t="shared" si="142"/>
        <v>0</v>
      </c>
      <c r="INK119" s="201" t="b">
        <f t="shared" si="142"/>
        <v>0</v>
      </c>
      <c r="INL119" s="201" t="b">
        <f t="shared" si="142"/>
        <v>0</v>
      </c>
      <c r="INM119" s="201" t="b">
        <f t="shared" si="142"/>
        <v>0</v>
      </c>
      <c r="INN119" s="201" t="b">
        <f t="shared" si="142"/>
        <v>0</v>
      </c>
      <c r="INO119" s="201" t="b">
        <f t="shared" si="142"/>
        <v>0</v>
      </c>
      <c r="INP119" s="201" t="b">
        <f t="shared" si="142"/>
        <v>0</v>
      </c>
      <c r="INQ119" s="201" t="b">
        <f t="shared" si="142"/>
        <v>0</v>
      </c>
      <c r="INR119" s="201" t="b">
        <f t="shared" si="142"/>
        <v>0</v>
      </c>
      <c r="INS119" s="201" t="b">
        <f t="shared" si="142"/>
        <v>0</v>
      </c>
      <c r="INT119" s="201" t="b">
        <f t="shared" si="142"/>
        <v>0</v>
      </c>
      <c r="INU119" s="201" t="b">
        <f t="shared" si="142"/>
        <v>0</v>
      </c>
      <c r="INV119" s="201" t="b">
        <f t="shared" si="142"/>
        <v>0</v>
      </c>
      <c r="INW119" s="201" t="b">
        <f t="shared" si="142"/>
        <v>0</v>
      </c>
      <c r="INX119" s="201" t="b">
        <f t="shared" si="142"/>
        <v>0</v>
      </c>
      <c r="INY119" s="201" t="b">
        <f t="shared" si="142"/>
        <v>0</v>
      </c>
      <c r="INZ119" s="201" t="b">
        <f t="shared" si="142"/>
        <v>0</v>
      </c>
      <c r="IOA119" s="201" t="b">
        <f t="shared" ref="IOA119:IQL119" si="143">IF(IOA113=TRUE,IF(((IOA117-IOA114)*IOA116)&lt;0,TRUE,FALSE),FALSE)</f>
        <v>0</v>
      </c>
      <c r="IOB119" s="201" t="b">
        <f t="shared" si="143"/>
        <v>0</v>
      </c>
      <c r="IOC119" s="201" t="b">
        <f t="shared" si="143"/>
        <v>0</v>
      </c>
      <c r="IOD119" s="201" t="b">
        <f t="shared" si="143"/>
        <v>0</v>
      </c>
      <c r="IOE119" s="201" t="b">
        <f t="shared" si="143"/>
        <v>0</v>
      </c>
      <c r="IOF119" s="201" t="b">
        <f t="shared" si="143"/>
        <v>0</v>
      </c>
      <c r="IOG119" s="201" t="b">
        <f t="shared" si="143"/>
        <v>0</v>
      </c>
      <c r="IOH119" s="201" t="b">
        <f t="shared" si="143"/>
        <v>0</v>
      </c>
      <c r="IOI119" s="201" t="b">
        <f t="shared" si="143"/>
        <v>0</v>
      </c>
      <c r="IOJ119" s="201" t="b">
        <f t="shared" si="143"/>
        <v>0</v>
      </c>
      <c r="IOK119" s="201" t="b">
        <f t="shared" si="143"/>
        <v>0</v>
      </c>
      <c r="IOL119" s="201" t="b">
        <f t="shared" si="143"/>
        <v>0</v>
      </c>
      <c r="IOM119" s="201" t="b">
        <f t="shared" si="143"/>
        <v>0</v>
      </c>
      <c r="ION119" s="201" t="b">
        <f t="shared" si="143"/>
        <v>0</v>
      </c>
      <c r="IOO119" s="201" t="b">
        <f t="shared" si="143"/>
        <v>0</v>
      </c>
      <c r="IOP119" s="201" t="b">
        <f t="shared" si="143"/>
        <v>0</v>
      </c>
      <c r="IOQ119" s="201" t="b">
        <f t="shared" si="143"/>
        <v>0</v>
      </c>
      <c r="IOR119" s="201" t="b">
        <f t="shared" si="143"/>
        <v>0</v>
      </c>
      <c r="IOS119" s="201" t="b">
        <f t="shared" si="143"/>
        <v>0</v>
      </c>
      <c r="IOT119" s="201" t="b">
        <f t="shared" si="143"/>
        <v>0</v>
      </c>
      <c r="IOU119" s="201" t="b">
        <f t="shared" si="143"/>
        <v>0</v>
      </c>
      <c r="IOV119" s="201" t="b">
        <f t="shared" si="143"/>
        <v>0</v>
      </c>
      <c r="IOW119" s="201" t="b">
        <f t="shared" si="143"/>
        <v>0</v>
      </c>
      <c r="IOX119" s="201" t="b">
        <f t="shared" si="143"/>
        <v>0</v>
      </c>
      <c r="IOY119" s="201" t="b">
        <f t="shared" si="143"/>
        <v>0</v>
      </c>
      <c r="IOZ119" s="201" t="b">
        <f t="shared" si="143"/>
        <v>0</v>
      </c>
      <c r="IPA119" s="201" t="b">
        <f t="shared" si="143"/>
        <v>0</v>
      </c>
      <c r="IPB119" s="201" t="b">
        <f t="shared" si="143"/>
        <v>0</v>
      </c>
      <c r="IPC119" s="201" t="b">
        <f t="shared" si="143"/>
        <v>0</v>
      </c>
      <c r="IPD119" s="201" t="b">
        <f t="shared" si="143"/>
        <v>0</v>
      </c>
      <c r="IPE119" s="201" t="b">
        <f t="shared" si="143"/>
        <v>0</v>
      </c>
      <c r="IPF119" s="201" t="b">
        <f t="shared" si="143"/>
        <v>0</v>
      </c>
      <c r="IPG119" s="201" t="b">
        <f t="shared" si="143"/>
        <v>0</v>
      </c>
      <c r="IPH119" s="201" t="b">
        <f t="shared" si="143"/>
        <v>0</v>
      </c>
      <c r="IPI119" s="201" t="b">
        <f t="shared" si="143"/>
        <v>0</v>
      </c>
      <c r="IPJ119" s="201" t="b">
        <f t="shared" si="143"/>
        <v>0</v>
      </c>
      <c r="IPK119" s="201" t="b">
        <f t="shared" si="143"/>
        <v>0</v>
      </c>
      <c r="IPL119" s="201" t="b">
        <f t="shared" si="143"/>
        <v>0</v>
      </c>
      <c r="IPM119" s="201" t="b">
        <f t="shared" si="143"/>
        <v>0</v>
      </c>
      <c r="IPN119" s="201" t="b">
        <f t="shared" si="143"/>
        <v>0</v>
      </c>
      <c r="IPO119" s="201" t="b">
        <f t="shared" si="143"/>
        <v>0</v>
      </c>
      <c r="IPP119" s="201" t="b">
        <f t="shared" si="143"/>
        <v>0</v>
      </c>
      <c r="IPQ119" s="201" t="b">
        <f t="shared" si="143"/>
        <v>0</v>
      </c>
      <c r="IPR119" s="201" t="b">
        <f t="shared" si="143"/>
        <v>0</v>
      </c>
      <c r="IPS119" s="201" t="b">
        <f t="shared" si="143"/>
        <v>0</v>
      </c>
      <c r="IPT119" s="201" t="b">
        <f t="shared" si="143"/>
        <v>0</v>
      </c>
      <c r="IPU119" s="201" t="b">
        <f t="shared" si="143"/>
        <v>0</v>
      </c>
      <c r="IPV119" s="201" t="b">
        <f t="shared" si="143"/>
        <v>0</v>
      </c>
      <c r="IPW119" s="201" t="b">
        <f t="shared" si="143"/>
        <v>0</v>
      </c>
      <c r="IPX119" s="201" t="b">
        <f t="shared" si="143"/>
        <v>0</v>
      </c>
      <c r="IPY119" s="201" t="b">
        <f t="shared" si="143"/>
        <v>0</v>
      </c>
      <c r="IPZ119" s="201" t="b">
        <f t="shared" si="143"/>
        <v>0</v>
      </c>
      <c r="IQA119" s="201" t="b">
        <f t="shared" si="143"/>
        <v>0</v>
      </c>
      <c r="IQB119" s="201" t="b">
        <f t="shared" si="143"/>
        <v>0</v>
      </c>
      <c r="IQC119" s="201" t="b">
        <f t="shared" si="143"/>
        <v>0</v>
      </c>
      <c r="IQD119" s="201" t="b">
        <f t="shared" si="143"/>
        <v>0</v>
      </c>
      <c r="IQE119" s="201" t="b">
        <f t="shared" si="143"/>
        <v>0</v>
      </c>
      <c r="IQF119" s="201" t="b">
        <f t="shared" si="143"/>
        <v>0</v>
      </c>
      <c r="IQG119" s="201" t="b">
        <f t="shared" si="143"/>
        <v>0</v>
      </c>
      <c r="IQH119" s="201" t="b">
        <f t="shared" si="143"/>
        <v>0</v>
      </c>
      <c r="IQI119" s="201" t="b">
        <f t="shared" si="143"/>
        <v>0</v>
      </c>
      <c r="IQJ119" s="201" t="b">
        <f t="shared" si="143"/>
        <v>0</v>
      </c>
      <c r="IQK119" s="201" t="b">
        <f t="shared" si="143"/>
        <v>0</v>
      </c>
      <c r="IQL119" s="201" t="b">
        <f t="shared" si="143"/>
        <v>0</v>
      </c>
      <c r="IQM119" s="201" t="b">
        <f t="shared" ref="IQM119:ISX119" si="144">IF(IQM113=TRUE,IF(((IQM117-IQM114)*IQM116)&lt;0,TRUE,FALSE),FALSE)</f>
        <v>0</v>
      </c>
      <c r="IQN119" s="201" t="b">
        <f t="shared" si="144"/>
        <v>0</v>
      </c>
      <c r="IQO119" s="201" t="b">
        <f t="shared" si="144"/>
        <v>0</v>
      </c>
      <c r="IQP119" s="201" t="b">
        <f t="shared" si="144"/>
        <v>0</v>
      </c>
      <c r="IQQ119" s="201" t="b">
        <f t="shared" si="144"/>
        <v>0</v>
      </c>
      <c r="IQR119" s="201" t="b">
        <f t="shared" si="144"/>
        <v>0</v>
      </c>
      <c r="IQS119" s="201" t="b">
        <f t="shared" si="144"/>
        <v>0</v>
      </c>
      <c r="IQT119" s="201" t="b">
        <f t="shared" si="144"/>
        <v>0</v>
      </c>
      <c r="IQU119" s="201" t="b">
        <f t="shared" si="144"/>
        <v>0</v>
      </c>
      <c r="IQV119" s="201" t="b">
        <f t="shared" si="144"/>
        <v>0</v>
      </c>
      <c r="IQW119" s="201" t="b">
        <f t="shared" si="144"/>
        <v>0</v>
      </c>
      <c r="IQX119" s="201" t="b">
        <f t="shared" si="144"/>
        <v>0</v>
      </c>
      <c r="IQY119" s="201" t="b">
        <f t="shared" si="144"/>
        <v>0</v>
      </c>
      <c r="IQZ119" s="201" t="b">
        <f t="shared" si="144"/>
        <v>0</v>
      </c>
      <c r="IRA119" s="201" t="b">
        <f t="shared" si="144"/>
        <v>0</v>
      </c>
      <c r="IRB119" s="201" t="b">
        <f t="shared" si="144"/>
        <v>0</v>
      </c>
      <c r="IRC119" s="201" t="b">
        <f t="shared" si="144"/>
        <v>0</v>
      </c>
      <c r="IRD119" s="201" t="b">
        <f t="shared" si="144"/>
        <v>0</v>
      </c>
      <c r="IRE119" s="201" t="b">
        <f t="shared" si="144"/>
        <v>0</v>
      </c>
      <c r="IRF119" s="201" t="b">
        <f t="shared" si="144"/>
        <v>0</v>
      </c>
      <c r="IRG119" s="201" t="b">
        <f t="shared" si="144"/>
        <v>0</v>
      </c>
      <c r="IRH119" s="201" t="b">
        <f t="shared" si="144"/>
        <v>0</v>
      </c>
      <c r="IRI119" s="201" t="b">
        <f t="shared" si="144"/>
        <v>0</v>
      </c>
      <c r="IRJ119" s="201" t="b">
        <f t="shared" si="144"/>
        <v>0</v>
      </c>
      <c r="IRK119" s="201" t="b">
        <f t="shared" si="144"/>
        <v>0</v>
      </c>
      <c r="IRL119" s="201" t="b">
        <f t="shared" si="144"/>
        <v>0</v>
      </c>
      <c r="IRM119" s="201" t="b">
        <f t="shared" si="144"/>
        <v>0</v>
      </c>
      <c r="IRN119" s="201" t="b">
        <f t="shared" si="144"/>
        <v>0</v>
      </c>
      <c r="IRO119" s="201" t="b">
        <f t="shared" si="144"/>
        <v>0</v>
      </c>
      <c r="IRP119" s="201" t="b">
        <f t="shared" si="144"/>
        <v>0</v>
      </c>
      <c r="IRQ119" s="201" t="b">
        <f t="shared" si="144"/>
        <v>0</v>
      </c>
      <c r="IRR119" s="201" t="b">
        <f t="shared" si="144"/>
        <v>0</v>
      </c>
      <c r="IRS119" s="201" t="b">
        <f t="shared" si="144"/>
        <v>0</v>
      </c>
      <c r="IRT119" s="201" t="b">
        <f t="shared" si="144"/>
        <v>0</v>
      </c>
      <c r="IRU119" s="201" t="b">
        <f t="shared" si="144"/>
        <v>0</v>
      </c>
      <c r="IRV119" s="201" t="b">
        <f t="shared" si="144"/>
        <v>0</v>
      </c>
      <c r="IRW119" s="201" t="b">
        <f t="shared" si="144"/>
        <v>0</v>
      </c>
      <c r="IRX119" s="201" t="b">
        <f t="shared" si="144"/>
        <v>0</v>
      </c>
      <c r="IRY119" s="201" t="b">
        <f t="shared" si="144"/>
        <v>0</v>
      </c>
      <c r="IRZ119" s="201" t="b">
        <f t="shared" si="144"/>
        <v>0</v>
      </c>
      <c r="ISA119" s="201" t="b">
        <f t="shared" si="144"/>
        <v>0</v>
      </c>
      <c r="ISB119" s="201" t="b">
        <f t="shared" si="144"/>
        <v>0</v>
      </c>
      <c r="ISC119" s="201" t="b">
        <f t="shared" si="144"/>
        <v>0</v>
      </c>
      <c r="ISD119" s="201" t="b">
        <f t="shared" si="144"/>
        <v>0</v>
      </c>
      <c r="ISE119" s="201" t="b">
        <f t="shared" si="144"/>
        <v>0</v>
      </c>
      <c r="ISF119" s="201" t="b">
        <f t="shared" si="144"/>
        <v>0</v>
      </c>
      <c r="ISG119" s="201" t="b">
        <f t="shared" si="144"/>
        <v>0</v>
      </c>
      <c r="ISH119" s="201" t="b">
        <f t="shared" si="144"/>
        <v>0</v>
      </c>
      <c r="ISI119" s="201" t="b">
        <f t="shared" si="144"/>
        <v>0</v>
      </c>
      <c r="ISJ119" s="201" t="b">
        <f t="shared" si="144"/>
        <v>0</v>
      </c>
      <c r="ISK119" s="201" t="b">
        <f t="shared" si="144"/>
        <v>0</v>
      </c>
      <c r="ISL119" s="201" t="b">
        <f t="shared" si="144"/>
        <v>0</v>
      </c>
      <c r="ISM119" s="201" t="b">
        <f t="shared" si="144"/>
        <v>0</v>
      </c>
      <c r="ISN119" s="201" t="b">
        <f t="shared" si="144"/>
        <v>0</v>
      </c>
      <c r="ISO119" s="201" t="b">
        <f t="shared" si="144"/>
        <v>0</v>
      </c>
      <c r="ISP119" s="201" t="b">
        <f t="shared" si="144"/>
        <v>0</v>
      </c>
      <c r="ISQ119" s="201" t="b">
        <f t="shared" si="144"/>
        <v>0</v>
      </c>
      <c r="ISR119" s="201" t="b">
        <f t="shared" si="144"/>
        <v>0</v>
      </c>
      <c r="ISS119" s="201" t="b">
        <f t="shared" si="144"/>
        <v>0</v>
      </c>
      <c r="IST119" s="201" t="b">
        <f t="shared" si="144"/>
        <v>0</v>
      </c>
      <c r="ISU119" s="201" t="b">
        <f t="shared" si="144"/>
        <v>0</v>
      </c>
      <c r="ISV119" s="201" t="b">
        <f t="shared" si="144"/>
        <v>0</v>
      </c>
      <c r="ISW119" s="201" t="b">
        <f t="shared" si="144"/>
        <v>0</v>
      </c>
      <c r="ISX119" s="201" t="b">
        <f t="shared" si="144"/>
        <v>0</v>
      </c>
      <c r="ISY119" s="201" t="b">
        <f t="shared" ref="ISY119:IVJ119" si="145">IF(ISY113=TRUE,IF(((ISY117-ISY114)*ISY116)&lt;0,TRUE,FALSE),FALSE)</f>
        <v>0</v>
      </c>
      <c r="ISZ119" s="201" t="b">
        <f t="shared" si="145"/>
        <v>0</v>
      </c>
      <c r="ITA119" s="201" t="b">
        <f t="shared" si="145"/>
        <v>0</v>
      </c>
      <c r="ITB119" s="201" t="b">
        <f t="shared" si="145"/>
        <v>0</v>
      </c>
      <c r="ITC119" s="201" t="b">
        <f t="shared" si="145"/>
        <v>0</v>
      </c>
      <c r="ITD119" s="201" t="b">
        <f t="shared" si="145"/>
        <v>0</v>
      </c>
      <c r="ITE119" s="201" t="b">
        <f t="shared" si="145"/>
        <v>0</v>
      </c>
      <c r="ITF119" s="201" t="b">
        <f t="shared" si="145"/>
        <v>0</v>
      </c>
      <c r="ITG119" s="201" t="b">
        <f t="shared" si="145"/>
        <v>0</v>
      </c>
      <c r="ITH119" s="201" t="b">
        <f t="shared" si="145"/>
        <v>0</v>
      </c>
      <c r="ITI119" s="201" t="b">
        <f t="shared" si="145"/>
        <v>0</v>
      </c>
      <c r="ITJ119" s="201" t="b">
        <f t="shared" si="145"/>
        <v>0</v>
      </c>
      <c r="ITK119" s="201" t="b">
        <f t="shared" si="145"/>
        <v>0</v>
      </c>
      <c r="ITL119" s="201" t="b">
        <f t="shared" si="145"/>
        <v>0</v>
      </c>
      <c r="ITM119" s="201" t="b">
        <f t="shared" si="145"/>
        <v>0</v>
      </c>
      <c r="ITN119" s="201" t="b">
        <f t="shared" si="145"/>
        <v>0</v>
      </c>
      <c r="ITO119" s="201" t="b">
        <f t="shared" si="145"/>
        <v>0</v>
      </c>
      <c r="ITP119" s="201" t="b">
        <f t="shared" si="145"/>
        <v>0</v>
      </c>
      <c r="ITQ119" s="201" t="b">
        <f t="shared" si="145"/>
        <v>0</v>
      </c>
      <c r="ITR119" s="201" t="b">
        <f t="shared" si="145"/>
        <v>0</v>
      </c>
      <c r="ITS119" s="201" t="b">
        <f t="shared" si="145"/>
        <v>0</v>
      </c>
      <c r="ITT119" s="201" t="b">
        <f t="shared" si="145"/>
        <v>0</v>
      </c>
      <c r="ITU119" s="201" t="b">
        <f t="shared" si="145"/>
        <v>0</v>
      </c>
      <c r="ITV119" s="201" t="b">
        <f t="shared" si="145"/>
        <v>0</v>
      </c>
      <c r="ITW119" s="201" t="b">
        <f t="shared" si="145"/>
        <v>0</v>
      </c>
      <c r="ITX119" s="201" t="b">
        <f t="shared" si="145"/>
        <v>0</v>
      </c>
      <c r="ITY119" s="201" t="b">
        <f t="shared" si="145"/>
        <v>0</v>
      </c>
      <c r="ITZ119" s="201" t="b">
        <f t="shared" si="145"/>
        <v>0</v>
      </c>
      <c r="IUA119" s="201" t="b">
        <f t="shared" si="145"/>
        <v>0</v>
      </c>
      <c r="IUB119" s="201" t="b">
        <f t="shared" si="145"/>
        <v>0</v>
      </c>
      <c r="IUC119" s="201" t="b">
        <f t="shared" si="145"/>
        <v>0</v>
      </c>
      <c r="IUD119" s="201" t="b">
        <f t="shared" si="145"/>
        <v>0</v>
      </c>
      <c r="IUE119" s="201" t="b">
        <f t="shared" si="145"/>
        <v>0</v>
      </c>
      <c r="IUF119" s="201" t="b">
        <f t="shared" si="145"/>
        <v>0</v>
      </c>
      <c r="IUG119" s="201" t="b">
        <f t="shared" si="145"/>
        <v>0</v>
      </c>
      <c r="IUH119" s="201" t="b">
        <f t="shared" si="145"/>
        <v>0</v>
      </c>
      <c r="IUI119" s="201" t="b">
        <f t="shared" si="145"/>
        <v>0</v>
      </c>
      <c r="IUJ119" s="201" t="b">
        <f t="shared" si="145"/>
        <v>0</v>
      </c>
      <c r="IUK119" s="201" t="b">
        <f t="shared" si="145"/>
        <v>0</v>
      </c>
      <c r="IUL119" s="201" t="b">
        <f t="shared" si="145"/>
        <v>0</v>
      </c>
      <c r="IUM119" s="201" t="b">
        <f t="shared" si="145"/>
        <v>0</v>
      </c>
      <c r="IUN119" s="201" t="b">
        <f t="shared" si="145"/>
        <v>0</v>
      </c>
      <c r="IUO119" s="201" t="b">
        <f t="shared" si="145"/>
        <v>0</v>
      </c>
      <c r="IUP119" s="201" t="b">
        <f t="shared" si="145"/>
        <v>0</v>
      </c>
      <c r="IUQ119" s="201" t="b">
        <f t="shared" si="145"/>
        <v>0</v>
      </c>
      <c r="IUR119" s="201" t="b">
        <f t="shared" si="145"/>
        <v>0</v>
      </c>
      <c r="IUS119" s="201" t="b">
        <f t="shared" si="145"/>
        <v>0</v>
      </c>
      <c r="IUT119" s="201" t="b">
        <f t="shared" si="145"/>
        <v>0</v>
      </c>
      <c r="IUU119" s="201" t="b">
        <f t="shared" si="145"/>
        <v>0</v>
      </c>
      <c r="IUV119" s="201" t="b">
        <f t="shared" si="145"/>
        <v>0</v>
      </c>
      <c r="IUW119" s="201" t="b">
        <f t="shared" si="145"/>
        <v>0</v>
      </c>
      <c r="IUX119" s="201" t="b">
        <f t="shared" si="145"/>
        <v>0</v>
      </c>
      <c r="IUY119" s="201" t="b">
        <f t="shared" si="145"/>
        <v>0</v>
      </c>
      <c r="IUZ119" s="201" t="b">
        <f t="shared" si="145"/>
        <v>0</v>
      </c>
      <c r="IVA119" s="201" t="b">
        <f t="shared" si="145"/>
        <v>0</v>
      </c>
      <c r="IVB119" s="201" t="b">
        <f t="shared" si="145"/>
        <v>0</v>
      </c>
      <c r="IVC119" s="201" t="b">
        <f t="shared" si="145"/>
        <v>0</v>
      </c>
      <c r="IVD119" s="201" t="b">
        <f t="shared" si="145"/>
        <v>0</v>
      </c>
      <c r="IVE119" s="201" t="b">
        <f t="shared" si="145"/>
        <v>0</v>
      </c>
      <c r="IVF119" s="201" t="b">
        <f t="shared" si="145"/>
        <v>0</v>
      </c>
      <c r="IVG119" s="201" t="b">
        <f t="shared" si="145"/>
        <v>0</v>
      </c>
      <c r="IVH119" s="201" t="b">
        <f t="shared" si="145"/>
        <v>0</v>
      </c>
      <c r="IVI119" s="201" t="b">
        <f t="shared" si="145"/>
        <v>0</v>
      </c>
      <c r="IVJ119" s="201" t="b">
        <f t="shared" si="145"/>
        <v>0</v>
      </c>
      <c r="IVK119" s="201" t="b">
        <f t="shared" ref="IVK119:IXV119" si="146">IF(IVK113=TRUE,IF(((IVK117-IVK114)*IVK116)&lt;0,TRUE,FALSE),FALSE)</f>
        <v>0</v>
      </c>
      <c r="IVL119" s="201" t="b">
        <f t="shared" si="146"/>
        <v>0</v>
      </c>
      <c r="IVM119" s="201" t="b">
        <f t="shared" si="146"/>
        <v>0</v>
      </c>
      <c r="IVN119" s="201" t="b">
        <f t="shared" si="146"/>
        <v>0</v>
      </c>
      <c r="IVO119" s="201" t="b">
        <f t="shared" si="146"/>
        <v>0</v>
      </c>
      <c r="IVP119" s="201" t="b">
        <f t="shared" si="146"/>
        <v>0</v>
      </c>
      <c r="IVQ119" s="201" t="b">
        <f t="shared" si="146"/>
        <v>0</v>
      </c>
      <c r="IVR119" s="201" t="b">
        <f t="shared" si="146"/>
        <v>0</v>
      </c>
      <c r="IVS119" s="201" t="b">
        <f t="shared" si="146"/>
        <v>0</v>
      </c>
      <c r="IVT119" s="201" t="b">
        <f t="shared" si="146"/>
        <v>0</v>
      </c>
      <c r="IVU119" s="201" t="b">
        <f t="shared" si="146"/>
        <v>0</v>
      </c>
      <c r="IVV119" s="201" t="b">
        <f t="shared" si="146"/>
        <v>0</v>
      </c>
      <c r="IVW119" s="201" t="b">
        <f t="shared" si="146"/>
        <v>0</v>
      </c>
      <c r="IVX119" s="201" t="b">
        <f t="shared" si="146"/>
        <v>0</v>
      </c>
      <c r="IVY119" s="201" t="b">
        <f t="shared" si="146"/>
        <v>0</v>
      </c>
      <c r="IVZ119" s="201" t="b">
        <f t="shared" si="146"/>
        <v>0</v>
      </c>
      <c r="IWA119" s="201" t="b">
        <f t="shared" si="146"/>
        <v>0</v>
      </c>
      <c r="IWB119" s="201" t="b">
        <f t="shared" si="146"/>
        <v>0</v>
      </c>
      <c r="IWC119" s="201" t="b">
        <f t="shared" si="146"/>
        <v>0</v>
      </c>
      <c r="IWD119" s="201" t="b">
        <f t="shared" si="146"/>
        <v>0</v>
      </c>
      <c r="IWE119" s="201" t="b">
        <f t="shared" si="146"/>
        <v>0</v>
      </c>
      <c r="IWF119" s="201" t="b">
        <f t="shared" si="146"/>
        <v>0</v>
      </c>
      <c r="IWG119" s="201" t="b">
        <f t="shared" si="146"/>
        <v>0</v>
      </c>
      <c r="IWH119" s="201" t="b">
        <f t="shared" si="146"/>
        <v>0</v>
      </c>
      <c r="IWI119" s="201" t="b">
        <f t="shared" si="146"/>
        <v>0</v>
      </c>
      <c r="IWJ119" s="201" t="b">
        <f t="shared" si="146"/>
        <v>0</v>
      </c>
      <c r="IWK119" s="201" t="b">
        <f t="shared" si="146"/>
        <v>0</v>
      </c>
      <c r="IWL119" s="201" t="b">
        <f t="shared" si="146"/>
        <v>0</v>
      </c>
      <c r="IWM119" s="201" t="b">
        <f t="shared" si="146"/>
        <v>0</v>
      </c>
      <c r="IWN119" s="201" t="b">
        <f t="shared" si="146"/>
        <v>0</v>
      </c>
      <c r="IWO119" s="201" t="b">
        <f t="shared" si="146"/>
        <v>0</v>
      </c>
      <c r="IWP119" s="201" t="b">
        <f t="shared" si="146"/>
        <v>0</v>
      </c>
      <c r="IWQ119" s="201" t="b">
        <f t="shared" si="146"/>
        <v>0</v>
      </c>
      <c r="IWR119" s="201" t="b">
        <f t="shared" si="146"/>
        <v>0</v>
      </c>
      <c r="IWS119" s="201" t="b">
        <f t="shared" si="146"/>
        <v>0</v>
      </c>
      <c r="IWT119" s="201" t="b">
        <f t="shared" si="146"/>
        <v>0</v>
      </c>
      <c r="IWU119" s="201" t="b">
        <f t="shared" si="146"/>
        <v>0</v>
      </c>
      <c r="IWV119" s="201" t="b">
        <f t="shared" si="146"/>
        <v>0</v>
      </c>
      <c r="IWW119" s="201" t="b">
        <f t="shared" si="146"/>
        <v>0</v>
      </c>
      <c r="IWX119" s="201" t="b">
        <f t="shared" si="146"/>
        <v>0</v>
      </c>
      <c r="IWY119" s="201" t="b">
        <f t="shared" si="146"/>
        <v>0</v>
      </c>
      <c r="IWZ119" s="201" t="b">
        <f t="shared" si="146"/>
        <v>0</v>
      </c>
      <c r="IXA119" s="201" t="b">
        <f t="shared" si="146"/>
        <v>0</v>
      </c>
      <c r="IXB119" s="201" t="b">
        <f t="shared" si="146"/>
        <v>0</v>
      </c>
      <c r="IXC119" s="201" t="b">
        <f t="shared" si="146"/>
        <v>0</v>
      </c>
      <c r="IXD119" s="201" t="b">
        <f t="shared" si="146"/>
        <v>0</v>
      </c>
      <c r="IXE119" s="201" t="b">
        <f t="shared" si="146"/>
        <v>0</v>
      </c>
      <c r="IXF119" s="201" t="b">
        <f t="shared" si="146"/>
        <v>0</v>
      </c>
      <c r="IXG119" s="201" t="b">
        <f t="shared" si="146"/>
        <v>0</v>
      </c>
      <c r="IXH119" s="201" t="b">
        <f t="shared" si="146"/>
        <v>0</v>
      </c>
      <c r="IXI119" s="201" t="b">
        <f t="shared" si="146"/>
        <v>0</v>
      </c>
      <c r="IXJ119" s="201" t="b">
        <f t="shared" si="146"/>
        <v>0</v>
      </c>
      <c r="IXK119" s="201" t="b">
        <f t="shared" si="146"/>
        <v>0</v>
      </c>
      <c r="IXL119" s="201" t="b">
        <f t="shared" si="146"/>
        <v>0</v>
      </c>
      <c r="IXM119" s="201" t="b">
        <f t="shared" si="146"/>
        <v>0</v>
      </c>
      <c r="IXN119" s="201" t="b">
        <f t="shared" si="146"/>
        <v>0</v>
      </c>
      <c r="IXO119" s="201" t="b">
        <f t="shared" si="146"/>
        <v>0</v>
      </c>
      <c r="IXP119" s="201" t="b">
        <f t="shared" si="146"/>
        <v>0</v>
      </c>
      <c r="IXQ119" s="201" t="b">
        <f t="shared" si="146"/>
        <v>0</v>
      </c>
      <c r="IXR119" s="201" t="b">
        <f t="shared" si="146"/>
        <v>0</v>
      </c>
      <c r="IXS119" s="201" t="b">
        <f t="shared" si="146"/>
        <v>0</v>
      </c>
      <c r="IXT119" s="201" t="b">
        <f t="shared" si="146"/>
        <v>0</v>
      </c>
      <c r="IXU119" s="201" t="b">
        <f t="shared" si="146"/>
        <v>0</v>
      </c>
      <c r="IXV119" s="201" t="b">
        <f t="shared" si="146"/>
        <v>0</v>
      </c>
      <c r="IXW119" s="201" t="b">
        <f t="shared" ref="IXW119:JAH119" si="147">IF(IXW113=TRUE,IF(((IXW117-IXW114)*IXW116)&lt;0,TRUE,FALSE),FALSE)</f>
        <v>0</v>
      </c>
      <c r="IXX119" s="201" t="b">
        <f t="shared" si="147"/>
        <v>0</v>
      </c>
      <c r="IXY119" s="201" t="b">
        <f t="shared" si="147"/>
        <v>0</v>
      </c>
      <c r="IXZ119" s="201" t="b">
        <f t="shared" si="147"/>
        <v>0</v>
      </c>
      <c r="IYA119" s="201" t="b">
        <f t="shared" si="147"/>
        <v>0</v>
      </c>
      <c r="IYB119" s="201" t="b">
        <f t="shared" si="147"/>
        <v>0</v>
      </c>
      <c r="IYC119" s="201" t="b">
        <f t="shared" si="147"/>
        <v>0</v>
      </c>
      <c r="IYD119" s="201" t="b">
        <f t="shared" si="147"/>
        <v>0</v>
      </c>
      <c r="IYE119" s="201" t="b">
        <f t="shared" si="147"/>
        <v>0</v>
      </c>
      <c r="IYF119" s="201" t="b">
        <f t="shared" si="147"/>
        <v>0</v>
      </c>
      <c r="IYG119" s="201" t="b">
        <f t="shared" si="147"/>
        <v>0</v>
      </c>
      <c r="IYH119" s="201" t="b">
        <f t="shared" si="147"/>
        <v>0</v>
      </c>
      <c r="IYI119" s="201" t="b">
        <f t="shared" si="147"/>
        <v>0</v>
      </c>
      <c r="IYJ119" s="201" t="b">
        <f t="shared" si="147"/>
        <v>0</v>
      </c>
      <c r="IYK119" s="201" t="b">
        <f t="shared" si="147"/>
        <v>0</v>
      </c>
      <c r="IYL119" s="201" t="b">
        <f t="shared" si="147"/>
        <v>0</v>
      </c>
      <c r="IYM119" s="201" t="b">
        <f t="shared" si="147"/>
        <v>0</v>
      </c>
      <c r="IYN119" s="201" t="b">
        <f t="shared" si="147"/>
        <v>0</v>
      </c>
      <c r="IYO119" s="201" t="b">
        <f t="shared" si="147"/>
        <v>0</v>
      </c>
      <c r="IYP119" s="201" t="b">
        <f t="shared" si="147"/>
        <v>0</v>
      </c>
      <c r="IYQ119" s="201" t="b">
        <f t="shared" si="147"/>
        <v>0</v>
      </c>
      <c r="IYR119" s="201" t="b">
        <f t="shared" si="147"/>
        <v>0</v>
      </c>
      <c r="IYS119" s="201" t="b">
        <f t="shared" si="147"/>
        <v>0</v>
      </c>
      <c r="IYT119" s="201" t="b">
        <f t="shared" si="147"/>
        <v>0</v>
      </c>
      <c r="IYU119" s="201" t="b">
        <f t="shared" si="147"/>
        <v>0</v>
      </c>
      <c r="IYV119" s="201" t="b">
        <f t="shared" si="147"/>
        <v>0</v>
      </c>
      <c r="IYW119" s="201" t="b">
        <f t="shared" si="147"/>
        <v>0</v>
      </c>
      <c r="IYX119" s="201" t="b">
        <f t="shared" si="147"/>
        <v>0</v>
      </c>
      <c r="IYY119" s="201" t="b">
        <f t="shared" si="147"/>
        <v>0</v>
      </c>
      <c r="IYZ119" s="201" t="b">
        <f t="shared" si="147"/>
        <v>0</v>
      </c>
      <c r="IZA119" s="201" t="b">
        <f t="shared" si="147"/>
        <v>0</v>
      </c>
      <c r="IZB119" s="201" t="b">
        <f t="shared" si="147"/>
        <v>0</v>
      </c>
      <c r="IZC119" s="201" t="b">
        <f t="shared" si="147"/>
        <v>0</v>
      </c>
      <c r="IZD119" s="201" t="b">
        <f t="shared" si="147"/>
        <v>0</v>
      </c>
      <c r="IZE119" s="201" t="b">
        <f t="shared" si="147"/>
        <v>0</v>
      </c>
      <c r="IZF119" s="201" t="b">
        <f t="shared" si="147"/>
        <v>0</v>
      </c>
      <c r="IZG119" s="201" t="b">
        <f t="shared" si="147"/>
        <v>0</v>
      </c>
      <c r="IZH119" s="201" t="b">
        <f t="shared" si="147"/>
        <v>0</v>
      </c>
      <c r="IZI119" s="201" t="b">
        <f t="shared" si="147"/>
        <v>0</v>
      </c>
      <c r="IZJ119" s="201" t="b">
        <f t="shared" si="147"/>
        <v>0</v>
      </c>
      <c r="IZK119" s="201" t="b">
        <f t="shared" si="147"/>
        <v>0</v>
      </c>
      <c r="IZL119" s="201" t="b">
        <f t="shared" si="147"/>
        <v>0</v>
      </c>
      <c r="IZM119" s="201" t="b">
        <f t="shared" si="147"/>
        <v>0</v>
      </c>
      <c r="IZN119" s="201" t="b">
        <f t="shared" si="147"/>
        <v>0</v>
      </c>
      <c r="IZO119" s="201" t="b">
        <f t="shared" si="147"/>
        <v>0</v>
      </c>
      <c r="IZP119" s="201" t="b">
        <f t="shared" si="147"/>
        <v>0</v>
      </c>
      <c r="IZQ119" s="201" t="b">
        <f t="shared" si="147"/>
        <v>0</v>
      </c>
      <c r="IZR119" s="201" t="b">
        <f t="shared" si="147"/>
        <v>0</v>
      </c>
      <c r="IZS119" s="201" t="b">
        <f t="shared" si="147"/>
        <v>0</v>
      </c>
      <c r="IZT119" s="201" t="b">
        <f t="shared" si="147"/>
        <v>0</v>
      </c>
      <c r="IZU119" s="201" t="b">
        <f t="shared" si="147"/>
        <v>0</v>
      </c>
      <c r="IZV119" s="201" t="b">
        <f t="shared" si="147"/>
        <v>0</v>
      </c>
      <c r="IZW119" s="201" t="b">
        <f t="shared" si="147"/>
        <v>0</v>
      </c>
      <c r="IZX119" s="201" t="b">
        <f t="shared" si="147"/>
        <v>0</v>
      </c>
      <c r="IZY119" s="201" t="b">
        <f t="shared" si="147"/>
        <v>0</v>
      </c>
      <c r="IZZ119" s="201" t="b">
        <f t="shared" si="147"/>
        <v>0</v>
      </c>
      <c r="JAA119" s="201" t="b">
        <f t="shared" si="147"/>
        <v>0</v>
      </c>
      <c r="JAB119" s="201" t="b">
        <f t="shared" si="147"/>
        <v>0</v>
      </c>
      <c r="JAC119" s="201" t="b">
        <f t="shared" si="147"/>
        <v>0</v>
      </c>
      <c r="JAD119" s="201" t="b">
        <f t="shared" si="147"/>
        <v>0</v>
      </c>
      <c r="JAE119" s="201" t="b">
        <f t="shared" si="147"/>
        <v>0</v>
      </c>
      <c r="JAF119" s="201" t="b">
        <f t="shared" si="147"/>
        <v>0</v>
      </c>
      <c r="JAG119" s="201" t="b">
        <f t="shared" si="147"/>
        <v>0</v>
      </c>
      <c r="JAH119" s="201" t="b">
        <f t="shared" si="147"/>
        <v>0</v>
      </c>
      <c r="JAI119" s="201" t="b">
        <f t="shared" ref="JAI119:JCT119" si="148">IF(JAI113=TRUE,IF(((JAI117-JAI114)*JAI116)&lt;0,TRUE,FALSE),FALSE)</f>
        <v>0</v>
      </c>
      <c r="JAJ119" s="201" t="b">
        <f t="shared" si="148"/>
        <v>0</v>
      </c>
      <c r="JAK119" s="201" t="b">
        <f t="shared" si="148"/>
        <v>0</v>
      </c>
      <c r="JAL119" s="201" t="b">
        <f t="shared" si="148"/>
        <v>0</v>
      </c>
      <c r="JAM119" s="201" t="b">
        <f t="shared" si="148"/>
        <v>0</v>
      </c>
      <c r="JAN119" s="201" t="b">
        <f t="shared" si="148"/>
        <v>0</v>
      </c>
      <c r="JAO119" s="201" t="b">
        <f t="shared" si="148"/>
        <v>0</v>
      </c>
      <c r="JAP119" s="201" t="b">
        <f t="shared" si="148"/>
        <v>0</v>
      </c>
      <c r="JAQ119" s="201" t="b">
        <f t="shared" si="148"/>
        <v>0</v>
      </c>
      <c r="JAR119" s="201" t="b">
        <f t="shared" si="148"/>
        <v>0</v>
      </c>
      <c r="JAS119" s="201" t="b">
        <f t="shared" si="148"/>
        <v>0</v>
      </c>
      <c r="JAT119" s="201" t="b">
        <f t="shared" si="148"/>
        <v>0</v>
      </c>
      <c r="JAU119" s="201" t="b">
        <f t="shared" si="148"/>
        <v>0</v>
      </c>
      <c r="JAV119" s="201" t="b">
        <f t="shared" si="148"/>
        <v>0</v>
      </c>
      <c r="JAW119" s="201" t="b">
        <f t="shared" si="148"/>
        <v>0</v>
      </c>
      <c r="JAX119" s="201" t="b">
        <f t="shared" si="148"/>
        <v>0</v>
      </c>
      <c r="JAY119" s="201" t="b">
        <f t="shared" si="148"/>
        <v>0</v>
      </c>
      <c r="JAZ119" s="201" t="b">
        <f t="shared" si="148"/>
        <v>0</v>
      </c>
      <c r="JBA119" s="201" t="b">
        <f t="shared" si="148"/>
        <v>0</v>
      </c>
      <c r="JBB119" s="201" t="b">
        <f t="shared" si="148"/>
        <v>0</v>
      </c>
      <c r="JBC119" s="201" t="b">
        <f t="shared" si="148"/>
        <v>0</v>
      </c>
      <c r="JBD119" s="201" t="b">
        <f t="shared" si="148"/>
        <v>0</v>
      </c>
      <c r="JBE119" s="201" t="b">
        <f t="shared" si="148"/>
        <v>0</v>
      </c>
      <c r="JBF119" s="201" t="b">
        <f t="shared" si="148"/>
        <v>0</v>
      </c>
      <c r="JBG119" s="201" t="b">
        <f t="shared" si="148"/>
        <v>0</v>
      </c>
      <c r="JBH119" s="201" t="b">
        <f t="shared" si="148"/>
        <v>0</v>
      </c>
      <c r="JBI119" s="201" t="b">
        <f t="shared" si="148"/>
        <v>0</v>
      </c>
      <c r="JBJ119" s="201" t="b">
        <f t="shared" si="148"/>
        <v>0</v>
      </c>
      <c r="JBK119" s="201" t="b">
        <f t="shared" si="148"/>
        <v>0</v>
      </c>
      <c r="JBL119" s="201" t="b">
        <f t="shared" si="148"/>
        <v>0</v>
      </c>
      <c r="JBM119" s="201" t="b">
        <f t="shared" si="148"/>
        <v>0</v>
      </c>
      <c r="JBN119" s="201" t="b">
        <f t="shared" si="148"/>
        <v>0</v>
      </c>
      <c r="JBO119" s="201" t="b">
        <f t="shared" si="148"/>
        <v>0</v>
      </c>
      <c r="JBP119" s="201" t="b">
        <f t="shared" si="148"/>
        <v>0</v>
      </c>
      <c r="JBQ119" s="201" t="b">
        <f t="shared" si="148"/>
        <v>0</v>
      </c>
      <c r="JBR119" s="201" t="b">
        <f t="shared" si="148"/>
        <v>0</v>
      </c>
      <c r="JBS119" s="201" t="b">
        <f t="shared" si="148"/>
        <v>0</v>
      </c>
      <c r="JBT119" s="201" t="b">
        <f t="shared" si="148"/>
        <v>0</v>
      </c>
      <c r="JBU119" s="201" t="b">
        <f t="shared" si="148"/>
        <v>0</v>
      </c>
      <c r="JBV119" s="201" t="b">
        <f t="shared" si="148"/>
        <v>0</v>
      </c>
      <c r="JBW119" s="201" t="b">
        <f t="shared" si="148"/>
        <v>0</v>
      </c>
      <c r="JBX119" s="201" t="b">
        <f t="shared" si="148"/>
        <v>0</v>
      </c>
      <c r="JBY119" s="201" t="b">
        <f t="shared" si="148"/>
        <v>0</v>
      </c>
      <c r="JBZ119" s="201" t="b">
        <f t="shared" si="148"/>
        <v>0</v>
      </c>
      <c r="JCA119" s="201" t="b">
        <f t="shared" si="148"/>
        <v>0</v>
      </c>
      <c r="JCB119" s="201" t="b">
        <f t="shared" si="148"/>
        <v>0</v>
      </c>
      <c r="JCC119" s="201" t="b">
        <f t="shared" si="148"/>
        <v>0</v>
      </c>
      <c r="JCD119" s="201" t="b">
        <f t="shared" si="148"/>
        <v>0</v>
      </c>
      <c r="JCE119" s="201" t="b">
        <f t="shared" si="148"/>
        <v>0</v>
      </c>
      <c r="JCF119" s="201" t="b">
        <f t="shared" si="148"/>
        <v>0</v>
      </c>
      <c r="JCG119" s="201" t="b">
        <f t="shared" si="148"/>
        <v>0</v>
      </c>
      <c r="JCH119" s="201" t="b">
        <f t="shared" si="148"/>
        <v>0</v>
      </c>
      <c r="JCI119" s="201" t="b">
        <f t="shared" si="148"/>
        <v>0</v>
      </c>
      <c r="JCJ119" s="201" t="b">
        <f t="shared" si="148"/>
        <v>0</v>
      </c>
      <c r="JCK119" s="201" t="b">
        <f t="shared" si="148"/>
        <v>0</v>
      </c>
      <c r="JCL119" s="201" t="b">
        <f t="shared" si="148"/>
        <v>0</v>
      </c>
      <c r="JCM119" s="201" t="b">
        <f t="shared" si="148"/>
        <v>0</v>
      </c>
      <c r="JCN119" s="201" t="b">
        <f t="shared" si="148"/>
        <v>0</v>
      </c>
      <c r="JCO119" s="201" t="b">
        <f t="shared" si="148"/>
        <v>0</v>
      </c>
      <c r="JCP119" s="201" t="b">
        <f t="shared" si="148"/>
        <v>0</v>
      </c>
      <c r="JCQ119" s="201" t="b">
        <f t="shared" si="148"/>
        <v>0</v>
      </c>
      <c r="JCR119" s="201" t="b">
        <f t="shared" si="148"/>
        <v>0</v>
      </c>
      <c r="JCS119" s="201" t="b">
        <f t="shared" si="148"/>
        <v>0</v>
      </c>
      <c r="JCT119" s="201" t="b">
        <f t="shared" si="148"/>
        <v>0</v>
      </c>
      <c r="JCU119" s="201" t="b">
        <f t="shared" ref="JCU119:JFF119" si="149">IF(JCU113=TRUE,IF(((JCU117-JCU114)*JCU116)&lt;0,TRUE,FALSE),FALSE)</f>
        <v>0</v>
      </c>
      <c r="JCV119" s="201" t="b">
        <f t="shared" si="149"/>
        <v>0</v>
      </c>
      <c r="JCW119" s="201" t="b">
        <f t="shared" si="149"/>
        <v>0</v>
      </c>
      <c r="JCX119" s="201" t="b">
        <f t="shared" si="149"/>
        <v>0</v>
      </c>
      <c r="JCY119" s="201" t="b">
        <f t="shared" si="149"/>
        <v>0</v>
      </c>
      <c r="JCZ119" s="201" t="b">
        <f t="shared" si="149"/>
        <v>0</v>
      </c>
      <c r="JDA119" s="201" t="b">
        <f t="shared" si="149"/>
        <v>0</v>
      </c>
      <c r="JDB119" s="201" t="b">
        <f t="shared" si="149"/>
        <v>0</v>
      </c>
      <c r="JDC119" s="201" t="b">
        <f t="shared" si="149"/>
        <v>0</v>
      </c>
      <c r="JDD119" s="201" t="b">
        <f t="shared" si="149"/>
        <v>0</v>
      </c>
      <c r="JDE119" s="201" t="b">
        <f t="shared" si="149"/>
        <v>0</v>
      </c>
      <c r="JDF119" s="201" t="b">
        <f t="shared" si="149"/>
        <v>0</v>
      </c>
      <c r="JDG119" s="201" t="b">
        <f t="shared" si="149"/>
        <v>0</v>
      </c>
      <c r="JDH119" s="201" t="b">
        <f t="shared" si="149"/>
        <v>0</v>
      </c>
      <c r="JDI119" s="201" t="b">
        <f t="shared" si="149"/>
        <v>0</v>
      </c>
      <c r="JDJ119" s="201" t="b">
        <f t="shared" si="149"/>
        <v>0</v>
      </c>
      <c r="JDK119" s="201" t="b">
        <f t="shared" si="149"/>
        <v>0</v>
      </c>
      <c r="JDL119" s="201" t="b">
        <f t="shared" si="149"/>
        <v>0</v>
      </c>
      <c r="JDM119" s="201" t="b">
        <f t="shared" si="149"/>
        <v>0</v>
      </c>
      <c r="JDN119" s="201" t="b">
        <f t="shared" si="149"/>
        <v>0</v>
      </c>
      <c r="JDO119" s="201" t="b">
        <f t="shared" si="149"/>
        <v>0</v>
      </c>
      <c r="JDP119" s="201" t="b">
        <f t="shared" si="149"/>
        <v>0</v>
      </c>
      <c r="JDQ119" s="201" t="b">
        <f t="shared" si="149"/>
        <v>0</v>
      </c>
      <c r="JDR119" s="201" t="b">
        <f t="shared" si="149"/>
        <v>0</v>
      </c>
      <c r="JDS119" s="201" t="b">
        <f t="shared" si="149"/>
        <v>0</v>
      </c>
      <c r="JDT119" s="201" t="b">
        <f t="shared" si="149"/>
        <v>0</v>
      </c>
      <c r="JDU119" s="201" t="b">
        <f t="shared" si="149"/>
        <v>0</v>
      </c>
      <c r="JDV119" s="201" t="b">
        <f t="shared" si="149"/>
        <v>0</v>
      </c>
      <c r="JDW119" s="201" t="b">
        <f t="shared" si="149"/>
        <v>0</v>
      </c>
      <c r="JDX119" s="201" t="b">
        <f t="shared" si="149"/>
        <v>0</v>
      </c>
      <c r="JDY119" s="201" t="b">
        <f t="shared" si="149"/>
        <v>0</v>
      </c>
      <c r="JDZ119" s="201" t="b">
        <f t="shared" si="149"/>
        <v>0</v>
      </c>
      <c r="JEA119" s="201" t="b">
        <f t="shared" si="149"/>
        <v>0</v>
      </c>
      <c r="JEB119" s="201" t="b">
        <f t="shared" si="149"/>
        <v>0</v>
      </c>
      <c r="JEC119" s="201" t="b">
        <f t="shared" si="149"/>
        <v>0</v>
      </c>
      <c r="JED119" s="201" t="b">
        <f t="shared" si="149"/>
        <v>0</v>
      </c>
      <c r="JEE119" s="201" t="b">
        <f t="shared" si="149"/>
        <v>0</v>
      </c>
      <c r="JEF119" s="201" t="b">
        <f t="shared" si="149"/>
        <v>0</v>
      </c>
      <c r="JEG119" s="201" t="b">
        <f t="shared" si="149"/>
        <v>0</v>
      </c>
      <c r="JEH119" s="201" t="b">
        <f t="shared" si="149"/>
        <v>0</v>
      </c>
      <c r="JEI119" s="201" t="b">
        <f t="shared" si="149"/>
        <v>0</v>
      </c>
      <c r="JEJ119" s="201" t="b">
        <f t="shared" si="149"/>
        <v>0</v>
      </c>
      <c r="JEK119" s="201" t="b">
        <f t="shared" si="149"/>
        <v>0</v>
      </c>
      <c r="JEL119" s="201" t="b">
        <f t="shared" si="149"/>
        <v>0</v>
      </c>
      <c r="JEM119" s="201" t="b">
        <f t="shared" si="149"/>
        <v>0</v>
      </c>
      <c r="JEN119" s="201" t="b">
        <f t="shared" si="149"/>
        <v>0</v>
      </c>
      <c r="JEO119" s="201" t="b">
        <f t="shared" si="149"/>
        <v>0</v>
      </c>
      <c r="JEP119" s="201" t="b">
        <f t="shared" si="149"/>
        <v>0</v>
      </c>
      <c r="JEQ119" s="201" t="b">
        <f t="shared" si="149"/>
        <v>0</v>
      </c>
      <c r="JER119" s="201" t="b">
        <f t="shared" si="149"/>
        <v>0</v>
      </c>
      <c r="JES119" s="201" t="b">
        <f t="shared" si="149"/>
        <v>0</v>
      </c>
      <c r="JET119" s="201" t="b">
        <f t="shared" si="149"/>
        <v>0</v>
      </c>
      <c r="JEU119" s="201" t="b">
        <f t="shared" si="149"/>
        <v>0</v>
      </c>
      <c r="JEV119" s="201" t="b">
        <f t="shared" si="149"/>
        <v>0</v>
      </c>
      <c r="JEW119" s="201" t="b">
        <f t="shared" si="149"/>
        <v>0</v>
      </c>
      <c r="JEX119" s="201" t="b">
        <f t="shared" si="149"/>
        <v>0</v>
      </c>
      <c r="JEY119" s="201" t="b">
        <f t="shared" si="149"/>
        <v>0</v>
      </c>
      <c r="JEZ119" s="201" t="b">
        <f t="shared" si="149"/>
        <v>0</v>
      </c>
      <c r="JFA119" s="201" t="b">
        <f t="shared" si="149"/>
        <v>0</v>
      </c>
      <c r="JFB119" s="201" t="b">
        <f t="shared" si="149"/>
        <v>0</v>
      </c>
      <c r="JFC119" s="201" t="b">
        <f t="shared" si="149"/>
        <v>0</v>
      </c>
      <c r="JFD119" s="201" t="b">
        <f t="shared" si="149"/>
        <v>0</v>
      </c>
      <c r="JFE119" s="201" t="b">
        <f t="shared" si="149"/>
        <v>0</v>
      </c>
      <c r="JFF119" s="201" t="b">
        <f t="shared" si="149"/>
        <v>0</v>
      </c>
      <c r="JFG119" s="201" t="b">
        <f t="shared" ref="JFG119:JHR119" si="150">IF(JFG113=TRUE,IF(((JFG117-JFG114)*JFG116)&lt;0,TRUE,FALSE),FALSE)</f>
        <v>0</v>
      </c>
      <c r="JFH119" s="201" t="b">
        <f t="shared" si="150"/>
        <v>0</v>
      </c>
      <c r="JFI119" s="201" t="b">
        <f t="shared" si="150"/>
        <v>0</v>
      </c>
      <c r="JFJ119" s="201" t="b">
        <f t="shared" si="150"/>
        <v>0</v>
      </c>
      <c r="JFK119" s="201" t="b">
        <f t="shared" si="150"/>
        <v>0</v>
      </c>
      <c r="JFL119" s="201" t="b">
        <f t="shared" si="150"/>
        <v>0</v>
      </c>
      <c r="JFM119" s="201" t="b">
        <f t="shared" si="150"/>
        <v>0</v>
      </c>
      <c r="JFN119" s="201" t="b">
        <f t="shared" si="150"/>
        <v>0</v>
      </c>
      <c r="JFO119" s="201" t="b">
        <f t="shared" si="150"/>
        <v>0</v>
      </c>
      <c r="JFP119" s="201" t="b">
        <f t="shared" si="150"/>
        <v>0</v>
      </c>
      <c r="JFQ119" s="201" t="b">
        <f t="shared" si="150"/>
        <v>0</v>
      </c>
      <c r="JFR119" s="201" t="b">
        <f t="shared" si="150"/>
        <v>0</v>
      </c>
      <c r="JFS119" s="201" t="b">
        <f t="shared" si="150"/>
        <v>0</v>
      </c>
      <c r="JFT119" s="201" t="b">
        <f t="shared" si="150"/>
        <v>0</v>
      </c>
      <c r="JFU119" s="201" t="b">
        <f t="shared" si="150"/>
        <v>0</v>
      </c>
      <c r="JFV119" s="201" t="b">
        <f t="shared" si="150"/>
        <v>0</v>
      </c>
      <c r="JFW119" s="201" t="b">
        <f t="shared" si="150"/>
        <v>0</v>
      </c>
      <c r="JFX119" s="201" t="b">
        <f t="shared" si="150"/>
        <v>0</v>
      </c>
      <c r="JFY119" s="201" t="b">
        <f t="shared" si="150"/>
        <v>0</v>
      </c>
      <c r="JFZ119" s="201" t="b">
        <f t="shared" si="150"/>
        <v>0</v>
      </c>
      <c r="JGA119" s="201" t="b">
        <f t="shared" si="150"/>
        <v>0</v>
      </c>
      <c r="JGB119" s="201" t="b">
        <f t="shared" si="150"/>
        <v>0</v>
      </c>
      <c r="JGC119" s="201" t="b">
        <f t="shared" si="150"/>
        <v>0</v>
      </c>
      <c r="JGD119" s="201" t="b">
        <f t="shared" si="150"/>
        <v>0</v>
      </c>
      <c r="JGE119" s="201" t="b">
        <f t="shared" si="150"/>
        <v>0</v>
      </c>
      <c r="JGF119" s="201" t="b">
        <f t="shared" si="150"/>
        <v>0</v>
      </c>
      <c r="JGG119" s="201" t="b">
        <f t="shared" si="150"/>
        <v>0</v>
      </c>
      <c r="JGH119" s="201" t="b">
        <f t="shared" si="150"/>
        <v>0</v>
      </c>
      <c r="JGI119" s="201" t="b">
        <f t="shared" si="150"/>
        <v>0</v>
      </c>
      <c r="JGJ119" s="201" t="b">
        <f t="shared" si="150"/>
        <v>0</v>
      </c>
      <c r="JGK119" s="201" t="b">
        <f t="shared" si="150"/>
        <v>0</v>
      </c>
      <c r="JGL119" s="201" t="b">
        <f t="shared" si="150"/>
        <v>0</v>
      </c>
      <c r="JGM119" s="201" t="b">
        <f t="shared" si="150"/>
        <v>0</v>
      </c>
      <c r="JGN119" s="201" t="b">
        <f t="shared" si="150"/>
        <v>0</v>
      </c>
      <c r="JGO119" s="201" t="b">
        <f t="shared" si="150"/>
        <v>0</v>
      </c>
      <c r="JGP119" s="201" t="b">
        <f t="shared" si="150"/>
        <v>0</v>
      </c>
      <c r="JGQ119" s="201" t="b">
        <f t="shared" si="150"/>
        <v>0</v>
      </c>
      <c r="JGR119" s="201" t="b">
        <f t="shared" si="150"/>
        <v>0</v>
      </c>
      <c r="JGS119" s="201" t="b">
        <f t="shared" si="150"/>
        <v>0</v>
      </c>
      <c r="JGT119" s="201" t="b">
        <f t="shared" si="150"/>
        <v>0</v>
      </c>
      <c r="JGU119" s="201" t="b">
        <f t="shared" si="150"/>
        <v>0</v>
      </c>
      <c r="JGV119" s="201" t="b">
        <f t="shared" si="150"/>
        <v>0</v>
      </c>
      <c r="JGW119" s="201" t="b">
        <f t="shared" si="150"/>
        <v>0</v>
      </c>
      <c r="JGX119" s="201" t="b">
        <f t="shared" si="150"/>
        <v>0</v>
      </c>
      <c r="JGY119" s="201" t="b">
        <f t="shared" si="150"/>
        <v>0</v>
      </c>
      <c r="JGZ119" s="201" t="b">
        <f t="shared" si="150"/>
        <v>0</v>
      </c>
      <c r="JHA119" s="201" t="b">
        <f t="shared" si="150"/>
        <v>0</v>
      </c>
      <c r="JHB119" s="201" t="b">
        <f t="shared" si="150"/>
        <v>0</v>
      </c>
      <c r="JHC119" s="201" t="b">
        <f t="shared" si="150"/>
        <v>0</v>
      </c>
      <c r="JHD119" s="201" t="b">
        <f t="shared" si="150"/>
        <v>0</v>
      </c>
      <c r="JHE119" s="201" t="b">
        <f t="shared" si="150"/>
        <v>0</v>
      </c>
      <c r="JHF119" s="201" t="b">
        <f t="shared" si="150"/>
        <v>0</v>
      </c>
      <c r="JHG119" s="201" t="b">
        <f t="shared" si="150"/>
        <v>0</v>
      </c>
      <c r="JHH119" s="201" t="b">
        <f t="shared" si="150"/>
        <v>0</v>
      </c>
      <c r="JHI119" s="201" t="b">
        <f t="shared" si="150"/>
        <v>0</v>
      </c>
      <c r="JHJ119" s="201" t="b">
        <f t="shared" si="150"/>
        <v>0</v>
      </c>
      <c r="JHK119" s="201" t="b">
        <f t="shared" si="150"/>
        <v>0</v>
      </c>
      <c r="JHL119" s="201" t="b">
        <f t="shared" si="150"/>
        <v>0</v>
      </c>
      <c r="JHM119" s="201" t="b">
        <f t="shared" si="150"/>
        <v>0</v>
      </c>
      <c r="JHN119" s="201" t="b">
        <f t="shared" si="150"/>
        <v>0</v>
      </c>
      <c r="JHO119" s="201" t="b">
        <f t="shared" si="150"/>
        <v>0</v>
      </c>
      <c r="JHP119" s="201" t="b">
        <f t="shared" si="150"/>
        <v>0</v>
      </c>
      <c r="JHQ119" s="201" t="b">
        <f t="shared" si="150"/>
        <v>0</v>
      </c>
      <c r="JHR119" s="201" t="b">
        <f t="shared" si="150"/>
        <v>0</v>
      </c>
      <c r="JHS119" s="201" t="b">
        <f t="shared" ref="JHS119:JKD119" si="151">IF(JHS113=TRUE,IF(((JHS117-JHS114)*JHS116)&lt;0,TRUE,FALSE),FALSE)</f>
        <v>0</v>
      </c>
      <c r="JHT119" s="201" t="b">
        <f t="shared" si="151"/>
        <v>0</v>
      </c>
      <c r="JHU119" s="201" t="b">
        <f t="shared" si="151"/>
        <v>0</v>
      </c>
      <c r="JHV119" s="201" t="b">
        <f t="shared" si="151"/>
        <v>0</v>
      </c>
      <c r="JHW119" s="201" t="b">
        <f t="shared" si="151"/>
        <v>0</v>
      </c>
      <c r="JHX119" s="201" t="b">
        <f t="shared" si="151"/>
        <v>0</v>
      </c>
      <c r="JHY119" s="201" t="b">
        <f t="shared" si="151"/>
        <v>0</v>
      </c>
      <c r="JHZ119" s="201" t="b">
        <f t="shared" si="151"/>
        <v>0</v>
      </c>
      <c r="JIA119" s="201" t="b">
        <f t="shared" si="151"/>
        <v>0</v>
      </c>
      <c r="JIB119" s="201" t="b">
        <f t="shared" si="151"/>
        <v>0</v>
      </c>
      <c r="JIC119" s="201" t="b">
        <f t="shared" si="151"/>
        <v>0</v>
      </c>
      <c r="JID119" s="201" t="b">
        <f t="shared" si="151"/>
        <v>0</v>
      </c>
      <c r="JIE119" s="201" t="b">
        <f t="shared" si="151"/>
        <v>0</v>
      </c>
      <c r="JIF119" s="201" t="b">
        <f t="shared" si="151"/>
        <v>0</v>
      </c>
      <c r="JIG119" s="201" t="b">
        <f t="shared" si="151"/>
        <v>0</v>
      </c>
      <c r="JIH119" s="201" t="b">
        <f t="shared" si="151"/>
        <v>0</v>
      </c>
      <c r="JII119" s="201" t="b">
        <f t="shared" si="151"/>
        <v>0</v>
      </c>
      <c r="JIJ119" s="201" t="b">
        <f t="shared" si="151"/>
        <v>0</v>
      </c>
      <c r="JIK119" s="201" t="b">
        <f t="shared" si="151"/>
        <v>0</v>
      </c>
      <c r="JIL119" s="201" t="b">
        <f t="shared" si="151"/>
        <v>0</v>
      </c>
      <c r="JIM119" s="201" t="b">
        <f t="shared" si="151"/>
        <v>0</v>
      </c>
      <c r="JIN119" s="201" t="b">
        <f t="shared" si="151"/>
        <v>0</v>
      </c>
      <c r="JIO119" s="201" t="b">
        <f t="shared" si="151"/>
        <v>0</v>
      </c>
      <c r="JIP119" s="201" t="b">
        <f t="shared" si="151"/>
        <v>0</v>
      </c>
      <c r="JIQ119" s="201" t="b">
        <f t="shared" si="151"/>
        <v>0</v>
      </c>
      <c r="JIR119" s="201" t="b">
        <f t="shared" si="151"/>
        <v>0</v>
      </c>
      <c r="JIS119" s="201" t="b">
        <f t="shared" si="151"/>
        <v>0</v>
      </c>
      <c r="JIT119" s="201" t="b">
        <f t="shared" si="151"/>
        <v>0</v>
      </c>
      <c r="JIU119" s="201" t="b">
        <f t="shared" si="151"/>
        <v>0</v>
      </c>
      <c r="JIV119" s="201" t="b">
        <f t="shared" si="151"/>
        <v>0</v>
      </c>
      <c r="JIW119" s="201" t="b">
        <f t="shared" si="151"/>
        <v>0</v>
      </c>
      <c r="JIX119" s="201" t="b">
        <f t="shared" si="151"/>
        <v>0</v>
      </c>
      <c r="JIY119" s="201" t="b">
        <f t="shared" si="151"/>
        <v>0</v>
      </c>
      <c r="JIZ119" s="201" t="b">
        <f t="shared" si="151"/>
        <v>0</v>
      </c>
      <c r="JJA119" s="201" t="b">
        <f t="shared" si="151"/>
        <v>0</v>
      </c>
      <c r="JJB119" s="201" t="b">
        <f t="shared" si="151"/>
        <v>0</v>
      </c>
      <c r="JJC119" s="201" t="b">
        <f t="shared" si="151"/>
        <v>0</v>
      </c>
      <c r="JJD119" s="201" t="b">
        <f t="shared" si="151"/>
        <v>0</v>
      </c>
      <c r="JJE119" s="201" t="b">
        <f t="shared" si="151"/>
        <v>0</v>
      </c>
      <c r="JJF119" s="201" t="b">
        <f t="shared" si="151"/>
        <v>0</v>
      </c>
      <c r="JJG119" s="201" t="b">
        <f t="shared" si="151"/>
        <v>0</v>
      </c>
      <c r="JJH119" s="201" t="b">
        <f t="shared" si="151"/>
        <v>0</v>
      </c>
      <c r="JJI119" s="201" t="b">
        <f t="shared" si="151"/>
        <v>0</v>
      </c>
      <c r="JJJ119" s="201" t="b">
        <f t="shared" si="151"/>
        <v>0</v>
      </c>
      <c r="JJK119" s="201" t="b">
        <f t="shared" si="151"/>
        <v>0</v>
      </c>
      <c r="JJL119" s="201" t="b">
        <f t="shared" si="151"/>
        <v>0</v>
      </c>
      <c r="JJM119" s="201" t="b">
        <f t="shared" si="151"/>
        <v>0</v>
      </c>
      <c r="JJN119" s="201" t="b">
        <f t="shared" si="151"/>
        <v>0</v>
      </c>
      <c r="JJO119" s="201" t="b">
        <f t="shared" si="151"/>
        <v>0</v>
      </c>
      <c r="JJP119" s="201" t="b">
        <f t="shared" si="151"/>
        <v>0</v>
      </c>
      <c r="JJQ119" s="201" t="b">
        <f t="shared" si="151"/>
        <v>0</v>
      </c>
      <c r="JJR119" s="201" t="b">
        <f t="shared" si="151"/>
        <v>0</v>
      </c>
      <c r="JJS119" s="201" t="b">
        <f t="shared" si="151"/>
        <v>0</v>
      </c>
      <c r="JJT119" s="201" t="b">
        <f t="shared" si="151"/>
        <v>0</v>
      </c>
      <c r="JJU119" s="201" t="b">
        <f t="shared" si="151"/>
        <v>0</v>
      </c>
      <c r="JJV119" s="201" t="b">
        <f t="shared" si="151"/>
        <v>0</v>
      </c>
      <c r="JJW119" s="201" t="b">
        <f t="shared" si="151"/>
        <v>0</v>
      </c>
      <c r="JJX119" s="201" t="b">
        <f t="shared" si="151"/>
        <v>0</v>
      </c>
      <c r="JJY119" s="201" t="b">
        <f t="shared" si="151"/>
        <v>0</v>
      </c>
      <c r="JJZ119" s="201" t="b">
        <f t="shared" si="151"/>
        <v>0</v>
      </c>
      <c r="JKA119" s="201" t="b">
        <f t="shared" si="151"/>
        <v>0</v>
      </c>
      <c r="JKB119" s="201" t="b">
        <f t="shared" si="151"/>
        <v>0</v>
      </c>
      <c r="JKC119" s="201" t="b">
        <f t="shared" si="151"/>
        <v>0</v>
      </c>
      <c r="JKD119" s="201" t="b">
        <f t="shared" si="151"/>
        <v>0</v>
      </c>
      <c r="JKE119" s="201" t="b">
        <f t="shared" ref="JKE119:JMP119" si="152">IF(JKE113=TRUE,IF(((JKE117-JKE114)*JKE116)&lt;0,TRUE,FALSE),FALSE)</f>
        <v>0</v>
      </c>
      <c r="JKF119" s="201" t="b">
        <f t="shared" si="152"/>
        <v>0</v>
      </c>
      <c r="JKG119" s="201" t="b">
        <f t="shared" si="152"/>
        <v>0</v>
      </c>
      <c r="JKH119" s="201" t="b">
        <f t="shared" si="152"/>
        <v>0</v>
      </c>
      <c r="JKI119" s="201" t="b">
        <f t="shared" si="152"/>
        <v>0</v>
      </c>
      <c r="JKJ119" s="201" t="b">
        <f t="shared" si="152"/>
        <v>0</v>
      </c>
      <c r="JKK119" s="201" t="b">
        <f t="shared" si="152"/>
        <v>0</v>
      </c>
      <c r="JKL119" s="201" t="b">
        <f t="shared" si="152"/>
        <v>0</v>
      </c>
      <c r="JKM119" s="201" t="b">
        <f t="shared" si="152"/>
        <v>0</v>
      </c>
      <c r="JKN119" s="201" t="b">
        <f t="shared" si="152"/>
        <v>0</v>
      </c>
      <c r="JKO119" s="201" t="b">
        <f t="shared" si="152"/>
        <v>0</v>
      </c>
      <c r="JKP119" s="201" t="b">
        <f t="shared" si="152"/>
        <v>0</v>
      </c>
      <c r="JKQ119" s="201" t="b">
        <f t="shared" si="152"/>
        <v>0</v>
      </c>
      <c r="JKR119" s="201" t="b">
        <f t="shared" si="152"/>
        <v>0</v>
      </c>
      <c r="JKS119" s="201" t="b">
        <f t="shared" si="152"/>
        <v>0</v>
      </c>
      <c r="JKT119" s="201" t="b">
        <f t="shared" si="152"/>
        <v>0</v>
      </c>
      <c r="JKU119" s="201" t="b">
        <f t="shared" si="152"/>
        <v>0</v>
      </c>
      <c r="JKV119" s="201" t="b">
        <f t="shared" si="152"/>
        <v>0</v>
      </c>
      <c r="JKW119" s="201" t="b">
        <f t="shared" si="152"/>
        <v>0</v>
      </c>
      <c r="JKX119" s="201" t="b">
        <f t="shared" si="152"/>
        <v>0</v>
      </c>
      <c r="JKY119" s="201" t="b">
        <f t="shared" si="152"/>
        <v>0</v>
      </c>
      <c r="JKZ119" s="201" t="b">
        <f t="shared" si="152"/>
        <v>0</v>
      </c>
      <c r="JLA119" s="201" t="b">
        <f t="shared" si="152"/>
        <v>0</v>
      </c>
      <c r="JLB119" s="201" t="b">
        <f t="shared" si="152"/>
        <v>0</v>
      </c>
      <c r="JLC119" s="201" t="b">
        <f t="shared" si="152"/>
        <v>0</v>
      </c>
      <c r="JLD119" s="201" t="b">
        <f t="shared" si="152"/>
        <v>0</v>
      </c>
      <c r="JLE119" s="201" t="b">
        <f t="shared" si="152"/>
        <v>0</v>
      </c>
      <c r="JLF119" s="201" t="b">
        <f t="shared" si="152"/>
        <v>0</v>
      </c>
      <c r="JLG119" s="201" t="b">
        <f t="shared" si="152"/>
        <v>0</v>
      </c>
      <c r="JLH119" s="201" t="b">
        <f t="shared" si="152"/>
        <v>0</v>
      </c>
      <c r="JLI119" s="201" t="b">
        <f t="shared" si="152"/>
        <v>0</v>
      </c>
      <c r="JLJ119" s="201" t="b">
        <f t="shared" si="152"/>
        <v>0</v>
      </c>
      <c r="JLK119" s="201" t="b">
        <f t="shared" si="152"/>
        <v>0</v>
      </c>
      <c r="JLL119" s="201" t="b">
        <f t="shared" si="152"/>
        <v>0</v>
      </c>
      <c r="JLM119" s="201" t="b">
        <f t="shared" si="152"/>
        <v>0</v>
      </c>
      <c r="JLN119" s="201" t="b">
        <f t="shared" si="152"/>
        <v>0</v>
      </c>
      <c r="JLO119" s="201" t="b">
        <f t="shared" si="152"/>
        <v>0</v>
      </c>
      <c r="JLP119" s="201" t="b">
        <f t="shared" si="152"/>
        <v>0</v>
      </c>
      <c r="JLQ119" s="201" t="b">
        <f t="shared" si="152"/>
        <v>0</v>
      </c>
      <c r="JLR119" s="201" t="b">
        <f t="shared" si="152"/>
        <v>0</v>
      </c>
      <c r="JLS119" s="201" t="b">
        <f t="shared" si="152"/>
        <v>0</v>
      </c>
      <c r="JLT119" s="201" t="b">
        <f t="shared" si="152"/>
        <v>0</v>
      </c>
      <c r="JLU119" s="201" t="b">
        <f t="shared" si="152"/>
        <v>0</v>
      </c>
      <c r="JLV119" s="201" t="b">
        <f t="shared" si="152"/>
        <v>0</v>
      </c>
      <c r="JLW119" s="201" t="b">
        <f t="shared" si="152"/>
        <v>0</v>
      </c>
      <c r="JLX119" s="201" t="b">
        <f t="shared" si="152"/>
        <v>0</v>
      </c>
      <c r="JLY119" s="201" t="b">
        <f t="shared" si="152"/>
        <v>0</v>
      </c>
      <c r="JLZ119" s="201" t="b">
        <f t="shared" si="152"/>
        <v>0</v>
      </c>
      <c r="JMA119" s="201" t="b">
        <f t="shared" si="152"/>
        <v>0</v>
      </c>
      <c r="JMB119" s="201" t="b">
        <f t="shared" si="152"/>
        <v>0</v>
      </c>
      <c r="JMC119" s="201" t="b">
        <f t="shared" si="152"/>
        <v>0</v>
      </c>
      <c r="JMD119" s="201" t="b">
        <f t="shared" si="152"/>
        <v>0</v>
      </c>
      <c r="JME119" s="201" t="b">
        <f t="shared" si="152"/>
        <v>0</v>
      </c>
      <c r="JMF119" s="201" t="b">
        <f t="shared" si="152"/>
        <v>0</v>
      </c>
      <c r="JMG119" s="201" t="b">
        <f t="shared" si="152"/>
        <v>0</v>
      </c>
      <c r="JMH119" s="201" t="b">
        <f t="shared" si="152"/>
        <v>0</v>
      </c>
      <c r="JMI119" s="201" t="b">
        <f t="shared" si="152"/>
        <v>0</v>
      </c>
      <c r="JMJ119" s="201" t="b">
        <f t="shared" si="152"/>
        <v>0</v>
      </c>
      <c r="JMK119" s="201" t="b">
        <f t="shared" si="152"/>
        <v>0</v>
      </c>
      <c r="JML119" s="201" t="b">
        <f t="shared" si="152"/>
        <v>0</v>
      </c>
      <c r="JMM119" s="201" t="b">
        <f t="shared" si="152"/>
        <v>0</v>
      </c>
      <c r="JMN119" s="201" t="b">
        <f t="shared" si="152"/>
        <v>0</v>
      </c>
      <c r="JMO119" s="201" t="b">
        <f t="shared" si="152"/>
        <v>0</v>
      </c>
      <c r="JMP119" s="201" t="b">
        <f t="shared" si="152"/>
        <v>0</v>
      </c>
      <c r="JMQ119" s="201" t="b">
        <f t="shared" ref="JMQ119:JPB119" si="153">IF(JMQ113=TRUE,IF(((JMQ117-JMQ114)*JMQ116)&lt;0,TRUE,FALSE),FALSE)</f>
        <v>0</v>
      </c>
      <c r="JMR119" s="201" t="b">
        <f t="shared" si="153"/>
        <v>0</v>
      </c>
      <c r="JMS119" s="201" t="b">
        <f t="shared" si="153"/>
        <v>0</v>
      </c>
      <c r="JMT119" s="201" t="b">
        <f t="shared" si="153"/>
        <v>0</v>
      </c>
      <c r="JMU119" s="201" t="b">
        <f t="shared" si="153"/>
        <v>0</v>
      </c>
      <c r="JMV119" s="201" t="b">
        <f t="shared" si="153"/>
        <v>0</v>
      </c>
      <c r="JMW119" s="201" t="b">
        <f t="shared" si="153"/>
        <v>0</v>
      </c>
      <c r="JMX119" s="201" t="b">
        <f t="shared" si="153"/>
        <v>0</v>
      </c>
      <c r="JMY119" s="201" t="b">
        <f t="shared" si="153"/>
        <v>0</v>
      </c>
      <c r="JMZ119" s="201" t="b">
        <f t="shared" si="153"/>
        <v>0</v>
      </c>
      <c r="JNA119" s="201" t="b">
        <f t="shared" si="153"/>
        <v>0</v>
      </c>
      <c r="JNB119" s="201" t="b">
        <f t="shared" si="153"/>
        <v>0</v>
      </c>
      <c r="JNC119" s="201" t="b">
        <f t="shared" si="153"/>
        <v>0</v>
      </c>
      <c r="JND119" s="201" t="b">
        <f t="shared" si="153"/>
        <v>0</v>
      </c>
      <c r="JNE119" s="201" t="b">
        <f t="shared" si="153"/>
        <v>0</v>
      </c>
      <c r="JNF119" s="201" t="b">
        <f t="shared" si="153"/>
        <v>0</v>
      </c>
      <c r="JNG119" s="201" t="b">
        <f t="shared" si="153"/>
        <v>0</v>
      </c>
      <c r="JNH119" s="201" t="b">
        <f t="shared" si="153"/>
        <v>0</v>
      </c>
      <c r="JNI119" s="201" t="b">
        <f t="shared" si="153"/>
        <v>0</v>
      </c>
      <c r="JNJ119" s="201" t="b">
        <f t="shared" si="153"/>
        <v>0</v>
      </c>
      <c r="JNK119" s="201" t="b">
        <f t="shared" si="153"/>
        <v>0</v>
      </c>
      <c r="JNL119" s="201" t="b">
        <f t="shared" si="153"/>
        <v>0</v>
      </c>
      <c r="JNM119" s="201" t="b">
        <f t="shared" si="153"/>
        <v>0</v>
      </c>
      <c r="JNN119" s="201" t="b">
        <f t="shared" si="153"/>
        <v>0</v>
      </c>
      <c r="JNO119" s="201" t="b">
        <f t="shared" si="153"/>
        <v>0</v>
      </c>
      <c r="JNP119" s="201" t="b">
        <f t="shared" si="153"/>
        <v>0</v>
      </c>
      <c r="JNQ119" s="201" t="b">
        <f t="shared" si="153"/>
        <v>0</v>
      </c>
      <c r="JNR119" s="201" t="b">
        <f t="shared" si="153"/>
        <v>0</v>
      </c>
      <c r="JNS119" s="201" t="b">
        <f t="shared" si="153"/>
        <v>0</v>
      </c>
      <c r="JNT119" s="201" t="b">
        <f t="shared" si="153"/>
        <v>0</v>
      </c>
      <c r="JNU119" s="201" t="b">
        <f t="shared" si="153"/>
        <v>0</v>
      </c>
      <c r="JNV119" s="201" t="b">
        <f t="shared" si="153"/>
        <v>0</v>
      </c>
      <c r="JNW119" s="201" t="b">
        <f t="shared" si="153"/>
        <v>0</v>
      </c>
      <c r="JNX119" s="201" t="b">
        <f t="shared" si="153"/>
        <v>0</v>
      </c>
      <c r="JNY119" s="201" t="b">
        <f t="shared" si="153"/>
        <v>0</v>
      </c>
      <c r="JNZ119" s="201" t="b">
        <f t="shared" si="153"/>
        <v>0</v>
      </c>
      <c r="JOA119" s="201" t="b">
        <f t="shared" si="153"/>
        <v>0</v>
      </c>
      <c r="JOB119" s="201" t="b">
        <f t="shared" si="153"/>
        <v>0</v>
      </c>
      <c r="JOC119" s="201" t="b">
        <f t="shared" si="153"/>
        <v>0</v>
      </c>
      <c r="JOD119" s="201" t="b">
        <f t="shared" si="153"/>
        <v>0</v>
      </c>
      <c r="JOE119" s="201" t="b">
        <f t="shared" si="153"/>
        <v>0</v>
      </c>
      <c r="JOF119" s="201" t="b">
        <f t="shared" si="153"/>
        <v>0</v>
      </c>
      <c r="JOG119" s="201" t="b">
        <f t="shared" si="153"/>
        <v>0</v>
      </c>
      <c r="JOH119" s="201" t="b">
        <f t="shared" si="153"/>
        <v>0</v>
      </c>
      <c r="JOI119" s="201" t="b">
        <f t="shared" si="153"/>
        <v>0</v>
      </c>
      <c r="JOJ119" s="201" t="b">
        <f t="shared" si="153"/>
        <v>0</v>
      </c>
      <c r="JOK119" s="201" t="b">
        <f t="shared" si="153"/>
        <v>0</v>
      </c>
      <c r="JOL119" s="201" t="b">
        <f t="shared" si="153"/>
        <v>0</v>
      </c>
      <c r="JOM119" s="201" t="b">
        <f t="shared" si="153"/>
        <v>0</v>
      </c>
      <c r="JON119" s="201" t="b">
        <f t="shared" si="153"/>
        <v>0</v>
      </c>
      <c r="JOO119" s="201" t="b">
        <f t="shared" si="153"/>
        <v>0</v>
      </c>
      <c r="JOP119" s="201" t="b">
        <f t="shared" si="153"/>
        <v>0</v>
      </c>
      <c r="JOQ119" s="201" t="b">
        <f t="shared" si="153"/>
        <v>0</v>
      </c>
      <c r="JOR119" s="201" t="b">
        <f t="shared" si="153"/>
        <v>0</v>
      </c>
      <c r="JOS119" s="201" t="b">
        <f t="shared" si="153"/>
        <v>0</v>
      </c>
      <c r="JOT119" s="201" t="b">
        <f t="shared" si="153"/>
        <v>0</v>
      </c>
      <c r="JOU119" s="201" t="b">
        <f t="shared" si="153"/>
        <v>0</v>
      </c>
      <c r="JOV119" s="201" t="b">
        <f t="shared" si="153"/>
        <v>0</v>
      </c>
      <c r="JOW119" s="201" t="b">
        <f t="shared" si="153"/>
        <v>0</v>
      </c>
      <c r="JOX119" s="201" t="b">
        <f t="shared" si="153"/>
        <v>0</v>
      </c>
      <c r="JOY119" s="201" t="b">
        <f t="shared" si="153"/>
        <v>0</v>
      </c>
      <c r="JOZ119" s="201" t="b">
        <f t="shared" si="153"/>
        <v>0</v>
      </c>
      <c r="JPA119" s="201" t="b">
        <f t="shared" si="153"/>
        <v>0</v>
      </c>
      <c r="JPB119" s="201" t="b">
        <f t="shared" si="153"/>
        <v>0</v>
      </c>
      <c r="JPC119" s="201" t="b">
        <f t="shared" ref="JPC119:JRN119" si="154">IF(JPC113=TRUE,IF(((JPC117-JPC114)*JPC116)&lt;0,TRUE,FALSE),FALSE)</f>
        <v>0</v>
      </c>
      <c r="JPD119" s="201" t="b">
        <f t="shared" si="154"/>
        <v>0</v>
      </c>
      <c r="JPE119" s="201" t="b">
        <f t="shared" si="154"/>
        <v>0</v>
      </c>
      <c r="JPF119" s="201" t="b">
        <f t="shared" si="154"/>
        <v>0</v>
      </c>
      <c r="JPG119" s="201" t="b">
        <f t="shared" si="154"/>
        <v>0</v>
      </c>
      <c r="JPH119" s="201" t="b">
        <f t="shared" si="154"/>
        <v>0</v>
      </c>
      <c r="JPI119" s="201" t="b">
        <f t="shared" si="154"/>
        <v>0</v>
      </c>
      <c r="JPJ119" s="201" t="b">
        <f t="shared" si="154"/>
        <v>0</v>
      </c>
      <c r="JPK119" s="201" t="b">
        <f t="shared" si="154"/>
        <v>0</v>
      </c>
      <c r="JPL119" s="201" t="b">
        <f t="shared" si="154"/>
        <v>0</v>
      </c>
      <c r="JPM119" s="201" t="b">
        <f t="shared" si="154"/>
        <v>0</v>
      </c>
      <c r="JPN119" s="201" t="b">
        <f t="shared" si="154"/>
        <v>0</v>
      </c>
      <c r="JPO119" s="201" t="b">
        <f t="shared" si="154"/>
        <v>0</v>
      </c>
      <c r="JPP119" s="201" t="b">
        <f t="shared" si="154"/>
        <v>0</v>
      </c>
      <c r="JPQ119" s="201" t="b">
        <f t="shared" si="154"/>
        <v>0</v>
      </c>
      <c r="JPR119" s="201" t="b">
        <f t="shared" si="154"/>
        <v>0</v>
      </c>
      <c r="JPS119" s="201" t="b">
        <f t="shared" si="154"/>
        <v>0</v>
      </c>
      <c r="JPT119" s="201" t="b">
        <f t="shared" si="154"/>
        <v>0</v>
      </c>
      <c r="JPU119" s="201" t="b">
        <f t="shared" si="154"/>
        <v>0</v>
      </c>
      <c r="JPV119" s="201" t="b">
        <f t="shared" si="154"/>
        <v>0</v>
      </c>
      <c r="JPW119" s="201" t="b">
        <f t="shared" si="154"/>
        <v>0</v>
      </c>
      <c r="JPX119" s="201" t="b">
        <f t="shared" si="154"/>
        <v>0</v>
      </c>
      <c r="JPY119" s="201" t="b">
        <f t="shared" si="154"/>
        <v>0</v>
      </c>
      <c r="JPZ119" s="201" t="b">
        <f t="shared" si="154"/>
        <v>0</v>
      </c>
      <c r="JQA119" s="201" t="b">
        <f t="shared" si="154"/>
        <v>0</v>
      </c>
      <c r="JQB119" s="201" t="b">
        <f t="shared" si="154"/>
        <v>0</v>
      </c>
      <c r="JQC119" s="201" t="b">
        <f t="shared" si="154"/>
        <v>0</v>
      </c>
      <c r="JQD119" s="201" t="b">
        <f t="shared" si="154"/>
        <v>0</v>
      </c>
      <c r="JQE119" s="201" t="b">
        <f t="shared" si="154"/>
        <v>0</v>
      </c>
      <c r="JQF119" s="201" t="b">
        <f t="shared" si="154"/>
        <v>0</v>
      </c>
      <c r="JQG119" s="201" t="b">
        <f t="shared" si="154"/>
        <v>0</v>
      </c>
      <c r="JQH119" s="201" t="b">
        <f t="shared" si="154"/>
        <v>0</v>
      </c>
      <c r="JQI119" s="201" t="b">
        <f t="shared" si="154"/>
        <v>0</v>
      </c>
      <c r="JQJ119" s="201" t="b">
        <f t="shared" si="154"/>
        <v>0</v>
      </c>
      <c r="JQK119" s="201" t="b">
        <f t="shared" si="154"/>
        <v>0</v>
      </c>
      <c r="JQL119" s="201" t="b">
        <f t="shared" si="154"/>
        <v>0</v>
      </c>
      <c r="JQM119" s="201" t="b">
        <f t="shared" si="154"/>
        <v>0</v>
      </c>
      <c r="JQN119" s="201" t="b">
        <f t="shared" si="154"/>
        <v>0</v>
      </c>
      <c r="JQO119" s="201" t="b">
        <f t="shared" si="154"/>
        <v>0</v>
      </c>
      <c r="JQP119" s="201" t="b">
        <f t="shared" si="154"/>
        <v>0</v>
      </c>
      <c r="JQQ119" s="201" t="b">
        <f t="shared" si="154"/>
        <v>0</v>
      </c>
      <c r="JQR119" s="201" t="b">
        <f t="shared" si="154"/>
        <v>0</v>
      </c>
      <c r="JQS119" s="201" t="b">
        <f t="shared" si="154"/>
        <v>0</v>
      </c>
      <c r="JQT119" s="201" t="b">
        <f t="shared" si="154"/>
        <v>0</v>
      </c>
      <c r="JQU119" s="201" t="b">
        <f t="shared" si="154"/>
        <v>0</v>
      </c>
      <c r="JQV119" s="201" t="b">
        <f t="shared" si="154"/>
        <v>0</v>
      </c>
      <c r="JQW119" s="201" t="b">
        <f t="shared" si="154"/>
        <v>0</v>
      </c>
      <c r="JQX119" s="201" t="b">
        <f t="shared" si="154"/>
        <v>0</v>
      </c>
      <c r="JQY119" s="201" t="b">
        <f t="shared" si="154"/>
        <v>0</v>
      </c>
      <c r="JQZ119" s="201" t="b">
        <f t="shared" si="154"/>
        <v>0</v>
      </c>
      <c r="JRA119" s="201" t="b">
        <f t="shared" si="154"/>
        <v>0</v>
      </c>
      <c r="JRB119" s="201" t="b">
        <f t="shared" si="154"/>
        <v>0</v>
      </c>
      <c r="JRC119" s="201" t="b">
        <f t="shared" si="154"/>
        <v>0</v>
      </c>
      <c r="JRD119" s="201" t="b">
        <f t="shared" si="154"/>
        <v>0</v>
      </c>
      <c r="JRE119" s="201" t="b">
        <f t="shared" si="154"/>
        <v>0</v>
      </c>
      <c r="JRF119" s="201" t="b">
        <f t="shared" si="154"/>
        <v>0</v>
      </c>
      <c r="JRG119" s="201" t="b">
        <f t="shared" si="154"/>
        <v>0</v>
      </c>
      <c r="JRH119" s="201" t="b">
        <f t="shared" si="154"/>
        <v>0</v>
      </c>
      <c r="JRI119" s="201" t="b">
        <f t="shared" si="154"/>
        <v>0</v>
      </c>
      <c r="JRJ119" s="201" t="b">
        <f t="shared" si="154"/>
        <v>0</v>
      </c>
      <c r="JRK119" s="201" t="b">
        <f t="shared" si="154"/>
        <v>0</v>
      </c>
      <c r="JRL119" s="201" t="b">
        <f t="shared" si="154"/>
        <v>0</v>
      </c>
      <c r="JRM119" s="201" t="b">
        <f t="shared" si="154"/>
        <v>0</v>
      </c>
      <c r="JRN119" s="201" t="b">
        <f t="shared" si="154"/>
        <v>0</v>
      </c>
      <c r="JRO119" s="201" t="b">
        <f t="shared" ref="JRO119:JTZ119" si="155">IF(JRO113=TRUE,IF(((JRO117-JRO114)*JRO116)&lt;0,TRUE,FALSE),FALSE)</f>
        <v>0</v>
      </c>
      <c r="JRP119" s="201" t="b">
        <f t="shared" si="155"/>
        <v>0</v>
      </c>
      <c r="JRQ119" s="201" t="b">
        <f t="shared" si="155"/>
        <v>0</v>
      </c>
      <c r="JRR119" s="201" t="b">
        <f t="shared" si="155"/>
        <v>0</v>
      </c>
      <c r="JRS119" s="201" t="b">
        <f t="shared" si="155"/>
        <v>0</v>
      </c>
      <c r="JRT119" s="201" t="b">
        <f t="shared" si="155"/>
        <v>0</v>
      </c>
      <c r="JRU119" s="201" t="b">
        <f t="shared" si="155"/>
        <v>0</v>
      </c>
      <c r="JRV119" s="201" t="b">
        <f t="shared" si="155"/>
        <v>0</v>
      </c>
      <c r="JRW119" s="201" t="b">
        <f t="shared" si="155"/>
        <v>0</v>
      </c>
      <c r="JRX119" s="201" t="b">
        <f t="shared" si="155"/>
        <v>0</v>
      </c>
      <c r="JRY119" s="201" t="b">
        <f t="shared" si="155"/>
        <v>0</v>
      </c>
      <c r="JRZ119" s="201" t="b">
        <f t="shared" si="155"/>
        <v>0</v>
      </c>
      <c r="JSA119" s="201" t="b">
        <f t="shared" si="155"/>
        <v>0</v>
      </c>
      <c r="JSB119" s="201" t="b">
        <f t="shared" si="155"/>
        <v>0</v>
      </c>
      <c r="JSC119" s="201" t="b">
        <f t="shared" si="155"/>
        <v>0</v>
      </c>
      <c r="JSD119" s="201" t="b">
        <f t="shared" si="155"/>
        <v>0</v>
      </c>
      <c r="JSE119" s="201" t="b">
        <f t="shared" si="155"/>
        <v>0</v>
      </c>
      <c r="JSF119" s="201" t="b">
        <f t="shared" si="155"/>
        <v>0</v>
      </c>
      <c r="JSG119" s="201" t="b">
        <f t="shared" si="155"/>
        <v>0</v>
      </c>
      <c r="JSH119" s="201" t="b">
        <f t="shared" si="155"/>
        <v>0</v>
      </c>
      <c r="JSI119" s="201" t="b">
        <f t="shared" si="155"/>
        <v>0</v>
      </c>
      <c r="JSJ119" s="201" t="b">
        <f t="shared" si="155"/>
        <v>0</v>
      </c>
      <c r="JSK119" s="201" t="b">
        <f t="shared" si="155"/>
        <v>0</v>
      </c>
      <c r="JSL119" s="201" t="b">
        <f t="shared" si="155"/>
        <v>0</v>
      </c>
      <c r="JSM119" s="201" t="b">
        <f t="shared" si="155"/>
        <v>0</v>
      </c>
      <c r="JSN119" s="201" t="b">
        <f t="shared" si="155"/>
        <v>0</v>
      </c>
      <c r="JSO119" s="201" t="b">
        <f t="shared" si="155"/>
        <v>0</v>
      </c>
      <c r="JSP119" s="201" t="b">
        <f t="shared" si="155"/>
        <v>0</v>
      </c>
      <c r="JSQ119" s="201" t="b">
        <f t="shared" si="155"/>
        <v>0</v>
      </c>
      <c r="JSR119" s="201" t="b">
        <f t="shared" si="155"/>
        <v>0</v>
      </c>
      <c r="JSS119" s="201" t="b">
        <f t="shared" si="155"/>
        <v>0</v>
      </c>
      <c r="JST119" s="201" t="b">
        <f t="shared" si="155"/>
        <v>0</v>
      </c>
      <c r="JSU119" s="201" t="b">
        <f t="shared" si="155"/>
        <v>0</v>
      </c>
      <c r="JSV119" s="201" t="b">
        <f t="shared" si="155"/>
        <v>0</v>
      </c>
      <c r="JSW119" s="201" t="b">
        <f t="shared" si="155"/>
        <v>0</v>
      </c>
      <c r="JSX119" s="201" t="b">
        <f t="shared" si="155"/>
        <v>0</v>
      </c>
      <c r="JSY119" s="201" t="b">
        <f t="shared" si="155"/>
        <v>0</v>
      </c>
      <c r="JSZ119" s="201" t="b">
        <f t="shared" si="155"/>
        <v>0</v>
      </c>
      <c r="JTA119" s="201" t="b">
        <f t="shared" si="155"/>
        <v>0</v>
      </c>
      <c r="JTB119" s="201" t="b">
        <f t="shared" si="155"/>
        <v>0</v>
      </c>
      <c r="JTC119" s="201" t="b">
        <f t="shared" si="155"/>
        <v>0</v>
      </c>
      <c r="JTD119" s="201" t="b">
        <f t="shared" si="155"/>
        <v>0</v>
      </c>
      <c r="JTE119" s="201" t="b">
        <f t="shared" si="155"/>
        <v>0</v>
      </c>
      <c r="JTF119" s="201" t="b">
        <f t="shared" si="155"/>
        <v>0</v>
      </c>
      <c r="JTG119" s="201" t="b">
        <f t="shared" si="155"/>
        <v>0</v>
      </c>
      <c r="JTH119" s="201" t="b">
        <f t="shared" si="155"/>
        <v>0</v>
      </c>
      <c r="JTI119" s="201" t="b">
        <f t="shared" si="155"/>
        <v>0</v>
      </c>
      <c r="JTJ119" s="201" t="b">
        <f t="shared" si="155"/>
        <v>0</v>
      </c>
      <c r="JTK119" s="201" t="b">
        <f t="shared" si="155"/>
        <v>0</v>
      </c>
      <c r="JTL119" s="201" t="b">
        <f t="shared" si="155"/>
        <v>0</v>
      </c>
      <c r="JTM119" s="201" t="b">
        <f t="shared" si="155"/>
        <v>0</v>
      </c>
      <c r="JTN119" s="201" t="b">
        <f t="shared" si="155"/>
        <v>0</v>
      </c>
      <c r="JTO119" s="201" t="b">
        <f t="shared" si="155"/>
        <v>0</v>
      </c>
      <c r="JTP119" s="201" t="b">
        <f t="shared" si="155"/>
        <v>0</v>
      </c>
      <c r="JTQ119" s="201" t="b">
        <f t="shared" si="155"/>
        <v>0</v>
      </c>
      <c r="JTR119" s="201" t="b">
        <f t="shared" si="155"/>
        <v>0</v>
      </c>
      <c r="JTS119" s="201" t="b">
        <f t="shared" si="155"/>
        <v>0</v>
      </c>
      <c r="JTT119" s="201" t="b">
        <f t="shared" si="155"/>
        <v>0</v>
      </c>
      <c r="JTU119" s="201" t="b">
        <f t="shared" si="155"/>
        <v>0</v>
      </c>
      <c r="JTV119" s="201" t="b">
        <f t="shared" si="155"/>
        <v>0</v>
      </c>
      <c r="JTW119" s="201" t="b">
        <f t="shared" si="155"/>
        <v>0</v>
      </c>
      <c r="JTX119" s="201" t="b">
        <f t="shared" si="155"/>
        <v>0</v>
      </c>
      <c r="JTY119" s="201" t="b">
        <f t="shared" si="155"/>
        <v>0</v>
      </c>
      <c r="JTZ119" s="201" t="b">
        <f t="shared" si="155"/>
        <v>0</v>
      </c>
      <c r="JUA119" s="201" t="b">
        <f t="shared" ref="JUA119:JWL119" si="156">IF(JUA113=TRUE,IF(((JUA117-JUA114)*JUA116)&lt;0,TRUE,FALSE),FALSE)</f>
        <v>0</v>
      </c>
      <c r="JUB119" s="201" t="b">
        <f t="shared" si="156"/>
        <v>0</v>
      </c>
      <c r="JUC119" s="201" t="b">
        <f t="shared" si="156"/>
        <v>0</v>
      </c>
      <c r="JUD119" s="201" t="b">
        <f t="shared" si="156"/>
        <v>0</v>
      </c>
      <c r="JUE119" s="201" t="b">
        <f t="shared" si="156"/>
        <v>0</v>
      </c>
      <c r="JUF119" s="201" t="b">
        <f t="shared" si="156"/>
        <v>0</v>
      </c>
      <c r="JUG119" s="201" t="b">
        <f t="shared" si="156"/>
        <v>0</v>
      </c>
      <c r="JUH119" s="201" t="b">
        <f t="shared" si="156"/>
        <v>0</v>
      </c>
      <c r="JUI119" s="201" t="b">
        <f t="shared" si="156"/>
        <v>0</v>
      </c>
      <c r="JUJ119" s="201" t="b">
        <f t="shared" si="156"/>
        <v>0</v>
      </c>
      <c r="JUK119" s="201" t="b">
        <f t="shared" si="156"/>
        <v>0</v>
      </c>
      <c r="JUL119" s="201" t="b">
        <f t="shared" si="156"/>
        <v>0</v>
      </c>
      <c r="JUM119" s="201" t="b">
        <f t="shared" si="156"/>
        <v>0</v>
      </c>
      <c r="JUN119" s="201" t="b">
        <f t="shared" si="156"/>
        <v>0</v>
      </c>
      <c r="JUO119" s="201" t="b">
        <f t="shared" si="156"/>
        <v>0</v>
      </c>
      <c r="JUP119" s="201" t="b">
        <f t="shared" si="156"/>
        <v>0</v>
      </c>
      <c r="JUQ119" s="201" t="b">
        <f t="shared" si="156"/>
        <v>0</v>
      </c>
      <c r="JUR119" s="201" t="b">
        <f t="shared" si="156"/>
        <v>0</v>
      </c>
      <c r="JUS119" s="201" t="b">
        <f t="shared" si="156"/>
        <v>0</v>
      </c>
      <c r="JUT119" s="201" t="b">
        <f t="shared" si="156"/>
        <v>0</v>
      </c>
      <c r="JUU119" s="201" t="b">
        <f t="shared" si="156"/>
        <v>0</v>
      </c>
      <c r="JUV119" s="201" t="b">
        <f t="shared" si="156"/>
        <v>0</v>
      </c>
      <c r="JUW119" s="201" t="b">
        <f t="shared" si="156"/>
        <v>0</v>
      </c>
      <c r="JUX119" s="201" t="b">
        <f t="shared" si="156"/>
        <v>0</v>
      </c>
      <c r="JUY119" s="201" t="b">
        <f t="shared" si="156"/>
        <v>0</v>
      </c>
      <c r="JUZ119" s="201" t="b">
        <f t="shared" si="156"/>
        <v>0</v>
      </c>
      <c r="JVA119" s="201" t="b">
        <f t="shared" si="156"/>
        <v>0</v>
      </c>
      <c r="JVB119" s="201" t="b">
        <f t="shared" si="156"/>
        <v>0</v>
      </c>
      <c r="JVC119" s="201" t="b">
        <f t="shared" si="156"/>
        <v>0</v>
      </c>
      <c r="JVD119" s="201" t="b">
        <f t="shared" si="156"/>
        <v>0</v>
      </c>
      <c r="JVE119" s="201" t="b">
        <f t="shared" si="156"/>
        <v>0</v>
      </c>
      <c r="JVF119" s="201" t="b">
        <f t="shared" si="156"/>
        <v>0</v>
      </c>
      <c r="JVG119" s="201" t="b">
        <f t="shared" si="156"/>
        <v>0</v>
      </c>
      <c r="JVH119" s="201" t="b">
        <f t="shared" si="156"/>
        <v>0</v>
      </c>
      <c r="JVI119" s="201" t="b">
        <f t="shared" si="156"/>
        <v>0</v>
      </c>
      <c r="JVJ119" s="201" t="b">
        <f t="shared" si="156"/>
        <v>0</v>
      </c>
      <c r="JVK119" s="201" t="b">
        <f t="shared" si="156"/>
        <v>0</v>
      </c>
      <c r="JVL119" s="201" t="b">
        <f t="shared" si="156"/>
        <v>0</v>
      </c>
      <c r="JVM119" s="201" t="b">
        <f t="shared" si="156"/>
        <v>0</v>
      </c>
      <c r="JVN119" s="201" t="b">
        <f t="shared" si="156"/>
        <v>0</v>
      </c>
      <c r="JVO119" s="201" t="b">
        <f t="shared" si="156"/>
        <v>0</v>
      </c>
      <c r="JVP119" s="201" t="b">
        <f t="shared" si="156"/>
        <v>0</v>
      </c>
      <c r="JVQ119" s="201" t="b">
        <f t="shared" si="156"/>
        <v>0</v>
      </c>
      <c r="JVR119" s="201" t="b">
        <f t="shared" si="156"/>
        <v>0</v>
      </c>
      <c r="JVS119" s="201" t="b">
        <f t="shared" si="156"/>
        <v>0</v>
      </c>
      <c r="JVT119" s="201" t="b">
        <f t="shared" si="156"/>
        <v>0</v>
      </c>
      <c r="JVU119" s="201" t="b">
        <f t="shared" si="156"/>
        <v>0</v>
      </c>
      <c r="JVV119" s="201" t="b">
        <f t="shared" si="156"/>
        <v>0</v>
      </c>
      <c r="JVW119" s="201" t="b">
        <f t="shared" si="156"/>
        <v>0</v>
      </c>
      <c r="JVX119" s="201" t="b">
        <f t="shared" si="156"/>
        <v>0</v>
      </c>
      <c r="JVY119" s="201" t="b">
        <f t="shared" si="156"/>
        <v>0</v>
      </c>
      <c r="JVZ119" s="201" t="b">
        <f t="shared" si="156"/>
        <v>0</v>
      </c>
      <c r="JWA119" s="201" t="b">
        <f t="shared" si="156"/>
        <v>0</v>
      </c>
      <c r="JWB119" s="201" t="b">
        <f t="shared" si="156"/>
        <v>0</v>
      </c>
      <c r="JWC119" s="201" t="b">
        <f t="shared" si="156"/>
        <v>0</v>
      </c>
      <c r="JWD119" s="201" t="b">
        <f t="shared" si="156"/>
        <v>0</v>
      </c>
      <c r="JWE119" s="201" t="b">
        <f t="shared" si="156"/>
        <v>0</v>
      </c>
      <c r="JWF119" s="201" t="b">
        <f t="shared" si="156"/>
        <v>0</v>
      </c>
      <c r="JWG119" s="201" t="b">
        <f t="shared" si="156"/>
        <v>0</v>
      </c>
      <c r="JWH119" s="201" t="b">
        <f t="shared" si="156"/>
        <v>0</v>
      </c>
      <c r="JWI119" s="201" t="b">
        <f t="shared" si="156"/>
        <v>0</v>
      </c>
      <c r="JWJ119" s="201" t="b">
        <f t="shared" si="156"/>
        <v>0</v>
      </c>
      <c r="JWK119" s="201" t="b">
        <f t="shared" si="156"/>
        <v>0</v>
      </c>
      <c r="JWL119" s="201" t="b">
        <f t="shared" si="156"/>
        <v>0</v>
      </c>
      <c r="JWM119" s="201" t="b">
        <f t="shared" ref="JWM119:JYX119" si="157">IF(JWM113=TRUE,IF(((JWM117-JWM114)*JWM116)&lt;0,TRUE,FALSE),FALSE)</f>
        <v>0</v>
      </c>
      <c r="JWN119" s="201" t="b">
        <f t="shared" si="157"/>
        <v>0</v>
      </c>
      <c r="JWO119" s="201" t="b">
        <f t="shared" si="157"/>
        <v>0</v>
      </c>
      <c r="JWP119" s="201" t="b">
        <f t="shared" si="157"/>
        <v>0</v>
      </c>
      <c r="JWQ119" s="201" t="b">
        <f t="shared" si="157"/>
        <v>0</v>
      </c>
      <c r="JWR119" s="201" t="b">
        <f t="shared" si="157"/>
        <v>0</v>
      </c>
      <c r="JWS119" s="201" t="b">
        <f t="shared" si="157"/>
        <v>0</v>
      </c>
      <c r="JWT119" s="201" t="b">
        <f t="shared" si="157"/>
        <v>0</v>
      </c>
      <c r="JWU119" s="201" t="b">
        <f t="shared" si="157"/>
        <v>0</v>
      </c>
      <c r="JWV119" s="201" t="b">
        <f t="shared" si="157"/>
        <v>0</v>
      </c>
      <c r="JWW119" s="201" t="b">
        <f t="shared" si="157"/>
        <v>0</v>
      </c>
      <c r="JWX119" s="201" t="b">
        <f t="shared" si="157"/>
        <v>0</v>
      </c>
      <c r="JWY119" s="201" t="b">
        <f t="shared" si="157"/>
        <v>0</v>
      </c>
      <c r="JWZ119" s="201" t="b">
        <f t="shared" si="157"/>
        <v>0</v>
      </c>
      <c r="JXA119" s="201" t="b">
        <f t="shared" si="157"/>
        <v>0</v>
      </c>
      <c r="JXB119" s="201" t="b">
        <f t="shared" si="157"/>
        <v>0</v>
      </c>
      <c r="JXC119" s="201" t="b">
        <f t="shared" si="157"/>
        <v>0</v>
      </c>
      <c r="JXD119" s="201" t="b">
        <f t="shared" si="157"/>
        <v>0</v>
      </c>
      <c r="JXE119" s="201" t="b">
        <f t="shared" si="157"/>
        <v>0</v>
      </c>
      <c r="JXF119" s="201" t="b">
        <f t="shared" si="157"/>
        <v>0</v>
      </c>
      <c r="JXG119" s="201" t="b">
        <f t="shared" si="157"/>
        <v>0</v>
      </c>
      <c r="JXH119" s="201" t="b">
        <f t="shared" si="157"/>
        <v>0</v>
      </c>
      <c r="JXI119" s="201" t="b">
        <f t="shared" si="157"/>
        <v>0</v>
      </c>
      <c r="JXJ119" s="201" t="b">
        <f t="shared" si="157"/>
        <v>0</v>
      </c>
      <c r="JXK119" s="201" t="b">
        <f t="shared" si="157"/>
        <v>0</v>
      </c>
      <c r="JXL119" s="201" t="b">
        <f t="shared" si="157"/>
        <v>0</v>
      </c>
      <c r="JXM119" s="201" t="b">
        <f t="shared" si="157"/>
        <v>0</v>
      </c>
      <c r="JXN119" s="201" t="b">
        <f t="shared" si="157"/>
        <v>0</v>
      </c>
      <c r="JXO119" s="201" t="b">
        <f t="shared" si="157"/>
        <v>0</v>
      </c>
      <c r="JXP119" s="201" t="b">
        <f t="shared" si="157"/>
        <v>0</v>
      </c>
      <c r="JXQ119" s="201" t="b">
        <f t="shared" si="157"/>
        <v>0</v>
      </c>
      <c r="JXR119" s="201" t="b">
        <f t="shared" si="157"/>
        <v>0</v>
      </c>
      <c r="JXS119" s="201" t="b">
        <f t="shared" si="157"/>
        <v>0</v>
      </c>
      <c r="JXT119" s="201" t="b">
        <f t="shared" si="157"/>
        <v>0</v>
      </c>
      <c r="JXU119" s="201" t="b">
        <f t="shared" si="157"/>
        <v>0</v>
      </c>
      <c r="JXV119" s="201" t="b">
        <f t="shared" si="157"/>
        <v>0</v>
      </c>
      <c r="JXW119" s="201" t="b">
        <f t="shared" si="157"/>
        <v>0</v>
      </c>
      <c r="JXX119" s="201" t="b">
        <f t="shared" si="157"/>
        <v>0</v>
      </c>
      <c r="JXY119" s="201" t="b">
        <f t="shared" si="157"/>
        <v>0</v>
      </c>
      <c r="JXZ119" s="201" t="b">
        <f t="shared" si="157"/>
        <v>0</v>
      </c>
      <c r="JYA119" s="201" t="b">
        <f t="shared" si="157"/>
        <v>0</v>
      </c>
      <c r="JYB119" s="201" t="b">
        <f t="shared" si="157"/>
        <v>0</v>
      </c>
      <c r="JYC119" s="201" t="b">
        <f t="shared" si="157"/>
        <v>0</v>
      </c>
      <c r="JYD119" s="201" t="b">
        <f t="shared" si="157"/>
        <v>0</v>
      </c>
      <c r="JYE119" s="201" t="b">
        <f t="shared" si="157"/>
        <v>0</v>
      </c>
      <c r="JYF119" s="201" t="b">
        <f t="shared" si="157"/>
        <v>0</v>
      </c>
      <c r="JYG119" s="201" t="b">
        <f t="shared" si="157"/>
        <v>0</v>
      </c>
      <c r="JYH119" s="201" t="b">
        <f t="shared" si="157"/>
        <v>0</v>
      </c>
      <c r="JYI119" s="201" t="b">
        <f t="shared" si="157"/>
        <v>0</v>
      </c>
      <c r="JYJ119" s="201" t="b">
        <f t="shared" si="157"/>
        <v>0</v>
      </c>
      <c r="JYK119" s="201" t="b">
        <f t="shared" si="157"/>
        <v>0</v>
      </c>
      <c r="JYL119" s="201" t="b">
        <f t="shared" si="157"/>
        <v>0</v>
      </c>
      <c r="JYM119" s="201" t="b">
        <f t="shared" si="157"/>
        <v>0</v>
      </c>
      <c r="JYN119" s="201" t="b">
        <f t="shared" si="157"/>
        <v>0</v>
      </c>
      <c r="JYO119" s="201" t="b">
        <f t="shared" si="157"/>
        <v>0</v>
      </c>
      <c r="JYP119" s="201" t="b">
        <f t="shared" si="157"/>
        <v>0</v>
      </c>
      <c r="JYQ119" s="201" t="b">
        <f t="shared" si="157"/>
        <v>0</v>
      </c>
      <c r="JYR119" s="201" t="b">
        <f t="shared" si="157"/>
        <v>0</v>
      </c>
      <c r="JYS119" s="201" t="b">
        <f t="shared" si="157"/>
        <v>0</v>
      </c>
      <c r="JYT119" s="201" t="b">
        <f t="shared" si="157"/>
        <v>0</v>
      </c>
      <c r="JYU119" s="201" t="b">
        <f t="shared" si="157"/>
        <v>0</v>
      </c>
      <c r="JYV119" s="201" t="b">
        <f t="shared" si="157"/>
        <v>0</v>
      </c>
      <c r="JYW119" s="201" t="b">
        <f t="shared" si="157"/>
        <v>0</v>
      </c>
      <c r="JYX119" s="201" t="b">
        <f t="shared" si="157"/>
        <v>0</v>
      </c>
      <c r="JYY119" s="201" t="b">
        <f t="shared" ref="JYY119:KBJ119" si="158">IF(JYY113=TRUE,IF(((JYY117-JYY114)*JYY116)&lt;0,TRUE,FALSE),FALSE)</f>
        <v>0</v>
      </c>
      <c r="JYZ119" s="201" t="b">
        <f t="shared" si="158"/>
        <v>0</v>
      </c>
      <c r="JZA119" s="201" t="b">
        <f t="shared" si="158"/>
        <v>0</v>
      </c>
      <c r="JZB119" s="201" t="b">
        <f t="shared" si="158"/>
        <v>0</v>
      </c>
      <c r="JZC119" s="201" t="b">
        <f t="shared" si="158"/>
        <v>0</v>
      </c>
      <c r="JZD119" s="201" t="b">
        <f t="shared" si="158"/>
        <v>0</v>
      </c>
      <c r="JZE119" s="201" t="b">
        <f t="shared" si="158"/>
        <v>0</v>
      </c>
      <c r="JZF119" s="201" t="b">
        <f t="shared" si="158"/>
        <v>0</v>
      </c>
      <c r="JZG119" s="201" t="b">
        <f t="shared" si="158"/>
        <v>0</v>
      </c>
      <c r="JZH119" s="201" t="b">
        <f t="shared" si="158"/>
        <v>0</v>
      </c>
      <c r="JZI119" s="201" t="b">
        <f t="shared" si="158"/>
        <v>0</v>
      </c>
      <c r="JZJ119" s="201" t="b">
        <f t="shared" si="158"/>
        <v>0</v>
      </c>
      <c r="JZK119" s="201" t="b">
        <f t="shared" si="158"/>
        <v>0</v>
      </c>
      <c r="JZL119" s="201" t="b">
        <f t="shared" si="158"/>
        <v>0</v>
      </c>
      <c r="JZM119" s="201" t="b">
        <f t="shared" si="158"/>
        <v>0</v>
      </c>
      <c r="JZN119" s="201" t="b">
        <f t="shared" si="158"/>
        <v>0</v>
      </c>
      <c r="JZO119" s="201" t="b">
        <f t="shared" si="158"/>
        <v>0</v>
      </c>
      <c r="JZP119" s="201" t="b">
        <f t="shared" si="158"/>
        <v>0</v>
      </c>
      <c r="JZQ119" s="201" t="b">
        <f t="shared" si="158"/>
        <v>0</v>
      </c>
      <c r="JZR119" s="201" t="b">
        <f t="shared" si="158"/>
        <v>0</v>
      </c>
      <c r="JZS119" s="201" t="b">
        <f t="shared" si="158"/>
        <v>0</v>
      </c>
      <c r="JZT119" s="201" t="b">
        <f t="shared" si="158"/>
        <v>0</v>
      </c>
      <c r="JZU119" s="201" t="b">
        <f t="shared" si="158"/>
        <v>0</v>
      </c>
      <c r="JZV119" s="201" t="b">
        <f t="shared" si="158"/>
        <v>0</v>
      </c>
      <c r="JZW119" s="201" t="b">
        <f t="shared" si="158"/>
        <v>0</v>
      </c>
      <c r="JZX119" s="201" t="b">
        <f t="shared" si="158"/>
        <v>0</v>
      </c>
      <c r="JZY119" s="201" t="b">
        <f t="shared" si="158"/>
        <v>0</v>
      </c>
      <c r="JZZ119" s="201" t="b">
        <f t="shared" si="158"/>
        <v>0</v>
      </c>
      <c r="KAA119" s="201" t="b">
        <f t="shared" si="158"/>
        <v>0</v>
      </c>
      <c r="KAB119" s="201" t="b">
        <f t="shared" si="158"/>
        <v>0</v>
      </c>
      <c r="KAC119" s="201" t="b">
        <f t="shared" si="158"/>
        <v>0</v>
      </c>
      <c r="KAD119" s="201" t="b">
        <f t="shared" si="158"/>
        <v>0</v>
      </c>
      <c r="KAE119" s="201" t="b">
        <f t="shared" si="158"/>
        <v>0</v>
      </c>
      <c r="KAF119" s="201" t="b">
        <f t="shared" si="158"/>
        <v>0</v>
      </c>
      <c r="KAG119" s="201" t="b">
        <f t="shared" si="158"/>
        <v>0</v>
      </c>
      <c r="KAH119" s="201" t="b">
        <f t="shared" si="158"/>
        <v>0</v>
      </c>
      <c r="KAI119" s="201" t="b">
        <f t="shared" si="158"/>
        <v>0</v>
      </c>
      <c r="KAJ119" s="201" t="b">
        <f t="shared" si="158"/>
        <v>0</v>
      </c>
      <c r="KAK119" s="201" t="b">
        <f t="shared" si="158"/>
        <v>0</v>
      </c>
      <c r="KAL119" s="201" t="b">
        <f t="shared" si="158"/>
        <v>0</v>
      </c>
      <c r="KAM119" s="201" t="b">
        <f t="shared" si="158"/>
        <v>0</v>
      </c>
      <c r="KAN119" s="201" t="b">
        <f t="shared" si="158"/>
        <v>0</v>
      </c>
      <c r="KAO119" s="201" t="b">
        <f t="shared" si="158"/>
        <v>0</v>
      </c>
      <c r="KAP119" s="201" t="b">
        <f t="shared" si="158"/>
        <v>0</v>
      </c>
      <c r="KAQ119" s="201" t="b">
        <f t="shared" si="158"/>
        <v>0</v>
      </c>
      <c r="KAR119" s="201" t="b">
        <f t="shared" si="158"/>
        <v>0</v>
      </c>
      <c r="KAS119" s="201" t="b">
        <f t="shared" si="158"/>
        <v>0</v>
      </c>
      <c r="KAT119" s="201" t="b">
        <f t="shared" si="158"/>
        <v>0</v>
      </c>
      <c r="KAU119" s="201" t="b">
        <f t="shared" si="158"/>
        <v>0</v>
      </c>
      <c r="KAV119" s="201" t="b">
        <f t="shared" si="158"/>
        <v>0</v>
      </c>
      <c r="KAW119" s="201" t="b">
        <f t="shared" si="158"/>
        <v>0</v>
      </c>
      <c r="KAX119" s="201" t="b">
        <f t="shared" si="158"/>
        <v>0</v>
      </c>
      <c r="KAY119" s="201" t="b">
        <f t="shared" si="158"/>
        <v>0</v>
      </c>
      <c r="KAZ119" s="201" t="b">
        <f t="shared" si="158"/>
        <v>0</v>
      </c>
      <c r="KBA119" s="201" t="b">
        <f t="shared" si="158"/>
        <v>0</v>
      </c>
      <c r="KBB119" s="201" t="b">
        <f t="shared" si="158"/>
        <v>0</v>
      </c>
      <c r="KBC119" s="201" t="b">
        <f t="shared" si="158"/>
        <v>0</v>
      </c>
      <c r="KBD119" s="201" t="b">
        <f t="shared" si="158"/>
        <v>0</v>
      </c>
      <c r="KBE119" s="201" t="b">
        <f t="shared" si="158"/>
        <v>0</v>
      </c>
      <c r="KBF119" s="201" t="b">
        <f t="shared" si="158"/>
        <v>0</v>
      </c>
      <c r="KBG119" s="201" t="b">
        <f t="shared" si="158"/>
        <v>0</v>
      </c>
      <c r="KBH119" s="201" t="b">
        <f t="shared" si="158"/>
        <v>0</v>
      </c>
      <c r="KBI119" s="201" t="b">
        <f t="shared" si="158"/>
        <v>0</v>
      </c>
      <c r="KBJ119" s="201" t="b">
        <f t="shared" si="158"/>
        <v>0</v>
      </c>
      <c r="KBK119" s="201" t="b">
        <f t="shared" ref="KBK119:KDV119" si="159">IF(KBK113=TRUE,IF(((KBK117-KBK114)*KBK116)&lt;0,TRUE,FALSE),FALSE)</f>
        <v>0</v>
      </c>
      <c r="KBL119" s="201" t="b">
        <f t="shared" si="159"/>
        <v>0</v>
      </c>
      <c r="KBM119" s="201" t="b">
        <f t="shared" si="159"/>
        <v>0</v>
      </c>
      <c r="KBN119" s="201" t="b">
        <f t="shared" si="159"/>
        <v>0</v>
      </c>
      <c r="KBO119" s="201" t="b">
        <f t="shared" si="159"/>
        <v>0</v>
      </c>
      <c r="KBP119" s="201" t="b">
        <f t="shared" si="159"/>
        <v>0</v>
      </c>
      <c r="KBQ119" s="201" t="b">
        <f t="shared" si="159"/>
        <v>0</v>
      </c>
      <c r="KBR119" s="201" t="b">
        <f t="shared" si="159"/>
        <v>0</v>
      </c>
      <c r="KBS119" s="201" t="b">
        <f t="shared" si="159"/>
        <v>0</v>
      </c>
      <c r="KBT119" s="201" t="b">
        <f t="shared" si="159"/>
        <v>0</v>
      </c>
      <c r="KBU119" s="201" t="b">
        <f t="shared" si="159"/>
        <v>0</v>
      </c>
      <c r="KBV119" s="201" t="b">
        <f t="shared" si="159"/>
        <v>0</v>
      </c>
      <c r="KBW119" s="201" t="b">
        <f t="shared" si="159"/>
        <v>0</v>
      </c>
      <c r="KBX119" s="201" t="b">
        <f t="shared" si="159"/>
        <v>0</v>
      </c>
      <c r="KBY119" s="201" t="b">
        <f t="shared" si="159"/>
        <v>0</v>
      </c>
      <c r="KBZ119" s="201" t="b">
        <f t="shared" si="159"/>
        <v>0</v>
      </c>
      <c r="KCA119" s="201" t="b">
        <f t="shared" si="159"/>
        <v>0</v>
      </c>
      <c r="KCB119" s="201" t="b">
        <f t="shared" si="159"/>
        <v>0</v>
      </c>
      <c r="KCC119" s="201" t="b">
        <f t="shared" si="159"/>
        <v>0</v>
      </c>
      <c r="KCD119" s="201" t="b">
        <f t="shared" si="159"/>
        <v>0</v>
      </c>
      <c r="KCE119" s="201" t="b">
        <f t="shared" si="159"/>
        <v>0</v>
      </c>
      <c r="KCF119" s="201" t="b">
        <f t="shared" si="159"/>
        <v>0</v>
      </c>
      <c r="KCG119" s="201" t="b">
        <f t="shared" si="159"/>
        <v>0</v>
      </c>
      <c r="KCH119" s="201" t="b">
        <f t="shared" si="159"/>
        <v>0</v>
      </c>
      <c r="KCI119" s="201" t="b">
        <f t="shared" si="159"/>
        <v>0</v>
      </c>
      <c r="KCJ119" s="201" t="b">
        <f t="shared" si="159"/>
        <v>0</v>
      </c>
      <c r="KCK119" s="201" t="b">
        <f t="shared" si="159"/>
        <v>0</v>
      </c>
      <c r="KCL119" s="201" t="b">
        <f t="shared" si="159"/>
        <v>0</v>
      </c>
      <c r="KCM119" s="201" t="b">
        <f t="shared" si="159"/>
        <v>0</v>
      </c>
      <c r="KCN119" s="201" t="b">
        <f t="shared" si="159"/>
        <v>0</v>
      </c>
      <c r="KCO119" s="201" t="b">
        <f t="shared" si="159"/>
        <v>0</v>
      </c>
      <c r="KCP119" s="201" t="b">
        <f t="shared" si="159"/>
        <v>0</v>
      </c>
      <c r="KCQ119" s="201" t="b">
        <f t="shared" si="159"/>
        <v>0</v>
      </c>
      <c r="KCR119" s="201" t="b">
        <f t="shared" si="159"/>
        <v>0</v>
      </c>
      <c r="KCS119" s="201" t="b">
        <f t="shared" si="159"/>
        <v>0</v>
      </c>
      <c r="KCT119" s="201" t="b">
        <f t="shared" si="159"/>
        <v>0</v>
      </c>
      <c r="KCU119" s="201" t="b">
        <f t="shared" si="159"/>
        <v>0</v>
      </c>
      <c r="KCV119" s="201" t="b">
        <f t="shared" si="159"/>
        <v>0</v>
      </c>
      <c r="KCW119" s="201" t="b">
        <f t="shared" si="159"/>
        <v>0</v>
      </c>
      <c r="KCX119" s="201" t="b">
        <f t="shared" si="159"/>
        <v>0</v>
      </c>
      <c r="KCY119" s="201" t="b">
        <f t="shared" si="159"/>
        <v>0</v>
      </c>
      <c r="KCZ119" s="201" t="b">
        <f t="shared" si="159"/>
        <v>0</v>
      </c>
      <c r="KDA119" s="201" t="b">
        <f t="shared" si="159"/>
        <v>0</v>
      </c>
      <c r="KDB119" s="201" t="b">
        <f t="shared" si="159"/>
        <v>0</v>
      </c>
      <c r="KDC119" s="201" t="b">
        <f t="shared" si="159"/>
        <v>0</v>
      </c>
      <c r="KDD119" s="201" t="b">
        <f t="shared" si="159"/>
        <v>0</v>
      </c>
      <c r="KDE119" s="201" t="b">
        <f t="shared" si="159"/>
        <v>0</v>
      </c>
      <c r="KDF119" s="201" t="b">
        <f t="shared" si="159"/>
        <v>0</v>
      </c>
      <c r="KDG119" s="201" t="b">
        <f t="shared" si="159"/>
        <v>0</v>
      </c>
      <c r="KDH119" s="201" t="b">
        <f t="shared" si="159"/>
        <v>0</v>
      </c>
      <c r="KDI119" s="201" t="b">
        <f t="shared" si="159"/>
        <v>0</v>
      </c>
      <c r="KDJ119" s="201" t="b">
        <f t="shared" si="159"/>
        <v>0</v>
      </c>
      <c r="KDK119" s="201" t="b">
        <f t="shared" si="159"/>
        <v>0</v>
      </c>
      <c r="KDL119" s="201" t="b">
        <f t="shared" si="159"/>
        <v>0</v>
      </c>
      <c r="KDM119" s="201" t="b">
        <f t="shared" si="159"/>
        <v>0</v>
      </c>
      <c r="KDN119" s="201" t="b">
        <f t="shared" si="159"/>
        <v>0</v>
      </c>
      <c r="KDO119" s="201" t="b">
        <f t="shared" si="159"/>
        <v>0</v>
      </c>
      <c r="KDP119" s="201" t="b">
        <f t="shared" si="159"/>
        <v>0</v>
      </c>
      <c r="KDQ119" s="201" t="b">
        <f t="shared" si="159"/>
        <v>0</v>
      </c>
      <c r="KDR119" s="201" t="b">
        <f t="shared" si="159"/>
        <v>0</v>
      </c>
      <c r="KDS119" s="201" t="b">
        <f t="shared" si="159"/>
        <v>0</v>
      </c>
      <c r="KDT119" s="201" t="b">
        <f t="shared" si="159"/>
        <v>0</v>
      </c>
      <c r="KDU119" s="201" t="b">
        <f t="shared" si="159"/>
        <v>0</v>
      </c>
      <c r="KDV119" s="201" t="b">
        <f t="shared" si="159"/>
        <v>0</v>
      </c>
      <c r="KDW119" s="201" t="b">
        <f t="shared" ref="KDW119:KGH119" si="160">IF(KDW113=TRUE,IF(((KDW117-KDW114)*KDW116)&lt;0,TRUE,FALSE),FALSE)</f>
        <v>0</v>
      </c>
      <c r="KDX119" s="201" t="b">
        <f t="shared" si="160"/>
        <v>0</v>
      </c>
      <c r="KDY119" s="201" t="b">
        <f t="shared" si="160"/>
        <v>0</v>
      </c>
      <c r="KDZ119" s="201" t="b">
        <f t="shared" si="160"/>
        <v>0</v>
      </c>
      <c r="KEA119" s="201" t="b">
        <f t="shared" si="160"/>
        <v>0</v>
      </c>
      <c r="KEB119" s="201" t="b">
        <f t="shared" si="160"/>
        <v>0</v>
      </c>
      <c r="KEC119" s="201" t="b">
        <f t="shared" si="160"/>
        <v>0</v>
      </c>
      <c r="KED119" s="201" t="b">
        <f t="shared" si="160"/>
        <v>0</v>
      </c>
      <c r="KEE119" s="201" t="b">
        <f t="shared" si="160"/>
        <v>0</v>
      </c>
      <c r="KEF119" s="201" t="b">
        <f t="shared" si="160"/>
        <v>0</v>
      </c>
      <c r="KEG119" s="201" t="b">
        <f t="shared" si="160"/>
        <v>0</v>
      </c>
      <c r="KEH119" s="201" t="b">
        <f t="shared" si="160"/>
        <v>0</v>
      </c>
      <c r="KEI119" s="201" t="b">
        <f t="shared" si="160"/>
        <v>0</v>
      </c>
      <c r="KEJ119" s="201" t="b">
        <f t="shared" si="160"/>
        <v>0</v>
      </c>
      <c r="KEK119" s="201" t="b">
        <f t="shared" si="160"/>
        <v>0</v>
      </c>
      <c r="KEL119" s="201" t="b">
        <f t="shared" si="160"/>
        <v>0</v>
      </c>
      <c r="KEM119" s="201" t="b">
        <f t="shared" si="160"/>
        <v>0</v>
      </c>
      <c r="KEN119" s="201" t="b">
        <f t="shared" si="160"/>
        <v>0</v>
      </c>
      <c r="KEO119" s="201" t="b">
        <f t="shared" si="160"/>
        <v>0</v>
      </c>
      <c r="KEP119" s="201" t="b">
        <f t="shared" si="160"/>
        <v>0</v>
      </c>
      <c r="KEQ119" s="201" t="b">
        <f t="shared" si="160"/>
        <v>0</v>
      </c>
      <c r="KER119" s="201" t="b">
        <f t="shared" si="160"/>
        <v>0</v>
      </c>
      <c r="KES119" s="201" t="b">
        <f t="shared" si="160"/>
        <v>0</v>
      </c>
      <c r="KET119" s="201" t="b">
        <f t="shared" si="160"/>
        <v>0</v>
      </c>
      <c r="KEU119" s="201" t="b">
        <f t="shared" si="160"/>
        <v>0</v>
      </c>
      <c r="KEV119" s="201" t="b">
        <f t="shared" si="160"/>
        <v>0</v>
      </c>
      <c r="KEW119" s="201" t="b">
        <f t="shared" si="160"/>
        <v>0</v>
      </c>
      <c r="KEX119" s="201" t="b">
        <f t="shared" si="160"/>
        <v>0</v>
      </c>
      <c r="KEY119" s="201" t="b">
        <f t="shared" si="160"/>
        <v>0</v>
      </c>
      <c r="KEZ119" s="201" t="b">
        <f t="shared" si="160"/>
        <v>0</v>
      </c>
      <c r="KFA119" s="201" t="b">
        <f t="shared" si="160"/>
        <v>0</v>
      </c>
      <c r="KFB119" s="201" t="b">
        <f t="shared" si="160"/>
        <v>0</v>
      </c>
      <c r="KFC119" s="201" t="b">
        <f t="shared" si="160"/>
        <v>0</v>
      </c>
      <c r="KFD119" s="201" t="b">
        <f t="shared" si="160"/>
        <v>0</v>
      </c>
      <c r="KFE119" s="201" t="b">
        <f t="shared" si="160"/>
        <v>0</v>
      </c>
      <c r="KFF119" s="201" t="b">
        <f t="shared" si="160"/>
        <v>0</v>
      </c>
      <c r="KFG119" s="201" t="b">
        <f t="shared" si="160"/>
        <v>0</v>
      </c>
      <c r="KFH119" s="201" t="b">
        <f t="shared" si="160"/>
        <v>0</v>
      </c>
      <c r="KFI119" s="201" t="b">
        <f t="shared" si="160"/>
        <v>0</v>
      </c>
      <c r="KFJ119" s="201" t="b">
        <f t="shared" si="160"/>
        <v>0</v>
      </c>
      <c r="KFK119" s="201" t="b">
        <f t="shared" si="160"/>
        <v>0</v>
      </c>
      <c r="KFL119" s="201" t="b">
        <f t="shared" si="160"/>
        <v>0</v>
      </c>
      <c r="KFM119" s="201" t="b">
        <f t="shared" si="160"/>
        <v>0</v>
      </c>
      <c r="KFN119" s="201" t="b">
        <f t="shared" si="160"/>
        <v>0</v>
      </c>
      <c r="KFO119" s="201" t="b">
        <f t="shared" si="160"/>
        <v>0</v>
      </c>
      <c r="KFP119" s="201" t="b">
        <f t="shared" si="160"/>
        <v>0</v>
      </c>
      <c r="KFQ119" s="201" t="b">
        <f t="shared" si="160"/>
        <v>0</v>
      </c>
      <c r="KFR119" s="201" t="b">
        <f t="shared" si="160"/>
        <v>0</v>
      </c>
      <c r="KFS119" s="201" t="b">
        <f t="shared" si="160"/>
        <v>0</v>
      </c>
      <c r="KFT119" s="201" t="b">
        <f t="shared" si="160"/>
        <v>0</v>
      </c>
      <c r="KFU119" s="201" t="b">
        <f t="shared" si="160"/>
        <v>0</v>
      </c>
      <c r="KFV119" s="201" t="b">
        <f t="shared" si="160"/>
        <v>0</v>
      </c>
      <c r="KFW119" s="201" t="b">
        <f t="shared" si="160"/>
        <v>0</v>
      </c>
      <c r="KFX119" s="201" t="b">
        <f t="shared" si="160"/>
        <v>0</v>
      </c>
      <c r="KFY119" s="201" t="b">
        <f t="shared" si="160"/>
        <v>0</v>
      </c>
      <c r="KFZ119" s="201" t="b">
        <f t="shared" si="160"/>
        <v>0</v>
      </c>
      <c r="KGA119" s="201" t="b">
        <f t="shared" si="160"/>
        <v>0</v>
      </c>
      <c r="KGB119" s="201" t="b">
        <f t="shared" si="160"/>
        <v>0</v>
      </c>
      <c r="KGC119" s="201" t="b">
        <f t="shared" si="160"/>
        <v>0</v>
      </c>
      <c r="KGD119" s="201" t="b">
        <f t="shared" si="160"/>
        <v>0</v>
      </c>
      <c r="KGE119" s="201" t="b">
        <f t="shared" si="160"/>
        <v>0</v>
      </c>
      <c r="KGF119" s="201" t="b">
        <f t="shared" si="160"/>
        <v>0</v>
      </c>
      <c r="KGG119" s="201" t="b">
        <f t="shared" si="160"/>
        <v>0</v>
      </c>
      <c r="KGH119" s="201" t="b">
        <f t="shared" si="160"/>
        <v>0</v>
      </c>
      <c r="KGI119" s="201" t="b">
        <f t="shared" ref="KGI119:KIT119" si="161">IF(KGI113=TRUE,IF(((KGI117-KGI114)*KGI116)&lt;0,TRUE,FALSE),FALSE)</f>
        <v>0</v>
      </c>
      <c r="KGJ119" s="201" t="b">
        <f t="shared" si="161"/>
        <v>0</v>
      </c>
      <c r="KGK119" s="201" t="b">
        <f t="shared" si="161"/>
        <v>0</v>
      </c>
      <c r="KGL119" s="201" t="b">
        <f t="shared" si="161"/>
        <v>0</v>
      </c>
      <c r="KGM119" s="201" t="b">
        <f t="shared" si="161"/>
        <v>0</v>
      </c>
      <c r="KGN119" s="201" t="b">
        <f t="shared" si="161"/>
        <v>0</v>
      </c>
      <c r="KGO119" s="201" t="b">
        <f t="shared" si="161"/>
        <v>0</v>
      </c>
      <c r="KGP119" s="201" t="b">
        <f t="shared" si="161"/>
        <v>0</v>
      </c>
      <c r="KGQ119" s="201" t="b">
        <f t="shared" si="161"/>
        <v>0</v>
      </c>
      <c r="KGR119" s="201" t="b">
        <f t="shared" si="161"/>
        <v>0</v>
      </c>
      <c r="KGS119" s="201" t="b">
        <f t="shared" si="161"/>
        <v>0</v>
      </c>
      <c r="KGT119" s="201" t="b">
        <f t="shared" si="161"/>
        <v>0</v>
      </c>
      <c r="KGU119" s="201" t="b">
        <f t="shared" si="161"/>
        <v>0</v>
      </c>
      <c r="KGV119" s="201" t="b">
        <f t="shared" si="161"/>
        <v>0</v>
      </c>
      <c r="KGW119" s="201" t="b">
        <f t="shared" si="161"/>
        <v>0</v>
      </c>
      <c r="KGX119" s="201" t="b">
        <f t="shared" si="161"/>
        <v>0</v>
      </c>
      <c r="KGY119" s="201" t="b">
        <f t="shared" si="161"/>
        <v>0</v>
      </c>
      <c r="KGZ119" s="201" t="b">
        <f t="shared" si="161"/>
        <v>0</v>
      </c>
      <c r="KHA119" s="201" t="b">
        <f t="shared" si="161"/>
        <v>0</v>
      </c>
      <c r="KHB119" s="201" t="b">
        <f t="shared" si="161"/>
        <v>0</v>
      </c>
      <c r="KHC119" s="201" t="b">
        <f t="shared" si="161"/>
        <v>0</v>
      </c>
      <c r="KHD119" s="201" t="b">
        <f t="shared" si="161"/>
        <v>0</v>
      </c>
      <c r="KHE119" s="201" t="b">
        <f t="shared" si="161"/>
        <v>0</v>
      </c>
      <c r="KHF119" s="201" t="b">
        <f t="shared" si="161"/>
        <v>0</v>
      </c>
      <c r="KHG119" s="201" t="b">
        <f t="shared" si="161"/>
        <v>0</v>
      </c>
      <c r="KHH119" s="201" t="b">
        <f t="shared" si="161"/>
        <v>0</v>
      </c>
      <c r="KHI119" s="201" t="b">
        <f t="shared" si="161"/>
        <v>0</v>
      </c>
      <c r="KHJ119" s="201" t="b">
        <f t="shared" si="161"/>
        <v>0</v>
      </c>
      <c r="KHK119" s="201" t="b">
        <f t="shared" si="161"/>
        <v>0</v>
      </c>
      <c r="KHL119" s="201" t="b">
        <f t="shared" si="161"/>
        <v>0</v>
      </c>
      <c r="KHM119" s="201" t="b">
        <f t="shared" si="161"/>
        <v>0</v>
      </c>
      <c r="KHN119" s="201" t="b">
        <f t="shared" si="161"/>
        <v>0</v>
      </c>
      <c r="KHO119" s="201" t="b">
        <f t="shared" si="161"/>
        <v>0</v>
      </c>
      <c r="KHP119" s="201" t="b">
        <f t="shared" si="161"/>
        <v>0</v>
      </c>
      <c r="KHQ119" s="201" t="b">
        <f t="shared" si="161"/>
        <v>0</v>
      </c>
      <c r="KHR119" s="201" t="b">
        <f t="shared" si="161"/>
        <v>0</v>
      </c>
      <c r="KHS119" s="201" t="b">
        <f t="shared" si="161"/>
        <v>0</v>
      </c>
      <c r="KHT119" s="201" t="b">
        <f t="shared" si="161"/>
        <v>0</v>
      </c>
      <c r="KHU119" s="201" t="b">
        <f t="shared" si="161"/>
        <v>0</v>
      </c>
      <c r="KHV119" s="201" t="b">
        <f t="shared" si="161"/>
        <v>0</v>
      </c>
      <c r="KHW119" s="201" t="b">
        <f t="shared" si="161"/>
        <v>0</v>
      </c>
      <c r="KHX119" s="201" t="b">
        <f t="shared" si="161"/>
        <v>0</v>
      </c>
      <c r="KHY119" s="201" t="b">
        <f t="shared" si="161"/>
        <v>0</v>
      </c>
      <c r="KHZ119" s="201" t="b">
        <f t="shared" si="161"/>
        <v>0</v>
      </c>
      <c r="KIA119" s="201" t="b">
        <f t="shared" si="161"/>
        <v>0</v>
      </c>
      <c r="KIB119" s="201" t="b">
        <f t="shared" si="161"/>
        <v>0</v>
      </c>
      <c r="KIC119" s="201" t="b">
        <f t="shared" si="161"/>
        <v>0</v>
      </c>
      <c r="KID119" s="201" t="b">
        <f t="shared" si="161"/>
        <v>0</v>
      </c>
      <c r="KIE119" s="201" t="b">
        <f t="shared" si="161"/>
        <v>0</v>
      </c>
      <c r="KIF119" s="201" t="b">
        <f t="shared" si="161"/>
        <v>0</v>
      </c>
      <c r="KIG119" s="201" t="b">
        <f t="shared" si="161"/>
        <v>0</v>
      </c>
      <c r="KIH119" s="201" t="b">
        <f t="shared" si="161"/>
        <v>0</v>
      </c>
      <c r="KII119" s="201" t="b">
        <f t="shared" si="161"/>
        <v>0</v>
      </c>
      <c r="KIJ119" s="201" t="b">
        <f t="shared" si="161"/>
        <v>0</v>
      </c>
      <c r="KIK119" s="201" t="b">
        <f t="shared" si="161"/>
        <v>0</v>
      </c>
      <c r="KIL119" s="201" t="b">
        <f t="shared" si="161"/>
        <v>0</v>
      </c>
      <c r="KIM119" s="201" t="b">
        <f t="shared" si="161"/>
        <v>0</v>
      </c>
      <c r="KIN119" s="201" t="b">
        <f t="shared" si="161"/>
        <v>0</v>
      </c>
      <c r="KIO119" s="201" t="b">
        <f t="shared" si="161"/>
        <v>0</v>
      </c>
      <c r="KIP119" s="201" t="b">
        <f t="shared" si="161"/>
        <v>0</v>
      </c>
      <c r="KIQ119" s="201" t="b">
        <f t="shared" si="161"/>
        <v>0</v>
      </c>
      <c r="KIR119" s="201" t="b">
        <f t="shared" si="161"/>
        <v>0</v>
      </c>
      <c r="KIS119" s="201" t="b">
        <f t="shared" si="161"/>
        <v>0</v>
      </c>
      <c r="KIT119" s="201" t="b">
        <f t="shared" si="161"/>
        <v>0</v>
      </c>
      <c r="KIU119" s="201" t="b">
        <f t="shared" ref="KIU119:KLF119" si="162">IF(KIU113=TRUE,IF(((KIU117-KIU114)*KIU116)&lt;0,TRUE,FALSE),FALSE)</f>
        <v>0</v>
      </c>
      <c r="KIV119" s="201" t="b">
        <f t="shared" si="162"/>
        <v>0</v>
      </c>
      <c r="KIW119" s="201" t="b">
        <f t="shared" si="162"/>
        <v>0</v>
      </c>
      <c r="KIX119" s="201" t="b">
        <f t="shared" si="162"/>
        <v>0</v>
      </c>
      <c r="KIY119" s="201" t="b">
        <f t="shared" si="162"/>
        <v>0</v>
      </c>
      <c r="KIZ119" s="201" t="b">
        <f t="shared" si="162"/>
        <v>0</v>
      </c>
      <c r="KJA119" s="201" t="b">
        <f t="shared" si="162"/>
        <v>0</v>
      </c>
      <c r="KJB119" s="201" t="b">
        <f t="shared" si="162"/>
        <v>0</v>
      </c>
      <c r="KJC119" s="201" t="b">
        <f t="shared" si="162"/>
        <v>0</v>
      </c>
      <c r="KJD119" s="201" t="b">
        <f t="shared" si="162"/>
        <v>0</v>
      </c>
      <c r="KJE119" s="201" t="b">
        <f t="shared" si="162"/>
        <v>0</v>
      </c>
      <c r="KJF119" s="201" t="b">
        <f t="shared" si="162"/>
        <v>0</v>
      </c>
      <c r="KJG119" s="201" t="b">
        <f t="shared" si="162"/>
        <v>0</v>
      </c>
      <c r="KJH119" s="201" t="b">
        <f t="shared" si="162"/>
        <v>0</v>
      </c>
      <c r="KJI119" s="201" t="b">
        <f t="shared" si="162"/>
        <v>0</v>
      </c>
      <c r="KJJ119" s="201" t="b">
        <f t="shared" si="162"/>
        <v>0</v>
      </c>
      <c r="KJK119" s="201" t="b">
        <f t="shared" si="162"/>
        <v>0</v>
      </c>
      <c r="KJL119" s="201" t="b">
        <f t="shared" si="162"/>
        <v>0</v>
      </c>
      <c r="KJM119" s="201" t="b">
        <f t="shared" si="162"/>
        <v>0</v>
      </c>
      <c r="KJN119" s="201" t="b">
        <f t="shared" si="162"/>
        <v>0</v>
      </c>
      <c r="KJO119" s="201" t="b">
        <f t="shared" si="162"/>
        <v>0</v>
      </c>
      <c r="KJP119" s="201" t="b">
        <f t="shared" si="162"/>
        <v>0</v>
      </c>
      <c r="KJQ119" s="201" t="b">
        <f t="shared" si="162"/>
        <v>0</v>
      </c>
      <c r="KJR119" s="201" t="b">
        <f t="shared" si="162"/>
        <v>0</v>
      </c>
      <c r="KJS119" s="201" t="b">
        <f t="shared" si="162"/>
        <v>0</v>
      </c>
      <c r="KJT119" s="201" t="b">
        <f t="shared" si="162"/>
        <v>0</v>
      </c>
      <c r="KJU119" s="201" t="b">
        <f t="shared" si="162"/>
        <v>0</v>
      </c>
      <c r="KJV119" s="201" t="b">
        <f t="shared" si="162"/>
        <v>0</v>
      </c>
      <c r="KJW119" s="201" t="b">
        <f t="shared" si="162"/>
        <v>0</v>
      </c>
      <c r="KJX119" s="201" t="b">
        <f t="shared" si="162"/>
        <v>0</v>
      </c>
      <c r="KJY119" s="201" t="b">
        <f t="shared" si="162"/>
        <v>0</v>
      </c>
      <c r="KJZ119" s="201" t="b">
        <f t="shared" si="162"/>
        <v>0</v>
      </c>
      <c r="KKA119" s="201" t="b">
        <f t="shared" si="162"/>
        <v>0</v>
      </c>
      <c r="KKB119" s="201" t="b">
        <f t="shared" si="162"/>
        <v>0</v>
      </c>
      <c r="KKC119" s="201" t="b">
        <f t="shared" si="162"/>
        <v>0</v>
      </c>
      <c r="KKD119" s="201" t="b">
        <f t="shared" si="162"/>
        <v>0</v>
      </c>
      <c r="KKE119" s="201" t="b">
        <f t="shared" si="162"/>
        <v>0</v>
      </c>
      <c r="KKF119" s="201" t="b">
        <f t="shared" si="162"/>
        <v>0</v>
      </c>
      <c r="KKG119" s="201" t="b">
        <f t="shared" si="162"/>
        <v>0</v>
      </c>
      <c r="KKH119" s="201" t="b">
        <f t="shared" si="162"/>
        <v>0</v>
      </c>
      <c r="KKI119" s="201" t="b">
        <f t="shared" si="162"/>
        <v>0</v>
      </c>
      <c r="KKJ119" s="201" t="b">
        <f t="shared" si="162"/>
        <v>0</v>
      </c>
      <c r="KKK119" s="201" t="b">
        <f t="shared" si="162"/>
        <v>0</v>
      </c>
      <c r="KKL119" s="201" t="b">
        <f t="shared" si="162"/>
        <v>0</v>
      </c>
      <c r="KKM119" s="201" t="b">
        <f t="shared" si="162"/>
        <v>0</v>
      </c>
      <c r="KKN119" s="201" t="b">
        <f t="shared" si="162"/>
        <v>0</v>
      </c>
      <c r="KKO119" s="201" t="b">
        <f t="shared" si="162"/>
        <v>0</v>
      </c>
      <c r="KKP119" s="201" t="b">
        <f t="shared" si="162"/>
        <v>0</v>
      </c>
      <c r="KKQ119" s="201" t="b">
        <f t="shared" si="162"/>
        <v>0</v>
      </c>
      <c r="KKR119" s="201" t="b">
        <f t="shared" si="162"/>
        <v>0</v>
      </c>
      <c r="KKS119" s="201" t="b">
        <f t="shared" si="162"/>
        <v>0</v>
      </c>
      <c r="KKT119" s="201" t="b">
        <f t="shared" si="162"/>
        <v>0</v>
      </c>
      <c r="KKU119" s="201" t="b">
        <f t="shared" si="162"/>
        <v>0</v>
      </c>
      <c r="KKV119" s="201" t="b">
        <f t="shared" si="162"/>
        <v>0</v>
      </c>
      <c r="KKW119" s="201" t="b">
        <f t="shared" si="162"/>
        <v>0</v>
      </c>
      <c r="KKX119" s="201" t="b">
        <f t="shared" si="162"/>
        <v>0</v>
      </c>
      <c r="KKY119" s="201" t="b">
        <f t="shared" si="162"/>
        <v>0</v>
      </c>
      <c r="KKZ119" s="201" t="b">
        <f t="shared" si="162"/>
        <v>0</v>
      </c>
      <c r="KLA119" s="201" t="b">
        <f t="shared" si="162"/>
        <v>0</v>
      </c>
      <c r="KLB119" s="201" t="b">
        <f t="shared" si="162"/>
        <v>0</v>
      </c>
      <c r="KLC119" s="201" t="b">
        <f t="shared" si="162"/>
        <v>0</v>
      </c>
      <c r="KLD119" s="201" t="b">
        <f t="shared" si="162"/>
        <v>0</v>
      </c>
      <c r="KLE119" s="201" t="b">
        <f t="shared" si="162"/>
        <v>0</v>
      </c>
      <c r="KLF119" s="201" t="b">
        <f t="shared" si="162"/>
        <v>0</v>
      </c>
      <c r="KLG119" s="201" t="b">
        <f t="shared" ref="KLG119:KNR119" si="163">IF(KLG113=TRUE,IF(((KLG117-KLG114)*KLG116)&lt;0,TRUE,FALSE),FALSE)</f>
        <v>0</v>
      </c>
      <c r="KLH119" s="201" t="b">
        <f t="shared" si="163"/>
        <v>0</v>
      </c>
      <c r="KLI119" s="201" t="b">
        <f t="shared" si="163"/>
        <v>0</v>
      </c>
      <c r="KLJ119" s="201" t="b">
        <f t="shared" si="163"/>
        <v>0</v>
      </c>
      <c r="KLK119" s="201" t="b">
        <f t="shared" si="163"/>
        <v>0</v>
      </c>
      <c r="KLL119" s="201" t="b">
        <f t="shared" si="163"/>
        <v>0</v>
      </c>
      <c r="KLM119" s="201" t="b">
        <f t="shared" si="163"/>
        <v>0</v>
      </c>
      <c r="KLN119" s="201" t="b">
        <f t="shared" si="163"/>
        <v>0</v>
      </c>
      <c r="KLO119" s="201" t="b">
        <f t="shared" si="163"/>
        <v>0</v>
      </c>
      <c r="KLP119" s="201" t="b">
        <f t="shared" si="163"/>
        <v>0</v>
      </c>
      <c r="KLQ119" s="201" t="b">
        <f t="shared" si="163"/>
        <v>0</v>
      </c>
      <c r="KLR119" s="201" t="b">
        <f t="shared" si="163"/>
        <v>0</v>
      </c>
      <c r="KLS119" s="201" t="b">
        <f t="shared" si="163"/>
        <v>0</v>
      </c>
      <c r="KLT119" s="201" t="b">
        <f t="shared" si="163"/>
        <v>0</v>
      </c>
      <c r="KLU119" s="201" t="b">
        <f t="shared" si="163"/>
        <v>0</v>
      </c>
      <c r="KLV119" s="201" t="b">
        <f t="shared" si="163"/>
        <v>0</v>
      </c>
      <c r="KLW119" s="201" t="b">
        <f t="shared" si="163"/>
        <v>0</v>
      </c>
      <c r="KLX119" s="201" t="b">
        <f t="shared" si="163"/>
        <v>0</v>
      </c>
      <c r="KLY119" s="201" t="b">
        <f t="shared" si="163"/>
        <v>0</v>
      </c>
      <c r="KLZ119" s="201" t="b">
        <f t="shared" si="163"/>
        <v>0</v>
      </c>
      <c r="KMA119" s="201" t="b">
        <f t="shared" si="163"/>
        <v>0</v>
      </c>
      <c r="KMB119" s="201" t="b">
        <f t="shared" si="163"/>
        <v>0</v>
      </c>
      <c r="KMC119" s="201" t="b">
        <f t="shared" si="163"/>
        <v>0</v>
      </c>
      <c r="KMD119" s="201" t="b">
        <f t="shared" si="163"/>
        <v>0</v>
      </c>
      <c r="KME119" s="201" t="b">
        <f t="shared" si="163"/>
        <v>0</v>
      </c>
      <c r="KMF119" s="201" t="b">
        <f t="shared" si="163"/>
        <v>0</v>
      </c>
      <c r="KMG119" s="201" t="b">
        <f t="shared" si="163"/>
        <v>0</v>
      </c>
      <c r="KMH119" s="201" t="b">
        <f t="shared" si="163"/>
        <v>0</v>
      </c>
      <c r="KMI119" s="201" t="b">
        <f t="shared" si="163"/>
        <v>0</v>
      </c>
      <c r="KMJ119" s="201" t="b">
        <f t="shared" si="163"/>
        <v>0</v>
      </c>
      <c r="KMK119" s="201" t="b">
        <f t="shared" si="163"/>
        <v>0</v>
      </c>
      <c r="KML119" s="201" t="b">
        <f t="shared" si="163"/>
        <v>0</v>
      </c>
      <c r="KMM119" s="201" t="b">
        <f t="shared" si="163"/>
        <v>0</v>
      </c>
      <c r="KMN119" s="201" t="b">
        <f t="shared" si="163"/>
        <v>0</v>
      </c>
      <c r="KMO119" s="201" t="b">
        <f t="shared" si="163"/>
        <v>0</v>
      </c>
      <c r="KMP119" s="201" t="b">
        <f t="shared" si="163"/>
        <v>0</v>
      </c>
      <c r="KMQ119" s="201" t="b">
        <f t="shared" si="163"/>
        <v>0</v>
      </c>
      <c r="KMR119" s="201" t="b">
        <f t="shared" si="163"/>
        <v>0</v>
      </c>
      <c r="KMS119" s="201" t="b">
        <f t="shared" si="163"/>
        <v>0</v>
      </c>
      <c r="KMT119" s="201" t="b">
        <f t="shared" si="163"/>
        <v>0</v>
      </c>
      <c r="KMU119" s="201" t="b">
        <f t="shared" si="163"/>
        <v>0</v>
      </c>
      <c r="KMV119" s="201" t="b">
        <f t="shared" si="163"/>
        <v>0</v>
      </c>
      <c r="KMW119" s="201" t="b">
        <f t="shared" si="163"/>
        <v>0</v>
      </c>
      <c r="KMX119" s="201" t="b">
        <f t="shared" si="163"/>
        <v>0</v>
      </c>
      <c r="KMY119" s="201" t="b">
        <f t="shared" si="163"/>
        <v>0</v>
      </c>
      <c r="KMZ119" s="201" t="b">
        <f t="shared" si="163"/>
        <v>0</v>
      </c>
      <c r="KNA119" s="201" t="b">
        <f t="shared" si="163"/>
        <v>0</v>
      </c>
      <c r="KNB119" s="201" t="b">
        <f t="shared" si="163"/>
        <v>0</v>
      </c>
      <c r="KNC119" s="201" t="b">
        <f t="shared" si="163"/>
        <v>0</v>
      </c>
      <c r="KND119" s="201" t="b">
        <f t="shared" si="163"/>
        <v>0</v>
      </c>
      <c r="KNE119" s="201" t="b">
        <f t="shared" si="163"/>
        <v>0</v>
      </c>
      <c r="KNF119" s="201" t="b">
        <f t="shared" si="163"/>
        <v>0</v>
      </c>
      <c r="KNG119" s="201" t="b">
        <f t="shared" si="163"/>
        <v>0</v>
      </c>
      <c r="KNH119" s="201" t="b">
        <f t="shared" si="163"/>
        <v>0</v>
      </c>
      <c r="KNI119" s="201" t="b">
        <f t="shared" si="163"/>
        <v>0</v>
      </c>
      <c r="KNJ119" s="201" t="b">
        <f t="shared" si="163"/>
        <v>0</v>
      </c>
      <c r="KNK119" s="201" t="b">
        <f t="shared" si="163"/>
        <v>0</v>
      </c>
      <c r="KNL119" s="201" t="b">
        <f t="shared" si="163"/>
        <v>0</v>
      </c>
      <c r="KNM119" s="201" t="b">
        <f t="shared" si="163"/>
        <v>0</v>
      </c>
      <c r="KNN119" s="201" t="b">
        <f t="shared" si="163"/>
        <v>0</v>
      </c>
      <c r="KNO119" s="201" t="b">
        <f t="shared" si="163"/>
        <v>0</v>
      </c>
      <c r="KNP119" s="201" t="b">
        <f t="shared" si="163"/>
        <v>0</v>
      </c>
      <c r="KNQ119" s="201" t="b">
        <f t="shared" si="163"/>
        <v>0</v>
      </c>
      <c r="KNR119" s="201" t="b">
        <f t="shared" si="163"/>
        <v>0</v>
      </c>
      <c r="KNS119" s="201" t="b">
        <f t="shared" ref="KNS119:KQD119" si="164">IF(KNS113=TRUE,IF(((KNS117-KNS114)*KNS116)&lt;0,TRUE,FALSE),FALSE)</f>
        <v>0</v>
      </c>
      <c r="KNT119" s="201" t="b">
        <f t="shared" si="164"/>
        <v>0</v>
      </c>
      <c r="KNU119" s="201" t="b">
        <f t="shared" si="164"/>
        <v>0</v>
      </c>
      <c r="KNV119" s="201" t="b">
        <f t="shared" si="164"/>
        <v>0</v>
      </c>
      <c r="KNW119" s="201" t="b">
        <f t="shared" si="164"/>
        <v>0</v>
      </c>
      <c r="KNX119" s="201" t="b">
        <f t="shared" si="164"/>
        <v>0</v>
      </c>
      <c r="KNY119" s="201" t="b">
        <f t="shared" si="164"/>
        <v>0</v>
      </c>
      <c r="KNZ119" s="201" t="b">
        <f t="shared" si="164"/>
        <v>0</v>
      </c>
      <c r="KOA119" s="201" t="b">
        <f t="shared" si="164"/>
        <v>0</v>
      </c>
      <c r="KOB119" s="201" t="b">
        <f t="shared" si="164"/>
        <v>0</v>
      </c>
      <c r="KOC119" s="201" t="b">
        <f t="shared" si="164"/>
        <v>0</v>
      </c>
      <c r="KOD119" s="201" t="b">
        <f t="shared" si="164"/>
        <v>0</v>
      </c>
      <c r="KOE119" s="201" t="b">
        <f t="shared" si="164"/>
        <v>0</v>
      </c>
      <c r="KOF119" s="201" t="b">
        <f t="shared" si="164"/>
        <v>0</v>
      </c>
      <c r="KOG119" s="201" t="b">
        <f t="shared" si="164"/>
        <v>0</v>
      </c>
      <c r="KOH119" s="201" t="b">
        <f t="shared" si="164"/>
        <v>0</v>
      </c>
      <c r="KOI119" s="201" t="b">
        <f t="shared" si="164"/>
        <v>0</v>
      </c>
      <c r="KOJ119" s="201" t="b">
        <f t="shared" si="164"/>
        <v>0</v>
      </c>
      <c r="KOK119" s="201" t="b">
        <f t="shared" si="164"/>
        <v>0</v>
      </c>
      <c r="KOL119" s="201" t="b">
        <f t="shared" si="164"/>
        <v>0</v>
      </c>
      <c r="KOM119" s="201" t="b">
        <f t="shared" si="164"/>
        <v>0</v>
      </c>
      <c r="KON119" s="201" t="b">
        <f t="shared" si="164"/>
        <v>0</v>
      </c>
      <c r="KOO119" s="201" t="b">
        <f t="shared" si="164"/>
        <v>0</v>
      </c>
      <c r="KOP119" s="201" t="b">
        <f t="shared" si="164"/>
        <v>0</v>
      </c>
      <c r="KOQ119" s="201" t="b">
        <f t="shared" si="164"/>
        <v>0</v>
      </c>
      <c r="KOR119" s="201" t="b">
        <f t="shared" si="164"/>
        <v>0</v>
      </c>
      <c r="KOS119" s="201" t="b">
        <f t="shared" si="164"/>
        <v>0</v>
      </c>
      <c r="KOT119" s="201" t="b">
        <f t="shared" si="164"/>
        <v>0</v>
      </c>
      <c r="KOU119" s="201" t="b">
        <f t="shared" si="164"/>
        <v>0</v>
      </c>
      <c r="KOV119" s="201" t="b">
        <f t="shared" si="164"/>
        <v>0</v>
      </c>
      <c r="KOW119" s="201" t="b">
        <f t="shared" si="164"/>
        <v>0</v>
      </c>
      <c r="KOX119" s="201" t="b">
        <f t="shared" si="164"/>
        <v>0</v>
      </c>
      <c r="KOY119" s="201" t="b">
        <f t="shared" si="164"/>
        <v>0</v>
      </c>
      <c r="KOZ119" s="201" t="b">
        <f t="shared" si="164"/>
        <v>0</v>
      </c>
      <c r="KPA119" s="201" t="b">
        <f t="shared" si="164"/>
        <v>0</v>
      </c>
      <c r="KPB119" s="201" t="b">
        <f t="shared" si="164"/>
        <v>0</v>
      </c>
      <c r="KPC119" s="201" t="b">
        <f t="shared" si="164"/>
        <v>0</v>
      </c>
      <c r="KPD119" s="201" t="b">
        <f t="shared" si="164"/>
        <v>0</v>
      </c>
      <c r="KPE119" s="201" t="b">
        <f t="shared" si="164"/>
        <v>0</v>
      </c>
      <c r="KPF119" s="201" t="b">
        <f t="shared" si="164"/>
        <v>0</v>
      </c>
      <c r="KPG119" s="201" t="b">
        <f t="shared" si="164"/>
        <v>0</v>
      </c>
      <c r="KPH119" s="201" t="b">
        <f t="shared" si="164"/>
        <v>0</v>
      </c>
      <c r="KPI119" s="201" t="b">
        <f t="shared" si="164"/>
        <v>0</v>
      </c>
      <c r="KPJ119" s="201" t="b">
        <f t="shared" si="164"/>
        <v>0</v>
      </c>
      <c r="KPK119" s="201" t="b">
        <f t="shared" si="164"/>
        <v>0</v>
      </c>
      <c r="KPL119" s="201" t="b">
        <f t="shared" si="164"/>
        <v>0</v>
      </c>
      <c r="KPM119" s="201" t="b">
        <f t="shared" si="164"/>
        <v>0</v>
      </c>
      <c r="KPN119" s="201" t="b">
        <f t="shared" si="164"/>
        <v>0</v>
      </c>
      <c r="KPO119" s="201" t="b">
        <f t="shared" si="164"/>
        <v>0</v>
      </c>
      <c r="KPP119" s="201" t="b">
        <f t="shared" si="164"/>
        <v>0</v>
      </c>
      <c r="KPQ119" s="201" t="b">
        <f t="shared" si="164"/>
        <v>0</v>
      </c>
      <c r="KPR119" s="201" t="b">
        <f t="shared" si="164"/>
        <v>0</v>
      </c>
      <c r="KPS119" s="201" t="b">
        <f t="shared" si="164"/>
        <v>0</v>
      </c>
      <c r="KPT119" s="201" t="b">
        <f t="shared" si="164"/>
        <v>0</v>
      </c>
      <c r="KPU119" s="201" t="b">
        <f t="shared" si="164"/>
        <v>0</v>
      </c>
      <c r="KPV119" s="201" t="b">
        <f t="shared" si="164"/>
        <v>0</v>
      </c>
      <c r="KPW119" s="201" t="b">
        <f t="shared" si="164"/>
        <v>0</v>
      </c>
      <c r="KPX119" s="201" t="b">
        <f t="shared" si="164"/>
        <v>0</v>
      </c>
      <c r="KPY119" s="201" t="b">
        <f t="shared" si="164"/>
        <v>0</v>
      </c>
      <c r="KPZ119" s="201" t="b">
        <f t="shared" si="164"/>
        <v>0</v>
      </c>
      <c r="KQA119" s="201" t="b">
        <f t="shared" si="164"/>
        <v>0</v>
      </c>
      <c r="KQB119" s="201" t="b">
        <f t="shared" si="164"/>
        <v>0</v>
      </c>
      <c r="KQC119" s="201" t="b">
        <f t="shared" si="164"/>
        <v>0</v>
      </c>
      <c r="KQD119" s="201" t="b">
        <f t="shared" si="164"/>
        <v>0</v>
      </c>
      <c r="KQE119" s="201" t="b">
        <f t="shared" ref="KQE119:KSP119" si="165">IF(KQE113=TRUE,IF(((KQE117-KQE114)*KQE116)&lt;0,TRUE,FALSE),FALSE)</f>
        <v>0</v>
      </c>
      <c r="KQF119" s="201" t="b">
        <f t="shared" si="165"/>
        <v>0</v>
      </c>
      <c r="KQG119" s="201" t="b">
        <f t="shared" si="165"/>
        <v>0</v>
      </c>
      <c r="KQH119" s="201" t="b">
        <f t="shared" si="165"/>
        <v>0</v>
      </c>
      <c r="KQI119" s="201" t="b">
        <f t="shared" si="165"/>
        <v>0</v>
      </c>
      <c r="KQJ119" s="201" t="b">
        <f t="shared" si="165"/>
        <v>0</v>
      </c>
      <c r="KQK119" s="201" t="b">
        <f t="shared" si="165"/>
        <v>0</v>
      </c>
      <c r="KQL119" s="201" t="b">
        <f t="shared" si="165"/>
        <v>0</v>
      </c>
      <c r="KQM119" s="201" t="b">
        <f t="shared" si="165"/>
        <v>0</v>
      </c>
      <c r="KQN119" s="201" t="b">
        <f t="shared" si="165"/>
        <v>0</v>
      </c>
      <c r="KQO119" s="201" t="b">
        <f t="shared" si="165"/>
        <v>0</v>
      </c>
      <c r="KQP119" s="201" t="b">
        <f t="shared" si="165"/>
        <v>0</v>
      </c>
      <c r="KQQ119" s="201" t="b">
        <f t="shared" si="165"/>
        <v>0</v>
      </c>
      <c r="KQR119" s="201" t="b">
        <f t="shared" si="165"/>
        <v>0</v>
      </c>
      <c r="KQS119" s="201" t="b">
        <f t="shared" si="165"/>
        <v>0</v>
      </c>
      <c r="KQT119" s="201" t="b">
        <f t="shared" si="165"/>
        <v>0</v>
      </c>
      <c r="KQU119" s="201" t="b">
        <f t="shared" si="165"/>
        <v>0</v>
      </c>
      <c r="KQV119" s="201" t="b">
        <f t="shared" si="165"/>
        <v>0</v>
      </c>
      <c r="KQW119" s="201" t="b">
        <f t="shared" si="165"/>
        <v>0</v>
      </c>
      <c r="KQX119" s="201" t="b">
        <f t="shared" si="165"/>
        <v>0</v>
      </c>
      <c r="KQY119" s="201" t="b">
        <f t="shared" si="165"/>
        <v>0</v>
      </c>
      <c r="KQZ119" s="201" t="b">
        <f t="shared" si="165"/>
        <v>0</v>
      </c>
      <c r="KRA119" s="201" t="b">
        <f t="shared" si="165"/>
        <v>0</v>
      </c>
      <c r="KRB119" s="201" t="b">
        <f t="shared" si="165"/>
        <v>0</v>
      </c>
      <c r="KRC119" s="201" t="b">
        <f t="shared" si="165"/>
        <v>0</v>
      </c>
      <c r="KRD119" s="201" t="b">
        <f t="shared" si="165"/>
        <v>0</v>
      </c>
      <c r="KRE119" s="201" t="b">
        <f t="shared" si="165"/>
        <v>0</v>
      </c>
      <c r="KRF119" s="201" t="b">
        <f t="shared" si="165"/>
        <v>0</v>
      </c>
      <c r="KRG119" s="201" t="b">
        <f t="shared" si="165"/>
        <v>0</v>
      </c>
      <c r="KRH119" s="201" t="b">
        <f t="shared" si="165"/>
        <v>0</v>
      </c>
      <c r="KRI119" s="201" t="b">
        <f t="shared" si="165"/>
        <v>0</v>
      </c>
      <c r="KRJ119" s="201" t="b">
        <f t="shared" si="165"/>
        <v>0</v>
      </c>
      <c r="KRK119" s="201" t="b">
        <f t="shared" si="165"/>
        <v>0</v>
      </c>
      <c r="KRL119" s="201" t="b">
        <f t="shared" si="165"/>
        <v>0</v>
      </c>
      <c r="KRM119" s="201" t="b">
        <f t="shared" si="165"/>
        <v>0</v>
      </c>
      <c r="KRN119" s="201" t="b">
        <f t="shared" si="165"/>
        <v>0</v>
      </c>
      <c r="KRO119" s="201" t="b">
        <f t="shared" si="165"/>
        <v>0</v>
      </c>
      <c r="KRP119" s="201" t="b">
        <f t="shared" si="165"/>
        <v>0</v>
      </c>
      <c r="KRQ119" s="201" t="b">
        <f t="shared" si="165"/>
        <v>0</v>
      </c>
      <c r="KRR119" s="201" t="b">
        <f t="shared" si="165"/>
        <v>0</v>
      </c>
      <c r="KRS119" s="201" t="b">
        <f t="shared" si="165"/>
        <v>0</v>
      </c>
      <c r="KRT119" s="201" t="b">
        <f t="shared" si="165"/>
        <v>0</v>
      </c>
      <c r="KRU119" s="201" t="b">
        <f t="shared" si="165"/>
        <v>0</v>
      </c>
      <c r="KRV119" s="201" t="b">
        <f t="shared" si="165"/>
        <v>0</v>
      </c>
      <c r="KRW119" s="201" t="b">
        <f t="shared" si="165"/>
        <v>0</v>
      </c>
      <c r="KRX119" s="201" t="b">
        <f t="shared" si="165"/>
        <v>0</v>
      </c>
      <c r="KRY119" s="201" t="b">
        <f t="shared" si="165"/>
        <v>0</v>
      </c>
      <c r="KRZ119" s="201" t="b">
        <f t="shared" si="165"/>
        <v>0</v>
      </c>
      <c r="KSA119" s="201" t="b">
        <f t="shared" si="165"/>
        <v>0</v>
      </c>
      <c r="KSB119" s="201" t="b">
        <f t="shared" si="165"/>
        <v>0</v>
      </c>
      <c r="KSC119" s="201" t="b">
        <f t="shared" si="165"/>
        <v>0</v>
      </c>
      <c r="KSD119" s="201" t="b">
        <f t="shared" si="165"/>
        <v>0</v>
      </c>
      <c r="KSE119" s="201" t="b">
        <f t="shared" si="165"/>
        <v>0</v>
      </c>
      <c r="KSF119" s="201" t="b">
        <f t="shared" si="165"/>
        <v>0</v>
      </c>
      <c r="KSG119" s="201" t="b">
        <f t="shared" si="165"/>
        <v>0</v>
      </c>
      <c r="KSH119" s="201" t="b">
        <f t="shared" si="165"/>
        <v>0</v>
      </c>
      <c r="KSI119" s="201" t="b">
        <f t="shared" si="165"/>
        <v>0</v>
      </c>
      <c r="KSJ119" s="201" t="b">
        <f t="shared" si="165"/>
        <v>0</v>
      </c>
      <c r="KSK119" s="201" t="b">
        <f t="shared" si="165"/>
        <v>0</v>
      </c>
      <c r="KSL119" s="201" t="b">
        <f t="shared" si="165"/>
        <v>0</v>
      </c>
      <c r="KSM119" s="201" t="b">
        <f t="shared" si="165"/>
        <v>0</v>
      </c>
      <c r="KSN119" s="201" t="b">
        <f t="shared" si="165"/>
        <v>0</v>
      </c>
      <c r="KSO119" s="201" t="b">
        <f t="shared" si="165"/>
        <v>0</v>
      </c>
      <c r="KSP119" s="201" t="b">
        <f t="shared" si="165"/>
        <v>0</v>
      </c>
      <c r="KSQ119" s="201" t="b">
        <f t="shared" ref="KSQ119:KVB119" si="166">IF(KSQ113=TRUE,IF(((KSQ117-KSQ114)*KSQ116)&lt;0,TRUE,FALSE),FALSE)</f>
        <v>0</v>
      </c>
      <c r="KSR119" s="201" t="b">
        <f t="shared" si="166"/>
        <v>0</v>
      </c>
      <c r="KSS119" s="201" t="b">
        <f t="shared" si="166"/>
        <v>0</v>
      </c>
      <c r="KST119" s="201" t="b">
        <f t="shared" si="166"/>
        <v>0</v>
      </c>
      <c r="KSU119" s="201" t="b">
        <f t="shared" si="166"/>
        <v>0</v>
      </c>
      <c r="KSV119" s="201" t="b">
        <f t="shared" si="166"/>
        <v>0</v>
      </c>
      <c r="KSW119" s="201" t="b">
        <f t="shared" si="166"/>
        <v>0</v>
      </c>
      <c r="KSX119" s="201" t="b">
        <f t="shared" si="166"/>
        <v>0</v>
      </c>
      <c r="KSY119" s="201" t="b">
        <f t="shared" si="166"/>
        <v>0</v>
      </c>
      <c r="KSZ119" s="201" t="b">
        <f t="shared" si="166"/>
        <v>0</v>
      </c>
      <c r="KTA119" s="201" t="b">
        <f t="shared" si="166"/>
        <v>0</v>
      </c>
      <c r="KTB119" s="201" t="b">
        <f t="shared" si="166"/>
        <v>0</v>
      </c>
      <c r="KTC119" s="201" t="b">
        <f t="shared" si="166"/>
        <v>0</v>
      </c>
      <c r="KTD119" s="201" t="b">
        <f t="shared" si="166"/>
        <v>0</v>
      </c>
      <c r="KTE119" s="201" t="b">
        <f t="shared" si="166"/>
        <v>0</v>
      </c>
      <c r="KTF119" s="201" t="b">
        <f t="shared" si="166"/>
        <v>0</v>
      </c>
      <c r="KTG119" s="201" t="b">
        <f t="shared" si="166"/>
        <v>0</v>
      </c>
      <c r="KTH119" s="201" t="b">
        <f t="shared" si="166"/>
        <v>0</v>
      </c>
      <c r="KTI119" s="201" t="b">
        <f t="shared" si="166"/>
        <v>0</v>
      </c>
      <c r="KTJ119" s="201" t="b">
        <f t="shared" si="166"/>
        <v>0</v>
      </c>
      <c r="KTK119" s="201" t="b">
        <f t="shared" si="166"/>
        <v>0</v>
      </c>
      <c r="KTL119" s="201" t="b">
        <f t="shared" si="166"/>
        <v>0</v>
      </c>
      <c r="KTM119" s="201" t="b">
        <f t="shared" si="166"/>
        <v>0</v>
      </c>
      <c r="KTN119" s="201" t="b">
        <f t="shared" si="166"/>
        <v>0</v>
      </c>
      <c r="KTO119" s="201" t="b">
        <f t="shared" si="166"/>
        <v>0</v>
      </c>
      <c r="KTP119" s="201" t="b">
        <f t="shared" si="166"/>
        <v>0</v>
      </c>
      <c r="KTQ119" s="201" t="b">
        <f t="shared" si="166"/>
        <v>0</v>
      </c>
      <c r="KTR119" s="201" t="b">
        <f t="shared" si="166"/>
        <v>0</v>
      </c>
      <c r="KTS119" s="201" t="b">
        <f t="shared" si="166"/>
        <v>0</v>
      </c>
      <c r="KTT119" s="201" t="b">
        <f t="shared" si="166"/>
        <v>0</v>
      </c>
      <c r="KTU119" s="201" t="b">
        <f t="shared" si="166"/>
        <v>0</v>
      </c>
      <c r="KTV119" s="201" t="b">
        <f t="shared" si="166"/>
        <v>0</v>
      </c>
      <c r="KTW119" s="201" t="b">
        <f t="shared" si="166"/>
        <v>0</v>
      </c>
      <c r="KTX119" s="201" t="b">
        <f t="shared" si="166"/>
        <v>0</v>
      </c>
      <c r="KTY119" s="201" t="b">
        <f t="shared" si="166"/>
        <v>0</v>
      </c>
      <c r="KTZ119" s="201" t="b">
        <f t="shared" si="166"/>
        <v>0</v>
      </c>
      <c r="KUA119" s="201" t="b">
        <f t="shared" si="166"/>
        <v>0</v>
      </c>
      <c r="KUB119" s="201" t="b">
        <f t="shared" si="166"/>
        <v>0</v>
      </c>
      <c r="KUC119" s="201" t="b">
        <f t="shared" si="166"/>
        <v>0</v>
      </c>
      <c r="KUD119" s="201" t="b">
        <f t="shared" si="166"/>
        <v>0</v>
      </c>
      <c r="KUE119" s="201" t="b">
        <f t="shared" si="166"/>
        <v>0</v>
      </c>
      <c r="KUF119" s="201" t="b">
        <f t="shared" si="166"/>
        <v>0</v>
      </c>
      <c r="KUG119" s="201" t="b">
        <f t="shared" si="166"/>
        <v>0</v>
      </c>
      <c r="KUH119" s="201" t="b">
        <f t="shared" si="166"/>
        <v>0</v>
      </c>
      <c r="KUI119" s="201" t="b">
        <f t="shared" si="166"/>
        <v>0</v>
      </c>
      <c r="KUJ119" s="201" t="b">
        <f t="shared" si="166"/>
        <v>0</v>
      </c>
      <c r="KUK119" s="201" t="b">
        <f t="shared" si="166"/>
        <v>0</v>
      </c>
      <c r="KUL119" s="201" t="b">
        <f t="shared" si="166"/>
        <v>0</v>
      </c>
      <c r="KUM119" s="201" t="b">
        <f t="shared" si="166"/>
        <v>0</v>
      </c>
      <c r="KUN119" s="201" t="b">
        <f t="shared" si="166"/>
        <v>0</v>
      </c>
      <c r="KUO119" s="201" t="b">
        <f t="shared" si="166"/>
        <v>0</v>
      </c>
      <c r="KUP119" s="201" t="b">
        <f t="shared" si="166"/>
        <v>0</v>
      </c>
      <c r="KUQ119" s="201" t="b">
        <f t="shared" si="166"/>
        <v>0</v>
      </c>
      <c r="KUR119" s="201" t="b">
        <f t="shared" si="166"/>
        <v>0</v>
      </c>
      <c r="KUS119" s="201" t="b">
        <f t="shared" si="166"/>
        <v>0</v>
      </c>
      <c r="KUT119" s="201" t="b">
        <f t="shared" si="166"/>
        <v>0</v>
      </c>
      <c r="KUU119" s="201" t="b">
        <f t="shared" si="166"/>
        <v>0</v>
      </c>
      <c r="KUV119" s="201" t="b">
        <f t="shared" si="166"/>
        <v>0</v>
      </c>
      <c r="KUW119" s="201" t="b">
        <f t="shared" si="166"/>
        <v>0</v>
      </c>
      <c r="KUX119" s="201" t="b">
        <f t="shared" si="166"/>
        <v>0</v>
      </c>
      <c r="KUY119" s="201" t="b">
        <f t="shared" si="166"/>
        <v>0</v>
      </c>
      <c r="KUZ119" s="201" t="b">
        <f t="shared" si="166"/>
        <v>0</v>
      </c>
      <c r="KVA119" s="201" t="b">
        <f t="shared" si="166"/>
        <v>0</v>
      </c>
      <c r="KVB119" s="201" t="b">
        <f t="shared" si="166"/>
        <v>0</v>
      </c>
      <c r="KVC119" s="201" t="b">
        <f t="shared" ref="KVC119:KXN119" si="167">IF(KVC113=TRUE,IF(((KVC117-KVC114)*KVC116)&lt;0,TRUE,FALSE),FALSE)</f>
        <v>0</v>
      </c>
      <c r="KVD119" s="201" t="b">
        <f t="shared" si="167"/>
        <v>0</v>
      </c>
      <c r="KVE119" s="201" t="b">
        <f t="shared" si="167"/>
        <v>0</v>
      </c>
      <c r="KVF119" s="201" t="b">
        <f t="shared" si="167"/>
        <v>0</v>
      </c>
      <c r="KVG119" s="201" t="b">
        <f t="shared" si="167"/>
        <v>0</v>
      </c>
      <c r="KVH119" s="201" t="b">
        <f t="shared" si="167"/>
        <v>0</v>
      </c>
      <c r="KVI119" s="201" t="b">
        <f t="shared" si="167"/>
        <v>0</v>
      </c>
      <c r="KVJ119" s="201" t="b">
        <f t="shared" si="167"/>
        <v>0</v>
      </c>
      <c r="KVK119" s="201" t="b">
        <f t="shared" si="167"/>
        <v>0</v>
      </c>
      <c r="KVL119" s="201" t="b">
        <f t="shared" si="167"/>
        <v>0</v>
      </c>
      <c r="KVM119" s="201" t="b">
        <f t="shared" si="167"/>
        <v>0</v>
      </c>
      <c r="KVN119" s="201" t="b">
        <f t="shared" si="167"/>
        <v>0</v>
      </c>
      <c r="KVO119" s="201" t="b">
        <f t="shared" si="167"/>
        <v>0</v>
      </c>
      <c r="KVP119" s="201" t="b">
        <f t="shared" si="167"/>
        <v>0</v>
      </c>
      <c r="KVQ119" s="201" t="b">
        <f t="shared" si="167"/>
        <v>0</v>
      </c>
      <c r="KVR119" s="201" t="b">
        <f t="shared" si="167"/>
        <v>0</v>
      </c>
      <c r="KVS119" s="201" t="b">
        <f t="shared" si="167"/>
        <v>0</v>
      </c>
      <c r="KVT119" s="201" t="b">
        <f t="shared" si="167"/>
        <v>0</v>
      </c>
      <c r="KVU119" s="201" t="b">
        <f t="shared" si="167"/>
        <v>0</v>
      </c>
      <c r="KVV119" s="201" t="b">
        <f t="shared" si="167"/>
        <v>0</v>
      </c>
      <c r="KVW119" s="201" t="b">
        <f t="shared" si="167"/>
        <v>0</v>
      </c>
      <c r="KVX119" s="201" t="b">
        <f t="shared" si="167"/>
        <v>0</v>
      </c>
      <c r="KVY119" s="201" t="b">
        <f t="shared" si="167"/>
        <v>0</v>
      </c>
      <c r="KVZ119" s="201" t="b">
        <f t="shared" si="167"/>
        <v>0</v>
      </c>
      <c r="KWA119" s="201" t="b">
        <f t="shared" si="167"/>
        <v>0</v>
      </c>
      <c r="KWB119" s="201" t="b">
        <f t="shared" si="167"/>
        <v>0</v>
      </c>
      <c r="KWC119" s="201" t="b">
        <f t="shared" si="167"/>
        <v>0</v>
      </c>
      <c r="KWD119" s="201" t="b">
        <f t="shared" si="167"/>
        <v>0</v>
      </c>
      <c r="KWE119" s="201" t="b">
        <f t="shared" si="167"/>
        <v>0</v>
      </c>
      <c r="KWF119" s="201" t="b">
        <f t="shared" si="167"/>
        <v>0</v>
      </c>
      <c r="KWG119" s="201" t="b">
        <f t="shared" si="167"/>
        <v>0</v>
      </c>
      <c r="KWH119" s="201" t="b">
        <f t="shared" si="167"/>
        <v>0</v>
      </c>
      <c r="KWI119" s="201" t="b">
        <f t="shared" si="167"/>
        <v>0</v>
      </c>
      <c r="KWJ119" s="201" t="b">
        <f t="shared" si="167"/>
        <v>0</v>
      </c>
      <c r="KWK119" s="201" t="b">
        <f t="shared" si="167"/>
        <v>0</v>
      </c>
      <c r="KWL119" s="201" t="b">
        <f t="shared" si="167"/>
        <v>0</v>
      </c>
      <c r="KWM119" s="201" t="b">
        <f t="shared" si="167"/>
        <v>0</v>
      </c>
      <c r="KWN119" s="201" t="b">
        <f t="shared" si="167"/>
        <v>0</v>
      </c>
      <c r="KWO119" s="201" t="b">
        <f t="shared" si="167"/>
        <v>0</v>
      </c>
      <c r="KWP119" s="201" t="b">
        <f t="shared" si="167"/>
        <v>0</v>
      </c>
      <c r="KWQ119" s="201" t="b">
        <f t="shared" si="167"/>
        <v>0</v>
      </c>
      <c r="KWR119" s="201" t="b">
        <f t="shared" si="167"/>
        <v>0</v>
      </c>
      <c r="KWS119" s="201" t="b">
        <f t="shared" si="167"/>
        <v>0</v>
      </c>
      <c r="KWT119" s="201" t="b">
        <f t="shared" si="167"/>
        <v>0</v>
      </c>
      <c r="KWU119" s="201" t="b">
        <f t="shared" si="167"/>
        <v>0</v>
      </c>
      <c r="KWV119" s="201" t="b">
        <f t="shared" si="167"/>
        <v>0</v>
      </c>
      <c r="KWW119" s="201" t="b">
        <f t="shared" si="167"/>
        <v>0</v>
      </c>
      <c r="KWX119" s="201" t="b">
        <f t="shared" si="167"/>
        <v>0</v>
      </c>
      <c r="KWY119" s="201" t="b">
        <f t="shared" si="167"/>
        <v>0</v>
      </c>
      <c r="KWZ119" s="201" t="b">
        <f t="shared" si="167"/>
        <v>0</v>
      </c>
      <c r="KXA119" s="201" t="b">
        <f t="shared" si="167"/>
        <v>0</v>
      </c>
      <c r="KXB119" s="201" t="b">
        <f t="shared" si="167"/>
        <v>0</v>
      </c>
      <c r="KXC119" s="201" t="b">
        <f t="shared" si="167"/>
        <v>0</v>
      </c>
      <c r="KXD119" s="201" t="b">
        <f t="shared" si="167"/>
        <v>0</v>
      </c>
      <c r="KXE119" s="201" t="b">
        <f t="shared" si="167"/>
        <v>0</v>
      </c>
      <c r="KXF119" s="201" t="b">
        <f t="shared" si="167"/>
        <v>0</v>
      </c>
      <c r="KXG119" s="201" t="b">
        <f t="shared" si="167"/>
        <v>0</v>
      </c>
      <c r="KXH119" s="201" t="b">
        <f t="shared" si="167"/>
        <v>0</v>
      </c>
      <c r="KXI119" s="201" t="b">
        <f t="shared" si="167"/>
        <v>0</v>
      </c>
      <c r="KXJ119" s="201" t="b">
        <f t="shared" si="167"/>
        <v>0</v>
      </c>
      <c r="KXK119" s="201" t="b">
        <f t="shared" si="167"/>
        <v>0</v>
      </c>
      <c r="KXL119" s="201" t="b">
        <f t="shared" si="167"/>
        <v>0</v>
      </c>
      <c r="KXM119" s="201" t="b">
        <f t="shared" si="167"/>
        <v>0</v>
      </c>
      <c r="KXN119" s="201" t="b">
        <f t="shared" si="167"/>
        <v>0</v>
      </c>
      <c r="KXO119" s="201" t="b">
        <f t="shared" ref="KXO119:KZZ119" si="168">IF(KXO113=TRUE,IF(((KXO117-KXO114)*KXO116)&lt;0,TRUE,FALSE),FALSE)</f>
        <v>0</v>
      </c>
      <c r="KXP119" s="201" t="b">
        <f t="shared" si="168"/>
        <v>0</v>
      </c>
      <c r="KXQ119" s="201" t="b">
        <f t="shared" si="168"/>
        <v>0</v>
      </c>
      <c r="KXR119" s="201" t="b">
        <f t="shared" si="168"/>
        <v>0</v>
      </c>
      <c r="KXS119" s="201" t="b">
        <f t="shared" si="168"/>
        <v>0</v>
      </c>
      <c r="KXT119" s="201" t="b">
        <f t="shared" si="168"/>
        <v>0</v>
      </c>
      <c r="KXU119" s="201" t="b">
        <f t="shared" si="168"/>
        <v>0</v>
      </c>
      <c r="KXV119" s="201" t="b">
        <f t="shared" si="168"/>
        <v>0</v>
      </c>
      <c r="KXW119" s="201" t="b">
        <f t="shared" si="168"/>
        <v>0</v>
      </c>
      <c r="KXX119" s="201" t="b">
        <f t="shared" si="168"/>
        <v>0</v>
      </c>
      <c r="KXY119" s="201" t="b">
        <f t="shared" si="168"/>
        <v>0</v>
      </c>
      <c r="KXZ119" s="201" t="b">
        <f t="shared" si="168"/>
        <v>0</v>
      </c>
      <c r="KYA119" s="201" t="b">
        <f t="shared" si="168"/>
        <v>0</v>
      </c>
      <c r="KYB119" s="201" t="b">
        <f t="shared" si="168"/>
        <v>0</v>
      </c>
      <c r="KYC119" s="201" t="b">
        <f t="shared" si="168"/>
        <v>0</v>
      </c>
      <c r="KYD119" s="201" t="b">
        <f t="shared" si="168"/>
        <v>0</v>
      </c>
      <c r="KYE119" s="201" t="b">
        <f t="shared" si="168"/>
        <v>0</v>
      </c>
      <c r="KYF119" s="201" t="b">
        <f t="shared" si="168"/>
        <v>0</v>
      </c>
      <c r="KYG119" s="201" t="b">
        <f t="shared" si="168"/>
        <v>0</v>
      </c>
      <c r="KYH119" s="201" t="b">
        <f t="shared" si="168"/>
        <v>0</v>
      </c>
      <c r="KYI119" s="201" t="b">
        <f t="shared" si="168"/>
        <v>0</v>
      </c>
      <c r="KYJ119" s="201" t="b">
        <f t="shared" si="168"/>
        <v>0</v>
      </c>
      <c r="KYK119" s="201" t="b">
        <f t="shared" si="168"/>
        <v>0</v>
      </c>
      <c r="KYL119" s="201" t="b">
        <f t="shared" si="168"/>
        <v>0</v>
      </c>
      <c r="KYM119" s="201" t="b">
        <f t="shared" si="168"/>
        <v>0</v>
      </c>
      <c r="KYN119" s="201" t="b">
        <f t="shared" si="168"/>
        <v>0</v>
      </c>
      <c r="KYO119" s="201" t="b">
        <f t="shared" si="168"/>
        <v>0</v>
      </c>
      <c r="KYP119" s="201" t="b">
        <f t="shared" si="168"/>
        <v>0</v>
      </c>
      <c r="KYQ119" s="201" t="b">
        <f t="shared" si="168"/>
        <v>0</v>
      </c>
      <c r="KYR119" s="201" t="b">
        <f t="shared" si="168"/>
        <v>0</v>
      </c>
      <c r="KYS119" s="201" t="b">
        <f t="shared" si="168"/>
        <v>0</v>
      </c>
      <c r="KYT119" s="201" t="b">
        <f t="shared" si="168"/>
        <v>0</v>
      </c>
      <c r="KYU119" s="201" t="b">
        <f t="shared" si="168"/>
        <v>0</v>
      </c>
      <c r="KYV119" s="201" t="b">
        <f t="shared" si="168"/>
        <v>0</v>
      </c>
      <c r="KYW119" s="201" t="b">
        <f t="shared" si="168"/>
        <v>0</v>
      </c>
      <c r="KYX119" s="201" t="b">
        <f t="shared" si="168"/>
        <v>0</v>
      </c>
      <c r="KYY119" s="201" t="b">
        <f t="shared" si="168"/>
        <v>0</v>
      </c>
      <c r="KYZ119" s="201" t="b">
        <f t="shared" si="168"/>
        <v>0</v>
      </c>
      <c r="KZA119" s="201" t="b">
        <f t="shared" si="168"/>
        <v>0</v>
      </c>
      <c r="KZB119" s="201" t="b">
        <f t="shared" si="168"/>
        <v>0</v>
      </c>
      <c r="KZC119" s="201" t="b">
        <f t="shared" si="168"/>
        <v>0</v>
      </c>
      <c r="KZD119" s="201" t="b">
        <f t="shared" si="168"/>
        <v>0</v>
      </c>
      <c r="KZE119" s="201" t="b">
        <f t="shared" si="168"/>
        <v>0</v>
      </c>
      <c r="KZF119" s="201" t="b">
        <f t="shared" si="168"/>
        <v>0</v>
      </c>
      <c r="KZG119" s="201" t="b">
        <f t="shared" si="168"/>
        <v>0</v>
      </c>
      <c r="KZH119" s="201" t="b">
        <f t="shared" si="168"/>
        <v>0</v>
      </c>
      <c r="KZI119" s="201" t="b">
        <f t="shared" si="168"/>
        <v>0</v>
      </c>
      <c r="KZJ119" s="201" t="b">
        <f t="shared" si="168"/>
        <v>0</v>
      </c>
      <c r="KZK119" s="201" t="b">
        <f t="shared" si="168"/>
        <v>0</v>
      </c>
      <c r="KZL119" s="201" t="b">
        <f t="shared" si="168"/>
        <v>0</v>
      </c>
      <c r="KZM119" s="201" t="b">
        <f t="shared" si="168"/>
        <v>0</v>
      </c>
      <c r="KZN119" s="201" t="b">
        <f t="shared" si="168"/>
        <v>0</v>
      </c>
      <c r="KZO119" s="201" t="b">
        <f t="shared" si="168"/>
        <v>0</v>
      </c>
      <c r="KZP119" s="201" t="b">
        <f t="shared" si="168"/>
        <v>0</v>
      </c>
      <c r="KZQ119" s="201" t="b">
        <f t="shared" si="168"/>
        <v>0</v>
      </c>
      <c r="KZR119" s="201" t="b">
        <f t="shared" si="168"/>
        <v>0</v>
      </c>
      <c r="KZS119" s="201" t="b">
        <f t="shared" si="168"/>
        <v>0</v>
      </c>
      <c r="KZT119" s="201" t="b">
        <f t="shared" si="168"/>
        <v>0</v>
      </c>
      <c r="KZU119" s="201" t="b">
        <f t="shared" si="168"/>
        <v>0</v>
      </c>
      <c r="KZV119" s="201" t="b">
        <f t="shared" si="168"/>
        <v>0</v>
      </c>
      <c r="KZW119" s="201" t="b">
        <f t="shared" si="168"/>
        <v>0</v>
      </c>
      <c r="KZX119" s="201" t="b">
        <f t="shared" si="168"/>
        <v>0</v>
      </c>
      <c r="KZY119" s="201" t="b">
        <f t="shared" si="168"/>
        <v>0</v>
      </c>
      <c r="KZZ119" s="201" t="b">
        <f t="shared" si="168"/>
        <v>0</v>
      </c>
      <c r="LAA119" s="201" t="b">
        <f t="shared" ref="LAA119:LCL119" si="169">IF(LAA113=TRUE,IF(((LAA117-LAA114)*LAA116)&lt;0,TRUE,FALSE),FALSE)</f>
        <v>0</v>
      </c>
      <c r="LAB119" s="201" t="b">
        <f t="shared" si="169"/>
        <v>0</v>
      </c>
      <c r="LAC119" s="201" t="b">
        <f t="shared" si="169"/>
        <v>0</v>
      </c>
      <c r="LAD119" s="201" t="b">
        <f t="shared" si="169"/>
        <v>0</v>
      </c>
      <c r="LAE119" s="201" t="b">
        <f t="shared" si="169"/>
        <v>0</v>
      </c>
      <c r="LAF119" s="201" t="b">
        <f t="shared" si="169"/>
        <v>0</v>
      </c>
      <c r="LAG119" s="201" t="b">
        <f t="shared" si="169"/>
        <v>0</v>
      </c>
      <c r="LAH119" s="201" t="b">
        <f t="shared" si="169"/>
        <v>0</v>
      </c>
      <c r="LAI119" s="201" t="b">
        <f t="shared" si="169"/>
        <v>0</v>
      </c>
      <c r="LAJ119" s="201" t="b">
        <f t="shared" si="169"/>
        <v>0</v>
      </c>
      <c r="LAK119" s="201" t="b">
        <f t="shared" si="169"/>
        <v>0</v>
      </c>
      <c r="LAL119" s="201" t="b">
        <f t="shared" si="169"/>
        <v>0</v>
      </c>
      <c r="LAM119" s="201" t="b">
        <f t="shared" si="169"/>
        <v>0</v>
      </c>
      <c r="LAN119" s="201" t="b">
        <f t="shared" si="169"/>
        <v>0</v>
      </c>
      <c r="LAO119" s="201" t="b">
        <f t="shared" si="169"/>
        <v>0</v>
      </c>
      <c r="LAP119" s="201" t="b">
        <f t="shared" si="169"/>
        <v>0</v>
      </c>
      <c r="LAQ119" s="201" t="b">
        <f t="shared" si="169"/>
        <v>0</v>
      </c>
      <c r="LAR119" s="201" t="b">
        <f t="shared" si="169"/>
        <v>0</v>
      </c>
      <c r="LAS119" s="201" t="b">
        <f t="shared" si="169"/>
        <v>0</v>
      </c>
      <c r="LAT119" s="201" t="b">
        <f t="shared" si="169"/>
        <v>0</v>
      </c>
      <c r="LAU119" s="201" t="b">
        <f t="shared" si="169"/>
        <v>0</v>
      </c>
      <c r="LAV119" s="201" t="b">
        <f t="shared" si="169"/>
        <v>0</v>
      </c>
      <c r="LAW119" s="201" t="b">
        <f t="shared" si="169"/>
        <v>0</v>
      </c>
      <c r="LAX119" s="201" t="b">
        <f t="shared" si="169"/>
        <v>0</v>
      </c>
      <c r="LAY119" s="201" t="b">
        <f t="shared" si="169"/>
        <v>0</v>
      </c>
      <c r="LAZ119" s="201" t="b">
        <f t="shared" si="169"/>
        <v>0</v>
      </c>
      <c r="LBA119" s="201" t="b">
        <f t="shared" si="169"/>
        <v>0</v>
      </c>
      <c r="LBB119" s="201" t="b">
        <f t="shared" si="169"/>
        <v>0</v>
      </c>
      <c r="LBC119" s="201" t="b">
        <f t="shared" si="169"/>
        <v>0</v>
      </c>
      <c r="LBD119" s="201" t="b">
        <f t="shared" si="169"/>
        <v>0</v>
      </c>
      <c r="LBE119" s="201" t="b">
        <f t="shared" si="169"/>
        <v>0</v>
      </c>
      <c r="LBF119" s="201" t="b">
        <f t="shared" si="169"/>
        <v>0</v>
      </c>
      <c r="LBG119" s="201" t="b">
        <f t="shared" si="169"/>
        <v>0</v>
      </c>
      <c r="LBH119" s="201" t="b">
        <f t="shared" si="169"/>
        <v>0</v>
      </c>
      <c r="LBI119" s="201" t="b">
        <f t="shared" si="169"/>
        <v>0</v>
      </c>
      <c r="LBJ119" s="201" t="b">
        <f t="shared" si="169"/>
        <v>0</v>
      </c>
      <c r="LBK119" s="201" t="b">
        <f t="shared" si="169"/>
        <v>0</v>
      </c>
      <c r="LBL119" s="201" t="b">
        <f t="shared" si="169"/>
        <v>0</v>
      </c>
      <c r="LBM119" s="201" t="b">
        <f t="shared" si="169"/>
        <v>0</v>
      </c>
      <c r="LBN119" s="201" t="b">
        <f t="shared" si="169"/>
        <v>0</v>
      </c>
      <c r="LBO119" s="201" t="b">
        <f t="shared" si="169"/>
        <v>0</v>
      </c>
      <c r="LBP119" s="201" t="b">
        <f t="shared" si="169"/>
        <v>0</v>
      </c>
      <c r="LBQ119" s="201" t="b">
        <f t="shared" si="169"/>
        <v>0</v>
      </c>
      <c r="LBR119" s="201" t="b">
        <f t="shared" si="169"/>
        <v>0</v>
      </c>
      <c r="LBS119" s="201" t="b">
        <f t="shared" si="169"/>
        <v>0</v>
      </c>
      <c r="LBT119" s="201" t="b">
        <f t="shared" si="169"/>
        <v>0</v>
      </c>
      <c r="LBU119" s="201" t="b">
        <f t="shared" si="169"/>
        <v>0</v>
      </c>
      <c r="LBV119" s="201" t="b">
        <f t="shared" si="169"/>
        <v>0</v>
      </c>
      <c r="LBW119" s="201" t="b">
        <f t="shared" si="169"/>
        <v>0</v>
      </c>
      <c r="LBX119" s="201" t="b">
        <f t="shared" si="169"/>
        <v>0</v>
      </c>
      <c r="LBY119" s="201" t="b">
        <f t="shared" si="169"/>
        <v>0</v>
      </c>
      <c r="LBZ119" s="201" t="b">
        <f t="shared" si="169"/>
        <v>0</v>
      </c>
      <c r="LCA119" s="201" t="b">
        <f t="shared" si="169"/>
        <v>0</v>
      </c>
      <c r="LCB119" s="201" t="b">
        <f t="shared" si="169"/>
        <v>0</v>
      </c>
      <c r="LCC119" s="201" t="b">
        <f t="shared" si="169"/>
        <v>0</v>
      </c>
      <c r="LCD119" s="201" t="b">
        <f t="shared" si="169"/>
        <v>0</v>
      </c>
      <c r="LCE119" s="201" t="b">
        <f t="shared" si="169"/>
        <v>0</v>
      </c>
      <c r="LCF119" s="201" t="b">
        <f t="shared" si="169"/>
        <v>0</v>
      </c>
      <c r="LCG119" s="201" t="b">
        <f t="shared" si="169"/>
        <v>0</v>
      </c>
      <c r="LCH119" s="201" t="b">
        <f t="shared" si="169"/>
        <v>0</v>
      </c>
      <c r="LCI119" s="201" t="b">
        <f t="shared" si="169"/>
        <v>0</v>
      </c>
      <c r="LCJ119" s="201" t="b">
        <f t="shared" si="169"/>
        <v>0</v>
      </c>
      <c r="LCK119" s="201" t="b">
        <f t="shared" si="169"/>
        <v>0</v>
      </c>
      <c r="LCL119" s="201" t="b">
        <f t="shared" si="169"/>
        <v>0</v>
      </c>
      <c r="LCM119" s="201" t="b">
        <f t="shared" ref="LCM119:LEX119" si="170">IF(LCM113=TRUE,IF(((LCM117-LCM114)*LCM116)&lt;0,TRUE,FALSE),FALSE)</f>
        <v>0</v>
      </c>
      <c r="LCN119" s="201" t="b">
        <f t="shared" si="170"/>
        <v>0</v>
      </c>
      <c r="LCO119" s="201" t="b">
        <f t="shared" si="170"/>
        <v>0</v>
      </c>
      <c r="LCP119" s="201" t="b">
        <f t="shared" si="170"/>
        <v>0</v>
      </c>
      <c r="LCQ119" s="201" t="b">
        <f t="shared" si="170"/>
        <v>0</v>
      </c>
      <c r="LCR119" s="201" t="b">
        <f t="shared" si="170"/>
        <v>0</v>
      </c>
      <c r="LCS119" s="201" t="b">
        <f t="shared" si="170"/>
        <v>0</v>
      </c>
      <c r="LCT119" s="201" t="b">
        <f t="shared" si="170"/>
        <v>0</v>
      </c>
      <c r="LCU119" s="201" t="b">
        <f t="shared" si="170"/>
        <v>0</v>
      </c>
      <c r="LCV119" s="201" t="b">
        <f t="shared" si="170"/>
        <v>0</v>
      </c>
      <c r="LCW119" s="201" t="b">
        <f t="shared" si="170"/>
        <v>0</v>
      </c>
      <c r="LCX119" s="201" t="b">
        <f t="shared" si="170"/>
        <v>0</v>
      </c>
      <c r="LCY119" s="201" t="b">
        <f t="shared" si="170"/>
        <v>0</v>
      </c>
      <c r="LCZ119" s="201" t="b">
        <f t="shared" si="170"/>
        <v>0</v>
      </c>
      <c r="LDA119" s="201" t="b">
        <f t="shared" si="170"/>
        <v>0</v>
      </c>
      <c r="LDB119" s="201" t="b">
        <f t="shared" si="170"/>
        <v>0</v>
      </c>
      <c r="LDC119" s="201" t="b">
        <f t="shared" si="170"/>
        <v>0</v>
      </c>
      <c r="LDD119" s="201" t="b">
        <f t="shared" si="170"/>
        <v>0</v>
      </c>
      <c r="LDE119" s="201" t="b">
        <f t="shared" si="170"/>
        <v>0</v>
      </c>
      <c r="LDF119" s="201" t="b">
        <f t="shared" si="170"/>
        <v>0</v>
      </c>
      <c r="LDG119" s="201" t="b">
        <f t="shared" si="170"/>
        <v>0</v>
      </c>
      <c r="LDH119" s="201" t="b">
        <f t="shared" si="170"/>
        <v>0</v>
      </c>
      <c r="LDI119" s="201" t="b">
        <f t="shared" si="170"/>
        <v>0</v>
      </c>
      <c r="LDJ119" s="201" t="b">
        <f t="shared" si="170"/>
        <v>0</v>
      </c>
      <c r="LDK119" s="201" t="b">
        <f t="shared" si="170"/>
        <v>0</v>
      </c>
      <c r="LDL119" s="201" t="b">
        <f t="shared" si="170"/>
        <v>0</v>
      </c>
      <c r="LDM119" s="201" t="b">
        <f t="shared" si="170"/>
        <v>0</v>
      </c>
      <c r="LDN119" s="201" t="b">
        <f t="shared" si="170"/>
        <v>0</v>
      </c>
      <c r="LDO119" s="201" t="b">
        <f t="shared" si="170"/>
        <v>0</v>
      </c>
      <c r="LDP119" s="201" t="b">
        <f t="shared" si="170"/>
        <v>0</v>
      </c>
      <c r="LDQ119" s="201" t="b">
        <f t="shared" si="170"/>
        <v>0</v>
      </c>
      <c r="LDR119" s="201" t="b">
        <f t="shared" si="170"/>
        <v>0</v>
      </c>
      <c r="LDS119" s="201" t="b">
        <f t="shared" si="170"/>
        <v>0</v>
      </c>
      <c r="LDT119" s="201" t="b">
        <f t="shared" si="170"/>
        <v>0</v>
      </c>
      <c r="LDU119" s="201" t="b">
        <f t="shared" si="170"/>
        <v>0</v>
      </c>
      <c r="LDV119" s="201" t="b">
        <f t="shared" si="170"/>
        <v>0</v>
      </c>
      <c r="LDW119" s="201" t="b">
        <f t="shared" si="170"/>
        <v>0</v>
      </c>
      <c r="LDX119" s="201" t="b">
        <f t="shared" si="170"/>
        <v>0</v>
      </c>
      <c r="LDY119" s="201" t="b">
        <f t="shared" si="170"/>
        <v>0</v>
      </c>
      <c r="LDZ119" s="201" t="b">
        <f t="shared" si="170"/>
        <v>0</v>
      </c>
      <c r="LEA119" s="201" t="b">
        <f t="shared" si="170"/>
        <v>0</v>
      </c>
      <c r="LEB119" s="201" t="b">
        <f t="shared" si="170"/>
        <v>0</v>
      </c>
      <c r="LEC119" s="201" t="b">
        <f t="shared" si="170"/>
        <v>0</v>
      </c>
      <c r="LED119" s="201" t="b">
        <f t="shared" si="170"/>
        <v>0</v>
      </c>
      <c r="LEE119" s="201" t="b">
        <f t="shared" si="170"/>
        <v>0</v>
      </c>
      <c r="LEF119" s="201" t="b">
        <f t="shared" si="170"/>
        <v>0</v>
      </c>
      <c r="LEG119" s="201" t="b">
        <f t="shared" si="170"/>
        <v>0</v>
      </c>
      <c r="LEH119" s="201" t="b">
        <f t="shared" si="170"/>
        <v>0</v>
      </c>
      <c r="LEI119" s="201" t="b">
        <f t="shared" si="170"/>
        <v>0</v>
      </c>
      <c r="LEJ119" s="201" t="b">
        <f t="shared" si="170"/>
        <v>0</v>
      </c>
      <c r="LEK119" s="201" t="b">
        <f t="shared" si="170"/>
        <v>0</v>
      </c>
      <c r="LEL119" s="201" t="b">
        <f t="shared" si="170"/>
        <v>0</v>
      </c>
      <c r="LEM119" s="201" t="b">
        <f t="shared" si="170"/>
        <v>0</v>
      </c>
      <c r="LEN119" s="201" t="b">
        <f t="shared" si="170"/>
        <v>0</v>
      </c>
      <c r="LEO119" s="201" t="b">
        <f t="shared" si="170"/>
        <v>0</v>
      </c>
      <c r="LEP119" s="201" t="b">
        <f t="shared" si="170"/>
        <v>0</v>
      </c>
      <c r="LEQ119" s="201" t="b">
        <f t="shared" si="170"/>
        <v>0</v>
      </c>
      <c r="LER119" s="201" t="b">
        <f t="shared" si="170"/>
        <v>0</v>
      </c>
      <c r="LES119" s="201" t="b">
        <f t="shared" si="170"/>
        <v>0</v>
      </c>
      <c r="LET119" s="201" t="b">
        <f t="shared" si="170"/>
        <v>0</v>
      </c>
      <c r="LEU119" s="201" t="b">
        <f t="shared" si="170"/>
        <v>0</v>
      </c>
      <c r="LEV119" s="201" t="b">
        <f t="shared" si="170"/>
        <v>0</v>
      </c>
      <c r="LEW119" s="201" t="b">
        <f t="shared" si="170"/>
        <v>0</v>
      </c>
      <c r="LEX119" s="201" t="b">
        <f t="shared" si="170"/>
        <v>0</v>
      </c>
      <c r="LEY119" s="201" t="b">
        <f t="shared" ref="LEY119:LHJ119" si="171">IF(LEY113=TRUE,IF(((LEY117-LEY114)*LEY116)&lt;0,TRUE,FALSE),FALSE)</f>
        <v>0</v>
      </c>
      <c r="LEZ119" s="201" t="b">
        <f t="shared" si="171"/>
        <v>0</v>
      </c>
      <c r="LFA119" s="201" t="b">
        <f t="shared" si="171"/>
        <v>0</v>
      </c>
      <c r="LFB119" s="201" t="b">
        <f t="shared" si="171"/>
        <v>0</v>
      </c>
      <c r="LFC119" s="201" t="b">
        <f t="shared" si="171"/>
        <v>0</v>
      </c>
      <c r="LFD119" s="201" t="b">
        <f t="shared" si="171"/>
        <v>0</v>
      </c>
      <c r="LFE119" s="201" t="b">
        <f t="shared" si="171"/>
        <v>0</v>
      </c>
      <c r="LFF119" s="201" t="b">
        <f t="shared" si="171"/>
        <v>0</v>
      </c>
      <c r="LFG119" s="201" t="b">
        <f t="shared" si="171"/>
        <v>0</v>
      </c>
      <c r="LFH119" s="201" t="b">
        <f t="shared" si="171"/>
        <v>0</v>
      </c>
      <c r="LFI119" s="201" t="b">
        <f t="shared" si="171"/>
        <v>0</v>
      </c>
      <c r="LFJ119" s="201" t="b">
        <f t="shared" si="171"/>
        <v>0</v>
      </c>
      <c r="LFK119" s="201" t="b">
        <f t="shared" si="171"/>
        <v>0</v>
      </c>
      <c r="LFL119" s="201" t="b">
        <f t="shared" si="171"/>
        <v>0</v>
      </c>
      <c r="LFM119" s="201" t="b">
        <f t="shared" si="171"/>
        <v>0</v>
      </c>
      <c r="LFN119" s="201" t="b">
        <f t="shared" si="171"/>
        <v>0</v>
      </c>
      <c r="LFO119" s="201" t="b">
        <f t="shared" si="171"/>
        <v>0</v>
      </c>
      <c r="LFP119" s="201" t="b">
        <f t="shared" si="171"/>
        <v>0</v>
      </c>
      <c r="LFQ119" s="201" t="b">
        <f t="shared" si="171"/>
        <v>0</v>
      </c>
      <c r="LFR119" s="201" t="b">
        <f t="shared" si="171"/>
        <v>0</v>
      </c>
      <c r="LFS119" s="201" t="b">
        <f t="shared" si="171"/>
        <v>0</v>
      </c>
      <c r="LFT119" s="201" t="b">
        <f t="shared" si="171"/>
        <v>0</v>
      </c>
      <c r="LFU119" s="201" t="b">
        <f t="shared" si="171"/>
        <v>0</v>
      </c>
      <c r="LFV119" s="201" t="b">
        <f t="shared" si="171"/>
        <v>0</v>
      </c>
      <c r="LFW119" s="201" t="b">
        <f t="shared" si="171"/>
        <v>0</v>
      </c>
      <c r="LFX119" s="201" t="b">
        <f t="shared" si="171"/>
        <v>0</v>
      </c>
      <c r="LFY119" s="201" t="b">
        <f t="shared" si="171"/>
        <v>0</v>
      </c>
      <c r="LFZ119" s="201" t="b">
        <f t="shared" si="171"/>
        <v>0</v>
      </c>
      <c r="LGA119" s="201" t="b">
        <f t="shared" si="171"/>
        <v>0</v>
      </c>
      <c r="LGB119" s="201" t="b">
        <f t="shared" si="171"/>
        <v>0</v>
      </c>
      <c r="LGC119" s="201" t="b">
        <f t="shared" si="171"/>
        <v>0</v>
      </c>
      <c r="LGD119" s="201" t="b">
        <f t="shared" si="171"/>
        <v>0</v>
      </c>
      <c r="LGE119" s="201" t="b">
        <f t="shared" si="171"/>
        <v>0</v>
      </c>
      <c r="LGF119" s="201" t="b">
        <f t="shared" si="171"/>
        <v>0</v>
      </c>
      <c r="LGG119" s="201" t="b">
        <f t="shared" si="171"/>
        <v>0</v>
      </c>
      <c r="LGH119" s="201" t="b">
        <f t="shared" si="171"/>
        <v>0</v>
      </c>
      <c r="LGI119" s="201" t="b">
        <f t="shared" si="171"/>
        <v>0</v>
      </c>
      <c r="LGJ119" s="201" t="b">
        <f t="shared" si="171"/>
        <v>0</v>
      </c>
      <c r="LGK119" s="201" t="b">
        <f t="shared" si="171"/>
        <v>0</v>
      </c>
      <c r="LGL119" s="201" t="b">
        <f t="shared" si="171"/>
        <v>0</v>
      </c>
      <c r="LGM119" s="201" t="b">
        <f t="shared" si="171"/>
        <v>0</v>
      </c>
      <c r="LGN119" s="201" t="b">
        <f t="shared" si="171"/>
        <v>0</v>
      </c>
      <c r="LGO119" s="201" t="b">
        <f t="shared" si="171"/>
        <v>0</v>
      </c>
      <c r="LGP119" s="201" t="b">
        <f t="shared" si="171"/>
        <v>0</v>
      </c>
      <c r="LGQ119" s="201" t="b">
        <f t="shared" si="171"/>
        <v>0</v>
      </c>
      <c r="LGR119" s="201" t="b">
        <f t="shared" si="171"/>
        <v>0</v>
      </c>
      <c r="LGS119" s="201" t="b">
        <f t="shared" si="171"/>
        <v>0</v>
      </c>
      <c r="LGT119" s="201" t="b">
        <f t="shared" si="171"/>
        <v>0</v>
      </c>
      <c r="LGU119" s="201" t="b">
        <f t="shared" si="171"/>
        <v>0</v>
      </c>
      <c r="LGV119" s="201" t="b">
        <f t="shared" si="171"/>
        <v>0</v>
      </c>
      <c r="LGW119" s="201" t="b">
        <f t="shared" si="171"/>
        <v>0</v>
      </c>
      <c r="LGX119" s="201" t="b">
        <f t="shared" si="171"/>
        <v>0</v>
      </c>
      <c r="LGY119" s="201" t="b">
        <f t="shared" si="171"/>
        <v>0</v>
      </c>
      <c r="LGZ119" s="201" t="b">
        <f t="shared" si="171"/>
        <v>0</v>
      </c>
      <c r="LHA119" s="201" t="b">
        <f t="shared" si="171"/>
        <v>0</v>
      </c>
      <c r="LHB119" s="201" t="b">
        <f t="shared" si="171"/>
        <v>0</v>
      </c>
      <c r="LHC119" s="201" t="b">
        <f t="shared" si="171"/>
        <v>0</v>
      </c>
      <c r="LHD119" s="201" t="b">
        <f t="shared" si="171"/>
        <v>0</v>
      </c>
      <c r="LHE119" s="201" t="b">
        <f t="shared" si="171"/>
        <v>0</v>
      </c>
      <c r="LHF119" s="201" t="b">
        <f t="shared" si="171"/>
        <v>0</v>
      </c>
      <c r="LHG119" s="201" t="b">
        <f t="shared" si="171"/>
        <v>0</v>
      </c>
      <c r="LHH119" s="201" t="b">
        <f t="shared" si="171"/>
        <v>0</v>
      </c>
      <c r="LHI119" s="201" t="b">
        <f t="shared" si="171"/>
        <v>0</v>
      </c>
      <c r="LHJ119" s="201" t="b">
        <f t="shared" si="171"/>
        <v>0</v>
      </c>
      <c r="LHK119" s="201" t="b">
        <f t="shared" ref="LHK119:LJV119" si="172">IF(LHK113=TRUE,IF(((LHK117-LHK114)*LHK116)&lt;0,TRUE,FALSE),FALSE)</f>
        <v>0</v>
      </c>
      <c r="LHL119" s="201" t="b">
        <f t="shared" si="172"/>
        <v>0</v>
      </c>
      <c r="LHM119" s="201" t="b">
        <f t="shared" si="172"/>
        <v>0</v>
      </c>
      <c r="LHN119" s="201" t="b">
        <f t="shared" si="172"/>
        <v>0</v>
      </c>
      <c r="LHO119" s="201" t="b">
        <f t="shared" si="172"/>
        <v>0</v>
      </c>
      <c r="LHP119" s="201" t="b">
        <f t="shared" si="172"/>
        <v>0</v>
      </c>
      <c r="LHQ119" s="201" t="b">
        <f t="shared" si="172"/>
        <v>0</v>
      </c>
      <c r="LHR119" s="201" t="b">
        <f t="shared" si="172"/>
        <v>0</v>
      </c>
      <c r="LHS119" s="201" t="b">
        <f t="shared" si="172"/>
        <v>0</v>
      </c>
      <c r="LHT119" s="201" t="b">
        <f t="shared" si="172"/>
        <v>0</v>
      </c>
      <c r="LHU119" s="201" t="b">
        <f t="shared" si="172"/>
        <v>0</v>
      </c>
      <c r="LHV119" s="201" t="b">
        <f t="shared" si="172"/>
        <v>0</v>
      </c>
      <c r="LHW119" s="201" t="b">
        <f t="shared" si="172"/>
        <v>0</v>
      </c>
      <c r="LHX119" s="201" t="b">
        <f t="shared" si="172"/>
        <v>0</v>
      </c>
      <c r="LHY119" s="201" t="b">
        <f t="shared" si="172"/>
        <v>0</v>
      </c>
      <c r="LHZ119" s="201" t="b">
        <f t="shared" si="172"/>
        <v>0</v>
      </c>
      <c r="LIA119" s="201" t="b">
        <f t="shared" si="172"/>
        <v>0</v>
      </c>
      <c r="LIB119" s="201" t="b">
        <f t="shared" si="172"/>
        <v>0</v>
      </c>
      <c r="LIC119" s="201" t="b">
        <f t="shared" si="172"/>
        <v>0</v>
      </c>
      <c r="LID119" s="201" t="b">
        <f t="shared" si="172"/>
        <v>0</v>
      </c>
      <c r="LIE119" s="201" t="b">
        <f t="shared" si="172"/>
        <v>0</v>
      </c>
      <c r="LIF119" s="201" t="b">
        <f t="shared" si="172"/>
        <v>0</v>
      </c>
      <c r="LIG119" s="201" t="b">
        <f t="shared" si="172"/>
        <v>0</v>
      </c>
      <c r="LIH119" s="201" t="b">
        <f t="shared" si="172"/>
        <v>0</v>
      </c>
      <c r="LII119" s="201" t="b">
        <f t="shared" si="172"/>
        <v>0</v>
      </c>
      <c r="LIJ119" s="201" t="b">
        <f t="shared" si="172"/>
        <v>0</v>
      </c>
      <c r="LIK119" s="201" t="b">
        <f t="shared" si="172"/>
        <v>0</v>
      </c>
      <c r="LIL119" s="201" t="b">
        <f t="shared" si="172"/>
        <v>0</v>
      </c>
      <c r="LIM119" s="201" t="b">
        <f t="shared" si="172"/>
        <v>0</v>
      </c>
      <c r="LIN119" s="201" t="b">
        <f t="shared" si="172"/>
        <v>0</v>
      </c>
      <c r="LIO119" s="201" t="b">
        <f t="shared" si="172"/>
        <v>0</v>
      </c>
      <c r="LIP119" s="201" t="b">
        <f t="shared" si="172"/>
        <v>0</v>
      </c>
      <c r="LIQ119" s="201" t="b">
        <f t="shared" si="172"/>
        <v>0</v>
      </c>
      <c r="LIR119" s="201" t="b">
        <f t="shared" si="172"/>
        <v>0</v>
      </c>
      <c r="LIS119" s="201" t="b">
        <f t="shared" si="172"/>
        <v>0</v>
      </c>
      <c r="LIT119" s="201" t="b">
        <f t="shared" si="172"/>
        <v>0</v>
      </c>
      <c r="LIU119" s="201" t="b">
        <f t="shared" si="172"/>
        <v>0</v>
      </c>
      <c r="LIV119" s="201" t="b">
        <f t="shared" si="172"/>
        <v>0</v>
      </c>
      <c r="LIW119" s="201" t="b">
        <f t="shared" si="172"/>
        <v>0</v>
      </c>
      <c r="LIX119" s="201" t="b">
        <f t="shared" si="172"/>
        <v>0</v>
      </c>
      <c r="LIY119" s="201" t="b">
        <f t="shared" si="172"/>
        <v>0</v>
      </c>
      <c r="LIZ119" s="201" t="b">
        <f t="shared" si="172"/>
        <v>0</v>
      </c>
      <c r="LJA119" s="201" t="b">
        <f t="shared" si="172"/>
        <v>0</v>
      </c>
      <c r="LJB119" s="201" t="b">
        <f t="shared" si="172"/>
        <v>0</v>
      </c>
      <c r="LJC119" s="201" t="b">
        <f t="shared" si="172"/>
        <v>0</v>
      </c>
      <c r="LJD119" s="201" t="b">
        <f t="shared" si="172"/>
        <v>0</v>
      </c>
      <c r="LJE119" s="201" t="b">
        <f t="shared" si="172"/>
        <v>0</v>
      </c>
      <c r="LJF119" s="201" t="b">
        <f t="shared" si="172"/>
        <v>0</v>
      </c>
      <c r="LJG119" s="201" t="b">
        <f t="shared" si="172"/>
        <v>0</v>
      </c>
      <c r="LJH119" s="201" t="b">
        <f t="shared" si="172"/>
        <v>0</v>
      </c>
      <c r="LJI119" s="201" t="b">
        <f t="shared" si="172"/>
        <v>0</v>
      </c>
      <c r="LJJ119" s="201" t="b">
        <f t="shared" si="172"/>
        <v>0</v>
      </c>
      <c r="LJK119" s="201" t="b">
        <f t="shared" si="172"/>
        <v>0</v>
      </c>
      <c r="LJL119" s="201" t="b">
        <f t="shared" si="172"/>
        <v>0</v>
      </c>
      <c r="LJM119" s="201" t="b">
        <f t="shared" si="172"/>
        <v>0</v>
      </c>
      <c r="LJN119" s="201" t="b">
        <f t="shared" si="172"/>
        <v>0</v>
      </c>
      <c r="LJO119" s="201" t="b">
        <f t="shared" si="172"/>
        <v>0</v>
      </c>
      <c r="LJP119" s="201" t="b">
        <f t="shared" si="172"/>
        <v>0</v>
      </c>
      <c r="LJQ119" s="201" t="b">
        <f t="shared" si="172"/>
        <v>0</v>
      </c>
      <c r="LJR119" s="201" t="b">
        <f t="shared" si="172"/>
        <v>0</v>
      </c>
      <c r="LJS119" s="201" t="b">
        <f t="shared" si="172"/>
        <v>0</v>
      </c>
      <c r="LJT119" s="201" t="b">
        <f t="shared" si="172"/>
        <v>0</v>
      </c>
      <c r="LJU119" s="201" t="b">
        <f t="shared" si="172"/>
        <v>0</v>
      </c>
      <c r="LJV119" s="201" t="b">
        <f t="shared" si="172"/>
        <v>0</v>
      </c>
      <c r="LJW119" s="201" t="b">
        <f t="shared" ref="LJW119:LMH119" si="173">IF(LJW113=TRUE,IF(((LJW117-LJW114)*LJW116)&lt;0,TRUE,FALSE),FALSE)</f>
        <v>0</v>
      </c>
      <c r="LJX119" s="201" t="b">
        <f t="shared" si="173"/>
        <v>0</v>
      </c>
      <c r="LJY119" s="201" t="b">
        <f t="shared" si="173"/>
        <v>0</v>
      </c>
      <c r="LJZ119" s="201" t="b">
        <f t="shared" si="173"/>
        <v>0</v>
      </c>
      <c r="LKA119" s="201" t="b">
        <f t="shared" si="173"/>
        <v>0</v>
      </c>
      <c r="LKB119" s="201" t="b">
        <f t="shared" si="173"/>
        <v>0</v>
      </c>
      <c r="LKC119" s="201" t="b">
        <f t="shared" si="173"/>
        <v>0</v>
      </c>
      <c r="LKD119" s="201" t="b">
        <f t="shared" si="173"/>
        <v>0</v>
      </c>
      <c r="LKE119" s="201" t="b">
        <f t="shared" si="173"/>
        <v>0</v>
      </c>
      <c r="LKF119" s="201" t="b">
        <f t="shared" si="173"/>
        <v>0</v>
      </c>
      <c r="LKG119" s="201" t="b">
        <f t="shared" si="173"/>
        <v>0</v>
      </c>
      <c r="LKH119" s="201" t="b">
        <f t="shared" si="173"/>
        <v>0</v>
      </c>
      <c r="LKI119" s="201" t="b">
        <f t="shared" si="173"/>
        <v>0</v>
      </c>
      <c r="LKJ119" s="201" t="b">
        <f t="shared" si="173"/>
        <v>0</v>
      </c>
      <c r="LKK119" s="201" t="b">
        <f t="shared" si="173"/>
        <v>0</v>
      </c>
      <c r="LKL119" s="201" t="b">
        <f t="shared" si="173"/>
        <v>0</v>
      </c>
      <c r="LKM119" s="201" t="b">
        <f t="shared" si="173"/>
        <v>0</v>
      </c>
      <c r="LKN119" s="201" t="b">
        <f t="shared" si="173"/>
        <v>0</v>
      </c>
      <c r="LKO119" s="201" t="b">
        <f t="shared" si="173"/>
        <v>0</v>
      </c>
      <c r="LKP119" s="201" t="b">
        <f t="shared" si="173"/>
        <v>0</v>
      </c>
      <c r="LKQ119" s="201" t="b">
        <f t="shared" si="173"/>
        <v>0</v>
      </c>
      <c r="LKR119" s="201" t="b">
        <f t="shared" si="173"/>
        <v>0</v>
      </c>
      <c r="LKS119" s="201" t="b">
        <f t="shared" si="173"/>
        <v>0</v>
      </c>
      <c r="LKT119" s="201" t="b">
        <f t="shared" si="173"/>
        <v>0</v>
      </c>
      <c r="LKU119" s="201" t="b">
        <f t="shared" si="173"/>
        <v>0</v>
      </c>
      <c r="LKV119" s="201" t="b">
        <f t="shared" si="173"/>
        <v>0</v>
      </c>
      <c r="LKW119" s="201" t="b">
        <f t="shared" si="173"/>
        <v>0</v>
      </c>
      <c r="LKX119" s="201" t="b">
        <f t="shared" si="173"/>
        <v>0</v>
      </c>
      <c r="LKY119" s="201" t="b">
        <f t="shared" si="173"/>
        <v>0</v>
      </c>
      <c r="LKZ119" s="201" t="b">
        <f t="shared" si="173"/>
        <v>0</v>
      </c>
      <c r="LLA119" s="201" t="b">
        <f t="shared" si="173"/>
        <v>0</v>
      </c>
      <c r="LLB119" s="201" t="b">
        <f t="shared" si="173"/>
        <v>0</v>
      </c>
      <c r="LLC119" s="201" t="b">
        <f t="shared" si="173"/>
        <v>0</v>
      </c>
      <c r="LLD119" s="201" t="b">
        <f t="shared" si="173"/>
        <v>0</v>
      </c>
      <c r="LLE119" s="201" t="b">
        <f t="shared" si="173"/>
        <v>0</v>
      </c>
      <c r="LLF119" s="201" t="b">
        <f t="shared" si="173"/>
        <v>0</v>
      </c>
      <c r="LLG119" s="201" t="b">
        <f t="shared" si="173"/>
        <v>0</v>
      </c>
      <c r="LLH119" s="201" t="b">
        <f t="shared" si="173"/>
        <v>0</v>
      </c>
      <c r="LLI119" s="201" t="b">
        <f t="shared" si="173"/>
        <v>0</v>
      </c>
      <c r="LLJ119" s="201" t="b">
        <f t="shared" si="173"/>
        <v>0</v>
      </c>
      <c r="LLK119" s="201" t="b">
        <f t="shared" si="173"/>
        <v>0</v>
      </c>
      <c r="LLL119" s="201" t="b">
        <f t="shared" si="173"/>
        <v>0</v>
      </c>
      <c r="LLM119" s="201" t="b">
        <f t="shared" si="173"/>
        <v>0</v>
      </c>
      <c r="LLN119" s="201" t="b">
        <f t="shared" si="173"/>
        <v>0</v>
      </c>
      <c r="LLO119" s="201" t="b">
        <f t="shared" si="173"/>
        <v>0</v>
      </c>
      <c r="LLP119" s="201" t="b">
        <f t="shared" si="173"/>
        <v>0</v>
      </c>
      <c r="LLQ119" s="201" t="b">
        <f t="shared" si="173"/>
        <v>0</v>
      </c>
      <c r="LLR119" s="201" t="b">
        <f t="shared" si="173"/>
        <v>0</v>
      </c>
      <c r="LLS119" s="201" t="b">
        <f t="shared" si="173"/>
        <v>0</v>
      </c>
      <c r="LLT119" s="201" t="b">
        <f t="shared" si="173"/>
        <v>0</v>
      </c>
      <c r="LLU119" s="201" t="b">
        <f t="shared" si="173"/>
        <v>0</v>
      </c>
      <c r="LLV119" s="201" t="b">
        <f t="shared" si="173"/>
        <v>0</v>
      </c>
      <c r="LLW119" s="201" t="b">
        <f t="shared" si="173"/>
        <v>0</v>
      </c>
      <c r="LLX119" s="201" t="b">
        <f t="shared" si="173"/>
        <v>0</v>
      </c>
      <c r="LLY119" s="201" t="b">
        <f t="shared" si="173"/>
        <v>0</v>
      </c>
      <c r="LLZ119" s="201" t="b">
        <f t="shared" si="173"/>
        <v>0</v>
      </c>
      <c r="LMA119" s="201" t="b">
        <f t="shared" si="173"/>
        <v>0</v>
      </c>
      <c r="LMB119" s="201" t="b">
        <f t="shared" si="173"/>
        <v>0</v>
      </c>
      <c r="LMC119" s="201" t="b">
        <f t="shared" si="173"/>
        <v>0</v>
      </c>
      <c r="LMD119" s="201" t="b">
        <f t="shared" si="173"/>
        <v>0</v>
      </c>
      <c r="LME119" s="201" t="b">
        <f t="shared" si="173"/>
        <v>0</v>
      </c>
      <c r="LMF119" s="201" t="b">
        <f t="shared" si="173"/>
        <v>0</v>
      </c>
      <c r="LMG119" s="201" t="b">
        <f t="shared" si="173"/>
        <v>0</v>
      </c>
      <c r="LMH119" s="201" t="b">
        <f t="shared" si="173"/>
        <v>0</v>
      </c>
      <c r="LMI119" s="201" t="b">
        <f t="shared" ref="LMI119:LOT119" si="174">IF(LMI113=TRUE,IF(((LMI117-LMI114)*LMI116)&lt;0,TRUE,FALSE),FALSE)</f>
        <v>0</v>
      </c>
      <c r="LMJ119" s="201" t="b">
        <f t="shared" si="174"/>
        <v>0</v>
      </c>
      <c r="LMK119" s="201" t="b">
        <f t="shared" si="174"/>
        <v>0</v>
      </c>
      <c r="LML119" s="201" t="b">
        <f t="shared" si="174"/>
        <v>0</v>
      </c>
      <c r="LMM119" s="201" t="b">
        <f t="shared" si="174"/>
        <v>0</v>
      </c>
      <c r="LMN119" s="201" t="b">
        <f t="shared" si="174"/>
        <v>0</v>
      </c>
      <c r="LMO119" s="201" t="b">
        <f t="shared" si="174"/>
        <v>0</v>
      </c>
      <c r="LMP119" s="201" t="b">
        <f t="shared" si="174"/>
        <v>0</v>
      </c>
      <c r="LMQ119" s="201" t="b">
        <f t="shared" si="174"/>
        <v>0</v>
      </c>
      <c r="LMR119" s="201" t="b">
        <f t="shared" si="174"/>
        <v>0</v>
      </c>
      <c r="LMS119" s="201" t="b">
        <f t="shared" si="174"/>
        <v>0</v>
      </c>
      <c r="LMT119" s="201" t="b">
        <f t="shared" si="174"/>
        <v>0</v>
      </c>
      <c r="LMU119" s="201" t="b">
        <f t="shared" si="174"/>
        <v>0</v>
      </c>
      <c r="LMV119" s="201" t="b">
        <f t="shared" si="174"/>
        <v>0</v>
      </c>
      <c r="LMW119" s="201" t="b">
        <f t="shared" si="174"/>
        <v>0</v>
      </c>
      <c r="LMX119" s="201" t="b">
        <f t="shared" si="174"/>
        <v>0</v>
      </c>
      <c r="LMY119" s="201" t="b">
        <f t="shared" si="174"/>
        <v>0</v>
      </c>
      <c r="LMZ119" s="201" t="b">
        <f t="shared" si="174"/>
        <v>0</v>
      </c>
      <c r="LNA119" s="201" t="b">
        <f t="shared" si="174"/>
        <v>0</v>
      </c>
      <c r="LNB119" s="201" t="b">
        <f t="shared" si="174"/>
        <v>0</v>
      </c>
      <c r="LNC119" s="201" t="b">
        <f t="shared" si="174"/>
        <v>0</v>
      </c>
      <c r="LND119" s="201" t="b">
        <f t="shared" si="174"/>
        <v>0</v>
      </c>
      <c r="LNE119" s="201" t="b">
        <f t="shared" si="174"/>
        <v>0</v>
      </c>
      <c r="LNF119" s="201" t="b">
        <f t="shared" si="174"/>
        <v>0</v>
      </c>
      <c r="LNG119" s="201" t="b">
        <f t="shared" si="174"/>
        <v>0</v>
      </c>
      <c r="LNH119" s="201" t="b">
        <f t="shared" si="174"/>
        <v>0</v>
      </c>
      <c r="LNI119" s="201" t="b">
        <f t="shared" si="174"/>
        <v>0</v>
      </c>
      <c r="LNJ119" s="201" t="b">
        <f t="shared" si="174"/>
        <v>0</v>
      </c>
      <c r="LNK119" s="201" t="b">
        <f t="shared" si="174"/>
        <v>0</v>
      </c>
      <c r="LNL119" s="201" t="b">
        <f t="shared" si="174"/>
        <v>0</v>
      </c>
      <c r="LNM119" s="201" t="b">
        <f t="shared" si="174"/>
        <v>0</v>
      </c>
      <c r="LNN119" s="201" t="b">
        <f t="shared" si="174"/>
        <v>0</v>
      </c>
      <c r="LNO119" s="201" t="b">
        <f t="shared" si="174"/>
        <v>0</v>
      </c>
      <c r="LNP119" s="201" t="b">
        <f t="shared" si="174"/>
        <v>0</v>
      </c>
      <c r="LNQ119" s="201" t="b">
        <f t="shared" si="174"/>
        <v>0</v>
      </c>
      <c r="LNR119" s="201" t="b">
        <f t="shared" si="174"/>
        <v>0</v>
      </c>
      <c r="LNS119" s="201" t="b">
        <f t="shared" si="174"/>
        <v>0</v>
      </c>
      <c r="LNT119" s="201" t="b">
        <f t="shared" si="174"/>
        <v>0</v>
      </c>
      <c r="LNU119" s="201" t="b">
        <f t="shared" si="174"/>
        <v>0</v>
      </c>
      <c r="LNV119" s="201" t="b">
        <f t="shared" si="174"/>
        <v>0</v>
      </c>
      <c r="LNW119" s="201" t="b">
        <f t="shared" si="174"/>
        <v>0</v>
      </c>
      <c r="LNX119" s="201" t="b">
        <f t="shared" si="174"/>
        <v>0</v>
      </c>
      <c r="LNY119" s="201" t="b">
        <f t="shared" si="174"/>
        <v>0</v>
      </c>
      <c r="LNZ119" s="201" t="b">
        <f t="shared" si="174"/>
        <v>0</v>
      </c>
      <c r="LOA119" s="201" t="b">
        <f t="shared" si="174"/>
        <v>0</v>
      </c>
      <c r="LOB119" s="201" t="b">
        <f t="shared" si="174"/>
        <v>0</v>
      </c>
      <c r="LOC119" s="201" t="b">
        <f t="shared" si="174"/>
        <v>0</v>
      </c>
      <c r="LOD119" s="201" t="b">
        <f t="shared" si="174"/>
        <v>0</v>
      </c>
      <c r="LOE119" s="201" t="b">
        <f t="shared" si="174"/>
        <v>0</v>
      </c>
      <c r="LOF119" s="201" t="b">
        <f t="shared" si="174"/>
        <v>0</v>
      </c>
      <c r="LOG119" s="201" t="b">
        <f t="shared" si="174"/>
        <v>0</v>
      </c>
      <c r="LOH119" s="201" t="b">
        <f t="shared" si="174"/>
        <v>0</v>
      </c>
      <c r="LOI119" s="201" t="b">
        <f t="shared" si="174"/>
        <v>0</v>
      </c>
      <c r="LOJ119" s="201" t="b">
        <f t="shared" si="174"/>
        <v>0</v>
      </c>
      <c r="LOK119" s="201" t="b">
        <f t="shared" si="174"/>
        <v>0</v>
      </c>
      <c r="LOL119" s="201" t="b">
        <f t="shared" si="174"/>
        <v>0</v>
      </c>
      <c r="LOM119" s="201" t="b">
        <f t="shared" si="174"/>
        <v>0</v>
      </c>
      <c r="LON119" s="201" t="b">
        <f t="shared" si="174"/>
        <v>0</v>
      </c>
      <c r="LOO119" s="201" t="b">
        <f t="shared" si="174"/>
        <v>0</v>
      </c>
      <c r="LOP119" s="201" t="b">
        <f t="shared" si="174"/>
        <v>0</v>
      </c>
      <c r="LOQ119" s="201" t="b">
        <f t="shared" si="174"/>
        <v>0</v>
      </c>
      <c r="LOR119" s="201" t="b">
        <f t="shared" si="174"/>
        <v>0</v>
      </c>
      <c r="LOS119" s="201" t="b">
        <f t="shared" si="174"/>
        <v>0</v>
      </c>
      <c r="LOT119" s="201" t="b">
        <f t="shared" si="174"/>
        <v>0</v>
      </c>
      <c r="LOU119" s="201" t="b">
        <f t="shared" ref="LOU119:LRF119" si="175">IF(LOU113=TRUE,IF(((LOU117-LOU114)*LOU116)&lt;0,TRUE,FALSE),FALSE)</f>
        <v>0</v>
      </c>
      <c r="LOV119" s="201" t="b">
        <f t="shared" si="175"/>
        <v>0</v>
      </c>
      <c r="LOW119" s="201" t="b">
        <f t="shared" si="175"/>
        <v>0</v>
      </c>
      <c r="LOX119" s="201" t="b">
        <f t="shared" si="175"/>
        <v>0</v>
      </c>
      <c r="LOY119" s="201" t="b">
        <f t="shared" si="175"/>
        <v>0</v>
      </c>
      <c r="LOZ119" s="201" t="b">
        <f t="shared" si="175"/>
        <v>0</v>
      </c>
      <c r="LPA119" s="201" t="b">
        <f t="shared" si="175"/>
        <v>0</v>
      </c>
      <c r="LPB119" s="201" t="b">
        <f t="shared" si="175"/>
        <v>0</v>
      </c>
      <c r="LPC119" s="201" t="b">
        <f t="shared" si="175"/>
        <v>0</v>
      </c>
      <c r="LPD119" s="201" t="b">
        <f t="shared" si="175"/>
        <v>0</v>
      </c>
      <c r="LPE119" s="201" t="b">
        <f t="shared" si="175"/>
        <v>0</v>
      </c>
      <c r="LPF119" s="201" t="b">
        <f t="shared" si="175"/>
        <v>0</v>
      </c>
      <c r="LPG119" s="201" t="b">
        <f t="shared" si="175"/>
        <v>0</v>
      </c>
      <c r="LPH119" s="201" t="b">
        <f t="shared" si="175"/>
        <v>0</v>
      </c>
      <c r="LPI119" s="201" t="b">
        <f t="shared" si="175"/>
        <v>0</v>
      </c>
      <c r="LPJ119" s="201" t="b">
        <f t="shared" si="175"/>
        <v>0</v>
      </c>
      <c r="LPK119" s="201" t="b">
        <f t="shared" si="175"/>
        <v>0</v>
      </c>
      <c r="LPL119" s="201" t="b">
        <f t="shared" si="175"/>
        <v>0</v>
      </c>
      <c r="LPM119" s="201" t="b">
        <f t="shared" si="175"/>
        <v>0</v>
      </c>
      <c r="LPN119" s="201" t="b">
        <f t="shared" si="175"/>
        <v>0</v>
      </c>
      <c r="LPO119" s="201" t="b">
        <f t="shared" si="175"/>
        <v>0</v>
      </c>
      <c r="LPP119" s="201" t="b">
        <f t="shared" si="175"/>
        <v>0</v>
      </c>
      <c r="LPQ119" s="201" t="b">
        <f t="shared" si="175"/>
        <v>0</v>
      </c>
      <c r="LPR119" s="201" t="b">
        <f t="shared" si="175"/>
        <v>0</v>
      </c>
      <c r="LPS119" s="201" t="b">
        <f t="shared" si="175"/>
        <v>0</v>
      </c>
      <c r="LPT119" s="201" t="b">
        <f t="shared" si="175"/>
        <v>0</v>
      </c>
      <c r="LPU119" s="201" t="b">
        <f t="shared" si="175"/>
        <v>0</v>
      </c>
      <c r="LPV119" s="201" t="b">
        <f t="shared" si="175"/>
        <v>0</v>
      </c>
      <c r="LPW119" s="201" t="b">
        <f t="shared" si="175"/>
        <v>0</v>
      </c>
      <c r="LPX119" s="201" t="b">
        <f t="shared" si="175"/>
        <v>0</v>
      </c>
      <c r="LPY119" s="201" t="b">
        <f t="shared" si="175"/>
        <v>0</v>
      </c>
      <c r="LPZ119" s="201" t="b">
        <f t="shared" si="175"/>
        <v>0</v>
      </c>
      <c r="LQA119" s="201" t="b">
        <f t="shared" si="175"/>
        <v>0</v>
      </c>
      <c r="LQB119" s="201" t="b">
        <f t="shared" si="175"/>
        <v>0</v>
      </c>
      <c r="LQC119" s="201" t="b">
        <f t="shared" si="175"/>
        <v>0</v>
      </c>
      <c r="LQD119" s="201" t="b">
        <f t="shared" si="175"/>
        <v>0</v>
      </c>
      <c r="LQE119" s="201" t="b">
        <f t="shared" si="175"/>
        <v>0</v>
      </c>
      <c r="LQF119" s="201" t="b">
        <f t="shared" si="175"/>
        <v>0</v>
      </c>
      <c r="LQG119" s="201" t="b">
        <f t="shared" si="175"/>
        <v>0</v>
      </c>
      <c r="LQH119" s="201" t="b">
        <f t="shared" si="175"/>
        <v>0</v>
      </c>
      <c r="LQI119" s="201" t="b">
        <f t="shared" si="175"/>
        <v>0</v>
      </c>
      <c r="LQJ119" s="201" t="b">
        <f t="shared" si="175"/>
        <v>0</v>
      </c>
      <c r="LQK119" s="201" t="b">
        <f t="shared" si="175"/>
        <v>0</v>
      </c>
      <c r="LQL119" s="201" t="b">
        <f t="shared" si="175"/>
        <v>0</v>
      </c>
      <c r="LQM119" s="201" t="b">
        <f t="shared" si="175"/>
        <v>0</v>
      </c>
      <c r="LQN119" s="201" t="b">
        <f t="shared" si="175"/>
        <v>0</v>
      </c>
      <c r="LQO119" s="201" t="b">
        <f t="shared" si="175"/>
        <v>0</v>
      </c>
      <c r="LQP119" s="201" t="b">
        <f t="shared" si="175"/>
        <v>0</v>
      </c>
      <c r="LQQ119" s="201" t="b">
        <f t="shared" si="175"/>
        <v>0</v>
      </c>
      <c r="LQR119" s="201" t="b">
        <f t="shared" si="175"/>
        <v>0</v>
      </c>
      <c r="LQS119" s="201" t="b">
        <f t="shared" si="175"/>
        <v>0</v>
      </c>
      <c r="LQT119" s="201" t="b">
        <f t="shared" si="175"/>
        <v>0</v>
      </c>
      <c r="LQU119" s="201" t="b">
        <f t="shared" si="175"/>
        <v>0</v>
      </c>
      <c r="LQV119" s="201" t="b">
        <f t="shared" si="175"/>
        <v>0</v>
      </c>
      <c r="LQW119" s="201" t="b">
        <f t="shared" si="175"/>
        <v>0</v>
      </c>
      <c r="LQX119" s="201" t="b">
        <f t="shared" si="175"/>
        <v>0</v>
      </c>
      <c r="LQY119" s="201" t="b">
        <f t="shared" si="175"/>
        <v>0</v>
      </c>
      <c r="LQZ119" s="201" t="b">
        <f t="shared" si="175"/>
        <v>0</v>
      </c>
      <c r="LRA119" s="201" t="b">
        <f t="shared" si="175"/>
        <v>0</v>
      </c>
      <c r="LRB119" s="201" t="b">
        <f t="shared" si="175"/>
        <v>0</v>
      </c>
      <c r="LRC119" s="201" t="b">
        <f t="shared" si="175"/>
        <v>0</v>
      </c>
      <c r="LRD119" s="201" t="b">
        <f t="shared" si="175"/>
        <v>0</v>
      </c>
      <c r="LRE119" s="201" t="b">
        <f t="shared" si="175"/>
        <v>0</v>
      </c>
      <c r="LRF119" s="201" t="b">
        <f t="shared" si="175"/>
        <v>0</v>
      </c>
      <c r="LRG119" s="201" t="b">
        <f t="shared" ref="LRG119:LTR119" si="176">IF(LRG113=TRUE,IF(((LRG117-LRG114)*LRG116)&lt;0,TRUE,FALSE),FALSE)</f>
        <v>0</v>
      </c>
      <c r="LRH119" s="201" t="b">
        <f t="shared" si="176"/>
        <v>0</v>
      </c>
      <c r="LRI119" s="201" t="b">
        <f t="shared" si="176"/>
        <v>0</v>
      </c>
      <c r="LRJ119" s="201" t="b">
        <f t="shared" si="176"/>
        <v>0</v>
      </c>
      <c r="LRK119" s="201" t="b">
        <f t="shared" si="176"/>
        <v>0</v>
      </c>
      <c r="LRL119" s="201" t="b">
        <f t="shared" si="176"/>
        <v>0</v>
      </c>
      <c r="LRM119" s="201" t="b">
        <f t="shared" si="176"/>
        <v>0</v>
      </c>
      <c r="LRN119" s="201" t="b">
        <f t="shared" si="176"/>
        <v>0</v>
      </c>
      <c r="LRO119" s="201" t="b">
        <f t="shared" si="176"/>
        <v>0</v>
      </c>
      <c r="LRP119" s="201" t="b">
        <f t="shared" si="176"/>
        <v>0</v>
      </c>
      <c r="LRQ119" s="201" t="b">
        <f t="shared" si="176"/>
        <v>0</v>
      </c>
      <c r="LRR119" s="201" t="b">
        <f t="shared" si="176"/>
        <v>0</v>
      </c>
      <c r="LRS119" s="201" t="b">
        <f t="shared" si="176"/>
        <v>0</v>
      </c>
      <c r="LRT119" s="201" t="b">
        <f t="shared" si="176"/>
        <v>0</v>
      </c>
      <c r="LRU119" s="201" t="b">
        <f t="shared" si="176"/>
        <v>0</v>
      </c>
      <c r="LRV119" s="201" t="b">
        <f t="shared" si="176"/>
        <v>0</v>
      </c>
      <c r="LRW119" s="201" t="b">
        <f t="shared" si="176"/>
        <v>0</v>
      </c>
      <c r="LRX119" s="201" t="b">
        <f t="shared" si="176"/>
        <v>0</v>
      </c>
      <c r="LRY119" s="201" t="b">
        <f t="shared" si="176"/>
        <v>0</v>
      </c>
      <c r="LRZ119" s="201" t="b">
        <f t="shared" si="176"/>
        <v>0</v>
      </c>
      <c r="LSA119" s="201" t="b">
        <f t="shared" si="176"/>
        <v>0</v>
      </c>
      <c r="LSB119" s="201" t="b">
        <f t="shared" si="176"/>
        <v>0</v>
      </c>
      <c r="LSC119" s="201" t="b">
        <f t="shared" si="176"/>
        <v>0</v>
      </c>
      <c r="LSD119" s="201" t="b">
        <f t="shared" si="176"/>
        <v>0</v>
      </c>
      <c r="LSE119" s="201" t="b">
        <f t="shared" si="176"/>
        <v>0</v>
      </c>
      <c r="LSF119" s="201" t="b">
        <f t="shared" si="176"/>
        <v>0</v>
      </c>
      <c r="LSG119" s="201" t="b">
        <f t="shared" si="176"/>
        <v>0</v>
      </c>
      <c r="LSH119" s="201" t="b">
        <f t="shared" si="176"/>
        <v>0</v>
      </c>
      <c r="LSI119" s="201" t="b">
        <f t="shared" si="176"/>
        <v>0</v>
      </c>
      <c r="LSJ119" s="201" t="b">
        <f t="shared" si="176"/>
        <v>0</v>
      </c>
      <c r="LSK119" s="201" t="b">
        <f t="shared" si="176"/>
        <v>0</v>
      </c>
      <c r="LSL119" s="201" t="b">
        <f t="shared" si="176"/>
        <v>0</v>
      </c>
      <c r="LSM119" s="201" t="b">
        <f t="shared" si="176"/>
        <v>0</v>
      </c>
      <c r="LSN119" s="201" t="b">
        <f t="shared" si="176"/>
        <v>0</v>
      </c>
      <c r="LSO119" s="201" t="b">
        <f t="shared" si="176"/>
        <v>0</v>
      </c>
      <c r="LSP119" s="201" t="b">
        <f t="shared" si="176"/>
        <v>0</v>
      </c>
      <c r="LSQ119" s="201" t="b">
        <f t="shared" si="176"/>
        <v>0</v>
      </c>
      <c r="LSR119" s="201" t="b">
        <f t="shared" si="176"/>
        <v>0</v>
      </c>
      <c r="LSS119" s="201" t="b">
        <f t="shared" si="176"/>
        <v>0</v>
      </c>
      <c r="LST119" s="201" t="b">
        <f t="shared" si="176"/>
        <v>0</v>
      </c>
      <c r="LSU119" s="201" t="b">
        <f t="shared" si="176"/>
        <v>0</v>
      </c>
      <c r="LSV119" s="201" t="b">
        <f t="shared" si="176"/>
        <v>0</v>
      </c>
      <c r="LSW119" s="201" t="b">
        <f t="shared" si="176"/>
        <v>0</v>
      </c>
      <c r="LSX119" s="201" t="b">
        <f t="shared" si="176"/>
        <v>0</v>
      </c>
      <c r="LSY119" s="201" t="b">
        <f t="shared" si="176"/>
        <v>0</v>
      </c>
      <c r="LSZ119" s="201" t="b">
        <f t="shared" si="176"/>
        <v>0</v>
      </c>
      <c r="LTA119" s="201" t="b">
        <f t="shared" si="176"/>
        <v>0</v>
      </c>
      <c r="LTB119" s="201" t="b">
        <f t="shared" si="176"/>
        <v>0</v>
      </c>
      <c r="LTC119" s="201" t="b">
        <f t="shared" si="176"/>
        <v>0</v>
      </c>
      <c r="LTD119" s="201" t="b">
        <f t="shared" si="176"/>
        <v>0</v>
      </c>
      <c r="LTE119" s="201" t="b">
        <f t="shared" si="176"/>
        <v>0</v>
      </c>
      <c r="LTF119" s="201" t="b">
        <f t="shared" si="176"/>
        <v>0</v>
      </c>
      <c r="LTG119" s="201" t="b">
        <f t="shared" si="176"/>
        <v>0</v>
      </c>
      <c r="LTH119" s="201" t="b">
        <f t="shared" si="176"/>
        <v>0</v>
      </c>
      <c r="LTI119" s="201" t="b">
        <f t="shared" si="176"/>
        <v>0</v>
      </c>
      <c r="LTJ119" s="201" t="b">
        <f t="shared" si="176"/>
        <v>0</v>
      </c>
      <c r="LTK119" s="201" t="b">
        <f t="shared" si="176"/>
        <v>0</v>
      </c>
      <c r="LTL119" s="201" t="b">
        <f t="shared" si="176"/>
        <v>0</v>
      </c>
      <c r="LTM119" s="201" t="b">
        <f t="shared" si="176"/>
        <v>0</v>
      </c>
      <c r="LTN119" s="201" t="b">
        <f t="shared" si="176"/>
        <v>0</v>
      </c>
      <c r="LTO119" s="201" t="b">
        <f t="shared" si="176"/>
        <v>0</v>
      </c>
      <c r="LTP119" s="201" t="b">
        <f t="shared" si="176"/>
        <v>0</v>
      </c>
      <c r="LTQ119" s="201" t="b">
        <f t="shared" si="176"/>
        <v>0</v>
      </c>
      <c r="LTR119" s="201" t="b">
        <f t="shared" si="176"/>
        <v>0</v>
      </c>
      <c r="LTS119" s="201" t="b">
        <f t="shared" ref="LTS119:LWD119" si="177">IF(LTS113=TRUE,IF(((LTS117-LTS114)*LTS116)&lt;0,TRUE,FALSE),FALSE)</f>
        <v>0</v>
      </c>
      <c r="LTT119" s="201" t="b">
        <f t="shared" si="177"/>
        <v>0</v>
      </c>
      <c r="LTU119" s="201" t="b">
        <f t="shared" si="177"/>
        <v>0</v>
      </c>
      <c r="LTV119" s="201" t="b">
        <f t="shared" si="177"/>
        <v>0</v>
      </c>
      <c r="LTW119" s="201" t="b">
        <f t="shared" si="177"/>
        <v>0</v>
      </c>
      <c r="LTX119" s="201" t="b">
        <f t="shared" si="177"/>
        <v>0</v>
      </c>
      <c r="LTY119" s="201" t="b">
        <f t="shared" si="177"/>
        <v>0</v>
      </c>
      <c r="LTZ119" s="201" t="b">
        <f t="shared" si="177"/>
        <v>0</v>
      </c>
      <c r="LUA119" s="201" t="b">
        <f t="shared" si="177"/>
        <v>0</v>
      </c>
      <c r="LUB119" s="201" t="b">
        <f t="shared" si="177"/>
        <v>0</v>
      </c>
      <c r="LUC119" s="201" t="b">
        <f t="shared" si="177"/>
        <v>0</v>
      </c>
      <c r="LUD119" s="201" t="b">
        <f t="shared" si="177"/>
        <v>0</v>
      </c>
      <c r="LUE119" s="201" t="b">
        <f t="shared" si="177"/>
        <v>0</v>
      </c>
      <c r="LUF119" s="201" t="b">
        <f t="shared" si="177"/>
        <v>0</v>
      </c>
      <c r="LUG119" s="201" t="b">
        <f t="shared" si="177"/>
        <v>0</v>
      </c>
      <c r="LUH119" s="201" t="b">
        <f t="shared" si="177"/>
        <v>0</v>
      </c>
      <c r="LUI119" s="201" t="b">
        <f t="shared" si="177"/>
        <v>0</v>
      </c>
      <c r="LUJ119" s="201" t="b">
        <f t="shared" si="177"/>
        <v>0</v>
      </c>
      <c r="LUK119" s="201" t="b">
        <f t="shared" si="177"/>
        <v>0</v>
      </c>
      <c r="LUL119" s="201" t="b">
        <f t="shared" si="177"/>
        <v>0</v>
      </c>
      <c r="LUM119" s="201" t="b">
        <f t="shared" si="177"/>
        <v>0</v>
      </c>
      <c r="LUN119" s="201" t="b">
        <f t="shared" si="177"/>
        <v>0</v>
      </c>
      <c r="LUO119" s="201" t="b">
        <f t="shared" si="177"/>
        <v>0</v>
      </c>
      <c r="LUP119" s="201" t="b">
        <f t="shared" si="177"/>
        <v>0</v>
      </c>
      <c r="LUQ119" s="201" t="b">
        <f t="shared" si="177"/>
        <v>0</v>
      </c>
      <c r="LUR119" s="201" t="b">
        <f t="shared" si="177"/>
        <v>0</v>
      </c>
      <c r="LUS119" s="201" t="b">
        <f t="shared" si="177"/>
        <v>0</v>
      </c>
      <c r="LUT119" s="201" t="b">
        <f t="shared" si="177"/>
        <v>0</v>
      </c>
      <c r="LUU119" s="201" t="b">
        <f t="shared" si="177"/>
        <v>0</v>
      </c>
      <c r="LUV119" s="201" t="b">
        <f t="shared" si="177"/>
        <v>0</v>
      </c>
      <c r="LUW119" s="201" t="b">
        <f t="shared" si="177"/>
        <v>0</v>
      </c>
      <c r="LUX119" s="201" t="b">
        <f t="shared" si="177"/>
        <v>0</v>
      </c>
      <c r="LUY119" s="201" t="b">
        <f t="shared" si="177"/>
        <v>0</v>
      </c>
      <c r="LUZ119" s="201" t="b">
        <f t="shared" si="177"/>
        <v>0</v>
      </c>
      <c r="LVA119" s="201" t="b">
        <f t="shared" si="177"/>
        <v>0</v>
      </c>
      <c r="LVB119" s="201" t="b">
        <f t="shared" si="177"/>
        <v>0</v>
      </c>
      <c r="LVC119" s="201" t="b">
        <f t="shared" si="177"/>
        <v>0</v>
      </c>
      <c r="LVD119" s="201" t="b">
        <f t="shared" si="177"/>
        <v>0</v>
      </c>
      <c r="LVE119" s="201" t="b">
        <f t="shared" si="177"/>
        <v>0</v>
      </c>
      <c r="LVF119" s="201" t="b">
        <f t="shared" si="177"/>
        <v>0</v>
      </c>
      <c r="LVG119" s="201" t="b">
        <f t="shared" si="177"/>
        <v>0</v>
      </c>
      <c r="LVH119" s="201" t="b">
        <f t="shared" si="177"/>
        <v>0</v>
      </c>
      <c r="LVI119" s="201" t="b">
        <f t="shared" si="177"/>
        <v>0</v>
      </c>
      <c r="LVJ119" s="201" t="b">
        <f t="shared" si="177"/>
        <v>0</v>
      </c>
      <c r="LVK119" s="201" t="b">
        <f t="shared" si="177"/>
        <v>0</v>
      </c>
      <c r="LVL119" s="201" t="b">
        <f t="shared" si="177"/>
        <v>0</v>
      </c>
      <c r="LVM119" s="201" t="b">
        <f t="shared" si="177"/>
        <v>0</v>
      </c>
      <c r="LVN119" s="201" t="b">
        <f t="shared" si="177"/>
        <v>0</v>
      </c>
      <c r="LVO119" s="201" t="b">
        <f t="shared" si="177"/>
        <v>0</v>
      </c>
      <c r="LVP119" s="201" t="b">
        <f t="shared" si="177"/>
        <v>0</v>
      </c>
      <c r="LVQ119" s="201" t="b">
        <f t="shared" si="177"/>
        <v>0</v>
      </c>
      <c r="LVR119" s="201" t="b">
        <f t="shared" si="177"/>
        <v>0</v>
      </c>
      <c r="LVS119" s="201" t="b">
        <f t="shared" si="177"/>
        <v>0</v>
      </c>
      <c r="LVT119" s="201" t="b">
        <f t="shared" si="177"/>
        <v>0</v>
      </c>
      <c r="LVU119" s="201" t="b">
        <f t="shared" si="177"/>
        <v>0</v>
      </c>
      <c r="LVV119" s="201" t="b">
        <f t="shared" si="177"/>
        <v>0</v>
      </c>
      <c r="LVW119" s="201" t="b">
        <f t="shared" si="177"/>
        <v>0</v>
      </c>
      <c r="LVX119" s="201" t="b">
        <f t="shared" si="177"/>
        <v>0</v>
      </c>
      <c r="LVY119" s="201" t="b">
        <f t="shared" si="177"/>
        <v>0</v>
      </c>
      <c r="LVZ119" s="201" t="b">
        <f t="shared" si="177"/>
        <v>0</v>
      </c>
      <c r="LWA119" s="201" t="b">
        <f t="shared" si="177"/>
        <v>0</v>
      </c>
      <c r="LWB119" s="201" t="b">
        <f t="shared" si="177"/>
        <v>0</v>
      </c>
      <c r="LWC119" s="201" t="b">
        <f t="shared" si="177"/>
        <v>0</v>
      </c>
      <c r="LWD119" s="201" t="b">
        <f t="shared" si="177"/>
        <v>0</v>
      </c>
      <c r="LWE119" s="201" t="b">
        <f t="shared" ref="LWE119:LYP119" si="178">IF(LWE113=TRUE,IF(((LWE117-LWE114)*LWE116)&lt;0,TRUE,FALSE),FALSE)</f>
        <v>0</v>
      </c>
      <c r="LWF119" s="201" t="b">
        <f t="shared" si="178"/>
        <v>0</v>
      </c>
      <c r="LWG119" s="201" t="b">
        <f t="shared" si="178"/>
        <v>0</v>
      </c>
      <c r="LWH119" s="201" t="b">
        <f t="shared" si="178"/>
        <v>0</v>
      </c>
      <c r="LWI119" s="201" t="b">
        <f t="shared" si="178"/>
        <v>0</v>
      </c>
      <c r="LWJ119" s="201" t="b">
        <f t="shared" si="178"/>
        <v>0</v>
      </c>
      <c r="LWK119" s="201" t="b">
        <f t="shared" si="178"/>
        <v>0</v>
      </c>
      <c r="LWL119" s="201" t="b">
        <f t="shared" si="178"/>
        <v>0</v>
      </c>
      <c r="LWM119" s="201" t="b">
        <f t="shared" si="178"/>
        <v>0</v>
      </c>
      <c r="LWN119" s="201" t="b">
        <f t="shared" si="178"/>
        <v>0</v>
      </c>
      <c r="LWO119" s="201" t="b">
        <f t="shared" si="178"/>
        <v>0</v>
      </c>
      <c r="LWP119" s="201" t="b">
        <f t="shared" si="178"/>
        <v>0</v>
      </c>
      <c r="LWQ119" s="201" t="b">
        <f t="shared" si="178"/>
        <v>0</v>
      </c>
      <c r="LWR119" s="201" t="b">
        <f t="shared" si="178"/>
        <v>0</v>
      </c>
      <c r="LWS119" s="201" t="b">
        <f t="shared" si="178"/>
        <v>0</v>
      </c>
      <c r="LWT119" s="201" t="b">
        <f t="shared" si="178"/>
        <v>0</v>
      </c>
      <c r="LWU119" s="201" t="b">
        <f t="shared" si="178"/>
        <v>0</v>
      </c>
      <c r="LWV119" s="201" t="b">
        <f t="shared" si="178"/>
        <v>0</v>
      </c>
      <c r="LWW119" s="201" t="b">
        <f t="shared" si="178"/>
        <v>0</v>
      </c>
      <c r="LWX119" s="201" t="b">
        <f t="shared" si="178"/>
        <v>0</v>
      </c>
      <c r="LWY119" s="201" t="b">
        <f t="shared" si="178"/>
        <v>0</v>
      </c>
      <c r="LWZ119" s="201" t="b">
        <f t="shared" si="178"/>
        <v>0</v>
      </c>
      <c r="LXA119" s="201" t="b">
        <f t="shared" si="178"/>
        <v>0</v>
      </c>
      <c r="LXB119" s="201" t="b">
        <f t="shared" si="178"/>
        <v>0</v>
      </c>
      <c r="LXC119" s="201" t="b">
        <f t="shared" si="178"/>
        <v>0</v>
      </c>
      <c r="LXD119" s="201" t="b">
        <f t="shared" si="178"/>
        <v>0</v>
      </c>
      <c r="LXE119" s="201" t="b">
        <f t="shared" si="178"/>
        <v>0</v>
      </c>
      <c r="LXF119" s="201" t="b">
        <f t="shared" si="178"/>
        <v>0</v>
      </c>
      <c r="LXG119" s="201" t="b">
        <f t="shared" si="178"/>
        <v>0</v>
      </c>
      <c r="LXH119" s="201" t="b">
        <f t="shared" si="178"/>
        <v>0</v>
      </c>
      <c r="LXI119" s="201" t="b">
        <f t="shared" si="178"/>
        <v>0</v>
      </c>
      <c r="LXJ119" s="201" t="b">
        <f t="shared" si="178"/>
        <v>0</v>
      </c>
      <c r="LXK119" s="201" t="b">
        <f t="shared" si="178"/>
        <v>0</v>
      </c>
      <c r="LXL119" s="201" t="b">
        <f t="shared" si="178"/>
        <v>0</v>
      </c>
      <c r="LXM119" s="201" t="b">
        <f t="shared" si="178"/>
        <v>0</v>
      </c>
      <c r="LXN119" s="201" t="b">
        <f t="shared" si="178"/>
        <v>0</v>
      </c>
      <c r="LXO119" s="201" t="b">
        <f t="shared" si="178"/>
        <v>0</v>
      </c>
      <c r="LXP119" s="201" t="b">
        <f t="shared" si="178"/>
        <v>0</v>
      </c>
      <c r="LXQ119" s="201" t="b">
        <f t="shared" si="178"/>
        <v>0</v>
      </c>
      <c r="LXR119" s="201" t="b">
        <f t="shared" si="178"/>
        <v>0</v>
      </c>
      <c r="LXS119" s="201" t="b">
        <f t="shared" si="178"/>
        <v>0</v>
      </c>
      <c r="LXT119" s="201" t="b">
        <f t="shared" si="178"/>
        <v>0</v>
      </c>
      <c r="LXU119" s="201" t="b">
        <f t="shared" si="178"/>
        <v>0</v>
      </c>
      <c r="LXV119" s="201" t="b">
        <f t="shared" si="178"/>
        <v>0</v>
      </c>
      <c r="LXW119" s="201" t="b">
        <f t="shared" si="178"/>
        <v>0</v>
      </c>
      <c r="LXX119" s="201" t="b">
        <f t="shared" si="178"/>
        <v>0</v>
      </c>
      <c r="LXY119" s="201" t="b">
        <f t="shared" si="178"/>
        <v>0</v>
      </c>
      <c r="LXZ119" s="201" t="b">
        <f t="shared" si="178"/>
        <v>0</v>
      </c>
      <c r="LYA119" s="201" t="b">
        <f t="shared" si="178"/>
        <v>0</v>
      </c>
      <c r="LYB119" s="201" t="b">
        <f t="shared" si="178"/>
        <v>0</v>
      </c>
      <c r="LYC119" s="201" t="b">
        <f t="shared" si="178"/>
        <v>0</v>
      </c>
      <c r="LYD119" s="201" t="b">
        <f t="shared" si="178"/>
        <v>0</v>
      </c>
      <c r="LYE119" s="201" t="b">
        <f t="shared" si="178"/>
        <v>0</v>
      </c>
      <c r="LYF119" s="201" t="b">
        <f t="shared" si="178"/>
        <v>0</v>
      </c>
      <c r="LYG119" s="201" t="b">
        <f t="shared" si="178"/>
        <v>0</v>
      </c>
      <c r="LYH119" s="201" t="b">
        <f t="shared" si="178"/>
        <v>0</v>
      </c>
      <c r="LYI119" s="201" t="b">
        <f t="shared" si="178"/>
        <v>0</v>
      </c>
      <c r="LYJ119" s="201" t="b">
        <f t="shared" si="178"/>
        <v>0</v>
      </c>
      <c r="LYK119" s="201" t="b">
        <f t="shared" si="178"/>
        <v>0</v>
      </c>
      <c r="LYL119" s="201" t="b">
        <f t="shared" si="178"/>
        <v>0</v>
      </c>
      <c r="LYM119" s="201" t="b">
        <f t="shared" si="178"/>
        <v>0</v>
      </c>
      <c r="LYN119" s="201" t="b">
        <f t="shared" si="178"/>
        <v>0</v>
      </c>
      <c r="LYO119" s="201" t="b">
        <f t="shared" si="178"/>
        <v>0</v>
      </c>
      <c r="LYP119" s="201" t="b">
        <f t="shared" si="178"/>
        <v>0</v>
      </c>
      <c r="LYQ119" s="201" t="b">
        <f t="shared" ref="LYQ119:MBB119" si="179">IF(LYQ113=TRUE,IF(((LYQ117-LYQ114)*LYQ116)&lt;0,TRUE,FALSE),FALSE)</f>
        <v>0</v>
      </c>
      <c r="LYR119" s="201" t="b">
        <f t="shared" si="179"/>
        <v>0</v>
      </c>
      <c r="LYS119" s="201" t="b">
        <f t="shared" si="179"/>
        <v>0</v>
      </c>
      <c r="LYT119" s="201" t="b">
        <f t="shared" si="179"/>
        <v>0</v>
      </c>
      <c r="LYU119" s="201" t="b">
        <f t="shared" si="179"/>
        <v>0</v>
      </c>
      <c r="LYV119" s="201" t="b">
        <f t="shared" si="179"/>
        <v>0</v>
      </c>
      <c r="LYW119" s="201" t="b">
        <f t="shared" si="179"/>
        <v>0</v>
      </c>
      <c r="LYX119" s="201" t="b">
        <f t="shared" si="179"/>
        <v>0</v>
      </c>
      <c r="LYY119" s="201" t="b">
        <f t="shared" si="179"/>
        <v>0</v>
      </c>
      <c r="LYZ119" s="201" t="b">
        <f t="shared" si="179"/>
        <v>0</v>
      </c>
      <c r="LZA119" s="201" t="b">
        <f t="shared" si="179"/>
        <v>0</v>
      </c>
      <c r="LZB119" s="201" t="b">
        <f t="shared" si="179"/>
        <v>0</v>
      </c>
      <c r="LZC119" s="201" t="b">
        <f t="shared" si="179"/>
        <v>0</v>
      </c>
      <c r="LZD119" s="201" t="b">
        <f t="shared" si="179"/>
        <v>0</v>
      </c>
      <c r="LZE119" s="201" t="b">
        <f t="shared" si="179"/>
        <v>0</v>
      </c>
      <c r="LZF119" s="201" t="b">
        <f t="shared" si="179"/>
        <v>0</v>
      </c>
      <c r="LZG119" s="201" t="b">
        <f t="shared" si="179"/>
        <v>0</v>
      </c>
      <c r="LZH119" s="201" t="b">
        <f t="shared" si="179"/>
        <v>0</v>
      </c>
      <c r="LZI119" s="201" t="b">
        <f t="shared" si="179"/>
        <v>0</v>
      </c>
      <c r="LZJ119" s="201" t="b">
        <f t="shared" si="179"/>
        <v>0</v>
      </c>
      <c r="LZK119" s="201" t="b">
        <f t="shared" si="179"/>
        <v>0</v>
      </c>
      <c r="LZL119" s="201" t="b">
        <f t="shared" si="179"/>
        <v>0</v>
      </c>
      <c r="LZM119" s="201" t="b">
        <f t="shared" si="179"/>
        <v>0</v>
      </c>
      <c r="LZN119" s="201" t="b">
        <f t="shared" si="179"/>
        <v>0</v>
      </c>
      <c r="LZO119" s="201" t="b">
        <f t="shared" si="179"/>
        <v>0</v>
      </c>
      <c r="LZP119" s="201" t="b">
        <f t="shared" si="179"/>
        <v>0</v>
      </c>
      <c r="LZQ119" s="201" t="b">
        <f t="shared" si="179"/>
        <v>0</v>
      </c>
      <c r="LZR119" s="201" t="b">
        <f t="shared" si="179"/>
        <v>0</v>
      </c>
      <c r="LZS119" s="201" t="b">
        <f t="shared" si="179"/>
        <v>0</v>
      </c>
      <c r="LZT119" s="201" t="b">
        <f t="shared" si="179"/>
        <v>0</v>
      </c>
      <c r="LZU119" s="201" t="b">
        <f t="shared" si="179"/>
        <v>0</v>
      </c>
      <c r="LZV119" s="201" t="b">
        <f t="shared" si="179"/>
        <v>0</v>
      </c>
      <c r="LZW119" s="201" t="b">
        <f t="shared" si="179"/>
        <v>0</v>
      </c>
      <c r="LZX119" s="201" t="b">
        <f t="shared" si="179"/>
        <v>0</v>
      </c>
      <c r="LZY119" s="201" t="b">
        <f t="shared" si="179"/>
        <v>0</v>
      </c>
      <c r="LZZ119" s="201" t="b">
        <f t="shared" si="179"/>
        <v>0</v>
      </c>
      <c r="MAA119" s="201" t="b">
        <f t="shared" si="179"/>
        <v>0</v>
      </c>
      <c r="MAB119" s="201" t="b">
        <f t="shared" si="179"/>
        <v>0</v>
      </c>
      <c r="MAC119" s="201" t="b">
        <f t="shared" si="179"/>
        <v>0</v>
      </c>
      <c r="MAD119" s="201" t="b">
        <f t="shared" si="179"/>
        <v>0</v>
      </c>
      <c r="MAE119" s="201" t="b">
        <f t="shared" si="179"/>
        <v>0</v>
      </c>
      <c r="MAF119" s="201" t="b">
        <f t="shared" si="179"/>
        <v>0</v>
      </c>
      <c r="MAG119" s="201" t="b">
        <f t="shared" si="179"/>
        <v>0</v>
      </c>
      <c r="MAH119" s="201" t="b">
        <f t="shared" si="179"/>
        <v>0</v>
      </c>
      <c r="MAI119" s="201" t="b">
        <f t="shared" si="179"/>
        <v>0</v>
      </c>
      <c r="MAJ119" s="201" t="b">
        <f t="shared" si="179"/>
        <v>0</v>
      </c>
      <c r="MAK119" s="201" t="b">
        <f t="shared" si="179"/>
        <v>0</v>
      </c>
      <c r="MAL119" s="201" t="b">
        <f t="shared" si="179"/>
        <v>0</v>
      </c>
      <c r="MAM119" s="201" t="b">
        <f t="shared" si="179"/>
        <v>0</v>
      </c>
      <c r="MAN119" s="201" t="b">
        <f t="shared" si="179"/>
        <v>0</v>
      </c>
      <c r="MAO119" s="201" t="b">
        <f t="shared" si="179"/>
        <v>0</v>
      </c>
      <c r="MAP119" s="201" t="b">
        <f t="shared" si="179"/>
        <v>0</v>
      </c>
      <c r="MAQ119" s="201" t="b">
        <f t="shared" si="179"/>
        <v>0</v>
      </c>
      <c r="MAR119" s="201" t="b">
        <f t="shared" si="179"/>
        <v>0</v>
      </c>
      <c r="MAS119" s="201" t="b">
        <f t="shared" si="179"/>
        <v>0</v>
      </c>
      <c r="MAT119" s="201" t="b">
        <f t="shared" si="179"/>
        <v>0</v>
      </c>
      <c r="MAU119" s="201" t="b">
        <f t="shared" si="179"/>
        <v>0</v>
      </c>
      <c r="MAV119" s="201" t="b">
        <f t="shared" si="179"/>
        <v>0</v>
      </c>
      <c r="MAW119" s="201" t="b">
        <f t="shared" si="179"/>
        <v>0</v>
      </c>
      <c r="MAX119" s="201" t="b">
        <f t="shared" si="179"/>
        <v>0</v>
      </c>
      <c r="MAY119" s="201" t="b">
        <f t="shared" si="179"/>
        <v>0</v>
      </c>
      <c r="MAZ119" s="201" t="b">
        <f t="shared" si="179"/>
        <v>0</v>
      </c>
      <c r="MBA119" s="201" t="b">
        <f t="shared" si="179"/>
        <v>0</v>
      </c>
      <c r="MBB119" s="201" t="b">
        <f t="shared" si="179"/>
        <v>0</v>
      </c>
      <c r="MBC119" s="201" t="b">
        <f t="shared" ref="MBC119:MDN119" si="180">IF(MBC113=TRUE,IF(((MBC117-MBC114)*MBC116)&lt;0,TRUE,FALSE),FALSE)</f>
        <v>0</v>
      </c>
      <c r="MBD119" s="201" t="b">
        <f t="shared" si="180"/>
        <v>0</v>
      </c>
      <c r="MBE119" s="201" t="b">
        <f t="shared" si="180"/>
        <v>0</v>
      </c>
      <c r="MBF119" s="201" t="b">
        <f t="shared" si="180"/>
        <v>0</v>
      </c>
      <c r="MBG119" s="201" t="b">
        <f t="shared" si="180"/>
        <v>0</v>
      </c>
      <c r="MBH119" s="201" t="b">
        <f t="shared" si="180"/>
        <v>0</v>
      </c>
      <c r="MBI119" s="201" t="b">
        <f t="shared" si="180"/>
        <v>0</v>
      </c>
      <c r="MBJ119" s="201" t="b">
        <f t="shared" si="180"/>
        <v>0</v>
      </c>
      <c r="MBK119" s="201" t="b">
        <f t="shared" si="180"/>
        <v>0</v>
      </c>
      <c r="MBL119" s="201" t="b">
        <f t="shared" si="180"/>
        <v>0</v>
      </c>
      <c r="MBM119" s="201" t="b">
        <f t="shared" si="180"/>
        <v>0</v>
      </c>
      <c r="MBN119" s="201" t="b">
        <f t="shared" si="180"/>
        <v>0</v>
      </c>
      <c r="MBO119" s="201" t="b">
        <f t="shared" si="180"/>
        <v>0</v>
      </c>
      <c r="MBP119" s="201" t="b">
        <f t="shared" si="180"/>
        <v>0</v>
      </c>
      <c r="MBQ119" s="201" t="b">
        <f t="shared" si="180"/>
        <v>0</v>
      </c>
      <c r="MBR119" s="201" t="b">
        <f t="shared" si="180"/>
        <v>0</v>
      </c>
      <c r="MBS119" s="201" t="b">
        <f t="shared" si="180"/>
        <v>0</v>
      </c>
      <c r="MBT119" s="201" t="b">
        <f t="shared" si="180"/>
        <v>0</v>
      </c>
      <c r="MBU119" s="201" t="b">
        <f t="shared" si="180"/>
        <v>0</v>
      </c>
      <c r="MBV119" s="201" t="b">
        <f t="shared" si="180"/>
        <v>0</v>
      </c>
      <c r="MBW119" s="201" t="b">
        <f t="shared" si="180"/>
        <v>0</v>
      </c>
      <c r="MBX119" s="201" t="b">
        <f t="shared" si="180"/>
        <v>0</v>
      </c>
      <c r="MBY119" s="201" t="b">
        <f t="shared" si="180"/>
        <v>0</v>
      </c>
      <c r="MBZ119" s="201" t="b">
        <f t="shared" si="180"/>
        <v>0</v>
      </c>
      <c r="MCA119" s="201" t="b">
        <f t="shared" si="180"/>
        <v>0</v>
      </c>
      <c r="MCB119" s="201" t="b">
        <f t="shared" si="180"/>
        <v>0</v>
      </c>
      <c r="MCC119" s="201" t="b">
        <f t="shared" si="180"/>
        <v>0</v>
      </c>
      <c r="MCD119" s="201" t="b">
        <f t="shared" si="180"/>
        <v>0</v>
      </c>
      <c r="MCE119" s="201" t="b">
        <f t="shared" si="180"/>
        <v>0</v>
      </c>
      <c r="MCF119" s="201" t="b">
        <f t="shared" si="180"/>
        <v>0</v>
      </c>
      <c r="MCG119" s="201" t="b">
        <f t="shared" si="180"/>
        <v>0</v>
      </c>
      <c r="MCH119" s="201" t="b">
        <f t="shared" si="180"/>
        <v>0</v>
      </c>
      <c r="MCI119" s="201" t="b">
        <f t="shared" si="180"/>
        <v>0</v>
      </c>
      <c r="MCJ119" s="201" t="b">
        <f t="shared" si="180"/>
        <v>0</v>
      </c>
      <c r="MCK119" s="201" t="b">
        <f t="shared" si="180"/>
        <v>0</v>
      </c>
      <c r="MCL119" s="201" t="b">
        <f t="shared" si="180"/>
        <v>0</v>
      </c>
      <c r="MCM119" s="201" t="b">
        <f t="shared" si="180"/>
        <v>0</v>
      </c>
      <c r="MCN119" s="201" t="b">
        <f t="shared" si="180"/>
        <v>0</v>
      </c>
      <c r="MCO119" s="201" t="b">
        <f t="shared" si="180"/>
        <v>0</v>
      </c>
      <c r="MCP119" s="201" t="b">
        <f t="shared" si="180"/>
        <v>0</v>
      </c>
      <c r="MCQ119" s="201" t="b">
        <f t="shared" si="180"/>
        <v>0</v>
      </c>
      <c r="MCR119" s="201" t="b">
        <f t="shared" si="180"/>
        <v>0</v>
      </c>
      <c r="MCS119" s="201" t="b">
        <f t="shared" si="180"/>
        <v>0</v>
      </c>
      <c r="MCT119" s="201" t="b">
        <f t="shared" si="180"/>
        <v>0</v>
      </c>
      <c r="MCU119" s="201" t="b">
        <f t="shared" si="180"/>
        <v>0</v>
      </c>
      <c r="MCV119" s="201" t="b">
        <f t="shared" si="180"/>
        <v>0</v>
      </c>
      <c r="MCW119" s="201" t="b">
        <f t="shared" si="180"/>
        <v>0</v>
      </c>
      <c r="MCX119" s="201" t="b">
        <f t="shared" si="180"/>
        <v>0</v>
      </c>
      <c r="MCY119" s="201" t="b">
        <f t="shared" si="180"/>
        <v>0</v>
      </c>
      <c r="MCZ119" s="201" t="b">
        <f t="shared" si="180"/>
        <v>0</v>
      </c>
      <c r="MDA119" s="201" t="b">
        <f t="shared" si="180"/>
        <v>0</v>
      </c>
      <c r="MDB119" s="201" t="b">
        <f t="shared" si="180"/>
        <v>0</v>
      </c>
      <c r="MDC119" s="201" t="b">
        <f t="shared" si="180"/>
        <v>0</v>
      </c>
      <c r="MDD119" s="201" t="b">
        <f t="shared" si="180"/>
        <v>0</v>
      </c>
      <c r="MDE119" s="201" t="b">
        <f t="shared" si="180"/>
        <v>0</v>
      </c>
      <c r="MDF119" s="201" t="b">
        <f t="shared" si="180"/>
        <v>0</v>
      </c>
      <c r="MDG119" s="201" t="b">
        <f t="shared" si="180"/>
        <v>0</v>
      </c>
      <c r="MDH119" s="201" t="b">
        <f t="shared" si="180"/>
        <v>0</v>
      </c>
      <c r="MDI119" s="201" t="b">
        <f t="shared" si="180"/>
        <v>0</v>
      </c>
      <c r="MDJ119" s="201" t="b">
        <f t="shared" si="180"/>
        <v>0</v>
      </c>
      <c r="MDK119" s="201" t="b">
        <f t="shared" si="180"/>
        <v>0</v>
      </c>
      <c r="MDL119" s="201" t="b">
        <f t="shared" si="180"/>
        <v>0</v>
      </c>
      <c r="MDM119" s="201" t="b">
        <f t="shared" si="180"/>
        <v>0</v>
      </c>
      <c r="MDN119" s="201" t="b">
        <f t="shared" si="180"/>
        <v>0</v>
      </c>
      <c r="MDO119" s="201" t="b">
        <f t="shared" ref="MDO119:MFZ119" si="181">IF(MDO113=TRUE,IF(((MDO117-MDO114)*MDO116)&lt;0,TRUE,FALSE),FALSE)</f>
        <v>0</v>
      </c>
      <c r="MDP119" s="201" t="b">
        <f t="shared" si="181"/>
        <v>0</v>
      </c>
      <c r="MDQ119" s="201" t="b">
        <f t="shared" si="181"/>
        <v>0</v>
      </c>
      <c r="MDR119" s="201" t="b">
        <f t="shared" si="181"/>
        <v>0</v>
      </c>
      <c r="MDS119" s="201" t="b">
        <f t="shared" si="181"/>
        <v>0</v>
      </c>
      <c r="MDT119" s="201" t="b">
        <f t="shared" si="181"/>
        <v>0</v>
      </c>
      <c r="MDU119" s="201" t="b">
        <f t="shared" si="181"/>
        <v>0</v>
      </c>
      <c r="MDV119" s="201" t="b">
        <f t="shared" si="181"/>
        <v>0</v>
      </c>
      <c r="MDW119" s="201" t="b">
        <f t="shared" si="181"/>
        <v>0</v>
      </c>
      <c r="MDX119" s="201" t="b">
        <f t="shared" si="181"/>
        <v>0</v>
      </c>
      <c r="MDY119" s="201" t="b">
        <f t="shared" si="181"/>
        <v>0</v>
      </c>
      <c r="MDZ119" s="201" t="b">
        <f t="shared" si="181"/>
        <v>0</v>
      </c>
      <c r="MEA119" s="201" t="b">
        <f t="shared" si="181"/>
        <v>0</v>
      </c>
      <c r="MEB119" s="201" t="b">
        <f t="shared" si="181"/>
        <v>0</v>
      </c>
      <c r="MEC119" s="201" t="b">
        <f t="shared" si="181"/>
        <v>0</v>
      </c>
      <c r="MED119" s="201" t="b">
        <f t="shared" si="181"/>
        <v>0</v>
      </c>
      <c r="MEE119" s="201" t="b">
        <f t="shared" si="181"/>
        <v>0</v>
      </c>
      <c r="MEF119" s="201" t="b">
        <f t="shared" si="181"/>
        <v>0</v>
      </c>
      <c r="MEG119" s="201" t="b">
        <f t="shared" si="181"/>
        <v>0</v>
      </c>
      <c r="MEH119" s="201" t="b">
        <f t="shared" si="181"/>
        <v>0</v>
      </c>
      <c r="MEI119" s="201" t="b">
        <f t="shared" si="181"/>
        <v>0</v>
      </c>
      <c r="MEJ119" s="201" t="b">
        <f t="shared" si="181"/>
        <v>0</v>
      </c>
      <c r="MEK119" s="201" t="b">
        <f t="shared" si="181"/>
        <v>0</v>
      </c>
      <c r="MEL119" s="201" t="b">
        <f t="shared" si="181"/>
        <v>0</v>
      </c>
      <c r="MEM119" s="201" t="b">
        <f t="shared" si="181"/>
        <v>0</v>
      </c>
      <c r="MEN119" s="201" t="b">
        <f t="shared" si="181"/>
        <v>0</v>
      </c>
      <c r="MEO119" s="201" t="b">
        <f t="shared" si="181"/>
        <v>0</v>
      </c>
      <c r="MEP119" s="201" t="b">
        <f t="shared" si="181"/>
        <v>0</v>
      </c>
      <c r="MEQ119" s="201" t="b">
        <f t="shared" si="181"/>
        <v>0</v>
      </c>
      <c r="MER119" s="201" t="b">
        <f t="shared" si="181"/>
        <v>0</v>
      </c>
      <c r="MES119" s="201" t="b">
        <f t="shared" si="181"/>
        <v>0</v>
      </c>
      <c r="MET119" s="201" t="b">
        <f t="shared" si="181"/>
        <v>0</v>
      </c>
      <c r="MEU119" s="201" t="b">
        <f t="shared" si="181"/>
        <v>0</v>
      </c>
      <c r="MEV119" s="201" t="b">
        <f t="shared" si="181"/>
        <v>0</v>
      </c>
      <c r="MEW119" s="201" t="b">
        <f t="shared" si="181"/>
        <v>0</v>
      </c>
      <c r="MEX119" s="201" t="b">
        <f t="shared" si="181"/>
        <v>0</v>
      </c>
      <c r="MEY119" s="201" t="b">
        <f t="shared" si="181"/>
        <v>0</v>
      </c>
      <c r="MEZ119" s="201" t="b">
        <f t="shared" si="181"/>
        <v>0</v>
      </c>
      <c r="MFA119" s="201" t="b">
        <f t="shared" si="181"/>
        <v>0</v>
      </c>
      <c r="MFB119" s="201" t="b">
        <f t="shared" si="181"/>
        <v>0</v>
      </c>
      <c r="MFC119" s="201" t="b">
        <f t="shared" si="181"/>
        <v>0</v>
      </c>
      <c r="MFD119" s="201" t="b">
        <f t="shared" si="181"/>
        <v>0</v>
      </c>
      <c r="MFE119" s="201" t="b">
        <f t="shared" si="181"/>
        <v>0</v>
      </c>
      <c r="MFF119" s="201" t="b">
        <f t="shared" si="181"/>
        <v>0</v>
      </c>
      <c r="MFG119" s="201" t="b">
        <f t="shared" si="181"/>
        <v>0</v>
      </c>
      <c r="MFH119" s="201" t="b">
        <f t="shared" si="181"/>
        <v>0</v>
      </c>
      <c r="MFI119" s="201" t="b">
        <f t="shared" si="181"/>
        <v>0</v>
      </c>
      <c r="MFJ119" s="201" t="b">
        <f t="shared" si="181"/>
        <v>0</v>
      </c>
      <c r="MFK119" s="201" t="b">
        <f t="shared" si="181"/>
        <v>0</v>
      </c>
      <c r="MFL119" s="201" t="b">
        <f t="shared" si="181"/>
        <v>0</v>
      </c>
      <c r="MFM119" s="201" t="b">
        <f t="shared" si="181"/>
        <v>0</v>
      </c>
      <c r="MFN119" s="201" t="b">
        <f t="shared" si="181"/>
        <v>0</v>
      </c>
      <c r="MFO119" s="201" t="b">
        <f t="shared" si="181"/>
        <v>0</v>
      </c>
      <c r="MFP119" s="201" t="b">
        <f t="shared" si="181"/>
        <v>0</v>
      </c>
      <c r="MFQ119" s="201" t="b">
        <f t="shared" si="181"/>
        <v>0</v>
      </c>
      <c r="MFR119" s="201" t="b">
        <f t="shared" si="181"/>
        <v>0</v>
      </c>
      <c r="MFS119" s="201" t="b">
        <f t="shared" si="181"/>
        <v>0</v>
      </c>
      <c r="MFT119" s="201" t="b">
        <f t="shared" si="181"/>
        <v>0</v>
      </c>
      <c r="MFU119" s="201" t="b">
        <f t="shared" si="181"/>
        <v>0</v>
      </c>
      <c r="MFV119" s="201" t="b">
        <f t="shared" si="181"/>
        <v>0</v>
      </c>
      <c r="MFW119" s="201" t="b">
        <f t="shared" si="181"/>
        <v>0</v>
      </c>
      <c r="MFX119" s="201" t="b">
        <f t="shared" si="181"/>
        <v>0</v>
      </c>
      <c r="MFY119" s="201" t="b">
        <f t="shared" si="181"/>
        <v>0</v>
      </c>
      <c r="MFZ119" s="201" t="b">
        <f t="shared" si="181"/>
        <v>0</v>
      </c>
      <c r="MGA119" s="201" t="b">
        <f t="shared" ref="MGA119:MIL119" si="182">IF(MGA113=TRUE,IF(((MGA117-MGA114)*MGA116)&lt;0,TRUE,FALSE),FALSE)</f>
        <v>0</v>
      </c>
      <c r="MGB119" s="201" t="b">
        <f t="shared" si="182"/>
        <v>0</v>
      </c>
      <c r="MGC119" s="201" t="b">
        <f t="shared" si="182"/>
        <v>0</v>
      </c>
      <c r="MGD119" s="201" t="b">
        <f t="shared" si="182"/>
        <v>0</v>
      </c>
      <c r="MGE119" s="201" t="b">
        <f t="shared" si="182"/>
        <v>0</v>
      </c>
      <c r="MGF119" s="201" t="b">
        <f t="shared" si="182"/>
        <v>0</v>
      </c>
      <c r="MGG119" s="201" t="b">
        <f t="shared" si="182"/>
        <v>0</v>
      </c>
      <c r="MGH119" s="201" t="b">
        <f t="shared" si="182"/>
        <v>0</v>
      </c>
      <c r="MGI119" s="201" t="b">
        <f t="shared" si="182"/>
        <v>0</v>
      </c>
      <c r="MGJ119" s="201" t="b">
        <f t="shared" si="182"/>
        <v>0</v>
      </c>
      <c r="MGK119" s="201" t="b">
        <f t="shared" si="182"/>
        <v>0</v>
      </c>
      <c r="MGL119" s="201" t="b">
        <f t="shared" si="182"/>
        <v>0</v>
      </c>
      <c r="MGM119" s="201" t="b">
        <f t="shared" si="182"/>
        <v>0</v>
      </c>
      <c r="MGN119" s="201" t="b">
        <f t="shared" si="182"/>
        <v>0</v>
      </c>
      <c r="MGO119" s="201" t="b">
        <f t="shared" si="182"/>
        <v>0</v>
      </c>
      <c r="MGP119" s="201" t="b">
        <f t="shared" si="182"/>
        <v>0</v>
      </c>
      <c r="MGQ119" s="201" t="b">
        <f t="shared" si="182"/>
        <v>0</v>
      </c>
      <c r="MGR119" s="201" t="b">
        <f t="shared" si="182"/>
        <v>0</v>
      </c>
      <c r="MGS119" s="201" t="b">
        <f t="shared" si="182"/>
        <v>0</v>
      </c>
      <c r="MGT119" s="201" t="b">
        <f t="shared" si="182"/>
        <v>0</v>
      </c>
      <c r="MGU119" s="201" t="b">
        <f t="shared" si="182"/>
        <v>0</v>
      </c>
      <c r="MGV119" s="201" t="b">
        <f t="shared" si="182"/>
        <v>0</v>
      </c>
      <c r="MGW119" s="201" t="b">
        <f t="shared" si="182"/>
        <v>0</v>
      </c>
      <c r="MGX119" s="201" t="b">
        <f t="shared" si="182"/>
        <v>0</v>
      </c>
      <c r="MGY119" s="201" t="b">
        <f t="shared" si="182"/>
        <v>0</v>
      </c>
      <c r="MGZ119" s="201" t="b">
        <f t="shared" si="182"/>
        <v>0</v>
      </c>
      <c r="MHA119" s="201" t="b">
        <f t="shared" si="182"/>
        <v>0</v>
      </c>
      <c r="MHB119" s="201" t="b">
        <f t="shared" si="182"/>
        <v>0</v>
      </c>
      <c r="MHC119" s="201" t="b">
        <f t="shared" si="182"/>
        <v>0</v>
      </c>
      <c r="MHD119" s="201" t="b">
        <f t="shared" si="182"/>
        <v>0</v>
      </c>
      <c r="MHE119" s="201" t="b">
        <f t="shared" si="182"/>
        <v>0</v>
      </c>
      <c r="MHF119" s="201" t="b">
        <f t="shared" si="182"/>
        <v>0</v>
      </c>
      <c r="MHG119" s="201" t="b">
        <f t="shared" si="182"/>
        <v>0</v>
      </c>
      <c r="MHH119" s="201" t="b">
        <f t="shared" si="182"/>
        <v>0</v>
      </c>
      <c r="MHI119" s="201" t="b">
        <f t="shared" si="182"/>
        <v>0</v>
      </c>
      <c r="MHJ119" s="201" t="b">
        <f t="shared" si="182"/>
        <v>0</v>
      </c>
      <c r="MHK119" s="201" t="b">
        <f t="shared" si="182"/>
        <v>0</v>
      </c>
      <c r="MHL119" s="201" t="b">
        <f t="shared" si="182"/>
        <v>0</v>
      </c>
      <c r="MHM119" s="201" t="b">
        <f t="shared" si="182"/>
        <v>0</v>
      </c>
      <c r="MHN119" s="201" t="b">
        <f t="shared" si="182"/>
        <v>0</v>
      </c>
      <c r="MHO119" s="201" t="b">
        <f t="shared" si="182"/>
        <v>0</v>
      </c>
      <c r="MHP119" s="201" t="b">
        <f t="shared" si="182"/>
        <v>0</v>
      </c>
      <c r="MHQ119" s="201" t="b">
        <f t="shared" si="182"/>
        <v>0</v>
      </c>
      <c r="MHR119" s="201" t="b">
        <f t="shared" si="182"/>
        <v>0</v>
      </c>
      <c r="MHS119" s="201" t="b">
        <f t="shared" si="182"/>
        <v>0</v>
      </c>
      <c r="MHT119" s="201" t="b">
        <f t="shared" si="182"/>
        <v>0</v>
      </c>
      <c r="MHU119" s="201" t="b">
        <f t="shared" si="182"/>
        <v>0</v>
      </c>
      <c r="MHV119" s="201" t="b">
        <f t="shared" si="182"/>
        <v>0</v>
      </c>
      <c r="MHW119" s="201" t="b">
        <f t="shared" si="182"/>
        <v>0</v>
      </c>
      <c r="MHX119" s="201" t="b">
        <f t="shared" si="182"/>
        <v>0</v>
      </c>
      <c r="MHY119" s="201" t="b">
        <f t="shared" si="182"/>
        <v>0</v>
      </c>
      <c r="MHZ119" s="201" t="b">
        <f t="shared" si="182"/>
        <v>0</v>
      </c>
      <c r="MIA119" s="201" t="b">
        <f t="shared" si="182"/>
        <v>0</v>
      </c>
      <c r="MIB119" s="201" t="b">
        <f t="shared" si="182"/>
        <v>0</v>
      </c>
      <c r="MIC119" s="201" t="b">
        <f t="shared" si="182"/>
        <v>0</v>
      </c>
      <c r="MID119" s="201" t="b">
        <f t="shared" si="182"/>
        <v>0</v>
      </c>
      <c r="MIE119" s="201" t="b">
        <f t="shared" si="182"/>
        <v>0</v>
      </c>
      <c r="MIF119" s="201" t="b">
        <f t="shared" si="182"/>
        <v>0</v>
      </c>
      <c r="MIG119" s="201" t="b">
        <f t="shared" si="182"/>
        <v>0</v>
      </c>
      <c r="MIH119" s="201" t="b">
        <f t="shared" si="182"/>
        <v>0</v>
      </c>
      <c r="MII119" s="201" t="b">
        <f t="shared" si="182"/>
        <v>0</v>
      </c>
      <c r="MIJ119" s="201" t="b">
        <f t="shared" si="182"/>
        <v>0</v>
      </c>
      <c r="MIK119" s="201" t="b">
        <f t="shared" si="182"/>
        <v>0</v>
      </c>
      <c r="MIL119" s="201" t="b">
        <f t="shared" si="182"/>
        <v>0</v>
      </c>
      <c r="MIM119" s="201" t="b">
        <f t="shared" ref="MIM119:MKX119" si="183">IF(MIM113=TRUE,IF(((MIM117-MIM114)*MIM116)&lt;0,TRUE,FALSE),FALSE)</f>
        <v>0</v>
      </c>
      <c r="MIN119" s="201" t="b">
        <f t="shared" si="183"/>
        <v>0</v>
      </c>
      <c r="MIO119" s="201" t="b">
        <f t="shared" si="183"/>
        <v>0</v>
      </c>
      <c r="MIP119" s="201" t="b">
        <f t="shared" si="183"/>
        <v>0</v>
      </c>
      <c r="MIQ119" s="201" t="b">
        <f t="shared" si="183"/>
        <v>0</v>
      </c>
      <c r="MIR119" s="201" t="b">
        <f t="shared" si="183"/>
        <v>0</v>
      </c>
      <c r="MIS119" s="201" t="b">
        <f t="shared" si="183"/>
        <v>0</v>
      </c>
      <c r="MIT119" s="201" t="b">
        <f t="shared" si="183"/>
        <v>0</v>
      </c>
      <c r="MIU119" s="201" t="b">
        <f t="shared" si="183"/>
        <v>0</v>
      </c>
      <c r="MIV119" s="201" t="b">
        <f t="shared" si="183"/>
        <v>0</v>
      </c>
      <c r="MIW119" s="201" t="b">
        <f t="shared" si="183"/>
        <v>0</v>
      </c>
      <c r="MIX119" s="201" t="b">
        <f t="shared" si="183"/>
        <v>0</v>
      </c>
      <c r="MIY119" s="201" t="b">
        <f t="shared" si="183"/>
        <v>0</v>
      </c>
      <c r="MIZ119" s="201" t="b">
        <f t="shared" si="183"/>
        <v>0</v>
      </c>
      <c r="MJA119" s="201" t="b">
        <f t="shared" si="183"/>
        <v>0</v>
      </c>
      <c r="MJB119" s="201" t="b">
        <f t="shared" si="183"/>
        <v>0</v>
      </c>
      <c r="MJC119" s="201" t="b">
        <f t="shared" si="183"/>
        <v>0</v>
      </c>
      <c r="MJD119" s="201" t="b">
        <f t="shared" si="183"/>
        <v>0</v>
      </c>
      <c r="MJE119" s="201" t="b">
        <f t="shared" si="183"/>
        <v>0</v>
      </c>
      <c r="MJF119" s="201" t="b">
        <f t="shared" si="183"/>
        <v>0</v>
      </c>
      <c r="MJG119" s="201" t="b">
        <f t="shared" si="183"/>
        <v>0</v>
      </c>
      <c r="MJH119" s="201" t="b">
        <f t="shared" si="183"/>
        <v>0</v>
      </c>
      <c r="MJI119" s="201" t="b">
        <f t="shared" si="183"/>
        <v>0</v>
      </c>
      <c r="MJJ119" s="201" t="b">
        <f t="shared" si="183"/>
        <v>0</v>
      </c>
      <c r="MJK119" s="201" t="b">
        <f t="shared" si="183"/>
        <v>0</v>
      </c>
      <c r="MJL119" s="201" t="b">
        <f t="shared" si="183"/>
        <v>0</v>
      </c>
      <c r="MJM119" s="201" t="b">
        <f t="shared" si="183"/>
        <v>0</v>
      </c>
      <c r="MJN119" s="201" t="b">
        <f t="shared" si="183"/>
        <v>0</v>
      </c>
      <c r="MJO119" s="201" t="b">
        <f t="shared" si="183"/>
        <v>0</v>
      </c>
      <c r="MJP119" s="201" t="b">
        <f t="shared" si="183"/>
        <v>0</v>
      </c>
      <c r="MJQ119" s="201" t="b">
        <f t="shared" si="183"/>
        <v>0</v>
      </c>
      <c r="MJR119" s="201" t="b">
        <f t="shared" si="183"/>
        <v>0</v>
      </c>
      <c r="MJS119" s="201" t="b">
        <f t="shared" si="183"/>
        <v>0</v>
      </c>
      <c r="MJT119" s="201" t="b">
        <f t="shared" si="183"/>
        <v>0</v>
      </c>
      <c r="MJU119" s="201" t="b">
        <f t="shared" si="183"/>
        <v>0</v>
      </c>
      <c r="MJV119" s="201" t="b">
        <f t="shared" si="183"/>
        <v>0</v>
      </c>
      <c r="MJW119" s="201" t="b">
        <f t="shared" si="183"/>
        <v>0</v>
      </c>
      <c r="MJX119" s="201" t="b">
        <f t="shared" si="183"/>
        <v>0</v>
      </c>
      <c r="MJY119" s="201" t="b">
        <f t="shared" si="183"/>
        <v>0</v>
      </c>
      <c r="MJZ119" s="201" t="b">
        <f t="shared" si="183"/>
        <v>0</v>
      </c>
      <c r="MKA119" s="201" t="b">
        <f t="shared" si="183"/>
        <v>0</v>
      </c>
      <c r="MKB119" s="201" t="b">
        <f t="shared" si="183"/>
        <v>0</v>
      </c>
      <c r="MKC119" s="201" t="b">
        <f t="shared" si="183"/>
        <v>0</v>
      </c>
      <c r="MKD119" s="201" t="b">
        <f t="shared" si="183"/>
        <v>0</v>
      </c>
      <c r="MKE119" s="201" t="b">
        <f t="shared" si="183"/>
        <v>0</v>
      </c>
      <c r="MKF119" s="201" t="b">
        <f t="shared" si="183"/>
        <v>0</v>
      </c>
      <c r="MKG119" s="201" t="b">
        <f t="shared" si="183"/>
        <v>0</v>
      </c>
      <c r="MKH119" s="201" t="b">
        <f t="shared" si="183"/>
        <v>0</v>
      </c>
      <c r="MKI119" s="201" t="b">
        <f t="shared" si="183"/>
        <v>0</v>
      </c>
      <c r="MKJ119" s="201" t="b">
        <f t="shared" si="183"/>
        <v>0</v>
      </c>
      <c r="MKK119" s="201" t="b">
        <f t="shared" si="183"/>
        <v>0</v>
      </c>
      <c r="MKL119" s="201" t="b">
        <f t="shared" si="183"/>
        <v>0</v>
      </c>
      <c r="MKM119" s="201" t="b">
        <f t="shared" si="183"/>
        <v>0</v>
      </c>
      <c r="MKN119" s="201" t="b">
        <f t="shared" si="183"/>
        <v>0</v>
      </c>
      <c r="MKO119" s="201" t="b">
        <f t="shared" si="183"/>
        <v>0</v>
      </c>
      <c r="MKP119" s="201" t="b">
        <f t="shared" si="183"/>
        <v>0</v>
      </c>
      <c r="MKQ119" s="201" t="b">
        <f t="shared" si="183"/>
        <v>0</v>
      </c>
      <c r="MKR119" s="201" t="b">
        <f t="shared" si="183"/>
        <v>0</v>
      </c>
      <c r="MKS119" s="201" t="b">
        <f t="shared" si="183"/>
        <v>0</v>
      </c>
      <c r="MKT119" s="201" t="b">
        <f t="shared" si="183"/>
        <v>0</v>
      </c>
      <c r="MKU119" s="201" t="b">
        <f t="shared" si="183"/>
        <v>0</v>
      </c>
      <c r="MKV119" s="201" t="b">
        <f t="shared" si="183"/>
        <v>0</v>
      </c>
      <c r="MKW119" s="201" t="b">
        <f t="shared" si="183"/>
        <v>0</v>
      </c>
      <c r="MKX119" s="201" t="b">
        <f t="shared" si="183"/>
        <v>0</v>
      </c>
      <c r="MKY119" s="201" t="b">
        <f t="shared" ref="MKY119:MNJ119" si="184">IF(MKY113=TRUE,IF(((MKY117-MKY114)*MKY116)&lt;0,TRUE,FALSE),FALSE)</f>
        <v>0</v>
      </c>
      <c r="MKZ119" s="201" t="b">
        <f t="shared" si="184"/>
        <v>0</v>
      </c>
      <c r="MLA119" s="201" t="b">
        <f t="shared" si="184"/>
        <v>0</v>
      </c>
      <c r="MLB119" s="201" t="b">
        <f t="shared" si="184"/>
        <v>0</v>
      </c>
      <c r="MLC119" s="201" t="b">
        <f t="shared" si="184"/>
        <v>0</v>
      </c>
      <c r="MLD119" s="201" t="b">
        <f t="shared" si="184"/>
        <v>0</v>
      </c>
      <c r="MLE119" s="201" t="b">
        <f t="shared" si="184"/>
        <v>0</v>
      </c>
      <c r="MLF119" s="201" t="b">
        <f t="shared" si="184"/>
        <v>0</v>
      </c>
      <c r="MLG119" s="201" t="b">
        <f t="shared" si="184"/>
        <v>0</v>
      </c>
      <c r="MLH119" s="201" t="b">
        <f t="shared" si="184"/>
        <v>0</v>
      </c>
      <c r="MLI119" s="201" t="b">
        <f t="shared" si="184"/>
        <v>0</v>
      </c>
      <c r="MLJ119" s="201" t="b">
        <f t="shared" si="184"/>
        <v>0</v>
      </c>
      <c r="MLK119" s="201" t="b">
        <f t="shared" si="184"/>
        <v>0</v>
      </c>
      <c r="MLL119" s="201" t="b">
        <f t="shared" si="184"/>
        <v>0</v>
      </c>
      <c r="MLM119" s="201" t="b">
        <f t="shared" si="184"/>
        <v>0</v>
      </c>
      <c r="MLN119" s="201" t="b">
        <f t="shared" si="184"/>
        <v>0</v>
      </c>
      <c r="MLO119" s="201" t="b">
        <f t="shared" si="184"/>
        <v>0</v>
      </c>
      <c r="MLP119" s="201" t="b">
        <f t="shared" si="184"/>
        <v>0</v>
      </c>
      <c r="MLQ119" s="201" t="b">
        <f t="shared" si="184"/>
        <v>0</v>
      </c>
      <c r="MLR119" s="201" t="b">
        <f t="shared" si="184"/>
        <v>0</v>
      </c>
      <c r="MLS119" s="201" t="b">
        <f t="shared" si="184"/>
        <v>0</v>
      </c>
      <c r="MLT119" s="201" t="b">
        <f t="shared" si="184"/>
        <v>0</v>
      </c>
      <c r="MLU119" s="201" t="b">
        <f t="shared" si="184"/>
        <v>0</v>
      </c>
      <c r="MLV119" s="201" t="b">
        <f t="shared" si="184"/>
        <v>0</v>
      </c>
      <c r="MLW119" s="201" t="b">
        <f t="shared" si="184"/>
        <v>0</v>
      </c>
      <c r="MLX119" s="201" t="b">
        <f t="shared" si="184"/>
        <v>0</v>
      </c>
      <c r="MLY119" s="201" t="b">
        <f t="shared" si="184"/>
        <v>0</v>
      </c>
      <c r="MLZ119" s="201" t="b">
        <f t="shared" si="184"/>
        <v>0</v>
      </c>
      <c r="MMA119" s="201" t="b">
        <f t="shared" si="184"/>
        <v>0</v>
      </c>
      <c r="MMB119" s="201" t="b">
        <f t="shared" si="184"/>
        <v>0</v>
      </c>
      <c r="MMC119" s="201" t="b">
        <f t="shared" si="184"/>
        <v>0</v>
      </c>
      <c r="MMD119" s="201" t="b">
        <f t="shared" si="184"/>
        <v>0</v>
      </c>
      <c r="MME119" s="201" t="b">
        <f t="shared" si="184"/>
        <v>0</v>
      </c>
      <c r="MMF119" s="201" t="b">
        <f t="shared" si="184"/>
        <v>0</v>
      </c>
      <c r="MMG119" s="201" t="b">
        <f t="shared" si="184"/>
        <v>0</v>
      </c>
      <c r="MMH119" s="201" t="b">
        <f t="shared" si="184"/>
        <v>0</v>
      </c>
      <c r="MMI119" s="201" t="b">
        <f t="shared" si="184"/>
        <v>0</v>
      </c>
      <c r="MMJ119" s="201" t="b">
        <f t="shared" si="184"/>
        <v>0</v>
      </c>
      <c r="MMK119" s="201" t="b">
        <f t="shared" si="184"/>
        <v>0</v>
      </c>
      <c r="MML119" s="201" t="b">
        <f t="shared" si="184"/>
        <v>0</v>
      </c>
      <c r="MMM119" s="201" t="b">
        <f t="shared" si="184"/>
        <v>0</v>
      </c>
      <c r="MMN119" s="201" t="b">
        <f t="shared" si="184"/>
        <v>0</v>
      </c>
      <c r="MMO119" s="201" t="b">
        <f t="shared" si="184"/>
        <v>0</v>
      </c>
      <c r="MMP119" s="201" t="b">
        <f t="shared" si="184"/>
        <v>0</v>
      </c>
      <c r="MMQ119" s="201" t="b">
        <f t="shared" si="184"/>
        <v>0</v>
      </c>
      <c r="MMR119" s="201" t="b">
        <f t="shared" si="184"/>
        <v>0</v>
      </c>
      <c r="MMS119" s="201" t="b">
        <f t="shared" si="184"/>
        <v>0</v>
      </c>
      <c r="MMT119" s="201" t="b">
        <f t="shared" si="184"/>
        <v>0</v>
      </c>
      <c r="MMU119" s="201" t="b">
        <f t="shared" si="184"/>
        <v>0</v>
      </c>
      <c r="MMV119" s="201" t="b">
        <f t="shared" si="184"/>
        <v>0</v>
      </c>
      <c r="MMW119" s="201" t="b">
        <f t="shared" si="184"/>
        <v>0</v>
      </c>
      <c r="MMX119" s="201" t="b">
        <f t="shared" si="184"/>
        <v>0</v>
      </c>
      <c r="MMY119" s="201" t="b">
        <f t="shared" si="184"/>
        <v>0</v>
      </c>
      <c r="MMZ119" s="201" t="b">
        <f t="shared" si="184"/>
        <v>0</v>
      </c>
      <c r="MNA119" s="201" t="b">
        <f t="shared" si="184"/>
        <v>0</v>
      </c>
      <c r="MNB119" s="201" t="b">
        <f t="shared" si="184"/>
        <v>0</v>
      </c>
      <c r="MNC119" s="201" t="b">
        <f t="shared" si="184"/>
        <v>0</v>
      </c>
      <c r="MND119" s="201" t="b">
        <f t="shared" si="184"/>
        <v>0</v>
      </c>
      <c r="MNE119" s="201" t="b">
        <f t="shared" si="184"/>
        <v>0</v>
      </c>
      <c r="MNF119" s="201" t="b">
        <f t="shared" si="184"/>
        <v>0</v>
      </c>
      <c r="MNG119" s="201" t="b">
        <f t="shared" si="184"/>
        <v>0</v>
      </c>
      <c r="MNH119" s="201" t="b">
        <f t="shared" si="184"/>
        <v>0</v>
      </c>
      <c r="MNI119" s="201" t="b">
        <f t="shared" si="184"/>
        <v>0</v>
      </c>
      <c r="MNJ119" s="201" t="b">
        <f t="shared" si="184"/>
        <v>0</v>
      </c>
      <c r="MNK119" s="201" t="b">
        <f t="shared" ref="MNK119:MPV119" si="185">IF(MNK113=TRUE,IF(((MNK117-MNK114)*MNK116)&lt;0,TRUE,FALSE),FALSE)</f>
        <v>0</v>
      </c>
      <c r="MNL119" s="201" t="b">
        <f t="shared" si="185"/>
        <v>0</v>
      </c>
      <c r="MNM119" s="201" t="b">
        <f t="shared" si="185"/>
        <v>0</v>
      </c>
      <c r="MNN119" s="201" t="b">
        <f t="shared" si="185"/>
        <v>0</v>
      </c>
      <c r="MNO119" s="201" t="b">
        <f t="shared" si="185"/>
        <v>0</v>
      </c>
      <c r="MNP119" s="201" t="b">
        <f t="shared" si="185"/>
        <v>0</v>
      </c>
      <c r="MNQ119" s="201" t="b">
        <f t="shared" si="185"/>
        <v>0</v>
      </c>
      <c r="MNR119" s="201" t="b">
        <f t="shared" si="185"/>
        <v>0</v>
      </c>
      <c r="MNS119" s="201" t="b">
        <f t="shared" si="185"/>
        <v>0</v>
      </c>
      <c r="MNT119" s="201" t="b">
        <f t="shared" si="185"/>
        <v>0</v>
      </c>
      <c r="MNU119" s="201" t="b">
        <f t="shared" si="185"/>
        <v>0</v>
      </c>
      <c r="MNV119" s="201" t="b">
        <f t="shared" si="185"/>
        <v>0</v>
      </c>
      <c r="MNW119" s="201" t="b">
        <f t="shared" si="185"/>
        <v>0</v>
      </c>
      <c r="MNX119" s="201" t="b">
        <f t="shared" si="185"/>
        <v>0</v>
      </c>
      <c r="MNY119" s="201" t="b">
        <f t="shared" si="185"/>
        <v>0</v>
      </c>
      <c r="MNZ119" s="201" t="b">
        <f t="shared" si="185"/>
        <v>0</v>
      </c>
      <c r="MOA119" s="201" t="b">
        <f t="shared" si="185"/>
        <v>0</v>
      </c>
      <c r="MOB119" s="201" t="b">
        <f t="shared" si="185"/>
        <v>0</v>
      </c>
      <c r="MOC119" s="201" t="b">
        <f t="shared" si="185"/>
        <v>0</v>
      </c>
      <c r="MOD119" s="201" t="b">
        <f t="shared" si="185"/>
        <v>0</v>
      </c>
      <c r="MOE119" s="201" t="b">
        <f t="shared" si="185"/>
        <v>0</v>
      </c>
      <c r="MOF119" s="201" t="b">
        <f t="shared" si="185"/>
        <v>0</v>
      </c>
      <c r="MOG119" s="201" t="b">
        <f t="shared" si="185"/>
        <v>0</v>
      </c>
      <c r="MOH119" s="201" t="b">
        <f t="shared" si="185"/>
        <v>0</v>
      </c>
      <c r="MOI119" s="201" t="b">
        <f t="shared" si="185"/>
        <v>0</v>
      </c>
      <c r="MOJ119" s="201" t="b">
        <f t="shared" si="185"/>
        <v>0</v>
      </c>
      <c r="MOK119" s="201" t="b">
        <f t="shared" si="185"/>
        <v>0</v>
      </c>
      <c r="MOL119" s="201" t="b">
        <f t="shared" si="185"/>
        <v>0</v>
      </c>
      <c r="MOM119" s="201" t="b">
        <f t="shared" si="185"/>
        <v>0</v>
      </c>
      <c r="MON119" s="201" t="b">
        <f t="shared" si="185"/>
        <v>0</v>
      </c>
      <c r="MOO119" s="201" t="b">
        <f t="shared" si="185"/>
        <v>0</v>
      </c>
      <c r="MOP119" s="201" t="b">
        <f t="shared" si="185"/>
        <v>0</v>
      </c>
      <c r="MOQ119" s="201" t="b">
        <f t="shared" si="185"/>
        <v>0</v>
      </c>
      <c r="MOR119" s="201" t="b">
        <f t="shared" si="185"/>
        <v>0</v>
      </c>
      <c r="MOS119" s="201" t="b">
        <f t="shared" si="185"/>
        <v>0</v>
      </c>
      <c r="MOT119" s="201" t="b">
        <f t="shared" si="185"/>
        <v>0</v>
      </c>
      <c r="MOU119" s="201" t="b">
        <f t="shared" si="185"/>
        <v>0</v>
      </c>
      <c r="MOV119" s="201" t="b">
        <f t="shared" si="185"/>
        <v>0</v>
      </c>
      <c r="MOW119" s="201" t="b">
        <f t="shared" si="185"/>
        <v>0</v>
      </c>
      <c r="MOX119" s="201" t="b">
        <f t="shared" si="185"/>
        <v>0</v>
      </c>
      <c r="MOY119" s="201" t="b">
        <f t="shared" si="185"/>
        <v>0</v>
      </c>
      <c r="MOZ119" s="201" t="b">
        <f t="shared" si="185"/>
        <v>0</v>
      </c>
      <c r="MPA119" s="201" t="b">
        <f t="shared" si="185"/>
        <v>0</v>
      </c>
      <c r="MPB119" s="201" t="b">
        <f t="shared" si="185"/>
        <v>0</v>
      </c>
      <c r="MPC119" s="201" t="b">
        <f t="shared" si="185"/>
        <v>0</v>
      </c>
      <c r="MPD119" s="201" t="b">
        <f t="shared" si="185"/>
        <v>0</v>
      </c>
      <c r="MPE119" s="201" t="b">
        <f t="shared" si="185"/>
        <v>0</v>
      </c>
      <c r="MPF119" s="201" t="b">
        <f t="shared" si="185"/>
        <v>0</v>
      </c>
      <c r="MPG119" s="201" t="b">
        <f t="shared" si="185"/>
        <v>0</v>
      </c>
      <c r="MPH119" s="201" t="b">
        <f t="shared" si="185"/>
        <v>0</v>
      </c>
      <c r="MPI119" s="201" t="b">
        <f t="shared" si="185"/>
        <v>0</v>
      </c>
      <c r="MPJ119" s="201" t="b">
        <f t="shared" si="185"/>
        <v>0</v>
      </c>
      <c r="MPK119" s="201" t="b">
        <f t="shared" si="185"/>
        <v>0</v>
      </c>
      <c r="MPL119" s="201" t="b">
        <f t="shared" si="185"/>
        <v>0</v>
      </c>
      <c r="MPM119" s="201" t="b">
        <f t="shared" si="185"/>
        <v>0</v>
      </c>
      <c r="MPN119" s="201" t="b">
        <f t="shared" si="185"/>
        <v>0</v>
      </c>
      <c r="MPO119" s="201" t="b">
        <f t="shared" si="185"/>
        <v>0</v>
      </c>
      <c r="MPP119" s="201" t="b">
        <f t="shared" si="185"/>
        <v>0</v>
      </c>
      <c r="MPQ119" s="201" t="b">
        <f t="shared" si="185"/>
        <v>0</v>
      </c>
      <c r="MPR119" s="201" t="b">
        <f t="shared" si="185"/>
        <v>0</v>
      </c>
      <c r="MPS119" s="201" t="b">
        <f t="shared" si="185"/>
        <v>0</v>
      </c>
      <c r="MPT119" s="201" t="b">
        <f t="shared" si="185"/>
        <v>0</v>
      </c>
      <c r="MPU119" s="201" t="b">
        <f t="shared" si="185"/>
        <v>0</v>
      </c>
      <c r="MPV119" s="201" t="b">
        <f t="shared" si="185"/>
        <v>0</v>
      </c>
      <c r="MPW119" s="201" t="b">
        <f t="shared" ref="MPW119:MSH119" si="186">IF(MPW113=TRUE,IF(((MPW117-MPW114)*MPW116)&lt;0,TRUE,FALSE),FALSE)</f>
        <v>0</v>
      </c>
      <c r="MPX119" s="201" t="b">
        <f t="shared" si="186"/>
        <v>0</v>
      </c>
      <c r="MPY119" s="201" t="b">
        <f t="shared" si="186"/>
        <v>0</v>
      </c>
      <c r="MPZ119" s="201" t="b">
        <f t="shared" si="186"/>
        <v>0</v>
      </c>
      <c r="MQA119" s="201" t="b">
        <f t="shared" si="186"/>
        <v>0</v>
      </c>
      <c r="MQB119" s="201" t="b">
        <f t="shared" si="186"/>
        <v>0</v>
      </c>
      <c r="MQC119" s="201" t="b">
        <f t="shared" si="186"/>
        <v>0</v>
      </c>
      <c r="MQD119" s="201" t="b">
        <f t="shared" si="186"/>
        <v>0</v>
      </c>
      <c r="MQE119" s="201" t="b">
        <f t="shared" si="186"/>
        <v>0</v>
      </c>
      <c r="MQF119" s="201" t="b">
        <f t="shared" si="186"/>
        <v>0</v>
      </c>
      <c r="MQG119" s="201" t="b">
        <f t="shared" si="186"/>
        <v>0</v>
      </c>
      <c r="MQH119" s="201" t="b">
        <f t="shared" si="186"/>
        <v>0</v>
      </c>
      <c r="MQI119" s="201" t="b">
        <f t="shared" si="186"/>
        <v>0</v>
      </c>
      <c r="MQJ119" s="201" t="b">
        <f t="shared" si="186"/>
        <v>0</v>
      </c>
      <c r="MQK119" s="201" t="b">
        <f t="shared" si="186"/>
        <v>0</v>
      </c>
      <c r="MQL119" s="201" t="b">
        <f t="shared" si="186"/>
        <v>0</v>
      </c>
      <c r="MQM119" s="201" t="b">
        <f t="shared" si="186"/>
        <v>0</v>
      </c>
      <c r="MQN119" s="201" t="b">
        <f t="shared" si="186"/>
        <v>0</v>
      </c>
      <c r="MQO119" s="201" t="b">
        <f t="shared" si="186"/>
        <v>0</v>
      </c>
      <c r="MQP119" s="201" t="b">
        <f t="shared" si="186"/>
        <v>0</v>
      </c>
      <c r="MQQ119" s="201" t="b">
        <f t="shared" si="186"/>
        <v>0</v>
      </c>
      <c r="MQR119" s="201" t="b">
        <f t="shared" si="186"/>
        <v>0</v>
      </c>
      <c r="MQS119" s="201" t="b">
        <f t="shared" si="186"/>
        <v>0</v>
      </c>
      <c r="MQT119" s="201" t="b">
        <f t="shared" si="186"/>
        <v>0</v>
      </c>
      <c r="MQU119" s="201" t="b">
        <f t="shared" si="186"/>
        <v>0</v>
      </c>
      <c r="MQV119" s="201" t="b">
        <f t="shared" si="186"/>
        <v>0</v>
      </c>
      <c r="MQW119" s="201" t="b">
        <f t="shared" si="186"/>
        <v>0</v>
      </c>
      <c r="MQX119" s="201" t="b">
        <f t="shared" si="186"/>
        <v>0</v>
      </c>
      <c r="MQY119" s="201" t="b">
        <f t="shared" si="186"/>
        <v>0</v>
      </c>
      <c r="MQZ119" s="201" t="b">
        <f t="shared" si="186"/>
        <v>0</v>
      </c>
      <c r="MRA119" s="201" t="b">
        <f t="shared" si="186"/>
        <v>0</v>
      </c>
      <c r="MRB119" s="201" t="b">
        <f t="shared" si="186"/>
        <v>0</v>
      </c>
      <c r="MRC119" s="201" t="b">
        <f t="shared" si="186"/>
        <v>0</v>
      </c>
      <c r="MRD119" s="201" t="b">
        <f t="shared" si="186"/>
        <v>0</v>
      </c>
      <c r="MRE119" s="201" t="b">
        <f t="shared" si="186"/>
        <v>0</v>
      </c>
      <c r="MRF119" s="201" t="b">
        <f t="shared" si="186"/>
        <v>0</v>
      </c>
      <c r="MRG119" s="201" t="b">
        <f t="shared" si="186"/>
        <v>0</v>
      </c>
      <c r="MRH119" s="201" t="b">
        <f t="shared" si="186"/>
        <v>0</v>
      </c>
      <c r="MRI119" s="201" t="b">
        <f t="shared" si="186"/>
        <v>0</v>
      </c>
      <c r="MRJ119" s="201" t="b">
        <f t="shared" si="186"/>
        <v>0</v>
      </c>
      <c r="MRK119" s="201" t="b">
        <f t="shared" si="186"/>
        <v>0</v>
      </c>
      <c r="MRL119" s="201" t="b">
        <f t="shared" si="186"/>
        <v>0</v>
      </c>
      <c r="MRM119" s="201" t="b">
        <f t="shared" si="186"/>
        <v>0</v>
      </c>
      <c r="MRN119" s="201" t="b">
        <f t="shared" si="186"/>
        <v>0</v>
      </c>
      <c r="MRO119" s="201" t="b">
        <f t="shared" si="186"/>
        <v>0</v>
      </c>
      <c r="MRP119" s="201" t="b">
        <f t="shared" si="186"/>
        <v>0</v>
      </c>
      <c r="MRQ119" s="201" t="b">
        <f t="shared" si="186"/>
        <v>0</v>
      </c>
      <c r="MRR119" s="201" t="b">
        <f t="shared" si="186"/>
        <v>0</v>
      </c>
      <c r="MRS119" s="201" t="b">
        <f t="shared" si="186"/>
        <v>0</v>
      </c>
      <c r="MRT119" s="201" t="b">
        <f t="shared" si="186"/>
        <v>0</v>
      </c>
      <c r="MRU119" s="201" t="b">
        <f t="shared" si="186"/>
        <v>0</v>
      </c>
      <c r="MRV119" s="201" t="b">
        <f t="shared" si="186"/>
        <v>0</v>
      </c>
      <c r="MRW119" s="201" t="b">
        <f t="shared" si="186"/>
        <v>0</v>
      </c>
      <c r="MRX119" s="201" t="b">
        <f t="shared" si="186"/>
        <v>0</v>
      </c>
      <c r="MRY119" s="201" t="b">
        <f t="shared" si="186"/>
        <v>0</v>
      </c>
      <c r="MRZ119" s="201" t="b">
        <f t="shared" si="186"/>
        <v>0</v>
      </c>
      <c r="MSA119" s="201" t="b">
        <f t="shared" si="186"/>
        <v>0</v>
      </c>
      <c r="MSB119" s="201" t="b">
        <f t="shared" si="186"/>
        <v>0</v>
      </c>
      <c r="MSC119" s="201" t="b">
        <f t="shared" si="186"/>
        <v>0</v>
      </c>
      <c r="MSD119" s="201" t="b">
        <f t="shared" si="186"/>
        <v>0</v>
      </c>
      <c r="MSE119" s="201" t="b">
        <f t="shared" si="186"/>
        <v>0</v>
      </c>
      <c r="MSF119" s="201" t="b">
        <f t="shared" si="186"/>
        <v>0</v>
      </c>
      <c r="MSG119" s="201" t="b">
        <f t="shared" si="186"/>
        <v>0</v>
      </c>
      <c r="MSH119" s="201" t="b">
        <f t="shared" si="186"/>
        <v>0</v>
      </c>
      <c r="MSI119" s="201" t="b">
        <f t="shared" ref="MSI119:MUT119" si="187">IF(MSI113=TRUE,IF(((MSI117-MSI114)*MSI116)&lt;0,TRUE,FALSE),FALSE)</f>
        <v>0</v>
      </c>
      <c r="MSJ119" s="201" t="b">
        <f t="shared" si="187"/>
        <v>0</v>
      </c>
      <c r="MSK119" s="201" t="b">
        <f t="shared" si="187"/>
        <v>0</v>
      </c>
      <c r="MSL119" s="201" t="b">
        <f t="shared" si="187"/>
        <v>0</v>
      </c>
      <c r="MSM119" s="201" t="b">
        <f t="shared" si="187"/>
        <v>0</v>
      </c>
      <c r="MSN119" s="201" t="b">
        <f t="shared" si="187"/>
        <v>0</v>
      </c>
      <c r="MSO119" s="201" t="b">
        <f t="shared" si="187"/>
        <v>0</v>
      </c>
      <c r="MSP119" s="201" t="b">
        <f t="shared" si="187"/>
        <v>0</v>
      </c>
      <c r="MSQ119" s="201" t="b">
        <f t="shared" si="187"/>
        <v>0</v>
      </c>
      <c r="MSR119" s="201" t="b">
        <f t="shared" si="187"/>
        <v>0</v>
      </c>
      <c r="MSS119" s="201" t="b">
        <f t="shared" si="187"/>
        <v>0</v>
      </c>
      <c r="MST119" s="201" t="b">
        <f t="shared" si="187"/>
        <v>0</v>
      </c>
      <c r="MSU119" s="201" t="b">
        <f t="shared" si="187"/>
        <v>0</v>
      </c>
      <c r="MSV119" s="201" t="b">
        <f t="shared" si="187"/>
        <v>0</v>
      </c>
      <c r="MSW119" s="201" t="b">
        <f t="shared" si="187"/>
        <v>0</v>
      </c>
      <c r="MSX119" s="201" t="b">
        <f t="shared" si="187"/>
        <v>0</v>
      </c>
      <c r="MSY119" s="201" t="b">
        <f t="shared" si="187"/>
        <v>0</v>
      </c>
      <c r="MSZ119" s="201" t="b">
        <f t="shared" si="187"/>
        <v>0</v>
      </c>
      <c r="MTA119" s="201" t="b">
        <f t="shared" si="187"/>
        <v>0</v>
      </c>
      <c r="MTB119" s="201" t="b">
        <f t="shared" si="187"/>
        <v>0</v>
      </c>
      <c r="MTC119" s="201" t="b">
        <f t="shared" si="187"/>
        <v>0</v>
      </c>
      <c r="MTD119" s="201" t="b">
        <f t="shared" si="187"/>
        <v>0</v>
      </c>
      <c r="MTE119" s="201" t="b">
        <f t="shared" si="187"/>
        <v>0</v>
      </c>
      <c r="MTF119" s="201" t="b">
        <f t="shared" si="187"/>
        <v>0</v>
      </c>
      <c r="MTG119" s="201" t="b">
        <f t="shared" si="187"/>
        <v>0</v>
      </c>
      <c r="MTH119" s="201" t="b">
        <f t="shared" si="187"/>
        <v>0</v>
      </c>
      <c r="MTI119" s="201" t="b">
        <f t="shared" si="187"/>
        <v>0</v>
      </c>
      <c r="MTJ119" s="201" t="b">
        <f t="shared" si="187"/>
        <v>0</v>
      </c>
      <c r="MTK119" s="201" t="b">
        <f t="shared" si="187"/>
        <v>0</v>
      </c>
      <c r="MTL119" s="201" t="b">
        <f t="shared" si="187"/>
        <v>0</v>
      </c>
      <c r="MTM119" s="201" t="b">
        <f t="shared" si="187"/>
        <v>0</v>
      </c>
      <c r="MTN119" s="201" t="b">
        <f t="shared" si="187"/>
        <v>0</v>
      </c>
      <c r="MTO119" s="201" t="b">
        <f t="shared" si="187"/>
        <v>0</v>
      </c>
      <c r="MTP119" s="201" t="b">
        <f t="shared" si="187"/>
        <v>0</v>
      </c>
      <c r="MTQ119" s="201" t="b">
        <f t="shared" si="187"/>
        <v>0</v>
      </c>
      <c r="MTR119" s="201" t="b">
        <f t="shared" si="187"/>
        <v>0</v>
      </c>
      <c r="MTS119" s="201" t="b">
        <f t="shared" si="187"/>
        <v>0</v>
      </c>
      <c r="MTT119" s="201" t="b">
        <f t="shared" si="187"/>
        <v>0</v>
      </c>
      <c r="MTU119" s="201" t="b">
        <f t="shared" si="187"/>
        <v>0</v>
      </c>
      <c r="MTV119" s="201" t="b">
        <f t="shared" si="187"/>
        <v>0</v>
      </c>
      <c r="MTW119" s="201" t="b">
        <f t="shared" si="187"/>
        <v>0</v>
      </c>
      <c r="MTX119" s="201" t="b">
        <f t="shared" si="187"/>
        <v>0</v>
      </c>
      <c r="MTY119" s="201" t="b">
        <f t="shared" si="187"/>
        <v>0</v>
      </c>
      <c r="MTZ119" s="201" t="b">
        <f t="shared" si="187"/>
        <v>0</v>
      </c>
      <c r="MUA119" s="201" t="b">
        <f t="shared" si="187"/>
        <v>0</v>
      </c>
      <c r="MUB119" s="201" t="b">
        <f t="shared" si="187"/>
        <v>0</v>
      </c>
      <c r="MUC119" s="201" t="b">
        <f t="shared" si="187"/>
        <v>0</v>
      </c>
      <c r="MUD119" s="201" t="b">
        <f t="shared" si="187"/>
        <v>0</v>
      </c>
      <c r="MUE119" s="201" t="b">
        <f t="shared" si="187"/>
        <v>0</v>
      </c>
      <c r="MUF119" s="201" t="b">
        <f t="shared" si="187"/>
        <v>0</v>
      </c>
      <c r="MUG119" s="201" t="b">
        <f t="shared" si="187"/>
        <v>0</v>
      </c>
      <c r="MUH119" s="201" t="b">
        <f t="shared" si="187"/>
        <v>0</v>
      </c>
      <c r="MUI119" s="201" t="b">
        <f t="shared" si="187"/>
        <v>0</v>
      </c>
      <c r="MUJ119" s="201" t="b">
        <f t="shared" si="187"/>
        <v>0</v>
      </c>
      <c r="MUK119" s="201" t="b">
        <f t="shared" si="187"/>
        <v>0</v>
      </c>
      <c r="MUL119" s="201" t="b">
        <f t="shared" si="187"/>
        <v>0</v>
      </c>
      <c r="MUM119" s="201" t="b">
        <f t="shared" si="187"/>
        <v>0</v>
      </c>
      <c r="MUN119" s="201" t="b">
        <f t="shared" si="187"/>
        <v>0</v>
      </c>
      <c r="MUO119" s="201" t="b">
        <f t="shared" si="187"/>
        <v>0</v>
      </c>
      <c r="MUP119" s="201" t="b">
        <f t="shared" si="187"/>
        <v>0</v>
      </c>
      <c r="MUQ119" s="201" t="b">
        <f t="shared" si="187"/>
        <v>0</v>
      </c>
      <c r="MUR119" s="201" t="b">
        <f t="shared" si="187"/>
        <v>0</v>
      </c>
      <c r="MUS119" s="201" t="b">
        <f t="shared" si="187"/>
        <v>0</v>
      </c>
      <c r="MUT119" s="201" t="b">
        <f t="shared" si="187"/>
        <v>0</v>
      </c>
      <c r="MUU119" s="201" t="b">
        <f t="shared" ref="MUU119:MXF119" si="188">IF(MUU113=TRUE,IF(((MUU117-MUU114)*MUU116)&lt;0,TRUE,FALSE),FALSE)</f>
        <v>0</v>
      </c>
      <c r="MUV119" s="201" t="b">
        <f t="shared" si="188"/>
        <v>0</v>
      </c>
      <c r="MUW119" s="201" t="b">
        <f t="shared" si="188"/>
        <v>0</v>
      </c>
      <c r="MUX119" s="201" t="b">
        <f t="shared" si="188"/>
        <v>0</v>
      </c>
      <c r="MUY119" s="201" t="b">
        <f t="shared" si="188"/>
        <v>0</v>
      </c>
      <c r="MUZ119" s="201" t="b">
        <f t="shared" si="188"/>
        <v>0</v>
      </c>
      <c r="MVA119" s="201" t="b">
        <f t="shared" si="188"/>
        <v>0</v>
      </c>
      <c r="MVB119" s="201" t="b">
        <f t="shared" si="188"/>
        <v>0</v>
      </c>
      <c r="MVC119" s="201" t="b">
        <f t="shared" si="188"/>
        <v>0</v>
      </c>
      <c r="MVD119" s="201" t="b">
        <f t="shared" si="188"/>
        <v>0</v>
      </c>
      <c r="MVE119" s="201" t="b">
        <f t="shared" si="188"/>
        <v>0</v>
      </c>
      <c r="MVF119" s="201" t="b">
        <f t="shared" si="188"/>
        <v>0</v>
      </c>
      <c r="MVG119" s="201" t="b">
        <f t="shared" si="188"/>
        <v>0</v>
      </c>
      <c r="MVH119" s="201" t="b">
        <f t="shared" si="188"/>
        <v>0</v>
      </c>
      <c r="MVI119" s="201" t="b">
        <f t="shared" si="188"/>
        <v>0</v>
      </c>
      <c r="MVJ119" s="201" t="b">
        <f t="shared" si="188"/>
        <v>0</v>
      </c>
      <c r="MVK119" s="201" t="b">
        <f t="shared" si="188"/>
        <v>0</v>
      </c>
      <c r="MVL119" s="201" t="b">
        <f t="shared" si="188"/>
        <v>0</v>
      </c>
      <c r="MVM119" s="201" t="b">
        <f t="shared" si="188"/>
        <v>0</v>
      </c>
      <c r="MVN119" s="201" t="b">
        <f t="shared" si="188"/>
        <v>0</v>
      </c>
      <c r="MVO119" s="201" t="b">
        <f t="shared" si="188"/>
        <v>0</v>
      </c>
      <c r="MVP119" s="201" t="b">
        <f t="shared" si="188"/>
        <v>0</v>
      </c>
      <c r="MVQ119" s="201" t="b">
        <f t="shared" si="188"/>
        <v>0</v>
      </c>
      <c r="MVR119" s="201" t="b">
        <f t="shared" si="188"/>
        <v>0</v>
      </c>
      <c r="MVS119" s="201" t="b">
        <f t="shared" si="188"/>
        <v>0</v>
      </c>
      <c r="MVT119" s="201" t="b">
        <f t="shared" si="188"/>
        <v>0</v>
      </c>
      <c r="MVU119" s="201" t="b">
        <f t="shared" si="188"/>
        <v>0</v>
      </c>
      <c r="MVV119" s="201" t="b">
        <f t="shared" si="188"/>
        <v>0</v>
      </c>
      <c r="MVW119" s="201" t="b">
        <f t="shared" si="188"/>
        <v>0</v>
      </c>
      <c r="MVX119" s="201" t="b">
        <f t="shared" si="188"/>
        <v>0</v>
      </c>
      <c r="MVY119" s="201" t="b">
        <f t="shared" si="188"/>
        <v>0</v>
      </c>
      <c r="MVZ119" s="201" t="b">
        <f t="shared" si="188"/>
        <v>0</v>
      </c>
      <c r="MWA119" s="201" t="b">
        <f t="shared" si="188"/>
        <v>0</v>
      </c>
      <c r="MWB119" s="201" t="b">
        <f t="shared" si="188"/>
        <v>0</v>
      </c>
      <c r="MWC119" s="201" t="b">
        <f t="shared" si="188"/>
        <v>0</v>
      </c>
      <c r="MWD119" s="201" t="b">
        <f t="shared" si="188"/>
        <v>0</v>
      </c>
      <c r="MWE119" s="201" t="b">
        <f t="shared" si="188"/>
        <v>0</v>
      </c>
      <c r="MWF119" s="201" t="b">
        <f t="shared" si="188"/>
        <v>0</v>
      </c>
      <c r="MWG119" s="201" t="b">
        <f t="shared" si="188"/>
        <v>0</v>
      </c>
      <c r="MWH119" s="201" t="b">
        <f t="shared" si="188"/>
        <v>0</v>
      </c>
      <c r="MWI119" s="201" t="b">
        <f t="shared" si="188"/>
        <v>0</v>
      </c>
      <c r="MWJ119" s="201" t="b">
        <f t="shared" si="188"/>
        <v>0</v>
      </c>
      <c r="MWK119" s="201" t="b">
        <f t="shared" si="188"/>
        <v>0</v>
      </c>
      <c r="MWL119" s="201" t="b">
        <f t="shared" si="188"/>
        <v>0</v>
      </c>
      <c r="MWM119" s="201" t="b">
        <f t="shared" si="188"/>
        <v>0</v>
      </c>
      <c r="MWN119" s="201" t="b">
        <f t="shared" si="188"/>
        <v>0</v>
      </c>
      <c r="MWO119" s="201" t="b">
        <f t="shared" si="188"/>
        <v>0</v>
      </c>
      <c r="MWP119" s="201" t="b">
        <f t="shared" si="188"/>
        <v>0</v>
      </c>
      <c r="MWQ119" s="201" t="b">
        <f t="shared" si="188"/>
        <v>0</v>
      </c>
      <c r="MWR119" s="201" t="b">
        <f t="shared" si="188"/>
        <v>0</v>
      </c>
      <c r="MWS119" s="201" t="b">
        <f t="shared" si="188"/>
        <v>0</v>
      </c>
      <c r="MWT119" s="201" t="b">
        <f t="shared" si="188"/>
        <v>0</v>
      </c>
      <c r="MWU119" s="201" t="b">
        <f t="shared" si="188"/>
        <v>0</v>
      </c>
      <c r="MWV119" s="201" t="b">
        <f t="shared" si="188"/>
        <v>0</v>
      </c>
      <c r="MWW119" s="201" t="b">
        <f t="shared" si="188"/>
        <v>0</v>
      </c>
      <c r="MWX119" s="201" t="b">
        <f t="shared" si="188"/>
        <v>0</v>
      </c>
      <c r="MWY119" s="201" t="b">
        <f t="shared" si="188"/>
        <v>0</v>
      </c>
      <c r="MWZ119" s="201" t="b">
        <f t="shared" si="188"/>
        <v>0</v>
      </c>
      <c r="MXA119" s="201" t="b">
        <f t="shared" si="188"/>
        <v>0</v>
      </c>
      <c r="MXB119" s="201" t="b">
        <f t="shared" si="188"/>
        <v>0</v>
      </c>
      <c r="MXC119" s="201" t="b">
        <f t="shared" si="188"/>
        <v>0</v>
      </c>
      <c r="MXD119" s="201" t="b">
        <f t="shared" si="188"/>
        <v>0</v>
      </c>
      <c r="MXE119" s="201" t="b">
        <f t="shared" si="188"/>
        <v>0</v>
      </c>
      <c r="MXF119" s="201" t="b">
        <f t="shared" si="188"/>
        <v>0</v>
      </c>
      <c r="MXG119" s="201" t="b">
        <f t="shared" ref="MXG119:MZR119" si="189">IF(MXG113=TRUE,IF(((MXG117-MXG114)*MXG116)&lt;0,TRUE,FALSE),FALSE)</f>
        <v>0</v>
      </c>
      <c r="MXH119" s="201" t="b">
        <f t="shared" si="189"/>
        <v>0</v>
      </c>
      <c r="MXI119" s="201" t="b">
        <f t="shared" si="189"/>
        <v>0</v>
      </c>
      <c r="MXJ119" s="201" t="b">
        <f t="shared" si="189"/>
        <v>0</v>
      </c>
      <c r="MXK119" s="201" t="b">
        <f t="shared" si="189"/>
        <v>0</v>
      </c>
      <c r="MXL119" s="201" t="b">
        <f t="shared" si="189"/>
        <v>0</v>
      </c>
      <c r="MXM119" s="201" t="b">
        <f t="shared" si="189"/>
        <v>0</v>
      </c>
      <c r="MXN119" s="201" t="b">
        <f t="shared" si="189"/>
        <v>0</v>
      </c>
      <c r="MXO119" s="201" t="b">
        <f t="shared" si="189"/>
        <v>0</v>
      </c>
      <c r="MXP119" s="201" t="b">
        <f t="shared" si="189"/>
        <v>0</v>
      </c>
      <c r="MXQ119" s="201" t="b">
        <f t="shared" si="189"/>
        <v>0</v>
      </c>
      <c r="MXR119" s="201" t="b">
        <f t="shared" si="189"/>
        <v>0</v>
      </c>
      <c r="MXS119" s="201" t="b">
        <f t="shared" si="189"/>
        <v>0</v>
      </c>
      <c r="MXT119" s="201" t="b">
        <f t="shared" si="189"/>
        <v>0</v>
      </c>
      <c r="MXU119" s="201" t="b">
        <f t="shared" si="189"/>
        <v>0</v>
      </c>
      <c r="MXV119" s="201" t="b">
        <f t="shared" si="189"/>
        <v>0</v>
      </c>
      <c r="MXW119" s="201" t="b">
        <f t="shared" si="189"/>
        <v>0</v>
      </c>
      <c r="MXX119" s="201" t="b">
        <f t="shared" si="189"/>
        <v>0</v>
      </c>
      <c r="MXY119" s="201" t="b">
        <f t="shared" si="189"/>
        <v>0</v>
      </c>
      <c r="MXZ119" s="201" t="b">
        <f t="shared" si="189"/>
        <v>0</v>
      </c>
      <c r="MYA119" s="201" t="b">
        <f t="shared" si="189"/>
        <v>0</v>
      </c>
      <c r="MYB119" s="201" t="b">
        <f t="shared" si="189"/>
        <v>0</v>
      </c>
      <c r="MYC119" s="201" t="b">
        <f t="shared" si="189"/>
        <v>0</v>
      </c>
      <c r="MYD119" s="201" t="b">
        <f t="shared" si="189"/>
        <v>0</v>
      </c>
      <c r="MYE119" s="201" t="b">
        <f t="shared" si="189"/>
        <v>0</v>
      </c>
      <c r="MYF119" s="201" t="b">
        <f t="shared" si="189"/>
        <v>0</v>
      </c>
      <c r="MYG119" s="201" t="b">
        <f t="shared" si="189"/>
        <v>0</v>
      </c>
      <c r="MYH119" s="201" t="b">
        <f t="shared" si="189"/>
        <v>0</v>
      </c>
      <c r="MYI119" s="201" t="b">
        <f t="shared" si="189"/>
        <v>0</v>
      </c>
      <c r="MYJ119" s="201" t="b">
        <f t="shared" si="189"/>
        <v>0</v>
      </c>
      <c r="MYK119" s="201" t="b">
        <f t="shared" si="189"/>
        <v>0</v>
      </c>
      <c r="MYL119" s="201" t="b">
        <f t="shared" si="189"/>
        <v>0</v>
      </c>
      <c r="MYM119" s="201" t="b">
        <f t="shared" si="189"/>
        <v>0</v>
      </c>
      <c r="MYN119" s="201" t="b">
        <f t="shared" si="189"/>
        <v>0</v>
      </c>
      <c r="MYO119" s="201" t="b">
        <f t="shared" si="189"/>
        <v>0</v>
      </c>
      <c r="MYP119" s="201" t="b">
        <f t="shared" si="189"/>
        <v>0</v>
      </c>
      <c r="MYQ119" s="201" t="b">
        <f t="shared" si="189"/>
        <v>0</v>
      </c>
      <c r="MYR119" s="201" t="b">
        <f t="shared" si="189"/>
        <v>0</v>
      </c>
      <c r="MYS119" s="201" t="b">
        <f t="shared" si="189"/>
        <v>0</v>
      </c>
      <c r="MYT119" s="201" t="b">
        <f t="shared" si="189"/>
        <v>0</v>
      </c>
      <c r="MYU119" s="201" t="b">
        <f t="shared" si="189"/>
        <v>0</v>
      </c>
      <c r="MYV119" s="201" t="b">
        <f t="shared" si="189"/>
        <v>0</v>
      </c>
      <c r="MYW119" s="201" t="b">
        <f t="shared" si="189"/>
        <v>0</v>
      </c>
      <c r="MYX119" s="201" t="b">
        <f t="shared" si="189"/>
        <v>0</v>
      </c>
      <c r="MYY119" s="201" t="b">
        <f t="shared" si="189"/>
        <v>0</v>
      </c>
      <c r="MYZ119" s="201" t="b">
        <f t="shared" si="189"/>
        <v>0</v>
      </c>
      <c r="MZA119" s="201" t="b">
        <f t="shared" si="189"/>
        <v>0</v>
      </c>
      <c r="MZB119" s="201" t="b">
        <f t="shared" si="189"/>
        <v>0</v>
      </c>
      <c r="MZC119" s="201" t="b">
        <f t="shared" si="189"/>
        <v>0</v>
      </c>
      <c r="MZD119" s="201" t="b">
        <f t="shared" si="189"/>
        <v>0</v>
      </c>
      <c r="MZE119" s="201" t="b">
        <f t="shared" si="189"/>
        <v>0</v>
      </c>
      <c r="MZF119" s="201" t="b">
        <f t="shared" si="189"/>
        <v>0</v>
      </c>
      <c r="MZG119" s="201" t="b">
        <f t="shared" si="189"/>
        <v>0</v>
      </c>
      <c r="MZH119" s="201" t="b">
        <f t="shared" si="189"/>
        <v>0</v>
      </c>
      <c r="MZI119" s="201" t="b">
        <f t="shared" si="189"/>
        <v>0</v>
      </c>
      <c r="MZJ119" s="201" t="b">
        <f t="shared" si="189"/>
        <v>0</v>
      </c>
      <c r="MZK119" s="201" t="b">
        <f t="shared" si="189"/>
        <v>0</v>
      </c>
      <c r="MZL119" s="201" t="b">
        <f t="shared" si="189"/>
        <v>0</v>
      </c>
      <c r="MZM119" s="201" t="b">
        <f t="shared" si="189"/>
        <v>0</v>
      </c>
      <c r="MZN119" s="201" t="b">
        <f t="shared" si="189"/>
        <v>0</v>
      </c>
      <c r="MZO119" s="201" t="b">
        <f t="shared" si="189"/>
        <v>0</v>
      </c>
      <c r="MZP119" s="201" t="b">
        <f t="shared" si="189"/>
        <v>0</v>
      </c>
      <c r="MZQ119" s="201" t="b">
        <f t="shared" si="189"/>
        <v>0</v>
      </c>
      <c r="MZR119" s="201" t="b">
        <f t="shared" si="189"/>
        <v>0</v>
      </c>
      <c r="MZS119" s="201" t="b">
        <f t="shared" ref="MZS119:NCD119" si="190">IF(MZS113=TRUE,IF(((MZS117-MZS114)*MZS116)&lt;0,TRUE,FALSE),FALSE)</f>
        <v>0</v>
      </c>
      <c r="MZT119" s="201" t="b">
        <f t="shared" si="190"/>
        <v>0</v>
      </c>
      <c r="MZU119" s="201" t="b">
        <f t="shared" si="190"/>
        <v>0</v>
      </c>
      <c r="MZV119" s="201" t="b">
        <f t="shared" si="190"/>
        <v>0</v>
      </c>
      <c r="MZW119" s="201" t="b">
        <f t="shared" si="190"/>
        <v>0</v>
      </c>
      <c r="MZX119" s="201" t="b">
        <f t="shared" si="190"/>
        <v>0</v>
      </c>
      <c r="MZY119" s="201" t="b">
        <f t="shared" si="190"/>
        <v>0</v>
      </c>
      <c r="MZZ119" s="201" t="b">
        <f t="shared" si="190"/>
        <v>0</v>
      </c>
      <c r="NAA119" s="201" t="b">
        <f t="shared" si="190"/>
        <v>0</v>
      </c>
      <c r="NAB119" s="201" t="b">
        <f t="shared" si="190"/>
        <v>0</v>
      </c>
      <c r="NAC119" s="201" t="b">
        <f t="shared" si="190"/>
        <v>0</v>
      </c>
      <c r="NAD119" s="201" t="b">
        <f t="shared" si="190"/>
        <v>0</v>
      </c>
      <c r="NAE119" s="201" t="b">
        <f t="shared" si="190"/>
        <v>0</v>
      </c>
      <c r="NAF119" s="201" t="b">
        <f t="shared" si="190"/>
        <v>0</v>
      </c>
      <c r="NAG119" s="201" t="b">
        <f t="shared" si="190"/>
        <v>0</v>
      </c>
      <c r="NAH119" s="201" t="b">
        <f t="shared" si="190"/>
        <v>0</v>
      </c>
      <c r="NAI119" s="201" t="b">
        <f t="shared" si="190"/>
        <v>0</v>
      </c>
      <c r="NAJ119" s="201" t="b">
        <f t="shared" si="190"/>
        <v>0</v>
      </c>
      <c r="NAK119" s="201" t="b">
        <f t="shared" si="190"/>
        <v>0</v>
      </c>
      <c r="NAL119" s="201" t="b">
        <f t="shared" si="190"/>
        <v>0</v>
      </c>
      <c r="NAM119" s="201" t="b">
        <f t="shared" si="190"/>
        <v>0</v>
      </c>
      <c r="NAN119" s="201" t="b">
        <f t="shared" si="190"/>
        <v>0</v>
      </c>
      <c r="NAO119" s="201" t="b">
        <f t="shared" si="190"/>
        <v>0</v>
      </c>
      <c r="NAP119" s="201" t="b">
        <f t="shared" si="190"/>
        <v>0</v>
      </c>
      <c r="NAQ119" s="201" t="b">
        <f t="shared" si="190"/>
        <v>0</v>
      </c>
      <c r="NAR119" s="201" t="b">
        <f t="shared" si="190"/>
        <v>0</v>
      </c>
      <c r="NAS119" s="201" t="b">
        <f t="shared" si="190"/>
        <v>0</v>
      </c>
      <c r="NAT119" s="201" t="b">
        <f t="shared" si="190"/>
        <v>0</v>
      </c>
      <c r="NAU119" s="201" t="b">
        <f t="shared" si="190"/>
        <v>0</v>
      </c>
      <c r="NAV119" s="201" t="b">
        <f t="shared" si="190"/>
        <v>0</v>
      </c>
      <c r="NAW119" s="201" t="b">
        <f t="shared" si="190"/>
        <v>0</v>
      </c>
      <c r="NAX119" s="201" t="b">
        <f t="shared" si="190"/>
        <v>0</v>
      </c>
      <c r="NAY119" s="201" t="b">
        <f t="shared" si="190"/>
        <v>0</v>
      </c>
      <c r="NAZ119" s="201" t="b">
        <f t="shared" si="190"/>
        <v>0</v>
      </c>
      <c r="NBA119" s="201" t="b">
        <f t="shared" si="190"/>
        <v>0</v>
      </c>
      <c r="NBB119" s="201" t="b">
        <f t="shared" si="190"/>
        <v>0</v>
      </c>
      <c r="NBC119" s="201" t="b">
        <f t="shared" si="190"/>
        <v>0</v>
      </c>
      <c r="NBD119" s="201" t="b">
        <f t="shared" si="190"/>
        <v>0</v>
      </c>
      <c r="NBE119" s="201" t="b">
        <f t="shared" si="190"/>
        <v>0</v>
      </c>
      <c r="NBF119" s="201" t="b">
        <f t="shared" si="190"/>
        <v>0</v>
      </c>
      <c r="NBG119" s="201" t="b">
        <f t="shared" si="190"/>
        <v>0</v>
      </c>
      <c r="NBH119" s="201" t="b">
        <f t="shared" si="190"/>
        <v>0</v>
      </c>
      <c r="NBI119" s="201" t="b">
        <f t="shared" si="190"/>
        <v>0</v>
      </c>
      <c r="NBJ119" s="201" t="b">
        <f t="shared" si="190"/>
        <v>0</v>
      </c>
      <c r="NBK119" s="201" t="b">
        <f t="shared" si="190"/>
        <v>0</v>
      </c>
      <c r="NBL119" s="201" t="b">
        <f t="shared" si="190"/>
        <v>0</v>
      </c>
      <c r="NBM119" s="201" t="b">
        <f t="shared" si="190"/>
        <v>0</v>
      </c>
      <c r="NBN119" s="201" t="b">
        <f t="shared" si="190"/>
        <v>0</v>
      </c>
      <c r="NBO119" s="201" t="b">
        <f t="shared" si="190"/>
        <v>0</v>
      </c>
      <c r="NBP119" s="201" t="b">
        <f t="shared" si="190"/>
        <v>0</v>
      </c>
      <c r="NBQ119" s="201" t="b">
        <f t="shared" si="190"/>
        <v>0</v>
      </c>
      <c r="NBR119" s="201" t="b">
        <f t="shared" si="190"/>
        <v>0</v>
      </c>
      <c r="NBS119" s="201" t="b">
        <f t="shared" si="190"/>
        <v>0</v>
      </c>
      <c r="NBT119" s="201" t="b">
        <f t="shared" si="190"/>
        <v>0</v>
      </c>
      <c r="NBU119" s="201" t="b">
        <f t="shared" si="190"/>
        <v>0</v>
      </c>
      <c r="NBV119" s="201" t="b">
        <f t="shared" si="190"/>
        <v>0</v>
      </c>
      <c r="NBW119" s="201" t="b">
        <f t="shared" si="190"/>
        <v>0</v>
      </c>
      <c r="NBX119" s="201" t="b">
        <f t="shared" si="190"/>
        <v>0</v>
      </c>
      <c r="NBY119" s="201" t="b">
        <f t="shared" si="190"/>
        <v>0</v>
      </c>
      <c r="NBZ119" s="201" t="b">
        <f t="shared" si="190"/>
        <v>0</v>
      </c>
      <c r="NCA119" s="201" t="b">
        <f t="shared" si="190"/>
        <v>0</v>
      </c>
      <c r="NCB119" s="201" t="b">
        <f t="shared" si="190"/>
        <v>0</v>
      </c>
      <c r="NCC119" s="201" t="b">
        <f t="shared" si="190"/>
        <v>0</v>
      </c>
      <c r="NCD119" s="201" t="b">
        <f t="shared" si="190"/>
        <v>0</v>
      </c>
      <c r="NCE119" s="201" t="b">
        <f t="shared" ref="NCE119:NEP119" si="191">IF(NCE113=TRUE,IF(((NCE117-NCE114)*NCE116)&lt;0,TRUE,FALSE),FALSE)</f>
        <v>0</v>
      </c>
      <c r="NCF119" s="201" t="b">
        <f t="shared" si="191"/>
        <v>0</v>
      </c>
      <c r="NCG119" s="201" t="b">
        <f t="shared" si="191"/>
        <v>0</v>
      </c>
      <c r="NCH119" s="201" t="b">
        <f t="shared" si="191"/>
        <v>0</v>
      </c>
      <c r="NCI119" s="201" t="b">
        <f t="shared" si="191"/>
        <v>0</v>
      </c>
      <c r="NCJ119" s="201" t="b">
        <f t="shared" si="191"/>
        <v>0</v>
      </c>
      <c r="NCK119" s="201" t="b">
        <f t="shared" si="191"/>
        <v>0</v>
      </c>
      <c r="NCL119" s="201" t="b">
        <f t="shared" si="191"/>
        <v>0</v>
      </c>
      <c r="NCM119" s="201" t="b">
        <f t="shared" si="191"/>
        <v>0</v>
      </c>
      <c r="NCN119" s="201" t="b">
        <f t="shared" si="191"/>
        <v>0</v>
      </c>
      <c r="NCO119" s="201" t="b">
        <f t="shared" si="191"/>
        <v>0</v>
      </c>
      <c r="NCP119" s="201" t="b">
        <f t="shared" si="191"/>
        <v>0</v>
      </c>
      <c r="NCQ119" s="201" t="b">
        <f t="shared" si="191"/>
        <v>0</v>
      </c>
      <c r="NCR119" s="201" t="b">
        <f t="shared" si="191"/>
        <v>0</v>
      </c>
      <c r="NCS119" s="201" t="b">
        <f t="shared" si="191"/>
        <v>0</v>
      </c>
      <c r="NCT119" s="201" t="b">
        <f t="shared" si="191"/>
        <v>0</v>
      </c>
      <c r="NCU119" s="201" t="b">
        <f t="shared" si="191"/>
        <v>0</v>
      </c>
      <c r="NCV119" s="201" t="b">
        <f t="shared" si="191"/>
        <v>0</v>
      </c>
      <c r="NCW119" s="201" t="b">
        <f t="shared" si="191"/>
        <v>0</v>
      </c>
      <c r="NCX119" s="201" t="b">
        <f t="shared" si="191"/>
        <v>0</v>
      </c>
      <c r="NCY119" s="201" t="b">
        <f t="shared" si="191"/>
        <v>0</v>
      </c>
      <c r="NCZ119" s="201" t="b">
        <f t="shared" si="191"/>
        <v>0</v>
      </c>
      <c r="NDA119" s="201" t="b">
        <f t="shared" si="191"/>
        <v>0</v>
      </c>
      <c r="NDB119" s="201" t="b">
        <f t="shared" si="191"/>
        <v>0</v>
      </c>
      <c r="NDC119" s="201" t="b">
        <f t="shared" si="191"/>
        <v>0</v>
      </c>
      <c r="NDD119" s="201" t="b">
        <f t="shared" si="191"/>
        <v>0</v>
      </c>
      <c r="NDE119" s="201" t="b">
        <f t="shared" si="191"/>
        <v>0</v>
      </c>
      <c r="NDF119" s="201" t="b">
        <f t="shared" si="191"/>
        <v>0</v>
      </c>
      <c r="NDG119" s="201" t="b">
        <f t="shared" si="191"/>
        <v>0</v>
      </c>
      <c r="NDH119" s="201" t="b">
        <f t="shared" si="191"/>
        <v>0</v>
      </c>
      <c r="NDI119" s="201" t="b">
        <f t="shared" si="191"/>
        <v>0</v>
      </c>
      <c r="NDJ119" s="201" t="b">
        <f t="shared" si="191"/>
        <v>0</v>
      </c>
      <c r="NDK119" s="201" t="b">
        <f t="shared" si="191"/>
        <v>0</v>
      </c>
      <c r="NDL119" s="201" t="b">
        <f t="shared" si="191"/>
        <v>0</v>
      </c>
      <c r="NDM119" s="201" t="b">
        <f t="shared" si="191"/>
        <v>0</v>
      </c>
      <c r="NDN119" s="201" t="b">
        <f t="shared" si="191"/>
        <v>0</v>
      </c>
      <c r="NDO119" s="201" t="b">
        <f t="shared" si="191"/>
        <v>0</v>
      </c>
      <c r="NDP119" s="201" t="b">
        <f t="shared" si="191"/>
        <v>0</v>
      </c>
      <c r="NDQ119" s="201" t="b">
        <f t="shared" si="191"/>
        <v>0</v>
      </c>
      <c r="NDR119" s="201" t="b">
        <f t="shared" si="191"/>
        <v>0</v>
      </c>
      <c r="NDS119" s="201" t="b">
        <f t="shared" si="191"/>
        <v>0</v>
      </c>
      <c r="NDT119" s="201" t="b">
        <f t="shared" si="191"/>
        <v>0</v>
      </c>
      <c r="NDU119" s="201" t="b">
        <f t="shared" si="191"/>
        <v>0</v>
      </c>
      <c r="NDV119" s="201" t="b">
        <f t="shared" si="191"/>
        <v>0</v>
      </c>
      <c r="NDW119" s="201" t="b">
        <f t="shared" si="191"/>
        <v>0</v>
      </c>
      <c r="NDX119" s="201" t="b">
        <f t="shared" si="191"/>
        <v>0</v>
      </c>
      <c r="NDY119" s="201" t="b">
        <f t="shared" si="191"/>
        <v>0</v>
      </c>
      <c r="NDZ119" s="201" t="b">
        <f t="shared" si="191"/>
        <v>0</v>
      </c>
      <c r="NEA119" s="201" t="b">
        <f t="shared" si="191"/>
        <v>0</v>
      </c>
      <c r="NEB119" s="201" t="b">
        <f t="shared" si="191"/>
        <v>0</v>
      </c>
      <c r="NEC119" s="201" t="b">
        <f t="shared" si="191"/>
        <v>0</v>
      </c>
      <c r="NED119" s="201" t="b">
        <f t="shared" si="191"/>
        <v>0</v>
      </c>
      <c r="NEE119" s="201" t="b">
        <f t="shared" si="191"/>
        <v>0</v>
      </c>
      <c r="NEF119" s="201" t="b">
        <f t="shared" si="191"/>
        <v>0</v>
      </c>
      <c r="NEG119" s="201" t="b">
        <f t="shared" si="191"/>
        <v>0</v>
      </c>
      <c r="NEH119" s="201" t="b">
        <f t="shared" si="191"/>
        <v>0</v>
      </c>
      <c r="NEI119" s="201" t="b">
        <f t="shared" si="191"/>
        <v>0</v>
      </c>
      <c r="NEJ119" s="201" t="b">
        <f t="shared" si="191"/>
        <v>0</v>
      </c>
      <c r="NEK119" s="201" t="b">
        <f t="shared" si="191"/>
        <v>0</v>
      </c>
      <c r="NEL119" s="201" t="b">
        <f t="shared" si="191"/>
        <v>0</v>
      </c>
      <c r="NEM119" s="201" t="b">
        <f t="shared" si="191"/>
        <v>0</v>
      </c>
      <c r="NEN119" s="201" t="b">
        <f t="shared" si="191"/>
        <v>0</v>
      </c>
      <c r="NEO119" s="201" t="b">
        <f t="shared" si="191"/>
        <v>0</v>
      </c>
      <c r="NEP119" s="201" t="b">
        <f t="shared" si="191"/>
        <v>0</v>
      </c>
      <c r="NEQ119" s="201" t="b">
        <f t="shared" ref="NEQ119:NHB119" si="192">IF(NEQ113=TRUE,IF(((NEQ117-NEQ114)*NEQ116)&lt;0,TRUE,FALSE),FALSE)</f>
        <v>0</v>
      </c>
      <c r="NER119" s="201" t="b">
        <f t="shared" si="192"/>
        <v>0</v>
      </c>
      <c r="NES119" s="201" t="b">
        <f t="shared" si="192"/>
        <v>0</v>
      </c>
      <c r="NET119" s="201" t="b">
        <f t="shared" si="192"/>
        <v>0</v>
      </c>
      <c r="NEU119" s="201" t="b">
        <f t="shared" si="192"/>
        <v>0</v>
      </c>
      <c r="NEV119" s="201" t="b">
        <f t="shared" si="192"/>
        <v>0</v>
      </c>
      <c r="NEW119" s="201" t="b">
        <f t="shared" si="192"/>
        <v>0</v>
      </c>
      <c r="NEX119" s="201" t="b">
        <f t="shared" si="192"/>
        <v>0</v>
      </c>
      <c r="NEY119" s="201" t="b">
        <f t="shared" si="192"/>
        <v>0</v>
      </c>
      <c r="NEZ119" s="201" t="b">
        <f t="shared" si="192"/>
        <v>0</v>
      </c>
      <c r="NFA119" s="201" t="b">
        <f t="shared" si="192"/>
        <v>0</v>
      </c>
      <c r="NFB119" s="201" t="b">
        <f t="shared" si="192"/>
        <v>0</v>
      </c>
      <c r="NFC119" s="201" t="b">
        <f t="shared" si="192"/>
        <v>0</v>
      </c>
      <c r="NFD119" s="201" t="b">
        <f t="shared" si="192"/>
        <v>0</v>
      </c>
      <c r="NFE119" s="201" t="b">
        <f t="shared" si="192"/>
        <v>0</v>
      </c>
      <c r="NFF119" s="201" t="b">
        <f t="shared" si="192"/>
        <v>0</v>
      </c>
      <c r="NFG119" s="201" t="b">
        <f t="shared" si="192"/>
        <v>0</v>
      </c>
      <c r="NFH119" s="201" t="b">
        <f t="shared" si="192"/>
        <v>0</v>
      </c>
      <c r="NFI119" s="201" t="b">
        <f t="shared" si="192"/>
        <v>0</v>
      </c>
      <c r="NFJ119" s="201" t="b">
        <f t="shared" si="192"/>
        <v>0</v>
      </c>
      <c r="NFK119" s="201" t="b">
        <f t="shared" si="192"/>
        <v>0</v>
      </c>
      <c r="NFL119" s="201" t="b">
        <f t="shared" si="192"/>
        <v>0</v>
      </c>
      <c r="NFM119" s="201" t="b">
        <f t="shared" si="192"/>
        <v>0</v>
      </c>
      <c r="NFN119" s="201" t="b">
        <f t="shared" si="192"/>
        <v>0</v>
      </c>
      <c r="NFO119" s="201" t="b">
        <f t="shared" si="192"/>
        <v>0</v>
      </c>
      <c r="NFP119" s="201" t="b">
        <f t="shared" si="192"/>
        <v>0</v>
      </c>
      <c r="NFQ119" s="201" t="b">
        <f t="shared" si="192"/>
        <v>0</v>
      </c>
      <c r="NFR119" s="201" t="b">
        <f t="shared" si="192"/>
        <v>0</v>
      </c>
      <c r="NFS119" s="201" t="b">
        <f t="shared" si="192"/>
        <v>0</v>
      </c>
      <c r="NFT119" s="201" t="b">
        <f t="shared" si="192"/>
        <v>0</v>
      </c>
      <c r="NFU119" s="201" t="b">
        <f t="shared" si="192"/>
        <v>0</v>
      </c>
      <c r="NFV119" s="201" t="b">
        <f t="shared" si="192"/>
        <v>0</v>
      </c>
      <c r="NFW119" s="201" t="b">
        <f t="shared" si="192"/>
        <v>0</v>
      </c>
      <c r="NFX119" s="201" t="b">
        <f t="shared" si="192"/>
        <v>0</v>
      </c>
      <c r="NFY119" s="201" t="b">
        <f t="shared" si="192"/>
        <v>0</v>
      </c>
      <c r="NFZ119" s="201" t="b">
        <f t="shared" si="192"/>
        <v>0</v>
      </c>
      <c r="NGA119" s="201" t="b">
        <f t="shared" si="192"/>
        <v>0</v>
      </c>
      <c r="NGB119" s="201" t="b">
        <f t="shared" si="192"/>
        <v>0</v>
      </c>
      <c r="NGC119" s="201" t="b">
        <f t="shared" si="192"/>
        <v>0</v>
      </c>
      <c r="NGD119" s="201" t="b">
        <f t="shared" si="192"/>
        <v>0</v>
      </c>
      <c r="NGE119" s="201" t="b">
        <f t="shared" si="192"/>
        <v>0</v>
      </c>
      <c r="NGF119" s="201" t="b">
        <f t="shared" si="192"/>
        <v>0</v>
      </c>
      <c r="NGG119" s="201" t="b">
        <f t="shared" si="192"/>
        <v>0</v>
      </c>
      <c r="NGH119" s="201" t="b">
        <f t="shared" si="192"/>
        <v>0</v>
      </c>
      <c r="NGI119" s="201" t="b">
        <f t="shared" si="192"/>
        <v>0</v>
      </c>
      <c r="NGJ119" s="201" t="b">
        <f t="shared" si="192"/>
        <v>0</v>
      </c>
      <c r="NGK119" s="201" t="b">
        <f t="shared" si="192"/>
        <v>0</v>
      </c>
      <c r="NGL119" s="201" t="b">
        <f t="shared" si="192"/>
        <v>0</v>
      </c>
      <c r="NGM119" s="201" t="b">
        <f t="shared" si="192"/>
        <v>0</v>
      </c>
      <c r="NGN119" s="201" t="b">
        <f t="shared" si="192"/>
        <v>0</v>
      </c>
      <c r="NGO119" s="201" t="b">
        <f t="shared" si="192"/>
        <v>0</v>
      </c>
      <c r="NGP119" s="201" t="b">
        <f t="shared" si="192"/>
        <v>0</v>
      </c>
      <c r="NGQ119" s="201" t="b">
        <f t="shared" si="192"/>
        <v>0</v>
      </c>
      <c r="NGR119" s="201" t="b">
        <f t="shared" si="192"/>
        <v>0</v>
      </c>
      <c r="NGS119" s="201" t="b">
        <f t="shared" si="192"/>
        <v>0</v>
      </c>
      <c r="NGT119" s="201" t="b">
        <f t="shared" si="192"/>
        <v>0</v>
      </c>
      <c r="NGU119" s="201" t="b">
        <f t="shared" si="192"/>
        <v>0</v>
      </c>
      <c r="NGV119" s="201" t="b">
        <f t="shared" si="192"/>
        <v>0</v>
      </c>
      <c r="NGW119" s="201" t="b">
        <f t="shared" si="192"/>
        <v>0</v>
      </c>
      <c r="NGX119" s="201" t="b">
        <f t="shared" si="192"/>
        <v>0</v>
      </c>
      <c r="NGY119" s="201" t="b">
        <f t="shared" si="192"/>
        <v>0</v>
      </c>
      <c r="NGZ119" s="201" t="b">
        <f t="shared" si="192"/>
        <v>0</v>
      </c>
      <c r="NHA119" s="201" t="b">
        <f t="shared" si="192"/>
        <v>0</v>
      </c>
      <c r="NHB119" s="201" t="b">
        <f t="shared" si="192"/>
        <v>0</v>
      </c>
      <c r="NHC119" s="201" t="b">
        <f t="shared" ref="NHC119:NJN119" si="193">IF(NHC113=TRUE,IF(((NHC117-NHC114)*NHC116)&lt;0,TRUE,FALSE),FALSE)</f>
        <v>0</v>
      </c>
      <c r="NHD119" s="201" t="b">
        <f t="shared" si="193"/>
        <v>0</v>
      </c>
      <c r="NHE119" s="201" t="b">
        <f t="shared" si="193"/>
        <v>0</v>
      </c>
      <c r="NHF119" s="201" t="b">
        <f t="shared" si="193"/>
        <v>0</v>
      </c>
      <c r="NHG119" s="201" t="b">
        <f t="shared" si="193"/>
        <v>0</v>
      </c>
      <c r="NHH119" s="201" t="b">
        <f t="shared" si="193"/>
        <v>0</v>
      </c>
      <c r="NHI119" s="201" t="b">
        <f t="shared" si="193"/>
        <v>0</v>
      </c>
      <c r="NHJ119" s="201" t="b">
        <f t="shared" si="193"/>
        <v>0</v>
      </c>
      <c r="NHK119" s="201" t="b">
        <f t="shared" si="193"/>
        <v>0</v>
      </c>
      <c r="NHL119" s="201" t="b">
        <f t="shared" si="193"/>
        <v>0</v>
      </c>
      <c r="NHM119" s="201" t="b">
        <f t="shared" si="193"/>
        <v>0</v>
      </c>
      <c r="NHN119" s="201" t="b">
        <f t="shared" si="193"/>
        <v>0</v>
      </c>
      <c r="NHO119" s="201" t="b">
        <f t="shared" si="193"/>
        <v>0</v>
      </c>
      <c r="NHP119" s="201" t="b">
        <f t="shared" si="193"/>
        <v>0</v>
      </c>
      <c r="NHQ119" s="201" t="b">
        <f t="shared" si="193"/>
        <v>0</v>
      </c>
      <c r="NHR119" s="201" t="b">
        <f t="shared" si="193"/>
        <v>0</v>
      </c>
      <c r="NHS119" s="201" t="b">
        <f t="shared" si="193"/>
        <v>0</v>
      </c>
      <c r="NHT119" s="201" t="b">
        <f t="shared" si="193"/>
        <v>0</v>
      </c>
      <c r="NHU119" s="201" t="b">
        <f t="shared" si="193"/>
        <v>0</v>
      </c>
      <c r="NHV119" s="201" t="b">
        <f t="shared" si="193"/>
        <v>0</v>
      </c>
      <c r="NHW119" s="201" t="b">
        <f t="shared" si="193"/>
        <v>0</v>
      </c>
      <c r="NHX119" s="201" t="b">
        <f t="shared" si="193"/>
        <v>0</v>
      </c>
      <c r="NHY119" s="201" t="b">
        <f t="shared" si="193"/>
        <v>0</v>
      </c>
      <c r="NHZ119" s="201" t="b">
        <f t="shared" si="193"/>
        <v>0</v>
      </c>
      <c r="NIA119" s="201" t="b">
        <f t="shared" si="193"/>
        <v>0</v>
      </c>
      <c r="NIB119" s="201" t="b">
        <f t="shared" si="193"/>
        <v>0</v>
      </c>
      <c r="NIC119" s="201" t="b">
        <f t="shared" si="193"/>
        <v>0</v>
      </c>
      <c r="NID119" s="201" t="b">
        <f t="shared" si="193"/>
        <v>0</v>
      </c>
      <c r="NIE119" s="201" t="b">
        <f t="shared" si="193"/>
        <v>0</v>
      </c>
      <c r="NIF119" s="201" t="b">
        <f t="shared" si="193"/>
        <v>0</v>
      </c>
      <c r="NIG119" s="201" t="b">
        <f t="shared" si="193"/>
        <v>0</v>
      </c>
      <c r="NIH119" s="201" t="b">
        <f t="shared" si="193"/>
        <v>0</v>
      </c>
      <c r="NII119" s="201" t="b">
        <f t="shared" si="193"/>
        <v>0</v>
      </c>
      <c r="NIJ119" s="201" t="b">
        <f t="shared" si="193"/>
        <v>0</v>
      </c>
      <c r="NIK119" s="201" t="b">
        <f t="shared" si="193"/>
        <v>0</v>
      </c>
      <c r="NIL119" s="201" t="b">
        <f t="shared" si="193"/>
        <v>0</v>
      </c>
      <c r="NIM119" s="201" t="b">
        <f t="shared" si="193"/>
        <v>0</v>
      </c>
      <c r="NIN119" s="201" t="b">
        <f t="shared" si="193"/>
        <v>0</v>
      </c>
      <c r="NIO119" s="201" t="b">
        <f t="shared" si="193"/>
        <v>0</v>
      </c>
      <c r="NIP119" s="201" t="b">
        <f t="shared" si="193"/>
        <v>0</v>
      </c>
      <c r="NIQ119" s="201" t="b">
        <f t="shared" si="193"/>
        <v>0</v>
      </c>
      <c r="NIR119" s="201" t="b">
        <f t="shared" si="193"/>
        <v>0</v>
      </c>
      <c r="NIS119" s="201" t="b">
        <f t="shared" si="193"/>
        <v>0</v>
      </c>
      <c r="NIT119" s="201" t="b">
        <f t="shared" si="193"/>
        <v>0</v>
      </c>
      <c r="NIU119" s="201" t="b">
        <f t="shared" si="193"/>
        <v>0</v>
      </c>
      <c r="NIV119" s="201" t="b">
        <f t="shared" si="193"/>
        <v>0</v>
      </c>
      <c r="NIW119" s="201" t="b">
        <f t="shared" si="193"/>
        <v>0</v>
      </c>
      <c r="NIX119" s="201" t="b">
        <f t="shared" si="193"/>
        <v>0</v>
      </c>
      <c r="NIY119" s="201" t="b">
        <f t="shared" si="193"/>
        <v>0</v>
      </c>
      <c r="NIZ119" s="201" t="b">
        <f t="shared" si="193"/>
        <v>0</v>
      </c>
      <c r="NJA119" s="201" t="b">
        <f t="shared" si="193"/>
        <v>0</v>
      </c>
      <c r="NJB119" s="201" t="b">
        <f t="shared" si="193"/>
        <v>0</v>
      </c>
      <c r="NJC119" s="201" t="b">
        <f t="shared" si="193"/>
        <v>0</v>
      </c>
      <c r="NJD119" s="201" t="b">
        <f t="shared" si="193"/>
        <v>0</v>
      </c>
      <c r="NJE119" s="201" t="b">
        <f t="shared" si="193"/>
        <v>0</v>
      </c>
      <c r="NJF119" s="201" t="b">
        <f t="shared" si="193"/>
        <v>0</v>
      </c>
      <c r="NJG119" s="201" t="b">
        <f t="shared" si="193"/>
        <v>0</v>
      </c>
      <c r="NJH119" s="201" t="b">
        <f t="shared" si="193"/>
        <v>0</v>
      </c>
      <c r="NJI119" s="201" t="b">
        <f t="shared" si="193"/>
        <v>0</v>
      </c>
      <c r="NJJ119" s="201" t="b">
        <f t="shared" si="193"/>
        <v>0</v>
      </c>
      <c r="NJK119" s="201" t="b">
        <f t="shared" si="193"/>
        <v>0</v>
      </c>
      <c r="NJL119" s="201" t="b">
        <f t="shared" si="193"/>
        <v>0</v>
      </c>
      <c r="NJM119" s="201" t="b">
        <f t="shared" si="193"/>
        <v>0</v>
      </c>
      <c r="NJN119" s="201" t="b">
        <f t="shared" si="193"/>
        <v>0</v>
      </c>
      <c r="NJO119" s="201" t="b">
        <f t="shared" ref="NJO119:NLZ119" si="194">IF(NJO113=TRUE,IF(((NJO117-NJO114)*NJO116)&lt;0,TRUE,FALSE),FALSE)</f>
        <v>0</v>
      </c>
      <c r="NJP119" s="201" t="b">
        <f t="shared" si="194"/>
        <v>0</v>
      </c>
      <c r="NJQ119" s="201" t="b">
        <f t="shared" si="194"/>
        <v>0</v>
      </c>
      <c r="NJR119" s="201" t="b">
        <f t="shared" si="194"/>
        <v>0</v>
      </c>
      <c r="NJS119" s="201" t="b">
        <f t="shared" si="194"/>
        <v>0</v>
      </c>
      <c r="NJT119" s="201" t="b">
        <f t="shared" si="194"/>
        <v>0</v>
      </c>
      <c r="NJU119" s="201" t="b">
        <f t="shared" si="194"/>
        <v>0</v>
      </c>
      <c r="NJV119" s="201" t="b">
        <f t="shared" si="194"/>
        <v>0</v>
      </c>
      <c r="NJW119" s="201" t="b">
        <f t="shared" si="194"/>
        <v>0</v>
      </c>
      <c r="NJX119" s="201" t="b">
        <f t="shared" si="194"/>
        <v>0</v>
      </c>
      <c r="NJY119" s="201" t="b">
        <f t="shared" si="194"/>
        <v>0</v>
      </c>
      <c r="NJZ119" s="201" t="b">
        <f t="shared" si="194"/>
        <v>0</v>
      </c>
      <c r="NKA119" s="201" t="b">
        <f t="shared" si="194"/>
        <v>0</v>
      </c>
      <c r="NKB119" s="201" t="b">
        <f t="shared" si="194"/>
        <v>0</v>
      </c>
      <c r="NKC119" s="201" t="b">
        <f t="shared" si="194"/>
        <v>0</v>
      </c>
      <c r="NKD119" s="201" t="b">
        <f t="shared" si="194"/>
        <v>0</v>
      </c>
      <c r="NKE119" s="201" t="b">
        <f t="shared" si="194"/>
        <v>0</v>
      </c>
      <c r="NKF119" s="201" t="b">
        <f t="shared" si="194"/>
        <v>0</v>
      </c>
      <c r="NKG119" s="201" t="b">
        <f t="shared" si="194"/>
        <v>0</v>
      </c>
      <c r="NKH119" s="201" t="b">
        <f t="shared" si="194"/>
        <v>0</v>
      </c>
      <c r="NKI119" s="201" t="b">
        <f t="shared" si="194"/>
        <v>0</v>
      </c>
      <c r="NKJ119" s="201" t="b">
        <f t="shared" si="194"/>
        <v>0</v>
      </c>
      <c r="NKK119" s="201" t="b">
        <f t="shared" si="194"/>
        <v>0</v>
      </c>
      <c r="NKL119" s="201" t="b">
        <f t="shared" si="194"/>
        <v>0</v>
      </c>
      <c r="NKM119" s="201" t="b">
        <f t="shared" si="194"/>
        <v>0</v>
      </c>
      <c r="NKN119" s="201" t="b">
        <f t="shared" si="194"/>
        <v>0</v>
      </c>
      <c r="NKO119" s="201" t="b">
        <f t="shared" si="194"/>
        <v>0</v>
      </c>
      <c r="NKP119" s="201" t="b">
        <f t="shared" si="194"/>
        <v>0</v>
      </c>
      <c r="NKQ119" s="201" t="b">
        <f t="shared" si="194"/>
        <v>0</v>
      </c>
      <c r="NKR119" s="201" t="b">
        <f t="shared" si="194"/>
        <v>0</v>
      </c>
      <c r="NKS119" s="201" t="b">
        <f t="shared" si="194"/>
        <v>0</v>
      </c>
      <c r="NKT119" s="201" t="b">
        <f t="shared" si="194"/>
        <v>0</v>
      </c>
      <c r="NKU119" s="201" t="b">
        <f t="shared" si="194"/>
        <v>0</v>
      </c>
      <c r="NKV119" s="201" t="b">
        <f t="shared" si="194"/>
        <v>0</v>
      </c>
      <c r="NKW119" s="201" t="b">
        <f t="shared" si="194"/>
        <v>0</v>
      </c>
      <c r="NKX119" s="201" t="b">
        <f t="shared" si="194"/>
        <v>0</v>
      </c>
      <c r="NKY119" s="201" t="b">
        <f t="shared" si="194"/>
        <v>0</v>
      </c>
      <c r="NKZ119" s="201" t="b">
        <f t="shared" si="194"/>
        <v>0</v>
      </c>
      <c r="NLA119" s="201" t="b">
        <f t="shared" si="194"/>
        <v>0</v>
      </c>
      <c r="NLB119" s="201" t="b">
        <f t="shared" si="194"/>
        <v>0</v>
      </c>
      <c r="NLC119" s="201" t="b">
        <f t="shared" si="194"/>
        <v>0</v>
      </c>
      <c r="NLD119" s="201" t="b">
        <f t="shared" si="194"/>
        <v>0</v>
      </c>
      <c r="NLE119" s="201" t="b">
        <f t="shared" si="194"/>
        <v>0</v>
      </c>
      <c r="NLF119" s="201" t="b">
        <f t="shared" si="194"/>
        <v>0</v>
      </c>
      <c r="NLG119" s="201" t="b">
        <f t="shared" si="194"/>
        <v>0</v>
      </c>
      <c r="NLH119" s="201" t="b">
        <f t="shared" si="194"/>
        <v>0</v>
      </c>
      <c r="NLI119" s="201" t="b">
        <f t="shared" si="194"/>
        <v>0</v>
      </c>
      <c r="NLJ119" s="201" t="b">
        <f t="shared" si="194"/>
        <v>0</v>
      </c>
      <c r="NLK119" s="201" t="b">
        <f t="shared" si="194"/>
        <v>0</v>
      </c>
      <c r="NLL119" s="201" t="b">
        <f t="shared" si="194"/>
        <v>0</v>
      </c>
      <c r="NLM119" s="201" t="b">
        <f t="shared" si="194"/>
        <v>0</v>
      </c>
      <c r="NLN119" s="201" t="b">
        <f t="shared" si="194"/>
        <v>0</v>
      </c>
      <c r="NLO119" s="201" t="b">
        <f t="shared" si="194"/>
        <v>0</v>
      </c>
      <c r="NLP119" s="201" t="b">
        <f t="shared" si="194"/>
        <v>0</v>
      </c>
      <c r="NLQ119" s="201" t="b">
        <f t="shared" si="194"/>
        <v>0</v>
      </c>
      <c r="NLR119" s="201" t="b">
        <f t="shared" si="194"/>
        <v>0</v>
      </c>
      <c r="NLS119" s="201" t="b">
        <f t="shared" si="194"/>
        <v>0</v>
      </c>
      <c r="NLT119" s="201" t="b">
        <f t="shared" si="194"/>
        <v>0</v>
      </c>
      <c r="NLU119" s="201" t="b">
        <f t="shared" si="194"/>
        <v>0</v>
      </c>
      <c r="NLV119" s="201" t="b">
        <f t="shared" si="194"/>
        <v>0</v>
      </c>
      <c r="NLW119" s="201" t="b">
        <f t="shared" si="194"/>
        <v>0</v>
      </c>
      <c r="NLX119" s="201" t="b">
        <f t="shared" si="194"/>
        <v>0</v>
      </c>
      <c r="NLY119" s="201" t="b">
        <f t="shared" si="194"/>
        <v>0</v>
      </c>
      <c r="NLZ119" s="201" t="b">
        <f t="shared" si="194"/>
        <v>0</v>
      </c>
      <c r="NMA119" s="201" t="b">
        <f t="shared" ref="NMA119:NOL119" si="195">IF(NMA113=TRUE,IF(((NMA117-NMA114)*NMA116)&lt;0,TRUE,FALSE),FALSE)</f>
        <v>0</v>
      </c>
      <c r="NMB119" s="201" t="b">
        <f t="shared" si="195"/>
        <v>0</v>
      </c>
      <c r="NMC119" s="201" t="b">
        <f t="shared" si="195"/>
        <v>0</v>
      </c>
      <c r="NMD119" s="201" t="b">
        <f t="shared" si="195"/>
        <v>0</v>
      </c>
      <c r="NME119" s="201" t="b">
        <f t="shared" si="195"/>
        <v>0</v>
      </c>
      <c r="NMF119" s="201" t="b">
        <f t="shared" si="195"/>
        <v>0</v>
      </c>
      <c r="NMG119" s="201" t="b">
        <f t="shared" si="195"/>
        <v>0</v>
      </c>
      <c r="NMH119" s="201" t="b">
        <f t="shared" si="195"/>
        <v>0</v>
      </c>
      <c r="NMI119" s="201" t="b">
        <f t="shared" si="195"/>
        <v>0</v>
      </c>
      <c r="NMJ119" s="201" t="b">
        <f t="shared" si="195"/>
        <v>0</v>
      </c>
      <c r="NMK119" s="201" t="b">
        <f t="shared" si="195"/>
        <v>0</v>
      </c>
      <c r="NML119" s="201" t="b">
        <f t="shared" si="195"/>
        <v>0</v>
      </c>
      <c r="NMM119" s="201" t="b">
        <f t="shared" si="195"/>
        <v>0</v>
      </c>
      <c r="NMN119" s="201" t="b">
        <f t="shared" si="195"/>
        <v>0</v>
      </c>
      <c r="NMO119" s="201" t="b">
        <f t="shared" si="195"/>
        <v>0</v>
      </c>
      <c r="NMP119" s="201" t="b">
        <f t="shared" si="195"/>
        <v>0</v>
      </c>
      <c r="NMQ119" s="201" t="b">
        <f t="shared" si="195"/>
        <v>0</v>
      </c>
      <c r="NMR119" s="201" t="b">
        <f t="shared" si="195"/>
        <v>0</v>
      </c>
      <c r="NMS119" s="201" t="b">
        <f t="shared" si="195"/>
        <v>0</v>
      </c>
      <c r="NMT119" s="201" t="b">
        <f t="shared" si="195"/>
        <v>0</v>
      </c>
      <c r="NMU119" s="201" t="b">
        <f t="shared" si="195"/>
        <v>0</v>
      </c>
      <c r="NMV119" s="201" t="b">
        <f t="shared" si="195"/>
        <v>0</v>
      </c>
      <c r="NMW119" s="201" t="b">
        <f t="shared" si="195"/>
        <v>0</v>
      </c>
      <c r="NMX119" s="201" t="b">
        <f t="shared" si="195"/>
        <v>0</v>
      </c>
      <c r="NMY119" s="201" t="b">
        <f t="shared" si="195"/>
        <v>0</v>
      </c>
      <c r="NMZ119" s="201" t="b">
        <f t="shared" si="195"/>
        <v>0</v>
      </c>
      <c r="NNA119" s="201" t="b">
        <f t="shared" si="195"/>
        <v>0</v>
      </c>
      <c r="NNB119" s="201" t="b">
        <f t="shared" si="195"/>
        <v>0</v>
      </c>
      <c r="NNC119" s="201" t="b">
        <f t="shared" si="195"/>
        <v>0</v>
      </c>
      <c r="NND119" s="201" t="b">
        <f t="shared" si="195"/>
        <v>0</v>
      </c>
      <c r="NNE119" s="201" t="b">
        <f t="shared" si="195"/>
        <v>0</v>
      </c>
      <c r="NNF119" s="201" t="b">
        <f t="shared" si="195"/>
        <v>0</v>
      </c>
      <c r="NNG119" s="201" t="b">
        <f t="shared" si="195"/>
        <v>0</v>
      </c>
      <c r="NNH119" s="201" t="b">
        <f t="shared" si="195"/>
        <v>0</v>
      </c>
      <c r="NNI119" s="201" t="b">
        <f t="shared" si="195"/>
        <v>0</v>
      </c>
      <c r="NNJ119" s="201" t="b">
        <f t="shared" si="195"/>
        <v>0</v>
      </c>
      <c r="NNK119" s="201" t="b">
        <f t="shared" si="195"/>
        <v>0</v>
      </c>
      <c r="NNL119" s="201" t="b">
        <f t="shared" si="195"/>
        <v>0</v>
      </c>
      <c r="NNM119" s="201" t="b">
        <f t="shared" si="195"/>
        <v>0</v>
      </c>
      <c r="NNN119" s="201" t="b">
        <f t="shared" si="195"/>
        <v>0</v>
      </c>
      <c r="NNO119" s="201" t="b">
        <f t="shared" si="195"/>
        <v>0</v>
      </c>
      <c r="NNP119" s="201" t="b">
        <f t="shared" si="195"/>
        <v>0</v>
      </c>
      <c r="NNQ119" s="201" t="b">
        <f t="shared" si="195"/>
        <v>0</v>
      </c>
      <c r="NNR119" s="201" t="b">
        <f t="shared" si="195"/>
        <v>0</v>
      </c>
      <c r="NNS119" s="201" t="b">
        <f t="shared" si="195"/>
        <v>0</v>
      </c>
      <c r="NNT119" s="201" t="b">
        <f t="shared" si="195"/>
        <v>0</v>
      </c>
      <c r="NNU119" s="201" t="b">
        <f t="shared" si="195"/>
        <v>0</v>
      </c>
      <c r="NNV119" s="201" t="b">
        <f t="shared" si="195"/>
        <v>0</v>
      </c>
      <c r="NNW119" s="201" t="b">
        <f t="shared" si="195"/>
        <v>0</v>
      </c>
      <c r="NNX119" s="201" t="b">
        <f t="shared" si="195"/>
        <v>0</v>
      </c>
      <c r="NNY119" s="201" t="b">
        <f t="shared" si="195"/>
        <v>0</v>
      </c>
      <c r="NNZ119" s="201" t="b">
        <f t="shared" si="195"/>
        <v>0</v>
      </c>
      <c r="NOA119" s="201" t="b">
        <f t="shared" si="195"/>
        <v>0</v>
      </c>
      <c r="NOB119" s="201" t="b">
        <f t="shared" si="195"/>
        <v>0</v>
      </c>
      <c r="NOC119" s="201" t="b">
        <f t="shared" si="195"/>
        <v>0</v>
      </c>
      <c r="NOD119" s="201" t="b">
        <f t="shared" si="195"/>
        <v>0</v>
      </c>
      <c r="NOE119" s="201" t="b">
        <f t="shared" si="195"/>
        <v>0</v>
      </c>
      <c r="NOF119" s="201" t="b">
        <f t="shared" si="195"/>
        <v>0</v>
      </c>
      <c r="NOG119" s="201" t="b">
        <f t="shared" si="195"/>
        <v>0</v>
      </c>
      <c r="NOH119" s="201" t="b">
        <f t="shared" si="195"/>
        <v>0</v>
      </c>
      <c r="NOI119" s="201" t="b">
        <f t="shared" si="195"/>
        <v>0</v>
      </c>
      <c r="NOJ119" s="201" t="b">
        <f t="shared" si="195"/>
        <v>0</v>
      </c>
      <c r="NOK119" s="201" t="b">
        <f t="shared" si="195"/>
        <v>0</v>
      </c>
      <c r="NOL119" s="201" t="b">
        <f t="shared" si="195"/>
        <v>0</v>
      </c>
      <c r="NOM119" s="201" t="b">
        <f t="shared" ref="NOM119:NQX119" si="196">IF(NOM113=TRUE,IF(((NOM117-NOM114)*NOM116)&lt;0,TRUE,FALSE),FALSE)</f>
        <v>0</v>
      </c>
      <c r="NON119" s="201" t="b">
        <f t="shared" si="196"/>
        <v>0</v>
      </c>
      <c r="NOO119" s="201" t="b">
        <f t="shared" si="196"/>
        <v>0</v>
      </c>
      <c r="NOP119" s="201" t="b">
        <f t="shared" si="196"/>
        <v>0</v>
      </c>
      <c r="NOQ119" s="201" t="b">
        <f t="shared" si="196"/>
        <v>0</v>
      </c>
      <c r="NOR119" s="201" t="b">
        <f t="shared" si="196"/>
        <v>0</v>
      </c>
      <c r="NOS119" s="201" t="b">
        <f t="shared" si="196"/>
        <v>0</v>
      </c>
      <c r="NOT119" s="201" t="b">
        <f t="shared" si="196"/>
        <v>0</v>
      </c>
      <c r="NOU119" s="201" t="b">
        <f t="shared" si="196"/>
        <v>0</v>
      </c>
      <c r="NOV119" s="201" t="b">
        <f t="shared" si="196"/>
        <v>0</v>
      </c>
      <c r="NOW119" s="201" t="b">
        <f t="shared" si="196"/>
        <v>0</v>
      </c>
      <c r="NOX119" s="201" t="b">
        <f t="shared" si="196"/>
        <v>0</v>
      </c>
      <c r="NOY119" s="201" t="b">
        <f t="shared" si="196"/>
        <v>0</v>
      </c>
      <c r="NOZ119" s="201" t="b">
        <f t="shared" si="196"/>
        <v>0</v>
      </c>
      <c r="NPA119" s="201" t="b">
        <f t="shared" si="196"/>
        <v>0</v>
      </c>
      <c r="NPB119" s="201" t="b">
        <f t="shared" si="196"/>
        <v>0</v>
      </c>
      <c r="NPC119" s="201" t="b">
        <f t="shared" si="196"/>
        <v>0</v>
      </c>
      <c r="NPD119" s="201" t="b">
        <f t="shared" si="196"/>
        <v>0</v>
      </c>
      <c r="NPE119" s="201" t="b">
        <f t="shared" si="196"/>
        <v>0</v>
      </c>
      <c r="NPF119" s="201" t="b">
        <f t="shared" si="196"/>
        <v>0</v>
      </c>
      <c r="NPG119" s="201" t="b">
        <f t="shared" si="196"/>
        <v>0</v>
      </c>
      <c r="NPH119" s="201" t="b">
        <f t="shared" si="196"/>
        <v>0</v>
      </c>
      <c r="NPI119" s="201" t="b">
        <f t="shared" si="196"/>
        <v>0</v>
      </c>
      <c r="NPJ119" s="201" t="b">
        <f t="shared" si="196"/>
        <v>0</v>
      </c>
      <c r="NPK119" s="201" t="b">
        <f t="shared" si="196"/>
        <v>0</v>
      </c>
      <c r="NPL119" s="201" t="b">
        <f t="shared" si="196"/>
        <v>0</v>
      </c>
      <c r="NPM119" s="201" t="b">
        <f t="shared" si="196"/>
        <v>0</v>
      </c>
      <c r="NPN119" s="201" t="b">
        <f t="shared" si="196"/>
        <v>0</v>
      </c>
      <c r="NPO119" s="201" t="b">
        <f t="shared" si="196"/>
        <v>0</v>
      </c>
      <c r="NPP119" s="201" t="b">
        <f t="shared" si="196"/>
        <v>0</v>
      </c>
      <c r="NPQ119" s="201" t="b">
        <f t="shared" si="196"/>
        <v>0</v>
      </c>
      <c r="NPR119" s="201" t="b">
        <f t="shared" si="196"/>
        <v>0</v>
      </c>
      <c r="NPS119" s="201" t="b">
        <f t="shared" si="196"/>
        <v>0</v>
      </c>
      <c r="NPT119" s="201" t="b">
        <f t="shared" si="196"/>
        <v>0</v>
      </c>
      <c r="NPU119" s="201" t="b">
        <f t="shared" si="196"/>
        <v>0</v>
      </c>
      <c r="NPV119" s="201" t="b">
        <f t="shared" si="196"/>
        <v>0</v>
      </c>
      <c r="NPW119" s="201" t="b">
        <f t="shared" si="196"/>
        <v>0</v>
      </c>
      <c r="NPX119" s="201" t="b">
        <f t="shared" si="196"/>
        <v>0</v>
      </c>
      <c r="NPY119" s="201" t="b">
        <f t="shared" si="196"/>
        <v>0</v>
      </c>
      <c r="NPZ119" s="201" t="b">
        <f t="shared" si="196"/>
        <v>0</v>
      </c>
      <c r="NQA119" s="201" t="b">
        <f t="shared" si="196"/>
        <v>0</v>
      </c>
      <c r="NQB119" s="201" t="b">
        <f t="shared" si="196"/>
        <v>0</v>
      </c>
      <c r="NQC119" s="201" t="b">
        <f t="shared" si="196"/>
        <v>0</v>
      </c>
      <c r="NQD119" s="201" t="b">
        <f t="shared" si="196"/>
        <v>0</v>
      </c>
      <c r="NQE119" s="201" t="b">
        <f t="shared" si="196"/>
        <v>0</v>
      </c>
      <c r="NQF119" s="201" t="b">
        <f t="shared" si="196"/>
        <v>0</v>
      </c>
      <c r="NQG119" s="201" t="b">
        <f t="shared" si="196"/>
        <v>0</v>
      </c>
      <c r="NQH119" s="201" t="b">
        <f t="shared" si="196"/>
        <v>0</v>
      </c>
      <c r="NQI119" s="201" t="b">
        <f t="shared" si="196"/>
        <v>0</v>
      </c>
      <c r="NQJ119" s="201" t="b">
        <f t="shared" si="196"/>
        <v>0</v>
      </c>
      <c r="NQK119" s="201" t="b">
        <f t="shared" si="196"/>
        <v>0</v>
      </c>
      <c r="NQL119" s="201" t="b">
        <f t="shared" si="196"/>
        <v>0</v>
      </c>
      <c r="NQM119" s="201" t="b">
        <f t="shared" si="196"/>
        <v>0</v>
      </c>
      <c r="NQN119" s="201" t="b">
        <f t="shared" si="196"/>
        <v>0</v>
      </c>
      <c r="NQO119" s="201" t="b">
        <f t="shared" si="196"/>
        <v>0</v>
      </c>
      <c r="NQP119" s="201" t="b">
        <f t="shared" si="196"/>
        <v>0</v>
      </c>
      <c r="NQQ119" s="201" t="b">
        <f t="shared" si="196"/>
        <v>0</v>
      </c>
      <c r="NQR119" s="201" t="b">
        <f t="shared" si="196"/>
        <v>0</v>
      </c>
      <c r="NQS119" s="201" t="b">
        <f t="shared" si="196"/>
        <v>0</v>
      </c>
      <c r="NQT119" s="201" t="b">
        <f t="shared" si="196"/>
        <v>0</v>
      </c>
      <c r="NQU119" s="201" t="b">
        <f t="shared" si="196"/>
        <v>0</v>
      </c>
      <c r="NQV119" s="201" t="b">
        <f t="shared" si="196"/>
        <v>0</v>
      </c>
      <c r="NQW119" s="201" t="b">
        <f t="shared" si="196"/>
        <v>0</v>
      </c>
      <c r="NQX119" s="201" t="b">
        <f t="shared" si="196"/>
        <v>0</v>
      </c>
      <c r="NQY119" s="201" t="b">
        <f t="shared" ref="NQY119:NTJ119" si="197">IF(NQY113=TRUE,IF(((NQY117-NQY114)*NQY116)&lt;0,TRUE,FALSE),FALSE)</f>
        <v>0</v>
      </c>
      <c r="NQZ119" s="201" t="b">
        <f t="shared" si="197"/>
        <v>0</v>
      </c>
      <c r="NRA119" s="201" t="b">
        <f t="shared" si="197"/>
        <v>0</v>
      </c>
      <c r="NRB119" s="201" t="b">
        <f t="shared" si="197"/>
        <v>0</v>
      </c>
      <c r="NRC119" s="201" t="b">
        <f t="shared" si="197"/>
        <v>0</v>
      </c>
      <c r="NRD119" s="201" t="b">
        <f t="shared" si="197"/>
        <v>0</v>
      </c>
      <c r="NRE119" s="201" t="b">
        <f t="shared" si="197"/>
        <v>0</v>
      </c>
      <c r="NRF119" s="201" t="b">
        <f t="shared" si="197"/>
        <v>0</v>
      </c>
      <c r="NRG119" s="201" t="b">
        <f t="shared" si="197"/>
        <v>0</v>
      </c>
      <c r="NRH119" s="201" t="b">
        <f t="shared" si="197"/>
        <v>0</v>
      </c>
      <c r="NRI119" s="201" t="b">
        <f t="shared" si="197"/>
        <v>0</v>
      </c>
      <c r="NRJ119" s="201" t="b">
        <f t="shared" si="197"/>
        <v>0</v>
      </c>
      <c r="NRK119" s="201" t="b">
        <f t="shared" si="197"/>
        <v>0</v>
      </c>
      <c r="NRL119" s="201" t="b">
        <f t="shared" si="197"/>
        <v>0</v>
      </c>
      <c r="NRM119" s="201" t="b">
        <f t="shared" si="197"/>
        <v>0</v>
      </c>
      <c r="NRN119" s="201" t="b">
        <f t="shared" si="197"/>
        <v>0</v>
      </c>
      <c r="NRO119" s="201" t="b">
        <f t="shared" si="197"/>
        <v>0</v>
      </c>
      <c r="NRP119" s="201" t="b">
        <f t="shared" si="197"/>
        <v>0</v>
      </c>
      <c r="NRQ119" s="201" t="b">
        <f t="shared" si="197"/>
        <v>0</v>
      </c>
      <c r="NRR119" s="201" t="b">
        <f t="shared" si="197"/>
        <v>0</v>
      </c>
      <c r="NRS119" s="201" t="b">
        <f t="shared" si="197"/>
        <v>0</v>
      </c>
      <c r="NRT119" s="201" t="b">
        <f t="shared" si="197"/>
        <v>0</v>
      </c>
      <c r="NRU119" s="201" t="b">
        <f t="shared" si="197"/>
        <v>0</v>
      </c>
      <c r="NRV119" s="201" t="b">
        <f t="shared" si="197"/>
        <v>0</v>
      </c>
      <c r="NRW119" s="201" t="b">
        <f t="shared" si="197"/>
        <v>0</v>
      </c>
      <c r="NRX119" s="201" t="b">
        <f t="shared" si="197"/>
        <v>0</v>
      </c>
      <c r="NRY119" s="201" t="b">
        <f t="shared" si="197"/>
        <v>0</v>
      </c>
      <c r="NRZ119" s="201" t="b">
        <f t="shared" si="197"/>
        <v>0</v>
      </c>
      <c r="NSA119" s="201" t="b">
        <f t="shared" si="197"/>
        <v>0</v>
      </c>
      <c r="NSB119" s="201" t="b">
        <f t="shared" si="197"/>
        <v>0</v>
      </c>
      <c r="NSC119" s="201" t="b">
        <f t="shared" si="197"/>
        <v>0</v>
      </c>
      <c r="NSD119" s="201" t="b">
        <f t="shared" si="197"/>
        <v>0</v>
      </c>
      <c r="NSE119" s="201" t="b">
        <f t="shared" si="197"/>
        <v>0</v>
      </c>
      <c r="NSF119" s="201" t="b">
        <f t="shared" si="197"/>
        <v>0</v>
      </c>
      <c r="NSG119" s="201" t="b">
        <f t="shared" si="197"/>
        <v>0</v>
      </c>
      <c r="NSH119" s="201" t="b">
        <f t="shared" si="197"/>
        <v>0</v>
      </c>
      <c r="NSI119" s="201" t="b">
        <f t="shared" si="197"/>
        <v>0</v>
      </c>
      <c r="NSJ119" s="201" t="b">
        <f t="shared" si="197"/>
        <v>0</v>
      </c>
      <c r="NSK119" s="201" t="b">
        <f t="shared" si="197"/>
        <v>0</v>
      </c>
      <c r="NSL119" s="201" t="b">
        <f t="shared" si="197"/>
        <v>0</v>
      </c>
      <c r="NSM119" s="201" t="b">
        <f t="shared" si="197"/>
        <v>0</v>
      </c>
      <c r="NSN119" s="201" t="b">
        <f t="shared" si="197"/>
        <v>0</v>
      </c>
      <c r="NSO119" s="201" t="b">
        <f t="shared" si="197"/>
        <v>0</v>
      </c>
      <c r="NSP119" s="201" t="b">
        <f t="shared" si="197"/>
        <v>0</v>
      </c>
      <c r="NSQ119" s="201" t="b">
        <f t="shared" si="197"/>
        <v>0</v>
      </c>
      <c r="NSR119" s="201" t="b">
        <f t="shared" si="197"/>
        <v>0</v>
      </c>
      <c r="NSS119" s="201" t="b">
        <f t="shared" si="197"/>
        <v>0</v>
      </c>
      <c r="NST119" s="201" t="b">
        <f t="shared" si="197"/>
        <v>0</v>
      </c>
      <c r="NSU119" s="201" t="b">
        <f t="shared" si="197"/>
        <v>0</v>
      </c>
      <c r="NSV119" s="201" t="b">
        <f t="shared" si="197"/>
        <v>0</v>
      </c>
      <c r="NSW119" s="201" t="b">
        <f t="shared" si="197"/>
        <v>0</v>
      </c>
      <c r="NSX119" s="201" t="b">
        <f t="shared" si="197"/>
        <v>0</v>
      </c>
      <c r="NSY119" s="201" t="b">
        <f t="shared" si="197"/>
        <v>0</v>
      </c>
      <c r="NSZ119" s="201" t="b">
        <f t="shared" si="197"/>
        <v>0</v>
      </c>
      <c r="NTA119" s="201" t="b">
        <f t="shared" si="197"/>
        <v>0</v>
      </c>
      <c r="NTB119" s="201" t="b">
        <f t="shared" si="197"/>
        <v>0</v>
      </c>
      <c r="NTC119" s="201" t="b">
        <f t="shared" si="197"/>
        <v>0</v>
      </c>
      <c r="NTD119" s="201" t="b">
        <f t="shared" si="197"/>
        <v>0</v>
      </c>
      <c r="NTE119" s="201" t="b">
        <f t="shared" si="197"/>
        <v>0</v>
      </c>
      <c r="NTF119" s="201" t="b">
        <f t="shared" si="197"/>
        <v>0</v>
      </c>
      <c r="NTG119" s="201" t="b">
        <f t="shared" si="197"/>
        <v>0</v>
      </c>
      <c r="NTH119" s="201" t="b">
        <f t="shared" si="197"/>
        <v>0</v>
      </c>
      <c r="NTI119" s="201" t="b">
        <f t="shared" si="197"/>
        <v>0</v>
      </c>
      <c r="NTJ119" s="201" t="b">
        <f t="shared" si="197"/>
        <v>0</v>
      </c>
      <c r="NTK119" s="201" t="b">
        <f t="shared" ref="NTK119:NVV119" si="198">IF(NTK113=TRUE,IF(((NTK117-NTK114)*NTK116)&lt;0,TRUE,FALSE),FALSE)</f>
        <v>0</v>
      </c>
      <c r="NTL119" s="201" t="b">
        <f t="shared" si="198"/>
        <v>0</v>
      </c>
      <c r="NTM119" s="201" t="b">
        <f t="shared" si="198"/>
        <v>0</v>
      </c>
      <c r="NTN119" s="201" t="b">
        <f t="shared" si="198"/>
        <v>0</v>
      </c>
      <c r="NTO119" s="201" t="b">
        <f t="shared" si="198"/>
        <v>0</v>
      </c>
      <c r="NTP119" s="201" t="b">
        <f t="shared" si="198"/>
        <v>0</v>
      </c>
      <c r="NTQ119" s="201" t="b">
        <f t="shared" si="198"/>
        <v>0</v>
      </c>
      <c r="NTR119" s="201" t="b">
        <f t="shared" si="198"/>
        <v>0</v>
      </c>
      <c r="NTS119" s="201" t="b">
        <f t="shared" si="198"/>
        <v>0</v>
      </c>
      <c r="NTT119" s="201" t="b">
        <f t="shared" si="198"/>
        <v>0</v>
      </c>
      <c r="NTU119" s="201" t="b">
        <f t="shared" si="198"/>
        <v>0</v>
      </c>
      <c r="NTV119" s="201" t="b">
        <f t="shared" si="198"/>
        <v>0</v>
      </c>
      <c r="NTW119" s="201" t="b">
        <f t="shared" si="198"/>
        <v>0</v>
      </c>
      <c r="NTX119" s="201" t="b">
        <f t="shared" si="198"/>
        <v>0</v>
      </c>
      <c r="NTY119" s="201" t="b">
        <f t="shared" si="198"/>
        <v>0</v>
      </c>
      <c r="NTZ119" s="201" t="b">
        <f t="shared" si="198"/>
        <v>0</v>
      </c>
      <c r="NUA119" s="201" t="b">
        <f t="shared" si="198"/>
        <v>0</v>
      </c>
      <c r="NUB119" s="201" t="b">
        <f t="shared" si="198"/>
        <v>0</v>
      </c>
      <c r="NUC119" s="201" t="b">
        <f t="shared" si="198"/>
        <v>0</v>
      </c>
      <c r="NUD119" s="201" t="b">
        <f t="shared" si="198"/>
        <v>0</v>
      </c>
      <c r="NUE119" s="201" t="b">
        <f t="shared" si="198"/>
        <v>0</v>
      </c>
      <c r="NUF119" s="201" t="b">
        <f t="shared" si="198"/>
        <v>0</v>
      </c>
      <c r="NUG119" s="201" t="b">
        <f t="shared" si="198"/>
        <v>0</v>
      </c>
      <c r="NUH119" s="201" t="b">
        <f t="shared" si="198"/>
        <v>0</v>
      </c>
      <c r="NUI119" s="201" t="b">
        <f t="shared" si="198"/>
        <v>0</v>
      </c>
      <c r="NUJ119" s="201" t="b">
        <f t="shared" si="198"/>
        <v>0</v>
      </c>
      <c r="NUK119" s="201" t="b">
        <f t="shared" si="198"/>
        <v>0</v>
      </c>
      <c r="NUL119" s="201" t="b">
        <f t="shared" si="198"/>
        <v>0</v>
      </c>
      <c r="NUM119" s="201" t="b">
        <f t="shared" si="198"/>
        <v>0</v>
      </c>
      <c r="NUN119" s="201" t="b">
        <f t="shared" si="198"/>
        <v>0</v>
      </c>
      <c r="NUO119" s="201" t="b">
        <f t="shared" si="198"/>
        <v>0</v>
      </c>
      <c r="NUP119" s="201" t="b">
        <f t="shared" si="198"/>
        <v>0</v>
      </c>
      <c r="NUQ119" s="201" t="b">
        <f t="shared" si="198"/>
        <v>0</v>
      </c>
      <c r="NUR119" s="201" t="b">
        <f t="shared" si="198"/>
        <v>0</v>
      </c>
      <c r="NUS119" s="201" t="b">
        <f t="shared" si="198"/>
        <v>0</v>
      </c>
      <c r="NUT119" s="201" t="b">
        <f t="shared" si="198"/>
        <v>0</v>
      </c>
      <c r="NUU119" s="201" t="b">
        <f t="shared" si="198"/>
        <v>0</v>
      </c>
      <c r="NUV119" s="201" t="b">
        <f t="shared" si="198"/>
        <v>0</v>
      </c>
      <c r="NUW119" s="201" t="b">
        <f t="shared" si="198"/>
        <v>0</v>
      </c>
      <c r="NUX119" s="201" t="b">
        <f t="shared" si="198"/>
        <v>0</v>
      </c>
      <c r="NUY119" s="201" t="b">
        <f t="shared" si="198"/>
        <v>0</v>
      </c>
      <c r="NUZ119" s="201" t="b">
        <f t="shared" si="198"/>
        <v>0</v>
      </c>
      <c r="NVA119" s="201" t="b">
        <f t="shared" si="198"/>
        <v>0</v>
      </c>
      <c r="NVB119" s="201" t="b">
        <f t="shared" si="198"/>
        <v>0</v>
      </c>
      <c r="NVC119" s="201" t="b">
        <f t="shared" si="198"/>
        <v>0</v>
      </c>
      <c r="NVD119" s="201" t="b">
        <f t="shared" si="198"/>
        <v>0</v>
      </c>
      <c r="NVE119" s="201" t="b">
        <f t="shared" si="198"/>
        <v>0</v>
      </c>
      <c r="NVF119" s="201" t="b">
        <f t="shared" si="198"/>
        <v>0</v>
      </c>
      <c r="NVG119" s="201" t="b">
        <f t="shared" si="198"/>
        <v>0</v>
      </c>
      <c r="NVH119" s="201" t="b">
        <f t="shared" si="198"/>
        <v>0</v>
      </c>
      <c r="NVI119" s="201" t="b">
        <f t="shared" si="198"/>
        <v>0</v>
      </c>
      <c r="NVJ119" s="201" t="b">
        <f t="shared" si="198"/>
        <v>0</v>
      </c>
      <c r="NVK119" s="201" t="b">
        <f t="shared" si="198"/>
        <v>0</v>
      </c>
      <c r="NVL119" s="201" t="b">
        <f t="shared" si="198"/>
        <v>0</v>
      </c>
      <c r="NVM119" s="201" t="b">
        <f t="shared" si="198"/>
        <v>0</v>
      </c>
      <c r="NVN119" s="201" t="b">
        <f t="shared" si="198"/>
        <v>0</v>
      </c>
      <c r="NVO119" s="201" t="b">
        <f t="shared" si="198"/>
        <v>0</v>
      </c>
      <c r="NVP119" s="201" t="b">
        <f t="shared" si="198"/>
        <v>0</v>
      </c>
      <c r="NVQ119" s="201" t="b">
        <f t="shared" si="198"/>
        <v>0</v>
      </c>
      <c r="NVR119" s="201" t="b">
        <f t="shared" si="198"/>
        <v>0</v>
      </c>
      <c r="NVS119" s="201" t="b">
        <f t="shared" si="198"/>
        <v>0</v>
      </c>
      <c r="NVT119" s="201" t="b">
        <f t="shared" si="198"/>
        <v>0</v>
      </c>
      <c r="NVU119" s="201" t="b">
        <f t="shared" si="198"/>
        <v>0</v>
      </c>
      <c r="NVV119" s="201" t="b">
        <f t="shared" si="198"/>
        <v>0</v>
      </c>
      <c r="NVW119" s="201" t="b">
        <f t="shared" ref="NVW119:NYH119" si="199">IF(NVW113=TRUE,IF(((NVW117-NVW114)*NVW116)&lt;0,TRUE,FALSE),FALSE)</f>
        <v>0</v>
      </c>
      <c r="NVX119" s="201" t="b">
        <f t="shared" si="199"/>
        <v>0</v>
      </c>
      <c r="NVY119" s="201" t="b">
        <f t="shared" si="199"/>
        <v>0</v>
      </c>
      <c r="NVZ119" s="201" t="b">
        <f t="shared" si="199"/>
        <v>0</v>
      </c>
      <c r="NWA119" s="201" t="b">
        <f t="shared" si="199"/>
        <v>0</v>
      </c>
      <c r="NWB119" s="201" t="b">
        <f t="shared" si="199"/>
        <v>0</v>
      </c>
      <c r="NWC119" s="201" t="b">
        <f t="shared" si="199"/>
        <v>0</v>
      </c>
      <c r="NWD119" s="201" t="b">
        <f t="shared" si="199"/>
        <v>0</v>
      </c>
      <c r="NWE119" s="201" t="b">
        <f t="shared" si="199"/>
        <v>0</v>
      </c>
      <c r="NWF119" s="201" t="b">
        <f t="shared" si="199"/>
        <v>0</v>
      </c>
      <c r="NWG119" s="201" t="b">
        <f t="shared" si="199"/>
        <v>0</v>
      </c>
      <c r="NWH119" s="201" t="b">
        <f t="shared" si="199"/>
        <v>0</v>
      </c>
      <c r="NWI119" s="201" t="b">
        <f t="shared" si="199"/>
        <v>0</v>
      </c>
      <c r="NWJ119" s="201" t="b">
        <f t="shared" si="199"/>
        <v>0</v>
      </c>
      <c r="NWK119" s="201" t="b">
        <f t="shared" si="199"/>
        <v>0</v>
      </c>
      <c r="NWL119" s="201" t="b">
        <f t="shared" si="199"/>
        <v>0</v>
      </c>
      <c r="NWM119" s="201" t="b">
        <f t="shared" si="199"/>
        <v>0</v>
      </c>
      <c r="NWN119" s="201" t="b">
        <f t="shared" si="199"/>
        <v>0</v>
      </c>
      <c r="NWO119" s="201" t="b">
        <f t="shared" si="199"/>
        <v>0</v>
      </c>
      <c r="NWP119" s="201" t="b">
        <f t="shared" si="199"/>
        <v>0</v>
      </c>
      <c r="NWQ119" s="201" t="b">
        <f t="shared" si="199"/>
        <v>0</v>
      </c>
      <c r="NWR119" s="201" t="b">
        <f t="shared" si="199"/>
        <v>0</v>
      </c>
      <c r="NWS119" s="201" t="b">
        <f t="shared" si="199"/>
        <v>0</v>
      </c>
      <c r="NWT119" s="201" t="b">
        <f t="shared" si="199"/>
        <v>0</v>
      </c>
      <c r="NWU119" s="201" t="b">
        <f t="shared" si="199"/>
        <v>0</v>
      </c>
      <c r="NWV119" s="201" t="b">
        <f t="shared" si="199"/>
        <v>0</v>
      </c>
      <c r="NWW119" s="201" t="b">
        <f t="shared" si="199"/>
        <v>0</v>
      </c>
      <c r="NWX119" s="201" t="b">
        <f t="shared" si="199"/>
        <v>0</v>
      </c>
      <c r="NWY119" s="201" t="b">
        <f t="shared" si="199"/>
        <v>0</v>
      </c>
      <c r="NWZ119" s="201" t="b">
        <f t="shared" si="199"/>
        <v>0</v>
      </c>
      <c r="NXA119" s="201" t="b">
        <f t="shared" si="199"/>
        <v>0</v>
      </c>
      <c r="NXB119" s="201" t="b">
        <f t="shared" si="199"/>
        <v>0</v>
      </c>
      <c r="NXC119" s="201" t="b">
        <f t="shared" si="199"/>
        <v>0</v>
      </c>
      <c r="NXD119" s="201" t="b">
        <f t="shared" si="199"/>
        <v>0</v>
      </c>
      <c r="NXE119" s="201" t="b">
        <f t="shared" si="199"/>
        <v>0</v>
      </c>
      <c r="NXF119" s="201" t="b">
        <f t="shared" si="199"/>
        <v>0</v>
      </c>
      <c r="NXG119" s="201" t="b">
        <f t="shared" si="199"/>
        <v>0</v>
      </c>
      <c r="NXH119" s="201" t="b">
        <f t="shared" si="199"/>
        <v>0</v>
      </c>
      <c r="NXI119" s="201" t="b">
        <f t="shared" si="199"/>
        <v>0</v>
      </c>
      <c r="NXJ119" s="201" t="b">
        <f t="shared" si="199"/>
        <v>0</v>
      </c>
      <c r="NXK119" s="201" t="b">
        <f t="shared" si="199"/>
        <v>0</v>
      </c>
      <c r="NXL119" s="201" t="b">
        <f t="shared" si="199"/>
        <v>0</v>
      </c>
      <c r="NXM119" s="201" t="b">
        <f t="shared" si="199"/>
        <v>0</v>
      </c>
      <c r="NXN119" s="201" t="b">
        <f t="shared" si="199"/>
        <v>0</v>
      </c>
      <c r="NXO119" s="201" t="b">
        <f t="shared" si="199"/>
        <v>0</v>
      </c>
      <c r="NXP119" s="201" t="b">
        <f t="shared" si="199"/>
        <v>0</v>
      </c>
      <c r="NXQ119" s="201" t="b">
        <f t="shared" si="199"/>
        <v>0</v>
      </c>
      <c r="NXR119" s="201" t="b">
        <f t="shared" si="199"/>
        <v>0</v>
      </c>
      <c r="NXS119" s="201" t="b">
        <f t="shared" si="199"/>
        <v>0</v>
      </c>
      <c r="NXT119" s="201" t="b">
        <f t="shared" si="199"/>
        <v>0</v>
      </c>
      <c r="NXU119" s="201" t="b">
        <f t="shared" si="199"/>
        <v>0</v>
      </c>
      <c r="NXV119" s="201" t="b">
        <f t="shared" si="199"/>
        <v>0</v>
      </c>
      <c r="NXW119" s="201" t="b">
        <f t="shared" si="199"/>
        <v>0</v>
      </c>
      <c r="NXX119" s="201" t="b">
        <f t="shared" si="199"/>
        <v>0</v>
      </c>
      <c r="NXY119" s="201" t="b">
        <f t="shared" si="199"/>
        <v>0</v>
      </c>
      <c r="NXZ119" s="201" t="b">
        <f t="shared" si="199"/>
        <v>0</v>
      </c>
      <c r="NYA119" s="201" t="b">
        <f t="shared" si="199"/>
        <v>0</v>
      </c>
      <c r="NYB119" s="201" t="b">
        <f t="shared" si="199"/>
        <v>0</v>
      </c>
      <c r="NYC119" s="201" t="b">
        <f t="shared" si="199"/>
        <v>0</v>
      </c>
      <c r="NYD119" s="201" t="b">
        <f t="shared" si="199"/>
        <v>0</v>
      </c>
      <c r="NYE119" s="201" t="b">
        <f t="shared" si="199"/>
        <v>0</v>
      </c>
      <c r="NYF119" s="201" t="b">
        <f t="shared" si="199"/>
        <v>0</v>
      </c>
      <c r="NYG119" s="201" t="b">
        <f t="shared" si="199"/>
        <v>0</v>
      </c>
      <c r="NYH119" s="201" t="b">
        <f t="shared" si="199"/>
        <v>0</v>
      </c>
      <c r="NYI119" s="201" t="b">
        <f t="shared" ref="NYI119:OAT119" si="200">IF(NYI113=TRUE,IF(((NYI117-NYI114)*NYI116)&lt;0,TRUE,FALSE),FALSE)</f>
        <v>0</v>
      </c>
      <c r="NYJ119" s="201" t="b">
        <f t="shared" si="200"/>
        <v>0</v>
      </c>
      <c r="NYK119" s="201" t="b">
        <f t="shared" si="200"/>
        <v>0</v>
      </c>
      <c r="NYL119" s="201" t="b">
        <f t="shared" si="200"/>
        <v>0</v>
      </c>
      <c r="NYM119" s="201" t="b">
        <f t="shared" si="200"/>
        <v>0</v>
      </c>
      <c r="NYN119" s="201" t="b">
        <f t="shared" si="200"/>
        <v>0</v>
      </c>
      <c r="NYO119" s="201" t="b">
        <f t="shared" si="200"/>
        <v>0</v>
      </c>
      <c r="NYP119" s="201" t="b">
        <f t="shared" si="200"/>
        <v>0</v>
      </c>
      <c r="NYQ119" s="201" t="b">
        <f t="shared" si="200"/>
        <v>0</v>
      </c>
      <c r="NYR119" s="201" t="b">
        <f t="shared" si="200"/>
        <v>0</v>
      </c>
      <c r="NYS119" s="201" t="b">
        <f t="shared" si="200"/>
        <v>0</v>
      </c>
      <c r="NYT119" s="201" t="b">
        <f t="shared" si="200"/>
        <v>0</v>
      </c>
      <c r="NYU119" s="201" t="b">
        <f t="shared" si="200"/>
        <v>0</v>
      </c>
      <c r="NYV119" s="201" t="b">
        <f t="shared" si="200"/>
        <v>0</v>
      </c>
      <c r="NYW119" s="201" t="b">
        <f t="shared" si="200"/>
        <v>0</v>
      </c>
      <c r="NYX119" s="201" t="b">
        <f t="shared" si="200"/>
        <v>0</v>
      </c>
      <c r="NYY119" s="201" t="b">
        <f t="shared" si="200"/>
        <v>0</v>
      </c>
      <c r="NYZ119" s="201" t="b">
        <f t="shared" si="200"/>
        <v>0</v>
      </c>
      <c r="NZA119" s="201" t="b">
        <f t="shared" si="200"/>
        <v>0</v>
      </c>
      <c r="NZB119" s="201" t="b">
        <f t="shared" si="200"/>
        <v>0</v>
      </c>
      <c r="NZC119" s="201" t="b">
        <f t="shared" si="200"/>
        <v>0</v>
      </c>
      <c r="NZD119" s="201" t="b">
        <f t="shared" si="200"/>
        <v>0</v>
      </c>
      <c r="NZE119" s="201" t="b">
        <f t="shared" si="200"/>
        <v>0</v>
      </c>
      <c r="NZF119" s="201" t="b">
        <f t="shared" si="200"/>
        <v>0</v>
      </c>
      <c r="NZG119" s="201" t="b">
        <f t="shared" si="200"/>
        <v>0</v>
      </c>
      <c r="NZH119" s="201" t="b">
        <f t="shared" si="200"/>
        <v>0</v>
      </c>
      <c r="NZI119" s="201" t="b">
        <f t="shared" si="200"/>
        <v>0</v>
      </c>
      <c r="NZJ119" s="201" t="b">
        <f t="shared" si="200"/>
        <v>0</v>
      </c>
      <c r="NZK119" s="201" t="b">
        <f t="shared" si="200"/>
        <v>0</v>
      </c>
      <c r="NZL119" s="201" t="b">
        <f t="shared" si="200"/>
        <v>0</v>
      </c>
      <c r="NZM119" s="201" t="b">
        <f t="shared" si="200"/>
        <v>0</v>
      </c>
      <c r="NZN119" s="201" t="b">
        <f t="shared" si="200"/>
        <v>0</v>
      </c>
      <c r="NZO119" s="201" t="b">
        <f t="shared" si="200"/>
        <v>0</v>
      </c>
      <c r="NZP119" s="201" t="b">
        <f t="shared" si="200"/>
        <v>0</v>
      </c>
      <c r="NZQ119" s="201" t="b">
        <f t="shared" si="200"/>
        <v>0</v>
      </c>
      <c r="NZR119" s="201" t="b">
        <f t="shared" si="200"/>
        <v>0</v>
      </c>
      <c r="NZS119" s="201" t="b">
        <f t="shared" si="200"/>
        <v>0</v>
      </c>
      <c r="NZT119" s="201" t="b">
        <f t="shared" si="200"/>
        <v>0</v>
      </c>
      <c r="NZU119" s="201" t="b">
        <f t="shared" si="200"/>
        <v>0</v>
      </c>
      <c r="NZV119" s="201" t="b">
        <f t="shared" si="200"/>
        <v>0</v>
      </c>
      <c r="NZW119" s="201" t="b">
        <f t="shared" si="200"/>
        <v>0</v>
      </c>
      <c r="NZX119" s="201" t="b">
        <f t="shared" si="200"/>
        <v>0</v>
      </c>
      <c r="NZY119" s="201" t="b">
        <f t="shared" si="200"/>
        <v>0</v>
      </c>
      <c r="NZZ119" s="201" t="b">
        <f t="shared" si="200"/>
        <v>0</v>
      </c>
      <c r="OAA119" s="201" t="b">
        <f t="shared" si="200"/>
        <v>0</v>
      </c>
      <c r="OAB119" s="201" t="b">
        <f t="shared" si="200"/>
        <v>0</v>
      </c>
      <c r="OAC119" s="201" t="b">
        <f t="shared" si="200"/>
        <v>0</v>
      </c>
      <c r="OAD119" s="201" t="b">
        <f t="shared" si="200"/>
        <v>0</v>
      </c>
      <c r="OAE119" s="201" t="b">
        <f t="shared" si="200"/>
        <v>0</v>
      </c>
      <c r="OAF119" s="201" t="b">
        <f t="shared" si="200"/>
        <v>0</v>
      </c>
      <c r="OAG119" s="201" t="b">
        <f t="shared" si="200"/>
        <v>0</v>
      </c>
      <c r="OAH119" s="201" t="b">
        <f t="shared" si="200"/>
        <v>0</v>
      </c>
      <c r="OAI119" s="201" t="b">
        <f t="shared" si="200"/>
        <v>0</v>
      </c>
      <c r="OAJ119" s="201" t="b">
        <f t="shared" si="200"/>
        <v>0</v>
      </c>
      <c r="OAK119" s="201" t="b">
        <f t="shared" si="200"/>
        <v>0</v>
      </c>
      <c r="OAL119" s="201" t="b">
        <f t="shared" si="200"/>
        <v>0</v>
      </c>
      <c r="OAM119" s="201" t="b">
        <f t="shared" si="200"/>
        <v>0</v>
      </c>
      <c r="OAN119" s="201" t="b">
        <f t="shared" si="200"/>
        <v>0</v>
      </c>
      <c r="OAO119" s="201" t="b">
        <f t="shared" si="200"/>
        <v>0</v>
      </c>
      <c r="OAP119" s="201" t="b">
        <f t="shared" si="200"/>
        <v>0</v>
      </c>
      <c r="OAQ119" s="201" t="b">
        <f t="shared" si="200"/>
        <v>0</v>
      </c>
      <c r="OAR119" s="201" t="b">
        <f t="shared" si="200"/>
        <v>0</v>
      </c>
      <c r="OAS119" s="201" t="b">
        <f t="shared" si="200"/>
        <v>0</v>
      </c>
      <c r="OAT119" s="201" t="b">
        <f t="shared" si="200"/>
        <v>0</v>
      </c>
      <c r="OAU119" s="201" t="b">
        <f t="shared" ref="OAU119:ODF119" si="201">IF(OAU113=TRUE,IF(((OAU117-OAU114)*OAU116)&lt;0,TRUE,FALSE),FALSE)</f>
        <v>0</v>
      </c>
      <c r="OAV119" s="201" t="b">
        <f t="shared" si="201"/>
        <v>0</v>
      </c>
      <c r="OAW119" s="201" t="b">
        <f t="shared" si="201"/>
        <v>0</v>
      </c>
      <c r="OAX119" s="201" t="b">
        <f t="shared" si="201"/>
        <v>0</v>
      </c>
      <c r="OAY119" s="201" t="b">
        <f t="shared" si="201"/>
        <v>0</v>
      </c>
      <c r="OAZ119" s="201" t="b">
        <f t="shared" si="201"/>
        <v>0</v>
      </c>
      <c r="OBA119" s="201" t="b">
        <f t="shared" si="201"/>
        <v>0</v>
      </c>
      <c r="OBB119" s="201" t="b">
        <f t="shared" si="201"/>
        <v>0</v>
      </c>
      <c r="OBC119" s="201" t="b">
        <f t="shared" si="201"/>
        <v>0</v>
      </c>
      <c r="OBD119" s="201" t="b">
        <f t="shared" si="201"/>
        <v>0</v>
      </c>
      <c r="OBE119" s="201" t="b">
        <f t="shared" si="201"/>
        <v>0</v>
      </c>
      <c r="OBF119" s="201" t="b">
        <f t="shared" si="201"/>
        <v>0</v>
      </c>
      <c r="OBG119" s="201" t="b">
        <f t="shared" si="201"/>
        <v>0</v>
      </c>
      <c r="OBH119" s="201" t="b">
        <f t="shared" si="201"/>
        <v>0</v>
      </c>
      <c r="OBI119" s="201" t="b">
        <f t="shared" si="201"/>
        <v>0</v>
      </c>
      <c r="OBJ119" s="201" t="b">
        <f t="shared" si="201"/>
        <v>0</v>
      </c>
      <c r="OBK119" s="201" t="b">
        <f t="shared" si="201"/>
        <v>0</v>
      </c>
      <c r="OBL119" s="201" t="b">
        <f t="shared" si="201"/>
        <v>0</v>
      </c>
      <c r="OBM119" s="201" t="b">
        <f t="shared" si="201"/>
        <v>0</v>
      </c>
      <c r="OBN119" s="201" t="b">
        <f t="shared" si="201"/>
        <v>0</v>
      </c>
      <c r="OBO119" s="201" t="b">
        <f t="shared" si="201"/>
        <v>0</v>
      </c>
      <c r="OBP119" s="201" t="b">
        <f t="shared" si="201"/>
        <v>0</v>
      </c>
      <c r="OBQ119" s="201" t="b">
        <f t="shared" si="201"/>
        <v>0</v>
      </c>
      <c r="OBR119" s="201" t="b">
        <f t="shared" si="201"/>
        <v>0</v>
      </c>
      <c r="OBS119" s="201" t="b">
        <f t="shared" si="201"/>
        <v>0</v>
      </c>
      <c r="OBT119" s="201" t="b">
        <f t="shared" si="201"/>
        <v>0</v>
      </c>
      <c r="OBU119" s="201" t="b">
        <f t="shared" si="201"/>
        <v>0</v>
      </c>
      <c r="OBV119" s="201" t="b">
        <f t="shared" si="201"/>
        <v>0</v>
      </c>
      <c r="OBW119" s="201" t="b">
        <f t="shared" si="201"/>
        <v>0</v>
      </c>
      <c r="OBX119" s="201" t="b">
        <f t="shared" si="201"/>
        <v>0</v>
      </c>
      <c r="OBY119" s="201" t="b">
        <f t="shared" si="201"/>
        <v>0</v>
      </c>
      <c r="OBZ119" s="201" t="b">
        <f t="shared" si="201"/>
        <v>0</v>
      </c>
      <c r="OCA119" s="201" t="b">
        <f t="shared" si="201"/>
        <v>0</v>
      </c>
      <c r="OCB119" s="201" t="b">
        <f t="shared" si="201"/>
        <v>0</v>
      </c>
      <c r="OCC119" s="201" t="b">
        <f t="shared" si="201"/>
        <v>0</v>
      </c>
      <c r="OCD119" s="201" t="b">
        <f t="shared" si="201"/>
        <v>0</v>
      </c>
      <c r="OCE119" s="201" t="b">
        <f t="shared" si="201"/>
        <v>0</v>
      </c>
      <c r="OCF119" s="201" t="b">
        <f t="shared" si="201"/>
        <v>0</v>
      </c>
      <c r="OCG119" s="201" t="b">
        <f t="shared" si="201"/>
        <v>0</v>
      </c>
      <c r="OCH119" s="201" t="b">
        <f t="shared" si="201"/>
        <v>0</v>
      </c>
      <c r="OCI119" s="201" t="b">
        <f t="shared" si="201"/>
        <v>0</v>
      </c>
      <c r="OCJ119" s="201" t="b">
        <f t="shared" si="201"/>
        <v>0</v>
      </c>
      <c r="OCK119" s="201" t="b">
        <f t="shared" si="201"/>
        <v>0</v>
      </c>
      <c r="OCL119" s="201" t="b">
        <f t="shared" si="201"/>
        <v>0</v>
      </c>
      <c r="OCM119" s="201" t="b">
        <f t="shared" si="201"/>
        <v>0</v>
      </c>
      <c r="OCN119" s="201" t="b">
        <f t="shared" si="201"/>
        <v>0</v>
      </c>
      <c r="OCO119" s="201" t="b">
        <f t="shared" si="201"/>
        <v>0</v>
      </c>
      <c r="OCP119" s="201" t="b">
        <f t="shared" si="201"/>
        <v>0</v>
      </c>
      <c r="OCQ119" s="201" t="b">
        <f t="shared" si="201"/>
        <v>0</v>
      </c>
      <c r="OCR119" s="201" t="b">
        <f t="shared" si="201"/>
        <v>0</v>
      </c>
      <c r="OCS119" s="201" t="b">
        <f t="shared" si="201"/>
        <v>0</v>
      </c>
      <c r="OCT119" s="201" t="b">
        <f t="shared" si="201"/>
        <v>0</v>
      </c>
      <c r="OCU119" s="201" t="b">
        <f t="shared" si="201"/>
        <v>0</v>
      </c>
      <c r="OCV119" s="201" t="b">
        <f t="shared" si="201"/>
        <v>0</v>
      </c>
      <c r="OCW119" s="201" t="b">
        <f t="shared" si="201"/>
        <v>0</v>
      </c>
      <c r="OCX119" s="201" t="b">
        <f t="shared" si="201"/>
        <v>0</v>
      </c>
      <c r="OCY119" s="201" t="b">
        <f t="shared" si="201"/>
        <v>0</v>
      </c>
      <c r="OCZ119" s="201" t="b">
        <f t="shared" si="201"/>
        <v>0</v>
      </c>
      <c r="ODA119" s="201" t="b">
        <f t="shared" si="201"/>
        <v>0</v>
      </c>
      <c r="ODB119" s="201" t="b">
        <f t="shared" si="201"/>
        <v>0</v>
      </c>
      <c r="ODC119" s="201" t="b">
        <f t="shared" si="201"/>
        <v>0</v>
      </c>
      <c r="ODD119" s="201" t="b">
        <f t="shared" si="201"/>
        <v>0</v>
      </c>
      <c r="ODE119" s="201" t="b">
        <f t="shared" si="201"/>
        <v>0</v>
      </c>
      <c r="ODF119" s="201" t="b">
        <f t="shared" si="201"/>
        <v>0</v>
      </c>
      <c r="ODG119" s="201" t="b">
        <f t="shared" ref="ODG119:OFR119" si="202">IF(ODG113=TRUE,IF(((ODG117-ODG114)*ODG116)&lt;0,TRUE,FALSE),FALSE)</f>
        <v>0</v>
      </c>
      <c r="ODH119" s="201" t="b">
        <f t="shared" si="202"/>
        <v>0</v>
      </c>
      <c r="ODI119" s="201" t="b">
        <f t="shared" si="202"/>
        <v>0</v>
      </c>
      <c r="ODJ119" s="201" t="b">
        <f t="shared" si="202"/>
        <v>0</v>
      </c>
      <c r="ODK119" s="201" t="b">
        <f t="shared" si="202"/>
        <v>0</v>
      </c>
      <c r="ODL119" s="201" t="b">
        <f t="shared" si="202"/>
        <v>0</v>
      </c>
      <c r="ODM119" s="201" t="b">
        <f t="shared" si="202"/>
        <v>0</v>
      </c>
      <c r="ODN119" s="201" t="b">
        <f t="shared" si="202"/>
        <v>0</v>
      </c>
      <c r="ODO119" s="201" t="b">
        <f t="shared" si="202"/>
        <v>0</v>
      </c>
      <c r="ODP119" s="201" t="b">
        <f t="shared" si="202"/>
        <v>0</v>
      </c>
      <c r="ODQ119" s="201" t="b">
        <f t="shared" si="202"/>
        <v>0</v>
      </c>
      <c r="ODR119" s="201" t="b">
        <f t="shared" si="202"/>
        <v>0</v>
      </c>
      <c r="ODS119" s="201" t="b">
        <f t="shared" si="202"/>
        <v>0</v>
      </c>
      <c r="ODT119" s="201" t="b">
        <f t="shared" si="202"/>
        <v>0</v>
      </c>
      <c r="ODU119" s="201" t="b">
        <f t="shared" si="202"/>
        <v>0</v>
      </c>
      <c r="ODV119" s="201" t="b">
        <f t="shared" si="202"/>
        <v>0</v>
      </c>
      <c r="ODW119" s="201" t="b">
        <f t="shared" si="202"/>
        <v>0</v>
      </c>
      <c r="ODX119" s="201" t="b">
        <f t="shared" si="202"/>
        <v>0</v>
      </c>
      <c r="ODY119" s="201" t="b">
        <f t="shared" si="202"/>
        <v>0</v>
      </c>
      <c r="ODZ119" s="201" t="b">
        <f t="shared" si="202"/>
        <v>0</v>
      </c>
      <c r="OEA119" s="201" t="b">
        <f t="shared" si="202"/>
        <v>0</v>
      </c>
      <c r="OEB119" s="201" t="b">
        <f t="shared" si="202"/>
        <v>0</v>
      </c>
      <c r="OEC119" s="201" t="b">
        <f t="shared" si="202"/>
        <v>0</v>
      </c>
      <c r="OED119" s="201" t="b">
        <f t="shared" si="202"/>
        <v>0</v>
      </c>
      <c r="OEE119" s="201" t="b">
        <f t="shared" si="202"/>
        <v>0</v>
      </c>
      <c r="OEF119" s="201" t="b">
        <f t="shared" si="202"/>
        <v>0</v>
      </c>
      <c r="OEG119" s="201" t="b">
        <f t="shared" si="202"/>
        <v>0</v>
      </c>
      <c r="OEH119" s="201" t="b">
        <f t="shared" si="202"/>
        <v>0</v>
      </c>
      <c r="OEI119" s="201" t="b">
        <f t="shared" si="202"/>
        <v>0</v>
      </c>
      <c r="OEJ119" s="201" t="b">
        <f t="shared" si="202"/>
        <v>0</v>
      </c>
      <c r="OEK119" s="201" t="b">
        <f t="shared" si="202"/>
        <v>0</v>
      </c>
      <c r="OEL119" s="201" t="b">
        <f t="shared" si="202"/>
        <v>0</v>
      </c>
      <c r="OEM119" s="201" t="b">
        <f t="shared" si="202"/>
        <v>0</v>
      </c>
      <c r="OEN119" s="201" t="b">
        <f t="shared" si="202"/>
        <v>0</v>
      </c>
      <c r="OEO119" s="201" t="b">
        <f t="shared" si="202"/>
        <v>0</v>
      </c>
      <c r="OEP119" s="201" t="b">
        <f t="shared" si="202"/>
        <v>0</v>
      </c>
      <c r="OEQ119" s="201" t="b">
        <f t="shared" si="202"/>
        <v>0</v>
      </c>
      <c r="OER119" s="201" t="b">
        <f t="shared" si="202"/>
        <v>0</v>
      </c>
      <c r="OES119" s="201" t="b">
        <f t="shared" si="202"/>
        <v>0</v>
      </c>
      <c r="OET119" s="201" t="b">
        <f t="shared" si="202"/>
        <v>0</v>
      </c>
      <c r="OEU119" s="201" t="b">
        <f t="shared" si="202"/>
        <v>0</v>
      </c>
      <c r="OEV119" s="201" t="b">
        <f t="shared" si="202"/>
        <v>0</v>
      </c>
      <c r="OEW119" s="201" t="b">
        <f t="shared" si="202"/>
        <v>0</v>
      </c>
      <c r="OEX119" s="201" t="b">
        <f t="shared" si="202"/>
        <v>0</v>
      </c>
      <c r="OEY119" s="201" t="b">
        <f t="shared" si="202"/>
        <v>0</v>
      </c>
      <c r="OEZ119" s="201" t="b">
        <f t="shared" si="202"/>
        <v>0</v>
      </c>
      <c r="OFA119" s="201" t="b">
        <f t="shared" si="202"/>
        <v>0</v>
      </c>
      <c r="OFB119" s="201" t="b">
        <f t="shared" si="202"/>
        <v>0</v>
      </c>
      <c r="OFC119" s="201" t="b">
        <f t="shared" si="202"/>
        <v>0</v>
      </c>
      <c r="OFD119" s="201" t="b">
        <f t="shared" si="202"/>
        <v>0</v>
      </c>
      <c r="OFE119" s="201" t="b">
        <f t="shared" si="202"/>
        <v>0</v>
      </c>
      <c r="OFF119" s="201" t="b">
        <f t="shared" si="202"/>
        <v>0</v>
      </c>
      <c r="OFG119" s="201" t="b">
        <f t="shared" si="202"/>
        <v>0</v>
      </c>
      <c r="OFH119" s="201" t="b">
        <f t="shared" si="202"/>
        <v>0</v>
      </c>
      <c r="OFI119" s="201" t="b">
        <f t="shared" si="202"/>
        <v>0</v>
      </c>
      <c r="OFJ119" s="201" t="b">
        <f t="shared" si="202"/>
        <v>0</v>
      </c>
      <c r="OFK119" s="201" t="b">
        <f t="shared" si="202"/>
        <v>0</v>
      </c>
      <c r="OFL119" s="201" t="b">
        <f t="shared" si="202"/>
        <v>0</v>
      </c>
      <c r="OFM119" s="201" t="b">
        <f t="shared" si="202"/>
        <v>0</v>
      </c>
      <c r="OFN119" s="201" t="b">
        <f t="shared" si="202"/>
        <v>0</v>
      </c>
      <c r="OFO119" s="201" t="b">
        <f t="shared" si="202"/>
        <v>0</v>
      </c>
      <c r="OFP119" s="201" t="b">
        <f t="shared" si="202"/>
        <v>0</v>
      </c>
      <c r="OFQ119" s="201" t="b">
        <f t="shared" si="202"/>
        <v>0</v>
      </c>
      <c r="OFR119" s="201" t="b">
        <f t="shared" si="202"/>
        <v>0</v>
      </c>
      <c r="OFS119" s="201" t="b">
        <f t="shared" ref="OFS119:OID119" si="203">IF(OFS113=TRUE,IF(((OFS117-OFS114)*OFS116)&lt;0,TRUE,FALSE),FALSE)</f>
        <v>0</v>
      </c>
      <c r="OFT119" s="201" t="b">
        <f t="shared" si="203"/>
        <v>0</v>
      </c>
      <c r="OFU119" s="201" t="b">
        <f t="shared" si="203"/>
        <v>0</v>
      </c>
      <c r="OFV119" s="201" t="b">
        <f t="shared" si="203"/>
        <v>0</v>
      </c>
      <c r="OFW119" s="201" t="b">
        <f t="shared" si="203"/>
        <v>0</v>
      </c>
      <c r="OFX119" s="201" t="b">
        <f t="shared" si="203"/>
        <v>0</v>
      </c>
      <c r="OFY119" s="201" t="b">
        <f t="shared" si="203"/>
        <v>0</v>
      </c>
      <c r="OFZ119" s="201" t="b">
        <f t="shared" si="203"/>
        <v>0</v>
      </c>
      <c r="OGA119" s="201" t="b">
        <f t="shared" si="203"/>
        <v>0</v>
      </c>
      <c r="OGB119" s="201" t="b">
        <f t="shared" si="203"/>
        <v>0</v>
      </c>
      <c r="OGC119" s="201" t="b">
        <f t="shared" si="203"/>
        <v>0</v>
      </c>
      <c r="OGD119" s="201" t="b">
        <f t="shared" si="203"/>
        <v>0</v>
      </c>
      <c r="OGE119" s="201" t="b">
        <f t="shared" si="203"/>
        <v>0</v>
      </c>
      <c r="OGF119" s="201" t="b">
        <f t="shared" si="203"/>
        <v>0</v>
      </c>
      <c r="OGG119" s="201" t="b">
        <f t="shared" si="203"/>
        <v>0</v>
      </c>
      <c r="OGH119" s="201" t="b">
        <f t="shared" si="203"/>
        <v>0</v>
      </c>
      <c r="OGI119" s="201" t="b">
        <f t="shared" si="203"/>
        <v>0</v>
      </c>
      <c r="OGJ119" s="201" t="b">
        <f t="shared" si="203"/>
        <v>0</v>
      </c>
      <c r="OGK119" s="201" t="b">
        <f t="shared" si="203"/>
        <v>0</v>
      </c>
      <c r="OGL119" s="201" t="b">
        <f t="shared" si="203"/>
        <v>0</v>
      </c>
      <c r="OGM119" s="201" t="b">
        <f t="shared" si="203"/>
        <v>0</v>
      </c>
      <c r="OGN119" s="201" t="b">
        <f t="shared" si="203"/>
        <v>0</v>
      </c>
      <c r="OGO119" s="201" t="b">
        <f t="shared" si="203"/>
        <v>0</v>
      </c>
      <c r="OGP119" s="201" t="b">
        <f t="shared" si="203"/>
        <v>0</v>
      </c>
      <c r="OGQ119" s="201" t="b">
        <f t="shared" si="203"/>
        <v>0</v>
      </c>
      <c r="OGR119" s="201" t="b">
        <f t="shared" si="203"/>
        <v>0</v>
      </c>
      <c r="OGS119" s="201" t="b">
        <f t="shared" si="203"/>
        <v>0</v>
      </c>
      <c r="OGT119" s="201" t="b">
        <f t="shared" si="203"/>
        <v>0</v>
      </c>
      <c r="OGU119" s="201" t="b">
        <f t="shared" si="203"/>
        <v>0</v>
      </c>
      <c r="OGV119" s="201" t="b">
        <f t="shared" si="203"/>
        <v>0</v>
      </c>
      <c r="OGW119" s="201" t="b">
        <f t="shared" si="203"/>
        <v>0</v>
      </c>
      <c r="OGX119" s="201" t="b">
        <f t="shared" si="203"/>
        <v>0</v>
      </c>
      <c r="OGY119" s="201" t="b">
        <f t="shared" si="203"/>
        <v>0</v>
      </c>
      <c r="OGZ119" s="201" t="b">
        <f t="shared" si="203"/>
        <v>0</v>
      </c>
      <c r="OHA119" s="201" t="b">
        <f t="shared" si="203"/>
        <v>0</v>
      </c>
      <c r="OHB119" s="201" t="b">
        <f t="shared" si="203"/>
        <v>0</v>
      </c>
      <c r="OHC119" s="201" t="b">
        <f t="shared" si="203"/>
        <v>0</v>
      </c>
      <c r="OHD119" s="201" t="b">
        <f t="shared" si="203"/>
        <v>0</v>
      </c>
      <c r="OHE119" s="201" t="b">
        <f t="shared" si="203"/>
        <v>0</v>
      </c>
      <c r="OHF119" s="201" t="b">
        <f t="shared" si="203"/>
        <v>0</v>
      </c>
      <c r="OHG119" s="201" t="b">
        <f t="shared" si="203"/>
        <v>0</v>
      </c>
      <c r="OHH119" s="201" t="b">
        <f t="shared" si="203"/>
        <v>0</v>
      </c>
      <c r="OHI119" s="201" t="b">
        <f t="shared" si="203"/>
        <v>0</v>
      </c>
      <c r="OHJ119" s="201" t="b">
        <f t="shared" si="203"/>
        <v>0</v>
      </c>
      <c r="OHK119" s="201" t="b">
        <f t="shared" si="203"/>
        <v>0</v>
      </c>
      <c r="OHL119" s="201" t="b">
        <f t="shared" si="203"/>
        <v>0</v>
      </c>
      <c r="OHM119" s="201" t="b">
        <f t="shared" si="203"/>
        <v>0</v>
      </c>
      <c r="OHN119" s="201" t="b">
        <f t="shared" si="203"/>
        <v>0</v>
      </c>
      <c r="OHO119" s="201" t="b">
        <f t="shared" si="203"/>
        <v>0</v>
      </c>
      <c r="OHP119" s="201" t="b">
        <f t="shared" si="203"/>
        <v>0</v>
      </c>
      <c r="OHQ119" s="201" t="b">
        <f t="shared" si="203"/>
        <v>0</v>
      </c>
      <c r="OHR119" s="201" t="b">
        <f t="shared" si="203"/>
        <v>0</v>
      </c>
      <c r="OHS119" s="201" t="b">
        <f t="shared" si="203"/>
        <v>0</v>
      </c>
      <c r="OHT119" s="201" t="b">
        <f t="shared" si="203"/>
        <v>0</v>
      </c>
      <c r="OHU119" s="201" t="b">
        <f t="shared" si="203"/>
        <v>0</v>
      </c>
      <c r="OHV119" s="201" t="b">
        <f t="shared" si="203"/>
        <v>0</v>
      </c>
      <c r="OHW119" s="201" t="b">
        <f t="shared" si="203"/>
        <v>0</v>
      </c>
      <c r="OHX119" s="201" t="b">
        <f t="shared" si="203"/>
        <v>0</v>
      </c>
      <c r="OHY119" s="201" t="b">
        <f t="shared" si="203"/>
        <v>0</v>
      </c>
      <c r="OHZ119" s="201" t="b">
        <f t="shared" si="203"/>
        <v>0</v>
      </c>
      <c r="OIA119" s="201" t="b">
        <f t="shared" si="203"/>
        <v>0</v>
      </c>
      <c r="OIB119" s="201" t="b">
        <f t="shared" si="203"/>
        <v>0</v>
      </c>
      <c r="OIC119" s="201" t="b">
        <f t="shared" si="203"/>
        <v>0</v>
      </c>
      <c r="OID119" s="201" t="b">
        <f t="shared" si="203"/>
        <v>0</v>
      </c>
      <c r="OIE119" s="201" t="b">
        <f t="shared" ref="OIE119:OKP119" si="204">IF(OIE113=TRUE,IF(((OIE117-OIE114)*OIE116)&lt;0,TRUE,FALSE),FALSE)</f>
        <v>0</v>
      </c>
      <c r="OIF119" s="201" t="b">
        <f t="shared" si="204"/>
        <v>0</v>
      </c>
      <c r="OIG119" s="201" t="b">
        <f t="shared" si="204"/>
        <v>0</v>
      </c>
      <c r="OIH119" s="201" t="b">
        <f t="shared" si="204"/>
        <v>0</v>
      </c>
      <c r="OII119" s="201" t="b">
        <f t="shared" si="204"/>
        <v>0</v>
      </c>
      <c r="OIJ119" s="201" t="b">
        <f t="shared" si="204"/>
        <v>0</v>
      </c>
      <c r="OIK119" s="201" t="b">
        <f t="shared" si="204"/>
        <v>0</v>
      </c>
      <c r="OIL119" s="201" t="b">
        <f t="shared" si="204"/>
        <v>0</v>
      </c>
      <c r="OIM119" s="201" t="b">
        <f t="shared" si="204"/>
        <v>0</v>
      </c>
      <c r="OIN119" s="201" t="b">
        <f t="shared" si="204"/>
        <v>0</v>
      </c>
      <c r="OIO119" s="201" t="b">
        <f t="shared" si="204"/>
        <v>0</v>
      </c>
      <c r="OIP119" s="201" t="b">
        <f t="shared" si="204"/>
        <v>0</v>
      </c>
      <c r="OIQ119" s="201" t="b">
        <f t="shared" si="204"/>
        <v>0</v>
      </c>
      <c r="OIR119" s="201" t="b">
        <f t="shared" si="204"/>
        <v>0</v>
      </c>
      <c r="OIS119" s="201" t="b">
        <f t="shared" si="204"/>
        <v>0</v>
      </c>
      <c r="OIT119" s="201" t="b">
        <f t="shared" si="204"/>
        <v>0</v>
      </c>
      <c r="OIU119" s="201" t="b">
        <f t="shared" si="204"/>
        <v>0</v>
      </c>
      <c r="OIV119" s="201" t="b">
        <f t="shared" si="204"/>
        <v>0</v>
      </c>
      <c r="OIW119" s="201" t="b">
        <f t="shared" si="204"/>
        <v>0</v>
      </c>
      <c r="OIX119" s="201" t="b">
        <f t="shared" si="204"/>
        <v>0</v>
      </c>
      <c r="OIY119" s="201" t="b">
        <f t="shared" si="204"/>
        <v>0</v>
      </c>
      <c r="OIZ119" s="201" t="b">
        <f t="shared" si="204"/>
        <v>0</v>
      </c>
      <c r="OJA119" s="201" t="b">
        <f t="shared" si="204"/>
        <v>0</v>
      </c>
      <c r="OJB119" s="201" t="b">
        <f t="shared" si="204"/>
        <v>0</v>
      </c>
      <c r="OJC119" s="201" t="b">
        <f t="shared" si="204"/>
        <v>0</v>
      </c>
      <c r="OJD119" s="201" t="b">
        <f t="shared" si="204"/>
        <v>0</v>
      </c>
      <c r="OJE119" s="201" t="b">
        <f t="shared" si="204"/>
        <v>0</v>
      </c>
      <c r="OJF119" s="201" t="b">
        <f t="shared" si="204"/>
        <v>0</v>
      </c>
      <c r="OJG119" s="201" t="b">
        <f t="shared" si="204"/>
        <v>0</v>
      </c>
      <c r="OJH119" s="201" t="b">
        <f t="shared" si="204"/>
        <v>0</v>
      </c>
      <c r="OJI119" s="201" t="b">
        <f t="shared" si="204"/>
        <v>0</v>
      </c>
      <c r="OJJ119" s="201" t="b">
        <f t="shared" si="204"/>
        <v>0</v>
      </c>
      <c r="OJK119" s="201" t="b">
        <f t="shared" si="204"/>
        <v>0</v>
      </c>
      <c r="OJL119" s="201" t="b">
        <f t="shared" si="204"/>
        <v>0</v>
      </c>
      <c r="OJM119" s="201" t="b">
        <f t="shared" si="204"/>
        <v>0</v>
      </c>
      <c r="OJN119" s="201" t="b">
        <f t="shared" si="204"/>
        <v>0</v>
      </c>
      <c r="OJO119" s="201" t="b">
        <f t="shared" si="204"/>
        <v>0</v>
      </c>
      <c r="OJP119" s="201" t="b">
        <f t="shared" si="204"/>
        <v>0</v>
      </c>
      <c r="OJQ119" s="201" t="b">
        <f t="shared" si="204"/>
        <v>0</v>
      </c>
      <c r="OJR119" s="201" t="b">
        <f t="shared" si="204"/>
        <v>0</v>
      </c>
      <c r="OJS119" s="201" t="b">
        <f t="shared" si="204"/>
        <v>0</v>
      </c>
      <c r="OJT119" s="201" t="b">
        <f t="shared" si="204"/>
        <v>0</v>
      </c>
      <c r="OJU119" s="201" t="b">
        <f t="shared" si="204"/>
        <v>0</v>
      </c>
      <c r="OJV119" s="201" t="b">
        <f t="shared" si="204"/>
        <v>0</v>
      </c>
      <c r="OJW119" s="201" t="b">
        <f t="shared" si="204"/>
        <v>0</v>
      </c>
      <c r="OJX119" s="201" t="b">
        <f t="shared" si="204"/>
        <v>0</v>
      </c>
      <c r="OJY119" s="201" t="b">
        <f t="shared" si="204"/>
        <v>0</v>
      </c>
      <c r="OJZ119" s="201" t="b">
        <f t="shared" si="204"/>
        <v>0</v>
      </c>
      <c r="OKA119" s="201" t="b">
        <f t="shared" si="204"/>
        <v>0</v>
      </c>
      <c r="OKB119" s="201" t="b">
        <f t="shared" si="204"/>
        <v>0</v>
      </c>
      <c r="OKC119" s="201" t="b">
        <f t="shared" si="204"/>
        <v>0</v>
      </c>
      <c r="OKD119" s="201" t="b">
        <f t="shared" si="204"/>
        <v>0</v>
      </c>
      <c r="OKE119" s="201" t="b">
        <f t="shared" si="204"/>
        <v>0</v>
      </c>
      <c r="OKF119" s="201" t="b">
        <f t="shared" si="204"/>
        <v>0</v>
      </c>
      <c r="OKG119" s="201" t="b">
        <f t="shared" si="204"/>
        <v>0</v>
      </c>
      <c r="OKH119" s="201" t="b">
        <f t="shared" si="204"/>
        <v>0</v>
      </c>
      <c r="OKI119" s="201" t="b">
        <f t="shared" si="204"/>
        <v>0</v>
      </c>
      <c r="OKJ119" s="201" t="b">
        <f t="shared" si="204"/>
        <v>0</v>
      </c>
      <c r="OKK119" s="201" t="b">
        <f t="shared" si="204"/>
        <v>0</v>
      </c>
      <c r="OKL119" s="201" t="b">
        <f t="shared" si="204"/>
        <v>0</v>
      </c>
      <c r="OKM119" s="201" t="b">
        <f t="shared" si="204"/>
        <v>0</v>
      </c>
      <c r="OKN119" s="201" t="b">
        <f t="shared" si="204"/>
        <v>0</v>
      </c>
      <c r="OKO119" s="201" t="b">
        <f t="shared" si="204"/>
        <v>0</v>
      </c>
      <c r="OKP119" s="201" t="b">
        <f t="shared" si="204"/>
        <v>0</v>
      </c>
      <c r="OKQ119" s="201" t="b">
        <f t="shared" ref="OKQ119:ONB119" si="205">IF(OKQ113=TRUE,IF(((OKQ117-OKQ114)*OKQ116)&lt;0,TRUE,FALSE),FALSE)</f>
        <v>0</v>
      </c>
      <c r="OKR119" s="201" t="b">
        <f t="shared" si="205"/>
        <v>0</v>
      </c>
      <c r="OKS119" s="201" t="b">
        <f t="shared" si="205"/>
        <v>0</v>
      </c>
      <c r="OKT119" s="201" t="b">
        <f t="shared" si="205"/>
        <v>0</v>
      </c>
      <c r="OKU119" s="201" t="b">
        <f t="shared" si="205"/>
        <v>0</v>
      </c>
      <c r="OKV119" s="201" t="b">
        <f t="shared" si="205"/>
        <v>0</v>
      </c>
      <c r="OKW119" s="201" t="b">
        <f t="shared" si="205"/>
        <v>0</v>
      </c>
      <c r="OKX119" s="201" t="b">
        <f t="shared" si="205"/>
        <v>0</v>
      </c>
      <c r="OKY119" s="201" t="b">
        <f t="shared" si="205"/>
        <v>0</v>
      </c>
      <c r="OKZ119" s="201" t="b">
        <f t="shared" si="205"/>
        <v>0</v>
      </c>
      <c r="OLA119" s="201" t="b">
        <f t="shared" si="205"/>
        <v>0</v>
      </c>
      <c r="OLB119" s="201" t="b">
        <f t="shared" si="205"/>
        <v>0</v>
      </c>
      <c r="OLC119" s="201" t="b">
        <f t="shared" si="205"/>
        <v>0</v>
      </c>
      <c r="OLD119" s="201" t="b">
        <f t="shared" si="205"/>
        <v>0</v>
      </c>
      <c r="OLE119" s="201" t="b">
        <f t="shared" si="205"/>
        <v>0</v>
      </c>
      <c r="OLF119" s="201" t="b">
        <f t="shared" si="205"/>
        <v>0</v>
      </c>
      <c r="OLG119" s="201" t="b">
        <f t="shared" si="205"/>
        <v>0</v>
      </c>
      <c r="OLH119" s="201" t="b">
        <f t="shared" si="205"/>
        <v>0</v>
      </c>
      <c r="OLI119" s="201" t="b">
        <f t="shared" si="205"/>
        <v>0</v>
      </c>
      <c r="OLJ119" s="201" t="b">
        <f t="shared" si="205"/>
        <v>0</v>
      </c>
      <c r="OLK119" s="201" t="b">
        <f t="shared" si="205"/>
        <v>0</v>
      </c>
      <c r="OLL119" s="201" t="b">
        <f t="shared" si="205"/>
        <v>0</v>
      </c>
      <c r="OLM119" s="201" t="b">
        <f t="shared" si="205"/>
        <v>0</v>
      </c>
      <c r="OLN119" s="201" t="b">
        <f t="shared" si="205"/>
        <v>0</v>
      </c>
      <c r="OLO119" s="201" t="b">
        <f t="shared" si="205"/>
        <v>0</v>
      </c>
      <c r="OLP119" s="201" t="b">
        <f t="shared" si="205"/>
        <v>0</v>
      </c>
      <c r="OLQ119" s="201" t="b">
        <f t="shared" si="205"/>
        <v>0</v>
      </c>
      <c r="OLR119" s="201" t="b">
        <f t="shared" si="205"/>
        <v>0</v>
      </c>
      <c r="OLS119" s="201" t="b">
        <f t="shared" si="205"/>
        <v>0</v>
      </c>
      <c r="OLT119" s="201" t="b">
        <f t="shared" si="205"/>
        <v>0</v>
      </c>
      <c r="OLU119" s="201" t="b">
        <f t="shared" si="205"/>
        <v>0</v>
      </c>
      <c r="OLV119" s="201" t="b">
        <f t="shared" si="205"/>
        <v>0</v>
      </c>
      <c r="OLW119" s="201" t="b">
        <f t="shared" si="205"/>
        <v>0</v>
      </c>
      <c r="OLX119" s="201" t="b">
        <f t="shared" si="205"/>
        <v>0</v>
      </c>
      <c r="OLY119" s="201" t="b">
        <f t="shared" si="205"/>
        <v>0</v>
      </c>
      <c r="OLZ119" s="201" t="b">
        <f t="shared" si="205"/>
        <v>0</v>
      </c>
      <c r="OMA119" s="201" t="b">
        <f t="shared" si="205"/>
        <v>0</v>
      </c>
      <c r="OMB119" s="201" t="b">
        <f t="shared" si="205"/>
        <v>0</v>
      </c>
      <c r="OMC119" s="201" t="b">
        <f t="shared" si="205"/>
        <v>0</v>
      </c>
      <c r="OMD119" s="201" t="b">
        <f t="shared" si="205"/>
        <v>0</v>
      </c>
      <c r="OME119" s="201" t="b">
        <f t="shared" si="205"/>
        <v>0</v>
      </c>
      <c r="OMF119" s="201" t="b">
        <f t="shared" si="205"/>
        <v>0</v>
      </c>
      <c r="OMG119" s="201" t="b">
        <f t="shared" si="205"/>
        <v>0</v>
      </c>
      <c r="OMH119" s="201" t="b">
        <f t="shared" si="205"/>
        <v>0</v>
      </c>
      <c r="OMI119" s="201" t="b">
        <f t="shared" si="205"/>
        <v>0</v>
      </c>
      <c r="OMJ119" s="201" t="b">
        <f t="shared" si="205"/>
        <v>0</v>
      </c>
      <c r="OMK119" s="201" t="b">
        <f t="shared" si="205"/>
        <v>0</v>
      </c>
      <c r="OML119" s="201" t="b">
        <f t="shared" si="205"/>
        <v>0</v>
      </c>
      <c r="OMM119" s="201" t="b">
        <f t="shared" si="205"/>
        <v>0</v>
      </c>
      <c r="OMN119" s="201" t="b">
        <f t="shared" si="205"/>
        <v>0</v>
      </c>
      <c r="OMO119" s="201" t="b">
        <f t="shared" si="205"/>
        <v>0</v>
      </c>
      <c r="OMP119" s="201" t="b">
        <f t="shared" si="205"/>
        <v>0</v>
      </c>
      <c r="OMQ119" s="201" t="b">
        <f t="shared" si="205"/>
        <v>0</v>
      </c>
      <c r="OMR119" s="201" t="b">
        <f t="shared" si="205"/>
        <v>0</v>
      </c>
      <c r="OMS119" s="201" t="b">
        <f t="shared" si="205"/>
        <v>0</v>
      </c>
      <c r="OMT119" s="201" t="b">
        <f t="shared" si="205"/>
        <v>0</v>
      </c>
      <c r="OMU119" s="201" t="b">
        <f t="shared" si="205"/>
        <v>0</v>
      </c>
      <c r="OMV119" s="201" t="b">
        <f t="shared" si="205"/>
        <v>0</v>
      </c>
      <c r="OMW119" s="201" t="b">
        <f t="shared" si="205"/>
        <v>0</v>
      </c>
      <c r="OMX119" s="201" t="b">
        <f t="shared" si="205"/>
        <v>0</v>
      </c>
      <c r="OMY119" s="201" t="b">
        <f t="shared" si="205"/>
        <v>0</v>
      </c>
      <c r="OMZ119" s="201" t="b">
        <f t="shared" si="205"/>
        <v>0</v>
      </c>
      <c r="ONA119" s="201" t="b">
        <f t="shared" si="205"/>
        <v>0</v>
      </c>
      <c r="ONB119" s="201" t="b">
        <f t="shared" si="205"/>
        <v>0</v>
      </c>
      <c r="ONC119" s="201" t="b">
        <f t="shared" ref="ONC119:OPN119" si="206">IF(ONC113=TRUE,IF(((ONC117-ONC114)*ONC116)&lt;0,TRUE,FALSE),FALSE)</f>
        <v>0</v>
      </c>
      <c r="OND119" s="201" t="b">
        <f t="shared" si="206"/>
        <v>0</v>
      </c>
      <c r="ONE119" s="201" t="b">
        <f t="shared" si="206"/>
        <v>0</v>
      </c>
      <c r="ONF119" s="201" t="b">
        <f t="shared" si="206"/>
        <v>0</v>
      </c>
      <c r="ONG119" s="201" t="b">
        <f t="shared" si="206"/>
        <v>0</v>
      </c>
      <c r="ONH119" s="201" t="b">
        <f t="shared" si="206"/>
        <v>0</v>
      </c>
      <c r="ONI119" s="201" t="b">
        <f t="shared" si="206"/>
        <v>0</v>
      </c>
      <c r="ONJ119" s="201" t="b">
        <f t="shared" si="206"/>
        <v>0</v>
      </c>
      <c r="ONK119" s="201" t="b">
        <f t="shared" si="206"/>
        <v>0</v>
      </c>
      <c r="ONL119" s="201" t="b">
        <f t="shared" si="206"/>
        <v>0</v>
      </c>
      <c r="ONM119" s="201" t="b">
        <f t="shared" si="206"/>
        <v>0</v>
      </c>
      <c r="ONN119" s="201" t="b">
        <f t="shared" si="206"/>
        <v>0</v>
      </c>
      <c r="ONO119" s="201" t="b">
        <f t="shared" si="206"/>
        <v>0</v>
      </c>
      <c r="ONP119" s="201" t="b">
        <f t="shared" si="206"/>
        <v>0</v>
      </c>
      <c r="ONQ119" s="201" t="b">
        <f t="shared" si="206"/>
        <v>0</v>
      </c>
      <c r="ONR119" s="201" t="b">
        <f t="shared" si="206"/>
        <v>0</v>
      </c>
      <c r="ONS119" s="201" t="b">
        <f t="shared" si="206"/>
        <v>0</v>
      </c>
      <c r="ONT119" s="201" t="b">
        <f t="shared" si="206"/>
        <v>0</v>
      </c>
      <c r="ONU119" s="201" t="b">
        <f t="shared" si="206"/>
        <v>0</v>
      </c>
      <c r="ONV119" s="201" t="b">
        <f t="shared" si="206"/>
        <v>0</v>
      </c>
      <c r="ONW119" s="201" t="b">
        <f t="shared" si="206"/>
        <v>0</v>
      </c>
      <c r="ONX119" s="201" t="b">
        <f t="shared" si="206"/>
        <v>0</v>
      </c>
      <c r="ONY119" s="201" t="b">
        <f t="shared" si="206"/>
        <v>0</v>
      </c>
      <c r="ONZ119" s="201" t="b">
        <f t="shared" si="206"/>
        <v>0</v>
      </c>
      <c r="OOA119" s="201" t="b">
        <f t="shared" si="206"/>
        <v>0</v>
      </c>
      <c r="OOB119" s="201" t="b">
        <f t="shared" si="206"/>
        <v>0</v>
      </c>
      <c r="OOC119" s="201" t="b">
        <f t="shared" si="206"/>
        <v>0</v>
      </c>
      <c r="OOD119" s="201" t="b">
        <f t="shared" si="206"/>
        <v>0</v>
      </c>
      <c r="OOE119" s="201" t="b">
        <f t="shared" si="206"/>
        <v>0</v>
      </c>
      <c r="OOF119" s="201" t="b">
        <f t="shared" si="206"/>
        <v>0</v>
      </c>
      <c r="OOG119" s="201" t="b">
        <f t="shared" si="206"/>
        <v>0</v>
      </c>
      <c r="OOH119" s="201" t="b">
        <f t="shared" si="206"/>
        <v>0</v>
      </c>
      <c r="OOI119" s="201" t="b">
        <f t="shared" si="206"/>
        <v>0</v>
      </c>
      <c r="OOJ119" s="201" t="b">
        <f t="shared" si="206"/>
        <v>0</v>
      </c>
      <c r="OOK119" s="201" t="b">
        <f t="shared" si="206"/>
        <v>0</v>
      </c>
      <c r="OOL119" s="201" t="b">
        <f t="shared" si="206"/>
        <v>0</v>
      </c>
      <c r="OOM119" s="201" t="b">
        <f t="shared" si="206"/>
        <v>0</v>
      </c>
      <c r="OON119" s="201" t="b">
        <f t="shared" si="206"/>
        <v>0</v>
      </c>
      <c r="OOO119" s="201" t="b">
        <f t="shared" si="206"/>
        <v>0</v>
      </c>
      <c r="OOP119" s="201" t="b">
        <f t="shared" si="206"/>
        <v>0</v>
      </c>
      <c r="OOQ119" s="201" t="b">
        <f t="shared" si="206"/>
        <v>0</v>
      </c>
      <c r="OOR119" s="201" t="b">
        <f t="shared" si="206"/>
        <v>0</v>
      </c>
      <c r="OOS119" s="201" t="b">
        <f t="shared" si="206"/>
        <v>0</v>
      </c>
      <c r="OOT119" s="201" t="b">
        <f t="shared" si="206"/>
        <v>0</v>
      </c>
      <c r="OOU119" s="201" t="b">
        <f t="shared" si="206"/>
        <v>0</v>
      </c>
      <c r="OOV119" s="201" t="b">
        <f t="shared" si="206"/>
        <v>0</v>
      </c>
      <c r="OOW119" s="201" t="b">
        <f t="shared" si="206"/>
        <v>0</v>
      </c>
      <c r="OOX119" s="201" t="b">
        <f t="shared" si="206"/>
        <v>0</v>
      </c>
      <c r="OOY119" s="201" t="b">
        <f t="shared" si="206"/>
        <v>0</v>
      </c>
      <c r="OOZ119" s="201" t="b">
        <f t="shared" si="206"/>
        <v>0</v>
      </c>
      <c r="OPA119" s="201" t="b">
        <f t="shared" si="206"/>
        <v>0</v>
      </c>
      <c r="OPB119" s="201" t="b">
        <f t="shared" si="206"/>
        <v>0</v>
      </c>
      <c r="OPC119" s="201" t="b">
        <f t="shared" si="206"/>
        <v>0</v>
      </c>
      <c r="OPD119" s="201" t="b">
        <f t="shared" si="206"/>
        <v>0</v>
      </c>
      <c r="OPE119" s="201" t="b">
        <f t="shared" si="206"/>
        <v>0</v>
      </c>
      <c r="OPF119" s="201" t="b">
        <f t="shared" si="206"/>
        <v>0</v>
      </c>
      <c r="OPG119" s="201" t="b">
        <f t="shared" si="206"/>
        <v>0</v>
      </c>
      <c r="OPH119" s="201" t="b">
        <f t="shared" si="206"/>
        <v>0</v>
      </c>
      <c r="OPI119" s="201" t="b">
        <f t="shared" si="206"/>
        <v>0</v>
      </c>
      <c r="OPJ119" s="201" t="b">
        <f t="shared" si="206"/>
        <v>0</v>
      </c>
      <c r="OPK119" s="201" t="b">
        <f t="shared" si="206"/>
        <v>0</v>
      </c>
      <c r="OPL119" s="201" t="b">
        <f t="shared" si="206"/>
        <v>0</v>
      </c>
      <c r="OPM119" s="201" t="b">
        <f t="shared" si="206"/>
        <v>0</v>
      </c>
      <c r="OPN119" s="201" t="b">
        <f t="shared" si="206"/>
        <v>0</v>
      </c>
      <c r="OPO119" s="201" t="b">
        <f t="shared" ref="OPO119:ORZ119" si="207">IF(OPO113=TRUE,IF(((OPO117-OPO114)*OPO116)&lt;0,TRUE,FALSE),FALSE)</f>
        <v>0</v>
      </c>
      <c r="OPP119" s="201" t="b">
        <f t="shared" si="207"/>
        <v>0</v>
      </c>
      <c r="OPQ119" s="201" t="b">
        <f t="shared" si="207"/>
        <v>0</v>
      </c>
      <c r="OPR119" s="201" t="b">
        <f t="shared" si="207"/>
        <v>0</v>
      </c>
      <c r="OPS119" s="201" t="b">
        <f t="shared" si="207"/>
        <v>0</v>
      </c>
      <c r="OPT119" s="201" t="b">
        <f t="shared" si="207"/>
        <v>0</v>
      </c>
      <c r="OPU119" s="201" t="b">
        <f t="shared" si="207"/>
        <v>0</v>
      </c>
      <c r="OPV119" s="201" t="b">
        <f t="shared" si="207"/>
        <v>0</v>
      </c>
      <c r="OPW119" s="201" t="b">
        <f t="shared" si="207"/>
        <v>0</v>
      </c>
      <c r="OPX119" s="201" t="b">
        <f t="shared" si="207"/>
        <v>0</v>
      </c>
      <c r="OPY119" s="201" t="b">
        <f t="shared" si="207"/>
        <v>0</v>
      </c>
      <c r="OPZ119" s="201" t="b">
        <f t="shared" si="207"/>
        <v>0</v>
      </c>
      <c r="OQA119" s="201" t="b">
        <f t="shared" si="207"/>
        <v>0</v>
      </c>
      <c r="OQB119" s="201" t="b">
        <f t="shared" si="207"/>
        <v>0</v>
      </c>
      <c r="OQC119" s="201" t="b">
        <f t="shared" si="207"/>
        <v>0</v>
      </c>
      <c r="OQD119" s="201" t="b">
        <f t="shared" si="207"/>
        <v>0</v>
      </c>
      <c r="OQE119" s="201" t="b">
        <f t="shared" si="207"/>
        <v>0</v>
      </c>
      <c r="OQF119" s="201" t="b">
        <f t="shared" si="207"/>
        <v>0</v>
      </c>
      <c r="OQG119" s="201" t="b">
        <f t="shared" si="207"/>
        <v>0</v>
      </c>
      <c r="OQH119" s="201" t="b">
        <f t="shared" si="207"/>
        <v>0</v>
      </c>
      <c r="OQI119" s="201" t="b">
        <f t="shared" si="207"/>
        <v>0</v>
      </c>
      <c r="OQJ119" s="201" t="b">
        <f t="shared" si="207"/>
        <v>0</v>
      </c>
      <c r="OQK119" s="201" t="b">
        <f t="shared" si="207"/>
        <v>0</v>
      </c>
      <c r="OQL119" s="201" t="b">
        <f t="shared" si="207"/>
        <v>0</v>
      </c>
      <c r="OQM119" s="201" t="b">
        <f t="shared" si="207"/>
        <v>0</v>
      </c>
      <c r="OQN119" s="201" t="b">
        <f t="shared" si="207"/>
        <v>0</v>
      </c>
      <c r="OQO119" s="201" t="b">
        <f t="shared" si="207"/>
        <v>0</v>
      </c>
      <c r="OQP119" s="201" t="b">
        <f t="shared" si="207"/>
        <v>0</v>
      </c>
      <c r="OQQ119" s="201" t="b">
        <f t="shared" si="207"/>
        <v>0</v>
      </c>
      <c r="OQR119" s="201" t="b">
        <f t="shared" si="207"/>
        <v>0</v>
      </c>
      <c r="OQS119" s="201" t="b">
        <f t="shared" si="207"/>
        <v>0</v>
      </c>
      <c r="OQT119" s="201" t="b">
        <f t="shared" si="207"/>
        <v>0</v>
      </c>
      <c r="OQU119" s="201" t="b">
        <f t="shared" si="207"/>
        <v>0</v>
      </c>
      <c r="OQV119" s="201" t="b">
        <f t="shared" si="207"/>
        <v>0</v>
      </c>
      <c r="OQW119" s="201" t="b">
        <f t="shared" si="207"/>
        <v>0</v>
      </c>
      <c r="OQX119" s="201" t="b">
        <f t="shared" si="207"/>
        <v>0</v>
      </c>
      <c r="OQY119" s="201" t="b">
        <f t="shared" si="207"/>
        <v>0</v>
      </c>
      <c r="OQZ119" s="201" t="b">
        <f t="shared" si="207"/>
        <v>0</v>
      </c>
      <c r="ORA119" s="201" t="b">
        <f t="shared" si="207"/>
        <v>0</v>
      </c>
      <c r="ORB119" s="201" t="b">
        <f t="shared" si="207"/>
        <v>0</v>
      </c>
      <c r="ORC119" s="201" t="b">
        <f t="shared" si="207"/>
        <v>0</v>
      </c>
      <c r="ORD119" s="201" t="b">
        <f t="shared" si="207"/>
        <v>0</v>
      </c>
      <c r="ORE119" s="201" t="b">
        <f t="shared" si="207"/>
        <v>0</v>
      </c>
      <c r="ORF119" s="201" t="b">
        <f t="shared" si="207"/>
        <v>0</v>
      </c>
      <c r="ORG119" s="201" t="b">
        <f t="shared" si="207"/>
        <v>0</v>
      </c>
      <c r="ORH119" s="201" t="b">
        <f t="shared" si="207"/>
        <v>0</v>
      </c>
      <c r="ORI119" s="201" t="b">
        <f t="shared" si="207"/>
        <v>0</v>
      </c>
      <c r="ORJ119" s="201" t="b">
        <f t="shared" si="207"/>
        <v>0</v>
      </c>
      <c r="ORK119" s="201" t="b">
        <f t="shared" si="207"/>
        <v>0</v>
      </c>
      <c r="ORL119" s="201" t="b">
        <f t="shared" si="207"/>
        <v>0</v>
      </c>
      <c r="ORM119" s="201" t="b">
        <f t="shared" si="207"/>
        <v>0</v>
      </c>
      <c r="ORN119" s="201" t="b">
        <f t="shared" si="207"/>
        <v>0</v>
      </c>
      <c r="ORO119" s="201" t="b">
        <f t="shared" si="207"/>
        <v>0</v>
      </c>
      <c r="ORP119" s="201" t="b">
        <f t="shared" si="207"/>
        <v>0</v>
      </c>
      <c r="ORQ119" s="201" t="b">
        <f t="shared" si="207"/>
        <v>0</v>
      </c>
      <c r="ORR119" s="201" t="b">
        <f t="shared" si="207"/>
        <v>0</v>
      </c>
      <c r="ORS119" s="201" t="b">
        <f t="shared" si="207"/>
        <v>0</v>
      </c>
      <c r="ORT119" s="201" t="b">
        <f t="shared" si="207"/>
        <v>0</v>
      </c>
      <c r="ORU119" s="201" t="b">
        <f t="shared" si="207"/>
        <v>0</v>
      </c>
      <c r="ORV119" s="201" t="b">
        <f t="shared" si="207"/>
        <v>0</v>
      </c>
      <c r="ORW119" s="201" t="b">
        <f t="shared" si="207"/>
        <v>0</v>
      </c>
      <c r="ORX119" s="201" t="b">
        <f t="shared" si="207"/>
        <v>0</v>
      </c>
      <c r="ORY119" s="201" t="b">
        <f t="shared" si="207"/>
        <v>0</v>
      </c>
      <c r="ORZ119" s="201" t="b">
        <f t="shared" si="207"/>
        <v>0</v>
      </c>
      <c r="OSA119" s="201" t="b">
        <f t="shared" ref="OSA119:OUL119" si="208">IF(OSA113=TRUE,IF(((OSA117-OSA114)*OSA116)&lt;0,TRUE,FALSE),FALSE)</f>
        <v>0</v>
      </c>
      <c r="OSB119" s="201" t="b">
        <f t="shared" si="208"/>
        <v>0</v>
      </c>
      <c r="OSC119" s="201" t="b">
        <f t="shared" si="208"/>
        <v>0</v>
      </c>
      <c r="OSD119" s="201" t="b">
        <f t="shared" si="208"/>
        <v>0</v>
      </c>
      <c r="OSE119" s="201" t="b">
        <f t="shared" si="208"/>
        <v>0</v>
      </c>
      <c r="OSF119" s="201" t="b">
        <f t="shared" si="208"/>
        <v>0</v>
      </c>
      <c r="OSG119" s="201" t="b">
        <f t="shared" si="208"/>
        <v>0</v>
      </c>
      <c r="OSH119" s="201" t="b">
        <f t="shared" si="208"/>
        <v>0</v>
      </c>
      <c r="OSI119" s="201" t="b">
        <f t="shared" si="208"/>
        <v>0</v>
      </c>
      <c r="OSJ119" s="201" t="b">
        <f t="shared" si="208"/>
        <v>0</v>
      </c>
      <c r="OSK119" s="201" t="b">
        <f t="shared" si="208"/>
        <v>0</v>
      </c>
      <c r="OSL119" s="201" t="b">
        <f t="shared" si="208"/>
        <v>0</v>
      </c>
      <c r="OSM119" s="201" t="b">
        <f t="shared" si="208"/>
        <v>0</v>
      </c>
      <c r="OSN119" s="201" t="b">
        <f t="shared" si="208"/>
        <v>0</v>
      </c>
      <c r="OSO119" s="201" t="b">
        <f t="shared" si="208"/>
        <v>0</v>
      </c>
      <c r="OSP119" s="201" t="b">
        <f t="shared" si="208"/>
        <v>0</v>
      </c>
      <c r="OSQ119" s="201" t="b">
        <f t="shared" si="208"/>
        <v>0</v>
      </c>
      <c r="OSR119" s="201" t="b">
        <f t="shared" si="208"/>
        <v>0</v>
      </c>
      <c r="OSS119" s="201" t="b">
        <f t="shared" si="208"/>
        <v>0</v>
      </c>
      <c r="OST119" s="201" t="b">
        <f t="shared" si="208"/>
        <v>0</v>
      </c>
      <c r="OSU119" s="201" t="b">
        <f t="shared" si="208"/>
        <v>0</v>
      </c>
      <c r="OSV119" s="201" t="b">
        <f t="shared" si="208"/>
        <v>0</v>
      </c>
      <c r="OSW119" s="201" t="b">
        <f t="shared" si="208"/>
        <v>0</v>
      </c>
      <c r="OSX119" s="201" t="b">
        <f t="shared" si="208"/>
        <v>0</v>
      </c>
      <c r="OSY119" s="201" t="b">
        <f t="shared" si="208"/>
        <v>0</v>
      </c>
      <c r="OSZ119" s="201" t="b">
        <f t="shared" si="208"/>
        <v>0</v>
      </c>
      <c r="OTA119" s="201" t="b">
        <f t="shared" si="208"/>
        <v>0</v>
      </c>
      <c r="OTB119" s="201" t="b">
        <f t="shared" si="208"/>
        <v>0</v>
      </c>
      <c r="OTC119" s="201" t="b">
        <f t="shared" si="208"/>
        <v>0</v>
      </c>
      <c r="OTD119" s="201" t="b">
        <f t="shared" si="208"/>
        <v>0</v>
      </c>
      <c r="OTE119" s="201" t="b">
        <f t="shared" si="208"/>
        <v>0</v>
      </c>
      <c r="OTF119" s="201" t="b">
        <f t="shared" si="208"/>
        <v>0</v>
      </c>
      <c r="OTG119" s="201" t="b">
        <f t="shared" si="208"/>
        <v>0</v>
      </c>
      <c r="OTH119" s="201" t="b">
        <f t="shared" si="208"/>
        <v>0</v>
      </c>
      <c r="OTI119" s="201" t="b">
        <f t="shared" si="208"/>
        <v>0</v>
      </c>
      <c r="OTJ119" s="201" t="b">
        <f t="shared" si="208"/>
        <v>0</v>
      </c>
      <c r="OTK119" s="201" t="b">
        <f t="shared" si="208"/>
        <v>0</v>
      </c>
      <c r="OTL119" s="201" t="b">
        <f t="shared" si="208"/>
        <v>0</v>
      </c>
      <c r="OTM119" s="201" t="b">
        <f t="shared" si="208"/>
        <v>0</v>
      </c>
      <c r="OTN119" s="201" t="b">
        <f t="shared" si="208"/>
        <v>0</v>
      </c>
      <c r="OTO119" s="201" t="b">
        <f t="shared" si="208"/>
        <v>0</v>
      </c>
      <c r="OTP119" s="201" t="b">
        <f t="shared" si="208"/>
        <v>0</v>
      </c>
      <c r="OTQ119" s="201" t="b">
        <f t="shared" si="208"/>
        <v>0</v>
      </c>
      <c r="OTR119" s="201" t="b">
        <f t="shared" si="208"/>
        <v>0</v>
      </c>
      <c r="OTS119" s="201" t="b">
        <f t="shared" si="208"/>
        <v>0</v>
      </c>
      <c r="OTT119" s="201" t="b">
        <f t="shared" si="208"/>
        <v>0</v>
      </c>
      <c r="OTU119" s="201" t="b">
        <f t="shared" si="208"/>
        <v>0</v>
      </c>
      <c r="OTV119" s="201" t="b">
        <f t="shared" si="208"/>
        <v>0</v>
      </c>
      <c r="OTW119" s="201" t="b">
        <f t="shared" si="208"/>
        <v>0</v>
      </c>
      <c r="OTX119" s="201" t="b">
        <f t="shared" si="208"/>
        <v>0</v>
      </c>
      <c r="OTY119" s="201" t="b">
        <f t="shared" si="208"/>
        <v>0</v>
      </c>
      <c r="OTZ119" s="201" t="b">
        <f t="shared" si="208"/>
        <v>0</v>
      </c>
      <c r="OUA119" s="201" t="b">
        <f t="shared" si="208"/>
        <v>0</v>
      </c>
      <c r="OUB119" s="201" t="b">
        <f t="shared" si="208"/>
        <v>0</v>
      </c>
      <c r="OUC119" s="201" t="b">
        <f t="shared" si="208"/>
        <v>0</v>
      </c>
      <c r="OUD119" s="201" t="b">
        <f t="shared" si="208"/>
        <v>0</v>
      </c>
      <c r="OUE119" s="201" t="b">
        <f t="shared" si="208"/>
        <v>0</v>
      </c>
      <c r="OUF119" s="201" t="b">
        <f t="shared" si="208"/>
        <v>0</v>
      </c>
      <c r="OUG119" s="201" t="b">
        <f t="shared" si="208"/>
        <v>0</v>
      </c>
      <c r="OUH119" s="201" t="b">
        <f t="shared" si="208"/>
        <v>0</v>
      </c>
      <c r="OUI119" s="201" t="b">
        <f t="shared" si="208"/>
        <v>0</v>
      </c>
      <c r="OUJ119" s="201" t="b">
        <f t="shared" si="208"/>
        <v>0</v>
      </c>
      <c r="OUK119" s="201" t="b">
        <f t="shared" si="208"/>
        <v>0</v>
      </c>
      <c r="OUL119" s="201" t="b">
        <f t="shared" si="208"/>
        <v>0</v>
      </c>
      <c r="OUM119" s="201" t="b">
        <f t="shared" ref="OUM119:OWX119" si="209">IF(OUM113=TRUE,IF(((OUM117-OUM114)*OUM116)&lt;0,TRUE,FALSE),FALSE)</f>
        <v>0</v>
      </c>
      <c r="OUN119" s="201" t="b">
        <f t="shared" si="209"/>
        <v>0</v>
      </c>
      <c r="OUO119" s="201" t="b">
        <f t="shared" si="209"/>
        <v>0</v>
      </c>
      <c r="OUP119" s="201" t="b">
        <f t="shared" si="209"/>
        <v>0</v>
      </c>
      <c r="OUQ119" s="201" t="b">
        <f t="shared" si="209"/>
        <v>0</v>
      </c>
      <c r="OUR119" s="201" t="b">
        <f t="shared" si="209"/>
        <v>0</v>
      </c>
      <c r="OUS119" s="201" t="b">
        <f t="shared" si="209"/>
        <v>0</v>
      </c>
      <c r="OUT119" s="201" t="b">
        <f t="shared" si="209"/>
        <v>0</v>
      </c>
      <c r="OUU119" s="201" t="b">
        <f t="shared" si="209"/>
        <v>0</v>
      </c>
      <c r="OUV119" s="201" t="b">
        <f t="shared" si="209"/>
        <v>0</v>
      </c>
      <c r="OUW119" s="201" t="b">
        <f t="shared" si="209"/>
        <v>0</v>
      </c>
      <c r="OUX119" s="201" t="b">
        <f t="shared" si="209"/>
        <v>0</v>
      </c>
      <c r="OUY119" s="201" t="b">
        <f t="shared" si="209"/>
        <v>0</v>
      </c>
      <c r="OUZ119" s="201" t="b">
        <f t="shared" si="209"/>
        <v>0</v>
      </c>
      <c r="OVA119" s="201" t="b">
        <f t="shared" si="209"/>
        <v>0</v>
      </c>
      <c r="OVB119" s="201" t="b">
        <f t="shared" si="209"/>
        <v>0</v>
      </c>
      <c r="OVC119" s="201" t="b">
        <f t="shared" si="209"/>
        <v>0</v>
      </c>
      <c r="OVD119" s="201" t="b">
        <f t="shared" si="209"/>
        <v>0</v>
      </c>
      <c r="OVE119" s="201" t="b">
        <f t="shared" si="209"/>
        <v>0</v>
      </c>
      <c r="OVF119" s="201" t="b">
        <f t="shared" si="209"/>
        <v>0</v>
      </c>
      <c r="OVG119" s="201" t="b">
        <f t="shared" si="209"/>
        <v>0</v>
      </c>
      <c r="OVH119" s="201" t="b">
        <f t="shared" si="209"/>
        <v>0</v>
      </c>
      <c r="OVI119" s="201" t="b">
        <f t="shared" si="209"/>
        <v>0</v>
      </c>
      <c r="OVJ119" s="201" t="b">
        <f t="shared" si="209"/>
        <v>0</v>
      </c>
      <c r="OVK119" s="201" t="b">
        <f t="shared" si="209"/>
        <v>0</v>
      </c>
      <c r="OVL119" s="201" t="b">
        <f t="shared" si="209"/>
        <v>0</v>
      </c>
      <c r="OVM119" s="201" t="b">
        <f t="shared" si="209"/>
        <v>0</v>
      </c>
      <c r="OVN119" s="201" t="b">
        <f t="shared" si="209"/>
        <v>0</v>
      </c>
      <c r="OVO119" s="201" t="b">
        <f t="shared" si="209"/>
        <v>0</v>
      </c>
      <c r="OVP119" s="201" t="b">
        <f t="shared" si="209"/>
        <v>0</v>
      </c>
      <c r="OVQ119" s="201" t="b">
        <f t="shared" si="209"/>
        <v>0</v>
      </c>
      <c r="OVR119" s="201" t="b">
        <f t="shared" si="209"/>
        <v>0</v>
      </c>
      <c r="OVS119" s="201" t="b">
        <f t="shared" si="209"/>
        <v>0</v>
      </c>
      <c r="OVT119" s="201" t="b">
        <f t="shared" si="209"/>
        <v>0</v>
      </c>
      <c r="OVU119" s="201" t="b">
        <f t="shared" si="209"/>
        <v>0</v>
      </c>
      <c r="OVV119" s="201" t="b">
        <f t="shared" si="209"/>
        <v>0</v>
      </c>
      <c r="OVW119" s="201" t="b">
        <f t="shared" si="209"/>
        <v>0</v>
      </c>
      <c r="OVX119" s="201" t="b">
        <f t="shared" si="209"/>
        <v>0</v>
      </c>
      <c r="OVY119" s="201" t="b">
        <f t="shared" si="209"/>
        <v>0</v>
      </c>
      <c r="OVZ119" s="201" t="b">
        <f t="shared" si="209"/>
        <v>0</v>
      </c>
      <c r="OWA119" s="201" t="b">
        <f t="shared" si="209"/>
        <v>0</v>
      </c>
      <c r="OWB119" s="201" t="b">
        <f t="shared" si="209"/>
        <v>0</v>
      </c>
      <c r="OWC119" s="201" t="b">
        <f t="shared" si="209"/>
        <v>0</v>
      </c>
      <c r="OWD119" s="201" t="b">
        <f t="shared" si="209"/>
        <v>0</v>
      </c>
      <c r="OWE119" s="201" t="b">
        <f t="shared" si="209"/>
        <v>0</v>
      </c>
      <c r="OWF119" s="201" t="b">
        <f t="shared" si="209"/>
        <v>0</v>
      </c>
      <c r="OWG119" s="201" t="b">
        <f t="shared" si="209"/>
        <v>0</v>
      </c>
      <c r="OWH119" s="201" t="b">
        <f t="shared" si="209"/>
        <v>0</v>
      </c>
      <c r="OWI119" s="201" t="b">
        <f t="shared" si="209"/>
        <v>0</v>
      </c>
      <c r="OWJ119" s="201" t="b">
        <f t="shared" si="209"/>
        <v>0</v>
      </c>
      <c r="OWK119" s="201" t="b">
        <f t="shared" si="209"/>
        <v>0</v>
      </c>
      <c r="OWL119" s="201" t="b">
        <f t="shared" si="209"/>
        <v>0</v>
      </c>
      <c r="OWM119" s="201" t="b">
        <f t="shared" si="209"/>
        <v>0</v>
      </c>
      <c r="OWN119" s="201" t="b">
        <f t="shared" si="209"/>
        <v>0</v>
      </c>
      <c r="OWO119" s="201" t="b">
        <f t="shared" si="209"/>
        <v>0</v>
      </c>
      <c r="OWP119" s="201" t="b">
        <f t="shared" si="209"/>
        <v>0</v>
      </c>
      <c r="OWQ119" s="201" t="b">
        <f t="shared" si="209"/>
        <v>0</v>
      </c>
      <c r="OWR119" s="201" t="b">
        <f t="shared" si="209"/>
        <v>0</v>
      </c>
      <c r="OWS119" s="201" t="b">
        <f t="shared" si="209"/>
        <v>0</v>
      </c>
      <c r="OWT119" s="201" t="b">
        <f t="shared" si="209"/>
        <v>0</v>
      </c>
      <c r="OWU119" s="201" t="b">
        <f t="shared" si="209"/>
        <v>0</v>
      </c>
      <c r="OWV119" s="201" t="b">
        <f t="shared" si="209"/>
        <v>0</v>
      </c>
      <c r="OWW119" s="201" t="b">
        <f t="shared" si="209"/>
        <v>0</v>
      </c>
      <c r="OWX119" s="201" t="b">
        <f t="shared" si="209"/>
        <v>0</v>
      </c>
      <c r="OWY119" s="201" t="b">
        <f t="shared" ref="OWY119:OZJ119" si="210">IF(OWY113=TRUE,IF(((OWY117-OWY114)*OWY116)&lt;0,TRUE,FALSE),FALSE)</f>
        <v>0</v>
      </c>
      <c r="OWZ119" s="201" t="b">
        <f t="shared" si="210"/>
        <v>0</v>
      </c>
      <c r="OXA119" s="201" t="b">
        <f t="shared" si="210"/>
        <v>0</v>
      </c>
      <c r="OXB119" s="201" t="b">
        <f t="shared" si="210"/>
        <v>0</v>
      </c>
      <c r="OXC119" s="201" t="b">
        <f t="shared" si="210"/>
        <v>0</v>
      </c>
      <c r="OXD119" s="201" t="b">
        <f t="shared" si="210"/>
        <v>0</v>
      </c>
      <c r="OXE119" s="201" t="b">
        <f t="shared" si="210"/>
        <v>0</v>
      </c>
      <c r="OXF119" s="201" t="b">
        <f t="shared" si="210"/>
        <v>0</v>
      </c>
      <c r="OXG119" s="201" t="b">
        <f t="shared" si="210"/>
        <v>0</v>
      </c>
      <c r="OXH119" s="201" t="b">
        <f t="shared" si="210"/>
        <v>0</v>
      </c>
      <c r="OXI119" s="201" t="b">
        <f t="shared" si="210"/>
        <v>0</v>
      </c>
      <c r="OXJ119" s="201" t="b">
        <f t="shared" si="210"/>
        <v>0</v>
      </c>
      <c r="OXK119" s="201" t="b">
        <f t="shared" si="210"/>
        <v>0</v>
      </c>
      <c r="OXL119" s="201" t="b">
        <f t="shared" si="210"/>
        <v>0</v>
      </c>
      <c r="OXM119" s="201" t="b">
        <f t="shared" si="210"/>
        <v>0</v>
      </c>
      <c r="OXN119" s="201" t="b">
        <f t="shared" si="210"/>
        <v>0</v>
      </c>
      <c r="OXO119" s="201" t="b">
        <f t="shared" si="210"/>
        <v>0</v>
      </c>
      <c r="OXP119" s="201" t="b">
        <f t="shared" si="210"/>
        <v>0</v>
      </c>
      <c r="OXQ119" s="201" t="b">
        <f t="shared" si="210"/>
        <v>0</v>
      </c>
      <c r="OXR119" s="201" t="b">
        <f t="shared" si="210"/>
        <v>0</v>
      </c>
      <c r="OXS119" s="201" t="b">
        <f t="shared" si="210"/>
        <v>0</v>
      </c>
      <c r="OXT119" s="201" t="b">
        <f t="shared" si="210"/>
        <v>0</v>
      </c>
      <c r="OXU119" s="201" t="b">
        <f t="shared" si="210"/>
        <v>0</v>
      </c>
      <c r="OXV119" s="201" t="b">
        <f t="shared" si="210"/>
        <v>0</v>
      </c>
      <c r="OXW119" s="201" t="b">
        <f t="shared" si="210"/>
        <v>0</v>
      </c>
      <c r="OXX119" s="201" t="b">
        <f t="shared" si="210"/>
        <v>0</v>
      </c>
      <c r="OXY119" s="201" t="b">
        <f t="shared" si="210"/>
        <v>0</v>
      </c>
      <c r="OXZ119" s="201" t="b">
        <f t="shared" si="210"/>
        <v>0</v>
      </c>
      <c r="OYA119" s="201" t="b">
        <f t="shared" si="210"/>
        <v>0</v>
      </c>
      <c r="OYB119" s="201" t="b">
        <f t="shared" si="210"/>
        <v>0</v>
      </c>
      <c r="OYC119" s="201" t="b">
        <f t="shared" si="210"/>
        <v>0</v>
      </c>
      <c r="OYD119" s="201" t="b">
        <f t="shared" si="210"/>
        <v>0</v>
      </c>
      <c r="OYE119" s="201" t="b">
        <f t="shared" si="210"/>
        <v>0</v>
      </c>
      <c r="OYF119" s="201" t="b">
        <f t="shared" si="210"/>
        <v>0</v>
      </c>
      <c r="OYG119" s="201" t="b">
        <f t="shared" si="210"/>
        <v>0</v>
      </c>
      <c r="OYH119" s="201" t="b">
        <f t="shared" si="210"/>
        <v>0</v>
      </c>
      <c r="OYI119" s="201" t="b">
        <f t="shared" si="210"/>
        <v>0</v>
      </c>
      <c r="OYJ119" s="201" t="b">
        <f t="shared" si="210"/>
        <v>0</v>
      </c>
      <c r="OYK119" s="201" t="b">
        <f t="shared" si="210"/>
        <v>0</v>
      </c>
      <c r="OYL119" s="201" t="b">
        <f t="shared" si="210"/>
        <v>0</v>
      </c>
      <c r="OYM119" s="201" t="b">
        <f t="shared" si="210"/>
        <v>0</v>
      </c>
      <c r="OYN119" s="201" t="b">
        <f t="shared" si="210"/>
        <v>0</v>
      </c>
      <c r="OYO119" s="201" t="b">
        <f t="shared" si="210"/>
        <v>0</v>
      </c>
      <c r="OYP119" s="201" t="b">
        <f t="shared" si="210"/>
        <v>0</v>
      </c>
      <c r="OYQ119" s="201" t="b">
        <f t="shared" si="210"/>
        <v>0</v>
      </c>
      <c r="OYR119" s="201" t="b">
        <f t="shared" si="210"/>
        <v>0</v>
      </c>
      <c r="OYS119" s="201" t="b">
        <f t="shared" si="210"/>
        <v>0</v>
      </c>
      <c r="OYT119" s="201" t="b">
        <f t="shared" si="210"/>
        <v>0</v>
      </c>
      <c r="OYU119" s="201" t="b">
        <f t="shared" si="210"/>
        <v>0</v>
      </c>
      <c r="OYV119" s="201" t="b">
        <f t="shared" si="210"/>
        <v>0</v>
      </c>
      <c r="OYW119" s="201" t="b">
        <f t="shared" si="210"/>
        <v>0</v>
      </c>
      <c r="OYX119" s="201" t="b">
        <f t="shared" si="210"/>
        <v>0</v>
      </c>
      <c r="OYY119" s="201" t="b">
        <f t="shared" si="210"/>
        <v>0</v>
      </c>
      <c r="OYZ119" s="201" t="b">
        <f t="shared" si="210"/>
        <v>0</v>
      </c>
      <c r="OZA119" s="201" t="b">
        <f t="shared" si="210"/>
        <v>0</v>
      </c>
      <c r="OZB119" s="201" t="b">
        <f t="shared" si="210"/>
        <v>0</v>
      </c>
      <c r="OZC119" s="201" t="b">
        <f t="shared" si="210"/>
        <v>0</v>
      </c>
      <c r="OZD119" s="201" t="b">
        <f t="shared" si="210"/>
        <v>0</v>
      </c>
      <c r="OZE119" s="201" t="b">
        <f t="shared" si="210"/>
        <v>0</v>
      </c>
      <c r="OZF119" s="201" t="b">
        <f t="shared" si="210"/>
        <v>0</v>
      </c>
      <c r="OZG119" s="201" t="b">
        <f t="shared" si="210"/>
        <v>0</v>
      </c>
      <c r="OZH119" s="201" t="b">
        <f t="shared" si="210"/>
        <v>0</v>
      </c>
      <c r="OZI119" s="201" t="b">
        <f t="shared" si="210"/>
        <v>0</v>
      </c>
      <c r="OZJ119" s="201" t="b">
        <f t="shared" si="210"/>
        <v>0</v>
      </c>
      <c r="OZK119" s="201" t="b">
        <f t="shared" ref="OZK119:PBV119" si="211">IF(OZK113=TRUE,IF(((OZK117-OZK114)*OZK116)&lt;0,TRUE,FALSE),FALSE)</f>
        <v>0</v>
      </c>
      <c r="OZL119" s="201" t="b">
        <f t="shared" si="211"/>
        <v>0</v>
      </c>
      <c r="OZM119" s="201" t="b">
        <f t="shared" si="211"/>
        <v>0</v>
      </c>
      <c r="OZN119" s="201" t="b">
        <f t="shared" si="211"/>
        <v>0</v>
      </c>
      <c r="OZO119" s="201" t="b">
        <f t="shared" si="211"/>
        <v>0</v>
      </c>
      <c r="OZP119" s="201" t="b">
        <f t="shared" si="211"/>
        <v>0</v>
      </c>
      <c r="OZQ119" s="201" t="b">
        <f t="shared" si="211"/>
        <v>0</v>
      </c>
      <c r="OZR119" s="201" t="b">
        <f t="shared" si="211"/>
        <v>0</v>
      </c>
      <c r="OZS119" s="201" t="b">
        <f t="shared" si="211"/>
        <v>0</v>
      </c>
      <c r="OZT119" s="201" t="b">
        <f t="shared" si="211"/>
        <v>0</v>
      </c>
      <c r="OZU119" s="201" t="b">
        <f t="shared" si="211"/>
        <v>0</v>
      </c>
      <c r="OZV119" s="201" t="b">
        <f t="shared" si="211"/>
        <v>0</v>
      </c>
      <c r="OZW119" s="201" t="b">
        <f t="shared" si="211"/>
        <v>0</v>
      </c>
      <c r="OZX119" s="201" t="b">
        <f t="shared" si="211"/>
        <v>0</v>
      </c>
      <c r="OZY119" s="201" t="b">
        <f t="shared" si="211"/>
        <v>0</v>
      </c>
      <c r="OZZ119" s="201" t="b">
        <f t="shared" si="211"/>
        <v>0</v>
      </c>
      <c r="PAA119" s="201" t="b">
        <f t="shared" si="211"/>
        <v>0</v>
      </c>
      <c r="PAB119" s="201" t="b">
        <f t="shared" si="211"/>
        <v>0</v>
      </c>
      <c r="PAC119" s="201" t="b">
        <f t="shared" si="211"/>
        <v>0</v>
      </c>
      <c r="PAD119" s="201" t="b">
        <f t="shared" si="211"/>
        <v>0</v>
      </c>
      <c r="PAE119" s="201" t="b">
        <f t="shared" si="211"/>
        <v>0</v>
      </c>
      <c r="PAF119" s="201" t="b">
        <f t="shared" si="211"/>
        <v>0</v>
      </c>
      <c r="PAG119" s="201" t="b">
        <f t="shared" si="211"/>
        <v>0</v>
      </c>
      <c r="PAH119" s="201" t="b">
        <f t="shared" si="211"/>
        <v>0</v>
      </c>
      <c r="PAI119" s="201" t="b">
        <f t="shared" si="211"/>
        <v>0</v>
      </c>
      <c r="PAJ119" s="201" t="b">
        <f t="shared" si="211"/>
        <v>0</v>
      </c>
      <c r="PAK119" s="201" t="b">
        <f t="shared" si="211"/>
        <v>0</v>
      </c>
      <c r="PAL119" s="201" t="b">
        <f t="shared" si="211"/>
        <v>0</v>
      </c>
      <c r="PAM119" s="201" t="b">
        <f t="shared" si="211"/>
        <v>0</v>
      </c>
      <c r="PAN119" s="201" t="b">
        <f t="shared" si="211"/>
        <v>0</v>
      </c>
      <c r="PAO119" s="201" t="b">
        <f t="shared" si="211"/>
        <v>0</v>
      </c>
      <c r="PAP119" s="201" t="b">
        <f t="shared" si="211"/>
        <v>0</v>
      </c>
      <c r="PAQ119" s="201" t="b">
        <f t="shared" si="211"/>
        <v>0</v>
      </c>
      <c r="PAR119" s="201" t="b">
        <f t="shared" si="211"/>
        <v>0</v>
      </c>
      <c r="PAS119" s="201" t="b">
        <f t="shared" si="211"/>
        <v>0</v>
      </c>
      <c r="PAT119" s="201" t="b">
        <f t="shared" si="211"/>
        <v>0</v>
      </c>
      <c r="PAU119" s="201" t="b">
        <f t="shared" si="211"/>
        <v>0</v>
      </c>
      <c r="PAV119" s="201" t="b">
        <f t="shared" si="211"/>
        <v>0</v>
      </c>
      <c r="PAW119" s="201" t="b">
        <f t="shared" si="211"/>
        <v>0</v>
      </c>
      <c r="PAX119" s="201" t="b">
        <f t="shared" si="211"/>
        <v>0</v>
      </c>
      <c r="PAY119" s="201" t="b">
        <f t="shared" si="211"/>
        <v>0</v>
      </c>
      <c r="PAZ119" s="201" t="b">
        <f t="shared" si="211"/>
        <v>0</v>
      </c>
      <c r="PBA119" s="201" t="b">
        <f t="shared" si="211"/>
        <v>0</v>
      </c>
      <c r="PBB119" s="201" t="b">
        <f t="shared" si="211"/>
        <v>0</v>
      </c>
      <c r="PBC119" s="201" t="b">
        <f t="shared" si="211"/>
        <v>0</v>
      </c>
      <c r="PBD119" s="201" t="b">
        <f t="shared" si="211"/>
        <v>0</v>
      </c>
      <c r="PBE119" s="201" t="b">
        <f t="shared" si="211"/>
        <v>0</v>
      </c>
      <c r="PBF119" s="201" t="b">
        <f t="shared" si="211"/>
        <v>0</v>
      </c>
      <c r="PBG119" s="201" t="b">
        <f t="shared" si="211"/>
        <v>0</v>
      </c>
      <c r="PBH119" s="201" t="b">
        <f t="shared" si="211"/>
        <v>0</v>
      </c>
      <c r="PBI119" s="201" t="b">
        <f t="shared" si="211"/>
        <v>0</v>
      </c>
      <c r="PBJ119" s="201" t="b">
        <f t="shared" si="211"/>
        <v>0</v>
      </c>
      <c r="PBK119" s="201" t="b">
        <f t="shared" si="211"/>
        <v>0</v>
      </c>
      <c r="PBL119" s="201" t="b">
        <f t="shared" si="211"/>
        <v>0</v>
      </c>
      <c r="PBM119" s="201" t="b">
        <f t="shared" si="211"/>
        <v>0</v>
      </c>
      <c r="PBN119" s="201" t="b">
        <f t="shared" si="211"/>
        <v>0</v>
      </c>
      <c r="PBO119" s="201" t="b">
        <f t="shared" si="211"/>
        <v>0</v>
      </c>
      <c r="PBP119" s="201" t="b">
        <f t="shared" si="211"/>
        <v>0</v>
      </c>
      <c r="PBQ119" s="201" t="b">
        <f t="shared" si="211"/>
        <v>0</v>
      </c>
      <c r="PBR119" s="201" t="b">
        <f t="shared" si="211"/>
        <v>0</v>
      </c>
      <c r="PBS119" s="201" t="b">
        <f t="shared" si="211"/>
        <v>0</v>
      </c>
      <c r="PBT119" s="201" t="b">
        <f t="shared" si="211"/>
        <v>0</v>
      </c>
      <c r="PBU119" s="201" t="b">
        <f t="shared" si="211"/>
        <v>0</v>
      </c>
      <c r="PBV119" s="201" t="b">
        <f t="shared" si="211"/>
        <v>0</v>
      </c>
      <c r="PBW119" s="201" t="b">
        <f t="shared" ref="PBW119:PEH119" si="212">IF(PBW113=TRUE,IF(((PBW117-PBW114)*PBW116)&lt;0,TRUE,FALSE),FALSE)</f>
        <v>0</v>
      </c>
      <c r="PBX119" s="201" t="b">
        <f t="shared" si="212"/>
        <v>0</v>
      </c>
      <c r="PBY119" s="201" t="b">
        <f t="shared" si="212"/>
        <v>0</v>
      </c>
      <c r="PBZ119" s="201" t="b">
        <f t="shared" si="212"/>
        <v>0</v>
      </c>
      <c r="PCA119" s="201" t="b">
        <f t="shared" si="212"/>
        <v>0</v>
      </c>
      <c r="PCB119" s="201" t="b">
        <f t="shared" si="212"/>
        <v>0</v>
      </c>
      <c r="PCC119" s="201" t="b">
        <f t="shared" si="212"/>
        <v>0</v>
      </c>
      <c r="PCD119" s="201" t="b">
        <f t="shared" si="212"/>
        <v>0</v>
      </c>
      <c r="PCE119" s="201" t="b">
        <f t="shared" si="212"/>
        <v>0</v>
      </c>
      <c r="PCF119" s="201" t="b">
        <f t="shared" si="212"/>
        <v>0</v>
      </c>
      <c r="PCG119" s="201" t="b">
        <f t="shared" si="212"/>
        <v>0</v>
      </c>
      <c r="PCH119" s="201" t="b">
        <f t="shared" si="212"/>
        <v>0</v>
      </c>
      <c r="PCI119" s="201" t="b">
        <f t="shared" si="212"/>
        <v>0</v>
      </c>
      <c r="PCJ119" s="201" t="b">
        <f t="shared" si="212"/>
        <v>0</v>
      </c>
      <c r="PCK119" s="201" t="b">
        <f t="shared" si="212"/>
        <v>0</v>
      </c>
      <c r="PCL119" s="201" t="b">
        <f t="shared" si="212"/>
        <v>0</v>
      </c>
      <c r="PCM119" s="201" t="b">
        <f t="shared" si="212"/>
        <v>0</v>
      </c>
      <c r="PCN119" s="201" t="b">
        <f t="shared" si="212"/>
        <v>0</v>
      </c>
      <c r="PCO119" s="201" t="b">
        <f t="shared" si="212"/>
        <v>0</v>
      </c>
      <c r="PCP119" s="201" t="b">
        <f t="shared" si="212"/>
        <v>0</v>
      </c>
      <c r="PCQ119" s="201" t="b">
        <f t="shared" si="212"/>
        <v>0</v>
      </c>
      <c r="PCR119" s="201" t="b">
        <f t="shared" si="212"/>
        <v>0</v>
      </c>
      <c r="PCS119" s="201" t="b">
        <f t="shared" si="212"/>
        <v>0</v>
      </c>
      <c r="PCT119" s="201" t="b">
        <f t="shared" si="212"/>
        <v>0</v>
      </c>
      <c r="PCU119" s="201" t="b">
        <f t="shared" si="212"/>
        <v>0</v>
      </c>
      <c r="PCV119" s="201" t="b">
        <f t="shared" si="212"/>
        <v>0</v>
      </c>
      <c r="PCW119" s="201" t="b">
        <f t="shared" si="212"/>
        <v>0</v>
      </c>
      <c r="PCX119" s="201" t="b">
        <f t="shared" si="212"/>
        <v>0</v>
      </c>
      <c r="PCY119" s="201" t="b">
        <f t="shared" si="212"/>
        <v>0</v>
      </c>
      <c r="PCZ119" s="201" t="b">
        <f t="shared" si="212"/>
        <v>0</v>
      </c>
      <c r="PDA119" s="201" t="b">
        <f t="shared" si="212"/>
        <v>0</v>
      </c>
      <c r="PDB119" s="201" t="b">
        <f t="shared" si="212"/>
        <v>0</v>
      </c>
      <c r="PDC119" s="201" t="b">
        <f t="shared" si="212"/>
        <v>0</v>
      </c>
      <c r="PDD119" s="201" t="b">
        <f t="shared" si="212"/>
        <v>0</v>
      </c>
      <c r="PDE119" s="201" t="b">
        <f t="shared" si="212"/>
        <v>0</v>
      </c>
      <c r="PDF119" s="201" t="b">
        <f t="shared" si="212"/>
        <v>0</v>
      </c>
      <c r="PDG119" s="201" t="b">
        <f t="shared" si="212"/>
        <v>0</v>
      </c>
      <c r="PDH119" s="201" t="b">
        <f t="shared" si="212"/>
        <v>0</v>
      </c>
      <c r="PDI119" s="201" t="b">
        <f t="shared" si="212"/>
        <v>0</v>
      </c>
      <c r="PDJ119" s="201" t="b">
        <f t="shared" si="212"/>
        <v>0</v>
      </c>
      <c r="PDK119" s="201" t="b">
        <f t="shared" si="212"/>
        <v>0</v>
      </c>
      <c r="PDL119" s="201" t="b">
        <f t="shared" si="212"/>
        <v>0</v>
      </c>
      <c r="PDM119" s="201" t="b">
        <f t="shared" si="212"/>
        <v>0</v>
      </c>
      <c r="PDN119" s="201" t="b">
        <f t="shared" si="212"/>
        <v>0</v>
      </c>
      <c r="PDO119" s="201" t="b">
        <f t="shared" si="212"/>
        <v>0</v>
      </c>
      <c r="PDP119" s="201" t="b">
        <f t="shared" si="212"/>
        <v>0</v>
      </c>
      <c r="PDQ119" s="201" t="b">
        <f t="shared" si="212"/>
        <v>0</v>
      </c>
      <c r="PDR119" s="201" t="b">
        <f t="shared" si="212"/>
        <v>0</v>
      </c>
      <c r="PDS119" s="201" t="b">
        <f t="shared" si="212"/>
        <v>0</v>
      </c>
      <c r="PDT119" s="201" t="b">
        <f t="shared" si="212"/>
        <v>0</v>
      </c>
      <c r="PDU119" s="201" t="b">
        <f t="shared" si="212"/>
        <v>0</v>
      </c>
      <c r="PDV119" s="201" t="b">
        <f t="shared" si="212"/>
        <v>0</v>
      </c>
      <c r="PDW119" s="201" t="b">
        <f t="shared" si="212"/>
        <v>0</v>
      </c>
      <c r="PDX119" s="201" t="b">
        <f t="shared" si="212"/>
        <v>0</v>
      </c>
      <c r="PDY119" s="201" t="b">
        <f t="shared" si="212"/>
        <v>0</v>
      </c>
      <c r="PDZ119" s="201" t="b">
        <f t="shared" si="212"/>
        <v>0</v>
      </c>
      <c r="PEA119" s="201" t="b">
        <f t="shared" si="212"/>
        <v>0</v>
      </c>
      <c r="PEB119" s="201" t="b">
        <f t="shared" si="212"/>
        <v>0</v>
      </c>
      <c r="PEC119" s="201" t="b">
        <f t="shared" si="212"/>
        <v>0</v>
      </c>
      <c r="PED119" s="201" t="b">
        <f t="shared" si="212"/>
        <v>0</v>
      </c>
      <c r="PEE119" s="201" t="b">
        <f t="shared" si="212"/>
        <v>0</v>
      </c>
      <c r="PEF119" s="201" t="b">
        <f t="shared" si="212"/>
        <v>0</v>
      </c>
      <c r="PEG119" s="201" t="b">
        <f t="shared" si="212"/>
        <v>0</v>
      </c>
      <c r="PEH119" s="201" t="b">
        <f t="shared" si="212"/>
        <v>0</v>
      </c>
      <c r="PEI119" s="201" t="b">
        <f t="shared" ref="PEI119:PGT119" si="213">IF(PEI113=TRUE,IF(((PEI117-PEI114)*PEI116)&lt;0,TRUE,FALSE),FALSE)</f>
        <v>0</v>
      </c>
      <c r="PEJ119" s="201" t="b">
        <f t="shared" si="213"/>
        <v>0</v>
      </c>
      <c r="PEK119" s="201" t="b">
        <f t="shared" si="213"/>
        <v>0</v>
      </c>
      <c r="PEL119" s="201" t="b">
        <f t="shared" si="213"/>
        <v>0</v>
      </c>
      <c r="PEM119" s="201" t="b">
        <f t="shared" si="213"/>
        <v>0</v>
      </c>
      <c r="PEN119" s="201" t="b">
        <f t="shared" si="213"/>
        <v>0</v>
      </c>
      <c r="PEO119" s="201" t="b">
        <f t="shared" si="213"/>
        <v>0</v>
      </c>
      <c r="PEP119" s="201" t="b">
        <f t="shared" si="213"/>
        <v>0</v>
      </c>
      <c r="PEQ119" s="201" t="b">
        <f t="shared" si="213"/>
        <v>0</v>
      </c>
      <c r="PER119" s="201" t="b">
        <f t="shared" si="213"/>
        <v>0</v>
      </c>
      <c r="PES119" s="201" t="b">
        <f t="shared" si="213"/>
        <v>0</v>
      </c>
      <c r="PET119" s="201" t="b">
        <f t="shared" si="213"/>
        <v>0</v>
      </c>
      <c r="PEU119" s="201" t="b">
        <f t="shared" si="213"/>
        <v>0</v>
      </c>
      <c r="PEV119" s="201" t="b">
        <f t="shared" si="213"/>
        <v>0</v>
      </c>
      <c r="PEW119" s="201" t="b">
        <f t="shared" si="213"/>
        <v>0</v>
      </c>
      <c r="PEX119" s="201" t="b">
        <f t="shared" si="213"/>
        <v>0</v>
      </c>
      <c r="PEY119" s="201" t="b">
        <f t="shared" si="213"/>
        <v>0</v>
      </c>
      <c r="PEZ119" s="201" t="b">
        <f t="shared" si="213"/>
        <v>0</v>
      </c>
      <c r="PFA119" s="201" t="b">
        <f t="shared" si="213"/>
        <v>0</v>
      </c>
      <c r="PFB119" s="201" t="b">
        <f t="shared" si="213"/>
        <v>0</v>
      </c>
      <c r="PFC119" s="201" t="b">
        <f t="shared" si="213"/>
        <v>0</v>
      </c>
      <c r="PFD119" s="201" t="b">
        <f t="shared" si="213"/>
        <v>0</v>
      </c>
      <c r="PFE119" s="201" t="b">
        <f t="shared" si="213"/>
        <v>0</v>
      </c>
      <c r="PFF119" s="201" t="b">
        <f t="shared" si="213"/>
        <v>0</v>
      </c>
      <c r="PFG119" s="201" t="b">
        <f t="shared" si="213"/>
        <v>0</v>
      </c>
      <c r="PFH119" s="201" t="b">
        <f t="shared" si="213"/>
        <v>0</v>
      </c>
      <c r="PFI119" s="201" t="b">
        <f t="shared" si="213"/>
        <v>0</v>
      </c>
      <c r="PFJ119" s="201" t="b">
        <f t="shared" si="213"/>
        <v>0</v>
      </c>
      <c r="PFK119" s="201" t="b">
        <f t="shared" si="213"/>
        <v>0</v>
      </c>
      <c r="PFL119" s="201" t="b">
        <f t="shared" si="213"/>
        <v>0</v>
      </c>
      <c r="PFM119" s="201" t="b">
        <f t="shared" si="213"/>
        <v>0</v>
      </c>
      <c r="PFN119" s="201" t="b">
        <f t="shared" si="213"/>
        <v>0</v>
      </c>
      <c r="PFO119" s="201" t="b">
        <f t="shared" si="213"/>
        <v>0</v>
      </c>
      <c r="PFP119" s="201" t="b">
        <f t="shared" si="213"/>
        <v>0</v>
      </c>
      <c r="PFQ119" s="201" t="b">
        <f t="shared" si="213"/>
        <v>0</v>
      </c>
      <c r="PFR119" s="201" t="b">
        <f t="shared" si="213"/>
        <v>0</v>
      </c>
      <c r="PFS119" s="201" t="b">
        <f t="shared" si="213"/>
        <v>0</v>
      </c>
      <c r="PFT119" s="201" t="b">
        <f t="shared" si="213"/>
        <v>0</v>
      </c>
      <c r="PFU119" s="201" t="b">
        <f t="shared" si="213"/>
        <v>0</v>
      </c>
      <c r="PFV119" s="201" t="b">
        <f t="shared" si="213"/>
        <v>0</v>
      </c>
      <c r="PFW119" s="201" t="b">
        <f t="shared" si="213"/>
        <v>0</v>
      </c>
      <c r="PFX119" s="201" t="b">
        <f t="shared" si="213"/>
        <v>0</v>
      </c>
      <c r="PFY119" s="201" t="b">
        <f t="shared" si="213"/>
        <v>0</v>
      </c>
      <c r="PFZ119" s="201" t="b">
        <f t="shared" si="213"/>
        <v>0</v>
      </c>
      <c r="PGA119" s="201" t="b">
        <f t="shared" si="213"/>
        <v>0</v>
      </c>
      <c r="PGB119" s="201" t="b">
        <f t="shared" si="213"/>
        <v>0</v>
      </c>
      <c r="PGC119" s="201" t="b">
        <f t="shared" si="213"/>
        <v>0</v>
      </c>
      <c r="PGD119" s="201" t="b">
        <f t="shared" si="213"/>
        <v>0</v>
      </c>
      <c r="PGE119" s="201" t="b">
        <f t="shared" si="213"/>
        <v>0</v>
      </c>
      <c r="PGF119" s="201" t="b">
        <f t="shared" si="213"/>
        <v>0</v>
      </c>
      <c r="PGG119" s="201" t="b">
        <f t="shared" si="213"/>
        <v>0</v>
      </c>
      <c r="PGH119" s="201" t="b">
        <f t="shared" si="213"/>
        <v>0</v>
      </c>
      <c r="PGI119" s="201" t="b">
        <f t="shared" si="213"/>
        <v>0</v>
      </c>
      <c r="PGJ119" s="201" t="b">
        <f t="shared" si="213"/>
        <v>0</v>
      </c>
      <c r="PGK119" s="201" t="b">
        <f t="shared" si="213"/>
        <v>0</v>
      </c>
      <c r="PGL119" s="201" t="b">
        <f t="shared" si="213"/>
        <v>0</v>
      </c>
      <c r="PGM119" s="201" t="b">
        <f t="shared" si="213"/>
        <v>0</v>
      </c>
      <c r="PGN119" s="201" t="b">
        <f t="shared" si="213"/>
        <v>0</v>
      </c>
      <c r="PGO119" s="201" t="b">
        <f t="shared" si="213"/>
        <v>0</v>
      </c>
      <c r="PGP119" s="201" t="b">
        <f t="shared" si="213"/>
        <v>0</v>
      </c>
      <c r="PGQ119" s="201" t="b">
        <f t="shared" si="213"/>
        <v>0</v>
      </c>
      <c r="PGR119" s="201" t="b">
        <f t="shared" si="213"/>
        <v>0</v>
      </c>
      <c r="PGS119" s="201" t="b">
        <f t="shared" si="213"/>
        <v>0</v>
      </c>
      <c r="PGT119" s="201" t="b">
        <f t="shared" si="213"/>
        <v>0</v>
      </c>
      <c r="PGU119" s="201" t="b">
        <f t="shared" ref="PGU119:PJF119" si="214">IF(PGU113=TRUE,IF(((PGU117-PGU114)*PGU116)&lt;0,TRUE,FALSE),FALSE)</f>
        <v>0</v>
      </c>
      <c r="PGV119" s="201" t="b">
        <f t="shared" si="214"/>
        <v>0</v>
      </c>
      <c r="PGW119" s="201" t="b">
        <f t="shared" si="214"/>
        <v>0</v>
      </c>
      <c r="PGX119" s="201" t="b">
        <f t="shared" si="214"/>
        <v>0</v>
      </c>
      <c r="PGY119" s="201" t="b">
        <f t="shared" si="214"/>
        <v>0</v>
      </c>
      <c r="PGZ119" s="201" t="b">
        <f t="shared" si="214"/>
        <v>0</v>
      </c>
      <c r="PHA119" s="201" t="b">
        <f t="shared" si="214"/>
        <v>0</v>
      </c>
      <c r="PHB119" s="201" t="b">
        <f t="shared" si="214"/>
        <v>0</v>
      </c>
      <c r="PHC119" s="201" t="b">
        <f t="shared" si="214"/>
        <v>0</v>
      </c>
      <c r="PHD119" s="201" t="b">
        <f t="shared" si="214"/>
        <v>0</v>
      </c>
      <c r="PHE119" s="201" t="b">
        <f t="shared" si="214"/>
        <v>0</v>
      </c>
      <c r="PHF119" s="201" t="b">
        <f t="shared" si="214"/>
        <v>0</v>
      </c>
      <c r="PHG119" s="201" t="b">
        <f t="shared" si="214"/>
        <v>0</v>
      </c>
      <c r="PHH119" s="201" t="b">
        <f t="shared" si="214"/>
        <v>0</v>
      </c>
      <c r="PHI119" s="201" t="b">
        <f t="shared" si="214"/>
        <v>0</v>
      </c>
      <c r="PHJ119" s="201" t="b">
        <f t="shared" si="214"/>
        <v>0</v>
      </c>
      <c r="PHK119" s="201" t="b">
        <f t="shared" si="214"/>
        <v>0</v>
      </c>
      <c r="PHL119" s="201" t="b">
        <f t="shared" si="214"/>
        <v>0</v>
      </c>
      <c r="PHM119" s="201" t="b">
        <f t="shared" si="214"/>
        <v>0</v>
      </c>
      <c r="PHN119" s="201" t="b">
        <f t="shared" si="214"/>
        <v>0</v>
      </c>
      <c r="PHO119" s="201" t="b">
        <f t="shared" si="214"/>
        <v>0</v>
      </c>
      <c r="PHP119" s="201" t="b">
        <f t="shared" si="214"/>
        <v>0</v>
      </c>
      <c r="PHQ119" s="201" t="b">
        <f t="shared" si="214"/>
        <v>0</v>
      </c>
      <c r="PHR119" s="201" t="b">
        <f t="shared" si="214"/>
        <v>0</v>
      </c>
      <c r="PHS119" s="201" t="b">
        <f t="shared" si="214"/>
        <v>0</v>
      </c>
      <c r="PHT119" s="201" t="b">
        <f t="shared" si="214"/>
        <v>0</v>
      </c>
      <c r="PHU119" s="201" t="b">
        <f t="shared" si="214"/>
        <v>0</v>
      </c>
      <c r="PHV119" s="201" t="b">
        <f t="shared" si="214"/>
        <v>0</v>
      </c>
      <c r="PHW119" s="201" t="b">
        <f t="shared" si="214"/>
        <v>0</v>
      </c>
      <c r="PHX119" s="201" t="b">
        <f t="shared" si="214"/>
        <v>0</v>
      </c>
      <c r="PHY119" s="201" t="b">
        <f t="shared" si="214"/>
        <v>0</v>
      </c>
      <c r="PHZ119" s="201" t="b">
        <f t="shared" si="214"/>
        <v>0</v>
      </c>
      <c r="PIA119" s="201" t="b">
        <f t="shared" si="214"/>
        <v>0</v>
      </c>
      <c r="PIB119" s="201" t="b">
        <f t="shared" si="214"/>
        <v>0</v>
      </c>
      <c r="PIC119" s="201" t="b">
        <f t="shared" si="214"/>
        <v>0</v>
      </c>
      <c r="PID119" s="201" t="b">
        <f t="shared" si="214"/>
        <v>0</v>
      </c>
      <c r="PIE119" s="201" t="b">
        <f t="shared" si="214"/>
        <v>0</v>
      </c>
      <c r="PIF119" s="201" t="b">
        <f t="shared" si="214"/>
        <v>0</v>
      </c>
      <c r="PIG119" s="201" t="b">
        <f t="shared" si="214"/>
        <v>0</v>
      </c>
      <c r="PIH119" s="201" t="b">
        <f t="shared" si="214"/>
        <v>0</v>
      </c>
      <c r="PII119" s="201" t="b">
        <f t="shared" si="214"/>
        <v>0</v>
      </c>
      <c r="PIJ119" s="201" t="b">
        <f t="shared" si="214"/>
        <v>0</v>
      </c>
      <c r="PIK119" s="201" t="b">
        <f t="shared" si="214"/>
        <v>0</v>
      </c>
      <c r="PIL119" s="201" t="b">
        <f t="shared" si="214"/>
        <v>0</v>
      </c>
      <c r="PIM119" s="201" t="b">
        <f t="shared" si="214"/>
        <v>0</v>
      </c>
      <c r="PIN119" s="201" t="b">
        <f t="shared" si="214"/>
        <v>0</v>
      </c>
      <c r="PIO119" s="201" t="b">
        <f t="shared" si="214"/>
        <v>0</v>
      </c>
      <c r="PIP119" s="201" t="b">
        <f t="shared" si="214"/>
        <v>0</v>
      </c>
      <c r="PIQ119" s="201" t="b">
        <f t="shared" si="214"/>
        <v>0</v>
      </c>
      <c r="PIR119" s="201" t="b">
        <f t="shared" si="214"/>
        <v>0</v>
      </c>
      <c r="PIS119" s="201" t="b">
        <f t="shared" si="214"/>
        <v>0</v>
      </c>
      <c r="PIT119" s="201" t="b">
        <f t="shared" si="214"/>
        <v>0</v>
      </c>
      <c r="PIU119" s="201" t="b">
        <f t="shared" si="214"/>
        <v>0</v>
      </c>
      <c r="PIV119" s="201" t="b">
        <f t="shared" si="214"/>
        <v>0</v>
      </c>
      <c r="PIW119" s="201" t="b">
        <f t="shared" si="214"/>
        <v>0</v>
      </c>
      <c r="PIX119" s="201" t="b">
        <f t="shared" si="214"/>
        <v>0</v>
      </c>
      <c r="PIY119" s="201" t="b">
        <f t="shared" si="214"/>
        <v>0</v>
      </c>
      <c r="PIZ119" s="201" t="b">
        <f t="shared" si="214"/>
        <v>0</v>
      </c>
      <c r="PJA119" s="201" t="b">
        <f t="shared" si="214"/>
        <v>0</v>
      </c>
      <c r="PJB119" s="201" t="b">
        <f t="shared" si="214"/>
        <v>0</v>
      </c>
      <c r="PJC119" s="201" t="b">
        <f t="shared" si="214"/>
        <v>0</v>
      </c>
      <c r="PJD119" s="201" t="b">
        <f t="shared" si="214"/>
        <v>0</v>
      </c>
      <c r="PJE119" s="201" t="b">
        <f t="shared" si="214"/>
        <v>0</v>
      </c>
      <c r="PJF119" s="201" t="b">
        <f t="shared" si="214"/>
        <v>0</v>
      </c>
      <c r="PJG119" s="201" t="b">
        <f t="shared" ref="PJG119:PLR119" si="215">IF(PJG113=TRUE,IF(((PJG117-PJG114)*PJG116)&lt;0,TRUE,FALSE),FALSE)</f>
        <v>0</v>
      </c>
      <c r="PJH119" s="201" t="b">
        <f t="shared" si="215"/>
        <v>0</v>
      </c>
      <c r="PJI119" s="201" t="b">
        <f t="shared" si="215"/>
        <v>0</v>
      </c>
      <c r="PJJ119" s="201" t="b">
        <f t="shared" si="215"/>
        <v>0</v>
      </c>
      <c r="PJK119" s="201" t="b">
        <f t="shared" si="215"/>
        <v>0</v>
      </c>
      <c r="PJL119" s="201" t="b">
        <f t="shared" si="215"/>
        <v>0</v>
      </c>
      <c r="PJM119" s="201" t="b">
        <f t="shared" si="215"/>
        <v>0</v>
      </c>
      <c r="PJN119" s="201" t="b">
        <f t="shared" si="215"/>
        <v>0</v>
      </c>
      <c r="PJO119" s="201" t="b">
        <f t="shared" si="215"/>
        <v>0</v>
      </c>
      <c r="PJP119" s="201" t="b">
        <f t="shared" si="215"/>
        <v>0</v>
      </c>
      <c r="PJQ119" s="201" t="b">
        <f t="shared" si="215"/>
        <v>0</v>
      </c>
      <c r="PJR119" s="201" t="b">
        <f t="shared" si="215"/>
        <v>0</v>
      </c>
      <c r="PJS119" s="201" t="b">
        <f t="shared" si="215"/>
        <v>0</v>
      </c>
      <c r="PJT119" s="201" t="b">
        <f t="shared" si="215"/>
        <v>0</v>
      </c>
      <c r="PJU119" s="201" t="b">
        <f t="shared" si="215"/>
        <v>0</v>
      </c>
      <c r="PJV119" s="201" t="b">
        <f t="shared" si="215"/>
        <v>0</v>
      </c>
      <c r="PJW119" s="201" t="b">
        <f t="shared" si="215"/>
        <v>0</v>
      </c>
      <c r="PJX119" s="201" t="b">
        <f t="shared" si="215"/>
        <v>0</v>
      </c>
      <c r="PJY119" s="201" t="b">
        <f t="shared" si="215"/>
        <v>0</v>
      </c>
      <c r="PJZ119" s="201" t="b">
        <f t="shared" si="215"/>
        <v>0</v>
      </c>
      <c r="PKA119" s="201" t="b">
        <f t="shared" si="215"/>
        <v>0</v>
      </c>
      <c r="PKB119" s="201" t="b">
        <f t="shared" si="215"/>
        <v>0</v>
      </c>
      <c r="PKC119" s="201" t="b">
        <f t="shared" si="215"/>
        <v>0</v>
      </c>
      <c r="PKD119" s="201" t="b">
        <f t="shared" si="215"/>
        <v>0</v>
      </c>
      <c r="PKE119" s="201" t="b">
        <f t="shared" si="215"/>
        <v>0</v>
      </c>
      <c r="PKF119" s="201" t="b">
        <f t="shared" si="215"/>
        <v>0</v>
      </c>
      <c r="PKG119" s="201" t="b">
        <f t="shared" si="215"/>
        <v>0</v>
      </c>
      <c r="PKH119" s="201" t="b">
        <f t="shared" si="215"/>
        <v>0</v>
      </c>
      <c r="PKI119" s="201" t="b">
        <f t="shared" si="215"/>
        <v>0</v>
      </c>
      <c r="PKJ119" s="201" t="b">
        <f t="shared" si="215"/>
        <v>0</v>
      </c>
      <c r="PKK119" s="201" t="b">
        <f t="shared" si="215"/>
        <v>0</v>
      </c>
      <c r="PKL119" s="201" t="b">
        <f t="shared" si="215"/>
        <v>0</v>
      </c>
      <c r="PKM119" s="201" t="b">
        <f t="shared" si="215"/>
        <v>0</v>
      </c>
      <c r="PKN119" s="201" t="b">
        <f t="shared" si="215"/>
        <v>0</v>
      </c>
      <c r="PKO119" s="201" t="b">
        <f t="shared" si="215"/>
        <v>0</v>
      </c>
      <c r="PKP119" s="201" t="b">
        <f t="shared" si="215"/>
        <v>0</v>
      </c>
      <c r="PKQ119" s="201" t="b">
        <f t="shared" si="215"/>
        <v>0</v>
      </c>
      <c r="PKR119" s="201" t="b">
        <f t="shared" si="215"/>
        <v>0</v>
      </c>
      <c r="PKS119" s="201" t="b">
        <f t="shared" si="215"/>
        <v>0</v>
      </c>
      <c r="PKT119" s="201" t="b">
        <f t="shared" si="215"/>
        <v>0</v>
      </c>
      <c r="PKU119" s="201" t="b">
        <f t="shared" si="215"/>
        <v>0</v>
      </c>
      <c r="PKV119" s="201" t="b">
        <f t="shared" si="215"/>
        <v>0</v>
      </c>
      <c r="PKW119" s="201" t="b">
        <f t="shared" si="215"/>
        <v>0</v>
      </c>
      <c r="PKX119" s="201" t="b">
        <f t="shared" si="215"/>
        <v>0</v>
      </c>
      <c r="PKY119" s="201" t="b">
        <f t="shared" si="215"/>
        <v>0</v>
      </c>
      <c r="PKZ119" s="201" t="b">
        <f t="shared" si="215"/>
        <v>0</v>
      </c>
      <c r="PLA119" s="201" t="b">
        <f t="shared" si="215"/>
        <v>0</v>
      </c>
      <c r="PLB119" s="201" t="b">
        <f t="shared" si="215"/>
        <v>0</v>
      </c>
      <c r="PLC119" s="201" t="b">
        <f t="shared" si="215"/>
        <v>0</v>
      </c>
      <c r="PLD119" s="201" t="b">
        <f t="shared" si="215"/>
        <v>0</v>
      </c>
      <c r="PLE119" s="201" t="b">
        <f t="shared" si="215"/>
        <v>0</v>
      </c>
      <c r="PLF119" s="201" t="b">
        <f t="shared" si="215"/>
        <v>0</v>
      </c>
      <c r="PLG119" s="201" t="b">
        <f t="shared" si="215"/>
        <v>0</v>
      </c>
      <c r="PLH119" s="201" t="b">
        <f t="shared" si="215"/>
        <v>0</v>
      </c>
      <c r="PLI119" s="201" t="b">
        <f t="shared" si="215"/>
        <v>0</v>
      </c>
      <c r="PLJ119" s="201" t="b">
        <f t="shared" si="215"/>
        <v>0</v>
      </c>
      <c r="PLK119" s="201" t="b">
        <f t="shared" si="215"/>
        <v>0</v>
      </c>
      <c r="PLL119" s="201" t="b">
        <f t="shared" si="215"/>
        <v>0</v>
      </c>
      <c r="PLM119" s="201" t="b">
        <f t="shared" si="215"/>
        <v>0</v>
      </c>
      <c r="PLN119" s="201" t="b">
        <f t="shared" si="215"/>
        <v>0</v>
      </c>
      <c r="PLO119" s="201" t="b">
        <f t="shared" si="215"/>
        <v>0</v>
      </c>
      <c r="PLP119" s="201" t="b">
        <f t="shared" si="215"/>
        <v>0</v>
      </c>
      <c r="PLQ119" s="201" t="b">
        <f t="shared" si="215"/>
        <v>0</v>
      </c>
      <c r="PLR119" s="201" t="b">
        <f t="shared" si="215"/>
        <v>0</v>
      </c>
      <c r="PLS119" s="201" t="b">
        <f t="shared" ref="PLS119:POD119" si="216">IF(PLS113=TRUE,IF(((PLS117-PLS114)*PLS116)&lt;0,TRUE,FALSE),FALSE)</f>
        <v>0</v>
      </c>
      <c r="PLT119" s="201" t="b">
        <f t="shared" si="216"/>
        <v>0</v>
      </c>
      <c r="PLU119" s="201" t="b">
        <f t="shared" si="216"/>
        <v>0</v>
      </c>
      <c r="PLV119" s="201" t="b">
        <f t="shared" si="216"/>
        <v>0</v>
      </c>
      <c r="PLW119" s="201" t="b">
        <f t="shared" si="216"/>
        <v>0</v>
      </c>
      <c r="PLX119" s="201" t="b">
        <f t="shared" si="216"/>
        <v>0</v>
      </c>
      <c r="PLY119" s="201" t="b">
        <f t="shared" si="216"/>
        <v>0</v>
      </c>
      <c r="PLZ119" s="201" t="b">
        <f t="shared" si="216"/>
        <v>0</v>
      </c>
      <c r="PMA119" s="201" t="b">
        <f t="shared" si="216"/>
        <v>0</v>
      </c>
      <c r="PMB119" s="201" t="b">
        <f t="shared" si="216"/>
        <v>0</v>
      </c>
      <c r="PMC119" s="201" t="b">
        <f t="shared" si="216"/>
        <v>0</v>
      </c>
      <c r="PMD119" s="201" t="b">
        <f t="shared" si="216"/>
        <v>0</v>
      </c>
      <c r="PME119" s="201" t="b">
        <f t="shared" si="216"/>
        <v>0</v>
      </c>
      <c r="PMF119" s="201" t="b">
        <f t="shared" si="216"/>
        <v>0</v>
      </c>
      <c r="PMG119" s="201" t="b">
        <f t="shared" si="216"/>
        <v>0</v>
      </c>
      <c r="PMH119" s="201" t="b">
        <f t="shared" si="216"/>
        <v>0</v>
      </c>
      <c r="PMI119" s="201" t="b">
        <f t="shared" si="216"/>
        <v>0</v>
      </c>
      <c r="PMJ119" s="201" t="b">
        <f t="shared" si="216"/>
        <v>0</v>
      </c>
      <c r="PMK119" s="201" t="b">
        <f t="shared" si="216"/>
        <v>0</v>
      </c>
      <c r="PML119" s="201" t="b">
        <f t="shared" si="216"/>
        <v>0</v>
      </c>
      <c r="PMM119" s="201" t="b">
        <f t="shared" si="216"/>
        <v>0</v>
      </c>
      <c r="PMN119" s="201" t="b">
        <f t="shared" si="216"/>
        <v>0</v>
      </c>
      <c r="PMO119" s="201" t="b">
        <f t="shared" si="216"/>
        <v>0</v>
      </c>
      <c r="PMP119" s="201" t="b">
        <f t="shared" si="216"/>
        <v>0</v>
      </c>
      <c r="PMQ119" s="201" t="b">
        <f t="shared" si="216"/>
        <v>0</v>
      </c>
      <c r="PMR119" s="201" t="b">
        <f t="shared" si="216"/>
        <v>0</v>
      </c>
      <c r="PMS119" s="201" t="b">
        <f t="shared" si="216"/>
        <v>0</v>
      </c>
      <c r="PMT119" s="201" t="b">
        <f t="shared" si="216"/>
        <v>0</v>
      </c>
      <c r="PMU119" s="201" t="b">
        <f t="shared" si="216"/>
        <v>0</v>
      </c>
      <c r="PMV119" s="201" t="b">
        <f t="shared" si="216"/>
        <v>0</v>
      </c>
      <c r="PMW119" s="201" t="b">
        <f t="shared" si="216"/>
        <v>0</v>
      </c>
      <c r="PMX119" s="201" t="b">
        <f t="shared" si="216"/>
        <v>0</v>
      </c>
      <c r="PMY119" s="201" t="b">
        <f t="shared" si="216"/>
        <v>0</v>
      </c>
      <c r="PMZ119" s="201" t="b">
        <f t="shared" si="216"/>
        <v>0</v>
      </c>
      <c r="PNA119" s="201" t="b">
        <f t="shared" si="216"/>
        <v>0</v>
      </c>
      <c r="PNB119" s="201" t="b">
        <f t="shared" si="216"/>
        <v>0</v>
      </c>
      <c r="PNC119" s="201" t="b">
        <f t="shared" si="216"/>
        <v>0</v>
      </c>
      <c r="PND119" s="201" t="b">
        <f t="shared" si="216"/>
        <v>0</v>
      </c>
      <c r="PNE119" s="201" t="b">
        <f t="shared" si="216"/>
        <v>0</v>
      </c>
      <c r="PNF119" s="201" t="b">
        <f t="shared" si="216"/>
        <v>0</v>
      </c>
      <c r="PNG119" s="201" t="b">
        <f t="shared" si="216"/>
        <v>0</v>
      </c>
      <c r="PNH119" s="201" t="b">
        <f t="shared" si="216"/>
        <v>0</v>
      </c>
      <c r="PNI119" s="201" t="b">
        <f t="shared" si="216"/>
        <v>0</v>
      </c>
      <c r="PNJ119" s="201" t="b">
        <f t="shared" si="216"/>
        <v>0</v>
      </c>
      <c r="PNK119" s="201" t="b">
        <f t="shared" si="216"/>
        <v>0</v>
      </c>
      <c r="PNL119" s="201" t="b">
        <f t="shared" si="216"/>
        <v>0</v>
      </c>
      <c r="PNM119" s="201" t="b">
        <f t="shared" si="216"/>
        <v>0</v>
      </c>
      <c r="PNN119" s="201" t="b">
        <f t="shared" si="216"/>
        <v>0</v>
      </c>
      <c r="PNO119" s="201" t="b">
        <f t="shared" si="216"/>
        <v>0</v>
      </c>
      <c r="PNP119" s="201" t="b">
        <f t="shared" si="216"/>
        <v>0</v>
      </c>
      <c r="PNQ119" s="201" t="b">
        <f t="shared" si="216"/>
        <v>0</v>
      </c>
      <c r="PNR119" s="201" t="b">
        <f t="shared" si="216"/>
        <v>0</v>
      </c>
      <c r="PNS119" s="201" t="b">
        <f t="shared" si="216"/>
        <v>0</v>
      </c>
      <c r="PNT119" s="201" t="b">
        <f t="shared" si="216"/>
        <v>0</v>
      </c>
      <c r="PNU119" s="201" t="b">
        <f t="shared" si="216"/>
        <v>0</v>
      </c>
      <c r="PNV119" s="201" t="b">
        <f t="shared" si="216"/>
        <v>0</v>
      </c>
      <c r="PNW119" s="201" t="b">
        <f t="shared" si="216"/>
        <v>0</v>
      </c>
      <c r="PNX119" s="201" t="b">
        <f t="shared" si="216"/>
        <v>0</v>
      </c>
      <c r="PNY119" s="201" t="b">
        <f t="shared" si="216"/>
        <v>0</v>
      </c>
      <c r="PNZ119" s="201" t="b">
        <f t="shared" si="216"/>
        <v>0</v>
      </c>
      <c r="POA119" s="201" t="b">
        <f t="shared" si="216"/>
        <v>0</v>
      </c>
      <c r="POB119" s="201" t="b">
        <f t="shared" si="216"/>
        <v>0</v>
      </c>
      <c r="POC119" s="201" t="b">
        <f t="shared" si="216"/>
        <v>0</v>
      </c>
      <c r="POD119" s="201" t="b">
        <f t="shared" si="216"/>
        <v>0</v>
      </c>
      <c r="POE119" s="201" t="b">
        <f t="shared" ref="POE119:PQP119" si="217">IF(POE113=TRUE,IF(((POE117-POE114)*POE116)&lt;0,TRUE,FALSE),FALSE)</f>
        <v>0</v>
      </c>
      <c r="POF119" s="201" t="b">
        <f t="shared" si="217"/>
        <v>0</v>
      </c>
      <c r="POG119" s="201" t="b">
        <f t="shared" si="217"/>
        <v>0</v>
      </c>
      <c r="POH119" s="201" t="b">
        <f t="shared" si="217"/>
        <v>0</v>
      </c>
      <c r="POI119" s="201" t="b">
        <f t="shared" si="217"/>
        <v>0</v>
      </c>
      <c r="POJ119" s="201" t="b">
        <f t="shared" si="217"/>
        <v>0</v>
      </c>
      <c r="POK119" s="201" t="b">
        <f t="shared" si="217"/>
        <v>0</v>
      </c>
      <c r="POL119" s="201" t="b">
        <f t="shared" si="217"/>
        <v>0</v>
      </c>
      <c r="POM119" s="201" t="b">
        <f t="shared" si="217"/>
        <v>0</v>
      </c>
      <c r="PON119" s="201" t="b">
        <f t="shared" si="217"/>
        <v>0</v>
      </c>
      <c r="POO119" s="201" t="b">
        <f t="shared" si="217"/>
        <v>0</v>
      </c>
      <c r="POP119" s="201" t="b">
        <f t="shared" si="217"/>
        <v>0</v>
      </c>
      <c r="POQ119" s="201" t="b">
        <f t="shared" si="217"/>
        <v>0</v>
      </c>
      <c r="POR119" s="201" t="b">
        <f t="shared" si="217"/>
        <v>0</v>
      </c>
      <c r="POS119" s="201" t="b">
        <f t="shared" si="217"/>
        <v>0</v>
      </c>
      <c r="POT119" s="201" t="b">
        <f t="shared" si="217"/>
        <v>0</v>
      </c>
      <c r="POU119" s="201" t="b">
        <f t="shared" si="217"/>
        <v>0</v>
      </c>
      <c r="POV119" s="201" t="b">
        <f t="shared" si="217"/>
        <v>0</v>
      </c>
      <c r="POW119" s="201" t="b">
        <f t="shared" si="217"/>
        <v>0</v>
      </c>
      <c r="POX119" s="201" t="b">
        <f t="shared" si="217"/>
        <v>0</v>
      </c>
      <c r="POY119" s="201" t="b">
        <f t="shared" si="217"/>
        <v>0</v>
      </c>
      <c r="POZ119" s="201" t="b">
        <f t="shared" si="217"/>
        <v>0</v>
      </c>
      <c r="PPA119" s="201" t="b">
        <f t="shared" si="217"/>
        <v>0</v>
      </c>
      <c r="PPB119" s="201" t="b">
        <f t="shared" si="217"/>
        <v>0</v>
      </c>
      <c r="PPC119" s="201" t="b">
        <f t="shared" si="217"/>
        <v>0</v>
      </c>
      <c r="PPD119" s="201" t="b">
        <f t="shared" si="217"/>
        <v>0</v>
      </c>
      <c r="PPE119" s="201" t="b">
        <f t="shared" si="217"/>
        <v>0</v>
      </c>
      <c r="PPF119" s="201" t="b">
        <f t="shared" si="217"/>
        <v>0</v>
      </c>
      <c r="PPG119" s="201" t="b">
        <f t="shared" si="217"/>
        <v>0</v>
      </c>
      <c r="PPH119" s="201" t="b">
        <f t="shared" si="217"/>
        <v>0</v>
      </c>
      <c r="PPI119" s="201" t="b">
        <f t="shared" si="217"/>
        <v>0</v>
      </c>
      <c r="PPJ119" s="201" t="b">
        <f t="shared" si="217"/>
        <v>0</v>
      </c>
      <c r="PPK119" s="201" t="b">
        <f t="shared" si="217"/>
        <v>0</v>
      </c>
      <c r="PPL119" s="201" t="b">
        <f t="shared" si="217"/>
        <v>0</v>
      </c>
      <c r="PPM119" s="201" t="b">
        <f t="shared" si="217"/>
        <v>0</v>
      </c>
      <c r="PPN119" s="201" t="b">
        <f t="shared" si="217"/>
        <v>0</v>
      </c>
      <c r="PPO119" s="201" t="b">
        <f t="shared" si="217"/>
        <v>0</v>
      </c>
      <c r="PPP119" s="201" t="b">
        <f t="shared" si="217"/>
        <v>0</v>
      </c>
      <c r="PPQ119" s="201" t="b">
        <f t="shared" si="217"/>
        <v>0</v>
      </c>
      <c r="PPR119" s="201" t="b">
        <f t="shared" si="217"/>
        <v>0</v>
      </c>
      <c r="PPS119" s="201" t="b">
        <f t="shared" si="217"/>
        <v>0</v>
      </c>
      <c r="PPT119" s="201" t="b">
        <f t="shared" si="217"/>
        <v>0</v>
      </c>
      <c r="PPU119" s="201" t="b">
        <f t="shared" si="217"/>
        <v>0</v>
      </c>
      <c r="PPV119" s="201" t="b">
        <f t="shared" si="217"/>
        <v>0</v>
      </c>
      <c r="PPW119" s="201" t="b">
        <f t="shared" si="217"/>
        <v>0</v>
      </c>
      <c r="PPX119" s="201" t="b">
        <f t="shared" si="217"/>
        <v>0</v>
      </c>
      <c r="PPY119" s="201" t="b">
        <f t="shared" si="217"/>
        <v>0</v>
      </c>
      <c r="PPZ119" s="201" t="b">
        <f t="shared" si="217"/>
        <v>0</v>
      </c>
      <c r="PQA119" s="201" t="b">
        <f t="shared" si="217"/>
        <v>0</v>
      </c>
      <c r="PQB119" s="201" t="b">
        <f t="shared" si="217"/>
        <v>0</v>
      </c>
      <c r="PQC119" s="201" t="b">
        <f t="shared" si="217"/>
        <v>0</v>
      </c>
      <c r="PQD119" s="201" t="b">
        <f t="shared" si="217"/>
        <v>0</v>
      </c>
      <c r="PQE119" s="201" t="b">
        <f t="shared" si="217"/>
        <v>0</v>
      </c>
      <c r="PQF119" s="201" t="b">
        <f t="shared" si="217"/>
        <v>0</v>
      </c>
      <c r="PQG119" s="201" t="b">
        <f t="shared" si="217"/>
        <v>0</v>
      </c>
      <c r="PQH119" s="201" t="b">
        <f t="shared" si="217"/>
        <v>0</v>
      </c>
      <c r="PQI119" s="201" t="b">
        <f t="shared" si="217"/>
        <v>0</v>
      </c>
      <c r="PQJ119" s="201" t="b">
        <f t="shared" si="217"/>
        <v>0</v>
      </c>
      <c r="PQK119" s="201" t="b">
        <f t="shared" si="217"/>
        <v>0</v>
      </c>
      <c r="PQL119" s="201" t="b">
        <f t="shared" si="217"/>
        <v>0</v>
      </c>
      <c r="PQM119" s="201" t="b">
        <f t="shared" si="217"/>
        <v>0</v>
      </c>
      <c r="PQN119" s="201" t="b">
        <f t="shared" si="217"/>
        <v>0</v>
      </c>
      <c r="PQO119" s="201" t="b">
        <f t="shared" si="217"/>
        <v>0</v>
      </c>
      <c r="PQP119" s="201" t="b">
        <f t="shared" si="217"/>
        <v>0</v>
      </c>
      <c r="PQQ119" s="201" t="b">
        <f t="shared" ref="PQQ119:PTB119" si="218">IF(PQQ113=TRUE,IF(((PQQ117-PQQ114)*PQQ116)&lt;0,TRUE,FALSE),FALSE)</f>
        <v>0</v>
      </c>
      <c r="PQR119" s="201" t="b">
        <f t="shared" si="218"/>
        <v>0</v>
      </c>
      <c r="PQS119" s="201" t="b">
        <f t="shared" si="218"/>
        <v>0</v>
      </c>
      <c r="PQT119" s="201" t="b">
        <f t="shared" si="218"/>
        <v>0</v>
      </c>
      <c r="PQU119" s="201" t="b">
        <f t="shared" si="218"/>
        <v>0</v>
      </c>
      <c r="PQV119" s="201" t="b">
        <f t="shared" si="218"/>
        <v>0</v>
      </c>
      <c r="PQW119" s="201" t="b">
        <f t="shared" si="218"/>
        <v>0</v>
      </c>
      <c r="PQX119" s="201" t="b">
        <f t="shared" si="218"/>
        <v>0</v>
      </c>
      <c r="PQY119" s="201" t="b">
        <f t="shared" si="218"/>
        <v>0</v>
      </c>
      <c r="PQZ119" s="201" t="b">
        <f t="shared" si="218"/>
        <v>0</v>
      </c>
      <c r="PRA119" s="201" t="b">
        <f t="shared" si="218"/>
        <v>0</v>
      </c>
      <c r="PRB119" s="201" t="b">
        <f t="shared" si="218"/>
        <v>0</v>
      </c>
      <c r="PRC119" s="201" t="b">
        <f t="shared" si="218"/>
        <v>0</v>
      </c>
      <c r="PRD119" s="201" t="b">
        <f t="shared" si="218"/>
        <v>0</v>
      </c>
      <c r="PRE119" s="201" t="b">
        <f t="shared" si="218"/>
        <v>0</v>
      </c>
      <c r="PRF119" s="201" t="b">
        <f t="shared" si="218"/>
        <v>0</v>
      </c>
      <c r="PRG119" s="201" t="b">
        <f t="shared" si="218"/>
        <v>0</v>
      </c>
      <c r="PRH119" s="201" t="b">
        <f t="shared" si="218"/>
        <v>0</v>
      </c>
      <c r="PRI119" s="201" t="b">
        <f t="shared" si="218"/>
        <v>0</v>
      </c>
      <c r="PRJ119" s="201" t="b">
        <f t="shared" si="218"/>
        <v>0</v>
      </c>
      <c r="PRK119" s="201" t="b">
        <f t="shared" si="218"/>
        <v>0</v>
      </c>
      <c r="PRL119" s="201" t="b">
        <f t="shared" si="218"/>
        <v>0</v>
      </c>
      <c r="PRM119" s="201" t="b">
        <f t="shared" si="218"/>
        <v>0</v>
      </c>
      <c r="PRN119" s="201" t="b">
        <f t="shared" si="218"/>
        <v>0</v>
      </c>
      <c r="PRO119" s="201" t="b">
        <f t="shared" si="218"/>
        <v>0</v>
      </c>
      <c r="PRP119" s="201" t="b">
        <f t="shared" si="218"/>
        <v>0</v>
      </c>
      <c r="PRQ119" s="201" t="b">
        <f t="shared" si="218"/>
        <v>0</v>
      </c>
      <c r="PRR119" s="201" t="b">
        <f t="shared" si="218"/>
        <v>0</v>
      </c>
      <c r="PRS119" s="201" t="b">
        <f t="shared" si="218"/>
        <v>0</v>
      </c>
      <c r="PRT119" s="201" t="b">
        <f t="shared" si="218"/>
        <v>0</v>
      </c>
      <c r="PRU119" s="201" t="b">
        <f t="shared" si="218"/>
        <v>0</v>
      </c>
      <c r="PRV119" s="201" t="b">
        <f t="shared" si="218"/>
        <v>0</v>
      </c>
      <c r="PRW119" s="201" t="b">
        <f t="shared" si="218"/>
        <v>0</v>
      </c>
      <c r="PRX119" s="201" t="b">
        <f t="shared" si="218"/>
        <v>0</v>
      </c>
      <c r="PRY119" s="201" t="b">
        <f t="shared" si="218"/>
        <v>0</v>
      </c>
      <c r="PRZ119" s="201" t="b">
        <f t="shared" si="218"/>
        <v>0</v>
      </c>
      <c r="PSA119" s="201" t="b">
        <f t="shared" si="218"/>
        <v>0</v>
      </c>
      <c r="PSB119" s="201" t="b">
        <f t="shared" si="218"/>
        <v>0</v>
      </c>
      <c r="PSC119" s="201" t="b">
        <f t="shared" si="218"/>
        <v>0</v>
      </c>
      <c r="PSD119" s="201" t="b">
        <f t="shared" si="218"/>
        <v>0</v>
      </c>
      <c r="PSE119" s="201" t="b">
        <f t="shared" si="218"/>
        <v>0</v>
      </c>
      <c r="PSF119" s="201" t="b">
        <f t="shared" si="218"/>
        <v>0</v>
      </c>
      <c r="PSG119" s="201" t="b">
        <f t="shared" si="218"/>
        <v>0</v>
      </c>
      <c r="PSH119" s="201" t="b">
        <f t="shared" si="218"/>
        <v>0</v>
      </c>
      <c r="PSI119" s="201" t="b">
        <f t="shared" si="218"/>
        <v>0</v>
      </c>
      <c r="PSJ119" s="201" t="b">
        <f t="shared" si="218"/>
        <v>0</v>
      </c>
      <c r="PSK119" s="201" t="b">
        <f t="shared" si="218"/>
        <v>0</v>
      </c>
      <c r="PSL119" s="201" t="b">
        <f t="shared" si="218"/>
        <v>0</v>
      </c>
      <c r="PSM119" s="201" t="b">
        <f t="shared" si="218"/>
        <v>0</v>
      </c>
      <c r="PSN119" s="201" t="b">
        <f t="shared" si="218"/>
        <v>0</v>
      </c>
      <c r="PSO119" s="201" t="b">
        <f t="shared" si="218"/>
        <v>0</v>
      </c>
      <c r="PSP119" s="201" t="b">
        <f t="shared" si="218"/>
        <v>0</v>
      </c>
      <c r="PSQ119" s="201" t="b">
        <f t="shared" si="218"/>
        <v>0</v>
      </c>
      <c r="PSR119" s="201" t="b">
        <f t="shared" si="218"/>
        <v>0</v>
      </c>
      <c r="PSS119" s="201" t="b">
        <f t="shared" si="218"/>
        <v>0</v>
      </c>
      <c r="PST119" s="201" t="b">
        <f t="shared" si="218"/>
        <v>0</v>
      </c>
      <c r="PSU119" s="201" t="b">
        <f t="shared" si="218"/>
        <v>0</v>
      </c>
      <c r="PSV119" s="201" t="b">
        <f t="shared" si="218"/>
        <v>0</v>
      </c>
      <c r="PSW119" s="201" t="b">
        <f t="shared" si="218"/>
        <v>0</v>
      </c>
      <c r="PSX119" s="201" t="b">
        <f t="shared" si="218"/>
        <v>0</v>
      </c>
      <c r="PSY119" s="201" t="b">
        <f t="shared" si="218"/>
        <v>0</v>
      </c>
      <c r="PSZ119" s="201" t="b">
        <f t="shared" si="218"/>
        <v>0</v>
      </c>
      <c r="PTA119" s="201" t="b">
        <f t="shared" si="218"/>
        <v>0</v>
      </c>
      <c r="PTB119" s="201" t="b">
        <f t="shared" si="218"/>
        <v>0</v>
      </c>
      <c r="PTC119" s="201" t="b">
        <f t="shared" ref="PTC119:PVN119" si="219">IF(PTC113=TRUE,IF(((PTC117-PTC114)*PTC116)&lt;0,TRUE,FALSE),FALSE)</f>
        <v>0</v>
      </c>
      <c r="PTD119" s="201" t="b">
        <f t="shared" si="219"/>
        <v>0</v>
      </c>
      <c r="PTE119" s="201" t="b">
        <f t="shared" si="219"/>
        <v>0</v>
      </c>
      <c r="PTF119" s="201" t="b">
        <f t="shared" si="219"/>
        <v>0</v>
      </c>
      <c r="PTG119" s="201" t="b">
        <f t="shared" si="219"/>
        <v>0</v>
      </c>
      <c r="PTH119" s="201" t="b">
        <f t="shared" si="219"/>
        <v>0</v>
      </c>
      <c r="PTI119" s="201" t="b">
        <f t="shared" si="219"/>
        <v>0</v>
      </c>
      <c r="PTJ119" s="201" t="b">
        <f t="shared" si="219"/>
        <v>0</v>
      </c>
      <c r="PTK119" s="201" t="b">
        <f t="shared" si="219"/>
        <v>0</v>
      </c>
      <c r="PTL119" s="201" t="b">
        <f t="shared" si="219"/>
        <v>0</v>
      </c>
      <c r="PTM119" s="201" t="b">
        <f t="shared" si="219"/>
        <v>0</v>
      </c>
      <c r="PTN119" s="201" t="b">
        <f t="shared" si="219"/>
        <v>0</v>
      </c>
      <c r="PTO119" s="201" t="b">
        <f t="shared" si="219"/>
        <v>0</v>
      </c>
      <c r="PTP119" s="201" t="b">
        <f t="shared" si="219"/>
        <v>0</v>
      </c>
      <c r="PTQ119" s="201" t="b">
        <f t="shared" si="219"/>
        <v>0</v>
      </c>
      <c r="PTR119" s="201" t="b">
        <f t="shared" si="219"/>
        <v>0</v>
      </c>
      <c r="PTS119" s="201" t="b">
        <f t="shared" si="219"/>
        <v>0</v>
      </c>
      <c r="PTT119" s="201" t="b">
        <f t="shared" si="219"/>
        <v>0</v>
      </c>
      <c r="PTU119" s="201" t="b">
        <f t="shared" si="219"/>
        <v>0</v>
      </c>
      <c r="PTV119" s="201" t="b">
        <f t="shared" si="219"/>
        <v>0</v>
      </c>
      <c r="PTW119" s="201" t="b">
        <f t="shared" si="219"/>
        <v>0</v>
      </c>
      <c r="PTX119" s="201" t="b">
        <f t="shared" si="219"/>
        <v>0</v>
      </c>
      <c r="PTY119" s="201" t="b">
        <f t="shared" si="219"/>
        <v>0</v>
      </c>
      <c r="PTZ119" s="201" t="b">
        <f t="shared" si="219"/>
        <v>0</v>
      </c>
      <c r="PUA119" s="201" t="b">
        <f t="shared" si="219"/>
        <v>0</v>
      </c>
      <c r="PUB119" s="201" t="b">
        <f t="shared" si="219"/>
        <v>0</v>
      </c>
      <c r="PUC119" s="201" t="b">
        <f t="shared" si="219"/>
        <v>0</v>
      </c>
      <c r="PUD119" s="201" t="b">
        <f t="shared" si="219"/>
        <v>0</v>
      </c>
      <c r="PUE119" s="201" t="b">
        <f t="shared" si="219"/>
        <v>0</v>
      </c>
      <c r="PUF119" s="201" t="b">
        <f t="shared" si="219"/>
        <v>0</v>
      </c>
      <c r="PUG119" s="201" t="b">
        <f t="shared" si="219"/>
        <v>0</v>
      </c>
      <c r="PUH119" s="201" t="b">
        <f t="shared" si="219"/>
        <v>0</v>
      </c>
      <c r="PUI119" s="201" t="b">
        <f t="shared" si="219"/>
        <v>0</v>
      </c>
      <c r="PUJ119" s="201" t="b">
        <f t="shared" si="219"/>
        <v>0</v>
      </c>
      <c r="PUK119" s="201" t="b">
        <f t="shared" si="219"/>
        <v>0</v>
      </c>
      <c r="PUL119" s="201" t="b">
        <f t="shared" si="219"/>
        <v>0</v>
      </c>
      <c r="PUM119" s="201" t="b">
        <f t="shared" si="219"/>
        <v>0</v>
      </c>
      <c r="PUN119" s="201" t="b">
        <f t="shared" si="219"/>
        <v>0</v>
      </c>
      <c r="PUO119" s="201" t="b">
        <f t="shared" si="219"/>
        <v>0</v>
      </c>
      <c r="PUP119" s="201" t="b">
        <f t="shared" si="219"/>
        <v>0</v>
      </c>
      <c r="PUQ119" s="201" t="b">
        <f t="shared" si="219"/>
        <v>0</v>
      </c>
      <c r="PUR119" s="201" t="b">
        <f t="shared" si="219"/>
        <v>0</v>
      </c>
      <c r="PUS119" s="201" t="b">
        <f t="shared" si="219"/>
        <v>0</v>
      </c>
      <c r="PUT119" s="201" t="b">
        <f t="shared" si="219"/>
        <v>0</v>
      </c>
      <c r="PUU119" s="201" t="b">
        <f t="shared" si="219"/>
        <v>0</v>
      </c>
      <c r="PUV119" s="201" t="b">
        <f t="shared" si="219"/>
        <v>0</v>
      </c>
      <c r="PUW119" s="201" t="b">
        <f t="shared" si="219"/>
        <v>0</v>
      </c>
      <c r="PUX119" s="201" t="b">
        <f t="shared" si="219"/>
        <v>0</v>
      </c>
      <c r="PUY119" s="201" t="b">
        <f t="shared" si="219"/>
        <v>0</v>
      </c>
      <c r="PUZ119" s="201" t="b">
        <f t="shared" si="219"/>
        <v>0</v>
      </c>
      <c r="PVA119" s="201" t="b">
        <f t="shared" si="219"/>
        <v>0</v>
      </c>
      <c r="PVB119" s="201" t="b">
        <f t="shared" si="219"/>
        <v>0</v>
      </c>
      <c r="PVC119" s="201" t="b">
        <f t="shared" si="219"/>
        <v>0</v>
      </c>
      <c r="PVD119" s="201" t="b">
        <f t="shared" si="219"/>
        <v>0</v>
      </c>
      <c r="PVE119" s="201" t="b">
        <f t="shared" si="219"/>
        <v>0</v>
      </c>
      <c r="PVF119" s="201" t="b">
        <f t="shared" si="219"/>
        <v>0</v>
      </c>
      <c r="PVG119" s="201" t="b">
        <f t="shared" si="219"/>
        <v>0</v>
      </c>
      <c r="PVH119" s="201" t="b">
        <f t="shared" si="219"/>
        <v>0</v>
      </c>
      <c r="PVI119" s="201" t="b">
        <f t="shared" si="219"/>
        <v>0</v>
      </c>
      <c r="PVJ119" s="201" t="b">
        <f t="shared" si="219"/>
        <v>0</v>
      </c>
      <c r="PVK119" s="201" t="b">
        <f t="shared" si="219"/>
        <v>0</v>
      </c>
      <c r="PVL119" s="201" t="b">
        <f t="shared" si="219"/>
        <v>0</v>
      </c>
      <c r="PVM119" s="201" t="b">
        <f t="shared" si="219"/>
        <v>0</v>
      </c>
      <c r="PVN119" s="201" t="b">
        <f t="shared" si="219"/>
        <v>0</v>
      </c>
      <c r="PVO119" s="201" t="b">
        <f t="shared" ref="PVO119:PXZ119" si="220">IF(PVO113=TRUE,IF(((PVO117-PVO114)*PVO116)&lt;0,TRUE,FALSE),FALSE)</f>
        <v>0</v>
      </c>
      <c r="PVP119" s="201" t="b">
        <f t="shared" si="220"/>
        <v>0</v>
      </c>
      <c r="PVQ119" s="201" t="b">
        <f t="shared" si="220"/>
        <v>0</v>
      </c>
      <c r="PVR119" s="201" t="b">
        <f t="shared" si="220"/>
        <v>0</v>
      </c>
      <c r="PVS119" s="201" t="b">
        <f t="shared" si="220"/>
        <v>0</v>
      </c>
      <c r="PVT119" s="201" t="b">
        <f t="shared" si="220"/>
        <v>0</v>
      </c>
      <c r="PVU119" s="201" t="b">
        <f t="shared" si="220"/>
        <v>0</v>
      </c>
      <c r="PVV119" s="201" t="b">
        <f t="shared" si="220"/>
        <v>0</v>
      </c>
      <c r="PVW119" s="201" t="b">
        <f t="shared" si="220"/>
        <v>0</v>
      </c>
      <c r="PVX119" s="201" t="b">
        <f t="shared" si="220"/>
        <v>0</v>
      </c>
      <c r="PVY119" s="201" t="b">
        <f t="shared" si="220"/>
        <v>0</v>
      </c>
      <c r="PVZ119" s="201" t="b">
        <f t="shared" si="220"/>
        <v>0</v>
      </c>
      <c r="PWA119" s="201" t="b">
        <f t="shared" si="220"/>
        <v>0</v>
      </c>
      <c r="PWB119" s="201" t="b">
        <f t="shared" si="220"/>
        <v>0</v>
      </c>
      <c r="PWC119" s="201" t="b">
        <f t="shared" si="220"/>
        <v>0</v>
      </c>
      <c r="PWD119" s="201" t="b">
        <f t="shared" si="220"/>
        <v>0</v>
      </c>
      <c r="PWE119" s="201" t="b">
        <f t="shared" si="220"/>
        <v>0</v>
      </c>
      <c r="PWF119" s="201" t="b">
        <f t="shared" si="220"/>
        <v>0</v>
      </c>
      <c r="PWG119" s="201" t="b">
        <f t="shared" si="220"/>
        <v>0</v>
      </c>
      <c r="PWH119" s="201" t="b">
        <f t="shared" si="220"/>
        <v>0</v>
      </c>
      <c r="PWI119" s="201" t="b">
        <f t="shared" si="220"/>
        <v>0</v>
      </c>
      <c r="PWJ119" s="201" t="b">
        <f t="shared" si="220"/>
        <v>0</v>
      </c>
      <c r="PWK119" s="201" t="b">
        <f t="shared" si="220"/>
        <v>0</v>
      </c>
      <c r="PWL119" s="201" t="b">
        <f t="shared" si="220"/>
        <v>0</v>
      </c>
      <c r="PWM119" s="201" t="b">
        <f t="shared" si="220"/>
        <v>0</v>
      </c>
      <c r="PWN119" s="201" t="b">
        <f t="shared" si="220"/>
        <v>0</v>
      </c>
      <c r="PWO119" s="201" t="b">
        <f t="shared" si="220"/>
        <v>0</v>
      </c>
      <c r="PWP119" s="201" t="b">
        <f t="shared" si="220"/>
        <v>0</v>
      </c>
      <c r="PWQ119" s="201" t="b">
        <f t="shared" si="220"/>
        <v>0</v>
      </c>
      <c r="PWR119" s="201" t="b">
        <f t="shared" si="220"/>
        <v>0</v>
      </c>
      <c r="PWS119" s="201" t="b">
        <f t="shared" si="220"/>
        <v>0</v>
      </c>
      <c r="PWT119" s="201" t="b">
        <f t="shared" si="220"/>
        <v>0</v>
      </c>
      <c r="PWU119" s="201" t="b">
        <f t="shared" si="220"/>
        <v>0</v>
      </c>
      <c r="PWV119" s="201" t="b">
        <f t="shared" si="220"/>
        <v>0</v>
      </c>
      <c r="PWW119" s="201" t="b">
        <f t="shared" si="220"/>
        <v>0</v>
      </c>
      <c r="PWX119" s="201" t="b">
        <f t="shared" si="220"/>
        <v>0</v>
      </c>
      <c r="PWY119" s="201" t="b">
        <f t="shared" si="220"/>
        <v>0</v>
      </c>
      <c r="PWZ119" s="201" t="b">
        <f t="shared" si="220"/>
        <v>0</v>
      </c>
      <c r="PXA119" s="201" t="b">
        <f t="shared" si="220"/>
        <v>0</v>
      </c>
      <c r="PXB119" s="201" t="b">
        <f t="shared" si="220"/>
        <v>0</v>
      </c>
      <c r="PXC119" s="201" t="b">
        <f t="shared" si="220"/>
        <v>0</v>
      </c>
      <c r="PXD119" s="201" t="b">
        <f t="shared" si="220"/>
        <v>0</v>
      </c>
      <c r="PXE119" s="201" t="b">
        <f t="shared" si="220"/>
        <v>0</v>
      </c>
      <c r="PXF119" s="201" t="b">
        <f t="shared" si="220"/>
        <v>0</v>
      </c>
      <c r="PXG119" s="201" t="b">
        <f t="shared" si="220"/>
        <v>0</v>
      </c>
      <c r="PXH119" s="201" t="b">
        <f t="shared" si="220"/>
        <v>0</v>
      </c>
      <c r="PXI119" s="201" t="b">
        <f t="shared" si="220"/>
        <v>0</v>
      </c>
      <c r="PXJ119" s="201" t="b">
        <f t="shared" si="220"/>
        <v>0</v>
      </c>
      <c r="PXK119" s="201" t="b">
        <f t="shared" si="220"/>
        <v>0</v>
      </c>
      <c r="PXL119" s="201" t="b">
        <f t="shared" si="220"/>
        <v>0</v>
      </c>
      <c r="PXM119" s="201" t="b">
        <f t="shared" si="220"/>
        <v>0</v>
      </c>
      <c r="PXN119" s="201" t="b">
        <f t="shared" si="220"/>
        <v>0</v>
      </c>
      <c r="PXO119" s="201" t="b">
        <f t="shared" si="220"/>
        <v>0</v>
      </c>
      <c r="PXP119" s="201" t="b">
        <f t="shared" si="220"/>
        <v>0</v>
      </c>
      <c r="PXQ119" s="201" t="b">
        <f t="shared" si="220"/>
        <v>0</v>
      </c>
      <c r="PXR119" s="201" t="b">
        <f t="shared" si="220"/>
        <v>0</v>
      </c>
      <c r="PXS119" s="201" t="b">
        <f t="shared" si="220"/>
        <v>0</v>
      </c>
      <c r="PXT119" s="201" t="b">
        <f t="shared" si="220"/>
        <v>0</v>
      </c>
      <c r="PXU119" s="201" t="b">
        <f t="shared" si="220"/>
        <v>0</v>
      </c>
      <c r="PXV119" s="201" t="b">
        <f t="shared" si="220"/>
        <v>0</v>
      </c>
      <c r="PXW119" s="201" t="b">
        <f t="shared" si="220"/>
        <v>0</v>
      </c>
      <c r="PXX119" s="201" t="b">
        <f t="shared" si="220"/>
        <v>0</v>
      </c>
      <c r="PXY119" s="201" t="b">
        <f t="shared" si="220"/>
        <v>0</v>
      </c>
      <c r="PXZ119" s="201" t="b">
        <f t="shared" si="220"/>
        <v>0</v>
      </c>
      <c r="PYA119" s="201" t="b">
        <f t="shared" ref="PYA119:QAL119" si="221">IF(PYA113=TRUE,IF(((PYA117-PYA114)*PYA116)&lt;0,TRUE,FALSE),FALSE)</f>
        <v>0</v>
      </c>
      <c r="PYB119" s="201" t="b">
        <f t="shared" si="221"/>
        <v>0</v>
      </c>
      <c r="PYC119" s="201" t="b">
        <f t="shared" si="221"/>
        <v>0</v>
      </c>
      <c r="PYD119" s="201" t="b">
        <f t="shared" si="221"/>
        <v>0</v>
      </c>
      <c r="PYE119" s="201" t="b">
        <f t="shared" si="221"/>
        <v>0</v>
      </c>
      <c r="PYF119" s="201" t="b">
        <f t="shared" si="221"/>
        <v>0</v>
      </c>
      <c r="PYG119" s="201" t="b">
        <f t="shared" si="221"/>
        <v>0</v>
      </c>
      <c r="PYH119" s="201" t="b">
        <f t="shared" si="221"/>
        <v>0</v>
      </c>
      <c r="PYI119" s="201" t="b">
        <f t="shared" si="221"/>
        <v>0</v>
      </c>
      <c r="PYJ119" s="201" t="b">
        <f t="shared" si="221"/>
        <v>0</v>
      </c>
      <c r="PYK119" s="201" t="b">
        <f t="shared" si="221"/>
        <v>0</v>
      </c>
      <c r="PYL119" s="201" t="b">
        <f t="shared" si="221"/>
        <v>0</v>
      </c>
      <c r="PYM119" s="201" t="b">
        <f t="shared" si="221"/>
        <v>0</v>
      </c>
      <c r="PYN119" s="201" t="b">
        <f t="shared" si="221"/>
        <v>0</v>
      </c>
      <c r="PYO119" s="201" t="b">
        <f t="shared" si="221"/>
        <v>0</v>
      </c>
      <c r="PYP119" s="201" t="b">
        <f t="shared" si="221"/>
        <v>0</v>
      </c>
      <c r="PYQ119" s="201" t="b">
        <f t="shared" si="221"/>
        <v>0</v>
      </c>
      <c r="PYR119" s="201" t="b">
        <f t="shared" si="221"/>
        <v>0</v>
      </c>
      <c r="PYS119" s="201" t="b">
        <f t="shared" si="221"/>
        <v>0</v>
      </c>
      <c r="PYT119" s="201" t="b">
        <f t="shared" si="221"/>
        <v>0</v>
      </c>
      <c r="PYU119" s="201" t="b">
        <f t="shared" si="221"/>
        <v>0</v>
      </c>
      <c r="PYV119" s="201" t="b">
        <f t="shared" si="221"/>
        <v>0</v>
      </c>
      <c r="PYW119" s="201" t="b">
        <f t="shared" si="221"/>
        <v>0</v>
      </c>
      <c r="PYX119" s="201" t="b">
        <f t="shared" si="221"/>
        <v>0</v>
      </c>
      <c r="PYY119" s="201" t="b">
        <f t="shared" si="221"/>
        <v>0</v>
      </c>
      <c r="PYZ119" s="201" t="b">
        <f t="shared" si="221"/>
        <v>0</v>
      </c>
      <c r="PZA119" s="201" t="b">
        <f t="shared" si="221"/>
        <v>0</v>
      </c>
      <c r="PZB119" s="201" t="b">
        <f t="shared" si="221"/>
        <v>0</v>
      </c>
      <c r="PZC119" s="201" t="b">
        <f t="shared" si="221"/>
        <v>0</v>
      </c>
      <c r="PZD119" s="201" t="b">
        <f t="shared" si="221"/>
        <v>0</v>
      </c>
      <c r="PZE119" s="201" t="b">
        <f t="shared" si="221"/>
        <v>0</v>
      </c>
      <c r="PZF119" s="201" t="b">
        <f t="shared" si="221"/>
        <v>0</v>
      </c>
      <c r="PZG119" s="201" t="b">
        <f t="shared" si="221"/>
        <v>0</v>
      </c>
      <c r="PZH119" s="201" t="b">
        <f t="shared" si="221"/>
        <v>0</v>
      </c>
      <c r="PZI119" s="201" t="b">
        <f t="shared" si="221"/>
        <v>0</v>
      </c>
      <c r="PZJ119" s="201" t="b">
        <f t="shared" si="221"/>
        <v>0</v>
      </c>
      <c r="PZK119" s="201" t="b">
        <f t="shared" si="221"/>
        <v>0</v>
      </c>
      <c r="PZL119" s="201" t="b">
        <f t="shared" si="221"/>
        <v>0</v>
      </c>
      <c r="PZM119" s="201" t="b">
        <f t="shared" si="221"/>
        <v>0</v>
      </c>
      <c r="PZN119" s="201" t="b">
        <f t="shared" si="221"/>
        <v>0</v>
      </c>
      <c r="PZO119" s="201" t="b">
        <f t="shared" si="221"/>
        <v>0</v>
      </c>
      <c r="PZP119" s="201" t="b">
        <f t="shared" si="221"/>
        <v>0</v>
      </c>
      <c r="PZQ119" s="201" t="b">
        <f t="shared" si="221"/>
        <v>0</v>
      </c>
      <c r="PZR119" s="201" t="b">
        <f t="shared" si="221"/>
        <v>0</v>
      </c>
      <c r="PZS119" s="201" t="b">
        <f t="shared" si="221"/>
        <v>0</v>
      </c>
      <c r="PZT119" s="201" t="b">
        <f t="shared" si="221"/>
        <v>0</v>
      </c>
      <c r="PZU119" s="201" t="b">
        <f t="shared" si="221"/>
        <v>0</v>
      </c>
      <c r="PZV119" s="201" t="b">
        <f t="shared" si="221"/>
        <v>0</v>
      </c>
      <c r="PZW119" s="201" t="b">
        <f t="shared" si="221"/>
        <v>0</v>
      </c>
      <c r="PZX119" s="201" t="b">
        <f t="shared" si="221"/>
        <v>0</v>
      </c>
      <c r="PZY119" s="201" t="b">
        <f t="shared" si="221"/>
        <v>0</v>
      </c>
      <c r="PZZ119" s="201" t="b">
        <f t="shared" si="221"/>
        <v>0</v>
      </c>
      <c r="QAA119" s="201" t="b">
        <f t="shared" si="221"/>
        <v>0</v>
      </c>
      <c r="QAB119" s="201" t="b">
        <f t="shared" si="221"/>
        <v>0</v>
      </c>
      <c r="QAC119" s="201" t="b">
        <f t="shared" si="221"/>
        <v>0</v>
      </c>
      <c r="QAD119" s="201" t="b">
        <f t="shared" si="221"/>
        <v>0</v>
      </c>
      <c r="QAE119" s="201" t="b">
        <f t="shared" si="221"/>
        <v>0</v>
      </c>
      <c r="QAF119" s="201" t="b">
        <f t="shared" si="221"/>
        <v>0</v>
      </c>
      <c r="QAG119" s="201" t="b">
        <f t="shared" si="221"/>
        <v>0</v>
      </c>
      <c r="QAH119" s="201" t="b">
        <f t="shared" si="221"/>
        <v>0</v>
      </c>
      <c r="QAI119" s="201" t="b">
        <f t="shared" si="221"/>
        <v>0</v>
      </c>
      <c r="QAJ119" s="201" t="b">
        <f t="shared" si="221"/>
        <v>0</v>
      </c>
      <c r="QAK119" s="201" t="b">
        <f t="shared" si="221"/>
        <v>0</v>
      </c>
      <c r="QAL119" s="201" t="b">
        <f t="shared" si="221"/>
        <v>0</v>
      </c>
      <c r="QAM119" s="201" t="b">
        <f t="shared" ref="QAM119:QCX119" si="222">IF(QAM113=TRUE,IF(((QAM117-QAM114)*QAM116)&lt;0,TRUE,FALSE),FALSE)</f>
        <v>0</v>
      </c>
      <c r="QAN119" s="201" t="b">
        <f t="shared" si="222"/>
        <v>0</v>
      </c>
      <c r="QAO119" s="201" t="b">
        <f t="shared" si="222"/>
        <v>0</v>
      </c>
      <c r="QAP119" s="201" t="b">
        <f t="shared" si="222"/>
        <v>0</v>
      </c>
      <c r="QAQ119" s="201" t="b">
        <f t="shared" si="222"/>
        <v>0</v>
      </c>
      <c r="QAR119" s="201" t="b">
        <f t="shared" si="222"/>
        <v>0</v>
      </c>
      <c r="QAS119" s="201" t="b">
        <f t="shared" si="222"/>
        <v>0</v>
      </c>
      <c r="QAT119" s="201" t="b">
        <f t="shared" si="222"/>
        <v>0</v>
      </c>
      <c r="QAU119" s="201" t="b">
        <f t="shared" si="222"/>
        <v>0</v>
      </c>
      <c r="QAV119" s="201" t="b">
        <f t="shared" si="222"/>
        <v>0</v>
      </c>
      <c r="QAW119" s="201" t="b">
        <f t="shared" si="222"/>
        <v>0</v>
      </c>
      <c r="QAX119" s="201" t="b">
        <f t="shared" si="222"/>
        <v>0</v>
      </c>
      <c r="QAY119" s="201" t="b">
        <f t="shared" si="222"/>
        <v>0</v>
      </c>
      <c r="QAZ119" s="201" t="b">
        <f t="shared" si="222"/>
        <v>0</v>
      </c>
      <c r="QBA119" s="201" t="b">
        <f t="shared" si="222"/>
        <v>0</v>
      </c>
      <c r="QBB119" s="201" t="b">
        <f t="shared" si="222"/>
        <v>0</v>
      </c>
      <c r="QBC119" s="201" t="b">
        <f t="shared" si="222"/>
        <v>0</v>
      </c>
      <c r="QBD119" s="201" t="b">
        <f t="shared" si="222"/>
        <v>0</v>
      </c>
      <c r="QBE119" s="201" t="b">
        <f t="shared" si="222"/>
        <v>0</v>
      </c>
      <c r="QBF119" s="201" t="b">
        <f t="shared" si="222"/>
        <v>0</v>
      </c>
      <c r="QBG119" s="201" t="b">
        <f t="shared" si="222"/>
        <v>0</v>
      </c>
      <c r="QBH119" s="201" t="b">
        <f t="shared" si="222"/>
        <v>0</v>
      </c>
      <c r="QBI119" s="201" t="b">
        <f t="shared" si="222"/>
        <v>0</v>
      </c>
      <c r="QBJ119" s="201" t="b">
        <f t="shared" si="222"/>
        <v>0</v>
      </c>
      <c r="QBK119" s="201" t="b">
        <f t="shared" si="222"/>
        <v>0</v>
      </c>
      <c r="QBL119" s="201" t="b">
        <f t="shared" si="222"/>
        <v>0</v>
      </c>
      <c r="QBM119" s="201" t="b">
        <f t="shared" si="222"/>
        <v>0</v>
      </c>
      <c r="QBN119" s="201" t="b">
        <f t="shared" si="222"/>
        <v>0</v>
      </c>
      <c r="QBO119" s="201" t="b">
        <f t="shared" si="222"/>
        <v>0</v>
      </c>
      <c r="QBP119" s="201" t="b">
        <f t="shared" si="222"/>
        <v>0</v>
      </c>
      <c r="QBQ119" s="201" t="b">
        <f t="shared" si="222"/>
        <v>0</v>
      </c>
      <c r="QBR119" s="201" t="b">
        <f t="shared" si="222"/>
        <v>0</v>
      </c>
      <c r="QBS119" s="201" t="b">
        <f t="shared" si="222"/>
        <v>0</v>
      </c>
      <c r="QBT119" s="201" t="b">
        <f t="shared" si="222"/>
        <v>0</v>
      </c>
      <c r="QBU119" s="201" t="b">
        <f t="shared" si="222"/>
        <v>0</v>
      </c>
      <c r="QBV119" s="201" t="b">
        <f t="shared" si="222"/>
        <v>0</v>
      </c>
      <c r="QBW119" s="201" t="b">
        <f t="shared" si="222"/>
        <v>0</v>
      </c>
      <c r="QBX119" s="201" t="b">
        <f t="shared" si="222"/>
        <v>0</v>
      </c>
      <c r="QBY119" s="201" t="b">
        <f t="shared" si="222"/>
        <v>0</v>
      </c>
      <c r="QBZ119" s="201" t="b">
        <f t="shared" si="222"/>
        <v>0</v>
      </c>
      <c r="QCA119" s="201" t="b">
        <f t="shared" si="222"/>
        <v>0</v>
      </c>
      <c r="QCB119" s="201" t="b">
        <f t="shared" si="222"/>
        <v>0</v>
      </c>
      <c r="QCC119" s="201" t="b">
        <f t="shared" si="222"/>
        <v>0</v>
      </c>
      <c r="QCD119" s="201" t="b">
        <f t="shared" si="222"/>
        <v>0</v>
      </c>
      <c r="QCE119" s="201" t="b">
        <f t="shared" si="222"/>
        <v>0</v>
      </c>
      <c r="QCF119" s="201" t="b">
        <f t="shared" si="222"/>
        <v>0</v>
      </c>
      <c r="QCG119" s="201" t="b">
        <f t="shared" si="222"/>
        <v>0</v>
      </c>
      <c r="QCH119" s="201" t="b">
        <f t="shared" si="222"/>
        <v>0</v>
      </c>
      <c r="QCI119" s="201" t="b">
        <f t="shared" si="222"/>
        <v>0</v>
      </c>
      <c r="QCJ119" s="201" t="b">
        <f t="shared" si="222"/>
        <v>0</v>
      </c>
      <c r="QCK119" s="201" t="b">
        <f t="shared" si="222"/>
        <v>0</v>
      </c>
      <c r="QCL119" s="201" t="b">
        <f t="shared" si="222"/>
        <v>0</v>
      </c>
      <c r="QCM119" s="201" t="b">
        <f t="shared" si="222"/>
        <v>0</v>
      </c>
      <c r="QCN119" s="201" t="b">
        <f t="shared" si="222"/>
        <v>0</v>
      </c>
      <c r="QCO119" s="201" t="b">
        <f t="shared" si="222"/>
        <v>0</v>
      </c>
      <c r="QCP119" s="201" t="b">
        <f t="shared" si="222"/>
        <v>0</v>
      </c>
      <c r="QCQ119" s="201" t="b">
        <f t="shared" si="222"/>
        <v>0</v>
      </c>
      <c r="QCR119" s="201" t="b">
        <f t="shared" si="222"/>
        <v>0</v>
      </c>
      <c r="QCS119" s="201" t="b">
        <f t="shared" si="222"/>
        <v>0</v>
      </c>
      <c r="QCT119" s="201" t="b">
        <f t="shared" si="222"/>
        <v>0</v>
      </c>
      <c r="QCU119" s="201" t="b">
        <f t="shared" si="222"/>
        <v>0</v>
      </c>
      <c r="QCV119" s="201" t="b">
        <f t="shared" si="222"/>
        <v>0</v>
      </c>
      <c r="QCW119" s="201" t="b">
        <f t="shared" si="222"/>
        <v>0</v>
      </c>
      <c r="QCX119" s="201" t="b">
        <f t="shared" si="222"/>
        <v>0</v>
      </c>
      <c r="QCY119" s="201" t="b">
        <f t="shared" ref="QCY119:QFJ119" si="223">IF(QCY113=TRUE,IF(((QCY117-QCY114)*QCY116)&lt;0,TRUE,FALSE),FALSE)</f>
        <v>0</v>
      </c>
      <c r="QCZ119" s="201" t="b">
        <f t="shared" si="223"/>
        <v>0</v>
      </c>
      <c r="QDA119" s="201" t="b">
        <f t="shared" si="223"/>
        <v>0</v>
      </c>
      <c r="QDB119" s="201" t="b">
        <f t="shared" si="223"/>
        <v>0</v>
      </c>
      <c r="QDC119" s="201" t="b">
        <f t="shared" si="223"/>
        <v>0</v>
      </c>
      <c r="QDD119" s="201" t="b">
        <f t="shared" si="223"/>
        <v>0</v>
      </c>
      <c r="QDE119" s="201" t="b">
        <f t="shared" si="223"/>
        <v>0</v>
      </c>
      <c r="QDF119" s="201" t="b">
        <f t="shared" si="223"/>
        <v>0</v>
      </c>
      <c r="QDG119" s="201" t="b">
        <f t="shared" si="223"/>
        <v>0</v>
      </c>
      <c r="QDH119" s="201" t="b">
        <f t="shared" si="223"/>
        <v>0</v>
      </c>
      <c r="QDI119" s="201" t="b">
        <f t="shared" si="223"/>
        <v>0</v>
      </c>
      <c r="QDJ119" s="201" t="b">
        <f t="shared" si="223"/>
        <v>0</v>
      </c>
      <c r="QDK119" s="201" t="b">
        <f t="shared" si="223"/>
        <v>0</v>
      </c>
      <c r="QDL119" s="201" t="b">
        <f t="shared" si="223"/>
        <v>0</v>
      </c>
      <c r="QDM119" s="201" t="b">
        <f t="shared" si="223"/>
        <v>0</v>
      </c>
      <c r="QDN119" s="201" t="b">
        <f t="shared" si="223"/>
        <v>0</v>
      </c>
      <c r="QDO119" s="201" t="b">
        <f t="shared" si="223"/>
        <v>0</v>
      </c>
      <c r="QDP119" s="201" t="b">
        <f t="shared" si="223"/>
        <v>0</v>
      </c>
      <c r="QDQ119" s="201" t="b">
        <f t="shared" si="223"/>
        <v>0</v>
      </c>
      <c r="QDR119" s="201" t="b">
        <f t="shared" si="223"/>
        <v>0</v>
      </c>
      <c r="QDS119" s="201" t="b">
        <f t="shared" si="223"/>
        <v>0</v>
      </c>
      <c r="QDT119" s="201" t="b">
        <f t="shared" si="223"/>
        <v>0</v>
      </c>
      <c r="QDU119" s="201" t="b">
        <f t="shared" si="223"/>
        <v>0</v>
      </c>
      <c r="QDV119" s="201" t="b">
        <f t="shared" si="223"/>
        <v>0</v>
      </c>
      <c r="QDW119" s="201" t="b">
        <f t="shared" si="223"/>
        <v>0</v>
      </c>
      <c r="QDX119" s="201" t="b">
        <f t="shared" si="223"/>
        <v>0</v>
      </c>
      <c r="QDY119" s="201" t="b">
        <f t="shared" si="223"/>
        <v>0</v>
      </c>
      <c r="QDZ119" s="201" t="b">
        <f t="shared" si="223"/>
        <v>0</v>
      </c>
      <c r="QEA119" s="201" t="b">
        <f t="shared" si="223"/>
        <v>0</v>
      </c>
      <c r="QEB119" s="201" t="b">
        <f t="shared" si="223"/>
        <v>0</v>
      </c>
      <c r="QEC119" s="201" t="b">
        <f t="shared" si="223"/>
        <v>0</v>
      </c>
      <c r="QED119" s="201" t="b">
        <f t="shared" si="223"/>
        <v>0</v>
      </c>
      <c r="QEE119" s="201" t="b">
        <f t="shared" si="223"/>
        <v>0</v>
      </c>
      <c r="QEF119" s="201" t="b">
        <f t="shared" si="223"/>
        <v>0</v>
      </c>
      <c r="QEG119" s="201" t="b">
        <f t="shared" si="223"/>
        <v>0</v>
      </c>
      <c r="QEH119" s="201" t="b">
        <f t="shared" si="223"/>
        <v>0</v>
      </c>
      <c r="QEI119" s="201" t="b">
        <f t="shared" si="223"/>
        <v>0</v>
      </c>
      <c r="QEJ119" s="201" t="b">
        <f t="shared" si="223"/>
        <v>0</v>
      </c>
      <c r="QEK119" s="201" t="b">
        <f t="shared" si="223"/>
        <v>0</v>
      </c>
      <c r="QEL119" s="201" t="b">
        <f t="shared" si="223"/>
        <v>0</v>
      </c>
      <c r="QEM119" s="201" t="b">
        <f t="shared" si="223"/>
        <v>0</v>
      </c>
      <c r="QEN119" s="201" t="b">
        <f t="shared" si="223"/>
        <v>0</v>
      </c>
      <c r="QEO119" s="201" t="b">
        <f t="shared" si="223"/>
        <v>0</v>
      </c>
      <c r="QEP119" s="201" t="b">
        <f t="shared" si="223"/>
        <v>0</v>
      </c>
      <c r="QEQ119" s="201" t="b">
        <f t="shared" si="223"/>
        <v>0</v>
      </c>
      <c r="QER119" s="201" t="b">
        <f t="shared" si="223"/>
        <v>0</v>
      </c>
      <c r="QES119" s="201" t="b">
        <f t="shared" si="223"/>
        <v>0</v>
      </c>
      <c r="QET119" s="201" t="b">
        <f t="shared" si="223"/>
        <v>0</v>
      </c>
      <c r="QEU119" s="201" t="b">
        <f t="shared" si="223"/>
        <v>0</v>
      </c>
      <c r="QEV119" s="201" t="b">
        <f t="shared" si="223"/>
        <v>0</v>
      </c>
      <c r="QEW119" s="201" t="b">
        <f t="shared" si="223"/>
        <v>0</v>
      </c>
      <c r="QEX119" s="201" t="b">
        <f t="shared" si="223"/>
        <v>0</v>
      </c>
      <c r="QEY119" s="201" t="b">
        <f t="shared" si="223"/>
        <v>0</v>
      </c>
      <c r="QEZ119" s="201" t="b">
        <f t="shared" si="223"/>
        <v>0</v>
      </c>
      <c r="QFA119" s="201" t="b">
        <f t="shared" si="223"/>
        <v>0</v>
      </c>
      <c r="QFB119" s="201" t="b">
        <f t="shared" si="223"/>
        <v>0</v>
      </c>
      <c r="QFC119" s="201" t="b">
        <f t="shared" si="223"/>
        <v>0</v>
      </c>
      <c r="QFD119" s="201" t="b">
        <f t="shared" si="223"/>
        <v>0</v>
      </c>
      <c r="QFE119" s="201" t="b">
        <f t="shared" si="223"/>
        <v>0</v>
      </c>
      <c r="QFF119" s="201" t="b">
        <f t="shared" si="223"/>
        <v>0</v>
      </c>
      <c r="QFG119" s="201" t="b">
        <f t="shared" si="223"/>
        <v>0</v>
      </c>
      <c r="QFH119" s="201" t="b">
        <f t="shared" si="223"/>
        <v>0</v>
      </c>
      <c r="QFI119" s="201" t="b">
        <f t="shared" si="223"/>
        <v>0</v>
      </c>
      <c r="QFJ119" s="201" t="b">
        <f t="shared" si="223"/>
        <v>0</v>
      </c>
      <c r="QFK119" s="201" t="b">
        <f t="shared" ref="QFK119:QHV119" si="224">IF(QFK113=TRUE,IF(((QFK117-QFK114)*QFK116)&lt;0,TRUE,FALSE),FALSE)</f>
        <v>0</v>
      </c>
      <c r="QFL119" s="201" t="b">
        <f t="shared" si="224"/>
        <v>0</v>
      </c>
      <c r="QFM119" s="201" t="b">
        <f t="shared" si="224"/>
        <v>0</v>
      </c>
      <c r="QFN119" s="201" t="b">
        <f t="shared" si="224"/>
        <v>0</v>
      </c>
      <c r="QFO119" s="201" t="b">
        <f t="shared" si="224"/>
        <v>0</v>
      </c>
      <c r="QFP119" s="201" t="b">
        <f t="shared" si="224"/>
        <v>0</v>
      </c>
      <c r="QFQ119" s="201" t="b">
        <f t="shared" si="224"/>
        <v>0</v>
      </c>
      <c r="QFR119" s="201" t="b">
        <f t="shared" si="224"/>
        <v>0</v>
      </c>
      <c r="QFS119" s="201" t="b">
        <f t="shared" si="224"/>
        <v>0</v>
      </c>
      <c r="QFT119" s="201" t="b">
        <f t="shared" si="224"/>
        <v>0</v>
      </c>
      <c r="QFU119" s="201" t="b">
        <f t="shared" si="224"/>
        <v>0</v>
      </c>
      <c r="QFV119" s="201" t="b">
        <f t="shared" si="224"/>
        <v>0</v>
      </c>
      <c r="QFW119" s="201" t="b">
        <f t="shared" si="224"/>
        <v>0</v>
      </c>
      <c r="QFX119" s="201" t="b">
        <f t="shared" si="224"/>
        <v>0</v>
      </c>
      <c r="QFY119" s="201" t="b">
        <f t="shared" si="224"/>
        <v>0</v>
      </c>
      <c r="QFZ119" s="201" t="b">
        <f t="shared" si="224"/>
        <v>0</v>
      </c>
      <c r="QGA119" s="201" t="b">
        <f t="shared" si="224"/>
        <v>0</v>
      </c>
      <c r="QGB119" s="201" t="b">
        <f t="shared" si="224"/>
        <v>0</v>
      </c>
      <c r="QGC119" s="201" t="b">
        <f t="shared" si="224"/>
        <v>0</v>
      </c>
      <c r="QGD119" s="201" t="b">
        <f t="shared" si="224"/>
        <v>0</v>
      </c>
      <c r="QGE119" s="201" t="b">
        <f t="shared" si="224"/>
        <v>0</v>
      </c>
      <c r="QGF119" s="201" t="b">
        <f t="shared" si="224"/>
        <v>0</v>
      </c>
      <c r="QGG119" s="201" t="b">
        <f t="shared" si="224"/>
        <v>0</v>
      </c>
      <c r="QGH119" s="201" t="b">
        <f t="shared" si="224"/>
        <v>0</v>
      </c>
      <c r="QGI119" s="201" t="b">
        <f t="shared" si="224"/>
        <v>0</v>
      </c>
      <c r="QGJ119" s="201" t="b">
        <f t="shared" si="224"/>
        <v>0</v>
      </c>
      <c r="QGK119" s="201" t="b">
        <f t="shared" si="224"/>
        <v>0</v>
      </c>
      <c r="QGL119" s="201" t="b">
        <f t="shared" si="224"/>
        <v>0</v>
      </c>
      <c r="QGM119" s="201" t="b">
        <f t="shared" si="224"/>
        <v>0</v>
      </c>
      <c r="QGN119" s="201" t="b">
        <f t="shared" si="224"/>
        <v>0</v>
      </c>
      <c r="QGO119" s="201" t="b">
        <f t="shared" si="224"/>
        <v>0</v>
      </c>
      <c r="QGP119" s="201" t="b">
        <f t="shared" si="224"/>
        <v>0</v>
      </c>
      <c r="QGQ119" s="201" t="b">
        <f t="shared" si="224"/>
        <v>0</v>
      </c>
      <c r="QGR119" s="201" t="b">
        <f t="shared" si="224"/>
        <v>0</v>
      </c>
      <c r="QGS119" s="201" t="b">
        <f t="shared" si="224"/>
        <v>0</v>
      </c>
      <c r="QGT119" s="201" t="b">
        <f t="shared" si="224"/>
        <v>0</v>
      </c>
      <c r="QGU119" s="201" t="b">
        <f t="shared" si="224"/>
        <v>0</v>
      </c>
      <c r="QGV119" s="201" t="b">
        <f t="shared" si="224"/>
        <v>0</v>
      </c>
      <c r="QGW119" s="201" t="b">
        <f t="shared" si="224"/>
        <v>0</v>
      </c>
      <c r="QGX119" s="201" t="b">
        <f t="shared" si="224"/>
        <v>0</v>
      </c>
      <c r="QGY119" s="201" t="b">
        <f t="shared" si="224"/>
        <v>0</v>
      </c>
      <c r="QGZ119" s="201" t="b">
        <f t="shared" si="224"/>
        <v>0</v>
      </c>
      <c r="QHA119" s="201" t="b">
        <f t="shared" si="224"/>
        <v>0</v>
      </c>
      <c r="QHB119" s="201" t="b">
        <f t="shared" si="224"/>
        <v>0</v>
      </c>
      <c r="QHC119" s="201" t="b">
        <f t="shared" si="224"/>
        <v>0</v>
      </c>
      <c r="QHD119" s="201" t="b">
        <f t="shared" si="224"/>
        <v>0</v>
      </c>
      <c r="QHE119" s="201" t="b">
        <f t="shared" si="224"/>
        <v>0</v>
      </c>
      <c r="QHF119" s="201" t="b">
        <f t="shared" si="224"/>
        <v>0</v>
      </c>
      <c r="QHG119" s="201" t="b">
        <f t="shared" si="224"/>
        <v>0</v>
      </c>
      <c r="QHH119" s="201" t="b">
        <f t="shared" si="224"/>
        <v>0</v>
      </c>
      <c r="QHI119" s="201" t="b">
        <f t="shared" si="224"/>
        <v>0</v>
      </c>
      <c r="QHJ119" s="201" t="b">
        <f t="shared" si="224"/>
        <v>0</v>
      </c>
      <c r="QHK119" s="201" t="b">
        <f t="shared" si="224"/>
        <v>0</v>
      </c>
      <c r="QHL119" s="201" t="b">
        <f t="shared" si="224"/>
        <v>0</v>
      </c>
      <c r="QHM119" s="201" t="b">
        <f t="shared" si="224"/>
        <v>0</v>
      </c>
      <c r="QHN119" s="201" t="b">
        <f t="shared" si="224"/>
        <v>0</v>
      </c>
      <c r="QHO119" s="201" t="b">
        <f t="shared" si="224"/>
        <v>0</v>
      </c>
      <c r="QHP119" s="201" t="b">
        <f t="shared" si="224"/>
        <v>0</v>
      </c>
      <c r="QHQ119" s="201" t="b">
        <f t="shared" si="224"/>
        <v>0</v>
      </c>
      <c r="QHR119" s="201" t="b">
        <f t="shared" si="224"/>
        <v>0</v>
      </c>
      <c r="QHS119" s="201" t="b">
        <f t="shared" si="224"/>
        <v>0</v>
      </c>
      <c r="QHT119" s="201" t="b">
        <f t="shared" si="224"/>
        <v>0</v>
      </c>
      <c r="QHU119" s="201" t="b">
        <f t="shared" si="224"/>
        <v>0</v>
      </c>
      <c r="QHV119" s="201" t="b">
        <f t="shared" si="224"/>
        <v>0</v>
      </c>
      <c r="QHW119" s="201" t="b">
        <f t="shared" ref="QHW119:QKH119" si="225">IF(QHW113=TRUE,IF(((QHW117-QHW114)*QHW116)&lt;0,TRUE,FALSE),FALSE)</f>
        <v>0</v>
      </c>
      <c r="QHX119" s="201" t="b">
        <f t="shared" si="225"/>
        <v>0</v>
      </c>
      <c r="QHY119" s="201" t="b">
        <f t="shared" si="225"/>
        <v>0</v>
      </c>
      <c r="QHZ119" s="201" t="b">
        <f t="shared" si="225"/>
        <v>0</v>
      </c>
      <c r="QIA119" s="201" t="b">
        <f t="shared" si="225"/>
        <v>0</v>
      </c>
      <c r="QIB119" s="201" t="b">
        <f t="shared" si="225"/>
        <v>0</v>
      </c>
      <c r="QIC119" s="201" t="b">
        <f t="shared" si="225"/>
        <v>0</v>
      </c>
      <c r="QID119" s="201" t="b">
        <f t="shared" si="225"/>
        <v>0</v>
      </c>
      <c r="QIE119" s="201" t="b">
        <f t="shared" si="225"/>
        <v>0</v>
      </c>
      <c r="QIF119" s="201" t="b">
        <f t="shared" si="225"/>
        <v>0</v>
      </c>
      <c r="QIG119" s="201" t="b">
        <f t="shared" si="225"/>
        <v>0</v>
      </c>
      <c r="QIH119" s="201" t="b">
        <f t="shared" si="225"/>
        <v>0</v>
      </c>
      <c r="QII119" s="201" t="b">
        <f t="shared" si="225"/>
        <v>0</v>
      </c>
      <c r="QIJ119" s="201" t="b">
        <f t="shared" si="225"/>
        <v>0</v>
      </c>
      <c r="QIK119" s="201" t="b">
        <f t="shared" si="225"/>
        <v>0</v>
      </c>
      <c r="QIL119" s="201" t="b">
        <f t="shared" si="225"/>
        <v>0</v>
      </c>
      <c r="QIM119" s="201" t="b">
        <f t="shared" si="225"/>
        <v>0</v>
      </c>
      <c r="QIN119" s="201" t="b">
        <f t="shared" si="225"/>
        <v>0</v>
      </c>
      <c r="QIO119" s="201" t="b">
        <f t="shared" si="225"/>
        <v>0</v>
      </c>
      <c r="QIP119" s="201" t="b">
        <f t="shared" si="225"/>
        <v>0</v>
      </c>
      <c r="QIQ119" s="201" t="b">
        <f t="shared" si="225"/>
        <v>0</v>
      </c>
      <c r="QIR119" s="201" t="b">
        <f t="shared" si="225"/>
        <v>0</v>
      </c>
      <c r="QIS119" s="201" t="b">
        <f t="shared" si="225"/>
        <v>0</v>
      </c>
      <c r="QIT119" s="201" t="b">
        <f t="shared" si="225"/>
        <v>0</v>
      </c>
      <c r="QIU119" s="201" t="b">
        <f t="shared" si="225"/>
        <v>0</v>
      </c>
      <c r="QIV119" s="201" t="b">
        <f t="shared" si="225"/>
        <v>0</v>
      </c>
      <c r="QIW119" s="201" t="b">
        <f t="shared" si="225"/>
        <v>0</v>
      </c>
      <c r="QIX119" s="201" t="b">
        <f t="shared" si="225"/>
        <v>0</v>
      </c>
      <c r="QIY119" s="201" t="b">
        <f t="shared" si="225"/>
        <v>0</v>
      </c>
      <c r="QIZ119" s="201" t="b">
        <f t="shared" si="225"/>
        <v>0</v>
      </c>
      <c r="QJA119" s="201" t="b">
        <f t="shared" si="225"/>
        <v>0</v>
      </c>
      <c r="QJB119" s="201" t="b">
        <f t="shared" si="225"/>
        <v>0</v>
      </c>
      <c r="QJC119" s="201" t="b">
        <f t="shared" si="225"/>
        <v>0</v>
      </c>
      <c r="QJD119" s="201" t="b">
        <f t="shared" si="225"/>
        <v>0</v>
      </c>
      <c r="QJE119" s="201" t="b">
        <f t="shared" si="225"/>
        <v>0</v>
      </c>
      <c r="QJF119" s="201" t="b">
        <f t="shared" si="225"/>
        <v>0</v>
      </c>
      <c r="QJG119" s="201" t="b">
        <f t="shared" si="225"/>
        <v>0</v>
      </c>
      <c r="QJH119" s="201" t="b">
        <f t="shared" si="225"/>
        <v>0</v>
      </c>
      <c r="QJI119" s="201" t="b">
        <f t="shared" si="225"/>
        <v>0</v>
      </c>
      <c r="QJJ119" s="201" t="b">
        <f t="shared" si="225"/>
        <v>0</v>
      </c>
      <c r="QJK119" s="201" t="b">
        <f t="shared" si="225"/>
        <v>0</v>
      </c>
      <c r="QJL119" s="201" t="b">
        <f t="shared" si="225"/>
        <v>0</v>
      </c>
      <c r="QJM119" s="201" t="b">
        <f t="shared" si="225"/>
        <v>0</v>
      </c>
      <c r="QJN119" s="201" t="b">
        <f t="shared" si="225"/>
        <v>0</v>
      </c>
      <c r="QJO119" s="201" t="b">
        <f t="shared" si="225"/>
        <v>0</v>
      </c>
      <c r="QJP119" s="201" t="b">
        <f t="shared" si="225"/>
        <v>0</v>
      </c>
      <c r="QJQ119" s="201" t="b">
        <f t="shared" si="225"/>
        <v>0</v>
      </c>
      <c r="QJR119" s="201" t="b">
        <f t="shared" si="225"/>
        <v>0</v>
      </c>
      <c r="QJS119" s="201" t="b">
        <f t="shared" si="225"/>
        <v>0</v>
      </c>
      <c r="QJT119" s="201" t="b">
        <f t="shared" si="225"/>
        <v>0</v>
      </c>
      <c r="QJU119" s="201" t="b">
        <f t="shared" si="225"/>
        <v>0</v>
      </c>
      <c r="QJV119" s="201" t="b">
        <f t="shared" si="225"/>
        <v>0</v>
      </c>
      <c r="QJW119" s="201" t="b">
        <f t="shared" si="225"/>
        <v>0</v>
      </c>
      <c r="QJX119" s="201" t="b">
        <f t="shared" si="225"/>
        <v>0</v>
      </c>
      <c r="QJY119" s="201" t="b">
        <f t="shared" si="225"/>
        <v>0</v>
      </c>
      <c r="QJZ119" s="201" t="b">
        <f t="shared" si="225"/>
        <v>0</v>
      </c>
      <c r="QKA119" s="201" t="b">
        <f t="shared" si="225"/>
        <v>0</v>
      </c>
      <c r="QKB119" s="201" t="b">
        <f t="shared" si="225"/>
        <v>0</v>
      </c>
      <c r="QKC119" s="201" t="b">
        <f t="shared" si="225"/>
        <v>0</v>
      </c>
      <c r="QKD119" s="201" t="b">
        <f t="shared" si="225"/>
        <v>0</v>
      </c>
      <c r="QKE119" s="201" t="b">
        <f t="shared" si="225"/>
        <v>0</v>
      </c>
      <c r="QKF119" s="201" t="b">
        <f t="shared" si="225"/>
        <v>0</v>
      </c>
      <c r="QKG119" s="201" t="b">
        <f t="shared" si="225"/>
        <v>0</v>
      </c>
      <c r="QKH119" s="201" t="b">
        <f t="shared" si="225"/>
        <v>0</v>
      </c>
      <c r="QKI119" s="201" t="b">
        <f t="shared" ref="QKI119:QMT119" si="226">IF(QKI113=TRUE,IF(((QKI117-QKI114)*QKI116)&lt;0,TRUE,FALSE),FALSE)</f>
        <v>0</v>
      </c>
      <c r="QKJ119" s="201" t="b">
        <f t="shared" si="226"/>
        <v>0</v>
      </c>
      <c r="QKK119" s="201" t="b">
        <f t="shared" si="226"/>
        <v>0</v>
      </c>
      <c r="QKL119" s="201" t="b">
        <f t="shared" si="226"/>
        <v>0</v>
      </c>
      <c r="QKM119" s="201" t="b">
        <f t="shared" si="226"/>
        <v>0</v>
      </c>
      <c r="QKN119" s="201" t="b">
        <f t="shared" si="226"/>
        <v>0</v>
      </c>
      <c r="QKO119" s="201" t="b">
        <f t="shared" si="226"/>
        <v>0</v>
      </c>
      <c r="QKP119" s="201" t="b">
        <f t="shared" si="226"/>
        <v>0</v>
      </c>
      <c r="QKQ119" s="201" t="b">
        <f t="shared" si="226"/>
        <v>0</v>
      </c>
      <c r="QKR119" s="201" t="b">
        <f t="shared" si="226"/>
        <v>0</v>
      </c>
      <c r="QKS119" s="201" t="b">
        <f t="shared" si="226"/>
        <v>0</v>
      </c>
      <c r="QKT119" s="201" t="b">
        <f t="shared" si="226"/>
        <v>0</v>
      </c>
      <c r="QKU119" s="201" t="b">
        <f t="shared" si="226"/>
        <v>0</v>
      </c>
      <c r="QKV119" s="201" t="b">
        <f t="shared" si="226"/>
        <v>0</v>
      </c>
      <c r="QKW119" s="201" t="b">
        <f t="shared" si="226"/>
        <v>0</v>
      </c>
      <c r="QKX119" s="201" t="b">
        <f t="shared" si="226"/>
        <v>0</v>
      </c>
      <c r="QKY119" s="201" t="b">
        <f t="shared" si="226"/>
        <v>0</v>
      </c>
      <c r="QKZ119" s="201" t="b">
        <f t="shared" si="226"/>
        <v>0</v>
      </c>
      <c r="QLA119" s="201" t="b">
        <f t="shared" si="226"/>
        <v>0</v>
      </c>
      <c r="QLB119" s="201" t="b">
        <f t="shared" si="226"/>
        <v>0</v>
      </c>
      <c r="QLC119" s="201" t="b">
        <f t="shared" si="226"/>
        <v>0</v>
      </c>
      <c r="QLD119" s="201" t="b">
        <f t="shared" si="226"/>
        <v>0</v>
      </c>
      <c r="QLE119" s="201" t="b">
        <f t="shared" si="226"/>
        <v>0</v>
      </c>
      <c r="QLF119" s="201" t="b">
        <f t="shared" si="226"/>
        <v>0</v>
      </c>
      <c r="QLG119" s="201" t="b">
        <f t="shared" si="226"/>
        <v>0</v>
      </c>
      <c r="QLH119" s="201" t="b">
        <f t="shared" si="226"/>
        <v>0</v>
      </c>
      <c r="QLI119" s="201" t="b">
        <f t="shared" si="226"/>
        <v>0</v>
      </c>
      <c r="QLJ119" s="201" t="b">
        <f t="shared" si="226"/>
        <v>0</v>
      </c>
      <c r="QLK119" s="201" t="b">
        <f t="shared" si="226"/>
        <v>0</v>
      </c>
      <c r="QLL119" s="201" t="b">
        <f t="shared" si="226"/>
        <v>0</v>
      </c>
      <c r="QLM119" s="201" t="b">
        <f t="shared" si="226"/>
        <v>0</v>
      </c>
      <c r="QLN119" s="201" t="b">
        <f t="shared" si="226"/>
        <v>0</v>
      </c>
      <c r="QLO119" s="201" t="b">
        <f t="shared" si="226"/>
        <v>0</v>
      </c>
      <c r="QLP119" s="201" t="b">
        <f t="shared" si="226"/>
        <v>0</v>
      </c>
      <c r="QLQ119" s="201" t="b">
        <f t="shared" si="226"/>
        <v>0</v>
      </c>
      <c r="QLR119" s="201" t="b">
        <f t="shared" si="226"/>
        <v>0</v>
      </c>
      <c r="QLS119" s="201" t="b">
        <f t="shared" si="226"/>
        <v>0</v>
      </c>
      <c r="QLT119" s="201" t="b">
        <f t="shared" si="226"/>
        <v>0</v>
      </c>
      <c r="QLU119" s="201" t="b">
        <f t="shared" si="226"/>
        <v>0</v>
      </c>
      <c r="QLV119" s="201" t="b">
        <f t="shared" si="226"/>
        <v>0</v>
      </c>
      <c r="QLW119" s="201" t="b">
        <f t="shared" si="226"/>
        <v>0</v>
      </c>
      <c r="QLX119" s="201" t="b">
        <f t="shared" si="226"/>
        <v>0</v>
      </c>
      <c r="QLY119" s="201" t="b">
        <f t="shared" si="226"/>
        <v>0</v>
      </c>
      <c r="QLZ119" s="201" t="b">
        <f t="shared" si="226"/>
        <v>0</v>
      </c>
      <c r="QMA119" s="201" t="b">
        <f t="shared" si="226"/>
        <v>0</v>
      </c>
      <c r="QMB119" s="201" t="b">
        <f t="shared" si="226"/>
        <v>0</v>
      </c>
      <c r="QMC119" s="201" t="b">
        <f t="shared" si="226"/>
        <v>0</v>
      </c>
      <c r="QMD119" s="201" t="b">
        <f t="shared" si="226"/>
        <v>0</v>
      </c>
      <c r="QME119" s="201" t="b">
        <f t="shared" si="226"/>
        <v>0</v>
      </c>
      <c r="QMF119" s="201" t="b">
        <f t="shared" si="226"/>
        <v>0</v>
      </c>
      <c r="QMG119" s="201" t="b">
        <f t="shared" si="226"/>
        <v>0</v>
      </c>
      <c r="QMH119" s="201" t="b">
        <f t="shared" si="226"/>
        <v>0</v>
      </c>
      <c r="QMI119" s="201" t="b">
        <f t="shared" si="226"/>
        <v>0</v>
      </c>
      <c r="QMJ119" s="201" t="b">
        <f t="shared" si="226"/>
        <v>0</v>
      </c>
      <c r="QMK119" s="201" t="b">
        <f t="shared" si="226"/>
        <v>0</v>
      </c>
      <c r="QML119" s="201" t="b">
        <f t="shared" si="226"/>
        <v>0</v>
      </c>
      <c r="QMM119" s="201" t="b">
        <f t="shared" si="226"/>
        <v>0</v>
      </c>
      <c r="QMN119" s="201" t="b">
        <f t="shared" si="226"/>
        <v>0</v>
      </c>
      <c r="QMO119" s="201" t="b">
        <f t="shared" si="226"/>
        <v>0</v>
      </c>
      <c r="QMP119" s="201" t="b">
        <f t="shared" si="226"/>
        <v>0</v>
      </c>
      <c r="QMQ119" s="201" t="b">
        <f t="shared" si="226"/>
        <v>0</v>
      </c>
      <c r="QMR119" s="201" t="b">
        <f t="shared" si="226"/>
        <v>0</v>
      </c>
      <c r="QMS119" s="201" t="b">
        <f t="shared" si="226"/>
        <v>0</v>
      </c>
      <c r="QMT119" s="201" t="b">
        <f t="shared" si="226"/>
        <v>0</v>
      </c>
      <c r="QMU119" s="201" t="b">
        <f t="shared" ref="QMU119:QPF119" si="227">IF(QMU113=TRUE,IF(((QMU117-QMU114)*QMU116)&lt;0,TRUE,FALSE),FALSE)</f>
        <v>0</v>
      </c>
      <c r="QMV119" s="201" t="b">
        <f t="shared" si="227"/>
        <v>0</v>
      </c>
      <c r="QMW119" s="201" t="b">
        <f t="shared" si="227"/>
        <v>0</v>
      </c>
      <c r="QMX119" s="201" t="b">
        <f t="shared" si="227"/>
        <v>0</v>
      </c>
      <c r="QMY119" s="201" t="b">
        <f t="shared" si="227"/>
        <v>0</v>
      </c>
      <c r="QMZ119" s="201" t="b">
        <f t="shared" si="227"/>
        <v>0</v>
      </c>
      <c r="QNA119" s="201" t="b">
        <f t="shared" si="227"/>
        <v>0</v>
      </c>
      <c r="QNB119" s="201" t="b">
        <f t="shared" si="227"/>
        <v>0</v>
      </c>
      <c r="QNC119" s="201" t="b">
        <f t="shared" si="227"/>
        <v>0</v>
      </c>
      <c r="QND119" s="201" t="b">
        <f t="shared" si="227"/>
        <v>0</v>
      </c>
      <c r="QNE119" s="201" t="b">
        <f t="shared" si="227"/>
        <v>0</v>
      </c>
      <c r="QNF119" s="201" t="b">
        <f t="shared" si="227"/>
        <v>0</v>
      </c>
      <c r="QNG119" s="201" t="b">
        <f t="shared" si="227"/>
        <v>0</v>
      </c>
      <c r="QNH119" s="201" t="b">
        <f t="shared" si="227"/>
        <v>0</v>
      </c>
      <c r="QNI119" s="201" t="b">
        <f t="shared" si="227"/>
        <v>0</v>
      </c>
      <c r="QNJ119" s="201" t="b">
        <f t="shared" si="227"/>
        <v>0</v>
      </c>
      <c r="QNK119" s="201" t="b">
        <f t="shared" si="227"/>
        <v>0</v>
      </c>
      <c r="QNL119" s="201" t="b">
        <f t="shared" si="227"/>
        <v>0</v>
      </c>
      <c r="QNM119" s="201" t="b">
        <f t="shared" si="227"/>
        <v>0</v>
      </c>
      <c r="QNN119" s="201" t="b">
        <f t="shared" si="227"/>
        <v>0</v>
      </c>
      <c r="QNO119" s="201" t="b">
        <f t="shared" si="227"/>
        <v>0</v>
      </c>
      <c r="QNP119" s="201" t="b">
        <f t="shared" si="227"/>
        <v>0</v>
      </c>
      <c r="QNQ119" s="201" t="b">
        <f t="shared" si="227"/>
        <v>0</v>
      </c>
      <c r="QNR119" s="201" t="b">
        <f t="shared" si="227"/>
        <v>0</v>
      </c>
      <c r="QNS119" s="201" t="b">
        <f t="shared" si="227"/>
        <v>0</v>
      </c>
      <c r="QNT119" s="201" t="b">
        <f t="shared" si="227"/>
        <v>0</v>
      </c>
      <c r="QNU119" s="201" t="b">
        <f t="shared" si="227"/>
        <v>0</v>
      </c>
      <c r="QNV119" s="201" t="b">
        <f t="shared" si="227"/>
        <v>0</v>
      </c>
      <c r="QNW119" s="201" t="b">
        <f t="shared" si="227"/>
        <v>0</v>
      </c>
      <c r="QNX119" s="201" t="b">
        <f t="shared" si="227"/>
        <v>0</v>
      </c>
      <c r="QNY119" s="201" t="b">
        <f t="shared" si="227"/>
        <v>0</v>
      </c>
      <c r="QNZ119" s="201" t="b">
        <f t="shared" si="227"/>
        <v>0</v>
      </c>
      <c r="QOA119" s="201" t="b">
        <f t="shared" si="227"/>
        <v>0</v>
      </c>
      <c r="QOB119" s="201" t="b">
        <f t="shared" si="227"/>
        <v>0</v>
      </c>
      <c r="QOC119" s="201" t="b">
        <f t="shared" si="227"/>
        <v>0</v>
      </c>
      <c r="QOD119" s="201" t="b">
        <f t="shared" si="227"/>
        <v>0</v>
      </c>
      <c r="QOE119" s="201" t="b">
        <f t="shared" si="227"/>
        <v>0</v>
      </c>
      <c r="QOF119" s="201" t="b">
        <f t="shared" si="227"/>
        <v>0</v>
      </c>
      <c r="QOG119" s="201" t="b">
        <f t="shared" si="227"/>
        <v>0</v>
      </c>
      <c r="QOH119" s="201" t="b">
        <f t="shared" si="227"/>
        <v>0</v>
      </c>
      <c r="QOI119" s="201" t="b">
        <f t="shared" si="227"/>
        <v>0</v>
      </c>
      <c r="QOJ119" s="201" t="b">
        <f t="shared" si="227"/>
        <v>0</v>
      </c>
      <c r="QOK119" s="201" t="b">
        <f t="shared" si="227"/>
        <v>0</v>
      </c>
      <c r="QOL119" s="201" t="b">
        <f t="shared" si="227"/>
        <v>0</v>
      </c>
      <c r="QOM119" s="201" t="b">
        <f t="shared" si="227"/>
        <v>0</v>
      </c>
      <c r="QON119" s="201" t="b">
        <f t="shared" si="227"/>
        <v>0</v>
      </c>
      <c r="QOO119" s="201" t="b">
        <f t="shared" si="227"/>
        <v>0</v>
      </c>
      <c r="QOP119" s="201" t="b">
        <f t="shared" si="227"/>
        <v>0</v>
      </c>
      <c r="QOQ119" s="201" t="b">
        <f t="shared" si="227"/>
        <v>0</v>
      </c>
      <c r="QOR119" s="201" t="b">
        <f t="shared" si="227"/>
        <v>0</v>
      </c>
      <c r="QOS119" s="201" t="b">
        <f t="shared" si="227"/>
        <v>0</v>
      </c>
      <c r="QOT119" s="201" t="b">
        <f t="shared" si="227"/>
        <v>0</v>
      </c>
      <c r="QOU119" s="201" t="b">
        <f t="shared" si="227"/>
        <v>0</v>
      </c>
      <c r="QOV119" s="201" t="b">
        <f t="shared" si="227"/>
        <v>0</v>
      </c>
      <c r="QOW119" s="201" t="b">
        <f t="shared" si="227"/>
        <v>0</v>
      </c>
      <c r="QOX119" s="201" t="b">
        <f t="shared" si="227"/>
        <v>0</v>
      </c>
      <c r="QOY119" s="201" t="b">
        <f t="shared" si="227"/>
        <v>0</v>
      </c>
      <c r="QOZ119" s="201" t="b">
        <f t="shared" si="227"/>
        <v>0</v>
      </c>
      <c r="QPA119" s="201" t="b">
        <f t="shared" si="227"/>
        <v>0</v>
      </c>
      <c r="QPB119" s="201" t="b">
        <f t="shared" si="227"/>
        <v>0</v>
      </c>
      <c r="QPC119" s="201" t="b">
        <f t="shared" si="227"/>
        <v>0</v>
      </c>
      <c r="QPD119" s="201" t="b">
        <f t="shared" si="227"/>
        <v>0</v>
      </c>
      <c r="QPE119" s="201" t="b">
        <f t="shared" si="227"/>
        <v>0</v>
      </c>
      <c r="QPF119" s="201" t="b">
        <f t="shared" si="227"/>
        <v>0</v>
      </c>
      <c r="QPG119" s="201" t="b">
        <f t="shared" ref="QPG119:QRR119" si="228">IF(QPG113=TRUE,IF(((QPG117-QPG114)*QPG116)&lt;0,TRUE,FALSE),FALSE)</f>
        <v>0</v>
      </c>
      <c r="QPH119" s="201" t="b">
        <f t="shared" si="228"/>
        <v>0</v>
      </c>
      <c r="QPI119" s="201" t="b">
        <f t="shared" si="228"/>
        <v>0</v>
      </c>
      <c r="QPJ119" s="201" t="b">
        <f t="shared" si="228"/>
        <v>0</v>
      </c>
      <c r="QPK119" s="201" t="b">
        <f t="shared" si="228"/>
        <v>0</v>
      </c>
      <c r="QPL119" s="201" t="b">
        <f t="shared" si="228"/>
        <v>0</v>
      </c>
      <c r="QPM119" s="201" t="b">
        <f t="shared" si="228"/>
        <v>0</v>
      </c>
      <c r="QPN119" s="201" t="b">
        <f t="shared" si="228"/>
        <v>0</v>
      </c>
      <c r="QPO119" s="201" t="b">
        <f t="shared" si="228"/>
        <v>0</v>
      </c>
      <c r="QPP119" s="201" t="b">
        <f t="shared" si="228"/>
        <v>0</v>
      </c>
      <c r="QPQ119" s="201" t="b">
        <f t="shared" si="228"/>
        <v>0</v>
      </c>
      <c r="QPR119" s="201" t="b">
        <f t="shared" si="228"/>
        <v>0</v>
      </c>
      <c r="QPS119" s="201" t="b">
        <f t="shared" si="228"/>
        <v>0</v>
      </c>
      <c r="QPT119" s="201" t="b">
        <f t="shared" si="228"/>
        <v>0</v>
      </c>
      <c r="QPU119" s="201" t="b">
        <f t="shared" si="228"/>
        <v>0</v>
      </c>
      <c r="QPV119" s="201" t="b">
        <f t="shared" si="228"/>
        <v>0</v>
      </c>
      <c r="QPW119" s="201" t="b">
        <f t="shared" si="228"/>
        <v>0</v>
      </c>
      <c r="QPX119" s="201" t="b">
        <f t="shared" si="228"/>
        <v>0</v>
      </c>
      <c r="QPY119" s="201" t="b">
        <f t="shared" si="228"/>
        <v>0</v>
      </c>
      <c r="QPZ119" s="201" t="b">
        <f t="shared" si="228"/>
        <v>0</v>
      </c>
      <c r="QQA119" s="201" t="b">
        <f t="shared" si="228"/>
        <v>0</v>
      </c>
      <c r="QQB119" s="201" t="b">
        <f t="shared" si="228"/>
        <v>0</v>
      </c>
      <c r="QQC119" s="201" t="b">
        <f t="shared" si="228"/>
        <v>0</v>
      </c>
      <c r="QQD119" s="201" t="b">
        <f t="shared" si="228"/>
        <v>0</v>
      </c>
      <c r="QQE119" s="201" t="b">
        <f t="shared" si="228"/>
        <v>0</v>
      </c>
      <c r="QQF119" s="201" t="b">
        <f t="shared" si="228"/>
        <v>0</v>
      </c>
      <c r="QQG119" s="201" t="b">
        <f t="shared" si="228"/>
        <v>0</v>
      </c>
      <c r="QQH119" s="201" t="b">
        <f t="shared" si="228"/>
        <v>0</v>
      </c>
      <c r="QQI119" s="201" t="b">
        <f t="shared" si="228"/>
        <v>0</v>
      </c>
      <c r="QQJ119" s="201" t="b">
        <f t="shared" si="228"/>
        <v>0</v>
      </c>
      <c r="QQK119" s="201" t="b">
        <f t="shared" si="228"/>
        <v>0</v>
      </c>
      <c r="QQL119" s="201" t="b">
        <f t="shared" si="228"/>
        <v>0</v>
      </c>
      <c r="QQM119" s="201" t="b">
        <f t="shared" si="228"/>
        <v>0</v>
      </c>
      <c r="QQN119" s="201" t="b">
        <f t="shared" si="228"/>
        <v>0</v>
      </c>
      <c r="QQO119" s="201" t="b">
        <f t="shared" si="228"/>
        <v>0</v>
      </c>
      <c r="QQP119" s="201" t="b">
        <f t="shared" si="228"/>
        <v>0</v>
      </c>
      <c r="QQQ119" s="201" t="b">
        <f t="shared" si="228"/>
        <v>0</v>
      </c>
      <c r="QQR119" s="201" t="b">
        <f t="shared" si="228"/>
        <v>0</v>
      </c>
      <c r="QQS119" s="201" t="b">
        <f t="shared" si="228"/>
        <v>0</v>
      </c>
      <c r="QQT119" s="201" t="b">
        <f t="shared" si="228"/>
        <v>0</v>
      </c>
      <c r="QQU119" s="201" t="b">
        <f t="shared" si="228"/>
        <v>0</v>
      </c>
      <c r="QQV119" s="201" t="b">
        <f t="shared" si="228"/>
        <v>0</v>
      </c>
      <c r="QQW119" s="201" t="b">
        <f t="shared" si="228"/>
        <v>0</v>
      </c>
      <c r="QQX119" s="201" t="b">
        <f t="shared" si="228"/>
        <v>0</v>
      </c>
      <c r="QQY119" s="201" t="b">
        <f t="shared" si="228"/>
        <v>0</v>
      </c>
      <c r="QQZ119" s="201" t="b">
        <f t="shared" si="228"/>
        <v>0</v>
      </c>
      <c r="QRA119" s="201" t="b">
        <f t="shared" si="228"/>
        <v>0</v>
      </c>
      <c r="QRB119" s="201" t="b">
        <f t="shared" si="228"/>
        <v>0</v>
      </c>
      <c r="QRC119" s="201" t="b">
        <f t="shared" si="228"/>
        <v>0</v>
      </c>
      <c r="QRD119" s="201" t="b">
        <f t="shared" si="228"/>
        <v>0</v>
      </c>
      <c r="QRE119" s="201" t="b">
        <f t="shared" si="228"/>
        <v>0</v>
      </c>
      <c r="QRF119" s="201" t="b">
        <f t="shared" si="228"/>
        <v>0</v>
      </c>
      <c r="QRG119" s="201" t="b">
        <f t="shared" si="228"/>
        <v>0</v>
      </c>
      <c r="QRH119" s="201" t="b">
        <f t="shared" si="228"/>
        <v>0</v>
      </c>
      <c r="QRI119" s="201" t="b">
        <f t="shared" si="228"/>
        <v>0</v>
      </c>
      <c r="QRJ119" s="201" t="b">
        <f t="shared" si="228"/>
        <v>0</v>
      </c>
      <c r="QRK119" s="201" t="b">
        <f t="shared" si="228"/>
        <v>0</v>
      </c>
      <c r="QRL119" s="201" t="b">
        <f t="shared" si="228"/>
        <v>0</v>
      </c>
      <c r="QRM119" s="201" t="b">
        <f t="shared" si="228"/>
        <v>0</v>
      </c>
      <c r="QRN119" s="201" t="b">
        <f t="shared" si="228"/>
        <v>0</v>
      </c>
      <c r="QRO119" s="201" t="b">
        <f t="shared" si="228"/>
        <v>0</v>
      </c>
      <c r="QRP119" s="201" t="b">
        <f t="shared" si="228"/>
        <v>0</v>
      </c>
      <c r="QRQ119" s="201" t="b">
        <f t="shared" si="228"/>
        <v>0</v>
      </c>
      <c r="QRR119" s="201" t="b">
        <f t="shared" si="228"/>
        <v>0</v>
      </c>
      <c r="QRS119" s="201" t="b">
        <f t="shared" ref="QRS119:QUD119" si="229">IF(QRS113=TRUE,IF(((QRS117-QRS114)*QRS116)&lt;0,TRUE,FALSE),FALSE)</f>
        <v>0</v>
      </c>
      <c r="QRT119" s="201" t="b">
        <f t="shared" si="229"/>
        <v>0</v>
      </c>
      <c r="QRU119" s="201" t="b">
        <f t="shared" si="229"/>
        <v>0</v>
      </c>
      <c r="QRV119" s="201" t="b">
        <f t="shared" si="229"/>
        <v>0</v>
      </c>
      <c r="QRW119" s="201" t="b">
        <f t="shared" si="229"/>
        <v>0</v>
      </c>
      <c r="QRX119" s="201" t="b">
        <f t="shared" si="229"/>
        <v>0</v>
      </c>
      <c r="QRY119" s="201" t="b">
        <f t="shared" si="229"/>
        <v>0</v>
      </c>
      <c r="QRZ119" s="201" t="b">
        <f t="shared" si="229"/>
        <v>0</v>
      </c>
      <c r="QSA119" s="201" t="b">
        <f t="shared" si="229"/>
        <v>0</v>
      </c>
      <c r="QSB119" s="201" t="b">
        <f t="shared" si="229"/>
        <v>0</v>
      </c>
      <c r="QSC119" s="201" t="b">
        <f t="shared" si="229"/>
        <v>0</v>
      </c>
      <c r="QSD119" s="201" t="b">
        <f t="shared" si="229"/>
        <v>0</v>
      </c>
      <c r="QSE119" s="201" t="b">
        <f t="shared" si="229"/>
        <v>0</v>
      </c>
      <c r="QSF119" s="201" t="b">
        <f t="shared" si="229"/>
        <v>0</v>
      </c>
      <c r="QSG119" s="201" t="b">
        <f t="shared" si="229"/>
        <v>0</v>
      </c>
      <c r="QSH119" s="201" t="b">
        <f t="shared" si="229"/>
        <v>0</v>
      </c>
      <c r="QSI119" s="201" t="b">
        <f t="shared" si="229"/>
        <v>0</v>
      </c>
      <c r="QSJ119" s="201" t="b">
        <f t="shared" si="229"/>
        <v>0</v>
      </c>
      <c r="QSK119" s="201" t="b">
        <f t="shared" si="229"/>
        <v>0</v>
      </c>
      <c r="QSL119" s="201" t="b">
        <f t="shared" si="229"/>
        <v>0</v>
      </c>
      <c r="QSM119" s="201" t="b">
        <f t="shared" si="229"/>
        <v>0</v>
      </c>
      <c r="QSN119" s="201" t="b">
        <f t="shared" si="229"/>
        <v>0</v>
      </c>
      <c r="QSO119" s="201" t="b">
        <f t="shared" si="229"/>
        <v>0</v>
      </c>
      <c r="QSP119" s="201" t="b">
        <f t="shared" si="229"/>
        <v>0</v>
      </c>
      <c r="QSQ119" s="201" t="b">
        <f t="shared" si="229"/>
        <v>0</v>
      </c>
      <c r="QSR119" s="201" t="b">
        <f t="shared" si="229"/>
        <v>0</v>
      </c>
      <c r="QSS119" s="201" t="b">
        <f t="shared" si="229"/>
        <v>0</v>
      </c>
      <c r="QST119" s="201" t="b">
        <f t="shared" si="229"/>
        <v>0</v>
      </c>
      <c r="QSU119" s="201" t="b">
        <f t="shared" si="229"/>
        <v>0</v>
      </c>
      <c r="QSV119" s="201" t="b">
        <f t="shared" si="229"/>
        <v>0</v>
      </c>
      <c r="QSW119" s="201" t="b">
        <f t="shared" si="229"/>
        <v>0</v>
      </c>
      <c r="QSX119" s="201" t="b">
        <f t="shared" si="229"/>
        <v>0</v>
      </c>
      <c r="QSY119" s="201" t="b">
        <f t="shared" si="229"/>
        <v>0</v>
      </c>
      <c r="QSZ119" s="201" t="b">
        <f t="shared" si="229"/>
        <v>0</v>
      </c>
      <c r="QTA119" s="201" t="b">
        <f t="shared" si="229"/>
        <v>0</v>
      </c>
      <c r="QTB119" s="201" t="b">
        <f t="shared" si="229"/>
        <v>0</v>
      </c>
      <c r="QTC119" s="201" t="b">
        <f t="shared" si="229"/>
        <v>0</v>
      </c>
      <c r="QTD119" s="201" t="b">
        <f t="shared" si="229"/>
        <v>0</v>
      </c>
      <c r="QTE119" s="201" t="b">
        <f t="shared" si="229"/>
        <v>0</v>
      </c>
      <c r="QTF119" s="201" t="b">
        <f t="shared" si="229"/>
        <v>0</v>
      </c>
      <c r="QTG119" s="201" t="b">
        <f t="shared" si="229"/>
        <v>0</v>
      </c>
      <c r="QTH119" s="201" t="b">
        <f t="shared" si="229"/>
        <v>0</v>
      </c>
      <c r="QTI119" s="201" t="b">
        <f t="shared" si="229"/>
        <v>0</v>
      </c>
      <c r="QTJ119" s="201" t="b">
        <f t="shared" si="229"/>
        <v>0</v>
      </c>
      <c r="QTK119" s="201" t="b">
        <f t="shared" si="229"/>
        <v>0</v>
      </c>
      <c r="QTL119" s="201" t="b">
        <f t="shared" si="229"/>
        <v>0</v>
      </c>
      <c r="QTM119" s="201" t="b">
        <f t="shared" si="229"/>
        <v>0</v>
      </c>
      <c r="QTN119" s="201" t="b">
        <f t="shared" si="229"/>
        <v>0</v>
      </c>
      <c r="QTO119" s="201" t="b">
        <f t="shared" si="229"/>
        <v>0</v>
      </c>
      <c r="QTP119" s="201" t="b">
        <f t="shared" si="229"/>
        <v>0</v>
      </c>
      <c r="QTQ119" s="201" t="b">
        <f t="shared" si="229"/>
        <v>0</v>
      </c>
      <c r="QTR119" s="201" t="b">
        <f t="shared" si="229"/>
        <v>0</v>
      </c>
      <c r="QTS119" s="201" t="b">
        <f t="shared" si="229"/>
        <v>0</v>
      </c>
      <c r="QTT119" s="201" t="b">
        <f t="shared" si="229"/>
        <v>0</v>
      </c>
      <c r="QTU119" s="201" t="b">
        <f t="shared" si="229"/>
        <v>0</v>
      </c>
      <c r="QTV119" s="201" t="b">
        <f t="shared" si="229"/>
        <v>0</v>
      </c>
      <c r="QTW119" s="201" t="b">
        <f t="shared" si="229"/>
        <v>0</v>
      </c>
      <c r="QTX119" s="201" t="b">
        <f t="shared" si="229"/>
        <v>0</v>
      </c>
      <c r="QTY119" s="201" t="b">
        <f t="shared" si="229"/>
        <v>0</v>
      </c>
      <c r="QTZ119" s="201" t="b">
        <f t="shared" si="229"/>
        <v>0</v>
      </c>
      <c r="QUA119" s="201" t="b">
        <f t="shared" si="229"/>
        <v>0</v>
      </c>
      <c r="QUB119" s="201" t="b">
        <f t="shared" si="229"/>
        <v>0</v>
      </c>
      <c r="QUC119" s="201" t="b">
        <f t="shared" si="229"/>
        <v>0</v>
      </c>
      <c r="QUD119" s="201" t="b">
        <f t="shared" si="229"/>
        <v>0</v>
      </c>
      <c r="QUE119" s="201" t="b">
        <f t="shared" ref="QUE119:QWP119" si="230">IF(QUE113=TRUE,IF(((QUE117-QUE114)*QUE116)&lt;0,TRUE,FALSE),FALSE)</f>
        <v>0</v>
      </c>
      <c r="QUF119" s="201" t="b">
        <f t="shared" si="230"/>
        <v>0</v>
      </c>
      <c r="QUG119" s="201" t="b">
        <f t="shared" si="230"/>
        <v>0</v>
      </c>
      <c r="QUH119" s="201" t="b">
        <f t="shared" si="230"/>
        <v>0</v>
      </c>
      <c r="QUI119" s="201" t="b">
        <f t="shared" si="230"/>
        <v>0</v>
      </c>
      <c r="QUJ119" s="201" t="b">
        <f t="shared" si="230"/>
        <v>0</v>
      </c>
      <c r="QUK119" s="201" t="b">
        <f t="shared" si="230"/>
        <v>0</v>
      </c>
      <c r="QUL119" s="201" t="b">
        <f t="shared" si="230"/>
        <v>0</v>
      </c>
      <c r="QUM119" s="201" t="b">
        <f t="shared" si="230"/>
        <v>0</v>
      </c>
      <c r="QUN119" s="201" t="b">
        <f t="shared" si="230"/>
        <v>0</v>
      </c>
      <c r="QUO119" s="201" t="b">
        <f t="shared" si="230"/>
        <v>0</v>
      </c>
      <c r="QUP119" s="201" t="b">
        <f t="shared" si="230"/>
        <v>0</v>
      </c>
      <c r="QUQ119" s="201" t="b">
        <f t="shared" si="230"/>
        <v>0</v>
      </c>
      <c r="QUR119" s="201" t="b">
        <f t="shared" si="230"/>
        <v>0</v>
      </c>
      <c r="QUS119" s="201" t="b">
        <f t="shared" si="230"/>
        <v>0</v>
      </c>
      <c r="QUT119" s="201" t="b">
        <f t="shared" si="230"/>
        <v>0</v>
      </c>
      <c r="QUU119" s="201" t="b">
        <f t="shared" si="230"/>
        <v>0</v>
      </c>
      <c r="QUV119" s="201" t="b">
        <f t="shared" si="230"/>
        <v>0</v>
      </c>
      <c r="QUW119" s="201" t="b">
        <f t="shared" si="230"/>
        <v>0</v>
      </c>
      <c r="QUX119" s="201" t="b">
        <f t="shared" si="230"/>
        <v>0</v>
      </c>
      <c r="QUY119" s="201" t="b">
        <f t="shared" si="230"/>
        <v>0</v>
      </c>
      <c r="QUZ119" s="201" t="b">
        <f t="shared" si="230"/>
        <v>0</v>
      </c>
      <c r="QVA119" s="201" t="b">
        <f t="shared" si="230"/>
        <v>0</v>
      </c>
      <c r="QVB119" s="201" t="b">
        <f t="shared" si="230"/>
        <v>0</v>
      </c>
      <c r="QVC119" s="201" t="b">
        <f t="shared" si="230"/>
        <v>0</v>
      </c>
      <c r="QVD119" s="201" t="b">
        <f t="shared" si="230"/>
        <v>0</v>
      </c>
      <c r="QVE119" s="201" t="b">
        <f t="shared" si="230"/>
        <v>0</v>
      </c>
      <c r="QVF119" s="201" t="b">
        <f t="shared" si="230"/>
        <v>0</v>
      </c>
      <c r="QVG119" s="201" t="b">
        <f t="shared" si="230"/>
        <v>0</v>
      </c>
      <c r="QVH119" s="201" t="b">
        <f t="shared" si="230"/>
        <v>0</v>
      </c>
      <c r="QVI119" s="201" t="b">
        <f t="shared" si="230"/>
        <v>0</v>
      </c>
      <c r="QVJ119" s="201" t="b">
        <f t="shared" si="230"/>
        <v>0</v>
      </c>
      <c r="QVK119" s="201" t="b">
        <f t="shared" si="230"/>
        <v>0</v>
      </c>
      <c r="QVL119" s="201" t="b">
        <f t="shared" si="230"/>
        <v>0</v>
      </c>
      <c r="QVM119" s="201" t="b">
        <f t="shared" si="230"/>
        <v>0</v>
      </c>
      <c r="QVN119" s="201" t="b">
        <f t="shared" si="230"/>
        <v>0</v>
      </c>
      <c r="QVO119" s="201" t="b">
        <f t="shared" si="230"/>
        <v>0</v>
      </c>
      <c r="QVP119" s="201" t="b">
        <f t="shared" si="230"/>
        <v>0</v>
      </c>
      <c r="QVQ119" s="201" t="b">
        <f t="shared" si="230"/>
        <v>0</v>
      </c>
      <c r="QVR119" s="201" t="b">
        <f t="shared" si="230"/>
        <v>0</v>
      </c>
      <c r="QVS119" s="201" t="b">
        <f t="shared" si="230"/>
        <v>0</v>
      </c>
      <c r="QVT119" s="201" t="b">
        <f t="shared" si="230"/>
        <v>0</v>
      </c>
      <c r="QVU119" s="201" t="b">
        <f t="shared" si="230"/>
        <v>0</v>
      </c>
      <c r="QVV119" s="201" t="b">
        <f t="shared" si="230"/>
        <v>0</v>
      </c>
      <c r="QVW119" s="201" t="b">
        <f t="shared" si="230"/>
        <v>0</v>
      </c>
      <c r="QVX119" s="201" t="b">
        <f t="shared" si="230"/>
        <v>0</v>
      </c>
      <c r="QVY119" s="201" t="b">
        <f t="shared" si="230"/>
        <v>0</v>
      </c>
      <c r="QVZ119" s="201" t="b">
        <f t="shared" si="230"/>
        <v>0</v>
      </c>
      <c r="QWA119" s="201" t="b">
        <f t="shared" si="230"/>
        <v>0</v>
      </c>
      <c r="QWB119" s="201" t="b">
        <f t="shared" si="230"/>
        <v>0</v>
      </c>
      <c r="QWC119" s="201" t="b">
        <f t="shared" si="230"/>
        <v>0</v>
      </c>
      <c r="QWD119" s="201" t="b">
        <f t="shared" si="230"/>
        <v>0</v>
      </c>
      <c r="QWE119" s="201" t="b">
        <f t="shared" si="230"/>
        <v>0</v>
      </c>
      <c r="QWF119" s="201" t="b">
        <f t="shared" si="230"/>
        <v>0</v>
      </c>
      <c r="QWG119" s="201" t="b">
        <f t="shared" si="230"/>
        <v>0</v>
      </c>
      <c r="QWH119" s="201" t="b">
        <f t="shared" si="230"/>
        <v>0</v>
      </c>
      <c r="QWI119" s="201" t="b">
        <f t="shared" si="230"/>
        <v>0</v>
      </c>
      <c r="QWJ119" s="201" t="b">
        <f t="shared" si="230"/>
        <v>0</v>
      </c>
      <c r="QWK119" s="201" t="b">
        <f t="shared" si="230"/>
        <v>0</v>
      </c>
      <c r="QWL119" s="201" t="b">
        <f t="shared" si="230"/>
        <v>0</v>
      </c>
      <c r="QWM119" s="201" t="b">
        <f t="shared" si="230"/>
        <v>0</v>
      </c>
      <c r="QWN119" s="201" t="b">
        <f t="shared" si="230"/>
        <v>0</v>
      </c>
      <c r="QWO119" s="201" t="b">
        <f t="shared" si="230"/>
        <v>0</v>
      </c>
      <c r="QWP119" s="201" t="b">
        <f t="shared" si="230"/>
        <v>0</v>
      </c>
      <c r="QWQ119" s="201" t="b">
        <f t="shared" ref="QWQ119:QZB119" si="231">IF(QWQ113=TRUE,IF(((QWQ117-QWQ114)*QWQ116)&lt;0,TRUE,FALSE),FALSE)</f>
        <v>0</v>
      </c>
      <c r="QWR119" s="201" t="b">
        <f t="shared" si="231"/>
        <v>0</v>
      </c>
      <c r="QWS119" s="201" t="b">
        <f t="shared" si="231"/>
        <v>0</v>
      </c>
      <c r="QWT119" s="201" t="b">
        <f t="shared" si="231"/>
        <v>0</v>
      </c>
      <c r="QWU119" s="201" t="b">
        <f t="shared" si="231"/>
        <v>0</v>
      </c>
      <c r="QWV119" s="201" t="b">
        <f t="shared" si="231"/>
        <v>0</v>
      </c>
      <c r="QWW119" s="201" t="b">
        <f t="shared" si="231"/>
        <v>0</v>
      </c>
      <c r="QWX119" s="201" t="b">
        <f t="shared" si="231"/>
        <v>0</v>
      </c>
      <c r="QWY119" s="201" t="b">
        <f t="shared" si="231"/>
        <v>0</v>
      </c>
      <c r="QWZ119" s="201" t="b">
        <f t="shared" si="231"/>
        <v>0</v>
      </c>
      <c r="QXA119" s="201" t="b">
        <f t="shared" si="231"/>
        <v>0</v>
      </c>
      <c r="QXB119" s="201" t="b">
        <f t="shared" si="231"/>
        <v>0</v>
      </c>
      <c r="QXC119" s="201" t="b">
        <f t="shared" si="231"/>
        <v>0</v>
      </c>
      <c r="QXD119" s="201" t="b">
        <f t="shared" si="231"/>
        <v>0</v>
      </c>
      <c r="QXE119" s="201" t="b">
        <f t="shared" si="231"/>
        <v>0</v>
      </c>
      <c r="QXF119" s="201" t="b">
        <f t="shared" si="231"/>
        <v>0</v>
      </c>
      <c r="QXG119" s="201" t="b">
        <f t="shared" si="231"/>
        <v>0</v>
      </c>
      <c r="QXH119" s="201" t="b">
        <f t="shared" si="231"/>
        <v>0</v>
      </c>
      <c r="QXI119" s="201" t="b">
        <f t="shared" si="231"/>
        <v>0</v>
      </c>
      <c r="QXJ119" s="201" t="b">
        <f t="shared" si="231"/>
        <v>0</v>
      </c>
      <c r="QXK119" s="201" t="b">
        <f t="shared" si="231"/>
        <v>0</v>
      </c>
      <c r="QXL119" s="201" t="b">
        <f t="shared" si="231"/>
        <v>0</v>
      </c>
      <c r="QXM119" s="201" t="b">
        <f t="shared" si="231"/>
        <v>0</v>
      </c>
      <c r="QXN119" s="201" t="b">
        <f t="shared" si="231"/>
        <v>0</v>
      </c>
      <c r="QXO119" s="201" t="b">
        <f t="shared" si="231"/>
        <v>0</v>
      </c>
      <c r="QXP119" s="201" t="b">
        <f t="shared" si="231"/>
        <v>0</v>
      </c>
      <c r="QXQ119" s="201" t="b">
        <f t="shared" si="231"/>
        <v>0</v>
      </c>
      <c r="QXR119" s="201" t="b">
        <f t="shared" si="231"/>
        <v>0</v>
      </c>
      <c r="QXS119" s="201" t="b">
        <f t="shared" si="231"/>
        <v>0</v>
      </c>
      <c r="QXT119" s="201" t="b">
        <f t="shared" si="231"/>
        <v>0</v>
      </c>
      <c r="QXU119" s="201" t="b">
        <f t="shared" si="231"/>
        <v>0</v>
      </c>
      <c r="QXV119" s="201" t="b">
        <f t="shared" si="231"/>
        <v>0</v>
      </c>
      <c r="QXW119" s="201" t="b">
        <f t="shared" si="231"/>
        <v>0</v>
      </c>
      <c r="QXX119" s="201" t="b">
        <f t="shared" si="231"/>
        <v>0</v>
      </c>
      <c r="QXY119" s="201" t="b">
        <f t="shared" si="231"/>
        <v>0</v>
      </c>
      <c r="QXZ119" s="201" t="b">
        <f t="shared" si="231"/>
        <v>0</v>
      </c>
      <c r="QYA119" s="201" t="b">
        <f t="shared" si="231"/>
        <v>0</v>
      </c>
      <c r="QYB119" s="201" t="b">
        <f t="shared" si="231"/>
        <v>0</v>
      </c>
      <c r="QYC119" s="201" t="b">
        <f t="shared" si="231"/>
        <v>0</v>
      </c>
      <c r="QYD119" s="201" t="b">
        <f t="shared" si="231"/>
        <v>0</v>
      </c>
      <c r="QYE119" s="201" t="b">
        <f t="shared" si="231"/>
        <v>0</v>
      </c>
      <c r="QYF119" s="201" t="b">
        <f t="shared" si="231"/>
        <v>0</v>
      </c>
      <c r="QYG119" s="201" t="b">
        <f t="shared" si="231"/>
        <v>0</v>
      </c>
      <c r="QYH119" s="201" t="b">
        <f t="shared" si="231"/>
        <v>0</v>
      </c>
      <c r="QYI119" s="201" t="b">
        <f t="shared" si="231"/>
        <v>0</v>
      </c>
      <c r="QYJ119" s="201" t="b">
        <f t="shared" si="231"/>
        <v>0</v>
      </c>
      <c r="QYK119" s="201" t="b">
        <f t="shared" si="231"/>
        <v>0</v>
      </c>
      <c r="QYL119" s="201" t="b">
        <f t="shared" si="231"/>
        <v>0</v>
      </c>
      <c r="QYM119" s="201" t="b">
        <f t="shared" si="231"/>
        <v>0</v>
      </c>
      <c r="QYN119" s="201" t="b">
        <f t="shared" si="231"/>
        <v>0</v>
      </c>
      <c r="QYO119" s="201" t="b">
        <f t="shared" si="231"/>
        <v>0</v>
      </c>
      <c r="QYP119" s="201" t="b">
        <f t="shared" si="231"/>
        <v>0</v>
      </c>
      <c r="QYQ119" s="201" t="b">
        <f t="shared" si="231"/>
        <v>0</v>
      </c>
      <c r="QYR119" s="201" t="b">
        <f t="shared" si="231"/>
        <v>0</v>
      </c>
      <c r="QYS119" s="201" t="b">
        <f t="shared" si="231"/>
        <v>0</v>
      </c>
      <c r="QYT119" s="201" t="b">
        <f t="shared" si="231"/>
        <v>0</v>
      </c>
      <c r="QYU119" s="201" t="b">
        <f t="shared" si="231"/>
        <v>0</v>
      </c>
      <c r="QYV119" s="201" t="b">
        <f t="shared" si="231"/>
        <v>0</v>
      </c>
      <c r="QYW119" s="201" t="b">
        <f t="shared" si="231"/>
        <v>0</v>
      </c>
      <c r="QYX119" s="201" t="b">
        <f t="shared" si="231"/>
        <v>0</v>
      </c>
      <c r="QYY119" s="201" t="b">
        <f t="shared" si="231"/>
        <v>0</v>
      </c>
      <c r="QYZ119" s="201" t="b">
        <f t="shared" si="231"/>
        <v>0</v>
      </c>
      <c r="QZA119" s="201" t="b">
        <f t="shared" si="231"/>
        <v>0</v>
      </c>
      <c r="QZB119" s="201" t="b">
        <f t="shared" si="231"/>
        <v>0</v>
      </c>
      <c r="QZC119" s="201" t="b">
        <f t="shared" ref="QZC119:RBN119" si="232">IF(QZC113=TRUE,IF(((QZC117-QZC114)*QZC116)&lt;0,TRUE,FALSE),FALSE)</f>
        <v>0</v>
      </c>
      <c r="QZD119" s="201" t="b">
        <f t="shared" si="232"/>
        <v>0</v>
      </c>
      <c r="QZE119" s="201" t="b">
        <f t="shared" si="232"/>
        <v>0</v>
      </c>
      <c r="QZF119" s="201" t="b">
        <f t="shared" si="232"/>
        <v>0</v>
      </c>
      <c r="QZG119" s="201" t="b">
        <f t="shared" si="232"/>
        <v>0</v>
      </c>
      <c r="QZH119" s="201" t="b">
        <f t="shared" si="232"/>
        <v>0</v>
      </c>
      <c r="QZI119" s="201" t="b">
        <f t="shared" si="232"/>
        <v>0</v>
      </c>
      <c r="QZJ119" s="201" t="b">
        <f t="shared" si="232"/>
        <v>0</v>
      </c>
      <c r="QZK119" s="201" t="b">
        <f t="shared" si="232"/>
        <v>0</v>
      </c>
      <c r="QZL119" s="201" t="b">
        <f t="shared" si="232"/>
        <v>0</v>
      </c>
      <c r="QZM119" s="201" t="b">
        <f t="shared" si="232"/>
        <v>0</v>
      </c>
      <c r="QZN119" s="201" t="b">
        <f t="shared" si="232"/>
        <v>0</v>
      </c>
      <c r="QZO119" s="201" t="b">
        <f t="shared" si="232"/>
        <v>0</v>
      </c>
      <c r="QZP119" s="201" t="b">
        <f t="shared" si="232"/>
        <v>0</v>
      </c>
      <c r="QZQ119" s="201" t="b">
        <f t="shared" si="232"/>
        <v>0</v>
      </c>
      <c r="QZR119" s="201" t="b">
        <f t="shared" si="232"/>
        <v>0</v>
      </c>
      <c r="QZS119" s="201" t="b">
        <f t="shared" si="232"/>
        <v>0</v>
      </c>
      <c r="QZT119" s="201" t="b">
        <f t="shared" si="232"/>
        <v>0</v>
      </c>
      <c r="QZU119" s="201" t="b">
        <f t="shared" si="232"/>
        <v>0</v>
      </c>
      <c r="QZV119" s="201" t="b">
        <f t="shared" si="232"/>
        <v>0</v>
      </c>
      <c r="QZW119" s="201" t="b">
        <f t="shared" si="232"/>
        <v>0</v>
      </c>
      <c r="QZX119" s="201" t="b">
        <f t="shared" si="232"/>
        <v>0</v>
      </c>
      <c r="QZY119" s="201" t="b">
        <f t="shared" si="232"/>
        <v>0</v>
      </c>
      <c r="QZZ119" s="201" t="b">
        <f t="shared" si="232"/>
        <v>0</v>
      </c>
      <c r="RAA119" s="201" t="b">
        <f t="shared" si="232"/>
        <v>0</v>
      </c>
      <c r="RAB119" s="201" t="b">
        <f t="shared" si="232"/>
        <v>0</v>
      </c>
      <c r="RAC119" s="201" t="b">
        <f t="shared" si="232"/>
        <v>0</v>
      </c>
      <c r="RAD119" s="201" t="b">
        <f t="shared" si="232"/>
        <v>0</v>
      </c>
      <c r="RAE119" s="201" t="b">
        <f t="shared" si="232"/>
        <v>0</v>
      </c>
      <c r="RAF119" s="201" t="b">
        <f t="shared" si="232"/>
        <v>0</v>
      </c>
      <c r="RAG119" s="201" t="b">
        <f t="shared" si="232"/>
        <v>0</v>
      </c>
      <c r="RAH119" s="201" t="b">
        <f t="shared" si="232"/>
        <v>0</v>
      </c>
      <c r="RAI119" s="201" t="b">
        <f t="shared" si="232"/>
        <v>0</v>
      </c>
      <c r="RAJ119" s="201" t="b">
        <f t="shared" si="232"/>
        <v>0</v>
      </c>
      <c r="RAK119" s="201" t="b">
        <f t="shared" si="232"/>
        <v>0</v>
      </c>
      <c r="RAL119" s="201" t="b">
        <f t="shared" si="232"/>
        <v>0</v>
      </c>
      <c r="RAM119" s="201" t="b">
        <f t="shared" si="232"/>
        <v>0</v>
      </c>
      <c r="RAN119" s="201" t="b">
        <f t="shared" si="232"/>
        <v>0</v>
      </c>
      <c r="RAO119" s="201" t="b">
        <f t="shared" si="232"/>
        <v>0</v>
      </c>
      <c r="RAP119" s="201" t="b">
        <f t="shared" si="232"/>
        <v>0</v>
      </c>
      <c r="RAQ119" s="201" t="b">
        <f t="shared" si="232"/>
        <v>0</v>
      </c>
      <c r="RAR119" s="201" t="b">
        <f t="shared" si="232"/>
        <v>0</v>
      </c>
      <c r="RAS119" s="201" t="b">
        <f t="shared" si="232"/>
        <v>0</v>
      </c>
      <c r="RAT119" s="201" t="b">
        <f t="shared" si="232"/>
        <v>0</v>
      </c>
      <c r="RAU119" s="201" t="b">
        <f t="shared" si="232"/>
        <v>0</v>
      </c>
      <c r="RAV119" s="201" t="b">
        <f t="shared" si="232"/>
        <v>0</v>
      </c>
      <c r="RAW119" s="201" t="b">
        <f t="shared" si="232"/>
        <v>0</v>
      </c>
      <c r="RAX119" s="201" t="b">
        <f t="shared" si="232"/>
        <v>0</v>
      </c>
      <c r="RAY119" s="201" t="b">
        <f t="shared" si="232"/>
        <v>0</v>
      </c>
      <c r="RAZ119" s="201" t="b">
        <f t="shared" si="232"/>
        <v>0</v>
      </c>
      <c r="RBA119" s="201" t="b">
        <f t="shared" si="232"/>
        <v>0</v>
      </c>
      <c r="RBB119" s="201" t="b">
        <f t="shared" si="232"/>
        <v>0</v>
      </c>
      <c r="RBC119" s="201" t="b">
        <f t="shared" si="232"/>
        <v>0</v>
      </c>
      <c r="RBD119" s="201" t="b">
        <f t="shared" si="232"/>
        <v>0</v>
      </c>
      <c r="RBE119" s="201" t="b">
        <f t="shared" si="232"/>
        <v>0</v>
      </c>
      <c r="RBF119" s="201" t="b">
        <f t="shared" si="232"/>
        <v>0</v>
      </c>
      <c r="RBG119" s="201" t="b">
        <f t="shared" si="232"/>
        <v>0</v>
      </c>
      <c r="RBH119" s="201" t="b">
        <f t="shared" si="232"/>
        <v>0</v>
      </c>
      <c r="RBI119" s="201" t="b">
        <f t="shared" si="232"/>
        <v>0</v>
      </c>
      <c r="RBJ119" s="201" t="b">
        <f t="shared" si="232"/>
        <v>0</v>
      </c>
      <c r="RBK119" s="201" t="b">
        <f t="shared" si="232"/>
        <v>0</v>
      </c>
      <c r="RBL119" s="201" t="b">
        <f t="shared" si="232"/>
        <v>0</v>
      </c>
      <c r="RBM119" s="201" t="b">
        <f t="shared" si="232"/>
        <v>0</v>
      </c>
      <c r="RBN119" s="201" t="b">
        <f t="shared" si="232"/>
        <v>0</v>
      </c>
      <c r="RBO119" s="201" t="b">
        <f t="shared" ref="RBO119:RDZ119" si="233">IF(RBO113=TRUE,IF(((RBO117-RBO114)*RBO116)&lt;0,TRUE,FALSE),FALSE)</f>
        <v>0</v>
      </c>
      <c r="RBP119" s="201" t="b">
        <f t="shared" si="233"/>
        <v>0</v>
      </c>
      <c r="RBQ119" s="201" t="b">
        <f t="shared" si="233"/>
        <v>0</v>
      </c>
      <c r="RBR119" s="201" t="b">
        <f t="shared" si="233"/>
        <v>0</v>
      </c>
      <c r="RBS119" s="201" t="b">
        <f t="shared" si="233"/>
        <v>0</v>
      </c>
      <c r="RBT119" s="201" t="b">
        <f t="shared" si="233"/>
        <v>0</v>
      </c>
      <c r="RBU119" s="201" t="b">
        <f t="shared" si="233"/>
        <v>0</v>
      </c>
      <c r="RBV119" s="201" t="b">
        <f t="shared" si="233"/>
        <v>0</v>
      </c>
      <c r="RBW119" s="201" t="b">
        <f t="shared" si="233"/>
        <v>0</v>
      </c>
      <c r="RBX119" s="201" t="b">
        <f t="shared" si="233"/>
        <v>0</v>
      </c>
      <c r="RBY119" s="201" t="b">
        <f t="shared" si="233"/>
        <v>0</v>
      </c>
      <c r="RBZ119" s="201" t="b">
        <f t="shared" si="233"/>
        <v>0</v>
      </c>
      <c r="RCA119" s="201" t="b">
        <f t="shared" si="233"/>
        <v>0</v>
      </c>
      <c r="RCB119" s="201" t="b">
        <f t="shared" si="233"/>
        <v>0</v>
      </c>
      <c r="RCC119" s="201" t="b">
        <f t="shared" si="233"/>
        <v>0</v>
      </c>
      <c r="RCD119" s="201" t="b">
        <f t="shared" si="233"/>
        <v>0</v>
      </c>
      <c r="RCE119" s="201" t="b">
        <f t="shared" si="233"/>
        <v>0</v>
      </c>
      <c r="RCF119" s="201" t="b">
        <f t="shared" si="233"/>
        <v>0</v>
      </c>
      <c r="RCG119" s="201" t="b">
        <f t="shared" si="233"/>
        <v>0</v>
      </c>
      <c r="RCH119" s="201" t="b">
        <f t="shared" si="233"/>
        <v>0</v>
      </c>
      <c r="RCI119" s="201" t="b">
        <f t="shared" si="233"/>
        <v>0</v>
      </c>
      <c r="RCJ119" s="201" t="b">
        <f t="shared" si="233"/>
        <v>0</v>
      </c>
      <c r="RCK119" s="201" t="b">
        <f t="shared" si="233"/>
        <v>0</v>
      </c>
      <c r="RCL119" s="201" t="b">
        <f t="shared" si="233"/>
        <v>0</v>
      </c>
      <c r="RCM119" s="201" t="b">
        <f t="shared" si="233"/>
        <v>0</v>
      </c>
      <c r="RCN119" s="201" t="b">
        <f t="shared" si="233"/>
        <v>0</v>
      </c>
      <c r="RCO119" s="201" t="b">
        <f t="shared" si="233"/>
        <v>0</v>
      </c>
      <c r="RCP119" s="201" t="b">
        <f t="shared" si="233"/>
        <v>0</v>
      </c>
      <c r="RCQ119" s="201" t="b">
        <f t="shared" si="233"/>
        <v>0</v>
      </c>
      <c r="RCR119" s="201" t="b">
        <f t="shared" si="233"/>
        <v>0</v>
      </c>
      <c r="RCS119" s="201" t="b">
        <f t="shared" si="233"/>
        <v>0</v>
      </c>
      <c r="RCT119" s="201" t="b">
        <f t="shared" si="233"/>
        <v>0</v>
      </c>
      <c r="RCU119" s="201" t="b">
        <f t="shared" si="233"/>
        <v>0</v>
      </c>
      <c r="RCV119" s="201" t="b">
        <f t="shared" si="233"/>
        <v>0</v>
      </c>
      <c r="RCW119" s="201" t="b">
        <f t="shared" si="233"/>
        <v>0</v>
      </c>
      <c r="RCX119" s="201" t="b">
        <f t="shared" si="233"/>
        <v>0</v>
      </c>
      <c r="RCY119" s="201" t="b">
        <f t="shared" si="233"/>
        <v>0</v>
      </c>
      <c r="RCZ119" s="201" t="b">
        <f t="shared" si="233"/>
        <v>0</v>
      </c>
      <c r="RDA119" s="201" t="b">
        <f t="shared" si="233"/>
        <v>0</v>
      </c>
      <c r="RDB119" s="201" t="b">
        <f t="shared" si="233"/>
        <v>0</v>
      </c>
      <c r="RDC119" s="201" t="b">
        <f t="shared" si="233"/>
        <v>0</v>
      </c>
      <c r="RDD119" s="201" t="b">
        <f t="shared" si="233"/>
        <v>0</v>
      </c>
      <c r="RDE119" s="201" t="b">
        <f t="shared" si="233"/>
        <v>0</v>
      </c>
      <c r="RDF119" s="201" t="b">
        <f t="shared" si="233"/>
        <v>0</v>
      </c>
      <c r="RDG119" s="201" t="b">
        <f t="shared" si="233"/>
        <v>0</v>
      </c>
      <c r="RDH119" s="201" t="b">
        <f t="shared" si="233"/>
        <v>0</v>
      </c>
      <c r="RDI119" s="201" t="b">
        <f t="shared" si="233"/>
        <v>0</v>
      </c>
      <c r="RDJ119" s="201" t="b">
        <f t="shared" si="233"/>
        <v>0</v>
      </c>
      <c r="RDK119" s="201" t="b">
        <f t="shared" si="233"/>
        <v>0</v>
      </c>
      <c r="RDL119" s="201" t="b">
        <f t="shared" si="233"/>
        <v>0</v>
      </c>
      <c r="RDM119" s="201" t="b">
        <f t="shared" si="233"/>
        <v>0</v>
      </c>
      <c r="RDN119" s="201" t="b">
        <f t="shared" si="233"/>
        <v>0</v>
      </c>
      <c r="RDO119" s="201" t="b">
        <f t="shared" si="233"/>
        <v>0</v>
      </c>
      <c r="RDP119" s="201" t="b">
        <f t="shared" si="233"/>
        <v>0</v>
      </c>
      <c r="RDQ119" s="201" t="b">
        <f t="shared" si="233"/>
        <v>0</v>
      </c>
      <c r="RDR119" s="201" t="b">
        <f t="shared" si="233"/>
        <v>0</v>
      </c>
      <c r="RDS119" s="201" t="b">
        <f t="shared" si="233"/>
        <v>0</v>
      </c>
      <c r="RDT119" s="201" t="b">
        <f t="shared" si="233"/>
        <v>0</v>
      </c>
      <c r="RDU119" s="201" t="b">
        <f t="shared" si="233"/>
        <v>0</v>
      </c>
      <c r="RDV119" s="201" t="b">
        <f t="shared" si="233"/>
        <v>0</v>
      </c>
      <c r="RDW119" s="201" t="b">
        <f t="shared" si="233"/>
        <v>0</v>
      </c>
      <c r="RDX119" s="201" t="b">
        <f t="shared" si="233"/>
        <v>0</v>
      </c>
      <c r="RDY119" s="201" t="b">
        <f t="shared" si="233"/>
        <v>0</v>
      </c>
      <c r="RDZ119" s="201" t="b">
        <f t="shared" si="233"/>
        <v>0</v>
      </c>
      <c r="REA119" s="201" t="b">
        <f t="shared" ref="REA119:RGL119" si="234">IF(REA113=TRUE,IF(((REA117-REA114)*REA116)&lt;0,TRUE,FALSE),FALSE)</f>
        <v>0</v>
      </c>
      <c r="REB119" s="201" t="b">
        <f t="shared" si="234"/>
        <v>0</v>
      </c>
      <c r="REC119" s="201" t="b">
        <f t="shared" si="234"/>
        <v>0</v>
      </c>
      <c r="RED119" s="201" t="b">
        <f t="shared" si="234"/>
        <v>0</v>
      </c>
      <c r="REE119" s="201" t="b">
        <f t="shared" si="234"/>
        <v>0</v>
      </c>
      <c r="REF119" s="201" t="b">
        <f t="shared" si="234"/>
        <v>0</v>
      </c>
      <c r="REG119" s="201" t="b">
        <f t="shared" si="234"/>
        <v>0</v>
      </c>
      <c r="REH119" s="201" t="b">
        <f t="shared" si="234"/>
        <v>0</v>
      </c>
      <c r="REI119" s="201" t="b">
        <f t="shared" si="234"/>
        <v>0</v>
      </c>
      <c r="REJ119" s="201" t="b">
        <f t="shared" si="234"/>
        <v>0</v>
      </c>
      <c r="REK119" s="201" t="b">
        <f t="shared" si="234"/>
        <v>0</v>
      </c>
      <c r="REL119" s="201" t="b">
        <f t="shared" si="234"/>
        <v>0</v>
      </c>
      <c r="REM119" s="201" t="b">
        <f t="shared" si="234"/>
        <v>0</v>
      </c>
      <c r="REN119" s="201" t="b">
        <f t="shared" si="234"/>
        <v>0</v>
      </c>
      <c r="REO119" s="201" t="b">
        <f t="shared" si="234"/>
        <v>0</v>
      </c>
      <c r="REP119" s="201" t="b">
        <f t="shared" si="234"/>
        <v>0</v>
      </c>
      <c r="REQ119" s="201" t="b">
        <f t="shared" si="234"/>
        <v>0</v>
      </c>
      <c r="RER119" s="201" t="b">
        <f t="shared" si="234"/>
        <v>0</v>
      </c>
      <c r="RES119" s="201" t="b">
        <f t="shared" si="234"/>
        <v>0</v>
      </c>
      <c r="RET119" s="201" t="b">
        <f t="shared" si="234"/>
        <v>0</v>
      </c>
      <c r="REU119" s="201" t="b">
        <f t="shared" si="234"/>
        <v>0</v>
      </c>
      <c r="REV119" s="201" t="b">
        <f t="shared" si="234"/>
        <v>0</v>
      </c>
      <c r="REW119" s="201" t="b">
        <f t="shared" si="234"/>
        <v>0</v>
      </c>
      <c r="REX119" s="201" t="b">
        <f t="shared" si="234"/>
        <v>0</v>
      </c>
      <c r="REY119" s="201" t="b">
        <f t="shared" si="234"/>
        <v>0</v>
      </c>
      <c r="REZ119" s="201" t="b">
        <f t="shared" si="234"/>
        <v>0</v>
      </c>
      <c r="RFA119" s="201" t="b">
        <f t="shared" si="234"/>
        <v>0</v>
      </c>
      <c r="RFB119" s="201" t="b">
        <f t="shared" si="234"/>
        <v>0</v>
      </c>
      <c r="RFC119" s="201" t="b">
        <f t="shared" si="234"/>
        <v>0</v>
      </c>
      <c r="RFD119" s="201" t="b">
        <f t="shared" si="234"/>
        <v>0</v>
      </c>
      <c r="RFE119" s="201" t="b">
        <f t="shared" si="234"/>
        <v>0</v>
      </c>
      <c r="RFF119" s="201" t="b">
        <f t="shared" si="234"/>
        <v>0</v>
      </c>
      <c r="RFG119" s="201" t="b">
        <f t="shared" si="234"/>
        <v>0</v>
      </c>
      <c r="RFH119" s="201" t="b">
        <f t="shared" si="234"/>
        <v>0</v>
      </c>
      <c r="RFI119" s="201" t="b">
        <f t="shared" si="234"/>
        <v>0</v>
      </c>
      <c r="RFJ119" s="201" t="b">
        <f t="shared" si="234"/>
        <v>0</v>
      </c>
      <c r="RFK119" s="201" t="b">
        <f t="shared" si="234"/>
        <v>0</v>
      </c>
      <c r="RFL119" s="201" t="b">
        <f t="shared" si="234"/>
        <v>0</v>
      </c>
      <c r="RFM119" s="201" t="b">
        <f t="shared" si="234"/>
        <v>0</v>
      </c>
      <c r="RFN119" s="201" t="b">
        <f t="shared" si="234"/>
        <v>0</v>
      </c>
      <c r="RFO119" s="201" t="b">
        <f t="shared" si="234"/>
        <v>0</v>
      </c>
      <c r="RFP119" s="201" t="b">
        <f t="shared" si="234"/>
        <v>0</v>
      </c>
      <c r="RFQ119" s="201" t="b">
        <f t="shared" si="234"/>
        <v>0</v>
      </c>
      <c r="RFR119" s="201" t="b">
        <f t="shared" si="234"/>
        <v>0</v>
      </c>
      <c r="RFS119" s="201" t="b">
        <f t="shared" si="234"/>
        <v>0</v>
      </c>
      <c r="RFT119" s="201" t="b">
        <f t="shared" si="234"/>
        <v>0</v>
      </c>
      <c r="RFU119" s="201" t="b">
        <f t="shared" si="234"/>
        <v>0</v>
      </c>
      <c r="RFV119" s="201" t="b">
        <f t="shared" si="234"/>
        <v>0</v>
      </c>
      <c r="RFW119" s="201" t="b">
        <f t="shared" si="234"/>
        <v>0</v>
      </c>
      <c r="RFX119" s="201" t="b">
        <f t="shared" si="234"/>
        <v>0</v>
      </c>
      <c r="RFY119" s="201" t="b">
        <f t="shared" si="234"/>
        <v>0</v>
      </c>
      <c r="RFZ119" s="201" t="b">
        <f t="shared" si="234"/>
        <v>0</v>
      </c>
      <c r="RGA119" s="201" t="b">
        <f t="shared" si="234"/>
        <v>0</v>
      </c>
      <c r="RGB119" s="201" t="b">
        <f t="shared" si="234"/>
        <v>0</v>
      </c>
      <c r="RGC119" s="201" t="b">
        <f t="shared" si="234"/>
        <v>0</v>
      </c>
      <c r="RGD119" s="201" t="b">
        <f t="shared" si="234"/>
        <v>0</v>
      </c>
      <c r="RGE119" s="201" t="b">
        <f t="shared" si="234"/>
        <v>0</v>
      </c>
      <c r="RGF119" s="201" t="b">
        <f t="shared" si="234"/>
        <v>0</v>
      </c>
      <c r="RGG119" s="201" t="b">
        <f t="shared" si="234"/>
        <v>0</v>
      </c>
      <c r="RGH119" s="201" t="b">
        <f t="shared" si="234"/>
        <v>0</v>
      </c>
      <c r="RGI119" s="201" t="b">
        <f t="shared" si="234"/>
        <v>0</v>
      </c>
      <c r="RGJ119" s="201" t="b">
        <f t="shared" si="234"/>
        <v>0</v>
      </c>
      <c r="RGK119" s="201" t="b">
        <f t="shared" si="234"/>
        <v>0</v>
      </c>
      <c r="RGL119" s="201" t="b">
        <f t="shared" si="234"/>
        <v>0</v>
      </c>
      <c r="RGM119" s="201" t="b">
        <f t="shared" ref="RGM119:RIX119" si="235">IF(RGM113=TRUE,IF(((RGM117-RGM114)*RGM116)&lt;0,TRUE,FALSE),FALSE)</f>
        <v>0</v>
      </c>
      <c r="RGN119" s="201" t="b">
        <f t="shared" si="235"/>
        <v>0</v>
      </c>
      <c r="RGO119" s="201" t="b">
        <f t="shared" si="235"/>
        <v>0</v>
      </c>
      <c r="RGP119" s="201" t="b">
        <f t="shared" si="235"/>
        <v>0</v>
      </c>
      <c r="RGQ119" s="201" t="b">
        <f t="shared" si="235"/>
        <v>0</v>
      </c>
      <c r="RGR119" s="201" t="b">
        <f t="shared" si="235"/>
        <v>0</v>
      </c>
      <c r="RGS119" s="201" t="b">
        <f t="shared" si="235"/>
        <v>0</v>
      </c>
      <c r="RGT119" s="201" t="b">
        <f t="shared" si="235"/>
        <v>0</v>
      </c>
      <c r="RGU119" s="201" t="b">
        <f t="shared" si="235"/>
        <v>0</v>
      </c>
      <c r="RGV119" s="201" t="b">
        <f t="shared" si="235"/>
        <v>0</v>
      </c>
      <c r="RGW119" s="201" t="b">
        <f t="shared" si="235"/>
        <v>0</v>
      </c>
      <c r="RGX119" s="201" t="b">
        <f t="shared" si="235"/>
        <v>0</v>
      </c>
      <c r="RGY119" s="201" t="b">
        <f t="shared" si="235"/>
        <v>0</v>
      </c>
      <c r="RGZ119" s="201" t="b">
        <f t="shared" si="235"/>
        <v>0</v>
      </c>
      <c r="RHA119" s="201" t="b">
        <f t="shared" si="235"/>
        <v>0</v>
      </c>
      <c r="RHB119" s="201" t="b">
        <f t="shared" si="235"/>
        <v>0</v>
      </c>
      <c r="RHC119" s="201" t="b">
        <f t="shared" si="235"/>
        <v>0</v>
      </c>
      <c r="RHD119" s="201" t="b">
        <f t="shared" si="235"/>
        <v>0</v>
      </c>
      <c r="RHE119" s="201" t="b">
        <f t="shared" si="235"/>
        <v>0</v>
      </c>
      <c r="RHF119" s="201" t="b">
        <f t="shared" si="235"/>
        <v>0</v>
      </c>
      <c r="RHG119" s="201" t="b">
        <f t="shared" si="235"/>
        <v>0</v>
      </c>
      <c r="RHH119" s="201" t="b">
        <f t="shared" si="235"/>
        <v>0</v>
      </c>
      <c r="RHI119" s="201" t="b">
        <f t="shared" si="235"/>
        <v>0</v>
      </c>
      <c r="RHJ119" s="201" t="b">
        <f t="shared" si="235"/>
        <v>0</v>
      </c>
      <c r="RHK119" s="201" t="b">
        <f t="shared" si="235"/>
        <v>0</v>
      </c>
      <c r="RHL119" s="201" t="b">
        <f t="shared" si="235"/>
        <v>0</v>
      </c>
      <c r="RHM119" s="201" t="b">
        <f t="shared" si="235"/>
        <v>0</v>
      </c>
      <c r="RHN119" s="201" t="b">
        <f t="shared" si="235"/>
        <v>0</v>
      </c>
      <c r="RHO119" s="201" t="b">
        <f t="shared" si="235"/>
        <v>0</v>
      </c>
      <c r="RHP119" s="201" t="b">
        <f t="shared" si="235"/>
        <v>0</v>
      </c>
      <c r="RHQ119" s="201" t="b">
        <f t="shared" si="235"/>
        <v>0</v>
      </c>
      <c r="RHR119" s="201" t="b">
        <f t="shared" si="235"/>
        <v>0</v>
      </c>
      <c r="RHS119" s="201" t="b">
        <f t="shared" si="235"/>
        <v>0</v>
      </c>
      <c r="RHT119" s="201" t="b">
        <f t="shared" si="235"/>
        <v>0</v>
      </c>
      <c r="RHU119" s="201" t="b">
        <f t="shared" si="235"/>
        <v>0</v>
      </c>
      <c r="RHV119" s="201" t="b">
        <f t="shared" si="235"/>
        <v>0</v>
      </c>
      <c r="RHW119" s="201" t="b">
        <f t="shared" si="235"/>
        <v>0</v>
      </c>
      <c r="RHX119" s="201" t="b">
        <f t="shared" si="235"/>
        <v>0</v>
      </c>
      <c r="RHY119" s="201" t="b">
        <f t="shared" si="235"/>
        <v>0</v>
      </c>
      <c r="RHZ119" s="201" t="b">
        <f t="shared" si="235"/>
        <v>0</v>
      </c>
      <c r="RIA119" s="201" t="b">
        <f t="shared" si="235"/>
        <v>0</v>
      </c>
      <c r="RIB119" s="201" t="b">
        <f t="shared" si="235"/>
        <v>0</v>
      </c>
      <c r="RIC119" s="201" t="b">
        <f t="shared" si="235"/>
        <v>0</v>
      </c>
      <c r="RID119" s="201" t="b">
        <f t="shared" si="235"/>
        <v>0</v>
      </c>
      <c r="RIE119" s="201" t="b">
        <f t="shared" si="235"/>
        <v>0</v>
      </c>
      <c r="RIF119" s="201" t="b">
        <f t="shared" si="235"/>
        <v>0</v>
      </c>
      <c r="RIG119" s="201" t="b">
        <f t="shared" si="235"/>
        <v>0</v>
      </c>
      <c r="RIH119" s="201" t="b">
        <f t="shared" si="235"/>
        <v>0</v>
      </c>
      <c r="RII119" s="201" t="b">
        <f t="shared" si="235"/>
        <v>0</v>
      </c>
      <c r="RIJ119" s="201" t="b">
        <f t="shared" si="235"/>
        <v>0</v>
      </c>
      <c r="RIK119" s="201" t="b">
        <f t="shared" si="235"/>
        <v>0</v>
      </c>
      <c r="RIL119" s="201" t="b">
        <f t="shared" si="235"/>
        <v>0</v>
      </c>
      <c r="RIM119" s="201" t="b">
        <f t="shared" si="235"/>
        <v>0</v>
      </c>
      <c r="RIN119" s="201" t="b">
        <f t="shared" si="235"/>
        <v>0</v>
      </c>
      <c r="RIO119" s="201" t="b">
        <f t="shared" si="235"/>
        <v>0</v>
      </c>
      <c r="RIP119" s="201" t="b">
        <f t="shared" si="235"/>
        <v>0</v>
      </c>
      <c r="RIQ119" s="201" t="b">
        <f t="shared" si="235"/>
        <v>0</v>
      </c>
      <c r="RIR119" s="201" t="b">
        <f t="shared" si="235"/>
        <v>0</v>
      </c>
      <c r="RIS119" s="201" t="b">
        <f t="shared" si="235"/>
        <v>0</v>
      </c>
      <c r="RIT119" s="201" t="b">
        <f t="shared" si="235"/>
        <v>0</v>
      </c>
      <c r="RIU119" s="201" t="b">
        <f t="shared" si="235"/>
        <v>0</v>
      </c>
      <c r="RIV119" s="201" t="b">
        <f t="shared" si="235"/>
        <v>0</v>
      </c>
      <c r="RIW119" s="201" t="b">
        <f t="shared" si="235"/>
        <v>0</v>
      </c>
      <c r="RIX119" s="201" t="b">
        <f t="shared" si="235"/>
        <v>0</v>
      </c>
      <c r="RIY119" s="201" t="b">
        <f t="shared" ref="RIY119:RLJ119" si="236">IF(RIY113=TRUE,IF(((RIY117-RIY114)*RIY116)&lt;0,TRUE,FALSE),FALSE)</f>
        <v>0</v>
      </c>
      <c r="RIZ119" s="201" t="b">
        <f t="shared" si="236"/>
        <v>0</v>
      </c>
      <c r="RJA119" s="201" t="b">
        <f t="shared" si="236"/>
        <v>0</v>
      </c>
      <c r="RJB119" s="201" t="b">
        <f t="shared" si="236"/>
        <v>0</v>
      </c>
      <c r="RJC119" s="201" t="b">
        <f t="shared" si="236"/>
        <v>0</v>
      </c>
      <c r="RJD119" s="201" t="b">
        <f t="shared" si="236"/>
        <v>0</v>
      </c>
      <c r="RJE119" s="201" t="b">
        <f t="shared" si="236"/>
        <v>0</v>
      </c>
      <c r="RJF119" s="201" t="b">
        <f t="shared" si="236"/>
        <v>0</v>
      </c>
      <c r="RJG119" s="201" t="b">
        <f t="shared" si="236"/>
        <v>0</v>
      </c>
      <c r="RJH119" s="201" t="b">
        <f t="shared" si="236"/>
        <v>0</v>
      </c>
      <c r="RJI119" s="201" t="b">
        <f t="shared" si="236"/>
        <v>0</v>
      </c>
      <c r="RJJ119" s="201" t="b">
        <f t="shared" si="236"/>
        <v>0</v>
      </c>
      <c r="RJK119" s="201" t="b">
        <f t="shared" si="236"/>
        <v>0</v>
      </c>
      <c r="RJL119" s="201" t="b">
        <f t="shared" si="236"/>
        <v>0</v>
      </c>
      <c r="RJM119" s="201" t="b">
        <f t="shared" si="236"/>
        <v>0</v>
      </c>
      <c r="RJN119" s="201" t="b">
        <f t="shared" si="236"/>
        <v>0</v>
      </c>
      <c r="RJO119" s="201" t="b">
        <f t="shared" si="236"/>
        <v>0</v>
      </c>
      <c r="RJP119" s="201" t="b">
        <f t="shared" si="236"/>
        <v>0</v>
      </c>
      <c r="RJQ119" s="201" t="b">
        <f t="shared" si="236"/>
        <v>0</v>
      </c>
      <c r="RJR119" s="201" t="b">
        <f t="shared" si="236"/>
        <v>0</v>
      </c>
      <c r="RJS119" s="201" t="b">
        <f t="shared" si="236"/>
        <v>0</v>
      </c>
      <c r="RJT119" s="201" t="b">
        <f t="shared" si="236"/>
        <v>0</v>
      </c>
      <c r="RJU119" s="201" t="b">
        <f t="shared" si="236"/>
        <v>0</v>
      </c>
      <c r="RJV119" s="201" t="b">
        <f t="shared" si="236"/>
        <v>0</v>
      </c>
      <c r="RJW119" s="201" t="b">
        <f t="shared" si="236"/>
        <v>0</v>
      </c>
      <c r="RJX119" s="201" t="b">
        <f t="shared" si="236"/>
        <v>0</v>
      </c>
      <c r="RJY119" s="201" t="b">
        <f t="shared" si="236"/>
        <v>0</v>
      </c>
      <c r="RJZ119" s="201" t="b">
        <f t="shared" si="236"/>
        <v>0</v>
      </c>
      <c r="RKA119" s="201" t="b">
        <f t="shared" si="236"/>
        <v>0</v>
      </c>
      <c r="RKB119" s="201" t="b">
        <f t="shared" si="236"/>
        <v>0</v>
      </c>
      <c r="RKC119" s="201" t="b">
        <f t="shared" si="236"/>
        <v>0</v>
      </c>
      <c r="RKD119" s="201" t="b">
        <f t="shared" si="236"/>
        <v>0</v>
      </c>
      <c r="RKE119" s="201" t="b">
        <f t="shared" si="236"/>
        <v>0</v>
      </c>
      <c r="RKF119" s="201" t="b">
        <f t="shared" si="236"/>
        <v>0</v>
      </c>
      <c r="RKG119" s="201" t="b">
        <f t="shared" si="236"/>
        <v>0</v>
      </c>
      <c r="RKH119" s="201" t="b">
        <f t="shared" si="236"/>
        <v>0</v>
      </c>
      <c r="RKI119" s="201" t="b">
        <f t="shared" si="236"/>
        <v>0</v>
      </c>
      <c r="RKJ119" s="201" t="b">
        <f t="shared" si="236"/>
        <v>0</v>
      </c>
      <c r="RKK119" s="201" t="b">
        <f t="shared" si="236"/>
        <v>0</v>
      </c>
      <c r="RKL119" s="201" t="b">
        <f t="shared" si="236"/>
        <v>0</v>
      </c>
      <c r="RKM119" s="201" t="b">
        <f t="shared" si="236"/>
        <v>0</v>
      </c>
      <c r="RKN119" s="201" t="b">
        <f t="shared" si="236"/>
        <v>0</v>
      </c>
      <c r="RKO119" s="201" t="b">
        <f t="shared" si="236"/>
        <v>0</v>
      </c>
      <c r="RKP119" s="201" t="b">
        <f t="shared" si="236"/>
        <v>0</v>
      </c>
      <c r="RKQ119" s="201" t="b">
        <f t="shared" si="236"/>
        <v>0</v>
      </c>
      <c r="RKR119" s="201" t="b">
        <f t="shared" si="236"/>
        <v>0</v>
      </c>
      <c r="RKS119" s="201" t="b">
        <f t="shared" si="236"/>
        <v>0</v>
      </c>
      <c r="RKT119" s="201" t="b">
        <f t="shared" si="236"/>
        <v>0</v>
      </c>
      <c r="RKU119" s="201" t="b">
        <f t="shared" si="236"/>
        <v>0</v>
      </c>
      <c r="RKV119" s="201" t="b">
        <f t="shared" si="236"/>
        <v>0</v>
      </c>
      <c r="RKW119" s="201" t="b">
        <f t="shared" si="236"/>
        <v>0</v>
      </c>
      <c r="RKX119" s="201" t="b">
        <f t="shared" si="236"/>
        <v>0</v>
      </c>
      <c r="RKY119" s="201" t="b">
        <f t="shared" si="236"/>
        <v>0</v>
      </c>
      <c r="RKZ119" s="201" t="b">
        <f t="shared" si="236"/>
        <v>0</v>
      </c>
      <c r="RLA119" s="201" t="b">
        <f t="shared" si="236"/>
        <v>0</v>
      </c>
      <c r="RLB119" s="201" t="b">
        <f t="shared" si="236"/>
        <v>0</v>
      </c>
      <c r="RLC119" s="201" t="b">
        <f t="shared" si="236"/>
        <v>0</v>
      </c>
      <c r="RLD119" s="201" t="b">
        <f t="shared" si="236"/>
        <v>0</v>
      </c>
      <c r="RLE119" s="201" t="b">
        <f t="shared" si="236"/>
        <v>0</v>
      </c>
      <c r="RLF119" s="201" t="b">
        <f t="shared" si="236"/>
        <v>0</v>
      </c>
      <c r="RLG119" s="201" t="b">
        <f t="shared" si="236"/>
        <v>0</v>
      </c>
      <c r="RLH119" s="201" t="b">
        <f t="shared" si="236"/>
        <v>0</v>
      </c>
      <c r="RLI119" s="201" t="b">
        <f t="shared" si="236"/>
        <v>0</v>
      </c>
      <c r="RLJ119" s="201" t="b">
        <f t="shared" si="236"/>
        <v>0</v>
      </c>
      <c r="RLK119" s="201" t="b">
        <f t="shared" ref="RLK119:RNV119" si="237">IF(RLK113=TRUE,IF(((RLK117-RLK114)*RLK116)&lt;0,TRUE,FALSE),FALSE)</f>
        <v>0</v>
      </c>
      <c r="RLL119" s="201" t="b">
        <f t="shared" si="237"/>
        <v>0</v>
      </c>
      <c r="RLM119" s="201" t="b">
        <f t="shared" si="237"/>
        <v>0</v>
      </c>
      <c r="RLN119" s="201" t="b">
        <f t="shared" si="237"/>
        <v>0</v>
      </c>
      <c r="RLO119" s="201" t="b">
        <f t="shared" si="237"/>
        <v>0</v>
      </c>
      <c r="RLP119" s="201" t="b">
        <f t="shared" si="237"/>
        <v>0</v>
      </c>
      <c r="RLQ119" s="201" t="b">
        <f t="shared" si="237"/>
        <v>0</v>
      </c>
      <c r="RLR119" s="201" t="b">
        <f t="shared" si="237"/>
        <v>0</v>
      </c>
      <c r="RLS119" s="201" t="b">
        <f t="shared" si="237"/>
        <v>0</v>
      </c>
      <c r="RLT119" s="201" t="b">
        <f t="shared" si="237"/>
        <v>0</v>
      </c>
      <c r="RLU119" s="201" t="b">
        <f t="shared" si="237"/>
        <v>0</v>
      </c>
      <c r="RLV119" s="201" t="b">
        <f t="shared" si="237"/>
        <v>0</v>
      </c>
      <c r="RLW119" s="201" t="b">
        <f t="shared" si="237"/>
        <v>0</v>
      </c>
      <c r="RLX119" s="201" t="b">
        <f t="shared" si="237"/>
        <v>0</v>
      </c>
      <c r="RLY119" s="201" t="b">
        <f t="shared" si="237"/>
        <v>0</v>
      </c>
      <c r="RLZ119" s="201" t="b">
        <f t="shared" si="237"/>
        <v>0</v>
      </c>
      <c r="RMA119" s="201" t="b">
        <f t="shared" si="237"/>
        <v>0</v>
      </c>
      <c r="RMB119" s="201" t="b">
        <f t="shared" si="237"/>
        <v>0</v>
      </c>
      <c r="RMC119" s="201" t="b">
        <f t="shared" si="237"/>
        <v>0</v>
      </c>
      <c r="RMD119" s="201" t="b">
        <f t="shared" si="237"/>
        <v>0</v>
      </c>
      <c r="RME119" s="201" t="b">
        <f t="shared" si="237"/>
        <v>0</v>
      </c>
      <c r="RMF119" s="201" t="b">
        <f t="shared" si="237"/>
        <v>0</v>
      </c>
      <c r="RMG119" s="201" t="b">
        <f t="shared" si="237"/>
        <v>0</v>
      </c>
      <c r="RMH119" s="201" t="b">
        <f t="shared" si="237"/>
        <v>0</v>
      </c>
      <c r="RMI119" s="201" t="b">
        <f t="shared" si="237"/>
        <v>0</v>
      </c>
      <c r="RMJ119" s="201" t="b">
        <f t="shared" si="237"/>
        <v>0</v>
      </c>
      <c r="RMK119" s="201" t="b">
        <f t="shared" si="237"/>
        <v>0</v>
      </c>
      <c r="RML119" s="201" t="b">
        <f t="shared" si="237"/>
        <v>0</v>
      </c>
      <c r="RMM119" s="201" t="b">
        <f t="shared" si="237"/>
        <v>0</v>
      </c>
      <c r="RMN119" s="201" t="b">
        <f t="shared" si="237"/>
        <v>0</v>
      </c>
      <c r="RMO119" s="201" t="b">
        <f t="shared" si="237"/>
        <v>0</v>
      </c>
      <c r="RMP119" s="201" t="b">
        <f t="shared" si="237"/>
        <v>0</v>
      </c>
      <c r="RMQ119" s="201" t="b">
        <f t="shared" si="237"/>
        <v>0</v>
      </c>
      <c r="RMR119" s="201" t="b">
        <f t="shared" si="237"/>
        <v>0</v>
      </c>
      <c r="RMS119" s="201" t="b">
        <f t="shared" si="237"/>
        <v>0</v>
      </c>
      <c r="RMT119" s="201" t="b">
        <f t="shared" si="237"/>
        <v>0</v>
      </c>
      <c r="RMU119" s="201" t="b">
        <f t="shared" si="237"/>
        <v>0</v>
      </c>
      <c r="RMV119" s="201" t="b">
        <f t="shared" si="237"/>
        <v>0</v>
      </c>
      <c r="RMW119" s="201" t="b">
        <f t="shared" si="237"/>
        <v>0</v>
      </c>
      <c r="RMX119" s="201" t="b">
        <f t="shared" si="237"/>
        <v>0</v>
      </c>
      <c r="RMY119" s="201" t="b">
        <f t="shared" si="237"/>
        <v>0</v>
      </c>
      <c r="RMZ119" s="201" t="b">
        <f t="shared" si="237"/>
        <v>0</v>
      </c>
      <c r="RNA119" s="201" t="b">
        <f t="shared" si="237"/>
        <v>0</v>
      </c>
      <c r="RNB119" s="201" t="b">
        <f t="shared" si="237"/>
        <v>0</v>
      </c>
      <c r="RNC119" s="201" t="b">
        <f t="shared" si="237"/>
        <v>0</v>
      </c>
      <c r="RND119" s="201" t="b">
        <f t="shared" si="237"/>
        <v>0</v>
      </c>
      <c r="RNE119" s="201" t="b">
        <f t="shared" si="237"/>
        <v>0</v>
      </c>
      <c r="RNF119" s="201" t="b">
        <f t="shared" si="237"/>
        <v>0</v>
      </c>
      <c r="RNG119" s="201" t="b">
        <f t="shared" si="237"/>
        <v>0</v>
      </c>
      <c r="RNH119" s="201" t="b">
        <f t="shared" si="237"/>
        <v>0</v>
      </c>
      <c r="RNI119" s="201" t="b">
        <f t="shared" si="237"/>
        <v>0</v>
      </c>
      <c r="RNJ119" s="201" t="b">
        <f t="shared" si="237"/>
        <v>0</v>
      </c>
      <c r="RNK119" s="201" t="b">
        <f t="shared" si="237"/>
        <v>0</v>
      </c>
      <c r="RNL119" s="201" t="b">
        <f t="shared" si="237"/>
        <v>0</v>
      </c>
      <c r="RNM119" s="201" t="b">
        <f t="shared" si="237"/>
        <v>0</v>
      </c>
      <c r="RNN119" s="201" t="b">
        <f t="shared" si="237"/>
        <v>0</v>
      </c>
      <c r="RNO119" s="201" t="b">
        <f t="shared" si="237"/>
        <v>0</v>
      </c>
      <c r="RNP119" s="201" t="b">
        <f t="shared" si="237"/>
        <v>0</v>
      </c>
      <c r="RNQ119" s="201" t="b">
        <f t="shared" si="237"/>
        <v>0</v>
      </c>
      <c r="RNR119" s="201" t="b">
        <f t="shared" si="237"/>
        <v>0</v>
      </c>
      <c r="RNS119" s="201" t="b">
        <f t="shared" si="237"/>
        <v>0</v>
      </c>
      <c r="RNT119" s="201" t="b">
        <f t="shared" si="237"/>
        <v>0</v>
      </c>
      <c r="RNU119" s="201" t="b">
        <f t="shared" si="237"/>
        <v>0</v>
      </c>
      <c r="RNV119" s="201" t="b">
        <f t="shared" si="237"/>
        <v>0</v>
      </c>
      <c r="RNW119" s="201" t="b">
        <f t="shared" ref="RNW119:RQH119" si="238">IF(RNW113=TRUE,IF(((RNW117-RNW114)*RNW116)&lt;0,TRUE,FALSE),FALSE)</f>
        <v>0</v>
      </c>
      <c r="RNX119" s="201" t="b">
        <f t="shared" si="238"/>
        <v>0</v>
      </c>
      <c r="RNY119" s="201" t="b">
        <f t="shared" si="238"/>
        <v>0</v>
      </c>
      <c r="RNZ119" s="201" t="b">
        <f t="shared" si="238"/>
        <v>0</v>
      </c>
      <c r="ROA119" s="201" t="b">
        <f t="shared" si="238"/>
        <v>0</v>
      </c>
      <c r="ROB119" s="201" t="b">
        <f t="shared" si="238"/>
        <v>0</v>
      </c>
      <c r="ROC119" s="201" t="b">
        <f t="shared" si="238"/>
        <v>0</v>
      </c>
      <c r="ROD119" s="201" t="b">
        <f t="shared" si="238"/>
        <v>0</v>
      </c>
      <c r="ROE119" s="201" t="b">
        <f t="shared" si="238"/>
        <v>0</v>
      </c>
      <c r="ROF119" s="201" t="b">
        <f t="shared" si="238"/>
        <v>0</v>
      </c>
      <c r="ROG119" s="201" t="b">
        <f t="shared" si="238"/>
        <v>0</v>
      </c>
      <c r="ROH119" s="201" t="b">
        <f t="shared" si="238"/>
        <v>0</v>
      </c>
      <c r="ROI119" s="201" t="b">
        <f t="shared" si="238"/>
        <v>0</v>
      </c>
      <c r="ROJ119" s="201" t="b">
        <f t="shared" si="238"/>
        <v>0</v>
      </c>
      <c r="ROK119" s="201" t="b">
        <f t="shared" si="238"/>
        <v>0</v>
      </c>
      <c r="ROL119" s="201" t="b">
        <f t="shared" si="238"/>
        <v>0</v>
      </c>
      <c r="ROM119" s="201" t="b">
        <f t="shared" si="238"/>
        <v>0</v>
      </c>
      <c r="RON119" s="201" t="b">
        <f t="shared" si="238"/>
        <v>0</v>
      </c>
      <c r="ROO119" s="201" t="b">
        <f t="shared" si="238"/>
        <v>0</v>
      </c>
      <c r="ROP119" s="201" t="b">
        <f t="shared" si="238"/>
        <v>0</v>
      </c>
      <c r="ROQ119" s="201" t="b">
        <f t="shared" si="238"/>
        <v>0</v>
      </c>
      <c r="ROR119" s="201" t="b">
        <f t="shared" si="238"/>
        <v>0</v>
      </c>
      <c r="ROS119" s="201" t="b">
        <f t="shared" si="238"/>
        <v>0</v>
      </c>
      <c r="ROT119" s="201" t="b">
        <f t="shared" si="238"/>
        <v>0</v>
      </c>
      <c r="ROU119" s="201" t="b">
        <f t="shared" si="238"/>
        <v>0</v>
      </c>
      <c r="ROV119" s="201" t="b">
        <f t="shared" si="238"/>
        <v>0</v>
      </c>
      <c r="ROW119" s="201" t="b">
        <f t="shared" si="238"/>
        <v>0</v>
      </c>
      <c r="ROX119" s="201" t="b">
        <f t="shared" si="238"/>
        <v>0</v>
      </c>
      <c r="ROY119" s="201" t="b">
        <f t="shared" si="238"/>
        <v>0</v>
      </c>
      <c r="ROZ119" s="201" t="b">
        <f t="shared" si="238"/>
        <v>0</v>
      </c>
      <c r="RPA119" s="201" t="b">
        <f t="shared" si="238"/>
        <v>0</v>
      </c>
      <c r="RPB119" s="201" t="b">
        <f t="shared" si="238"/>
        <v>0</v>
      </c>
      <c r="RPC119" s="201" t="b">
        <f t="shared" si="238"/>
        <v>0</v>
      </c>
      <c r="RPD119" s="201" t="b">
        <f t="shared" si="238"/>
        <v>0</v>
      </c>
      <c r="RPE119" s="201" t="b">
        <f t="shared" si="238"/>
        <v>0</v>
      </c>
      <c r="RPF119" s="201" t="b">
        <f t="shared" si="238"/>
        <v>0</v>
      </c>
      <c r="RPG119" s="201" t="b">
        <f t="shared" si="238"/>
        <v>0</v>
      </c>
      <c r="RPH119" s="201" t="b">
        <f t="shared" si="238"/>
        <v>0</v>
      </c>
      <c r="RPI119" s="201" t="b">
        <f t="shared" si="238"/>
        <v>0</v>
      </c>
      <c r="RPJ119" s="201" t="b">
        <f t="shared" si="238"/>
        <v>0</v>
      </c>
      <c r="RPK119" s="201" t="b">
        <f t="shared" si="238"/>
        <v>0</v>
      </c>
      <c r="RPL119" s="201" t="b">
        <f t="shared" si="238"/>
        <v>0</v>
      </c>
      <c r="RPM119" s="201" t="b">
        <f t="shared" si="238"/>
        <v>0</v>
      </c>
      <c r="RPN119" s="201" t="b">
        <f t="shared" si="238"/>
        <v>0</v>
      </c>
      <c r="RPO119" s="201" t="b">
        <f t="shared" si="238"/>
        <v>0</v>
      </c>
      <c r="RPP119" s="201" t="b">
        <f t="shared" si="238"/>
        <v>0</v>
      </c>
      <c r="RPQ119" s="201" t="b">
        <f t="shared" si="238"/>
        <v>0</v>
      </c>
      <c r="RPR119" s="201" t="b">
        <f t="shared" si="238"/>
        <v>0</v>
      </c>
      <c r="RPS119" s="201" t="b">
        <f t="shared" si="238"/>
        <v>0</v>
      </c>
      <c r="RPT119" s="201" t="b">
        <f t="shared" si="238"/>
        <v>0</v>
      </c>
      <c r="RPU119" s="201" t="b">
        <f t="shared" si="238"/>
        <v>0</v>
      </c>
      <c r="RPV119" s="201" t="b">
        <f t="shared" si="238"/>
        <v>0</v>
      </c>
      <c r="RPW119" s="201" t="b">
        <f t="shared" si="238"/>
        <v>0</v>
      </c>
      <c r="RPX119" s="201" t="b">
        <f t="shared" si="238"/>
        <v>0</v>
      </c>
      <c r="RPY119" s="201" t="b">
        <f t="shared" si="238"/>
        <v>0</v>
      </c>
      <c r="RPZ119" s="201" t="b">
        <f t="shared" si="238"/>
        <v>0</v>
      </c>
      <c r="RQA119" s="201" t="b">
        <f t="shared" si="238"/>
        <v>0</v>
      </c>
      <c r="RQB119" s="201" t="b">
        <f t="shared" si="238"/>
        <v>0</v>
      </c>
      <c r="RQC119" s="201" t="b">
        <f t="shared" si="238"/>
        <v>0</v>
      </c>
      <c r="RQD119" s="201" t="b">
        <f t="shared" si="238"/>
        <v>0</v>
      </c>
      <c r="RQE119" s="201" t="b">
        <f t="shared" si="238"/>
        <v>0</v>
      </c>
      <c r="RQF119" s="201" t="b">
        <f t="shared" si="238"/>
        <v>0</v>
      </c>
      <c r="RQG119" s="201" t="b">
        <f t="shared" si="238"/>
        <v>0</v>
      </c>
      <c r="RQH119" s="201" t="b">
        <f t="shared" si="238"/>
        <v>0</v>
      </c>
      <c r="RQI119" s="201" t="b">
        <f t="shared" ref="RQI119:RST119" si="239">IF(RQI113=TRUE,IF(((RQI117-RQI114)*RQI116)&lt;0,TRUE,FALSE),FALSE)</f>
        <v>0</v>
      </c>
      <c r="RQJ119" s="201" t="b">
        <f t="shared" si="239"/>
        <v>0</v>
      </c>
      <c r="RQK119" s="201" t="b">
        <f t="shared" si="239"/>
        <v>0</v>
      </c>
      <c r="RQL119" s="201" t="b">
        <f t="shared" si="239"/>
        <v>0</v>
      </c>
      <c r="RQM119" s="201" t="b">
        <f t="shared" si="239"/>
        <v>0</v>
      </c>
      <c r="RQN119" s="201" t="b">
        <f t="shared" si="239"/>
        <v>0</v>
      </c>
      <c r="RQO119" s="201" t="b">
        <f t="shared" si="239"/>
        <v>0</v>
      </c>
      <c r="RQP119" s="201" t="b">
        <f t="shared" si="239"/>
        <v>0</v>
      </c>
      <c r="RQQ119" s="201" t="b">
        <f t="shared" si="239"/>
        <v>0</v>
      </c>
      <c r="RQR119" s="201" t="b">
        <f t="shared" si="239"/>
        <v>0</v>
      </c>
      <c r="RQS119" s="201" t="b">
        <f t="shared" si="239"/>
        <v>0</v>
      </c>
      <c r="RQT119" s="201" t="b">
        <f t="shared" si="239"/>
        <v>0</v>
      </c>
      <c r="RQU119" s="201" t="b">
        <f t="shared" si="239"/>
        <v>0</v>
      </c>
      <c r="RQV119" s="201" t="b">
        <f t="shared" si="239"/>
        <v>0</v>
      </c>
      <c r="RQW119" s="201" t="b">
        <f t="shared" si="239"/>
        <v>0</v>
      </c>
      <c r="RQX119" s="201" t="b">
        <f t="shared" si="239"/>
        <v>0</v>
      </c>
      <c r="RQY119" s="201" t="b">
        <f t="shared" si="239"/>
        <v>0</v>
      </c>
      <c r="RQZ119" s="201" t="b">
        <f t="shared" si="239"/>
        <v>0</v>
      </c>
      <c r="RRA119" s="201" t="b">
        <f t="shared" si="239"/>
        <v>0</v>
      </c>
      <c r="RRB119" s="201" t="b">
        <f t="shared" si="239"/>
        <v>0</v>
      </c>
      <c r="RRC119" s="201" t="b">
        <f t="shared" si="239"/>
        <v>0</v>
      </c>
      <c r="RRD119" s="201" t="b">
        <f t="shared" si="239"/>
        <v>0</v>
      </c>
      <c r="RRE119" s="201" t="b">
        <f t="shared" si="239"/>
        <v>0</v>
      </c>
      <c r="RRF119" s="201" t="b">
        <f t="shared" si="239"/>
        <v>0</v>
      </c>
      <c r="RRG119" s="201" t="b">
        <f t="shared" si="239"/>
        <v>0</v>
      </c>
      <c r="RRH119" s="201" t="b">
        <f t="shared" si="239"/>
        <v>0</v>
      </c>
      <c r="RRI119" s="201" t="b">
        <f t="shared" si="239"/>
        <v>0</v>
      </c>
      <c r="RRJ119" s="201" t="b">
        <f t="shared" si="239"/>
        <v>0</v>
      </c>
      <c r="RRK119" s="201" t="b">
        <f t="shared" si="239"/>
        <v>0</v>
      </c>
      <c r="RRL119" s="201" t="b">
        <f t="shared" si="239"/>
        <v>0</v>
      </c>
      <c r="RRM119" s="201" t="b">
        <f t="shared" si="239"/>
        <v>0</v>
      </c>
      <c r="RRN119" s="201" t="b">
        <f t="shared" si="239"/>
        <v>0</v>
      </c>
      <c r="RRO119" s="201" t="b">
        <f t="shared" si="239"/>
        <v>0</v>
      </c>
      <c r="RRP119" s="201" t="b">
        <f t="shared" si="239"/>
        <v>0</v>
      </c>
      <c r="RRQ119" s="201" t="b">
        <f t="shared" si="239"/>
        <v>0</v>
      </c>
      <c r="RRR119" s="201" t="b">
        <f t="shared" si="239"/>
        <v>0</v>
      </c>
      <c r="RRS119" s="201" t="b">
        <f t="shared" si="239"/>
        <v>0</v>
      </c>
      <c r="RRT119" s="201" t="b">
        <f t="shared" si="239"/>
        <v>0</v>
      </c>
      <c r="RRU119" s="201" t="b">
        <f t="shared" si="239"/>
        <v>0</v>
      </c>
      <c r="RRV119" s="201" t="b">
        <f t="shared" si="239"/>
        <v>0</v>
      </c>
      <c r="RRW119" s="201" t="b">
        <f t="shared" si="239"/>
        <v>0</v>
      </c>
      <c r="RRX119" s="201" t="b">
        <f t="shared" si="239"/>
        <v>0</v>
      </c>
      <c r="RRY119" s="201" t="b">
        <f t="shared" si="239"/>
        <v>0</v>
      </c>
      <c r="RRZ119" s="201" t="b">
        <f t="shared" si="239"/>
        <v>0</v>
      </c>
      <c r="RSA119" s="201" t="b">
        <f t="shared" si="239"/>
        <v>0</v>
      </c>
      <c r="RSB119" s="201" t="b">
        <f t="shared" si="239"/>
        <v>0</v>
      </c>
      <c r="RSC119" s="201" t="b">
        <f t="shared" si="239"/>
        <v>0</v>
      </c>
      <c r="RSD119" s="201" t="b">
        <f t="shared" si="239"/>
        <v>0</v>
      </c>
      <c r="RSE119" s="201" t="b">
        <f t="shared" si="239"/>
        <v>0</v>
      </c>
      <c r="RSF119" s="201" t="b">
        <f t="shared" si="239"/>
        <v>0</v>
      </c>
      <c r="RSG119" s="201" t="b">
        <f t="shared" si="239"/>
        <v>0</v>
      </c>
      <c r="RSH119" s="201" t="b">
        <f t="shared" si="239"/>
        <v>0</v>
      </c>
      <c r="RSI119" s="201" t="b">
        <f t="shared" si="239"/>
        <v>0</v>
      </c>
      <c r="RSJ119" s="201" t="b">
        <f t="shared" si="239"/>
        <v>0</v>
      </c>
      <c r="RSK119" s="201" t="b">
        <f t="shared" si="239"/>
        <v>0</v>
      </c>
      <c r="RSL119" s="201" t="b">
        <f t="shared" si="239"/>
        <v>0</v>
      </c>
      <c r="RSM119" s="201" t="b">
        <f t="shared" si="239"/>
        <v>0</v>
      </c>
      <c r="RSN119" s="201" t="b">
        <f t="shared" si="239"/>
        <v>0</v>
      </c>
      <c r="RSO119" s="201" t="b">
        <f t="shared" si="239"/>
        <v>0</v>
      </c>
      <c r="RSP119" s="201" t="b">
        <f t="shared" si="239"/>
        <v>0</v>
      </c>
      <c r="RSQ119" s="201" t="b">
        <f t="shared" si="239"/>
        <v>0</v>
      </c>
      <c r="RSR119" s="201" t="b">
        <f t="shared" si="239"/>
        <v>0</v>
      </c>
      <c r="RSS119" s="201" t="b">
        <f t="shared" si="239"/>
        <v>0</v>
      </c>
      <c r="RST119" s="201" t="b">
        <f t="shared" si="239"/>
        <v>0</v>
      </c>
      <c r="RSU119" s="201" t="b">
        <f t="shared" ref="RSU119:RVF119" si="240">IF(RSU113=TRUE,IF(((RSU117-RSU114)*RSU116)&lt;0,TRUE,FALSE),FALSE)</f>
        <v>0</v>
      </c>
      <c r="RSV119" s="201" t="b">
        <f t="shared" si="240"/>
        <v>0</v>
      </c>
      <c r="RSW119" s="201" t="b">
        <f t="shared" si="240"/>
        <v>0</v>
      </c>
      <c r="RSX119" s="201" t="b">
        <f t="shared" si="240"/>
        <v>0</v>
      </c>
      <c r="RSY119" s="201" t="b">
        <f t="shared" si="240"/>
        <v>0</v>
      </c>
      <c r="RSZ119" s="201" t="b">
        <f t="shared" si="240"/>
        <v>0</v>
      </c>
      <c r="RTA119" s="201" t="b">
        <f t="shared" si="240"/>
        <v>0</v>
      </c>
      <c r="RTB119" s="201" t="b">
        <f t="shared" si="240"/>
        <v>0</v>
      </c>
      <c r="RTC119" s="201" t="b">
        <f t="shared" si="240"/>
        <v>0</v>
      </c>
      <c r="RTD119" s="201" t="b">
        <f t="shared" si="240"/>
        <v>0</v>
      </c>
      <c r="RTE119" s="201" t="b">
        <f t="shared" si="240"/>
        <v>0</v>
      </c>
      <c r="RTF119" s="201" t="b">
        <f t="shared" si="240"/>
        <v>0</v>
      </c>
      <c r="RTG119" s="201" t="b">
        <f t="shared" si="240"/>
        <v>0</v>
      </c>
      <c r="RTH119" s="201" t="b">
        <f t="shared" si="240"/>
        <v>0</v>
      </c>
      <c r="RTI119" s="201" t="b">
        <f t="shared" si="240"/>
        <v>0</v>
      </c>
      <c r="RTJ119" s="201" t="b">
        <f t="shared" si="240"/>
        <v>0</v>
      </c>
      <c r="RTK119" s="201" t="b">
        <f t="shared" si="240"/>
        <v>0</v>
      </c>
      <c r="RTL119" s="201" t="b">
        <f t="shared" si="240"/>
        <v>0</v>
      </c>
      <c r="RTM119" s="201" t="b">
        <f t="shared" si="240"/>
        <v>0</v>
      </c>
      <c r="RTN119" s="201" t="b">
        <f t="shared" si="240"/>
        <v>0</v>
      </c>
      <c r="RTO119" s="201" t="b">
        <f t="shared" si="240"/>
        <v>0</v>
      </c>
      <c r="RTP119" s="201" t="b">
        <f t="shared" si="240"/>
        <v>0</v>
      </c>
      <c r="RTQ119" s="201" t="b">
        <f t="shared" si="240"/>
        <v>0</v>
      </c>
      <c r="RTR119" s="201" t="b">
        <f t="shared" si="240"/>
        <v>0</v>
      </c>
      <c r="RTS119" s="201" t="b">
        <f t="shared" si="240"/>
        <v>0</v>
      </c>
      <c r="RTT119" s="201" t="b">
        <f t="shared" si="240"/>
        <v>0</v>
      </c>
      <c r="RTU119" s="201" t="b">
        <f t="shared" si="240"/>
        <v>0</v>
      </c>
      <c r="RTV119" s="201" t="b">
        <f t="shared" si="240"/>
        <v>0</v>
      </c>
      <c r="RTW119" s="201" t="b">
        <f t="shared" si="240"/>
        <v>0</v>
      </c>
      <c r="RTX119" s="201" t="b">
        <f t="shared" si="240"/>
        <v>0</v>
      </c>
      <c r="RTY119" s="201" t="b">
        <f t="shared" si="240"/>
        <v>0</v>
      </c>
      <c r="RTZ119" s="201" t="b">
        <f t="shared" si="240"/>
        <v>0</v>
      </c>
      <c r="RUA119" s="201" t="b">
        <f t="shared" si="240"/>
        <v>0</v>
      </c>
      <c r="RUB119" s="201" t="b">
        <f t="shared" si="240"/>
        <v>0</v>
      </c>
      <c r="RUC119" s="201" t="b">
        <f t="shared" si="240"/>
        <v>0</v>
      </c>
      <c r="RUD119" s="201" t="b">
        <f t="shared" si="240"/>
        <v>0</v>
      </c>
      <c r="RUE119" s="201" t="b">
        <f t="shared" si="240"/>
        <v>0</v>
      </c>
      <c r="RUF119" s="201" t="b">
        <f t="shared" si="240"/>
        <v>0</v>
      </c>
      <c r="RUG119" s="201" t="b">
        <f t="shared" si="240"/>
        <v>0</v>
      </c>
      <c r="RUH119" s="201" t="b">
        <f t="shared" si="240"/>
        <v>0</v>
      </c>
      <c r="RUI119" s="201" t="b">
        <f t="shared" si="240"/>
        <v>0</v>
      </c>
      <c r="RUJ119" s="201" t="b">
        <f t="shared" si="240"/>
        <v>0</v>
      </c>
      <c r="RUK119" s="201" t="b">
        <f t="shared" si="240"/>
        <v>0</v>
      </c>
      <c r="RUL119" s="201" t="b">
        <f t="shared" si="240"/>
        <v>0</v>
      </c>
      <c r="RUM119" s="201" t="b">
        <f t="shared" si="240"/>
        <v>0</v>
      </c>
      <c r="RUN119" s="201" t="b">
        <f t="shared" si="240"/>
        <v>0</v>
      </c>
      <c r="RUO119" s="201" t="b">
        <f t="shared" si="240"/>
        <v>0</v>
      </c>
      <c r="RUP119" s="201" t="b">
        <f t="shared" si="240"/>
        <v>0</v>
      </c>
      <c r="RUQ119" s="201" t="b">
        <f t="shared" si="240"/>
        <v>0</v>
      </c>
      <c r="RUR119" s="201" t="b">
        <f t="shared" si="240"/>
        <v>0</v>
      </c>
      <c r="RUS119" s="201" t="b">
        <f t="shared" si="240"/>
        <v>0</v>
      </c>
      <c r="RUT119" s="201" t="b">
        <f t="shared" si="240"/>
        <v>0</v>
      </c>
      <c r="RUU119" s="201" t="b">
        <f t="shared" si="240"/>
        <v>0</v>
      </c>
      <c r="RUV119" s="201" t="b">
        <f t="shared" si="240"/>
        <v>0</v>
      </c>
      <c r="RUW119" s="201" t="b">
        <f t="shared" si="240"/>
        <v>0</v>
      </c>
      <c r="RUX119" s="201" t="b">
        <f t="shared" si="240"/>
        <v>0</v>
      </c>
      <c r="RUY119" s="201" t="b">
        <f t="shared" si="240"/>
        <v>0</v>
      </c>
      <c r="RUZ119" s="201" t="b">
        <f t="shared" si="240"/>
        <v>0</v>
      </c>
      <c r="RVA119" s="201" t="b">
        <f t="shared" si="240"/>
        <v>0</v>
      </c>
      <c r="RVB119" s="201" t="b">
        <f t="shared" si="240"/>
        <v>0</v>
      </c>
      <c r="RVC119" s="201" t="b">
        <f t="shared" si="240"/>
        <v>0</v>
      </c>
      <c r="RVD119" s="201" t="b">
        <f t="shared" si="240"/>
        <v>0</v>
      </c>
      <c r="RVE119" s="201" t="b">
        <f t="shared" si="240"/>
        <v>0</v>
      </c>
      <c r="RVF119" s="201" t="b">
        <f t="shared" si="240"/>
        <v>0</v>
      </c>
      <c r="RVG119" s="201" t="b">
        <f t="shared" ref="RVG119:RXR119" si="241">IF(RVG113=TRUE,IF(((RVG117-RVG114)*RVG116)&lt;0,TRUE,FALSE),FALSE)</f>
        <v>0</v>
      </c>
      <c r="RVH119" s="201" t="b">
        <f t="shared" si="241"/>
        <v>0</v>
      </c>
      <c r="RVI119" s="201" t="b">
        <f t="shared" si="241"/>
        <v>0</v>
      </c>
      <c r="RVJ119" s="201" t="b">
        <f t="shared" si="241"/>
        <v>0</v>
      </c>
      <c r="RVK119" s="201" t="b">
        <f t="shared" si="241"/>
        <v>0</v>
      </c>
      <c r="RVL119" s="201" t="b">
        <f t="shared" si="241"/>
        <v>0</v>
      </c>
      <c r="RVM119" s="201" t="b">
        <f t="shared" si="241"/>
        <v>0</v>
      </c>
      <c r="RVN119" s="201" t="b">
        <f t="shared" si="241"/>
        <v>0</v>
      </c>
      <c r="RVO119" s="201" t="b">
        <f t="shared" si="241"/>
        <v>0</v>
      </c>
      <c r="RVP119" s="201" t="b">
        <f t="shared" si="241"/>
        <v>0</v>
      </c>
      <c r="RVQ119" s="201" t="b">
        <f t="shared" si="241"/>
        <v>0</v>
      </c>
      <c r="RVR119" s="201" t="b">
        <f t="shared" si="241"/>
        <v>0</v>
      </c>
      <c r="RVS119" s="201" t="b">
        <f t="shared" si="241"/>
        <v>0</v>
      </c>
      <c r="RVT119" s="201" t="b">
        <f t="shared" si="241"/>
        <v>0</v>
      </c>
      <c r="RVU119" s="201" t="b">
        <f t="shared" si="241"/>
        <v>0</v>
      </c>
      <c r="RVV119" s="201" t="b">
        <f t="shared" si="241"/>
        <v>0</v>
      </c>
      <c r="RVW119" s="201" t="b">
        <f t="shared" si="241"/>
        <v>0</v>
      </c>
      <c r="RVX119" s="201" t="b">
        <f t="shared" si="241"/>
        <v>0</v>
      </c>
      <c r="RVY119" s="201" t="b">
        <f t="shared" si="241"/>
        <v>0</v>
      </c>
      <c r="RVZ119" s="201" t="b">
        <f t="shared" si="241"/>
        <v>0</v>
      </c>
      <c r="RWA119" s="201" t="b">
        <f t="shared" si="241"/>
        <v>0</v>
      </c>
      <c r="RWB119" s="201" t="b">
        <f t="shared" si="241"/>
        <v>0</v>
      </c>
      <c r="RWC119" s="201" t="b">
        <f t="shared" si="241"/>
        <v>0</v>
      </c>
      <c r="RWD119" s="201" t="b">
        <f t="shared" si="241"/>
        <v>0</v>
      </c>
      <c r="RWE119" s="201" t="b">
        <f t="shared" si="241"/>
        <v>0</v>
      </c>
      <c r="RWF119" s="201" t="b">
        <f t="shared" si="241"/>
        <v>0</v>
      </c>
      <c r="RWG119" s="201" t="b">
        <f t="shared" si="241"/>
        <v>0</v>
      </c>
      <c r="RWH119" s="201" t="b">
        <f t="shared" si="241"/>
        <v>0</v>
      </c>
      <c r="RWI119" s="201" t="b">
        <f t="shared" si="241"/>
        <v>0</v>
      </c>
      <c r="RWJ119" s="201" t="b">
        <f t="shared" si="241"/>
        <v>0</v>
      </c>
      <c r="RWK119" s="201" t="b">
        <f t="shared" si="241"/>
        <v>0</v>
      </c>
      <c r="RWL119" s="201" t="b">
        <f t="shared" si="241"/>
        <v>0</v>
      </c>
      <c r="RWM119" s="201" t="b">
        <f t="shared" si="241"/>
        <v>0</v>
      </c>
      <c r="RWN119" s="201" t="b">
        <f t="shared" si="241"/>
        <v>0</v>
      </c>
      <c r="RWO119" s="201" t="b">
        <f t="shared" si="241"/>
        <v>0</v>
      </c>
      <c r="RWP119" s="201" t="b">
        <f t="shared" si="241"/>
        <v>0</v>
      </c>
      <c r="RWQ119" s="201" t="b">
        <f t="shared" si="241"/>
        <v>0</v>
      </c>
      <c r="RWR119" s="201" t="b">
        <f t="shared" si="241"/>
        <v>0</v>
      </c>
      <c r="RWS119" s="201" t="b">
        <f t="shared" si="241"/>
        <v>0</v>
      </c>
      <c r="RWT119" s="201" t="b">
        <f t="shared" si="241"/>
        <v>0</v>
      </c>
      <c r="RWU119" s="201" t="b">
        <f t="shared" si="241"/>
        <v>0</v>
      </c>
      <c r="RWV119" s="201" t="b">
        <f t="shared" si="241"/>
        <v>0</v>
      </c>
      <c r="RWW119" s="201" t="b">
        <f t="shared" si="241"/>
        <v>0</v>
      </c>
      <c r="RWX119" s="201" t="b">
        <f t="shared" si="241"/>
        <v>0</v>
      </c>
      <c r="RWY119" s="201" t="b">
        <f t="shared" si="241"/>
        <v>0</v>
      </c>
      <c r="RWZ119" s="201" t="b">
        <f t="shared" si="241"/>
        <v>0</v>
      </c>
      <c r="RXA119" s="201" t="b">
        <f t="shared" si="241"/>
        <v>0</v>
      </c>
      <c r="RXB119" s="201" t="b">
        <f t="shared" si="241"/>
        <v>0</v>
      </c>
      <c r="RXC119" s="201" t="b">
        <f t="shared" si="241"/>
        <v>0</v>
      </c>
      <c r="RXD119" s="201" t="b">
        <f t="shared" si="241"/>
        <v>0</v>
      </c>
      <c r="RXE119" s="201" t="b">
        <f t="shared" si="241"/>
        <v>0</v>
      </c>
      <c r="RXF119" s="201" t="b">
        <f t="shared" si="241"/>
        <v>0</v>
      </c>
      <c r="RXG119" s="201" t="b">
        <f t="shared" si="241"/>
        <v>0</v>
      </c>
      <c r="RXH119" s="201" t="b">
        <f t="shared" si="241"/>
        <v>0</v>
      </c>
      <c r="RXI119" s="201" t="b">
        <f t="shared" si="241"/>
        <v>0</v>
      </c>
      <c r="RXJ119" s="201" t="b">
        <f t="shared" si="241"/>
        <v>0</v>
      </c>
      <c r="RXK119" s="201" t="b">
        <f t="shared" si="241"/>
        <v>0</v>
      </c>
      <c r="RXL119" s="201" t="b">
        <f t="shared" si="241"/>
        <v>0</v>
      </c>
      <c r="RXM119" s="201" t="b">
        <f t="shared" si="241"/>
        <v>0</v>
      </c>
      <c r="RXN119" s="201" t="b">
        <f t="shared" si="241"/>
        <v>0</v>
      </c>
      <c r="RXO119" s="201" t="b">
        <f t="shared" si="241"/>
        <v>0</v>
      </c>
      <c r="RXP119" s="201" t="b">
        <f t="shared" si="241"/>
        <v>0</v>
      </c>
      <c r="RXQ119" s="201" t="b">
        <f t="shared" si="241"/>
        <v>0</v>
      </c>
      <c r="RXR119" s="201" t="b">
        <f t="shared" si="241"/>
        <v>0</v>
      </c>
      <c r="RXS119" s="201" t="b">
        <f t="shared" ref="RXS119:SAD119" si="242">IF(RXS113=TRUE,IF(((RXS117-RXS114)*RXS116)&lt;0,TRUE,FALSE),FALSE)</f>
        <v>0</v>
      </c>
      <c r="RXT119" s="201" t="b">
        <f t="shared" si="242"/>
        <v>0</v>
      </c>
      <c r="RXU119" s="201" t="b">
        <f t="shared" si="242"/>
        <v>0</v>
      </c>
      <c r="RXV119" s="201" t="b">
        <f t="shared" si="242"/>
        <v>0</v>
      </c>
      <c r="RXW119" s="201" t="b">
        <f t="shared" si="242"/>
        <v>0</v>
      </c>
      <c r="RXX119" s="201" t="b">
        <f t="shared" si="242"/>
        <v>0</v>
      </c>
      <c r="RXY119" s="201" t="b">
        <f t="shared" si="242"/>
        <v>0</v>
      </c>
      <c r="RXZ119" s="201" t="b">
        <f t="shared" si="242"/>
        <v>0</v>
      </c>
      <c r="RYA119" s="201" t="b">
        <f t="shared" si="242"/>
        <v>0</v>
      </c>
      <c r="RYB119" s="201" t="b">
        <f t="shared" si="242"/>
        <v>0</v>
      </c>
      <c r="RYC119" s="201" t="b">
        <f t="shared" si="242"/>
        <v>0</v>
      </c>
      <c r="RYD119" s="201" t="b">
        <f t="shared" si="242"/>
        <v>0</v>
      </c>
      <c r="RYE119" s="201" t="b">
        <f t="shared" si="242"/>
        <v>0</v>
      </c>
      <c r="RYF119" s="201" t="b">
        <f t="shared" si="242"/>
        <v>0</v>
      </c>
      <c r="RYG119" s="201" t="b">
        <f t="shared" si="242"/>
        <v>0</v>
      </c>
      <c r="RYH119" s="201" t="b">
        <f t="shared" si="242"/>
        <v>0</v>
      </c>
      <c r="RYI119" s="201" t="b">
        <f t="shared" si="242"/>
        <v>0</v>
      </c>
      <c r="RYJ119" s="201" t="b">
        <f t="shared" si="242"/>
        <v>0</v>
      </c>
      <c r="RYK119" s="201" t="b">
        <f t="shared" si="242"/>
        <v>0</v>
      </c>
      <c r="RYL119" s="201" t="b">
        <f t="shared" si="242"/>
        <v>0</v>
      </c>
      <c r="RYM119" s="201" t="b">
        <f t="shared" si="242"/>
        <v>0</v>
      </c>
      <c r="RYN119" s="201" t="b">
        <f t="shared" si="242"/>
        <v>0</v>
      </c>
      <c r="RYO119" s="201" t="b">
        <f t="shared" si="242"/>
        <v>0</v>
      </c>
      <c r="RYP119" s="201" t="b">
        <f t="shared" si="242"/>
        <v>0</v>
      </c>
      <c r="RYQ119" s="201" t="b">
        <f t="shared" si="242"/>
        <v>0</v>
      </c>
      <c r="RYR119" s="201" t="b">
        <f t="shared" si="242"/>
        <v>0</v>
      </c>
      <c r="RYS119" s="201" t="b">
        <f t="shared" si="242"/>
        <v>0</v>
      </c>
      <c r="RYT119" s="201" t="b">
        <f t="shared" si="242"/>
        <v>0</v>
      </c>
      <c r="RYU119" s="201" t="b">
        <f t="shared" si="242"/>
        <v>0</v>
      </c>
      <c r="RYV119" s="201" t="b">
        <f t="shared" si="242"/>
        <v>0</v>
      </c>
      <c r="RYW119" s="201" t="b">
        <f t="shared" si="242"/>
        <v>0</v>
      </c>
      <c r="RYX119" s="201" t="b">
        <f t="shared" si="242"/>
        <v>0</v>
      </c>
      <c r="RYY119" s="201" t="b">
        <f t="shared" si="242"/>
        <v>0</v>
      </c>
      <c r="RYZ119" s="201" t="b">
        <f t="shared" si="242"/>
        <v>0</v>
      </c>
      <c r="RZA119" s="201" t="b">
        <f t="shared" si="242"/>
        <v>0</v>
      </c>
      <c r="RZB119" s="201" t="b">
        <f t="shared" si="242"/>
        <v>0</v>
      </c>
      <c r="RZC119" s="201" t="b">
        <f t="shared" si="242"/>
        <v>0</v>
      </c>
      <c r="RZD119" s="201" t="b">
        <f t="shared" si="242"/>
        <v>0</v>
      </c>
      <c r="RZE119" s="201" t="b">
        <f t="shared" si="242"/>
        <v>0</v>
      </c>
      <c r="RZF119" s="201" t="b">
        <f t="shared" si="242"/>
        <v>0</v>
      </c>
      <c r="RZG119" s="201" t="b">
        <f t="shared" si="242"/>
        <v>0</v>
      </c>
      <c r="RZH119" s="201" t="b">
        <f t="shared" si="242"/>
        <v>0</v>
      </c>
      <c r="RZI119" s="201" t="b">
        <f t="shared" si="242"/>
        <v>0</v>
      </c>
      <c r="RZJ119" s="201" t="b">
        <f t="shared" si="242"/>
        <v>0</v>
      </c>
      <c r="RZK119" s="201" t="b">
        <f t="shared" si="242"/>
        <v>0</v>
      </c>
      <c r="RZL119" s="201" t="b">
        <f t="shared" si="242"/>
        <v>0</v>
      </c>
      <c r="RZM119" s="201" t="b">
        <f t="shared" si="242"/>
        <v>0</v>
      </c>
      <c r="RZN119" s="201" t="b">
        <f t="shared" si="242"/>
        <v>0</v>
      </c>
      <c r="RZO119" s="201" t="b">
        <f t="shared" si="242"/>
        <v>0</v>
      </c>
      <c r="RZP119" s="201" t="b">
        <f t="shared" si="242"/>
        <v>0</v>
      </c>
      <c r="RZQ119" s="201" t="b">
        <f t="shared" si="242"/>
        <v>0</v>
      </c>
      <c r="RZR119" s="201" t="b">
        <f t="shared" si="242"/>
        <v>0</v>
      </c>
      <c r="RZS119" s="201" t="b">
        <f t="shared" si="242"/>
        <v>0</v>
      </c>
      <c r="RZT119" s="201" t="b">
        <f t="shared" si="242"/>
        <v>0</v>
      </c>
      <c r="RZU119" s="201" t="b">
        <f t="shared" si="242"/>
        <v>0</v>
      </c>
      <c r="RZV119" s="201" t="b">
        <f t="shared" si="242"/>
        <v>0</v>
      </c>
      <c r="RZW119" s="201" t="b">
        <f t="shared" si="242"/>
        <v>0</v>
      </c>
      <c r="RZX119" s="201" t="b">
        <f t="shared" si="242"/>
        <v>0</v>
      </c>
      <c r="RZY119" s="201" t="b">
        <f t="shared" si="242"/>
        <v>0</v>
      </c>
      <c r="RZZ119" s="201" t="b">
        <f t="shared" si="242"/>
        <v>0</v>
      </c>
      <c r="SAA119" s="201" t="b">
        <f t="shared" si="242"/>
        <v>0</v>
      </c>
      <c r="SAB119" s="201" t="b">
        <f t="shared" si="242"/>
        <v>0</v>
      </c>
      <c r="SAC119" s="201" t="b">
        <f t="shared" si="242"/>
        <v>0</v>
      </c>
      <c r="SAD119" s="201" t="b">
        <f t="shared" si="242"/>
        <v>0</v>
      </c>
      <c r="SAE119" s="201" t="b">
        <f t="shared" ref="SAE119:SCP119" si="243">IF(SAE113=TRUE,IF(((SAE117-SAE114)*SAE116)&lt;0,TRUE,FALSE),FALSE)</f>
        <v>0</v>
      </c>
      <c r="SAF119" s="201" t="b">
        <f t="shared" si="243"/>
        <v>0</v>
      </c>
      <c r="SAG119" s="201" t="b">
        <f t="shared" si="243"/>
        <v>0</v>
      </c>
      <c r="SAH119" s="201" t="b">
        <f t="shared" si="243"/>
        <v>0</v>
      </c>
      <c r="SAI119" s="201" t="b">
        <f t="shared" si="243"/>
        <v>0</v>
      </c>
      <c r="SAJ119" s="201" t="b">
        <f t="shared" si="243"/>
        <v>0</v>
      </c>
      <c r="SAK119" s="201" t="b">
        <f t="shared" si="243"/>
        <v>0</v>
      </c>
      <c r="SAL119" s="201" t="b">
        <f t="shared" si="243"/>
        <v>0</v>
      </c>
      <c r="SAM119" s="201" t="b">
        <f t="shared" si="243"/>
        <v>0</v>
      </c>
      <c r="SAN119" s="201" t="b">
        <f t="shared" si="243"/>
        <v>0</v>
      </c>
      <c r="SAO119" s="201" t="b">
        <f t="shared" si="243"/>
        <v>0</v>
      </c>
      <c r="SAP119" s="201" t="b">
        <f t="shared" si="243"/>
        <v>0</v>
      </c>
      <c r="SAQ119" s="201" t="b">
        <f t="shared" si="243"/>
        <v>0</v>
      </c>
      <c r="SAR119" s="201" t="b">
        <f t="shared" si="243"/>
        <v>0</v>
      </c>
      <c r="SAS119" s="201" t="b">
        <f t="shared" si="243"/>
        <v>0</v>
      </c>
      <c r="SAT119" s="201" t="b">
        <f t="shared" si="243"/>
        <v>0</v>
      </c>
      <c r="SAU119" s="201" t="b">
        <f t="shared" si="243"/>
        <v>0</v>
      </c>
      <c r="SAV119" s="201" t="b">
        <f t="shared" si="243"/>
        <v>0</v>
      </c>
      <c r="SAW119" s="201" t="b">
        <f t="shared" si="243"/>
        <v>0</v>
      </c>
      <c r="SAX119" s="201" t="b">
        <f t="shared" si="243"/>
        <v>0</v>
      </c>
      <c r="SAY119" s="201" t="b">
        <f t="shared" si="243"/>
        <v>0</v>
      </c>
      <c r="SAZ119" s="201" t="b">
        <f t="shared" si="243"/>
        <v>0</v>
      </c>
      <c r="SBA119" s="201" t="b">
        <f t="shared" si="243"/>
        <v>0</v>
      </c>
      <c r="SBB119" s="201" t="b">
        <f t="shared" si="243"/>
        <v>0</v>
      </c>
      <c r="SBC119" s="201" t="b">
        <f t="shared" si="243"/>
        <v>0</v>
      </c>
      <c r="SBD119" s="201" t="b">
        <f t="shared" si="243"/>
        <v>0</v>
      </c>
      <c r="SBE119" s="201" t="b">
        <f t="shared" si="243"/>
        <v>0</v>
      </c>
      <c r="SBF119" s="201" t="b">
        <f t="shared" si="243"/>
        <v>0</v>
      </c>
      <c r="SBG119" s="201" t="b">
        <f t="shared" si="243"/>
        <v>0</v>
      </c>
      <c r="SBH119" s="201" t="b">
        <f t="shared" si="243"/>
        <v>0</v>
      </c>
      <c r="SBI119" s="201" t="b">
        <f t="shared" si="243"/>
        <v>0</v>
      </c>
      <c r="SBJ119" s="201" t="b">
        <f t="shared" si="243"/>
        <v>0</v>
      </c>
      <c r="SBK119" s="201" t="b">
        <f t="shared" si="243"/>
        <v>0</v>
      </c>
      <c r="SBL119" s="201" t="b">
        <f t="shared" si="243"/>
        <v>0</v>
      </c>
      <c r="SBM119" s="201" t="b">
        <f t="shared" si="243"/>
        <v>0</v>
      </c>
      <c r="SBN119" s="201" t="b">
        <f t="shared" si="243"/>
        <v>0</v>
      </c>
      <c r="SBO119" s="201" t="b">
        <f t="shared" si="243"/>
        <v>0</v>
      </c>
      <c r="SBP119" s="201" t="b">
        <f t="shared" si="243"/>
        <v>0</v>
      </c>
      <c r="SBQ119" s="201" t="b">
        <f t="shared" si="243"/>
        <v>0</v>
      </c>
      <c r="SBR119" s="201" t="b">
        <f t="shared" si="243"/>
        <v>0</v>
      </c>
      <c r="SBS119" s="201" t="b">
        <f t="shared" si="243"/>
        <v>0</v>
      </c>
      <c r="SBT119" s="201" t="b">
        <f t="shared" si="243"/>
        <v>0</v>
      </c>
      <c r="SBU119" s="201" t="b">
        <f t="shared" si="243"/>
        <v>0</v>
      </c>
      <c r="SBV119" s="201" t="b">
        <f t="shared" si="243"/>
        <v>0</v>
      </c>
      <c r="SBW119" s="201" t="b">
        <f t="shared" si="243"/>
        <v>0</v>
      </c>
      <c r="SBX119" s="201" t="b">
        <f t="shared" si="243"/>
        <v>0</v>
      </c>
      <c r="SBY119" s="201" t="b">
        <f t="shared" si="243"/>
        <v>0</v>
      </c>
      <c r="SBZ119" s="201" t="b">
        <f t="shared" si="243"/>
        <v>0</v>
      </c>
      <c r="SCA119" s="201" t="b">
        <f t="shared" si="243"/>
        <v>0</v>
      </c>
      <c r="SCB119" s="201" t="b">
        <f t="shared" si="243"/>
        <v>0</v>
      </c>
      <c r="SCC119" s="201" t="b">
        <f t="shared" si="243"/>
        <v>0</v>
      </c>
      <c r="SCD119" s="201" t="b">
        <f t="shared" si="243"/>
        <v>0</v>
      </c>
      <c r="SCE119" s="201" t="b">
        <f t="shared" si="243"/>
        <v>0</v>
      </c>
      <c r="SCF119" s="201" t="b">
        <f t="shared" si="243"/>
        <v>0</v>
      </c>
      <c r="SCG119" s="201" t="b">
        <f t="shared" si="243"/>
        <v>0</v>
      </c>
      <c r="SCH119" s="201" t="b">
        <f t="shared" si="243"/>
        <v>0</v>
      </c>
      <c r="SCI119" s="201" t="b">
        <f t="shared" si="243"/>
        <v>0</v>
      </c>
      <c r="SCJ119" s="201" t="b">
        <f t="shared" si="243"/>
        <v>0</v>
      </c>
      <c r="SCK119" s="201" t="b">
        <f t="shared" si="243"/>
        <v>0</v>
      </c>
      <c r="SCL119" s="201" t="b">
        <f t="shared" si="243"/>
        <v>0</v>
      </c>
      <c r="SCM119" s="201" t="b">
        <f t="shared" si="243"/>
        <v>0</v>
      </c>
      <c r="SCN119" s="201" t="b">
        <f t="shared" si="243"/>
        <v>0</v>
      </c>
      <c r="SCO119" s="201" t="b">
        <f t="shared" si="243"/>
        <v>0</v>
      </c>
      <c r="SCP119" s="201" t="b">
        <f t="shared" si="243"/>
        <v>0</v>
      </c>
      <c r="SCQ119" s="201" t="b">
        <f t="shared" ref="SCQ119:SFB119" si="244">IF(SCQ113=TRUE,IF(((SCQ117-SCQ114)*SCQ116)&lt;0,TRUE,FALSE),FALSE)</f>
        <v>0</v>
      </c>
      <c r="SCR119" s="201" t="b">
        <f t="shared" si="244"/>
        <v>0</v>
      </c>
      <c r="SCS119" s="201" t="b">
        <f t="shared" si="244"/>
        <v>0</v>
      </c>
      <c r="SCT119" s="201" t="b">
        <f t="shared" si="244"/>
        <v>0</v>
      </c>
      <c r="SCU119" s="201" t="b">
        <f t="shared" si="244"/>
        <v>0</v>
      </c>
      <c r="SCV119" s="201" t="b">
        <f t="shared" si="244"/>
        <v>0</v>
      </c>
      <c r="SCW119" s="201" t="b">
        <f t="shared" si="244"/>
        <v>0</v>
      </c>
      <c r="SCX119" s="201" t="b">
        <f t="shared" si="244"/>
        <v>0</v>
      </c>
      <c r="SCY119" s="201" t="b">
        <f t="shared" si="244"/>
        <v>0</v>
      </c>
      <c r="SCZ119" s="201" t="b">
        <f t="shared" si="244"/>
        <v>0</v>
      </c>
      <c r="SDA119" s="201" t="b">
        <f t="shared" si="244"/>
        <v>0</v>
      </c>
      <c r="SDB119" s="201" t="b">
        <f t="shared" si="244"/>
        <v>0</v>
      </c>
      <c r="SDC119" s="201" t="b">
        <f t="shared" si="244"/>
        <v>0</v>
      </c>
      <c r="SDD119" s="201" t="b">
        <f t="shared" si="244"/>
        <v>0</v>
      </c>
      <c r="SDE119" s="201" t="b">
        <f t="shared" si="244"/>
        <v>0</v>
      </c>
      <c r="SDF119" s="201" t="b">
        <f t="shared" si="244"/>
        <v>0</v>
      </c>
      <c r="SDG119" s="201" t="b">
        <f t="shared" si="244"/>
        <v>0</v>
      </c>
      <c r="SDH119" s="201" t="b">
        <f t="shared" si="244"/>
        <v>0</v>
      </c>
      <c r="SDI119" s="201" t="b">
        <f t="shared" si="244"/>
        <v>0</v>
      </c>
      <c r="SDJ119" s="201" t="b">
        <f t="shared" si="244"/>
        <v>0</v>
      </c>
      <c r="SDK119" s="201" t="b">
        <f t="shared" si="244"/>
        <v>0</v>
      </c>
      <c r="SDL119" s="201" t="b">
        <f t="shared" si="244"/>
        <v>0</v>
      </c>
      <c r="SDM119" s="201" t="b">
        <f t="shared" si="244"/>
        <v>0</v>
      </c>
      <c r="SDN119" s="201" t="b">
        <f t="shared" si="244"/>
        <v>0</v>
      </c>
      <c r="SDO119" s="201" t="b">
        <f t="shared" si="244"/>
        <v>0</v>
      </c>
      <c r="SDP119" s="201" t="b">
        <f t="shared" si="244"/>
        <v>0</v>
      </c>
      <c r="SDQ119" s="201" t="b">
        <f t="shared" si="244"/>
        <v>0</v>
      </c>
      <c r="SDR119" s="201" t="b">
        <f t="shared" si="244"/>
        <v>0</v>
      </c>
      <c r="SDS119" s="201" t="b">
        <f t="shared" si="244"/>
        <v>0</v>
      </c>
      <c r="SDT119" s="201" t="b">
        <f t="shared" si="244"/>
        <v>0</v>
      </c>
      <c r="SDU119" s="201" t="b">
        <f t="shared" si="244"/>
        <v>0</v>
      </c>
      <c r="SDV119" s="201" t="b">
        <f t="shared" si="244"/>
        <v>0</v>
      </c>
      <c r="SDW119" s="201" t="b">
        <f t="shared" si="244"/>
        <v>0</v>
      </c>
      <c r="SDX119" s="201" t="b">
        <f t="shared" si="244"/>
        <v>0</v>
      </c>
      <c r="SDY119" s="201" t="b">
        <f t="shared" si="244"/>
        <v>0</v>
      </c>
      <c r="SDZ119" s="201" t="b">
        <f t="shared" si="244"/>
        <v>0</v>
      </c>
      <c r="SEA119" s="201" t="b">
        <f t="shared" si="244"/>
        <v>0</v>
      </c>
      <c r="SEB119" s="201" t="b">
        <f t="shared" si="244"/>
        <v>0</v>
      </c>
      <c r="SEC119" s="201" t="b">
        <f t="shared" si="244"/>
        <v>0</v>
      </c>
      <c r="SED119" s="201" t="b">
        <f t="shared" si="244"/>
        <v>0</v>
      </c>
      <c r="SEE119" s="201" t="b">
        <f t="shared" si="244"/>
        <v>0</v>
      </c>
      <c r="SEF119" s="201" t="b">
        <f t="shared" si="244"/>
        <v>0</v>
      </c>
      <c r="SEG119" s="201" t="b">
        <f t="shared" si="244"/>
        <v>0</v>
      </c>
      <c r="SEH119" s="201" t="b">
        <f t="shared" si="244"/>
        <v>0</v>
      </c>
      <c r="SEI119" s="201" t="b">
        <f t="shared" si="244"/>
        <v>0</v>
      </c>
      <c r="SEJ119" s="201" t="b">
        <f t="shared" si="244"/>
        <v>0</v>
      </c>
      <c r="SEK119" s="201" t="b">
        <f t="shared" si="244"/>
        <v>0</v>
      </c>
      <c r="SEL119" s="201" t="b">
        <f t="shared" si="244"/>
        <v>0</v>
      </c>
      <c r="SEM119" s="201" t="b">
        <f t="shared" si="244"/>
        <v>0</v>
      </c>
      <c r="SEN119" s="201" t="b">
        <f t="shared" si="244"/>
        <v>0</v>
      </c>
      <c r="SEO119" s="201" t="b">
        <f t="shared" si="244"/>
        <v>0</v>
      </c>
      <c r="SEP119" s="201" t="b">
        <f t="shared" si="244"/>
        <v>0</v>
      </c>
      <c r="SEQ119" s="201" t="b">
        <f t="shared" si="244"/>
        <v>0</v>
      </c>
      <c r="SER119" s="201" t="b">
        <f t="shared" si="244"/>
        <v>0</v>
      </c>
      <c r="SES119" s="201" t="b">
        <f t="shared" si="244"/>
        <v>0</v>
      </c>
      <c r="SET119" s="201" t="b">
        <f t="shared" si="244"/>
        <v>0</v>
      </c>
      <c r="SEU119" s="201" t="b">
        <f t="shared" si="244"/>
        <v>0</v>
      </c>
      <c r="SEV119" s="201" t="b">
        <f t="shared" si="244"/>
        <v>0</v>
      </c>
      <c r="SEW119" s="201" t="b">
        <f t="shared" si="244"/>
        <v>0</v>
      </c>
      <c r="SEX119" s="201" t="b">
        <f t="shared" si="244"/>
        <v>0</v>
      </c>
      <c r="SEY119" s="201" t="b">
        <f t="shared" si="244"/>
        <v>0</v>
      </c>
      <c r="SEZ119" s="201" t="b">
        <f t="shared" si="244"/>
        <v>0</v>
      </c>
      <c r="SFA119" s="201" t="b">
        <f t="shared" si="244"/>
        <v>0</v>
      </c>
      <c r="SFB119" s="201" t="b">
        <f t="shared" si="244"/>
        <v>0</v>
      </c>
      <c r="SFC119" s="201" t="b">
        <f t="shared" ref="SFC119:SHN119" si="245">IF(SFC113=TRUE,IF(((SFC117-SFC114)*SFC116)&lt;0,TRUE,FALSE),FALSE)</f>
        <v>0</v>
      </c>
      <c r="SFD119" s="201" t="b">
        <f t="shared" si="245"/>
        <v>0</v>
      </c>
      <c r="SFE119" s="201" t="b">
        <f t="shared" si="245"/>
        <v>0</v>
      </c>
      <c r="SFF119" s="201" t="b">
        <f t="shared" si="245"/>
        <v>0</v>
      </c>
      <c r="SFG119" s="201" t="b">
        <f t="shared" si="245"/>
        <v>0</v>
      </c>
      <c r="SFH119" s="201" t="b">
        <f t="shared" si="245"/>
        <v>0</v>
      </c>
      <c r="SFI119" s="201" t="b">
        <f t="shared" si="245"/>
        <v>0</v>
      </c>
      <c r="SFJ119" s="201" t="b">
        <f t="shared" si="245"/>
        <v>0</v>
      </c>
      <c r="SFK119" s="201" t="b">
        <f t="shared" si="245"/>
        <v>0</v>
      </c>
      <c r="SFL119" s="201" t="b">
        <f t="shared" si="245"/>
        <v>0</v>
      </c>
      <c r="SFM119" s="201" t="b">
        <f t="shared" si="245"/>
        <v>0</v>
      </c>
      <c r="SFN119" s="201" t="b">
        <f t="shared" si="245"/>
        <v>0</v>
      </c>
      <c r="SFO119" s="201" t="b">
        <f t="shared" si="245"/>
        <v>0</v>
      </c>
      <c r="SFP119" s="201" t="b">
        <f t="shared" si="245"/>
        <v>0</v>
      </c>
      <c r="SFQ119" s="201" t="b">
        <f t="shared" si="245"/>
        <v>0</v>
      </c>
      <c r="SFR119" s="201" t="b">
        <f t="shared" si="245"/>
        <v>0</v>
      </c>
      <c r="SFS119" s="201" t="b">
        <f t="shared" si="245"/>
        <v>0</v>
      </c>
      <c r="SFT119" s="201" t="b">
        <f t="shared" si="245"/>
        <v>0</v>
      </c>
      <c r="SFU119" s="201" t="b">
        <f t="shared" si="245"/>
        <v>0</v>
      </c>
      <c r="SFV119" s="201" t="b">
        <f t="shared" si="245"/>
        <v>0</v>
      </c>
      <c r="SFW119" s="201" t="b">
        <f t="shared" si="245"/>
        <v>0</v>
      </c>
      <c r="SFX119" s="201" t="b">
        <f t="shared" si="245"/>
        <v>0</v>
      </c>
      <c r="SFY119" s="201" t="b">
        <f t="shared" si="245"/>
        <v>0</v>
      </c>
      <c r="SFZ119" s="201" t="b">
        <f t="shared" si="245"/>
        <v>0</v>
      </c>
      <c r="SGA119" s="201" t="b">
        <f t="shared" si="245"/>
        <v>0</v>
      </c>
      <c r="SGB119" s="201" t="b">
        <f t="shared" si="245"/>
        <v>0</v>
      </c>
      <c r="SGC119" s="201" t="b">
        <f t="shared" si="245"/>
        <v>0</v>
      </c>
      <c r="SGD119" s="201" t="b">
        <f t="shared" si="245"/>
        <v>0</v>
      </c>
      <c r="SGE119" s="201" t="b">
        <f t="shared" si="245"/>
        <v>0</v>
      </c>
      <c r="SGF119" s="201" t="b">
        <f t="shared" si="245"/>
        <v>0</v>
      </c>
      <c r="SGG119" s="201" t="b">
        <f t="shared" si="245"/>
        <v>0</v>
      </c>
      <c r="SGH119" s="201" t="b">
        <f t="shared" si="245"/>
        <v>0</v>
      </c>
      <c r="SGI119" s="201" t="b">
        <f t="shared" si="245"/>
        <v>0</v>
      </c>
      <c r="SGJ119" s="201" t="b">
        <f t="shared" si="245"/>
        <v>0</v>
      </c>
      <c r="SGK119" s="201" t="b">
        <f t="shared" si="245"/>
        <v>0</v>
      </c>
      <c r="SGL119" s="201" t="b">
        <f t="shared" si="245"/>
        <v>0</v>
      </c>
      <c r="SGM119" s="201" t="b">
        <f t="shared" si="245"/>
        <v>0</v>
      </c>
      <c r="SGN119" s="201" t="b">
        <f t="shared" si="245"/>
        <v>0</v>
      </c>
      <c r="SGO119" s="201" t="b">
        <f t="shared" si="245"/>
        <v>0</v>
      </c>
      <c r="SGP119" s="201" t="b">
        <f t="shared" si="245"/>
        <v>0</v>
      </c>
      <c r="SGQ119" s="201" t="b">
        <f t="shared" si="245"/>
        <v>0</v>
      </c>
      <c r="SGR119" s="201" t="b">
        <f t="shared" si="245"/>
        <v>0</v>
      </c>
      <c r="SGS119" s="201" t="b">
        <f t="shared" si="245"/>
        <v>0</v>
      </c>
      <c r="SGT119" s="201" t="b">
        <f t="shared" si="245"/>
        <v>0</v>
      </c>
      <c r="SGU119" s="201" t="b">
        <f t="shared" si="245"/>
        <v>0</v>
      </c>
      <c r="SGV119" s="201" t="b">
        <f t="shared" si="245"/>
        <v>0</v>
      </c>
      <c r="SGW119" s="201" t="b">
        <f t="shared" si="245"/>
        <v>0</v>
      </c>
      <c r="SGX119" s="201" t="b">
        <f t="shared" si="245"/>
        <v>0</v>
      </c>
      <c r="SGY119" s="201" t="b">
        <f t="shared" si="245"/>
        <v>0</v>
      </c>
      <c r="SGZ119" s="201" t="b">
        <f t="shared" si="245"/>
        <v>0</v>
      </c>
      <c r="SHA119" s="201" t="b">
        <f t="shared" si="245"/>
        <v>0</v>
      </c>
      <c r="SHB119" s="201" t="b">
        <f t="shared" si="245"/>
        <v>0</v>
      </c>
      <c r="SHC119" s="201" t="b">
        <f t="shared" si="245"/>
        <v>0</v>
      </c>
      <c r="SHD119" s="201" t="b">
        <f t="shared" si="245"/>
        <v>0</v>
      </c>
      <c r="SHE119" s="201" t="b">
        <f t="shared" si="245"/>
        <v>0</v>
      </c>
      <c r="SHF119" s="201" t="b">
        <f t="shared" si="245"/>
        <v>0</v>
      </c>
      <c r="SHG119" s="201" t="b">
        <f t="shared" si="245"/>
        <v>0</v>
      </c>
      <c r="SHH119" s="201" t="b">
        <f t="shared" si="245"/>
        <v>0</v>
      </c>
      <c r="SHI119" s="201" t="b">
        <f t="shared" si="245"/>
        <v>0</v>
      </c>
      <c r="SHJ119" s="201" t="b">
        <f t="shared" si="245"/>
        <v>0</v>
      </c>
      <c r="SHK119" s="201" t="b">
        <f t="shared" si="245"/>
        <v>0</v>
      </c>
      <c r="SHL119" s="201" t="b">
        <f t="shared" si="245"/>
        <v>0</v>
      </c>
      <c r="SHM119" s="201" t="b">
        <f t="shared" si="245"/>
        <v>0</v>
      </c>
      <c r="SHN119" s="201" t="b">
        <f t="shared" si="245"/>
        <v>0</v>
      </c>
      <c r="SHO119" s="201" t="b">
        <f t="shared" ref="SHO119:SJZ119" si="246">IF(SHO113=TRUE,IF(((SHO117-SHO114)*SHO116)&lt;0,TRUE,FALSE),FALSE)</f>
        <v>0</v>
      </c>
      <c r="SHP119" s="201" t="b">
        <f t="shared" si="246"/>
        <v>0</v>
      </c>
      <c r="SHQ119" s="201" t="b">
        <f t="shared" si="246"/>
        <v>0</v>
      </c>
      <c r="SHR119" s="201" t="b">
        <f t="shared" si="246"/>
        <v>0</v>
      </c>
      <c r="SHS119" s="201" t="b">
        <f t="shared" si="246"/>
        <v>0</v>
      </c>
      <c r="SHT119" s="201" t="b">
        <f t="shared" si="246"/>
        <v>0</v>
      </c>
      <c r="SHU119" s="201" t="b">
        <f t="shared" si="246"/>
        <v>0</v>
      </c>
      <c r="SHV119" s="201" t="b">
        <f t="shared" si="246"/>
        <v>0</v>
      </c>
      <c r="SHW119" s="201" t="b">
        <f t="shared" si="246"/>
        <v>0</v>
      </c>
      <c r="SHX119" s="201" t="b">
        <f t="shared" si="246"/>
        <v>0</v>
      </c>
      <c r="SHY119" s="201" t="b">
        <f t="shared" si="246"/>
        <v>0</v>
      </c>
      <c r="SHZ119" s="201" t="b">
        <f t="shared" si="246"/>
        <v>0</v>
      </c>
      <c r="SIA119" s="201" t="b">
        <f t="shared" si="246"/>
        <v>0</v>
      </c>
      <c r="SIB119" s="201" t="b">
        <f t="shared" si="246"/>
        <v>0</v>
      </c>
      <c r="SIC119" s="201" t="b">
        <f t="shared" si="246"/>
        <v>0</v>
      </c>
      <c r="SID119" s="201" t="b">
        <f t="shared" si="246"/>
        <v>0</v>
      </c>
      <c r="SIE119" s="201" t="b">
        <f t="shared" si="246"/>
        <v>0</v>
      </c>
      <c r="SIF119" s="201" t="b">
        <f t="shared" si="246"/>
        <v>0</v>
      </c>
      <c r="SIG119" s="201" t="b">
        <f t="shared" si="246"/>
        <v>0</v>
      </c>
      <c r="SIH119" s="201" t="b">
        <f t="shared" si="246"/>
        <v>0</v>
      </c>
      <c r="SII119" s="201" t="b">
        <f t="shared" si="246"/>
        <v>0</v>
      </c>
      <c r="SIJ119" s="201" t="b">
        <f t="shared" si="246"/>
        <v>0</v>
      </c>
      <c r="SIK119" s="201" t="b">
        <f t="shared" si="246"/>
        <v>0</v>
      </c>
      <c r="SIL119" s="201" t="b">
        <f t="shared" si="246"/>
        <v>0</v>
      </c>
      <c r="SIM119" s="201" t="b">
        <f t="shared" si="246"/>
        <v>0</v>
      </c>
      <c r="SIN119" s="201" t="b">
        <f t="shared" si="246"/>
        <v>0</v>
      </c>
      <c r="SIO119" s="201" t="b">
        <f t="shared" si="246"/>
        <v>0</v>
      </c>
      <c r="SIP119" s="201" t="b">
        <f t="shared" si="246"/>
        <v>0</v>
      </c>
      <c r="SIQ119" s="201" t="b">
        <f t="shared" si="246"/>
        <v>0</v>
      </c>
      <c r="SIR119" s="201" t="b">
        <f t="shared" si="246"/>
        <v>0</v>
      </c>
      <c r="SIS119" s="201" t="b">
        <f t="shared" si="246"/>
        <v>0</v>
      </c>
      <c r="SIT119" s="201" t="b">
        <f t="shared" si="246"/>
        <v>0</v>
      </c>
      <c r="SIU119" s="201" t="b">
        <f t="shared" si="246"/>
        <v>0</v>
      </c>
      <c r="SIV119" s="201" t="b">
        <f t="shared" si="246"/>
        <v>0</v>
      </c>
      <c r="SIW119" s="201" t="b">
        <f t="shared" si="246"/>
        <v>0</v>
      </c>
      <c r="SIX119" s="201" t="b">
        <f t="shared" si="246"/>
        <v>0</v>
      </c>
      <c r="SIY119" s="201" t="b">
        <f t="shared" si="246"/>
        <v>0</v>
      </c>
      <c r="SIZ119" s="201" t="b">
        <f t="shared" si="246"/>
        <v>0</v>
      </c>
      <c r="SJA119" s="201" t="b">
        <f t="shared" si="246"/>
        <v>0</v>
      </c>
      <c r="SJB119" s="201" t="b">
        <f t="shared" si="246"/>
        <v>0</v>
      </c>
      <c r="SJC119" s="201" t="b">
        <f t="shared" si="246"/>
        <v>0</v>
      </c>
      <c r="SJD119" s="201" t="b">
        <f t="shared" si="246"/>
        <v>0</v>
      </c>
      <c r="SJE119" s="201" t="b">
        <f t="shared" si="246"/>
        <v>0</v>
      </c>
      <c r="SJF119" s="201" t="b">
        <f t="shared" si="246"/>
        <v>0</v>
      </c>
      <c r="SJG119" s="201" t="b">
        <f t="shared" si="246"/>
        <v>0</v>
      </c>
      <c r="SJH119" s="201" t="b">
        <f t="shared" si="246"/>
        <v>0</v>
      </c>
      <c r="SJI119" s="201" t="b">
        <f t="shared" si="246"/>
        <v>0</v>
      </c>
      <c r="SJJ119" s="201" t="b">
        <f t="shared" si="246"/>
        <v>0</v>
      </c>
      <c r="SJK119" s="201" t="b">
        <f t="shared" si="246"/>
        <v>0</v>
      </c>
      <c r="SJL119" s="201" t="b">
        <f t="shared" si="246"/>
        <v>0</v>
      </c>
      <c r="SJM119" s="201" t="b">
        <f t="shared" si="246"/>
        <v>0</v>
      </c>
      <c r="SJN119" s="201" t="b">
        <f t="shared" si="246"/>
        <v>0</v>
      </c>
      <c r="SJO119" s="201" t="b">
        <f t="shared" si="246"/>
        <v>0</v>
      </c>
      <c r="SJP119" s="201" t="b">
        <f t="shared" si="246"/>
        <v>0</v>
      </c>
      <c r="SJQ119" s="201" t="b">
        <f t="shared" si="246"/>
        <v>0</v>
      </c>
      <c r="SJR119" s="201" t="b">
        <f t="shared" si="246"/>
        <v>0</v>
      </c>
      <c r="SJS119" s="201" t="b">
        <f t="shared" si="246"/>
        <v>0</v>
      </c>
      <c r="SJT119" s="201" t="b">
        <f t="shared" si="246"/>
        <v>0</v>
      </c>
      <c r="SJU119" s="201" t="b">
        <f t="shared" si="246"/>
        <v>0</v>
      </c>
      <c r="SJV119" s="201" t="b">
        <f t="shared" si="246"/>
        <v>0</v>
      </c>
      <c r="SJW119" s="201" t="b">
        <f t="shared" si="246"/>
        <v>0</v>
      </c>
      <c r="SJX119" s="201" t="b">
        <f t="shared" si="246"/>
        <v>0</v>
      </c>
      <c r="SJY119" s="201" t="b">
        <f t="shared" si="246"/>
        <v>0</v>
      </c>
      <c r="SJZ119" s="201" t="b">
        <f t="shared" si="246"/>
        <v>0</v>
      </c>
      <c r="SKA119" s="201" t="b">
        <f t="shared" ref="SKA119:SML119" si="247">IF(SKA113=TRUE,IF(((SKA117-SKA114)*SKA116)&lt;0,TRUE,FALSE),FALSE)</f>
        <v>0</v>
      </c>
      <c r="SKB119" s="201" t="b">
        <f t="shared" si="247"/>
        <v>0</v>
      </c>
      <c r="SKC119" s="201" t="b">
        <f t="shared" si="247"/>
        <v>0</v>
      </c>
      <c r="SKD119" s="201" t="b">
        <f t="shared" si="247"/>
        <v>0</v>
      </c>
      <c r="SKE119" s="201" t="b">
        <f t="shared" si="247"/>
        <v>0</v>
      </c>
      <c r="SKF119" s="201" t="b">
        <f t="shared" si="247"/>
        <v>0</v>
      </c>
      <c r="SKG119" s="201" t="b">
        <f t="shared" si="247"/>
        <v>0</v>
      </c>
      <c r="SKH119" s="201" t="b">
        <f t="shared" si="247"/>
        <v>0</v>
      </c>
      <c r="SKI119" s="201" t="b">
        <f t="shared" si="247"/>
        <v>0</v>
      </c>
      <c r="SKJ119" s="201" t="b">
        <f t="shared" si="247"/>
        <v>0</v>
      </c>
      <c r="SKK119" s="201" t="b">
        <f t="shared" si="247"/>
        <v>0</v>
      </c>
      <c r="SKL119" s="201" t="b">
        <f t="shared" si="247"/>
        <v>0</v>
      </c>
      <c r="SKM119" s="201" t="b">
        <f t="shared" si="247"/>
        <v>0</v>
      </c>
      <c r="SKN119" s="201" t="b">
        <f t="shared" si="247"/>
        <v>0</v>
      </c>
      <c r="SKO119" s="201" t="b">
        <f t="shared" si="247"/>
        <v>0</v>
      </c>
      <c r="SKP119" s="201" t="b">
        <f t="shared" si="247"/>
        <v>0</v>
      </c>
      <c r="SKQ119" s="201" t="b">
        <f t="shared" si="247"/>
        <v>0</v>
      </c>
      <c r="SKR119" s="201" t="b">
        <f t="shared" si="247"/>
        <v>0</v>
      </c>
      <c r="SKS119" s="201" t="b">
        <f t="shared" si="247"/>
        <v>0</v>
      </c>
      <c r="SKT119" s="201" t="b">
        <f t="shared" si="247"/>
        <v>0</v>
      </c>
      <c r="SKU119" s="201" t="b">
        <f t="shared" si="247"/>
        <v>0</v>
      </c>
      <c r="SKV119" s="201" t="b">
        <f t="shared" si="247"/>
        <v>0</v>
      </c>
      <c r="SKW119" s="201" t="b">
        <f t="shared" si="247"/>
        <v>0</v>
      </c>
      <c r="SKX119" s="201" t="b">
        <f t="shared" si="247"/>
        <v>0</v>
      </c>
      <c r="SKY119" s="201" t="b">
        <f t="shared" si="247"/>
        <v>0</v>
      </c>
      <c r="SKZ119" s="201" t="b">
        <f t="shared" si="247"/>
        <v>0</v>
      </c>
      <c r="SLA119" s="201" t="b">
        <f t="shared" si="247"/>
        <v>0</v>
      </c>
      <c r="SLB119" s="201" t="b">
        <f t="shared" si="247"/>
        <v>0</v>
      </c>
      <c r="SLC119" s="201" t="b">
        <f t="shared" si="247"/>
        <v>0</v>
      </c>
      <c r="SLD119" s="201" t="b">
        <f t="shared" si="247"/>
        <v>0</v>
      </c>
      <c r="SLE119" s="201" t="b">
        <f t="shared" si="247"/>
        <v>0</v>
      </c>
      <c r="SLF119" s="201" t="b">
        <f t="shared" si="247"/>
        <v>0</v>
      </c>
      <c r="SLG119" s="201" t="b">
        <f t="shared" si="247"/>
        <v>0</v>
      </c>
      <c r="SLH119" s="201" t="b">
        <f t="shared" si="247"/>
        <v>0</v>
      </c>
      <c r="SLI119" s="201" t="b">
        <f t="shared" si="247"/>
        <v>0</v>
      </c>
      <c r="SLJ119" s="201" t="b">
        <f t="shared" si="247"/>
        <v>0</v>
      </c>
      <c r="SLK119" s="201" t="b">
        <f t="shared" si="247"/>
        <v>0</v>
      </c>
      <c r="SLL119" s="201" t="b">
        <f t="shared" si="247"/>
        <v>0</v>
      </c>
      <c r="SLM119" s="201" t="b">
        <f t="shared" si="247"/>
        <v>0</v>
      </c>
      <c r="SLN119" s="201" t="b">
        <f t="shared" si="247"/>
        <v>0</v>
      </c>
      <c r="SLO119" s="201" t="b">
        <f t="shared" si="247"/>
        <v>0</v>
      </c>
      <c r="SLP119" s="201" t="b">
        <f t="shared" si="247"/>
        <v>0</v>
      </c>
      <c r="SLQ119" s="201" t="b">
        <f t="shared" si="247"/>
        <v>0</v>
      </c>
      <c r="SLR119" s="201" t="b">
        <f t="shared" si="247"/>
        <v>0</v>
      </c>
      <c r="SLS119" s="201" t="b">
        <f t="shared" si="247"/>
        <v>0</v>
      </c>
      <c r="SLT119" s="201" t="b">
        <f t="shared" si="247"/>
        <v>0</v>
      </c>
      <c r="SLU119" s="201" t="b">
        <f t="shared" si="247"/>
        <v>0</v>
      </c>
      <c r="SLV119" s="201" t="b">
        <f t="shared" si="247"/>
        <v>0</v>
      </c>
      <c r="SLW119" s="201" t="b">
        <f t="shared" si="247"/>
        <v>0</v>
      </c>
      <c r="SLX119" s="201" t="b">
        <f t="shared" si="247"/>
        <v>0</v>
      </c>
      <c r="SLY119" s="201" t="b">
        <f t="shared" si="247"/>
        <v>0</v>
      </c>
      <c r="SLZ119" s="201" t="b">
        <f t="shared" si="247"/>
        <v>0</v>
      </c>
      <c r="SMA119" s="201" t="b">
        <f t="shared" si="247"/>
        <v>0</v>
      </c>
      <c r="SMB119" s="201" t="b">
        <f t="shared" si="247"/>
        <v>0</v>
      </c>
      <c r="SMC119" s="201" t="b">
        <f t="shared" si="247"/>
        <v>0</v>
      </c>
      <c r="SMD119" s="201" t="b">
        <f t="shared" si="247"/>
        <v>0</v>
      </c>
      <c r="SME119" s="201" t="b">
        <f t="shared" si="247"/>
        <v>0</v>
      </c>
      <c r="SMF119" s="201" t="b">
        <f t="shared" si="247"/>
        <v>0</v>
      </c>
      <c r="SMG119" s="201" t="b">
        <f t="shared" si="247"/>
        <v>0</v>
      </c>
      <c r="SMH119" s="201" t="b">
        <f t="shared" si="247"/>
        <v>0</v>
      </c>
      <c r="SMI119" s="201" t="b">
        <f t="shared" si="247"/>
        <v>0</v>
      </c>
      <c r="SMJ119" s="201" t="b">
        <f t="shared" si="247"/>
        <v>0</v>
      </c>
      <c r="SMK119" s="201" t="b">
        <f t="shared" si="247"/>
        <v>0</v>
      </c>
      <c r="SML119" s="201" t="b">
        <f t="shared" si="247"/>
        <v>0</v>
      </c>
      <c r="SMM119" s="201" t="b">
        <f t="shared" ref="SMM119:SOX119" si="248">IF(SMM113=TRUE,IF(((SMM117-SMM114)*SMM116)&lt;0,TRUE,FALSE),FALSE)</f>
        <v>0</v>
      </c>
      <c r="SMN119" s="201" t="b">
        <f t="shared" si="248"/>
        <v>0</v>
      </c>
      <c r="SMO119" s="201" t="b">
        <f t="shared" si="248"/>
        <v>0</v>
      </c>
      <c r="SMP119" s="201" t="b">
        <f t="shared" si="248"/>
        <v>0</v>
      </c>
      <c r="SMQ119" s="201" t="b">
        <f t="shared" si="248"/>
        <v>0</v>
      </c>
      <c r="SMR119" s="201" t="b">
        <f t="shared" si="248"/>
        <v>0</v>
      </c>
      <c r="SMS119" s="201" t="b">
        <f t="shared" si="248"/>
        <v>0</v>
      </c>
      <c r="SMT119" s="201" t="b">
        <f t="shared" si="248"/>
        <v>0</v>
      </c>
      <c r="SMU119" s="201" t="b">
        <f t="shared" si="248"/>
        <v>0</v>
      </c>
      <c r="SMV119" s="201" t="b">
        <f t="shared" si="248"/>
        <v>0</v>
      </c>
      <c r="SMW119" s="201" t="b">
        <f t="shared" si="248"/>
        <v>0</v>
      </c>
      <c r="SMX119" s="201" t="b">
        <f t="shared" si="248"/>
        <v>0</v>
      </c>
      <c r="SMY119" s="201" t="b">
        <f t="shared" si="248"/>
        <v>0</v>
      </c>
      <c r="SMZ119" s="201" t="b">
        <f t="shared" si="248"/>
        <v>0</v>
      </c>
      <c r="SNA119" s="201" t="b">
        <f t="shared" si="248"/>
        <v>0</v>
      </c>
      <c r="SNB119" s="201" t="b">
        <f t="shared" si="248"/>
        <v>0</v>
      </c>
      <c r="SNC119" s="201" t="b">
        <f t="shared" si="248"/>
        <v>0</v>
      </c>
      <c r="SND119" s="201" t="b">
        <f t="shared" si="248"/>
        <v>0</v>
      </c>
      <c r="SNE119" s="201" t="b">
        <f t="shared" si="248"/>
        <v>0</v>
      </c>
      <c r="SNF119" s="201" t="b">
        <f t="shared" si="248"/>
        <v>0</v>
      </c>
      <c r="SNG119" s="201" t="b">
        <f t="shared" si="248"/>
        <v>0</v>
      </c>
      <c r="SNH119" s="201" t="b">
        <f t="shared" si="248"/>
        <v>0</v>
      </c>
      <c r="SNI119" s="201" t="b">
        <f t="shared" si="248"/>
        <v>0</v>
      </c>
      <c r="SNJ119" s="201" t="b">
        <f t="shared" si="248"/>
        <v>0</v>
      </c>
      <c r="SNK119" s="201" t="b">
        <f t="shared" si="248"/>
        <v>0</v>
      </c>
      <c r="SNL119" s="201" t="b">
        <f t="shared" si="248"/>
        <v>0</v>
      </c>
      <c r="SNM119" s="201" t="b">
        <f t="shared" si="248"/>
        <v>0</v>
      </c>
      <c r="SNN119" s="201" t="b">
        <f t="shared" si="248"/>
        <v>0</v>
      </c>
      <c r="SNO119" s="201" t="b">
        <f t="shared" si="248"/>
        <v>0</v>
      </c>
      <c r="SNP119" s="201" t="b">
        <f t="shared" si="248"/>
        <v>0</v>
      </c>
      <c r="SNQ119" s="201" t="b">
        <f t="shared" si="248"/>
        <v>0</v>
      </c>
      <c r="SNR119" s="201" t="b">
        <f t="shared" si="248"/>
        <v>0</v>
      </c>
      <c r="SNS119" s="201" t="b">
        <f t="shared" si="248"/>
        <v>0</v>
      </c>
      <c r="SNT119" s="201" t="b">
        <f t="shared" si="248"/>
        <v>0</v>
      </c>
      <c r="SNU119" s="201" t="b">
        <f t="shared" si="248"/>
        <v>0</v>
      </c>
      <c r="SNV119" s="201" t="b">
        <f t="shared" si="248"/>
        <v>0</v>
      </c>
      <c r="SNW119" s="201" t="b">
        <f t="shared" si="248"/>
        <v>0</v>
      </c>
      <c r="SNX119" s="201" t="b">
        <f t="shared" si="248"/>
        <v>0</v>
      </c>
      <c r="SNY119" s="201" t="b">
        <f t="shared" si="248"/>
        <v>0</v>
      </c>
      <c r="SNZ119" s="201" t="b">
        <f t="shared" si="248"/>
        <v>0</v>
      </c>
      <c r="SOA119" s="201" t="b">
        <f t="shared" si="248"/>
        <v>0</v>
      </c>
      <c r="SOB119" s="201" t="b">
        <f t="shared" si="248"/>
        <v>0</v>
      </c>
      <c r="SOC119" s="201" t="b">
        <f t="shared" si="248"/>
        <v>0</v>
      </c>
      <c r="SOD119" s="201" t="b">
        <f t="shared" si="248"/>
        <v>0</v>
      </c>
      <c r="SOE119" s="201" t="b">
        <f t="shared" si="248"/>
        <v>0</v>
      </c>
      <c r="SOF119" s="201" t="b">
        <f t="shared" si="248"/>
        <v>0</v>
      </c>
      <c r="SOG119" s="201" t="b">
        <f t="shared" si="248"/>
        <v>0</v>
      </c>
      <c r="SOH119" s="201" t="b">
        <f t="shared" si="248"/>
        <v>0</v>
      </c>
      <c r="SOI119" s="201" t="b">
        <f t="shared" si="248"/>
        <v>0</v>
      </c>
      <c r="SOJ119" s="201" t="b">
        <f t="shared" si="248"/>
        <v>0</v>
      </c>
      <c r="SOK119" s="201" t="b">
        <f t="shared" si="248"/>
        <v>0</v>
      </c>
      <c r="SOL119" s="201" t="b">
        <f t="shared" si="248"/>
        <v>0</v>
      </c>
      <c r="SOM119" s="201" t="b">
        <f t="shared" si="248"/>
        <v>0</v>
      </c>
      <c r="SON119" s="201" t="b">
        <f t="shared" si="248"/>
        <v>0</v>
      </c>
      <c r="SOO119" s="201" t="b">
        <f t="shared" si="248"/>
        <v>0</v>
      </c>
      <c r="SOP119" s="201" t="b">
        <f t="shared" si="248"/>
        <v>0</v>
      </c>
      <c r="SOQ119" s="201" t="b">
        <f t="shared" si="248"/>
        <v>0</v>
      </c>
      <c r="SOR119" s="201" t="b">
        <f t="shared" si="248"/>
        <v>0</v>
      </c>
      <c r="SOS119" s="201" t="b">
        <f t="shared" si="248"/>
        <v>0</v>
      </c>
      <c r="SOT119" s="201" t="b">
        <f t="shared" si="248"/>
        <v>0</v>
      </c>
      <c r="SOU119" s="201" t="b">
        <f t="shared" si="248"/>
        <v>0</v>
      </c>
      <c r="SOV119" s="201" t="b">
        <f t="shared" si="248"/>
        <v>0</v>
      </c>
      <c r="SOW119" s="201" t="b">
        <f t="shared" si="248"/>
        <v>0</v>
      </c>
      <c r="SOX119" s="201" t="b">
        <f t="shared" si="248"/>
        <v>0</v>
      </c>
      <c r="SOY119" s="201" t="b">
        <f t="shared" ref="SOY119:SRJ119" si="249">IF(SOY113=TRUE,IF(((SOY117-SOY114)*SOY116)&lt;0,TRUE,FALSE),FALSE)</f>
        <v>0</v>
      </c>
      <c r="SOZ119" s="201" t="b">
        <f t="shared" si="249"/>
        <v>0</v>
      </c>
      <c r="SPA119" s="201" t="b">
        <f t="shared" si="249"/>
        <v>0</v>
      </c>
      <c r="SPB119" s="201" t="b">
        <f t="shared" si="249"/>
        <v>0</v>
      </c>
      <c r="SPC119" s="201" t="b">
        <f t="shared" si="249"/>
        <v>0</v>
      </c>
      <c r="SPD119" s="201" t="b">
        <f t="shared" si="249"/>
        <v>0</v>
      </c>
      <c r="SPE119" s="201" t="b">
        <f t="shared" si="249"/>
        <v>0</v>
      </c>
      <c r="SPF119" s="201" t="b">
        <f t="shared" si="249"/>
        <v>0</v>
      </c>
      <c r="SPG119" s="201" t="b">
        <f t="shared" si="249"/>
        <v>0</v>
      </c>
      <c r="SPH119" s="201" t="b">
        <f t="shared" si="249"/>
        <v>0</v>
      </c>
      <c r="SPI119" s="201" t="b">
        <f t="shared" si="249"/>
        <v>0</v>
      </c>
      <c r="SPJ119" s="201" t="b">
        <f t="shared" si="249"/>
        <v>0</v>
      </c>
      <c r="SPK119" s="201" t="b">
        <f t="shared" si="249"/>
        <v>0</v>
      </c>
      <c r="SPL119" s="201" t="b">
        <f t="shared" si="249"/>
        <v>0</v>
      </c>
      <c r="SPM119" s="201" t="b">
        <f t="shared" si="249"/>
        <v>0</v>
      </c>
      <c r="SPN119" s="201" t="b">
        <f t="shared" si="249"/>
        <v>0</v>
      </c>
      <c r="SPO119" s="201" t="b">
        <f t="shared" si="249"/>
        <v>0</v>
      </c>
      <c r="SPP119" s="201" t="b">
        <f t="shared" si="249"/>
        <v>0</v>
      </c>
      <c r="SPQ119" s="201" t="b">
        <f t="shared" si="249"/>
        <v>0</v>
      </c>
      <c r="SPR119" s="201" t="b">
        <f t="shared" si="249"/>
        <v>0</v>
      </c>
      <c r="SPS119" s="201" t="b">
        <f t="shared" si="249"/>
        <v>0</v>
      </c>
      <c r="SPT119" s="201" t="b">
        <f t="shared" si="249"/>
        <v>0</v>
      </c>
      <c r="SPU119" s="201" t="b">
        <f t="shared" si="249"/>
        <v>0</v>
      </c>
      <c r="SPV119" s="201" t="b">
        <f t="shared" si="249"/>
        <v>0</v>
      </c>
      <c r="SPW119" s="201" t="b">
        <f t="shared" si="249"/>
        <v>0</v>
      </c>
      <c r="SPX119" s="201" t="b">
        <f t="shared" si="249"/>
        <v>0</v>
      </c>
      <c r="SPY119" s="201" t="b">
        <f t="shared" si="249"/>
        <v>0</v>
      </c>
      <c r="SPZ119" s="201" t="b">
        <f t="shared" si="249"/>
        <v>0</v>
      </c>
      <c r="SQA119" s="201" t="b">
        <f t="shared" si="249"/>
        <v>0</v>
      </c>
      <c r="SQB119" s="201" t="b">
        <f t="shared" si="249"/>
        <v>0</v>
      </c>
      <c r="SQC119" s="201" t="b">
        <f t="shared" si="249"/>
        <v>0</v>
      </c>
      <c r="SQD119" s="201" t="b">
        <f t="shared" si="249"/>
        <v>0</v>
      </c>
      <c r="SQE119" s="201" t="b">
        <f t="shared" si="249"/>
        <v>0</v>
      </c>
      <c r="SQF119" s="201" t="b">
        <f t="shared" si="249"/>
        <v>0</v>
      </c>
      <c r="SQG119" s="201" t="b">
        <f t="shared" si="249"/>
        <v>0</v>
      </c>
      <c r="SQH119" s="201" t="b">
        <f t="shared" si="249"/>
        <v>0</v>
      </c>
      <c r="SQI119" s="201" t="b">
        <f t="shared" si="249"/>
        <v>0</v>
      </c>
      <c r="SQJ119" s="201" t="b">
        <f t="shared" si="249"/>
        <v>0</v>
      </c>
      <c r="SQK119" s="201" t="b">
        <f t="shared" si="249"/>
        <v>0</v>
      </c>
      <c r="SQL119" s="201" t="b">
        <f t="shared" si="249"/>
        <v>0</v>
      </c>
      <c r="SQM119" s="201" t="b">
        <f t="shared" si="249"/>
        <v>0</v>
      </c>
      <c r="SQN119" s="201" t="b">
        <f t="shared" si="249"/>
        <v>0</v>
      </c>
      <c r="SQO119" s="201" t="b">
        <f t="shared" si="249"/>
        <v>0</v>
      </c>
      <c r="SQP119" s="201" t="b">
        <f t="shared" si="249"/>
        <v>0</v>
      </c>
      <c r="SQQ119" s="201" t="b">
        <f t="shared" si="249"/>
        <v>0</v>
      </c>
      <c r="SQR119" s="201" t="b">
        <f t="shared" si="249"/>
        <v>0</v>
      </c>
      <c r="SQS119" s="201" t="b">
        <f t="shared" si="249"/>
        <v>0</v>
      </c>
      <c r="SQT119" s="201" t="b">
        <f t="shared" si="249"/>
        <v>0</v>
      </c>
      <c r="SQU119" s="201" t="b">
        <f t="shared" si="249"/>
        <v>0</v>
      </c>
      <c r="SQV119" s="201" t="b">
        <f t="shared" si="249"/>
        <v>0</v>
      </c>
      <c r="SQW119" s="201" t="b">
        <f t="shared" si="249"/>
        <v>0</v>
      </c>
      <c r="SQX119" s="201" t="b">
        <f t="shared" si="249"/>
        <v>0</v>
      </c>
      <c r="SQY119" s="201" t="b">
        <f t="shared" si="249"/>
        <v>0</v>
      </c>
      <c r="SQZ119" s="201" t="b">
        <f t="shared" si="249"/>
        <v>0</v>
      </c>
      <c r="SRA119" s="201" t="b">
        <f t="shared" si="249"/>
        <v>0</v>
      </c>
      <c r="SRB119" s="201" t="b">
        <f t="shared" si="249"/>
        <v>0</v>
      </c>
      <c r="SRC119" s="201" t="b">
        <f t="shared" si="249"/>
        <v>0</v>
      </c>
      <c r="SRD119" s="201" t="b">
        <f t="shared" si="249"/>
        <v>0</v>
      </c>
      <c r="SRE119" s="201" t="b">
        <f t="shared" si="249"/>
        <v>0</v>
      </c>
      <c r="SRF119" s="201" t="b">
        <f t="shared" si="249"/>
        <v>0</v>
      </c>
      <c r="SRG119" s="201" t="b">
        <f t="shared" si="249"/>
        <v>0</v>
      </c>
      <c r="SRH119" s="201" t="b">
        <f t="shared" si="249"/>
        <v>0</v>
      </c>
      <c r="SRI119" s="201" t="b">
        <f t="shared" si="249"/>
        <v>0</v>
      </c>
      <c r="SRJ119" s="201" t="b">
        <f t="shared" si="249"/>
        <v>0</v>
      </c>
      <c r="SRK119" s="201" t="b">
        <f t="shared" ref="SRK119:STV119" si="250">IF(SRK113=TRUE,IF(((SRK117-SRK114)*SRK116)&lt;0,TRUE,FALSE),FALSE)</f>
        <v>0</v>
      </c>
      <c r="SRL119" s="201" t="b">
        <f t="shared" si="250"/>
        <v>0</v>
      </c>
      <c r="SRM119" s="201" t="b">
        <f t="shared" si="250"/>
        <v>0</v>
      </c>
      <c r="SRN119" s="201" t="b">
        <f t="shared" si="250"/>
        <v>0</v>
      </c>
      <c r="SRO119" s="201" t="b">
        <f t="shared" si="250"/>
        <v>0</v>
      </c>
      <c r="SRP119" s="201" t="b">
        <f t="shared" si="250"/>
        <v>0</v>
      </c>
      <c r="SRQ119" s="201" t="b">
        <f t="shared" si="250"/>
        <v>0</v>
      </c>
      <c r="SRR119" s="201" t="b">
        <f t="shared" si="250"/>
        <v>0</v>
      </c>
      <c r="SRS119" s="201" t="b">
        <f t="shared" si="250"/>
        <v>0</v>
      </c>
      <c r="SRT119" s="201" t="b">
        <f t="shared" si="250"/>
        <v>0</v>
      </c>
      <c r="SRU119" s="201" t="b">
        <f t="shared" si="250"/>
        <v>0</v>
      </c>
      <c r="SRV119" s="201" t="b">
        <f t="shared" si="250"/>
        <v>0</v>
      </c>
      <c r="SRW119" s="201" t="b">
        <f t="shared" si="250"/>
        <v>0</v>
      </c>
      <c r="SRX119" s="201" t="b">
        <f t="shared" si="250"/>
        <v>0</v>
      </c>
      <c r="SRY119" s="201" t="b">
        <f t="shared" si="250"/>
        <v>0</v>
      </c>
      <c r="SRZ119" s="201" t="b">
        <f t="shared" si="250"/>
        <v>0</v>
      </c>
      <c r="SSA119" s="201" t="b">
        <f t="shared" si="250"/>
        <v>0</v>
      </c>
      <c r="SSB119" s="201" t="b">
        <f t="shared" si="250"/>
        <v>0</v>
      </c>
      <c r="SSC119" s="201" t="b">
        <f t="shared" si="250"/>
        <v>0</v>
      </c>
      <c r="SSD119" s="201" t="b">
        <f t="shared" si="250"/>
        <v>0</v>
      </c>
      <c r="SSE119" s="201" t="b">
        <f t="shared" si="250"/>
        <v>0</v>
      </c>
      <c r="SSF119" s="201" t="b">
        <f t="shared" si="250"/>
        <v>0</v>
      </c>
      <c r="SSG119" s="201" t="b">
        <f t="shared" si="250"/>
        <v>0</v>
      </c>
      <c r="SSH119" s="201" t="b">
        <f t="shared" si="250"/>
        <v>0</v>
      </c>
      <c r="SSI119" s="201" t="b">
        <f t="shared" si="250"/>
        <v>0</v>
      </c>
      <c r="SSJ119" s="201" t="b">
        <f t="shared" si="250"/>
        <v>0</v>
      </c>
      <c r="SSK119" s="201" t="b">
        <f t="shared" si="250"/>
        <v>0</v>
      </c>
      <c r="SSL119" s="201" t="b">
        <f t="shared" si="250"/>
        <v>0</v>
      </c>
      <c r="SSM119" s="201" t="b">
        <f t="shared" si="250"/>
        <v>0</v>
      </c>
      <c r="SSN119" s="201" t="b">
        <f t="shared" si="250"/>
        <v>0</v>
      </c>
      <c r="SSO119" s="201" t="b">
        <f t="shared" si="250"/>
        <v>0</v>
      </c>
      <c r="SSP119" s="201" t="b">
        <f t="shared" si="250"/>
        <v>0</v>
      </c>
      <c r="SSQ119" s="201" t="b">
        <f t="shared" si="250"/>
        <v>0</v>
      </c>
      <c r="SSR119" s="201" t="b">
        <f t="shared" si="250"/>
        <v>0</v>
      </c>
      <c r="SSS119" s="201" t="b">
        <f t="shared" si="250"/>
        <v>0</v>
      </c>
      <c r="SST119" s="201" t="b">
        <f t="shared" si="250"/>
        <v>0</v>
      </c>
      <c r="SSU119" s="201" t="b">
        <f t="shared" si="250"/>
        <v>0</v>
      </c>
      <c r="SSV119" s="201" t="b">
        <f t="shared" si="250"/>
        <v>0</v>
      </c>
      <c r="SSW119" s="201" t="b">
        <f t="shared" si="250"/>
        <v>0</v>
      </c>
      <c r="SSX119" s="201" t="b">
        <f t="shared" si="250"/>
        <v>0</v>
      </c>
      <c r="SSY119" s="201" t="b">
        <f t="shared" si="250"/>
        <v>0</v>
      </c>
      <c r="SSZ119" s="201" t="b">
        <f t="shared" si="250"/>
        <v>0</v>
      </c>
      <c r="STA119" s="201" t="b">
        <f t="shared" si="250"/>
        <v>0</v>
      </c>
      <c r="STB119" s="201" t="b">
        <f t="shared" si="250"/>
        <v>0</v>
      </c>
      <c r="STC119" s="201" t="b">
        <f t="shared" si="250"/>
        <v>0</v>
      </c>
      <c r="STD119" s="201" t="b">
        <f t="shared" si="250"/>
        <v>0</v>
      </c>
      <c r="STE119" s="201" t="b">
        <f t="shared" si="250"/>
        <v>0</v>
      </c>
      <c r="STF119" s="201" t="b">
        <f t="shared" si="250"/>
        <v>0</v>
      </c>
      <c r="STG119" s="201" t="b">
        <f t="shared" si="250"/>
        <v>0</v>
      </c>
      <c r="STH119" s="201" t="b">
        <f t="shared" si="250"/>
        <v>0</v>
      </c>
      <c r="STI119" s="201" t="b">
        <f t="shared" si="250"/>
        <v>0</v>
      </c>
      <c r="STJ119" s="201" t="b">
        <f t="shared" si="250"/>
        <v>0</v>
      </c>
      <c r="STK119" s="201" t="b">
        <f t="shared" si="250"/>
        <v>0</v>
      </c>
      <c r="STL119" s="201" t="b">
        <f t="shared" si="250"/>
        <v>0</v>
      </c>
      <c r="STM119" s="201" t="b">
        <f t="shared" si="250"/>
        <v>0</v>
      </c>
      <c r="STN119" s="201" t="b">
        <f t="shared" si="250"/>
        <v>0</v>
      </c>
      <c r="STO119" s="201" t="b">
        <f t="shared" si="250"/>
        <v>0</v>
      </c>
      <c r="STP119" s="201" t="b">
        <f t="shared" si="250"/>
        <v>0</v>
      </c>
      <c r="STQ119" s="201" t="b">
        <f t="shared" si="250"/>
        <v>0</v>
      </c>
      <c r="STR119" s="201" t="b">
        <f t="shared" si="250"/>
        <v>0</v>
      </c>
      <c r="STS119" s="201" t="b">
        <f t="shared" si="250"/>
        <v>0</v>
      </c>
      <c r="STT119" s="201" t="b">
        <f t="shared" si="250"/>
        <v>0</v>
      </c>
      <c r="STU119" s="201" t="b">
        <f t="shared" si="250"/>
        <v>0</v>
      </c>
      <c r="STV119" s="201" t="b">
        <f t="shared" si="250"/>
        <v>0</v>
      </c>
      <c r="STW119" s="201" t="b">
        <f t="shared" ref="STW119:SWH119" si="251">IF(STW113=TRUE,IF(((STW117-STW114)*STW116)&lt;0,TRUE,FALSE),FALSE)</f>
        <v>0</v>
      </c>
      <c r="STX119" s="201" t="b">
        <f t="shared" si="251"/>
        <v>0</v>
      </c>
      <c r="STY119" s="201" t="b">
        <f t="shared" si="251"/>
        <v>0</v>
      </c>
      <c r="STZ119" s="201" t="b">
        <f t="shared" si="251"/>
        <v>0</v>
      </c>
      <c r="SUA119" s="201" t="b">
        <f t="shared" si="251"/>
        <v>0</v>
      </c>
      <c r="SUB119" s="201" t="b">
        <f t="shared" si="251"/>
        <v>0</v>
      </c>
      <c r="SUC119" s="201" t="b">
        <f t="shared" si="251"/>
        <v>0</v>
      </c>
      <c r="SUD119" s="201" t="b">
        <f t="shared" si="251"/>
        <v>0</v>
      </c>
      <c r="SUE119" s="201" t="b">
        <f t="shared" si="251"/>
        <v>0</v>
      </c>
      <c r="SUF119" s="201" t="b">
        <f t="shared" si="251"/>
        <v>0</v>
      </c>
      <c r="SUG119" s="201" t="b">
        <f t="shared" si="251"/>
        <v>0</v>
      </c>
      <c r="SUH119" s="201" t="b">
        <f t="shared" si="251"/>
        <v>0</v>
      </c>
      <c r="SUI119" s="201" t="b">
        <f t="shared" si="251"/>
        <v>0</v>
      </c>
      <c r="SUJ119" s="201" t="b">
        <f t="shared" si="251"/>
        <v>0</v>
      </c>
      <c r="SUK119" s="201" t="b">
        <f t="shared" si="251"/>
        <v>0</v>
      </c>
      <c r="SUL119" s="201" t="b">
        <f t="shared" si="251"/>
        <v>0</v>
      </c>
      <c r="SUM119" s="201" t="b">
        <f t="shared" si="251"/>
        <v>0</v>
      </c>
      <c r="SUN119" s="201" t="b">
        <f t="shared" si="251"/>
        <v>0</v>
      </c>
      <c r="SUO119" s="201" t="b">
        <f t="shared" si="251"/>
        <v>0</v>
      </c>
      <c r="SUP119" s="201" t="b">
        <f t="shared" si="251"/>
        <v>0</v>
      </c>
      <c r="SUQ119" s="201" t="b">
        <f t="shared" si="251"/>
        <v>0</v>
      </c>
      <c r="SUR119" s="201" t="b">
        <f t="shared" si="251"/>
        <v>0</v>
      </c>
      <c r="SUS119" s="201" t="b">
        <f t="shared" si="251"/>
        <v>0</v>
      </c>
      <c r="SUT119" s="201" t="b">
        <f t="shared" si="251"/>
        <v>0</v>
      </c>
      <c r="SUU119" s="201" t="b">
        <f t="shared" si="251"/>
        <v>0</v>
      </c>
      <c r="SUV119" s="201" t="b">
        <f t="shared" si="251"/>
        <v>0</v>
      </c>
      <c r="SUW119" s="201" t="b">
        <f t="shared" si="251"/>
        <v>0</v>
      </c>
      <c r="SUX119" s="201" t="b">
        <f t="shared" si="251"/>
        <v>0</v>
      </c>
      <c r="SUY119" s="201" t="b">
        <f t="shared" si="251"/>
        <v>0</v>
      </c>
      <c r="SUZ119" s="201" t="b">
        <f t="shared" si="251"/>
        <v>0</v>
      </c>
      <c r="SVA119" s="201" t="b">
        <f t="shared" si="251"/>
        <v>0</v>
      </c>
      <c r="SVB119" s="201" t="b">
        <f t="shared" si="251"/>
        <v>0</v>
      </c>
      <c r="SVC119" s="201" t="b">
        <f t="shared" si="251"/>
        <v>0</v>
      </c>
      <c r="SVD119" s="201" t="b">
        <f t="shared" si="251"/>
        <v>0</v>
      </c>
      <c r="SVE119" s="201" t="b">
        <f t="shared" si="251"/>
        <v>0</v>
      </c>
      <c r="SVF119" s="201" t="b">
        <f t="shared" si="251"/>
        <v>0</v>
      </c>
      <c r="SVG119" s="201" t="b">
        <f t="shared" si="251"/>
        <v>0</v>
      </c>
      <c r="SVH119" s="201" t="b">
        <f t="shared" si="251"/>
        <v>0</v>
      </c>
      <c r="SVI119" s="201" t="b">
        <f t="shared" si="251"/>
        <v>0</v>
      </c>
      <c r="SVJ119" s="201" t="b">
        <f t="shared" si="251"/>
        <v>0</v>
      </c>
      <c r="SVK119" s="201" t="b">
        <f t="shared" si="251"/>
        <v>0</v>
      </c>
      <c r="SVL119" s="201" t="b">
        <f t="shared" si="251"/>
        <v>0</v>
      </c>
      <c r="SVM119" s="201" t="b">
        <f t="shared" si="251"/>
        <v>0</v>
      </c>
      <c r="SVN119" s="201" t="b">
        <f t="shared" si="251"/>
        <v>0</v>
      </c>
      <c r="SVO119" s="201" t="b">
        <f t="shared" si="251"/>
        <v>0</v>
      </c>
      <c r="SVP119" s="201" t="b">
        <f t="shared" si="251"/>
        <v>0</v>
      </c>
      <c r="SVQ119" s="201" t="b">
        <f t="shared" si="251"/>
        <v>0</v>
      </c>
      <c r="SVR119" s="201" t="b">
        <f t="shared" si="251"/>
        <v>0</v>
      </c>
      <c r="SVS119" s="201" t="b">
        <f t="shared" si="251"/>
        <v>0</v>
      </c>
      <c r="SVT119" s="201" t="b">
        <f t="shared" si="251"/>
        <v>0</v>
      </c>
      <c r="SVU119" s="201" t="b">
        <f t="shared" si="251"/>
        <v>0</v>
      </c>
      <c r="SVV119" s="201" t="b">
        <f t="shared" si="251"/>
        <v>0</v>
      </c>
      <c r="SVW119" s="201" t="b">
        <f t="shared" si="251"/>
        <v>0</v>
      </c>
      <c r="SVX119" s="201" t="b">
        <f t="shared" si="251"/>
        <v>0</v>
      </c>
      <c r="SVY119" s="201" t="b">
        <f t="shared" si="251"/>
        <v>0</v>
      </c>
      <c r="SVZ119" s="201" t="b">
        <f t="shared" si="251"/>
        <v>0</v>
      </c>
      <c r="SWA119" s="201" t="b">
        <f t="shared" si="251"/>
        <v>0</v>
      </c>
      <c r="SWB119" s="201" t="b">
        <f t="shared" si="251"/>
        <v>0</v>
      </c>
      <c r="SWC119" s="201" t="b">
        <f t="shared" si="251"/>
        <v>0</v>
      </c>
      <c r="SWD119" s="201" t="b">
        <f t="shared" si="251"/>
        <v>0</v>
      </c>
      <c r="SWE119" s="201" t="b">
        <f t="shared" si="251"/>
        <v>0</v>
      </c>
      <c r="SWF119" s="201" t="b">
        <f t="shared" si="251"/>
        <v>0</v>
      </c>
      <c r="SWG119" s="201" t="b">
        <f t="shared" si="251"/>
        <v>0</v>
      </c>
      <c r="SWH119" s="201" t="b">
        <f t="shared" si="251"/>
        <v>0</v>
      </c>
      <c r="SWI119" s="201" t="b">
        <f t="shared" ref="SWI119:SYT119" si="252">IF(SWI113=TRUE,IF(((SWI117-SWI114)*SWI116)&lt;0,TRUE,FALSE),FALSE)</f>
        <v>0</v>
      </c>
      <c r="SWJ119" s="201" t="b">
        <f t="shared" si="252"/>
        <v>0</v>
      </c>
      <c r="SWK119" s="201" t="b">
        <f t="shared" si="252"/>
        <v>0</v>
      </c>
      <c r="SWL119" s="201" t="b">
        <f t="shared" si="252"/>
        <v>0</v>
      </c>
      <c r="SWM119" s="201" t="b">
        <f t="shared" si="252"/>
        <v>0</v>
      </c>
      <c r="SWN119" s="201" t="b">
        <f t="shared" si="252"/>
        <v>0</v>
      </c>
      <c r="SWO119" s="201" t="b">
        <f t="shared" si="252"/>
        <v>0</v>
      </c>
      <c r="SWP119" s="201" t="b">
        <f t="shared" si="252"/>
        <v>0</v>
      </c>
      <c r="SWQ119" s="201" t="b">
        <f t="shared" si="252"/>
        <v>0</v>
      </c>
      <c r="SWR119" s="201" t="b">
        <f t="shared" si="252"/>
        <v>0</v>
      </c>
      <c r="SWS119" s="201" t="b">
        <f t="shared" si="252"/>
        <v>0</v>
      </c>
      <c r="SWT119" s="201" t="b">
        <f t="shared" si="252"/>
        <v>0</v>
      </c>
      <c r="SWU119" s="201" t="b">
        <f t="shared" si="252"/>
        <v>0</v>
      </c>
      <c r="SWV119" s="201" t="b">
        <f t="shared" si="252"/>
        <v>0</v>
      </c>
      <c r="SWW119" s="201" t="b">
        <f t="shared" si="252"/>
        <v>0</v>
      </c>
      <c r="SWX119" s="201" t="b">
        <f t="shared" si="252"/>
        <v>0</v>
      </c>
      <c r="SWY119" s="201" t="b">
        <f t="shared" si="252"/>
        <v>0</v>
      </c>
      <c r="SWZ119" s="201" t="b">
        <f t="shared" si="252"/>
        <v>0</v>
      </c>
      <c r="SXA119" s="201" t="b">
        <f t="shared" si="252"/>
        <v>0</v>
      </c>
      <c r="SXB119" s="201" t="b">
        <f t="shared" si="252"/>
        <v>0</v>
      </c>
      <c r="SXC119" s="201" t="b">
        <f t="shared" si="252"/>
        <v>0</v>
      </c>
      <c r="SXD119" s="201" t="b">
        <f t="shared" si="252"/>
        <v>0</v>
      </c>
      <c r="SXE119" s="201" t="b">
        <f t="shared" si="252"/>
        <v>0</v>
      </c>
      <c r="SXF119" s="201" t="b">
        <f t="shared" si="252"/>
        <v>0</v>
      </c>
      <c r="SXG119" s="201" t="b">
        <f t="shared" si="252"/>
        <v>0</v>
      </c>
      <c r="SXH119" s="201" t="b">
        <f t="shared" si="252"/>
        <v>0</v>
      </c>
      <c r="SXI119" s="201" t="b">
        <f t="shared" si="252"/>
        <v>0</v>
      </c>
      <c r="SXJ119" s="201" t="b">
        <f t="shared" si="252"/>
        <v>0</v>
      </c>
      <c r="SXK119" s="201" t="b">
        <f t="shared" si="252"/>
        <v>0</v>
      </c>
      <c r="SXL119" s="201" t="b">
        <f t="shared" si="252"/>
        <v>0</v>
      </c>
      <c r="SXM119" s="201" t="b">
        <f t="shared" si="252"/>
        <v>0</v>
      </c>
      <c r="SXN119" s="201" t="b">
        <f t="shared" si="252"/>
        <v>0</v>
      </c>
      <c r="SXO119" s="201" t="b">
        <f t="shared" si="252"/>
        <v>0</v>
      </c>
      <c r="SXP119" s="201" t="b">
        <f t="shared" si="252"/>
        <v>0</v>
      </c>
      <c r="SXQ119" s="201" t="b">
        <f t="shared" si="252"/>
        <v>0</v>
      </c>
      <c r="SXR119" s="201" t="b">
        <f t="shared" si="252"/>
        <v>0</v>
      </c>
      <c r="SXS119" s="201" t="b">
        <f t="shared" si="252"/>
        <v>0</v>
      </c>
      <c r="SXT119" s="201" t="b">
        <f t="shared" si="252"/>
        <v>0</v>
      </c>
      <c r="SXU119" s="201" t="b">
        <f t="shared" si="252"/>
        <v>0</v>
      </c>
      <c r="SXV119" s="201" t="b">
        <f t="shared" si="252"/>
        <v>0</v>
      </c>
      <c r="SXW119" s="201" t="b">
        <f t="shared" si="252"/>
        <v>0</v>
      </c>
      <c r="SXX119" s="201" t="b">
        <f t="shared" si="252"/>
        <v>0</v>
      </c>
      <c r="SXY119" s="201" t="b">
        <f t="shared" si="252"/>
        <v>0</v>
      </c>
      <c r="SXZ119" s="201" t="b">
        <f t="shared" si="252"/>
        <v>0</v>
      </c>
      <c r="SYA119" s="201" t="b">
        <f t="shared" si="252"/>
        <v>0</v>
      </c>
      <c r="SYB119" s="201" t="b">
        <f t="shared" si="252"/>
        <v>0</v>
      </c>
      <c r="SYC119" s="201" t="b">
        <f t="shared" si="252"/>
        <v>0</v>
      </c>
      <c r="SYD119" s="201" t="b">
        <f t="shared" si="252"/>
        <v>0</v>
      </c>
      <c r="SYE119" s="201" t="b">
        <f t="shared" si="252"/>
        <v>0</v>
      </c>
      <c r="SYF119" s="201" t="b">
        <f t="shared" si="252"/>
        <v>0</v>
      </c>
      <c r="SYG119" s="201" t="b">
        <f t="shared" si="252"/>
        <v>0</v>
      </c>
      <c r="SYH119" s="201" t="b">
        <f t="shared" si="252"/>
        <v>0</v>
      </c>
      <c r="SYI119" s="201" t="b">
        <f t="shared" si="252"/>
        <v>0</v>
      </c>
      <c r="SYJ119" s="201" t="b">
        <f t="shared" si="252"/>
        <v>0</v>
      </c>
      <c r="SYK119" s="201" t="b">
        <f t="shared" si="252"/>
        <v>0</v>
      </c>
      <c r="SYL119" s="201" t="b">
        <f t="shared" si="252"/>
        <v>0</v>
      </c>
      <c r="SYM119" s="201" t="b">
        <f t="shared" si="252"/>
        <v>0</v>
      </c>
      <c r="SYN119" s="201" t="b">
        <f t="shared" si="252"/>
        <v>0</v>
      </c>
      <c r="SYO119" s="201" t="b">
        <f t="shared" si="252"/>
        <v>0</v>
      </c>
      <c r="SYP119" s="201" t="b">
        <f t="shared" si="252"/>
        <v>0</v>
      </c>
      <c r="SYQ119" s="201" t="b">
        <f t="shared" si="252"/>
        <v>0</v>
      </c>
      <c r="SYR119" s="201" t="b">
        <f t="shared" si="252"/>
        <v>0</v>
      </c>
      <c r="SYS119" s="201" t="b">
        <f t="shared" si="252"/>
        <v>0</v>
      </c>
      <c r="SYT119" s="201" t="b">
        <f t="shared" si="252"/>
        <v>0</v>
      </c>
      <c r="SYU119" s="201" t="b">
        <f t="shared" ref="SYU119:TBF119" si="253">IF(SYU113=TRUE,IF(((SYU117-SYU114)*SYU116)&lt;0,TRUE,FALSE),FALSE)</f>
        <v>0</v>
      </c>
      <c r="SYV119" s="201" t="b">
        <f t="shared" si="253"/>
        <v>0</v>
      </c>
      <c r="SYW119" s="201" t="b">
        <f t="shared" si="253"/>
        <v>0</v>
      </c>
      <c r="SYX119" s="201" t="b">
        <f t="shared" si="253"/>
        <v>0</v>
      </c>
      <c r="SYY119" s="201" t="b">
        <f t="shared" si="253"/>
        <v>0</v>
      </c>
      <c r="SYZ119" s="201" t="b">
        <f t="shared" si="253"/>
        <v>0</v>
      </c>
      <c r="SZA119" s="201" t="b">
        <f t="shared" si="253"/>
        <v>0</v>
      </c>
      <c r="SZB119" s="201" t="b">
        <f t="shared" si="253"/>
        <v>0</v>
      </c>
      <c r="SZC119" s="201" t="b">
        <f t="shared" si="253"/>
        <v>0</v>
      </c>
      <c r="SZD119" s="201" t="b">
        <f t="shared" si="253"/>
        <v>0</v>
      </c>
      <c r="SZE119" s="201" t="b">
        <f t="shared" si="253"/>
        <v>0</v>
      </c>
      <c r="SZF119" s="201" t="b">
        <f t="shared" si="253"/>
        <v>0</v>
      </c>
      <c r="SZG119" s="201" t="b">
        <f t="shared" si="253"/>
        <v>0</v>
      </c>
      <c r="SZH119" s="201" t="b">
        <f t="shared" si="253"/>
        <v>0</v>
      </c>
      <c r="SZI119" s="201" t="b">
        <f t="shared" si="253"/>
        <v>0</v>
      </c>
      <c r="SZJ119" s="201" t="b">
        <f t="shared" si="253"/>
        <v>0</v>
      </c>
      <c r="SZK119" s="201" t="b">
        <f t="shared" si="253"/>
        <v>0</v>
      </c>
      <c r="SZL119" s="201" t="b">
        <f t="shared" si="253"/>
        <v>0</v>
      </c>
      <c r="SZM119" s="201" t="b">
        <f t="shared" si="253"/>
        <v>0</v>
      </c>
      <c r="SZN119" s="201" t="b">
        <f t="shared" si="253"/>
        <v>0</v>
      </c>
      <c r="SZO119" s="201" t="b">
        <f t="shared" si="253"/>
        <v>0</v>
      </c>
      <c r="SZP119" s="201" t="b">
        <f t="shared" si="253"/>
        <v>0</v>
      </c>
      <c r="SZQ119" s="201" t="b">
        <f t="shared" si="253"/>
        <v>0</v>
      </c>
      <c r="SZR119" s="201" t="b">
        <f t="shared" si="253"/>
        <v>0</v>
      </c>
      <c r="SZS119" s="201" t="b">
        <f t="shared" si="253"/>
        <v>0</v>
      </c>
      <c r="SZT119" s="201" t="b">
        <f t="shared" si="253"/>
        <v>0</v>
      </c>
      <c r="SZU119" s="201" t="b">
        <f t="shared" si="253"/>
        <v>0</v>
      </c>
      <c r="SZV119" s="201" t="b">
        <f t="shared" si="253"/>
        <v>0</v>
      </c>
      <c r="SZW119" s="201" t="b">
        <f t="shared" si="253"/>
        <v>0</v>
      </c>
      <c r="SZX119" s="201" t="b">
        <f t="shared" si="253"/>
        <v>0</v>
      </c>
      <c r="SZY119" s="201" t="b">
        <f t="shared" si="253"/>
        <v>0</v>
      </c>
      <c r="SZZ119" s="201" t="b">
        <f t="shared" si="253"/>
        <v>0</v>
      </c>
      <c r="TAA119" s="201" t="b">
        <f t="shared" si="253"/>
        <v>0</v>
      </c>
      <c r="TAB119" s="201" t="b">
        <f t="shared" si="253"/>
        <v>0</v>
      </c>
      <c r="TAC119" s="201" t="b">
        <f t="shared" si="253"/>
        <v>0</v>
      </c>
      <c r="TAD119" s="201" t="b">
        <f t="shared" si="253"/>
        <v>0</v>
      </c>
      <c r="TAE119" s="201" t="b">
        <f t="shared" si="253"/>
        <v>0</v>
      </c>
      <c r="TAF119" s="201" t="b">
        <f t="shared" si="253"/>
        <v>0</v>
      </c>
      <c r="TAG119" s="201" t="b">
        <f t="shared" si="253"/>
        <v>0</v>
      </c>
      <c r="TAH119" s="201" t="b">
        <f t="shared" si="253"/>
        <v>0</v>
      </c>
      <c r="TAI119" s="201" t="b">
        <f t="shared" si="253"/>
        <v>0</v>
      </c>
      <c r="TAJ119" s="201" t="b">
        <f t="shared" si="253"/>
        <v>0</v>
      </c>
      <c r="TAK119" s="201" t="b">
        <f t="shared" si="253"/>
        <v>0</v>
      </c>
      <c r="TAL119" s="201" t="b">
        <f t="shared" si="253"/>
        <v>0</v>
      </c>
      <c r="TAM119" s="201" t="b">
        <f t="shared" si="253"/>
        <v>0</v>
      </c>
      <c r="TAN119" s="201" t="b">
        <f t="shared" si="253"/>
        <v>0</v>
      </c>
      <c r="TAO119" s="201" t="b">
        <f t="shared" si="253"/>
        <v>0</v>
      </c>
      <c r="TAP119" s="201" t="b">
        <f t="shared" si="253"/>
        <v>0</v>
      </c>
      <c r="TAQ119" s="201" t="b">
        <f t="shared" si="253"/>
        <v>0</v>
      </c>
      <c r="TAR119" s="201" t="b">
        <f t="shared" si="253"/>
        <v>0</v>
      </c>
      <c r="TAS119" s="201" t="b">
        <f t="shared" si="253"/>
        <v>0</v>
      </c>
      <c r="TAT119" s="201" t="b">
        <f t="shared" si="253"/>
        <v>0</v>
      </c>
      <c r="TAU119" s="201" t="b">
        <f t="shared" si="253"/>
        <v>0</v>
      </c>
      <c r="TAV119" s="201" t="b">
        <f t="shared" si="253"/>
        <v>0</v>
      </c>
      <c r="TAW119" s="201" t="b">
        <f t="shared" si="253"/>
        <v>0</v>
      </c>
      <c r="TAX119" s="201" t="b">
        <f t="shared" si="253"/>
        <v>0</v>
      </c>
      <c r="TAY119" s="201" t="b">
        <f t="shared" si="253"/>
        <v>0</v>
      </c>
      <c r="TAZ119" s="201" t="b">
        <f t="shared" si="253"/>
        <v>0</v>
      </c>
      <c r="TBA119" s="201" t="b">
        <f t="shared" si="253"/>
        <v>0</v>
      </c>
      <c r="TBB119" s="201" t="b">
        <f t="shared" si="253"/>
        <v>0</v>
      </c>
      <c r="TBC119" s="201" t="b">
        <f t="shared" si="253"/>
        <v>0</v>
      </c>
      <c r="TBD119" s="201" t="b">
        <f t="shared" si="253"/>
        <v>0</v>
      </c>
      <c r="TBE119" s="201" t="b">
        <f t="shared" si="253"/>
        <v>0</v>
      </c>
      <c r="TBF119" s="201" t="b">
        <f t="shared" si="253"/>
        <v>0</v>
      </c>
      <c r="TBG119" s="201" t="b">
        <f t="shared" ref="TBG119:TDR119" si="254">IF(TBG113=TRUE,IF(((TBG117-TBG114)*TBG116)&lt;0,TRUE,FALSE),FALSE)</f>
        <v>0</v>
      </c>
      <c r="TBH119" s="201" t="b">
        <f t="shared" si="254"/>
        <v>0</v>
      </c>
      <c r="TBI119" s="201" t="b">
        <f t="shared" si="254"/>
        <v>0</v>
      </c>
      <c r="TBJ119" s="201" t="b">
        <f t="shared" si="254"/>
        <v>0</v>
      </c>
      <c r="TBK119" s="201" t="b">
        <f t="shared" si="254"/>
        <v>0</v>
      </c>
      <c r="TBL119" s="201" t="b">
        <f t="shared" si="254"/>
        <v>0</v>
      </c>
      <c r="TBM119" s="201" t="b">
        <f t="shared" si="254"/>
        <v>0</v>
      </c>
      <c r="TBN119" s="201" t="b">
        <f t="shared" si="254"/>
        <v>0</v>
      </c>
      <c r="TBO119" s="201" t="b">
        <f t="shared" si="254"/>
        <v>0</v>
      </c>
      <c r="TBP119" s="201" t="b">
        <f t="shared" si="254"/>
        <v>0</v>
      </c>
      <c r="TBQ119" s="201" t="b">
        <f t="shared" si="254"/>
        <v>0</v>
      </c>
      <c r="TBR119" s="201" t="b">
        <f t="shared" si="254"/>
        <v>0</v>
      </c>
      <c r="TBS119" s="201" t="b">
        <f t="shared" si="254"/>
        <v>0</v>
      </c>
      <c r="TBT119" s="201" t="b">
        <f t="shared" si="254"/>
        <v>0</v>
      </c>
      <c r="TBU119" s="201" t="b">
        <f t="shared" si="254"/>
        <v>0</v>
      </c>
      <c r="TBV119" s="201" t="b">
        <f t="shared" si="254"/>
        <v>0</v>
      </c>
      <c r="TBW119" s="201" t="b">
        <f t="shared" si="254"/>
        <v>0</v>
      </c>
      <c r="TBX119" s="201" t="b">
        <f t="shared" si="254"/>
        <v>0</v>
      </c>
      <c r="TBY119" s="201" t="b">
        <f t="shared" si="254"/>
        <v>0</v>
      </c>
      <c r="TBZ119" s="201" t="b">
        <f t="shared" si="254"/>
        <v>0</v>
      </c>
      <c r="TCA119" s="201" t="b">
        <f t="shared" si="254"/>
        <v>0</v>
      </c>
      <c r="TCB119" s="201" t="b">
        <f t="shared" si="254"/>
        <v>0</v>
      </c>
      <c r="TCC119" s="201" t="b">
        <f t="shared" si="254"/>
        <v>0</v>
      </c>
      <c r="TCD119" s="201" t="b">
        <f t="shared" si="254"/>
        <v>0</v>
      </c>
      <c r="TCE119" s="201" t="b">
        <f t="shared" si="254"/>
        <v>0</v>
      </c>
      <c r="TCF119" s="201" t="b">
        <f t="shared" si="254"/>
        <v>0</v>
      </c>
      <c r="TCG119" s="201" t="b">
        <f t="shared" si="254"/>
        <v>0</v>
      </c>
      <c r="TCH119" s="201" t="b">
        <f t="shared" si="254"/>
        <v>0</v>
      </c>
      <c r="TCI119" s="201" t="b">
        <f t="shared" si="254"/>
        <v>0</v>
      </c>
      <c r="TCJ119" s="201" t="b">
        <f t="shared" si="254"/>
        <v>0</v>
      </c>
      <c r="TCK119" s="201" t="b">
        <f t="shared" si="254"/>
        <v>0</v>
      </c>
      <c r="TCL119" s="201" t="b">
        <f t="shared" si="254"/>
        <v>0</v>
      </c>
      <c r="TCM119" s="201" t="b">
        <f t="shared" si="254"/>
        <v>0</v>
      </c>
      <c r="TCN119" s="201" t="b">
        <f t="shared" si="254"/>
        <v>0</v>
      </c>
      <c r="TCO119" s="201" t="b">
        <f t="shared" si="254"/>
        <v>0</v>
      </c>
      <c r="TCP119" s="201" t="b">
        <f t="shared" si="254"/>
        <v>0</v>
      </c>
      <c r="TCQ119" s="201" t="b">
        <f t="shared" si="254"/>
        <v>0</v>
      </c>
      <c r="TCR119" s="201" t="b">
        <f t="shared" si="254"/>
        <v>0</v>
      </c>
      <c r="TCS119" s="201" t="b">
        <f t="shared" si="254"/>
        <v>0</v>
      </c>
      <c r="TCT119" s="201" t="b">
        <f t="shared" si="254"/>
        <v>0</v>
      </c>
      <c r="TCU119" s="201" t="b">
        <f t="shared" si="254"/>
        <v>0</v>
      </c>
      <c r="TCV119" s="201" t="b">
        <f t="shared" si="254"/>
        <v>0</v>
      </c>
      <c r="TCW119" s="201" t="b">
        <f t="shared" si="254"/>
        <v>0</v>
      </c>
      <c r="TCX119" s="201" t="b">
        <f t="shared" si="254"/>
        <v>0</v>
      </c>
      <c r="TCY119" s="201" t="b">
        <f t="shared" si="254"/>
        <v>0</v>
      </c>
      <c r="TCZ119" s="201" t="b">
        <f t="shared" si="254"/>
        <v>0</v>
      </c>
      <c r="TDA119" s="201" t="b">
        <f t="shared" si="254"/>
        <v>0</v>
      </c>
      <c r="TDB119" s="201" t="b">
        <f t="shared" si="254"/>
        <v>0</v>
      </c>
      <c r="TDC119" s="201" t="b">
        <f t="shared" si="254"/>
        <v>0</v>
      </c>
      <c r="TDD119" s="201" t="b">
        <f t="shared" si="254"/>
        <v>0</v>
      </c>
      <c r="TDE119" s="201" t="b">
        <f t="shared" si="254"/>
        <v>0</v>
      </c>
      <c r="TDF119" s="201" t="b">
        <f t="shared" si="254"/>
        <v>0</v>
      </c>
      <c r="TDG119" s="201" t="b">
        <f t="shared" si="254"/>
        <v>0</v>
      </c>
      <c r="TDH119" s="201" t="b">
        <f t="shared" si="254"/>
        <v>0</v>
      </c>
      <c r="TDI119" s="201" t="b">
        <f t="shared" si="254"/>
        <v>0</v>
      </c>
      <c r="TDJ119" s="201" t="b">
        <f t="shared" si="254"/>
        <v>0</v>
      </c>
      <c r="TDK119" s="201" t="b">
        <f t="shared" si="254"/>
        <v>0</v>
      </c>
      <c r="TDL119" s="201" t="b">
        <f t="shared" si="254"/>
        <v>0</v>
      </c>
      <c r="TDM119" s="201" t="b">
        <f t="shared" si="254"/>
        <v>0</v>
      </c>
      <c r="TDN119" s="201" t="b">
        <f t="shared" si="254"/>
        <v>0</v>
      </c>
      <c r="TDO119" s="201" t="b">
        <f t="shared" si="254"/>
        <v>0</v>
      </c>
      <c r="TDP119" s="201" t="b">
        <f t="shared" si="254"/>
        <v>0</v>
      </c>
      <c r="TDQ119" s="201" t="b">
        <f t="shared" si="254"/>
        <v>0</v>
      </c>
      <c r="TDR119" s="201" t="b">
        <f t="shared" si="254"/>
        <v>0</v>
      </c>
      <c r="TDS119" s="201" t="b">
        <f t="shared" ref="TDS119:TGD119" si="255">IF(TDS113=TRUE,IF(((TDS117-TDS114)*TDS116)&lt;0,TRUE,FALSE),FALSE)</f>
        <v>0</v>
      </c>
      <c r="TDT119" s="201" t="b">
        <f t="shared" si="255"/>
        <v>0</v>
      </c>
      <c r="TDU119" s="201" t="b">
        <f t="shared" si="255"/>
        <v>0</v>
      </c>
      <c r="TDV119" s="201" t="b">
        <f t="shared" si="255"/>
        <v>0</v>
      </c>
      <c r="TDW119" s="201" t="b">
        <f t="shared" si="255"/>
        <v>0</v>
      </c>
      <c r="TDX119" s="201" t="b">
        <f t="shared" si="255"/>
        <v>0</v>
      </c>
      <c r="TDY119" s="201" t="b">
        <f t="shared" si="255"/>
        <v>0</v>
      </c>
      <c r="TDZ119" s="201" t="b">
        <f t="shared" si="255"/>
        <v>0</v>
      </c>
      <c r="TEA119" s="201" t="b">
        <f t="shared" si="255"/>
        <v>0</v>
      </c>
      <c r="TEB119" s="201" t="b">
        <f t="shared" si="255"/>
        <v>0</v>
      </c>
      <c r="TEC119" s="201" t="b">
        <f t="shared" si="255"/>
        <v>0</v>
      </c>
      <c r="TED119" s="201" t="b">
        <f t="shared" si="255"/>
        <v>0</v>
      </c>
      <c r="TEE119" s="201" t="b">
        <f t="shared" si="255"/>
        <v>0</v>
      </c>
      <c r="TEF119" s="201" t="b">
        <f t="shared" si="255"/>
        <v>0</v>
      </c>
      <c r="TEG119" s="201" t="b">
        <f t="shared" si="255"/>
        <v>0</v>
      </c>
      <c r="TEH119" s="201" t="b">
        <f t="shared" si="255"/>
        <v>0</v>
      </c>
      <c r="TEI119" s="201" t="b">
        <f t="shared" si="255"/>
        <v>0</v>
      </c>
      <c r="TEJ119" s="201" t="b">
        <f t="shared" si="255"/>
        <v>0</v>
      </c>
      <c r="TEK119" s="201" t="b">
        <f t="shared" si="255"/>
        <v>0</v>
      </c>
      <c r="TEL119" s="201" t="b">
        <f t="shared" si="255"/>
        <v>0</v>
      </c>
      <c r="TEM119" s="201" t="b">
        <f t="shared" si="255"/>
        <v>0</v>
      </c>
      <c r="TEN119" s="201" t="b">
        <f t="shared" si="255"/>
        <v>0</v>
      </c>
      <c r="TEO119" s="201" t="b">
        <f t="shared" si="255"/>
        <v>0</v>
      </c>
      <c r="TEP119" s="201" t="b">
        <f t="shared" si="255"/>
        <v>0</v>
      </c>
      <c r="TEQ119" s="201" t="b">
        <f t="shared" si="255"/>
        <v>0</v>
      </c>
      <c r="TER119" s="201" t="b">
        <f t="shared" si="255"/>
        <v>0</v>
      </c>
      <c r="TES119" s="201" t="b">
        <f t="shared" si="255"/>
        <v>0</v>
      </c>
      <c r="TET119" s="201" t="b">
        <f t="shared" si="255"/>
        <v>0</v>
      </c>
      <c r="TEU119" s="201" t="b">
        <f t="shared" si="255"/>
        <v>0</v>
      </c>
      <c r="TEV119" s="201" t="b">
        <f t="shared" si="255"/>
        <v>0</v>
      </c>
      <c r="TEW119" s="201" t="b">
        <f t="shared" si="255"/>
        <v>0</v>
      </c>
      <c r="TEX119" s="201" t="b">
        <f t="shared" si="255"/>
        <v>0</v>
      </c>
      <c r="TEY119" s="201" t="b">
        <f t="shared" si="255"/>
        <v>0</v>
      </c>
      <c r="TEZ119" s="201" t="b">
        <f t="shared" si="255"/>
        <v>0</v>
      </c>
      <c r="TFA119" s="201" t="b">
        <f t="shared" si="255"/>
        <v>0</v>
      </c>
      <c r="TFB119" s="201" t="b">
        <f t="shared" si="255"/>
        <v>0</v>
      </c>
      <c r="TFC119" s="201" t="b">
        <f t="shared" si="255"/>
        <v>0</v>
      </c>
      <c r="TFD119" s="201" t="b">
        <f t="shared" si="255"/>
        <v>0</v>
      </c>
      <c r="TFE119" s="201" t="b">
        <f t="shared" si="255"/>
        <v>0</v>
      </c>
      <c r="TFF119" s="201" t="b">
        <f t="shared" si="255"/>
        <v>0</v>
      </c>
      <c r="TFG119" s="201" t="b">
        <f t="shared" si="255"/>
        <v>0</v>
      </c>
      <c r="TFH119" s="201" t="b">
        <f t="shared" si="255"/>
        <v>0</v>
      </c>
      <c r="TFI119" s="201" t="b">
        <f t="shared" si="255"/>
        <v>0</v>
      </c>
      <c r="TFJ119" s="201" t="b">
        <f t="shared" si="255"/>
        <v>0</v>
      </c>
      <c r="TFK119" s="201" t="b">
        <f t="shared" si="255"/>
        <v>0</v>
      </c>
      <c r="TFL119" s="201" t="b">
        <f t="shared" si="255"/>
        <v>0</v>
      </c>
      <c r="TFM119" s="201" t="b">
        <f t="shared" si="255"/>
        <v>0</v>
      </c>
      <c r="TFN119" s="201" t="b">
        <f t="shared" si="255"/>
        <v>0</v>
      </c>
      <c r="TFO119" s="201" t="b">
        <f t="shared" si="255"/>
        <v>0</v>
      </c>
      <c r="TFP119" s="201" t="b">
        <f t="shared" si="255"/>
        <v>0</v>
      </c>
      <c r="TFQ119" s="201" t="b">
        <f t="shared" si="255"/>
        <v>0</v>
      </c>
      <c r="TFR119" s="201" t="b">
        <f t="shared" si="255"/>
        <v>0</v>
      </c>
      <c r="TFS119" s="201" t="b">
        <f t="shared" si="255"/>
        <v>0</v>
      </c>
      <c r="TFT119" s="201" t="b">
        <f t="shared" si="255"/>
        <v>0</v>
      </c>
      <c r="TFU119" s="201" t="b">
        <f t="shared" si="255"/>
        <v>0</v>
      </c>
      <c r="TFV119" s="201" t="b">
        <f t="shared" si="255"/>
        <v>0</v>
      </c>
      <c r="TFW119" s="201" t="b">
        <f t="shared" si="255"/>
        <v>0</v>
      </c>
      <c r="TFX119" s="201" t="b">
        <f t="shared" si="255"/>
        <v>0</v>
      </c>
      <c r="TFY119" s="201" t="b">
        <f t="shared" si="255"/>
        <v>0</v>
      </c>
      <c r="TFZ119" s="201" t="b">
        <f t="shared" si="255"/>
        <v>0</v>
      </c>
      <c r="TGA119" s="201" t="b">
        <f t="shared" si="255"/>
        <v>0</v>
      </c>
      <c r="TGB119" s="201" t="b">
        <f t="shared" si="255"/>
        <v>0</v>
      </c>
      <c r="TGC119" s="201" t="b">
        <f t="shared" si="255"/>
        <v>0</v>
      </c>
      <c r="TGD119" s="201" t="b">
        <f t="shared" si="255"/>
        <v>0</v>
      </c>
      <c r="TGE119" s="201" t="b">
        <f t="shared" ref="TGE119:TIP119" si="256">IF(TGE113=TRUE,IF(((TGE117-TGE114)*TGE116)&lt;0,TRUE,FALSE),FALSE)</f>
        <v>0</v>
      </c>
      <c r="TGF119" s="201" t="b">
        <f t="shared" si="256"/>
        <v>0</v>
      </c>
      <c r="TGG119" s="201" t="b">
        <f t="shared" si="256"/>
        <v>0</v>
      </c>
      <c r="TGH119" s="201" t="b">
        <f t="shared" si="256"/>
        <v>0</v>
      </c>
      <c r="TGI119" s="201" t="b">
        <f t="shared" si="256"/>
        <v>0</v>
      </c>
      <c r="TGJ119" s="201" t="b">
        <f t="shared" si="256"/>
        <v>0</v>
      </c>
      <c r="TGK119" s="201" t="b">
        <f t="shared" si="256"/>
        <v>0</v>
      </c>
      <c r="TGL119" s="201" t="b">
        <f t="shared" si="256"/>
        <v>0</v>
      </c>
      <c r="TGM119" s="201" t="b">
        <f t="shared" si="256"/>
        <v>0</v>
      </c>
      <c r="TGN119" s="201" t="b">
        <f t="shared" si="256"/>
        <v>0</v>
      </c>
      <c r="TGO119" s="201" t="b">
        <f t="shared" si="256"/>
        <v>0</v>
      </c>
      <c r="TGP119" s="201" t="b">
        <f t="shared" si="256"/>
        <v>0</v>
      </c>
      <c r="TGQ119" s="201" t="b">
        <f t="shared" si="256"/>
        <v>0</v>
      </c>
      <c r="TGR119" s="201" t="b">
        <f t="shared" si="256"/>
        <v>0</v>
      </c>
      <c r="TGS119" s="201" t="b">
        <f t="shared" si="256"/>
        <v>0</v>
      </c>
      <c r="TGT119" s="201" t="b">
        <f t="shared" si="256"/>
        <v>0</v>
      </c>
      <c r="TGU119" s="201" t="b">
        <f t="shared" si="256"/>
        <v>0</v>
      </c>
      <c r="TGV119" s="201" t="b">
        <f t="shared" si="256"/>
        <v>0</v>
      </c>
      <c r="TGW119" s="201" t="b">
        <f t="shared" si="256"/>
        <v>0</v>
      </c>
      <c r="TGX119" s="201" t="b">
        <f t="shared" si="256"/>
        <v>0</v>
      </c>
      <c r="TGY119" s="201" t="b">
        <f t="shared" si="256"/>
        <v>0</v>
      </c>
      <c r="TGZ119" s="201" t="b">
        <f t="shared" si="256"/>
        <v>0</v>
      </c>
      <c r="THA119" s="201" t="b">
        <f t="shared" si="256"/>
        <v>0</v>
      </c>
      <c r="THB119" s="201" t="b">
        <f t="shared" si="256"/>
        <v>0</v>
      </c>
      <c r="THC119" s="201" t="b">
        <f t="shared" si="256"/>
        <v>0</v>
      </c>
      <c r="THD119" s="201" t="b">
        <f t="shared" si="256"/>
        <v>0</v>
      </c>
      <c r="THE119" s="201" t="b">
        <f t="shared" si="256"/>
        <v>0</v>
      </c>
      <c r="THF119" s="201" t="b">
        <f t="shared" si="256"/>
        <v>0</v>
      </c>
      <c r="THG119" s="201" t="b">
        <f t="shared" si="256"/>
        <v>0</v>
      </c>
      <c r="THH119" s="201" t="b">
        <f t="shared" si="256"/>
        <v>0</v>
      </c>
      <c r="THI119" s="201" t="b">
        <f t="shared" si="256"/>
        <v>0</v>
      </c>
      <c r="THJ119" s="201" t="b">
        <f t="shared" si="256"/>
        <v>0</v>
      </c>
      <c r="THK119" s="201" t="b">
        <f t="shared" si="256"/>
        <v>0</v>
      </c>
      <c r="THL119" s="201" t="b">
        <f t="shared" si="256"/>
        <v>0</v>
      </c>
      <c r="THM119" s="201" t="b">
        <f t="shared" si="256"/>
        <v>0</v>
      </c>
      <c r="THN119" s="201" t="b">
        <f t="shared" si="256"/>
        <v>0</v>
      </c>
      <c r="THO119" s="201" t="b">
        <f t="shared" si="256"/>
        <v>0</v>
      </c>
      <c r="THP119" s="201" t="b">
        <f t="shared" si="256"/>
        <v>0</v>
      </c>
      <c r="THQ119" s="201" t="b">
        <f t="shared" si="256"/>
        <v>0</v>
      </c>
      <c r="THR119" s="201" t="b">
        <f t="shared" si="256"/>
        <v>0</v>
      </c>
      <c r="THS119" s="201" t="b">
        <f t="shared" si="256"/>
        <v>0</v>
      </c>
      <c r="THT119" s="201" t="b">
        <f t="shared" si="256"/>
        <v>0</v>
      </c>
      <c r="THU119" s="201" t="b">
        <f t="shared" si="256"/>
        <v>0</v>
      </c>
      <c r="THV119" s="201" t="b">
        <f t="shared" si="256"/>
        <v>0</v>
      </c>
      <c r="THW119" s="201" t="b">
        <f t="shared" si="256"/>
        <v>0</v>
      </c>
      <c r="THX119" s="201" t="b">
        <f t="shared" si="256"/>
        <v>0</v>
      </c>
      <c r="THY119" s="201" t="b">
        <f t="shared" si="256"/>
        <v>0</v>
      </c>
      <c r="THZ119" s="201" t="b">
        <f t="shared" si="256"/>
        <v>0</v>
      </c>
      <c r="TIA119" s="201" t="b">
        <f t="shared" si="256"/>
        <v>0</v>
      </c>
      <c r="TIB119" s="201" t="b">
        <f t="shared" si="256"/>
        <v>0</v>
      </c>
      <c r="TIC119" s="201" t="b">
        <f t="shared" si="256"/>
        <v>0</v>
      </c>
      <c r="TID119" s="201" t="b">
        <f t="shared" si="256"/>
        <v>0</v>
      </c>
      <c r="TIE119" s="201" t="b">
        <f t="shared" si="256"/>
        <v>0</v>
      </c>
      <c r="TIF119" s="201" t="b">
        <f t="shared" si="256"/>
        <v>0</v>
      </c>
      <c r="TIG119" s="201" t="b">
        <f t="shared" si="256"/>
        <v>0</v>
      </c>
      <c r="TIH119" s="201" t="b">
        <f t="shared" si="256"/>
        <v>0</v>
      </c>
      <c r="TII119" s="201" t="b">
        <f t="shared" si="256"/>
        <v>0</v>
      </c>
      <c r="TIJ119" s="201" t="b">
        <f t="shared" si="256"/>
        <v>0</v>
      </c>
      <c r="TIK119" s="201" t="b">
        <f t="shared" si="256"/>
        <v>0</v>
      </c>
      <c r="TIL119" s="201" t="b">
        <f t="shared" si="256"/>
        <v>0</v>
      </c>
      <c r="TIM119" s="201" t="b">
        <f t="shared" si="256"/>
        <v>0</v>
      </c>
      <c r="TIN119" s="201" t="b">
        <f t="shared" si="256"/>
        <v>0</v>
      </c>
      <c r="TIO119" s="201" t="b">
        <f t="shared" si="256"/>
        <v>0</v>
      </c>
      <c r="TIP119" s="201" t="b">
        <f t="shared" si="256"/>
        <v>0</v>
      </c>
      <c r="TIQ119" s="201" t="b">
        <f t="shared" ref="TIQ119:TLB119" si="257">IF(TIQ113=TRUE,IF(((TIQ117-TIQ114)*TIQ116)&lt;0,TRUE,FALSE),FALSE)</f>
        <v>0</v>
      </c>
      <c r="TIR119" s="201" t="b">
        <f t="shared" si="257"/>
        <v>0</v>
      </c>
      <c r="TIS119" s="201" t="b">
        <f t="shared" si="257"/>
        <v>0</v>
      </c>
      <c r="TIT119" s="201" t="b">
        <f t="shared" si="257"/>
        <v>0</v>
      </c>
      <c r="TIU119" s="201" t="b">
        <f t="shared" si="257"/>
        <v>0</v>
      </c>
      <c r="TIV119" s="201" t="b">
        <f t="shared" si="257"/>
        <v>0</v>
      </c>
      <c r="TIW119" s="201" t="b">
        <f t="shared" si="257"/>
        <v>0</v>
      </c>
      <c r="TIX119" s="201" t="b">
        <f t="shared" si="257"/>
        <v>0</v>
      </c>
      <c r="TIY119" s="201" t="b">
        <f t="shared" si="257"/>
        <v>0</v>
      </c>
      <c r="TIZ119" s="201" t="b">
        <f t="shared" si="257"/>
        <v>0</v>
      </c>
      <c r="TJA119" s="201" t="b">
        <f t="shared" si="257"/>
        <v>0</v>
      </c>
      <c r="TJB119" s="201" t="b">
        <f t="shared" si="257"/>
        <v>0</v>
      </c>
      <c r="TJC119" s="201" t="b">
        <f t="shared" si="257"/>
        <v>0</v>
      </c>
      <c r="TJD119" s="201" t="b">
        <f t="shared" si="257"/>
        <v>0</v>
      </c>
      <c r="TJE119" s="201" t="b">
        <f t="shared" si="257"/>
        <v>0</v>
      </c>
      <c r="TJF119" s="201" t="b">
        <f t="shared" si="257"/>
        <v>0</v>
      </c>
      <c r="TJG119" s="201" t="b">
        <f t="shared" si="257"/>
        <v>0</v>
      </c>
      <c r="TJH119" s="201" t="b">
        <f t="shared" si="257"/>
        <v>0</v>
      </c>
      <c r="TJI119" s="201" t="b">
        <f t="shared" si="257"/>
        <v>0</v>
      </c>
      <c r="TJJ119" s="201" t="b">
        <f t="shared" si="257"/>
        <v>0</v>
      </c>
      <c r="TJK119" s="201" t="b">
        <f t="shared" si="257"/>
        <v>0</v>
      </c>
      <c r="TJL119" s="201" t="b">
        <f t="shared" si="257"/>
        <v>0</v>
      </c>
      <c r="TJM119" s="201" t="b">
        <f t="shared" si="257"/>
        <v>0</v>
      </c>
      <c r="TJN119" s="201" t="b">
        <f t="shared" si="257"/>
        <v>0</v>
      </c>
      <c r="TJO119" s="201" t="b">
        <f t="shared" si="257"/>
        <v>0</v>
      </c>
      <c r="TJP119" s="201" t="b">
        <f t="shared" si="257"/>
        <v>0</v>
      </c>
      <c r="TJQ119" s="201" t="b">
        <f t="shared" si="257"/>
        <v>0</v>
      </c>
      <c r="TJR119" s="201" t="b">
        <f t="shared" si="257"/>
        <v>0</v>
      </c>
      <c r="TJS119" s="201" t="b">
        <f t="shared" si="257"/>
        <v>0</v>
      </c>
      <c r="TJT119" s="201" t="b">
        <f t="shared" si="257"/>
        <v>0</v>
      </c>
      <c r="TJU119" s="201" t="b">
        <f t="shared" si="257"/>
        <v>0</v>
      </c>
      <c r="TJV119" s="201" t="b">
        <f t="shared" si="257"/>
        <v>0</v>
      </c>
      <c r="TJW119" s="201" t="b">
        <f t="shared" si="257"/>
        <v>0</v>
      </c>
      <c r="TJX119" s="201" t="b">
        <f t="shared" si="257"/>
        <v>0</v>
      </c>
      <c r="TJY119" s="201" t="b">
        <f t="shared" si="257"/>
        <v>0</v>
      </c>
      <c r="TJZ119" s="201" t="b">
        <f t="shared" si="257"/>
        <v>0</v>
      </c>
      <c r="TKA119" s="201" t="b">
        <f t="shared" si="257"/>
        <v>0</v>
      </c>
      <c r="TKB119" s="201" t="b">
        <f t="shared" si="257"/>
        <v>0</v>
      </c>
      <c r="TKC119" s="201" t="b">
        <f t="shared" si="257"/>
        <v>0</v>
      </c>
      <c r="TKD119" s="201" t="b">
        <f t="shared" si="257"/>
        <v>0</v>
      </c>
      <c r="TKE119" s="201" t="b">
        <f t="shared" si="257"/>
        <v>0</v>
      </c>
      <c r="TKF119" s="201" t="b">
        <f t="shared" si="257"/>
        <v>0</v>
      </c>
      <c r="TKG119" s="201" t="b">
        <f t="shared" si="257"/>
        <v>0</v>
      </c>
      <c r="TKH119" s="201" t="b">
        <f t="shared" si="257"/>
        <v>0</v>
      </c>
      <c r="TKI119" s="201" t="b">
        <f t="shared" si="257"/>
        <v>0</v>
      </c>
      <c r="TKJ119" s="201" t="b">
        <f t="shared" si="257"/>
        <v>0</v>
      </c>
      <c r="TKK119" s="201" t="b">
        <f t="shared" si="257"/>
        <v>0</v>
      </c>
      <c r="TKL119" s="201" t="b">
        <f t="shared" si="257"/>
        <v>0</v>
      </c>
      <c r="TKM119" s="201" t="b">
        <f t="shared" si="257"/>
        <v>0</v>
      </c>
      <c r="TKN119" s="201" t="b">
        <f t="shared" si="257"/>
        <v>0</v>
      </c>
      <c r="TKO119" s="201" t="b">
        <f t="shared" si="257"/>
        <v>0</v>
      </c>
      <c r="TKP119" s="201" t="b">
        <f t="shared" si="257"/>
        <v>0</v>
      </c>
      <c r="TKQ119" s="201" t="b">
        <f t="shared" si="257"/>
        <v>0</v>
      </c>
      <c r="TKR119" s="201" t="b">
        <f t="shared" si="257"/>
        <v>0</v>
      </c>
      <c r="TKS119" s="201" t="b">
        <f t="shared" si="257"/>
        <v>0</v>
      </c>
      <c r="TKT119" s="201" t="b">
        <f t="shared" si="257"/>
        <v>0</v>
      </c>
      <c r="TKU119" s="201" t="b">
        <f t="shared" si="257"/>
        <v>0</v>
      </c>
      <c r="TKV119" s="201" t="b">
        <f t="shared" si="257"/>
        <v>0</v>
      </c>
      <c r="TKW119" s="201" t="b">
        <f t="shared" si="257"/>
        <v>0</v>
      </c>
      <c r="TKX119" s="201" t="b">
        <f t="shared" si="257"/>
        <v>0</v>
      </c>
      <c r="TKY119" s="201" t="b">
        <f t="shared" si="257"/>
        <v>0</v>
      </c>
      <c r="TKZ119" s="201" t="b">
        <f t="shared" si="257"/>
        <v>0</v>
      </c>
      <c r="TLA119" s="201" t="b">
        <f t="shared" si="257"/>
        <v>0</v>
      </c>
      <c r="TLB119" s="201" t="b">
        <f t="shared" si="257"/>
        <v>0</v>
      </c>
      <c r="TLC119" s="201" t="b">
        <f t="shared" ref="TLC119:TNN119" si="258">IF(TLC113=TRUE,IF(((TLC117-TLC114)*TLC116)&lt;0,TRUE,FALSE),FALSE)</f>
        <v>0</v>
      </c>
      <c r="TLD119" s="201" t="b">
        <f t="shared" si="258"/>
        <v>0</v>
      </c>
      <c r="TLE119" s="201" t="b">
        <f t="shared" si="258"/>
        <v>0</v>
      </c>
      <c r="TLF119" s="201" t="b">
        <f t="shared" si="258"/>
        <v>0</v>
      </c>
      <c r="TLG119" s="201" t="b">
        <f t="shared" si="258"/>
        <v>0</v>
      </c>
      <c r="TLH119" s="201" t="b">
        <f t="shared" si="258"/>
        <v>0</v>
      </c>
      <c r="TLI119" s="201" t="b">
        <f t="shared" si="258"/>
        <v>0</v>
      </c>
      <c r="TLJ119" s="201" t="b">
        <f t="shared" si="258"/>
        <v>0</v>
      </c>
      <c r="TLK119" s="201" t="b">
        <f t="shared" si="258"/>
        <v>0</v>
      </c>
      <c r="TLL119" s="201" t="b">
        <f t="shared" si="258"/>
        <v>0</v>
      </c>
      <c r="TLM119" s="201" t="b">
        <f t="shared" si="258"/>
        <v>0</v>
      </c>
      <c r="TLN119" s="201" t="b">
        <f t="shared" si="258"/>
        <v>0</v>
      </c>
      <c r="TLO119" s="201" t="b">
        <f t="shared" si="258"/>
        <v>0</v>
      </c>
      <c r="TLP119" s="201" t="b">
        <f t="shared" si="258"/>
        <v>0</v>
      </c>
      <c r="TLQ119" s="201" t="b">
        <f t="shared" si="258"/>
        <v>0</v>
      </c>
      <c r="TLR119" s="201" t="b">
        <f t="shared" si="258"/>
        <v>0</v>
      </c>
      <c r="TLS119" s="201" t="b">
        <f t="shared" si="258"/>
        <v>0</v>
      </c>
      <c r="TLT119" s="201" t="b">
        <f t="shared" si="258"/>
        <v>0</v>
      </c>
      <c r="TLU119" s="201" t="b">
        <f t="shared" si="258"/>
        <v>0</v>
      </c>
      <c r="TLV119" s="201" t="b">
        <f t="shared" si="258"/>
        <v>0</v>
      </c>
      <c r="TLW119" s="201" t="b">
        <f t="shared" si="258"/>
        <v>0</v>
      </c>
      <c r="TLX119" s="201" t="b">
        <f t="shared" si="258"/>
        <v>0</v>
      </c>
      <c r="TLY119" s="201" t="b">
        <f t="shared" si="258"/>
        <v>0</v>
      </c>
      <c r="TLZ119" s="201" t="b">
        <f t="shared" si="258"/>
        <v>0</v>
      </c>
      <c r="TMA119" s="201" t="b">
        <f t="shared" si="258"/>
        <v>0</v>
      </c>
      <c r="TMB119" s="201" t="b">
        <f t="shared" si="258"/>
        <v>0</v>
      </c>
      <c r="TMC119" s="201" t="b">
        <f t="shared" si="258"/>
        <v>0</v>
      </c>
      <c r="TMD119" s="201" t="b">
        <f t="shared" si="258"/>
        <v>0</v>
      </c>
      <c r="TME119" s="201" t="b">
        <f t="shared" si="258"/>
        <v>0</v>
      </c>
      <c r="TMF119" s="201" t="b">
        <f t="shared" si="258"/>
        <v>0</v>
      </c>
      <c r="TMG119" s="201" t="b">
        <f t="shared" si="258"/>
        <v>0</v>
      </c>
      <c r="TMH119" s="201" t="b">
        <f t="shared" si="258"/>
        <v>0</v>
      </c>
      <c r="TMI119" s="201" t="b">
        <f t="shared" si="258"/>
        <v>0</v>
      </c>
      <c r="TMJ119" s="201" t="b">
        <f t="shared" si="258"/>
        <v>0</v>
      </c>
      <c r="TMK119" s="201" t="b">
        <f t="shared" si="258"/>
        <v>0</v>
      </c>
      <c r="TML119" s="201" t="b">
        <f t="shared" si="258"/>
        <v>0</v>
      </c>
      <c r="TMM119" s="201" t="b">
        <f t="shared" si="258"/>
        <v>0</v>
      </c>
      <c r="TMN119" s="201" t="b">
        <f t="shared" si="258"/>
        <v>0</v>
      </c>
      <c r="TMO119" s="201" t="b">
        <f t="shared" si="258"/>
        <v>0</v>
      </c>
      <c r="TMP119" s="201" t="b">
        <f t="shared" si="258"/>
        <v>0</v>
      </c>
      <c r="TMQ119" s="201" t="b">
        <f t="shared" si="258"/>
        <v>0</v>
      </c>
      <c r="TMR119" s="201" t="b">
        <f t="shared" si="258"/>
        <v>0</v>
      </c>
      <c r="TMS119" s="201" t="b">
        <f t="shared" si="258"/>
        <v>0</v>
      </c>
      <c r="TMT119" s="201" t="b">
        <f t="shared" si="258"/>
        <v>0</v>
      </c>
      <c r="TMU119" s="201" t="b">
        <f t="shared" si="258"/>
        <v>0</v>
      </c>
      <c r="TMV119" s="201" t="b">
        <f t="shared" si="258"/>
        <v>0</v>
      </c>
      <c r="TMW119" s="201" t="b">
        <f t="shared" si="258"/>
        <v>0</v>
      </c>
      <c r="TMX119" s="201" t="b">
        <f t="shared" si="258"/>
        <v>0</v>
      </c>
      <c r="TMY119" s="201" t="b">
        <f t="shared" si="258"/>
        <v>0</v>
      </c>
      <c r="TMZ119" s="201" t="b">
        <f t="shared" si="258"/>
        <v>0</v>
      </c>
      <c r="TNA119" s="201" t="b">
        <f t="shared" si="258"/>
        <v>0</v>
      </c>
      <c r="TNB119" s="201" t="b">
        <f t="shared" si="258"/>
        <v>0</v>
      </c>
      <c r="TNC119" s="201" t="b">
        <f t="shared" si="258"/>
        <v>0</v>
      </c>
      <c r="TND119" s="201" t="b">
        <f t="shared" si="258"/>
        <v>0</v>
      </c>
      <c r="TNE119" s="201" t="b">
        <f t="shared" si="258"/>
        <v>0</v>
      </c>
      <c r="TNF119" s="201" t="b">
        <f t="shared" si="258"/>
        <v>0</v>
      </c>
      <c r="TNG119" s="201" t="b">
        <f t="shared" si="258"/>
        <v>0</v>
      </c>
      <c r="TNH119" s="201" t="b">
        <f t="shared" si="258"/>
        <v>0</v>
      </c>
      <c r="TNI119" s="201" t="b">
        <f t="shared" si="258"/>
        <v>0</v>
      </c>
      <c r="TNJ119" s="201" t="b">
        <f t="shared" si="258"/>
        <v>0</v>
      </c>
      <c r="TNK119" s="201" t="b">
        <f t="shared" si="258"/>
        <v>0</v>
      </c>
      <c r="TNL119" s="201" t="b">
        <f t="shared" si="258"/>
        <v>0</v>
      </c>
      <c r="TNM119" s="201" t="b">
        <f t="shared" si="258"/>
        <v>0</v>
      </c>
      <c r="TNN119" s="201" t="b">
        <f t="shared" si="258"/>
        <v>0</v>
      </c>
      <c r="TNO119" s="201" t="b">
        <f t="shared" ref="TNO119:TPZ119" si="259">IF(TNO113=TRUE,IF(((TNO117-TNO114)*TNO116)&lt;0,TRUE,FALSE),FALSE)</f>
        <v>0</v>
      </c>
      <c r="TNP119" s="201" t="b">
        <f t="shared" si="259"/>
        <v>0</v>
      </c>
      <c r="TNQ119" s="201" t="b">
        <f t="shared" si="259"/>
        <v>0</v>
      </c>
      <c r="TNR119" s="201" t="b">
        <f t="shared" si="259"/>
        <v>0</v>
      </c>
      <c r="TNS119" s="201" t="b">
        <f t="shared" si="259"/>
        <v>0</v>
      </c>
      <c r="TNT119" s="201" t="b">
        <f t="shared" si="259"/>
        <v>0</v>
      </c>
      <c r="TNU119" s="201" t="b">
        <f t="shared" si="259"/>
        <v>0</v>
      </c>
      <c r="TNV119" s="201" t="b">
        <f t="shared" si="259"/>
        <v>0</v>
      </c>
      <c r="TNW119" s="201" t="b">
        <f t="shared" si="259"/>
        <v>0</v>
      </c>
      <c r="TNX119" s="201" t="b">
        <f t="shared" si="259"/>
        <v>0</v>
      </c>
      <c r="TNY119" s="201" t="b">
        <f t="shared" si="259"/>
        <v>0</v>
      </c>
      <c r="TNZ119" s="201" t="b">
        <f t="shared" si="259"/>
        <v>0</v>
      </c>
      <c r="TOA119" s="201" t="b">
        <f t="shared" si="259"/>
        <v>0</v>
      </c>
      <c r="TOB119" s="201" t="b">
        <f t="shared" si="259"/>
        <v>0</v>
      </c>
      <c r="TOC119" s="201" t="b">
        <f t="shared" si="259"/>
        <v>0</v>
      </c>
      <c r="TOD119" s="201" t="b">
        <f t="shared" si="259"/>
        <v>0</v>
      </c>
      <c r="TOE119" s="201" t="b">
        <f t="shared" si="259"/>
        <v>0</v>
      </c>
      <c r="TOF119" s="201" t="b">
        <f t="shared" si="259"/>
        <v>0</v>
      </c>
      <c r="TOG119" s="201" t="b">
        <f t="shared" si="259"/>
        <v>0</v>
      </c>
      <c r="TOH119" s="201" t="b">
        <f t="shared" si="259"/>
        <v>0</v>
      </c>
      <c r="TOI119" s="201" t="b">
        <f t="shared" si="259"/>
        <v>0</v>
      </c>
      <c r="TOJ119" s="201" t="b">
        <f t="shared" si="259"/>
        <v>0</v>
      </c>
      <c r="TOK119" s="201" t="b">
        <f t="shared" si="259"/>
        <v>0</v>
      </c>
      <c r="TOL119" s="201" t="b">
        <f t="shared" si="259"/>
        <v>0</v>
      </c>
      <c r="TOM119" s="201" t="b">
        <f t="shared" si="259"/>
        <v>0</v>
      </c>
      <c r="TON119" s="201" t="b">
        <f t="shared" si="259"/>
        <v>0</v>
      </c>
      <c r="TOO119" s="201" t="b">
        <f t="shared" si="259"/>
        <v>0</v>
      </c>
      <c r="TOP119" s="201" t="b">
        <f t="shared" si="259"/>
        <v>0</v>
      </c>
      <c r="TOQ119" s="201" t="b">
        <f t="shared" si="259"/>
        <v>0</v>
      </c>
      <c r="TOR119" s="201" t="b">
        <f t="shared" si="259"/>
        <v>0</v>
      </c>
      <c r="TOS119" s="201" t="b">
        <f t="shared" si="259"/>
        <v>0</v>
      </c>
      <c r="TOT119" s="201" t="b">
        <f t="shared" si="259"/>
        <v>0</v>
      </c>
      <c r="TOU119" s="201" t="b">
        <f t="shared" si="259"/>
        <v>0</v>
      </c>
      <c r="TOV119" s="201" t="b">
        <f t="shared" si="259"/>
        <v>0</v>
      </c>
      <c r="TOW119" s="201" t="b">
        <f t="shared" si="259"/>
        <v>0</v>
      </c>
      <c r="TOX119" s="201" t="b">
        <f t="shared" si="259"/>
        <v>0</v>
      </c>
      <c r="TOY119" s="201" t="b">
        <f t="shared" si="259"/>
        <v>0</v>
      </c>
      <c r="TOZ119" s="201" t="b">
        <f t="shared" si="259"/>
        <v>0</v>
      </c>
      <c r="TPA119" s="201" t="b">
        <f t="shared" si="259"/>
        <v>0</v>
      </c>
      <c r="TPB119" s="201" t="b">
        <f t="shared" si="259"/>
        <v>0</v>
      </c>
      <c r="TPC119" s="201" t="b">
        <f t="shared" si="259"/>
        <v>0</v>
      </c>
      <c r="TPD119" s="201" t="b">
        <f t="shared" si="259"/>
        <v>0</v>
      </c>
      <c r="TPE119" s="201" t="b">
        <f t="shared" si="259"/>
        <v>0</v>
      </c>
      <c r="TPF119" s="201" t="b">
        <f t="shared" si="259"/>
        <v>0</v>
      </c>
      <c r="TPG119" s="201" t="b">
        <f t="shared" si="259"/>
        <v>0</v>
      </c>
      <c r="TPH119" s="201" t="b">
        <f t="shared" si="259"/>
        <v>0</v>
      </c>
      <c r="TPI119" s="201" t="b">
        <f t="shared" si="259"/>
        <v>0</v>
      </c>
      <c r="TPJ119" s="201" t="b">
        <f t="shared" si="259"/>
        <v>0</v>
      </c>
      <c r="TPK119" s="201" t="b">
        <f t="shared" si="259"/>
        <v>0</v>
      </c>
      <c r="TPL119" s="201" t="b">
        <f t="shared" si="259"/>
        <v>0</v>
      </c>
      <c r="TPM119" s="201" t="b">
        <f t="shared" si="259"/>
        <v>0</v>
      </c>
      <c r="TPN119" s="201" t="b">
        <f t="shared" si="259"/>
        <v>0</v>
      </c>
      <c r="TPO119" s="201" t="b">
        <f t="shared" si="259"/>
        <v>0</v>
      </c>
      <c r="TPP119" s="201" t="b">
        <f t="shared" si="259"/>
        <v>0</v>
      </c>
      <c r="TPQ119" s="201" t="b">
        <f t="shared" si="259"/>
        <v>0</v>
      </c>
      <c r="TPR119" s="201" t="b">
        <f t="shared" si="259"/>
        <v>0</v>
      </c>
      <c r="TPS119" s="201" t="b">
        <f t="shared" si="259"/>
        <v>0</v>
      </c>
      <c r="TPT119" s="201" t="b">
        <f t="shared" si="259"/>
        <v>0</v>
      </c>
      <c r="TPU119" s="201" t="b">
        <f t="shared" si="259"/>
        <v>0</v>
      </c>
      <c r="TPV119" s="201" t="b">
        <f t="shared" si="259"/>
        <v>0</v>
      </c>
      <c r="TPW119" s="201" t="b">
        <f t="shared" si="259"/>
        <v>0</v>
      </c>
      <c r="TPX119" s="201" t="b">
        <f t="shared" si="259"/>
        <v>0</v>
      </c>
      <c r="TPY119" s="201" t="b">
        <f t="shared" si="259"/>
        <v>0</v>
      </c>
      <c r="TPZ119" s="201" t="b">
        <f t="shared" si="259"/>
        <v>0</v>
      </c>
      <c r="TQA119" s="201" t="b">
        <f t="shared" ref="TQA119:TSL119" si="260">IF(TQA113=TRUE,IF(((TQA117-TQA114)*TQA116)&lt;0,TRUE,FALSE),FALSE)</f>
        <v>0</v>
      </c>
      <c r="TQB119" s="201" t="b">
        <f t="shared" si="260"/>
        <v>0</v>
      </c>
      <c r="TQC119" s="201" t="b">
        <f t="shared" si="260"/>
        <v>0</v>
      </c>
      <c r="TQD119" s="201" t="b">
        <f t="shared" si="260"/>
        <v>0</v>
      </c>
      <c r="TQE119" s="201" t="b">
        <f t="shared" si="260"/>
        <v>0</v>
      </c>
      <c r="TQF119" s="201" t="b">
        <f t="shared" si="260"/>
        <v>0</v>
      </c>
      <c r="TQG119" s="201" t="b">
        <f t="shared" si="260"/>
        <v>0</v>
      </c>
      <c r="TQH119" s="201" t="b">
        <f t="shared" si="260"/>
        <v>0</v>
      </c>
      <c r="TQI119" s="201" t="b">
        <f t="shared" si="260"/>
        <v>0</v>
      </c>
      <c r="TQJ119" s="201" t="b">
        <f t="shared" si="260"/>
        <v>0</v>
      </c>
      <c r="TQK119" s="201" t="b">
        <f t="shared" si="260"/>
        <v>0</v>
      </c>
      <c r="TQL119" s="201" t="b">
        <f t="shared" si="260"/>
        <v>0</v>
      </c>
      <c r="TQM119" s="201" t="b">
        <f t="shared" si="260"/>
        <v>0</v>
      </c>
      <c r="TQN119" s="201" t="b">
        <f t="shared" si="260"/>
        <v>0</v>
      </c>
      <c r="TQO119" s="201" t="b">
        <f t="shared" si="260"/>
        <v>0</v>
      </c>
      <c r="TQP119" s="201" t="b">
        <f t="shared" si="260"/>
        <v>0</v>
      </c>
      <c r="TQQ119" s="201" t="b">
        <f t="shared" si="260"/>
        <v>0</v>
      </c>
      <c r="TQR119" s="201" t="b">
        <f t="shared" si="260"/>
        <v>0</v>
      </c>
      <c r="TQS119" s="201" t="b">
        <f t="shared" si="260"/>
        <v>0</v>
      </c>
      <c r="TQT119" s="201" t="b">
        <f t="shared" si="260"/>
        <v>0</v>
      </c>
      <c r="TQU119" s="201" t="b">
        <f t="shared" si="260"/>
        <v>0</v>
      </c>
      <c r="TQV119" s="201" t="b">
        <f t="shared" si="260"/>
        <v>0</v>
      </c>
      <c r="TQW119" s="201" t="b">
        <f t="shared" si="260"/>
        <v>0</v>
      </c>
      <c r="TQX119" s="201" t="b">
        <f t="shared" si="260"/>
        <v>0</v>
      </c>
      <c r="TQY119" s="201" t="b">
        <f t="shared" si="260"/>
        <v>0</v>
      </c>
      <c r="TQZ119" s="201" t="b">
        <f t="shared" si="260"/>
        <v>0</v>
      </c>
      <c r="TRA119" s="201" t="b">
        <f t="shared" si="260"/>
        <v>0</v>
      </c>
      <c r="TRB119" s="201" t="b">
        <f t="shared" si="260"/>
        <v>0</v>
      </c>
      <c r="TRC119" s="201" t="b">
        <f t="shared" si="260"/>
        <v>0</v>
      </c>
      <c r="TRD119" s="201" t="b">
        <f t="shared" si="260"/>
        <v>0</v>
      </c>
      <c r="TRE119" s="201" t="b">
        <f t="shared" si="260"/>
        <v>0</v>
      </c>
      <c r="TRF119" s="201" t="b">
        <f t="shared" si="260"/>
        <v>0</v>
      </c>
      <c r="TRG119" s="201" t="b">
        <f t="shared" si="260"/>
        <v>0</v>
      </c>
      <c r="TRH119" s="201" t="b">
        <f t="shared" si="260"/>
        <v>0</v>
      </c>
      <c r="TRI119" s="201" t="b">
        <f t="shared" si="260"/>
        <v>0</v>
      </c>
      <c r="TRJ119" s="201" t="b">
        <f t="shared" si="260"/>
        <v>0</v>
      </c>
      <c r="TRK119" s="201" t="b">
        <f t="shared" si="260"/>
        <v>0</v>
      </c>
      <c r="TRL119" s="201" t="b">
        <f t="shared" si="260"/>
        <v>0</v>
      </c>
      <c r="TRM119" s="201" t="b">
        <f t="shared" si="260"/>
        <v>0</v>
      </c>
      <c r="TRN119" s="201" t="b">
        <f t="shared" si="260"/>
        <v>0</v>
      </c>
      <c r="TRO119" s="201" t="b">
        <f t="shared" si="260"/>
        <v>0</v>
      </c>
      <c r="TRP119" s="201" t="b">
        <f t="shared" si="260"/>
        <v>0</v>
      </c>
      <c r="TRQ119" s="201" t="b">
        <f t="shared" si="260"/>
        <v>0</v>
      </c>
      <c r="TRR119" s="201" t="b">
        <f t="shared" si="260"/>
        <v>0</v>
      </c>
      <c r="TRS119" s="201" t="b">
        <f t="shared" si="260"/>
        <v>0</v>
      </c>
      <c r="TRT119" s="201" t="b">
        <f t="shared" si="260"/>
        <v>0</v>
      </c>
      <c r="TRU119" s="201" t="b">
        <f t="shared" si="260"/>
        <v>0</v>
      </c>
      <c r="TRV119" s="201" t="b">
        <f t="shared" si="260"/>
        <v>0</v>
      </c>
      <c r="TRW119" s="201" t="b">
        <f t="shared" si="260"/>
        <v>0</v>
      </c>
      <c r="TRX119" s="201" t="b">
        <f t="shared" si="260"/>
        <v>0</v>
      </c>
      <c r="TRY119" s="201" t="b">
        <f t="shared" si="260"/>
        <v>0</v>
      </c>
      <c r="TRZ119" s="201" t="b">
        <f t="shared" si="260"/>
        <v>0</v>
      </c>
      <c r="TSA119" s="201" t="b">
        <f t="shared" si="260"/>
        <v>0</v>
      </c>
      <c r="TSB119" s="201" t="b">
        <f t="shared" si="260"/>
        <v>0</v>
      </c>
      <c r="TSC119" s="201" t="b">
        <f t="shared" si="260"/>
        <v>0</v>
      </c>
      <c r="TSD119" s="201" t="b">
        <f t="shared" si="260"/>
        <v>0</v>
      </c>
      <c r="TSE119" s="201" t="b">
        <f t="shared" si="260"/>
        <v>0</v>
      </c>
      <c r="TSF119" s="201" t="b">
        <f t="shared" si="260"/>
        <v>0</v>
      </c>
      <c r="TSG119" s="201" t="b">
        <f t="shared" si="260"/>
        <v>0</v>
      </c>
      <c r="TSH119" s="201" t="b">
        <f t="shared" si="260"/>
        <v>0</v>
      </c>
      <c r="TSI119" s="201" t="b">
        <f t="shared" si="260"/>
        <v>0</v>
      </c>
      <c r="TSJ119" s="201" t="b">
        <f t="shared" si="260"/>
        <v>0</v>
      </c>
      <c r="TSK119" s="201" t="b">
        <f t="shared" si="260"/>
        <v>0</v>
      </c>
      <c r="TSL119" s="201" t="b">
        <f t="shared" si="260"/>
        <v>0</v>
      </c>
      <c r="TSM119" s="201" t="b">
        <f t="shared" ref="TSM119:TUX119" si="261">IF(TSM113=TRUE,IF(((TSM117-TSM114)*TSM116)&lt;0,TRUE,FALSE),FALSE)</f>
        <v>0</v>
      </c>
      <c r="TSN119" s="201" t="b">
        <f t="shared" si="261"/>
        <v>0</v>
      </c>
      <c r="TSO119" s="201" t="b">
        <f t="shared" si="261"/>
        <v>0</v>
      </c>
      <c r="TSP119" s="201" t="b">
        <f t="shared" si="261"/>
        <v>0</v>
      </c>
      <c r="TSQ119" s="201" t="b">
        <f t="shared" si="261"/>
        <v>0</v>
      </c>
      <c r="TSR119" s="201" t="b">
        <f t="shared" si="261"/>
        <v>0</v>
      </c>
      <c r="TSS119" s="201" t="b">
        <f t="shared" si="261"/>
        <v>0</v>
      </c>
      <c r="TST119" s="201" t="b">
        <f t="shared" si="261"/>
        <v>0</v>
      </c>
      <c r="TSU119" s="201" t="b">
        <f t="shared" si="261"/>
        <v>0</v>
      </c>
      <c r="TSV119" s="201" t="b">
        <f t="shared" si="261"/>
        <v>0</v>
      </c>
      <c r="TSW119" s="201" t="b">
        <f t="shared" si="261"/>
        <v>0</v>
      </c>
      <c r="TSX119" s="201" t="b">
        <f t="shared" si="261"/>
        <v>0</v>
      </c>
      <c r="TSY119" s="201" t="b">
        <f t="shared" si="261"/>
        <v>0</v>
      </c>
      <c r="TSZ119" s="201" t="b">
        <f t="shared" si="261"/>
        <v>0</v>
      </c>
      <c r="TTA119" s="201" t="b">
        <f t="shared" si="261"/>
        <v>0</v>
      </c>
      <c r="TTB119" s="201" t="b">
        <f t="shared" si="261"/>
        <v>0</v>
      </c>
      <c r="TTC119" s="201" t="b">
        <f t="shared" si="261"/>
        <v>0</v>
      </c>
      <c r="TTD119" s="201" t="b">
        <f t="shared" si="261"/>
        <v>0</v>
      </c>
      <c r="TTE119" s="201" t="b">
        <f t="shared" si="261"/>
        <v>0</v>
      </c>
      <c r="TTF119" s="201" t="b">
        <f t="shared" si="261"/>
        <v>0</v>
      </c>
      <c r="TTG119" s="201" t="b">
        <f t="shared" si="261"/>
        <v>0</v>
      </c>
      <c r="TTH119" s="201" t="b">
        <f t="shared" si="261"/>
        <v>0</v>
      </c>
      <c r="TTI119" s="201" t="b">
        <f t="shared" si="261"/>
        <v>0</v>
      </c>
      <c r="TTJ119" s="201" t="b">
        <f t="shared" si="261"/>
        <v>0</v>
      </c>
      <c r="TTK119" s="201" t="b">
        <f t="shared" si="261"/>
        <v>0</v>
      </c>
      <c r="TTL119" s="201" t="b">
        <f t="shared" si="261"/>
        <v>0</v>
      </c>
      <c r="TTM119" s="201" t="b">
        <f t="shared" si="261"/>
        <v>0</v>
      </c>
      <c r="TTN119" s="201" t="b">
        <f t="shared" si="261"/>
        <v>0</v>
      </c>
      <c r="TTO119" s="201" t="b">
        <f t="shared" si="261"/>
        <v>0</v>
      </c>
      <c r="TTP119" s="201" t="b">
        <f t="shared" si="261"/>
        <v>0</v>
      </c>
      <c r="TTQ119" s="201" t="b">
        <f t="shared" si="261"/>
        <v>0</v>
      </c>
      <c r="TTR119" s="201" t="b">
        <f t="shared" si="261"/>
        <v>0</v>
      </c>
      <c r="TTS119" s="201" t="b">
        <f t="shared" si="261"/>
        <v>0</v>
      </c>
      <c r="TTT119" s="201" t="b">
        <f t="shared" si="261"/>
        <v>0</v>
      </c>
      <c r="TTU119" s="201" t="b">
        <f t="shared" si="261"/>
        <v>0</v>
      </c>
      <c r="TTV119" s="201" t="b">
        <f t="shared" si="261"/>
        <v>0</v>
      </c>
      <c r="TTW119" s="201" t="b">
        <f t="shared" si="261"/>
        <v>0</v>
      </c>
      <c r="TTX119" s="201" t="b">
        <f t="shared" si="261"/>
        <v>0</v>
      </c>
      <c r="TTY119" s="201" t="b">
        <f t="shared" si="261"/>
        <v>0</v>
      </c>
      <c r="TTZ119" s="201" t="b">
        <f t="shared" si="261"/>
        <v>0</v>
      </c>
      <c r="TUA119" s="201" t="b">
        <f t="shared" si="261"/>
        <v>0</v>
      </c>
      <c r="TUB119" s="201" t="b">
        <f t="shared" si="261"/>
        <v>0</v>
      </c>
      <c r="TUC119" s="201" t="b">
        <f t="shared" si="261"/>
        <v>0</v>
      </c>
      <c r="TUD119" s="201" t="b">
        <f t="shared" si="261"/>
        <v>0</v>
      </c>
      <c r="TUE119" s="201" t="b">
        <f t="shared" si="261"/>
        <v>0</v>
      </c>
      <c r="TUF119" s="201" t="b">
        <f t="shared" si="261"/>
        <v>0</v>
      </c>
      <c r="TUG119" s="201" t="b">
        <f t="shared" si="261"/>
        <v>0</v>
      </c>
      <c r="TUH119" s="201" t="b">
        <f t="shared" si="261"/>
        <v>0</v>
      </c>
      <c r="TUI119" s="201" t="b">
        <f t="shared" si="261"/>
        <v>0</v>
      </c>
      <c r="TUJ119" s="201" t="b">
        <f t="shared" si="261"/>
        <v>0</v>
      </c>
      <c r="TUK119" s="201" t="b">
        <f t="shared" si="261"/>
        <v>0</v>
      </c>
      <c r="TUL119" s="201" t="b">
        <f t="shared" si="261"/>
        <v>0</v>
      </c>
      <c r="TUM119" s="201" t="b">
        <f t="shared" si="261"/>
        <v>0</v>
      </c>
      <c r="TUN119" s="201" t="b">
        <f t="shared" si="261"/>
        <v>0</v>
      </c>
      <c r="TUO119" s="201" t="b">
        <f t="shared" si="261"/>
        <v>0</v>
      </c>
      <c r="TUP119" s="201" t="b">
        <f t="shared" si="261"/>
        <v>0</v>
      </c>
      <c r="TUQ119" s="201" t="b">
        <f t="shared" si="261"/>
        <v>0</v>
      </c>
      <c r="TUR119" s="201" t="b">
        <f t="shared" si="261"/>
        <v>0</v>
      </c>
      <c r="TUS119" s="201" t="b">
        <f t="shared" si="261"/>
        <v>0</v>
      </c>
      <c r="TUT119" s="201" t="b">
        <f t="shared" si="261"/>
        <v>0</v>
      </c>
      <c r="TUU119" s="201" t="b">
        <f t="shared" si="261"/>
        <v>0</v>
      </c>
      <c r="TUV119" s="201" t="b">
        <f t="shared" si="261"/>
        <v>0</v>
      </c>
      <c r="TUW119" s="201" t="b">
        <f t="shared" si="261"/>
        <v>0</v>
      </c>
      <c r="TUX119" s="201" t="b">
        <f t="shared" si="261"/>
        <v>0</v>
      </c>
      <c r="TUY119" s="201" t="b">
        <f t="shared" ref="TUY119:TXJ119" si="262">IF(TUY113=TRUE,IF(((TUY117-TUY114)*TUY116)&lt;0,TRUE,FALSE),FALSE)</f>
        <v>0</v>
      </c>
      <c r="TUZ119" s="201" t="b">
        <f t="shared" si="262"/>
        <v>0</v>
      </c>
      <c r="TVA119" s="201" t="b">
        <f t="shared" si="262"/>
        <v>0</v>
      </c>
      <c r="TVB119" s="201" t="b">
        <f t="shared" si="262"/>
        <v>0</v>
      </c>
      <c r="TVC119" s="201" t="b">
        <f t="shared" si="262"/>
        <v>0</v>
      </c>
      <c r="TVD119" s="201" t="b">
        <f t="shared" si="262"/>
        <v>0</v>
      </c>
      <c r="TVE119" s="201" t="b">
        <f t="shared" si="262"/>
        <v>0</v>
      </c>
      <c r="TVF119" s="201" t="b">
        <f t="shared" si="262"/>
        <v>0</v>
      </c>
      <c r="TVG119" s="201" t="b">
        <f t="shared" si="262"/>
        <v>0</v>
      </c>
      <c r="TVH119" s="201" t="b">
        <f t="shared" si="262"/>
        <v>0</v>
      </c>
      <c r="TVI119" s="201" t="b">
        <f t="shared" si="262"/>
        <v>0</v>
      </c>
      <c r="TVJ119" s="201" t="b">
        <f t="shared" si="262"/>
        <v>0</v>
      </c>
      <c r="TVK119" s="201" t="b">
        <f t="shared" si="262"/>
        <v>0</v>
      </c>
      <c r="TVL119" s="201" t="b">
        <f t="shared" si="262"/>
        <v>0</v>
      </c>
      <c r="TVM119" s="201" t="b">
        <f t="shared" si="262"/>
        <v>0</v>
      </c>
      <c r="TVN119" s="201" t="b">
        <f t="shared" si="262"/>
        <v>0</v>
      </c>
      <c r="TVO119" s="201" t="b">
        <f t="shared" si="262"/>
        <v>0</v>
      </c>
      <c r="TVP119" s="201" t="b">
        <f t="shared" si="262"/>
        <v>0</v>
      </c>
      <c r="TVQ119" s="201" t="b">
        <f t="shared" si="262"/>
        <v>0</v>
      </c>
      <c r="TVR119" s="201" t="b">
        <f t="shared" si="262"/>
        <v>0</v>
      </c>
      <c r="TVS119" s="201" t="b">
        <f t="shared" si="262"/>
        <v>0</v>
      </c>
      <c r="TVT119" s="201" t="b">
        <f t="shared" si="262"/>
        <v>0</v>
      </c>
      <c r="TVU119" s="201" t="b">
        <f t="shared" si="262"/>
        <v>0</v>
      </c>
      <c r="TVV119" s="201" t="b">
        <f t="shared" si="262"/>
        <v>0</v>
      </c>
      <c r="TVW119" s="201" t="b">
        <f t="shared" si="262"/>
        <v>0</v>
      </c>
      <c r="TVX119" s="201" t="b">
        <f t="shared" si="262"/>
        <v>0</v>
      </c>
      <c r="TVY119" s="201" t="b">
        <f t="shared" si="262"/>
        <v>0</v>
      </c>
      <c r="TVZ119" s="201" t="b">
        <f t="shared" si="262"/>
        <v>0</v>
      </c>
      <c r="TWA119" s="201" t="b">
        <f t="shared" si="262"/>
        <v>0</v>
      </c>
      <c r="TWB119" s="201" t="b">
        <f t="shared" si="262"/>
        <v>0</v>
      </c>
      <c r="TWC119" s="201" t="b">
        <f t="shared" si="262"/>
        <v>0</v>
      </c>
      <c r="TWD119" s="201" t="b">
        <f t="shared" si="262"/>
        <v>0</v>
      </c>
      <c r="TWE119" s="201" t="b">
        <f t="shared" si="262"/>
        <v>0</v>
      </c>
      <c r="TWF119" s="201" t="b">
        <f t="shared" si="262"/>
        <v>0</v>
      </c>
      <c r="TWG119" s="201" t="b">
        <f t="shared" si="262"/>
        <v>0</v>
      </c>
      <c r="TWH119" s="201" t="b">
        <f t="shared" si="262"/>
        <v>0</v>
      </c>
      <c r="TWI119" s="201" t="b">
        <f t="shared" si="262"/>
        <v>0</v>
      </c>
      <c r="TWJ119" s="201" t="b">
        <f t="shared" si="262"/>
        <v>0</v>
      </c>
      <c r="TWK119" s="201" t="b">
        <f t="shared" si="262"/>
        <v>0</v>
      </c>
      <c r="TWL119" s="201" t="b">
        <f t="shared" si="262"/>
        <v>0</v>
      </c>
      <c r="TWM119" s="201" t="b">
        <f t="shared" si="262"/>
        <v>0</v>
      </c>
      <c r="TWN119" s="201" t="b">
        <f t="shared" si="262"/>
        <v>0</v>
      </c>
      <c r="TWO119" s="201" t="b">
        <f t="shared" si="262"/>
        <v>0</v>
      </c>
      <c r="TWP119" s="201" t="b">
        <f t="shared" si="262"/>
        <v>0</v>
      </c>
      <c r="TWQ119" s="201" t="b">
        <f t="shared" si="262"/>
        <v>0</v>
      </c>
      <c r="TWR119" s="201" t="b">
        <f t="shared" si="262"/>
        <v>0</v>
      </c>
      <c r="TWS119" s="201" t="b">
        <f t="shared" si="262"/>
        <v>0</v>
      </c>
      <c r="TWT119" s="201" t="b">
        <f t="shared" si="262"/>
        <v>0</v>
      </c>
      <c r="TWU119" s="201" t="b">
        <f t="shared" si="262"/>
        <v>0</v>
      </c>
      <c r="TWV119" s="201" t="b">
        <f t="shared" si="262"/>
        <v>0</v>
      </c>
      <c r="TWW119" s="201" t="b">
        <f t="shared" si="262"/>
        <v>0</v>
      </c>
      <c r="TWX119" s="201" t="b">
        <f t="shared" si="262"/>
        <v>0</v>
      </c>
      <c r="TWY119" s="201" t="b">
        <f t="shared" si="262"/>
        <v>0</v>
      </c>
      <c r="TWZ119" s="201" t="b">
        <f t="shared" si="262"/>
        <v>0</v>
      </c>
      <c r="TXA119" s="201" t="b">
        <f t="shared" si="262"/>
        <v>0</v>
      </c>
      <c r="TXB119" s="201" t="b">
        <f t="shared" si="262"/>
        <v>0</v>
      </c>
      <c r="TXC119" s="201" t="b">
        <f t="shared" si="262"/>
        <v>0</v>
      </c>
      <c r="TXD119" s="201" t="b">
        <f t="shared" si="262"/>
        <v>0</v>
      </c>
      <c r="TXE119" s="201" t="b">
        <f t="shared" si="262"/>
        <v>0</v>
      </c>
      <c r="TXF119" s="201" t="b">
        <f t="shared" si="262"/>
        <v>0</v>
      </c>
      <c r="TXG119" s="201" t="b">
        <f t="shared" si="262"/>
        <v>0</v>
      </c>
      <c r="TXH119" s="201" t="b">
        <f t="shared" si="262"/>
        <v>0</v>
      </c>
      <c r="TXI119" s="201" t="b">
        <f t="shared" si="262"/>
        <v>0</v>
      </c>
      <c r="TXJ119" s="201" t="b">
        <f t="shared" si="262"/>
        <v>0</v>
      </c>
      <c r="TXK119" s="201" t="b">
        <f t="shared" ref="TXK119:TZV119" si="263">IF(TXK113=TRUE,IF(((TXK117-TXK114)*TXK116)&lt;0,TRUE,FALSE),FALSE)</f>
        <v>0</v>
      </c>
      <c r="TXL119" s="201" t="b">
        <f t="shared" si="263"/>
        <v>0</v>
      </c>
      <c r="TXM119" s="201" t="b">
        <f t="shared" si="263"/>
        <v>0</v>
      </c>
      <c r="TXN119" s="201" t="b">
        <f t="shared" si="263"/>
        <v>0</v>
      </c>
      <c r="TXO119" s="201" t="b">
        <f t="shared" si="263"/>
        <v>0</v>
      </c>
      <c r="TXP119" s="201" t="b">
        <f t="shared" si="263"/>
        <v>0</v>
      </c>
      <c r="TXQ119" s="201" t="b">
        <f t="shared" si="263"/>
        <v>0</v>
      </c>
      <c r="TXR119" s="201" t="b">
        <f t="shared" si="263"/>
        <v>0</v>
      </c>
      <c r="TXS119" s="201" t="b">
        <f t="shared" si="263"/>
        <v>0</v>
      </c>
      <c r="TXT119" s="201" t="b">
        <f t="shared" si="263"/>
        <v>0</v>
      </c>
      <c r="TXU119" s="201" t="b">
        <f t="shared" si="263"/>
        <v>0</v>
      </c>
      <c r="TXV119" s="201" t="b">
        <f t="shared" si="263"/>
        <v>0</v>
      </c>
      <c r="TXW119" s="201" t="b">
        <f t="shared" si="263"/>
        <v>0</v>
      </c>
      <c r="TXX119" s="201" t="b">
        <f t="shared" si="263"/>
        <v>0</v>
      </c>
      <c r="TXY119" s="201" t="b">
        <f t="shared" si="263"/>
        <v>0</v>
      </c>
      <c r="TXZ119" s="201" t="b">
        <f t="shared" si="263"/>
        <v>0</v>
      </c>
      <c r="TYA119" s="201" t="b">
        <f t="shared" si="263"/>
        <v>0</v>
      </c>
      <c r="TYB119" s="201" t="b">
        <f t="shared" si="263"/>
        <v>0</v>
      </c>
      <c r="TYC119" s="201" t="b">
        <f t="shared" si="263"/>
        <v>0</v>
      </c>
      <c r="TYD119" s="201" t="b">
        <f t="shared" si="263"/>
        <v>0</v>
      </c>
      <c r="TYE119" s="201" t="b">
        <f t="shared" si="263"/>
        <v>0</v>
      </c>
      <c r="TYF119" s="201" t="b">
        <f t="shared" si="263"/>
        <v>0</v>
      </c>
      <c r="TYG119" s="201" t="b">
        <f t="shared" si="263"/>
        <v>0</v>
      </c>
      <c r="TYH119" s="201" t="b">
        <f t="shared" si="263"/>
        <v>0</v>
      </c>
      <c r="TYI119" s="201" t="b">
        <f t="shared" si="263"/>
        <v>0</v>
      </c>
      <c r="TYJ119" s="201" t="b">
        <f t="shared" si="263"/>
        <v>0</v>
      </c>
      <c r="TYK119" s="201" t="b">
        <f t="shared" si="263"/>
        <v>0</v>
      </c>
      <c r="TYL119" s="201" t="b">
        <f t="shared" si="263"/>
        <v>0</v>
      </c>
      <c r="TYM119" s="201" t="b">
        <f t="shared" si="263"/>
        <v>0</v>
      </c>
      <c r="TYN119" s="201" t="b">
        <f t="shared" si="263"/>
        <v>0</v>
      </c>
      <c r="TYO119" s="201" t="b">
        <f t="shared" si="263"/>
        <v>0</v>
      </c>
      <c r="TYP119" s="201" t="b">
        <f t="shared" si="263"/>
        <v>0</v>
      </c>
      <c r="TYQ119" s="201" t="b">
        <f t="shared" si="263"/>
        <v>0</v>
      </c>
      <c r="TYR119" s="201" t="b">
        <f t="shared" si="263"/>
        <v>0</v>
      </c>
      <c r="TYS119" s="201" t="b">
        <f t="shared" si="263"/>
        <v>0</v>
      </c>
      <c r="TYT119" s="201" t="b">
        <f t="shared" si="263"/>
        <v>0</v>
      </c>
      <c r="TYU119" s="201" t="b">
        <f t="shared" si="263"/>
        <v>0</v>
      </c>
      <c r="TYV119" s="201" t="b">
        <f t="shared" si="263"/>
        <v>0</v>
      </c>
      <c r="TYW119" s="201" t="b">
        <f t="shared" si="263"/>
        <v>0</v>
      </c>
      <c r="TYX119" s="201" t="b">
        <f t="shared" si="263"/>
        <v>0</v>
      </c>
      <c r="TYY119" s="201" t="b">
        <f t="shared" si="263"/>
        <v>0</v>
      </c>
      <c r="TYZ119" s="201" t="b">
        <f t="shared" si="263"/>
        <v>0</v>
      </c>
      <c r="TZA119" s="201" t="b">
        <f t="shared" si="263"/>
        <v>0</v>
      </c>
      <c r="TZB119" s="201" t="b">
        <f t="shared" si="263"/>
        <v>0</v>
      </c>
      <c r="TZC119" s="201" t="b">
        <f t="shared" si="263"/>
        <v>0</v>
      </c>
      <c r="TZD119" s="201" t="b">
        <f t="shared" si="263"/>
        <v>0</v>
      </c>
      <c r="TZE119" s="201" t="b">
        <f t="shared" si="263"/>
        <v>0</v>
      </c>
      <c r="TZF119" s="201" t="b">
        <f t="shared" si="263"/>
        <v>0</v>
      </c>
      <c r="TZG119" s="201" t="b">
        <f t="shared" si="263"/>
        <v>0</v>
      </c>
      <c r="TZH119" s="201" t="b">
        <f t="shared" si="263"/>
        <v>0</v>
      </c>
      <c r="TZI119" s="201" t="b">
        <f t="shared" si="263"/>
        <v>0</v>
      </c>
      <c r="TZJ119" s="201" t="b">
        <f t="shared" si="263"/>
        <v>0</v>
      </c>
      <c r="TZK119" s="201" t="b">
        <f t="shared" si="263"/>
        <v>0</v>
      </c>
      <c r="TZL119" s="201" t="b">
        <f t="shared" si="263"/>
        <v>0</v>
      </c>
      <c r="TZM119" s="201" t="b">
        <f t="shared" si="263"/>
        <v>0</v>
      </c>
      <c r="TZN119" s="201" t="b">
        <f t="shared" si="263"/>
        <v>0</v>
      </c>
      <c r="TZO119" s="201" t="b">
        <f t="shared" si="263"/>
        <v>0</v>
      </c>
      <c r="TZP119" s="201" t="b">
        <f t="shared" si="263"/>
        <v>0</v>
      </c>
      <c r="TZQ119" s="201" t="b">
        <f t="shared" si="263"/>
        <v>0</v>
      </c>
      <c r="TZR119" s="201" t="b">
        <f t="shared" si="263"/>
        <v>0</v>
      </c>
      <c r="TZS119" s="201" t="b">
        <f t="shared" si="263"/>
        <v>0</v>
      </c>
      <c r="TZT119" s="201" t="b">
        <f t="shared" si="263"/>
        <v>0</v>
      </c>
      <c r="TZU119" s="201" t="b">
        <f t="shared" si="263"/>
        <v>0</v>
      </c>
      <c r="TZV119" s="201" t="b">
        <f t="shared" si="263"/>
        <v>0</v>
      </c>
      <c r="TZW119" s="201" t="b">
        <f t="shared" ref="TZW119:UCH119" si="264">IF(TZW113=TRUE,IF(((TZW117-TZW114)*TZW116)&lt;0,TRUE,FALSE),FALSE)</f>
        <v>0</v>
      </c>
      <c r="TZX119" s="201" t="b">
        <f t="shared" si="264"/>
        <v>0</v>
      </c>
      <c r="TZY119" s="201" t="b">
        <f t="shared" si="264"/>
        <v>0</v>
      </c>
      <c r="TZZ119" s="201" t="b">
        <f t="shared" si="264"/>
        <v>0</v>
      </c>
      <c r="UAA119" s="201" t="b">
        <f t="shared" si="264"/>
        <v>0</v>
      </c>
      <c r="UAB119" s="201" t="b">
        <f t="shared" si="264"/>
        <v>0</v>
      </c>
      <c r="UAC119" s="201" t="b">
        <f t="shared" si="264"/>
        <v>0</v>
      </c>
      <c r="UAD119" s="201" t="b">
        <f t="shared" si="264"/>
        <v>0</v>
      </c>
      <c r="UAE119" s="201" t="b">
        <f t="shared" si="264"/>
        <v>0</v>
      </c>
      <c r="UAF119" s="201" t="b">
        <f t="shared" si="264"/>
        <v>0</v>
      </c>
      <c r="UAG119" s="201" t="b">
        <f t="shared" si="264"/>
        <v>0</v>
      </c>
      <c r="UAH119" s="201" t="b">
        <f t="shared" si="264"/>
        <v>0</v>
      </c>
      <c r="UAI119" s="201" t="b">
        <f t="shared" si="264"/>
        <v>0</v>
      </c>
      <c r="UAJ119" s="201" t="b">
        <f t="shared" si="264"/>
        <v>0</v>
      </c>
      <c r="UAK119" s="201" t="b">
        <f t="shared" si="264"/>
        <v>0</v>
      </c>
      <c r="UAL119" s="201" t="b">
        <f t="shared" si="264"/>
        <v>0</v>
      </c>
      <c r="UAM119" s="201" t="b">
        <f t="shared" si="264"/>
        <v>0</v>
      </c>
      <c r="UAN119" s="201" t="b">
        <f t="shared" si="264"/>
        <v>0</v>
      </c>
      <c r="UAO119" s="201" t="b">
        <f t="shared" si="264"/>
        <v>0</v>
      </c>
      <c r="UAP119" s="201" t="b">
        <f t="shared" si="264"/>
        <v>0</v>
      </c>
      <c r="UAQ119" s="201" t="b">
        <f t="shared" si="264"/>
        <v>0</v>
      </c>
      <c r="UAR119" s="201" t="b">
        <f t="shared" si="264"/>
        <v>0</v>
      </c>
      <c r="UAS119" s="201" t="b">
        <f t="shared" si="264"/>
        <v>0</v>
      </c>
      <c r="UAT119" s="201" t="b">
        <f t="shared" si="264"/>
        <v>0</v>
      </c>
      <c r="UAU119" s="201" t="b">
        <f t="shared" si="264"/>
        <v>0</v>
      </c>
      <c r="UAV119" s="201" t="b">
        <f t="shared" si="264"/>
        <v>0</v>
      </c>
      <c r="UAW119" s="201" t="b">
        <f t="shared" si="264"/>
        <v>0</v>
      </c>
      <c r="UAX119" s="201" t="b">
        <f t="shared" si="264"/>
        <v>0</v>
      </c>
      <c r="UAY119" s="201" t="b">
        <f t="shared" si="264"/>
        <v>0</v>
      </c>
      <c r="UAZ119" s="201" t="b">
        <f t="shared" si="264"/>
        <v>0</v>
      </c>
      <c r="UBA119" s="201" t="b">
        <f t="shared" si="264"/>
        <v>0</v>
      </c>
      <c r="UBB119" s="201" t="b">
        <f t="shared" si="264"/>
        <v>0</v>
      </c>
      <c r="UBC119" s="201" t="b">
        <f t="shared" si="264"/>
        <v>0</v>
      </c>
      <c r="UBD119" s="201" t="b">
        <f t="shared" si="264"/>
        <v>0</v>
      </c>
      <c r="UBE119" s="201" t="b">
        <f t="shared" si="264"/>
        <v>0</v>
      </c>
      <c r="UBF119" s="201" t="b">
        <f t="shared" si="264"/>
        <v>0</v>
      </c>
      <c r="UBG119" s="201" t="b">
        <f t="shared" si="264"/>
        <v>0</v>
      </c>
      <c r="UBH119" s="201" t="b">
        <f t="shared" si="264"/>
        <v>0</v>
      </c>
      <c r="UBI119" s="201" t="b">
        <f t="shared" si="264"/>
        <v>0</v>
      </c>
      <c r="UBJ119" s="201" t="b">
        <f t="shared" si="264"/>
        <v>0</v>
      </c>
      <c r="UBK119" s="201" t="b">
        <f t="shared" si="264"/>
        <v>0</v>
      </c>
      <c r="UBL119" s="201" t="b">
        <f t="shared" si="264"/>
        <v>0</v>
      </c>
      <c r="UBM119" s="201" t="b">
        <f t="shared" si="264"/>
        <v>0</v>
      </c>
      <c r="UBN119" s="201" t="b">
        <f t="shared" si="264"/>
        <v>0</v>
      </c>
      <c r="UBO119" s="201" t="b">
        <f t="shared" si="264"/>
        <v>0</v>
      </c>
      <c r="UBP119" s="201" t="b">
        <f t="shared" si="264"/>
        <v>0</v>
      </c>
      <c r="UBQ119" s="201" t="b">
        <f t="shared" si="264"/>
        <v>0</v>
      </c>
      <c r="UBR119" s="201" t="b">
        <f t="shared" si="264"/>
        <v>0</v>
      </c>
      <c r="UBS119" s="201" t="b">
        <f t="shared" si="264"/>
        <v>0</v>
      </c>
      <c r="UBT119" s="201" t="b">
        <f t="shared" si="264"/>
        <v>0</v>
      </c>
      <c r="UBU119" s="201" t="b">
        <f t="shared" si="264"/>
        <v>0</v>
      </c>
      <c r="UBV119" s="201" t="b">
        <f t="shared" si="264"/>
        <v>0</v>
      </c>
      <c r="UBW119" s="201" t="b">
        <f t="shared" si="264"/>
        <v>0</v>
      </c>
      <c r="UBX119" s="201" t="b">
        <f t="shared" si="264"/>
        <v>0</v>
      </c>
      <c r="UBY119" s="201" t="b">
        <f t="shared" si="264"/>
        <v>0</v>
      </c>
      <c r="UBZ119" s="201" t="b">
        <f t="shared" si="264"/>
        <v>0</v>
      </c>
      <c r="UCA119" s="201" t="b">
        <f t="shared" si="264"/>
        <v>0</v>
      </c>
      <c r="UCB119" s="201" t="b">
        <f t="shared" si="264"/>
        <v>0</v>
      </c>
      <c r="UCC119" s="201" t="b">
        <f t="shared" si="264"/>
        <v>0</v>
      </c>
      <c r="UCD119" s="201" t="b">
        <f t="shared" si="264"/>
        <v>0</v>
      </c>
      <c r="UCE119" s="201" t="b">
        <f t="shared" si="264"/>
        <v>0</v>
      </c>
      <c r="UCF119" s="201" t="b">
        <f t="shared" si="264"/>
        <v>0</v>
      </c>
      <c r="UCG119" s="201" t="b">
        <f t="shared" si="264"/>
        <v>0</v>
      </c>
      <c r="UCH119" s="201" t="b">
        <f t="shared" si="264"/>
        <v>0</v>
      </c>
      <c r="UCI119" s="201" t="b">
        <f t="shared" ref="UCI119:UET119" si="265">IF(UCI113=TRUE,IF(((UCI117-UCI114)*UCI116)&lt;0,TRUE,FALSE),FALSE)</f>
        <v>0</v>
      </c>
      <c r="UCJ119" s="201" t="b">
        <f t="shared" si="265"/>
        <v>0</v>
      </c>
      <c r="UCK119" s="201" t="b">
        <f t="shared" si="265"/>
        <v>0</v>
      </c>
      <c r="UCL119" s="201" t="b">
        <f t="shared" si="265"/>
        <v>0</v>
      </c>
      <c r="UCM119" s="201" t="b">
        <f t="shared" si="265"/>
        <v>0</v>
      </c>
      <c r="UCN119" s="201" t="b">
        <f t="shared" si="265"/>
        <v>0</v>
      </c>
      <c r="UCO119" s="201" t="b">
        <f t="shared" si="265"/>
        <v>0</v>
      </c>
      <c r="UCP119" s="201" t="b">
        <f t="shared" si="265"/>
        <v>0</v>
      </c>
      <c r="UCQ119" s="201" t="b">
        <f t="shared" si="265"/>
        <v>0</v>
      </c>
      <c r="UCR119" s="201" t="b">
        <f t="shared" si="265"/>
        <v>0</v>
      </c>
      <c r="UCS119" s="201" t="b">
        <f t="shared" si="265"/>
        <v>0</v>
      </c>
      <c r="UCT119" s="201" t="b">
        <f t="shared" si="265"/>
        <v>0</v>
      </c>
      <c r="UCU119" s="201" t="b">
        <f t="shared" si="265"/>
        <v>0</v>
      </c>
      <c r="UCV119" s="201" t="b">
        <f t="shared" si="265"/>
        <v>0</v>
      </c>
      <c r="UCW119" s="201" t="b">
        <f t="shared" si="265"/>
        <v>0</v>
      </c>
      <c r="UCX119" s="201" t="b">
        <f t="shared" si="265"/>
        <v>0</v>
      </c>
      <c r="UCY119" s="201" t="b">
        <f t="shared" si="265"/>
        <v>0</v>
      </c>
      <c r="UCZ119" s="201" t="b">
        <f t="shared" si="265"/>
        <v>0</v>
      </c>
      <c r="UDA119" s="201" t="b">
        <f t="shared" si="265"/>
        <v>0</v>
      </c>
      <c r="UDB119" s="201" t="b">
        <f t="shared" si="265"/>
        <v>0</v>
      </c>
      <c r="UDC119" s="201" t="b">
        <f t="shared" si="265"/>
        <v>0</v>
      </c>
      <c r="UDD119" s="201" t="b">
        <f t="shared" si="265"/>
        <v>0</v>
      </c>
      <c r="UDE119" s="201" t="b">
        <f t="shared" si="265"/>
        <v>0</v>
      </c>
      <c r="UDF119" s="201" t="b">
        <f t="shared" si="265"/>
        <v>0</v>
      </c>
      <c r="UDG119" s="201" t="b">
        <f t="shared" si="265"/>
        <v>0</v>
      </c>
      <c r="UDH119" s="201" t="b">
        <f t="shared" si="265"/>
        <v>0</v>
      </c>
      <c r="UDI119" s="201" t="b">
        <f t="shared" si="265"/>
        <v>0</v>
      </c>
      <c r="UDJ119" s="201" t="b">
        <f t="shared" si="265"/>
        <v>0</v>
      </c>
      <c r="UDK119" s="201" t="b">
        <f t="shared" si="265"/>
        <v>0</v>
      </c>
      <c r="UDL119" s="201" t="b">
        <f t="shared" si="265"/>
        <v>0</v>
      </c>
      <c r="UDM119" s="201" t="b">
        <f t="shared" si="265"/>
        <v>0</v>
      </c>
      <c r="UDN119" s="201" t="b">
        <f t="shared" si="265"/>
        <v>0</v>
      </c>
      <c r="UDO119" s="201" t="b">
        <f t="shared" si="265"/>
        <v>0</v>
      </c>
      <c r="UDP119" s="201" t="b">
        <f t="shared" si="265"/>
        <v>0</v>
      </c>
      <c r="UDQ119" s="201" t="b">
        <f t="shared" si="265"/>
        <v>0</v>
      </c>
      <c r="UDR119" s="201" t="b">
        <f t="shared" si="265"/>
        <v>0</v>
      </c>
      <c r="UDS119" s="201" t="b">
        <f t="shared" si="265"/>
        <v>0</v>
      </c>
      <c r="UDT119" s="201" t="b">
        <f t="shared" si="265"/>
        <v>0</v>
      </c>
      <c r="UDU119" s="201" t="b">
        <f t="shared" si="265"/>
        <v>0</v>
      </c>
      <c r="UDV119" s="201" t="b">
        <f t="shared" si="265"/>
        <v>0</v>
      </c>
      <c r="UDW119" s="201" t="b">
        <f t="shared" si="265"/>
        <v>0</v>
      </c>
      <c r="UDX119" s="201" t="b">
        <f t="shared" si="265"/>
        <v>0</v>
      </c>
      <c r="UDY119" s="201" t="b">
        <f t="shared" si="265"/>
        <v>0</v>
      </c>
      <c r="UDZ119" s="201" t="b">
        <f t="shared" si="265"/>
        <v>0</v>
      </c>
      <c r="UEA119" s="201" t="b">
        <f t="shared" si="265"/>
        <v>0</v>
      </c>
      <c r="UEB119" s="201" t="b">
        <f t="shared" si="265"/>
        <v>0</v>
      </c>
      <c r="UEC119" s="201" t="b">
        <f t="shared" si="265"/>
        <v>0</v>
      </c>
      <c r="UED119" s="201" t="b">
        <f t="shared" si="265"/>
        <v>0</v>
      </c>
      <c r="UEE119" s="201" t="b">
        <f t="shared" si="265"/>
        <v>0</v>
      </c>
      <c r="UEF119" s="201" t="b">
        <f t="shared" si="265"/>
        <v>0</v>
      </c>
      <c r="UEG119" s="201" t="b">
        <f t="shared" si="265"/>
        <v>0</v>
      </c>
      <c r="UEH119" s="201" t="b">
        <f t="shared" si="265"/>
        <v>0</v>
      </c>
      <c r="UEI119" s="201" t="b">
        <f t="shared" si="265"/>
        <v>0</v>
      </c>
      <c r="UEJ119" s="201" t="b">
        <f t="shared" si="265"/>
        <v>0</v>
      </c>
      <c r="UEK119" s="201" t="b">
        <f t="shared" si="265"/>
        <v>0</v>
      </c>
      <c r="UEL119" s="201" t="b">
        <f t="shared" si="265"/>
        <v>0</v>
      </c>
      <c r="UEM119" s="201" t="b">
        <f t="shared" si="265"/>
        <v>0</v>
      </c>
      <c r="UEN119" s="201" t="b">
        <f t="shared" si="265"/>
        <v>0</v>
      </c>
      <c r="UEO119" s="201" t="b">
        <f t="shared" si="265"/>
        <v>0</v>
      </c>
      <c r="UEP119" s="201" t="b">
        <f t="shared" si="265"/>
        <v>0</v>
      </c>
      <c r="UEQ119" s="201" t="b">
        <f t="shared" si="265"/>
        <v>0</v>
      </c>
      <c r="UER119" s="201" t="b">
        <f t="shared" si="265"/>
        <v>0</v>
      </c>
      <c r="UES119" s="201" t="b">
        <f t="shared" si="265"/>
        <v>0</v>
      </c>
      <c r="UET119" s="201" t="b">
        <f t="shared" si="265"/>
        <v>0</v>
      </c>
      <c r="UEU119" s="201" t="b">
        <f t="shared" ref="UEU119:UHF119" si="266">IF(UEU113=TRUE,IF(((UEU117-UEU114)*UEU116)&lt;0,TRUE,FALSE),FALSE)</f>
        <v>0</v>
      </c>
      <c r="UEV119" s="201" t="b">
        <f t="shared" si="266"/>
        <v>0</v>
      </c>
      <c r="UEW119" s="201" t="b">
        <f t="shared" si="266"/>
        <v>0</v>
      </c>
      <c r="UEX119" s="201" t="b">
        <f t="shared" si="266"/>
        <v>0</v>
      </c>
      <c r="UEY119" s="201" t="b">
        <f t="shared" si="266"/>
        <v>0</v>
      </c>
      <c r="UEZ119" s="201" t="b">
        <f t="shared" si="266"/>
        <v>0</v>
      </c>
      <c r="UFA119" s="201" t="b">
        <f t="shared" si="266"/>
        <v>0</v>
      </c>
      <c r="UFB119" s="201" t="b">
        <f t="shared" si="266"/>
        <v>0</v>
      </c>
      <c r="UFC119" s="201" t="b">
        <f t="shared" si="266"/>
        <v>0</v>
      </c>
      <c r="UFD119" s="201" t="b">
        <f t="shared" si="266"/>
        <v>0</v>
      </c>
      <c r="UFE119" s="201" t="b">
        <f t="shared" si="266"/>
        <v>0</v>
      </c>
      <c r="UFF119" s="201" t="b">
        <f t="shared" si="266"/>
        <v>0</v>
      </c>
      <c r="UFG119" s="201" t="b">
        <f t="shared" si="266"/>
        <v>0</v>
      </c>
      <c r="UFH119" s="201" t="b">
        <f t="shared" si="266"/>
        <v>0</v>
      </c>
      <c r="UFI119" s="201" t="b">
        <f t="shared" si="266"/>
        <v>0</v>
      </c>
      <c r="UFJ119" s="201" t="b">
        <f t="shared" si="266"/>
        <v>0</v>
      </c>
      <c r="UFK119" s="201" t="b">
        <f t="shared" si="266"/>
        <v>0</v>
      </c>
      <c r="UFL119" s="201" t="b">
        <f t="shared" si="266"/>
        <v>0</v>
      </c>
      <c r="UFM119" s="201" t="b">
        <f t="shared" si="266"/>
        <v>0</v>
      </c>
      <c r="UFN119" s="201" t="b">
        <f t="shared" si="266"/>
        <v>0</v>
      </c>
      <c r="UFO119" s="201" t="b">
        <f t="shared" si="266"/>
        <v>0</v>
      </c>
      <c r="UFP119" s="201" t="b">
        <f t="shared" si="266"/>
        <v>0</v>
      </c>
      <c r="UFQ119" s="201" t="b">
        <f t="shared" si="266"/>
        <v>0</v>
      </c>
      <c r="UFR119" s="201" t="b">
        <f t="shared" si="266"/>
        <v>0</v>
      </c>
      <c r="UFS119" s="201" t="b">
        <f t="shared" si="266"/>
        <v>0</v>
      </c>
      <c r="UFT119" s="201" t="b">
        <f t="shared" si="266"/>
        <v>0</v>
      </c>
      <c r="UFU119" s="201" t="b">
        <f t="shared" si="266"/>
        <v>0</v>
      </c>
      <c r="UFV119" s="201" t="b">
        <f t="shared" si="266"/>
        <v>0</v>
      </c>
      <c r="UFW119" s="201" t="b">
        <f t="shared" si="266"/>
        <v>0</v>
      </c>
      <c r="UFX119" s="201" t="b">
        <f t="shared" si="266"/>
        <v>0</v>
      </c>
      <c r="UFY119" s="201" t="b">
        <f t="shared" si="266"/>
        <v>0</v>
      </c>
      <c r="UFZ119" s="201" t="b">
        <f t="shared" si="266"/>
        <v>0</v>
      </c>
      <c r="UGA119" s="201" t="b">
        <f t="shared" si="266"/>
        <v>0</v>
      </c>
      <c r="UGB119" s="201" t="b">
        <f t="shared" si="266"/>
        <v>0</v>
      </c>
      <c r="UGC119" s="201" t="b">
        <f t="shared" si="266"/>
        <v>0</v>
      </c>
      <c r="UGD119" s="201" t="b">
        <f t="shared" si="266"/>
        <v>0</v>
      </c>
      <c r="UGE119" s="201" t="b">
        <f t="shared" si="266"/>
        <v>0</v>
      </c>
      <c r="UGF119" s="201" t="b">
        <f t="shared" si="266"/>
        <v>0</v>
      </c>
      <c r="UGG119" s="201" t="b">
        <f t="shared" si="266"/>
        <v>0</v>
      </c>
      <c r="UGH119" s="201" t="b">
        <f t="shared" si="266"/>
        <v>0</v>
      </c>
      <c r="UGI119" s="201" t="b">
        <f t="shared" si="266"/>
        <v>0</v>
      </c>
      <c r="UGJ119" s="201" t="b">
        <f t="shared" si="266"/>
        <v>0</v>
      </c>
      <c r="UGK119" s="201" t="b">
        <f t="shared" si="266"/>
        <v>0</v>
      </c>
      <c r="UGL119" s="201" t="b">
        <f t="shared" si="266"/>
        <v>0</v>
      </c>
      <c r="UGM119" s="201" t="b">
        <f t="shared" si="266"/>
        <v>0</v>
      </c>
      <c r="UGN119" s="201" t="b">
        <f t="shared" si="266"/>
        <v>0</v>
      </c>
      <c r="UGO119" s="201" t="b">
        <f t="shared" si="266"/>
        <v>0</v>
      </c>
      <c r="UGP119" s="201" t="b">
        <f t="shared" si="266"/>
        <v>0</v>
      </c>
      <c r="UGQ119" s="201" t="b">
        <f t="shared" si="266"/>
        <v>0</v>
      </c>
      <c r="UGR119" s="201" t="b">
        <f t="shared" si="266"/>
        <v>0</v>
      </c>
      <c r="UGS119" s="201" t="b">
        <f t="shared" si="266"/>
        <v>0</v>
      </c>
      <c r="UGT119" s="201" t="b">
        <f t="shared" si="266"/>
        <v>0</v>
      </c>
      <c r="UGU119" s="201" t="b">
        <f t="shared" si="266"/>
        <v>0</v>
      </c>
      <c r="UGV119" s="201" t="b">
        <f t="shared" si="266"/>
        <v>0</v>
      </c>
      <c r="UGW119" s="201" t="b">
        <f t="shared" si="266"/>
        <v>0</v>
      </c>
      <c r="UGX119" s="201" t="b">
        <f t="shared" si="266"/>
        <v>0</v>
      </c>
      <c r="UGY119" s="201" t="b">
        <f t="shared" si="266"/>
        <v>0</v>
      </c>
      <c r="UGZ119" s="201" t="b">
        <f t="shared" si="266"/>
        <v>0</v>
      </c>
      <c r="UHA119" s="201" t="b">
        <f t="shared" si="266"/>
        <v>0</v>
      </c>
      <c r="UHB119" s="201" t="b">
        <f t="shared" si="266"/>
        <v>0</v>
      </c>
      <c r="UHC119" s="201" t="b">
        <f t="shared" si="266"/>
        <v>0</v>
      </c>
      <c r="UHD119" s="201" t="b">
        <f t="shared" si="266"/>
        <v>0</v>
      </c>
      <c r="UHE119" s="201" t="b">
        <f t="shared" si="266"/>
        <v>0</v>
      </c>
      <c r="UHF119" s="201" t="b">
        <f t="shared" si="266"/>
        <v>0</v>
      </c>
      <c r="UHG119" s="201" t="b">
        <f t="shared" ref="UHG119:UJR119" si="267">IF(UHG113=TRUE,IF(((UHG117-UHG114)*UHG116)&lt;0,TRUE,FALSE),FALSE)</f>
        <v>0</v>
      </c>
      <c r="UHH119" s="201" t="b">
        <f t="shared" si="267"/>
        <v>0</v>
      </c>
      <c r="UHI119" s="201" t="b">
        <f t="shared" si="267"/>
        <v>0</v>
      </c>
      <c r="UHJ119" s="201" t="b">
        <f t="shared" si="267"/>
        <v>0</v>
      </c>
      <c r="UHK119" s="201" t="b">
        <f t="shared" si="267"/>
        <v>0</v>
      </c>
      <c r="UHL119" s="201" t="b">
        <f t="shared" si="267"/>
        <v>0</v>
      </c>
      <c r="UHM119" s="201" t="b">
        <f t="shared" si="267"/>
        <v>0</v>
      </c>
      <c r="UHN119" s="201" t="b">
        <f t="shared" si="267"/>
        <v>0</v>
      </c>
      <c r="UHO119" s="201" t="b">
        <f t="shared" si="267"/>
        <v>0</v>
      </c>
      <c r="UHP119" s="201" t="b">
        <f t="shared" si="267"/>
        <v>0</v>
      </c>
      <c r="UHQ119" s="201" t="b">
        <f t="shared" si="267"/>
        <v>0</v>
      </c>
      <c r="UHR119" s="201" t="b">
        <f t="shared" si="267"/>
        <v>0</v>
      </c>
      <c r="UHS119" s="201" t="b">
        <f t="shared" si="267"/>
        <v>0</v>
      </c>
      <c r="UHT119" s="201" t="b">
        <f t="shared" si="267"/>
        <v>0</v>
      </c>
      <c r="UHU119" s="201" t="b">
        <f t="shared" si="267"/>
        <v>0</v>
      </c>
      <c r="UHV119" s="201" t="b">
        <f t="shared" si="267"/>
        <v>0</v>
      </c>
      <c r="UHW119" s="201" t="b">
        <f t="shared" si="267"/>
        <v>0</v>
      </c>
      <c r="UHX119" s="201" t="b">
        <f t="shared" si="267"/>
        <v>0</v>
      </c>
      <c r="UHY119" s="201" t="b">
        <f t="shared" si="267"/>
        <v>0</v>
      </c>
      <c r="UHZ119" s="201" t="b">
        <f t="shared" si="267"/>
        <v>0</v>
      </c>
      <c r="UIA119" s="201" t="b">
        <f t="shared" si="267"/>
        <v>0</v>
      </c>
      <c r="UIB119" s="201" t="b">
        <f t="shared" si="267"/>
        <v>0</v>
      </c>
      <c r="UIC119" s="201" t="b">
        <f t="shared" si="267"/>
        <v>0</v>
      </c>
      <c r="UID119" s="201" t="b">
        <f t="shared" si="267"/>
        <v>0</v>
      </c>
      <c r="UIE119" s="201" t="b">
        <f t="shared" si="267"/>
        <v>0</v>
      </c>
      <c r="UIF119" s="201" t="b">
        <f t="shared" si="267"/>
        <v>0</v>
      </c>
      <c r="UIG119" s="201" t="b">
        <f t="shared" si="267"/>
        <v>0</v>
      </c>
      <c r="UIH119" s="201" t="b">
        <f t="shared" si="267"/>
        <v>0</v>
      </c>
      <c r="UII119" s="201" t="b">
        <f t="shared" si="267"/>
        <v>0</v>
      </c>
      <c r="UIJ119" s="201" t="b">
        <f t="shared" si="267"/>
        <v>0</v>
      </c>
      <c r="UIK119" s="201" t="b">
        <f t="shared" si="267"/>
        <v>0</v>
      </c>
      <c r="UIL119" s="201" t="b">
        <f t="shared" si="267"/>
        <v>0</v>
      </c>
      <c r="UIM119" s="201" t="b">
        <f t="shared" si="267"/>
        <v>0</v>
      </c>
      <c r="UIN119" s="201" t="b">
        <f t="shared" si="267"/>
        <v>0</v>
      </c>
      <c r="UIO119" s="201" t="b">
        <f t="shared" si="267"/>
        <v>0</v>
      </c>
      <c r="UIP119" s="201" t="b">
        <f t="shared" si="267"/>
        <v>0</v>
      </c>
      <c r="UIQ119" s="201" t="b">
        <f t="shared" si="267"/>
        <v>0</v>
      </c>
      <c r="UIR119" s="201" t="b">
        <f t="shared" si="267"/>
        <v>0</v>
      </c>
      <c r="UIS119" s="201" t="b">
        <f t="shared" si="267"/>
        <v>0</v>
      </c>
      <c r="UIT119" s="201" t="b">
        <f t="shared" si="267"/>
        <v>0</v>
      </c>
      <c r="UIU119" s="201" t="b">
        <f t="shared" si="267"/>
        <v>0</v>
      </c>
      <c r="UIV119" s="201" t="b">
        <f t="shared" si="267"/>
        <v>0</v>
      </c>
      <c r="UIW119" s="201" t="b">
        <f t="shared" si="267"/>
        <v>0</v>
      </c>
      <c r="UIX119" s="201" t="b">
        <f t="shared" si="267"/>
        <v>0</v>
      </c>
      <c r="UIY119" s="201" t="b">
        <f t="shared" si="267"/>
        <v>0</v>
      </c>
      <c r="UIZ119" s="201" t="b">
        <f t="shared" si="267"/>
        <v>0</v>
      </c>
      <c r="UJA119" s="201" t="b">
        <f t="shared" si="267"/>
        <v>0</v>
      </c>
      <c r="UJB119" s="201" t="b">
        <f t="shared" si="267"/>
        <v>0</v>
      </c>
      <c r="UJC119" s="201" t="b">
        <f t="shared" si="267"/>
        <v>0</v>
      </c>
      <c r="UJD119" s="201" t="b">
        <f t="shared" si="267"/>
        <v>0</v>
      </c>
      <c r="UJE119" s="201" t="b">
        <f t="shared" si="267"/>
        <v>0</v>
      </c>
      <c r="UJF119" s="201" t="b">
        <f t="shared" si="267"/>
        <v>0</v>
      </c>
      <c r="UJG119" s="201" t="b">
        <f t="shared" si="267"/>
        <v>0</v>
      </c>
      <c r="UJH119" s="201" t="b">
        <f t="shared" si="267"/>
        <v>0</v>
      </c>
      <c r="UJI119" s="201" t="b">
        <f t="shared" si="267"/>
        <v>0</v>
      </c>
      <c r="UJJ119" s="201" t="b">
        <f t="shared" si="267"/>
        <v>0</v>
      </c>
      <c r="UJK119" s="201" t="b">
        <f t="shared" si="267"/>
        <v>0</v>
      </c>
      <c r="UJL119" s="201" t="b">
        <f t="shared" si="267"/>
        <v>0</v>
      </c>
      <c r="UJM119" s="201" t="b">
        <f t="shared" si="267"/>
        <v>0</v>
      </c>
      <c r="UJN119" s="201" t="b">
        <f t="shared" si="267"/>
        <v>0</v>
      </c>
      <c r="UJO119" s="201" t="b">
        <f t="shared" si="267"/>
        <v>0</v>
      </c>
      <c r="UJP119" s="201" t="b">
        <f t="shared" si="267"/>
        <v>0</v>
      </c>
      <c r="UJQ119" s="201" t="b">
        <f t="shared" si="267"/>
        <v>0</v>
      </c>
      <c r="UJR119" s="201" t="b">
        <f t="shared" si="267"/>
        <v>0</v>
      </c>
      <c r="UJS119" s="201" t="b">
        <f t="shared" ref="UJS119:UMD119" si="268">IF(UJS113=TRUE,IF(((UJS117-UJS114)*UJS116)&lt;0,TRUE,FALSE),FALSE)</f>
        <v>0</v>
      </c>
      <c r="UJT119" s="201" t="b">
        <f t="shared" si="268"/>
        <v>0</v>
      </c>
      <c r="UJU119" s="201" t="b">
        <f t="shared" si="268"/>
        <v>0</v>
      </c>
      <c r="UJV119" s="201" t="b">
        <f t="shared" si="268"/>
        <v>0</v>
      </c>
      <c r="UJW119" s="201" t="b">
        <f t="shared" si="268"/>
        <v>0</v>
      </c>
      <c r="UJX119" s="201" t="b">
        <f t="shared" si="268"/>
        <v>0</v>
      </c>
      <c r="UJY119" s="201" t="b">
        <f t="shared" si="268"/>
        <v>0</v>
      </c>
      <c r="UJZ119" s="201" t="b">
        <f t="shared" si="268"/>
        <v>0</v>
      </c>
      <c r="UKA119" s="201" t="b">
        <f t="shared" si="268"/>
        <v>0</v>
      </c>
      <c r="UKB119" s="201" t="b">
        <f t="shared" si="268"/>
        <v>0</v>
      </c>
      <c r="UKC119" s="201" t="b">
        <f t="shared" si="268"/>
        <v>0</v>
      </c>
      <c r="UKD119" s="201" t="b">
        <f t="shared" si="268"/>
        <v>0</v>
      </c>
      <c r="UKE119" s="201" t="b">
        <f t="shared" si="268"/>
        <v>0</v>
      </c>
      <c r="UKF119" s="201" t="b">
        <f t="shared" si="268"/>
        <v>0</v>
      </c>
      <c r="UKG119" s="201" t="b">
        <f t="shared" si="268"/>
        <v>0</v>
      </c>
      <c r="UKH119" s="201" t="b">
        <f t="shared" si="268"/>
        <v>0</v>
      </c>
      <c r="UKI119" s="201" t="b">
        <f t="shared" si="268"/>
        <v>0</v>
      </c>
      <c r="UKJ119" s="201" t="b">
        <f t="shared" si="268"/>
        <v>0</v>
      </c>
      <c r="UKK119" s="201" t="b">
        <f t="shared" si="268"/>
        <v>0</v>
      </c>
      <c r="UKL119" s="201" t="b">
        <f t="shared" si="268"/>
        <v>0</v>
      </c>
      <c r="UKM119" s="201" t="b">
        <f t="shared" si="268"/>
        <v>0</v>
      </c>
      <c r="UKN119" s="201" t="b">
        <f t="shared" si="268"/>
        <v>0</v>
      </c>
      <c r="UKO119" s="201" t="b">
        <f t="shared" si="268"/>
        <v>0</v>
      </c>
      <c r="UKP119" s="201" t="b">
        <f t="shared" si="268"/>
        <v>0</v>
      </c>
      <c r="UKQ119" s="201" t="b">
        <f t="shared" si="268"/>
        <v>0</v>
      </c>
      <c r="UKR119" s="201" t="b">
        <f t="shared" si="268"/>
        <v>0</v>
      </c>
      <c r="UKS119" s="201" t="b">
        <f t="shared" si="268"/>
        <v>0</v>
      </c>
      <c r="UKT119" s="201" t="b">
        <f t="shared" si="268"/>
        <v>0</v>
      </c>
      <c r="UKU119" s="201" t="b">
        <f t="shared" si="268"/>
        <v>0</v>
      </c>
      <c r="UKV119" s="201" t="b">
        <f t="shared" si="268"/>
        <v>0</v>
      </c>
      <c r="UKW119" s="201" t="b">
        <f t="shared" si="268"/>
        <v>0</v>
      </c>
      <c r="UKX119" s="201" t="b">
        <f t="shared" si="268"/>
        <v>0</v>
      </c>
      <c r="UKY119" s="201" t="b">
        <f t="shared" si="268"/>
        <v>0</v>
      </c>
      <c r="UKZ119" s="201" t="b">
        <f t="shared" si="268"/>
        <v>0</v>
      </c>
      <c r="ULA119" s="201" t="b">
        <f t="shared" si="268"/>
        <v>0</v>
      </c>
      <c r="ULB119" s="201" t="b">
        <f t="shared" si="268"/>
        <v>0</v>
      </c>
      <c r="ULC119" s="201" t="b">
        <f t="shared" si="268"/>
        <v>0</v>
      </c>
      <c r="ULD119" s="201" t="b">
        <f t="shared" si="268"/>
        <v>0</v>
      </c>
      <c r="ULE119" s="201" t="b">
        <f t="shared" si="268"/>
        <v>0</v>
      </c>
      <c r="ULF119" s="201" t="b">
        <f t="shared" si="268"/>
        <v>0</v>
      </c>
      <c r="ULG119" s="201" t="b">
        <f t="shared" si="268"/>
        <v>0</v>
      </c>
      <c r="ULH119" s="201" t="b">
        <f t="shared" si="268"/>
        <v>0</v>
      </c>
      <c r="ULI119" s="201" t="b">
        <f t="shared" si="268"/>
        <v>0</v>
      </c>
      <c r="ULJ119" s="201" t="b">
        <f t="shared" si="268"/>
        <v>0</v>
      </c>
      <c r="ULK119" s="201" t="b">
        <f t="shared" si="268"/>
        <v>0</v>
      </c>
      <c r="ULL119" s="201" t="b">
        <f t="shared" si="268"/>
        <v>0</v>
      </c>
      <c r="ULM119" s="201" t="b">
        <f t="shared" si="268"/>
        <v>0</v>
      </c>
      <c r="ULN119" s="201" t="b">
        <f t="shared" si="268"/>
        <v>0</v>
      </c>
      <c r="ULO119" s="201" t="b">
        <f t="shared" si="268"/>
        <v>0</v>
      </c>
      <c r="ULP119" s="201" t="b">
        <f t="shared" si="268"/>
        <v>0</v>
      </c>
      <c r="ULQ119" s="201" t="b">
        <f t="shared" si="268"/>
        <v>0</v>
      </c>
      <c r="ULR119" s="201" t="b">
        <f t="shared" si="268"/>
        <v>0</v>
      </c>
      <c r="ULS119" s="201" t="b">
        <f t="shared" si="268"/>
        <v>0</v>
      </c>
      <c r="ULT119" s="201" t="b">
        <f t="shared" si="268"/>
        <v>0</v>
      </c>
      <c r="ULU119" s="201" t="b">
        <f t="shared" si="268"/>
        <v>0</v>
      </c>
      <c r="ULV119" s="201" t="b">
        <f t="shared" si="268"/>
        <v>0</v>
      </c>
      <c r="ULW119" s="201" t="b">
        <f t="shared" si="268"/>
        <v>0</v>
      </c>
      <c r="ULX119" s="201" t="b">
        <f t="shared" si="268"/>
        <v>0</v>
      </c>
      <c r="ULY119" s="201" t="b">
        <f t="shared" si="268"/>
        <v>0</v>
      </c>
      <c r="ULZ119" s="201" t="b">
        <f t="shared" si="268"/>
        <v>0</v>
      </c>
      <c r="UMA119" s="201" t="b">
        <f t="shared" si="268"/>
        <v>0</v>
      </c>
      <c r="UMB119" s="201" t="b">
        <f t="shared" si="268"/>
        <v>0</v>
      </c>
      <c r="UMC119" s="201" t="b">
        <f t="shared" si="268"/>
        <v>0</v>
      </c>
      <c r="UMD119" s="201" t="b">
        <f t="shared" si="268"/>
        <v>0</v>
      </c>
      <c r="UME119" s="201" t="b">
        <f t="shared" ref="UME119:UOP119" si="269">IF(UME113=TRUE,IF(((UME117-UME114)*UME116)&lt;0,TRUE,FALSE),FALSE)</f>
        <v>0</v>
      </c>
      <c r="UMF119" s="201" t="b">
        <f t="shared" si="269"/>
        <v>0</v>
      </c>
      <c r="UMG119" s="201" t="b">
        <f t="shared" si="269"/>
        <v>0</v>
      </c>
      <c r="UMH119" s="201" t="b">
        <f t="shared" si="269"/>
        <v>0</v>
      </c>
      <c r="UMI119" s="201" t="b">
        <f t="shared" si="269"/>
        <v>0</v>
      </c>
      <c r="UMJ119" s="201" t="b">
        <f t="shared" si="269"/>
        <v>0</v>
      </c>
      <c r="UMK119" s="201" t="b">
        <f t="shared" si="269"/>
        <v>0</v>
      </c>
      <c r="UML119" s="201" t="b">
        <f t="shared" si="269"/>
        <v>0</v>
      </c>
      <c r="UMM119" s="201" t="b">
        <f t="shared" si="269"/>
        <v>0</v>
      </c>
      <c r="UMN119" s="201" t="b">
        <f t="shared" si="269"/>
        <v>0</v>
      </c>
      <c r="UMO119" s="201" t="b">
        <f t="shared" si="269"/>
        <v>0</v>
      </c>
      <c r="UMP119" s="201" t="b">
        <f t="shared" si="269"/>
        <v>0</v>
      </c>
      <c r="UMQ119" s="201" t="b">
        <f t="shared" si="269"/>
        <v>0</v>
      </c>
      <c r="UMR119" s="201" t="b">
        <f t="shared" si="269"/>
        <v>0</v>
      </c>
      <c r="UMS119" s="201" t="b">
        <f t="shared" si="269"/>
        <v>0</v>
      </c>
      <c r="UMT119" s="201" t="b">
        <f t="shared" si="269"/>
        <v>0</v>
      </c>
      <c r="UMU119" s="201" t="b">
        <f t="shared" si="269"/>
        <v>0</v>
      </c>
      <c r="UMV119" s="201" t="b">
        <f t="shared" si="269"/>
        <v>0</v>
      </c>
      <c r="UMW119" s="201" t="b">
        <f t="shared" si="269"/>
        <v>0</v>
      </c>
      <c r="UMX119" s="201" t="b">
        <f t="shared" si="269"/>
        <v>0</v>
      </c>
      <c r="UMY119" s="201" t="b">
        <f t="shared" si="269"/>
        <v>0</v>
      </c>
      <c r="UMZ119" s="201" t="b">
        <f t="shared" si="269"/>
        <v>0</v>
      </c>
      <c r="UNA119" s="201" t="b">
        <f t="shared" si="269"/>
        <v>0</v>
      </c>
      <c r="UNB119" s="201" t="b">
        <f t="shared" si="269"/>
        <v>0</v>
      </c>
      <c r="UNC119" s="201" t="b">
        <f t="shared" si="269"/>
        <v>0</v>
      </c>
      <c r="UND119" s="201" t="b">
        <f t="shared" si="269"/>
        <v>0</v>
      </c>
      <c r="UNE119" s="201" t="b">
        <f t="shared" si="269"/>
        <v>0</v>
      </c>
      <c r="UNF119" s="201" t="b">
        <f t="shared" si="269"/>
        <v>0</v>
      </c>
      <c r="UNG119" s="201" t="b">
        <f t="shared" si="269"/>
        <v>0</v>
      </c>
      <c r="UNH119" s="201" t="b">
        <f t="shared" si="269"/>
        <v>0</v>
      </c>
      <c r="UNI119" s="201" t="b">
        <f t="shared" si="269"/>
        <v>0</v>
      </c>
      <c r="UNJ119" s="201" t="b">
        <f t="shared" si="269"/>
        <v>0</v>
      </c>
      <c r="UNK119" s="201" t="b">
        <f t="shared" si="269"/>
        <v>0</v>
      </c>
      <c r="UNL119" s="201" t="b">
        <f t="shared" si="269"/>
        <v>0</v>
      </c>
      <c r="UNM119" s="201" t="b">
        <f t="shared" si="269"/>
        <v>0</v>
      </c>
      <c r="UNN119" s="201" t="b">
        <f t="shared" si="269"/>
        <v>0</v>
      </c>
      <c r="UNO119" s="201" t="b">
        <f t="shared" si="269"/>
        <v>0</v>
      </c>
      <c r="UNP119" s="201" t="b">
        <f t="shared" si="269"/>
        <v>0</v>
      </c>
      <c r="UNQ119" s="201" t="b">
        <f t="shared" si="269"/>
        <v>0</v>
      </c>
      <c r="UNR119" s="201" t="b">
        <f t="shared" si="269"/>
        <v>0</v>
      </c>
      <c r="UNS119" s="201" t="b">
        <f t="shared" si="269"/>
        <v>0</v>
      </c>
      <c r="UNT119" s="201" t="b">
        <f t="shared" si="269"/>
        <v>0</v>
      </c>
      <c r="UNU119" s="201" t="b">
        <f t="shared" si="269"/>
        <v>0</v>
      </c>
      <c r="UNV119" s="201" t="b">
        <f t="shared" si="269"/>
        <v>0</v>
      </c>
      <c r="UNW119" s="201" t="b">
        <f t="shared" si="269"/>
        <v>0</v>
      </c>
      <c r="UNX119" s="201" t="b">
        <f t="shared" si="269"/>
        <v>0</v>
      </c>
      <c r="UNY119" s="201" t="b">
        <f t="shared" si="269"/>
        <v>0</v>
      </c>
      <c r="UNZ119" s="201" t="b">
        <f t="shared" si="269"/>
        <v>0</v>
      </c>
      <c r="UOA119" s="201" t="b">
        <f t="shared" si="269"/>
        <v>0</v>
      </c>
      <c r="UOB119" s="201" t="b">
        <f t="shared" si="269"/>
        <v>0</v>
      </c>
      <c r="UOC119" s="201" t="b">
        <f t="shared" si="269"/>
        <v>0</v>
      </c>
      <c r="UOD119" s="201" t="b">
        <f t="shared" si="269"/>
        <v>0</v>
      </c>
      <c r="UOE119" s="201" t="b">
        <f t="shared" si="269"/>
        <v>0</v>
      </c>
      <c r="UOF119" s="201" t="b">
        <f t="shared" si="269"/>
        <v>0</v>
      </c>
      <c r="UOG119" s="201" t="b">
        <f t="shared" si="269"/>
        <v>0</v>
      </c>
      <c r="UOH119" s="201" t="b">
        <f t="shared" si="269"/>
        <v>0</v>
      </c>
      <c r="UOI119" s="201" t="b">
        <f t="shared" si="269"/>
        <v>0</v>
      </c>
      <c r="UOJ119" s="201" t="b">
        <f t="shared" si="269"/>
        <v>0</v>
      </c>
      <c r="UOK119" s="201" t="b">
        <f t="shared" si="269"/>
        <v>0</v>
      </c>
      <c r="UOL119" s="201" t="b">
        <f t="shared" si="269"/>
        <v>0</v>
      </c>
      <c r="UOM119" s="201" t="b">
        <f t="shared" si="269"/>
        <v>0</v>
      </c>
      <c r="UON119" s="201" t="b">
        <f t="shared" si="269"/>
        <v>0</v>
      </c>
      <c r="UOO119" s="201" t="b">
        <f t="shared" si="269"/>
        <v>0</v>
      </c>
      <c r="UOP119" s="201" t="b">
        <f t="shared" si="269"/>
        <v>0</v>
      </c>
      <c r="UOQ119" s="201" t="b">
        <f t="shared" ref="UOQ119:URB119" si="270">IF(UOQ113=TRUE,IF(((UOQ117-UOQ114)*UOQ116)&lt;0,TRUE,FALSE),FALSE)</f>
        <v>0</v>
      </c>
      <c r="UOR119" s="201" t="b">
        <f t="shared" si="270"/>
        <v>0</v>
      </c>
      <c r="UOS119" s="201" t="b">
        <f t="shared" si="270"/>
        <v>0</v>
      </c>
      <c r="UOT119" s="201" t="b">
        <f t="shared" si="270"/>
        <v>0</v>
      </c>
      <c r="UOU119" s="201" t="b">
        <f t="shared" si="270"/>
        <v>0</v>
      </c>
      <c r="UOV119" s="201" t="b">
        <f t="shared" si="270"/>
        <v>0</v>
      </c>
      <c r="UOW119" s="201" t="b">
        <f t="shared" si="270"/>
        <v>0</v>
      </c>
      <c r="UOX119" s="201" t="b">
        <f t="shared" si="270"/>
        <v>0</v>
      </c>
      <c r="UOY119" s="201" t="b">
        <f t="shared" si="270"/>
        <v>0</v>
      </c>
      <c r="UOZ119" s="201" t="b">
        <f t="shared" si="270"/>
        <v>0</v>
      </c>
      <c r="UPA119" s="201" t="b">
        <f t="shared" si="270"/>
        <v>0</v>
      </c>
      <c r="UPB119" s="201" t="b">
        <f t="shared" si="270"/>
        <v>0</v>
      </c>
      <c r="UPC119" s="201" t="b">
        <f t="shared" si="270"/>
        <v>0</v>
      </c>
      <c r="UPD119" s="201" t="b">
        <f t="shared" si="270"/>
        <v>0</v>
      </c>
      <c r="UPE119" s="201" t="b">
        <f t="shared" si="270"/>
        <v>0</v>
      </c>
      <c r="UPF119" s="201" t="b">
        <f t="shared" si="270"/>
        <v>0</v>
      </c>
      <c r="UPG119" s="201" t="b">
        <f t="shared" si="270"/>
        <v>0</v>
      </c>
      <c r="UPH119" s="201" t="b">
        <f t="shared" si="270"/>
        <v>0</v>
      </c>
      <c r="UPI119" s="201" t="b">
        <f t="shared" si="270"/>
        <v>0</v>
      </c>
      <c r="UPJ119" s="201" t="b">
        <f t="shared" si="270"/>
        <v>0</v>
      </c>
      <c r="UPK119" s="201" t="b">
        <f t="shared" si="270"/>
        <v>0</v>
      </c>
      <c r="UPL119" s="201" t="b">
        <f t="shared" si="270"/>
        <v>0</v>
      </c>
      <c r="UPM119" s="201" t="b">
        <f t="shared" si="270"/>
        <v>0</v>
      </c>
      <c r="UPN119" s="201" t="b">
        <f t="shared" si="270"/>
        <v>0</v>
      </c>
      <c r="UPO119" s="201" t="b">
        <f t="shared" si="270"/>
        <v>0</v>
      </c>
      <c r="UPP119" s="201" t="b">
        <f t="shared" si="270"/>
        <v>0</v>
      </c>
      <c r="UPQ119" s="201" t="b">
        <f t="shared" si="270"/>
        <v>0</v>
      </c>
      <c r="UPR119" s="201" t="b">
        <f t="shared" si="270"/>
        <v>0</v>
      </c>
      <c r="UPS119" s="201" t="b">
        <f t="shared" si="270"/>
        <v>0</v>
      </c>
      <c r="UPT119" s="201" t="b">
        <f t="shared" si="270"/>
        <v>0</v>
      </c>
      <c r="UPU119" s="201" t="b">
        <f t="shared" si="270"/>
        <v>0</v>
      </c>
      <c r="UPV119" s="201" t="b">
        <f t="shared" si="270"/>
        <v>0</v>
      </c>
      <c r="UPW119" s="201" t="b">
        <f t="shared" si="270"/>
        <v>0</v>
      </c>
      <c r="UPX119" s="201" t="b">
        <f t="shared" si="270"/>
        <v>0</v>
      </c>
      <c r="UPY119" s="201" t="b">
        <f t="shared" si="270"/>
        <v>0</v>
      </c>
      <c r="UPZ119" s="201" t="b">
        <f t="shared" si="270"/>
        <v>0</v>
      </c>
      <c r="UQA119" s="201" t="b">
        <f t="shared" si="270"/>
        <v>0</v>
      </c>
      <c r="UQB119" s="201" t="b">
        <f t="shared" si="270"/>
        <v>0</v>
      </c>
      <c r="UQC119" s="201" t="b">
        <f t="shared" si="270"/>
        <v>0</v>
      </c>
      <c r="UQD119" s="201" t="b">
        <f t="shared" si="270"/>
        <v>0</v>
      </c>
      <c r="UQE119" s="201" t="b">
        <f t="shared" si="270"/>
        <v>0</v>
      </c>
      <c r="UQF119" s="201" t="b">
        <f t="shared" si="270"/>
        <v>0</v>
      </c>
      <c r="UQG119" s="201" t="b">
        <f t="shared" si="270"/>
        <v>0</v>
      </c>
      <c r="UQH119" s="201" t="b">
        <f t="shared" si="270"/>
        <v>0</v>
      </c>
      <c r="UQI119" s="201" t="b">
        <f t="shared" si="270"/>
        <v>0</v>
      </c>
      <c r="UQJ119" s="201" t="b">
        <f t="shared" si="270"/>
        <v>0</v>
      </c>
      <c r="UQK119" s="201" t="b">
        <f t="shared" si="270"/>
        <v>0</v>
      </c>
      <c r="UQL119" s="201" t="b">
        <f t="shared" si="270"/>
        <v>0</v>
      </c>
      <c r="UQM119" s="201" t="b">
        <f t="shared" si="270"/>
        <v>0</v>
      </c>
      <c r="UQN119" s="201" t="b">
        <f t="shared" si="270"/>
        <v>0</v>
      </c>
      <c r="UQO119" s="201" t="b">
        <f t="shared" si="270"/>
        <v>0</v>
      </c>
      <c r="UQP119" s="201" t="b">
        <f t="shared" si="270"/>
        <v>0</v>
      </c>
      <c r="UQQ119" s="201" t="b">
        <f t="shared" si="270"/>
        <v>0</v>
      </c>
      <c r="UQR119" s="201" t="b">
        <f t="shared" si="270"/>
        <v>0</v>
      </c>
      <c r="UQS119" s="201" t="b">
        <f t="shared" si="270"/>
        <v>0</v>
      </c>
      <c r="UQT119" s="201" t="b">
        <f t="shared" si="270"/>
        <v>0</v>
      </c>
      <c r="UQU119" s="201" t="b">
        <f t="shared" si="270"/>
        <v>0</v>
      </c>
      <c r="UQV119" s="201" t="b">
        <f t="shared" si="270"/>
        <v>0</v>
      </c>
      <c r="UQW119" s="201" t="b">
        <f t="shared" si="270"/>
        <v>0</v>
      </c>
      <c r="UQX119" s="201" t="b">
        <f t="shared" si="270"/>
        <v>0</v>
      </c>
      <c r="UQY119" s="201" t="b">
        <f t="shared" si="270"/>
        <v>0</v>
      </c>
      <c r="UQZ119" s="201" t="b">
        <f t="shared" si="270"/>
        <v>0</v>
      </c>
      <c r="URA119" s="201" t="b">
        <f t="shared" si="270"/>
        <v>0</v>
      </c>
      <c r="URB119" s="201" t="b">
        <f t="shared" si="270"/>
        <v>0</v>
      </c>
      <c r="URC119" s="201" t="b">
        <f t="shared" ref="URC119:UTN119" si="271">IF(URC113=TRUE,IF(((URC117-URC114)*URC116)&lt;0,TRUE,FALSE),FALSE)</f>
        <v>0</v>
      </c>
      <c r="URD119" s="201" t="b">
        <f t="shared" si="271"/>
        <v>0</v>
      </c>
      <c r="URE119" s="201" t="b">
        <f t="shared" si="271"/>
        <v>0</v>
      </c>
      <c r="URF119" s="201" t="b">
        <f t="shared" si="271"/>
        <v>0</v>
      </c>
      <c r="URG119" s="201" t="b">
        <f t="shared" si="271"/>
        <v>0</v>
      </c>
      <c r="URH119" s="201" t="b">
        <f t="shared" si="271"/>
        <v>0</v>
      </c>
      <c r="URI119" s="201" t="b">
        <f t="shared" si="271"/>
        <v>0</v>
      </c>
      <c r="URJ119" s="201" t="b">
        <f t="shared" si="271"/>
        <v>0</v>
      </c>
      <c r="URK119" s="201" t="b">
        <f t="shared" si="271"/>
        <v>0</v>
      </c>
      <c r="URL119" s="201" t="b">
        <f t="shared" si="271"/>
        <v>0</v>
      </c>
      <c r="URM119" s="201" t="b">
        <f t="shared" si="271"/>
        <v>0</v>
      </c>
      <c r="URN119" s="201" t="b">
        <f t="shared" si="271"/>
        <v>0</v>
      </c>
      <c r="URO119" s="201" t="b">
        <f t="shared" si="271"/>
        <v>0</v>
      </c>
      <c r="URP119" s="201" t="b">
        <f t="shared" si="271"/>
        <v>0</v>
      </c>
      <c r="URQ119" s="201" t="b">
        <f t="shared" si="271"/>
        <v>0</v>
      </c>
      <c r="URR119" s="201" t="b">
        <f t="shared" si="271"/>
        <v>0</v>
      </c>
      <c r="URS119" s="201" t="b">
        <f t="shared" si="271"/>
        <v>0</v>
      </c>
      <c r="URT119" s="201" t="b">
        <f t="shared" si="271"/>
        <v>0</v>
      </c>
      <c r="URU119" s="201" t="b">
        <f t="shared" si="271"/>
        <v>0</v>
      </c>
      <c r="URV119" s="201" t="b">
        <f t="shared" si="271"/>
        <v>0</v>
      </c>
      <c r="URW119" s="201" t="b">
        <f t="shared" si="271"/>
        <v>0</v>
      </c>
      <c r="URX119" s="201" t="b">
        <f t="shared" si="271"/>
        <v>0</v>
      </c>
      <c r="URY119" s="201" t="b">
        <f t="shared" si="271"/>
        <v>0</v>
      </c>
      <c r="URZ119" s="201" t="b">
        <f t="shared" si="271"/>
        <v>0</v>
      </c>
      <c r="USA119" s="201" t="b">
        <f t="shared" si="271"/>
        <v>0</v>
      </c>
      <c r="USB119" s="201" t="b">
        <f t="shared" si="271"/>
        <v>0</v>
      </c>
      <c r="USC119" s="201" t="b">
        <f t="shared" si="271"/>
        <v>0</v>
      </c>
      <c r="USD119" s="201" t="b">
        <f t="shared" si="271"/>
        <v>0</v>
      </c>
      <c r="USE119" s="201" t="b">
        <f t="shared" si="271"/>
        <v>0</v>
      </c>
      <c r="USF119" s="201" t="b">
        <f t="shared" si="271"/>
        <v>0</v>
      </c>
      <c r="USG119" s="201" t="b">
        <f t="shared" si="271"/>
        <v>0</v>
      </c>
      <c r="USH119" s="201" t="b">
        <f t="shared" si="271"/>
        <v>0</v>
      </c>
      <c r="USI119" s="201" t="b">
        <f t="shared" si="271"/>
        <v>0</v>
      </c>
      <c r="USJ119" s="201" t="b">
        <f t="shared" si="271"/>
        <v>0</v>
      </c>
      <c r="USK119" s="201" t="b">
        <f t="shared" si="271"/>
        <v>0</v>
      </c>
      <c r="USL119" s="201" t="b">
        <f t="shared" si="271"/>
        <v>0</v>
      </c>
      <c r="USM119" s="201" t="b">
        <f t="shared" si="271"/>
        <v>0</v>
      </c>
      <c r="USN119" s="201" t="b">
        <f t="shared" si="271"/>
        <v>0</v>
      </c>
      <c r="USO119" s="201" t="b">
        <f t="shared" si="271"/>
        <v>0</v>
      </c>
      <c r="USP119" s="201" t="b">
        <f t="shared" si="271"/>
        <v>0</v>
      </c>
      <c r="USQ119" s="201" t="b">
        <f t="shared" si="271"/>
        <v>0</v>
      </c>
      <c r="USR119" s="201" t="b">
        <f t="shared" si="271"/>
        <v>0</v>
      </c>
      <c r="USS119" s="201" t="b">
        <f t="shared" si="271"/>
        <v>0</v>
      </c>
      <c r="UST119" s="201" t="b">
        <f t="shared" si="271"/>
        <v>0</v>
      </c>
      <c r="USU119" s="201" t="b">
        <f t="shared" si="271"/>
        <v>0</v>
      </c>
      <c r="USV119" s="201" t="b">
        <f t="shared" si="271"/>
        <v>0</v>
      </c>
      <c r="USW119" s="201" t="b">
        <f t="shared" si="271"/>
        <v>0</v>
      </c>
      <c r="USX119" s="201" t="b">
        <f t="shared" si="271"/>
        <v>0</v>
      </c>
      <c r="USY119" s="201" t="b">
        <f t="shared" si="271"/>
        <v>0</v>
      </c>
      <c r="USZ119" s="201" t="b">
        <f t="shared" si="271"/>
        <v>0</v>
      </c>
      <c r="UTA119" s="201" t="b">
        <f t="shared" si="271"/>
        <v>0</v>
      </c>
      <c r="UTB119" s="201" t="b">
        <f t="shared" si="271"/>
        <v>0</v>
      </c>
      <c r="UTC119" s="201" t="b">
        <f t="shared" si="271"/>
        <v>0</v>
      </c>
      <c r="UTD119" s="201" t="b">
        <f t="shared" si="271"/>
        <v>0</v>
      </c>
      <c r="UTE119" s="201" t="b">
        <f t="shared" si="271"/>
        <v>0</v>
      </c>
      <c r="UTF119" s="201" t="b">
        <f t="shared" si="271"/>
        <v>0</v>
      </c>
      <c r="UTG119" s="201" t="b">
        <f t="shared" si="271"/>
        <v>0</v>
      </c>
      <c r="UTH119" s="201" t="b">
        <f t="shared" si="271"/>
        <v>0</v>
      </c>
      <c r="UTI119" s="201" t="b">
        <f t="shared" si="271"/>
        <v>0</v>
      </c>
      <c r="UTJ119" s="201" t="b">
        <f t="shared" si="271"/>
        <v>0</v>
      </c>
      <c r="UTK119" s="201" t="b">
        <f t="shared" si="271"/>
        <v>0</v>
      </c>
      <c r="UTL119" s="201" t="b">
        <f t="shared" si="271"/>
        <v>0</v>
      </c>
      <c r="UTM119" s="201" t="b">
        <f t="shared" si="271"/>
        <v>0</v>
      </c>
      <c r="UTN119" s="201" t="b">
        <f t="shared" si="271"/>
        <v>0</v>
      </c>
      <c r="UTO119" s="201" t="b">
        <f t="shared" ref="UTO119:UVZ119" si="272">IF(UTO113=TRUE,IF(((UTO117-UTO114)*UTO116)&lt;0,TRUE,FALSE),FALSE)</f>
        <v>0</v>
      </c>
      <c r="UTP119" s="201" t="b">
        <f t="shared" si="272"/>
        <v>0</v>
      </c>
      <c r="UTQ119" s="201" t="b">
        <f t="shared" si="272"/>
        <v>0</v>
      </c>
      <c r="UTR119" s="201" t="b">
        <f t="shared" si="272"/>
        <v>0</v>
      </c>
      <c r="UTS119" s="201" t="b">
        <f t="shared" si="272"/>
        <v>0</v>
      </c>
      <c r="UTT119" s="201" t="b">
        <f t="shared" si="272"/>
        <v>0</v>
      </c>
      <c r="UTU119" s="201" t="b">
        <f t="shared" si="272"/>
        <v>0</v>
      </c>
      <c r="UTV119" s="201" t="b">
        <f t="shared" si="272"/>
        <v>0</v>
      </c>
      <c r="UTW119" s="201" t="b">
        <f t="shared" si="272"/>
        <v>0</v>
      </c>
      <c r="UTX119" s="201" t="b">
        <f t="shared" si="272"/>
        <v>0</v>
      </c>
      <c r="UTY119" s="201" t="b">
        <f t="shared" si="272"/>
        <v>0</v>
      </c>
      <c r="UTZ119" s="201" t="b">
        <f t="shared" si="272"/>
        <v>0</v>
      </c>
      <c r="UUA119" s="201" t="b">
        <f t="shared" si="272"/>
        <v>0</v>
      </c>
      <c r="UUB119" s="201" t="b">
        <f t="shared" si="272"/>
        <v>0</v>
      </c>
      <c r="UUC119" s="201" t="b">
        <f t="shared" si="272"/>
        <v>0</v>
      </c>
      <c r="UUD119" s="201" t="b">
        <f t="shared" si="272"/>
        <v>0</v>
      </c>
      <c r="UUE119" s="201" t="b">
        <f t="shared" si="272"/>
        <v>0</v>
      </c>
      <c r="UUF119" s="201" t="b">
        <f t="shared" si="272"/>
        <v>0</v>
      </c>
      <c r="UUG119" s="201" t="b">
        <f t="shared" si="272"/>
        <v>0</v>
      </c>
      <c r="UUH119" s="201" t="b">
        <f t="shared" si="272"/>
        <v>0</v>
      </c>
      <c r="UUI119" s="201" t="b">
        <f t="shared" si="272"/>
        <v>0</v>
      </c>
      <c r="UUJ119" s="201" t="b">
        <f t="shared" si="272"/>
        <v>0</v>
      </c>
      <c r="UUK119" s="201" t="b">
        <f t="shared" si="272"/>
        <v>0</v>
      </c>
      <c r="UUL119" s="201" t="b">
        <f t="shared" si="272"/>
        <v>0</v>
      </c>
      <c r="UUM119" s="201" t="b">
        <f t="shared" si="272"/>
        <v>0</v>
      </c>
      <c r="UUN119" s="201" t="b">
        <f t="shared" si="272"/>
        <v>0</v>
      </c>
      <c r="UUO119" s="201" t="b">
        <f t="shared" si="272"/>
        <v>0</v>
      </c>
      <c r="UUP119" s="201" t="b">
        <f t="shared" si="272"/>
        <v>0</v>
      </c>
      <c r="UUQ119" s="201" t="b">
        <f t="shared" si="272"/>
        <v>0</v>
      </c>
      <c r="UUR119" s="201" t="b">
        <f t="shared" si="272"/>
        <v>0</v>
      </c>
      <c r="UUS119" s="201" t="b">
        <f t="shared" si="272"/>
        <v>0</v>
      </c>
      <c r="UUT119" s="201" t="b">
        <f t="shared" si="272"/>
        <v>0</v>
      </c>
      <c r="UUU119" s="201" t="b">
        <f t="shared" si="272"/>
        <v>0</v>
      </c>
      <c r="UUV119" s="201" t="b">
        <f t="shared" si="272"/>
        <v>0</v>
      </c>
      <c r="UUW119" s="201" t="b">
        <f t="shared" si="272"/>
        <v>0</v>
      </c>
      <c r="UUX119" s="201" t="b">
        <f t="shared" si="272"/>
        <v>0</v>
      </c>
      <c r="UUY119" s="201" t="b">
        <f t="shared" si="272"/>
        <v>0</v>
      </c>
      <c r="UUZ119" s="201" t="b">
        <f t="shared" si="272"/>
        <v>0</v>
      </c>
      <c r="UVA119" s="201" t="b">
        <f t="shared" si="272"/>
        <v>0</v>
      </c>
      <c r="UVB119" s="201" t="b">
        <f t="shared" si="272"/>
        <v>0</v>
      </c>
      <c r="UVC119" s="201" t="b">
        <f t="shared" si="272"/>
        <v>0</v>
      </c>
      <c r="UVD119" s="201" t="b">
        <f t="shared" si="272"/>
        <v>0</v>
      </c>
      <c r="UVE119" s="201" t="b">
        <f t="shared" si="272"/>
        <v>0</v>
      </c>
      <c r="UVF119" s="201" t="b">
        <f t="shared" si="272"/>
        <v>0</v>
      </c>
      <c r="UVG119" s="201" t="b">
        <f t="shared" si="272"/>
        <v>0</v>
      </c>
      <c r="UVH119" s="201" t="b">
        <f t="shared" si="272"/>
        <v>0</v>
      </c>
      <c r="UVI119" s="201" t="b">
        <f t="shared" si="272"/>
        <v>0</v>
      </c>
      <c r="UVJ119" s="201" t="b">
        <f t="shared" si="272"/>
        <v>0</v>
      </c>
      <c r="UVK119" s="201" t="b">
        <f t="shared" si="272"/>
        <v>0</v>
      </c>
      <c r="UVL119" s="201" t="b">
        <f t="shared" si="272"/>
        <v>0</v>
      </c>
      <c r="UVM119" s="201" t="b">
        <f t="shared" si="272"/>
        <v>0</v>
      </c>
      <c r="UVN119" s="201" t="b">
        <f t="shared" si="272"/>
        <v>0</v>
      </c>
      <c r="UVO119" s="201" t="b">
        <f t="shared" si="272"/>
        <v>0</v>
      </c>
      <c r="UVP119" s="201" t="b">
        <f t="shared" si="272"/>
        <v>0</v>
      </c>
      <c r="UVQ119" s="201" t="b">
        <f t="shared" si="272"/>
        <v>0</v>
      </c>
      <c r="UVR119" s="201" t="b">
        <f t="shared" si="272"/>
        <v>0</v>
      </c>
      <c r="UVS119" s="201" t="b">
        <f t="shared" si="272"/>
        <v>0</v>
      </c>
      <c r="UVT119" s="201" t="b">
        <f t="shared" si="272"/>
        <v>0</v>
      </c>
      <c r="UVU119" s="201" t="b">
        <f t="shared" si="272"/>
        <v>0</v>
      </c>
      <c r="UVV119" s="201" t="b">
        <f t="shared" si="272"/>
        <v>0</v>
      </c>
      <c r="UVW119" s="201" t="b">
        <f t="shared" si="272"/>
        <v>0</v>
      </c>
      <c r="UVX119" s="201" t="b">
        <f t="shared" si="272"/>
        <v>0</v>
      </c>
      <c r="UVY119" s="201" t="b">
        <f t="shared" si="272"/>
        <v>0</v>
      </c>
      <c r="UVZ119" s="201" t="b">
        <f t="shared" si="272"/>
        <v>0</v>
      </c>
      <c r="UWA119" s="201" t="b">
        <f t="shared" ref="UWA119:UYL119" si="273">IF(UWA113=TRUE,IF(((UWA117-UWA114)*UWA116)&lt;0,TRUE,FALSE),FALSE)</f>
        <v>0</v>
      </c>
      <c r="UWB119" s="201" t="b">
        <f t="shared" si="273"/>
        <v>0</v>
      </c>
      <c r="UWC119" s="201" t="b">
        <f t="shared" si="273"/>
        <v>0</v>
      </c>
      <c r="UWD119" s="201" t="b">
        <f t="shared" si="273"/>
        <v>0</v>
      </c>
      <c r="UWE119" s="201" t="b">
        <f t="shared" si="273"/>
        <v>0</v>
      </c>
      <c r="UWF119" s="201" t="b">
        <f t="shared" si="273"/>
        <v>0</v>
      </c>
      <c r="UWG119" s="201" t="b">
        <f t="shared" si="273"/>
        <v>0</v>
      </c>
      <c r="UWH119" s="201" t="b">
        <f t="shared" si="273"/>
        <v>0</v>
      </c>
      <c r="UWI119" s="201" t="b">
        <f t="shared" si="273"/>
        <v>0</v>
      </c>
      <c r="UWJ119" s="201" t="b">
        <f t="shared" si="273"/>
        <v>0</v>
      </c>
      <c r="UWK119" s="201" t="b">
        <f t="shared" si="273"/>
        <v>0</v>
      </c>
      <c r="UWL119" s="201" t="b">
        <f t="shared" si="273"/>
        <v>0</v>
      </c>
      <c r="UWM119" s="201" t="b">
        <f t="shared" si="273"/>
        <v>0</v>
      </c>
      <c r="UWN119" s="201" t="b">
        <f t="shared" si="273"/>
        <v>0</v>
      </c>
      <c r="UWO119" s="201" t="b">
        <f t="shared" si="273"/>
        <v>0</v>
      </c>
      <c r="UWP119" s="201" t="b">
        <f t="shared" si="273"/>
        <v>0</v>
      </c>
      <c r="UWQ119" s="201" t="b">
        <f t="shared" si="273"/>
        <v>0</v>
      </c>
      <c r="UWR119" s="201" t="b">
        <f t="shared" si="273"/>
        <v>0</v>
      </c>
      <c r="UWS119" s="201" t="b">
        <f t="shared" si="273"/>
        <v>0</v>
      </c>
      <c r="UWT119" s="201" t="b">
        <f t="shared" si="273"/>
        <v>0</v>
      </c>
      <c r="UWU119" s="201" t="b">
        <f t="shared" si="273"/>
        <v>0</v>
      </c>
      <c r="UWV119" s="201" t="b">
        <f t="shared" si="273"/>
        <v>0</v>
      </c>
      <c r="UWW119" s="201" t="b">
        <f t="shared" si="273"/>
        <v>0</v>
      </c>
      <c r="UWX119" s="201" t="b">
        <f t="shared" si="273"/>
        <v>0</v>
      </c>
      <c r="UWY119" s="201" t="b">
        <f t="shared" si="273"/>
        <v>0</v>
      </c>
      <c r="UWZ119" s="201" t="b">
        <f t="shared" si="273"/>
        <v>0</v>
      </c>
      <c r="UXA119" s="201" t="b">
        <f t="shared" si="273"/>
        <v>0</v>
      </c>
      <c r="UXB119" s="201" t="b">
        <f t="shared" si="273"/>
        <v>0</v>
      </c>
      <c r="UXC119" s="201" t="b">
        <f t="shared" si="273"/>
        <v>0</v>
      </c>
      <c r="UXD119" s="201" t="b">
        <f t="shared" si="273"/>
        <v>0</v>
      </c>
      <c r="UXE119" s="201" t="b">
        <f t="shared" si="273"/>
        <v>0</v>
      </c>
      <c r="UXF119" s="201" t="b">
        <f t="shared" si="273"/>
        <v>0</v>
      </c>
      <c r="UXG119" s="201" t="b">
        <f t="shared" si="273"/>
        <v>0</v>
      </c>
      <c r="UXH119" s="201" t="b">
        <f t="shared" si="273"/>
        <v>0</v>
      </c>
      <c r="UXI119" s="201" t="b">
        <f t="shared" si="273"/>
        <v>0</v>
      </c>
      <c r="UXJ119" s="201" t="b">
        <f t="shared" si="273"/>
        <v>0</v>
      </c>
      <c r="UXK119" s="201" t="b">
        <f t="shared" si="273"/>
        <v>0</v>
      </c>
      <c r="UXL119" s="201" t="b">
        <f t="shared" si="273"/>
        <v>0</v>
      </c>
      <c r="UXM119" s="201" t="b">
        <f t="shared" si="273"/>
        <v>0</v>
      </c>
      <c r="UXN119" s="201" t="b">
        <f t="shared" si="273"/>
        <v>0</v>
      </c>
      <c r="UXO119" s="201" t="b">
        <f t="shared" si="273"/>
        <v>0</v>
      </c>
      <c r="UXP119" s="201" t="b">
        <f t="shared" si="273"/>
        <v>0</v>
      </c>
      <c r="UXQ119" s="201" t="b">
        <f t="shared" si="273"/>
        <v>0</v>
      </c>
      <c r="UXR119" s="201" t="b">
        <f t="shared" si="273"/>
        <v>0</v>
      </c>
      <c r="UXS119" s="201" t="b">
        <f t="shared" si="273"/>
        <v>0</v>
      </c>
      <c r="UXT119" s="201" t="b">
        <f t="shared" si="273"/>
        <v>0</v>
      </c>
      <c r="UXU119" s="201" t="b">
        <f t="shared" si="273"/>
        <v>0</v>
      </c>
      <c r="UXV119" s="201" t="b">
        <f t="shared" si="273"/>
        <v>0</v>
      </c>
      <c r="UXW119" s="201" t="b">
        <f t="shared" si="273"/>
        <v>0</v>
      </c>
      <c r="UXX119" s="201" t="b">
        <f t="shared" si="273"/>
        <v>0</v>
      </c>
      <c r="UXY119" s="201" t="b">
        <f t="shared" si="273"/>
        <v>0</v>
      </c>
      <c r="UXZ119" s="201" t="b">
        <f t="shared" si="273"/>
        <v>0</v>
      </c>
      <c r="UYA119" s="201" t="b">
        <f t="shared" si="273"/>
        <v>0</v>
      </c>
      <c r="UYB119" s="201" t="b">
        <f t="shared" si="273"/>
        <v>0</v>
      </c>
      <c r="UYC119" s="201" t="b">
        <f t="shared" si="273"/>
        <v>0</v>
      </c>
      <c r="UYD119" s="201" t="b">
        <f t="shared" si="273"/>
        <v>0</v>
      </c>
      <c r="UYE119" s="201" t="b">
        <f t="shared" si="273"/>
        <v>0</v>
      </c>
      <c r="UYF119" s="201" t="b">
        <f t="shared" si="273"/>
        <v>0</v>
      </c>
      <c r="UYG119" s="201" t="b">
        <f t="shared" si="273"/>
        <v>0</v>
      </c>
      <c r="UYH119" s="201" t="b">
        <f t="shared" si="273"/>
        <v>0</v>
      </c>
      <c r="UYI119" s="201" t="b">
        <f t="shared" si="273"/>
        <v>0</v>
      </c>
      <c r="UYJ119" s="201" t="b">
        <f t="shared" si="273"/>
        <v>0</v>
      </c>
      <c r="UYK119" s="201" t="b">
        <f t="shared" si="273"/>
        <v>0</v>
      </c>
      <c r="UYL119" s="201" t="b">
        <f t="shared" si="273"/>
        <v>0</v>
      </c>
      <c r="UYM119" s="201" t="b">
        <f t="shared" ref="UYM119:VAX119" si="274">IF(UYM113=TRUE,IF(((UYM117-UYM114)*UYM116)&lt;0,TRUE,FALSE),FALSE)</f>
        <v>0</v>
      </c>
      <c r="UYN119" s="201" t="b">
        <f t="shared" si="274"/>
        <v>0</v>
      </c>
      <c r="UYO119" s="201" t="b">
        <f t="shared" si="274"/>
        <v>0</v>
      </c>
      <c r="UYP119" s="201" t="b">
        <f t="shared" si="274"/>
        <v>0</v>
      </c>
      <c r="UYQ119" s="201" t="b">
        <f t="shared" si="274"/>
        <v>0</v>
      </c>
      <c r="UYR119" s="201" t="b">
        <f t="shared" si="274"/>
        <v>0</v>
      </c>
      <c r="UYS119" s="201" t="b">
        <f t="shared" si="274"/>
        <v>0</v>
      </c>
      <c r="UYT119" s="201" t="b">
        <f t="shared" si="274"/>
        <v>0</v>
      </c>
      <c r="UYU119" s="201" t="b">
        <f t="shared" si="274"/>
        <v>0</v>
      </c>
      <c r="UYV119" s="201" t="b">
        <f t="shared" si="274"/>
        <v>0</v>
      </c>
      <c r="UYW119" s="201" t="b">
        <f t="shared" si="274"/>
        <v>0</v>
      </c>
      <c r="UYX119" s="201" t="b">
        <f t="shared" si="274"/>
        <v>0</v>
      </c>
      <c r="UYY119" s="201" t="b">
        <f t="shared" si="274"/>
        <v>0</v>
      </c>
      <c r="UYZ119" s="201" t="b">
        <f t="shared" si="274"/>
        <v>0</v>
      </c>
      <c r="UZA119" s="201" t="b">
        <f t="shared" si="274"/>
        <v>0</v>
      </c>
      <c r="UZB119" s="201" t="b">
        <f t="shared" si="274"/>
        <v>0</v>
      </c>
      <c r="UZC119" s="201" t="b">
        <f t="shared" si="274"/>
        <v>0</v>
      </c>
      <c r="UZD119" s="201" t="b">
        <f t="shared" si="274"/>
        <v>0</v>
      </c>
      <c r="UZE119" s="201" t="b">
        <f t="shared" si="274"/>
        <v>0</v>
      </c>
      <c r="UZF119" s="201" t="b">
        <f t="shared" si="274"/>
        <v>0</v>
      </c>
      <c r="UZG119" s="201" t="b">
        <f t="shared" si="274"/>
        <v>0</v>
      </c>
      <c r="UZH119" s="201" t="b">
        <f t="shared" si="274"/>
        <v>0</v>
      </c>
      <c r="UZI119" s="201" t="b">
        <f t="shared" si="274"/>
        <v>0</v>
      </c>
      <c r="UZJ119" s="201" t="b">
        <f t="shared" si="274"/>
        <v>0</v>
      </c>
      <c r="UZK119" s="201" t="b">
        <f t="shared" si="274"/>
        <v>0</v>
      </c>
      <c r="UZL119" s="201" t="b">
        <f t="shared" si="274"/>
        <v>0</v>
      </c>
      <c r="UZM119" s="201" t="b">
        <f t="shared" si="274"/>
        <v>0</v>
      </c>
      <c r="UZN119" s="201" t="b">
        <f t="shared" si="274"/>
        <v>0</v>
      </c>
      <c r="UZO119" s="201" t="b">
        <f t="shared" si="274"/>
        <v>0</v>
      </c>
      <c r="UZP119" s="201" t="b">
        <f t="shared" si="274"/>
        <v>0</v>
      </c>
      <c r="UZQ119" s="201" t="b">
        <f t="shared" si="274"/>
        <v>0</v>
      </c>
      <c r="UZR119" s="201" t="b">
        <f t="shared" si="274"/>
        <v>0</v>
      </c>
      <c r="UZS119" s="201" t="b">
        <f t="shared" si="274"/>
        <v>0</v>
      </c>
      <c r="UZT119" s="201" t="b">
        <f t="shared" si="274"/>
        <v>0</v>
      </c>
      <c r="UZU119" s="201" t="b">
        <f t="shared" si="274"/>
        <v>0</v>
      </c>
      <c r="UZV119" s="201" t="b">
        <f t="shared" si="274"/>
        <v>0</v>
      </c>
      <c r="UZW119" s="201" t="b">
        <f t="shared" si="274"/>
        <v>0</v>
      </c>
      <c r="UZX119" s="201" t="b">
        <f t="shared" si="274"/>
        <v>0</v>
      </c>
      <c r="UZY119" s="201" t="b">
        <f t="shared" si="274"/>
        <v>0</v>
      </c>
      <c r="UZZ119" s="201" t="b">
        <f t="shared" si="274"/>
        <v>0</v>
      </c>
      <c r="VAA119" s="201" t="b">
        <f t="shared" si="274"/>
        <v>0</v>
      </c>
      <c r="VAB119" s="201" t="b">
        <f t="shared" si="274"/>
        <v>0</v>
      </c>
      <c r="VAC119" s="201" t="b">
        <f t="shared" si="274"/>
        <v>0</v>
      </c>
      <c r="VAD119" s="201" t="b">
        <f t="shared" si="274"/>
        <v>0</v>
      </c>
      <c r="VAE119" s="201" t="b">
        <f t="shared" si="274"/>
        <v>0</v>
      </c>
      <c r="VAF119" s="201" t="b">
        <f t="shared" si="274"/>
        <v>0</v>
      </c>
      <c r="VAG119" s="201" t="b">
        <f t="shared" si="274"/>
        <v>0</v>
      </c>
      <c r="VAH119" s="201" t="b">
        <f t="shared" si="274"/>
        <v>0</v>
      </c>
      <c r="VAI119" s="201" t="b">
        <f t="shared" si="274"/>
        <v>0</v>
      </c>
      <c r="VAJ119" s="201" t="b">
        <f t="shared" si="274"/>
        <v>0</v>
      </c>
      <c r="VAK119" s="201" t="b">
        <f t="shared" si="274"/>
        <v>0</v>
      </c>
      <c r="VAL119" s="201" t="b">
        <f t="shared" si="274"/>
        <v>0</v>
      </c>
      <c r="VAM119" s="201" t="b">
        <f t="shared" si="274"/>
        <v>0</v>
      </c>
      <c r="VAN119" s="201" t="b">
        <f t="shared" si="274"/>
        <v>0</v>
      </c>
      <c r="VAO119" s="201" t="b">
        <f t="shared" si="274"/>
        <v>0</v>
      </c>
      <c r="VAP119" s="201" t="b">
        <f t="shared" si="274"/>
        <v>0</v>
      </c>
      <c r="VAQ119" s="201" t="b">
        <f t="shared" si="274"/>
        <v>0</v>
      </c>
      <c r="VAR119" s="201" t="b">
        <f t="shared" si="274"/>
        <v>0</v>
      </c>
      <c r="VAS119" s="201" t="b">
        <f t="shared" si="274"/>
        <v>0</v>
      </c>
      <c r="VAT119" s="201" t="b">
        <f t="shared" si="274"/>
        <v>0</v>
      </c>
      <c r="VAU119" s="201" t="b">
        <f t="shared" si="274"/>
        <v>0</v>
      </c>
      <c r="VAV119" s="201" t="b">
        <f t="shared" si="274"/>
        <v>0</v>
      </c>
      <c r="VAW119" s="201" t="b">
        <f t="shared" si="274"/>
        <v>0</v>
      </c>
      <c r="VAX119" s="201" t="b">
        <f t="shared" si="274"/>
        <v>0</v>
      </c>
      <c r="VAY119" s="201" t="b">
        <f t="shared" ref="VAY119:VDJ119" si="275">IF(VAY113=TRUE,IF(((VAY117-VAY114)*VAY116)&lt;0,TRUE,FALSE),FALSE)</f>
        <v>0</v>
      </c>
      <c r="VAZ119" s="201" t="b">
        <f t="shared" si="275"/>
        <v>0</v>
      </c>
      <c r="VBA119" s="201" t="b">
        <f t="shared" si="275"/>
        <v>0</v>
      </c>
      <c r="VBB119" s="201" t="b">
        <f t="shared" si="275"/>
        <v>0</v>
      </c>
      <c r="VBC119" s="201" t="b">
        <f t="shared" si="275"/>
        <v>0</v>
      </c>
      <c r="VBD119" s="201" t="b">
        <f t="shared" si="275"/>
        <v>0</v>
      </c>
      <c r="VBE119" s="201" t="b">
        <f t="shared" si="275"/>
        <v>0</v>
      </c>
      <c r="VBF119" s="201" t="b">
        <f t="shared" si="275"/>
        <v>0</v>
      </c>
      <c r="VBG119" s="201" t="b">
        <f t="shared" si="275"/>
        <v>0</v>
      </c>
      <c r="VBH119" s="201" t="b">
        <f t="shared" si="275"/>
        <v>0</v>
      </c>
      <c r="VBI119" s="201" t="b">
        <f t="shared" si="275"/>
        <v>0</v>
      </c>
      <c r="VBJ119" s="201" t="b">
        <f t="shared" si="275"/>
        <v>0</v>
      </c>
      <c r="VBK119" s="201" t="b">
        <f t="shared" si="275"/>
        <v>0</v>
      </c>
      <c r="VBL119" s="201" t="b">
        <f t="shared" si="275"/>
        <v>0</v>
      </c>
      <c r="VBM119" s="201" t="b">
        <f t="shared" si="275"/>
        <v>0</v>
      </c>
      <c r="VBN119" s="201" t="b">
        <f t="shared" si="275"/>
        <v>0</v>
      </c>
      <c r="VBO119" s="201" t="b">
        <f t="shared" si="275"/>
        <v>0</v>
      </c>
      <c r="VBP119" s="201" t="b">
        <f t="shared" si="275"/>
        <v>0</v>
      </c>
      <c r="VBQ119" s="201" t="b">
        <f t="shared" si="275"/>
        <v>0</v>
      </c>
      <c r="VBR119" s="201" t="b">
        <f t="shared" si="275"/>
        <v>0</v>
      </c>
      <c r="VBS119" s="201" t="b">
        <f t="shared" si="275"/>
        <v>0</v>
      </c>
      <c r="VBT119" s="201" t="b">
        <f t="shared" si="275"/>
        <v>0</v>
      </c>
      <c r="VBU119" s="201" t="b">
        <f t="shared" si="275"/>
        <v>0</v>
      </c>
      <c r="VBV119" s="201" t="b">
        <f t="shared" si="275"/>
        <v>0</v>
      </c>
      <c r="VBW119" s="201" t="b">
        <f t="shared" si="275"/>
        <v>0</v>
      </c>
      <c r="VBX119" s="201" t="b">
        <f t="shared" si="275"/>
        <v>0</v>
      </c>
      <c r="VBY119" s="201" t="b">
        <f t="shared" si="275"/>
        <v>0</v>
      </c>
      <c r="VBZ119" s="201" t="b">
        <f t="shared" si="275"/>
        <v>0</v>
      </c>
      <c r="VCA119" s="201" t="b">
        <f t="shared" si="275"/>
        <v>0</v>
      </c>
      <c r="VCB119" s="201" t="b">
        <f t="shared" si="275"/>
        <v>0</v>
      </c>
      <c r="VCC119" s="201" t="b">
        <f t="shared" si="275"/>
        <v>0</v>
      </c>
      <c r="VCD119" s="201" t="b">
        <f t="shared" si="275"/>
        <v>0</v>
      </c>
      <c r="VCE119" s="201" t="b">
        <f t="shared" si="275"/>
        <v>0</v>
      </c>
      <c r="VCF119" s="201" t="b">
        <f t="shared" si="275"/>
        <v>0</v>
      </c>
      <c r="VCG119" s="201" t="b">
        <f t="shared" si="275"/>
        <v>0</v>
      </c>
      <c r="VCH119" s="201" t="b">
        <f t="shared" si="275"/>
        <v>0</v>
      </c>
      <c r="VCI119" s="201" t="b">
        <f t="shared" si="275"/>
        <v>0</v>
      </c>
      <c r="VCJ119" s="201" t="b">
        <f t="shared" si="275"/>
        <v>0</v>
      </c>
      <c r="VCK119" s="201" t="b">
        <f t="shared" si="275"/>
        <v>0</v>
      </c>
      <c r="VCL119" s="201" t="b">
        <f t="shared" si="275"/>
        <v>0</v>
      </c>
      <c r="VCM119" s="201" t="b">
        <f t="shared" si="275"/>
        <v>0</v>
      </c>
      <c r="VCN119" s="201" t="b">
        <f t="shared" si="275"/>
        <v>0</v>
      </c>
      <c r="VCO119" s="201" t="b">
        <f t="shared" si="275"/>
        <v>0</v>
      </c>
      <c r="VCP119" s="201" t="b">
        <f t="shared" si="275"/>
        <v>0</v>
      </c>
      <c r="VCQ119" s="201" t="b">
        <f t="shared" si="275"/>
        <v>0</v>
      </c>
      <c r="VCR119" s="201" t="b">
        <f t="shared" si="275"/>
        <v>0</v>
      </c>
      <c r="VCS119" s="201" t="b">
        <f t="shared" si="275"/>
        <v>0</v>
      </c>
      <c r="VCT119" s="201" t="b">
        <f t="shared" si="275"/>
        <v>0</v>
      </c>
      <c r="VCU119" s="201" t="b">
        <f t="shared" si="275"/>
        <v>0</v>
      </c>
      <c r="VCV119" s="201" t="b">
        <f t="shared" si="275"/>
        <v>0</v>
      </c>
      <c r="VCW119" s="201" t="b">
        <f t="shared" si="275"/>
        <v>0</v>
      </c>
      <c r="VCX119" s="201" t="b">
        <f t="shared" si="275"/>
        <v>0</v>
      </c>
      <c r="VCY119" s="201" t="b">
        <f t="shared" si="275"/>
        <v>0</v>
      </c>
      <c r="VCZ119" s="201" t="b">
        <f t="shared" si="275"/>
        <v>0</v>
      </c>
      <c r="VDA119" s="201" t="b">
        <f t="shared" si="275"/>
        <v>0</v>
      </c>
      <c r="VDB119" s="201" t="b">
        <f t="shared" si="275"/>
        <v>0</v>
      </c>
      <c r="VDC119" s="201" t="b">
        <f t="shared" si="275"/>
        <v>0</v>
      </c>
      <c r="VDD119" s="201" t="b">
        <f t="shared" si="275"/>
        <v>0</v>
      </c>
      <c r="VDE119" s="201" t="b">
        <f t="shared" si="275"/>
        <v>0</v>
      </c>
      <c r="VDF119" s="201" t="b">
        <f t="shared" si="275"/>
        <v>0</v>
      </c>
      <c r="VDG119" s="201" t="b">
        <f t="shared" si="275"/>
        <v>0</v>
      </c>
      <c r="VDH119" s="201" t="b">
        <f t="shared" si="275"/>
        <v>0</v>
      </c>
      <c r="VDI119" s="201" t="b">
        <f t="shared" si="275"/>
        <v>0</v>
      </c>
      <c r="VDJ119" s="201" t="b">
        <f t="shared" si="275"/>
        <v>0</v>
      </c>
      <c r="VDK119" s="201" t="b">
        <f t="shared" ref="VDK119:VFV119" si="276">IF(VDK113=TRUE,IF(((VDK117-VDK114)*VDK116)&lt;0,TRUE,FALSE),FALSE)</f>
        <v>0</v>
      </c>
      <c r="VDL119" s="201" t="b">
        <f t="shared" si="276"/>
        <v>0</v>
      </c>
      <c r="VDM119" s="201" t="b">
        <f t="shared" si="276"/>
        <v>0</v>
      </c>
      <c r="VDN119" s="201" t="b">
        <f t="shared" si="276"/>
        <v>0</v>
      </c>
      <c r="VDO119" s="201" t="b">
        <f t="shared" si="276"/>
        <v>0</v>
      </c>
      <c r="VDP119" s="201" t="b">
        <f t="shared" si="276"/>
        <v>0</v>
      </c>
      <c r="VDQ119" s="201" t="b">
        <f t="shared" si="276"/>
        <v>0</v>
      </c>
      <c r="VDR119" s="201" t="b">
        <f t="shared" si="276"/>
        <v>0</v>
      </c>
      <c r="VDS119" s="201" t="b">
        <f t="shared" si="276"/>
        <v>0</v>
      </c>
      <c r="VDT119" s="201" t="b">
        <f t="shared" si="276"/>
        <v>0</v>
      </c>
      <c r="VDU119" s="201" t="b">
        <f t="shared" si="276"/>
        <v>0</v>
      </c>
      <c r="VDV119" s="201" t="b">
        <f t="shared" si="276"/>
        <v>0</v>
      </c>
      <c r="VDW119" s="201" t="b">
        <f t="shared" si="276"/>
        <v>0</v>
      </c>
      <c r="VDX119" s="201" t="b">
        <f t="shared" si="276"/>
        <v>0</v>
      </c>
      <c r="VDY119" s="201" t="b">
        <f t="shared" si="276"/>
        <v>0</v>
      </c>
      <c r="VDZ119" s="201" t="b">
        <f t="shared" si="276"/>
        <v>0</v>
      </c>
      <c r="VEA119" s="201" t="b">
        <f t="shared" si="276"/>
        <v>0</v>
      </c>
      <c r="VEB119" s="201" t="b">
        <f t="shared" si="276"/>
        <v>0</v>
      </c>
      <c r="VEC119" s="201" t="b">
        <f t="shared" si="276"/>
        <v>0</v>
      </c>
      <c r="VED119" s="201" t="b">
        <f t="shared" si="276"/>
        <v>0</v>
      </c>
      <c r="VEE119" s="201" t="b">
        <f t="shared" si="276"/>
        <v>0</v>
      </c>
      <c r="VEF119" s="201" t="b">
        <f t="shared" si="276"/>
        <v>0</v>
      </c>
      <c r="VEG119" s="201" t="b">
        <f t="shared" si="276"/>
        <v>0</v>
      </c>
      <c r="VEH119" s="201" t="b">
        <f t="shared" si="276"/>
        <v>0</v>
      </c>
      <c r="VEI119" s="201" t="b">
        <f t="shared" si="276"/>
        <v>0</v>
      </c>
      <c r="VEJ119" s="201" t="b">
        <f t="shared" si="276"/>
        <v>0</v>
      </c>
      <c r="VEK119" s="201" t="b">
        <f t="shared" si="276"/>
        <v>0</v>
      </c>
      <c r="VEL119" s="201" t="b">
        <f t="shared" si="276"/>
        <v>0</v>
      </c>
      <c r="VEM119" s="201" t="b">
        <f t="shared" si="276"/>
        <v>0</v>
      </c>
      <c r="VEN119" s="201" t="b">
        <f t="shared" si="276"/>
        <v>0</v>
      </c>
      <c r="VEO119" s="201" t="b">
        <f t="shared" si="276"/>
        <v>0</v>
      </c>
      <c r="VEP119" s="201" t="b">
        <f t="shared" si="276"/>
        <v>0</v>
      </c>
      <c r="VEQ119" s="201" t="b">
        <f t="shared" si="276"/>
        <v>0</v>
      </c>
      <c r="VER119" s="201" t="b">
        <f t="shared" si="276"/>
        <v>0</v>
      </c>
      <c r="VES119" s="201" t="b">
        <f t="shared" si="276"/>
        <v>0</v>
      </c>
      <c r="VET119" s="201" t="b">
        <f t="shared" si="276"/>
        <v>0</v>
      </c>
      <c r="VEU119" s="201" t="b">
        <f t="shared" si="276"/>
        <v>0</v>
      </c>
      <c r="VEV119" s="201" t="b">
        <f t="shared" si="276"/>
        <v>0</v>
      </c>
      <c r="VEW119" s="201" t="b">
        <f t="shared" si="276"/>
        <v>0</v>
      </c>
      <c r="VEX119" s="201" t="b">
        <f t="shared" si="276"/>
        <v>0</v>
      </c>
      <c r="VEY119" s="201" t="b">
        <f t="shared" si="276"/>
        <v>0</v>
      </c>
      <c r="VEZ119" s="201" t="b">
        <f t="shared" si="276"/>
        <v>0</v>
      </c>
      <c r="VFA119" s="201" t="b">
        <f t="shared" si="276"/>
        <v>0</v>
      </c>
      <c r="VFB119" s="201" t="b">
        <f t="shared" si="276"/>
        <v>0</v>
      </c>
      <c r="VFC119" s="201" t="b">
        <f t="shared" si="276"/>
        <v>0</v>
      </c>
      <c r="VFD119" s="201" t="b">
        <f t="shared" si="276"/>
        <v>0</v>
      </c>
      <c r="VFE119" s="201" t="b">
        <f t="shared" si="276"/>
        <v>0</v>
      </c>
      <c r="VFF119" s="201" t="b">
        <f t="shared" si="276"/>
        <v>0</v>
      </c>
      <c r="VFG119" s="201" t="b">
        <f t="shared" si="276"/>
        <v>0</v>
      </c>
      <c r="VFH119" s="201" t="b">
        <f t="shared" si="276"/>
        <v>0</v>
      </c>
      <c r="VFI119" s="201" t="b">
        <f t="shared" si="276"/>
        <v>0</v>
      </c>
      <c r="VFJ119" s="201" t="b">
        <f t="shared" si="276"/>
        <v>0</v>
      </c>
      <c r="VFK119" s="201" t="b">
        <f t="shared" si="276"/>
        <v>0</v>
      </c>
      <c r="VFL119" s="201" t="b">
        <f t="shared" si="276"/>
        <v>0</v>
      </c>
      <c r="VFM119" s="201" t="b">
        <f t="shared" si="276"/>
        <v>0</v>
      </c>
      <c r="VFN119" s="201" t="b">
        <f t="shared" si="276"/>
        <v>0</v>
      </c>
      <c r="VFO119" s="201" t="b">
        <f t="shared" si="276"/>
        <v>0</v>
      </c>
      <c r="VFP119" s="201" t="b">
        <f t="shared" si="276"/>
        <v>0</v>
      </c>
      <c r="VFQ119" s="201" t="b">
        <f t="shared" si="276"/>
        <v>0</v>
      </c>
      <c r="VFR119" s="201" t="b">
        <f t="shared" si="276"/>
        <v>0</v>
      </c>
      <c r="VFS119" s="201" t="b">
        <f t="shared" si="276"/>
        <v>0</v>
      </c>
      <c r="VFT119" s="201" t="b">
        <f t="shared" si="276"/>
        <v>0</v>
      </c>
      <c r="VFU119" s="201" t="b">
        <f t="shared" si="276"/>
        <v>0</v>
      </c>
      <c r="VFV119" s="201" t="b">
        <f t="shared" si="276"/>
        <v>0</v>
      </c>
      <c r="VFW119" s="201" t="b">
        <f t="shared" ref="VFW119:VIH119" si="277">IF(VFW113=TRUE,IF(((VFW117-VFW114)*VFW116)&lt;0,TRUE,FALSE),FALSE)</f>
        <v>0</v>
      </c>
      <c r="VFX119" s="201" t="b">
        <f t="shared" si="277"/>
        <v>0</v>
      </c>
      <c r="VFY119" s="201" t="b">
        <f t="shared" si="277"/>
        <v>0</v>
      </c>
      <c r="VFZ119" s="201" t="b">
        <f t="shared" si="277"/>
        <v>0</v>
      </c>
      <c r="VGA119" s="201" t="b">
        <f t="shared" si="277"/>
        <v>0</v>
      </c>
      <c r="VGB119" s="201" t="b">
        <f t="shared" si="277"/>
        <v>0</v>
      </c>
      <c r="VGC119" s="201" t="b">
        <f t="shared" si="277"/>
        <v>0</v>
      </c>
      <c r="VGD119" s="201" t="b">
        <f t="shared" si="277"/>
        <v>0</v>
      </c>
      <c r="VGE119" s="201" t="b">
        <f t="shared" si="277"/>
        <v>0</v>
      </c>
      <c r="VGF119" s="201" t="b">
        <f t="shared" si="277"/>
        <v>0</v>
      </c>
      <c r="VGG119" s="201" t="b">
        <f t="shared" si="277"/>
        <v>0</v>
      </c>
      <c r="VGH119" s="201" t="b">
        <f t="shared" si="277"/>
        <v>0</v>
      </c>
      <c r="VGI119" s="201" t="b">
        <f t="shared" si="277"/>
        <v>0</v>
      </c>
      <c r="VGJ119" s="201" t="b">
        <f t="shared" si="277"/>
        <v>0</v>
      </c>
      <c r="VGK119" s="201" t="b">
        <f t="shared" si="277"/>
        <v>0</v>
      </c>
      <c r="VGL119" s="201" t="b">
        <f t="shared" si="277"/>
        <v>0</v>
      </c>
      <c r="VGM119" s="201" t="b">
        <f t="shared" si="277"/>
        <v>0</v>
      </c>
      <c r="VGN119" s="201" t="b">
        <f t="shared" si="277"/>
        <v>0</v>
      </c>
      <c r="VGO119" s="201" t="b">
        <f t="shared" si="277"/>
        <v>0</v>
      </c>
      <c r="VGP119" s="201" t="b">
        <f t="shared" si="277"/>
        <v>0</v>
      </c>
      <c r="VGQ119" s="201" t="b">
        <f t="shared" si="277"/>
        <v>0</v>
      </c>
      <c r="VGR119" s="201" t="b">
        <f t="shared" si="277"/>
        <v>0</v>
      </c>
      <c r="VGS119" s="201" t="b">
        <f t="shared" si="277"/>
        <v>0</v>
      </c>
      <c r="VGT119" s="201" t="b">
        <f t="shared" si="277"/>
        <v>0</v>
      </c>
      <c r="VGU119" s="201" t="b">
        <f t="shared" si="277"/>
        <v>0</v>
      </c>
      <c r="VGV119" s="201" t="b">
        <f t="shared" si="277"/>
        <v>0</v>
      </c>
      <c r="VGW119" s="201" t="b">
        <f t="shared" si="277"/>
        <v>0</v>
      </c>
      <c r="VGX119" s="201" t="b">
        <f t="shared" si="277"/>
        <v>0</v>
      </c>
      <c r="VGY119" s="201" t="b">
        <f t="shared" si="277"/>
        <v>0</v>
      </c>
      <c r="VGZ119" s="201" t="b">
        <f t="shared" si="277"/>
        <v>0</v>
      </c>
      <c r="VHA119" s="201" t="b">
        <f t="shared" si="277"/>
        <v>0</v>
      </c>
      <c r="VHB119" s="201" t="b">
        <f t="shared" si="277"/>
        <v>0</v>
      </c>
      <c r="VHC119" s="201" t="b">
        <f t="shared" si="277"/>
        <v>0</v>
      </c>
      <c r="VHD119" s="201" t="b">
        <f t="shared" si="277"/>
        <v>0</v>
      </c>
      <c r="VHE119" s="201" t="b">
        <f t="shared" si="277"/>
        <v>0</v>
      </c>
      <c r="VHF119" s="201" t="b">
        <f t="shared" si="277"/>
        <v>0</v>
      </c>
      <c r="VHG119" s="201" t="b">
        <f t="shared" si="277"/>
        <v>0</v>
      </c>
      <c r="VHH119" s="201" t="b">
        <f t="shared" si="277"/>
        <v>0</v>
      </c>
      <c r="VHI119" s="201" t="b">
        <f t="shared" si="277"/>
        <v>0</v>
      </c>
      <c r="VHJ119" s="201" t="b">
        <f t="shared" si="277"/>
        <v>0</v>
      </c>
      <c r="VHK119" s="201" t="b">
        <f t="shared" si="277"/>
        <v>0</v>
      </c>
      <c r="VHL119" s="201" t="b">
        <f t="shared" si="277"/>
        <v>0</v>
      </c>
      <c r="VHM119" s="201" t="b">
        <f t="shared" si="277"/>
        <v>0</v>
      </c>
      <c r="VHN119" s="201" t="b">
        <f t="shared" si="277"/>
        <v>0</v>
      </c>
      <c r="VHO119" s="201" t="b">
        <f t="shared" si="277"/>
        <v>0</v>
      </c>
      <c r="VHP119" s="201" t="b">
        <f t="shared" si="277"/>
        <v>0</v>
      </c>
      <c r="VHQ119" s="201" t="b">
        <f t="shared" si="277"/>
        <v>0</v>
      </c>
      <c r="VHR119" s="201" t="b">
        <f t="shared" si="277"/>
        <v>0</v>
      </c>
      <c r="VHS119" s="201" t="b">
        <f t="shared" si="277"/>
        <v>0</v>
      </c>
      <c r="VHT119" s="201" t="b">
        <f t="shared" si="277"/>
        <v>0</v>
      </c>
      <c r="VHU119" s="201" t="b">
        <f t="shared" si="277"/>
        <v>0</v>
      </c>
      <c r="VHV119" s="201" t="b">
        <f t="shared" si="277"/>
        <v>0</v>
      </c>
      <c r="VHW119" s="201" t="b">
        <f t="shared" si="277"/>
        <v>0</v>
      </c>
      <c r="VHX119" s="201" t="b">
        <f t="shared" si="277"/>
        <v>0</v>
      </c>
      <c r="VHY119" s="201" t="b">
        <f t="shared" si="277"/>
        <v>0</v>
      </c>
      <c r="VHZ119" s="201" t="b">
        <f t="shared" si="277"/>
        <v>0</v>
      </c>
      <c r="VIA119" s="201" t="b">
        <f t="shared" si="277"/>
        <v>0</v>
      </c>
      <c r="VIB119" s="201" t="b">
        <f t="shared" si="277"/>
        <v>0</v>
      </c>
      <c r="VIC119" s="201" t="b">
        <f t="shared" si="277"/>
        <v>0</v>
      </c>
      <c r="VID119" s="201" t="b">
        <f t="shared" si="277"/>
        <v>0</v>
      </c>
      <c r="VIE119" s="201" t="b">
        <f t="shared" si="277"/>
        <v>0</v>
      </c>
      <c r="VIF119" s="201" t="b">
        <f t="shared" si="277"/>
        <v>0</v>
      </c>
      <c r="VIG119" s="201" t="b">
        <f t="shared" si="277"/>
        <v>0</v>
      </c>
      <c r="VIH119" s="201" t="b">
        <f t="shared" si="277"/>
        <v>0</v>
      </c>
      <c r="VII119" s="201" t="b">
        <f t="shared" ref="VII119:VKT119" si="278">IF(VII113=TRUE,IF(((VII117-VII114)*VII116)&lt;0,TRUE,FALSE),FALSE)</f>
        <v>0</v>
      </c>
      <c r="VIJ119" s="201" t="b">
        <f t="shared" si="278"/>
        <v>0</v>
      </c>
      <c r="VIK119" s="201" t="b">
        <f t="shared" si="278"/>
        <v>0</v>
      </c>
      <c r="VIL119" s="201" t="b">
        <f t="shared" si="278"/>
        <v>0</v>
      </c>
      <c r="VIM119" s="201" t="b">
        <f t="shared" si="278"/>
        <v>0</v>
      </c>
      <c r="VIN119" s="201" t="b">
        <f t="shared" si="278"/>
        <v>0</v>
      </c>
      <c r="VIO119" s="201" t="b">
        <f t="shared" si="278"/>
        <v>0</v>
      </c>
      <c r="VIP119" s="201" t="b">
        <f t="shared" si="278"/>
        <v>0</v>
      </c>
      <c r="VIQ119" s="201" t="b">
        <f t="shared" si="278"/>
        <v>0</v>
      </c>
      <c r="VIR119" s="201" t="b">
        <f t="shared" si="278"/>
        <v>0</v>
      </c>
      <c r="VIS119" s="201" t="b">
        <f t="shared" si="278"/>
        <v>0</v>
      </c>
      <c r="VIT119" s="201" t="b">
        <f t="shared" si="278"/>
        <v>0</v>
      </c>
      <c r="VIU119" s="201" t="b">
        <f t="shared" si="278"/>
        <v>0</v>
      </c>
      <c r="VIV119" s="201" t="b">
        <f t="shared" si="278"/>
        <v>0</v>
      </c>
      <c r="VIW119" s="201" t="b">
        <f t="shared" si="278"/>
        <v>0</v>
      </c>
      <c r="VIX119" s="201" t="b">
        <f t="shared" si="278"/>
        <v>0</v>
      </c>
      <c r="VIY119" s="201" t="b">
        <f t="shared" si="278"/>
        <v>0</v>
      </c>
      <c r="VIZ119" s="201" t="b">
        <f t="shared" si="278"/>
        <v>0</v>
      </c>
      <c r="VJA119" s="201" t="b">
        <f t="shared" si="278"/>
        <v>0</v>
      </c>
      <c r="VJB119" s="201" t="b">
        <f t="shared" si="278"/>
        <v>0</v>
      </c>
      <c r="VJC119" s="201" t="b">
        <f t="shared" si="278"/>
        <v>0</v>
      </c>
      <c r="VJD119" s="201" t="b">
        <f t="shared" si="278"/>
        <v>0</v>
      </c>
      <c r="VJE119" s="201" t="b">
        <f t="shared" si="278"/>
        <v>0</v>
      </c>
      <c r="VJF119" s="201" t="b">
        <f t="shared" si="278"/>
        <v>0</v>
      </c>
      <c r="VJG119" s="201" t="b">
        <f t="shared" si="278"/>
        <v>0</v>
      </c>
      <c r="VJH119" s="201" t="b">
        <f t="shared" si="278"/>
        <v>0</v>
      </c>
      <c r="VJI119" s="201" t="b">
        <f t="shared" si="278"/>
        <v>0</v>
      </c>
      <c r="VJJ119" s="201" t="b">
        <f t="shared" si="278"/>
        <v>0</v>
      </c>
      <c r="VJK119" s="201" t="b">
        <f t="shared" si="278"/>
        <v>0</v>
      </c>
      <c r="VJL119" s="201" t="b">
        <f t="shared" si="278"/>
        <v>0</v>
      </c>
      <c r="VJM119" s="201" t="b">
        <f t="shared" si="278"/>
        <v>0</v>
      </c>
      <c r="VJN119" s="201" t="b">
        <f t="shared" si="278"/>
        <v>0</v>
      </c>
      <c r="VJO119" s="201" t="b">
        <f t="shared" si="278"/>
        <v>0</v>
      </c>
      <c r="VJP119" s="201" t="b">
        <f t="shared" si="278"/>
        <v>0</v>
      </c>
      <c r="VJQ119" s="201" t="b">
        <f t="shared" si="278"/>
        <v>0</v>
      </c>
      <c r="VJR119" s="201" t="b">
        <f t="shared" si="278"/>
        <v>0</v>
      </c>
      <c r="VJS119" s="201" t="b">
        <f t="shared" si="278"/>
        <v>0</v>
      </c>
      <c r="VJT119" s="201" t="b">
        <f t="shared" si="278"/>
        <v>0</v>
      </c>
      <c r="VJU119" s="201" t="b">
        <f t="shared" si="278"/>
        <v>0</v>
      </c>
      <c r="VJV119" s="201" t="b">
        <f t="shared" si="278"/>
        <v>0</v>
      </c>
      <c r="VJW119" s="201" t="b">
        <f t="shared" si="278"/>
        <v>0</v>
      </c>
      <c r="VJX119" s="201" t="b">
        <f t="shared" si="278"/>
        <v>0</v>
      </c>
      <c r="VJY119" s="201" t="b">
        <f t="shared" si="278"/>
        <v>0</v>
      </c>
      <c r="VJZ119" s="201" t="b">
        <f t="shared" si="278"/>
        <v>0</v>
      </c>
      <c r="VKA119" s="201" t="b">
        <f t="shared" si="278"/>
        <v>0</v>
      </c>
      <c r="VKB119" s="201" t="b">
        <f t="shared" si="278"/>
        <v>0</v>
      </c>
      <c r="VKC119" s="201" t="b">
        <f t="shared" si="278"/>
        <v>0</v>
      </c>
      <c r="VKD119" s="201" t="b">
        <f t="shared" si="278"/>
        <v>0</v>
      </c>
      <c r="VKE119" s="201" t="b">
        <f t="shared" si="278"/>
        <v>0</v>
      </c>
      <c r="VKF119" s="201" t="b">
        <f t="shared" si="278"/>
        <v>0</v>
      </c>
      <c r="VKG119" s="201" t="b">
        <f t="shared" si="278"/>
        <v>0</v>
      </c>
      <c r="VKH119" s="201" t="b">
        <f t="shared" si="278"/>
        <v>0</v>
      </c>
      <c r="VKI119" s="201" t="b">
        <f t="shared" si="278"/>
        <v>0</v>
      </c>
      <c r="VKJ119" s="201" t="b">
        <f t="shared" si="278"/>
        <v>0</v>
      </c>
      <c r="VKK119" s="201" t="b">
        <f t="shared" si="278"/>
        <v>0</v>
      </c>
      <c r="VKL119" s="201" t="b">
        <f t="shared" si="278"/>
        <v>0</v>
      </c>
      <c r="VKM119" s="201" t="b">
        <f t="shared" si="278"/>
        <v>0</v>
      </c>
      <c r="VKN119" s="201" t="b">
        <f t="shared" si="278"/>
        <v>0</v>
      </c>
      <c r="VKO119" s="201" t="b">
        <f t="shared" si="278"/>
        <v>0</v>
      </c>
      <c r="VKP119" s="201" t="b">
        <f t="shared" si="278"/>
        <v>0</v>
      </c>
      <c r="VKQ119" s="201" t="b">
        <f t="shared" si="278"/>
        <v>0</v>
      </c>
      <c r="VKR119" s="201" t="b">
        <f t="shared" si="278"/>
        <v>0</v>
      </c>
      <c r="VKS119" s="201" t="b">
        <f t="shared" si="278"/>
        <v>0</v>
      </c>
      <c r="VKT119" s="201" t="b">
        <f t="shared" si="278"/>
        <v>0</v>
      </c>
      <c r="VKU119" s="201" t="b">
        <f t="shared" ref="VKU119:VNF119" si="279">IF(VKU113=TRUE,IF(((VKU117-VKU114)*VKU116)&lt;0,TRUE,FALSE),FALSE)</f>
        <v>0</v>
      </c>
      <c r="VKV119" s="201" t="b">
        <f t="shared" si="279"/>
        <v>0</v>
      </c>
      <c r="VKW119" s="201" t="b">
        <f t="shared" si="279"/>
        <v>0</v>
      </c>
      <c r="VKX119" s="201" t="b">
        <f t="shared" si="279"/>
        <v>0</v>
      </c>
      <c r="VKY119" s="201" t="b">
        <f t="shared" si="279"/>
        <v>0</v>
      </c>
      <c r="VKZ119" s="201" t="b">
        <f t="shared" si="279"/>
        <v>0</v>
      </c>
      <c r="VLA119" s="201" t="b">
        <f t="shared" si="279"/>
        <v>0</v>
      </c>
      <c r="VLB119" s="201" t="b">
        <f t="shared" si="279"/>
        <v>0</v>
      </c>
      <c r="VLC119" s="201" t="b">
        <f t="shared" si="279"/>
        <v>0</v>
      </c>
      <c r="VLD119" s="201" t="b">
        <f t="shared" si="279"/>
        <v>0</v>
      </c>
      <c r="VLE119" s="201" t="b">
        <f t="shared" si="279"/>
        <v>0</v>
      </c>
      <c r="VLF119" s="201" t="b">
        <f t="shared" si="279"/>
        <v>0</v>
      </c>
      <c r="VLG119" s="201" t="b">
        <f t="shared" si="279"/>
        <v>0</v>
      </c>
      <c r="VLH119" s="201" t="b">
        <f t="shared" si="279"/>
        <v>0</v>
      </c>
      <c r="VLI119" s="201" t="b">
        <f t="shared" si="279"/>
        <v>0</v>
      </c>
      <c r="VLJ119" s="201" t="b">
        <f t="shared" si="279"/>
        <v>0</v>
      </c>
      <c r="VLK119" s="201" t="b">
        <f t="shared" si="279"/>
        <v>0</v>
      </c>
      <c r="VLL119" s="201" t="b">
        <f t="shared" si="279"/>
        <v>0</v>
      </c>
      <c r="VLM119" s="201" t="b">
        <f t="shared" si="279"/>
        <v>0</v>
      </c>
      <c r="VLN119" s="201" t="b">
        <f t="shared" si="279"/>
        <v>0</v>
      </c>
      <c r="VLO119" s="201" t="b">
        <f t="shared" si="279"/>
        <v>0</v>
      </c>
      <c r="VLP119" s="201" t="b">
        <f t="shared" si="279"/>
        <v>0</v>
      </c>
      <c r="VLQ119" s="201" t="b">
        <f t="shared" si="279"/>
        <v>0</v>
      </c>
      <c r="VLR119" s="201" t="b">
        <f t="shared" si="279"/>
        <v>0</v>
      </c>
      <c r="VLS119" s="201" t="b">
        <f t="shared" si="279"/>
        <v>0</v>
      </c>
      <c r="VLT119" s="201" t="b">
        <f t="shared" si="279"/>
        <v>0</v>
      </c>
      <c r="VLU119" s="201" t="b">
        <f t="shared" si="279"/>
        <v>0</v>
      </c>
      <c r="VLV119" s="201" t="b">
        <f t="shared" si="279"/>
        <v>0</v>
      </c>
      <c r="VLW119" s="201" t="b">
        <f t="shared" si="279"/>
        <v>0</v>
      </c>
      <c r="VLX119" s="201" t="b">
        <f t="shared" si="279"/>
        <v>0</v>
      </c>
      <c r="VLY119" s="201" t="b">
        <f t="shared" si="279"/>
        <v>0</v>
      </c>
      <c r="VLZ119" s="201" t="b">
        <f t="shared" si="279"/>
        <v>0</v>
      </c>
      <c r="VMA119" s="201" t="b">
        <f t="shared" si="279"/>
        <v>0</v>
      </c>
      <c r="VMB119" s="201" t="b">
        <f t="shared" si="279"/>
        <v>0</v>
      </c>
      <c r="VMC119" s="201" t="b">
        <f t="shared" si="279"/>
        <v>0</v>
      </c>
      <c r="VMD119" s="201" t="b">
        <f t="shared" si="279"/>
        <v>0</v>
      </c>
      <c r="VME119" s="201" t="b">
        <f t="shared" si="279"/>
        <v>0</v>
      </c>
      <c r="VMF119" s="201" t="b">
        <f t="shared" si="279"/>
        <v>0</v>
      </c>
      <c r="VMG119" s="201" t="b">
        <f t="shared" si="279"/>
        <v>0</v>
      </c>
      <c r="VMH119" s="201" t="b">
        <f t="shared" si="279"/>
        <v>0</v>
      </c>
      <c r="VMI119" s="201" t="b">
        <f t="shared" si="279"/>
        <v>0</v>
      </c>
      <c r="VMJ119" s="201" t="b">
        <f t="shared" si="279"/>
        <v>0</v>
      </c>
      <c r="VMK119" s="201" t="b">
        <f t="shared" si="279"/>
        <v>0</v>
      </c>
      <c r="VML119" s="201" t="b">
        <f t="shared" si="279"/>
        <v>0</v>
      </c>
      <c r="VMM119" s="201" t="b">
        <f t="shared" si="279"/>
        <v>0</v>
      </c>
      <c r="VMN119" s="201" t="b">
        <f t="shared" si="279"/>
        <v>0</v>
      </c>
      <c r="VMO119" s="201" t="b">
        <f t="shared" si="279"/>
        <v>0</v>
      </c>
      <c r="VMP119" s="201" t="b">
        <f t="shared" si="279"/>
        <v>0</v>
      </c>
      <c r="VMQ119" s="201" t="b">
        <f t="shared" si="279"/>
        <v>0</v>
      </c>
      <c r="VMR119" s="201" t="b">
        <f t="shared" si="279"/>
        <v>0</v>
      </c>
      <c r="VMS119" s="201" t="b">
        <f t="shared" si="279"/>
        <v>0</v>
      </c>
      <c r="VMT119" s="201" t="b">
        <f t="shared" si="279"/>
        <v>0</v>
      </c>
      <c r="VMU119" s="201" t="b">
        <f t="shared" si="279"/>
        <v>0</v>
      </c>
      <c r="VMV119" s="201" t="b">
        <f t="shared" si="279"/>
        <v>0</v>
      </c>
      <c r="VMW119" s="201" t="b">
        <f t="shared" si="279"/>
        <v>0</v>
      </c>
      <c r="VMX119" s="201" t="b">
        <f t="shared" si="279"/>
        <v>0</v>
      </c>
      <c r="VMY119" s="201" t="b">
        <f t="shared" si="279"/>
        <v>0</v>
      </c>
      <c r="VMZ119" s="201" t="b">
        <f t="shared" si="279"/>
        <v>0</v>
      </c>
      <c r="VNA119" s="201" t="b">
        <f t="shared" si="279"/>
        <v>0</v>
      </c>
      <c r="VNB119" s="201" t="b">
        <f t="shared" si="279"/>
        <v>0</v>
      </c>
      <c r="VNC119" s="201" t="b">
        <f t="shared" si="279"/>
        <v>0</v>
      </c>
      <c r="VND119" s="201" t="b">
        <f t="shared" si="279"/>
        <v>0</v>
      </c>
      <c r="VNE119" s="201" t="b">
        <f t="shared" si="279"/>
        <v>0</v>
      </c>
      <c r="VNF119" s="201" t="b">
        <f t="shared" si="279"/>
        <v>0</v>
      </c>
      <c r="VNG119" s="201" t="b">
        <f t="shared" ref="VNG119:VPR119" si="280">IF(VNG113=TRUE,IF(((VNG117-VNG114)*VNG116)&lt;0,TRUE,FALSE),FALSE)</f>
        <v>0</v>
      </c>
      <c r="VNH119" s="201" t="b">
        <f t="shared" si="280"/>
        <v>0</v>
      </c>
      <c r="VNI119" s="201" t="b">
        <f t="shared" si="280"/>
        <v>0</v>
      </c>
      <c r="VNJ119" s="201" t="b">
        <f t="shared" si="280"/>
        <v>0</v>
      </c>
      <c r="VNK119" s="201" t="b">
        <f t="shared" si="280"/>
        <v>0</v>
      </c>
      <c r="VNL119" s="201" t="b">
        <f t="shared" si="280"/>
        <v>0</v>
      </c>
      <c r="VNM119" s="201" t="b">
        <f t="shared" si="280"/>
        <v>0</v>
      </c>
      <c r="VNN119" s="201" t="b">
        <f t="shared" si="280"/>
        <v>0</v>
      </c>
      <c r="VNO119" s="201" t="b">
        <f t="shared" si="280"/>
        <v>0</v>
      </c>
      <c r="VNP119" s="201" t="b">
        <f t="shared" si="280"/>
        <v>0</v>
      </c>
      <c r="VNQ119" s="201" t="b">
        <f t="shared" si="280"/>
        <v>0</v>
      </c>
      <c r="VNR119" s="201" t="b">
        <f t="shared" si="280"/>
        <v>0</v>
      </c>
      <c r="VNS119" s="201" t="b">
        <f t="shared" si="280"/>
        <v>0</v>
      </c>
      <c r="VNT119" s="201" t="b">
        <f t="shared" si="280"/>
        <v>0</v>
      </c>
      <c r="VNU119" s="201" t="b">
        <f t="shared" si="280"/>
        <v>0</v>
      </c>
      <c r="VNV119" s="201" t="b">
        <f t="shared" si="280"/>
        <v>0</v>
      </c>
      <c r="VNW119" s="201" t="b">
        <f t="shared" si="280"/>
        <v>0</v>
      </c>
      <c r="VNX119" s="201" t="b">
        <f t="shared" si="280"/>
        <v>0</v>
      </c>
      <c r="VNY119" s="201" t="b">
        <f t="shared" si="280"/>
        <v>0</v>
      </c>
      <c r="VNZ119" s="201" t="b">
        <f t="shared" si="280"/>
        <v>0</v>
      </c>
      <c r="VOA119" s="201" t="b">
        <f t="shared" si="280"/>
        <v>0</v>
      </c>
      <c r="VOB119" s="201" t="b">
        <f t="shared" si="280"/>
        <v>0</v>
      </c>
      <c r="VOC119" s="201" t="b">
        <f t="shared" si="280"/>
        <v>0</v>
      </c>
      <c r="VOD119" s="201" t="b">
        <f t="shared" si="280"/>
        <v>0</v>
      </c>
      <c r="VOE119" s="201" t="b">
        <f t="shared" si="280"/>
        <v>0</v>
      </c>
      <c r="VOF119" s="201" t="b">
        <f t="shared" si="280"/>
        <v>0</v>
      </c>
      <c r="VOG119" s="201" t="b">
        <f t="shared" si="280"/>
        <v>0</v>
      </c>
      <c r="VOH119" s="201" t="b">
        <f t="shared" si="280"/>
        <v>0</v>
      </c>
      <c r="VOI119" s="201" t="b">
        <f t="shared" si="280"/>
        <v>0</v>
      </c>
      <c r="VOJ119" s="201" t="b">
        <f t="shared" si="280"/>
        <v>0</v>
      </c>
      <c r="VOK119" s="201" t="b">
        <f t="shared" si="280"/>
        <v>0</v>
      </c>
      <c r="VOL119" s="201" t="b">
        <f t="shared" si="280"/>
        <v>0</v>
      </c>
      <c r="VOM119" s="201" t="b">
        <f t="shared" si="280"/>
        <v>0</v>
      </c>
      <c r="VON119" s="201" t="b">
        <f t="shared" si="280"/>
        <v>0</v>
      </c>
      <c r="VOO119" s="201" t="b">
        <f t="shared" si="280"/>
        <v>0</v>
      </c>
      <c r="VOP119" s="201" t="b">
        <f t="shared" si="280"/>
        <v>0</v>
      </c>
      <c r="VOQ119" s="201" t="b">
        <f t="shared" si="280"/>
        <v>0</v>
      </c>
      <c r="VOR119" s="201" t="b">
        <f t="shared" si="280"/>
        <v>0</v>
      </c>
      <c r="VOS119" s="201" t="b">
        <f t="shared" si="280"/>
        <v>0</v>
      </c>
      <c r="VOT119" s="201" t="b">
        <f t="shared" si="280"/>
        <v>0</v>
      </c>
      <c r="VOU119" s="201" t="b">
        <f t="shared" si="280"/>
        <v>0</v>
      </c>
      <c r="VOV119" s="201" t="b">
        <f t="shared" si="280"/>
        <v>0</v>
      </c>
      <c r="VOW119" s="201" t="b">
        <f t="shared" si="280"/>
        <v>0</v>
      </c>
      <c r="VOX119" s="201" t="b">
        <f t="shared" si="280"/>
        <v>0</v>
      </c>
      <c r="VOY119" s="201" t="b">
        <f t="shared" si="280"/>
        <v>0</v>
      </c>
      <c r="VOZ119" s="201" t="b">
        <f t="shared" si="280"/>
        <v>0</v>
      </c>
      <c r="VPA119" s="201" t="b">
        <f t="shared" si="280"/>
        <v>0</v>
      </c>
      <c r="VPB119" s="201" t="b">
        <f t="shared" si="280"/>
        <v>0</v>
      </c>
      <c r="VPC119" s="201" t="b">
        <f t="shared" si="280"/>
        <v>0</v>
      </c>
      <c r="VPD119" s="201" t="b">
        <f t="shared" si="280"/>
        <v>0</v>
      </c>
      <c r="VPE119" s="201" t="b">
        <f t="shared" si="280"/>
        <v>0</v>
      </c>
      <c r="VPF119" s="201" t="b">
        <f t="shared" si="280"/>
        <v>0</v>
      </c>
      <c r="VPG119" s="201" t="b">
        <f t="shared" si="280"/>
        <v>0</v>
      </c>
      <c r="VPH119" s="201" t="b">
        <f t="shared" si="280"/>
        <v>0</v>
      </c>
      <c r="VPI119" s="201" t="b">
        <f t="shared" si="280"/>
        <v>0</v>
      </c>
      <c r="VPJ119" s="201" t="b">
        <f t="shared" si="280"/>
        <v>0</v>
      </c>
      <c r="VPK119" s="201" t="b">
        <f t="shared" si="280"/>
        <v>0</v>
      </c>
      <c r="VPL119" s="201" t="b">
        <f t="shared" si="280"/>
        <v>0</v>
      </c>
      <c r="VPM119" s="201" t="b">
        <f t="shared" si="280"/>
        <v>0</v>
      </c>
      <c r="VPN119" s="201" t="b">
        <f t="shared" si="280"/>
        <v>0</v>
      </c>
      <c r="VPO119" s="201" t="b">
        <f t="shared" si="280"/>
        <v>0</v>
      </c>
      <c r="VPP119" s="201" t="b">
        <f t="shared" si="280"/>
        <v>0</v>
      </c>
      <c r="VPQ119" s="201" t="b">
        <f t="shared" si="280"/>
        <v>0</v>
      </c>
      <c r="VPR119" s="201" t="b">
        <f t="shared" si="280"/>
        <v>0</v>
      </c>
      <c r="VPS119" s="201" t="b">
        <f t="shared" ref="VPS119:VSD119" si="281">IF(VPS113=TRUE,IF(((VPS117-VPS114)*VPS116)&lt;0,TRUE,FALSE),FALSE)</f>
        <v>0</v>
      </c>
      <c r="VPT119" s="201" t="b">
        <f t="shared" si="281"/>
        <v>0</v>
      </c>
      <c r="VPU119" s="201" t="b">
        <f t="shared" si="281"/>
        <v>0</v>
      </c>
      <c r="VPV119" s="201" t="b">
        <f t="shared" si="281"/>
        <v>0</v>
      </c>
      <c r="VPW119" s="201" t="b">
        <f t="shared" si="281"/>
        <v>0</v>
      </c>
      <c r="VPX119" s="201" t="b">
        <f t="shared" si="281"/>
        <v>0</v>
      </c>
      <c r="VPY119" s="201" t="b">
        <f t="shared" si="281"/>
        <v>0</v>
      </c>
      <c r="VPZ119" s="201" t="b">
        <f t="shared" si="281"/>
        <v>0</v>
      </c>
      <c r="VQA119" s="201" t="b">
        <f t="shared" si="281"/>
        <v>0</v>
      </c>
      <c r="VQB119" s="201" t="b">
        <f t="shared" si="281"/>
        <v>0</v>
      </c>
      <c r="VQC119" s="201" t="b">
        <f t="shared" si="281"/>
        <v>0</v>
      </c>
      <c r="VQD119" s="201" t="b">
        <f t="shared" si="281"/>
        <v>0</v>
      </c>
      <c r="VQE119" s="201" t="b">
        <f t="shared" si="281"/>
        <v>0</v>
      </c>
      <c r="VQF119" s="201" t="b">
        <f t="shared" si="281"/>
        <v>0</v>
      </c>
      <c r="VQG119" s="201" t="b">
        <f t="shared" si="281"/>
        <v>0</v>
      </c>
      <c r="VQH119" s="201" t="b">
        <f t="shared" si="281"/>
        <v>0</v>
      </c>
      <c r="VQI119" s="201" t="b">
        <f t="shared" si="281"/>
        <v>0</v>
      </c>
      <c r="VQJ119" s="201" t="b">
        <f t="shared" si="281"/>
        <v>0</v>
      </c>
      <c r="VQK119" s="201" t="b">
        <f t="shared" si="281"/>
        <v>0</v>
      </c>
      <c r="VQL119" s="201" t="b">
        <f t="shared" si="281"/>
        <v>0</v>
      </c>
      <c r="VQM119" s="201" t="b">
        <f t="shared" si="281"/>
        <v>0</v>
      </c>
      <c r="VQN119" s="201" t="b">
        <f t="shared" si="281"/>
        <v>0</v>
      </c>
      <c r="VQO119" s="201" t="b">
        <f t="shared" si="281"/>
        <v>0</v>
      </c>
      <c r="VQP119" s="201" t="b">
        <f t="shared" si="281"/>
        <v>0</v>
      </c>
      <c r="VQQ119" s="201" t="b">
        <f t="shared" si="281"/>
        <v>0</v>
      </c>
      <c r="VQR119" s="201" t="b">
        <f t="shared" si="281"/>
        <v>0</v>
      </c>
      <c r="VQS119" s="201" t="b">
        <f t="shared" si="281"/>
        <v>0</v>
      </c>
      <c r="VQT119" s="201" t="b">
        <f t="shared" si="281"/>
        <v>0</v>
      </c>
      <c r="VQU119" s="201" t="b">
        <f t="shared" si="281"/>
        <v>0</v>
      </c>
      <c r="VQV119" s="201" t="b">
        <f t="shared" si="281"/>
        <v>0</v>
      </c>
      <c r="VQW119" s="201" t="b">
        <f t="shared" si="281"/>
        <v>0</v>
      </c>
      <c r="VQX119" s="201" t="b">
        <f t="shared" si="281"/>
        <v>0</v>
      </c>
      <c r="VQY119" s="201" t="b">
        <f t="shared" si="281"/>
        <v>0</v>
      </c>
      <c r="VQZ119" s="201" t="b">
        <f t="shared" si="281"/>
        <v>0</v>
      </c>
      <c r="VRA119" s="201" t="b">
        <f t="shared" si="281"/>
        <v>0</v>
      </c>
      <c r="VRB119" s="201" t="b">
        <f t="shared" si="281"/>
        <v>0</v>
      </c>
      <c r="VRC119" s="201" t="b">
        <f t="shared" si="281"/>
        <v>0</v>
      </c>
      <c r="VRD119" s="201" t="b">
        <f t="shared" si="281"/>
        <v>0</v>
      </c>
      <c r="VRE119" s="201" t="b">
        <f t="shared" si="281"/>
        <v>0</v>
      </c>
      <c r="VRF119" s="201" t="b">
        <f t="shared" si="281"/>
        <v>0</v>
      </c>
      <c r="VRG119" s="201" t="b">
        <f t="shared" si="281"/>
        <v>0</v>
      </c>
      <c r="VRH119" s="201" t="b">
        <f t="shared" si="281"/>
        <v>0</v>
      </c>
      <c r="VRI119" s="201" t="b">
        <f t="shared" si="281"/>
        <v>0</v>
      </c>
      <c r="VRJ119" s="201" t="b">
        <f t="shared" si="281"/>
        <v>0</v>
      </c>
      <c r="VRK119" s="201" t="b">
        <f t="shared" si="281"/>
        <v>0</v>
      </c>
      <c r="VRL119" s="201" t="b">
        <f t="shared" si="281"/>
        <v>0</v>
      </c>
      <c r="VRM119" s="201" t="b">
        <f t="shared" si="281"/>
        <v>0</v>
      </c>
      <c r="VRN119" s="201" t="b">
        <f t="shared" si="281"/>
        <v>0</v>
      </c>
      <c r="VRO119" s="201" t="b">
        <f t="shared" si="281"/>
        <v>0</v>
      </c>
      <c r="VRP119" s="201" t="b">
        <f t="shared" si="281"/>
        <v>0</v>
      </c>
      <c r="VRQ119" s="201" t="b">
        <f t="shared" si="281"/>
        <v>0</v>
      </c>
      <c r="VRR119" s="201" t="b">
        <f t="shared" si="281"/>
        <v>0</v>
      </c>
      <c r="VRS119" s="201" t="b">
        <f t="shared" si="281"/>
        <v>0</v>
      </c>
      <c r="VRT119" s="201" t="b">
        <f t="shared" si="281"/>
        <v>0</v>
      </c>
      <c r="VRU119" s="201" t="b">
        <f t="shared" si="281"/>
        <v>0</v>
      </c>
      <c r="VRV119" s="201" t="b">
        <f t="shared" si="281"/>
        <v>0</v>
      </c>
      <c r="VRW119" s="201" t="b">
        <f t="shared" si="281"/>
        <v>0</v>
      </c>
      <c r="VRX119" s="201" t="b">
        <f t="shared" si="281"/>
        <v>0</v>
      </c>
      <c r="VRY119" s="201" t="b">
        <f t="shared" si="281"/>
        <v>0</v>
      </c>
      <c r="VRZ119" s="201" t="b">
        <f t="shared" si="281"/>
        <v>0</v>
      </c>
      <c r="VSA119" s="201" t="b">
        <f t="shared" si="281"/>
        <v>0</v>
      </c>
      <c r="VSB119" s="201" t="b">
        <f t="shared" si="281"/>
        <v>0</v>
      </c>
      <c r="VSC119" s="201" t="b">
        <f t="shared" si="281"/>
        <v>0</v>
      </c>
      <c r="VSD119" s="201" t="b">
        <f t="shared" si="281"/>
        <v>0</v>
      </c>
      <c r="VSE119" s="201" t="b">
        <f t="shared" ref="VSE119:VUP119" si="282">IF(VSE113=TRUE,IF(((VSE117-VSE114)*VSE116)&lt;0,TRUE,FALSE),FALSE)</f>
        <v>0</v>
      </c>
      <c r="VSF119" s="201" t="b">
        <f t="shared" si="282"/>
        <v>0</v>
      </c>
      <c r="VSG119" s="201" t="b">
        <f t="shared" si="282"/>
        <v>0</v>
      </c>
      <c r="VSH119" s="201" t="b">
        <f t="shared" si="282"/>
        <v>0</v>
      </c>
      <c r="VSI119" s="201" t="b">
        <f t="shared" si="282"/>
        <v>0</v>
      </c>
      <c r="VSJ119" s="201" t="b">
        <f t="shared" si="282"/>
        <v>0</v>
      </c>
      <c r="VSK119" s="201" t="b">
        <f t="shared" si="282"/>
        <v>0</v>
      </c>
      <c r="VSL119" s="201" t="b">
        <f t="shared" si="282"/>
        <v>0</v>
      </c>
      <c r="VSM119" s="201" t="b">
        <f t="shared" si="282"/>
        <v>0</v>
      </c>
      <c r="VSN119" s="201" t="b">
        <f t="shared" si="282"/>
        <v>0</v>
      </c>
      <c r="VSO119" s="201" t="b">
        <f t="shared" si="282"/>
        <v>0</v>
      </c>
      <c r="VSP119" s="201" t="b">
        <f t="shared" si="282"/>
        <v>0</v>
      </c>
      <c r="VSQ119" s="201" t="b">
        <f t="shared" si="282"/>
        <v>0</v>
      </c>
      <c r="VSR119" s="201" t="b">
        <f t="shared" si="282"/>
        <v>0</v>
      </c>
      <c r="VSS119" s="201" t="b">
        <f t="shared" si="282"/>
        <v>0</v>
      </c>
      <c r="VST119" s="201" t="b">
        <f t="shared" si="282"/>
        <v>0</v>
      </c>
      <c r="VSU119" s="201" t="b">
        <f t="shared" si="282"/>
        <v>0</v>
      </c>
      <c r="VSV119" s="201" t="b">
        <f t="shared" si="282"/>
        <v>0</v>
      </c>
      <c r="VSW119" s="201" t="b">
        <f t="shared" si="282"/>
        <v>0</v>
      </c>
      <c r="VSX119" s="201" t="b">
        <f t="shared" si="282"/>
        <v>0</v>
      </c>
      <c r="VSY119" s="201" t="b">
        <f t="shared" si="282"/>
        <v>0</v>
      </c>
      <c r="VSZ119" s="201" t="b">
        <f t="shared" si="282"/>
        <v>0</v>
      </c>
      <c r="VTA119" s="201" t="b">
        <f t="shared" si="282"/>
        <v>0</v>
      </c>
      <c r="VTB119" s="201" t="b">
        <f t="shared" si="282"/>
        <v>0</v>
      </c>
      <c r="VTC119" s="201" t="b">
        <f t="shared" si="282"/>
        <v>0</v>
      </c>
      <c r="VTD119" s="201" t="b">
        <f t="shared" si="282"/>
        <v>0</v>
      </c>
      <c r="VTE119" s="201" t="b">
        <f t="shared" si="282"/>
        <v>0</v>
      </c>
      <c r="VTF119" s="201" t="b">
        <f t="shared" si="282"/>
        <v>0</v>
      </c>
      <c r="VTG119" s="201" t="b">
        <f t="shared" si="282"/>
        <v>0</v>
      </c>
      <c r="VTH119" s="201" t="b">
        <f t="shared" si="282"/>
        <v>0</v>
      </c>
      <c r="VTI119" s="201" t="b">
        <f t="shared" si="282"/>
        <v>0</v>
      </c>
      <c r="VTJ119" s="201" t="b">
        <f t="shared" si="282"/>
        <v>0</v>
      </c>
      <c r="VTK119" s="201" t="b">
        <f t="shared" si="282"/>
        <v>0</v>
      </c>
      <c r="VTL119" s="201" t="b">
        <f t="shared" si="282"/>
        <v>0</v>
      </c>
      <c r="VTM119" s="201" t="b">
        <f t="shared" si="282"/>
        <v>0</v>
      </c>
      <c r="VTN119" s="201" t="b">
        <f t="shared" si="282"/>
        <v>0</v>
      </c>
      <c r="VTO119" s="201" t="b">
        <f t="shared" si="282"/>
        <v>0</v>
      </c>
      <c r="VTP119" s="201" t="b">
        <f t="shared" si="282"/>
        <v>0</v>
      </c>
      <c r="VTQ119" s="201" t="b">
        <f t="shared" si="282"/>
        <v>0</v>
      </c>
      <c r="VTR119" s="201" t="b">
        <f t="shared" si="282"/>
        <v>0</v>
      </c>
      <c r="VTS119" s="201" t="b">
        <f t="shared" si="282"/>
        <v>0</v>
      </c>
      <c r="VTT119" s="201" t="b">
        <f t="shared" si="282"/>
        <v>0</v>
      </c>
      <c r="VTU119" s="201" t="b">
        <f t="shared" si="282"/>
        <v>0</v>
      </c>
      <c r="VTV119" s="201" t="b">
        <f t="shared" si="282"/>
        <v>0</v>
      </c>
      <c r="VTW119" s="201" t="b">
        <f t="shared" si="282"/>
        <v>0</v>
      </c>
      <c r="VTX119" s="201" t="b">
        <f t="shared" si="282"/>
        <v>0</v>
      </c>
      <c r="VTY119" s="201" t="b">
        <f t="shared" si="282"/>
        <v>0</v>
      </c>
      <c r="VTZ119" s="201" t="b">
        <f t="shared" si="282"/>
        <v>0</v>
      </c>
      <c r="VUA119" s="201" t="b">
        <f t="shared" si="282"/>
        <v>0</v>
      </c>
      <c r="VUB119" s="201" t="b">
        <f t="shared" si="282"/>
        <v>0</v>
      </c>
      <c r="VUC119" s="201" t="b">
        <f t="shared" si="282"/>
        <v>0</v>
      </c>
      <c r="VUD119" s="201" t="b">
        <f t="shared" si="282"/>
        <v>0</v>
      </c>
      <c r="VUE119" s="201" t="b">
        <f t="shared" si="282"/>
        <v>0</v>
      </c>
      <c r="VUF119" s="201" t="b">
        <f t="shared" si="282"/>
        <v>0</v>
      </c>
      <c r="VUG119" s="201" t="b">
        <f t="shared" si="282"/>
        <v>0</v>
      </c>
      <c r="VUH119" s="201" t="b">
        <f t="shared" si="282"/>
        <v>0</v>
      </c>
      <c r="VUI119" s="201" t="b">
        <f t="shared" si="282"/>
        <v>0</v>
      </c>
      <c r="VUJ119" s="201" t="b">
        <f t="shared" si="282"/>
        <v>0</v>
      </c>
      <c r="VUK119" s="201" t="b">
        <f t="shared" si="282"/>
        <v>0</v>
      </c>
      <c r="VUL119" s="201" t="b">
        <f t="shared" si="282"/>
        <v>0</v>
      </c>
      <c r="VUM119" s="201" t="b">
        <f t="shared" si="282"/>
        <v>0</v>
      </c>
      <c r="VUN119" s="201" t="b">
        <f t="shared" si="282"/>
        <v>0</v>
      </c>
      <c r="VUO119" s="201" t="b">
        <f t="shared" si="282"/>
        <v>0</v>
      </c>
      <c r="VUP119" s="201" t="b">
        <f t="shared" si="282"/>
        <v>0</v>
      </c>
      <c r="VUQ119" s="201" t="b">
        <f t="shared" ref="VUQ119:VXB119" si="283">IF(VUQ113=TRUE,IF(((VUQ117-VUQ114)*VUQ116)&lt;0,TRUE,FALSE),FALSE)</f>
        <v>0</v>
      </c>
      <c r="VUR119" s="201" t="b">
        <f t="shared" si="283"/>
        <v>0</v>
      </c>
      <c r="VUS119" s="201" t="b">
        <f t="shared" si="283"/>
        <v>0</v>
      </c>
      <c r="VUT119" s="201" t="b">
        <f t="shared" si="283"/>
        <v>0</v>
      </c>
      <c r="VUU119" s="201" t="b">
        <f t="shared" si="283"/>
        <v>0</v>
      </c>
      <c r="VUV119" s="201" t="b">
        <f t="shared" si="283"/>
        <v>0</v>
      </c>
      <c r="VUW119" s="201" t="b">
        <f t="shared" si="283"/>
        <v>0</v>
      </c>
      <c r="VUX119" s="201" t="b">
        <f t="shared" si="283"/>
        <v>0</v>
      </c>
      <c r="VUY119" s="201" t="b">
        <f t="shared" si="283"/>
        <v>0</v>
      </c>
      <c r="VUZ119" s="201" t="b">
        <f t="shared" si="283"/>
        <v>0</v>
      </c>
      <c r="VVA119" s="201" t="b">
        <f t="shared" si="283"/>
        <v>0</v>
      </c>
      <c r="VVB119" s="201" t="b">
        <f t="shared" si="283"/>
        <v>0</v>
      </c>
      <c r="VVC119" s="201" t="b">
        <f t="shared" si="283"/>
        <v>0</v>
      </c>
      <c r="VVD119" s="201" t="b">
        <f t="shared" si="283"/>
        <v>0</v>
      </c>
      <c r="VVE119" s="201" t="b">
        <f t="shared" si="283"/>
        <v>0</v>
      </c>
      <c r="VVF119" s="201" t="b">
        <f t="shared" si="283"/>
        <v>0</v>
      </c>
      <c r="VVG119" s="201" t="b">
        <f t="shared" si="283"/>
        <v>0</v>
      </c>
      <c r="VVH119" s="201" t="b">
        <f t="shared" si="283"/>
        <v>0</v>
      </c>
      <c r="VVI119" s="201" t="b">
        <f t="shared" si="283"/>
        <v>0</v>
      </c>
      <c r="VVJ119" s="201" t="b">
        <f t="shared" si="283"/>
        <v>0</v>
      </c>
      <c r="VVK119" s="201" t="b">
        <f t="shared" si="283"/>
        <v>0</v>
      </c>
      <c r="VVL119" s="201" t="b">
        <f t="shared" si="283"/>
        <v>0</v>
      </c>
      <c r="VVM119" s="201" t="b">
        <f t="shared" si="283"/>
        <v>0</v>
      </c>
      <c r="VVN119" s="201" t="b">
        <f t="shared" si="283"/>
        <v>0</v>
      </c>
      <c r="VVO119" s="201" t="b">
        <f t="shared" si="283"/>
        <v>0</v>
      </c>
      <c r="VVP119" s="201" t="b">
        <f t="shared" si="283"/>
        <v>0</v>
      </c>
      <c r="VVQ119" s="201" t="b">
        <f t="shared" si="283"/>
        <v>0</v>
      </c>
      <c r="VVR119" s="201" t="b">
        <f t="shared" si="283"/>
        <v>0</v>
      </c>
      <c r="VVS119" s="201" t="b">
        <f t="shared" si="283"/>
        <v>0</v>
      </c>
      <c r="VVT119" s="201" t="b">
        <f t="shared" si="283"/>
        <v>0</v>
      </c>
      <c r="VVU119" s="201" t="b">
        <f t="shared" si="283"/>
        <v>0</v>
      </c>
      <c r="VVV119" s="201" t="b">
        <f t="shared" si="283"/>
        <v>0</v>
      </c>
      <c r="VVW119" s="201" t="b">
        <f t="shared" si="283"/>
        <v>0</v>
      </c>
      <c r="VVX119" s="201" t="b">
        <f t="shared" si="283"/>
        <v>0</v>
      </c>
      <c r="VVY119" s="201" t="b">
        <f t="shared" si="283"/>
        <v>0</v>
      </c>
      <c r="VVZ119" s="201" t="b">
        <f t="shared" si="283"/>
        <v>0</v>
      </c>
      <c r="VWA119" s="201" t="b">
        <f t="shared" si="283"/>
        <v>0</v>
      </c>
      <c r="VWB119" s="201" t="b">
        <f t="shared" si="283"/>
        <v>0</v>
      </c>
      <c r="VWC119" s="201" t="b">
        <f t="shared" si="283"/>
        <v>0</v>
      </c>
      <c r="VWD119" s="201" t="b">
        <f t="shared" si="283"/>
        <v>0</v>
      </c>
      <c r="VWE119" s="201" t="b">
        <f t="shared" si="283"/>
        <v>0</v>
      </c>
      <c r="VWF119" s="201" t="b">
        <f t="shared" si="283"/>
        <v>0</v>
      </c>
      <c r="VWG119" s="201" t="b">
        <f t="shared" si="283"/>
        <v>0</v>
      </c>
      <c r="VWH119" s="201" t="b">
        <f t="shared" si="283"/>
        <v>0</v>
      </c>
      <c r="VWI119" s="201" t="b">
        <f t="shared" si="283"/>
        <v>0</v>
      </c>
      <c r="VWJ119" s="201" t="b">
        <f t="shared" si="283"/>
        <v>0</v>
      </c>
      <c r="VWK119" s="201" t="b">
        <f t="shared" si="283"/>
        <v>0</v>
      </c>
      <c r="VWL119" s="201" t="b">
        <f t="shared" si="283"/>
        <v>0</v>
      </c>
      <c r="VWM119" s="201" t="b">
        <f t="shared" si="283"/>
        <v>0</v>
      </c>
      <c r="VWN119" s="201" t="b">
        <f t="shared" si="283"/>
        <v>0</v>
      </c>
      <c r="VWO119" s="201" t="b">
        <f t="shared" si="283"/>
        <v>0</v>
      </c>
      <c r="VWP119" s="201" t="b">
        <f t="shared" si="283"/>
        <v>0</v>
      </c>
      <c r="VWQ119" s="201" t="b">
        <f t="shared" si="283"/>
        <v>0</v>
      </c>
      <c r="VWR119" s="201" t="b">
        <f t="shared" si="283"/>
        <v>0</v>
      </c>
      <c r="VWS119" s="201" t="b">
        <f t="shared" si="283"/>
        <v>0</v>
      </c>
      <c r="VWT119" s="201" t="b">
        <f t="shared" si="283"/>
        <v>0</v>
      </c>
      <c r="VWU119" s="201" t="b">
        <f t="shared" si="283"/>
        <v>0</v>
      </c>
      <c r="VWV119" s="201" t="b">
        <f t="shared" si="283"/>
        <v>0</v>
      </c>
      <c r="VWW119" s="201" t="b">
        <f t="shared" si="283"/>
        <v>0</v>
      </c>
      <c r="VWX119" s="201" t="b">
        <f t="shared" si="283"/>
        <v>0</v>
      </c>
      <c r="VWY119" s="201" t="b">
        <f t="shared" si="283"/>
        <v>0</v>
      </c>
      <c r="VWZ119" s="201" t="b">
        <f t="shared" si="283"/>
        <v>0</v>
      </c>
      <c r="VXA119" s="201" t="b">
        <f t="shared" si="283"/>
        <v>0</v>
      </c>
      <c r="VXB119" s="201" t="b">
        <f t="shared" si="283"/>
        <v>0</v>
      </c>
      <c r="VXC119" s="201" t="b">
        <f t="shared" ref="VXC119:VZN119" si="284">IF(VXC113=TRUE,IF(((VXC117-VXC114)*VXC116)&lt;0,TRUE,FALSE),FALSE)</f>
        <v>0</v>
      </c>
      <c r="VXD119" s="201" t="b">
        <f t="shared" si="284"/>
        <v>0</v>
      </c>
      <c r="VXE119" s="201" t="b">
        <f t="shared" si="284"/>
        <v>0</v>
      </c>
      <c r="VXF119" s="201" t="b">
        <f t="shared" si="284"/>
        <v>0</v>
      </c>
      <c r="VXG119" s="201" t="b">
        <f t="shared" si="284"/>
        <v>0</v>
      </c>
      <c r="VXH119" s="201" t="b">
        <f t="shared" si="284"/>
        <v>0</v>
      </c>
      <c r="VXI119" s="201" t="b">
        <f t="shared" si="284"/>
        <v>0</v>
      </c>
      <c r="VXJ119" s="201" t="b">
        <f t="shared" si="284"/>
        <v>0</v>
      </c>
      <c r="VXK119" s="201" t="b">
        <f t="shared" si="284"/>
        <v>0</v>
      </c>
      <c r="VXL119" s="201" t="b">
        <f t="shared" si="284"/>
        <v>0</v>
      </c>
      <c r="VXM119" s="201" t="b">
        <f t="shared" si="284"/>
        <v>0</v>
      </c>
      <c r="VXN119" s="201" t="b">
        <f t="shared" si="284"/>
        <v>0</v>
      </c>
      <c r="VXO119" s="201" t="b">
        <f t="shared" si="284"/>
        <v>0</v>
      </c>
      <c r="VXP119" s="201" t="b">
        <f t="shared" si="284"/>
        <v>0</v>
      </c>
      <c r="VXQ119" s="201" t="b">
        <f t="shared" si="284"/>
        <v>0</v>
      </c>
      <c r="VXR119" s="201" t="b">
        <f t="shared" si="284"/>
        <v>0</v>
      </c>
      <c r="VXS119" s="201" t="b">
        <f t="shared" si="284"/>
        <v>0</v>
      </c>
      <c r="VXT119" s="201" t="b">
        <f t="shared" si="284"/>
        <v>0</v>
      </c>
      <c r="VXU119" s="201" t="b">
        <f t="shared" si="284"/>
        <v>0</v>
      </c>
      <c r="VXV119" s="201" t="b">
        <f t="shared" si="284"/>
        <v>0</v>
      </c>
      <c r="VXW119" s="201" t="b">
        <f t="shared" si="284"/>
        <v>0</v>
      </c>
      <c r="VXX119" s="201" t="b">
        <f t="shared" si="284"/>
        <v>0</v>
      </c>
      <c r="VXY119" s="201" t="b">
        <f t="shared" si="284"/>
        <v>0</v>
      </c>
      <c r="VXZ119" s="201" t="b">
        <f t="shared" si="284"/>
        <v>0</v>
      </c>
      <c r="VYA119" s="201" t="b">
        <f t="shared" si="284"/>
        <v>0</v>
      </c>
      <c r="VYB119" s="201" t="b">
        <f t="shared" si="284"/>
        <v>0</v>
      </c>
      <c r="VYC119" s="201" t="b">
        <f t="shared" si="284"/>
        <v>0</v>
      </c>
      <c r="VYD119" s="201" t="b">
        <f t="shared" si="284"/>
        <v>0</v>
      </c>
      <c r="VYE119" s="201" t="b">
        <f t="shared" si="284"/>
        <v>0</v>
      </c>
      <c r="VYF119" s="201" t="b">
        <f t="shared" si="284"/>
        <v>0</v>
      </c>
      <c r="VYG119" s="201" t="b">
        <f t="shared" si="284"/>
        <v>0</v>
      </c>
      <c r="VYH119" s="201" t="b">
        <f t="shared" si="284"/>
        <v>0</v>
      </c>
      <c r="VYI119" s="201" t="b">
        <f t="shared" si="284"/>
        <v>0</v>
      </c>
      <c r="VYJ119" s="201" t="b">
        <f t="shared" si="284"/>
        <v>0</v>
      </c>
      <c r="VYK119" s="201" t="b">
        <f t="shared" si="284"/>
        <v>0</v>
      </c>
      <c r="VYL119" s="201" t="b">
        <f t="shared" si="284"/>
        <v>0</v>
      </c>
      <c r="VYM119" s="201" t="b">
        <f t="shared" si="284"/>
        <v>0</v>
      </c>
      <c r="VYN119" s="201" t="b">
        <f t="shared" si="284"/>
        <v>0</v>
      </c>
      <c r="VYO119" s="201" t="b">
        <f t="shared" si="284"/>
        <v>0</v>
      </c>
      <c r="VYP119" s="201" t="b">
        <f t="shared" si="284"/>
        <v>0</v>
      </c>
      <c r="VYQ119" s="201" t="b">
        <f t="shared" si="284"/>
        <v>0</v>
      </c>
      <c r="VYR119" s="201" t="b">
        <f t="shared" si="284"/>
        <v>0</v>
      </c>
      <c r="VYS119" s="201" t="b">
        <f t="shared" si="284"/>
        <v>0</v>
      </c>
      <c r="VYT119" s="201" t="b">
        <f t="shared" si="284"/>
        <v>0</v>
      </c>
      <c r="VYU119" s="201" t="b">
        <f t="shared" si="284"/>
        <v>0</v>
      </c>
      <c r="VYV119" s="201" t="b">
        <f t="shared" si="284"/>
        <v>0</v>
      </c>
      <c r="VYW119" s="201" t="b">
        <f t="shared" si="284"/>
        <v>0</v>
      </c>
      <c r="VYX119" s="201" t="b">
        <f t="shared" si="284"/>
        <v>0</v>
      </c>
      <c r="VYY119" s="201" t="b">
        <f t="shared" si="284"/>
        <v>0</v>
      </c>
      <c r="VYZ119" s="201" t="b">
        <f t="shared" si="284"/>
        <v>0</v>
      </c>
      <c r="VZA119" s="201" t="b">
        <f t="shared" si="284"/>
        <v>0</v>
      </c>
      <c r="VZB119" s="201" t="b">
        <f t="shared" si="284"/>
        <v>0</v>
      </c>
      <c r="VZC119" s="201" t="b">
        <f t="shared" si="284"/>
        <v>0</v>
      </c>
      <c r="VZD119" s="201" t="b">
        <f t="shared" si="284"/>
        <v>0</v>
      </c>
      <c r="VZE119" s="201" t="b">
        <f t="shared" si="284"/>
        <v>0</v>
      </c>
      <c r="VZF119" s="201" t="b">
        <f t="shared" si="284"/>
        <v>0</v>
      </c>
      <c r="VZG119" s="201" t="b">
        <f t="shared" si="284"/>
        <v>0</v>
      </c>
      <c r="VZH119" s="201" t="b">
        <f t="shared" si="284"/>
        <v>0</v>
      </c>
      <c r="VZI119" s="201" t="b">
        <f t="shared" si="284"/>
        <v>0</v>
      </c>
      <c r="VZJ119" s="201" t="b">
        <f t="shared" si="284"/>
        <v>0</v>
      </c>
      <c r="VZK119" s="201" t="b">
        <f t="shared" si="284"/>
        <v>0</v>
      </c>
      <c r="VZL119" s="201" t="b">
        <f t="shared" si="284"/>
        <v>0</v>
      </c>
      <c r="VZM119" s="201" t="b">
        <f t="shared" si="284"/>
        <v>0</v>
      </c>
      <c r="VZN119" s="201" t="b">
        <f t="shared" si="284"/>
        <v>0</v>
      </c>
      <c r="VZO119" s="201" t="b">
        <f t="shared" ref="VZO119:WBZ119" si="285">IF(VZO113=TRUE,IF(((VZO117-VZO114)*VZO116)&lt;0,TRUE,FALSE),FALSE)</f>
        <v>0</v>
      </c>
      <c r="VZP119" s="201" t="b">
        <f t="shared" si="285"/>
        <v>0</v>
      </c>
      <c r="VZQ119" s="201" t="b">
        <f t="shared" si="285"/>
        <v>0</v>
      </c>
      <c r="VZR119" s="201" t="b">
        <f t="shared" si="285"/>
        <v>0</v>
      </c>
      <c r="VZS119" s="201" t="b">
        <f t="shared" si="285"/>
        <v>0</v>
      </c>
      <c r="VZT119" s="201" t="b">
        <f t="shared" si="285"/>
        <v>0</v>
      </c>
      <c r="VZU119" s="201" t="b">
        <f t="shared" si="285"/>
        <v>0</v>
      </c>
      <c r="VZV119" s="201" t="b">
        <f t="shared" si="285"/>
        <v>0</v>
      </c>
      <c r="VZW119" s="201" t="b">
        <f t="shared" si="285"/>
        <v>0</v>
      </c>
      <c r="VZX119" s="201" t="b">
        <f t="shared" si="285"/>
        <v>0</v>
      </c>
      <c r="VZY119" s="201" t="b">
        <f t="shared" si="285"/>
        <v>0</v>
      </c>
      <c r="VZZ119" s="201" t="b">
        <f t="shared" si="285"/>
        <v>0</v>
      </c>
      <c r="WAA119" s="201" t="b">
        <f t="shared" si="285"/>
        <v>0</v>
      </c>
      <c r="WAB119" s="201" t="b">
        <f t="shared" si="285"/>
        <v>0</v>
      </c>
      <c r="WAC119" s="201" t="b">
        <f t="shared" si="285"/>
        <v>0</v>
      </c>
      <c r="WAD119" s="201" t="b">
        <f t="shared" si="285"/>
        <v>0</v>
      </c>
      <c r="WAE119" s="201" t="b">
        <f t="shared" si="285"/>
        <v>0</v>
      </c>
      <c r="WAF119" s="201" t="b">
        <f t="shared" si="285"/>
        <v>0</v>
      </c>
      <c r="WAG119" s="201" t="b">
        <f t="shared" si="285"/>
        <v>0</v>
      </c>
      <c r="WAH119" s="201" t="b">
        <f t="shared" si="285"/>
        <v>0</v>
      </c>
      <c r="WAI119" s="201" t="b">
        <f t="shared" si="285"/>
        <v>0</v>
      </c>
      <c r="WAJ119" s="201" t="b">
        <f t="shared" si="285"/>
        <v>0</v>
      </c>
      <c r="WAK119" s="201" t="b">
        <f t="shared" si="285"/>
        <v>0</v>
      </c>
      <c r="WAL119" s="201" t="b">
        <f t="shared" si="285"/>
        <v>0</v>
      </c>
      <c r="WAM119" s="201" t="b">
        <f t="shared" si="285"/>
        <v>0</v>
      </c>
      <c r="WAN119" s="201" t="b">
        <f t="shared" si="285"/>
        <v>0</v>
      </c>
      <c r="WAO119" s="201" t="b">
        <f t="shared" si="285"/>
        <v>0</v>
      </c>
      <c r="WAP119" s="201" t="b">
        <f t="shared" si="285"/>
        <v>0</v>
      </c>
      <c r="WAQ119" s="201" t="b">
        <f t="shared" si="285"/>
        <v>0</v>
      </c>
      <c r="WAR119" s="201" t="b">
        <f t="shared" si="285"/>
        <v>0</v>
      </c>
      <c r="WAS119" s="201" t="b">
        <f t="shared" si="285"/>
        <v>0</v>
      </c>
      <c r="WAT119" s="201" t="b">
        <f t="shared" si="285"/>
        <v>0</v>
      </c>
      <c r="WAU119" s="201" t="b">
        <f t="shared" si="285"/>
        <v>0</v>
      </c>
      <c r="WAV119" s="201" t="b">
        <f t="shared" si="285"/>
        <v>0</v>
      </c>
      <c r="WAW119" s="201" t="b">
        <f t="shared" si="285"/>
        <v>0</v>
      </c>
      <c r="WAX119" s="201" t="b">
        <f t="shared" si="285"/>
        <v>0</v>
      </c>
      <c r="WAY119" s="201" t="b">
        <f t="shared" si="285"/>
        <v>0</v>
      </c>
      <c r="WAZ119" s="201" t="b">
        <f t="shared" si="285"/>
        <v>0</v>
      </c>
      <c r="WBA119" s="201" t="b">
        <f t="shared" si="285"/>
        <v>0</v>
      </c>
      <c r="WBB119" s="201" t="b">
        <f t="shared" si="285"/>
        <v>0</v>
      </c>
      <c r="WBC119" s="201" t="b">
        <f t="shared" si="285"/>
        <v>0</v>
      </c>
      <c r="WBD119" s="201" t="b">
        <f t="shared" si="285"/>
        <v>0</v>
      </c>
      <c r="WBE119" s="201" t="b">
        <f t="shared" si="285"/>
        <v>0</v>
      </c>
      <c r="WBF119" s="201" t="b">
        <f t="shared" si="285"/>
        <v>0</v>
      </c>
      <c r="WBG119" s="201" t="b">
        <f t="shared" si="285"/>
        <v>0</v>
      </c>
      <c r="WBH119" s="201" t="b">
        <f t="shared" si="285"/>
        <v>0</v>
      </c>
      <c r="WBI119" s="201" t="b">
        <f t="shared" si="285"/>
        <v>0</v>
      </c>
      <c r="WBJ119" s="201" t="b">
        <f t="shared" si="285"/>
        <v>0</v>
      </c>
      <c r="WBK119" s="201" t="b">
        <f t="shared" si="285"/>
        <v>0</v>
      </c>
      <c r="WBL119" s="201" t="b">
        <f t="shared" si="285"/>
        <v>0</v>
      </c>
      <c r="WBM119" s="201" t="b">
        <f t="shared" si="285"/>
        <v>0</v>
      </c>
      <c r="WBN119" s="201" t="b">
        <f t="shared" si="285"/>
        <v>0</v>
      </c>
      <c r="WBO119" s="201" t="b">
        <f t="shared" si="285"/>
        <v>0</v>
      </c>
      <c r="WBP119" s="201" t="b">
        <f t="shared" si="285"/>
        <v>0</v>
      </c>
      <c r="WBQ119" s="201" t="b">
        <f t="shared" si="285"/>
        <v>0</v>
      </c>
      <c r="WBR119" s="201" t="b">
        <f t="shared" si="285"/>
        <v>0</v>
      </c>
      <c r="WBS119" s="201" t="b">
        <f t="shared" si="285"/>
        <v>0</v>
      </c>
      <c r="WBT119" s="201" t="b">
        <f t="shared" si="285"/>
        <v>0</v>
      </c>
      <c r="WBU119" s="201" t="b">
        <f t="shared" si="285"/>
        <v>0</v>
      </c>
      <c r="WBV119" s="201" t="b">
        <f t="shared" si="285"/>
        <v>0</v>
      </c>
      <c r="WBW119" s="201" t="b">
        <f t="shared" si="285"/>
        <v>0</v>
      </c>
      <c r="WBX119" s="201" t="b">
        <f t="shared" si="285"/>
        <v>0</v>
      </c>
      <c r="WBY119" s="201" t="b">
        <f t="shared" si="285"/>
        <v>0</v>
      </c>
      <c r="WBZ119" s="201" t="b">
        <f t="shared" si="285"/>
        <v>0</v>
      </c>
      <c r="WCA119" s="201" t="b">
        <f t="shared" ref="WCA119:WEL119" si="286">IF(WCA113=TRUE,IF(((WCA117-WCA114)*WCA116)&lt;0,TRUE,FALSE),FALSE)</f>
        <v>0</v>
      </c>
      <c r="WCB119" s="201" t="b">
        <f t="shared" si="286"/>
        <v>0</v>
      </c>
      <c r="WCC119" s="201" t="b">
        <f t="shared" si="286"/>
        <v>0</v>
      </c>
      <c r="WCD119" s="201" t="b">
        <f t="shared" si="286"/>
        <v>0</v>
      </c>
      <c r="WCE119" s="201" t="b">
        <f t="shared" si="286"/>
        <v>0</v>
      </c>
      <c r="WCF119" s="201" t="b">
        <f t="shared" si="286"/>
        <v>0</v>
      </c>
      <c r="WCG119" s="201" t="b">
        <f t="shared" si="286"/>
        <v>0</v>
      </c>
      <c r="WCH119" s="201" t="b">
        <f t="shared" si="286"/>
        <v>0</v>
      </c>
      <c r="WCI119" s="201" t="b">
        <f t="shared" si="286"/>
        <v>0</v>
      </c>
      <c r="WCJ119" s="201" t="b">
        <f t="shared" si="286"/>
        <v>0</v>
      </c>
      <c r="WCK119" s="201" t="b">
        <f t="shared" si="286"/>
        <v>0</v>
      </c>
      <c r="WCL119" s="201" t="b">
        <f t="shared" si="286"/>
        <v>0</v>
      </c>
      <c r="WCM119" s="201" t="b">
        <f t="shared" si="286"/>
        <v>0</v>
      </c>
      <c r="WCN119" s="201" t="b">
        <f t="shared" si="286"/>
        <v>0</v>
      </c>
      <c r="WCO119" s="201" t="b">
        <f t="shared" si="286"/>
        <v>0</v>
      </c>
      <c r="WCP119" s="201" t="b">
        <f t="shared" si="286"/>
        <v>0</v>
      </c>
      <c r="WCQ119" s="201" t="b">
        <f t="shared" si="286"/>
        <v>0</v>
      </c>
      <c r="WCR119" s="201" t="b">
        <f t="shared" si="286"/>
        <v>0</v>
      </c>
      <c r="WCS119" s="201" t="b">
        <f t="shared" si="286"/>
        <v>0</v>
      </c>
      <c r="WCT119" s="201" t="b">
        <f t="shared" si="286"/>
        <v>0</v>
      </c>
      <c r="WCU119" s="201" t="b">
        <f t="shared" si="286"/>
        <v>0</v>
      </c>
      <c r="WCV119" s="201" t="b">
        <f t="shared" si="286"/>
        <v>0</v>
      </c>
      <c r="WCW119" s="201" t="b">
        <f t="shared" si="286"/>
        <v>0</v>
      </c>
      <c r="WCX119" s="201" t="b">
        <f t="shared" si="286"/>
        <v>0</v>
      </c>
      <c r="WCY119" s="201" t="b">
        <f t="shared" si="286"/>
        <v>0</v>
      </c>
      <c r="WCZ119" s="201" t="b">
        <f t="shared" si="286"/>
        <v>0</v>
      </c>
      <c r="WDA119" s="201" t="b">
        <f t="shared" si="286"/>
        <v>0</v>
      </c>
      <c r="WDB119" s="201" t="b">
        <f t="shared" si="286"/>
        <v>0</v>
      </c>
      <c r="WDC119" s="201" t="b">
        <f t="shared" si="286"/>
        <v>0</v>
      </c>
      <c r="WDD119" s="201" t="b">
        <f t="shared" si="286"/>
        <v>0</v>
      </c>
      <c r="WDE119" s="201" t="b">
        <f t="shared" si="286"/>
        <v>0</v>
      </c>
      <c r="WDF119" s="201" t="b">
        <f t="shared" si="286"/>
        <v>0</v>
      </c>
      <c r="WDG119" s="201" t="b">
        <f t="shared" si="286"/>
        <v>0</v>
      </c>
      <c r="WDH119" s="201" t="b">
        <f t="shared" si="286"/>
        <v>0</v>
      </c>
      <c r="WDI119" s="201" t="b">
        <f t="shared" si="286"/>
        <v>0</v>
      </c>
      <c r="WDJ119" s="201" t="b">
        <f t="shared" si="286"/>
        <v>0</v>
      </c>
      <c r="WDK119" s="201" t="b">
        <f t="shared" si="286"/>
        <v>0</v>
      </c>
      <c r="WDL119" s="201" t="b">
        <f t="shared" si="286"/>
        <v>0</v>
      </c>
      <c r="WDM119" s="201" t="b">
        <f t="shared" si="286"/>
        <v>0</v>
      </c>
      <c r="WDN119" s="201" t="b">
        <f t="shared" si="286"/>
        <v>0</v>
      </c>
      <c r="WDO119" s="201" t="b">
        <f t="shared" si="286"/>
        <v>0</v>
      </c>
      <c r="WDP119" s="201" t="b">
        <f t="shared" si="286"/>
        <v>0</v>
      </c>
      <c r="WDQ119" s="201" t="b">
        <f t="shared" si="286"/>
        <v>0</v>
      </c>
      <c r="WDR119" s="201" t="b">
        <f t="shared" si="286"/>
        <v>0</v>
      </c>
      <c r="WDS119" s="201" t="b">
        <f t="shared" si="286"/>
        <v>0</v>
      </c>
      <c r="WDT119" s="201" t="b">
        <f t="shared" si="286"/>
        <v>0</v>
      </c>
      <c r="WDU119" s="201" t="b">
        <f t="shared" si="286"/>
        <v>0</v>
      </c>
      <c r="WDV119" s="201" t="b">
        <f t="shared" si="286"/>
        <v>0</v>
      </c>
      <c r="WDW119" s="201" t="b">
        <f t="shared" si="286"/>
        <v>0</v>
      </c>
      <c r="WDX119" s="201" t="b">
        <f t="shared" si="286"/>
        <v>0</v>
      </c>
      <c r="WDY119" s="201" t="b">
        <f t="shared" si="286"/>
        <v>0</v>
      </c>
      <c r="WDZ119" s="201" t="b">
        <f t="shared" si="286"/>
        <v>0</v>
      </c>
      <c r="WEA119" s="201" t="b">
        <f t="shared" si="286"/>
        <v>0</v>
      </c>
      <c r="WEB119" s="201" t="b">
        <f t="shared" si="286"/>
        <v>0</v>
      </c>
      <c r="WEC119" s="201" t="b">
        <f t="shared" si="286"/>
        <v>0</v>
      </c>
      <c r="WED119" s="201" t="b">
        <f t="shared" si="286"/>
        <v>0</v>
      </c>
      <c r="WEE119" s="201" t="b">
        <f t="shared" si="286"/>
        <v>0</v>
      </c>
      <c r="WEF119" s="201" t="b">
        <f t="shared" si="286"/>
        <v>0</v>
      </c>
      <c r="WEG119" s="201" t="b">
        <f t="shared" si="286"/>
        <v>0</v>
      </c>
      <c r="WEH119" s="201" t="b">
        <f t="shared" si="286"/>
        <v>0</v>
      </c>
      <c r="WEI119" s="201" t="b">
        <f t="shared" si="286"/>
        <v>0</v>
      </c>
      <c r="WEJ119" s="201" t="b">
        <f t="shared" si="286"/>
        <v>0</v>
      </c>
      <c r="WEK119" s="201" t="b">
        <f t="shared" si="286"/>
        <v>0</v>
      </c>
      <c r="WEL119" s="201" t="b">
        <f t="shared" si="286"/>
        <v>0</v>
      </c>
      <c r="WEM119" s="201" t="b">
        <f t="shared" ref="WEM119:WGX119" si="287">IF(WEM113=TRUE,IF(((WEM117-WEM114)*WEM116)&lt;0,TRUE,FALSE),FALSE)</f>
        <v>0</v>
      </c>
      <c r="WEN119" s="201" t="b">
        <f t="shared" si="287"/>
        <v>0</v>
      </c>
      <c r="WEO119" s="201" t="b">
        <f t="shared" si="287"/>
        <v>0</v>
      </c>
      <c r="WEP119" s="201" t="b">
        <f t="shared" si="287"/>
        <v>0</v>
      </c>
      <c r="WEQ119" s="201" t="b">
        <f t="shared" si="287"/>
        <v>0</v>
      </c>
      <c r="WER119" s="201" t="b">
        <f t="shared" si="287"/>
        <v>0</v>
      </c>
      <c r="WES119" s="201" t="b">
        <f t="shared" si="287"/>
        <v>0</v>
      </c>
      <c r="WET119" s="201" t="b">
        <f t="shared" si="287"/>
        <v>0</v>
      </c>
      <c r="WEU119" s="201" t="b">
        <f t="shared" si="287"/>
        <v>0</v>
      </c>
      <c r="WEV119" s="201" t="b">
        <f t="shared" si="287"/>
        <v>0</v>
      </c>
      <c r="WEW119" s="201" t="b">
        <f t="shared" si="287"/>
        <v>0</v>
      </c>
      <c r="WEX119" s="201" t="b">
        <f t="shared" si="287"/>
        <v>0</v>
      </c>
      <c r="WEY119" s="201" t="b">
        <f t="shared" si="287"/>
        <v>0</v>
      </c>
      <c r="WEZ119" s="201" t="b">
        <f t="shared" si="287"/>
        <v>0</v>
      </c>
      <c r="WFA119" s="201" t="b">
        <f t="shared" si="287"/>
        <v>0</v>
      </c>
      <c r="WFB119" s="201" t="b">
        <f t="shared" si="287"/>
        <v>0</v>
      </c>
      <c r="WFC119" s="201" t="b">
        <f t="shared" si="287"/>
        <v>0</v>
      </c>
      <c r="WFD119" s="201" t="b">
        <f t="shared" si="287"/>
        <v>0</v>
      </c>
      <c r="WFE119" s="201" t="b">
        <f t="shared" si="287"/>
        <v>0</v>
      </c>
      <c r="WFF119" s="201" t="b">
        <f t="shared" si="287"/>
        <v>0</v>
      </c>
      <c r="WFG119" s="201" t="b">
        <f t="shared" si="287"/>
        <v>0</v>
      </c>
      <c r="WFH119" s="201" t="b">
        <f t="shared" si="287"/>
        <v>0</v>
      </c>
      <c r="WFI119" s="201" t="b">
        <f t="shared" si="287"/>
        <v>0</v>
      </c>
      <c r="WFJ119" s="201" t="b">
        <f t="shared" si="287"/>
        <v>0</v>
      </c>
      <c r="WFK119" s="201" t="b">
        <f t="shared" si="287"/>
        <v>0</v>
      </c>
      <c r="WFL119" s="201" t="b">
        <f t="shared" si="287"/>
        <v>0</v>
      </c>
      <c r="WFM119" s="201" t="b">
        <f t="shared" si="287"/>
        <v>0</v>
      </c>
      <c r="WFN119" s="201" t="b">
        <f t="shared" si="287"/>
        <v>0</v>
      </c>
      <c r="WFO119" s="201" t="b">
        <f t="shared" si="287"/>
        <v>0</v>
      </c>
      <c r="WFP119" s="201" t="b">
        <f t="shared" si="287"/>
        <v>0</v>
      </c>
      <c r="WFQ119" s="201" t="b">
        <f t="shared" si="287"/>
        <v>0</v>
      </c>
      <c r="WFR119" s="201" t="b">
        <f t="shared" si="287"/>
        <v>0</v>
      </c>
      <c r="WFS119" s="201" t="b">
        <f t="shared" si="287"/>
        <v>0</v>
      </c>
      <c r="WFT119" s="201" t="b">
        <f t="shared" si="287"/>
        <v>0</v>
      </c>
      <c r="WFU119" s="201" t="b">
        <f t="shared" si="287"/>
        <v>0</v>
      </c>
      <c r="WFV119" s="201" t="b">
        <f t="shared" si="287"/>
        <v>0</v>
      </c>
      <c r="WFW119" s="201" t="b">
        <f t="shared" si="287"/>
        <v>0</v>
      </c>
      <c r="WFX119" s="201" t="b">
        <f t="shared" si="287"/>
        <v>0</v>
      </c>
      <c r="WFY119" s="201" t="b">
        <f t="shared" si="287"/>
        <v>0</v>
      </c>
      <c r="WFZ119" s="201" t="b">
        <f t="shared" si="287"/>
        <v>0</v>
      </c>
      <c r="WGA119" s="201" t="b">
        <f t="shared" si="287"/>
        <v>0</v>
      </c>
      <c r="WGB119" s="201" t="b">
        <f t="shared" si="287"/>
        <v>0</v>
      </c>
      <c r="WGC119" s="201" t="b">
        <f t="shared" si="287"/>
        <v>0</v>
      </c>
      <c r="WGD119" s="201" t="b">
        <f t="shared" si="287"/>
        <v>0</v>
      </c>
      <c r="WGE119" s="201" t="b">
        <f t="shared" si="287"/>
        <v>0</v>
      </c>
      <c r="WGF119" s="201" t="b">
        <f t="shared" si="287"/>
        <v>0</v>
      </c>
      <c r="WGG119" s="201" t="b">
        <f t="shared" si="287"/>
        <v>0</v>
      </c>
      <c r="WGH119" s="201" t="b">
        <f t="shared" si="287"/>
        <v>0</v>
      </c>
      <c r="WGI119" s="201" t="b">
        <f t="shared" si="287"/>
        <v>0</v>
      </c>
      <c r="WGJ119" s="201" t="b">
        <f t="shared" si="287"/>
        <v>0</v>
      </c>
      <c r="WGK119" s="201" t="b">
        <f t="shared" si="287"/>
        <v>0</v>
      </c>
      <c r="WGL119" s="201" t="b">
        <f t="shared" si="287"/>
        <v>0</v>
      </c>
      <c r="WGM119" s="201" t="b">
        <f t="shared" si="287"/>
        <v>0</v>
      </c>
      <c r="WGN119" s="201" t="b">
        <f t="shared" si="287"/>
        <v>0</v>
      </c>
      <c r="WGO119" s="201" t="b">
        <f t="shared" si="287"/>
        <v>0</v>
      </c>
      <c r="WGP119" s="201" t="b">
        <f t="shared" si="287"/>
        <v>0</v>
      </c>
      <c r="WGQ119" s="201" t="b">
        <f t="shared" si="287"/>
        <v>0</v>
      </c>
      <c r="WGR119" s="201" t="b">
        <f t="shared" si="287"/>
        <v>0</v>
      </c>
      <c r="WGS119" s="201" t="b">
        <f t="shared" si="287"/>
        <v>0</v>
      </c>
      <c r="WGT119" s="201" t="b">
        <f t="shared" si="287"/>
        <v>0</v>
      </c>
      <c r="WGU119" s="201" t="b">
        <f t="shared" si="287"/>
        <v>0</v>
      </c>
      <c r="WGV119" s="201" t="b">
        <f t="shared" si="287"/>
        <v>0</v>
      </c>
      <c r="WGW119" s="201" t="b">
        <f t="shared" si="287"/>
        <v>0</v>
      </c>
      <c r="WGX119" s="201" t="b">
        <f t="shared" si="287"/>
        <v>0</v>
      </c>
      <c r="WGY119" s="201" t="b">
        <f t="shared" ref="WGY119:WJJ119" si="288">IF(WGY113=TRUE,IF(((WGY117-WGY114)*WGY116)&lt;0,TRUE,FALSE),FALSE)</f>
        <v>0</v>
      </c>
      <c r="WGZ119" s="201" t="b">
        <f t="shared" si="288"/>
        <v>0</v>
      </c>
      <c r="WHA119" s="201" t="b">
        <f t="shared" si="288"/>
        <v>0</v>
      </c>
      <c r="WHB119" s="201" t="b">
        <f t="shared" si="288"/>
        <v>0</v>
      </c>
      <c r="WHC119" s="201" t="b">
        <f t="shared" si="288"/>
        <v>0</v>
      </c>
      <c r="WHD119" s="201" t="b">
        <f t="shared" si="288"/>
        <v>0</v>
      </c>
      <c r="WHE119" s="201" t="b">
        <f t="shared" si="288"/>
        <v>0</v>
      </c>
      <c r="WHF119" s="201" t="b">
        <f t="shared" si="288"/>
        <v>0</v>
      </c>
      <c r="WHG119" s="201" t="b">
        <f t="shared" si="288"/>
        <v>0</v>
      </c>
      <c r="WHH119" s="201" t="b">
        <f t="shared" si="288"/>
        <v>0</v>
      </c>
      <c r="WHI119" s="201" t="b">
        <f t="shared" si="288"/>
        <v>0</v>
      </c>
      <c r="WHJ119" s="201" t="b">
        <f t="shared" si="288"/>
        <v>0</v>
      </c>
      <c r="WHK119" s="201" t="b">
        <f t="shared" si="288"/>
        <v>0</v>
      </c>
      <c r="WHL119" s="201" t="b">
        <f t="shared" si="288"/>
        <v>0</v>
      </c>
      <c r="WHM119" s="201" t="b">
        <f t="shared" si="288"/>
        <v>0</v>
      </c>
      <c r="WHN119" s="201" t="b">
        <f t="shared" si="288"/>
        <v>0</v>
      </c>
      <c r="WHO119" s="201" t="b">
        <f t="shared" si="288"/>
        <v>0</v>
      </c>
      <c r="WHP119" s="201" t="b">
        <f t="shared" si="288"/>
        <v>0</v>
      </c>
      <c r="WHQ119" s="201" t="b">
        <f t="shared" si="288"/>
        <v>0</v>
      </c>
      <c r="WHR119" s="201" t="b">
        <f t="shared" si="288"/>
        <v>0</v>
      </c>
      <c r="WHS119" s="201" t="b">
        <f t="shared" si="288"/>
        <v>0</v>
      </c>
      <c r="WHT119" s="201" t="b">
        <f t="shared" si="288"/>
        <v>0</v>
      </c>
      <c r="WHU119" s="201" t="b">
        <f t="shared" si="288"/>
        <v>0</v>
      </c>
      <c r="WHV119" s="201" t="b">
        <f t="shared" si="288"/>
        <v>0</v>
      </c>
      <c r="WHW119" s="201" t="b">
        <f t="shared" si="288"/>
        <v>0</v>
      </c>
      <c r="WHX119" s="201" t="b">
        <f t="shared" si="288"/>
        <v>0</v>
      </c>
      <c r="WHY119" s="201" t="b">
        <f t="shared" si="288"/>
        <v>0</v>
      </c>
      <c r="WHZ119" s="201" t="b">
        <f t="shared" si="288"/>
        <v>0</v>
      </c>
      <c r="WIA119" s="201" t="b">
        <f t="shared" si="288"/>
        <v>0</v>
      </c>
      <c r="WIB119" s="201" t="b">
        <f t="shared" si="288"/>
        <v>0</v>
      </c>
      <c r="WIC119" s="201" t="b">
        <f t="shared" si="288"/>
        <v>0</v>
      </c>
      <c r="WID119" s="201" t="b">
        <f t="shared" si="288"/>
        <v>0</v>
      </c>
      <c r="WIE119" s="201" t="b">
        <f t="shared" si="288"/>
        <v>0</v>
      </c>
      <c r="WIF119" s="201" t="b">
        <f t="shared" si="288"/>
        <v>0</v>
      </c>
      <c r="WIG119" s="201" t="b">
        <f t="shared" si="288"/>
        <v>0</v>
      </c>
      <c r="WIH119" s="201" t="b">
        <f t="shared" si="288"/>
        <v>0</v>
      </c>
      <c r="WII119" s="201" t="b">
        <f t="shared" si="288"/>
        <v>0</v>
      </c>
      <c r="WIJ119" s="201" t="b">
        <f t="shared" si="288"/>
        <v>0</v>
      </c>
      <c r="WIK119" s="201" t="b">
        <f t="shared" si="288"/>
        <v>0</v>
      </c>
      <c r="WIL119" s="201" t="b">
        <f t="shared" si="288"/>
        <v>0</v>
      </c>
      <c r="WIM119" s="201" t="b">
        <f t="shared" si="288"/>
        <v>0</v>
      </c>
      <c r="WIN119" s="201" t="b">
        <f t="shared" si="288"/>
        <v>0</v>
      </c>
      <c r="WIO119" s="201" t="b">
        <f t="shared" si="288"/>
        <v>0</v>
      </c>
      <c r="WIP119" s="201" t="b">
        <f t="shared" si="288"/>
        <v>0</v>
      </c>
      <c r="WIQ119" s="201" t="b">
        <f t="shared" si="288"/>
        <v>0</v>
      </c>
      <c r="WIR119" s="201" t="b">
        <f t="shared" si="288"/>
        <v>0</v>
      </c>
      <c r="WIS119" s="201" t="b">
        <f t="shared" si="288"/>
        <v>0</v>
      </c>
      <c r="WIT119" s="201" t="b">
        <f t="shared" si="288"/>
        <v>0</v>
      </c>
      <c r="WIU119" s="201" t="b">
        <f t="shared" si="288"/>
        <v>0</v>
      </c>
      <c r="WIV119" s="201" t="b">
        <f t="shared" si="288"/>
        <v>0</v>
      </c>
      <c r="WIW119" s="201" t="b">
        <f t="shared" si="288"/>
        <v>0</v>
      </c>
      <c r="WIX119" s="201" t="b">
        <f t="shared" si="288"/>
        <v>0</v>
      </c>
      <c r="WIY119" s="201" t="b">
        <f t="shared" si="288"/>
        <v>0</v>
      </c>
      <c r="WIZ119" s="201" t="b">
        <f t="shared" si="288"/>
        <v>0</v>
      </c>
      <c r="WJA119" s="201" t="b">
        <f t="shared" si="288"/>
        <v>0</v>
      </c>
      <c r="WJB119" s="201" t="b">
        <f t="shared" si="288"/>
        <v>0</v>
      </c>
      <c r="WJC119" s="201" t="b">
        <f t="shared" si="288"/>
        <v>0</v>
      </c>
      <c r="WJD119" s="201" t="b">
        <f t="shared" si="288"/>
        <v>0</v>
      </c>
      <c r="WJE119" s="201" t="b">
        <f t="shared" si="288"/>
        <v>0</v>
      </c>
      <c r="WJF119" s="201" t="b">
        <f t="shared" si="288"/>
        <v>0</v>
      </c>
      <c r="WJG119" s="201" t="b">
        <f t="shared" si="288"/>
        <v>0</v>
      </c>
      <c r="WJH119" s="201" t="b">
        <f t="shared" si="288"/>
        <v>0</v>
      </c>
      <c r="WJI119" s="201" t="b">
        <f t="shared" si="288"/>
        <v>0</v>
      </c>
      <c r="WJJ119" s="201" t="b">
        <f t="shared" si="288"/>
        <v>0</v>
      </c>
      <c r="WJK119" s="201" t="b">
        <f t="shared" ref="WJK119:WLV119" si="289">IF(WJK113=TRUE,IF(((WJK117-WJK114)*WJK116)&lt;0,TRUE,FALSE),FALSE)</f>
        <v>0</v>
      </c>
      <c r="WJL119" s="201" t="b">
        <f t="shared" si="289"/>
        <v>0</v>
      </c>
      <c r="WJM119" s="201" t="b">
        <f t="shared" si="289"/>
        <v>0</v>
      </c>
      <c r="WJN119" s="201" t="b">
        <f t="shared" si="289"/>
        <v>0</v>
      </c>
      <c r="WJO119" s="201" t="b">
        <f t="shared" si="289"/>
        <v>0</v>
      </c>
      <c r="WJP119" s="201" t="b">
        <f t="shared" si="289"/>
        <v>0</v>
      </c>
      <c r="WJQ119" s="201" t="b">
        <f t="shared" si="289"/>
        <v>0</v>
      </c>
      <c r="WJR119" s="201" t="b">
        <f t="shared" si="289"/>
        <v>0</v>
      </c>
      <c r="WJS119" s="201" t="b">
        <f t="shared" si="289"/>
        <v>0</v>
      </c>
      <c r="WJT119" s="201" t="b">
        <f t="shared" si="289"/>
        <v>0</v>
      </c>
      <c r="WJU119" s="201" t="b">
        <f t="shared" si="289"/>
        <v>0</v>
      </c>
      <c r="WJV119" s="201" t="b">
        <f t="shared" si="289"/>
        <v>0</v>
      </c>
      <c r="WJW119" s="201" t="b">
        <f t="shared" si="289"/>
        <v>0</v>
      </c>
      <c r="WJX119" s="201" t="b">
        <f t="shared" si="289"/>
        <v>0</v>
      </c>
      <c r="WJY119" s="201" t="b">
        <f t="shared" si="289"/>
        <v>0</v>
      </c>
      <c r="WJZ119" s="201" t="b">
        <f t="shared" si="289"/>
        <v>0</v>
      </c>
      <c r="WKA119" s="201" t="b">
        <f t="shared" si="289"/>
        <v>0</v>
      </c>
      <c r="WKB119" s="201" t="b">
        <f t="shared" si="289"/>
        <v>0</v>
      </c>
      <c r="WKC119" s="201" t="b">
        <f t="shared" si="289"/>
        <v>0</v>
      </c>
      <c r="WKD119" s="201" t="b">
        <f t="shared" si="289"/>
        <v>0</v>
      </c>
      <c r="WKE119" s="201" t="b">
        <f t="shared" si="289"/>
        <v>0</v>
      </c>
      <c r="WKF119" s="201" t="b">
        <f t="shared" si="289"/>
        <v>0</v>
      </c>
      <c r="WKG119" s="201" t="b">
        <f t="shared" si="289"/>
        <v>0</v>
      </c>
      <c r="WKH119" s="201" t="b">
        <f t="shared" si="289"/>
        <v>0</v>
      </c>
      <c r="WKI119" s="201" t="b">
        <f t="shared" si="289"/>
        <v>0</v>
      </c>
      <c r="WKJ119" s="201" t="b">
        <f t="shared" si="289"/>
        <v>0</v>
      </c>
      <c r="WKK119" s="201" t="b">
        <f t="shared" si="289"/>
        <v>0</v>
      </c>
      <c r="WKL119" s="201" t="b">
        <f t="shared" si="289"/>
        <v>0</v>
      </c>
      <c r="WKM119" s="201" t="b">
        <f t="shared" si="289"/>
        <v>0</v>
      </c>
      <c r="WKN119" s="201" t="b">
        <f t="shared" si="289"/>
        <v>0</v>
      </c>
      <c r="WKO119" s="201" t="b">
        <f t="shared" si="289"/>
        <v>0</v>
      </c>
      <c r="WKP119" s="201" t="b">
        <f t="shared" si="289"/>
        <v>0</v>
      </c>
      <c r="WKQ119" s="201" t="b">
        <f t="shared" si="289"/>
        <v>0</v>
      </c>
      <c r="WKR119" s="201" t="b">
        <f t="shared" si="289"/>
        <v>0</v>
      </c>
      <c r="WKS119" s="201" t="b">
        <f t="shared" si="289"/>
        <v>0</v>
      </c>
      <c r="WKT119" s="201" t="b">
        <f t="shared" si="289"/>
        <v>0</v>
      </c>
      <c r="WKU119" s="201" t="b">
        <f t="shared" si="289"/>
        <v>0</v>
      </c>
      <c r="WKV119" s="201" t="b">
        <f t="shared" si="289"/>
        <v>0</v>
      </c>
      <c r="WKW119" s="201" t="b">
        <f t="shared" si="289"/>
        <v>0</v>
      </c>
      <c r="WKX119" s="201" t="b">
        <f t="shared" si="289"/>
        <v>0</v>
      </c>
      <c r="WKY119" s="201" t="b">
        <f t="shared" si="289"/>
        <v>0</v>
      </c>
      <c r="WKZ119" s="201" t="b">
        <f t="shared" si="289"/>
        <v>0</v>
      </c>
      <c r="WLA119" s="201" t="b">
        <f t="shared" si="289"/>
        <v>0</v>
      </c>
      <c r="WLB119" s="201" t="b">
        <f t="shared" si="289"/>
        <v>0</v>
      </c>
      <c r="WLC119" s="201" t="b">
        <f t="shared" si="289"/>
        <v>0</v>
      </c>
      <c r="WLD119" s="201" t="b">
        <f t="shared" si="289"/>
        <v>0</v>
      </c>
      <c r="WLE119" s="201" t="b">
        <f t="shared" si="289"/>
        <v>0</v>
      </c>
      <c r="WLF119" s="201" t="b">
        <f t="shared" si="289"/>
        <v>0</v>
      </c>
      <c r="WLG119" s="201" t="b">
        <f t="shared" si="289"/>
        <v>0</v>
      </c>
      <c r="WLH119" s="201" t="b">
        <f t="shared" si="289"/>
        <v>0</v>
      </c>
      <c r="WLI119" s="201" t="b">
        <f t="shared" si="289"/>
        <v>0</v>
      </c>
      <c r="WLJ119" s="201" t="b">
        <f t="shared" si="289"/>
        <v>0</v>
      </c>
      <c r="WLK119" s="201" t="b">
        <f t="shared" si="289"/>
        <v>0</v>
      </c>
      <c r="WLL119" s="201" t="b">
        <f t="shared" si="289"/>
        <v>0</v>
      </c>
      <c r="WLM119" s="201" t="b">
        <f t="shared" si="289"/>
        <v>0</v>
      </c>
      <c r="WLN119" s="201" t="b">
        <f t="shared" si="289"/>
        <v>0</v>
      </c>
      <c r="WLO119" s="201" t="b">
        <f t="shared" si="289"/>
        <v>0</v>
      </c>
      <c r="WLP119" s="201" t="b">
        <f t="shared" si="289"/>
        <v>0</v>
      </c>
      <c r="WLQ119" s="201" t="b">
        <f t="shared" si="289"/>
        <v>0</v>
      </c>
      <c r="WLR119" s="201" t="b">
        <f t="shared" si="289"/>
        <v>0</v>
      </c>
      <c r="WLS119" s="201" t="b">
        <f t="shared" si="289"/>
        <v>0</v>
      </c>
      <c r="WLT119" s="201" t="b">
        <f t="shared" si="289"/>
        <v>0</v>
      </c>
      <c r="WLU119" s="201" t="b">
        <f t="shared" si="289"/>
        <v>0</v>
      </c>
      <c r="WLV119" s="201" t="b">
        <f t="shared" si="289"/>
        <v>0</v>
      </c>
      <c r="WLW119" s="201" t="b">
        <f t="shared" ref="WLW119:WOH119" si="290">IF(WLW113=TRUE,IF(((WLW117-WLW114)*WLW116)&lt;0,TRUE,FALSE),FALSE)</f>
        <v>0</v>
      </c>
      <c r="WLX119" s="201" t="b">
        <f t="shared" si="290"/>
        <v>0</v>
      </c>
      <c r="WLY119" s="201" t="b">
        <f t="shared" si="290"/>
        <v>0</v>
      </c>
      <c r="WLZ119" s="201" t="b">
        <f t="shared" si="290"/>
        <v>0</v>
      </c>
      <c r="WMA119" s="201" t="b">
        <f t="shared" si="290"/>
        <v>0</v>
      </c>
      <c r="WMB119" s="201" t="b">
        <f t="shared" si="290"/>
        <v>0</v>
      </c>
      <c r="WMC119" s="201" t="b">
        <f t="shared" si="290"/>
        <v>0</v>
      </c>
      <c r="WMD119" s="201" t="b">
        <f t="shared" si="290"/>
        <v>0</v>
      </c>
      <c r="WME119" s="201" t="b">
        <f t="shared" si="290"/>
        <v>0</v>
      </c>
      <c r="WMF119" s="201" t="b">
        <f t="shared" si="290"/>
        <v>0</v>
      </c>
      <c r="WMG119" s="201" t="b">
        <f t="shared" si="290"/>
        <v>0</v>
      </c>
      <c r="WMH119" s="201" t="b">
        <f t="shared" si="290"/>
        <v>0</v>
      </c>
      <c r="WMI119" s="201" t="b">
        <f t="shared" si="290"/>
        <v>0</v>
      </c>
      <c r="WMJ119" s="201" t="b">
        <f t="shared" si="290"/>
        <v>0</v>
      </c>
      <c r="WMK119" s="201" t="b">
        <f t="shared" si="290"/>
        <v>0</v>
      </c>
      <c r="WML119" s="201" t="b">
        <f t="shared" si="290"/>
        <v>0</v>
      </c>
      <c r="WMM119" s="201" t="b">
        <f t="shared" si="290"/>
        <v>0</v>
      </c>
      <c r="WMN119" s="201" t="b">
        <f t="shared" si="290"/>
        <v>0</v>
      </c>
      <c r="WMO119" s="201" t="b">
        <f t="shared" si="290"/>
        <v>0</v>
      </c>
      <c r="WMP119" s="201" t="b">
        <f t="shared" si="290"/>
        <v>0</v>
      </c>
      <c r="WMQ119" s="201" t="b">
        <f t="shared" si="290"/>
        <v>0</v>
      </c>
      <c r="WMR119" s="201" t="b">
        <f t="shared" si="290"/>
        <v>0</v>
      </c>
      <c r="WMS119" s="201" t="b">
        <f t="shared" si="290"/>
        <v>0</v>
      </c>
      <c r="WMT119" s="201" t="b">
        <f t="shared" si="290"/>
        <v>0</v>
      </c>
      <c r="WMU119" s="201" t="b">
        <f t="shared" si="290"/>
        <v>0</v>
      </c>
      <c r="WMV119" s="201" t="b">
        <f t="shared" si="290"/>
        <v>0</v>
      </c>
      <c r="WMW119" s="201" t="b">
        <f t="shared" si="290"/>
        <v>0</v>
      </c>
      <c r="WMX119" s="201" t="b">
        <f t="shared" si="290"/>
        <v>0</v>
      </c>
      <c r="WMY119" s="201" t="b">
        <f t="shared" si="290"/>
        <v>0</v>
      </c>
      <c r="WMZ119" s="201" t="b">
        <f t="shared" si="290"/>
        <v>0</v>
      </c>
      <c r="WNA119" s="201" t="b">
        <f t="shared" si="290"/>
        <v>0</v>
      </c>
      <c r="WNB119" s="201" t="b">
        <f t="shared" si="290"/>
        <v>0</v>
      </c>
      <c r="WNC119" s="201" t="b">
        <f t="shared" si="290"/>
        <v>0</v>
      </c>
      <c r="WND119" s="201" t="b">
        <f t="shared" si="290"/>
        <v>0</v>
      </c>
      <c r="WNE119" s="201" t="b">
        <f t="shared" si="290"/>
        <v>0</v>
      </c>
      <c r="WNF119" s="201" t="b">
        <f t="shared" si="290"/>
        <v>0</v>
      </c>
      <c r="WNG119" s="201" t="b">
        <f t="shared" si="290"/>
        <v>0</v>
      </c>
      <c r="WNH119" s="201" t="b">
        <f t="shared" si="290"/>
        <v>0</v>
      </c>
      <c r="WNI119" s="201" t="b">
        <f t="shared" si="290"/>
        <v>0</v>
      </c>
      <c r="WNJ119" s="201" t="b">
        <f t="shared" si="290"/>
        <v>0</v>
      </c>
      <c r="WNK119" s="201" t="b">
        <f t="shared" si="290"/>
        <v>0</v>
      </c>
      <c r="WNL119" s="201" t="b">
        <f t="shared" si="290"/>
        <v>0</v>
      </c>
      <c r="WNM119" s="201" t="b">
        <f t="shared" si="290"/>
        <v>0</v>
      </c>
      <c r="WNN119" s="201" t="b">
        <f t="shared" si="290"/>
        <v>0</v>
      </c>
      <c r="WNO119" s="201" t="b">
        <f t="shared" si="290"/>
        <v>0</v>
      </c>
      <c r="WNP119" s="201" t="b">
        <f t="shared" si="290"/>
        <v>0</v>
      </c>
      <c r="WNQ119" s="201" t="b">
        <f t="shared" si="290"/>
        <v>0</v>
      </c>
      <c r="WNR119" s="201" t="b">
        <f t="shared" si="290"/>
        <v>0</v>
      </c>
      <c r="WNS119" s="201" t="b">
        <f t="shared" si="290"/>
        <v>0</v>
      </c>
      <c r="WNT119" s="201" t="b">
        <f t="shared" si="290"/>
        <v>0</v>
      </c>
      <c r="WNU119" s="201" t="b">
        <f t="shared" si="290"/>
        <v>0</v>
      </c>
      <c r="WNV119" s="201" t="b">
        <f t="shared" si="290"/>
        <v>0</v>
      </c>
      <c r="WNW119" s="201" t="b">
        <f t="shared" si="290"/>
        <v>0</v>
      </c>
      <c r="WNX119" s="201" t="b">
        <f t="shared" si="290"/>
        <v>0</v>
      </c>
      <c r="WNY119" s="201" t="b">
        <f t="shared" si="290"/>
        <v>0</v>
      </c>
      <c r="WNZ119" s="201" t="b">
        <f t="shared" si="290"/>
        <v>0</v>
      </c>
      <c r="WOA119" s="201" t="b">
        <f t="shared" si="290"/>
        <v>0</v>
      </c>
      <c r="WOB119" s="201" t="b">
        <f t="shared" si="290"/>
        <v>0</v>
      </c>
      <c r="WOC119" s="201" t="b">
        <f t="shared" si="290"/>
        <v>0</v>
      </c>
      <c r="WOD119" s="201" t="b">
        <f t="shared" si="290"/>
        <v>0</v>
      </c>
      <c r="WOE119" s="201" t="b">
        <f t="shared" si="290"/>
        <v>0</v>
      </c>
      <c r="WOF119" s="201" t="b">
        <f t="shared" si="290"/>
        <v>0</v>
      </c>
      <c r="WOG119" s="201" t="b">
        <f t="shared" si="290"/>
        <v>0</v>
      </c>
      <c r="WOH119" s="201" t="b">
        <f t="shared" si="290"/>
        <v>0</v>
      </c>
      <c r="WOI119" s="201" t="b">
        <f t="shared" ref="WOI119:WQT119" si="291">IF(WOI113=TRUE,IF(((WOI117-WOI114)*WOI116)&lt;0,TRUE,FALSE),FALSE)</f>
        <v>0</v>
      </c>
      <c r="WOJ119" s="201" t="b">
        <f t="shared" si="291"/>
        <v>0</v>
      </c>
      <c r="WOK119" s="201" t="b">
        <f t="shared" si="291"/>
        <v>0</v>
      </c>
      <c r="WOL119" s="201" t="b">
        <f t="shared" si="291"/>
        <v>0</v>
      </c>
      <c r="WOM119" s="201" t="b">
        <f t="shared" si="291"/>
        <v>0</v>
      </c>
      <c r="WON119" s="201" t="b">
        <f t="shared" si="291"/>
        <v>0</v>
      </c>
      <c r="WOO119" s="201" t="b">
        <f t="shared" si="291"/>
        <v>0</v>
      </c>
      <c r="WOP119" s="201" t="b">
        <f t="shared" si="291"/>
        <v>0</v>
      </c>
      <c r="WOQ119" s="201" t="b">
        <f t="shared" si="291"/>
        <v>0</v>
      </c>
      <c r="WOR119" s="201" t="b">
        <f t="shared" si="291"/>
        <v>0</v>
      </c>
      <c r="WOS119" s="201" t="b">
        <f t="shared" si="291"/>
        <v>0</v>
      </c>
      <c r="WOT119" s="201" t="b">
        <f t="shared" si="291"/>
        <v>0</v>
      </c>
      <c r="WOU119" s="201" t="b">
        <f t="shared" si="291"/>
        <v>0</v>
      </c>
      <c r="WOV119" s="201" t="b">
        <f t="shared" si="291"/>
        <v>0</v>
      </c>
      <c r="WOW119" s="201" t="b">
        <f t="shared" si="291"/>
        <v>0</v>
      </c>
      <c r="WOX119" s="201" t="b">
        <f t="shared" si="291"/>
        <v>0</v>
      </c>
      <c r="WOY119" s="201" t="b">
        <f t="shared" si="291"/>
        <v>0</v>
      </c>
      <c r="WOZ119" s="201" t="b">
        <f t="shared" si="291"/>
        <v>0</v>
      </c>
      <c r="WPA119" s="201" t="b">
        <f t="shared" si="291"/>
        <v>0</v>
      </c>
      <c r="WPB119" s="201" t="b">
        <f t="shared" si="291"/>
        <v>0</v>
      </c>
      <c r="WPC119" s="201" t="b">
        <f t="shared" si="291"/>
        <v>0</v>
      </c>
      <c r="WPD119" s="201" t="b">
        <f t="shared" si="291"/>
        <v>0</v>
      </c>
      <c r="WPE119" s="201" t="b">
        <f t="shared" si="291"/>
        <v>0</v>
      </c>
      <c r="WPF119" s="201" t="b">
        <f t="shared" si="291"/>
        <v>0</v>
      </c>
      <c r="WPG119" s="201" t="b">
        <f t="shared" si="291"/>
        <v>0</v>
      </c>
      <c r="WPH119" s="201" t="b">
        <f t="shared" si="291"/>
        <v>0</v>
      </c>
      <c r="WPI119" s="201" t="b">
        <f t="shared" si="291"/>
        <v>0</v>
      </c>
      <c r="WPJ119" s="201" t="b">
        <f t="shared" si="291"/>
        <v>0</v>
      </c>
      <c r="WPK119" s="201" t="b">
        <f t="shared" si="291"/>
        <v>0</v>
      </c>
      <c r="WPL119" s="201" t="b">
        <f t="shared" si="291"/>
        <v>0</v>
      </c>
      <c r="WPM119" s="201" t="b">
        <f t="shared" si="291"/>
        <v>0</v>
      </c>
      <c r="WPN119" s="201" t="b">
        <f t="shared" si="291"/>
        <v>0</v>
      </c>
      <c r="WPO119" s="201" t="b">
        <f t="shared" si="291"/>
        <v>0</v>
      </c>
      <c r="WPP119" s="201" t="b">
        <f t="shared" si="291"/>
        <v>0</v>
      </c>
      <c r="WPQ119" s="201" t="b">
        <f t="shared" si="291"/>
        <v>0</v>
      </c>
      <c r="WPR119" s="201" t="b">
        <f t="shared" si="291"/>
        <v>0</v>
      </c>
      <c r="WPS119" s="201" t="b">
        <f t="shared" si="291"/>
        <v>0</v>
      </c>
      <c r="WPT119" s="201" t="b">
        <f t="shared" si="291"/>
        <v>0</v>
      </c>
      <c r="WPU119" s="201" t="b">
        <f t="shared" si="291"/>
        <v>0</v>
      </c>
      <c r="WPV119" s="201" t="b">
        <f t="shared" si="291"/>
        <v>0</v>
      </c>
      <c r="WPW119" s="201" t="b">
        <f t="shared" si="291"/>
        <v>0</v>
      </c>
      <c r="WPX119" s="201" t="b">
        <f t="shared" si="291"/>
        <v>0</v>
      </c>
      <c r="WPY119" s="201" t="b">
        <f t="shared" si="291"/>
        <v>0</v>
      </c>
      <c r="WPZ119" s="201" t="b">
        <f t="shared" si="291"/>
        <v>0</v>
      </c>
      <c r="WQA119" s="201" t="b">
        <f t="shared" si="291"/>
        <v>0</v>
      </c>
      <c r="WQB119" s="201" t="b">
        <f t="shared" si="291"/>
        <v>0</v>
      </c>
      <c r="WQC119" s="201" t="b">
        <f t="shared" si="291"/>
        <v>0</v>
      </c>
      <c r="WQD119" s="201" t="b">
        <f t="shared" si="291"/>
        <v>0</v>
      </c>
      <c r="WQE119" s="201" t="b">
        <f t="shared" si="291"/>
        <v>0</v>
      </c>
      <c r="WQF119" s="201" t="b">
        <f t="shared" si="291"/>
        <v>0</v>
      </c>
      <c r="WQG119" s="201" t="b">
        <f t="shared" si="291"/>
        <v>0</v>
      </c>
      <c r="WQH119" s="201" t="b">
        <f t="shared" si="291"/>
        <v>0</v>
      </c>
      <c r="WQI119" s="201" t="b">
        <f t="shared" si="291"/>
        <v>0</v>
      </c>
      <c r="WQJ119" s="201" t="b">
        <f t="shared" si="291"/>
        <v>0</v>
      </c>
      <c r="WQK119" s="201" t="b">
        <f t="shared" si="291"/>
        <v>0</v>
      </c>
      <c r="WQL119" s="201" t="b">
        <f t="shared" si="291"/>
        <v>0</v>
      </c>
      <c r="WQM119" s="201" t="b">
        <f t="shared" si="291"/>
        <v>0</v>
      </c>
      <c r="WQN119" s="201" t="b">
        <f t="shared" si="291"/>
        <v>0</v>
      </c>
      <c r="WQO119" s="201" t="b">
        <f t="shared" si="291"/>
        <v>0</v>
      </c>
      <c r="WQP119" s="201" t="b">
        <f t="shared" si="291"/>
        <v>0</v>
      </c>
      <c r="WQQ119" s="201" t="b">
        <f t="shared" si="291"/>
        <v>0</v>
      </c>
      <c r="WQR119" s="201" t="b">
        <f t="shared" si="291"/>
        <v>0</v>
      </c>
      <c r="WQS119" s="201" t="b">
        <f t="shared" si="291"/>
        <v>0</v>
      </c>
      <c r="WQT119" s="201" t="b">
        <f t="shared" si="291"/>
        <v>0</v>
      </c>
      <c r="WQU119" s="201" t="b">
        <f t="shared" ref="WQU119:WTF119" si="292">IF(WQU113=TRUE,IF(((WQU117-WQU114)*WQU116)&lt;0,TRUE,FALSE),FALSE)</f>
        <v>0</v>
      </c>
      <c r="WQV119" s="201" t="b">
        <f t="shared" si="292"/>
        <v>0</v>
      </c>
      <c r="WQW119" s="201" t="b">
        <f t="shared" si="292"/>
        <v>0</v>
      </c>
      <c r="WQX119" s="201" t="b">
        <f t="shared" si="292"/>
        <v>0</v>
      </c>
      <c r="WQY119" s="201" t="b">
        <f t="shared" si="292"/>
        <v>0</v>
      </c>
      <c r="WQZ119" s="201" t="b">
        <f t="shared" si="292"/>
        <v>0</v>
      </c>
      <c r="WRA119" s="201" t="b">
        <f t="shared" si="292"/>
        <v>0</v>
      </c>
      <c r="WRB119" s="201" t="b">
        <f t="shared" si="292"/>
        <v>0</v>
      </c>
      <c r="WRC119" s="201" t="b">
        <f t="shared" si="292"/>
        <v>0</v>
      </c>
      <c r="WRD119" s="201" t="b">
        <f t="shared" si="292"/>
        <v>0</v>
      </c>
      <c r="WRE119" s="201" t="b">
        <f t="shared" si="292"/>
        <v>0</v>
      </c>
      <c r="WRF119" s="201" t="b">
        <f t="shared" si="292"/>
        <v>0</v>
      </c>
      <c r="WRG119" s="201" t="b">
        <f t="shared" si="292"/>
        <v>0</v>
      </c>
      <c r="WRH119" s="201" t="b">
        <f t="shared" si="292"/>
        <v>0</v>
      </c>
      <c r="WRI119" s="201" t="b">
        <f t="shared" si="292"/>
        <v>0</v>
      </c>
      <c r="WRJ119" s="201" t="b">
        <f t="shared" si="292"/>
        <v>0</v>
      </c>
      <c r="WRK119" s="201" t="b">
        <f t="shared" si="292"/>
        <v>0</v>
      </c>
      <c r="WRL119" s="201" t="b">
        <f t="shared" si="292"/>
        <v>0</v>
      </c>
      <c r="WRM119" s="201" t="b">
        <f t="shared" si="292"/>
        <v>0</v>
      </c>
      <c r="WRN119" s="201" t="b">
        <f t="shared" si="292"/>
        <v>0</v>
      </c>
      <c r="WRO119" s="201" t="b">
        <f t="shared" si="292"/>
        <v>0</v>
      </c>
      <c r="WRP119" s="201" t="b">
        <f t="shared" si="292"/>
        <v>0</v>
      </c>
      <c r="WRQ119" s="201" t="b">
        <f t="shared" si="292"/>
        <v>0</v>
      </c>
      <c r="WRR119" s="201" t="b">
        <f t="shared" si="292"/>
        <v>0</v>
      </c>
      <c r="WRS119" s="201" t="b">
        <f t="shared" si="292"/>
        <v>0</v>
      </c>
      <c r="WRT119" s="201" t="b">
        <f t="shared" si="292"/>
        <v>0</v>
      </c>
      <c r="WRU119" s="201" t="b">
        <f t="shared" si="292"/>
        <v>0</v>
      </c>
      <c r="WRV119" s="201" t="b">
        <f t="shared" si="292"/>
        <v>0</v>
      </c>
      <c r="WRW119" s="201" t="b">
        <f t="shared" si="292"/>
        <v>0</v>
      </c>
      <c r="WRX119" s="201" t="b">
        <f t="shared" si="292"/>
        <v>0</v>
      </c>
      <c r="WRY119" s="201" t="b">
        <f t="shared" si="292"/>
        <v>0</v>
      </c>
      <c r="WRZ119" s="201" t="b">
        <f t="shared" si="292"/>
        <v>0</v>
      </c>
      <c r="WSA119" s="201" t="b">
        <f t="shared" si="292"/>
        <v>0</v>
      </c>
      <c r="WSB119" s="201" t="b">
        <f t="shared" si="292"/>
        <v>0</v>
      </c>
      <c r="WSC119" s="201" t="b">
        <f t="shared" si="292"/>
        <v>0</v>
      </c>
      <c r="WSD119" s="201" t="b">
        <f t="shared" si="292"/>
        <v>0</v>
      </c>
      <c r="WSE119" s="201" t="b">
        <f t="shared" si="292"/>
        <v>0</v>
      </c>
      <c r="WSF119" s="201" t="b">
        <f t="shared" si="292"/>
        <v>0</v>
      </c>
      <c r="WSG119" s="201" t="b">
        <f t="shared" si="292"/>
        <v>0</v>
      </c>
      <c r="WSH119" s="201" t="b">
        <f t="shared" si="292"/>
        <v>0</v>
      </c>
      <c r="WSI119" s="201" t="b">
        <f t="shared" si="292"/>
        <v>0</v>
      </c>
      <c r="WSJ119" s="201" t="b">
        <f t="shared" si="292"/>
        <v>0</v>
      </c>
      <c r="WSK119" s="201" t="b">
        <f t="shared" si="292"/>
        <v>0</v>
      </c>
      <c r="WSL119" s="201" t="b">
        <f t="shared" si="292"/>
        <v>0</v>
      </c>
      <c r="WSM119" s="201" t="b">
        <f t="shared" si="292"/>
        <v>0</v>
      </c>
      <c r="WSN119" s="201" t="b">
        <f t="shared" si="292"/>
        <v>0</v>
      </c>
      <c r="WSO119" s="201" t="b">
        <f t="shared" si="292"/>
        <v>0</v>
      </c>
      <c r="WSP119" s="201" t="b">
        <f t="shared" si="292"/>
        <v>0</v>
      </c>
      <c r="WSQ119" s="201" t="b">
        <f t="shared" si="292"/>
        <v>0</v>
      </c>
      <c r="WSR119" s="201" t="b">
        <f t="shared" si="292"/>
        <v>0</v>
      </c>
      <c r="WSS119" s="201" t="b">
        <f t="shared" si="292"/>
        <v>0</v>
      </c>
      <c r="WST119" s="201" t="b">
        <f t="shared" si="292"/>
        <v>0</v>
      </c>
      <c r="WSU119" s="201" t="b">
        <f t="shared" si="292"/>
        <v>0</v>
      </c>
      <c r="WSV119" s="201" t="b">
        <f t="shared" si="292"/>
        <v>0</v>
      </c>
      <c r="WSW119" s="201" t="b">
        <f t="shared" si="292"/>
        <v>0</v>
      </c>
      <c r="WSX119" s="201" t="b">
        <f t="shared" si="292"/>
        <v>0</v>
      </c>
      <c r="WSY119" s="201" t="b">
        <f t="shared" si="292"/>
        <v>0</v>
      </c>
      <c r="WSZ119" s="201" t="b">
        <f t="shared" si="292"/>
        <v>0</v>
      </c>
      <c r="WTA119" s="201" t="b">
        <f t="shared" si="292"/>
        <v>0</v>
      </c>
      <c r="WTB119" s="201" t="b">
        <f t="shared" si="292"/>
        <v>0</v>
      </c>
      <c r="WTC119" s="201" t="b">
        <f t="shared" si="292"/>
        <v>0</v>
      </c>
      <c r="WTD119" s="201" t="b">
        <f t="shared" si="292"/>
        <v>0</v>
      </c>
      <c r="WTE119" s="201" t="b">
        <f t="shared" si="292"/>
        <v>0</v>
      </c>
      <c r="WTF119" s="201" t="b">
        <f t="shared" si="292"/>
        <v>0</v>
      </c>
      <c r="WTG119" s="201" t="b">
        <f t="shared" ref="WTG119:WVR119" si="293">IF(WTG113=TRUE,IF(((WTG117-WTG114)*WTG116)&lt;0,TRUE,FALSE),FALSE)</f>
        <v>0</v>
      </c>
      <c r="WTH119" s="201" t="b">
        <f t="shared" si="293"/>
        <v>0</v>
      </c>
      <c r="WTI119" s="201" t="b">
        <f t="shared" si="293"/>
        <v>0</v>
      </c>
      <c r="WTJ119" s="201" t="b">
        <f t="shared" si="293"/>
        <v>0</v>
      </c>
      <c r="WTK119" s="201" t="b">
        <f t="shared" si="293"/>
        <v>0</v>
      </c>
      <c r="WTL119" s="201" t="b">
        <f t="shared" si="293"/>
        <v>0</v>
      </c>
      <c r="WTM119" s="201" t="b">
        <f t="shared" si="293"/>
        <v>0</v>
      </c>
      <c r="WTN119" s="201" t="b">
        <f t="shared" si="293"/>
        <v>0</v>
      </c>
      <c r="WTO119" s="201" t="b">
        <f t="shared" si="293"/>
        <v>0</v>
      </c>
      <c r="WTP119" s="201" t="b">
        <f t="shared" si="293"/>
        <v>0</v>
      </c>
      <c r="WTQ119" s="201" t="b">
        <f t="shared" si="293"/>
        <v>0</v>
      </c>
      <c r="WTR119" s="201" t="b">
        <f t="shared" si="293"/>
        <v>0</v>
      </c>
      <c r="WTS119" s="201" t="b">
        <f t="shared" si="293"/>
        <v>0</v>
      </c>
      <c r="WTT119" s="201" t="b">
        <f t="shared" si="293"/>
        <v>0</v>
      </c>
      <c r="WTU119" s="201" t="b">
        <f t="shared" si="293"/>
        <v>0</v>
      </c>
      <c r="WTV119" s="201" t="b">
        <f t="shared" si="293"/>
        <v>0</v>
      </c>
      <c r="WTW119" s="201" t="b">
        <f t="shared" si="293"/>
        <v>0</v>
      </c>
      <c r="WTX119" s="201" t="b">
        <f t="shared" si="293"/>
        <v>0</v>
      </c>
      <c r="WTY119" s="201" t="b">
        <f t="shared" si="293"/>
        <v>0</v>
      </c>
      <c r="WTZ119" s="201" t="b">
        <f t="shared" si="293"/>
        <v>0</v>
      </c>
      <c r="WUA119" s="201" t="b">
        <f t="shared" si="293"/>
        <v>0</v>
      </c>
      <c r="WUB119" s="201" t="b">
        <f t="shared" si="293"/>
        <v>0</v>
      </c>
      <c r="WUC119" s="201" t="b">
        <f t="shared" si="293"/>
        <v>0</v>
      </c>
      <c r="WUD119" s="201" t="b">
        <f t="shared" si="293"/>
        <v>0</v>
      </c>
      <c r="WUE119" s="201" t="b">
        <f t="shared" si="293"/>
        <v>0</v>
      </c>
      <c r="WUF119" s="201" t="b">
        <f t="shared" si="293"/>
        <v>0</v>
      </c>
      <c r="WUG119" s="201" t="b">
        <f t="shared" si="293"/>
        <v>0</v>
      </c>
      <c r="WUH119" s="201" t="b">
        <f t="shared" si="293"/>
        <v>0</v>
      </c>
      <c r="WUI119" s="201" t="b">
        <f t="shared" si="293"/>
        <v>0</v>
      </c>
      <c r="WUJ119" s="201" t="b">
        <f t="shared" si="293"/>
        <v>0</v>
      </c>
      <c r="WUK119" s="201" t="b">
        <f t="shared" si="293"/>
        <v>0</v>
      </c>
      <c r="WUL119" s="201" t="b">
        <f t="shared" si="293"/>
        <v>0</v>
      </c>
      <c r="WUM119" s="201" t="b">
        <f t="shared" si="293"/>
        <v>0</v>
      </c>
      <c r="WUN119" s="201" t="b">
        <f t="shared" si="293"/>
        <v>0</v>
      </c>
      <c r="WUO119" s="201" t="b">
        <f t="shared" si="293"/>
        <v>0</v>
      </c>
      <c r="WUP119" s="201" t="b">
        <f t="shared" si="293"/>
        <v>0</v>
      </c>
      <c r="WUQ119" s="201" t="b">
        <f t="shared" si="293"/>
        <v>0</v>
      </c>
      <c r="WUR119" s="201" t="b">
        <f t="shared" si="293"/>
        <v>0</v>
      </c>
      <c r="WUS119" s="201" t="b">
        <f t="shared" si="293"/>
        <v>0</v>
      </c>
      <c r="WUT119" s="201" t="b">
        <f t="shared" si="293"/>
        <v>0</v>
      </c>
      <c r="WUU119" s="201" t="b">
        <f t="shared" si="293"/>
        <v>0</v>
      </c>
      <c r="WUV119" s="201" t="b">
        <f t="shared" si="293"/>
        <v>0</v>
      </c>
      <c r="WUW119" s="201" t="b">
        <f t="shared" si="293"/>
        <v>0</v>
      </c>
      <c r="WUX119" s="201" t="b">
        <f t="shared" si="293"/>
        <v>0</v>
      </c>
      <c r="WUY119" s="201" t="b">
        <f t="shared" si="293"/>
        <v>0</v>
      </c>
      <c r="WUZ119" s="201" t="b">
        <f t="shared" si="293"/>
        <v>0</v>
      </c>
      <c r="WVA119" s="201" t="b">
        <f t="shared" si="293"/>
        <v>0</v>
      </c>
      <c r="WVB119" s="201" t="b">
        <f t="shared" si="293"/>
        <v>0</v>
      </c>
      <c r="WVC119" s="201" t="b">
        <f t="shared" si="293"/>
        <v>0</v>
      </c>
      <c r="WVD119" s="201" t="b">
        <f t="shared" si="293"/>
        <v>0</v>
      </c>
      <c r="WVE119" s="201" t="b">
        <f t="shared" si="293"/>
        <v>0</v>
      </c>
      <c r="WVF119" s="201" t="b">
        <f t="shared" si="293"/>
        <v>0</v>
      </c>
      <c r="WVG119" s="201" t="b">
        <f t="shared" si="293"/>
        <v>0</v>
      </c>
      <c r="WVH119" s="201" t="b">
        <f t="shared" si="293"/>
        <v>0</v>
      </c>
      <c r="WVI119" s="201" t="b">
        <f t="shared" si="293"/>
        <v>0</v>
      </c>
      <c r="WVJ119" s="201" t="b">
        <f t="shared" si="293"/>
        <v>0</v>
      </c>
      <c r="WVK119" s="201" t="b">
        <f t="shared" si="293"/>
        <v>0</v>
      </c>
      <c r="WVL119" s="201" t="b">
        <f t="shared" si="293"/>
        <v>0</v>
      </c>
      <c r="WVM119" s="201" t="b">
        <f t="shared" si="293"/>
        <v>0</v>
      </c>
      <c r="WVN119" s="201" t="b">
        <f t="shared" si="293"/>
        <v>0</v>
      </c>
      <c r="WVO119" s="201" t="b">
        <f t="shared" si="293"/>
        <v>0</v>
      </c>
      <c r="WVP119" s="201" t="b">
        <f t="shared" si="293"/>
        <v>0</v>
      </c>
      <c r="WVQ119" s="201" t="b">
        <f t="shared" si="293"/>
        <v>0</v>
      </c>
      <c r="WVR119" s="201" t="b">
        <f t="shared" si="293"/>
        <v>0</v>
      </c>
      <c r="WVS119" s="201" t="b">
        <f t="shared" ref="WVS119:WYD119" si="294">IF(WVS113=TRUE,IF(((WVS117-WVS114)*WVS116)&lt;0,TRUE,FALSE),FALSE)</f>
        <v>0</v>
      </c>
      <c r="WVT119" s="201" t="b">
        <f t="shared" si="294"/>
        <v>0</v>
      </c>
      <c r="WVU119" s="201" t="b">
        <f t="shared" si="294"/>
        <v>0</v>
      </c>
      <c r="WVV119" s="201" t="b">
        <f t="shared" si="294"/>
        <v>0</v>
      </c>
      <c r="WVW119" s="201" t="b">
        <f t="shared" si="294"/>
        <v>0</v>
      </c>
      <c r="WVX119" s="201" t="b">
        <f t="shared" si="294"/>
        <v>0</v>
      </c>
      <c r="WVY119" s="201" t="b">
        <f t="shared" si="294"/>
        <v>0</v>
      </c>
      <c r="WVZ119" s="201" t="b">
        <f t="shared" si="294"/>
        <v>0</v>
      </c>
      <c r="WWA119" s="201" t="b">
        <f t="shared" si="294"/>
        <v>0</v>
      </c>
      <c r="WWB119" s="201" t="b">
        <f t="shared" si="294"/>
        <v>0</v>
      </c>
      <c r="WWC119" s="201" t="b">
        <f t="shared" si="294"/>
        <v>0</v>
      </c>
      <c r="WWD119" s="201" t="b">
        <f t="shared" si="294"/>
        <v>0</v>
      </c>
      <c r="WWE119" s="201" t="b">
        <f t="shared" si="294"/>
        <v>0</v>
      </c>
      <c r="WWF119" s="201" t="b">
        <f t="shared" si="294"/>
        <v>0</v>
      </c>
      <c r="WWG119" s="201" t="b">
        <f t="shared" si="294"/>
        <v>0</v>
      </c>
      <c r="WWH119" s="201" t="b">
        <f t="shared" si="294"/>
        <v>0</v>
      </c>
      <c r="WWI119" s="201" t="b">
        <f t="shared" si="294"/>
        <v>0</v>
      </c>
      <c r="WWJ119" s="201" t="b">
        <f t="shared" si="294"/>
        <v>0</v>
      </c>
      <c r="WWK119" s="201" t="b">
        <f t="shared" si="294"/>
        <v>0</v>
      </c>
      <c r="WWL119" s="201" t="b">
        <f t="shared" si="294"/>
        <v>0</v>
      </c>
      <c r="WWM119" s="201" t="b">
        <f t="shared" si="294"/>
        <v>0</v>
      </c>
      <c r="WWN119" s="201" t="b">
        <f t="shared" si="294"/>
        <v>0</v>
      </c>
      <c r="WWO119" s="201" t="b">
        <f t="shared" si="294"/>
        <v>0</v>
      </c>
      <c r="WWP119" s="201" t="b">
        <f t="shared" si="294"/>
        <v>0</v>
      </c>
      <c r="WWQ119" s="201" t="b">
        <f t="shared" si="294"/>
        <v>0</v>
      </c>
      <c r="WWR119" s="201" t="b">
        <f t="shared" si="294"/>
        <v>0</v>
      </c>
      <c r="WWS119" s="201" t="b">
        <f t="shared" si="294"/>
        <v>0</v>
      </c>
      <c r="WWT119" s="201" t="b">
        <f t="shared" si="294"/>
        <v>0</v>
      </c>
      <c r="WWU119" s="201" t="b">
        <f t="shared" si="294"/>
        <v>0</v>
      </c>
      <c r="WWV119" s="201" t="b">
        <f t="shared" si="294"/>
        <v>0</v>
      </c>
      <c r="WWW119" s="201" t="b">
        <f t="shared" si="294"/>
        <v>0</v>
      </c>
      <c r="WWX119" s="201" t="b">
        <f t="shared" si="294"/>
        <v>0</v>
      </c>
      <c r="WWY119" s="201" t="b">
        <f t="shared" si="294"/>
        <v>0</v>
      </c>
      <c r="WWZ119" s="201" t="b">
        <f t="shared" si="294"/>
        <v>0</v>
      </c>
      <c r="WXA119" s="201" t="b">
        <f t="shared" si="294"/>
        <v>0</v>
      </c>
      <c r="WXB119" s="201" t="b">
        <f t="shared" si="294"/>
        <v>0</v>
      </c>
      <c r="WXC119" s="201" t="b">
        <f t="shared" si="294"/>
        <v>0</v>
      </c>
      <c r="WXD119" s="201" t="b">
        <f t="shared" si="294"/>
        <v>0</v>
      </c>
      <c r="WXE119" s="201" t="b">
        <f t="shared" si="294"/>
        <v>0</v>
      </c>
      <c r="WXF119" s="201" t="b">
        <f t="shared" si="294"/>
        <v>0</v>
      </c>
      <c r="WXG119" s="201" t="b">
        <f t="shared" si="294"/>
        <v>0</v>
      </c>
      <c r="WXH119" s="201" t="b">
        <f t="shared" si="294"/>
        <v>0</v>
      </c>
      <c r="WXI119" s="201" t="b">
        <f t="shared" si="294"/>
        <v>0</v>
      </c>
      <c r="WXJ119" s="201" t="b">
        <f t="shared" si="294"/>
        <v>0</v>
      </c>
      <c r="WXK119" s="201" t="b">
        <f t="shared" si="294"/>
        <v>0</v>
      </c>
      <c r="WXL119" s="201" t="b">
        <f t="shared" si="294"/>
        <v>0</v>
      </c>
      <c r="WXM119" s="201" t="b">
        <f t="shared" si="294"/>
        <v>0</v>
      </c>
      <c r="WXN119" s="201" t="b">
        <f t="shared" si="294"/>
        <v>0</v>
      </c>
      <c r="WXO119" s="201" t="b">
        <f t="shared" si="294"/>
        <v>0</v>
      </c>
      <c r="WXP119" s="201" t="b">
        <f t="shared" si="294"/>
        <v>0</v>
      </c>
      <c r="WXQ119" s="201" t="b">
        <f t="shared" si="294"/>
        <v>0</v>
      </c>
      <c r="WXR119" s="201" t="b">
        <f t="shared" si="294"/>
        <v>0</v>
      </c>
      <c r="WXS119" s="201" t="b">
        <f t="shared" si="294"/>
        <v>0</v>
      </c>
      <c r="WXT119" s="201" t="b">
        <f t="shared" si="294"/>
        <v>0</v>
      </c>
      <c r="WXU119" s="201" t="b">
        <f t="shared" si="294"/>
        <v>0</v>
      </c>
      <c r="WXV119" s="201" t="b">
        <f t="shared" si="294"/>
        <v>0</v>
      </c>
      <c r="WXW119" s="201" t="b">
        <f t="shared" si="294"/>
        <v>0</v>
      </c>
      <c r="WXX119" s="201" t="b">
        <f t="shared" si="294"/>
        <v>0</v>
      </c>
      <c r="WXY119" s="201" t="b">
        <f t="shared" si="294"/>
        <v>0</v>
      </c>
      <c r="WXZ119" s="201" t="b">
        <f t="shared" si="294"/>
        <v>0</v>
      </c>
      <c r="WYA119" s="201" t="b">
        <f t="shared" si="294"/>
        <v>0</v>
      </c>
      <c r="WYB119" s="201" t="b">
        <f t="shared" si="294"/>
        <v>0</v>
      </c>
      <c r="WYC119" s="201" t="b">
        <f t="shared" si="294"/>
        <v>0</v>
      </c>
      <c r="WYD119" s="201" t="b">
        <f t="shared" si="294"/>
        <v>0</v>
      </c>
      <c r="WYE119" s="201" t="b">
        <f t="shared" ref="WYE119:XAP119" si="295">IF(WYE113=TRUE,IF(((WYE117-WYE114)*WYE116)&lt;0,TRUE,FALSE),FALSE)</f>
        <v>0</v>
      </c>
      <c r="WYF119" s="201" t="b">
        <f t="shared" si="295"/>
        <v>0</v>
      </c>
      <c r="WYG119" s="201" t="b">
        <f t="shared" si="295"/>
        <v>0</v>
      </c>
      <c r="WYH119" s="201" t="b">
        <f t="shared" si="295"/>
        <v>0</v>
      </c>
      <c r="WYI119" s="201" t="b">
        <f t="shared" si="295"/>
        <v>0</v>
      </c>
      <c r="WYJ119" s="201" t="b">
        <f t="shared" si="295"/>
        <v>0</v>
      </c>
      <c r="WYK119" s="201" t="b">
        <f t="shared" si="295"/>
        <v>0</v>
      </c>
      <c r="WYL119" s="201" t="b">
        <f t="shared" si="295"/>
        <v>0</v>
      </c>
      <c r="WYM119" s="201" t="b">
        <f t="shared" si="295"/>
        <v>0</v>
      </c>
      <c r="WYN119" s="201" t="b">
        <f t="shared" si="295"/>
        <v>0</v>
      </c>
      <c r="WYO119" s="201" t="b">
        <f t="shared" si="295"/>
        <v>0</v>
      </c>
      <c r="WYP119" s="201" t="b">
        <f t="shared" si="295"/>
        <v>0</v>
      </c>
      <c r="WYQ119" s="201" t="b">
        <f t="shared" si="295"/>
        <v>0</v>
      </c>
      <c r="WYR119" s="201" t="b">
        <f t="shared" si="295"/>
        <v>0</v>
      </c>
      <c r="WYS119" s="201" t="b">
        <f t="shared" si="295"/>
        <v>0</v>
      </c>
      <c r="WYT119" s="201" t="b">
        <f t="shared" si="295"/>
        <v>0</v>
      </c>
      <c r="WYU119" s="201" t="b">
        <f t="shared" si="295"/>
        <v>0</v>
      </c>
      <c r="WYV119" s="201" t="b">
        <f t="shared" si="295"/>
        <v>0</v>
      </c>
      <c r="WYW119" s="201" t="b">
        <f t="shared" si="295"/>
        <v>0</v>
      </c>
      <c r="WYX119" s="201" t="b">
        <f t="shared" si="295"/>
        <v>0</v>
      </c>
      <c r="WYY119" s="201" t="b">
        <f t="shared" si="295"/>
        <v>0</v>
      </c>
      <c r="WYZ119" s="201" t="b">
        <f t="shared" si="295"/>
        <v>0</v>
      </c>
      <c r="WZA119" s="201" t="b">
        <f t="shared" si="295"/>
        <v>0</v>
      </c>
      <c r="WZB119" s="201" t="b">
        <f t="shared" si="295"/>
        <v>0</v>
      </c>
      <c r="WZC119" s="201" t="b">
        <f t="shared" si="295"/>
        <v>0</v>
      </c>
      <c r="WZD119" s="201" t="b">
        <f t="shared" si="295"/>
        <v>0</v>
      </c>
      <c r="WZE119" s="201" t="b">
        <f t="shared" si="295"/>
        <v>0</v>
      </c>
      <c r="WZF119" s="201" t="b">
        <f t="shared" si="295"/>
        <v>0</v>
      </c>
      <c r="WZG119" s="201" t="b">
        <f t="shared" si="295"/>
        <v>0</v>
      </c>
      <c r="WZH119" s="201" t="b">
        <f t="shared" si="295"/>
        <v>0</v>
      </c>
      <c r="WZI119" s="201" t="b">
        <f t="shared" si="295"/>
        <v>0</v>
      </c>
      <c r="WZJ119" s="201" t="b">
        <f t="shared" si="295"/>
        <v>0</v>
      </c>
      <c r="WZK119" s="201" t="b">
        <f t="shared" si="295"/>
        <v>0</v>
      </c>
      <c r="WZL119" s="201" t="b">
        <f t="shared" si="295"/>
        <v>0</v>
      </c>
      <c r="WZM119" s="201" t="b">
        <f t="shared" si="295"/>
        <v>0</v>
      </c>
      <c r="WZN119" s="201" t="b">
        <f t="shared" si="295"/>
        <v>0</v>
      </c>
      <c r="WZO119" s="201" t="b">
        <f t="shared" si="295"/>
        <v>0</v>
      </c>
      <c r="WZP119" s="201" t="b">
        <f t="shared" si="295"/>
        <v>0</v>
      </c>
      <c r="WZQ119" s="201" t="b">
        <f t="shared" si="295"/>
        <v>0</v>
      </c>
      <c r="WZR119" s="201" t="b">
        <f t="shared" si="295"/>
        <v>0</v>
      </c>
      <c r="WZS119" s="201" t="b">
        <f t="shared" si="295"/>
        <v>0</v>
      </c>
      <c r="WZT119" s="201" t="b">
        <f t="shared" si="295"/>
        <v>0</v>
      </c>
      <c r="WZU119" s="201" t="b">
        <f t="shared" si="295"/>
        <v>0</v>
      </c>
      <c r="WZV119" s="201" t="b">
        <f t="shared" si="295"/>
        <v>0</v>
      </c>
      <c r="WZW119" s="201" t="b">
        <f t="shared" si="295"/>
        <v>0</v>
      </c>
      <c r="WZX119" s="201" t="b">
        <f t="shared" si="295"/>
        <v>0</v>
      </c>
      <c r="WZY119" s="201" t="b">
        <f t="shared" si="295"/>
        <v>0</v>
      </c>
      <c r="WZZ119" s="201" t="b">
        <f t="shared" si="295"/>
        <v>0</v>
      </c>
      <c r="XAA119" s="201" t="b">
        <f t="shared" si="295"/>
        <v>0</v>
      </c>
      <c r="XAB119" s="201" t="b">
        <f t="shared" si="295"/>
        <v>0</v>
      </c>
      <c r="XAC119" s="201" t="b">
        <f t="shared" si="295"/>
        <v>0</v>
      </c>
      <c r="XAD119" s="201" t="b">
        <f t="shared" si="295"/>
        <v>0</v>
      </c>
      <c r="XAE119" s="201" t="b">
        <f t="shared" si="295"/>
        <v>0</v>
      </c>
      <c r="XAF119" s="201" t="b">
        <f t="shared" si="295"/>
        <v>0</v>
      </c>
      <c r="XAG119" s="201" t="b">
        <f t="shared" si="295"/>
        <v>0</v>
      </c>
      <c r="XAH119" s="201" t="b">
        <f t="shared" si="295"/>
        <v>0</v>
      </c>
      <c r="XAI119" s="201" t="b">
        <f t="shared" si="295"/>
        <v>0</v>
      </c>
      <c r="XAJ119" s="201" t="b">
        <f t="shared" si="295"/>
        <v>0</v>
      </c>
      <c r="XAK119" s="201" t="b">
        <f t="shared" si="295"/>
        <v>0</v>
      </c>
      <c r="XAL119" s="201" t="b">
        <f t="shared" si="295"/>
        <v>0</v>
      </c>
      <c r="XAM119" s="201" t="b">
        <f t="shared" si="295"/>
        <v>0</v>
      </c>
      <c r="XAN119" s="201" t="b">
        <f t="shared" si="295"/>
        <v>0</v>
      </c>
      <c r="XAO119" s="201" t="b">
        <f t="shared" si="295"/>
        <v>0</v>
      </c>
      <c r="XAP119" s="201" t="b">
        <f t="shared" si="295"/>
        <v>0</v>
      </c>
      <c r="XAQ119" s="201" t="b">
        <f t="shared" ref="XAQ119:XDB119" si="296">IF(XAQ113=TRUE,IF(((XAQ117-XAQ114)*XAQ116)&lt;0,TRUE,FALSE),FALSE)</f>
        <v>0</v>
      </c>
      <c r="XAR119" s="201" t="b">
        <f t="shared" si="296"/>
        <v>0</v>
      </c>
      <c r="XAS119" s="201" t="b">
        <f t="shared" si="296"/>
        <v>0</v>
      </c>
      <c r="XAT119" s="201" t="b">
        <f t="shared" si="296"/>
        <v>0</v>
      </c>
      <c r="XAU119" s="201" t="b">
        <f t="shared" si="296"/>
        <v>0</v>
      </c>
      <c r="XAV119" s="201" t="b">
        <f t="shared" si="296"/>
        <v>0</v>
      </c>
      <c r="XAW119" s="201" t="b">
        <f t="shared" si="296"/>
        <v>0</v>
      </c>
      <c r="XAX119" s="201" t="b">
        <f t="shared" si="296"/>
        <v>0</v>
      </c>
      <c r="XAY119" s="201" t="b">
        <f t="shared" si="296"/>
        <v>0</v>
      </c>
      <c r="XAZ119" s="201" t="b">
        <f t="shared" si="296"/>
        <v>0</v>
      </c>
      <c r="XBA119" s="201" t="b">
        <f t="shared" si="296"/>
        <v>0</v>
      </c>
      <c r="XBB119" s="201" t="b">
        <f t="shared" si="296"/>
        <v>0</v>
      </c>
      <c r="XBC119" s="201" t="b">
        <f t="shared" si="296"/>
        <v>0</v>
      </c>
      <c r="XBD119" s="201" t="b">
        <f t="shared" si="296"/>
        <v>0</v>
      </c>
      <c r="XBE119" s="201" t="b">
        <f t="shared" si="296"/>
        <v>0</v>
      </c>
      <c r="XBF119" s="201" t="b">
        <f t="shared" si="296"/>
        <v>0</v>
      </c>
      <c r="XBG119" s="201" t="b">
        <f t="shared" si="296"/>
        <v>0</v>
      </c>
      <c r="XBH119" s="201" t="b">
        <f t="shared" si="296"/>
        <v>0</v>
      </c>
      <c r="XBI119" s="201" t="b">
        <f t="shared" si="296"/>
        <v>0</v>
      </c>
      <c r="XBJ119" s="201" t="b">
        <f t="shared" si="296"/>
        <v>0</v>
      </c>
      <c r="XBK119" s="201" t="b">
        <f t="shared" si="296"/>
        <v>0</v>
      </c>
      <c r="XBL119" s="201" t="b">
        <f t="shared" si="296"/>
        <v>0</v>
      </c>
      <c r="XBM119" s="201" t="b">
        <f t="shared" si="296"/>
        <v>0</v>
      </c>
      <c r="XBN119" s="201" t="b">
        <f t="shared" si="296"/>
        <v>0</v>
      </c>
      <c r="XBO119" s="201" t="b">
        <f t="shared" si="296"/>
        <v>0</v>
      </c>
      <c r="XBP119" s="201" t="b">
        <f t="shared" si="296"/>
        <v>0</v>
      </c>
      <c r="XBQ119" s="201" t="b">
        <f t="shared" si="296"/>
        <v>0</v>
      </c>
      <c r="XBR119" s="201" t="b">
        <f t="shared" si="296"/>
        <v>0</v>
      </c>
      <c r="XBS119" s="201" t="b">
        <f t="shared" si="296"/>
        <v>0</v>
      </c>
      <c r="XBT119" s="201" t="b">
        <f t="shared" si="296"/>
        <v>0</v>
      </c>
      <c r="XBU119" s="201" t="b">
        <f t="shared" si="296"/>
        <v>0</v>
      </c>
      <c r="XBV119" s="201" t="b">
        <f t="shared" si="296"/>
        <v>0</v>
      </c>
      <c r="XBW119" s="201" t="b">
        <f t="shared" si="296"/>
        <v>0</v>
      </c>
      <c r="XBX119" s="201" t="b">
        <f t="shared" si="296"/>
        <v>0</v>
      </c>
      <c r="XBY119" s="201" t="b">
        <f t="shared" si="296"/>
        <v>0</v>
      </c>
      <c r="XBZ119" s="201" t="b">
        <f t="shared" si="296"/>
        <v>0</v>
      </c>
      <c r="XCA119" s="201" t="b">
        <f t="shared" si="296"/>
        <v>0</v>
      </c>
      <c r="XCB119" s="201" t="b">
        <f t="shared" si="296"/>
        <v>0</v>
      </c>
      <c r="XCC119" s="201" t="b">
        <f t="shared" si="296"/>
        <v>0</v>
      </c>
      <c r="XCD119" s="201" t="b">
        <f t="shared" si="296"/>
        <v>0</v>
      </c>
      <c r="XCE119" s="201" t="b">
        <f t="shared" si="296"/>
        <v>0</v>
      </c>
      <c r="XCF119" s="201" t="b">
        <f t="shared" si="296"/>
        <v>0</v>
      </c>
      <c r="XCG119" s="201" t="b">
        <f t="shared" si="296"/>
        <v>0</v>
      </c>
      <c r="XCH119" s="201" t="b">
        <f t="shared" si="296"/>
        <v>0</v>
      </c>
      <c r="XCI119" s="201" t="b">
        <f t="shared" si="296"/>
        <v>0</v>
      </c>
      <c r="XCJ119" s="201" t="b">
        <f t="shared" si="296"/>
        <v>0</v>
      </c>
      <c r="XCK119" s="201" t="b">
        <f t="shared" si="296"/>
        <v>0</v>
      </c>
      <c r="XCL119" s="201" t="b">
        <f t="shared" si="296"/>
        <v>0</v>
      </c>
      <c r="XCM119" s="201" t="b">
        <f t="shared" si="296"/>
        <v>0</v>
      </c>
      <c r="XCN119" s="201" t="b">
        <f t="shared" si="296"/>
        <v>0</v>
      </c>
      <c r="XCO119" s="201" t="b">
        <f t="shared" si="296"/>
        <v>0</v>
      </c>
      <c r="XCP119" s="201" t="b">
        <f t="shared" si="296"/>
        <v>0</v>
      </c>
      <c r="XCQ119" s="201" t="b">
        <f t="shared" si="296"/>
        <v>0</v>
      </c>
      <c r="XCR119" s="201" t="b">
        <f t="shared" si="296"/>
        <v>0</v>
      </c>
      <c r="XCS119" s="201" t="b">
        <f t="shared" si="296"/>
        <v>0</v>
      </c>
      <c r="XCT119" s="201" t="b">
        <f t="shared" si="296"/>
        <v>0</v>
      </c>
      <c r="XCU119" s="201" t="b">
        <f t="shared" si="296"/>
        <v>0</v>
      </c>
      <c r="XCV119" s="201" t="b">
        <f t="shared" si="296"/>
        <v>0</v>
      </c>
      <c r="XCW119" s="201" t="b">
        <f t="shared" si="296"/>
        <v>0</v>
      </c>
      <c r="XCX119" s="201" t="b">
        <f t="shared" si="296"/>
        <v>0</v>
      </c>
      <c r="XCY119" s="201" t="b">
        <f t="shared" si="296"/>
        <v>0</v>
      </c>
      <c r="XCZ119" s="201" t="b">
        <f t="shared" si="296"/>
        <v>0</v>
      </c>
      <c r="XDA119" s="201" t="b">
        <f t="shared" si="296"/>
        <v>0</v>
      </c>
      <c r="XDB119" s="201" t="b">
        <f t="shared" si="296"/>
        <v>0</v>
      </c>
      <c r="XDC119" s="201" t="b">
        <f t="shared" ref="XDC119:XFD119" si="297">IF(XDC113=TRUE,IF(((XDC117-XDC114)*XDC116)&lt;0,TRUE,FALSE),FALSE)</f>
        <v>0</v>
      </c>
      <c r="XDD119" s="201" t="b">
        <f t="shared" si="297"/>
        <v>0</v>
      </c>
      <c r="XDE119" s="201" t="b">
        <f t="shared" si="297"/>
        <v>0</v>
      </c>
      <c r="XDF119" s="201" t="b">
        <f t="shared" si="297"/>
        <v>0</v>
      </c>
      <c r="XDG119" s="201" t="b">
        <f t="shared" si="297"/>
        <v>0</v>
      </c>
      <c r="XDH119" s="201" t="b">
        <f t="shared" si="297"/>
        <v>0</v>
      </c>
      <c r="XDI119" s="201" t="b">
        <f t="shared" si="297"/>
        <v>0</v>
      </c>
      <c r="XDJ119" s="201" t="b">
        <f t="shared" si="297"/>
        <v>0</v>
      </c>
      <c r="XDK119" s="201" t="b">
        <f t="shared" si="297"/>
        <v>0</v>
      </c>
      <c r="XDL119" s="201" t="b">
        <f t="shared" si="297"/>
        <v>0</v>
      </c>
      <c r="XDM119" s="201" t="b">
        <f t="shared" si="297"/>
        <v>0</v>
      </c>
      <c r="XDN119" s="201" t="b">
        <f t="shared" si="297"/>
        <v>0</v>
      </c>
      <c r="XDO119" s="201" t="b">
        <f t="shared" si="297"/>
        <v>0</v>
      </c>
      <c r="XDP119" s="201" t="b">
        <f t="shared" si="297"/>
        <v>0</v>
      </c>
      <c r="XDQ119" s="201" t="b">
        <f t="shared" si="297"/>
        <v>0</v>
      </c>
      <c r="XDR119" s="201" t="b">
        <f t="shared" si="297"/>
        <v>0</v>
      </c>
      <c r="XDS119" s="201" t="b">
        <f t="shared" si="297"/>
        <v>0</v>
      </c>
      <c r="XDT119" s="201" t="b">
        <f t="shared" si="297"/>
        <v>0</v>
      </c>
      <c r="XDU119" s="201" t="b">
        <f t="shared" si="297"/>
        <v>0</v>
      </c>
      <c r="XDV119" s="201" t="b">
        <f t="shared" si="297"/>
        <v>0</v>
      </c>
      <c r="XDW119" s="201" t="b">
        <f t="shared" si="297"/>
        <v>0</v>
      </c>
      <c r="XDX119" s="201" t="b">
        <f t="shared" si="297"/>
        <v>0</v>
      </c>
      <c r="XDY119" s="201" t="b">
        <f t="shared" si="297"/>
        <v>0</v>
      </c>
      <c r="XDZ119" s="201" t="b">
        <f t="shared" si="297"/>
        <v>0</v>
      </c>
      <c r="XEA119" s="201" t="b">
        <f t="shared" si="297"/>
        <v>0</v>
      </c>
      <c r="XEB119" s="201" t="b">
        <f t="shared" si="297"/>
        <v>0</v>
      </c>
      <c r="XEC119" s="201" t="b">
        <f t="shared" si="297"/>
        <v>0</v>
      </c>
      <c r="XED119" s="201" t="b">
        <f t="shared" si="297"/>
        <v>0</v>
      </c>
      <c r="XEE119" s="201" t="b">
        <f t="shared" si="297"/>
        <v>0</v>
      </c>
      <c r="XEF119" s="201" t="b">
        <f t="shared" si="297"/>
        <v>0</v>
      </c>
      <c r="XEG119" s="201" t="b">
        <f t="shared" si="297"/>
        <v>0</v>
      </c>
      <c r="XEH119" s="201" t="b">
        <f t="shared" si="297"/>
        <v>0</v>
      </c>
      <c r="XEI119" s="201" t="b">
        <f t="shared" si="297"/>
        <v>0</v>
      </c>
      <c r="XEJ119" s="201" t="b">
        <f t="shared" si="297"/>
        <v>0</v>
      </c>
      <c r="XEK119" s="201" t="b">
        <f t="shared" si="297"/>
        <v>0</v>
      </c>
      <c r="XEL119" s="201" t="b">
        <f t="shared" si="297"/>
        <v>0</v>
      </c>
      <c r="XEM119" s="201" t="b">
        <f t="shared" si="297"/>
        <v>0</v>
      </c>
      <c r="XEN119" s="201" t="b">
        <f t="shared" si="297"/>
        <v>0</v>
      </c>
      <c r="XEO119" s="201" t="b">
        <f t="shared" si="297"/>
        <v>0</v>
      </c>
      <c r="XEP119" s="201" t="b">
        <f t="shared" si="297"/>
        <v>0</v>
      </c>
      <c r="XEQ119" s="201" t="b">
        <f t="shared" si="297"/>
        <v>0</v>
      </c>
      <c r="XER119" s="201" t="b">
        <f t="shared" si="297"/>
        <v>0</v>
      </c>
      <c r="XES119" s="201" t="b">
        <f t="shared" si="297"/>
        <v>0</v>
      </c>
      <c r="XET119" s="201" t="b">
        <f t="shared" si="297"/>
        <v>0</v>
      </c>
      <c r="XEU119" s="201" t="b">
        <f t="shared" si="297"/>
        <v>0</v>
      </c>
      <c r="XEV119" s="201" t="b">
        <f t="shared" si="297"/>
        <v>0</v>
      </c>
      <c r="XEW119" s="201" t="b">
        <f t="shared" si="297"/>
        <v>0</v>
      </c>
      <c r="XEX119" s="201" t="b">
        <f t="shared" si="297"/>
        <v>0</v>
      </c>
      <c r="XEY119" s="201" t="b">
        <f t="shared" si="297"/>
        <v>0</v>
      </c>
      <c r="XEZ119" s="201" t="b">
        <f t="shared" si="297"/>
        <v>0</v>
      </c>
      <c r="XFA119" s="201" t="b">
        <f t="shared" si="297"/>
        <v>0</v>
      </c>
      <c r="XFB119" s="201" t="b">
        <f t="shared" si="297"/>
        <v>0</v>
      </c>
      <c r="XFC119" s="201" t="b">
        <f t="shared" si="297"/>
        <v>0</v>
      </c>
      <c r="XFD119" s="201" t="b">
        <f t="shared" si="297"/>
        <v>0</v>
      </c>
    </row>
    <row r="120" spans="1:16384" s="201" customFormat="1" ht="13.8">
      <c r="A120" s="444"/>
      <c r="B120" s="444"/>
      <c r="C120" s="444"/>
      <c r="D120" s="444"/>
      <c r="E120" s="501" t="s">
        <v>1260</v>
      </c>
      <c r="F120" s="501"/>
      <c r="G120" s="501" t="str">
        <f>G7</f>
        <v>Performance commitment unit</v>
      </c>
      <c r="H120" s="501"/>
      <c r="I120" s="444"/>
      <c r="J120" s="483">
        <f>IF(J116&gt;0,MAX(J115,J117),MIN(J115,J117))</f>
        <v>8.8000000000000007</v>
      </c>
      <c r="K120" s="483">
        <f t="shared" ref="K120:BS120" si="298">IF(K116&gt;0,MAX(K115,K117),MIN(K115,K117))</f>
        <v>2.8240740740740739E-3</v>
      </c>
      <c r="L120" s="483">
        <f t="shared" si="298"/>
        <v>11.416781292984869</v>
      </c>
      <c r="M120" s="483">
        <f>IF(M116&gt;0,MAX(M115,M117),MIN(M115,M117))</f>
        <v>16.666666666666664</v>
      </c>
      <c r="N120" s="483">
        <f t="shared" si="298"/>
        <v>-12.373540856031129</v>
      </c>
      <c r="O120" s="483">
        <f>IF(O116&gt;0,MAX(O115,O117),MIN(O115,O117))</f>
        <v>0</v>
      </c>
      <c r="P120" s="483">
        <f t="shared" si="298"/>
        <v>124.2</v>
      </c>
      <c r="Q120" s="484">
        <f t="shared" si="298"/>
        <v>1.47</v>
      </c>
      <c r="R120" s="483">
        <f t="shared" si="298"/>
        <v>58000</v>
      </c>
      <c r="S120" s="483">
        <f t="shared" si="298"/>
        <v>5</v>
      </c>
      <c r="T120" s="483">
        <f t="shared" si="298"/>
        <v>6000</v>
      </c>
      <c r="U120" s="483">
        <f t="shared" si="298"/>
        <v>0</v>
      </c>
      <c r="V120" s="483">
        <f t="shared" si="298"/>
        <v>783.3</v>
      </c>
      <c r="W120" s="483">
        <f t="shared" si="298"/>
        <v>0.63</v>
      </c>
      <c r="X120" s="483">
        <f t="shared" si="298"/>
        <v>4</v>
      </c>
      <c r="Y120" s="483">
        <f t="shared" si="298"/>
        <v>80</v>
      </c>
      <c r="Z120" s="483">
        <f t="shared" si="298"/>
        <v>100</v>
      </c>
      <c r="AA120" s="483">
        <f t="shared" si="298"/>
        <v>0</v>
      </c>
      <c r="AB120" s="483">
        <f t="shared" si="298"/>
        <v>0</v>
      </c>
      <c r="AC120" s="483">
        <f t="shared" si="298"/>
        <v>0</v>
      </c>
      <c r="AD120" s="483">
        <f t="shared" si="298"/>
        <v>0</v>
      </c>
      <c r="AE120" s="483">
        <f t="shared" si="298"/>
        <v>0</v>
      </c>
      <c r="AF120" s="483">
        <f t="shared" si="298"/>
        <v>0</v>
      </c>
      <c r="AG120" s="483">
        <f t="shared" si="298"/>
        <v>0</v>
      </c>
      <c r="AH120" s="483">
        <f t="shared" si="298"/>
        <v>0</v>
      </c>
      <c r="AI120" s="483">
        <f t="shared" si="298"/>
        <v>0</v>
      </c>
      <c r="AJ120" s="483">
        <f t="shared" si="298"/>
        <v>0</v>
      </c>
      <c r="AK120" s="484">
        <f t="shared" si="298"/>
        <v>0</v>
      </c>
      <c r="AL120" s="483">
        <f t="shared" si="298"/>
        <v>0</v>
      </c>
      <c r="AM120" s="483">
        <f t="shared" si="298"/>
        <v>0</v>
      </c>
      <c r="AN120" s="483">
        <f t="shared" si="298"/>
        <v>0</v>
      </c>
      <c r="AO120" s="484">
        <f t="shared" si="298"/>
        <v>0</v>
      </c>
      <c r="AP120" s="483">
        <f t="shared" si="298"/>
        <v>0</v>
      </c>
      <c r="AQ120" s="483">
        <f t="shared" si="298"/>
        <v>0</v>
      </c>
      <c r="AR120" s="483">
        <f t="shared" si="298"/>
        <v>0</v>
      </c>
      <c r="AS120" s="483">
        <f t="shared" si="298"/>
        <v>0</v>
      </c>
      <c r="AT120" s="483">
        <f t="shared" si="298"/>
        <v>0</v>
      </c>
      <c r="AU120" s="483">
        <f t="shared" si="298"/>
        <v>0</v>
      </c>
      <c r="AV120" s="483">
        <f t="shared" si="298"/>
        <v>0</v>
      </c>
      <c r="AW120" s="483">
        <f t="shared" si="298"/>
        <v>0</v>
      </c>
      <c r="AX120" s="483">
        <f t="shared" si="298"/>
        <v>0</v>
      </c>
      <c r="AY120" s="483">
        <f t="shared" si="298"/>
        <v>0</v>
      </c>
      <c r="AZ120" s="483">
        <f t="shared" si="298"/>
        <v>0</v>
      </c>
      <c r="BA120" s="483">
        <f t="shared" si="298"/>
        <v>0</v>
      </c>
      <c r="BB120" s="483">
        <f t="shared" si="298"/>
        <v>0</v>
      </c>
      <c r="BC120" s="484">
        <f t="shared" si="298"/>
        <v>0</v>
      </c>
      <c r="BD120" s="483">
        <f t="shared" si="298"/>
        <v>0</v>
      </c>
      <c r="BE120" s="483">
        <f t="shared" si="298"/>
        <v>0</v>
      </c>
      <c r="BF120" s="483">
        <f>IF(BF116&gt;0,MAX(BF115,BF117),MIN(BF115,BF117))</f>
        <v>0</v>
      </c>
      <c r="BG120" s="483">
        <f>IF(BG116&gt;0,MAX(BG115,BG117),MIN(BG115,BG117))</f>
        <v>0</v>
      </c>
      <c r="BH120" s="483">
        <f t="shared" si="298"/>
        <v>0</v>
      </c>
      <c r="BI120" s="483">
        <f t="shared" si="298"/>
        <v>0</v>
      </c>
      <c r="BJ120" s="483">
        <f t="shared" si="298"/>
        <v>0</v>
      </c>
      <c r="BK120" s="483">
        <f t="shared" si="298"/>
        <v>0</v>
      </c>
      <c r="BL120" s="483">
        <f t="shared" si="298"/>
        <v>0</v>
      </c>
      <c r="BM120" s="483">
        <f t="shared" si="298"/>
        <v>0</v>
      </c>
      <c r="BN120" s="483">
        <f t="shared" si="298"/>
        <v>0</v>
      </c>
      <c r="BO120" s="483">
        <f t="shared" si="298"/>
        <v>0</v>
      </c>
      <c r="BP120" s="483">
        <f t="shared" si="298"/>
        <v>0</v>
      </c>
      <c r="BQ120" s="483">
        <f t="shared" si="298"/>
        <v>0</v>
      </c>
      <c r="BR120" s="483">
        <f t="shared" si="298"/>
        <v>0</v>
      </c>
      <c r="BS120" s="483">
        <f t="shared" si="298"/>
        <v>0</v>
      </c>
    </row>
    <row r="121" spans="1:16384" s="201" customFormat="1" ht="13.8">
      <c r="A121" s="444"/>
      <c r="B121" s="444"/>
      <c r="C121" s="444"/>
      <c r="D121" s="444"/>
      <c r="E121" s="501" t="s">
        <v>1261</v>
      </c>
      <c r="F121" s="501"/>
      <c r="G121" s="501" t="str">
        <f>G7</f>
        <v>Performance commitment unit</v>
      </c>
      <c r="H121" s="501"/>
      <c r="I121" s="444"/>
      <c r="J121" s="483">
        <f>IF(J119=TRUE,ABS(J120-J114),0)</f>
        <v>0</v>
      </c>
      <c r="K121" s="483">
        <f t="shared" ref="K121:BS121" si="299">IF(K119=TRUE,ABS(K120-K114),0)</f>
        <v>0</v>
      </c>
      <c r="L121" s="483">
        <f t="shared" si="299"/>
        <v>0</v>
      </c>
      <c r="M121" s="483">
        <f>IF(M119=TRUE,ABS(M120-M114),0)</f>
        <v>0</v>
      </c>
      <c r="N121" s="483">
        <f t="shared" si="299"/>
        <v>0</v>
      </c>
      <c r="O121" s="483">
        <f>IF(O119=TRUE,ABS(O120-O114),0)</f>
        <v>0</v>
      </c>
      <c r="P121" s="483">
        <f t="shared" si="299"/>
        <v>0</v>
      </c>
      <c r="Q121" s="484">
        <f t="shared" si="299"/>
        <v>0</v>
      </c>
      <c r="R121" s="483">
        <f t="shared" si="299"/>
        <v>0</v>
      </c>
      <c r="S121" s="483">
        <f t="shared" si="299"/>
        <v>0</v>
      </c>
      <c r="T121" s="483">
        <f t="shared" si="299"/>
        <v>0</v>
      </c>
      <c r="U121" s="483">
        <f t="shared" si="299"/>
        <v>0</v>
      </c>
      <c r="V121" s="483">
        <f t="shared" si="299"/>
        <v>0</v>
      </c>
      <c r="W121" s="483">
        <f t="shared" si="299"/>
        <v>0</v>
      </c>
      <c r="X121" s="483">
        <f t="shared" si="299"/>
        <v>0</v>
      </c>
      <c r="Y121" s="483">
        <f t="shared" si="299"/>
        <v>0</v>
      </c>
      <c r="Z121" s="483">
        <f t="shared" si="299"/>
        <v>0</v>
      </c>
      <c r="AA121" s="483">
        <f t="shared" si="299"/>
        <v>0</v>
      </c>
      <c r="AB121" s="483">
        <f t="shared" si="299"/>
        <v>0</v>
      </c>
      <c r="AC121" s="483">
        <f t="shared" si="299"/>
        <v>0</v>
      </c>
      <c r="AD121" s="483">
        <f t="shared" si="299"/>
        <v>0</v>
      </c>
      <c r="AE121" s="483">
        <f t="shared" si="299"/>
        <v>0</v>
      </c>
      <c r="AF121" s="483">
        <f t="shared" si="299"/>
        <v>0</v>
      </c>
      <c r="AG121" s="483">
        <f t="shared" si="299"/>
        <v>0</v>
      </c>
      <c r="AH121" s="483">
        <f t="shared" si="299"/>
        <v>0</v>
      </c>
      <c r="AI121" s="483">
        <f t="shared" si="299"/>
        <v>0</v>
      </c>
      <c r="AJ121" s="483">
        <f t="shared" si="299"/>
        <v>0</v>
      </c>
      <c r="AK121" s="484">
        <f t="shared" si="299"/>
        <v>0</v>
      </c>
      <c r="AL121" s="483">
        <f t="shared" si="299"/>
        <v>0</v>
      </c>
      <c r="AM121" s="483">
        <f t="shared" si="299"/>
        <v>0</v>
      </c>
      <c r="AN121" s="483">
        <f t="shared" si="299"/>
        <v>0</v>
      </c>
      <c r="AO121" s="484">
        <f t="shared" si="299"/>
        <v>0</v>
      </c>
      <c r="AP121" s="483">
        <f t="shared" si="299"/>
        <v>0</v>
      </c>
      <c r="AQ121" s="483">
        <f t="shared" si="299"/>
        <v>0</v>
      </c>
      <c r="AR121" s="483">
        <f t="shared" si="299"/>
        <v>0</v>
      </c>
      <c r="AS121" s="483">
        <f t="shared" si="299"/>
        <v>0</v>
      </c>
      <c r="AT121" s="483">
        <f t="shared" si="299"/>
        <v>0</v>
      </c>
      <c r="AU121" s="483">
        <f t="shared" si="299"/>
        <v>0</v>
      </c>
      <c r="AV121" s="483">
        <f t="shared" si="299"/>
        <v>0</v>
      </c>
      <c r="AW121" s="483">
        <f t="shared" si="299"/>
        <v>0</v>
      </c>
      <c r="AX121" s="483">
        <f t="shared" si="299"/>
        <v>0</v>
      </c>
      <c r="AY121" s="483">
        <f t="shared" si="299"/>
        <v>0</v>
      </c>
      <c r="AZ121" s="483">
        <f t="shared" si="299"/>
        <v>0</v>
      </c>
      <c r="BA121" s="483">
        <f t="shared" si="299"/>
        <v>0</v>
      </c>
      <c r="BB121" s="483">
        <f t="shared" si="299"/>
        <v>0</v>
      </c>
      <c r="BC121" s="484">
        <f t="shared" si="299"/>
        <v>0</v>
      </c>
      <c r="BD121" s="483">
        <f t="shared" si="299"/>
        <v>0</v>
      </c>
      <c r="BE121" s="483">
        <f t="shared" si="299"/>
        <v>0</v>
      </c>
      <c r="BF121" s="483">
        <f>IF(BF119=TRUE,ABS(BF120-BF114),0)</f>
        <v>0</v>
      </c>
      <c r="BG121" s="483">
        <f>IF(BG119=TRUE,ABS(BG120-BG114),0)</f>
        <v>0</v>
      </c>
      <c r="BH121" s="483">
        <f t="shared" si="299"/>
        <v>0</v>
      </c>
      <c r="BI121" s="483">
        <f t="shared" si="299"/>
        <v>0</v>
      </c>
      <c r="BJ121" s="483">
        <f t="shared" si="299"/>
        <v>0</v>
      </c>
      <c r="BK121" s="483">
        <f t="shared" si="299"/>
        <v>0</v>
      </c>
      <c r="BL121" s="483">
        <f t="shared" si="299"/>
        <v>0</v>
      </c>
      <c r="BM121" s="483">
        <f t="shared" si="299"/>
        <v>0</v>
      </c>
      <c r="BN121" s="483">
        <f t="shared" si="299"/>
        <v>0</v>
      </c>
      <c r="BO121" s="483">
        <f t="shared" si="299"/>
        <v>0</v>
      </c>
      <c r="BP121" s="483">
        <f t="shared" si="299"/>
        <v>0</v>
      </c>
      <c r="BQ121" s="483">
        <f t="shared" si="299"/>
        <v>0</v>
      </c>
      <c r="BR121" s="483">
        <f t="shared" si="299"/>
        <v>0</v>
      </c>
      <c r="BS121" s="483">
        <f t="shared" si="299"/>
        <v>0</v>
      </c>
    </row>
    <row r="122" spans="1:16384" s="201" customFormat="1" ht="13.8">
      <c r="A122" s="444"/>
      <c r="B122" s="444"/>
      <c r="C122" s="444"/>
      <c r="D122" s="444"/>
      <c r="E122" s="501"/>
      <c r="F122" s="501"/>
      <c r="G122" s="501"/>
      <c r="H122" s="501"/>
      <c r="I122" s="444"/>
      <c r="J122" s="483"/>
      <c r="K122" s="483"/>
      <c r="L122" s="483"/>
      <c r="M122" s="483"/>
      <c r="N122" s="483"/>
      <c r="O122" s="483"/>
      <c r="P122" s="483"/>
      <c r="Q122" s="484"/>
      <c r="R122" s="483"/>
      <c r="S122" s="483"/>
      <c r="T122" s="483"/>
      <c r="U122" s="483"/>
      <c r="V122" s="483"/>
      <c r="W122" s="483"/>
      <c r="X122" s="483"/>
      <c r="Y122" s="483"/>
      <c r="Z122" s="483"/>
      <c r="AA122" s="483"/>
      <c r="AB122" s="483"/>
      <c r="AC122" s="483"/>
      <c r="AD122" s="483"/>
      <c r="AE122" s="483"/>
      <c r="AF122" s="483"/>
      <c r="AG122" s="483"/>
      <c r="AH122" s="483"/>
      <c r="AI122" s="483"/>
      <c r="AJ122" s="483"/>
      <c r="AK122" s="484"/>
      <c r="AL122" s="483"/>
      <c r="AM122" s="483"/>
      <c r="AN122" s="483"/>
      <c r="AO122" s="484"/>
      <c r="AP122" s="483"/>
      <c r="AQ122" s="483"/>
      <c r="AR122" s="483"/>
      <c r="AS122" s="483"/>
      <c r="AT122" s="483"/>
      <c r="AU122" s="483"/>
      <c r="AV122" s="483"/>
      <c r="AW122" s="483"/>
      <c r="AX122" s="483"/>
      <c r="AY122" s="483"/>
      <c r="AZ122" s="483"/>
      <c r="BA122" s="483"/>
      <c r="BB122" s="483"/>
      <c r="BC122" s="484"/>
      <c r="BD122" s="483"/>
      <c r="BE122" s="483"/>
      <c r="BF122" s="483"/>
      <c r="BG122" s="483"/>
      <c r="BH122" s="483"/>
      <c r="BI122" s="483"/>
      <c r="BJ122" s="483"/>
      <c r="BK122" s="483"/>
      <c r="BL122" s="483"/>
      <c r="BM122" s="483"/>
      <c r="BN122" s="483"/>
      <c r="BO122" s="483"/>
      <c r="BP122" s="483"/>
      <c r="BQ122" s="483"/>
      <c r="BR122" s="483"/>
      <c r="BS122" s="483"/>
    </row>
    <row r="123" spans="1:16384" s="201" customFormat="1" ht="13.8">
      <c r="A123" s="444"/>
      <c r="B123" s="444"/>
      <c r="C123" s="444"/>
      <c r="D123" s="454" t="s">
        <v>1234</v>
      </c>
      <c r="E123" s="444"/>
      <c r="F123" s="444"/>
      <c r="G123" s="444"/>
      <c r="H123" s="444"/>
      <c r="I123" s="444"/>
      <c r="J123" s="589"/>
      <c r="K123" s="589"/>
      <c r="L123" s="589"/>
      <c r="M123" s="589"/>
      <c r="N123" s="589"/>
      <c r="O123" s="589"/>
      <c r="P123" s="589"/>
      <c r="Q123" s="590"/>
      <c r="R123" s="589"/>
      <c r="S123" s="589"/>
      <c r="T123" s="589"/>
      <c r="U123" s="589"/>
      <c r="V123" s="589"/>
      <c r="W123" s="589"/>
      <c r="X123" s="589"/>
      <c r="Y123" s="589"/>
      <c r="Z123" s="589"/>
      <c r="AA123" s="589"/>
      <c r="AB123" s="589"/>
      <c r="AC123" s="589"/>
      <c r="AD123" s="589"/>
      <c r="AE123" s="589"/>
      <c r="AF123" s="589"/>
      <c r="AG123" s="589"/>
      <c r="AH123" s="589"/>
      <c r="AI123" s="589"/>
      <c r="AJ123" s="589"/>
      <c r="AK123" s="590"/>
      <c r="AL123" s="589"/>
      <c r="AM123" s="589"/>
      <c r="AN123" s="589"/>
      <c r="AO123" s="590"/>
      <c r="AP123" s="589"/>
      <c r="AQ123" s="589"/>
      <c r="AR123" s="589"/>
      <c r="AS123" s="589"/>
      <c r="AT123" s="589"/>
      <c r="AU123" s="589"/>
      <c r="AV123" s="589"/>
      <c r="AW123" s="589"/>
      <c r="AX123" s="589"/>
      <c r="AY123" s="589"/>
      <c r="AZ123" s="589"/>
      <c r="BA123" s="589"/>
      <c r="BB123" s="589"/>
      <c r="BC123" s="590"/>
      <c r="BD123" s="589"/>
      <c r="BE123" s="589"/>
      <c r="BF123" s="589"/>
      <c r="BG123" s="589"/>
      <c r="BH123" s="589"/>
      <c r="BI123" s="589"/>
      <c r="BJ123" s="589"/>
      <c r="BK123" s="589"/>
      <c r="BL123" s="589"/>
      <c r="BM123" s="589"/>
      <c r="BN123" s="589"/>
      <c r="BO123" s="589"/>
      <c r="BP123" s="589"/>
      <c r="BQ123" s="589"/>
      <c r="BR123" s="589"/>
      <c r="BS123" s="589"/>
    </row>
    <row r="124" spans="1:16384" s="201" customFormat="1" ht="13.8">
      <c r="A124" s="444"/>
      <c r="B124" s="444"/>
      <c r="C124" s="444"/>
      <c r="D124" s="444"/>
      <c r="E124" s="574" t="str">
        <f>InpPerformance!E$19</f>
        <v>ODI is calculated in decimal minutes, but the performance commitment is specified in HH:MM:SS</v>
      </c>
      <c r="F124" s="574"/>
      <c r="G124" s="574" t="str">
        <f>InpPerformance!G$19</f>
        <v>TRUE or FALSE</v>
      </c>
      <c r="H124" s="574"/>
      <c r="I124" s="574"/>
      <c r="J124" s="582" t="b">
        <f>InpPerformance!J$19</f>
        <v>0</v>
      </c>
      <c r="K124" s="582" t="b">
        <f>InpPerformance!K$19</f>
        <v>1</v>
      </c>
      <c r="L124" s="582" t="b">
        <f>InpPerformance!L$19</f>
        <v>0</v>
      </c>
      <c r="M124" s="582" t="b">
        <f>InpPerformance!M$19</f>
        <v>0</v>
      </c>
      <c r="N124" s="582" t="b">
        <f>InpPerformance!N$19</f>
        <v>0</v>
      </c>
      <c r="O124" s="582" t="b">
        <f>InpPerformance!O$19</f>
        <v>0</v>
      </c>
      <c r="P124" s="582" t="b">
        <f>InpPerformance!P$19</f>
        <v>0</v>
      </c>
      <c r="Q124" s="583" t="b">
        <f>InpPerformance!Q$19</f>
        <v>0</v>
      </c>
      <c r="R124" s="582" t="b">
        <f>InpPerformance!R$19</f>
        <v>0</v>
      </c>
      <c r="S124" s="582" t="b">
        <f>InpPerformance!S$19</f>
        <v>0</v>
      </c>
      <c r="T124" s="582" t="b">
        <f>InpPerformance!T$19</f>
        <v>0</v>
      </c>
      <c r="U124" s="582" t="b">
        <f>InpPerformance!U$19</f>
        <v>0</v>
      </c>
      <c r="V124" s="582" t="b">
        <f>InpPerformance!V$19</f>
        <v>0</v>
      </c>
      <c r="W124" s="582" t="b">
        <f>InpPerformance!W$19</f>
        <v>0</v>
      </c>
      <c r="X124" s="582" t="b">
        <f>InpPerformance!X$19</f>
        <v>0</v>
      </c>
      <c r="Y124" s="582" t="b">
        <f>InpPerformance!Y$19</f>
        <v>0</v>
      </c>
      <c r="Z124" s="582" t="b">
        <f>InpPerformance!Z$19</f>
        <v>0</v>
      </c>
      <c r="AA124" s="582" t="b">
        <f>InpPerformance!AA$19</f>
        <v>0</v>
      </c>
      <c r="AB124" s="582" t="b">
        <f>InpPerformance!AB$19</f>
        <v>0</v>
      </c>
      <c r="AC124" s="582" t="b">
        <f>InpPerformance!AC$19</f>
        <v>0</v>
      </c>
      <c r="AD124" s="582" t="b">
        <f>InpPerformance!AD$19</f>
        <v>0</v>
      </c>
      <c r="AE124" s="582" t="b">
        <f>InpPerformance!AE$19</f>
        <v>0</v>
      </c>
      <c r="AF124" s="582" t="b">
        <f>InpPerformance!AF$19</f>
        <v>0</v>
      </c>
      <c r="AG124" s="582" t="b">
        <f>InpPerformance!AG$19</f>
        <v>0</v>
      </c>
      <c r="AH124" s="582" t="b">
        <f>InpPerformance!AH$19</f>
        <v>0</v>
      </c>
      <c r="AI124" s="582" t="b">
        <f>InpPerformance!AI$19</f>
        <v>0</v>
      </c>
      <c r="AJ124" s="582" t="b">
        <f>InpPerformance!AJ$19</f>
        <v>0</v>
      </c>
      <c r="AK124" s="583" t="b">
        <f>InpPerformance!AK$19</f>
        <v>0</v>
      </c>
      <c r="AL124" s="582" t="b">
        <f>InpPerformance!AL$19</f>
        <v>0</v>
      </c>
      <c r="AM124" s="582" t="b">
        <f>InpPerformance!AM$19</f>
        <v>0</v>
      </c>
      <c r="AN124" s="582" t="b">
        <f>InpPerformance!AN$19</f>
        <v>0</v>
      </c>
      <c r="AO124" s="583" t="b">
        <f>InpPerformance!AO$19</f>
        <v>0</v>
      </c>
      <c r="AP124" s="582" t="b">
        <f>InpPerformance!AP$19</f>
        <v>0</v>
      </c>
      <c r="AQ124" s="582" t="b">
        <f>InpPerformance!AQ$19</f>
        <v>0</v>
      </c>
      <c r="AR124" s="582" t="b">
        <f>InpPerformance!AR$19</f>
        <v>0</v>
      </c>
      <c r="AS124" s="582" t="b">
        <f>InpPerformance!AS$19</f>
        <v>0</v>
      </c>
      <c r="AT124" s="582" t="b">
        <f>InpPerformance!AT$19</f>
        <v>0</v>
      </c>
      <c r="AU124" s="582" t="b">
        <f>InpPerformance!AU$19</f>
        <v>0</v>
      </c>
      <c r="AV124" s="582" t="b">
        <f>InpPerformance!AV$19</f>
        <v>0</v>
      </c>
      <c r="AW124" s="582" t="b">
        <f>InpPerformance!AW$19</f>
        <v>0</v>
      </c>
      <c r="AX124" s="582" t="b">
        <f>InpPerformance!AX$19</f>
        <v>0</v>
      </c>
      <c r="AY124" s="582" t="b">
        <f>InpPerformance!AY$19</f>
        <v>0</v>
      </c>
      <c r="AZ124" s="582" t="b">
        <f>InpPerformance!AZ$19</f>
        <v>0</v>
      </c>
      <c r="BA124" s="582" t="b">
        <f>InpPerformance!BA$19</f>
        <v>0</v>
      </c>
      <c r="BB124" s="582" t="b">
        <f>InpPerformance!BB$19</f>
        <v>0</v>
      </c>
      <c r="BC124" s="583" t="b">
        <f>InpPerformance!BC$19</f>
        <v>0</v>
      </c>
      <c r="BD124" s="582" t="b">
        <f>InpPerformance!BD$19</f>
        <v>0</v>
      </c>
      <c r="BE124" s="582" t="b">
        <f>InpPerformance!BE$19</f>
        <v>0</v>
      </c>
      <c r="BF124" s="582" t="b">
        <f>InpPerformance!BF$19</f>
        <v>0</v>
      </c>
      <c r="BG124" s="582" t="b">
        <f>InpPerformance!BG$19</f>
        <v>0</v>
      </c>
      <c r="BH124" s="582" t="b">
        <f>InpPerformance!BH$19</f>
        <v>0</v>
      </c>
      <c r="BI124" s="582" t="b">
        <f>InpPerformance!BI$19</f>
        <v>0</v>
      </c>
      <c r="BJ124" s="582" t="b">
        <f>InpPerformance!BJ$19</f>
        <v>0</v>
      </c>
      <c r="BK124" s="582" t="b">
        <f>InpPerformance!BK$19</f>
        <v>0</v>
      </c>
      <c r="BL124" s="582" t="b">
        <f>InpPerformance!BL$19</f>
        <v>0</v>
      </c>
      <c r="BM124" s="582" t="b">
        <f>InpPerformance!BM$19</f>
        <v>0</v>
      </c>
      <c r="BN124" s="582" t="b">
        <f>InpPerformance!BN$19</f>
        <v>0</v>
      </c>
      <c r="BO124" s="582" t="b">
        <f>InpPerformance!BO$19</f>
        <v>0</v>
      </c>
      <c r="BP124" s="582" t="b">
        <f>InpPerformance!BP$19</f>
        <v>0</v>
      </c>
      <c r="BQ124" s="582" t="b">
        <f>InpPerformance!BQ$19</f>
        <v>0</v>
      </c>
      <c r="BR124" s="582" t="b">
        <f>InpPerformance!BR$19</f>
        <v>0</v>
      </c>
      <c r="BS124" s="582" t="b">
        <f>InpPerformance!BS$19</f>
        <v>0</v>
      </c>
    </row>
    <row r="125" spans="1:16384" s="201" customFormat="1" ht="13.8">
      <c r="A125" s="444"/>
      <c r="B125" s="444"/>
      <c r="C125" s="444"/>
      <c r="D125" s="444"/>
      <c r="E125" s="444" t="s">
        <v>1235</v>
      </c>
      <c r="F125" s="444"/>
      <c r="G125" s="444" t="s">
        <v>1073</v>
      </c>
      <c r="H125" s="444"/>
      <c r="I125" s="444"/>
      <c r="J125" s="591">
        <f>IF(AND(J124=TRUE,J119=TRUE),J121*24*60,J121)</f>
        <v>0</v>
      </c>
      <c r="K125" s="591">
        <f t="shared" ref="K125:BS125" si="300">IF(AND(K124=TRUE,K119=TRUE),K121*24*60,K121)</f>
        <v>0</v>
      </c>
      <c r="L125" s="591">
        <f t="shared" si="300"/>
        <v>0</v>
      </c>
      <c r="M125" s="591">
        <f>IF(AND(M124=TRUE,M119=TRUE),M121*24*60,M121)</f>
        <v>0</v>
      </c>
      <c r="N125" s="591">
        <f t="shared" si="300"/>
        <v>0</v>
      </c>
      <c r="O125" s="591">
        <f>IF(AND(O124=TRUE,O119=TRUE),O121*24*60,O121)</f>
        <v>0</v>
      </c>
      <c r="P125" s="591">
        <f t="shared" si="300"/>
        <v>0</v>
      </c>
      <c r="Q125" s="592">
        <f t="shared" si="300"/>
        <v>0</v>
      </c>
      <c r="R125" s="591">
        <f t="shared" si="300"/>
        <v>0</v>
      </c>
      <c r="S125" s="591">
        <f t="shared" si="300"/>
        <v>0</v>
      </c>
      <c r="T125" s="591">
        <f t="shared" si="300"/>
        <v>0</v>
      </c>
      <c r="U125" s="591">
        <f t="shared" si="300"/>
        <v>0</v>
      </c>
      <c r="V125" s="591">
        <f t="shared" si="300"/>
        <v>0</v>
      </c>
      <c r="W125" s="591">
        <f t="shared" si="300"/>
        <v>0</v>
      </c>
      <c r="X125" s="591">
        <f t="shared" si="300"/>
        <v>0</v>
      </c>
      <c r="Y125" s="591">
        <f t="shared" si="300"/>
        <v>0</v>
      </c>
      <c r="Z125" s="591">
        <f t="shared" si="300"/>
        <v>0</v>
      </c>
      <c r="AA125" s="591">
        <f t="shared" si="300"/>
        <v>0</v>
      </c>
      <c r="AB125" s="591">
        <f t="shared" si="300"/>
        <v>0</v>
      </c>
      <c r="AC125" s="591">
        <f t="shared" si="300"/>
        <v>0</v>
      </c>
      <c r="AD125" s="591">
        <f t="shared" si="300"/>
        <v>0</v>
      </c>
      <c r="AE125" s="591">
        <f t="shared" si="300"/>
        <v>0</v>
      </c>
      <c r="AF125" s="591">
        <f t="shared" si="300"/>
        <v>0</v>
      </c>
      <c r="AG125" s="591">
        <f t="shared" si="300"/>
        <v>0</v>
      </c>
      <c r="AH125" s="591">
        <f t="shared" si="300"/>
        <v>0</v>
      </c>
      <c r="AI125" s="591">
        <f t="shared" si="300"/>
        <v>0</v>
      </c>
      <c r="AJ125" s="591">
        <f t="shared" si="300"/>
        <v>0</v>
      </c>
      <c r="AK125" s="592">
        <f t="shared" si="300"/>
        <v>0</v>
      </c>
      <c r="AL125" s="591">
        <f t="shared" si="300"/>
        <v>0</v>
      </c>
      <c r="AM125" s="591">
        <f t="shared" si="300"/>
        <v>0</v>
      </c>
      <c r="AN125" s="591">
        <f t="shared" si="300"/>
        <v>0</v>
      </c>
      <c r="AO125" s="592">
        <f t="shared" si="300"/>
        <v>0</v>
      </c>
      <c r="AP125" s="591">
        <f t="shared" si="300"/>
        <v>0</v>
      </c>
      <c r="AQ125" s="591">
        <f t="shared" si="300"/>
        <v>0</v>
      </c>
      <c r="AR125" s="591">
        <f t="shared" si="300"/>
        <v>0</v>
      </c>
      <c r="AS125" s="591">
        <f t="shared" si="300"/>
        <v>0</v>
      </c>
      <c r="AT125" s="591">
        <f t="shared" si="300"/>
        <v>0</v>
      </c>
      <c r="AU125" s="591">
        <f t="shared" si="300"/>
        <v>0</v>
      </c>
      <c r="AV125" s="591">
        <f t="shared" si="300"/>
        <v>0</v>
      </c>
      <c r="AW125" s="591">
        <f t="shared" si="300"/>
        <v>0</v>
      </c>
      <c r="AX125" s="591">
        <f t="shared" si="300"/>
        <v>0</v>
      </c>
      <c r="AY125" s="591">
        <f t="shared" si="300"/>
        <v>0</v>
      </c>
      <c r="AZ125" s="591">
        <f t="shared" si="300"/>
        <v>0</v>
      </c>
      <c r="BA125" s="591">
        <f t="shared" si="300"/>
        <v>0</v>
      </c>
      <c r="BB125" s="591">
        <f t="shared" si="300"/>
        <v>0</v>
      </c>
      <c r="BC125" s="592">
        <f t="shared" si="300"/>
        <v>0</v>
      </c>
      <c r="BD125" s="591">
        <f t="shared" si="300"/>
        <v>0</v>
      </c>
      <c r="BE125" s="591">
        <f t="shared" si="300"/>
        <v>0</v>
      </c>
      <c r="BF125" s="591">
        <f>IF(AND(BF124=TRUE,BF119=TRUE),BF121*24*60,BF121)</f>
        <v>0</v>
      </c>
      <c r="BG125" s="591">
        <f>IF(AND(BG124=TRUE,BG119=TRUE),BG121*24*60,BG121)</f>
        <v>0</v>
      </c>
      <c r="BH125" s="591">
        <f t="shared" si="300"/>
        <v>0</v>
      </c>
      <c r="BI125" s="591">
        <f t="shared" si="300"/>
        <v>0</v>
      </c>
      <c r="BJ125" s="591">
        <f t="shared" si="300"/>
        <v>0</v>
      </c>
      <c r="BK125" s="591">
        <f t="shared" si="300"/>
        <v>0</v>
      </c>
      <c r="BL125" s="591">
        <f t="shared" si="300"/>
        <v>0</v>
      </c>
      <c r="BM125" s="591">
        <f t="shared" si="300"/>
        <v>0</v>
      </c>
      <c r="BN125" s="591">
        <f t="shared" si="300"/>
        <v>0</v>
      </c>
      <c r="BO125" s="591">
        <f t="shared" si="300"/>
        <v>0</v>
      </c>
      <c r="BP125" s="591">
        <f t="shared" si="300"/>
        <v>0</v>
      </c>
      <c r="BQ125" s="591">
        <f t="shared" si="300"/>
        <v>0</v>
      </c>
      <c r="BR125" s="591">
        <f t="shared" si="300"/>
        <v>0</v>
      </c>
      <c r="BS125" s="591">
        <f t="shared" si="300"/>
        <v>0</v>
      </c>
    </row>
    <row r="126" spans="1:16384" s="201" customFormat="1" ht="13.8">
      <c r="A126" s="574"/>
      <c r="B126" s="574"/>
      <c r="C126" s="574"/>
      <c r="D126" s="574"/>
      <c r="E126" s="574" t="str">
        <f>InpPerformance!E$20</f>
        <v>ODI is calculated as a percentage difference to a baseline</v>
      </c>
      <c r="F126" s="574"/>
      <c r="G126" s="574" t="str">
        <f>InpPerformance!G$20</f>
        <v>TRUE or FALSE</v>
      </c>
      <c r="H126" s="574"/>
      <c r="I126" s="574"/>
      <c r="J126" s="582" t="b">
        <f>InpPerformance!J$20</f>
        <v>0</v>
      </c>
      <c r="K126" s="582" t="b">
        <f>InpPerformance!K$20</f>
        <v>0</v>
      </c>
      <c r="L126" s="582" t="b">
        <f>InpPerformance!L$20</f>
        <v>1</v>
      </c>
      <c r="M126" s="582" t="b">
        <f>InpPerformance!M$20</f>
        <v>1</v>
      </c>
      <c r="N126" s="582" t="b">
        <f>InpPerformance!N$20</f>
        <v>1</v>
      </c>
      <c r="O126" s="582" t="b">
        <f>InpPerformance!O$20</f>
        <v>1</v>
      </c>
      <c r="P126" s="582" t="b">
        <f>InpPerformance!P$20</f>
        <v>0</v>
      </c>
      <c r="Q126" s="583" t="b">
        <f>InpPerformance!Q$20</f>
        <v>0</v>
      </c>
      <c r="R126" s="582" t="b">
        <f>InpPerformance!R$20</f>
        <v>0</v>
      </c>
      <c r="S126" s="582" t="b">
        <f>InpPerformance!S$20</f>
        <v>0</v>
      </c>
      <c r="T126" s="582" t="b">
        <f>InpPerformance!T$20</f>
        <v>0</v>
      </c>
      <c r="U126" s="582" t="b">
        <f>InpPerformance!U$20</f>
        <v>0</v>
      </c>
      <c r="V126" s="582" t="b">
        <f>InpPerformance!V$20</f>
        <v>0</v>
      </c>
      <c r="W126" s="582" t="b">
        <f>InpPerformance!W$20</f>
        <v>0</v>
      </c>
      <c r="X126" s="582" t="b">
        <f>InpPerformance!X$20</f>
        <v>0</v>
      </c>
      <c r="Y126" s="582" t="b">
        <f>InpPerformance!Y$20</f>
        <v>0</v>
      </c>
      <c r="Z126" s="582" t="b">
        <f>InpPerformance!Z$20</f>
        <v>0</v>
      </c>
      <c r="AA126" s="582" t="b">
        <f>InpPerformance!AA$20</f>
        <v>0</v>
      </c>
      <c r="AB126" s="582" t="b">
        <f>InpPerformance!AB$20</f>
        <v>0</v>
      </c>
      <c r="AC126" s="582" t="b">
        <f>InpPerformance!AC$20</f>
        <v>0</v>
      </c>
      <c r="AD126" s="582" t="b">
        <f>InpPerformance!AD$20</f>
        <v>0</v>
      </c>
      <c r="AE126" s="582" t="b">
        <f>InpPerformance!AE$20</f>
        <v>0</v>
      </c>
      <c r="AF126" s="582" t="b">
        <f>InpPerformance!AF$20</f>
        <v>0</v>
      </c>
      <c r="AG126" s="582" t="b">
        <f>InpPerformance!AG$20</f>
        <v>0</v>
      </c>
      <c r="AH126" s="582" t="b">
        <f>InpPerformance!AH$20</f>
        <v>0</v>
      </c>
      <c r="AI126" s="582" t="b">
        <f>InpPerformance!AI$20</f>
        <v>0</v>
      </c>
      <c r="AJ126" s="582" t="b">
        <f>InpPerformance!AJ$20</f>
        <v>0</v>
      </c>
      <c r="AK126" s="583" t="b">
        <f>InpPerformance!AK$20</f>
        <v>0</v>
      </c>
      <c r="AL126" s="582" t="b">
        <f>InpPerformance!AL$20</f>
        <v>0</v>
      </c>
      <c r="AM126" s="582" t="b">
        <f>InpPerformance!AM$20</f>
        <v>0</v>
      </c>
      <c r="AN126" s="582" t="b">
        <f>InpPerformance!AN$20</f>
        <v>0</v>
      </c>
      <c r="AO126" s="583" t="b">
        <f>InpPerformance!AO$20</f>
        <v>0</v>
      </c>
      <c r="AP126" s="582" t="b">
        <f>InpPerformance!AP$20</f>
        <v>0</v>
      </c>
      <c r="AQ126" s="582" t="b">
        <f>InpPerformance!AQ$20</f>
        <v>0</v>
      </c>
      <c r="AR126" s="582" t="b">
        <f>InpPerformance!AR$20</f>
        <v>0</v>
      </c>
      <c r="AS126" s="582" t="b">
        <f>InpPerformance!AS$20</f>
        <v>0</v>
      </c>
      <c r="AT126" s="582" t="b">
        <f>InpPerformance!AT$20</f>
        <v>0</v>
      </c>
      <c r="AU126" s="582" t="b">
        <f>InpPerformance!AU$20</f>
        <v>0</v>
      </c>
      <c r="AV126" s="582" t="b">
        <f>InpPerformance!AV$20</f>
        <v>0</v>
      </c>
      <c r="AW126" s="582" t="b">
        <f>InpPerformance!AW$20</f>
        <v>0</v>
      </c>
      <c r="AX126" s="582" t="b">
        <f>InpPerformance!AX$20</f>
        <v>0</v>
      </c>
      <c r="AY126" s="582" t="b">
        <f>InpPerformance!AY$20</f>
        <v>0</v>
      </c>
      <c r="AZ126" s="582" t="b">
        <f>InpPerformance!AZ$20</f>
        <v>0</v>
      </c>
      <c r="BA126" s="582" t="b">
        <f>InpPerformance!BA$20</f>
        <v>0</v>
      </c>
      <c r="BB126" s="582" t="b">
        <f>InpPerformance!BB$20</f>
        <v>0</v>
      </c>
      <c r="BC126" s="583" t="b">
        <f>InpPerformance!BC$20</f>
        <v>0</v>
      </c>
      <c r="BD126" s="582" t="b">
        <f>InpPerformance!BD$20</f>
        <v>0</v>
      </c>
      <c r="BE126" s="582" t="b">
        <f>InpPerformance!BE$20</f>
        <v>0</v>
      </c>
      <c r="BF126" s="582" t="b">
        <f>InpPerformance!BF$20</f>
        <v>0</v>
      </c>
      <c r="BG126" s="582" t="b">
        <f>InpPerformance!BG$20</f>
        <v>0</v>
      </c>
      <c r="BH126" s="582" t="b">
        <f>InpPerformance!BH$20</f>
        <v>0</v>
      </c>
      <c r="BI126" s="582" t="b">
        <f>InpPerformance!BI$20</f>
        <v>0</v>
      </c>
      <c r="BJ126" s="582" t="b">
        <f>InpPerformance!BJ$20</f>
        <v>0</v>
      </c>
      <c r="BK126" s="582" t="b">
        <f>InpPerformance!BK$20</f>
        <v>0</v>
      </c>
      <c r="BL126" s="582" t="b">
        <f>InpPerformance!BL$20</f>
        <v>0</v>
      </c>
      <c r="BM126" s="582" t="b">
        <f>InpPerformance!BM$20</f>
        <v>0</v>
      </c>
      <c r="BN126" s="582" t="b">
        <f>InpPerformance!BN$20</f>
        <v>0</v>
      </c>
      <c r="BO126" s="582" t="b">
        <f>InpPerformance!BO$20</f>
        <v>0</v>
      </c>
      <c r="BP126" s="582" t="b">
        <f>InpPerformance!BP$20</f>
        <v>0</v>
      </c>
      <c r="BQ126" s="582" t="b">
        <f>InpPerformance!BQ$20</f>
        <v>0</v>
      </c>
      <c r="BR126" s="582" t="b">
        <f>InpPerformance!BR$20</f>
        <v>0</v>
      </c>
      <c r="BS126" s="582" t="b">
        <f>InpPerformance!BS$20</f>
        <v>0</v>
      </c>
    </row>
    <row r="127" spans="1:16384" s="227" customFormat="1" ht="13.8">
      <c r="A127" s="574"/>
      <c r="B127" s="574"/>
      <c r="C127" s="574"/>
      <c r="D127" s="574"/>
      <c r="E127" s="574" t="str">
        <f>InpPerformance!E$8</f>
        <v>Baseline (if applicable)</v>
      </c>
      <c r="F127" s="574"/>
      <c r="G127" s="574" t="str">
        <f>InpPerformance!G$8</f>
        <v>Baseline unit</v>
      </c>
      <c r="H127" s="574"/>
      <c r="I127" s="574"/>
      <c r="J127" s="579" t="str">
        <f>IF(InpPerformance!J$8&lt;&gt;"",ROUND(InpPerformance!J$8,1),"")</f>
        <v/>
      </c>
      <c r="K127" s="579" t="str">
        <f>IF(InpPerformance!K$8&lt;&gt;"",ROUND(InpPerformance!K$8,1),"")</f>
        <v/>
      </c>
      <c r="L127" s="579">
        <f>IF(InpPerformance!L$8&lt;&gt;"",ROUND(InpPerformance!L$8,1),"")</f>
        <v>72.7</v>
      </c>
      <c r="M127" s="579">
        <f>IF(InpPerformance!M$8&lt;&gt;"",ROUND(InpPerformance!M$8,1),"")</f>
        <v>15.6</v>
      </c>
      <c r="N127" s="579">
        <f>IF(InpPerformance!N$8&lt;&gt;"",ROUND(InpPerformance!N$8,1),"")</f>
        <v>128.5</v>
      </c>
      <c r="O127" s="579">
        <f>IF(InpPerformance!O$8&lt;&gt;"",ROUND(InpPerformance!O$8,1),"")</f>
        <v>134.80000000000001</v>
      </c>
      <c r="P127" s="579" t="str">
        <f>IF(InpPerformance!P$8&lt;&gt;"",ROUND(InpPerformance!P$8,1),"")</f>
        <v/>
      </c>
      <c r="Q127" s="581" t="str">
        <f>IF(InpPerformance!Q$8&lt;&gt;"",ROUND(InpPerformance!Q$8,1),"")</f>
        <v/>
      </c>
      <c r="R127" s="579" t="str">
        <f>IF(InpPerformance!R$8&lt;&gt;"",ROUND(InpPerformance!R$8,1),"")</f>
        <v/>
      </c>
      <c r="S127" s="579" t="str">
        <f>IF(InpPerformance!S$8&lt;&gt;"",ROUND(InpPerformance!S$8,1),"")</f>
        <v/>
      </c>
      <c r="T127" s="579" t="str">
        <f>IF(InpPerformance!T$8&lt;&gt;"",ROUND(InpPerformance!T$8,1),"")</f>
        <v/>
      </c>
      <c r="U127" s="579" t="str">
        <f>IF(InpPerformance!U$8&lt;&gt;"",ROUND(InpPerformance!U$8,1),"")</f>
        <v/>
      </c>
      <c r="V127" s="579" t="str">
        <f>IF(InpPerformance!V$8&lt;&gt;"",ROUND(InpPerformance!V$8,1),"")</f>
        <v/>
      </c>
      <c r="W127" s="579" t="str">
        <f>IF(InpPerformance!W$8&lt;&gt;"",ROUND(InpPerformance!W$8,1),"")</f>
        <v/>
      </c>
      <c r="X127" s="579" t="str">
        <f>IF(InpPerformance!X$8&lt;&gt;"",ROUND(InpPerformance!X$8,1),"")</f>
        <v/>
      </c>
      <c r="Y127" s="579" t="str">
        <f>IF(InpPerformance!Y$8&lt;&gt;"",ROUND(InpPerformance!Y$8,1),"")</f>
        <v/>
      </c>
      <c r="Z127" s="579" t="str">
        <f>IF(InpPerformance!Z$8&lt;&gt;"",ROUND(InpPerformance!Z$8,1),"")</f>
        <v/>
      </c>
      <c r="AA127" s="579" t="str">
        <f>IF(InpPerformance!AA$8&lt;&gt;"",ROUND(InpPerformance!AA$8,1),"")</f>
        <v/>
      </c>
      <c r="AB127" s="579" t="str">
        <f>IF(InpPerformance!AB$8&lt;&gt;"",ROUND(InpPerformance!AB$8,1),"")</f>
        <v/>
      </c>
      <c r="AC127" s="579" t="str">
        <f>IF(InpPerformance!AC$8&lt;&gt;"",ROUND(InpPerformance!AC$8,1),"")</f>
        <v/>
      </c>
      <c r="AD127" s="579" t="str">
        <f>IF(InpPerformance!AD$8&lt;&gt;"",ROUND(InpPerformance!AD$8,1),"")</f>
        <v/>
      </c>
      <c r="AE127" s="579" t="str">
        <f>IF(InpPerformance!AE$8&lt;&gt;"",ROUND(InpPerformance!AE$8,1),"")</f>
        <v/>
      </c>
      <c r="AF127" s="579" t="str">
        <f>IF(InpPerformance!AF$8&lt;&gt;"",ROUND(InpPerformance!AF$8,1),"")</f>
        <v/>
      </c>
      <c r="AG127" s="579" t="str">
        <f>IF(InpPerformance!AG$8&lt;&gt;"",ROUND(InpPerformance!AG$8,1),"")</f>
        <v/>
      </c>
      <c r="AH127" s="579" t="str">
        <f>IF(InpPerformance!AH$8&lt;&gt;"",ROUND(InpPerformance!AH$8,1),"")</f>
        <v/>
      </c>
      <c r="AI127" s="579" t="str">
        <f>IF(InpPerformance!AI$8&lt;&gt;"",ROUND(InpPerformance!AI$8,1),"")</f>
        <v/>
      </c>
      <c r="AJ127" s="579" t="str">
        <f>IF(InpPerformance!AJ$8&lt;&gt;"",ROUND(InpPerformance!AJ$8,1),"")</f>
        <v/>
      </c>
      <c r="AK127" s="581" t="str">
        <f>IF(InpPerformance!AK$8&lt;&gt;"",ROUND(InpPerformance!AK$8,1),"")</f>
        <v/>
      </c>
      <c r="AL127" s="579" t="str">
        <f>IF(InpPerformance!AL$8&lt;&gt;"",ROUND(InpPerformance!AL$8,1),"")</f>
        <v/>
      </c>
      <c r="AM127" s="579" t="str">
        <f>IF(InpPerformance!AM$8&lt;&gt;"",ROUND(InpPerformance!AM$8,1),"")</f>
        <v/>
      </c>
      <c r="AN127" s="579" t="str">
        <f>IF(InpPerformance!AN$8&lt;&gt;"",ROUND(InpPerformance!AN$8,1),"")</f>
        <v/>
      </c>
      <c r="AO127" s="581" t="str">
        <f>IF(InpPerformance!AO$8&lt;&gt;"",ROUND(InpPerformance!AO$8,1),"")</f>
        <v/>
      </c>
      <c r="AP127" s="579" t="str">
        <f>IF(InpPerformance!AP$8&lt;&gt;"",ROUND(InpPerformance!AP$8,1),"")</f>
        <v/>
      </c>
      <c r="AQ127" s="579" t="str">
        <f>IF(InpPerformance!AQ$8&lt;&gt;"",ROUND(InpPerformance!AQ$8,1),"")</f>
        <v/>
      </c>
      <c r="AR127" s="579" t="str">
        <f>IF(InpPerformance!AR$8&lt;&gt;"",ROUND(InpPerformance!AR$8,1),"")</f>
        <v/>
      </c>
      <c r="AS127" s="579" t="str">
        <f>IF(InpPerformance!AS$8&lt;&gt;"",ROUND(InpPerformance!AS$8,1),"")</f>
        <v/>
      </c>
      <c r="AT127" s="579" t="str">
        <f>IF(InpPerformance!AT$8&lt;&gt;"",ROUND(InpPerformance!AT$8,1),"")</f>
        <v/>
      </c>
      <c r="AU127" s="579" t="str">
        <f>IF(InpPerformance!AU$8&lt;&gt;"",ROUND(InpPerformance!AU$8,1),"")</f>
        <v/>
      </c>
      <c r="AV127" s="579" t="str">
        <f>IF(InpPerformance!AV$8&lt;&gt;"",ROUND(InpPerformance!AV$8,1),"")</f>
        <v/>
      </c>
      <c r="AW127" s="579" t="str">
        <f>IF(InpPerformance!AW$8&lt;&gt;"",ROUND(InpPerformance!AW$8,1),"")</f>
        <v/>
      </c>
      <c r="AX127" s="579" t="str">
        <f>IF(InpPerformance!AX$8&lt;&gt;"",ROUND(InpPerformance!AX$8,1),"")</f>
        <v/>
      </c>
      <c r="AY127" s="579" t="str">
        <f>IF(InpPerformance!AY$8&lt;&gt;"",ROUND(InpPerformance!AY$8,1),"")</f>
        <v/>
      </c>
      <c r="AZ127" s="579" t="str">
        <f>IF(InpPerformance!AZ$8&lt;&gt;"",ROUND(InpPerformance!AZ$8,1),"")</f>
        <v/>
      </c>
      <c r="BA127" s="579" t="str">
        <f>IF(InpPerformance!BA$8&lt;&gt;"",ROUND(InpPerformance!BA$8,1),"")</f>
        <v/>
      </c>
      <c r="BB127" s="579" t="str">
        <f>IF(InpPerformance!BB$8&lt;&gt;"",ROUND(InpPerformance!BB$8,1),"")</f>
        <v/>
      </c>
      <c r="BC127" s="581" t="str">
        <f>IF(InpPerformance!BC$8&lt;&gt;"",ROUND(InpPerformance!BC$8,1),"")</f>
        <v/>
      </c>
      <c r="BD127" s="579" t="str">
        <f>IF(InpPerformance!BD$8&lt;&gt;"",ROUND(InpPerformance!BD$8,1),"")</f>
        <v/>
      </c>
      <c r="BE127" s="579" t="str">
        <f>IF(InpPerformance!BE$8&lt;&gt;"",ROUND(InpPerformance!BE$8,1),"")</f>
        <v/>
      </c>
      <c r="BF127" s="579" t="str">
        <f>IF(InpPerformance!BF$8&lt;&gt;"",ROUND(InpPerformance!BF$8,1),"")</f>
        <v/>
      </c>
      <c r="BG127" s="579" t="str">
        <f>IF(InpPerformance!BG$8&lt;&gt;"",ROUND(InpPerformance!BG$8,1),"")</f>
        <v/>
      </c>
      <c r="BH127" s="579" t="str">
        <f>IF(InpPerformance!BH$8&lt;&gt;"",ROUND(InpPerformance!BH$8,1),"")</f>
        <v/>
      </c>
      <c r="BI127" s="579" t="str">
        <f>IF(InpPerformance!BI$8&lt;&gt;"",ROUND(InpPerformance!BI$8,1),"")</f>
        <v/>
      </c>
      <c r="BJ127" s="579" t="str">
        <f>IF(InpPerformance!BJ$8&lt;&gt;"",ROUND(InpPerformance!BJ$8,1),"")</f>
        <v/>
      </c>
      <c r="BK127" s="579" t="str">
        <f>IF(InpPerformance!BK$8&lt;&gt;"",ROUND(InpPerformance!BK$8,1),"")</f>
        <v/>
      </c>
      <c r="BL127" s="579" t="str">
        <f>IF(InpPerformance!BL$8&lt;&gt;"",ROUND(InpPerformance!BL$8,1),"")</f>
        <v/>
      </c>
      <c r="BM127" s="579" t="str">
        <f>IF(InpPerformance!BM$8&lt;&gt;"",ROUND(InpPerformance!BM$8,1),"")</f>
        <v/>
      </c>
      <c r="BN127" s="579" t="str">
        <f>IF(InpPerformance!BN$8&lt;&gt;"",ROUND(InpPerformance!BN$8,1),"")</f>
        <v/>
      </c>
      <c r="BO127" s="579" t="str">
        <f>IF(InpPerformance!BO$8&lt;&gt;"",ROUND(InpPerformance!BO$8,1),"")</f>
        <v/>
      </c>
      <c r="BP127" s="579" t="str">
        <f>IF(InpPerformance!BP$8&lt;&gt;"",ROUND(InpPerformance!BP$8,1),"")</f>
        <v/>
      </c>
      <c r="BQ127" s="579" t="str">
        <f>IF(InpPerformance!BQ$8&lt;&gt;"",ROUND(InpPerformance!BQ$8,1),"")</f>
        <v/>
      </c>
      <c r="BR127" s="579" t="str">
        <f>IF(InpPerformance!BR$8&lt;&gt;"",ROUND(InpPerformance!BR$8,1),"")</f>
        <v/>
      </c>
      <c r="BS127" s="579" t="str">
        <f>IF(InpPerformance!BS$8&lt;&gt;"",ROUND(InpPerformance!BS$8,1),"")</f>
        <v/>
      </c>
    </row>
    <row r="128" spans="1:16384" s="201" customFormat="1" ht="13.8">
      <c r="A128" s="444"/>
      <c r="B128" s="444"/>
      <c r="C128" s="444"/>
      <c r="D128" s="444"/>
      <c r="E128" s="444" t="s">
        <v>1236</v>
      </c>
      <c r="F128" s="444"/>
      <c r="G128" s="444" t="s">
        <v>1073</v>
      </c>
      <c r="H128" s="444"/>
      <c r="I128" s="444"/>
      <c r="J128" s="591">
        <f>IF(AND(J126=TRUE,J119=TRUE),ROUND((J125/100)*J127,1),J125)</f>
        <v>0</v>
      </c>
      <c r="K128" s="591">
        <f t="shared" ref="K128:BS128" si="301">IF(AND(K126=TRUE,K119=TRUE),ROUND((K125/100)*K127,1),K125)</f>
        <v>0</v>
      </c>
      <c r="L128" s="591">
        <f t="shared" si="301"/>
        <v>0</v>
      </c>
      <c r="M128" s="591">
        <f>IF(AND(M126=TRUE,M119=TRUE),ROUND((M125/100)*M127,1),M125)</f>
        <v>0</v>
      </c>
      <c r="N128" s="591">
        <f t="shared" si="301"/>
        <v>0</v>
      </c>
      <c r="O128" s="591">
        <f>IF(AND(O126=TRUE,O119=TRUE),ROUND((O125/100)*O127,1),O125)</f>
        <v>0</v>
      </c>
      <c r="P128" s="591">
        <f t="shared" si="301"/>
        <v>0</v>
      </c>
      <c r="Q128" s="592">
        <f t="shared" si="301"/>
        <v>0</v>
      </c>
      <c r="R128" s="591">
        <f t="shared" si="301"/>
        <v>0</v>
      </c>
      <c r="S128" s="591">
        <f t="shared" si="301"/>
        <v>0</v>
      </c>
      <c r="T128" s="591">
        <f t="shared" si="301"/>
        <v>0</v>
      </c>
      <c r="U128" s="591">
        <f t="shared" si="301"/>
        <v>0</v>
      </c>
      <c r="V128" s="591">
        <f t="shared" si="301"/>
        <v>0</v>
      </c>
      <c r="W128" s="591">
        <f t="shared" si="301"/>
        <v>0</v>
      </c>
      <c r="X128" s="591">
        <f t="shared" si="301"/>
        <v>0</v>
      </c>
      <c r="Y128" s="591">
        <f t="shared" si="301"/>
        <v>0</v>
      </c>
      <c r="Z128" s="591">
        <f t="shared" si="301"/>
        <v>0</v>
      </c>
      <c r="AA128" s="591">
        <f t="shared" si="301"/>
        <v>0</v>
      </c>
      <c r="AB128" s="591">
        <f t="shared" si="301"/>
        <v>0</v>
      </c>
      <c r="AC128" s="591">
        <f t="shared" si="301"/>
        <v>0</v>
      </c>
      <c r="AD128" s="591">
        <f t="shared" si="301"/>
        <v>0</v>
      </c>
      <c r="AE128" s="591">
        <f t="shared" si="301"/>
        <v>0</v>
      </c>
      <c r="AF128" s="591">
        <f t="shared" si="301"/>
        <v>0</v>
      </c>
      <c r="AG128" s="591">
        <f t="shared" si="301"/>
        <v>0</v>
      </c>
      <c r="AH128" s="591">
        <f t="shared" si="301"/>
        <v>0</v>
      </c>
      <c r="AI128" s="591">
        <f t="shared" si="301"/>
        <v>0</v>
      </c>
      <c r="AJ128" s="591">
        <f t="shared" si="301"/>
        <v>0</v>
      </c>
      <c r="AK128" s="592">
        <f t="shared" si="301"/>
        <v>0</v>
      </c>
      <c r="AL128" s="591">
        <f t="shared" si="301"/>
        <v>0</v>
      </c>
      <c r="AM128" s="591">
        <f t="shared" si="301"/>
        <v>0</v>
      </c>
      <c r="AN128" s="591">
        <f t="shared" si="301"/>
        <v>0</v>
      </c>
      <c r="AO128" s="592">
        <f t="shared" si="301"/>
        <v>0</v>
      </c>
      <c r="AP128" s="591">
        <f t="shared" si="301"/>
        <v>0</v>
      </c>
      <c r="AQ128" s="591">
        <f t="shared" si="301"/>
        <v>0</v>
      </c>
      <c r="AR128" s="591">
        <f t="shared" si="301"/>
        <v>0</v>
      </c>
      <c r="AS128" s="591">
        <f t="shared" si="301"/>
        <v>0</v>
      </c>
      <c r="AT128" s="591">
        <f t="shared" si="301"/>
        <v>0</v>
      </c>
      <c r="AU128" s="591">
        <f t="shared" si="301"/>
        <v>0</v>
      </c>
      <c r="AV128" s="591">
        <f t="shared" si="301"/>
        <v>0</v>
      </c>
      <c r="AW128" s="591">
        <f t="shared" si="301"/>
        <v>0</v>
      </c>
      <c r="AX128" s="591">
        <f t="shared" si="301"/>
        <v>0</v>
      </c>
      <c r="AY128" s="591">
        <f t="shared" si="301"/>
        <v>0</v>
      </c>
      <c r="AZ128" s="591">
        <f t="shared" si="301"/>
        <v>0</v>
      </c>
      <c r="BA128" s="591">
        <f t="shared" si="301"/>
        <v>0</v>
      </c>
      <c r="BB128" s="591">
        <f t="shared" si="301"/>
        <v>0</v>
      </c>
      <c r="BC128" s="592">
        <f t="shared" si="301"/>
        <v>0</v>
      </c>
      <c r="BD128" s="591">
        <f t="shared" si="301"/>
        <v>0</v>
      </c>
      <c r="BE128" s="591">
        <f t="shared" si="301"/>
        <v>0</v>
      </c>
      <c r="BF128" s="591">
        <f>IF(AND(BF126=TRUE,BF119=TRUE),ROUND((BF125/100)*BF127,1),BF125)</f>
        <v>0</v>
      </c>
      <c r="BG128" s="591">
        <f>IF(AND(BG126=TRUE,BG119=TRUE),ROUND((BG125/100)*BG127,1),BG125)</f>
        <v>0</v>
      </c>
      <c r="BH128" s="591">
        <f t="shared" si="301"/>
        <v>0</v>
      </c>
      <c r="BI128" s="591">
        <f t="shared" si="301"/>
        <v>0</v>
      </c>
      <c r="BJ128" s="591">
        <f t="shared" si="301"/>
        <v>0</v>
      </c>
      <c r="BK128" s="591">
        <f t="shared" si="301"/>
        <v>0</v>
      </c>
      <c r="BL128" s="591">
        <f t="shared" si="301"/>
        <v>0</v>
      </c>
      <c r="BM128" s="591">
        <f t="shared" si="301"/>
        <v>0</v>
      </c>
      <c r="BN128" s="591">
        <f t="shared" si="301"/>
        <v>0</v>
      </c>
      <c r="BO128" s="591">
        <f t="shared" si="301"/>
        <v>0</v>
      </c>
      <c r="BP128" s="591">
        <f t="shared" si="301"/>
        <v>0</v>
      </c>
      <c r="BQ128" s="591">
        <f t="shared" si="301"/>
        <v>0</v>
      </c>
      <c r="BR128" s="591">
        <f t="shared" si="301"/>
        <v>0</v>
      </c>
      <c r="BS128" s="591">
        <f t="shared" si="301"/>
        <v>0</v>
      </c>
    </row>
    <row r="129" spans="1:71" s="201" customFormat="1" ht="13.8">
      <c r="A129" s="444"/>
      <c r="B129" s="444"/>
      <c r="C129" s="444"/>
      <c r="D129" s="444"/>
      <c r="E129" s="501"/>
      <c r="F129" s="501"/>
      <c r="G129" s="501"/>
      <c r="H129" s="501"/>
      <c r="I129" s="444"/>
      <c r="J129" s="514"/>
      <c r="K129" s="514"/>
      <c r="L129" s="514"/>
      <c r="M129" s="514"/>
      <c r="N129" s="514"/>
      <c r="O129" s="514"/>
      <c r="P129" s="514"/>
      <c r="Q129" s="515"/>
      <c r="R129" s="514"/>
      <c r="S129" s="514"/>
      <c r="T129" s="514"/>
      <c r="U129" s="514"/>
      <c r="V129" s="514"/>
      <c r="W129" s="514"/>
      <c r="X129" s="514"/>
      <c r="Y129" s="514"/>
      <c r="Z129" s="514"/>
      <c r="AA129" s="514"/>
      <c r="AB129" s="514"/>
      <c r="AC129" s="514"/>
      <c r="AD129" s="514"/>
      <c r="AE129" s="514"/>
      <c r="AF129" s="514"/>
      <c r="AG129" s="514"/>
      <c r="AH129" s="514"/>
      <c r="AI129" s="514"/>
      <c r="AJ129" s="514"/>
      <c r="AK129" s="515"/>
      <c r="AL129" s="514"/>
      <c r="AM129" s="514"/>
      <c r="AN129" s="514"/>
      <c r="AO129" s="515"/>
      <c r="AP129" s="514"/>
      <c r="AQ129" s="514"/>
      <c r="AR129" s="514"/>
      <c r="AS129" s="514"/>
      <c r="AT129" s="514"/>
      <c r="AU129" s="514"/>
      <c r="AV129" s="514"/>
      <c r="AW129" s="514"/>
      <c r="AX129" s="514"/>
      <c r="AY129" s="514"/>
      <c r="AZ129" s="514"/>
      <c r="BA129" s="514"/>
      <c r="BB129" s="514"/>
      <c r="BC129" s="515"/>
      <c r="BD129" s="514"/>
      <c r="BE129" s="514"/>
      <c r="BF129" s="514"/>
      <c r="BG129" s="514"/>
      <c r="BH129" s="514"/>
      <c r="BI129" s="514"/>
      <c r="BJ129" s="514"/>
      <c r="BK129" s="514"/>
      <c r="BL129" s="514"/>
      <c r="BM129" s="514"/>
      <c r="BN129" s="514"/>
      <c r="BO129" s="514"/>
      <c r="BP129" s="514"/>
      <c r="BQ129" s="514"/>
      <c r="BR129" s="514"/>
      <c r="BS129" s="514"/>
    </row>
    <row r="130" spans="1:71" s="201" customFormat="1" ht="13.8">
      <c r="A130" s="444"/>
      <c r="B130" s="444"/>
      <c r="C130" s="444"/>
      <c r="D130" s="444"/>
      <c r="E130" s="596" t="str">
        <f>InpPerformance!E$60</f>
        <v>Enhanced underperformance rate</v>
      </c>
      <c r="F130" s="501"/>
      <c r="G130" s="596" t="str">
        <f>InpPerformance!G$60</f>
        <v>£m/unit (2017-18 prices)</v>
      </c>
      <c r="H130" s="501"/>
      <c r="I130" s="444"/>
      <c r="J130" s="599" t="str">
        <f>InpPerformance!J$60</f>
        <v/>
      </c>
      <c r="K130" s="599" t="str">
        <f>InpPerformance!K$60</f>
        <v/>
      </c>
      <c r="L130" s="599" t="str">
        <f>InpPerformance!L$60</f>
        <v/>
      </c>
      <c r="M130" s="599" t="str">
        <f>InpPerformance!M$60</f>
        <v/>
      </c>
      <c r="N130" s="599" t="str">
        <f>InpPerformance!N$60</f>
        <v/>
      </c>
      <c r="O130" s="599" t="str">
        <f>InpPerformance!O$60</f>
        <v/>
      </c>
      <c r="P130" s="599" t="str">
        <f>InpPerformance!P$60</f>
        <v/>
      </c>
      <c r="Q130" s="600" t="str">
        <f>InpPerformance!Q$60</f>
        <v/>
      </c>
      <c r="R130" s="599" t="str">
        <f>InpPerformance!R$60</f>
        <v/>
      </c>
      <c r="S130" s="599" t="str">
        <f>InpPerformance!S$60</f>
        <v/>
      </c>
      <c r="T130" s="599" t="str">
        <f>InpPerformance!T$60</f>
        <v/>
      </c>
      <c r="U130" s="599" t="str">
        <f>InpPerformance!U$60</f>
        <v/>
      </c>
      <c r="V130" s="599" t="str">
        <f>InpPerformance!V$60</f>
        <v/>
      </c>
      <c r="W130" s="599" t="str">
        <f>InpPerformance!W$60</f>
        <v/>
      </c>
      <c r="X130" s="599" t="str">
        <f>InpPerformance!X$60</f>
        <v/>
      </c>
      <c r="Y130" s="599" t="str">
        <f>InpPerformance!Y$60</f>
        <v/>
      </c>
      <c r="Z130" s="599" t="str">
        <f>InpPerformance!Z$60</f>
        <v/>
      </c>
      <c r="AA130" s="599" t="str">
        <f>InpPerformance!AA$60</f>
        <v/>
      </c>
      <c r="AB130" s="599" t="str">
        <f>InpPerformance!AB$60</f>
        <v/>
      </c>
      <c r="AC130" s="599" t="str">
        <f>InpPerformance!AC$60</f>
        <v/>
      </c>
      <c r="AD130" s="599" t="str">
        <f>InpPerformance!AD$60</f>
        <v/>
      </c>
      <c r="AE130" s="599" t="str">
        <f>InpPerformance!AE$60</f>
        <v/>
      </c>
      <c r="AF130" s="599" t="str">
        <f>InpPerformance!AF$60</f>
        <v/>
      </c>
      <c r="AG130" s="599" t="str">
        <f>InpPerformance!AG$60</f>
        <v/>
      </c>
      <c r="AH130" s="599" t="str">
        <f>InpPerformance!AH$60</f>
        <v/>
      </c>
      <c r="AI130" s="599" t="str">
        <f>InpPerformance!AI$60</f>
        <v/>
      </c>
      <c r="AJ130" s="599" t="str">
        <f>InpPerformance!AJ$60</f>
        <v/>
      </c>
      <c r="AK130" s="600" t="str">
        <f>InpPerformance!AK$60</f>
        <v/>
      </c>
      <c r="AL130" s="599" t="str">
        <f>InpPerformance!AL$60</f>
        <v/>
      </c>
      <c r="AM130" s="599" t="str">
        <f>InpPerformance!AM$60</f>
        <v/>
      </c>
      <c r="AN130" s="599" t="str">
        <f>InpPerformance!AN$60</f>
        <v/>
      </c>
      <c r="AO130" s="600" t="str">
        <f>InpPerformance!AO$60</f>
        <v/>
      </c>
      <c r="AP130" s="599" t="str">
        <f>InpPerformance!AP$60</f>
        <v/>
      </c>
      <c r="AQ130" s="599" t="str">
        <f>InpPerformance!AQ$60</f>
        <v/>
      </c>
      <c r="AR130" s="599" t="str">
        <f>InpPerformance!AR$60</f>
        <v/>
      </c>
      <c r="AS130" s="599" t="str">
        <f>InpPerformance!AS$60</f>
        <v/>
      </c>
      <c r="AT130" s="599" t="str">
        <f>InpPerformance!AT$60</f>
        <v/>
      </c>
      <c r="AU130" s="599" t="str">
        <f>InpPerformance!AU$60</f>
        <v/>
      </c>
      <c r="AV130" s="599" t="str">
        <f>InpPerformance!AV$60</f>
        <v/>
      </c>
      <c r="AW130" s="599" t="str">
        <f>InpPerformance!AW$60</f>
        <v/>
      </c>
      <c r="AX130" s="599" t="str">
        <f>InpPerformance!AX$60</f>
        <v/>
      </c>
      <c r="AY130" s="599" t="str">
        <f>InpPerformance!AY$60</f>
        <v/>
      </c>
      <c r="AZ130" s="599" t="str">
        <f>InpPerformance!AZ$60</f>
        <v/>
      </c>
      <c r="BA130" s="599" t="str">
        <f>InpPerformance!BA$60</f>
        <v/>
      </c>
      <c r="BB130" s="599" t="str">
        <f>InpPerformance!BB$60</f>
        <v/>
      </c>
      <c r="BC130" s="600" t="str">
        <f>InpPerformance!BC$60</f>
        <v/>
      </c>
      <c r="BD130" s="599" t="str">
        <f>InpPerformance!BD$60</f>
        <v/>
      </c>
      <c r="BE130" s="599" t="str">
        <f>InpPerformance!BE$60</f>
        <v/>
      </c>
      <c r="BF130" s="599" t="str">
        <f>InpPerformance!BF$60</f>
        <v/>
      </c>
      <c r="BG130" s="599" t="str">
        <f>InpPerformance!BG$60</f>
        <v/>
      </c>
      <c r="BH130" s="599" t="str">
        <f>InpPerformance!BH$60</f>
        <v/>
      </c>
      <c r="BI130" s="599" t="str">
        <f>InpPerformance!BI$60</f>
        <v/>
      </c>
      <c r="BJ130" s="599" t="str">
        <f>InpPerformance!BJ$60</f>
        <v/>
      </c>
      <c r="BK130" s="599" t="str">
        <f>InpPerformance!BK$60</f>
        <v/>
      </c>
      <c r="BL130" s="599" t="str">
        <f>InpPerformance!BL$60</f>
        <v/>
      </c>
      <c r="BM130" s="599" t="str">
        <f>InpPerformance!BM$60</f>
        <v/>
      </c>
      <c r="BN130" s="599" t="str">
        <f>InpPerformance!BN$60</f>
        <v/>
      </c>
      <c r="BO130" s="599" t="str">
        <f>InpPerformance!BO$60</f>
        <v/>
      </c>
      <c r="BP130" s="599" t="str">
        <f>InpPerformance!BP$60</f>
        <v/>
      </c>
      <c r="BQ130" s="599" t="str">
        <f>InpPerformance!BQ$60</f>
        <v/>
      </c>
      <c r="BR130" s="599" t="str">
        <f>InpPerformance!BR$60</f>
        <v/>
      </c>
      <c r="BS130" s="599" t="str">
        <f>InpPerformance!BS$60</f>
        <v/>
      </c>
    </row>
    <row r="131" spans="1:71" s="201" customFormat="1" ht="13.8">
      <c r="A131" s="444"/>
      <c r="B131" s="444"/>
      <c r="C131" s="444"/>
      <c r="D131" s="444"/>
      <c r="E131" s="501" t="s">
        <v>1262</v>
      </c>
      <c r="F131" s="501"/>
      <c r="G131" s="501" t="str">
        <f>InpCompany!$F$11</f>
        <v>£m (2017-18 prices)</v>
      </c>
      <c r="H131" s="501"/>
      <c r="I131" s="444"/>
      <c r="J131" s="567">
        <f>IF(J113=TRUE,J128*J130,0)</f>
        <v>0</v>
      </c>
      <c r="K131" s="567">
        <f t="shared" ref="K131:BS131" si="302">IF(K113=TRUE,K128*K130,0)</f>
        <v>0</v>
      </c>
      <c r="L131" s="567">
        <f t="shared" si="302"/>
        <v>0</v>
      </c>
      <c r="M131" s="567">
        <f>IF(M113=TRUE,M128*M130,0)</f>
        <v>0</v>
      </c>
      <c r="N131" s="567">
        <f t="shared" si="302"/>
        <v>0</v>
      </c>
      <c r="O131" s="567">
        <f>IF(O113=TRUE,O128*O130,0)</f>
        <v>0</v>
      </c>
      <c r="P131" s="567">
        <f t="shared" si="302"/>
        <v>0</v>
      </c>
      <c r="Q131" s="568">
        <f t="shared" si="302"/>
        <v>0</v>
      </c>
      <c r="R131" s="567">
        <f t="shared" si="302"/>
        <v>0</v>
      </c>
      <c r="S131" s="567">
        <f t="shared" si="302"/>
        <v>0</v>
      </c>
      <c r="T131" s="567">
        <f t="shared" si="302"/>
        <v>0</v>
      </c>
      <c r="U131" s="567">
        <f t="shared" si="302"/>
        <v>0</v>
      </c>
      <c r="V131" s="567">
        <f t="shared" si="302"/>
        <v>0</v>
      </c>
      <c r="W131" s="567">
        <f t="shared" si="302"/>
        <v>0</v>
      </c>
      <c r="X131" s="567">
        <f t="shared" si="302"/>
        <v>0</v>
      </c>
      <c r="Y131" s="567">
        <f t="shared" si="302"/>
        <v>0</v>
      </c>
      <c r="Z131" s="567">
        <f t="shared" si="302"/>
        <v>0</v>
      </c>
      <c r="AA131" s="567">
        <f t="shared" si="302"/>
        <v>0</v>
      </c>
      <c r="AB131" s="567">
        <f t="shared" si="302"/>
        <v>0</v>
      </c>
      <c r="AC131" s="567">
        <f t="shared" si="302"/>
        <v>0</v>
      </c>
      <c r="AD131" s="567">
        <f t="shared" si="302"/>
        <v>0</v>
      </c>
      <c r="AE131" s="567">
        <f t="shared" si="302"/>
        <v>0</v>
      </c>
      <c r="AF131" s="567">
        <f t="shared" si="302"/>
        <v>0</v>
      </c>
      <c r="AG131" s="567">
        <f t="shared" si="302"/>
        <v>0</v>
      </c>
      <c r="AH131" s="567">
        <f t="shared" si="302"/>
        <v>0</v>
      </c>
      <c r="AI131" s="567">
        <f t="shared" si="302"/>
        <v>0</v>
      </c>
      <c r="AJ131" s="567">
        <f t="shared" si="302"/>
        <v>0</v>
      </c>
      <c r="AK131" s="568">
        <f t="shared" si="302"/>
        <v>0</v>
      </c>
      <c r="AL131" s="567">
        <f t="shared" si="302"/>
        <v>0</v>
      </c>
      <c r="AM131" s="567">
        <f t="shared" si="302"/>
        <v>0</v>
      </c>
      <c r="AN131" s="567">
        <f t="shared" si="302"/>
        <v>0</v>
      </c>
      <c r="AO131" s="568">
        <f t="shared" si="302"/>
        <v>0</v>
      </c>
      <c r="AP131" s="567">
        <f t="shared" si="302"/>
        <v>0</v>
      </c>
      <c r="AQ131" s="567">
        <f t="shared" si="302"/>
        <v>0</v>
      </c>
      <c r="AR131" s="567">
        <f t="shared" si="302"/>
        <v>0</v>
      </c>
      <c r="AS131" s="567">
        <f t="shared" si="302"/>
        <v>0</v>
      </c>
      <c r="AT131" s="567">
        <f t="shared" si="302"/>
        <v>0</v>
      </c>
      <c r="AU131" s="567">
        <f t="shared" si="302"/>
        <v>0</v>
      </c>
      <c r="AV131" s="567">
        <f t="shared" si="302"/>
        <v>0</v>
      </c>
      <c r="AW131" s="567">
        <f t="shared" si="302"/>
        <v>0</v>
      </c>
      <c r="AX131" s="567">
        <f t="shared" si="302"/>
        <v>0</v>
      </c>
      <c r="AY131" s="567">
        <f t="shared" si="302"/>
        <v>0</v>
      </c>
      <c r="AZ131" s="567">
        <f t="shared" si="302"/>
        <v>0</v>
      </c>
      <c r="BA131" s="567">
        <f t="shared" si="302"/>
        <v>0</v>
      </c>
      <c r="BB131" s="567">
        <f t="shared" si="302"/>
        <v>0</v>
      </c>
      <c r="BC131" s="568">
        <f t="shared" si="302"/>
        <v>0</v>
      </c>
      <c r="BD131" s="567">
        <f t="shared" si="302"/>
        <v>0</v>
      </c>
      <c r="BE131" s="567">
        <f t="shared" si="302"/>
        <v>0</v>
      </c>
      <c r="BF131" s="567">
        <f>IF(BF113=TRUE,BF128*BF130,0)</f>
        <v>0</v>
      </c>
      <c r="BG131" s="567">
        <f>IF(BG113=TRUE,BG128*BG130,0)</f>
        <v>0</v>
      </c>
      <c r="BH131" s="567">
        <f t="shared" si="302"/>
        <v>0</v>
      </c>
      <c r="BI131" s="567">
        <f t="shared" si="302"/>
        <v>0</v>
      </c>
      <c r="BJ131" s="567">
        <f t="shared" si="302"/>
        <v>0</v>
      </c>
      <c r="BK131" s="567">
        <f t="shared" si="302"/>
        <v>0</v>
      </c>
      <c r="BL131" s="567">
        <f t="shared" si="302"/>
        <v>0</v>
      </c>
      <c r="BM131" s="567">
        <f t="shared" si="302"/>
        <v>0</v>
      </c>
      <c r="BN131" s="567">
        <f t="shared" si="302"/>
        <v>0</v>
      </c>
      <c r="BO131" s="567">
        <f t="shared" si="302"/>
        <v>0</v>
      </c>
      <c r="BP131" s="567">
        <f t="shared" si="302"/>
        <v>0</v>
      </c>
      <c r="BQ131" s="567">
        <f t="shared" si="302"/>
        <v>0</v>
      </c>
      <c r="BR131" s="567">
        <f t="shared" si="302"/>
        <v>0</v>
      </c>
      <c r="BS131" s="567">
        <f t="shared" si="302"/>
        <v>0</v>
      </c>
    </row>
    <row r="132" spans="1:71" s="201" customFormat="1" ht="13.8">
      <c r="A132" s="444"/>
      <c r="B132" s="444"/>
      <c r="C132" s="444"/>
      <c r="D132" s="444"/>
      <c r="E132" s="444"/>
      <c r="F132" s="444"/>
      <c r="G132" s="444"/>
      <c r="H132" s="444"/>
      <c r="I132" s="444"/>
      <c r="J132" s="481"/>
      <c r="K132" s="481"/>
      <c r="L132" s="481"/>
      <c r="M132" s="481"/>
      <c r="N132" s="481"/>
      <c r="O132" s="481"/>
      <c r="P132" s="481"/>
      <c r="Q132" s="482"/>
      <c r="R132" s="481"/>
      <c r="S132" s="481"/>
      <c r="T132" s="481"/>
      <c r="U132" s="481"/>
      <c r="V132" s="481"/>
      <c r="W132" s="481"/>
      <c r="X132" s="481"/>
      <c r="Y132" s="481"/>
      <c r="Z132" s="481"/>
      <c r="AA132" s="481"/>
      <c r="AB132" s="481"/>
      <c r="AC132" s="481"/>
      <c r="AD132" s="481"/>
      <c r="AE132" s="481"/>
      <c r="AF132" s="481"/>
      <c r="AG132" s="481"/>
      <c r="AH132" s="481"/>
      <c r="AI132" s="481"/>
      <c r="AJ132" s="481"/>
      <c r="AK132" s="482"/>
      <c r="AL132" s="481"/>
      <c r="AM132" s="481"/>
      <c r="AN132" s="481"/>
      <c r="AO132" s="482"/>
      <c r="AP132" s="481"/>
      <c r="AQ132" s="481"/>
      <c r="AR132" s="481"/>
      <c r="AS132" s="481"/>
      <c r="AT132" s="481"/>
      <c r="AU132" s="481"/>
      <c r="AV132" s="481"/>
      <c r="AW132" s="481"/>
      <c r="AX132" s="481"/>
      <c r="AY132" s="481"/>
      <c r="AZ132" s="481"/>
      <c r="BA132" s="481"/>
      <c r="BB132" s="481"/>
      <c r="BC132" s="482"/>
      <c r="BD132" s="481"/>
      <c r="BE132" s="481"/>
      <c r="BF132" s="481"/>
      <c r="BG132" s="481"/>
      <c r="BH132" s="481"/>
      <c r="BI132" s="481"/>
      <c r="BJ132" s="481"/>
      <c r="BK132" s="481"/>
      <c r="BL132" s="481"/>
      <c r="BM132" s="481"/>
      <c r="BN132" s="481"/>
      <c r="BO132" s="481"/>
      <c r="BP132" s="481"/>
      <c r="BQ132" s="481"/>
      <c r="BR132" s="481"/>
      <c r="BS132" s="481"/>
    </row>
    <row r="133" spans="1:71" s="201" customFormat="1" ht="13.8">
      <c r="A133" s="444"/>
      <c r="B133" s="464" t="s">
        <v>1101</v>
      </c>
      <c r="C133" s="454"/>
      <c r="D133" s="444"/>
      <c r="E133" s="444"/>
      <c r="F133" s="444"/>
      <c r="G133" s="444"/>
      <c r="H133" s="444"/>
      <c r="I133" s="444"/>
      <c r="J133" s="481"/>
      <c r="K133" s="481"/>
      <c r="L133" s="481"/>
      <c r="M133" s="481"/>
      <c r="N133" s="481"/>
      <c r="O133" s="481"/>
      <c r="P133" s="481"/>
      <c r="Q133" s="482"/>
      <c r="R133" s="481"/>
      <c r="S133" s="481"/>
      <c r="T133" s="481"/>
      <c r="U133" s="481"/>
      <c r="V133" s="481"/>
      <c r="W133" s="481"/>
      <c r="X133" s="481"/>
      <c r="Y133" s="481"/>
      <c r="Z133" s="481"/>
      <c r="AA133" s="481"/>
      <c r="AB133" s="481"/>
      <c r="AC133" s="481"/>
      <c r="AD133" s="481"/>
      <c r="AE133" s="481"/>
      <c r="AF133" s="481"/>
      <c r="AG133" s="481"/>
      <c r="AH133" s="481"/>
      <c r="AI133" s="481"/>
      <c r="AJ133" s="481"/>
      <c r="AK133" s="482"/>
      <c r="AL133" s="481"/>
      <c r="AM133" s="481"/>
      <c r="AN133" s="481"/>
      <c r="AO133" s="482"/>
      <c r="AP133" s="481"/>
      <c r="AQ133" s="481"/>
      <c r="AR133" s="481"/>
      <c r="AS133" s="481"/>
      <c r="AT133" s="481"/>
      <c r="AU133" s="481"/>
      <c r="AV133" s="481"/>
      <c r="AW133" s="481"/>
      <c r="AX133" s="481"/>
      <c r="AY133" s="481"/>
      <c r="AZ133" s="481"/>
      <c r="BA133" s="481"/>
      <c r="BB133" s="481"/>
      <c r="BC133" s="482"/>
      <c r="BD133" s="481"/>
      <c r="BE133" s="481"/>
      <c r="BF133" s="481"/>
      <c r="BG133" s="481"/>
      <c r="BH133" s="481"/>
      <c r="BI133" s="481"/>
      <c r="BJ133" s="481"/>
      <c r="BK133" s="481"/>
      <c r="BL133" s="481"/>
      <c r="BM133" s="481"/>
      <c r="BN133" s="481"/>
      <c r="BO133" s="481"/>
      <c r="BP133" s="481"/>
      <c r="BQ133" s="481"/>
      <c r="BR133" s="481"/>
      <c r="BS133" s="481"/>
    </row>
    <row r="134" spans="1:71" s="201" customFormat="1" ht="13.8">
      <c r="A134" s="444"/>
      <c r="B134" s="444"/>
      <c r="C134" s="444"/>
      <c r="D134" s="444"/>
      <c r="E134" s="444"/>
      <c r="F134" s="444"/>
      <c r="G134" s="444"/>
      <c r="H134" s="444"/>
      <c r="I134" s="444"/>
      <c r="J134" s="481"/>
      <c r="K134" s="481"/>
      <c r="L134" s="481"/>
      <c r="M134" s="481"/>
      <c r="N134" s="481"/>
      <c r="O134" s="481"/>
      <c r="P134" s="481"/>
      <c r="Q134" s="482"/>
      <c r="R134" s="481"/>
      <c r="S134" s="481"/>
      <c r="T134" s="481"/>
      <c r="U134" s="481"/>
      <c r="V134" s="481"/>
      <c r="W134" s="481"/>
      <c r="X134" s="481"/>
      <c r="Y134" s="481"/>
      <c r="Z134" s="481"/>
      <c r="AA134" s="481"/>
      <c r="AB134" s="481"/>
      <c r="AC134" s="481"/>
      <c r="AD134" s="481"/>
      <c r="AE134" s="481"/>
      <c r="AF134" s="481"/>
      <c r="AG134" s="481"/>
      <c r="AH134" s="481"/>
      <c r="AI134" s="481"/>
      <c r="AJ134" s="481"/>
      <c r="AK134" s="482"/>
      <c r="AL134" s="481"/>
      <c r="AM134" s="481"/>
      <c r="AN134" s="481"/>
      <c r="AO134" s="482"/>
      <c r="AP134" s="481"/>
      <c r="AQ134" s="481"/>
      <c r="AR134" s="481"/>
      <c r="AS134" s="481"/>
      <c r="AT134" s="481"/>
      <c r="AU134" s="481"/>
      <c r="AV134" s="481"/>
      <c r="AW134" s="481"/>
      <c r="AX134" s="481"/>
      <c r="AY134" s="481"/>
      <c r="AZ134" s="481"/>
      <c r="BA134" s="481"/>
      <c r="BB134" s="481"/>
      <c r="BC134" s="482"/>
      <c r="BD134" s="481"/>
      <c r="BE134" s="481"/>
      <c r="BF134" s="481"/>
      <c r="BG134" s="481"/>
      <c r="BH134" s="481"/>
      <c r="BI134" s="481"/>
      <c r="BJ134" s="481"/>
      <c r="BK134" s="481"/>
      <c r="BL134" s="481"/>
      <c r="BM134" s="481"/>
      <c r="BN134" s="481"/>
      <c r="BO134" s="481"/>
      <c r="BP134" s="481"/>
      <c r="BQ134" s="481"/>
      <c r="BR134" s="481"/>
      <c r="BS134" s="481"/>
    </row>
    <row r="135" spans="1:71" s="201" customFormat="1" ht="13.8">
      <c r="A135" s="444"/>
      <c r="B135" s="444"/>
      <c r="C135" s="444"/>
      <c r="D135" s="444"/>
      <c r="E135" s="574" t="str">
        <f>InpPerformance!E63</f>
        <v>Additional ODI rate - out</v>
      </c>
      <c r="F135" s="444"/>
      <c r="G135" s="574" t="str">
        <f>InpPerformance!G63</f>
        <v>£m/unit (2017-18 prices)</v>
      </c>
      <c r="H135" s="444"/>
      <c r="I135" s="444"/>
      <c r="J135" s="587" t="str">
        <f>InpPerformance!J63</f>
        <v/>
      </c>
      <c r="K135" s="587" t="str">
        <f>InpPerformance!K63</f>
        <v/>
      </c>
      <c r="L135" s="587" t="str">
        <f>InpPerformance!L63</f>
        <v/>
      </c>
      <c r="M135" s="587" t="str">
        <f>InpPerformance!M63</f>
        <v/>
      </c>
      <c r="N135" s="587" t="str">
        <f>InpPerformance!N63</f>
        <v/>
      </c>
      <c r="O135" s="587" t="str">
        <f>InpPerformance!O63</f>
        <v/>
      </c>
      <c r="P135" s="587" t="str">
        <f>InpPerformance!P63</f>
        <v/>
      </c>
      <c r="Q135" s="588" t="str">
        <f>InpPerformance!Q63</f>
        <v/>
      </c>
      <c r="R135" s="587" t="str">
        <f>InpPerformance!R63</f>
        <v/>
      </c>
      <c r="S135" s="587" t="str">
        <f>InpPerformance!S63</f>
        <v/>
      </c>
      <c r="T135" s="587" t="str">
        <f>InpPerformance!T63</f>
        <v/>
      </c>
      <c r="U135" s="587" t="str">
        <f>InpPerformance!U63</f>
        <v/>
      </c>
      <c r="V135" s="587" t="str">
        <f>InpPerformance!V63</f>
        <v/>
      </c>
      <c r="W135" s="587" t="str">
        <f>InpPerformance!W63</f>
        <v/>
      </c>
      <c r="X135" s="587" t="str">
        <f>InpPerformance!X63</f>
        <v/>
      </c>
      <c r="Y135" s="587" t="str">
        <f>InpPerformance!Y63</f>
        <v/>
      </c>
      <c r="Z135" s="587" t="str">
        <f>InpPerformance!Z63</f>
        <v/>
      </c>
      <c r="AA135" s="587" t="str">
        <f>InpPerformance!AA63</f>
        <v/>
      </c>
      <c r="AB135" s="587" t="str">
        <f>InpPerformance!AB63</f>
        <v/>
      </c>
      <c r="AC135" s="587" t="str">
        <f>InpPerformance!AC63</f>
        <v/>
      </c>
      <c r="AD135" s="587" t="str">
        <f>InpPerformance!AD63</f>
        <v/>
      </c>
      <c r="AE135" s="587" t="str">
        <f>InpPerformance!AE63</f>
        <v/>
      </c>
      <c r="AF135" s="587" t="str">
        <f>InpPerformance!AF63</f>
        <v/>
      </c>
      <c r="AG135" s="587" t="str">
        <f>InpPerformance!AG63</f>
        <v/>
      </c>
      <c r="AH135" s="587" t="str">
        <f>InpPerformance!AH63</f>
        <v/>
      </c>
      <c r="AI135" s="587" t="str">
        <f>InpPerformance!AI63</f>
        <v/>
      </c>
      <c r="AJ135" s="587" t="str">
        <f>InpPerformance!AJ63</f>
        <v/>
      </c>
      <c r="AK135" s="588" t="str">
        <f>InpPerformance!AK63</f>
        <v/>
      </c>
      <c r="AL135" s="587" t="str">
        <f>InpPerformance!AL63</f>
        <v/>
      </c>
      <c r="AM135" s="587" t="str">
        <f>InpPerformance!AM63</f>
        <v/>
      </c>
      <c r="AN135" s="587" t="str">
        <f>InpPerformance!AN63</f>
        <v/>
      </c>
      <c r="AO135" s="588" t="str">
        <f>InpPerformance!AO63</f>
        <v/>
      </c>
      <c r="AP135" s="587" t="str">
        <f>InpPerformance!AP63</f>
        <v/>
      </c>
      <c r="AQ135" s="587" t="str">
        <f>InpPerformance!AQ63</f>
        <v/>
      </c>
      <c r="AR135" s="587" t="str">
        <f>InpPerformance!AR63</f>
        <v/>
      </c>
      <c r="AS135" s="587" t="str">
        <f>InpPerformance!AS63</f>
        <v/>
      </c>
      <c r="AT135" s="587" t="str">
        <f>InpPerformance!AT63</f>
        <v/>
      </c>
      <c r="AU135" s="587" t="str">
        <f>InpPerformance!AU63</f>
        <v/>
      </c>
      <c r="AV135" s="587" t="str">
        <f>InpPerformance!AV63</f>
        <v/>
      </c>
      <c r="AW135" s="587" t="str">
        <f>InpPerformance!AW63</f>
        <v/>
      </c>
      <c r="AX135" s="587" t="str">
        <f>InpPerformance!AX63</f>
        <v/>
      </c>
      <c r="AY135" s="587" t="str">
        <f>InpPerformance!AY63</f>
        <v/>
      </c>
      <c r="AZ135" s="587" t="str">
        <f>InpPerformance!AZ63</f>
        <v/>
      </c>
      <c r="BA135" s="587" t="str">
        <f>InpPerformance!BA63</f>
        <v/>
      </c>
      <c r="BB135" s="587" t="str">
        <f>InpPerformance!BB63</f>
        <v/>
      </c>
      <c r="BC135" s="588" t="str">
        <f>InpPerformance!BC63</f>
        <v/>
      </c>
      <c r="BD135" s="587" t="str">
        <f>InpPerformance!BD63</f>
        <v/>
      </c>
      <c r="BE135" s="587" t="str">
        <f>InpPerformance!BE63</f>
        <v/>
      </c>
      <c r="BF135" s="587" t="str">
        <f>InpPerformance!BF63</f>
        <v/>
      </c>
      <c r="BG135" s="587" t="str">
        <f>InpPerformance!BG63</f>
        <v/>
      </c>
      <c r="BH135" s="587" t="str">
        <f>InpPerformance!BH63</f>
        <v/>
      </c>
      <c r="BI135" s="587" t="str">
        <f>InpPerformance!BI63</f>
        <v/>
      </c>
      <c r="BJ135" s="587" t="str">
        <f>InpPerformance!BJ63</f>
        <v/>
      </c>
      <c r="BK135" s="587" t="str">
        <f>InpPerformance!BK63</f>
        <v/>
      </c>
      <c r="BL135" s="587" t="str">
        <f>InpPerformance!BL63</f>
        <v/>
      </c>
      <c r="BM135" s="587" t="str">
        <f>InpPerformance!BM63</f>
        <v/>
      </c>
      <c r="BN135" s="587" t="str">
        <f>InpPerformance!BN63</f>
        <v/>
      </c>
      <c r="BO135" s="587" t="str">
        <f>InpPerformance!BO63</f>
        <v/>
      </c>
      <c r="BP135" s="587" t="str">
        <f>InpPerformance!BP63</f>
        <v/>
      </c>
      <c r="BQ135" s="587" t="str">
        <f>InpPerformance!BQ63</f>
        <v/>
      </c>
      <c r="BR135" s="587" t="str">
        <f>InpPerformance!BR63</f>
        <v/>
      </c>
      <c r="BS135" s="587" t="str">
        <f>InpPerformance!BS63</f>
        <v/>
      </c>
    </row>
    <row r="136" spans="1:71" s="201" customFormat="1" ht="13.8">
      <c r="A136" s="444"/>
      <c r="B136" s="444"/>
      <c r="C136" s="444"/>
      <c r="D136" s="444"/>
      <c r="E136" s="574" t="str">
        <f>InpPerformance!E64</f>
        <v>Additional ODI rate - under</v>
      </c>
      <c r="F136" s="444"/>
      <c r="G136" s="574" t="str">
        <f>InpPerformance!G64</f>
        <v>£m/unit (2017-18 prices)</v>
      </c>
      <c r="H136" s="444"/>
      <c r="I136" s="444"/>
      <c r="J136" s="587" t="str">
        <f>InpPerformance!J64</f>
        <v/>
      </c>
      <c r="K136" s="587" t="str">
        <f>InpPerformance!K64</f>
        <v/>
      </c>
      <c r="L136" s="587" t="str">
        <f>InpPerformance!L64</f>
        <v/>
      </c>
      <c r="M136" s="587" t="str">
        <f>InpPerformance!M64</f>
        <v/>
      </c>
      <c r="N136" s="587" t="str">
        <f>InpPerformance!N64</f>
        <v/>
      </c>
      <c r="O136" s="587" t="str">
        <f>InpPerformance!O64</f>
        <v/>
      </c>
      <c r="P136" s="587" t="str">
        <f>InpPerformance!P64</f>
        <v/>
      </c>
      <c r="Q136" s="588" t="str">
        <f>InpPerformance!Q64</f>
        <v/>
      </c>
      <c r="R136" s="587" t="str">
        <f>InpPerformance!R64</f>
        <v/>
      </c>
      <c r="S136" s="587" t="str">
        <f>InpPerformance!S64</f>
        <v/>
      </c>
      <c r="T136" s="587" t="str">
        <f>InpPerformance!T64</f>
        <v/>
      </c>
      <c r="U136" s="587" t="str">
        <f>InpPerformance!U64</f>
        <v/>
      </c>
      <c r="V136" s="587" t="str">
        <f>InpPerformance!V64</f>
        <v/>
      </c>
      <c r="W136" s="587" t="str">
        <f>InpPerformance!W64</f>
        <v/>
      </c>
      <c r="X136" s="587" t="str">
        <f>InpPerformance!X64</f>
        <v/>
      </c>
      <c r="Y136" s="587" t="str">
        <f>InpPerformance!Y64</f>
        <v/>
      </c>
      <c r="Z136" s="587" t="str">
        <f>InpPerformance!Z64</f>
        <v/>
      </c>
      <c r="AA136" s="587" t="str">
        <f>InpPerformance!AA64</f>
        <v/>
      </c>
      <c r="AB136" s="587" t="str">
        <f>InpPerformance!AB64</f>
        <v/>
      </c>
      <c r="AC136" s="587" t="str">
        <f>InpPerformance!AC64</f>
        <v/>
      </c>
      <c r="AD136" s="587" t="str">
        <f>InpPerformance!AD64</f>
        <v/>
      </c>
      <c r="AE136" s="587" t="str">
        <f>InpPerformance!AE64</f>
        <v/>
      </c>
      <c r="AF136" s="587" t="str">
        <f>InpPerformance!AF64</f>
        <v/>
      </c>
      <c r="AG136" s="587" t="str">
        <f>InpPerformance!AG64</f>
        <v/>
      </c>
      <c r="AH136" s="587" t="str">
        <f>InpPerformance!AH64</f>
        <v/>
      </c>
      <c r="AI136" s="587" t="str">
        <f>InpPerformance!AI64</f>
        <v/>
      </c>
      <c r="AJ136" s="587" t="str">
        <f>InpPerformance!AJ64</f>
        <v/>
      </c>
      <c r="AK136" s="588" t="str">
        <f>InpPerformance!AK64</f>
        <v/>
      </c>
      <c r="AL136" s="587" t="str">
        <f>InpPerformance!AL64</f>
        <v/>
      </c>
      <c r="AM136" s="587" t="str">
        <f>InpPerformance!AM64</f>
        <v/>
      </c>
      <c r="AN136" s="587" t="str">
        <f>InpPerformance!AN64</f>
        <v/>
      </c>
      <c r="AO136" s="588" t="str">
        <f>InpPerformance!AO64</f>
        <v/>
      </c>
      <c r="AP136" s="587" t="str">
        <f>InpPerformance!AP64</f>
        <v/>
      </c>
      <c r="AQ136" s="587" t="str">
        <f>InpPerformance!AQ64</f>
        <v/>
      </c>
      <c r="AR136" s="587" t="str">
        <f>InpPerformance!AR64</f>
        <v/>
      </c>
      <c r="AS136" s="587" t="str">
        <f>InpPerformance!AS64</f>
        <v/>
      </c>
      <c r="AT136" s="587" t="str">
        <f>InpPerformance!AT64</f>
        <v/>
      </c>
      <c r="AU136" s="587" t="str">
        <f>InpPerformance!AU64</f>
        <v/>
      </c>
      <c r="AV136" s="587" t="str">
        <f>InpPerformance!AV64</f>
        <v/>
      </c>
      <c r="AW136" s="587" t="str">
        <f>InpPerformance!AW64</f>
        <v/>
      </c>
      <c r="AX136" s="587" t="str">
        <f>InpPerformance!AX64</f>
        <v/>
      </c>
      <c r="AY136" s="587" t="str">
        <f>InpPerformance!AY64</f>
        <v/>
      </c>
      <c r="AZ136" s="587" t="str">
        <f>InpPerformance!AZ64</f>
        <v/>
      </c>
      <c r="BA136" s="587" t="str">
        <f>InpPerformance!BA64</f>
        <v/>
      </c>
      <c r="BB136" s="587" t="str">
        <f>InpPerformance!BB64</f>
        <v/>
      </c>
      <c r="BC136" s="588" t="str">
        <f>InpPerformance!BC64</f>
        <v/>
      </c>
      <c r="BD136" s="587" t="str">
        <f>InpPerformance!BD64</f>
        <v/>
      </c>
      <c r="BE136" s="587" t="str">
        <f>InpPerformance!BE64</f>
        <v/>
      </c>
      <c r="BF136" s="587" t="str">
        <f>InpPerformance!BF64</f>
        <v/>
      </c>
      <c r="BG136" s="587" t="str">
        <f>InpPerformance!BG64</f>
        <v/>
      </c>
      <c r="BH136" s="587" t="str">
        <f>InpPerformance!BH64</f>
        <v/>
      </c>
      <c r="BI136" s="587" t="str">
        <f>InpPerformance!BI64</f>
        <v/>
      </c>
      <c r="BJ136" s="587" t="str">
        <f>InpPerformance!BJ64</f>
        <v/>
      </c>
      <c r="BK136" s="587" t="str">
        <f>InpPerformance!BK64</f>
        <v/>
      </c>
      <c r="BL136" s="587" t="str">
        <f>InpPerformance!BL64</f>
        <v/>
      </c>
      <c r="BM136" s="587" t="str">
        <f>InpPerformance!BM64</f>
        <v/>
      </c>
      <c r="BN136" s="587" t="str">
        <f>InpPerformance!BN64</f>
        <v/>
      </c>
      <c r="BO136" s="587" t="str">
        <f>InpPerformance!BO64</f>
        <v/>
      </c>
      <c r="BP136" s="587" t="str">
        <f>InpPerformance!BP64</f>
        <v/>
      </c>
      <c r="BQ136" s="587" t="str">
        <f>InpPerformance!BQ64</f>
        <v/>
      </c>
      <c r="BR136" s="587" t="str">
        <f>InpPerformance!BR64</f>
        <v/>
      </c>
      <c r="BS136" s="587" t="str">
        <f>InpPerformance!BS64</f>
        <v/>
      </c>
    </row>
    <row r="137" spans="1:71" s="201" customFormat="1" ht="13.8">
      <c r="A137" s="444"/>
      <c r="B137" s="444"/>
      <c r="C137" s="444"/>
      <c r="D137" s="444"/>
      <c r="E137" s="574" t="str">
        <f>InpPerformance!E65</f>
        <v>Cost recovery mechanism applies this year?</v>
      </c>
      <c r="F137" s="444"/>
      <c r="G137" s="574" t="str">
        <f>InpPerformance!G65</f>
        <v>TRUE or FALSE</v>
      </c>
      <c r="H137" s="444"/>
      <c r="I137" s="444"/>
      <c r="J137" s="582" t="b">
        <f>InpPerformance!J65</f>
        <v>0</v>
      </c>
      <c r="K137" s="582" t="b">
        <f>InpPerformance!K65</f>
        <v>0</v>
      </c>
      <c r="L137" s="582" t="b">
        <f>InpPerformance!L65</f>
        <v>0</v>
      </c>
      <c r="M137" s="582" t="b">
        <f>InpPerformance!M65</f>
        <v>0</v>
      </c>
      <c r="N137" s="582" t="b">
        <f>InpPerformance!N65</f>
        <v>0</v>
      </c>
      <c r="O137" s="582" t="b">
        <f>InpPerformance!O65</f>
        <v>0</v>
      </c>
      <c r="P137" s="582" t="b">
        <f>InpPerformance!P65</f>
        <v>0</v>
      </c>
      <c r="Q137" s="583" t="b">
        <f>InpPerformance!Q65</f>
        <v>0</v>
      </c>
      <c r="R137" s="582" t="b">
        <f>InpPerformance!R65</f>
        <v>0</v>
      </c>
      <c r="S137" s="582" t="b">
        <f>InpPerformance!S65</f>
        <v>0</v>
      </c>
      <c r="T137" s="582" t="b">
        <f>InpPerformance!T65</f>
        <v>0</v>
      </c>
      <c r="U137" s="582" t="b">
        <f>InpPerformance!U65</f>
        <v>0</v>
      </c>
      <c r="V137" s="582" t="b">
        <f>InpPerformance!V65</f>
        <v>0</v>
      </c>
      <c r="W137" s="582" t="b">
        <f>InpPerformance!W65</f>
        <v>0</v>
      </c>
      <c r="X137" s="582" t="b">
        <f>InpPerformance!X65</f>
        <v>0</v>
      </c>
      <c r="Y137" s="582" t="b">
        <f>InpPerformance!Y65</f>
        <v>0</v>
      </c>
      <c r="Z137" s="582" t="b">
        <f>InpPerformance!Z65</f>
        <v>0</v>
      </c>
      <c r="AA137" s="582" t="b">
        <f>InpPerformance!AA65</f>
        <v>0</v>
      </c>
      <c r="AB137" s="582" t="b">
        <f>InpPerformance!AB65</f>
        <v>0</v>
      </c>
      <c r="AC137" s="582" t="b">
        <f>InpPerformance!AC65</f>
        <v>0</v>
      </c>
      <c r="AD137" s="582" t="b">
        <f>InpPerformance!AD65</f>
        <v>0</v>
      </c>
      <c r="AE137" s="582" t="b">
        <f>InpPerformance!AE65</f>
        <v>0</v>
      </c>
      <c r="AF137" s="582" t="b">
        <f>InpPerformance!AF65</f>
        <v>0</v>
      </c>
      <c r="AG137" s="582" t="b">
        <f>InpPerformance!AG65</f>
        <v>0</v>
      </c>
      <c r="AH137" s="582" t="b">
        <f>InpPerformance!AH65</f>
        <v>0</v>
      </c>
      <c r="AI137" s="582" t="b">
        <f>InpPerformance!AI65</f>
        <v>0</v>
      </c>
      <c r="AJ137" s="582" t="b">
        <f>InpPerformance!AJ65</f>
        <v>0</v>
      </c>
      <c r="AK137" s="583" t="b">
        <f>InpPerformance!AK65</f>
        <v>0</v>
      </c>
      <c r="AL137" s="582" t="b">
        <f>InpPerformance!AL65</f>
        <v>0</v>
      </c>
      <c r="AM137" s="582" t="b">
        <f>InpPerformance!AM65</f>
        <v>0</v>
      </c>
      <c r="AN137" s="582" t="b">
        <f>InpPerformance!AN65</f>
        <v>0</v>
      </c>
      <c r="AO137" s="583" t="b">
        <f>InpPerformance!AO65</f>
        <v>0</v>
      </c>
      <c r="AP137" s="582" t="b">
        <f>InpPerformance!AP65</f>
        <v>0</v>
      </c>
      <c r="AQ137" s="582" t="b">
        <f>InpPerformance!AQ65</f>
        <v>0</v>
      </c>
      <c r="AR137" s="582" t="b">
        <f>InpPerformance!AR65</f>
        <v>0</v>
      </c>
      <c r="AS137" s="582" t="b">
        <f>InpPerformance!AS65</f>
        <v>0</v>
      </c>
      <c r="AT137" s="582" t="b">
        <f>InpPerformance!AT65</f>
        <v>0</v>
      </c>
      <c r="AU137" s="582" t="b">
        <f>InpPerformance!AU65</f>
        <v>0</v>
      </c>
      <c r="AV137" s="582" t="b">
        <f>InpPerformance!AV65</f>
        <v>0</v>
      </c>
      <c r="AW137" s="582" t="b">
        <f>InpPerformance!AW65</f>
        <v>0</v>
      </c>
      <c r="AX137" s="582" t="b">
        <f>InpPerformance!AX65</f>
        <v>0</v>
      </c>
      <c r="AY137" s="582" t="b">
        <f>InpPerformance!AY65</f>
        <v>0</v>
      </c>
      <c r="AZ137" s="582" t="b">
        <f>InpPerformance!AZ65</f>
        <v>0</v>
      </c>
      <c r="BA137" s="582" t="b">
        <f>InpPerformance!BA65</f>
        <v>0</v>
      </c>
      <c r="BB137" s="582" t="b">
        <f>InpPerformance!BB65</f>
        <v>0</v>
      </c>
      <c r="BC137" s="583" t="b">
        <f>InpPerformance!BC65</f>
        <v>0</v>
      </c>
      <c r="BD137" s="582" t="b">
        <f>InpPerformance!BD65</f>
        <v>0</v>
      </c>
      <c r="BE137" s="582" t="b">
        <f>InpPerformance!BE65</f>
        <v>0</v>
      </c>
      <c r="BF137" s="582" t="b">
        <f>InpPerformance!BF65</f>
        <v>0</v>
      </c>
      <c r="BG137" s="582" t="b">
        <f>InpPerformance!BG65</f>
        <v>0</v>
      </c>
      <c r="BH137" s="582" t="b">
        <f>InpPerformance!BH65</f>
        <v>0</v>
      </c>
      <c r="BI137" s="582" t="b">
        <f>InpPerformance!BI65</f>
        <v>0</v>
      </c>
      <c r="BJ137" s="582" t="b">
        <f>InpPerformance!BJ65</f>
        <v>0</v>
      </c>
      <c r="BK137" s="582" t="b">
        <f>InpPerformance!BK65</f>
        <v>0</v>
      </c>
      <c r="BL137" s="582" t="b">
        <f>InpPerformance!BL65</f>
        <v>0</v>
      </c>
      <c r="BM137" s="582" t="b">
        <f>InpPerformance!BM65</f>
        <v>0</v>
      </c>
      <c r="BN137" s="582" t="b">
        <f>InpPerformance!BN65</f>
        <v>0</v>
      </c>
      <c r="BO137" s="582" t="b">
        <f>InpPerformance!BO65</f>
        <v>0</v>
      </c>
      <c r="BP137" s="582" t="b">
        <f>InpPerformance!BP65</f>
        <v>0</v>
      </c>
      <c r="BQ137" s="582" t="b">
        <f>InpPerformance!BQ65</f>
        <v>0</v>
      </c>
      <c r="BR137" s="582" t="b">
        <f>InpPerformance!BR65</f>
        <v>0</v>
      </c>
      <c r="BS137" s="582" t="b">
        <f>InpPerformance!BS65</f>
        <v>0</v>
      </c>
    </row>
    <row r="138" spans="1:71" s="201" customFormat="1" ht="13.8">
      <c r="A138" s="444"/>
      <c r="B138" s="444"/>
      <c r="C138" s="444"/>
      <c r="D138" s="444"/>
      <c r="E138" s="444"/>
      <c r="F138" s="444"/>
      <c r="G138" s="444"/>
      <c r="H138" s="444"/>
      <c r="I138" s="444"/>
      <c r="J138" s="481"/>
      <c r="K138" s="481"/>
      <c r="L138" s="481"/>
      <c r="M138" s="481"/>
      <c r="N138" s="481"/>
      <c r="O138" s="481"/>
      <c r="P138" s="481"/>
      <c r="Q138" s="482"/>
      <c r="R138" s="481"/>
      <c r="S138" s="481"/>
      <c r="T138" s="481"/>
      <c r="U138" s="481"/>
      <c r="V138" s="481"/>
      <c r="W138" s="481"/>
      <c r="X138" s="481"/>
      <c r="Y138" s="481"/>
      <c r="Z138" s="481"/>
      <c r="AA138" s="481"/>
      <c r="AB138" s="481"/>
      <c r="AC138" s="481"/>
      <c r="AD138" s="481"/>
      <c r="AE138" s="481"/>
      <c r="AF138" s="481"/>
      <c r="AG138" s="481"/>
      <c r="AH138" s="481"/>
      <c r="AI138" s="481"/>
      <c r="AJ138" s="481"/>
      <c r="AK138" s="482"/>
      <c r="AL138" s="481"/>
      <c r="AM138" s="481"/>
      <c r="AN138" s="481"/>
      <c r="AO138" s="482"/>
      <c r="AP138" s="481"/>
      <c r="AQ138" s="481"/>
      <c r="AR138" s="481"/>
      <c r="AS138" s="481"/>
      <c r="AT138" s="481"/>
      <c r="AU138" s="481"/>
      <c r="AV138" s="481"/>
      <c r="AW138" s="481"/>
      <c r="AX138" s="481"/>
      <c r="AY138" s="481"/>
      <c r="AZ138" s="481"/>
      <c r="BA138" s="481"/>
      <c r="BB138" s="481"/>
      <c r="BC138" s="482"/>
      <c r="BD138" s="481"/>
      <c r="BE138" s="481"/>
      <c r="BF138" s="481"/>
      <c r="BG138" s="481"/>
      <c r="BH138" s="481"/>
      <c r="BI138" s="481"/>
      <c r="BJ138" s="481"/>
      <c r="BK138" s="481"/>
      <c r="BL138" s="481"/>
      <c r="BM138" s="481"/>
      <c r="BN138" s="481"/>
      <c r="BO138" s="481"/>
      <c r="BP138" s="481"/>
      <c r="BQ138" s="481"/>
      <c r="BR138" s="481"/>
      <c r="BS138" s="481"/>
    </row>
    <row r="139" spans="1:71" s="201" customFormat="1" ht="13.8">
      <c r="A139" s="444"/>
      <c r="B139" s="444"/>
      <c r="C139" s="444"/>
      <c r="D139" s="444"/>
      <c r="E139" s="444" t="str">
        <f>E34</f>
        <v>Outperformance beyond any deadband</v>
      </c>
      <c r="F139" s="444"/>
      <c r="G139" s="444" t="str">
        <f>G34</f>
        <v>Performance commitment unit</v>
      </c>
      <c r="H139" s="444"/>
      <c r="I139" s="444"/>
      <c r="J139" s="481" t="str">
        <f t="shared" ref="J139:BS139" si="303">J34</f>
        <v/>
      </c>
      <c r="K139" s="481">
        <f t="shared" si="303"/>
        <v>9.1435185185185239E-4</v>
      </c>
      <c r="L139" s="481">
        <f t="shared" si="303"/>
        <v>1.6781292984868301E-2</v>
      </c>
      <c r="M139" s="481">
        <f>M34</f>
        <v>5.7000000000000011</v>
      </c>
      <c r="N139" s="481" t="str">
        <f t="shared" si="303"/>
        <v/>
      </c>
      <c r="O139" s="481" t="str">
        <f>O34</f>
        <v/>
      </c>
      <c r="P139" s="481" t="str">
        <f t="shared" si="303"/>
        <v/>
      </c>
      <c r="Q139" s="482">
        <f t="shared" si="303"/>
        <v>0.7</v>
      </c>
      <c r="R139" s="481" t="str">
        <f t="shared" si="303"/>
        <v/>
      </c>
      <c r="S139" s="481" t="str">
        <f t="shared" si="303"/>
        <v/>
      </c>
      <c r="T139" s="481" t="str">
        <f t="shared" si="303"/>
        <v/>
      </c>
      <c r="U139" s="481" t="str">
        <f t="shared" si="303"/>
        <v/>
      </c>
      <c r="V139" s="481">
        <f t="shared" si="303"/>
        <v>35</v>
      </c>
      <c r="W139" s="481">
        <f t="shared" si="303"/>
        <v>0.31999999999999995</v>
      </c>
      <c r="X139" s="481" t="str">
        <f t="shared" si="303"/>
        <v/>
      </c>
      <c r="Y139" s="481" t="str">
        <f t="shared" si="303"/>
        <v/>
      </c>
      <c r="Z139" s="481" t="str">
        <f t="shared" si="303"/>
        <v/>
      </c>
      <c r="AA139" s="481" t="str">
        <f t="shared" si="303"/>
        <v/>
      </c>
      <c r="AB139" s="481" t="str">
        <f t="shared" si="303"/>
        <v/>
      </c>
      <c r="AC139" s="481" t="str">
        <f t="shared" si="303"/>
        <v/>
      </c>
      <c r="AD139" s="481" t="str">
        <f t="shared" si="303"/>
        <v/>
      </c>
      <c r="AE139" s="481" t="str">
        <f t="shared" si="303"/>
        <v/>
      </c>
      <c r="AF139" s="481" t="str">
        <f t="shared" si="303"/>
        <v/>
      </c>
      <c r="AG139" s="481" t="str">
        <f t="shared" si="303"/>
        <v/>
      </c>
      <c r="AH139" s="481" t="str">
        <f t="shared" si="303"/>
        <v/>
      </c>
      <c r="AI139" s="481" t="str">
        <f t="shared" si="303"/>
        <v/>
      </c>
      <c r="AJ139" s="481" t="str">
        <f t="shared" si="303"/>
        <v/>
      </c>
      <c r="AK139" s="482" t="str">
        <f t="shared" si="303"/>
        <v/>
      </c>
      <c r="AL139" s="481" t="str">
        <f t="shared" si="303"/>
        <v/>
      </c>
      <c r="AM139" s="481" t="str">
        <f t="shared" si="303"/>
        <v/>
      </c>
      <c r="AN139" s="481" t="str">
        <f t="shared" si="303"/>
        <v/>
      </c>
      <c r="AO139" s="482" t="str">
        <f t="shared" si="303"/>
        <v/>
      </c>
      <c r="AP139" s="481" t="str">
        <f t="shared" si="303"/>
        <v/>
      </c>
      <c r="AQ139" s="481" t="str">
        <f t="shared" si="303"/>
        <v/>
      </c>
      <c r="AR139" s="481" t="str">
        <f t="shared" si="303"/>
        <v/>
      </c>
      <c r="AS139" s="481" t="str">
        <f t="shared" si="303"/>
        <v/>
      </c>
      <c r="AT139" s="481" t="str">
        <f t="shared" si="303"/>
        <v/>
      </c>
      <c r="AU139" s="481" t="str">
        <f t="shared" si="303"/>
        <v/>
      </c>
      <c r="AV139" s="481" t="str">
        <f t="shared" si="303"/>
        <v/>
      </c>
      <c r="AW139" s="481" t="str">
        <f t="shared" si="303"/>
        <v/>
      </c>
      <c r="AX139" s="481" t="str">
        <f t="shared" si="303"/>
        <v/>
      </c>
      <c r="AY139" s="481" t="str">
        <f t="shared" si="303"/>
        <v/>
      </c>
      <c r="AZ139" s="481" t="str">
        <f t="shared" si="303"/>
        <v/>
      </c>
      <c r="BA139" s="481" t="str">
        <f t="shared" si="303"/>
        <v/>
      </c>
      <c r="BB139" s="481" t="str">
        <f t="shared" si="303"/>
        <v/>
      </c>
      <c r="BC139" s="482" t="str">
        <f t="shared" si="303"/>
        <v/>
      </c>
      <c r="BD139" s="481" t="str">
        <f t="shared" si="303"/>
        <v/>
      </c>
      <c r="BE139" s="481" t="str">
        <f t="shared" si="303"/>
        <v/>
      </c>
      <c r="BF139" s="481" t="str">
        <f>BF34</f>
        <v/>
      </c>
      <c r="BG139" s="481" t="str">
        <f>BG34</f>
        <v/>
      </c>
      <c r="BH139" s="481" t="str">
        <f t="shared" si="303"/>
        <v/>
      </c>
      <c r="BI139" s="481" t="str">
        <f t="shared" si="303"/>
        <v/>
      </c>
      <c r="BJ139" s="481" t="str">
        <f t="shared" si="303"/>
        <v/>
      </c>
      <c r="BK139" s="481" t="str">
        <f t="shared" si="303"/>
        <v/>
      </c>
      <c r="BL139" s="481" t="str">
        <f t="shared" si="303"/>
        <v/>
      </c>
      <c r="BM139" s="481" t="str">
        <f t="shared" si="303"/>
        <v/>
      </c>
      <c r="BN139" s="481" t="str">
        <f t="shared" si="303"/>
        <v/>
      </c>
      <c r="BO139" s="481" t="str">
        <f t="shared" si="303"/>
        <v/>
      </c>
      <c r="BP139" s="481" t="str">
        <f t="shared" si="303"/>
        <v/>
      </c>
      <c r="BQ139" s="481" t="str">
        <f t="shared" si="303"/>
        <v/>
      </c>
      <c r="BR139" s="481" t="str">
        <f t="shared" si="303"/>
        <v/>
      </c>
      <c r="BS139" s="481" t="str">
        <f t="shared" si="303"/>
        <v/>
      </c>
    </row>
    <row r="140" spans="1:71" s="201" customFormat="1" ht="13.8">
      <c r="A140" s="444"/>
      <c r="B140" s="444"/>
      <c r="C140" s="444"/>
      <c r="D140" s="444"/>
      <c r="E140" s="444" t="s">
        <v>1263</v>
      </c>
      <c r="F140" s="444"/>
      <c r="G140" s="608" t="str">
        <f>InpCompany!$F$11</f>
        <v>£m (2017-18 prices)</v>
      </c>
      <c r="H140" s="444"/>
      <c r="I140" s="444"/>
      <c r="J140" s="567">
        <f>IF(AND(J$137=TRUE,J135&lt;&gt;""),J139*J135,0)</f>
        <v>0</v>
      </c>
      <c r="K140" s="567">
        <f t="shared" ref="K140:BS140" si="304">IF(AND(K$137=TRUE,K135&lt;&gt;""),K139*K135,0)</f>
        <v>0</v>
      </c>
      <c r="L140" s="567">
        <f t="shared" si="304"/>
        <v>0</v>
      </c>
      <c r="M140" s="567">
        <f>IF(AND(M$137=TRUE,M135&lt;&gt;""),M139*M135,0)</f>
        <v>0</v>
      </c>
      <c r="N140" s="567">
        <f t="shared" si="304"/>
        <v>0</v>
      </c>
      <c r="O140" s="567">
        <f>IF(AND(O$137=TRUE,O135&lt;&gt;""),O139*O135,0)</f>
        <v>0</v>
      </c>
      <c r="P140" s="567">
        <f t="shared" si="304"/>
        <v>0</v>
      </c>
      <c r="Q140" s="568">
        <f t="shared" si="304"/>
        <v>0</v>
      </c>
      <c r="R140" s="567">
        <f t="shared" si="304"/>
        <v>0</v>
      </c>
      <c r="S140" s="567">
        <f t="shared" si="304"/>
        <v>0</v>
      </c>
      <c r="T140" s="567">
        <f t="shared" si="304"/>
        <v>0</v>
      </c>
      <c r="U140" s="567">
        <f t="shared" si="304"/>
        <v>0</v>
      </c>
      <c r="V140" s="567">
        <f t="shared" si="304"/>
        <v>0</v>
      </c>
      <c r="W140" s="567">
        <f t="shared" si="304"/>
        <v>0</v>
      </c>
      <c r="X140" s="567">
        <f t="shared" si="304"/>
        <v>0</v>
      </c>
      <c r="Y140" s="567">
        <f t="shared" si="304"/>
        <v>0</v>
      </c>
      <c r="Z140" s="567">
        <f t="shared" si="304"/>
        <v>0</v>
      </c>
      <c r="AA140" s="567">
        <f t="shared" si="304"/>
        <v>0</v>
      </c>
      <c r="AB140" s="567">
        <f t="shared" si="304"/>
        <v>0</v>
      </c>
      <c r="AC140" s="567">
        <f t="shared" si="304"/>
        <v>0</v>
      </c>
      <c r="AD140" s="567">
        <f t="shared" si="304"/>
        <v>0</v>
      </c>
      <c r="AE140" s="567">
        <f t="shared" si="304"/>
        <v>0</v>
      </c>
      <c r="AF140" s="567">
        <f t="shared" si="304"/>
        <v>0</v>
      </c>
      <c r="AG140" s="567">
        <f t="shared" si="304"/>
        <v>0</v>
      </c>
      <c r="AH140" s="567">
        <f t="shared" si="304"/>
        <v>0</v>
      </c>
      <c r="AI140" s="567">
        <f t="shared" si="304"/>
        <v>0</v>
      </c>
      <c r="AJ140" s="567">
        <f t="shared" si="304"/>
        <v>0</v>
      </c>
      <c r="AK140" s="568">
        <f t="shared" si="304"/>
        <v>0</v>
      </c>
      <c r="AL140" s="567">
        <f t="shared" si="304"/>
        <v>0</v>
      </c>
      <c r="AM140" s="567">
        <f t="shared" si="304"/>
        <v>0</v>
      </c>
      <c r="AN140" s="567">
        <f t="shared" si="304"/>
        <v>0</v>
      </c>
      <c r="AO140" s="568">
        <f t="shared" si="304"/>
        <v>0</v>
      </c>
      <c r="AP140" s="567">
        <f t="shared" si="304"/>
        <v>0</v>
      </c>
      <c r="AQ140" s="567">
        <f t="shared" si="304"/>
        <v>0</v>
      </c>
      <c r="AR140" s="567">
        <f t="shared" si="304"/>
        <v>0</v>
      </c>
      <c r="AS140" s="567">
        <f t="shared" si="304"/>
        <v>0</v>
      </c>
      <c r="AT140" s="567">
        <f t="shared" si="304"/>
        <v>0</v>
      </c>
      <c r="AU140" s="567">
        <f t="shared" si="304"/>
        <v>0</v>
      </c>
      <c r="AV140" s="567">
        <f t="shared" si="304"/>
        <v>0</v>
      </c>
      <c r="AW140" s="567">
        <f t="shared" si="304"/>
        <v>0</v>
      </c>
      <c r="AX140" s="567">
        <f t="shared" si="304"/>
        <v>0</v>
      </c>
      <c r="AY140" s="567">
        <f t="shared" si="304"/>
        <v>0</v>
      </c>
      <c r="AZ140" s="567">
        <f t="shared" si="304"/>
        <v>0</v>
      </c>
      <c r="BA140" s="567">
        <f t="shared" si="304"/>
        <v>0</v>
      </c>
      <c r="BB140" s="567">
        <f t="shared" si="304"/>
        <v>0</v>
      </c>
      <c r="BC140" s="568">
        <f t="shared" si="304"/>
        <v>0</v>
      </c>
      <c r="BD140" s="567">
        <f t="shared" si="304"/>
        <v>0</v>
      </c>
      <c r="BE140" s="567">
        <f t="shared" si="304"/>
        <v>0</v>
      </c>
      <c r="BF140" s="567">
        <f>IF(AND(BF$137=TRUE,BF135&lt;&gt;""),BF139*BF135,0)</f>
        <v>0</v>
      </c>
      <c r="BG140" s="567">
        <f>IF(AND(BG$137=TRUE,BG135&lt;&gt;""),BG139*BG135,0)</f>
        <v>0</v>
      </c>
      <c r="BH140" s="567">
        <f t="shared" si="304"/>
        <v>0</v>
      </c>
      <c r="BI140" s="567">
        <f t="shared" si="304"/>
        <v>0</v>
      </c>
      <c r="BJ140" s="567">
        <f t="shared" si="304"/>
        <v>0</v>
      </c>
      <c r="BK140" s="567">
        <f t="shared" si="304"/>
        <v>0</v>
      </c>
      <c r="BL140" s="567">
        <f t="shared" si="304"/>
        <v>0</v>
      </c>
      <c r="BM140" s="567">
        <f t="shared" si="304"/>
        <v>0</v>
      </c>
      <c r="BN140" s="567">
        <f t="shared" si="304"/>
        <v>0</v>
      </c>
      <c r="BO140" s="567">
        <f t="shared" si="304"/>
        <v>0</v>
      </c>
      <c r="BP140" s="567">
        <f t="shared" si="304"/>
        <v>0</v>
      </c>
      <c r="BQ140" s="567">
        <f t="shared" si="304"/>
        <v>0</v>
      </c>
      <c r="BR140" s="567">
        <f t="shared" si="304"/>
        <v>0</v>
      </c>
      <c r="BS140" s="567">
        <f t="shared" si="304"/>
        <v>0</v>
      </c>
    </row>
    <row r="141" spans="1:71" s="201" customFormat="1" ht="13.8">
      <c r="A141" s="444"/>
      <c r="B141" s="444"/>
      <c r="C141" s="444"/>
      <c r="D141" s="444"/>
      <c r="E141" s="444"/>
      <c r="F141" s="444"/>
      <c r="G141" s="608"/>
      <c r="H141" s="444"/>
      <c r="I141" s="444"/>
      <c r="J141" s="481"/>
      <c r="K141" s="481"/>
      <c r="L141" s="481"/>
      <c r="M141" s="481"/>
      <c r="N141" s="481"/>
      <c r="O141" s="481"/>
      <c r="P141" s="481"/>
      <c r="Q141" s="482"/>
      <c r="R141" s="481"/>
      <c r="S141" s="481"/>
      <c r="T141" s="481"/>
      <c r="U141" s="481"/>
      <c r="V141" s="481"/>
      <c r="W141" s="481"/>
      <c r="X141" s="481"/>
      <c r="Y141" s="481"/>
      <c r="Z141" s="481"/>
      <c r="AA141" s="481"/>
      <c r="AB141" s="481"/>
      <c r="AC141" s="481"/>
      <c r="AD141" s="481"/>
      <c r="AE141" s="481"/>
      <c r="AF141" s="481"/>
      <c r="AG141" s="481"/>
      <c r="AH141" s="481"/>
      <c r="AI141" s="481"/>
      <c r="AJ141" s="481"/>
      <c r="AK141" s="482"/>
      <c r="AL141" s="481"/>
      <c r="AM141" s="481"/>
      <c r="AN141" s="481"/>
      <c r="AO141" s="482"/>
      <c r="AP141" s="481"/>
      <c r="AQ141" s="481"/>
      <c r="AR141" s="481"/>
      <c r="AS141" s="481"/>
      <c r="AT141" s="481"/>
      <c r="AU141" s="481"/>
      <c r="AV141" s="481"/>
      <c r="AW141" s="481"/>
      <c r="AX141" s="481"/>
      <c r="AY141" s="481"/>
      <c r="AZ141" s="481"/>
      <c r="BA141" s="481"/>
      <c r="BB141" s="481"/>
      <c r="BC141" s="482"/>
      <c r="BD141" s="481"/>
      <c r="BE141" s="481"/>
      <c r="BF141" s="481"/>
      <c r="BG141" s="481"/>
      <c r="BH141" s="481"/>
      <c r="BI141" s="481"/>
      <c r="BJ141" s="481"/>
      <c r="BK141" s="481"/>
      <c r="BL141" s="481"/>
      <c r="BM141" s="481"/>
      <c r="BN141" s="481"/>
      <c r="BO141" s="481"/>
      <c r="BP141" s="481"/>
      <c r="BQ141" s="481"/>
      <c r="BR141" s="481"/>
      <c r="BS141" s="481"/>
    </row>
    <row r="142" spans="1:71" s="201" customFormat="1" ht="13.8">
      <c r="A142" s="444"/>
      <c r="B142" s="444"/>
      <c r="C142" s="444"/>
      <c r="D142" s="444"/>
      <c r="E142" s="444" t="str">
        <f>E52</f>
        <v>Underperformance beyond any deadband</v>
      </c>
      <c r="F142" s="444"/>
      <c r="G142" s="444" t="str">
        <f>G52</f>
        <v>Performance commitment unit</v>
      </c>
      <c r="H142" s="444"/>
      <c r="I142" s="444"/>
      <c r="J142" s="481">
        <f t="shared" ref="J142:BS142" si="305">J52</f>
        <v>6.8000000000000007</v>
      </c>
      <c r="K142" s="481" t="str">
        <f t="shared" si="305"/>
        <v/>
      </c>
      <c r="L142" s="481" t="str">
        <f t="shared" si="305"/>
        <v/>
      </c>
      <c r="M142" s="481" t="str">
        <f>M52</f>
        <v/>
      </c>
      <c r="N142" s="481">
        <f t="shared" si="305"/>
        <v>13.17354085603113</v>
      </c>
      <c r="O142" s="481">
        <f>O52</f>
        <v>5</v>
      </c>
      <c r="P142" s="481" t="str">
        <f t="shared" si="305"/>
        <v/>
      </c>
      <c r="Q142" s="482" t="str">
        <f t="shared" si="305"/>
        <v/>
      </c>
      <c r="R142" s="481" t="str">
        <f t="shared" si="305"/>
        <v/>
      </c>
      <c r="S142" s="481" t="str">
        <f t="shared" si="305"/>
        <v/>
      </c>
      <c r="T142" s="481" t="str">
        <f t="shared" si="305"/>
        <v/>
      </c>
      <c r="U142" s="481" t="str">
        <f t="shared" si="305"/>
        <v/>
      </c>
      <c r="V142" s="481" t="str">
        <f t="shared" si="305"/>
        <v/>
      </c>
      <c r="W142" s="481" t="str">
        <f t="shared" si="305"/>
        <v/>
      </c>
      <c r="X142" s="481" t="str">
        <f t="shared" si="305"/>
        <v/>
      </c>
      <c r="Y142" s="481" t="str">
        <f t="shared" si="305"/>
        <v/>
      </c>
      <c r="Z142" s="481" t="str">
        <f t="shared" si="305"/>
        <v/>
      </c>
      <c r="AA142" s="481" t="str">
        <f t="shared" si="305"/>
        <v/>
      </c>
      <c r="AB142" s="481" t="str">
        <f t="shared" si="305"/>
        <v/>
      </c>
      <c r="AC142" s="481" t="str">
        <f t="shared" si="305"/>
        <v/>
      </c>
      <c r="AD142" s="481" t="str">
        <f t="shared" si="305"/>
        <v/>
      </c>
      <c r="AE142" s="481" t="str">
        <f t="shared" si="305"/>
        <v/>
      </c>
      <c r="AF142" s="481" t="str">
        <f t="shared" si="305"/>
        <v/>
      </c>
      <c r="AG142" s="481" t="str">
        <f t="shared" si="305"/>
        <v/>
      </c>
      <c r="AH142" s="481" t="str">
        <f t="shared" si="305"/>
        <v/>
      </c>
      <c r="AI142" s="481" t="str">
        <f t="shared" si="305"/>
        <v/>
      </c>
      <c r="AJ142" s="481" t="str">
        <f t="shared" si="305"/>
        <v/>
      </c>
      <c r="AK142" s="482" t="str">
        <f t="shared" si="305"/>
        <v/>
      </c>
      <c r="AL142" s="481" t="str">
        <f t="shared" si="305"/>
        <v/>
      </c>
      <c r="AM142" s="481" t="str">
        <f t="shared" si="305"/>
        <v/>
      </c>
      <c r="AN142" s="481" t="str">
        <f t="shared" si="305"/>
        <v/>
      </c>
      <c r="AO142" s="482" t="str">
        <f t="shared" si="305"/>
        <v/>
      </c>
      <c r="AP142" s="481" t="str">
        <f t="shared" si="305"/>
        <v/>
      </c>
      <c r="AQ142" s="481" t="str">
        <f t="shared" si="305"/>
        <v/>
      </c>
      <c r="AR142" s="481" t="str">
        <f t="shared" si="305"/>
        <v/>
      </c>
      <c r="AS142" s="481" t="str">
        <f t="shared" si="305"/>
        <v/>
      </c>
      <c r="AT142" s="481" t="str">
        <f t="shared" si="305"/>
        <v/>
      </c>
      <c r="AU142" s="481" t="str">
        <f t="shared" si="305"/>
        <v/>
      </c>
      <c r="AV142" s="481" t="str">
        <f t="shared" si="305"/>
        <v/>
      </c>
      <c r="AW142" s="481" t="str">
        <f t="shared" si="305"/>
        <v/>
      </c>
      <c r="AX142" s="481" t="str">
        <f t="shared" si="305"/>
        <v/>
      </c>
      <c r="AY142" s="481" t="str">
        <f t="shared" si="305"/>
        <v/>
      </c>
      <c r="AZ142" s="481" t="str">
        <f t="shared" si="305"/>
        <v/>
      </c>
      <c r="BA142" s="481" t="str">
        <f t="shared" si="305"/>
        <v/>
      </c>
      <c r="BB142" s="481" t="str">
        <f t="shared" si="305"/>
        <v/>
      </c>
      <c r="BC142" s="482" t="str">
        <f t="shared" si="305"/>
        <v/>
      </c>
      <c r="BD142" s="481" t="str">
        <f t="shared" si="305"/>
        <v/>
      </c>
      <c r="BE142" s="481" t="str">
        <f t="shared" si="305"/>
        <v/>
      </c>
      <c r="BF142" s="481" t="str">
        <f>BF52</f>
        <v/>
      </c>
      <c r="BG142" s="481" t="str">
        <f>BG52</f>
        <v/>
      </c>
      <c r="BH142" s="481" t="str">
        <f t="shared" si="305"/>
        <v/>
      </c>
      <c r="BI142" s="481" t="str">
        <f t="shared" si="305"/>
        <v/>
      </c>
      <c r="BJ142" s="481" t="str">
        <f t="shared" si="305"/>
        <v/>
      </c>
      <c r="BK142" s="481" t="str">
        <f t="shared" si="305"/>
        <v/>
      </c>
      <c r="BL142" s="481" t="str">
        <f t="shared" si="305"/>
        <v/>
      </c>
      <c r="BM142" s="481" t="str">
        <f t="shared" si="305"/>
        <v/>
      </c>
      <c r="BN142" s="481" t="str">
        <f t="shared" si="305"/>
        <v/>
      </c>
      <c r="BO142" s="481" t="str">
        <f t="shared" si="305"/>
        <v/>
      </c>
      <c r="BP142" s="481" t="str">
        <f t="shared" si="305"/>
        <v/>
      </c>
      <c r="BQ142" s="481" t="str">
        <f t="shared" si="305"/>
        <v/>
      </c>
      <c r="BR142" s="481" t="str">
        <f t="shared" si="305"/>
        <v/>
      </c>
      <c r="BS142" s="481" t="str">
        <f t="shared" si="305"/>
        <v/>
      </c>
    </row>
    <row r="143" spans="1:71" s="201" customFormat="1" ht="13.8">
      <c r="A143" s="444"/>
      <c r="B143" s="444"/>
      <c r="C143" s="444"/>
      <c r="D143" s="444"/>
      <c r="E143" s="444" t="s">
        <v>1264</v>
      </c>
      <c r="F143" s="444"/>
      <c r="G143" s="608" t="str">
        <f>InpCompany!$F$11</f>
        <v>£m (2017-18 prices)</v>
      </c>
      <c r="H143" s="444"/>
      <c r="I143" s="444"/>
      <c r="J143" s="567">
        <f>IF(AND(J$137=TRUE,J136&lt;&gt;""),J142*J136,0)</f>
        <v>0</v>
      </c>
      <c r="K143" s="567">
        <f t="shared" ref="K143:BS143" si="306">IF(AND(K$137=TRUE,K136&lt;&gt;""),K142*K136,0)</f>
        <v>0</v>
      </c>
      <c r="L143" s="567">
        <f t="shared" si="306"/>
        <v>0</v>
      </c>
      <c r="M143" s="567">
        <f>IF(AND(M$137=TRUE,M136&lt;&gt;""),M142*M136,0)</f>
        <v>0</v>
      </c>
      <c r="N143" s="567">
        <f t="shared" si="306"/>
        <v>0</v>
      </c>
      <c r="O143" s="567">
        <f>IF(AND(O$137=TRUE,O136&lt;&gt;""),O142*O136,0)</f>
        <v>0</v>
      </c>
      <c r="P143" s="567">
        <f t="shared" si="306"/>
        <v>0</v>
      </c>
      <c r="Q143" s="568">
        <f t="shared" si="306"/>
        <v>0</v>
      </c>
      <c r="R143" s="567">
        <f t="shared" si="306"/>
        <v>0</v>
      </c>
      <c r="S143" s="567">
        <f t="shared" si="306"/>
        <v>0</v>
      </c>
      <c r="T143" s="567">
        <f t="shared" si="306"/>
        <v>0</v>
      </c>
      <c r="U143" s="567">
        <f t="shared" si="306"/>
        <v>0</v>
      </c>
      <c r="V143" s="567">
        <f t="shared" si="306"/>
        <v>0</v>
      </c>
      <c r="W143" s="567">
        <f t="shared" si="306"/>
        <v>0</v>
      </c>
      <c r="X143" s="567">
        <f t="shared" si="306"/>
        <v>0</v>
      </c>
      <c r="Y143" s="567">
        <f t="shared" si="306"/>
        <v>0</v>
      </c>
      <c r="Z143" s="567">
        <f t="shared" si="306"/>
        <v>0</v>
      </c>
      <c r="AA143" s="567">
        <f t="shared" si="306"/>
        <v>0</v>
      </c>
      <c r="AB143" s="567">
        <f t="shared" si="306"/>
        <v>0</v>
      </c>
      <c r="AC143" s="567">
        <f t="shared" si="306"/>
        <v>0</v>
      </c>
      <c r="AD143" s="567">
        <f t="shared" si="306"/>
        <v>0</v>
      </c>
      <c r="AE143" s="567">
        <f t="shared" si="306"/>
        <v>0</v>
      </c>
      <c r="AF143" s="567">
        <f t="shared" si="306"/>
        <v>0</v>
      </c>
      <c r="AG143" s="567">
        <f t="shared" si="306"/>
        <v>0</v>
      </c>
      <c r="AH143" s="567">
        <f t="shared" si="306"/>
        <v>0</v>
      </c>
      <c r="AI143" s="567">
        <f t="shared" si="306"/>
        <v>0</v>
      </c>
      <c r="AJ143" s="567">
        <f t="shared" si="306"/>
        <v>0</v>
      </c>
      <c r="AK143" s="568">
        <f t="shared" si="306"/>
        <v>0</v>
      </c>
      <c r="AL143" s="567">
        <f t="shared" si="306"/>
        <v>0</v>
      </c>
      <c r="AM143" s="567">
        <f t="shared" si="306"/>
        <v>0</v>
      </c>
      <c r="AN143" s="567">
        <f t="shared" si="306"/>
        <v>0</v>
      </c>
      <c r="AO143" s="568">
        <f t="shared" si="306"/>
        <v>0</v>
      </c>
      <c r="AP143" s="567">
        <f t="shared" si="306"/>
        <v>0</v>
      </c>
      <c r="AQ143" s="567">
        <f t="shared" si="306"/>
        <v>0</v>
      </c>
      <c r="AR143" s="567">
        <f t="shared" si="306"/>
        <v>0</v>
      </c>
      <c r="AS143" s="567">
        <f t="shared" si="306"/>
        <v>0</v>
      </c>
      <c r="AT143" s="567">
        <f t="shared" si="306"/>
        <v>0</v>
      </c>
      <c r="AU143" s="567">
        <f t="shared" si="306"/>
        <v>0</v>
      </c>
      <c r="AV143" s="567">
        <f t="shared" si="306"/>
        <v>0</v>
      </c>
      <c r="AW143" s="567">
        <f t="shared" si="306"/>
        <v>0</v>
      </c>
      <c r="AX143" s="567">
        <f t="shared" si="306"/>
        <v>0</v>
      </c>
      <c r="AY143" s="567">
        <f t="shared" si="306"/>
        <v>0</v>
      </c>
      <c r="AZ143" s="567">
        <f t="shared" si="306"/>
        <v>0</v>
      </c>
      <c r="BA143" s="567">
        <f t="shared" si="306"/>
        <v>0</v>
      </c>
      <c r="BB143" s="567">
        <f t="shared" si="306"/>
        <v>0</v>
      </c>
      <c r="BC143" s="568">
        <f t="shared" si="306"/>
        <v>0</v>
      </c>
      <c r="BD143" s="567">
        <f t="shared" si="306"/>
        <v>0</v>
      </c>
      <c r="BE143" s="567">
        <f t="shared" si="306"/>
        <v>0</v>
      </c>
      <c r="BF143" s="567">
        <f>IF(AND(BF$137=TRUE,BF136&lt;&gt;""),BF142*BF136,0)</f>
        <v>0</v>
      </c>
      <c r="BG143" s="567">
        <f>IF(AND(BG$137=TRUE,BG136&lt;&gt;""),BG142*BG136,0)</f>
        <v>0</v>
      </c>
      <c r="BH143" s="567">
        <f t="shared" si="306"/>
        <v>0</v>
      </c>
      <c r="BI143" s="567">
        <f t="shared" si="306"/>
        <v>0</v>
      </c>
      <c r="BJ143" s="567">
        <f t="shared" si="306"/>
        <v>0</v>
      </c>
      <c r="BK143" s="567">
        <f t="shared" si="306"/>
        <v>0</v>
      </c>
      <c r="BL143" s="567">
        <f t="shared" si="306"/>
        <v>0</v>
      </c>
      <c r="BM143" s="567">
        <f t="shared" si="306"/>
        <v>0</v>
      </c>
      <c r="BN143" s="567">
        <f t="shared" si="306"/>
        <v>0</v>
      </c>
      <c r="BO143" s="567">
        <f t="shared" si="306"/>
        <v>0</v>
      </c>
      <c r="BP143" s="567">
        <f t="shared" si="306"/>
        <v>0</v>
      </c>
      <c r="BQ143" s="567">
        <f t="shared" si="306"/>
        <v>0</v>
      </c>
      <c r="BR143" s="567">
        <f t="shared" si="306"/>
        <v>0</v>
      </c>
      <c r="BS143" s="567">
        <f t="shared" si="306"/>
        <v>0</v>
      </c>
    </row>
    <row r="144" spans="1:71" s="201" customFormat="1" ht="13.8">
      <c r="A144" s="444"/>
      <c r="B144" s="444"/>
      <c r="C144" s="444"/>
      <c r="D144" s="444"/>
      <c r="E144" s="444"/>
      <c r="F144" s="444"/>
      <c r="G144" s="609"/>
      <c r="H144" s="444"/>
      <c r="I144" s="444"/>
      <c r="J144" s="481"/>
      <c r="K144" s="481"/>
      <c r="L144" s="481"/>
      <c r="M144" s="481"/>
      <c r="N144" s="481"/>
      <c r="O144" s="481"/>
      <c r="P144" s="481"/>
      <c r="Q144" s="482"/>
      <c r="R144" s="481"/>
      <c r="S144" s="481"/>
      <c r="T144" s="481"/>
      <c r="U144" s="481"/>
      <c r="V144" s="481"/>
      <c r="W144" s="481"/>
      <c r="X144" s="481"/>
      <c r="Y144" s="481"/>
      <c r="Z144" s="481"/>
      <c r="AA144" s="481"/>
      <c r="AB144" s="481"/>
      <c r="AC144" s="481"/>
      <c r="AD144" s="481"/>
      <c r="AE144" s="481"/>
      <c r="AF144" s="481"/>
      <c r="AG144" s="481"/>
      <c r="AH144" s="481"/>
      <c r="AI144" s="481"/>
      <c r="AJ144" s="481"/>
      <c r="AK144" s="482"/>
      <c r="AL144" s="481"/>
      <c r="AM144" s="481"/>
      <c r="AN144" s="481"/>
      <c r="AO144" s="482"/>
      <c r="AP144" s="481"/>
      <c r="AQ144" s="481"/>
      <c r="AR144" s="481"/>
      <c r="AS144" s="481"/>
      <c r="AT144" s="481"/>
      <c r="AU144" s="481"/>
      <c r="AV144" s="481"/>
      <c r="AW144" s="481"/>
      <c r="AX144" s="481"/>
      <c r="AY144" s="481"/>
      <c r="AZ144" s="481"/>
      <c r="BA144" s="481"/>
      <c r="BB144" s="481"/>
      <c r="BC144" s="482"/>
      <c r="BD144" s="481"/>
      <c r="BE144" s="481"/>
      <c r="BF144" s="481"/>
      <c r="BG144" s="481"/>
      <c r="BH144" s="481"/>
      <c r="BI144" s="481"/>
      <c r="BJ144" s="481"/>
      <c r="BK144" s="481"/>
      <c r="BL144" s="481"/>
      <c r="BM144" s="481"/>
      <c r="BN144" s="481"/>
      <c r="BO144" s="481"/>
      <c r="BP144" s="481"/>
      <c r="BQ144" s="481"/>
      <c r="BR144" s="481"/>
      <c r="BS144" s="481"/>
    </row>
    <row r="145" spans="1:71" s="201" customFormat="1" ht="13.8">
      <c r="A145" s="444"/>
      <c r="B145" s="464" t="s">
        <v>1265</v>
      </c>
      <c r="C145" s="454"/>
      <c r="D145" s="444"/>
      <c r="E145" s="444"/>
      <c r="F145" s="444"/>
      <c r="G145" s="609"/>
      <c r="H145" s="444"/>
      <c r="I145" s="444"/>
      <c r="J145" s="481"/>
      <c r="K145" s="481"/>
      <c r="L145" s="481"/>
      <c r="M145" s="481"/>
      <c r="N145" s="481"/>
      <c r="O145" s="481"/>
      <c r="P145" s="481"/>
      <c r="Q145" s="482"/>
      <c r="R145" s="481"/>
      <c r="S145" s="481"/>
      <c r="T145" s="481"/>
      <c r="U145" s="481"/>
      <c r="V145" s="481"/>
      <c r="W145" s="481"/>
      <c r="X145" s="481"/>
      <c r="Y145" s="481"/>
      <c r="Z145" s="481"/>
      <c r="AA145" s="481"/>
      <c r="AB145" s="481"/>
      <c r="AC145" s="481"/>
      <c r="AD145" s="481"/>
      <c r="AE145" s="481"/>
      <c r="AF145" s="481"/>
      <c r="AG145" s="481"/>
      <c r="AH145" s="481"/>
      <c r="AI145" s="481"/>
      <c r="AJ145" s="481"/>
      <c r="AK145" s="482"/>
      <c r="AL145" s="481"/>
      <c r="AM145" s="481"/>
      <c r="AN145" s="481"/>
      <c r="AO145" s="482"/>
      <c r="AP145" s="481"/>
      <c r="AQ145" s="481"/>
      <c r="AR145" s="481"/>
      <c r="AS145" s="481"/>
      <c r="AT145" s="481"/>
      <c r="AU145" s="481"/>
      <c r="AV145" s="481"/>
      <c r="AW145" s="481"/>
      <c r="AX145" s="481"/>
      <c r="AY145" s="481"/>
      <c r="AZ145" s="481"/>
      <c r="BA145" s="481"/>
      <c r="BB145" s="481"/>
      <c r="BC145" s="482"/>
      <c r="BD145" s="481"/>
      <c r="BE145" s="481"/>
      <c r="BF145" s="481"/>
      <c r="BG145" s="481"/>
      <c r="BH145" s="481"/>
      <c r="BI145" s="481"/>
      <c r="BJ145" s="481"/>
      <c r="BK145" s="481"/>
      <c r="BL145" s="481"/>
      <c r="BM145" s="481"/>
      <c r="BN145" s="481"/>
      <c r="BO145" s="481"/>
      <c r="BP145" s="481"/>
      <c r="BQ145" s="481"/>
      <c r="BR145" s="481"/>
      <c r="BS145" s="481"/>
    </row>
    <row r="146" spans="1:71" s="201" customFormat="1" ht="13.8">
      <c r="A146" s="444"/>
      <c r="B146" s="444"/>
      <c r="C146" s="454"/>
      <c r="D146" s="444"/>
      <c r="E146" s="444"/>
      <c r="F146" s="444"/>
      <c r="G146" s="609"/>
      <c r="H146" s="444"/>
      <c r="I146" s="444"/>
      <c r="J146" s="481"/>
      <c r="K146" s="481"/>
      <c r="L146" s="481"/>
      <c r="M146" s="481"/>
      <c r="N146" s="481"/>
      <c r="O146" s="481"/>
      <c r="P146" s="481"/>
      <c r="Q146" s="482"/>
      <c r="R146" s="481"/>
      <c r="S146" s="481"/>
      <c r="T146" s="481"/>
      <c r="U146" s="481"/>
      <c r="V146" s="481"/>
      <c r="W146" s="481"/>
      <c r="X146" s="481"/>
      <c r="Y146" s="481"/>
      <c r="Z146" s="481"/>
      <c r="AA146" s="481"/>
      <c r="AB146" s="481"/>
      <c r="AC146" s="481"/>
      <c r="AD146" s="481"/>
      <c r="AE146" s="481"/>
      <c r="AF146" s="481"/>
      <c r="AG146" s="481"/>
      <c r="AH146" s="481"/>
      <c r="AI146" s="481"/>
      <c r="AJ146" s="481"/>
      <c r="AK146" s="482"/>
      <c r="AL146" s="481"/>
      <c r="AM146" s="481"/>
      <c r="AN146" s="481"/>
      <c r="AO146" s="482"/>
      <c r="AP146" s="481"/>
      <c r="AQ146" s="481"/>
      <c r="AR146" s="481"/>
      <c r="AS146" s="481"/>
      <c r="AT146" s="481"/>
      <c r="AU146" s="481"/>
      <c r="AV146" s="481"/>
      <c r="AW146" s="481"/>
      <c r="AX146" s="481"/>
      <c r="AY146" s="481"/>
      <c r="AZ146" s="481"/>
      <c r="BA146" s="481"/>
      <c r="BB146" s="481"/>
      <c r="BC146" s="482"/>
      <c r="BD146" s="481"/>
      <c r="BE146" s="481"/>
      <c r="BF146" s="481"/>
      <c r="BG146" s="481"/>
      <c r="BH146" s="481"/>
      <c r="BI146" s="481"/>
      <c r="BJ146" s="481"/>
      <c r="BK146" s="481"/>
      <c r="BL146" s="481"/>
      <c r="BM146" s="481"/>
      <c r="BN146" s="481"/>
      <c r="BO146" s="481"/>
      <c r="BP146" s="481"/>
      <c r="BQ146" s="481"/>
      <c r="BR146" s="481"/>
      <c r="BS146" s="481"/>
    </row>
    <row r="147" spans="1:71" s="201" customFormat="1" ht="13.8">
      <c r="A147" s="444"/>
      <c r="B147" s="444"/>
      <c r="C147" s="444"/>
      <c r="D147" s="454" t="s">
        <v>1266</v>
      </c>
      <c r="E147" s="444"/>
      <c r="F147" s="444"/>
      <c r="G147" s="609"/>
      <c r="H147" s="444"/>
      <c r="I147" s="444"/>
      <c r="J147" s="481"/>
      <c r="K147" s="481"/>
      <c r="L147" s="481"/>
      <c r="M147" s="481"/>
      <c r="N147" s="481"/>
      <c r="O147" s="481"/>
      <c r="P147" s="481"/>
      <c r="Q147" s="482"/>
      <c r="R147" s="481"/>
      <c r="S147" s="481"/>
      <c r="T147" s="481"/>
      <c r="U147" s="481"/>
      <c r="V147" s="481"/>
      <c r="W147" s="481"/>
      <c r="X147" s="481"/>
      <c r="Y147" s="481"/>
      <c r="Z147" s="481"/>
      <c r="AA147" s="481"/>
      <c r="AB147" s="481"/>
      <c r="AC147" s="481"/>
      <c r="AD147" s="481"/>
      <c r="AE147" s="481"/>
      <c r="AF147" s="481"/>
      <c r="AG147" s="481"/>
      <c r="AH147" s="481"/>
      <c r="AI147" s="481"/>
      <c r="AJ147" s="481"/>
      <c r="AK147" s="482"/>
      <c r="AL147" s="481"/>
      <c r="AM147" s="481"/>
      <c r="AN147" s="481"/>
      <c r="AO147" s="482"/>
      <c r="AP147" s="481"/>
      <c r="AQ147" s="481"/>
      <c r="AR147" s="481"/>
      <c r="AS147" s="481"/>
      <c r="AT147" s="481"/>
      <c r="AU147" s="481"/>
      <c r="AV147" s="481"/>
      <c r="AW147" s="481"/>
      <c r="AX147" s="481"/>
      <c r="AY147" s="481"/>
      <c r="AZ147" s="481"/>
      <c r="BA147" s="481"/>
      <c r="BB147" s="481"/>
      <c r="BC147" s="482"/>
      <c r="BD147" s="481"/>
      <c r="BE147" s="481"/>
      <c r="BF147" s="481"/>
      <c r="BG147" s="481"/>
      <c r="BH147" s="481"/>
      <c r="BI147" s="481"/>
      <c r="BJ147" s="481"/>
      <c r="BK147" s="481"/>
      <c r="BL147" s="481"/>
      <c r="BM147" s="481"/>
      <c r="BN147" s="481"/>
      <c r="BO147" s="481"/>
      <c r="BP147" s="481"/>
      <c r="BQ147" s="481"/>
      <c r="BR147" s="481"/>
      <c r="BS147" s="481"/>
    </row>
    <row r="148" spans="1:71" s="201" customFormat="1" ht="13.8">
      <c r="A148" s="444"/>
      <c r="B148" s="444"/>
      <c r="C148" s="454"/>
      <c r="D148" s="444"/>
      <c r="E148" s="574">
        <f>InpPerformance!E13</f>
        <v>0</v>
      </c>
      <c r="F148" s="444"/>
      <c r="G148" s="574">
        <f>InpPerformance!G13</f>
        <v>0</v>
      </c>
      <c r="H148" s="444"/>
      <c r="I148" s="444"/>
      <c r="J148" s="582">
        <f>InpPerformance!J13</f>
        <v>0</v>
      </c>
      <c r="K148" s="582">
        <f>InpPerformance!K13</f>
        <v>0</v>
      </c>
      <c r="L148" s="582">
        <f>InpPerformance!L13</f>
        <v>0</v>
      </c>
      <c r="M148" s="582">
        <f>InpPerformance!M13</f>
        <v>0</v>
      </c>
      <c r="N148" s="582">
        <f>InpPerformance!N13</f>
        <v>0</v>
      </c>
      <c r="O148" s="582">
        <f>InpPerformance!O13</f>
        <v>0</v>
      </c>
      <c r="P148" s="582">
        <f>InpPerformance!P13</f>
        <v>0</v>
      </c>
      <c r="Q148" s="583">
        <f>InpPerformance!Q13</f>
        <v>0</v>
      </c>
      <c r="R148" s="582">
        <f>InpPerformance!R13</f>
        <v>0</v>
      </c>
      <c r="S148" s="582">
        <f>InpPerformance!S13</f>
        <v>0</v>
      </c>
      <c r="T148" s="582">
        <f>InpPerformance!T13</f>
        <v>0</v>
      </c>
      <c r="U148" s="582">
        <f>InpPerformance!U13</f>
        <v>0</v>
      </c>
      <c r="V148" s="582">
        <f>InpPerformance!V13</f>
        <v>0</v>
      </c>
      <c r="W148" s="582">
        <f>InpPerformance!W13</f>
        <v>0</v>
      </c>
      <c r="X148" s="582">
        <f>InpPerformance!X13</f>
        <v>0</v>
      </c>
      <c r="Y148" s="582">
        <f>InpPerformance!Y13</f>
        <v>0</v>
      </c>
      <c r="Z148" s="582">
        <f>InpPerformance!Z13</f>
        <v>0</v>
      </c>
      <c r="AA148" s="582">
        <f>InpPerformance!AA13</f>
        <v>0</v>
      </c>
      <c r="AB148" s="582">
        <f>InpPerformance!AB13</f>
        <v>0</v>
      </c>
      <c r="AC148" s="582">
        <f>InpPerformance!AC13</f>
        <v>0</v>
      </c>
      <c r="AD148" s="582">
        <f>InpPerformance!AD13</f>
        <v>0</v>
      </c>
      <c r="AE148" s="582">
        <f>InpPerformance!AE13</f>
        <v>0</v>
      </c>
      <c r="AF148" s="582">
        <f>InpPerformance!AF13</f>
        <v>0</v>
      </c>
      <c r="AG148" s="582">
        <f>InpPerformance!AG13</f>
        <v>0</v>
      </c>
      <c r="AH148" s="582">
        <f>InpPerformance!AH13</f>
        <v>0</v>
      </c>
      <c r="AI148" s="582">
        <f>InpPerformance!AI13</f>
        <v>0</v>
      </c>
      <c r="AJ148" s="582">
        <f>InpPerformance!AJ13</f>
        <v>0</v>
      </c>
      <c r="AK148" s="583">
        <f>InpPerformance!AK13</f>
        <v>0</v>
      </c>
      <c r="AL148" s="582">
        <f>InpPerformance!AL13</f>
        <v>0</v>
      </c>
      <c r="AM148" s="582">
        <f>InpPerformance!AM13</f>
        <v>0</v>
      </c>
      <c r="AN148" s="582">
        <f>InpPerformance!AN13</f>
        <v>0</v>
      </c>
      <c r="AO148" s="583">
        <f>InpPerformance!AO13</f>
        <v>0</v>
      </c>
      <c r="AP148" s="582">
        <f>InpPerformance!AP13</f>
        <v>0</v>
      </c>
      <c r="AQ148" s="582">
        <f>InpPerformance!AQ13</f>
        <v>0</v>
      </c>
      <c r="AR148" s="582">
        <f>InpPerformance!AR13</f>
        <v>0</v>
      </c>
      <c r="AS148" s="582">
        <f>InpPerformance!AS13</f>
        <v>0</v>
      </c>
      <c r="AT148" s="582">
        <f>InpPerformance!AT13</f>
        <v>0</v>
      </c>
      <c r="AU148" s="582">
        <f>InpPerformance!AU13</f>
        <v>0</v>
      </c>
      <c r="AV148" s="582">
        <f>InpPerformance!AV13</f>
        <v>0</v>
      </c>
      <c r="AW148" s="582">
        <f>InpPerformance!AW13</f>
        <v>0</v>
      </c>
      <c r="AX148" s="582">
        <f>InpPerformance!AX13</f>
        <v>0</v>
      </c>
      <c r="AY148" s="582">
        <f>InpPerformance!AY13</f>
        <v>0</v>
      </c>
      <c r="AZ148" s="582">
        <f>InpPerformance!AZ13</f>
        <v>0</v>
      </c>
      <c r="BA148" s="582">
        <f>InpPerformance!BA13</f>
        <v>0</v>
      </c>
      <c r="BB148" s="582">
        <f>InpPerformance!BB13</f>
        <v>0</v>
      </c>
      <c r="BC148" s="583">
        <f>InpPerformance!BC13</f>
        <v>0</v>
      </c>
      <c r="BD148" s="582">
        <f>InpPerformance!BD13</f>
        <v>0</v>
      </c>
      <c r="BE148" s="582">
        <f>InpPerformance!BE13</f>
        <v>0</v>
      </c>
      <c r="BF148" s="582">
        <f>InpPerformance!BF13</f>
        <v>0</v>
      </c>
      <c r="BG148" s="582">
        <f>InpPerformance!BG13</f>
        <v>0</v>
      </c>
      <c r="BH148" s="582">
        <f>InpPerformance!BH13</f>
        <v>0</v>
      </c>
      <c r="BI148" s="582">
        <f>InpPerformance!BI13</f>
        <v>0</v>
      </c>
      <c r="BJ148" s="582">
        <f>InpPerformance!BJ13</f>
        <v>0</v>
      </c>
      <c r="BK148" s="582">
        <f>InpPerformance!BK13</f>
        <v>0</v>
      </c>
      <c r="BL148" s="582">
        <f>InpPerformance!BL13</f>
        <v>0</v>
      </c>
      <c r="BM148" s="582">
        <f>InpPerformance!BM13</f>
        <v>0</v>
      </c>
      <c r="BN148" s="582">
        <f>InpPerformance!BN13</f>
        <v>0</v>
      </c>
      <c r="BO148" s="582">
        <f>InpPerformance!BO13</f>
        <v>0</v>
      </c>
      <c r="BP148" s="582">
        <f>InpPerformance!BP13</f>
        <v>0</v>
      </c>
      <c r="BQ148" s="582">
        <f>InpPerformance!BQ13</f>
        <v>0</v>
      </c>
      <c r="BR148" s="582">
        <f>InpPerformance!BR13</f>
        <v>0</v>
      </c>
      <c r="BS148" s="582">
        <f>InpPerformance!BS13</f>
        <v>0</v>
      </c>
    </row>
    <row r="149" spans="1:71" s="201" customFormat="1" ht="13.8">
      <c r="A149" s="444"/>
      <c r="B149" s="444"/>
      <c r="C149" s="454"/>
      <c r="D149" s="444"/>
      <c r="E149" s="444" t="s">
        <v>1267</v>
      </c>
      <c r="F149" s="444"/>
      <c r="G149" s="609" t="s">
        <v>1030</v>
      </c>
      <c r="H149" s="444"/>
      <c r="I149" s="444"/>
      <c r="J149" s="481" t="str">
        <f>IF(J148="","",$E148&amp;J148)</f>
        <v>00</v>
      </c>
      <c r="K149" s="610" t="str">
        <f t="shared" ref="K149:BS149" si="307">IF(K148="","",$E148&amp;K148)</f>
        <v>00</v>
      </c>
      <c r="L149" s="481" t="str">
        <f t="shared" si="307"/>
        <v>00</v>
      </c>
      <c r="M149" s="481" t="str">
        <f>IF(M148="","",$E148&amp;M148)</f>
        <v>00</v>
      </c>
      <c r="N149" s="481" t="str">
        <f t="shared" si="307"/>
        <v>00</v>
      </c>
      <c r="O149" s="481" t="str">
        <f>IF(O148="","",$E148&amp;O148)</f>
        <v>00</v>
      </c>
      <c r="P149" s="481" t="str">
        <f t="shared" si="307"/>
        <v>00</v>
      </c>
      <c r="Q149" s="482" t="str">
        <f t="shared" si="307"/>
        <v>00</v>
      </c>
      <c r="R149" s="481" t="str">
        <f t="shared" si="307"/>
        <v>00</v>
      </c>
      <c r="S149" s="481" t="str">
        <f t="shared" si="307"/>
        <v>00</v>
      </c>
      <c r="T149" s="481" t="str">
        <f t="shared" si="307"/>
        <v>00</v>
      </c>
      <c r="U149" s="481" t="str">
        <f t="shared" si="307"/>
        <v>00</v>
      </c>
      <c r="V149" s="481" t="str">
        <f t="shared" si="307"/>
        <v>00</v>
      </c>
      <c r="W149" s="481" t="str">
        <f t="shared" si="307"/>
        <v>00</v>
      </c>
      <c r="X149" s="481" t="str">
        <f t="shared" si="307"/>
        <v>00</v>
      </c>
      <c r="Y149" s="481" t="str">
        <f t="shared" si="307"/>
        <v>00</v>
      </c>
      <c r="Z149" s="481" t="str">
        <f t="shared" si="307"/>
        <v>00</v>
      </c>
      <c r="AA149" s="481" t="str">
        <f t="shared" si="307"/>
        <v>00</v>
      </c>
      <c r="AB149" s="481" t="str">
        <f t="shared" si="307"/>
        <v>00</v>
      </c>
      <c r="AC149" s="481" t="str">
        <f t="shared" si="307"/>
        <v>00</v>
      </c>
      <c r="AD149" s="481" t="str">
        <f t="shared" si="307"/>
        <v>00</v>
      </c>
      <c r="AE149" s="481" t="str">
        <f t="shared" si="307"/>
        <v>00</v>
      </c>
      <c r="AF149" s="481" t="str">
        <f t="shared" si="307"/>
        <v>00</v>
      </c>
      <c r="AG149" s="481" t="str">
        <f t="shared" si="307"/>
        <v>00</v>
      </c>
      <c r="AH149" s="481" t="str">
        <f t="shared" si="307"/>
        <v>00</v>
      </c>
      <c r="AI149" s="481" t="str">
        <f t="shared" si="307"/>
        <v>00</v>
      </c>
      <c r="AJ149" s="481" t="str">
        <f t="shared" si="307"/>
        <v>00</v>
      </c>
      <c r="AK149" s="482" t="str">
        <f t="shared" si="307"/>
        <v>00</v>
      </c>
      <c r="AL149" s="481" t="str">
        <f t="shared" si="307"/>
        <v>00</v>
      </c>
      <c r="AM149" s="481" t="str">
        <f t="shared" si="307"/>
        <v>00</v>
      </c>
      <c r="AN149" s="481" t="str">
        <f t="shared" si="307"/>
        <v>00</v>
      </c>
      <c r="AO149" s="482" t="str">
        <f t="shared" si="307"/>
        <v>00</v>
      </c>
      <c r="AP149" s="481" t="str">
        <f t="shared" si="307"/>
        <v>00</v>
      </c>
      <c r="AQ149" s="481" t="str">
        <f t="shared" si="307"/>
        <v>00</v>
      </c>
      <c r="AR149" s="481" t="str">
        <f t="shared" si="307"/>
        <v>00</v>
      </c>
      <c r="AS149" s="481" t="str">
        <f t="shared" si="307"/>
        <v>00</v>
      </c>
      <c r="AT149" s="481" t="str">
        <f t="shared" si="307"/>
        <v>00</v>
      </c>
      <c r="AU149" s="481" t="str">
        <f t="shared" si="307"/>
        <v>00</v>
      </c>
      <c r="AV149" s="481" t="str">
        <f t="shared" si="307"/>
        <v>00</v>
      </c>
      <c r="AW149" s="481" t="str">
        <f t="shared" si="307"/>
        <v>00</v>
      </c>
      <c r="AX149" s="481" t="str">
        <f t="shared" si="307"/>
        <v>00</v>
      </c>
      <c r="AY149" s="481" t="str">
        <f t="shared" si="307"/>
        <v>00</v>
      </c>
      <c r="AZ149" s="481" t="str">
        <f t="shared" si="307"/>
        <v>00</v>
      </c>
      <c r="BA149" s="481" t="str">
        <f t="shared" si="307"/>
        <v>00</v>
      </c>
      <c r="BB149" s="481" t="str">
        <f t="shared" si="307"/>
        <v>00</v>
      </c>
      <c r="BC149" s="482" t="str">
        <f t="shared" si="307"/>
        <v>00</v>
      </c>
      <c r="BD149" s="481" t="str">
        <f t="shared" si="307"/>
        <v>00</v>
      </c>
      <c r="BE149" s="481" t="str">
        <f t="shared" si="307"/>
        <v>00</v>
      </c>
      <c r="BF149" s="481" t="str">
        <f>IF(BF148="","",$E148&amp;BF148)</f>
        <v>00</v>
      </c>
      <c r="BG149" s="481" t="str">
        <f>IF(BG148="","",$E148&amp;BG148)</f>
        <v>00</v>
      </c>
      <c r="BH149" s="481" t="str">
        <f t="shared" si="307"/>
        <v>00</v>
      </c>
      <c r="BI149" s="481" t="str">
        <f t="shared" si="307"/>
        <v>00</v>
      </c>
      <c r="BJ149" s="481" t="str">
        <f t="shared" si="307"/>
        <v>00</v>
      </c>
      <c r="BK149" s="481" t="str">
        <f t="shared" si="307"/>
        <v>00</v>
      </c>
      <c r="BL149" s="481" t="str">
        <f t="shared" si="307"/>
        <v>00</v>
      </c>
      <c r="BM149" s="481" t="str">
        <f t="shared" si="307"/>
        <v>00</v>
      </c>
      <c r="BN149" s="481" t="str">
        <f t="shared" si="307"/>
        <v>00</v>
      </c>
      <c r="BO149" s="481" t="str">
        <f t="shared" si="307"/>
        <v>00</v>
      </c>
      <c r="BP149" s="481" t="str">
        <f t="shared" si="307"/>
        <v>00</v>
      </c>
      <c r="BQ149" s="481" t="str">
        <f t="shared" si="307"/>
        <v>00</v>
      </c>
      <c r="BR149" s="481" t="str">
        <f t="shared" si="307"/>
        <v>00</v>
      </c>
      <c r="BS149" s="481" t="str">
        <f t="shared" si="307"/>
        <v>00</v>
      </c>
    </row>
    <row r="150" spans="1:71" s="201" customFormat="1" ht="13.8">
      <c r="A150" s="444"/>
      <c r="B150" s="444"/>
      <c r="C150" s="454"/>
      <c r="D150" s="444"/>
      <c r="E150" s="444"/>
      <c r="F150" s="444"/>
      <c r="G150" s="609"/>
      <c r="H150" s="444"/>
      <c r="I150" s="444"/>
      <c r="J150" s="481"/>
      <c r="K150" s="481"/>
      <c r="L150" s="481"/>
      <c r="M150" s="481"/>
      <c r="N150" s="481"/>
      <c r="O150" s="481"/>
      <c r="P150" s="481"/>
      <c r="Q150" s="482"/>
      <c r="R150" s="481"/>
      <c r="S150" s="481"/>
      <c r="T150" s="481"/>
      <c r="U150" s="481"/>
      <c r="V150" s="481"/>
      <c r="W150" s="481"/>
      <c r="X150" s="481"/>
      <c r="Y150" s="481"/>
      <c r="Z150" s="481"/>
      <c r="AA150" s="481"/>
      <c r="AB150" s="481"/>
      <c r="AC150" s="481"/>
      <c r="AD150" s="481"/>
      <c r="AE150" s="481"/>
      <c r="AF150" s="481"/>
      <c r="AG150" s="481"/>
      <c r="AH150" s="481"/>
      <c r="AI150" s="481"/>
      <c r="AJ150" s="481"/>
      <c r="AK150" s="482"/>
      <c r="AL150" s="481"/>
      <c r="AM150" s="481"/>
      <c r="AN150" s="481"/>
      <c r="AO150" s="482"/>
      <c r="AP150" s="481"/>
      <c r="AQ150" s="481"/>
      <c r="AR150" s="481"/>
      <c r="AS150" s="481"/>
      <c r="AT150" s="481"/>
      <c r="AU150" s="481"/>
      <c r="AV150" s="481"/>
      <c r="AW150" s="481"/>
      <c r="AX150" s="481"/>
      <c r="AY150" s="481"/>
      <c r="AZ150" s="481"/>
      <c r="BA150" s="481"/>
      <c r="BB150" s="481"/>
      <c r="BC150" s="482"/>
      <c r="BD150" s="481"/>
      <c r="BE150" s="481"/>
      <c r="BF150" s="481"/>
      <c r="BG150" s="481"/>
      <c r="BH150" s="481"/>
      <c r="BI150" s="481"/>
      <c r="BJ150" s="481"/>
      <c r="BK150" s="481"/>
      <c r="BL150" s="481"/>
      <c r="BM150" s="481"/>
      <c r="BN150" s="481"/>
      <c r="BO150" s="481"/>
      <c r="BP150" s="481"/>
      <c r="BQ150" s="481"/>
      <c r="BR150" s="481"/>
      <c r="BS150" s="481"/>
    </row>
    <row r="151" spans="1:71" s="201" customFormat="1" ht="13.8">
      <c r="A151" s="444"/>
      <c r="B151" s="444"/>
      <c r="C151" s="454"/>
      <c r="D151" s="454" t="s">
        <v>1268</v>
      </c>
      <c r="E151" s="444"/>
      <c r="F151" s="444"/>
      <c r="G151" s="609"/>
      <c r="H151" s="444"/>
      <c r="I151" s="444"/>
      <c r="J151" s="481"/>
      <c r="K151" s="481"/>
      <c r="L151" s="481"/>
      <c r="M151" s="481"/>
      <c r="N151" s="481"/>
      <c r="O151" s="481"/>
      <c r="P151" s="481"/>
      <c r="Q151" s="482"/>
      <c r="R151" s="481"/>
      <c r="S151" s="481"/>
      <c r="T151" s="481"/>
      <c r="U151" s="481"/>
      <c r="V151" s="481"/>
      <c r="W151" s="481"/>
      <c r="X151" s="481"/>
      <c r="Y151" s="481"/>
      <c r="Z151" s="481"/>
      <c r="AA151" s="481"/>
      <c r="AB151" s="481"/>
      <c r="AC151" s="481"/>
      <c r="AD151" s="481"/>
      <c r="AE151" s="481"/>
      <c r="AF151" s="481"/>
      <c r="AG151" s="481"/>
      <c r="AH151" s="481"/>
      <c r="AI151" s="481"/>
      <c r="AJ151" s="481"/>
      <c r="AK151" s="482"/>
      <c r="AL151" s="481"/>
      <c r="AM151" s="481"/>
      <c r="AN151" s="481"/>
      <c r="AO151" s="482"/>
      <c r="AP151" s="481"/>
      <c r="AQ151" s="481"/>
      <c r="AR151" s="481"/>
      <c r="AS151" s="481"/>
      <c r="AT151" s="481"/>
      <c r="AU151" s="481"/>
      <c r="AV151" s="481"/>
      <c r="AW151" s="481"/>
      <c r="AX151" s="481"/>
      <c r="AY151" s="481"/>
      <c r="AZ151" s="481"/>
      <c r="BA151" s="481"/>
      <c r="BB151" s="481"/>
      <c r="BC151" s="482"/>
      <c r="BD151" s="481"/>
      <c r="BE151" s="481"/>
      <c r="BF151" s="481"/>
      <c r="BG151" s="481"/>
      <c r="BH151" s="481"/>
      <c r="BI151" s="481"/>
      <c r="BJ151" s="481"/>
      <c r="BK151" s="481"/>
      <c r="BL151" s="481"/>
      <c r="BM151" s="481"/>
      <c r="BN151" s="481"/>
      <c r="BO151" s="481"/>
      <c r="BP151" s="481"/>
      <c r="BQ151" s="481"/>
      <c r="BR151" s="481"/>
      <c r="BS151" s="481"/>
    </row>
    <row r="152" spans="1:71" s="201" customFormat="1" ht="13.8">
      <c r="A152" s="444"/>
      <c r="B152" s="444"/>
      <c r="C152" s="454"/>
      <c r="D152" s="444"/>
      <c r="E152" s="611" t="str">
        <f>E45</f>
        <v>Standard outperformance payments</v>
      </c>
      <c r="F152" s="444"/>
      <c r="G152" s="481" t="str">
        <f>G45</f>
        <v>£m (2017-18 prices)</v>
      </c>
      <c r="H152" s="444"/>
      <c r="I152" s="444"/>
      <c r="J152" s="567">
        <f t="shared" ref="J152:BS152" si="308">J45</f>
        <v>0</v>
      </c>
      <c r="K152" s="567">
        <f t="shared" si="308"/>
        <v>0.25938333333333352</v>
      </c>
      <c r="L152" s="567">
        <f t="shared" si="308"/>
        <v>0</v>
      </c>
      <c r="M152" s="567">
        <f>M45</f>
        <v>0.18989999999999999</v>
      </c>
      <c r="N152" s="567">
        <f t="shared" si="308"/>
        <v>0</v>
      </c>
      <c r="O152" s="567">
        <f>O45</f>
        <v>0</v>
      </c>
      <c r="P152" s="567">
        <f t="shared" si="308"/>
        <v>0</v>
      </c>
      <c r="Q152" s="568">
        <f t="shared" si="308"/>
        <v>0.25339999999999996</v>
      </c>
      <c r="R152" s="567">
        <f t="shared" si="308"/>
        <v>0</v>
      </c>
      <c r="S152" s="567">
        <f t="shared" si="308"/>
        <v>0</v>
      </c>
      <c r="T152" s="567">
        <f t="shared" si="308"/>
        <v>0</v>
      </c>
      <c r="U152" s="567">
        <f t="shared" si="308"/>
        <v>0</v>
      </c>
      <c r="V152" s="567">
        <f t="shared" si="308"/>
        <v>4.3750000000000004E-2</v>
      </c>
      <c r="W152" s="567">
        <f t="shared" si="308"/>
        <v>0.28863999999999995</v>
      </c>
      <c r="X152" s="567">
        <f t="shared" si="308"/>
        <v>0</v>
      </c>
      <c r="Y152" s="567">
        <f t="shared" si="308"/>
        <v>0</v>
      </c>
      <c r="Z152" s="567">
        <f t="shared" si="308"/>
        <v>0</v>
      </c>
      <c r="AA152" s="567">
        <f t="shared" si="308"/>
        <v>0</v>
      </c>
      <c r="AB152" s="567">
        <f t="shared" si="308"/>
        <v>0</v>
      </c>
      <c r="AC152" s="567">
        <f t="shared" si="308"/>
        <v>0</v>
      </c>
      <c r="AD152" s="567">
        <f t="shared" si="308"/>
        <v>0</v>
      </c>
      <c r="AE152" s="567">
        <f t="shared" si="308"/>
        <v>0</v>
      </c>
      <c r="AF152" s="567">
        <f t="shared" si="308"/>
        <v>0</v>
      </c>
      <c r="AG152" s="567">
        <f t="shared" si="308"/>
        <v>0</v>
      </c>
      <c r="AH152" s="567">
        <f t="shared" si="308"/>
        <v>0</v>
      </c>
      <c r="AI152" s="567">
        <f t="shared" si="308"/>
        <v>0</v>
      </c>
      <c r="AJ152" s="567">
        <f t="shared" si="308"/>
        <v>0</v>
      </c>
      <c r="AK152" s="568">
        <f t="shared" si="308"/>
        <v>0</v>
      </c>
      <c r="AL152" s="567">
        <f t="shared" si="308"/>
        <v>0</v>
      </c>
      <c r="AM152" s="567">
        <f t="shared" si="308"/>
        <v>0</v>
      </c>
      <c r="AN152" s="567">
        <f t="shared" si="308"/>
        <v>0</v>
      </c>
      <c r="AO152" s="568">
        <f t="shared" si="308"/>
        <v>0</v>
      </c>
      <c r="AP152" s="567">
        <f t="shared" si="308"/>
        <v>0</v>
      </c>
      <c r="AQ152" s="567">
        <f t="shared" si="308"/>
        <v>0</v>
      </c>
      <c r="AR152" s="567">
        <f t="shared" si="308"/>
        <v>0</v>
      </c>
      <c r="AS152" s="567">
        <f t="shared" si="308"/>
        <v>0</v>
      </c>
      <c r="AT152" s="567">
        <f t="shared" si="308"/>
        <v>0</v>
      </c>
      <c r="AU152" s="567">
        <f t="shared" si="308"/>
        <v>0</v>
      </c>
      <c r="AV152" s="567">
        <f t="shared" si="308"/>
        <v>0</v>
      </c>
      <c r="AW152" s="567">
        <f t="shared" si="308"/>
        <v>0</v>
      </c>
      <c r="AX152" s="567">
        <f t="shared" si="308"/>
        <v>0</v>
      </c>
      <c r="AY152" s="567">
        <f t="shared" si="308"/>
        <v>0</v>
      </c>
      <c r="AZ152" s="567">
        <f t="shared" si="308"/>
        <v>0</v>
      </c>
      <c r="BA152" s="567">
        <f t="shared" si="308"/>
        <v>0</v>
      </c>
      <c r="BB152" s="567">
        <f t="shared" si="308"/>
        <v>0</v>
      </c>
      <c r="BC152" s="568">
        <f t="shared" si="308"/>
        <v>0</v>
      </c>
      <c r="BD152" s="567">
        <f t="shared" si="308"/>
        <v>0</v>
      </c>
      <c r="BE152" s="567">
        <f t="shared" si="308"/>
        <v>0</v>
      </c>
      <c r="BF152" s="567">
        <f>BF45</f>
        <v>0</v>
      </c>
      <c r="BG152" s="567">
        <f>BG45</f>
        <v>0</v>
      </c>
      <c r="BH152" s="567">
        <f t="shared" si="308"/>
        <v>0</v>
      </c>
      <c r="BI152" s="567">
        <f t="shared" si="308"/>
        <v>0</v>
      </c>
      <c r="BJ152" s="567">
        <f t="shared" si="308"/>
        <v>0</v>
      </c>
      <c r="BK152" s="567">
        <f t="shared" si="308"/>
        <v>0</v>
      </c>
      <c r="BL152" s="567">
        <f t="shared" si="308"/>
        <v>0</v>
      </c>
      <c r="BM152" s="567">
        <f t="shared" si="308"/>
        <v>0</v>
      </c>
      <c r="BN152" s="567">
        <f t="shared" si="308"/>
        <v>0</v>
      </c>
      <c r="BO152" s="567">
        <f t="shared" si="308"/>
        <v>0</v>
      </c>
      <c r="BP152" s="567">
        <f t="shared" si="308"/>
        <v>0</v>
      </c>
      <c r="BQ152" s="567">
        <f t="shared" si="308"/>
        <v>0</v>
      </c>
      <c r="BR152" s="567">
        <f t="shared" si="308"/>
        <v>0</v>
      </c>
      <c r="BS152" s="567">
        <f t="shared" si="308"/>
        <v>0</v>
      </c>
    </row>
    <row r="153" spans="1:71" s="201" customFormat="1" ht="13.8">
      <c r="A153" s="444"/>
      <c r="B153" s="444"/>
      <c r="C153" s="454"/>
      <c r="D153" s="444"/>
      <c r="E153" s="611" t="str">
        <f>E110</f>
        <v>Enhanced outperformance payments</v>
      </c>
      <c r="F153" s="444"/>
      <c r="G153" s="481" t="str">
        <f>G110</f>
        <v>£m (2017-18 prices)</v>
      </c>
      <c r="H153" s="444"/>
      <c r="I153" s="444"/>
      <c r="J153" s="567">
        <f>J110</f>
        <v>0</v>
      </c>
      <c r="K153" s="567">
        <f t="shared" ref="K153:BS153" si="309">K110</f>
        <v>0</v>
      </c>
      <c r="L153" s="567">
        <f t="shared" si="309"/>
        <v>0</v>
      </c>
      <c r="M153" s="567">
        <f>M110</f>
        <v>0</v>
      </c>
      <c r="N153" s="567">
        <f t="shared" si="309"/>
        <v>0</v>
      </c>
      <c r="O153" s="567">
        <f>O110</f>
        <v>0</v>
      </c>
      <c r="P153" s="567">
        <f t="shared" si="309"/>
        <v>0</v>
      </c>
      <c r="Q153" s="568">
        <f t="shared" si="309"/>
        <v>0</v>
      </c>
      <c r="R153" s="567">
        <f t="shared" si="309"/>
        <v>0</v>
      </c>
      <c r="S153" s="567">
        <f t="shared" si="309"/>
        <v>0</v>
      </c>
      <c r="T153" s="567">
        <f t="shared" si="309"/>
        <v>0</v>
      </c>
      <c r="U153" s="567">
        <f t="shared" si="309"/>
        <v>0</v>
      </c>
      <c r="V153" s="567">
        <f t="shared" si="309"/>
        <v>0</v>
      </c>
      <c r="W153" s="567">
        <f t="shared" si="309"/>
        <v>0</v>
      </c>
      <c r="X153" s="567">
        <f t="shared" si="309"/>
        <v>0</v>
      </c>
      <c r="Y153" s="567">
        <f t="shared" si="309"/>
        <v>0</v>
      </c>
      <c r="Z153" s="567">
        <f t="shared" si="309"/>
        <v>0</v>
      </c>
      <c r="AA153" s="567">
        <f t="shared" si="309"/>
        <v>0</v>
      </c>
      <c r="AB153" s="567">
        <f t="shared" si="309"/>
        <v>0</v>
      </c>
      <c r="AC153" s="567">
        <f t="shared" si="309"/>
        <v>0</v>
      </c>
      <c r="AD153" s="567">
        <f t="shared" si="309"/>
        <v>0</v>
      </c>
      <c r="AE153" s="567">
        <f t="shared" si="309"/>
        <v>0</v>
      </c>
      <c r="AF153" s="567">
        <f t="shared" si="309"/>
        <v>0</v>
      </c>
      <c r="AG153" s="567">
        <f t="shared" si="309"/>
        <v>0</v>
      </c>
      <c r="AH153" s="567">
        <f t="shared" si="309"/>
        <v>0</v>
      </c>
      <c r="AI153" s="567">
        <f t="shared" si="309"/>
        <v>0</v>
      </c>
      <c r="AJ153" s="567">
        <f t="shared" si="309"/>
        <v>0</v>
      </c>
      <c r="AK153" s="568">
        <f t="shared" si="309"/>
        <v>0</v>
      </c>
      <c r="AL153" s="567">
        <f t="shared" si="309"/>
        <v>0</v>
      </c>
      <c r="AM153" s="567">
        <f t="shared" si="309"/>
        <v>0</v>
      </c>
      <c r="AN153" s="567">
        <f t="shared" si="309"/>
        <v>0</v>
      </c>
      <c r="AO153" s="568">
        <f t="shared" si="309"/>
        <v>0</v>
      </c>
      <c r="AP153" s="567">
        <f t="shared" si="309"/>
        <v>0</v>
      </c>
      <c r="AQ153" s="567">
        <f t="shared" si="309"/>
        <v>0</v>
      </c>
      <c r="AR153" s="567">
        <f t="shared" si="309"/>
        <v>0</v>
      </c>
      <c r="AS153" s="567">
        <f t="shared" si="309"/>
        <v>0</v>
      </c>
      <c r="AT153" s="567">
        <f t="shared" si="309"/>
        <v>0</v>
      </c>
      <c r="AU153" s="567">
        <f t="shared" si="309"/>
        <v>0</v>
      </c>
      <c r="AV153" s="567">
        <f t="shared" si="309"/>
        <v>0</v>
      </c>
      <c r="AW153" s="567">
        <f t="shared" si="309"/>
        <v>0</v>
      </c>
      <c r="AX153" s="567">
        <f t="shared" si="309"/>
        <v>0</v>
      </c>
      <c r="AY153" s="567">
        <f t="shared" si="309"/>
        <v>0</v>
      </c>
      <c r="AZ153" s="567">
        <f t="shared" si="309"/>
        <v>0</v>
      </c>
      <c r="BA153" s="567">
        <f t="shared" si="309"/>
        <v>0</v>
      </c>
      <c r="BB153" s="567">
        <f t="shared" si="309"/>
        <v>0</v>
      </c>
      <c r="BC153" s="568">
        <f t="shared" si="309"/>
        <v>0</v>
      </c>
      <c r="BD153" s="567">
        <f t="shared" si="309"/>
        <v>0</v>
      </c>
      <c r="BE153" s="567">
        <f t="shared" si="309"/>
        <v>0</v>
      </c>
      <c r="BF153" s="567">
        <f>BF110</f>
        <v>0</v>
      </c>
      <c r="BG153" s="567">
        <f>BG110</f>
        <v>0</v>
      </c>
      <c r="BH153" s="567">
        <f t="shared" si="309"/>
        <v>0</v>
      </c>
      <c r="BI153" s="567">
        <f t="shared" si="309"/>
        <v>0</v>
      </c>
      <c r="BJ153" s="567">
        <f t="shared" si="309"/>
        <v>0</v>
      </c>
      <c r="BK153" s="567">
        <f t="shared" si="309"/>
        <v>0</v>
      </c>
      <c r="BL153" s="567">
        <f t="shared" si="309"/>
        <v>0</v>
      </c>
      <c r="BM153" s="567">
        <f t="shared" si="309"/>
        <v>0</v>
      </c>
      <c r="BN153" s="567">
        <f t="shared" si="309"/>
        <v>0</v>
      </c>
      <c r="BO153" s="567">
        <f t="shared" si="309"/>
        <v>0</v>
      </c>
      <c r="BP153" s="567">
        <f t="shared" si="309"/>
        <v>0</v>
      </c>
      <c r="BQ153" s="567">
        <f t="shared" si="309"/>
        <v>0</v>
      </c>
      <c r="BR153" s="567">
        <f t="shared" si="309"/>
        <v>0</v>
      </c>
      <c r="BS153" s="567">
        <f t="shared" si="309"/>
        <v>0</v>
      </c>
    </row>
    <row r="154" spans="1:71" s="201" customFormat="1" ht="13.8">
      <c r="A154" s="444"/>
      <c r="B154" s="444"/>
      <c r="C154" s="454"/>
      <c r="D154" s="444"/>
      <c r="E154" s="611" t="str">
        <f>E140</f>
        <v>Additional outperformance payments</v>
      </c>
      <c r="F154" s="444"/>
      <c r="G154" s="481" t="str">
        <f>G140</f>
        <v>£m (2017-18 prices)</v>
      </c>
      <c r="H154" s="444"/>
      <c r="I154" s="444"/>
      <c r="J154" s="567">
        <f>J140</f>
        <v>0</v>
      </c>
      <c r="K154" s="567">
        <f t="shared" ref="K154:BS154" si="310">K140</f>
        <v>0</v>
      </c>
      <c r="L154" s="567">
        <f t="shared" si="310"/>
        <v>0</v>
      </c>
      <c r="M154" s="567">
        <f>M140</f>
        <v>0</v>
      </c>
      <c r="N154" s="567">
        <f t="shared" si="310"/>
        <v>0</v>
      </c>
      <c r="O154" s="567">
        <f>O140</f>
        <v>0</v>
      </c>
      <c r="P154" s="567">
        <f t="shared" si="310"/>
        <v>0</v>
      </c>
      <c r="Q154" s="568">
        <f t="shared" si="310"/>
        <v>0</v>
      </c>
      <c r="R154" s="567">
        <f t="shared" si="310"/>
        <v>0</v>
      </c>
      <c r="S154" s="567">
        <f t="shared" si="310"/>
        <v>0</v>
      </c>
      <c r="T154" s="567">
        <f t="shared" si="310"/>
        <v>0</v>
      </c>
      <c r="U154" s="567">
        <f t="shared" si="310"/>
        <v>0</v>
      </c>
      <c r="V154" s="567">
        <f t="shared" si="310"/>
        <v>0</v>
      </c>
      <c r="W154" s="567">
        <f t="shared" si="310"/>
        <v>0</v>
      </c>
      <c r="X154" s="567">
        <f t="shared" si="310"/>
        <v>0</v>
      </c>
      <c r="Y154" s="567">
        <f t="shared" si="310"/>
        <v>0</v>
      </c>
      <c r="Z154" s="567">
        <f t="shared" si="310"/>
        <v>0</v>
      </c>
      <c r="AA154" s="567">
        <f t="shared" si="310"/>
        <v>0</v>
      </c>
      <c r="AB154" s="567">
        <f t="shared" si="310"/>
        <v>0</v>
      </c>
      <c r="AC154" s="567">
        <f t="shared" si="310"/>
        <v>0</v>
      </c>
      <c r="AD154" s="567">
        <f t="shared" si="310"/>
        <v>0</v>
      </c>
      <c r="AE154" s="567">
        <f t="shared" si="310"/>
        <v>0</v>
      </c>
      <c r="AF154" s="567">
        <f t="shared" si="310"/>
        <v>0</v>
      </c>
      <c r="AG154" s="567">
        <f t="shared" si="310"/>
        <v>0</v>
      </c>
      <c r="AH154" s="567">
        <f t="shared" si="310"/>
        <v>0</v>
      </c>
      <c r="AI154" s="567">
        <f t="shared" si="310"/>
        <v>0</v>
      </c>
      <c r="AJ154" s="567">
        <f t="shared" si="310"/>
        <v>0</v>
      </c>
      <c r="AK154" s="568">
        <f t="shared" si="310"/>
        <v>0</v>
      </c>
      <c r="AL154" s="567">
        <f t="shared" si="310"/>
        <v>0</v>
      </c>
      <c r="AM154" s="567">
        <f t="shared" si="310"/>
        <v>0</v>
      </c>
      <c r="AN154" s="567">
        <f t="shared" si="310"/>
        <v>0</v>
      </c>
      <c r="AO154" s="568">
        <f t="shared" si="310"/>
        <v>0</v>
      </c>
      <c r="AP154" s="567">
        <f t="shared" si="310"/>
        <v>0</v>
      </c>
      <c r="AQ154" s="567">
        <f t="shared" si="310"/>
        <v>0</v>
      </c>
      <c r="AR154" s="567">
        <f t="shared" si="310"/>
        <v>0</v>
      </c>
      <c r="AS154" s="567">
        <f t="shared" si="310"/>
        <v>0</v>
      </c>
      <c r="AT154" s="567">
        <f t="shared" si="310"/>
        <v>0</v>
      </c>
      <c r="AU154" s="567">
        <f t="shared" si="310"/>
        <v>0</v>
      </c>
      <c r="AV154" s="567">
        <f t="shared" si="310"/>
        <v>0</v>
      </c>
      <c r="AW154" s="567">
        <f t="shared" si="310"/>
        <v>0</v>
      </c>
      <c r="AX154" s="567">
        <f t="shared" si="310"/>
        <v>0</v>
      </c>
      <c r="AY154" s="567">
        <f t="shared" si="310"/>
        <v>0</v>
      </c>
      <c r="AZ154" s="567">
        <f t="shared" si="310"/>
        <v>0</v>
      </c>
      <c r="BA154" s="567">
        <f t="shared" si="310"/>
        <v>0</v>
      </c>
      <c r="BB154" s="567">
        <f t="shared" si="310"/>
        <v>0</v>
      </c>
      <c r="BC154" s="568">
        <f t="shared" si="310"/>
        <v>0</v>
      </c>
      <c r="BD154" s="567">
        <f t="shared" si="310"/>
        <v>0</v>
      </c>
      <c r="BE154" s="567">
        <f t="shared" si="310"/>
        <v>0</v>
      </c>
      <c r="BF154" s="567">
        <f>BF140</f>
        <v>0</v>
      </c>
      <c r="BG154" s="567">
        <f>BG140</f>
        <v>0</v>
      </c>
      <c r="BH154" s="567">
        <f t="shared" si="310"/>
        <v>0</v>
      </c>
      <c r="BI154" s="567">
        <f t="shared" si="310"/>
        <v>0</v>
      </c>
      <c r="BJ154" s="567">
        <f t="shared" si="310"/>
        <v>0</v>
      </c>
      <c r="BK154" s="567">
        <f t="shared" si="310"/>
        <v>0</v>
      </c>
      <c r="BL154" s="567">
        <f t="shared" si="310"/>
        <v>0</v>
      </c>
      <c r="BM154" s="567">
        <f t="shared" si="310"/>
        <v>0</v>
      </c>
      <c r="BN154" s="567">
        <f t="shared" si="310"/>
        <v>0</v>
      </c>
      <c r="BO154" s="567">
        <f t="shared" si="310"/>
        <v>0</v>
      </c>
      <c r="BP154" s="567">
        <f t="shared" si="310"/>
        <v>0</v>
      </c>
      <c r="BQ154" s="567">
        <f t="shared" si="310"/>
        <v>0</v>
      </c>
      <c r="BR154" s="567">
        <f t="shared" si="310"/>
        <v>0</v>
      </c>
      <c r="BS154" s="567">
        <f t="shared" si="310"/>
        <v>0</v>
      </c>
    </row>
    <row r="155" spans="1:71" s="201" customFormat="1" ht="13.8">
      <c r="A155" s="444"/>
      <c r="B155" s="444"/>
      <c r="C155" s="454"/>
      <c r="D155" s="444"/>
      <c r="E155" s="444"/>
      <c r="F155" s="444"/>
      <c r="G155" s="609"/>
      <c r="H155" s="444"/>
      <c r="I155" s="444"/>
      <c r="J155" s="567"/>
      <c r="K155" s="567"/>
      <c r="L155" s="567"/>
      <c r="M155" s="567"/>
      <c r="N155" s="567"/>
      <c r="O155" s="567"/>
      <c r="P155" s="567"/>
      <c r="Q155" s="568"/>
      <c r="R155" s="567"/>
      <c r="S155" s="567"/>
      <c r="T155" s="567"/>
      <c r="U155" s="567"/>
      <c r="V155" s="567"/>
      <c r="W155" s="567"/>
      <c r="X155" s="567"/>
      <c r="Y155" s="567"/>
      <c r="Z155" s="567"/>
      <c r="AA155" s="567"/>
      <c r="AB155" s="567"/>
      <c r="AC155" s="567"/>
      <c r="AD155" s="567"/>
      <c r="AE155" s="567"/>
      <c r="AF155" s="567"/>
      <c r="AG155" s="567"/>
      <c r="AH155" s="567"/>
      <c r="AI155" s="567"/>
      <c r="AJ155" s="567"/>
      <c r="AK155" s="568"/>
      <c r="AL155" s="567"/>
      <c r="AM155" s="567"/>
      <c r="AN155" s="567"/>
      <c r="AO155" s="568"/>
      <c r="AP155" s="567"/>
      <c r="AQ155" s="567"/>
      <c r="AR155" s="567"/>
      <c r="AS155" s="567"/>
      <c r="AT155" s="567"/>
      <c r="AU155" s="567"/>
      <c r="AV155" s="567"/>
      <c r="AW155" s="567"/>
      <c r="AX155" s="567"/>
      <c r="AY155" s="567"/>
      <c r="AZ155" s="567"/>
      <c r="BA155" s="567"/>
      <c r="BB155" s="567"/>
      <c r="BC155" s="568"/>
      <c r="BD155" s="567"/>
      <c r="BE155" s="567"/>
      <c r="BF155" s="567"/>
      <c r="BG155" s="567"/>
      <c r="BH155" s="567"/>
      <c r="BI155" s="567"/>
      <c r="BJ155" s="567"/>
      <c r="BK155" s="567"/>
      <c r="BL155" s="567"/>
      <c r="BM155" s="567"/>
      <c r="BN155" s="567"/>
      <c r="BO155" s="567"/>
      <c r="BP155" s="567"/>
      <c r="BQ155" s="567"/>
      <c r="BR155" s="567"/>
      <c r="BS155" s="567"/>
    </row>
    <row r="156" spans="1:71" s="201" customFormat="1" ht="13.8">
      <c r="A156" s="444"/>
      <c r="B156" s="444"/>
      <c r="C156" s="454"/>
      <c r="D156" s="444"/>
      <c r="E156" s="611" t="str">
        <f>E63</f>
        <v>Standard underperformance payments</v>
      </c>
      <c r="F156" s="444"/>
      <c r="G156" s="481" t="str">
        <f>G63</f>
        <v>£m (2017-18 prices)</v>
      </c>
      <c r="H156" s="444"/>
      <c r="I156" s="444"/>
      <c r="J156" s="567">
        <f t="shared" ref="J156:BS156" si="311">J63</f>
        <v>-1.8156000000000003</v>
      </c>
      <c r="K156" s="567">
        <f t="shared" si="311"/>
        <v>0</v>
      </c>
      <c r="L156" s="567">
        <f t="shared" si="311"/>
        <v>0</v>
      </c>
      <c r="M156" s="567">
        <f>M63</f>
        <v>0</v>
      </c>
      <c r="N156" s="567">
        <f t="shared" si="311"/>
        <v>-2.8561000000000001</v>
      </c>
      <c r="O156" s="567">
        <f>O63</f>
        <v>-0.16750000000000001</v>
      </c>
      <c r="P156" s="567">
        <f t="shared" si="311"/>
        <v>0</v>
      </c>
      <c r="Q156" s="568">
        <f t="shared" si="311"/>
        <v>0</v>
      </c>
      <c r="R156" s="567">
        <f t="shared" si="311"/>
        <v>0</v>
      </c>
      <c r="S156" s="567">
        <f t="shared" si="311"/>
        <v>0</v>
      </c>
      <c r="T156" s="567">
        <f t="shared" si="311"/>
        <v>0</v>
      </c>
      <c r="U156" s="567">
        <f t="shared" si="311"/>
        <v>0</v>
      </c>
      <c r="V156" s="567">
        <f t="shared" si="311"/>
        <v>0</v>
      </c>
      <c r="W156" s="567">
        <f t="shared" si="311"/>
        <v>0</v>
      </c>
      <c r="X156" s="567">
        <f t="shared" si="311"/>
        <v>0</v>
      </c>
      <c r="Y156" s="567">
        <f t="shared" si="311"/>
        <v>0</v>
      </c>
      <c r="Z156" s="567">
        <f t="shared" si="311"/>
        <v>0</v>
      </c>
      <c r="AA156" s="567">
        <f t="shared" si="311"/>
        <v>0</v>
      </c>
      <c r="AB156" s="567">
        <f t="shared" si="311"/>
        <v>0</v>
      </c>
      <c r="AC156" s="567">
        <f t="shared" si="311"/>
        <v>0</v>
      </c>
      <c r="AD156" s="567">
        <f t="shared" si="311"/>
        <v>0</v>
      </c>
      <c r="AE156" s="567">
        <f t="shared" si="311"/>
        <v>0</v>
      </c>
      <c r="AF156" s="567">
        <f t="shared" si="311"/>
        <v>0</v>
      </c>
      <c r="AG156" s="567">
        <f t="shared" si="311"/>
        <v>0</v>
      </c>
      <c r="AH156" s="567">
        <f t="shared" si="311"/>
        <v>0</v>
      </c>
      <c r="AI156" s="567">
        <f t="shared" si="311"/>
        <v>0</v>
      </c>
      <c r="AJ156" s="567">
        <f t="shared" si="311"/>
        <v>0</v>
      </c>
      <c r="AK156" s="568">
        <f t="shared" si="311"/>
        <v>0</v>
      </c>
      <c r="AL156" s="567">
        <f t="shared" si="311"/>
        <v>0</v>
      </c>
      <c r="AM156" s="567">
        <f t="shared" si="311"/>
        <v>0</v>
      </c>
      <c r="AN156" s="567">
        <f t="shared" si="311"/>
        <v>0</v>
      </c>
      <c r="AO156" s="568">
        <f t="shared" si="311"/>
        <v>0</v>
      </c>
      <c r="AP156" s="567">
        <f t="shared" si="311"/>
        <v>0</v>
      </c>
      <c r="AQ156" s="567">
        <f t="shared" si="311"/>
        <v>0</v>
      </c>
      <c r="AR156" s="567">
        <f t="shared" si="311"/>
        <v>0</v>
      </c>
      <c r="AS156" s="567">
        <f t="shared" si="311"/>
        <v>0</v>
      </c>
      <c r="AT156" s="567">
        <f t="shared" si="311"/>
        <v>0</v>
      </c>
      <c r="AU156" s="567">
        <f t="shared" si="311"/>
        <v>0</v>
      </c>
      <c r="AV156" s="567">
        <f t="shared" si="311"/>
        <v>0</v>
      </c>
      <c r="AW156" s="567">
        <f t="shared" si="311"/>
        <v>0</v>
      </c>
      <c r="AX156" s="567">
        <f t="shared" si="311"/>
        <v>0</v>
      </c>
      <c r="AY156" s="567">
        <f t="shared" si="311"/>
        <v>0</v>
      </c>
      <c r="AZ156" s="567">
        <f t="shared" si="311"/>
        <v>0</v>
      </c>
      <c r="BA156" s="567">
        <f t="shared" si="311"/>
        <v>0</v>
      </c>
      <c r="BB156" s="567">
        <f t="shared" si="311"/>
        <v>0</v>
      </c>
      <c r="BC156" s="568">
        <f t="shared" si="311"/>
        <v>0</v>
      </c>
      <c r="BD156" s="567">
        <f t="shared" si="311"/>
        <v>0</v>
      </c>
      <c r="BE156" s="567">
        <f t="shared" si="311"/>
        <v>0</v>
      </c>
      <c r="BF156" s="567">
        <f>BF63</f>
        <v>0</v>
      </c>
      <c r="BG156" s="567">
        <f>BG63</f>
        <v>0</v>
      </c>
      <c r="BH156" s="567">
        <f t="shared" si="311"/>
        <v>0</v>
      </c>
      <c r="BI156" s="567">
        <f t="shared" si="311"/>
        <v>0</v>
      </c>
      <c r="BJ156" s="567">
        <f t="shared" si="311"/>
        <v>0</v>
      </c>
      <c r="BK156" s="567">
        <f t="shared" si="311"/>
        <v>0</v>
      </c>
      <c r="BL156" s="567">
        <f t="shared" si="311"/>
        <v>0</v>
      </c>
      <c r="BM156" s="567">
        <f t="shared" si="311"/>
        <v>0</v>
      </c>
      <c r="BN156" s="567">
        <f t="shared" si="311"/>
        <v>0</v>
      </c>
      <c r="BO156" s="567">
        <f t="shared" si="311"/>
        <v>0</v>
      </c>
      <c r="BP156" s="567">
        <f t="shared" si="311"/>
        <v>0</v>
      </c>
      <c r="BQ156" s="567">
        <f t="shared" si="311"/>
        <v>0</v>
      </c>
      <c r="BR156" s="567">
        <f t="shared" si="311"/>
        <v>0</v>
      </c>
      <c r="BS156" s="567">
        <f t="shared" si="311"/>
        <v>0</v>
      </c>
    </row>
    <row r="157" spans="1:71" s="201" customFormat="1" ht="13.8">
      <c r="A157" s="444"/>
      <c r="B157" s="444"/>
      <c r="C157" s="454"/>
      <c r="D157" s="444"/>
      <c r="E157" s="611" t="str">
        <f>E131</f>
        <v>Enhanced underperformance payments</v>
      </c>
      <c r="F157" s="444"/>
      <c r="G157" s="481" t="str">
        <f>G131</f>
        <v>£m (2017-18 prices)</v>
      </c>
      <c r="H157" s="444"/>
      <c r="I157" s="444"/>
      <c r="J157" s="567">
        <f>J131</f>
        <v>0</v>
      </c>
      <c r="K157" s="567">
        <f t="shared" ref="K157:BS157" si="312">K131</f>
        <v>0</v>
      </c>
      <c r="L157" s="567">
        <f t="shared" si="312"/>
        <v>0</v>
      </c>
      <c r="M157" s="567">
        <f>M131</f>
        <v>0</v>
      </c>
      <c r="N157" s="567">
        <f t="shared" si="312"/>
        <v>0</v>
      </c>
      <c r="O157" s="567">
        <f>O131</f>
        <v>0</v>
      </c>
      <c r="P157" s="567">
        <f t="shared" si="312"/>
        <v>0</v>
      </c>
      <c r="Q157" s="568">
        <f t="shared" si="312"/>
        <v>0</v>
      </c>
      <c r="R157" s="567">
        <f t="shared" si="312"/>
        <v>0</v>
      </c>
      <c r="S157" s="567">
        <f t="shared" si="312"/>
        <v>0</v>
      </c>
      <c r="T157" s="567">
        <f t="shared" si="312"/>
        <v>0</v>
      </c>
      <c r="U157" s="567">
        <f t="shared" si="312"/>
        <v>0</v>
      </c>
      <c r="V157" s="567">
        <f t="shared" si="312"/>
        <v>0</v>
      </c>
      <c r="W157" s="567">
        <f t="shared" si="312"/>
        <v>0</v>
      </c>
      <c r="X157" s="567">
        <f t="shared" si="312"/>
        <v>0</v>
      </c>
      <c r="Y157" s="567">
        <f t="shared" si="312"/>
        <v>0</v>
      </c>
      <c r="Z157" s="567">
        <f t="shared" si="312"/>
        <v>0</v>
      </c>
      <c r="AA157" s="567">
        <f t="shared" si="312"/>
        <v>0</v>
      </c>
      <c r="AB157" s="567">
        <f t="shared" si="312"/>
        <v>0</v>
      </c>
      <c r="AC157" s="567">
        <f t="shared" si="312"/>
        <v>0</v>
      </c>
      <c r="AD157" s="567">
        <f t="shared" si="312"/>
        <v>0</v>
      </c>
      <c r="AE157" s="567">
        <f t="shared" si="312"/>
        <v>0</v>
      </c>
      <c r="AF157" s="567">
        <f t="shared" si="312"/>
        <v>0</v>
      </c>
      <c r="AG157" s="567">
        <f t="shared" si="312"/>
        <v>0</v>
      </c>
      <c r="AH157" s="567">
        <f t="shared" si="312"/>
        <v>0</v>
      </c>
      <c r="AI157" s="567">
        <f t="shared" si="312"/>
        <v>0</v>
      </c>
      <c r="AJ157" s="567">
        <f t="shared" si="312"/>
        <v>0</v>
      </c>
      <c r="AK157" s="568">
        <f t="shared" si="312"/>
        <v>0</v>
      </c>
      <c r="AL157" s="567">
        <f t="shared" si="312"/>
        <v>0</v>
      </c>
      <c r="AM157" s="567">
        <f t="shared" si="312"/>
        <v>0</v>
      </c>
      <c r="AN157" s="567">
        <f t="shared" si="312"/>
        <v>0</v>
      </c>
      <c r="AO157" s="568">
        <f t="shared" si="312"/>
        <v>0</v>
      </c>
      <c r="AP157" s="567">
        <f t="shared" si="312"/>
        <v>0</v>
      </c>
      <c r="AQ157" s="567">
        <f t="shared" si="312"/>
        <v>0</v>
      </c>
      <c r="AR157" s="567">
        <f t="shared" si="312"/>
        <v>0</v>
      </c>
      <c r="AS157" s="567">
        <f t="shared" si="312"/>
        <v>0</v>
      </c>
      <c r="AT157" s="567">
        <f t="shared" si="312"/>
        <v>0</v>
      </c>
      <c r="AU157" s="567">
        <f t="shared" si="312"/>
        <v>0</v>
      </c>
      <c r="AV157" s="567">
        <f t="shared" si="312"/>
        <v>0</v>
      </c>
      <c r="AW157" s="567">
        <f t="shared" si="312"/>
        <v>0</v>
      </c>
      <c r="AX157" s="567">
        <f t="shared" si="312"/>
        <v>0</v>
      </c>
      <c r="AY157" s="567">
        <f t="shared" si="312"/>
        <v>0</v>
      </c>
      <c r="AZ157" s="567">
        <f t="shared" si="312"/>
        <v>0</v>
      </c>
      <c r="BA157" s="567">
        <f t="shared" si="312"/>
        <v>0</v>
      </c>
      <c r="BB157" s="567">
        <f t="shared" si="312"/>
        <v>0</v>
      </c>
      <c r="BC157" s="568">
        <f t="shared" si="312"/>
        <v>0</v>
      </c>
      <c r="BD157" s="567">
        <f t="shared" si="312"/>
        <v>0</v>
      </c>
      <c r="BE157" s="567">
        <f t="shared" si="312"/>
        <v>0</v>
      </c>
      <c r="BF157" s="567">
        <f>BF131</f>
        <v>0</v>
      </c>
      <c r="BG157" s="567">
        <f>BG131</f>
        <v>0</v>
      </c>
      <c r="BH157" s="567">
        <f t="shared" si="312"/>
        <v>0</v>
      </c>
      <c r="BI157" s="567">
        <f t="shared" si="312"/>
        <v>0</v>
      </c>
      <c r="BJ157" s="567">
        <f t="shared" si="312"/>
        <v>0</v>
      </c>
      <c r="BK157" s="567">
        <f t="shared" si="312"/>
        <v>0</v>
      </c>
      <c r="BL157" s="567">
        <f t="shared" si="312"/>
        <v>0</v>
      </c>
      <c r="BM157" s="567">
        <f t="shared" si="312"/>
        <v>0</v>
      </c>
      <c r="BN157" s="567">
        <f t="shared" si="312"/>
        <v>0</v>
      </c>
      <c r="BO157" s="567">
        <f t="shared" si="312"/>
        <v>0</v>
      </c>
      <c r="BP157" s="567">
        <f t="shared" si="312"/>
        <v>0</v>
      </c>
      <c r="BQ157" s="567">
        <f t="shared" si="312"/>
        <v>0</v>
      </c>
      <c r="BR157" s="567">
        <f t="shared" si="312"/>
        <v>0</v>
      </c>
      <c r="BS157" s="567">
        <f t="shared" si="312"/>
        <v>0</v>
      </c>
    </row>
    <row r="158" spans="1:71" s="201" customFormat="1" ht="13.8">
      <c r="A158" s="444"/>
      <c r="B158" s="444"/>
      <c r="C158" s="454"/>
      <c r="D158" s="444"/>
      <c r="E158" s="611" t="str">
        <f>E143</f>
        <v>Additional underperformance payments</v>
      </c>
      <c r="F158" s="444"/>
      <c r="G158" s="481" t="str">
        <f>G143</f>
        <v>£m (2017-18 prices)</v>
      </c>
      <c r="H158" s="444"/>
      <c r="I158" s="444"/>
      <c r="J158" s="567">
        <f>J143</f>
        <v>0</v>
      </c>
      <c r="K158" s="567">
        <f t="shared" ref="K158:BS158" si="313">K143</f>
        <v>0</v>
      </c>
      <c r="L158" s="567">
        <f t="shared" si="313"/>
        <v>0</v>
      </c>
      <c r="M158" s="567">
        <f>M143</f>
        <v>0</v>
      </c>
      <c r="N158" s="567">
        <f t="shared" si="313"/>
        <v>0</v>
      </c>
      <c r="O158" s="567">
        <f>O143</f>
        <v>0</v>
      </c>
      <c r="P158" s="567">
        <f t="shared" si="313"/>
        <v>0</v>
      </c>
      <c r="Q158" s="568">
        <f t="shared" si="313"/>
        <v>0</v>
      </c>
      <c r="R158" s="567">
        <f t="shared" si="313"/>
        <v>0</v>
      </c>
      <c r="S158" s="567">
        <f t="shared" si="313"/>
        <v>0</v>
      </c>
      <c r="T158" s="567">
        <f t="shared" si="313"/>
        <v>0</v>
      </c>
      <c r="U158" s="567">
        <f t="shared" si="313"/>
        <v>0</v>
      </c>
      <c r="V158" s="567">
        <f t="shared" si="313"/>
        <v>0</v>
      </c>
      <c r="W158" s="567">
        <f t="shared" si="313"/>
        <v>0</v>
      </c>
      <c r="X158" s="567">
        <f t="shared" si="313"/>
        <v>0</v>
      </c>
      <c r="Y158" s="567">
        <f t="shared" si="313"/>
        <v>0</v>
      </c>
      <c r="Z158" s="567">
        <f t="shared" si="313"/>
        <v>0</v>
      </c>
      <c r="AA158" s="567">
        <f t="shared" si="313"/>
        <v>0</v>
      </c>
      <c r="AB158" s="567">
        <f t="shared" si="313"/>
        <v>0</v>
      </c>
      <c r="AC158" s="567">
        <f t="shared" si="313"/>
        <v>0</v>
      </c>
      <c r="AD158" s="567">
        <f t="shared" si="313"/>
        <v>0</v>
      </c>
      <c r="AE158" s="567">
        <f t="shared" si="313"/>
        <v>0</v>
      </c>
      <c r="AF158" s="567">
        <f t="shared" si="313"/>
        <v>0</v>
      </c>
      <c r="AG158" s="567">
        <f t="shared" si="313"/>
        <v>0</v>
      </c>
      <c r="AH158" s="567">
        <f t="shared" si="313"/>
        <v>0</v>
      </c>
      <c r="AI158" s="567">
        <f t="shared" si="313"/>
        <v>0</v>
      </c>
      <c r="AJ158" s="567">
        <f t="shared" si="313"/>
        <v>0</v>
      </c>
      <c r="AK158" s="568">
        <f t="shared" si="313"/>
        <v>0</v>
      </c>
      <c r="AL158" s="567">
        <f t="shared" si="313"/>
        <v>0</v>
      </c>
      <c r="AM158" s="567">
        <f t="shared" si="313"/>
        <v>0</v>
      </c>
      <c r="AN158" s="567">
        <f t="shared" si="313"/>
        <v>0</v>
      </c>
      <c r="AO158" s="568">
        <f t="shared" si="313"/>
        <v>0</v>
      </c>
      <c r="AP158" s="567">
        <f t="shared" si="313"/>
        <v>0</v>
      </c>
      <c r="AQ158" s="567">
        <f t="shared" si="313"/>
        <v>0</v>
      </c>
      <c r="AR158" s="567">
        <f t="shared" si="313"/>
        <v>0</v>
      </c>
      <c r="AS158" s="567">
        <f t="shared" si="313"/>
        <v>0</v>
      </c>
      <c r="AT158" s="567">
        <f t="shared" si="313"/>
        <v>0</v>
      </c>
      <c r="AU158" s="567">
        <f t="shared" si="313"/>
        <v>0</v>
      </c>
      <c r="AV158" s="567">
        <f t="shared" si="313"/>
        <v>0</v>
      </c>
      <c r="AW158" s="567">
        <f t="shared" si="313"/>
        <v>0</v>
      </c>
      <c r="AX158" s="567">
        <f t="shared" si="313"/>
        <v>0</v>
      </c>
      <c r="AY158" s="567">
        <f t="shared" si="313"/>
        <v>0</v>
      </c>
      <c r="AZ158" s="567">
        <f t="shared" si="313"/>
        <v>0</v>
      </c>
      <c r="BA158" s="567">
        <f t="shared" si="313"/>
        <v>0</v>
      </c>
      <c r="BB158" s="567">
        <f t="shared" si="313"/>
        <v>0</v>
      </c>
      <c r="BC158" s="568">
        <f t="shared" si="313"/>
        <v>0</v>
      </c>
      <c r="BD158" s="567">
        <f t="shared" si="313"/>
        <v>0</v>
      </c>
      <c r="BE158" s="567">
        <f t="shared" si="313"/>
        <v>0</v>
      </c>
      <c r="BF158" s="567">
        <f>BF143</f>
        <v>0</v>
      </c>
      <c r="BG158" s="567">
        <f>BG143</f>
        <v>0</v>
      </c>
      <c r="BH158" s="567">
        <f t="shared" si="313"/>
        <v>0</v>
      </c>
      <c r="BI158" s="567">
        <f t="shared" si="313"/>
        <v>0</v>
      </c>
      <c r="BJ158" s="567">
        <f t="shared" si="313"/>
        <v>0</v>
      </c>
      <c r="BK158" s="567">
        <f t="shared" si="313"/>
        <v>0</v>
      </c>
      <c r="BL158" s="567">
        <f t="shared" si="313"/>
        <v>0</v>
      </c>
      <c r="BM158" s="567">
        <f t="shared" si="313"/>
        <v>0</v>
      </c>
      <c r="BN158" s="567">
        <f t="shared" si="313"/>
        <v>0</v>
      </c>
      <c r="BO158" s="567">
        <f t="shared" si="313"/>
        <v>0</v>
      </c>
      <c r="BP158" s="567">
        <f t="shared" si="313"/>
        <v>0</v>
      </c>
      <c r="BQ158" s="567">
        <f t="shared" si="313"/>
        <v>0</v>
      </c>
      <c r="BR158" s="567">
        <f t="shared" si="313"/>
        <v>0</v>
      </c>
      <c r="BS158" s="567">
        <f t="shared" si="313"/>
        <v>0</v>
      </c>
    </row>
    <row r="159" spans="1:71" s="201" customFormat="1" ht="13.8">
      <c r="A159" s="444"/>
      <c r="B159" s="444"/>
      <c r="C159" s="454"/>
      <c r="D159" s="444"/>
      <c r="E159" s="444"/>
      <c r="F159" s="444"/>
      <c r="G159" s="609"/>
      <c r="H159" s="444"/>
      <c r="I159" s="444"/>
      <c r="J159" s="481"/>
      <c r="K159" s="481"/>
      <c r="L159" s="481"/>
      <c r="M159" s="481"/>
      <c r="N159" s="481"/>
      <c r="O159" s="481"/>
      <c r="P159" s="481"/>
      <c r="Q159" s="482"/>
      <c r="R159" s="481"/>
      <c r="S159" s="481"/>
      <c r="T159" s="481"/>
      <c r="U159" s="481"/>
      <c r="V159" s="481"/>
      <c r="W159" s="481"/>
      <c r="X159" s="481"/>
      <c r="Y159" s="481"/>
      <c r="Z159" s="481"/>
      <c r="AA159" s="481"/>
      <c r="AB159" s="481"/>
      <c r="AC159" s="481"/>
      <c r="AD159" s="481"/>
      <c r="AE159" s="481"/>
      <c r="AF159" s="481"/>
      <c r="AG159" s="481"/>
      <c r="AH159" s="481"/>
      <c r="AI159" s="481"/>
      <c r="AJ159" s="481"/>
      <c r="AK159" s="482"/>
      <c r="AL159" s="481"/>
      <c r="AM159" s="481"/>
      <c r="AN159" s="481"/>
      <c r="AO159" s="482"/>
      <c r="AP159" s="481"/>
      <c r="AQ159" s="481"/>
      <c r="AR159" s="481"/>
      <c r="AS159" s="481"/>
      <c r="AT159" s="481"/>
      <c r="AU159" s="481"/>
      <c r="AV159" s="481"/>
      <c r="AW159" s="481"/>
      <c r="AX159" s="481"/>
      <c r="AY159" s="481"/>
      <c r="AZ159" s="481"/>
      <c r="BA159" s="481"/>
      <c r="BB159" s="481"/>
      <c r="BC159" s="482"/>
      <c r="BD159" s="481"/>
      <c r="BE159" s="481"/>
      <c r="BF159" s="481"/>
      <c r="BG159" s="481"/>
      <c r="BH159" s="481"/>
      <c r="BI159" s="481"/>
      <c r="BJ159" s="481"/>
      <c r="BK159" s="481"/>
      <c r="BL159" s="481"/>
      <c r="BM159" s="481"/>
      <c r="BN159" s="481"/>
      <c r="BO159" s="481"/>
      <c r="BP159" s="481"/>
      <c r="BQ159" s="481"/>
      <c r="BR159" s="481"/>
      <c r="BS159" s="481"/>
    </row>
    <row r="160" spans="1:71" s="201" customFormat="1" ht="13.8">
      <c r="A160" s="444"/>
      <c r="B160" s="444"/>
      <c r="C160" s="444"/>
      <c r="D160" s="454" t="s">
        <v>1082</v>
      </c>
      <c r="E160" s="444"/>
      <c r="F160" s="444"/>
      <c r="G160" s="444"/>
      <c r="H160" s="444"/>
      <c r="I160" s="444"/>
      <c r="J160" s="481"/>
      <c r="K160" s="481"/>
      <c r="L160" s="481"/>
      <c r="M160" s="481"/>
      <c r="N160" s="481"/>
      <c r="O160" s="481"/>
      <c r="P160" s="481"/>
      <c r="Q160" s="482"/>
      <c r="R160" s="481"/>
      <c r="S160" s="481"/>
      <c r="T160" s="481"/>
      <c r="U160" s="481"/>
      <c r="V160" s="481"/>
      <c r="W160" s="481"/>
      <c r="X160" s="481"/>
      <c r="Y160" s="481"/>
      <c r="Z160" s="481"/>
      <c r="AA160" s="481"/>
      <c r="AB160" s="481"/>
      <c r="AC160" s="481"/>
      <c r="AD160" s="481"/>
      <c r="AE160" s="481"/>
      <c r="AF160" s="481"/>
      <c r="AG160" s="481"/>
      <c r="AH160" s="481"/>
      <c r="AI160" s="481"/>
      <c r="AJ160" s="481"/>
      <c r="AK160" s="482"/>
      <c r="AL160" s="481"/>
      <c r="AM160" s="481"/>
      <c r="AN160" s="481"/>
      <c r="AO160" s="482"/>
      <c r="AP160" s="481"/>
      <c r="AQ160" s="481"/>
      <c r="AR160" s="481"/>
      <c r="AS160" s="481"/>
      <c r="AT160" s="481"/>
      <c r="AU160" s="481"/>
      <c r="AV160" s="481"/>
      <c r="AW160" s="481"/>
      <c r="AX160" s="481"/>
      <c r="AY160" s="481"/>
      <c r="AZ160" s="481"/>
      <c r="BA160" s="481"/>
      <c r="BB160" s="481"/>
      <c r="BC160" s="482"/>
      <c r="BD160" s="481"/>
      <c r="BE160" s="481"/>
      <c r="BF160" s="481"/>
      <c r="BG160" s="481"/>
      <c r="BH160" s="481"/>
      <c r="BI160" s="481"/>
      <c r="BJ160" s="481"/>
      <c r="BK160" s="481"/>
      <c r="BL160" s="481"/>
      <c r="BM160" s="481"/>
      <c r="BN160" s="481"/>
      <c r="BO160" s="481"/>
      <c r="BP160" s="481"/>
      <c r="BQ160" s="481"/>
      <c r="BR160" s="481"/>
      <c r="BS160" s="481"/>
    </row>
    <row r="161" spans="1:71" s="201" customFormat="1" ht="13.8">
      <c r="A161" s="444"/>
      <c r="B161" s="444"/>
      <c r="C161" s="444"/>
      <c r="D161" s="454"/>
      <c r="E161" s="574" t="str">
        <f>InpPerformance!E36</f>
        <v>Financial incentives apply or accrue this year?</v>
      </c>
      <c r="F161" s="444"/>
      <c r="G161" s="574" t="str">
        <f>InpPerformance!G36</f>
        <v>TRUE or FALSE</v>
      </c>
      <c r="H161" s="444"/>
      <c r="I161" s="444"/>
      <c r="J161" s="582" t="b">
        <f>InpPerformance!J36</f>
        <v>1</v>
      </c>
      <c r="K161" s="582" t="b">
        <f>InpPerformance!K36</f>
        <v>1</v>
      </c>
      <c r="L161" s="582" t="b">
        <f>InpPerformance!L36</f>
        <v>1</v>
      </c>
      <c r="M161" s="582" t="b">
        <f>InpPerformance!M36</f>
        <v>1</v>
      </c>
      <c r="N161" s="582" t="b">
        <f>InpPerformance!N36</f>
        <v>1</v>
      </c>
      <c r="O161" s="582" t="b">
        <f>InpPerformance!O36</f>
        <v>1</v>
      </c>
      <c r="P161" s="582" t="b">
        <f>InpPerformance!P36</f>
        <v>1</v>
      </c>
      <c r="Q161" s="583" t="b">
        <f>InpPerformance!Q36</f>
        <v>1</v>
      </c>
      <c r="R161" s="582" t="b">
        <f>InpPerformance!R36</f>
        <v>1</v>
      </c>
      <c r="S161" s="582" t="b">
        <f>InpPerformance!S36</f>
        <v>1</v>
      </c>
      <c r="T161" s="582" t="b">
        <f>InpPerformance!T36</f>
        <v>1</v>
      </c>
      <c r="U161" s="582" t="b">
        <f>InpPerformance!U36</f>
        <v>1</v>
      </c>
      <c r="V161" s="582" t="b">
        <f>InpPerformance!V36</f>
        <v>1</v>
      </c>
      <c r="W161" s="582" t="b">
        <f>InpPerformance!W36</f>
        <v>1</v>
      </c>
      <c r="X161" s="582" t="b">
        <f>InpPerformance!X36</f>
        <v>1</v>
      </c>
      <c r="Y161" s="582" t="b">
        <f>InpPerformance!Y36</f>
        <v>1</v>
      </c>
      <c r="Z161" s="582" t="b">
        <f>InpPerformance!Z36</f>
        <v>1</v>
      </c>
      <c r="AA161" s="582" t="b">
        <f>InpPerformance!AA36</f>
        <v>1</v>
      </c>
      <c r="AB161" s="582" t="b">
        <f>InpPerformance!AB36</f>
        <v>1</v>
      </c>
      <c r="AC161" s="582" t="b">
        <f>InpPerformance!AC36</f>
        <v>1</v>
      </c>
      <c r="AD161" s="582" t="b">
        <f>InpPerformance!AD36</f>
        <v>1</v>
      </c>
      <c r="AE161" s="582" t="b">
        <f>InpPerformance!AE36</f>
        <v>1</v>
      </c>
      <c r="AF161" s="582" t="b">
        <f>InpPerformance!AF36</f>
        <v>1</v>
      </c>
      <c r="AG161" s="582" t="b">
        <f>InpPerformance!AG36</f>
        <v>1</v>
      </c>
      <c r="AH161" s="582" t="b">
        <f>InpPerformance!AH36</f>
        <v>1</v>
      </c>
      <c r="AI161" s="582" t="b">
        <f>InpPerformance!AI36</f>
        <v>1</v>
      </c>
      <c r="AJ161" s="582" t="b">
        <f>InpPerformance!AJ36</f>
        <v>1</v>
      </c>
      <c r="AK161" s="583" t="b">
        <f>InpPerformance!AK36</f>
        <v>1</v>
      </c>
      <c r="AL161" s="582" t="b">
        <f>InpPerformance!AL36</f>
        <v>1</v>
      </c>
      <c r="AM161" s="582" t="b">
        <f>InpPerformance!AM36</f>
        <v>1</v>
      </c>
      <c r="AN161" s="582" t="b">
        <f>InpPerformance!AN36</f>
        <v>1</v>
      </c>
      <c r="AO161" s="583" t="b">
        <f>InpPerformance!AO36</f>
        <v>1</v>
      </c>
      <c r="AP161" s="582" t="b">
        <f>InpPerformance!AP36</f>
        <v>1</v>
      </c>
      <c r="AQ161" s="582" t="b">
        <f>InpPerformance!AQ36</f>
        <v>1</v>
      </c>
      <c r="AR161" s="582" t="b">
        <f>InpPerformance!AR36</f>
        <v>1</v>
      </c>
      <c r="AS161" s="582" t="b">
        <f>InpPerformance!AS36</f>
        <v>1</v>
      </c>
      <c r="AT161" s="582" t="b">
        <f>InpPerformance!AT36</f>
        <v>1</v>
      </c>
      <c r="AU161" s="582" t="b">
        <f>InpPerformance!AU36</f>
        <v>1</v>
      </c>
      <c r="AV161" s="582" t="b">
        <f>InpPerformance!AV36</f>
        <v>1</v>
      </c>
      <c r="AW161" s="582" t="b">
        <f>InpPerformance!AW36</f>
        <v>1</v>
      </c>
      <c r="AX161" s="582" t="b">
        <f>InpPerformance!AX36</f>
        <v>1</v>
      </c>
      <c r="AY161" s="582" t="b">
        <f>InpPerformance!AY36</f>
        <v>1</v>
      </c>
      <c r="AZ161" s="582" t="b">
        <f>InpPerformance!AZ36</f>
        <v>1</v>
      </c>
      <c r="BA161" s="582" t="b">
        <f>InpPerformance!BA36</f>
        <v>1</v>
      </c>
      <c r="BB161" s="582" t="b">
        <f>InpPerformance!BB36</f>
        <v>1</v>
      </c>
      <c r="BC161" s="583" t="b">
        <f>InpPerformance!BC36</f>
        <v>1</v>
      </c>
      <c r="BD161" s="582" t="b">
        <f>InpPerformance!BD36</f>
        <v>0</v>
      </c>
      <c r="BE161" s="582" t="b">
        <f>InpPerformance!BE36</f>
        <v>0</v>
      </c>
      <c r="BF161" s="582" t="b">
        <f>InpPerformance!BF36</f>
        <v>0</v>
      </c>
      <c r="BG161" s="582" t="b">
        <f>InpPerformance!BG36</f>
        <v>0</v>
      </c>
      <c r="BH161" s="582" t="b">
        <f>InpPerformance!BH36</f>
        <v>0</v>
      </c>
      <c r="BI161" s="582" t="b">
        <f>InpPerformance!BI36</f>
        <v>0</v>
      </c>
      <c r="BJ161" s="582" t="b">
        <f>InpPerformance!BJ36</f>
        <v>0</v>
      </c>
      <c r="BK161" s="582" t="b">
        <f>InpPerformance!BK36</f>
        <v>0</v>
      </c>
      <c r="BL161" s="582" t="b">
        <f>InpPerformance!BL36</f>
        <v>0</v>
      </c>
      <c r="BM161" s="582" t="b">
        <f>InpPerformance!BM36</f>
        <v>0</v>
      </c>
      <c r="BN161" s="582" t="b">
        <f>InpPerformance!BN36</f>
        <v>0</v>
      </c>
      <c r="BO161" s="582" t="b">
        <f>InpPerformance!BO36</f>
        <v>0</v>
      </c>
      <c r="BP161" s="582" t="b">
        <f>InpPerformance!BP36</f>
        <v>0</v>
      </c>
      <c r="BQ161" s="582" t="b">
        <f>InpPerformance!BQ36</f>
        <v>0</v>
      </c>
      <c r="BR161" s="582" t="b">
        <f>InpPerformance!BR36</f>
        <v>0</v>
      </c>
      <c r="BS161" s="582" t="b">
        <f>InpPerformance!BS36</f>
        <v>0</v>
      </c>
    </row>
    <row r="162" spans="1:71" s="227" customFormat="1" ht="13.8">
      <c r="A162" s="574"/>
      <c r="B162" s="574"/>
      <c r="C162" s="574"/>
      <c r="D162" s="574"/>
      <c r="E162" s="574" t="str">
        <f>InpPerformance!E23</f>
        <v>Standard outperformance payments - override</v>
      </c>
      <c r="F162" s="574"/>
      <c r="G162" s="574" t="str">
        <f>InpPerformance!G23</f>
        <v>£m (2017-18 prices)</v>
      </c>
      <c r="H162" s="574"/>
      <c r="I162" s="574"/>
      <c r="J162" s="587" t="str">
        <f>IF(InpPerformance!J23&lt;&gt;"",InpPerformance!J23,"")</f>
        <v/>
      </c>
      <c r="K162" s="587" t="str">
        <f>IF(InpPerformance!K23&lt;&gt;"",InpPerformance!K23,"")</f>
        <v/>
      </c>
      <c r="L162" s="587" t="str">
        <f>IF(InpPerformance!L23&lt;&gt;"",InpPerformance!L23,"")</f>
        <v/>
      </c>
      <c r="M162" s="587" t="str">
        <f>IF(InpPerformance!M23&lt;&gt;"",InpPerformance!M23,"")</f>
        <v/>
      </c>
      <c r="N162" s="587" t="str">
        <f>IF(InpPerformance!N23&lt;&gt;"",InpPerformance!N23,"")</f>
        <v/>
      </c>
      <c r="O162" s="587" t="str">
        <f>IF(InpPerformance!O23&lt;&gt;"",InpPerformance!O23,"")</f>
        <v/>
      </c>
      <c r="P162" s="587" t="str">
        <f>IF(InpPerformance!P23&lt;&gt;"",InpPerformance!P23,"")</f>
        <v/>
      </c>
      <c r="Q162" s="588" t="str">
        <f>IF(InpPerformance!Q23&lt;&gt;"",InpPerformance!Q23,"")</f>
        <v/>
      </c>
      <c r="R162" s="587" t="str">
        <f>IF(InpPerformance!R23&lt;&gt;"",InpPerformance!R23,"")</f>
        <v/>
      </c>
      <c r="S162" s="587" t="str">
        <f>IF(InpPerformance!S23&lt;&gt;"",InpPerformance!S23,"")</f>
        <v/>
      </c>
      <c r="T162" s="587" t="str">
        <f>IF(InpPerformance!T23&lt;&gt;"",InpPerformance!T23,"")</f>
        <v/>
      </c>
      <c r="U162" s="587" t="str">
        <f>IF(InpPerformance!U23&lt;&gt;"",InpPerformance!U23,"")</f>
        <v/>
      </c>
      <c r="V162" s="587" t="str">
        <f>IF(InpPerformance!V23&lt;&gt;"",InpPerformance!V23,"")</f>
        <v/>
      </c>
      <c r="W162" s="587" t="str">
        <f>IF(InpPerformance!W23&lt;&gt;"",InpPerformance!W23,"")</f>
        <v/>
      </c>
      <c r="X162" s="587" t="str">
        <f>IF(InpPerformance!X23&lt;&gt;"",InpPerformance!X23,"")</f>
        <v/>
      </c>
      <c r="Y162" s="587" t="str">
        <f>IF(InpPerformance!Y23&lt;&gt;"",InpPerformance!Y23,"")</f>
        <v/>
      </c>
      <c r="Z162" s="587" t="str">
        <f>IF(InpPerformance!Z23&lt;&gt;"",InpPerformance!Z23,"")</f>
        <v/>
      </c>
      <c r="AA162" s="587" t="str">
        <f>IF(InpPerformance!AA23&lt;&gt;"",InpPerformance!AA23,"")</f>
        <v/>
      </c>
      <c r="AB162" s="587" t="str">
        <f>IF(InpPerformance!AB23&lt;&gt;"",InpPerformance!AB23,"")</f>
        <v/>
      </c>
      <c r="AC162" s="587" t="str">
        <f>IF(InpPerformance!AC23&lt;&gt;"",InpPerformance!AC23,"")</f>
        <v/>
      </c>
      <c r="AD162" s="587" t="str">
        <f>IF(InpPerformance!AD23&lt;&gt;"",InpPerformance!AD23,"")</f>
        <v/>
      </c>
      <c r="AE162" s="587" t="str">
        <f>IF(InpPerformance!AE23&lt;&gt;"",InpPerformance!AE23,"")</f>
        <v/>
      </c>
      <c r="AF162" s="587" t="str">
        <f>IF(InpPerformance!AF23&lt;&gt;"",InpPerformance!AF23,"")</f>
        <v/>
      </c>
      <c r="AG162" s="587" t="str">
        <f>IF(InpPerformance!AG23&lt;&gt;"",InpPerformance!AG23,"")</f>
        <v/>
      </c>
      <c r="AH162" s="587" t="str">
        <f>IF(InpPerformance!AH23&lt;&gt;"",InpPerformance!AH23,"")</f>
        <v/>
      </c>
      <c r="AI162" s="587" t="str">
        <f>IF(InpPerformance!AI23&lt;&gt;"",InpPerformance!AI23,"")</f>
        <v/>
      </c>
      <c r="AJ162" s="587" t="str">
        <f>IF(InpPerformance!AJ23&lt;&gt;"",InpPerformance!AJ23,"")</f>
        <v/>
      </c>
      <c r="AK162" s="588" t="str">
        <f>IF(InpPerformance!AK23&lt;&gt;"",InpPerformance!AK23,"")</f>
        <v/>
      </c>
      <c r="AL162" s="587" t="str">
        <f>IF(InpPerformance!AL23&lt;&gt;"",InpPerformance!AL23,"")</f>
        <v/>
      </c>
      <c r="AM162" s="587" t="str">
        <f>IF(InpPerformance!AM23&lt;&gt;"",InpPerformance!AM23,"")</f>
        <v/>
      </c>
      <c r="AN162" s="587" t="str">
        <f>IF(InpPerformance!AN23&lt;&gt;"",InpPerformance!AN23,"")</f>
        <v/>
      </c>
      <c r="AO162" s="588" t="str">
        <f>IF(InpPerformance!AO23&lt;&gt;"",InpPerformance!AO23,"")</f>
        <v/>
      </c>
      <c r="AP162" s="587" t="str">
        <f>IF(InpPerformance!AP23&lt;&gt;"",InpPerformance!AP23,"")</f>
        <v/>
      </c>
      <c r="AQ162" s="587" t="str">
        <f>IF(InpPerformance!AQ23&lt;&gt;"",InpPerformance!AQ23,"")</f>
        <v/>
      </c>
      <c r="AR162" s="587" t="str">
        <f>IF(InpPerformance!AR23&lt;&gt;"",InpPerformance!AR23,"")</f>
        <v/>
      </c>
      <c r="AS162" s="587" t="str">
        <f>IF(InpPerformance!AS23&lt;&gt;"",InpPerformance!AS23,"")</f>
        <v/>
      </c>
      <c r="AT162" s="587" t="str">
        <f>IF(InpPerformance!AT23&lt;&gt;"",InpPerformance!AT23,"")</f>
        <v/>
      </c>
      <c r="AU162" s="587" t="str">
        <f>IF(InpPerformance!AU23&lt;&gt;"",InpPerformance!AU23,"")</f>
        <v/>
      </c>
      <c r="AV162" s="587" t="str">
        <f>IF(InpPerformance!AV23&lt;&gt;"",InpPerformance!AV23,"")</f>
        <v/>
      </c>
      <c r="AW162" s="587" t="str">
        <f>IF(InpPerformance!AW23&lt;&gt;"",InpPerformance!AW23,"")</f>
        <v/>
      </c>
      <c r="AX162" s="587" t="str">
        <f>IF(InpPerformance!AX23&lt;&gt;"",InpPerformance!AX23,"")</f>
        <v/>
      </c>
      <c r="AY162" s="587" t="str">
        <f>IF(InpPerformance!AY23&lt;&gt;"",InpPerformance!AY23,"")</f>
        <v/>
      </c>
      <c r="AZ162" s="587" t="str">
        <f>IF(InpPerformance!AZ23&lt;&gt;"",InpPerformance!AZ23,"")</f>
        <v/>
      </c>
      <c r="BA162" s="587" t="str">
        <f>IF(InpPerformance!BA23&lt;&gt;"",InpPerformance!BA23,"")</f>
        <v/>
      </c>
      <c r="BB162" s="587" t="str">
        <f>IF(InpPerformance!BB23&lt;&gt;"",InpPerformance!BB23,"")</f>
        <v/>
      </c>
      <c r="BC162" s="588" t="str">
        <f>IF(InpPerformance!BC23&lt;&gt;"",InpPerformance!BC23,"")</f>
        <v/>
      </c>
      <c r="BD162" s="587" t="str">
        <f>IF(InpPerformance!BD23&lt;&gt;"",InpPerformance!BD23,"")</f>
        <v/>
      </c>
      <c r="BE162" s="587" t="str">
        <f>IF(InpPerformance!BE23&lt;&gt;"",InpPerformance!BE23,"")</f>
        <v/>
      </c>
      <c r="BF162" s="587" t="str">
        <f>IF(InpPerformance!BF23&lt;&gt;"",InpPerformance!BF23,"")</f>
        <v/>
      </c>
      <c r="BG162" s="587" t="str">
        <f>IF(InpPerformance!BG23&lt;&gt;"",InpPerformance!BG23,"")</f>
        <v/>
      </c>
      <c r="BH162" s="587" t="str">
        <f>IF(InpPerformance!BH23&lt;&gt;"",InpPerformance!BH23,"")</f>
        <v/>
      </c>
      <c r="BI162" s="587" t="str">
        <f>IF(InpPerformance!BI23&lt;&gt;"",InpPerformance!BI23,"")</f>
        <v/>
      </c>
      <c r="BJ162" s="587" t="str">
        <f>IF(InpPerformance!BJ23&lt;&gt;"",InpPerformance!BJ23,"")</f>
        <v/>
      </c>
      <c r="BK162" s="587" t="str">
        <f>IF(InpPerformance!BK23&lt;&gt;"",InpPerformance!BK23,"")</f>
        <v/>
      </c>
      <c r="BL162" s="587" t="str">
        <f>IF(InpPerformance!BL23&lt;&gt;"",InpPerformance!BL23,"")</f>
        <v/>
      </c>
      <c r="BM162" s="587" t="str">
        <f>IF(InpPerformance!BM23&lt;&gt;"",InpPerformance!BM23,"")</f>
        <v/>
      </c>
      <c r="BN162" s="587" t="str">
        <f>IF(InpPerformance!BN23&lt;&gt;"",InpPerformance!BN23,"")</f>
        <v/>
      </c>
      <c r="BO162" s="587" t="str">
        <f>IF(InpPerformance!BO23&lt;&gt;"",InpPerformance!BO23,"")</f>
        <v/>
      </c>
      <c r="BP162" s="587" t="str">
        <f>IF(InpPerformance!BP23&lt;&gt;"",InpPerformance!BP23,"")</f>
        <v/>
      </c>
      <c r="BQ162" s="587" t="str">
        <f>IF(InpPerformance!BQ23&lt;&gt;"",InpPerformance!BQ23,"")</f>
        <v/>
      </c>
      <c r="BR162" s="587" t="str">
        <f>IF(InpPerformance!BR23&lt;&gt;"",InpPerformance!BR23,"")</f>
        <v/>
      </c>
      <c r="BS162" s="587" t="str">
        <f>IF(InpPerformance!BS23&lt;&gt;"",InpPerformance!BS23,"")</f>
        <v/>
      </c>
    </row>
    <row r="163" spans="1:71" s="227" customFormat="1" ht="13.8">
      <c r="A163" s="574"/>
      <c r="B163" s="574"/>
      <c r="C163" s="574"/>
      <c r="D163" s="574"/>
      <c r="E163" s="574" t="str">
        <f>InpPerformance!E24</f>
        <v>Enhanced outperformance payments - override</v>
      </c>
      <c r="F163" s="574"/>
      <c r="G163" s="574" t="str">
        <f>InpPerformance!G24</f>
        <v>£m (2017-18 prices)</v>
      </c>
      <c r="H163" s="574"/>
      <c r="I163" s="574"/>
      <c r="J163" s="587" t="str">
        <f>IF(InpPerformance!J24&lt;&gt;"",InpPerformance!J24,"")</f>
        <v/>
      </c>
      <c r="K163" s="587" t="str">
        <f>IF(InpPerformance!K24&lt;&gt;"",InpPerformance!K24,"")</f>
        <v/>
      </c>
      <c r="L163" s="587" t="str">
        <f>IF(InpPerformance!L24&lt;&gt;"",InpPerformance!L24,"")</f>
        <v/>
      </c>
      <c r="M163" s="587" t="str">
        <f>IF(InpPerformance!M24&lt;&gt;"",InpPerformance!M24,"")</f>
        <v/>
      </c>
      <c r="N163" s="587" t="str">
        <f>IF(InpPerformance!N24&lt;&gt;"",InpPerformance!N24,"")</f>
        <v/>
      </c>
      <c r="O163" s="587" t="str">
        <f>IF(InpPerformance!O24&lt;&gt;"",InpPerformance!O24,"")</f>
        <v/>
      </c>
      <c r="P163" s="587" t="str">
        <f>IF(InpPerformance!P24&lt;&gt;"",InpPerformance!P24,"")</f>
        <v/>
      </c>
      <c r="Q163" s="588" t="str">
        <f>IF(InpPerformance!Q24&lt;&gt;"",InpPerformance!Q24,"")</f>
        <v/>
      </c>
      <c r="R163" s="587" t="str">
        <f>IF(InpPerformance!R24&lt;&gt;"",InpPerformance!R24,"")</f>
        <v/>
      </c>
      <c r="S163" s="587" t="str">
        <f>IF(InpPerformance!S24&lt;&gt;"",InpPerformance!S24,"")</f>
        <v/>
      </c>
      <c r="T163" s="587" t="str">
        <f>IF(InpPerformance!T24&lt;&gt;"",InpPerformance!T24,"")</f>
        <v/>
      </c>
      <c r="U163" s="587" t="str">
        <f>IF(InpPerformance!U24&lt;&gt;"",InpPerformance!U24,"")</f>
        <v/>
      </c>
      <c r="V163" s="587" t="str">
        <f>IF(InpPerformance!V24&lt;&gt;"",InpPerformance!V24,"")</f>
        <v/>
      </c>
      <c r="W163" s="587" t="str">
        <f>IF(InpPerformance!W24&lt;&gt;"",InpPerformance!W24,"")</f>
        <v/>
      </c>
      <c r="X163" s="587" t="str">
        <f>IF(InpPerformance!X24&lt;&gt;"",InpPerformance!X24,"")</f>
        <v/>
      </c>
      <c r="Y163" s="587" t="str">
        <f>IF(InpPerformance!Y24&lt;&gt;"",InpPerformance!Y24,"")</f>
        <v/>
      </c>
      <c r="Z163" s="587" t="str">
        <f>IF(InpPerformance!Z24&lt;&gt;"",InpPerformance!Z24,"")</f>
        <v/>
      </c>
      <c r="AA163" s="587" t="str">
        <f>IF(InpPerformance!AA24&lt;&gt;"",InpPerformance!AA24,"")</f>
        <v/>
      </c>
      <c r="AB163" s="587" t="str">
        <f>IF(InpPerformance!AB24&lt;&gt;"",InpPerformance!AB24,"")</f>
        <v/>
      </c>
      <c r="AC163" s="587" t="str">
        <f>IF(InpPerformance!AC24&lt;&gt;"",InpPerformance!AC24,"")</f>
        <v/>
      </c>
      <c r="AD163" s="587" t="str">
        <f>IF(InpPerformance!AD24&lt;&gt;"",InpPerformance!AD24,"")</f>
        <v/>
      </c>
      <c r="AE163" s="587" t="str">
        <f>IF(InpPerformance!AE24&lt;&gt;"",InpPerformance!AE24,"")</f>
        <v/>
      </c>
      <c r="AF163" s="587" t="str">
        <f>IF(InpPerformance!AF24&lt;&gt;"",InpPerformance!AF24,"")</f>
        <v/>
      </c>
      <c r="AG163" s="587" t="str">
        <f>IF(InpPerformance!AG24&lt;&gt;"",InpPerformance!AG24,"")</f>
        <v/>
      </c>
      <c r="AH163" s="587" t="str">
        <f>IF(InpPerformance!AH24&lt;&gt;"",InpPerformance!AH24,"")</f>
        <v/>
      </c>
      <c r="AI163" s="587" t="str">
        <f>IF(InpPerformance!AI24&lt;&gt;"",InpPerformance!AI24,"")</f>
        <v/>
      </c>
      <c r="AJ163" s="587" t="str">
        <f>IF(InpPerformance!AJ24&lt;&gt;"",InpPerformance!AJ24,"")</f>
        <v/>
      </c>
      <c r="AK163" s="588" t="str">
        <f>IF(InpPerformance!AK24&lt;&gt;"",InpPerformance!AK24,"")</f>
        <v/>
      </c>
      <c r="AL163" s="587" t="str">
        <f>IF(InpPerformance!AL24&lt;&gt;"",InpPerformance!AL24,"")</f>
        <v/>
      </c>
      <c r="AM163" s="587" t="str">
        <f>IF(InpPerformance!AM24&lt;&gt;"",InpPerformance!AM24,"")</f>
        <v/>
      </c>
      <c r="AN163" s="587" t="str">
        <f>IF(InpPerformance!AN24&lt;&gt;"",InpPerformance!AN24,"")</f>
        <v/>
      </c>
      <c r="AO163" s="588" t="str">
        <f>IF(InpPerformance!AO24&lt;&gt;"",InpPerformance!AO24,"")</f>
        <v/>
      </c>
      <c r="AP163" s="587" t="str">
        <f>IF(InpPerformance!AP24&lt;&gt;"",InpPerformance!AP24,"")</f>
        <v/>
      </c>
      <c r="AQ163" s="587" t="str">
        <f>IF(InpPerformance!AQ24&lt;&gt;"",InpPerformance!AQ24,"")</f>
        <v/>
      </c>
      <c r="AR163" s="587" t="str">
        <f>IF(InpPerformance!AR24&lt;&gt;"",InpPerformance!AR24,"")</f>
        <v/>
      </c>
      <c r="AS163" s="587" t="str">
        <f>IF(InpPerformance!AS24&lt;&gt;"",InpPerformance!AS24,"")</f>
        <v/>
      </c>
      <c r="AT163" s="587" t="str">
        <f>IF(InpPerformance!AT24&lt;&gt;"",InpPerformance!AT24,"")</f>
        <v/>
      </c>
      <c r="AU163" s="587" t="str">
        <f>IF(InpPerformance!AU24&lt;&gt;"",InpPerformance!AU24,"")</f>
        <v/>
      </c>
      <c r="AV163" s="587" t="str">
        <f>IF(InpPerformance!AV24&lt;&gt;"",InpPerformance!AV24,"")</f>
        <v/>
      </c>
      <c r="AW163" s="587" t="str">
        <f>IF(InpPerformance!AW24&lt;&gt;"",InpPerformance!AW24,"")</f>
        <v/>
      </c>
      <c r="AX163" s="587" t="str">
        <f>IF(InpPerformance!AX24&lt;&gt;"",InpPerformance!AX24,"")</f>
        <v/>
      </c>
      <c r="AY163" s="587" t="str">
        <f>IF(InpPerformance!AY24&lt;&gt;"",InpPerformance!AY24,"")</f>
        <v/>
      </c>
      <c r="AZ163" s="587" t="str">
        <f>IF(InpPerformance!AZ24&lt;&gt;"",InpPerformance!AZ24,"")</f>
        <v/>
      </c>
      <c r="BA163" s="587" t="str">
        <f>IF(InpPerformance!BA24&lt;&gt;"",InpPerformance!BA24,"")</f>
        <v/>
      </c>
      <c r="BB163" s="587" t="str">
        <f>IF(InpPerformance!BB24&lt;&gt;"",InpPerformance!BB24,"")</f>
        <v/>
      </c>
      <c r="BC163" s="588" t="str">
        <f>IF(InpPerformance!BC24&lt;&gt;"",InpPerformance!BC24,"")</f>
        <v/>
      </c>
      <c r="BD163" s="587" t="str">
        <f>IF(InpPerformance!BD24&lt;&gt;"",InpPerformance!BD24,"")</f>
        <v/>
      </c>
      <c r="BE163" s="587" t="str">
        <f>IF(InpPerformance!BE24&lt;&gt;"",InpPerformance!BE24,"")</f>
        <v/>
      </c>
      <c r="BF163" s="587" t="str">
        <f>IF(InpPerformance!BF24&lt;&gt;"",InpPerformance!BF24,"")</f>
        <v/>
      </c>
      <c r="BG163" s="587" t="str">
        <f>IF(InpPerformance!BG24&lt;&gt;"",InpPerformance!BG24,"")</f>
        <v/>
      </c>
      <c r="BH163" s="587" t="str">
        <f>IF(InpPerformance!BH24&lt;&gt;"",InpPerformance!BH24,"")</f>
        <v/>
      </c>
      <c r="BI163" s="587" t="str">
        <f>IF(InpPerformance!BI24&lt;&gt;"",InpPerformance!BI24,"")</f>
        <v/>
      </c>
      <c r="BJ163" s="587" t="str">
        <f>IF(InpPerformance!BJ24&lt;&gt;"",InpPerformance!BJ24,"")</f>
        <v/>
      </c>
      <c r="BK163" s="587" t="str">
        <f>IF(InpPerformance!BK24&lt;&gt;"",InpPerformance!BK24,"")</f>
        <v/>
      </c>
      <c r="BL163" s="587" t="str">
        <f>IF(InpPerformance!BL24&lt;&gt;"",InpPerformance!BL24,"")</f>
        <v/>
      </c>
      <c r="BM163" s="587" t="str">
        <f>IF(InpPerformance!BM24&lt;&gt;"",InpPerformance!BM24,"")</f>
        <v/>
      </c>
      <c r="BN163" s="587" t="str">
        <f>IF(InpPerformance!BN24&lt;&gt;"",InpPerformance!BN24,"")</f>
        <v/>
      </c>
      <c r="BO163" s="587" t="str">
        <f>IF(InpPerformance!BO24&lt;&gt;"",InpPerformance!BO24,"")</f>
        <v/>
      </c>
      <c r="BP163" s="587" t="str">
        <f>IF(InpPerformance!BP24&lt;&gt;"",InpPerformance!BP24,"")</f>
        <v/>
      </c>
      <c r="BQ163" s="587" t="str">
        <f>IF(InpPerformance!BQ24&lt;&gt;"",InpPerformance!BQ24,"")</f>
        <v/>
      </c>
      <c r="BR163" s="587" t="str">
        <f>IF(InpPerformance!BR24&lt;&gt;"",InpPerformance!BR24,"")</f>
        <v/>
      </c>
      <c r="BS163" s="587" t="str">
        <f>IF(InpPerformance!BS24&lt;&gt;"",InpPerformance!BS24,"")</f>
        <v/>
      </c>
    </row>
    <row r="164" spans="1:71" s="227" customFormat="1" ht="13.8">
      <c r="A164" s="574"/>
      <c r="B164" s="574"/>
      <c r="C164" s="574"/>
      <c r="D164" s="574"/>
      <c r="E164" s="574" t="str">
        <f>InpPerformance!E25</f>
        <v>Additional outperformance payments - override</v>
      </c>
      <c r="F164" s="574"/>
      <c r="G164" s="574" t="str">
        <f>InpPerformance!G25</f>
        <v>£m (2017-18 prices)</v>
      </c>
      <c r="H164" s="574"/>
      <c r="I164" s="574"/>
      <c r="J164" s="587" t="str">
        <f>IF(InpPerformance!J25&lt;&gt;"",InpPerformance!J25,"")</f>
        <v/>
      </c>
      <c r="K164" s="587" t="str">
        <f>IF(InpPerformance!K25&lt;&gt;"",InpPerformance!K25,"")</f>
        <v/>
      </c>
      <c r="L164" s="587" t="str">
        <f>IF(InpPerformance!L25&lt;&gt;"",InpPerformance!L25,"")</f>
        <v/>
      </c>
      <c r="M164" s="587" t="str">
        <f>IF(InpPerformance!M25&lt;&gt;"",InpPerformance!M25,"")</f>
        <v/>
      </c>
      <c r="N164" s="587" t="str">
        <f>IF(InpPerformance!N25&lt;&gt;"",InpPerformance!N25,"")</f>
        <v/>
      </c>
      <c r="O164" s="587" t="str">
        <f>IF(InpPerformance!O25&lt;&gt;"",InpPerformance!O25,"")</f>
        <v/>
      </c>
      <c r="P164" s="587" t="str">
        <f>IF(InpPerformance!P25&lt;&gt;"",InpPerformance!P25,"")</f>
        <v/>
      </c>
      <c r="Q164" s="588" t="str">
        <f>IF(InpPerformance!Q25&lt;&gt;"",InpPerformance!Q25,"")</f>
        <v/>
      </c>
      <c r="R164" s="587" t="str">
        <f>IF(InpPerformance!R25&lt;&gt;"",InpPerformance!R25,"")</f>
        <v/>
      </c>
      <c r="S164" s="587" t="str">
        <f>IF(InpPerformance!S25&lt;&gt;"",InpPerformance!S25,"")</f>
        <v/>
      </c>
      <c r="T164" s="587" t="str">
        <f>IF(InpPerformance!T25&lt;&gt;"",InpPerformance!T25,"")</f>
        <v/>
      </c>
      <c r="U164" s="587" t="str">
        <f>IF(InpPerformance!U25&lt;&gt;"",InpPerformance!U25,"")</f>
        <v/>
      </c>
      <c r="V164" s="587" t="str">
        <f>IF(InpPerformance!V25&lt;&gt;"",InpPerformance!V25,"")</f>
        <v/>
      </c>
      <c r="W164" s="587" t="str">
        <f>IF(InpPerformance!W25&lt;&gt;"",InpPerformance!W25,"")</f>
        <v/>
      </c>
      <c r="X164" s="587" t="str">
        <f>IF(InpPerformance!X25&lt;&gt;"",InpPerformance!X25,"")</f>
        <v/>
      </c>
      <c r="Y164" s="587" t="str">
        <f>IF(InpPerformance!Y25&lt;&gt;"",InpPerformance!Y25,"")</f>
        <v/>
      </c>
      <c r="Z164" s="587" t="str">
        <f>IF(InpPerformance!Z25&lt;&gt;"",InpPerformance!Z25,"")</f>
        <v/>
      </c>
      <c r="AA164" s="587" t="str">
        <f>IF(InpPerformance!AA25&lt;&gt;"",InpPerformance!AA25,"")</f>
        <v/>
      </c>
      <c r="AB164" s="587" t="str">
        <f>IF(InpPerformance!AB25&lt;&gt;"",InpPerformance!AB25,"")</f>
        <v/>
      </c>
      <c r="AC164" s="587" t="str">
        <f>IF(InpPerformance!AC25&lt;&gt;"",InpPerformance!AC25,"")</f>
        <v/>
      </c>
      <c r="AD164" s="587" t="str">
        <f>IF(InpPerformance!AD25&lt;&gt;"",InpPerformance!AD25,"")</f>
        <v/>
      </c>
      <c r="AE164" s="587" t="str">
        <f>IF(InpPerformance!AE25&lt;&gt;"",InpPerformance!AE25,"")</f>
        <v/>
      </c>
      <c r="AF164" s="587" t="str">
        <f>IF(InpPerformance!AF25&lt;&gt;"",InpPerformance!AF25,"")</f>
        <v/>
      </c>
      <c r="AG164" s="587" t="str">
        <f>IF(InpPerformance!AG25&lt;&gt;"",InpPerformance!AG25,"")</f>
        <v/>
      </c>
      <c r="AH164" s="587" t="str">
        <f>IF(InpPerformance!AH25&lt;&gt;"",InpPerformance!AH25,"")</f>
        <v/>
      </c>
      <c r="AI164" s="587" t="str">
        <f>IF(InpPerformance!AI25&lt;&gt;"",InpPerformance!AI25,"")</f>
        <v/>
      </c>
      <c r="AJ164" s="587" t="str">
        <f>IF(InpPerformance!AJ25&lt;&gt;"",InpPerformance!AJ25,"")</f>
        <v/>
      </c>
      <c r="AK164" s="588" t="str">
        <f>IF(InpPerformance!AK25&lt;&gt;"",InpPerformance!AK25,"")</f>
        <v/>
      </c>
      <c r="AL164" s="587" t="str">
        <f>IF(InpPerformance!AL25&lt;&gt;"",InpPerformance!AL25,"")</f>
        <v/>
      </c>
      <c r="AM164" s="587" t="str">
        <f>IF(InpPerformance!AM25&lt;&gt;"",InpPerformance!AM25,"")</f>
        <v/>
      </c>
      <c r="AN164" s="587" t="str">
        <f>IF(InpPerformance!AN25&lt;&gt;"",InpPerformance!AN25,"")</f>
        <v/>
      </c>
      <c r="AO164" s="588" t="str">
        <f>IF(InpPerformance!AO25&lt;&gt;"",InpPerformance!AO25,"")</f>
        <v/>
      </c>
      <c r="AP164" s="587" t="str">
        <f>IF(InpPerformance!AP25&lt;&gt;"",InpPerformance!AP25,"")</f>
        <v/>
      </c>
      <c r="AQ164" s="587" t="str">
        <f>IF(InpPerformance!AQ25&lt;&gt;"",InpPerformance!AQ25,"")</f>
        <v/>
      </c>
      <c r="AR164" s="587" t="str">
        <f>IF(InpPerformance!AR25&lt;&gt;"",InpPerformance!AR25,"")</f>
        <v/>
      </c>
      <c r="AS164" s="587" t="str">
        <f>IF(InpPerformance!AS25&lt;&gt;"",InpPerformance!AS25,"")</f>
        <v/>
      </c>
      <c r="AT164" s="587" t="str">
        <f>IF(InpPerformance!AT25&lt;&gt;"",InpPerformance!AT25,"")</f>
        <v/>
      </c>
      <c r="AU164" s="587" t="str">
        <f>IF(InpPerformance!AU25&lt;&gt;"",InpPerformance!AU25,"")</f>
        <v/>
      </c>
      <c r="AV164" s="587" t="str">
        <f>IF(InpPerformance!AV25&lt;&gt;"",InpPerformance!AV25,"")</f>
        <v/>
      </c>
      <c r="AW164" s="587" t="str">
        <f>IF(InpPerformance!AW25&lt;&gt;"",InpPerformance!AW25,"")</f>
        <v/>
      </c>
      <c r="AX164" s="587" t="str">
        <f>IF(InpPerformance!AX25&lt;&gt;"",InpPerformance!AX25,"")</f>
        <v/>
      </c>
      <c r="AY164" s="587" t="str">
        <f>IF(InpPerformance!AY25&lt;&gt;"",InpPerformance!AY25,"")</f>
        <v/>
      </c>
      <c r="AZ164" s="587" t="str">
        <f>IF(InpPerformance!AZ25&lt;&gt;"",InpPerformance!AZ25,"")</f>
        <v/>
      </c>
      <c r="BA164" s="587" t="str">
        <f>IF(InpPerformance!BA25&lt;&gt;"",InpPerformance!BA25,"")</f>
        <v/>
      </c>
      <c r="BB164" s="587" t="str">
        <f>IF(InpPerformance!BB25&lt;&gt;"",InpPerformance!BB25,"")</f>
        <v/>
      </c>
      <c r="BC164" s="588" t="str">
        <f>IF(InpPerformance!BC25&lt;&gt;"",InpPerformance!BC25,"")</f>
        <v/>
      </c>
      <c r="BD164" s="587" t="str">
        <f>IF(InpPerformance!BD25&lt;&gt;"",InpPerformance!BD25,"")</f>
        <v/>
      </c>
      <c r="BE164" s="587" t="str">
        <f>IF(InpPerformance!BE25&lt;&gt;"",InpPerformance!BE25,"")</f>
        <v/>
      </c>
      <c r="BF164" s="587" t="str">
        <f>IF(InpPerformance!BF25&lt;&gt;"",InpPerformance!BF25,"")</f>
        <v/>
      </c>
      <c r="BG164" s="587" t="str">
        <f>IF(InpPerformance!BG25&lt;&gt;"",InpPerformance!BG25,"")</f>
        <v/>
      </c>
      <c r="BH164" s="587" t="str">
        <f>IF(InpPerformance!BH25&lt;&gt;"",InpPerformance!BH25,"")</f>
        <v/>
      </c>
      <c r="BI164" s="587" t="str">
        <f>IF(InpPerformance!BI25&lt;&gt;"",InpPerformance!BI25,"")</f>
        <v/>
      </c>
      <c r="BJ164" s="587" t="str">
        <f>IF(InpPerformance!BJ25&lt;&gt;"",InpPerformance!BJ25,"")</f>
        <v/>
      </c>
      <c r="BK164" s="587" t="str">
        <f>IF(InpPerformance!BK25&lt;&gt;"",InpPerformance!BK25,"")</f>
        <v/>
      </c>
      <c r="BL164" s="587" t="str">
        <f>IF(InpPerformance!BL25&lt;&gt;"",InpPerformance!BL25,"")</f>
        <v/>
      </c>
      <c r="BM164" s="587" t="str">
        <f>IF(InpPerformance!BM25&lt;&gt;"",InpPerformance!BM25,"")</f>
        <v/>
      </c>
      <c r="BN164" s="587" t="str">
        <f>IF(InpPerformance!BN25&lt;&gt;"",InpPerformance!BN25,"")</f>
        <v/>
      </c>
      <c r="BO164" s="587" t="str">
        <f>IF(InpPerformance!BO25&lt;&gt;"",InpPerformance!BO25,"")</f>
        <v/>
      </c>
      <c r="BP164" s="587" t="str">
        <f>IF(InpPerformance!BP25&lt;&gt;"",InpPerformance!BP25,"")</f>
        <v/>
      </c>
      <c r="BQ164" s="587" t="str">
        <f>IF(InpPerformance!BQ25&lt;&gt;"",InpPerformance!BQ25,"")</f>
        <v/>
      </c>
      <c r="BR164" s="587" t="str">
        <f>IF(InpPerformance!BR25&lt;&gt;"",InpPerformance!BR25,"")</f>
        <v/>
      </c>
      <c r="BS164" s="587" t="str">
        <f>IF(InpPerformance!BS25&lt;&gt;"",InpPerformance!BS25,"")</f>
        <v/>
      </c>
    </row>
    <row r="165" spans="1:71" s="226" customFormat="1" ht="13.8">
      <c r="A165" s="608"/>
      <c r="B165" s="608"/>
      <c r="C165" s="608"/>
      <c r="D165" s="608"/>
      <c r="E165" s="608"/>
      <c r="F165" s="608"/>
      <c r="G165" s="608"/>
      <c r="H165" s="608"/>
      <c r="I165" s="608"/>
      <c r="J165" s="612"/>
      <c r="K165" s="612"/>
      <c r="L165" s="612"/>
      <c r="M165" s="612"/>
      <c r="N165" s="612"/>
      <c r="O165" s="612"/>
      <c r="P165" s="612"/>
      <c r="Q165" s="613"/>
      <c r="R165" s="612"/>
      <c r="S165" s="612"/>
      <c r="T165" s="612"/>
      <c r="U165" s="612"/>
      <c r="V165" s="612"/>
      <c r="W165" s="612"/>
      <c r="X165" s="612"/>
      <c r="Y165" s="612"/>
      <c r="Z165" s="612"/>
      <c r="AA165" s="612"/>
      <c r="AB165" s="612"/>
      <c r="AC165" s="612"/>
      <c r="AD165" s="612"/>
      <c r="AE165" s="612"/>
      <c r="AF165" s="612"/>
      <c r="AG165" s="612"/>
      <c r="AH165" s="612"/>
      <c r="AI165" s="612"/>
      <c r="AJ165" s="612"/>
      <c r="AK165" s="613"/>
      <c r="AL165" s="612"/>
      <c r="AM165" s="612"/>
      <c r="AN165" s="612"/>
      <c r="AO165" s="613"/>
      <c r="AP165" s="612"/>
      <c r="AQ165" s="612"/>
      <c r="AR165" s="612"/>
      <c r="AS165" s="612"/>
      <c r="AT165" s="612"/>
      <c r="AU165" s="612"/>
      <c r="AV165" s="612"/>
      <c r="AW165" s="612"/>
      <c r="AX165" s="612"/>
      <c r="AY165" s="612"/>
      <c r="AZ165" s="612"/>
      <c r="BA165" s="612"/>
      <c r="BB165" s="612"/>
      <c r="BC165" s="613"/>
      <c r="BD165" s="612"/>
      <c r="BE165" s="612"/>
      <c r="BF165" s="612"/>
      <c r="BG165" s="612"/>
      <c r="BH165" s="612"/>
      <c r="BI165" s="612"/>
      <c r="BJ165" s="612"/>
      <c r="BK165" s="612"/>
      <c r="BL165" s="612"/>
      <c r="BM165" s="612"/>
      <c r="BN165" s="612"/>
      <c r="BO165" s="612"/>
      <c r="BP165" s="612"/>
      <c r="BQ165" s="612"/>
      <c r="BR165" s="612"/>
      <c r="BS165" s="612"/>
    </row>
    <row r="166" spans="1:71" s="227" customFormat="1" ht="13.8">
      <c r="A166" s="574"/>
      <c r="B166" s="574"/>
      <c r="C166" s="574"/>
      <c r="D166" s="574"/>
      <c r="E166" s="574" t="str">
        <f>InpPerformance!E27</f>
        <v>Standard underperformance payments - override (must be negative)</v>
      </c>
      <c r="F166" s="574"/>
      <c r="G166" s="574" t="str">
        <f>InpPerformance!G27</f>
        <v>£m (2017-18 prices)</v>
      </c>
      <c r="H166" s="574"/>
      <c r="I166" s="574"/>
      <c r="J166" s="587" t="str">
        <f>IF(InpPerformance!J27&lt;&gt;"",InpPerformance!J27,"")</f>
        <v/>
      </c>
      <c r="K166" s="587" t="str">
        <f>IF(InpPerformance!K27&lt;&gt;"",InpPerformance!K27,"")</f>
        <v/>
      </c>
      <c r="L166" s="587" t="str">
        <f>IF(InpPerformance!L27&lt;&gt;"",InpPerformance!L27,"")</f>
        <v/>
      </c>
      <c r="M166" s="587" t="str">
        <f>IF(InpPerformance!M27&lt;&gt;"",InpPerformance!M27,"")</f>
        <v/>
      </c>
      <c r="N166" s="587" t="str">
        <f>IF(InpPerformance!N27&lt;&gt;"",InpPerformance!N27,"")</f>
        <v/>
      </c>
      <c r="O166" s="587" t="str">
        <f>IF(InpPerformance!O27&lt;&gt;"",InpPerformance!O27,"")</f>
        <v/>
      </c>
      <c r="P166" s="587" t="str">
        <f>IF(InpPerformance!P27&lt;&gt;"",InpPerformance!P27,"")</f>
        <v/>
      </c>
      <c r="Q166" s="588" t="str">
        <f>IF(InpPerformance!Q27&lt;&gt;"",InpPerformance!Q27,"")</f>
        <v/>
      </c>
      <c r="R166" s="587" t="str">
        <f>IF(InpPerformance!R27&lt;&gt;"",InpPerformance!R27,"")</f>
        <v/>
      </c>
      <c r="S166" s="587" t="str">
        <f>IF(InpPerformance!S27&lt;&gt;"",InpPerformance!S27,"")</f>
        <v/>
      </c>
      <c r="T166" s="587" t="str">
        <f>IF(InpPerformance!T27&lt;&gt;"",InpPerformance!T27,"")</f>
        <v/>
      </c>
      <c r="U166" s="587" t="str">
        <f>IF(InpPerformance!U27&lt;&gt;"",InpPerformance!U27,"")</f>
        <v/>
      </c>
      <c r="V166" s="587" t="str">
        <f>IF(InpPerformance!V27&lt;&gt;"",InpPerformance!V27,"")</f>
        <v/>
      </c>
      <c r="W166" s="587" t="str">
        <f>IF(InpPerformance!W27&lt;&gt;"",InpPerformance!W27,"")</f>
        <v/>
      </c>
      <c r="X166" s="587" t="str">
        <f>IF(InpPerformance!X27&lt;&gt;"",InpPerformance!X27,"")</f>
        <v/>
      </c>
      <c r="Y166" s="587" t="str">
        <f>IF(InpPerformance!Y27&lt;&gt;"",InpPerformance!Y27,"")</f>
        <v/>
      </c>
      <c r="Z166" s="587" t="str">
        <f>IF(InpPerformance!Z27&lt;&gt;"",InpPerformance!Z27,"")</f>
        <v/>
      </c>
      <c r="AA166" s="587" t="str">
        <f>IF(InpPerformance!AA27&lt;&gt;"",InpPerformance!AA27,"")</f>
        <v/>
      </c>
      <c r="AB166" s="587" t="str">
        <f>IF(InpPerformance!AB27&lt;&gt;"",InpPerformance!AB27,"")</f>
        <v/>
      </c>
      <c r="AC166" s="587" t="str">
        <f>IF(InpPerformance!AC27&lt;&gt;"",InpPerformance!AC27,"")</f>
        <v/>
      </c>
      <c r="AD166" s="587" t="str">
        <f>IF(InpPerformance!AD27&lt;&gt;"",InpPerformance!AD27,"")</f>
        <v/>
      </c>
      <c r="AE166" s="587" t="str">
        <f>IF(InpPerformance!AE27&lt;&gt;"",InpPerformance!AE27,"")</f>
        <v/>
      </c>
      <c r="AF166" s="587" t="str">
        <f>IF(InpPerformance!AF27&lt;&gt;"",InpPerformance!AF27,"")</f>
        <v/>
      </c>
      <c r="AG166" s="587" t="str">
        <f>IF(InpPerformance!AG27&lt;&gt;"",InpPerformance!AG27,"")</f>
        <v/>
      </c>
      <c r="AH166" s="587" t="str">
        <f>IF(InpPerformance!AH27&lt;&gt;"",InpPerformance!AH27,"")</f>
        <v/>
      </c>
      <c r="AI166" s="587" t="str">
        <f>IF(InpPerformance!AI27&lt;&gt;"",InpPerformance!AI27,"")</f>
        <v/>
      </c>
      <c r="AJ166" s="587" t="str">
        <f>IF(InpPerformance!AJ27&lt;&gt;"",InpPerformance!AJ27,"")</f>
        <v/>
      </c>
      <c r="AK166" s="588" t="str">
        <f>IF(InpPerformance!AK27&lt;&gt;"",InpPerformance!AK27,"")</f>
        <v/>
      </c>
      <c r="AL166" s="587" t="str">
        <f>IF(InpPerformance!AL27&lt;&gt;"",InpPerformance!AL27,"")</f>
        <v/>
      </c>
      <c r="AM166" s="587" t="str">
        <f>IF(InpPerformance!AM27&lt;&gt;"",InpPerformance!AM27,"")</f>
        <v/>
      </c>
      <c r="AN166" s="587" t="str">
        <f>IF(InpPerformance!AN27&lt;&gt;"",InpPerformance!AN27,"")</f>
        <v/>
      </c>
      <c r="AO166" s="588" t="str">
        <f>IF(InpPerformance!AO27&lt;&gt;"",InpPerformance!AO27,"")</f>
        <v/>
      </c>
      <c r="AP166" s="587" t="str">
        <f>IF(InpPerformance!AP27&lt;&gt;"",InpPerformance!AP27,"")</f>
        <v/>
      </c>
      <c r="AQ166" s="587" t="str">
        <f>IF(InpPerformance!AQ27&lt;&gt;"",InpPerformance!AQ27,"")</f>
        <v/>
      </c>
      <c r="AR166" s="587" t="str">
        <f>IF(InpPerformance!AR27&lt;&gt;"",InpPerformance!AR27,"")</f>
        <v/>
      </c>
      <c r="AS166" s="587" t="str">
        <f>IF(InpPerformance!AS27&lt;&gt;"",InpPerformance!AS27,"")</f>
        <v/>
      </c>
      <c r="AT166" s="587" t="str">
        <f>IF(InpPerformance!AT27&lt;&gt;"",InpPerformance!AT27,"")</f>
        <v/>
      </c>
      <c r="AU166" s="587" t="str">
        <f>IF(InpPerformance!AU27&lt;&gt;"",InpPerformance!AU27,"")</f>
        <v/>
      </c>
      <c r="AV166" s="587" t="str">
        <f>IF(InpPerformance!AV27&lt;&gt;"",InpPerformance!AV27,"")</f>
        <v/>
      </c>
      <c r="AW166" s="587" t="str">
        <f>IF(InpPerformance!AW27&lt;&gt;"",InpPerformance!AW27,"")</f>
        <v/>
      </c>
      <c r="AX166" s="587" t="str">
        <f>IF(InpPerformance!AX27&lt;&gt;"",InpPerformance!AX27,"")</f>
        <v/>
      </c>
      <c r="AY166" s="587" t="str">
        <f>IF(InpPerformance!AY27&lt;&gt;"",InpPerformance!AY27,"")</f>
        <v/>
      </c>
      <c r="AZ166" s="587" t="str">
        <f>IF(InpPerformance!AZ27&lt;&gt;"",InpPerformance!AZ27,"")</f>
        <v/>
      </c>
      <c r="BA166" s="587" t="str">
        <f>IF(InpPerformance!BA27&lt;&gt;"",InpPerformance!BA27,"")</f>
        <v/>
      </c>
      <c r="BB166" s="587" t="str">
        <f>IF(InpPerformance!BB27&lt;&gt;"",InpPerformance!BB27,"")</f>
        <v/>
      </c>
      <c r="BC166" s="588" t="str">
        <f>IF(InpPerformance!BC27&lt;&gt;"",InpPerformance!BC27,"")</f>
        <v/>
      </c>
      <c r="BD166" s="587" t="str">
        <f>IF(InpPerformance!BD27&lt;&gt;"",InpPerformance!BD27,"")</f>
        <v/>
      </c>
      <c r="BE166" s="587" t="str">
        <f>IF(InpPerformance!BE27&lt;&gt;"",InpPerformance!BE27,"")</f>
        <v/>
      </c>
      <c r="BF166" s="587" t="str">
        <f>IF(InpPerformance!BF27&lt;&gt;"",InpPerformance!BF27,"")</f>
        <v/>
      </c>
      <c r="BG166" s="587" t="str">
        <f>IF(InpPerformance!BG27&lt;&gt;"",InpPerformance!BG27,"")</f>
        <v/>
      </c>
      <c r="BH166" s="587" t="str">
        <f>IF(InpPerformance!BH27&lt;&gt;"",InpPerformance!BH27,"")</f>
        <v/>
      </c>
      <c r="BI166" s="587" t="str">
        <f>IF(InpPerformance!BI27&lt;&gt;"",InpPerformance!BI27,"")</f>
        <v/>
      </c>
      <c r="BJ166" s="587" t="str">
        <f>IF(InpPerformance!BJ27&lt;&gt;"",InpPerformance!BJ27,"")</f>
        <v/>
      </c>
      <c r="BK166" s="587" t="str">
        <f>IF(InpPerformance!BK27&lt;&gt;"",InpPerformance!BK27,"")</f>
        <v/>
      </c>
      <c r="BL166" s="587" t="str">
        <f>IF(InpPerformance!BL27&lt;&gt;"",InpPerformance!BL27,"")</f>
        <v/>
      </c>
      <c r="BM166" s="587" t="str">
        <f>IF(InpPerformance!BM27&lt;&gt;"",InpPerformance!BM27,"")</f>
        <v/>
      </c>
      <c r="BN166" s="587" t="str">
        <f>IF(InpPerformance!BN27&lt;&gt;"",InpPerformance!BN27,"")</f>
        <v/>
      </c>
      <c r="BO166" s="587" t="str">
        <f>IF(InpPerformance!BO27&lt;&gt;"",InpPerformance!BO27,"")</f>
        <v/>
      </c>
      <c r="BP166" s="587" t="str">
        <f>IF(InpPerformance!BP27&lt;&gt;"",InpPerformance!BP27,"")</f>
        <v/>
      </c>
      <c r="BQ166" s="587" t="str">
        <f>IF(InpPerformance!BQ27&lt;&gt;"",InpPerformance!BQ27,"")</f>
        <v/>
      </c>
      <c r="BR166" s="587" t="str">
        <f>IF(InpPerformance!BR27&lt;&gt;"",InpPerformance!BR27,"")</f>
        <v/>
      </c>
      <c r="BS166" s="587" t="str">
        <f>IF(InpPerformance!BS27&lt;&gt;"",InpPerformance!BS27,"")</f>
        <v/>
      </c>
    </row>
    <row r="167" spans="1:71" s="227" customFormat="1" ht="13.8">
      <c r="A167" s="574"/>
      <c r="B167" s="574"/>
      <c r="C167" s="574"/>
      <c r="D167" s="574"/>
      <c r="E167" s="574" t="str">
        <f>InpPerformance!E28</f>
        <v>Enhanced underperformance payments - override</v>
      </c>
      <c r="F167" s="574"/>
      <c r="G167" s="574" t="str">
        <f>InpPerformance!G28</f>
        <v>£m (2017-18 prices)</v>
      </c>
      <c r="H167" s="574"/>
      <c r="I167" s="574"/>
      <c r="J167" s="587" t="str">
        <f>IF(InpPerformance!J28&lt;&gt;"",InpPerformance!J28,"")</f>
        <v/>
      </c>
      <c r="K167" s="587" t="str">
        <f>IF(InpPerformance!K28&lt;&gt;"",InpPerformance!K28,"")</f>
        <v/>
      </c>
      <c r="L167" s="587" t="str">
        <f>IF(InpPerformance!L28&lt;&gt;"",InpPerformance!L28,"")</f>
        <v/>
      </c>
      <c r="M167" s="587" t="str">
        <f>IF(InpPerformance!M28&lt;&gt;"",InpPerformance!M28,"")</f>
        <v/>
      </c>
      <c r="N167" s="587" t="str">
        <f>IF(InpPerformance!N28&lt;&gt;"",InpPerformance!N28,"")</f>
        <v/>
      </c>
      <c r="O167" s="587" t="str">
        <f>IF(InpPerformance!O28&lt;&gt;"",InpPerformance!O28,"")</f>
        <v/>
      </c>
      <c r="P167" s="587" t="str">
        <f>IF(InpPerformance!P28&lt;&gt;"",InpPerformance!P28,"")</f>
        <v/>
      </c>
      <c r="Q167" s="588" t="str">
        <f>IF(InpPerformance!Q28&lt;&gt;"",InpPerformance!Q28,"")</f>
        <v/>
      </c>
      <c r="R167" s="587" t="str">
        <f>IF(InpPerformance!R28&lt;&gt;"",InpPerformance!R28,"")</f>
        <v/>
      </c>
      <c r="S167" s="587" t="str">
        <f>IF(InpPerformance!S28&lt;&gt;"",InpPerformance!S28,"")</f>
        <v/>
      </c>
      <c r="T167" s="587" t="str">
        <f>IF(InpPerformance!T28&lt;&gt;"",InpPerformance!T28,"")</f>
        <v/>
      </c>
      <c r="U167" s="587" t="str">
        <f>IF(InpPerformance!U28&lt;&gt;"",InpPerformance!U28,"")</f>
        <v/>
      </c>
      <c r="V167" s="587" t="str">
        <f>IF(InpPerformance!V28&lt;&gt;"",InpPerformance!V28,"")</f>
        <v/>
      </c>
      <c r="W167" s="587" t="str">
        <f>IF(InpPerformance!W28&lt;&gt;"",InpPerformance!W28,"")</f>
        <v/>
      </c>
      <c r="X167" s="587" t="str">
        <f>IF(InpPerformance!X28&lt;&gt;"",InpPerformance!X28,"")</f>
        <v/>
      </c>
      <c r="Y167" s="587" t="str">
        <f>IF(InpPerformance!Y28&lt;&gt;"",InpPerformance!Y28,"")</f>
        <v/>
      </c>
      <c r="Z167" s="587" t="str">
        <f>IF(InpPerformance!Z28&lt;&gt;"",InpPerformance!Z28,"")</f>
        <v/>
      </c>
      <c r="AA167" s="587" t="str">
        <f>IF(InpPerformance!AA28&lt;&gt;"",InpPerformance!AA28,"")</f>
        <v/>
      </c>
      <c r="AB167" s="587" t="str">
        <f>IF(InpPerformance!AB28&lt;&gt;"",InpPerformance!AB28,"")</f>
        <v/>
      </c>
      <c r="AC167" s="587" t="str">
        <f>IF(InpPerformance!AC28&lt;&gt;"",InpPerformance!AC28,"")</f>
        <v/>
      </c>
      <c r="AD167" s="587" t="str">
        <f>IF(InpPerformance!AD28&lt;&gt;"",InpPerformance!AD28,"")</f>
        <v/>
      </c>
      <c r="AE167" s="587" t="str">
        <f>IF(InpPerformance!AE28&lt;&gt;"",InpPerformance!AE28,"")</f>
        <v/>
      </c>
      <c r="AF167" s="587" t="str">
        <f>IF(InpPerformance!AF28&lt;&gt;"",InpPerformance!AF28,"")</f>
        <v/>
      </c>
      <c r="AG167" s="587" t="str">
        <f>IF(InpPerformance!AG28&lt;&gt;"",InpPerformance!AG28,"")</f>
        <v/>
      </c>
      <c r="AH167" s="587" t="str">
        <f>IF(InpPerformance!AH28&lt;&gt;"",InpPerformance!AH28,"")</f>
        <v/>
      </c>
      <c r="AI167" s="587" t="str">
        <f>IF(InpPerformance!AI28&lt;&gt;"",InpPerformance!AI28,"")</f>
        <v/>
      </c>
      <c r="AJ167" s="587" t="str">
        <f>IF(InpPerformance!AJ28&lt;&gt;"",InpPerformance!AJ28,"")</f>
        <v/>
      </c>
      <c r="AK167" s="588" t="str">
        <f>IF(InpPerformance!AK28&lt;&gt;"",InpPerformance!AK28,"")</f>
        <v/>
      </c>
      <c r="AL167" s="587" t="str">
        <f>IF(InpPerformance!AL28&lt;&gt;"",InpPerformance!AL28,"")</f>
        <v/>
      </c>
      <c r="AM167" s="587" t="str">
        <f>IF(InpPerformance!AM28&lt;&gt;"",InpPerformance!AM28,"")</f>
        <v/>
      </c>
      <c r="AN167" s="587" t="str">
        <f>IF(InpPerformance!AN28&lt;&gt;"",InpPerformance!AN28,"")</f>
        <v/>
      </c>
      <c r="AO167" s="588" t="str">
        <f>IF(InpPerformance!AO28&lt;&gt;"",InpPerformance!AO28,"")</f>
        <v/>
      </c>
      <c r="AP167" s="587" t="str">
        <f>IF(InpPerformance!AP28&lt;&gt;"",InpPerformance!AP28,"")</f>
        <v/>
      </c>
      <c r="AQ167" s="587" t="str">
        <f>IF(InpPerformance!AQ28&lt;&gt;"",InpPerformance!AQ28,"")</f>
        <v/>
      </c>
      <c r="AR167" s="587" t="str">
        <f>IF(InpPerformance!AR28&lt;&gt;"",InpPerformance!AR28,"")</f>
        <v/>
      </c>
      <c r="AS167" s="587" t="str">
        <f>IF(InpPerformance!AS28&lt;&gt;"",InpPerformance!AS28,"")</f>
        <v/>
      </c>
      <c r="AT167" s="587" t="str">
        <f>IF(InpPerformance!AT28&lt;&gt;"",InpPerformance!AT28,"")</f>
        <v/>
      </c>
      <c r="AU167" s="587" t="str">
        <f>IF(InpPerformance!AU28&lt;&gt;"",InpPerformance!AU28,"")</f>
        <v/>
      </c>
      <c r="AV167" s="587" t="str">
        <f>IF(InpPerformance!AV28&lt;&gt;"",InpPerformance!AV28,"")</f>
        <v/>
      </c>
      <c r="AW167" s="587" t="str">
        <f>IF(InpPerformance!AW28&lt;&gt;"",InpPerformance!AW28,"")</f>
        <v/>
      </c>
      <c r="AX167" s="587" t="str">
        <f>IF(InpPerformance!AX28&lt;&gt;"",InpPerformance!AX28,"")</f>
        <v/>
      </c>
      <c r="AY167" s="587" t="str">
        <f>IF(InpPerformance!AY28&lt;&gt;"",InpPerformance!AY28,"")</f>
        <v/>
      </c>
      <c r="AZ167" s="587" t="str">
        <f>IF(InpPerformance!AZ28&lt;&gt;"",InpPerformance!AZ28,"")</f>
        <v/>
      </c>
      <c r="BA167" s="587" t="str">
        <f>IF(InpPerformance!BA28&lt;&gt;"",InpPerformance!BA28,"")</f>
        <v/>
      </c>
      <c r="BB167" s="587" t="str">
        <f>IF(InpPerformance!BB28&lt;&gt;"",InpPerformance!BB28,"")</f>
        <v/>
      </c>
      <c r="BC167" s="588" t="str">
        <f>IF(InpPerformance!BC28&lt;&gt;"",InpPerformance!BC28,"")</f>
        <v/>
      </c>
      <c r="BD167" s="587" t="str">
        <f>IF(InpPerformance!BD28&lt;&gt;"",InpPerformance!BD28,"")</f>
        <v/>
      </c>
      <c r="BE167" s="587" t="str">
        <f>IF(InpPerformance!BE28&lt;&gt;"",InpPerformance!BE28,"")</f>
        <v/>
      </c>
      <c r="BF167" s="587" t="str">
        <f>IF(InpPerformance!BF28&lt;&gt;"",InpPerformance!BF28,"")</f>
        <v/>
      </c>
      <c r="BG167" s="587" t="str">
        <f>IF(InpPerformance!BG28&lt;&gt;"",InpPerformance!BG28,"")</f>
        <v/>
      </c>
      <c r="BH167" s="587" t="str">
        <f>IF(InpPerformance!BH28&lt;&gt;"",InpPerformance!BH28,"")</f>
        <v/>
      </c>
      <c r="BI167" s="587" t="str">
        <f>IF(InpPerformance!BI28&lt;&gt;"",InpPerformance!BI28,"")</f>
        <v/>
      </c>
      <c r="BJ167" s="587" t="str">
        <f>IF(InpPerformance!BJ28&lt;&gt;"",InpPerformance!BJ28,"")</f>
        <v/>
      </c>
      <c r="BK167" s="587" t="str">
        <f>IF(InpPerformance!BK28&lt;&gt;"",InpPerformance!BK28,"")</f>
        <v/>
      </c>
      <c r="BL167" s="587" t="str">
        <f>IF(InpPerformance!BL28&lt;&gt;"",InpPerformance!BL28,"")</f>
        <v/>
      </c>
      <c r="BM167" s="587" t="str">
        <f>IF(InpPerformance!BM28&lt;&gt;"",InpPerformance!BM28,"")</f>
        <v/>
      </c>
      <c r="BN167" s="587" t="str">
        <f>IF(InpPerformance!BN28&lt;&gt;"",InpPerformance!BN28,"")</f>
        <v/>
      </c>
      <c r="BO167" s="587" t="str">
        <f>IF(InpPerformance!BO28&lt;&gt;"",InpPerformance!BO28,"")</f>
        <v/>
      </c>
      <c r="BP167" s="587" t="str">
        <f>IF(InpPerformance!BP28&lt;&gt;"",InpPerformance!BP28,"")</f>
        <v/>
      </c>
      <c r="BQ167" s="587" t="str">
        <f>IF(InpPerformance!BQ28&lt;&gt;"",InpPerformance!BQ28,"")</f>
        <v/>
      </c>
      <c r="BR167" s="587" t="str">
        <f>IF(InpPerformance!BR28&lt;&gt;"",InpPerformance!BR28,"")</f>
        <v/>
      </c>
      <c r="BS167" s="587" t="str">
        <f>IF(InpPerformance!BS28&lt;&gt;"",InpPerformance!BS28,"")</f>
        <v/>
      </c>
    </row>
    <row r="168" spans="1:71" s="227" customFormat="1" ht="13.8">
      <c r="A168" s="574"/>
      <c r="B168" s="574"/>
      <c r="C168" s="574"/>
      <c r="D168" s="574"/>
      <c r="E168" s="574" t="str">
        <f>InpPerformance!E29</f>
        <v>Additional underperformance payments - override</v>
      </c>
      <c r="F168" s="574"/>
      <c r="G168" s="574" t="str">
        <f>InpPerformance!G29</f>
        <v>£m (2017-18 prices)</v>
      </c>
      <c r="H168" s="574"/>
      <c r="I168" s="574"/>
      <c r="J168" s="587" t="str">
        <f>IF(InpPerformance!J29&lt;&gt;"",InpPerformance!J29,"")</f>
        <v/>
      </c>
      <c r="K168" s="587" t="str">
        <f>IF(InpPerformance!K29&lt;&gt;"",InpPerformance!K29,"")</f>
        <v/>
      </c>
      <c r="L168" s="587" t="str">
        <f>IF(InpPerformance!L29&lt;&gt;"",InpPerformance!L29,"")</f>
        <v/>
      </c>
      <c r="M168" s="587" t="str">
        <f>IF(InpPerformance!M29&lt;&gt;"",InpPerformance!M29,"")</f>
        <v/>
      </c>
      <c r="N168" s="587" t="str">
        <f>IF(InpPerformance!N29&lt;&gt;"",InpPerformance!N29,"")</f>
        <v/>
      </c>
      <c r="O168" s="587" t="str">
        <f>IF(InpPerformance!O29&lt;&gt;"",InpPerformance!O29,"")</f>
        <v/>
      </c>
      <c r="P168" s="587" t="str">
        <f>IF(InpPerformance!P29&lt;&gt;"",InpPerformance!P29,"")</f>
        <v/>
      </c>
      <c r="Q168" s="588" t="str">
        <f>IF(InpPerformance!Q29&lt;&gt;"",InpPerformance!Q29,"")</f>
        <v/>
      </c>
      <c r="R168" s="587" t="str">
        <f>IF(InpPerformance!R29&lt;&gt;"",InpPerformance!R29,"")</f>
        <v/>
      </c>
      <c r="S168" s="587" t="str">
        <f>IF(InpPerformance!S29&lt;&gt;"",InpPerformance!S29,"")</f>
        <v/>
      </c>
      <c r="T168" s="587" t="str">
        <f>IF(InpPerformance!T29&lt;&gt;"",InpPerformance!T29,"")</f>
        <v/>
      </c>
      <c r="U168" s="587" t="str">
        <f>IF(InpPerformance!U29&lt;&gt;"",InpPerformance!U29,"")</f>
        <v/>
      </c>
      <c r="V168" s="587" t="str">
        <f>IF(InpPerformance!V29&lt;&gt;"",InpPerformance!V29,"")</f>
        <v/>
      </c>
      <c r="W168" s="587" t="str">
        <f>IF(InpPerformance!W29&lt;&gt;"",InpPerformance!W29,"")</f>
        <v/>
      </c>
      <c r="X168" s="587" t="str">
        <f>IF(InpPerformance!X29&lt;&gt;"",InpPerformance!X29,"")</f>
        <v/>
      </c>
      <c r="Y168" s="587" t="str">
        <f>IF(InpPerformance!Y29&lt;&gt;"",InpPerformance!Y29,"")</f>
        <v/>
      </c>
      <c r="Z168" s="587" t="str">
        <f>IF(InpPerformance!Z29&lt;&gt;"",InpPerformance!Z29,"")</f>
        <v/>
      </c>
      <c r="AA168" s="587" t="str">
        <f>IF(InpPerformance!AA29&lt;&gt;"",InpPerformance!AA29,"")</f>
        <v/>
      </c>
      <c r="AB168" s="587" t="str">
        <f>IF(InpPerformance!AB29&lt;&gt;"",InpPerformance!AB29,"")</f>
        <v/>
      </c>
      <c r="AC168" s="587" t="str">
        <f>IF(InpPerformance!AC29&lt;&gt;"",InpPerformance!AC29,"")</f>
        <v/>
      </c>
      <c r="AD168" s="587" t="str">
        <f>IF(InpPerformance!AD29&lt;&gt;"",InpPerformance!AD29,"")</f>
        <v/>
      </c>
      <c r="AE168" s="587" t="str">
        <f>IF(InpPerformance!AE29&lt;&gt;"",InpPerformance!AE29,"")</f>
        <v/>
      </c>
      <c r="AF168" s="587" t="str">
        <f>IF(InpPerformance!AF29&lt;&gt;"",InpPerformance!AF29,"")</f>
        <v/>
      </c>
      <c r="AG168" s="587" t="str">
        <f>IF(InpPerformance!AG29&lt;&gt;"",InpPerformance!AG29,"")</f>
        <v/>
      </c>
      <c r="AH168" s="587" t="str">
        <f>IF(InpPerformance!AH29&lt;&gt;"",InpPerformance!AH29,"")</f>
        <v/>
      </c>
      <c r="AI168" s="587" t="str">
        <f>IF(InpPerformance!AI29&lt;&gt;"",InpPerformance!AI29,"")</f>
        <v/>
      </c>
      <c r="AJ168" s="587" t="str">
        <f>IF(InpPerformance!AJ29&lt;&gt;"",InpPerformance!AJ29,"")</f>
        <v/>
      </c>
      <c r="AK168" s="588" t="str">
        <f>IF(InpPerformance!AK29&lt;&gt;"",InpPerformance!AK29,"")</f>
        <v/>
      </c>
      <c r="AL168" s="587" t="str">
        <f>IF(InpPerformance!AL29&lt;&gt;"",InpPerformance!AL29,"")</f>
        <v/>
      </c>
      <c r="AM168" s="587" t="str">
        <f>IF(InpPerformance!AM29&lt;&gt;"",InpPerformance!AM29,"")</f>
        <v/>
      </c>
      <c r="AN168" s="587" t="str">
        <f>IF(InpPerformance!AN29&lt;&gt;"",InpPerformance!AN29,"")</f>
        <v/>
      </c>
      <c r="AO168" s="588" t="str">
        <f>IF(InpPerformance!AO29&lt;&gt;"",InpPerformance!AO29,"")</f>
        <v/>
      </c>
      <c r="AP168" s="587" t="str">
        <f>IF(InpPerformance!AP29&lt;&gt;"",InpPerformance!AP29,"")</f>
        <v/>
      </c>
      <c r="AQ168" s="587" t="str">
        <f>IF(InpPerformance!AQ29&lt;&gt;"",InpPerformance!AQ29,"")</f>
        <v/>
      </c>
      <c r="AR168" s="587" t="str">
        <f>IF(InpPerformance!AR29&lt;&gt;"",InpPerformance!AR29,"")</f>
        <v/>
      </c>
      <c r="AS168" s="587" t="str">
        <f>IF(InpPerformance!AS29&lt;&gt;"",InpPerformance!AS29,"")</f>
        <v/>
      </c>
      <c r="AT168" s="587" t="str">
        <f>IF(InpPerformance!AT29&lt;&gt;"",InpPerformance!AT29,"")</f>
        <v/>
      </c>
      <c r="AU168" s="587" t="str">
        <f>IF(InpPerformance!AU29&lt;&gt;"",InpPerformance!AU29,"")</f>
        <v/>
      </c>
      <c r="AV168" s="587" t="str">
        <f>IF(InpPerformance!AV29&lt;&gt;"",InpPerformance!AV29,"")</f>
        <v/>
      </c>
      <c r="AW168" s="587" t="str">
        <f>IF(InpPerformance!AW29&lt;&gt;"",InpPerformance!AW29,"")</f>
        <v/>
      </c>
      <c r="AX168" s="587" t="str">
        <f>IF(InpPerformance!AX29&lt;&gt;"",InpPerformance!AX29,"")</f>
        <v/>
      </c>
      <c r="AY168" s="587" t="str">
        <f>IF(InpPerformance!AY29&lt;&gt;"",InpPerformance!AY29,"")</f>
        <v/>
      </c>
      <c r="AZ168" s="587" t="str">
        <f>IF(InpPerformance!AZ29&lt;&gt;"",InpPerformance!AZ29,"")</f>
        <v/>
      </c>
      <c r="BA168" s="587" t="str">
        <f>IF(InpPerformance!BA29&lt;&gt;"",InpPerformance!BA29,"")</f>
        <v/>
      </c>
      <c r="BB168" s="587" t="str">
        <f>IF(InpPerformance!BB29&lt;&gt;"",InpPerformance!BB29,"")</f>
        <v/>
      </c>
      <c r="BC168" s="588" t="str">
        <f>IF(InpPerformance!BC29&lt;&gt;"",InpPerformance!BC29,"")</f>
        <v/>
      </c>
      <c r="BD168" s="587" t="str">
        <f>IF(InpPerformance!BD29&lt;&gt;"",InpPerformance!BD29,"")</f>
        <v/>
      </c>
      <c r="BE168" s="587" t="str">
        <f>IF(InpPerformance!BE29&lt;&gt;"",InpPerformance!BE29,"")</f>
        <v/>
      </c>
      <c r="BF168" s="587" t="str">
        <f>IF(InpPerformance!BF29&lt;&gt;"",InpPerformance!BF29,"")</f>
        <v/>
      </c>
      <c r="BG168" s="587" t="str">
        <f>IF(InpPerformance!BG29&lt;&gt;"",InpPerformance!BG29,"")</f>
        <v/>
      </c>
      <c r="BH168" s="587" t="str">
        <f>IF(InpPerformance!BH29&lt;&gt;"",InpPerformance!BH29,"")</f>
        <v/>
      </c>
      <c r="BI168" s="587" t="str">
        <f>IF(InpPerformance!BI29&lt;&gt;"",InpPerformance!BI29,"")</f>
        <v/>
      </c>
      <c r="BJ168" s="587" t="str">
        <f>IF(InpPerformance!BJ29&lt;&gt;"",InpPerformance!BJ29,"")</f>
        <v/>
      </c>
      <c r="BK168" s="587" t="str">
        <f>IF(InpPerformance!BK29&lt;&gt;"",InpPerformance!BK29,"")</f>
        <v/>
      </c>
      <c r="BL168" s="587" t="str">
        <f>IF(InpPerformance!BL29&lt;&gt;"",InpPerformance!BL29,"")</f>
        <v/>
      </c>
      <c r="BM168" s="587" t="str">
        <f>IF(InpPerformance!BM29&lt;&gt;"",InpPerformance!BM29,"")</f>
        <v/>
      </c>
      <c r="BN168" s="587" t="str">
        <f>IF(InpPerformance!BN29&lt;&gt;"",InpPerformance!BN29,"")</f>
        <v/>
      </c>
      <c r="BO168" s="587" t="str">
        <f>IF(InpPerformance!BO29&lt;&gt;"",InpPerformance!BO29,"")</f>
        <v/>
      </c>
      <c r="BP168" s="587" t="str">
        <f>IF(InpPerformance!BP29&lt;&gt;"",InpPerformance!BP29,"")</f>
        <v/>
      </c>
      <c r="BQ168" s="587" t="str">
        <f>IF(InpPerformance!BQ29&lt;&gt;"",InpPerformance!BQ29,"")</f>
        <v/>
      </c>
      <c r="BR168" s="587" t="str">
        <f>IF(InpPerformance!BR29&lt;&gt;"",InpPerformance!BR29,"")</f>
        <v/>
      </c>
      <c r="BS168" s="587" t="str">
        <f>IF(InpPerformance!BS29&lt;&gt;"",InpPerformance!BS29,"")</f>
        <v/>
      </c>
    </row>
    <row r="169" spans="1:71" s="201" customFormat="1" ht="13.8">
      <c r="A169" s="444"/>
      <c r="B169" s="444"/>
      <c r="C169" s="454"/>
      <c r="D169" s="444"/>
      <c r="E169" s="444"/>
      <c r="F169" s="444"/>
      <c r="G169" s="609"/>
      <c r="H169" s="444"/>
      <c r="I169" s="444"/>
      <c r="J169" s="567"/>
      <c r="K169" s="567"/>
      <c r="L169" s="567"/>
      <c r="M169" s="567"/>
      <c r="N169" s="567"/>
      <c r="O169" s="567"/>
      <c r="P169" s="567"/>
      <c r="Q169" s="568"/>
      <c r="R169" s="567"/>
      <c r="S169" s="567"/>
      <c r="T169" s="567"/>
      <c r="U169" s="567"/>
      <c r="V169" s="567"/>
      <c r="W169" s="567"/>
      <c r="X169" s="567"/>
      <c r="Y169" s="567"/>
      <c r="Z169" s="567"/>
      <c r="AA169" s="567"/>
      <c r="AB169" s="567"/>
      <c r="AC169" s="567"/>
      <c r="AD169" s="567"/>
      <c r="AE169" s="567"/>
      <c r="AF169" s="567"/>
      <c r="AG169" s="567"/>
      <c r="AH169" s="567"/>
      <c r="AI169" s="567"/>
      <c r="AJ169" s="567"/>
      <c r="AK169" s="568"/>
      <c r="AL169" s="567"/>
      <c r="AM169" s="567"/>
      <c r="AN169" s="567"/>
      <c r="AO169" s="568"/>
      <c r="AP169" s="567"/>
      <c r="AQ169" s="567"/>
      <c r="AR169" s="567"/>
      <c r="AS169" s="567"/>
      <c r="AT169" s="567"/>
      <c r="AU169" s="567"/>
      <c r="AV169" s="567"/>
      <c r="AW169" s="567"/>
      <c r="AX169" s="567"/>
      <c r="AY169" s="567"/>
      <c r="AZ169" s="567"/>
      <c r="BA169" s="567"/>
      <c r="BB169" s="567"/>
      <c r="BC169" s="568"/>
      <c r="BD169" s="567"/>
      <c r="BE169" s="567"/>
      <c r="BF169" s="567"/>
      <c r="BG169" s="567"/>
      <c r="BH169" s="567"/>
      <c r="BI169" s="567"/>
      <c r="BJ169" s="567"/>
      <c r="BK169" s="567"/>
      <c r="BL169" s="567"/>
      <c r="BM169" s="567"/>
      <c r="BN169" s="567"/>
      <c r="BO169" s="567"/>
      <c r="BP169" s="567"/>
      <c r="BQ169" s="567"/>
      <c r="BR169" s="567"/>
      <c r="BS169" s="567"/>
    </row>
    <row r="170" spans="1:71" s="201" customFormat="1" ht="13.8">
      <c r="A170" s="444"/>
      <c r="B170" s="444"/>
      <c r="C170" s="444"/>
      <c r="D170" s="454" t="s">
        <v>1269</v>
      </c>
      <c r="E170" s="444"/>
      <c r="F170" s="444"/>
      <c r="G170" s="609"/>
      <c r="H170" s="444"/>
      <c r="I170" s="444"/>
      <c r="J170" s="567"/>
      <c r="K170" s="567"/>
      <c r="L170" s="567"/>
      <c r="M170" s="567"/>
      <c r="N170" s="567"/>
      <c r="O170" s="567"/>
      <c r="P170" s="567"/>
      <c r="Q170" s="568"/>
      <c r="R170" s="567"/>
      <c r="S170" s="567"/>
      <c r="T170" s="567"/>
      <c r="U170" s="567"/>
      <c r="V170" s="567"/>
      <c r="W170" s="567"/>
      <c r="X170" s="567"/>
      <c r="Y170" s="567"/>
      <c r="Z170" s="567"/>
      <c r="AA170" s="567"/>
      <c r="AB170" s="567"/>
      <c r="AC170" s="567"/>
      <c r="AD170" s="567"/>
      <c r="AE170" s="567"/>
      <c r="AF170" s="567"/>
      <c r="AG170" s="567"/>
      <c r="AH170" s="567"/>
      <c r="AI170" s="567"/>
      <c r="AJ170" s="567"/>
      <c r="AK170" s="568"/>
      <c r="AL170" s="567"/>
      <c r="AM170" s="567"/>
      <c r="AN170" s="567"/>
      <c r="AO170" s="568"/>
      <c r="AP170" s="567"/>
      <c r="AQ170" s="567"/>
      <c r="AR170" s="567"/>
      <c r="AS170" s="567"/>
      <c r="AT170" s="567"/>
      <c r="AU170" s="567"/>
      <c r="AV170" s="567"/>
      <c r="AW170" s="567"/>
      <c r="AX170" s="567"/>
      <c r="AY170" s="567"/>
      <c r="AZ170" s="567"/>
      <c r="BA170" s="567"/>
      <c r="BB170" s="567"/>
      <c r="BC170" s="568"/>
      <c r="BD170" s="567"/>
      <c r="BE170" s="567"/>
      <c r="BF170" s="567"/>
      <c r="BG170" s="567"/>
      <c r="BH170" s="567"/>
      <c r="BI170" s="567"/>
      <c r="BJ170" s="567"/>
      <c r="BK170" s="567"/>
      <c r="BL170" s="567"/>
      <c r="BM170" s="567"/>
      <c r="BN170" s="567"/>
      <c r="BO170" s="567"/>
      <c r="BP170" s="567"/>
      <c r="BQ170" s="567"/>
      <c r="BR170" s="567"/>
      <c r="BS170" s="567"/>
    </row>
    <row r="171" spans="1:71" s="201" customFormat="1" ht="13.8">
      <c r="A171" s="444"/>
      <c r="B171" s="444"/>
      <c r="C171" s="444"/>
      <c r="D171" s="454"/>
      <c r="E171" s="444" t="str">
        <f>E152&amp;" (post override)"</f>
        <v>Standard outperformance payments (post override)</v>
      </c>
      <c r="F171" s="444"/>
      <c r="G171" s="609" t="str">
        <f>InpCompany!$F$11</f>
        <v>£m (2017-18 prices)</v>
      </c>
      <c r="H171" s="444"/>
      <c r="I171" s="444"/>
      <c r="J171" s="567">
        <f>IF(J$161=TRUE,IF(J162&lt;&gt;"",J162,J152),0)</f>
        <v>0</v>
      </c>
      <c r="K171" s="567">
        <f t="shared" ref="K171:BS173" si="314">IF(K$161=TRUE,IF(K162&lt;&gt;"",K162,K152),0)</f>
        <v>0.25938333333333352</v>
      </c>
      <c r="L171" s="567">
        <f t="shared" si="314"/>
        <v>0</v>
      </c>
      <c r="M171" s="567">
        <f>IF(M$161=TRUE,IF(M162&lt;&gt;"",M162,M152),0)</f>
        <v>0.18989999999999999</v>
      </c>
      <c r="N171" s="567">
        <f t="shared" si="314"/>
        <v>0</v>
      </c>
      <c r="O171" s="567">
        <f>IF(O$161=TRUE,IF(O162&lt;&gt;"",O162,O152),0)</f>
        <v>0</v>
      </c>
      <c r="P171" s="567">
        <f t="shared" si="314"/>
        <v>0</v>
      </c>
      <c r="Q171" s="568">
        <f t="shared" si="314"/>
        <v>0.25339999999999996</v>
      </c>
      <c r="R171" s="567">
        <f t="shared" si="314"/>
        <v>0</v>
      </c>
      <c r="S171" s="567">
        <f t="shared" si="314"/>
        <v>0</v>
      </c>
      <c r="T171" s="567">
        <f t="shared" si="314"/>
        <v>0</v>
      </c>
      <c r="U171" s="567">
        <f t="shared" si="314"/>
        <v>0</v>
      </c>
      <c r="V171" s="567">
        <f t="shared" si="314"/>
        <v>4.3750000000000004E-2</v>
      </c>
      <c r="W171" s="567">
        <f t="shared" si="314"/>
        <v>0.28863999999999995</v>
      </c>
      <c r="X171" s="567">
        <f t="shared" si="314"/>
        <v>0</v>
      </c>
      <c r="Y171" s="567">
        <f t="shared" si="314"/>
        <v>0</v>
      </c>
      <c r="Z171" s="567">
        <f t="shared" si="314"/>
        <v>0</v>
      </c>
      <c r="AA171" s="567">
        <f t="shared" si="314"/>
        <v>0</v>
      </c>
      <c r="AB171" s="567">
        <f t="shared" si="314"/>
        <v>0</v>
      </c>
      <c r="AC171" s="567">
        <f t="shared" si="314"/>
        <v>0</v>
      </c>
      <c r="AD171" s="567">
        <f t="shared" si="314"/>
        <v>0</v>
      </c>
      <c r="AE171" s="567">
        <f t="shared" si="314"/>
        <v>0</v>
      </c>
      <c r="AF171" s="567">
        <f t="shared" si="314"/>
        <v>0</v>
      </c>
      <c r="AG171" s="567">
        <f t="shared" si="314"/>
        <v>0</v>
      </c>
      <c r="AH171" s="567">
        <f t="shared" si="314"/>
        <v>0</v>
      </c>
      <c r="AI171" s="567">
        <f t="shared" si="314"/>
        <v>0</v>
      </c>
      <c r="AJ171" s="567">
        <f t="shared" si="314"/>
        <v>0</v>
      </c>
      <c r="AK171" s="568">
        <f t="shared" si="314"/>
        <v>0</v>
      </c>
      <c r="AL171" s="567">
        <f t="shared" si="314"/>
        <v>0</v>
      </c>
      <c r="AM171" s="567">
        <f t="shared" si="314"/>
        <v>0</v>
      </c>
      <c r="AN171" s="567">
        <f t="shared" si="314"/>
        <v>0</v>
      </c>
      <c r="AO171" s="568">
        <f t="shared" si="314"/>
        <v>0</v>
      </c>
      <c r="AP171" s="567">
        <f t="shared" si="314"/>
        <v>0</v>
      </c>
      <c r="AQ171" s="567">
        <f t="shared" si="314"/>
        <v>0</v>
      </c>
      <c r="AR171" s="567">
        <f t="shared" si="314"/>
        <v>0</v>
      </c>
      <c r="AS171" s="567">
        <f t="shared" si="314"/>
        <v>0</v>
      </c>
      <c r="AT171" s="567">
        <f t="shared" si="314"/>
        <v>0</v>
      </c>
      <c r="AU171" s="567">
        <f t="shared" si="314"/>
        <v>0</v>
      </c>
      <c r="AV171" s="567">
        <f t="shared" si="314"/>
        <v>0</v>
      </c>
      <c r="AW171" s="567">
        <f t="shared" si="314"/>
        <v>0</v>
      </c>
      <c r="AX171" s="567">
        <f t="shared" si="314"/>
        <v>0</v>
      </c>
      <c r="AY171" s="567">
        <f t="shared" si="314"/>
        <v>0</v>
      </c>
      <c r="AZ171" s="567">
        <f t="shared" si="314"/>
        <v>0</v>
      </c>
      <c r="BA171" s="567">
        <f t="shared" si="314"/>
        <v>0</v>
      </c>
      <c r="BB171" s="567">
        <f t="shared" si="314"/>
        <v>0</v>
      </c>
      <c r="BC171" s="568">
        <f t="shared" si="314"/>
        <v>0</v>
      </c>
      <c r="BD171" s="567">
        <f t="shared" si="314"/>
        <v>0</v>
      </c>
      <c r="BE171" s="567">
        <f t="shared" si="314"/>
        <v>0</v>
      </c>
      <c r="BF171" s="567">
        <f t="shared" ref="BF171:BG173" si="315">IF(BF$161=TRUE,IF(BF162&lt;&gt;"",BF162,BF152),0)</f>
        <v>0</v>
      </c>
      <c r="BG171" s="567">
        <f t="shared" si="315"/>
        <v>0</v>
      </c>
      <c r="BH171" s="567">
        <f t="shared" si="314"/>
        <v>0</v>
      </c>
      <c r="BI171" s="567">
        <f t="shared" si="314"/>
        <v>0</v>
      </c>
      <c r="BJ171" s="567">
        <f t="shared" si="314"/>
        <v>0</v>
      </c>
      <c r="BK171" s="567">
        <f t="shared" si="314"/>
        <v>0</v>
      </c>
      <c r="BL171" s="567">
        <f t="shared" si="314"/>
        <v>0</v>
      </c>
      <c r="BM171" s="567">
        <f t="shared" si="314"/>
        <v>0</v>
      </c>
      <c r="BN171" s="567">
        <f t="shared" si="314"/>
        <v>0</v>
      </c>
      <c r="BO171" s="567">
        <f t="shared" si="314"/>
        <v>0</v>
      </c>
      <c r="BP171" s="567">
        <f t="shared" si="314"/>
        <v>0</v>
      </c>
      <c r="BQ171" s="567">
        <f t="shared" si="314"/>
        <v>0</v>
      </c>
      <c r="BR171" s="567">
        <f t="shared" si="314"/>
        <v>0</v>
      </c>
      <c r="BS171" s="567">
        <f t="shared" si="314"/>
        <v>0</v>
      </c>
    </row>
    <row r="172" spans="1:71" s="201" customFormat="1" ht="13.8">
      <c r="A172" s="444"/>
      <c r="B172" s="444"/>
      <c r="C172" s="444"/>
      <c r="D172" s="454"/>
      <c r="E172" s="444" t="str">
        <f>E153&amp;" (post override)"</f>
        <v>Enhanced outperformance payments (post override)</v>
      </c>
      <c r="F172" s="444"/>
      <c r="G172" s="609" t="str">
        <f>InpCompany!$F$11</f>
        <v>£m (2017-18 prices)</v>
      </c>
      <c r="H172" s="444"/>
      <c r="I172" s="444"/>
      <c r="J172" s="567">
        <f>IF(J$161=TRUE,IF(J163&lt;&gt;"",J163,J153),0)</f>
        <v>0</v>
      </c>
      <c r="K172" s="567">
        <f t="shared" si="314"/>
        <v>0</v>
      </c>
      <c r="L172" s="567">
        <f t="shared" si="314"/>
        <v>0</v>
      </c>
      <c r="M172" s="567">
        <f>IF(M$161=TRUE,IF(M163&lt;&gt;"",M163,M153),0)</f>
        <v>0</v>
      </c>
      <c r="N172" s="567">
        <f t="shared" si="314"/>
        <v>0</v>
      </c>
      <c r="O172" s="567">
        <f>IF(O$161=TRUE,IF(O163&lt;&gt;"",O163,O153),0)</f>
        <v>0</v>
      </c>
      <c r="P172" s="567">
        <f t="shared" si="314"/>
        <v>0</v>
      </c>
      <c r="Q172" s="568">
        <f t="shared" si="314"/>
        <v>0</v>
      </c>
      <c r="R172" s="567">
        <f t="shared" si="314"/>
        <v>0</v>
      </c>
      <c r="S172" s="567">
        <f t="shared" si="314"/>
        <v>0</v>
      </c>
      <c r="T172" s="567">
        <f t="shared" si="314"/>
        <v>0</v>
      </c>
      <c r="U172" s="567">
        <f t="shared" si="314"/>
        <v>0</v>
      </c>
      <c r="V172" s="567">
        <f t="shared" si="314"/>
        <v>0</v>
      </c>
      <c r="W172" s="567">
        <f t="shared" si="314"/>
        <v>0</v>
      </c>
      <c r="X172" s="567">
        <f t="shared" si="314"/>
        <v>0</v>
      </c>
      <c r="Y172" s="567">
        <f t="shared" si="314"/>
        <v>0</v>
      </c>
      <c r="Z172" s="567">
        <f t="shared" si="314"/>
        <v>0</v>
      </c>
      <c r="AA172" s="567">
        <f t="shared" si="314"/>
        <v>0</v>
      </c>
      <c r="AB172" s="567">
        <f t="shared" si="314"/>
        <v>0</v>
      </c>
      <c r="AC172" s="567">
        <f t="shared" si="314"/>
        <v>0</v>
      </c>
      <c r="AD172" s="567">
        <f t="shared" si="314"/>
        <v>0</v>
      </c>
      <c r="AE172" s="567">
        <f t="shared" si="314"/>
        <v>0</v>
      </c>
      <c r="AF172" s="567">
        <f t="shared" si="314"/>
        <v>0</v>
      </c>
      <c r="AG172" s="567">
        <f t="shared" si="314"/>
        <v>0</v>
      </c>
      <c r="AH172" s="567">
        <f t="shared" si="314"/>
        <v>0</v>
      </c>
      <c r="AI172" s="567">
        <f t="shared" si="314"/>
        <v>0</v>
      </c>
      <c r="AJ172" s="567">
        <f t="shared" si="314"/>
        <v>0</v>
      </c>
      <c r="AK172" s="568">
        <f t="shared" si="314"/>
        <v>0</v>
      </c>
      <c r="AL172" s="567">
        <f t="shared" si="314"/>
        <v>0</v>
      </c>
      <c r="AM172" s="567">
        <f t="shared" si="314"/>
        <v>0</v>
      </c>
      <c r="AN172" s="567">
        <f t="shared" si="314"/>
        <v>0</v>
      </c>
      <c r="AO172" s="568">
        <f t="shared" si="314"/>
        <v>0</v>
      </c>
      <c r="AP172" s="567">
        <f t="shared" si="314"/>
        <v>0</v>
      </c>
      <c r="AQ172" s="567">
        <f t="shared" si="314"/>
        <v>0</v>
      </c>
      <c r="AR172" s="567">
        <f t="shared" si="314"/>
        <v>0</v>
      </c>
      <c r="AS172" s="567">
        <f t="shared" si="314"/>
        <v>0</v>
      </c>
      <c r="AT172" s="567">
        <f t="shared" si="314"/>
        <v>0</v>
      </c>
      <c r="AU172" s="567">
        <f t="shared" si="314"/>
        <v>0</v>
      </c>
      <c r="AV172" s="567">
        <f t="shared" si="314"/>
        <v>0</v>
      </c>
      <c r="AW172" s="567">
        <f t="shared" si="314"/>
        <v>0</v>
      </c>
      <c r="AX172" s="567">
        <f t="shared" si="314"/>
        <v>0</v>
      </c>
      <c r="AY172" s="567">
        <f t="shared" si="314"/>
        <v>0</v>
      </c>
      <c r="AZ172" s="567">
        <f t="shared" si="314"/>
        <v>0</v>
      </c>
      <c r="BA172" s="567">
        <f t="shared" si="314"/>
        <v>0</v>
      </c>
      <c r="BB172" s="567">
        <f t="shared" si="314"/>
        <v>0</v>
      </c>
      <c r="BC172" s="568">
        <f t="shared" si="314"/>
        <v>0</v>
      </c>
      <c r="BD172" s="567">
        <f t="shared" si="314"/>
        <v>0</v>
      </c>
      <c r="BE172" s="567">
        <f t="shared" si="314"/>
        <v>0</v>
      </c>
      <c r="BF172" s="567">
        <f t="shared" si="315"/>
        <v>0</v>
      </c>
      <c r="BG172" s="567">
        <f t="shared" si="315"/>
        <v>0</v>
      </c>
      <c r="BH172" s="567">
        <f t="shared" si="314"/>
        <v>0</v>
      </c>
      <c r="BI172" s="567">
        <f t="shared" si="314"/>
        <v>0</v>
      </c>
      <c r="BJ172" s="567">
        <f t="shared" si="314"/>
        <v>0</v>
      </c>
      <c r="BK172" s="567">
        <f t="shared" si="314"/>
        <v>0</v>
      </c>
      <c r="BL172" s="567">
        <f t="shared" si="314"/>
        <v>0</v>
      </c>
      <c r="BM172" s="567">
        <f t="shared" si="314"/>
        <v>0</v>
      </c>
      <c r="BN172" s="567">
        <f t="shared" si="314"/>
        <v>0</v>
      </c>
      <c r="BO172" s="567">
        <f t="shared" si="314"/>
        <v>0</v>
      </c>
      <c r="BP172" s="567">
        <f t="shared" si="314"/>
        <v>0</v>
      </c>
      <c r="BQ172" s="567">
        <f t="shared" si="314"/>
        <v>0</v>
      </c>
      <c r="BR172" s="567">
        <f t="shared" si="314"/>
        <v>0</v>
      </c>
      <c r="BS172" s="567">
        <f t="shared" si="314"/>
        <v>0</v>
      </c>
    </row>
    <row r="173" spans="1:71" s="201" customFormat="1" ht="13.8">
      <c r="A173" s="444"/>
      <c r="B173" s="444"/>
      <c r="C173" s="444"/>
      <c r="D173" s="454"/>
      <c r="E173" s="444" t="str">
        <f>E154&amp;" (post override)"</f>
        <v>Additional outperformance payments (post override)</v>
      </c>
      <c r="F173" s="444"/>
      <c r="G173" s="609" t="str">
        <f>InpCompany!$F$11</f>
        <v>£m (2017-18 prices)</v>
      </c>
      <c r="H173" s="444"/>
      <c r="I173" s="444"/>
      <c r="J173" s="567">
        <f>IF(J$161=TRUE,IF(J164&lt;&gt;"",J164,J154),0)</f>
        <v>0</v>
      </c>
      <c r="K173" s="567">
        <f t="shared" si="314"/>
        <v>0</v>
      </c>
      <c r="L173" s="567">
        <f t="shared" si="314"/>
        <v>0</v>
      </c>
      <c r="M173" s="567">
        <f>IF(M$161=TRUE,IF(M164&lt;&gt;"",M164,M154),0)</f>
        <v>0</v>
      </c>
      <c r="N173" s="567">
        <f t="shared" si="314"/>
        <v>0</v>
      </c>
      <c r="O173" s="567">
        <f>IF(O$161=TRUE,IF(O164&lt;&gt;"",O164,O154),0)</f>
        <v>0</v>
      </c>
      <c r="P173" s="567">
        <f t="shared" si="314"/>
        <v>0</v>
      </c>
      <c r="Q173" s="568">
        <f t="shared" si="314"/>
        <v>0</v>
      </c>
      <c r="R173" s="567">
        <f t="shared" si="314"/>
        <v>0</v>
      </c>
      <c r="S173" s="567">
        <f t="shared" si="314"/>
        <v>0</v>
      </c>
      <c r="T173" s="567">
        <f t="shared" si="314"/>
        <v>0</v>
      </c>
      <c r="U173" s="567">
        <f t="shared" si="314"/>
        <v>0</v>
      </c>
      <c r="V173" s="567">
        <f t="shared" si="314"/>
        <v>0</v>
      </c>
      <c r="W173" s="567">
        <f t="shared" si="314"/>
        <v>0</v>
      </c>
      <c r="X173" s="567">
        <f t="shared" si="314"/>
        <v>0</v>
      </c>
      <c r="Y173" s="567">
        <f t="shared" si="314"/>
        <v>0</v>
      </c>
      <c r="Z173" s="567">
        <f t="shared" si="314"/>
        <v>0</v>
      </c>
      <c r="AA173" s="567">
        <f t="shared" si="314"/>
        <v>0</v>
      </c>
      <c r="AB173" s="567">
        <f t="shared" si="314"/>
        <v>0</v>
      </c>
      <c r="AC173" s="567">
        <f t="shared" si="314"/>
        <v>0</v>
      </c>
      <c r="AD173" s="567">
        <f t="shared" si="314"/>
        <v>0</v>
      </c>
      <c r="AE173" s="567">
        <f t="shared" si="314"/>
        <v>0</v>
      </c>
      <c r="AF173" s="567">
        <f t="shared" si="314"/>
        <v>0</v>
      </c>
      <c r="AG173" s="567">
        <f t="shared" si="314"/>
        <v>0</v>
      </c>
      <c r="AH173" s="567">
        <f t="shared" si="314"/>
        <v>0</v>
      </c>
      <c r="AI173" s="567">
        <f t="shared" si="314"/>
        <v>0</v>
      </c>
      <c r="AJ173" s="567">
        <f t="shared" si="314"/>
        <v>0</v>
      </c>
      <c r="AK173" s="568">
        <f t="shared" si="314"/>
        <v>0</v>
      </c>
      <c r="AL173" s="567">
        <f t="shared" si="314"/>
        <v>0</v>
      </c>
      <c r="AM173" s="567">
        <f t="shared" si="314"/>
        <v>0</v>
      </c>
      <c r="AN173" s="567">
        <f t="shared" si="314"/>
        <v>0</v>
      </c>
      <c r="AO173" s="568">
        <f t="shared" si="314"/>
        <v>0</v>
      </c>
      <c r="AP173" s="567">
        <f t="shared" si="314"/>
        <v>0</v>
      </c>
      <c r="AQ173" s="567">
        <f t="shared" si="314"/>
        <v>0</v>
      </c>
      <c r="AR173" s="567">
        <f t="shared" si="314"/>
        <v>0</v>
      </c>
      <c r="AS173" s="567">
        <f t="shared" si="314"/>
        <v>0</v>
      </c>
      <c r="AT173" s="567">
        <f t="shared" si="314"/>
        <v>0</v>
      </c>
      <c r="AU173" s="567">
        <f t="shared" si="314"/>
        <v>0</v>
      </c>
      <c r="AV173" s="567">
        <f t="shared" si="314"/>
        <v>0</v>
      </c>
      <c r="AW173" s="567">
        <f t="shared" si="314"/>
        <v>0</v>
      </c>
      <c r="AX173" s="567">
        <f t="shared" si="314"/>
        <v>0</v>
      </c>
      <c r="AY173" s="567">
        <f t="shared" si="314"/>
        <v>0</v>
      </c>
      <c r="AZ173" s="567">
        <f t="shared" si="314"/>
        <v>0</v>
      </c>
      <c r="BA173" s="567">
        <f t="shared" si="314"/>
        <v>0</v>
      </c>
      <c r="BB173" s="567">
        <f t="shared" si="314"/>
        <v>0</v>
      </c>
      <c r="BC173" s="568">
        <f t="shared" si="314"/>
        <v>0</v>
      </c>
      <c r="BD173" s="567">
        <f t="shared" si="314"/>
        <v>0</v>
      </c>
      <c r="BE173" s="567">
        <f t="shared" si="314"/>
        <v>0</v>
      </c>
      <c r="BF173" s="567">
        <f t="shared" si="315"/>
        <v>0</v>
      </c>
      <c r="BG173" s="567">
        <f t="shared" si="315"/>
        <v>0</v>
      </c>
      <c r="BH173" s="567">
        <f t="shared" si="314"/>
        <v>0</v>
      </c>
      <c r="BI173" s="567">
        <f t="shared" si="314"/>
        <v>0</v>
      </c>
      <c r="BJ173" s="567">
        <f t="shared" si="314"/>
        <v>0</v>
      </c>
      <c r="BK173" s="567">
        <f t="shared" si="314"/>
        <v>0</v>
      </c>
      <c r="BL173" s="567">
        <f t="shared" si="314"/>
        <v>0</v>
      </c>
      <c r="BM173" s="567">
        <f t="shared" si="314"/>
        <v>0</v>
      </c>
      <c r="BN173" s="567">
        <f t="shared" si="314"/>
        <v>0</v>
      </c>
      <c r="BO173" s="567">
        <f t="shared" si="314"/>
        <v>0</v>
      </c>
      <c r="BP173" s="567">
        <f t="shared" si="314"/>
        <v>0</v>
      </c>
      <c r="BQ173" s="567">
        <f t="shared" si="314"/>
        <v>0</v>
      </c>
      <c r="BR173" s="567">
        <f t="shared" si="314"/>
        <v>0</v>
      </c>
      <c r="BS173" s="567">
        <f t="shared" si="314"/>
        <v>0</v>
      </c>
    </row>
    <row r="174" spans="1:71" s="201" customFormat="1" ht="13.8">
      <c r="A174" s="444"/>
      <c r="B174" s="444"/>
      <c r="C174" s="444"/>
      <c r="D174" s="444"/>
      <c r="E174" s="444" t="s">
        <v>1270</v>
      </c>
      <c r="F174" s="444"/>
      <c r="G174" s="609" t="str">
        <f>InpCompany!$F$11</f>
        <v>£m (2017-18 prices)</v>
      </c>
      <c r="H174" s="444"/>
      <c r="I174" s="444"/>
      <c r="J174" s="567">
        <f>SUM(J171:J173)</f>
        <v>0</v>
      </c>
      <c r="K174" s="567">
        <f t="shared" ref="K174:BS174" si="316">SUM(K171:K173)</f>
        <v>0.25938333333333352</v>
      </c>
      <c r="L174" s="567">
        <f t="shared" si="316"/>
        <v>0</v>
      </c>
      <c r="M174" s="567">
        <f>SUM(M171:M173)</f>
        <v>0.18989999999999999</v>
      </c>
      <c r="N174" s="567">
        <f t="shared" si="316"/>
        <v>0</v>
      </c>
      <c r="O174" s="567">
        <f>SUM(O171:O173)</f>
        <v>0</v>
      </c>
      <c r="P174" s="567">
        <f t="shared" si="316"/>
        <v>0</v>
      </c>
      <c r="Q174" s="568">
        <f t="shared" si="316"/>
        <v>0.25339999999999996</v>
      </c>
      <c r="R174" s="567">
        <f t="shared" si="316"/>
        <v>0</v>
      </c>
      <c r="S174" s="567">
        <f t="shared" si="316"/>
        <v>0</v>
      </c>
      <c r="T174" s="567">
        <f t="shared" si="316"/>
        <v>0</v>
      </c>
      <c r="U174" s="567">
        <f t="shared" si="316"/>
        <v>0</v>
      </c>
      <c r="V174" s="567">
        <f t="shared" si="316"/>
        <v>4.3750000000000004E-2</v>
      </c>
      <c r="W174" s="567">
        <f t="shared" si="316"/>
        <v>0.28863999999999995</v>
      </c>
      <c r="X174" s="567">
        <f t="shared" si="316"/>
        <v>0</v>
      </c>
      <c r="Y174" s="567">
        <f t="shared" si="316"/>
        <v>0</v>
      </c>
      <c r="Z174" s="567">
        <f t="shared" si="316"/>
        <v>0</v>
      </c>
      <c r="AA174" s="567">
        <f t="shared" si="316"/>
        <v>0</v>
      </c>
      <c r="AB174" s="567">
        <f t="shared" si="316"/>
        <v>0</v>
      </c>
      <c r="AC174" s="567">
        <f t="shared" si="316"/>
        <v>0</v>
      </c>
      <c r="AD174" s="567">
        <f t="shared" si="316"/>
        <v>0</v>
      </c>
      <c r="AE174" s="567">
        <f t="shared" si="316"/>
        <v>0</v>
      </c>
      <c r="AF174" s="567">
        <f t="shared" si="316"/>
        <v>0</v>
      </c>
      <c r="AG174" s="567">
        <f t="shared" si="316"/>
        <v>0</v>
      </c>
      <c r="AH174" s="567">
        <f t="shared" si="316"/>
        <v>0</v>
      </c>
      <c r="AI174" s="567">
        <f t="shared" si="316"/>
        <v>0</v>
      </c>
      <c r="AJ174" s="567">
        <f t="shared" si="316"/>
        <v>0</v>
      </c>
      <c r="AK174" s="568">
        <f t="shared" si="316"/>
        <v>0</v>
      </c>
      <c r="AL174" s="567">
        <f t="shared" si="316"/>
        <v>0</v>
      </c>
      <c r="AM174" s="567">
        <f t="shared" si="316"/>
        <v>0</v>
      </c>
      <c r="AN174" s="567">
        <f t="shared" si="316"/>
        <v>0</v>
      </c>
      <c r="AO174" s="568">
        <f t="shared" si="316"/>
        <v>0</v>
      </c>
      <c r="AP174" s="567">
        <f t="shared" si="316"/>
        <v>0</v>
      </c>
      <c r="AQ174" s="567">
        <f t="shared" si="316"/>
        <v>0</v>
      </c>
      <c r="AR174" s="567">
        <f t="shared" si="316"/>
        <v>0</v>
      </c>
      <c r="AS174" s="567">
        <f t="shared" si="316"/>
        <v>0</v>
      </c>
      <c r="AT174" s="567">
        <f t="shared" si="316"/>
        <v>0</v>
      </c>
      <c r="AU174" s="567">
        <f t="shared" si="316"/>
        <v>0</v>
      </c>
      <c r="AV174" s="567">
        <f t="shared" si="316"/>
        <v>0</v>
      </c>
      <c r="AW174" s="567">
        <f t="shared" si="316"/>
        <v>0</v>
      </c>
      <c r="AX174" s="567">
        <f t="shared" si="316"/>
        <v>0</v>
      </c>
      <c r="AY174" s="567">
        <f t="shared" si="316"/>
        <v>0</v>
      </c>
      <c r="AZ174" s="567">
        <f t="shared" si="316"/>
        <v>0</v>
      </c>
      <c r="BA174" s="567">
        <f t="shared" si="316"/>
        <v>0</v>
      </c>
      <c r="BB174" s="567">
        <f t="shared" si="316"/>
        <v>0</v>
      </c>
      <c r="BC174" s="568">
        <f t="shared" si="316"/>
        <v>0</v>
      </c>
      <c r="BD174" s="567">
        <f t="shared" si="316"/>
        <v>0</v>
      </c>
      <c r="BE174" s="567">
        <f t="shared" si="316"/>
        <v>0</v>
      </c>
      <c r="BF174" s="567">
        <f>SUM(BF171:BF173)</f>
        <v>0</v>
      </c>
      <c r="BG174" s="567">
        <f>SUM(BG171:BG173)</f>
        <v>0</v>
      </c>
      <c r="BH174" s="567">
        <f t="shared" si="316"/>
        <v>0</v>
      </c>
      <c r="BI174" s="567">
        <f t="shared" si="316"/>
        <v>0</v>
      </c>
      <c r="BJ174" s="567">
        <f t="shared" si="316"/>
        <v>0</v>
      </c>
      <c r="BK174" s="567">
        <f t="shared" si="316"/>
        <v>0</v>
      </c>
      <c r="BL174" s="567">
        <f t="shared" si="316"/>
        <v>0</v>
      </c>
      <c r="BM174" s="567">
        <f t="shared" si="316"/>
        <v>0</v>
      </c>
      <c r="BN174" s="567">
        <f t="shared" si="316"/>
        <v>0</v>
      </c>
      <c r="BO174" s="567">
        <f t="shared" si="316"/>
        <v>0</v>
      </c>
      <c r="BP174" s="567">
        <f t="shared" si="316"/>
        <v>0</v>
      </c>
      <c r="BQ174" s="567">
        <f t="shared" si="316"/>
        <v>0</v>
      </c>
      <c r="BR174" s="567">
        <f t="shared" si="316"/>
        <v>0</v>
      </c>
      <c r="BS174" s="567">
        <f t="shared" si="316"/>
        <v>0</v>
      </c>
    </row>
    <row r="175" spans="1:71" s="201" customFormat="1" ht="13.8">
      <c r="A175" s="444"/>
      <c r="B175" s="444"/>
      <c r="C175" s="444"/>
      <c r="D175" s="444"/>
      <c r="E175" s="444"/>
      <c r="F175" s="444"/>
      <c r="G175" s="609"/>
      <c r="H175" s="444"/>
      <c r="I175" s="444"/>
      <c r="J175" s="567"/>
      <c r="K175" s="567"/>
      <c r="L175" s="567"/>
      <c r="M175" s="567"/>
      <c r="N175" s="567"/>
      <c r="O175" s="567"/>
      <c r="P175" s="567"/>
      <c r="Q175" s="568"/>
      <c r="R175" s="567"/>
      <c r="S175" s="567"/>
      <c r="T175" s="567"/>
      <c r="U175" s="567"/>
      <c r="V175" s="567"/>
      <c r="W175" s="567"/>
      <c r="X175" s="567"/>
      <c r="Y175" s="567"/>
      <c r="Z175" s="567"/>
      <c r="AA175" s="567"/>
      <c r="AB175" s="567"/>
      <c r="AC175" s="567"/>
      <c r="AD175" s="567"/>
      <c r="AE175" s="567"/>
      <c r="AF175" s="567"/>
      <c r="AG175" s="567"/>
      <c r="AH175" s="567"/>
      <c r="AI175" s="567"/>
      <c r="AJ175" s="567"/>
      <c r="AK175" s="568"/>
      <c r="AL175" s="567"/>
      <c r="AM175" s="567"/>
      <c r="AN175" s="567"/>
      <c r="AO175" s="568"/>
      <c r="AP175" s="567"/>
      <c r="AQ175" s="567"/>
      <c r="AR175" s="567"/>
      <c r="AS175" s="567"/>
      <c r="AT175" s="567"/>
      <c r="AU175" s="567"/>
      <c r="AV175" s="567"/>
      <c r="AW175" s="567"/>
      <c r="AX175" s="567"/>
      <c r="AY175" s="567"/>
      <c r="AZ175" s="567"/>
      <c r="BA175" s="567"/>
      <c r="BB175" s="567"/>
      <c r="BC175" s="568"/>
      <c r="BD175" s="567"/>
      <c r="BE175" s="567"/>
      <c r="BF175" s="567"/>
      <c r="BG175" s="567"/>
      <c r="BH175" s="567"/>
      <c r="BI175" s="567"/>
      <c r="BJ175" s="567"/>
      <c r="BK175" s="567"/>
      <c r="BL175" s="567"/>
      <c r="BM175" s="567"/>
      <c r="BN175" s="567"/>
      <c r="BO175" s="567"/>
      <c r="BP175" s="567"/>
      <c r="BQ175" s="567"/>
      <c r="BR175" s="567"/>
      <c r="BS175" s="567"/>
    </row>
    <row r="176" spans="1:71" s="201" customFormat="1" ht="13.8">
      <c r="A176" s="444"/>
      <c r="B176" s="444"/>
      <c r="C176" s="444"/>
      <c r="D176" s="444"/>
      <c r="E176" s="444" t="str">
        <f>E156&amp;" (post override)"</f>
        <v>Standard underperformance payments (post override)</v>
      </c>
      <c r="F176" s="444"/>
      <c r="G176" s="609" t="str">
        <f>InpCompany!$F$11</f>
        <v>£m (2017-18 prices)</v>
      </c>
      <c r="H176" s="444"/>
      <c r="I176" s="444"/>
      <c r="J176" s="567">
        <f>IF(J$161=TRUE,IF(J166&lt;&gt;"",J166,J156),0)</f>
        <v>-1.8156000000000003</v>
      </c>
      <c r="K176" s="567">
        <f t="shared" ref="K176:BS178" si="317">IF(K$161=TRUE,IF(K166&lt;&gt;"",K166,K156),0)</f>
        <v>0</v>
      </c>
      <c r="L176" s="567">
        <f t="shared" si="317"/>
        <v>0</v>
      </c>
      <c r="M176" s="567">
        <f>IF(M$161=TRUE,IF(M166&lt;&gt;"",M166,M156),0)</f>
        <v>0</v>
      </c>
      <c r="N176" s="567">
        <f t="shared" si="317"/>
        <v>-2.8561000000000001</v>
      </c>
      <c r="O176" s="567">
        <f>IF(O$161=TRUE,IF(O166&lt;&gt;"",O166,O156),0)</f>
        <v>-0.16750000000000001</v>
      </c>
      <c r="P176" s="567">
        <f t="shared" si="317"/>
        <v>0</v>
      </c>
      <c r="Q176" s="568">
        <f t="shared" si="317"/>
        <v>0</v>
      </c>
      <c r="R176" s="567">
        <f t="shared" si="317"/>
        <v>0</v>
      </c>
      <c r="S176" s="567">
        <f t="shared" si="317"/>
        <v>0</v>
      </c>
      <c r="T176" s="567">
        <f t="shared" si="317"/>
        <v>0</v>
      </c>
      <c r="U176" s="567">
        <f t="shared" si="317"/>
        <v>0</v>
      </c>
      <c r="V176" s="567">
        <f t="shared" si="317"/>
        <v>0</v>
      </c>
      <c r="W176" s="567">
        <f t="shared" si="317"/>
        <v>0</v>
      </c>
      <c r="X176" s="567">
        <f>IF(X$161=TRUE,IF(X166&lt;&gt;"",X166,X156),0)</f>
        <v>0</v>
      </c>
      <c r="Y176" s="567">
        <f t="shared" si="317"/>
        <v>0</v>
      </c>
      <c r="Z176" s="567">
        <f t="shared" si="317"/>
        <v>0</v>
      </c>
      <c r="AA176" s="567">
        <f t="shared" si="317"/>
        <v>0</v>
      </c>
      <c r="AB176" s="567">
        <f t="shared" si="317"/>
        <v>0</v>
      </c>
      <c r="AC176" s="567">
        <f t="shared" si="317"/>
        <v>0</v>
      </c>
      <c r="AD176" s="567">
        <f t="shared" si="317"/>
        <v>0</v>
      </c>
      <c r="AE176" s="567">
        <f t="shared" si="317"/>
        <v>0</v>
      </c>
      <c r="AF176" s="567">
        <f t="shared" si="317"/>
        <v>0</v>
      </c>
      <c r="AG176" s="567">
        <f t="shared" si="317"/>
        <v>0</v>
      </c>
      <c r="AH176" s="567">
        <f t="shared" si="317"/>
        <v>0</v>
      </c>
      <c r="AI176" s="567">
        <f t="shared" si="317"/>
        <v>0</v>
      </c>
      <c r="AJ176" s="567">
        <f t="shared" si="317"/>
        <v>0</v>
      </c>
      <c r="AK176" s="568">
        <f t="shared" si="317"/>
        <v>0</v>
      </c>
      <c r="AL176" s="567">
        <f t="shared" si="317"/>
        <v>0</v>
      </c>
      <c r="AM176" s="567">
        <f t="shared" si="317"/>
        <v>0</v>
      </c>
      <c r="AN176" s="567">
        <f t="shared" si="317"/>
        <v>0</v>
      </c>
      <c r="AO176" s="568">
        <f t="shared" si="317"/>
        <v>0</v>
      </c>
      <c r="AP176" s="567">
        <f t="shared" si="317"/>
        <v>0</v>
      </c>
      <c r="AQ176" s="567">
        <f t="shared" si="317"/>
        <v>0</v>
      </c>
      <c r="AR176" s="567">
        <f t="shared" si="317"/>
        <v>0</v>
      </c>
      <c r="AS176" s="567">
        <f t="shared" si="317"/>
        <v>0</v>
      </c>
      <c r="AT176" s="567">
        <f t="shared" si="317"/>
        <v>0</v>
      </c>
      <c r="AU176" s="567">
        <f t="shared" si="317"/>
        <v>0</v>
      </c>
      <c r="AV176" s="567">
        <f t="shared" si="317"/>
        <v>0</v>
      </c>
      <c r="AW176" s="567">
        <f t="shared" si="317"/>
        <v>0</v>
      </c>
      <c r="AX176" s="567">
        <f t="shared" si="317"/>
        <v>0</v>
      </c>
      <c r="AY176" s="567">
        <f t="shared" si="317"/>
        <v>0</v>
      </c>
      <c r="AZ176" s="567">
        <f t="shared" si="317"/>
        <v>0</v>
      </c>
      <c r="BA176" s="567">
        <f t="shared" si="317"/>
        <v>0</v>
      </c>
      <c r="BB176" s="567">
        <f t="shared" si="317"/>
        <v>0</v>
      </c>
      <c r="BC176" s="568">
        <f t="shared" si="317"/>
        <v>0</v>
      </c>
      <c r="BD176" s="567">
        <f t="shared" si="317"/>
        <v>0</v>
      </c>
      <c r="BE176" s="567">
        <f t="shared" si="317"/>
        <v>0</v>
      </c>
      <c r="BF176" s="567">
        <f t="shared" ref="BF176:BG178" si="318">IF(BF$161=TRUE,IF(BF166&lt;&gt;"",BF166,BF156),0)</f>
        <v>0</v>
      </c>
      <c r="BG176" s="567">
        <f t="shared" si="318"/>
        <v>0</v>
      </c>
      <c r="BH176" s="567">
        <f t="shared" si="317"/>
        <v>0</v>
      </c>
      <c r="BI176" s="567">
        <f t="shared" si="317"/>
        <v>0</v>
      </c>
      <c r="BJ176" s="567">
        <f t="shared" si="317"/>
        <v>0</v>
      </c>
      <c r="BK176" s="567">
        <f t="shared" si="317"/>
        <v>0</v>
      </c>
      <c r="BL176" s="567">
        <f t="shared" si="317"/>
        <v>0</v>
      </c>
      <c r="BM176" s="567">
        <f t="shared" si="317"/>
        <v>0</v>
      </c>
      <c r="BN176" s="567">
        <f t="shared" si="317"/>
        <v>0</v>
      </c>
      <c r="BO176" s="567">
        <f t="shared" si="317"/>
        <v>0</v>
      </c>
      <c r="BP176" s="567">
        <f t="shared" si="317"/>
        <v>0</v>
      </c>
      <c r="BQ176" s="567">
        <f t="shared" si="317"/>
        <v>0</v>
      </c>
      <c r="BR176" s="567">
        <f t="shared" si="317"/>
        <v>0</v>
      </c>
      <c r="BS176" s="567">
        <f t="shared" si="317"/>
        <v>0</v>
      </c>
    </row>
    <row r="177" spans="1:16384" s="201" customFormat="1" ht="13.8">
      <c r="A177" s="444"/>
      <c r="B177" s="444"/>
      <c r="C177" s="444"/>
      <c r="D177" s="444"/>
      <c r="E177" s="444" t="str">
        <f>E157&amp;" (post override)"</f>
        <v>Enhanced underperformance payments (post override)</v>
      </c>
      <c r="F177" s="444"/>
      <c r="G177" s="609" t="str">
        <f>InpCompany!$F$11</f>
        <v>£m (2017-18 prices)</v>
      </c>
      <c r="H177" s="444"/>
      <c r="I177" s="444"/>
      <c r="J177" s="567">
        <f>IF(J$161=TRUE,IF(J167&lt;&gt;"",J167,J157),0)</f>
        <v>0</v>
      </c>
      <c r="K177" s="567">
        <f t="shared" si="317"/>
        <v>0</v>
      </c>
      <c r="L177" s="567">
        <f t="shared" si="317"/>
        <v>0</v>
      </c>
      <c r="M177" s="567">
        <f>IF(M$161=TRUE,IF(M167&lt;&gt;"",M167,M157),0)</f>
        <v>0</v>
      </c>
      <c r="N177" s="567">
        <f t="shared" si="317"/>
        <v>0</v>
      </c>
      <c r="O177" s="567">
        <f>IF(O$161=TRUE,IF(O167&lt;&gt;"",O167,O157),0)</f>
        <v>0</v>
      </c>
      <c r="P177" s="567">
        <f t="shared" si="317"/>
        <v>0</v>
      </c>
      <c r="Q177" s="568">
        <f t="shared" si="317"/>
        <v>0</v>
      </c>
      <c r="R177" s="567">
        <f t="shared" si="317"/>
        <v>0</v>
      </c>
      <c r="S177" s="567">
        <f t="shared" si="317"/>
        <v>0</v>
      </c>
      <c r="T177" s="567">
        <f t="shared" si="317"/>
        <v>0</v>
      </c>
      <c r="U177" s="567">
        <f t="shared" si="317"/>
        <v>0</v>
      </c>
      <c r="V177" s="567">
        <f t="shared" si="317"/>
        <v>0</v>
      </c>
      <c r="W177" s="567">
        <f t="shared" si="317"/>
        <v>0</v>
      </c>
      <c r="X177" s="567">
        <f t="shared" si="317"/>
        <v>0</v>
      </c>
      <c r="Y177" s="567">
        <f t="shared" si="317"/>
        <v>0</v>
      </c>
      <c r="Z177" s="567">
        <f t="shared" si="317"/>
        <v>0</v>
      </c>
      <c r="AA177" s="567">
        <f t="shared" si="317"/>
        <v>0</v>
      </c>
      <c r="AB177" s="567">
        <f t="shared" si="317"/>
        <v>0</v>
      </c>
      <c r="AC177" s="567">
        <f t="shared" si="317"/>
        <v>0</v>
      </c>
      <c r="AD177" s="567">
        <f t="shared" si="317"/>
        <v>0</v>
      </c>
      <c r="AE177" s="567">
        <f t="shared" si="317"/>
        <v>0</v>
      </c>
      <c r="AF177" s="567">
        <f t="shared" si="317"/>
        <v>0</v>
      </c>
      <c r="AG177" s="567">
        <f t="shared" si="317"/>
        <v>0</v>
      </c>
      <c r="AH177" s="567">
        <f t="shared" si="317"/>
        <v>0</v>
      </c>
      <c r="AI177" s="567">
        <f t="shared" si="317"/>
        <v>0</v>
      </c>
      <c r="AJ177" s="567">
        <f t="shared" si="317"/>
        <v>0</v>
      </c>
      <c r="AK177" s="568">
        <f t="shared" si="317"/>
        <v>0</v>
      </c>
      <c r="AL177" s="567">
        <f t="shared" si="317"/>
        <v>0</v>
      </c>
      <c r="AM177" s="567">
        <f t="shared" si="317"/>
        <v>0</v>
      </c>
      <c r="AN177" s="567">
        <f t="shared" si="317"/>
        <v>0</v>
      </c>
      <c r="AO177" s="568">
        <f t="shared" si="317"/>
        <v>0</v>
      </c>
      <c r="AP177" s="567">
        <f t="shared" si="317"/>
        <v>0</v>
      </c>
      <c r="AQ177" s="567">
        <f t="shared" si="317"/>
        <v>0</v>
      </c>
      <c r="AR177" s="567">
        <f t="shared" si="317"/>
        <v>0</v>
      </c>
      <c r="AS177" s="567">
        <f t="shared" si="317"/>
        <v>0</v>
      </c>
      <c r="AT177" s="567">
        <f t="shared" si="317"/>
        <v>0</v>
      </c>
      <c r="AU177" s="567">
        <f t="shared" si="317"/>
        <v>0</v>
      </c>
      <c r="AV177" s="567">
        <f t="shared" si="317"/>
        <v>0</v>
      </c>
      <c r="AW177" s="567">
        <f t="shared" si="317"/>
        <v>0</v>
      </c>
      <c r="AX177" s="567">
        <f t="shared" si="317"/>
        <v>0</v>
      </c>
      <c r="AY177" s="567">
        <f t="shared" si="317"/>
        <v>0</v>
      </c>
      <c r="AZ177" s="567">
        <f t="shared" si="317"/>
        <v>0</v>
      </c>
      <c r="BA177" s="567">
        <f t="shared" si="317"/>
        <v>0</v>
      </c>
      <c r="BB177" s="567">
        <f t="shared" si="317"/>
        <v>0</v>
      </c>
      <c r="BC177" s="568">
        <f t="shared" si="317"/>
        <v>0</v>
      </c>
      <c r="BD177" s="567">
        <f t="shared" si="317"/>
        <v>0</v>
      </c>
      <c r="BE177" s="567">
        <f t="shared" si="317"/>
        <v>0</v>
      </c>
      <c r="BF177" s="567">
        <f t="shared" si="318"/>
        <v>0</v>
      </c>
      <c r="BG177" s="567">
        <f t="shared" si="318"/>
        <v>0</v>
      </c>
      <c r="BH177" s="567">
        <f t="shared" si="317"/>
        <v>0</v>
      </c>
      <c r="BI177" s="567">
        <f t="shared" si="317"/>
        <v>0</v>
      </c>
      <c r="BJ177" s="567">
        <f t="shared" si="317"/>
        <v>0</v>
      </c>
      <c r="BK177" s="567">
        <f t="shared" si="317"/>
        <v>0</v>
      </c>
      <c r="BL177" s="567">
        <f t="shared" si="317"/>
        <v>0</v>
      </c>
      <c r="BM177" s="567">
        <f t="shared" si="317"/>
        <v>0</v>
      </c>
      <c r="BN177" s="567">
        <f t="shared" si="317"/>
        <v>0</v>
      </c>
      <c r="BO177" s="567">
        <f t="shared" si="317"/>
        <v>0</v>
      </c>
      <c r="BP177" s="567">
        <f t="shared" si="317"/>
        <v>0</v>
      </c>
      <c r="BQ177" s="567">
        <f t="shared" si="317"/>
        <v>0</v>
      </c>
      <c r="BR177" s="567">
        <f t="shared" si="317"/>
        <v>0</v>
      </c>
      <c r="BS177" s="567">
        <f t="shared" si="317"/>
        <v>0</v>
      </c>
    </row>
    <row r="178" spans="1:16384" s="201" customFormat="1" ht="13.8">
      <c r="A178" s="444"/>
      <c r="B178" s="444"/>
      <c r="C178" s="444"/>
      <c r="D178" s="444"/>
      <c r="E178" s="444" t="str">
        <f>E158&amp;" (post override)"</f>
        <v>Additional underperformance payments (post override)</v>
      </c>
      <c r="F178" s="444"/>
      <c r="G178" s="609" t="str">
        <f>InpCompany!$F$11</f>
        <v>£m (2017-18 prices)</v>
      </c>
      <c r="H178" s="444"/>
      <c r="I178" s="444"/>
      <c r="J178" s="567">
        <f>IF(J$161=TRUE,IF(J168&lt;&gt;"",J168,J158),0)</f>
        <v>0</v>
      </c>
      <c r="K178" s="567">
        <f t="shared" si="317"/>
        <v>0</v>
      </c>
      <c r="L178" s="567">
        <f t="shared" si="317"/>
        <v>0</v>
      </c>
      <c r="M178" s="567">
        <f>IF(M$161=TRUE,IF(M168&lt;&gt;"",M168,M158),0)</f>
        <v>0</v>
      </c>
      <c r="N178" s="567">
        <f t="shared" si="317"/>
        <v>0</v>
      </c>
      <c r="O178" s="567">
        <f>IF(O$161=TRUE,IF(O168&lt;&gt;"",O168,O158),0)</f>
        <v>0</v>
      </c>
      <c r="P178" s="567">
        <f t="shared" si="317"/>
        <v>0</v>
      </c>
      <c r="Q178" s="568">
        <f t="shared" si="317"/>
        <v>0</v>
      </c>
      <c r="R178" s="567">
        <f t="shared" si="317"/>
        <v>0</v>
      </c>
      <c r="S178" s="567">
        <f t="shared" si="317"/>
        <v>0</v>
      </c>
      <c r="T178" s="567">
        <f t="shared" si="317"/>
        <v>0</v>
      </c>
      <c r="U178" s="567">
        <f t="shared" si="317"/>
        <v>0</v>
      </c>
      <c r="V178" s="567">
        <f t="shared" si="317"/>
        <v>0</v>
      </c>
      <c r="W178" s="567">
        <f t="shared" si="317"/>
        <v>0</v>
      </c>
      <c r="X178" s="567">
        <f t="shared" si="317"/>
        <v>0</v>
      </c>
      <c r="Y178" s="567">
        <f t="shared" si="317"/>
        <v>0</v>
      </c>
      <c r="Z178" s="567">
        <f t="shared" si="317"/>
        <v>0</v>
      </c>
      <c r="AA178" s="567">
        <f t="shared" si="317"/>
        <v>0</v>
      </c>
      <c r="AB178" s="567">
        <f t="shared" si="317"/>
        <v>0</v>
      </c>
      <c r="AC178" s="567">
        <f t="shared" si="317"/>
        <v>0</v>
      </c>
      <c r="AD178" s="567">
        <f t="shared" si="317"/>
        <v>0</v>
      </c>
      <c r="AE178" s="567">
        <f t="shared" si="317"/>
        <v>0</v>
      </c>
      <c r="AF178" s="567">
        <f t="shared" si="317"/>
        <v>0</v>
      </c>
      <c r="AG178" s="567">
        <f t="shared" si="317"/>
        <v>0</v>
      </c>
      <c r="AH178" s="567">
        <f t="shared" si="317"/>
        <v>0</v>
      </c>
      <c r="AI178" s="567">
        <f t="shared" si="317"/>
        <v>0</v>
      </c>
      <c r="AJ178" s="567">
        <f t="shared" si="317"/>
        <v>0</v>
      </c>
      <c r="AK178" s="568">
        <f t="shared" si="317"/>
        <v>0</v>
      </c>
      <c r="AL178" s="567">
        <f t="shared" si="317"/>
        <v>0</v>
      </c>
      <c r="AM178" s="567">
        <f t="shared" si="317"/>
        <v>0</v>
      </c>
      <c r="AN178" s="567">
        <f t="shared" si="317"/>
        <v>0</v>
      </c>
      <c r="AO178" s="568">
        <f t="shared" si="317"/>
        <v>0</v>
      </c>
      <c r="AP178" s="567">
        <f t="shared" si="317"/>
        <v>0</v>
      </c>
      <c r="AQ178" s="567">
        <f t="shared" si="317"/>
        <v>0</v>
      </c>
      <c r="AR178" s="567">
        <f t="shared" si="317"/>
        <v>0</v>
      </c>
      <c r="AS178" s="567">
        <f t="shared" si="317"/>
        <v>0</v>
      </c>
      <c r="AT178" s="567">
        <f t="shared" si="317"/>
        <v>0</v>
      </c>
      <c r="AU178" s="567">
        <f t="shared" si="317"/>
        <v>0</v>
      </c>
      <c r="AV178" s="567">
        <f t="shared" si="317"/>
        <v>0</v>
      </c>
      <c r="AW178" s="567">
        <f t="shared" si="317"/>
        <v>0</v>
      </c>
      <c r="AX178" s="567">
        <f t="shared" si="317"/>
        <v>0</v>
      </c>
      <c r="AY178" s="567">
        <f t="shared" si="317"/>
        <v>0</v>
      </c>
      <c r="AZ178" s="567">
        <f t="shared" si="317"/>
        <v>0</v>
      </c>
      <c r="BA178" s="567">
        <f t="shared" si="317"/>
        <v>0</v>
      </c>
      <c r="BB178" s="567">
        <f t="shared" si="317"/>
        <v>0</v>
      </c>
      <c r="BC178" s="568">
        <f t="shared" si="317"/>
        <v>0</v>
      </c>
      <c r="BD178" s="567">
        <f t="shared" si="317"/>
        <v>0</v>
      </c>
      <c r="BE178" s="567">
        <f t="shared" si="317"/>
        <v>0</v>
      </c>
      <c r="BF178" s="567">
        <f t="shared" si="318"/>
        <v>0</v>
      </c>
      <c r="BG178" s="567">
        <f t="shared" si="318"/>
        <v>0</v>
      </c>
      <c r="BH178" s="567">
        <f t="shared" si="317"/>
        <v>0</v>
      </c>
      <c r="BI178" s="567">
        <f t="shared" si="317"/>
        <v>0</v>
      </c>
      <c r="BJ178" s="567">
        <f t="shared" si="317"/>
        <v>0</v>
      </c>
      <c r="BK178" s="567">
        <f t="shared" si="317"/>
        <v>0</v>
      </c>
      <c r="BL178" s="567">
        <f t="shared" si="317"/>
        <v>0</v>
      </c>
      <c r="BM178" s="567">
        <f t="shared" si="317"/>
        <v>0</v>
      </c>
      <c r="BN178" s="567">
        <f t="shared" si="317"/>
        <v>0</v>
      </c>
      <c r="BO178" s="567">
        <f t="shared" si="317"/>
        <v>0</v>
      </c>
      <c r="BP178" s="567">
        <f t="shared" si="317"/>
        <v>0</v>
      </c>
      <c r="BQ178" s="567">
        <f t="shared" si="317"/>
        <v>0</v>
      </c>
      <c r="BR178" s="567">
        <f t="shared" si="317"/>
        <v>0</v>
      </c>
      <c r="BS178" s="567">
        <f t="shared" si="317"/>
        <v>0</v>
      </c>
    </row>
    <row r="179" spans="1:16384" s="201" customFormat="1" ht="13.8">
      <c r="A179" s="444"/>
      <c r="B179" s="444"/>
      <c r="C179" s="444"/>
      <c r="D179" s="444"/>
      <c r="E179" s="444" t="s">
        <v>1271</v>
      </c>
      <c r="F179" s="444"/>
      <c r="G179" s="609" t="str">
        <f>InpCompany!$F$11</f>
        <v>£m (2017-18 prices)</v>
      </c>
      <c r="H179" s="444"/>
      <c r="I179" s="444"/>
      <c r="J179" s="567">
        <f>SUM(J176:J178)</f>
        <v>-1.8156000000000003</v>
      </c>
      <c r="K179" s="567">
        <f t="shared" ref="K179:BS179" si="319">SUM(K176:K178)</f>
        <v>0</v>
      </c>
      <c r="L179" s="567">
        <f t="shared" si="319"/>
        <v>0</v>
      </c>
      <c r="M179" s="567">
        <f>SUM(M176:M178)</f>
        <v>0</v>
      </c>
      <c r="N179" s="567">
        <f t="shared" si="319"/>
        <v>-2.8561000000000001</v>
      </c>
      <c r="O179" s="567">
        <f>SUM(O176:O178)</f>
        <v>-0.16750000000000001</v>
      </c>
      <c r="P179" s="567">
        <f t="shared" si="319"/>
        <v>0</v>
      </c>
      <c r="Q179" s="568">
        <f t="shared" si="319"/>
        <v>0</v>
      </c>
      <c r="R179" s="567">
        <f t="shared" si="319"/>
        <v>0</v>
      </c>
      <c r="S179" s="567">
        <f t="shared" si="319"/>
        <v>0</v>
      </c>
      <c r="T179" s="567">
        <f t="shared" si="319"/>
        <v>0</v>
      </c>
      <c r="U179" s="567">
        <f t="shared" si="319"/>
        <v>0</v>
      </c>
      <c r="V179" s="567">
        <f t="shared" si="319"/>
        <v>0</v>
      </c>
      <c r="W179" s="567">
        <f t="shared" si="319"/>
        <v>0</v>
      </c>
      <c r="X179" s="567">
        <f t="shared" si="319"/>
        <v>0</v>
      </c>
      <c r="Y179" s="567">
        <f t="shared" si="319"/>
        <v>0</v>
      </c>
      <c r="Z179" s="567">
        <f t="shared" si="319"/>
        <v>0</v>
      </c>
      <c r="AA179" s="567">
        <f t="shared" si="319"/>
        <v>0</v>
      </c>
      <c r="AB179" s="567">
        <f t="shared" si="319"/>
        <v>0</v>
      </c>
      <c r="AC179" s="567">
        <f t="shared" si="319"/>
        <v>0</v>
      </c>
      <c r="AD179" s="567">
        <f t="shared" si="319"/>
        <v>0</v>
      </c>
      <c r="AE179" s="567">
        <f t="shared" si="319"/>
        <v>0</v>
      </c>
      <c r="AF179" s="567">
        <f t="shared" si="319"/>
        <v>0</v>
      </c>
      <c r="AG179" s="567">
        <f t="shared" si="319"/>
        <v>0</v>
      </c>
      <c r="AH179" s="567">
        <f t="shared" si="319"/>
        <v>0</v>
      </c>
      <c r="AI179" s="567">
        <f t="shared" si="319"/>
        <v>0</v>
      </c>
      <c r="AJ179" s="567">
        <f t="shared" si="319"/>
        <v>0</v>
      </c>
      <c r="AK179" s="568">
        <f t="shared" si="319"/>
        <v>0</v>
      </c>
      <c r="AL179" s="567">
        <f t="shared" si="319"/>
        <v>0</v>
      </c>
      <c r="AM179" s="567">
        <f t="shared" si="319"/>
        <v>0</v>
      </c>
      <c r="AN179" s="567">
        <f t="shared" si="319"/>
        <v>0</v>
      </c>
      <c r="AO179" s="568">
        <f t="shared" si="319"/>
        <v>0</v>
      </c>
      <c r="AP179" s="567">
        <f t="shared" si="319"/>
        <v>0</v>
      </c>
      <c r="AQ179" s="567">
        <f t="shared" si="319"/>
        <v>0</v>
      </c>
      <c r="AR179" s="567">
        <f t="shared" si="319"/>
        <v>0</v>
      </c>
      <c r="AS179" s="567">
        <f t="shared" si="319"/>
        <v>0</v>
      </c>
      <c r="AT179" s="567">
        <f t="shared" si="319"/>
        <v>0</v>
      </c>
      <c r="AU179" s="567">
        <f t="shared" si="319"/>
        <v>0</v>
      </c>
      <c r="AV179" s="567">
        <f t="shared" si="319"/>
        <v>0</v>
      </c>
      <c r="AW179" s="567">
        <f t="shared" si="319"/>
        <v>0</v>
      </c>
      <c r="AX179" s="567">
        <f t="shared" si="319"/>
        <v>0</v>
      </c>
      <c r="AY179" s="567">
        <f t="shared" si="319"/>
        <v>0</v>
      </c>
      <c r="AZ179" s="567">
        <f t="shared" si="319"/>
        <v>0</v>
      </c>
      <c r="BA179" s="567">
        <f t="shared" si="319"/>
        <v>0</v>
      </c>
      <c r="BB179" s="567">
        <f t="shared" si="319"/>
        <v>0</v>
      </c>
      <c r="BC179" s="568">
        <f t="shared" si="319"/>
        <v>0</v>
      </c>
      <c r="BD179" s="567">
        <f t="shared" si="319"/>
        <v>0</v>
      </c>
      <c r="BE179" s="567">
        <f t="shared" si="319"/>
        <v>0</v>
      </c>
      <c r="BF179" s="567">
        <f>SUM(BF176:BF178)</f>
        <v>0</v>
      </c>
      <c r="BG179" s="567">
        <f>SUM(BG176:BG178)</f>
        <v>0</v>
      </c>
      <c r="BH179" s="567">
        <f t="shared" si="319"/>
        <v>0</v>
      </c>
      <c r="BI179" s="567">
        <f t="shared" si="319"/>
        <v>0</v>
      </c>
      <c r="BJ179" s="567">
        <f t="shared" si="319"/>
        <v>0</v>
      </c>
      <c r="BK179" s="567">
        <f t="shared" si="319"/>
        <v>0</v>
      </c>
      <c r="BL179" s="567">
        <f t="shared" si="319"/>
        <v>0</v>
      </c>
      <c r="BM179" s="567">
        <f t="shared" si="319"/>
        <v>0</v>
      </c>
      <c r="BN179" s="567">
        <f t="shared" si="319"/>
        <v>0</v>
      </c>
      <c r="BO179" s="567">
        <f t="shared" si="319"/>
        <v>0</v>
      </c>
      <c r="BP179" s="567">
        <f t="shared" si="319"/>
        <v>0</v>
      </c>
      <c r="BQ179" s="567">
        <f t="shared" si="319"/>
        <v>0</v>
      </c>
      <c r="BR179" s="567">
        <f t="shared" si="319"/>
        <v>0</v>
      </c>
      <c r="BS179" s="567">
        <f t="shared" si="319"/>
        <v>0</v>
      </c>
    </row>
    <row r="180" spans="1:16384" s="201" customFormat="1" ht="13.8">
      <c r="A180" s="444"/>
      <c r="B180" s="444"/>
      <c r="C180" s="444"/>
      <c r="D180" s="444"/>
      <c r="E180" s="444"/>
      <c r="F180" s="444"/>
      <c r="G180" s="609"/>
      <c r="H180" s="444"/>
      <c r="I180" s="481"/>
      <c r="J180" s="1993"/>
      <c r="K180" s="481"/>
      <c r="L180" s="481"/>
      <c r="M180" s="481"/>
      <c r="N180" s="481"/>
      <c r="O180" s="481"/>
      <c r="P180" s="481"/>
      <c r="Q180" s="482"/>
      <c r="R180" s="481"/>
      <c r="S180" s="481"/>
      <c r="T180" s="481"/>
      <c r="U180" s="481"/>
      <c r="X180" s="481"/>
      <c r="Y180" s="481"/>
      <c r="Z180" s="481"/>
      <c r="AA180" s="481"/>
      <c r="AB180" s="481"/>
      <c r="AC180" s="481"/>
      <c r="AD180" s="481"/>
      <c r="AE180" s="481"/>
      <c r="AF180" s="481"/>
      <c r="AG180" s="481"/>
      <c r="AH180" s="481"/>
      <c r="AI180" s="481"/>
      <c r="AJ180" s="481"/>
      <c r="AK180" s="482"/>
      <c r="AL180" s="481"/>
      <c r="AM180" s="481"/>
      <c r="AN180" s="481"/>
      <c r="AO180" s="482"/>
      <c r="AP180" s="481"/>
      <c r="AQ180" s="481"/>
      <c r="AR180" s="481"/>
      <c r="AS180" s="481"/>
      <c r="AT180" s="481"/>
      <c r="AU180" s="481"/>
      <c r="AV180" s="481"/>
      <c r="AW180" s="481"/>
      <c r="AX180" s="481"/>
      <c r="AY180" s="481"/>
      <c r="AZ180" s="481"/>
      <c r="BA180" s="481"/>
      <c r="BB180" s="481"/>
      <c r="BC180" s="482"/>
      <c r="BD180" s="481"/>
      <c r="BE180" s="481"/>
      <c r="BF180" s="481"/>
      <c r="BG180" s="481"/>
      <c r="BH180" s="481"/>
      <c r="BI180" s="481"/>
      <c r="BJ180" s="481"/>
      <c r="BK180" s="481"/>
      <c r="BL180" s="481"/>
      <c r="BM180" s="481"/>
      <c r="BN180" s="481"/>
      <c r="BO180" s="481"/>
      <c r="BP180" s="481"/>
      <c r="BQ180" s="481"/>
      <c r="BR180" s="481"/>
      <c r="BS180" s="481"/>
    </row>
    <row r="181" spans="1:16384" s="201" customFormat="1" ht="13.8">
      <c r="A181" s="444"/>
      <c r="B181" s="464" t="s">
        <v>1272</v>
      </c>
      <c r="C181" s="444"/>
      <c r="D181" s="454"/>
      <c r="E181" s="444"/>
      <c r="F181" s="444"/>
      <c r="G181" s="609"/>
      <c r="H181" s="444"/>
      <c r="I181" s="444"/>
      <c r="J181" s="485"/>
      <c r="K181" s="485"/>
      <c r="L181" s="485"/>
      <c r="M181" s="485"/>
      <c r="N181" s="485"/>
      <c r="O181" s="485"/>
      <c r="P181" s="485"/>
      <c r="Q181" s="487"/>
      <c r="R181" s="485"/>
      <c r="S181" s="485"/>
      <c r="T181" s="485"/>
      <c r="U181" s="485"/>
      <c r="V181" s="485"/>
      <c r="W181" s="485"/>
      <c r="X181" s="485"/>
      <c r="Y181" s="485"/>
      <c r="Z181" s="485"/>
      <c r="AA181" s="485"/>
      <c r="AB181" s="485"/>
      <c r="AC181" s="485"/>
      <c r="AD181" s="485"/>
      <c r="AE181" s="485"/>
      <c r="AF181" s="485"/>
      <c r="AG181" s="485"/>
      <c r="AH181" s="485"/>
      <c r="AI181" s="485"/>
      <c r="AJ181" s="485"/>
      <c r="AK181" s="487"/>
      <c r="AL181" s="485"/>
      <c r="AM181" s="485"/>
      <c r="AN181" s="485"/>
      <c r="AO181" s="487"/>
      <c r="AP181" s="485"/>
      <c r="AQ181" s="485"/>
      <c r="AR181" s="485"/>
      <c r="AS181" s="485"/>
      <c r="AT181" s="485"/>
      <c r="AU181" s="485"/>
      <c r="AV181" s="485"/>
      <c r="AW181" s="485"/>
      <c r="AX181" s="485"/>
      <c r="AY181" s="485"/>
      <c r="AZ181" s="485"/>
      <c r="BA181" s="485"/>
      <c r="BB181" s="485"/>
      <c r="BC181" s="487"/>
      <c r="BD181" s="485"/>
      <c r="BE181" s="485"/>
      <c r="BF181" s="485"/>
      <c r="BG181" s="485"/>
      <c r="BH181" s="485"/>
      <c r="BI181" s="485"/>
      <c r="BJ181" s="485"/>
      <c r="BK181" s="485"/>
      <c r="BL181" s="485"/>
      <c r="BM181" s="485"/>
      <c r="BN181" s="485"/>
      <c r="BO181" s="485"/>
      <c r="BP181" s="485"/>
      <c r="BQ181" s="485"/>
      <c r="BR181" s="485"/>
      <c r="BS181" s="485"/>
    </row>
    <row r="182" spans="1:16384" s="201" customFormat="1" ht="13.8">
      <c r="A182" s="444"/>
      <c r="B182" s="444"/>
      <c r="C182" s="444"/>
      <c r="D182" s="454"/>
      <c r="E182" s="574" t="str">
        <f>InpPerformance!E34</f>
        <v>ODI timing</v>
      </c>
      <c r="F182" s="444"/>
      <c r="G182" s="574" t="str">
        <f>InpPerformance!G34</f>
        <v>Text</v>
      </c>
      <c r="H182" s="444"/>
      <c r="I182" s="444"/>
      <c r="J182" s="582" t="str">
        <f>InpPerformance!J34</f>
        <v>In-period</v>
      </c>
      <c r="K182" s="582" t="str">
        <f>InpPerformance!K34</f>
        <v>In-period</v>
      </c>
      <c r="L182" s="582" t="str">
        <f>InpPerformance!L34</f>
        <v>In-period</v>
      </c>
      <c r="M182" s="582" t="str">
        <f>InpPerformance!M34</f>
        <v>In-period</v>
      </c>
      <c r="N182" s="582" t="str">
        <f>InpPerformance!N34</f>
        <v>End of period</v>
      </c>
      <c r="O182" s="582" t="str">
        <f>InpPerformance!O34</f>
        <v>End of period</v>
      </c>
      <c r="P182" s="582" t="str">
        <f>InpPerformance!P34</f>
        <v>In-period</v>
      </c>
      <c r="Q182" s="583" t="str">
        <f>InpPerformance!Q34</f>
        <v>In-period</v>
      </c>
      <c r="R182" s="582" t="str">
        <f>InpPerformance!R34</f>
        <v>In-period</v>
      </c>
      <c r="S182" s="582" t="str">
        <f>InpPerformance!S34</f>
        <v>In-period</v>
      </c>
      <c r="T182" s="582" t="str">
        <f>InpPerformance!T34</f>
        <v>In-period</v>
      </c>
      <c r="U182" s="582" t="str">
        <f>InpPerformance!U34</f>
        <v>In-period</v>
      </c>
      <c r="V182" s="582" t="str">
        <f>InpPerformance!V34</f>
        <v>In-period</v>
      </c>
      <c r="W182" s="582" t="str">
        <f>InpPerformance!W34</f>
        <v>In-period</v>
      </c>
      <c r="X182" s="582" t="str">
        <f>InpPerformance!X34</f>
        <v>In-period</v>
      </c>
      <c r="Y182" s="582" t="str">
        <f>InpPerformance!Y34</f>
        <v>In-period</v>
      </c>
      <c r="Z182" s="582" t="str">
        <f>InpPerformance!Z34</f>
        <v>In-period</v>
      </c>
      <c r="AA182" s="582" t="str">
        <f>InpPerformance!AA34</f>
        <v/>
      </c>
      <c r="AB182" s="582" t="str">
        <f>InpPerformance!AB34</f>
        <v/>
      </c>
      <c r="AC182" s="582" t="str">
        <f>InpPerformance!AC34</f>
        <v/>
      </c>
      <c r="AD182" s="582" t="str">
        <f>InpPerformance!AD34</f>
        <v/>
      </c>
      <c r="AE182" s="582" t="str">
        <f>InpPerformance!AE34</f>
        <v/>
      </c>
      <c r="AF182" s="582" t="str">
        <f>InpPerformance!AF34</f>
        <v/>
      </c>
      <c r="AG182" s="582" t="str">
        <f>InpPerformance!AG34</f>
        <v/>
      </c>
      <c r="AH182" s="582" t="str">
        <f>InpPerformance!AH34</f>
        <v/>
      </c>
      <c r="AI182" s="582" t="str">
        <f>InpPerformance!AI34</f>
        <v/>
      </c>
      <c r="AJ182" s="582" t="str">
        <f>InpPerformance!AJ34</f>
        <v/>
      </c>
      <c r="AK182" s="583" t="str">
        <f>InpPerformance!AK34</f>
        <v/>
      </c>
      <c r="AL182" s="582" t="str">
        <f>InpPerformance!AL34</f>
        <v/>
      </c>
      <c r="AM182" s="582" t="str">
        <f>InpPerformance!AM34</f>
        <v/>
      </c>
      <c r="AN182" s="582" t="str">
        <f>InpPerformance!AN34</f>
        <v/>
      </c>
      <c r="AO182" s="583" t="str">
        <f>InpPerformance!AO34</f>
        <v/>
      </c>
      <c r="AP182" s="582" t="str">
        <f>InpPerformance!AP34</f>
        <v/>
      </c>
      <c r="AQ182" s="582" t="str">
        <f>InpPerformance!AQ34</f>
        <v/>
      </c>
      <c r="AR182" s="582" t="str">
        <f>InpPerformance!AR34</f>
        <v/>
      </c>
      <c r="AS182" s="582" t="str">
        <f>InpPerformance!AS34</f>
        <v/>
      </c>
      <c r="AT182" s="582" t="str">
        <f>InpPerformance!AT34</f>
        <v/>
      </c>
      <c r="AU182" s="582" t="str">
        <f>InpPerformance!AU34</f>
        <v/>
      </c>
      <c r="AV182" s="582" t="str">
        <f>InpPerformance!AV34</f>
        <v/>
      </c>
      <c r="AW182" s="582" t="str">
        <f>InpPerformance!AW34</f>
        <v/>
      </c>
      <c r="AX182" s="582" t="str">
        <f>InpPerformance!AX34</f>
        <v/>
      </c>
      <c r="AY182" s="582" t="str">
        <f>InpPerformance!AY34</f>
        <v/>
      </c>
      <c r="AZ182" s="582" t="str">
        <f>InpPerformance!AZ34</f>
        <v/>
      </c>
      <c r="BA182" s="582" t="str">
        <f>InpPerformance!BA34</f>
        <v/>
      </c>
      <c r="BB182" s="582" t="str">
        <f>InpPerformance!BB34</f>
        <v/>
      </c>
      <c r="BC182" s="583" t="str">
        <f>InpPerformance!BC34</f>
        <v/>
      </c>
      <c r="BD182" s="582" t="str">
        <f>InpPerformance!BD34</f>
        <v/>
      </c>
      <c r="BE182" s="582" t="str">
        <f>InpPerformance!BE34</f>
        <v/>
      </c>
      <c r="BF182" s="582" t="str">
        <f>InpPerformance!BF34</f>
        <v/>
      </c>
      <c r="BG182" s="582" t="str">
        <f>InpPerformance!BG34</f>
        <v/>
      </c>
      <c r="BH182" s="582" t="str">
        <f>InpPerformance!BH34</f>
        <v/>
      </c>
      <c r="BI182" s="582" t="str">
        <f>InpPerformance!BI34</f>
        <v/>
      </c>
      <c r="BJ182" s="582" t="str">
        <f>InpPerformance!BJ34</f>
        <v/>
      </c>
      <c r="BK182" s="582" t="str">
        <f>InpPerformance!BK34</f>
        <v/>
      </c>
      <c r="BL182" s="582" t="str">
        <f>InpPerformance!BL34</f>
        <v/>
      </c>
      <c r="BM182" s="582" t="str">
        <f>InpPerformance!BM34</f>
        <v/>
      </c>
      <c r="BN182" s="582" t="str">
        <f>InpPerformance!BN34</f>
        <v/>
      </c>
      <c r="BO182" s="582" t="str">
        <f>InpPerformance!BO34</f>
        <v/>
      </c>
      <c r="BP182" s="582" t="str">
        <f>InpPerformance!BP34</f>
        <v/>
      </c>
      <c r="BQ182" s="582" t="str">
        <f>InpPerformance!BQ34</f>
        <v/>
      </c>
      <c r="BR182" s="582" t="str">
        <f>InpPerformance!BR34</f>
        <v/>
      </c>
      <c r="BS182" s="582" t="str">
        <f>InpPerformance!BS34</f>
        <v/>
      </c>
    </row>
    <row r="183" spans="1:16384" s="201" customFormat="1" ht="13.8">
      <c r="A183" s="444"/>
      <c r="B183" s="444"/>
      <c r="C183" s="444"/>
      <c r="D183" s="444"/>
      <c r="E183" s="608" t="s">
        <v>1273</v>
      </c>
      <c r="F183" s="444"/>
      <c r="G183" s="608" t="s">
        <v>425</v>
      </c>
      <c r="H183" s="444"/>
      <c r="I183" s="444"/>
      <c r="J183" s="506" t="b">
        <f>IF(OR(AND('Validation summary'!$B$2="2023-24",J182="In-period"),AND('Validation summary'!$B$2="2024-25",J182="In-period")),TRUE,FALSE)</f>
        <v>1</v>
      </c>
      <c r="K183" s="485" t="b">
        <f>IF(OR(AND('Validation summary'!$B$2="2023-24",K182="In-period"),AND('Validation summary'!$B$2="2024-25",K182="In-period")),TRUE,FALSE)</f>
        <v>1</v>
      </c>
      <c r="L183" s="485" t="b">
        <f>IF(OR(AND('Validation summary'!$B$2="2023-24",L182="In-period"),AND('Validation summary'!$B$2="2024-25",L182="In-period")),TRUE,FALSE)</f>
        <v>1</v>
      </c>
      <c r="M183" s="485" t="b">
        <f>IF(OR(AND('Validation summary'!$B$2="2023-24",M182="In-period"),AND('Validation summary'!$B$2="2024-25",M182="In-period")),TRUE,FALSE)</f>
        <v>1</v>
      </c>
      <c r="N183" s="2130" t="b">
        <f>IF(OR(AND('Validation summary'!$B$2="2023-24",N182="In-period"),AND('Validation summary'!$B$2="2024-25",N182="In-period")),TRUE,FALSE)</f>
        <v>0</v>
      </c>
      <c r="O183" s="485" t="b">
        <f>IF(OR(AND('Validation summary'!$B$2="2023-24",O182="In-period"),AND('Validation summary'!$B$2="2024-25",O182="In-period")),TRUE,FALSE)</f>
        <v>0</v>
      </c>
      <c r="P183" s="485" t="b">
        <f>IF(OR(AND('Validation summary'!$B$2="2023-24",P182="In-period"),AND('Validation summary'!$B$2="2024-25",P182="In-period")),TRUE,FALSE)</f>
        <v>1</v>
      </c>
      <c r="Q183" s="487" t="b">
        <f>IF(OR(AND('Validation summary'!$B$2="2023-24",Q182="In-period"),AND('Validation summary'!$B$2="2024-25",Q182="In-period")),TRUE,FALSE)</f>
        <v>1</v>
      </c>
      <c r="R183" s="485" t="b">
        <f>IF(OR(AND('Validation summary'!$B$2="2023-24",R182="In-period"),AND('Validation summary'!$B$2="2024-25",R182="In-period")),TRUE,FALSE)</f>
        <v>1</v>
      </c>
      <c r="S183" s="485" t="b">
        <f>IF(OR(AND('Validation summary'!$B$2="2023-24",S182="In-period"),AND('Validation summary'!$B$2="2024-25",S182="In-period")),TRUE,FALSE)</f>
        <v>1</v>
      </c>
      <c r="T183" s="485" t="b">
        <f>IF(OR(AND('Validation summary'!$B$2="2023-24",T182="In-period"),AND('Validation summary'!$B$2="2024-25",T182="In-period")),TRUE,FALSE)</f>
        <v>1</v>
      </c>
      <c r="U183" s="485" t="b">
        <f>IF(OR(AND('Validation summary'!$B$2="2023-24",U182="In-period"),AND('Validation summary'!$B$2="2024-25",U182="In-period")),TRUE,FALSE)</f>
        <v>1</v>
      </c>
      <c r="V183" s="485" t="b">
        <f>IF(OR(AND('Validation summary'!$B$2="2023-24",V182="In-period"),AND('Validation summary'!$B$2="2024-25",V182="In-period")),TRUE,FALSE)</f>
        <v>1</v>
      </c>
      <c r="W183" s="2130" t="b">
        <f>IF(OR(AND('Validation summary'!$B$2="2023-24",W182="In-period"),AND('Validation summary'!$B$2="2024-25",W182="In-period")),TRUE,FALSE)</f>
        <v>1</v>
      </c>
      <c r="X183" s="2130" t="b">
        <f>IF(OR(AND('Validation summary'!$B$2="2023-24",X182="In-period"),AND('Validation summary'!$B$2="2024-25",X182="In-period")),TRUE,FALSE)</f>
        <v>1</v>
      </c>
      <c r="Y183" s="2130" t="b">
        <f>IF(OR(AND('Validation summary'!$B$2="2023-24",Y182="In-period"),AND('Validation summary'!$B$2="2024-25",Y182="In-period")),TRUE,FALSE)</f>
        <v>1</v>
      </c>
      <c r="Z183" s="2130" t="b">
        <f>IF(OR(AND('Validation summary'!$B$2="2023-24",Z182="In-period"),AND('Validation summary'!$B$2="2024-25",Z182="In-period")),TRUE,FALSE)</f>
        <v>1</v>
      </c>
      <c r="AA183" s="2130" t="b">
        <f>IF(OR(AND('Validation summary'!$B$2="2023-24",AA182="In-period"),AND('Validation summary'!$B$2="2024-25",AA182="In-period")),TRUE,FALSE)</f>
        <v>0</v>
      </c>
      <c r="AB183" s="485" t="b">
        <f>IF(OR(AND('Validation summary'!$B$2="2023-24",AB182="In-period"),AND('Validation summary'!$B$2="2024-25",AB182="In-period")),TRUE,FALSE)</f>
        <v>0</v>
      </c>
      <c r="AC183" s="485" t="b">
        <f>IF(OR(AND('Validation summary'!$B$2="2023-24",AC182="In-period"),AND('Validation summary'!$B$2="2024-25",AC182="In-period")),TRUE,FALSE)</f>
        <v>0</v>
      </c>
      <c r="AD183" s="485" t="b">
        <f>IF(OR(AND('Validation summary'!$B$2="2023-24",AD182="In-period"),AND('Validation summary'!$B$2="2024-25",AD182="In-period")),TRUE,FALSE)</f>
        <v>0</v>
      </c>
      <c r="AE183" s="485" t="b">
        <f>IF(OR(AND('Validation summary'!$B$2="2023-24",AE182="In-period"),AND('Validation summary'!$B$2="2024-25",AE182="In-period")),TRUE,FALSE)</f>
        <v>0</v>
      </c>
      <c r="AF183" s="485" t="b">
        <f>IF(OR(AND('Validation summary'!$B$2="2023-24",AF182="In-period"),AND('Validation summary'!$B$2="2024-25",AF182="In-period")),TRUE,FALSE)</f>
        <v>0</v>
      </c>
      <c r="AG183" s="485" t="b">
        <f>IF(OR(AND('Validation summary'!$B$2="2023-24",AG182="In-period"),AND('Validation summary'!$B$2="2024-25",AG182="In-period")),TRUE,FALSE)</f>
        <v>0</v>
      </c>
      <c r="AH183" s="485" t="b">
        <f>IF(OR(AND('Validation summary'!$B$2="2023-24",AH182="In-period"),AND('Validation summary'!$B$2="2024-25",AH182="In-period")),TRUE,FALSE)</f>
        <v>0</v>
      </c>
      <c r="AI183" s="485" t="b">
        <f>IF(OR(AND('Validation summary'!$B$2="2023-24",AI182="In-period"),AND('Validation summary'!$B$2="2024-25",AI182="In-period")),TRUE,FALSE)</f>
        <v>0</v>
      </c>
      <c r="AJ183" s="485" t="b">
        <f>IF(OR(AND('Validation summary'!$B$2="2023-24",AJ182="In-period"),AND('Validation summary'!$B$2="2024-25",AJ182="In-period")),TRUE,FALSE)</f>
        <v>0</v>
      </c>
      <c r="AK183" s="487" t="b">
        <f>IF(OR(AND('Validation summary'!$B$2="2023-24",AK182="In-period"),AND('Validation summary'!$B$2="2024-25",AK182="In-period")),TRUE,FALSE)</f>
        <v>0</v>
      </c>
      <c r="AL183" s="485" t="b">
        <f>IF(OR(AND('Validation summary'!$B$2="2023-24",AL182="In-period"),AND('Validation summary'!$B$2="2024-25",AL182="In-period")),TRUE,FALSE)</f>
        <v>0</v>
      </c>
      <c r="AM183" s="485" t="b">
        <f>IF(OR(AND('Validation summary'!$B$2="2023-24",AM182="In-period"),AND('Validation summary'!$B$2="2024-25",AM182="In-period")),TRUE,FALSE)</f>
        <v>0</v>
      </c>
      <c r="AN183" s="485" t="b">
        <f>IF(OR(AND('Validation summary'!$B$2="2023-24",AN182="In-period"),AND('Validation summary'!$B$2="2024-25",AN182="In-period")),TRUE,FALSE)</f>
        <v>0</v>
      </c>
      <c r="AO183" s="487" t="b">
        <f>IF(OR(AND('Validation summary'!$B$2="2023-24",AO182="In-period"),AND('Validation summary'!$B$2="2024-25",AO182="In-period")),TRUE,FALSE)</f>
        <v>0</v>
      </c>
      <c r="AP183" s="485" t="b">
        <f>IF(OR(AND('Validation summary'!$B$2="2023-24",AP182="In-period"),AND('Validation summary'!$B$2="2024-25",AP182="In-period")),TRUE,FALSE)</f>
        <v>0</v>
      </c>
      <c r="AQ183" s="2130" t="b">
        <f>IF(OR(AND('Validation summary'!$B$2="2023-24",AQ182="In-period"),AND('Validation summary'!$B$2="2024-25",AQ182="In-period")),TRUE,FALSE)</f>
        <v>0</v>
      </c>
      <c r="AR183" s="485" t="b">
        <f>IF(OR(AND('Validation summary'!$B$2="2023-24",AR182="In-period"),AND('Validation summary'!$B$2="2024-25",AR182="In-period")),TRUE,FALSE)</f>
        <v>0</v>
      </c>
      <c r="AS183" s="2130" t="b">
        <f>IF(OR(AND('Validation summary'!$B$2="2023-24",AS182="In-period"),AND('Validation summary'!$B$2="2024-25",AS182="In-period")),TRUE,FALSE)</f>
        <v>0</v>
      </c>
      <c r="AT183" s="485" t="b">
        <f>IF(OR(AND('Validation summary'!$B$2="2023-24",AT182="In-period"),AND('Validation summary'!$B$2="2024-25",AT182="In-period")),TRUE,FALSE)</f>
        <v>0</v>
      </c>
      <c r="AU183" s="485" t="b">
        <f>IF(OR(AND('Validation summary'!$B$2="2023-24",AU182="In-period"),AND('Validation summary'!$B$2="2024-25",AU182="In-period")),TRUE,FALSE)</f>
        <v>0</v>
      </c>
      <c r="AV183" s="485" t="b">
        <f>IF(OR(AND('Validation summary'!$B$2="2023-24",AV182="In-period"),AND('Validation summary'!$B$2="2024-25",AV182="In-period")),TRUE,FALSE)</f>
        <v>0</v>
      </c>
      <c r="AW183" s="485" t="b">
        <f>IF(OR(AND('Validation summary'!$B$2="2023-24",AW182="In-period"),AND('Validation summary'!$B$2="2024-25",AW182="In-period")),TRUE,FALSE)</f>
        <v>0</v>
      </c>
      <c r="AX183" s="485" t="b">
        <f>IF(OR(AND('Validation summary'!$B$2="2023-24",AX182="In-period"),AND('Validation summary'!$B$2="2024-25",AX182="In-period")),TRUE,FALSE)</f>
        <v>0</v>
      </c>
      <c r="AY183" s="485" t="b">
        <f>IF(OR(AND('Validation summary'!$B$2="2023-24",AY182="In-period"),AND('Validation summary'!$B$2="2024-25",AY182="In-period")),TRUE,FALSE)</f>
        <v>0</v>
      </c>
      <c r="AZ183" s="485" t="b">
        <f>IF(OR(AND('Validation summary'!$B$2="2023-24",AZ182="In-period"),AND('Validation summary'!$B$2="2024-25",AZ182="In-period")),TRUE,FALSE)</f>
        <v>0</v>
      </c>
      <c r="BA183" s="485" t="b">
        <f>IF(OR(AND('Validation summary'!$B$2="2023-24",BA182="In-period"),AND('Validation summary'!$B$2="2024-25",BA182="In-period")),TRUE,FALSE)</f>
        <v>0</v>
      </c>
      <c r="BB183" s="485" t="b">
        <f>IF(OR(AND('Validation summary'!$B$2="2023-24",BB182="In-period"),AND('Validation summary'!$B$2="2024-25",BB182="In-period")),TRUE,FALSE)</f>
        <v>0</v>
      </c>
      <c r="BC183" s="487" t="b">
        <f>IF(OR(AND('Validation summary'!$B$2="2023-24",BC182="In-period"),AND('Validation summary'!$B$2="2024-25",BC182="In-period")),TRUE,FALSE)</f>
        <v>0</v>
      </c>
      <c r="BD183" s="485" t="b">
        <f>IF(OR(AND('Validation summary'!$B$2="2022-23",BD182="In-period"),AND('Validation summary'!$B$2="2023-24",BD182="In-period"),AND('Validation summary'!$B$2="2024-25",BD182="In-period"),AND('Validation summary'!$B$2="2024-25",BD182="End of period",BD190="Revenue")),TRUE,FALSE)</f>
        <v>0</v>
      </c>
      <c r="BE183" s="485" t="b">
        <f>IF(OR(AND('Validation summary'!$B$2="2022-23",BE182="In-period"),AND('Validation summary'!$B$2="2023-24",BE182="In-period"),AND('Validation summary'!$B$2="2024-25",BE182="In-period"),AND('Validation summary'!$B$2="2024-25",BE182="End of period",BE190="Revenue")),TRUE,FALSE)</f>
        <v>0</v>
      </c>
      <c r="BF183" s="485" t="b">
        <f>IF(OR(AND('Validation summary'!$B$2="2022-23",BF182="In-period"),AND('Validation summary'!$B$2="2023-24",BF182="In-period"),AND('Validation summary'!$B$2="2024-25",BF182="In-period"),AND('Validation summary'!$B$2="2024-25",BF182="End of period",BF190="Revenue")),TRUE,FALSE)</f>
        <v>0</v>
      </c>
      <c r="BG183" s="485" t="b">
        <f>IF(OR(AND('Validation summary'!$B$2="2022-23",BG182="In-period"),AND('Validation summary'!$B$2="2023-24",BG182="In-period"),AND('Validation summary'!$B$2="2024-25",BG182="In-period"),AND('Validation summary'!$B$2="2024-25",BG182="End of period",BG190="Revenue")),TRUE,FALSE)</f>
        <v>0</v>
      </c>
      <c r="BH183" s="485" t="b">
        <f>IF(OR(AND('Validation summary'!$B$2="2022-23",BH182="In-period"),AND('Validation summary'!$B$2="2023-24",BH182="In-period"),AND('Validation summary'!$B$2="2024-25",BH182="In-period"),AND('Validation summary'!$B$2="2024-25",BH182="End of period",BH190="Revenue")),TRUE,FALSE)</f>
        <v>0</v>
      </c>
      <c r="BI183" s="485" t="b">
        <f>IF(OR(AND('Validation summary'!$B$2="2022-23",BI182="In-period"),AND('Validation summary'!$B$2="2023-24",BI182="In-period"),AND('Validation summary'!$B$2="2024-25",BI182="In-period"),AND('Validation summary'!$B$2="2024-25",BI182="End of period",BI190="Revenue")),TRUE,FALSE)</f>
        <v>0</v>
      </c>
      <c r="BJ183" s="485" t="b">
        <f>IF(OR(AND('Validation summary'!$B$2="2022-23",BJ182="In-period"),AND('Validation summary'!$B$2="2023-24",BJ182="In-period"),AND('Validation summary'!$B$2="2024-25",BJ182="In-period"),AND('Validation summary'!$B$2="2024-25",BJ182="End of period",BJ190="Revenue")),TRUE,FALSE)</f>
        <v>0</v>
      </c>
      <c r="BK183" s="485" t="b">
        <f>IF(OR(AND('Validation summary'!$B$2="2022-23",BK182="In-period"),AND('Validation summary'!$B$2="2023-24",BK182="In-period"),AND('Validation summary'!$B$2="2024-25",BK182="In-period"),AND('Validation summary'!$B$2="2024-25",BK182="End of period",BK190="Revenue")),TRUE,FALSE)</f>
        <v>0</v>
      </c>
      <c r="BL183" s="485" t="b">
        <f>IF(OR(AND('Validation summary'!$B$2="2022-23",BL182="In-period"),AND('Validation summary'!$B$2="2023-24",BL182="In-period"),AND('Validation summary'!$B$2="2024-25",BL182="In-period"),AND('Validation summary'!$B$2="2024-25",BL182="End of period",BL190="Revenue")),TRUE,FALSE)</f>
        <v>0</v>
      </c>
      <c r="BM183" s="485" t="b">
        <f>IF(OR(AND('Validation summary'!$B$2="2022-23",BM182="In-period"),AND('Validation summary'!$B$2="2023-24",BM182="In-period"),AND('Validation summary'!$B$2="2024-25",BM182="In-period"),AND('Validation summary'!$B$2="2024-25",BM182="End of period",BM190="Revenue")),TRUE,FALSE)</f>
        <v>0</v>
      </c>
      <c r="BN183" s="485" t="b">
        <f>IF(OR(AND('Validation summary'!$B$2="2022-23",BN182="In-period"),AND('Validation summary'!$B$2="2023-24",BN182="In-period"),AND('Validation summary'!$B$2="2024-25",BN182="In-period"),AND('Validation summary'!$B$2="2024-25",BN182="End of period",BN190="Revenue")),TRUE,FALSE)</f>
        <v>0</v>
      </c>
      <c r="BO183" s="485" t="b">
        <f>IF(OR(AND('Validation summary'!$B$2="2022-23",BO182="In-period"),AND('Validation summary'!$B$2="2023-24",BO182="In-period"),AND('Validation summary'!$B$2="2024-25",BO182="In-period"),AND('Validation summary'!$B$2="2024-25",BO182="End of period",BO190="Revenue")),TRUE,FALSE)</f>
        <v>0</v>
      </c>
      <c r="BP183" s="485" t="b">
        <f>IF(OR(AND('Validation summary'!$B$2="2022-23",BP182="In-period"),AND('Validation summary'!$B$2="2023-24",BP182="In-period"),AND('Validation summary'!$B$2="2024-25",BP182="In-period"),AND('Validation summary'!$B$2="2024-25",BP182="End of period",BP190="Revenue")),TRUE,FALSE)</f>
        <v>0</v>
      </c>
      <c r="BQ183" s="485" t="b">
        <f>IF(OR(AND('Validation summary'!$B$2="2022-23",BQ182="In-period"),AND('Validation summary'!$B$2="2023-24",BQ182="In-period"),AND('Validation summary'!$B$2="2024-25",BQ182="In-period"),AND('Validation summary'!$B$2="2024-25",BQ182="End of period",BQ190="Revenue")),TRUE,FALSE)</f>
        <v>0</v>
      </c>
      <c r="BR183" s="485" t="b">
        <f>IF(OR(AND('Validation summary'!$B$2="2022-23",BR182="In-period"),AND('Validation summary'!$B$2="2023-24",BR182="In-period"),AND('Validation summary'!$B$2="2024-25",BR182="In-period"),AND('Validation summary'!$B$2="2024-25",BR182="End of period",BR190="Revenue")),TRUE,FALSE)</f>
        <v>0</v>
      </c>
      <c r="BS183" s="485" t="b">
        <f>IF(OR(AND('Validation summary'!$B$2="2022-23",BS182="In-period"),AND('Validation summary'!$B$2="2023-24",BS182="In-period"),AND('Validation summary'!$B$2="2024-25",BS182="In-period"),AND('Validation summary'!$B$2="2024-25",BS182="End of period",BS190="Revenue")),TRUE,FALSE)</f>
        <v>0</v>
      </c>
      <c r="BT183" s="201" t="b">
        <f>IF(OR(AND('Validation summary'!$B$2="2022-23",BT182="In-period"),AND('Validation summary'!$B$2="2023-24",BT182="In-period"),AND('Validation summary'!$B$2="2024-25",BT182="In-period"),AND('Validation summary'!$B$2="2024-25",BT182="End of period",BT190="Revenue")),TRUE,FALSE)</f>
        <v>0</v>
      </c>
      <c r="BU183" s="201" t="b">
        <f>IF(OR(AND('Validation summary'!$B$2="2022-23",BU182="In-period"),AND('Validation summary'!$B$2="2023-24",BU182="In-period"),AND('Validation summary'!$B$2="2024-25",BU182="In-period"),AND('Validation summary'!$B$2="2024-25",BU182="End of period",BU190="Revenue")),TRUE,FALSE)</f>
        <v>0</v>
      </c>
      <c r="BV183" s="201" t="b">
        <f>IF(OR(AND('Validation summary'!$B$2="2022-23",BV182="In-period"),AND('Validation summary'!$B$2="2023-24",BV182="In-period"),AND('Validation summary'!$B$2="2024-25",BV182="In-period"),AND('Validation summary'!$B$2="2024-25",BV182="End of period",BV190="Revenue")),TRUE,FALSE)</f>
        <v>0</v>
      </c>
      <c r="BW183" s="201" t="b">
        <f>IF(OR(AND('Validation summary'!$B$2="2022-23",BW182="In-period"),AND('Validation summary'!$B$2="2023-24",BW182="In-period"),AND('Validation summary'!$B$2="2024-25",BW182="In-period"),AND('Validation summary'!$B$2="2024-25",BW182="End of period",BW190="Revenue")),TRUE,FALSE)</f>
        <v>0</v>
      </c>
      <c r="BX183" s="201" t="b">
        <f>IF(OR(AND('Validation summary'!$B$2="2022-23",BX182="In-period"),AND('Validation summary'!$B$2="2023-24",BX182="In-period"),AND('Validation summary'!$B$2="2024-25",BX182="In-period"),AND('Validation summary'!$B$2="2024-25",BX182="End of period",BX190="Revenue")),TRUE,FALSE)</f>
        <v>0</v>
      </c>
      <c r="BY183" s="201" t="b">
        <f>IF(OR(AND('Validation summary'!$B$2="2022-23",BY182="In-period"),AND('Validation summary'!$B$2="2023-24",BY182="In-period"),AND('Validation summary'!$B$2="2024-25",BY182="In-period"),AND('Validation summary'!$B$2="2024-25",BY182="End of period",BY190="Revenue")),TRUE,FALSE)</f>
        <v>0</v>
      </c>
      <c r="BZ183" s="201" t="b">
        <f>IF(OR(AND('Validation summary'!$B$2="2022-23",BZ182="In-period"),AND('Validation summary'!$B$2="2023-24",BZ182="In-period"),AND('Validation summary'!$B$2="2024-25",BZ182="In-period"),AND('Validation summary'!$B$2="2024-25",BZ182="End of period",BZ190="Revenue")),TRUE,FALSE)</f>
        <v>0</v>
      </c>
      <c r="CA183" s="201" t="b">
        <f>IF(OR(AND('Validation summary'!$B$2="2022-23",CA182="In-period"),AND('Validation summary'!$B$2="2023-24",CA182="In-period"),AND('Validation summary'!$B$2="2024-25",CA182="In-period"),AND('Validation summary'!$B$2="2024-25",CA182="End of period",CA190="Revenue")),TRUE,FALSE)</f>
        <v>0</v>
      </c>
      <c r="CB183" s="201" t="b">
        <f>IF(OR(AND('Validation summary'!$B$2="2022-23",CB182="In-period"),AND('Validation summary'!$B$2="2023-24",CB182="In-period"),AND('Validation summary'!$B$2="2024-25",CB182="In-period"),AND('Validation summary'!$B$2="2024-25",CB182="End of period",CB190="Revenue")),TRUE,FALSE)</f>
        <v>0</v>
      </c>
      <c r="CC183" s="201" t="b">
        <f>IF(OR(AND('Validation summary'!$B$2="2022-23",CC182="In-period"),AND('Validation summary'!$B$2="2023-24",CC182="In-period"),AND('Validation summary'!$B$2="2024-25",CC182="In-period"),AND('Validation summary'!$B$2="2024-25",CC182="End of period",CC190="Revenue")),TRUE,FALSE)</f>
        <v>0</v>
      </c>
      <c r="CD183" s="201" t="b">
        <f>IF(OR(AND('Validation summary'!$B$2="2022-23",CD182="In-period"),AND('Validation summary'!$B$2="2023-24",CD182="In-period"),AND('Validation summary'!$B$2="2024-25",CD182="In-period"),AND('Validation summary'!$B$2="2024-25",CD182="End of period",CD190="Revenue")),TRUE,FALSE)</f>
        <v>0</v>
      </c>
      <c r="CE183" s="201" t="b">
        <f>IF(OR(AND('Validation summary'!$B$2="2022-23",CE182="In-period"),AND('Validation summary'!$B$2="2023-24",CE182="In-period"),AND('Validation summary'!$B$2="2024-25",CE182="In-period"),AND('Validation summary'!$B$2="2024-25",CE182="End of period",CE190="Revenue")),TRUE,FALSE)</f>
        <v>0</v>
      </c>
      <c r="CF183" s="201" t="b">
        <f>IF(OR(AND('Validation summary'!$B$2="2022-23",CF182="In-period"),AND('Validation summary'!$B$2="2023-24",CF182="In-period"),AND('Validation summary'!$B$2="2024-25",CF182="In-period"),AND('Validation summary'!$B$2="2024-25",CF182="End of period",CF190="Revenue")),TRUE,FALSE)</f>
        <v>0</v>
      </c>
      <c r="CG183" s="201" t="b">
        <f>IF(OR(AND('Validation summary'!$B$2="2022-23",CG182="In-period"),AND('Validation summary'!$B$2="2023-24",CG182="In-period"),AND('Validation summary'!$B$2="2024-25",CG182="In-period"),AND('Validation summary'!$B$2="2024-25",CG182="End of period",CG190="Revenue")),TRUE,FALSE)</f>
        <v>0</v>
      </c>
      <c r="CH183" s="201" t="b">
        <f>IF(OR(AND('Validation summary'!$B$2="2022-23",CH182="In-period"),AND('Validation summary'!$B$2="2023-24",CH182="In-period"),AND('Validation summary'!$B$2="2024-25",CH182="In-period"),AND('Validation summary'!$B$2="2024-25",CH182="End of period",CH190="Revenue")),TRUE,FALSE)</f>
        <v>0</v>
      </c>
      <c r="CI183" s="201" t="b">
        <f>IF(OR(AND('Validation summary'!$B$2="2022-23",CI182="In-period"),AND('Validation summary'!$B$2="2023-24",CI182="In-period"),AND('Validation summary'!$B$2="2024-25",CI182="In-period"),AND('Validation summary'!$B$2="2024-25",CI182="End of period",CI190="Revenue")),TRUE,FALSE)</f>
        <v>0</v>
      </c>
      <c r="CJ183" s="201" t="b">
        <f>IF(OR(AND('Validation summary'!$B$2="2022-23",CJ182="In-period"),AND('Validation summary'!$B$2="2023-24",CJ182="In-period"),AND('Validation summary'!$B$2="2024-25",CJ182="In-period"),AND('Validation summary'!$B$2="2024-25",CJ182="End of period",CJ190="Revenue")),TRUE,FALSE)</f>
        <v>0</v>
      </c>
      <c r="CK183" s="201" t="b">
        <f>IF(OR(AND('Validation summary'!$B$2="2022-23",CK182="In-period"),AND('Validation summary'!$B$2="2023-24",CK182="In-period"),AND('Validation summary'!$B$2="2024-25",CK182="In-period"),AND('Validation summary'!$B$2="2024-25",CK182="End of period",CK190="Revenue")),TRUE,FALSE)</f>
        <v>0</v>
      </c>
      <c r="CL183" s="201" t="b">
        <f>IF(OR(AND('Validation summary'!$B$2="2022-23",CL182="In-period"),AND('Validation summary'!$B$2="2023-24",CL182="In-period"),AND('Validation summary'!$B$2="2024-25",CL182="In-period"),AND('Validation summary'!$B$2="2024-25",CL182="End of period",CL190="Revenue")),TRUE,FALSE)</f>
        <v>0</v>
      </c>
      <c r="CM183" s="201" t="b">
        <f>IF(OR(AND('Validation summary'!$B$2="2022-23",CM182="In-period"),AND('Validation summary'!$B$2="2023-24",CM182="In-period"),AND('Validation summary'!$B$2="2024-25",CM182="In-period"),AND('Validation summary'!$B$2="2024-25",CM182="End of period",CM190="Revenue")),TRUE,FALSE)</f>
        <v>0</v>
      </c>
      <c r="CN183" s="201" t="b">
        <f>IF(OR(AND('Validation summary'!$B$2="2022-23",CN182="In-period"),AND('Validation summary'!$B$2="2023-24",CN182="In-period"),AND('Validation summary'!$B$2="2024-25",CN182="In-period"),AND('Validation summary'!$B$2="2024-25",CN182="End of period",CN190="Revenue")),TRUE,FALSE)</f>
        <v>0</v>
      </c>
      <c r="CO183" s="201" t="b">
        <f>IF(OR(AND('Validation summary'!$B$2="2022-23",CO182="In-period"),AND('Validation summary'!$B$2="2023-24",CO182="In-period"),AND('Validation summary'!$B$2="2024-25",CO182="In-period"),AND('Validation summary'!$B$2="2024-25",CO182="End of period",CO190="Revenue")),TRUE,FALSE)</f>
        <v>0</v>
      </c>
      <c r="CP183" s="201" t="b">
        <f>IF(OR(AND('Validation summary'!$B$2="2022-23",CP182="In-period"),AND('Validation summary'!$B$2="2023-24",CP182="In-period"),AND('Validation summary'!$B$2="2024-25",CP182="In-period"),AND('Validation summary'!$B$2="2024-25",CP182="End of period",CP190="Revenue")),TRUE,FALSE)</f>
        <v>0</v>
      </c>
      <c r="CQ183" s="201" t="b">
        <f>IF(OR(AND('Validation summary'!$B$2="2022-23",CQ182="In-period"),AND('Validation summary'!$B$2="2023-24",CQ182="In-period"),AND('Validation summary'!$B$2="2024-25",CQ182="In-period"),AND('Validation summary'!$B$2="2024-25",CQ182="End of period",CQ190="Revenue")),TRUE,FALSE)</f>
        <v>0</v>
      </c>
      <c r="CR183" s="201" t="b">
        <f>IF(OR(AND('Validation summary'!$B$2="2022-23",CR182="In-period"),AND('Validation summary'!$B$2="2023-24",CR182="In-period"),AND('Validation summary'!$B$2="2024-25",CR182="In-period"),AND('Validation summary'!$B$2="2024-25",CR182="End of period",CR190="Revenue")),TRUE,FALSE)</f>
        <v>0</v>
      </c>
      <c r="CS183" s="201" t="b">
        <f>IF(OR(AND('Validation summary'!$B$2="2022-23",CS182="In-period"),AND('Validation summary'!$B$2="2023-24",CS182="In-period"),AND('Validation summary'!$B$2="2024-25",CS182="In-period"),AND('Validation summary'!$B$2="2024-25",CS182="End of period",CS190="Revenue")),TRUE,FALSE)</f>
        <v>0</v>
      </c>
      <c r="CT183" s="201" t="b">
        <f>IF(OR(AND('Validation summary'!$B$2="2022-23",CT182="In-period"),AND('Validation summary'!$B$2="2023-24",CT182="In-period"),AND('Validation summary'!$B$2="2024-25",CT182="In-period"),AND('Validation summary'!$B$2="2024-25",CT182="End of period",CT190="Revenue")),TRUE,FALSE)</f>
        <v>0</v>
      </c>
      <c r="CU183" s="201" t="b">
        <f>IF(OR(AND('Validation summary'!$B$2="2022-23",CU182="In-period"),AND('Validation summary'!$B$2="2023-24",CU182="In-period"),AND('Validation summary'!$B$2="2024-25",CU182="In-period"),AND('Validation summary'!$B$2="2024-25",CU182="End of period",CU190="Revenue")),TRUE,FALSE)</f>
        <v>0</v>
      </c>
      <c r="CV183" s="201" t="b">
        <f>IF(OR(AND('Validation summary'!$B$2="2022-23",CV182="In-period"),AND('Validation summary'!$B$2="2023-24",CV182="In-period"),AND('Validation summary'!$B$2="2024-25",CV182="In-period"),AND('Validation summary'!$B$2="2024-25",CV182="End of period",CV190="Revenue")),TRUE,FALSE)</f>
        <v>0</v>
      </c>
      <c r="CW183" s="201" t="b">
        <f>IF(OR(AND('Validation summary'!$B$2="2022-23",CW182="In-period"),AND('Validation summary'!$B$2="2023-24",CW182="In-period"),AND('Validation summary'!$B$2="2024-25",CW182="In-period"),AND('Validation summary'!$B$2="2024-25",CW182="End of period",CW190="Revenue")),TRUE,FALSE)</f>
        <v>0</v>
      </c>
      <c r="CX183" s="201" t="b">
        <f>IF(OR(AND('Validation summary'!$B$2="2022-23",CX182="In-period"),AND('Validation summary'!$B$2="2023-24",CX182="In-period"),AND('Validation summary'!$B$2="2024-25",CX182="In-period"),AND('Validation summary'!$B$2="2024-25",CX182="End of period",CX190="Revenue")),TRUE,FALSE)</f>
        <v>0</v>
      </c>
      <c r="CY183" s="201" t="b">
        <f>IF(OR(AND('Validation summary'!$B$2="2022-23",CY182="In-period"),AND('Validation summary'!$B$2="2023-24",CY182="In-period"),AND('Validation summary'!$B$2="2024-25",CY182="In-period"),AND('Validation summary'!$B$2="2024-25",CY182="End of period",CY190="Revenue")),TRUE,FALSE)</f>
        <v>0</v>
      </c>
      <c r="CZ183" s="201" t="b">
        <f>IF(OR(AND('Validation summary'!$B$2="2022-23",CZ182="In-period"),AND('Validation summary'!$B$2="2023-24",CZ182="In-period"),AND('Validation summary'!$B$2="2024-25",CZ182="In-period"),AND('Validation summary'!$B$2="2024-25",CZ182="End of period",CZ190="Revenue")),TRUE,FALSE)</f>
        <v>0</v>
      </c>
      <c r="DA183" s="201" t="b">
        <f>IF(OR(AND('Validation summary'!$B$2="2022-23",DA182="In-period"),AND('Validation summary'!$B$2="2023-24",DA182="In-period"),AND('Validation summary'!$B$2="2024-25",DA182="In-period"),AND('Validation summary'!$B$2="2024-25",DA182="End of period",DA190="Revenue")),TRUE,FALSE)</f>
        <v>0</v>
      </c>
      <c r="DB183" s="201" t="b">
        <f>IF(OR(AND('Validation summary'!$B$2="2022-23",DB182="In-period"),AND('Validation summary'!$B$2="2023-24",DB182="In-period"),AND('Validation summary'!$B$2="2024-25",DB182="In-period"),AND('Validation summary'!$B$2="2024-25",DB182="End of period",DB190="Revenue")),TRUE,FALSE)</f>
        <v>0</v>
      </c>
      <c r="DC183" s="201" t="b">
        <f>IF(OR(AND('Validation summary'!$B$2="2022-23",DC182="In-period"),AND('Validation summary'!$B$2="2023-24",DC182="In-period"),AND('Validation summary'!$B$2="2024-25",DC182="In-period"),AND('Validation summary'!$B$2="2024-25",DC182="End of period",DC190="Revenue")),TRUE,FALSE)</f>
        <v>0</v>
      </c>
      <c r="DD183" s="201" t="b">
        <f>IF(OR(AND('Validation summary'!$B$2="2022-23",DD182="In-period"),AND('Validation summary'!$B$2="2023-24",DD182="In-period"),AND('Validation summary'!$B$2="2024-25",DD182="In-period"),AND('Validation summary'!$B$2="2024-25",DD182="End of period",DD190="Revenue")),TRUE,FALSE)</f>
        <v>0</v>
      </c>
      <c r="DE183" s="201" t="b">
        <f>IF(OR(AND('Validation summary'!$B$2="2022-23",DE182="In-period"),AND('Validation summary'!$B$2="2023-24",DE182="In-period"),AND('Validation summary'!$B$2="2024-25",DE182="In-period"),AND('Validation summary'!$B$2="2024-25",DE182="End of period",DE190="Revenue")),TRUE,FALSE)</f>
        <v>0</v>
      </c>
      <c r="DF183" s="201" t="b">
        <f>IF(OR(AND('Validation summary'!$B$2="2022-23",DF182="In-period"),AND('Validation summary'!$B$2="2023-24",DF182="In-period"),AND('Validation summary'!$B$2="2024-25",DF182="In-period"),AND('Validation summary'!$B$2="2024-25",DF182="End of period",DF190="Revenue")),TRUE,FALSE)</f>
        <v>0</v>
      </c>
      <c r="DG183" s="201" t="b">
        <f>IF(OR(AND('Validation summary'!$B$2="2022-23",DG182="In-period"),AND('Validation summary'!$B$2="2023-24",DG182="In-period"),AND('Validation summary'!$B$2="2024-25",DG182="In-period"),AND('Validation summary'!$B$2="2024-25",DG182="End of period",DG190="Revenue")),TRUE,FALSE)</f>
        <v>0</v>
      </c>
      <c r="DH183" s="201" t="b">
        <f>IF(OR(AND('Validation summary'!$B$2="2022-23",DH182="In-period"),AND('Validation summary'!$B$2="2023-24",DH182="In-period"),AND('Validation summary'!$B$2="2024-25",DH182="In-period"),AND('Validation summary'!$B$2="2024-25",DH182="End of period",DH190="Revenue")),TRUE,FALSE)</f>
        <v>0</v>
      </c>
      <c r="DI183" s="201" t="b">
        <f>IF(OR(AND('Validation summary'!$B$2="2022-23",DI182="In-period"),AND('Validation summary'!$B$2="2023-24",DI182="In-period"),AND('Validation summary'!$B$2="2024-25",DI182="In-period"),AND('Validation summary'!$B$2="2024-25",DI182="End of period",DI190="Revenue")),TRUE,FALSE)</f>
        <v>0</v>
      </c>
      <c r="DJ183" s="201" t="b">
        <f>IF(OR(AND('Validation summary'!$B$2="2022-23",DJ182="In-period"),AND('Validation summary'!$B$2="2023-24",DJ182="In-period"),AND('Validation summary'!$B$2="2024-25",DJ182="In-period"),AND('Validation summary'!$B$2="2024-25",DJ182="End of period",DJ190="Revenue")),TRUE,FALSE)</f>
        <v>0</v>
      </c>
      <c r="DK183" s="201" t="b">
        <f>IF(OR(AND('Validation summary'!$B$2="2022-23",DK182="In-period"),AND('Validation summary'!$B$2="2023-24",DK182="In-period"),AND('Validation summary'!$B$2="2024-25",DK182="In-period"),AND('Validation summary'!$B$2="2024-25",DK182="End of period",DK190="Revenue")),TRUE,FALSE)</f>
        <v>0</v>
      </c>
      <c r="DL183" s="201" t="b">
        <f>IF(OR(AND('Validation summary'!$B$2="2022-23",DL182="In-period"),AND('Validation summary'!$B$2="2023-24",DL182="In-period"),AND('Validation summary'!$B$2="2024-25",DL182="In-period"),AND('Validation summary'!$B$2="2024-25",DL182="End of period",DL190="Revenue")),TRUE,FALSE)</f>
        <v>0</v>
      </c>
      <c r="DM183" s="201" t="b">
        <f>IF(OR(AND('Validation summary'!$B$2="2022-23",DM182="In-period"),AND('Validation summary'!$B$2="2023-24",DM182="In-period"),AND('Validation summary'!$B$2="2024-25",DM182="In-period"),AND('Validation summary'!$B$2="2024-25",DM182="End of period",DM190="Revenue")),TRUE,FALSE)</f>
        <v>0</v>
      </c>
      <c r="DN183" s="201" t="b">
        <f>IF(OR(AND('Validation summary'!$B$2="2022-23",DN182="In-period"),AND('Validation summary'!$B$2="2023-24",DN182="In-period"),AND('Validation summary'!$B$2="2024-25",DN182="In-period"),AND('Validation summary'!$B$2="2024-25",DN182="End of period",DN190="Revenue")),TRUE,FALSE)</f>
        <v>0</v>
      </c>
      <c r="DO183" s="201" t="b">
        <f>IF(OR(AND('Validation summary'!$B$2="2022-23",DO182="In-period"),AND('Validation summary'!$B$2="2023-24",DO182="In-period"),AND('Validation summary'!$B$2="2024-25",DO182="In-period"),AND('Validation summary'!$B$2="2024-25",DO182="End of period",DO190="Revenue")),TRUE,FALSE)</f>
        <v>0</v>
      </c>
      <c r="DP183" s="201" t="b">
        <f>IF(OR(AND('Validation summary'!$B$2="2022-23",DP182="In-period"),AND('Validation summary'!$B$2="2023-24",DP182="In-period"),AND('Validation summary'!$B$2="2024-25",DP182="In-period"),AND('Validation summary'!$B$2="2024-25",DP182="End of period",DP190="Revenue")),TRUE,FALSE)</f>
        <v>0</v>
      </c>
      <c r="DQ183" s="201" t="b">
        <f>IF(OR(AND('Validation summary'!$B$2="2022-23",DQ182="In-period"),AND('Validation summary'!$B$2="2023-24",DQ182="In-period"),AND('Validation summary'!$B$2="2024-25",DQ182="In-period"),AND('Validation summary'!$B$2="2024-25",DQ182="End of period",DQ190="Revenue")),TRUE,FALSE)</f>
        <v>0</v>
      </c>
      <c r="DR183" s="201" t="b">
        <f>IF(OR(AND('Validation summary'!$B$2="2022-23",DR182="In-period"),AND('Validation summary'!$B$2="2023-24",DR182="In-period"),AND('Validation summary'!$B$2="2024-25",DR182="In-period"),AND('Validation summary'!$B$2="2024-25",DR182="End of period",DR190="Revenue")),TRUE,FALSE)</f>
        <v>0</v>
      </c>
      <c r="DS183" s="201" t="b">
        <f>IF(OR(AND('Validation summary'!$B$2="2022-23",DS182="In-period"),AND('Validation summary'!$B$2="2023-24",DS182="In-period"),AND('Validation summary'!$B$2="2024-25",DS182="In-period"),AND('Validation summary'!$B$2="2024-25",DS182="End of period",DS190="Revenue")),TRUE,FALSE)</f>
        <v>0</v>
      </c>
      <c r="DT183" s="201" t="b">
        <f>IF(OR(AND('Validation summary'!$B$2="2022-23",DT182="In-period"),AND('Validation summary'!$B$2="2023-24",DT182="In-period"),AND('Validation summary'!$B$2="2024-25",DT182="In-period"),AND('Validation summary'!$B$2="2024-25",DT182="End of period",DT190="Revenue")),TRUE,FALSE)</f>
        <v>0</v>
      </c>
      <c r="DU183" s="201" t="b">
        <f>IF(OR(AND('Validation summary'!$B$2="2022-23",DU182="In-period"),AND('Validation summary'!$B$2="2023-24",DU182="In-period"),AND('Validation summary'!$B$2="2024-25",DU182="In-period"),AND('Validation summary'!$B$2="2024-25",DU182="End of period",DU190="Revenue")),TRUE,FALSE)</f>
        <v>0</v>
      </c>
      <c r="DV183" s="201" t="b">
        <f>IF(OR(AND('Validation summary'!$B$2="2022-23",DV182="In-period"),AND('Validation summary'!$B$2="2023-24",DV182="In-period"),AND('Validation summary'!$B$2="2024-25",DV182="In-period"),AND('Validation summary'!$B$2="2024-25",DV182="End of period",DV190="Revenue")),TRUE,FALSE)</f>
        <v>0</v>
      </c>
      <c r="DW183" s="201" t="b">
        <f>IF(OR(AND('Validation summary'!$B$2="2022-23",DW182="In-period"),AND('Validation summary'!$B$2="2023-24",DW182="In-period"),AND('Validation summary'!$B$2="2024-25",DW182="In-period"),AND('Validation summary'!$B$2="2024-25",DW182="End of period",DW190="Revenue")),TRUE,FALSE)</f>
        <v>0</v>
      </c>
      <c r="DX183" s="201" t="b">
        <f>IF(OR(AND('Validation summary'!$B$2="2022-23",DX182="In-period"),AND('Validation summary'!$B$2="2023-24",DX182="In-period"),AND('Validation summary'!$B$2="2024-25",DX182="In-period"),AND('Validation summary'!$B$2="2024-25",DX182="End of period",DX190="Revenue")),TRUE,FALSE)</f>
        <v>0</v>
      </c>
      <c r="DY183" s="201" t="b">
        <f>IF(OR(AND('Validation summary'!$B$2="2022-23",DY182="In-period"),AND('Validation summary'!$B$2="2023-24",DY182="In-period"),AND('Validation summary'!$B$2="2024-25",DY182="In-period"),AND('Validation summary'!$B$2="2024-25",DY182="End of period",DY190="Revenue")),TRUE,FALSE)</f>
        <v>0</v>
      </c>
      <c r="DZ183" s="201" t="b">
        <f>IF(OR(AND('Validation summary'!$B$2="2022-23",DZ182="In-period"),AND('Validation summary'!$B$2="2023-24",DZ182="In-period"),AND('Validation summary'!$B$2="2024-25",DZ182="In-period"),AND('Validation summary'!$B$2="2024-25",DZ182="End of period",DZ190="Revenue")),TRUE,FALSE)</f>
        <v>0</v>
      </c>
      <c r="EA183" s="201" t="b">
        <f>IF(OR(AND('Validation summary'!$B$2="2022-23",EA182="In-period"),AND('Validation summary'!$B$2="2023-24",EA182="In-period"),AND('Validation summary'!$B$2="2024-25",EA182="In-period"),AND('Validation summary'!$B$2="2024-25",EA182="End of period",EA190="Revenue")),TRUE,FALSE)</f>
        <v>0</v>
      </c>
      <c r="EB183" s="201" t="b">
        <f>IF(OR(AND('Validation summary'!$B$2="2022-23",EB182="In-period"),AND('Validation summary'!$B$2="2023-24",EB182="In-period"),AND('Validation summary'!$B$2="2024-25",EB182="In-period"),AND('Validation summary'!$B$2="2024-25",EB182="End of period",EB190="Revenue")),TRUE,FALSE)</f>
        <v>0</v>
      </c>
      <c r="EC183" s="201" t="b">
        <f>IF(OR(AND('Validation summary'!$B$2="2022-23",EC182="In-period"),AND('Validation summary'!$B$2="2023-24",EC182="In-period"),AND('Validation summary'!$B$2="2024-25",EC182="In-period"),AND('Validation summary'!$B$2="2024-25",EC182="End of period",EC190="Revenue")),TRUE,FALSE)</f>
        <v>0</v>
      </c>
      <c r="ED183" s="201" t="b">
        <f>IF(OR(AND('Validation summary'!$B$2="2022-23",ED182="In-period"),AND('Validation summary'!$B$2="2023-24",ED182="In-period"),AND('Validation summary'!$B$2="2024-25",ED182="In-period"),AND('Validation summary'!$B$2="2024-25",ED182="End of period",ED190="Revenue")),TRUE,FALSE)</f>
        <v>0</v>
      </c>
      <c r="EE183" s="201" t="b">
        <f>IF(OR(AND('Validation summary'!$B$2="2022-23",EE182="In-period"),AND('Validation summary'!$B$2="2023-24",EE182="In-period"),AND('Validation summary'!$B$2="2024-25",EE182="In-period"),AND('Validation summary'!$B$2="2024-25",EE182="End of period",EE190="Revenue")),TRUE,FALSE)</f>
        <v>0</v>
      </c>
      <c r="EF183" s="201" t="b">
        <f>IF(OR(AND('Validation summary'!$B$2="2022-23",EF182="In-period"),AND('Validation summary'!$B$2="2023-24",EF182="In-period"),AND('Validation summary'!$B$2="2024-25",EF182="In-period"),AND('Validation summary'!$B$2="2024-25",EF182="End of period",EF190="Revenue")),TRUE,FALSE)</f>
        <v>0</v>
      </c>
      <c r="EG183" s="201" t="b">
        <f>IF(OR(AND('Validation summary'!$B$2="2022-23",EG182="In-period"),AND('Validation summary'!$B$2="2023-24",EG182="In-period"),AND('Validation summary'!$B$2="2024-25",EG182="In-period"),AND('Validation summary'!$B$2="2024-25",EG182="End of period",EG190="Revenue")),TRUE,FALSE)</f>
        <v>0</v>
      </c>
      <c r="EH183" s="201" t="b">
        <f>IF(OR(AND('Validation summary'!$B$2="2022-23",EH182="In-period"),AND('Validation summary'!$B$2="2023-24",EH182="In-period"),AND('Validation summary'!$B$2="2024-25",EH182="In-period"),AND('Validation summary'!$B$2="2024-25",EH182="End of period",EH190="Revenue")),TRUE,FALSE)</f>
        <v>0</v>
      </c>
      <c r="EI183" s="201" t="b">
        <f>IF(OR(AND('Validation summary'!$B$2="2022-23",EI182="In-period"),AND('Validation summary'!$B$2="2023-24",EI182="In-period"),AND('Validation summary'!$B$2="2024-25",EI182="In-period"),AND('Validation summary'!$B$2="2024-25",EI182="End of period",EI190="Revenue")),TRUE,FALSE)</f>
        <v>0</v>
      </c>
      <c r="EJ183" s="201" t="b">
        <f>IF(OR(AND('Validation summary'!$B$2="2022-23",EJ182="In-period"),AND('Validation summary'!$B$2="2023-24",EJ182="In-period"),AND('Validation summary'!$B$2="2024-25",EJ182="In-period"),AND('Validation summary'!$B$2="2024-25",EJ182="End of period",EJ190="Revenue")),TRUE,FALSE)</f>
        <v>0</v>
      </c>
      <c r="EK183" s="201" t="b">
        <f>IF(OR(AND('Validation summary'!$B$2="2022-23",EK182="In-period"),AND('Validation summary'!$B$2="2023-24",EK182="In-period"),AND('Validation summary'!$B$2="2024-25",EK182="In-period"),AND('Validation summary'!$B$2="2024-25",EK182="End of period",EK190="Revenue")),TRUE,FALSE)</f>
        <v>0</v>
      </c>
      <c r="EL183" s="201" t="b">
        <f>IF(OR(AND('Validation summary'!$B$2="2022-23",EL182="In-period"),AND('Validation summary'!$B$2="2023-24",EL182="In-period"),AND('Validation summary'!$B$2="2024-25",EL182="In-period"),AND('Validation summary'!$B$2="2024-25",EL182="End of period",EL190="Revenue")),TRUE,FALSE)</f>
        <v>0</v>
      </c>
      <c r="EM183" s="201" t="b">
        <f>IF(OR(AND('Validation summary'!$B$2="2022-23",EM182="In-period"),AND('Validation summary'!$B$2="2023-24",EM182="In-period"),AND('Validation summary'!$B$2="2024-25",EM182="In-period"),AND('Validation summary'!$B$2="2024-25",EM182="End of period",EM190="Revenue")),TRUE,FALSE)</f>
        <v>0</v>
      </c>
      <c r="EN183" s="201" t="b">
        <f>IF(OR(AND('Validation summary'!$B$2="2022-23",EN182="In-period"),AND('Validation summary'!$B$2="2023-24",EN182="In-period"),AND('Validation summary'!$B$2="2024-25",EN182="In-period"),AND('Validation summary'!$B$2="2024-25",EN182="End of period",EN190="Revenue")),TRUE,FALSE)</f>
        <v>0</v>
      </c>
      <c r="EO183" s="201" t="b">
        <f>IF(OR(AND('Validation summary'!$B$2="2022-23",EO182="In-period"),AND('Validation summary'!$B$2="2023-24",EO182="In-period"),AND('Validation summary'!$B$2="2024-25",EO182="In-period"),AND('Validation summary'!$B$2="2024-25",EO182="End of period",EO190="Revenue")),TRUE,FALSE)</f>
        <v>0</v>
      </c>
      <c r="EP183" s="201" t="b">
        <f>IF(OR(AND('Validation summary'!$B$2="2022-23",EP182="In-period"),AND('Validation summary'!$B$2="2023-24",EP182="In-period"),AND('Validation summary'!$B$2="2024-25",EP182="In-period"),AND('Validation summary'!$B$2="2024-25",EP182="End of period",EP190="Revenue")),TRUE,FALSE)</f>
        <v>0</v>
      </c>
      <c r="EQ183" s="201" t="b">
        <f>IF(OR(AND('Validation summary'!$B$2="2022-23",EQ182="In-period"),AND('Validation summary'!$B$2="2023-24",EQ182="In-period"),AND('Validation summary'!$B$2="2024-25",EQ182="In-period"),AND('Validation summary'!$B$2="2024-25",EQ182="End of period",EQ190="Revenue")),TRUE,FALSE)</f>
        <v>0</v>
      </c>
      <c r="ER183" s="201" t="b">
        <f>IF(OR(AND('Validation summary'!$B$2="2022-23",ER182="In-period"),AND('Validation summary'!$B$2="2023-24",ER182="In-period"),AND('Validation summary'!$B$2="2024-25",ER182="In-period"),AND('Validation summary'!$B$2="2024-25",ER182="End of period",ER190="Revenue")),TRUE,FALSE)</f>
        <v>0</v>
      </c>
      <c r="ES183" s="201" t="b">
        <f>IF(OR(AND('Validation summary'!$B$2="2022-23",ES182="In-period"),AND('Validation summary'!$B$2="2023-24",ES182="In-period"),AND('Validation summary'!$B$2="2024-25",ES182="In-period"),AND('Validation summary'!$B$2="2024-25",ES182="End of period",ES190="Revenue")),TRUE,FALSE)</f>
        <v>0</v>
      </c>
      <c r="ET183" s="201" t="b">
        <f>IF(OR(AND('Validation summary'!$B$2="2022-23",ET182="In-period"),AND('Validation summary'!$B$2="2023-24",ET182="In-period"),AND('Validation summary'!$B$2="2024-25",ET182="In-period"),AND('Validation summary'!$B$2="2024-25",ET182="End of period",ET190="Revenue")),TRUE,FALSE)</f>
        <v>0</v>
      </c>
      <c r="EU183" s="201" t="b">
        <f>IF(OR(AND('Validation summary'!$B$2="2022-23",EU182="In-period"),AND('Validation summary'!$B$2="2023-24",EU182="In-period"),AND('Validation summary'!$B$2="2024-25",EU182="In-period"),AND('Validation summary'!$B$2="2024-25",EU182="End of period",EU190="Revenue")),TRUE,FALSE)</f>
        <v>0</v>
      </c>
      <c r="EV183" s="201" t="b">
        <f>IF(OR(AND('Validation summary'!$B$2="2022-23",EV182="In-period"),AND('Validation summary'!$B$2="2023-24",EV182="In-period"),AND('Validation summary'!$B$2="2024-25",EV182="In-period"),AND('Validation summary'!$B$2="2024-25",EV182="End of period",EV190="Revenue")),TRUE,FALSE)</f>
        <v>0</v>
      </c>
      <c r="EW183" s="201" t="b">
        <f>IF(OR(AND('Validation summary'!$B$2="2022-23",EW182="In-period"),AND('Validation summary'!$B$2="2023-24",EW182="In-period"),AND('Validation summary'!$B$2="2024-25",EW182="In-period"),AND('Validation summary'!$B$2="2024-25",EW182="End of period",EW190="Revenue")),TRUE,FALSE)</f>
        <v>0</v>
      </c>
      <c r="EX183" s="201" t="b">
        <f>IF(OR(AND('Validation summary'!$B$2="2022-23",EX182="In-period"),AND('Validation summary'!$B$2="2023-24",EX182="In-period"),AND('Validation summary'!$B$2="2024-25",EX182="In-period"),AND('Validation summary'!$B$2="2024-25",EX182="End of period",EX190="Revenue")),TRUE,FALSE)</f>
        <v>0</v>
      </c>
      <c r="EY183" s="201" t="b">
        <f>IF(OR(AND('Validation summary'!$B$2="2022-23",EY182="In-period"),AND('Validation summary'!$B$2="2023-24",EY182="In-period"),AND('Validation summary'!$B$2="2024-25",EY182="In-period"),AND('Validation summary'!$B$2="2024-25",EY182="End of period",EY190="Revenue")),TRUE,FALSE)</f>
        <v>0</v>
      </c>
      <c r="EZ183" s="201" t="b">
        <f>IF(OR(AND('Validation summary'!$B$2="2022-23",EZ182="In-period"),AND('Validation summary'!$B$2="2023-24",EZ182="In-period"),AND('Validation summary'!$B$2="2024-25",EZ182="In-period"),AND('Validation summary'!$B$2="2024-25",EZ182="End of period",EZ190="Revenue")),TRUE,FALSE)</f>
        <v>0</v>
      </c>
      <c r="FA183" s="201" t="b">
        <f>IF(OR(AND('Validation summary'!$B$2="2022-23",FA182="In-period"),AND('Validation summary'!$B$2="2023-24",FA182="In-period"),AND('Validation summary'!$B$2="2024-25",FA182="In-period"),AND('Validation summary'!$B$2="2024-25",FA182="End of period",FA190="Revenue")),TRUE,FALSE)</f>
        <v>0</v>
      </c>
      <c r="FB183" s="201" t="b">
        <f>IF(OR(AND('Validation summary'!$B$2="2022-23",FB182="In-period"),AND('Validation summary'!$B$2="2023-24",FB182="In-period"),AND('Validation summary'!$B$2="2024-25",FB182="In-period"),AND('Validation summary'!$B$2="2024-25",FB182="End of period",FB190="Revenue")),TRUE,FALSE)</f>
        <v>0</v>
      </c>
      <c r="FC183" s="201" t="b">
        <f>IF(OR(AND('Validation summary'!$B$2="2022-23",FC182="In-period"),AND('Validation summary'!$B$2="2023-24",FC182="In-period"),AND('Validation summary'!$B$2="2024-25",FC182="In-period"),AND('Validation summary'!$B$2="2024-25",FC182="End of period",FC190="Revenue")),TRUE,FALSE)</f>
        <v>0</v>
      </c>
      <c r="FD183" s="201" t="b">
        <f>IF(OR(AND('Validation summary'!$B$2="2022-23",FD182="In-period"),AND('Validation summary'!$B$2="2023-24",FD182="In-period"),AND('Validation summary'!$B$2="2024-25",FD182="In-period"),AND('Validation summary'!$B$2="2024-25",FD182="End of period",FD190="Revenue")),TRUE,FALSE)</f>
        <v>0</v>
      </c>
      <c r="FE183" s="201" t="b">
        <f>IF(OR(AND('Validation summary'!$B$2="2022-23",FE182="In-period"),AND('Validation summary'!$B$2="2023-24",FE182="In-period"),AND('Validation summary'!$B$2="2024-25",FE182="In-period"),AND('Validation summary'!$B$2="2024-25",FE182="End of period",FE190="Revenue")),TRUE,FALSE)</f>
        <v>0</v>
      </c>
      <c r="FF183" s="201" t="b">
        <f>IF(OR(AND('Validation summary'!$B$2="2022-23",FF182="In-period"),AND('Validation summary'!$B$2="2023-24",FF182="In-period"),AND('Validation summary'!$B$2="2024-25",FF182="In-period"),AND('Validation summary'!$B$2="2024-25",FF182="End of period",FF190="Revenue")),TRUE,FALSE)</f>
        <v>0</v>
      </c>
      <c r="FG183" s="201" t="b">
        <f>IF(OR(AND('Validation summary'!$B$2="2022-23",FG182="In-period"),AND('Validation summary'!$B$2="2023-24",FG182="In-period"),AND('Validation summary'!$B$2="2024-25",FG182="In-period"),AND('Validation summary'!$B$2="2024-25",FG182="End of period",FG190="Revenue")),TRUE,FALSE)</f>
        <v>0</v>
      </c>
      <c r="FH183" s="201" t="b">
        <f>IF(OR(AND('Validation summary'!$B$2="2022-23",FH182="In-period"),AND('Validation summary'!$B$2="2023-24",FH182="In-period"),AND('Validation summary'!$B$2="2024-25",FH182="In-period"),AND('Validation summary'!$B$2="2024-25",FH182="End of period",FH190="Revenue")),TRUE,FALSE)</f>
        <v>0</v>
      </c>
      <c r="FI183" s="201" t="b">
        <f>IF(OR(AND('Validation summary'!$B$2="2022-23",FI182="In-period"),AND('Validation summary'!$B$2="2023-24",FI182="In-period"),AND('Validation summary'!$B$2="2024-25",FI182="In-period"),AND('Validation summary'!$B$2="2024-25",FI182="End of period",FI190="Revenue")),TRUE,FALSE)</f>
        <v>0</v>
      </c>
      <c r="FJ183" s="201" t="b">
        <f>IF(OR(AND('Validation summary'!$B$2="2022-23",FJ182="In-period"),AND('Validation summary'!$B$2="2023-24",FJ182="In-period"),AND('Validation summary'!$B$2="2024-25",FJ182="In-period"),AND('Validation summary'!$B$2="2024-25",FJ182="End of period",FJ190="Revenue")),TRUE,FALSE)</f>
        <v>0</v>
      </c>
      <c r="FK183" s="201" t="b">
        <f>IF(OR(AND('Validation summary'!$B$2="2022-23",FK182="In-period"),AND('Validation summary'!$B$2="2023-24",FK182="In-period"),AND('Validation summary'!$B$2="2024-25",FK182="In-period"),AND('Validation summary'!$B$2="2024-25",FK182="End of period",FK190="Revenue")),TRUE,FALSE)</f>
        <v>0</v>
      </c>
      <c r="FL183" s="201" t="b">
        <f>IF(OR(AND('Validation summary'!$B$2="2022-23",FL182="In-period"),AND('Validation summary'!$B$2="2023-24",FL182="In-period"),AND('Validation summary'!$B$2="2024-25",FL182="In-period"),AND('Validation summary'!$B$2="2024-25",FL182="End of period",FL190="Revenue")),TRUE,FALSE)</f>
        <v>0</v>
      </c>
      <c r="FM183" s="201" t="b">
        <f>IF(OR(AND('Validation summary'!$B$2="2022-23",FM182="In-period"),AND('Validation summary'!$B$2="2023-24",FM182="In-period"),AND('Validation summary'!$B$2="2024-25",FM182="In-period"),AND('Validation summary'!$B$2="2024-25",FM182="End of period",FM190="Revenue")),TRUE,FALSE)</f>
        <v>0</v>
      </c>
      <c r="FN183" s="201" t="b">
        <f>IF(OR(AND('Validation summary'!$B$2="2022-23",FN182="In-period"),AND('Validation summary'!$B$2="2023-24",FN182="In-period"),AND('Validation summary'!$B$2="2024-25",FN182="In-period"),AND('Validation summary'!$B$2="2024-25",FN182="End of period",FN190="Revenue")),TRUE,FALSE)</f>
        <v>0</v>
      </c>
      <c r="FO183" s="201" t="b">
        <f>IF(OR(AND('Validation summary'!$B$2="2022-23",FO182="In-period"),AND('Validation summary'!$B$2="2023-24",FO182="In-period"),AND('Validation summary'!$B$2="2024-25",FO182="In-period"),AND('Validation summary'!$B$2="2024-25",FO182="End of period",FO190="Revenue")),TRUE,FALSE)</f>
        <v>0</v>
      </c>
      <c r="FP183" s="201" t="b">
        <f>IF(OR(AND('Validation summary'!$B$2="2022-23",FP182="In-period"),AND('Validation summary'!$B$2="2023-24",FP182="In-period"),AND('Validation summary'!$B$2="2024-25",FP182="In-period"),AND('Validation summary'!$B$2="2024-25",FP182="End of period",FP190="Revenue")),TRUE,FALSE)</f>
        <v>0</v>
      </c>
      <c r="FQ183" s="201" t="b">
        <f>IF(OR(AND('Validation summary'!$B$2="2022-23",FQ182="In-period"),AND('Validation summary'!$B$2="2023-24",FQ182="In-period"),AND('Validation summary'!$B$2="2024-25",FQ182="In-period"),AND('Validation summary'!$B$2="2024-25",FQ182="End of period",FQ190="Revenue")),TRUE,FALSE)</f>
        <v>0</v>
      </c>
      <c r="FR183" s="201" t="b">
        <f>IF(OR(AND('Validation summary'!$B$2="2022-23",FR182="In-period"),AND('Validation summary'!$B$2="2023-24",FR182="In-period"),AND('Validation summary'!$B$2="2024-25",FR182="In-period"),AND('Validation summary'!$B$2="2024-25",FR182="End of period",FR190="Revenue")),TRUE,FALSE)</f>
        <v>0</v>
      </c>
      <c r="FS183" s="201" t="b">
        <f>IF(OR(AND('Validation summary'!$B$2="2022-23",FS182="In-period"),AND('Validation summary'!$B$2="2023-24",FS182="In-period"),AND('Validation summary'!$B$2="2024-25",FS182="In-period"),AND('Validation summary'!$B$2="2024-25",FS182="End of period",FS190="Revenue")),TRUE,FALSE)</f>
        <v>0</v>
      </c>
      <c r="FT183" s="201" t="b">
        <f>IF(OR(AND('Validation summary'!$B$2="2022-23",FT182="In-period"),AND('Validation summary'!$B$2="2023-24",FT182="In-period"),AND('Validation summary'!$B$2="2024-25",FT182="In-period"),AND('Validation summary'!$B$2="2024-25",FT182="End of period",FT190="Revenue")),TRUE,FALSE)</f>
        <v>0</v>
      </c>
      <c r="FU183" s="201" t="b">
        <f>IF(OR(AND('Validation summary'!$B$2="2022-23",FU182="In-period"),AND('Validation summary'!$B$2="2023-24",FU182="In-period"),AND('Validation summary'!$B$2="2024-25",FU182="In-period"),AND('Validation summary'!$B$2="2024-25",FU182="End of period",FU190="Revenue")),TRUE,FALSE)</f>
        <v>0</v>
      </c>
      <c r="FV183" s="201" t="b">
        <f>IF(OR(AND('Validation summary'!$B$2="2022-23",FV182="In-period"),AND('Validation summary'!$B$2="2023-24",FV182="In-period"),AND('Validation summary'!$B$2="2024-25",FV182="In-period"),AND('Validation summary'!$B$2="2024-25",FV182="End of period",FV190="Revenue")),TRUE,FALSE)</f>
        <v>0</v>
      </c>
      <c r="FW183" s="201" t="b">
        <f>IF(OR(AND('Validation summary'!$B$2="2022-23",FW182="In-period"),AND('Validation summary'!$B$2="2023-24",FW182="In-period"),AND('Validation summary'!$B$2="2024-25",FW182="In-period"),AND('Validation summary'!$B$2="2024-25",FW182="End of period",FW190="Revenue")),TRUE,FALSE)</f>
        <v>0</v>
      </c>
      <c r="FX183" s="201" t="b">
        <f>IF(OR(AND('Validation summary'!$B$2="2022-23",FX182="In-period"),AND('Validation summary'!$B$2="2023-24",FX182="In-period"),AND('Validation summary'!$B$2="2024-25",FX182="In-period"),AND('Validation summary'!$B$2="2024-25",FX182="End of period",FX190="Revenue")),TRUE,FALSE)</f>
        <v>0</v>
      </c>
      <c r="FY183" s="201" t="b">
        <f>IF(OR(AND('Validation summary'!$B$2="2022-23",FY182="In-period"),AND('Validation summary'!$B$2="2023-24",FY182="In-period"),AND('Validation summary'!$B$2="2024-25",FY182="In-period"),AND('Validation summary'!$B$2="2024-25",FY182="End of period",FY190="Revenue")),TRUE,FALSE)</f>
        <v>0</v>
      </c>
      <c r="FZ183" s="201" t="b">
        <f>IF(OR(AND('Validation summary'!$B$2="2022-23",FZ182="In-period"),AND('Validation summary'!$B$2="2023-24",FZ182="In-period"),AND('Validation summary'!$B$2="2024-25",FZ182="In-period"),AND('Validation summary'!$B$2="2024-25",FZ182="End of period",FZ190="Revenue")),TRUE,FALSE)</f>
        <v>0</v>
      </c>
      <c r="GA183" s="201" t="b">
        <f>IF(OR(AND('Validation summary'!$B$2="2022-23",GA182="In-period"),AND('Validation summary'!$B$2="2023-24",GA182="In-period"),AND('Validation summary'!$B$2="2024-25",GA182="In-period"),AND('Validation summary'!$B$2="2024-25",GA182="End of period",GA190="Revenue")),TRUE,FALSE)</f>
        <v>0</v>
      </c>
      <c r="GB183" s="201" t="b">
        <f>IF(OR(AND('Validation summary'!$B$2="2022-23",GB182="In-period"),AND('Validation summary'!$B$2="2023-24",GB182="In-period"),AND('Validation summary'!$B$2="2024-25",GB182="In-period"),AND('Validation summary'!$B$2="2024-25",GB182="End of period",GB190="Revenue")),TRUE,FALSE)</f>
        <v>0</v>
      </c>
      <c r="GC183" s="201" t="b">
        <f>IF(OR(AND('Validation summary'!$B$2="2022-23",GC182="In-period"),AND('Validation summary'!$B$2="2023-24",GC182="In-period"),AND('Validation summary'!$B$2="2024-25",GC182="In-period"),AND('Validation summary'!$B$2="2024-25",GC182="End of period",GC190="Revenue")),TRUE,FALSE)</f>
        <v>0</v>
      </c>
      <c r="GD183" s="201" t="b">
        <f>IF(OR(AND('Validation summary'!$B$2="2022-23",GD182="In-period"),AND('Validation summary'!$B$2="2023-24",GD182="In-period"),AND('Validation summary'!$B$2="2024-25",GD182="In-period"),AND('Validation summary'!$B$2="2024-25",GD182="End of period",GD190="Revenue")),TRUE,FALSE)</f>
        <v>0</v>
      </c>
      <c r="GE183" s="201" t="b">
        <f>IF(OR(AND('Validation summary'!$B$2="2022-23",GE182="In-period"),AND('Validation summary'!$B$2="2023-24",GE182="In-period"),AND('Validation summary'!$B$2="2024-25",GE182="In-period"),AND('Validation summary'!$B$2="2024-25",GE182="End of period",GE190="Revenue")),TRUE,FALSE)</f>
        <v>0</v>
      </c>
      <c r="GF183" s="201" t="b">
        <f>IF(OR(AND('Validation summary'!$B$2="2022-23",GF182="In-period"),AND('Validation summary'!$B$2="2023-24",GF182="In-period"),AND('Validation summary'!$B$2="2024-25",GF182="In-period"),AND('Validation summary'!$B$2="2024-25",GF182="End of period",GF190="Revenue")),TRUE,FALSE)</f>
        <v>0</v>
      </c>
      <c r="GG183" s="201" t="b">
        <f>IF(OR(AND('Validation summary'!$B$2="2022-23",GG182="In-period"),AND('Validation summary'!$B$2="2023-24",GG182="In-period"),AND('Validation summary'!$B$2="2024-25",GG182="In-period"),AND('Validation summary'!$B$2="2024-25",GG182="End of period",GG190="Revenue")),TRUE,FALSE)</f>
        <v>0</v>
      </c>
      <c r="GH183" s="201" t="b">
        <f>IF(OR(AND('Validation summary'!$B$2="2022-23",GH182="In-period"),AND('Validation summary'!$B$2="2023-24",GH182="In-period"),AND('Validation summary'!$B$2="2024-25",GH182="In-period"),AND('Validation summary'!$B$2="2024-25",GH182="End of period",GH190="Revenue")),TRUE,FALSE)</f>
        <v>0</v>
      </c>
      <c r="GI183" s="201" t="b">
        <f>IF(OR(AND('Validation summary'!$B$2="2022-23",GI182="In-period"),AND('Validation summary'!$B$2="2023-24",GI182="In-period"),AND('Validation summary'!$B$2="2024-25",GI182="In-period"),AND('Validation summary'!$B$2="2024-25",GI182="End of period",GI190="Revenue")),TRUE,FALSE)</f>
        <v>0</v>
      </c>
      <c r="GJ183" s="201" t="b">
        <f>IF(OR(AND('Validation summary'!$B$2="2022-23",GJ182="In-period"),AND('Validation summary'!$B$2="2023-24",GJ182="In-period"),AND('Validation summary'!$B$2="2024-25",GJ182="In-period"),AND('Validation summary'!$B$2="2024-25",GJ182="End of period",GJ190="Revenue")),TRUE,FALSE)</f>
        <v>0</v>
      </c>
      <c r="GK183" s="201" t="b">
        <f>IF(OR(AND('Validation summary'!$B$2="2022-23",GK182="In-period"),AND('Validation summary'!$B$2="2023-24",GK182="In-period"),AND('Validation summary'!$B$2="2024-25",GK182="In-period"),AND('Validation summary'!$B$2="2024-25",GK182="End of period",GK190="Revenue")),TRUE,FALSE)</f>
        <v>0</v>
      </c>
      <c r="GL183" s="201" t="b">
        <f>IF(OR(AND('Validation summary'!$B$2="2022-23",GL182="In-period"),AND('Validation summary'!$B$2="2023-24",GL182="In-period"),AND('Validation summary'!$B$2="2024-25",GL182="In-period"),AND('Validation summary'!$B$2="2024-25",GL182="End of period",GL190="Revenue")),TRUE,FALSE)</f>
        <v>0</v>
      </c>
      <c r="GM183" s="201" t="b">
        <f>IF(OR(AND('Validation summary'!$B$2="2022-23",GM182="In-period"),AND('Validation summary'!$B$2="2023-24",GM182="In-period"),AND('Validation summary'!$B$2="2024-25",GM182="In-period"),AND('Validation summary'!$B$2="2024-25",GM182="End of period",GM190="Revenue")),TRUE,FALSE)</f>
        <v>0</v>
      </c>
      <c r="GN183" s="201" t="b">
        <f>IF(OR(AND('Validation summary'!$B$2="2022-23",GN182="In-period"),AND('Validation summary'!$B$2="2023-24",GN182="In-period"),AND('Validation summary'!$B$2="2024-25",GN182="In-period"),AND('Validation summary'!$B$2="2024-25",GN182="End of period",GN190="Revenue")),TRUE,FALSE)</f>
        <v>0</v>
      </c>
      <c r="GO183" s="201" t="b">
        <f>IF(OR(AND('Validation summary'!$B$2="2022-23",GO182="In-period"),AND('Validation summary'!$B$2="2023-24",GO182="In-period"),AND('Validation summary'!$B$2="2024-25",GO182="In-period"),AND('Validation summary'!$B$2="2024-25",GO182="End of period",GO190="Revenue")),TRUE,FALSE)</f>
        <v>0</v>
      </c>
      <c r="GP183" s="201" t="b">
        <f>IF(OR(AND('Validation summary'!$B$2="2022-23",GP182="In-period"),AND('Validation summary'!$B$2="2023-24",GP182="In-period"),AND('Validation summary'!$B$2="2024-25",GP182="In-period"),AND('Validation summary'!$B$2="2024-25",GP182="End of period",GP190="Revenue")),TRUE,FALSE)</f>
        <v>0</v>
      </c>
      <c r="GQ183" s="201" t="b">
        <f>IF(OR(AND('Validation summary'!$B$2="2022-23",GQ182="In-period"),AND('Validation summary'!$B$2="2023-24",GQ182="In-period"),AND('Validation summary'!$B$2="2024-25",GQ182="In-period"),AND('Validation summary'!$B$2="2024-25",GQ182="End of period",GQ190="Revenue")),TRUE,FALSE)</f>
        <v>0</v>
      </c>
      <c r="GR183" s="201" t="b">
        <f>IF(OR(AND('Validation summary'!$B$2="2022-23",GR182="In-period"),AND('Validation summary'!$B$2="2023-24",GR182="In-period"),AND('Validation summary'!$B$2="2024-25",GR182="In-period"),AND('Validation summary'!$B$2="2024-25",GR182="End of period",GR190="Revenue")),TRUE,FALSE)</f>
        <v>0</v>
      </c>
      <c r="GS183" s="201" t="b">
        <f>IF(OR(AND('Validation summary'!$B$2="2022-23",GS182="In-period"),AND('Validation summary'!$B$2="2023-24",GS182="In-period"),AND('Validation summary'!$B$2="2024-25",GS182="In-period"),AND('Validation summary'!$B$2="2024-25",GS182="End of period",GS190="Revenue")),TRUE,FALSE)</f>
        <v>0</v>
      </c>
      <c r="GT183" s="201" t="b">
        <f>IF(OR(AND('Validation summary'!$B$2="2022-23",GT182="In-period"),AND('Validation summary'!$B$2="2023-24",GT182="In-period"),AND('Validation summary'!$B$2="2024-25",GT182="In-period"),AND('Validation summary'!$B$2="2024-25",GT182="End of period",GT190="Revenue")),TRUE,FALSE)</f>
        <v>0</v>
      </c>
      <c r="GU183" s="201" t="b">
        <f>IF(OR(AND('Validation summary'!$B$2="2022-23",GU182="In-period"),AND('Validation summary'!$B$2="2023-24",GU182="In-period"),AND('Validation summary'!$B$2="2024-25",GU182="In-period"),AND('Validation summary'!$B$2="2024-25",GU182="End of period",GU190="Revenue")),TRUE,FALSE)</f>
        <v>0</v>
      </c>
      <c r="GV183" s="201" t="b">
        <f>IF(OR(AND('Validation summary'!$B$2="2022-23",GV182="In-period"),AND('Validation summary'!$B$2="2023-24",GV182="In-period"),AND('Validation summary'!$B$2="2024-25",GV182="In-period"),AND('Validation summary'!$B$2="2024-25",GV182="End of period",GV190="Revenue")),TRUE,FALSE)</f>
        <v>0</v>
      </c>
      <c r="GW183" s="201" t="b">
        <f>IF(OR(AND('Validation summary'!$B$2="2022-23",GW182="In-period"),AND('Validation summary'!$B$2="2023-24",GW182="In-period"),AND('Validation summary'!$B$2="2024-25",GW182="In-period"),AND('Validation summary'!$B$2="2024-25",GW182="End of period",GW190="Revenue")),TRUE,FALSE)</f>
        <v>0</v>
      </c>
      <c r="GX183" s="201" t="b">
        <f>IF(OR(AND('Validation summary'!$B$2="2022-23",GX182="In-period"),AND('Validation summary'!$B$2="2023-24",GX182="In-period"),AND('Validation summary'!$B$2="2024-25",GX182="In-period"),AND('Validation summary'!$B$2="2024-25",GX182="End of period",GX190="Revenue")),TRUE,FALSE)</f>
        <v>0</v>
      </c>
      <c r="GY183" s="201" t="b">
        <f>IF(OR(AND('Validation summary'!$B$2="2022-23",GY182="In-period"),AND('Validation summary'!$B$2="2023-24",GY182="In-period"),AND('Validation summary'!$B$2="2024-25",GY182="In-period"),AND('Validation summary'!$B$2="2024-25",GY182="End of period",GY190="Revenue")),TRUE,FALSE)</f>
        <v>0</v>
      </c>
      <c r="GZ183" s="201" t="b">
        <f>IF(OR(AND('Validation summary'!$B$2="2022-23",GZ182="In-period"),AND('Validation summary'!$B$2="2023-24",GZ182="In-period"),AND('Validation summary'!$B$2="2024-25",GZ182="In-period"),AND('Validation summary'!$B$2="2024-25",GZ182="End of period",GZ190="Revenue")),TRUE,FALSE)</f>
        <v>0</v>
      </c>
      <c r="HA183" s="201" t="b">
        <f>IF(OR(AND('Validation summary'!$B$2="2022-23",HA182="In-period"),AND('Validation summary'!$B$2="2023-24",HA182="In-period"),AND('Validation summary'!$B$2="2024-25",HA182="In-period"),AND('Validation summary'!$B$2="2024-25",HA182="End of period",HA190="Revenue")),TRUE,FALSE)</f>
        <v>0</v>
      </c>
      <c r="HB183" s="201" t="b">
        <f>IF(OR(AND('Validation summary'!$B$2="2022-23",HB182="In-period"),AND('Validation summary'!$B$2="2023-24",HB182="In-period"),AND('Validation summary'!$B$2="2024-25",HB182="In-period"),AND('Validation summary'!$B$2="2024-25",HB182="End of period",HB190="Revenue")),TRUE,FALSE)</f>
        <v>0</v>
      </c>
      <c r="HC183" s="201" t="b">
        <f>IF(OR(AND('Validation summary'!$B$2="2022-23",HC182="In-period"),AND('Validation summary'!$B$2="2023-24",HC182="In-period"),AND('Validation summary'!$B$2="2024-25",HC182="In-period"),AND('Validation summary'!$B$2="2024-25",HC182="End of period",HC190="Revenue")),TRUE,FALSE)</f>
        <v>0</v>
      </c>
      <c r="HD183" s="201" t="b">
        <f>IF(OR(AND('Validation summary'!$B$2="2022-23",HD182="In-period"),AND('Validation summary'!$B$2="2023-24",HD182="In-period"),AND('Validation summary'!$B$2="2024-25",HD182="In-period"),AND('Validation summary'!$B$2="2024-25",HD182="End of period",HD190="Revenue")),TRUE,FALSE)</f>
        <v>0</v>
      </c>
      <c r="HE183" s="201" t="b">
        <f>IF(OR(AND('Validation summary'!$B$2="2022-23",HE182="In-period"),AND('Validation summary'!$B$2="2023-24",HE182="In-period"),AND('Validation summary'!$B$2="2024-25",HE182="In-period"),AND('Validation summary'!$B$2="2024-25",HE182="End of period",HE190="Revenue")),TRUE,FALSE)</f>
        <v>0</v>
      </c>
      <c r="HF183" s="201" t="b">
        <f>IF(OR(AND('Validation summary'!$B$2="2022-23",HF182="In-period"),AND('Validation summary'!$B$2="2023-24",HF182="In-period"),AND('Validation summary'!$B$2="2024-25",HF182="In-period"),AND('Validation summary'!$B$2="2024-25",HF182="End of period",HF190="Revenue")),TRUE,FALSE)</f>
        <v>0</v>
      </c>
      <c r="HG183" s="201" t="b">
        <f>IF(OR(AND('Validation summary'!$B$2="2022-23",HG182="In-period"),AND('Validation summary'!$B$2="2023-24",HG182="In-period"),AND('Validation summary'!$B$2="2024-25",HG182="In-period"),AND('Validation summary'!$B$2="2024-25",HG182="End of period",HG190="Revenue")),TRUE,FALSE)</f>
        <v>0</v>
      </c>
      <c r="HH183" s="201" t="b">
        <f>IF(OR(AND('Validation summary'!$B$2="2022-23",HH182="In-period"),AND('Validation summary'!$B$2="2023-24",HH182="In-period"),AND('Validation summary'!$B$2="2024-25",HH182="In-period"),AND('Validation summary'!$B$2="2024-25",HH182="End of period",HH190="Revenue")),TRUE,FALSE)</f>
        <v>0</v>
      </c>
      <c r="HI183" s="201" t="b">
        <f>IF(OR(AND('Validation summary'!$B$2="2022-23",HI182="In-period"),AND('Validation summary'!$B$2="2023-24",HI182="In-period"),AND('Validation summary'!$B$2="2024-25",HI182="In-period"),AND('Validation summary'!$B$2="2024-25",HI182="End of period",HI190="Revenue")),TRUE,FALSE)</f>
        <v>0</v>
      </c>
      <c r="HJ183" s="201" t="b">
        <f>IF(OR(AND('Validation summary'!$B$2="2022-23",HJ182="In-period"),AND('Validation summary'!$B$2="2023-24",HJ182="In-period"),AND('Validation summary'!$B$2="2024-25",HJ182="In-period"),AND('Validation summary'!$B$2="2024-25",HJ182="End of period",HJ190="Revenue")),TRUE,FALSE)</f>
        <v>0</v>
      </c>
      <c r="HK183" s="201" t="b">
        <f>IF(OR(AND('Validation summary'!$B$2="2022-23",HK182="In-period"),AND('Validation summary'!$B$2="2023-24",HK182="In-period"),AND('Validation summary'!$B$2="2024-25",HK182="In-period"),AND('Validation summary'!$B$2="2024-25",HK182="End of period",HK190="Revenue")),TRUE,FALSE)</f>
        <v>0</v>
      </c>
      <c r="HL183" s="201" t="b">
        <f>IF(OR(AND('Validation summary'!$B$2="2022-23",HL182="In-period"),AND('Validation summary'!$B$2="2023-24",HL182="In-period"),AND('Validation summary'!$B$2="2024-25",HL182="In-period"),AND('Validation summary'!$B$2="2024-25",HL182="End of period",HL190="Revenue")),TRUE,FALSE)</f>
        <v>0</v>
      </c>
      <c r="HM183" s="201" t="b">
        <f>IF(OR(AND('Validation summary'!$B$2="2022-23",HM182="In-period"),AND('Validation summary'!$B$2="2023-24",HM182="In-period"),AND('Validation summary'!$B$2="2024-25",HM182="In-period"),AND('Validation summary'!$B$2="2024-25",HM182="End of period",HM190="Revenue")),TRUE,FALSE)</f>
        <v>0</v>
      </c>
      <c r="HN183" s="201" t="b">
        <f>IF(OR(AND('Validation summary'!$B$2="2022-23",HN182="In-period"),AND('Validation summary'!$B$2="2023-24",HN182="In-period"),AND('Validation summary'!$B$2="2024-25",HN182="In-period"),AND('Validation summary'!$B$2="2024-25",HN182="End of period",HN190="Revenue")),TRUE,FALSE)</f>
        <v>0</v>
      </c>
      <c r="HO183" s="201" t="b">
        <f>IF(OR(AND('Validation summary'!$B$2="2022-23",HO182="In-period"),AND('Validation summary'!$B$2="2023-24",HO182="In-period"),AND('Validation summary'!$B$2="2024-25",HO182="In-period"),AND('Validation summary'!$B$2="2024-25",HO182="End of period",HO190="Revenue")),TRUE,FALSE)</f>
        <v>0</v>
      </c>
      <c r="HP183" s="201" t="b">
        <f>IF(OR(AND('Validation summary'!$B$2="2022-23",HP182="In-period"),AND('Validation summary'!$B$2="2023-24",HP182="In-period"),AND('Validation summary'!$B$2="2024-25",HP182="In-period"),AND('Validation summary'!$B$2="2024-25",HP182="End of period",HP190="Revenue")),TRUE,FALSE)</f>
        <v>0</v>
      </c>
      <c r="HQ183" s="201" t="b">
        <f>IF(OR(AND('Validation summary'!$B$2="2022-23",HQ182="In-period"),AND('Validation summary'!$B$2="2023-24",HQ182="In-period"),AND('Validation summary'!$B$2="2024-25",HQ182="In-period"),AND('Validation summary'!$B$2="2024-25",HQ182="End of period",HQ190="Revenue")),TRUE,FALSE)</f>
        <v>0</v>
      </c>
      <c r="HR183" s="201" t="b">
        <f>IF(OR(AND('Validation summary'!$B$2="2022-23",HR182="In-period"),AND('Validation summary'!$B$2="2023-24",HR182="In-period"),AND('Validation summary'!$B$2="2024-25",HR182="In-period"),AND('Validation summary'!$B$2="2024-25",HR182="End of period",HR190="Revenue")),TRUE,FALSE)</f>
        <v>0</v>
      </c>
      <c r="HS183" s="201" t="b">
        <f>IF(OR(AND('Validation summary'!$B$2="2022-23",HS182="In-period"),AND('Validation summary'!$B$2="2023-24",HS182="In-period"),AND('Validation summary'!$B$2="2024-25",HS182="In-period"),AND('Validation summary'!$B$2="2024-25",HS182="End of period",HS190="Revenue")),TRUE,FALSE)</f>
        <v>0</v>
      </c>
      <c r="HT183" s="201" t="b">
        <f>IF(OR(AND('Validation summary'!$B$2="2022-23",HT182="In-period"),AND('Validation summary'!$B$2="2023-24",HT182="In-period"),AND('Validation summary'!$B$2="2024-25",HT182="In-period"),AND('Validation summary'!$B$2="2024-25",HT182="End of period",HT190="Revenue")),TRUE,FALSE)</f>
        <v>0</v>
      </c>
      <c r="HU183" s="201" t="b">
        <f>IF(OR(AND('Validation summary'!$B$2="2022-23",HU182="In-period"),AND('Validation summary'!$B$2="2023-24",HU182="In-period"),AND('Validation summary'!$B$2="2024-25",HU182="In-period"),AND('Validation summary'!$B$2="2024-25",HU182="End of period",HU190="Revenue")),TRUE,FALSE)</f>
        <v>0</v>
      </c>
      <c r="HV183" s="201" t="b">
        <f>IF(OR(AND('Validation summary'!$B$2="2022-23",HV182="In-period"),AND('Validation summary'!$B$2="2023-24",HV182="In-period"),AND('Validation summary'!$B$2="2024-25",HV182="In-period"),AND('Validation summary'!$B$2="2024-25",HV182="End of period",HV190="Revenue")),TRUE,FALSE)</f>
        <v>0</v>
      </c>
      <c r="HW183" s="201" t="b">
        <f>IF(OR(AND('Validation summary'!$B$2="2022-23",HW182="In-period"),AND('Validation summary'!$B$2="2023-24",HW182="In-period"),AND('Validation summary'!$B$2="2024-25",HW182="In-period"),AND('Validation summary'!$B$2="2024-25",HW182="End of period",HW190="Revenue")),TRUE,FALSE)</f>
        <v>0</v>
      </c>
      <c r="HX183" s="201" t="b">
        <f>IF(OR(AND('Validation summary'!$B$2="2022-23",HX182="In-period"),AND('Validation summary'!$B$2="2023-24",HX182="In-period"),AND('Validation summary'!$B$2="2024-25",HX182="In-period"),AND('Validation summary'!$B$2="2024-25",HX182="End of period",HX190="Revenue")),TRUE,FALSE)</f>
        <v>0</v>
      </c>
      <c r="HY183" s="201" t="b">
        <f>IF(OR(AND('Validation summary'!$B$2="2022-23",HY182="In-period"),AND('Validation summary'!$B$2="2023-24",HY182="In-period"),AND('Validation summary'!$B$2="2024-25",HY182="In-period"),AND('Validation summary'!$B$2="2024-25",HY182="End of period",HY190="Revenue")),TRUE,FALSE)</f>
        <v>0</v>
      </c>
      <c r="HZ183" s="201" t="b">
        <f>IF(OR(AND('Validation summary'!$B$2="2022-23",HZ182="In-period"),AND('Validation summary'!$B$2="2023-24",HZ182="In-period"),AND('Validation summary'!$B$2="2024-25",HZ182="In-period"),AND('Validation summary'!$B$2="2024-25",HZ182="End of period",HZ190="Revenue")),TRUE,FALSE)</f>
        <v>0</v>
      </c>
      <c r="IA183" s="201" t="b">
        <f>IF(OR(AND('Validation summary'!$B$2="2022-23",IA182="In-period"),AND('Validation summary'!$B$2="2023-24",IA182="In-period"),AND('Validation summary'!$B$2="2024-25",IA182="In-period"),AND('Validation summary'!$B$2="2024-25",IA182="End of period",IA190="Revenue")),TRUE,FALSE)</f>
        <v>0</v>
      </c>
      <c r="IB183" s="201" t="b">
        <f>IF(OR(AND('Validation summary'!$B$2="2022-23",IB182="In-period"),AND('Validation summary'!$B$2="2023-24",IB182="In-period"),AND('Validation summary'!$B$2="2024-25",IB182="In-period"),AND('Validation summary'!$B$2="2024-25",IB182="End of period",IB190="Revenue")),TRUE,FALSE)</f>
        <v>0</v>
      </c>
      <c r="IC183" s="201" t="b">
        <f>IF(OR(AND('Validation summary'!$B$2="2022-23",IC182="In-period"),AND('Validation summary'!$B$2="2023-24",IC182="In-period"),AND('Validation summary'!$B$2="2024-25",IC182="In-period"),AND('Validation summary'!$B$2="2024-25",IC182="End of period",IC190="Revenue")),TRUE,FALSE)</f>
        <v>0</v>
      </c>
      <c r="ID183" s="201" t="b">
        <f>IF(OR(AND('Validation summary'!$B$2="2022-23",ID182="In-period"),AND('Validation summary'!$B$2="2023-24",ID182="In-period"),AND('Validation summary'!$B$2="2024-25",ID182="In-period"),AND('Validation summary'!$B$2="2024-25",ID182="End of period",ID190="Revenue")),TRUE,FALSE)</f>
        <v>0</v>
      </c>
      <c r="IE183" s="201" t="b">
        <f>IF(OR(AND('Validation summary'!$B$2="2022-23",IE182="In-period"),AND('Validation summary'!$B$2="2023-24",IE182="In-period"),AND('Validation summary'!$B$2="2024-25",IE182="In-period"),AND('Validation summary'!$B$2="2024-25",IE182="End of period",IE190="Revenue")),TRUE,FALSE)</f>
        <v>0</v>
      </c>
      <c r="IF183" s="201" t="b">
        <f>IF(OR(AND('Validation summary'!$B$2="2022-23",IF182="In-period"),AND('Validation summary'!$B$2="2023-24",IF182="In-period"),AND('Validation summary'!$B$2="2024-25",IF182="In-period"),AND('Validation summary'!$B$2="2024-25",IF182="End of period",IF190="Revenue")),TRUE,FALSE)</f>
        <v>0</v>
      </c>
      <c r="IG183" s="201" t="b">
        <f>IF(OR(AND('Validation summary'!$B$2="2022-23",IG182="In-period"),AND('Validation summary'!$B$2="2023-24",IG182="In-period"),AND('Validation summary'!$B$2="2024-25",IG182="In-period"),AND('Validation summary'!$B$2="2024-25",IG182="End of period",IG190="Revenue")),TRUE,FALSE)</f>
        <v>0</v>
      </c>
      <c r="IH183" s="201" t="b">
        <f>IF(OR(AND('Validation summary'!$B$2="2022-23",IH182="In-period"),AND('Validation summary'!$B$2="2023-24",IH182="In-period"),AND('Validation summary'!$B$2="2024-25",IH182="In-period"),AND('Validation summary'!$B$2="2024-25",IH182="End of period",IH190="Revenue")),TRUE,FALSE)</f>
        <v>0</v>
      </c>
      <c r="II183" s="201" t="b">
        <f>IF(OR(AND('Validation summary'!$B$2="2022-23",II182="In-period"),AND('Validation summary'!$B$2="2023-24",II182="In-period"),AND('Validation summary'!$B$2="2024-25",II182="In-period"),AND('Validation summary'!$B$2="2024-25",II182="End of period",II190="Revenue")),TRUE,FALSE)</f>
        <v>0</v>
      </c>
      <c r="IJ183" s="201" t="b">
        <f>IF(OR(AND('Validation summary'!$B$2="2022-23",IJ182="In-period"),AND('Validation summary'!$B$2="2023-24",IJ182="In-period"),AND('Validation summary'!$B$2="2024-25",IJ182="In-period"),AND('Validation summary'!$B$2="2024-25",IJ182="End of period",IJ190="Revenue")),TRUE,FALSE)</f>
        <v>0</v>
      </c>
      <c r="IK183" s="201" t="b">
        <f>IF(OR(AND('Validation summary'!$B$2="2022-23",IK182="In-period"),AND('Validation summary'!$B$2="2023-24",IK182="In-period"),AND('Validation summary'!$B$2="2024-25",IK182="In-period"),AND('Validation summary'!$B$2="2024-25",IK182="End of period",IK190="Revenue")),TRUE,FALSE)</f>
        <v>0</v>
      </c>
      <c r="IL183" s="201" t="b">
        <f>IF(OR(AND('Validation summary'!$B$2="2022-23",IL182="In-period"),AND('Validation summary'!$B$2="2023-24",IL182="In-period"),AND('Validation summary'!$B$2="2024-25",IL182="In-period"),AND('Validation summary'!$B$2="2024-25",IL182="End of period",IL190="Revenue")),TRUE,FALSE)</f>
        <v>0</v>
      </c>
      <c r="IM183" s="201" t="b">
        <f>IF(OR(AND('Validation summary'!$B$2="2022-23",IM182="In-period"),AND('Validation summary'!$B$2="2023-24",IM182="In-period"),AND('Validation summary'!$B$2="2024-25",IM182="In-period"),AND('Validation summary'!$B$2="2024-25",IM182="End of period",IM190="Revenue")),TRUE,FALSE)</f>
        <v>0</v>
      </c>
      <c r="IN183" s="201" t="b">
        <f>IF(OR(AND('Validation summary'!$B$2="2022-23",IN182="In-period"),AND('Validation summary'!$B$2="2023-24",IN182="In-period"),AND('Validation summary'!$B$2="2024-25",IN182="In-period"),AND('Validation summary'!$B$2="2024-25",IN182="End of period",IN190="Revenue")),TRUE,FALSE)</f>
        <v>0</v>
      </c>
      <c r="IO183" s="201" t="b">
        <f>IF(OR(AND('Validation summary'!$B$2="2022-23",IO182="In-period"),AND('Validation summary'!$B$2="2023-24",IO182="In-period"),AND('Validation summary'!$B$2="2024-25",IO182="In-period"),AND('Validation summary'!$B$2="2024-25",IO182="End of period",IO190="Revenue")),TRUE,FALSE)</f>
        <v>0</v>
      </c>
      <c r="IP183" s="201" t="b">
        <f>IF(OR(AND('Validation summary'!$B$2="2022-23",IP182="In-period"),AND('Validation summary'!$B$2="2023-24",IP182="In-period"),AND('Validation summary'!$B$2="2024-25",IP182="In-period"),AND('Validation summary'!$B$2="2024-25",IP182="End of period",IP190="Revenue")),TRUE,FALSE)</f>
        <v>0</v>
      </c>
      <c r="IQ183" s="201" t="b">
        <f>IF(OR(AND('Validation summary'!$B$2="2022-23",IQ182="In-period"),AND('Validation summary'!$B$2="2023-24",IQ182="In-period"),AND('Validation summary'!$B$2="2024-25",IQ182="In-period"),AND('Validation summary'!$B$2="2024-25",IQ182="End of period",IQ190="Revenue")),TRUE,FALSE)</f>
        <v>0</v>
      </c>
      <c r="IR183" s="201" t="b">
        <f>IF(OR(AND('Validation summary'!$B$2="2022-23",IR182="In-period"),AND('Validation summary'!$B$2="2023-24",IR182="In-period"),AND('Validation summary'!$B$2="2024-25",IR182="In-period"),AND('Validation summary'!$B$2="2024-25",IR182="End of period",IR190="Revenue")),TRUE,FALSE)</f>
        <v>0</v>
      </c>
      <c r="IS183" s="201" t="b">
        <f>IF(OR(AND('Validation summary'!$B$2="2022-23",IS182="In-period"),AND('Validation summary'!$B$2="2023-24",IS182="In-period"),AND('Validation summary'!$B$2="2024-25",IS182="In-period"),AND('Validation summary'!$B$2="2024-25",IS182="End of period",IS190="Revenue")),TRUE,FALSE)</f>
        <v>0</v>
      </c>
      <c r="IT183" s="201" t="b">
        <f>IF(OR(AND('Validation summary'!$B$2="2022-23",IT182="In-period"),AND('Validation summary'!$B$2="2023-24",IT182="In-period"),AND('Validation summary'!$B$2="2024-25",IT182="In-period"),AND('Validation summary'!$B$2="2024-25",IT182="End of period",IT190="Revenue")),TRUE,FALSE)</f>
        <v>0</v>
      </c>
      <c r="IU183" s="201" t="b">
        <f>IF(OR(AND('Validation summary'!$B$2="2022-23",IU182="In-period"),AND('Validation summary'!$B$2="2023-24",IU182="In-period"),AND('Validation summary'!$B$2="2024-25",IU182="In-period"),AND('Validation summary'!$B$2="2024-25",IU182="End of period",IU190="Revenue")),TRUE,FALSE)</f>
        <v>0</v>
      </c>
      <c r="IV183" s="201" t="b">
        <f>IF(OR(AND('Validation summary'!$B$2="2022-23",IV182="In-period"),AND('Validation summary'!$B$2="2023-24",IV182="In-period"),AND('Validation summary'!$B$2="2024-25",IV182="In-period"),AND('Validation summary'!$B$2="2024-25",IV182="End of period",IV190="Revenue")),TRUE,FALSE)</f>
        <v>0</v>
      </c>
      <c r="IW183" s="201" t="b">
        <f>IF(OR(AND('Validation summary'!$B$2="2022-23",IW182="In-period"),AND('Validation summary'!$B$2="2023-24",IW182="In-period"),AND('Validation summary'!$B$2="2024-25",IW182="In-period"),AND('Validation summary'!$B$2="2024-25",IW182="End of period",IW190="Revenue")),TRUE,FALSE)</f>
        <v>0</v>
      </c>
      <c r="IX183" s="201" t="b">
        <f>IF(OR(AND('Validation summary'!$B$2="2022-23",IX182="In-period"),AND('Validation summary'!$B$2="2023-24",IX182="In-period"),AND('Validation summary'!$B$2="2024-25",IX182="In-period"),AND('Validation summary'!$B$2="2024-25",IX182="End of period",IX190="Revenue")),TRUE,FALSE)</f>
        <v>0</v>
      </c>
      <c r="IY183" s="201" t="b">
        <f>IF(OR(AND('Validation summary'!$B$2="2022-23",IY182="In-period"),AND('Validation summary'!$B$2="2023-24",IY182="In-period"),AND('Validation summary'!$B$2="2024-25",IY182="In-period"),AND('Validation summary'!$B$2="2024-25",IY182="End of period",IY190="Revenue")),TRUE,FALSE)</f>
        <v>0</v>
      </c>
      <c r="IZ183" s="201" t="b">
        <f>IF(OR(AND('Validation summary'!$B$2="2022-23",IZ182="In-period"),AND('Validation summary'!$B$2="2023-24",IZ182="In-period"),AND('Validation summary'!$B$2="2024-25",IZ182="In-period"),AND('Validation summary'!$B$2="2024-25",IZ182="End of period",IZ190="Revenue")),TRUE,FALSE)</f>
        <v>0</v>
      </c>
      <c r="JA183" s="201" t="b">
        <f>IF(OR(AND('Validation summary'!$B$2="2022-23",JA182="In-period"),AND('Validation summary'!$B$2="2023-24",JA182="In-period"),AND('Validation summary'!$B$2="2024-25",JA182="In-period"),AND('Validation summary'!$B$2="2024-25",JA182="End of period",JA190="Revenue")),TRUE,FALSE)</f>
        <v>0</v>
      </c>
      <c r="JB183" s="201" t="b">
        <f>IF(OR(AND('Validation summary'!$B$2="2022-23",JB182="In-period"),AND('Validation summary'!$B$2="2023-24",JB182="In-period"),AND('Validation summary'!$B$2="2024-25",JB182="In-period"),AND('Validation summary'!$B$2="2024-25",JB182="End of period",JB190="Revenue")),TRUE,FALSE)</f>
        <v>0</v>
      </c>
      <c r="JC183" s="201" t="b">
        <f>IF(OR(AND('Validation summary'!$B$2="2022-23",JC182="In-period"),AND('Validation summary'!$B$2="2023-24",JC182="In-period"),AND('Validation summary'!$B$2="2024-25",JC182="In-period"),AND('Validation summary'!$B$2="2024-25",JC182="End of period",JC190="Revenue")),TRUE,FALSE)</f>
        <v>0</v>
      </c>
      <c r="JD183" s="201" t="b">
        <f>IF(OR(AND('Validation summary'!$B$2="2022-23",JD182="In-period"),AND('Validation summary'!$B$2="2023-24",JD182="In-period"),AND('Validation summary'!$B$2="2024-25",JD182="In-period"),AND('Validation summary'!$B$2="2024-25",JD182="End of period",JD190="Revenue")),TRUE,FALSE)</f>
        <v>0</v>
      </c>
      <c r="JE183" s="201" t="b">
        <f>IF(OR(AND('Validation summary'!$B$2="2022-23",JE182="In-period"),AND('Validation summary'!$B$2="2023-24",JE182="In-period"),AND('Validation summary'!$B$2="2024-25",JE182="In-period"),AND('Validation summary'!$B$2="2024-25",JE182="End of period",JE190="Revenue")),TRUE,FALSE)</f>
        <v>0</v>
      </c>
      <c r="JF183" s="201" t="b">
        <f>IF(OR(AND('Validation summary'!$B$2="2022-23",JF182="In-period"),AND('Validation summary'!$B$2="2023-24",JF182="In-period"),AND('Validation summary'!$B$2="2024-25",JF182="In-period"),AND('Validation summary'!$B$2="2024-25",JF182="End of period",JF190="Revenue")),TRUE,FALSE)</f>
        <v>0</v>
      </c>
      <c r="JG183" s="201" t="b">
        <f>IF(OR(AND('Validation summary'!$B$2="2022-23",JG182="In-period"),AND('Validation summary'!$B$2="2023-24",JG182="In-period"),AND('Validation summary'!$B$2="2024-25",JG182="In-period"),AND('Validation summary'!$B$2="2024-25",JG182="End of period",JG190="Revenue")),TRUE,FALSE)</f>
        <v>0</v>
      </c>
      <c r="JH183" s="201" t="b">
        <f>IF(OR(AND('Validation summary'!$B$2="2022-23",JH182="In-period"),AND('Validation summary'!$B$2="2023-24",JH182="In-period"),AND('Validation summary'!$B$2="2024-25",JH182="In-period"),AND('Validation summary'!$B$2="2024-25",JH182="End of period",JH190="Revenue")),TRUE,FALSE)</f>
        <v>0</v>
      </c>
      <c r="JI183" s="201" t="b">
        <f>IF(OR(AND('Validation summary'!$B$2="2022-23",JI182="In-period"),AND('Validation summary'!$B$2="2023-24",JI182="In-period"),AND('Validation summary'!$B$2="2024-25",JI182="In-period"),AND('Validation summary'!$B$2="2024-25",JI182="End of period",JI190="Revenue")),TRUE,FALSE)</f>
        <v>0</v>
      </c>
      <c r="JJ183" s="201" t="b">
        <f>IF(OR(AND('Validation summary'!$B$2="2022-23",JJ182="In-period"),AND('Validation summary'!$B$2="2023-24",JJ182="In-period"),AND('Validation summary'!$B$2="2024-25",JJ182="In-period"),AND('Validation summary'!$B$2="2024-25",JJ182="End of period",JJ190="Revenue")),TRUE,FALSE)</f>
        <v>0</v>
      </c>
      <c r="JK183" s="201" t="b">
        <f>IF(OR(AND('Validation summary'!$B$2="2022-23",JK182="In-period"),AND('Validation summary'!$B$2="2023-24",JK182="In-period"),AND('Validation summary'!$B$2="2024-25",JK182="In-period"),AND('Validation summary'!$B$2="2024-25",JK182="End of period",JK190="Revenue")),TRUE,FALSE)</f>
        <v>0</v>
      </c>
      <c r="JL183" s="201" t="b">
        <f>IF(OR(AND('Validation summary'!$B$2="2022-23",JL182="In-period"),AND('Validation summary'!$B$2="2023-24",JL182="In-period"),AND('Validation summary'!$B$2="2024-25",JL182="In-period"),AND('Validation summary'!$B$2="2024-25",JL182="End of period",JL190="Revenue")),TRUE,FALSE)</f>
        <v>0</v>
      </c>
      <c r="JM183" s="201" t="b">
        <f>IF(OR(AND('Validation summary'!$B$2="2022-23",JM182="In-period"),AND('Validation summary'!$B$2="2023-24",JM182="In-period"),AND('Validation summary'!$B$2="2024-25",JM182="In-period"),AND('Validation summary'!$B$2="2024-25",JM182="End of period",JM190="Revenue")),TRUE,FALSE)</f>
        <v>0</v>
      </c>
      <c r="JN183" s="201" t="b">
        <f>IF(OR(AND('Validation summary'!$B$2="2022-23",JN182="In-period"),AND('Validation summary'!$B$2="2023-24",JN182="In-period"),AND('Validation summary'!$B$2="2024-25",JN182="In-period"),AND('Validation summary'!$B$2="2024-25",JN182="End of period",JN190="Revenue")),TRUE,FALSE)</f>
        <v>0</v>
      </c>
      <c r="JO183" s="201" t="b">
        <f>IF(OR(AND('Validation summary'!$B$2="2022-23",JO182="In-period"),AND('Validation summary'!$B$2="2023-24",JO182="In-period"),AND('Validation summary'!$B$2="2024-25",JO182="In-period"),AND('Validation summary'!$B$2="2024-25",JO182="End of period",JO190="Revenue")),TRUE,FALSE)</f>
        <v>0</v>
      </c>
      <c r="JP183" s="201" t="b">
        <f>IF(OR(AND('Validation summary'!$B$2="2022-23",JP182="In-period"),AND('Validation summary'!$B$2="2023-24",JP182="In-period"),AND('Validation summary'!$B$2="2024-25",JP182="In-period"),AND('Validation summary'!$B$2="2024-25",JP182="End of period",JP190="Revenue")),TRUE,FALSE)</f>
        <v>0</v>
      </c>
      <c r="JQ183" s="201" t="b">
        <f>IF(OR(AND('Validation summary'!$B$2="2022-23",JQ182="In-period"),AND('Validation summary'!$B$2="2023-24",JQ182="In-period"),AND('Validation summary'!$B$2="2024-25",JQ182="In-period"),AND('Validation summary'!$B$2="2024-25",JQ182="End of period",JQ190="Revenue")),TRUE,FALSE)</f>
        <v>0</v>
      </c>
      <c r="JR183" s="201" t="b">
        <f>IF(OR(AND('Validation summary'!$B$2="2022-23",JR182="In-period"),AND('Validation summary'!$B$2="2023-24",JR182="In-period"),AND('Validation summary'!$B$2="2024-25",JR182="In-period"),AND('Validation summary'!$B$2="2024-25",JR182="End of period",JR190="Revenue")),TRUE,FALSE)</f>
        <v>0</v>
      </c>
      <c r="JS183" s="201" t="b">
        <f>IF(OR(AND('Validation summary'!$B$2="2022-23",JS182="In-period"),AND('Validation summary'!$B$2="2023-24",JS182="In-period"),AND('Validation summary'!$B$2="2024-25",JS182="In-period"),AND('Validation summary'!$B$2="2024-25",JS182="End of period",JS190="Revenue")),TRUE,FALSE)</f>
        <v>0</v>
      </c>
      <c r="JT183" s="201" t="b">
        <f>IF(OR(AND('Validation summary'!$B$2="2022-23",JT182="In-period"),AND('Validation summary'!$B$2="2023-24",JT182="In-period"),AND('Validation summary'!$B$2="2024-25",JT182="In-period"),AND('Validation summary'!$B$2="2024-25",JT182="End of period",JT190="Revenue")),TRUE,FALSE)</f>
        <v>0</v>
      </c>
      <c r="JU183" s="201" t="b">
        <f>IF(OR(AND('Validation summary'!$B$2="2022-23",JU182="In-period"),AND('Validation summary'!$B$2="2023-24",JU182="In-period"),AND('Validation summary'!$B$2="2024-25",JU182="In-period"),AND('Validation summary'!$B$2="2024-25",JU182="End of period",JU190="Revenue")),TRUE,FALSE)</f>
        <v>0</v>
      </c>
      <c r="JV183" s="201" t="b">
        <f>IF(OR(AND('Validation summary'!$B$2="2022-23",JV182="In-period"),AND('Validation summary'!$B$2="2023-24",JV182="In-period"),AND('Validation summary'!$B$2="2024-25",JV182="In-period"),AND('Validation summary'!$B$2="2024-25",JV182="End of period",JV190="Revenue")),TRUE,FALSE)</f>
        <v>0</v>
      </c>
      <c r="JW183" s="201" t="b">
        <f>IF(OR(AND('Validation summary'!$B$2="2022-23",JW182="In-period"),AND('Validation summary'!$B$2="2023-24",JW182="In-period"),AND('Validation summary'!$B$2="2024-25",JW182="In-period"),AND('Validation summary'!$B$2="2024-25",JW182="End of period",JW190="Revenue")),TRUE,FALSE)</f>
        <v>0</v>
      </c>
      <c r="JX183" s="201" t="b">
        <f>IF(OR(AND('Validation summary'!$B$2="2022-23",JX182="In-period"),AND('Validation summary'!$B$2="2023-24",JX182="In-period"),AND('Validation summary'!$B$2="2024-25",JX182="In-period"),AND('Validation summary'!$B$2="2024-25",JX182="End of period",JX190="Revenue")),TRUE,FALSE)</f>
        <v>0</v>
      </c>
      <c r="JY183" s="201" t="b">
        <f>IF(OR(AND('Validation summary'!$B$2="2022-23",JY182="In-period"),AND('Validation summary'!$B$2="2023-24",JY182="In-period"),AND('Validation summary'!$B$2="2024-25",JY182="In-period"),AND('Validation summary'!$B$2="2024-25",JY182="End of period",JY190="Revenue")),TRUE,FALSE)</f>
        <v>0</v>
      </c>
      <c r="JZ183" s="201" t="b">
        <f>IF(OR(AND('Validation summary'!$B$2="2022-23",JZ182="In-period"),AND('Validation summary'!$B$2="2023-24",JZ182="In-period"),AND('Validation summary'!$B$2="2024-25",JZ182="In-period"),AND('Validation summary'!$B$2="2024-25",JZ182="End of period",JZ190="Revenue")),TRUE,FALSE)</f>
        <v>0</v>
      </c>
      <c r="KA183" s="201" t="b">
        <f>IF(OR(AND('Validation summary'!$B$2="2022-23",KA182="In-period"),AND('Validation summary'!$B$2="2023-24",KA182="In-period"),AND('Validation summary'!$B$2="2024-25",KA182="In-period"),AND('Validation summary'!$B$2="2024-25",KA182="End of period",KA190="Revenue")),TRUE,FALSE)</f>
        <v>0</v>
      </c>
      <c r="KB183" s="201" t="b">
        <f>IF(OR(AND('Validation summary'!$B$2="2022-23",KB182="In-period"),AND('Validation summary'!$B$2="2023-24",KB182="In-period"),AND('Validation summary'!$B$2="2024-25",KB182="In-period"),AND('Validation summary'!$B$2="2024-25",KB182="End of period",KB190="Revenue")),TRUE,FALSE)</f>
        <v>0</v>
      </c>
      <c r="KC183" s="201" t="b">
        <f>IF(OR(AND('Validation summary'!$B$2="2022-23",KC182="In-period"),AND('Validation summary'!$B$2="2023-24",KC182="In-period"),AND('Validation summary'!$B$2="2024-25",KC182="In-period"),AND('Validation summary'!$B$2="2024-25",KC182="End of period",KC190="Revenue")),TRUE,FALSE)</f>
        <v>0</v>
      </c>
      <c r="KD183" s="201" t="b">
        <f>IF(OR(AND('Validation summary'!$B$2="2022-23",KD182="In-period"),AND('Validation summary'!$B$2="2023-24",KD182="In-period"),AND('Validation summary'!$B$2="2024-25",KD182="In-period"),AND('Validation summary'!$B$2="2024-25",KD182="End of period",KD190="Revenue")),TRUE,FALSE)</f>
        <v>0</v>
      </c>
      <c r="KE183" s="201" t="b">
        <f>IF(OR(AND('Validation summary'!$B$2="2022-23",KE182="In-period"),AND('Validation summary'!$B$2="2023-24",KE182="In-period"),AND('Validation summary'!$B$2="2024-25",KE182="In-period"),AND('Validation summary'!$B$2="2024-25",KE182="End of period",KE190="Revenue")),TRUE,FALSE)</f>
        <v>0</v>
      </c>
      <c r="KF183" s="201" t="b">
        <f>IF(OR(AND('Validation summary'!$B$2="2022-23",KF182="In-period"),AND('Validation summary'!$B$2="2023-24",KF182="In-period"),AND('Validation summary'!$B$2="2024-25",KF182="In-period"),AND('Validation summary'!$B$2="2024-25",KF182="End of period",KF190="Revenue")),TRUE,FALSE)</f>
        <v>0</v>
      </c>
      <c r="KG183" s="201" t="b">
        <f>IF(OR(AND('Validation summary'!$B$2="2022-23",KG182="In-period"),AND('Validation summary'!$B$2="2023-24",KG182="In-period"),AND('Validation summary'!$B$2="2024-25",KG182="In-period"),AND('Validation summary'!$B$2="2024-25",KG182="End of period",KG190="Revenue")),TRUE,FALSE)</f>
        <v>0</v>
      </c>
      <c r="KH183" s="201" t="b">
        <f>IF(OR(AND('Validation summary'!$B$2="2022-23",KH182="In-period"),AND('Validation summary'!$B$2="2023-24",KH182="In-period"),AND('Validation summary'!$B$2="2024-25",KH182="In-period"),AND('Validation summary'!$B$2="2024-25",KH182="End of period",KH190="Revenue")),TRUE,FALSE)</f>
        <v>0</v>
      </c>
      <c r="KI183" s="201" t="b">
        <f>IF(OR(AND('Validation summary'!$B$2="2022-23",KI182="In-period"),AND('Validation summary'!$B$2="2023-24",KI182="In-period"),AND('Validation summary'!$B$2="2024-25",KI182="In-period"),AND('Validation summary'!$B$2="2024-25",KI182="End of period",KI190="Revenue")),TRUE,FALSE)</f>
        <v>0</v>
      </c>
      <c r="KJ183" s="201" t="b">
        <f>IF(OR(AND('Validation summary'!$B$2="2022-23",KJ182="In-period"),AND('Validation summary'!$B$2="2023-24",KJ182="In-period"),AND('Validation summary'!$B$2="2024-25",KJ182="In-period"),AND('Validation summary'!$B$2="2024-25",KJ182="End of period",KJ190="Revenue")),TRUE,FALSE)</f>
        <v>0</v>
      </c>
      <c r="KK183" s="201" t="b">
        <f>IF(OR(AND('Validation summary'!$B$2="2022-23",KK182="In-period"),AND('Validation summary'!$B$2="2023-24",KK182="In-period"),AND('Validation summary'!$B$2="2024-25",KK182="In-period"),AND('Validation summary'!$B$2="2024-25",KK182="End of period",KK190="Revenue")),TRUE,FALSE)</f>
        <v>0</v>
      </c>
      <c r="KL183" s="201" t="b">
        <f>IF(OR(AND('Validation summary'!$B$2="2022-23",KL182="In-period"),AND('Validation summary'!$B$2="2023-24",KL182="In-period"),AND('Validation summary'!$B$2="2024-25",KL182="In-period"),AND('Validation summary'!$B$2="2024-25",KL182="End of period",KL190="Revenue")),TRUE,FALSE)</f>
        <v>0</v>
      </c>
      <c r="KM183" s="201" t="b">
        <f>IF(OR(AND('Validation summary'!$B$2="2022-23",KM182="In-period"),AND('Validation summary'!$B$2="2023-24",KM182="In-period"),AND('Validation summary'!$B$2="2024-25",KM182="In-period"),AND('Validation summary'!$B$2="2024-25",KM182="End of period",KM190="Revenue")),TRUE,FALSE)</f>
        <v>0</v>
      </c>
      <c r="KN183" s="201" t="b">
        <f>IF(OR(AND('Validation summary'!$B$2="2022-23",KN182="In-period"),AND('Validation summary'!$B$2="2023-24",KN182="In-period"),AND('Validation summary'!$B$2="2024-25",KN182="In-period"),AND('Validation summary'!$B$2="2024-25",KN182="End of period",KN190="Revenue")),TRUE,FALSE)</f>
        <v>0</v>
      </c>
      <c r="KO183" s="201" t="b">
        <f>IF(OR(AND('Validation summary'!$B$2="2022-23",KO182="In-period"),AND('Validation summary'!$B$2="2023-24",KO182="In-period"),AND('Validation summary'!$B$2="2024-25",KO182="In-period"),AND('Validation summary'!$B$2="2024-25",KO182="End of period",KO190="Revenue")),TRUE,FALSE)</f>
        <v>0</v>
      </c>
      <c r="KP183" s="201" t="b">
        <f>IF(OR(AND('Validation summary'!$B$2="2022-23",KP182="In-period"),AND('Validation summary'!$B$2="2023-24",KP182="In-period"),AND('Validation summary'!$B$2="2024-25",KP182="In-period"),AND('Validation summary'!$B$2="2024-25",KP182="End of period",KP190="Revenue")),TRUE,FALSE)</f>
        <v>0</v>
      </c>
      <c r="KQ183" s="201" t="b">
        <f>IF(OR(AND('Validation summary'!$B$2="2022-23",KQ182="In-period"),AND('Validation summary'!$B$2="2023-24",KQ182="In-period"),AND('Validation summary'!$B$2="2024-25",KQ182="In-period"),AND('Validation summary'!$B$2="2024-25",KQ182="End of period",KQ190="Revenue")),TRUE,FALSE)</f>
        <v>0</v>
      </c>
      <c r="KR183" s="201" t="b">
        <f>IF(OR(AND('Validation summary'!$B$2="2022-23",KR182="In-period"),AND('Validation summary'!$B$2="2023-24",KR182="In-period"),AND('Validation summary'!$B$2="2024-25",KR182="In-period"),AND('Validation summary'!$B$2="2024-25",KR182="End of period",KR190="Revenue")),TRUE,FALSE)</f>
        <v>0</v>
      </c>
      <c r="KS183" s="201" t="b">
        <f>IF(OR(AND('Validation summary'!$B$2="2022-23",KS182="In-period"),AND('Validation summary'!$B$2="2023-24",KS182="In-period"),AND('Validation summary'!$B$2="2024-25",KS182="In-period"),AND('Validation summary'!$B$2="2024-25",KS182="End of period",KS190="Revenue")),TRUE,FALSE)</f>
        <v>0</v>
      </c>
      <c r="KT183" s="201" t="b">
        <f>IF(OR(AND('Validation summary'!$B$2="2022-23",KT182="In-period"),AND('Validation summary'!$B$2="2023-24",KT182="In-period"),AND('Validation summary'!$B$2="2024-25",KT182="In-period"),AND('Validation summary'!$B$2="2024-25",KT182="End of period",KT190="Revenue")),TRUE,FALSE)</f>
        <v>0</v>
      </c>
      <c r="KU183" s="201" t="b">
        <f>IF(OR(AND('Validation summary'!$B$2="2022-23",KU182="In-period"),AND('Validation summary'!$B$2="2023-24",KU182="In-period"),AND('Validation summary'!$B$2="2024-25",KU182="In-period"),AND('Validation summary'!$B$2="2024-25",KU182="End of period",KU190="Revenue")),TRUE,FALSE)</f>
        <v>0</v>
      </c>
      <c r="KV183" s="201" t="b">
        <f>IF(OR(AND('Validation summary'!$B$2="2022-23",KV182="In-period"),AND('Validation summary'!$B$2="2023-24",KV182="In-period"),AND('Validation summary'!$B$2="2024-25",KV182="In-period"),AND('Validation summary'!$B$2="2024-25",KV182="End of period",KV190="Revenue")),TRUE,FALSE)</f>
        <v>0</v>
      </c>
      <c r="KW183" s="201" t="b">
        <f>IF(OR(AND('Validation summary'!$B$2="2022-23",KW182="In-period"),AND('Validation summary'!$B$2="2023-24",KW182="In-period"),AND('Validation summary'!$B$2="2024-25",KW182="In-period"),AND('Validation summary'!$B$2="2024-25",KW182="End of period",KW190="Revenue")),TRUE,FALSE)</f>
        <v>0</v>
      </c>
      <c r="KX183" s="201" t="b">
        <f>IF(OR(AND('Validation summary'!$B$2="2022-23",KX182="In-period"),AND('Validation summary'!$B$2="2023-24",KX182="In-period"),AND('Validation summary'!$B$2="2024-25",KX182="In-period"),AND('Validation summary'!$B$2="2024-25",KX182="End of period",KX190="Revenue")),TRUE,FALSE)</f>
        <v>0</v>
      </c>
      <c r="KY183" s="201" t="b">
        <f>IF(OR(AND('Validation summary'!$B$2="2022-23",KY182="In-period"),AND('Validation summary'!$B$2="2023-24",KY182="In-period"),AND('Validation summary'!$B$2="2024-25",KY182="In-period"),AND('Validation summary'!$B$2="2024-25",KY182="End of period",KY190="Revenue")),TRUE,FALSE)</f>
        <v>0</v>
      </c>
      <c r="KZ183" s="201" t="b">
        <f>IF(OR(AND('Validation summary'!$B$2="2022-23",KZ182="In-period"),AND('Validation summary'!$B$2="2023-24",KZ182="In-period"),AND('Validation summary'!$B$2="2024-25",KZ182="In-period"),AND('Validation summary'!$B$2="2024-25",KZ182="End of period",KZ190="Revenue")),TRUE,FALSE)</f>
        <v>0</v>
      </c>
      <c r="LA183" s="201" t="b">
        <f>IF(OR(AND('Validation summary'!$B$2="2022-23",LA182="In-period"),AND('Validation summary'!$B$2="2023-24",LA182="In-period"),AND('Validation summary'!$B$2="2024-25",LA182="In-period"),AND('Validation summary'!$B$2="2024-25",LA182="End of period",LA190="Revenue")),TRUE,FALSE)</f>
        <v>0</v>
      </c>
      <c r="LB183" s="201" t="b">
        <f>IF(OR(AND('Validation summary'!$B$2="2022-23",LB182="In-period"),AND('Validation summary'!$B$2="2023-24",LB182="In-period"),AND('Validation summary'!$B$2="2024-25",LB182="In-period"),AND('Validation summary'!$B$2="2024-25",LB182="End of period",LB190="Revenue")),TRUE,FALSE)</f>
        <v>0</v>
      </c>
      <c r="LC183" s="201" t="b">
        <f>IF(OR(AND('Validation summary'!$B$2="2022-23",LC182="In-period"),AND('Validation summary'!$B$2="2023-24",LC182="In-period"),AND('Validation summary'!$B$2="2024-25",LC182="In-period"),AND('Validation summary'!$B$2="2024-25",LC182="End of period",LC190="Revenue")),TRUE,FALSE)</f>
        <v>0</v>
      </c>
      <c r="LD183" s="201" t="b">
        <f>IF(OR(AND('Validation summary'!$B$2="2022-23",LD182="In-period"),AND('Validation summary'!$B$2="2023-24",LD182="In-period"),AND('Validation summary'!$B$2="2024-25",LD182="In-period"),AND('Validation summary'!$B$2="2024-25",LD182="End of period",LD190="Revenue")),TRUE,FALSE)</f>
        <v>0</v>
      </c>
      <c r="LE183" s="201" t="b">
        <f>IF(OR(AND('Validation summary'!$B$2="2022-23",LE182="In-period"),AND('Validation summary'!$B$2="2023-24",LE182="In-period"),AND('Validation summary'!$B$2="2024-25",LE182="In-period"),AND('Validation summary'!$B$2="2024-25",LE182="End of period",LE190="Revenue")),TRUE,FALSE)</f>
        <v>0</v>
      </c>
      <c r="LF183" s="201" t="b">
        <f>IF(OR(AND('Validation summary'!$B$2="2022-23",LF182="In-period"),AND('Validation summary'!$B$2="2023-24",LF182="In-period"),AND('Validation summary'!$B$2="2024-25",LF182="In-period"),AND('Validation summary'!$B$2="2024-25",LF182="End of period",LF190="Revenue")),TRUE,FALSE)</f>
        <v>0</v>
      </c>
      <c r="LG183" s="201" t="b">
        <f>IF(OR(AND('Validation summary'!$B$2="2022-23",LG182="In-period"),AND('Validation summary'!$B$2="2023-24",LG182="In-period"),AND('Validation summary'!$B$2="2024-25",LG182="In-period"),AND('Validation summary'!$B$2="2024-25",LG182="End of period",LG190="Revenue")),TRUE,FALSE)</f>
        <v>0</v>
      </c>
      <c r="LH183" s="201" t="b">
        <f>IF(OR(AND('Validation summary'!$B$2="2022-23",LH182="In-period"),AND('Validation summary'!$B$2="2023-24",LH182="In-period"),AND('Validation summary'!$B$2="2024-25",LH182="In-period"),AND('Validation summary'!$B$2="2024-25",LH182="End of period",LH190="Revenue")),TRUE,FALSE)</f>
        <v>0</v>
      </c>
      <c r="LI183" s="201" t="b">
        <f>IF(OR(AND('Validation summary'!$B$2="2022-23",LI182="In-period"),AND('Validation summary'!$B$2="2023-24",LI182="In-period"),AND('Validation summary'!$B$2="2024-25",LI182="In-period"),AND('Validation summary'!$B$2="2024-25",LI182="End of period",LI190="Revenue")),TRUE,FALSE)</f>
        <v>0</v>
      </c>
      <c r="LJ183" s="201" t="b">
        <f>IF(OR(AND('Validation summary'!$B$2="2022-23",LJ182="In-period"),AND('Validation summary'!$B$2="2023-24",LJ182="In-period"),AND('Validation summary'!$B$2="2024-25",LJ182="In-period"),AND('Validation summary'!$B$2="2024-25",LJ182="End of period",LJ190="Revenue")),TRUE,FALSE)</f>
        <v>0</v>
      </c>
      <c r="LK183" s="201" t="b">
        <f>IF(OR(AND('Validation summary'!$B$2="2022-23",LK182="In-period"),AND('Validation summary'!$B$2="2023-24",LK182="In-period"),AND('Validation summary'!$B$2="2024-25",LK182="In-period"),AND('Validation summary'!$B$2="2024-25",LK182="End of period",LK190="Revenue")),TRUE,FALSE)</f>
        <v>0</v>
      </c>
      <c r="LL183" s="201" t="b">
        <f>IF(OR(AND('Validation summary'!$B$2="2022-23",LL182="In-period"),AND('Validation summary'!$B$2="2023-24",LL182="In-period"),AND('Validation summary'!$B$2="2024-25",LL182="In-period"),AND('Validation summary'!$B$2="2024-25",LL182="End of period",LL190="Revenue")),TRUE,FALSE)</f>
        <v>0</v>
      </c>
      <c r="LM183" s="201" t="b">
        <f>IF(OR(AND('Validation summary'!$B$2="2022-23",LM182="In-period"),AND('Validation summary'!$B$2="2023-24",LM182="In-period"),AND('Validation summary'!$B$2="2024-25",LM182="In-period"),AND('Validation summary'!$B$2="2024-25",LM182="End of period",LM190="Revenue")),TRUE,FALSE)</f>
        <v>0</v>
      </c>
      <c r="LN183" s="201" t="b">
        <f>IF(OR(AND('Validation summary'!$B$2="2022-23",LN182="In-period"),AND('Validation summary'!$B$2="2023-24",LN182="In-period"),AND('Validation summary'!$B$2="2024-25",LN182="In-period"),AND('Validation summary'!$B$2="2024-25",LN182="End of period",LN190="Revenue")),TRUE,FALSE)</f>
        <v>0</v>
      </c>
      <c r="LO183" s="201" t="b">
        <f>IF(OR(AND('Validation summary'!$B$2="2022-23",LO182="In-period"),AND('Validation summary'!$B$2="2023-24",LO182="In-period"),AND('Validation summary'!$B$2="2024-25",LO182="In-period"),AND('Validation summary'!$B$2="2024-25",LO182="End of period",LO190="Revenue")),TRUE,FALSE)</f>
        <v>0</v>
      </c>
      <c r="LP183" s="201" t="b">
        <f>IF(OR(AND('Validation summary'!$B$2="2022-23",LP182="In-period"),AND('Validation summary'!$B$2="2023-24",LP182="In-period"),AND('Validation summary'!$B$2="2024-25",LP182="In-period"),AND('Validation summary'!$B$2="2024-25",LP182="End of period",LP190="Revenue")),TRUE,FALSE)</f>
        <v>0</v>
      </c>
      <c r="LQ183" s="201" t="b">
        <f>IF(OR(AND('Validation summary'!$B$2="2022-23",LQ182="In-period"),AND('Validation summary'!$B$2="2023-24",LQ182="In-period"),AND('Validation summary'!$B$2="2024-25",LQ182="In-period"),AND('Validation summary'!$B$2="2024-25",LQ182="End of period",LQ190="Revenue")),TRUE,FALSE)</f>
        <v>0</v>
      </c>
      <c r="LR183" s="201" t="b">
        <f>IF(OR(AND('Validation summary'!$B$2="2022-23",LR182="In-period"),AND('Validation summary'!$B$2="2023-24",LR182="In-period"),AND('Validation summary'!$B$2="2024-25",LR182="In-period"),AND('Validation summary'!$B$2="2024-25",LR182="End of period",LR190="Revenue")),TRUE,FALSE)</f>
        <v>0</v>
      </c>
      <c r="LS183" s="201" t="b">
        <f>IF(OR(AND('Validation summary'!$B$2="2022-23",LS182="In-period"),AND('Validation summary'!$B$2="2023-24",LS182="In-period"),AND('Validation summary'!$B$2="2024-25",LS182="In-period"),AND('Validation summary'!$B$2="2024-25",LS182="End of period",LS190="Revenue")),TRUE,FALSE)</f>
        <v>0</v>
      </c>
      <c r="LT183" s="201" t="b">
        <f>IF(OR(AND('Validation summary'!$B$2="2022-23",LT182="In-period"),AND('Validation summary'!$B$2="2023-24",LT182="In-period"),AND('Validation summary'!$B$2="2024-25",LT182="In-period"),AND('Validation summary'!$B$2="2024-25",LT182="End of period",LT190="Revenue")),TRUE,FALSE)</f>
        <v>0</v>
      </c>
      <c r="LU183" s="201" t="b">
        <f>IF(OR(AND('Validation summary'!$B$2="2022-23",LU182="In-period"),AND('Validation summary'!$B$2="2023-24",LU182="In-period"),AND('Validation summary'!$B$2="2024-25",LU182="In-period"),AND('Validation summary'!$B$2="2024-25",LU182="End of period",LU190="Revenue")),TRUE,FALSE)</f>
        <v>0</v>
      </c>
      <c r="LV183" s="201" t="b">
        <f>IF(OR(AND('Validation summary'!$B$2="2022-23",LV182="In-period"),AND('Validation summary'!$B$2="2023-24",LV182="In-period"),AND('Validation summary'!$B$2="2024-25",LV182="In-period"),AND('Validation summary'!$B$2="2024-25",LV182="End of period",LV190="Revenue")),TRUE,FALSE)</f>
        <v>0</v>
      </c>
      <c r="LW183" s="201" t="b">
        <f>IF(OR(AND('Validation summary'!$B$2="2022-23",LW182="In-period"),AND('Validation summary'!$B$2="2023-24",LW182="In-period"),AND('Validation summary'!$B$2="2024-25",LW182="In-period"),AND('Validation summary'!$B$2="2024-25",LW182="End of period",LW190="Revenue")),TRUE,FALSE)</f>
        <v>0</v>
      </c>
      <c r="LX183" s="201" t="b">
        <f>IF(OR(AND('Validation summary'!$B$2="2022-23",LX182="In-period"),AND('Validation summary'!$B$2="2023-24",LX182="In-period"),AND('Validation summary'!$B$2="2024-25",LX182="In-period"),AND('Validation summary'!$B$2="2024-25",LX182="End of period",LX190="Revenue")),TRUE,FALSE)</f>
        <v>0</v>
      </c>
      <c r="LY183" s="201" t="b">
        <f>IF(OR(AND('Validation summary'!$B$2="2022-23",LY182="In-period"),AND('Validation summary'!$B$2="2023-24",LY182="In-period"),AND('Validation summary'!$B$2="2024-25",LY182="In-period"),AND('Validation summary'!$B$2="2024-25",LY182="End of period",LY190="Revenue")),TRUE,FALSE)</f>
        <v>0</v>
      </c>
      <c r="LZ183" s="201" t="b">
        <f>IF(OR(AND('Validation summary'!$B$2="2022-23",LZ182="In-period"),AND('Validation summary'!$B$2="2023-24",LZ182="In-period"),AND('Validation summary'!$B$2="2024-25",LZ182="In-period"),AND('Validation summary'!$B$2="2024-25",LZ182="End of period",LZ190="Revenue")),TRUE,FALSE)</f>
        <v>0</v>
      </c>
      <c r="MA183" s="201" t="b">
        <f>IF(OR(AND('Validation summary'!$B$2="2022-23",MA182="In-period"),AND('Validation summary'!$B$2="2023-24",MA182="In-period"),AND('Validation summary'!$B$2="2024-25",MA182="In-period"),AND('Validation summary'!$B$2="2024-25",MA182="End of period",MA190="Revenue")),TRUE,FALSE)</f>
        <v>0</v>
      </c>
      <c r="MB183" s="201" t="b">
        <f>IF(OR(AND('Validation summary'!$B$2="2022-23",MB182="In-period"),AND('Validation summary'!$B$2="2023-24",MB182="In-period"),AND('Validation summary'!$B$2="2024-25",MB182="In-period"),AND('Validation summary'!$B$2="2024-25",MB182="End of period",MB190="Revenue")),TRUE,FALSE)</f>
        <v>0</v>
      </c>
      <c r="MC183" s="201" t="b">
        <f>IF(OR(AND('Validation summary'!$B$2="2022-23",MC182="In-period"),AND('Validation summary'!$B$2="2023-24",MC182="In-period"),AND('Validation summary'!$B$2="2024-25",MC182="In-period"),AND('Validation summary'!$B$2="2024-25",MC182="End of period",MC190="Revenue")),TRUE,FALSE)</f>
        <v>0</v>
      </c>
      <c r="MD183" s="201" t="b">
        <f>IF(OR(AND('Validation summary'!$B$2="2022-23",MD182="In-period"),AND('Validation summary'!$B$2="2023-24",MD182="In-period"),AND('Validation summary'!$B$2="2024-25",MD182="In-period"),AND('Validation summary'!$B$2="2024-25",MD182="End of period",MD190="Revenue")),TRUE,FALSE)</f>
        <v>0</v>
      </c>
      <c r="ME183" s="201" t="b">
        <f>IF(OR(AND('Validation summary'!$B$2="2022-23",ME182="In-period"),AND('Validation summary'!$B$2="2023-24",ME182="In-period"),AND('Validation summary'!$B$2="2024-25",ME182="In-period"),AND('Validation summary'!$B$2="2024-25",ME182="End of period",ME190="Revenue")),TRUE,FALSE)</f>
        <v>0</v>
      </c>
      <c r="MF183" s="201" t="b">
        <f>IF(OR(AND('Validation summary'!$B$2="2022-23",MF182="In-period"),AND('Validation summary'!$B$2="2023-24",MF182="In-period"),AND('Validation summary'!$B$2="2024-25",MF182="In-period"),AND('Validation summary'!$B$2="2024-25",MF182="End of period",MF190="Revenue")),TRUE,FALSE)</f>
        <v>0</v>
      </c>
      <c r="MG183" s="201" t="b">
        <f>IF(OR(AND('Validation summary'!$B$2="2022-23",MG182="In-period"),AND('Validation summary'!$B$2="2023-24",MG182="In-period"),AND('Validation summary'!$B$2="2024-25",MG182="In-period"),AND('Validation summary'!$B$2="2024-25",MG182="End of period",MG190="Revenue")),TRUE,FALSE)</f>
        <v>0</v>
      </c>
      <c r="MH183" s="201" t="b">
        <f>IF(OR(AND('Validation summary'!$B$2="2022-23",MH182="In-period"),AND('Validation summary'!$B$2="2023-24",MH182="In-period"),AND('Validation summary'!$B$2="2024-25",MH182="In-period"),AND('Validation summary'!$B$2="2024-25",MH182="End of period",MH190="Revenue")),TRUE,FALSE)</f>
        <v>0</v>
      </c>
      <c r="MI183" s="201" t="b">
        <f>IF(OR(AND('Validation summary'!$B$2="2022-23",MI182="In-period"),AND('Validation summary'!$B$2="2023-24",MI182="In-period"),AND('Validation summary'!$B$2="2024-25",MI182="In-period"),AND('Validation summary'!$B$2="2024-25",MI182="End of period",MI190="Revenue")),TRUE,FALSE)</f>
        <v>0</v>
      </c>
      <c r="MJ183" s="201" t="b">
        <f>IF(OR(AND('Validation summary'!$B$2="2022-23",MJ182="In-period"),AND('Validation summary'!$B$2="2023-24",MJ182="In-period"),AND('Validation summary'!$B$2="2024-25",MJ182="In-period"),AND('Validation summary'!$B$2="2024-25",MJ182="End of period",MJ190="Revenue")),TRUE,FALSE)</f>
        <v>0</v>
      </c>
      <c r="MK183" s="201" t="b">
        <f>IF(OR(AND('Validation summary'!$B$2="2022-23",MK182="In-period"),AND('Validation summary'!$B$2="2023-24",MK182="In-period"),AND('Validation summary'!$B$2="2024-25",MK182="In-period"),AND('Validation summary'!$B$2="2024-25",MK182="End of period",MK190="Revenue")),TRUE,FALSE)</f>
        <v>0</v>
      </c>
      <c r="ML183" s="201" t="b">
        <f>IF(OR(AND('Validation summary'!$B$2="2022-23",ML182="In-period"),AND('Validation summary'!$B$2="2023-24",ML182="In-period"),AND('Validation summary'!$B$2="2024-25",ML182="In-period"),AND('Validation summary'!$B$2="2024-25",ML182="End of period",ML190="Revenue")),TRUE,FALSE)</f>
        <v>0</v>
      </c>
      <c r="MM183" s="201" t="b">
        <f>IF(OR(AND('Validation summary'!$B$2="2022-23",MM182="In-period"),AND('Validation summary'!$B$2="2023-24",MM182="In-period"),AND('Validation summary'!$B$2="2024-25",MM182="In-period"),AND('Validation summary'!$B$2="2024-25",MM182="End of period",MM190="Revenue")),TRUE,FALSE)</f>
        <v>0</v>
      </c>
      <c r="MN183" s="201" t="b">
        <f>IF(OR(AND('Validation summary'!$B$2="2022-23",MN182="In-period"),AND('Validation summary'!$B$2="2023-24",MN182="In-period"),AND('Validation summary'!$B$2="2024-25",MN182="In-period"),AND('Validation summary'!$B$2="2024-25",MN182="End of period",MN190="Revenue")),TRUE,FALSE)</f>
        <v>0</v>
      </c>
      <c r="MO183" s="201" t="b">
        <f>IF(OR(AND('Validation summary'!$B$2="2022-23",MO182="In-period"),AND('Validation summary'!$B$2="2023-24",MO182="In-period"),AND('Validation summary'!$B$2="2024-25",MO182="In-period"),AND('Validation summary'!$B$2="2024-25",MO182="End of period",MO190="Revenue")),TRUE,FALSE)</f>
        <v>0</v>
      </c>
      <c r="MP183" s="201" t="b">
        <f>IF(OR(AND('Validation summary'!$B$2="2022-23",MP182="In-period"),AND('Validation summary'!$B$2="2023-24",MP182="In-period"),AND('Validation summary'!$B$2="2024-25",MP182="In-period"),AND('Validation summary'!$B$2="2024-25",MP182="End of period",MP190="Revenue")),TRUE,FALSE)</f>
        <v>0</v>
      </c>
      <c r="MQ183" s="201" t="b">
        <f>IF(OR(AND('Validation summary'!$B$2="2022-23",MQ182="In-period"),AND('Validation summary'!$B$2="2023-24",MQ182="In-period"),AND('Validation summary'!$B$2="2024-25",MQ182="In-period"),AND('Validation summary'!$B$2="2024-25",MQ182="End of period",MQ190="Revenue")),TRUE,FALSE)</f>
        <v>0</v>
      </c>
      <c r="MR183" s="201" t="b">
        <f>IF(OR(AND('Validation summary'!$B$2="2022-23",MR182="In-period"),AND('Validation summary'!$B$2="2023-24",MR182="In-period"),AND('Validation summary'!$B$2="2024-25",MR182="In-period"),AND('Validation summary'!$B$2="2024-25",MR182="End of period",MR190="Revenue")),TRUE,FALSE)</f>
        <v>0</v>
      </c>
      <c r="MS183" s="201" t="b">
        <f>IF(OR(AND('Validation summary'!$B$2="2022-23",MS182="In-period"),AND('Validation summary'!$B$2="2023-24",MS182="In-period"),AND('Validation summary'!$B$2="2024-25",MS182="In-period"),AND('Validation summary'!$B$2="2024-25",MS182="End of period",MS190="Revenue")),TRUE,FALSE)</f>
        <v>0</v>
      </c>
      <c r="MT183" s="201" t="b">
        <f>IF(OR(AND('Validation summary'!$B$2="2022-23",MT182="In-period"),AND('Validation summary'!$B$2="2023-24",MT182="In-period"),AND('Validation summary'!$B$2="2024-25",MT182="In-period"),AND('Validation summary'!$B$2="2024-25",MT182="End of period",MT190="Revenue")),TRUE,FALSE)</f>
        <v>0</v>
      </c>
      <c r="MU183" s="201" t="b">
        <f>IF(OR(AND('Validation summary'!$B$2="2022-23",MU182="In-period"),AND('Validation summary'!$B$2="2023-24",MU182="In-period"),AND('Validation summary'!$B$2="2024-25",MU182="In-period"),AND('Validation summary'!$B$2="2024-25",MU182="End of period",MU190="Revenue")),TRUE,FALSE)</f>
        <v>0</v>
      </c>
      <c r="MV183" s="201" t="b">
        <f>IF(OR(AND('Validation summary'!$B$2="2022-23",MV182="In-period"),AND('Validation summary'!$B$2="2023-24",MV182="In-period"),AND('Validation summary'!$B$2="2024-25",MV182="In-period"),AND('Validation summary'!$B$2="2024-25",MV182="End of period",MV190="Revenue")),TRUE,FALSE)</f>
        <v>0</v>
      </c>
      <c r="MW183" s="201" t="b">
        <f>IF(OR(AND('Validation summary'!$B$2="2022-23",MW182="In-period"),AND('Validation summary'!$B$2="2023-24",MW182="In-period"),AND('Validation summary'!$B$2="2024-25",MW182="In-period"),AND('Validation summary'!$B$2="2024-25",MW182="End of period",MW190="Revenue")),TRUE,FALSE)</f>
        <v>0</v>
      </c>
      <c r="MX183" s="201" t="b">
        <f>IF(OR(AND('Validation summary'!$B$2="2022-23",MX182="In-period"),AND('Validation summary'!$B$2="2023-24",MX182="In-period"),AND('Validation summary'!$B$2="2024-25",MX182="In-period"),AND('Validation summary'!$B$2="2024-25",MX182="End of period",MX190="Revenue")),TRUE,FALSE)</f>
        <v>0</v>
      </c>
      <c r="MY183" s="201" t="b">
        <f>IF(OR(AND('Validation summary'!$B$2="2022-23",MY182="In-period"),AND('Validation summary'!$B$2="2023-24",MY182="In-period"),AND('Validation summary'!$B$2="2024-25",MY182="In-period"),AND('Validation summary'!$B$2="2024-25",MY182="End of period",MY190="Revenue")),TRUE,FALSE)</f>
        <v>0</v>
      </c>
      <c r="MZ183" s="201" t="b">
        <f>IF(OR(AND('Validation summary'!$B$2="2022-23",MZ182="In-period"),AND('Validation summary'!$B$2="2023-24",MZ182="In-period"),AND('Validation summary'!$B$2="2024-25",MZ182="In-period"),AND('Validation summary'!$B$2="2024-25",MZ182="End of period",MZ190="Revenue")),TRUE,FALSE)</f>
        <v>0</v>
      </c>
      <c r="NA183" s="201" t="b">
        <f>IF(OR(AND('Validation summary'!$B$2="2022-23",NA182="In-period"),AND('Validation summary'!$B$2="2023-24",NA182="In-period"),AND('Validation summary'!$B$2="2024-25",NA182="In-period"),AND('Validation summary'!$B$2="2024-25",NA182="End of period",NA190="Revenue")),TRUE,FALSE)</f>
        <v>0</v>
      </c>
      <c r="NB183" s="201" t="b">
        <f>IF(OR(AND('Validation summary'!$B$2="2022-23",NB182="In-period"),AND('Validation summary'!$B$2="2023-24",NB182="In-period"),AND('Validation summary'!$B$2="2024-25",NB182="In-period"),AND('Validation summary'!$B$2="2024-25",NB182="End of period",NB190="Revenue")),TRUE,FALSE)</f>
        <v>0</v>
      </c>
      <c r="NC183" s="201" t="b">
        <f>IF(OR(AND('Validation summary'!$B$2="2022-23",NC182="In-period"),AND('Validation summary'!$B$2="2023-24",NC182="In-period"),AND('Validation summary'!$B$2="2024-25",NC182="In-period"),AND('Validation summary'!$B$2="2024-25",NC182="End of period",NC190="Revenue")),TRUE,FALSE)</f>
        <v>0</v>
      </c>
      <c r="ND183" s="201" t="b">
        <f>IF(OR(AND('Validation summary'!$B$2="2022-23",ND182="In-period"),AND('Validation summary'!$B$2="2023-24",ND182="In-period"),AND('Validation summary'!$B$2="2024-25",ND182="In-period"),AND('Validation summary'!$B$2="2024-25",ND182="End of period",ND190="Revenue")),TRUE,FALSE)</f>
        <v>0</v>
      </c>
      <c r="NE183" s="201" t="b">
        <f>IF(OR(AND('Validation summary'!$B$2="2022-23",NE182="In-period"),AND('Validation summary'!$B$2="2023-24",NE182="In-period"),AND('Validation summary'!$B$2="2024-25",NE182="In-period"),AND('Validation summary'!$B$2="2024-25",NE182="End of period",NE190="Revenue")),TRUE,FALSE)</f>
        <v>0</v>
      </c>
      <c r="NF183" s="201" t="b">
        <f>IF(OR(AND('Validation summary'!$B$2="2022-23",NF182="In-period"),AND('Validation summary'!$B$2="2023-24",NF182="In-period"),AND('Validation summary'!$B$2="2024-25",NF182="In-period"),AND('Validation summary'!$B$2="2024-25",NF182="End of period",NF190="Revenue")),TRUE,FALSE)</f>
        <v>0</v>
      </c>
      <c r="NG183" s="201" t="b">
        <f>IF(OR(AND('Validation summary'!$B$2="2022-23",NG182="In-period"),AND('Validation summary'!$B$2="2023-24",NG182="In-period"),AND('Validation summary'!$B$2="2024-25",NG182="In-period"),AND('Validation summary'!$B$2="2024-25",NG182="End of period",NG190="Revenue")),TRUE,FALSE)</f>
        <v>0</v>
      </c>
      <c r="NH183" s="201" t="b">
        <f>IF(OR(AND('Validation summary'!$B$2="2022-23",NH182="In-period"),AND('Validation summary'!$B$2="2023-24",NH182="In-period"),AND('Validation summary'!$B$2="2024-25",NH182="In-period"),AND('Validation summary'!$B$2="2024-25",NH182="End of period",NH190="Revenue")),TRUE,FALSE)</f>
        <v>0</v>
      </c>
      <c r="NI183" s="201" t="b">
        <f>IF(OR(AND('Validation summary'!$B$2="2022-23",NI182="In-period"),AND('Validation summary'!$B$2="2023-24",NI182="In-period"),AND('Validation summary'!$B$2="2024-25",NI182="In-period"),AND('Validation summary'!$B$2="2024-25",NI182="End of period",NI190="Revenue")),TRUE,FALSE)</f>
        <v>0</v>
      </c>
      <c r="NJ183" s="201" t="b">
        <f>IF(OR(AND('Validation summary'!$B$2="2022-23",NJ182="In-period"),AND('Validation summary'!$B$2="2023-24",NJ182="In-period"),AND('Validation summary'!$B$2="2024-25",NJ182="In-period"),AND('Validation summary'!$B$2="2024-25",NJ182="End of period",NJ190="Revenue")),TRUE,FALSE)</f>
        <v>0</v>
      </c>
      <c r="NK183" s="201" t="b">
        <f>IF(OR(AND('Validation summary'!$B$2="2022-23",NK182="In-period"),AND('Validation summary'!$B$2="2023-24",NK182="In-period"),AND('Validation summary'!$B$2="2024-25",NK182="In-period"),AND('Validation summary'!$B$2="2024-25",NK182="End of period",NK190="Revenue")),TRUE,FALSE)</f>
        <v>0</v>
      </c>
      <c r="NL183" s="201" t="b">
        <f>IF(OR(AND('Validation summary'!$B$2="2022-23",NL182="In-period"),AND('Validation summary'!$B$2="2023-24",NL182="In-period"),AND('Validation summary'!$B$2="2024-25",NL182="In-period"),AND('Validation summary'!$B$2="2024-25",NL182="End of period",NL190="Revenue")),TRUE,FALSE)</f>
        <v>0</v>
      </c>
      <c r="NM183" s="201" t="b">
        <f>IF(OR(AND('Validation summary'!$B$2="2022-23",NM182="In-period"),AND('Validation summary'!$B$2="2023-24",NM182="In-period"),AND('Validation summary'!$B$2="2024-25",NM182="In-period"),AND('Validation summary'!$B$2="2024-25",NM182="End of period",NM190="Revenue")),TRUE,FALSE)</f>
        <v>0</v>
      </c>
      <c r="NN183" s="201" t="b">
        <f>IF(OR(AND('Validation summary'!$B$2="2022-23",NN182="In-period"),AND('Validation summary'!$B$2="2023-24",NN182="In-period"),AND('Validation summary'!$B$2="2024-25",NN182="In-period"),AND('Validation summary'!$B$2="2024-25",NN182="End of period",NN190="Revenue")),TRUE,FALSE)</f>
        <v>0</v>
      </c>
      <c r="NO183" s="201" t="b">
        <f>IF(OR(AND('Validation summary'!$B$2="2022-23",NO182="In-period"),AND('Validation summary'!$B$2="2023-24",NO182="In-period"),AND('Validation summary'!$B$2="2024-25",NO182="In-period"),AND('Validation summary'!$B$2="2024-25",NO182="End of period",NO190="Revenue")),TRUE,FALSE)</f>
        <v>0</v>
      </c>
      <c r="NP183" s="201" t="b">
        <f>IF(OR(AND('Validation summary'!$B$2="2022-23",NP182="In-period"),AND('Validation summary'!$B$2="2023-24",NP182="In-period"),AND('Validation summary'!$B$2="2024-25",NP182="In-period"),AND('Validation summary'!$B$2="2024-25",NP182="End of period",NP190="Revenue")),TRUE,FALSE)</f>
        <v>0</v>
      </c>
      <c r="NQ183" s="201" t="b">
        <f>IF(OR(AND('Validation summary'!$B$2="2022-23",NQ182="In-period"),AND('Validation summary'!$B$2="2023-24",NQ182="In-period"),AND('Validation summary'!$B$2="2024-25",NQ182="In-period"),AND('Validation summary'!$B$2="2024-25",NQ182="End of period",NQ190="Revenue")),TRUE,FALSE)</f>
        <v>0</v>
      </c>
      <c r="NR183" s="201" t="b">
        <f>IF(OR(AND('Validation summary'!$B$2="2022-23",NR182="In-period"),AND('Validation summary'!$B$2="2023-24",NR182="In-period"),AND('Validation summary'!$B$2="2024-25",NR182="In-period"),AND('Validation summary'!$B$2="2024-25",NR182="End of period",NR190="Revenue")),TRUE,FALSE)</f>
        <v>0</v>
      </c>
      <c r="NS183" s="201" t="b">
        <f>IF(OR(AND('Validation summary'!$B$2="2022-23",NS182="In-period"),AND('Validation summary'!$B$2="2023-24",NS182="In-period"),AND('Validation summary'!$B$2="2024-25",NS182="In-period"),AND('Validation summary'!$B$2="2024-25",NS182="End of period",NS190="Revenue")),TRUE,FALSE)</f>
        <v>0</v>
      </c>
      <c r="NT183" s="201" t="b">
        <f>IF(OR(AND('Validation summary'!$B$2="2022-23",NT182="In-period"),AND('Validation summary'!$B$2="2023-24",NT182="In-period"),AND('Validation summary'!$B$2="2024-25",NT182="In-period"),AND('Validation summary'!$B$2="2024-25",NT182="End of period",NT190="Revenue")),TRUE,FALSE)</f>
        <v>0</v>
      </c>
      <c r="NU183" s="201" t="b">
        <f>IF(OR(AND('Validation summary'!$B$2="2022-23",NU182="In-period"),AND('Validation summary'!$B$2="2023-24",NU182="In-period"),AND('Validation summary'!$B$2="2024-25",NU182="In-period"),AND('Validation summary'!$B$2="2024-25",NU182="End of period",NU190="Revenue")),TRUE,FALSE)</f>
        <v>0</v>
      </c>
      <c r="NV183" s="201" t="b">
        <f>IF(OR(AND('Validation summary'!$B$2="2022-23",NV182="In-period"),AND('Validation summary'!$B$2="2023-24",NV182="In-period"),AND('Validation summary'!$B$2="2024-25",NV182="In-period"),AND('Validation summary'!$B$2="2024-25",NV182="End of period",NV190="Revenue")),TRUE,FALSE)</f>
        <v>0</v>
      </c>
      <c r="NW183" s="201" t="b">
        <f>IF(OR(AND('Validation summary'!$B$2="2022-23",NW182="In-period"),AND('Validation summary'!$B$2="2023-24",NW182="In-period"),AND('Validation summary'!$B$2="2024-25",NW182="In-period"),AND('Validation summary'!$B$2="2024-25",NW182="End of period",NW190="Revenue")),TRUE,FALSE)</f>
        <v>0</v>
      </c>
      <c r="NX183" s="201" t="b">
        <f>IF(OR(AND('Validation summary'!$B$2="2022-23",NX182="In-period"),AND('Validation summary'!$B$2="2023-24",NX182="In-period"),AND('Validation summary'!$B$2="2024-25",NX182="In-period"),AND('Validation summary'!$B$2="2024-25",NX182="End of period",NX190="Revenue")),TRUE,FALSE)</f>
        <v>0</v>
      </c>
      <c r="NY183" s="201" t="b">
        <f>IF(OR(AND('Validation summary'!$B$2="2022-23",NY182="In-period"),AND('Validation summary'!$B$2="2023-24",NY182="In-period"),AND('Validation summary'!$B$2="2024-25",NY182="In-period"),AND('Validation summary'!$B$2="2024-25",NY182="End of period",NY190="Revenue")),TRUE,FALSE)</f>
        <v>0</v>
      </c>
      <c r="NZ183" s="201" t="b">
        <f>IF(OR(AND('Validation summary'!$B$2="2022-23",NZ182="In-period"),AND('Validation summary'!$B$2="2023-24",NZ182="In-period"),AND('Validation summary'!$B$2="2024-25",NZ182="In-period"),AND('Validation summary'!$B$2="2024-25",NZ182="End of period",NZ190="Revenue")),TRUE,FALSE)</f>
        <v>0</v>
      </c>
      <c r="OA183" s="201" t="b">
        <f>IF(OR(AND('Validation summary'!$B$2="2022-23",OA182="In-period"),AND('Validation summary'!$B$2="2023-24",OA182="In-period"),AND('Validation summary'!$B$2="2024-25",OA182="In-period"),AND('Validation summary'!$B$2="2024-25",OA182="End of period",OA190="Revenue")),TRUE,FALSE)</f>
        <v>0</v>
      </c>
      <c r="OB183" s="201" t="b">
        <f>IF(OR(AND('Validation summary'!$B$2="2022-23",OB182="In-period"),AND('Validation summary'!$B$2="2023-24",OB182="In-period"),AND('Validation summary'!$B$2="2024-25",OB182="In-period"),AND('Validation summary'!$B$2="2024-25",OB182="End of period",OB190="Revenue")),TRUE,FALSE)</f>
        <v>0</v>
      </c>
      <c r="OC183" s="201" t="b">
        <f>IF(OR(AND('Validation summary'!$B$2="2022-23",OC182="In-period"),AND('Validation summary'!$B$2="2023-24",OC182="In-period"),AND('Validation summary'!$B$2="2024-25",OC182="In-period"),AND('Validation summary'!$B$2="2024-25",OC182="End of period",OC190="Revenue")),TRUE,FALSE)</f>
        <v>0</v>
      </c>
      <c r="OD183" s="201" t="b">
        <f>IF(OR(AND('Validation summary'!$B$2="2022-23",OD182="In-period"),AND('Validation summary'!$B$2="2023-24",OD182="In-period"),AND('Validation summary'!$B$2="2024-25",OD182="In-period"),AND('Validation summary'!$B$2="2024-25",OD182="End of period",OD190="Revenue")),TRUE,FALSE)</f>
        <v>0</v>
      </c>
      <c r="OE183" s="201" t="b">
        <f>IF(OR(AND('Validation summary'!$B$2="2022-23",OE182="In-period"),AND('Validation summary'!$B$2="2023-24",OE182="In-period"),AND('Validation summary'!$B$2="2024-25",OE182="In-period"),AND('Validation summary'!$B$2="2024-25",OE182="End of period",OE190="Revenue")),TRUE,FALSE)</f>
        <v>0</v>
      </c>
      <c r="OF183" s="201" t="b">
        <f>IF(OR(AND('Validation summary'!$B$2="2022-23",OF182="In-period"),AND('Validation summary'!$B$2="2023-24",OF182="In-period"),AND('Validation summary'!$B$2="2024-25",OF182="In-period"),AND('Validation summary'!$B$2="2024-25",OF182="End of period",OF190="Revenue")),TRUE,FALSE)</f>
        <v>0</v>
      </c>
      <c r="OG183" s="201" t="b">
        <f>IF(OR(AND('Validation summary'!$B$2="2022-23",OG182="In-period"),AND('Validation summary'!$B$2="2023-24",OG182="In-period"),AND('Validation summary'!$B$2="2024-25",OG182="In-period"),AND('Validation summary'!$B$2="2024-25",OG182="End of period",OG190="Revenue")),TRUE,FALSE)</f>
        <v>0</v>
      </c>
      <c r="OH183" s="201" t="b">
        <f>IF(OR(AND('Validation summary'!$B$2="2022-23",OH182="In-period"),AND('Validation summary'!$B$2="2023-24",OH182="In-period"),AND('Validation summary'!$B$2="2024-25",OH182="In-period"),AND('Validation summary'!$B$2="2024-25",OH182="End of period",OH190="Revenue")),TRUE,FALSE)</f>
        <v>0</v>
      </c>
      <c r="OI183" s="201" t="b">
        <f>IF(OR(AND('Validation summary'!$B$2="2022-23",OI182="In-period"),AND('Validation summary'!$B$2="2023-24",OI182="In-period"),AND('Validation summary'!$B$2="2024-25",OI182="In-period"),AND('Validation summary'!$B$2="2024-25",OI182="End of period",OI190="Revenue")),TRUE,FALSE)</f>
        <v>0</v>
      </c>
      <c r="OJ183" s="201" t="b">
        <f>IF(OR(AND('Validation summary'!$B$2="2022-23",OJ182="In-period"),AND('Validation summary'!$B$2="2023-24",OJ182="In-period"),AND('Validation summary'!$B$2="2024-25",OJ182="In-period"),AND('Validation summary'!$B$2="2024-25",OJ182="End of period",OJ190="Revenue")),TRUE,FALSE)</f>
        <v>0</v>
      </c>
      <c r="OK183" s="201" t="b">
        <f>IF(OR(AND('Validation summary'!$B$2="2022-23",OK182="In-period"),AND('Validation summary'!$B$2="2023-24",OK182="In-period"),AND('Validation summary'!$B$2="2024-25",OK182="In-period"),AND('Validation summary'!$B$2="2024-25",OK182="End of period",OK190="Revenue")),TRUE,FALSE)</f>
        <v>0</v>
      </c>
      <c r="OL183" s="201" t="b">
        <f>IF(OR(AND('Validation summary'!$B$2="2022-23",OL182="In-period"),AND('Validation summary'!$B$2="2023-24",OL182="In-period"),AND('Validation summary'!$B$2="2024-25",OL182="In-period"),AND('Validation summary'!$B$2="2024-25",OL182="End of period",OL190="Revenue")),TRUE,FALSE)</f>
        <v>0</v>
      </c>
      <c r="OM183" s="201" t="b">
        <f>IF(OR(AND('Validation summary'!$B$2="2022-23",OM182="In-period"),AND('Validation summary'!$B$2="2023-24",OM182="In-period"),AND('Validation summary'!$B$2="2024-25",OM182="In-period"),AND('Validation summary'!$B$2="2024-25",OM182="End of period",OM190="Revenue")),TRUE,FALSE)</f>
        <v>0</v>
      </c>
      <c r="ON183" s="201" t="b">
        <f>IF(OR(AND('Validation summary'!$B$2="2022-23",ON182="In-period"),AND('Validation summary'!$B$2="2023-24",ON182="In-period"),AND('Validation summary'!$B$2="2024-25",ON182="In-period"),AND('Validation summary'!$B$2="2024-25",ON182="End of period",ON190="Revenue")),TRUE,FALSE)</f>
        <v>0</v>
      </c>
      <c r="OO183" s="201" t="b">
        <f>IF(OR(AND('Validation summary'!$B$2="2022-23",OO182="In-period"),AND('Validation summary'!$B$2="2023-24",OO182="In-period"),AND('Validation summary'!$B$2="2024-25",OO182="In-period"),AND('Validation summary'!$B$2="2024-25",OO182="End of period",OO190="Revenue")),TRUE,FALSE)</f>
        <v>0</v>
      </c>
      <c r="OP183" s="201" t="b">
        <f>IF(OR(AND('Validation summary'!$B$2="2022-23",OP182="In-period"),AND('Validation summary'!$B$2="2023-24",OP182="In-period"),AND('Validation summary'!$B$2="2024-25",OP182="In-period"),AND('Validation summary'!$B$2="2024-25",OP182="End of period",OP190="Revenue")),TRUE,FALSE)</f>
        <v>0</v>
      </c>
      <c r="OQ183" s="201" t="b">
        <f>IF(OR(AND('Validation summary'!$B$2="2022-23",OQ182="In-period"),AND('Validation summary'!$B$2="2023-24",OQ182="In-period"),AND('Validation summary'!$B$2="2024-25",OQ182="In-period"),AND('Validation summary'!$B$2="2024-25",OQ182="End of period",OQ190="Revenue")),TRUE,FALSE)</f>
        <v>0</v>
      </c>
      <c r="OR183" s="201" t="b">
        <f>IF(OR(AND('Validation summary'!$B$2="2022-23",OR182="In-period"),AND('Validation summary'!$B$2="2023-24",OR182="In-period"),AND('Validation summary'!$B$2="2024-25",OR182="In-period"),AND('Validation summary'!$B$2="2024-25",OR182="End of period",OR190="Revenue")),TRUE,FALSE)</f>
        <v>0</v>
      </c>
      <c r="OS183" s="201" t="b">
        <f>IF(OR(AND('Validation summary'!$B$2="2022-23",OS182="In-period"),AND('Validation summary'!$B$2="2023-24",OS182="In-period"),AND('Validation summary'!$B$2="2024-25",OS182="In-period"),AND('Validation summary'!$B$2="2024-25",OS182="End of period",OS190="Revenue")),TRUE,FALSE)</f>
        <v>0</v>
      </c>
      <c r="OT183" s="201" t="b">
        <f>IF(OR(AND('Validation summary'!$B$2="2022-23",OT182="In-period"),AND('Validation summary'!$B$2="2023-24",OT182="In-period"),AND('Validation summary'!$B$2="2024-25",OT182="In-period"),AND('Validation summary'!$B$2="2024-25",OT182="End of period",OT190="Revenue")),TRUE,FALSE)</f>
        <v>0</v>
      </c>
      <c r="OU183" s="201" t="b">
        <f>IF(OR(AND('Validation summary'!$B$2="2022-23",OU182="In-period"),AND('Validation summary'!$B$2="2023-24",OU182="In-period"),AND('Validation summary'!$B$2="2024-25",OU182="In-period"),AND('Validation summary'!$B$2="2024-25",OU182="End of period",OU190="Revenue")),TRUE,FALSE)</f>
        <v>0</v>
      </c>
      <c r="OV183" s="201" t="b">
        <f>IF(OR(AND('Validation summary'!$B$2="2022-23",OV182="In-period"),AND('Validation summary'!$B$2="2023-24",OV182="In-period"),AND('Validation summary'!$B$2="2024-25",OV182="In-period"),AND('Validation summary'!$B$2="2024-25",OV182="End of period",OV190="Revenue")),TRUE,FALSE)</f>
        <v>0</v>
      </c>
      <c r="OW183" s="201" t="b">
        <f>IF(OR(AND('Validation summary'!$B$2="2022-23",OW182="In-period"),AND('Validation summary'!$B$2="2023-24",OW182="In-period"),AND('Validation summary'!$B$2="2024-25",OW182="In-period"),AND('Validation summary'!$B$2="2024-25",OW182="End of period",OW190="Revenue")),TRUE,FALSE)</f>
        <v>0</v>
      </c>
      <c r="OX183" s="201" t="b">
        <f>IF(OR(AND('Validation summary'!$B$2="2022-23",OX182="In-period"),AND('Validation summary'!$B$2="2023-24",OX182="In-period"),AND('Validation summary'!$B$2="2024-25",OX182="In-period"),AND('Validation summary'!$B$2="2024-25",OX182="End of period",OX190="Revenue")),TRUE,FALSE)</f>
        <v>0</v>
      </c>
      <c r="OY183" s="201" t="b">
        <f>IF(OR(AND('Validation summary'!$B$2="2022-23",OY182="In-period"),AND('Validation summary'!$B$2="2023-24",OY182="In-period"),AND('Validation summary'!$B$2="2024-25",OY182="In-period"),AND('Validation summary'!$B$2="2024-25",OY182="End of period",OY190="Revenue")),TRUE,FALSE)</f>
        <v>0</v>
      </c>
      <c r="OZ183" s="201" t="b">
        <f>IF(OR(AND('Validation summary'!$B$2="2022-23",OZ182="In-period"),AND('Validation summary'!$B$2="2023-24",OZ182="In-period"),AND('Validation summary'!$B$2="2024-25",OZ182="In-period"),AND('Validation summary'!$B$2="2024-25",OZ182="End of period",OZ190="Revenue")),TRUE,FALSE)</f>
        <v>0</v>
      </c>
      <c r="PA183" s="201" t="b">
        <f>IF(OR(AND('Validation summary'!$B$2="2022-23",PA182="In-period"),AND('Validation summary'!$B$2="2023-24",PA182="In-period"),AND('Validation summary'!$B$2="2024-25",PA182="In-period"),AND('Validation summary'!$B$2="2024-25",PA182="End of period",PA190="Revenue")),TRUE,FALSE)</f>
        <v>0</v>
      </c>
      <c r="PB183" s="201" t="b">
        <f>IF(OR(AND('Validation summary'!$B$2="2022-23",PB182="In-period"),AND('Validation summary'!$B$2="2023-24",PB182="In-period"),AND('Validation summary'!$B$2="2024-25",PB182="In-period"),AND('Validation summary'!$B$2="2024-25",PB182="End of period",PB190="Revenue")),TRUE,FALSE)</f>
        <v>0</v>
      </c>
      <c r="PC183" s="201" t="b">
        <f>IF(OR(AND('Validation summary'!$B$2="2022-23",PC182="In-period"),AND('Validation summary'!$B$2="2023-24",PC182="In-period"),AND('Validation summary'!$B$2="2024-25",PC182="In-period"),AND('Validation summary'!$B$2="2024-25",PC182="End of period",PC190="Revenue")),TRUE,FALSE)</f>
        <v>0</v>
      </c>
      <c r="PD183" s="201" t="b">
        <f>IF(OR(AND('Validation summary'!$B$2="2022-23",PD182="In-period"),AND('Validation summary'!$B$2="2023-24",PD182="In-period"),AND('Validation summary'!$B$2="2024-25",PD182="In-period"),AND('Validation summary'!$B$2="2024-25",PD182="End of period",PD190="Revenue")),TRUE,FALSE)</f>
        <v>0</v>
      </c>
      <c r="PE183" s="201" t="b">
        <f>IF(OR(AND('Validation summary'!$B$2="2022-23",PE182="In-period"),AND('Validation summary'!$B$2="2023-24",PE182="In-period"),AND('Validation summary'!$B$2="2024-25",PE182="In-period"),AND('Validation summary'!$B$2="2024-25",PE182="End of period",PE190="Revenue")),TRUE,FALSE)</f>
        <v>0</v>
      </c>
      <c r="PF183" s="201" t="b">
        <f>IF(OR(AND('Validation summary'!$B$2="2022-23",PF182="In-period"),AND('Validation summary'!$B$2="2023-24",PF182="In-period"),AND('Validation summary'!$B$2="2024-25",PF182="In-period"),AND('Validation summary'!$B$2="2024-25",PF182="End of period",PF190="Revenue")),TRUE,FALSE)</f>
        <v>0</v>
      </c>
      <c r="PG183" s="201" t="b">
        <f>IF(OR(AND('Validation summary'!$B$2="2022-23",PG182="In-period"),AND('Validation summary'!$B$2="2023-24",PG182="In-period"),AND('Validation summary'!$B$2="2024-25",PG182="In-period"),AND('Validation summary'!$B$2="2024-25",PG182="End of period",PG190="Revenue")),TRUE,FALSE)</f>
        <v>0</v>
      </c>
      <c r="PH183" s="201" t="b">
        <f>IF(OR(AND('Validation summary'!$B$2="2022-23",PH182="In-period"),AND('Validation summary'!$B$2="2023-24",PH182="In-period"),AND('Validation summary'!$B$2="2024-25",PH182="In-period"),AND('Validation summary'!$B$2="2024-25",PH182="End of period",PH190="Revenue")),TRUE,FALSE)</f>
        <v>0</v>
      </c>
      <c r="PI183" s="201" t="b">
        <f>IF(OR(AND('Validation summary'!$B$2="2022-23",PI182="In-period"),AND('Validation summary'!$B$2="2023-24",PI182="In-period"),AND('Validation summary'!$B$2="2024-25",PI182="In-period"),AND('Validation summary'!$B$2="2024-25",PI182="End of period",PI190="Revenue")),TRUE,FALSE)</f>
        <v>0</v>
      </c>
      <c r="PJ183" s="201" t="b">
        <f>IF(OR(AND('Validation summary'!$B$2="2022-23",PJ182="In-period"),AND('Validation summary'!$B$2="2023-24",PJ182="In-period"),AND('Validation summary'!$B$2="2024-25",PJ182="In-period"),AND('Validation summary'!$B$2="2024-25",PJ182="End of period",PJ190="Revenue")),TRUE,FALSE)</f>
        <v>0</v>
      </c>
      <c r="PK183" s="201" t="b">
        <f>IF(OR(AND('Validation summary'!$B$2="2022-23",PK182="In-period"),AND('Validation summary'!$B$2="2023-24",PK182="In-period"),AND('Validation summary'!$B$2="2024-25",PK182="In-period"),AND('Validation summary'!$B$2="2024-25",PK182="End of period",PK190="Revenue")),TRUE,FALSE)</f>
        <v>0</v>
      </c>
      <c r="PL183" s="201" t="b">
        <f>IF(OR(AND('Validation summary'!$B$2="2022-23",PL182="In-period"),AND('Validation summary'!$B$2="2023-24",PL182="In-period"),AND('Validation summary'!$B$2="2024-25",PL182="In-period"),AND('Validation summary'!$B$2="2024-25",PL182="End of period",PL190="Revenue")),TRUE,FALSE)</f>
        <v>0</v>
      </c>
      <c r="PM183" s="201" t="b">
        <f>IF(OR(AND('Validation summary'!$B$2="2022-23",PM182="In-period"),AND('Validation summary'!$B$2="2023-24",PM182="In-period"),AND('Validation summary'!$B$2="2024-25",PM182="In-period"),AND('Validation summary'!$B$2="2024-25",PM182="End of period",PM190="Revenue")),TRUE,FALSE)</f>
        <v>0</v>
      </c>
      <c r="PN183" s="201" t="b">
        <f>IF(OR(AND('Validation summary'!$B$2="2022-23",PN182="In-period"),AND('Validation summary'!$B$2="2023-24",PN182="In-period"),AND('Validation summary'!$B$2="2024-25",PN182="In-period"),AND('Validation summary'!$B$2="2024-25",PN182="End of period",PN190="Revenue")),TRUE,FALSE)</f>
        <v>0</v>
      </c>
      <c r="PO183" s="201" t="b">
        <f>IF(OR(AND('Validation summary'!$B$2="2022-23",PO182="In-period"),AND('Validation summary'!$B$2="2023-24",PO182="In-period"),AND('Validation summary'!$B$2="2024-25",PO182="In-period"),AND('Validation summary'!$B$2="2024-25",PO182="End of period",PO190="Revenue")),TRUE,FALSE)</f>
        <v>0</v>
      </c>
      <c r="PP183" s="201" t="b">
        <f>IF(OR(AND('Validation summary'!$B$2="2022-23",PP182="In-period"),AND('Validation summary'!$B$2="2023-24",PP182="In-period"),AND('Validation summary'!$B$2="2024-25",PP182="In-period"),AND('Validation summary'!$B$2="2024-25",PP182="End of period",PP190="Revenue")),TRUE,FALSE)</f>
        <v>0</v>
      </c>
      <c r="PQ183" s="201" t="b">
        <f>IF(OR(AND('Validation summary'!$B$2="2022-23",PQ182="In-period"),AND('Validation summary'!$B$2="2023-24",PQ182="In-period"),AND('Validation summary'!$B$2="2024-25",PQ182="In-period"),AND('Validation summary'!$B$2="2024-25",PQ182="End of period",PQ190="Revenue")),TRUE,FALSE)</f>
        <v>0</v>
      </c>
      <c r="PR183" s="201" t="b">
        <f>IF(OR(AND('Validation summary'!$B$2="2022-23",PR182="In-period"),AND('Validation summary'!$B$2="2023-24",PR182="In-period"),AND('Validation summary'!$B$2="2024-25",PR182="In-period"),AND('Validation summary'!$B$2="2024-25",PR182="End of period",PR190="Revenue")),TRUE,FALSE)</f>
        <v>0</v>
      </c>
      <c r="PS183" s="201" t="b">
        <f>IF(OR(AND('Validation summary'!$B$2="2022-23",PS182="In-period"),AND('Validation summary'!$B$2="2023-24",PS182="In-period"),AND('Validation summary'!$B$2="2024-25",PS182="In-period"),AND('Validation summary'!$B$2="2024-25",PS182="End of period",PS190="Revenue")),TRUE,FALSE)</f>
        <v>0</v>
      </c>
      <c r="PT183" s="201" t="b">
        <f>IF(OR(AND('Validation summary'!$B$2="2022-23",PT182="In-period"),AND('Validation summary'!$B$2="2023-24",PT182="In-period"),AND('Validation summary'!$B$2="2024-25",PT182="In-period"),AND('Validation summary'!$B$2="2024-25",PT182="End of period",PT190="Revenue")),TRUE,FALSE)</f>
        <v>0</v>
      </c>
      <c r="PU183" s="201" t="b">
        <f>IF(OR(AND('Validation summary'!$B$2="2022-23",PU182="In-period"),AND('Validation summary'!$B$2="2023-24",PU182="In-period"),AND('Validation summary'!$B$2="2024-25",PU182="In-period"),AND('Validation summary'!$B$2="2024-25",PU182="End of period",PU190="Revenue")),TRUE,FALSE)</f>
        <v>0</v>
      </c>
      <c r="PV183" s="201" t="b">
        <f>IF(OR(AND('Validation summary'!$B$2="2022-23",PV182="In-period"),AND('Validation summary'!$B$2="2023-24",PV182="In-period"),AND('Validation summary'!$B$2="2024-25",PV182="In-period"),AND('Validation summary'!$B$2="2024-25",PV182="End of period",PV190="Revenue")),TRUE,FALSE)</f>
        <v>0</v>
      </c>
      <c r="PW183" s="201" t="b">
        <f>IF(OR(AND('Validation summary'!$B$2="2022-23",PW182="In-period"),AND('Validation summary'!$B$2="2023-24",PW182="In-period"),AND('Validation summary'!$B$2="2024-25",PW182="In-period"),AND('Validation summary'!$B$2="2024-25",PW182="End of period",PW190="Revenue")),TRUE,FALSE)</f>
        <v>0</v>
      </c>
      <c r="PX183" s="201" t="b">
        <f>IF(OR(AND('Validation summary'!$B$2="2022-23",PX182="In-period"),AND('Validation summary'!$B$2="2023-24",PX182="In-period"),AND('Validation summary'!$B$2="2024-25",PX182="In-period"),AND('Validation summary'!$B$2="2024-25",PX182="End of period",PX190="Revenue")),TRUE,FALSE)</f>
        <v>0</v>
      </c>
      <c r="PY183" s="201" t="b">
        <f>IF(OR(AND('Validation summary'!$B$2="2022-23",PY182="In-period"),AND('Validation summary'!$B$2="2023-24",PY182="In-period"),AND('Validation summary'!$B$2="2024-25",PY182="In-period"),AND('Validation summary'!$B$2="2024-25",PY182="End of period",PY190="Revenue")),TRUE,FALSE)</f>
        <v>0</v>
      </c>
      <c r="PZ183" s="201" t="b">
        <f>IF(OR(AND('Validation summary'!$B$2="2022-23",PZ182="In-period"),AND('Validation summary'!$B$2="2023-24",PZ182="In-period"),AND('Validation summary'!$B$2="2024-25",PZ182="In-period"),AND('Validation summary'!$B$2="2024-25",PZ182="End of period",PZ190="Revenue")),TRUE,FALSE)</f>
        <v>0</v>
      </c>
      <c r="QA183" s="201" t="b">
        <f>IF(OR(AND('Validation summary'!$B$2="2022-23",QA182="In-period"),AND('Validation summary'!$B$2="2023-24",QA182="In-period"),AND('Validation summary'!$B$2="2024-25",QA182="In-period"),AND('Validation summary'!$B$2="2024-25",QA182="End of period",QA190="Revenue")),TRUE,FALSE)</f>
        <v>0</v>
      </c>
      <c r="QB183" s="201" t="b">
        <f>IF(OR(AND('Validation summary'!$B$2="2022-23",QB182="In-period"),AND('Validation summary'!$B$2="2023-24",QB182="In-period"),AND('Validation summary'!$B$2="2024-25",QB182="In-period"),AND('Validation summary'!$B$2="2024-25",QB182="End of period",QB190="Revenue")),TRUE,FALSE)</f>
        <v>0</v>
      </c>
      <c r="QC183" s="201" t="b">
        <f>IF(OR(AND('Validation summary'!$B$2="2022-23",QC182="In-period"),AND('Validation summary'!$B$2="2023-24",QC182="In-period"),AND('Validation summary'!$B$2="2024-25",QC182="In-period"),AND('Validation summary'!$B$2="2024-25",QC182="End of period",QC190="Revenue")),TRUE,FALSE)</f>
        <v>0</v>
      </c>
      <c r="QD183" s="201" t="b">
        <f>IF(OR(AND('Validation summary'!$B$2="2022-23",QD182="In-period"),AND('Validation summary'!$B$2="2023-24",QD182="In-period"),AND('Validation summary'!$B$2="2024-25",QD182="In-period"),AND('Validation summary'!$B$2="2024-25",QD182="End of period",QD190="Revenue")),TRUE,FALSE)</f>
        <v>0</v>
      </c>
      <c r="QE183" s="201" t="b">
        <f>IF(OR(AND('Validation summary'!$B$2="2022-23",QE182="In-period"),AND('Validation summary'!$B$2="2023-24",QE182="In-period"),AND('Validation summary'!$B$2="2024-25",QE182="In-period"),AND('Validation summary'!$B$2="2024-25",QE182="End of period",QE190="Revenue")),TRUE,FALSE)</f>
        <v>0</v>
      </c>
      <c r="QF183" s="201" t="b">
        <f>IF(OR(AND('Validation summary'!$B$2="2022-23",QF182="In-period"),AND('Validation summary'!$B$2="2023-24",QF182="In-period"),AND('Validation summary'!$B$2="2024-25",QF182="In-period"),AND('Validation summary'!$B$2="2024-25",QF182="End of period",QF190="Revenue")),TRUE,FALSE)</f>
        <v>0</v>
      </c>
      <c r="QG183" s="201" t="b">
        <f>IF(OR(AND('Validation summary'!$B$2="2022-23",QG182="In-period"),AND('Validation summary'!$B$2="2023-24",QG182="In-period"),AND('Validation summary'!$B$2="2024-25",QG182="In-period"),AND('Validation summary'!$B$2="2024-25",QG182="End of period",QG190="Revenue")),TRUE,FALSE)</f>
        <v>0</v>
      </c>
      <c r="QH183" s="201" t="b">
        <f>IF(OR(AND('Validation summary'!$B$2="2022-23",QH182="In-period"),AND('Validation summary'!$B$2="2023-24",QH182="In-period"),AND('Validation summary'!$B$2="2024-25",QH182="In-period"),AND('Validation summary'!$B$2="2024-25",QH182="End of period",QH190="Revenue")),TRUE,FALSE)</f>
        <v>0</v>
      </c>
      <c r="QI183" s="201" t="b">
        <f>IF(OR(AND('Validation summary'!$B$2="2022-23",QI182="In-period"),AND('Validation summary'!$B$2="2023-24",QI182="In-period"),AND('Validation summary'!$B$2="2024-25",QI182="In-period"),AND('Validation summary'!$B$2="2024-25",QI182="End of period",QI190="Revenue")),TRUE,FALSE)</f>
        <v>0</v>
      </c>
      <c r="QJ183" s="201" t="b">
        <f>IF(OR(AND('Validation summary'!$B$2="2022-23",QJ182="In-period"),AND('Validation summary'!$B$2="2023-24",QJ182="In-period"),AND('Validation summary'!$B$2="2024-25",QJ182="In-period"),AND('Validation summary'!$B$2="2024-25",QJ182="End of period",QJ190="Revenue")),TRUE,FALSE)</f>
        <v>0</v>
      </c>
      <c r="QK183" s="201" t="b">
        <f>IF(OR(AND('Validation summary'!$B$2="2022-23",QK182="In-period"),AND('Validation summary'!$B$2="2023-24",QK182="In-period"),AND('Validation summary'!$B$2="2024-25",QK182="In-period"),AND('Validation summary'!$B$2="2024-25",QK182="End of period",QK190="Revenue")),TRUE,FALSE)</f>
        <v>0</v>
      </c>
      <c r="QL183" s="201" t="b">
        <f>IF(OR(AND('Validation summary'!$B$2="2022-23",QL182="In-period"),AND('Validation summary'!$B$2="2023-24",QL182="In-period"),AND('Validation summary'!$B$2="2024-25",QL182="In-period"),AND('Validation summary'!$B$2="2024-25",QL182="End of period",QL190="Revenue")),TRUE,FALSE)</f>
        <v>0</v>
      </c>
      <c r="QM183" s="201" t="b">
        <f>IF(OR(AND('Validation summary'!$B$2="2022-23",QM182="In-period"),AND('Validation summary'!$B$2="2023-24",QM182="In-period"),AND('Validation summary'!$B$2="2024-25",QM182="In-period"),AND('Validation summary'!$B$2="2024-25",QM182="End of period",QM190="Revenue")),TRUE,FALSE)</f>
        <v>0</v>
      </c>
      <c r="QN183" s="201" t="b">
        <f>IF(OR(AND('Validation summary'!$B$2="2022-23",QN182="In-period"),AND('Validation summary'!$B$2="2023-24",QN182="In-period"),AND('Validation summary'!$B$2="2024-25",QN182="In-period"),AND('Validation summary'!$B$2="2024-25",QN182="End of period",QN190="Revenue")),TRUE,FALSE)</f>
        <v>0</v>
      </c>
      <c r="QO183" s="201" t="b">
        <f>IF(OR(AND('Validation summary'!$B$2="2022-23",QO182="In-period"),AND('Validation summary'!$B$2="2023-24",QO182="In-period"),AND('Validation summary'!$B$2="2024-25",QO182="In-period"),AND('Validation summary'!$B$2="2024-25",QO182="End of period",QO190="Revenue")),TRUE,FALSE)</f>
        <v>0</v>
      </c>
      <c r="QP183" s="201" t="b">
        <f>IF(OR(AND('Validation summary'!$B$2="2022-23",QP182="In-period"),AND('Validation summary'!$B$2="2023-24",QP182="In-period"),AND('Validation summary'!$B$2="2024-25",QP182="In-period"),AND('Validation summary'!$B$2="2024-25",QP182="End of period",QP190="Revenue")),TRUE,FALSE)</f>
        <v>0</v>
      </c>
      <c r="QQ183" s="201" t="b">
        <f>IF(OR(AND('Validation summary'!$B$2="2022-23",QQ182="In-period"),AND('Validation summary'!$B$2="2023-24",QQ182="In-period"),AND('Validation summary'!$B$2="2024-25",QQ182="In-period"),AND('Validation summary'!$B$2="2024-25",QQ182="End of period",QQ190="Revenue")),TRUE,FALSE)</f>
        <v>0</v>
      </c>
      <c r="QR183" s="201" t="b">
        <f>IF(OR(AND('Validation summary'!$B$2="2022-23",QR182="In-period"),AND('Validation summary'!$B$2="2023-24",QR182="In-period"),AND('Validation summary'!$B$2="2024-25",QR182="In-period"),AND('Validation summary'!$B$2="2024-25",QR182="End of period",QR190="Revenue")),TRUE,FALSE)</f>
        <v>0</v>
      </c>
      <c r="QS183" s="201" t="b">
        <f>IF(OR(AND('Validation summary'!$B$2="2022-23",QS182="In-period"),AND('Validation summary'!$B$2="2023-24",QS182="In-period"),AND('Validation summary'!$B$2="2024-25",QS182="In-period"),AND('Validation summary'!$B$2="2024-25",QS182="End of period",QS190="Revenue")),TRUE,FALSE)</f>
        <v>0</v>
      </c>
      <c r="QT183" s="201" t="b">
        <f>IF(OR(AND('Validation summary'!$B$2="2022-23",QT182="In-period"),AND('Validation summary'!$B$2="2023-24",QT182="In-period"),AND('Validation summary'!$B$2="2024-25",QT182="In-period"),AND('Validation summary'!$B$2="2024-25",QT182="End of period",QT190="Revenue")),TRUE,FALSE)</f>
        <v>0</v>
      </c>
      <c r="QU183" s="201" t="b">
        <f>IF(OR(AND('Validation summary'!$B$2="2022-23",QU182="In-period"),AND('Validation summary'!$B$2="2023-24",QU182="In-period"),AND('Validation summary'!$B$2="2024-25",QU182="In-period"),AND('Validation summary'!$B$2="2024-25",QU182="End of period",QU190="Revenue")),TRUE,FALSE)</f>
        <v>0</v>
      </c>
      <c r="QV183" s="201" t="b">
        <f>IF(OR(AND('Validation summary'!$B$2="2022-23",QV182="In-period"),AND('Validation summary'!$B$2="2023-24",QV182="In-period"),AND('Validation summary'!$B$2="2024-25",QV182="In-period"),AND('Validation summary'!$B$2="2024-25",QV182="End of period",QV190="Revenue")),TRUE,FALSE)</f>
        <v>0</v>
      </c>
      <c r="QW183" s="201" t="b">
        <f>IF(OR(AND('Validation summary'!$B$2="2022-23",QW182="In-period"),AND('Validation summary'!$B$2="2023-24",QW182="In-period"),AND('Validation summary'!$B$2="2024-25",QW182="In-period"),AND('Validation summary'!$B$2="2024-25",QW182="End of period",QW190="Revenue")),TRUE,FALSE)</f>
        <v>0</v>
      </c>
      <c r="QX183" s="201" t="b">
        <f>IF(OR(AND('Validation summary'!$B$2="2022-23",QX182="In-period"),AND('Validation summary'!$B$2="2023-24",QX182="In-period"),AND('Validation summary'!$B$2="2024-25",QX182="In-period"),AND('Validation summary'!$B$2="2024-25",QX182="End of period",QX190="Revenue")),TRUE,FALSE)</f>
        <v>0</v>
      </c>
      <c r="QY183" s="201" t="b">
        <f>IF(OR(AND('Validation summary'!$B$2="2022-23",QY182="In-period"),AND('Validation summary'!$B$2="2023-24",QY182="In-period"),AND('Validation summary'!$B$2="2024-25",QY182="In-period"),AND('Validation summary'!$B$2="2024-25",QY182="End of period",QY190="Revenue")),TRUE,FALSE)</f>
        <v>0</v>
      </c>
      <c r="QZ183" s="201" t="b">
        <f>IF(OR(AND('Validation summary'!$B$2="2022-23",QZ182="In-period"),AND('Validation summary'!$B$2="2023-24",QZ182="In-period"),AND('Validation summary'!$B$2="2024-25",QZ182="In-period"),AND('Validation summary'!$B$2="2024-25",QZ182="End of period",QZ190="Revenue")),TRUE,FALSE)</f>
        <v>0</v>
      </c>
      <c r="RA183" s="201" t="b">
        <f>IF(OR(AND('Validation summary'!$B$2="2022-23",RA182="In-period"),AND('Validation summary'!$B$2="2023-24",RA182="In-period"),AND('Validation summary'!$B$2="2024-25",RA182="In-period"),AND('Validation summary'!$B$2="2024-25",RA182="End of period",RA190="Revenue")),TRUE,FALSE)</f>
        <v>0</v>
      </c>
      <c r="RB183" s="201" t="b">
        <f>IF(OR(AND('Validation summary'!$B$2="2022-23",RB182="In-period"),AND('Validation summary'!$B$2="2023-24",RB182="In-period"),AND('Validation summary'!$B$2="2024-25",RB182="In-period"),AND('Validation summary'!$B$2="2024-25",RB182="End of period",RB190="Revenue")),TRUE,FALSE)</f>
        <v>0</v>
      </c>
      <c r="RC183" s="201" t="b">
        <f>IF(OR(AND('Validation summary'!$B$2="2022-23",RC182="In-period"),AND('Validation summary'!$B$2="2023-24",RC182="In-period"),AND('Validation summary'!$B$2="2024-25",RC182="In-period"),AND('Validation summary'!$B$2="2024-25",RC182="End of period",RC190="Revenue")),TRUE,FALSE)</f>
        <v>0</v>
      </c>
      <c r="RD183" s="201" t="b">
        <f>IF(OR(AND('Validation summary'!$B$2="2022-23",RD182="In-period"),AND('Validation summary'!$B$2="2023-24",RD182="In-period"),AND('Validation summary'!$B$2="2024-25",RD182="In-period"),AND('Validation summary'!$B$2="2024-25",RD182="End of period",RD190="Revenue")),TRUE,FALSE)</f>
        <v>0</v>
      </c>
      <c r="RE183" s="201" t="b">
        <f>IF(OR(AND('Validation summary'!$B$2="2022-23",RE182="In-period"),AND('Validation summary'!$B$2="2023-24",RE182="In-period"),AND('Validation summary'!$B$2="2024-25",RE182="In-period"),AND('Validation summary'!$B$2="2024-25",RE182="End of period",RE190="Revenue")),TRUE,FALSE)</f>
        <v>0</v>
      </c>
      <c r="RF183" s="201" t="b">
        <f>IF(OR(AND('Validation summary'!$B$2="2022-23",RF182="In-period"),AND('Validation summary'!$B$2="2023-24",RF182="In-period"),AND('Validation summary'!$B$2="2024-25",RF182="In-period"),AND('Validation summary'!$B$2="2024-25",RF182="End of period",RF190="Revenue")),TRUE,FALSE)</f>
        <v>0</v>
      </c>
      <c r="RG183" s="201" t="b">
        <f>IF(OR(AND('Validation summary'!$B$2="2022-23",RG182="In-period"),AND('Validation summary'!$B$2="2023-24",RG182="In-period"),AND('Validation summary'!$B$2="2024-25",RG182="In-period"),AND('Validation summary'!$B$2="2024-25",RG182="End of period",RG190="Revenue")),TRUE,FALSE)</f>
        <v>0</v>
      </c>
      <c r="RH183" s="201" t="b">
        <f>IF(OR(AND('Validation summary'!$B$2="2022-23",RH182="In-period"),AND('Validation summary'!$B$2="2023-24",RH182="In-period"),AND('Validation summary'!$B$2="2024-25",RH182="In-period"),AND('Validation summary'!$B$2="2024-25",RH182="End of period",RH190="Revenue")),TRUE,FALSE)</f>
        <v>0</v>
      </c>
      <c r="RI183" s="201" t="b">
        <f>IF(OR(AND('Validation summary'!$B$2="2022-23",RI182="In-period"),AND('Validation summary'!$B$2="2023-24",RI182="In-period"),AND('Validation summary'!$B$2="2024-25",RI182="In-period"),AND('Validation summary'!$B$2="2024-25",RI182="End of period",RI190="Revenue")),TRUE,FALSE)</f>
        <v>0</v>
      </c>
      <c r="RJ183" s="201" t="b">
        <f>IF(OR(AND('Validation summary'!$B$2="2022-23",RJ182="In-period"),AND('Validation summary'!$B$2="2023-24",RJ182="In-period"),AND('Validation summary'!$B$2="2024-25",RJ182="In-period"),AND('Validation summary'!$B$2="2024-25",RJ182="End of period",RJ190="Revenue")),TRUE,FALSE)</f>
        <v>0</v>
      </c>
      <c r="RK183" s="201" t="b">
        <f>IF(OR(AND('Validation summary'!$B$2="2022-23",RK182="In-period"),AND('Validation summary'!$B$2="2023-24",RK182="In-period"),AND('Validation summary'!$B$2="2024-25",RK182="In-period"),AND('Validation summary'!$B$2="2024-25",RK182="End of period",RK190="Revenue")),TRUE,FALSE)</f>
        <v>0</v>
      </c>
      <c r="RL183" s="201" t="b">
        <f>IF(OR(AND('Validation summary'!$B$2="2022-23",RL182="In-period"),AND('Validation summary'!$B$2="2023-24",RL182="In-period"),AND('Validation summary'!$B$2="2024-25",RL182="In-period"),AND('Validation summary'!$B$2="2024-25",RL182="End of period",RL190="Revenue")),TRUE,FALSE)</f>
        <v>0</v>
      </c>
      <c r="RM183" s="201" t="b">
        <f>IF(OR(AND('Validation summary'!$B$2="2022-23",RM182="In-period"),AND('Validation summary'!$B$2="2023-24",RM182="In-period"),AND('Validation summary'!$B$2="2024-25",RM182="In-period"),AND('Validation summary'!$B$2="2024-25",RM182="End of period",RM190="Revenue")),TRUE,FALSE)</f>
        <v>0</v>
      </c>
      <c r="RN183" s="201" t="b">
        <f>IF(OR(AND('Validation summary'!$B$2="2022-23",RN182="In-period"),AND('Validation summary'!$B$2="2023-24",RN182="In-period"),AND('Validation summary'!$B$2="2024-25",RN182="In-period"),AND('Validation summary'!$B$2="2024-25",RN182="End of period",RN190="Revenue")),TRUE,FALSE)</f>
        <v>0</v>
      </c>
      <c r="RO183" s="201" t="b">
        <f>IF(OR(AND('Validation summary'!$B$2="2022-23",RO182="In-period"),AND('Validation summary'!$B$2="2023-24",RO182="In-period"),AND('Validation summary'!$B$2="2024-25",RO182="In-period"),AND('Validation summary'!$B$2="2024-25",RO182="End of period",RO190="Revenue")),TRUE,FALSE)</f>
        <v>0</v>
      </c>
      <c r="RP183" s="201" t="b">
        <f>IF(OR(AND('Validation summary'!$B$2="2022-23",RP182="In-period"),AND('Validation summary'!$B$2="2023-24",RP182="In-period"),AND('Validation summary'!$B$2="2024-25",RP182="In-period"),AND('Validation summary'!$B$2="2024-25",RP182="End of period",RP190="Revenue")),TRUE,FALSE)</f>
        <v>0</v>
      </c>
      <c r="RQ183" s="201" t="b">
        <f>IF(OR(AND('Validation summary'!$B$2="2022-23",RQ182="In-period"),AND('Validation summary'!$B$2="2023-24",RQ182="In-period"),AND('Validation summary'!$B$2="2024-25",RQ182="In-period"),AND('Validation summary'!$B$2="2024-25",RQ182="End of period",RQ190="Revenue")),TRUE,FALSE)</f>
        <v>0</v>
      </c>
      <c r="RR183" s="201" t="b">
        <f>IF(OR(AND('Validation summary'!$B$2="2022-23",RR182="In-period"),AND('Validation summary'!$B$2="2023-24",RR182="In-period"),AND('Validation summary'!$B$2="2024-25",RR182="In-period"),AND('Validation summary'!$B$2="2024-25",RR182="End of period",RR190="Revenue")),TRUE,FALSE)</f>
        <v>0</v>
      </c>
      <c r="RS183" s="201" t="b">
        <f>IF(OR(AND('Validation summary'!$B$2="2022-23",RS182="In-period"),AND('Validation summary'!$B$2="2023-24",RS182="In-period"),AND('Validation summary'!$B$2="2024-25",RS182="In-period"),AND('Validation summary'!$B$2="2024-25",RS182="End of period",RS190="Revenue")),TRUE,FALSE)</f>
        <v>0</v>
      </c>
      <c r="RT183" s="201" t="b">
        <f>IF(OR(AND('Validation summary'!$B$2="2022-23",RT182="In-period"),AND('Validation summary'!$B$2="2023-24",RT182="In-period"),AND('Validation summary'!$B$2="2024-25",RT182="In-period"),AND('Validation summary'!$B$2="2024-25",RT182="End of period",RT190="Revenue")),TRUE,FALSE)</f>
        <v>0</v>
      </c>
      <c r="RU183" s="201" t="b">
        <f>IF(OR(AND('Validation summary'!$B$2="2022-23",RU182="In-period"),AND('Validation summary'!$B$2="2023-24",RU182="In-period"),AND('Validation summary'!$B$2="2024-25",RU182="In-period"),AND('Validation summary'!$B$2="2024-25",RU182="End of period",RU190="Revenue")),TRUE,FALSE)</f>
        <v>0</v>
      </c>
      <c r="RV183" s="201" t="b">
        <f>IF(OR(AND('Validation summary'!$B$2="2022-23",RV182="In-period"),AND('Validation summary'!$B$2="2023-24",RV182="In-period"),AND('Validation summary'!$B$2="2024-25",RV182="In-period"),AND('Validation summary'!$B$2="2024-25",RV182="End of period",RV190="Revenue")),TRUE,FALSE)</f>
        <v>0</v>
      </c>
      <c r="RW183" s="201" t="b">
        <f>IF(OR(AND('Validation summary'!$B$2="2022-23",RW182="In-period"),AND('Validation summary'!$B$2="2023-24",RW182="In-period"),AND('Validation summary'!$B$2="2024-25",RW182="In-period"),AND('Validation summary'!$B$2="2024-25",RW182="End of period",RW190="Revenue")),TRUE,FALSE)</f>
        <v>0</v>
      </c>
      <c r="RX183" s="201" t="b">
        <f>IF(OR(AND('Validation summary'!$B$2="2022-23",RX182="In-period"),AND('Validation summary'!$B$2="2023-24",RX182="In-period"),AND('Validation summary'!$B$2="2024-25",RX182="In-period"),AND('Validation summary'!$B$2="2024-25",RX182="End of period",RX190="Revenue")),TRUE,FALSE)</f>
        <v>0</v>
      </c>
      <c r="RY183" s="201" t="b">
        <f>IF(OR(AND('Validation summary'!$B$2="2022-23",RY182="In-period"),AND('Validation summary'!$B$2="2023-24",RY182="In-period"),AND('Validation summary'!$B$2="2024-25",RY182="In-period"),AND('Validation summary'!$B$2="2024-25",RY182="End of period",RY190="Revenue")),TRUE,FALSE)</f>
        <v>0</v>
      </c>
      <c r="RZ183" s="201" t="b">
        <f>IF(OR(AND('Validation summary'!$B$2="2022-23",RZ182="In-period"),AND('Validation summary'!$B$2="2023-24",RZ182="In-period"),AND('Validation summary'!$B$2="2024-25",RZ182="In-period"),AND('Validation summary'!$B$2="2024-25",RZ182="End of period",RZ190="Revenue")),TRUE,FALSE)</f>
        <v>0</v>
      </c>
      <c r="SA183" s="201" t="b">
        <f>IF(OR(AND('Validation summary'!$B$2="2022-23",SA182="In-period"),AND('Validation summary'!$B$2="2023-24",SA182="In-period"),AND('Validation summary'!$B$2="2024-25",SA182="In-period"),AND('Validation summary'!$B$2="2024-25",SA182="End of period",SA190="Revenue")),TRUE,FALSE)</f>
        <v>0</v>
      </c>
      <c r="SB183" s="201" t="b">
        <f>IF(OR(AND('Validation summary'!$B$2="2022-23",SB182="In-period"),AND('Validation summary'!$B$2="2023-24",SB182="In-period"),AND('Validation summary'!$B$2="2024-25",SB182="In-period"),AND('Validation summary'!$B$2="2024-25",SB182="End of period",SB190="Revenue")),TRUE,FALSE)</f>
        <v>0</v>
      </c>
      <c r="SC183" s="201" t="b">
        <f>IF(OR(AND('Validation summary'!$B$2="2022-23",SC182="In-period"),AND('Validation summary'!$B$2="2023-24",SC182="In-period"),AND('Validation summary'!$B$2="2024-25",SC182="In-period"),AND('Validation summary'!$B$2="2024-25",SC182="End of period",SC190="Revenue")),TRUE,FALSE)</f>
        <v>0</v>
      </c>
      <c r="SD183" s="201" t="b">
        <f>IF(OR(AND('Validation summary'!$B$2="2022-23",SD182="In-period"),AND('Validation summary'!$B$2="2023-24",SD182="In-period"),AND('Validation summary'!$B$2="2024-25",SD182="In-period"),AND('Validation summary'!$B$2="2024-25",SD182="End of period",SD190="Revenue")),TRUE,FALSE)</f>
        <v>0</v>
      </c>
      <c r="SE183" s="201" t="b">
        <f>IF(OR(AND('Validation summary'!$B$2="2022-23",SE182="In-period"),AND('Validation summary'!$B$2="2023-24",SE182="In-period"),AND('Validation summary'!$B$2="2024-25",SE182="In-period"),AND('Validation summary'!$B$2="2024-25",SE182="End of period",SE190="Revenue")),TRUE,FALSE)</f>
        <v>0</v>
      </c>
      <c r="SF183" s="201" t="b">
        <f>IF(OR(AND('Validation summary'!$B$2="2022-23",SF182="In-period"),AND('Validation summary'!$B$2="2023-24",SF182="In-period"),AND('Validation summary'!$B$2="2024-25",SF182="In-period"),AND('Validation summary'!$B$2="2024-25",SF182="End of period",SF190="Revenue")),TRUE,FALSE)</f>
        <v>0</v>
      </c>
      <c r="SG183" s="201" t="b">
        <f>IF(OR(AND('Validation summary'!$B$2="2022-23",SG182="In-period"),AND('Validation summary'!$B$2="2023-24",SG182="In-period"),AND('Validation summary'!$B$2="2024-25",SG182="In-period"),AND('Validation summary'!$B$2="2024-25",SG182="End of period",SG190="Revenue")),TRUE,FALSE)</f>
        <v>0</v>
      </c>
      <c r="SH183" s="201" t="b">
        <f>IF(OR(AND('Validation summary'!$B$2="2022-23",SH182="In-period"),AND('Validation summary'!$B$2="2023-24",SH182="In-period"),AND('Validation summary'!$B$2="2024-25",SH182="In-period"),AND('Validation summary'!$B$2="2024-25",SH182="End of period",SH190="Revenue")),TRUE,FALSE)</f>
        <v>0</v>
      </c>
      <c r="SI183" s="201" t="b">
        <f>IF(OR(AND('Validation summary'!$B$2="2022-23",SI182="In-period"),AND('Validation summary'!$B$2="2023-24",SI182="In-period"),AND('Validation summary'!$B$2="2024-25",SI182="In-period"),AND('Validation summary'!$B$2="2024-25",SI182="End of period",SI190="Revenue")),TRUE,FALSE)</f>
        <v>0</v>
      </c>
      <c r="SJ183" s="201" t="b">
        <f>IF(OR(AND('Validation summary'!$B$2="2022-23",SJ182="In-period"),AND('Validation summary'!$B$2="2023-24",SJ182="In-period"),AND('Validation summary'!$B$2="2024-25",SJ182="In-period"),AND('Validation summary'!$B$2="2024-25",SJ182="End of period",SJ190="Revenue")),TRUE,FALSE)</f>
        <v>0</v>
      </c>
      <c r="SK183" s="201" t="b">
        <f>IF(OR(AND('Validation summary'!$B$2="2022-23",SK182="In-period"),AND('Validation summary'!$B$2="2023-24",SK182="In-period"),AND('Validation summary'!$B$2="2024-25",SK182="In-period"),AND('Validation summary'!$B$2="2024-25",SK182="End of period",SK190="Revenue")),TRUE,FALSE)</f>
        <v>0</v>
      </c>
      <c r="SL183" s="201" t="b">
        <f>IF(OR(AND('Validation summary'!$B$2="2022-23",SL182="In-period"),AND('Validation summary'!$B$2="2023-24",SL182="In-period"),AND('Validation summary'!$B$2="2024-25",SL182="In-period"),AND('Validation summary'!$B$2="2024-25",SL182="End of period",SL190="Revenue")),TRUE,FALSE)</f>
        <v>0</v>
      </c>
      <c r="SM183" s="201" t="b">
        <f>IF(OR(AND('Validation summary'!$B$2="2022-23",SM182="In-period"),AND('Validation summary'!$B$2="2023-24",SM182="In-period"),AND('Validation summary'!$B$2="2024-25",SM182="In-period"),AND('Validation summary'!$B$2="2024-25",SM182="End of period",SM190="Revenue")),TRUE,FALSE)</f>
        <v>0</v>
      </c>
      <c r="SN183" s="201" t="b">
        <f>IF(OR(AND('Validation summary'!$B$2="2022-23",SN182="In-period"),AND('Validation summary'!$B$2="2023-24",SN182="In-period"),AND('Validation summary'!$B$2="2024-25",SN182="In-period"),AND('Validation summary'!$B$2="2024-25",SN182="End of period",SN190="Revenue")),TRUE,FALSE)</f>
        <v>0</v>
      </c>
      <c r="SO183" s="201" t="b">
        <f>IF(OR(AND('Validation summary'!$B$2="2022-23",SO182="In-period"),AND('Validation summary'!$B$2="2023-24",SO182="In-period"),AND('Validation summary'!$B$2="2024-25",SO182="In-period"),AND('Validation summary'!$B$2="2024-25",SO182="End of period",SO190="Revenue")),TRUE,FALSE)</f>
        <v>0</v>
      </c>
      <c r="SP183" s="201" t="b">
        <f>IF(OR(AND('Validation summary'!$B$2="2022-23",SP182="In-period"),AND('Validation summary'!$B$2="2023-24",SP182="In-period"),AND('Validation summary'!$B$2="2024-25",SP182="In-period"),AND('Validation summary'!$B$2="2024-25",SP182="End of period",SP190="Revenue")),TRUE,FALSE)</f>
        <v>0</v>
      </c>
      <c r="SQ183" s="201" t="b">
        <f>IF(OR(AND('Validation summary'!$B$2="2022-23",SQ182="In-period"),AND('Validation summary'!$B$2="2023-24",SQ182="In-period"),AND('Validation summary'!$B$2="2024-25",SQ182="In-period"),AND('Validation summary'!$B$2="2024-25",SQ182="End of period",SQ190="Revenue")),TRUE,FALSE)</f>
        <v>0</v>
      </c>
      <c r="SR183" s="201" t="b">
        <f>IF(OR(AND('Validation summary'!$B$2="2022-23",SR182="In-period"),AND('Validation summary'!$B$2="2023-24",SR182="In-period"),AND('Validation summary'!$B$2="2024-25",SR182="In-period"),AND('Validation summary'!$B$2="2024-25",SR182="End of period",SR190="Revenue")),TRUE,FALSE)</f>
        <v>0</v>
      </c>
      <c r="SS183" s="201" t="b">
        <f>IF(OR(AND('Validation summary'!$B$2="2022-23",SS182="In-period"),AND('Validation summary'!$B$2="2023-24",SS182="In-period"),AND('Validation summary'!$B$2="2024-25",SS182="In-period"),AND('Validation summary'!$B$2="2024-25",SS182="End of period",SS190="Revenue")),TRUE,FALSE)</f>
        <v>0</v>
      </c>
      <c r="ST183" s="201" t="b">
        <f>IF(OR(AND('Validation summary'!$B$2="2022-23",ST182="In-period"),AND('Validation summary'!$B$2="2023-24",ST182="In-period"),AND('Validation summary'!$B$2="2024-25",ST182="In-period"),AND('Validation summary'!$B$2="2024-25",ST182="End of period",ST190="Revenue")),TRUE,FALSE)</f>
        <v>0</v>
      </c>
      <c r="SU183" s="201" t="b">
        <f>IF(OR(AND('Validation summary'!$B$2="2022-23",SU182="In-period"),AND('Validation summary'!$B$2="2023-24",SU182="In-period"),AND('Validation summary'!$B$2="2024-25",SU182="In-period"),AND('Validation summary'!$B$2="2024-25",SU182="End of period",SU190="Revenue")),TRUE,FALSE)</f>
        <v>0</v>
      </c>
      <c r="SV183" s="201" t="b">
        <f>IF(OR(AND('Validation summary'!$B$2="2022-23",SV182="In-period"),AND('Validation summary'!$B$2="2023-24",SV182="In-period"),AND('Validation summary'!$B$2="2024-25",SV182="In-period"),AND('Validation summary'!$B$2="2024-25",SV182="End of period",SV190="Revenue")),TRUE,FALSE)</f>
        <v>0</v>
      </c>
      <c r="SW183" s="201" t="b">
        <f>IF(OR(AND('Validation summary'!$B$2="2022-23",SW182="In-period"),AND('Validation summary'!$B$2="2023-24",SW182="In-period"),AND('Validation summary'!$B$2="2024-25",SW182="In-period"),AND('Validation summary'!$B$2="2024-25",SW182="End of period",SW190="Revenue")),TRUE,FALSE)</f>
        <v>0</v>
      </c>
      <c r="SX183" s="201" t="b">
        <f>IF(OR(AND('Validation summary'!$B$2="2022-23",SX182="In-period"),AND('Validation summary'!$B$2="2023-24",SX182="In-period"),AND('Validation summary'!$B$2="2024-25",SX182="In-period"),AND('Validation summary'!$B$2="2024-25",SX182="End of period",SX190="Revenue")),TRUE,FALSE)</f>
        <v>0</v>
      </c>
      <c r="SY183" s="201" t="b">
        <f>IF(OR(AND('Validation summary'!$B$2="2022-23",SY182="In-period"),AND('Validation summary'!$B$2="2023-24",SY182="In-period"),AND('Validation summary'!$B$2="2024-25",SY182="In-period"),AND('Validation summary'!$B$2="2024-25",SY182="End of period",SY190="Revenue")),TRUE,FALSE)</f>
        <v>0</v>
      </c>
      <c r="SZ183" s="201" t="b">
        <f>IF(OR(AND('Validation summary'!$B$2="2022-23",SZ182="In-period"),AND('Validation summary'!$B$2="2023-24",SZ182="In-period"),AND('Validation summary'!$B$2="2024-25",SZ182="In-period"),AND('Validation summary'!$B$2="2024-25",SZ182="End of period",SZ190="Revenue")),TRUE,FALSE)</f>
        <v>0</v>
      </c>
      <c r="TA183" s="201" t="b">
        <f>IF(OR(AND('Validation summary'!$B$2="2022-23",TA182="In-period"),AND('Validation summary'!$B$2="2023-24",TA182="In-period"),AND('Validation summary'!$B$2="2024-25",TA182="In-period"),AND('Validation summary'!$B$2="2024-25",TA182="End of period",TA190="Revenue")),TRUE,FALSE)</f>
        <v>0</v>
      </c>
      <c r="TB183" s="201" t="b">
        <f>IF(OR(AND('Validation summary'!$B$2="2022-23",TB182="In-period"),AND('Validation summary'!$B$2="2023-24",TB182="In-period"),AND('Validation summary'!$B$2="2024-25",TB182="In-period"),AND('Validation summary'!$B$2="2024-25",TB182="End of period",TB190="Revenue")),TRUE,FALSE)</f>
        <v>0</v>
      </c>
      <c r="TC183" s="201" t="b">
        <f>IF(OR(AND('Validation summary'!$B$2="2022-23",TC182="In-period"),AND('Validation summary'!$B$2="2023-24",TC182="In-period"),AND('Validation summary'!$B$2="2024-25",TC182="In-period"),AND('Validation summary'!$B$2="2024-25",TC182="End of period",TC190="Revenue")),TRUE,FALSE)</f>
        <v>0</v>
      </c>
      <c r="TD183" s="201" t="b">
        <f>IF(OR(AND('Validation summary'!$B$2="2022-23",TD182="In-period"),AND('Validation summary'!$B$2="2023-24",TD182="In-period"),AND('Validation summary'!$B$2="2024-25",TD182="In-period"),AND('Validation summary'!$B$2="2024-25",TD182="End of period",TD190="Revenue")),TRUE,FALSE)</f>
        <v>0</v>
      </c>
      <c r="TE183" s="201" t="b">
        <f>IF(OR(AND('Validation summary'!$B$2="2022-23",TE182="In-period"),AND('Validation summary'!$B$2="2023-24",TE182="In-period"),AND('Validation summary'!$B$2="2024-25",TE182="In-period"),AND('Validation summary'!$B$2="2024-25",TE182="End of period",TE190="Revenue")),TRUE,FALSE)</f>
        <v>0</v>
      </c>
      <c r="TF183" s="201" t="b">
        <f>IF(OR(AND('Validation summary'!$B$2="2022-23",TF182="In-period"),AND('Validation summary'!$B$2="2023-24",TF182="In-period"),AND('Validation summary'!$B$2="2024-25",TF182="In-period"),AND('Validation summary'!$B$2="2024-25",TF182="End of period",TF190="Revenue")),TRUE,FALSE)</f>
        <v>0</v>
      </c>
      <c r="TG183" s="201" t="b">
        <f>IF(OR(AND('Validation summary'!$B$2="2022-23",TG182="In-period"),AND('Validation summary'!$B$2="2023-24",TG182="In-period"),AND('Validation summary'!$B$2="2024-25",TG182="In-period"),AND('Validation summary'!$B$2="2024-25",TG182="End of period",TG190="Revenue")),TRUE,FALSE)</f>
        <v>0</v>
      </c>
      <c r="TH183" s="201" t="b">
        <f>IF(OR(AND('Validation summary'!$B$2="2022-23",TH182="In-period"),AND('Validation summary'!$B$2="2023-24",TH182="In-period"),AND('Validation summary'!$B$2="2024-25",TH182="In-period"),AND('Validation summary'!$B$2="2024-25",TH182="End of period",TH190="Revenue")),TRUE,FALSE)</f>
        <v>0</v>
      </c>
      <c r="TI183" s="201" t="b">
        <f>IF(OR(AND('Validation summary'!$B$2="2022-23",TI182="In-period"),AND('Validation summary'!$B$2="2023-24",TI182="In-period"),AND('Validation summary'!$B$2="2024-25",TI182="In-period"),AND('Validation summary'!$B$2="2024-25",TI182="End of period",TI190="Revenue")),TRUE,FALSE)</f>
        <v>0</v>
      </c>
      <c r="TJ183" s="201" t="b">
        <f>IF(OR(AND('Validation summary'!$B$2="2022-23",TJ182="In-period"),AND('Validation summary'!$B$2="2023-24",TJ182="In-period"),AND('Validation summary'!$B$2="2024-25",TJ182="In-period"),AND('Validation summary'!$B$2="2024-25",TJ182="End of period",TJ190="Revenue")),TRUE,FALSE)</f>
        <v>0</v>
      </c>
      <c r="TK183" s="201" t="b">
        <f>IF(OR(AND('Validation summary'!$B$2="2022-23",TK182="In-period"),AND('Validation summary'!$B$2="2023-24",TK182="In-period"),AND('Validation summary'!$B$2="2024-25",TK182="In-period"),AND('Validation summary'!$B$2="2024-25",TK182="End of period",TK190="Revenue")),TRUE,FALSE)</f>
        <v>0</v>
      </c>
      <c r="TL183" s="201" t="b">
        <f>IF(OR(AND('Validation summary'!$B$2="2022-23",TL182="In-period"),AND('Validation summary'!$B$2="2023-24",TL182="In-period"),AND('Validation summary'!$B$2="2024-25",TL182="In-period"),AND('Validation summary'!$B$2="2024-25",TL182="End of period",TL190="Revenue")),TRUE,FALSE)</f>
        <v>0</v>
      </c>
      <c r="TM183" s="201" t="b">
        <f>IF(OR(AND('Validation summary'!$B$2="2022-23",TM182="In-period"),AND('Validation summary'!$B$2="2023-24",TM182="In-period"),AND('Validation summary'!$B$2="2024-25",TM182="In-period"),AND('Validation summary'!$B$2="2024-25",TM182="End of period",TM190="Revenue")),TRUE,FALSE)</f>
        <v>0</v>
      </c>
      <c r="TN183" s="201" t="b">
        <f>IF(OR(AND('Validation summary'!$B$2="2022-23",TN182="In-period"),AND('Validation summary'!$B$2="2023-24",TN182="In-period"),AND('Validation summary'!$B$2="2024-25",TN182="In-period"),AND('Validation summary'!$B$2="2024-25",TN182="End of period",TN190="Revenue")),TRUE,FALSE)</f>
        <v>0</v>
      </c>
      <c r="TO183" s="201" t="b">
        <f>IF(OR(AND('Validation summary'!$B$2="2022-23",TO182="In-period"),AND('Validation summary'!$B$2="2023-24",TO182="In-period"),AND('Validation summary'!$B$2="2024-25",TO182="In-period"),AND('Validation summary'!$B$2="2024-25",TO182="End of period",TO190="Revenue")),TRUE,FALSE)</f>
        <v>0</v>
      </c>
      <c r="TP183" s="201" t="b">
        <f>IF(OR(AND('Validation summary'!$B$2="2022-23",TP182="In-period"),AND('Validation summary'!$B$2="2023-24",TP182="In-period"),AND('Validation summary'!$B$2="2024-25",TP182="In-period"),AND('Validation summary'!$B$2="2024-25",TP182="End of period",TP190="Revenue")),TRUE,FALSE)</f>
        <v>0</v>
      </c>
      <c r="TQ183" s="201" t="b">
        <f>IF(OR(AND('Validation summary'!$B$2="2022-23",TQ182="In-period"),AND('Validation summary'!$B$2="2023-24",TQ182="In-period"),AND('Validation summary'!$B$2="2024-25",TQ182="In-period"),AND('Validation summary'!$B$2="2024-25",TQ182="End of period",TQ190="Revenue")),TRUE,FALSE)</f>
        <v>0</v>
      </c>
      <c r="TR183" s="201" t="b">
        <f>IF(OR(AND('Validation summary'!$B$2="2022-23",TR182="In-period"),AND('Validation summary'!$B$2="2023-24",TR182="In-period"),AND('Validation summary'!$B$2="2024-25",TR182="In-period"),AND('Validation summary'!$B$2="2024-25",TR182="End of period",TR190="Revenue")),TRUE,FALSE)</f>
        <v>0</v>
      </c>
      <c r="TS183" s="201" t="b">
        <f>IF(OR(AND('Validation summary'!$B$2="2022-23",TS182="In-period"),AND('Validation summary'!$B$2="2023-24",TS182="In-period"),AND('Validation summary'!$B$2="2024-25",TS182="In-period"),AND('Validation summary'!$B$2="2024-25",TS182="End of period",TS190="Revenue")),TRUE,FALSE)</f>
        <v>0</v>
      </c>
      <c r="TT183" s="201" t="b">
        <f>IF(OR(AND('Validation summary'!$B$2="2022-23",TT182="In-period"),AND('Validation summary'!$B$2="2023-24",TT182="In-period"),AND('Validation summary'!$B$2="2024-25",TT182="In-period"),AND('Validation summary'!$B$2="2024-25",TT182="End of period",TT190="Revenue")),TRUE,FALSE)</f>
        <v>0</v>
      </c>
      <c r="TU183" s="201" t="b">
        <f>IF(OR(AND('Validation summary'!$B$2="2022-23",TU182="In-period"),AND('Validation summary'!$B$2="2023-24",TU182="In-period"),AND('Validation summary'!$B$2="2024-25",TU182="In-period"),AND('Validation summary'!$B$2="2024-25",TU182="End of period",TU190="Revenue")),TRUE,FALSE)</f>
        <v>0</v>
      </c>
      <c r="TV183" s="201" t="b">
        <f>IF(OR(AND('Validation summary'!$B$2="2022-23",TV182="In-period"),AND('Validation summary'!$B$2="2023-24",TV182="In-period"),AND('Validation summary'!$B$2="2024-25",TV182="In-period"),AND('Validation summary'!$B$2="2024-25",TV182="End of period",TV190="Revenue")),TRUE,FALSE)</f>
        <v>0</v>
      </c>
      <c r="TW183" s="201" t="b">
        <f>IF(OR(AND('Validation summary'!$B$2="2022-23",TW182="In-period"),AND('Validation summary'!$B$2="2023-24",TW182="In-period"),AND('Validation summary'!$B$2="2024-25",TW182="In-period"),AND('Validation summary'!$B$2="2024-25",TW182="End of period",TW190="Revenue")),TRUE,FALSE)</f>
        <v>0</v>
      </c>
      <c r="TX183" s="201" t="b">
        <f>IF(OR(AND('Validation summary'!$B$2="2022-23",TX182="In-period"),AND('Validation summary'!$B$2="2023-24",TX182="In-period"),AND('Validation summary'!$B$2="2024-25",TX182="In-period"),AND('Validation summary'!$B$2="2024-25",TX182="End of period",TX190="Revenue")),TRUE,FALSE)</f>
        <v>0</v>
      </c>
      <c r="TY183" s="201" t="b">
        <f>IF(OR(AND('Validation summary'!$B$2="2022-23",TY182="In-period"),AND('Validation summary'!$B$2="2023-24",TY182="In-period"),AND('Validation summary'!$B$2="2024-25",TY182="In-period"),AND('Validation summary'!$B$2="2024-25",TY182="End of period",TY190="Revenue")),TRUE,FALSE)</f>
        <v>0</v>
      </c>
      <c r="TZ183" s="201" t="b">
        <f>IF(OR(AND('Validation summary'!$B$2="2022-23",TZ182="In-period"),AND('Validation summary'!$B$2="2023-24",TZ182="In-period"),AND('Validation summary'!$B$2="2024-25",TZ182="In-period"),AND('Validation summary'!$B$2="2024-25",TZ182="End of period",TZ190="Revenue")),TRUE,FALSE)</f>
        <v>0</v>
      </c>
      <c r="UA183" s="201" t="b">
        <f>IF(OR(AND('Validation summary'!$B$2="2022-23",UA182="In-period"),AND('Validation summary'!$B$2="2023-24",UA182="In-period"),AND('Validation summary'!$B$2="2024-25",UA182="In-period"),AND('Validation summary'!$B$2="2024-25",UA182="End of period",UA190="Revenue")),TRUE,FALSE)</f>
        <v>0</v>
      </c>
      <c r="UB183" s="201" t="b">
        <f>IF(OR(AND('Validation summary'!$B$2="2022-23",UB182="In-period"),AND('Validation summary'!$B$2="2023-24",UB182="In-period"),AND('Validation summary'!$B$2="2024-25",UB182="In-period"),AND('Validation summary'!$B$2="2024-25",UB182="End of period",UB190="Revenue")),TRUE,FALSE)</f>
        <v>0</v>
      </c>
      <c r="UC183" s="201" t="b">
        <f>IF(OR(AND('Validation summary'!$B$2="2022-23",UC182="In-period"),AND('Validation summary'!$B$2="2023-24",UC182="In-period"),AND('Validation summary'!$B$2="2024-25",UC182="In-period"),AND('Validation summary'!$B$2="2024-25",UC182="End of period",UC190="Revenue")),TRUE,FALSE)</f>
        <v>0</v>
      </c>
      <c r="UD183" s="201" t="b">
        <f>IF(OR(AND('Validation summary'!$B$2="2022-23",UD182="In-period"),AND('Validation summary'!$B$2="2023-24",UD182="In-period"),AND('Validation summary'!$B$2="2024-25",UD182="In-period"),AND('Validation summary'!$B$2="2024-25",UD182="End of period",UD190="Revenue")),TRUE,FALSE)</f>
        <v>0</v>
      </c>
      <c r="UE183" s="201" t="b">
        <f>IF(OR(AND('Validation summary'!$B$2="2022-23",UE182="In-period"),AND('Validation summary'!$B$2="2023-24",UE182="In-period"),AND('Validation summary'!$B$2="2024-25",UE182="In-period"),AND('Validation summary'!$B$2="2024-25",UE182="End of period",UE190="Revenue")),TRUE,FALSE)</f>
        <v>0</v>
      </c>
      <c r="UF183" s="201" t="b">
        <f>IF(OR(AND('Validation summary'!$B$2="2022-23",UF182="In-period"),AND('Validation summary'!$B$2="2023-24",UF182="In-period"),AND('Validation summary'!$B$2="2024-25",UF182="In-period"),AND('Validation summary'!$B$2="2024-25",UF182="End of period",UF190="Revenue")),TRUE,FALSE)</f>
        <v>0</v>
      </c>
      <c r="UG183" s="201" t="b">
        <f>IF(OR(AND('Validation summary'!$B$2="2022-23",UG182="In-period"),AND('Validation summary'!$B$2="2023-24",UG182="In-period"),AND('Validation summary'!$B$2="2024-25",UG182="In-period"),AND('Validation summary'!$B$2="2024-25",UG182="End of period",UG190="Revenue")),TRUE,FALSE)</f>
        <v>0</v>
      </c>
      <c r="UH183" s="201" t="b">
        <f>IF(OR(AND('Validation summary'!$B$2="2022-23",UH182="In-period"),AND('Validation summary'!$B$2="2023-24",UH182="In-period"),AND('Validation summary'!$B$2="2024-25",UH182="In-period"),AND('Validation summary'!$B$2="2024-25",UH182="End of period",UH190="Revenue")),TRUE,FALSE)</f>
        <v>0</v>
      </c>
      <c r="UI183" s="201" t="b">
        <f>IF(OR(AND('Validation summary'!$B$2="2022-23",UI182="In-period"),AND('Validation summary'!$B$2="2023-24",UI182="In-period"),AND('Validation summary'!$B$2="2024-25",UI182="In-period"),AND('Validation summary'!$B$2="2024-25",UI182="End of period",UI190="Revenue")),TRUE,FALSE)</f>
        <v>0</v>
      </c>
      <c r="UJ183" s="201" t="b">
        <f>IF(OR(AND('Validation summary'!$B$2="2022-23",UJ182="In-period"),AND('Validation summary'!$B$2="2023-24",UJ182="In-period"),AND('Validation summary'!$B$2="2024-25",UJ182="In-period"),AND('Validation summary'!$B$2="2024-25",UJ182="End of period",UJ190="Revenue")),TRUE,FALSE)</f>
        <v>0</v>
      </c>
      <c r="UK183" s="201" t="b">
        <f>IF(OR(AND('Validation summary'!$B$2="2022-23",UK182="In-period"),AND('Validation summary'!$B$2="2023-24",UK182="In-period"),AND('Validation summary'!$B$2="2024-25",UK182="In-period"),AND('Validation summary'!$B$2="2024-25",UK182="End of period",UK190="Revenue")),TRUE,FALSE)</f>
        <v>0</v>
      </c>
      <c r="UL183" s="201" t="b">
        <f>IF(OR(AND('Validation summary'!$B$2="2022-23",UL182="In-period"),AND('Validation summary'!$B$2="2023-24",UL182="In-period"),AND('Validation summary'!$B$2="2024-25",UL182="In-period"),AND('Validation summary'!$B$2="2024-25",UL182="End of period",UL190="Revenue")),TRUE,FALSE)</f>
        <v>0</v>
      </c>
      <c r="UM183" s="201" t="b">
        <f>IF(OR(AND('Validation summary'!$B$2="2022-23",UM182="In-period"),AND('Validation summary'!$B$2="2023-24",UM182="In-period"),AND('Validation summary'!$B$2="2024-25",UM182="In-period"),AND('Validation summary'!$B$2="2024-25",UM182="End of period",UM190="Revenue")),TRUE,FALSE)</f>
        <v>0</v>
      </c>
      <c r="UN183" s="201" t="b">
        <f>IF(OR(AND('Validation summary'!$B$2="2022-23",UN182="In-period"),AND('Validation summary'!$B$2="2023-24",UN182="In-period"),AND('Validation summary'!$B$2="2024-25",UN182="In-period"),AND('Validation summary'!$B$2="2024-25",UN182="End of period",UN190="Revenue")),TRUE,FALSE)</f>
        <v>0</v>
      </c>
      <c r="UO183" s="201" t="b">
        <f>IF(OR(AND('Validation summary'!$B$2="2022-23",UO182="In-period"),AND('Validation summary'!$B$2="2023-24",UO182="In-period"),AND('Validation summary'!$B$2="2024-25",UO182="In-period"),AND('Validation summary'!$B$2="2024-25",UO182="End of period",UO190="Revenue")),TRUE,FALSE)</f>
        <v>0</v>
      </c>
      <c r="UP183" s="201" t="b">
        <f>IF(OR(AND('Validation summary'!$B$2="2022-23",UP182="In-period"),AND('Validation summary'!$B$2="2023-24",UP182="In-period"),AND('Validation summary'!$B$2="2024-25",UP182="In-period"),AND('Validation summary'!$B$2="2024-25",UP182="End of period",UP190="Revenue")),TRUE,FALSE)</f>
        <v>0</v>
      </c>
      <c r="UQ183" s="201" t="b">
        <f>IF(OR(AND('Validation summary'!$B$2="2022-23",UQ182="In-period"),AND('Validation summary'!$B$2="2023-24",UQ182="In-period"),AND('Validation summary'!$B$2="2024-25",UQ182="In-period"),AND('Validation summary'!$B$2="2024-25",UQ182="End of period",UQ190="Revenue")),TRUE,FALSE)</f>
        <v>0</v>
      </c>
      <c r="UR183" s="201" t="b">
        <f>IF(OR(AND('Validation summary'!$B$2="2022-23",UR182="In-period"),AND('Validation summary'!$B$2="2023-24",UR182="In-period"),AND('Validation summary'!$B$2="2024-25",UR182="In-period"),AND('Validation summary'!$B$2="2024-25",UR182="End of period",UR190="Revenue")),TRUE,FALSE)</f>
        <v>0</v>
      </c>
      <c r="US183" s="201" t="b">
        <f>IF(OR(AND('Validation summary'!$B$2="2022-23",US182="In-period"),AND('Validation summary'!$B$2="2023-24",US182="In-period"),AND('Validation summary'!$B$2="2024-25",US182="In-period"),AND('Validation summary'!$B$2="2024-25",US182="End of period",US190="Revenue")),TRUE,FALSE)</f>
        <v>0</v>
      </c>
      <c r="UT183" s="201" t="b">
        <f>IF(OR(AND('Validation summary'!$B$2="2022-23",UT182="In-period"),AND('Validation summary'!$B$2="2023-24",UT182="In-period"),AND('Validation summary'!$B$2="2024-25",UT182="In-period"),AND('Validation summary'!$B$2="2024-25",UT182="End of period",UT190="Revenue")),TRUE,FALSE)</f>
        <v>0</v>
      </c>
      <c r="UU183" s="201" t="b">
        <f>IF(OR(AND('Validation summary'!$B$2="2022-23",UU182="In-period"),AND('Validation summary'!$B$2="2023-24",UU182="In-period"),AND('Validation summary'!$B$2="2024-25",UU182="In-period"),AND('Validation summary'!$B$2="2024-25",UU182="End of period",UU190="Revenue")),TRUE,FALSE)</f>
        <v>0</v>
      </c>
      <c r="UV183" s="201" t="b">
        <f>IF(OR(AND('Validation summary'!$B$2="2022-23",UV182="In-period"),AND('Validation summary'!$B$2="2023-24",UV182="In-period"),AND('Validation summary'!$B$2="2024-25",UV182="In-period"),AND('Validation summary'!$B$2="2024-25",UV182="End of period",UV190="Revenue")),TRUE,FALSE)</f>
        <v>0</v>
      </c>
      <c r="UW183" s="201" t="b">
        <f>IF(OR(AND('Validation summary'!$B$2="2022-23",UW182="In-period"),AND('Validation summary'!$B$2="2023-24",UW182="In-period"),AND('Validation summary'!$B$2="2024-25",UW182="In-period"),AND('Validation summary'!$B$2="2024-25",UW182="End of period",UW190="Revenue")),TRUE,FALSE)</f>
        <v>0</v>
      </c>
      <c r="UX183" s="201" t="b">
        <f>IF(OR(AND('Validation summary'!$B$2="2022-23",UX182="In-period"),AND('Validation summary'!$B$2="2023-24",UX182="In-period"),AND('Validation summary'!$B$2="2024-25",UX182="In-period"),AND('Validation summary'!$B$2="2024-25",UX182="End of period",UX190="Revenue")),TRUE,FALSE)</f>
        <v>0</v>
      </c>
      <c r="UY183" s="201" t="b">
        <f>IF(OR(AND('Validation summary'!$B$2="2022-23",UY182="In-period"),AND('Validation summary'!$B$2="2023-24",UY182="In-period"),AND('Validation summary'!$B$2="2024-25",UY182="In-period"),AND('Validation summary'!$B$2="2024-25",UY182="End of period",UY190="Revenue")),TRUE,FALSE)</f>
        <v>0</v>
      </c>
      <c r="UZ183" s="201" t="b">
        <f>IF(OR(AND('Validation summary'!$B$2="2022-23",UZ182="In-period"),AND('Validation summary'!$B$2="2023-24",UZ182="In-period"),AND('Validation summary'!$B$2="2024-25",UZ182="In-period"),AND('Validation summary'!$B$2="2024-25",UZ182="End of period",UZ190="Revenue")),TRUE,FALSE)</f>
        <v>0</v>
      </c>
      <c r="VA183" s="201" t="b">
        <f>IF(OR(AND('Validation summary'!$B$2="2022-23",VA182="In-period"),AND('Validation summary'!$B$2="2023-24",VA182="In-period"),AND('Validation summary'!$B$2="2024-25",VA182="In-period"),AND('Validation summary'!$B$2="2024-25",VA182="End of period",VA190="Revenue")),TRUE,FALSE)</f>
        <v>0</v>
      </c>
      <c r="VB183" s="201" t="b">
        <f>IF(OR(AND('Validation summary'!$B$2="2022-23",VB182="In-period"),AND('Validation summary'!$B$2="2023-24",VB182="In-period"),AND('Validation summary'!$B$2="2024-25",VB182="In-period"),AND('Validation summary'!$B$2="2024-25",VB182="End of period",VB190="Revenue")),TRUE,FALSE)</f>
        <v>0</v>
      </c>
      <c r="VC183" s="201" t="b">
        <f>IF(OR(AND('Validation summary'!$B$2="2022-23",VC182="In-period"),AND('Validation summary'!$B$2="2023-24",VC182="In-period"),AND('Validation summary'!$B$2="2024-25",VC182="In-period"),AND('Validation summary'!$B$2="2024-25",VC182="End of period",VC190="Revenue")),TRUE,FALSE)</f>
        <v>0</v>
      </c>
      <c r="VD183" s="201" t="b">
        <f>IF(OR(AND('Validation summary'!$B$2="2022-23",VD182="In-period"),AND('Validation summary'!$B$2="2023-24",VD182="In-period"),AND('Validation summary'!$B$2="2024-25",VD182="In-period"),AND('Validation summary'!$B$2="2024-25",VD182="End of period",VD190="Revenue")),TRUE,FALSE)</f>
        <v>0</v>
      </c>
      <c r="VE183" s="201" t="b">
        <f>IF(OR(AND('Validation summary'!$B$2="2022-23",VE182="In-period"),AND('Validation summary'!$B$2="2023-24",VE182="In-period"),AND('Validation summary'!$B$2="2024-25",VE182="In-period"),AND('Validation summary'!$B$2="2024-25",VE182="End of period",VE190="Revenue")),TRUE,FALSE)</f>
        <v>0</v>
      </c>
      <c r="VF183" s="201" t="b">
        <f>IF(OR(AND('Validation summary'!$B$2="2022-23",VF182="In-period"),AND('Validation summary'!$B$2="2023-24",VF182="In-period"),AND('Validation summary'!$B$2="2024-25",VF182="In-period"),AND('Validation summary'!$B$2="2024-25",VF182="End of period",VF190="Revenue")),TRUE,FALSE)</f>
        <v>0</v>
      </c>
      <c r="VG183" s="201" t="b">
        <f>IF(OR(AND('Validation summary'!$B$2="2022-23",VG182="In-period"),AND('Validation summary'!$B$2="2023-24",VG182="In-period"),AND('Validation summary'!$B$2="2024-25",VG182="In-period"),AND('Validation summary'!$B$2="2024-25",VG182="End of period",VG190="Revenue")),TRUE,FALSE)</f>
        <v>0</v>
      </c>
      <c r="VH183" s="201" t="b">
        <f>IF(OR(AND('Validation summary'!$B$2="2022-23",VH182="In-period"),AND('Validation summary'!$B$2="2023-24",VH182="In-period"),AND('Validation summary'!$B$2="2024-25",VH182="In-period"),AND('Validation summary'!$B$2="2024-25",VH182="End of period",VH190="Revenue")),TRUE,FALSE)</f>
        <v>0</v>
      </c>
      <c r="VI183" s="201" t="b">
        <f>IF(OR(AND('Validation summary'!$B$2="2022-23",VI182="In-period"),AND('Validation summary'!$B$2="2023-24",VI182="In-period"),AND('Validation summary'!$B$2="2024-25",VI182="In-period"),AND('Validation summary'!$B$2="2024-25",VI182="End of period",VI190="Revenue")),TRUE,FALSE)</f>
        <v>0</v>
      </c>
      <c r="VJ183" s="201" t="b">
        <f>IF(OR(AND('Validation summary'!$B$2="2022-23",VJ182="In-period"),AND('Validation summary'!$B$2="2023-24",VJ182="In-period"),AND('Validation summary'!$B$2="2024-25",VJ182="In-period"),AND('Validation summary'!$B$2="2024-25",VJ182="End of period",VJ190="Revenue")),TRUE,FALSE)</f>
        <v>0</v>
      </c>
      <c r="VK183" s="201" t="b">
        <f>IF(OR(AND('Validation summary'!$B$2="2022-23",VK182="In-period"),AND('Validation summary'!$B$2="2023-24",VK182="In-period"),AND('Validation summary'!$B$2="2024-25",VK182="In-period"),AND('Validation summary'!$B$2="2024-25",VK182="End of period",VK190="Revenue")),TRUE,FALSE)</f>
        <v>0</v>
      </c>
      <c r="VL183" s="201" t="b">
        <f>IF(OR(AND('Validation summary'!$B$2="2022-23",VL182="In-period"),AND('Validation summary'!$B$2="2023-24",VL182="In-period"),AND('Validation summary'!$B$2="2024-25",VL182="In-period"),AND('Validation summary'!$B$2="2024-25",VL182="End of period",VL190="Revenue")),TRUE,FALSE)</f>
        <v>0</v>
      </c>
      <c r="VM183" s="201" t="b">
        <f>IF(OR(AND('Validation summary'!$B$2="2022-23",VM182="In-period"),AND('Validation summary'!$B$2="2023-24",VM182="In-period"),AND('Validation summary'!$B$2="2024-25",VM182="In-period"),AND('Validation summary'!$B$2="2024-25",VM182="End of period",VM190="Revenue")),TRUE,FALSE)</f>
        <v>0</v>
      </c>
      <c r="VN183" s="201" t="b">
        <f>IF(OR(AND('Validation summary'!$B$2="2022-23",VN182="In-period"),AND('Validation summary'!$B$2="2023-24",VN182="In-period"),AND('Validation summary'!$B$2="2024-25",VN182="In-period"),AND('Validation summary'!$B$2="2024-25",VN182="End of period",VN190="Revenue")),TRUE,FALSE)</f>
        <v>0</v>
      </c>
      <c r="VO183" s="201" t="b">
        <f>IF(OR(AND('Validation summary'!$B$2="2022-23",VO182="In-period"),AND('Validation summary'!$B$2="2023-24",VO182="In-period"),AND('Validation summary'!$B$2="2024-25",VO182="In-period"),AND('Validation summary'!$B$2="2024-25",VO182="End of period",VO190="Revenue")),TRUE,FALSE)</f>
        <v>0</v>
      </c>
      <c r="VP183" s="201" t="b">
        <f>IF(OR(AND('Validation summary'!$B$2="2022-23",VP182="In-period"),AND('Validation summary'!$B$2="2023-24",VP182="In-period"),AND('Validation summary'!$B$2="2024-25",VP182="In-period"),AND('Validation summary'!$B$2="2024-25",VP182="End of period",VP190="Revenue")),TRUE,FALSE)</f>
        <v>0</v>
      </c>
      <c r="VQ183" s="201" t="b">
        <f>IF(OR(AND('Validation summary'!$B$2="2022-23",VQ182="In-period"),AND('Validation summary'!$B$2="2023-24",VQ182="In-period"),AND('Validation summary'!$B$2="2024-25",VQ182="In-period"),AND('Validation summary'!$B$2="2024-25",VQ182="End of period",VQ190="Revenue")),TRUE,FALSE)</f>
        <v>0</v>
      </c>
      <c r="VR183" s="201" t="b">
        <f>IF(OR(AND('Validation summary'!$B$2="2022-23",VR182="In-period"),AND('Validation summary'!$B$2="2023-24",VR182="In-period"),AND('Validation summary'!$B$2="2024-25",VR182="In-period"),AND('Validation summary'!$B$2="2024-25",VR182="End of period",VR190="Revenue")),TRUE,FALSE)</f>
        <v>0</v>
      </c>
      <c r="VS183" s="201" t="b">
        <f>IF(OR(AND('Validation summary'!$B$2="2022-23",VS182="In-period"),AND('Validation summary'!$B$2="2023-24",VS182="In-period"),AND('Validation summary'!$B$2="2024-25",VS182="In-period"),AND('Validation summary'!$B$2="2024-25",VS182="End of period",VS190="Revenue")),TRUE,FALSE)</f>
        <v>0</v>
      </c>
      <c r="VT183" s="201" t="b">
        <f>IF(OR(AND('Validation summary'!$B$2="2022-23",VT182="In-period"),AND('Validation summary'!$B$2="2023-24",VT182="In-period"),AND('Validation summary'!$B$2="2024-25",VT182="In-period"),AND('Validation summary'!$B$2="2024-25",VT182="End of period",VT190="Revenue")),TRUE,FALSE)</f>
        <v>0</v>
      </c>
      <c r="VU183" s="201" t="b">
        <f>IF(OR(AND('Validation summary'!$B$2="2022-23",VU182="In-period"),AND('Validation summary'!$B$2="2023-24",VU182="In-period"),AND('Validation summary'!$B$2="2024-25",VU182="In-period"),AND('Validation summary'!$B$2="2024-25",VU182="End of period",VU190="Revenue")),TRUE,FALSE)</f>
        <v>0</v>
      </c>
      <c r="VV183" s="201" t="b">
        <f>IF(OR(AND('Validation summary'!$B$2="2022-23",VV182="In-period"),AND('Validation summary'!$B$2="2023-24",VV182="In-period"),AND('Validation summary'!$B$2="2024-25",VV182="In-period"),AND('Validation summary'!$B$2="2024-25",VV182="End of period",VV190="Revenue")),TRUE,FALSE)</f>
        <v>0</v>
      </c>
      <c r="VW183" s="201" t="b">
        <f>IF(OR(AND('Validation summary'!$B$2="2022-23",VW182="In-period"),AND('Validation summary'!$B$2="2023-24",VW182="In-period"),AND('Validation summary'!$B$2="2024-25",VW182="In-period"),AND('Validation summary'!$B$2="2024-25",VW182="End of period",VW190="Revenue")),TRUE,FALSE)</f>
        <v>0</v>
      </c>
      <c r="VX183" s="201" t="b">
        <f>IF(OR(AND('Validation summary'!$B$2="2022-23",VX182="In-period"),AND('Validation summary'!$B$2="2023-24",VX182="In-period"),AND('Validation summary'!$B$2="2024-25",VX182="In-period"),AND('Validation summary'!$B$2="2024-25",VX182="End of period",VX190="Revenue")),TRUE,FALSE)</f>
        <v>0</v>
      </c>
      <c r="VY183" s="201" t="b">
        <f>IF(OR(AND('Validation summary'!$B$2="2022-23",VY182="In-period"),AND('Validation summary'!$B$2="2023-24",VY182="In-period"),AND('Validation summary'!$B$2="2024-25",VY182="In-period"),AND('Validation summary'!$B$2="2024-25",VY182="End of period",VY190="Revenue")),TRUE,FALSE)</f>
        <v>0</v>
      </c>
      <c r="VZ183" s="201" t="b">
        <f>IF(OR(AND('Validation summary'!$B$2="2022-23",VZ182="In-period"),AND('Validation summary'!$B$2="2023-24",VZ182="In-period"),AND('Validation summary'!$B$2="2024-25",VZ182="In-period"),AND('Validation summary'!$B$2="2024-25",VZ182="End of period",VZ190="Revenue")),TRUE,FALSE)</f>
        <v>0</v>
      </c>
      <c r="WA183" s="201" t="b">
        <f>IF(OR(AND('Validation summary'!$B$2="2022-23",WA182="In-period"),AND('Validation summary'!$B$2="2023-24",WA182="In-period"),AND('Validation summary'!$B$2="2024-25",WA182="In-period"),AND('Validation summary'!$B$2="2024-25",WA182="End of period",WA190="Revenue")),TRUE,FALSE)</f>
        <v>0</v>
      </c>
      <c r="WB183" s="201" t="b">
        <f>IF(OR(AND('Validation summary'!$B$2="2022-23",WB182="In-period"),AND('Validation summary'!$B$2="2023-24",WB182="In-period"),AND('Validation summary'!$B$2="2024-25",WB182="In-period"),AND('Validation summary'!$B$2="2024-25",WB182="End of period",WB190="Revenue")),TRUE,FALSE)</f>
        <v>0</v>
      </c>
      <c r="WC183" s="201" t="b">
        <f>IF(OR(AND('Validation summary'!$B$2="2022-23",WC182="In-period"),AND('Validation summary'!$B$2="2023-24",WC182="In-period"),AND('Validation summary'!$B$2="2024-25",WC182="In-period"),AND('Validation summary'!$B$2="2024-25",WC182="End of period",WC190="Revenue")),TRUE,FALSE)</f>
        <v>0</v>
      </c>
      <c r="WD183" s="201" t="b">
        <f>IF(OR(AND('Validation summary'!$B$2="2022-23",WD182="In-period"),AND('Validation summary'!$B$2="2023-24",WD182="In-period"),AND('Validation summary'!$B$2="2024-25",WD182="In-period"),AND('Validation summary'!$B$2="2024-25",WD182="End of period",WD190="Revenue")),TRUE,FALSE)</f>
        <v>0</v>
      </c>
      <c r="WE183" s="201" t="b">
        <f>IF(OR(AND('Validation summary'!$B$2="2022-23",WE182="In-period"),AND('Validation summary'!$B$2="2023-24",WE182="In-period"),AND('Validation summary'!$B$2="2024-25",WE182="In-period"),AND('Validation summary'!$B$2="2024-25",WE182="End of period",WE190="Revenue")),TRUE,FALSE)</f>
        <v>0</v>
      </c>
      <c r="WF183" s="201" t="b">
        <f>IF(OR(AND('Validation summary'!$B$2="2022-23",WF182="In-period"),AND('Validation summary'!$B$2="2023-24",WF182="In-period"),AND('Validation summary'!$B$2="2024-25",WF182="In-period"),AND('Validation summary'!$B$2="2024-25",WF182="End of period",WF190="Revenue")),TRUE,FALSE)</f>
        <v>0</v>
      </c>
      <c r="WG183" s="201" t="b">
        <f>IF(OR(AND('Validation summary'!$B$2="2022-23",WG182="In-period"),AND('Validation summary'!$B$2="2023-24",WG182="In-period"),AND('Validation summary'!$B$2="2024-25",WG182="In-period"),AND('Validation summary'!$B$2="2024-25",WG182="End of period",WG190="Revenue")),TRUE,FALSE)</f>
        <v>0</v>
      </c>
      <c r="WH183" s="201" t="b">
        <f>IF(OR(AND('Validation summary'!$B$2="2022-23",WH182="In-period"),AND('Validation summary'!$B$2="2023-24",WH182="In-period"),AND('Validation summary'!$B$2="2024-25",WH182="In-period"),AND('Validation summary'!$B$2="2024-25",WH182="End of period",WH190="Revenue")),TRUE,FALSE)</f>
        <v>0</v>
      </c>
      <c r="WI183" s="201" t="b">
        <f>IF(OR(AND('Validation summary'!$B$2="2022-23",WI182="In-period"),AND('Validation summary'!$B$2="2023-24",WI182="In-period"),AND('Validation summary'!$B$2="2024-25",WI182="In-period"),AND('Validation summary'!$B$2="2024-25",WI182="End of period",WI190="Revenue")),TRUE,FALSE)</f>
        <v>0</v>
      </c>
      <c r="WJ183" s="201" t="b">
        <f>IF(OR(AND('Validation summary'!$B$2="2022-23",WJ182="In-period"),AND('Validation summary'!$B$2="2023-24",WJ182="In-period"),AND('Validation summary'!$B$2="2024-25",WJ182="In-period"),AND('Validation summary'!$B$2="2024-25",WJ182="End of period",WJ190="Revenue")),TRUE,FALSE)</f>
        <v>0</v>
      </c>
      <c r="WK183" s="201" t="b">
        <f>IF(OR(AND('Validation summary'!$B$2="2022-23",WK182="In-period"),AND('Validation summary'!$B$2="2023-24",WK182="In-period"),AND('Validation summary'!$B$2="2024-25",WK182="In-period"),AND('Validation summary'!$B$2="2024-25",WK182="End of period",WK190="Revenue")),TRUE,FALSE)</f>
        <v>0</v>
      </c>
      <c r="WL183" s="201" t="b">
        <f>IF(OR(AND('Validation summary'!$B$2="2022-23",WL182="In-period"),AND('Validation summary'!$B$2="2023-24",WL182="In-period"),AND('Validation summary'!$B$2="2024-25",WL182="In-period"),AND('Validation summary'!$B$2="2024-25",WL182="End of period",WL190="Revenue")),TRUE,FALSE)</f>
        <v>0</v>
      </c>
      <c r="WM183" s="201" t="b">
        <f>IF(OR(AND('Validation summary'!$B$2="2022-23",WM182="In-period"),AND('Validation summary'!$B$2="2023-24",WM182="In-period"),AND('Validation summary'!$B$2="2024-25",WM182="In-period"),AND('Validation summary'!$B$2="2024-25",WM182="End of period",WM190="Revenue")),TRUE,FALSE)</f>
        <v>0</v>
      </c>
      <c r="WN183" s="201" t="b">
        <f>IF(OR(AND('Validation summary'!$B$2="2022-23",WN182="In-period"),AND('Validation summary'!$B$2="2023-24",WN182="In-period"),AND('Validation summary'!$B$2="2024-25",WN182="In-period"),AND('Validation summary'!$B$2="2024-25",WN182="End of period",WN190="Revenue")),TRUE,FALSE)</f>
        <v>0</v>
      </c>
      <c r="WO183" s="201" t="b">
        <f>IF(OR(AND('Validation summary'!$B$2="2022-23",WO182="In-period"),AND('Validation summary'!$B$2="2023-24",WO182="In-period"),AND('Validation summary'!$B$2="2024-25",WO182="In-period"),AND('Validation summary'!$B$2="2024-25",WO182="End of period",WO190="Revenue")),TRUE,FALSE)</f>
        <v>0</v>
      </c>
      <c r="WP183" s="201" t="b">
        <f>IF(OR(AND('Validation summary'!$B$2="2022-23",WP182="In-period"),AND('Validation summary'!$B$2="2023-24",WP182="In-period"),AND('Validation summary'!$B$2="2024-25",WP182="In-period"),AND('Validation summary'!$B$2="2024-25",WP182="End of period",WP190="Revenue")),TRUE,FALSE)</f>
        <v>0</v>
      </c>
      <c r="WQ183" s="201" t="b">
        <f>IF(OR(AND('Validation summary'!$B$2="2022-23",WQ182="In-period"),AND('Validation summary'!$B$2="2023-24",WQ182="In-period"),AND('Validation summary'!$B$2="2024-25",WQ182="In-period"),AND('Validation summary'!$B$2="2024-25",WQ182="End of period",WQ190="Revenue")),TRUE,FALSE)</f>
        <v>0</v>
      </c>
      <c r="WR183" s="201" t="b">
        <f>IF(OR(AND('Validation summary'!$B$2="2022-23",WR182="In-period"),AND('Validation summary'!$B$2="2023-24",WR182="In-period"),AND('Validation summary'!$B$2="2024-25",WR182="In-period"),AND('Validation summary'!$B$2="2024-25",WR182="End of period",WR190="Revenue")),TRUE,FALSE)</f>
        <v>0</v>
      </c>
      <c r="WS183" s="201" t="b">
        <f>IF(OR(AND('Validation summary'!$B$2="2022-23",WS182="In-period"),AND('Validation summary'!$B$2="2023-24",WS182="In-period"),AND('Validation summary'!$B$2="2024-25",WS182="In-period"),AND('Validation summary'!$B$2="2024-25",WS182="End of period",WS190="Revenue")),TRUE,FALSE)</f>
        <v>0</v>
      </c>
      <c r="WT183" s="201" t="b">
        <f>IF(OR(AND('Validation summary'!$B$2="2022-23",WT182="In-period"),AND('Validation summary'!$B$2="2023-24",WT182="In-period"),AND('Validation summary'!$B$2="2024-25",WT182="In-period"),AND('Validation summary'!$B$2="2024-25",WT182="End of period",WT190="Revenue")),TRUE,FALSE)</f>
        <v>0</v>
      </c>
      <c r="WU183" s="201" t="b">
        <f>IF(OR(AND('Validation summary'!$B$2="2022-23",WU182="In-period"),AND('Validation summary'!$B$2="2023-24",WU182="In-period"),AND('Validation summary'!$B$2="2024-25",WU182="In-period"),AND('Validation summary'!$B$2="2024-25",WU182="End of period",WU190="Revenue")),TRUE,FALSE)</f>
        <v>0</v>
      </c>
      <c r="WV183" s="201" t="b">
        <f>IF(OR(AND('Validation summary'!$B$2="2022-23",WV182="In-period"),AND('Validation summary'!$B$2="2023-24",WV182="In-period"),AND('Validation summary'!$B$2="2024-25",WV182="In-period"),AND('Validation summary'!$B$2="2024-25",WV182="End of period",WV190="Revenue")),TRUE,FALSE)</f>
        <v>0</v>
      </c>
      <c r="WW183" s="201" t="b">
        <f>IF(OR(AND('Validation summary'!$B$2="2022-23",WW182="In-period"),AND('Validation summary'!$B$2="2023-24",WW182="In-period"),AND('Validation summary'!$B$2="2024-25",WW182="In-period"),AND('Validation summary'!$B$2="2024-25",WW182="End of period",WW190="Revenue")),TRUE,FALSE)</f>
        <v>0</v>
      </c>
      <c r="WX183" s="201" t="b">
        <f>IF(OR(AND('Validation summary'!$B$2="2022-23",WX182="In-period"),AND('Validation summary'!$B$2="2023-24",WX182="In-period"),AND('Validation summary'!$B$2="2024-25",WX182="In-period"),AND('Validation summary'!$B$2="2024-25",WX182="End of period",WX190="Revenue")),TRUE,FALSE)</f>
        <v>0</v>
      </c>
      <c r="WY183" s="201" t="b">
        <f>IF(OR(AND('Validation summary'!$B$2="2022-23",WY182="In-period"),AND('Validation summary'!$B$2="2023-24",WY182="In-period"),AND('Validation summary'!$B$2="2024-25",WY182="In-period"),AND('Validation summary'!$B$2="2024-25",WY182="End of period",WY190="Revenue")),TRUE,FALSE)</f>
        <v>0</v>
      </c>
      <c r="WZ183" s="201" t="b">
        <f>IF(OR(AND('Validation summary'!$B$2="2022-23",WZ182="In-period"),AND('Validation summary'!$B$2="2023-24",WZ182="In-period"),AND('Validation summary'!$B$2="2024-25",WZ182="In-period"),AND('Validation summary'!$B$2="2024-25",WZ182="End of period",WZ190="Revenue")),TRUE,FALSE)</f>
        <v>0</v>
      </c>
      <c r="XA183" s="201" t="b">
        <f>IF(OR(AND('Validation summary'!$B$2="2022-23",XA182="In-period"),AND('Validation summary'!$B$2="2023-24",XA182="In-period"),AND('Validation summary'!$B$2="2024-25",XA182="In-period"),AND('Validation summary'!$B$2="2024-25",XA182="End of period",XA190="Revenue")),TRUE,FALSE)</f>
        <v>0</v>
      </c>
      <c r="XB183" s="201" t="b">
        <f>IF(OR(AND('Validation summary'!$B$2="2022-23",XB182="In-period"),AND('Validation summary'!$B$2="2023-24",XB182="In-period"),AND('Validation summary'!$B$2="2024-25",XB182="In-period"),AND('Validation summary'!$B$2="2024-25",XB182="End of period",XB190="Revenue")),TRUE,FALSE)</f>
        <v>0</v>
      </c>
      <c r="XC183" s="201" t="b">
        <f>IF(OR(AND('Validation summary'!$B$2="2022-23",XC182="In-period"),AND('Validation summary'!$B$2="2023-24",XC182="In-period"),AND('Validation summary'!$B$2="2024-25",XC182="In-period"),AND('Validation summary'!$B$2="2024-25",XC182="End of period",XC190="Revenue")),TRUE,FALSE)</f>
        <v>0</v>
      </c>
      <c r="XD183" s="201" t="b">
        <f>IF(OR(AND('Validation summary'!$B$2="2022-23",XD182="In-period"),AND('Validation summary'!$B$2="2023-24",XD182="In-period"),AND('Validation summary'!$B$2="2024-25",XD182="In-period"),AND('Validation summary'!$B$2="2024-25",XD182="End of period",XD190="Revenue")),TRUE,FALSE)</f>
        <v>0</v>
      </c>
      <c r="XE183" s="201" t="b">
        <f>IF(OR(AND('Validation summary'!$B$2="2022-23",XE182="In-period"),AND('Validation summary'!$B$2="2023-24",XE182="In-period"),AND('Validation summary'!$B$2="2024-25",XE182="In-period"),AND('Validation summary'!$B$2="2024-25",XE182="End of period",XE190="Revenue")),TRUE,FALSE)</f>
        <v>0</v>
      </c>
      <c r="XF183" s="201" t="b">
        <f>IF(OR(AND('Validation summary'!$B$2="2022-23",XF182="In-period"),AND('Validation summary'!$B$2="2023-24",XF182="In-period"),AND('Validation summary'!$B$2="2024-25",XF182="In-period"),AND('Validation summary'!$B$2="2024-25",XF182="End of period",XF190="Revenue")),TRUE,FALSE)</f>
        <v>0</v>
      </c>
      <c r="XG183" s="201" t="b">
        <f>IF(OR(AND('Validation summary'!$B$2="2022-23",XG182="In-period"),AND('Validation summary'!$B$2="2023-24",XG182="In-period"),AND('Validation summary'!$B$2="2024-25",XG182="In-period"),AND('Validation summary'!$B$2="2024-25",XG182="End of period",XG190="Revenue")),TRUE,FALSE)</f>
        <v>0</v>
      </c>
      <c r="XH183" s="201" t="b">
        <f>IF(OR(AND('Validation summary'!$B$2="2022-23",XH182="In-period"),AND('Validation summary'!$B$2="2023-24",XH182="In-period"),AND('Validation summary'!$B$2="2024-25",XH182="In-period"),AND('Validation summary'!$B$2="2024-25",XH182="End of period",XH190="Revenue")),TRUE,FALSE)</f>
        <v>0</v>
      </c>
      <c r="XI183" s="201" t="b">
        <f>IF(OR(AND('Validation summary'!$B$2="2022-23",XI182="In-period"),AND('Validation summary'!$B$2="2023-24",XI182="In-period"),AND('Validation summary'!$B$2="2024-25",XI182="In-period"),AND('Validation summary'!$B$2="2024-25",XI182="End of period",XI190="Revenue")),TRUE,FALSE)</f>
        <v>0</v>
      </c>
      <c r="XJ183" s="201" t="b">
        <f>IF(OR(AND('Validation summary'!$B$2="2022-23",XJ182="In-period"),AND('Validation summary'!$B$2="2023-24",XJ182="In-period"),AND('Validation summary'!$B$2="2024-25",XJ182="In-period"),AND('Validation summary'!$B$2="2024-25",XJ182="End of period",XJ190="Revenue")),TRUE,FALSE)</f>
        <v>0</v>
      </c>
      <c r="XK183" s="201" t="b">
        <f>IF(OR(AND('Validation summary'!$B$2="2022-23",XK182="In-period"),AND('Validation summary'!$B$2="2023-24",XK182="In-period"),AND('Validation summary'!$B$2="2024-25",XK182="In-period"),AND('Validation summary'!$B$2="2024-25",XK182="End of period",XK190="Revenue")),TRUE,FALSE)</f>
        <v>0</v>
      </c>
      <c r="XL183" s="201" t="b">
        <f>IF(OR(AND('Validation summary'!$B$2="2022-23",XL182="In-period"),AND('Validation summary'!$B$2="2023-24",XL182="In-period"),AND('Validation summary'!$B$2="2024-25",XL182="In-period"),AND('Validation summary'!$B$2="2024-25",XL182="End of period",XL190="Revenue")),TRUE,FALSE)</f>
        <v>0</v>
      </c>
      <c r="XM183" s="201" t="b">
        <f>IF(OR(AND('Validation summary'!$B$2="2022-23",XM182="In-period"),AND('Validation summary'!$B$2="2023-24",XM182="In-period"),AND('Validation summary'!$B$2="2024-25",XM182="In-period"),AND('Validation summary'!$B$2="2024-25",XM182="End of period",XM190="Revenue")),TRUE,FALSE)</f>
        <v>0</v>
      </c>
      <c r="XN183" s="201" t="b">
        <f>IF(OR(AND('Validation summary'!$B$2="2022-23",XN182="In-period"),AND('Validation summary'!$B$2="2023-24",XN182="In-period"),AND('Validation summary'!$B$2="2024-25",XN182="In-period"),AND('Validation summary'!$B$2="2024-25",XN182="End of period",XN190="Revenue")),TRUE,FALSE)</f>
        <v>0</v>
      </c>
      <c r="XO183" s="201" t="b">
        <f>IF(OR(AND('Validation summary'!$B$2="2022-23",XO182="In-period"),AND('Validation summary'!$B$2="2023-24",XO182="In-period"),AND('Validation summary'!$B$2="2024-25",XO182="In-period"),AND('Validation summary'!$B$2="2024-25",XO182="End of period",XO190="Revenue")),TRUE,FALSE)</f>
        <v>0</v>
      </c>
      <c r="XP183" s="201" t="b">
        <f>IF(OR(AND('Validation summary'!$B$2="2022-23",XP182="In-period"),AND('Validation summary'!$B$2="2023-24",XP182="In-period"),AND('Validation summary'!$B$2="2024-25",XP182="In-period"),AND('Validation summary'!$B$2="2024-25",XP182="End of period",XP190="Revenue")),TRUE,FALSE)</f>
        <v>0</v>
      </c>
      <c r="XQ183" s="201" t="b">
        <f>IF(OR(AND('Validation summary'!$B$2="2022-23",XQ182="In-period"),AND('Validation summary'!$B$2="2023-24",XQ182="In-period"),AND('Validation summary'!$B$2="2024-25",XQ182="In-period"),AND('Validation summary'!$B$2="2024-25",XQ182="End of period",XQ190="Revenue")),TRUE,FALSE)</f>
        <v>0</v>
      </c>
      <c r="XR183" s="201" t="b">
        <f>IF(OR(AND('Validation summary'!$B$2="2022-23",XR182="In-period"),AND('Validation summary'!$B$2="2023-24",XR182="In-period"),AND('Validation summary'!$B$2="2024-25",XR182="In-period"),AND('Validation summary'!$B$2="2024-25",XR182="End of period",XR190="Revenue")),TRUE,FALSE)</f>
        <v>0</v>
      </c>
      <c r="XS183" s="201" t="b">
        <f>IF(OR(AND('Validation summary'!$B$2="2022-23",XS182="In-period"),AND('Validation summary'!$B$2="2023-24",XS182="In-period"),AND('Validation summary'!$B$2="2024-25",XS182="In-period"),AND('Validation summary'!$B$2="2024-25",XS182="End of period",XS190="Revenue")),TRUE,FALSE)</f>
        <v>0</v>
      </c>
      <c r="XT183" s="201" t="b">
        <f>IF(OR(AND('Validation summary'!$B$2="2022-23",XT182="In-period"),AND('Validation summary'!$B$2="2023-24",XT182="In-period"),AND('Validation summary'!$B$2="2024-25",XT182="In-period"),AND('Validation summary'!$B$2="2024-25",XT182="End of period",XT190="Revenue")),TRUE,FALSE)</f>
        <v>0</v>
      </c>
      <c r="XU183" s="201" t="b">
        <f>IF(OR(AND('Validation summary'!$B$2="2022-23",XU182="In-period"),AND('Validation summary'!$B$2="2023-24",XU182="In-period"),AND('Validation summary'!$B$2="2024-25",XU182="In-period"),AND('Validation summary'!$B$2="2024-25",XU182="End of period",XU190="Revenue")),TRUE,FALSE)</f>
        <v>0</v>
      </c>
      <c r="XV183" s="201" t="b">
        <f>IF(OR(AND('Validation summary'!$B$2="2022-23",XV182="In-period"),AND('Validation summary'!$B$2="2023-24",XV182="In-period"),AND('Validation summary'!$B$2="2024-25",XV182="In-period"),AND('Validation summary'!$B$2="2024-25",XV182="End of period",XV190="Revenue")),TRUE,FALSE)</f>
        <v>0</v>
      </c>
      <c r="XW183" s="201" t="b">
        <f>IF(OR(AND('Validation summary'!$B$2="2022-23",XW182="In-period"),AND('Validation summary'!$B$2="2023-24",XW182="In-period"),AND('Validation summary'!$B$2="2024-25",XW182="In-period"),AND('Validation summary'!$B$2="2024-25",XW182="End of period",XW190="Revenue")),TRUE,FALSE)</f>
        <v>0</v>
      </c>
      <c r="XX183" s="201" t="b">
        <f>IF(OR(AND('Validation summary'!$B$2="2022-23",XX182="In-period"),AND('Validation summary'!$B$2="2023-24",XX182="In-period"),AND('Validation summary'!$B$2="2024-25",XX182="In-period"),AND('Validation summary'!$B$2="2024-25",XX182="End of period",XX190="Revenue")),TRUE,FALSE)</f>
        <v>0</v>
      </c>
      <c r="XY183" s="201" t="b">
        <f>IF(OR(AND('Validation summary'!$B$2="2022-23",XY182="In-period"),AND('Validation summary'!$B$2="2023-24",XY182="In-period"),AND('Validation summary'!$B$2="2024-25",XY182="In-period"),AND('Validation summary'!$B$2="2024-25",XY182="End of period",XY190="Revenue")),TRUE,FALSE)</f>
        <v>0</v>
      </c>
      <c r="XZ183" s="201" t="b">
        <f>IF(OR(AND('Validation summary'!$B$2="2022-23",XZ182="In-period"),AND('Validation summary'!$B$2="2023-24",XZ182="In-period"),AND('Validation summary'!$B$2="2024-25",XZ182="In-period"),AND('Validation summary'!$B$2="2024-25",XZ182="End of period",XZ190="Revenue")),TRUE,FALSE)</f>
        <v>0</v>
      </c>
      <c r="YA183" s="201" t="b">
        <f>IF(OR(AND('Validation summary'!$B$2="2022-23",YA182="In-period"),AND('Validation summary'!$B$2="2023-24",YA182="In-period"),AND('Validation summary'!$B$2="2024-25",YA182="In-period"),AND('Validation summary'!$B$2="2024-25",YA182="End of period",YA190="Revenue")),TRUE,FALSE)</f>
        <v>0</v>
      </c>
      <c r="YB183" s="201" t="b">
        <f>IF(OR(AND('Validation summary'!$B$2="2022-23",YB182="In-period"),AND('Validation summary'!$B$2="2023-24",YB182="In-period"),AND('Validation summary'!$B$2="2024-25",YB182="In-period"),AND('Validation summary'!$B$2="2024-25",YB182="End of period",YB190="Revenue")),TRUE,FALSE)</f>
        <v>0</v>
      </c>
      <c r="YC183" s="201" t="b">
        <f>IF(OR(AND('Validation summary'!$B$2="2022-23",YC182="In-period"),AND('Validation summary'!$B$2="2023-24",YC182="In-period"),AND('Validation summary'!$B$2="2024-25",YC182="In-period"),AND('Validation summary'!$B$2="2024-25",YC182="End of period",YC190="Revenue")),TRUE,FALSE)</f>
        <v>0</v>
      </c>
      <c r="YD183" s="201" t="b">
        <f>IF(OR(AND('Validation summary'!$B$2="2022-23",YD182="In-period"),AND('Validation summary'!$B$2="2023-24",YD182="In-period"),AND('Validation summary'!$B$2="2024-25",YD182="In-period"),AND('Validation summary'!$B$2="2024-25",YD182="End of period",YD190="Revenue")),TRUE,FALSE)</f>
        <v>0</v>
      </c>
      <c r="YE183" s="201" t="b">
        <f>IF(OR(AND('Validation summary'!$B$2="2022-23",YE182="In-period"),AND('Validation summary'!$B$2="2023-24",YE182="In-period"),AND('Validation summary'!$B$2="2024-25",YE182="In-period"),AND('Validation summary'!$B$2="2024-25",YE182="End of period",YE190="Revenue")),TRUE,FALSE)</f>
        <v>0</v>
      </c>
      <c r="YF183" s="201" t="b">
        <f>IF(OR(AND('Validation summary'!$B$2="2022-23",YF182="In-period"),AND('Validation summary'!$B$2="2023-24",YF182="In-period"),AND('Validation summary'!$B$2="2024-25",YF182="In-period"),AND('Validation summary'!$B$2="2024-25",YF182="End of period",YF190="Revenue")),TRUE,FALSE)</f>
        <v>0</v>
      </c>
      <c r="YG183" s="201" t="b">
        <f>IF(OR(AND('Validation summary'!$B$2="2022-23",YG182="In-period"),AND('Validation summary'!$B$2="2023-24",YG182="In-period"),AND('Validation summary'!$B$2="2024-25",YG182="In-period"),AND('Validation summary'!$B$2="2024-25",YG182="End of period",YG190="Revenue")),TRUE,FALSE)</f>
        <v>0</v>
      </c>
      <c r="YH183" s="201" t="b">
        <f>IF(OR(AND('Validation summary'!$B$2="2022-23",YH182="In-period"),AND('Validation summary'!$B$2="2023-24",YH182="In-period"),AND('Validation summary'!$B$2="2024-25",YH182="In-period"),AND('Validation summary'!$B$2="2024-25",YH182="End of period",YH190="Revenue")),TRUE,FALSE)</f>
        <v>0</v>
      </c>
      <c r="YI183" s="201" t="b">
        <f>IF(OR(AND('Validation summary'!$B$2="2022-23",YI182="In-period"),AND('Validation summary'!$B$2="2023-24",YI182="In-period"),AND('Validation summary'!$B$2="2024-25",YI182="In-period"),AND('Validation summary'!$B$2="2024-25",YI182="End of period",YI190="Revenue")),TRUE,FALSE)</f>
        <v>0</v>
      </c>
      <c r="YJ183" s="201" t="b">
        <f>IF(OR(AND('Validation summary'!$B$2="2022-23",YJ182="In-period"),AND('Validation summary'!$B$2="2023-24",YJ182="In-period"),AND('Validation summary'!$B$2="2024-25",YJ182="In-period"),AND('Validation summary'!$B$2="2024-25",YJ182="End of period",YJ190="Revenue")),TRUE,FALSE)</f>
        <v>0</v>
      </c>
      <c r="YK183" s="201" t="b">
        <f>IF(OR(AND('Validation summary'!$B$2="2022-23",YK182="In-period"),AND('Validation summary'!$B$2="2023-24",YK182="In-period"),AND('Validation summary'!$B$2="2024-25",YK182="In-period"),AND('Validation summary'!$B$2="2024-25",YK182="End of period",YK190="Revenue")),TRUE,FALSE)</f>
        <v>0</v>
      </c>
      <c r="YL183" s="201" t="b">
        <f>IF(OR(AND('Validation summary'!$B$2="2022-23",YL182="In-period"),AND('Validation summary'!$B$2="2023-24",YL182="In-period"),AND('Validation summary'!$B$2="2024-25",YL182="In-period"),AND('Validation summary'!$B$2="2024-25",YL182="End of period",YL190="Revenue")),TRUE,FALSE)</f>
        <v>0</v>
      </c>
      <c r="YM183" s="201" t="b">
        <f>IF(OR(AND('Validation summary'!$B$2="2022-23",YM182="In-period"),AND('Validation summary'!$B$2="2023-24",YM182="In-period"),AND('Validation summary'!$B$2="2024-25",YM182="In-period"),AND('Validation summary'!$B$2="2024-25",YM182="End of period",YM190="Revenue")),TRUE,FALSE)</f>
        <v>0</v>
      </c>
      <c r="YN183" s="201" t="b">
        <f>IF(OR(AND('Validation summary'!$B$2="2022-23",YN182="In-period"),AND('Validation summary'!$B$2="2023-24",YN182="In-period"),AND('Validation summary'!$B$2="2024-25",YN182="In-period"),AND('Validation summary'!$B$2="2024-25",YN182="End of period",YN190="Revenue")),TRUE,FALSE)</f>
        <v>0</v>
      </c>
      <c r="YO183" s="201" t="b">
        <f>IF(OR(AND('Validation summary'!$B$2="2022-23",YO182="In-period"),AND('Validation summary'!$B$2="2023-24",YO182="In-period"),AND('Validation summary'!$B$2="2024-25",YO182="In-period"),AND('Validation summary'!$B$2="2024-25",YO182="End of period",YO190="Revenue")),TRUE,FALSE)</f>
        <v>0</v>
      </c>
      <c r="YP183" s="201" t="b">
        <f>IF(OR(AND('Validation summary'!$B$2="2022-23",YP182="In-period"),AND('Validation summary'!$B$2="2023-24",YP182="In-period"),AND('Validation summary'!$B$2="2024-25",YP182="In-period"),AND('Validation summary'!$B$2="2024-25",YP182="End of period",YP190="Revenue")),TRUE,FALSE)</f>
        <v>0</v>
      </c>
      <c r="YQ183" s="201" t="b">
        <f>IF(OR(AND('Validation summary'!$B$2="2022-23",YQ182="In-period"),AND('Validation summary'!$B$2="2023-24",YQ182="In-period"),AND('Validation summary'!$B$2="2024-25",YQ182="In-period"),AND('Validation summary'!$B$2="2024-25",YQ182="End of period",YQ190="Revenue")),TRUE,FALSE)</f>
        <v>0</v>
      </c>
      <c r="YR183" s="201" t="b">
        <f>IF(OR(AND('Validation summary'!$B$2="2022-23",YR182="In-period"),AND('Validation summary'!$B$2="2023-24",YR182="In-period"),AND('Validation summary'!$B$2="2024-25",YR182="In-period"),AND('Validation summary'!$B$2="2024-25",YR182="End of period",YR190="Revenue")),TRUE,FALSE)</f>
        <v>0</v>
      </c>
      <c r="YS183" s="201" t="b">
        <f>IF(OR(AND('Validation summary'!$B$2="2022-23",YS182="In-period"),AND('Validation summary'!$B$2="2023-24",YS182="In-period"),AND('Validation summary'!$B$2="2024-25",YS182="In-period"),AND('Validation summary'!$B$2="2024-25",YS182="End of period",YS190="Revenue")),TRUE,FALSE)</f>
        <v>0</v>
      </c>
      <c r="YT183" s="201" t="b">
        <f>IF(OR(AND('Validation summary'!$B$2="2022-23",YT182="In-period"),AND('Validation summary'!$B$2="2023-24",YT182="In-period"),AND('Validation summary'!$B$2="2024-25",YT182="In-period"),AND('Validation summary'!$B$2="2024-25",YT182="End of period",YT190="Revenue")),TRUE,FALSE)</f>
        <v>0</v>
      </c>
      <c r="YU183" s="201" t="b">
        <f>IF(OR(AND('Validation summary'!$B$2="2022-23",YU182="In-period"),AND('Validation summary'!$B$2="2023-24",YU182="In-period"),AND('Validation summary'!$B$2="2024-25",YU182="In-period"),AND('Validation summary'!$B$2="2024-25",YU182="End of period",YU190="Revenue")),TRUE,FALSE)</f>
        <v>0</v>
      </c>
      <c r="YV183" s="201" t="b">
        <f>IF(OR(AND('Validation summary'!$B$2="2022-23",YV182="In-period"),AND('Validation summary'!$B$2="2023-24",YV182="In-period"),AND('Validation summary'!$B$2="2024-25",YV182="In-period"),AND('Validation summary'!$B$2="2024-25",YV182="End of period",YV190="Revenue")),TRUE,FALSE)</f>
        <v>0</v>
      </c>
      <c r="YW183" s="201" t="b">
        <f>IF(OR(AND('Validation summary'!$B$2="2022-23",YW182="In-period"),AND('Validation summary'!$B$2="2023-24",YW182="In-period"),AND('Validation summary'!$B$2="2024-25",YW182="In-period"),AND('Validation summary'!$B$2="2024-25",YW182="End of period",YW190="Revenue")),TRUE,FALSE)</f>
        <v>0</v>
      </c>
      <c r="YX183" s="201" t="b">
        <f>IF(OR(AND('Validation summary'!$B$2="2022-23",YX182="In-period"),AND('Validation summary'!$B$2="2023-24",YX182="In-period"),AND('Validation summary'!$B$2="2024-25",YX182="In-period"),AND('Validation summary'!$B$2="2024-25",YX182="End of period",YX190="Revenue")),TRUE,FALSE)</f>
        <v>0</v>
      </c>
      <c r="YY183" s="201" t="b">
        <f>IF(OR(AND('Validation summary'!$B$2="2022-23",YY182="In-period"),AND('Validation summary'!$B$2="2023-24",YY182="In-period"),AND('Validation summary'!$B$2="2024-25",YY182="In-period"),AND('Validation summary'!$B$2="2024-25",YY182="End of period",YY190="Revenue")),TRUE,FALSE)</f>
        <v>0</v>
      </c>
      <c r="YZ183" s="201" t="b">
        <f>IF(OR(AND('Validation summary'!$B$2="2022-23",YZ182="In-period"),AND('Validation summary'!$B$2="2023-24",YZ182="In-period"),AND('Validation summary'!$B$2="2024-25",YZ182="In-period"),AND('Validation summary'!$B$2="2024-25",YZ182="End of period",YZ190="Revenue")),TRUE,FALSE)</f>
        <v>0</v>
      </c>
      <c r="ZA183" s="201" t="b">
        <f>IF(OR(AND('Validation summary'!$B$2="2022-23",ZA182="In-period"),AND('Validation summary'!$B$2="2023-24",ZA182="In-period"),AND('Validation summary'!$B$2="2024-25",ZA182="In-period"),AND('Validation summary'!$B$2="2024-25",ZA182="End of period",ZA190="Revenue")),TRUE,FALSE)</f>
        <v>0</v>
      </c>
      <c r="ZB183" s="201" t="b">
        <f>IF(OR(AND('Validation summary'!$B$2="2022-23",ZB182="In-period"),AND('Validation summary'!$B$2="2023-24",ZB182="In-period"),AND('Validation summary'!$B$2="2024-25",ZB182="In-period"),AND('Validation summary'!$B$2="2024-25",ZB182="End of period",ZB190="Revenue")),TRUE,FALSE)</f>
        <v>0</v>
      </c>
      <c r="ZC183" s="201" t="b">
        <f>IF(OR(AND('Validation summary'!$B$2="2022-23",ZC182="In-period"),AND('Validation summary'!$B$2="2023-24",ZC182="In-period"),AND('Validation summary'!$B$2="2024-25",ZC182="In-period"),AND('Validation summary'!$B$2="2024-25",ZC182="End of period",ZC190="Revenue")),TRUE,FALSE)</f>
        <v>0</v>
      </c>
      <c r="ZD183" s="201" t="b">
        <f>IF(OR(AND('Validation summary'!$B$2="2022-23",ZD182="In-period"),AND('Validation summary'!$B$2="2023-24",ZD182="In-period"),AND('Validation summary'!$B$2="2024-25",ZD182="In-period"),AND('Validation summary'!$B$2="2024-25",ZD182="End of period",ZD190="Revenue")),TRUE,FALSE)</f>
        <v>0</v>
      </c>
      <c r="ZE183" s="201" t="b">
        <f>IF(OR(AND('Validation summary'!$B$2="2022-23",ZE182="In-period"),AND('Validation summary'!$B$2="2023-24",ZE182="In-period"),AND('Validation summary'!$B$2="2024-25",ZE182="In-period"),AND('Validation summary'!$B$2="2024-25",ZE182="End of period",ZE190="Revenue")),TRUE,FALSE)</f>
        <v>0</v>
      </c>
      <c r="ZF183" s="201" t="b">
        <f>IF(OR(AND('Validation summary'!$B$2="2022-23",ZF182="In-period"),AND('Validation summary'!$B$2="2023-24",ZF182="In-period"),AND('Validation summary'!$B$2="2024-25",ZF182="In-period"),AND('Validation summary'!$B$2="2024-25",ZF182="End of period",ZF190="Revenue")),TRUE,FALSE)</f>
        <v>0</v>
      </c>
      <c r="ZG183" s="201" t="b">
        <f>IF(OR(AND('Validation summary'!$B$2="2022-23",ZG182="In-period"),AND('Validation summary'!$B$2="2023-24",ZG182="In-period"),AND('Validation summary'!$B$2="2024-25",ZG182="In-period"),AND('Validation summary'!$B$2="2024-25",ZG182="End of period",ZG190="Revenue")),TRUE,FALSE)</f>
        <v>0</v>
      </c>
      <c r="ZH183" s="201" t="b">
        <f>IF(OR(AND('Validation summary'!$B$2="2022-23",ZH182="In-period"),AND('Validation summary'!$B$2="2023-24",ZH182="In-period"),AND('Validation summary'!$B$2="2024-25",ZH182="In-period"),AND('Validation summary'!$B$2="2024-25",ZH182="End of period",ZH190="Revenue")),TRUE,FALSE)</f>
        <v>0</v>
      </c>
      <c r="ZI183" s="201" t="b">
        <f>IF(OR(AND('Validation summary'!$B$2="2022-23",ZI182="In-period"),AND('Validation summary'!$B$2="2023-24",ZI182="In-period"),AND('Validation summary'!$B$2="2024-25",ZI182="In-period"),AND('Validation summary'!$B$2="2024-25",ZI182="End of period",ZI190="Revenue")),TRUE,FALSE)</f>
        <v>0</v>
      </c>
      <c r="ZJ183" s="201" t="b">
        <f>IF(OR(AND('Validation summary'!$B$2="2022-23",ZJ182="In-period"),AND('Validation summary'!$B$2="2023-24",ZJ182="In-period"),AND('Validation summary'!$B$2="2024-25",ZJ182="In-period"),AND('Validation summary'!$B$2="2024-25",ZJ182="End of period",ZJ190="Revenue")),TRUE,FALSE)</f>
        <v>0</v>
      </c>
      <c r="ZK183" s="201" t="b">
        <f>IF(OR(AND('Validation summary'!$B$2="2022-23",ZK182="In-period"),AND('Validation summary'!$B$2="2023-24",ZK182="In-period"),AND('Validation summary'!$B$2="2024-25",ZK182="In-period"),AND('Validation summary'!$B$2="2024-25",ZK182="End of period",ZK190="Revenue")),TRUE,FALSE)</f>
        <v>0</v>
      </c>
      <c r="ZL183" s="201" t="b">
        <f>IF(OR(AND('Validation summary'!$B$2="2022-23",ZL182="In-period"),AND('Validation summary'!$B$2="2023-24",ZL182="In-period"),AND('Validation summary'!$B$2="2024-25",ZL182="In-period"),AND('Validation summary'!$B$2="2024-25",ZL182="End of period",ZL190="Revenue")),TRUE,FALSE)</f>
        <v>0</v>
      </c>
      <c r="ZM183" s="201" t="b">
        <f>IF(OR(AND('Validation summary'!$B$2="2022-23",ZM182="In-period"),AND('Validation summary'!$B$2="2023-24",ZM182="In-period"),AND('Validation summary'!$B$2="2024-25",ZM182="In-period"),AND('Validation summary'!$B$2="2024-25",ZM182="End of period",ZM190="Revenue")),TRUE,FALSE)</f>
        <v>0</v>
      </c>
      <c r="ZN183" s="201" t="b">
        <f>IF(OR(AND('Validation summary'!$B$2="2022-23",ZN182="In-period"),AND('Validation summary'!$B$2="2023-24",ZN182="In-period"),AND('Validation summary'!$B$2="2024-25",ZN182="In-period"),AND('Validation summary'!$B$2="2024-25",ZN182="End of period",ZN190="Revenue")),TRUE,FALSE)</f>
        <v>0</v>
      </c>
      <c r="ZO183" s="201" t="b">
        <f>IF(OR(AND('Validation summary'!$B$2="2022-23",ZO182="In-period"),AND('Validation summary'!$B$2="2023-24",ZO182="In-period"),AND('Validation summary'!$B$2="2024-25",ZO182="In-period"),AND('Validation summary'!$B$2="2024-25",ZO182="End of period",ZO190="Revenue")),TRUE,FALSE)</f>
        <v>0</v>
      </c>
      <c r="ZP183" s="201" t="b">
        <f>IF(OR(AND('Validation summary'!$B$2="2022-23",ZP182="In-period"),AND('Validation summary'!$B$2="2023-24",ZP182="In-period"),AND('Validation summary'!$B$2="2024-25",ZP182="In-period"),AND('Validation summary'!$B$2="2024-25",ZP182="End of period",ZP190="Revenue")),TRUE,FALSE)</f>
        <v>0</v>
      </c>
      <c r="ZQ183" s="201" t="b">
        <f>IF(OR(AND('Validation summary'!$B$2="2022-23",ZQ182="In-period"),AND('Validation summary'!$B$2="2023-24",ZQ182="In-period"),AND('Validation summary'!$B$2="2024-25",ZQ182="In-period"),AND('Validation summary'!$B$2="2024-25",ZQ182="End of period",ZQ190="Revenue")),TRUE,FALSE)</f>
        <v>0</v>
      </c>
      <c r="ZR183" s="201" t="b">
        <f>IF(OR(AND('Validation summary'!$B$2="2022-23",ZR182="In-period"),AND('Validation summary'!$B$2="2023-24",ZR182="In-period"),AND('Validation summary'!$B$2="2024-25",ZR182="In-period"),AND('Validation summary'!$B$2="2024-25",ZR182="End of period",ZR190="Revenue")),TRUE,FALSE)</f>
        <v>0</v>
      </c>
      <c r="ZS183" s="201" t="b">
        <f>IF(OR(AND('Validation summary'!$B$2="2022-23",ZS182="In-period"),AND('Validation summary'!$B$2="2023-24",ZS182="In-period"),AND('Validation summary'!$B$2="2024-25",ZS182="In-period"),AND('Validation summary'!$B$2="2024-25",ZS182="End of period",ZS190="Revenue")),TRUE,FALSE)</f>
        <v>0</v>
      </c>
      <c r="ZT183" s="201" t="b">
        <f>IF(OR(AND('Validation summary'!$B$2="2022-23",ZT182="In-period"),AND('Validation summary'!$B$2="2023-24",ZT182="In-period"),AND('Validation summary'!$B$2="2024-25",ZT182="In-period"),AND('Validation summary'!$B$2="2024-25",ZT182="End of period",ZT190="Revenue")),TRUE,FALSE)</f>
        <v>0</v>
      </c>
      <c r="ZU183" s="201" t="b">
        <f>IF(OR(AND('Validation summary'!$B$2="2022-23",ZU182="In-period"),AND('Validation summary'!$B$2="2023-24",ZU182="In-period"),AND('Validation summary'!$B$2="2024-25",ZU182="In-period"),AND('Validation summary'!$B$2="2024-25",ZU182="End of period",ZU190="Revenue")),TRUE,FALSE)</f>
        <v>0</v>
      </c>
      <c r="ZV183" s="201" t="b">
        <f>IF(OR(AND('Validation summary'!$B$2="2022-23",ZV182="In-period"),AND('Validation summary'!$B$2="2023-24",ZV182="In-period"),AND('Validation summary'!$B$2="2024-25",ZV182="In-period"),AND('Validation summary'!$B$2="2024-25",ZV182="End of period",ZV190="Revenue")),TRUE,FALSE)</f>
        <v>0</v>
      </c>
      <c r="ZW183" s="201" t="b">
        <f>IF(OR(AND('Validation summary'!$B$2="2022-23",ZW182="In-period"),AND('Validation summary'!$B$2="2023-24",ZW182="In-period"),AND('Validation summary'!$B$2="2024-25",ZW182="In-period"),AND('Validation summary'!$B$2="2024-25",ZW182="End of period",ZW190="Revenue")),TRUE,FALSE)</f>
        <v>0</v>
      </c>
      <c r="ZX183" s="201" t="b">
        <f>IF(OR(AND('Validation summary'!$B$2="2022-23",ZX182="In-period"),AND('Validation summary'!$B$2="2023-24",ZX182="In-period"),AND('Validation summary'!$B$2="2024-25",ZX182="In-period"),AND('Validation summary'!$B$2="2024-25",ZX182="End of period",ZX190="Revenue")),TRUE,FALSE)</f>
        <v>0</v>
      </c>
      <c r="ZY183" s="201" t="b">
        <f>IF(OR(AND('Validation summary'!$B$2="2022-23",ZY182="In-period"),AND('Validation summary'!$B$2="2023-24",ZY182="In-period"),AND('Validation summary'!$B$2="2024-25",ZY182="In-period"),AND('Validation summary'!$B$2="2024-25",ZY182="End of period",ZY190="Revenue")),TRUE,FALSE)</f>
        <v>0</v>
      </c>
      <c r="ZZ183" s="201" t="b">
        <f>IF(OR(AND('Validation summary'!$B$2="2022-23",ZZ182="In-period"),AND('Validation summary'!$B$2="2023-24",ZZ182="In-period"),AND('Validation summary'!$B$2="2024-25",ZZ182="In-period"),AND('Validation summary'!$B$2="2024-25",ZZ182="End of period",ZZ190="Revenue")),TRUE,FALSE)</f>
        <v>0</v>
      </c>
      <c r="AAA183" s="201" t="b">
        <f>IF(OR(AND('Validation summary'!$B$2="2022-23",AAA182="In-period"),AND('Validation summary'!$B$2="2023-24",AAA182="In-period"),AND('Validation summary'!$B$2="2024-25",AAA182="In-period"),AND('Validation summary'!$B$2="2024-25",AAA182="End of period",AAA190="Revenue")),TRUE,FALSE)</f>
        <v>0</v>
      </c>
      <c r="AAB183" s="201" t="b">
        <f>IF(OR(AND('Validation summary'!$B$2="2022-23",AAB182="In-period"),AND('Validation summary'!$B$2="2023-24",AAB182="In-period"),AND('Validation summary'!$B$2="2024-25",AAB182="In-period"),AND('Validation summary'!$B$2="2024-25",AAB182="End of period",AAB190="Revenue")),TRUE,FALSE)</f>
        <v>0</v>
      </c>
      <c r="AAC183" s="201" t="b">
        <f>IF(OR(AND('Validation summary'!$B$2="2022-23",AAC182="In-period"),AND('Validation summary'!$B$2="2023-24",AAC182="In-period"),AND('Validation summary'!$B$2="2024-25",AAC182="In-period"),AND('Validation summary'!$B$2="2024-25",AAC182="End of period",AAC190="Revenue")),TRUE,FALSE)</f>
        <v>0</v>
      </c>
      <c r="AAD183" s="201" t="b">
        <f>IF(OR(AND('Validation summary'!$B$2="2022-23",AAD182="In-period"),AND('Validation summary'!$B$2="2023-24",AAD182="In-period"),AND('Validation summary'!$B$2="2024-25",AAD182="In-period"),AND('Validation summary'!$B$2="2024-25",AAD182="End of period",AAD190="Revenue")),TRUE,FALSE)</f>
        <v>0</v>
      </c>
      <c r="AAE183" s="201" t="b">
        <f>IF(OR(AND('Validation summary'!$B$2="2022-23",AAE182="In-period"),AND('Validation summary'!$B$2="2023-24",AAE182="In-period"),AND('Validation summary'!$B$2="2024-25",AAE182="In-period"),AND('Validation summary'!$B$2="2024-25",AAE182="End of period",AAE190="Revenue")),TRUE,FALSE)</f>
        <v>0</v>
      </c>
      <c r="AAF183" s="201" t="b">
        <f>IF(OR(AND('Validation summary'!$B$2="2022-23",AAF182="In-period"),AND('Validation summary'!$B$2="2023-24",AAF182="In-period"),AND('Validation summary'!$B$2="2024-25",AAF182="In-period"),AND('Validation summary'!$B$2="2024-25",AAF182="End of period",AAF190="Revenue")),TRUE,FALSE)</f>
        <v>0</v>
      </c>
      <c r="AAG183" s="201" t="b">
        <f>IF(OR(AND('Validation summary'!$B$2="2022-23",AAG182="In-period"),AND('Validation summary'!$B$2="2023-24",AAG182="In-period"),AND('Validation summary'!$B$2="2024-25",AAG182="In-period"),AND('Validation summary'!$B$2="2024-25",AAG182="End of period",AAG190="Revenue")),TRUE,FALSE)</f>
        <v>0</v>
      </c>
      <c r="AAH183" s="201" t="b">
        <f>IF(OR(AND('Validation summary'!$B$2="2022-23",AAH182="In-period"),AND('Validation summary'!$B$2="2023-24",AAH182="In-period"),AND('Validation summary'!$B$2="2024-25",AAH182="In-period"),AND('Validation summary'!$B$2="2024-25",AAH182="End of period",AAH190="Revenue")),TRUE,FALSE)</f>
        <v>0</v>
      </c>
      <c r="AAI183" s="201" t="b">
        <f>IF(OR(AND('Validation summary'!$B$2="2022-23",AAI182="In-period"),AND('Validation summary'!$B$2="2023-24",AAI182="In-period"),AND('Validation summary'!$B$2="2024-25",AAI182="In-period"),AND('Validation summary'!$B$2="2024-25",AAI182="End of period",AAI190="Revenue")),TRUE,FALSE)</f>
        <v>0</v>
      </c>
      <c r="AAJ183" s="201" t="b">
        <f>IF(OR(AND('Validation summary'!$B$2="2022-23",AAJ182="In-period"),AND('Validation summary'!$B$2="2023-24",AAJ182="In-period"),AND('Validation summary'!$B$2="2024-25",AAJ182="In-period"),AND('Validation summary'!$B$2="2024-25",AAJ182="End of period",AAJ190="Revenue")),TRUE,FALSE)</f>
        <v>0</v>
      </c>
      <c r="AAK183" s="201" t="b">
        <f>IF(OR(AND('Validation summary'!$B$2="2022-23",AAK182="In-period"),AND('Validation summary'!$B$2="2023-24",AAK182="In-period"),AND('Validation summary'!$B$2="2024-25",AAK182="In-period"),AND('Validation summary'!$B$2="2024-25",AAK182="End of period",AAK190="Revenue")),TRUE,FALSE)</f>
        <v>0</v>
      </c>
      <c r="AAL183" s="201" t="b">
        <f>IF(OR(AND('Validation summary'!$B$2="2022-23",AAL182="In-period"),AND('Validation summary'!$B$2="2023-24",AAL182="In-period"),AND('Validation summary'!$B$2="2024-25",AAL182="In-period"),AND('Validation summary'!$B$2="2024-25",AAL182="End of period",AAL190="Revenue")),TRUE,FALSE)</f>
        <v>0</v>
      </c>
      <c r="AAM183" s="201" t="b">
        <f>IF(OR(AND('Validation summary'!$B$2="2022-23",AAM182="In-period"),AND('Validation summary'!$B$2="2023-24",AAM182="In-period"),AND('Validation summary'!$B$2="2024-25",AAM182="In-period"),AND('Validation summary'!$B$2="2024-25",AAM182="End of period",AAM190="Revenue")),TRUE,FALSE)</f>
        <v>0</v>
      </c>
      <c r="AAN183" s="201" t="b">
        <f>IF(OR(AND('Validation summary'!$B$2="2022-23",AAN182="In-period"),AND('Validation summary'!$B$2="2023-24",AAN182="In-period"),AND('Validation summary'!$B$2="2024-25",AAN182="In-period"),AND('Validation summary'!$B$2="2024-25",AAN182="End of period",AAN190="Revenue")),TRUE,FALSE)</f>
        <v>0</v>
      </c>
      <c r="AAO183" s="201" t="b">
        <f>IF(OR(AND('Validation summary'!$B$2="2022-23",AAO182="In-period"),AND('Validation summary'!$B$2="2023-24",AAO182="In-period"),AND('Validation summary'!$B$2="2024-25",AAO182="In-period"),AND('Validation summary'!$B$2="2024-25",AAO182="End of period",AAO190="Revenue")),TRUE,FALSE)</f>
        <v>0</v>
      </c>
      <c r="AAP183" s="201" t="b">
        <f>IF(OR(AND('Validation summary'!$B$2="2022-23",AAP182="In-period"),AND('Validation summary'!$B$2="2023-24",AAP182="In-period"),AND('Validation summary'!$B$2="2024-25",AAP182="In-period"),AND('Validation summary'!$B$2="2024-25",AAP182="End of period",AAP190="Revenue")),TRUE,FALSE)</f>
        <v>0</v>
      </c>
      <c r="AAQ183" s="201" t="b">
        <f>IF(OR(AND('Validation summary'!$B$2="2022-23",AAQ182="In-period"),AND('Validation summary'!$B$2="2023-24",AAQ182="In-period"),AND('Validation summary'!$B$2="2024-25",AAQ182="In-period"),AND('Validation summary'!$B$2="2024-25",AAQ182="End of period",AAQ190="Revenue")),TRUE,FALSE)</f>
        <v>0</v>
      </c>
      <c r="AAR183" s="201" t="b">
        <f>IF(OR(AND('Validation summary'!$B$2="2022-23",AAR182="In-period"),AND('Validation summary'!$B$2="2023-24",AAR182="In-period"),AND('Validation summary'!$B$2="2024-25",AAR182="In-period"),AND('Validation summary'!$B$2="2024-25",AAR182="End of period",AAR190="Revenue")),TRUE,FALSE)</f>
        <v>0</v>
      </c>
      <c r="AAS183" s="201" t="b">
        <f>IF(OR(AND('Validation summary'!$B$2="2022-23",AAS182="In-period"),AND('Validation summary'!$B$2="2023-24",AAS182="In-period"),AND('Validation summary'!$B$2="2024-25",AAS182="In-period"),AND('Validation summary'!$B$2="2024-25",AAS182="End of period",AAS190="Revenue")),TRUE,FALSE)</f>
        <v>0</v>
      </c>
      <c r="AAT183" s="201" t="b">
        <f>IF(OR(AND('Validation summary'!$B$2="2022-23",AAT182="In-period"),AND('Validation summary'!$B$2="2023-24",AAT182="In-period"),AND('Validation summary'!$B$2="2024-25",AAT182="In-period"),AND('Validation summary'!$B$2="2024-25",AAT182="End of period",AAT190="Revenue")),TRUE,FALSE)</f>
        <v>0</v>
      </c>
      <c r="AAU183" s="201" t="b">
        <f>IF(OR(AND('Validation summary'!$B$2="2022-23",AAU182="In-period"),AND('Validation summary'!$B$2="2023-24",AAU182="In-period"),AND('Validation summary'!$B$2="2024-25",AAU182="In-period"),AND('Validation summary'!$B$2="2024-25",AAU182="End of period",AAU190="Revenue")),TRUE,FALSE)</f>
        <v>0</v>
      </c>
      <c r="AAV183" s="201" t="b">
        <f>IF(OR(AND('Validation summary'!$B$2="2022-23",AAV182="In-period"),AND('Validation summary'!$B$2="2023-24",AAV182="In-period"),AND('Validation summary'!$B$2="2024-25",AAV182="In-period"),AND('Validation summary'!$B$2="2024-25",AAV182="End of period",AAV190="Revenue")),TRUE,FALSE)</f>
        <v>0</v>
      </c>
      <c r="AAW183" s="201" t="b">
        <f>IF(OR(AND('Validation summary'!$B$2="2022-23",AAW182="In-period"),AND('Validation summary'!$B$2="2023-24",AAW182="In-period"),AND('Validation summary'!$B$2="2024-25",AAW182="In-period"),AND('Validation summary'!$B$2="2024-25",AAW182="End of period",AAW190="Revenue")),TRUE,FALSE)</f>
        <v>0</v>
      </c>
      <c r="AAX183" s="201" t="b">
        <f>IF(OR(AND('Validation summary'!$B$2="2022-23",AAX182="In-period"),AND('Validation summary'!$B$2="2023-24",AAX182="In-period"),AND('Validation summary'!$B$2="2024-25",AAX182="In-period"),AND('Validation summary'!$B$2="2024-25",AAX182="End of period",AAX190="Revenue")),TRUE,FALSE)</f>
        <v>0</v>
      </c>
      <c r="AAY183" s="201" t="b">
        <f>IF(OR(AND('Validation summary'!$B$2="2022-23",AAY182="In-period"),AND('Validation summary'!$B$2="2023-24",AAY182="In-period"),AND('Validation summary'!$B$2="2024-25",AAY182="In-period"),AND('Validation summary'!$B$2="2024-25",AAY182="End of period",AAY190="Revenue")),TRUE,FALSE)</f>
        <v>0</v>
      </c>
      <c r="AAZ183" s="201" t="b">
        <f>IF(OR(AND('Validation summary'!$B$2="2022-23",AAZ182="In-period"),AND('Validation summary'!$B$2="2023-24",AAZ182="In-period"),AND('Validation summary'!$B$2="2024-25",AAZ182="In-period"),AND('Validation summary'!$B$2="2024-25",AAZ182="End of period",AAZ190="Revenue")),TRUE,FALSE)</f>
        <v>0</v>
      </c>
      <c r="ABA183" s="201" t="b">
        <f>IF(OR(AND('Validation summary'!$B$2="2022-23",ABA182="In-period"),AND('Validation summary'!$B$2="2023-24",ABA182="In-period"),AND('Validation summary'!$B$2="2024-25",ABA182="In-period"),AND('Validation summary'!$B$2="2024-25",ABA182="End of period",ABA190="Revenue")),TRUE,FALSE)</f>
        <v>0</v>
      </c>
      <c r="ABB183" s="201" t="b">
        <f>IF(OR(AND('Validation summary'!$B$2="2022-23",ABB182="In-period"),AND('Validation summary'!$B$2="2023-24",ABB182="In-period"),AND('Validation summary'!$B$2="2024-25",ABB182="In-period"),AND('Validation summary'!$B$2="2024-25",ABB182="End of period",ABB190="Revenue")),TRUE,FALSE)</f>
        <v>0</v>
      </c>
      <c r="ABC183" s="201" t="b">
        <f>IF(OR(AND('Validation summary'!$B$2="2022-23",ABC182="In-period"),AND('Validation summary'!$B$2="2023-24",ABC182="In-period"),AND('Validation summary'!$B$2="2024-25",ABC182="In-period"),AND('Validation summary'!$B$2="2024-25",ABC182="End of period",ABC190="Revenue")),TRUE,FALSE)</f>
        <v>0</v>
      </c>
      <c r="ABD183" s="201" t="b">
        <f>IF(OR(AND('Validation summary'!$B$2="2022-23",ABD182="In-period"),AND('Validation summary'!$B$2="2023-24",ABD182="In-period"),AND('Validation summary'!$B$2="2024-25",ABD182="In-period"),AND('Validation summary'!$B$2="2024-25",ABD182="End of period",ABD190="Revenue")),TRUE,FALSE)</f>
        <v>0</v>
      </c>
      <c r="ABE183" s="201" t="b">
        <f>IF(OR(AND('Validation summary'!$B$2="2022-23",ABE182="In-period"),AND('Validation summary'!$B$2="2023-24",ABE182="In-period"),AND('Validation summary'!$B$2="2024-25",ABE182="In-period"),AND('Validation summary'!$B$2="2024-25",ABE182="End of period",ABE190="Revenue")),TRUE,FALSE)</f>
        <v>0</v>
      </c>
      <c r="ABF183" s="201" t="b">
        <f>IF(OR(AND('Validation summary'!$B$2="2022-23",ABF182="In-period"),AND('Validation summary'!$B$2="2023-24",ABF182="In-period"),AND('Validation summary'!$B$2="2024-25",ABF182="In-period"),AND('Validation summary'!$B$2="2024-25",ABF182="End of period",ABF190="Revenue")),TRUE,FALSE)</f>
        <v>0</v>
      </c>
      <c r="ABG183" s="201" t="b">
        <f>IF(OR(AND('Validation summary'!$B$2="2022-23",ABG182="In-period"),AND('Validation summary'!$B$2="2023-24",ABG182="In-period"),AND('Validation summary'!$B$2="2024-25",ABG182="In-period"),AND('Validation summary'!$B$2="2024-25",ABG182="End of period",ABG190="Revenue")),TRUE,FALSE)</f>
        <v>0</v>
      </c>
      <c r="ABH183" s="201" t="b">
        <f>IF(OR(AND('Validation summary'!$B$2="2022-23",ABH182="In-period"),AND('Validation summary'!$B$2="2023-24",ABH182="In-period"),AND('Validation summary'!$B$2="2024-25",ABH182="In-period"),AND('Validation summary'!$B$2="2024-25",ABH182="End of period",ABH190="Revenue")),TRUE,FALSE)</f>
        <v>0</v>
      </c>
      <c r="ABI183" s="201" t="b">
        <f>IF(OR(AND('Validation summary'!$B$2="2022-23",ABI182="In-period"),AND('Validation summary'!$B$2="2023-24",ABI182="In-period"),AND('Validation summary'!$B$2="2024-25",ABI182="In-period"),AND('Validation summary'!$B$2="2024-25",ABI182="End of period",ABI190="Revenue")),TRUE,FALSE)</f>
        <v>0</v>
      </c>
      <c r="ABJ183" s="201" t="b">
        <f>IF(OR(AND('Validation summary'!$B$2="2022-23",ABJ182="In-period"),AND('Validation summary'!$B$2="2023-24",ABJ182="In-period"),AND('Validation summary'!$B$2="2024-25",ABJ182="In-period"),AND('Validation summary'!$B$2="2024-25",ABJ182="End of period",ABJ190="Revenue")),TRUE,FALSE)</f>
        <v>0</v>
      </c>
      <c r="ABK183" s="201" t="b">
        <f>IF(OR(AND('Validation summary'!$B$2="2022-23",ABK182="In-period"),AND('Validation summary'!$B$2="2023-24",ABK182="In-period"),AND('Validation summary'!$B$2="2024-25",ABK182="In-period"),AND('Validation summary'!$B$2="2024-25",ABK182="End of period",ABK190="Revenue")),TRUE,FALSE)</f>
        <v>0</v>
      </c>
      <c r="ABL183" s="201" t="b">
        <f>IF(OR(AND('Validation summary'!$B$2="2022-23",ABL182="In-period"),AND('Validation summary'!$B$2="2023-24",ABL182="In-period"),AND('Validation summary'!$B$2="2024-25",ABL182="In-period"),AND('Validation summary'!$B$2="2024-25",ABL182="End of period",ABL190="Revenue")),TRUE,FALSE)</f>
        <v>0</v>
      </c>
      <c r="ABM183" s="201" t="b">
        <f>IF(OR(AND('Validation summary'!$B$2="2022-23",ABM182="In-period"),AND('Validation summary'!$B$2="2023-24",ABM182="In-period"),AND('Validation summary'!$B$2="2024-25",ABM182="In-period"),AND('Validation summary'!$B$2="2024-25",ABM182="End of period",ABM190="Revenue")),TRUE,FALSE)</f>
        <v>0</v>
      </c>
      <c r="ABN183" s="201" t="b">
        <f>IF(OR(AND('Validation summary'!$B$2="2022-23",ABN182="In-period"),AND('Validation summary'!$B$2="2023-24",ABN182="In-period"),AND('Validation summary'!$B$2="2024-25",ABN182="In-period"),AND('Validation summary'!$B$2="2024-25",ABN182="End of period",ABN190="Revenue")),TRUE,FALSE)</f>
        <v>0</v>
      </c>
      <c r="ABO183" s="201" t="b">
        <f>IF(OR(AND('Validation summary'!$B$2="2022-23",ABO182="In-period"),AND('Validation summary'!$B$2="2023-24",ABO182="In-period"),AND('Validation summary'!$B$2="2024-25",ABO182="In-period"),AND('Validation summary'!$B$2="2024-25",ABO182="End of period",ABO190="Revenue")),TRUE,FALSE)</f>
        <v>0</v>
      </c>
      <c r="ABP183" s="201" t="b">
        <f>IF(OR(AND('Validation summary'!$B$2="2022-23",ABP182="In-period"),AND('Validation summary'!$B$2="2023-24",ABP182="In-period"),AND('Validation summary'!$B$2="2024-25",ABP182="In-period"),AND('Validation summary'!$B$2="2024-25",ABP182="End of period",ABP190="Revenue")),TRUE,FALSE)</f>
        <v>0</v>
      </c>
      <c r="ABQ183" s="201" t="b">
        <f>IF(OR(AND('Validation summary'!$B$2="2022-23",ABQ182="In-period"),AND('Validation summary'!$B$2="2023-24",ABQ182="In-period"),AND('Validation summary'!$B$2="2024-25",ABQ182="In-period"),AND('Validation summary'!$B$2="2024-25",ABQ182="End of period",ABQ190="Revenue")),TRUE,FALSE)</f>
        <v>0</v>
      </c>
      <c r="ABR183" s="201" t="b">
        <f>IF(OR(AND('Validation summary'!$B$2="2022-23",ABR182="In-period"),AND('Validation summary'!$B$2="2023-24",ABR182="In-period"),AND('Validation summary'!$B$2="2024-25",ABR182="In-period"),AND('Validation summary'!$B$2="2024-25",ABR182="End of period",ABR190="Revenue")),TRUE,FALSE)</f>
        <v>0</v>
      </c>
      <c r="ABS183" s="201" t="b">
        <f>IF(OR(AND('Validation summary'!$B$2="2022-23",ABS182="In-period"),AND('Validation summary'!$B$2="2023-24",ABS182="In-period"),AND('Validation summary'!$B$2="2024-25",ABS182="In-period"),AND('Validation summary'!$B$2="2024-25",ABS182="End of period",ABS190="Revenue")),TRUE,FALSE)</f>
        <v>0</v>
      </c>
      <c r="ABT183" s="201" t="b">
        <f>IF(OR(AND('Validation summary'!$B$2="2022-23",ABT182="In-period"),AND('Validation summary'!$B$2="2023-24",ABT182="In-period"),AND('Validation summary'!$B$2="2024-25",ABT182="In-period"),AND('Validation summary'!$B$2="2024-25",ABT182="End of period",ABT190="Revenue")),TRUE,FALSE)</f>
        <v>0</v>
      </c>
      <c r="ABU183" s="201" t="b">
        <f>IF(OR(AND('Validation summary'!$B$2="2022-23",ABU182="In-period"),AND('Validation summary'!$B$2="2023-24",ABU182="In-period"),AND('Validation summary'!$B$2="2024-25",ABU182="In-period"),AND('Validation summary'!$B$2="2024-25",ABU182="End of period",ABU190="Revenue")),TRUE,FALSE)</f>
        <v>0</v>
      </c>
      <c r="ABV183" s="201" t="b">
        <f>IF(OR(AND('Validation summary'!$B$2="2022-23",ABV182="In-period"),AND('Validation summary'!$B$2="2023-24",ABV182="In-period"),AND('Validation summary'!$B$2="2024-25",ABV182="In-period"),AND('Validation summary'!$B$2="2024-25",ABV182="End of period",ABV190="Revenue")),TRUE,FALSE)</f>
        <v>0</v>
      </c>
      <c r="ABW183" s="201" t="b">
        <f>IF(OR(AND('Validation summary'!$B$2="2022-23",ABW182="In-period"),AND('Validation summary'!$B$2="2023-24",ABW182="In-period"),AND('Validation summary'!$B$2="2024-25",ABW182="In-period"),AND('Validation summary'!$B$2="2024-25",ABW182="End of period",ABW190="Revenue")),TRUE,FALSE)</f>
        <v>0</v>
      </c>
      <c r="ABX183" s="201" t="b">
        <f>IF(OR(AND('Validation summary'!$B$2="2022-23",ABX182="In-period"),AND('Validation summary'!$B$2="2023-24",ABX182="In-period"),AND('Validation summary'!$B$2="2024-25",ABX182="In-period"),AND('Validation summary'!$B$2="2024-25",ABX182="End of period",ABX190="Revenue")),TRUE,FALSE)</f>
        <v>0</v>
      </c>
      <c r="ABY183" s="201" t="b">
        <f>IF(OR(AND('Validation summary'!$B$2="2022-23",ABY182="In-period"),AND('Validation summary'!$B$2="2023-24",ABY182="In-period"),AND('Validation summary'!$B$2="2024-25",ABY182="In-period"),AND('Validation summary'!$B$2="2024-25",ABY182="End of period",ABY190="Revenue")),TRUE,FALSE)</f>
        <v>0</v>
      </c>
      <c r="ABZ183" s="201" t="b">
        <f>IF(OR(AND('Validation summary'!$B$2="2022-23",ABZ182="In-period"),AND('Validation summary'!$B$2="2023-24",ABZ182="In-period"),AND('Validation summary'!$B$2="2024-25",ABZ182="In-period"),AND('Validation summary'!$B$2="2024-25",ABZ182="End of period",ABZ190="Revenue")),TRUE,FALSE)</f>
        <v>0</v>
      </c>
      <c r="ACA183" s="201" t="b">
        <f>IF(OR(AND('Validation summary'!$B$2="2022-23",ACA182="In-period"),AND('Validation summary'!$B$2="2023-24",ACA182="In-period"),AND('Validation summary'!$B$2="2024-25",ACA182="In-period"),AND('Validation summary'!$B$2="2024-25",ACA182="End of period",ACA190="Revenue")),TRUE,FALSE)</f>
        <v>0</v>
      </c>
      <c r="ACB183" s="201" t="b">
        <f>IF(OR(AND('Validation summary'!$B$2="2022-23",ACB182="In-period"),AND('Validation summary'!$B$2="2023-24",ACB182="In-period"),AND('Validation summary'!$B$2="2024-25",ACB182="In-period"),AND('Validation summary'!$B$2="2024-25",ACB182="End of period",ACB190="Revenue")),TRUE,FALSE)</f>
        <v>0</v>
      </c>
      <c r="ACC183" s="201" t="b">
        <f>IF(OR(AND('Validation summary'!$B$2="2022-23",ACC182="In-period"),AND('Validation summary'!$B$2="2023-24",ACC182="In-period"),AND('Validation summary'!$B$2="2024-25",ACC182="In-period"),AND('Validation summary'!$B$2="2024-25",ACC182="End of period",ACC190="Revenue")),TRUE,FALSE)</f>
        <v>0</v>
      </c>
      <c r="ACD183" s="201" t="b">
        <f>IF(OR(AND('Validation summary'!$B$2="2022-23",ACD182="In-period"),AND('Validation summary'!$B$2="2023-24",ACD182="In-period"),AND('Validation summary'!$B$2="2024-25",ACD182="In-period"),AND('Validation summary'!$B$2="2024-25",ACD182="End of period",ACD190="Revenue")),TRUE,FALSE)</f>
        <v>0</v>
      </c>
      <c r="ACE183" s="201" t="b">
        <f>IF(OR(AND('Validation summary'!$B$2="2022-23",ACE182="In-period"),AND('Validation summary'!$B$2="2023-24",ACE182="In-period"),AND('Validation summary'!$B$2="2024-25",ACE182="In-period"),AND('Validation summary'!$B$2="2024-25",ACE182="End of period",ACE190="Revenue")),TRUE,FALSE)</f>
        <v>0</v>
      </c>
      <c r="ACF183" s="201" t="b">
        <f>IF(OR(AND('Validation summary'!$B$2="2022-23",ACF182="In-period"),AND('Validation summary'!$B$2="2023-24",ACF182="In-period"),AND('Validation summary'!$B$2="2024-25",ACF182="In-period"),AND('Validation summary'!$B$2="2024-25",ACF182="End of period",ACF190="Revenue")),TRUE,FALSE)</f>
        <v>0</v>
      </c>
      <c r="ACG183" s="201" t="b">
        <f>IF(OR(AND('Validation summary'!$B$2="2022-23",ACG182="In-period"),AND('Validation summary'!$B$2="2023-24",ACG182="In-period"),AND('Validation summary'!$B$2="2024-25",ACG182="In-period"),AND('Validation summary'!$B$2="2024-25",ACG182="End of period",ACG190="Revenue")),TRUE,FALSE)</f>
        <v>0</v>
      </c>
      <c r="ACH183" s="201" t="b">
        <f>IF(OR(AND('Validation summary'!$B$2="2022-23",ACH182="In-period"),AND('Validation summary'!$B$2="2023-24",ACH182="In-period"),AND('Validation summary'!$B$2="2024-25",ACH182="In-period"),AND('Validation summary'!$B$2="2024-25",ACH182="End of period",ACH190="Revenue")),TRUE,FALSE)</f>
        <v>0</v>
      </c>
      <c r="ACI183" s="201" t="b">
        <f>IF(OR(AND('Validation summary'!$B$2="2022-23",ACI182="In-period"),AND('Validation summary'!$B$2="2023-24",ACI182="In-period"),AND('Validation summary'!$B$2="2024-25",ACI182="In-period"),AND('Validation summary'!$B$2="2024-25",ACI182="End of period",ACI190="Revenue")),TRUE,FALSE)</f>
        <v>0</v>
      </c>
      <c r="ACJ183" s="201" t="b">
        <f>IF(OR(AND('Validation summary'!$B$2="2022-23",ACJ182="In-period"),AND('Validation summary'!$B$2="2023-24",ACJ182="In-period"),AND('Validation summary'!$B$2="2024-25",ACJ182="In-period"),AND('Validation summary'!$B$2="2024-25",ACJ182="End of period",ACJ190="Revenue")),TRUE,FALSE)</f>
        <v>0</v>
      </c>
      <c r="ACK183" s="201" t="b">
        <f>IF(OR(AND('Validation summary'!$B$2="2022-23",ACK182="In-period"),AND('Validation summary'!$B$2="2023-24",ACK182="In-period"),AND('Validation summary'!$B$2="2024-25",ACK182="In-period"),AND('Validation summary'!$B$2="2024-25",ACK182="End of period",ACK190="Revenue")),TRUE,FALSE)</f>
        <v>0</v>
      </c>
      <c r="ACL183" s="201" t="b">
        <f>IF(OR(AND('Validation summary'!$B$2="2022-23",ACL182="In-period"),AND('Validation summary'!$B$2="2023-24",ACL182="In-period"),AND('Validation summary'!$B$2="2024-25",ACL182="In-period"),AND('Validation summary'!$B$2="2024-25",ACL182="End of period",ACL190="Revenue")),TRUE,FALSE)</f>
        <v>0</v>
      </c>
      <c r="ACM183" s="201" t="b">
        <f>IF(OR(AND('Validation summary'!$B$2="2022-23",ACM182="In-period"),AND('Validation summary'!$B$2="2023-24",ACM182="In-period"),AND('Validation summary'!$B$2="2024-25",ACM182="In-period"),AND('Validation summary'!$B$2="2024-25",ACM182="End of period",ACM190="Revenue")),TRUE,FALSE)</f>
        <v>0</v>
      </c>
      <c r="ACN183" s="201" t="b">
        <f>IF(OR(AND('Validation summary'!$B$2="2022-23",ACN182="In-period"),AND('Validation summary'!$B$2="2023-24",ACN182="In-period"),AND('Validation summary'!$B$2="2024-25",ACN182="In-period"),AND('Validation summary'!$B$2="2024-25",ACN182="End of period",ACN190="Revenue")),TRUE,FALSE)</f>
        <v>0</v>
      </c>
      <c r="ACO183" s="201" t="b">
        <f>IF(OR(AND('Validation summary'!$B$2="2022-23",ACO182="In-period"),AND('Validation summary'!$B$2="2023-24",ACO182="In-period"),AND('Validation summary'!$B$2="2024-25",ACO182="In-period"),AND('Validation summary'!$B$2="2024-25",ACO182="End of period",ACO190="Revenue")),TRUE,FALSE)</f>
        <v>0</v>
      </c>
      <c r="ACP183" s="201" t="b">
        <f>IF(OR(AND('Validation summary'!$B$2="2022-23",ACP182="In-period"),AND('Validation summary'!$B$2="2023-24",ACP182="In-period"),AND('Validation summary'!$B$2="2024-25",ACP182="In-period"),AND('Validation summary'!$B$2="2024-25",ACP182="End of period",ACP190="Revenue")),TRUE,FALSE)</f>
        <v>0</v>
      </c>
      <c r="ACQ183" s="201" t="b">
        <f>IF(OR(AND('Validation summary'!$B$2="2022-23",ACQ182="In-period"),AND('Validation summary'!$B$2="2023-24",ACQ182="In-period"),AND('Validation summary'!$B$2="2024-25",ACQ182="In-period"),AND('Validation summary'!$B$2="2024-25",ACQ182="End of period",ACQ190="Revenue")),TRUE,FALSE)</f>
        <v>0</v>
      </c>
      <c r="ACR183" s="201" t="b">
        <f>IF(OR(AND('Validation summary'!$B$2="2022-23",ACR182="In-period"),AND('Validation summary'!$B$2="2023-24",ACR182="In-period"),AND('Validation summary'!$B$2="2024-25",ACR182="In-period"),AND('Validation summary'!$B$2="2024-25",ACR182="End of period",ACR190="Revenue")),TRUE,FALSE)</f>
        <v>0</v>
      </c>
      <c r="ACS183" s="201" t="b">
        <f>IF(OR(AND('Validation summary'!$B$2="2022-23",ACS182="In-period"),AND('Validation summary'!$B$2="2023-24",ACS182="In-period"),AND('Validation summary'!$B$2="2024-25",ACS182="In-period"),AND('Validation summary'!$B$2="2024-25",ACS182="End of period",ACS190="Revenue")),TRUE,FALSE)</f>
        <v>0</v>
      </c>
      <c r="ACT183" s="201" t="b">
        <f>IF(OR(AND('Validation summary'!$B$2="2022-23",ACT182="In-period"),AND('Validation summary'!$B$2="2023-24",ACT182="In-period"),AND('Validation summary'!$B$2="2024-25",ACT182="In-period"),AND('Validation summary'!$B$2="2024-25",ACT182="End of period",ACT190="Revenue")),TRUE,FALSE)</f>
        <v>0</v>
      </c>
      <c r="ACU183" s="201" t="b">
        <f>IF(OR(AND('Validation summary'!$B$2="2022-23",ACU182="In-period"),AND('Validation summary'!$B$2="2023-24",ACU182="In-period"),AND('Validation summary'!$B$2="2024-25",ACU182="In-period"),AND('Validation summary'!$B$2="2024-25",ACU182="End of period",ACU190="Revenue")),TRUE,FALSE)</f>
        <v>0</v>
      </c>
      <c r="ACV183" s="201" t="b">
        <f>IF(OR(AND('Validation summary'!$B$2="2022-23",ACV182="In-period"),AND('Validation summary'!$B$2="2023-24",ACV182="In-period"),AND('Validation summary'!$B$2="2024-25",ACV182="In-period"),AND('Validation summary'!$B$2="2024-25",ACV182="End of period",ACV190="Revenue")),TRUE,FALSE)</f>
        <v>0</v>
      </c>
      <c r="ACW183" s="201" t="b">
        <f>IF(OR(AND('Validation summary'!$B$2="2022-23",ACW182="In-period"),AND('Validation summary'!$B$2="2023-24",ACW182="In-period"),AND('Validation summary'!$B$2="2024-25",ACW182="In-period"),AND('Validation summary'!$B$2="2024-25",ACW182="End of period",ACW190="Revenue")),TRUE,FALSE)</f>
        <v>0</v>
      </c>
      <c r="ACX183" s="201" t="b">
        <f>IF(OR(AND('Validation summary'!$B$2="2022-23",ACX182="In-period"),AND('Validation summary'!$B$2="2023-24",ACX182="In-period"),AND('Validation summary'!$B$2="2024-25",ACX182="In-period"),AND('Validation summary'!$B$2="2024-25",ACX182="End of period",ACX190="Revenue")),TRUE,FALSE)</f>
        <v>0</v>
      </c>
      <c r="ACY183" s="201" t="b">
        <f>IF(OR(AND('Validation summary'!$B$2="2022-23",ACY182="In-period"),AND('Validation summary'!$B$2="2023-24",ACY182="In-period"),AND('Validation summary'!$B$2="2024-25",ACY182="In-period"),AND('Validation summary'!$B$2="2024-25",ACY182="End of period",ACY190="Revenue")),TRUE,FALSE)</f>
        <v>0</v>
      </c>
      <c r="ACZ183" s="201" t="b">
        <f>IF(OR(AND('Validation summary'!$B$2="2022-23",ACZ182="In-period"),AND('Validation summary'!$B$2="2023-24",ACZ182="In-period"),AND('Validation summary'!$B$2="2024-25",ACZ182="In-period"),AND('Validation summary'!$B$2="2024-25",ACZ182="End of period",ACZ190="Revenue")),TRUE,FALSE)</f>
        <v>0</v>
      </c>
      <c r="ADA183" s="201" t="b">
        <f>IF(OR(AND('Validation summary'!$B$2="2022-23",ADA182="In-period"),AND('Validation summary'!$B$2="2023-24",ADA182="In-period"),AND('Validation summary'!$B$2="2024-25",ADA182="In-period"),AND('Validation summary'!$B$2="2024-25",ADA182="End of period",ADA190="Revenue")),TRUE,FALSE)</f>
        <v>0</v>
      </c>
      <c r="ADB183" s="201" t="b">
        <f>IF(OR(AND('Validation summary'!$B$2="2022-23",ADB182="In-period"),AND('Validation summary'!$B$2="2023-24",ADB182="In-period"),AND('Validation summary'!$B$2="2024-25",ADB182="In-period"),AND('Validation summary'!$B$2="2024-25",ADB182="End of period",ADB190="Revenue")),TRUE,FALSE)</f>
        <v>0</v>
      </c>
      <c r="ADC183" s="201" t="b">
        <f>IF(OR(AND('Validation summary'!$B$2="2022-23",ADC182="In-period"),AND('Validation summary'!$B$2="2023-24",ADC182="In-period"),AND('Validation summary'!$B$2="2024-25",ADC182="In-period"),AND('Validation summary'!$B$2="2024-25",ADC182="End of period",ADC190="Revenue")),TRUE,FALSE)</f>
        <v>0</v>
      </c>
      <c r="ADD183" s="201" t="b">
        <f>IF(OR(AND('Validation summary'!$B$2="2022-23",ADD182="In-period"),AND('Validation summary'!$B$2="2023-24",ADD182="In-period"),AND('Validation summary'!$B$2="2024-25",ADD182="In-period"),AND('Validation summary'!$B$2="2024-25",ADD182="End of period",ADD190="Revenue")),TRUE,FALSE)</f>
        <v>0</v>
      </c>
      <c r="ADE183" s="201" t="b">
        <f>IF(OR(AND('Validation summary'!$B$2="2022-23",ADE182="In-period"),AND('Validation summary'!$B$2="2023-24",ADE182="In-period"),AND('Validation summary'!$B$2="2024-25",ADE182="In-period"),AND('Validation summary'!$B$2="2024-25",ADE182="End of period",ADE190="Revenue")),TRUE,FALSE)</f>
        <v>0</v>
      </c>
      <c r="ADF183" s="201" t="b">
        <f>IF(OR(AND('Validation summary'!$B$2="2022-23",ADF182="In-period"),AND('Validation summary'!$B$2="2023-24",ADF182="In-period"),AND('Validation summary'!$B$2="2024-25",ADF182="In-period"),AND('Validation summary'!$B$2="2024-25",ADF182="End of period",ADF190="Revenue")),TRUE,FALSE)</f>
        <v>0</v>
      </c>
      <c r="ADG183" s="201" t="b">
        <f>IF(OR(AND('Validation summary'!$B$2="2022-23",ADG182="In-period"),AND('Validation summary'!$B$2="2023-24",ADG182="In-period"),AND('Validation summary'!$B$2="2024-25",ADG182="In-period"),AND('Validation summary'!$B$2="2024-25",ADG182="End of period",ADG190="Revenue")),TRUE,FALSE)</f>
        <v>0</v>
      </c>
      <c r="ADH183" s="201" t="b">
        <f>IF(OR(AND('Validation summary'!$B$2="2022-23",ADH182="In-period"),AND('Validation summary'!$B$2="2023-24",ADH182="In-period"),AND('Validation summary'!$B$2="2024-25",ADH182="In-period"),AND('Validation summary'!$B$2="2024-25",ADH182="End of period",ADH190="Revenue")),TRUE,FALSE)</f>
        <v>0</v>
      </c>
      <c r="ADI183" s="201" t="b">
        <f>IF(OR(AND('Validation summary'!$B$2="2022-23",ADI182="In-period"),AND('Validation summary'!$B$2="2023-24",ADI182="In-period"),AND('Validation summary'!$B$2="2024-25",ADI182="In-period"),AND('Validation summary'!$B$2="2024-25",ADI182="End of period",ADI190="Revenue")),TRUE,FALSE)</f>
        <v>0</v>
      </c>
      <c r="ADJ183" s="201" t="b">
        <f>IF(OR(AND('Validation summary'!$B$2="2022-23",ADJ182="In-period"),AND('Validation summary'!$B$2="2023-24",ADJ182="In-period"),AND('Validation summary'!$B$2="2024-25",ADJ182="In-period"),AND('Validation summary'!$B$2="2024-25",ADJ182="End of period",ADJ190="Revenue")),TRUE,FALSE)</f>
        <v>0</v>
      </c>
      <c r="ADK183" s="201" t="b">
        <f>IF(OR(AND('Validation summary'!$B$2="2022-23",ADK182="In-period"),AND('Validation summary'!$B$2="2023-24",ADK182="In-period"),AND('Validation summary'!$B$2="2024-25",ADK182="In-period"),AND('Validation summary'!$B$2="2024-25",ADK182="End of period",ADK190="Revenue")),TRUE,FALSE)</f>
        <v>0</v>
      </c>
      <c r="ADL183" s="201" t="b">
        <f>IF(OR(AND('Validation summary'!$B$2="2022-23",ADL182="In-period"),AND('Validation summary'!$B$2="2023-24",ADL182="In-period"),AND('Validation summary'!$B$2="2024-25",ADL182="In-period"),AND('Validation summary'!$B$2="2024-25",ADL182="End of period",ADL190="Revenue")),TRUE,FALSE)</f>
        <v>0</v>
      </c>
      <c r="ADM183" s="201" t="b">
        <f>IF(OR(AND('Validation summary'!$B$2="2022-23",ADM182="In-period"),AND('Validation summary'!$B$2="2023-24",ADM182="In-period"),AND('Validation summary'!$B$2="2024-25",ADM182="In-period"),AND('Validation summary'!$B$2="2024-25",ADM182="End of period",ADM190="Revenue")),TRUE,FALSE)</f>
        <v>0</v>
      </c>
      <c r="ADN183" s="201" t="b">
        <f>IF(OR(AND('Validation summary'!$B$2="2022-23",ADN182="In-period"),AND('Validation summary'!$B$2="2023-24",ADN182="In-period"),AND('Validation summary'!$B$2="2024-25",ADN182="In-period"),AND('Validation summary'!$B$2="2024-25",ADN182="End of period",ADN190="Revenue")),TRUE,FALSE)</f>
        <v>0</v>
      </c>
      <c r="ADO183" s="201" t="b">
        <f>IF(OR(AND('Validation summary'!$B$2="2022-23",ADO182="In-period"),AND('Validation summary'!$B$2="2023-24",ADO182="In-period"),AND('Validation summary'!$B$2="2024-25",ADO182="In-period"),AND('Validation summary'!$B$2="2024-25",ADO182="End of period",ADO190="Revenue")),TRUE,FALSE)</f>
        <v>0</v>
      </c>
      <c r="ADP183" s="201" t="b">
        <f>IF(OR(AND('Validation summary'!$B$2="2022-23",ADP182="In-period"),AND('Validation summary'!$B$2="2023-24",ADP182="In-period"),AND('Validation summary'!$B$2="2024-25",ADP182="In-period"),AND('Validation summary'!$B$2="2024-25",ADP182="End of period",ADP190="Revenue")),TRUE,FALSE)</f>
        <v>0</v>
      </c>
      <c r="ADQ183" s="201" t="b">
        <f>IF(OR(AND('Validation summary'!$B$2="2022-23",ADQ182="In-period"),AND('Validation summary'!$B$2="2023-24",ADQ182="In-period"),AND('Validation summary'!$B$2="2024-25",ADQ182="In-period"),AND('Validation summary'!$B$2="2024-25",ADQ182="End of period",ADQ190="Revenue")),TRUE,FALSE)</f>
        <v>0</v>
      </c>
      <c r="ADR183" s="201" t="b">
        <f>IF(OR(AND('Validation summary'!$B$2="2022-23",ADR182="In-period"),AND('Validation summary'!$B$2="2023-24",ADR182="In-period"),AND('Validation summary'!$B$2="2024-25",ADR182="In-period"),AND('Validation summary'!$B$2="2024-25",ADR182="End of period",ADR190="Revenue")),TRUE,FALSE)</f>
        <v>0</v>
      </c>
      <c r="ADS183" s="201" t="b">
        <f>IF(OR(AND('Validation summary'!$B$2="2022-23",ADS182="In-period"),AND('Validation summary'!$B$2="2023-24",ADS182="In-period"),AND('Validation summary'!$B$2="2024-25",ADS182="In-period"),AND('Validation summary'!$B$2="2024-25",ADS182="End of period",ADS190="Revenue")),TRUE,FALSE)</f>
        <v>0</v>
      </c>
      <c r="ADT183" s="201" t="b">
        <f>IF(OR(AND('Validation summary'!$B$2="2022-23",ADT182="In-period"),AND('Validation summary'!$B$2="2023-24",ADT182="In-period"),AND('Validation summary'!$B$2="2024-25",ADT182="In-period"),AND('Validation summary'!$B$2="2024-25",ADT182="End of period",ADT190="Revenue")),TRUE,FALSE)</f>
        <v>0</v>
      </c>
      <c r="ADU183" s="201" t="b">
        <f>IF(OR(AND('Validation summary'!$B$2="2022-23",ADU182="In-period"),AND('Validation summary'!$B$2="2023-24",ADU182="In-period"),AND('Validation summary'!$B$2="2024-25",ADU182="In-period"),AND('Validation summary'!$B$2="2024-25",ADU182="End of period",ADU190="Revenue")),TRUE,FALSE)</f>
        <v>0</v>
      </c>
      <c r="ADV183" s="201" t="b">
        <f>IF(OR(AND('Validation summary'!$B$2="2022-23",ADV182="In-period"),AND('Validation summary'!$B$2="2023-24",ADV182="In-period"),AND('Validation summary'!$B$2="2024-25",ADV182="In-period"),AND('Validation summary'!$B$2="2024-25",ADV182="End of period",ADV190="Revenue")),TRUE,FALSE)</f>
        <v>0</v>
      </c>
      <c r="ADW183" s="201" t="b">
        <f>IF(OR(AND('Validation summary'!$B$2="2022-23",ADW182="In-period"),AND('Validation summary'!$B$2="2023-24",ADW182="In-period"),AND('Validation summary'!$B$2="2024-25",ADW182="In-period"),AND('Validation summary'!$B$2="2024-25",ADW182="End of period",ADW190="Revenue")),TRUE,FALSE)</f>
        <v>0</v>
      </c>
      <c r="ADX183" s="201" t="b">
        <f>IF(OR(AND('Validation summary'!$B$2="2022-23",ADX182="In-period"),AND('Validation summary'!$B$2="2023-24",ADX182="In-period"),AND('Validation summary'!$B$2="2024-25",ADX182="In-period"),AND('Validation summary'!$B$2="2024-25",ADX182="End of period",ADX190="Revenue")),TRUE,FALSE)</f>
        <v>0</v>
      </c>
      <c r="ADY183" s="201" t="b">
        <f>IF(OR(AND('Validation summary'!$B$2="2022-23",ADY182="In-period"),AND('Validation summary'!$B$2="2023-24",ADY182="In-period"),AND('Validation summary'!$B$2="2024-25",ADY182="In-period"),AND('Validation summary'!$B$2="2024-25",ADY182="End of period",ADY190="Revenue")),TRUE,FALSE)</f>
        <v>0</v>
      </c>
      <c r="ADZ183" s="201" t="b">
        <f>IF(OR(AND('Validation summary'!$B$2="2022-23",ADZ182="In-period"),AND('Validation summary'!$B$2="2023-24",ADZ182="In-period"),AND('Validation summary'!$B$2="2024-25",ADZ182="In-period"),AND('Validation summary'!$B$2="2024-25",ADZ182="End of period",ADZ190="Revenue")),TRUE,FALSE)</f>
        <v>0</v>
      </c>
      <c r="AEA183" s="201" t="b">
        <f>IF(OR(AND('Validation summary'!$B$2="2022-23",AEA182="In-period"),AND('Validation summary'!$B$2="2023-24",AEA182="In-period"),AND('Validation summary'!$B$2="2024-25",AEA182="In-period"),AND('Validation summary'!$B$2="2024-25",AEA182="End of period",AEA190="Revenue")),TRUE,FALSE)</f>
        <v>0</v>
      </c>
      <c r="AEB183" s="201" t="b">
        <f>IF(OR(AND('Validation summary'!$B$2="2022-23",AEB182="In-period"),AND('Validation summary'!$B$2="2023-24",AEB182="In-period"),AND('Validation summary'!$B$2="2024-25",AEB182="In-period"),AND('Validation summary'!$B$2="2024-25",AEB182="End of period",AEB190="Revenue")),TRUE,FALSE)</f>
        <v>0</v>
      </c>
      <c r="AEC183" s="201" t="b">
        <f>IF(OR(AND('Validation summary'!$B$2="2022-23",AEC182="In-period"),AND('Validation summary'!$B$2="2023-24",AEC182="In-period"),AND('Validation summary'!$B$2="2024-25",AEC182="In-period"),AND('Validation summary'!$B$2="2024-25",AEC182="End of period",AEC190="Revenue")),TRUE,FALSE)</f>
        <v>0</v>
      </c>
      <c r="AED183" s="201" t="b">
        <f>IF(OR(AND('Validation summary'!$B$2="2022-23",AED182="In-period"),AND('Validation summary'!$B$2="2023-24",AED182="In-period"),AND('Validation summary'!$B$2="2024-25",AED182="In-period"),AND('Validation summary'!$B$2="2024-25",AED182="End of period",AED190="Revenue")),TRUE,FALSE)</f>
        <v>0</v>
      </c>
      <c r="AEE183" s="201" t="b">
        <f>IF(OR(AND('Validation summary'!$B$2="2022-23",AEE182="In-period"),AND('Validation summary'!$B$2="2023-24",AEE182="In-period"),AND('Validation summary'!$B$2="2024-25",AEE182="In-period"),AND('Validation summary'!$B$2="2024-25",AEE182="End of period",AEE190="Revenue")),TRUE,FALSE)</f>
        <v>0</v>
      </c>
      <c r="AEF183" s="201" t="b">
        <f>IF(OR(AND('Validation summary'!$B$2="2022-23",AEF182="In-period"),AND('Validation summary'!$B$2="2023-24",AEF182="In-period"),AND('Validation summary'!$B$2="2024-25",AEF182="In-period"),AND('Validation summary'!$B$2="2024-25",AEF182="End of period",AEF190="Revenue")),TRUE,FALSE)</f>
        <v>0</v>
      </c>
      <c r="AEG183" s="201" t="b">
        <f>IF(OR(AND('Validation summary'!$B$2="2022-23",AEG182="In-period"),AND('Validation summary'!$B$2="2023-24",AEG182="In-period"),AND('Validation summary'!$B$2="2024-25",AEG182="In-period"),AND('Validation summary'!$B$2="2024-25",AEG182="End of period",AEG190="Revenue")),TRUE,FALSE)</f>
        <v>0</v>
      </c>
      <c r="AEH183" s="201" t="b">
        <f>IF(OR(AND('Validation summary'!$B$2="2022-23",AEH182="In-period"),AND('Validation summary'!$B$2="2023-24",AEH182="In-period"),AND('Validation summary'!$B$2="2024-25",AEH182="In-period"),AND('Validation summary'!$B$2="2024-25",AEH182="End of period",AEH190="Revenue")),TRUE,FALSE)</f>
        <v>0</v>
      </c>
      <c r="AEI183" s="201" t="b">
        <f>IF(OR(AND('Validation summary'!$B$2="2022-23",AEI182="In-period"),AND('Validation summary'!$B$2="2023-24",AEI182="In-period"),AND('Validation summary'!$B$2="2024-25",AEI182="In-period"),AND('Validation summary'!$B$2="2024-25",AEI182="End of period",AEI190="Revenue")),TRUE,FALSE)</f>
        <v>0</v>
      </c>
      <c r="AEJ183" s="201" t="b">
        <f>IF(OR(AND('Validation summary'!$B$2="2022-23",AEJ182="In-period"),AND('Validation summary'!$B$2="2023-24",AEJ182="In-period"),AND('Validation summary'!$B$2="2024-25",AEJ182="In-period"),AND('Validation summary'!$B$2="2024-25",AEJ182="End of period",AEJ190="Revenue")),TRUE,FALSE)</f>
        <v>0</v>
      </c>
      <c r="AEK183" s="201" t="b">
        <f>IF(OR(AND('Validation summary'!$B$2="2022-23",AEK182="In-period"),AND('Validation summary'!$B$2="2023-24",AEK182="In-period"),AND('Validation summary'!$B$2="2024-25",AEK182="In-period"),AND('Validation summary'!$B$2="2024-25",AEK182="End of period",AEK190="Revenue")),TRUE,FALSE)</f>
        <v>0</v>
      </c>
      <c r="AEL183" s="201" t="b">
        <f>IF(OR(AND('Validation summary'!$B$2="2022-23",AEL182="In-period"),AND('Validation summary'!$B$2="2023-24",AEL182="In-period"),AND('Validation summary'!$B$2="2024-25",AEL182="In-period"),AND('Validation summary'!$B$2="2024-25",AEL182="End of period",AEL190="Revenue")),TRUE,FALSE)</f>
        <v>0</v>
      </c>
      <c r="AEM183" s="201" t="b">
        <f>IF(OR(AND('Validation summary'!$B$2="2022-23",AEM182="In-period"),AND('Validation summary'!$B$2="2023-24",AEM182="In-period"),AND('Validation summary'!$B$2="2024-25",AEM182="In-period"),AND('Validation summary'!$B$2="2024-25",AEM182="End of period",AEM190="Revenue")),TRUE,FALSE)</f>
        <v>0</v>
      </c>
      <c r="AEN183" s="201" t="b">
        <f>IF(OR(AND('Validation summary'!$B$2="2022-23",AEN182="In-period"),AND('Validation summary'!$B$2="2023-24",AEN182="In-period"),AND('Validation summary'!$B$2="2024-25",AEN182="In-period"),AND('Validation summary'!$B$2="2024-25",AEN182="End of period",AEN190="Revenue")),TRUE,FALSE)</f>
        <v>0</v>
      </c>
      <c r="AEO183" s="201" t="b">
        <f>IF(OR(AND('Validation summary'!$B$2="2022-23",AEO182="In-period"),AND('Validation summary'!$B$2="2023-24",AEO182="In-period"),AND('Validation summary'!$B$2="2024-25",AEO182="In-period"),AND('Validation summary'!$B$2="2024-25",AEO182="End of period",AEO190="Revenue")),TRUE,FALSE)</f>
        <v>0</v>
      </c>
      <c r="AEP183" s="201" t="b">
        <f>IF(OR(AND('Validation summary'!$B$2="2022-23",AEP182="In-period"),AND('Validation summary'!$B$2="2023-24",AEP182="In-period"),AND('Validation summary'!$B$2="2024-25",AEP182="In-period"),AND('Validation summary'!$B$2="2024-25",AEP182="End of period",AEP190="Revenue")),TRUE,FALSE)</f>
        <v>0</v>
      </c>
      <c r="AEQ183" s="201" t="b">
        <f>IF(OR(AND('Validation summary'!$B$2="2022-23",AEQ182="In-period"),AND('Validation summary'!$B$2="2023-24",AEQ182="In-period"),AND('Validation summary'!$B$2="2024-25",AEQ182="In-period"),AND('Validation summary'!$B$2="2024-25",AEQ182="End of period",AEQ190="Revenue")),TRUE,FALSE)</f>
        <v>0</v>
      </c>
      <c r="AER183" s="201" t="b">
        <f>IF(OR(AND('Validation summary'!$B$2="2022-23",AER182="In-period"),AND('Validation summary'!$B$2="2023-24",AER182="In-period"),AND('Validation summary'!$B$2="2024-25",AER182="In-period"),AND('Validation summary'!$B$2="2024-25",AER182="End of period",AER190="Revenue")),TRUE,FALSE)</f>
        <v>0</v>
      </c>
      <c r="AES183" s="201" t="b">
        <f>IF(OR(AND('Validation summary'!$B$2="2022-23",AES182="In-period"),AND('Validation summary'!$B$2="2023-24",AES182="In-period"),AND('Validation summary'!$B$2="2024-25",AES182="In-period"),AND('Validation summary'!$B$2="2024-25",AES182="End of period",AES190="Revenue")),TRUE,FALSE)</f>
        <v>0</v>
      </c>
      <c r="AET183" s="201" t="b">
        <f>IF(OR(AND('Validation summary'!$B$2="2022-23",AET182="In-period"),AND('Validation summary'!$B$2="2023-24",AET182="In-period"),AND('Validation summary'!$B$2="2024-25",AET182="In-period"),AND('Validation summary'!$B$2="2024-25",AET182="End of period",AET190="Revenue")),TRUE,FALSE)</f>
        <v>0</v>
      </c>
      <c r="AEU183" s="201" t="b">
        <f>IF(OR(AND('Validation summary'!$B$2="2022-23",AEU182="In-period"),AND('Validation summary'!$B$2="2023-24",AEU182="In-period"),AND('Validation summary'!$B$2="2024-25",AEU182="In-period"),AND('Validation summary'!$B$2="2024-25",AEU182="End of period",AEU190="Revenue")),TRUE,FALSE)</f>
        <v>0</v>
      </c>
      <c r="AEV183" s="201" t="b">
        <f>IF(OR(AND('Validation summary'!$B$2="2022-23",AEV182="In-period"),AND('Validation summary'!$B$2="2023-24",AEV182="In-period"),AND('Validation summary'!$B$2="2024-25",AEV182="In-period"),AND('Validation summary'!$B$2="2024-25",AEV182="End of period",AEV190="Revenue")),TRUE,FALSE)</f>
        <v>0</v>
      </c>
      <c r="AEW183" s="201" t="b">
        <f>IF(OR(AND('Validation summary'!$B$2="2022-23",AEW182="In-period"),AND('Validation summary'!$B$2="2023-24",AEW182="In-period"),AND('Validation summary'!$B$2="2024-25",AEW182="In-period"),AND('Validation summary'!$B$2="2024-25",AEW182="End of period",AEW190="Revenue")),TRUE,FALSE)</f>
        <v>0</v>
      </c>
      <c r="AEX183" s="201" t="b">
        <f>IF(OR(AND('Validation summary'!$B$2="2022-23",AEX182="In-period"),AND('Validation summary'!$B$2="2023-24",AEX182="In-period"),AND('Validation summary'!$B$2="2024-25",AEX182="In-period"),AND('Validation summary'!$B$2="2024-25",AEX182="End of period",AEX190="Revenue")),TRUE,FALSE)</f>
        <v>0</v>
      </c>
      <c r="AEY183" s="201" t="b">
        <f>IF(OR(AND('Validation summary'!$B$2="2022-23",AEY182="In-period"),AND('Validation summary'!$B$2="2023-24",AEY182="In-period"),AND('Validation summary'!$B$2="2024-25",AEY182="In-period"),AND('Validation summary'!$B$2="2024-25",AEY182="End of period",AEY190="Revenue")),TRUE,FALSE)</f>
        <v>0</v>
      </c>
      <c r="AEZ183" s="201" t="b">
        <f>IF(OR(AND('Validation summary'!$B$2="2022-23",AEZ182="In-period"),AND('Validation summary'!$B$2="2023-24",AEZ182="In-period"),AND('Validation summary'!$B$2="2024-25",AEZ182="In-period"),AND('Validation summary'!$B$2="2024-25",AEZ182="End of period",AEZ190="Revenue")),TRUE,FALSE)</f>
        <v>0</v>
      </c>
      <c r="AFA183" s="201" t="b">
        <f>IF(OR(AND('Validation summary'!$B$2="2022-23",AFA182="In-period"),AND('Validation summary'!$B$2="2023-24",AFA182="In-period"),AND('Validation summary'!$B$2="2024-25",AFA182="In-period"),AND('Validation summary'!$B$2="2024-25",AFA182="End of period",AFA190="Revenue")),TRUE,FALSE)</f>
        <v>0</v>
      </c>
      <c r="AFB183" s="201" t="b">
        <f>IF(OR(AND('Validation summary'!$B$2="2022-23",AFB182="In-period"),AND('Validation summary'!$B$2="2023-24",AFB182="In-period"),AND('Validation summary'!$B$2="2024-25",AFB182="In-period"),AND('Validation summary'!$B$2="2024-25",AFB182="End of period",AFB190="Revenue")),TRUE,FALSE)</f>
        <v>0</v>
      </c>
      <c r="AFC183" s="201" t="b">
        <f>IF(OR(AND('Validation summary'!$B$2="2022-23",AFC182="In-period"),AND('Validation summary'!$B$2="2023-24",AFC182="In-period"),AND('Validation summary'!$B$2="2024-25",AFC182="In-period"),AND('Validation summary'!$B$2="2024-25",AFC182="End of period",AFC190="Revenue")),TRUE,FALSE)</f>
        <v>0</v>
      </c>
      <c r="AFD183" s="201" t="b">
        <f>IF(OR(AND('Validation summary'!$B$2="2022-23",AFD182="In-period"),AND('Validation summary'!$B$2="2023-24",AFD182="In-period"),AND('Validation summary'!$B$2="2024-25",AFD182="In-period"),AND('Validation summary'!$B$2="2024-25",AFD182="End of period",AFD190="Revenue")),TRUE,FALSE)</f>
        <v>0</v>
      </c>
      <c r="AFE183" s="201" t="b">
        <f>IF(OR(AND('Validation summary'!$B$2="2022-23",AFE182="In-period"),AND('Validation summary'!$B$2="2023-24",AFE182="In-period"),AND('Validation summary'!$B$2="2024-25",AFE182="In-period"),AND('Validation summary'!$B$2="2024-25",AFE182="End of period",AFE190="Revenue")),TRUE,FALSE)</f>
        <v>0</v>
      </c>
      <c r="AFF183" s="201" t="b">
        <f>IF(OR(AND('Validation summary'!$B$2="2022-23",AFF182="In-period"),AND('Validation summary'!$B$2="2023-24",AFF182="In-period"),AND('Validation summary'!$B$2="2024-25",AFF182="In-period"),AND('Validation summary'!$B$2="2024-25",AFF182="End of period",AFF190="Revenue")),TRUE,FALSE)</f>
        <v>0</v>
      </c>
      <c r="AFG183" s="201" t="b">
        <f>IF(OR(AND('Validation summary'!$B$2="2022-23",AFG182="In-period"),AND('Validation summary'!$B$2="2023-24",AFG182="In-period"),AND('Validation summary'!$B$2="2024-25",AFG182="In-period"),AND('Validation summary'!$B$2="2024-25",AFG182="End of period",AFG190="Revenue")),TRUE,FALSE)</f>
        <v>0</v>
      </c>
      <c r="AFH183" s="201" t="b">
        <f>IF(OR(AND('Validation summary'!$B$2="2022-23",AFH182="In-period"),AND('Validation summary'!$B$2="2023-24",AFH182="In-period"),AND('Validation summary'!$B$2="2024-25",AFH182="In-period"),AND('Validation summary'!$B$2="2024-25",AFH182="End of period",AFH190="Revenue")),TRUE,FALSE)</f>
        <v>0</v>
      </c>
      <c r="AFI183" s="201" t="b">
        <f>IF(OR(AND('Validation summary'!$B$2="2022-23",AFI182="In-period"),AND('Validation summary'!$B$2="2023-24",AFI182="In-period"),AND('Validation summary'!$B$2="2024-25",AFI182="In-period"),AND('Validation summary'!$B$2="2024-25",AFI182="End of period",AFI190="Revenue")),TRUE,FALSE)</f>
        <v>0</v>
      </c>
      <c r="AFJ183" s="201" t="b">
        <f>IF(OR(AND('Validation summary'!$B$2="2022-23",AFJ182="In-period"),AND('Validation summary'!$B$2="2023-24",AFJ182="In-period"),AND('Validation summary'!$B$2="2024-25",AFJ182="In-period"),AND('Validation summary'!$B$2="2024-25",AFJ182="End of period",AFJ190="Revenue")),TRUE,FALSE)</f>
        <v>0</v>
      </c>
      <c r="AFK183" s="201" t="b">
        <f>IF(OR(AND('Validation summary'!$B$2="2022-23",AFK182="In-period"),AND('Validation summary'!$B$2="2023-24",AFK182="In-period"),AND('Validation summary'!$B$2="2024-25",AFK182="In-period"),AND('Validation summary'!$B$2="2024-25",AFK182="End of period",AFK190="Revenue")),TRUE,FALSE)</f>
        <v>0</v>
      </c>
      <c r="AFL183" s="201" t="b">
        <f>IF(OR(AND('Validation summary'!$B$2="2022-23",AFL182="In-period"),AND('Validation summary'!$B$2="2023-24",AFL182="In-period"),AND('Validation summary'!$B$2="2024-25",AFL182="In-period"),AND('Validation summary'!$B$2="2024-25",AFL182="End of period",AFL190="Revenue")),TRUE,FALSE)</f>
        <v>0</v>
      </c>
      <c r="AFM183" s="201" t="b">
        <f>IF(OR(AND('Validation summary'!$B$2="2022-23",AFM182="In-period"),AND('Validation summary'!$B$2="2023-24",AFM182="In-period"),AND('Validation summary'!$B$2="2024-25",AFM182="In-period"),AND('Validation summary'!$B$2="2024-25",AFM182="End of period",AFM190="Revenue")),TRUE,FALSE)</f>
        <v>0</v>
      </c>
      <c r="AFN183" s="201" t="b">
        <f>IF(OR(AND('Validation summary'!$B$2="2022-23",AFN182="In-period"),AND('Validation summary'!$B$2="2023-24",AFN182="In-period"),AND('Validation summary'!$B$2="2024-25",AFN182="In-period"),AND('Validation summary'!$B$2="2024-25",AFN182="End of period",AFN190="Revenue")),TRUE,FALSE)</f>
        <v>0</v>
      </c>
      <c r="AFO183" s="201" t="b">
        <f>IF(OR(AND('Validation summary'!$B$2="2022-23",AFO182="In-period"),AND('Validation summary'!$B$2="2023-24",AFO182="In-period"),AND('Validation summary'!$B$2="2024-25",AFO182="In-period"),AND('Validation summary'!$B$2="2024-25",AFO182="End of period",AFO190="Revenue")),TRUE,FALSE)</f>
        <v>0</v>
      </c>
      <c r="AFP183" s="201" t="b">
        <f>IF(OR(AND('Validation summary'!$B$2="2022-23",AFP182="In-period"),AND('Validation summary'!$B$2="2023-24",AFP182="In-period"),AND('Validation summary'!$B$2="2024-25",AFP182="In-period"),AND('Validation summary'!$B$2="2024-25",AFP182="End of period",AFP190="Revenue")),TRUE,FALSE)</f>
        <v>0</v>
      </c>
      <c r="AFQ183" s="201" t="b">
        <f>IF(OR(AND('Validation summary'!$B$2="2022-23",AFQ182="In-period"),AND('Validation summary'!$B$2="2023-24",AFQ182="In-period"),AND('Validation summary'!$B$2="2024-25",AFQ182="In-period"),AND('Validation summary'!$B$2="2024-25",AFQ182="End of period",AFQ190="Revenue")),TRUE,FALSE)</f>
        <v>0</v>
      </c>
      <c r="AFR183" s="201" t="b">
        <f>IF(OR(AND('Validation summary'!$B$2="2022-23",AFR182="In-period"),AND('Validation summary'!$B$2="2023-24",AFR182="In-period"),AND('Validation summary'!$B$2="2024-25",AFR182="In-period"),AND('Validation summary'!$B$2="2024-25",AFR182="End of period",AFR190="Revenue")),TRUE,FALSE)</f>
        <v>0</v>
      </c>
      <c r="AFS183" s="201" t="b">
        <f>IF(OR(AND('Validation summary'!$B$2="2022-23",AFS182="In-period"),AND('Validation summary'!$B$2="2023-24",AFS182="In-period"),AND('Validation summary'!$B$2="2024-25",AFS182="In-period"),AND('Validation summary'!$B$2="2024-25",AFS182="End of period",AFS190="Revenue")),TRUE,FALSE)</f>
        <v>0</v>
      </c>
      <c r="AFT183" s="201" t="b">
        <f>IF(OR(AND('Validation summary'!$B$2="2022-23",AFT182="In-period"),AND('Validation summary'!$B$2="2023-24",AFT182="In-period"),AND('Validation summary'!$B$2="2024-25",AFT182="In-period"),AND('Validation summary'!$B$2="2024-25",AFT182="End of period",AFT190="Revenue")),TRUE,FALSE)</f>
        <v>0</v>
      </c>
      <c r="AFU183" s="201" t="b">
        <f>IF(OR(AND('Validation summary'!$B$2="2022-23",AFU182="In-period"),AND('Validation summary'!$B$2="2023-24",AFU182="In-period"),AND('Validation summary'!$B$2="2024-25",AFU182="In-period"),AND('Validation summary'!$B$2="2024-25",AFU182="End of period",AFU190="Revenue")),TRUE,FALSE)</f>
        <v>0</v>
      </c>
      <c r="AFV183" s="201" t="b">
        <f>IF(OR(AND('Validation summary'!$B$2="2022-23",AFV182="In-period"),AND('Validation summary'!$B$2="2023-24",AFV182="In-period"),AND('Validation summary'!$B$2="2024-25",AFV182="In-period"),AND('Validation summary'!$B$2="2024-25",AFV182="End of period",AFV190="Revenue")),TRUE,FALSE)</f>
        <v>0</v>
      </c>
      <c r="AFW183" s="201" t="b">
        <f>IF(OR(AND('Validation summary'!$B$2="2022-23",AFW182="In-period"),AND('Validation summary'!$B$2="2023-24",AFW182="In-period"),AND('Validation summary'!$B$2="2024-25",AFW182="In-period"),AND('Validation summary'!$B$2="2024-25",AFW182="End of period",AFW190="Revenue")),TRUE,FALSE)</f>
        <v>0</v>
      </c>
      <c r="AFX183" s="201" t="b">
        <f>IF(OR(AND('Validation summary'!$B$2="2022-23",AFX182="In-period"),AND('Validation summary'!$B$2="2023-24",AFX182="In-period"),AND('Validation summary'!$B$2="2024-25",AFX182="In-period"),AND('Validation summary'!$B$2="2024-25",AFX182="End of period",AFX190="Revenue")),TRUE,FALSE)</f>
        <v>0</v>
      </c>
      <c r="AFY183" s="201" t="b">
        <f>IF(OR(AND('Validation summary'!$B$2="2022-23",AFY182="In-period"),AND('Validation summary'!$B$2="2023-24",AFY182="In-period"),AND('Validation summary'!$B$2="2024-25",AFY182="In-period"),AND('Validation summary'!$B$2="2024-25",AFY182="End of period",AFY190="Revenue")),TRUE,FALSE)</f>
        <v>0</v>
      </c>
      <c r="AFZ183" s="201" t="b">
        <f>IF(OR(AND('Validation summary'!$B$2="2022-23",AFZ182="In-period"),AND('Validation summary'!$B$2="2023-24",AFZ182="In-period"),AND('Validation summary'!$B$2="2024-25",AFZ182="In-period"),AND('Validation summary'!$B$2="2024-25",AFZ182="End of period",AFZ190="Revenue")),TRUE,FALSE)</f>
        <v>0</v>
      </c>
      <c r="AGA183" s="201" t="b">
        <f>IF(OR(AND('Validation summary'!$B$2="2022-23",AGA182="In-period"),AND('Validation summary'!$B$2="2023-24",AGA182="In-period"),AND('Validation summary'!$B$2="2024-25",AGA182="In-period"),AND('Validation summary'!$B$2="2024-25",AGA182="End of period",AGA190="Revenue")),TRUE,FALSE)</f>
        <v>0</v>
      </c>
      <c r="AGB183" s="201" t="b">
        <f>IF(OR(AND('Validation summary'!$B$2="2022-23",AGB182="In-period"),AND('Validation summary'!$B$2="2023-24",AGB182="In-period"),AND('Validation summary'!$B$2="2024-25",AGB182="In-period"),AND('Validation summary'!$B$2="2024-25",AGB182="End of period",AGB190="Revenue")),TRUE,FALSE)</f>
        <v>0</v>
      </c>
      <c r="AGC183" s="201" t="b">
        <f>IF(OR(AND('Validation summary'!$B$2="2022-23",AGC182="In-period"),AND('Validation summary'!$B$2="2023-24",AGC182="In-period"),AND('Validation summary'!$B$2="2024-25",AGC182="In-period"),AND('Validation summary'!$B$2="2024-25",AGC182="End of period",AGC190="Revenue")),TRUE,FALSE)</f>
        <v>0</v>
      </c>
      <c r="AGD183" s="201" t="b">
        <f>IF(OR(AND('Validation summary'!$B$2="2022-23",AGD182="In-period"),AND('Validation summary'!$B$2="2023-24",AGD182="In-period"),AND('Validation summary'!$B$2="2024-25",AGD182="In-period"),AND('Validation summary'!$B$2="2024-25",AGD182="End of period",AGD190="Revenue")),TRUE,FALSE)</f>
        <v>0</v>
      </c>
      <c r="AGE183" s="201" t="b">
        <f>IF(OR(AND('Validation summary'!$B$2="2022-23",AGE182="In-period"),AND('Validation summary'!$B$2="2023-24",AGE182="In-period"),AND('Validation summary'!$B$2="2024-25",AGE182="In-period"),AND('Validation summary'!$B$2="2024-25",AGE182="End of period",AGE190="Revenue")),TRUE,FALSE)</f>
        <v>0</v>
      </c>
      <c r="AGF183" s="201" t="b">
        <f>IF(OR(AND('Validation summary'!$B$2="2022-23",AGF182="In-period"),AND('Validation summary'!$B$2="2023-24",AGF182="In-period"),AND('Validation summary'!$B$2="2024-25",AGF182="In-period"),AND('Validation summary'!$B$2="2024-25",AGF182="End of period",AGF190="Revenue")),TRUE,FALSE)</f>
        <v>0</v>
      </c>
      <c r="AGG183" s="201" t="b">
        <f>IF(OR(AND('Validation summary'!$B$2="2022-23",AGG182="In-period"),AND('Validation summary'!$B$2="2023-24",AGG182="In-period"),AND('Validation summary'!$B$2="2024-25",AGG182="In-period"),AND('Validation summary'!$B$2="2024-25",AGG182="End of period",AGG190="Revenue")),TRUE,FALSE)</f>
        <v>0</v>
      </c>
      <c r="AGH183" s="201" t="b">
        <f>IF(OR(AND('Validation summary'!$B$2="2022-23",AGH182="In-period"),AND('Validation summary'!$B$2="2023-24",AGH182="In-period"),AND('Validation summary'!$B$2="2024-25",AGH182="In-period"),AND('Validation summary'!$B$2="2024-25",AGH182="End of period",AGH190="Revenue")),TRUE,FALSE)</f>
        <v>0</v>
      </c>
      <c r="AGI183" s="201" t="b">
        <f>IF(OR(AND('Validation summary'!$B$2="2022-23",AGI182="In-period"),AND('Validation summary'!$B$2="2023-24",AGI182="In-period"),AND('Validation summary'!$B$2="2024-25",AGI182="In-period"),AND('Validation summary'!$B$2="2024-25",AGI182="End of period",AGI190="Revenue")),TRUE,FALSE)</f>
        <v>0</v>
      </c>
      <c r="AGJ183" s="201" t="b">
        <f>IF(OR(AND('Validation summary'!$B$2="2022-23",AGJ182="In-period"),AND('Validation summary'!$B$2="2023-24",AGJ182="In-period"),AND('Validation summary'!$B$2="2024-25",AGJ182="In-period"),AND('Validation summary'!$B$2="2024-25",AGJ182="End of period",AGJ190="Revenue")),TRUE,FALSE)</f>
        <v>0</v>
      </c>
      <c r="AGK183" s="201" t="b">
        <f>IF(OR(AND('Validation summary'!$B$2="2022-23",AGK182="In-period"),AND('Validation summary'!$B$2="2023-24",AGK182="In-period"),AND('Validation summary'!$B$2="2024-25",AGK182="In-period"),AND('Validation summary'!$B$2="2024-25",AGK182="End of period",AGK190="Revenue")),TRUE,FALSE)</f>
        <v>0</v>
      </c>
      <c r="AGL183" s="201" t="b">
        <f>IF(OR(AND('Validation summary'!$B$2="2022-23",AGL182="In-period"),AND('Validation summary'!$B$2="2023-24",AGL182="In-period"),AND('Validation summary'!$B$2="2024-25",AGL182="In-period"),AND('Validation summary'!$B$2="2024-25",AGL182="End of period",AGL190="Revenue")),TRUE,FALSE)</f>
        <v>0</v>
      </c>
      <c r="AGM183" s="201" t="b">
        <f>IF(OR(AND('Validation summary'!$B$2="2022-23",AGM182="In-period"),AND('Validation summary'!$B$2="2023-24",AGM182="In-period"),AND('Validation summary'!$B$2="2024-25",AGM182="In-period"),AND('Validation summary'!$B$2="2024-25",AGM182="End of period",AGM190="Revenue")),TRUE,FALSE)</f>
        <v>0</v>
      </c>
      <c r="AGN183" s="201" t="b">
        <f>IF(OR(AND('Validation summary'!$B$2="2022-23",AGN182="In-period"),AND('Validation summary'!$B$2="2023-24",AGN182="In-period"),AND('Validation summary'!$B$2="2024-25",AGN182="In-period"),AND('Validation summary'!$B$2="2024-25",AGN182="End of period",AGN190="Revenue")),TRUE,FALSE)</f>
        <v>0</v>
      </c>
      <c r="AGO183" s="201" t="b">
        <f>IF(OR(AND('Validation summary'!$B$2="2022-23",AGO182="In-period"),AND('Validation summary'!$B$2="2023-24",AGO182="In-period"),AND('Validation summary'!$B$2="2024-25",AGO182="In-period"),AND('Validation summary'!$B$2="2024-25",AGO182="End of period",AGO190="Revenue")),TRUE,FALSE)</f>
        <v>0</v>
      </c>
      <c r="AGP183" s="201" t="b">
        <f>IF(OR(AND('Validation summary'!$B$2="2022-23",AGP182="In-period"),AND('Validation summary'!$B$2="2023-24",AGP182="In-period"),AND('Validation summary'!$B$2="2024-25",AGP182="In-period"),AND('Validation summary'!$B$2="2024-25",AGP182="End of period",AGP190="Revenue")),TRUE,FALSE)</f>
        <v>0</v>
      </c>
      <c r="AGQ183" s="201" t="b">
        <f>IF(OR(AND('Validation summary'!$B$2="2022-23",AGQ182="In-period"),AND('Validation summary'!$B$2="2023-24",AGQ182="In-period"),AND('Validation summary'!$B$2="2024-25",AGQ182="In-period"),AND('Validation summary'!$B$2="2024-25",AGQ182="End of period",AGQ190="Revenue")),TRUE,FALSE)</f>
        <v>0</v>
      </c>
      <c r="AGR183" s="201" t="b">
        <f>IF(OR(AND('Validation summary'!$B$2="2022-23",AGR182="In-period"),AND('Validation summary'!$B$2="2023-24",AGR182="In-period"),AND('Validation summary'!$B$2="2024-25",AGR182="In-period"),AND('Validation summary'!$B$2="2024-25",AGR182="End of period",AGR190="Revenue")),TRUE,FALSE)</f>
        <v>0</v>
      </c>
      <c r="AGS183" s="201" t="b">
        <f>IF(OR(AND('Validation summary'!$B$2="2022-23",AGS182="In-period"),AND('Validation summary'!$B$2="2023-24",AGS182="In-period"),AND('Validation summary'!$B$2="2024-25",AGS182="In-period"),AND('Validation summary'!$B$2="2024-25",AGS182="End of period",AGS190="Revenue")),TRUE,FALSE)</f>
        <v>0</v>
      </c>
      <c r="AGT183" s="201" t="b">
        <f>IF(OR(AND('Validation summary'!$B$2="2022-23",AGT182="In-period"),AND('Validation summary'!$B$2="2023-24",AGT182="In-period"),AND('Validation summary'!$B$2="2024-25",AGT182="In-period"),AND('Validation summary'!$B$2="2024-25",AGT182="End of period",AGT190="Revenue")),TRUE,FALSE)</f>
        <v>0</v>
      </c>
      <c r="AGU183" s="201" t="b">
        <f>IF(OR(AND('Validation summary'!$B$2="2022-23",AGU182="In-period"),AND('Validation summary'!$B$2="2023-24",AGU182="In-period"),AND('Validation summary'!$B$2="2024-25",AGU182="In-period"),AND('Validation summary'!$B$2="2024-25",AGU182="End of period",AGU190="Revenue")),TRUE,FALSE)</f>
        <v>0</v>
      </c>
      <c r="AGV183" s="201" t="b">
        <f>IF(OR(AND('Validation summary'!$B$2="2022-23",AGV182="In-period"),AND('Validation summary'!$B$2="2023-24",AGV182="In-period"),AND('Validation summary'!$B$2="2024-25",AGV182="In-period"),AND('Validation summary'!$B$2="2024-25",AGV182="End of period",AGV190="Revenue")),TRUE,FALSE)</f>
        <v>0</v>
      </c>
      <c r="AGW183" s="201" t="b">
        <f>IF(OR(AND('Validation summary'!$B$2="2022-23",AGW182="In-period"),AND('Validation summary'!$B$2="2023-24",AGW182="In-period"),AND('Validation summary'!$B$2="2024-25",AGW182="In-period"),AND('Validation summary'!$B$2="2024-25",AGW182="End of period",AGW190="Revenue")),TRUE,FALSE)</f>
        <v>0</v>
      </c>
      <c r="AGX183" s="201" t="b">
        <f>IF(OR(AND('Validation summary'!$B$2="2022-23",AGX182="In-period"),AND('Validation summary'!$B$2="2023-24",AGX182="In-period"),AND('Validation summary'!$B$2="2024-25",AGX182="In-period"),AND('Validation summary'!$B$2="2024-25",AGX182="End of period",AGX190="Revenue")),TRUE,FALSE)</f>
        <v>0</v>
      </c>
      <c r="AGY183" s="201" t="b">
        <f>IF(OR(AND('Validation summary'!$B$2="2022-23",AGY182="In-period"),AND('Validation summary'!$B$2="2023-24",AGY182="In-period"),AND('Validation summary'!$B$2="2024-25",AGY182="In-period"),AND('Validation summary'!$B$2="2024-25",AGY182="End of period",AGY190="Revenue")),TRUE,FALSE)</f>
        <v>0</v>
      </c>
      <c r="AGZ183" s="201" t="b">
        <f>IF(OR(AND('Validation summary'!$B$2="2022-23",AGZ182="In-period"),AND('Validation summary'!$B$2="2023-24",AGZ182="In-period"),AND('Validation summary'!$B$2="2024-25",AGZ182="In-period"),AND('Validation summary'!$B$2="2024-25",AGZ182="End of period",AGZ190="Revenue")),TRUE,FALSE)</f>
        <v>0</v>
      </c>
      <c r="AHA183" s="201" t="b">
        <f>IF(OR(AND('Validation summary'!$B$2="2022-23",AHA182="In-period"),AND('Validation summary'!$B$2="2023-24",AHA182="In-period"),AND('Validation summary'!$B$2="2024-25",AHA182="In-period"),AND('Validation summary'!$B$2="2024-25",AHA182="End of period",AHA190="Revenue")),TRUE,FALSE)</f>
        <v>0</v>
      </c>
      <c r="AHB183" s="201" t="b">
        <f>IF(OR(AND('Validation summary'!$B$2="2022-23",AHB182="In-period"),AND('Validation summary'!$B$2="2023-24",AHB182="In-period"),AND('Validation summary'!$B$2="2024-25",AHB182="In-period"),AND('Validation summary'!$B$2="2024-25",AHB182="End of period",AHB190="Revenue")),TRUE,FALSE)</f>
        <v>0</v>
      </c>
      <c r="AHC183" s="201" t="b">
        <f>IF(OR(AND('Validation summary'!$B$2="2022-23",AHC182="In-period"),AND('Validation summary'!$B$2="2023-24",AHC182="In-period"),AND('Validation summary'!$B$2="2024-25",AHC182="In-period"),AND('Validation summary'!$B$2="2024-25",AHC182="End of period",AHC190="Revenue")),TRUE,FALSE)</f>
        <v>0</v>
      </c>
      <c r="AHD183" s="201" t="b">
        <f>IF(OR(AND('Validation summary'!$B$2="2022-23",AHD182="In-period"),AND('Validation summary'!$B$2="2023-24",AHD182="In-period"),AND('Validation summary'!$B$2="2024-25",AHD182="In-period"),AND('Validation summary'!$B$2="2024-25",AHD182="End of period",AHD190="Revenue")),TRUE,FALSE)</f>
        <v>0</v>
      </c>
      <c r="AHE183" s="201" t="b">
        <f>IF(OR(AND('Validation summary'!$B$2="2022-23",AHE182="In-period"),AND('Validation summary'!$B$2="2023-24",AHE182="In-period"),AND('Validation summary'!$B$2="2024-25",AHE182="In-period"),AND('Validation summary'!$B$2="2024-25",AHE182="End of period",AHE190="Revenue")),TRUE,FALSE)</f>
        <v>0</v>
      </c>
      <c r="AHF183" s="201" t="b">
        <f>IF(OR(AND('Validation summary'!$B$2="2022-23",AHF182="In-period"),AND('Validation summary'!$B$2="2023-24",AHF182="In-period"),AND('Validation summary'!$B$2="2024-25",AHF182="In-period"),AND('Validation summary'!$B$2="2024-25",AHF182="End of period",AHF190="Revenue")),TRUE,FALSE)</f>
        <v>0</v>
      </c>
      <c r="AHG183" s="201" t="b">
        <f>IF(OR(AND('Validation summary'!$B$2="2022-23",AHG182="In-period"),AND('Validation summary'!$B$2="2023-24",AHG182="In-period"),AND('Validation summary'!$B$2="2024-25",AHG182="In-period"),AND('Validation summary'!$B$2="2024-25",AHG182="End of period",AHG190="Revenue")),TRUE,FALSE)</f>
        <v>0</v>
      </c>
      <c r="AHH183" s="201" t="b">
        <f>IF(OR(AND('Validation summary'!$B$2="2022-23",AHH182="In-period"),AND('Validation summary'!$B$2="2023-24",AHH182="In-period"),AND('Validation summary'!$B$2="2024-25",AHH182="In-period"),AND('Validation summary'!$B$2="2024-25",AHH182="End of period",AHH190="Revenue")),TRUE,FALSE)</f>
        <v>0</v>
      </c>
      <c r="AHI183" s="201" t="b">
        <f>IF(OR(AND('Validation summary'!$B$2="2022-23",AHI182="In-period"),AND('Validation summary'!$B$2="2023-24",AHI182="In-period"),AND('Validation summary'!$B$2="2024-25",AHI182="In-period"),AND('Validation summary'!$B$2="2024-25",AHI182="End of period",AHI190="Revenue")),TRUE,FALSE)</f>
        <v>0</v>
      </c>
      <c r="AHJ183" s="201" t="b">
        <f>IF(OR(AND('Validation summary'!$B$2="2022-23",AHJ182="In-period"),AND('Validation summary'!$B$2="2023-24",AHJ182="In-period"),AND('Validation summary'!$B$2="2024-25",AHJ182="In-period"),AND('Validation summary'!$B$2="2024-25",AHJ182="End of period",AHJ190="Revenue")),TRUE,FALSE)</f>
        <v>0</v>
      </c>
      <c r="AHK183" s="201" t="b">
        <f>IF(OR(AND('Validation summary'!$B$2="2022-23",AHK182="In-period"),AND('Validation summary'!$B$2="2023-24",AHK182="In-period"),AND('Validation summary'!$B$2="2024-25",AHK182="In-period"),AND('Validation summary'!$B$2="2024-25",AHK182="End of period",AHK190="Revenue")),TRUE,FALSE)</f>
        <v>0</v>
      </c>
      <c r="AHL183" s="201" t="b">
        <f>IF(OR(AND('Validation summary'!$B$2="2022-23",AHL182="In-period"),AND('Validation summary'!$B$2="2023-24",AHL182="In-period"),AND('Validation summary'!$B$2="2024-25",AHL182="In-period"),AND('Validation summary'!$B$2="2024-25",AHL182="End of period",AHL190="Revenue")),TRUE,FALSE)</f>
        <v>0</v>
      </c>
      <c r="AHM183" s="201" t="b">
        <f>IF(OR(AND('Validation summary'!$B$2="2022-23",AHM182="In-period"),AND('Validation summary'!$B$2="2023-24",AHM182="In-period"),AND('Validation summary'!$B$2="2024-25",AHM182="In-period"),AND('Validation summary'!$B$2="2024-25",AHM182="End of period",AHM190="Revenue")),TRUE,FALSE)</f>
        <v>0</v>
      </c>
      <c r="AHN183" s="201" t="b">
        <f>IF(OR(AND('Validation summary'!$B$2="2022-23",AHN182="In-period"),AND('Validation summary'!$B$2="2023-24",AHN182="In-period"),AND('Validation summary'!$B$2="2024-25",AHN182="In-period"),AND('Validation summary'!$B$2="2024-25",AHN182="End of period",AHN190="Revenue")),TRUE,FALSE)</f>
        <v>0</v>
      </c>
      <c r="AHO183" s="201" t="b">
        <f>IF(OR(AND('Validation summary'!$B$2="2022-23",AHO182="In-period"),AND('Validation summary'!$B$2="2023-24",AHO182="In-period"),AND('Validation summary'!$B$2="2024-25",AHO182="In-period"),AND('Validation summary'!$B$2="2024-25",AHO182="End of period",AHO190="Revenue")),TRUE,FALSE)</f>
        <v>0</v>
      </c>
      <c r="AHP183" s="201" t="b">
        <f>IF(OR(AND('Validation summary'!$B$2="2022-23",AHP182="In-period"),AND('Validation summary'!$B$2="2023-24",AHP182="In-period"),AND('Validation summary'!$B$2="2024-25",AHP182="In-period"),AND('Validation summary'!$B$2="2024-25",AHP182="End of period",AHP190="Revenue")),TRUE,FALSE)</f>
        <v>0</v>
      </c>
      <c r="AHQ183" s="201" t="b">
        <f>IF(OR(AND('Validation summary'!$B$2="2022-23",AHQ182="In-period"),AND('Validation summary'!$B$2="2023-24",AHQ182="In-period"),AND('Validation summary'!$B$2="2024-25",AHQ182="In-period"),AND('Validation summary'!$B$2="2024-25",AHQ182="End of period",AHQ190="Revenue")),TRUE,FALSE)</f>
        <v>0</v>
      </c>
      <c r="AHR183" s="201" t="b">
        <f>IF(OR(AND('Validation summary'!$B$2="2022-23",AHR182="In-period"),AND('Validation summary'!$B$2="2023-24",AHR182="In-period"),AND('Validation summary'!$B$2="2024-25",AHR182="In-period"),AND('Validation summary'!$B$2="2024-25",AHR182="End of period",AHR190="Revenue")),TRUE,FALSE)</f>
        <v>0</v>
      </c>
      <c r="AHS183" s="201" t="b">
        <f>IF(OR(AND('Validation summary'!$B$2="2022-23",AHS182="In-period"),AND('Validation summary'!$B$2="2023-24",AHS182="In-period"),AND('Validation summary'!$B$2="2024-25",AHS182="In-period"),AND('Validation summary'!$B$2="2024-25",AHS182="End of period",AHS190="Revenue")),TRUE,FALSE)</f>
        <v>0</v>
      </c>
      <c r="AHT183" s="201" t="b">
        <f>IF(OR(AND('Validation summary'!$B$2="2022-23",AHT182="In-period"),AND('Validation summary'!$B$2="2023-24",AHT182="In-period"),AND('Validation summary'!$B$2="2024-25",AHT182="In-period"),AND('Validation summary'!$B$2="2024-25",AHT182="End of period",AHT190="Revenue")),TRUE,FALSE)</f>
        <v>0</v>
      </c>
      <c r="AHU183" s="201" t="b">
        <f>IF(OR(AND('Validation summary'!$B$2="2022-23",AHU182="In-period"),AND('Validation summary'!$B$2="2023-24",AHU182="In-period"),AND('Validation summary'!$B$2="2024-25",AHU182="In-period"),AND('Validation summary'!$B$2="2024-25",AHU182="End of period",AHU190="Revenue")),TRUE,FALSE)</f>
        <v>0</v>
      </c>
      <c r="AHV183" s="201" t="b">
        <f>IF(OR(AND('Validation summary'!$B$2="2022-23",AHV182="In-period"),AND('Validation summary'!$B$2="2023-24",AHV182="In-period"),AND('Validation summary'!$B$2="2024-25",AHV182="In-period"),AND('Validation summary'!$B$2="2024-25",AHV182="End of period",AHV190="Revenue")),TRUE,FALSE)</f>
        <v>0</v>
      </c>
      <c r="AHW183" s="201" t="b">
        <f>IF(OR(AND('Validation summary'!$B$2="2022-23",AHW182="In-period"),AND('Validation summary'!$B$2="2023-24",AHW182="In-period"),AND('Validation summary'!$B$2="2024-25",AHW182="In-period"),AND('Validation summary'!$B$2="2024-25",AHW182="End of period",AHW190="Revenue")),TRUE,FALSE)</f>
        <v>0</v>
      </c>
      <c r="AHX183" s="201" t="b">
        <f>IF(OR(AND('Validation summary'!$B$2="2022-23",AHX182="In-period"),AND('Validation summary'!$B$2="2023-24",AHX182="In-period"),AND('Validation summary'!$B$2="2024-25",AHX182="In-period"),AND('Validation summary'!$B$2="2024-25",AHX182="End of period",AHX190="Revenue")),TRUE,FALSE)</f>
        <v>0</v>
      </c>
      <c r="AHY183" s="201" t="b">
        <f>IF(OR(AND('Validation summary'!$B$2="2022-23",AHY182="In-period"),AND('Validation summary'!$B$2="2023-24",AHY182="In-period"),AND('Validation summary'!$B$2="2024-25",AHY182="In-period"),AND('Validation summary'!$B$2="2024-25",AHY182="End of period",AHY190="Revenue")),TRUE,FALSE)</f>
        <v>0</v>
      </c>
      <c r="AHZ183" s="201" t="b">
        <f>IF(OR(AND('Validation summary'!$B$2="2022-23",AHZ182="In-period"),AND('Validation summary'!$B$2="2023-24",AHZ182="In-period"),AND('Validation summary'!$B$2="2024-25",AHZ182="In-period"),AND('Validation summary'!$B$2="2024-25",AHZ182="End of period",AHZ190="Revenue")),TRUE,FALSE)</f>
        <v>0</v>
      </c>
      <c r="AIA183" s="201" t="b">
        <f>IF(OR(AND('Validation summary'!$B$2="2022-23",AIA182="In-period"),AND('Validation summary'!$B$2="2023-24",AIA182="In-period"),AND('Validation summary'!$B$2="2024-25",AIA182="In-period"),AND('Validation summary'!$B$2="2024-25",AIA182="End of period",AIA190="Revenue")),TRUE,FALSE)</f>
        <v>0</v>
      </c>
      <c r="AIB183" s="201" t="b">
        <f>IF(OR(AND('Validation summary'!$B$2="2022-23",AIB182="In-period"),AND('Validation summary'!$B$2="2023-24",AIB182="In-period"),AND('Validation summary'!$B$2="2024-25",AIB182="In-period"),AND('Validation summary'!$B$2="2024-25",AIB182="End of period",AIB190="Revenue")),TRUE,FALSE)</f>
        <v>0</v>
      </c>
      <c r="AIC183" s="201" t="b">
        <f>IF(OR(AND('Validation summary'!$B$2="2022-23",AIC182="In-period"),AND('Validation summary'!$B$2="2023-24",AIC182="In-period"),AND('Validation summary'!$B$2="2024-25",AIC182="In-period"),AND('Validation summary'!$B$2="2024-25",AIC182="End of period",AIC190="Revenue")),TRUE,FALSE)</f>
        <v>0</v>
      </c>
      <c r="AID183" s="201" t="b">
        <f>IF(OR(AND('Validation summary'!$B$2="2022-23",AID182="In-period"),AND('Validation summary'!$B$2="2023-24",AID182="In-period"),AND('Validation summary'!$B$2="2024-25",AID182="In-period"),AND('Validation summary'!$B$2="2024-25",AID182="End of period",AID190="Revenue")),TRUE,FALSE)</f>
        <v>0</v>
      </c>
      <c r="AIE183" s="201" t="b">
        <f>IF(OR(AND('Validation summary'!$B$2="2022-23",AIE182="In-period"),AND('Validation summary'!$B$2="2023-24",AIE182="In-period"),AND('Validation summary'!$B$2="2024-25",AIE182="In-period"),AND('Validation summary'!$B$2="2024-25",AIE182="End of period",AIE190="Revenue")),TRUE,FALSE)</f>
        <v>0</v>
      </c>
      <c r="AIF183" s="201" t="b">
        <f>IF(OR(AND('Validation summary'!$B$2="2022-23",AIF182="In-period"),AND('Validation summary'!$B$2="2023-24",AIF182="In-period"),AND('Validation summary'!$B$2="2024-25",AIF182="In-period"),AND('Validation summary'!$B$2="2024-25",AIF182="End of period",AIF190="Revenue")),TRUE,FALSE)</f>
        <v>0</v>
      </c>
      <c r="AIG183" s="201" t="b">
        <f>IF(OR(AND('Validation summary'!$B$2="2022-23",AIG182="In-period"),AND('Validation summary'!$B$2="2023-24",AIG182="In-period"),AND('Validation summary'!$B$2="2024-25",AIG182="In-period"),AND('Validation summary'!$B$2="2024-25",AIG182="End of period",AIG190="Revenue")),TRUE,FALSE)</f>
        <v>0</v>
      </c>
      <c r="AIH183" s="201" t="b">
        <f>IF(OR(AND('Validation summary'!$B$2="2022-23",AIH182="In-period"),AND('Validation summary'!$B$2="2023-24",AIH182="In-period"),AND('Validation summary'!$B$2="2024-25",AIH182="In-period"),AND('Validation summary'!$B$2="2024-25",AIH182="End of period",AIH190="Revenue")),TRUE,FALSE)</f>
        <v>0</v>
      </c>
      <c r="AII183" s="201" t="b">
        <f>IF(OR(AND('Validation summary'!$B$2="2022-23",AII182="In-period"),AND('Validation summary'!$B$2="2023-24",AII182="In-period"),AND('Validation summary'!$B$2="2024-25",AII182="In-period"),AND('Validation summary'!$B$2="2024-25",AII182="End of period",AII190="Revenue")),TRUE,FALSE)</f>
        <v>0</v>
      </c>
      <c r="AIJ183" s="201" t="b">
        <f>IF(OR(AND('Validation summary'!$B$2="2022-23",AIJ182="In-period"),AND('Validation summary'!$B$2="2023-24",AIJ182="In-period"),AND('Validation summary'!$B$2="2024-25",AIJ182="In-period"),AND('Validation summary'!$B$2="2024-25",AIJ182="End of period",AIJ190="Revenue")),TRUE,FALSE)</f>
        <v>0</v>
      </c>
      <c r="AIK183" s="201" t="b">
        <f>IF(OR(AND('Validation summary'!$B$2="2022-23",AIK182="In-period"),AND('Validation summary'!$B$2="2023-24",AIK182="In-period"),AND('Validation summary'!$B$2="2024-25",AIK182="In-period"),AND('Validation summary'!$B$2="2024-25",AIK182="End of period",AIK190="Revenue")),TRUE,FALSE)</f>
        <v>0</v>
      </c>
      <c r="AIL183" s="201" t="b">
        <f>IF(OR(AND('Validation summary'!$B$2="2022-23",AIL182="In-period"),AND('Validation summary'!$B$2="2023-24",AIL182="In-period"),AND('Validation summary'!$B$2="2024-25",AIL182="In-period"),AND('Validation summary'!$B$2="2024-25",AIL182="End of period",AIL190="Revenue")),TRUE,FALSE)</f>
        <v>0</v>
      </c>
      <c r="AIM183" s="201" t="b">
        <f>IF(OR(AND('Validation summary'!$B$2="2022-23",AIM182="In-period"),AND('Validation summary'!$B$2="2023-24",AIM182="In-period"),AND('Validation summary'!$B$2="2024-25",AIM182="In-period"),AND('Validation summary'!$B$2="2024-25",AIM182="End of period",AIM190="Revenue")),TRUE,FALSE)</f>
        <v>0</v>
      </c>
      <c r="AIN183" s="201" t="b">
        <f>IF(OR(AND('Validation summary'!$B$2="2022-23",AIN182="In-period"),AND('Validation summary'!$B$2="2023-24",AIN182="In-period"),AND('Validation summary'!$B$2="2024-25",AIN182="In-period"),AND('Validation summary'!$B$2="2024-25",AIN182="End of period",AIN190="Revenue")),TRUE,FALSE)</f>
        <v>0</v>
      </c>
      <c r="AIO183" s="201" t="b">
        <f>IF(OR(AND('Validation summary'!$B$2="2022-23",AIO182="In-period"),AND('Validation summary'!$B$2="2023-24",AIO182="In-period"),AND('Validation summary'!$B$2="2024-25",AIO182="In-period"),AND('Validation summary'!$B$2="2024-25",AIO182="End of period",AIO190="Revenue")),TRUE,FALSE)</f>
        <v>0</v>
      </c>
      <c r="AIP183" s="201" t="b">
        <f>IF(OR(AND('Validation summary'!$B$2="2022-23",AIP182="In-period"),AND('Validation summary'!$B$2="2023-24",AIP182="In-period"),AND('Validation summary'!$B$2="2024-25",AIP182="In-period"),AND('Validation summary'!$B$2="2024-25",AIP182="End of period",AIP190="Revenue")),TRUE,FALSE)</f>
        <v>0</v>
      </c>
      <c r="AIQ183" s="201" t="b">
        <f>IF(OR(AND('Validation summary'!$B$2="2022-23",AIQ182="In-period"),AND('Validation summary'!$B$2="2023-24",AIQ182="In-period"),AND('Validation summary'!$B$2="2024-25",AIQ182="In-period"),AND('Validation summary'!$B$2="2024-25",AIQ182="End of period",AIQ190="Revenue")),TRUE,FALSE)</f>
        <v>0</v>
      </c>
      <c r="AIR183" s="201" t="b">
        <f>IF(OR(AND('Validation summary'!$B$2="2022-23",AIR182="In-period"),AND('Validation summary'!$B$2="2023-24",AIR182="In-period"),AND('Validation summary'!$B$2="2024-25",AIR182="In-period"),AND('Validation summary'!$B$2="2024-25",AIR182="End of period",AIR190="Revenue")),TRUE,FALSE)</f>
        <v>0</v>
      </c>
      <c r="AIS183" s="201" t="b">
        <f>IF(OR(AND('Validation summary'!$B$2="2022-23",AIS182="In-period"),AND('Validation summary'!$B$2="2023-24",AIS182="In-period"),AND('Validation summary'!$B$2="2024-25",AIS182="In-period"),AND('Validation summary'!$B$2="2024-25",AIS182="End of period",AIS190="Revenue")),TRUE,FALSE)</f>
        <v>0</v>
      </c>
      <c r="AIT183" s="201" t="b">
        <f>IF(OR(AND('Validation summary'!$B$2="2022-23",AIT182="In-period"),AND('Validation summary'!$B$2="2023-24",AIT182="In-period"),AND('Validation summary'!$B$2="2024-25",AIT182="In-period"),AND('Validation summary'!$B$2="2024-25",AIT182="End of period",AIT190="Revenue")),TRUE,FALSE)</f>
        <v>0</v>
      </c>
      <c r="AIU183" s="201" t="b">
        <f>IF(OR(AND('Validation summary'!$B$2="2022-23",AIU182="In-period"),AND('Validation summary'!$B$2="2023-24",AIU182="In-period"),AND('Validation summary'!$B$2="2024-25",AIU182="In-period"),AND('Validation summary'!$B$2="2024-25",AIU182="End of period",AIU190="Revenue")),TRUE,FALSE)</f>
        <v>0</v>
      </c>
      <c r="AIV183" s="201" t="b">
        <f>IF(OR(AND('Validation summary'!$B$2="2022-23",AIV182="In-period"),AND('Validation summary'!$B$2="2023-24",AIV182="In-period"),AND('Validation summary'!$B$2="2024-25",AIV182="In-period"),AND('Validation summary'!$B$2="2024-25",AIV182="End of period",AIV190="Revenue")),TRUE,FALSE)</f>
        <v>0</v>
      </c>
      <c r="AIW183" s="201" t="b">
        <f>IF(OR(AND('Validation summary'!$B$2="2022-23",AIW182="In-period"),AND('Validation summary'!$B$2="2023-24",AIW182="In-period"),AND('Validation summary'!$B$2="2024-25",AIW182="In-period"),AND('Validation summary'!$B$2="2024-25",AIW182="End of period",AIW190="Revenue")),TRUE,FALSE)</f>
        <v>0</v>
      </c>
      <c r="AIX183" s="201" t="b">
        <f>IF(OR(AND('Validation summary'!$B$2="2022-23",AIX182="In-period"),AND('Validation summary'!$B$2="2023-24",AIX182="In-period"),AND('Validation summary'!$B$2="2024-25",AIX182="In-period"),AND('Validation summary'!$B$2="2024-25",AIX182="End of period",AIX190="Revenue")),TRUE,FALSE)</f>
        <v>0</v>
      </c>
      <c r="AIY183" s="201" t="b">
        <f>IF(OR(AND('Validation summary'!$B$2="2022-23",AIY182="In-period"),AND('Validation summary'!$B$2="2023-24",AIY182="In-period"),AND('Validation summary'!$B$2="2024-25",AIY182="In-period"),AND('Validation summary'!$B$2="2024-25",AIY182="End of period",AIY190="Revenue")),TRUE,FALSE)</f>
        <v>0</v>
      </c>
      <c r="AIZ183" s="201" t="b">
        <f>IF(OR(AND('Validation summary'!$B$2="2022-23",AIZ182="In-period"),AND('Validation summary'!$B$2="2023-24",AIZ182="In-period"),AND('Validation summary'!$B$2="2024-25",AIZ182="In-period"),AND('Validation summary'!$B$2="2024-25",AIZ182="End of period",AIZ190="Revenue")),TRUE,FALSE)</f>
        <v>0</v>
      </c>
      <c r="AJA183" s="201" t="b">
        <f>IF(OR(AND('Validation summary'!$B$2="2022-23",AJA182="In-period"),AND('Validation summary'!$B$2="2023-24",AJA182="In-period"),AND('Validation summary'!$B$2="2024-25",AJA182="In-period"),AND('Validation summary'!$B$2="2024-25",AJA182="End of period",AJA190="Revenue")),TRUE,FALSE)</f>
        <v>0</v>
      </c>
      <c r="AJB183" s="201" t="b">
        <f>IF(OR(AND('Validation summary'!$B$2="2022-23",AJB182="In-period"),AND('Validation summary'!$B$2="2023-24",AJB182="In-period"),AND('Validation summary'!$B$2="2024-25",AJB182="In-period"),AND('Validation summary'!$B$2="2024-25",AJB182="End of period",AJB190="Revenue")),TRUE,FALSE)</f>
        <v>0</v>
      </c>
      <c r="AJC183" s="201" t="b">
        <f>IF(OR(AND('Validation summary'!$B$2="2022-23",AJC182="In-period"),AND('Validation summary'!$B$2="2023-24",AJC182="In-period"),AND('Validation summary'!$B$2="2024-25",AJC182="In-period"),AND('Validation summary'!$B$2="2024-25",AJC182="End of period",AJC190="Revenue")),TRUE,FALSE)</f>
        <v>0</v>
      </c>
      <c r="AJD183" s="201" t="b">
        <f>IF(OR(AND('Validation summary'!$B$2="2022-23",AJD182="In-period"),AND('Validation summary'!$B$2="2023-24",AJD182="In-period"),AND('Validation summary'!$B$2="2024-25",AJD182="In-period"),AND('Validation summary'!$B$2="2024-25",AJD182="End of period",AJD190="Revenue")),TRUE,FALSE)</f>
        <v>0</v>
      </c>
      <c r="AJE183" s="201" t="b">
        <f>IF(OR(AND('Validation summary'!$B$2="2022-23",AJE182="In-period"),AND('Validation summary'!$B$2="2023-24",AJE182="In-period"),AND('Validation summary'!$B$2="2024-25",AJE182="In-period"),AND('Validation summary'!$B$2="2024-25",AJE182="End of period",AJE190="Revenue")),TRUE,FALSE)</f>
        <v>0</v>
      </c>
      <c r="AJF183" s="201" t="b">
        <f>IF(OR(AND('Validation summary'!$B$2="2022-23",AJF182="In-period"),AND('Validation summary'!$B$2="2023-24",AJF182="In-period"),AND('Validation summary'!$B$2="2024-25",AJF182="In-period"),AND('Validation summary'!$B$2="2024-25",AJF182="End of period",AJF190="Revenue")),TRUE,FALSE)</f>
        <v>0</v>
      </c>
      <c r="AJG183" s="201" t="b">
        <f>IF(OR(AND('Validation summary'!$B$2="2022-23",AJG182="In-period"),AND('Validation summary'!$B$2="2023-24",AJG182="In-period"),AND('Validation summary'!$B$2="2024-25",AJG182="In-period"),AND('Validation summary'!$B$2="2024-25",AJG182="End of period",AJG190="Revenue")),TRUE,FALSE)</f>
        <v>0</v>
      </c>
      <c r="AJH183" s="201" t="b">
        <f>IF(OR(AND('Validation summary'!$B$2="2022-23",AJH182="In-period"),AND('Validation summary'!$B$2="2023-24",AJH182="In-period"),AND('Validation summary'!$B$2="2024-25",AJH182="In-period"),AND('Validation summary'!$B$2="2024-25",AJH182="End of period",AJH190="Revenue")),TRUE,FALSE)</f>
        <v>0</v>
      </c>
      <c r="AJI183" s="201" t="b">
        <f>IF(OR(AND('Validation summary'!$B$2="2022-23",AJI182="In-period"),AND('Validation summary'!$B$2="2023-24",AJI182="In-period"),AND('Validation summary'!$B$2="2024-25",AJI182="In-period"),AND('Validation summary'!$B$2="2024-25",AJI182="End of period",AJI190="Revenue")),TRUE,FALSE)</f>
        <v>0</v>
      </c>
      <c r="AJJ183" s="201" t="b">
        <f>IF(OR(AND('Validation summary'!$B$2="2022-23",AJJ182="In-period"),AND('Validation summary'!$B$2="2023-24",AJJ182="In-period"),AND('Validation summary'!$B$2="2024-25",AJJ182="In-period"),AND('Validation summary'!$B$2="2024-25",AJJ182="End of period",AJJ190="Revenue")),TRUE,FALSE)</f>
        <v>0</v>
      </c>
      <c r="AJK183" s="201" t="b">
        <f>IF(OR(AND('Validation summary'!$B$2="2022-23",AJK182="In-period"),AND('Validation summary'!$B$2="2023-24",AJK182="In-period"),AND('Validation summary'!$B$2="2024-25",AJK182="In-period"),AND('Validation summary'!$B$2="2024-25",AJK182="End of period",AJK190="Revenue")),TRUE,FALSE)</f>
        <v>0</v>
      </c>
      <c r="AJL183" s="201" t="b">
        <f>IF(OR(AND('Validation summary'!$B$2="2022-23",AJL182="In-period"),AND('Validation summary'!$B$2="2023-24",AJL182="In-period"),AND('Validation summary'!$B$2="2024-25",AJL182="In-period"),AND('Validation summary'!$B$2="2024-25",AJL182="End of period",AJL190="Revenue")),TRUE,FALSE)</f>
        <v>0</v>
      </c>
      <c r="AJM183" s="201" t="b">
        <f>IF(OR(AND('Validation summary'!$B$2="2022-23",AJM182="In-period"),AND('Validation summary'!$B$2="2023-24",AJM182="In-period"),AND('Validation summary'!$B$2="2024-25",AJM182="In-period"),AND('Validation summary'!$B$2="2024-25",AJM182="End of period",AJM190="Revenue")),TRUE,FALSE)</f>
        <v>0</v>
      </c>
      <c r="AJN183" s="201" t="b">
        <f>IF(OR(AND('Validation summary'!$B$2="2022-23",AJN182="In-period"),AND('Validation summary'!$B$2="2023-24",AJN182="In-period"),AND('Validation summary'!$B$2="2024-25",AJN182="In-period"),AND('Validation summary'!$B$2="2024-25",AJN182="End of period",AJN190="Revenue")),TRUE,FALSE)</f>
        <v>0</v>
      </c>
      <c r="AJO183" s="201" t="b">
        <f>IF(OR(AND('Validation summary'!$B$2="2022-23",AJO182="In-period"),AND('Validation summary'!$B$2="2023-24",AJO182="In-period"),AND('Validation summary'!$B$2="2024-25",AJO182="In-period"),AND('Validation summary'!$B$2="2024-25",AJO182="End of period",AJO190="Revenue")),TRUE,FALSE)</f>
        <v>0</v>
      </c>
      <c r="AJP183" s="201" t="b">
        <f>IF(OR(AND('Validation summary'!$B$2="2022-23",AJP182="In-period"),AND('Validation summary'!$B$2="2023-24",AJP182="In-period"),AND('Validation summary'!$B$2="2024-25",AJP182="In-period"),AND('Validation summary'!$B$2="2024-25",AJP182="End of period",AJP190="Revenue")),TRUE,FALSE)</f>
        <v>0</v>
      </c>
      <c r="AJQ183" s="201" t="b">
        <f>IF(OR(AND('Validation summary'!$B$2="2022-23",AJQ182="In-period"),AND('Validation summary'!$B$2="2023-24",AJQ182="In-period"),AND('Validation summary'!$B$2="2024-25",AJQ182="In-period"),AND('Validation summary'!$B$2="2024-25",AJQ182="End of period",AJQ190="Revenue")),TRUE,FALSE)</f>
        <v>0</v>
      </c>
      <c r="AJR183" s="201" t="b">
        <f>IF(OR(AND('Validation summary'!$B$2="2022-23",AJR182="In-period"),AND('Validation summary'!$B$2="2023-24",AJR182="In-period"),AND('Validation summary'!$B$2="2024-25",AJR182="In-period"),AND('Validation summary'!$B$2="2024-25",AJR182="End of period",AJR190="Revenue")),TRUE,FALSE)</f>
        <v>0</v>
      </c>
      <c r="AJS183" s="201" t="b">
        <f>IF(OR(AND('Validation summary'!$B$2="2022-23",AJS182="In-period"),AND('Validation summary'!$B$2="2023-24",AJS182="In-period"),AND('Validation summary'!$B$2="2024-25",AJS182="In-period"),AND('Validation summary'!$B$2="2024-25",AJS182="End of period",AJS190="Revenue")),TRUE,FALSE)</f>
        <v>0</v>
      </c>
      <c r="AJT183" s="201" t="b">
        <f>IF(OR(AND('Validation summary'!$B$2="2022-23",AJT182="In-period"),AND('Validation summary'!$B$2="2023-24",AJT182="In-period"),AND('Validation summary'!$B$2="2024-25",AJT182="In-period"),AND('Validation summary'!$B$2="2024-25",AJT182="End of period",AJT190="Revenue")),TRUE,FALSE)</f>
        <v>0</v>
      </c>
      <c r="AJU183" s="201" t="b">
        <f>IF(OR(AND('Validation summary'!$B$2="2022-23",AJU182="In-period"),AND('Validation summary'!$B$2="2023-24",AJU182="In-period"),AND('Validation summary'!$B$2="2024-25",AJU182="In-period"),AND('Validation summary'!$B$2="2024-25",AJU182="End of period",AJU190="Revenue")),TRUE,FALSE)</f>
        <v>0</v>
      </c>
      <c r="AJV183" s="201" t="b">
        <f>IF(OR(AND('Validation summary'!$B$2="2022-23",AJV182="In-period"),AND('Validation summary'!$B$2="2023-24",AJV182="In-period"),AND('Validation summary'!$B$2="2024-25",AJV182="In-period"),AND('Validation summary'!$B$2="2024-25",AJV182="End of period",AJV190="Revenue")),TRUE,FALSE)</f>
        <v>0</v>
      </c>
      <c r="AJW183" s="201" t="b">
        <f>IF(OR(AND('Validation summary'!$B$2="2022-23",AJW182="In-period"),AND('Validation summary'!$B$2="2023-24",AJW182="In-period"),AND('Validation summary'!$B$2="2024-25",AJW182="In-period"),AND('Validation summary'!$B$2="2024-25",AJW182="End of period",AJW190="Revenue")),TRUE,FALSE)</f>
        <v>0</v>
      </c>
      <c r="AJX183" s="201" t="b">
        <f>IF(OR(AND('Validation summary'!$B$2="2022-23",AJX182="In-period"),AND('Validation summary'!$B$2="2023-24",AJX182="In-period"),AND('Validation summary'!$B$2="2024-25",AJX182="In-period"),AND('Validation summary'!$B$2="2024-25",AJX182="End of period",AJX190="Revenue")),TRUE,FALSE)</f>
        <v>0</v>
      </c>
      <c r="AJY183" s="201" t="b">
        <f>IF(OR(AND('Validation summary'!$B$2="2022-23",AJY182="In-period"),AND('Validation summary'!$B$2="2023-24",AJY182="In-period"),AND('Validation summary'!$B$2="2024-25",AJY182="In-period"),AND('Validation summary'!$B$2="2024-25",AJY182="End of period",AJY190="Revenue")),TRUE,FALSE)</f>
        <v>0</v>
      </c>
      <c r="AJZ183" s="201" t="b">
        <f>IF(OR(AND('Validation summary'!$B$2="2022-23",AJZ182="In-period"),AND('Validation summary'!$B$2="2023-24",AJZ182="In-period"),AND('Validation summary'!$B$2="2024-25",AJZ182="In-period"),AND('Validation summary'!$B$2="2024-25",AJZ182="End of period",AJZ190="Revenue")),TRUE,FALSE)</f>
        <v>0</v>
      </c>
      <c r="AKA183" s="201" t="b">
        <f>IF(OR(AND('Validation summary'!$B$2="2022-23",AKA182="In-period"),AND('Validation summary'!$B$2="2023-24",AKA182="In-period"),AND('Validation summary'!$B$2="2024-25",AKA182="In-period"),AND('Validation summary'!$B$2="2024-25",AKA182="End of period",AKA190="Revenue")),TRUE,FALSE)</f>
        <v>0</v>
      </c>
      <c r="AKB183" s="201" t="b">
        <f>IF(OR(AND('Validation summary'!$B$2="2022-23",AKB182="In-period"),AND('Validation summary'!$B$2="2023-24",AKB182="In-period"),AND('Validation summary'!$B$2="2024-25",AKB182="In-period"),AND('Validation summary'!$B$2="2024-25",AKB182="End of period",AKB190="Revenue")),TRUE,FALSE)</f>
        <v>0</v>
      </c>
      <c r="AKC183" s="201" t="b">
        <f>IF(OR(AND('Validation summary'!$B$2="2022-23",AKC182="In-period"),AND('Validation summary'!$B$2="2023-24",AKC182="In-period"),AND('Validation summary'!$B$2="2024-25",AKC182="In-period"),AND('Validation summary'!$B$2="2024-25",AKC182="End of period",AKC190="Revenue")),TRUE,FALSE)</f>
        <v>0</v>
      </c>
      <c r="AKD183" s="201" t="b">
        <f>IF(OR(AND('Validation summary'!$B$2="2022-23",AKD182="In-period"),AND('Validation summary'!$B$2="2023-24",AKD182="In-period"),AND('Validation summary'!$B$2="2024-25",AKD182="In-period"),AND('Validation summary'!$B$2="2024-25",AKD182="End of period",AKD190="Revenue")),TRUE,FALSE)</f>
        <v>0</v>
      </c>
      <c r="AKE183" s="201" t="b">
        <f>IF(OR(AND('Validation summary'!$B$2="2022-23",AKE182="In-period"),AND('Validation summary'!$B$2="2023-24",AKE182="In-period"),AND('Validation summary'!$B$2="2024-25",AKE182="In-period"),AND('Validation summary'!$B$2="2024-25",AKE182="End of period",AKE190="Revenue")),TRUE,FALSE)</f>
        <v>0</v>
      </c>
      <c r="AKF183" s="201" t="b">
        <f>IF(OR(AND('Validation summary'!$B$2="2022-23",AKF182="In-period"),AND('Validation summary'!$B$2="2023-24",AKF182="In-period"),AND('Validation summary'!$B$2="2024-25",AKF182="In-period"),AND('Validation summary'!$B$2="2024-25",AKF182="End of period",AKF190="Revenue")),TRUE,FALSE)</f>
        <v>0</v>
      </c>
      <c r="AKG183" s="201" t="b">
        <f>IF(OR(AND('Validation summary'!$B$2="2022-23",AKG182="In-period"),AND('Validation summary'!$B$2="2023-24",AKG182="In-period"),AND('Validation summary'!$B$2="2024-25",AKG182="In-period"),AND('Validation summary'!$B$2="2024-25",AKG182="End of period",AKG190="Revenue")),TRUE,FALSE)</f>
        <v>0</v>
      </c>
      <c r="AKH183" s="201" t="b">
        <f>IF(OR(AND('Validation summary'!$B$2="2022-23",AKH182="In-period"),AND('Validation summary'!$B$2="2023-24",AKH182="In-period"),AND('Validation summary'!$B$2="2024-25",AKH182="In-period"),AND('Validation summary'!$B$2="2024-25",AKH182="End of period",AKH190="Revenue")),TRUE,FALSE)</f>
        <v>0</v>
      </c>
      <c r="AKI183" s="201" t="b">
        <f>IF(OR(AND('Validation summary'!$B$2="2022-23",AKI182="In-period"),AND('Validation summary'!$B$2="2023-24",AKI182="In-period"),AND('Validation summary'!$B$2="2024-25",AKI182="In-period"),AND('Validation summary'!$B$2="2024-25",AKI182="End of period",AKI190="Revenue")),TRUE,FALSE)</f>
        <v>0</v>
      </c>
      <c r="AKJ183" s="201" t="b">
        <f>IF(OR(AND('Validation summary'!$B$2="2022-23",AKJ182="In-period"),AND('Validation summary'!$B$2="2023-24",AKJ182="In-period"),AND('Validation summary'!$B$2="2024-25",AKJ182="In-period"),AND('Validation summary'!$B$2="2024-25",AKJ182="End of period",AKJ190="Revenue")),TRUE,FALSE)</f>
        <v>0</v>
      </c>
      <c r="AKK183" s="201" t="b">
        <f>IF(OR(AND('Validation summary'!$B$2="2022-23",AKK182="In-period"),AND('Validation summary'!$B$2="2023-24",AKK182="In-period"),AND('Validation summary'!$B$2="2024-25",AKK182="In-period"),AND('Validation summary'!$B$2="2024-25",AKK182="End of period",AKK190="Revenue")),TRUE,FALSE)</f>
        <v>0</v>
      </c>
      <c r="AKL183" s="201" t="b">
        <f>IF(OR(AND('Validation summary'!$B$2="2022-23",AKL182="In-period"),AND('Validation summary'!$B$2="2023-24",AKL182="In-period"),AND('Validation summary'!$B$2="2024-25",AKL182="In-period"),AND('Validation summary'!$B$2="2024-25",AKL182="End of period",AKL190="Revenue")),TRUE,FALSE)</f>
        <v>0</v>
      </c>
      <c r="AKM183" s="201" t="b">
        <f>IF(OR(AND('Validation summary'!$B$2="2022-23",AKM182="In-period"),AND('Validation summary'!$B$2="2023-24",AKM182="In-period"),AND('Validation summary'!$B$2="2024-25",AKM182="In-period"),AND('Validation summary'!$B$2="2024-25",AKM182="End of period",AKM190="Revenue")),TRUE,FALSE)</f>
        <v>0</v>
      </c>
      <c r="AKN183" s="201" t="b">
        <f>IF(OR(AND('Validation summary'!$B$2="2022-23",AKN182="In-period"),AND('Validation summary'!$B$2="2023-24",AKN182="In-period"),AND('Validation summary'!$B$2="2024-25",AKN182="In-period"),AND('Validation summary'!$B$2="2024-25",AKN182="End of period",AKN190="Revenue")),TRUE,FALSE)</f>
        <v>0</v>
      </c>
      <c r="AKO183" s="201" t="b">
        <f>IF(OR(AND('Validation summary'!$B$2="2022-23",AKO182="In-period"),AND('Validation summary'!$B$2="2023-24",AKO182="In-period"),AND('Validation summary'!$B$2="2024-25",AKO182="In-period"),AND('Validation summary'!$B$2="2024-25",AKO182="End of period",AKO190="Revenue")),TRUE,FALSE)</f>
        <v>0</v>
      </c>
      <c r="AKP183" s="201" t="b">
        <f>IF(OR(AND('Validation summary'!$B$2="2022-23",AKP182="In-period"),AND('Validation summary'!$B$2="2023-24",AKP182="In-period"),AND('Validation summary'!$B$2="2024-25",AKP182="In-period"),AND('Validation summary'!$B$2="2024-25",AKP182="End of period",AKP190="Revenue")),TRUE,FALSE)</f>
        <v>0</v>
      </c>
      <c r="AKQ183" s="201" t="b">
        <f>IF(OR(AND('Validation summary'!$B$2="2022-23",AKQ182="In-period"),AND('Validation summary'!$B$2="2023-24",AKQ182="In-period"),AND('Validation summary'!$B$2="2024-25",AKQ182="In-period"),AND('Validation summary'!$B$2="2024-25",AKQ182="End of period",AKQ190="Revenue")),TRUE,FALSE)</f>
        <v>0</v>
      </c>
      <c r="AKR183" s="201" t="b">
        <f>IF(OR(AND('Validation summary'!$B$2="2022-23",AKR182="In-period"),AND('Validation summary'!$B$2="2023-24",AKR182="In-period"),AND('Validation summary'!$B$2="2024-25",AKR182="In-period"),AND('Validation summary'!$B$2="2024-25",AKR182="End of period",AKR190="Revenue")),TRUE,FALSE)</f>
        <v>0</v>
      </c>
      <c r="AKS183" s="201" t="b">
        <f>IF(OR(AND('Validation summary'!$B$2="2022-23",AKS182="In-period"),AND('Validation summary'!$B$2="2023-24",AKS182="In-period"),AND('Validation summary'!$B$2="2024-25",AKS182="In-period"),AND('Validation summary'!$B$2="2024-25",AKS182="End of period",AKS190="Revenue")),TRUE,FALSE)</f>
        <v>0</v>
      </c>
      <c r="AKT183" s="201" t="b">
        <f>IF(OR(AND('Validation summary'!$B$2="2022-23",AKT182="In-period"),AND('Validation summary'!$B$2="2023-24",AKT182="In-period"),AND('Validation summary'!$B$2="2024-25",AKT182="In-period"),AND('Validation summary'!$B$2="2024-25",AKT182="End of period",AKT190="Revenue")),TRUE,FALSE)</f>
        <v>0</v>
      </c>
      <c r="AKU183" s="201" t="b">
        <f>IF(OR(AND('Validation summary'!$B$2="2022-23",AKU182="In-period"),AND('Validation summary'!$B$2="2023-24",AKU182="In-period"),AND('Validation summary'!$B$2="2024-25",AKU182="In-period"),AND('Validation summary'!$B$2="2024-25",AKU182="End of period",AKU190="Revenue")),TRUE,FALSE)</f>
        <v>0</v>
      </c>
      <c r="AKV183" s="201" t="b">
        <f>IF(OR(AND('Validation summary'!$B$2="2022-23",AKV182="In-period"),AND('Validation summary'!$B$2="2023-24",AKV182="In-period"),AND('Validation summary'!$B$2="2024-25",AKV182="In-period"),AND('Validation summary'!$B$2="2024-25",AKV182="End of period",AKV190="Revenue")),TRUE,FALSE)</f>
        <v>0</v>
      </c>
      <c r="AKW183" s="201" t="b">
        <f>IF(OR(AND('Validation summary'!$B$2="2022-23",AKW182="In-period"),AND('Validation summary'!$B$2="2023-24",AKW182="In-period"),AND('Validation summary'!$B$2="2024-25",AKW182="In-period"),AND('Validation summary'!$B$2="2024-25",AKW182="End of period",AKW190="Revenue")),TRUE,FALSE)</f>
        <v>0</v>
      </c>
      <c r="AKX183" s="201" t="b">
        <f>IF(OR(AND('Validation summary'!$B$2="2022-23",AKX182="In-period"),AND('Validation summary'!$B$2="2023-24",AKX182="In-period"),AND('Validation summary'!$B$2="2024-25",AKX182="In-period"),AND('Validation summary'!$B$2="2024-25",AKX182="End of period",AKX190="Revenue")),TRUE,FALSE)</f>
        <v>0</v>
      </c>
      <c r="AKY183" s="201" t="b">
        <f>IF(OR(AND('Validation summary'!$B$2="2022-23",AKY182="In-period"),AND('Validation summary'!$B$2="2023-24",AKY182="In-period"),AND('Validation summary'!$B$2="2024-25",AKY182="In-period"),AND('Validation summary'!$B$2="2024-25",AKY182="End of period",AKY190="Revenue")),TRUE,FALSE)</f>
        <v>0</v>
      </c>
      <c r="AKZ183" s="201" t="b">
        <f>IF(OR(AND('Validation summary'!$B$2="2022-23",AKZ182="In-period"),AND('Validation summary'!$B$2="2023-24",AKZ182="In-period"),AND('Validation summary'!$B$2="2024-25",AKZ182="In-period"),AND('Validation summary'!$B$2="2024-25",AKZ182="End of period",AKZ190="Revenue")),TRUE,FALSE)</f>
        <v>0</v>
      </c>
      <c r="ALA183" s="201" t="b">
        <f>IF(OR(AND('Validation summary'!$B$2="2022-23",ALA182="In-period"),AND('Validation summary'!$B$2="2023-24",ALA182="In-period"),AND('Validation summary'!$B$2="2024-25",ALA182="In-period"),AND('Validation summary'!$B$2="2024-25",ALA182="End of period",ALA190="Revenue")),TRUE,FALSE)</f>
        <v>0</v>
      </c>
      <c r="ALB183" s="201" t="b">
        <f>IF(OR(AND('Validation summary'!$B$2="2022-23",ALB182="In-period"),AND('Validation summary'!$B$2="2023-24",ALB182="In-period"),AND('Validation summary'!$B$2="2024-25",ALB182="In-period"),AND('Validation summary'!$B$2="2024-25",ALB182="End of period",ALB190="Revenue")),TRUE,FALSE)</f>
        <v>0</v>
      </c>
      <c r="ALC183" s="201" t="b">
        <f>IF(OR(AND('Validation summary'!$B$2="2022-23",ALC182="In-period"),AND('Validation summary'!$B$2="2023-24",ALC182="In-period"),AND('Validation summary'!$B$2="2024-25",ALC182="In-period"),AND('Validation summary'!$B$2="2024-25",ALC182="End of period",ALC190="Revenue")),TRUE,FALSE)</f>
        <v>0</v>
      </c>
      <c r="ALD183" s="201" t="b">
        <f>IF(OR(AND('Validation summary'!$B$2="2022-23",ALD182="In-period"),AND('Validation summary'!$B$2="2023-24",ALD182="In-period"),AND('Validation summary'!$B$2="2024-25",ALD182="In-period"),AND('Validation summary'!$B$2="2024-25",ALD182="End of period",ALD190="Revenue")),TRUE,FALSE)</f>
        <v>0</v>
      </c>
      <c r="ALE183" s="201" t="b">
        <f>IF(OR(AND('Validation summary'!$B$2="2022-23",ALE182="In-period"),AND('Validation summary'!$B$2="2023-24",ALE182="In-period"),AND('Validation summary'!$B$2="2024-25",ALE182="In-period"),AND('Validation summary'!$B$2="2024-25",ALE182="End of period",ALE190="Revenue")),TRUE,FALSE)</f>
        <v>0</v>
      </c>
      <c r="ALF183" s="201" t="b">
        <f>IF(OR(AND('Validation summary'!$B$2="2022-23",ALF182="In-period"),AND('Validation summary'!$B$2="2023-24",ALF182="In-period"),AND('Validation summary'!$B$2="2024-25",ALF182="In-period"),AND('Validation summary'!$B$2="2024-25",ALF182="End of period",ALF190="Revenue")),TRUE,FALSE)</f>
        <v>0</v>
      </c>
      <c r="ALG183" s="201" t="b">
        <f>IF(OR(AND('Validation summary'!$B$2="2022-23",ALG182="In-period"),AND('Validation summary'!$B$2="2023-24",ALG182="In-period"),AND('Validation summary'!$B$2="2024-25",ALG182="In-period"),AND('Validation summary'!$B$2="2024-25",ALG182="End of period",ALG190="Revenue")),TRUE,FALSE)</f>
        <v>0</v>
      </c>
      <c r="ALH183" s="201" t="b">
        <f>IF(OR(AND('Validation summary'!$B$2="2022-23",ALH182="In-period"),AND('Validation summary'!$B$2="2023-24",ALH182="In-period"),AND('Validation summary'!$B$2="2024-25",ALH182="In-period"),AND('Validation summary'!$B$2="2024-25",ALH182="End of period",ALH190="Revenue")),TRUE,FALSE)</f>
        <v>0</v>
      </c>
      <c r="ALI183" s="201" t="b">
        <f>IF(OR(AND('Validation summary'!$B$2="2022-23",ALI182="In-period"),AND('Validation summary'!$B$2="2023-24",ALI182="In-period"),AND('Validation summary'!$B$2="2024-25",ALI182="In-period"),AND('Validation summary'!$B$2="2024-25",ALI182="End of period",ALI190="Revenue")),TRUE,FALSE)</f>
        <v>0</v>
      </c>
      <c r="ALJ183" s="201" t="b">
        <f>IF(OR(AND('Validation summary'!$B$2="2022-23",ALJ182="In-period"),AND('Validation summary'!$B$2="2023-24",ALJ182="In-period"),AND('Validation summary'!$B$2="2024-25",ALJ182="In-period"),AND('Validation summary'!$B$2="2024-25",ALJ182="End of period",ALJ190="Revenue")),TRUE,FALSE)</f>
        <v>0</v>
      </c>
      <c r="ALK183" s="201" t="b">
        <f>IF(OR(AND('Validation summary'!$B$2="2022-23",ALK182="In-period"),AND('Validation summary'!$B$2="2023-24",ALK182="In-period"),AND('Validation summary'!$B$2="2024-25",ALK182="In-period"),AND('Validation summary'!$B$2="2024-25",ALK182="End of period",ALK190="Revenue")),TRUE,FALSE)</f>
        <v>0</v>
      </c>
      <c r="ALL183" s="201" t="b">
        <f>IF(OR(AND('Validation summary'!$B$2="2022-23",ALL182="In-period"),AND('Validation summary'!$B$2="2023-24",ALL182="In-period"),AND('Validation summary'!$B$2="2024-25",ALL182="In-period"),AND('Validation summary'!$B$2="2024-25",ALL182="End of period",ALL190="Revenue")),TRUE,FALSE)</f>
        <v>0</v>
      </c>
      <c r="ALM183" s="201" t="b">
        <f>IF(OR(AND('Validation summary'!$B$2="2022-23",ALM182="In-period"),AND('Validation summary'!$B$2="2023-24",ALM182="In-period"),AND('Validation summary'!$B$2="2024-25",ALM182="In-period"),AND('Validation summary'!$B$2="2024-25",ALM182="End of period",ALM190="Revenue")),TRUE,FALSE)</f>
        <v>0</v>
      </c>
      <c r="ALN183" s="201" t="b">
        <f>IF(OR(AND('Validation summary'!$B$2="2022-23",ALN182="In-period"),AND('Validation summary'!$B$2="2023-24",ALN182="In-period"),AND('Validation summary'!$B$2="2024-25",ALN182="In-period"),AND('Validation summary'!$B$2="2024-25",ALN182="End of period",ALN190="Revenue")),TRUE,FALSE)</f>
        <v>0</v>
      </c>
      <c r="ALO183" s="201" t="b">
        <f>IF(OR(AND('Validation summary'!$B$2="2022-23",ALO182="In-period"),AND('Validation summary'!$B$2="2023-24",ALO182="In-period"),AND('Validation summary'!$B$2="2024-25",ALO182="In-period"),AND('Validation summary'!$B$2="2024-25",ALO182="End of period",ALO190="Revenue")),TRUE,FALSE)</f>
        <v>0</v>
      </c>
      <c r="ALP183" s="201" t="b">
        <f>IF(OR(AND('Validation summary'!$B$2="2022-23",ALP182="In-period"),AND('Validation summary'!$B$2="2023-24",ALP182="In-period"),AND('Validation summary'!$B$2="2024-25",ALP182="In-period"),AND('Validation summary'!$B$2="2024-25",ALP182="End of period",ALP190="Revenue")),TRUE,FALSE)</f>
        <v>0</v>
      </c>
      <c r="ALQ183" s="201" t="b">
        <f>IF(OR(AND('Validation summary'!$B$2="2022-23",ALQ182="In-period"),AND('Validation summary'!$B$2="2023-24",ALQ182="In-period"),AND('Validation summary'!$B$2="2024-25",ALQ182="In-period"),AND('Validation summary'!$B$2="2024-25",ALQ182="End of period",ALQ190="Revenue")),TRUE,FALSE)</f>
        <v>0</v>
      </c>
      <c r="ALR183" s="201" t="b">
        <f>IF(OR(AND('Validation summary'!$B$2="2022-23",ALR182="In-period"),AND('Validation summary'!$B$2="2023-24",ALR182="In-period"),AND('Validation summary'!$B$2="2024-25",ALR182="In-period"),AND('Validation summary'!$B$2="2024-25",ALR182="End of period",ALR190="Revenue")),TRUE,FALSE)</f>
        <v>0</v>
      </c>
      <c r="ALS183" s="201" t="b">
        <f>IF(OR(AND('Validation summary'!$B$2="2022-23",ALS182="In-period"),AND('Validation summary'!$B$2="2023-24",ALS182="In-period"),AND('Validation summary'!$B$2="2024-25",ALS182="In-period"),AND('Validation summary'!$B$2="2024-25",ALS182="End of period",ALS190="Revenue")),TRUE,FALSE)</f>
        <v>0</v>
      </c>
      <c r="ALT183" s="201" t="b">
        <f>IF(OR(AND('Validation summary'!$B$2="2022-23",ALT182="In-period"),AND('Validation summary'!$B$2="2023-24",ALT182="In-period"),AND('Validation summary'!$B$2="2024-25",ALT182="In-period"),AND('Validation summary'!$B$2="2024-25",ALT182="End of period",ALT190="Revenue")),TRUE,FALSE)</f>
        <v>0</v>
      </c>
      <c r="ALU183" s="201" t="b">
        <f>IF(OR(AND('Validation summary'!$B$2="2022-23",ALU182="In-period"),AND('Validation summary'!$B$2="2023-24",ALU182="In-period"),AND('Validation summary'!$B$2="2024-25",ALU182="In-period"),AND('Validation summary'!$B$2="2024-25",ALU182="End of period",ALU190="Revenue")),TRUE,FALSE)</f>
        <v>0</v>
      </c>
      <c r="ALV183" s="201" t="b">
        <f>IF(OR(AND('Validation summary'!$B$2="2022-23",ALV182="In-period"),AND('Validation summary'!$B$2="2023-24",ALV182="In-period"),AND('Validation summary'!$B$2="2024-25",ALV182="In-period"),AND('Validation summary'!$B$2="2024-25",ALV182="End of period",ALV190="Revenue")),TRUE,FALSE)</f>
        <v>0</v>
      </c>
      <c r="ALW183" s="201" t="b">
        <f>IF(OR(AND('Validation summary'!$B$2="2022-23",ALW182="In-period"),AND('Validation summary'!$B$2="2023-24",ALW182="In-period"),AND('Validation summary'!$B$2="2024-25",ALW182="In-period"),AND('Validation summary'!$B$2="2024-25",ALW182="End of period",ALW190="Revenue")),TRUE,FALSE)</f>
        <v>0</v>
      </c>
      <c r="ALX183" s="201" t="b">
        <f>IF(OR(AND('Validation summary'!$B$2="2022-23",ALX182="In-period"),AND('Validation summary'!$B$2="2023-24",ALX182="In-period"),AND('Validation summary'!$B$2="2024-25",ALX182="In-period"),AND('Validation summary'!$B$2="2024-25",ALX182="End of period",ALX190="Revenue")),TRUE,FALSE)</f>
        <v>0</v>
      </c>
      <c r="ALY183" s="201" t="b">
        <f>IF(OR(AND('Validation summary'!$B$2="2022-23",ALY182="In-period"),AND('Validation summary'!$B$2="2023-24",ALY182="In-period"),AND('Validation summary'!$B$2="2024-25",ALY182="In-period"),AND('Validation summary'!$B$2="2024-25",ALY182="End of period",ALY190="Revenue")),TRUE,FALSE)</f>
        <v>0</v>
      </c>
      <c r="ALZ183" s="201" t="b">
        <f>IF(OR(AND('Validation summary'!$B$2="2022-23",ALZ182="In-period"),AND('Validation summary'!$B$2="2023-24",ALZ182="In-period"),AND('Validation summary'!$B$2="2024-25",ALZ182="In-period"),AND('Validation summary'!$B$2="2024-25",ALZ182="End of period",ALZ190="Revenue")),TRUE,FALSE)</f>
        <v>0</v>
      </c>
      <c r="AMA183" s="201" t="b">
        <f>IF(OR(AND('Validation summary'!$B$2="2022-23",AMA182="In-period"),AND('Validation summary'!$B$2="2023-24",AMA182="In-period"),AND('Validation summary'!$B$2="2024-25",AMA182="In-period"),AND('Validation summary'!$B$2="2024-25",AMA182="End of period",AMA190="Revenue")),TRUE,FALSE)</f>
        <v>0</v>
      </c>
      <c r="AMB183" s="201" t="b">
        <f>IF(OR(AND('Validation summary'!$B$2="2022-23",AMB182="In-period"),AND('Validation summary'!$B$2="2023-24",AMB182="In-period"),AND('Validation summary'!$B$2="2024-25",AMB182="In-period"),AND('Validation summary'!$B$2="2024-25",AMB182="End of period",AMB190="Revenue")),TRUE,FALSE)</f>
        <v>0</v>
      </c>
      <c r="AMC183" s="201" t="b">
        <f>IF(OR(AND('Validation summary'!$B$2="2022-23",AMC182="In-period"),AND('Validation summary'!$B$2="2023-24",AMC182="In-period"),AND('Validation summary'!$B$2="2024-25",AMC182="In-period"),AND('Validation summary'!$B$2="2024-25",AMC182="End of period",AMC190="Revenue")),TRUE,FALSE)</f>
        <v>0</v>
      </c>
      <c r="AMD183" s="201" t="b">
        <f>IF(OR(AND('Validation summary'!$B$2="2022-23",AMD182="In-period"),AND('Validation summary'!$B$2="2023-24",AMD182="In-period"),AND('Validation summary'!$B$2="2024-25",AMD182="In-period"),AND('Validation summary'!$B$2="2024-25",AMD182="End of period",AMD190="Revenue")),TRUE,FALSE)</f>
        <v>0</v>
      </c>
      <c r="AME183" s="201" t="b">
        <f>IF(OR(AND('Validation summary'!$B$2="2022-23",AME182="In-period"),AND('Validation summary'!$B$2="2023-24",AME182="In-period"),AND('Validation summary'!$B$2="2024-25",AME182="In-period"),AND('Validation summary'!$B$2="2024-25",AME182="End of period",AME190="Revenue")),TRUE,FALSE)</f>
        <v>0</v>
      </c>
      <c r="AMF183" s="201" t="b">
        <f>IF(OR(AND('Validation summary'!$B$2="2022-23",AMF182="In-period"),AND('Validation summary'!$B$2="2023-24",AMF182="In-period"),AND('Validation summary'!$B$2="2024-25",AMF182="In-period"),AND('Validation summary'!$B$2="2024-25",AMF182="End of period",AMF190="Revenue")),TRUE,FALSE)</f>
        <v>0</v>
      </c>
      <c r="AMG183" s="201" t="b">
        <f>IF(OR(AND('Validation summary'!$B$2="2022-23",AMG182="In-period"),AND('Validation summary'!$B$2="2023-24",AMG182="In-period"),AND('Validation summary'!$B$2="2024-25",AMG182="In-period"),AND('Validation summary'!$B$2="2024-25",AMG182="End of period",AMG190="Revenue")),TRUE,FALSE)</f>
        <v>0</v>
      </c>
      <c r="AMH183" s="201" t="b">
        <f>IF(OR(AND('Validation summary'!$B$2="2022-23",AMH182="In-period"),AND('Validation summary'!$B$2="2023-24",AMH182="In-period"),AND('Validation summary'!$B$2="2024-25",AMH182="In-period"),AND('Validation summary'!$B$2="2024-25",AMH182="End of period",AMH190="Revenue")),TRUE,FALSE)</f>
        <v>0</v>
      </c>
      <c r="AMI183" s="201" t="b">
        <f>IF(OR(AND('Validation summary'!$B$2="2022-23",AMI182="In-period"),AND('Validation summary'!$B$2="2023-24",AMI182="In-period"),AND('Validation summary'!$B$2="2024-25",AMI182="In-period"),AND('Validation summary'!$B$2="2024-25",AMI182="End of period",AMI190="Revenue")),TRUE,FALSE)</f>
        <v>0</v>
      </c>
      <c r="AMJ183" s="201" t="b">
        <f>IF(OR(AND('Validation summary'!$B$2="2022-23",AMJ182="In-period"),AND('Validation summary'!$B$2="2023-24",AMJ182="In-period"),AND('Validation summary'!$B$2="2024-25",AMJ182="In-period"),AND('Validation summary'!$B$2="2024-25",AMJ182="End of period",AMJ190="Revenue")),TRUE,FALSE)</f>
        <v>0</v>
      </c>
      <c r="AMK183" s="201" t="b">
        <f>IF(OR(AND('Validation summary'!$B$2="2022-23",AMK182="In-period"),AND('Validation summary'!$B$2="2023-24",AMK182="In-period"),AND('Validation summary'!$B$2="2024-25",AMK182="In-period"),AND('Validation summary'!$B$2="2024-25",AMK182="End of period",AMK190="Revenue")),TRUE,FALSE)</f>
        <v>0</v>
      </c>
      <c r="AML183" s="201" t="b">
        <f>IF(OR(AND('Validation summary'!$B$2="2022-23",AML182="In-period"),AND('Validation summary'!$B$2="2023-24",AML182="In-period"),AND('Validation summary'!$B$2="2024-25",AML182="In-period"),AND('Validation summary'!$B$2="2024-25",AML182="End of period",AML190="Revenue")),TRUE,FALSE)</f>
        <v>0</v>
      </c>
      <c r="AMM183" s="201" t="b">
        <f>IF(OR(AND('Validation summary'!$B$2="2022-23",AMM182="In-period"),AND('Validation summary'!$B$2="2023-24",AMM182="In-period"),AND('Validation summary'!$B$2="2024-25",AMM182="In-period"),AND('Validation summary'!$B$2="2024-25",AMM182="End of period",AMM190="Revenue")),TRUE,FALSE)</f>
        <v>0</v>
      </c>
      <c r="AMN183" s="201" t="b">
        <f>IF(OR(AND('Validation summary'!$B$2="2022-23",AMN182="In-period"),AND('Validation summary'!$B$2="2023-24",AMN182="In-period"),AND('Validation summary'!$B$2="2024-25",AMN182="In-period"),AND('Validation summary'!$B$2="2024-25",AMN182="End of period",AMN190="Revenue")),TRUE,FALSE)</f>
        <v>0</v>
      </c>
      <c r="AMO183" s="201" t="b">
        <f>IF(OR(AND('Validation summary'!$B$2="2022-23",AMO182="In-period"),AND('Validation summary'!$B$2="2023-24",AMO182="In-period"),AND('Validation summary'!$B$2="2024-25",AMO182="In-period"),AND('Validation summary'!$B$2="2024-25",AMO182="End of period",AMO190="Revenue")),TRUE,FALSE)</f>
        <v>0</v>
      </c>
      <c r="AMP183" s="201" t="b">
        <f>IF(OR(AND('Validation summary'!$B$2="2022-23",AMP182="In-period"),AND('Validation summary'!$B$2="2023-24",AMP182="In-period"),AND('Validation summary'!$B$2="2024-25",AMP182="In-period"),AND('Validation summary'!$B$2="2024-25",AMP182="End of period",AMP190="Revenue")),TRUE,FALSE)</f>
        <v>0</v>
      </c>
      <c r="AMQ183" s="201" t="b">
        <f>IF(OR(AND('Validation summary'!$B$2="2022-23",AMQ182="In-period"),AND('Validation summary'!$B$2="2023-24",AMQ182="In-period"),AND('Validation summary'!$B$2="2024-25",AMQ182="In-period"),AND('Validation summary'!$B$2="2024-25",AMQ182="End of period",AMQ190="Revenue")),TRUE,FALSE)</f>
        <v>0</v>
      </c>
      <c r="AMR183" s="201" t="b">
        <f>IF(OR(AND('Validation summary'!$B$2="2022-23",AMR182="In-period"),AND('Validation summary'!$B$2="2023-24",AMR182="In-period"),AND('Validation summary'!$B$2="2024-25",AMR182="In-period"),AND('Validation summary'!$B$2="2024-25",AMR182="End of period",AMR190="Revenue")),TRUE,FALSE)</f>
        <v>0</v>
      </c>
      <c r="AMS183" s="201" t="b">
        <f>IF(OR(AND('Validation summary'!$B$2="2022-23",AMS182="In-period"),AND('Validation summary'!$B$2="2023-24",AMS182="In-period"),AND('Validation summary'!$B$2="2024-25",AMS182="In-period"),AND('Validation summary'!$B$2="2024-25",AMS182="End of period",AMS190="Revenue")),TRUE,FALSE)</f>
        <v>0</v>
      </c>
      <c r="AMT183" s="201" t="b">
        <f>IF(OR(AND('Validation summary'!$B$2="2022-23",AMT182="In-period"),AND('Validation summary'!$B$2="2023-24",AMT182="In-period"),AND('Validation summary'!$B$2="2024-25",AMT182="In-period"),AND('Validation summary'!$B$2="2024-25",AMT182="End of period",AMT190="Revenue")),TRUE,FALSE)</f>
        <v>0</v>
      </c>
      <c r="AMU183" s="201" t="b">
        <f>IF(OR(AND('Validation summary'!$B$2="2022-23",AMU182="In-period"),AND('Validation summary'!$B$2="2023-24",AMU182="In-period"),AND('Validation summary'!$B$2="2024-25",AMU182="In-period"),AND('Validation summary'!$B$2="2024-25",AMU182="End of period",AMU190="Revenue")),TRUE,FALSE)</f>
        <v>0</v>
      </c>
      <c r="AMV183" s="201" t="b">
        <f>IF(OR(AND('Validation summary'!$B$2="2022-23",AMV182="In-period"),AND('Validation summary'!$B$2="2023-24",AMV182="In-period"),AND('Validation summary'!$B$2="2024-25",AMV182="In-period"),AND('Validation summary'!$B$2="2024-25",AMV182="End of period",AMV190="Revenue")),TRUE,FALSE)</f>
        <v>0</v>
      </c>
      <c r="AMW183" s="201" t="b">
        <f>IF(OR(AND('Validation summary'!$B$2="2022-23",AMW182="In-period"),AND('Validation summary'!$B$2="2023-24",AMW182="In-period"),AND('Validation summary'!$B$2="2024-25",AMW182="In-period"),AND('Validation summary'!$B$2="2024-25",AMW182="End of period",AMW190="Revenue")),TRUE,FALSE)</f>
        <v>0</v>
      </c>
      <c r="AMX183" s="201" t="b">
        <f>IF(OR(AND('Validation summary'!$B$2="2022-23",AMX182="In-period"),AND('Validation summary'!$B$2="2023-24",AMX182="In-period"),AND('Validation summary'!$B$2="2024-25",AMX182="In-period"),AND('Validation summary'!$B$2="2024-25",AMX182="End of period",AMX190="Revenue")),TRUE,FALSE)</f>
        <v>0</v>
      </c>
      <c r="AMY183" s="201" t="b">
        <f>IF(OR(AND('Validation summary'!$B$2="2022-23",AMY182="In-period"),AND('Validation summary'!$B$2="2023-24",AMY182="In-period"),AND('Validation summary'!$B$2="2024-25",AMY182="In-period"),AND('Validation summary'!$B$2="2024-25",AMY182="End of period",AMY190="Revenue")),TRUE,FALSE)</f>
        <v>0</v>
      </c>
      <c r="AMZ183" s="201" t="b">
        <f>IF(OR(AND('Validation summary'!$B$2="2022-23",AMZ182="In-period"),AND('Validation summary'!$B$2="2023-24",AMZ182="In-period"),AND('Validation summary'!$B$2="2024-25",AMZ182="In-period"),AND('Validation summary'!$B$2="2024-25",AMZ182="End of period",AMZ190="Revenue")),TRUE,FALSE)</f>
        <v>0</v>
      </c>
      <c r="ANA183" s="201" t="b">
        <f>IF(OR(AND('Validation summary'!$B$2="2022-23",ANA182="In-period"),AND('Validation summary'!$B$2="2023-24",ANA182="In-period"),AND('Validation summary'!$B$2="2024-25",ANA182="In-period"),AND('Validation summary'!$B$2="2024-25",ANA182="End of period",ANA190="Revenue")),TRUE,FALSE)</f>
        <v>0</v>
      </c>
      <c r="ANB183" s="201" t="b">
        <f>IF(OR(AND('Validation summary'!$B$2="2022-23",ANB182="In-period"),AND('Validation summary'!$B$2="2023-24",ANB182="In-period"),AND('Validation summary'!$B$2="2024-25",ANB182="In-period"),AND('Validation summary'!$B$2="2024-25",ANB182="End of period",ANB190="Revenue")),TRUE,FALSE)</f>
        <v>0</v>
      </c>
      <c r="ANC183" s="201" t="b">
        <f>IF(OR(AND('Validation summary'!$B$2="2022-23",ANC182="In-period"),AND('Validation summary'!$B$2="2023-24",ANC182="In-period"),AND('Validation summary'!$B$2="2024-25",ANC182="In-period"),AND('Validation summary'!$B$2="2024-25",ANC182="End of period",ANC190="Revenue")),TRUE,FALSE)</f>
        <v>0</v>
      </c>
      <c r="AND183" s="201" t="b">
        <f>IF(OR(AND('Validation summary'!$B$2="2022-23",AND182="In-period"),AND('Validation summary'!$B$2="2023-24",AND182="In-period"),AND('Validation summary'!$B$2="2024-25",AND182="In-period"),AND('Validation summary'!$B$2="2024-25",AND182="End of period",AND190="Revenue")),TRUE,FALSE)</f>
        <v>0</v>
      </c>
      <c r="ANE183" s="201" t="b">
        <f>IF(OR(AND('Validation summary'!$B$2="2022-23",ANE182="In-period"),AND('Validation summary'!$B$2="2023-24",ANE182="In-period"),AND('Validation summary'!$B$2="2024-25",ANE182="In-period"),AND('Validation summary'!$B$2="2024-25",ANE182="End of period",ANE190="Revenue")),TRUE,FALSE)</f>
        <v>0</v>
      </c>
      <c r="ANF183" s="201" t="b">
        <f>IF(OR(AND('Validation summary'!$B$2="2022-23",ANF182="In-period"),AND('Validation summary'!$B$2="2023-24",ANF182="In-period"),AND('Validation summary'!$B$2="2024-25",ANF182="In-period"),AND('Validation summary'!$B$2="2024-25",ANF182="End of period",ANF190="Revenue")),TRUE,FALSE)</f>
        <v>0</v>
      </c>
      <c r="ANG183" s="201" t="b">
        <f>IF(OR(AND('Validation summary'!$B$2="2022-23",ANG182="In-period"),AND('Validation summary'!$B$2="2023-24",ANG182="In-period"),AND('Validation summary'!$B$2="2024-25",ANG182="In-period"),AND('Validation summary'!$B$2="2024-25",ANG182="End of period",ANG190="Revenue")),TRUE,FALSE)</f>
        <v>0</v>
      </c>
      <c r="ANH183" s="201" t="b">
        <f>IF(OR(AND('Validation summary'!$B$2="2022-23",ANH182="In-period"),AND('Validation summary'!$B$2="2023-24",ANH182="In-period"),AND('Validation summary'!$B$2="2024-25",ANH182="In-period"),AND('Validation summary'!$B$2="2024-25",ANH182="End of period",ANH190="Revenue")),TRUE,FALSE)</f>
        <v>0</v>
      </c>
      <c r="ANI183" s="201" t="b">
        <f>IF(OR(AND('Validation summary'!$B$2="2022-23",ANI182="In-period"),AND('Validation summary'!$B$2="2023-24",ANI182="In-period"),AND('Validation summary'!$B$2="2024-25",ANI182="In-period"),AND('Validation summary'!$B$2="2024-25",ANI182="End of period",ANI190="Revenue")),TRUE,FALSE)</f>
        <v>0</v>
      </c>
      <c r="ANJ183" s="201" t="b">
        <f>IF(OR(AND('Validation summary'!$B$2="2022-23",ANJ182="In-period"),AND('Validation summary'!$B$2="2023-24",ANJ182="In-period"),AND('Validation summary'!$B$2="2024-25",ANJ182="In-period"),AND('Validation summary'!$B$2="2024-25",ANJ182="End of period",ANJ190="Revenue")),TRUE,FALSE)</f>
        <v>0</v>
      </c>
      <c r="ANK183" s="201" t="b">
        <f>IF(OR(AND('Validation summary'!$B$2="2022-23",ANK182="In-period"),AND('Validation summary'!$B$2="2023-24",ANK182="In-period"),AND('Validation summary'!$B$2="2024-25",ANK182="In-period"),AND('Validation summary'!$B$2="2024-25",ANK182="End of period",ANK190="Revenue")),TRUE,FALSE)</f>
        <v>0</v>
      </c>
      <c r="ANL183" s="201" t="b">
        <f>IF(OR(AND('Validation summary'!$B$2="2022-23",ANL182="In-period"),AND('Validation summary'!$B$2="2023-24",ANL182="In-period"),AND('Validation summary'!$B$2="2024-25",ANL182="In-period"),AND('Validation summary'!$B$2="2024-25",ANL182="End of period",ANL190="Revenue")),TRUE,FALSE)</f>
        <v>0</v>
      </c>
      <c r="ANM183" s="201" t="b">
        <f>IF(OR(AND('Validation summary'!$B$2="2022-23",ANM182="In-period"),AND('Validation summary'!$B$2="2023-24",ANM182="In-period"),AND('Validation summary'!$B$2="2024-25",ANM182="In-period"),AND('Validation summary'!$B$2="2024-25",ANM182="End of period",ANM190="Revenue")),TRUE,FALSE)</f>
        <v>0</v>
      </c>
      <c r="ANN183" s="201" t="b">
        <f>IF(OR(AND('Validation summary'!$B$2="2022-23",ANN182="In-period"),AND('Validation summary'!$B$2="2023-24",ANN182="In-period"),AND('Validation summary'!$B$2="2024-25",ANN182="In-period"),AND('Validation summary'!$B$2="2024-25",ANN182="End of period",ANN190="Revenue")),TRUE,FALSE)</f>
        <v>0</v>
      </c>
      <c r="ANO183" s="201" t="b">
        <f>IF(OR(AND('Validation summary'!$B$2="2022-23",ANO182="In-period"),AND('Validation summary'!$B$2="2023-24",ANO182="In-period"),AND('Validation summary'!$B$2="2024-25",ANO182="In-period"),AND('Validation summary'!$B$2="2024-25",ANO182="End of period",ANO190="Revenue")),TRUE,FALSE)</f>
        <v>0</v>
      </c>
      <c r="ANP183" s="201" t="b">
        <f>IF(OR(AND('Validation summary'!$B$2="2022-23",ANP182="In-period"),AND('Validation summary'!$B$2="2023-24",ANP182="In-period"),AND('Validation summary'!$B$2="2024-25",ANP182="In-period"),AND('Validation summary'!$B$2="2024-25",ANP182="End of period",ANP190="Revenue")),TRUE,FALSE)</f>
        <v>0</v>
      </c>
      <c r="ANQ183" s="201" t="b">
        <f>IF(OR(AND('Validation summary'!$B$2="2022-23",ANQ182="In-period"),AND('Validation summary'!$B$2="2023-24",ANQ182="In-period"),AND('Validation summary'!$B$2="2024-25",ANQ182="In-period"),AND('Validation summary'!$B$2="2024-25",ANQ182="End of period",ANQ190="Revenue")),TRUE,FALSE)</f>
        <v>0</v>
      </c>
      <c r="ANR183" s="201" t="b">
        <f>IF(OR(AND('Validation summary'!$B$2="2022-23",ANR182="In-period"),AND('Validation summary'!$B$2="2023-24",ANR182="In-period"),AND('Validation summary'!$B$2="2024-25",ANR182="In-period"),AND('Validation summary'!$B$2="2024-25",ANR182="End of period",ANR190="Revenue")),TRUE,FALSE)</f>
        <v>0</v>
      </c>
      <c r="ANS183" s="201" t="b">
        <f>IF(OR(AND('Validation summary'!$B$2="2022-23",ANS182="In-period"),AND('Validation summary'!$B$2="2023-24",ANS182="In-period"),AND('Validation summary'!$B$2="2024-25",ANS182="In-period"),AND('Validation summary'!$B$2="2024-25",ANS182="End of period",ANS190="Revenue")),TRUE,FALSE)</f>
        <v>0</v>
      </c>
      <c r="ANT183" s="201" t="b">
        <f>IF(OR(AND('Validation summary'!$B$2="2022-23",ANT182="In-period"),AND('Validation summary'!$B$2="2023-24",ANT182="In-period"),AND('Validation summary'!$B$2="2024-25",ANT182="In-period"),AND('Validation summary'!$B$2="2024-25",ANT182="End of period",ANT190="Revenue")),TRUE,FALSE)</f>
        <v>0</v>
      </c>
      <c r="ANU183" s="201" t="b">
        <f>IF(OR(AND('Validation summary'!$B$2="2022-23",ANU182="In-period"),AND('Validation summary'!$B$2="2023-24",ANU182="In-period"),AND('Validation summary'!$B$2="2024-25",ANU182="In-period"),AND('Validation summary'!$B$2="2024-25",ANU182="End of period",ANU190="Revenue")),TRUE,FALSE)</f>
        <v>0</v>
      </c>
      <c r="ANV183" s="201" t="b">
        <f>IF(OR(AND('Validation summary'!$B$2="2022-23",ANV182="In-period"),AND('Validation summary'!$B$2="2023-24",ANV182="In-period"),AND('Validation summary'!$B$2="2024-25",ANV182="In-period"),AND('Validation summary'!$B$2="2024-25",ANV182="End of period",ANV190="Revenue")),TRUE,FALSE)</f>
        <v>0</v>
      </c>
      <c r="ANW183" s="201" t="b">
        <f>IF(OR(AND('Validation summary'!$B$2="2022-23",ANW182="In-period"),AND('Validation summary'!$B$2="2023-24",ANW182="In-period"),AND('Validation summary'!$B$2="2024-25",ANW182="In-period"),AND('Validation summary'!$B$2="2024-25",ANW182="End of period",ANW190="Revenue")),TRUE,FALSE)</f>
        <v>0</v>
      </c>
      <c r="ANX183" s="201" t="b">
        <f>IF(OR(AND('Validation summary'!$B$2="2022-23",ANX182="In-period"),AND('Validation summary'!$B$2="2023-24",ANX182="In-period"),AND('Validation summary'!$B$2="2024-25",ANX182="In-period"),AND('Validation summary'!$B$2="2024-25",ANX182="End of period",ANX190="Revenue")),TRUE,FALSE)</f>
        <v>0</v>
      </c>
      <c r="ANY183" s="201" t="b">
        <f>IF(OR(AND('Validation summary'!$B$2="2022-23",ANY182="In-period"),AND('Validation summary'!$B$2="2023-24",ANY182="In-period"),AND('Validation summary'!$B$2="2024-25",ANY182="In-period"),AND('Validation summary'!$B$2="2024-25",ANY182="End of period",ANY190="Revenue")),TRUE,FALSE)</f>
        <v>0</v>
      </c>
      <c r="ANZ183" s="201" t="b">
        <f>IF(OR(AND('Validation summary'!$B$2="2022-23",ANZ182="In-period"),AND('Validation summary'!$B$2="2023-24",ANZ182="In-period"),AND('Validation summary'!$B$2="2024-25",ANZ182="In-period"),AND('Validation summary'!$B$2="2024-25",ANZ182="End of period",ANZ190="Revenue")),TRUE,FALSE)</f>
        <v>0</v>
      </c>
      <c r="AOA183" s="201" t="b">
        <f>IF(OR(AND('Validation summary'!$B$2="2022-23",AOA182="In-period"),AND('Validation summary'!$B$2="2023-24",AOA182="In-period"),AND('Validation summary'!$B$2="2024-25",AOA182="In-period"),AND('Validation summary'!$B$2="2024-25",AOA182="End of period",AOA190="Revenue")),TRUE,FALSE)</f>
        <v>0</v>
      </c>
      <c r="AOB183" s="201" t="b">
        <f>IF(OR(AND('Validation summary'!$B$2="2022-23",AOB182="In-period"),AND('Validation summary'!$B$2="2023-24",AOB182="In-period"),AND('Validation summary'!$B$2="2024-25",AOB182="In-period"),AND('Validation summary'!$B$2="2024-25",AOB182="End of period",AOB190="Revenue")),TRUE,FALSE)</f>
        <v>0</v>
      </c>
      <c r="AOC183" s="201" t="b">
        <f>IF(OR(AND('Validation summary'!$B$2="2022-23",AOC182="In-period"),AND('Validation summary'!$B$2="2023-24",AOC182="In-period"),AND('Validation summary'!$B$2="2024-25",AOC182="In-period"),AND('Validation summary'!$B$2="2024-25",AOC182="End of period",AOC190="Revenue")),TRUE,FALSE)</f>
        <v>0</v>
      </c>
      <c r="AOD183" s="201" t="b">
        <f>IF(OR(AND('Validation summary'!$B$2="2022-23",AOD182="In-period"),AND('Validation summary'!$B$2="2023-24",AOD182="In-period"),AND('Validation summary'!$B$2="2024-25",AOD182="In-period"),AND('Validation summary'!$B$2="2024-25",AOD182="End of period",AOD190="Revenue")),TRUE,FALSE)</f>
        <v>0</v>
      </c>
      <c r="AOE183" s="201" t="b">
        <f>IF(OR(AND('Validation summary'!$B$2="2022-23",AOE182="In-period"),AND('Validation summary'!$B$2="2023-24",AOE182="In-period"),AND('Validation summary'!$B$2="2024-25",AOE182="In-period"),AND('Validation summary'!$B$2="2024-25",AOE182="End of period",AOE190="Revenue")),TRUE,FALSE)</f>
        <v>0</v>
      </c>
      <c r="AOF183" s="201" t="b">
        <f>IF(OR(AND('Validation summary'!$B$2="2022-23",AOF182="In-period"),AND('Validation summary'!$B$2="2023-24",AOF182="In-period"),AND('Validation summary'!$B$2="2024-25",AOF182="In-period"),AND('Validation summary'!$B$2="2024-25",AOF182="End of period",AOF190="Revenue")),TRUE,FALSE)</f>
        <v>0</v>
      </c>
      <c r="AOG183" s="201" t="b">
        <f>IF(OR(AND('Validation summary'!$B$2="2022-23",AOG182="In-period"),AND('Validation summary'!$B$2="2023-24",AOG182="In-period"),AND('Validation summary'!$B$2="2024-25",AOG182="In-period"),AND('Validation summary'!$B$2="2024-25",AOG182="End of period",AOG190="Revenue")),TRUE,FALSE)</f>
        <v>0</v>
      </c>
      <c r="AOH183" s="201" t="b">
        <f>IF(OR(AND('Validation summary'!$B$2="2022-23",AOH182="In-period"),AND('Validation summary'!$B$2="2023-24",AOH182="In-period"),AND('Validation summary'!$B$2="2024-25",AOH182="In-period"),AND('Validation summary'!$B$2="2024-25",AOH182="End of period",AOH190="Revenue")),TRUE,FALSE)</f>
        <v>0</v>
      </c>
      <c r="AOI183" s="201" t="b">
        <f>IF(OR(AND('Validation summary'!$B$2="2022-23",AOI182="In-period"),AND('Validation summary'!$B$2="2023-24",AOI182="In-period"),AND('Validation summary'!$B$2="2024-25",AOI182="In-period"),AND('Validation summary'!$B$2="2024-25",AOI182="End of period",AOI190="Revenue")),TRUE,FALSE)</f>
        <v>0</v>
      </c>
      <c r="AOJ183" s="201" t="b">
        <f>IF(OR(AND('Validation summary'!$B$2="2022-23",AOJ182="In-period"),AND('Validation summary'!$B$2="2023-24",AOJ182="In-period"),AND('Validation summary'!$B$2="2024-25",AOJ182="In-period"),AND('Validation summary'!$B$2="2024-25",AOJ182="End of period",AOJ190="Revenue")),TRUE,FALSE)</f>
        <v>0</v>
      </c>
      <c r="AOK183" s="201" t="b">
        <f>IF(OR(AND('Validation summary'!$B$2="2022-23",AOK182="In-period"),AND('Validation summary'!$B$2="2023-24",AOK182="In-period"),AND('Validation summary'!$B$2="2024-25",AOK182="In-period"),AND('Validation summary'!$B$2="2024-25",AOK182="End of period",AOK190="Revenue")),TRUE,FALSE)</f>
        <v>0</v>
      </c>
      <c r="AOL183" s="201" t="b">
        <f>IF(OR(AND('Validation summary'!$B$2="2022-23",AOL182="In-period"),AND('Validation summary'!$B$2="2023-24",AOL182="In-period"),AND('Validation summary'!$B$2="2024-25",AOL182="In-period"),AND('Validation summary'!$B$2="2024-25",AOL182="End of period",AOL190="Revenue")),TRUE,FALSE)</f>
        <v>0</v>
      </c>
      <c r="AOM183" s="201" t="b">
        <f>IF(OR(AND('Validation summary'!$B$2="2022-23",AOM182="In-period"),AND('Validation summary'!$B$2="2023-24",AOM182="In-period"),AND('Validation summary'!$B$2="2024-25",AOM182="In-period"),AND('Validation summary'!$B$2="2024-25",AOM182="End of period",AOM190="Revenue")),TRUE,FALSE)</f>
        <v>0</v>
      </c>
      <c r="AON183" s="201" t="b">
        <f>IF(OR(AND('Validation summary'!$B$2="2022-23",AON182="In-period"),AND('Validation summary'!$B$2="2023-24",AON182="In-period"),AND('Validation summary'!$B$2="2024-25",AON182="In-period"),AND('Validation summary'!$B$2="2024-25",AON182="End of period",AON190="Revenue")),TRUE,FALSE)</f>
        <v>0</v>
      </c>
      <c r="AOO183" s="201" t="b">
        <f>IF(OR(AND('Validation summary'!$B$2="2022-23",AOO182="In-period"),AND('Validation summary'!$B$2="2023-24",AOO182="In-period"),AND('Validation summary'!$B$2="2024-25",AOO182="In-period"),AND('Validation summary'!$B$2="2024-25",AOO182="End of period",AOO190="Revenue")),TRUE,FALSE)</f>
        <v>0</v>
      </c>
      <c r="AOP183" s="201" t="b">
        <f>IF(OR(AND('Validation summary'!$B$2="2022-23",AOP182="In-period"),AND('Validation summary'!$B$2="2023-24",AOP182="In-period"),AND('Validation summary'!$B$2="2024-25",AOP182="In-period"),AND('Validation summary'!$B$2="2024-25",AOP182="End of period",AOP190="Revenue")),TRUE,FALSE)</f>
        <v>0</v>
      </c>
      <c r="AOQ183" s="201" t="b">
        <f>IF(OR(AND('Validation summary'!$B$2="2022-23",AOQ182="In-period"),AND('Validation summary'!$B$2="2023-24",AOQ182="In-period"),AND('Validation summary'!$B$2="2024-25",AOQ182="In-period"),AND('Validation summary'!$B$2="2024-25",AOQ182="End of period",AOQ190="Revenue")),TRUE,FALSE)</f>
        <v>0</v>
      </c>
      <c r="AOR183" s="201" t="b">
        <f>IF(OR(AND('Validation summary'!$B$2="2022-23",AOR182="In-period"),AND('Validation summary'!$B$2="2023-24",AOR182="In-period"),AND('Validation summary'!$B$2="2024-25",AOR182="In-period"),AND('Validation summary'!$B$2="2024-25",AOR182="End of period",AOR190="Revenue")),TRUE,FALSE)</f>
        <v>0</v>
      </c>
      <c r="AOS183" s="201" t="b">
        <f>IF(OR(AND('Validation summary'!$B$2="2022-23",AOS182="In-period"),AND('Validation summary'!$B$2="2023-24",AOS182="In-period"),AND('Validation summary'!$B$2="2024-25",AOS182="In-period"),AND('Validation summary'!$B$2="2024-25",AOS182="End of period",AOS190="Revenue")),TRUE,FALSE)</f>
        <v>0</v>
      </c>
      <c r="AOT183" s="201" t="b">
        <f>IF(OR(AND('Validation summary'!$B$2="2022-23",AOT182="In-period"),AND('Validation summary'!$B$2="2023-24",AOT182="In-period"),AND('Validation summary'!$B$2="2024-25",AOT182="In-period"),AND('Validation summary'!$B$2="2024-25",AOT182="End of period",AOT190="Revenue")),TRUE,FALSE)</f>
        <v>0</v>
      </c>
      <c r="AOU183" s="201" t="b">
        <f>IF(OR(AND('Validation summary'!$B$2="2022-23",AOU182="In-period"),AND('Validation summary'!$B$2="2023-24",AOU182="In-period"),AND('Validation summary'!$B$2="2024-25",AOU182="In-period"),AND('Validation summary'!$B$2="2024-25",AOU182="End of period",AOU190="Revenue")),TRUE,FALSE)</f>
        <v>0</v>
      </c>
      <c r="AOV183" s="201" t="b">
        <f>IF(OR(AND('Validation summary'!$B$2="2022-23",AOV182="In-period"),AND('Validation summary'!$B$2="2023-24",AOV182="In-period"),AND('Validation summary'!$B$2="2024-25",AOV182="In-period"),AND('Validation summary'!$B$2="2024-25",AOV182="End of period",AOV190="Revenue")),TRUE,FALSE)</f>
        <v>0</v>
      </c>
      <c r="AOW183" s="201" t="b">
        <f>IF(OR(AND('Validation summary'!$B$2="2022-23",AOW182="In-period"),AND('Validation summary'!$B$2="2023-24",AOW182="In-period"),AND('Validation summary'!$B$2="2024-25",AOW182="In-period"),AND('Validation summary'!$B$2="2024-25",AOW182="End of period",AOW190="Revenue")),TRUE,FALSE)</f>
        <v>0</v>
      </c>
      <c r="AOX183" s="201" t="b">
        <f>IF(OR(AND('Validation summary'!$B$2="2022-23",AOX182="In-period"),AND('Validation summary'!$B$2="2023-24",AOX182="In-period"),AND('Validation summary'!$B$2="2024-25",AOX182="In-period"),AND('Validation summary'!$B$2="2024-25",AOX182="End of period",AOX190="Revenue")),TRUE,FALSE)</f>
        <v>0</v>
      </c>
      <c r="AOY183" s="201" t="b">
        <f>IF(OR(AND('Validation summary'!$B$2="2022-23",AOY182="In-period"),AND('Validation summary'!$B$2="2023-24",AOY182="In-period"),AND('Validation summary'!$B$2="2024-25",AOY182="In-period"),AND('Validation summary'!$B$2="2024-25",AOY182="End of period",AOY190="Revenue")),TRUE,FALSE)</f>
        <v>0</v>
      </c>
      <c r="AOZ183" s="201" t="b">
        <f>IF(OR(AND('Validation summary'!$B$2="2022-23",AOZ182="In-period"),AND('Validation summary'!$B$2="2023-24",AOZ182="In-period"),AND('Validation summary'!$B$2="2024-25",AOZ182="In-period"),AND('Validation summary'!$B$2="2024-25",AOZ182="End of period",AOZ190="Revenue")),TRUE,FALSE)</f>
        <v>0</v>
      </c>
      <c r="APA183" s="201" t="b">
        <f>IF(OR(AND('Validation summary'!$B$2="2022-23",APA182="In-period"),AND('Validation summary'!$B$2="2023-24",APA182="In-period"),AND('Validation summary'!$B$2="2024-25",APA182="In-period"),AND('Validation summary'!$B$2="2024-25",APA182="End of period",APA190="Revenue")),TRUE,FALSE)</f>
        <v>0</v>
      </c>
      <c r="APB183" s="201" t="b">
        <f>IF(OR(AND('Validation summary'!$B$2="2022-23",APB182="In-period"),AND('Validation summary'!$B$2="2023-24",APB182="In-period"),AND('Validation summary'!$B$2="2024-25",APB182="In-period"),AND('Validation summary'!$B$2="2024-25",APB182="End of period",APB190="Revenue")),TRUE,FALSE)</f>
        <v>0</v>
      </c>
      <c r="APC183" s="201" t="b">
        <f>IF(OR(AND('Validation summary'!$B$2="2022-23",APC182="In-period"),AND('Validation summary'!$B$2="2023-24",APC182="In-period"),AND('Validation summary'!$B$2="2024-25",APC182="In-period"),AND('Validation summary'!$B$2="2024-25",APC182="End of period",APC190="Revenue")),TRUE,FALSE)</f>
        <v>0</v>
      </c>
      <c r="APD183" s="201" t="b">
        <f>IF(OR(AND('Validation summary'!$B$2="2022-23",APD182="In-period"),AND('Validation summary'!$B$2="2023-24",APD182="In-period"),AND('Validation summary'!$B$2="2024-25",APD182="In-period"),AND('Validation summary'!$B$2="2024-25",APD182="End of period",APD190="Revenue")),TRUE,FALSE)</f>
        <v>0</v>
      </c>
      <c r="APE183" s="201" t="b">
        <f>IF(OR(AND('Validation summary'!$B$2="2022-23",APE182="In-period"),AND('Validation summary'!$B$2="2023-24",APE182="In-period"),AND('Validation summary'!$B$2="2024-25",APE182="In-period"),AND('Validation summary'!$B$2="2024-25",APE182="End of period",APE190="Revenue")),TRUE,FALSE)</f>
        <v>0</v>
      </c>
      <c r="APF183" s="201" t="b">
        <f>IF(OR(AND('Validation summary'!$B$2="2022-23",APF182="In-period"),AND('Validation summary'!$B$2="2023-24",APF182="In-period"),AND('Validation summary'!$B$2="2024-25",APF182="In-period"),AND('Validation summary'!$B$2="2024-25",APF182="End of period",APF190="Revenue")),TRUE,FALSE)</f>
        <v>0</v>
      </c>
      <c r="APG183" s="201" t="b">
        <f>IF(OR(AND('Validation summary'!$B$2="2022-23",APG182="In-period"),AND('Validation summary'!$B$2="2023-24",APG182="In-period"),AND('Validation summary'!$B$2="2024-25",APG182="In-period"),AND('Validation summary'!$B$2="2024-25",APG182="End of period",APG190="Revenue")),TRUE,FALSE)</f>
        <v>0</v>
      </c>
      <c r="APH183" s="201" t="b">
        <f>IF(OR(AND('Validation summary'!$B$2="2022-23",APH182="In-period"),AND('Validation summary'!$B$2="2023-24",APH182="In-period"),AND('Validation summary'!$B$2="2024-25",APH182="In-period"),AND('Validation summary'!$B$2="2024-25",APH182="End of period",APH190="Revenue")),TRUE,FALSE)</f>
        <v>0</v>
      </c>
      <c r="API183" s="201" t="b">
        <f>IF(OR(AND('Validation summary'!$B$2="2022-23",API182="In-period"),AND('Validation summary'!$B$2="2023-24",API182="In-period"),AND('Validation summary'!$B$2="2024-25",API182="In-period"),AND('Validation summary'!$B$2="2024-25",API182="End of period",API190="Revenue")),TRUE,FALSE)</f>
        <v>0</v>
      </c>
      <c r="APJ183" s="201" t="b">
        <f>IF(OR(AND('Validation summary'!$B$2="2022-23",APJ182="In-period"),AND('Validation summary'!$B$2="2023-24",APJ182="In-period"),AND('Validation summary'!$B$2="2024-25",APJ182="In-period"),AND('Validation summary'!$B$2="2024-25",APJ182="End of period",APJ190="Revenue")),TRUE,FALSE)</f>
        <v>0</v>
      </c>
      <c r="APK183" s="201" t="b">
        <f>IF(OR(AND('Validation summary'!$B$2="2022-23",APK182="In-period"),AND('Validation summary'!$B$2="2023-24",APK182="In-period"),AND('Validation summary'!$B$2="2024-25",APK182="In-period"),AND('Validation summary'!$B$2="2024-25",APK182="End of period",APK190="Revenue")),TRUE,FALSE)</f>
        <v>0</v>
      </c>
      <c r="APL183" s="201" t="b">
        <f>IF(OR(AND('Validation summary'!$B$2="2022-23",APL182="In-period"),AND('Validation summary'!$B$2="2023-24",APL182="In-period"),AND('Validation summary'!$B$2="2024-25",APL182="In-period"),AND('Validation summary'!$B$2="2024-25",APL182="End of period",APL190="Revenue")),TRUE,FALSE)</f>
        <v>0</v>
      </c>
      <c r="APM183" s="201" t="b">
        <f>IF(OR(AND('Validation summary'!$B$2="2022-23",APM182="In-period"),AND('Validation summary'!$B$2="2023-24",APM182="In-period"),AND('Validation summary'!$B$2="2024-25",APM182="In-period"),AND('Validation summary'!$B$2="2024-25",APM182="End of period",APM190="Revenue")),TRUE,FALSE)</f>
        <v>0</v>
      </c>
      <c r="APN183" s="201" t="b">
        <f>IF(OR(AND('Validation summary'!$B$2="2022-23",APN182="In-period"),AND('Validation summary'!$B$2="2023-24",APN182="In-period"),AND('Validation summary'!$B$2="2024-25",APN182="In-period"),AND('Validation summary'!$B$2="2024-25",APN182="End of period",APN190="Revenue")),TRUE,FALSE)</f>
        <v>0</v>
      </c>
      <c r="APO183" s="201" t="b">
        <f>IF(OR(AND('Validation summary'!$B$2="2022-23",APO182="In-period"),AND('Validation summary'!$B$2="2023-24",APO182="In-period"),AND('Validation summary'!$B$2="2024-25",APO182="In-period"),AND('Validation summary'!$B$2="2024-25",APO182="End of period",APO190="Revenue")),TRUE,FALSE)</f>
        <v>0</v>
      </c>
      <c r="APP183" s="201" t="b">
        <f>IF(OR(AND('Validation summary'!$B$2="2022-23",APP182="In-period"),AND('Validation summary'!$B$2="2023-24",APP182="In-period"),AND('Validation summary'!$B$2="2024-25",APP182="In-period"),AND('Validation summary'!$B$2="2024-25",APP182="End of period",APP190="Revenue")),TRUE,FALSE)</f>
        <v>0</v>
      </c>
      <c r="APQ183" s="201" t="b">
        <f>IF(OR(AND('Validation summary'!$B$2="2022-23",APQ182="In-period"),AND('Validation summary'!$B$2="2023-24",APQ182="In-period"),AND('Validation summary'!$B$2="2024-25",APQ182="In-period"),AND('Validation summary'!$B$2="2024-25",APQ182="End of period",APQ190="Revenue")),TRUE,FALSE)</f>
        <v>0</v>
      </c>
      <c r="APR183" s="201" t="b">
        <f>IF(OR(AND('Validation summary'!$B$2="2022-23",APR182="In-period"),AND('Validation summary'!$B$2="2023-24",APR182="In-period"),AND('Validation summary'!$B$2="2024-25",APR182="In-period"),AND('Validation summary'!$B$2="2024-25",APR182="End of period",APR190="Revenue")),TRUE,FALSE)</f>
        <v>0</v>
      </c>
      <c r="APS183" s="201" t="b">
        <f>IF(OR(AND('Validation summary'!$B$2="2022-23",APS182="In-period"),AND('Validation summary'!$B$2="2023-24",APS182="In-period"),AND('Validation summary'!$B$2="2024-25",APS182="In-period"),AND('Validation summary'!$B$2="2024-25",APS182="End of period",APS190="Revenue")),TRUE,FALSE)</f>
        <v>0</v>
      </c>
      <c r="APT183" s="201" t="b">
        <f>IF(OR(AND('Validation summary'!$B$2="2022-23",APT182="In-period"),AND('Validation summary'!$B$2="2023-24",APT182="In-period"),AND('Validation summary'!$B$2="2024-25",APT182="In-period"),AND('Validation summary'!$B$2="2024-25",APT182="End of period",APT190="Revenue")),TRUE,FALSE)</f>
        <v>0</v>
      </c>
      <c r="APU183" s="201" t="b">
        <f>IF(OR(AND('Validation summary'!$B$2="2022-23",APU182="In-period"),AND('Validation summary'!$B$2="2023-24",APU182="In-period"),AND('Validation summary'!$B$2="2024-25",APU182="In-period"),AND('Validation summary'!$B$2="2024-25",APU182="End of period",APU190="Revenue")),TRUE,FALSE)</f>
        <v>0</v>
      </c>
      <c r="APV183" s="201" t="b">
        <f>IF(OR(AND('Validation summary'!$B$2="2022-23",APV182="In-period"),AND('Validation summary'!$B$2="2023-24",APV182="In-period"),AND('Validation summary'!$B$2="2024-25",APV182="In-period"),AND('Validation summary'!$B$2="2024-25",APV182="End of period",APV190="Revenue")),TRUE,FALSE)</f>
        <v>0</v>
      </c>
      <c r="APW183" s="201" t="b">
        <f>IF(OR(AND('Validation summary'!$B$2="2022-23",APW182="In-period"),AND('Validation summary'!$B$2="2023-24",APW182="In-period"),AND('Validation summary'!$B$2="2024-25",APW182="In-period"),AND('Validation summary'!$B$2="2024-25",APW182="End of period",APW190="Revenue")),TRUE,FALSE)</f>
        <v>0</v>
      </c>
      <c r="APX183" s="201" t="b">
        <f>IF(OR(AND('Validation summary'!$B$2="2022-23",APX182="In-period"),AND('Validation summary'!$B$2="2023-24",APX182="In-period"),AND('Validation summary'!$B$2="2024-25",APX182="In-period"),AND('Validation summary'!$B$2="2024-25",APX182="End of period",APX190="Revenue")),TRUE,FALSE)</f>
        <v>0</v>
      </c>
      <c r="APY183" s="201" t="b">
        <f>IF(OR(AND('Validation summary'!$B$2="2022-23",APY182="In-period"),AND('Validation summary'!$B$2="2023-24",APY182="In-period"),AND('Validation summary'!$B$2="2024-25",APY182="In-period"),AND('Validation summary'!$B$2="2024-25",APY182="End of period",APY190="Revenue")),TRUE,FALSE)</f>
        <v>0</v>
      </c>
      <c r="APZ183" s="201" t="b">
        <f>IF(OR(AND('Validation summary'!$B$2="2022-23",APZ182="In-period"),AND('Validation summary'!$B$2="2023-24",APZ182="In-period"),AND('Validation summary'!$B$2="2024-25",APZ182="In-period"),AND('Validation summary'!$B$2="2024-25",APZ182="End of period",APZ190="Revenue")),TRUE,FALSE)</f>
        <v>0</v>
      </c>
      <c r="AQA183" s="201" t="b">
        <f>IF(OR(AND('Validation summary'!$B$2="2022-23",AQA182="In-period"),AND('Validation summary'!$B$2="2023-24",AQA182="In-period"),AND('Validation summary'!$B$2="2024-25",AQA182="In-period"),AND('Validation summary'!$B$2="2024-25",AQA182="End of period",AQA190="Revenue")),TRUE,FALSE)</f>
        <v>0</v>
      </c>
      <c r="AQB183" s="201" t="b">
        <f>IF(OR(AND('Validation summary'!$B$2="2022-23",AQB182="In-period"),AND('Validation summary'!$B$2="2023-24",AQB182="In-period"),AND('Validation summary'!$B$2="2024-25",AQB182="In-period"),AND('Validation summary'!$B$2="2024-25",AQB182="End of period",AQB190="Revenue")),TRUE,FALSE)</f>
        <v>0</v>
      </c>
      <c r="AQC183" s="201" t="b">
        <f>IF(OR(AND('Validation summary'!$B$2="2022-23",AQC182="In-period"),AND('Validation summary'!$B$2="2023-24",AQC182="In-period"),AND('Validation summary'!$B$2="2024-25",AQC182="In-period"),AND('Validation summary'!$B$2="2024-25",AQC182="End of period",AQC190="Revenue")),TRUE,FALSE)</f>
        <v>0</v>
      </c>
      <c r="AQD183" s="201" t="b">
        <f>IF(OR(AND('Validation summary'!$B$2="2022-23",AQD182="In-period"),AND('Validation summary'!$B$2="2023-24",AQD182="In-period"),AND('Validation summary'!$B$2="2024-25",AQD182="In-period"),AND('Validation summary'!$B$2="2024-25",AQD182="End of period",AQD190="Revenue")),TRUE,FALSE)</f>
        <v>0</v>
      </c>
      <c r="AQE183" s="201" t="b">
        <f>IF(OR(AND('Validation summary'!$B$2="2022-23",AQE182="In-period"),AND('Validation summary'!$B$2="2023-24",AQE182="In-period"),AND('Validation summary'!$B$2="2024-25",AQE182="In-period"),AND('Validation summary'!$B$2="2024-25",AQE182="End of period",AQE190="Revenue")),TRUE,FALSE)</f>
        <v>0</v>
      </c>
      <c r="AQF183" s="201" t="b">
        <f>IF(OR(AND('Validation summary'!$B$2="2022-23",AQF182="In-period"),AND('Validation summary'!$B$2="2023-24",AQF182="In-period"),AND('Validation summary'!$B$2="2024-25",AQF182="In-period"),AND('Validation summary'!$B$2="2024-25",AQF182="End of period",AQF190="Revenue")),TRUE,FALSE)</f>
        <v>0</v>
      </c>
      <c r="AQG183" s="201" t="b">
        <f>IF(OR(AND('Validation summary'!$B$2="2022-23",AQG182="In-period"),AND('Validation summary'!$B$2="2023-24",AQG182="In-period"),AND('Validation summary'!$B$2="2024-25",AQG182="In-period"),AND('Validation summary'!$B$2="2024-25",AQG182="End of period",AQG190="Revenue")),TRUE,FALSE)</f>
        <v>0</v>
      </c>
      <c r="AQH183" s="201" t="b">
        <f>IF(OR(AND('Validation summary'!$B$2="2022-23",AQH182="In-period"),AND('Validation summary'!$B$2="2023-24",AQH182="In-period"),AND('Validation summary'!$B$2="2024-25",AQH182="In-period"),AND('Validation summary'!$B$2="2024-25",AQH182="End of period",AQH190="Revenue")),TRUE,FALSE)</f>
        <v>0</v>
      </c>
      <c r="AQI183" s="201" t="b">
        <f>IF(OR(AND('Validation summary'!$B$2="2022-23",AQI182="In-period"),AND('Validation summary'!$B$2="2023-24",AQI182="In-period"),AND('Validation summary'!$B$2="2024-25",AQI182="In-period"),AND('Validation summary'!$B$2="2024-25",AQI182="End of period",AQI190="Revenue")),TRUE,FALSE)</f>
        <v>0</v>
      </c>
      <c r="AQJ183" s="201" t="b">
        <f>IF(OR(AND('Validation summary'!$B$2="2022-23",AQJ182="In-period"),AND('Validation summary'!$B$2="2023-24",AQJ182="In-period"),AND('Validation summary'!$B$2="2024-25",AQJ182="In-period"),AND('Validation summary'!$B$2="2024-25",AQJ182="End of period",AQJ190="Revenue")),TRUE,FALSE)</f>
        <v>0</v>
      </c>
      <c r="AQK183" s="201" t="b">
        <f>IF(OR(AND('Validation summary'!$B$2="2022-23",AQK182="In-period"),AND('Validation summary'!$B$2="2023-24",AQK182="In-period"),AND('Validation summary'!$B$2="2024-25",AQK182="In-period"),AND('Validation summary'!$B$2="2024-25",AQK182="End of period",AQK190="Revenue")),TRUE,FALSE)</f>
        <v>0</v>
      </c>
      <c r="AQL183" s="201" t="b">
        <f>IF(OR(AND('Validation summary'!$B$2="2022-23",AQL182="In-period"),AND('Validation summary'!$B$2="2023-24",AQL182="In-period"),AND('Validation summary'!$B$2="2024-25",AQL182="In-period"),AND('Validation summary'!$B$2="2024-25",AQL182="End of period",AQL190="Revenue")),TRUE,FALSE)</f>
        <v>0</v>
      </c>
      <c r="AQM183" s="201" t="b">
        <f>IF(OR(AND('Validation summary'!$B$2="2022-23",AQM182="In-period"),AND('Validation summary'!$B$2="2023-24",AQM182="In-period"),AND('Validation summary'!$B$2="2024-25",AQM182="In-period"),AND('Validation summary'!$B$2="2024-25",AQM182="End of period",AQM190="Revenue")),TRUE,FALSE)</f>
        <v>0</v>
      </c>
      <c r="AQN183" s="201" t="b">
        <f>IF(OR(AND('Validation summary'!$B$2="2022-23",AQN182="In-period"),AND('Validation summary'!$B$2="2023-24",AQN182="In-period"),AND('Validation summary'!$B$2="2024-25",AQN182="In-period"),AND('Validation summary'!$B$2="2024-25",AQN182="End of period",AQN190="Revenue")),TRUE,FALSE)</f>
        <v>0</v>
      </c>
      <c r="AQO183" s="201" t="b">
        <f>IF(OR(AND('Validation summary'!$B$2="2022-23",AQO182="In-period"),AND('Validation summary'!$B$2="2023-24",AQO182="In-period"),AND('Validation summary'!$B$2="2024-25",AQO182="In-period"),AND('Validation summary'!$B$2="2024-25",AQO182="End of period",AQO190="Revenue")),TRUE,FALSE)</f>
        <v>0</v>
      </c>
      <c r="AQP183" s="201" t="b">
        <f>IF(OR(AND('Validation summary'!$B$2="2022-23",AQP182="In-period"),AND('Validation summary'!$B$2="2023-24",AQP182="In-period"),AND('Validation summary'!$B$2="2024-25",AQP182="In-period"),AND('Validation summary'!$B$2="2024-25",AQP182="End of period",AQP190="Revenue")),TRUE,FALSE)</f>
        <v>0</v>
      </c>
      <c r="AQQ183" s="201" t="b">
        <f>IF(OR(AND('Validation summary'!$B$2="2022-23",AQQ182="In-period"),AND('Validation summary'!$B$2="2023-24",AQQ182="In-period"),AND('Validation summary'!$B$2="2024-25",AQQ182="In-period"),AND('Validation summary'!$B$2="2024-25",AQQ182="End of period",AQQ190="Revenue")),TRUE,FALSE)</f>
        <v>0</v>
      </c>
      <c r="AQR183" s="201" t="b">
        <f>IF(OR(AND('Validation summary'!$B$2="2022-23",AQR182="In-period"),AND('Validation summary'!$B$2="2023-24",AQR182="In-period"),AND('Validation summary'!$B$2="2024-25",AQR182="In-period"),AND('Validation summary'!$B$2="2024-25",AQR182="End of period",AQR190="Revenue")),TRUE,FALSE)</f>
        <v>0</v>
      </c>
      <c r="AQS183" s="201" t="b">
        <f>IF(OR(AND('Validation summary'!$B$2="2022-23",AQS182="In-period"),AND('Validation summary'!$B$2="2023-24",AQS182="In-period"),AND('Validation summary'!$B$2="2024-25",AQS182="In-period"),AND('Validation summary'!$B$2="2024-25",AQS182="End of period",AQS190="Revenue")),TRUE,FALSE)</f>
        <v>0</v>
      </c>
      <c r="AQT183" s="201" t="b">
        <f>IF(OR(AND('Validation summary'!$B$2="2022-23",AQT182="In-period"),AND('Validation summary'!$B$2="2023-24",AQT182="In-period"),AND('Validation summary'!$B$2="2024-25",AQT182="In-period"),AND('Validation summary'!$B$2="2024-25",AQT182="End of period",AQT190="Revenue")),TRUE,FALSE)</f>
        <v>0</v>
      </c>
      <c r="AQU183" s="201" t="b">
        <f>IF(OR(AND('Validation summary'!$B$2="2022-23",AQU182="In-period"),AND('Validation summary'!$B$2="2023-24",AQU182="In-period"),AND('Validation summary'!$B$2="2024-25",AQU182="In-period"),AND('Validation summary'!$B$2="2024-25",AQU182="End of period",AQU190="Revenue")),TRUE,FALSE)</f>
        <v>0</v>
      </c>
      <c r="AQV183" s="201" t="b">
        <f>IF(OR(AND('Validation summary'!$B$2="2022-23",AQV182="In-period"),AND('Validation summary'!$B$2="2023-24",AQV182="In-period"),AND('Validation summary'!$B$2="2024-25",AQV182="In-period"),AND('Validation summary'!$B$2="2024-25",AQV182="End of period",AQV190="Revenue")),TRUE,FALSE)</f>
        <v>0</v>
      </c>
      <c r="AQW183" s="201" t="b">
        <f>IF(OR(AND('Validation summary'!$B$2="2022-23",AQW182="In-period"),AND('Validation summary'!$B$2="2023-24",AQW182="In-period"),AND('Validation summary'!$B$2="2024-25",AQW182="In-period"),AND('Validation summary'!$B$2="2024-25",AQW182="End of period",AQW190="Revenue")),TRUE,FALSE)</f>
        <v>0</v>
      </c>
      <c r="AQX183" s="201" t="b">
        <f>IF(OR(AND('Validation summary'!$B$2="2022-23",AQX182="In-period"),AND('Validation summary'!$B$2="2023-24",AQX182="In-period"),AND('Validation summary'!$B$2="2024-25",AQX182="In-period"),AND('Validation summary'!$B$2="2024-25",AQX182="End of period",AQX190="Revenue")),TRUE,FALSE)</f>
        <v>0</v>
      </c>
      <c r="AQY183" s="201" t="b">
        <f>IF(OR(AND('Validation summary'!$B$2="2022-23",AQY182="In-period"),AND('Validation summary'!$B$2="2023-24",AQY182="In-period"),AND('Validation summary'!$B$2="2024-25",AQY182="In-period"),AND('Validation summary'!$B$2="2024-25",AQY182="End of period",AQY190="Revenue")),TRUE,FALSE)</f>
        <v>0</v>
      </c>
      <c r="AQZ183" s="201" t="b">
        <f>IF(OR(AND('Validation summary'!$B$2="2022-23",AQZ182="In-period"),AND('Validation summary'!$B$2="2023-24",AQZ182="In-period"),AND('Validation summary'!$B$2="2024-25",AQZ182="In-period"),AND('Validation summary'!$B$2="2024-25",AQZ182="End of period",AQZ190="Revenue")),TRUE,FALSE)</f>
        <v>0</v>
      </c>
      <c r="ARA183" s="201" t="b">
        <f>IF(OR(AND('Validation summary'!$B$2="2022-23",ARA182="In-period"),AND('Validation summary'!$B$2="2023-24",ARA182="In-period"),AND('Validation summary'!$B$2="2024-25",ARA182="In-period"),AND('Validation summary'!$B$2="2024-25",ARA182="End of period",ARA190="Revenue")),TRUE,FALSE)</f>
        <v>0</v>
      </c>
      <c r="ARB183" s="201" t="b">
        <f>IF(OR(AND('Validation summary'!$B$2="2022-23",ARB182="In-period"),AND('Validation summary'!$B$2="2023-24",ARB182="In-period"),AND('Validation summary'!$B$2="2024-25",ARB182="In-period"),AND('Validation summary'!$B$2="2024-25",ARB182="End of period",ARB190="Revenue")),TRUE,FALSE)</f>
        <v>0</v>
      </c>
      <c r="ARC183" s="201" t="b">
        <f>IF(OR(AND('Validation summary'!$B$2="2022-23",ARC182="In-period"),AND('Validation summary'!$B$2="2023-24",ARC182="In-period"),AND('Validation summary'!$B$2="2024-25",ARC182="In-period"),AND('Validation summary'!$B$2="2024-25",ARC182="End of period",ARC190="Revenue")),TRUE,FALSE)</f>
        <v>0</v>
      </c>
      <c r="ARD183" s="201" t="b">
        <f>IF(OR(AND('Validation summary'!$B$2="2022-23",ARD182="In-period"),AND('Validation summary'!$B$2="2023-24",ARD182="In-period"),AND('Validation summary'!$B$2="2024-25",ARD182="In-period"),AND('Validation summary'!$B$2="2024-25",ARD182="End of period",ARD190="Revenue")),TRUE,FALSE)</f>
        <v>0</v>
      </c>
      <c r="ARE183" s="201" t="b">
        <f>IF(OR(AND('Validation summary'!$B$2="2022-23",ARE182="In-period"),AND('Validation summary'!$B$2="2023-24",ARE182="In-period"),AND('Validation summary'!$B$2="2024-25",ARE182="In-period"),AND('Validation summary'!$B$2="2024-25",ARE182="End of period",ARE190="Revenue")),TRUE,FALSE)</f>
        <v>0</v>
      </c>
      <c r="ARF183" s="201" t="b">
        <f>IF(OR(AND('Validation summary'!$B$2="2022-23",ARF182="In-period"),AND('Validation summary'!$B$2="2023-24",ARF182="In-period"),AND('Validation summary'!$B$2="2024-25",ARF182="In-period"),AND('Validation summary'!$B$2="2024-25",ARF182="End of period",ARF190="Revenue")),TRUE,FALSE)</f>
        <v>0</v>
      </c>
      <c r="ARG183" s="201" t="b">
        <f>IF(OR(AND('Validation summary'!$B$2="2022-23",ARG182="In-period"),AND('Validation summary'!$B$2="2023-24",ARG182="In-period"),AND('Validation summary'!$B$2="2024-25",ARG182="In-period"),AND('Validation summary'!$B$2="2024-25",ARG182="End of period",ARG190="Revenue")),TRUE,FALSE)</f>
        <v>0</v>
      </c>
      <c r="ARH183" s="201" t="b">
        <f>IF(OR(AND('Validation summary'!$B$2="2022-23",ARH182="In-period"),AND('Validation summary'!$B$2="2023-24",ARH182="In-period"),AND('Validation summary'!$B$2="2024-25",ARH182="In-period"),AND('Validation summary'!$B$2="2024-25",ARH182="End of period",ARH190="Revenue")),TRUE,FALSE)</f>
        <v>0</v>
      </c>
      <c r="ARI183" s="201" t="b">
        <f>IF(OR(AND('Validation summary'!$B$2="2022-23",ARI182="In-period"),AND('Validation summary'!$B$2="2023-24",ARI182="In-period"),AND('Validation summary'!$B$2="2024-25",ARI182="In-period"),AND('Validation summary'!$B$2="2024-25",ARI182="End of period",ARI190="Revenue")),TRUE,FALSE)</f>
        <v>0</v>
      </c>
      <c r="ARJ183" s="201" t="b">
        <f>IF(OR(AND('Validation summary'!$B$2="2022-23",ARJ182="In-period"),AND('Validation summary'!$B$2="2023-24",ARJ182="In-period"),AND('Validation summary'!$B$2="2024-25",ARJ182="In-period"),AND('Validation summary'!$B$2="2024-25",ARJ182="End of period",ARJ190="Revenue")),TRUE,FALSE)</f>
        <v>0</v>
      </c>
      <c r="ARK183" s="201" t="b">
        <f>IF(OR(AND('Validation summary'!$B$2="2022-23",ARK182="In-period"),AND('Validation summary'!$B$2="2023-24",ARK182="In-period"),AND('Validation summary'!$B$2="2024-25",ARK182="In-period"),AND('Validation summary'!$B$2="2024-25",ARK182="End of period",ARK190="Revenue")),TRUE,FALSE)</f>
        <v>0</v>
      </c>
      <c r="ARL183" s="201" t="b">
        <f>IF(OR(AND('Validation summary'!$B$2="2022-23",ARL182="In-period"),AND('Validation summary'!$B$2="2023-24",ARL182="In-period"),AND('Validation summary'!$B$2="2024-25",ARL182="In-period"),AND('Validation summary'!$B$2="2024-25",ARL182="End of period",ARL190="Revenue")),TRUE,FALSE)</f>
        <v>0</v>
      </c>
      <c r="ARM183" s="201" t="b">
        <f>IF(OR(AND('Validation summary'!$B$2="2022-23",ARM182="In-period"),AND('Validation summary'!$B$2="2023-24",ARM182="In-period"),AND('Validation summary'!$B$2="2024-25",ARM182="In-period"),AND('Validation summary'!$B$2="2024-25",ARM182="End of period",ARM190="Revenue")),TRUE,FALSE)</f>
        <v>0</v>
      </c>
      <c r="ARN183" s="201" t="b">
        <f>IF(OR(AND('Validation summary'!$B$2="2022-23",ARN182="In-period"),AND('Validation summary'!$B$2="2023-24",ARN182="In-period"),AND('Validation summary'!$B$2="2024-25",ARN182="In-period"),AND('Validation summary'!$B$2="2024-25",ARN182="End of period",ARN190="Revenue")),TRUE,FALSE)</f>
        <v>0</v>
      </c>
      <c r="ARO183" s="201" t="b">
        <f>IF(OR(AND('Validation summary'!$B$2="2022-23",ARO182="In-period"),AND('Validation summary'!$B$2="2023-24",ARO182="In-period"),AND('Validation summary'!$B$2="2024-25",ARO182="In-period"),AND('Validation summary'!$B$2="2024-25",ARO182="End of period",ARO190="Revenue")),TRUE,FALSE)</f>
        <v>0</v>
      </c>
      <c r="ARP183" s="201" t="b">
        <f>IF(OR(AND('Validation summary'!$B$2="2022-23",ARP182="In-period"),AND('Validation summary'!$B$2="2023-24",ARP182="In-period"),AND('Validation summary'!$B$2="2024-25",ARP182="In-period"),AND('Validation summary'!$B$2="2024-25",ARP182="End of period",ARP190="Revenue")),TRUE,FALSE)</f>
        <v>0</v>
      </c>
      <c r="ARQ183" s="201" t="b">
        <f>IF(OR(AND('Validation summary'!$B$2="2022-23",ARQ182="In-period"),AND('Validation summary'!$B$2="2023-24",ARQ182="In-period"),AND('Validation summary'!$B$2="2024-25",ARQ182="In-period"),AND('Validation summary'!$B$2="2024-25",ARQ182="End of period",ARQ190="Revenue")),TRUE,FALSE)</f>
        <v>0</v>
      </c>
      <c r="ARR183" s="201" t="b">
        <f>IF(OR(AND('Validation summary'!$B$2="2022-23",ARR182="In-period"),AND('Validation summary'!$B$2="2023-24",ARR182="In-period"),AND('Validation summary'!$B$2="2024-25",ARR182="In-period"),AND('Validation summary'!$B$2="2024-25",ARR182="End of period",ARR190="Revenue")),TRUE,FALSE)</f>
        <v>0</v>
      </c>
      <c r="ARS183" s="201" t="b">
        <f>IF(OR(AND('Validation summary'!$B$2="2022-23",ARS182="In-period"),AND('Validation summary'!$B$2="2023-24",ARS182="In-period"),AND('Validation summary'!$B$2="2024-25",ARS182="In-period"),AND('Validation summary'!$B$2="2024-25",ARS182="End of period",ARS190="Revenue")),TRUE,FALSE)</f>
        <v>0</v>
      </c>
      <c r="ART183" s="201" t="b">
        <f>IF(OR(AND('Validation summary'!$B$2="2022-23",ART182="In-period"),AND('Validation summary'!$B$2="2023-24",ART182="In-period"),AND('Validation summary'!$B$2="2024-25",ART182="In-period"),AND('Validation summary'!$B$2="2024-25",ART182="End of period",ART190="Revenue")),TRUE,FALSE)</f>
        <v>0</v>
      </c>
      <c r="ARU183" s="201" t="b">
        <f>IF(OR(AND('Validation summary'!$B$2="2022-23",ARU182="In-period"),AND('Validation summary'!$B$2="2023-24",ARU182="In-period"),AND('Validation summary'!$B$2="2024-25",ARU182="In-period"),AND('Validation summary'!$B$2="2024-25",ARU182="End of period",ARU190="Revenue")),TRUE,FALSE)</f>
        <v>0</v>
      </c>
      <c r="ARV183" s="201" t="b">
        <f>IF(OR(AND('Validation summary'!$B$2="2022-23",ARV182="In-period"),AND('Validation summary'!$B$2="2023-24",ARV182="In-period"),AND('Validation summary'!$B$2="2024-25",ARV182="In-period"),AND('Validation summary'!$B$2="2024-25",ARV182="End of period",ARV190="Revenue")),TRUE,FALSE)</f>
        <v>0</v>
      </c>
      <c r="ARW183" s="201" t="b">
        <f>IF(OR(AND('Validation summary'!$B$2="2022-23",ARW182="In-period"),AND('Validation summary'!$B$2="2023-24",ARW182="In-period"),AND('Validation summary'!$B$2="2024-25",ARW182="In-period"),AND('Validation summary'!$B$2="2024-25",ARW182="End of period",ARW190="Revenue")),TRUE,FALSE)</f>
        <v>0</v>
      </c>
      <c r="ARX183" s="201" t="b">
        <f>IF(OR(AND('Validation summary'!$B$2="2022-23",ARX182="In-period"),AND('Validation summary'!$B$2="2023-24",ARX182="In-period"),AND('Validation summary'!$B$2="2024-25",ARX182="In-period"),AND('Validation summary'!$B$2="2024-25",ARX182="End of period",ARX190="Revenue")),TRUE,FALSE)</f>
        <v>0</v>
      </c>
      <c r="ARY183" s="201" t="b">
        <f>IF(OR(AND('Validation summary'!$B$2="2022-23",ARY182="In-period"),AND('Validation summary'!$B$2="2023-24",ARY182="In-period"),AND('Validation summary'!$B$2="2024-25",ARY182="In-period"),AND('Validation summary'!$B$2="2024-25",ARY182="End of period",ARY190="Revenue")),TRUE,FALSE)</f>
        <v>0</v>
      </c>
      <c r="ARZ183" s="201" t="b">
        <f>IF(OR(AND('Validation summary'!$B$2="2022-23",ARZ182="In-period"),AND('Validation summary'!$B$2="2023-24",ARZ182="In-period"),AND('Validation summary'!$B$2="2024-25",ARZ182="In-period"),AND('Validation summary'!$B$2="2024-25",ARZ182="End of period",ARZ190="Revenue")),TRUE,FALSE)</f>
        <v>0</v>
      </c>
      <c r="ASA183" s="201" t="b">
        <f>IF(OR(AND('Validation summary'!$B$2="2022-23",ASA182="In-period"),AND('Validation summary'!$B$2="2023-24",ASA182="In-period"),AND('Validation summary'!$B$2="2024-25",ASA182="In-period"),AND('Validation summary'!$B$2="2024-25",ASA182="End of period",ASA190="Revenue")),TRUE,FALSE)</f>
        <v>0</v>
      </c>
      <c r="ASB183" s="201" t="b">
        <f>IF(OR(AND('Validation summary'!$B$2="2022-23",ASB182="In-period"),AND('Validation summary'!$B$2="2023-24",ASB182="In-period"),AND('Validation summary'!$B$2="2024-25",ASB182="In-period"),AND('Validation summary'!$B$2="2024-25",ASB182="End of period",ASB190="Revenue")),TRUE,FALSE)</f>
        <v>0</v>
      </c>
      <c r="ASC183" s="201" t="b">
        <f>IF(OR(AND('Validation summary'!$B$2="2022-23",ASC182="In-period"),AND('Validation summary'!$B$2="2023-24",ASC182="In-period"),AND('Validation summary'!$B$2="2024-25",ASC182="In-period"),AND('Validation summary'!$B$2="2024-25",ASC182="End of period",ASC190="Revenue")),TRUE,FALSE)</f>
        <v>0</v>
      </c>
      <c r="ASD183" s="201" t="b">
        <f>IF(OR(AND('Validation summary'!$B$2="2022-23",ASD182="In-period"),AND('Validation summary'!$B$2="2023-24",ASD182="In-period"),AND('Validation summary'!$B$2="2024-25",ASD182="In-period"),AND('Validation summary'!$B$2="2024-25",ASD182="End of period",ASD190="Revenue")),TRUE,FALSE)</f>
        <v>0</v>
      </c>
      <c r="ASE183" s="201" t="b">
        <f>IF(OR(AND('Validation summary'!$B$2="2022-23",ASE182="In-period"),AND('Validation summary'!$B$2="2023-24",ASE182="In-period"),AND('Validation summary'!$B$2="2024-25",ASE182="In-period"),AND('Validation summary'!$B$2="2024-25",ASE182="End of period",ASE190="Revenue")),TRUE,FALSE)</f>
        <v>0</v>
      </c>
      <c r="ASF183" s="201" t="b">
        <f>IF(OR(AND('Validation summary'!$B$2="2022-23",ASF182="In-period"),AND('Validation summary'!$B$2="2023-24",ASF182="In-period"),AND('Validation summary'!$B$2="2024-25",ASF182="In-period"),AND('Validation summary'!$B$2="2024-25",ASF182="End of period",ASF190="Revenue")),TRUE,FALSE)</f>
        <v>0</v>
      </c>
      <c r="ASG183" s="201" t="b">
        <f>IF(OR(AND('Validation summary'!$B$2="2022-23",ASG182="In-period"),AND('Validation summary'!$B$2="2023-24",ASG182="In-period"),AND('Validation summary'!$B$2="2024-25",ASG182="In-period"),AND('Validation summary'!$B$2="2024-25",ASG182="End of period",ASG190="Revenue")),TRUE,FALSE)</f>
        <v>0</v>
      </c>
      <c r="ASH183" s="201" t="b">
        <f>IF(OR(AND('Validation summary'!$B$2="2022-23",ASH182="In-period"),AND('Validation summary'!$B$2="2023-24",ASH182="In-period"),AND('Validation summary'!$B$2="2024-25",ASH182="In-period"),AND('Validation summary'!$B$2="2024-25",ASH182="End of period",ASH190="Revenue")),TRUE,FALSE)</f>
        <v>0</v>
      </c>
      <c r="ASI183" s="201" t="b">
        <f>IF(OR(AND('Validation summary'!$B$2="2022-23",ASI182="In-period"),AND('Validation summary'!$B$2="2023-24",ASI182="In-period"),AND('Validation summary'!$B$2="2024-25",ASI182="In-period"),AND('Validation summary'!$B$2="2024-25",ASI182="End of period",ASI190="Revenue")),TRUE,FALSE)</f>
        <v>0</v>
      </c>
      <c r="ASJ183" s="201" t="b">
        <f>IF(OR(AND('Validation summary'!$B$2="2022-23",ASJ182="In-period"),AND('Validation summary'!$B$2="2023-24",ASJ182="In-period"),AND('Validation summary'!$B$2="2024-25",ASJ182="In-period"),AND('Validation summary'!$B$2="2024-25",ASJ182="End of period",ASJ190="Revenue")),TRUE,FALSE)</f>
        <v>0</v>
      </c>
      <c r="ASK183" s="201" t="b">
        <f>IF(OR(AND('Validation summary'!$B$2="2022-23",ASK182="In-period"),AND('Validation summary'!$B$2="2023-24",ASK182="In-period"),AND('Validation summary'!$B$2="2024-25",ASK182="In-period"),AND('Validation summary'!$B$2="2024-25",ASK182="End of period",ASK190="Revenue")),TRUE,FALSE)</f>
        <v>0</v>
      </c>
      <c r="ASL183" s="201" t="b">
        <f>IF(OR(AND('Validation summary'!$B$2="2022-23",ASL182="In-period"),AND('Validation summary'!$B$2="2023-24",ASL182="In-period"),AND('Validation summary'!$B$2="2024-25",ASL182="In-period"),AND('Validation summary'!$B$2="2024-25",ASL182="End of period",ASL190="Revenue")),TRUE,FALSE)</f>
        <v>0</v>
      </c>
      <c r="ASM183" s="201" t="b">
        <f>IF(OR(AND('Validation summary'!$B$2="2022-23",ASM182="In-period"),AND('Validation summary'!$B$2="2023-24",ASM182="In-period"),AND('Validation summary'!$B$2="2024-25",ASM182="In-period"),AND('Validation summary'!$B$2="2024-25",ASM182="End of period",ASM190="Revenue")),TRUE,FALSE)</f>
        <v>0</v>
      </c>
      <c r="ASN183" s="201" t="b">
        <f>IF(OR(AND('Validation summary'!$B$2="2022-23",ASN182="In-period"),AND('Validation summary'!$B$2="2023-24",ASN182="In-period"),AND('Validation summary'!$B$2="2024-25",ASN182="In-period"),AND('Validation summary'!$B$2="2024-25",ASN182="End of period",ASN190="Revenue")),TRUE,FALSE)</f>
        <v>0</v>
      </c>
      <c r="ASO183" s="201" t="b">
        <f>IF(OR(AND('Validation summary'!$B$2="2022-23",ASO182="In-period"),AND('Validation summary'!$B$2="2023-24",ASO182="In-period"),AND('Validation summary'!$B$2="2024-25",ASO182="In-period"),AND('Validation summary'!$B$2="2024-25",ASO182="End of period",ASO190="Revenue")),TRUE,FALSE)</f>
        <v>0</v>
      </c>
      <c r="ASP183" s="201" t="b">
        <f>IF(OR(AND('Validation summary'!$B$2="2022-23",ASP182="In-period"),AND('Validation summary'!$B$2="2023-24",ASP182="In-period"),AND('Validation summary'!$B$2="2024-25",ASP182="In-period"),AND('Validation summary'!$B$2="2024-25",ASP182="End of period",ASP190="Revenue")),TRUE,FALSE)</f>
        <v>0</v>
      </c>
      <c r="ASQ183" s="201" t="b">
        <f>IF(OR(AND('Validation summary'!$B$2="2022-23",ASQ182="In-period"),AND('Validation summary'!$B$2="2023-24",ASQ182="In-period"),AND('Validation summary'!$B$2="2024-25",ASQ182="In-period"),AND('Validation summary'!$B$2="2024-25",ASQ182="End of period",ASQ190="Revenue")),TRUE,FALSE)</f>
        <v>0</v>
      </c>
      <c r="ASR183" s="201" t="b">
        <f>IF(OR(AND('Validation summary'!$B$2="2022-23",ASR182="In-period"),AND('Validation summary'!$B$2="2023-24",ASR182="In-period"),AND('Validation summary'!$B$2="2024-25",ASR182="In-period"),AND('Validation summary'!$B$2="2024-25",ASR182="End of period",ASR190="Revenue")),TRUE,FALSE)</f>
        <v>0</v>
      </c>
      <c r="ASS183" s="201" t="b">
        <f>IF(OR(AND('Validation summary'!$B$2="2022-23",ASS182="In-period"),AND('Validation summary'!$B$2="2023-24",ASS182="In-period"),AND('Validation summary'!$B$2="2024-25",ASS182="In-period"),AND('Validation summary'!$B$2="2024-25",ASS182="End of period",ASS190="Revenue")),TRUE,FALSE)</f>
        <v>0</v>
      </c>
      <c r="AST183" s="201" t="b">
        <f>IF(OR(AND('Validation summary'!$B$2="2022-23",AST182="In-period"),AND('Validation summary'!$B$2="2023-24",AST182="In-period"),AND('Validation summary'!$B$2="2024-25",AST182="In-period"),AND('Validation summary'!$B$2="2024-25",AST182="End of period",AST190="Revenue")),TRUE,FALSE)</f>
        <v>0</v>
      </c>
      <c r="ASU183" s="201" t="b">
        <f>IF(OR(AND('Validation summary'!$B$2="2022-23",ASU182="In-period"),AND('Validation summary'!$B$2="2023-24",ASU182="In-period"),AND('Validation summary'!$B$2="2024-25",ASU182="In-period"),AND('Validation summary'!$B$2="2024-25",ASU182="End of period",ASU190="Revenue")),TRUE,FALSE)</f>
        <v>0</v>
      </c>
      <c r="ASV183" s="201" t="b">
        <f>IF(OR(AND('Validation summary'!$B$2="2022-23",ASV182="In-period"),AND('Validation summary'!$B$2="2023-24",ASV182="In-period"),AND('Validation summary'!$B$2="2024-25",ASV182="In-period"),AND('Validation summary'!$B$2="2024-25",ASV182="End of period",ASV190="Revenue")),TRUE,FALSE)</f>
        <v>0</v>
      </c>
      <c r="ASW183" s="201" t="b">
        <f>IF(OR(AND('Validation summary'!$B$2="2022-23",ASW182="In-period"),AND('Validation summary'!$B$2="2023-24",ASW182="In-period"),AND('Validation summary'!$B$2="2024-25",ASW182="In-period"),AND('Validation summary'!$B$2="2024-25",ASW182="End of period",ASW190="Revenue")),TRUE,FALSE)</f>
        <v>0</v>
      </c>
      <c r="ASX183" s="201" t="b">
        <f>IF(OR(AND('Validation summary'!$B$2="2022-23",ASX182="In-period"),AND('Validation summary'!$B$2="2023-24",ASX182="In-period"),AND('Validation summary'!$B$2="2024-25",ASX182="In-period"),AND('Validation summary'!$B$2="2024-25",ASX182="End of period",ASX190="Revenue")),TRUE,FALSE)</f>
        <v>0</v>
      </c>
      <c r="ASY183" s="201" t="b">
        <f>IF(OR(AND('Validation summary'!$B$2="2022-23",ASY182="In-period"),AND('Validation summary'!$B$2="2023-24",ASY182="In-period"),AND('Validation summary'!$B$2="2024-25",ASY182="In-period"),AND('Validation summary'!$B$2="2024-25",ASY182="End of period",ASY190="Revenue")),TRUE,FALSE)</f>
        <v>0</v>
      </c>
      <c r="ASZ183" s="201" t="b">
        <f>IF(OR(AND('Validation summary'!$B$2="2022-23",ASZ182="In-period"),AND('Validation summary'!$B$2="2023-24",ASZ182="In-period"),AND('Validation summary'!$B$2="2024-25",ASZ182="In-period"),AND('Validation summary'!$B$2="2024-25",ASZ182="End of period",ASZ190="Revenue")),TRUE,FALSE)</f>
        <v>0</v>
      </c>
      <c r="ATA183" s="201" t="b">
        <f>IF(OR(AND('Validation summary'!$B$2="2022-23",ATA182="In-period"),AND('Validation summary'!$B$2="2023-24",ATA182="In-period"),AND('Validation summary'!$B$2="2024-25",ATA182="In-period"),AND('Validation summary'!$B$2="2024-25",ATA182="End of period",ATA190="Revenue")),TRUE,FALSE)</f>
        <v>0</v>
      </c>
      <c r="ATB183" s="201" t="b">
        <f>IF(OR(AND('Validation summary'!$B$2="2022-23",ATB182="In-period"),AND('Validation summary'!$B$2="2023-24",ATB182="In-period"),AND('Validation summary'!$B$2="2024-25",ATB182="In-period"),AND('Validation summary'!$B$2="2024-25",ATB182="End of period",ATB190="Revenue")),TRUE,FALSE)</f>
        <v>0</v>
      </c>
      <c r="ATC183" s="201" t="b">
        <f>IF(OR(AND('Validation summary'!$B$2="2022-23",ATC182="In-period"),AND('Validation summary'!$B$2="2023-24",ATC182="In-period"),AND('Validation summary'!$B$2="2024-25",ATC182="In-period"),AND('Validation summary'!$B$2="2024-25",ATC182="End of period",ATC190="Revenue")),TRUE,FALSE)</f>
        <v>0</v>
      </c>
      <c r="ATD183" s="201" t="b">
        <f>IF(OR(AND('Validation summary'!$B$2="2022-23",ATD182="In-period"),AND('Validation summary'!$B$2="2023-24",ATD182="In-period"),AND('Validation summary'!$B$2="2024-25",ATD182="In-period"),AND('Validation summary'!$B$2="2024-25",ATD182="End of period",ATD190="Revenue")),TRUE,FALSE)</f>
        <v>0</v>
      </c>
      <c r="ATE183" s="201" t="b">
        <f>IF(OR(AND('Validation summary'!$B$2="2022-23",ATE182="In-period"),AND('Validation summary'!$B$2="2023-24",ATE182="In-period"),AND('Validation summary'!$B$2="2024-25",ATE182="In-period"),AND('Validation summary'!$B$2="2024-25",ATE182="End of period",ATE190="Revenue")),TRUE,FALSE)</f>
        <v>0</v>
      </c>
      <c r="ATF183" s="201" t="b">
        <f>IF(OR(AND('Validation summary'!$B$2="2022-23",ATF182="In-period"),AND('Validation summary'!$B$2="2023-24",ATF182="In-period"),AND('Validation summary'!$B$2="2024-25",ATF182="In-period"),AND('Validation summary'!$B$2="2024-25",ATF182="End of period",ATF190="Revenue")),TRUE,FALSE)</f>
        <v>0</v>
      </c>
      <c r="ATG183" s="201" t="b">
        <f>IF(OR(AND('Validation summary'!$B$2="2022-23",ATG182="In-period"),AND('Validation summary'!$B$2="2023-24",ATG182="In-period"),AND('Validation summary'!$B$2="2024-25",ATG182="In-period"),AND('Validation summary'!$B$2="2024-25",ATG182="End of period",ATG190="Revenue")),TRUE,FALSE)</f>
        <v>0</v>
      </c>
      <c r="ATH183" s="201" t="b">
        <f>IF(OR(AND('Validation summary'!$B$2="2022-23",ATH182="In-period"),AND('Validation summary'!$B$2="2023-24",ATH182="In-period"),AND('Validation summary'!$B$2="2024-25",ATH182="In-period"),AND('Validation summary'!$B$2="2024-25",ATH182="End of period",ATH190="Revenue")),TRUE,FALSE)</f>
        <v>0</v>
      </c>
      <c r="ATI183" s="201" t="b">
        <f>IF(OR(AND('Validation summary'!$B$2="2022-23",ATI182="In-period"),AND('Validation summary'!$B$2="2023-24",ATI182="In-period"),AND('Validation summary'!$B$2="2024-25",ATI182="In-period"),AND('Validation summary'!$B$2="2024-25",ATI182="End of period",ATI190="Revenue")),TRUE,FALSE)</f>
        <v>0</v>
      </c>
      <c r="ATJ183" s="201" t="b">
        <f>IF(OR(AND('Validation summary'!$B$2="2022-23",ATJ182="In-period"),AND('Validation summary'!$B$2="2023-24",ATJ182="In-period"),AND('Validation summary'!$B$2="2024-25",ATJ182="In-period"),AND('Validation summary'!$B$2="2024-25",ATJ182="End of period",ATJ190="Revenue")),TRUE,FALSE)</f>
        <v>0</v>
      </c>
      <c r="ATK183" s="201" t="b">
        <f>IF(OR(AND('Validation summary'!$B$2="2022-23",ATK182="In-period"),AND('Validation summary'!$B$2="2023-24",ATK182="In-period"),AND('Validation summary'!$B$2="2024-25",ATK182="In-period"),AND('Validation summary'!$B$2="2024-25",ATK182="End of period",ATK190="Revenue")),TRUE,FALSE)</f>
        <v>0</v>
      </c>
      <c r="ATL183" s="201" t="b">
        <f>IF(OR(AND('Validation summary'!$B$2="2022-23",ATL182="In-period"),AND('Validation summary'!$B$2="2023-24",ATL182="In-period"),AND('Validation summary'!$B$2="2024-25",ATL182="In-period"),AND('Validation summary'!$B$2="2024-25",ATL182="End of period",ATL190="Revenue")),TRUE,FALSE)</f>
        <v>0</v>
      </c>
      <c r="ATM183" s="201" t="b">
        <f>IF(OR(AND('Validation summary'!$B$2="2022-23",ATM182="In-period"),AND('Validation summary'!$B$2="2023-24",ATM182="In-period"),AND('Validation summary'!$B$2="2024-25",ATM182="In-period"),AND('Validation summary'!$B$2="2024-25",ATM182="End of period",ATM190="Revenue")),TRUE,FALSE)</f>
        <v>0</v>
      </c>
      <c r="ATN183" s="201" t="b">
        <f>IF(OR(AND('Validation summary'!$B$2="2022-23",ATN182="In-period"),AND('Validation summary'!$B$2="2023-24",ATN182="In-period"),AND('Validation summary'!$B$2="2024-25",ATN182="In-period"),AND('Validation summary'!$B$2="2024-25",ATN182="End of period",ATN190="Revenue")),TRUE,FALSE)</f>
        <v>0</v>
      </c>
      <c r="ATO183" s="201" t="b">
        <f>IF(OR(AND('Validation summary'!$B$2="2022-23",ATO182="In-period"),AND('Validation summary'!$B$2="2023-24",ATO182="In-period"),AND('Validation summary'!$B$2="2024-25",ATO182="In-period"),AND('Validation summary'!$B$2="2024-25",ATO182="End of period",ATO190="Revenue")),TRUE,FALSE)</f>
        <v>0</v>
      </c>
      <c r="ATP183" s="201" t="b">
        <f>IF(OR(AND('Validation summary'!$B$2="2022-23",ATP182="In-period"),AND('Validation summary'!$B$2="2023-24",ATP182="In-period"),AND('Validation summary'!$B$2="2024-25",ATP182="In-period"),AND('Validation summary'!$B$2="2024-25",ATP182="End of period",ATP190="Revenue")),TRUE,FALSE)</f>
        <v>0</v>
      </c>
      <c r="ATQ183" s="201" t="b">
        <f>IF(OR(AND('Validation summary'!$B$2="2022-23",ATQ182="In-period"),AND('Validation summary'!$B$2="2023-24",ATQ182="In-period"),AND('Validation summary'!$B$2="2024-25",ATQ182="In-period"),AND('Validation summary'!$B$2="2024-25",ATQ182="End of period",ATQ190="Revenue")),TRUE,FALSE)</f>
        <v>0</v>
      </c>
      <c r="ATR183" s="201" t="b">
        <f>IF(OR(AND('Validation summary'!$B$2="2022-23",ATR182="In-period"),AND('Validation summary'!$B$2="2023-24",ATR182="In-period"),AND('Validation summary'!$B$2="2024-25",ATR182="In-period"),AND('Validation summary'!$B$2="2024-25",ATR182="End of period",ATR190="Revenue")),TRUE,FALSE)</f>
        <v>0</v>
      </c>
      <c r="ATS183" s="201" t="b">
        <f>IF(OR(AND('Validation summary'!$B$2="2022-23",ATS182="In-period"),AND('Validation summary'!$B$2="2023-24",ATS182="In-period"),AND('Validation summary'!$B$2="2024-25",ATS182="In-period"),AND('Validation summary'!$B$2="2024-25",ATS182="End of period",ATS190="Revenue")),TRUE,FALSE)</f>
        <v>0</v>
      </c>
      <c r="ATT183" s="201" t="b">
        <f>IF(OR(AND('Validation summary'!$B$2="2022-23",ATT182="In-period"),AND('Validation summary'!$B$2="2023-24",ATT182="In-period"),AND('Validation summary'!$B$2="2024-25",ATT182="In-period"),AND('Validation summary'!$B$2="2024-25",ATT182="End of period",ATT190="Revenue")),TRUE,FALSE)</f>
        <v>0</v>
      </c>
      <c r="ATU183" s="201" t="b">
        <f>IF(OR(AND('Validation summary'!$B$2="2022-23",ATU182="In-period"),AND('Validation summary'!$B$2="2023-24",ATU182="In-period"),AND('Validation summary'!$B$2="2024-25",ATU182="In-period"),AND('Validation summary'!$B$2="2024-25",ATU182="End of period",ATU190="Revenue")),TRUE,FALSE)</f>
        <v>0</v>
      </c>
      <c r="ATV183" s="201" t="b">
        <f>IF(OR(AND('Validation summary'!$B$2="2022-23",ATV182="In-period"),AND('Validation summary'!$B$2="2023-24",ATV182="In-period"),AND('Validation summary'!$B$2="2024-25",ATV182="In-period"),AND('Validation summary'!$B$2="2024-25",ATV182="End of period",ATV190="Revenue")),TRUE,FALSE)</f>
        <v>0</v>
      </c>
      <c r="ATW183" s="201" t="b">
        <f>IF(OR(AND('Validation summary'!$B$2="2022-23",ATW182="In-period"),AND('Validation summary'!$B$2="2023-24",ATW182="In-period"),AND('Validation summary'!$B$2="2024-25",ATW182="In-period"),AND('Validation summary'!$B$2="2024-25",ATW182="End of period",ATW190="Revenue")),TRUE,FALSE)</f>
        <v>0</v>
      </c>
      <c r="ATX183" s="201" t="b">
        <f>IF(OR(AND('Validation summary'!$B$2="2022-23",ATX182="In-period"),AND('Validation summary'!$B$2="2023-24",ATX182="In-period"),AND('Validation summary'!$B$2="2024-25",ATX182="In-period"),AND('Validation summary'!$B$2="2024-25",ATX182="End of period",ATX190="Revenue")),TRUE,FALSE)</f>
        <v>0</v>
      </c>
      <c r="ATY183" s="201" t="b">
        <f>IF(OR(AND('Validation summary'!$B$2="2022-23",ATY182="In-period"),AND('Validation summary'!$B$2="2023-24",ATY182="In-period"),AND('Validation summary'!$B$2="2024-25",ATY182="In-period"),AND('Validation summary'!$B$2="2024-25",ATY182="End of period",ATY190="Revenue")),TRUE,FALSE)</f>
        <v>0</v>
      </c>
      <c r="ATZ183" s="201" t="b">
        <f>IF(OR(AND('Validation summary'!$B$2="2022-23",ATZ182="In-period"),AND('Validation summary'!$B$2="2023-24",ATZ182="In-period"),AND('Validation summary'!$B$2="2024-25",ATZ182="In-period"),AND('Validation summary'!$B$2="2024-25",ATZ182="End of period",ATZ190="Revenue")),TRUE,FALSE)</f>
        <v>0</v>
      </c>
      <c r="AUA183" s="201" t="b">
        <f>IF(OR(AND('Validation summary'!$B$2="2022-23",AUA182="In-period"),AND('Validation summary'!$B$2="2023-24",AUA182="In-period"),AND('Validation summary'!$B$2="2024-25",AUA182="In-period"),AND('Validation summary'!$B$2="2024-25",AUA182="End of period",AUA190="Revenue")),TRUE,FALSE)</f>
        <v>0</v>
      </c>
      <c r="AUB183" s="201" t="b">
        <f>IF(OR(AND('Validation summary'!$B$2="2022-23",AUB182="In-period"),AND('Validation summary'!$B$2="2023-24",AUB182="In-period"),AND('Validation summary'!$B$2="2024-25",AUB182="In-period"),AND('Validation summary'!$B$2="2024-25",AUB182="End of period",AUB190="Revenue")),TRUE,FALSE)</f>
        <v>0</v>
      </c>
      <c r="AUC183" s="201" t="b">
        <f>IF(OR(AND('Validation summary'!$B$2="2022-23",AUC182="In-period"),AND('Validation summary'!$B$2="2023-24",AUC182="In-period"),AND('Validation summary'!$B$2="2024-25",AUC182="In-period"),AND('Validation summary'!$B$2="2024-25",AUC182="End of period",AUC190="Revenue")),TRUE,FALSE)</f>
        <v>0</v>
      </c>
      <c r="AUD183" s="201" t="b">
        <f>IF(OR(AND('Validation summary'!$B$2="2022-23",AUD182="In-period"),AND('Validation summary'!$B$2="2023-24",AUD182="In-period"),AND('Validation summary'!$B$2="2024-25",AUD182="In-period"),AND('Validation summary'!$B$2="2024-25",AUD182="End of period",AUD190="Revenue")),TRUE,FALSE)</f>
        <v>0</v>
      </c>
      <c r="AUE183" s="201" t="b">
        <f>IF(OR(AND('Validation summary'!$B$2="2022-23",AUE182="In-period"),AND('Validation summary'!$B$2="2023-24",AUE182="In-period"),AND('Validation summary'!$B$2="2024-25",AUE182="In-period"),AND('Validation summary'!$B$2="2024-25",AUE182="End of period",AUE190="Revenue")),TRUE,FALSE)</f>
        <v>0</v>
      </c>
      <c r="AUF183" s="201" t="b">
        <f>IF(OR(AND('Validation summary'!$B$2="2022-23",AUF182="In-period"),AND('Validation summary'!$B$2="2023-24",AUF182="In-period"),AND('Validation summary'!$B$2="2024-25",AUF182="In-period"),AND('Validation summary'!$B$2="2024-25",AUF182="End of period",AUF190="Revenue")),TRUE,FALSE)</f>
        <v>0</v>
      </c>
      <c r="AUG183" s="201" t="b">
        <f>IF(OR(AND('Validation summary'!$B$2="2022-23",AUG182="In-period"),AND('Validation summary'!$B$2="2023-24",AUG182="In-period"),AND('Validation summary'!$B$2="2024-25",AUG182="In-period"),AND('Validation summary'!$B$2="2024-25",AUG182="End of period",AUG190="Revenue")),TRUE,FALSE)</f>
        <v>0</v>
      </c>
      <c r="AUH183" s="201" t="b">
        <f>IF(OR(AND('Validation summary'!$B$2="2022-23",AUH182="In-period"),AND('Validation summary'!$B$2="2023-24",AUH182="In-period"),AND('Validation summary'!$B$2="2024-25",AUH182="In-period"),AND('Validation summary'!$B$2="2024-25",AUH182="End of period",AUH190="Revenue")),TRUE,FALSE)</f>
        <v>0</v>
      </c>
      <c r="AUI183" s="201" t="b">
        <f>IF(OR(AND('Validation summary'!$B$2="2022-23",AUI182="In-period"),AND('Validation summary'!$B$2="2023-24",AUI182="In-period"),AND('Validation summary'!$B$2="2024-25",AUI182="In-period"),AND('Validation summary'!$B$2="2024-25",AUI182="End of period",AUI190="Revenue")),TRUE,FALSE)</f>
        <v>0</v>
      </c>
      <c r="AUJ183" s="201" t="b">
        <f>IF(OR(AND('Validation summary'!$B$2="2022-23",AUJ182="In-period"),AND('Validation summary'!$B$2="2023-24",AUJ182="In-period"),AND('Validation summary'!$B$2="2024-25",AUJ182="In-period"),AND('Validation summary'!$B$2="2024-25",AUJ182="End of period",AUJ190="Revenue")),TRUE,FALSE)</f>
        <v>0</v>
      </c>
      <c r="AUK183" s="201" t="b">
        <f>IF(OR(AND('Validation summary'!$B$2="2022-23",AUK182="In-period"),AND('Validation summary'!$B$2="2023-24",AUK182="In-period"),AND('Validation summary'!$B$2="2024-25",AUK182="In-period"),AND('Validation summary'!$B$2="2024-25",AUK182="End of period",AUK190="Revenue")),TRUE,FALSE)</f>
        <v>0</v>
      </c>
      <c r="AUL183" s="201" t="b">
        <f>IF(OR(AND('Validation summary'!$B$2="2022-23",AUL182="In-period"),AND('Validation summary'!$B$2="2023-24",AUL182="In-period"),AND('Validation summary'!$B$2="2024-25",AUL182="In-period"),AND('Validation summary'!$B$2="2024-25",AUL182="End of period",AUL190="Revenue")),TRUE,FALSE)</f>
        <v>0</v>
      </c>
      <c r="AUM183" s="201" t="b">
        <f>IF(OR(AND('Validation summary'!$B$2="2022-23",AUM182="In-period"),AND('Validation summary'!$B$2="2023-24",AUM182="In-period"),AND('Validation summary'!$B$2="2024-25",AUM182="In-period"),AND('Validation summary'!$B$2="2024-25",AUM182="End of period",AUM190="Revenue")),TRUE,FALSE)</f>
        <v>0</v>
      </c>
      <c r="AUN183" s="201" t="b">
        <f>IF(OR(AND('Validation summary'!$B$2="2022-23",AUN182="In-period"),AND('Validation summary'!$B$2="2023-24",AUN182="In-period"),AND('Validation summary'!$B$2="2024-25",AUN182="In-period"),AND('Validation summary'!$B$2="2024-25",AUN182="End of period",AUN190="Revenue")),TRUE,FALSE)</f>
        <v>0</v>
      </c>
      <c r="AUO183" s="201" t="b">
        <f>IF(OR(AND('Validation summary'!$B$2="2022-23",AUO182="In-period"),AND('Validation summary'!$B$2="2023-24",AUO182="In-period"),AND('Validation summary'!$B$2="2024-25",AUO182="In-period"),AND('Validation summary'!$B$2="2024-25",AUO182="End of period",AUO190="Revenue")),TRUE,FALSE)</f>
        <v>0</v>
      </c>
      <c r="AUP183" s="201" t="b">
        <f>IF(OR(AND('Validation summary'!$B$2="2022-23",AUP182="In-period"),AND('Validation summary'!$B$2="2023-24",AUP182="In-period"),AND('Validation summary'!$B$2="2024-25",AUP182="In-period"),AND('Validation summary'!$B$2="2024-25",AUP182="End of period",AUP190="Revenue")),TRUE,FALSE)</f>
        <v>0</v>
      </c>
      <c r="AUQ183" s="201" t="b">
        <f>IF(OR(AND('Validation summary'!$B$2="2022-23",AUQ182="In-period"),AND('Validation summary'!$B$2="2023-24",AUQ182="In-period"),AND('Validation summary'!$B$2="2024-25",AUQ182="In-period"),AND('Validation summary'!$B$2="2024-25",AUQ182="End of period",AUQ190="Revenue")),TRUE,FALSE)</f>
        <v>0</v>
      </c>
      <c r="AUR183" s="201" t="b">
        <f>IF(OR(AND('Validation summary'!$B$2="2022-23",AUR182="In-period"),AND('Validation summary'!$B$2="2023-24",AUR182="In-period"),AND('Validation summary'!$B$2="2024-25",AUR182="In-period"),AND('Validation summary'!$B$2="2024-25",AUR182="End of period",AUR190="Revenue")),TRUE,FALSE)</f>
        <v>0</v>
      </c>
      <c r="AUS183" s="201" t="b">
        <f>IF(OR(AND('Validation summary'!$B$2="2022-23",AUS182="In-period"),AND('Validation summary'!$B$2="2023-24",AUS182="In-period"),AND('Validation summary'!$B$2="2024-25",AUS182="In-period"),AND('Validation summary'!$B$2="2024-25",AUS182="End of period",AUS190="Revenue")),TRUE,FALSE)</f>
        <v>0</v>
      </c>
      <c r="AUT183" s="201" t="b">
        <f>IF(OR(AND('Validation summary'!$B$2="2022-23",AUT182="In-period"),AND('Validation summary'!$B$2="2023-24",AUT182="In-period"),AND('Validation summary'!$B$2="2024-25",AUT182="In-period"),AND('Validation summary'!$B$2="2024-25",AUT182="End of period",AUT190="Revenue")),TRUE,FALSE)</f>
        <v>0</v>
      </c>
      <c r="AUU183" s="201" t="b">
        <f>IF(OR(AND('Validation summary'!$B$2="2022-23",AUU182="In-period"),AND('Validation summary'!$B$2="2023-24",AUU182="In-period"),AND('Validation summary'!$B$2="2024-25",AUU182="In-period"),AND('Validation summary'!$B$2="2024-25",AUU182="End of period",AUU190="Revenue")),TRUE,FALSE)</f>
        <v>0</v>
      </c>
      <c r="AUV183" s="201" t="b">
        <f>IF(OR(AND('Validation summary'!$B$2="2022-23",AUV182="In-period"),AND('Validation summary'!$B$2="2023-24",AUV182="In-period"),AND('Validation summary'!$B$2="2024-25",AUV182="In-period"),AND('Validation summary'!$B$2="2024-25",AUV182="End of period",AUV190="Revenue")),TRUE,FALSE)</f>
        <v>0</v>
      </c>
      <c r="AUW183" s="201" t="b">
        <f>IF(OR(AND('Validation summary'!$B$2="2022-23",AUW182="In-period"),AND('Validation summary'!$B$2="2023-24",AUW182="In-period"),AND('Validation summary'!$B$2="2024-25",AUW182="In-period"),AND('Validation summary'!$B$2="2024-25",AUW182="End of period",AUW190="Revenue")),TRUE,FALSE)</f>
        <v>0</v>
      </c>
      <c r="AUX183" s="201" t="b">
        <f>IF(OR(AND('Validation summary'!$B$2="2022-23",AUX182="In-period"),AND('Validation summary'!$B$2="2023-24",AUX182="In-period"),AND('Validation summary'!$B$2="2024-25",AUX182="In-period"),AND('Validation summary'!$B$2="2024-25",AUX182="End of period",AUX190="Revenue")),TRUE,FALSE)</f>
        <v>0</v>
      </c>
      <c r="AUY183" s="201" t="b">
        <f>IF(OR(AND('Validation summary'!$B$2="2022-23",AUY182="In-period"),AND('Validation summary'!$B$2="2023-24",AUY182="In-period"),AND('Validation summary'!$B$2="2024-25",AUY182="In-period"),AND('Validation summary'!$B$2="2024-25",AUY182="End of period",AUY190="Revenue")),TRUE,FALSE)</f>
        <v>0</v>
      </c>
      <c r="AUZ183" s="201" t="b">
        <f>IF(OR(AND('Validation summary'!$B$2="2022-23",AUZ182="In-period"),AND('Validation summary'!$B$2="2023-24",AUZ182="In-period"),AND('Validation summary'!$B$2="2024-25",AUZ182="In-period"),AND('Validation summary'!$B$2="2024-25",AUZ182="End of period",AUZ190="Revenue")),TRUE,FALSE)</f>
        <v>0</v>
      </c>
      <c r="AVA183" s="201" t="b">
        <f>IF(OR(AND('Validation summary'!$B$2="2022-23",AVA182="In-period"),AND('Validation summary'!$B$2="2023-24",AVA182="In-period"),AND('Validation summary'!$B$2="2024-25",AVA182="In-period"),AND('Validation summary'!$B$2="2024-25",AVA182="End of period",AVA190="Revenue")),TRUE,FALSE)</f>
        <v>0</v>
      </c>
      <c r="AVB183" s="201" t="b">
        <f>IF(OR(AND('Validation summary'!$B$2="2022-23",AVB182="In-period"),AND('Validation summary'!$B$2="2023-24",AVB182="In-period"),AND('Validation summary'!$B$2="2024-25",AVB182="In-period"),AND('Validation summary'!$B$2="2024-25",AVB182="End of period",AVB190="Revenue")),TRUE,FALSE)</f>
        <v>0</v>
      </c>
      <c r="AVC183" s="201" t="b">
        <f>IF(OR(AND('Validation summary'!$B$2="2022-23",AVC182="In-period"),AND('Validation summary'!$B$2="2023-24",AVC182="In-period"),AND('Validation summary'!$B$2="2024-25",AVC182="In-period"),AND('Validation summary'!$B$2="2024-25",AVC182="End of period",AVC190="Revenue")),TRUE,FALSE)</f>
        <v>0</v>
      </c>
      <c r="AVD183" s="201" t="b">
        <f>IF(OR(AND('Validation summary'!$B$2="2022-23",AVD182="In-period"),AND('Validation summary'!$B$2="2023-24",AVD182="In-period"),AND('Validation summary'!$B$2="2024-25",AVD182="In-period"),AND('Validation summary'!$B$2="2024-25",AVD182="End of period",AVD190="Revenue")),TRUE,FALSE)</f>
        <v>0</v>
      </c>
      <c r="AVE183" s="201" t="b">
        <f>IF(OR(AND('Validation summary'!$B$2="2022-23",AVE182="In-period"),AND('Validation summary'!$B$2="2023-24",AVE182="In-period"),AND('Validation summary'!$B$2="2024-25",AVE182="In-period"),AND('Validation summary'!$B$2="2024-25",AVE182="End of period",AVE190="Revenue")),TRUE,FALSE)</f>
        <v>0</v>
      </c>
      <c r="AVF183" s="201" t="b">
        <f>IF(OR(AND('Validation summary'!$B$2="2022-23",AVF182="In-period"),AND('Validation summary'!$B$2="2023-24",AVF182="In-period"),AND('Validation summary'!$B$2="2024-25",AVF182="In-period"),AND('Validation summary'!$B$2="2024-25",AVF182="End of period",AVF190="Revenue")),TRUE,FALSE)</f>
        <v>0</v>
      </c>
      <c r="AVG183" s="201" t="b">
        <f>IF(OR(AND('Validation summary'!$B$2="2022-23",AVG182="In-period"),AND('Validation summary'!$B$2="2023-24",AVG182="In-period"),AND('Validation summary'!$B$2="2024-25",AVG182="In-period"),AND('Validation summary'!$B$2="2024-25",AVG182="End of period",AVG190="Revenue")),TRUE,FALSE)</f>
        <v>0</v>
      </c>
      <c r="AVH183" s="201" t="b">
        <f>IF(OR(AND('Validation summary'!$B$2="2022-23",AVH182="In-period"),AND('Validation summary'!$B$2="2023-24",AVH182="In-period"),AND('Validation summary'!$B$2="2024-25",AVH182="In-period"),AND('Validation summary'!$B$2="2024-25",AVH182="End of period",AVH190="Revenue")),TRUE,FALSE)</f>
        <v>0</v>
      </c>
      <c r="AVI183" s="201" t="b">
        <f>IF(OR(AND('Validation summary'!$B$2="2022-23",AVI182="In-period"),AND('Validation summary'!$B$2="2023-24",AVI182="In-period"),AND('Validation summary'!$B$2="2024-25",AVI182="In-period"),AND('Validation summary'!$B$2="2024-25",AVI182="End of period",AVI190="Revenue")),TRUE,FALSE)</f>
        <v>0</v>
      </c>
      <c r="AVJ183" s="201" t="b">
        <f>IF(OR(AND('Validation summary'!$B$2="2022-23",AVJ182="In-period"),AND('Validation summary'!$B$2="2023-24",AVJ182="In-period"),AND('Validation summary'!$B$2="2024-25",AVJ182="In-period"),AND('Validation summary'!$B$2="2024-25",AVJ182="End of period",AVJ190="Revenue")),TRUE,FALSE)</f>
        <v>0</v>
      </c>
      <c r="AVK183" s="201" t="b">
        <f>IF(OR(AND('Validation summary'!$B$2="2022-23",AVK182="In-period"),AND('Validation summary'!$B$2="2023-24",AVK182="In-period"),AND('Validation summary'!$B$2="2024-25",AVK182="In-period"),AND('Validation summary'!$B$2="2024-25",AVK182="End of period",AVK190="Revenue")),TRUE,FALSE)</f>
        <v>0</v>
      </c>
      <c r="AVL183" s="201" t="b">
        <f>IF(OR(AND('Validation summary'!$B$2="2022-23",AVL182="In-period"),AND('Validation summary'!$B$2="2023-24",AVL182="In-period"),AND('Validation summary'!$B$2="2024-25",AVL182="In-period"),AND('Validation summary'!$B$2="2024-25",AVL182="End of period",AVL190="Revenue")),TRUE,FALSE)</f>
        <v>0</v>
      </c>
      <c r="AVM183" s="201" t="b">
        <f>IF(OR(AND('Validation summary'!$B$2="2022-23",AVM182="In-period"),AND('Validation summary'!$B$2="2023-24",AVM182="In-period"),AND('Validation summary'!$B$2="2024-25",AVM182="In-period"),AND('Validation summary'!$B$2="2024-25",AVM182="End of period",AVM190="Revenue")),TRUE,FALSE)</f>
        <v>0</v>
      </c>
      <c r="AVN183" s="201" t="b">
        <f>IF(OR(AND('Validation summary'!$B$2="2022-23",AVN182="In-period"),AND('Validation summary'!$B$2="2023-24",AVN182="In-period"),AND('Validation summary'!$B$2="2024-25",AVN182="In-period"),AND('Validation summary'!$B$2="2024-25",AVN182="End of period",AVN190="Revenue")),TRUE,FALSE)</f>
        <v>0</v>
      </c>
      <c r="AVO183" s="201" t="b">
        <f>IF(OR(AND('Validation summary'!$B$2="2022-23",AVO182="In-period"),AND('Validation summary'!$B$2="2023-24",AVO182="In-period"),AND('Validation summary'!$B$2="2024-25",AVO182="In-period"),AND('Validation summary'!$B$2="2024-25",AVO182="End of period",AVO190="Revenue")),TRUE,FALSE)</f>
        <v>0</v>
      </c>
      <c r="AVP183" s="201" t="b">
        <f>IF(OR(AND('Validation summary'!$B$2="2022-23",AVP182="In-period"),AND('Validation summary'!$B$2="2023-24",AVP182="In-period"),AND('Validation summary'!$B$2="2024-25",AVP182="In-period"),AND('Validation summary'!$B$2="2024-25",AVP182="End of period",AVP190="Revenue")),TRUE,FALSE)</f>
        <v>0</v>
      </c>
      <c r="AVQ183" s="201" t="b">
        <f>IF(OR(AND('Validation summary'!$B$2="2022-23",AVQ182="In-period"),AND('Validation summary'!$B$2="2023-24",AVQ182="In-period"),AND('Validation summary'!$B$2="2024-25",AVQ182="In-period"),AND('Validation summary'!$B$2="2024-25",AVQ182="End of period",AVQ190="Revenue")),TRUE,FALSE)</f>
        <v>0</v>
      </c>
      <c r="AVR183" s="201" t="b">
        <f>IF(OR(AND('Validation summary'!$B$2="2022-23",AVR182="In-period"),AND('Validation summary'!$B$2="2023-24",AVR182="In-period"),AND('Validation summary'!$B$2="2024-25",AVR182="In-period"),AND('Validation summary'!$B$2="2024-25",AVR182="End of period",AVR190="Revenue")),TRUE,FALSE)</f>
        <v>0</v>
      </c>
      <c r="AVS183" s="201" t="b">
        <f>IF(OR(AND('Validation summary'!$B$2="2022-23",AVS182="In-period"),AND('Validation summary'!$B$2="2023-24",AVS182="In-period"),AND('Validation summary'!$B$2="2024-25",AVS182="In-period"),AND('Validation summary'!$B$2="2024-25",AVS182="End of period",AVS190="Revenue")),TRUE,FALSE)</f>
        <v>0</v>
      </c>
      <c r="AVT183" s="201" t="b">
        <f>IF(OR(AND('Validation summary'!$B$2="2022-23",AVT182="In-period"),AND('Validation summary'!$B$2="2023-24",AVT182="In-period"),AND('Validation summary'!$B$2="2024-25",AVT182="In-period"),AND('Validation summary'!$B$2="2024-25",AVT182="End of period",AVT190="Revenue")),TRUE,FALSE)</f>
        <v>0</v>
      </c>
      <c r="AVU183" s="201" t="b">
        <f>IF(OR(AND('Validation summary'!$B$2="2022-23",AVU182="In-period"),AND('Validation summary'!$B$2="2023-24",AVU182="In-period"),AND('Validation summary'!$B$2="2024-25",AVU182="In-period"),AND('Validation summary'!$B$2="2024-25",AVU182="End of period",AVU190="Revenue")),TRUE,FALSE)</f>
        <v>0</v>
      </c>
      <c r="AVV183" s="201" t="b">
        <f>IF(OR(AND('Validation summary'!$B$2="2022-23",AVV182="In-period"),AND('Validation summary'!$B$2="2023-24",AVV182="In-period"),AND('Validation summary'!$B$2="2024-25",AVV182="In-period"),AND('Validation summary'!$B$2="2024-25",AVV182="End of period",AVV190="Revenue")),TRUE,FALSE)</f>
        <v>0</v>
      </c>
      <c r="AVW183" s="201" t="b">
        <f>IF(OR(AND('Validation summary'!$B$2="2022-23",AVW182="In-period"),AND('Validation summary'!$B$2="2023-24",AVW182="In-period"),AND('Validation summary'!$B$2="2024-25",AVW182="In-period"),AND('Validation summary'!$B$2="2024-25",AVW182="End of period",AVW190="Revenue")),TRUE,FALSE)</f>
        <v>0</v>
      </c>
      <c r="AVX183" s="201" t="b">
        <f>IF(OR(AND('Validation summary'!$B$2="2022-23",AVX182="In-period"),AND('Validation summary'!$B$2="2023-24",AVX182="In-period"),AND('Validation summary'!$B$2="2024-25",AVX182="In-period"),AND('Validation summary'!$B$2="2024-25",AVX182="End of period",AVX190="Revenue")),TRUE,FALSE)</f>
        <v>0</v>
      </c>
      <c r="AVY183" s="201" t="b">
        <f>IF(OR(AND('Validation summary'!$B$2="2022-23",AVY182="In-period"),AND('Validation summary'!$B$2="2023-24",AVY182="In-period"),AND('Validation summary'!$B$2="2024-25",AVY182="In-period"),AND('Validation summary'!$B$2="2024-25",AVY182="End of period",AVY190="Revenue")),TRUE,FALSE)</f>
        <v>0</v>
      </c>
      <c r="AVZ183" s="201" t="b">
        <f>IF(OR(AND('Validation summary'!$B$2="2022-23",AVZ182="In-period"),AND('Validation summary'!$B$2="2023-24",AVZ182="In-period"),AND('Validation summary'!$B$2="2024-25",AVZ182="In-period"),AND('Validation summary'!$B$2="2024-25",AVZ182="End of period",AVZ190="Revenue")),TRUE,FALSE)</f>
        <v>0</v>
      </c>
      <c r="AWA183" s="201" t="b">
        <f>IF(OR(AND('Validation summary'!$B$2="2022-23",AWA182="In-period"),AND('Validation summary'!$B$2="2023-24",AWA182="In-period"),AND('Validation summary'!$B$2="2024-25",AWA182="In-period"),AND('Validation summary'!$B$2="2024-25",AWA182="End of period",AWA190="Revenue")),TRUE,FALSE)</f>
        <v>0</v>
      </c>
      <c r="AWB183" s="201" t="b">
        <f>IF(OR(AND('Validation summary'!$B$2="2022-23",AWB182="In-period"),AND('Validation summary'!$B$2="2023-24",AWB182="In-period"),AND('Validation summary'!$B$2="2024-25",AWB182="In-period"),AND('Validation summary'!$B$2="2024-25",AWB182="End of period",AWB190="Revenue")),TRUE,FALSE)</f>
        <v>0</v>
      </c>
      <c r="AWC183" s="201" t="b">
        <f>IF(OR(AND('Validation summary'!$B$2="2022-23",AWC182="In-period"),AND('Validation summary'!$B$2="2023-24",AWC182="In-period"),AND('Validation summary'!$B$2="2024-25",AWC182="In-period"),AND('Validation summary'!$B$2="2024-25",AWC182="End of period",AWC190="Revenue")),TRUE,FALSE)</f>
        <v>0</v>
      </c>
      <c r="AWD183" s="201" t="b">
        <f>IF(OR(AND('Validation summary'!$B$2="2022-23",AWD182="In-period"),AND('Validation summary'!$B$2="2023-24",AWD182="In-period"),AND('Validation summary'!$B$2="2024-25",AWD182="In-period"),AND('Validation summary'!$B$2="2024-25",AWD182="End of period",AWD190="Revenue")),TRUE,FALSE)</f>
        <v>0</v>
      </c>
      <c r="AWE183" s="201" t="b">
        <f>IF(OR(AND('Validation summary'!$B$2="2022-23",AWE182="In-period"),AND('Validation summary'!$B$2="2023-24",AWE182="In-period"),AND('Validation summary'!$B$2="2024-25",AWE182="In-period"),AND('Validation summary'!$B$2="2024-25",AWE182="End of period",AWE190="Revenue")),TRUE,FALSE)</f>
        <v>0</v>
      </c>
      <c r="AWF183" s="201" t="b">
        <f>IF(OR(AND('Validation summary'!$B$2="2022-23",AWF182="In-period"),AND('Validation summary'!$B$2="2023-24",AWF182="In-period"),AND('Validation summary'!$B$2="2024-25",AWF182="In-period"),AND('Validation summary'!$B$2="2024-25",AWF182="End of period",AWF190="Revenue")),TRUE,FALSE)</f>
        <v>0</v>
      </c>
      <c r="AWG183" s="201" t="b">
        <f>IF(OR(AND('Validation summary'!$B$2="2022-23",AWG182="In-period"),AND('Validation summary'!$B$2="2023-24",AWG182="In-period"),AND('Validation summary'!$B$2="2024-25",AWG182="In-period"),AND('Validation summary'!$B$2="2024-25",AWG182="End of period",AWG190="Revenue")),TRUE,FALSE)</f>
        <v>0</v>
      </c>
      <c r="AWH183" s="201" t="b">
        <f>IF(OR(AND('Validation summary'!$B$2="2022-23",AWH182="In-period"),AND('Validation summary'!$B$2="2023-24",AWH182="In-period"),AND('Validation summary'!$B$2="2024-25",AWH182="In-period"),AND('Validation summary'!$B$2="2024-25",AWH182="End of period",AWH190="Revenue")),TRUE,FALSE)</f>
        <v>0</v>
      </c>
      <c r="AWI183" s="201" t="b">
        <f>IF(OR(AND('Validation summary'!$B$2="2022-23",AWI182="In-period"),AND('Validation summary'!$B$2="2023-24",AWI182="In-period"),AND('Validation summary'!$B$2="2024-25",AWI182="In-period"),AND('Validation summary'!$B$2="2024-25",AWI182="End of period",AWI190="Revenue")),TRUE,FALSE)</f>
        <v>0</v>
      </c>
      <c r="AWJ183" s="201" t="b">
        <f>IF(OR(AND('Validation summary'!$B$2="2022-23",AWJ182="In-period"),AND('Validation summary'!$B$2="2023-24",AWJ182="In-period"),AND('Validation summary'!$B$2="2024-25",AWJ182="In-period"),AND('Validation summary'!$B$2="2024-25",AWJ182="End of period",AWJ190="Revenue")),TRUE,FALSE)</f>
        <v>0</v>
      </c>
      <c r="AWK183" s="201" t="b">
        <f>IF(OR(AND('Validation summary'!$B$2="2022-23",AWK182="In-period"),AND('Validation summary'!$B$2="2023-24",AWK182="In-period"),AND('Validation summary'!$B$2="2024-25",AWK182="In-period"),AND('Validation summary'!$B$2="2024-25",AWK182="End of period",AWK190="Revenue")),TRUE,FALSE)</f>
        <v>0</v>
      </c>
      <c r="AWL183" s="201" t="b">
        <f>IF(OR(AND('Validation summary'!$B$2="2022-23",AWL182="In-period"),AND('Validation summary'!$B$2="2023-24",AWL182="In-period"),AND('Validation summary'!$B$2="2024-25",AWL182="In-period"),AND('Validation summary'!$B$2="2024-25",AWL182="End of period",AWL190="Revenue")),TRUE,FALSE)</f>
        <v>0</v>
      </c>
      <c r="AWM183" s="201" t="b">
        <f>IF(OR(AND('Validation summary'!$B$2="2022-23",AWM182="In-period"),AND('Validation summary'!$B$2="2023-24",AWM182="In-period"),AND('Validation summary'!$B$2="2024-25",AWM182="In-period"),AND('Validation summary'!$B$2="2024-25",AWM182="End of period",AWM190="Revenue")),TRUE,FALSE)</f>
        <v>0</v>
      </c>
      <c r="AWN183" s="201" t="b">
        <f>IF(OR(AND('Validation summary'!$B$2="2022-23",AWN182="In-period"),AND('Validation summary'!$B$2="2023-24",AWN182="In-period"),AND('Validation summary'!$B$2="2024-25",AWN182="In-period"),AND('Validation summary'!$B$2="2024-25",AWN182="End of period",AWN190="Revenue")),TRUE,FALSE)</f>
        <v>0</v>
      </c>
      <c r="AWO183" s="201" t="b">
        <f>IF(OR(AND('Validation summary'!$B$2="2022-23",AWO182="In-period"),AND('Validation summary'!$B$2="2023-24",AWO182="In-period"),AND('Validation summary'!$B$2="2024-25",AWO182="In-period"),AND('Validation summary'!$B$2="2024-25",AWO182="End of period",AWO190="Revenue")),TRUE,FALSE)</f>
        <v>0</v>
      </c>
      <c r="AWP183" s="201" t="b">
        <f>IF(OR(AND('Validation summary'!$B$2="2022-23",AWP182="In-period"),AND('Validation summary'!$B$2="2023-24",AWP182="In-period"),AND('Validation summary'!$B$2="2024-25",AWP182="In-period"),AND('Validation summary'!$B$2="2024-25",AWP182="End of period",AWP190="Revenue")),TRUE,FALSE)</f>
        <v>0</v>
      </c>
      <c r="AWQ183" s="201" t="b">
        <f>IF(OR(AND('Validation summary'!$B$2="2022-23",AWQ182="In-period"),AND('Validation summary'!$B$2="2023-24",AWQ182="In-period"),AND('Validation summary'!$B$2="2024-25",AWQ182="In-period"),AND('Validation summary'!$B$2="2024-25",AWQ182="End of period",AWQ190="Revenue")),TRUE,FALSE)</f>
        <v>0</v>
      </c>
      <c r="AWR183" s="201" t="b">
        <f>IF(OR(AND('Validation summary'!$B$2="2022-23",AWR182="In-period"),AND('Validation summary'!$B$2="2023-24",AWR182="In-period"),AND('Validation summary'!$B$2="2024-25",AWR182="In-period"),AND('Validation summary'!$B$2="2024-25",AWR182="End of period",AWR190="Revenue")),TRUE,FALSE)</f>
        <v>0</v>
      </c>
      <c r="AWS183" s="201" t="b">
        <f>IF(OR(AND('Validation summary'!$B$2="2022-23",AWS182="In-period"),AND('Validation summary'!$B$2="2023-24",AWS182="In-period"),AND('Validation summary'!$B$2="2024-25",AWS182="In-period"),AND('Validation summary'!$B$2="2024-25",AWS182="End of period",AWS190="Revenue")),TRUE,FALSE)</f>
        <v>0</v>
      </c>
      <c r="AWT183" s="201" t="b">
        <f>IF(OR(AND('Validation summary'!$B$2="2022-23",AWT182="In-period"),AND('Validation summary'!$B$2="2023-24",AWT182="In-period"),AND('Validation summary'!$B$2="2024-25",AWT182="In-period"),AND('Validation summary'!$B$2="2024-25",AWT182="End of period",AWT190="Revenue")),TRUE,FALSE)</f>
        <v>0</v>
      </c>
      <c r="AWU183" s="201" t="b">
        <f>IF(OR(AND('Validation summary'!$B$2="2022-23",AWU182="In-period"),AND('Validation summary'!$B$2="2023-24",AWU182="In-period"),AND('Validation summary'!$B$2="2024-25",AWU182="In-period"),AND('Validation summary'!$B$2="2024-25",AWU182="End of period",AWU190="Revenue")),TRUE,FALSE)</f>
        <v>0</v>
      </c>
      <c r="AWV183" s="201" t="b">
        <f>IF(OR(AND('Validation summary'!$B$2="2022-23",AWV182="In-period"),AND('Validation summary'!$B$2="2023-24",AWV182="In-period"),AND('Validation summary'!$B$2="2024-25",AWV182="In-period"),AND('Validation summary'!$B$2="2024-25",AWV182="End of period",AWV190="Revenue")),TRUE,FALSE)</f>
        <v>0</v>
      </c>
      <c r="AWW183" s="201" t="b">
        <f>IF(OR(AND('Validation summary'!$B$2="2022-23",AWW182="In-period"),AND('Validation summary'!$B$2="2023-24",AWW182="In-period"),AND('Validation summary'!$B$2="2024-25",AWW182="In-period"),AND('Validation summary'!$B$2="2024-25",AWW182="End of period",AWW190="Revenue")),TRUE,FALSE)</f>
        <v>0</v>
      </c>
      <c r="AWX183" s="201" t="b">
        <f>IF(OR(AND('Validation summary'!$B$2="2022-23",AWX182="In-period"),AND('Validation summary'!$B$2="2023-24",AWX182="In-period"),AND('Validation summary'!$B$2="2024-25",AWX182="In-period"),AND('Validation summary'!$B$2="2024-25",AWX182="End of period",AWX190="Revenue")),TRUE,FALSE)</f>
        <v>0</v>
      </c>
      <c r="AWY183" s="201" t="b">
        <f>IF(OR(AND('Validation summary'!$B$2="2022-23",AWY182="In-period"),AND('Validation summary'!$B$2="2023-24",AWY182="In-period"),AND('Validation summary'!$B$2="2024-25",AWY182="In-period"),AND('Validation summary'!$B$2="2024-25",AWY182="End of period",AWY190="Revenue")),TRUE,FALSE)</f>
        <v>0</v>
      </c>
      <c r="AWZ183" s="201" t="b">
        <f>IF(OR(AND('Validation summary'!$B$2="2022-23",AWZ182="In-period"),AND('Validation summary'!$B$2="2023-24",AWZ182="In-period"),AND('Validation summary'!$B$2="2024-25",AWZ182="In-period"),AND('Validation summary'!$B$2="2024-25",AWZ182="End of period",AWZ190="Revenue")),TRUE,FALSE)</f>
        <v>0</v>
      </c>
      <c r="AXA183" s="201" t="b">
        <f>IF(OR(AND('Validation summary'!$B$2="2022-23",AXA182="In-period"),AND('Validation summary'!$B$2="2023-24",AXA182="In-period"),AND('Validation summary'!$B$2="2024-25",AXA182="In-period"),AND('Validation summary'!$B$2="2024-25",AXA182="End of period",AXA190="Revenue")),TRUE,FALSE)</f>
        <v>0</v>
      </c>
      <c r="AXB183" s="201" t="b">
        <f>IF(OR(AND('Validation summary'!$B$2="2022-23",AXB182="In-period"),AND('Validation summary'!$B$2="2023-24",AXB182="In-period"),AND('Validation summary'!$B$2="2024-25",AXB182="In-period"),AND('Validation summary'!$B$2="2024-25",AXB182="End of period",AXB190="Revenue")),TRUE,FALSE)</f>
        <v>0</v>
      </c>
      <c r="AXC183" s="201" t="b">
        <f>IF(OR(AND('Validation summary'!$B$2="2022-23",AXC182="In-period"),AND('Validation summary'!$B$2="2023-24",AXC182="In-period"),AND('Validation summary'!$B$2="2024-25",AXC182="In-period"),AND('Validation summary'!$B$2="2024-25",AXC182="End of period",AXC190="Revenue")),TRUE,FALSE)</f>
        <v>0</v>
      </c>
      <c r="AXD183" s="201" t="b">
        <f>IF(OR(AND('Validation summary'!$B$2="2022-23",AXD182="In-period"),AND('Validation summary'!$B$2="2023-24",AXD182="In-period"),AND('Validation summary'!$B$2="2024-25",AXD182="In-period"),AND('Validation summary'!$B$2="2024-25",AXD182="End of period",AXD190="Revenue")),TRUE,FALSE)</f>
        <v>0</v>
      </c>
      <c r="AXE183" s="201" t="b">
        <f>IF(OR(AND('Validation summary'!$B$2="2022-23",AXE182="In-period"),AND('Validation summary'!$B$2="2023-24",AXE182="In-period"),AND('Validation summary'!$B$2="2024-25",AXE182="In-period"),AND('Validation summary'!$B$2="2024-25",AXE182="End of period",AXE190="Revenue")),TRUE,FALSE)</f>
        <v>0</v>
      </c>
      <c r="AXF183" s="201" t="b">
        <f>IF(OR(AND('Validation summary'!$B$2="2022-23",AXF182="In-period"),AND('Validation summary'!$B$2="2023-24",AXF182="In-period"),AND('Validation summary'!$B$2="2024-25",AXF182="In-period"),AND('Validation summary'!$B$2="2024-25",AXF182="End of period",AXF190="Revenue")),TRUE,FALSE)</f>
        <v>0</v>
      </c>
      <c r="AXG183" s="201" t="b">
        <f>IF(OR(AND('Validation summary'!$B$2="2022-23",AXG182="In-period"),AND('Validation summary'!$B$2="2023-24",AXG182="In-period"),AND('Validation summary'!$B$2="2024-25",AXG182="In-period"),AND('Validation summary'!$B$2="2024-25",AXG182="End of period",AXG190="Revenue")),TRUE,FALSE)</f>
        <v>0</v>
      </c>
      <c r="AXH183" s="201" t="b">
        <f>IF(OR(AND('Validation summary'!$B$2="2022-23",AXH182="In-period"),AND('Validation summary'!$B$2="2023-24",AXH182="In-period"),AND('Validation summary'!$B$2="2024-25",AXH182="In-period"),AND('Validation summary'!$B$2="2024-25",AXH182="End of period",AXH190="Revenue")),TRUE,FALSE)</f>
        <v>0</v>
      </c>
      <c r="AXI183" s="201" t="b">
        <f>IF(OR(AND('Validation summary'!$B$2="2022-23",AXI182="In-period"),AND('Validation summary'!$B$2="2023-24",AXI182="In-period"),AND('Validation summary'!$B$2="2024-25",AXI182="In-period"),AND('Validation summary'!$B$2="2024-25",AXI182="End of period",AXI190="Revenue")),TRUE,FALSE)</f>
        <v>0</v>
      </c>
      <c r="AXJ183" s="201" t="b">
        <f>IF(OR(AND('Validation summary'!$B$2="2022-23",AXJ182="In-period"),AND('Validation summary'!$B$2="2023-24",AXJ182="In-period"),AND('Validation summary'!$B$2="2024-25",AXJ182="In-period"),AND('Validation summary'!$B$2="2024-25",AXJ182="End of period",AXJ190="Revenue")),TRUE,FALSE)</f>
        <v>0</v>
      </c>
      <c r="AXK183" s="201" t="b">
        <f>IF(OR(AND('Validation summary'!$B$2="2022-23",AXK182="In-period"),AND('Validation summary'!$B$2="2023-24",AXK182="In-period"),AND('Validation summary'!$B$2="2024-25",AXK182="In-period"),AND('Validation summary'!$B$2="2024-25",AXK182="End of period",AXK190="Revenue")),TRUE,FALSE)</f>
        <v>0</v>
      </c>
      <c r="AXL183" s="201" t="b">
        <f>IF(OR(AND('Validation summary'!$B$2="2022-23",AXL182="In-period"),AND('Validation summary'!$B$2="2023-24",AXL182="In-period"),AND('Validation summary'!$B$2="2024-25",AXL182="In-period"),AND('Validation summary'!$B$2="2024-25",AXL182="End of period",AXL190="Revenue")),TRUE,FALSE)</f>
        <v>0</v>
      </c>
      <c r="AXM183" s="201" t="b">
        <f>IF(OR(AND('Validation summary'!$B$2="2022-23",AXM182="In-period"),AND('Validation summary'!$B$2="2023-24",AXM182="In-period"),AND('Validation summary'!$B$2="2024-25",AXM182="In-period"),AND('Validation summary'!$B$2="2024-25",AXM182="End of period",AXM190="Revenue")),TRUE,FALSE)</f>
        <v>0</v>
      </c>
      <c r="AXN183" s="201" t="b">
        <f>IF(OR(AND('Validation summary'!$B$2="2022-23",AXN182="In-period"),AND('Validation summary'!$B$2="2023-24",AXN182="In-period"),AND('Validation summary'!$B$2="2024-25",AXN182="In-period"),AND('Validation summary'!$B$2="2024-25",AXN182="End of period",AXN190="Revenue")),TRUE,FALSE)</f>
        <v>0</v>
      </c>
      <c r="AXO183" s="201" t="b">
        <f>IF(OR(AND('Validation summary'!$B$2="2022-23",AXO182="In-period"),AND('Validation summary'!$B$2="2023-24",AXO182="In-period"),AND('Validation summary'!$B$2="2024-25",AXO182="In-period"),AND('Validation summary'!$B$2="2024-25",AXO182="End of period",AXO190="Revenue")),TRUE,FALSE)</f>
        <v>0</v>
      </c>
      <c r="AXP183" s="201" t="b">
        <f>IF(OR(AND('Validation summary'!$B$2="2022-23",AXP182="In-period"),AND('Validation summary'!$B$2="2023-24",AXP182="In-period"),AND('Validation summary'!$B$2="2024-25",AXP182="In-period"),AND('Validation summary'!$B$2="2024-25",AXP182="End of period",AXP190="Revenue")),TRUE,FALSE)</f>
        <v>0</v>
      </c>
      <c r="AXQ183" s="201" t="b">
        <f>IF(OR(AND('Validation summary'!$B$2="2022-23",AXQ182="In-period"),AND('Validation summary'!$B$2="2023-24",AXQ182="In-period"),AND('Validation summary'!$B$2="2024-25",AXQ182="In-period"),AND('Validation summary'!$B$2="2024-25",AXQ182="End of period",AXQ190="Revenue")),TRUE,FALSE)</f>
        <v>0</v>
      </c>
      <c r="AXR183" s="201" t="b">
        <f>IF(OR(AND('Validation summary'!$B$2="2022-23",AXR182="In-period"),AND('Validation summary'!$B$2="2023-24",AXR182="In-period"),AND('Validation summary'!$B$2="2024-25",AXR182="In-period"),AND('Validation summary'!$B$2="2024-25",AXR182="End of period",AXR190="Revenue")),TRUE,FALSE)</f>
        <v>0</v>
      </c>
      <c r="AXS183" s="201" t="b">
        <f>IF(OR(AND('Validation summary'!$B$2="2022-23",AXS182="In-period"),AND('Validation summary'!$B$2="2023-24",AXS182="In-period"),AND('Validation summary'!$B$2="2024-25",AXS182="In-period"),AND('Validation summary'!$B$2="2024-25",AXS182="End of period",AXS190="Revenue")),TRUE,FALSE)</f>
        <v>0</v>
      </c>
      <c r="AXT183" s="201" t="b">
        <f>IF(OR(AND('Validation summary'!$B$2="2022-23",AXT182="In-period"),AND('Validation summary'!$B$2="2023-24",AXT182="In-period"),AND('Validation summary'!$B$2="2024-25",AXT182="In-period"),AND('Validation summary'!$B$2="2024-25",AXT182="End of period",AXT190="Revenue")),TRUE,FALSE)</f>
        <v>0</v>
      </c>
      <c r="AXU183" s="201" t="b">
        <f>IF(OR(AND('Validation summary'!$B$2="2022-23",AXU182="In-period"),AND('Validation summary'!$B$2="2023-24",AXU182="In-period"),AND('Validation summary'!$B$2="2024-25",AXU182="In-period"),AND('Validation summary'!$B$2="2024-25",AXU182="End of period",AXU190="Revenue")),TRUE,FALSE)</f>
        <v>0</v>
      </c>
      <c r="AXV183" s="201" t="b">
        <f>IF(OR(AND('Validation summary'!$B$2="2022-23",AXV182="In-period"),AND('Validation summary'!$B$2="2023-24",AXV182="In-period"),AND('Validation summary'!$B$2="2024-25",AXV182="In-period"),AND('Validation summary'!$B$2="2024-25",AXV182="End of period",AXV190="Revenue")),TRUE,FALSE)</f>
        <v>0</v>
      </c>
      <c r="AXW183" s="201" t="b">
        <f>IF(OR(AND('Validation summary'!$B$2="2022-23",AXW182="In-period"),AND('Validation summary'!$B$2="2023-24",AXW182="In-period"),AND('Validation summary'!$B$2="2024-25",AXW182="In-period"),AND('Validation summary'!$B$2="2024-25",AXW182="End of period",AXW190="Revenue")),TRUE,FALSE)</f>
        <v>0</v>
      </c>
      <c r="AXX183" s="201" t="b">
        <f>IF(OR(AND('Validation summary'!$B$2="2022-23",AXX182="In-period"),AND('Validation summary'!$B$2="2023-24",AXX182="In-period"),AND('Validation summary'!$B$2="2024-25",AXX182="In-period"),AND('Validation summary'!$B$2="2024-25",AXX182="End of period",AXX190="Revenue")),TRUE,FALSE)</f>
        <v>0</v>
      </c>
      <c r="AXY183" s="201" t="b">
        <f>IF(OR(AND('Validation summary'!$B$2="2022-23",AXY182="In-period"),AND('Validation summary'!$B$2="2023-24",AXY182="In-period"),AND('Validation summary'!$B$2="2024-25",AXY182="In-period"),AND('Validation summary'!$B$2="2024-25",AXY182="End of period",AXY190="Revenue")),TRUE,FALSE)</f>
        <v>0</v>
      </c>
      <c r="AXZ183" s="201" t="b">
        <f>IF(OR(AND('Validation summary'!$B$2="2022-23",AXZ182="In-period"),AND('Validation summary'!$B$2="2023-24",AXZ182="In-period"),AND('Validation summary'!$B$2="2024-25",AXZ182="In-period"),AND('Validation summary'!$B$2="2024-25",AXZ182="End of period",AXZ190="Revenue")),TRUE,FALSE)</f>
        <v>0</v>
      </c>
      <c r="AYA183" s="201" t="b">
        <f>IF(OR(AND('Validation summary'!$B$2="2022-23",AYA182="In-period"),AND('Validation summary'!$B$2="2023-24",AYA182="In-period"),AND('Validation summary'!$B$2="2024-25",AYA182="In-period"),AND('Validation summary'!$B$2="2024-25",AYA182="End of period",AYA190="Revenue")),TRUE,FALSE)</f>
        <v>0</v>
      </c>
      <c r="AYB183" s="201" t="b">
        <f>IF(OR(AND('Validation summary'!$B$2="2022-23",AYB182="In-period"),AND('Validation summary'!$B$2="2023-24",AYB182="In-period"),AND('Validation summary'!$B$2="2024-25",AYB182="In-period"),AND('Validation summary'!$B$2="2024-25",AYB182="End of period",AYB190="Revenue")),TRUE,FALSE)</f>
        <v>0</v>
      </c>
      <c r="AYC183" s="201" t="b">
        <f>IF(OR(AND('Validation summary'!$B$2="2022-23",AYC182="In-period"),AND('Validation summary'!$B$2="2023-24",AYC182="In-period"),AND('Validation summary'!$B$2="2024-25",AYC182="In-period"),AND('Validation summary'!$B$2="2024-25",AYC182="End of period",AYC190="Revenue")),TRUE,FALSE)</f>
        <v>0</v>
      </c>
      <c r="AYD183" s="201" t="b">
        <f>IF(OR(AND('Validation summary'!$B$2="2022-23",AYD182="In-period"),AND('Validation summary'!$B$2="2023-24",AYD182="In-period"),AND('Validation summary'!$B$2="2024-25",AYD182="In-period"),AND('Validation summary'!$B$2="2024-25",AYD182="End of period",AYD190="Revenue")),TRUE,FALSE)</f>
        <v>0</v>
      </c>
      <c r="AYE183" s="201" t="b">
        <f>IF(OR(AND('Validation summary'!$B$2="2022-23",AYE182="In-period"),AND('Validation summary'!$B$2="2023-24",AYE182="In-period"),AND('Validation summary'!$B$2="2024-25",AYE182="In-period"),AND('Validation summary'!$B$2="2024-25",AYE182="End of period",AYE190="Revenue")),TRUE,FALSE)</f>
        <v>0</v>
      </c>
      <c r="AYF183" s="201" t="b">
        <f>IF(OR(AND('Validation summary'!$B$2="2022-23",AYF182="In-period"),AND('Validation summary'!$B$2="2023-24",AYF182="In-period"),AND('Validation summary'!$B$2="2024-25",AYF182="In-period"),AND('Validation summary'!$B$2="2024-25",AYF182="End of period",AYF190="Revenue")),TRUE,FALSE)</f>
        <v>0</v>
      </c>
      <c r="AYG183" s="201" t="b">
        <f>IF(OR(AND('Validation summary'!$B$2="2022-23",AYG182="In-period"),AND('Validation summary'!$B$2="2023-24",AYG182="In-period"),AND('Validation summary'!$B$2="2024-25",AYG182="In-period"),AND('Validation summary'!$B$2="2024-25",AYG182="End of period",AYG190="Revenue")),TRUE,FALSE)</f>
        <v>0</v>
      </c>
      <c r="AYH183" s="201" t="b">
        <f>IF(OR(AND('Validation summary'!$B$2="2022-23",AYH182="In-period"),AND('Validation summary'!$B$2="2023-24",AYH182="In-period"),AND('Validation summary'!$B$2="2024-25",AYH182="In-period"),AND('Validation summary'!$B$2="2024-25",AYH182="End of period",AYH190="Revenue")),TRUE,FALSE)</f>
        <v>0</v>
      </c>
      <c r="AYI183" s="201" t="b">
        <f>IF(OR(AND('Validation summary'!$B$2="2022-23",AYI182="In-period"),AND('Validation summary'!$B$2="2023-24",AYI182="In-period"),AND('Validation summary'!$B$2="2024-25",AYI182="In-period"),AND('Validation summary'!$B$2="2024-25",AYI182="End of period",AYI190="Revenue")),TRUE,FALSE)</f>
        <v>0</v>
      </c>
      <c r="AYJ183" s="201" t="b">
        <f>IF(OR(AND('Validation summary'!$B$2="2022-23",AYJ182="In-period"),AND('Validation summary'!$B$2="2023-24",AYJ182="In-period"),AND('Validation summary'!$B$2="2024-25",AYJ182="In-period"),AND('Validation summary'!$B$2="2024-25",AYJ182="End of period",AYJ190="Revenue")),TRUE,FALSE)</f>
        <v>0</v>
      </c>
      <c r="AYK183" s="201" t="b">
        <f>IF(OR(AND('Validation summary'!$B$2="2022-23",AYK182="In-period"),AND('Validation summary'!$B$2="2023-24",AYK182="In-period"),AND('Validation summary'!$B$2="2024-25",AYK182="In-period"),AND('Validation summary'!$B$2="2024-25",AYK182="End of period",AYK190="Revenue")),TRUE,FALSE)</f>
        <v>0</v>
      </c>
      <c r="AYL183" s="201" t="b">
        <f>IF(OR(AND('Validation summary'!$B$2="2022-23",AYL182="In-period"),AND('Validation summary'!$B$2="2023-24",AYL182="In-period"),AND('Validation summary'!$B$2="2024-25",AYL182="In-period"),AND('Validation summary'!$B$2="2024-25",AYL182="End of period",AYL190="Revenue")),TRUE,FALSE)</f>
        <v>0</v>
      </c>
      <c r="AYM183" s="201" t="b">
        <f>IF(OR(AND('Validation summary'!$B$2="2022-23",AYM182="In-period"),AND('Validation summary'!$B$2="2023-24",AYM182="In-period"),AND('Validation summary'!$B$2="2024-25",AYM182="In-period"),AND('Validation summary'!$B$2="2024-25",AYM182="End of period",AYM190="Revenue")),TRUE,FALSE)</f>
        <v>0</v>
      </c>
      <c r="AYN183" s="201" t="b">
        <f>IF(OR(AND('Validation summary'!$B$2="2022-23",AYN182="In-period"),AND('Validation summary'!$B$2="2023-24",AYN182="In-period"),AND('Validation summary'!$B$2="2024-25",AYN182="In-period"),AND('Validation summary'!$B$2="2024-25",AYN182="End of period",AYN190="Revenue")),TRUE,FALSE)</f>
        <v>0</v>
      </c>
      <c r="AYO183" s="201" t="b">
        <f>IF(OR(AND('Validation summary'!$B$2="2022-23",AYO182="In-period"),AND('Validation summary'!$B$2="2023-24",AYO182="In-period"),AND('Validation summary'!$B$2="2024-25",AYO182="In-period"),AND('Validation summary'!$B$2="2024-25",AYO182="End of period",AYO190="Revenue")),TRUE,FALSE)</f>
        <v>0</v>
      </c>
      <c r="AYP183" s="201" t="b">
        <f>IF(OR(AND('Validation summary'!$B$2="2022-23",AYP182="In-period"),AND('Validation summary'!$B$2="2023-24",AYP182="In-period"),AND('Validation summary'!$B$2="2024-25",AYP182="In-period"),AND('Validation summary'!$B$2="2024-25",AYP182="End of period",AYP190="Revenue")),TRUE,FALSE)</f>
        <v>0</v>
      </c>
      <c r="AYQ183" s="201" t="b">
        <f>IF(OR(AND('Validation summary'!$B$2="2022-23",AYQ182="In-period"),AND('Validation summary'!$B$2="2023-24",AYQ182="In-period"),AND('Validation summary'!$B$2="2024-25",AYQ182="In-period"),AND('Validation summary'!$B$2="2024-25",AYQ182="End of period",AYQ190="Revenue")),TRUE,FALSE)</f>
        <v>0</v>
      </c>
      <c r="AYR183" s="201" t="b">
        <f>IF(OR(AND('Validation summary'!$B$2="2022-23",AYR182="In-period"),AND('Validation summary'!$B$2="2023-24",AYR182="In-period"),AND('Validation summary'!$B$2="2024-25",AYR182="In-period"),AND('Validation summary'!$B$2="2024-25",AYR182="End of period",AYR190="Revenue")),TRUE,FALSE)</f>
        <v>0</v>
      </c>
      <c r="AYS183" s="201" t="b">
        <f>IF(OR(AND('Validation summary'!$B$2="2022-23",AYS182="In-period"),AND('Validation summary'!$B$2="2023-24",AYS182="In-period"),AND('Validation summary'!$B$2="2024-25",AYS182="In-period"),AND('Validation summary'!$B$2="2024-25",AYS182="End of period",AYS190="Revenue")),TRUE,FALSE)</f>
        <v>0</v>
      </c>
      <c r="AYT183" s="201" t="b">
        <f>IF(OR(AND('Validation summary'!$B$2="2022-23",AYT182="In-period"),AND('Validation summary'!$B$2="2023-24",AYT182="In-period"),AND('Validation summary'!$B$2="2024-25",AYT182="In-period"),AND('Validation summary'!$B$2="2024-25",AYT182="End of period",AYT190="Revenue")),TRUE,FALSE)</f>
        <v>0</v>
      </c>
      <c r="AYU183" s="201" t="b">
        <f>IF(OR(AND('Validation summary'!$B$2="2022-23",AYU182="In-period"),AND('Validation summary'!$B$2="2023-24",AYU182="In-period"),AND('Validation summary'!$B$2="2024-25",AYU182="In-period"),AND('Validation summary'!$B$2="2024-25",AYU182="End of period",AYU190="Revenue")),TRUE,FALSE)</f>
        <v>0</v>
      </c>
      <c r="AYV183" s="201" t="b">
        <f>IF(OR(AND('Validation summary'!$B$2="2022-23",AYV182="In-period"),AND('Validation summary'!$B$2="2023-24",AYV182="In-period"),AND('Validation summary'!$B$2="2024-25",AYV182="In-period"),AND('Validation summary'!$B$2="2024-25",AYV182="End of period",AYV190="Revenue")),TRUE,FALSE)</f>
        <v>0</v>
      </c>
      <c r="AYW183" s="201" t="b">
        <f>IF(OR(AND('Validation summary'!$B$2="2022-23",AYW182="In-period"),AND('Validation summary'!$B$2="2023-24",AYW182="In-period"),AND('Validation summary'!$B$2="2024-25",AYW182="In-period"),AND('Validation summary'!$B$2="2024-25",AYW182="End of period",AYW190="Revenue")),TRUE,FALSE)</f>
        <v>0</v>
      </c>
      <c r="AYX183" s="201" t="b">
        <f>IF(OR(AND('Validation summary'!$B$2="2022-23",AYX182="In-period"),AND('Validation summary'!$B$2="2023-24",AYX182="In-period"),AND('Validation summary'!$B$2="2024-25",AYX182="In-period"),AND('Validation summary'!$B$2="2024-25",AYX182="End of period",AYX190="Revenue")),TRUE,FALSE)</f>
        <v>0</v>
      </c>
      <c r="AYY183" s="201" t="b">
        <f>IF(OR(AND('Validation summary'!$B$2="2022-23",AYY182="In-period"),AND('Validation summary'!$B$2="2023-24",AYY182="In-period"),AND('Validation summary'!$B$2="2024-25",AYY182="In-period"),AND('Validation summary'!$B$2="2024-25",AYY182="End of period",AYY190="Revenue")),TRUE,FALSE)</f>
        <v>0</v>
      </c>
      <c r="AYZ183" s="201" t="b">
        <f>IF(OR(AND('Validation summary'!$B$2="2022-23",AYZ182="In-period"),AND('Validation summary'!$B$2="2023-24",AYZ182="In-period"),AND('Validation summary'!$B$2="2024-25",AYZ182="In-period"),AND('Validation summary'!$B$2="2024-25",AYZ182="End of period",AYZ190="Revenue")),TRUE,FALSE)</f>
        <v>0</v>
      </c>
      <c r="AZA183" s="201" t="b">
        <f>IF(OR(AND('Validation summary'!$B$2="2022-23",AZA182="In-period"),AND('Validation summary'!$B$2="2023-24",AZA182="In-period"),AND('Validation summary'!$B$2="2024-25",AZA182="In-period"),AND('Validation summary'!$B$2="2024-25",AZA182="End of period",AZA190="Revenue")),TRUE,FALSE)</f>
        <v>0</v>
      </c>
      <c r="AZB183" s="201" t="b">
        <f>IF(OR(AND('Validation summary'!$B$2="2022-23",AZB182="In-period"),AND('Validation summary'!$B$2="2023-24",AZB182="In-period"),AND('Validation summary'!$B$2="2024-25",AZB182="In-period"),AND('Validation summary'!$B$2="2024-25",AZB182="End of period",AZB190="Revenue")),TRUE,FALSE)</f>
        <v>0</v>
      </c>
      <c r="AZC183" s="201" t="b">
        <f>IF(OR(AND('Validation summary'!$B$2="2022-23",AZC182="In-period"),AND('Validation summary'!$B$2="2023-24",AZC182="In-period"),AND('Validation summary'!$B$2="2024-25",AZC182="In-period"),AND('Validation summary'!$B$2="2024-25",AZC182="End of period",AZC190="Revenue")),TRUE,FALSE)</f>
        <v>0</v>
      </c>
      <c r="AZD183" s="201" t="b">
        <f>IF(OR(AND('Validation summary'!$B$2="2022-23",AZD182="In-period"),AND('Validation summary'!$B$2="2023-24",AZD182="In-period"),AND('Validation summary'!$B$2="2024-25",AZD182="In-period"),AND('Validation summary'!$B$2="2024-25",AZD182="End of period",AZD190="Revenue")),TRUE,FALSE)</f>
        <v>0</v>
      </c>
      <c r="AZE183" s="201" t="b">
        <f>IF(OR(AND('Validation summary'!$B$2="2022-23",AZE182="In-period"),AND('Validation summary'!$B$2="2023-24",AZE182="In-period"),AND('Validation summary'!$B$2="2024-25",AZE182="In-period"),AND('Validation summary'!$B$2="2024-25",AZE182="End of period",AZE190="Revenue")),TRUE,FALSE)</f>
        <v>0</v>
      </c>
      <c r="AZF183" s="201" t="b">
        <f>IF(OR(AND('Validation summary'!$B$2="2022-23",AZF182="In-period"),AND('Validation summary'!$B$2="2023-24",AZF182="In-period"),AND('Validation summary'!$B$2="2024-25",AZF182="In-period"),AND('Validation summary'!$B$2="2024-25",AZF182="End of period",AZF190="Revenue")),TRUE,FALSE)</f>
        <v>0</v>
      </c>
      <c r="AZG183" s="201" t="b">
        <f>IF(OR(AND('Validation summary'!$B$2="2022-23",AZG182="In-period"),AND('Validation summary'!$B$2="2023-24",AZG182="In-period"),AND('Validation summary'!$B$2="2024-25",AZG182="In-period"),AND('Validation summary'!$B$2="2024-25",AZG182="End of period",AZG190="Revenue")),TRUE,FALSE)</f>
        <v>0</v>
      </c>
      <c r="AZH183" s="201" t="b">
        <f>IF(OR(AND('Validation summary'!$B$2="2022-23",AZH182="In-period"),AND('Validation summary'!$B$2="2023-24",AZH182="In-period"),AND('Validation summary'!$B$2="2024-25",AZH182="In-period"),AND('Validation summary'!$B$2="2024-25",AZH182="End of period",AZH190="Revenue")),TRUE,FALSE)</f>
        <v>0</v>
      </c>
      <c r="AZI183" s="201" t="b">
        <f>IF(OR(AND('Validation summary'!$B$2="2022-23",AZI182="In-period"),AND('Validation summary'!$B$2="2023-24",AZI182="In-period"),AND('Validation summary'!$B$2="2024-25",AZI182="In-period"),AND('Validation summary'!$B$2="2024-25",AZI182="End of period",AZI190="Revenue")),TRUE,FALSE)</f>
        <v>0</v>
      </c>
      <c r="AZJ183" s="201" t="b">
        <f>IF(OR(AND('Validation summary'!$B$2="2022-23",AZJ182="In-period"),AND('Validation summary'!$B$2="2023-24",AZJ182="In-period"),AND('Validation summary'!$B$2="2024-25",AZJ182="In-period"),AND('Validation summary'!$B$2="2024-25",AZJ182="End of period",AZJ190="Revenue")),TRUE,FALSE)</f>
        <v>0</v>
      </c>
      <c r="AZK183" s="201" t="b">
        <f>IF(OR(AND('Validation summary'!$B$2="2022-23",AZK182="In-period"),AND('Validation summary'!$B$2="2023-24",AZK182="In-period"),AND('Validation summary'!$B$2="2024-25",AZK182="In-period"),AND('Validation summary'!$B$2="2024-25",AZK182="End of period",AZK190="Revenue")),TRUE,FALSE)</f>
        <v>0</v>
      </c>
      <c r="AZL183" s="201" t="b">
        <f>IF(OR(AND('Validation summary'!$B$2="2022-23",AZL182="In-period"),AND('Validation summary'!$B$2="2023-24",AZL182="In-period"),AND('Validation summary'!$B$2="2024-25",AZL182="In-period"),AND('Validation summary'!$B$2="2024-25",AZL182="End of period",AZL190="Revenue")),TRUE,FALSE)</f>
        <v>0</v>
      </c>
      <c r="AZM183" s="201" t="b">
        <f>IF(OR(AND('Validation summary'!$B$2="2022-23",AZM182="In-period"),AND('Validation summary'!$B$2="2023-24",AZM182="In-period"),AND('Validation summary'!$B$2="2024-25",AZM182="In-period"),AND('Validation summary'!$B$2="2024-25",AZM182="End of period",AZM190="Revenue")),TRUE,FALSE)</f>
        <v>0</v>
      </c>
      <c r="AZN183" s="201" t="b">
        <f>IF(OR(AND('Validation summary'!$B$2="2022-23",AZN182="In-period"),AND('Validation summary'!$B$2="2023-24",AZN182="In-period"),AND('Validation summary'!$B$2="2024-25",AZN182="In-period"),AND('Validation summary'!$B$2="2024-25",AZN182="End of period",AZN190="Revenue")),TRUE,FALSE)</f>
        <v>0</v>
      </c>
      <c r="AZO183" s="201" t="b">
        <f>IF(OR(AND('Validation summary'!$B$2="2022-23",AZO182="In-period"),AND('Validation summary'!$B$2="2023-24",AZO182="In-period"),AND('Validation summary'!$B$2="2024-25",AZO182="In-period"),AND('Validation summary'!$B$2="2024-25",AZO182="End of period",AZO190="Revenue")),TRUE,FALSE)</f>
        <v>0</v>
      </c>
      <c r="AZP183" s="201" t="b">
        <f>IF(OR(AND('Validation summary'!$B$2="2022-23",AZP182="In-period"),AND('Validation summary'!$B$2="2023-24",AZP182="In-period"),AND('Validation summary'!$B$2="2024-25",AZP182="In-period"),AND('Validation summary'!$B$2="2024-25",AZP182="End of period",AZP190="Revenue")),TRUE,FALSE)</f>
        <v>0</v>
      </c>
      <c r="AZQ183" s="201" t="b">
        <f>IF(OR(AND('Validation summary'!$B$2="2022-23",AZQ182="In-period"),AND('Validation summary'!$B$2="2023-24",AZQ182="In-period"),AND('Validation summary'!$B$2="2024-25",AZQ182="In-period"),AND('Validation summary'!$B$2="2024-25",AZQ182="End of period",AZQ190="Revenue")),TRUE,FALSE)</f>
        <v>0</v>
      </c>
      <c r="AZR183" s="201" t="b">
        <f>IF(OR(AND('Validation summary'!$B$2="2022-23",AZR182="In-period"),AND('Validation summary'!$B$2="2023-24",AZR182="In-period"),AND('Validation summary'!$B$2="2024-25",AZR182="In-period"),AND('Validation summary'!$B$2="2024-25",AZR182="End of period",AZR190="Revenue")),TRUE,FALSE)</f>
        <v>0</v>
      </c>
      <c r="AZS183" s="201" t="b">
        <f>IF(OR(AND('Validation summary'!$B$2="2022-23",AZS182="In-period"),AND('Validation summary'!$B$2="2023-24",AZS182="In-period"),AND('Validation summary'!$B$2="2024-25",AZS182="In-period"),AND('Validation summary'!$B$2="2024-25",AZS182="End of period",AZS190="Revenue")),TRUE,FALSE)</f>
        <v>0</v>
      </c>
      <c r="AZT183" s="201" t="b">
        <f>IF(OR(AND('Validation summary'!$B$2="2022-23",AZT182="In-period"),AND('Validation summary'!$B$2="2023-24",AZT182="In-period"),AND('Validation summary'!$B$2="2024-25",AZT182="In-period"),AND('Validation summary'!$B$2="2024-25",AZT182="End of period",AZT190="Revenue")),TRUE,FALSE)</f>
        <v>0</v>
      </c>
      <c r="AZU183" s="201" t="b">
        <f>IF(OR(AND('Validation summary'!$B$2="2022-23",AZU182="In-period"),AND('Validation summary'!$B$2="2023-24",AZU182="In-period"),AND('Validation summary'!$B$2="2024-25",AZU182="In-period"),AND('Validation summary'!$B$2="2024-25",AZU182="End of period",AZU190="Revenue")),TRUE,FALSE)</f>
        <v>0</v>
      </c>
      <c r="AZV183" s="201" t="b">
        <f>IF(OR(AND('Validation summary'!$B$2="2022-23",AZV182="In-period"),AND('Validation summary'!$B$2="2023-24",AZV182="In-period"),AND('Validation summary'!$B$2="2024-25",AZV182="In-period"),AND('Validation summary'!$B$2="2024-25",AZV182="End of period",AZV190="Revenue")),TRUE,FALSE)</f>
        <v>0</v>
      </c>
      <c r="AZW183" s="201" t="b">
        <f>IF(OR(AND('Validation summary'!$B$2="2022-23",AZW182="In-period"),AND('Validation summary'!$B$2="2023-24",AZW182="In-period"),AND('Validation summary'!$B$2="2024-25",AZW182="In-period"),AND('Validation summary'!$B$2="2024-25",AZW182="End of period",AZW190="Revenue")),TRUE,FALSE)</f>
        <v>0</v>
      </c>
      <c r="AZX183" s="201" t="b">
        <f>IF(OR(AND('Validation summary'!$B$2="2022-23",AZX182="In-period"),AND('Validation summary'!$B$2="2023-24",AZX182="In-period"),AND('Validation summary'!$B$2="2024-25",AZX182="In-period"),AND('Validation summary'!$B$2="2024-25",AZX182="End of period",AZX190="Revenue")),TRUE,FALSE)</f>
        <v>0</v>
      </c>
      <c r="AZY183" s="201" t="b">
        <f>IF(OR(AND('Validation summary'!$B$2="2022-23",AZY182="In-period"),AND('Validation summary'!$B$2="2023-24",AZY182="In-period"),AND('Validation summary'!$B$2="2024-25",AZY182="In-period"),AND('Validation summary'!$B$2="2024-25",AZY182="End of period",AZY190="Revenue")),TRUE,FALSE)</f>
        <v>0</v>
      </c>
      <c r="AZZ183" s="201" t="b">
        <f>IF(OR(AND('Validation summary'!$B$2="2022-23",AZZ182="In-period"),AND('Validation summary'!$B$2="2023-24",AZZ182="In-period"),AND('Validation summary'!$B$2="2024-25",AZZ182="In-period"),AND('Validation summary'!$B$2="2024-25",AZZ182="End of period",AZZ190="Revenue")),TRUE,FALSE)</f>
        <v>0</v>
      </c>
      <c r="BAA183" s="201" t="b">
        <f>IF(OR(AND('Validation summary'!$B$2="2022-23",BAA182="In-period"),AND('Validation summary'!$B$2="2023-24",BAA182="In-period"),AND('Validation summary'!$B$2="2024-25",BAA182="In-period"),AND('Validation summary'!$B$2="2024-25",BAA182="End of period",BAA190="Revenue")),TRUE,FALSE)</f>
        <v>0</v>
      </c>
      <c r="BAB183" s="201" t="b">
        <f>IF(OR(AND('Validation summary'!$B$2="2022-23",BAB182="In-period"),AND('Validation summary'!$B$2="2023-24",BAB182="In-period"),AND('Validation summary'!$B$2="2024-25",BAB182="In-period"),AND('Validation summary'!$B$2="2024-25",BAB182="End of period",BAB190="Revenue")),TRUE,FALSE)</f>
        <v>0</v>
      </c>
      <c r="BAC183" s="201" t="b">
        <f>IF(OR(AND('Validation summary'!$B$2="2022-23",BAC182="In-period"),AND('Validation summary'!$B$2="2023-24",BAC182="In-period"),AND('Validation summary'!$B$2="2024-25",BAC182="In-period"),AND('Validation summary'!$B$2="2024-25",BAC182="End of period",BAC190="Revenue")),TRUE,FALSE)</f>
        <v>0</v>
      </c>
      <c r="BAD183" s="201" t="b">
        <f>IF(OR(AND('Validation summary'!$B$2="2022-23",BAD182="In-period"),AND('Validation summary'!$B$2="2023-24",BAD182="In-period"),AND('Validation summary'!$B$2="2024-25",BAD182="In-period"),AND('Validation summary'!$B$2="2024-25",BAD182="End of period",BAD190="Revenue")),TRUE,FALSE)</f>
        <v>0</v>
      </c>
      <c r="BAE183" s="201" t="b">
        <f>IF(OR(AND('Validation summary'!$B$2="2022-23",BAE182="In-period"),AND('Validation summary'!$B$2="2023-24",BAE182="In-period"),AND('Validation summary'!$B$2="2024-25",BAE182="In-period"),AND('Validation summary'!$B$2="2024-25",BAE182="End of period",BAE190="Revenue")),TRUE,FALSE)</f>
        <v>0</v>
      </c>
      <c r="BAF183" s="201" t="b">
        <f>IF(OR(AND('Validation summary'!$B$2="2022-23",BAF182="In-period"),AND('Validation summary'!$B$2="2023-24",BAF182="In-period"),AND('Validation summary'!$B$2="2024-25",BAF182="In-period"),AND('Validation summary'!$B$2="2024-25",BAF182="End of period",BAF190="Revenue")),TRUE,FALSE)</f>
        <v>0</v>
      </c>
      <c r="BAG183" s="201" t="b">
        <f>IF(OR(AND('Validation summary'!$B$2="2022-23",BAG182="In-period"),AND('Validation summary'!$B$2="2023-24",BAG182="In-period"),AND('Validation summary'!$B$2="2024-25",BAG182="In-period"),AND('Validation summary'!$B$2="2024-25",BAG182="End of period",BAG190="Revenue")),TRUE,FALSE)</f>
        <v>0</v>
      </c>
      <c r="BAH183" s="201" t="b">
        <f>IF(OR(AND('Validation summary'!$B$2="2022-23",BAH182="In-period"),AND('Validation summary'!$B$2="2023-24",BAH182="In-period"),AND('Validation summary'!$B$2="2024-25",BAH182="In-period"),AND('Validation summary'!$B$2="2024-25",BAH182="End of period",BAH190="Revenue")),TRUE,FALSE)</f>
        <v>0</v>
      </c>
      <c r="BAI183" s="201" t="b">
        <f>IF(OR(AND('Validation summary'!$B$2="2022-23",BAI182="In-period"),AND('Validation summary'!$B$2="2023-24",BAI182="In-period"),AND('Validation summary'!$B$2="2024-25",BAI182="In-period"),AND('Validation summary'!$B$2="2024-25",BAI182="End of period",BAI190="Revenue")),TRUE,FALSE)</f>
        <v>0</v>
      </c>
      <c r="BAJ183" s="201" t="b">
        <f>IF(OR(AND('Validation summary'!$B$2="2022-23",BAJ182="In-period"),AND('Validation summary'!$B$2="2023-24",BAJ182="In-period"),AND('Validation summary'!$B$2="2024-25",BAJ182="In-period"),AND('Validation summary'!$B$2="2024-25",BAJ182="End of period",BAJ190="Revenue")),TRUE,FALSE)</f>
        <v>0</v>
      </c>
      <c r="BAK183" s="201" t="b">
        <f>IF(OR(AND('Validation summary'!$B$2="2022-23",BAK182="In-period"),AND('Validation summary'!$B$2="2023-24",BAK182="In-period"),AND('Validation summary'!$B$2="2024-25",BAK182="In-period"),AND('Validation summary'!$B$2="2024-25",BAK182="End of period",BAK190="Revenue")),TRUE,FALSE)</f>
        <v>0</v>
      </c>
      <c r="BAL183" s="201" t="b">
        <f>IF(OR(AND('Validation summary'!$B$2="2022-23",BAL182="In-period"),AND('Validation summary'!$B$2="2023-24",BAL182="In-period"),AND('Validation summary'!$B$2="2024-25",BAL182="In-period"),AND('Validation summary'!$B$2="2024-25",BAL182="End of period",BAL190="Revenue")),TRUE,FALSE)</f>
        <v>0</v>
      </c>
      <c r="BAM183" s="201" t="b">
        <f>IF(OR(AND('Validation summary'!$B$2="2022-23",BAM182="In-period"),AND('Validation summary'!$B$2="2023-24",BAM182="In-period"),AND('Validation summary'!$B$2="2024-25",BAM182="In-period"),AND('Validation summary'!$B$2="2024-25",BAM182="End of period",BAM190="Revenue")),TRUE,FALSE)</f>
        <v>0</v>
      </c>
      <c r="BAN183" s="201" t="b">
        <f>IF(OR(AND('Validation summary'!$B$2="2022-23",BAN182="In-period"),AND('Validation summary'!$B$2="2023-24",BAN182="In-period"),AND('Validation summary'!$B$2="2024-25",BAN182="In-period"),AND('Validation summary'!$B$2="2024-25",BAN182="End of period",BAN190="Revenue")),TRUE,FALSE)</f>
        <v>0</v>
      </c>
      <c r="BAO183" s="201" t="b">
        <f>IF(OR(AND('Validation summary'!$B$2="2022-23",BAO182="In-period"),AND('Validation summary'!$B$2="2023-24",BAO182="In-period"),AND('Validation summary'!$B$2="2024-25",BAO182="In-period"),AND('Validation summary'!$B$2="2024-25",BAO182="End of period",BAO190="Revenue")),TRUE,FALSE)</f>
        <v>0</v>
      </c>
      <c r="BAP183" s="201" t="b">
        <f>IF(OR(AND('Validation summary'!$B$2="2022-23",BAP182="In-period"),AND('Validation summary'!$B$2="2023-24",BAP182="In-period"),AND('Validation summary'!$B$2="2024-25",BAP182="In-period"),AND('Validation summary'!$B$2="2024-25",BAP182="End of period",BAP190="Revenue")),TRUE,FALSE)</f>
        <v>0</v>
      </c>
      <c r="BAQ183" s="201" t="b">
        <f>IF(OR(AND('Validation summary'!$B$2="2022-23",BAQ182="In-period"),AND('Validation summary'!$B$2="2023-24",BAQ182="In-period"),AND('Validation summary'!$B$2="2024-25",BAQ182="In-period"),AND('Validation summary'!$B$2="2024-25",BAQ182="End of period",BAQ190="Revenue")),TRUE,FALSE)</f>
        <v>0</v>
      </c>
      <c r="BAR183" s="201" t="b">
        <f>IF(OR(AND('Validation summary'!$B$2="2022-23",BAR182="In-period"),AND('Validation summary'!$B$2="2023-24",BAR182="In-period"),AND('Validation summary'!$B$2="2024-25",BAR182="In-period"),AND('Validation summary'!$B$2="2024-25",BAR182="End of period",BAR190="Revenue")),TRUE,FALSE)</f>
        <v>0</v>
      </c>
      <c r="BAS183" s="201" t="b">
        <f>IF(OR(AND('Validation summary'!$B$2="2022-23",BAS182="In-period"),AND('Validation summary'!$B$2="2023-24",BAS182="In-period"),AND('Validation summary'!$B$2="2024-25",BAS182="In-period"),AND('Validation summary'!$B$2="2024-25",BAS182="End of period",BAS190="Revenue")),TRUE,FALSE)</f>
        <v>0</v>
      </c>
      <c r="BAT183" s="201" t="b">
        <f>IF(OR(AND('Validation summary'!$B$2="2022-23",BAT182="In-period"),AND('Validation summary'!$B$2="2023-24",BAT182="In-period"),AND('Validation summary'!$B$2="2024-25",BAT182="In-period"),AND('Validation summary'!$B$2="2024-25",BAT182="End of period",BAT190="Revenue")),TRUE,FALSE)</f>
        <v>0</v>
      </c>
      <c r="BAU183" s="201" t="b">
        <f>IF(OR(AND('Validation summary'!$B$2="2022-23",BAU182="In-period"),AND('Validation summary'!$B$2="2023-24",BAU182="In-period"),AND('Validation summary'!$B$2="2024-25",BAU182="In-period"),AND('Validation summary'!$B$2="2024-25",BAU182="End of period",BAU190="Revenue")),TRUE,FALSE)</f>
        <v>0</v>
      </c>
      <c r="BAV183" s="201" t="b">
        <f>IF(OR(AND('Validation summary'!$B$2="2022-23",BAV182="In-period"),AND('Validation summary'!$B$2="2023-24",BAV182="In-period"),AND('Validation summary'!$B$2="2024-25",BAV182="In-period"),AND('Validation summary'!$B$2="2024-25",BAV182="End of period",BAV190="Revenue")),TRUE,FALSE)</f>
        <v>0</v>
      </c>
      <c r="BAW183" s="201" t="b">
        <f>IF(OR(AND('Validation summary'!$B$2="2022-23",BAW182="In-period"),AND('Validation summary'!$B$2="2023-24",BAW182="In-period"),AND('Validation summary'!$B$2="2024-25",BAW182="In-period"),AND('Validation summary'!$B$2="2024-25",BAW182="End of period",BAW190="Revenue")),TRUE,FALSE)</f>
        <v>0</v>
      </c>
      <c r="BAX183" s="201" t="b">
        <f>IF(OR(AND('Validation summary'!$B$2="2022-23",BAX182="In-period"),AND('Validation summary'!$B$2="2023-24",BAX182="In-period"),AND('Validation summary'!$B$2="2024-25",BAX182="In-period"),AND('Validation summary'!$B$2="2024-25",BAX182="End of period",BAX190="Revenue")),TRUE,FALSE)</f>
        <v>0</v>
      </c>
      <c r="BAY183" s="201" t="b">
        <f>IF(OR(AND('Validation summary'!$B$2="2022-23",BAY182="In-period"),AND('Validation summary'!$B$2="2023-24",BAY182="In-period"),AND('Validation summary'!$B$2="2024-25",BAY182="In-period"),AND('Validation summary'!$B$2="2024-25",BAY182="End of period",BAY190="Revenue")),TRUE,FALSE)</f>
        <v>0</v>
      </c>
      <c r="BAZ183" s="201" t="b">
        <f>IF(OR(AND('Validation summary'!$B$2="2022-23",BAZ182="In-period"),AND('Validation summary'!$B$2="2023-24",BAZ182="In-period"),AND('Validation summary'!$B$2="2024-25",BAZ182="In-period"),AND('Validation summary'!$B$2="2024-25",BAZ182="End of period",BAZ190="Revenue")),TRUE,FALSE)</f>
        <v>0</v>
      </c>
      <c r="BBA183" s="201" t="b">
        <f>IF(OR(AND('Validation summary'!$B$2="2022-23",BBA182="In-period"),AND('Validation summary'!$B$2="2023-24",BBA182="In-period"),AND('Validation summary'!$B$2="2024-25",BBA182="In-period"),AND('Validation summary'!$B$2="2024-25",BBA182="End of period",BBA190="Revenue")),TRUE,FALSE)</f>
        <v>0</v>
      </c>
      <c r="BBB183" s="201" t="b">
        <f>IF(OR(AND('Validation summary'!$B$2="2022-23",BBB182="In-period"),AND('Validation summary'!$B$2="2023-24",BBB182="In-period"),AND('Validation summary'!$B$2="2024-25",BBB182="In-period"),AND('Validation summary'!$B$2="2024-25",BBB182="End of period",BBB190="Revenue")),TRUE,FALSE)</f>
        <v>0</v>
      </c>
      <c r="BBC183" s="201" t="b">
        <f>IF(OR(AND('Validation summary'!$B$2="2022-23",BBC182="In-period"),AND('Validation summary'!$B$2="2023-24",BBC182="In-period"),AND('Validation summary'!$B$2="2024-25",BBC182="In-period"),AND('Validation summary'!$B$2="2024-25",BBC182="End of period",BBC190="Revenue")),TRUE,FALSE)</f>
        <v>0</v>
      </c>
      <c r="BBD183" s="201" t="b">
        <f>IF(OR(AND('Validation summary'!$B$2="2022-23",BBD182="In-period"),AND('Validation summary'!$B$2="2023-24",BBD182="In-period"),AND('Validation summary'!$B$2="2024-25",BBD182="In-period"),AND('Validation summary'!$B$2="2024-25",BBD182="End of period",BBD190="Revenue")),TRUE,FALSE)</f>
        <v>0</v>
      </c>
      <c r="BBE183" s="201" t="b">
        <f>IF(OR(AND('Validation summary'!$B$2="2022-23",BBE182="In-period"),AND('Validation summary'!$B$2="2023-24",BBE182="In-period"),AND('Validation summary'!$B$2="2024-25",BBE182="In-period"),AND('Validation summary'!$B$2="2024-25",BBE182="End of period",BBE190="Revenue")),TRUE,FALSE)</f>
        <v>0</v>
      </c>
      <c r="BBF183" s="201" t="b">
        <f>IF(OR(AND('Validation summary'!$B$2="2022-23",BBF182="In-period"),AND('Validation summary'!$B$2="2023-24",BBF182="In-period"),AND('Validation summary'!$B$2="2024-25",BBF182="In-period"),AND('Validation summary'!$B$2="2024-25",BBF182="End of period",BBF190="Revenue")),TRUE,FALSE)</f>
        <v>0</v>
      </c>
      <c r="BBG183" s="201" t="b">
        <f>IF(OR(AND('Validation summary'!$B$2="2022-23",BBG182="In-period"),AND('Validation summary'!$B$2="2023-24",BBG182="In-period"),AND('Validation summary'!$B$2="2024-25",BBG182="In-period"),AND('Validation summary'!$B$2="2024-25",BBG182="End of period",BBG190="Revenue")),TRUE,FALSE)</f>
        <v>0</v>
      </c>
      <c r="BBH183" s="201" t="b">
        <f>IF(OR(AND('Validation summary'!$B$2="2022-23",BBH182="In-period"),AND('Validation summary'!$B$2="2023-24",BBH182="In-period"),AND('Validation summary'!$B$2="2024-25",BBH182="In-period"),AND('Validation summary'!$B$2="2024-25",BBH182="End of period",BBH190="Revenue")),TRUE,FALSE)</f>
        <v>0</v>
      </c>
      <c r="BBI183" s="201" t="b">
        <f>IF(OR(AND('Validation summary'!$B$2="2022-23",BBI182="In-period"),AND('Validation summary'!$B$2="2023-24",BBI182="In-period"),AND('Validation summary'!$B$2="2024-25",BBI182="In-period"),AND('Validation summary'!$B$2="2024-25",BBI182="End of period",BBI190="Revenue")),TRUE,FALSE)</f>
        <v>0</v>
      </c>
      <c r="BBJ183" s="201" t="b">
        <f>IF(OR(AND('Validation summary'!$B$2="2022-23",BBJ182="In-period"),AND('Validation summary'!$B$2="2023-24",BBJ182="In-period"),AND('Validation summary'!$B$2="2024-25",BBJ182="In-period"),AND('Validation summary'!$B$2="2024-25",BBJ182="End of period",BBJ190="Revenue")),TRUE,FALSE)</f>
        <v>0</v>
      </c>
      <c r="BBK183" s="201" t="b">
        <f>IF(OR(AND('Validation summary'!$B$2="2022-23",BBK182="In-period"),AND('Validation summary'!$B$2="2023-24",BBK182="In-period"),AND('Validation summary'!$B$2="2024-25",BBK182="In-period"),AND('Validation summary'!$B$2="2024-25",BBK182="End of period",BBK190="Revenue")),TRUE,FALSE)</f>
        <v>0</v>
      </c>
      <c r="BBL183" s="201" t="b">
        <f>IF(OR(AND('Validation summary'!$B$2="2022-23",BBL182="In-period"),AND('Validation summary'!$B$2="2023-24",BBL182="In-period"),AND('Validation summary'!$B$2="2024-25",BBL182="In-period"),AND('Validation summary'!$B$2="2024-25",BBL182="End of period",BBL190="Revenue")),TRUE,FALSE)</f>
        <v>0</v>
      </c>
      <c r="BBM183" s="201" t="b">
        <f>IF(OR(AND('Validation summary'!$B$2="2022-23",BBM182="In-period"),AND('Validation summary'!$B$2="2023-24",BBM182="In-period"),AND('Validation summary'!$B$2="2024-25",BBM182="In-period"),AND('Validation summary'!$B$2="2024-25",BBM182="End of period",BBM190="Revenue")),TRUE,FALSE)</f>
        <v>0</v>
      </c>
      <c r="BBN183" s="201" t="b">
        <f>IF(OR(AND('Validation summary'!$B$2="2022-23",BBN182="In-period"),AND('Validation summary'!$B$2="2023-24",BBN182="In-period"),AND('Validation summary'!$B$2="2024-25",BBN182="In-period"),AND('Validation summary'!$B$2="2024-25",BBN182="End of period",BBN190="Revenue")),TRUE,FALSE)</f>
        <v>0</v>
      </c>
      <c r="BBO183" s="201" t="b">
        <f>IF(OR(AND('Validation summary'!$B$2="2022-23",BBO182="In-period"),AND('Validation summary'!$B$2="2023-24",BBO182="In-period"),AND('Validation summary'!$B$2="2024-25",BBO182="In-period"),AND('Validation summary'!$B$2="2024-25",BBO182="End of period",BBO190="Revenue")),TRUE,FALSE)</f>
        <v>0</v>
      </c>
      <c r="BBP183" s="201" t="b">
        <f>IF(OR(AND('Validation summary'!$B$2="2022-23",BBP182="In-period"),AND('Validation summary'!$B$2="2023-24",BBP182="In-period"),AND('Validation summary'!$B$2="2024-25",BBP182="In-period"),AND('Validation summary'!$B$2="2024-25",BBP182="End of period",BBP190="Revenue")),TRUE,FALSE)</f>
        <v>0</v>
      </c>
      <c r="BBQ183" s="201" t="b">
        <f>IF(OR(AND('Validation summary'!$B$2="2022-23",BBQ182="In-period"),AND('Validation summary'!$B$2="2023-24",BBQ182="In-period"),AND('Validation summary'!$B$2="2024-25",BBQ182="In-period"),AND('Validation summary'!$B$2="2024-25",BBQ182="End of period",BBQ190="Revenue")),TRUE,FALSE)</f>
        <v>0</v>
      </c>
      <c r="BBR183" s="201" t="b">
        <f>IF(OR(AND('Validation summary'!$B$2="2022-23",BBR182="In-period"),AND('Validation summary'!$B$2="2023-24",BBR182="In-period"),AND('Validation summary'!$B$2="2024-25",BBR182="In-period"),AND('Validation summary'!$B$2="2024-25",BBR182="End of period",BBR190="Revenue")),TRUE,FALSE)</f>
        <v>0</v>
      </c>
      <c r="BBS183" s="201" t="b">
        <f>IF(OR(AND('Validation summary'!$B$2="2022-23",BBS182="In-period"),AND('Validation summary'!$B$2="2023-24",BBS182="In-period"),AND('Validation summary'!$B$2="2024-25",BBS182="In-period"),AND('Validation summary'!$B$2="2024-25",BBS182="End of period",BBS190="Revenue")),TRUE,FALSE)</f>
        <v>0</v>
      </c>
      <c r="BBT183" s="201" t="b">
        <f>IF(OR(AND('Validation summary'!$B$2="2022-23",BBT182="In-period"),AND('Validation summary'!$B$2="2023-24",BBT182="In-period"),AND('Validation summary'!$B$2="2024-25",BBT182="In-period"),AND('Validation summary'!$B$2="2024-25",BBT182="End of period",BBT190="Revenue")),TRUE,FALSE)</f>
        <v>0</v>
      </c>
      <c r="BBU183" s="201" t="b">
        <f>IF(OR(AND('Validation summary'!$B$2="2022-23",BBU182="In-period"),AND('Validation summary'!$B$2="2023-24",BBU182="In-period"),AND('Validation summary'!$B$2="2024-25",BBU182="In-period"),AND('Validation summary'!$B$2="2024-25",BBU182="End of period",BBU190="Revenue")),TRUE,FALSE)</f>
        <v>0</v>
      </c>
      <c r="BBV183" s="201" t="b">
        <f>IF(OR(AND('Validation summary'!$B$2="2022-23",BBV182="In-period"),AND('Validation summary'!$B$2="2023-24",BBV182="In-period"),AND('Validation summary'!$B$2="2024-25",BBV182="In-period"),AND('Validation summary'!$B$2="2024-25",BBV182="End of period",BBV190="Revenue")),TRUE,FALSE)</f>
        <v>0</v>
      </c>
      <c r="BBW183" s="201" t="b">
        <f>IF(OR(AND('Validation summary'!$B$2="2022-23",BBW182="In-period"),AND('Validation summary'!$B$2="2023-24",BBW182="In-period"),AND('Validation summary'!$B$2="2024-25",BBW182="In-period"),AND('Validation summary'!$B$2="2024-25",BBW182="End of period",BBW190="Revenue")),TRUE,FALSE)</f>
        <v>0</v>
      </c>
      <c r="BBX183" s="201" t="b">
        <f>IF(OR(AND('Validation summary'!$B$2="2022-23",BBX182="In-period"),AND('Validation summary'!$B$2="2023-24",BBX182="In-period"),AND('Validation summary'!$B$2="2024-25",BBX182="In-period"),AND('Validation summary'!$B$2="2024-25",BBX182="End of period",BBX190="Revenue")),TRUE,FALSE)</f>
        <v>0</v>
      </c>
      <c r="BBY183" s="201" t="b">
        <f>IF(OR(AND('Validation summary'!$B$2="2022-23",BBY182="In-period"),AND('Validation summary'!$B$2="2023-24",BBY182="In-period"),AND('Validation summary'!$B$2="2024-25",BBY182="In-period"),AND('Validation summary'!$B$2="2024-25",BBY182="End of period",BBY190="Revenue")),TRUE,FALSE)</f>
        <v>0</v>
      </c>
      <c r="BBZ183" s="201" t="b">
        <f>IF(OR(AND('Validation summary'!$B$2="2022-23",BBZ182="In-period"),AND('Validation summary'!$B$2="2023-24",BBZ182="In-period"),AND('Validation summary'!$B$2="2024-25",BBZ182="In-period"),AND('Validation summary'!$B$2="2024-25",BBZ182="End of period",BBZ190="Revenue")),TRUE,FALSE)</f>
        <v>0</v>
      </c>
      <c r="BCA183" s="201" t="b">
        <f>IF(OR(AND('Validation summary'!$B$2="2022-23",BCA182="In-period"),AND('Validation summary'!$B$2="2023-24",BCA182="In-period"),AND('Validation summary'!$B$2="2024-25",BCA182="In-period"),AND('Validation summary'!$B$2="2024-25",BCA182="End of period",BCA190="Revenue")),TRUE,FALSE)</f>
        <v>0</v>
      </c>
      <c r="BCB183" s="201" t="b">
        <f>IF(OR(AND('Validation summary'!$B$2="2022-23",BCB182="In-period"),AND('Validation summary'!$B$2="2023-24",BCB182="In-period"),AND('Validation summary'!$B$2="2024-25",BCB182="In-period"),AND('Validation summary'!$B$2="2024-25",BCB182="End of period",BCB190="Revenue")),TRUE,FALSE)</f>
        <v>0</v>
      </c>
      <c r="BCC183" s="201" t="b">
        <f>IF(OR(AND('Validation summary'!$B$2="2022-23",BCC182="In-period"),AND('Validation summary'!$B$2="2023-24",BCC182="In-period"),AND('Validation summary'!$B$2="2024-25",BCC182="In-period"),AND('Validation summary'!$B$2="2024-25",BCC182="End of period",BCC190="Revenue")),TRUE,FALSE)</f>
        <v>0</v>
      </c>
      <c r="BCD183" s="201" t="b">
        <f>IF(OR(AND('Validation summary'!$B$2="2022-23",BCD182="In-period"),AND('Validation summary'!$B$2="2023-24",BCD182="In-period"),AND('Validation summary'!$B$2="2024-25",BCD182="In-period"),AND('Validation summary'!$B$2="2024-25",BCD182="End of period",BCD190="Revenue")),TRUE,FALSE)</f>
        <v>0</v>
      </c>
      <c r="BCE183" s="201" t="b">
        <f>IF(OR(AND('Validation summary'!$B$2="2022-23",BCE182="In-period"),AND('Validation summary'!$B$2="2023-24",BCE182="In-period"),AND('Validation summary'!$B$2="2024-25",BCE182="In-period"),AND('Validation summary'!$B$2="2024-25",BCE182="End of period",BCE190="Revenue")),TRUE,FALSE)</f>
        <v>0</v>
      </c>
      <c r="BCF183" s="201" t="b">
        <f>IF(OR(AND('Validation summary'!$B$2="2022-23",BCF182="In-period"),AND('Validation summary'!$B$2="2023-24",BCF182="In-period"),AND('Validation summary'!$B$2="2024-25",BCF182="In-period"),AND('Validation summary'!$B$2="2024-25",BCF182="End of period",BCF190="Revenue")),TRUE,FALSE)</f>
        <v>0</v>
      </c>
      <c r="BCG183" s="201" t="b">
        <f>IF(OR(AND('Validation summary'!$B$2="2022-23",BCG182="In-period"),AND('Validation summary'!$B$2="2023-24",BCG182="In-period"),AND('Validation summary'!$B$2="2024-25",BCG182="In-period"),AND('Validation summary'!$B$2="2024-25",BCG182="End of period",BCG190="Revenue")),TRUE,FALSE)</f>
        <v>0</v>
      </c>
      <c r="BCH183" s="201" t="b">
        <f>IF(OR(AND('Validation summary'!$B$2="2022-23",BCH182="In-period"),AND('Validation summary'!$B$2="2023-24",BCH182="In-period"),AND('Validation summary'!$B$2="2024-25",BCH182="In-period"),AND('Validation summary'!$B$2="2024-25",BCH182="End of period",BCH190="Revenue")),TRUE,FALSE)</f>
        <v>0</v>
      </c>
      <c r="BCI183" s="201" t="b">
        <f>IF(OR(AND('Validation summary'!$B$2="2022-23",BCI182="In-period"),AND('Validation summary'!$B$2="2023-24",BCI182="In-period"),AND('Validation summary'!$B$2="2024-25",BCI182="In-period"),AND('Validation summary'!$B$2="2024-25",BCI182="End of period",BCI190="Revenue")),TRUE,FALSE)</f>
        <v>0</v>
      </c>
      <c r="BCJ183" s="201" t="b">
        <f>IF(OR(AND('Validation summary'!$B$2="2022-23",BCJ182="In-period"),AND('Validation summary'!$B$2="2023-24",BCJ182="In-period"),AND('Validation summary'!$B$2="2024-25",BCJ182="In-period"),AND('Validation summary'!$B$2="2024-25",BCJ182="End of period",BCJ190="Revenue")),TRUE,FALSE)</f>
        <v>0</v>
      </c>
      <c r="BCK183" s="201" t="b">
        <f>IF(OR(AND('Validation summary'!$B$2="2022-23",BCK182="In-period"),AND('Validation summary'!$B$2="2023-24",BCK182="In-period"),AND('Validation summary'!$B$2="2024-25",BCK182="In-period"),AND('Validation summary'!$B$2="2024-25",BCK182="End of period",BCK190="Revenue")),TRUE,FALSE)</f>
        <v>0</v>
      </c>
      <c r="BCL183" s="201" t="b">
        <f>IF(OR(AND('Validation summary'!$B$2="2022-23",BCL182="In-period"),AND('Validation summary'!$B$2="2023-24",BCL182="In-period"),AND('Validation summary'!$B$2="2024-25",BCL182="In-period"),AND('Validation summary'!$B$2="2024-25",BCL182="End of period",BCL190="Revenue")),TRUE,FALSE)</f>
        <v>0</v>
      </c>
      <c r="BCM183" s="201" t="b">
        <f>IF(OR(AND('Validation summary'!$B$2="2022-23",BCM182="In-period"),AND('Validation summary'!$B$2="2023-24",BCM182="In-period"),AND('Validation summary'!$B$2="2024-25",BCM182="In-period"),AND('Validation summary'!$B$2="2024-25",BCM182="End of period",BCM190="Revenue")),TRUE,FALSE)</f>
        <v>0</v>
      </c>
      <c r="BCN183" s="201" t="b">
        <f>IF(OR(AND('Validation summary'!$B$2="2022-23",BCN182="In-period"),AND('Validation summary'!$B$2="2023-24",BCN182="In-period"),AND('Validation summary'!$B$2="2024-25",BCN182="In-period"),AND('Validation summary'!$B$2="2024-25",BCN182="End of period",BCN190="Revenue")),TRUE,FALSE)</f>
        <v>0</v>
      </c>
      <c r="BCO183" s="201" t="b">
        <f>IF(OR(AND('Validation summary'!$B$2="2022-23",BCO182="In-period"),AND('Validation summary'!$B$2="2023-24",BCO182="In-period"),AND('Validation summary'!$B$2="2024-25",BCO182="In-period"),AND('Validation summary'!$B$2="2024-25",BCO182="End of period",BCO190="Revenue")),TRUE,FALSE)</f>
        <v>0</v>
      </c>
      <c r="BCP183" s="201" t="b">
        <f>IF(OR(AND('Validation summary'!$B$2="2022-23",BCP182="In-period"),AND('Validation summary'!$B$2="2023-24",BCP182="In-period"),AND('Validation summary'!$B$2="2024-25",BCP182="In-period"),AND('Validation summary'!$B$2="2024-25",BCP182="End of period",BCP190="Revenue")),TRUE,FALSE)</f>
        <v>0</v>
      </c>
      <c r="BCQ183" s="201" t="b">
        <f>IF(OR(AND('Validation summary'!$B$2="2022-23",BCQ182="In-period"),AND('Validation summary'!$B$2="2023-24",BCQ182="In-period"),AND('Validation summary'!$B$2="2024-25",BCQ182="In-period"),AND('Validation summary'!$B$2="2024-25",BCQ182="End of period",BCQ190="Revenue")),TRUE,FALSE)</f>
        <v>0</v>
      </c>
      <c r="BCR183" s="201" t="b">
        <f>IF(OR(AND('Validation summary'!$B$2="2022-23",BCR182="In-period"),AND('Validation summary'!$B$2="2023-24",BCR182="In-period"),AND('Validation summary'!$B$2="2024-25",BCR182="In-period"),AND('Validation summary'!$B$2="2024-25",BCR182="End of period",BCR190="Revenue")),TRUE,FALSE)</f>
        <v>0</v>
      </c>
      <c r="BCS183" s="201" t="b">
        <f>IF(OR(AND('Validation summary'!$B$2="2022-23",BCS182="In-period"),AND('Validation summary'!$B$2="2023-24",BCS182="In-period"),AND('Validation summary'!$B$2="2024-25",BCS182="In-period"),AND('Validation summary'!$B$2="2024-25",BCS182="End of period",BCS190="Revenue")),TRUE,FALSE)</f>
        <v>0</v>
      </c>
      <c r="BCT183" s="201" t="b">
        <f>IF(OR(AND('Validation summary'!$B$2="2022-23",BCT182="In-period"),AND('Validation summary'!$B$2="2023-24",BCT182="In-period"),AND('Validation summary'!$B$2="2024-25",BCT182="In-period"),AND('Validation summary'!$B$2="2024-25",BCT182="End of period",BCT190="Revenue")),TRUE,FALSE)</f>
        <v>0</v>
      </c>
      <c r="BCU183" s="201" t="b">
        <f>IF(OR(AND('Validation summary'!$B$2="2022-23",BCU182="In-period"),AND('Validation summary'!$B$2="2023-24",BCU182="In-period"),AND('Validation summary'!$B$2="2024-25",BCU182="In-period"),AND('Validation summary'!$B$2="2024-25",BCU182="End of period",BCU190="Revenue")),TRUE,FALSE)</f>
        <v>0</v>
      </c>
      <c r="BCV183" s="201" t="b">
        <f>IF(OR(AND('Validation summary'!$B$2="2022-23",BCV182="In-period"),AND('Validation summary'!$B$2="2023-24",BCV182="In-period"),AND('Validation summary'!$B$2="2024-25",BCV182="In-period"),AND('Validation summary'!$B$2="2024-25",BCV182="End of period",BCV190="Revenue")),TRUE,FALSE)</f>
        <v>0</v>
      </c>
      <c r="BCW183" s="201" t="b">
        <f>IF(OR(AND('Validation summary'!$B$2="2022-23",BCW182="In-period"),AND('Validation summary'!$B$2="2023-24",BCW182="In-period"),AND('Validation summary'!$B$2="2024-25",BCW182="In-period"),AND('Validation summary'!$B$2="2024-25",BCW182="End of period",BCW190="Revenue")),TRUE,FALSE)</f>
        <v>0</v>
      </c>
      <c r="BCX183" s="201" t="b">
        <f>IF(OR(AND('Validation summary'!$B$2="2022-23",BCX182="In-period"),AND('Validation summary'!$B$2="2023-24",BCX182="In-period"),AND('Validation summary'!$B$2="2024-25",BCX182="In-period"),AND('Validation summary'!$B$2="2024-25",BCX182="End of period",BCX190="Revenue")),TRUE,FALSE)</f>
        <v>0</v>
      </c>
      <c r="BCY183" s="201" t="b">
        <f>IF(OR(AND('Validation summary'!$B$2="2022-23",BCY182="In-period"),AND('Validation summary'!$B$2="2023-24",BCY182="In-period"),AND('Validation summary'!$B$2="2024-25",BCY182="In-period"),AND('Validation summary'!$B$2="2024-25",BCY182="End of period",BCY190="Revenue")),TRUE,FALSE)</f>
        <v>0</v>
      </c>
      <c r="BCZ183" s="201" t="b">
        <f>IF(OR(AND('Validation summary'!$B$2="2022-23",BCZ182="In-period"),AND('Validation summary'!$B$2="2023-24",BCZ182="In-period"),AND('Validation summary'!$B$2="2024-25",BCZ182="In-period"),AND('Validation summary'!$B$2="2024-25",BCZ182="End of period",BCZ190="Revenue")),TRUE,FALSE)</f>
        <v>0</v>
      </c>
      <c r="BDA183" s="201" t="b">
        <f>IF(OR(AND('Validation summary'!$B$2="2022-23",BDA182="In-period"),AND('Validation summary'!$B$2="2023-24",BDA182="In-period"),AND('Validation summary'!$B$2="2024-25",BDA182="In-period"),AND('Validation summary'!$B$2="2024-25",BDA182="End of period",BDA190="Revenue")),TRUE,FALSE)</f>
        <v>0</v>
      </c>
      <c r="BDB183" s="201" t="b">
        <f>IF(OR(AND('Validation summary'!$B$2="2022-23",BDB182="In-period"),AND('Validation summary'!$B$2="2023-24",BDB182="In-period"),AND('Validation summary'!$B$2="2024-25",BDB182="In-period"),AND('Validation summary'!$B$2="2024-25",BDB182="End of period",BDB190="Revenue")),TRUE,FALSE)</f>
        <v>0</v>
      </c>
      <c r="BDC183" s="201" t="b">
        <f>IF(OR(AND('Validation summary'!$B$2="2022-23",BDC182="In-period"),AND('Validation summary'!$B$2="2023-24",BDC182="In-period"),AND('Validation summary'!$B$2="2024-25",BDC182="In-period"),AND('Validation summary'!$B$2="2024-25",BDC182="End of period",BDC190="Revenue")),TRUE,FALSE)</f>
        <v>0</v>
      </c>
      <c r="BDD183" s="201" t="b">
        <f>IF(OR(AND('Validation summary'!$B$2="2022-23",BDD182="In-period"),AND('Validation summary'!$B$2="2023-24",BDD182="In-period"),AND('Validation summary'!$B$2="2024-25",BDD182="In-period"),AND('Validation summary'!$B$2="2024-25",BDD182="End of period",BDD190="Revenue")),TRUE,FALSE)</f>
        <v>0</v>
      </c>
      <c r="BDE183" s="201" t="b">
        <f>IF(OR(AND('Validation summary'!$B$2="2022-23",BDE182="In-period"),AND('Validation summary'!$B$2="2023-24",BDE182="In-period"),AND('Validation summary'!$B$2="2024-25",BDE182="In-period"),AND('Validation summary'!$B$2="2024-25",BDE182="End of period",BDE190="Revenue")),TRUE,FALSE)</f>
        <v>0</v>
      </c>
      <c r="BDF183" s="201" t="b">
        <f>IF(OR(AND('Validation summary'!$B$2="2022-23",BDF182="In-period"),AND('Validation summary'!$B$2="2023-24",BDF182="In-period"),AND('Validation summary'!$B$2="2024-25",BDF182="In-period"),AND('Validation summary'!$B$2="2024-25",BDF182="End of period",BDF190="Revenue")),TRUE,FALSE)</f>
        <v>0</v>
      </c>
      <c r="BDG183" s="201" t="b">
        <f>IF(OR(AND('Validation summary'!$B$2="2022-23",BDG182="In-period"),AND('Validation summary'!$B$2="2023-24",BDG182="In-period"),AND('Validation summary'!$B$2="2024-25",BDG182="In-period"),AND('Validation summary'!$B$2="2024-25",BDG182="End of period",BDG190="Revenue")),TRUE,FALSE)</f>
        <v>0</v>
      </c>
      <c r="BDH183" s="201" t="b">
        <f>IF(OR(AND('Validation summary'!$B$2="2022-23",BDH182="In-period"),AND('Validation summary'!$B$2="2023-24",BDH182="In-period"),AND('Validation summary'!$B$2="2024-25",BDH182="In-period"),AND('Validation summary'!$B$2="2024-25",BDH182="End of period",BDH190="Revenue")),TRUE,FALSE)</f>
        <v>0</v>
      </c>
      <c r="BDI183" s="201" t="b">
        <f>IF(OR(AND('Validation summary'!$B$2="2022-23",BDI182="In-period"),AND('Validation summary'!$B$2="2023-24",BDI182="In-period"),AND('Validation summary'!$B$2="2024-25",BDI182="In-period"),AND('Validation summary'!$B$2="2024-25",BDI182="End of period",BDI190="Revenue")),TRUE,FALSE)</f>
        <v>0</v>
      </c>
      <c r="BDJ183" s="201" t="b">
        <f>IF(OR(AND('Validation summary'!$B$2="2022-23",BDJ182="In-period"),AND('Validation summary'!$B$2="2023-24",BDJ182="In-period"),AND('Validation summary'!$B$2="2024-25",BDJ182="In-period"),AND('Validation summary'!$B$2="2024-25",BDJ182="End of period",BDJ190="Revenue")),TRUE,FALSE)</f>
        <v>0</v>
      </c>
      <c r="BDK183" s="201" t="b">
        <f>IF(OR(AND('Validation summary'!$B$2="2022-23",BDK182="In-period"),AND('Validation summary'!$B$2="2023-24",BDK182="In-period"),AND('Validation summary'!$B$2="2024-25",BDK182="In-period"),AND('Validation summary'!$B$2="2024-25",BDK182="End of period",BDK190="Revenue")),TRUE,FALSE)</f>
        <v>0</v>
      </c>
      <c r="BDL183" s="201" t="b">
        <f>IF(OR(AND('Validation summary'!$B$2="2022-23",BDL182="In-period"),AND('Validation summary'!$B$2="2023-24",BDL182="In-period"),AND('Validation summary'!$B$2="2024-25",BDL182="In-period"),AND('Validation summary'!$B$2="2024-25",BDL182="End of period",BDL190="Revenue")),TRUE,FALSE)</f>
        <v>0</v>
      </c>
      <c r="BDM183" s="201" t="b">
        <f>IF(OR(AND('Validation summary'!$B$2="2022-23",BDM182="In-period"),AND('Validation summary'!$B$2="2023-24",BDM182="In-period"),AND('Validation summary'!$B$2="2024-25",BDM182="In-period"),AND('Validation summary'!$B$2="2024-25",BDM182="End of period",BDM190="Revenue")),TRUE,FALSE)</f>
        <v>0</v>
      </c>
      <c r="BDN183" s="201" t="b">
        <f>IF(OR(AND('Validation summary'!$B$2="2022-23",BDN182="In-period"),AND('Validation summary'!$B$2="2023-24",BDN182="In-period"),AND('Validation summary'!$B$2="2024-25",BDN182="In-period"),AND('Validation summary'!$B$2="2024-25",BDN182="End of period",BDN190="Revenue")),TRUE,FALSE)</f>
        <v>0</v>
      </c>
      <c r="BDO183" s="201" t="b">
        <f>IF(OR(AND('Validation summary'!$B$2="2022-23",BDO182="In-period"),AND('Validation summary'!$B$2="2023-24",BDO182="In-period"),AND('Validation summary'!$B$2="2024-25",BDO182="In-period"),AND('Validation summary'!$B$2="2024-25",BDO182="End of period",BDO190="Revenue")),TRUE,FALSE)</f>
        <v>0</v>
      </c>
      <c r="BDP183" s="201" t="b">
        <f>IF(OR(AND('Validation summary'!$B$2="2022-23",BDP182="In-period"),AND('Validation summary'!$B$2="2023-24",BDP182="In-period"),AND('Validation summary'!$B$2="2024-25",BDP182="In-period"),AND('Validation summary'!$B$2="2024-25",BDP182="End of period",BDP190="Revenue")),TRUE,FALSE)</f>
        <v>0</v>
      </c>
      <c r="BDQ183" s="201" t="b">
        <f>IF(OR(AND('Validation summary'!$B$2="2022-23",BDQ182="In-period"),AND('Validation summary'!$B$2="2023-24",BDQ182="In-period"),AND('Validation summary'!$B$2="2024-25",BDQ182="In-period"),AND('Validation summary'!$B$2="2024-25",BDQ182="End of period",BDQ190="Revenue")),TRUE,FALSE)</f>
        <v>0</v>
      </c>
      <c r="BDR183" s="201" t="b">
        <f>IF(OR(AND('Validation summary'!$B$2="2022-23",BDR182="In-period"),AND('Validation summary'!$B$2="2023-24",BDR182="In-period"),AND('Validation summary'!$B$2="2024-25",BDR182="In-period"),AND('Validation summary'!$B$2="2024-25",BDR182="End of period",BDR190="Revenue")),TRUE,FALSE)</f>
        <v>0</v>
      </c>
      <c r="BDS183" s="201" t="b">
        <f>IF(OR(AND('Validation summary'!$B$2="2022-23",BDS182="In-period"),AND('Validation summary'!$B$2="2023-24",BDS182="In-period"),AND('Validation summary'!$B$2="2024-25",BDS182="In-period"),AND('Validation summary'!$B$2="2024-25",BDS182="End of period",BDS190="Revenue")),TRUE,FALSE)</f>
        <v>0</v>
      </c>
      <c r="BDT183" s="201" t="b">
        <f>IF(OR(AND('Validation summary'!$B$2="2022-23",BDT182="In-period"),AND('Validation summary'!$B$2="2023-24",BDT182="In-period"),AND('Validation summary'!$B$2="2024-25",BDT182="In-period"),AND('Validation summary'!$B$2="2024-25",BDT182="End of period",BDT190="Revenue")),TRUE,FALSE)</f>
        <v>0</v>
      </c>
      <c r="BDU183" s="201" t="b">
        <f>IF(OR(AND('Validation summary'!$B$2="2022-23",BDU182="In-period"),AND('Validation summary'!$B$2="2023-24",BDU182="In-period"),AND('Validation summary'!$B$2="2024-25",BDU182="In-period"),AND('Validation summary'!$B$2="2024-25",BDU182="End of period",BDU190="Revenue")),TRUE,FALSE)</f>
        <v>0</v>
      </c>
      <c r="BDV183" s="201" t="b">
        <f>IF(OR(AND('Validation summary'!$B$2="2022-23",BDV182="In-period"),AND('Validation summary'!$B$2="2023-24",BDV182="In-period"),AND('Validation summary'!$B$2="2024-25",BDV182="In-period"),AND('Validation summary'!$B$2="2024-25",BDV182="End of period",BDV190="Revenue")),TRUE,FALSE)</f>
        <v>0</v>
      </c>
      <c r="BDW183" s="201" t="b">
        <f>IF(OR(AND('Validation summary'!$B$2="2022-23",BDW182="In-period"),AND('Validation summary'!$B$2="2023-24",BDW182="In-period"),AND('Validation summary'!$B$2="2024-25",BDW182="In-period"),AND('Validation summary'!$B$2="2024-25",BDW182="End of period",BDW190="Revenue")),TRUE,FALSE)</f>
        <v>0</v>
      </c>
      <c r="BDX183" s="201" t="b">
        <f>IF(OR(AND('Validation summary'!$B$2="2022-23",BDX182="In-period"),AND('Validation summary'!$B$2="2023-24",BDX182="In-period"),AND('Validation summary'!$B$2="2024-25",BDX182="In-period"),AND('Validation summary'!$B$2="2024-25",BDX182="End of period",BDX190="Revenue")),TRUE,FALSE)</f>
        <v>0</v>
      </c>
      <c r="BDY183" s="201" t="b">
        <f>IF(OR(AND('Validation summary'!$B$2="2022-23",BDY182="In-period"),AND('Validation summary'!$B$2="2023-24",BDY182="In-period"),AND('Validation summary'!$B$2="2024-25",BDY182="In-period"),AND('Validation summary'!$B$2="2024-25",BDY182="End of period",BDY190="Revenue")),TRUE,FALSE)</f>
        <v>0</v>
      </c>
      <c r="BDZ183" s="201" t="b">
        <f>IF(OR(AND('Validation summary'!$B$2="2022-23",BDZ182="In-period"),AND('Validation summary'!$B$2="2023-24",BDZ182="In-period"),AND('Validation summary'!$B$2="2024-25",BDZ182="In-period"),AND('Validation summary'!$B$2="2024-25",BDZ182="End of period",BDZ190="Revenue")),TRUE,FALSE)</f>
        <v>0</v>
      </c>
      <c r="BEA183" s="201" t="b">
        <f>IF(OR(AND('Validation summary'!$B$2="2022-23",BEA182="In-period"),AND('Validation summary'!$B$2="2023-24",BEA182="In-period"),AND('Validation summary'!$B$2="2024-25",BEA182="In-period"),AND('Validation summary'!$B$2="2024-25",BEA182="End of period",BEA190="Revenue")),TRUE,FALSE)</f>
        <v>0</v>
      </c>
      <c r="BEB183" s="201" t="b">
        <f>IF(OR(AND('Validation summary'!$B$2="2022-23",BEB182="In-period"),AND('Validation summary'!$B$2="2023-24",BEB182="In-period"),AND('Validation summary'!$B$2="2024-25",BEB182="In-period"),AND('Validation summary'!$B$2="2024-25",BEB182="End of period",BEB190="Revenue")),TRUE,FALSE)</f>
        <v>0</v>
      </c>
      <c r="BEC183" s="201" t="b">
        <f>IF(OR(AND('Validation summary'!$B$2="2022-23",BEC182="In-period"),AND('Validation summary'!$B$2="2023-24",BEC182="In-period"),AND('Validation summary'!$B$2="2024-25",BEC182="In-period"),AND('Validation summary'!$B$2="2024-25",BEC182="End of period",BEC190="Revenue")),TRUE,FALSE)</f>
        <v>0</v>
      </c>
      <c r="BED183" s="201" t="b">
        <f>IF(OR(AND('Validation summary'!$B$2="2022-23",BED182="In-period"),AND('Validation summary'!$B$2="2023-24",BED182="In-period"),AND('Validation summary'!$B$2="2024-25",BED182="In-period"),AND('Validation summary'!$B$2="2024-25",BED182="End of period",BED190="Revenue")),TRUE,FALSE)</f>
        <v>0</v>
      </c>
      <c r="BEE183" s="201" t="b">
        <f>IF(OR(AND('Validation summary'!$B$2="2022-23",BEE182="In-period"),AND('Validation summary'!$B$2="2023-24",BEE182="In-period"),AND('Validation summary'!$B$2="2024-25",BEE182="In-period"),AND('Validation summary'!$B$2="2024-25",BEE182="End of period",BEE190="Revenue")),TRUE,FALSE)</f>
        <v>0</v>
      </c>
      <c r="BEF183" s="201" t="b">
        <f>IF(OR(AND('Validation summary'!$B$2="2022-23",BEF182="In-period"),AND('Validation summary'!$B$2="2023-24",BEF182="In-period"),AND('Validation summary'!$B$2="2024-25",BEF182="In-period"),AND('Validation summary'!$B$2="2024-25",BEF182="End of period",BEF190="Revenue")),TRUE,FALSE)</f>
        <v>0</v>
      </c>
      <c r="BEG183" s="201" t="b">
        <f>IF(OR(AND('Validation summary'!$B$2="2022-23",BEG182="In-period"),AND('Validation summary'!$B$2="2023-24",BEG182="In-period"),AND('Validation summary'!$B$2="2024-25",BEG182="In-period"),AND('Validation summary'!$B$2="2024-25",BEG182="End of period",BEG190="Revenue")),TRUE,FALSE)</f>
        <v>0</v>
      </c>
      <c r="BEH183" s="201" t="b">
        <f>IF(OR(AND('Validation summary'!$B$2="2022-23",BEH182="In-period"),AND('Validation summary'!$B$2="2023-24",BEH182="In-period"),AND('Validation summary'!$B$2="2024-25",BEH182="In-period"),AND('Validation summary'!$B$2="2024-25",BEH182="End of period",BEH190="Revenue")),TRUE,FALSE)</f>
        <v>0</v>
      </c>
      <c r="BEI183" s="201" t="b">
        <f>IF(OR(AND('Validation summary'!$B$2="2022-23",BEI182="In-period"),AND('Validation summary'!$B$2="2023-24",BEI182="In-period"),AND('Validation summary'!$B$2="2024-25",BEI182="In-period"),AND('Validation summary'!$B$2="2024-25",BEI182="End of period",BEI190="Revenue")),TRUE,FALSE)</f>
        <v>0</v>
      </c>
      <c r="BEJ183" s="201" t="b">
        <f>IF(OR(AND('Validation summary'!$B$2="2022-23",BEJ182="In-period"),AND('Validation summary'!$B$2="2023-24",BEJ182="In-period"),AND('Validation summary'!$B$2="2024-25",BEJ182="In-period"),AND('Validation summary'!$B$2="2024-25",BEJ182="End of period",BEJ190="Revenue")),TRUE,FALSE)</f>
        <v>0</v>
      </c>
      <c r="BEK183" s="201" t="b">
        <f>IF(OR(AND('Validation summary'!$B$2="2022-23",BEK182="In-period"),AND('Validation summary'!$B$2="2023-24",BEK182="In-period"),AND('Validation summary'!$B$2="2024-25",BEK182="In-period"),AND('Validation summary'!$B$2="2024-25",BEK182="End of period",BEK190="Revenue")),TRUE,FALSE)</f>
        <v>0</v>
      </c>
      <c r="BEL183" s="201" t="b">
        <f>IF(OR(AND('Validation summary'!$B$2="2022-23",BEL182="In-period"),AND('Validation summary'!$B$2="2023-24",BEL182="In-period"),AND('Validation summary'!$B$2="2024-25",BEL182="In-period"),AND('Validation summary'!$B$2="2024-25",BEL182="End of period",BEL190="Revenue")),TRUE,FALSE)</f>
        <v>0</v>
      </c>
      <c r="BEM183" s="201" t="b">
        <f>IF(OR(AND('Validation summary'!$B$2="2022-23",BEM182="In-period"),AND('Validation summary'!$B$2="2023-24",BEM182="In-period"),AND('Validation summary'!$B$2="2024-25",BEM182="In-period"),AND('Validation summary'!$B$2="2024-25",BEM182="End of period",BEM190="Revenue")),TRUE,FALSE)</f>
        <v>0</v>
      </c>
      <c r="BEN183" s="201" t="b">
        <f>IF(OR(AND('Validation summary'!$B$2="2022-23",BEN182="In-period"),AND('Validation summary'!$B$2="2023-24",BEN182="In-period"),AND('Validation summary'!$B$2="2024-25",BEN182="In-period"),AND('Validation summary'!$B$2="2024-25",BEN182="End of period",BEN190="Revenue")),TRUE,FALSE)</f>
        <v>0</v>
      </c>
      <c r="BEO183" s="201" t="b">
        <f>IF(OR(AND('Validation summary'!$B$2="2022-23",BEO182="In-period"),AND('Validation summary'!$B$2="2023-24",BEO182="In-period"),AND('Validation summary'!$B$2="2024-25",BEO182="In-period"),AND('Validation summary'!$B$2="2024-25",BEO182="End of period",BEO190="Revenue")),TRUE,FALSE)</f>
        <v>0</v>
      </c>
      <c r="BEP183" s="201" t="b">
        <f>IF(OR(AND('Validation summary'!$B$2="2022-23",BEP182="In-period"),AND('Validation summary'!$B$2="2023-24",BEP182="In-period"),AND('Validation summary'!$B$2="2024-25",BEP182="In-period"),AND('Validation summary'!$B$2="2024-25",BEP182="End of period",BEP190="Revenue")),TRUE,FALSE)</f>
        <v>0</v>
      </c>
      <c r="BEQ183" s="201" t="b">
        <f>IF(OR(AND('Validation summary'!$B$2="2022-23",BEQ182="In-period"),AND('Validation summary'!$B$2="2023-24",BEQ182="In-period"),AND('Validation summary'!$B$2="2024-25",BEQ182="In-period"),AND('Validation summary'!$B$2="2024-25",BEQ182="End of period",BEQ190="Revenue")),TRUE,FALSE)</f>
        <v>0</v>
      </c>
      <c r="BER183" s="201" t="b">
        <f>IF(OR(AND('Validation summary'!$B$2="2022-23",BER182="In-period"),AND('Validation summary'!$B$2="2023-24",BER182="In-period"),AND('Validation summary'!$B$2="2024-25",BER182="In-period"),AND('Validation summary'!$B$2="2024-25",BER182="End of period",BER190="Revenue")),TRUE,FALSE)</f>
        <v>0</v>
      </c>
      <c r="BES183" s="201" t="b">
        <f>IF(OR(AND('Validation summary'!$B$2="2022-23",BES182="In-period"),AND('Validation summary'!$B$2="2023-24",BES182="In-period"),AND('Validation summary'!$B$2="2024-25",BES182="In-period"),AND('Validation summary'!$B$2="2024-25",BES182="End of period",BES190="Revenue")),TRUE,FALSE)</f>
        <v>0</v>
      </c>
      <c r="BET183" s="201" t="b">
        <f>IF(OR(AND('Validation summary'!$B$2="2022-23",BET182="In-period"),AND('Validation summary'!$B$2="2023-24",BET182="In-period"),AND('Validation summary'!$B$2="2024-25",BET182="In-period"),AND('Validation summary'!$B$2="2024-25",BET182="End of period",BET190="Revenue")),TRUE,FALSE)</f>
        <v>0</v>
      </c>
      <c r="BEU183" s="201" t="b">
        <f>IF(OR(AND('Validation summary'!$B$2="2022-23",BEU182="In-period"),AND('Validation summary'!$B$2="2023-24",BEU182="In-period"),AND('Validation summary'!$B$2="2024-25",BEU182="In-period"),AND('Validation summary'!$B$2="2024-25",BEU182="End of period",BEU190="Revenue")),TRUE,FALSE)</f>
        <v>0</v>
      </c>
      <c r="BEV183" s="201" t="b">
        <f>IF(OR(AND('Validation summary'!$B$2="2022-23",BEV182="In-period"),AND('Validation summary'!$B$2="2023-24",BEV182="In-period"),AND('Validation summary'!$B$2="2024-25",BEV182="In-period"),AND('Validation summary'!$B$2="2024-25",BEV182="End of period",BEV190="Revenue")),TRUE,FALSE)</f>
        <v>0</v>
      </c>
      <c r="BEW183" s="201" t="b">
        <f>IF(OR(AND('Validation summary'!$B$2="2022-23",BEW182="In-period"),AND('Validation summary'!$B$2="2023-24",BEW182="In-period"),AND('Validation summary'!$B$2="2024-25",BEW182="In-period"),AND('Validation summary'!$B$2="2024-25",BEW182="End of period",BEW190="Revenue")),TRUE,FALSE)</f>
        <v>0</v>
      </c>
      <c r="BEX183" s="201" t="b">
        <f>IF(OR(AND('Validation summary'!$B$2="2022-23",BEX182="In-period"),AND('Validation summary'!$B$2="2023-24",BEX182="In-period"),AND('Validation summary'!$B$2="2024-25",BEX182="In-period"),AND('Validation summary'!$B$2="2024-25",BEX182="End of period",BEX190="Revenue")),TRUE,FALSE)</f>
        <v>0</v>
      </c>
      <c r="BEY183" s="201" t="b">
        <f>IF(OR(AND('Validation summary'!$B$2="2022-23",BEY182="In-period"),AND('Validation summary'!$B$2="2023-24",BEY182="In-period"),AND('Validation summary'!$B$2="2024-25",BEY182="In-period"),AND('Validation summary'!$B$2="2024-25",BEY182="End of period",BEY190="Revenue")),TRUE,FALSE)</f>
        <v>0</v>
      </c>
      <c r="BEZ183" s="201" t="b">
        <f>IF(OR(AND('Validation summary'!$B$2="2022-23",BEZ182="In-period"),AND('Validation summary'!$B$2="2023-24",BEZ182="In-period"),AND('Validation summary'!$B$2="2024-25",BEZ182="In-period"),AND('Validation summary'!$B$2="2024-25",BEZ182="End of period",BEZ190="Revenue")),TRUE,FALSE)</f>
        <v>0</v>
      </c>
      <c r="BFA183" s="201" t="b">
        <f>IF(OR(AND('Validation summary'!$B$2="2022-23",BFA182="In-period"),AND('Validation summary'!$B$2="2023-24",BFA182="In-period"),AND('Validation summary'!$B$2="2024-25",BFA182="In-period"),AND('Validation summary'!$B$2="2024-25",BFA182="End of period",BFA190="Revenue")),TRUE,FALSE)</f>
        <v>0</v>
      </c>
      <c r="BFB183" s="201" t="b">
        <f>IF(OR(AND('Validation summary'!$B$2="2022-23",BFB182="In-period"),AND('Validation summary'!$B$2="2023-24",BFB182="In-period"),AND('Validation summary'!$B$2="2024-25",BFB182="In-period"),AND('Validation summary'!$B$2="2024-25",BFB182="End of period",BFB190="Revenue")),TRUE,FALSE)</f>
        <v>0</v>
      </c>
      <c r="BFC183" s="201" t="b">
        <f>IF(OR(AND('Validation summary'!$B$2="2022-23",BFC182="In-period"),AND('Validation summary'!$B$2="2023-24",BFC182="In-period"),AND('Validation summary'!$B$2="2024-25",BFC182="In-period"),AND('Validation summary'!$B$2="2024-25",BFC182="End of period",BFC190="Revenue")),TRUE,FALSE)</f>
        <v>0</v>
      </c>
      <c r="BFD183" s="201" t="b">
        <f>IF(OR(AND('Validation summary'!$B$2="2022-23",BFD182="In-period"),AND('Validation summary'!$B$2="2023-24",BFD182="In-period"),AND('Validation summary'!$B$2="2024-25",BFD182="In-period"),AND('Validation summary'!$B$2="2024-25",BFD182="End of period",BFD190="Revenue")),TRUE,FALSE)</f>
        <v>0</v>
      </c>
      <c r="BFE183" s="201" t="b">
        <f>IF(OR(AND('Validation summary'!$B$2="2022-23",BFE182="In-period"),AND('Validation summary'!$B$2="2023-24",BFE182="In-period"),AND('Validation summary'!$B$2="2024-25",BFE182="In-period"),AND('Validation summary'!$B$2="2024-25",BFE182="End of period",BFE190="Revenue")),TRUE,FALSE)</f>
        <v>0</v>
      </c>
      <c r="BFF183" s="201" t="b">
        <f>IF(OR(AND('Validation summary'!$B$2="2022-23",BFF182="In-period"),AND('Validation summary'!$B$2="2023-24",BFF182="In-period"),AND('Validation summary'!$B$2="2024-25",BFF182="In-period"),AND('Validation summary'!$B$2="2024-25",BFF182="End of period",BFF190="Revenue")),TRUE,FALSE)</f>
        <v>0</v>
      </c>
      <c r="BFG183" s="201" t="b">
        <f>IF(OR(AND('Validation summary'!$B$2="2022-23",BFG182="In-period"),AND('Validation summary'!$B$2="2023-24",BFG182="In-period"),AND('Validation summary'!$B$2="2024-25",BFG182="In-period"),AND('Validation summary'!$B$2="2024-25",BFG182="End of period",BFG190="Revenue")),TRUE,FALSE)</f>
        <v>0</v>
      </c>
      <c r="BFH183" s="201" t="b">
        <f>IF(OR(AND('Validation summary'!$B$2="2022-23",BFH182="In-period"),AND('Validation summary'!$B$2="2023-24",BFH182="In-period"),AND('Validation summary'!$B$2="2024-25",BFH182="In-period"),AND('Validation summary'!$B$2="2024-25",BFH182="End of period",BFH190="Revenue")),TRUE,FALSE)</f>
        <v>0</v>
      </c>
      <c r="BFI183" s="201" t="b">
        <f>IF(OR(AND('Validation summary'!$B$2="2022-23",BFI182="In-period"),AND('Validation summary'!$B$2="2023-24",BFI182="In-period"),AND('Validation summary'!$B$2="2024-25",BFI182="In-period"),AND('Validation summary'!$B$2="2024-25",BFI182="End of period",BFI190="Revenue")),TRUE,FALSE)</f>
        <v>0</v>
      </c>
      <c r="BFJ183" s="201" t="b">
        <f>IF(OR(AND('Validation summary'!$B$2="2022-23",BFJ182="In-period"),AND('Validation summary'!$B$2="2023-24",BFJ182="In-period"),AND('Validation summary'!$B$2="2024-25",BFJ182="In-period"),AND('Validation summary'!$B$2="2024-25",BFJ182="End of period",BFJ190="Revenue")),TRUE,FALSE)</f>
        <v>0</v>
      </c>
      <c r="BFK183" s="201" t="b">
        <f>IF(OR(AND('Validation summary'!$B$2="2022-23",BFK182="In-period"),AND('Validation summary'!$B$2="2023-24",BFK182="In-period"),AND('Validation summary'!$B$2="2024-25",BFK182="In-period"),AND('Validation summary'!$B$2="2024-25",BFK182="End of period",BFK190="Revenue")),TRUE,FALSE)</f>
        <v>0</v>
      </c>
      <c r="BFL183" s="201" t="b">
        <f>IF(OR(AND('Validation summary'!$B$2="2022-23",BFL182="In-period"),AND('Validation summary'!$B$2="2023-24",BFL182="In-period"),AND('Validation summary'!$B$2="2024-25",BFL182="In-period"),AND('Validation summary'!$B$2="2024-25",BFL182="End of period",BFL190="Revenue")),TRUE,FALSE)</f>
        <v>0</v>
      </c>
      <c r="BFM183" s="201" t="b">
        <f>IF(OR(AND('Validation summary'!$B$2="2022-23",BFM182="In-period"),AND('Validation summary'!$B$2="2023-24",BFM182="In-period"),AND('Validation summary'!$B$2="2024-25",BFM182="In-period"),AND('Validation summary'!$B$2="2024-25",BFM182="End of period",BFM190="Revenue")),TRUE,FALSE)</f>
        <v>0</v>
      </c>
      <c r="BFN183" s="201" t="b">
        <f>IF(OR(AND('Validation summary'!$B$2="2022-23",BFN182="In-period"),AND('Validation summary'!$B$2="2023-24",BFN182="In-period"),AND('Validation summary'!$B$2="2024-25",BFN182="In-period"),AND('Validation summary'!$B$2="2024-25",BFN182="End of period",BFN190="Revenue")),TRUE,FALSE)</f>
        <v>0</v>
      </c>
      <c r="BFO183" s="201" t="b">
        <f>IF(OR(AND('Validation summary'!$B$2="2022-23",BFO182="In-period"),AND('Validation summary'!$B$2="2023-24",BFO182="In-period"),AND('Validation summary'!$B$2="2024-25",BFO182="In-period"),AND('Validation summary'!$B$2="2024-25",BFO182="End of period",BFO190="Revenue")),TRUE,FALSE)</f>
        <v>0</v>
      </c>
      <c r="BFP183" s="201" t="b">
        <f>IF(OR(AND('Validation summary'!$B$2="2022-23",BFP182="In-period"),AND('Validation summary'!$B$2="2023-24",BFP182="In-period"),AND('Validation summary'!$B$2="2024-25",BFP182="In-period"),AND('Validation summary'!$B$2="2024-25",BFP182="End of period",BFP190="Revenue")),TRUE,FALSE)</f>
        <v>0</v>
      </c>
      <c r="BFQ183" s="201" t="b">
        <f>IF(OR(AND('Validation summary'!$B$2="2022-23",BFQ182="In-period"),AND('Validation summary'!$B$2="2023-24",BFQ182="In-period"),AND('Validation summary'!$B$2="2024-25",BFQ182="In-period"),AND('Validation summary'!$B$2="2024-25",BFQ182="End of period",BFQ190="Revenue")),TRUE,FALSE)</f>
        <v>0</v>
      </c>
      <c r="BFR183" s="201" t="b">
        <f>IF(OR(AND('Validation summary'!$B$2="2022-23",BFR182="In-period"),AND('Validation summary'!$B$2="2023-24",BFR182="In-period"),AND('Validation summary'!$B$2="2024-25",BFR182="In-period"),AND('Validation summary'!$B$2="2024-25",BFR182="End of period",BFR190="Revenue")),TRUE,FALSE)</f>
        <v>0</v>
      </c>
      <c r="BFS183" s="201" t="b">
        <f>IF(OR(AND('Validation summary'!$B$2="2022-23",BFS182="In-period"),AND('Validation summary'!$B$2="2023-24",BFS182="In-period"),AND('Validation summary'!$B$2="2024-25",BFS182="In-period"),AND('Validation summary'!$B$2="2024-25",BFS182="End of period",BFS190="Revenue")),TRUE,FALSE)</f>
        <v>0</v>
      </c>
      <c r="BFT183" s="201" t="b">
        <f>IF(OR(AND('Validation summary'!$B$2="2022-23",BFT182="In-period"),AND('Validation summary'!$B$2="2023-24",BFT182="In-period"),AND('Validation summary'!$B$2="2024-25",BFT182="In-period"),AND('Validation summary'!$B$2="2024-25",BFT182="End of period",BFT190="Revenue")),TRUE,FALSE)</f>
        <v>0</v>
      </c>
      <c r="BFU183" s="201" t="b">
        <f>IF(OR(AND('Validation summary'!$B$2="2022-23",BFU182="In-period"),AND('Validation summary'!$B$2="2023-24",BFU182="In-period"),AND('Validation summary'!$B$2="2024-25",BFU182="In-period"),AND('Validation summary'!$B$2="2024-25",BFU182="End of period",BFU190="Revenue")),TRUE,FALSE)</f>
        <v>0</v>
      </c>
      <c r="BFV183" s="201" t="b">
        <f>IF(OR(AND('Validation summary'!$B$2="2022-23",BFV182="In-period"),AND('Validation summary'!$B$2="2023-24",BFV182="In-period"),AND('Validation summary'!$B$2="2024-25",BFV182="In-period"),AND('Validation summary'!$B$2="2024-25",BFV182="End of period",BFV190="Revenue")),TRUE,FALSE)</f>
        <v>0</v>
      </c>
      <c r="BFW183" s="201" t="b">
        <f>IF(OR(AND('Validation summary'!$B$2="2022-23",BFW182="In-period"),AND('Validation summary'!$B$2="2023-24",BFW182="In-period"),AND('Validation summary'!$B$2="2024-25",BFW182="In-period"),AND('Validation summary'!$B$2="2024-25",BFW182="End of period",BFW190="Revenue")),TRUE,FALSE)</f>
        <v>0</v>
      </c>
      <c r="BFX183" s="201" t="b">
        <f>IF(OR(AND('Validation summary'!$B$2="2022-23",BFX182="In-period"),AND('Validation summary'!$B$2="2023-24",BFX182="In-period"),AND('Validation summary'!$B$2="2024-25",BFX182="In-period"),AND('Validation summary'!$B$2="2024-25",BFX182="End of period",BFX190="Revenue")),TRUE,FALSE)</f>
        <v>0</v>
      </c>
      <c r="BFY183" s="201" t="b">
        <f>IF(OR(AND('Validation summary'!$B$2="2022-23",BFY182="In-period"),AND('Validation summary'!$B$2="2023-24",BFY182="In-period"),AND('Validation summary'!$B$2="2024-25",BFY182="In-period"),AND('Validation summary'!$B$2="2024-25",BFY182="End of period",BFY190="Revenue")),TRUE,FALSE)</f>
        <v>0</v>
      </c>
      <c r="BFZ183" s="201" t="b">
        <f>IF(OR(AND('Validation summary'!$B$2="2022-23",BFZ182="In-period"),AND('Validation summary'!$B$2="2023-24",BFZ182="In-period"),AND('Validation summary'!$B$2="2024-25",BFZ182="In-period"),AND('Validation summary'!$B$2="2024-25",BFZ182="End of period",BFZ190="Revenue")),TRUE,FALSE)</f>
        <v>0</v>
      </c>
      <c r="BGA183" s="201" t="b">
        <f>IF(OR(AND('Validation summary'!$B$2="2022-23",BGA182="In-period"),AND('Validation summary'!$B$2="2023-24",BGA182="In-period"),AND('Validation summary'!$B$2="2024-25",BGA182="In-period"),AND('Validation summary'!$B$2="2024-25",BGA182="End of period",BGA190="Revenue")),TRUE,FALSE)</f>
        <v>0</v>
      </c>
      <c r="BGB183" s="201" t="b">
        <f>IF(OR(AND('Validation summary'!$B$2="2022-23",BGB182="In-period"),AND('Validation summary'!$B$2="2023-24",BGB182="In-period"),AND('Validation summary'!$B$2="2024-25",BGB182="In-period"),AND('Validation summary'!$B$2="2024-25",BGB182="End of period",BGB190="Revenue")),TRUE,FALSE)</f>
        <v>0</v>
      </c>
      <c r="BGC183" s="201" t="b">
        <f>IF(OR(AND('Validation summary'!$B$2="2022-23",BGC182="In-period"),AND('Validation summary'!$B$2="2023-24",BGC182="In-period"),AND('Validation summary'!$B$2="2024-25",BGC182="In-period"),AND('Validation summary'!$B$2="2024-25",BGC182="End of period",BGC190="Revenue")),TRUE,FALSE)</f>
        <v>0</v>
      </c>
      <c r="BGD183" s="201" t="b">
        <f>IF(OR(AND('Validation summary'!$B$2="2022-23",BGD182="In-period"),AND('Validation summary'!$B$2="2023-24",BGD182="In-period"),AND('Validation summary'!$B$2="2024-25",BGD182="In-period"),AND('Validation summary'!$B$2="2024-25",BGD182="End of period",BGD190="Revenue")),TRUE,FALSE)</f>
        <v>0</v>
      </c>
      <c r="BGE183" s="201" t="b">
        <f>IF(OR(AND('Validation summary'!$B$2="2022-23",BGE182="In-period"),AND('Validation summary'!$B$2="2023-24",BGE182="In-period"),AND('Validation summary'!$B$2="2024-25",BGE182="In-period"),AND('Validation summary'!$B$2="2024-25",BGE182="End of period",BGE190="Revenue")),TRUE,FALSE)</f>
        <v>0</v>
      </c>
      <c r="BGF183" s="201" t="b">
        <f>IF(OR(AND('Validation summary'!$B$2="2022-23",BGF182="In-period"),AND('Validation summary'!$B$2="2023-24",BGF182="In-period"),AND('Validation summary'!$B$2="2024-25",BGF182="In-period"),AND('Validation summary'!$B$2="2024-25",BGF182="End of period",BGF190="Revenue")),TRUE,FALSE)</f>
        <v>0</v>
      </c>
      <c r="BGG183" s="201" t="b">
        <f>IF(OR(AND('Validation summary'!$B$2="2022-23",BGG182="In-period"),AND('Validation summary'!$B$2="2023-24",BGG182="In-period"),AND('Validation summary'!$B$2="2024-25",BGG182="In-period"),AND('Validation summary'!$B$2="2024-25",BGG182="End of period",BGG190="Revenue")),TRUE,FALSE)</f>
        <v>0</v>
      </c>
      <c r="BGH183" s="201" t="b">
        <f>IF(OR(AND('Validation summary'!$B$2="2022-23",BGH182="In-period"),AND('Validation summary'!$B$2="2023-24",BGH182="In-period"),AND('Validation summary'!$B$2="2024-25",BGH182="In-period"),AND('Validation summary'!$B$2="2024-25",BGH182="End of period",BGH190="Revenue")),TRUE,FALSE)</f>
        <v>0</v>
      </c>
      <c r="BGI183" s="201" t="b">
        <f>IF(OR(AND('Validation summary'!$B$2="2022-23",BGI182="In-period"),AND('Validation summary'!$B$2="2023-24",BGI182="In-period"),AND('Validation summary'!$B$2="2024-25",BGI182="In-period"),AND('Validation summary'!$B$2="2024-25",BGI182="End of period",BGI190="Revenue")),TRUE,FALSE)</f>
        <v>0</v>
      </c>
      <c r="BGJ183" s="201" t="b">
        <f>IF(OR(AND('Validation summary'!$B$2="2022-23",BGJ182="In-period"),AND('Validation summary'!$B$2="2023-24",BGJ182="In-period"),AND('Validation summary'!$B$2="2024-25",BGJ182="In-period"),AND('Validation summary'!$B$2="2024-25",BGJ182="End of period",BGJ190="Revenue")),TRUE,FALSE)</f>
        <v>0</v>
      </c>
      <c r="BGK183" s="201" t="b">
        <f>IF(OR(AND('Validation summary'!$B$2="2022-23",BGK182="In-period"),AND('Validation summary'!$B$2="2023-24",BGK182="In-period"),AND('Validation summary'!$B$2="2024-25",BGK182="In-period"),AND('Validation summary'!$B$2="2024-25",BGK182="End of period",BGK190="Revenue")),TRUE,FALSE)</f>
        <v>0</v>
      </c>
      <c r="BGL183" s="201" t="b">
        <f>IF(OR(AND('Validation summary'!$B$2="2022-23",BGL182="In-period"),AND('Validation summary'!$B$2="2023-24",BGL182="In-period"),AND('Validation summary'!$B$2="2024-25",BGL182="In-period"),AND('Validation summary'!$B$2="2024-25",BGL182="End of period",BGL190="Revenue")),TRUE,FALSE)</f>
        <v>0</v>
      </c>
      <c r="BGM183" s="201" t="b">
        <f>IF(OR(AND('Validation summary'!$B$2="2022-23",BGM182="In-period"),AND('Validation summary'!$B$2="2023-24",BGM182="In-period"),AND('Validation summary'!$B$2="2024-25",BGM182="In-period"),AND('Validation summary'!$B$2="2024-25",BGM182="End of period",BGM190="Revenue")),TRUE,FALSE)</f>
        <v>0</v>
      </c>
      <c r="BGN183" s="201" t="b">
        <f>IF(OR(AND('Validation summary'!$B$2="2022-23",BGN182="In-period"),AND('Validation summary'!$B$2="2023-24",BGN182="In-period"),AND('Validation summary'!$B$2="2024-25",BGN182="In-period"),AND('Validation summary'!$B$2="2024-25",BGN182="End of period",BGN190="Revenue")),TRUE,FALSE)</f>
        <v>0</v>
      </c>
      <c r="BGO183" s="201" t="b">
        <f>IF(OR(AND('Validation summary'!$B$2="2022-23",BGO182="In-period"),AND('Validation summary'!$B$2="2023-24",BGO182="In-period"),AND('Validation summary'!$B$2="2024-25",BGO182="In-period"),AND('Validation summary'!$B$2="2024-25",BGO182="End of period",BGO190="Revenue")),TRUE,FALSE)</f>
        <v>0</v>
      </c>
      <c r="BGP183" s="201" t="b">
        <f>IF(OR(AND('Validation summary'!$B$2="2022-23",BGP182="In-period"),AND('Validation summary'!$B$2="2023-24",BGP182="In-period"),AND('Validation summary'!$B$2="2024-25",BGP182="In-period"),AND('Validation summary'!$B$2="2024-25",BGP182="End of period",BGP190="Revenue")),TRUE,FALSE)</f>
        <v>0</v>
      </c>
      <c r="BGQ183" s="201" t="b">
        <f>IF(OR(AND('Validation summary'!$B$2="2022-23",BGQ182="In-period"),AND('Validation summary'!$B$2="2023-24",BGQ182="In-period"),AND('Validation summary'!$B$2="2024-25",BGQ182="In-period"),AND('Validation summary'!$B$2="2024-25",BGQ182="End of period",BGQ190="Revenue")),TRUE,FALSE)</f>
        <v>0</v>
      </c>
      <c r="BGR183" s="201" t="b">
        <f>IF(OR(AND('Validation summary'!$B$2="2022-23",BGR182="In-period"),AND('Validation summary'!$B$2="2023-24",BGR182="In-period"),AND('Validation summary'!$B$2="2024-25",BGR182="In-period"),AND('Validation summary'!$B$2="2024-25",BGR182="End of period",BGR190="Revenue")),TRUE,FALSE)</f>
        <v>0</v>
      </c>
      <c r="BGS183" s="201" t="b">
        <f>IF(OR(AND('Validation summary'!$B$2="2022-23",BGS182="In-period"),AND('Validation summary'!$B$2="2023-24",BGS182="In-period"),AND('Validation summary'!$B$2="2024-25",BGS182="In-period"),AND('Validation summary'!$B$2="2024-25",BGS182="End of period",BGS190="Revenue")),TRUE,FALSE)</f>
        <v>0</v>
      </c>
      <c r="BGT183" s="201" t="b">
        <f>IF(OR(AND('Validation summary'!$B$2="2022-23",BGT182="In-period"),AND('Validation summary'!$B$2="2023-24",BGT182="In-period"),AND('Validation summary'!$B$2="2024-25",BGT182="In-period"),AND('Validation summary'!$B$2="2024-25",BGT182="End of period",BGT190="Revenue")),TRUE,FALSE)</f>
        <v>0</v>
      </c>
      <c r="BGU183" s="201" t="b">
        <f>IF(OR(AND('Validation summary'!$B$2="2022-23",BGU182="In-period"),AND('Validation summary'!$B$2="2023-24",BGU182="In-period"),AND('Validation summary'!$B$2="2024-25",BGU182="In-period"),AND('Validation summary'!$B$2="2024-25",BGU182="End of period",BGU190="Revenue")),TRUE,FALSE)</f>
        <v>0</v>
      </c>
      <c r="BGV183" s="201" t="b">
        <f>IF(OR(AND('Validation summary'!$B$2="2022-23",BGV182="In-period"),AND('Validation summary'!$B$2="2023-24",BGV182="In-period"),AND('Validation summary'!$B$2="2024-25",BGV182="In-period"),AND('Validation summary'!$B$2="2024-25",BGV182="End of period",BGV190="Revenue")),TRUE,FALSE)</f>
        <v>0</v>
      </c>
      <c r="BGW183" s="201" t="b">
        <f>IF(OR(AND('Validation summary'!$B$2="2022-23",BGW182="In-period"),AND('Validation summary'!$B$2="2023-24",BGW182="In-period"),AND('Validation summary'!$B$2="2024-25",BGW182="In-period"),AND('Validation summary'!$B$2="2024-25",BGW182="End of period",BGW190="Revenue")),TRUE,FALSE)</f>
        <v>0</v>
      </c>
      <c r="BGX183" s="201" t="b">
        <f>IF(OR(AND('Validation summary'!$B$2="2022-23",BGX182="In-period"),AND('Validation summary'!$B$2="2023-24",BGX182="In-period"),AND('Validation summary'!$B$2="2024-25",BGX182="In-period"),AND('Validation summary'!$B$2="2024-25",BGX182="End of period",BGX190="Revenue")),TRUE,FALSE)</f>
        <v>0</v>
      </c>
      <c r="BGY183" s="201" t="b">
        <f>IF(OR(AND('Validation summary'!$B$2="2022-23",BGY182="In-period"),AND('Validation summary'!$B$2="2023-24",BGY182="In-period"),AND('Validation summary'!$B$2="2024-25",BGY182="In-period"),AND('Validation summary'!$B$2="2024-25",BGY182="End of period",BGY190="Revenue")),TRUE,FALSE)</f>
        <v>0</v>
      </c>
      <c r="BGZ183" s="201" t="b">
        <f>IF(OR(AND('Validation summary'!$B$2="2022-23",BGZ182="In-period"),AND('Validation summary'!$B$2="2023-24",BGZ182="In-period"),AND('Validation summary'!$B$2="2024-25",BGZ182="In-period"),AND('Validation summary'!$B$2="2024-25",BGZ182="End of period",BGZ190="Revenue")),TRUE,FALSE)</f>
        <v>0</v>
      </c>
      <c r="BHA183" s="201" t="b">
        <f>IF(OR(AND('Validation summary'!$B$2="2022-23",BHA182="In-period"),AND('Validation summary'!$B$2="2023-24",BHA182="In-period"),AND('Validation summary'!$B$2="2024-25",BHA182="In-period"),AND('Validation summary'!$B$2="2024-25",BHA182="End of period",BHA190="Revenue")),TRUE,FALSE)</f>
        <v>0</v>
      </c>
      <c r="BHB183" s="201" t="b">
        <f>IF(OR(AND('Validation summary'!$B$2="2022-23",BHB182="In-period"),AND('Validation summary'!$B$2="2023-24",BHB182="In-period"),AND('Validation summary'!$B$2="2024-25",BHB182="In-period"),AND('Validation summary'!$B$2="2024-25",BHB182="End of period",BHB190="Revenue")),TRUE,FALSE)</f>
        <v>0</v>
      </c>
      <c r="BHC183" s="201" t="b">
        <f>IF(OR(AND('Validation summary'!$B$2="2022-23",BHC182="In-period"),AND('Validation summary'!$B$2="2023-24",BHC182="In-period"),AND('Validation summary'!$B$2="2024-25",BHC182="In-period"),AND('Validation summary'!$B$2="2024-25",BHC182="End of period",BHC190="Revenue")),TRUE,FALSE)</f>
        <v>0</v>
      </c>
      <c r="BHD183" s="201" t="b">
        <f>IF(OR(AND('Validation summary'!$B$2="2022-23",BHD182="In-period"),AND('Validation summary'!$B$2="2023-24",BHD182="In-period"),AND('Validation summary'!$B$2="2024-25",BHD182="In-period"),AND('Validation summary'!$B$2="2024-25",BHD182="End of period",BHD190="Revenue")),TRUE,FALSE)</f>
        <v>0</v>
      </c>
      <c r="BHE183" s="201" t="b">
        <f>IF(OR(AND('Validation summary'!$B$2="2022-23",BHE182="In-period"),AND('Validation summary'!$B$2="2023-24",BHE182="In-period"),AND('Validation summary'!$B$2="2024-25",BHE182="In-period"),AND('Validation summary'!$B$2="2024-25",BHE182="End of period",BHE190="Revenue")),TRUE,FALSE)</f>
        <v>0</v>
      </c>
      <c r="BHF183" s="201" t="b">
        <f>IF(OR(AND('Validation summary'!$B$2="2022-23",BHF182="In-period"),AND('Validation summary'!$B$2="2023-24",BHF182="In-period"),AND('Validation summary'!$B$2="2024-25",BHF182="In-period"),AND('Validation summary'!$B$2="2024-25",BHF182="End of period",BHF190="Revenue")),TRUE,FALSE)</f>
        <v>0</v>
      </c>
      <c r="BHG183" s="201" t="b">
        <f>IF(OR(AND('Validation summary'!$B$2="2022-23",BHG182="In-period"),AND('Validation summary'!$B$2="2023-24",BHG182="In-period"),AND('Validation summary'!$B$2="2024-25",BHG182="In-period"),AND('Validation summary'!$B$2="2024-25",BHG182="End of period",BHG190="Revenue")),TRUE,FALSE)</f>
        <v>0</v>
      </c>
      <c r="BHH183" s="201" t="b">
        <f>IF(OR(AND('Validation summary'!$B$2="2022-23",BHH182="In-period"),AND('Validation summary'!$B$2="2023-24",BHH182="In-period"),AND('Validation summary'!$B$2="2024-25",BHH182="In-period"),AND('Validation summary'!$B$2="2024-25",BHH182="End of period",BHH190="Revenue")),TRUE,FALSE)</f>
        <v>0</v>
      </c>
      <c r="BHI183" s="201" t="b">
        <f>IF(OR(AND('Validation summary'!$B$2="2022-23",BHI182="In-period"),AND('Validation summary'!$B$2="2023-24",BHI182="In-period"),AND('Validation summary'!$B$2="2024-25",BHI182="In-period"),AND('Validation summary'!$B$2="2024-25",BHI182="End of period",BHI190="Revenue")),TRUE,FALSE)</f>
        <v>0</v>
      </c>
      <c r="BHJ183" s="201" t="b">
        <f>IF(OR(AND('Validation summary'!$B$2="2022-23",BHJ182="In-period"),AND('Validation summary'!$B$2="2023-24",BHJ182="In-period"),AND('Validation summary'!$B$2="2024-25",BHJ182="In-period"),AND('Validation summary'!$B$2="2024-25",BHJ182="End of period",BHJ190="Revenue")),TRUE,FALSE)</f>
        <v>0</v>
      </c>
      <c r="BHK183" s="201" t="b">
        <f>IF(OR(AND('Validation summary'!$B$2="2022-23",BHK182="In-period"),AND('Validation summary'!$B$2="2023-24",BHK182="In-period"),AND('Validation summary'!$B$2="2024-25",BHK182="In-period"),AND('Validation summary'!$B$2="2024-25",BHK182="End of period",BHK190="Revenue")),TRUE,FALSE)</f>
        <v>0</v>
      </c>
      <c r="BHL183" s="201" t="b">
        <f>IF(OR(AND('Validation summary'!$B$2="2022-23",BHL182="In-period"),AND('Validation summary'!$B$2="2023-24",BHL182="In-period"),AND('Validation summary'!$B$2="2024-25",BHL182="In-period"),AND('Validation summary'!$B$2="2024-25",BHL182="End of period",BHL190="Revenue")),TRUE,FALSE)</f>
        <v>0</v>
      </c>
      <c r="BHM183" s="201" t="b">
        <f>IF(OR(AND('Validation summary'!$B$2="2022-23",BHM182="In-period"),AND('Validation summary'!$B$2="2023-24",BHM182="In-period"),AND('Validation summary'!$B$2="2024-25",BHM182="In-period"),AND('Validation summary'!$B$2="2024-25",BHM182="End of period",BHM190="Revenue")),TRUE,FALSE)</f>
        <v>0</v>
      </c>
      <c r="BHN183" s="201" t="b">
        <f>IF(OR(AND('Validation summary'!$B$2="2022-23",BHN182="In-period"),AND('Validation summary'!$B$2="2023-24",BHN182="In-period"),AND('Validation summary'!$B$2="2024-25",BHN182="In-period"),AND('Validation summary'!$B$2="2024-25",BHN182="End of period",BHN190="Revenue")),TRUE,FALSE)</f>
        <v>0</v>
      </c>
      <c r="BHO183" s="201" t="b">
        <f>IF(OR(AND('Validation summary'!$B$2="2022-23",BHO182="In-period"),AND('Validation summary'!$B$2="2023-24",BHO182="In-period"),AND('Validation summary'!$B$2="2024-25",BHO182="In-period"),AND('Validation summary'!$B$2="2024-25",BHO182="End of period",BHO190="Revenue")),TRUE,FALSE)</f>
        <v>0</v>
      </c>
      <c r="BHP183" s="201" t="b">
        <f>IF(OR(AND('Validation summary'!$B$2="2022-23",BHP182="In-period"),AND('Validation summary'!$B$2="2023-24",BHP182="In-period"),AND('Validation summary'!$B$2="2024-25",BHP182="In-period"),AND('Validation summary'!$B$2="2024-25",BHP182="End of period",BHP190="Revenue")),TRUE,FALSE)</f>
        <v>0</v>
      </c>
      <c r="BHQ183" s="201" t="b">
        <f>IF(OR(AND('Validation summary'!$B$2="2022-23",BHQ182="In-period"),AND('Validation summary'!$B$2="2023-24",BHQ182="In-period"),AND('Validation summary'!$B$2="2024-25",BHQ182="In-period"),AND('Validation summary'!$B$2="2024-25",BHQ182="End of period",BHQ190="Revenue")),TRUE,FALSE)</f>
        <v>0</v>
      </c>
      <c r="BHR183" s="201" t="b">
        <f>IF(OR(AND('Validation summary'!$B$2="2022-23",BHR182="In-period"),AND('Validation summary'!$B$2="2023-24",BHR182="In-period"),AND('Validation summary'!$B$2="2024-25",BHR182="In-period"),AND('Validation summary'!$B$2="2024-25",BHR182="End of period",BHR190="Revenue")),TRUE,FALSE)</f>
        <v>0</v>
      </c>
      <c r="BHS183" s="201" t="b">
        <f>IF(OR(AND('Validation summary'!$B$2="2022-23",BHS182="In-period"),AND('Validation summary'!$B$2="2023-24",BHS182="In-period"),AND('Validation summary'!$B$2="2024-25",BHS182="In-period"),AND('Validation summary'!$B$2="2024-25",BHS182="End of period",BHS190="Revenue")),TRUE,FALSE)</f>
        <v>0</v>
      </c>
      <c r="BHT183" s="201" t="b">
        <f>IF(OR(AND('Validation summary'!$B$2="2022-23",BHT182="In-period"),AND('Validation summary'!$B$2="2023-24",BHT182="In-period"),AND('Validation summary'!$B$2="2024-25",BHT182="In-period"),AND('Validation summary'!$B$2="2024-25",BHT182="End of period",BHT190="Revenue")),TRUE,FALSE)</f>
        <v>0</v>
      </c>
      <c r="BHU183" s="201" t="b">
        <f>IF(OR(AND('Validation summary'!$B$2="2022-23",BHU182="In-period"),AND('Validation summary'!$B$2="2023-24",BHU182="In-period"),AND('Validation summary'!$B$2="2024-25",BHU182="In-period"),AND('Validation summary'!$B$2="2024-25",BHU182="End of period",BHU190="Revenue")),TRUE,FALSE)</f>
        <v>0</v>
      </c>
      <c r="BHV183" s="201" t="b">
        <f>IF(OR(AND('Validation summary'!$B$2="2022-23",BHV182="In-period"),AND('Validation summary'!$B$2="2023-24",BHV182="In-period"),AND('Validation summary'!$B$2="2024-25",BHV182="In-period"),AND('Validation summary'!$B$2="2024-25",BHV182="End of period",BHV190="Revenue")),TRUE,FALSE)</f>
        <v>0</v>
      </c>
      <c r="BHW183" s="201" t="b">
        <f>IF(OR(AND('Validation summary'!$B$2="2022-23",BHW182="In-period"),AND('Validation summary'!$B$2="2023-24",BHW182="In-period"),AND('Validation summary'!$B$2="2024-25",BHW182="In-period"),AND('Validation summary'!$B$2="2024-25",BHW182="End of period",BHW190="Revenue")),TRUE,FALSE)</f>
        <v>0</v>
      </c>
      <c r="BHX183" s="201" t="b">
        <f>IF(OR(AND('Validation summary'!$B$2="2022-23",BHX182="In-period"),AND('Validation summary'!$B$2="2023-24",BHX182="In-period"),AND('Validation summary'!$B$2="2024-25",BHX182="In-period"),AND('Validation summary'!$B$2="2024-25",BHX182="End of period",BHX190="Revenue")),TRUE,FALSE)</f>
        <v>0</v>
      </c>
      <c r="BHY183" s="201" t="b">
        <f>IF(OR(AND('Validation summary'!$B$2="2022-23",BHY182="In-period"),AND('Validation summary'!$B$2="2023-24",BHY182="In-period"),AND('Validation summary'!$B$2="2024-25",BHY182="In-period"),AND('Validation summary'!$B$2="2024-25",BHY182="End of period",BHY190="Revenue")),TRUE,FALSE)</f>
        <v>0</v>
      </c>
      <c r="BHZ183" s="201" t="b">
        <f>IF(OR(AND('Validation summary'!$B$2="2022-23",BHZ182="In-period"),AND('Validation summary'!$B$2="2023-24",BHZ182="In-period"),AND('Validation summary'!$B$2="2024-25",BHZ182="In-period"),AND('Validation summary'!$B$2="2024-25",BHZ182="End of period",BHZ190="Revenue")),TRUE,FALSE)</f>
        <v>0</v>
      </c>
      <c r="BIA183" s="201" t="b">
        <f>IF(OR(AND('Validation summary'!$B$2="2022-23",BIA182="In-period"),AND('Validation summary'!$B$2="2023-24",BIA182="In-period"),AND('Validation summary'!$B$2="2024-25",BIA182="In-period"),AND('Validation summary'!$B$2="2024-25",BIA182="End of period",BIA190="Revenue")),TRUE,FALSE)</f>
        <v>0</v>
      </c>
      <c r="BIB183" s="201" t="b">
        <f>IF(OR(AND('Validation summary'!$B$2="2022-23",BIB182="In-period"),AND('Validation summary'!$B$2="2023-24",BIB182="In-period"),AND('Validation summary'!$B$2="2024-25",BIB182="In-period"),AND('Validation summary'!$B$2="2024-25",BIB182="End of period",BIB190="Revenue")),TRUE,FALSE)</f>
        <v>0</v>
      </c>
      <c r="BIC183" s="201" t="b">
        <f>IF(OR(AND('Validation summary'!$B$2="2022-23",BIC182="In-period"),AND('Validation summary'!$B$2="2023-24",BIC182="In-period"),AND('Validation summary'!$B$2="2024-25",BIC182="In-period"),AND('Validation summary'!$B$2="2024-25",BIC182="End of period",BIC190="Revenue")),TRUE,FALSE)</f>
        <v>0</v>
      </c>
      <c r="BID183" s="201" t="b">
        <f>IF(OR(AND('Validation summary'!$B$2="2022-23",BID182="In-period"),AND('Validation summary'!$B$2="2023-24",BID182="In-period"),AND('Validation summary'!$B$2="2024-25",BID182="In-period"),AND('Validation summary'!$B$2="2024-25",BID182="End of period",BID190="Revenue")),TRUE,FALSE)</f>
        <v>0</v>
      </c>
      <c r="BIE183" s="201" t="b">
        <f>IF(OR(AND('Validation summary'!$B$2="2022-23",BIE182="In-period"),AND('Validation summary'!$B$2="2023-24",BIE182="In-period"),AND('Validation summary'!$B$2="2024-25",BIE182="In-period"),AND('Validation summary'!$B$2="2024-25",BIE182="End of period",BIE190="Revenue")),TRUE,FALSE)</f>
        <v>0</v>
      </c>
      <c r="BIF183" s="201" t="b">
        <f>IF(OR(AND('Validation summary'!$B$2="2022-23",BIF182="In-period"),AND('Validation summary'!$B$2="2023-24",BIF182="In-period"),AND('Validation summary'!$B$2="2024-25",BIF182="In-period"),AND('Validation summary'!$B$2="2024-25",BIF182="End of period",BIF190="Revenue")),TRUE,FALSE)</f>
        <v>0</v>
      </c>
      <c r="BIG183" s="201" t="b">
        <f>IF(OR(AND('Validation summary'!$B$2="2022-23",BIG182="In-period"),AND('Validation summary'!$B$2="2023-24",BIG182="In-period"),AND('Validation summary'!$B$2="2024-25",BIG182="In-period"),AND('Validation summary'!$B$2="2024-25",BIG182="End of period",BIG190="Revenue")),TRUE,FALSE)</f>
        <v>0</v>
      </c>
      <c r="BIH183" s="201" t="b">
        <f>IF(OR(AND('Validation summary'!$B$2="2022-23",BIH182="In-period"),AND('Validation summary'!$B$2="2023-24",BIH182="In-period"),AND('Validation summary'!$B$2="2024-25",BIH182="In-period"),AND('Validation summary'!$B$2="2024-25",BIH182="End of period",BIH190="Revenue")),TRUE,FALSE)</f>
        <v>0</v>
      </c>
      <c r="BII183" s="201" t="b">
        <f>IF(OR(AND('Validation summary'!$B$2="2022-23",BII182="In-period"),AND('Validation summary'!$B$2="2023-24",BII182="In-period"),AND('Validation summary'!$B$2="2024-25",BII182="In-period"),AND('Validation summary'!$B$2="2024-25",BII182="End of period",BII190="Revenue")),TRUE,FALSE)</f>
        <v>0</v>
      </c>
      <c r="BIJ183" s="201" t="b">
        <f>IF(OR(AND('Validation summary'!$B$2="2022-23",BIJ182="In-period"),AND('Validation summary'!$B$2="2023-24",BIJ182="In-period"),AND('Validation summary'!$B$2="2024-25",BIJ182="In-period"),AND('Validation summary'!$B$2="2024-25",BIJ182="End of period",BIJ190="Revenue")),TRUE,FALSE)</f>
        <v>0</v>
      </c>
      <c r="BIK183" s="201" t="b">
        <f>IF(OR(AND('Validation summary'!$B$2="2022-23",BIK182="In-period"),AND('Validation summary'!$B$2="2023-24",BIK182="In-period"),AND('Validation summary'!$B$2="2024-25",BIK182="In-period"),AND('Validation summary'!$B$2="2024-25",BIK182="End of period",BIK190="Revenue")),TRUE,FALSE)</f>
        <v>0</v>
      </c>
      <c r="BIL183" s="201" t="b">
        <f>IF(OR(AND('Validation summary'!$B$2="2022-23",BIL182="In-period"),AND('Validation summary'!$B$2="2023-24",BIL182="In-period"),AND('Validation summary'!$B$2="2024-25",BIL182="In-period"),AND('Validation summary'!$B$2="2024-25",BIL182="End of period",BIL190="Revenue")),TRUE,FALSE)</f>
        <v>0</v>
      </c>
      <c r="BIM183" s="201" t="b">
        <f>IF(OR(AND('Validation summary'!$B$2="2022-23",BIM182="In-period"),AND('Validation summary'!$B$2="2023-24",BIM182="In-period"),AND('Validation summary'!$B$2="2024-25",BIM182="In-period"),AND('Validation summary'!$B$2="2024-25",BIM182="End of period",BIM190="Revenue")),TRUE,FALSE)</f>
        <v>0</v>
      </c>
      <c r="BIN183" s="201" t="b">
        <f>IF(OR(AND('Validation summary'!$B$2="2022-23",BIN182="In-period"),AND('Validation summary'!$B$2="2023-24",BIN182="In-period"),AND('Validation summary'!$B$2="2024-25",BIN182="In-period"),AND('Validation summary'!$B$2="2024-25",BIN182="End of period",BIN190="Revenue")),TRUE,FALSE)</f>
        <v>0</v>
      </c>
      <c r="BIO183" s="201" t="b">
        <f>IF(OR(AND('Validation summary'!$B$2="2022-23",BIO182="In-period"),AND('Validation summary'!$B$2="2023-24",BIO182="In-period"),AND('Validation summary'!$B$2="2024-25",BIO182="In-period"),AND('Validation summary'!$B$2="2024-25",BIO182="End of period",BIO190="Revenue")),TRUE,FALSE)</f>
        <v>0</v>
      </c>
      <c r="BIP183" s="201" t="b">
        <f>IF(OR(AND('Validation summary'!$B$2="2022-23",BIP182="In-period"),AND('Validation summary'!$B$2="2023-24",BIP182="In-period"),AND('Validation summary'!$B$2="2024-25",BIP182="In-period"),AND('Validation summary'!$B$2="2024-25",BIP182="End of period",BIP190="Revenue")),TRUE,FALSE)</f>
        <v>0</v>
      </c>
      <c r="BIQ183" s="201" t="b">
        <f>IF(OR(AND('Validation summary'!$B$2="2022-23",BIQ182="In-period"),AND('Validation summary'!$B$2="2023-24",BIQ182="In-period"),AND('Validation summary'!$B$2="2024-25",BIQ182="In-period"),AND('Validation summary'!$B$2="2024-25",BIQ182="End of period",BIQ190="Revenue")),TRUE,FALSE)</f>
        <v>0</v>
      </c>
      <c r="BIR183" s="201" t="b">
        <f>IF(OR(AND('Validation summary'!$B$2="2022-23",BIR182="In-period"),AND('Validation summary'!$B$2="2023-24",BIR182="In-period"),AND('Validation summary'!$B$2="2024-25",BIR182="In-period"),AND('Validation summary'!$B$2="2024-25",BIR182="End of period",BIR190="Revenue")),TRUE,FALSE)</f>
        <v>0</v>
      </c>
      <c r="BIS183" s="201" t="b">
        <f>IF(OR(AND('Validation summary'!$B$2="2022-23",BIS182="In-period"),AND('Validation summary'!$B$2="2023-24",BIS182="In-period"),AND('Validation summary'!$B$2="2024-25",BIS182="In-period"),AND('Validation summary'!$B$2="2024-25",BIS182="End of period",BIS190="Revenue")),TRUE,FALSE)</f>
        <v>0</v>
      </c>
      <c r="BIT183" s="201" t="b">
        <f>IF(OR(AND('Validation summary'!$B$2="2022-23",BIT182="In-period"),AND('Validation summary'!$B$2="2023-24",BIT182="In-period"),AND('Validation summary'!$B$2="2024-25",BIT182="In-period"),AND('Validation summary'!$B$2="2024-25",BIT182="End of period",BIT190="Revenue")),TRUE,FALSE)</f>
        <v>0</v>
      </c>
      <c r="BIU183" s="201" t="b">
        <f>IF(OR(AND('Validation summary'!$B$2="2022-23",BIU182="In-period"),AND('Validation summary'!$B$2="2023-24",BIU182="In-period"),AND('Validation summary'!$B$2="2024-25",BIU182="In-period"),AND('Validation summary'!$B$2="2024-25",BIU182="End of period",BIU190="Revenue")),TRUE,FALSE)</f>
        <v>0</v>
      </c>
      <c r="BIV183" s="201" t="b">
        <f>IF(OR(AND('Validation summary'!$B$2="2022-23",BIV182="In-period"),AND('Validation summary'!$B$2="2023-24",BIV182="In-period"),AND('Validation summary'!$B$2="2024-25",BIV182="In-period"),AND('Validation summary'!$B$2="2024-25",BIV182="End of period",BIV190="Revenue")),TRUE,FALSE)</f>
        <v>0</v>
      </c>
      <c r="BIW183" s="201" t="b">
        <f>IF(OR(AND('Validation summary'!$B$2="2022-23",BIW182="In-period"),AND('Validation summary'!$B$2="2023-24",BIW182="In-period"),AND('Validation summary'!$B$2="2024-25",BIW182="In-period"),AND('Validation summary'!$B$2="2024-25",BIW182="End of period",BIW190="Revenue")),TRUE,FALSE)</f>
        <v>0</v>
      </c>
      <c r="BIX183" s="201" t="b">
        <f>IF(OR(AND('Validation summary'!$B$2="2022-23",BIX182="In-period"),AND('Validation summary'!$B$2="2023-24",BIX182="In-period"),AND('Validation summary'!$B$2="2024-25",BIX182="In-period"),AND('Validation summary'!$B$2="2024-25",BIX182="End of period",BIX190="Revenue")),TRUE,FALSE)</f>
        <v>0</v>
      </c>
      <c r="BIY183" s="201" t="b">
        <f>IF(OR(AND('Validation summary'!$B$2="2022-23",BIY182="In-period"),AND('Validation summary'!$B$2="2023-24",BIY182="In-period"),AND('Validation summary'!$B$2="2024-25",BIY182="In-period"),AND('Validation summary'!$B$2="2024-25",BIY182="End of period",BIY190="Revenue")),TRUE,FALSE)</f>
        <v>0</v>
      </c>
      <c r="BIZ183" s="201" t="b">
        <f>IF(OR(AND('Validation summary'!$B$2="2022-23",BIZ182="In-period"),AND('Validation summary'!$B$2="2023-24",BIZ182="In-period"),AND('Validation summary'!$B$2="2024-25",BIZ182="In-period"),AND('Validation summary'!$B$2="2024-25",BIZ182="End of period",BIZ190="Revenue")),TRUE,FALSE)</f>
        <v>0</v>
      </c>
      <c r="BJA183" s="201" t="b">
        <f>IF(OR(AND('Validation summary'!$B$2="2022-23",BJA182="In-period"),AND('Validation summary'!$B$2="2023-24",BJA182="In-period"),AND('Validation summary'!$B$2="2024-25",BJA182="In-period"),AND('Validation summary'!$B$2="2024-25",BJA182="End of period",BJA190="Revenue")),TRUE,FALSE)</f>
        <v>0</v>
      </c>
      <c r="BJB183" s="201" t="b">
        <f>IF(OR(AND('Validation summary'!$B$2="2022-23",BJB182="In-period"),AND('Validation summary'!$B$2="2023-24",BJB182="In-period"),AND('Validation summary'!$B$2="2024-25",BJB182="In-period"),AND('Validation summary'!$B$2="2024-25",BJB182="End of period",BJB190="Revenue")),TRUE,FALSE)</f>
        <v>0</v>
      </c>
      <c r="BJC183" s="201" t="b">
        <f>IF(OR(AND('Validation summary'!$B$2="2022-23",BJC182="In-period"),AND('Validation summary'!$B$2="2023-24",BJC182="In-period"),AND('Validation summary'!$B$2="2024-25",BJC182="In-period"),AND('Validation summary'!$B$2="2024-25",BJC182="End of period",BJC190="Revenue")),TRUE,FALSE)</f>
        <v>0</v>
      </c>
      <c r="BJD183" s="201" t="b">
        <f>IF(OR(AND('Validation summary'!$B$2="2022-23",BJD182="In-period"),AND('Validation summary'!$B$2="2023-24",BJD182="In-period"),AND('Validation summary'!$B$2="2024-25",BJD182="In-period"),AND('Validation summary'!$B$2="2024-25",BJD182="End of period",BJD190="Revenue")),TRUE,FALSE)</f>
        <v>0</v>
      </c>
      <c r="BJE183" s="201" t="b">
        <f>IF(OR(AND('Validation summary'!$B$2="2022-23",BJE182="In-period"),AND('Validation summary'!$B$2="2023-24",BJE182="In-period"),AND('Validation summary'!$B$2="2024-25",BJE182="In-period"),AND('Validation summary'!$B$2="2024-25",BJE182="End of period",BJE190="Revenue")),TRUE,FALSE)</f>
        <v>0</v>
      </c>
      <c r="BJF183" s="201" t="b">
        <f>IF(OR(AND('Validation summary'!$B$2="2022-23",BJF182="In-period"),AND('Validation summary'!$B$2="2023-24",BJF182="In-period"),AND('Validation summary'!$B$2="2024-25",BJF182="In-period"),AND('Validation summary'!$B$2="2024-25",BJF182="End of period",BJF190="Revenue")),TRUE,FALSE)</f>
        <v>0</v>
      </c>
      <c r="BJG183" s="201" t="b">
        <f>IF(OR(AND('Validation summary'!$B$2="2022-23",BJG182="In-period"),AND('Validation summary'!$B$2="2023-24",BJG182="In-period"),AND('Validation summary'!$B$2="2024-25",BJG182="In-period"),AND('Validation summary'!$B$2="2024-25",BJG182="End of period",BJG190="Revenue")),TRUE,FALSE)</f>
        <v>0</v>
      </c>
      <c r="BJH183" s="201" t="b">
        <f>IF(OR(AND('Validation summary'!$B$2="2022-23",BJH182="In-period"),AND('Validation summary'!$B$2="2023-24",BJH182="In-period"),AND('Validation summary'!$B$2="2024-25",BJH182="In-period"),AND('Validation summary'!$B$2="2024-25",BJH182="End of period",BJH190="Revenue")),TRUE,FALSE)</f>
        <v>0</v>
      </c>
      <c r="BJI183" s="201" t="b">
        <f>IF(OR(AND('Validation summary'!$B$2="2022-23",BJI182="In-period"),AND('Validation summary'!$B$2="2023-24",BJI182="In-period"),AND('Validation summary'!$B$2="2024-25",BJI182="In-period"),AND('Validation summary'!$B$2="2024-25",BJI182="End of period",BJI190="Revenue")),TRUE,FALSE)</f>
        <v>0</v>
      </c>
      <c r="BJJ183" s="201" t="b">
        <f>IF(OR(AND('Validation summary'!$B$2="2022-23",BJJ182="In-period"),AND('Validation summary'!$B$2="2023-24",BJJ182="In-period"),AND('Validation summary'!$B$2="2024-25",BJJ182="In-period"),AND('Validation summary'!$B$2="2024-25",BJJ182="End of period",BJJ190="Revenue")),TRUE,FALSE)</f>
        <v>0</v>
      </c>
      <c r="BJK183" s="201" t="b">
        <f>IF(OR(AND('Validation summary'!$B$2="2022-23",BJK182="In-period"),AND('Validation summary'!$B$2="2023-24",BJK182="In-period"),AND('Validation summary'!$B$2="2024-25",BJK182="In-period"),AND('Validation summary'!$B$2="2024-25",BJK182="End of period",BJK190="Revenue")),TRUE,FALSE)</f>
        <v>0</v>
      </c>
      <c r="BJL183" s="201" t="b">
        <f>IF(OR(AND('Validation summary'!$B$2="2022-23",BJL182="In-period"),AND('Validation summary'!$B$2="2023-24",BJL182="In-period"),AND('Validation summary'!$B$2="2024-25",BJL182="In-period"),AND('Validation summary'!$B$2="2024-25",BJL182="End of period",BJL190="Revenue")),TRUE,FALSE)</f>
        <v>0</v>
      </c>
      <c r="BJM183" s="201" t="b">
        <f>IF(OR(AND('Validation summary'!$B$2="2022-23",BJM182="In-period"),AND('Validation summary'!$B$2="2023-24",BJM182="In-period"),AND('Validation summary'!$B$2="2024-25",BJM182="In-period"),AND('Validation summary'!$B$2="2024-25",BJM182="End of period",BJM190="Revenue")),TRUE,FALSE)</f>
        <v>0</v>
      </c>
      <c r="BJN183" s="201" t="b">
        <f>IF(OR(AND('Validation summary'!$B$2="2022-23",BJN182="In-period"),AND('Validation summary'!$B$2="2023-24",BJN182="In-period"),AND('Validation summary'!$B$2="2024-25",BJN182="In-period"),AND('Validation summary'!$B$2="2024-25",BJN182="End of period",BJN190="Revenue")),TRUE,FALSE)</f>
        <v>0</v>
      </c>
      <c r="BJO183" s="201" t="b">
        <f>IF(OR(AND('Validation summary'!$B$2="2022-23",BJO182="In-period"),AND('Validation summary'!$B$2="2023-24",BJO182="In-period"),AND('Validation summary'!$B$2="2024-25",BJO182="In-period"),AND('Validation summary'!$B$2="2024-25",BJO182="End of period",BJO190="Revenue")),TRUE,FALSE)</f>
        <v>0</v>
      </c>
      <c r="BJP183" s="201" t="b">
        <f>IF(OR(AND('Validation summary'!$B$2="2022-23",BJP182="In-period"),AND('Validation summary'!$B$2="2023-24",BJP182="In-period"),AND('Validation summary'!$B$2="2024-25",BJP182="In-period"),AND('Validation summary'!$B$2="2024-25",BJP182="End of period",BJP190="Revenue")),TRUE,FALSE)</f>
        <v>0</v>
      </c>
      <c r="BJQ183" s="201" t="b">
        <f>IF(OR(AND('Validation summary'!$B$2="2022-23",BJQ182="In-period"),AND('Validation summary'!$B$2="2023-24",BJQ182="In-period"),AND('Validation summary'!$B$2="2024-25",BJQ182="In-period"),AND('Validation summary'!$B$2="2024-25",BJQ182="End of period",BJQ190="Revenue")),TRUE,FALSE)</f>
        <v>0</v>
      </c>
      <c r="BJR183" s="201" t="b">
        <f>IF(OR(AND('Validation summary'!$B$2="2022-23",BJR182="In-period"),AND('Validation summary'!$B$2="2023-24",BJR182="In-period"),AND('Validation summary'!$B$2="2024-25",BJR182="In-period"),AND('Validation summary'!$B$2="2024-25",BJR182="End of period",BJR190="Revenue")),TRUE,FALSE)</f>
        <v>0</v>
      </c>
      <c r="BJS183" s="201" t="b">
        <f>IF(OR(AND('Validation summary'!$B$2="2022-23",BJS182="In-period"),AND('Validation summary'!$B$2="2023-24",BJS182="In-period"),AND('Validation summary'!$B$2="2024-25",BJS182="In-period"),AND('Validation summary'!$B$2="2024-25",BJS182="End of period",BJS190="Revenue")),TRUE,FALSE)</f>
        <v>0</v>
      </c>
      <c r="BJT183" s="201" t="b">
        <f>IF(OR(AND('Validation summary'!$B$2="2022-23",BJT182="In-period"),AND('Validation summary'!$B$2="2023-24",BJT182="In-period"),AND('Validation summary'!$B$2="2024-25",BJT182="In-period"),AND('Validation summary'!$B$2="2024-25",BJT182="End of period",BJT190="Revenue")),TRUE,FALSE)</f>
        <v>0</v>
      </c>
      <c r="BJU183" s="201" t="b">
        <f>IF(OR(AND('Validation summary'!$B$2="2022-23",BJU182="In-period"),AND('Validation summary'!$B$2="2023-24",BJU182="In-period"),AND('Validation summary'!$B$2="2024-25",BJU182="In-period"),AND('Validation summary'!$B$2="2024-25",BJU182="End of period",BJU190="Revenue")),TRUE,FALSE)</f>
        <v>0</v>
      </c>
      <c r="BJV183" s="201" t="b">
        <f>IF(OR(AND('Validation summary'!$B$2="2022-23",BJV182="In-period"),AND('Validation summary'!$B$2="2023-24",BJV182="In-period"),AND('Validation summary'!$B$2="2024-25",BJV182="In-period"),AND('Validation summary'!$B$2="2024-25",BJV182="End of period",BJV190="Revenue")),TRUE,FALSE)</f>
        <v>0</v>
      </c>
      <c r="BJW183" s="201" t="b">
        <f>IF(OR(AND('Validation summary'!$B$2="2022-23",BJW182="In-period"),AND('Validation summary'!$B$2="2023-24",BJW182="In-period"),AND('Validation summary'!$B$2="2024-25",BJW182="In-period"),AND('Validation summary'!$B$2="2024-25",BJW182="End of period",BJW190="Revenue")),TRUE,FALSE)</f>
        <v>0</v>
      </c>
      <c r="BJX183" s="201" t="b">
        <f>IF(OR(AND('Validation summary'!$B$2="2022-23",BJX182="In-period"),AND('Validation summary'!$B$2="2023-24",BJX182="In-period"),AND('Validation summary'!$B$2="2024-25",BJX182="In-period"),AND('Validation summary'!$B$2="2024-25",BJX182="End of period",BJX190="Revenue")),TRUE,FALSE)</f>
        <v>0</v>
      </c>
      <c r="BJY183" s="201" t="b">
        <f>IF(OR(AND('Validation summary'!$B$2="2022-23",BJY182="In-period"),AND('Validation summary'!$B$2="2023-24",BJY182="In-period"),AND('Validation summary'!$B$2="2024-25",BJY182="In-period"),AND('Validation summary'!$B$2="2024-25",BJY182="End of period",BJY190="Revenue")),TRUE,FALSE)</f>
        <v>0</v>
      </c>
      <c r="BJZ183" s="201" t="b">
        <f>IF(OR(AND('Validation summary'!$B$2="2022-23",BJZ182="In-period"),AND('Validation summary'!$B$2="2023-24",BJZ182="In-period"),AND('Validation summary'!$B$2="2024-25",BJZ182="In-period"),AND('Validation summary'!$B$2="2024-25",BJZ182="End of period",BJZ190="Revenue")),TRUE,FALSE)</f>
        <v>0</v>
      </c>
      <c r="BKA183" s="201" t="b">
        <f>IF(OR(AND('Validation summary'!$B$2="2022-23",BKA182="In-period"),AND('Validation summary'!$B$2="2023-24",BKA182="In-period"),AND('Validation summary'!$B$2="2024-25",BKA182="In-period"),AND('Validation summary'!$B$2="2024-25",BKA182="End of period",BKA190="Revenue")),TRUE,FALSE)</f>
        <v>0</v>
      </c>
      <c r="BKB183" s="201" t="b">
        <f>IF(OR(AND('Validation summary'!$B$2="2022-23",BKB182="In-period"),AND('Validation summary'!$B$2="2023-24",BKB182="In-period"),AND('Validation summary'!$B$2="2024-25",BKB182="In-period"),AND('Validation summary'!$B$2="2024-25",BKB182="End of period",BKB190="Revenue")),TRUE,FALSE)</f>
        <v>0</v>
      </c>
      <c r="BKC183" s="201" t="b">
        <f>IF(OR(AND('Validation summary'!$B$2="2022-23",BKC182="In-period"),AND('Validation summary'!$B$2="2023-24",BKC182="In-period"),AND('Validation summary'!$B$2="2024-25",BKC182="In-period"),AND('Validation summary'!$B$2="2024-25",BKC182="End of period",BKC190="Revenue")),TRUE,FALSE)</f>
        <v>0</v>
      </c>
      <c r="BKD183" s="201" t="b">
        <f>IF(OR(AND('Validation summary'!$B$2="2022-23",BKD182="In-period"),AND('Validation summary'!$B$2="2023-24",BKD182="In-period"),AND('Validation summary'!$B$2="2024-25",BKD182="In-period"),AND('Validation summary'!$B$2="2024-25",BKD182="End of period",BKD190="Revenue")),TRUE,FALSE)</f>
        <v>0</v>
      </c>
      <c r="BKE183" s="201" t="b">
        <f>IF(OR(AND('Validation summary'!$B$2="2022-23",BKE182="In-period"),AND('Validation summary'!$B$2="2023-24",BKE182="In-period"),AND('Validation summary'!$B$2="2024-25",BKE182="In-period"),AND('Validation summary'!$B$2="2024-25",BKE182="End of period",BKE190="Revenue")),TRUE,FALSE)</f>
        <v>0</v>
      </c>
      <c r="BKF183" s="201" t="b">
        <f>IF(OR(AND('Validation summary'!$B$2="2022-23",BKF182="In-period"),AND('Validation summary'!$B$2="2023-24",BKF182="In-period"),AND('Validation summary'!$B$2="2024-25",BKF182="In-period"),AND('Validation summary'!$B$2="2024-25",BKF182="End of period",BKF190="Revenue")),TRUE,FALSE)</f>
        <v>0</v>
      </c>
      <c r="BKG183" s="201" t="b">
        <f>IF(OR(AND('Validation summary'!$B$2="2022-23",BKG182="In-period"),AND('Validation summary'!$B$2="2023-24",BKG182="In-period"),AND('Validation summary'!$B$2="2024-25",BKG182="In-period"),AND('Validation summary'!$B$2="2024-25",BKG182="End of period",BKG190="Revenue")),TRUE,FALSE)</f>
        <v>0</v>
      </c>
      <c r="BKH183" s="201" t="b">
        <f>IF(OR(AND('Validation summary'!$B$2="2022-23",BKH182="In-period"),AND('Validation summary'!$B$2="2023-24",BKH182="In-period"),AND('Validation summary'!$B$2="2024-25",BKH182="In-period"),AND('Validation summary'!$B$2="2024-25",BKH182="End of period",BKH190="Revenue")),TRUE,FALSE)</f>
        <v>0</v>
      </c>
      <c r="BKI183" s="201" t="b">
        <f>IF(OR(AND('Validation summary'!$B$2="2022-23",BKI182="In-period"),AND('Validation summary'!$B$2="2023-24",BKI182="In-period"),AND('Validation summary'!$B$2="2024-25",BKI182="In-period"),AND('Validation summary'!$B$2="2024-25",BKI182="End of period",BKI190="Revenue")),TRUE,FALSE)</f>
        <v>0</v>
      </c>
      <c r="BKJ183" s="201" t="b">
        <f>IF(OR(AND('Validation summary'!$B$2="2022-23",BKJ182="In-period"),AND('Validation summary'!$B$2="2023-24",BKJ182="In-period"),AND('Validation summary'!$B$2="2024-25",BKJ182="In-period"),AND('Validation summary'!$B$2="2024-25",BKJ182="End of period",BKJ190="Revenue")),TRUE,FALSE)</f>
        <v>0</v>
      </c>
      <c r="BKK183" s="201" t="b">
        <f>IF(OR(AND('Validation summary'!$B$2="2022-23",BKK182="In-period"),AND('Validation summary'!$B$2="2023-24",BKK182="In-period"),AND('Validation summary'!$B$2="2024-25",BKK182="In-period"),AND('Validation summary'!$B$2="2024-25",BKK182="End of period",BKK190="Revenue")),TRUE,FALSE)</f>
        <v>0</v>
      </c>
      <c r="BKL183" s="201" t="b">
        <f>IF(OR(AND('Validation summary'!$B$2="2022-23",BKL182="In-period"),AND('Validation summary'!$B$2="2023-24",BKL182="In-period"),AND('Validation summary'!$B$2="2024-25",BKL182="In-period"),AND('Validation summary'!$B$2="2024-25",BKL182="End of period",BKL190="Revenue")),TRUE,FALSE)</f>
        <v>0</v>
      </c>
      <c r="BKM183" s="201" t="b">
        <f>IF(OR(AND('Validation summary'!$B$2="2022-23",BKM182="In-period"),AND('Validation summary'!$B$2="2023-24",BKM182="In-period"),AND('Validation summary'!$B$2="2024-25",BKM182="In-period"),AND('Validation summary'!$B$2="2024-25",BKM182="End of period",BKM190="Revenue")),TRUE,FALSE)</f>
        <v>0</v>
      </c>
      <c r="BKN183" s="201" t="b">
        <f>IF(OR(AND('Validation summary'!$B$2="2022-23",BKN182="In-period"),AND('Validation summary'!$B$2="2023-24",BKN182="In-period"),AND('Validation summary'!$B$2="2024-25",BKN182="In-period"),AND('Validation summary'!$B$2="2024-25",BKN182="End of period",BKN190="Revenue")),TRUE,FALSE)</f>
        <v>0</v>
      </c>
      <c r="BKO183" s="201" t="b">
        <f>IF(OR(AND('Validation summary'!$B$2="2022-23",BKO182="In-period"),AND('Validation summary'!$B$2="2023-24",BKO182="In-period"),AND('Validation summary'!$B$2="2024-25",BKO182="In-period"),AND('Validation summary'!$B$2="2024-25",BKO182="End of period",BKO190="Revenue")),TRUE,FALSE)</f>
        <v>0</v>
      </c>
      <c r="BKP183" s="201" t="b">
        <f>IF(OR(AND('Validation summary'!$B$2="2022-23",BKP182="In-period"),AND('Validation summary'!$B$2="2023-24",BKP182="In-period"),AND('Validation summary'!$B$2="2024-25",BKP182="In-period"),AND('Validation summary'!$B$2="2024-25",BKP182="End of period",BKP190="Revenue")),TRUE,FALSE)</f>
        <v>0</v>
      </c>
      <c r="BKQ183" s="201" t="b">
        <f>IF(OR(AND('Validation summary'!$B$2="2022-23",BKQ182="In-period"),AND('Validation summary'!$B$2="2023-24",BKQ182="In-period"),AND('Validation summary'!$B$2="2024-25",BKQ182="In-period"),AND('Validation summary'!$B$2="2024-25",BKQ182="End of period",BKQ190="Revenue")),TRUE,FALSE)</f>
        <v>0</v>
      </c>
      <c r="BKR183" s="201" t="b">
        <f>IF(OR(AND('Validation summary'!$B$2="2022-23",BKR182="In-period"),AND('Validation summary'!$B$2="2023-24",BKR182="In-period"),AND('Validation summary'!$B$2="2024-25",BKR182="In-period"),AND('Validation summary'!$B$2="2024-25",BKR182="End of period",BKR190="Revenue")),TRUE,FALSE)</f>
        <v>0</v>
      </c>
      <c r="BKS183" s="201" t="b">
        <f>IF(OR(AND('Validation summary'!$B$2="2022-23",BKS182="In-period"),AND('Validation summary'!$B$2="2023-24",BKS182="In-period"),AND('Validation summary'!$B$2="2024-25",BKS182="In-period"),AND('Validation summary'!$B$2="2024-25",BKS182="End of period",BKS190="Revenue")),TRUE,FALSE)</f>
        <v>0</v>
      </c>
      <c r="BKT183" s="201" t="b">
        <f>IF(OR(AND('Validation summary'!$B$2="2022-23",BKT182="In-period"),AND('Validation summary'!$B$2="2023-24",BKT182="In-period"),AND('Validation summary'!$B$2="2024-25",BKT182="In-period"),AND('Validation summary'!$B$2="2024-25",BKT182="End of period",BKT190="Revenue")),TRUE,FALSE)</f>
        <v>0</v>
      </c>
      <c r="BKU183" s="201" t="b">
        <f>IF(OR(AND('Validation summary'!$B$2="2022-23",BKU182="In-period"),AND('Validation summary'!$B$2="2023-24",BKU182="In-period"),AND('Validation summary'!$B$2="2024-25",BKU182="In-period"),AND('Validation summary'!$B$2="2024-25",BKU182="End of period",BKU190="Revenue")),TRUE,FALSE)</f>
        <v>0</v>
      </c>
      <c r="BKV183" s="201" t="b">
        <f>IF(OR(AND('Validation summary'!$B$2="2022-23",BKV182="In-period"),AND('Validation summary'!$B$2="2023-24",BKV182="In-period"),AND('Validation summary'!$B$2="2024-25",BKV182="In-period"),AND('Validation summary'!$B$2="2024-25",BKV182="End of period",BKV190="Revenue")),TRUE,FALSE)</f>
        <v>0</v>
      </c>
      <c r="BKW183" s="201" t="b">
        <f>IF(OR(AND('Validation summary'!$B$2="2022-23",BKW182="In-period"),AND('Validation summary'!$B$2="2023-24",BKW182="In-period"),AND('Validation summary'!$B$2="2024-25",BKW182="In-period"),AND('Validation summary'!$B$2="2024-25",BKW182="End of period",BKW190="Revenue")),TRUE,FALSE)</f>
        <v>0</v>
      </c>
      <c r="BKX183" s="201" t="b">
        <f>IF(OR(AND('Validation summary'!$B$2="2022-23",BKX182="In-period"),AND('Validation summary'!$B$2="2023-24",BKX182="In-period"),AND('Validation summary'!$B$2="2024-25",BKX182="In-period"),AND('Validation summary'!$B$2="2024-25",BKX182="End of period",BKX190="Revenue")),TRUE,FALSE)</f>
        <v>0</v>
      </c>
      <c r="BKY183" s="201" t="b">
        <f>IF(OR(AND('Validation summary'!$B$2="2022-23",BKY182="In-period"),AND('Validation summary'!$B$2="2023-24",BKY182="In-period"),AND('Validation summary'!$B$2="2024-25",BKY182="In-period"),AND('Validation summary'!$B$2="2024-25",BKY182="End of period",BKY190="Revenue")),TRUE,FALSE)</f>
        <v>0</v>
      </c>
      <c r="BKZ183" s="201" t="b">
        <f>IF(OR(AND('Validation summary'!$B$2="2022-23",BKZ182="In-period"),AND('Validation summary'!$B$2="2023-24",BKZ182="In-period"),AND('Validation summary'!$B$2="2024-25",BKZ182="In-period"),AND('Validation summary'!$B$2="2024-25",BKZ182="End of period",BKZ190="Revenue")),TRUE,FALSE)</f>
        <v>0</v>
      </c>
      <c r="BLA183" s="201" t="b">
        <f>IF(OR(AND('Validation summary'!$B$2="2022-23",BLA182="In-period"),AND('Validation summary'!$B$2="2023-24",BLA182="In-period"),AND('Validation summary'!$B$2="2024-25",BLA182="In-period"),AND('Validation summary'!$B$2="2024-25",BLA182="End of period",BLA190="Revenue")),TRUE,FALSE)</f>
        <v>0</v>
      </c>
      <c r="BLB183" s="201" t="b">
        <f>IF(OR(AND('Validation summary'!$B$2="2022-23",BLB182="In-period"),AND('Validation summary'!$B$2="2023-24",BLB182="In-period"),AND('Validation summary'!$B$2="2024-25",BLB182="In-period"),AND('Validation summary'!$B$2="2024-25",BLB182="End of period",BLB190="Revenue")),TRUE,FALSE)</f>
        <v>0</v>
      </c>
      <c r="BLC183" s="201" t="b">
        <f>IF(OR(AND('Validation summary'!$B$2="2022-23",BLC182="In-period"),AND('Validation summary'!$B$2="2023-24",BLC182="In-period"),AND('Validation summary'!$B$2="2024-25",BLC182="In-period"),AND('Validation summary'!$B$2="2024-25",BLC182="End of period",BLC190="Revenue")),TRUE,FALSE)</f>
        <v>0</v>
      </c>
      <c r="BLD183" s="201" t="b">
        <f>IF(OR(AND('Validation summary'!$B$2="2022-23",BLD182="In-period"),AND('Validation summary'!$B$2="2023-24",BLD182="In-period"),AND('Validation summary'!$B$2="2024-25",BLD182="In-period"),AND('Validation summary'!$B$2="2024-25",BLD182="End of period",BLD190="Revenue")),TRUE,FALSE)</f>
        <v>0</v>
      </c>
      <c r="BLE183" s="201" t="b">
        <f>IF(OR(AND('Validation summary'!$B$2="2022-23",BLE182="In-period"),AND('Validation summary'!$B$2="2023-24",BLE182="In-period"),AND('Validation summary'!$B$2="2024-25",BLE182="In-period"),AND('Validation summary'!$B$2="2024-25",BLE182="End of period",BLE190="Revenue")),TRUE,FALSE)</f>
        <v>0</v>
      </c>
      <c r="BLF183" s="201" t="b">
        <f>IF(OR(AND('Validation summary'!$B$2="2022-23",BLF182="In-period"),AND('Validation summary'!$B$2="2023-24",BLF182="In-period"),AND('Validation summary'!$B$2="2024-25",BLF182="In-period"),AND('Validation summary'!$B$2="2024-25",BLF182="End of period",BLF190="Revenue")),TRUE,FALSE)</f>
        <v>0</v>
      </c>
      <c r="BLG183" s="201" t="b">
        <f>IF(OR(AND('Validation summary'!$B$2="2022-23",BLG182="In-period"),AND('Validation summary'!$B$2="2023-24",BLG182="In-period"),AND('Validation summary'!$B$2="2024-25",BLG182="In-period"),AND('Validation summary'!$B$2="2024-25",BLG182="End of period",BLG190="Revenue")),TRUE,FALSE)</f>
        <v>0</v>
      </c>
      <c r="BLH183" s="201" t="b">
        <f>IF(OR(AND('Validation summary'!$B$2="2022-23",BLH182="In-period"),AND('Validation summary'!$B$2="2023-24",BLH182="In-period"),AND('Validation summary'!$B$2="2024-25",BLH182="In-period"),AND('Validation summary'!$B$2="2024-25",BLH182="End of period",BLH190="Revenue")),TRUE,FALSE)</f>
        <v>0</v>
      </c>
      <c r="BLI183" s="201" t="b">
        <f>IF(OR(AND('Validation summary'!$B$2="2022-23",BLI182="In-period"),AND('Validation summary'!$B$2="2023-24",BLI182="In-period"),AND('Validation summary'!$B$2="2024-25",BLI182="In-period"),AND('Validation summary'!$B$2="2024-25",BLI182="End of period",BLI190="Revenue")),TRUE,FALSE)</f>
        <v>0</v>
      </c>
      <c r="BLJ183" s="201" t="b">
        <f>IF(OR(AND('Validation summary'!$B$2="2022-23",BLJ182="In-period"),AND('Validation summary'!$B$2="2023-24",BLJ182="In-period"),AND('Validation summary'!$B$2="2024-25",BLJ182="In-period"),AND('Validation summary'!$B$2="2024-25",BLJ182="End of period",BLJ190="Revenue")),TRUE,FALSE)</f>
        <v>0</v>
      </c>
      <c r="BLK183" s="201" t="b">
        <f>IF(OR(AND('Validation summary'!$B$2="2022-23",BLK182="In-period"),AND('Validation summary'!$B$2="2023-24",BLK182="In-period"),AND('Validation summary'!$B$2="2024-25",BLK182="In-period"),AND('Validation summary'!$B$2="2024-25",BLK182="End of period",BLK190="Revenue")),TRUE,FALSE)</f>
        <v>0</v>
      </c>
      <c r="BLL183" s="201" t="b">
        <f>IF(OR(AND('Validation summary'!$B$2="2022-23",BLL182="In-period"),AND('Validation summary'!$B$2="2023-24",BLL182="In-period"),AND('Validation summary'!$B$2="2024-25",BLL182="In-period"),AND('Validation summary'!$B$2="2024-25",BLL182="End of period",BLL190="Revenue")),TRUE,FALSE)</f>
        <v>0</v>
      </c>
      <c r="BLM183" s="201" t="b">
        <f>IF(OR(AND('Validation summary'!$B$2="2022-23",BLM182="In-period"),AND('Validation summary'!$B$2="2023-24",BLM182="In-period"),AND('Validation summary'!$B$2="2024-25",BLM182="In-period"),AND('Validation summary'!$B$2="2024-25",BLM182="End of period",BLM190="Revenue")),TRUE,FALSE)</f>
        <v>0</v>
      </c>
      <c r="BLN183" s="201" t="b">
        <f>IF(OR(AND('Validation summary'!$B$2="2022-23",BLN182="In-period"),AND('Validation summary'!$B$2="2023-24",BLN182="In-period"),AND('Validation summary'!$B$2="2024-25",BLN182="In-period"),AND('Validation summary'!$B$2="2024-25",BLN182="End of period",BLN190="Revenue")),TRUE,FALSE)</f>
        <v>0</v>
      </c>
      <c r="BLO183" s="201" t="b">
        <f>IF(OR(AND('Validation summary'!$B$2="2022-23",BLO182="In-period"),AND('Validation summary'!$B$2="2023-24",BLO182="In-period"),AND('Validation summary'!$B$2="2024-25",BLO182="In-period"),AND('Validation summary'!$B$2="2024-25",BLO182="End of period",BLO190="Revenue")),TRUE,FALSE)</f>
        <v>0</v>
      </c>
      <c r="BLP183" s="201" t="b">
        <f>IF(OR(AND('Validation summary'!$B$2="2022-23",BLP182="In-period"),AND('Validation summary'!$B$2="2023-24",BLP182="In-period"),AND('Validation summary'!$B$2="2024-25",BLP182="In-period"),AND('Validation summary'!$B$2="2024-25",BLP182="End of period",BLP190="Revenue")),TRUE,FALSE)</f>
        <v>0</v>
      </c>
      <c r="BLQ183" s="201" t="b">
        <f>IF(OR(AND('Validation summary'!$B$2="2022-23",BLQ182="In-period"),AND('Validation summary'!$B$2="2023-24",BLQ182="In-period"),AND('Validation summary'!$B$2="2024-25",BLQ182="In-period"),AND('Validation summary'!$B$2="2024-25",BLQ182="End of period",BLQ190="Revenue")),TRUE,FALSE)</f>
        <v>0</v>
      </c>
      <c r="BLR183" s="201" t="b">
        <f>IF(OR(AND('Validation summary'!$B$2="2022-23",BLR182="In-period"),AND('Validation summary'!$B$2="2023-24",BLR182="In-period"),AND('Validation summary'!$B$2="2024-25",BLR182="In-period"),AND('Validation summary'!$B$2="2024-25",BLR182="End of period",BLR190="Revenue")),TRUE,FALSE)</f>
        <v>0</v>
      </c>
      <c r="BLS183" s="201" t="b">
        <f>IF(OR(AND('Validation summary'!$B$2="2022-23",BLS182="In-period"),AND('Validation summary'!$B$2="2023-24",BLS182="In-period"),AND('Validation summary'!$B$2="2024-25",BLS182="In-period"),AND('Validation summary'!$B$2="2024-25",BLS182="End of period",BLS190="Revenue")),TRUE,FALSE)</f>
        <v>0</v>
      </c>
      <c r="BLT183" s="201" t="b">
        <f>IF(OR(AND('Validation summary'!$B$2="2022-23",BLT182="In-period"),AND('Validation summary'!$B$2="2023-24",BLT182="In-period"),AND('Validation summary'!$B$2="2024-25",BLT182="In-period"),AND('Validation summary'!$B$2="2024-25",BLT182="End of period",BLT190="Revenue")),TRUE,FALSE)</f>
        <v>0</v>
      </c>
      <c r="BLU183" s="201" t="b">
        <f>IF(OR(AND('Validation summary'!$B$2="2022-23",BLU182="In-period"),AND('Validation summary'!$B$2="2023-24",BLU182="In-period"),AND('Validation summary'!$B$2="2024-25",BLU182="In-period"),AND('Validation summary'!$B$2="2024-25",BLU182="End of period",BLU190="Revenue")),TRUE,FALSE)</f>
        <v>0</v>
      </c>
      <c r="BLV183" s="201" t="b">
        <f>IF(OR(AND('Validation summary'!$B$2="2022-23",BLV182="In-period"),AND('Validation summary'!$B$2="2023-24",BLV182="In-period"),AND('Validation summary'!$B$2="2024-25",BLV182="In-period"),AND('Validation summary'!$B$2="2024-25",BLV182="End of period",BLV190="Revenue")),TRUE,FALSE)</f>
        <v>0</v>
      </c>
      <c r="BLW183" s="201" t="b">
        <f>IF(OR(AND('Validation summary'!$B$2="2022-23",BLW182="In-period"),AND('Validation summary'!$B$2="2023-24",BLW182="In-period"),AND('Validation summary'!$B$2="2024-25",BLW182="In-period"),AND('Validation summary'!$B$2="2024-25",BLW182="End of period",BLW190="Revenue")),TRUE,FALSE)</f>
        <v>0</v>
      </c>
      <c r="BLX183" s="201" t="b">
        <f>IF(OR(AND('Validation summary'!$B$2="2022-23",BLX182="In-period"),AND('Validation summary'!$B$2="2023-24",BLX182="In-period"),AND('Validation summary'!$B$2="2024-25",BLX182="In-period"),AND('Validation summary'!$B$2="2024-25",BLX182="End of period",BLX190="Revenue")),TRUE,FALSE)</f>
        <v>0</v>
      </c>
      <c r="BLY183" s="201" t="b">
        <f>IF(OR(AND('Validation summary'!$B$2="2022-23",BLY182="In-period"),AND('Validation summary'!$B$2="2023-24",BLY182="In-period"),AND('Validation summary'!$B$2="2024-25",BLY182="In-period"),AND('Validation summary'!$B$2="2024-25",BLY182="End of period",BLY190="Revenue")),TRUE,FALSE)</f>
        <v>0</v>
      </c>
      <c r="BLZ183" s="201" t="b">
        <f>IF(OR(AND('Validation summary'!$B$2="2022-23",BLZ182="In-period"),AND('Validation summary'!$B$2="2023-24",BLZ182="In-period"),AND('Validation summary'!$B$2="2024-25",BLZ182="In-period"),AND('Validation summary'!$B$2="2024-25",BLZ182="End of period",BLZ190="Revenue")),TRUE,FALSE)</f>
        <v>0</v>
      </c>
      <c r="BMA183" s="201" t="b">
        <f>IF(OR(AND('Validation summary'!$B$2="2022-23",BMA182="In-period"),AND('Validation summary'!$B$2="2023-24",BMA182="In-period"),AND('Validation summary'!$B$2="2024-25",BMA182="In-period"),AND('Validation summary'!$B$2="2024-25",BMA182="End of period",BMA190="Revenue")),TRUE,FALSE)</f>
        <v>0</v>
      </c>
      <c r="BMB183" s="201" t="b">
        <f>IF(OR(AND('Validation summary'!$B$2="2022-23",BMB182="In-period"),AND('Validation summary'!$B$2="2023-24",BMB182="In-period"),AND('Validation summary'!$B$2="2024-25",BMB182="In-period"),AND('Validation summary'!$B$2="2024-25",BMB182="End of period",BMB190="Revenue")),TRUE,FALSE)</f>
        <v>0</v>
      </c>
      <c r="BMC183" s="201" t="b">
        <f>IF(OR(AND('Validation summary'!$B$2="2022-23",BMC182="In-period"),AND('Validation summary'!$B$2="2023-24",BMC182="In-period"),AND('Validation summary'!$B$2="2024-25",BMC182="In-period"),AND('Validation summary'!$B$2="2024-25",BMC182="End of period",BMC190="Revenue")),TRUE,FALSE)</f>
        <v>0</v>
      </c>
      <c r="BMD183" s="201" t="b">
        <f>IF(OR(AND('Validation summary'!$B$2="2022-23",BMD182="In-period"),AND('Validation summary'!$B$2="2023-24",BMD182="In-period"),AND('Validation summary'!$B$2="2024-25",BMD182="In-period"),AND('Validation summary'!$B$2="2024-25",BMD182="End of period",BMD190="Revenue")),TRUE,FALSE)</f>
        <v>0</v>
      </c>
      <c r="BME183" s="201" t="b">
        <f>IF(OR(AND('Validation summary'!$B$2="2022-23",BME182="In-period"),AND('Validation summary'!$B$2="2023-24",BME182="In-period"),AND('Validation summary'!$B$2="2024-25",BME182="In-period"),AND('Validation summary'!$B$2="2024-25",BME182="End of period",BME190="Revenue")),TRUE,FALSE)</f>
        <v>0</v>
      </c>
      <c r="BMF183" s="201" t="b">
        <f>IF(OR(AND('Validation summary'!$B$2="2022-23",BMF182="In-period"),AND('Validation summary'!$B$2="2023-24",BMF182="In-period"),AND('Validation summary'!$B$2="2024-25",BMF182="In-period"),AND('Validation summary'!$B$2="2024-25",BMF182="End of period",BMF190="Revenue")),TRUE,FALSE)</f>
        <v>0</v>
      </c>
      <c r="BMG183" s="201" t="b">
        <f>IF(OR(AND('Validation summary'!$B$2="2022-23",BMG182="In-period"),AND('Validation summary'!$B$2="2023-24",BMG182="In-period"),AND('Validation summary'!$B$2="2024-25",BMG182="In-period"),AND('Validation summary'!$B$2="2024-25",BMG182="End of period",BMG190="Revenue")),TRUE,FALSE)</f>
        <v>0</v>
      </c>
      <c r="BMH183" s="201" t="b">
        <f>IF(OR(AND('Validation summary'!$B$2="2022-23",BMH182="In-period"),AND('Validation summary'!$B$2="2023-24",BMH182="In-period"),AND('Validation summary'!$B$2="2024-25",BMH182="In-period"),AND('Validation summary'!$B$2="2024-25",BMH182="End of period",BMH190="Revenue")),TRUE,FALSE)</f>
        <v>0</v>
      </c>
      <c r="BMI183" s="201" t="b">
        <f>IF(OR(AND('Validation summary'!$B$2="2022-23",BMI182="In-period"),AND('Validation summary'!$B$2="2023-24",BMI182="In-period"),AND('Validation summary'!$B$2="2024-25",BMI182="In-period"),AND('Validation summary'!$B$2="2024-25",BMI182="End of period",BMI190="Revenue")),TRUE,FALSE)</f>
        <v>0</v>
      </c>
      <c r="BMJ183" s="201" t="b">
        <f>IF(OR(AND('Validation summary'!$B$2="2022-23",BMJ182="In-period"),AND('Validation summary'!$B$2="2023-24",BMJ182="In-period"),AND('Validation summary'!$B$2="2024-25",BMJ182="In-period"),AND('Validation summary'!$B$2="2024-25",BMJ182="End of period",BMJ190="Revenue")),TRUE,FALSE)</f>
        <v>0</v>
      </c>
      <c r="BMK183" s="201" t="b">
        <f>IF(OR(AND('Validation summary'!$B$2="2022-23",BMK182="In-period"),AND('Validation summary'!$B$2="2023-24",BMK182="In-period"),AND('Validation summary'!$B$2="2024-25",BMK182="In-period"),AND('Validation summary'!$B$2="2024-25",BMK182="End of period",BMK190="Revenue")),TRUE,FALSE)</f>
        <v>0</v>
      </c>
      <c r="BML183" s="201" t="b">
        <f>IF(OR(AND('Validation summary'!$B$2="2022-23",BML182="In-period"),AND('Validation summary'!$B$2="2023-24",BML182="In-period"),AND('Validation summary'!$B$2="2024-25",BML182="In-period"),AND('Validation summary'!$B$2="2024-25",BML182="End of period",BML190="Revenue")),TRUE,FALSE)</f>
        <v>0</v>
      </c>
      <c r="BMM183" s="201" t="b">
        <f>IF(OR(AND('Validation summary'!$B$2="2022-23",BMM182="In-period"),AND('Validation summary'!$B$2="2023-24",BMM182="In-period"),AND('Validation summary'!$B$2="2024-25",BMM182="In-period"),AND('Validation summary'!$B$2="2024-25",BMM182="End of period",BMM190="Revenue")),TRUE,FALSE)</f>
        <v>0</v>
      </c>
      <c r="BMN183" s="201" t="b">
        <f>IF(OR(AND('Validation summary'!$B$2="2022-23",BMN182="In-period"),AND('Validation summary'!$B$2="2023-24",BMN182="In-period"),AND('Validation summary'!$B$2="2024-25",BMN182="In-period"),AND('Validation summary'!$B$2="2024-25",BMN182="End of period",BMN190="Revenue")),TRUE,FALSE)</f>
        <v>0</v>
      </c>
      <c r="BMO183" s="201" t="b">
        <f>IF(OR(AND('Validation summary'!$B$2="2022-23",BMO182="In-period"),AND('Validation summary'!$B$2="2023-24",BMO182="In-period"),AND('Validation summary'!$B$2="2024-25",BMO182="In-period"),AND('Validation summary'!$B$2="2024-25",BMO182="End of period",BMO190="Revenue")),TRUE,FALSE)</f>
        <v>0</v>
      </c>
      <c r="BMP183" s="201" t="b">
        <f>IF(OR(AND('Validation summary'!$B$2="2022-23",BMP182="In-period"),AND('Validation summary'!$B$2="2023-24",BMP182="In-period"),AND('Validation summary'!$B$2="2024-25",BMP182="In-period"),AND('Validation summary'!$B$2="2024-25",BMP182="End of period",BMP190="Revenue")),TRUE,FALSE)</f>
        <v>0</v>
      </c>
      <c r="BMQ183" s="201" t="b">
        <f>IF(OR(AND('Validation summary'!$B$2="2022-23",BMQ182="In-period"),AND('Validation summary'!$B$2="2023-24",BMQ182="In-period"),AND('Validation summary'!$B$2="2024-25",BMQ182="In-period"),AND('Validation summary'!$B$2="2024-25",BMQ182="End of period",BMQ190="Revenue")),TRUE,FALSE)</f>
        <v>0</v>
      </c>
      <c r="BMR183" s="201" t="b">
        <f>IF(OR(AND('Validation summary'!$B$2="2022-23",BMR182="In-period"),AND('Validation summary'!$B$2="2023-24",BMR182="In-period"),AND('Validation summary'!$B$2="2024-25",BMR182="In-period"),AND('Validation summary'!$B$2="2024-25",BMR182="End of period",BMR190="Revenue")),TRUE,FALSE)</f>
        <v>0</v>
      </c>
      <c r="BMS183" s="201" t="b">
        <f>IF(OR(AND('Validation summary'!$B$2="2022-23",BMS182="In-period"),AND('Validation summary'!$B$2="2023-24",BMS182="In-period"),AND('Validation summary'!$B$2="2024-25",BMS182="In-period"),AND('Validation summary'!$B$2="2024-25",BMS182="End of period",BMS190="Revenue")),TRUE,FALSE)</f>
        <v>0</v>
      </c>
      <c r="BMT183" s="201" t="b">
        <f>IF(OR(AND('Validation summary'!$B$2="2022-23",BMT182="In-period"),AND('Validation summary'!$B$2="2023-24",BMT182="In-period"),AND('Validation summary'!$B$2="2024-25",BMT182="In-period"),AND('Validation summary'!$B$2="2024-25",BMT182="End of period",BMT190="Revenue")),TRUE,FALSE)</f>
        <v>0</v>
      </c>
      <c r="BMU183" s="201" t="b">
        <f>IF(OR(AND('Validation summary'!$B$2="2022-23",BMU182="In-period"),AND('Validation summary'!$B$2="2023-24",BMU182="In-period"),AND('Validation summary'!$B$2="2024-25",BMU182="In-period"),AND('Validation summary'!$B$2="2024-25",BMU182="End of period",BMU190="Revenue")),TRUE,FALSE)</f>
        <v>0</v>
      </c>
      <c r="BMV183" s="201" t="b">
        <f>IF(OR(AND('Validation summary'!$B$2="2022-23",BMV182="In-period"),AND('Validation summary'!$B$2="2023-24",BMV182="In-period"),AND('Validation summary'!$B$2="2024-25",BMV182="In-period"),AND('Validation summary'!$B$2="2024-25",BMV182="End of period",BMV190="Revenue")),TRUE,FALSE)</f>
        <v>0</v>
      </c>
      <c r="BMW183" s="201" t="b">
        <f>IF(OR(AND('Validation summary'!$B$2="2022-23",BMW182="In-period"),AND('Validation summary'!$B$2="2023-24",BMW182="In-period"),AND('Validation summary'!$B$2="2024-25",BMW182="In-period"),AND('Validation summary'!$B$2="2024-25",BMW182="End of period",BMW190="Revenue")),TRUE,FALSE)</f>
        <v>0</v>
      </c>
      <c r="BMX183" s="201" t="b">
        <f>IF(OR(AND('Validation summary'!$B$2="2022-23",BMX182="In-period"),AND('Validation summary'!$B$2="2023-24",BMX182="In-period"),AND('Validation summary'!$B$2="2024-25",BMX182="In-period"),AND('Validation summary'!$B$2="2024-25",BMX182="End of period",BMX190="Revenue")),TRUE,FALSE)</f>
        <v>0</v>
      </c>
      <c r="BMY183" s="201" t="b">
        <f>IF(OR(AND('Validation summary'!$B$2="2022-23",BMY182="In-period"),AND('Validation summary'!$B$2="2023-24",BMY182="In-period"),AND('Validation summary'!$B$2="2024-25",BMY182="In-period"),AND('Validation summary'!$B$2="2024-25",BMY182="End of period",BMY190="Revenue")),TRUE,FALSE)</f>
        <v>0</v>
      </c>
      <c r="BMZ183" s="201" t="b">
        <f>IF(OR(AND('Validation summary'!$B$2="2022-23",BMZ182="In-period"),AND('Validation summary'!$B$2="2023-24",BMZ182="In-period"),AND('Validation summary'!$B$2="2024-25",BMZ182="In-period"),AND('Validation summary'!$B$2="2024-25",BMZ182="End of period",BMZ190="Revenue")),TRUE,FALSE)</f>
        <v>0</v>
      </c>
      <c r="BNA183" s="201" t="b">
        <f>IF(OR(AND('Validation summary'!$B$2="2022-23",BNA182="In-period"),AND('Validation summary'!$B$2="2023-24",BNA182="In-period"),AND('Validation summary'!$B$2="2024-25",BNA182="In-period"),AND('Validation summary'!$B$2="2024-25",BNA182="End of period",BNA190="Revenue")),TRUE,FALSE)</f>
        <v>0</v>
      </c>
      <c r="BNB183" s="201" t="b">
        <f>IF(OR(AND('Validation summary'!$B$2="2022-23",BNB182="In-period"),AND('Validation summary'!$B$2="2023-24",BNB182="In-period"),AND('Validation summary'!$B$2="2024-25",BNB182="In-period"),AND('Validation summary'!$B$2="2024-25",BNB182="End of period",BNB190="Revenue")),TRUE,FALSE)</f>
        <v>0</v>
      </c>
      <c r="BNC183" s="201" t="b">
        <f>IF(OR(AND('Validation summary'!$B$2="2022-23",BNC182="In-period"),AND('Validation summary'!$B$2="2023-24",BNC182="In-period"),AND('Validation summary'!$B$2="2024-25",BNC182="In-period"),AND('Validation summary'!$B$2="2024-25",BNC182="End of period",BNC190="Revenue")),TRUE,FALSE)</f>
        <v>0</v>
      </c>
      <c r="BND183" s="201" t="b">
        <f>IF(OR(AND('Validation summary'!$B$2="2022-23",BND182="In-period"),AND('Validation summary'!$B$2="2023-24",BND182="In-period"),AND('Validation summary'!$B$2="2024-25",BND182="In-period"),AND('Validation summary'!$B$2="2024-25",BND182="End of period",BND190="Revenue")),TRUE,FALSE)</f>
        <v>0</v>
      </c>
      <c r="BNE183" s="201" t="b">
        <f>IF(OR(AND('Validation summary'!$B$2="2022-23",BNE182="In-period"),AND('Validation summary'!$B$2="2023-24",BNE182="In-period"),AND('Validation summary'!$B$2="2024-25",BNE182="In-period"),AND('Validation summary'!$B$2="2024-25",BNE182="End of period",BNE190="Revenue")),TRUE,FALSE)</f>
        <v>0</v>
      </c>
      <c r="BNF183" s="201" t="b">
        <f>IF(OR(AND('Validation summary'!$B$2="2022-23",BNF182="In-period"),AND('Validation summary'!$B$2="2023-24",BNF182="In-period"),AND('Validation summary'!$B$2="2024-25",BNF182="In-period"),AND('Validation summary'!$B$2="2024-25",BNF182="End of period",BNF190="Revenue")),TRUE,FALSE)</f>
        <v>0</v>
      </c>
      <c r="BNG183" s="201" t="b">
        <f>IF(OR(AND('Validation summary'!$B$2="2022-23",BNG182="In-period"),AND('Validation summary'!$B$2="2023-24",BNG182="In-period"),AND('Validation summary'!$B$2="2024-25",BNG182="In-period"),AND('Validation summary'!$B$2="2024-25",BNG182="End of period",BNG190="Revenue")),TRUE,FALSE)</f>
        <v>0</v>
      </c>
      <c r="BNH183" s="201" t="b">
        <f>IF(OR(AND('Validation summary'!$B$2="2022-23",BNH182="In-period"),AND('Validation summary'!$B$2="2023-24",BNH182="In-period"),AND('Validation summary'!$B$2="2024-25",BNH182="In-period"),AND('Validation summary'!$B$2="2024-25",BNH182="End of period",BNH190="Revenue")),TRUE,FALSE)</f>
        <v>0</v>
      </c>
      <c r="BNI183" s="201" t="b">
        <f>IF(OR(AND('Validation summary'!$B$2="2022-23",BNI182="In-period"),AND('Validation summary'!$B$2="2023-24",BNI182="In-period"),AND('Validation summary'!$B$2="2024-25",BNI182="In-period"),AND('Validation summary'!$B$2="2024-25",BNI182="End of period",BNI190="Revenue")),TRUE,FALSE)</f>
        <v>0</v>
      </c>
      <c r="BNJ183" s="201" t="b">
        <f>IF(OR(AND('Validation summary'!$B$2="2022-23",BNJ182="In-period"),AND('Validation summary'!$B$2="2023-24",BNJ182="In-period"),AND('Validation summary'!$B$2="2024-25",BNJ182="In-period"),AND('Validation summary'!$B$2="2024-25",BNJ182="End of period",BNJ190="Revenue")),TRUE,FALSE)</f>
        <v>0</v>
      </c>
      <c r="BNK183" s="201" t="b">
        <f>IF(OR(AND('Validation summary'!$B$2="2022-23",BNK182="In-period"),AND('Validation summary'!$B$2="2023-24",BNK182="In-period"),AND('Validation summary'!$B$2="2024-25",BNK182="In-period"),AND('Validation summary'!$B$2="2024-25",BNK182="End of period",BNK190="Revenue")),TRUE,FALSE)</f>
        <v>0</v>
      </c>
      <c r="BNL183" s="201" t="b">
        <f>IF(OR(AND('Validation summary'!$B$2="2022-23",BNL182="In-period"),AND('Validation summary'!$B$2="2023-24",BNL182="In-period"),AND('Validation summary'!$B$2="2024-25",BNL182="In-period"),AND('Validation summary'!$B$2="2024-25",BNL182="End of period",BNL190="Revenue")),TRUE,FALSE)</f>
        <v>0</v>
      </c>
      <c r="BNM183" s="201" t="b">
        <f>IF(OR(AND('Validation summary'!$B$2="2022-23",BNM182="In-period"),AND('Validation summary'!$B$2="2023-24",BNM182="In-period"),AND('Validation summary'!$B$2="2024-25",BNM182="In-period"),AND('Validation summary'!$B$2="2024-25",BNM182="End of period",BNM190="Revenue")),TRUE,FALSE)</f>
        <v>0</v>
      </c>
      <c r="BNN183" s="201" t="b">
        <f>IF(OR(AND('Validation summary'!$B$2="2022-23",BNN182="In-period"),AND('Validation summary'!$B$2="2023-24",BNN182="In-period"),AND('Validation summary'!$B$2="2024-25",BNN182="In-period"),AND('Validation summary'!$B$2="2024-25",BNN182="End of period",BNN190="Revenue")),TRUE,FALSE)</f>
        <v>0</v>
      </c>
      <c r="BNO183" s="201" t="b">
        <f>IF(OR(AND('Validation summary'!$B$2="2022-23",BNO182="In-period"),AND('Validation summary'!$B$2="2023-24",BNO182="In-period"),AND('Validation summary'!$B$2="2024-25",BNO182="In-period"),AND('Validation summary'!$B$2="2024-25",BNO182="End of period",BNO190="Revenue")),TRUE,FALSE)</f>
        <v>0</v>
      </c>
      <c r="BNP183" s="201" t="b">
        <f>IF(OR(AND('Validation summary'!$B$2="2022-23",BNP182="In-period"),AND('Validation summary'!$B$2="2023-24",BNP182="In-period"),AND('Validation summary'!$B$2="2024-25",BNP182="In-period"),AND('Validation summary'!$B$2="2024-25",BNP182="End of period",BNP190="Revenue")),TRUE,FALSE)</f>
        <v>0</v>
      </c>
      <c r="BNQ183" s="201" t="b">
        <f>IF(OR(AND('Validation summary'!$B$2="2022-23",BNQ182="In-period"),AND('Validation summary'!$B$2="2023-24",BNQ182="In-period"),AND('Validation summary'!$B$2="2024-25",BNQ182="In-period"),AND('Validation summary'!$B$2="2024-25",BNQ182="End of period",BNQ190="Revenue")),TRUE,FALSE)</f>
        <v>0</v>
      </c>
      <c r="BNR183" s="201" t="b">
        <f>IF(OR(AND('Validation summary'!$B$2="2022-23",BNR182="In-period"),AND('Validation summary'!$B$2="2023-24",BNR182="In-period"),AND('Validation summary'!$B$2="2024-25",BNR182="In-period"),AND('Validation summary'!$B$2="2024-25",BNR182="End of period",BNR190="Revenue")),TRUE,FALSE)</f>
        <v>0</v>
      </c>
      <c r="BNS183" s="201" t="b">
        <f>IF(OR(AND('Validation summary'!$B$2="2022-23",BNS182="In-period"),AND('Validation summary'!$B$2="2023-24",BNS182="In-period"),AND('Validation summary'!$B$2="2024-25",BNS182="In-period"),AND('Validation summary'!$B$2="2024-25",BNS182="End of period",BNS190="Revenue")),TRUE,FALSE)</f>
        <v>0</v>
      </c>
      <c r="BNT183" s="201" t="b">
        <f>IF(OR(AND('Validation summary'!$B$2="2022-23",BNT182="In-period"),AND('Validation summary'!$B$2="2023-24",BNT182="In-period"),AND('Validation summary'!$B$2="2024-25",BNT182="In-period"),AND('Validation summary'!$B$2="2024-25",BNT182="End of period",BNT190="Revenue")),TRUE,FALSE)</f>
        <v>0</v>
      </c>
      <c r="BNU183" s="201" t="b">
        <f>IF(OR(AND('Validation summary'!$B$2="2022-23",BNU182="In-period"),AND('Validation summary'!$B$2="2023-24",BNU182="In-period"),AND('Validation summary'!$B$2="2024-25",BNU182="In-period"),AND('Validation summary'!$B$2="2024-25",BNU182="End of period",BNU190="Revenue")),TRUE,FALSE)</f>
        <v>0</v>
      </c>
      <c r="BNV183" s="201" t="b">
        <f>IF(OR(AND('Validation summary'!$B$2="2022-23",BNV182="In-period"),AND('Validation summary'!$B$2="2023-24",BNV182="In-period"),AND('Validation summary'!$B$2="2024-25",BNV182="In-period"),AND('Validation summary'!$B$2="2024-25",BNV182="End of period",BNV190="Revenue")),TRUE,FALSE)</f>
        <v>0</v>
      </c>
      <c r="BNW183" s="201" t="b">
        <f>IF(OR(AND('Validation summary'!$B$2="2022-23",BNW182="In-period"),AND('Validation summary'!$B$2="2023-24",BNW182="In-period"),AND('Validation summary'!$B$2="2024-25",BNW182="In-period"),AND('Validation summary'!$B$2="2024-25",BNW182="End of period",BNW190="Revenue")),TRUE,FALSE)</f>
        <v>0</v>
      </c>
      <c r="BNX183" s="201" t="b">
        <f>IF(OR(AND('Validation summary'!$B$2="2022-23",BNX182="In-period"),AND('Validation summary'!$B$2="2023-24",BNX182="In-period"),AND('Validation summary'!$B$2="2024-25",BNX182="In-period"),AND('Validation summary'!$B$2="2024-25",BNX182="End of period",BNX190="Revenue")),TRUE,FALSE)</f>
        <v>0</v>
      </c>
      <c r="BNY183" s="201" t="b">
        <f>IF(OR(AND('Validation summary'!$B$2="2022-23",BNY182="In-period"),AND('Validation summary'!$B$2="2023-24",BNY182="In-period"),AND('Validation summary'!$B$2="2024-25",BNY182="In-period"),AND('Validation summary'!$B$2="2024-25",BNY182="End of period",BNY190="Revenue")),TRUE,FALSE)</f>
        <v>0</v>
      </c>
      <c r="BNZ183" s="201" t="b">
        <f>IF(OR(AND('Validation summary'!$B$2="2022-23",BNZ182="In-period"),AND('Validation summary'!$B$2="2023-24",BNZ182="In-period"),AND('Validation summary'!$B$2="2024-25",BNZ182="In-period"),AND('Validation summary'!$B$2="2024-25",BNZ182="End of period",BNZ190="Revenue")),TRUE,FALSE)</f>
        <v>0</v>
      </c>
      <c r="BOA183" s="201" t="b">
        <f>IF(OR(AND('Validation summary'!$B$2="2022-23",BOA182="In-period"),AND('Validation summary'!$B$2="2023-24",BOA182="In-period"),AND('Validation summary'!$B$2="2024-25",BOA182="In-period"),AND('Validation summary'!$B$2="2024-25",BOA182="End of period",BOA190="Revenue")),TRUE,FALSE)</f>
        <v>0</v>
      </c>
      <c r="BOB183" s="201" t="b">
        <f>IF(OR(AND('Validation summary'!$B$2="2022-23",BOB182="In-period"),AND('Validation summary'!$B$2="2023-24",BOB182="In-period"),AND('Validation summary'!$B$2="2024-25",BOB182="In-period"),AND('Validation summary'!$B$2="2024-25",BOB182="End of period",BOB190="Revenue")),TRUE,FALSE)</f>
        <v>0</v>
      </c>
      <c r="BOC183" s="201" t="b">
        <f>IF(OR(AND('Validation summary'!$B$2="2022-23",BOC182="In-period"),AND('Validation summary'!$B$2="2023-24",BOC182="In-period"),AND('Validation summary'!$B$2="2024-25",BOC182="In-period"),AND('Validation summary'!$B$2="2024-25",BOC182="End of period",BOC190="Revenue")),TRUE,FALSE)</f>
        <v>0</v>
      </c>
      <c r="BOD183" s="201" t="b">
        <f>IF(OR(AND('Validation summary'!$B$2="2022-23",BOD182="In-period"),AND('Validation summary'!$B$2="2023-24",BOD182="In-period"),AND('Validation summary'!$B$2="2024-25",BOD182="In-period"),AND('Validation summary'!$B$2="2024-25",BOD182="End of period",BOD190="Revenue")),TRUE,FALSE)</f>
        <v>0</v>
      </c>
      <c r="BOE183" s="201" t="b">
        <f>IF(OR(AND('Validation summary'!$B$2="2022-23",BOE182="In-period"),AND('Validation summary'!$B$2="2023-24",BOE182="In-period"),AND('Validation summary'!$B$2="2024-25",BOE182="In-period"),AND('Validation summary'!$B$2="2024-25",BOE182="End of period",BOE190="Revenue")),TRUE,FALSE)</f>
        <v>0</v>
      </c>
      <c r="BOF183" s="201" t="b">
        <f>IF(OR(AND('Validation summary'!$B$2="2022-23",BOF182="In-period"),AND('Validation summary'!$B$2="2023-24",BOF182="In-period"),AND('Validation summary'!$B$2="2024-25",BOF182="In-period"),AND('Validation summary'!$B$2="2024-25",BOF182="End of period",BOF190="Revenue")),TRUE,FALSE)</f>
        <v>0</v>
      </c>
      <c r="BOG183" s="201" t="b">
        <f>IF(OR(AND('Validation summary'!$B$2="2022-23",BOG182="In-period"),AND('Validation summary'!$B$2="2023-24",BOG182="In-period"),AND('Validation summary'!$B$2="2024-25",BOG182="In-period"),AND('Validation summary'!$B$2="2024-25",BOG182="End of period",BOG190="Revenue")),TRUE,FALSE)</f>
        <v>0</v>
      </c>
      <c r="BOH183" s="201" t="b">
        <f>IF(OR(AND('Validation summary'!$B$2="2022-23",BOH182="In-period"),AND('Validation summary'!$B$2="2023-24",BOH182="In-period"),AND('Validation summary'!$B$2="2024-25",BOH182="In-period"),AND('Validation summary'!$B$2="2024-25",BOH182="End of period",BOH190="Revenue")),TRUE,FALSE)</f>
        <v>0</v>
      </c>
      <c r="BOI183" s="201" t="b">
        <f>IF(OR(AND('Validation summary'!$B$2="2022-23",BOI182="In-period"),AND('Validation summary'!$B$2="2023-24",BOI182="In-period"),AND('Validation summary'!$B$2="2024-25",BOI182="In-period"),AND('Validation summary'!$B$2="2024-25",BOI182="End of period",BOI190="Revenue")),TRUE,FALSE)</f>
        <v>0</v>
      </c>
      <c r="BOJ183" s="201" t="b">
        <f>IF(OR(AND('Validation summary'!$B$2="2022-23",BOJ182="In-period"),AND('Validation summary'!$B$2="2023-24",BOJ182="In-period"),AND('Validation summary'!$B$2="2024-25",BOJ182="In-period"),AND('Validation summary'!$B$2="2024-25",BOJ182="End of period",BOJ190="Revenue")),TRUE,FALSE)</f>
        <v>0</v>
      </c>
      <c r="BOK183" s="201" t="b">
        <f>IF(OR(AND('Validation summary'!$B$2="2022-23",BOK182="In-period"),AND('Validation summary'!$B$2="2023-24",BOK182="In-period"),AND('Validation summary'!$B$2="2024-25",BOK182="In-period"),AND('Validation summary'!$B$2="2024-25",BOK182="End of period",BOK190="Revenue")),TRUE,FALSE)</f>
        <v>0</v>
      </c>
      <c r="BOL183" s="201" t="b">
        <f>IF(OR(AND('Validation summary'!$B$2="2022-23",BOL182="In-period"),AND('Validation summary'!$B$2="2023-24",BOL182="In-period"),AND('Validation summary'!$B$2="2024-25",BOL182="In-period"),AND('Validation summary'!$B$2="2024-25",BOL182="End of period",BOL190="Revenue")),TRUE,FALSE)</f>
        <v>0</v>
      </c>
      <c r="BOM183" s="201" t="b">
        <f>IF(OR(AND('Validation summary'!$B$2="2022-23",BOM182="In-period"),AND('Validation summary'!$B$2="2023-24",BOM182="In-period"),AND('Validation summary'!$B$2="2024-25",BOM182="In-period"),AND('Validation summary'!$B$2="2024-25",BOM182="End of period",BOM190="Revenue")),TRUE,FALSE)</f>
        <v>0</v>
      </c>
      <c r="BON183" s="201" t="b">
        <f>IF(OR(AND('Validation summary'!$B$2="2022-23",BON182="In-period"),AND('Validation summary'!$B$2="2023-24",BON182="In-period"),AND('Validation summary'!$B$2="2024-25",BON182="In-period"),AND('Validation summary'!$B$2="2024-25",BON182="End of period",BON190="Revenue")),TRUE,FALSE)</f>
        <v>0</v>
      </c>
      <c r="BOO183" s="201" t="b">
        <f>IF(OR(AND('Validation summary'!$B$2="2022-23",BOO182="In-period"),AND('Validation summary'!$B$2="2023-24",BOO182="In-period"),AND('Validation summary'!$B$2="2024-25",BOO182="In-period"),AND('Validation summary'!$B$2="2024-25",BOO182="End of period",BOO190="Revenue")),TRUE,FALSE)</f>
        <v>0</v>
      </c>
      <c r="BOP183" s="201" t="b">
        <f>IF(OR(AND('Validation summary'!$B$2="2022-23",BOP182="In-period"),AND('Validation summary'!$B$2="2023-24",BOP182="In-period"),AND('Validation summary'!$B$2="2024-25",BOP182="In-period"),AND('Validation summary'!$B$2="2024-25",BOP182="End of period",BOP190="Revenue")),TRUE,FALSE)</f>
        <v>0</v>
      </c>
      <c r="BOQ183" s="201" t="b">
        <f>IF(OR(AND('Validation summary'!$B$2="2022-23",BOQ182="In-period"),AND('Validation summary'!$B$2="2023-24",BOQ182="In-period"),AND('Validation summary'!$B$2="2024-25",BOQ182="In-period"),AND('Validation summary'!$B$2="2024-25",BOQ182="End of period",BOQ190="Revenue")),TRUE,FALSE)</f>
        <v>0</v>
      </c>
      <c r="BOR183" s="201" t="b">
        <f>IF(OR(AND('Validation summary'!$B$2="2022-23",BOR182="In-period"),AND('Validation summary'!$B$2="2023-24",BOR182="In-period"),AND('Validation summary'!$B$2="2024-25",BOR182="In-period"),AND('Validation summary'!$B$2="2024-25",BOR182="End of period",BOR190="Revenue")),TRUE,FALSE)</f>
        <v>0</v>
      </c>
      <c r="BOS183" s="201" t="b">
        <f>IF(OR(AND('Validation summary'!$B$2="2022-23",BOS182="In-period"),AND('Validation summary'!$B$2="2023-24",BOS182="In-period"),AND('Validation summary'!$B$2="2024-25",BOS182="In-period"),AND('Validation summary'!$B$2="2024-25",BOS182="End of period",BOS190="Revenue")),TRUE,FALSE)</f>
        <v>0</v>
      </c>
      <c r="BOT183" s="201" t="b">
        <f>IF(OR(AND('Validation summary'!$B$2="2022-23",BOT182="In-period"),AND('Validation summary'!$B$2="2023-24",BOT182="In-period"),AND('Validation summary'!$B$2="2024-25",BOT182="In-period"),AND('Validation summary'!$B$2="2024-25",BOT182="End of period",BOT190="Revenue")),TRUE,FALSE)</f>
        <v>0</v>
      </c>
      <c r="BOU183" s="201" t="b">
        <f>IF(OR(AND('Validation summary'!$B$2="2022-23",BOU182="In-period"),AND('Validation summary'!$B$2="2023-24",BOU182="In-period"),AND('Validation summary'!$B$2="2024-25",BOU182="In-period"),AND('Validation summary'!$B$2="2024-25",BOU182="End of period",BOU190="Revenue")),TRUE,FALSE)</f>
        <v>0</v>
      </c>
      <c r="BOV183" s="201" t="b">
        <f>IF(OR(AND('Validation summary'!$B$2="2022-23",BOV182="In-period"),AND('Validation summary'!$B$2="2023-24",BOV182="In-period"),AND('Validation summary'!$B$2="2024-25",BOV182="In-period"),AND('Validation summary'!$B$2="2024-25",BOV182="End of period",BOV190="Revenue")),TRUE,FALSE)</f>
        <v>0</v>
      </c>
      <c r="BOW183" s="201" t="b">
        <f>IF(OR(AND('Validation summary'!$B$2="2022-23",BOW182="In-period"),AND('Validation summary'!$B$2="2023-24",BOW182="In-period"),AND('Validation summary'!$B$2="2024-25",BOW182="In-period"),AND('Validation summary'!$B$2="2024-25",BOW182="End of period",BOW190="Revenue")),TRUE,FALSE)</f>
        <v>0</v>
      </c>
      <c r="BOX183" s="201" t="b">
        <f>IF(OR(AND('Validation summary'!$B$2="2022-23",BOX182="In-period"),AND('Validation summary'!$B$2="2023-24",BOX182="In-period"),AND('Validation summary'!$B$2="2024-25",BOX182="In-period"),AND('Validation summary'!$B$2="2024-25",BOX182="End of period",BOX190="Revenue")),TRUE,FALSE)</f>
        <v>0</v>
      </c>
      <c r="BOY183" s="201" t="b">
        <f>IF(OR(AND('Validation summary'!$B$2="2022-23",BOY182="In-period"),AND('Validation summary'!$B$2="2023-24",BOY182="In-period"),AND('Validation summary'!$B$2="2024-25",BOY182="In-period"),AND('Validation summary'!$B$2="2024-25",BOY182="End of period",BOY190="Revenue")),TRUE,FALSE)</f>
        <v>0</v>
      </c>
      <c r="BOZ183" s="201" t="b">
        <f>IF(OR(AND('Validation summary'!$B$2="2022-23",BOZ182="In-period"),AND('Validation summary'!$B$2="2023-24",BOZ182="In-period"),AND('Validation summary'!$B$2="2024-25",BOZ182="In-period"),AND('Validation summary'!$B$2="2024-25",BOZ182="End of period",BOZ190="Revenue")),TRUE,FALSE)</f>
        <v>0</v>
      </c>
      <c r="BPA183" s="201" t="b">
        <f>IF(OR(AND('Validation summary'!$B$2="2022-23",BPA182="In-period"),AND('Validation summary'!$B$2="2023-24",BPA182="In-period"),AND('Validation summary'!$B$2="2024-25",BPA182="In-period"),AND('Validation summary'!$B$2="2024-25",BPA182="End of period",BPA190="Revenue")),TRUE,FALSE)</f>
        <v>0</v>
      </c>
      <c r="BPB183" s="201" t="b">
        <f>IF(OR(AND('Validation summary'!$B$2="2022-23",BPB182="In-period"),AND('Validation summary'!$B$2="2023-24",BPB182="In-period"),AND('Validation summary'!$B$2="2024-25",BPB182="In-period"),AND('Validation summary'!$B$2="2024-25",BPB182="End of period",BPB190="Revenue")),TRUE,FALSE)</f>
        <v>0</v>
      </c>
      <c r="BPC183" s="201" t="b">
        <f>IF(OR(AND('Validation summary'!$B$2="2022-23",BPC182="In-period"),AND('Validation summary'!$B$2="2023-24",BPC182="In-period"),AND('Validation summary'!$B$2="2024-25",BPC182="In-period"),AND('Validation summary'!$B$2="2024-25",BPC182="End of period",BPC190="Revenue")),TRUE,FALSE)</f>
        <v>0</v>
      </c>
      <c r="BPD183" s="201" t="b">
        <f>IF(OR(AND('Validation summary'!$B$2="2022-23",BPD182="In-period"),AND('Validation summary'!$B$2="2023-24",BPD182="In-period"),AND('Validation summary'!$B$2="2024-25",BPD182="In-period"),AND('Validation summary'!$B$2="2024-25",BPD182="End of period",BPD190="Revenue")),TRUE,FALSE)</f>
        <v>0</v>
      </c>
      <c r="BPE183" s="201" t="b">
        <f>IF(OR(AND('Validation summary'!$B$2="2022-23",BPE182="In-period"),AND('Validation summary'!$B$2="2023-24",BPE182="In-period"),AND('Validation summary'!$B$2="2024-25",BPE182="In-period"),AND('Validation summary'!$B$2="2024-25",BPE182="End of period",BPE190="Revenue")),TRUE,FALSE)</f>
        <v>0</v>
      </c>
      <c r="BPF183" s="201" t="b">
        <f>IF(OR(AND('Validation summary'!$B$2="2022-23",BPF182="In-period"),AND('Validation summary'!$B$2="2023-24",BPF182="In-period"),AND('Validation summary'!$B$2="2024-25",BPF182="In-period"),AND('Validation summary'!$B$2="2024-25",BPF182="End of period",BPF190="Revenue")),TRUE,FALSE)</f>
        <v>0</v>
      </c>
      <c r="BPG183" s="201" t="b">
        <f>IF(OR(AND('Validation summary'!$B$2="2022-23",BPG182="In-period"),AND('Validation summary'!$B$2="2023-24",BPG182="In-period"),AND('Validation summary'!$B$2="2024-25",BPG182="In-period"),AND('Validation summary'!$B$2="2024-25",BPG182="End of period",BPG190="Revenue")),TRUE,FALSE)</f>
        <v>0</v>
      </c>
      <c r="BPH183" s="201" t="b">
        <f>IF(OR(AND('Validation summary'!$B$2="2022-23",BPH182="In-period"),AND('Validation summary'!$B$2="2023-24",BPH182="In-period"),AND('Validation summary'!$B$2="2024-25",BPH182="In-period"),AND('Validation summary'!$B$2="2024-25",BPH182="End of period",BPH190="Revenue")),TRUE,FALSE)</f>
        <v>0</v>
      </c>
      <c r="BPI183" s="201" t="b">
        <f>IF(OR(AND('Validation summary'!$B$2="2022-23",BPI182="In-period"),AND('Validation summary'!$B$2="2023-24",BPI182="In-period"),AND('Validation summary'!$B$2="2024-25",BPI182="In-period"),AND('Validation summary'!$B$2="2024-25",BPI182="End of period",BPI190="Revenue")),TRUE,FALSE)</f>
        <v>0</v>
      </c>
      <c r="BPJ183" s="201" t="b">
        <f>IF(OR(AND('Validation summary'!$B$2="2022-23",BPJ182="In-period"),AND('Validation summary'!$B$2="2023-24",BPJ182="In-period"),AND('Validation summary'!$B$2="2024-25",BPJ182="In-period"),AND('Validation summary'!$B$2="2024-25",BPJ182="End of period",BPJ190="Revenue")),TRUE,FALSE)</f>
        <v>0</v>
      </c>
      <c r="BPK183" s="201" t="b">
        <f>IF(OR(AND('Validation summary'!$B$2="2022-23",BPK182="In-period"),AND('Validation summary'!$B$2="2023-24",BPK182="In-period"),AND('Validation summary'!$B$2="2024-25",BPK182="In-period"),AND('Validation summary'!$B$2="2024-25",BPK182="End of period",BPK190="Revenue")),TRUE,FALSE)</f>
        <v>0</v>
      </c>
      <c r="BPL183" s="201" t="b">
        <f>IF(OR(AND('Validation summary'!$B$2="2022-23",BPL182="In-period"),AND('Validation summary'!$B$2="2023-24",BPL182="In-period"),AND('Validation summary'!$B$2="2024-25",BPL182="In-period"),AND('Validation summary'!$B$2="2024-25",BPL182="End of period",BPL190="Revenue")),TRUE,FALSE)</f>
        <v>0</v>
      </c>
      <c r="BPM183" s="201" t="b">
        <f>IF(OR(AND('Validation summary'!$B$2="2022-23",BPM182="In-period"),AND('Validation summary'!$B$2="2023-24",BPM182="In-period"),AND('Validation summary'!$B$2="2024-25",BPM182="In-period"),AND('Validation summary'!$B$2="2024-25",BPM182="End of period",BPM190="Revenue")),TRUE,FALSE)</f>
        <v>0</v>
      </c>
      <c r="BPN183" s="201" t="b">
        <f>IF(OR(AND('Validation summary'!$B$2="2022-23",BPN182="In-period"),AND('Validation summary'!$B$2="2023-24",BPN182="In-period"),AND('Validation summary'!$B$2="2024-25",BPN182="In-period"),AND('Validation summary'!$B$2="2024-25",BPN182="End of period",BPN190="Revenue")),TRUE,FALSE)</f>
        <v>0</v>
      </c>
      <c r="BPO183" s="201" t="b">
        <f>IF(OR(AND('Validation summary'!$B$2="2022-23",BPO182="In-period"),AND('Validation summary'!$B$2="2023-24",BPO182="In-period"),AND('Validation summary'!$B$2="2024-25",BPO182="In-period"),AND('Validation summary'!$B$2="2024-25",BPO182="End of period",BPO190="Revenue")),TRUE,FALSE)</f>
        <v>0</v>
      </c>
      <c r="BPP183" s="201" t="b">
        <f>IF(OR(AND('Validation summary'!$B$2="2022-23",BPP182="In-period"),AND('Validation summary'!$B$2="2023-24",BPP182="In-period"),AND('Validation summary'!$B$2="2024-25",BPP182="In-period"),AND('Validation summary'!$B$2="2024-25",BPP182="End of period",BPP190="Revenue")),TRUE,FALSE)</f>
        <v>0</v>
      </c>
      <c r="BPQ183" s="201" t="b">
        <f>IF(OR(AND('Validation summary'!$B$2="2022-23",BPQ182="In-period"),AND('Validation summary'!$B$2="2023-24",BPQ182="In-period"),AND('Validation summary'!$B$2="2024-25",BPQ182="In-period"),AND('Validation summary'!$B$2="2024-25",BPQ182="End of period",BPQ190="Revenue")),TRUE,FALSE)</f>
        <v>0</v>
      </c>
      <c r="BPR183" s="201" t="b">
        <f>IF(OR(AND('Validation summary'!$B$2="2022-23",BPR182="In-period"),AND('Validation summary'!$B$2="2023-24",BPR182="In-period"),AND('Validation summary'!$B$2="2024-25",BPR182="In-period"),AND('Validation summary'!$B$2="2024-25",BPR182="End of period",BPR190="Revenue")),TRUE,FALSE)</f>
        <v>0</v>
      </c>
      <c r="BPS183" s="201" t="b">
        <f>IF(OR(AND('Validation summary'!$B$2="2022-23",BPS182="In-period"),AND('Validation summary'!$B$2="2023-24",BPS182="In-period"),AND('Validation summary'!$B$2="2024-25",BPS182="In-period"),AND('Validation summary'!$B$2="2024-25",BPS182="End of period",BPS190="Revenue")),TRUE,FALSE)</f>
        <v>0</v>
      </c>
      <c r="BPT183" s="201" t="b">
        <f>IF(OR(AND('Validation summary'!$B$2="2022-23",BPT182="In-period"),AND('Validation summary'!$B$2="2023-24",BPT182="In-period"),AND('Validation summary'!$B$2="2024-25",BPT182="In-period"),AND('Validation summary'!$B$2="2024-25",BPT182="End of period",BPT190="Revenue")),TRUE,FALSE)</f>
        <v>0</v>
      </c>
      <c r="BPU183" s="201" t="b">
        <f>IF(OR(AND('Validation summary'!$B$2="2022-23",BPU182="In-period"),AND('Validation summary'!$B$2="2023-24",BPU182="In-period"),AND('Validation summary'!$B$2="2024-25",BPU182="In-period"),AND('Validation summary'!$B$2="2024-25",BPU182="End of period",BPU190="Revenue")),TRUE,FALSE)</f>
        <v>0</v>
      </c>
      <c r="BPV183" s="201" t="b">
        <f>IF(OR(AND('Validation summary'!$B$2="2022-23",BPV182="In-period"),AND('Validation summary'!$B$2="2023-24",BPV182="In-period"),AND('Validation summary'!$B$2="2024-25",BPV182="In-period"),AND('Validation summary'!$B$2="2024-25",BPV182="End of period",BPV190="Revenue")),TRUE,FALSE)</f>
        <v>0</v>
      </c>
      <c r="BPW183" s="201" t="b">
        <f>IF(OR(AND('Validation summary'!$B$2="2022-23",BPW182="In-period"),AND('Validation summary'!$B$2="2023-24",BPW182="In-period"),AND('Validation summary'!$B$2="2024-25",BPW182="In-period"),AND('Validation summary'!$B$2="2024-25",BPW182="End of period",BPW190="Revenue")),TRUE,FALSE)</f>
        <v>0</v>
      </c>
      <c r="BPX183" s="201" t="b">
        <f>IF(OR(AND('Validation summary'!$B$2="2022-23",BPX182="In-period"),AND('Validation summary'!$B$2="2023-24",BPX182="In-period"),AND('Validation summary'!$B$2="2024-25",BPX182="In-period"),AND('Validation summary'!$B$2="2024-25",BPX182="End of period",BPX190="Revenue")),TRUE,FALSE)</f>
        <v>0</v>
      </c>
      <c r="BPY183" s="201" t="b">
        <f>IF(OR(AND('Validation summary'!$B$2="2022-23",BPY182="In-period"),AND('Validation summary'!$B$2="2023-24",BPY182="In-period"),AND('Validation summary'!$B$2="2024-25",BPY182="In-period"),AND('Validation summary'!$B$2="2024-25",BPY182="End of period",BPY190="Revenue")),TRUE,FALSE)</f>
        <v>0</v>
      </c>
      <c r="BPZ183" s="201" t="b">
        <f>IF(OR(AND('Validation summary'!$B$2="2022-23",BPZ182="In-period"),AND('Validation summary'!$B$2="2023-24",BPZ182="In-period"),AND('Validation summary'!$B$2="2024-25",BPZ182="In-period"),AND('Validation summary'!$B$2="2024-25",BPZ182="End of period",BPZ190="Revenue")),TRUE,FALSE)</f>
        <v>0</v>
      </c>
      <c r="BQA183" s="201" t="b">
        <f>IF(OR(AND('Validation summary'!$B$2="2022-23",BQA182="In-period"),AND('Validation summary'!$B$2="2023-24",BQA182="In-period"),AND('Validation summary'!$B$2="2024-25",BQA182="In-period"),AND('Validation summary'!$B$2="2024-25",BQA182="End of period",BQA190="Revenue")),TRUE,FALSE)</f>
        <v>0</v>
      </c>
      <c r="BQB183" s="201" t="b">
        <f>IF(OR(AND('Validation summary'!$B$2="2022-23",BQB182="In-period"),AND('Validation summary'!$B$2="2023-24",BQB182="In-period"),AND('Validation summary'!$B$2="2024-25",BQB182="In-period"),AND('Validation summary'!$B$2="2024-25",BQB182="End of period",BQB190="Revenue")),TRUE,FALSE)</f>
        <v>0</v>
      </c>
      <c r="BQC183" s="201" t="b">
        <f>IF(OR(AND('Validation summary'!$B$2="2022-23",BQC182="In-period"),AND('Validation summary'!$B$2="2023-24",BQC182="In-period"),AND('Validation summary'!$B$2="2024-25",BQC182="In-period"),AND('Validation summary'!$B$2="2024-25",BQC182="End of period",BQC190="Revenue")),TRUE,FALSE)</f>
        <v>0</v>
      </c>
      <c r="BQD183" s="201" t="b">
        <f>IF(OR(AND('Validation summary'!$B$2="2022-23",BQD182="In-period"),AND('Validation summary'!$B$2="2023-24",BQD182="In-period"),AND('Validation summary'!$B$2="2024-25",BQD182="In-period"),AND('Validation summary'!$B$2="2024-25",BQD182="End of period",BQD190="Revenue")),TRUE,FALSE)</f>
        <v>0</v>
      </c>
      <c r="BQE183" s="201" t="b">
        <f>IF(OR(AND('Validation summary'!$B$2="2022-23",BQE182="In-period"),AND('Validation summary'!$B$2="2023-24",BQE182="In-period"),AND('Validation summary'!$B$2="2024-25",BQE182="In-period"),AND('Validation summary'!$B$2="2024-25",BQE182="End of period",BQE190="Revenue")),TRUE,FALSE)</f>
        <v>0</v>
      </c>
      <c r="BQF183" s="201" t="b">
        <f>IF(OR(AND('Validation summary'!$B$2="2022-23",BQF182="In-period"),AND('Validation summary'!$B$2="2023-24",BQF182="In-period"),AND('Validation summary'!$B$2="2024-25",BQF182="In-period"),AND('Validation summary'!$B$2="2024-25",BQF182="End of period",BQF190="Revenue")),TRUE,FALSE)</f>
        <v>0</v>
      </c>
      <c r="BQG183" s="201" t="b">
        <f>IF(OR(AND('Validation summary'!$B$2="2022-23",BQG182="In-period"),AND('Validation summary'!$B$2="2023-24",BQG182="In-period"),AND('Validation summary'!$B$2="2024-25",BQG182="In-period"),AND('Validation summary'!$B$2="2024-25",BQG182="End of period",BQG190="Revenue")),TRUE,FALSE)</f>
        <v>0</v>
      </c>
      <c r="BQH183" s="201" t="b">
        <f>IF(OR(AND('Validation summary'!$B$2="2022-23",BQH182="In-period"),AND('Validation summary'!$B$2="2023-24",BQH182="In-period"),AND('Validation summary'!$B$2="2024-25",BQH182="In-period"),AND('Validation summary'!$B$2="2024-25",BQH182="End of period",BQH190="Revenue")),TRUE,FALSE)</f>
        <v>0</v>
      </c>
      <c r="BQI183" s="201" t="b">
        <f>IF(OR(AND('Validation summary'!$B$2="2022-23",BQI182="In-period"),AND('Validation summary'!$B$2="2023-24",BQI182="In-period"),AND('Validation summary'!$B$2="2024-25",BQI182="In-period"),AND('Validation summary'!$B$2="2024-25",BQI182="End of period",BQI190="Revenue")),TRUE,FALSE)</f>
        <v>0</v>
      </c>
      <c r="BQJ183" s="201" t="b">
        <f>IF(OR(AND('Validation summary'!$B$2="2022-23",BQJ182="In-period"),AND('Validation summary'!$B$2="2023-24",BQJ182="In-period"),AND('Validation summary'!$B$2="2024-25",BQJ182="In-period"),AND('Validation summary'!$B$2="2024-25",BQJ182="End of period",BQJ190="Revenue")),TRUE,FALSE)</f>
        <v>0</v>
      </c>
      <c r="BQK183" s="201" t="b">
        <f>IF(OR(AND('Validation summary'!$B$2="2022-23",BQK182="In-period"),AND('Validation summary'!$B$2="2023-24",BQK182="In-period"),AND('Validation summary'!$B$2="2024-25",BQK182="In-period"),AND('Validation summary'!$B$2="2024-25",BQK182="End of period",BQK190="Revenue")),TRUE,FALSE)</f>
        <v>0</v>
      </c>
      <c r="BQL183" s="201" t="b">
        <f>IF(OR(AND('Validation summary'!$B$2="2022-23",BQL182="In-period"),AND('Validation summary'!$B$2="2023-24",BQL182="In-period"),AND('Validation summary'!$B$2="2024-25",BQL182="In-period"),AND('Validation summary'!$B$2="2024-25",BQL182="End of period",BQL190="Revenue")),TRUE,FALSE)</f>
        <v>0</v>
      </c>
      <c r="BQM183" s="201" t="b">
        <f>IF(OR(AND('Validation summary'!$B$2="2022-23",BQM182="In-period"),AND('Validation summary'!$B$2="2023-24",BQM182="In-period"),AND('Validation summary'!$B$2="2024-25",BQM182="In-period"),AND('Validation summary'!$B$2="2024-25",BQM182="End of period",BQM190="Revenue")),TRUE,FALSE)</f>
        <v>0</v>
      </c>
      <c r="BQN183" s="201" t="b">
        <f>IF(OR(AND('Validation summary'!$B$2="2022-23",BQN182="In-period"),AND('Validation summary'!$B$2="2023-24",BQN182="In-period"),AND('Validation summary'!$B$2="2024-25",BQN182="In-period"),AND('Validation summary'!$B$2="2024-25",BQN182="End of period",BQN190="Revenue")),TRUE,FALSE)</f>
        <v>0</v>
      </c>
      <c r="BQO183" s="201" t="b">
        <f>IF(OR(AND('Validation summary'!$B$2="2022-23",BQO182="In-period"),AND('Validation summary'!$B$2="2023-24",BQO182="In-period"),AND('Validation summary'!$B$2="2024-25",BQO182="In-period"),AND('Validation summary'!$B$2="2024-25",BQO182="End of period",BQO190="Revenue")),TRUE,FALSE)</f>
        <v>0</v>
      </c>
      <c r="BQP183" s="201" t="b">
        <f>IF(OR(AND('Validation summary'!$B$2="2022-23",BQP182="In-period"),AND('Validation summary'!$B$2="2023-24",BQP182="In-period"),AND('Validation summary'!$B$2="2024-25",BQP182="In-period"),AND('Validation summary'!$B$2="2024-25",BQP182="End of period",BQP190="Revenue")),TRUE,FALSE)</f>
        <v>0</v>
      </c>
      <c r="BQQ183" s="201" t="b">
        <f>IF(OR(AND('Validation summary'!$B$2="2022-23",BQQ182="In-period"),AND('Validation summary'!$B$2="2023-24",BQQ182="In-period"),AND('Validation summary'!$B$2="2024-25",BQQ182="In-period"),AND('Validation summary'!$B$2="2024-25",BQQ182="End of period",BQQ190="Revenue")),TRUE,FALSE)</f>
        <v>0</v>
      </c>
      <c r="BQR183" s="201" t="b">
        <f>IF(OR(AND('Validation summary'!$B$2="2022-23",BQR182="In-period"),AND('Validation summary'!$B$2="2023-24",BQR182="In-period"),AND('Validation summary'!$B$2="2024-25",BQR182="In-period"),AND('Validation summary'!$B$2="2024-25",BQR182="End of period",BQR190="Revenue")),TRUE,FALSE)</f>
        <v>0</v>
      </c>
      <c r="BQS183" s="201" t="b">
        <f>IF(OR(AND('Validation summary'!$B$2="2022-23",BQS182="In-period"),AND('Validation summary'!$B$2="2023-24",BQS182="In-period"),AND('Validation summary'!$B$2="2024-25",BQS182="In-period"),AND('Validation summary'!$B$2="2024-25",BQS182="End of period",BQS190="Revenue")),TRUE,FALSE)</f>
        <v>0</v>
      </c>
      <c r="BQT183" s="201" t="b">
        <f>IF(OR(AND('Validation summary'!$B$2="2022-23",BQT182="In-period"),AND('Validation summary'!$B$2="2023-24",BQT182="In-period"),AND('Validation summary'!$B$2="2024-25",BQT182="In-period"),AND('Validation summary'!$B$2="2024-25",BQT182="End of period",BQT190="Revenue")),TRUE,FALSE)</f>
        <v>0</v>
      </c>
      <c r="BQU183" s="201" t="b">
        <f>IF(OR(AND('Validation summary'!$B$2="2022-23",BQU182="In-period"),AND('Validation summary'!$B$2="2023-24",BQU182="In-period"),AND('Validation summary'!$B$2="2024-25",BQU182="In-period"),AND('Validation summary'!$B$2="2024-25",BQU182="End of period",BQU190="Revenue")),TRUE,FALSE)</f>
        <v>0</v>
      </c>
      <c r="BQV183" s="201" t="b">
        <f>IF(OR(AND('Validation summary'!$B$2="2022-23",BQV182="In-period"),AND('Validation summary'!$B$2="2023-24",BQV182="In-period"),AND('Validation summary'!$B$2="2024-25",BQV182="In-period"),AND('Validation summary'!$B$2="2024-25",BQV182="End of period",BQV190="Revenue")),TRUE,FALSE)</f>
        <v>0</v>
      </c>
      <c r="BQW183" s="201" t="b">
        <f>IF(OR(AND('Validation summary'!$B$2="2022-23",BQW182="In-period"),AND('Validation summary'!$B$2="2023-24",BQW182="In-period"),AND('Validation summary'!$B$2="2024-25",BQW182="In-period"),AND('Validation summary'!$B$2="2024-25",BQW182="End of period",BQW190="Revenue")),TRUE,FALSE)</f>
        <v>0</v>
      </c>
      <c r="BQX183" s="201" t="b">
        <f>IF(OR(AND('Validation summary'!$B$2="2022-23",BQX182="In-period"),AND('Validation summary'!$B$2="2023-24",BQX182="In-period"),AND('Validation summary'!$B$2="2024-25",BQX182="In-period"),AND('Validation summary'!$B$2="2024-25",BQX182="End of period",BQX190="Revenue")),TRUE,FALSE)</f>
        <v>0</v>
      </c>
      <c r="BQY183" s="201" t="b">
        <f>IF(OR(AND('Validation summary'!$B$2="2022-23",BQY182="In-period"),AND('Validation summary'!$B$2="2023-24",BQY182="In-period"),AND('Validation summary'!$B$2="2024-25",BQY182="In-period"),AND('Validation summary'!$B$2="2024-25",BQY182="End of period",BQY190="Revenue")),TRUE,FALSE)</f>
        <v>0</v>
      </c>
      <c r="BQZ183" s="201" t="b">
        <f>IF(OR(AND('Validation summary'!$B$2="2022-23",BQZ182="In-period"),AND('Validation summary'!$B$2="2023-24",BQZ182="In-period"),AND('Validation summary'!$B$2="2024-25",BQZ182="In-period"),AND('Validation summary'!$B$2="2024-25",BQZ182="End of period",BQZ190="Revenue")),TRUE,FALSE)</f>
        <v>0</v>
      </c>
      <c r="BRA183" s="201" t="b">
        <f>IF(OR(AND('Validation summary'!$B$2="2022-23",BRA182="In-period"),AND('Validation summary'!$B$2="2023-24",BRA182="In-period"),AND('Validation summary'!$B$2="2024-25",BRA182="In-period"),AND('Validation summary'!$B$2="2024-25",BRA182="End of period",BRA190="Revenue")),TRUE,FALSE)</f>
        <v>0</v>
      </c>
      <c r="BRB183" s="201" t="b">
        <f>IF(OR(AND('Validation summary'!$B$2="2022-23",BRB182="In-period"),AND('Validation summary'!$B$2="2023-24",BRB182="In-period"),AND('Validation summary'!$B$2="2024-25",BRB182="In-period"),AND('Validation summary'!$B$2="2024-25",BRB182="End of period",BRB190="Revenue")),TRUE,FALSE)</f>
        <v>0</v>
      </c>
      <c r="BRC183" s="201" t="b">
        <f>IF(OR(AND('Validation summary'!$B$2="2022-23",BRC182="In-period"),AND('Validation summary'!$B$2="2023-24",BRC182="In-period"),AND('Validation summary'!$B$2="2024-25",BRC182="In-period"),AND('Validation summary'!$B$2="2024-25",BRC182="End of period",BRC190="Revenue")),TRUE,FALSE)</f>
        <v>0</v>
      </c>
      <c r="BRD183" s="201" t="b">
        <f>IF(OR(AND('Validation summary'!$B$2="2022-23",BRD182="In-period"),AND('Validation summary'!$B$2="2023-24",BRD182="In-period"),AND('Validation summary'!$B$2="2024-25",BRD182="In-period"),AND('Validation summary'!$B$2="2024-25",BRD182="End of period",BRD190="Revenue")),TRUE,FALSE)</f>
        <v>0</v>
      </c>
      <c r="BRE183" s="201" t="b">
        <f>IF(OR(AND('Validation summary'!$B$2="2022-23",BRE182="In-period"),AND('Validation summary'!$B$2="2023-24",BRE182="In-period"),AND('Validation summary'!$B$2="2024-25",BRE182="In-period"),AND('Validation summary'!$B$2="2024-25",BRE182="End of period",BRE190="Revenue")),TRUE,FALSE)</f>
        <v>0</v>
      </c>
      <c r="BRF183" s="201" t="b">
        <f>IF(OR(AND('Validation summary'!$B$2="2022-23",BRF182="In-period"),AND('Validation summary'!$B$2="2023-24",BRF182="In-period"),AND('Validation summary'!$B$2="2024-25",BRF182="In-period"),AND('Validation summary'!$B$2="2024-25",BRF182="End of period",BRF190="Revenue")),TRUE,FALSE)</f>
        <v>0</v>
      </c>
      <c r="BRG183" s="201" t="b">
        <f>IF(OR(AND('Validation summary'!$B$2="2022-23",BRG182="In-period"),AND('Validation summary'!$B$2="2023-24",BRG182="In-period"),AND('Validation summary'!$B$2="2024-25",BRG182="In-period"),AND('Validation summary'!$B$2="2024-25",BRG182="End of period",BRG190="Revenue")),TRUE,FALSE)</f>
        <v>0</v>
      </c>
      <c r="BRH183" s="201" t="b">
        <f>IF(OR(AND('Validation summary'!$B$2="2022-23",BRH182="In-period"),AND('Validation summary'!$B$2="2023-24",BRH182="In-period"),AND('Validation summary'!$B$2="2024-25",BRH182="In-period"),AND('Validation summary'!$B$2="2024-25",BRH182="End of period",BRH190="Revenue")),TRUE,FALSE)</f>
        <v>0</v>
      </c>
      <c r="BRI183" s="201" t="b">
        <f>IF(OR(AND('Validation summary'!$B$2="2022-23",BRI182="In-period"),AND('Validation summary'!$B$2="2023-24",BRI182="In-period"),AND('Validation summary'!$B$2="2024-25",BRI182="In-period"),AND('Validation summary'!$B$2="2024-25",BRI182="End of period",BRI190="Revenue")),TRUE,FALSE)</f>
        <v>0</v>
      </c>
      <c r="BRJ183" s="201" t="b">
        <f>IF(OR(AND('Validation summary'!$B$2="2022-23",BRJ182="In-period"),AND('Validation summary'!$B$2="2023-24",BRJ182="In-period"),AND('Validation summary'!$B$2="2024-25",BRJ182="In-period"),AND('Validation summary'!$B$2="2024-25",BRJ182="End of period",BRJ190="Revenue")),TRUE,FALSE)</f>
        <v>0</v>
      </c>
      <c r="BRK183" s="201" t="b">
        <f>IF(OR(AND('Validation summary'!$B$2="2022-23",BRK182="In-period"),AND('Validation summary'!$B$2="2023-24",BRK182="In-period"),AND('Validation summary'!$B$2="2024-25",BRK182="In-period"),AND('Validation summary'!$B$2="2024-25",BRK182="End of period",BRK190="Revenue")),TRUE,FALSE)</f>
        <v>0</v>
      </c>
      <c r="BRL183" s="201" t="b">
        <f>IF(OR(AND('Validation summary'!$B$2="2022-23",BRL182="In-period"),AND('Validation summary'!$B$2="2023-24",BRL182="In-period"),AND('Validation summary'!$B$2="2024-25",BRL182="In-period"),AND('Validation summary'!$B$2="2024-25",BRL182="End of period",BRL190="Revenue")),TRUE,FALSE)</f>
        <v>0</v>
      </c>
      <c r="BRM183" s="201" t="b">
        <f>IF(OR(AND('Validation summary'!$B$2="2022-23",BRM182="In-period"),AND('Validation summary'!$B$2="2023-24",BRM182="In-period"),AND('Validation summary'!$B$2="2024-25",BRM182="In-period"),AND('Validation summary'!$B$2="2024-25",BRM182="End of period",BRM190="Revenue")),TRUE,FALSE)</f>
        <v>0</v>
      </c>
      <c r="BRN183" s="201" t="b">
        <f>IF(OR(AND('Validation summary'!$B$2="2022-23",BRN182="In-period"),AND('Validation summary'!$B$2="2023-24",BRN182="In-period"),AND('Validation summary'!$B$2="2024-25",BRN182="In-period"),AND('Validation summary'!$B$2="2024-25",BRN182="End of period",BRN190="Revenue")),TRUE,FALSE)</f>
        <v>0</v>
      </c>
      <c r="BRO183" s="201" t="b">
        <f>IF(OR(AND('Validation summary'!$B$2="2022-23",BRO182="In-period"),AND('Validation summary'!$B$2="2023-24",BRO182="In-period"),AND('Validation summary'!$B$2="2024-25",BRO182="In-period"),AND('Validation summary'!$B$2="2024-25",BRO182="End of period",BRO190="Revenue")),TRUE,FALSE)</f>
        <v>0</v>
      </c>
      <c r="BRP183" s="201" t="b">
        <f>IF(OR(AND('Validation summary'!$B$2="2022-23",BRP182="In-period"),AND('Validation summary'!$B$2="2023-24",BRP182="In-period"),AND('Validation summary'!$B$2="2024-25",BRP182="In-period"),AND('Validation summary'!$B$2="2024-25",BRP182="End of period",BRP190="Revenue")),TRUE,FALSE)</f>
        <v>0</v>
      </c>
      <c r="BRQ183" s="201" t="b">
        <f>IF(OR(AND('Validation summary'!$B$2="2022-23",BRQ182="In-period"),AND('Validation summary'!$B$2="2023-24",BRQ182="In-period"),AND('Validation summary'!$B$2="2024-25",BRQ182="In-period"),AND('Validation summary'!$B$2="2024-25",BRQ182="End of period",BRQ190="Revenue")),TRUE,FALSE)</f>
        <v>0</v>
      </c>
      <c r="BRR183" s="201" t="b">
        <f>IF(OR(AND('Validation summary'!$B$2="2022-23",BRR182="In-period"),AND('Validation summary'!$B$2="2023-24",BRR182="In-period"),AND('Validation summary'!$B$2="2024-25",BRR182="In-period"),AND('Validation summary'!$B$2="2024-25",BRR182="End of period",BRR190="Revenue")),TRUE,FALSE)</f>
        <v>0</v>
      </c>
      <c r="BRS183" s="201" t="b">
        <f>IF(OR(AND('Validation summary'!$B$2="2022-23",BRS182="In-period"),AND('Validation summary'!$B$2="2023-24",BRS182="In-period"),AND('Validation summary'!$B$2="2024-25",BRS182="In-period"),AND('Validation summary'!$B$2="2024-25",BRS182="End of period",BRS190="Revenue")),TRUE,FALSE)</f>
        <v>0</v>
      </c>
      <c r="BRT183" s="201" t="b">
        <f>IF(OR(AND('Validation summary'!$B$2="2022-23",BRT182="In-period"),AND('Validation summary'!$B$2="2023-24",BRT182="In-period"),AND('Validation summary'!$B$2="2024-25",BRT182="In-period"),AND('Validation summary'!$B$2="2024-25",BRT182="End of period",BRT190="Revenue")),TRUE,FALSE)</f>
        <v>0</v>
      </c>
      <c r="BRU183" s="201" t="b">
        <f>IF(OR(AND('Validation summary'!$B$2="2022-23",BRU182="In-period"),AND('Validation summary'!$B$2="2023-24",BRU182="In-period"),AND('Validation summary'!$B$2="2024-25",BRU182="In-period"),AND('Validation summary'!$B$2="2024-25",BRU182="End of period",BRU190="Revenue")),TRUE,FALSE)</f>
        <v>0</v>
      </c>
      <c r="BRV183" s="201" t="b">
        <f>IF(OR(AND('Validation summary'!$B$2="2022-23",BRV182="In-period"),AND('Validation summary'!$B$2="2023-24",BRV182="In-period"),AND('Validation summary'!$B$2="2024-25",BRV182="In-period"),AND('Validation summary'!$B$2="2024-25",BRV182="End of period",BRV190="Revenue")),TRUE,FALSE)</f>
        <v>0</v>
      </c>
      <c r="BRW183" s="201" t="b">
        <f>IF(OR(AND('Validation summary'!$B$2="2022-23",BRW182="In-period"),AND('Validation summary'!$B$2="2023-24",BRW182="In-period"),AND('Validation summary'!$B$2="2024-25",BRW182="In-period"),AND('Validation summary'!$B$2="2024-25",BRW182="End of period",BRW190="Revenue")),TRUE,FALSE)</f>
        <v>0</v>
      </c>
      <c r="BRX183" s="201" t="b">
        <f>IF(OR(AND('Validation summary'!$B$2="2022-23",BRX182="In-period"),AND('Validation summary'!$B$2="2023-24",BRX182="In-period"),AND('Validation summary'!$B$2="2024-25",BRX182="In-period"),AND('Validation summary'!$B$2="2024-25",BRX182="End of period",BRX190="Revenue")),TRUE,FALSE)</f>
        <v>0</v>
      </c>
      <c r="BRY183" s="201" t="b">
        <f>IF(OR(AND('Validation summary'!$B$2="2022-23",BRY182="In-period"),AND('Validation summary'!$B$2="2023-24",BRY182="In-period"),AND('Validation summary'!$B$2="2024-25",BRY182="In-period"),AND('Validation summary'!$B$2="2024-25",BRY182="End of period",BRY190="Revenue")),TRUE,FALSE)</f>
        <v>0</v>
      </c>
      <c r="BRZ183" s="201" t="b">
        <f>IF(OR(AND('Validation summary'!$B$2="2022-23",BRZ182="In-period"),AND('Validation summary'!$B$2="2023-24",BRZ182="In-period"),AND('Validation summary'!$B$2="2024-25",BRZ182="In-period"),AND('Validation summary'!$B$2="2024-25",BRZ182="End of period",BRZ190="Revenue")),TRUE,FALSE)</f>
        <v>0</v>
      </c>
      <c r="BSA183" s="201" t="b">
        <f>IF(OR(AND('Validation summary'!$B$2="2022-23",BSA182="In-period"),AND('Validation summary'!$B$2="2023-24",BSA182="In-period"),AND('Validation summary'!$B$2="2024-25",BSA182="In-period"),AND('Validation summary'!$B$2="2024-25",BSA182="End of period",BSA190="Revenue")),TRUE,FALSE)</f>
        <v>0</v>
      </c>
      <c r="BSB183" s="201" t="b">
        <f>IF(OR(AND('Validation summary'!$B$2="2022-23",BSB182="In-period"),AND('Validation summary'!$B$2="2023-24",BSB182="In-period"),AND('Validation summary'!$B$2="2024-25",BSB182="In-period"),AND('Validation summary'!$B$2="2024-25",BSB182="End of period",BSB190="Revenue")),TRUE,FALSE)</f>
        <v>0</v>
      </c>
      <c r="BSC183" s="201" t="b">
        <f>IF(OR(AND('Validation summary'!$B$2="2022-23",BSC182="In-period"),AND('Validation summary'!$B$2="2023-24",BSC182="In-period"),AND('Validation summary'!$B$2="2024-25",BSC182="In-period"),AND('Validation summary'!$B$2="2024-25",BSC182="End of period",BSC190="Revenue")),TRUE,FALSE)</f>
        <v>0</v>
      </c>
      <c r="BSD183" s="201" t="b">
        <f>IF(OR(AND('Validation summary'!$B$2="2022-23",BSD182="In-period"),AND('Validation summary'!$B$2="2023-24",BSD182="In-period"),AND('Validation summary'!$B$2="2024-25",BSD182="In-period"),AND('Validation summary'!$B$2="2024-25",BSD182="End of period",BSD190="Revenue")),TRUE,FALSE)</f>
        <v>0</v>
      </c>
      <c r="BSE183" s="201" t="b">
        <f>IF(OR(AND('Validation summary'!$B$2="2022-23",BSE182="In-period"),AND('Validation summary'!$B$2="2023-24",BSE182="In-period"),AND('Validation summary'!$B$2="2024-25",BSE182="In-period"),AND('Validation summary'!$B$2="2024-25",BSE182="End of period",BSE190="Revenue")),TRUE,FALSE)</f>
        <v>0</v>
      </c>
      <c r="BSF183" s="201" t="b">
        <f>IF(OR(AND('Validation summary'!$B$2="2022-23",BSF182="In-period"),AND('Validation summary'!$B$2="2023-24",BSF182="In-period"),AND('Validation summary'!$B$2="2024-25",BSF182="In-period"),AND('Validation summary'!$B$2="2024-25",BSF182="End of period",BSF190="Revenue")),TRUE,FALSE)</f>
        <v>0</v>
      </c>
      <c r="BSG183" s="201" t="b">
        <f>IF(OR(AND('Validation summary'!$B$2="2022-23",BSG182="In-period"),AND('Validation summary'!$B$2="2023-24",BSG182="In-period"),AND('Validation summary'!$B$2="2024-25",BSG182="In-period"),AND('Validation summary'!$B$2="2024-25",BSG182="End of period",BSG190="Revenue")),TRUE,FALSE)</f>
        <v>0</v>
      </c>
      <c r="BSH183" s="201" t="b">
        <f>IF(OR(AND('Validation summary'!$B$2="2022-23",BSH182="In-period"),AND('Validation summary'!$B$2="2023-24",BSH182="In-period"),AND('Validation summary'!$B$2="2024-25",BSH182="In-period"),AND('Validation summary'!$B$2="2024-25",BSH182="End of period",BSH190="Revenue")),TRUE,FALSE)</f>
        <v>0</v>
      </c>
      <c r="BSI183" s="201" t="b">
        <f>IF(OR(AND('Validation summary'!$B$2="2022-23",BSI182="In-period"),AND('Validation summary'!$B$2="2023-24",BSI182="In-period"),AND('Validation summary'!$B$2="2024-25",BSI182="In-period"),AND('Validation summary'!$B$2="2024-25",BSI182="End of period",BSI190="Revenue")),TRUE,FALSE)</f>
        <v>0</v>
      </c>
      <c r="BSJ183" s="201" t="b">
        <f>IF(OR(AND('Validation summary'!$B$2="2022-23",BSJ182="In-period"),AND('Validation summary'!$B$2="2023-24",BSJ182="In-period"),AND('Validation summary'!$B$2="2024-25",BSJ182="In-period"),AND('Validation summary'!$B$2="2024-25",BSJ182="End of period",BSJ190="Revenue")),TRUE,FALSE)</f>
        <v>0</v>
      </c>
      <c r="BSK183" s="201" t="b">
        <f>IF(OR(AND('Validation summary'!$B$2="2022-23",BSK182="In-period"),AND('Validation summary'!$B$2="2023-24",BSK182="In-period"),AND('Validation summary'!$B$2="2024-25",BSK182="In-period"),AND('Validation summary'!$B$2="2024-25",BSK182="End of period",BSK190="Revenue")),TRUE,FALSE)</f>
        <v>0</v>
      </c>
      <c r="BSL183" s="201" t="b">
        <f>IF(OR(AND('Validation summary'!$B$2="2022-23",BSL182="In-period"),AND('Validation summary'!$B$2="2023-24",BSL182="In-period"),AND('Validation summary'!$B$2="2024-25",BSL182="In-period"),AND('Validation summary'!$B$2="2024-25",BSL182="End of period",BSL190="Revenue")),TRUE,FALSE)</f>
        <v>0</v>
      </c>
      <c r="BSM183" s="201" t="b">
        <f>IF(OR(AND('Validation summary'!$B$2="2022-23",BSM182="In-period"),AND('Validation summary'!$B$2="2023-24",BSM182="In-period"),AND('Validation summary'!$B$2="2024-25",BSM182="In-period"),AND('Validation summary'!$B$2="2024-25",BSM182="End of period",BSM190="Revenue")),TRUE,FALSE)</f>
        <v>0</v>
      </c>
      <c r="BSN183" s="201" t="b">
        <f>IF(OR(AND('Validation summary'!$B$2="2022-23",BSN182="In-period"),AND('Validation summary'!$B$2="2023-24",BSN182="In-period"),AND('Validation summary'!$B$2="2024-25",BSN182="In-period"),AND('Validation summary'!$B$2="2024-25",BSN182="End of period",BSN190="Revenue")),TRUE,FALSE)</f>
        <v>0</v>
      </c>
      <c r="BSO183" s="201" t="b">
        <f>IF(OR(AND('Validation summary'!$B$2="2022-23",BSO182="In-period"),AND('Validation summary'!$B$2="2023-24",BSO182="In-period"),AND('Validation summary'!$B$2="2024-25",BSO182="In-period"),AND('Validation summary'!$B$2="2024-25",BSO182="End of period",BSO190="Revenue")),TRUE,FALSE)</f>
        <v>0</v>
      </c>
      <c r="BSP183" s="201" t="b">
        <f>IF(OR(AND('Validation summary'!$B$2="2022-23",BSP182="In-period"),AND('Validation summary'!$B$2="2023-24",BSP182="In-period"),AND('Validation summary'!$B$2="2024-25",BSP182="In-period"),AND('Validation summary'!$B$2="2024-25",BSP182="End of period",BSP190="Revenue")),TRUE,FALSE)</f>
        <v>0</v>
      </c>
      <c r="BSQ183" s="201" t="b">
        <f>IF(OR(AND('Validation summary'!$B$2="2022-23",BSQ182="In-period"),AND('Validation summary'!$B$2="2023-24",BSQ182="In-period"),AND('Validation summary'!$B$2="2024-25",BSQ182="In-period"),AND('Validation summary'!$B$2="2024-25",BSQ182="End of period",BSQ190="Revenue")),TRUE,FALSE)</f>
        <v>0</v>
      </c>
      <c r="BSR183" s="201" t="b">
        <f>IF(OR(AND('Validation summary'!$B$2="2022-23",BSR182="In-period"),AND('Validation summary'!$B$2="2023-24",BSR182="In-period"),AND('Validation summary'!$B$2="2024-25",BSR182="In-period"),AND('Validation summary'!$B$2="2024-25",BSR182="End of period",BSR190="Revenue")),TRUE,FALSE)</f>
        <v>0</v>
      </c>
      <c r="BSS183" s="201" t="b">
        <f>IF(OR(AND('Validation summary'!$B$2="2022-23",BSS182="In-period"),AND('Validation summary'!$B$2="2023-24",BSS182="In-period"),AND('Validation summary'!$B$2="2024-25",BSS182="In-period"),AND('Validation summary'!$B$2="2024-25",BSS182="End of period",BSS190="Revenue")),TRUE,FALSE)</f>
        <v>0</v>
      </c>
      <c r="BST183" s="201" t="b">
        <f>IF(OR(AND('Validation summary'!$B$2="2022-23",BST182="In-period"),AND('Validation summary'!$B$2="2023-24",BST182="In-period"),AND('Validation summary'!$B$2="2024-25",BST182="In-period"),AND('Validation summary'!$B$2="2024-25",BST182="End of period",BST190="Revenue")),TRUE,FALSE)</f>
        <v>0</v>
      </c>
      <c r="BSU183" s="201" t="b">
        <f>IF(OR(AND('Validation summary'!$B$2="2022-23",BSU182="In-period"),AND('Validation summary'!$B$2="2023-24",BSU182="In-period"),AND('Validation summary'!$B$2="2024-25",BSU182="In-period"),AND('Validation summary'!$B$2="2024-25",BSU182="End of period",BSU190="Revenue")),TRUE,FALSE)</f>
        <v>0</v>
      </c>
      <c r="BSV183" s="201" t="b">
        <f>IF(OR(AND('Validation summary'!$B$2="2022-23",BSV182="In-period"),AND('Validation summary'!$B$2="2023-24",BSV182="In-period"),AND('Validation summary'!$B$2="2024-25",BSV182="In-period"),AND('Validation summary'!$B$2="2024-25",BSV182="End of period",BSV190="Revenue")),TRUE,FALSE)</f>
        <v>0</v>
      </c>
      <c r="BSW183" s="201" t="b">
        <f>IF(OR(AND('Validation summary'!$B$2="2022-23",BSW182="In-period"),AND('Validation summary'!$B$2="2023-24",BSW182="In-period"),AND('Validation summary'!$B$2="2024-25",BSW182="In-period"),AND('Validation summary'!$B$2="2024-25",BSW182="End of period",BSW190="Revenue")),TRUE,FALSE)</f>
        <v>0</v>
      </c>
      <c r="BSX183" s="201" t="b">
        <f>IF(OR(AND('Validation summary'!$B$2="2022-23",BSX182="In-period"),AND('Validation summary'!$B$2="2023-24",BSX182="In-period"),AND('Validation summary'!$B$2="2024-25",BSX182="In-period"),AND('Validation summary'!$B$2="2024-25",BSX182="End of period",BSX190="Revenue")),TRUE,FALSE)</f>
        <v>0</v>
      </c>
      <c r="BSY183" s="201" t="b">
        <f>IF(OR(AND('Validation summary'!$B$2="2022-23",BSY182="In-period"),AND('Validation summary'!$B$2="2023-24",BSY182="In-period"),AND('Validation summary'!$B$2="2024-25",BSY182="In-period"),AND('Validation summary'!$B$2="2024-25",BSY182="End of period",BSY190="Revenue")),TRUE,FALSE)</f>
        <v>0</v>
      </c>
      <c r="BSZ183" s="201" t="b">
        <f>IF(OR(AND('Validation summary'!$B$2="2022-23",BSZ182="In-period"),AND('Validation summary'!$B$2="2023-24",BSZ182="In-period"),AND('Validation summary'!$B$2="2024-25",BSZ182="In-period"),AND('Validation summary'!$B$2="2024-25",BSZ182="End of period",BSZ190="Revenue")),TRUE,FALSE)</f>
        <v>0</v>
      </c>
      <c r="BTA183" s="201" t="b">
        <f>IF(OR(AND('Validation summary'!$B$2="2022-23",BTA182="In-period"),AND('Validation summary'!$B$2="2023-24",BTA182="In-period"),AND('Validation summary'!$B$2="2024-25",BTA182="In-period"),AND('Validation summary'!$B$2="2024-25",BTA182="End of period",BTA190="Revenue")),TRUE,FALSE)</f>
        <v>0</v>
      </c>
      <c r="BTB183" s="201" t="b">
        <f>IF(OR(AND('Validation summary'!$B$2="2022-23",BTB182="In-period"),AND('Validation summary'!$B$2="2023-24",BTB182="In-period"),AND('Validation summary'!$B$2="2024-25",BTB182="In-period"),AND('Validation summary'!$B$2="2024-25",BTB182="End of period",BTB190="Revenue")),TRUE,FALSE)</f>
        <v>0</v>
      </c>
      <c r="BTC183" s="201" t="b">
        <f>IF(OR(AND('Validation summary'!$B$2="2022-23",BTC182="In-period"),AND('Validation summary'!$B$2="2023-24",BTC182="In-period"),AND('Validation summary'!$B$2="2024-25",BTC182="In-period"),AND('Validation summary'!$B$2="2024-25",BTC182="End of period",BTC190="Revenue")),TRUE,FALSE)</f>
        <v>0</v>
      </c>
      <c r="BTD183" s="201" t="b">
        <f>IF(OR(AND('Validation summary'!$B$2="2022-23",BTD182="In-period"),AND('Validation summary'!$B$2="2023-24",BTD182="In-period"),AND('Validation summary'!$B$2="2024-25",BTD182="In-period"),AND('Validation summary'!$B$2="2024-25",BTD182="End of period",BTD190="Revenue")),TRUE,FALSE)</f>
        <v>0</v>
      </c>
      <c r="BTE183" s="201" t="b">
        <f>IF(OR(AND('Validation summary'!$B$2="2022-23",BTE182="In-period"),AND('Validation summary'!$B$2="2023-24",BTE182="In-period"),AND('Validation summary'!$B$2="2024-25",BTE182="In-period"),AND('Validation summary'!$B$2="2024-25",BTE182="End of period",BTE190="Revenue")),TRUE,FALSE)</f>
        <v>0</v>
      </c>
      <c r="BTF183" s="201" t="b">
        <f>IF(OR(AND('Validation summary'!$B$2="2022-23",BTF182="In-period"),AND('Validation summary'!$B$2="2023-24",BTF182="In-period"),AND('Validation summary'!$B$2="2024-25",BTF182="In-period"),AND('Validation summary'!$B$2="2024-25",BTF182="End of period",BTF190="Revenue")),TRUE,FALSE)</f>
        <v>0</v>
      </c>
      <c r="BTG183" s="201" t="b">
        <f>IF(OR(AND('Validation summary'!$B$2="2022-23",BTG182="In-period"),AND('Validation summary'!$B$2="2023-24",BTG182="In-period"),AND('Validation summary'!$B$2="2024-25",BTG182="In-period"),AND('Validation summary'!$B$2="2024-25",BTG182="End of period",BTG190="Revenue")),TRUE,FALSE)</f>
        <v>0</v>
      </c>
      <c r="BTH183" s="201" t="b">
        <f>IF(OR(AND('Validation summary'!$B$2="2022-23",BTH182="In-period"),AND('Validation summary'!$B$2="2023-24",BTH182="In-period"),AND('Validation summary'!$B$2="2024-25",BTH182="In-period"),AND('Validation summary'!$B$2="2024-25",BTH182="End of period",BTH190="Revenue")),TRUE,FALSE)</f>
        <v>0</v>
      </c>
      <c r="BTI183" s="201" t="b">
        <f>IF(OR(AND('Validation summary'!$B$2="2022-23",BTI182="In-period"),AND('Validation summary'!$B$2="2023-24",BTI182="In-period"),AND('Validation summary'!$B$2="2024-25",BTI182="In-period"),AND('Validation summary'!$B$2="2024-25",BTI182="End of period",BTI190="Revenue")),TRUE,FALSE)</f>
        <v>0</v>
      </c>
      <c r="BTJ183" s="201" t="b">
        <f>IF(OR(AND('Validation summary'!$B$2="2022-23",BTJ182="In-period"),AND('Validation summary'!$B$2="2023-24",BTJ182="In-period"),AND('Validation summary'!$B$2="2024-25",BTJ182="In-period"),AND('Validation summary'!$B$2="2024-25",BTJ182="End of period",BTJ190="Revenue")),TRUE,FALSE)</f>
        <v>0</v>
      </c>
      <c r="BTK183" s="201" t="b">
        <f>IF(OR(AND('Validation summary'!$B$2="2022-23",BTK182="In-period"),AND('Validation summary'!$B$2="2023-24",BTK182="In-period"),AND('Validation summary'!$B$2="2024-25",BTK182="In-period"),AND('Validation summary'!$B$2="2024-25",BTK182="End of period",BTK190="Revenue")),TRUE,FALSE)</f>
        <v>0</v>
      </c>
      <c r="BTL183" s="201" t="b">
        <f>IF(OR(AND('Validation summary'!$B$2="2022-23",BTL182="In-period"),AND('Validation summary'!$B$2="2023-24",BTL182="In-period"),AND('Validation summary'!$B$2="2024-25",BTL182="In-period"),AND('Validation summary'!$B$2="2024-25",BTL182="End of period",BTL190="Revenue")),TRUE,FALSE)</f>
        <v>0</v>
      </c>
      <c r="BTM183" s="201" t="b">
        <f>IF(OR(AND('Validation summary'!$B$2="2022-23",BTM182="In-period"),AND('Validation summary'!$B$2="2023-24",BTM182="In-period"),AND('Validation summary'!$B$2="2024-25",BTM182="In-period"),AND('Validation summary'!$B$2="2024-25",BTM182="End of period",BTM190="Revenue")),TRUE,FALSE)</f>
        <v>0</v>
      </c>
      <c r="BTN183" s="201" t="b">
        <f>IF(OR(AND('Validation summary'!$B$2="2022-23",BTN182="In-period"),AND('Validation summary'!$B$2="2023-24",BTN182="In-period"),AND('Validation summary'!$B$2="2024-25",BTN182="In-period"),AND('Validation summary'!$B$2="2024-25",BTN182="End of period",BTN190="Revenue")),TRUE,FALSE)</f>
        <v>0</v>
      </c>
      <c r="BTO183" s="201" t="b">
        <f>IF(OR(AND('Validation summary'!$B$2="2022-23",BTO182="In-period"),AND('Validation summary'!$B$2="2023-24",BTO182="In-period"),AND('Validation summary'!$B$2="2024-25",BTO182="In-period"),AND('Validation summary'!$B$2="2024-25",BTO182="End of period",BTO190="Revenue")),TRUE,FALSE)</f>
        <v>0</v>
      </c>
      <c r="BTP183" s="201" t="b">
        <f>IF(OR(AND('Validation summary'!$B$2="2022-23",BTP182="In-period"),AND('Validation summary'!$B$2="2023-24",BTP182="In-period"),AND('Validation summary'!$B$2="2024-25",BTP182="In-period"),AND('Validation summary'!$B$2="2024-25",BTP182="End of period",BTP190="Revenue")),TRUE,FALSE)</f>
        <v>0</v>
      </c>
      <c r="BTQ183" s="201" t="b">
        <f>IF(OR(AND('Validation summary'!$B$2="2022-23",BTQ182="In-period"),AND('Validation summary'!$B$2="2023-24",BTQ182="In-period"),AND('Validation summary'!$B$2="2024-25",BTQ182="In-period"),AND('Validation summary'!$B$2="2024-25",BTQ182="End of period",BTQ190="Revenue")),TRUE,FALSE)</f>
        <v>0</v>
      </c>
      <c r="BTR183" s="201" t="b">
        <f>IF(OR(AND('Validation summary'!$B$2="2022-23",BTR182="In-period"),AND('Validation summary'!$B$2="2023-24",BTR182="In-period"),AND('Validation summary'!$B$2="2024-25",BTR182="In-period"),AND('Validation summary'!$B$2="2024-25",BTR182="End of period",BTR190="Revenue")),TRUE,FALSE)</f>
        <v>0</v>
      </c>
      <c r="BTS183" s="201" t="b">
        <f>IF(OR(AND('Validation summary'!$B$2="2022-23",BTS182="In-period"),AND('Validation summary'!$B$2="2023-24",BTS182="In-period"),AND('Validation summary'!$B$2="2024-25",BTS182="In-period"),AND('Validation summary'!$B$2="2024-25",BTS182="End of period",BTS190="Revenue")),TRUE,FALSE)</f>
        <v>0</v>
      </c>
      <c r="BTT183" s="201" t="b">
        <f>IF(OR(AND('Validation summary'!$B$2="2022-23",BTT182="In-period"),AND('Validation summary'!$B$2="2023-24",BTT182="In-period"),AND('Validation summary'!$B$2="2024-25",BTT182="In-period"),AND('Validation summary'!$B$2="2024-25",BTT182="End of period",BTT190="Revenue")),TRUE,FALSE)</f>
        <v>0</v>
      </c>
      <c r="BTU183" s="201" t="b">
        <f>IF(OR(AND('Validation summary'!$B$2="2022-23",BTU182="In-period"),AND('Validation summary'!$B$2="2023-24",BTU182="In-period"),AND('Validation summary'!$B$2="2024-25",BTU182="In-period"),AND('Validation summary'!$B$2="2024-25",BTU182="End of period",BTU190="Revenue")),TRUE,FALSE)</f>
        <v>0</v>
      </c>
      <c r="BTV183" s="201" t="b">
        <f>IF(OR(AND('Validation summary'!$B$2="2022-23",BTV182="In-period"),AND('Validation summary'!$B$2="2023-24",BTV182="In-period"),AND('Validation summary'!$B$2="2024-25",BTV182="In-period"),AND('Validation summary'!$B$2="2024-25",BTV182="End of period",BTV190="Revenue")),TRUE,FALSE)</f>
        <v>0</v>
      </c>
      <c r="BTW183" s="201" t="b">
        <f>IF(OR(AND('Validation summary'!$B$2="2022-23",BTW182="In-period"),AND('Validation summary'!$B$2="2023-24",BTW182="In-period"),AND('Validation summary'!$B$2="2024-25",BTW182="In-period"),AND('Validation summary'!$B$2="2024-25",BTW182="End of period",BTW190="Revenue")),TRUE,FALSE)</f>
        <v>0</v>
      </c>
      <c r="BTX183" s="201" t="b">
        <f>IF(OR(AND('Validation summary'!$B$2="2022-23",BTX182="In-period"),AND('Validation summary'!$B$2="2023-24",BTX182="In-period"),AND('Validation summary'!$B$2="2024-25",BTX182="In-period"),AND('Validation summary'!$B$2="2024-25",BTX182="End of period",BTX190="Revenue")),TRUE,FALSE)</f>
        <v>0</v>
      </c>
      <c r="BTY183" s="201" t="b">
        <f>IF(OR(AND('Validation summary'!$B$2="2022-23",BTY182="In-period"),AND('Validation summary'!$B$2="2023-24",BTY182="In-period"),AND('Validation summary'!$B$2="2024-25",BTY182="In-period"),AND('Validation summary'!$B$2="2024-25",BTY182="End of period",BTY190="Revenue")),TRUE,FALSE)</f>
        <v>0</v>
      </c>
      <c r="BTZ183" s="201" t="b">
        <f>IF(OR(AND('Validation summary'!$B$2="2022-23",BTZ182="In-period"),AND('Validation summary'!$B$2="2023-24",BTZ182="In-period"),AND('Validation summary'!$B$2="2024-25",BTZ182="In-period"),AND('Validation summary'!$B$2="2024-25",BTZ182="End of period",BTZ190="Revenue")),TRUE,FALSE)</f>
        <v>0</v>
      </c>
      <c r="BUA183" s="201" t="b">
        <f>IF(OR(AND('Validation summary'!$B$2="2022-23",BUA182="In-period"),AND('Validation summary'!$B$2="2023-24",BUA182="In-period"),AND('Validation summary'!$B$2="2024-25",BUA182="In-period"),AND('Validation summary'!$B$2="2024-25",BUA182="End of period",BUA190="Revenue")),TRUE,FALSE)</f>
        <v>0</v>
      </c>
      <c r="BUB183" s="201" t="b">
        <f>IF(OR(AND('Validation summary'!$B$2="2022-23",BUB182="In-period"),AND('Validation summary'!$B$2="2023-24",BUB182="In-period"),AND('Validation summary'!$B$2="2024-25",BUB182="In-period"),AND('Validation summary'!$B$2="2024-25",BUB182="End of period",BUB190="Revenue")),TRUE,FALSE)</f>
        <v>0</v>
      </c>
      <c r="BUC183" s="201" t="b">
        <f>IF(OR(AND('Validation summary'!$B$2="2022-23",BUC182="In-period"),AND('Validation summary'!$B$2="2023-24",BUC182="In-period"),AND('Validation summary'!$B$2="2024-25",BUC182="In-period"),AND('Validation summary'!$B$2="2024-25",BUC182="End of period",BUC190="Revenue")),TRUE,FALSE)</f>
        <v>0</v>
      </c>
      <c r="BUD183" s="201" t="b">
        <f>IF(OR(AND('Validation summary'!$B$2="2022-23",BUD182="In-period"),AND('Validation summary'!$B$2="2023-24",BUD182="In-period"),AND('Validation summary'!$B$2="2024-25",BUD182="In-period"),AND('Validation summary'!$B$2="2024-25",BUD182="End of period",BUD190="Revenue")),TRUE,FALSE)</f>
        <v>0</v>
      </c>
      <c r="BUE183" s="201" t="b">
        <f>IF(OR(AND('Validation summary'!$B$2="2022-23",BUE182="In-period"),AND('Validation summary'!$B$2="2023-24",BUE182="In-period"),AND('Validation summary'!$B$2="2024-25",BUE182="In-period"),AND('Validation summary'!$B$2="2024-25",BUE182="End of period",BUE190="Revenue")),TRUE,FALSE)</f>
        <v>0</v>
      </c>
      <c r="BUF183" s="201" t="b">
        <f>IF(OR(AND('Validation summary'!$B$2="2022-23",BUF182="In-period"),AND('Validation summary'!$B$2="2023-24",BUF182="In-period"),AND('Validation summary'!$B$2="2024-25",BUF182="In-period"),AND('Validation summary'!$B$2="2024-25",BUF182="End of period",BUF190="Revenue")),TRUE,FALSE)</f>
        <v>0</v>
      </c>
      <c r="BUG183" s="201" t="b">
        <f>IF(OR(AND('Validation summary'!$B$2="2022-23",BUG182="In-period"),AND('Validation summary'!$B$2="2023-24",BUG182="In-period"),AND('Validation summary'!$B$2="2024-25",BUG182="In-period"),AND('Validation summary'!$B$2="2024-25",BUG182="End of period",BUG190="Revenue")),TRUE,FALSE)</f>
        <v>0</v>
      </c>
      <c r="BUH183" s="201" t="b">
        <f>IF(OR(AND('Validation summary'!$B$2="2022-23",BUH182="In-period"),AND('Validation summary'!$B$2="2023-24",BUH182="In-period"),AND('Validation summary'!$B$2="2024-25",BUH182="In-period"),AND('Validation summary'!$B$2="2024-25",BUH182="End of period",BUH190="Revenue")),TRUE,FALSE)</f>
        <v>0</v>
      </c>
      <c r="BUI183" s="201" t="b">
        <f>IF(OR(AND('Validation summary'!$B$2="2022-23",BUI182="In-period"),AND('Validation summary'!$B$2="2023-24",BUI182="In-period"),AND('Validation summary'!$B$2="2024-25",BUI182="In-period"),AND('Validation summary'!$B$2="2024-25",BUI182="End of period",BUI190="Revenue")),TRUE,FALSE)</f>
        <v>0</v>
      </c>
      <c r="BUJ183" s="201" t="b">
        <f>IF(OR(AND('Validation summary'!$B$2="2022-23",BUJ182="In-period"),AND('Validation summary'!$B$2="2023-24",BUJ182="In-period"),AND('Validation summary'!$B$2="2024-25",BUJ182="In-period"),AND('Validation summary'!$B$2="2024-25",BUJ182="End of period",BUJ190="Revenue")),TRUE,FALSE)</f>
        <v>0</v>
      </c>
      <c r="BUK183" s="201" t="b">
        <f>IF(OR(AND('Validation summary'!$B$2="2022-23",BUK182="In-period"),AND('Validation summary'!$B$2="2023-24",BUK182="In-period"),AND('Validation summary'!$B$2="2024-25",BUK182="In-period"),AND('Validation summary'!$B$2="2024-25",BUK182="End of period",BUK190="Revenue")),TRUE,FALSE)</f>
        <v>0</v>
      </c>
      <c r="BUL183" s="201" t="b">
        <f>IF(OR(AND('Validation summary'!$B$2="2022-23",BUL182="In-period"),AND('Validation summary'!$B$2="2023-24",BUL182="In-period"),AND('Validation summary'!$B$2="2024-25",BUL182="In-period"),AND('Validation summary'!$B$2="2024-25",BUL182="End of period",BUL190="Revenue")),TRUE,FALSE)</f>
        <v>0</v>
      </c>
      <c r="BUM183" s="201" t="b">
        <f>IF(OR(AND('Validation summary'!$B$2="2022-23",BUM182="In-period"),AND('Validation summary'!$B$2="2023-24",BUM182="In-period"),AND('Validation summary'!$B$2="2024-25",BUM182="In-period"),AND('Validation summary'!$B$2="2024-25",BUM182="End of period",BUM190="Revenue")),TRUE,FALSE)</f>
        <v>0</v>
      </c>
      <c r="BUN183" s="201" t="b">
        <f>IF(OR(AND('Validation summary'!$B$2="2022-23",BUN182="In-period"),AND('Validation summary'!$B$2="2023-24",BUN182="In-period"),AND('Validation summary'!$B$2="2024-25",BUN182="In-period"),AND('Validation summary'!$B$2="2024-25",BUN182="End of period",BUN190="Revenue")),TRUE,FALSE)</f>
        <v>0</v>
      </c>
      <c r="BUO183" s="201" t="b">
        <f>IF(OR(AND('Validation summary'!$B$2="2022-23",BUO182="In-period"),AND('Validation summary'!$B$2="2023-24",BUO182="In-period"),AND('Validation summary'!$B$2="2024-25",BUO182="In-period"),AND('Validation summary'!$B$2="2024-25",BUO182="End of period",BUO190="Revenue")),TRUE,FALSE)</f>
        <v>0</v>
      </c>
      <c r="BUP183" s="201" t="b">
        <f>IF(OR(AND('Validation summary'!$B$2="2022-23",BUP182="In-period"),AND('Validation summary'!$B$2="2023-24",BUP182="In-period"),AND('Validation summary'!$B$2="2024-25",BUP182="In-period"),AND('Validation summary'!$B$2="2024-25",BUP182="End of period",BUP190="Revenue")),TRUE,FALSE)</f>
        <v>0</v>
      </c>
      <c r="BUQ183" s="201" t="b">
        <f>IF(OR(AND('Validation summary'!$B$2="2022-23",BUQ182="In-period"),AND('Validation summary'!$B$2="2023-24",BUQ182="In-period"),AND('Validation summary'!$B$2="2024-25",BUQ182="In-period"),AND('Validation summary'!$B$2="2024-25",BUQ182="End of period",BUQ190="Revenue")),TRUE,FALSE)</f>
        <v>0</v>
      </c>
      <c r="BUR183" s="201" t="b">
        <f>IF(OR(AND('Validation summary'!$B$2="2022-23",BUR182="In-period"),AND('Validation summary'!$B$2="2023-24",BUR182="In-period"),AND('Validation summary'!$B$2="2024-25",BUR182="In-period"),AND('Validation summary'!$B$2="2024-25",BUR182="End of period",BUR190="Revenue")),TRUE,FALSE)</f>
        <v>0</v>
      </c>
      <c r="BUS183" s="201" t="b">
        <f>IF(OR(AND('Validation summary'!$B$2="2022-23",BUS182="In-period"),AND('Validation summary'!$B$2="2023-24",BUS182="In-period"),AND('Validation summary'!$B$2="2024-25",BUS182="In-period"),AND('Validation summary'!$B$2="2024-25",BUS182="End of period",BUS190="Revenue")),TRUE,FALSE)</f>
        <v>0</v>
      </c>
      <c r="BUT183" s="201" t="b">
        <f>IF(OR(AND('Validation summary'!$B$2="2022-23",BUT182="In-period"),AND('Validation summary'!$B$2="2023-24",BUT182="In-period"),AND('Validation summary'!$B$2="2024-25",BUT182="In-period"),AND('Validation summary'!$B$2="2024-25",BUT182="End of period",BUT190="Revenue")),TRUE,FALSE)</f>
        <v>0</v>
      </c>
      <c r="BUU183" s="201" t="b">
        <f>IF(OR(AND('Validation summary'!$B$2="2022-23",BUU182="In-period"),AND('Validation summary'!$B$2="2023-24",BUU182="In-period"),AND('Validation summary'!$B$2="2024-25",BUU182="In-period"),AND('Validation summary'!$B$2="2024-25",BUU182="End of period",BUU190="Revenue")),TRUE,FALSE)</f>
        <v>0</v>
      </c>
      <c r="BUV183" s="201" t="b">
        <f>IF(OR(AND('Validation summary'!$B$2="2022-23",BUV182="In-period"),AND('Validation summary'!$B$2="2023-24",BUV182="In-period"),AND('Validation summary'!$B$2="2024-25",BUV182="In-period"),AND('Validation summary'!$B$2="2024-25",BUV182="End of period",BUV190="Revenue")),TRUE,FALSE)</f>
        <v>0</v>
      </c>
      <c r="BUW183" s="201" t="b">
        <f>IF(OR(AND('Validation summary'!$B$2="2022-23",BUW182="In-period"),AND('Validation summary'!$B$2="2023-24",BUW182="In-period"),AND('Validation summary'!$B$2="2024-25",BUW182="In-period"),AND('Validation summary'!$B$2="2024-25",BUW182="End of period",BUW190="Revenue")),TRUE,FALSE)</f>
        <v>0</v>
      </c>
      <c r="BUX183" s="201" t="b">
        <f>IF(OR(AND('Validation summary'!$B$2="2022-23",BUX182="In-period"),AND('Validation summary'!$B$2="2023-24",BUX182="In-period"),AND('Validation summary'!$B$2="2024-25",BUX182="In-period"),AND('Validation summary'!$B$2="2024-25",BUX182="End of period",BUX190="Revenue")),TRUE,FALSE)</f>
        <v>0</v>
      </c>
      <c r="BUY183" s="201" t="b">
        <f>IF(OR(AND('Validation summary'!$B$2="2022-23",BUY182="In-period"),AND('Validation summary'!$B$2="2023-24",BUY182="In-period"),AND('Validation summary'!$B$2="2024-25",BUY182="In-period"),AND('Validation summary'!$B$2="2024-25",BUY182="End of period",BUY190="Revenue")),TRUE,FALSE)</f>
        <v>0</v>
      </c>
      <c r="BUZ183" s="201" t="b">
        <f>IF(OR(AND('Validation summary'!$B$2="2022-23",BUZ182="In-period"),AND('Validation summary'!$B$2="2023-24",BUZ182="In-period"),AND('Validation summary'!$B$2="2024-25",BUZ182="In-period"),AND('Validation summary'!$B$2="2024-25",BUZ182="End of period",BUZ190="Revenue")),TRUE,FALSE)</f>
        <v>0</v>
      </c>
      <c r="BVA183" s="201" t="b">
        <f>IF(OR(AND('Validation summary'!$B$2="2022-23",BVA182="In-period"),AND('Validation summary'!$B$2="2023-24",BVA182="In-period"),AND('Validation summary'!$B$2="2024-25",BVA182="In-period"),AND('Validation summary'!$B$2="2024-25",BVA182="End of period",BVA190="Revenue")),TRUE,FALSE)</f>
        <v>0</v>
      </c>
      <c r="BVB183" s="201" t="b">
        <f>IF(OR(AND('Validation summary'!$B$2="2022-23",BVB182="In-period"),AND('Validation summary'!$B$2="2023-24",BVB182="In-period"),AND('Validation summary'!$B$2="2024-25",BVB182="In-period"),AND('Validation summary'!$B$2="2024-25",BVB182="End of period",BVB190="Revenue")),TRUE,FALSE)</f>
        <v>0</v>
      </c>
      <c r="BVC183" s="201" t="b">
        <f>IF(OR(AND('Validation summary'!$B$2="2022-23",BVC182="In-period"),AND('Validation summary'!$B$2="2023-24",BVC182="In-period"),AND('Validation summary'!$B$2="2024-25",BVC182="In-period"),AND('Validation summary'!$B$2="2024-25",BVC182="End of period",BVC190="Revenue")),TRUE,FALSE)</f>
        <v>0</v>
      </c>
      <c r="BVD183" s="201" t="b">
        <f>IF(OR(AND('Validation summary'!$B$2="2022-23",BVD182="In-period"),AND('Validation summary'!$B$2="2023-24",BVD182="In-period"),AND('Validation summary'!$B$2="2024-25",BVD182="In-period"),AND('Validation summary'!$B$2="2024-25",BVD182="End of period",BVD190="Revenue")),TRUE,FALSE)</f>
        <v>0</v>
      </c>
      <c r="BVE183" s="201" t="b">
        <f>IF(OR(AND('Validation summary'!$B$2="2022-23",BVE182="In-period"),AND('Validation summary'!$B$2="2023-24",BVE182="In-period"),AND('Validation summary'!$B$2="2024-25",BVE182="In-period"),AND('Validation summary'!$B$2="2024-25",BVE182="End of period",BVE190="Revenue")),TRUE,FALSE)</f>
        <v>0</v>
      </c>
      <c r="BVF183" s="201" t="b">
        <f>IF(OR(AND('Validation summary'!$B$2="2022-23",BVF182="In-period"),AND('Validation summary'!$B$2="2023-24",BVF182="In-period"),AND('Validation summary'!$B$2="2024-25",BVF182="In-period"),AND('Validation summary'!$B$2="2024-25",BVF182="End of period",BVF190="Revenue")),TRUE,FALSE)</f>
        <v>0</v>
      </c>
      <c r="BVG183" s="201" t="b">
        <f>IF(OR(AND('Validation summary'!$B$2="2022-23",BVG182="In-period"),AND('Validation summary'!$B$2="2023-24",BVG182="In-period"),AND('Validation summary'!$B$2="2024-25",BVG182="In-period"),AND('Validation summary'!$B$2="2024-25",BVG182="End of period",BVG190="Revenue")),TRUE,FALSE)</f>
        <v>0</v>
      </c>
      <c r="BVH183" s="201" t="b">
        <f>IF(OR(AND('Validation summary'!$B$2="2022-23",BVH182="In-period"),AND('Validation summary'!$B$2="2023-24",BVH182="In-period"),AND('Validation summary'!$B$2="2024-25",BVH182="In-period"),AND('Validation summary'!$B$2="2024-25",BVH182="End of period",BVH190="Revenue")),TRUE,FALSE)</f>
        <v>0</v>
      </c>
      <c r="BVI183" s="201" t="b">
        <f>IF(OR(AND('Validation summary'!$B$2="2022-23",BVI182="In-period"),AND('Validation summary'!$B$2="2023-24",BVI182="In-period"),AND('Validation summary'!$B$2="2024-25",BVI182="In-period"),AND('Validation summary'!$B$2="2024-25",BVI182="End of period",BVI190="Revenue")),TRUE,FALSE)</f>
        <v>0</v>
      </c>
      <c r="BVJ183" s="201" t="b">
        <f>IF(OR(AND('Validation summary'!$B$2="2022-23",BVJ182="In-period"),AND('Validation summary'!$B$2="2023-24",BVJ182="In-period"),AND('Validation summary'!$B$2="2024-25",BVJ182="In-period"),AND('Validation summary'!$B$2="2024-25",BVJ182="End of period",BVJ190="Revenue")),TRUE,FALSE)</f>
        <v>0</v>
      </c>
      <c r="BVK183" s="201" t="b">
        <f>IF(OR(AND('Validation summary'!$B$2="2022-23",BVK182="In-period"),AND('Validation summary'!$B$2="2023-24",BVK182="In-period"),AND('Validation summary'!$B$2="2024-25",BVK182="In-period"),AND('Validation summary'!$B$2="2024-25",BVK182="End of period",BVK190="Revenue")),TRUE,FALSE)</f>
        <v>0</v>
      </c>
      <c r="BVL183" s="201" t="b">
        <f>IF(OR(AND('Validation summary'!$B$2="2022-23",BVL182="In-period"),AND('Validation summary'!$B$2="2023-24",BVL182="In-period"),AND('Validation summary'!$B$2="2024-25",BVL182="In-period"),AND('Validation summary'!$B$2="2024-25",BVL182="End of period",BVL190="Revenue")),TRUE,FALSE)</f>
        <v>0</v>
      </c>
      <c r="BVM183" s="201" t="b">
        <f>IF(OR(AND('Validation summary'!$B$2="2022-23",BVM182="In-period"),AND('Validation summary'!$B$2="2023-24",BVM182="In-period"),AND('Validation summary'!$B$2="2024-25",BVM182="In-period"),AND('Validation summary'!$B$2="2024-25",BVM182="End of period",BVM190="Revenue")),TRUE,FALSE)</f>
        <v>0</v>
      </c>
      <c r="BVN183" s="201" t="b">
        <f>IF(OR(AND('Validation summary'!$B$2="2022-23",BVN182="In-period"),AND('Validation summary'!$B$2="2023-24",BVN182="In-period"),AND('Validation summary'!$B$2="2024-25",BVN182="In-period"),AND('Validation summary'!$B$2="2024-25",BVN182="End of period",BVN190="Revenue")),TRUE,FALSE)</f>
        <v>0</v>
      </c>
      <c r="BVO183" s="201" t="b">
        <f>IF(OR(AND('Validation summary'!$B$2="2022-23",BVO182="In-period"),AND('Validation summary'!$B$2="2023-24",BVO182="In-period"),AND('Validation summary'!$B$2="2024-25",BVO182="In-period"),AND('Validation summary'!$B$2="2024-25",BVO182="End of period",BVO190="Revenue")),TRUE,FALSE)</f>
        <v>0</v>
      </c>
      <c r="BVP183" s="201" t="b">
        <f>IF(OR(AND('Validation summary'!$B$2="2022-23",BVP182="In-period"),AND('Validation summary'!$B$2="2023-24",BVP182="In-period"),AND('Validation summary'!$B$2="2024-25",BVP182="In-period"),AND('Validation summary'!$B$2="2024-25",BVP182="End of period",BVP190="Revenue")),TRUE,FALSE)</f>
        <v>0</v>
      </c>
      <c r="BVQ183" s="201" t="b">
        <f>IF(OR(AND('Validation summary'!$B$2="2022-23",BVQ182="In-period"),AND('Validation summary'!$B$2="2023-24",BVQ182="In-period"),AND('Validation summary'!$B$2="2024-25",BVQ182="In-period"),AND('Validation summary'!$B$2="2024-25",BVQ182="End of period",BVQ190="Revenue")),TRUE,FALSE)</f>
        <v>0</v>
      </c>
      <c r="BVR183" s="201" t="b">
        <f>IF(OR(AND('Validation summary'!$B$2="2022-23",BVR182="In-period"),AND('Validation summary'!$B$2="2023-24",BVR182="In-period"),AND('Validation summary'!$B$2="2024-25",BVR182="In-period"),AND('Validation summary'!$B$2="2024-25",BVR182="End of period",BVR190="Revenue")),TRUE,FALSE)</f>
        <v>0</v>
      </c>
      <c r="BVS183" s="201" t="b">
        <f>IF(OR(AND('Validation summary'!$B$2="2022-23",BVS182="In-period"),AND('Validation summary'!$B$2="2023-24",BVS182="In-period"),AND('Validation summary'!$B$2="2024-25",BVS182="In-period"),AND('Validation summary'!$B$2="2024-25",BVS182="End of period",BVS190="Revenue")),TRUE,FALSE)</f>
        <v>0</v>
      </c>
      <c r="BVT183" s="201" t="b">
        <f>IF(OR(AND('Validation summary'!$B$2="2022-23",BVT182="In-period"),AND('Validation summary'!$B$2="2023-24",BVT182="In-period"),AND('Validation summary'!$B$2="2024-25",BVT182="In-period"),AND('Validation summary'!$B$2="2024-25",BVT182="End of period",BVT190="Revenue")),TRUE,FALSE)</f>
        <v>0</v>
      </c>
      <c r="BVU183" s="201" t="b">
        <f>IF(OR(AND('Validation summary'!$B$2="2022-23",BVU182="In-period"),AND('Validation summary'!$B$2="2023-24",BVU182="In-period"),AND('Validation summary'!$B$2="2024-25",BVU182="In-period"),AND('Validation summary'!$B$2="2024-25",BVU182="End of period",BVU190="Revenue")),TRUE,FALSE)</f>
        <v>0</v>
      </c>
      <c r="BVV183" s="201" t="b">
        <f>IF(OR(AND('Validation summary'!$B$2="2022-23",BVV182="In-period"),AND('Validation summary'!$B$2="2023-24",BVV182="In-period"),AND('Validation summary'!$B$2="2024-25",BVV182="In-period"),AND('Validation summary'!$B$2="2024-25",BVV182="End of period",BVV190="Revenue")),TRUE,FALSE)</f>
        <v>0</v>
      </c>
      <c r="BVW183" s="201" t="b">
        <f>IF(OR(AND('Validation summary'!$B$2="2022-23",BVW182="In-period"),AND('Validation summary'!$B$2="2023-24",BVW182="In-period"),AND('Validation summary'!$B$2="2024-25",BVW182="In-period"),AND('Validation summary'!$B$2="2024-25",BVW182="End of period",BVW190="Revenue")),TRUE,FALSE)</f>
        <v>0</v>
      </c>
      <c r="BVX183" s="201" t="b">
        <f>IF(OR(AND('Validation summary'!$B$2="2022-23",BVX182="In-period"),AND('Validation summary'!$B$2="2023-24",BVX182="In-period"),AND('Validation summary'!$B$2="2024-25",BVX182="In-period"),AND('Validation summary'!$B$2="2024-25",BVX182="End of period",BVX190="Revenue")),TRUE,FALSE)</f>
        <v>0</v>
      </c>
      <c r="BVY183" s="201" t="b">
        <f>IF(OR(AND('Validation summary'!$B$2="2022-23",BVY182="In-period"),AND('Validation summary'!$B$2="2023-24",BVY182="In-period"),AND('Validation summary'!$B$2="2024-25",BVY182="In-period"),AND('Validation summary'!$B$2="2024-25",BVY182="End of period",BVY190="Revenue")),TRUE,FALSE)</f>
        <v>0</v>
      </c>
      <c r="BVZ183" s="201" t="b">
        <f>IF(OR(AND('Validation summary'!$B$2="2022-23",BVZ182="In-period"),AND('Validation summary'!$B$2="2023-24",BVZ182="In-period"),AND('Validation summary'!$B$2="2024-25",BVZ182="In-period"),AND('Validation summary'!$B$2="2024-25",BVZ182="End of period",BVZ190="Revenue")),TRUE,FALSE)</f>
        <v>0</v>
      </c>
      <c r="BWA183" s="201" t="b">
        <f>IF(OR(AND('Validation summary'!$B$2="2022-23",BWA182="In-period"),AND('Validation summary'!$B$2="2023-24",BWA182="In-period"),AND('Validation summary'!$B$2="2024-25",BWA182="In-period"),AND('Validation summary'!$B$2="2024-25",BWA182="End of period",BWA190="Revenue")),TRUE,FALSE)</f>
        <v>0</v>
      </c>
      <c r="BWB183" s="201" t="b">
        <f>IF(OR(AND('Validation summary'!$B$2="2022-23",BWB182="In-period"),AND('Validation summary'!$B$2="2023-24",BWB182="In-period"),AND('Validation summary'!$B$2="2024-25",BWB182="In-period"),AND('Validation summary'!$B$2="2024-25",BWB182="End of period",BWB190="Revenue")),TRUE,FALSE)</f>
        <v>0</v>
      </c>
      <c r="BWC183" s="201" t="b">
        <f>IF(OR(AND('Validation summary'!$B$2="2022-23",BWC182="In-period"),AND('Validation summary'!$B$2="2023-24",BWC182="In-period"),AND('Validation summary'!$B$2="2024-25",BWC182="In-period"),AND('Validation summary'!$B$2="2024-25",BWC182="End of period",BWC190="Revenue")),TRUE,FALSE)</f>
        <v>0</v>
      </c>
      <c r="BWD183" s="201" t="b">
        <f>IF(OR(AND('Validation summary'!$B$2="2022-23",BWD182="In-period"),AND('Validation summary'!$B$2="2023-24",BWD182="In-period"),AND('Validation summary'!$B$2="2024-25",BWD182="In-period"),AND('Validation summary'!$B$2="2024-25",BWD182="End of period",BWD190="Revenue")),TRUE,FALSE)</f>
        <v>0</v>
      </c>
      <c r="BWE183" s="201" t="b">
        <f>IF(OR(AND('Validation summary'!$B$2="2022-23",BWE182="In-period"),AND('Validation summary'!$B$2="2023-24",BWE182="In-period"),AND('Validation summary'!$B$2="2024-25",BWE182="In-period"),AND('Validation summary'!$B$2="2024-25",BWE182="End of period",BWE190="Revenue")),TRUE,FALSE)</f>
        <v>0</v>
      </c>
      <c r="BWF183" s="201" t="b">
        <f>IF(OR(AND('Validation summary'!$B$2="2022-23",BWF182="In-period"),AND('Validation summary'!$B$2="2023-24",BWF182="In-period"),AND('Validation summary'!$B$2="2024-25",BWF182="In-period"),AND('Validation summary'!$B$2="2024-25",BWF182="End of period",BWF190="Revenue")),TRUE,FALSE)</f>
        <v>0</v>
      </c>
      <c r="BWG183" s="201" t="b">
        <f>IF(OR(AND('Validation summary'!$B$2="2022-23",BWG182="In-period"),AND('Validation summary'!$B$2="2023-24",BWG182="In-period"),AND('Validation summary'!$B$2="2024-25",BWG182="In-period"),AND('Validation summary'!$B$2="2024-25",BWG182="End of period",BWG190="Revenue")),TRUE,FALSE)</f>
        <v>0</v>
      </c>
      <c r="BWH183" s="201" t="b">
        <f>IF(OR(AND('Validation summary'!$B$2="2022-23",BWH182="In-period"),AND('Validation summary'!$B$2="2023-24",BWH182="In-period"),AND('Validation summary'!$B$2="2024-25",BWH182="In-period"),AND('Validation summary'!$B$2="2024-25",BWH182="End of period",BWH190="Revenue")),TRUE,FALSE)</f>
        <v>0</v>
      </c>
      <c r="BWI183" s="201" t="b">
        <f>IF(OR(AND('Validation summary'!$B$2="2022-23",BWI182="In-period"),AND('Validation summary'!$B$2="2023-24",BWI182="In-period"),AND('Validation summary'!$B$2="2024-25",BWI182="In-period"),AND('Validation summary'!$B$2="2024-25",BWI182="End of period",BWI190="Revenue")),TRUE,FALSE)</f>
        <v>0</v>
      </c>
      <c r="BWJ183" s="201" t="b">
        <f>IF(OR(AND('Validation summary'!$B$2="2022-23",BWJ182="In-period"),AND('Validation summary'!$B$2="2023-24",BWJ182="In-period"),AND('Validation summary'!$B$2="2024-25",BWJ182="In-period"),AND('Validation summary'!$B$2="2024-25",BWJ182="End of period",BWJ190="Revenue")),TRUE,FALSE)</f>
        <v>0</v>
      </c>
      <c r="BWK183" s="201" t="b">
        <f>IF(OR(AND('Validation summary'!$B$2="2022-23",BWK182="In-period"),AND('Validation summary'!$B$2="2023-24",BWK182="In-period"),AND('Validation summary'!$B$2="2024-25",BWK182="In-period"),AND('Validation summary'!$B$2="2024-25",BWK182="End of period",BWK190="Revenue")),TRUE,FALSE)</f>
        <v>0</v>
      </c>
      <c r="BWL183" s="201" t="b">
        <f>IF(OR(AND('Validation summary'!$B$2="2022-23",BWL182="In-period"),AND('Validation summary'!$B$2="2023-24",BWL182="In-period"),AND('Validation summary'!$B$2="2024-25",BWL182="In-period"),AND('Validation summary'!$B$2="2024-25",BWL182="End of period",BWL190="Revenue")),TRUE,FALSE)</f>
        <v>0</v>
      </c>
      <c r="BWM183" s="201" t="b">
        <f>IF(OR(AND('Validation summary'!$B$2="2022-23",BWM182="In-period"),AND('Validation summary'!$B$2="2023-24",BWM182="In-period"),AND('Validation summary'!$B$2="2024-25",BWM182="In-period"),AND('Validation summary'!$B$2="2024-25",BWM182="End of period",BWM190="Revenue")),TRUE,FALSE)</f>
        <v>0</v>
      </c>
      <c r="BWN183" s="201" t="b">
        <f>IF(OR(AND('Validation summary'!$B$2="2022-23",BWN182="In-period"),AND('Validation summary'!$B$2="2023-24",BWN182="In-period"),AND('Validation summary'!$B$2="2024-25",BWN182="In-period"),AND('Validation summary'!$B$2="2024-25",BWN182="End of period",BWN190="Revenue")),TRUE,FALSE)</f>
        <v>0</v>
      </c>
      <c r="BWO183" s="201" t="b">
        <f>IF(OR(AND('Validation summary'!$B$2="2022-23",BWO182="In-period"),AND('Validation summary'!$B$2="2023-24",BWO182="In-period"),AND('Validation summary'!$B$2="2024-25",BWO182="In-period"),AND('Validation summary'!$B$2="2024-25",BWO182="End of period",BWO190="Revenue")),TRUE,FALSE)</f>
        <v>0</v>
      </c>
      <c r="BWP183" s="201" t="b">
        <f>IF(OR(AND('Validation summary'!$B$2="2022-23",BWP182="In-period"),AND('Validation summary'!$B$2="2023-24",BWP182="In-period"),AND('Validation summary'!$B$2="2024-25",BWP182="In-period"),AND('Validation summary'!$B$2="2024-25",BWP182="End of period",BWP190="Revenue")),TRUE,FALSE)</f>
        <v>0</v>
      </c>
      <c r="BWQ183" s="201" t="b">
        <f>IF(OR(AND('Validation summary'!$B$2="2022-23",BWQ182="In-period"),AND('Validation summary'!$B$2="2023-24",BWQ182="In-period"),AND('Validation summary'!$B$2="2024-25",BWQ182="In-period"),AND('Validation summary'!$B$2="2024-25",BWQ182="End of period",BWQ190="Revenue")),TRUE,FALSE)</f>
        <v>0</v>
      </c>
      <c r="BWR183" s="201" t="b">
        <f>IF(OR(AND('Validation summary'!$B$2="2022-23",BWR182="In-period"),AND('Validation summary'!$B$2="2023-24",BWR182="In-period"),AND('Validation summary'!$B$2="2024-25",BWR182="In-period"),AND('Validation summary'!$B$2="2024-25",BWR182="End of period",BWR190="Revenue")),TRUE,FALSE)</f>
        <v>0</v>
      </c>
      <c r="BWS183" s="201" t="b">
        <f>IF(OR(AND('Validation summary'!$B$2="2022-23",BWS182="In-period"),AND('Validation summary'!$B$2="2023-24",BWS182="In-period"),AND('Validation summary'!$B$2="2024-25",BWS182="In-period"),AND('Validation summary'!$B$2="2024-25",BWS182="End of period",BWS190="Revenue")),TRUE,FALSE)</f>
        <v>0</v>
      </c>
      <c r="BWT183" s="201" t="b">
        <f>IF(OR(AND('Validation summary'!$B$2="2022-23",BWT182="In-period"),AND('Validation summary'!$B$2="2023-24",BWT182="In-period"),AND('Validation summary'!$B$2="2024-25",BWT182="In-period"),AND('Validation summary'!$B$2="2024-25",BWT182="End of period",BWT190="Revenue")),TRUE,FALSE)</f>
        <v>0</v>
      </c>
      <c r="BWU183" s="201" t="b">
        <f>IF(OR(AND('Validation summary'!$B$2="2022-23",BWU182="In-period"),AND('Validation summary'!$B$2="2023-24",BWU182="In-period"),AND('Validation summary'!$B$2="2024-25",BWU182="In-period"),AND('Validation summary'!$B$2="2024-25",BWU182="End of period",BWU190="Revenue")),TRUE,FALSE)</f>
        <v>0</v>
      </c>
      <c r="BWV183" s="201" t="b">
        <f>IF(OR(AND('Validation summary'!$B$2="2022-23",BWV182="In-period"),AND('Validation summary'!$B$2="2023-24",BWV182="In-period"),AND('Validation summary'!$B$2="2024-25",BWV182="In-period"),AND('Validation summary'!$B$2="2024-25",BWV182="End of period",BWV190="Revenue")),TRUE,FALSE)</f>
        <v>0</v>
      </c>
      <c r="BWW183" s="201" t="b">
        <f>IF(OR(AND('Validation summary'!$B$2="2022-23",BWW182="In-period"),AND('Validation summary'!$B$2="2023-24",BWW182="In-period"),AND('Validation summary'!$B$2="2024-25",BWW182="In-period"),AND('Validation summary'!$B$2="2024-25",BWW182="End of period",BWW190="Revenue")),TRUE,FALSE)</f>
        <v>0</v>
      </c>
      <c r="BWX183" s="201" t="b">
        <f>IF(OR(AND('Validation summary'!$B$2="2022-23",BWX182="In-period"),AND('Validation summary'!$B$2="2023-24",BWX182="In-period"),AND('Validation summary'!$B$2="2024-25",BWX182="In-period"),AND('Validation summary'!$B$2="2024-25",BWX182="End of period",BWX190="Revenue")),TRUE,FALSE)</f>
        <v>0</v>
      </c>
      <c r="BWY183" s="201" t="b">
        <f>IF(OR(AND('Validation summary'!$B$2="2022-23",BWY182="In-period"),AND('Validation summary'!$B$2="2023-24",BWY182="In-period"),AND('Validation summary'!$B$2="2024-25",BWY182="In-period"),AND('Validation summary'!$B$2="2024-25",BWY182="End of period",BWY190="Revenue")),TRUE,FALSE)</f>
        <v>0</v>
      </c>
      <c r="BWZ183" s="201" t="b">
        <f>IF(OR(AND('Validation summary'!$B$2="2022-23",BWZ182="In-period"),AND('Validation summary'!$B$2="2023-24",BWZ182="In-period"),AND('Validation summary'!$B$2="2024-25",BWZ182="In-period"),AND('Validation summary'!$B$2="2024-25",BWZ182="End of period",BWZ190="Revenue")),TRUE,FALSE)</f>
        <v>0</v>
      </c>
      <c r="BXA183" s="201" t="b">
        <f>IF(OR(AND('Validation summary'!$B$2="2022-23",BXA182="In-period"),AND('Validation summary'!$B$2="2023-24",BXA182="In-period"),AND('Validation summary'!$B$2="2024-25",BXA182="In-period"),AND('Validation summary'!$B$2="2024-25",BXA182="End of period",BXA190="Revenue")),TRUE,FALSE)</f>
        <v>0</v>
      </c>
      <c r="BXB183" s="201" t="b">
        <f>IF(OR(AND('Validation summary'!$B$2="2022-23",BXB182="In-period"),AND('Validation summary'!$B$2="2023-24",BXB182="In-period"),AND('Validation summary'!$B$2="2024-25",BXB182="In-period"),AND('Validation summary'!$B$2="2024-25",BXB182="End of period",BXB190="Revenue")),TRUE,FALSE)</f>
        <v>0</v>
      </c>
      <c r="BXC183" s="201" t="b">
        <f>IF(OR(AND('Validation summary'!$B$2="2022-23",BXC182="In-period"),AND('Validation summary'!$B$2="2023-24",BXC182="In-period"),AND('Validation summary'!$B$2="2024-25",BXC182="In-period"),AND('Validation summary'!$B$2="2024-25",BXC182="End of period",BXC190="Revenue")),TRUE,FALSE)</f>
        <v>0</v>
      </c>
      <c r="BXD183" s="201" t="b">
        <f>IF(OR(AND('Validation summary'!$B$2="2022-23",BXD182="In-period"),AND('Validation summary'!$B$2="2023-24",BXD182="In-period"),AND('Validation summary'!$B$2="2024-25",BXD182="In-period"),AND('Validation summary'!$B$2="2024-25",BXD182="End of period",BXD190="Revenue")),TRUE,FALSE)</f>
        <v>0</v>
      </c>
      <c r="BXE183" s="201" t="b">
        <f>IF(OR(AND('Validation summary'!$B$2="2022-23",BXE182="In-period"),AND('Validation summary'!$B$2="2023-24",BXE182="In-period"),AND('Validation summary'!$B$2="2024-25",BXE182="In-period"),AND('Validation summary'!$B$2="2024-25",BXE182="End of period",BXE190="Revenue")),TRUE,FALSE)</f>
        <v>0</v>
      </c>
      <c r="BXF183" s="201" t="b">
        <f>IF(OR(AND('Validation summary'!$B$2="2022-23",BXF182="In-period"),AND('Validation summary'!$B$2="2023-24",BXF182="In-period"),AND('Validation summary'!$B$2="2024-25",BXF182="In-period"),AND('Validation summary'!$B$2="2024-25",BXF182="End of period",BXF190="Revenue")),TRUE,FALSE)</f>
        <v>0</v>
      </c>
      <c r="BXG183" s="201" t="b">
        <f>IF(OR(AND('Validation summary'!$B$2="2022-23",BXG182="In-period"),AND('Validation summary'!$B$2="2023-24",BXG182="In-period"),AND('Validation summary'!$B$2="2024-25",BXG182="In-period"),AND('Validation summary'!$B$2="2024-25",BXG182="End of period",BXG190="Revenue")),TRUE,FALSE)</f>
        <v>0</v>
      </c>
      <c r="BXH183" s="201" t="b">
        <f>IF(OR(AND('Validation summary'!$B$2="2022-23",BXH182="In-period"),AND('Validation summary'!$B$2="2023-24",BXH182="In-period"),AND('Validation summary'!$B$2="2024-25",BXH182="In-period"),AND('Validation summary'!$B$2="2024-25",BXH182="End of period",BXH190="Revenue")),TRUE,FALSE)</f>
        <v>0</v>
      </c>
      <c r="BXI183" s="201" t="b">
        <f>IF(OR(AND('Validation summary'!$B$2="2022-23",BXI182="In-period"),AND('Validation summary'!$B$2="2023-24",BXI182="In-period"),AND('Validation summary'!$B$2="2024-25",BXI182="In-period"),AND('Validation summary'!$B$2="2024-25",BXI182="End of period",BXI190="Revenue")),TRUE,FALSE)</f>
        <v>0</v>
      </c>
      <c r="BXJ183" s="201" t="b">
        <f>IF(OR(AND('Validation summary'!$B$2="2022-23",BXJ182="In-period"),AND('Validation summary'!$B$2="2023-24",BXJ182="In-period"),AND('Validation summary'!$B$2="2024-25",BXJ182="In-period"),AND('Validation summary'!$B$2="2024-25",BXJ182="End of period",BXJ190="Revenue")),TRUE,FALSE)</f>
        <v>0</v>
      </c>
      <c r="BXK183" s="201" t="b">
        <f>IF(OR(AND('Validation summary'!$B$2="2022-23",BXK182="In-period"),AND('Validation summary'!$B$2="2023-24",BXK182="In-period"),AND('Validation summary'!$B$2="2024-25",BXK182="In-period"),AND('Validation summary'!$B$2="2024-25",BXK182="End of period",BXK190="Revenue")),TRUE,FALSE)</f>
        <v>0</v>
      </c>
      <c r="BXL183" s="201" t="b">
        <f>IF(OR(AND('Validation summary'!$B$2="2022-23",BXL182="In-period"),AND('Validation summary'!$B$2="2023-24",BXL182="In-period"),AND('Validation summary'!$B$2="2024-25",BXL182="In-period"),AND('Validation summary'!$B$2="2024-25",BXL182="End of period",BXL190="Revenue")),TRUE,FALSE)</f>
        <v>0</v>
      </c>
      <c r="BXM183" s="201" t="b">
        <f>IF(OR(AND('Validation summary'!$B$2="2022-23",BXM182="In-period"),AND('Validation summary'!$B$2="2023-24",BXM182="In-period"),AND('Validation summary'!$B$2="2024-25",BXM182="In-period"),AND('Validation summary'!$B$2="2024-25",BXM182="End of period",BXM190="Revenue")),TRUE,FALSE)</f>
        <v>0</v>
      </c>
      <c r="BXN183" s="201" t="b">
        <f>IF(OR(AND('Validation summary'!$B$2="2022-23",BXN182="In-period"),AND('Validation summary'!$B$2="2023-24",BXN182="In-period"),AND('Validation summary'!$B$2="2024-25",BXN182="In-period"),AND('Validation summary'!$B$2="2024-25",BXN182="End of period",BXN190="Revenue")),TRUE,FALSE)</f>
        <v>0</v>
      </c>
      <c r="BXO183" s="201" t="b">
        <f>IF(OR(AND('Validation summary'!$B$2="2022-23",BXO182="In-period"),AND('Validation summary'!$B$2="2023-24",BXO182="In-period"),AND('Validation summary'!$B$2="2024-25",BXO182="In-period"),AND('Validation summary'!$B$2="2024-25",BXO182="End of period",BXO190="Revenue")),TRUE,FALSE)</f>
        <v>0</v>
      </c>
      <c r="BXP183" s="201" t="b">
        <f>IF(OR(AND('Validation summary'!$B$2="2022-23",BXP182="In-period"),AND('Validation summary'!$B$2="2023-24",BXP182="In-period"),AND('Validation summary'!$B$2="2024-25",BXP182="In-period"),AND('Validation summary'!$B$2="2024-25",BXP182="End of period",BXP190="Revenue")),TRUE,FALSE)</f>
        <v>0</v>
      </c>
      <c r="BXQ183" s="201" t="b">
        <f>IF(OR(AND('Validation summary'!$B$2="2022-23",BXQ182="In-period"),AND('Validation summary'!$B$2="2023-24",BXQ182="In-period"),AND('Validation summary'!$B$2="2024-25",BXQ182="In-period"),AND('Validation summary'!$B$2="2024-25",BXQ182="End of period",BXQ190="Revenue")),TRUE,FALSE)</f>
        <v>0</v>
      </c>
      <c r="BXR183" s="201" t="b">
        <f>IF(OR(AND('Validation summary'!$B$2="2022-23",BXR182="In-period"),AND('Validation summary'!$B$2="2023-24",BXR182="In-period"),AND('Validation summary'!$B$2="2024-25",BXR182="In-period"),AND('Validation summary'!$B$2="2024-25",BXR182="End of period",BXR190="Revenue")),TRUE,FALSE)</f>
        <v>0</v>
      </c>
      <c r="BXS183" s="201" t="b">
        <f>IF(OR(AND('Validation summary'!$B$2="2022-23",BXS182="In-period"),AND('Validation summary'!$B$2="2023-24",BXS182="In-period"),AND('Validation summary'!$B$2="2024-25",BXS182="In-period"),AND('Validation summary'!$B$2="2024-25",BXS182="End of period",BXS190="Revenue")),TRUE,FALSE)</f>
        <v>0</v>
      </c>
      <c r="BXT183" s="201" t="b">
        <f>IF(OR(AND('Validation summary'!$B$2="2022-23",BXT182="In-period"),AND('Validation summary'!$B$2="2023-24",BXT182="In-period"),AND('Validation summary'!$B$2="2024-25",BXT182="In-period"),AND('Validation summary'!$B$2="2024-25",BXT182="End of period",BXT190="Revenue")),TRUE,FALSE)</f>
        <v>0</v>
      </c>
      <c r="BXU183" s="201" t="b">
        <f>IF(OR(AND('Validation summary'!$B$2="2022-23",BXU182="In-period"),AND('Validation summary'!$B$2="2023-24",BXU182="In-period"),AND('Validation summary'!$B$2="2024-25",BXU182="In-period"),AND('Validation summary'!$B$2="2024-25",BXU182="End of period",BXU190="Revenue")),TRUE,FALSE)</f>
        <v>0</v>
      </c>
      <c r="BXV183" s="201" t="b">
        <f>IF(OR(AND('Validation summary'!$B$2="2022-23",BXV182="In-period"),AND('Validation summary'!$B$2="2023-24",BXV182="In-period"),AND('Validation summary'!$B$2="2024-25",BXV182="In-period"),AND('Validation summary'!$B$2="2024-25",BXV182="End of period",BXV190="Revenue")),TRUE,FALSE)</f>
        <v>0</v>
      </c>
      <c r="BXW183" s="201" t="b">
        <f>IF(OR(AND('Validation summary'!$B$2="2022-23",BXW182="In-period"),AND('Validation summary'!$B$2="2023-24",BXW182="In-period"),AND('Validation summary'!$B$2="2024-25",BXW182="In-period"),AND('Validation summary'!$B$2="2024-25",BXW182="End of period",BXW190="Revenue")),TRUE,FALSE)</f>
        <v>0</v>
      </c>
      <c r="BXX183" s="201" t="b">
        <f>IF(OR(AND('Validation summary'!$B$2="2022-23",BXX182="In-period"),AND('Validation summary'!$B$2="2023-24",BXX182="In-period"),AND('Validation summary'!$B$2="2024-25",BXX182="In-period"),AND('Validation summary'!$B$2="2024-25",BXX182="End of period",BXX190="Revenue")),TRUE,FALSE)</f>
        <v>0</v>
      </c>
      <c r="BXY183" s="201" t="b">
        <f>IF(OR(AND('Validation summary'!$B$2="2022-23",BXY182="In-period"),AND('Validation summary'!$B$2="2023-24",BXY182="In-period"),AND('Validation summary'!$B$2="2024-25",BXY182="In-period"),AND('Validation summary'!$B$2="2024-25",BXY182="End of period",BXY190="Revenue")),TRUE,FALSE)</f>
        <v>0</v>
      </c>
      <c r="BXZ183" s="201" t="b">
        <f>IF(OR(AND('Validation summary'!$B$2="2022-23",BXZ182="In-period"),AND('Validation summary'!$B$2="2023-24",BXZ182="In-period"),AND('Validation summary'!$B$2="2024-25",BXZ182="In-period"),AND('Validation summary'!$B$2="2024-25",BXZ182="End of period",BXZ190="Revenue")),TRUE,FALSE)</f>
        <v>0</v>
      </c>
      <c r="BYA183" s="201" t="b">
        <f>IF(OR(AND('Validation summary'!$B$2="2022-23",BYA182="In-period"),AND('Validation summary'!$B$2="2023-24",BYA182="In-period"),AND('Validation summary'!$B$2="2024-25",BYA182="In-period"),AND('Validation summary'!$B$2="2024-25",BYA182="End of period",BYA190="Revenue")),TRUE,FALSE)</f>
        <v>0</v>
      </c>
      <c r="BYB183" s="201" t="b">
        <f>IF(OR(AND('Validation summary'!$B$2="2022-23",BYB182="In-period"),AND('Validation summary'!$B$2="2023-24",BYB182="In-period"),AND('Validation summary'!$B$2="2024-25",BYB182="In-period"),AND('Validation summary'!$B$2="2024-25",BYB182="End of period",BYB190="Revenue")),TRUE,FALSE)</f>
        <v>0</v>
      </c>
      <c r="BYC183" s="201" t="b">
        <f>IF(OR(AND('Validation summary'!$B$2="2022-23",BYC182="In-period"),AND('Validation summary'!$B$2="2023-24",BYC182="In-period"),AND('Validation summary'!$B$2="2024-25",BYC182="In-period"),AND('Validation summary'!$B$2="2024-25",BYC182="End of period",BYC190="Revenue")),TRUE,FALSE)</f>
        <v>0</v>
      </c>
      <c r="BYD183" s="201" t="b">
        <f>IF(OR(AND('Validation summary'!$B$2="2022-23",BYD182="In-period"),AND('Validation summary'!$B$2="2023-24",BYD182="In-period"),AND('Validation summary'!$B$2="2024-25",BYD182="In-period"),AND('Validation summary'!$B$2="2024-25",BYD182="End of period",BYD190="Revenue")),TRUE,FALSE)</f>
        <v>0</v>
      </c>
      <c r="BYE183" s="201" t="b">
        <f>IF(OR(AND('Validation summary'!$B$2="2022-23",BYE182="In-period"),AND('Validation summary'!$B$2="2023-24",BYE182="In-period"),AND('Validation summary'!$B$2="2024-25",BYE182="In-period"),AND('Validation summary'!$B$2="2024-25",BYE182="End of period",BYE190="Revenue")),TRUE,FALSE)</f>
        <v>0</v>
      </c>
      <c r="BYF183" s="201" t="b">
        <f>IF(OR(AND('Validation summary'!$B$2="2022-23",BYF182="In-period"),AND('Validation summary'!$B$2="2023-24",BYF182="In-period"),AND('Validation summary'!$B$2="2024-25",BYF182="In-period"),AND('Validation summary'!$B$2="2024-25",BYF182="End of period",BYF190="Revenue")),TRUE,FALSE)</f>
        <v>0</v>
      </c>
      <c r="BYG183" s="201" t="b">
        <f>IF(OR(AND('Validation summary'!$B$2="2022-23",BYG182="In-period"),AND('Validation summary'!$B$2="2023-24",BYG182="In-period"),AND('Validation summary'!$B$2="2024-25",BYG182="In-period"),AND('Validation summary'!$B$2="2024-25",BYG182="End of period",BYG190="Revenue")),TRUE,FALSE)</f>
        <v>0</v>
      </c>
      <c r="BYH183" s="201" t="b">
        <f>IF(OR(AND('Validation summary'!$B$2="2022-23",BYH182="In-period"),AND('Validation summary'!$B$2="2023-24",BYH182="In-period"),AND('Validation summary'!$B$2="2024-25",BYH182="In-period"),AND('Validation summary'!$B$2="2024-25",BYH182="End of period",BYH190="Revenue")),TRUE,FALSE)</f>
        <v>0</v>
      </c>
      <c r="BYI183" s="201" t="b">
        <f>IF(OR(AND('Validation summary'!$B$2="2022-23",BYI182="In-period"),AND('Validation summary'!$B$2="2023-24",BYI182="In-period"),AND('Validation summary'!$B$2="2024-25",BYI182="In-period"),AND('Validation summary'!$B$2="2024-25",BYI182="End of period",BYI190="Revenue")),TRUE,FALSE)</f>
        <v>0</v>
      </c>
      <c r="BYJ183" s="201" t="b">
        <f>IF(OR(AND('Validation summary'!$B$2="2022-23",BYJ182="In-period"),AND('Validation summary'!$B$2="2023-24",BYJ182="In-period"),AND('Validation summary'!$B$2="2024-25",BYJ182="In-period"),AND('Validation summary'!$B$2="2024-25",BYJ182="End of period",BYJ190="Revenue")),TRUE,FALSE)</f>
        <v>0</v>
      </c>
      <c r="BYK183" s="201" t="b">
        <f>IF(OR(AND('Validation summary'!$B$2="2022-23",BYK182="In-period"),AND('Validation summary'!$B$2="2023-24",BYK182="In-period"),AND('Validation summary'!$B$2="2024-25",BYK182="In-period"),AND('Validation summary'!$B$2="2024-25",BYK182="End of period",BYK190="Revenue")),TRUE,FALSE)</f>
        <v>0</v>
      </c>
      <c r="BYL183" s="201" t="b">
        <f>IF(OR(AND('Validation summary'!$B$2="2022-23",BYL182="In-period"),AND('Validation summary'!$B$2="2023-24",BYL182="In-period"),AND('Validation summary'!$B$2="2024-25",BYL182="In-period"),AND('Validation summary'!$B$2="2024-25",BYL182="End of period",BYL190="Revenue")),TRUE,FALSE)</f>
        <v>0</v>
      </c>
      <c r="BYM183" s="201" t="b">
        <f>IF(OR(AND('Validation summary'!$B$2="2022-23",BYM182="In-period"),AND('Validation summary'!$B$2="2023-24",BYM182="In-period"),AND('Validation summary'!$B$2="2024-25",BYM182="In-period"),AND('Validation summary'!$B$2="2024-25",BYM182="End of period",BYM190="Revenue")),TRUE,FALSE)</f>
        <v>0</v>
      </c>
      <c r="BYN183" s="201" t="b">
        <f>IF(OR(AND('Validation summary'!$B$2="2022-23",BYN182="In-period"),AND('Validation summary'!$B$2="2023-24",BYN182="In-period"),AND('Validation summary'!$B$2="2024-25",BYN182="In-period"),AND('Validation summary'!$B$2="2024-25",BYN182="End of period",BYN190="Revenue")),TRUE,FALSE)</f>
        <v>0</v>
      </c>
      <c r="BYO183" s="201" t="b">
        <f>IF(OR(AND('Validation summary'!$B$2="2022-23",BYO182="In-period"),AND('Validation summary'!$B$2="2023-24",BYO182="In-period"),AND('Validation summary'!$B$2="2024-25",BYO182="In-period"),AND('Validation summary'!$B$2="2024-25",BYO182="End of period",BYO190="Revenue")),TRUE,FALSE)</f>
        <v>0</v>
      </c>
      <c r="BYP183" s="201" t="b">
        <f>IF(OR(AND('Validation summary'!$B$2="2022-23",BYP182="In-period"),AND('Validation summary'!$B$2="2023-24",BYP182="In-period"),AND('Validation summary'!$B$2="2024-25",BYP182="In-period"),AND('Validation summary'!$B$2="2024-25",BYP182="End of period",BYP190="Revenue")),TRUE,FALSE)</f>
        <v>0</v>
      </c>
      <c r="BYQ183" s="201" t="b">
        <f>IF(OR(AND('Validation summary'!$B$2="2022-23",BYQ182="In-period"),AND('Validation summary'!$B$2="2023-24",BYQ182="In-period"),AND('Validation summary'!$B$2="2024-25",BYQ182="In-period"),AND('Validation summary'!$B$2="2024-25",BYQ182="End of period",BYQ190="Revenue")),TRUE,FALSE)</f>
        <v>0</v>
      </c>
      <c r="BYR183" s="201" t="b">
        <f>IF(OR(AND('Validation summary'!$B$2="2022-23",BYR182="In-period"),AND('Validation summary'!$B$2="2023-24",BYR182="In-period"),AND('Validation summary'!$B$2="2024-25",BYR182="In-period"),AND('Validation summary'!$B$2="2024-25",BYR182="End of period",BYR190="Revenue")),TRUE,FALSE)</f>
        <v>0</v>
      </c>
      <c r="BYS183" s="201" t="b">
        <f>IF(OR(AND('Validation summary'!$B$2="2022-23",BYS182="In-period"),AND('Validation summary'!$B$2="2023-24",BYS182="In-period"),AND('Validation summary'!$B$2="2024-25",BYS182="In-period"),AND('Validation summary'!$B$2="2024-25",BYS182="End of period",BYS190="Revenue")),TRUE,FALSE)</f>
        <v>0</v>
      </c>
      <c r="BYT183" s="201" t="b">
        <f>IF(OR(AND('Validation summary'!$B$2="2022-23",BYT182="In-period"),AND('Validation summary'!$B$2="2023-24",BYT182="In-period"),AND('Validation summary'!$B$2="2024-25",BYT182="In-period"),AND('Validation summary'!$B$2="2024-25",BYT182="End of period",BYT190="Revenue")),TRUE,FALSE)</f>
        <v>0</v>
      </c>
      <c r="BYU183" s="201" t="b">
        <f>IF(OR(AND('Validation summary'!$B$2="2022-23",BYU182="In-period"),AND('Validation summary'!$B$2="2023-24",BYU182="In-period"),AND('Validation summary'!$B$2="2024-25",BYU182="In-period"),AND('Validation summary'!$B$2="2024-25",BYU182="End of period",BYU190="Revenue")),TRUE,FALSE)</f>
        <v>0</v>
      </c>
      <c r="BYV183" s="201" t="b">
        <f>IF(OR(AND('Validation summary'!$B$2="2022-23",BYV182="In-period"),AND('Validation summary'!$B$2="2023-24",BYV182="In-period"),AND('Validation summary'!$B$2="2024-25",BYV182="In-period"),AND('Validation summary'!$B$2="2024-25",BYV182="End of period",BYV190="Revenue")),TRUE,FALSE)</f>
        <v>0</v>
      </c>
      <c r="BYW183" s="201" t="b">
        <f>IF(OR(AND('Validation summary'!$B$2="2022-23",BYW182="In-period"),AND('Validation summary'!$B$2="2023-24",BYW182="In-period"),AND('Validation summary'!$B$2="2024-25",BYW182="In-period"),AND('Validation summary'!$B$2="2024-25",BYW182="End of period",BYW190="Revenue")),TRUE,FALSE)</f>
        <v>0</v>
      </c>
      <c r="BYX183" s="201" t="b">
        <f>IF(OR(AND('Validation summary'!$B$2="2022-23",BYX182="In-period"),AND('Validation summary'!$B$2="2023-24",BYX182="In-period"),AND('Validation summary'!$B$2="2024-25",BYX182="In-period"),AND('Validation summary'!$B$2="2024-25",BYX182="End of period",BYX190="Revenue")),TRUE,FALSE)</f>
        <v>0</v>
      </c>
      <c r="BYY183" s="201" t="b">
        <f>IF(OR(AND('Validation summary'!$B$2="2022-23",BYY182="In-period"),AND('Validation summary'!$B$2="2023-24",BYY182="In-period"),AND('Validation summary'!$B$2="2024-25",BYY182="In-period"),AND('Validation summary'!$B$2="2024-25",BYY182="End of period",BYY190="Revenue")),TRUE,FALSE)</f>
        <v>0</v>
      </c>
      <c r="BYZ183" s="201" t="b">
        <f>IF(OR(AND('Validation summary'!$B$2="2022-23",BYZ182="In-period"),AND('Validation summary'!$B$2="2023-24",BYZ182="In-period"),AND('Validation summary'!$B$2="2024-25",BYZ182="In-period"),AND('Validation summary'!$B$2="2024-25",BYZ182="End of period",BYZ190="Revenue")),TRUE,FALSE)</f>
        <v>0</v>
      </c>
      <c r="BZA183" s="201" t="b">
        <f>IF(OR(AND('Validation summary'!$B$2="2022-23",BZA182="In-period"),AND('Validation summary'!$B$2="2023-24",BZA182="In-period"),AND('Validation summary'!$B$2="2024-25",BZA182="In-period"),AND('Validation summary'!$B$2="2024-25",BZA182="End of period",BZA190="Revenue")),TRUE,FALSE)</f>
        <v>0</v>
      </c>
      <c r="BZB183" s="201" t="b">
        <f>IF(OR(AND('Validation summary'!$B$2="2022-23",BZB182="In-period"),AND('Validation summary'!$B$2="2023-24",BZB182="In-period"),AND('Validation summary'!$B$2="2024-25",BZB182="In-period"),AND('Validation summary'!$B$2="2024-25",BZB182="End of period",BZB190="Revenue")),TRUE,FALSE)</f>
        <v>0</v>
      </c>
      <c r="BZC183" s="201" t="b">
        <f>IF(OR(AND('Validation summary'!$B$2="2022-23",BZC182="In-period"),AND('Validation summary'!$B$2="2023-24",BZC182="In-period"),AND('Validation summary'!$B$2="2024-25",BZC182="In-period"),AND('Validation summary'!$B$2="2024-25",BZC182="End of period",BZC190="Revenue")),TRUE,FALSE)</f>
        <v>0</v>
      </c>
      <c r="BZD183" s="201" t="b">
        <f>IF(OR(AND('Validation summary'!$B$2="2022-23",BZD182="In-period"),AND('Validation summary'!$B$2="2023-24",BZD182="In-period"),AND('Validation summary'!$B$2="2024-25",BZD182="In-period"),AND('Validation summary'!$B$2="2024-25",BZD182="End of period",BZD190="Revenue")),TRUE,FALSE)</f>
        <v>0</v>
      </c>
      <c r="BZE183" s="201" t="b">
        <f>IF(OR(AND('Validation summary'!$B$2="2022-23",BZE182="In-period"),AND('Validation summary'!$B$2="2023-24",BZE182="In-period"),AND('Validation summary'!$B$2="2024-25",BZE182="In-period"),AND('Validation summary'!$B$2="2024-25",BZE182="End of period",BZE190="Revenue")),TRUE,FALSE)</f>
        <v>0</v>
      </c>
      <c r="BZF183" s="201" t="b">
        <f>IF(OR(AND('Validation summary'!$B$2="2022-23",BZF182="In-period"),AND('Validation summary'!$B$2="2023-24",BZF182="In-period"),AND('Validation summary'!$B$2="2024-25",BZF182="In-period"),AND('Validation summary'!$B$2="2024-25",BZF182="End of period",BZF190="Revenue")),TRUE,FALSE)</f>
        <v>0</v>
      </c>
      <c r="BZG183" s="201" t="b">
        <f>IF(OR(AND('Validation summary'!$B$2="2022-23",BZG182="In-period"),AND('Validation summary'!$B$2="2023-24",BZG182="In-period"),AND('Validation summary'!$B$2="2024-25",BZG182="In-period"),AND('Validation summary'!$B$2="2024-25",BZG182="End of period",BZG190="Revenue")),TRUE,FALSE)</f>
        <v>0</v>
      </c>
      <c r="BZH183" s="201" t="b">
        <f>IF(OR(AND('Validation summary'!$B$2="2022-23",BZH182="In-period"),AND('Validation summary'!$B$2="2023-24",BZH182="In-period"),AND('Validation summary'!$B$2="2024-25",BZH182="In-period"),AND('Validation summary'!$B$2="2024-25",BZH182="End of period",BZH190="Revenue")),TRUE,FALSE)</f>
        <v>0</v>
      </c>
      <c r="BZI183" s="201" t="b">
        <f>IF(OR(AND('Validation summary'!$B$2="2022-23",BZI182="In-period"),AND('Validation summary'!$B$2="2023-24",BZI182="In-period"),AND('Validation summary'!$B$2="2024-25",BZI182="In-period"),AND('Validation summary'!$B$2="2024-25",BZI182="End of period",BZI190="Revenue")),TRUE,FALSE)</f>
        <v>0</v>
      </c>
      <c r="BZJ183" s="201" t="b">
        <f>IF(OR(AND('Validation summary'!$B$2="2022-23",BZJ182="In-period"),AND('Validation summary'!$B$2="2023-24",BZJ182="In-period"),AND('Validation summary'!$B$2="2024-25",BZJ182="In-period"),AND('Validation summary'!$B$2="2024-25",BZJ182="End of period",BZJ190="Revenue")),TRUE,FALSE)</f>
        <v>0</v>
      </c>
      <c r="BZK183" s="201" t="b">
        <f>IF(OR(AND('Validation summary'!$B$2="2022-23",BZK182="In-period"),AND('Validation summary'!$B$2="2023-24",BZK182="In-period"),AND('Validation summary'!$B$2="2024-25",BZK182="In-period"),AND('Validation summary'!$B$2="2024-25",BZK182="End of period",BZK190="Revenue")),TRUE,FALSE)</f>
        <v>0</v>
      </c>
      <c r="BZL183" s="201" t="b">
        <f>IF(OR(AND('Validation summary'!$B$2="2022-23",BZL182="In-period"),AND('Validation summary'!$B$2="2023-24",BZL182="In-period"),AND('Validation summary'!$B$2="2024-25",BZL182="In-period"),AND('Validation summary'!$B$2="2024-25",BZL182="End of period",BZL190="Revenue")),TRUE,FALSE)</f>
        <v>0</v>
      </c>
      <c r="BZM183" s="201" t="b">
        <f>IF(OR(AND('Validation summary'!$B$2="2022-23",BZM182="In-period"),AND('Validation summary'!$B$2="2023-24",BZM182="In-period"),AND('Validation summary'!$B$2="2024-25",BZM182="In-period"),AND('Validation summary'!$B$2="2024-25",BZM182="End of period",BZM190="Revenue")),TRUE,FALSE)</f>
        <v>0</v>
      </c>
      <c r="BZN183" s="201" t="b">
        <f>IF(OR(AND('Validation summary'!$B$2="2022-23",BZN182="In-period"),AND('Validation summary'!$B$2="2023-24",BZN182="In-period"),AND('Validation summary'!$B$2="2024-25",BZN182="In-period"),AND('Validation summary'!$B$2="2024-25",BZN182="End of period",BZN190="Revenue")),TRUE,FALSE)</f>
        <v>0</v>
      </c>
      <c r="BZO183" s="201" t="b">
        <f>IF(OR(AND('Validation summary'!$B$2="2022-23",BZO182="In-period"),AND('Validation summary'!$B$2="2023-24",BZO182="In-period"),AND('Validation summary'!$B$2="2024-25",BZO182="In-period"),AND('Validation summary'!$B$2="2024-25",BZO182="End of period",BZO190="Revenue")),TRUE,FALSE)</f>
        <v>0</v>
      </c>
      <c r="BZP183" s="201" t="b">
        <f>IF(OR(AND('Validation summary'!$B$2="2022-23",BZP182="In-period"),AND('Validation summary'!$B$2="2023-24",BZP182="In-period"),AND('Validation summary'!$B$2="2024-25",BZP182="In-period"),AND('Validation summary'!$B$2="2024-25",BZP182="End of period",BZP190="Revenue")),TRUE,FALSE)</f>
        <v>0</v>
      </c>
      <c r="BZQ183" s="201" t="b">
        <f>IF(OR(AND('Validation summary'!$B$2="2022-23",BZQ182="In-period"),AND('Validation summary'!$B$2="2023-24",BZQ182="In-period"),AND('Validation summary'!$B$2="2024-25",BZQ182="In-period"),AND('Validation summary'!$B$2="2024-25",BZQ182="End of period",BZQ190="Revenue")),TRUE,FALSE)</f>
        <v>0</v>
      </c>
      <c r="BZR183" s="201" t="b">
        <f>IF(OR(AND('Validation summary'!$B$2="2022-23",BZR182="In-period"),AND('Validation summary'!$B$2="2023-24",BZR182="In-period"),AND('Validation summary'!$B$2="2024-25",BZR182="In-period"),AND('Validation summary'!$B$2="2024-25",BZR182="End of period",BZR190="Revenue")),TRUE,FALSE)</f>
        <v>0</v>
      </c>
      <c r="BZS183" s="201" t="b">
        <f>IF(OR(AND('Validation summary'!$B$2="2022-23",BZS182="In-period"),AND('Validation summary'!$B$2="2023-24",BZS182="In-period"),AND('Validation summary'!$B$2="2024-25",BZS182="In-period"),AND('Validation summary'!$B$2="2024-25",BZS182="End of period",BZS190="Revenue")),TRUE,FALSE)</f>
        <v>0</v>
      </c>
      <c r="BZT183" s="201" t="b">
        <f>IF(OR(AND('Validation summary'!$B$2="2022-23",BZT182="In-period"),AND('Validation summary'!$B$2="2023-24",BZT182="In-period"),AND('Validation summary'!$B$2="2024-25",BZT182="In-period"),AND('Validation summary'!$B$2="2024-25",BZT182="End of period",BZT190="Revenue")),TRUE,FALSE)</f>
        <v>0</v>
      </c>
      <c r="BZU183" s="201" t="b">
        <f>IF(OR(AND('Validation summary'!$B$2="2022-23",BZU182="In-period"),AND('Validation summary'!$B$2="2023-24",BZU182="In-period"),AND('Validation summary'!$B$2="2024-25",BZU182="In-period"),AND('Validation summary'!$B$2="2024-25",BZU182="End of period",BZU190="Revenue")),TRUE,FALSE)</f>
        <v>0</v>
      </c>
      <c r="BZV183" s="201" t="b">
        <f>IF(OR(AND('Validation summary'!$B$2="2022-23",BZV182="In-period"),AND('Validation summary'!$B$2="2023-24",BZV182="In-period"),AND('Validation summary'!$B$2="2024-25",BZV182="In-period"),AND('Validation summary'!$B$2="2024-25",BZV182="End of period",BZV190="Revenue")),TRUE,FALSE)</f>
        <v>0</v>
      </c>
      <c r="BZW183" s="201" t="b">
        <f>IF(OR(AND('Validation summary'!$B$2="2022-23",BZW182="In-period"),AND('Validation summary'!$B$2="2023-24",BZW182="In-period"),AND('Validation summary'!$B$2="2024-25",BZW182="In-period"),AND('Validation summary'!$B$2="2024-25",BZW182="End of period",BZW190="Revenue")),TRUE,FALSE)</f>
        <v>0</v>
      </c>
      <c r="BZX183" s="201" t="b">
        <f>IF(OR(AND('Validation summary'!$B$2="2022-23",BZX182="In-period"),AND('Validation summary'!$B$2="2023-24",BZX182="In-period"),AND('Validation summary'!$B$2="2024-25",BZX182="In-period"),AND('Validation summary'!$B$2="2024-25",BZX182="End of period",BZX190="Revenue")),TRUE,FALSE)</f>
        <v>0</v>
      </c>
      <c r="BZY183" s="201" t="b">
        <f>IF(OR(AND('Validation summary'!$B$2="2022-23",BZY182="In-period"),AND('Validation summary'!$B$2="2023-24",BZY182="In-period"),AND('Validation summary'!$B$2="2024-25",BZY182="In-period"),AND('Validation summary'!$B$2="2024-25",BZY182="End of period",BZY190="Revenue")),TRUE,FALSE)</f>
        <v>0</v>
      </c>
      <c r="BZZ183" s="201" t="b">
        <f>IF(OR(AND('Validation summary'!$B$2="2022-23",BZZ182="In-period"),AND('Validation summary'!$B$2="2023-24",BZZ182="In-period"),AND('Validation summary'!$B$2="2024-25",BZZ182="In-period"),AND('Validation summary'!$B$2="2024-25",BZZ182="End of period",BZZ190="Revenue")),TRUE,FALSE)</f>
        <v>0</v>
      </c>
      <c r="CAA183" s="201" t="b">
        <f>IF(OR(AND('Validation summary'!$B$2="2022-23",CAA182="In-period"),AND('Validation summary'!$B$2="2023-24",CAA182="In-period"),AND('Validation summary'!$B$2="2024-25",CAA182="In-period"),AND('Validation summary'!$B$2="2024-25",CAA182="End of period",CAA190="Revenue")),TRUE,FALSE)</f>
        <v>0</v>
      </c>
      <c r="CAB183" s="201" t="b">
        <f>IF(OR(AND('Validation summary'!$B$2="2022-23",CAB182="In-period"),AND('Validation summary'!$B$2="2023-24",CAB182="In-period"),AND('Validation summary'!$B$2="2024-25",CAB182="In-period"),AND('Validation summary'!$B$2="2024-25",CAB182="End of period",CAB190="Revenue")),TRUE,FALSE)</f>
        <v>0</v>
      </c>
      <c r="CAC183" s="201" t="b">
        <f>IF(OR(AND('Validation summary'!$B$2="2022-23",CAC182="In-period"),AND('Validation summary'!$B$2="2023-24",CAC182="In-period"),AND('Validation summary'!$B$2="2024-25",CAC182="In-period"),AND('Validation summary'!$B$2="2024-25",CAC182="End of period",CAC190="Revenue")),TRUE,FALSE)</f>
        <v>0</v>
      </c>
      <c r="CAD183" s="201" t="b">
        <f>IF(OR(AND('Validation summary'!$B$2="2022-23",CAD182="In-period"),AND('Validation summary'!$B$2="2023-24",CAD182="In-period"),AND('Validation summary'!$B$2="2024-25",CAD182="In-period"),AND('Validation summary'!$B$2="2024-25",CAD182="End of period",CAD190="Revenue")),TRUE,FALSE)</f>
        <v>0</v>
      </c>
      <c r="CAE183" s="201" t="b">
        <f>IF(OR(AND('Validation summary'!$B$2="2022-23",CAE182="In-period"),AND('Validation summary'!$B$2="2023-24",CAE182="In-period"),AND('Validation summary'!$B$2="2024-25",CAE182="In-period"),AND('Validation summary'!$B$2="2024-25",CAE182="End of period",CAE190="Revenue")),TRUE,FALSE)</f>
        <v>0</v>
      </c>
      <c r="CAF183" s="201" t="b">
        <f>IF(OR(AND('Validation summary'!$B$2="2022-23",CAF182="In-period"),AND('Validation summary'!$B$2="2023-24",CAF182="In-period"),AND('Validation summary'!$B$2="2024-25",CAF182="In-period"),AND('Validation summary'!$B$2="2024-25",CAF182="End of period",CAF190="Revenue")),TRUE,FALSE)</f>
        <v>0</v>
      </c>
      <c r="CAG183" s="201" t="b">
        <f>IF(OR(AND('Validation summary'!$B$2="2022-23",CAG182="In-period"),AND('Validation summary'!$B$2="2023-24",CAG182="In-period"),AND('Validation summary'!$B$2="2024-25",CAG182="In-period"),AND('Validation summary'!$B$2="2024-25",CAG182="End of period",CAG190="Revenue")),TRUE,FALSE)</f>
        <v>0</v>
      </c>
      <c r="CAH183" s="201" t="b">
        <f>IF(OR(AND('Validation summary'!$B$2="2022-23",CAH182="In-period"),AND('Validation summary'!$B$2="2023-24",CAH182="In-period"),AND('Validation summary'!$B$2="2024-25",CAH182="In-period"),AND('Validation summary'!$B$2="2024-25",CAH182="End of period",CAH190="Revenue")),TRUE,FALSE)</f>
        <v>0</v>
      </c>
      <c r="CAI183" s="201" t="b">
        <f>IF(OR(AND('Validation summary'!$B$2="2022-23",CAI182="In-period"),AND('Validation summary'!$B$2="2023-24",CAI182="In-period"),AND('Validation summary'!$B$2="2024-25",CAI182="In-period"),AND('Validation summary'!$B$2="2024-25",CAI182="End of period",CAI190="Revenue")),TRUE,FALSE)</f>
        <v>0</v>
      </c>
      <c r="CAJ183" s="201" t="b">
        <f>IF(OR(AND('Validation summary'!$B$2="2022-23",CAJ182="In-period"),AND('Validation summary'!$B$2="2023-24",CAJ182="In-period"),AND('Validation summary'!$B$2="2024-25",CAJ182="In-period"),AND('Validation summary'!$B$2="2024-25",CAJ182="End of period",CAJ190="Revenue")),TRUE,FALSE)</f>
        <v>0</v>
      </c>
      <c r="CAK183" s="201" t="b">
        <f>IF(OR(AND('Validation summary'!$B$2="2022-23",CAK182="In-period"),AND('Validation summary'!$B$2="2023-24",CAK182="In-period"),AND('Validation summary'!$B$2="2024-25",CAK182="In-period"),AND('Validation summary'!$B$2="2024-25",CAK182="End of period",CAK190="Revenue")),TRUE,FALSE)</f>
        <v>0</v>
      </c>
      <c r="CAL183" s="201" t="b">
        <f>IF(OR(AND('Validation summary'!$B$2="2022-23",CAL182="In-period"),AND('Validation summary'!$B$2="2023-24",CAL182="In-period"),AND('Validation summary'!$B$2="2024-25",CAL182="In-period"),AND('Validation summary'!$B$2="2024-25",CAL182="End of period",CAL190="Revenue")),TRUE,FALSE)</f>
        <v>0</v>
      </c>
      <c r="CAM183" s="201" t="b">
        <f>IF(OR(AND('Validation summary'!$B$2="2022-23",CAM182="In-period"),AND('Validation summary'!$B$2="2023-24",CAM182="In-period"),AND('Validation summary'!$B$2="2024-25",CAM182="In-period"),AND('Validation summary'!$B$2="2024-25",CAM182="End of period",CAM190="Revenue")),TRUE,FALSE)</f>
        <v>0</v>
      </c>
      <c r="CAN183" s="201" t="b">
        <f>IF(OR(AND('Validation summary'!$B$2="2022-23",CAN182="In-period"),AND('Validation summary'!$B$2="2023-24",CAN182="In-period"),AND('Validation summary'!$B$2="2024-25",CAN182="In-period"),AND('Validation summary'!$B$2="2024-25",CAN182="End of period",CAN190="Revenue")),TRUE,FALSE)</f>
        <v>0</v>
      </c>
      <c r="CAO183" s="201" t="b">
        <f>IF(OR(AND('Validation summary'!$B$2="2022-23",CAO182="In-period"),AND('Validation summary'!$B$2="2023-24",CAO182="In-period"),AND('Validation summary'!$B$2="2024-25",CAO182="In-period"),AND('Validation summary'!$B$2="2024-25",CAO182="End of period",CAO190="Revenue")),TRUE,FALSE)</f>
        <v>0</v>
      </c>
      <c r="CAP183" s="201" t="b">
        <f>IF(OR(AND('Validation summary'!$B$2="2022-23",CAP182="In-period"),AND('Validation summary'!$B$2="2023-24",CAP182="In-period"),AND('Validation summary'!$B$2="2024-25",CAP182="In-period"),AND('Validation summary'!$B$2="2024-25",CAP182="End of period",CAP190="Revenue")),TRUE,FALSE)</f>
        <v>0</v>
      </c>
      <c r="CAQ183" s="201" t="b">
        <f>IF(OR(AND('Validation summary'!$B$2="2022-23",CAQ182="In-period"),AND('Validation summary'!$B$2="2023-24",CAQ182="In-period"),AND('Validation summary'!$B$2="2024-25",CAQ182="In-period"),AND('Validation summary'!$B$2="2024-25",CAQ182="End of period",CAQ190="Revenue")),TRUE,FALSE)</f>
        <v>0</v>
      </c>
      <c r="CAR183" s="201" t="b">
        <f>IF(OR(AND('Validation summary'!$B$2="2022-23",CAR182="In-period"),AND('Validation summary'!$B$2="2023-24",CAR182="In-period"),AND('Validation summary'!$B$2="2024-25",CAR182="In-period"),AND('Validation summary'!$B$2="2024-25",CAR182="End of period",CAR190="Revenue")),TRUE,FALSE)</f>
        <v>0</v>
      </c>
      <c r="CAS183" s="201" t="b">
        <f>IF(OR(AND('Validation summary'!$B$2="2022-23",CAS182="In-period"),AND('Validation summary'!$B$2="2023-24",CAS182="In-period"),AND('Validation summary'!$B$2="2024-25",CAS182="In-period"),AND('Validation summary'!$B$2="2024-25",CAS182="End of period",CAS190="Revenue")),TRUE,FALSE)</f>
        <v>0</v>
      </c>
      <c r="CAT183" s="201" t="b">
        <f>IF(OR(AND('Validation summary'!$B$2="2022-23",CAT182="In-period"),AND('Validation summary'!$B$2="2023-24",CAT182="In-period"),AND('Validation summary'!$B$2="2024-25",CAT182="In-period"),AND('Validation summary'!$B$2="2024-25",CAT182="End of period",CAT190="Revenue")),TRUE,FALSE)</f>
        <v>0</v>
      </c>
      <c r="CAU183" s="201" t="b">
        <f>IF(OR(AND('Validation summary'!$B$2="2022-23",CAU182="In-period"),AND('Validation summary'!$B$2="2023-24",CAU182="In-period"),AND('Validation summary'!$B$2="2024-25",CAU182="In-period"),AND('Validation summary'!$B$2="2024-25",CAU182="End of period",CAU190="Revenue")),TRUE,FALSE)</f>
        <v>0</v>
      </c>
      <c r="CAV183" s="201" t="b">
        <f>IF(OR(AND('Validation summary'!$B$2="2022-23",CAV182="In-period"),AND('Validation summary'!$B$2="2023-24",CAV182="In-period"),AND('Validation summary'!$B$2="2024-25",CAV182="In-period"),AND('Validation summary'!$B$2="2024-25",CAV182="End of period",CAV190="Revenue")),TRUE,FALSE)</f>
        <v>0</v>
      </c>
      <c r="CAW183" s="201" t="b">
        <f>IF(OR(AND('Validation summary'!$B$2="2022-23",CAW182="In-period"),AND('Validation summary'!$B$2="2023-24",CAW182="In-period"),AND('Validation summary'!$B$2="2024-25",CAW182="In-period"),AND('Validation summary'!$B$2="2024-25",CAW182="End of period",CAW190="Revenue")),TRUE,FALSE)</f>
        <v>0</v>
      </c>
      <c r="CAX183" s="201" t="b">
        <f>IF(OR(AND('Validation summary'!$B$2="2022-23",CAX182="In-period"),AND('Validation summary'!$B$2="2023-24",CAX182="In-period"),AND('Validation summary'!$B$2="2024-25",CAX182="In-period"),AND('Validation summary'!$B$2="2024-25",CAX182="End of period",CAX190="Revenue")),TRUE,FALSE)</f>
        <v>0</v>
      </c>
      <c r="CAY183" s="201" t="b">
        <f>IF(OR(AND('Validation summary'!$B$2="2022-23",CAY182="In-period"),AND('Validation summary'!$B$2="2023-24",CAY182="In-period"),AND('Validation summary'!$B$2="2024-25",CAY182="In-period"),AND('Validation summary'!$B$2="2024-25",CAY182="End of period",CAY190="Revenue")),TRUE,FALSE)</f>
        <v>0</v>
      </c>
      <c r="CAZ183" s="201" t="b">
        <f>IF(OR(AND('Validation summary'!$B$2="2022-23",CAZ182="In-period"),AND('Validation summary'!$B$2="2023-24",CAZ182="In-period"),AND('Validation summary'!$B$2="2024-25",CAZ182="In-period"),AND('Validation summary'!$B$2="2024-25",CAZ182="End of period",CAZ190="Revenue")),TRUE,FALSE)</f>
        <v>0</v>
      </c>
      <c r="CBA183" s="201" t="b">
        <f>IF(OR(AND('Validation summary'!$B$2="2022-23",CBA182="In-period"),AND('Validation summary'!$B$2="2023-24",CBA182="In-period"),AND('Validation summary'!$B$2="2024-25",CBA182="In-period"),AND('Validation summary'!$B$2="2024-25",CBA182="End of period",CBA190="Revenue")),TRUE,FALSE)</f>
        <v>0</v>
      </c>
      <c r="CBB183" s="201" t="b">
        <f>IF(OR(AND('Validation summary'!$B$2="2022-23",CBB182="In-period"),AND('Validation summary'!$B$2="2023-24",CBB182="In-period"),AND('Validation summary'!$B$2="2024-25",CBB182="In-period"),AND('Validation summary'!$B$2="2024-25",CBB182="End of period",CBB190="Revenue")),TRUE,FALSE)</f>
        <v>0</v>
      </c>
      <c r="CBC183" s="201" t="b">
        <f>IF(OR(AND('Validation summary'!$B$2="2022-23",CBC182="In-period"),AND('Validation summary'!$B$2="2023-24",CBC182="In-period"),AND('Validation summary'!$B$2="2024-25",CBC182="In-period"),AND('Validation summary'!$B$2="2024-25",CBC182="End of period",CBC190="Revenue")),TRUE,FALSE)</f>
        <v>0</v>
      </c>
      <c r="CBD183" s="201" t="b">
        <f>IF(OR(AND('Validation summary'!$B$2="2022-23",CBD182="In-period"),AND('Validation summary'!$B$2="2023-24",CBD182="In-period"),AND('Validation summary'!$B$2="2024-25",CBD182="In-period"),AND('Validation summary'!$B$2="2024-25",CBD182="End of period",CBD190="Revenue")),TRUE,FALSE)</f>
        <v>0</v>
      </c>
      <c r="CBE183" s="201" t="b">
        <f>IF(OR(AND('Validation summary'!$B$2="2022-23",CBE182="In-period"),AND('Validation summary'!$B$2="2023-24",CBE182="In-period"),AND('Validation summary'!$B$2="2024-25",CBE182="In-period"),AND('Validation summary'!$B$2="2024-25",CBE182="End of period",CBE190="Revenue")),TRUE,FALSE)</f>
        <v>0</v>
      </c>
      <c r="CBF183" s="201" t="b">
        <f>IF(OR(AND('Validation summary'!$B$2="2022-23",CBF182="In-period"),AND('Validation summary'!$B$2="2023-24",CBF182="In-period"),AND('Validation summary'!$B$2="2024-25",CBF182="In-period"),AND('Validation summary'!$B$2="2024-25",CBF182="End of period",CBF190="Revenue")),TRUE,FALSE)</f>
        <v>0</v>
      </c>
      <c r="CBG183" s="201" t="b">
        <f>IF(OR(AND('Validation summary'!$B$2="2022-23",CBG182="In-period"),AND('Validation summary'!$B$2="2023-24",CBG182="In-period"),AND('Validation summary'!$B$2="2024-25",CBG182="In-period"),AND('Validation summary'!$B$2="2024-25",CBG182="End of period",CBG190="Revenue")),TRUE,FALSE)</f>
        <v>0</v>
      </c>
      <c r="CBH183" s="201" t="b">
        <f>IF(OR(AND('Validation summary'!$B$2="2022-23",CBH182="In-period"),AND('Validation summary'!$B$2="2023-24",CBH182="In-period"),AND('Validation summary'!$B$2="2024-25",CBH182="In-period"),AND('Validation summary'!$B$2="2024-25",CBH182="End of period",CBH190="Revenue")),TRUE,FALSE)</f>
        <v>0</v>
      </c>
      <c r="CBI183" s="201" t="b">
        <f>IF(OR(AND('Validation summary'!$B$2="2022-23",CBI182="In-period"),AND('Validation summary'!$B$2="2023-24",CBI182="In-period"),AND('Validation summary'!$B$2="2024-25",CBI182="In-period"),AND('Validation summary'!$B$2="2024-25",CBI182="End of period",CBI190="Revenue")),TRUE,FALSE)</f>
        <v>0</v>
      </c>
      <c r="CBJ183" s="201" t="b">
        <f>IF(OR(AND('Validation summary'!$B$2="2022-23",CBJ182="In-period"),AND('Validation summary'!$B$2="2023-24",CBJ182="In-period"),AND('Validation summary'!$B$2="2024-25",CBJ182="In-period"),AND('Validation summary'!$B$2="2024-25",CBJ182="End of period",CBJ190="Revenue")),TRUE,FALSE)</f>
        <v>0</v>
      </c>
      <c r="CBK183" s="201" t="b">
        <f>IF(OR(AND('Validation summary'!$B$2="2022-23",CBK182="In-period"),AND('Validation summary'!$B$2="2023-24",CBK182="In-period"),AND('Validation summary'!$B$2="2024-25",CBK182="In-period"),AND('Validation summary'!$B$2="2024-25",CBK182="End of period",CBK190="Revenue")),TRUE,FALSE)</f>
        <v>0</v>
      </c>
      <c r="CBL183" s="201" t="b">
        <f>IF(OR(AND('Validation summary'!$B$2="2022-23",CBL182="In-period"),AND('Validation summary'!$B$2="2023-24",CBL182="In-period"),AND('Validation summary'!$B$2="2024-25",CBL182="In-period"),AND('Validation summary'!$B$2="2024-25",CBL182="End of period",CBL190="Revenue")),TRUE,FALSE)</f>
        <v>0</v>
      </c>
      <c r="CBM183" s="201" t="b">
        <f>IF(OR(AND('Validation summary'!$B$2="2022-23",CBM182="In-period"),AND('Validation summary'!$B$2="2023-24",CBM182="In-period"),AND('Validation summary'!$B$2="2024-25",CBM182="In-period"),AND('Validation summary'!$B$2="2024-25",CBM182="End of period",CBM190="Revenue")),TRUE,FALSE)</f>
        <v>0</v>
      </c>
      <c r="CBN183" s="201" t="b">
        <f>IF(OR(AND('Validation summary'!$B$2="2022-23",CBN182="In-period"),AND('Validation summary'!$B$2="2023-24",CBN182="In-period"),AND('Validation summary'!$B$2="2024-25",CBN182="In-period"),AND('Validation summary'!$B$2="2024-25",CBN182="End of period",CBN190="Revenue")),TRUE,FALSE)</f>
        <v>0</v>
      </c>
      <c r="CBO183" s="201" t="b">
        <f>IF(OR(AND('Validation summary'!$B$2="2022-23",CBO182="In-period"),AND('Validation summary'!$B$2="2023-24",CBO182="In-period"),AND('Validation summary'!$B$2="2024-25",CBO182="In-period"),AND('Validation summary'!$B$2="2024-25",CBO182="End of period",CBO190="Revenue")),TRUE,FALSE)</f>
        <v>0</v>
      </c>
      <c r="CBP183" s="201" t="b">
        <f>IF(OR(AND('Validation summary'!$B$2="2022-23",CBP182="In-period"),AND('Validation summary'!$B$2="2023-24",CBP182="In-period"),AND('Validation summary'!$B$2="2024-25",CBP182="In-period"),AND('Validation summary'!$B$2="2024-25",CBP182="End of period",CBP190="Revenue")),TRUE,FALSE)</f>
        <v>0</v>
      </c>
      <c r="CBQ183" s="201" t="b">
        <f>IF(OR(AND('Validation summary'!$B$2="2022-23",CBQ182="In-period"),AND('Validation summary'!$B$2="2023-24",CBQ182="In-period"),AND('Validation summary'!$B$2="2024-25",CBQ182="In-period"),AND('Validation summary'!$B$2="2024-25",CBQ182="End of period",CBQ190="Revenue")),TRUE,FALSE)</f>
        <v>0</v>
      </c>
      <c r="CBR183" s="201" t="b">
        <f>IF(OR(AND('Validation summary'!$B$2="2022-23",CBR182="In-period"),AND('Validation summary'!$B$2="2023-24",CBR182="In-period"),AND('Validation summary'!$B$2="2024-25",CBR182="In-period"),AND('Validation summary'!$B$2="2024-25",CBR182="End of period",CBR190="Revenue")),TRUE,FALSE)</f>
        <v>0</v>
      </c>
      <c r="CBS183" s="201" t="b">
        <f>IF(OR(AND('Validation summary'!$B$2="2022-23",CBS182="In-period"),AND('Validation summary'!$B$2="2023-24",CBS182="In-period"),AND('Validation summary'!$B$2="2024-25",CBS182="In-period"),AND('Validation summary'!$B$2="2024-25",CBS182="End of period",CBS190="Revenue")),TRUE,FALSE)</f>
        <v>0</v>
      </c>
      <c r="CBT183" s="201" t="b">
        <f>IF(OR(AND('Validation summary'!$B$2="2022-23",CBT182="In-period"),AND('Validation summary'!$B$2="2023-24",CBT182="In-period"),AND('Validation summary'!$B$2="2024-25",CBT182="In-period"),AND('Validation summary'!$B$2="2024-25",CBT182="End of period",CBT190="Revenue")),TRUE,FALSE)</f>
        <v>0</v>
      </c>
      <c r="CBU183" s="201" t="b">
        <f>IF(OR(AND('Validation summary'!$B$2="2022-23",CBU182="In-period"),AND('Validation summary'!$B$2="2023-24",CBU182="In-period"),AND('Validation summary'!$B$2="2024-25",CBU182="In-period"),AND('Validation summary'!$B$2="2024-25",CBU182="End of period",CBU190="Revenue")),TRUE,FALSE)</f>
        <v>0</v>
      </c>
      <c r="CBV183" s="201" t="b">
        <f>IF(OR(AND('Validation summary'!$B$2="2022-23",CBV182="In-period"),AND('Validation summary'!$B$2="2023-24",CBV182="In-period"),AND('Validation summary'!$B$2="2024-25",CBV182="In-period"),AND('Validation summary'!$B$2="2024-25",CBV182="End of period",CBV190="Revenue")),TRUE,FALSE)</f>
        <v>0</v>
      </c>
      <c r="CBW183" s="201" t="b">
        <f>IF(OR(AND('Validation summary'!$B$2="2022-23",CBW182="In-period"),AND('Validation summary'!$B$2="2023-24",CBW182="In-period"),AND('Validation summary'!$B$2="2024-25",CBW182="In-period"),AND('Validation summary'!$B$2="2024-25",CBW182="End of period",CBW190="Revenue")),TRUE,FALSE)</f>
        <v>0</v>
      </c>
      <c r="CBX183" s="201" t="b">
        <f>IF(OR(AND('Validation summary'!$B$2="2022-23",CBX182="In-period"),AND('Validation summary'!$B$2="2023-24",CBX182="In-period"),AND('Validation summary'!$B$2="2024-25",CBX182="In-period"),AND('Validation summary'!$B$2="2024-25",CBX182="End of period",CBX190="Revenue")),TRUE,FALSE)</f>
        <v>0</v>
      </c>
      <c r="CBY183" s="201" t="b">
        <f>IF(OR(AND('Validation summary'!$B$2="2022-23",CBY182="In-period"),AND('Validation summary'!$B$2="2023-24",CBY182="In-period"),AND('Validation summary'!$B$2="2024-25",CBY182="In-period"),AND('Validation summary'!$B$2="2024-25",CBY182="End of period",CBY190="Revenue")),TRUE,FALSE)</f>
        <v>0</v>
      </c>
      <c r="CBZ183" s="201" t="b">
        <f>IF(OR(AND('Validation summary'!$B$2="2022-23",CBZ182="In-period"),AND('Validation summary'!$B$2="2023-24",CBZ182="In-period"),AND('Validation summary'!$B$2="2024-25",CBZ182="In-period"),AND('Validation summary'!$B$2="2024-25",CBZ182="End of period",CBZ190="Revenue")),TRUE,FALSE)</f>
        <v>0</v>
      </c>
      <c r="CCA183" s="201" t="b">
        <f>IF(OR(AND('Validation summary'!$B$2="2022-23",CCA182="In-period"),AND('Validation summary'!$B$2="2023-24",CCA182="In-period"),AND('Validation summary'!$B$2="2024-25",CCA182="In-period"),AND('Validation summary'!$B$2="2024-25",CCA182="End of period",CCA190="Revenue")),TRUE,FALSE)</f>
        <v>0</v>
      </c>
      <c r="CCB183" s="201" t="b">
        <f>IF(OR(AND('Validation summary'!$B$2="2022-23",CCB182="In-period"),AND('Validation summary'!$B$2="2023-24",CCB182="In-period"),AND('Validation summary'!$B$2="2024-25",CCB182="In-period"),AND('Validation summary'!$B$2="2024-25",CCB182="End of period",CCB190="Revenue")),TRUE,FALSE)</f>
        <v>0</v>
      </c>
      <c r="CCC183" s="201" t="b">
        <f>IF(OR(AND('Validation summary'!$B$2="2022-23",CCC182="In-period"),AND('Validation summary'!$B$2="2023-24",CCC182="In-period"),AND('Validation summary'!$B$2="2024-25",CCC182="In-period"),AND('Validation summary'!$B$2="2024-25",CCC182="End of period",CCC190="Revenue")),TRUE,FALSE)</f>
        <v>0</v>
      </c>
      <c r="CCD183" s="201" t="b">
        <f>IF(OR(AND('Validation summary'!$B$2="2022-23",CCD182="In-period"),AND('Validation summary'!$B$2="2023-24",CCD182="In-period"),AND('Validation summary'!$B$2="2024-25",CCD182="In-period"),AND('Validation summary'!$B$2="2024-25",CCD182="End of period",CCD190="Revenue")),TRUE,FALSE)</f>
        <v>0</v>
      </c>
      <c r="CCE183" s="201" t="b">
        <f>IF(OR(AND('Validation summary'!$B$2="2022-23",CCE182="In-period"),AND('Validation summary'!$B$2="2023-24",CCE182="In-period"),AND('Validation summary'!$B$2="2024-25",CCE182="In-period"),AND('Validation summary'!$B$2="2024-25",CCE182="End of period",CCE190="Revenue")),TRUE,FALSE)</f>
        <v>0</v>
      </c>
      <c r="CCF183" s="201" t="b">
        <f>IF(OR(AND('Validation summary'!$B$2="2022-23",CCF182="In-period"),AND('Validation summary'!$B$2="2023-24",CCF182="In-period"),AND('Validation summary'!$B$2="2024-25",CCF182="In-period"),AND('Validation summary'!$B$2="2024-25",CCF182="End of period",CCF190="Revenue")),TRUE,FALSE)</f>
        <v>0</v>
      </c>
      <c r="CCG183" s="201" t="b">
        <f>IF(OR(AND('Validation summary'!$B$2="2022-23",CCG182="In-period"),AND('Validation summary'!$B$2="2023-24",CCG182="In-period"),AND('Validation summary'!$B$2="2024-25",CCG182="In-period"),AND('Validation summary'!$B$2="2024-25",CCG182="End of period",CCG190="Revenue")),TRUE,FALSE)</f>
        <v>0</v>
      </c>
      <c r="CCH183" s="201" t="b">
        <f>IF(OR(AND('Validation summary'!$B$2="2022-23",CCH182="In-period"),AND('Validation summary'!$B$2="2023-24",CCH182="In-period"),AND('Validation summary'!$B$2="2024-25",CCH182="In-period"),AND('Validation summary'!$B$2="2024-25",CCH182="End of period",CCH190="Revenue")),TRUE,FALSE)</f>
        <v>0</v>
      </c>
      <c r="CCI183" s="201" t="b">
        <f>IF(OR(AND('Validation summary'!$B$2="2022-23",CCI182="In-period"),AND('Validation summary'!$B$2="2023-24",CCI182="In-period"),AND('Validation summary'!$B$2="2024-25",CCI182="In-period"),AND('Validation summary'!$B$2="2024-25",CCI182="End of period",CCI190="Revenue")),TRUE,FALSE)</f>
        <v>0</v>
      </c>
      <c r="CCJ183" s="201" t="b">
        <f>IF(OR(AND('Validation summary'!$B$2="2022-23",CCJ182="In-period"),AND('Validation summary'!$B$2="2023-24",CCJ182="In-period"),AND('Validation summary'!$B$2="2024-25",CCJ182="In-period"),AND('Validation summary'!$B$2="2024-25",CCJ182="End of period",CCJ190="Revenue")),TRUE,FALSE)</f>
        <v>0</v>
      </c>
      <c r="CCK183" s="201" t="b">
        <f>IF(OR(AND('Validation summary'!$B$2="2022-23",CCK182="In-period"),AND('Validation summary'!$B$2="2023-24",CCK182="In-period"),AND('Validation summary'!$B$2="2024-25",CCK182="In-period"),AND('Validation summary'!$B$2="2024-25",CCK182="End of period",CCK190="Revenue")),TRUE,FALSE)</f>
        <v>0</v>
      </c>
      <c r="CCL183" s="201" t="b">
        <f>IF(OR(AND('Validation summary'!$B$2="2022-23",CCL182="In-period"),AND('Validation summary'!$B$2="2023-24",CCL182="In-period"),AND('Validation summary'!$B$2="2024-25",CCL182="In-period"),AND('Validation summary'!$B$2="2024-25",CCL182="End of period",CCL190="Revenue")),TRUE,FALSE)</f>
        <v>0</v>
      </c>
      <c r="CCM183" s="201" t="b">
        <f>IF(OR(AND('Validation summary'!$B$2="2022-23",CCM182="In-period"),AND('Validation summary'!$B$2="2023-24",CCM182="In-period"),AND('Validation summary'!$B$2="2024-25",CCM182="In-period"),AND('Validation summary'!$B$2="2024-25",CCM182="End of period",CCM190="Revenue")),TRUE,FALSE)</f>
        <v>0</v>
      </c>
      <c r="CCN183" s="201" t="b">
        <f>IF(OR(AND('Validation summary'!$B$2="2022-23",CCN182="In-period"),AND('Validation summary'!$B$2="2023-24",CCN182="In-period"),AND('Validation summary'!$B$2="2024-25",CCN182="In-period"),AND('Validation summary'!$B$2="2024-25",CCN182="End of period",CCN190="Revenue")),TRUE,FALSE)</f>
        <v>0</v>
      </c>
      <c r="CCO183" s="201" t="b">
        <f>IF(OR(AND('Validation summary'!$B$2="2022-23",CCO182="In-period"),AND('Validation summary'!$B$2="2023-24",CCO182="In-period"),AND('Validation summary'!$B$2="2024-25",CCO182="In-period"),AND('Validation summary'!$B$2="2024-25",CCO182="End of period",CCO190="Revenue")),TRUE,FALSE)</f>
        <v>0</v>
      </c>
      <c r="CCP183" s="201" t="b">
        <f>IF(OR(AND('Validation summary'!$B$2="2022-23",CCP182="In-period"),AND('Validation summary'!$B$2="2023-24",CCP182="In-period"),AND('Validation summary'!$B$2="2024-25",CCP182="In-period"),AND('Validation summary'!$B$2="2024-25",CCP182="End of period",CCP190="Revenue")),TRUE,FALSE)</f>
        <v>0</v>
      </c>
      <c r="CCQ183" s="201" t="b">
        <f>IF(OR(AND('Validation summary'!$B$2="2022-23",CCQ182="In-period"),AND('Validation summary'!$B$2="2023-24",CCQ182="In-period"),AND('Validation summary'!$B$2="2024-25",CCQ182="In-period"),AND('Validation summary'!$B$2="2024-25",CCQ182="End of period",CCQ190="Revenue")),TRUE,FALSE)</f>
        <v>0</v>
      </c>
      <c r="CCR183" s="201" t="b">
        <f>IF(OR(AND('Validation summary'!$B$2="2022-23",CCR182="In-period"),AND('Validation summary'!$B$2="2023-24",CCR182="In-period"),AND('Validation summary'!$B$2="2024-25",CCR182="In-period"),AND('Validation summary'!$B$2="2024-25",CCR182="End of period",CCR190="Revenue")),TRUE,FALSE)</f>
        <v>0</v>
      </c>
      <c r="CCS183" s="201" t="b">
        <f>IF(OR(AND('Validation summary'!$B$2="2022-23",CCS182="In-period"),AND('Validation summary'!$B$2="2023-24",CCS182="In-period"),AND('Validation summary'!$B$2="2024-25",CCS182="In-period"),AND('Validation summary'!$B$2="2024-25",CCS182="End of period",CCS190="Revenue")),TRUE,FALSE)</f>
        <v>0</v>
      </c>
      <c r="CCT183" s="201" t="b">
        <f>IF(OR(AND('Validation summary'!$B$2="2022-23",CCT182="In-period"),AND('Validation summary'!$B$2="2023-24",CCT182="In-period"),AND('Validation summary'!$B$2="2024-25",CCT182="In-period"),AND('Validation summary'!$B$2="2024-25",CCT182="End of period",CCT190="Revenue")),TRUE,FALSE)</f>
        <v>0</v>
      </c>
      <c r="CCU183" s="201" t="b">
        <f>IF(OR(AND('Validation summary'!$B$2="2022-23",CCU182="In-period"),AND('Validation summary'!$B$2="2023-24",CCU182="In-period"),AND('Validation summary'!$B$2="2024-25",CCU182="In-period"),AND('Validation summary'!$B$2="2024-25",CCU182="End of period",CCU190="Revenue")),TRUE,FALSE)</f>
        <v>0</v>
      </c>
      <c r="CCV183" s="201" t="b">
        <f>IF(OR(AND('Validation summary'!$B$2="2022-23",CCV182="In-period"),AND('Validation summary'!$B$2="2023-24",CCV182="In-period"),AND('Validation summary'!$B$2="2024-25",CCV182="In-period"),AND('Validation summary'!$B$2="2024-25",CCV182="End of period",CCV190="Revenue")),TRUE,FALSE)</f>
        <v>0</v>
      </c>
      <c r="CCW183" s="201" t="b">
        <f>IF(OR(AND('Validation summary'!$B$2="2022-23",CCW182="In-period"),AND('Validation summary'!$B$2="2023-24",CCW182="In-period"),AND('Validation summary'!$B$2="2024-25",CCW182="In-period"),AND('Validation summary'!$B$2="2024-25",CCW182="End of period",CCW190="Revenue")),TRUE,FALSE)</f>
        <v>0</v>
      </c>
      <c r="CCX183" s="201" t="b">
        <f>IF(OR(AND('Validation summary'!$B$2="2022-23",CCX182="In-period"),AND('Validation summary'!$B$2="2023-24",CCX182="In-period"),AND('Validation summary'!$B$2="2024-25",CCX182="In-period"),AND('Validation summary'!$B$2="2024-25",CCX182="End of period",CCX190="Revenue")),TRUE,FALSE)</f>
        <v>0</v>
      </c>
      <c r="CCY183" s="201" t="b">
        <f>IF(OR(AND('Validation summary'!$B$2="2022-23",CCY182="In-period"),AND('Validation summary'!$B$2="2023-24",CCY182="In-period"),AND('Validation summary'!$B$2="2024-25",CCY182="In-period"),AND('Validation summary'!$B$2="2024-25",CCY182="End of period",CCY190="Revenue")),TRUE,FALSE)</f>
        <v>0</v>
      </c>
      <c r="CCZ183" s="201" t="b">
        <f>IF(OR(AND('Validation summary'!$B$2="2022-23",CCZ182="In-period"),AND('Validation summary'!$B$2="2023-24",CCZ182="In-period"),AND('Validation summary'!$B$2="2024-25",CCZ182="In-period"),AND('Validation summary'!$B$2="2024-25",CCZ182="End of period",CCZ190="Revenue")),TRUE,FALSE)</f>
        <v>0</v>
      </c>
      <c r="CDA183" s="201" t="b">
        <f>IF(OR(AND('Validation summary'!$B$2="2022-23",CDA182="In-period"),AND('Validation summary'!$B$2="2023-24",CDA182="In-period"),AND('Validation summary'!$B$2="2024-25",CDA182="In-period"),AND('Validation summary'!$B$2="2024-25",CDA182="End of period",CDA190="Revenue")),TRUE,FALSE)</f>
        <v>0</v>
      </c>
      <c r="CDB183" s="201" t="b">
        <f>IF(OR(AND('Validation summary'!$B$2="2022-23",CDB182="In-period"),AND('Validation summary'!$B$2="2023-24",CDB182="In-period"),AND('Validation summary'!$B$2="2024-25",CDB182="In-period"),AND('Validation summary'!$B$2="2024-25",CDB182="End of period",CDB190="Revenue")),TRUE,FALSE)</f>
        <v>0</v>
      </c>
      <c r="CDC183" s="201" t="b">
        <f>IF(OR(AND('Validation summary'!$B$2="2022-23",CDC182="In-period"),AND('Validation summary'!$B$2="2023-24",CDC182="In-period"),AND('Validation summary'!$B$2="2024-25",CDC182="In-period"),AND('Validation summary'!$B$2="2024-25",CDC182="End of period",CDC190="Revenue")),TRUE,FALSE)</f>
        <v>0</v>
      </c>
      <c r="CDD183" s="201" t="b">
        <f>IF(OR(AND('Validation summary'!$B$2="2022-23",CDD182="In-period"),AND('Validation summary'!$B$2="2023-24",CDD182="In-period"),AND('Validation summary'!$B$2="2024-25",CDD182="In-period"),AND('Validation summary'!$B$2="2024-25",CDD182="End of period",CDD190="Revenue")),TRUE,FALSE)</f>
        <v>0</v>
      </c>
      <c r="CDE183" s="201" t="b">
        <f>IF(OR(AND('Validation summary'!$B$2="2022-23",CDE182="In-period"),AND('Validation summary'!$B$2="2023-24",CDE182="In-period"),AND('Validation summary'!$B$2="2024-25",CDE182="In-period"),AND('Validation summary'!$B$2="2024-25",CDE182="End of period",CDE190="Revenue")),TRUE,FALSE)</f>
        <v>0</v>
      </c>
      <c r="CDF183" s="201" t="b">
        <f>IF(OR(AND('Validation summary'!$B$2="2022-23",CDF182="In-period"),AND('Validation summary'!$B$2="2023-24",CDF182="In-period"),AND('Validation summary'!$B$2="2024-25",CDF182="In-period"),AND('Validation summary'!$B$2="2024-25",CDF182="End of period",CDF190="Revenue")),TRUE,FALSE)</f>
        <v>0</v>
      </c>
      <c r="CDG183" s="201" t="b">
        <f>IF(OR(AND('Validation summary'!$B$2="2022-23",CDG182="In-period"),AND('Validation summary'!$B$2="2023-24",CDG182="In-period"),AND('Validation summary'!$B$2="2024-25",CDG182="In-period"),AND('Validation summary'!$B$2="2024-25",CDG182="End of period",CDG190="Revenue")),TRUE,FALSE)</f>
        <v>0</v>
      </c>
      <c r="CDH183" s="201" t="b">
        <f>IF(OR(AND('Validation summary'!$B$2="2022-23",CDH182="In-period"),AND('Validation summary'!$B$2="2023-24",CDH182="In-period"),AND('Validation summary'!$B$2="2024-25",CDH182="In-period"),AND('Validation summary'!$B$2="2024-25",CDH182="End of period",CDH190="Revenue")),TRUE,FALSE)</f>
        <v>0</v>
      </c>
      <c r="CDI183" s="201" t="b">
        <f>IF(OR(AND('Validation summary'!$B$2="2022-23",CDI182="In-period"),AND('Validation summary'!$B$2="2023-24",CDI182="In-period"),AND('Validation summary'!$B$2="2024-25",CDI182="In-period"),AND('Validation summary'!$B$2="2024-25",CDI182="End of period",CDI190="Revenue")),TRUE,FALSE)</f>
        <v>0</v>
      </c>
      <c r="CDJ183" s="201" t="b">
        <f>IF(OR(AND('Validation summary'!$B$2="2022-23",CDJ182="In-period"),AND('Validation summary'!$B$2="2023-24",CDJ182="In-period"),AND('Validation summary'!$B$2="2024-25",CDJ182="In-period"),AND('Validation summary'!$B$2="2024-25",CDJ182="End of period",CDJ190="Revenue")),TRUE,FALSE)</f>
        <v>0</v>
      </c>
      <c r="CDK183" s="201" t="b">
        <f>IF(OR(AND('Validation summary'!$B$2="2022-23",CDK182="In-period"),AND('Validation summary'!$B$2="2023-24",CDK182="In-period"),AND('Validation summary'!$B$2="2024-25",CDK182="In-period"),AND('Validation summary'!$B$2="2024-25",CDK182="End of period",CDK190="Revenue")),TRUE,FALSE)</f>
        <v>0</v>
      </c>
      <c r="CDL183" s="201" t="b">
        <f>IF(OR(AND('Validation summary'!$B$2="2022-23",CDL182="In-period"),AND('Validation summary'!$B$2="2023-24",CDL182="In-period"),AND('Validation summary'!$B$2="2024-25",CDL182="In-period"),AND('Validation summary'!$B$2="2024-25",CDL182="End of period",CDL190="Revenue")),TRUE,FALSE)</f>
        <v>0</v>
      </c>
      <c r="CDM183" s="201" t="b">
        <f>IF(OR(AND('Validation summary'!$B$2="2022-23",CDM182="In-period"),AND('Validation summary'!$B$2="2023-24",CDM182="In-period"),AND('Validation summary'!$B$2="2024-25",CDM182="In-period"),AND('Validation summary'!$B$2="2024-25",CDM182="End of period",CDM190="Revenue")),TRUE,FALSE)</f>
        <v>0</v>
      </c>
      <c r="CDN183" s="201" t="b">
        <f>IF(OR(AND('Validation summary'!$B$2="2022-23",CDN182="In-period"),AND('Validation summary'!$B$2="2023-24",CDN182="In-period"),AND('Validation summary'!$B$2="2024-25",CDN182="In-period"),AND('Validation summary'!$B$2="2024-25",CDN182="End of period",CDN190="Revenue")),TRUE,FALSE)</f>
        <v>0</v>
      </c>
      <c r="CDO183" s="201" t="b">
        <f>IF(OR(AND('Validation summary'!$B$2="2022-23",CDO182="In-period"),AND('Validation summary'!$B$2="2023-24",CDO182="In-period"),AND('Validation summary'!$B$2="2024-25",CDO182="In-period"),AND('Validation summary'!$B$2="2024-25",CDO182="End of period",CDO190="Revenue")),TRUE,FALSE)</f>
        <v>0</v>
      </c>
      <c r="CDP183" s="201" t="b">
        <f>IF(OR(AND('Validation summary'!$B$2="2022-23",CDP182="In-period"),AND('Validation summary'!$B$2="2023-24",CDP182="In-period"),AND('Validation summary'!$B$2="2024-25",CDP182="In-period"),AND('Validation summary'!$B$2="2024-25",CDP182="End of period",CDP190="Revenue")),TRUE,FALSE)</f>
        <v>0</v>
      </c>
      <c r="CDQ183" s="201" t="b">
        <f>IF(OR(AND('Validation summary'!$B$2="2022-23",CDQ182="In-period"),AND('Validation summary'!$B$2="2023-24",CDQ182="In-period"),AND('Validation summary'!$B$2="2024-25",CDQ182="In-period"),AND('Validation summary'!$B$2="2024-25",CDQ182="End of period",CDQ190="Revenue")),TRUE,FALSE)</f>
        <v>0</v>
      </c>
      <c r="CDR183" s="201" t="b">
        <f>IF(OR(AND('Validation summary'!$B$2="2022-23",CDR182="In-period"),AND('Validation summary'!$B$2="2023-24",CDR182="In-period"),AND('Validation summary'!$B$2="2024-25",CDR182="In-period"),AND('Validation summary'!$B$2="2024-25",CDR182="End of period",CDR190="Revenue")),TRUE,FALSE)</f>
        <v>0</v>
      </c>
      <c r="CDS183" s="201" t="b">
        <f>IF(OR(AND('Validation summary'!$B$2="2022-23",CDS182="In-period"),AND('Validation summary'!$B$2="2023-24",CDS182="In-period"),AND('Validation summary'!$B$2="2024-25",CDS182="In-period"),AND('Validation summary'!$B$2="2024-25",CDS182="End of period",CDS190="Revenue")),TRUE,FALSE)</f>
        <v>0</v>
      </c>
      <c r="CDT183" s="201" t="b">
        <f>IF(OR(AND('Validation summary'!$B$2="2022-23",CDT182="In-period"),AND('Validation summary'!$B$2="2023-24",CDT182="In-period"),AND('Validation summary'!$B$2="2024-25",CDT182="In-period"),AND('Validation summary'!$B$2="2024-25",CDT182="End of period",CDT190="Revenue")),TRUE,FALSE)</f>
        <v>0</v>
      </c>
      <c r="CDU183" s="201" t="b">
        <f>IF(OR(AND('Validation summary'!$B$2="2022-23",CDU182="In-period"),AND('Validation summary'!$B$2="2023-24",CDU182="In-period"),AND('Validation summary'!$B$2="2024-25",CDU182="In-period"),AND('Validation summary'!$B$2="2024-25",CDU182="End of period",CDU190="Revenue")),TRUE,FALSE)</f>
        <v>0</v>
      </c>
      <c r="CDV183" s="201" t="b">
        <f>IF(OR(AND('Validation summary'!$B$2="2022-23",CDV182="In-period"),AND('Validation summary'!$B$2="2023-24",CDV182="In-period"),AND('Validation summary'!$B$2="2024-25",CDV182="In-period"),AND('Validation summary'!$B$2="2024-25",CDV182="End of period",CDV190="Revenue")),TRUE,FALSE)</f>
        <v>0</v>
      </c>
      <c r="CDW183" s="201" t="b">
        <f>IF(OR(AND('Validation summary'!$B$2="2022-23",CDW182="In-period"),AND('Validation summary'!$B$2="2023-24",CDW182="In-period"),AND('Validation summary'!$B$2="2024-25",CDW182="In-period"),AND('Validation summary'!$B$2="2024-25",CDW182="End of period",CDW190="Revenue")),TRUE,FALSE)</f>
        <v>0</v>
      </c>
      <c r="CDX183" s="201" t="b">
        <f>IF(OR(AND('Validation summary'!$B$2="2022-23",CDX182="In-period"),AND('Validation summary'!$B$2="2023-24",CDX182="In-period"),AND('Validation summary'!$B$2="2024-25",CDX182="In-period"),AND('Validation summary'!$B$2="2024-25",CDX182="End of period",CDX190="Revenue")),TRUE,FALSE)</f>
        <v>0</v>
      </c>
      <c r="CDY183" s="201" t="b">
        <f>IF(OR(AND('Validation summary'!$B$2="2022-23",CDY182="In-period"),AND('Validation summary'!$B$2="2023-24",CDY182="In-period"),AND('Validation summary'!$B$2="2024-25",CDY182="In-period"),AND('Validation summary'!$B$2="2024-25",CDY182="End of period",CDY190="Revenue")),TRUE,FALSE)</f>
        <v>0</v>
      </c>
      <c r="CDZ183" s="201" t="b">
        <f>IF(OR(AND('Validation summary'!$B$2="2022-23",CDZ182="In-period"),AND('Validation summary'!$B$2="2023-24",CDZ182="In-period"),AND('Validation summary'!$B$2="2024-25",CDZ182="In-period"),AND('Validation summary'!$B$2="2024-25",CDZ182="End of period",CDZ190="Revenue")),TRUE,FALSE)</f>
        <v>0</v>
      </c>
      <c r="CEA183" s="201" t="b">
        <f>IF(OR(AND('Validation summary'!$B$2="2022-23",CEA182="In-period"),AND('Validation summary'!$B$2="2023-24",CEA182="In-period"),AND('Validation summary'!$B$2="2024-25",CEA182="In-period"),AND('Validation summary'!$B$2="2024-25",CEA182="End of period",CEA190="Revenue")),TRUE,FALSE)</f>
        <v>0</v>
      </c>
      <c r="CEB183" s="201" t="b">
        <f>IF(OR(AND('Validation summary'!$B$2="2022-23",CEB182="In-period"),AND('Validation summary'!$B$2="2023-24",CEB182="In-period"),AND('Validation summary'!$B$2="2024-25",CEB182="In-period"),AND('Validation summary'!$B$2="2024-25",CEB182="End of period",CEB190="Revenue")),TRUE,FALSE)</f>
        <v>0</v>
      </c>
      <c r="CEC183" s="201" t="b">
        <f>IF(OR(AND('Validation summary'!$B$2="2022-23",CEC182="In-period"),AND('Validation summary'!$B$2="2023-24",CEC182="In-period"),AND('Validation summary'!$B$2="2024-25",CEC182="In-period"),AND('Validation summary'!$B$2="2024-25",CEC182="End of period",CEC190="Revenue")),TRUE,FALSE)</f>
        <v>0</v>
      </c>
      <c r="CED183" s="201" t="b">
        <f>IF(OR(AND('Validation summary'!$B$2="2022-23",CED182="In-period"),AND('Validation summary'!$B$2="2023-24",CED182="In-period"),AND('Validation summary'!$B$2="2024-25",CED182="In-period"),AND('Validation summary'!$B$2="2024-25",CED182="End of period",CED190="Revenue")),TRUE,FALSE)</f>
        <v>0</v>
      </c>
      <c r="CEE183" s="201" t="b">
        <f>IF(OR(AND('Validation summary'!$B$2="2022-23",CEE182="In-period"),AND('Validation summary'!$B$2="2023-24",CEE182="In-period"),AND('Validation summary'!$B$2="2024-25",CEE182="In-period"),AND('Validation summary'!$B$2="2024-25",CEE182="End of period",CEE190="Revenue")),TRUE,FALSE)</f>
        <v>0</v>
      </c>
      <c r="CEF183" s="201" t="b">
        <f>IF(OR(AND('Validation summary'!$B$2="2022-23",CEF182="In-period"),AND('Validation summary'!$B$2="2023-24",CEF182="In-period"),AND('Validation summary'!$B$2="2024-25",CEF182="In-period"),AND('Validation summary'!$B$2="2024-25",CEF182="End of period",CEF190="Revenue")),TRUE,FALSE)</f>
        <v>0</v>
      </c>
      <c r="CEG183" s="201" t="b">
        <f>IF(OR(AND('Validation summary'!$B$2="2022-23",CEG182="In-period"),AND('Validation summary'!$B$2="2023-24",CEG182="In-period"),AND('Validation summary'!$B$2="2024-25",CEG182="In-period"),AND('Validation summary'!$B$2="2024-25",CEG182="End of period",CEG190="Revenue")),TRUE,FALSE)</f>
        <v>0</v>
      </c>
      <c r="CEH183" s="201" t="b">
        <f>IF(OR(AND('Validation summary'!$B$2="2022-23",CEH182="In-period"),AND('Validation summary'!$B$2="2023-24",CEH182="In-period"),AND('Validation summary'!$B$2="2024-25",CEH182="In-period"),AND('Validation summary'!$B$2="2024-25",CEH182="End of period",CEH190="Revenue")),TRUE,FALSE)</f>
        <v>0</v>
      </c>
      <c r="CEI183" s="201" t="b">
        <f>IF(OR(AND('Validation summary'!$B$2="2022-23",CEI182="In-period"),AND('Validation summary'!$B$2="2023-24",CEI182="In-period"),AND('Validation summary'!$B$2="2024-25",CEI182="In-period"),AND('Validation summary'!$B$2="2024-25",CEI182="End of period",CEI190="Revenue")),TRUE,FALSE)</f>
        <v>0</v>
      </c>
      <c r="CEJ183" s="201" t="b">
        <f>IF(OR(AND('Validation summary'!$B$2="2022-23",CEJ182="In-period"),AND('Validation summary'!$B$2="2023-24",CEJ182="In-period"),AND('Validation summary'!$B$2="2024-25",CEJ182="In-period"),AND('Validation summary'!$B$2="2024-25",CEJ182="End of period",CEJ190="Revenue")),TRUE,FALSE)</f>
        <v>0</v>
      </c>
      <c r="CEK183" s="201" t="b">
        <f>IF(OR(AND('Validation summary'!$B$2="2022-23",CEK182="In-period"),AND('Validation summary'!$B$2="2023-24",CEK182="In-period"),AND('Validation summary'!$B$2="2024-25",CEK182="In-period"),AND('Validation summary'!$B$2="2024-25",CEK182="End of period",CEK190="Revenue")),TRUE,FALSE)</f>
        <v>0</v>
      </c>
      <c r="CEL183" s="201" t="b">
        <f>IF(OR(AND('Validation summary'!$B$2="2022-23",CEL182="In-period"),AND('Validation summary'!$B$2="2023-24",CEL182="In-period"),AND('Validation summary'!$B$2="2024-25",CEL182="In-period"),AND('Validation summary'!$B$2="2024-25",CEL182="End of period",CEL190="Revenue")),TRUE,FALSE)</f>
        <v>0</v>
      </c>
      <c r="CEM183" s="201" t="b">
        <f>IF(OR(AND('Validation summary'!$B$2="2022-23",CEM182="In-period"),AND('Validation summary'!$B$2="2023-24",CEM182="In-period"),AND('Validation summary'!$B$2="2024-25",CEM182="In-period"),AND('Validation summary'!$B$2="2024-25",CEM182="End of period",CEM190="Revenue")),TRUE,FALSE)</f>
        <v>0</v>
      </c>
      <c r="CEN183" s="201" t="b">
        <f>IF(OR(AND('Validation summary'!$B$2="2022-23",CEN182="In-period"),AND('Validation summary'!$B$2="2023-24",CEN182="In-period"),AND('Validation summary'!$B$2="2024-25",CEN182="In-period"),AND('Validation summary'!$B$2="2024-25",CEN182="End of period",CEN190="Revenue")),TRUE,FALSE)</f>
        <v>0</v>
      </c>
      <c r="CEO183" s="201" t="b">
        <f>IF(OR(AND('Validation summary'!$B$2="2022-23",CEO182="In-period"),AND('Validation summary'!$B$2="2023-24",CEO182="In-period"),AND('Validation summary'!$B$2="2024-25",CEO182="In-period"),AND('Validation summary'!$B$2="2024-25",CEO182="End of period",CEO190="Revenue")),TRUE,FALSE)</f>
        <v>0</v>
      </c>
      <c r="CEP183" s="201" t="b">
        <f>IF(OR(AND('Validation summary'!$B$2="2022-23",CEP182="In-period"),AND('Validation summary'!$B$2="2023-24",CEP182="In-period"),AND('Validation summary'!$B$2="2024-25",CEP182="In-period"),AND('Validation summary'!$B$2="2024-25",CEP182="End of period",CEP190="Revenue")),TRUE,FALSE)</f>
        <v>0</v>
      </c>
      <c r="CEQ183" s="201" t="b">
        <f>IF(OR(AND('Validation summary'!$B$2="2022-23",CEQ182="In-period"),AND('Validation summary'!$B$2="2023-24",CEQ182="In-period"),AND('Validation summary'!$B$2="2024-25",CEQ182="In-period"),AND('Validation summary'!$B$2="2024-25",CEQ182="End of period",CEQ190="Revenue")),TRUE,FALSE)</f>
        <v>0</v>
      </c>
      <c r="CER183" s="201" t="b">
        <f>IF(OR(AND('Validation summary'!$B$2="2022-23",CER182="In-period"),AND('Validation summary'!$B$2="2023-24",CER182="In-period"),AND('Validation summary'!$B$2="2024-25",CER182="In-period"),AND('Validation summary'!$B$2="2024-25",CER182="End of period",CER190="Revenue")),TRUE,FALSE)</f>
        <v>0</v>
      </c>
      <c r="CES183" s="201" t="b">
        <f>IF(OR(AND('Validation summary'!$B$2="2022-23",CES182="In-period"),AND('Validation summary'!$B$2="2023-24",CES182="In-period"),AND('Validation summary'!$B$2="2024-25",CES182="In-period"),AND('Validation summary'!$B$2="2024-25",CES182="End of period",CES190="Revenue")),TRUE,FALSE)</f>
        <v>0</v>
      </c>
      <c r="CET183" s="201" t="b">
        <f>IF(OR(AND('Validation summary'!$B$2="2022-23",CET182="In-period"),AND('Validation summary'!$B$2="2023-24",CET182="In-period"),AND('Validation summary'!$B$2="2024-25",CET182="In-period"),AND('Validation summary'!$B$2="2024-25",CET182="End of period",CET190="Revenue")),TRUE,FALSE)</f>
        <v>0</v>
      </c>
      <c r="CEU183" s="201" t="b">
        <f>IF(OR(AND('Validation summary'!$B$2="2022-23",CEU182="In-period"),AND('Validation summary'!$B$2="2023-24",CEU182="In-period"),AND('Validation summary'!$B$2="2024-25",CEU182="In-period"),AND('Validation summary'!$B$2="2024-25",CEU182="End of period",CEU190="Revenue")),TRUE,FALSE)</f>
        <v>0</v>
      </c>
      <c r="CEV183" s="201" t="b">
        <f>IF(OR(AND('Validation summary'!$B$2="2022-23",CEV182="In-period"),AND('Validation summary'!$B$2="2023-24",CEV182="In-period"),AND('Validation summary'!$B$2="2024-25",CEV182="In-period"),AND('Validation summary'!$B$2="2024-25",CEV182="End of period",CEV190="Revenue")),TRUE,FALSE)</f>
        <v>0</v>
      </c>
      <c r="CEW183" s="201" t="b">
        <f>IF(OR(AND('Validation summary'!$B$2="2022-23",CEW182="In-period"),AND('Validation summary'!$B$2="2023-24",CEW182="In-period"),AND('Validation summary'!$B$2="2024-25",CEW182="In-period"),AND('Validation summary'!$B$2="2024-25",CEW182="End of period",CEW190="Revenue")),TRUE,FALSE)</f>
        <v>0</v>
      </c>
      <c r="CEX183" s="201" t="b">
        <f>IF(OR(AND('Validation summary'!$B$2="2022-23",CEX182="In-period"),AND('Validation summary'!$B$2="2023-24",CEX182="In-period"),AND('Validation summary'!$B$2="2024-25",CEX182="In-period"),AND('Validation summary'!$B$2="2024-25",CEX182="End of period",CEX190="Revenue")),TRUE,FALSE)</f>
        <v>0</v>
      </c>
      <c r="CEY183" s="201" t="b">
        <f>IF(OR(AND('Validation summary'!$B$2="2022-23",CEY182="In-period"),AND('Validation summary'!$B$2="2023-24",CEY182="In-period"),AND('Validation summary'!$B$2="2024-25",CEY182="In-period"),AND('Validation summary'!$B$2="2024-25",CEY182="End of period",CEY190="Revenue")),TRUE,FALSE)</f>
        <v>0</v>
      </c>
      <c r="CEZ183" s="201" t="b">
        <f>IF(OR(AND('Validation summary'!$B$2="2022-23",CEZ182="In-period"),AND('Validation summary'!$B$2="2023-24",CEZ182="In-period"),AND('Validation summary'!$B$2="2024-25",CEZ182="In-period"),AND('Validation summary'!$B$2="2024-25",CEZ182="End of period",CEZ190="Revenue")),TRUE,FALSE)</f>
        <v>0</v>
      </c>
      <c r="CFA183" s="201" t="b">
        <f>IF(OR(AND('Validation summary'!$B$2="2022-23",CFA182="In-period"),AND('Validation summary'!$B$2="2023-24",CFA182="In-period"),AND('Validation summary'!$B$2="2024-25",CFA182="In-period"),AND('Validation summary'!$B$2="2024-25",CFA182="End of period",CFA190="Revenue")),TRUE,FALSE)</f>
        <v>0</v>
      </c>
      <c r="CFB183" s="201" t="b">
        <f>IF(OR(AND('Validation summary'!$B$2="2022-23",CFB182="In-period"),AND('Validation summary'!$B$2="2023-24",CFB182="In-period"),AND('Validation summary'!$B$2="2024-25",CFB182="In-period"),AND('Validation summary'!$B$2="2024-25",CFB182="End of period",CFB190="Revenue")),TRUE,FALSE)</f>
        <v>0</v>
      </c>
      <c r="CFC183" s="201" t="b">
        <f>IF(OR(AND('Validation summary'!$B$2="2022-23",CFC182="In-period"),AND('Validation summary'!$B$2="2023-24",CFC182="In-period"),AND('Validation summary'!$B$2="2024-25",CFC182="In-period"),AND('Validation summary'!$B$2="2024-25",CFC182="End of period",CFC190="Revenue")),TRUE,FALSE)</f>
        <v>0</v>
      </c>
      <c r="CFD183" s="201" t="b">
        <f>IF(OR(AND('Validation summary'!$B$2="2022-23",CFD182="In-period"),AND('Validation summary'!$B$2="2023-24",CFD182="In-period"),AND('Validation summary'!$B$2="2024-25",CFD182="In-period"),AND('Validation summary'!$B$2="2024-25",CFD182="End of period",CFD190="Revenue")),TRUE,FALSE)</f>
        <v>0</v>
      </c>
      <c r="CFE183" s="201" t="b">
        <f>IF(OR(AND('Validation summary'!$B$2="2022-23",CFE182="In-period"),AND('Validation summary'!$B$2="2023-24",CFE182="In-period"),AND('Validation summary'!$B$2="2024-25",CFE182="In-period"),AND('Validation summary'!$B$2="2024-25",CFE182="End of period",CFE190="Revenue")),TRUE,FALSE)</f>
        <v>0</v>
      </c>
      <c r="CFF183" s="201" t="b">
        <f>IF(OR(AND('Validation summary'!$B$2="2022-23",CFF182="In-period"),AND('Validation summary'!$B$2="2023-24",CFF182="In-period"),AND('Validation summary'!$B$2="2024-25",CFF182="In-period"),AND('Validation summary'!$B$2="2024-25",CFF182="End of period",CFF190="Revenue")),TRUE,FALSE)</f>
        <v>0</v>
      </c>
      <c r="CFG183" s="201" t="b">
        <f>IF(OR(AND('Validation summary'!$B$2="2022-23",CFG182="In-period"),AND('Validation summary'!$B$2="2023-24",CFG182="In-period"),AND('Validation summary'!$B$2="2024-25",CFG182="In-period"),AND('Validation summary'!$B$2="2024-25",CFG182="End of period",CFG190="Revenue")),TRUE,FALSE)</f>
        <v>0</v>
      </c>
      <c r="CFH183" s="201" t="b">
        <f>IF(OR(AND('Validation summary'!$B$2="2022-23",CFH182="In-period"),AND('Validation summary'!$B$2="2023-24",CFH182="In-period"),AND('Validation summary'!$B$2="2024-25",CFH182="In-period"),AND('Validation summary'!$B$2="2024-25",CFH182="End of period",CFH190="Revenue")),TRUE,FALSE)</f>
        <v>0</v>
      </c>
      <c r="CFI183" s="201" t="b">
        <f>IF(OR(AND('Validation summary'!$B$2="2022-23",CFI182="In-period"),AND('Validation summary'!$B$2="2023-24",CFI182="In-period"),AND('Validation summary'!$B$2="2024-25",CFI182="In-period"),AND('Validation summary'!$B$2="2024-25",CFI182="End of period",CFI190="Revenue")),TRUE,FALSE)</f>
        <v>0</v>
      </c>
      <c r="CFJ183" s="201" t="b">
        <f>IF(OR(AND('Validation summary'!$B$2="2022-23",CFJ182="In-period"),AND('Validation summary'!$B$2="2023-24",CFJ182="In-period"),AND('Validation summary'!$B$2="2024-25",CFJ182="In-period"),AND('Validation summary'!$B$2="2024-25",CFJ182="End of period",CFJ190="Revenue")),TRUE,FALSE)</f>
        <v>0</v>
      </c>
      <c r="CFK183" s="201" t="b">
        <f>IF(OR(AND('Validation summary'!$B$2="2022-23",CFK182="In-period"),AND('Validation summary'!$B$2="2023-24",CFK182="In-period"),AND('Validation summary'!$B$2="2024-25",CFK182="In-period"),AND('Validation summary'!$B$2="2024-25",CFK182="End of period",CFK190="Revenue")),TRUE,FALSE)</f>
        <v>0</v>
      </c>
      <c r="CFL183" s="201" t="b">
        <f>IF(OR(AND('Validation summary'!$B$2="2022-23",CFL182="In-period"),AND('Validation summary'!$B$2="2023-24",CFL182="In-period"),AND('Validation summary'!$B$2="2024-25",CFL182="In-period"),AND('Validation summary'!$B$2="2024-25",CFL182="End of period",CFL190="Revenue")),TRUE,FALSE)</f>
        <v>0</v>
      </c>
      <c r="CFM183" s="201" t="b">
        <f>IF(OR(AND('Validation summary'!$B$2="2022-23",CFM182="In-period"),AND('Validation summary'!$B$2="2023-24",CFM182="In-period"),AND('Validation summary'!$B$2="2024-25",CFM182="In-period"),AND('Validation summary'!$B$2="2024-25",CFM182="End of period",CFM190="Revenue")),TRUE,FALSE)</f>
        <v>0</v>
      </c>
      <c r="CFN183" s="201" t="b">
        <f>IF(OR(AND('Validation summary'!$B$2="2022-23",CFN182="In-period"),AND('Validation summary'!$B$2="2023-24",CFN182="In-period"),AND('Validation summary'!$B$2="2024-25",CFN182="In-period"),AND('Validation summary'!$B$2="2024-25",CFN182="End of period",CFN190="Revenue")),TRUE,FALSE)</f>
        <v>0</v>
      </c>
      <c r="CFO183" s="201" t="b">
        <f>IF(OR(AND('Validation summary'!$B$2="2022-23",CFO182="In-period"),AND('Validation summary'!$B$2="2023-24",CFO182="In-period"),AND('Validation summary'!$B$2="2024-25",CFO182="In-period"),AND('Validation summary'!$B$2="2024-25",CFO182="End of period",CFO190="Revenue")),TRUE,FALSE)</f>
        <v>0</v>
      </c>
      <c r="CFP183" s="201" t="b">
        <f>IF(OR(AND('Validation summary'!$B$2="2022-23",CFP182="In-period"),AND('Validation summary'!$B$2="2023-24",CFP182="In-period"),AND('Validation summary'!$B$2="2024-25",CFP182="In-period"),AND('Validation summary'!$B$2="2024-25",CFP182="End of period",CFP190="Revenue")),TRUE,FALSE)</f>
        <v>0</v>
      </c>
      <c r="CFQ183" s="201" t="b">
        <f>IF(OR(AND('Validation summary'!$B$2="2022-23",CFQ182="In-period"),AND('Validation summary'!$B$2="2023-24",CFQ182="In-period"),AND('Validation summary'!$B$2="2024-25",CFQ182="In-period"),AND('Validation summary'!$B$2="2024-25",CFQ182="End of period",CFQ190="Revenue")),TRUE,FALSE)</f>
        <v>0</v>
      </c>
      <c r="CFR183" s="201" t="b">
        <f>IF(OR(AND('Validation summary'!$B$2="2022-23",CFR182="In-period"),AND('Validation summary'!$B$2="2023-24",CFR182="In-period"),AND('Validation summary'!$B$2="2024-25",CFR182="In-period"),AND('Validation summary'!$B$2="2024-25",CFR182="End of period",CFR190="Revenue")),TRUE,FALSE)</f>
        <v>0</v>
      </c>
      <c r="CFS183" s="201" t="b">
        <f>IF(OR(AND('Validation summary'!$B$2="2022-23",CFS182="In-period"),AND('Validation summary'!$B$2="2023-24",CFS182="In-period"),AND('Validation summary'!$B$2="2024-25",CFS182="In-period"),AND('Validation summary'!$B$2="2024-25",CFS182="End of period",CFS190="Revenue")),TRUE,FALSE)</f>
        <v>0</v>
      </c>
      <c r="CFT183" s="201" t="b">
        <f>IF(OR(AND('Validation summary'!$B$2="2022-23",CFT182="In-period"),AND('Validation summary'!$B$2="2023-24",CFT182="In-period"),AND('Validation summary'!$B$2="2024-25",CFT182="In-period"),AND('Validation summary'!$B$2="2024-25",CFT182="End of period",CFT190="Revenue")),TRUE,FALSE)</f>
        <v>0</v>
      </c>
      <c r="CFU183" s="201" t="b">
        <f>IF(OR(AND('Validation summary'!$B$2="2022-23",CFU182="In-period"),AND('Validation summary'!$B$2="2023-24",CFU182="In-period"),AND('Validation summary'!$B$2="2024-25",CFU182="In-period"),AND('Validation summary'!$B$2="2024-25",CFU182="End of period",CFU190="Revenue")),TRUE,FALSE)</f>
        <v>0</v>
      </c>
      <c r="CFV183" s="201" t="b">
        <f>IF(OR(AND('Validation summary'!$B$2="2022-23",CFV182="In-period"),AND('Validation summary'!$B$2="2023-24",CFV182="In-period"),AND('Validation summary'!$B$2="2024-25",CFV182="In-period"),AND('Validation summary'!$B$2="2024-25",CFV182="End of period",CFV190="Revenue")),TRUE,FALSE)</f>
        <v>0</v>
      </c>
      <c r="CFW183" s="201" t="b">
        <f>IF(OR(AND('Validation summary'!$B$2="2022-23",CFW182="In-period"),AND('Validation summary'!$B$2="2023-24",CFW182="In-period"),AND('Validation summary'!$B$2="2024-25",CFW182="In-period"),AND('Validation summary'!$B$2="2024-25",CFW182="End of period",CFW190="Revenue")),TRUE,FALSE)</f>
        <v>0</v>
      </c>
      <c r="CFX183" s="201" t="b">
        <f>IF(OR(AND('Validation summary'!$B$2="2022-23",CFX182="In-period"),AND('Validation summary'!$B$2="2023-24",CFX182="In-period"),AND('Validation summary'!$B$2="2024-25",CFX182="In-period"),AND('Validation summary'!$B$2="2024-25",CFX182="End of period",CFX190="Revenue")),TRUE,FALSE)</f>
        <v>0</v>
      </c>
      <c r="CFY183" s="201" t="b">
        <f>IF(OR(AND('Validation summary'!$B$2="2022-23",CFY182="In-period"),AND('Validation summary'!$B$2="2023-24",CFY182="In-period"),AND('Validation summary'!$B$2="2024-25",CFY182="In-period"),AND('Validation summary'!$B$2="2024-25",CFY182="End of period",CFY190="Revenue")),TRUE,FALSE)</f>
        <v>0</v>
      </c>
      <c r="CFZ183" s="201" t="b">
        <f>IF(OR(AND('Validation summary'!$B$2="2022-23",CFZ182="In-period"),AND('Validation summary'!$B$2="2023-24",CFZ182="In-period"),AND('Validation summary'!$B$2="2024-25",CFZ182="In-period"),AND('Validation summary'!$B$2="2024-25",CFZ182="End of period",CFZ190="Revenue")),TRUE,FALSE)</f>
        <v>0</v>
      </c>
      <c r="CGA183" s="201" t="b">
        <f>IF(OR(AND('Validation summary'!$B$2="2022-23",CGA182="In-period"),AND('Validation summary'!$B$2="2023-24",CGA182="In-period"),AND('Validation summary'!$B$2="2024-25",CGA182="In-period"),AND('Validation summary'!$B$2="2024-25",CGA182="End of period",CGA190="Revenue")),TRUE,FALSE)</f>
        <v>0</v>
      </c>
      <c r="CGB183" s="201" t="b">
        <f>IF(OR(AND('Validation summary'!$B$2="2022-23",CGB182="In-period"),AND('Validation summary'!$B$2="2023-24",CGB182="In-period"),AND('Validation summary'!$B$2="2024-25",CGB182="In-period"),AND('Validation summary'!$B$2="2024-25",CGB182="End of period",CGB190="Revenue")),TRUE,FALSE)</f>
        <v>0</v>
      </c>
      <c r="CGC183" s="201" t="b">
        <f>IF(OR(AND('Validation summary'!$B$2="2022-23",CGC182="In-period"),AND('Validation summary'!$B$2="2023-24",CGC182="In-period"),AND('Validation summary'!$B$2="2024-25",CGC182="In-period"),AND('Validation summary'!$B$2="2024-25",CGC182="End of period",CGC190="Revenue")),TRUE,FALSE)</f>
        <v>0</v>
      </c>
      <c r="CGD183" s="201" t="b">
        <f>IF(OR(AND('Validation summary'!$B$2="2022-23",CGD182="In-period"),AND('Validation summary'!$B$2="2023-24",CGD182="In-period"),AND('Validation summary'!$B$2="2024-25",CGD182="In-period"),AND('Validation summary'!$B$2="2024-25",CGD182="End of period",CGD190="Revenue")),TRUE,FALSE)</f>
        <v>0</v>
      </c>
      <c r="CGE183" s="201" t="b">
        <f>IF(OR(AND('Validation summary'!$B$2="2022-23",CGE182="In-period"),AND('Validation summary'!$B$2="2023-24",CGE182="In-period"),AND('Validation summary'!$B$2="2024-25",CGE182="In-period"),AND('Validation summary'!$B$2="2024-25",CGE182="End of period",CGE190="Revenue")),TRUE,FALSE)</f>
        <v>0</v>
      </c>
      <c r="CGF183" s="201" t="b">
        <f>IF(OR(AND('Validation summary'!$B$2="2022-23",CGF182="In-period"),AND('Validation summary'!$B$2="2023-24",CGF182="In-period"),AND('Validation summary'!$B$2="2024-25",CGF182="In-period"),AND('Validation summary'!$B$2="2024-25",CGF182="End of period",CGF190="Revenue")),TRUE,FALSE)</f>
        <v>0</v>
      </c>
      <c r="CGG183" s="201" t="b">
        <f>IF(OR(AND('Validation summary'!$B$2="2022-23",CGG182="In-period"),AND('Validation summary'!$B$2="2023-24",CGG182="In-period"),AND('Validation summary'!$B$2="2024-25",CGG182="In-period"),AND('Validation summary'!$B$2="2024-25",CGG182="End of period",CGG190="Revenue")),TRUE,FALSE)</f>
        <v>0</v>
      </c>
      <c r="CGH183" s="201" t="b">
        <f>IF(OR(AND('Validation summary'!$B$2="2022-23",CGH182="In-period"),AND('Validation summary'!$B$2="2023-24",CGH182="In-period"),AND('Validation summary'!$B$2="2024-25",CGH182="In-period"),AND('Validation summary'!$B$2="2024-25",CGH182="End of period",CGH190="Revenue")),TRUE,FALSE)</f>
        <v>0</v>
      </c>
      <c r="CGI183" s="201" t="b">
        <f>IF(OR(AND('Validation summary'!$B$2="2022-23",CGI182="In-period"),AND('Validation summary'!$B$2="2023-24",CGI182="In-period"),AND('Validation summary'!$B$2="2024-25",CGI182="In-period"),AND('Validation summary'!$B$2="2024-25",CGI182="End of period",CGI190="Revenue")),TRUE,FALSE)</f>
        <v>0</v>
      </c>
      <c r="CGJ183" s="201" t="b">
        <f>IF(OR(AND('Validation summary'!$B$2="2022-23",CGJ182="In-period"),AND('Validation summary'!$B$2="2023-24",CGJ182="In-period"),AND('Validation summary'!$B$2="2024-25",CGJ182="In-period"),AND('Validation summary'!$B$2="2024-25",CGJ182="End of period",CGJ190="Revenue")),TRUE,FALSE)</f>
        <v>0</v>
      </c>
      <c r="CGK183" s="201" t="b">
        <f>IF(OR(AND('Validation summary'!$B$2="2022-23",CGK182="In-period"),AND('Validation summary'!$B$2="2023-24",CGK182="In-period"),AND('Validation summary'!$B$2="2024-25",CGK182="In-period"),AND('Validation summary'!$B$2="2024-25",CGK182="End of period",CGK190="Revenue")),TRUE,FALSE)</f>
        <v>0</v>
      </c>
      <c r="CGL183" s="201" t="b">
        <f>IF(OR(AND('Validation summary'!$B$2="2022-23",CGL182="In-period"),AND('Validation summary'!$B$2="2023-24",CGL182="In-period"),AND('Validation summary'!$B$2="2024-25",CGL182="In-period"),AND('Validation summary'!$B$2="2024-25",CGL182="End of period",CGL190="Revenue")),TRUE,FALSE)</f>
        <v>0</v>
      </c>
      <c r="CGM183" s="201" t="b">
        <f>IF(OR(AND('Validation summary'!$B$2="2022-23",CGM182="In-period"),AND('Validation summary'!$B$2="2023-24",CGM182="In-period"),AND('Validation summary'!$B$2="2024-25",CGM182="In-period"),AND('Validation summary'!$B$2="2024-25",CGM182="End of period",CGM190="Revenue")),TRUE,FALSE)</f>
        <v>0</v>
      </c>
      <c r="CGN183" s="201" t="b">
        <f>IF(OR(AND('Validation summary'!$B$2="2022-23",CGN182="In-period"),AND('Validation summary'!$B$2="2023-24",CGN182="In-period"),AND('Validation summary'!$B$2="2024-25",CGN182="In-period"),AND('Validation summary'!$B$2="2024-25",CGN182="End of period",CGN190="Revenue")),TRUE,FALSE)</f>
        <v>0</v>
      </c>
      <c r="CGO183" s="201" t="b">
        <f>IF(OR(AND('Validation summary'!$B$2="2022-23",CGO182="In-period"),AND('Validation summary'!$B$2="2023-24",CGO182="In-period"),AND('Validation summary'!$B$2="2024-25",CGO182="In-period"),AND('Validation summary'!$B$2="2024-25",CGO182="End of period",CGO190="Revenue")),TRUE,FALSE)</f>
        <v>0</v>
      </c>
      <c r="CGP183" s="201" t="b">
        <f>IF(OR(AND('Validation summary'!$B$2="2022-23",CGP182="In-period"),AND('Validation summary'!$B$2="2023-24",CGP182="In-period"),AND('Validation summary'!$B$2="2024-25",CGP182="In-period"),AND('Validation summary'!$B$2="2024-25",CGP182="End of period",CGP190="Revenue")),TRUE,FALSE)</f>
        <v>0</v>
      </c>
      <c r="CGQ183" s="201" t="b">
        <f>IF(OR(AND('Validation summary'!$B$2="2022-23",CGQ182="In-period"),AND('Validation summary'!$B$2="2023-24",CGQ182="In-period"),AND('Validation summary'!$B$2="2024-25",CGQ182="In-period"),AND('Validation summary'!$B$2="2024-25",CGQ182="End of period",CGQ190="Revenue")),TRUE,FALSE)</f>
        <v>0</v>
      </c>
      <c r="CGR183" s="201" t="b">
        <f>IF(OR(AND('Validation summary'!$B$2="2022-23",CGR182="In-period"),AND('Validation summary'!$B$2="2023-24",CGR182="In-period"),AND('Validation summary'!$B$2="2024-25",CGR182="In-period"),AND('Validation summary'!$B$2="2024-25",CGR182="End of period",CGR190="Revenue")),TRUE,FALSE)</f>
        <v>0</v>
      </c>
      <c r="CGS183" s="201" t="b">
        <f>IF(OR(AND('Validation summary'!$B$2="2022-23",CGS182="In-period"),AND('Validation summary'!$B$2="2023-24",CGS182="In-period"),AND('Validation summary'!$B$2="2024-25",CGS182="In-period"),AND('Validation summary'!$B$2="2024-25",CGS182="End of period",CGS190="Revenue")),TRUE,FALSE)</f>
        <v>0</v>
      </c>
      <c r="CGT183" s="201" t="b">
        <f>IF(OR(AND('Validation summary'!$B$2="2022-23",CGT182="In-period"),AND('Validation summary'!$B$2="2023-24",CGT182="In-period"),AND('Validation summary'!$B$2="2024-25",CGT182="In-period"),AND('Validation summary'!$B$2="2024-25",CGT182="End of period",CGT190="Revenue")),TRUE,FALSE)</f>
        <v>0</v>
      </c>
      <c r="CGU183" s="201" t="b">
        <f>IF(OR(AND('Validation summary'!$B$2="2022-23",CGU182="In-period"),AND('Validation summary'!$B$2="2023-24",CGU182="In-period"),AND('Validation summary'!$B$2="2024-25",CGU182="In-period"),AND('Validation summary'!$B$2="2024-25",CGU182="End of period",CGU190="Revenue")),TRUE,FALSE)</f>
        <v>0</v>
      </c>
      <c r="CGV183" s="201" t="b">
        <f>IF(OR(AND('Validation summary'!$B$2="2022-23",CGV182="In-period"),AND('Validation summary'!$B$2="2023-24",CGV182="In-period"),AND('Validation summary'!$B$2="2024-25",CGV182="In-period"),AND('Validation summary'!$B$2="2024-25",CGV182="End of period",CGV190="Revenue")),TRUE,FALSE)</f>
        <v>0</v>
      </c>
      <c r="CGW183" s="201" t="b">
        <f>IF(OR(AND('Validation summary'!$B$2="2022-23",CGW182="In-period"),AND('Validation summary'!$B$2="2023-24",CGW182="In-period"),AND('Validation summary'!$B$2="2024-25",CGW182="In-period"),AND('Validation summary'!$B$2="2024-25",CGW182="End of period",CGW190="Revenue")),TRUE,FALSE)</f>
        <v>0</v>
      </c>
      <c r="CGX183" s="201" t="b">
        <f>IF(OR(AND('Validation summary'!$B$2="2022-23",CGX182="In-period"),AND('Validation summary'!$B$2="2023-24",CGX182="In-period"),AND('Validation summary'!$B$2="2024-25",CGX182="In-period"),AND('Validation summary'!$B$2="2024-25",CGX182="End of period",CGX190="Revenue")),TRUE,FALSE)</f>
        <v>0</v>
      </c>
      <c r="CGY183" s="201" t="b">
        <f>IF(OR(AND('Validation summary'!$B$2="2022-23",CGY182="In-period"),AND('Validation summary'!$B$2="2023-24",CGY182="In-period"),AND('Validation summary'!$B$2="2024-25",CGY182="In-period"),AND('Validation summary'!$B$2="2024-25",CGY182="End of period",CGY190="Revenue")),TRUE,FALSE)</f>
        <v>0</v>
      </c>
      <c r="CGZ183" s="201" t="b">
        <f>IF(OR(AND('Validation summary'!$B$2="2022-23",CGZ182="In-period"),AND('Validation summary'!$B$2="2023-24",CGZ182="In-period"),AND('Validation summary'!$B$2="2024-25",CGZ182="In-period"),AND('Validation summary'!$B$2="2024-25",CGZ182="End of period",CGZ190="Revenue")),TRUE,FALSE)</f>
        <v>0</v>
      </c>
      <c r="CHA183" s="201" t="b">
        <f>IF(OR(AND('Validation summary'!$B$2="2022-23",CHA182="In-period"),AND('Validation summary'!$B$2="2023-24",CHA182="In-period"),AND('Validation summary'!$B$2="2024-25",CHA182="In-period"),AND('Validation summary'!$B$2="2024-25",CHA182="End of period",CHA190="Revenue")),TRUE,FALSE)</f>
        <v>0</v>
      </c>
      <c r="CHB183" s="201" t="b">
        <f>IF(OR(AND('Validation summary'!$B$2="2022-23",CHB182="In-period"),AND('Validation summary'!$B$2="2023-24",CHB182="In-period"),AND('Validation summary'!$B$2="2024-25",CHB182="In-period"),AND('Validation summary'!$B$2="2024-25",CHB182="End of period",CHB190="Revenue")),TRUE,FALSE)</f>
        <v>0</v>
      </c>
      <c r="CHC183" s="201" t="b">
        <f>IF(OR(AND('Validation summary'!$B$2="2022-23",CHC182="In-period"),AND('Validation summary'!$B$2="2023-24",CHC182="In-period"),AND('Validation summary'!$B$2="2024-25",CHC182="In-period"),AND('Validation summary'!$B$2="2024-25",CHC182="End of period",CHC190="Revenue")),TRUE,FALSE)</f>
        <v>0</v>
      </c>
      <c r="CHD183" s="201" t="b">
        <f>IF(OR(AND('Validation summary'!$B$2="2022-23",CHD182="In-period"),AND('Validation summary'!$B$2="2023-24",CHD182="In-period"),AND('Validation summary'!$B$2="2024-25",CHD182="In-period"),AND('Validation summary'!$B$2="2024-25",CHD182="End of period",CHD190="Revenue")),TRUE,FALSE)</f>
        <v>0</v>
      </c>
      <c r="CHE183" s="201" t="b">
        <f>IF(OR(AND('Validation summary'!$B$2="2022-23",CHE182="In-period"),AND('Validation summary'!$B$2="2023-24",CHE182="In-period"),AND('Validation summary'!$B$2="2024-25",CHE182="In-period"),AND('Validation summary'!$B$2="2024-25",CHE182="End of period",CHE190="Revenue")),TRUE,FALSE)</f>
        <v>0</v>
      </c>
      <c r="CHF183" s="201" t="b">
        <f>IF(OR(AND('Validation summary'!$B$2="2022-23",CHF182="In-period"),AND('Validation summary'!$B$2="2023-24",CHF182="In-period"),AND('Validation summary'!$B$2="2024-25",CHF182="In-period"),AND('Validation summary'!$B$2="2024-25",CHF182="End of period",CHF190="Revenue")),TRUE,FALSE)</f>
        <v>0</v>
      </c>
      <c r="CHG183" s="201" t="b">
        <f>IF(OR(AND('Validation summary'!$B$2="2022-23",CHG182="In-period"),AND('Validation summary'!$B$2="2023-24",CHG182="In-period"),AND('Validation summary'!$B$2="2024-25",CHG182="In-period"),AND('Validation summary'!$B$2="2024-25",CHG182="End of period",CHG190="Revenue")),TRUE,FALSE)</f>
        <v>0</v>
      </c>
      <c r="CHH183" s="201" t="b">
        <f>IF(OR(AND('Validation summary'!$B$2="2022-23",CHH182="In-period"),AND('Validation summary'!$B$2="2023-24",CHH182="In-period"),AND('Validation summary'!$B$2="2024-25",CHH182="In-period"),AND('Validation summary'!$B$2="2024-25",CHH182="End of period",CHH190="Revenue")),TRUE,FALSE)</f>
        <v>0</v>
      </c>
      <c r="CHI183" s="201" t="b">
        <f>IF(OR(AND('Validation summary'!$B$2="2022-23",CHI182="In-period"),AND('Validation summary'!$B$2="2023-24",CHI182="In-period"),AND('Validation summary'!$B$2="2024-25",CHI182="In-period"),AND('Validation summary'!$B$2="2024-25",CHI182="End of period",CHI190="Revenue")),TRUE,FALSE)</f>
        <v>0</v>
      </c>
      <c r="CHJ183" s="201" t="b">
        <f>IF(OR(AND('Validation summary'!$B$2="2022-23",CHJ182="In-period"),AND('Validation summary'!$B$2="2023-24",CHJ182="In-period"),AND('Validation summary'!$B$2="2024-25",CHJ182="In-period"),AND('Validation summary'!$B$2="2024-25",CHJ182="End of period",CHJ190="Revenue")),TRUE,FALSE)</f>
        <v>0</v>
      </c>
      <c r="CHK183" s="201" t="b">
        <f>IF(OR(AND('Validation summary'!$B$2="2022-23",CHK182="In-period"),AND('Validation summary'!$B$2="2023-24",CHK182="In-period"),AND('Validation summary'!$B$2="2024-25",CHK182="In-period"),AND('Validation summary'!$B$2="2024-25",CHK182="End of period",CHK190="Revenue")),TRUE,FALSE)</f>
        <v>0</v>
      </c>
      <c r="CHL183" s="201" t="b">
        <f>IF(OR(AND('Validation summary'!$B$2="2022-23",CHL182="In-period"),AND('Validation summary'!$B$2="2023-24",CHL182="In-period"),AND('Validation summary'!$B$2="2024-25",CHL182="In-period"),AND('Validation summary'!$B$2="2024-25",CHL182="End of period",CHL190="Revenue")),TRUE,FALSE)</f>
        <v>0</v>
      </c>
      <c r="CHM183" s="201" t="b">
        <f>IF(OR(AND('Validation summary'!$B$2="2022-23",CHM182="In-period"),AND('Validation summary'!$B$2="2023-24",CHM182="In-period"),AND('Validation summary'!$B$2="2024-25",CHM182="In-period"),AND('Validation summary'!$B$2="2024-25",CHM182="End of period",CHM190="Revenue")),TRUE,FALSE)</f>
        <v>0</v>
      </c>
      <c r="CHN183" s="201" t="b">
        <f>IF(OR(AND('Validation summary'!$B$2="2022-23",CHN182="In-period"),AND('Validation summary'!$B$2="2023-24",CHN182="In-period"),AND('Validation summary'!$B$2="2024-25",CHN182="In-period"),AND('Validation summary'!$B$2="2024-25",CHN182="End of period",CHN190="Revenue")),TRUE,FALSE)</f>
        <v>0</v>
      </c>
      <c r="CHO183" s="201" t="b">
        <f>IF(OR(AND('Validation summary'!$B$2="2022-23",CHO182="In-period"),AND('Validation summary'!$B$2="2023-24",CHO182="In-period"),AND('Validation summary'!$B$2="2024-25",CHO182="In-period"),AND('Validation summary'!$B$2="2024-25",CHO182="End of period",CHO190="Revenue")),TRUE,FALSE)</f>
        <v>0</v>
      </c>
      <c r="CHP183" s="201" t="b">
        <f>IF(OR(AND('Validation summary'!$B$2="2022-23",CHP182="In-period"),AND('Validation summary'!$B$2="2023-24",CHP182="In-period"),AND('Validation summary'!$B$2="2024-25",CHP182="In-period"),AND('Validation summary'!$B$2="2024-25",CHP182="End of period",CHP190="Revenue")),TRUE,FALSE)</f>
        <v>0</v>
      </c>
      <c r="CHQ183" s="201" t="b">
        <f>IF(OR(AND('Validation summary'!$B$2="2022-23",CHQ182="In-period"),AND('Validation summary'!$B$2="2023-24",CHQ182="In-period"),AND('Validation summary'!$B$2="2024-25",CHQ182="In-period"),AND('Validation summary'!$B$2="2024-25",CHQ182="End of period",CHQ190="Revenue")),TRUE,FALSE)</f>
        <v>0</v>
      </c>
      <c r="CHR183" s="201" t="b">
        <f>IF(OR(AND('Validation summary'!$B$2="2022-23",CHR182="In-period"),AND('Validation summary'!$B$2="2023-24",CHR182="In-period"),AND('Validation summary'!$B$2="2024-25",CHR182="In-period"),AND('Validation summary'!$B$2="2024-25",CHR182="End of period",CHR190="Revenue")),TRUE,FALSE)</f>
        <v>0</v>
      </c>
      <c r="CHS183" s="201" t="b">
        <f>IF(OR(AND('Validation summary'!$B$2="2022-23",CHS182="In-period"),AND('Validation summary'!$B$2="2023-24",CHS182="In-period"),AND('Validation summary'!$B$2="2024-25",CHS182="In-period"),AND('Validation summary'!$B$2="2024-25",CHS182="End of period",CHS190="Revenue")),TRUE,FALSE)</f>
        <v>0</v>
      </c>
      <c r="CHT183" s="201" t="b">
        <f>IF(OR(AND('Validation summary'!$B$2="2022-23",CHT182="In-period"),AND('Validation summary'!$B$2="2023-24",CHT182="In-period"),AND('Validation summary'!$B$2="2024-25",CHT182="In-period"),AND('Validation summary'!$B$2="2024-25",CHT182="End of period",CHT190="Revenue")),TRUE,FALSE)</f>
        <v>0</v>
      </c>
      <c r="CHU183" s="201" t="b">
        <f>IF(OR(AND('Validation summary'!$B$2="2022-23",CHU182="In-period"),AND('Validation summary'!$B$2="2023-24",CHU182="In-period"),AND('Validation summary'!$B$2="2024-25",CHU182="In-period"),AND('Validation summary'!$B$2="2024-25",CHU182="End of period",CHU190="Revenue")),TRUE,FALSE)</f>
        <v>0</v>
      </c>
      <c r="CHV183" s="201" t="b">
        <f>IF(OR(AND('Validation summary'!$B$2="2022-23",CHV182="In-period"),AND('Validation summary'!$B$2="2023-24",CHV182="In-period"),AND('Validation summary'!$B$2="2024-25",CHV182="In-period"),AND('Validation summary'!$B$2="2024-25",CHV182="End of period",CHV190="Revenue")),TRUE,FALSE)</f>
        <v>0</v>
      </c>
      <c r="CHW183" s="201" t="b">
        <f>IF(OR(AND('Validation summary'!$B$2="2022-23",CHW182="In-period"),AND('Validation summary'!$B$2="2023-24",CHW182="In-period"),AND('Validation summary'!$B$2="2024-25",CHW182="In-period"),AND('Validation summary'!$B$2="2024-25",CHW182="End of period",CHW190="Revenue")),TRUE,FALSE)</f>
        <v>0</v>
      </c>
      <c r="CHX183" s="201" t="b">
        <f>IF(OR(AND('Validation summary'!$B$2="2022-23",CHX182="In-period"),AND('Validation summary'!$B$2="2023-24",CHX182="In-period"),AND('Validation summary'!$B$2="2024-25",CHX182="In-period"),AND('Validation summary'!$B$2="2024-25",CHX182="End of period",CHX190="Revenue")),TRUE,FALSE)</f>
        <v>0</v>
      </c>
      <c r="CHY183" s="201" t="b">
        <f>IF(OR(AND('Validation summary'!$B$2="2022-23",CHY182="In-period"),AND('Validation summary'!$B$2="2023-24",CHY182="In-period"),AND('Validation summary'!$B$2="2024-25",CHY182="In-period"),AND('Validation summary'!$B$2="2024-25",CHY182="End of period",CHY190="Revenue")),TRUE,FALSE)</f>
        <v>0</v>
      </c>
      <c r="CHZ183" s="201" t="b">
        <f>IF(OR(AND('Validation summary'!$B$2="2022-23",CHZ182="In-period"),AND('Validation summary'!$B$2="2023-24",CHZ182="In-period"),AND('Validation summary'!$B$2="2024-25",CHZ182="In-period"),AND('Validation summary'!$B$2="2024-25",CHZ182="End of period",CHZ190="Revenue")),TRUE,FALSE)</f>
        <v>0</v>
      </c>
      <c r="CIA183" s="201" t="b">
        <f>IF(OR(AND('Validation summary'!$B$2="2022-23",CIA182="In-period"),AND('Validation summary'!$B$2="2023-24",CIA182="In-period"),AND('Validation summary'!$B$2="2024-25",CIA182="In-period"),AND('Validation summary'!$B$2="2024-25",CIA182="End of period",CIA190="Revenue")),TRUE,FALSE)</f>
        <v>0</v>
      </c>
      <c r="CIB183" s="201" t="b">
        <f>IF(OR(AND('Validation summary'!$B$2="2022-23",CIB182="In-period"),AND('Validation summary'!$B$2="2023-24",CIB182="In-period"),AND('Validation summary'!$B$2="2024-25",CIB182="In-period"),AND('Validation summary'!$B$2="2024-25",CIB182="End of period",CIB190="Revenue")),TRUE,FALSE)</f>
        <v>0</v>
      </c>
      <c r="CIC183" s="201" t="b">
        <f>IF(OR(AND('Validation summary'!$B$2="2022-23",CIC182="In-period"),AND('Validation summary'!$B$2="2023-24",CIC182="In-period"),AND('Validation summary'!$B$2="2024-25",CIC182="In-period"),AND('Validation summary'!$B$2="2024-25",CIC182="End of period",CIC190="Revenue")),TRUE,FALSE)</f>
        <v>0</v>
      </c>
      <c r="CID183" s="201" t="b">
        <f>IF(OR(AND('Validation summary'!$B$2="2022-23",CID182="In-period"),AND('Validation summary'!$B$2="2023-24",CID182="In-period"),AND('Validation summary'!$B$2="2024-25",CID182="In-period"),AND('Validation summary'!$B$2="2024-25",CID182="End of period",CID190="Revenue")),TRUE,FALSE)</f>
        <v>0</v>
      </c>
      <c r="CIE183" s="201" t="b">
        <f>IF(OR(AND('Validation summary'!$B$2="2022-23",CIE182="In-period"),AND('Validation summary'!$B$2="2023-24",CIE182="In-period"),AND('Validation summary'!$B$2="2024-25",CIE182="In-period"),AND('Validation summary'!$B$2="2024-25",CIE182="End of period",CIE190="Revenue")),TRUE,FALSE)</f>
        <v>0</v>
      </c>
      <c r="CIF183" s="201" t="b">
        <f>IF(OR(AND('Validation summary'!$B$2="2022-23",CIF182="In-period"),AND('Validation summary'!$B$2="2023-24",CIF182="In-period"),AND('Validation summary'!$B$2="2024-25",CIF182="In-period"),AND('Validation summary'!$B$2="2024-25",CIF182="End of period",CIF190="Revenue")),TRUE,FALSE)</f>
        <v>0</v>
      </c>
      <c r="CIG183" s="201" t="b">
        <f>IF(OR(AND('Validation summary'!$B$2="2022-23",CIG182="In-period"),AND('Validation summary'!$B$2="2023-24",CIG182="In-period"),AND('Validation summary'!$B$2="2024-25",CIG182="In-period"),AND('Validation summary'!$B$2="2024-25",CIG182="End of period",CIG190="Revenue")),TRUE,FALSE)</f>
        <v>0</v>
      </c>
      <c r="CIH183" s="201" t="b">
        <f>IF(OR(AND('Validation summary'!$B$2="2022-23",CIH182="In-period"),AND('Validation summary'!$B$2="2023-24",CIH182="In-period"),AND('Validation summary'!$B$2="2024-25",CIH182="In-period"),AND('Validation summary'!$B$2="2024-25",CIH182="End of period",CIH190="Revenue")),TRUE,FALSE)</f>
        <v>0</v>
      </c>
      <c r="CII183" s="201" t="b">
        <f>IF(OR(AND('Validation summary'!$B$2="2022-23",CII182="In-period"),AND('Validation summary'!$B$2="2023-24",CII182="In-period"),AND('Validation summary'!$B$2="2024-25",CII182="In-period"),AND('Validation summary'!$B$2="2024-25",CII182="End of period",CII190="Revenue")),TRUE,FALSE)</f>
        <v>0</v>
      </c>
      <c r="CIJ183" s="201" t="b">
        <f>IF(OR(AND('Validation summary'!$B$2="2022-23",CIJ182="In-period"),AND('Validation summary'!$B$2="2023-24",CIJ182="In-period"),AND('Validation summary'!$B$2="2024-25",CIJ182="In-period"),AND('Validation summary'!$B$2="2024-25",CIJ182="End of period",CIJ190="Revenue")),TRUE,FALSE)</f>
        <v>0</v>
      </c>
      <c r="CIK183" s="201" t="b">
        <f>IF(OR(AND('Validation summary'!$B$2="2022-23",CIK182="In-period"),AND('Validation summary'!$B$2="2023-24",CIK182="In-period"),AND('Validation summary'!$B$2="2024-25",CIK182="In-period"),AND('Validation summary'!$B$2="2024-25",CIK182="End of period",CIK190="Revenue")),TRUE,FALSE)</f>
        <v>0</v>
      </c>
      <c r="CIL183" s="201" t="b">
        <f>IF(OR(AND('Validation summary'!$B$2="2022-23",CIL182="In-period"),AND('Validation summary'!$B$2="2023-24",CIL182="In-period"),AND('Validation summary'!$B$2="2024-25",CIL182="In-period"),AND('Validation summary'!$B$2="2024-25",CIL182="End of period",CIL190="Revenue")),TRUE,FALSE)</f>
        <v>0</v>
      </c>
      <c r="CIM183" s="201" t="b">
        <f>IF(OR(AND('Validation summary'!$B$2="2022-23",CIM182="In-period"),AND('Validation summary'!$B$2="2023-24",CIM182="In-period"),AND('Validation summary'!$B$2="2024-25",CIM182="In-period"),AND('Validation summary'!$B$2="2024-25",CIM182="End of period",CIM190="Revenue")),TRUE,FALSE)</f>
        <v>0</v>
      </c>
      <c r="CIN183" s="201" t="b">
        <f>IF(OR(AND('Validation summary'!$B$2="2022-23",CIN182="In-period"),AND('Validation summary'!$B$2="2023-24",CIN182="In-period"),AND('Validation summary'!$B$2="2024-25",CIN182="In-period"),AND('Validation summary'!$B$2="2024-25",CIN182="End of period",CIN190="Revenue")),TRUE,FALSE)</f>
        <v>0</v>
      </c>
      <c r="CIO183" s="201" t="b">
        <f>IF(OR(AND('Validation summary'!$B$2="2022-23",CIO182="In-period"),AND('Validation summary'!$B$2="2023-24",CIO182="In-period"),AND('Validation summary'!$B$2="2024-25",CIO182="In-period"),AND('Validation summary'!$B$2="2024-25",CIO182="End of period",CIO190="Revenue")),TRUE,FALSE)</f>
        <v>0</v>
      </c>
      <c r="CIP183" s="201" t="b">
        <f>IF(OR(AND('Validation summary'!$B$2="2022-23",CIP182="In-period"),AND('Validation summary'!$B$2="2023-24",CIP182="In-period"),AND('Validation summary'!$B$2="2024-25",CIP182="In-period"),AND('Validation summary'!$B$2="2024-25",CIP182="End of period",CIP190="Revenue")),TRUE,FALSE)</f>
        <v>0</v>
      </c>
      <c r="CIQ183" s="201" t="b">
        <f>IF(OR(AND('Validation summary'!$B$2="2022-23",CIQ182="In-period"),AND('Validation summary'!$B$2="2023-24",CIQ182="In-period"),AND('Validation summary'!$B$2="2024-25",CIQ182="In-period"),AND('Validation summary'!$B$2="2024-25",CIQ182="End of period",CIQ190="Revenue")),TRUE,FALSE)</f>
        <v>0</v>
      </c>
      <c r="CIR183" s="201" t="b">
        <f>IF(OR(AND('Validation summary'!$B$2="2022-23",CIR182="In-period"),AND('Validation summary'!$B$2="2023-24",CIR182="In-period"),AND('Validation summary'!$B$2="2024-25",CIR182="In-period"),AND('Validation summary'!$B$2="2024-25",CIR182="End of period",CIR190="Revenue")),TRUE,FALSE)</f>
        <v>0</v>
      </c>
      <c r="CIS183" s="201" t="b">
        <f>IF(OR(AND('Validation summary'!$B$2="2022-23",CIS182="In-period"),AND('Validation summary'!$B$2="2023-24",CIS182="In-period"),AND('Validation summary'!$B$2="2024-25",CIS182="In-period"),AND('Validation summary'!$B$2="2024-25",CIS182="End of period",CIS190="Revenue")),TRUE,FALSE)</f>
        <v>0</v>
      </c>
      <c r="CIT183" s="201" t="b">
        <f>IF(OR(AND('Validation summary'!$B$2="2022-23",CIT182="In-period"),AND('Validation summary'!$B$2="2023-24",CIT182="In-period"),AND('Validation summary'!$B$2="2024-25",CIT182="In-period"),AND('Validation summary'!$B$2="2024-25",CIT182="End of period",CIT190="Revenue")),TRUE,FALSE)</f>
        <v>0</v>
      </c>
      <c r="CIU183" s="201" t="b">
        <f>IF(OR(AND('Validation summary'!$B$2="2022-23",CIU182="In-period"),AND('Validation summary'!$B$2="2023-24",CIU182="In-period"),AND('Validation summary'!$B$2="2024-25",CIU182="In-period"),AND('Validation summary'!$B$2="2024-25",CIU182="End of period",CIU190="Revenue")),TRUE,FALSE)</f>
        <v>0</v>
      </c>
      <c r="CIV183" s="201" t="b">
        <f>IF(OR(AND('Validation summary'!$B$2="2022-23",CIV182="In-period"),AND('Validation summary'!$B$2="2023-24",CIV182="In-period"),AND('Validation summary'!$B$2="2024-25",CIV182="In-period"),AND('Validation summary'!$B$2="2024-25",CIV182="End of period",CIV190="Revenue")),TRUE,FALSE)</f>
        <v>0</v>
      </c>
      <c r="CIW183" s="201" t="b">
        <f>IF(OR(AND('Validation summary'!$B$2="2022-23",CIW182="In-period"),AND('Validation summary'!$B$2="2023-24",CIW182="In-period"),AND('Validation summary'!$B$2="2024-25",CIW182="In-period"),AND('Validation summary'!$B$2="2024-25",CIW182="End of period",CIW190="Revenue")),TRUE,FALSE)</f>
        <v>0</v>
      </c>
      <c r="CIX183" s="201" t="b">
        <f>IF(OR(AND('Validation summary'!$B$2="2022-23",CIX182="In-period"),AND('Validation summary'!$B$2="2023-24",CIX182="In-period"),AND('Validation summary'!$B$2="2024-25",CIX182="In-period"),AND('Validation summary'!$B$2="2024-25",CIX182="End of period",CIX190="Revenue")),TRUE,FALSE)</f>
        <v>0</v>
      </c>
      <c r="CIY183" s="201" t="b">
        <f>IF(OR(AND('Validation summary'!$B$2="2022-23",CIY182="In-period"),AND('Validation summary'!$B$2="2023-24",CIY182="In-period"),AND('Validation summary'!$B$2="2024-25",CIY182="In-period"),AND('Validation summary'!$B$2="2024-25",CIY182="End of period",CIY190="Revenue")),TRUE,FALSE)</f>
        <v>0</v>
      </c>
      <c r="CIZ183" s="201" t="b">
        <f>IF(OR(AND('Validation summary'!$B$2="2022-23",CIZ182="In-period"),AND('Validation summary'!$B$2="2023-24",CIZ182="In-period"),AND('Validation summary'!$B$2="2024-25",CIZ182="In-period"),AND('Validation summary'!$B$2="2024-25",CIZ182="End of period",CIZ190="Revenue")),TRUE,FALSE)</f>
        <v>0</v>
      </c>
      <c r="CJA183" s="201" t="b">
        <f>IF(OR(AND('Validation summary'!$B$2="2022-23",CJA182="In-period"),AND('Validation summary'!$B$2="2023-24",CJA182="In-period"),AND('Validation summary'!$B$2="2024-25",CJA182="In-period"),AND('Validation summary'!$B$2="2024-25",CJA182="End of period",CJA190="Revenue")),TRUE,FALSE)</f>
        <v>0</v>
      </c>
      <c r="CJB183" s="201" t="b">
        <f>IF(OR(AND('Validation summary'!$B$2="2022-23",CJB182="In-period"),AND('Validation summary'!$B$2="2023-24",CJB182="In-period"),AND('Validation summary'!$B$2="2024-25",CJB182="In-period"),AND('Validation summary'!$B$2="2024-25",CJB182="End of period",CJB190="Revenue")),TRUE,FALSE)</f>
        <v>0</v>
      </c>
      <c r="CJC183" s="201" t="b">
        <f>IF(OR(AND('Validation summary'!$B$2="2022-23",CJC182="In-period"),AND('Validation summary'!$B$2="2023-24",CJC182="In-period"),AND('Validation summary'!$B$2="2024-25",CJC182="In-period"),AND('Validation summary'!$B$2="2024-25",CJC182="End of period",CJC190="Revenue")),TRUE,FALSE)</f>
        <v>0</v>
      </c>
      <c r="CJD183" s="201" t="b">
        <f>IF(OR(AND('Validation summary'!$B$2="2022-23",CJD182="In-period"),AND('Validation summary'!$B$2="2023-24",CJD182="In-period"),AND('Validation summary'!$B$2="2024-25",CJD182="In-period"),AND('Validation summary'!$B$2="2024-25",CJD182="End of period",CJD190="Revenue")),TRUE,FALSE)</f>
        <v>0</v>
      </c>
      <c r="CJE183" s="201" t="b">
        <f>IF(OR(AND('Validation summary'!$B$2="2022-23",CJE182="In-period"),AND('Validation summary'!$B$2="2023-24",CJE182="In-period"),AND('Validation summary'!$B$2="2024-25",CJE182="In-period"),AND('Validation summary'!$B$2="2024-25",CJE182="End of period",CJE190="Revenue")),TRUE,FALSE)</f>
        <v>0</v>
      </c>
      <c r="CJF183" s="201" t="b">
        <f>IF(OR(AND('Validation summary'!$B$2="2022-23",CJF182="In-period"),AND('Validation summary'!$B$2="2023-24",CJF182="In-period"),AND('Validation summary'!$B$2="2024-25",CJF182="In-period"),AND('Validation summary'!$B$2="2024-25",CJF182="End of period",CJF190="Revenue")),TRUE,FALSE)</f>
        <v>0</v>
      </c>
      <c r="CJG183" s="201" t="b">
        <f>IF(OR(AND('Validation summary'!$B$2="2022-23",CJG182="In-period"),AND('Validation summary'!$B$2="2023-24",CJG182="In-period"),AND('Validation summary'!$B$2="2024-25",CJG182="In-period"),AND('Validation summary'!$B$2="2024-25",CJG182="End of period",CJG190="Revenue")),TRUE,FALSE)</f>
        <v>0</v>
      </c>
      <c r="CJH183" s="201" t="b">
        <f>IF(OR(AND('Validation summary'!$B$2="2022-23",CJH182="In-period"),AND('Validation summary'!$B$2="2023-24",CJH182="In-period"),AND('Validation summary'!$B$2="2024-25",CJH182="In-period"),AND('Validation summary'!$B$2="2024-25",CJH182="End of period",CJH190="Revenue")),TRUE,FALSE)</f>
        <v>0</v>
      </c>
      <c r="CJI183" s="201" t="b">
        <f>IF(OR(AND('Validation summary'!$B$2="2022-23",CJI182="In-period"),AND('Validation summary'!$B$2="2023-24",CJI182="In-period"),AND('Validation summary'!$B$2="2024-25",CJI182="In-period"),AND('Validation summary'!$B$2="2024-25",CJI182="End of period",CJI190="Revenue")),TRUE,FALSE)</f>
        <v>0</v>
      </c>
      <c r="CJJ183" s="201" t="b">
        <f>IF(OR(AND('Validation summary'!$B$2="2022-23",CJJ182="In-period"),AND('Validation summary'!$B$2="2023-24",CJJ182="In-period"),AND('Validation summary'!$B$2="2024-25",CJJ182="In-period"),AND('Validation summary'!$B$2="2024-25",CJJ182="End of period",CJJ190="Revenue")),TRUE,FALSE)</f>
        <v>0</v>
      </c>
      <c r="CJK183" s="201" t="b">
        <f>IF(OR(AND('Validation summary'!$B$2="2022-23",CJK182="In-period"),AND('Validation summary'!$B$2="2023-24",CJK182="In-period"),AND('Validation summary'!$B$2="2024-25",CJK182="In-period"),AND('Validation summary'!$B$2="2024-25",CJK182="End of period",CJK190="Revenue")),TRUE,FALSE)</f>
        <v>0</v>
      </c>
      <c r="CJL183" s="201" t="b">
        <f>IF(OR(AND('Validation summary'!$B$2="2022-23",CJL182="In-period"),AND('Validation summary'!$B$2="2023-24",CJL182="In-period"),AND('Validation summary'!$B$2="2024-25",CJL182="In-period"),AND('Validation summary'!$B$2="2024-25",CJL182="End of period",CJL190="Revenue")),TRUE,FALSE)</f>
        <v>0</v>
      </c>
      <c r="CJM183" s="201" t="b">
        <f>IF(OR(AND('Validation summary'!$B$2="2022-23",CJM182="In-period"),AND('Validation summary'!$B$2="2023-24",CJM182="In-period"),AND('Validation summary'!$B$2="2024-25",CJM182="In-period"),AND('Validation summary'!$B$2="2024-25",CJM182="End of period",CJM190="Revenue")),TRUE,FALSE)</f>
        <v>0</v>
      </c>
      <c r="CJN183" s="201" t="b">
        <f>IF(OR(AND('Validation summary'!$B$2="2022-23",CJN182="In-period"),AND('Validation summary'!$B$2="2023-24",CJN182="In-period"),AND('Validation summary'!$B$2="2024-25",CJN182="In-period"),AND('Validation summary'!$B$2="2024-25",CJN182="End of period",CJN190="Revenue")),TRUE,FALSE)</f>
        <v>0</v>
      </c>
      <c r="CJO183" s="201" t="b">
        <f>IF(OR(AND('Validation summary'!$B$2="2022-23",CJO182="In-period"),AND('Validation summary'!$B$2="2023-24",CJO182="In-period"),AND('Validation summary'!$B$2="2024-25",CJO182="In-period"),AND('Validation summary'!$B$2="2024-25",CJO182="End of period",CJO190="Revenue")),TRUE,FALSE)</f>
        <v>0</v>
      </c>
      <c r="CJP183" s="201" t="b">
        <f>IF(OR(AND('Validation summary'!$B$2="2022-23",CJP182="In-period"),AND('Validation summary'!$B$2="2023-24",CJP182="In-period"),AND('Validation summary'!$B$2="2024-25",CJP182="In-period"),AND('Validation summary'!$B$2="2024-25",CJP182="End of period",CJP190="Revenue")),TRUE,FALSE)</f>
        <v>0</v>
      </c>
      <c r="CJQ183" s="201" t="b">
        <f>IF(OR(AND('Validation summary'!$B$2="2022-23",CJQ182="In-period"),AND('Validation summary'!$B$2="2023-24",CJQ182="In-period"),AND('Validation summary'!$B$2="2024-25",CJQ182="In-period"),AND('Validation summary'!$B$2="2024-25",CJQ182="End of period",CJQ190="Revenue")),TRUE,FALSE)</f>
        <v>0</v>
      </c>
      <c r="CJR183" s="201" t="b">
        <f>IF(OR(AND('Validation summary'!$B$2="2022-23",CJR182="In-period"),AND('Validation summary'!$B$2="2023-24",CJR182="In-period"),AND('Validation summary'!$B$2="2024-25",CJR182="In-period"),AND('Validation summary'!$B$2="2024-25",CJR182="End of period",CJR190="Revenue")),TRUE,FALSE)</f>
        <v>0</v>
      </c>
      <c r="CJS183" s="201" t="b">
        <f>IF(OR(AND('Validation summary'!$B$2="2022-23",CJS182="In-period"),AND('Validation summary'!$B$2="2023-24",CJS182="In-period"),AND('Validation summary'!$B$2="2024-25",CJS182="In-period"),AND('Validation summary'!$B$2="2024-25",CJS182="End of period",CJS190="Revenue")),TRUE,FALSE)</f>
        <v>0</v>
      </c>
      <c r="CJT183" s="201" t="b">
        <f>IF(OR(AND('Validation summary'!$B$2="2022-23",CJT182="In-period"),AND('Validation summary'!$B$2="2023-24",CJT182="In-period"),AND('Validation summary'!$B$2="2024-25",CJT182="In-period"),AND('Validation summary'!$B$2="2024-25",CJT182="End of period",CJT190="Revenue")),TRUE,FALSE)</f>
        <v>0</v>
      </c>
      <c r="CJU183" s="201" t="b">
        <f>IF(OR(AND('Validation summary'!$B$2="2022-23",CJU182="In-period"),AND('Validation summary'!$B$2="2023-24",CJU182="In-period"),AND('Validation summary'!$B$2="2024-25",CJU182="In-period"),AND('Validation summary'!$B$2="2024-25",CJU182="End of period",CJU190="Revenue")),TRUE,FALSE)</f>
        <v>0</v>
      </c>
      <c r="CJV183" s="201" t="b">
        <f>IF(OR(AND('Validation summary'!$B$2="2022-23",CJV182="In-period"),AND('Validation summary'!$B$2="2023-24",CJV182="In-period"),AND('Validation summary'!$B$2="2024-25",CJV182="In-period"),AND('Validation summary'!$B$2="2024-25",CJV182="End of period",CJV190="Revenue")),TRUE,FALSE)</f>
        <v>0</v>
      </c>
      <c r="CJW183" s="201" t="b">
        <f>IF(OR(AND('Validation summary'!$B$2="2022-23",CJW182="In-period"),AND('Validation summary'!$B$2="2023-24",CJW182="In-period"),AND('Validation summary'!$B$2="2024-25",CJW182="In-period"),AND('Validation summary'!$B$2="2024-25",CJW182="End of period",CJW190="Revenue")),TRUE,FALSE)</f>
        <v>0</v>
      </c>
      <c r="CJX183" s="201" t="b">
        <f>IF(OR(AND('Validation summary'!$B$2="2022-23",CJX182="In-period"),AND('Validation summary'!$B$2="2023-24",CJX182="In-period"),AND('Validation summary'!$B$2="2024-25",CJX182="In-period"),AND('Validation summary'!$B$2="2024-25",CJX182="End of period",CJX190="Revenue")),TRUE,FALSE)</f>
        <v>0</v>
      </c>
      <c r="CJY183" s="201" t="b">
        <f>IF(OR(AND('Validation summary'!$B$2="2022-23",CJY182="In-period"),AND('Validation summary'!$B$2="2023-24",CJY182="In-period"),AND('Validation summary'!$B$2="2024-25",CJY182="In-period"),AND('Validation summary'!$B$2="2024-25",CJY182="End of period",CJY190="Revenue")),TRUE,FALSE)</f>
        <v>0</v>
      </c>
      <c r="CJZ183" s="201" t="b">
        <f>IF(OR(AND('Validation summary'!$B$2="2022-23",CJZ182="In-period"),AND('Validation summary'!$B$2="2023-24",CJZ182="In-period"),AND('Validation summary'!$B$2="2024-25",CJZ182="In-period"),AND('Validation summary'!$B$2="2024-25",CJZ182="End of period",CJZ190="Revenue")),TRUE,FALSE)</f>
        <v>0</v>
      </c>
      <c r="CKA183" s="201" t="b">
        <f>IF(OR(AND('Validation summary'!$B$2="2022-23",CKA182="In-period"),AND('Validation summary'!$B$2="2023-24",CKA182="In-period"),AND('Validation summary'!$B$2="2024-25",CKA182="In-period"),AND('Validation summary'!$B$2="2024-25",CKA182="End of period",CKA190="Revenue")),TRUE,FALSE)</f>
        <v>0</v>
      </c>
      <c r="CKB183" s="201" t="b">
        <f>IF(OR(AND('Validation summary'!$B$2="2022-23",CKB182="In-period"),AND('Validation summary'!$B$2="2023-24",CKB182="In-period"),AND('Validation summary'!$B$2="2024-25",CKB182="In-period"),AND('Validation summary'!$B$2="2024-25",CKB182="End of period",CKB190="Revenue")),TRUE,FALSE)</f>
        <v>0</v>
      </c>
      <c r="CKC183" s="201" t="b">
        <f>IF(OR(AND('Validation summary'!$B$2="2022-23",CKC182="In-period"),AND('Validation summary'!$B$2="2023-24",CKC182="In-period"),AND('Validation summary'!$B$2="2024-25",CKC182="In-period"),AND('Validation summary'!$B$2="2024-25",CKC182="End of period",CKC190="Revenue")),TRUE,FALSE)</f>
        <v>0</v>
      </c>
      <c r="CKD183" s="201" t="b">
        <f>IF(OR(AND('Validation summary'!$B$2="2022-23",CKD182="In-period"),AND('Validation summary'!$B$2="2023-24",CKD182="In-period"),AND('Validation summary'!$B$2="2024-25",CKD182="In-period"),AND('Validation summary'!$B$2="2024-25",CKD182="End of period",CKD190="Revenue")),TRUE,FALSE)</f>
        <v>0</v>
      </c>
      <c r="CKE183" s="201" t="b">
        <f>IF(OR(AND('Validation summary'!$B$2="2022-23",CKE182="In-period"),AND('Validation summary'!$B$2="2023-24",CKE182="In-period"),AND('Validation summary'!$B$2="2024-25",CKE182="In-period"),AND('Validation summary'!$B$2="2024-25",CKE182="End of period",CKE190="Revenue")),TRUE,FALSE)</f>
        <v>0</v>
      </c>
      <c r="CKF183" s="201" t="b">
        <f>IF(OR(AND('Validation summary'!$B$2="2022-23",CKF182="In-period"),AND('Validation summary'!$B$2="2023-24",CKF182="In-period"),AND('Validation summary'!$B$2="2024-25",CKF182="In-period"),AND('Validation summary'!$B$2="2024-25",CKF182="End of period",CKF190="Revenue")),TRUE,FALSE)</f>
        <v>0</v>
      </c>
      <c r="CKG183" s="201" t="b">
        <f>IF(OR(AND('Validation summary'!$B$2="2022-23",CKG182="In-period"),AND('Validation summary'!$B$2="2023-24",CKG182="In-period"),AND('Validation summary'!$B$2="2024-25",CKG182="In-period"),AND('Validation summary'!$B$2="2024-25",CKG182="End of period",CKG190="Revenue")),TRUE,FALSE)</f>
        <v>0</v>
      </c>
      <c r="CKH183" s="201" t="b">
        <f>IF(OR(AND('Validation summary'!$B$2="2022-23",CKH182="In-period"),AND('Validation summary'!$B$2="2023-24",CKH182="In-period"),AND('Validation summary'!$B$2="2024-25",CKH182="In-period"),AND('Validation summary'!$B$2="2024-25",CKH182="End of period",CKH190="Revenue")),TRUE,FALSE)</f>
        <v>0</v>
      </c>
      <c r="CKI183" s="201" t="b">
        <f>IF(OR(AND('Validation summary'!$B$2="2022-23",CKI182="In-period"),AND('Validation summary'!$B$2="2023-24",CKI182="In-period"),AND('Validation summary'!$B$2="2024-25",CKI182="In-period"),AND('Validation summary'!$B$2="2024-25",CKI182="End of period",CKI190="Revenue")),TRUE,FALSE)</f>
        <v>0</v>
      </c>
      <c r="CKJ183" s="201" t="b">
        <f>IF(OR(AND('Validation summary'!$B$2="2022-23",CKJ182="In-period"),AND('Validation summary'!$B$2="2023-24",CKJ182="In-period"),AND('Validation summary'!$B$2="2024-25",CKJ182="In-period"),AND('Validation summary'!$B$2="2024-25",CKJ182="End of period",CKJ190="Revenue")),TRUE,FALSE)</f>
        <v>0</v>
      </c>
      <c r="CKK183" s="201" t="b">
        <f>IF(OR(AND('Validation summary'!$B$2="2022-23",CKK182="In-period"),AND('Validation summary'!$B$2="2023-24",CKK182="In-period"),AND('Validation summary'!$B$2="2024-25",CKK182="In-period"),AND('Validation summary'!$B$2="2024-25",CKK182="End of period",CKK190="Revenue")),TRUE,FALSE)</f>
        <v>0</v>
      </c>
      <c r="CKL183" s="201" t="b">
        <f>IF(OR(AND('Validation summary'!$B$2="2022-23",CKL182="In-period"),AND('Validation summary'!$B$2="2023-24",CKL182="In-period"),AND('Validation summary'!$B$2="2024-25",CKL182="In-period"),AND('Validation summary'!$B$2="2024-25",CKL182="End of period",CKL190="Revenue")),TRUE,FALSE)</f>
        <v>0</v>
      </c>
      <c r="CKM183" s="201" t="b">
        <f>IF(OR(AND('Validation summary'!$B$2="2022-23",CKM182="In-period"),AND('Validation summary'!$B$2="2023-24",CKM182="In-period"),AND('Validation summary'!$B$2="2024-25",CKM182="In-period"),AND('Validation summary'!$B$2="2024-25",CKM182="End of period",CKM190="Revenue")),TRUE,FALSE)</f>
        <v>0</v>
      </c>
      <c r="CKN183" s="201" t="b">
        <f>IF(OR(AND('Validation summary'!$B$2="2022-23",CKN182="In-period"),AND('Validation summary'!$B$2="2023-24",CKN182="In-period"),AND('Validation summary'!$B$2="2024-25",CKN182="In-period"),AND('Validation summary'!$B$2="2024-25",CKN182="End of period",CKN190="Revenue")),TRUE,FALSE)</f>
        <v>0</v>
      </c>
      <c r="CKO183" s="201" t="b">
        <f>IF(OR(AND('Validation summary'!$B$2="2022-23",CKO182="In-period"),AND('Validation summary'!$B$2="2023-24",CKO182="In-period"),AND('Validation summary'!$B$2="2024-25",CKO182="In-period"),AND('Validation summary'!$B$2="2024-25",CKO182="End of period",CKO190="Revenue")),TRUE,FALSE)</f>
        <v>0</v>
      </c>
      <c r="CKP183" s="201" t="b">
        <f>IF(OR(AND('Validation summary'!$B$2="2022-23",CKP182="In-period"),AND('Validation summary'!$B$2="2023-24",CKP182="In-period"),AND('Validation summary'!$B$2="2024-25",CKP182="In-period"),AND('Validation summary'!$B$2="2024-25",CKP182="End of period",CKP190="Revenue")),TRUE,FALSE)</f>
        <v>0</v>
      </c>
      <c r="CKQ183" s="201" t="b">
        <f>IF(OR(AND('Validation summary'!$B$2="2022-23",CKQ182="In-period"),AND('Validation summary'!$B$2="2023-24",CKQ182="In-period"),AND('Validation summary'!$B$2="2024-25",CKQ182="In-period"),AND('Validation summary'!$B$2="2024-25",CKQ182="End of period",CKQ190="Revenue")),TRUE,FALSE)</f>
        <v>0</v>
      </c>
      <c r="CKR183" s="201" t="b">
        <f>IF(OR(AND('Validation summary'!$B$2="2022-23",CKR182="In-period"),AND('Validation summary'!$B$2="2023-24",CKR182="In-period"),AND('Validation summary'!$B$2="2024-25",CKR182="In-period"),AND('Validation summary'!$B$2="2024-25",CKR182="End of period",CKR190="Revenue")),TRUE,FALSE)</f>
        <v>0</v>
      </c>
      <c r="CKS183" s="201" t="b">
        <f>IF(OR(AND('Validation summary'!$B$2="2022-23",CKS182="In-period"),AND('Validation summary'!$B$2="2023-24",CKS182="In-period"),AND('Validation summary'!$B$2="2024-25",CKS182="In-period"),AND('Validation summary'!$B$2="2024-25",CKS182="End of period",CKS190="Revenue")),TRUE,FALSE)</f>
        <v>0</v>
      </c>
      <c r="CKT183" s="201" t="b">
        <f>IF(OR(AND('Validation summary'!$B$2="2022-23",CKT182="In-period"),AND('Validation summary'!$B$2="2023-24",CKT182="In-period"),AND('Validation summary'!$B$2="2024-25",CKT182="In-period"),AND('Validation summary'!$B$2="2024-25",CKT182="End of period",CKT190="Revenue")),TRUE,FALSE)</f>
        <v>0</v>
      </c>
      <c r="CKU183" s="201" t="b">
        <f>IF(OR(AND('Validation summary'!$B$2="2022-23",CKU182="In-period"),AND('Validation summary'!$B$2="2023-24",CKU182="In-period"),AND('Validation summary'!$B$2="2024-25",CKU182="In-period"),AND('Validation summary'!$B$2="2024-25",CKU182="End of period",CKU190="Revenue")),TRUE,FALSE)</f>
        <v>0</v>
      </c>
      <c r="CKV183" s="201" t="b">
        <f>IF(OR(AND('Validation summary'!$B$2="2022-23",CKV182="In-period"),AND('Validation summary'!$B$2="2023-24",CKV182="In-period"),AND('Validation summary'!$B$2="2024-25",CKV182="In-period"),AND('Validation summary'!$B$2="2024-25",CKV182="End of period",CKV190="Revenue")),TRUE,FALSE)</f>
        <v>0</v>
      </c>
      <c r="CKW183" s="201" t="b">
        <f>IF(OR(AND('Validation summary'!$B$2="2022-23",CKW182="In-period"),AND('Validation summary'!$B$2="2023-24",CKW182="In-period"),AND('Validation summary'!$B$2="2024-25",CKW182="In-period"),AND('Validation summary'!$B$2="2024-25",CKW182="End of period",CKW190="Revenue")),TRUE,FALSE)</f>
        <v>0</v>
      </c>
      <c r="CKX183" s="201" t="b">
        <f>IF(OR(AND('Validation summary'!$B$2="2022-23",CKX182="In-period"),AND('Validation summary'!$B$2="2023-24",CKX182="In-period"),AND('Validation summary'!$B$2="2024-25",CKX182="In-period"),AND('Validation summary'!$B$2="2024-25",CKX182="End of period",CKX190="Revenue")),TRUE,FALSE)</f>
        <v>0</v>
      </c>
      <c r="CKY183" s="201" t="b">
        <f>IF(OR(AND('Validation summary'!$B$2="2022-23",CKY182="In-period"),AND('Validation summary'!$B$2="2023-24",CKY182="In-period"),AND('Validation summary'!$B$2="2024-25",CKY182="In-period"),AND('Validation summary'!$B$2="2024-25",CKY182="End of period",CKY190="Revenue")),TRUE,FALSE)</f>
        <v>0</v>
      </c>
      <c r="CKZ183" s="201" t="b">
        <f>IF(OR(AND('Validation summary'!$B$2="2022-23",CKZ182="In-period"),AND('Validation summary'!$B$2="2023-24",CKZ182="In-period"),AND('Validation summary'!$B$2="2024-25",CKZ182="In-period"),AND('Validation summary'!$B$2="2024-25",CKZ182="End of period",CKZ190="Revenue")),TRUE,FALSE)</f>
        <v>0</v>
      </c>
      <c r="CLA183" s="201" t="b">
        <f>IF(OR(AND('Validation summary'!$B$2="2022-23",CLA182="In-period"),AND('Validation summary'!$B$2="2023-24",CLA182="In-period"),AND('Validation summary'!$B$2="2024-25",CLA182="In-period"),AND('Validation summary'!$B$2="2024-25",CLA182="End of period",CLA190="Revenue")),TRUE,FALSE)</f>
        <v>0</v>
      </c>
      <c r="CLB183" s="201" t="b">
        <f>IF(OR(AND('Validation summary'!$B$2="2022-23",CLB182="In-period"),AND('Validation summary'!$B$2="2023-24",CLB182="In-period"),AND('Validation summary'!$B$2="2024-25",CLB182="In-period"),AND('Validation summary'!$B$2="2024-25",CLB182="End of period",CLB190="Revenue")),TRUE,FALSE)</f>
        <v>0</v>
      </c>
      <c r="CLC183" s="201" t="b">
        <f>IF(OR(AND('Validation summary'!$B$2="2022-23",CLC182="In-period"),AND('Validation summary'!$B$2="2023-24",CLC182="In-period"),AND('Validation summary'!$B$2="2024-25",CLC182="In-period"),AND('Validation summary'!$B$2="2024-25",CLC182="End of period",CLC190="Revenue")),TRUE,FALSE)</f>
        <v>0</v>
      </c>
      <c r="CLD183" s="201" t="b">
        <f>IF(OR(AND('Validation summary'!$B$2="2022-23",CLD182="In-period"),AND('Validation summary'!$B$2="2023-24",CLD182="In-period"),AND('Validation summary'!$B$2="2024-25",CLD182="In-period"),AND('Validation summary'!$B$2="2024-25",CLD182="End of period",CLD190="Revenue")),TRUE,FALSE)</f>
        <v>0</v>
      </c>
      <c r="CLE183" s="201" t="b">
        <f>IF(OR(AND('Validation summary'!$B$2="2022-23",CLE182="In-period"),AND('Validation summary'!$B$2="2023-24",CLE182="In-period"),AND('Validation summary'!$B$2="2024-25",CLE182="In-period"),AND('Validation summary'!$B$2="2024-25",CLE182="End of period",CLE190="Revenue")),TRUE,FALSE)</f>
        <v>0</v>
      </c>
      <c r="CLF183" s="201" t="b">
        <f>IF(OR(AND('Validation summary'!$B$2="2022-23",CLF182="In-period"),AND('Validation summary'!$B$2="2023-24",CLF182="In-period"),AND('Validation summary'!$B$2="2024-25",CLF182="In-period"),AND('Validation summary'!$B$2="2024-25",CLF182="End of period",CLF190="Revenue")),TRUE,FALSE)</f>
        <v>0</v>
      </c>
      <c r="CLG183" s="201" t="b">
        <f>IF(OR(AND('Validation summary'!$B$2="2022-23",CLG182="In-period"),AND('Validation summary'!$B$2="2023-24",CLG182="In-period"),AND('Validation summary'!$B$2="2024-25",CLG182="In-period"),AND('Validation summary'!$B$2="2024-25",CLG182="End of period",CLG190="Revenue")),TRUE,FALSE)</f>
        <v>0</v>
      </c>
      <c r="CLH183" s="201" t="b">
        <f>IF(OR(AND('Validation summary'!$B$2="2022-23",CLH182="In-period"),AND('Validation summary'!$B$2="2023-24",CLH182="In-period"),AND('Validation summary'!$B$2="2024-25",CLH182="In-period"),AND('Validation summary'!$B$2="2024-25",CLH182="End of period",CLH190="Revenue")),TRUE,FALSE)</f>
        <v>0</v>
      </c>
      <c r="CLI183" s="201" t="b">
        <f>IF(OR(AND('Validation summary'!$B$2="2022-23",CLI182="In-period"),AND('Validation summary'!$B$2="2023-24",CLI182="In-period"),AND('Validation summary'!$B$2="2024-25",CLI182="In-period"),AND('Validation summary'!$B$2="2024-25",CLI182="End of period",CLI190="Revenue")),TRUE,FALSE)</f>
        <v>0</v>
      </c>
      <c r="CLJ183" s="201" t="b">
        <f>IF(OR(AND('Validation summary'!$B$2="2022-23",CLJ182="In-period"),AND('Validation summary'!$B$2="2023-24",CLJ182="In-period"),AND('Validation summary'!$B$2="2024-25",CLJ182="In-period"),AND('Validation summary'!$B$2="2024-25",CLJ182="End of period",CLJ190="Revenue")),TRUE,FALSE)</f>
        <v>0</v>
      </c>
      <c r="CLK183" s="201" t="b">
        <f>IF(OR(AND('Validation summary'!$B$2="2022-23",CLK182="In-period"),AND('Validation summary'!$B$2="2023-24",CLK182="In-period"),AND('Validation summary'!$B$2="2024-25",CLK182="In-period"),AND('Validation summary'!$B$2="2024-25",CLK182="End of period",CLK190="Revenue")),TRUE,FALSE)</f>
        <v>0</v>
      </c>
      <c r="CLL183" s="201" t="b">
        <f>IF(OR(AND('Validation summary'!$B$2="2022-23",CLL182="In-period"),AND('Validation summary'!$B$2="2023-24",CLL182="In-period"),AND('Validation summary'!$B$2="2024-25",CLL182="In-period"),AND('Validation summary'!$B$2="2024-25",CLL182="End of period",CLL190="Revenue")),TRUE,FALSE)</f>
        <v>0</v>
      </c>
      <c r="CLM183" s="201" t="b">
        <f>IF(OR(AND('Validation summary'!$B$2="2022-23",CLM182="In-period"),AND('Validation summary'!$B$2="2023-24",CLM182="In-period"),AND('Validation summary'!$B$2="2024-25",CLM182="In-period"),AND('Validation summary'!$B$2="2024-25",CLM182="End of period",CLM190="Revenue")),TRUE,FALSE)</f>
        <v>0</v>
      </c>
      <c r="CLN183" s="201" t="b">
        <f>IF(OR(AND('Validation summary'!$B$2="2022-23",CLN182="In-period"),AND('Validation summary'!$B$2="2023-24",CLN182="In-period"),AND('Validation summary'!$B$2="2024-25",CLN182="In-period"),AND('Validation summary'!$B$2="2024-25",CLN182="End of period",CLN190="Revenue")),TRUE,FALSE)</f>
        <v>0</v>
      </c>
      <c r="CLO183" s="201" t="b">
        <f>IF(OR(AND('Validation summary'!$B$2="2022-23",CLO182="In-period"),AND('Validation summary'!$B$2="2023-24",CLO182="In-period"),AND('Validation summary'!$B$2="2024-25",CLO182="In-period"),AND('Validation summary'!$B$2="2024-25",CLO182="End of period",CLO190="Revenue")),TRUE,FALSE)</f>
        <v>0</v>
      </c>
      <c r="CLP183" s="201" t="b">
        <f>IF(OR(AND('Validation summary'!$B$2="2022-23",CLP182="In-period"),AND('Validation summary'!$B$2="2023-24",CLP182="In-period"),AND('Validation summary'!$B$2="2024-25",CLP182="In-period"),AND('Validation summary'!$B$2="2024-25",CLP182="End of period",CLP190="Revenue")),TRUE,FALSE)</f>
        <v>0</v>
      </c>
      <c r="CLQ183" s="201" t="b">
        <f>IF(OR(AND('Validation summary'!$B$2="2022-23",CLQ182="In-period"),AND('Validation summary'!$B$2="2023-24",CLQ182="In-period"),AND('Validation summary'!$B$2="2024-25",CLQ182="In-period"),AND('Validation summary'!$B$2="2024-25",CLQ182="End of period",CLQ190="Revenue")),TRUE,FALSE)</f>
        <v>0</v>
      </c>
      <c r="CLR183" s="201" t="b">
        <f>IF(OR(AND('Validation summary'!$B$2="2022-23",CLR182="In-period"),AND('Validation summary'!$B$2="2023-24",CLR182="In-period"),AND('Validation summary'!$B$2="2024-25",CLR182="In-period"),AND('Validation summary'!$B$2="2024-25",CLR182="End of period",CLR190="Revenue")),TRUE,FALSE)</f>
        <v>0</v>
      </c>
      <c r="CLS183" s="201" t="b">
        <f>IF(OR(AND('Validation summary'!$B$2="2022-23",CLS182="In-period"),AND('Validation summary'!$B$2="2023-24",CLS182="In-period"),AND('Validation summary'!$B$2="2024-25",CLS182="In-period"),AND('Validation summary'!$B$2="2024-25",CLS182="End of period",CLS190="Revenue")),TRUE,FALSE)</f>
        <v>0</v>
      </c>
      <c r="CLT183" s="201" t="b">
        <f>IF(OR(AND('Validation summary'!$B$2="2022-23",CLT182="In-period"),AND('Validation summary'!$B$2="2023-24",CLT182="In-period"),AND('Validation summary'!$B$2="2024-25",CLT182="In-period"),AND('Validation summary'!$B$2="2024-25",CLT182="End of period",CLT190="Revenue")),TRUE,FALSE)</f>
        <v>0</v>
      </c>
      <c r="CLU183" s="201" t="b">
        <f>IF(OR(AND('Validation summary'!$B$2="2022-23",CLU182="In-period"),AND('Validation summary'!$B$2="2023-24",CLU182="In-period"),AND('Validation summary'!$B$2="2024-25",CLU182="In-period"),AND('Validation summary'!$B$2="2024-25",CLU182="End of period",CLU190="Revenue")),TRUE,FALSE)</f>
        <v>0</v>
      </c>
      <c r="CLV183" s="201" t="b">
        <f>IF(OR(AND('Validation summary'!$B$2="2022-23",CLV182="In-period"),AND('Validation summary'!$B$2="2023-24",CLV182="In-period"),AND('Validation summary'!$B$2="2024-25",CLV182="In-period"),AND('Validation summary'!$B$2="2024-25",CLV182="End of period",CLV190="Revenue")),TRUE,FALSE)</f>
        <v>0</v>
      </c>
      <c r="CLW183" s="201" t="b">
        <f>IF(OR(AND('Validation summary'!$B$2="2022-23",CLW182="In-period"),AND('Validation summary'!$B$2="2023-24",CLW182="In-period"),AND('Validation summary'!$B$2="2024-25",CLW182="In-period"),AND('Validation summary'!$B$2="2024-25",CLW182="End of period",CLW190="Revenue")),TRUE,FALSE)</f>
        <v>0</v>
      </c>
      <c r="CLX183" s="201" t="b">
        <f>IF(OR(AND('Validation summary'!$B$2="2022-23",CLX182="In-period"),AND('Validation summary'!$B$2="2023-24",CLX182="In-period"),AND('Validation summary'!$B$2="2024-25",CLX182="In-period"),AND('Validation summary'!$B$2="2024-25",CLX182="End of period",CLX190="Revenue")),TRUE,FALSE)</f>
        <v>0</v>
      </c>
      <c r="CLY183" s="201" t="b">
        <f>IF(OR(AND('Validation summary'!$B$2="2022-23",CLY182="In-period"),AND('Validation summary'!$B$2="2023-24",CLY182="In-period"),AND('Validation summary'!$B$2="2024-25",CLY182="In-period"),AND('Validation summary'!$B$2="2024-25",CLY182="End of period",CLY190="Revenue")),TRUE,FALSE)</f>
        <v>0</v>
      </c>
      <c r="CLZ183" s="201" t="b">
        <f>IF(OR(AND('Validation summary'!$B$2="2022-23",CLZ182="In-period"),AND('Validation summary'!$B$2="2023-24",CLZ182="In-period"),AND('Validation summary'!$B$2="2024-25",CLZ182="In-period"),AND('Validation summary'!$B$2="2024-25",CLZ182="End of period",CLZ190="Revenue")),TRUE,FALSE)</f>
        <v>0</v>
      </c>
      <c r="CMA183" s="201" t="b">
        <f>IF(OR(AND('Validation summary'!$B$2="2022-23",CMA182="In-period"),AND('Validation summary'!$B$2="2023-24",CMA182="In-period"),AND('Validation summary'!$B$2="2024-25",CMA182="In-period"),AND('Validation summary'!$B$2="2024-25",CMA182="End of period",CMA190="Revenue")),TRUE,FALSE)</f>
        <v>0</v>
      </c>
      <c r="CMB183" s="201" t="b">
        <f>IF(OR(AND('Validation summary'!$B$2="2022-23",CMB182="In-period"),AND('Validation summary'!$B$2="2023-24",CMB182="In-period"),AND('Validation summary'!$B$2="2024-25",CMB182="In-period"),AND('Validation summary'!$B$2="2024-25",CMB182="End of period",CMB190="Revenue")),TRUE,FALSE)</f>
        <v>0</v>
      </c>
      <c r="CMC183" s="201" t="b">
        <f>IF(OR(AND('Validation summary'!$B$2="2022-23",CMC182="In-period"),AND('Validation summary'!$B$2="2023-24",CMC182="In-period"),AND('Validation summary'!$B$2="2024-25",CMC182="In-period"),AND('Validation summary'!$B$2="2024-25",CMC182="End of period",CMC190="Revenue")),TRUE,FALSE)</f>
        <v>0</v>
      </c>
      <c r="CMD183" s="201" t="b">
        <f>IF(OR(AND('Validation summary'!$B$2="2022-23",CMD182="In-period"),AND('Validation summary'!$B$2="2023-24",CMD182="In-period"),AND('Validation summary'!$B$2="2024-25",CMD182="In-period"),AND('Validation summary'!$B$2="2024-25",CMD182="End of period",CMD190="Revenue")),TRUE,FALSE)</f>
        <v>0</v>
      </c>
      <c r="CME183" s="201" t="b">
        <f>IF(OR(AND('Validation summary'!$B$2="2022-23",CME182="In-period"),AND('Validation summary'!$B$2="2023-24",CME182="In-period"),AND('Validation summary'!$B$2="2024-25",CME182="In-period"),AND('Validation summary'!$B$2="2024-25",CME182="End of period",CME190="Revenue")),TRUE,FALSE)</f>
        <v>0</v>
      </c>
      <c r="CMF183" s="201" t="b">
        <f>IF(OR(AND('Validation summary'!$B$2="2022-23",CMF182="In-period"),AND('Validation summary'!$B$2="2023-24",CMF182="In-period"),AND('Validation summary'!$B$2="2024-25",CMF182="In-period"),AND('Validation summary'!$B$2="2024-25",CMF182="End of period",CMF190="Revenue")),TRUE,FALSE)</f>
        <v>0</v>
      </c>
      <c r="CMG183" s="201" t="b">
        <f>IF(OR(AND('Validation summary'!$B$2="2022-23",CMG182="In-period"),AND('Validation summary'!$B$2="2023-24",CMG182="In-period"),AND('Validation summary'!$B$2="2024-25",CMG182="In-period"),AND('Validation summary'!$B$2="2024-25",CMG182="End of period",CMG190="Revenue")),TRUE,FALSE)</f>
        <v>0</v>
      </c>
      <c r="CMH183" s="201" t="b">
        <f>IF(OR(AND('Validation summary'!$B$2="2022-23",CMH182="In-period"),AND('Validation summary'!$B$2="2023-24",CMH182="In-period"),AND('Validation summary'!$B$2="2024-25",CMH182="In-period"),AND('Validation summary'!$B$2="2024-25",CMH182="End of period",CMH190="Revenue")),TRUE,FALSE)</f>
        <v>0</v>
      </c>
      <c r="CMI183" s="201" t="b">
        <f>IF(OR(AND('Validation summary'!$B$2="2022-23",CMI182="In-period"),AND('Validation summary'!$B$2="2023-24",CMI182="In-period"),AND('Validation summary'!$B$2="2024-25",CMI182="In-period"),AND('Validation summary'!$B$2="2024-25",CMI182="End of period",CMI190="Revenue")),TRUE,FALSE)</f>
        <v>0</v>
      </c>
      <c r="CMJ183" s="201" t="b">
        <f>IF(OR(AND('Validation summary'!$B$2="2022-23",CMJ182="In-period"),AND('Validation summary'!$B$2="2023-24",CMJ182="In-period"),AND('Validation summary'!$B$2="2024-25",CMJ182="In-period"),AND('Validation summary'!$B$2="2024-25",CMJ182="End of period",CMJ190="Revenue")),TRUE,FALSE)</f>
        <v>0</v>
      </c>
      <c r="CMK183" s="201" t="b">
        <f>IF(OR(AND('Validation summary'!$B$2="2022-23",CMK182="In-period"),AND('Validation summary'!$B$2="2023-24",CMK182="In-period"),AND('Validation summary'!$B$2="2024-25",CMK182="In-period"),AND('Validation summary'!$B$2="2024-25",CMK182="End of period",CMK190="Revenue")),TRUE,FALSE)</f>
        <v>0</v>
      </c>
      <c r="CML183" s="201" t="b">
        <f>IF(OR(AND('Validation summary'!$B$2="2022-23",CML182="In-period"),AND('Validation summary'!$B$2="2023-24",CML182="In-period"),AND('Validation summary'!$B$2="2024-25",CML182="In-period"),AND('Validation summary'!$B$2="2024-25",CML182="End of period",CML190="Revenue")),TRUE,FALSE)</f>
        <v>0</v>
      </c>
      <c r="CMM183" s="201" t="b">
        <f>IF(OR(AND('Validation summary'!$B$2="2022-23",CMM182="In-period"),AND('Validation summary'!$B$2="2023-24",CMM182="In-period"),AND('Validation summary'!$B$2="2024-25",CMM182="In-period"),AND('Validation summary'!$B$2="2024-25",CMM182="End of period",CMM190="Revenue")),TRUE,FALSE)</f>
        <v>0</v>
      </c>
      <c r="CMN183" s="201" t="b">
        <f>IF(OR(AND('Validation summary'!$B$2="2022-23",CMN182="In-period"),AND('Validation summary'!$B$2="2023-24",CMN182="In-period"),AND('Validation summary'!$B$2="2024-25",CMN182="In-period"),AND('Validation summary'!$B$2="2024-25",CMN182="End of period",CMN190="Revenue")),TRUE,FALSE)</f>
        <v>0</v>
      </c>
      <c r="CMO183" s="201" t="b">
        <f>IF(OR(AND('Validation summary'!$B$2="2022-23",CMO182="In-period"),AND('Validation summary'!$B$2="2023-24",CMO182="In-period"),AND('Validation summary'!$B$2="2024-25",CMO182="In-period"),AND('Validation summary'!$B$2="2024-25",CMO182="End of period",CMO190="Revenue")),TRUE,FALSE)</f>
        <v>0</v>
      </c>
      <c r="CMP183" s="201" t="b">
        <f>IF(OR(AND('Validation summary'!$B$2="2022-23",CMP182="In-period"),AND('Validation summary'!$B$2="2023-24",CMP182="In-period"),AND('Validation summary'!$B$2="2024-25",CMP182="In-period"),AND('Validation summary'!$B$2="2024-25",CMP182="End of period",CMP190="Revenue")),TRUE,FALSE)</f>
        <v>0</v>
      </c>
      <c r="CMQ183" s="201" t="b">
        <f>IF(OR(AND('Validation summary'!$B$2="2022-23",CMQ182="In-period"),AND('Validation summary'!$B$2="2023-24",CMQ182="In-period"),AND('Validation summary'!$B$2="2024-25",CMQ182="In-period"),AND('Validation summary'!$B$2="2024-25",CMQ182="End of period",CMQ190="Revenue")),TRUE,FALSE)</f>
        <v>0</v>
      </c>
      <c r="CMR183" s="201" t="b">
        <f>IF(OR(AND('Validation summary'!$B$2="2022-23",CMR182="In-period"),AND('Validation summary'!$B$2="2023-24",CMR182="In-period"),AND('Validation summary'!$B$2="2024-25",CMR182="In-period"),AND('Validation summary'!$B$2="2024-25",CMR182="End of period",CMR190="Revenue")),TRUE,FALSE)</f>
        <v>0</v>
      </c>
      <c r="CMS183" s="201" t="b">
        <f>IF(OR(AND('Validation summary'!$B$2="2022-23",CMS182="In-period"),AND('Validation summary'!$B$2="2023-24",CMS182="In-period"),AND('Validation summary'!$B$2="2024-25",CMS182="In-period"),AND('Validation summary'!$B$2="2024-25",CMS182="End of period",CMS190="Revenue")),TRUE,FALSE)</f>
        <v>0</v>
      </c>
      <c r="CMT183" s="201" t="b">
        <f>IF(OR(AND('Validation summary'!$B$2="2022-23",CMT182="In-period"),AND('Validation summary'!$B$2="2023-24",CMT182="In-period"),AND('Validation summary'!$B$2="2024-25",CMT182="In-period"),AND('Validation summary'!$B$2="2024-25",CMT182="End of period",CMT190="Revenue")),TRUE,FALSE)</f>
        <v>0</v>
      </c>
      <c r="CMU183" s="201" t="b">
        <f>IF(OR(AND('Validation summary'!$B$2="2022-23",CMU182="In-period"),AND('Validation summary'!$B$2="2023-24",CMU182="In-period"),AND('Validation summary'!$B$2="2024-25",CMU182="In-period"),AND('Validation summary'!$B$2="2024-25",CMU182="End of period",CMU190="Revenue")),TRUE,FALSE)</f>
        <v>0</v>
      </c>
      <c r="CMV183" s="201" t="b">
        <f>IF(OR(AND('Validation summary'!$B$2="2022-23",CMV182="In-period"),AND('Validation summary'!$B$2="2023-24",CMV182="In-period"),AND('Validation summary'!$B$2="2024-25",CMV182="In-period"),AND('Validation summary'!$B$2="2024-25",CMV182="End of period",CMV190="Revenue")),TRUE,FALSE)</f>
        <v>0</v>
      </c>
      <c r="CMW183" s="201" t="b">
        <f>IF(OR(AND('Validation summary'!$B$2="2022-23",CMW182="In-period"),AND('Validation summary'!$B$2="2023-24",CMW182="In-period"),AND('Validation summary'!$B$2="2024-25",CMW182="In-period"),AND('Validation summary'!$B$2="2024-25",CMW182="End of period",CMW190="Revenue")),TRUE,FALSE)</f>
        <v>0</v>
      </c>
      <c r="CMX183" s="201" t="b">
        <f>IF(OR(AND('Validation summary'!$B$2="2022-23",CMX182="In-period"),AND('Validation summary'!$B$2="2023-24",CMX182="In-period"),AND('Validation summary'!$B$2="2024-25",CMX182="In-period"),AND('Validation summary'!$B$2="2024-25",CMX182="End of period",CMX190="Revenue")),TRUE,FALSE)</f>
        <v>0</v>
      </c>
      <c r="CMY183" s="201" t="b">
        <f>IF(OR(AND('Validation summary'!$B$2="2022-23",CMY182="In-period"),AND('Validation summary'!$B$2="2023-24",CMY182="In-period"),AND('Validation summary'!$B$2="2024-25",CMY182="In-period"),AND('Validation summary'!$B$2="2024-25",CMY182="End of period",CMY190="Revenue")),TRUE,FALSE)</f>
        <v>0</v>
      </c>
      <c r="CMZ183" s="201" t="b">
        <f>IF(OR(AND('Validation summary'!$B$2="2022-23",CMZ182="In-period"),AND('Validation summary'!$B$2="2023-24",CMZ182="In-period"),AND('Validation summary'!$B$2="2024-25",CMZ182="In-period"),AND('Validation summary'!$B$2="2024-25",CMZ182="End of period",CMZ190="Revenue")),TRUE,FALSE)</f>
        <v>0</v>
      </c>
      <c r="CNA183" s="201" t="b">
        <f>IF(OR(AND('Validation summary'!$B$2="2022-23",CNA182="In-period"),AND('Validation summary'!$B$2="2023-24",CNA182="In-period"),AND('Validation summary'!$B$2="2024-25",CNA182="In-period"),AND('Validation summary'!$B$2="2024-25",CNA182="End of period",CNA190="Revenue")),TRUE,FALSE)</f>
        <v>0</v>
      </c>
      <c r="CNB183" s="201" t="b">
        <f>IF(OR(AND('Validation summary'!$B$2="2022-23",CNB182="In-period"),AND('Validation summary'!$B$2="2023-24",CNB182="In-period"),AND('Validation summary'!$B$2="2024-25",CNB182="In-period"),AND('Validation summary'!$B$2="2024-25",CNB182="End of period",CNB190="Revenue")),TRUE,FALSE)</f>
        <v>0</v>
      </c>
      <c r="CNC183" s="201" t="b">
        <f>IF(OR(AND('Validation summary'!$B$2="2022-23",CNC182="In-period"),AND('Validation summary'!$B$2="2023-24",CNC182="In-period"),AND('Validation summary'!$B$2="2024-25",CNC182="In-period"),AND('Validation summary'!$B$2="2024-25",CNC182="End of period",CNC190="Revenue")),TRUE,FALSE)</f>
        <v>0</v>
      </c>
      <c r="CND183" s="201" t="b">
        <f>IF(OR(AND('Validation summary'!$B$2="2022-23",CND182="In-period"),AND('Validation summary'!$B$2="2023-24",CND182="In-period"),AND('Validation summary'!$B$2="2024-25",CND182="In-period"),AND('Validation summary'!$B$2="2024-25",CND182="End of period",CND190="Revenue")),TRUE,FALSE)</f>
        <v>0</v>
      </c>
      <c r="CNE183" s="201" t="b">
        <f>IF(OR(AND('Validation summary'!$B$2="2022-23",CNE182="In-period"),AND('Validation summary'!$B$2="2023-24",CNE182="In-period"),AND('Validation summary'!$B$2="2024-25",CNE182="In-period"),AND('Validation summary'!$B$2="2024-25",CNE182="End of period",CNE190="Revenue")),TRUE,FALSE)</f>
        <v>0</v>
      </c>
      <c r="CNF183" s="201" t="b">
        <f>IF(OR(AND('Validation summary'!$B$2="2022-23",CNF182="In-period"),AND('Validation summary'!$B$2="2023-24",CNF182="In-period"),AND('Validation summary'!$B$2="2024-25",CNF182="In-period"),AND('Validation summary'!$B$2="2024-25",CNF182="End of period",CNF190="Revenue")),TRUE,FALSE)</f>
        <v>0</v>
      </c>
      <c r="CNG183" s="201" t="b">
        <f>IF(OR(AND('Validation summary'!$B$2="2022-23",CNG182="In-period"),AND('Validation summary'!$B$2="2023-24",CNG182="In-period"),AND('Validation summary'!$B$2="2024-25",CNG182="In-period"),AND('Validation summary'!$B$2="2024-25",CNG182="End of period",CNG190="Revenue")),TRUE,FALSE)</f>
        <v>0</v>
      </c>
      <c r="CNH183" s="201" t="b">
        <f>IF(OR(AND('Validation summary'!$B$2="2022-23",CNH182="In-period"),AND('Validation summary'!$B$2="2023-24",CNH182="In-period"),AND('Validation summary'!$B$2="2024-25",CNH182="In-period"),AND('Validation summary'!$B$2="2024-25",CNH182="End of period",CNH190="Revenue")),TRUE,FALSE)</f>
        <v>0</v>
      </c>
      <c r="CNI183" s="201" t="b">
        <f>IF(OR(AND('Validation summary'!$B$2="2022-23",CNI182="In-period"),AND('Validation summary'!$B$2="2023-24",CNI182="In-period"),AND('Validation summary'!$B$2="2024-25",CNI182="In-period"),AND('Validation summary'!$B$2="2024-25",CNI182="End of period",CNI190="Revenue")),TRUE,FALSE)</f>
        <v>0</v>
      </c>
      <c r="CNJ183" s="201" t="b">
        <f>IF(OR(AND('Validation summary'!$B$2="2022-23",CNJ182="In-period"),AND('Validation summary'!$B$2="2023-24",CNJ182="In-period"),AND('Validation summary'!$B$2="2024-25",CNJ182="In-period"),AND('Validation summary'!$B$2="2024-25",CNJ182="End of period",CNJ190="Revenue")),TRUE,FALSE)</f>
        <v>0</v>
      </c>
      <c r="CNK183" s="201" t="b">
        <f>IF(OR(AND('Validation summary'!$B$2="2022-23",CNK182="In-period"),AND('Validation summary'!$B$2="2023-24",CNK182="In-period"),AND('Validation summary'!$B$2="2024-25",CNK182="In-period"),AND('Validation summary'!$B$2="2024-25",CNK182="End of period",CNK190="Revenue")),TRUE,FALSE)</f>
        <v>0</v>
      </c>
      <c r="CNL183" s="201" t="b">
        <f>IF(OR(AND('Validation summary'!$B$2="2022-23",CNL182="In-period"),AND('Validation summary'!$B$2="2023-24",CNL182="In-period"),AND('Validation summary'!$B$2="2024-25",CNL182="In-period"),AND('Validation summary'!$B$2="2024-25",CNL182="End of period",CNL190="Revenue")),TRUE,FALSE)</f>
        <v>0</v>
      </c>
      <c r="CNM183" s="201" t="b">
        <f>IF(OR(AND('Validation summary'!$B$2="2022-23",CNM182="In-period"),AND('Validation summary'!$B$2="2023-24",CNM182="In-period"),AND('Validation summary'!$B$2="2024-25",CNM182="In-period"),AND('Validation summary'!$B$2="2024-25",CNM182="End of period",CNM190="Revenue")),TRUE,FALSE)</f>
        <v>0</v>
      </c>
      <c r="CNN183" s="201" t="b">
        <f>IF(OR(AND('Validation summary'!$B$2="2022-23",CNN182="In-period"),AND('Validation summary'!$B$2="2023-24",CNN182="In-period"),AND('Validation summary'!$B$2="2024-25",CNN182="In-period"),AND('Validation summary'!$B$2="2024-25",CNN182="End of period",CNN190="Revenue")),TRUE,FALSE)</f>
        <v>0</v>
      </c>
      <c r="CNO183" s="201" t="b">
        <f>IF(OR(AND('Validation summary'!$B$2="2022-23",CNO182="In-period"),AND('Validation summary'!$B$2="2023-24",CNO182="In-period"),AND('Validation summary'!$B$2="2024-25",CNO182="In-period"),AND('Validation summary'!$B$2="2024-25",CNO182="End of period",CNO190="Revenue")),TRUE,FALSE)</f>
        <v>0</v>
      </c>
      <c r="CNP183" s="201" t="b">
        <f>IF(OR(AND('Validation summary'!$B$2="2022-23",CNP182="In-period"),AND('Validation summary'!$B$2="2023-24",CNP182="In-period"),AND('Validation summary'!$B$2="2024-25",CNP182="In-period"),AND('Validation summary'!$B$2="2024-25",CNP182="End of period",CNP190="Revenue")),TRUE,FALSE)</f>
        <v>0</v>
      </c>
      <c r="CNQ183" s="201" t="b">
        <f>IF(OR(AND('Validation summary'!$B$2="2022-23",CNQ182="In-period"),AND('Validation summary'!$B$2="2023-24",CNQ182="In-period"),AND('Validation summary'!$B$2="2024-25",CNQ182="In-period"),AND('Validation summary'!$B$2="2024-25",CNQ182="End of period",CNQ190="Revenue")),TRUE,FALSE)</f>
        <v>0</v>
      </c>
      <c r="CNR183" s="201" t="b">
        <f>IF(OR(AND('Validation summary'!$B$2="2022-23",CNR182="In-period"),AND('Validation summary'!$B$2="2023-24",CNR182="In-period"),AND('Validation summary'!$B$2="2024-25",CNR182="In-period"),AND('Validation summary'!$B$2="2024-25",CNR182="End of period",CNR190="Revenue")),TRUE,FALSE)</f>
        <v>0</v>
      </c>
      <c r="CNS183" s="201" t="b">
        <f>IF(OR(AND('Validation summary'!$B$2="2022-23",CNS182="In-period"),AND('Validation summary'!$B$2="2023-24",CNS182="In-period"),AND('Validation summary'!$B$2="2024-25",CNS182="In-period"),AND('Validation summary'!$B$2="2024-25",CNS182="End of period",CNS190="Revenue")),TRUE,FALSE)</f>
        <v>0</v>
      </c>
      <c r="CNT183" s="201" t="b">
        <f>IF(OR(AND('Validation summary'!$B$2="2022-23",CNT182="In-period"),AND('Validation summary'!$B$2="2023-24",CNT182="In-period"),AND('Validation summary'!$B$2="2024-25",CNT182="In-period"),AND('Validation summary'!$B$2="2024-25",CNT182="End of period",CNT190="Revenue")),TRUE,FALSE)</f>
        <v>0</v>
      </c>
      <c r="CNU183" s="201" t="b">
        <f>IF(OR(AND('Validation summary'!$B$2="2022-23",CNU182="In-period"),AND('Validation summary'!$B$2="2023-24",CNU182="In-period"),AND('Validation summary'!$B$2="2024-25",CNU182="In-period"),AND('Validation summary'!$B$2="2024-25",CNU182="End of period",CNU190="Revenue")),TRUE,FALSE)</f>
        <v>0</v>
      </c>
      <c r="CNV183" s="201" t="b">
        <f>IF(OR(AND('Validation summary'!$B$2="2022-23",CNV182="In-period"),AND('Validation summary'!$B$2="2023-24",CNV182="In-period"),AND('Validation summary'!$B$2="2024-25",CNV182="In-period"),AND('Validation summary'!$B$2="2024-25",CNV182="End of period",CNV190="Revenue")),TRUE,FALSE)</f>
        <v>0</v>
      </c>
      <c r="CNW183" s="201" t="b">
        <f>IF(OR(AND('Validation summary'!$B$2="2022-23",CNW182="In-period"),AND('Validation summary'!$B$2="2023-24",CNW182="In-period"),AND('Validation summary'!$B$2="2024-25",CNW182="In-period"),AND('Validation summary'!$B$2="2024-25",CNW182="End of period",CNW190="Revenue")),TRUE,FALSE)</f>
        <v>0</v>
      </c>
      <c r="CNX183" s="201" t="b">
        <f>IF(OR(AND('Validation summary'!$B$2="2022-23",CNX182="In-period"),AND('Validation summary'!$B$2="2023-24",CNX182="In-period"),AND('Validation summary'!$B$2="2024-25",CNX182="In-period"),AND('Validation summary'!$B$2="2024-25",CNX182="End of period",CNX190="Revenue")),TRUE,FALSE)</f>
        <v>0</v>
      </c>
      <c r="CNY183" s="201" t="b">
        <f>IF(OR(AND('Validation summary'!$B$2="2022-23",CNY182="In-period"),AND('Validation summary'!$B$2="2023-24",CNY182="In-period"),AND('Validation summary'!$B$2="2024-25",CNY182="In-period"),AND('Validation summary'!$B$2="2024-25",CNY182="End of period",CNY190="Revenue")),TRUE,FALSE)</f>
        <v>0</v>
      </c>
      <c r="CNZ183" s="201" t="b">
        <f>IF(OR(AND('Validation summary'!$B$2="2022-23",CNZ182="In-period"),AND('Validation summary'!$B$2="2023-24",CNZ182="In-period"),AND('Validation summary'!$B$2="2024-25",CNZ182="In-period"),AND('Validation summary'!$B$2="2024-25",CNZ182="End of period",CNZ190="Revenue")),TRUE,FALSE)</f>
        <v>0</v>
      </c>
      <c r="COA183" s="201" t="b">
        <f>IF(OR(AND('Validation summary'!$B$2="2022-23",COA182="In-period"),AND('Validation summary'!$B$2="2023-24",COA182="In-period"),AND('Validation summary'!$B$2="2024-25",COA182="In-period"),AND('Validation summary'!$B$2="2024-25",COA182="End of period",COA190="Revenue")),TRUE,FALSE)</f>
        <v>0</v>
      </c>
      <c r="COB183" s="201" t="b">
        <f>IF(OR(AND('Validation summary'!$B$2="2022-23",COB182="In-period"),AND('Validation summary'!$B$2="2023-24",COB182="In-period"),AND('Validation summary'!$B$2="2024-25",COB182="In-period"),AND('Validation summary'!$B$2="2024-25",COB182="End of period",COB190="Revenue")),TRUE,FALSE)</f>
        <v>0</v>
      </c>
      <c r="COC183" s="201" t="b">
        <f>IF(OR(AND('Validation summary'!$B$2="2022-23",COC182="In-period"),AND('Validation summary'!$B$2="2023-24",COC182="In-period"),AND('Validation summary'!$B$2="2024-25",COC182="In-period"),AND('Validation summary'!$B$2="2024-25",COC182="End of period",COC190="Revenue")),TRUE,FALSE)</f>
        <v>0</v>
      </c>
      <c r="COD183" s="201" t="b">
        <f>IF(OR(AND('Validation summary'!$B$2="2022-23",COD182="In-period"),AND('Validation summary'!$B$2="2023-24",COD182="In-period"),AND('Validation summary'!$B$2="2024-25",COD182="In-period"),AND('Validation summary'!$B$2="2024-25",COD182="End of period",COD190="Revenue")),TRUE,FALSE)</f>
        <v>0</v>
      </c>
      <c r="COE183" s="201" t="b">
        <f>IF(OR(AND('Validation summary'!$B$2="2022-23",COE182="In-period"),AND('Validation summary'!$B$2="2023-24",COE182="In-period"),AND('Validation summary'!$B$2="2024-25",COE182="In-period"),AND('Validation summary'!$B$2="2024-25",COE182="End of period",COE190="Revenue")),TRUE,FALSE)</f>
        <v>0</v>
      </c>
      <c r="COF183" s="201" t="b">
        <f>IF(OR(AND('Validation summary'!$B$2="2022-23",COF182="In-period"),AND('Validation summary'!$B$2="2023-24",COF182="In-period"),AND('Validation summary'!$B$2="2024-25",COF182="In-period"),AND('Validation summary'!$B$2="2024-25",COF182="End of period",COF190="Revenue")),TRUE,FALSE)</f>
        <v>0</v>
      </c>
      <c r="COG183" s="201" t="b">
        <f>IF(OR(AND('Validation summary'!$B$2="2022-23",COG182="In-period"),AND('Validation summary'!$B$2="2023-24",COG182="In-period"),AND('Validation summary'!$B$2="2024-25",COG182="In-period"),AND('Validation summary'!$B$2="2024-25",COG182="End of period",COG190="Revenue")),TRUE,FALSE)</f>
        <v>0</v>
      </c>
      <c r="COH183" s="201" t="b">
        <f>IF(OR(AND('Validation summary'!$B$2="2022-23",COH182="In-period"),AND('Validation summary'!$B$2="2023-24",COH182="In-period"),AND('Validation summary'!$B$2="2024-25",COH182="In-period"),AND('Validation summary'!$B$2="2024-25",COH182="End of period",COH190="Revenue")),TRUE,FALSE)</f>
        <v>0</v>
      </c>
      <c r="COI183" s="201" t="b">
        <f>IF(OR(AND('Validation summary'!$B$2="2022-23",COI182="In-period"),AND('Validation summary'!$B$2="2023-24",COI182="In-period"),AND('Validation summary'!$B$2="2024-25",COI182="In-period"),AND('Validation summary'!$B$2="2024-25",COI182="End of period",COI190="Revenue")),TRUE,FALSE)</f>
        <v>0</v>
      </c>
      <c r="COJ183" s="201" t="b">
        <f>IF(OR(AND('Validation summary'!$B$2="2022-23",COJ182="In-period"),AND('Validation summary'!$B$2="2023-24",COJ182="In-period"),AND('Validation summary'!$B$2="2024-25",COJ182="In-period"),AND('Validation summary'!$B$2="2024-25",COJ182="End of period",COJ190="Revenue")),TRUE,FALSE)</f>
        <v>0</v>
      </c>
      <c r="COK183" s="201" t="b">
        <f>IF(OR(AND('Validation summary'!$B$2="2022-23",COK182="In-period"),AND('Validation summary'!$B$2="2023-24",COK182="In-period"),AND('Validation summary'!$B$2="2024-25",COK182="In-period"),AND('Validation summary'!$B$2="2024-25",COK182="End of period",COK190="Revenue")),TRUE,FALSE)</f>
        <v>0</v>
      </c>
      <c r="COL183" s="201" t="b">
        <f>IF(OR(AND('Validation summary'!$B$2="2022-23",COL182="In-period"),AND('Validation summary'!$B$2="2023-24",COL182="In-period"),AND('Validation summary'!$B$2="2024-25",COL182="In-period"),AND('Validation summary'!$B$2="2024-25",COL182="End of period",COL190="Revenue")),TRUE,FALSE)</f>
        <v>0</v>
      </c>
      <c r="COM183" s="201" t="b">
        <f>IF(OR(AND('Validation summary'!$B$2="2022-23",COM182="In-period"),AND('Validation summary'!$B$2="2023-24",COM182="In-period"),AND('Validation summary'!$B$2="2024-25",COM182="In-period"),AND('Validation summary'!$B$2="2024-25",COM182="End of period",COM190="Revenue")),TRUE,FALSE)</f>
        <v>0</v>
      </c>
      <c r="CON183" s="201" t="b">
        <f>IF(OR(AND('Validation summary'!$B$2="2022-23",CON182="In-period"),AND('Validation summary'!$B$2="2023-24",CON182="In-period"),AND('Validation summary'!$B$2="2024-25",CON182="In-period"),AND('Validation summary'!$B$2="2024-25",CON182="End of period",CON190="Revenue")),TRUE,FALSE)</f>
        <v>0</v>
      </c>
      <c r="COO183" s="201" t="b">
        <f>IF(OR(AND('Validation summary'!$B$2="2022-23",COO182="In-period"),AND('Validation summary'!$B$2="2023-24",COO182="In-period"),AND('Validation summary'!$B$2="2024-25",COO182="In-period"),AND('Validation summary'!$B$2="2024-25",COO182="End of period",COO190="Revenue")),TRUE,FALSE)</f>
        <v>0</v>
      </c>
      <c r="COP183" s="201" t="b">
        <f>IF(OR(AND('Validation summary'!$B$2="2022-23",COP182="In-period"),AND('Validation summary'!$B$2="2023-24",COP182="In-period"),AND('Validation summary'!$B$2="2024-25",COP182="In-period"),AND('Validation summary'!$B$2="2024-25",COP182="End of period",COP190="Revenue")),TRUE,FALSE)</f>
        <v>0</v>
      </c>
      <c r="COQ183" s="201" t="b">
        <f>IF(OR(AND('Validation summary'!$B$2="2022-23",COQ182="In-period"),AND('Validation summary'!$B$2="2023-24",COQ182="In-period"),AND('Validation summary'!$B$2="2024-25",COQ182="In-period"),AND('Validation summary'!$B$2="2024-25",COQ182="End of period",COQ190="Revenue")),TRUE,FALSE)</f>
        <v>0</v>
      </c>
      <c r="COR183" s="201" t="b">
        <f>IF(OR(AND('Validation summary'!$B$2="2022-23",COR182="In-period"),AND('Validation summary'!$B$2="2023-24",COR182="In-period"),AND('Validation summary'!$B$2="2024-25",COR182="In-period"),AND('Validation summary'!$B$2="2024-25",COR182="End of period",COR190="Revenue")),TRUE,FALSE)</f>
        <v>0</v>
      </c>
      <c r="COS183" s="201" t="b">
        <f>IF(OR(AND('Validation summary'!$B$2="2022-23",COS182="In-period"),AND('Validation summary'!$B$2="2023-24",COS182="In-period"),AND('Validation summary'!$B$2="2024-25",COS182="In-period"),AND('Validation summary'!$B$2="2024-25",COS182="End of period",COS190="Revenue")),TRUE,FALSE)</f>
        <v>0</v>
      </c>
      <c r="COT183" s="201" t="b">
        <f>IF(OR(AND('Validation summary'!$B$2="2022-23",COT182="In-period"),AND('Validation summary'!$B$2="2023-24",COT182="In-period"),AND('Validation summary'!$B$2="2024-25",COT182="In-period"),AND('Validation summary'!$B$2="2024-25",COT182="End of period",COT190="Revenue")),TRUE,FALSE)</f>
        <v>0</v>
      </c>
      <c r="COU183" s="201" t="b">
        <f>IF(OR(AND('Validation summary'!$B$2="2022-23",COU182="In-period"),AND('Validation summary'!$B$2="2023-24",COU182="In-period"),AND('Validation summary'!$B$2="2024-25",COU182="In-period"),AND('Validation summary'!$B$2="2024-25",COU182="End of period",COU190="Revenue")),TRUE,FALSE)</f>
        <v>0</v>
      </c>
      <c r="COV183" s="201" t="b">
        <f>IF(OR(AND('Validation summary'!$B$2="2022-23",COV182="In-period"),AND('Validation summary'!$B$2="2023-24",COV182="In-period"),AND('Validation summary'!$B$2="2024-25",COV182="In-period"),AND('Validation summary'!$B$2="2024-25",COV182="End of period",COV190="Revenue")),TRUE,FALSE)</f>
        <v>0</v>
      </c>
      <c r="COW183" s="201" t="b">
        <f>IF(OR(AND('Validation summary'!$B$2="2022-23",COW182="In-period"),AND('Validation summary'!$B$2="2023-24",COW182="In-period"),AND('Validation summary'!$B$2="2024-25",COW182="In-period"),AND('Validation summary'!$B$2="2024-25",COW182="End of period",COW190="Revenue")),TRUE,FALSE)</f>
        <v>0</v>
      </c>
      <c r="COX183" s="201" t="b">
        <f>IF(OR(AND('Validation summary'!$B$2="2022-23",COX182="In-period"),AND('Validation summary'!$B$2="2023-24",COX182="In-period"),AND('Validation summary'!$B$2="2024-25",COX182="In-period"),AND('Validation summary'!$B$2="2024-25",COX182="End of period",COX190="Revenue")),TRUE,FALSE)</f>
        <v>0</v>
      </c>
      <c r="COY183" s="201" t="b">
        <f>IF(OR(AND('Validation summary'!$B$2="2022-23",COY182="In-period"),AND('Validation summary'!$B$2="2023-24",COY182="In-period"),AND('Validation summary'!$B$2="2024-25",COY182="In-period"),AND('Validation summary'!$B$2="2024-25",COY182="End of period",COY190="Revenue")),TRUE,FALSE)</f>
        <v>0</v>
      </c>
      <c r="COZ183" s="201" t="b">
        <f>IF(OR(AND('Validation summary'!$B$2="2022-23",COZ182="In-period"),AND('Validation summary'!$B$2="2023-24",COZ182="In-period"),AND('Validation summary'!$B$2="2024-25",COZ182="In-period"),AND('Validation summary'!$B$2="2024-25",COZ182="End of period",COZ190="Revenue")),TRUE,FALSE)</f>
        <v>0</v>
      </c>
      <c r="CPA183" s="201" t="b">
        <f>IF(OR(AND('Validation summary'!$B$2="2022-23",CPA182="In-period"),AND('Validation summary'!$B$2="2023-24",CPA182="In-period"),AND('Validation summary'!$B$2="2024-25",CPA182="In-period"),AND('Validation summary'!$B$2="2024-25",CPA182="End of period",CPA190="Revenue")),TRUE,FALSE)</f>
        <v>0</v>
      </c>
      <c r="CPB183" s="201" t="b">
        <f>IF(OR(AND('Validation summary'!$B$2="2022-23",CPB182="In-period"),AND('Validation summary'!$B$2="2023-24",CPB182="In-period"),AND('Validation summary'!$B$2="2024-25",CPB182="In-period"),AND('Validation summary'!$B$2="2024-25",CPB182="End of period",CPB190="Revenue")),TRUE,FALSE)</f>
        <v>0</v>
      </c>
      <c r="CPC183" s="201" t="b">
        <f>IF(OR(AND('Validation summary'!$B$2="2022-23",CPC182="In-period"),AND('Validation summary'!$B$2="2023-24",CPC182="In-period"),AND('Validation summary'!$B$2="2024-25",CPC182="In-period"),AND('Validation summary'!$B$2="2024-25",CPC182="End of period",CPC190="Revenue")),TRUE,FALSE)</f>
        <v>0</v>
      </c>
      <c r="CPD183" s="201" t="b">
        <f>IF(OR(AND('Validation summary'!$B$2="2022-23",CPD182="In-period"),AND('Validation summary'!$B$2="2023-24",CPD182="In-period"),AND('Validation summary'!$B$2="2024-25",CPD182="In-period"),AND('Validation summary'!$B$2="2024-25",CPD182="End of period",CPD190="Revenue")),TRUE,FALSE)</f>
        <v>0</v>
      </c>
      <c r="CPE183" s="201" t="b">
        <f>IF(OR(AND('Validation summary'!$B$2="2022-23",CPE182="In-period"),AND('Validation summary'!$B$2="2023-24",CPE182="In-period"),AND('Validation summary'!$B$2="2024-25",CPE182="In-period"),AND('Validation summary'!$B$2="2024-25",CPE182="End of period",CPE190="Revenue")),TRUE,FALSE)</f>
        <v>0</v>
      </c>
      <c r="CPF183" s="201" t="b">
        <f>IF(OR(AND('Validation summary'!$B$2="2022-23",CPF182="In-period"),AND('Validation summary'!$B$2="2023-24",CPF182="In-period"),AND('Validation summary'!$B$2="2024-25",CPF182="In-period"),AND('Validation summary'!$B$2="2024-25",CPF182="End of period",CPF190="Revenue")),TRUE,FALSE)</f>
        <v>0</v>
      </c>
      <c r="CPG183" s="201" t="b">
        <f>IF(OR(AND('Validation summary'!$B$2="2022-23",CPG182="In-period"),AND('Validation summary'!$B$2="2023-24",CPG182="In-period"),AND('Validation summary'!$B$2="2024-25",CPG182="In-period"),AND('Validation summary'!$B$2="2024-25",CPG182="End of period",CPG190="Revenue")),TRUE,FALSE)</f>
        <v>0</v>
      </c>
      <c r="CPH183" s="201" t="b">
        <f>IF(OR(AND('Validation summary'!$B$2="2022-23",CPH182="In-period"),AND('Validation summary'!$B$2="2023-24",CPH182="In-period"),AND('Validation summary'!$B$2="2024-25",CPH182="In-period"),AND('Validation summary'!$B$2="2024-25",CPH182="End of period",CPH190="Revenue")),TRUE,FALSE)</f>
        <v>0</v>
      </c>
      <c r="CPI183" s="201" t="b">
        <f>IF(OR(AND('Validation summary'!$B$2="2022-23",CPI182="In-period"),AND('Validation summary'!$B$2="2023-24",CPI182="In-period"),AND('Validation summary'!$B$2="2024-25",CPI182="In-period"),AND('Validation summary'!$B$2="2024-25",CPI182="End of period",CPI190="Revenue")),TRUE,FALSE)</f>
        <v>0</v>
      </c>
      <c r="CPJ183" s="201" t="b">
        <f>IF(OR(AND('Validation summary'!$B$2="2022-23",CPJ182="In-period"),AND('Validation summary'!$B$2="2023-24",CPJ182="In-period"),AND('Validation summary'!$B$2="2024-25",CPJ182="In-period"),AND('Validation summary'!$B$2="2024-25",CPJ182="End of period",CPJ190="Revenue")),TRUE,FALSE)</f>
        <v>0</v>
      </c>
      <c r="CPK183" s="201" t="b">
        <f>IF(OR(AND('Validation summary'!$B$2="2022-23",CPK182="In-period"),AND('Validation summary'!$B$2="2023-24",CPK182="In-period"),AND('Validation summary'!$B$2="2024-25",CPK182="In-period"),AND('Validation summary'!$B$2="2024-25",CPK182="End of period",CPK190="Revenue")),TRUE,FALSE)</f>
        <v>0</v>
      </c>
      <c r="CPL183" s="201" t="b">
        <f>IF(OR(AND('Validation summary'!$B$2="2022-23",CPL182="In-period"),AND('Validation summary'!$B$2="2023-24",CPL182="In-period"),AND('Validation summary'!$B$2="2024-25",CPL182="In-period"),AND('Validation summary'!$B$2="2024-25",CPL182="End of period",CPL190="Revenue")),TRUE,FALSE)</f>
        <v>0</v>
      </c>
      <c r="CPM183" s="201" t="b">
        <f>IF(OR(AND('Validation summary'!$B$2="2022-23",CPM182="In-period"),AND('Validation summary'!$B$2="2023-24",CPM182="In-period"),AND('Validation summary'!$B$2="2024-25",CPM182="In-period"),AND('Validation summary'!$B$2="2024-25",CPM182="End of period",CPM190="Revenue")),TRUE,FALSE)</f>
        <v>0</v>
      </c>
      <c r="CPN183" s="201" t="b">
        <f>IF(OR(AND('Validation summary'!$B$2="2022-23",CPN182="In-period"),AND('Validation summary'!$B$2="2023-24",CPN182="In-period"),AND('Validation summary'!$B$2="2024-25",CPN182="In-period"),AND('Validation summary'!$B$2="2024-25",CPN182="End of period",CPN190="Revenue")),TRUE,FALSE)</f>
        <v>0</v>
      </c>
      <c r="CPO183" s="201" t="b">
        <f>IF(OR(AND('Validation summary'!$B$2="2022-23",CPO182="In-period"),AND('Validation summary'!$B$2="2023-24",CPO182="In-period"),AND('Validation summary'!$B$2="2024-25",CPO182="In-period"),AND('Validation summary'!$B$2="2024-25",CPO182="End of period",CPO190="Revenue")),TRUE,FALSE)</f>
        <v>0</v>
      </c>
      <c r="CPP183" s="201" t="b">
        <f>IF(OR(AND('Validation summary'!$B$2="2022-23",CPP182="In-period"),AND('Validation summary'!$B$2="2023-24",CPP182="In-period"),AND('Validation summary'!$B$2="2024-25",CPP182="In-period"),AND('Validation summary'!$B$2="2024-25",CPP182="End of period",CPP190="Revenue")),TRUE,FALSE)</f>
        <v>0</v>
      </c>
      <c r="CPQ183" s="201" t="b">
        <f>IF(OR(AND('Validation summary'!$B$2="2022-23",CPQ182="In-period"),AND('Validation summary'!$B$2="2023-24",CPQ182="In-period"),AND('Validation summary'!$B$2="2024-25",CPQ182="In-period"),AND('Validation summary'!$B$2="2024-25",CPQ182="End of period",CPQ190="Revenue")),TRUE,FALSE)</f>
        <v>0</v>
      </c>
      <c r="CPR183" s="201" t="b">
        <f>IF(OR(AND('Validation summary'!$B$2="2022-23",CPR182="In-period"),AND('Validation summary'!$B$2="2023-24",CPR182="In-period"),AND('Validation summary'!$B$2="2024-25",CPR182="In-period"),AND('Validation summary'!$B$2="2024-25",CPR182="End of period",CPR190="Revenue")),TRUE,FALSE)</f>
        <v>0</v>
      </c>
      <c r="CPS183" s="201" t="b">
        <f>IF(OR(AND('Validation summary'!$B$2="2022-23",CPS182="In-period"),AND('Validation summary'!$B$2="2023-24",CPS182="In-period"),AND('Validation summary'!$B$2="2024-25",CPS182="In-period"),AND('Validation summary'!$B$2="2024-25",CPS182="End of period",CPS190="Revenue")),TRUE,FALSE)</f>
        <v>0</v>
      </c>
      <c r="CPT183" s="201" t="b">
        <f>IF(OR(AND('Validation summary'!$B$2="2022-23",CPT182="In-period"),AND('Validation summary'!$B$2="2023-24",CPT182="In-period"),AND('Validation summary'!$B$2="2024-25",CPT182="In-period"),AND('Validation summary'!$B$2="2024-25",CPT182="End of period",CPT190="Revenue")),TRUE,FALSE)</f>
        <v>0</v>
      </c>
      <c r="CPU183" s="201" t="b">
        <f>IF(OR(AND('Validation summary'!$B$2="2022-23",CPU182="In-period"),AND('Validation summary'!$B$2="2023-24",CPU182="In-period"),AND('Validation summary'!$B$2="2024-25",CPU182="In-period"),AND('Validation summary'!$B$2="2024-25",CPU182="End of period",CPU190="Revenue")),TRUE,FALSE)</f>
        <v>0</v>
      </c>
      <c r="CPV183" s="201" t="b">
        <f>IF(OR(AND('Validation summary'!$B$2="2022-23",CPV182="In-period"),AND('Validation summary'!$B$2="2023-24",CPV182="In-period"),AND('Validation summary'!$B$2="2024-25",CPV182="In-period"),AND('Validation summary'!$B$2="2024-25",CPV182="End of period",CPV190="Revenue")),TRUE,FALSE)</f>
        <v>0</v>
      </c>
      <c r="CPW183" s="201" t="b">
        <f>IF(OR(AND('Validation summary'!$B$2="2022-23",CPW182="In-period"),AND('Validation summary'!$B$2="2023-24",CPW182="In-period"),AND('Validation summary'!$B$2="2024-25",CPW182="In-period"),AND('Validation summary'!$B$2="2024-25",CPW182="End of period",CPW190="Revenue")),TRUE,FALSE)</f>
        <v>0</v>
      </c>
      <c r="CPX183" s="201" t="b">
        <f>IF(OR(AND('Validation summary'!$B$2="2022-23",CPX182="In-period"),AND('Validation summary'!$B$2="2023-24",CPX182="In-period"),AND('Validation summary'!$B$2="2024-25",CPX182="In-period"),AND('Validation summary'!$B$2="2024-25",CPX182="End of period",CPX190="Revenue")),TRUE,FALSE)</f>
        <v>0</v>
      </c>
      <c r="CPY183" s="201" t="b">
        <f>IF(OR(AND('Validation summary'!$B$2="2022-23",CPY182="In-period"),AND('Validation summary'!$B$2="2023-24",CPY182="In-period"),AND('Validation summary'!$B$2="2024-25",CPY182="In-period"),AND('Validation summary'!$B$2="2024-25",CPY182="End of period",CPY190="Revenue")),TRUE,FALSE)</f>
        <v>0</v>
      </c>
      <c r="CPZ183" s="201" t="b">
        <f>IF(OR(AND('Validation summary'!$B$2="2022-23",CPZ182="In-period"),AND('Validation summary'!$B$2="2023-24",CPZ182="In-period"),AND('Validation summary'!$B$2="2024-25",CPZ182="In-period"),AND('Validation summary'!$B$2="2024-25",CPZ182="End of period",CPZ190="Revenue")),TRUE,FALSE)</f>
        <v>0</v>
      </c>
      <c r="CQA183" s="201" t="b">
        <f>IF(OR(AND('Validation summary'!$B$2="2022-23",CQA182="In-period"),AND('Validation summary'!$B$2="2023-24",CQA182="In-period"),AND('Validation summary'!$B$2="2024-25",CQA182="In-period"),AND('Validation summary'!$B$2="2024-25",CQA182="End of period",CQA190="Revenue")),TRUE,FALSE)</f>
        <v>0</v>
      </c>
      <c r="CQB183" s="201" t="b">
        <f>IF(OR(AND('Validation summary'!$B$2="2022-23",CQB182="In-period"),AND('Validation summary'!$B$2="2023-24",CQB182="In-period"),AND('Validation summary'!$B$2="2024-25",CQB182="In-period"),AND('Validation summary'!$B$2="2024-25",CQB182="End of period",CQB190="Revenue")),TRUE,FALSE)</f>
        <v>0</v>
      </c>
      <c r="CQC183" s="201" t="b">
        <f>IF(OR(AND('Validation summary'!$B$2="2022-23",CQC182="In-period"),AND('Validation summary'!$B$2="2023-24",CQC182="In-period"),AND('Validation summary'!$B$2="2024-25",CQC182="In-period"),AND('Validation summary'!$B$2="2024-25",CQC182="End of period",CQC190="Revenue")),TRUE,FALSE)</f>
        <v>0</v>
      </c>
      <c r="CQD183" s="201" t="b">
        <f>IF(OR(AND('Validation summary'!$B$2="2022-23",CQD182="In-period"),AND('Validation summary'!$B$2="2023-24",CQD182="In-period"),AND('Validation summary'!$B$2="2024-25",CQD182="In-period"),AND('Validation summary'!$B$2="2024-25",CQD182="End of period",CQD190="Revenue")),TRUE,FALSE)</f>
        <v>0</v>
      </c>
      <c r="CQE183" s="201" t="b">
        <f>IF(OR(AND('Validation summary'!$B$2="2022-23",CQE182="In-period"),AND('Validation summary'!$B$2="2023-24",CQE182="In-period"),AND('Validation summary'!$B$2="2024-25",CQE182="In-period"),AND('Validation summary'!$B$2="2024-25",CQE182="End of period",CQE190="Revenue")),TRUE,FALSE)</f>
        <v>0</v>
      </c>
      <c r="CQF183" s="201" t="b">
        <f>IF(OR(AND('Validation summary'!$B$2="2022-23",CQF182="In-period"),AND('Validation summary'!$B$2="2023-24",CQF182="In-period"),AND('Validation summary'!$B$2="2024-25",CQF182="In-period"),AND('Validation summary'!$B$2="2024-25",CQF182="End of period",CQF190="Revenue")),TRUE,FALSE)</f>
        <v>0</v>
      </c>
      <c r="CQG183" s="201" t="b">
        <f>IF(OR(AND('Validation summary'!$B$2="2022-23",CQG182="In-period"),AND('Validation summary'!$B$2="2023-24",CQG182="In-period"),AND('Validation summary'!$B$2="2024-25",CQG182="In-period"),AND('Validation summary'!$B$2="2024-25",CQG182="End of period",CQG190="Revenue")),TRUE,FALSE)</f>
        <v>0</v>
      </c>
      <c r="CQH183" s="201" t="b">
        <f>IF(OR(AND('Validation summary'!$B$2="2022-23",CQH182="In-period"),AND('Validation summary'!$B$2="2023-24",CQH182="In-period"),AND('Validation summary'!$B$2="2024-25",CQH182="In-period"),AND('Validation summary'!$B$2="2024-25",CQH182="End of period",CQH190="Revenue")),TRUE,FALSE)</f>
        <v>0</v>
      </c>
      <c r="CQI183" s="201" t="b">
        <f>IF(OR(AND('Validation summary'!$B$2="2022-23",CQI182="In-period"),AND('Validation summary'!$B$2="2023-24",CQI182="In-period"),AND('Validation summary'!$B$2="2024-25",CQI182="In-period"),AND('Validation summary'!$B$2="2024-25",CQI182="End of period",CQI190="Revenue")),TRUE,FALSE)</f>
        <v>0</v>
      </c>
      <c r="CQJ183" s="201" t="b">
        <f>IF(OR(AND('Validation summary'!$B$2="2022-23",CQJ182="In-period"),AND('Validation summary'!$B$2="2023-24",CQJ182="In-period"),AND('Validation summary'!$B$2="2024-25",CQJ182="In-period"),AND('Validation summary'!$B$2="2024-25",CQJ182="End of period",CQJ190="Revenue")),TRUE,FALSE)</f>
        <v>0</v>
      </c>
      <c r="CQK183" s="201" t="b">
        <f>IF(OR(AND('Validation summary'!$B$2="2022-23",CQK182="In-period"),AND('Validation summary'!$B$2="2023-24",CQK182="In-period"),AND('Validation summary'!$B$2="2024-25",CQK182="In-period"),AND('Validation summary'!$B$2="2024-25",CQK182="End of period",CQK190="Revenue")),TRUE,FALSE)</f>
        <v>0</v>
      </c>
      <c r="CQL183" s="201" t="b">
        <f>IF(OR(AND('Validation summary'!$B$2="2022-23",CQL182="In-period"),AND('Validation summary'!$B$2="2023-24",CQL182="In-period"),AND('Validation summary'!$B$2="2024-25",CQL182="In-period"),AND('Validation summary'!$B$2="2024-25",CQL182="End of period",CQL190="Revenue")),TRUE,FALSE)</f>
        <v>0</v>
      </c>
      <c r="CQM183" s="201" t="b">
        <f>IF(OR(AND('Validation summary'!$B$2="2022-23",CQM182="In-period"),AND('Validation summary'!$B$2="2023-24",CQM182="In-period"),AND('Validation summary'!$B$2="2024-25",CQM182="In-period"),AND('Validation summary'!$B$2="2024-25",CQM182="End of period",CQM190="Revenue")),TRUE,FALSE)</f>
        <v>0</v>
      </c>
      <c r="CQN183" s="201" t="b">
        <f>IF(OR(AND('Validation summary'!$B$2="2022-23",CQN182="In-period"),AND('Validation summary'!$B$2="2023-24",CQN182="In-period"),AND('Validation summary'!$B$2="2024-25",CQN182="In-period"),AND('Validation summary'!$B$2="2024-25",CQN182="End of period",CQN190="Revenue")),TRUE,FALSE)</f>
        <v>0</v>
      </c>
      <c r="CQO183" s="201" t="b">
        <f>IF(OR(AND('Validation summary'!$B$2="2022-23",CQO182="In-period"),AND('Validation summary'!$B$2="2023-24",CQO182="In-period"),AND('Validation summary'!$B$2="2024-25",CQO182="In-period"),AND('Validation summary'!$B$2="2024-25",CQO182="End of period",CQO190="Revenue")),TRUE,FALSE)</f>
        <v>0</v>
      </c>
      <c r="CQP183" s="201" t="b">
        <f>IF(OR(AND('Validation summary'!$B$2="2022-23",CQP182="In-period"),AND('Validation summary'!$B$2="2023-24",CQP182="In-period"),AND('Validation summary'!$B$2="2024-25",CQP182="In-period"),AND('Validation summary'!$B$2="2024-25",CQP182="End of period",CQP190="Revenue")),TRUE,FALSE)</f>
        <v>0</v>
      </c>
      <c r="CQQ183" s="201" t="b">
        <f>IF(OR(AND('Validation summary'!$B$2="2022-23",CQQ182="In-period"),AND('Validation summary'!$B$2="2023-24",CQQ182="In-period"),AND('Validation summary'!$B$2="2024-25",CQQ182="In-period"),AND('Validation summary'!$B$2="2024-25",CQQ182="End of period",CQQ190="Revenue")),TRUE,FALSE)</f>
        <v>0</v>
      </c>
      <c r="CQR183" s="201" t="b">
        <f>IF(OR(AND('Validation summary'!$B$2="2022-23",CQR182="In-period"),AND('Validation summary'!$B$2="2023-24",CQR182="In-period"),AND('Validation summary'!$B$2="2024-25",CQR182="In-period"),AND('Validation summary'!$B$2="2024-25",CQR182="End of period",CQR190="Revenue")),TRUE,FALSE)</f>
        <v>0</v>
      </c>
      <c r="CQS183" s="201" t="b">
        <f>IF(OR(AND('Validation summary'!$B$2="2022-23",CQS182="In-period"),AND('Validation summary'!$B$2="2023-24",CQS182="In-period"),AND('Validation summary'!$B$2="2024-25",CQS182="In-period"),AND('Validation summary'!$B$2="2024-25",CQS182="End of period",CQS190="Revenue")),TRUE,FALSE)</f>
        <v>0</v>
      </c>
      <c r="CQT183" s="201" t="b">
        <f>IF(OR(AND('Validation summary'!$B$2="2022-23",CQT182="In-period"),AND('Validation summary'!$B$2="2023-24",CQT182="In-period"),AND('Validation summary'!$B$2="2024-25",CQT182="In-period"),AND('Validation summary'!$B$2="2024-25",CQT182="End of period",CQT190="Revenue")),TRUE,FALSE)</f>
        <v>0</v>
      </c>
      <c r="CQU183" s="201" t="b">
        <f>IF(OR(AND('Validation summary'!$B$2="2022-23",CQU182="In-period"),AND('Validation summary'!$B$2="2023-24",CQU182="In-period"),AND('Validation summary'!$B$2="2024-25",CQU182="In-period"),AND('Validation summary'!$B$2="2024-25",CQU182="End of period",CQU190="Revenue")),TRUE,FALSE)</f>
        <v>0</v>
      </c>
      <c r="CQV183" s="201" t="b">
        <f>IF(OR(AND('Validation summary'!$B$2="2022-23",CQV182="In-period"),AND('Validation summary'!$B$2="2023-24",CQV182="In-period"),AND('Validation summary'!$B$2="2024-25",CQV182="In-period"),AND('Validation summary'!$B$2="2024-25",CQV182="End of period",CQV190="Revenue")),TRUE,FALSE)</f>
        <v>0</v>
      </c>
      <c r="CQW183" s="201" t="b">
        <f>IF(OR(AND('Validation summary'!$B$2="2022-23",CQW182="In-period"),AND('Validation summary'!$B$2="2023-24",CQW182="In-period"),AND('Validation summary'!$B$2="2024-25",CQW182="In-period"),AND('Validation summary'!$B$2="2024-25",CQW182="End of period",CQW190="Revenue")),TRUE,FALSE)</f>
        <v>0</v>
      </c>
      <c r="CQX183" s="201" t="b">
        <f>IF(OR(AND('Validation summary'!$B$2="2022-23",CQX182="In-period"),AND('Validation summary'!$B$2="2023-24",CQX182="In-period"),AND('Validation summary'!$B$2="2024-25",CQX182="In-period"),AND('Validation summary'!$B$2="2024-25",CQX182="End of period",CQX190="Revenue")),TRUE,FALSE)</f>
        <v>0</v>
      </c>
      <c r="CQY183" s="201" t="b">
        <f>IF(OR(AND('Validation summary'!$B$2="2022-23",CQY182="In-period"),AND('Validation summary'!$B$2="2023-24",CQY182="In-period"),AND('Validation summary'!$B$2="2024-25",CQY182="In-period"),AND('Validation summary'!$B$2="2024-25",CQY182="End of period",CQY190="Revenue")),TRUE,FALSE)</f>
        <v>0</v>
      </c>
      <c r="CQZ183" s="201" t="b">
        <f>IF(OR(AND('Validation summary'!$B$2="2022-23",CQZ182="In-period"),AND('Validation summary'!$B$2="2023-24",CQZ182="In-period"),AND('Validation summary'!$B$2="2024-25",CQZ182="In-period"),AND('Validation summary'!$B$2="2024-25",CQZ182="End of period",CQZ190="Revenue")),TRUE,FALSE)</f>
        <v>0</v>
      </c>
      <c r="CRA183" s="201" t="b">
        <f>IF(OR(AND('Validation summary'!$B$2="2022-23",CRA182="In-period"),AND('Validation summary'!$B$2="2023-24",CRA182="In-period"),AND('Validation summary'!$B$2="2024-25",CRA182="In-period"),AND('Validation summary'!$B$2="2024-25",CRA182="End of period",CRA190="Revenue")),TRUE,FALSE)</f>
        <v>0</v>
      </c>
      <c r="CRB183" s="201" t="b">
        <f>IF(OR(AND('Validation summary'!$B$2="2022-23",CRB182="In-period"),AND('Validation summary'!$B$2="2023-24",CRB182="In-period"),AND('Validation summary'!$B$2="2024-25",CRB182="In-period"),AND('Validation summary'!$B$2="2024-25",CRB182="End of period",CRB190="Revenue")),TRUE,FALSE)</f>
        <v>0</v>
      </c>
      <c r="CRC183" s="201" t="b">
        <f>IF(OR(AND('Validation summary'!$B$2="2022-23",CRC182="In-period"),AND('Validation summary'!$B$2="2023-24",CRC182="In-period"),AND('Validation summary'!$B$2="2024-25",CRC182="In-period"),AND('Validation summary'!$B$2="2024-25",CRC182="End of period",CRC190="Revenue")),TRUE,FALSE)</f>
        <v>0</v>
      </c>
      <c r="CRD183" s="201" t="b">
        <f>IF(OR(AND('Validation summary'!$B$2="2022-23",CRD182="In-period"),AND('Validation summary'!$B$2="2023-24",CRD182="In-period"),AND('Validation summary'!$B$2="2024-25",CRD182="In-period"),AND('Validation summary'!$B$2="2024-25",CRD182="End of period",CRD190="Revenue")),TRUE,FALSE)</f>
        <v>0</v>
      </c>
      <c r="CRE183" s="201" t="b">
        <f>IF(OR(AND('Validation summary'!$B$2="2022-23",CRE182="In-period"),AND('Validation summary'!$B$2="2023-24",CRE182="In-period"),AND('Validation summary'!$B$2="2024-25",CRE182="In-period"),AND('Validation summary'!$B$2="2024-25",CRE182="End of period",CRE190="Revenue")),TRUE,FALSE)</f>
        <v>0</v>
      </c>
      <c r="CRF183" s="201" t="b">
        <f>IF(OR(AND('Validation summary'!$B$2="2022-23",CRF182="In-period"),AND('Validation summary'!$B$2="2023-24",CRF182="In-period"),AND('Validation summary'!$B$2="2024-25",CRF182="In-period"),AND('Validation summary'!$B$2="2024-25",CRF182="End of period",CRF190="Revenue")),TRUE,FALSE)</f>
        <v>0</v>
      </c>
      <c r="CRG183" s="201" t="b">
        <f>IF(OR(AND('Validation summary'!$B$2="2022-23",CRG182="In-period"),AND('Validation summary'!$B$2="2023-24",CRG182="In-period"),AND('Validation summary'!$B$2="2024-25",CRG182="In-period"),AND('Validation summary'!$B$2="2024-25",CRG182="End of period",CRG190="Revenue")),TRUE,FALSE)</f>
        <v>0</v>
      </c>
      <c r="CRH183" s="201" t="b">
        <f>IF(OR(AND('Validation summary'!$B$2="2022-23",CRH182="In-period"),AND('Validation summary'!$B$2="2023-24",CRH182="In-period"),AND('Validation summary'!$B$2="2024-25",CRH182="In-period"),AND('Validation summary'!$B$2="2024-25",CRH182="End of period",CRH190="Revenue")),TRUE,FALSE)</f>
        <v>0</v>
      </c>
      <c r="CRI183" s="201" t="b">
        <f>IF(OR(AND('Validation summary'!$B$2="2022-23",CRI182="In-period"),AND('Validation summary'!$B$2="2023-24",CRI182="In-period"),AND('Validation summary'!$B$2="2024-25",CRI182="In-period"),AND('Validation summary'!$B$2="2024-25",CRI182="End of period",CRI190="Revenue")),TRUE,FALSE)</f>
        <v>0</v>
      </c>
      <c r="CRJ183" s="201" t="b">
        <f>IF(OR(AND('Validation summary'!$B$2="2022-23",CRJ182="In-period"),AND('Validation summary'!$B$2="2023-24",CRJ182="In-period"),AND('Validation summary'!$B$2="2024-25",CRJ182="In-period"),AND('Validation summary'!$B$2="2024-25",CRJ182="End of period",CRJ190="Revenue")),TRUE,FALSE)</f>
        <v>0</v>
      </c>
      <c r="CRK183" s="201" t="b">
        <f>IF(OR(AND('Validation summary'!$B$2="2022-23",CRK182="In-period"),AND('Validation summary'!$B$2="2023-24",CRK182="In-period"),AND('Validation summary'!$B$2="2024-25",CRK182="In-period"),AND('Validation summary'!$B$2="2024-25",CRK182="End of period",CRK190="Revenue")),TRUE,FALSE)</f>
        <v>0</v>
      </c>
      <c r="CRL183" s="201" t="b">
        <f>IF(OR(AND('Validation summary'!$B$2="2022-23",CRL182="In-period"),AND('Validation summary'!$B$2="2023-24",CRL182="In-period"),AND('Validation summary'!$B$2="2024-25",CRL182="In-period"),AND('Validation summary'!$B$2="2024-25",CRL182="End of period",CRL190="Revenue")),TRUE,FALSE)</f>
        <v>0</v>
      </c>
      <c r="CRM183" s="201" t="b">
        <f>IF(OR(AND('Validation summary'!$B$2="2022-23",CRM182="In-period"),AND('Validation summary'!$B$2="2023-24",CRM182="In-period"),AND('Validation summary'!$B$2="2024-25",CRM182="In-period"),AND('Validation summary'!$B$2="2024-25",CRM182="End of period",CRM190="Revenue")),TRUE,FALSE)</f>
        <v>0</v>
      </c>
      <c r="CRN183" s="201" t="b">
        <f>IF(OR(AND('Validation summary'!$B$2="2022-23",CRN182="In-period"),AND('Validation summary'!$B$2="2023-24",CRN182="In-period"),AND('Validation summary'!$B$2="2024-25",CRN182="In-period"),AND('Validation summary'!$B$2="2024-25",CRN182="End of period",CRN190="Revenue")),TRUE,FALSE)</f>
        <v>0</v>
      </c>
      <c r="CRO183" s="201" t="b">
        <f>IF(OR(AND('Validation summary'!$B$2="2022-23",CRO182="In-period"),AND('Validation summary'!$B$2="2023-24",CRO182="In-period"),AND('Validation summary'!$B$2="2024-25",CRO182="In-period"),AND('Validation summary'!$B$2="2024-25",CRO182="End of period",CRO190="Revenue")),TRUE,FALSE)</f>
        <v>0</v>
      </c>
      <c r="CRP183" s="201" t="b">
        <f>IF(OR(AND('Validation summary'!$B$2="2022-23",CRP182="In-period"),AND('Validation summary'!$B$2="2023-24",CRP182="In-period"),AND('Validation summary'!$B$2="2024-25",CRP182="In-period"),AND('Validation summary'!$B$2="2024-25",CRP182="End of period",CRP190="Revenue")),TRUE,FALSE)</f>
        <v>0</v>
      </c>
      <c r="CRQ183" s="201" t="b">
        <f>IF(OR(AND('Validation summary'!$B$2="2022-23",CRQ182="In-period"),AND('Validation summary'!$B$2="2023-24",CRQ182="In-period"),AND('Validation summary'!$B$2="2024-25",CRQ182="In-period"),AND('Validation summary'!$B$2="2024-25",CRQ182="End of period",CRQ190="Revenue")),TRUE,FALSE)</f>
        <v>0</v>
      </c>
      <c r="CRR183" s="201" t="b">
        <f>IF(OR(AND('Validation summary'!$B$2="2022-23",CRR182="In-period"),AND('Validation summary'!$B$2="2023-24",CRR182="In-period"),AND('Validation summary'!$B$2="2024-25",CRR182="In-period"),AND('Validation summary'!$B$2="2024-25",CRR182="End of period",CRR190="Revenue")),TRUE,FALSE)</f>
        <v>0</v>
      </c>
      <c r="CRS183" s="201" t="b">
        <f>IF(OR(AND('Validation summary'!$B$2="2022-23",CRS182="In-period"),AND('Validation summary'!$B$2="2023-24",CRS182="In-period"),AND('Validation summary'!$B$2="2024-25",CRS182="In-period"),AND('Validation summary'!$B$2="2024-25",CRS182="End of period",CRS190="Revenue")),TRUE,FALSE)</f>
        <v>0</v>
      </c>
      <c r="CRT183" s="201" t="b">
        <f>IF(OR(AND('Validation summary'!$B$2="2022-23",CRT182="In-period"),AND('Validation summary'!$B$2="2023-24",CRT182="In-period"),AND('Validation summary'!$B$2="2024-25",CRT182="In-period"),AND('Validation summary'!$B$2="2024-25",CRT182="End of period",CRT190="Revenue")),TRUE,FALSE)</f>
        <v>0</v>
      </c>
      <c r="CRU183" s="201" t="b">
        <f>IF(OR(AND('Validation summary'!$B$2="2022-23",CRU182="In-period"),AND('Validation summary'!$B$2="2023-24",CRU182="In-period"),AND('Validation summary'!$B$2="2024-25",CRU182="In-period"),AND('Validation summary'!$B$2="2024-25",CRU182="End of period",CRU190="Revenue")),TRUE,FALSE)</f>
        <v>0</v>
      </c>
      <c r="CRV183" s="201" t="b">
        <f>IF(OR(AND('Validation summary'!$B$2="2022-23",CRV182="In-period"),AND('Validation summary'!$B$2="2023-24",CRV182="In-period"),AND('Validation summary'!$B$2="2024-25",CRV182="In-period"),AND('Validation summary'!$B$2="2024-25",CRV182="End of period",CRV190="Revenue")),TRUE,FALSE)</f>
        <v>0</v>
      </c>
      <c r="CRW183" s="201" t="b">
        <f>IF(OR(AND('Validation summary'!$B$2="2022-23",CRW182="In-period"),AND('Validation summary'!$B$2="2023-24",CRW182="In-period"),AND('Validation summary'!$B$2="2024-25",CRW182="In-period"),AND('Validation summary'!$B$2="2024-25",CRW182="End of period",CRW190="Revenue")),TRUE,FALSE)</f>
        <v>0</v>
      </c>
      <c r="CRX183" s="201" t="b">
        <f>IF(OR(AND('Validation summary'!$B$2="2022-23",CRX182="In-period"),AND('Validation summary'!$B$2="2023-24",CRX182="In-period"),AND('Validation summary'!$B$2="2024-25",CRX182="In-period"),AND('Validation summary'!$B$2="2024-25",CRX182="End of period",CRX190="Revenue")),TRUE,FALSE)</f>
        <v>0</v>
      </c>
      <c r="CRY183" s="201" t="b">
        <f>IF(OR(AND('Validation summary'!$B$2="2022-23",CRY182="In-period"),AND('Validation summary'!$B$2="2023-24",CRY182="In-period"),AND('Validation summary'!$B$2="2024-25",CRY182="In-period"),AND('Validation summary'!$B$2="2024-25",CRY182="End of period",CRY190="Revenue")),TRUE,FALSE)</f>
        <v>0</v>
      </c>
      <c r="CRZ183" s="201" t="b">
        <f>IF(OR(AND('Validation summary'!$B$2="2022-23",CRZ182="In-period"),AND('Validation summary'!$B$2="2023-24",CRZ182="In-period"),AND('Validation summary'!$B$2="2024-25",CRZ182="In-period"),AND('Validation summary'!$B$2="2024-25",CRZ182="End of period",CRZ190="Revenue")),TRUE,FALSE)</f>
        <v>0</v>
      </c>
      <c r="CSA183" s="201" t="b">
        <f>IF(OR(AND('Validation summary'!$B$2="2022-23",CSA182="In-period"),AND('Validation summary'!$B$2="2023-24",CSA182="In-period"),AND('Validation summary'!$B$2="2024-25",CSA182="In-period"),AND('Validation summary'!$B$2="2024-25",CSA182="End of period",CSA190="Revenue")),TRUE,FALSE)</f>
        <v>0</v>
      </c>
      <c r="CSB183" s="201" t="b">
        <f>IF(OR(AND('Validation summary'!$B$2="2022-23",CSB182="In-period"),AND('Validation summary'!$B$2="2023-24",CSB182="In-period"),AND('Validation summary'!$B$2="2024-25",CSB182="In-period"),AND('Validation summary'!$B$2="2024-25",CSB182="End of period",CSB190="Revenue")),TRUE,FALSE)</f>
        <v>0</v>
      </c>
      <c r="CSC183" s="201" t="b">
        <f>IF(OR(AND('Validation summary'!$B$2="2022-23",CSC182="In-period"),AND('Validation summary'!$B$2="2023-24",CSC182="In-period"),AND('Validation summary'!$B$2="2024-25",CSC182="In-period"),AND('Validation summary'!$B$2="2024-25",CSC182="End of period",CSC190="Revenue")),TRUE,FALSE)</f>
        <v>0</v>
      </c>
      <c r="CSD183" s="201" t="b">
        <f>IF(OR(AND('Validation summary'!$B$2="2022-23",CSD182="In-period"),AND('Validation summary'!$B$2="2023-24",CSD182="In-period"),AND('Validation summary'!$B$2="2024-25",CSD182="In-period"),AND('Validation summary'!$B$2="2024-25",CSD182="End of period",CSD190="Revenue")),TRUE,FALSE)</f>
        <v>0</v>
      </c>
      <c r="CSE183" s="201" t="b">
        <f>IF(OR(AND('Validation summary'!$B$2="2022-23",CSE182="In-period"),AND('Validation summary'!$B$2="2023-24",CSE182="In-period"),AND('Validation summary'!$B$2="2024-25",CSE182="In-period"),AND('Validation summary'!$B$2="2024-25",CSE182="End of period",CSE190="Revenue")),TRUE,FALSE)</f>
        <v>0</v>
      </c>
      <c r="CSF183" s="201" t="b">
        <f>IF(OR(AND('Validation summary'!$B$2="2022-23",CSF182="In-period"),AND('Validation summary'!$B$2="2023-24",CSF182="In-period"),AND('Validation summary'!$B$2="2024-25",CSF182="In-period"),AND('Validation summary'!$B$2="2024-25",CSF182="End of period",CSF190="Revenue")),TRUE,FALSE)</f>
        <v>0</v>
      </c>
      <c r="CSG183" s="201" t="b">
        <f>IF(OR(AND('Validation summary'!$B$2="2022-23",CSG182="In-period"),AND('Validation summary'!$B$2="2023-24",CSG182="In-period"),AND('Validation summary'!$B$2="2024-25",CSG182="In-period"),AND('Validation summary'!$B$2="2024-25",CSG182="End of period",CSG190="Revenue")),TRUE,FALSE)</f>
        <v>0</v>
      </c>
      <c r="CSH183" s="201" t="b">
        <f>IF(OR(AND('Validation summary'!$B$2="2022-23",CSH182="In-period"),AND('Validation summary'!$B$2="2023-24",CSH182="In-period"),AND('Validation summary'!$B$2="2024-25",CSH182="In-period"),AND('Validation summary'!$B$2="2024-25",CSH182="End of period",CSH190="Revenue")),TRUE,FALSE)</f>
        <v>0</v>
      </c>
      <c r="CSI183" s="201" t="b">
        <f>IF(OR(AND('Validation summary'!$B$2="2022-23",CSI182="In-period"),AND('Validation summary'!$B$2="2023-24",CSI182="In-period"),AND('Validation summary'!$B$2="2024-25",CSI182="In-period"),AND('Validation summary'!$B$2="2024-25",CSI182="End of period",CSI190="Revenue")),TRUE,FALSE)</f>
        <v>0</v>
      </c>
      <c r="CSJ183" s="201" t="b">
        <f>IF(OR(AND('Validation summary'!$B$2="2022-23",CSJ182="In-period"),AND('Validation summary'!$B$2="2023-24",CSJ182="In-period"),AND('Validation summary'!$B$2="2024-25",CSJ182="In-period"),AND('Validation summary'!$B$2="2024-25",CSJ182="End of period",CSJ190="Revenue")),TRUE,FALSE)</f>
        <v>0</v>
      </c>
      <c r="CSK183" s="201" t="b">
        <f>IF(OR(AND('Validation summary'!$B$2="2022-23",CSK182="In-period"),AND('Validation summary'!$B$2="2023-24",CSK182="In-period"),AND('Validation summary'!$B$2="2024-25",CSK182="In-period"),AND('Validation summary'!$B$2="2024-25",CSK182="End of period",CSK190="Revenue")),TRUE,FALSE)</f>
        <v>0</v>
      </c>
      <c r="CSL183" s="201" t="b">
        <f>IF(OR(AND('Validation summary'!$B$2="2022-23",CSL182="In-period"),AND('Validation summary'!$B$2="2023-24",CSL182="In-period"),AND('Validation summary'!$B$2="2024-25",CSL182="In-period"),AND('Validation summary'!$B$2="2024-25",CSL182="End of period",CSL190="Revenue")),TRUE,FALSE)</f>
        <v>0</v>
      </c>
      <c r="CSM183" s="201" t="b">
        <f>IF(OR(AND('Validation summary'!$B$2="2022-23",CSM182="In-period"),AND('Validation summary'!$B$2="2023-24",CSM182="In-period"),AND('Validation summary'!$B$2="2024-25",CSM182="In-period"),AND('Validation summary'!$B$2="2024-25",CSM182="End of period",CSM190="Revenue")),TRUE,FALSE)</f>
        <v>0</v>
      </c>
      <c r="CSN183" s="201" t="b">
        <f>IF(OR(AND('Validation summary'!$B$2="2022-23",CSN182="In-period"),AND('Validation summary'!$B$2="2023-24",CSN182="In-period"),AND('Validation summary'!$B$2="2024-25",CSN182="In-period"),AND('Validation summary'!$B$2="2024-25",CSN182="End of period",CSN190="Revenue")),TRUE,FALSE)</f>
        <v>0</v>
      </c>
      <c r="CSO183" s="201" t="b">
        <f>IF(OR(AND('Validation summary'!$B$2="2022-23",CSO182="In-period"),AND('Validation summary'!$B$2="2023-24",CSO182="In-period"),AND('Validation summary'!$B$2="2024-25",CSO182="In-period"),AND('Validation summary'!$B$2="2024-25",CSO182="End of period",CSO190="Revenue")),TRUE,FALSE)</f>
        <v>0</v>
      </c>
      <c r="CSP183" s="201" t="b">
        <f>IF(OR(AND('Validation summary'!$B$2="2022-23",CSP182="In-period"),AND('Validation summary'!$B$2="2023-24",CSP182="In-period"),AND('Validation summary'!$B$2="2024-25",CSP182="In-period"),AND('Validation summary'!$B$2="2024-25",CSP182="End of period",CSP190="Revenue")),TRUE,FALSE)</f>
        <v>0</v>
      </c>
      <c r="CSQ183" s="201" t="b">
        <f>IF(OR(AND('Validation summary'!$B$2="2022-23",CSQ182="In-period"),AND('Validation summary'!$B$2="2023-24",CSQ182="In-period"),AND('Validation summary'!$B$2="2024-25",CSQ182="In-period"),AND('Validation summary'!$B$2="2024-25",CSQ182="End of period",CSQ190="Revenue")),TRUE,FALSE)</f>
        <v>0</v>
      </c>
      <c r="CSR183" s="201" t="b">
        <f>IF(OR(AND('Validation summary'!$B$2="2022-23",CSR182="In-period"),AND('Validation summary'!$B$2="2023-24",CSR182="In-period"),AND('Validation summary'!$B$2="2024-25",CSR182="In-period"),AND('Validation summary'!$B$2="2024-25",CSR182="End of period",CSR190="Revenue")),TRUE,FALSE)</f>
        <v>0</v>
      </c>
      <c r="CSS183" s="201" t="b">
        <f>IF(OR(AND('Validation summary'!$B$2="2022-23",CSS182="In-period"),AND('Validation summary'!$B$2="2023-24",CSS182="In-period"),AND('Validation summary'!$B$2="2024-25",CSS182="In-period"),AND('Validation summary'!$B$2="2024-25",CSS182="End of period",CSS190="Revenue")),TRUE,FALSE)</f>
        <v>0</v>
      </c>
      <c r="CST183" s="201" t="b">
        <f>IF(OR(AND('Validation summary'!$B$2="2022-23",CST182="In-period"),AND('Validation summary'!$B$2="2023-24",CST182="In-period"),AND('Validation summary'!$B$2="2024-25",CST182="In-period"),AND('Validation summary'!$B$2="2024-25",CST182="End of period",CST190="Revenue")),TRUE,FALSE)</f>
        <v>0</v>
      </c>
      <c r="CSU183" s="201" t="b">
        <f>IF(OR(AND('Validation summary'!$B$2="2022-23",CSU182="In-period"),AND('Validation summary'!$B$2="2023-24",CSU182="In-period"),AND('Validation summary'!$B$2="2024-25",CSU182="In-period"),AND('Validation summary'!$B$2="2024-25",CSU182="End of period",CSU190="Revenue")),TRUE,FALSE)</f>
        <v>0</v>
      </c>
      <c r="CSV183" s="201" t="b">
        <f>IF(OR(AND('Validation summary'!$B$2="2022-23",CSV182="In-period"),AND('Validation summary'!$B$2="2023-24",CSV182="In-period"),AND('Validation summary'!$B$2="2024-25",CSV182="In-period"),AND('Validation summary'!$B$2="2024-25",CSV182="End of period",CSV190="Revenue")),TRUE,FALSE)</f>
        <v>0</v>
      </c>
      <c r="CSW183" s="201" t="b">
        <f>IF(OR(AND('Validation summary'!$B$2="2022-23",CSW182="In-period"),AND('Validation summary'!$B$2="2023-24",CSW182="In-period"),AND('Validation summary'!$B$2="2024-25",CSW182="In-period"),AND('Validation summary'!$B$2="2024-25",CSW182="End of period",CSW190="Revenue")),TRUE,FALSE)</f>
        <v>0</v>
      </c>
      <c r="CSX183" s="201" t="b">
        <f>IF(OR(AND('Validation summary'!$B$2="2022-23",CSX182="In-period"),AND('Validation summary'!$B$2="2023-24",CSX182="In-period"),AND('Validation summary'!$B$2="2024-25",CSX182="In-period"),AND('Validation summary'!$B$2="2024-25",CSX182="End of period",CSX190="Revenue")),TRUE,FALSE)</f>
        <v>0</v>
      </c>
      <c r="CSY183" s="201" t="b">
        <f>IF(OR(AND('Validation summary'!$B$2="2022-23",CSY182="In-period"),AND('Validation summary'!$B$2="2023-24",CSY182="In-period"),AND('Validation summary'!$B$2="2024-25",CSY182="In-period"),AND('Validation summary'!$B$2="2024-25",CSY182="End of period",CSY190="Revenue")),TRUE,FALSE)</f>
        <v>0</v>
      </c>
      <c r="CSZ183" s="201" t="b">
        <f>IF(OR(AND('Validation summary'!$B$2="2022-23",CSZ182="In-period"),AND('Validation summary'!$B$2="2023-24",CSZ182="In-period"),AND('Validation summary'!$B$2="2024-25",CSZ182="In-period"),AND('Validation summary'!$B$2="2024-25",CSZ182="End of period",CSZ190="Revenue")),TRUE,FALSE)</f>
        <v>0</v>
      </c>
      <c r="CTA183" s="201" t="b">
        <f>IF(OR(AND('Validation summary'!$B$2="2022-23",CTA182="In-period"),AND('Validation summary'!$B$2="2023-24",CTA182="In-period"),AND('Validation summary'!$B$2="2024-25",CTA182="In-period"),AND('Validation summary'!$B$2="2024-25",CTA182="End of period",CTA190="Revenue")),TRUE,FALSE)</f>
        <v>0</v>
      </c>
      <c r="CTB183" s="201" t="b">
        <f>IF(OR(AND('Validation summary'!$B$2="2022-23",CTB182="In-period"),AND('Validation summary'!$B$2="2023-24",CTB182="In-period"),AND('Validation summary'!$B$2="2024-25",CTB182="In-period"),AND('Validation summary'!$B$2="2024-25",CTB182="End of period",CTB190="Revenue")),TRUE,FALSE)</f>
        <v>0</v>
      </c>
      <c r="CTC183" s="201" t="b">
        <f>IF(OR(AND('Validation summary'!$B$2="2022-23",CTC182="In-period"),AND('Validation summary'!$B$2="2023-24",CTC182="In-period"),AND('Validation summary'!$B$2="2024-25",CTC182="In-period"),AND('Validation summary'!$B$2="2024-25",CTC182="End of period",CTC190="Revenue")),TRUE,FALSE)</f>
        <v>0</v>
      </c>
      <c r="CTD183" s="201" t="b">
        <f>IF(OR(AND('Validation summary'!$B$2="2022-23",CTD182="In-period"),AND('Validation summary'!$B$2="2023-24",CTD182="In-period"),AND('Validation summary'!$B$2="2024-25",CTD182="In-period"),AND('Validation summary'!$B$2="2024-25",CTD182="End of period",CTD190="Revenue")),TRUE,FALSE)</f>
        <v>0</v>
      </c>
      <c r="CTE183" s="201" t="b">
        <f>IF(OR(AND('Validation summary'!$B$2="2022-23",CTE182="In-period"),AND('Validation summary'!$B$2="2023-24",CTE182="In-period"),AND('Validation summary'!$B$2="2024-25",CTE182="In-period"),AND('Validation summary'!$B$2="2024-25",CTE182="End of period",CTE190="Revenue")),TRUE,FALSE)</f>
        <v>0</v>
      </c>
      <c r="CTF183" s="201" t="b">
        <f>IF(OR(AND('Validation summary'!$B$2="2022-23",CTF182="In-period"),AND('Validation summary'!$B$2="2023-24",CTF182="In-period"),AND('Validation summary'!$B$2="2024-25",CTF182="In-period"),AND('Validation summary'!$B$2="2024-25",CTF182="End of period",CTF190="Revenue")),TRUE,FALSE)</f>
        <v>0</v>
      </c>
      <c r="CTG183" s="201" t="b">
        <f>IF(OR(AND('Validation summary'!$B$2="2022-23",CTG182="In-period"),AND('Validation summary'!$B$2="2023-24",CTG182="In-period"),AND('Validation summary'!$B$2="2024-25",CTG182="In-period"),AND('Validation summary'!$B$2="2024-25",CTG182="End of period",CTG190="Revenue")),TRUE,FALSE)</f>
        <v>0</v>
      </c>
      <c r="CTH183" s="201" t="b">
        <f>IF(OR(AND('Validation summary'!$B$2="2022-23",CTH182="In-period"),AND('Validation summary'!$B$2="2023-24",CTH182="In-period"),AND('Validation summary'!$B$2="2024-25",CTH182="In-period"),AND('Validation summary'!$B$2="2024-25",CTH182="End of period",CTH190="Revenue")),TRUE,FALSE)</f>
        <v>0</v>
      </c>
      <c r="CTI183" s="201" t="b">
        <f>IF(OR(AND('Validation summary'!$B$2="2022-23",CTI182="In-period"),AND('Validation summary'!$B$2="2023-24",CTI182="In-period"),AND('Validation summary'!$B$2="2024-25",CTI182="In-period"),AND('Validation summary'!$B$2="2024-25",CTI182="End of period",CTI190="Revenue")),TRUE,FALSE)</f>
        <v>0</v>
      </c>
      <c r="CTJ183" s="201" t="b">
        <f>IF(OR(AND('Validation summary'!$B$2="2022-23",CTJ182="In-period"),AND('Validation summary'!$B$2="2023-24",CTJ182="In-period"),AND('Validation summary'!$B$2="2024-25",CTJ182="In-period"),AND('Validation summary'!$B$2="2024-25",CTJ182="End of period",CTJ190="Revenue")),TRUE,FALSE)</f>
        <v>0</v>
      </c>
      <c r="CTK183" s="201" t="b">
        <f>IF(OR(AND('Validation summary'!$B$2="2022-23",CTK182="In-period"),AND('Validation summary'!$B$2="2023-24",CTK182="In-period"),AND('Validation summary'!$B$2="2024-25",CTK182="In-period"),AND('Validation summary'!$B$2="2024-25",CTK182="End of period",CTK190="Revenue")),TRUE,FALSE)</f>
        <v>0</v>
      </c>
      <c r="CTL183" s="201" t="b">
        <f>IF(OR(AND('Validation summary'!$B$2="2022-23",CTL182="In-period"),AND('Validation summary'!$B$2="2023-24",CTL182="In-period"),AND('Validation summary'!$B$2="2024-25",CTL182="In-period"),AND('Validation summary'!$B$2="2024-25",CTL182="End of period",CTL190="Revenue")),TRUE,FALSE)</f>
        <v>0</v>
      </c>
      <c r="CTM183" s="201" t="b">
        <f>IF(OR(AND('Validation summary'!$B$2="2022-23",CTM182="In-period"),AND('Validation summary'!$B$2="2023-24",CTM182="In-period"),AND('Validation summary'!$B$2="2024-25",CTM182="In-period"),AND('Validation summary'!$B$2="2024-25",CTM182="End of period",CTM190="Revenue")),TRUE,FALSE)</f>
        <v>0</v>
      </c>
      <c r="CTN183" s="201" t="b">
        <f>IF(OR(AND('Validation summary'!$B$2="2022-23",CTN182="In-period"),AND('Validation summary'!$B$2="2023-24",CTN182="In-period"),AND('Validation summary'!$B$2="2024-25",CTN182="In-period"),AND('Validation summary'!$B$2="2024-25",CTN182="End of period",CTN190="Revenue")),TRUE,FALSE)</f>
        <v>0</v>
      </c>
      <c r="CTO183" s="201" t="b">
        <f>IF(OR(AND('Validation summary'!$B$2="2022-23",CTO182="In-period"),AND('Validation summary'!$B$2="2023-24",CTO182="In-period"),AND('Validation summary'!$B$2="2024-25",CTO182="In-period"),AND('Validation summary'!$B$2="2024-25",CTO182="End of period",CTO190="Revenue")),TRUE,FALSE)</f>
        <v>0</v>
      </c>
      <c r="CTP183" s="201" t="b">
        <f>IF(OR(AND('Validation summary'!$B$2="2022-23",CTP182="In-period"),AND('Validation summary'!$B$2="2023-24",CTP182="In-period"),AND('Validation summary'!$B$2="2024-25",CTP182="In-period"),AND('Validation summary'!$B$2="2024-25",CTP182="End of period",CTP190="Revenue")),TRUE,FALSE)</f>
        <v>0</v>
      </c>
      <c r="CTQ183" s="201" t="b">
        <f>IF(OR(AND('Validation summary'!$B$2="2022-23",CTQ182="In-period"),AND('Validation summary'!$B$2="2023-24",CTQ182="In-period"),AND('Validation summary'!$B$2="2024-25",CTQ182="In-period"),AND('Validation summary'!$B$2="2024-25",CTQ182="End of period",CTQ190="Revenue")),TRUE,FALSE)</f>
        <v>0</v>
      </c>
      <c r="CTR183" s="201" t="b">
        <f>IF(OR(AND('Validation summary'!$B$2="2022-23",CTR182="In-period"),AND('Validation summary'!$B$2="2023-24",CTR182="In-period"),AND('Validation summary'!$B$2="2024-25",CTR182="In-period"),AND('Validation summary'!$B$2="2024-25",CTR182="End of period",CTR190="Revenue")),TRUE,FALSE)</f>
        <v>0</v>
      </c>
      <c r="CTS183" s="201" t="b">
        <f>IF(OR(AND('Validation summary'!$B$2="2022-23",CTS182="In-period"),AND('Validation summary'!$B$2="2023-24",CTS182="In-period"),AND('Validation summary'!$B$2="2024-25",CTS182="In-period"),AND('Validation summary'!$B$2="2024-25",CTS182="End of period",CTS190="Revenue")),TRUE,FALSE)</f>
        <v>0</v>
      </c>
      <c r="CTT183" s="201" t="b">
        <f>IF(OR(AND('Validation summary'!$B$2="2022-23",CTT182="In-period"),AND('Validation summary'!$B$2="2023-24",CTT182="In-period"),AND('Validation summary'!$B$2="2024-25",CTT182="In-period"),AND('Validation summary'!$B$2="2024-25",CTT182="End of period",CTT190="Revenue")),TRUE,FALSE)</f>
        <v>0</v>
      </c>
      <c r="CTU183" s="201" t="b">
        <f>IF(OR(AND('Validation summary'!$B$2="2022-23",CTU182="In-period"),AND('Validation summary'!$B$2="2023-24",CTU182="In-period"),AND('Validation summary'!$B$2="2024-25",CTU182="In-period"),AND('Validation summary'!$B$2="2024-25",CTU182="End of period",CTU190="Revenue")),TRUE,FALSE)</f>
        <v>0</v>
      </c>
      <c r="CTV183" s="201" t="b">
        <f>IF(OR(AND('Validation summary'!$B$2="2022-23",CTV182="In-period"),AND('Validation summary'!$B$2="2023-24",CTV182="In-period"),AND('Validation summary'!$B$2="2024-25",CTV182="In-period"),AND('Validation summary'!$B$2="2024-25",CTV182="End of period",CTV190="Revenue")),TRUE,FALSE)</f>
        <v>0</v>
      </c>
      <c r="CTW183" s="201" t="b">
        <f>IF(OR(AND('Validation summary'!$B$2="2022-23",CTW182="In-period"),AND('Validation summary'!$B$2="2023-24",CTW182="In-period"),AND('Validation summary'!$B$2="2024-25",CTW182="In-period"),AND('Validation summary'!$B$2="2024-25",CTW182="End of period",CTW190="Revenue")),TRUE,FALSE)</f>
        <v>0</v>
      </c>
      <c r="CTX183" s="201" t="b">
        <f>IF(OR(AND('Validation summary'!$B$2="2022-23",CTX182="In-period"),AND('Validation summary'!$B$2="2023-24",CTX182="In-period"),AND('Validation summary'!$B$2="2024-25",CTX182="In-period"),AND('Validation summary'!$B$2="2024-25",CTX182="End of period",CTX190="Revenue")),TRUE,FALSE)</f>
        <v>0</v>
      </c>
      <c r="CTY183" s="201" t="b">
        <f>IF(OR(AND('Validation summary'!$B$2="2022-23",CTY182="In-period"),AND('Validation summary'!$B$2="2023-24",CTY182="In-period"),AND('Validation summary'!$B$2="2024-25",CTY182="In-period"),AND('Validation summary'!$B$2="2024-25",CTY182="End of period",CTY190="Revenue")),TRUE,FALSE)</f>
        <v>0</v>
      </c>
      <c r="CTZ183" s="201" t="b">
        <f>IF(OR(AND('Validation summary'!$B$2="2022-23",CTZ182="In-period"),AND('Validation summary'!$B$2="2023-24",CTZ182="In-period"),AND('Validation summary'!$B$2="2024-25",CTZ182="In-period"),AND('Validation summary'!$B$2="2024-25",CTZ182="End of period",CTZ190="Revenue")),TRUE,FALSE)</f>
        <v>0</v>
      </c>
      <c r="CUA183" s="201" t="b">
        <f>IF(OR(AND('Validation summary'!$B$2="2022-23",CUA182="In-period"),AND('Validation summary'!$B$2="2023-24",CUA182="In-period"),AND('Validation summary'!$B$2="2024-25",CUA182="In-period"),AND('Validation summary'!$B$2="2024-25",CUA182="End of period",CUA190="Revenue")),TRUE,FALSE)</f>
        <v>0</v>
      </c>
      <c r="CUB183" s="201" t="b">
        <f>IF(OR(AND('Validation summary'!$B$2="2022-23",CUB182="In-period"),AND('Validation summary'!$B$2="2023-24",CUB182="In-period"),AND('Validation summary'!$B$2="2024-25",CUB182="In-period"),AND('Validation summary'!$B$2="2024-25",CUB182="End of period",CUB190="Revenue")),TRUE,FALSE)</f>
        <v>0</v>
      </c>
      <c r="CUC183" s="201" t="b">
        <f>IF(OR(AND('Validation summary'!$B$2="2022-23",CUC182="In-period"),AND('Validation summary'!$B$2="2023-24",CUC182="In-period"),AND('Validation summary'!$B$2="2024-25",CUC182="In-period"),AND('Validation summary'!$B$2="2024-25",CUC182="End of period",CUC190="Revenue")),TRUE,FALSE)</f>
        <v>0</v>
      </c>
      <c r="CUD183" s="201" t="b">
        <f>IF(OR(AND('Validation summary'!$B$2="2022-23",CUD182="In-period"),AND('Validation summary'!$B$2="2023-24",CUD182="In-period"),AND('Validation summary'!$B$2="2024-25",CUD182="In-period"),AND('Validation summary'!$B$2="2024-25",CUD182="End of period",CUD190="Revenue")),TRUE,FALSE)</f>
        <v>0</v>
      </c>
      <c r="CUE183" s="201" t="b">
        <f>IF(OR(AND('Validation summary'!$B$2="2022-23",CUE182="In-period"),AND('Validation summary'!$B$2="2023-24",CUE182="In-period"),AND('Validation summary'!$B$2="2024-25",CUE182="In-period"),AND('Validation summary'!$B$2="2024-25",CUE182="End of period",CUE190="Revenue")),TRUE,FALSE)</f>
        <v>0</v>
      </c>
      <c r="CUF183" s="201" t="b">
        <f>IF(OR(AND('Validation summary'!$B$2="2022-23",CUF182="In-period"),AND('Validation summary'!$B$2="2023-24",CUF182="In-period"),AND('Validation summary'!$B$2="2024-25",CUF182="In-period"),AND('Validation summary'!$B$2="2024-25",CUF182="End of period",CUF190="Revenue")),TRUE,FALSE)</f>
        <v>0</v>
      </c>
      <c r="CUG183" s="201" t="b">
        <f>IF(OR(AND('Validation summary'!$B$2="2022-23",CUG182="In-period"),AND('Validation summary'!$B$2="2023-24",CUG182="In-period"),AND('Validation summary'!$B$2="2024-25",CUG182="In-period"),AND('Validation summary'!$B$2="2024-25",CUG182="End of period",CUG190="Revenue")),TRUE,FALSE)</f>
        <v>0</v>
      </c>
      <c r="CUH183" s="201" t="b">
        <f>IF(OR(AND('Validation summary'!$B$2="2022-23",CUH182="In-period"),AND('Validation summary'!$B$2="2023-24",CUH182="In-period"),AND('Validation summary'!$B$2="2024-25",CUH182="In-period"),AND('Validation summary'!$B$2="2024-25",CUH182="End of period",CUH190="Revenue")),TRUE,FALSE)</f>
        <v>0</v>
      </c>
      <c r="CUI183" s="201" t="b">
        <f>IF(OR(AND('Validation summary'!$B$2="2022-23",CUI182="In-period"),AND('Validation summary'!$B$2="2023-24",CUI182="In-period"),AND('Validation summary'!$B$2="2024-25",CUI182="In-period"),AND('Validation summary'!$B$2="2024-25",CUI182="End of period",CUI190="Revenue")),TRUE,FALSE)</f>
        <v>0</v>
      </c>
      <c r="CUJ183" s="201" t="b">
        <f>IF(OR(AND('Validation summary'!$B$2="2022-23",CUJ182="In-period"),AND('Validation summary'!$B$2="2023-24",CUJ182="In-period"),AND('Validation summary'!$B$2="2024-25",CUJ182="In-period"),AND('Validation summary'!$B$2="2024-25",CUJ182="End of period",CUJ190="Revenue")),TRUE,FALSE)</f>
        <v>0</v>
      </c>
      <c r="CUK183" s="201" t="b">
        <f>IF(OR(AND('Validation summary'!$B$2="2022-23",CUK182="In-period"),AND('Validation summary'!$B$2="2023-24",CUK182="In-period"),AND('Validation summary'!$B$2="2024-25",CUK182="In-period"),AND('Validation summary'!$B$2="2024-25",CUK182="End of period",CUK190="Revenue")),TRUE,FALSE)</f>
        <v>0</v>
      </c>
      <c r="CUL183" s="201" t="b">
        <f>IF(OR(AND('Validation summary'!$B$2="2022-23",CUL182="In-period"),AND('Validation summary'!$B$2="2023-24",CUL182="In-period"),AND('Validation summary'!$B$2="2024-25",CUL182="In-period"),AND('Validation summary'!$B$2="2024-25",CUL182="End of period",CUL190="Revenue")),TRUE,FALSE)</f>
        <v>0</v>
      </c>
      <c r="CUM183" s="201" t="b">
        <f>IF(OR(AND('Validation summary'!$B$2="2022-23",CUM182="In-period"),AND('Validation summary'!$B$2="2023-24",CUM182="In-period"),AND('Validation summary'!$B$2="2024-25",CUM182="In-period"),AND('Validation summary'!$B$2="2024-25",CUM182="End of period",CUM190="Revenue")),TRUE,FALSE)</f>
        <v>0</v>
      </c>
      <c r="CUN183" s="201" t="b">
        <f>IF(OR(AND('Validation summary'!$B$2="2022-23",CUN182="In-period"),AND('Validation summary'!$B$2="2023-24",CUN182="In-period"),AND('Validation summary'!$B$2="2024-25",CUN182="In-period"),AND('Validation summary'!$B$2="2024-25",CUN182="End of period",CUN190="Revenue")),TRUE,FALSE)</f>
        <v>0</v>
      </c>
      <c r="CUO183" s="201" t="b">
        <f>IF(OR(AND('Validation summary'!$B$2="2022-23",CUO182="In-period"),AND('Validation summary'!$B$2="2023-24",CUO182="In-period"),AND('Validation summary'!$B$2="2024-25",CUO182="In-period"),AND('Validation summary'!$B$2="2024-25",CUO182="End of period",CUO190="Revenue")),TRUE,FALSE)</f>
        <v>0</v>
      </c>
      <c r="CUP183" s="201" t="b">
        <f>IF(OR(AND('Validation summary'!$B$2="2022-23",CUP182="In-period"),AND('Validation summary'!$B$2="2023-24",CUP182="In-period"),AND('Validation summary'!$B$2="2024-25",CUP182="In-period"),AND('Validation summary'!$B$2="2024-25",CUP182="End of period",CUP190="Revenue")),TRUE,FALSE)</f>
        <v>0</v>
      </c>
      <c r="CUQ183" s="201" t="b">
        <f>IF(OR(AND('Validation summary'!$B$2="2022-23",CUQ182="In-period"),AND('Validation summary'!$B$2="2023-24",CUQ182="In-period"),AND('Validation summary'!$B$2="2024-25",CUQ182="In-period"),AND('Validation summary'!$B$2="2024-25",CUQ182="End of period",CUQ190="Revenue")),TRUE,FALSE)</f>
        <v>0</v>
      </c>
      <c r="CUR183" s="201" t="b">
        <f>IF(OR(AND('Validation summary'!$B$2="2022-23",CUR182="In-period"),AND('Validation summary'!$B$2="2023-24",CUR182="In-period"),AND('Validation summary'!$B$2="2024-25",CUR182="In-period"),AND('Validation summary'!$B$2="2024-25",CUR182="End of period",CUR190="Revenue")),TRUE,FALSE)</f>
        <v>0</v>
      </c>
      <c r="CUS183" s="201" t="b">
        <f>IF(OR(AND('Validation summary'!$B$2="2022-23",CUS182="In-period"),AND('Validation summary'!$B$2="2023-24",CUS182="In-period"),AND('Validation summary'!$B$2="2024-25",CUS182="In-period"),AND('Validation summary'!$B$2="2024-25",CUS182="End of period",CUS190="Revenue")),TRUE,FALSE)</f>
        <v>0</v>
      </c>
      <c r="CUT183" s="201" t="b">
        <f>IF(OR(AND('Validation summary'!$B$2="2022-23",CUT182="In-period"),AND('Validation summary'!$B$2="2023-24",CUT182="In-period"),AND('Validation summary'!$B$2="2024-25",CUT182="In-period"),AND('Validation summary'!$B$2="2024-25",CUT182="End of period",CUT190="Revenue")),TRUE,FALSE)</f>
        <v>0</v>
      </c>
      <c r="CUU183" s="201" t="b">
        <f>IF(OR(AND('Validation summary'!$B$2="2022-23",CUU182="In-period"),AND('Validation summary'!$B$2="2023-24",CUU182="In-period"),AND('Validation summary'!$B$2="2024-25",CUU182="In-period"),AND('Validation summary'!$B$2="2024-25",CUU182="End of period",CUU190="Revenue")),TRUE,FALSE)</f>
        <v>0</v>
      </c>
      <c r="CUV183" s="201" t="b">
        <f>IF(OR(AND('Validation summary'!$B$2="2022-23",CUV182="In-period"),AND('Validation summary'!$B$2="2023-24",CUV182="In-period"),AND('Validation summary'!$B$2="2024-25",CUV182="In-period"),AND('Validation summary'!$B$2="2024-25",CUV182="End of period",CUV190="Revenue")),TRUE,FALSE)</f>
        <v>0</v>
      </c>
      <c r="CUW183" s="201" t="b">
        <f>IF(OR(AND('Validation summary'!$B$2="2022-23",CUW182="In-period"),AND('Validation summary'!$B$2="2023-24",CUW182="In-period"),AND('Validation summary'!$B$2="2024-25",CUW182="In-period"),AND('Validation summary'!$B$2="2024-25",CUW182="End of period",CUW190="Revenue")),TRUE,FALSE)</f>
        <v>0</v>
      </c>
      <c r="CUX183" s="201" t="b">
        <f>IF(OR(AND('Validation summary'!$B$2="2022-23",CUX182="In-period"),AND('Validation summary'!$B$2="2023-24",CUX182="In-period"),AND('Validation summary'!$B$2="2024-25",CUX182="In-period"),AND('Validation summary'!$B$2="2024-25",CUX182="End of period",CUX190="Revenue")),TRUE,FALSE)</f>
        <v>0</v>
      </c>
      <c r="CUY183" s="201" t="b">
        <f>IF(OR(AND('Validation summary'!$B$2="2022-23",CUY182="In-period"),AND('Validation summary'!$B$2="2023-24",CUY182="In-period"),AND('Validation summary'!$B$2="2024-25",CUY182="In-period"),AND('Validation summary'!$B$2="2024-25",CUY182="End of period",CUY190="Revenue")),TRUE,FALSE)</f>
        <v>0</v>
      </c>
      <c r="CUZ183" s="201" t="b">
        <f>IF(OR(AND('Validation summary'!$B$2="2022-23",CUZ182="In-period"),AND('Validation summary'!$B$2="2023-24",CUZ182="In-period"),AND('Validation summary'!$B$2="2024-25",CUZ182="In-period"),AND('Validation summary'!$B$2="2024-25",CUZ182="End of period",CUZ190="Revenue")),TRUE,FALSE)</f>
        <v>0</v>
      </c>
      <c r="CVA183" s="201" t="b">
        <f>IF(OR(AND('Validation summary'!$B$2="2022-23",CVA182="In-period"),AND('Validation summary'!$B$2="2023-24",CVA182="In-period"),AND('Validation summary'!$B$2="2024-25",CVA182="In-period"),AND('Validation summary'!$B$2="2024-25",CVA182="End of period",CVA190="Revenue")),TRUE,FALSE)</f>
        <v>0</v>
      </c>
      <c r="CVB183" s="201" t="b">
        <f>IF(OR(AND('Validation summary'!$B$2="2022-23",CVB182="In-period"),AND('Validation summary'!$B$2="2023-24",CVB182="In-period"),AND('Validation summary'!$B$2="2024-25",CVB182="In-period"),AND('Validation summary'!$B$2="2024-25",CVB182="End of period",CVB190="Revenue")),TRUE,FALSE)</f>
        <v>0</v>
      </c>
      <c r="CVC183" s="201" t="b">
        <f>IF(OR(AND('Validation summary'!$B$2="2022-23",CVC182="In-period"),AND('Validation summary'!$B$2="2023-24",CVC182="In-period"),AND('Validation summary'!$B$2="2024-25",CVC182="In-period"),AND('Validation summary'!$B$2="2024-25",CVC182="End of period",CVC190="Revenue")),TRUE,FALSE)</f>
        <v>0</v>
      </c>
      <c r="CVD183" s="201" t="b">
        <f>IF(OR(AND('Validation summary'!$B$2="2022-23",CVD182="In-period"),AND('Validation summary'!$B$2="2023-24",CVD182="In-period"),AND('Validation summary'!$B$2="2024-25",CVD182="In-period"),AND('Validation summary'!$B$2="2024-25",CVD182="End of period",CVD190="Revenue")),TRUE,FALSE)</f>
        <v>0</v>
      </c>
      <c r="CVE183" s="201" t="b">
        <f>IF(OR(AND('Validation summary'!$B$2="2022-23",CVE182="In-period"),AND('Validation summary'!$B$2="2023-24",CVE182="In-period"),AND('Validation summary'!$B$2="2024-25",CVE182="In-period"),AND('Validation summary'!$B$2="2024-25",CVE182="End of period",CVE190="Revenue")),TRUE,FALSE)</f>
        <v>0</v>
      </c>
      <c r="CVF183" s="201" t="b">
        <f>IF(OR(AND('Validation summary'!$B$2="2022-23",CVF182="In-period"),AND('Validation summary'!$B$2="2023-24",CVF182="In-period"),AND('Validation summary'!$B$2="2024-25",CVF182="In-period"),AND('Validation summary'!$B$2="2024-25",CVF182="End of period",CVF190="Revenue")),TRUE,FALSE)</f>
        <v>0</v>
      </c>
      <c r="CVG183" s="201" t="b">
        <f>IF(OR(AND('Validation summary'!$B$2="2022-23",CVG182="In-period"),AND('Validation summary'!$B$2="2023-24",CVG182="In-period"),AND('Validation summary'!$B$2="2024-25",CVG182="In-period"),AND('Validation summary'!$B$2="2024-25",CVG182="End of period",CVG190="Revenue")),TRUE,FALSE)</f>
        <v>0</v>
      </c>
      <c r="CVH183" s="201" t="b">
        <f>IF(OR(AND('Validation summary'!$B$2="2022-23",CVH182="In-period"),AND('Validation summary'!$B$2="2023-24",CVH182="In-period"),AND('Validation summary'!$B$2="2024-25",CVH182="In-period"),AND('Validation summary'!$B$2="2024-25",CVH182="End of period",CVH190="Revenue")),TRUE,FALSE)</f>
        <v>0</v>
      </c>
      <c r="CVI183" s="201" t="b">
        <f>IF(OR(AND('Validation summary'!$B$2="2022-23",CVI182="In-period"),AND('Validation summary'!$B$2="2023-24",CVI182="In-period"),AND('Validation summary'!$B$2="2024-25",CVI182="In-period"),AND('Validation summary'!$B$2="2024-25",CVI182="End of period",CVI190="Revenue")),TRUE,FALSE)</f>
        <v>0</v>
      </c>
      <c r="CVJ183" s="201" t="b">
        <f>IF(OR(AND('Validation summary'!$B$2="2022-23",CVJ182="In-period"),AND('Validation summary'!$B$2="2023-24",CVJ182="In-period"),AND('Validation summary'!$B$2="2024-25",CVJ182="In-period"),AND('Validation summary'!$B$2="2024-25",CVJ182="End of period",CVJ190="Revenue")),TRUE,FALSE)</f>
        <v>0</v>
      </c>
      <c r="CVK183" s="201" t="b">
        <f>IF(OR(AND('Validation summary'!$B$2="2022-23",CVK182="In-period"),AND('Validation summary'!$B$2="2023-24",CVK182="In-period"),AND('Validation summary'!$B$2="2024-25",CVK182="In-period"),AND('Validation summary'!$B$2="2024-25",CVK182="End of period",CVK190="Revenue")),TRUE,FALSE)</f>
        <v>0</v>
      </c>
      <c r="CVL183" s="201" t="b">
        <f>IF(OR(AND('Validation summary'!$B$2="2022-23",CVL182="In-period"),AND('Validation summary'!$B$2="2023-24",CVL182="In-period"),AND('Validation summary'!$B$2="2024-25",CVL182="In-period"),AND('Validation summary'!$B$2="2024-25",CVL182="End of period",CVL190="Revenue")),TRUE,FALSE)</f>
        <v>0</v>
      </c>
      <c r="CVM183" s="201" t="b">
        <f>IF(OR(AND('Validation summary'!$B$2="2022-23",CVM182="In-period"),AND('Validation summary'!$B$2="2023-24",CVM182="In-period"),AND('Validation summary'!$B$2="2024-25",CVM182="In-period"),AND('Validation summary'!$B$2="2024-25",CVM182="End of period",CVM190="Revenue")),TRUE,FALSE)</f>
        <v>0</v>
      </c>
      <c r="CVN183" s="201" t="b">
        <f>IF(OR(AND('Validation summary'!$B$2="2022-23",CVN182="In-period"),AND('Validation summary'!$B$2="2023-24",CVN182="In-period"),AND('Validation summary'!$B$2="2024-25",CVN182="In-period"),AND('Validation summary'!$B$2="2024-25",CVN182="End of period",CVN190="Revenue")),TRUE,FALSE)</f>
        <v>0</v>
      </c>
      <c r="CVO183" s="201" t="b">
        <f>IF(OR(AND('Validation summary'!$B$2="2022-23",CVO182="In-period"),AND('Validation summary'!$B$2="2023-24",CVO182="In-period"),AND('Validation summary'!$B$2="2024-25",CVO182="In-period"),AND('Validation summary'!$B$2="2024-25",CVO182="End of period",CVO190="Revenue")),TRUE,FALSE)</f>
        <v>0</v>
      </c>
      <c r="CVP183" s="201" t="b">
        <f>IF(OR(AND('Validation summary'!$B$2="2022-23",CVP182="In-period"),AND('Validation summary'!$B$2="2023-24",CVP182="In-period"),AND('Validation summary'!$B$2="2024-25",CVP182="In-period"),AND('Validation summary'!$B$2="2024-25",CVP182="End of period",CVP190="Revenue")),TRUE,FALSE)</f>
        <v>0</v>
      </c>
      <c r="CVQ183" s="201" t="b">
        <f>IF(OR(AND('Validation summary'!$B$2="2022-23",CVQ182="In-period"),AND('Validation summary'!$B$2="2023-24",CVQ182="In-period"),AND('Validation summary'!$B$2="2024-25",CVQ182="In-period"),AND('Validation summary'!$B$2="2024-25",CVQ182="End of period",CVQ190="Revenue")),TRUE,FALSE)</f>
        <v>0</v>
      </c>
      <c r="CVR183" s="201" t="b">
        <f>IF(OR(AND('Validation summary'!$B$2="2022-23",CVR182="In-period"),AND('Validation summary'!$B$2="2023-24",CVR182="In-period"),AND('Validation summary'!$B$2="2024-25",CVR182="In-period"),AND('Validation summary'!$B$2="2024-25",CVR182="End of period",CVR190="Revenue")),TRUE,FALSE)</f>
        <v>0</v>
      </c>
      <c r="CVS183" s="201" t="b">
        <f>IF(OR(AND('Validation summary'!$B$2="2022-23",CVS182="In-period"),AND('Validation summary'!$B$2="2023-24",CVS182="In-period"),AND('Validation summary'!$B$2="2024-25",CVS182="In-period"),AND('Validation summary'!$B$2="2024-25",CVS182="End of period",CVS190="Revenue")),TRUE,FALSE)</f>
        <v>0</v>
      </c>
      <c r="CVT183" s="201" t="b">
        <f>IF(OR(AND('Validation summary'!$B$2="2022-23",CVT182="In-period"),AND('Validation summary'!$B$2="2023-24",CVT182="In-period"),AND('Validation summary'!$B$2="2024-25",CVT182="In-period"),AND('Validation summary'!$B$2="2024-25",CVT182="End of period",CVT190="Revenue")),TRUE,FALSE)</f>
        <v>0</v>
      </c>
      <c r="CVU183" s="201" t="b">
        <f>IF(OR(AND('Validation summary'!$B$2="2022-23",CVU182="In-period"),AND('Validation summary'!$B$2="2023-24",CVU182="In-period"),AND('Validation summary'!$B$2="2024-25",CVU182="In-period"),AND('Validation summary'!$B$2="2024-25",CVU182="End of period",CVU190="Revenue")),TRUE,FALSE)</f>
        <v>0</v>
      </c>
      <c r="CVV183" s="201" t="b">
        <f>IF(OR(AND('Validation summary'!$B$2="2022-23",CVV182="In-period"),AND('Validation summary'!$B$2="2023-24",CVV182="In-period"),AND('Validation summary'!$B$2="2024-25",CVV182="In-period"),AND('Validation summary'!$B$2="2024-25",CVV182="End of period",CVV190="Revenue")),TRUE,FALSE)</f>
        <v>0</v>
      </c>
      <c r="CVW183" s="201" t="b">
        <f>IF(OR(AND('Validation summary'!$B$2="2022-23",CVW182="In-period"),AND('Validation summary'!$B$2="2023-24",CVW182="In-period"),AND('Validation summary'!$B$2="2024-25",CVW182="In-period"),AND('Validation summary'!$B$2="2024-25",CVW182="End of period",CVW190="Revenue")),TRUE,FALSE)</f>
        <v>0</v>
      </c>
      <c r="CVX183" s="201" t="b">
        <f>IF(OR(AND('Validation summary'!$B$2="2022-23",CVX182="In-period"),AND('Validation summary'!$B$2="2023-24",CVX182="In-period"),AND('Validation summary'!$B$2="2024-25",CVX182="In-period"),AND('Validation summary'!$B$2="2024-25",CVX182="End of period",CVX190="Revenue")),TRUE,FALSE)</f>
        <v>0</v>
      </c>
      <c r="CVY183" s="201" t="b">
        <f>IF(OR(AND('Validation summary'!$B$2="2022-23",CVY182="In-period"),AND('Validation summary'!$B$2="2023-24",CVY182="In-period"),AND('Validation summary'!$B$2="2024-25",CVY182="In-period"),AND('Validation summary'!$B$2="2024-25",CVY182="End of period",CVY190="Revenue")),TRUE,FALSE)</f>
        <v>0</v>
      </c>
      <c r="CVZ183" s="201" t="b">
        <f>IF(OR(AND('Validation summary'!$B$2="2022-23",CVZ182="In-period"),AND('Validation summary'!$B$2="2023-24",CVZ182="In-period"),AND('Validation summary'!$B$2="2024-25",CVZ182="In-period"),AND('Validation summary'!$B$2="2024-25",CVZ182="End of period",CVZ190="Revenue")),TRUE,FALSE)</f>
        <v>0</v>
      </c>
      <c r="CWA183" s="201" t="b">
        <f>IF(OR(AND('Validation summary'!$B$2="2022-23",CWA182="In-period"),AND('Validation summary'!$B$2="2023-24",CWA182="In-period"),AND('Validation summary'!$B$2="2024-25",CWA182="In-period"),AND('Validation summary'!$B$2="2024-25",CWA182="End of period",CWA190="Revenue")),TRUE,FALSE)</f>
        <v>0</v>
      </c>
      <c r="CWB183" s="201" t="b">
        <f>IF(OR(AND('Validation summary'!$B$2="2022-23",CWB182="In-period"),AND('Validation summary'!$B$2="2023-24",CWB182="In-period"),AND('Validation summary'!$B$2="2024-25",CWB182="In-period"),AND('Validation summary'!$B$2="2024-25",CWB182="End of period",CWB190="Revenue")),TRUE,FALSE)</f>
        <v>0</v>
      </c>
      <c r="CWC183" s="201" t="b">
        <f>IF(OR(AND('Validation summary'!$B$2="2022-23",CWC182="In-period"),AND('Validation summary'!$B$2="2023-24",CWC182="In-period"),AND('Validation summary'!$B$2="2024-25",CWC182="In-period"),AND('Validation summary'!$B$2="2024-25",CWC182="End of period",CWC190="Revenue")),TRUE,FALSE)</f>
        <v>0</v>
      </c>
      <c r="CWD183" s="201" t="b">
        <f>IF(OR(AND('Validation summary'!$B$2="2022-23",CWD182="In-period"),AND('Validation summary'!$B$2="2023-24",CWD182="In-period"),AND('Validation summary'!$B$2="2024-25",CWD182="In-period"),AND('Validation summary'!$B$2="2024-25",CWD182="End of period",CWD190="Revenue")),TRUE,FALSE)</f>
        <v>0</v>
      </c>
      <c r="CWE183" s="201" t="b">
        <f>IF(OR(AND('Validation summary'!$B$2="2022-23",CWE182="In-period"),AND('Validation summary'!$B$2="2023-24",CWE182="In-period"),AND('Validation summary'!$B$2="2024-25",CWE182="In-period"),AND('Validation summary'!$B$2="2024-25",CWE182="End of period",CWE190="Revenue")),TRUE,FALSE)</f>
        <v>0</v>
      </c>
      <c r="CWF183" s="201" t="b">
        <f>IF(OR(AND('Validation summary'!$B$2="2022-23",CWF182="In-period"),AND('Validation summary'!$B$2="2023-24",CWF182="In-period"),AND('Validation summary'!$B$2="2024-25",CWF182="In-period"),AND('Validation summary'!$B$2="2024-25",CWF182="End of period",CWF190="Revenue")),TRUE,FALSE)</f>
        <v>0</v>
      </c>
      <c r="CWG183" s="201" t="b">
        <f>IF(OR(AND('Validation summary'!$B$2="2022-23",CWG182="In-period"),AND('Validation summary'!$B$2="2023-24",CWG182="In-period"),AND('Validation summary'!$B$2="2024-25",CWG182="In-period"),AND('Validation summary'!$B$2="2024-25",CWG182="End of period",CWG190="Revenue")),TRUE,FALSE)</f>
        <v>0</v>
      </c>
      <c r="CWH183" s="201" t="b">
        <f>IF(OR(AND('Validation summary'!$B$2="2022-23",CWH182="In-period"),AND('Validation summary'!$B$2="2023-24",CWH182="In-period"),AND('Validation summary'!$B$2="2024-25",CWH182="In-period"),AND('Validation summary'!$B$2="2024-25",CWH182="End of period",CWH190="Revenue")),TRUE,FALSE)</f>
        <v>0</v>
      </c>
      <c r="CWI183" s="201" t="b">
        <f>IF(OR(AND('Validation summary'!$B$2="2022-23",CWI182="In-period"),AND('Validation summary'!$B$2="2023-24",CWI182="In-period"),AND('Validation summary'!$B$2="2024-25",CWI182="In-period"),AND('Validation summary'!$B$2="2024-25",CWI182="End of period",CWI190="Revenue")),TRUE,FALSE)</f>
        <v>0</v>
      </c>
      <c r="CWJ183" s="201" t="b">
        <f>IF(OR(AND('Validation summary'!$B$2="2022-23",CWJ182="In-period"),AND('Validation summary'!$B$2="2023-24",CWJ182="In-period"),AND('Validation summary'!$B$2="2024-25",CWJ182="In-period"),AND('Validation summary'!$B$2="2024-25",CWJ182="End of period",CWJ190="Revenue")),TRUE,FALSE)</f>
        <v>0</v>
      </c>
      <c r="CWK183" s="201" t="b">
        <f>IF(OR(AND('Validation summary'!$B$2="2022-23",CWK182="In-period"),AND('Validation summary'!$B$2="2023-24",CWK182="In-period"),AND('Validation summary'!$B$2="2024-25",CWK182="In-period"),AND('Validation summary'!$B$2="2024-25",CWK182="End of period",CWK190="Revenue")),TRUE,FALSE)</f>
        <v>0</v>
      </c>
      <c r="CWL183" s="201" t="b">
        <f>IF(OR(AND('Validation summary'!$B$2="2022-23",CWL182="In-period"),AND('Validation summary'!$B$2="2023-24",CWL182="In-period"),AND('Validation summary'!$B$2="2024-25",CWL182="In-period"),AND('Validation summary'!$B$2="2024-25",CWL182="End of period",CWL190="Revenue")),TRUE,FALSE)</f>
        <v>0</v>
      </c>
      <c r="CWM183" s="201" t="b">
        <f>IF(OR(AND('Validation summary'!$B$2="2022-23",CWM182="In-period"),AND('Validation summary'!$B$2="2023-24",CWM182="In-period"),AND('Validation summary'!$B$2="2024-25",CWM182="In-period"),AND('Validation summary'!$B$2="2024-25",CWM182="End of period",CWM190="Revenue")),TRUE,FALSE)</f>
        <v>0</v>
      </c>
      <c r="CWN183" s="201" t="b">
        <f>IF(OR(AND('Validation summary'!$B$2="2022-23",CWN182="In-period"),AND('Validation summary'!$B$2="2023-24",CWN182="In-period"),AND('Validation summary'!$B$2="2024-25",CWN182="In-period"),AND('Validation summary'!$B$2="2024-25",CWN182="End of period",CWN190="Revenue")),TRUE,FALSE)</f>
        <v>0</v>
      </c>
      <c r="CWO183" s="201" t="b">
        <f>IF(OR(AND('Validation summary'!$B$2="2022-23",CWO182="In-period"),AND('Validation summary'!$B$2="2023-24",CWO182="In-period"),AND('Validation summary'!$B$2="2024-25",CWO182="In-period"),AND('Validation summary'!$B$2="2024-25",CWO182="End of period",CWO190="Revenue")),TRUE,FALSE)</f>
        <v>0</v>
      </c>
      <c r="CWP183" s="201" t="b">
        <f>IF(OR(AND('Validation summary'!$B$2="2022-23",CWP182="In-period"),AND('Validation summary'!$B$2="2023-24",CWP182="In-period"),AND('Validation summary'!$B$2="2024-25",CWP182="In-period"),AND('Validation summary'!$B$2="2024-25",CWP182="End of period",CWP190="Revenue")),TRUE,FALSE)</f>
        <v>0</v>
      </c>
      <c r="CWQ183" s="201" t="b">
        <f>IF(OR(AND('Validation summary'!$B$2="2022-23",CWQ182="In-period"),AND('Validation summary'!$B$2="2023-24",CWQ182="In-period"),AND('Validation summary'!$B$2="2024-25",CWQ182="In-period"),AND('Validation summary'!$B$2="2024-25",CWQ182="End of period",CWQ190="Revenue")),TRUE,FALSE)</f>
        <v>0</v>
      </c>
      <c r="CWR183" s="201" t="b">
        <f>IF(OR(AND('Validation summary'!$B$2="2022-23",CWR182="In-period"),AND('Validation summary'!$B$2="2023-24",CWR182="In-period"),AND('Validation summary'!$B$2="2024-25",CWR182="In-period"),AND('Validation summary'!$B$2="2024-25",CWR182="End of period",CWR190="Revenue")),TRUE,FALSE)</f>
        <v>0</v>
      </c>
      <c r="CWS183" s="201" t="b">
        <f>IF(OR(AND('Validation summary'!$B$2="2022-23",CWS182="In-period"),AND('Validation summary'!$B$2="2023-24",CWS182="In-period"),AND('Validation summary'!$B$2="2024-25",CWS182="In-period"),AND('Validation summary'!$B$2="2024-25",CWS182="End of period",CWS190="Revenue")),TRUE,FALSE)</f>
        <v>0</v>
      </c>
      <c r="CWT183" s="201" t="b">
        <f>IF(OR(AND('Validation summary'!$B$2="2022-23",CWT182="In-period"),AND('Validation summary'!$B$2="2023-24",CWT182="In-period"),AND('Validation summary'!$B$2="2024-25",CWT182="In-period"),AND('Validation summary'!$B$2="2024-25",CWT182="End of period",CWT190="Revenue")),TRUE,FALSE)</f>
        <v>0</v>
      </c>
      <c r="CWU183" s="201" t="b">
        <f>IF(OR(AND('Validation summary'!$B$2="2022-23",CWU182="In-period"),AND('Validation summary'!$B$2="2023-24",CWU182="In-period"),AND('Validation summary'!$B$2="2024-25",CWU182="In-period"),AND('Validation summary'!$B$2="2024-25",CWU182="End of period",CWU190="Revenue")),TRUE,FALSE)</f>
        <v>0</v>
      </c>
      <c r="CWV183" s="201" t="b">
        <f>IF(OR(AND('Validation summary'!$B$2="2022-23",CWV182="In-period"),AND('Validation summary'!$B$2="2023-24",CWV182="In-period"),AND('Validation summary'!$B$2="2024-25",CWV182="In-period"),AND('Validation summary'!$B$2="2024-25",CWV182="End of period",CWV190="Revenue")),TRUE,FALSE)</f>
        <v>0</v>
      </c>
      <c r="CWW183" s="201" t="b">
        <f>IF(OR(AND('Validation summary'!$B$2="2022-23",CWW182="In-period"),AND('Validation summary'!$B$2="2023-24",CWW182="In-period"),AND('Validation summary'!$B$2="2024-25",CWW182="In-period"),AND('Validation summary'!$B$2="2024-25",CWW182="End of period",CWW190="Revenue")),TRUE,FALSE)</f>
        <v>0</v>
      </c>
      <c r="CWX183" s="201" t="b">
        <f>IF(OR(AND('Validation summary'!$B$2="2022-23",CWX182="In-period"),AND('Validation summary'!$B$2="2023-24",CWX182="In-period"),AND('Validation summary'!$B$2="2024-25",CWX182="In-period"),AND('Validation summary'!$B$2="2024-25",CWX182="End of period",CWX190="Revenue")),TRUE,FALSE)</f>
        <v>0</v>
      </c>
      <c r="CWY183" s="201" t="b">
        <f>IF(OR(AND('Validation summary'!$B$2="2022-23",CWY182="In-period"),AND('Validation summary'!$B$2="2023-24",CWY182="In-period"),AND('Validation summary'!$B$2="2024-25",CWY182="In-period"),AND('Validation summary'!$B$2="2024-25",CWY182="End of period",CWY190="Revenue")),TRUE,FALSE)</f>
        <v>0</v>
      </c>
      <c r="CWZ183" s="201" t="b">
        <f>IF(OR(AND('Validation summary'!$B$2="2022-23",CWZ182="In-period"),AND('Validation summary'!$B$2="2023-24",CWZ182="In-period"),AND('Validation summary'!$B$2="2024-25",CWZ182="In-period"),AND('Validation summary'!$B$2="2024-25",CWZ182="End of period",CWZ190="Revenue")),TRUE,FALSE)</f>
        <v>0</v>
      </c>
      <c r="CXA183" s="201" t="b">
        <f>IF(OR(AND('Validation summary'!$B$2="2022-23",CXA182="In-period"),AND('Validation summary'!$B$2="2023-24",CXA182="In-period"),AND('Validation summary'!$B$2="2024-25",CXA182="In-period"),AND('Validation summary'!$B$2="2024-25",CXA182="End of period",CXA190="Revenue")),TRUE,FALSE)</f>
        <v>0</v>
      </c>
      <c r="CXB183" s="201" t="b">
        <f>IF(OR(AND('Validation summary'!$B$2="2022-23",CXB182="In-period"),AND('Validation summary'!$B$2="2023-24",CXB182="In-period"),AND('Validation summary'!$B$2="2024-25",CXB182="In-period"),AND('Validation summary'!$B$2="2024-25",CXB182="End of period",CXB190="Revenue")),TRUE,FALSE)</f>
        <v>0</v>
      </c>
      <c r="CXC183" s="201" t="b">
        <f>IF(OR(AND('Validation summary'!$B$2="2022-23",CXC182="In-period"),AND('Validation summary'!$B$2="2023-24",CXC182="In-period"),AND('Validation summary'!$B$2="2024-25",CXC182="In-period"),AND('Validation summary'!$B$2="2024-25",CXC182="End of period",CXC190="Revenue")),TRUE,FALSE)</f>
        <v>0</v>
      </c>
      <c r="CXD183" s="201" t="b">
        <f>IF(OR(AND('Validation summary'!$B$2="2022-23",CXD182="In-period"),AND('Validation summary'!$B$2="2023-24",CXD182="In-period"),AND('Validation summary'!$B$2="2024-25",CXD182="In-period"),AND('Validation summary'!$B$2="2024-25",CXD182="End of period",CXD190="Revenue")),TRUE,FALSE)</f>
        <v>0</v>
      </c>
      <c r="CXE183" s="201" t="b">
        <f>IF(OR(AND('Validation summary'!$B$2="2022-23",CXE182="In-period"),AND('Validation summary'!$B$2="2023-24",CXE182="In-period"),AND('Validation summary'!$B$2="2024-25",CXE182="In-period"),AND('Validation summary'!$B$2="2024-25",CXE182="End of period",CXE190="Revenue")),TRUE,FALSE)</f>
        <v>0</v>
      </c>
      <c r="CXF183" s="201" t="b">
        <f>IF(OR(AND('Validation summary'!$B$2="2022-23",CXF182="In-period"),AND('Validation summary'!$B$2="2023-24",CXF182="In-period"),AND('Validation summary'!$B$2="2024-25",CXF182="In-period"),AND('Validation summary'!$B$2="2024-25",CXF182="End of period",CXF190="Revenue")),TRUE,FALSE)</f>
        <v>0</v>
      </c>
      <c r="CXG183" s="201" t="b">
        <f>IF(OR(AND('Validation summary'!$B$2="2022-23",CXG182="In-period"),AND('Validation summary'!$B$2="2023-24",CXG182="In-period"),AND('Validation summary'!$B$2="2024-25",CXG182="In-period"),AND('Validation summary'!$B$2="2024-25",CXG182="End of period",CXG190="Revenue")),TRUE,FALSE)</f>
        <v>0</v>
      </c>
      <c r="CXH183" s="201" t="b">
        <f>IF(OR(AND('Validation summary'!$B$2="2022-23",CXH182="In-period"),AND('Validation summary'!$B$2="2023-24",CXH182="In-period"),AND('Validation summary'!$B$2="2024-25",CXH182="In-period"),AND('Validation summary'!$B$2="2024-25",CXH182="End of period",CXH190="Revenue")),TRUE,FALSE)</f>
        <v>0</v>
      </c>
      <c r="CXI183" s="201" t="b">
        <f>IF(OR(AND('Validation summary'!$B$2="2022-23",CXI182="In-period"),AND('Validation summary'!$B$2="2023-24",CXI182="In-period"),AND('Validation summary'!$B$2="2024-25",CXI182="In-period"),AND('Validation summary'!$B$2="2024-25",CXI182="End of period",CXI190="Revenue")),TRUE,FALSE)</f>
        <v>0</v>
      </c>
      <c r="CXJ183" s="201" t="b">
        <f>IF(OR(AND('Validation summary'!$B$2="2022-23",CXJ182="In-period"),AND('Validation summary'!$B$2="2023-24",CXJ182="In-period"),AND('Validation summary'!$B$2="2024-25",CXJ182="In-period"),AND('Validation summary'!$B$2="2024-25",CXJ182="End of period",CXJ190="Revenue")),TRUE,FALSE)</f>
        <v>0</v>
      </c>
      <c r="CXK183" s="201" t="b">
        <f>IF(OR(AND('Validation summary'!$B$2="2022-23",CXK182="In-period"),AND('Validation summary'!$B$2="2023-24",CXK182="In-period"),AND('Validation summary'!$B$2="2024-25",CXK182="In-period"),AND('Validation summary'!$B$2="2024-25",CXK182="End of period",CXK190="Revenue")),TRUE,FALSE)</f>
        <v>0</v>
      </c>
      <c r="CXL183" s="201" t="b">
        <f>IF(OR(AND('Validation summary'!$B$2="2022-23",CXL182="In-period"),AND('Validation summary'!$B$2="2023-24",CXL182="In-period"),AND('Validation summary'!$B$2="2024-25",CXL182="In-period"),AND('Validation summary'!$B$2="2024-25",CXL182="End of period",CXL190="Revenue")),TRUE,FALSE)</f>
        <v>0</v>
      </c>
      <c r="CXM183" s="201" t="b">
        <f>IF(OR(AND('Validation summary'!$B$2="2022-23",CXM182="In-period"),AND('Validation summary'!$B$2="2023-24",CXM182="In-period"),AND('Validation summary'!$B$2="2024-25",CXM182="In-period"),AND('Validation summary'!$B$2="2024-25",CXM182="End of period",CXM190="Revenue")),TRUE,FALSE)</f>
        <v>0</v>
      </c>
      <c r="CXN183" s="201" t="b">
        <f>IF(OR(AND('Validation summary'!$B$2="2022-23",CXN182="In-period"),AND('Validation summary'!$B$2="2023-24",CXN182="In-period"),AND('Validation summary'!$B$2="2024-25",CXN182="In-period"),AND('Validation summary'!$B$2="2024-25",CXN182="End of period",CXN190="Revenue")),TRUE,FALSE)</f>
        <v>0</v>
      </c>
      <c r="CXO183" s="201" t="b">
        <f>IF(OR(AND('Validation summary'!$B$2="2022-23",CXO182="In-period"),AND('Validation summary'!$B$2="2023-24",CXO182="In-period"),AND('Validation summary'!$B$2="2024-25",CXO182="In-period"),AND('Validation summary'!$B$2="2024-25",CXO182="End of period",CXO190="Revenue")),TRUE,FALSE)</f>
        <v>0</v>
      </c>
      <c r="CXP183" s="201" t="b">
        <f>IF(OR(AND('Validation summary'!$B$2="2022-23",CXP182="In-period"),AND('Validation summary'!$B$2="2023-24",CXP182="In-period"),AND('Validation summary'!$B$2="2024-25",CXP182="In-period"),AND('Validation summary'!$B$2="2024-25",CXP182="End of period",CXP190="Revenue")),TRUE,FALSE)</f>
        <v>0</v>
      </c>
      <c r="CXQ183" s="201" t="b">
        <f>IF(OR(AND('Validation summary'!$B$2="2022-23",CXQ182="In-period"),AND('Validation summary'!$B$2="2023-24",CXQ182="In-period"),AND('Validation summary'!$B$2="2024-25",CXQ182="In-period"),AND('Validation summary'!$B$2="2024-25",CXQ182="End of period",CXQ190="Revenue")),TRUE,FALSE)</f>
        <v>0</v>
      </c>
      <c r="CXR183" s="201" t="b">
        <f>IF(OR(AND('Validation summary'!$B$2="2022-23",CXR182="In-period"),AND('Validation summary'!$B$2="2023-24",CXR182="In-period"),AND('Validation summary'!$B$2="2024-25",CXR182="In-period"),AND('Validation summary'!$B$2="2024-25",CXR182="End of period",CXR190="Revenue")),TRUE,FALSE)</f>
        <v>0</v>
      </c>
      <c r="CXS183" s="201" t="b">
        <f>IF(OR(AND('Validation summary'!$B$2="2022-23",CXS182="In-period"),AND('Validation summary'!$B$2="2023-24",CXS182="In-period"),AND('Validation summary'!$B$2="2024-25",CXS182="In-period"),AND('Validation summary'!$B$2="2024-25",CXS182="End of period",CXS190="Revenue")),TRUE,FALSE)</f>
        <v>0</v>
      </c>
      <c r="CXT183" s="201" t="b">
        <f>IF(OR(AND('Validation summary'!$B$2="2022-23",CXT182="In-period"),AND('Validation summary'!$B$2="2023-24",CXT182="In-period"),AND('Validation summary'!$B$2="2024-25",CXT182="In-period"),AND('Validation summary'!$B$2="2024-25",CXT182="End of period",CXT190="Revenue")),TRUE,FALSE)</f>
        <v>0</v>
      </c>
      <c r="CXU183" s="201" t="b">
        <f>IF(OR(AND('Validation summary'!$B$2="2022-23",CXU182="In-period"),AND('Validation summary'!$B$2="2023-24",CXU182="In-period"),AND('Validation summary'!$B$2="2024-25",CXU182="In-period"),AND('Validation summary'!$B$2="2024-25",CXU182="End of period",CXU190="Revenue")),TRUE,FALSE)</f>
        <v>0</v>
      </c>
      <c r="CXV183" s="201" t="b">
        <f>IF(OR(AND('Validation summary'!$B$2="2022-23",CXV182="In-period"),AND('Validation summary'!$B$2="2023-24",CXV182="In-period"),AND('Validation summary'!$B$2="2024-25",CXV182="In-period"),AND('Validation summary'!$B$2="2024-25",CXV182="End of period",CXV190="Revenue")),TRUE,FALSE)</f>
        <v>0</v>
      </c>
      <c r="CXW183" s="201" t="b">
        <f>IF(OR(AND('Validation summary'!$B$2="2022-23",CXW182="In-period"),AND('Validation summary'!$B$2="2023-24",CXW182="In-period"),AND('Validation summary'!$B$2="2024-25",CXW182="In-period"),AND('Validation summary'!$B$2="2024-25",CXW182="End of period",CXW190="Revenue")),TRUE,FALSE)</f>
        <v>0</v>
      </c>
      <c r="CXX183" s="201" t="b">
        <f>IF(OR(AND('Validation summary'!$B$2="2022-23",CXX182="In-period"),AND('Validation summary'!$B$2="2023-24",CXX182="In-period"),AND('Validation summary'!$B$2="2024-25",CXX182="In-period"),AND('Validation summary'!$B$2="2024-25",CXX182="End of period",CXX190="Revenue")),TRUE,FALSE)</f>
        <v>0</v>
      </c>
      <c r="CXY183" s="201" t="b">
        <f>IF(OR(AND('Validation summary'!$B$2="2022-23",CXY182="In-period"),AND('Validation summary'!$B$2="2023-24",CXY182="In-period"),AND('Validation summary'!$B$2="2024-25",CXY182="In-period"),AND('Validation summary'!$B$2="2024-25",CXY182="End of period",CXY190="Revenue")),TRUE,FALSE)</f>
        <v>0</v>
      </c>
      <c r="CXZ183" s="201" t="b">
        <f>IF(OR(AND('Validation summary'!$B$2="2022-23",CXZ182="In-period"),AND('Validation summary'!$B$2="2023-24",CXZ182="In-period"),AND('Validation summary'!$B$2="2024-25",CXZ182="In-period"),AND('Validation summary'!$B$2="2024-25",CXZ182="End of period",CXZ190="Revenue")),TRUE,FALSE)</f>
        <v>0</v>
      </c>
      <c r="CYA183" s="201" t="b">
        <f>IF(OR(AND('Validation summary'!$B$2="2022-23",CYA182="In-period"),AND('Validation summary'!$B$2="2023-24",CYA182="In-period"),AND('Validation summary'!$B$2="2024-25",CYA182="In-period"),AND('Validation summary'!$B$2="2024-25",CYA182="End of period",CYA190="Revenue")),TRUE,FALSE)</f>
        <v>0</v>
      </c>
      <c r="CYB183" s="201" t="b">
        <f>IF(OR(AND('Validation summary'!$B$2="2022-23",CYB182="In-period"),AND('Validation summary'!$B$2="2023-24",CYB182="In-period"),AND('Validation summary'!$B$2="2024-25",CYB182="In-period"),AND('Validation summary'!$B$2="2024-25",CYB182="End of period",CYB190="Revenue")),TRUE,FALSE)</f>
        <v>0</v>
      </c>
      <c r="CYC183" s="201" t="b">
        <f>IF(OR(AND('Validation summary'!$B$2="2022-23",CYC182="In-period"),AND('Validation summary'!$B$2="2023-24",CYC182="In-period"),AND('Validation summary'!$B$2="2024-25",CYC182="In-period"),AND('Validation summary'!$B$2="2024-25",CYC182="End of period",CYC190="Revenue")),TRUE,FALSE)</f>
        <v>0</v>
      </c>
      <c r="CYD183" s="201" t="b">
        <f>IF(OR(AND('Validation summary'!$B$2="2022-23",CYD182="In-period"),AND('Validation summary'!$B$2="2023-24",CYD182="In-period"),AND('Validation summary'!$B$2="2024-25",CYD182="In-period"),AND('Validation summary'!$B$2="2024-25",CYD182="End of period",CYD190="Revenue")),TRUE,FALSE)</f>
        <v>0</v>
      </c>
      <c r="CYE183" s="201" t="b">
        <f>IF(OR(AND('Validation summary'!$B$2="2022-23",CYE182="In-period"),AND('Validation summary'!$B$2="2023-24",CYE182="In-period"),AND('Validation summary'!$B$2="2024-25",CYE182="In-period"),AND('Validation summary'!$B$2="2024-25",CYE182="End of period",CYE190="Revenue")),TRUE,FALSE)</f>
        <v>0</v>
      </c>
      <c r="CYF183" s="201" t="b">
        <f>IF(OR(AND('Validation summary'!$B$2="2022-23",CYF182="In-period"),AND('Validation summary'!$B$2="2023-24",CYF182="In-period"),AND('Validation summary'!$B$2="2024-25",CYF182="In-period"),AND('Validation summary'!$B$2="2024-25",CYF182="End of period",CYF190="Revenue")),TRUE,FALSE)</f>
        <v>0</v>
      </c>
      <c r="CYG183" s="201" t="b">
        <f>IF(OR(AND('Validation summary'!$B$2="2022-23",CYG182="In-period"),AND('Validation summary'!$B$2="2023-24",CYG182="In-period"),AND('Validation summary'!$B$2="2024-25",CYG182="In-period"),AND('Validation summary'!$B$2="2024-25",CYG182="End of period",CYG190="Revenue")),TRUE,FALSE)</f>
        <v>0</v>
      </c>
      <c r="CYH183" s="201" t="b">
        <f>IF(OR(AND('Validation summary'!$B$2="2022-23",CYH182="In-period"),AND('Validation summary'!$B$2="2023-24",CYH182="In-period"),AND('Validation summary'!$B$2="2024-25",CYH182="In-period"),AND('Validation summary'!$B$2="2024-25",CYH182="End of period",CYH190="Revenue")),TRUE,FALSE)</f>
        <v>0</v>
      </c>
      <c r="CYI183" s="201" t="b">
        <f>IF(OR(AND('Validation summary'!$B$2="2022-23",CYI182="In-period"),AND('Validation summary'!$B$2="2023-24",CYI182="In-period"),AND('Validation summary'!$B$2="2024-25",CYI182="In-period"),AND('Validation summary'!$B$2="2024-25",CYI182="End of period",CYI190="Revenue")),TRUE,FALSE)</f>
        <v>0</v>
      </c>
      <c r="CYJ183" s="201" t="b">
        <f>IF(OR(AND('Validation summary'!$B$2="2022-23",CYJ182="In-period"),AND('Validation summary'!$B$2="2023-24",CYJ182="In-period"),AND('Validation summary'!$B$2="2024-25",CYJ182="In-period"),AND('Validation summary'!$B$2="2024-25",CYJ182="End of period",CYJ190="Revenue")),TRUE,FALSE)</f>
        <v>0</v>
      </c>
      <c r="CYK183" s="201" t="b">
        <f>IF(OR(AND('Validation summary'!$B$2="2022-23",CYK182="In-period"),AND('Validation summary'!$B$2="2023-24",CYK182="In-period"),AND('Validation summary'!$B$2="2024-25",CYK182="In-period"),AND('Validation summary'!$B$2="2024-25",CYK182="End of period",CYK190="Revenue")),TRUE,FALSE)</f>
        <v>0</v>
      </c>
      <c r="CYL183" s="201" t="b">
        <f>IF(OR(AND('Validation summary'!$B$2="2022-23",CYL182="In-period"),AND('Validation summary'!$B$2="2023-24",CYL182="In-period"),AND('Validation summary'!$B$2="2024-25",CYL182="In-period"),AND('Validation summary'!$B$2="2024-25",CYL182="End of period",CYL190="Revenue")),TRUE,FALSE)</f>
        <v>0</v>
      </c>
      <c r="CYM183" s="201" t="b">
        <f>IF(OR(AND('Validation summary'!$B$2="2022-23",CYM182="In-period"),AND('Validation summary'!$B$2="2023-24",CYM182="In-period"),AND('Validation summary'!$B$2="2024-25",CYM182="In-period"),AND('Validation summary'!$B$2="2024-25",CYM182="End of period",CYM190="Revenue")),TRUE,FALSE)</f>
        <v>0</v>
      </c>
      <c r="CYN183" s="201" t="b">
        <f>IF(OR(AND('Validation summary'!$B$2="2022-23",CYN182="In-period"),AND('Validation summary'!$B$2="2023-24",CYN182="In-period"),AND('Validation summary'!$B$2="2024-25",CYN182="In-period"),AND('Validation summary'!$B$2="2024-25",CYN182="End of period",CYN190="Revenue")),TRUE,FALSE)</f>
        <v>0</v>
      </c>
      <c r="CYO183" s="201" t="b">
        <f>IF(OR(AND('Validation summary'!$B$2="2022-23",CYO182="In-period"),AND('Validation summary'!$B$2="2023-24",CYO182="In-period"),AND('Validation summary'!$B$2="2024-25",CYO182="In-period"),AND('Validation summary'!$B$2="2024-25",CYO182="End of period",CYO190="Revenue")),TRUE,FALSE)</f>
        <v>0</v>
      </c>
      <c r="CYP183" s="201" t="b">
        <f>IF(OR(AND('Validation summary'!$B$2="2022-23",CYP182="In-period"),AND('Validation summary'!$B$2="2023-24",CYP182="In-period"),AND('Validation summary'!$B$2="2024-25",CYP182="In-period"),AND('Validation summary'!$B$2="2024-25",CYP182="End of period",CYP190="Revenue")),TRUE,FALSE)</f>
        <v>0</v>
      </c>
      <c r="CYQ183" s="201" t="b">
        <f>IF(OR(AND('Validation summary'!$B$2="2022-23",CYQ182="In-period"),AND('Validation summary'!$B$2="2023-24",CYQ182="In-period"),AND('Validation summary'!$B$2="2024-25",CYQ182="In-period"),AND('Validation summary'!$B$2="2024-25",CYQ182="End of period",CYQ190="Revenue")),TRUE,FALSE)</f>
        <v>0</v>
      </c>
      <c r="CYR183" s="201" t="b">
        <f>IF(OR(AND('Validation summary'!$B$2="2022-23",CYR182="In-period"),AND('Validation summary'!$B$2="2023-24",CYR182="In-period"),AND('Validation summary'!$B$2="2024-25",CYR182="In-period"),AND('Validation summary'!$B$2="2024-25",CYR182="End of period",CYR190="Revenue")),TRUE,FALSE)</f>
        <v>0</v>
      </c>
      <c r="CYS183" s="201" t="b">
        <f>IF(OR(AND('Validation summary'!$B$2="2022-23",CYS182="In-period"),AND('Validation summary'!$B$2="2023-24",CYS182="In-period"),AND('Validation summary'!$B$2="2024-25",CYS182="In-period"),AND('Validation summary'!$B$2="2024-25",CYS182="End of period",CYS190="Revenue")),TRUE,FALSE)</f>
        <v>0</v>
      </c>
      <c r="CYT183" s="201" t="b">
        <f>IF(OR(AND('Validation summary'!$B$2="2022-23",CYT182="In-period"),AND('Validation summary'!$B$2="2023-24",CYT182="In-period"),AND('Validation summary'!$B$2="2024-25",CYT182="In-period"),AND('Validation summary'!$B$2="2024-25",CYT182="End of period",CYT190="Revenue")),TRUE,FALSE)</f>
        <v>0</v>
      </c>
      <c r="CYU183" s="201" t="b">
        <f>IF(OR(AND('Validation summary'!$B$2="2022-23",CYU182="In-period"),AND('Validation summary'!$B$2="2023-24",CYU182="In-period"),AND('Validation summary'!$B$2="2024-25",CYU182="In-period"),AND('Validation summary'!$B$2="2024-25",CYU182="End of period",CYU190="Revenue")),TRUE,FALSE)</f>
        <v>0</v>
      </c>
      <c r="CYV183" s="201" t="b">
        <f>IF(OR(AND('Validation summary'!$B$2="2022-23",CYV182="In-period"),AND('Validation summary'!$B$2="2023-24",CYV182="In-period"),AND('Validation summary'!$B$2="2024-25",CYV182="In-period"),AND('Validation summary'!$B$2="2024-25",CYV182="End of period",CYV190="Revenue")),TRUE,FALSE)</f>
        <v>0</v>
      </c>
      <c r="CYW183" s="201" t="b">
        <f>IF(OR(AND('Validation summary'!$B$2="2022-23",CYW182="In-period"),AND('Validation summary'!$B$2="2023-24",CYW182="In-period"),AND('Validation summary'!$B$2="2024-25",CYW182="In-period"),AND('Validation summary'!$B$2="2024-25",CYW182="End of period",CYW190="Revenue")),TRUE,FALSE)</f>
        <v>0</v>
      </c>
      <c r="CYX183" s="201" t="b">
        <f>IF(OR(AND('Validation summary'!$B$2="2022-23",CYX182="In-period"),AND('Validation summary'!$B$2="2023-24",CYX182="In-period"),AND('Validation summary'!$B$2="2024-25",CYX182="In-period"),AND('Validation summary'!$B$2="2024-25",CYX182="End of period",CYX190="Revenue")),TRUE,FALSE)</f>
        <v>0</v>
      </c>
      <c r="CYY183" s="201" t="b">
        <f>IF(OR(AND('Validation summary'!$B$2="2022-23",CYY182="In-period"),AND('Validation summary'!$B$2="2023-24",CYY182="In-period"),AND('Validation summary'!$B$2="2024-25",CYY182="In-period"),AND('Validation summary'!$B$2="2024-25",CYY182="End of period",CYY190="Revenue")),TRUE,FALSE)</f>
        <v>0</v>
      </c>
      <c r="CYZ183" s="201" t="b">
        <f>IF(OR(AND('Validation summary'!$B$2="2022-23",CYZ182="In-period"),AND('Validation summary'!$B$2="2023-24",CYZ182="In-period"),AND('Validation summary'!$B$2="2024-25",CYZ182="In-period"),AND('Validation summary'!$B$2="2024-25",CYZ182="End of period",CYZ190="Revenue")),TRUE,FALSE)</f>
        <v>0</v>
      </c>
      <c r="CZA183" s="201" t="b">
        <f>IF(OR(AND('Validation summary'!$B$2="2022-23",CZA182="In-period"),AND('Validation summary'!$B$2="2023-24",CZA182="In-period"),AND('Validation summary'!$B$2="2024-25",CZA182="In-period"),AND('Validation summary'!$B$2="2024-25",CZA182="End of period",CZA190="Revenue")),TRUE,FALSE)</f>
        <v>0</v>
      </c>
      <c r="CZB183" s="201" t="b">
        <f>IF(OR(AND('Validation summary'!$B$2="2022-23",CZB182="In-period"),AND('Validation summary'!$B$2="2023-24",CZB182="In-period"),AND('Validation summary'!$B$2="2024-25",CZB182="In-period"),AND('Validation summary'!$B$2="2024-25",CZB182="End of period",CZB190="Revenue")),TRUE,FALSE)</f>
        <v>0</v>
      </c>
      <c r="CZC183" s="201" t="b">
        <f>IF(OR(AND('Validation summary'!$B$2="2022-23",CZC182="In-period"),AND('Validation summary'!$B$2="2023-24",CZC182="In-period"),AND('Validation summary'!$B$2="2024-25",CZC182="In-period"),AND('Validation summary'!$B$2="2024-25",CZC182="End of period",CZC190="Revenue")),TRUE,FALSE)</f>
        <v>0</v>
      </c>
      <c r="CZD183" s="201" t="b">
        <f>IF(OR(AND('Validation summary'!$B$2="2022-23",CZD182="In-period"),AND('Validation summary'!$B$2="2023-24",CZD182="In-period"),AND('Validation summary'!$B$2="2024-25",CZD182="In-period"),AND('Validation summary'!$B$2="2024-25",CZD182="End of period",CZD190="Revenue")),TRUE,FALSE)</f>
        <v>0</v>
      </c>
      <c r="CZE183" s="201" t="b">
        <f>IF(OR(AND('Validation summary'!$B$2="2022-23",CZE182="In-period"),AND('Validation summary'!$B$2="2023-24",CZE182="In-period"),AND('Validation summary'!$B$2="2024-25",CZE182="In-period"),AND('Validation summary'!$B$2="2024-25",CZE182="End of period",CZE190="Revenue")),TRUE,FALSE)</f>
        <v>0</v>
      </c>
      <c r="CZF183" s="201" t="b">
        <f>IF(OR(AND('Validation summary'!$B$2="2022-23",CZF182="In-period"),AND('Validation summary'!$B$2="2023-24",CZF182="In-period"),AND('Validation summary'!$B$2="2024-25",CZF182="In-period"),AND('Validation summary'!$B$2="2024-25",CZF182="End of period",CZF190="Revenue")),TRUE,FALSE)</f>
        <v>0</v>
      </c>
      <c r="CZG183" s="201" t="b">
        <f>IF(OR(AND('Validation summary'!$B$2="2022-23",CZG182="In-period"),AND('Validation summary'!$B$2="2023-24",CZG182="In-period"),AND('Validation summary'!$B$2="2024-25",CZG182="In-period"),AND('Validation summary'!$B$2="2024-25",CZG182="End of period",CZG190="Revenue")),TRUE,FALSE)</f>
        <v>0</v>
      </c>
      <c r="CZH183" s="201" t="b">
        <f>IF(OR(AND('Validation summary'!$B$2="2022-23",CZH182="In-period"),AND('Validation summary'!$B$2="2023-24",CZH182="In-period"),AND('Validation summary'!$B$2="2024-25",CZH182="In-period"),AND('Validation summary'!$B$2="2024-25",CZH182="End of period",CZH190="Revenue")),TRUE,FALSE)</f>
        <v>0</v>
      </c>
      <c r="CZI183" s="201" t="b">
        <f>IF(OR(AND('Validation summary'!$B$2="2022-23",CZI182="In-period"),AND('Validation summary'!$B$2="2023-24",CZI182="In-period"),AND('Validation summary'!$B$2="2024-25",CZI182="In-period"),AND('Validation summary'!$B$2="2024-25",CZI182="End of period",CZI190="Revenue")),TRUE,FALSE)</f>
        <v>0</v>
      </c>
      <c r="CZJ183" s="201" t="b">
        <f>IF(OR(AND('Validation summary'!$B$2="2022-23",CZJ182="In-period"),AND('Validation summary'!$B$2="2023-24",CZJ182="In-period"),AND('Validation summary'!$B$2="2024-25",CZJ182="In-period"),AND('Validation summary'!$B$2="2024-25",CZJ182="End of period",CZJ190="Revenue")),TRUE,FALSE)</f>
        <v>0</v>
      </c>
      <c r="CZK183" s="201" t="b">
        <f>IF(OR(AND('Validation summary'!$B$2="2022-23",CZK182="In-period"),AND('Validation summary'!$B$2="2023-24",CZK182="In-period"),AND('Validation summary'!$B$2="2024-25",CZK182="In-period"),AND('Validation summary'!$B$2="2024-25",CZK182="End of period",CZK190="Revenue")),TRUE,FALSE)</f>
        <v>0</v>
      </c>
      <c r="CZL183" s="201" t="b">
        <f>IF(OR(AND('Validation summary'!$B$2="2022-23",CZL182="In-period"),AND('Validation summary'!$B$2="2023-24",CZL182="In-period"),AND('Validation summary'!$B$2="2024-25",CZL182="In-period"),AND('Validation summary'!$B$2="2024-25",CZL182="End of period",CZL190="Revenue")),TRUE,FALSE)</f>
        <v>0</v>
      </c>
      <c r="CZM183" s="201" t="b">
        <f>IF(OR(AND('Validation summary'!$B$2="2022-23",CZM182="In-period"),AND('Validation summary'!$B$2="2023-24",CZM182="In-period"),AND('Validation summary'!$B$2="2024-25",CZM182="In-period"),AND('Validation summary'!$B$2="2024-25",CZM182="End of period",CZM190="Revenue")),TRUE,FALSE)</f>
        <v>0</v>
      </c>
      <c r="CZN183" s="201" t="b">
        <f>IF(OR(AND('Validation summary'!$B$2="2022-23",CZN182="In-period"),AND('Validation summary'!$B$2="2023-24",CZN182="In-period"),AND('Validation summary'!$B$2="2024-25",CZN182="In-period"),AND('Validation summary'!$B$2="2024-25",CZN182="End of period",CZN190="Revenue")),TRUE,FALSE)</f>
        <v>0</v>
      </c>
      <c r="CZO183" s="201" t="b">
        <f>IF(OR(AND('Validation summary'!$B$2="2022-23",CZO182="In-period"),AND('Validation summary'!$B$2="2023-24",CZO182="In-period"),AND('Validation summary'!$B$2="2024-25",CZO182="In-period"),AND('Validation summary'!$B$2="2024-25",CZO182="End of period",CZO190="Revenue")),TRUE,FALSE)</f>
        <v>0</v>
      </c>
      <c r="CZP183" s="201" t="b">
        <f>IF(OR(AND('Validation summary'!$B$2="2022-23",CZP182="In-period"),AND('Validation summary'!$B$2="2023-24",CZP182="In-period"),AND('Validation summary'!$B$2="2024-25",CZP182="In-period"),AND('Validation summary'!$B$2="2024-25",CZP182="End of period",CZP190="Revenue")),TRUE,FALSE)</f>
        <v>0</v>
      </c>
      <c r="CZQ183" s="201" t="b">
        <f>IF(OR(AND('Validation summary'!$B$2="2022-23",CZQ182="In-period"),AND('Validation summary'!$B$2="2023-24",CZQ182="In-period"),AND('Validation summary'!$B$2="2024-25",CZQ182="In-period"),AND('Validation summary'!$B$2="2024-25",CZQ182="End of period",CZQ190="Revenue")),TRUE,FALSE)</f>
        <v>0</v>
      </c>
      <c r="CZR183" s="201" t="b">
        <f>IF(OR(AND('Validation summary'!$B$2="2022-23",CZR182="In-period"),AND('Validation summary'!$B$2="2023-24",CZR182="In-period"),AND('Validation summary'!$B$2="2024-25",CZR182="In-period"),AND('Validation summary'!$B$2="2024-25",CZR182="End of period",CZR190="Revenue")),TRUE,FALSE)</f>
        <v>0</v>
      </c>
      <c r="CZS183" s="201" t="b">
        <f>IF(OR(AND('Validation summary'!$B$2="2022-23",CZS182="In-period"),AND('Validation summary'!$B$2="2023-24",CZS182="In-period"),AND('Validation summary'!$B$2="2024-25",CZS182="In-period"),AND('Validation summary'!$B$2="2024-25",CZS182="End of period",CZS190="Revenue")),TRUE,FALSE)</f>
        <v>0</v>
      </c>
      <c r="CZT183" s="201" t="b">
        <f>IF(OR(AND('Validation summary'!$B$2="2022-23",CZT182="In-period"),AND('Validation summary'!$B$2="2023-24",CZT182="In-period"),AND('Validation summary'!$B$2="2024-25",CZT182="In-period"),AND('Validation summary'!$B$2="2024-25",CZT182="End of period",CZT190="Revenue")),TRUE,FALSE)</f>
        <v>0</v>
      </c>
      <c r="CZU183" s="201" t="b">
        <f>IF(OR(AND('Validation summary'!$B$2="2022-23",CZU182="In-period"),AND('Validation summary'!$B$2="2023-24",CZU182="In-period"),AND('Validation summary'!$B$2="2024-25",CZU182="In-period"),AND('Validation summary'!$B$2="2024-25",CZU182="End of period",CZU190="Revenue")),TRUE,FALSE)</f>
        <v>0</v>
      </c>
      <c r="CZV183" s="201" t="b">
        <f>IF(OR(AND('Validation summary'!$B$2="2022-23",CZV182="In-period"),AND('Validation summary'!$B$2="2023-24",CZV182="In-period"),AND('Validation summary'!$B$2="2024-25",CZV182="In-period"),AND('Validation summary'!$B$2="2024-25",CZV182="End of period",CZV190="Revenue")),TRUE,FALSE)</f>
        <v>0</v>
      </c>
      <c r="CZW183" s="201" t="b">
        <f>IF(OR(AND('Validation summary'!$B$2="2022-23",CZW182="In-period"),AND('Validation summary'!$B$2="2023-24",CZW182="In-period"),AND('Validation summary'!$B$2="2024-25",CZW182="In-period"),AND('Validation summary'!$B$2="2024-25",CZW182="End of period",CZW190="Revenue")),TRUE,FALSE)</f>
        <v>0</v>
      </c>
      <c r="CZX183" s="201" t="b">
        <f>IF(OR(AND('Validation summary'!$B$2="2022-23",CZX182="In-period"),AND('Validation summary'!$B$2="2023-24",CZX182="In-period"),AND('Validation summary'!$B$2="2024-25",CZX182="In-period"),AND('Validation summary'!$B$2="2024-25",CZX182="End of period",CZX190="Revenue")),TRUE,FALSE)</f>
        <v>0</v>
      </c>
      <c r="CZY183" s="201" t="b">
        <f>IF(OR(AND('Validation summary'!$B$2="2022-23",CZY182="In-period"),AND('Validation summary'!$B$2="2023-24",CZY182="In-period"),AND('Validation summary'!$B$2="2024-25",CZY182="In-period"),AND('Validation summary'!$B$2="2024-25",CZY182="End of period",CZY190="Revenue")),TRUE,FALSE)</f>
        <v>0</v>
      </c>
      <c r="CZZ183" s="201" t="b">
        <f>IF(OR(AND('Validation summary'!$B$2="2022-23",CZZ182="In-period"),AND('Validation summary'!$B$2="2023-24",CZZ182="In-period"),AND('Validation summary'!$B$2="2024-25",CZZ182="In-period"),AND('Validation summary'!$B$2="2024-25",CZZ182="End of period",CZZ190="Revenue")),TRUE,FALSE)</f>
        <v>0</v>
      </c>
      <c r="DAA183" s="201" t="b">
        <f>IF(OR(AND('Validation summary'!$B$2="2022-23",DAA182="In-period"),AND('Validation summary'!$B$2="2023-24",DAA182="In-period"),AND('Validation summary'!$B$2="2024-25",DAA182="In-period"),AND('Validation summary'!$B$2="2024-25",DAA182="End of period",DAA190="Revenue")),TRUE,FALSE)</f>
        <v>0</v>
      </c>
      <c r="DAB183" s="201" t="b">
        <f>IF(OR(AND('Validation summary'!$B$2="2022-23",DAB182="In-period"),AND('Validation summary'!$B$2="2023-24",DAB182="In-period"),AND('Validation summary'!$B$2="2024-25",DAB182="In-period"),AND('Validation summary'!$B$2="2024-25",DAB182="End of period",DAB190="Revenue")),TRUE,FALSE)</f>
        <v>0</v>
      </c>
      <c r="DAC183" s="201" t="b">
        <f>IF(OR(AND('Validation summary'!$B$2="2022-23",DAC182="In-period"),AND('Validation summary'!$B$2="2023-24",DAC182="In-period"),AND('Validation summary'!$B$2="2024-25",DAC182="In-period"),AND('Validation summary'!$B$2="2024-25",DAC182="End of period",DAC190="Revenue")),TRUE,FALSE)</f>
        <v>0</v>
      </c>
      <c r="DAD183" s="201" t="b">
        <f>IF(OR(AND('Validation summary'!$B$2="2022-23",DAD182="In-period"),AND('Validation summary'!$B$2="2023-24",DAD182="In-period"),AND('Validation summary'!$B$2="2024-25",DAD182="In-period"),AND('Validation summary'!$B$2="2024-25",DAD182="End of period",DAD190="Revenue")),TRUE,FALSE)</f>
        <v>0</v>
      </c>
      <c r="DAE183" s="201" t="b">
        <f>IF(OR(AND('Validation summary'!$B$2="2022-23",DAE182="In-period"),AND('Validation summary'!$B$2="2023-24",DAE182="In-period"),AND('Validation summary'!$B$2="2024-25",DAE182="In-period"),AND('Validation summary'!$B$2="2024-25",DAE182="End of period",DAE190="Revenue")),TRUE,FALSE)</f>
        <v>0</v>
      </c>
      <c r="DAF183" s="201" t="b">
        <f>IF(OR(AND('Validation summary'!$B$2="2022-23",DAF182="In-period"),AND('Validation summary'!$B$2="2023-24",DAF182="In-period"),AND('Validation summary'!$B$2="2024-25",DAF182="In-period"),AND('Validation summary'!$B$2="2024-25",DAF182="End of period",DAF190="Revenue")),TRUE,FALSE)</f>
        <v>0</v>
      </c>
      <c r="DAG183" s="201" t="b">
        <f>IF(OR(AND('Validation summary'!$B$2="2022-23",DAG182="In-period"),AND('Validation summary'!$B$2="2023-24",DAG182="In-period"),AND('Validation summary'!$B$2="2024-25",DAG182="In-period"),AND('Validation summary'!$B$2="2024-25",DAG182="End of period",DAG190="Revenue")),TRUE,FALSE)</f>
        <v>0</v>
      </c>
      <c r="DAH183" s="201" t="b">
        <f>IF(OR(AND('Validation summary'!$B$2="2022-23",DAH182="In-period"),AND('Validation summary'!$B$2="2023-24",DAH182="In-period"),AND('Validation summary'!$B$2="2024-25",DAH182="In-period"),AND('Validation summary'!$B$2="2024-25",DAH182="End of period",DAH190="Revenue")),TRUE,FALSE)</f>
        <v>0</v>
      </c>
      <c r="DAI183" s="201" t="b">
        <f>IF(OR(AND('Validation summary'!$B$2="2022-23",DAI182="In-period"),AND('Validation summary'!$B$2="2023-24",DAI182="In-period"),AND('Validation summary'!$B$2="2024-25",DAI182="In-period"),AND('Validation summary'!$B$2="2024-25",DAI182="End of period",DAI190="Revenue")),TRUE,FALSE)</f>
        <v>0</v>
      </c>
      <c r="DAJ183" s="201" t="b">
        <f>IF(OR(AND('Validation summary'!$B$2="2022-23",DAJ182="In-period"),AND('Validation summary'!$B$2="2023-24",DAJ182="In-period"),AND('Validation summary'!$B$2="2024-25",DAJ182="In-period"),AND('Validation summary'!$B$2="2024-25",DAJ182="End of period",DAJ190="Revenue")),TRUE,FALSE)</f>
        <v>0</v>
      </c>
      <c r="DAK183" s="201" t="b">
        <f>IF(OR(AND('Validation summary'!$B$2="2022-23",DAK182="In-period"),AND('Validation summary'!$B$2="2023-24",DAK182="In-period"),AND('Validation summary'!$B$2="2024-25",DAK182="In-period"),AND('Validation summary'!$B$2="2024-25",DAK182="End of period",DAK190="Revenue")),TRUE,FALSE)</f>
        <v>0</v>
      </c>
      <c r="DAL183" s="201" t="b">
        <f>IF(OR(AND('Validation summary'!$B$2="2022-23",DAL182="In-period"),AND('Validation summary'!$B$2="2023-24",DAL182="In-period"),AND('Validation summary'!$B$2="2024-25",DAL182="In-period"),AND('Validation summary'!$B$2="2024-25",DAL182="End of period",DAL190="Revenue")),TRUE,FALSE)</f>
        <v>0</v>
      </c>
      <c r="DAM183" s="201" t="b">
        <f>IF(OR(AND('Validation summary'!$B$2="2022-23",DAM182="In-period"),AND('Validation summary'!$B$2="2023-24",DAM182="In-period"),AND('Validation summary'!$B$2="2024-25",DAM182="In-period"),AND('Validation summary'!$B$2="2024-25",DAM182="End of period",DAM190="Revenue")),TRUE,FALSE)</f>
        <v>0</v>
      </c>
      <c r="DAN183" s="201" t="b">
        <f>IF(OR(AND('Validation summary'!$B$2="2022-23",DAN182="In-period"),AND('Validation summary'!$B$2="2023-24",DAN182="In-period"),AND('Validation summary'!$B$2="2024-25",DAN182="In-period"),AND('Validation summary'!$B$2="2024-25",DAN182="End of period",DAN190="Revenue")),TRUE,FALSE)</f>
        <v>0</v>
      </c>
      <c r="DAO183" s="201" t="b">
        <f>IF(OR(AND('Validation summary'!$B$2="2022-23",DAO182="In-period"),AND('Validation summary'!$B$2="2023-24",DAO182="In-period"),AND('Validation summary'!$B$2="2024-25",DAO182="In-period"),AND('Validation summary'!$B$2="2024-25",DAO182="End of period",DAO190="Revenue")),TRUE,FALSE)</f>
        <v>0</v>
      </c>
      <c r="DAP183" s="201" t="b">
        <f>IF(OR(AND('Validation summary'!$B$2="2022-23",DAP182="In-period"),AND('Validation summary'!$B$2="2023-24",DAP182="In-period"),AND('Validation summary'!$B$2="2024-25",DAP182="In-period"),AND('Validation summary'!$B$2="2024-25",DAP182="End of period",DAP190="Revenue")),TRUE,FALSE)</f>
        <v>0</v>
      </c>
      <c r="DAQ183" s="201" t="b">
        <f>IF(OR(AND('Validation summary'!$B$2="2022-23",DAQ182="In-period"),AND('Validation summary'!$B$2="2023-24",DAQ182="In-period"),AND('Validation summary'!$B$2="2024-25",DAQ182="In-period"),AND('Validation summary'!$B$2="2024-25",DAQ182="End of period",DAQ190="Revenue")),TRUE,FALSE)</f>
        <v>0</v>
      </c>
      <c r="DAR183" s="201" t="b">
        <f>IF(OR(AND('Validation summary'!$B$2="2022-23",DAR182="In-period"),AND('Validation summary'!$B$2="2023-24",DAR182="In-period"),AND('Validation summary'!$B$2="2024-25",DAR182="In-period"),AND('Validation summary'!$B$2="2024-25",DAR182="End of period",DAR190="Revenue")),TRUE,FALSE)</f>
        <v>0</v>
      </c>
      <c r="DAS183" s="201" t="b">
        <f>IF(OR(AND('Validation summary'!$B$2="2022-23",DAS182="In-period"),AND('Validation summary'!$B$2="2023-24",DAS182="In-period"),AND('Validation summary'!$B$2="2024-25",DAS182="In-period"),AND('Validation summary'!$B$2="2024-25",DAS182="End of period",DAS190="Revenue")),TRUE,FALSE)</f>
        <v>0</v>
      </c>
      <c r="DAT183" s="201" t="b">
        <f>IF(OR(AND('Validation summary'!$B$2="2022-23",DAT182="In-period"),AND('Validation summary'!$B$2="2023-24",DAT182="In-period"),AND('Validation summary'!$B$2="2024-25",DAT182="In-period"),AND('Validation summary'!$B$2="2024-25",DAT182="End of period",DAT190="Revenue")),TRUE,FALSE)</f>
        <v>0</v>
      </c>
      <c r="DAU183" s="201" t="b">
        <f>IF(OR(AND('Validation summary'!$B$2="2022-23",DAU182="In-period"),AND('Validation summary'!$B$2="2023-24",DAU182="In-period"),AND('Validation summary'!$B$2="2024-25",DAU182="In-period"),AND('Validation summary'!$B$2="2024-25",DAU182="End of period",DAU190="Revenue")),TRUE,FALSE)</f>
        <v>0</v>
      </c>
      <c r="DAV183" s="201" t="b">
        <f>IF(OR(AND('Validation summary'!$B$2="2022-23",DAV182="In-period"),AND('Validation summary'!$B$2="2023-24",DAV182="In-period"),AND('Validation summary'!$B$2="2024-25",DAV182="In-period"),AND('Validation summary'!$B$2="2024-25",DAV182="End of period",DAV190="Revenue")),TRUE,FALSE)</f>
        <v>0</v>
      </c>
      <c r="DAW183" s="201" t="b">
        <f>IF(OR(AND('Validation summary'!$B$2="2022-23",DAW182="In-period"),AND('Validation summary'!$B$2="2023-24",DAW182="In-period"),AND('Validation summary'!$B$2="2024-25",DAW182="In-period"),AND('Validation summary'!$B$2="2024-25",DAW182="End of period",DAW190="Revenue")),TRUE,FALSE)</f>
        <v>0</v>
      </c>
      <c r="DAX183" s="201" t="b">
        <f>IF(OR(AND('Validation summary'!$B$2="2022-23",DAX182="In-period"),AND('Validation summary'!$B$2="2023-24",DAX182="In-period"),AND('Validation summary'!$B$2="2024-25",DAX182="In-period"),AND('Validation summary'!$B$2="2024-25",DAX182="End of period",DAX190="Revenue")),TRUE,FALSE)</f>
        <v>0</v>
      </c>
      <c r="DAY183" s="201" t="b">
        <f>IF(OR(AND('Validation summary'!$B$2="2022-23",DAY182="In-period"),AND('Validation summary'!$B$2="2023-24",DAY182="In-period"),AND('Validation summary'!$B$2="2024-25",DAY182="In-period"),AND('Validation summary'!$B$2="2024-25",DAY182="End of period",DAY190="Revenue")),TRUE,FALSE)</f>
        <v>0</v>
      </c>
      <c r="DAZ183" s="201" t="b">
        <f>IF(OR(AND('Validation summary'!$B$2="2022-23",DAZ182="In-period"),AND('Validation summary'!$B$2="2023-24",DAZ182="In-period"),AND('Validation summary'!$B$2="2024-25",DAZ182="In-period"),AND('Validation summary'!$B$2="2024-25",DAZ182="End of period",DAZ190="Revenue")),TRUE,FALSE)</f>
        <v>0</v>
      </c>
      <c r="DBA183" s="201" t="b">
        <f>IF(OR(AND('Validation summary'!$B$2="2022-23",DBA182="In-period"),AND('Validation summary'!$B$2="2023-24",DBA182="In-period"),AND('Validation summary'!$B$2="2024-25",DBA182="In-period"),AND('Validation summary'!$B$2="2024-25",DBA182="End of period",DBA190="Revenue")),TRUE,FALSE)</f>
        <v>0</v>
      </c>
      <c r="DBB183" s="201" t="b">
        <f>IF(OR(AND('Validation summary'!$B$2="2022-23",DBB182="In-period"),AND('Validation summary'!$B$2="2023-24",DBB182="In-period"),AND('Validation summary'!$B$2="2024-25",DBB182="In-period"),AND('Validation summary'!$B$2="2024-25",DBB182="End of period",DBB190="Revenue")),TRUE,FALSE)</f>
        <v>0</v>
      </c>
      <c r="DBC183" s="201" t="b">
        <f>IF(OR(AND('Validation summary'!$B$2="2022-23",DBC182="In-period"),AND('Validation summary'!$B$2="2023-24",DBC182="In-period"),AND('Validation summary'!$B$2="2024-25",DBC182="In-period"),AND('Validation summary'!$B$2="2024-25",DBC182="End of period",DBC190="Revenue")),TRUE,FALSE)</f>
        <v>0</v>
      </c>
      <c r="DBD183" s="201" t="b">
        <f>IF(OR(AND('Validation summary'!$B$2="2022-23",DBD182="In-period"),AND('Validation summary'!$B$2="2023-24",DBD182="In-period"),AND('Validation summary'!$B$2="2024-25",DBD182="In-period"),AND('Validation summary'!$B$2="2024-25",DBD182="End of period",DBD190="Revenue")),TRUE,FALSE)</f>
        <v>0</v>
      </c>
      <c r="DBE183" s="201" t="b">
        <f>IF(OR(AND('Validation summary'!$B$2="2022-23",DBE182="In-period"),AND('Validation summary'!$B$2="2023-24",DBE182="In-period"),AND('Validation summary'!$B$2="2024-25",DBE182="In-period"),AND('Validation summary'!$B$2="2024-25",DBE182="End of period",DBE190="Revenue")),TRUE,FALSE)</f>
        <v>0</v>
      </c>
      <c r="DBF183" s="201" t="b">
        <f>IF(OR(AND('Validation summary'!$B$2="2022-23",DBF182="In-period"),AND('Validation summary'!$B$2="2023-24",DBF182="In-period"),AND('Validation summary'!$B$2="2024-25",DBF182="In-period"),AND('Validation summary'!$B$2="2024-25",DBF182="End of period",DBF190="Revenue")),TRUE,FALSE)</f>
        <v>0</v>
      </c>
      <c r="DBG183" s="201" t="b">
        <f>IF(OR(AND('Validation summary'!$B$2="2022-23",DBG182="In-period"),AND('Validation summary'!$B$2="2023-24",DBG182="In-period"),AND('Validation summary'!$B$2="2024-25",DBG182="In-period"),AND('Validation summary'!$B$2="2024-25",DBG182="End of period",DBG190="Revenue")),TRUE,FALSE)</f>
        <v>0</v>
      </c>
      <c r="DBH183" s="201" t="b">
        <f>IF(OR(AND('Validation summary'!$B$2="2022-23",DBH182="In-period"),AND('Validation summary'!$B$2="2023-24",DBH182="In-period"),AND('Validation summary'!$B$2="2024-25",DBH182="In-period"),AND('Validation summary'!$B$2="2024-25",DBH182="End of period",DBH190="Revenue")),TRUE,FALSE)</f>
        <v>0</v>
      </c>
      <c r="DBI183" s="201" t="b">
        <f>IF(OR(AND('Validation summary'!$B$2="2022-23",DBI182="In-period"),AND('Validation summary'!$B$2="2023-24",DBI182="In-period"),AND('Validation summary'!$B$2="2024-25",DBI182="In-period"),AND('Validation summary'!$B$2="2024-25",DBI182="End of period",DBI190="Revenue")),TRUE,FALSE)</f>
        <v>0</v>
      </c>
      <c r="DBJ183" s="201" t="b">
        <f>IF(OR(AND('Validation summary'!$B$2="2022-23",DBJ182="In-period"),AND('Validation summary'!$B$2="2023-24",DBJ182="In-period"),AND('Validation summary'!$B$2="2024-25",DBJ182="In-period"),AND('Validation summary'!$B$2="2024-25",DBJ182="End of period",DBJ190="Revenue")),TRUE,FALSE)</f>
        <v>0</v>
      </c>
      <c r="DBK183" s="201" t="b">
        <f>IF(OR(AND('Validation summary'!$B$2="2022-23",DBK182="In-period"),AND('Validation summary'!$B$2="2023-24",DBK182="In-period"),AND('Validation summary'!$B$2="2024-25",DBK182="In-period"),AND('Validation summary'!$B$2="2024-25",DBK182="End of period",DBK190="Revenue")),TRUE,FALSE)</f>
        <v>0</v>
      </c>
      <c r="DBL183" s="201" t="b">
        <f>IF(OR(AND('Validation summary'!$B$2="2022-23",DBL182="In-period"),AND('Validation summary'!$B$2="2023-24",DBL182="In-period"),AND('Validation summary'!$B$2="2024-25",DBL182="In-period"),AND('Validation summary'!$B$2="2024-25",DBL182="End of period",DBL190="Revenue")),TRUE,FALSE)</f>
        <v>0</v>
      </c>
      <c r="DBM183" s="201" t="b">
        <f>IF(OR(AND('Validation summary'!$B$2="2022-23",DBM182="In-period"),AND('Validation summary'!$B$2="2023-24",DBM182="In-period"),AND('Validation summary'!$B$2="2024-25",DBM182="In-period"),AND('Validation summary'!$B$2="2024-25",DBM182="End of period",DBM190="Revenue")),TRUE,FALSE)</f>
        <v>0</v>
      </c>
      <c r="DBN183" s="201" t="b">
        <f>IF(OR(AND('Validation summary'!$B$2="2022-23",DBN182="In-period"),AND('Validation summary'!$B$2="2023-24",DBN182="In-period"),AND('Validation summary'!$B$2="2024-25",DBN182="In-period"),AND('Validation summary'!$B$2="2024-25",DBN182="End of period",DBN190="Revenue")),TRUE,FALSE)</f>
        <v>0</v>
      </c>
      <c r="DBO183" s="201" t="b">
        <f>IF(OR(AND('Validation summary'!$B$2="2022-23",DBO182="In-period"),AND('Validation summary'!$B$2="2023-24",DBO182="In-period"),AND('Validation summary'!$B$2="2024-25",DBO182="In-period"),AND('Validation summary'!$B$2="2024-25",DBO182="End of period",DBO190="Revenue")),TRUE,FALSE)</f>
        <v>0</v>
      </c>
      <c r="DBP183" s="201" t="b">
        <f>IF(OR(AND('Validation summary'!$B$2="2022-23",DBP182="In-period"),AND('Validation summary'!$B$2="2023-24",DBP182="In-period"),AND('Validation summary'!$B$2="2024-25",DBP182="In-period"),AND('Validation summary'!$B$2="2024-25",DBP182="End of period",DBP190="Revenue")),TRUE,FALSE)</f>
        <v>0</v>
      </c>
      <c r="DBQ183" s="201" t="b">
        <f>IF(OR(AND('Validation summary'!$B$2="2022-23",DBQ182="In-period"),AND('Validation summary'!$B$2="2023-24",DBQ182="In-period"),AND('Validation summary'!$B$2="2024-25",DBQ182="In-period"),AND('Validation summary'!$B$2="2024-25",DBQ182="End of period",DBQ190="Revenue")),TRUE,FALSE)</f>
        <v>0</v>
      </c>
      <c r="DBR183" s="201" t="b">
        <f>IF(OR(AND('Validation summary'!$B$2="2022-23",DBR182="In-period"),AND('Validation summary'!$B$2="2023-24",DBR182="In-period"),AND('Validation summary'!$B$2="2024-25",DBR182="In-period"),AND('Validation summary'!$B$2="2024-25",DBR182="End of period",DBR190="Revenue")),TRUE,FALSE)</f>
        <v>0</v>
      </c>
      <c r="DBS183" s="201" t="b">
        <f>IF(OR(AND('Validation summary'!$B$2="2022-23",DBS182="In-period"),AND('Validation summary'!$B$2="2023-24",DBS182="In-period"),AND('Validation summary'!$B$2="2024-25",DBS182="In-period"),AND('Validation summary'!$B$2="2024-25",DBS182="End of period",DBS190="Revenue")),TRUE,FALSE)</f>
        <v>0</v>
      </c>
      <c r="DBT183" s="201" t="b">
        <f>IF(OR(AND('Validation summary'!$B$2="2022-23",DBT182="In-period"),AND('Validation summary'!$B$2="2023-24",DBT182="In-period"),AND('Validation summary'!$B$2="2024-25",DBT182="In-period"),AND('Validation summary'!$B$2="2024-25",DBT182="End of period",DBT190="Revenue")),TRUE,FALSE)</f>
        <v>0</v>
      </c>
      <c r="DBU183" s="201" t="b">
        <f>IF(OR(AND('Validation summary'!$B$2="2022-23",DBU182="In-period"),AND('Validation summary'!$B$2="2023-24",DBU182="In-period"),AND('Validation summary'!$B$2="2024-25",DBU182="In-period"),AND('Validation summary'!$B$2="2024-25",DBU182="End of period",DBU190="Revenue")),TRUE,FALSE)</f>
        <v>0</v>
      </c>
      <c r="DBV183" s="201" t="b">
        <f>IF(OR(AND('Validation summary'!$B$2="2022-23",DBV182="In-period"),AND('Validation summary'!$B$2="2023-24",DBV182="In-period"),AND('Validation summary'!$B$2="2024-25",DBV182="In-period"),AND('Validation summary'!$B$2="2024-25",DBV182="End of period",DBV190="Revenue")),TRUE,FALSE)</f>
        <v>0</v>
      </c>
      <c r="DBW183" s="201" t="b">
        <f>IF(OR(AND('Validation summary'!$B$2="2022-23",DBW182="In-period"),AND('Validation summary'!$B$2="2023-24",DBW182="In-period"),AND('Validation summary'!$B$2="2024-25",DBW182="In-period"),AND('Validation summary'!$B$2="2024-25",DBW182="End of period",DBW190="Revenue")),TRUE,FALSE)</f>
        <v>0</v>
      </c>
      <c r="DBX183" s="201" t="b">
        <f>IF(OR(AND('Validation summary'!$B$2="2022-23",DBX182="In-period"),AND('Validation summary'!$B$2="2023-24",DBX182="In-period"),AND('Validation summary'!$B$2="2024-25",DBX182="In-period"),AND('Validation summary'!$B$2="2024-25",DBX182="End of period",DBX190="Revenue")),TRUE,FALSE)</f>
        <v>0</v>
      </c>
      <c r="DBY183" s="201" t="b">
        <f>IF(OR(AND('Validation summary'!$B$2="2022-23",DBY182="In-period"),AND('Validation summary'!$B$2="2023-24",DBY182="In-period"),AND('Validation summary'!$B$2="2024-25",DBY182="In-period"),AND('Validation summary'!$B$2="2024-25",DBY182="End of period",DBY190="Revenue")),TRUE,FALSE)</f>
        <v>0</v>
      </c>
      <c r="DBZ183" s="201" t="b">
        <f>IF(OR(AND('Validation summary'!$B$2="2022-23",DBZ182="In-period"),AND('Validation summary'!$B$2="2023-24",DBZ182="In-period"),AND('Validation summary'!$B$2="2024-25",DBZ182="In-period"),AND('Validation summary'!$B$2="2024-25",DBZ182="End of period",DBZ190="Revenue")),TRUE,FALSE)</f>
        <v>0</v>
      </c>
      <c r="DCA183" s="201" t="b">
        <f>IF(OR(AND('Validation summary'!$B$2="2022-23",DCA182="In-period"),AND('Validation summary'!$B$2="2023-24",DCA182="In-period"),AND('Validation summary'!$B$2="2024-25",DCA182="In-period"),AND('Validation summary'!$B$2="2024-25",DCA182="End of period",DCA190="Revenue")),TRUE,FALSE)</f>
        <v>0</v>
      </c>
      <c r="DCB183" s="201" t="b">
        <f>IF(OR(AND('Validation summary'!$B$2="2022-23",DCB182="In-period"),AND('Validation summary'!$B$2="2023-24",DCB182="In-period"),AND('Validation summary'!$B$2="2024-25",DCB182="In-period"),AND('Validation summary'!$B$2="2024-25",DCB182="End of period",DCB190="Revenue")),TRUE,FALSE)</f>
        <v>0</v>
      </c>
      <c r="DCC183" s="201" t="b">
        <f>IF(OR(AND('Validation summary'!$B$2="2022-23",DCC182="In-period"),AND('Validation summary'!$B$2="2023-24",DCC182="In-period"),AND('Validation summary'!$B$2="2024-25",DCC182="In-period"),AND('Validation summary'!$B$2="2024-25",DCC182="End of period",DCC190="Revenue")),TRUE,FALSE)</f>
        <v>0</v>
      </c>
      <c r="DCD183" s="201" t="b">
        <f>IF(OR(AND('Validation summary'!$B$2="2022-23",DCD182="In-period"),AND('Validation summary'!$B$2="2023-24",DCD182="In-period"),AND('Validation summary'!$B$2="2024-25",DCD182="In-period"),AND('Validation summary'!$B$2="2024-25",DCD182="End of period",DCD190="Revenue")),TRUE,FALSE)</f>
        <v>0</v>
      </c>
      <c r="DCE183" s="201" t="b">
        <f>IF(OR(AND('Validation summary'!$B$2="2022-23",DCE182="In-period"),AND('Validation summary'!$B$2="2023-24",DCE182="In-period"),AND('Validation summary'!$B$2="2024-25",DCE182="In-period"),AND('Validation summary'!$B$2="2024-25",DCE182="End of period",DCE190="Revenue")),TRUE,FALSE)</f>
        <v>0</v>
      </c>
      <c r="DCF183" s="201" t="b">
        <f>IF(OR(AND('Validation summary'!$B$2="2022-23",DCF182="In-period"),AND('Validation summary'!$B$2="2023-24",DCF182="In-period"),AND('Validation summary'!$B$2="2024-25",DCF182="In-period"),AND('Validation summary'!$B$2="2024-25",DCF182="End of period",DCF190="Revenue")),TRUE,FALSE)</f>
        <v>0</v>
      </c>
      <c r="DCG183" s="201" t="b">
        <f>IF(OR(AND('Validation summary'!$B$2="2022-23",DCG182="In-period"),AND('Validation summary'!$B$2="2023-24",DCG182="In-period"),AND('Validation summary'!$B$2="2024-25",DCG182="In-period"),AND('Validation summary'!$B$2="2024-25",DCG182="End of period",DCG190="Revenue")),TRUE,FALSE)</f>
        <v>0</v>
      </c>
      <c r="DCH183" s="201" t="b">
        <f>IF(OR(AND('Validation summary'!$B$2="2022-23",DCH182="In-period"),AND('Validation summary'!$B$2="2023-24",DCH182="In-period"),AND('Validation summary'!$B$2="2024-25",DCH182="In-period"),AND('Validation summary'!$B$2="2024-25",DCH182="End of period",DCH190="Revenue")),TRUE,FALSE)</f>
        <v>0</v>
      </c>
      <c r="DCI183" s="201" t="b">
        <f>IF(OR(AND('Validation summary'!$B$2="2022-23",DCI182="In-period"),AND('Validation summary'!$B$2="2023-24",DCI182="In-period"),AND('Validation summary'!$B$2="2024-25",DCI182="In-period"),AND('Validation summary'!$B$2="2024-25",DCI182="End of period",DCI190="Revenue")),TRUE,FALSE)</f>
        <v>0</v>
      </c>
      <c r="DCJ183" s="201" t="b">
        <f>IF(OR(AND('Validation summary'!$B$2="2022-23",DCJ182="In-period"),AND('Validation summary'!$B$2="2023-24",DCJ182="In-period"),AND('Validation summary'!$B$2="2024-25",DCJ182="In-period"),AND('Validation summary'!$B$2="2024-25",DCJ182="End of period",DCJ190="Revenue")),TRUE,FALSE)</f>
        <v>0</v>
      </c>
      <c r="DCK183" s="201" t="b">
        <f>IF(OR(AND('Validation summary'!$B$2="2022-23",DCK182="In-period"),AND('Validation summary'!$B$2="2023-24",DCK182="In-period"),AND('Validation summary'!$B$2="2024-25",DCK182="In-period"),AND('Validation summary'!$B$2="2024-25",DCK182="End of period",DCK190="Revenue")),TRUE,FALSE)</f>
        <v>0</v>
      </c>
      <c r="DCL183" s="201" t="b">
        <f>IF(OR(AND('Validation summary'!$B$2="2022-23",DCL182="In-period"),AND('Validation summary'!$B$2="2023-24",DCL182="In-period"),AND('Validation summary'!$B$2="2024-25",DCL182="In-period"),AND('Validation summary'!$B$2="2024-25",DCL182="End of period",DCL190="Revenue")),TRUE,FALSE)</f>
        <v>0</v>
      </c>
      <c r="DCM183" s="201" t="b">
        <f>IF(OR(AND('Validation summary'!$B$2="2022-23",DCM182="In-period"),AND('Validation summary'!$B$2="2023-24",DCM182="In-period"),AND('Validation summary'!$B$2="2024-25",DCM182="In-period"),AND('Validation summary'!$B$2="2024-25",DCM182="End of period",DCM190="Revenue")),TRUE,FALSE)</f>
        <v>0</v>
      </c>
      <c r="DCN183" s="201" t="b">
        <f>IF(OR(AND('Validation summary'!$B$2="2022-23",DCN182="In-period"),AND('Validation summary'!$B$2="2023-24",DCN182="In-period"),AND('Validation summary'!$B$2="2024-25",DCN182="In-period"),AND('Validation summary'!$B$2="2024-25",DCN182="End of period",DCN190="Revenue")),TRUE,FALSE)</f>
        <v>0</v>
      </c>
      <c r="DCO183" s="201" t="b">
        <f>IF(OR(AND('Validation summary'!$B$2="2022-23",DCO182="In-period"),AND('Validation summary'!$B$2="2023-24",DCO182="In-period"),AND('Validation summary'!$B$2="2024-25",DCO182="In-period"),AND('Validation summary'!$B$2="2024-25",DCO182="End of period",DCO190="Revenue")),TRUE,FALSE)</f>
        <v>0</v>
      </c>
      <c r="DCP183" s="201" t="b">
        <f>IF(OR(AND('Validation summary'!$B$2="2022-23",DCP182="In-period"),AND('Validation summary'!$B$2="2023-24",DCP182="In-period"),AND('Validation summary'!$B$2="2024-25",DCP182="In-period"),AND('Validation summary'!$B$2="2024-25",DCP182="End of period",DCP190="Revenue")),TRUE,FALSE)</f>
        <v>0</v>
      </c>
      <c r="DCQ183" s="201" t="b">
        <f>IF(OR(AND('Validation summary'!$B$2="2022-23",DCQ182="In-period"),AND('Validation summary'!$B$2="2023-24",DCQ182="In-period"),AND('Validation summary'!$B$2="2024-25",DCQ182="In-period"),AND('Validation summary'!$B$2="2024-25",DCQ182="End of period",DCQ190="Revenue")),TRUE,FALSE)</f>
        <v>0</v>
      </c>
      <c r="DCR183" s="201" t="b">
        <f>IF(OR(AND('Validation summary'!$B$2="2022-23",DCR182="In-period"),AND('Validation summary'!$B$2="2023-24",DCR182="In-period"),AND('Validation summary'!$B$2="2024-25",DCR182="In-period"),AND('Validation summary'!$B$2="2024-25",DCR182="End of period",DCR190="Revenue")),TRUE,FALSE)</f>
        <v>0</v>
      </c>
      <c r="DCS183" s="201" t="b">
        <f>IF(OR(AND('Validation summary'!$B$2="2022-23",DCS182="In-period"),AND('Validation summary'!$B$2="2023-24",DCS182="In-period"),AND('Validation summary'!$B$2="2024-25",DCS182="In-period"),AND('Validation summary'!$B$2="2024-25",DCS182="End of period",DCS190="Revenue")),TRUE,FALSE)</f>
        <v>0</v>
      </c>
      <c r="DCT183" s="201" t="b">
        <f>IF(OR(AND('Validation summary'!$B$2="2022-23",DCT182="In-period"),AND('Validation summary'!$B$2="2023-24",DCT182="In-period"),AND('Validation summary'!$B$2="2024-25",DCT182="In-period"),AND('Validation summary'!$B$2="2024-25",DCT182="End of period",DCT190="Revenue")),TRUE,FALSE)</f>
        <v>0</v>
      </c>
      <c r="DCU183" s="201" t="b">
        <f>IF(OR(AND('Validation summary'!$B$2="2022-23",DCU182="In-period"),AND('Validation summary'!$B$2="2023-24",DCU182="In-period"),AND('Validation summary'!$B$2="2024-25",DCU182="In-period"),AND('Validation summary'!$B$2="2024-25",DCU182="End of period",DCU190="Revenue")),TRUE,FALSE)</f>
        <v>0</v>
      </c>
      <c r="DCV183" s="201" t="b">
        <f>IF(OR(AND('Validation summary'!$B$2="2022-23",DCV182="In-period"),AND('Validation summary'!$B$2="2023-24",DCV182="In-period"),AND('Validation summary'!$B$2="2024-25",DCV182="In-period"),AND('Validation summary'!$B$2="2024-25",DCV182="End of period",DCV190="Revenue")),TRUE,FALSE)</f>
        <v>0</v>
      </c>
      <c r="DCW183" s="201" t="b">
        <f>IF(OR(AND('Validation summary'!$B$2="2022-23",DCW182="In-period"),AND('Validation summary'!$B$2="2023-24",DCW182="In-period"),AND('Validation summary'!$B$2="2024-25",DCW182="In-period"),AND('Validation summary'!$B$2="2024-25",DCW182="End of period",DCW190="Revenue")),TRUE,FALSE)</f>
        <v>0</v>
      </c>
      <c r="DCX183" s="201" t="b">
        <f>IF(OR(AND('Validation summary'!$B$2="2022-23",DCX182="In-period"),AND('Validation summary'!$B$2="2023-24",DCX182="In-period"),AND('Validation summary'!$B$2="2024-25",DCX182="In-period"),AND('Validation summary'!$B$2="2024-25",DCX182="End of period",DCX190="Revenue")),TRUE,FALSE)</f>
        <v>0</v>
      </c>
      <c r="DCY183" s="201" t="b">
        <f>IF(OR(AND('Validation summary'!$B$2="2022-23",DCY182="In-period"),AND('Validation summary'!$B$2="2023-24",DCY182="In-period"),AND('Validation summary'!$B$2="2024-25",DCY182="In-period"),AND('Validation summary'!$B$2="2024-25",DCY182="End of period",DCY190="Revenue")),TRUE,FALSE)</f>
        <v>0</v>
      </c>
      <c r="DCZ183" s="201" t="b">
        <f>IF(OR(AND('Validation summary'!$B$2="2022-23",DCZ182="In-period"),AND('Validation summary'!$B$2="2023-24",DCZ182="In-period"),AND('Validation summary'!$B$2="2024-25",DCZ182="In-period"),AND('Validation summary'!$B$2="2024-25",DCZ182="End of period",DCZ190="Revenue")),TRUE,FALSE)</f>
        <v>0</v>
      </c>
      <c r="DDA183" s="201" t="b">
        <f>IF(OR(AND('Validation summary'!$B$2="2022-23",DDA182="In-period"),AND('Validation summary'!$B$2="2023-24",DDA182="In-period"),AND('Validation summary'!$B$2="2024-25",DDA182="In-period"),AND('Validation summary'!$B$2="2024-25",DDA182="End of period",DDA190="Revenue")),TRUE,FALSE)</f>
        <v>0</v>
      </c>
      <c r="DDB183" s="201" t="b">
        <f>IF(OR(AND('Validation summary'!$B$2="2022-23",DDB182="In-period"),AND('Validation summary'!$B$2="2023-24",DDB182="In-period"),AND('Validation summary'!$B$2="2024-25",DDB182="In-period"),AND('Validation summary'!$B$2="2024-25",DDB182="End of period",DDB190="Revenue")),TRUE,FALSE)</f>
        <v>0</v>
      </c>
      <c r="DDC183" s="201" t="b">
        <f>IF(OR(AND('Validation summary'!$B$2="2022-23",DDC182="In-period"),AND('Validation summary'!$B$2="2023-24",DDC182="In-period"),AND('Validation summary'!$B$2="2024-25",DDC182="In-period"),AND('Validation summary'!$B$2="2024-25",DDC182="End of period",DDC190="Revenue")),TRUE,FALSE)</f>
        <v>0</v>
      </c>
      <c r="DDD183" s="201" t="b">
        <f>IF(OR(AND('Validation summary'!$B$2="2022-23",DDD182="In-period"),AND('Validation summary'!$B$2="2023-24",DDD182="In-period"),AND('Validation summary'!$B$2="2024-25",DDD182="In-period"),AND('Validation summary'!$B$2="2024-25",DDD182="End of period",DDD190="Revenue")),TRUE,FALSE)</f>
        <v>0</v>
      </c>
      <c r="DDE183" s="201" t="b">
        <f>IF(OR(AND('Validation summary'!$B$2="2022-23",DDE182="In-period"),AND('Validation summary'!$B$2="2023-24",DDE182="In-period"),AND('Validation summary'!$B$2="2024-25",DDE182="In-period"),AND('Validation summary'!$B$2="2024-25",DDE182="End of period",DDE190="Revenue")),TRUE,FALSE)</f>
        <v>0</v>
      </c>
      <c r="DDF183" s="201" t="b">
        <f>IF(OR(AND('Validation summary'!$B$2="2022-23",DDF182="In-period"),AND('Validation summary'!$B$2="2023-24",DDF182="In-period"),AND('Validation summary'!$B$2="2024-25",DDF182="In-period"),AND('Validation summary'!$B$2="2024-25",DDF182="End of period",DDF190="Revenue")),TRUE,FALSE)</f>
        <v>0</v>
      </c>
      <c r="DDG183" s="201" t="b">
        <f>IF(OR(AND('Validation summary'!$B$2="2022-23",DDG182="In-period"),AND('Validation summary'!$B$2="2023-24",DDG182="In-period"),AND('Validation summary'!$B$2="2024-25",DDG182="In-period"),AND('Validation summary'!$B$2="2024-25",DDG182="End of period",DDG190="Revenue")),TRUE,FALSE)</f>
        <v>0</v>
      </c>
      <c r="DDH183" s="201" t="b">
        <f>IF(OR(AND('Validation summary'!$B$2="2022-23",DDH182="In-period"),AND('Validation summary'!$B$2="2023-24",DDH182="In-period"),AND('Validation summary'!$B$2="2024-25",DDH182="In-period"),AND('Validation summary'!$B$2="2024-25",DDH182="End of period",DDH190="Revenue")),TRUE,FALSE)</f>
        <v>0</v>
      </c>
      <c r="DDI183" s="201" t="b">
        <f>IF(OR(AND('Validation summary'!$B$2="2022-23",DDI182="In-period"),AND('Validation summary'!$B$2="2023-24",DDI182="In-period"),AND('Validation summary'!$B$2="2024-25",DDI182="In-period"),AND('Validation summary'!$B$2="2024-25",DDI182="End of period",DDI190="Revenue")),TRUE,FALSE)</f>
        <v>0</v>
      </c>
      <c r="DDJ183" s="201" t="b">
        <f>IF(OR(AND('Validation summary'!$B$2="2022-23",DDJ182="In-period"),AND('Validation summary'!$B$2="2023-24",DDJ182="In-period"),AND('Validation summary'!$B$2="2024-25",DDJ182="In-period"),AND('Validation summary'!$B$2="2024-25",DDJ182="End of period",DDJ190="Revenue")),TRUE,FALSE)</f>
        <v>0</v>
      </c>
      <c r="DDK183" s="201" t="b">
        <f>IF(OR(AND('Validation summary'!$B$2="2022-23",DDK182="In-period"),AND('Validation summary'!$B$2="2023-24",DDK182="In-period"),AND('Validation summary'!$B$2="2024-25",DDK182="In-period"),AND('Validation summary'!$B$2="2024-25",DDK182="End of period",DDK190="Revenue")),TRUE,FALSE)</f>
        <v>0</v>
      </c>
      <c r="DDL183" s="201" t="b">
        <f>IF(OR(AND('Validation summary'!$B$2="2022-23",DDL182="In-period"),AND('Validation summary'!$B$2="2023-24",DDL182="In-period"),AND('Validation summary'!$B$2="2024-25",DDL182="In-period"),AND('Validation summary'!$B$2="2024-25",DDL182="End of period",DDL190="Revenue")),TRUE,FALSE)</f>
        <v>0</v>
      </c>
      <c r="DDM183" s="201" t="b">
        <f>IF(OR(AND('Validation summary'!$B$2="2022-23",DDM182="In-period"),AND('Validation summary'!$B$2="2023-24",DDM182="In-period"),AND('Validation summary'!$B$2="2024-25",DDM182="In-period"),AND('Validation summary'!$B$2="2024-25",DDM182="End of period",DDM190="Revenue")),TRUE,FALSE)</f>
        <v>0</v>
      </c>
      <c r="DDN183" s="201" t="b">
        <f>IF(OR(AND('Validation summary'!$B$2="2022-23",DDN182="In-period"),AND('Validation summary'!$B$2="2023-24",DDN182="In-period"),AND('Validation summary'!$B$2="2024-25",DDN182="In-period"),AND('Validation summary'!$B$2="2024-25",DDN182="End of period",DDN190="Revenue")),TRUE,FALSE)</f>
        <v>0</v>
      </c>
      <c r="DDO183" s="201" t="b">
        <f>IF(OR(AND('Validation summary'!$B$2="2022-23",DDO182="In-period"),AND('Validation summary'!$B$2="2023-24",DDO182="In-period"),AND('Validation summary'!$B$2="2024-25",DDO182="In-period"),AND('Validation summary'!$B$2="2024-25",DDO182="End of period",DDO190="Revenue")),TRUE,FALSE)</f>
        <v>0</v>
      </c>
      <c r="DDP183" s="201" t="b">
        <f>IF(OR(AND('Validation summary'!$B$2="2022-23",DDP182="In-period"),AND('Validation summary'!$B$2="2023-24",DDP182="In-period"),AND('Validation summary'!$B$2="2024-25",DDP182="In-period"),AND('Validation summary'!$B$2="2024-25",DDP182="End of period",DDP190="Revenue")),TRUE,FALSE)</f>
        <v>0</v>
      </c>
      <c r="DDQ183" s="201" t="b">
        <f>IF(OR(AND('Validation summary'!$B$2="2022-23",DDQ182="In-period"),AND('Validation summary'!$B$2="2023-24",DDQ182="In-period"),AND('Validation summary'!$B$2="2024-25",DDQ182="In-period"),AND('Validation summary'!$B$2="2024-25",DDQ182="End of period",DDQ190="Revenue")),TRUE,FALSE)</f>
        <v>0</v>
      </c>
      <c r="DDR183" s="201" t="b">
        <f>IF(OR(AND('Validation summary'!$B$2="2022-23",DDR182="In-period"),AND('Validation summary'!$B$2="2023-24",DDR182="In-period"),AND('Validation summary'!$B$2="2024-25",DDR182="In-period"),AND('Validation summary'!$B$2="2024-25",DDR182="End of period",DDR190="Revenue")),TRUE,FALSE)</f>
        <v>0</v>
      </c>
      <c r="DDS183" s="201" t="b">
        <f>IF(OR(AND('Validation summary'!$B$2="2022-23",DDS182="In-period"),AND('Validation summary'!$B$2="2023-24",DDS182="In-period"),AND('Validation summary'!$B$2="2024-25",DDS182="In-period"),AND('Validation summary'!$B$2="2024-25",DDS182="End of period",DDS190="Revenue")),TRUE,FALSE)</f>
        <v>0</v>
      </c>
      <c r="DDT183" s="201" t="b">
        <f>IF(OR(AND('Validation summary'!$B$2="2022-23",DDT182="In-period"),AND('Validation summary'!$B$2="2023-24",DDT182="In-period"),AND('Validation summary'!$B$2="2024-25",DDT182="In-period"),AND('Validation summary'!$B$2="2024-25",DDT182="End of period",DDT190="Revenue")),TRUE,FALSE)</f>
        <v>0</v>
      </c>
      <c r="DDU183" s="201" t="b">
        <f>IF(OR(AND('Validation summary'!$B$2="2022-23",DDU182="In-period"),AND('Validation summary'!$B$2="2023-24",DDU182="In-period"),AND('Validation summary'!$B$2="2024-25",DDU182="In-period"),AND('Validation summary'!$B$2="2024-25",DDU182="End of period",DDU190="Revenue")),TRUE,FALSE)</f>
        <v>0</v>
      </c>
      <c r="DDV183" s="201" t="b">
        <f>IF(OR(AND('Validation summary'!$B$2="2022-23",DDV182="In-period"),AND('Validation summary'!$B$2="2023-24",DDV182="In-period"),AND('Validation summary'!$B$2="2024-25",DDV182="In-period"),AND('Validation summary'!$B$2="2024-25",DDV182="End of period",DDV190="Revenue")),TRUE,FALSE)</f>
        <v>0</v>
      </c>
      <c r="DDW183" s="201" t="b">
        <f>IF(OR(AND('Validation summary'!$B$2="2022-23",DDW182="In-period"),AND('Validation summary'!$B$2="2023-24",DDW182="In-period"),AND('Validation summary'!$B$2="2024-25",DDW182="In-period"),AND('Validation summary'!$B$2="2024-25",DDW182="End of period",DDW190="Revenue")),TRUE,FALSE)</f>
        <v>0</v>
      </c>
      <c r="DDX183" s="201" t="b">
        <f>IF(OR(AND('Validation summary'!$B$2="2022-23",DDX182="In-period"),AND('Validation summary'!$B$2="2023-24",DDX182="In-period"),AND('Validation summary'!$B$2="2024-25",DDX182="In-period"),AND('Validation summary'!$B$2="2024-25",DDX182="End of period",DDX190="Revenue")),TRUE,FALSE)</f>
        <v>0</v>
      </c>
      <c r="DDY183" s="201" t="b">
        <f>IF(OR(AND('Validation summary'!$B$2="2022-23",DDY182="In-period"),AND('Validation summary'!$B$2="2023-24",DDY182="In-period"),AND('Validation summary'!$B$2="2024-25",DDY182="In-period"),AND('Validation summary'!$B$2="2024-25",DDY182="End of period",DDY190="Revenue")),TRUE,FALSE)</f>
        <v>0</v>
      </c>
      <c r="DDZ183" s="201" t="b">
        <f>IF(OR(AND('Validation summary'!$B$2="2022-23",DDZ182="In-period"),AND('Validation summary'!$B$2="2023-24",DDZ182="In-period"),AND('Validation summary'!$B$2="2024-25",DDZ182="In-period"),AND('Validation summary'!$B$2="2024-25",DDZ182="End of period",DDZ190="Revenue")),TRUE,FALSE)</f>
        <v>0</v>
      </c>
      <c r="DEA183" s="201" t="b">
        <f>IF(OR(AND('Validation summary'!$B$2="2022-23",DEA182="In-period"),AND('Validation summary'!$B$2="2023-24",DEA182="In-period"),AND('Validation summary'!$B$2="2024-25",DEA182="In-period"),AND('Validation summary'!$B$2="2024-25",DEA182="End of period",DEA190="Revenue")),TRUE,FALSE)</f>
        <v>0</v>
      </c>
      <c r="DEB183" s="201" t="b">
        <f>IF(OR(AND('Validation summary'!$B$2="2022-23",DEB182="In-period"),AND('Validation summary'!$B$2="2023-24",DEB182="In-period"),AND('Validation summary'!$B$2="2024-25",DEB182="In-period"),AND('Validation summary'!$B$2="2024-25",DEB182="End of period",DEB190="Revenue")),TRUE,FALSE)</f>
        <v>0</v>
      </c>
      <c r="DEC183" s="201" t="b">
        <f>IF(OR(AND('Validation summary'!$B$2="2022-23",DEC182="In-period"),AND('Validation summary'!$B$2="2023-24",DEC182="In-period"),AND('Validation summary'!$B$2="2024-25",DEC182="In-period"),AND('Validation summary'!$B$2="2024-25",DEC182="End of period",DEC190="Revenue")),TRUE,FALSE)</f>
        <v>0</v>
      </c>
      <c r="DED183" s="201" t="b">
        <f>IF(OR(AND('Validation summary'!$B$2="2022-23",DED182="In-period"),AND('Validation summary'!$B$2="2023-24",DED182="In-period"),AND('Validation summary'!$B$2="2024-25",DED182="In-period"),AND('Validation summary'!$B$2="2024-25",DED182="End of period",DED190="Revenue")),TRUE,FALSE)</f>
        <v>0</v>
      </c>
      <c r="DEE183" s="201" t="b">
        <f>IF(OR(AND('Validation summary'!$B$2="2022-23",DEE182="In-period"),AND('Validation summary'!$B$2="2023-24",DEE182="In-period"),AND('Validation summary'!$B$2="2024-25",DEE182="In-period"),AND('Validation summary'!$B$2="2024-25",DEE182="End of period",DEE190="Revenue")),TRUE,FALSE)</f>
        <v>0</v>
      </c>
      <c r="DEF183" s="201" t="b">
        <f>IF(OR(AND('Validation summary'!$B$2="2022-23",DEF182="In-period"),AND('Validation summary'!$B$2="2023-24",DEF182="In-period"),AND('Validation summary'!$B$2="2024-25",DEF182="In-period"),AND('Validation summary'!$B$2="2024-25",DEF182="End of period",DEF190="Revenue")),TRUE,FALSE)</f>
        <v>0</v>
      </c>
      <c r="DEG183" s="201" t="b">
        <f>IF(OR(AND('Validation summary'!$B$2="2022-23",DEG182="In-period"),AND('Validation summary'!$B$2="2023-24",DEG182="In-period"),AND('Validation summary'!$B$2="2024-25",DEG182="In-period"),AND('Validation summary'!$B$2="2024-25",DEG182="End of period",DEG190="Revenue")),TRUE,FALSE)</f>
        <v>0</v>
      </c>
      <c r="DEH183" s="201" t="b">
        <f>IF(OR(AND('Validation summary'!$B$2="2022-23",DEH182="In-period"),AND('Validation summary'!$B$2="2023-24",DEH182="In-period"),AND('Validation summary'!$B$2="2024-25",DEH182="In-period"),AND('Validation summary'!$B$2="2024-25",DEH182="End of period",DEH190="Revenue")),TRUE,FALSE)</f>
        <v>0</v>
      </c>
      <c r="DEI183" s="201" t="b">
        <f>IF(OR(AND('Validation summary'!$B$2="2022-23",DEI182="In-period"),AND('Validation summary'!$B$2="2023-24",DEI182="In-period"),AND('Validation summary'!$B$2="2024-25",DEI182="In-period"),AND('Validation summary'!$B$2="2024-25",DEI182="End of period",DEI190="Revenue")),TRUE,FALSE)</f>
        <v>0</v>
      </c>
      <c r="DEJ183" s="201" t="b">
        <f>IF(OR(AND('Validation summary'!$B$2="2022-23",DEJ182="In-period"),AND('Validation summary'!$B$2="2023-24",DEJ182="In-period"),AND('Validation summary'!$B$2="2024-25",DEJ182="In-period"),AND('Validation summary'!$B$2="2024-25",DEJ182="End of period",DEJ190="Revenue")),TRUE,FALSE)</f>
        <v>0</v>
      </c>
      <c r="DEK183" s="201" t="b">
        <f>IF(OR(AND('Validation summary'!$B$2="2022-23",DEK182="In-period"),AND('Validation summary'!$B$2="2023-24",DEK182="In-period"),AND('Validation summary'!$B$2="2024-25",DEK182="In-period"),AND('Validation summary'!$B$2="2024-25",DEK182="End of period",DEK190="Revenue")),TRUE,FALSE)</f>
        <v>0</v>
      </c>
      <c r="DEL183" s="201" t="b">
        <f>IF(OR(AND('Validation summary'!$B$2="2022-23",DEL182="In-period"),AND('Validation summary'!$B$2="2023-24",DEL182="In-period"),AND('Validation summary'!$B$2="2024-25",DEL182="In-period"),AND('Validation summary'!$B$2="2024-25",DEL182="End of period",DEL190="Revenue")),TRUE,FALSE)</f>
        <v>0</v>
      </c>
      <c r="DEM183" s="201" t="b">
        <f>IF(OR(AND('Validation summary'!$B$2="2022-23",DEM182="In-period"),AND('Validation summary'!$B$2="2023-24",DEM182="In-period"),AND('Validation summary'!$B$2="2024-25",DEM182="In-period"),AND('Validation summary'!$B$2="2024-25",DEM182="End of period",DEM190="Revenue")),TRUE,FALSE)</f>
        <v>0</v>
      </c>
      <c r="DEN183" s="201" t="b">
        <f>IF(OR(AND('Validation summary'!$B$2="2022-23",DEN182="In-period"),AND('Validation summary'!$B$2="2023-24",DEN182="In-period"),AND('Validation summary'!$B$2="2024-25",DEN182="In-period"),AND('Validation summary'!$B$2="2024-25",DEN182="End of period",DEN190="Revenue")),TRUE,FALSE)</f>
        <v>0</v>
      </c>
      <c r="DEO183" s="201" t="b">
        <f>IF(OR(AND('Validation summary'!$B$2="2022-23",DEO182="In-period"),AND('Validation summary'!$B$2="2023-24",DEO182="In-period"),AND('Validation summary'!$B$2="2024-25",DEO182="In-period"),AND('Validation summary'!$B$2="2024-25",DEO182="End of period",DEO190="Revenue")),TRUE,FALSE)</f>
        <v>0</v>
      </c>
      <c r="DEP183" s="201" t="b">
        <f>IF(OR(AND('Validation summary'!$B$2="2022-23",DEP182="In-period"),AND('Validation summary'!$B$2="2023-24",DEP182="In-period"),AND('Validation summary'!$B$2="2024-25",DEP182="In-period"),AND('Validation summary'!$B$2="2024-25",DEP182="End of period",DEP190="Revenue")),TRUE,FALSE)</f>
        <v>0</v>
      </c>
      <c r="DEQ183" s="201" t="b">
        <f>IF(OR(AND('Validation summary'!$B$2="2022-23",DEQ182="In-period"),AND('Validation summary'!$B$2="2023-24",DEQ182="In-period"),AND('Validation summary'!$B$2="2024-25",DEQ182="In-period"),AND('Validation summary'!$B$2="2024-25",DEQ182="End of period",DEQ190="Revenue")),TRUE,FALSE)</f>
        <v>0</v>
      </c>
      <c r="DER183" s="201" t="b">
        <f>IF(OR(AND('Validation summary'!$B$2="2022-23",DER182="In-period"),AND('Validation summary'!$B$2="2023-24",DER182="In-period"),AND('Validation summary'!$B$2="2024-25",DER182="In-period"),AND('Validation summary'!$B$2="2024-25",DER182="End of period",DER190="Revenue")),TRUE,FALSE)</f>
        <v>0</v>
      </c>
      <c r="DES183" s="201" t="b">
        <f>IF(OR(AND('Validation summary'!$B$2="2022-23",DES182="In-period"),AND('Validation summary'!$B$2="2023-24",DES182="In-period"),AND('Validation summary'!$B$2="2024-25",DES182="In-period"),AND('Validation summary'!$B$2="2024-25",DES182="End of period",DES190="Revenue")),TRUE,FALSE)</f>
        <v>0</v>
      </c>
      <c r="DET183" s="201" t="b">
        <f>IF(OR(AND('Validation summary'!$B$2="2022-23",DET182="In-period"),AND('Validation summary'!$B$2="2023-24",DET182="In-period"),AND('Validation summary'!$B$2="2024-25",DET182="In-period"),AND('Validation summary'!$B$2="2024-25",DET182="End of period",DET190="Revenue")),TRUE,FALSE)</f>
        <v>0</v>
      </c>
      <c r="DEU183" s="201" t="b">
        <f>IF(OR(AND('Validation summary'!$B$2="2022-23",DEU182="In-period"),AND('Validation summary'!$B$2="2023-24",DEU182="In-period"),AND('Validation summary'!$B$2="2024-25",DEU182="In-period"),AND('Validation summary'!$B$2="2024-25",DEU182="End of period",DEU190="Revenue")),TRUE,FALSE)</f>
        <v>0</v>
      </c>
      <c r="DEV183" s="201" t="b">
        <f>IF(OR(AND('Validation summary'!$B$2="2022-23",DEV182="In-period"),AND('Validation summary'!$B$2="2023-24",DEV182="In-period"),AND('Validation summary'!$B$2="2024-25",DEV182="In-period"),AND('Validation summary'!$B$2="2024-25",DEV182="End of period",DEV190="Revenue")),TRUE,FALSE)</f>
        <v>0</v>
      </c>
      <c r="DEW183" s="201" t="b">
        <f>IF(OR(AND('Validation summary'!$B$2="2022-23",DEW182="In-period"),AND('Validation summary'!$B$2="2023-24",DEW182="In-period"),AND('Validation summary'!$B$2="2024-25",DEW182="In-period"),AND('Validation summary'!$B$2="2024-25",DEW182="End of period",DEW190="Revenue")),TRUE,FALSE)</f>
        <v>0</v>
      </c>
      <c r="DEX183" s="201" t="b">
        <f>IF(OR(AND('Validation summary'!$B$2="2022-23",DEX182="In-period"),AND('Validation summary'!$B$2="2023-24",DEX182="In-period"),AND('Validation summary'!$B$2="2024-25",DEX182="In-period"),AND('Validation summary'!$B$2="2024-25",DEX182="End of period",DEX190="Revenue")),TRUE,FALSE)</f>
        <v>0</v>
      </c>
      <c r="DEY183" s="201" t="b">
        <f>IF(OR(AND('Validation summary'!$B$2="2022-23",DEY182="In-period"),AND('Validation summary'!$B$2="2023-24",DEY182="In-period"),AND('Validation summary'!$B$2="2024-25",DEY182="In-period"),AND('Validation summary'!$B$2="2024-25",DEY182="End of period",DEY190="Revenue")),TRUE,FALSE)</f>
        <v>0</v>
      </c>
      <c r="DEZ183" s="201" t="b">
        <f>IF(OR(AND('Validation summary'!$B$2="2022-23",DEZ182="In-period"),AND('Validation summary'!$B$2="2023-24",DEZ182="In-period"),AND('Validation summary'!$B$2="2024-25",DEZ182="In-period"),AND('Validation summary'!$B$2="2024-25",DEZ182="End of period",DEZ190="Revenue")),TRUE,FALSE)</f>
        <v>0</v>
      </c>
      <c r="DFA183" s="201" t="b">
        <f>IF(OR(AND('Validation summary'!$B$2="2022-23",DFA182="In-period"),AND('Validation summary'!$B$2="2023-24",DFA182="In-period"),AND('Validation summary'!$B$2="2024-25",DFA182="In-period"),AND('Validation summary'!$B$2="2024-25",DFA182="End of period",DFA190="Revenue")),TRUE,FALSE)</f>
        <v>0</v>
      </c>
      <c r="DFB183" s="201" t="b">
        <f>IF(OR(AND('Validation summary'!$B$2="2022-23",DFB182="In-period"),AND('Validation summary'!$B$2="2023-24",DFB182="In-period"),AND('Validation summary'!$B$2="2024-25",DFB182="In-period"),AND('Validation summary'!$B$2="2024-25",DFB182="End of period",DFB190="Revenue")),TRUE,FALSE)</f>
        <v>0</v>
      </c>
      <c r="DFC183" s="201" t="b">
        <f>IF(OR(AND('Validation summary'!$B$2="2022-23",DFC182="In-period"),AND('Validation summary'!$B$2="2023-24",DFC182="In-period"),AND('Validation summary'!$B$2="2024-25",DFC182="In-period"),AND('Validation summary'!$B$2="2024-25",DFC182="End of period",DFC190="Revenue")),TRUE,FALSE)</f>
        <v>0</v>
      </c>
      <c r="DFD183" s="201" t="b">
        <f>IF(OR(AND('Validation summary'!$B$2="2022-23",DFD182="In-period"),AND('Validation summary'!$B$2="2023-24",DFD182="In-period"),AND('Validation summary'!$B$2="2024-25",DFD182="In-period"),AND('Validation summary'!$B$2="2024-25",DFD182="End of period",DFD190="Revenue")),TRUE,FALSE)</f>
        <v>0</v>
      </c>
      <c r="DFE183" s="201" t="b">
        <f>IF(OR(AND('Validation summary'!$B$2="2022-23",DFE182="In-period"),AND('Validation summary'!$B$2="2023-24",DFE182="In-period"),AND('Validation summary'!$B$2="2024-25",DFE182="In-period"),AND('Validation summary'!$B$2="2024-25",DFE182="End of period",DFE190="Revenue")),TRUE,FALSE)</f>
        <v>0</v>
      </c>
      <c r="DFF183" s="201" t="b">
        <f>IF(OR(AND('Validation summary'!$B$2="2022-23",DFF182="In-period"),AND('Validation summary'!$B$2="2023-24",DFF182="In-period"),AND('Validation summary'!$B$2="2024-25",DFF182="In-period"),AND('Validation summary'!$B$2="2024-25",DFF182="End of period",DFF190="Revenue")),TRUE,FALSE)</f>
        <v>0</v>
      </c>
      <c r="DFG183" s="201" t="b">
        <f>IF(OR(AND('Validation summary'!$B$2="2022-23",DFG182="In-period"),AND('Validation summary'!$B$2="2023-24",DFG182="In-period"),AND('Validation summary'!$B$2="2024-25",DFG182="In-period"),AND('Validation summary'!$B$2="2024-25",DFG182="End of period",DFG190="Revenue")),TRUE,FALSE)</f>
        <v>0</v>
      </c>
      <c r="DFH183" s="201" t="b">
        <f>IF(OR(AND('Validation summary'!$B$2="2022-23",DFH182="In-period"),AND('Validation summary'!$B$2="2023-24",DFH182="In-period"),AND('Validation summary'!$B$2="2024-25",DFH182="In-period"),AND('Validation summary'!$B$2="2024-25",DFH182="End of period",DFH190="Revenue")),TRUE,FALSE)</f>
        <v>0</v>
      </c>
      <c r="DFI183" s="201" t="b">
        <f>IF(OR(AND('Validation summary'!$B$2="2022-23",DFI182="In-period"),AND('Validation summary'!$B$2="2023-24",DFI182="In-period"),AND('Validation summary'!$B$2="2024-25",DFI182="In-period"),AND('Validation summary'!$B$2="2024-25",DFI182="End of period",DFI190="Revenue")),TRUE,FALSE)</f>
        <v>0</v>
      </c>
      <c r="DFJ183" s="201" t="b">
        <f>IF(OR(AND('Validation summary'!$B$2="2022-23",DFJ182="In-period"),AND('Validation summary'!$B$2="2023-24",DFJ182="In-period"),AND('Validation summary'!$B$2="2024-25",DFJ182="In-period"),AND('Validation summary'!$B$2="2024-25",DFJ182="End of period",DFJ190="Revenue")),TRUE,FALSE)</f>
        <v>0</v>
      </c>
      <c r="DFK183" s="201" t="b">
        <f>IF(OR(AND('Validation summary'!$B$2="2022-23",DFK182="In-period"),AND('Validation summary'!$B$2="2023-24",DFK182="In-period"),AND('Validation summary'!$B$2="2024-25",DFK182="In-period"),AND('Validation summary'!$B$2="2024-25",DFK182="End of period",DFK190="Revenue")),TRUE,FALSE)</f>
        <v>0</v>
      </c>
      <c r="DFL183" s="201" t="b">
        <f>IF(OR(AND('Validation summary'!$B$2="2022-23",DFL182="In-period"),AND('Validation summary'!$B$2="2023-24",DFL182="In-period"),AND('Validation summary'!$B$2="2024-25",DFL182="In-period"),AND('Validation summary'!$B$2="2024-25",DFL182="End of period",DFL190="Revenue")),TRUE,FALSE)</f>
        <v>0</v>
      </c>
      <c r="DFM183" s="201" t="b">
        <f>IF(OR(AND('Validation summary'!$B$2="2022-23",DFM182="In-period"),AND('Validation summary'!$B$2="2023-24",DFM182="In-period"),AND('Validation summary'!$B$2="2024-25",DFM182="In-period"),AND('Validation summary'!$B$2="2024-25",DFM182="End of period",DFM190="Revenue")),TRUE,FALSE)</f>
        <v>0</v>
      </c>
      <c r="DFN183" s="201" t="b">
        <f>IF(OR(AND('Validation summary'!$B$2="2022-23",DFN182="In-period"),AND('Validation summary'!$B$2="2023-24",DFN182="In-period"),AND('Validation summary'!$B$2="2024-25",DFN182="In-period"),AND('Validation summary'!$B$2="2024-25",DFN182="End of period",DFN190="Revenue")),TRUE,FALSE)</f>
        <v>0</v>
      </c>
      <c r="DFO183" s="201" t="b">
        <f>IF(OR(AND('Validation summary'!$B$2="2022-23",DFO182="In-period"),AND('Validation summary'!$B$2="2023-24",DFO182="In-period"),AND('Validation summary'!$B$2="2024-25",DFO182="In-period"),AND('Validation summary'!$B$2="2024-25",DFO182="End of period",DFO190="Revenue")),TRUE,FALSE)</f>
        <v>0</v>
      </c>
      <c r="DFP183" s="201" t="b">
        <f>IF(OR(AND('Validation summary'!$B$2="2022-23",DFP182="In-period"),AND('Validation summary'!$B$2="2023-24",DFP182="In-period"),AND('Validation summary'!$B$2="2024-25",DFP182="In-period"),AND('Validation summary'!$B$2="2024-25",DFP182="End of period",DFP190="Revenue")),TRUE,FALSE)</f>
        <v>0</v>
      </c>
      <c r="DFQ183" s="201" t="b">
        <f>IF(OR(AND('Validation summary'!$B$2="2022-23",DFQ182="In-period"),AND('Validation summary'!$B$2="2023-24",DFQ182="In-period"),AND('Validation summary'!$B$2="2024-25",DFQ182="In-period"),AND('Validation summary'!$B$2="2024-25",DFQ182="End of period",DFQ190="Revenue")),TRUE,FALSE)</f>
        <v>0</v>
      </c>
      <c r="DFR183" s="201" t="b">
        <f>IF(OR(AND('Validation summary'!$B$2="2022-23",DFR182="In-period"),AND('Validation summary'!$B$2="2023-24",DFR182="In-period"),AND('Validation summary'!$B$2="2024-25",DFR182="In-period"),AND('Validation summary'!$B$2="2024-25",DFR182="End of period",DFR190="Revenue")),TRUE,FALSE)</f>
        <v>0</v>
      </c>
      <c r="DFS183" s="201" t="b">
        <f>IF(OR(AND('Validation summary'!$B$2="2022-23",DFS182="In-period"),AND('Validation summary'!$B$2="2023-24",DFS182="In-period"),AND('Validation summary'!$B$2="2024-25",DFS182="In-period"),AND('Validation summary'!$B$2="2024-25",DFS182="End of period",DFS190="Revenue")),TRUE,FALSE)</f>
        <v>0</v>
      </c>
      <c r="DFT183" s="201" t="b">
        <f>IF(OR(AND('Validation summary'!$B$2="2022-23",DFT182="In-period"),AND('Validation summary'!$B$2="2023-24",DFT182="In-period"),AND('Validation summary'!$B$2="2024-25",DFT182="In-period"),AND('Validation summary'!$B$2="2024-25",DFT182="End of period",DFT190="Revenue")),TRUE,FALSE)</f>
        <v>0</v>
      </c>
      <c r="DFU183" s="201" t="b">
        <f>IF(OR(AND('Validation summary'!$B$2="2022-23",DFU182="In-period"),AND('Validation summary'!$B$2="2023-24",DFU182="In-period"),AND('Validation summary'!$B$2="2024-25",DFU182="In-period"),AND('Validation summary'!$B$2="2024-25",DFU182="End of period",DFU190="Revenue")),TRUE,FALSE)</f>
        <v>0</v>
      </c>
      <c r="DFV183" s="201" t="b">
        <f>IF(OR(AND('Validation summary'!$B$2="2022-23",DFV182="In-period"),AND('Validation summary'!$B$2="2023-24",DFV182="In-period"),AND('Validation summary'!$B$2="2024-25",DFV182="In-period"),AND('Validation summary'!$B$2="2024-25",DFV182="End of period",DFV190="Revenue")),TRUE,FALSE)</f>
        <v>0</v>
      </c>
      <c r="DFW183" s="201" t="b">
        <f>IF(OR(AND('Validation summary'!$B$2="2022-23",DFW182="In-period"),AND('Validation summary'!$B$2="2023-24",DFW182="In-period"),AND('Validation summary'!$B$2="2024-25",DFW182="In-period"),AND('Validation summary'!$B$2="2024-25",DFW182="End of period",DFW190="Revenue")),TRUE,FALSE)</f>
        <v>0</v>
      </c>
      <c r="DFX183" s="201" t="b">
        <f>IF(OR(AND('Validation summary'!$B$2="2022-23",DFX182="In-period"),AND('Validation summary'!$B$2="2023-24",DFX182="In-period"),AND('Validation summary'!$B$2="2024-25",DFX182="In-period"),AND('Validation summary'!$B$2="2024-25",DFX182="End of period",DFX190="Revenue")),TRUE,FALSE)</f>
        <v>0</v>
      </c>
      <c r="DFY183" s="201" t="b">
        <f>IF(OR(AND('Validation summary'!$B$2="2022-23",DFY182="In-period"),AND('Validation summary'!$B$2="2023-24",DFY182="In-period"),AND('Validation summary'!$B$2="2024-25",DFY182="In-period"),AND('Validation summary'!$B$2="2024-25",DFY182="End of period",DFY190="Revenue")),TRUE,FALSE)</f>
        <v>0</v>
      </c>
      <c r="DFZ183" s="201" t="b">
        <f>IF(OR(AND('Validation summary'!$B$2="2022-23",DFZ182="In-period"),AND('Validation summary'!$B$2="2023-24",DFZ182="In-period"),AND('Validation summary'!$B$2="2024-25",DFZ182="In-period"),AND('Validation summary'!$B$2="2024-25",DFZ182="End of period",DFZ190="Revenue")),TRUE,FALSE)</f>
        <v>0</v>
      </c>
      <c r="DGA183" s="201" t="b">
        <f>IF(OR(AND('Validation summary'!$B$2="2022-23",DGA182="In-period"),AND('Validation summary'!$B$2="2023-24",DGA182="In-period"),AND('Validation summary'!$B$2="2024-25",DGA182="In-period"),AND('Validation summary'!$B$2="2024-25",DGA182="End of period",DGA190="Revenue")),TRUE,FALSE)</f>
        <v>0</v>
      </c>
      <c r="DGB183" s="201" t="b">
        <f>IF(OR(AND('Validation summary'!$B$2="2022-23",DGB182="In-period"),AND('Validation summary'!$B$2="2023-24",DGB182="In-period"),AND('Validation summary'!$B$2="2024-25",DGB182="In-period"),AND('Validation summary'!$B$2="2024-25",DGB182="End of period",DGB190="Revenue")),TRUE,FALSE)</f>
        <v>0</v>
      </c>
      <c r="DGC183" s="201" t="b">
        <f>IF(OR(AND('Validation summary'!$B$2="2022-23",DGC182="In-period"),AND('Validation summary'!$B$2="2023-24",DGC182="In-period"),AND('Validation summary'!$B$2="2024-25",DGC182="In-period"),AND('Validation summary'!$B$2="2024-25",DGC182="End of period",DGC190="Revenue")),TRUE,FALSE)</f>
        <v>0</v>
      </c>
      <c r="DGD183" s="201" t="b">
        <f>IF(OR(AND('Validation summary'!$B$2="2022-23",DGD182="In-period"),AND('Validation summary'!$B$2="2023-24",DGD182="In-period"),AND('Validation summary'!$B$2="2024-25",DGD182="In-period"),AND('Validation summary'!$B$2="2024-25",DGD182="End of period",DGD190="Revenue")),TRUE,FALSE)</f>
        <v>0</v>
      </c>
      <c r="DGE183" s="201" t="b">
        <f>IF(OR(AND('Validation summary'!$B$2="2022-23",DGE182="In-period"),AND('Validation summary'!$B$2="2023-24",DGE182="In-period"),AND('Validation summary'!$B$2="2024-25",DGE182="In-period"),AND('Validation summary'!$B$2="2024-25",DGE182="End of period",DGE190="Revenue")),TRUE,FALSE)</f>
        <v>0</v>
      </c>
      <c r="DGF183" s="201" t="b">
        <f>IF(OR(AND('Validation summary'!$B$2="2022-23",DGF182="In-period"),AND('Validation summary'!$B$2="2023-24",DGF182="In-period"),AND('Validation summary'!$B$2="2024-25",DGF182="In-period"),AND('Validation summary'!$B$2="2024-25",DGF182="End of period",DGF190="Revenue")),TRUE,FALSE)</f>
        <v>0</v>
      </c>
      <c r="DGG183" s="201" t="b">
        <f>IF(OR(AND('Validation summary'!$B$2="2022-23",DGG182="In-period"),AND('Validation summary'!$B$2="2023-24",DGG182="In-period"),AND('Validation summary'!$B$2="2024-25",DGG182="In-period"),AND('Validation summary'!$B$2="2024-25",DGG182="End of period",DGG190="Revenue")),TRUE,FALSE)</f>
        <v>0</v>
      </c>
      <c r="DGH183" s="201" t="b">
        <f>IF(OR(AND('Validation summary'!$B$2="2022-23",DGH182="In-period"),AND('Validation summary'!$B$2="2023-24",DGH182="In-period"),AND('Validation summary'!$B$2="2024-25",DGH182="In-period"),AND('Validation summary'!$B$2="2024-25",DGH182="End of period",DGH190="Revenue")),TRUE,FALSE)</f>
        <v>0</v>
      </c>
      <c r="DGI183" s="201" t="b">
        <f>IF(OR(AND('Validation summary'!$B$2="2022-23",DGI182="In-period"),AND('Validation summary'!$B$2="2023-24",DGI182="In-period"),AND('Validation summary'!$B$2="2024-25",DGI182="In-period"),AND('Validation summary'!$B$2="2024-25",DGI182="End of period",DGI190="Revenue")),TRUE,FALSE)</f>
        <v>0</v>
      </c>
      <c r="DGJ183" s="201" t="b">
        <f>IF(OR(AND('Validation summary'!$B$2="2022-23",DGJ182="In-period"),AND('Validation summary'!$B$2="2023-24",DGJ182="In-period"),AND('Validation summary'!$B$2="2024-25",DGJ182="In-period"),AND('Validation summary'!$B$2="2024-25",DGJ182="End of period",DGJ190="Revenue")),TRUE,FALSE)</f>
        <v>0</v>
      </c>
      <c r="DGK183" s="201" t="b">
        <f>IF(OR(AND('Validation summary'!$B$2="2022-23",DGK182="In-period"),AND('Validation summary'!$B$2="2023-24",DGK182="In-period"),AND('Validation summary'!$B$2="2024-25",DGK182="In-period"),AND('Validation summary'!$B$2="2024-25",DGK182="End of period",DGK190="Revenue")),TRUE,FALSE)</f>
        <v>0</v>
      </c>
      <c r="DGL183" s="201" t="b">
        <f>IF(OR(AND('Validation summary'!$B$2="2022-23",DGL182="In-period"),AND('Validation summary'!$B$2="2023-24",DGL182="In-period"),AND('Validation summary'!$B$2="2024-25",DGL182="In-period"),AND('Validation summary'!$B$2="2024-25",DGL182="End of period",DGL190="Revenue")),TRUE,FALSE)</f>
        <v>0</v>
      </c>
      <c r="DGM183" s="201" t="b">
        <f>IF(OR(AND('Validation summary'!$B$2="2022-23",DGM182="In-period"),AND('Validation summary'!$B$2="2023-24",DGM182="In-period"),AND('Validation summary'!$B$2="2024-25",DGM182="In-period"),AND('Validation summary'!$B$2="2024-25",DGM182="End of period",DGM190="Revenue")),TRUE,FALSE)</f>
        <v>0</v>
      </c>
      <c r="DGN183" s="201" t="b">
        <f>IF(OR(AND('Validation summary'!$B$2="2022-23",DGN182="In-period"),AND('Validation summary'!$B$2="2023-24",DGN182="In-period"),AND('Validation summary'!$B$2="2024-25",DGN182="In-period"),AND('Validation summary'!$B$2="2024-25",DGN182="End of period",DGN190="Revenue")),TRUE,FALSE)</f>
        <v>0</v>
      </c>
      <c r="DGO183" s="201" t="b">
        <f>IF(OR(AND('Validation summary'!$B$2="2022-23",DGO182="In-period"),AND('Validation summary'!$B$2="2023-24",DGO182="In-period"),AND('Validation summary'!$B$2="2024-25",DGO182="In-period"),AND('Validation summary'!$B$2="2024-25",DGO182="End of period",DGO190="Revenue")),TRUE,FALSE)</f>
        <v>0</v>
      </c>
      <c r="DGP183" s="201" t="b">
        <f>IF(OR(AND('Validation summary'!$B$2="2022-23",DGP182="In-period"),AND('Validation summary'!$B$2="2023-24",DGP182="In-period"),AND('Validation summary'!$B$2="2024-25",DGP182="In-period"),AND('Validation summary'!$B$2="2024-25",DGP182="End of period",DGP190="Revenue")),TRUE,FALSE)</f>
        <v>0</v>
      </c>
      <c r="DGQ183" s="201" t="b">
        <f>IF(OR(AND('Validation summary'!$B$2="2022-23",DGQ182="In-period"),AND('Validation summary'!$B$2="2023-24",DGQ182="In-period"),AND('Validation summary'!$B$2="2024-25",DGQ182="In-period"),AND('Validation summary'!$B$2="2024-25",DGQ182="End of period",DGQ190="Revenue")),TRUE,FALSE)</f>
        <v>0</v>
      </c>
      <c r="DGR183" s="201" t="b">
        <f>IF(OR(AND('Validation summary'!$B$2="2022-23",DGR182="In-period"),AND('Validation summary'!$B$2="2023-24",DGR182="In-period"),AND('Validation summary'!$B$2="2024-25",DGR182="In-period"),AND('Validation summary'!$B$2="2024-25",DGR182="End of period",DGR190="Revenue")),TRUE,FALSE)</f>
        <v>0</v>
      </c>
      <c r="DGS183" s="201" t="b">
        <f>IF(OR(AND('Validation summary'!$B$2="2022-23",DGS182="In-period"),AND('Validation summary'!$B$2="2023-24",DGS182="In-period"),AND('Validation summary'!$B$2="2024-25",DGS182="In-period"),AND('Validation summary'!$B$2="2024-25",DGS182="End of period",DGS190="Revenue")),TRUE,FALSE)</f>
        <v>0</v>
      </c>
      <c r="DGT183" s="201" t="b">
        <f>IF(OR(AND('Validation summary'!$B$2="2022-23",DGT182="In-period"),AND('Validation summary'!$B$2="2023-24",DGT182="In-period"),AND('Validation summary'!$B$2="2024-25",DGT182="In-period"),AND('Validation summary'!$B$2="2024-25",DGT182="End of period",DGT190="Revenue")),TRUE,FALSE)</f>
        <v>0</v>
      </c>
      <c r="DGU183" s="201" t="b">
        <f>IF(OR(AND('Validation summary'!$B$2="2022-23",DGU182="In-period"),AND('Validation summary'!$B$2="2023-24",DGU182="In-period"),AND('Validation summary'!$B$2="2024-25",DGU182="In-period"),AND('Validation summary'!$B$2="2024-25",DGU182="End of period",DGU190="Revenue")),TRUE,FALSE)</f>
        <v>0</v>
      </c>
      <c r="DGV183" s="201" t="b">
        <f>IF(OR(AND('Validation summary'!$B$2="2022-23",DGV182="In-period"),AND('Validation summary'!$B$2="2023-24",DGV182="In-period"),AND('Validation summary'!$B$2="2024-25",DGV182="In-period"),AND('Validation summary'!$B$2="2024-25",DGV182="End of period",DGV190="Revenue")),TRUE,FALSE)</f>
        <v>0</v>
      </c>
      <c r="DGW183" s="201" t="b">
        <f>IF(OR(AND('Validation summary'!$B$2="2022-23",DGW182="In-period"),AND('Validation summary'!$B$2="2023-24",DGW182="In-period"),AND('Validation summary'!$B$2="2024-25",DGW182="In-period"),AND('Validation summary'!$B$2="2024-25",DGW182="End of period",DGW190="Revenue")),TRUE,FALSE)</f>
        <v>0</v>
      </c>
      <c r="DGX183" s="201" t="b">
        <f>IF(OR(AND('Validation summary'!$B$2="2022-23",DGX182="In-period"),AND('Validation summary'!$B$2="2023-24",DGX182="In-period"),AND('Validation summary'!$B$2="2024-25",DGX182="In-period"),AND('Validation summary'!$B$2="2024-25",DGX182="End of period",DGX190="Revenue")),TRUE,FALSE)</f>
        <v>0</v>
      </c>
      <c r="DGY183" s="201" t="b">
        <f>IF(OR(AND('Validation summary'!$B$2="2022-23",DGY182="In-period"),AND('Validation summary'!$B$2="2023-24",DGY182="In-period"),AND('Validation summary'!$B$2="2024-25",DGY182="In-period"),AND('Validation summary'!$B$2="2024-25",DGY182="End of period",DGY190="Revenue")),TRUE,FALSE)</f>
        <v>0</v>
      </c>
      <c r="DGZ183" s="201" t="b">
        <f>IF(OR(AND('Validation summary'!$B$2="2022-23",DGZ182="In-period"),AND('Validation summary'!$B$2="2023-24",DGZ182="In-period"),AND('Validation summary'!$B$2="2024-25",DGZ182="In-period"),AND('Validation summary'!$B$2="2024-25",DGZ182="End of period",DGZ190="Revenue")),TRUE,FALSE)</f>
        <v>0</v>
      </c>
      <c r="DHA183" s="201" t="b">
        <f>IF(OR(AND('Validation summary'!$B$2="2022-23",DHA182="In-period"),AND('Validation summary'!$B$2="2023-24",DHA182="In-period"),AND('Validation summary'!$B$2="2024-25",DHA182="In-period"),AND('Validation summary'!$B$2="2024-25",DHA182="End of period",DHA190="Revenue")),TRUE,FALSE)</f>
        <v>0</v>
      </c>
      <c r="DHB183" s="201" t="b">
        <f>IF(OR(AND('Validation summary'!$B$2="2022-23",DHB182="In-period"),AND('Validation summary'!$B$2="2023-24",DHB182="In-period"),AND('Validation summary'!$B$2="2024-25",DHB182="In-period"),AND('Validation summary'!$B$2="2024-25",DHB182="End of period",DHB190="Revenue")),TRUE,FALSE)</f>
        <v>0</v>
      </c>
      <c r="DHC183" s="201" t="b">
        <f>IF(OR(AND('Validation summary'!$B$2="2022-23",DHC182="In-period"),AND('Validation summary'!$B$2="2023-24",DHC182="In-period"),AND('Validation summary'!$B$2="2024-25",DHC182="In-period"),AND('Validation summary'!$B$2="2024-25",DHC182="End of period",DHC190="Revenue")),TRUE,FALSE)</f>
        <v>0</v>
      </c>
      <c r="DHD183" s="201" t="b">
        <f>IF(OR(AND('Validation summary'!$B$2="2022-23",DHD182="In-period"),AND('Validation summary'!$B$2="2023-24",DHD182="In-period"),AND('Validation summary'!$B$2="2024-25",DHD182="In-period"),AND('Validation summary'!$B$2="2024-25",DHD182="End of period",DHD190="Revenue")),TRUE,FALSE)</f>
        <v>0</v>
      </c>
      <c r="DHE183" s="201" t="b">
        <f>IF(OR(AND('Validation summary'!$B$2="2022-23",DHE182="In-period"),AND('Validation summary'!$B$2="2023-24",DHE182="In-period"),AND('Validation summary'!$B$2="2024-25",DHE182="In-period"),AND('Validation summary'!$B$2="2024-25",DHE182="End of period",DHE190="Revenue")),TRUE,FALSE)</f>
        <v>0</v>
      </c>
      <c r="DHF183" s="201" t="b">
        <f>IF(OR(AND('Validation summary'!$B$2="2022-23",DHF182="In-period"),AND('Validation summary'!$B$2="2023-24",DHF182="In-period"),AND('Validation summary'!$B$2="2024-25",DHF182="In-period"),AND('Validation summary'!$B$2="2024-25",DHF182="End of period",DHF190="Revenue")),TRUE,FALSE)</f>
        <v>0</v>
      </c>
      <c r="DHG183" s="201" t="b">
        <f>IF(OR(AND('Validation summary'!$B$2="2022-23",DHG182="In-period"),AND('Validation summary'!$B$2="2023-24",DHG182="In-period"),AND('Validation summary'!$B$2="2024-25",DHG182="In-period"),AND('Validation summary'!$B$2="2024-25",DHG182="End of period",DHG190="Revenue")),TRUE,FALSE)</f>
        <v>0</v>
      </c>
      <c r="DHH183" s="201" t="b">
        <f>IF(OR(AND('Validation summary'!$B$2="2022-23",DHH182="In-period"),AND('Validation summary'!$B$2="2023-24",DHH182="In-period"),AND('Validation summary'!$B$2="2024-25",DHH182="In-period"),AND('Validation summary'!$B$2="2024-25",DHH182="End of period",DHH190="Revenue")),TRUE,FALSE)</f>
        <v>0</v>
      </c>
      <c r="DHI183" s="201" t="b">
        <f>IF(OR(AND('Validation summary'!$B$2="2022-23",DHI182="In-period"),AND('Validation summary'!$B$2="2023-24",DHI182="In-period"),AND('Validation summary'!$B$2="2024-25",DHI182="In-period"),AND('Validation summary'!$B$2="2024-25",DHI182="End of period",DHI190="Revenue")),TRUE,FALSE)</f>
        <v>0</v>
      </c>
      <c r="DHJ183" s="201" t="b">
        <f>IF(OR(AND('Validation summary'!$B$2="2022-23",DHJ182="In-period"),AND('Validation summary'!$B$2="2023-24",DHJ182="In-period"),AND('Validation summary'!$B$2="2024-25",DHJ182="In-period"),AND('Validation summary'!$B$2="2024-25",DHJ182="End of period",DHJ190="Revenue")),TRUE,FALSE)</f>
        <v>0</v>
      </c>
      <c r="DHK183" s="201" t="b">
        <f>IF(OR(AND('Validation summary'!$B$2="2022-23",DHK182="In-period"),AND('Validation summary'!$B$2="2023-24",DHK182="In-period"),AND('Validation summary'!$B$2="2024-25",DHK182="In-period"),AND('Validation summary'!$B$2="2024-25",DHK182="End of period",DHK190="Revenue")),TRUE,FALSE)</f>
        <v>0</v>
      </c>
      <c r="DHL183" s="201" t="b">
        <f>IF(OR(AND('Validation summary'!$B$2="2022-23",DHL182="In-period"),AND('Validation summary'!$B$2="2023-24",DHL182="In-period"),AND('Validation summary'!$B$2="2024-25",DHL182="In-period"),AND('Validation summary'!$B$2="2024-25",DHL182="End of period",DHL190="Revenue")),TRUE,FALSE)</f>
        <v>0</v>
      </c>
      <c r="DHM183" s="201" t="b">
        <f>IF(OR(AND('Validation summary'!$B$2="2022-23",DHM182="In-period"),AND('Validation summary'!$B$2="2023-24",DHM182="In-period"),AND('Validation summary'!$B$2="2024-25",DHM182="In-period"),AND('Validation summary'!$B$2="2024-25",DHM182="End of period",DHM190="Revenue")),TRUE,FALSE)</f>
        <v>0</v>
      </c>
      <c r="DHN183" s="201" t="b">
        <f>IF(OR(AND('Validation summary'!$B$2="2022-23",DHN182="In-period"),AND('Validation summary'!$B$2="2023-24",DHN182="In-period"),AND('Validation summary'!$B$2="2024-25",DHN182="In-period"),AND('Validation summary'!$B$2="2024-25",DHN182="End of period",DHN190="Revenue")),TRUE,FALSE)</f>
        <v>0</v>
      </c>
      <c r="DHO183" s="201" t="b">
        <f>IF(OR(AND('Validation summary'!$B$2="2022-23",DHO182="In-period"),AND('Validation summary'!$B$2="2023-24",DHO182="In-period"),AND('Validation summary'!$B$2="2024-25",DHO182="In-period"),AND('Validation summary'!$B$2="2024-25",DHO182="End of period",DHO190="Revenue")),TRUE,FALSE)</f>
        <v>0</v>
      </c>
      <c r="DHP183" s="201" t="b">
        <f>IF(OR(AND('Validation summary'!$B$2="2022-23",DHP182="In-period"),AND('Validation summary'!$B$2="2023-24",DHP182="In-period"),AND('Validation summary'!$B$2="2024-25",DHP182="In-period"),AND('Validation summary'!$B$2="2024-25",DHP182="End of period",DHP190="Revenue")),TRUE,FALSE)</f>
        <v>0</v>
      </c>
      <c r="DHQ183" s="201" t="b">
        <f>IF(OR(AND('Validation summary'!$B$2="2022-23",DHQ182="In-period"),AND('Validation summary'!$B$2="2023-24",DHQ182="In-period"),AND('Validation summary'!$B$2="2024-25",DHQ182="In-period"),AND('Validation summary'!$B$2="2024-25",DHQ182="End of period",DHQ190="Revenue")),TRUE,FALSE)</f>
        <v>0</v>
      </c>
      <c r="DHR183" s="201" t="b">
        <f>IF(OR(AND('Validation summary'!$B$2="2022-23",DHR182="In-period"),AND('Validation summary'!$B$2="2023-24",DHR182="In-period"),AND('Validation summary'!$B$2="2024-25",DHR182="In-period"),AND('Validation summary'!$B$2="2024-25",DHR182="End of period",DHR190="Revenue")),TRUE,FALSE)</f>
        <v>0</v>
      </c>
      <c r="DHS183" s="201" t="b">
        <f>IF(OR(AND('Validation summary'!$B$2="2022-23",DHS182="In-period"),AND('Validation summary'!$B$2="2023-24",DHS182="In-period"),AND('Validation summary'!$B$2="2024-25",DHS182="In-period"),AND('Validation summary'!$B$2="2024-25",DHS182="End of period",DHS190="Revenue")),TRUE,FALSE)</f>
        <v>0</v>
      </c>
      <c r="DHT183" s="201" t="b">
        <f>IF(OR(AND('Validation summary'!$B$2="2022-23",DHT182="In-period"),AND('Validation summary'!$B$2="2023-24",DHT182="In-period"),AND('Validation summary'!$B$2="2024-25",DHT182="In-period"),AND('Validation summary'!$B$2="2024-25",DHT182="End of period",DHT190="Revenue")),TRUE,FALSE)</f>
        <v>0</v>
      </c>
      <c r="DHU183" s="201" t="b">
        <f>IF(OR(AND('Validation summary'!$B$2="2022-23",DHU182="In-period"),AND('Validation summary'!$B$2="2023-24",DHU182="In-period"),AND('Validation summary'!$B$2="2024-25",DHU182="In-period"),AND('Validation summary'!$B$2="2024-25",DHU182="End of period",DHU190="Revenue")),TRUE,FALSE)</f>
        <v>0</v>
      </c>
      <c r="DHV183" s="201" t="b">
        <f>IF(OR(AND('Validation summary'!$B$2="2022-23",DHV182="In-period"),AND('Validation summary'!$B$2="2023-24",DHV182="In-period"),AND('Validation summary'!$B$2="2024-25",DHV182="In-period"),AND('Validation summary'!$B$2="2024-25",DHV182="End of period",DHV190="Revenue")),TRUE,FALSE)</f>
        <v>0</v>
      </c>
      <c r="DHW183" s="201" t="b">
        <f>IF(OR(AND('Validation summary'!$B$2="2022-23",DHW182="In-period"),AND('Validation summary'!$B$2="2023-24",DHW182="In-period"),AND('Validation summary'!$B$2="2024-25",DHW182="In-period"),AND('Validation summary'!$B$2="2024-25",DHW182="End of period",DHW190="Revenue")),TRUE,FALSE)</f>
        <v>0</v>
      </c>
      <c r="DHX183" s="201" t="b">
        <f>IF(OR(AND('Validation summary'!$B$2="2022-23",DHX182="In-period"),AND('Validation summary'!$B$2="2023-24",DHX182="In-period"),AND('Validation summary'!$B$2="2024-25",DHX182="In-period"),AND('Validation summary'!$B$2="2024-25",DHX182="End of period",DHX190="Revenue")),TRUE,FALSE)</f>
        <v>0</v>
      </c>
      <c r="DHY183" s="201" t="b">
        <f>IF(OR(AND('Validation summary'!$B$2="2022-23",DHY182="In-period"),AND('Validation summary'!$B$2="2023-24",DHY182="In-period"),AND('Validation summary'!$B$2="2024-25",DHY182="In-period"),AND('Validation summary'!$B$2="2024-25",DHY182="End of period",DHY190="Revenue")),TRUE,FALSE)</f>
        <v>0</v>
      </c>
      <c r="DHZ183" s="201" t="b">
        <f>IF(OR(AND('Validation summary'!$B$2="2022-23",DHZ182="In-period"),AND('Validation summary'!$B$2="2023-24",DHZ182="In-period"),AND('Validation summary'!$B$2="2024-25",DHZ182="In-period"),AND('Validation summary'!$B$2="2024-25",DHZ182="End of period",DHZ190="Revenue")),TRUE,FALSE)</f>
        <v>0</v>
      </c>
      <c r="DIA183" s="201" t="b">
        <f>IF(OR(AND('Validation summary'!$B$2="2022-23",DIA182="In-period"),AND('Validation summary'!$B$2="2023-24",DIA182="In-period"),AND('Validation summary'!$B$2="2024-25",DIA182="In-period"),AND('Validation summary'!$B$2="2024-25",DIA182="End of period",DIA190="Revenue")),TRUE,FALSE)</f>
        <v>0</v>
      </c>
      <c r="DIB183" s="201" t="b">
        <f>IF(OR(AND('Validation summary'!$B$2="2022-23",DIB182="In-period"),AND('Validation summary'!$B$2="2023-24",DIB182="In-period"),AND('Validation summary'!$B$2="2024-25",DIB182="In-period"),AND('Validation summary'!$B$2="2024-25",DIB182="End of period",DIB190="Revenue")),TRUE,FALSE)</f>
        <v>0</v>
      </c>
      <c r="DIC183" s="201" t="b">
        <f>IF(OR(AND('Validation summary'!$B$2="2022-23",DIC182="In-period"),AND('Validation summary'!$B$2="2023-24",DIC182="In-period"),AND('Validation summary'!$B$2="2024-25",DIC182="In-period"),AND('Validation summary'!$B$2="2024-25",DIC182="End of period",DIC190="Revenue")),TRUE,FALSE)</f>
        <v>0</v>
      </c>
      <c r="DID183" s="201" t="b">
        <f>IF(OR(AND('Validation summary'!$B$2="2022-23",DID182="In-period"),AND('Validation summary'!$B$2="2023-24",DID182="In-period"),AND('Validation summary'!$B$2="2024-25",DID182="In-period"),AND('Validation summary'!$B$2="2024-25",DID182="End of period",DID190="Revenue")),TRUE,FALSE)</f>
        <v>0</v>
      </c>
      <c r="DIE183" s="201" t="b">
        <f>IF(OR(AND('Validation summary'!$B$2="2022-23",DIE182="In-period"),AND('Validation summary'!$B$2="2023-24",DIE182="In-period"),AND('Validation summary'!$B$2="2024-25",DIE182="In-period"),AND('Validation summary'!$B$2="2024-25",DIE182="End of period",DIE190="Revenue")),TRUE,FALSE)</f>
        <v>0</v>
      </c>
      <c r="DIF183" s="201" t="b">
        <f>IF(OR(AND('Validation summary'!$B$2="2022-23",DIF182="In-period"),AND('Validation summary'!$B$2="2023-24",DIF182="In-period"),AND('Validation summary'!$B$2="2024-25",DIF182="In-period"),AND('Validation summary'!$B$2="2024-25",DIF182="End of period",DIF190="Revenue")),TRUE,FALSE)</f>
        <v>0</v>
      </c>
      <c r="DIG183" s="201" t="b">
        <f>IF(OR(AND('Validation summary'!$B$2="2022-23",DIG182="In-period"),AND('Validation summary'!$B$2="2023-24",DIG182="In-period"),AND('Validation summary'!$B$2="2024-25",DIG182="In-period"),AND('Validation summary'!$B$2="2024-25",DIG182="End of period",DIG190="Revenue")),TRUE,FALSE)</f>
        <v>0</v>
      </c>
      <c r="DIH183" s="201" t="b">
        <f>IF(OR(AND('Validation summary'!$B$2="2022-23",DIH182="In-period"),AND('Validation summary'!$B$2="2023-24",DIH182="In-period"),AND('Validation summary'!$B$2="2024-25",DIH182="In-period"),AND('Validation summary'!$B$2="2024-25",DIH182="End of period",DIH190="Revenue")),TRUE,FALSE)</f>
        <v>0</v>
      </c>
      <c r="DII183" s="201" t="b">
        <f>IF(OR(AND('Validation summary'!$B$2="2022-23",DII182="In-period"),AND('Validation summary'!$B$2="2023-24",DII182="In-period"),AND('Validation summary'!$B$2="2024-25",DII182="In-period"),AND('Validation summary'!$B$2="2024-25",DII182="End of period",DII190="Revenue")),TRUE,FALSE)</f>
        <v>0</v>
      </c>
      <c r="DIJ183" s="201" t="b">
        <f>IF(OR(AND('Validation summary'!$B$2="2022-23",DIJ182="In-period"),AND('Validation summary'!$B$2="2023-24",DIJ182="In-period"),AND('Validation summary'!$B$2="2024-25",DIJ182="In-period"),AND('Validation summary'!$B$2="2024-25",DIJ182="End of period",DIJ190="Revenue")),TRUE,FALSE)</f>
        <v>0</v>
      </c>
      <c r="DIK183" s="201" t="b">
        <f>IF(OR(AND('Validation summary'!$B$2="2022-23",DIK182="In-period"),AND('Validation summary'!$B$2="2023-24",DIK182="In-period"),AND('Validation summary'!$B$2="2024-25",DIK182="In-period"),AND('Validation summary'!$B$2="2024-25",DIK182="End of period",DIK190="Revenue")),TRUE,FALSE)</f>
        <v>0</v>
      </c>
      <c r="DIL183" s="201" t="b">
        <f>IF(OR(AND('Validation summary'!$B$2="2022-23",DIL182="In-period"),AND('Validation summary'!$B$2="2023-24",DIL182="In-period"),AND('Validation summary'!$B$2="2024-25",DIL182="In-period"),AND('Validation summary'!$B$2="2024-25",DIL182="End of period",DIL190="Revenue")),TRUE,FALSE)</f>
        <v>0</v>
      </c>
      <c r="DIM183" s="201" t="b">
        <f>IF(OR(AND('Validation summary'!$B$2="2022-23",DIM182="In-period"),AND('Validation summary'!$B$2="2023-24",DIM182="In-period"),AND('Validation summary'!$B$2="2024-25",DIM182="In-period"),AND('Validation summary'!$B$2="2024-25",DIM182="End of period",DIM190="Revenue")),TRUE,FALSE)</f>
        <v>0</v>
      </c>
      <c r="DIN183" s="201" t="b">
        <f>IF(OR(AND('Validation summary'!$B$2="2022-23",DIN182="In-period"),AND('Validation summary'!$B$2="2023-24",DIN182="In-period"),AND('Validation summary'!$B$2="2024-25",DIN182="In-period"),AND('Validation summary'!$B$2="2024-25",DIN182="End of period",DIN190="Revenue")),TRUE,FALSE)</f>
        <v>0</v>
      </c>
      <c r="DIO183" s="201" t="b">
        <f>IF(OR(AND('Validation summary'!$B$2="2022-23",DIO182="In-period"),AND('Validation summary'!$B$2="2023-24",DIO182="In-period"),AND('Validation summary'!$B$2="2024-25",DIO182="In-period"),AND('Validation summary'!$B$2="2024-25",DIO182="End of period",DIO190="Revenue")),TRUE,FALSE)</f>
        <v>0</v>
      </c>
      <c r="DIP183" s="201" t="b">
        <f>IF(OR(AND('Validation summary'!$B$2="2022-23",DIP182="In-period"),AND('Validation summary'!$B$2="2023-24",DIP182="In-period"),AND('Validation summary'!$B$2="2024-25",DIP182="In-period"),AND('Validation summary'!$B$2="2024-25",DIP182="End of period",DIP190="Revenue")),TRUE,FALSE)</f>
        <v>0</v>
      </c>
      <c r="DIQ183" s="201" t="b">
        <f>IF(OR(AND('Validation summary'!$B$2="2022-23",DIQ182="In-period"),AND('Validation summary'!$B$2="2023-24",DIQ182="In-period"),AND('Validation summary'!$B$2="2024-25",DIQ182="In-period"),AND('Validation summary'!$B$2="2024-25",DIQ182="End of period",DIQ190="Revenue")),TRUE,FALSE)</f>
        <v>0</v>
      </c>
      <c r="DIR183" s="201" t="b">
        <f>IF(OR(AND('Validation summary'!$B$2="2022-23",DIR182="In-period"),AND('Validation summary'!$B$2="2023-24",DIR182="In-period"),AND('Validation summary'!$B$2="2024-25",DIR182="In-period"),AND('Validation summary'!$B$2="2024-25",DIR182="End of period",DIR190="Revenue")),TRUE,FALSE)</f>
        <v>0</v>
      </c>
      <c r="DIS183" s="201" t="b">
        <f>IF(OR(AND('Validation summary'!$B$2="2022-23",DIS182="In-period"),AND('Validation summary'!$B$2="2023-24",DIS182="In-period"),AND('Validation summary'!$B$2="2024-25",DIS182="In-period"),AND('Validation summary'!$B$2="2024-25",DIS182="End of period",DIS190="Revenue")),TRUE,FALSE)</f>
        <v>0</v>
      </c>
      <c r="DIT183" s="201" t="b">
        <f>IF(OR(AND('Validation summary'!$B$2="2022-23",DIT182="In-period"),AND('Validation summary'!$B$2="2023-24",DIT182="In-period"),AND('Validation summary'!$B$2="2024-25",DIT182="In-period"),AND('Validation summary'!$B$2="2024-25",DIT182="End of period",DIT190="Revenue")),TRUE,FALSE)</f>
        <v>0</v>
      </c>
      <c r="DIU183" s="201" t="b">
        <f>IF(OR(AND('Validation summary'!$B$2="2022-23",DIU182="In-period"),AND('Validation summary'!$B$2="2023-24",DIU182="In-period"),AND('Validation summary'!$B$2="2024-25",DIU182="In-period"),AND('Validation summary'!$B$2="2024-25",DIU182="End of period",DIU190="Revenue")),TRUE,FALSE)</f>
        <v>0</v>
      </c>
      <c r="DIV183" s="201" t="b">
        <f>IF(OR(AND('Validation summary'!$B$2="2022-23",DIV182="In-period"),AND('Validation summary'!$B$2="2023-24",DIV182="In-period"),AND('Validation summary'!$B$2="2024-25",DIV182="In-period"),AND('Validation summary'!$B$2="2024-25",DIV182="End of period",DIV190="Revenue")),TRUE,FALSE)</f>
        <v>0</v>
      </c>
      <c r="DIW183" s="201" t="b">
        <f>IF(OR(AND('Validation summary'!$B$2="2022-23",DIW182="In-period"),AND('Validation summary'!$B$2="2023-24",DIW182="In-period"),AND('Validation summary'!$B$2="2024-25",DIW182="In-period"),AND('Validation summary'!$B$2="2024-25",DIW182="End of period",DIW190="Revenue")),TRUE,FALSE)</f>
        <v>0</v>
      </c>
      <c r="DIX183" s="201" t="b">
        <f>IF(OR(AND('Validation summary'!$B$2="2022-23",DIX182="In-period"),AND('Validation summary'!$B$2="2023-24",DIX182="In-period"),AND('Validation summary'!$B$2="2024-25",DIX182="In-period"),AND('Validation summary'!$B$2="2024-25",DIX182="End of period",DIX190="Revenue")),TRUE,FALSE)</f>
        <v>0</v>
      </c>
      <c r="DIY183" s="201" t="b">
        <f>IF(OR(AND('Validation summary'!$B$2="2022-23",DIY182="In-period"),AND('Validation summary'!$B$2="2023-24",DIY182="In-period"),AND('Validation summary'!$B$2="2024-25",DIY182="In-period"),AND('Validation summary'!$B$2="2024-25",DIY182="End of period",DIY190="Revenue")),TRUE,FALSE)</f>
        <v>0</v>
      </c>
      <c r="DIZ183" s="201" t="b">
        <f>IF(OR(AND('Validation summary'!$B$2="2022-23",DIZ182="In-period"),AND('Validation summary'!$B$2="2023-24",DIZ182="In-period"),AND('Validation summary'!$B$2="2024-25",DIZ182="In-period"),AND('Validation summary'!$B$2="2024-25",DIZ182="End of period",DIZ190="Revenue")),TRUE,FALSE)</f>
        <v>0</v>
      </c>
      <c r="DJA183" s="201" t="b">
        <f>IF(OR(AND('Validation summary'!$B$2="2022-23",DJA182="In-period"),AND('Validation summary'!$B$2="2023-24",DJA182="In-period"),AND('Validation summary'!$B$2="2024-25",DJA182="In-period"),AND('Validation summary'!$B$2="2024-25",DJA182="End of period",DJA190="Revenue")),TRUE,FALSE)</f>
        <v>0</v>
      </c>
      <c r="DJB183" s="201" t="b">
        <f>IF(OR(AND('Validation summary'!$B$2="2022-23",DJB182="In-period"),AND('Validation summary'!$B$2="2023-24",DJB182="In-period"),AND('Validation summary'!$B$2="2024-25",DJB182="In-period"),AND('Validation summary'!$B$2="2024-25",DJB182="End of period",DJB190="Revenue")),TRUE,FALSE)</f>
        <v>0</v>
      </c>
      <c r="DJC183" s="201" t="b">
        <f>IF(OR(AND('Validation summary'!$B$2="2022-23",DJC182="In-period"),AND('Validation summary'!$B$2="2023-24",DJC182="In-period"),AND('Validation summary'!$B$2="2024-25",DJC182="In-period"),AND('Validation summary'!$B$2="2024-25",DJC182="End of period",DJC190="Revenue")),TRUE,FALSE)</f>
        <v>0</v>
      </c>
      <c r="DJD183" s="201" t="b">
        <f>IF(OR(AND('Validation summary'!$B$2="2022-23",DJD182="In-period"),AND('Validation summary'!$B$2="2023-24",DJD182="In-period"),AND('Validation summary'!$B$2="2024-25",DJD182="In-period"),AND('Validation summary'!$B$2="2024-25",DJD182="End of period",DJD190="Revenue")),TRUE,FALSE)</f>
        <v>0</v>
      </c>
      <c r="DJE183" s="201" t="b">
        <f>IF(OR(AND('Validation summary'!$B$2="2022-23",DJE182="In-period"),AND('Validation summary'!$B$2="2023-24",DJE182="In-period"),AND('Validation summary'!$B$2="2024-25",DJE182="In-period"),AND('Validation summary'!$B$2="2024-25",DJE182="End of period",DJE190="Revenue")),TRUE,FALSE)</f>
        <v>0</v>
      </c>
      <c r="DJF183" s="201" t="b">
        <f>IF(OR(AND('Validation summary'!$B$2="2022-23",DJF182="In-period"),AND('Validation summary'!$B$2="2023-24",DJF182="In-period"),AND('Validation summary'!$B$2="2024-25",DJF182="In-period"),AND('Validation summary'!$B$2="2024-25",DJF182="End of period",DJF190="Revenue")),TRUE,FALSE)</f>
        <v>0</v>
      </c>
      <c r="DJG183" s="201" t="b">
        <f>IF(OR(AND('Validation summary'!$B$2="2022-23",DJG182="In-period"),AND('Validation summary'!$B$2="2023-24",DJG182="In-period"),AND('Validation summary'!$B$2="2024-25",DJG182="In-period"),AND('Validation summary'!$B$2="2024-25",DJG182="End of period",DJG190="Revenue")),TRUE,FALSE)</f>
        <v>0</v>
      </c>
      <c r="DJH183" s="201" t="b">
        <f>IF(OR(AND('Validation summary'!$B$2="2022-23",DJH182="In-period"),AND('Validation summary'!$B$2="2023-24",DJH182="In-period"),AND('Validation summary'!$B$2="2024-25",DJH182="In-period"),AND('Validation summary'!$B$2="2024-25",DJH182="End of period",DJH190="Revenue")),TRUE,FALSE)</f>
        <v>0</v>
      </c>
      <c r="DJI183" s="201" t="b">
        <f>IF(OR(AND('Validation summary'!$B$2="2022-23",DJI182="In-period"),AND('Validation summary'!$B$2="2023-24",DJI182="In-period"),AND('Validation summary'!$B$2="2024-25",DJI182="In-period"),AND('Validation summary'!$B$2="2024-25",DJI182="End of period",DJI190="Revenue")),TRUE,FALSE)</f>
        <v>0</v>
      </c>
      <c r="DJJ183" s="201" t="b">
        <f>IF(OR(AND('Validation summary'!$B$2="2022-23",DJJ182="In-period"),AND('Validation summary'!$B$2="2023-24",DJJ182="In-period"),AND('Validation summary'!$B$2="2024-25",DJJ182="In-period"),AND('Validation summary'!$B$2="2024-25",DJJ182="End of period",DJJ190="Revenue")),TRUE,FALSE)</f>
        <v>0</v>
      </c>
      <c r="DJK183" s="201" t="b">
        <f>IF(OR(AND('Validation summary'!$B$2="2022-23",DJK182="In-period"),AND('Validation summary'!$B$2="2023-24",DJK182="In-period"),AND('Validation summary'!$B$2="2024-25",DJK182="In-period"),AND('Validation summary'!$B$2="2024-25",DJK182="End of period",DJK190="Revenue")),TRUE,FALSE)</f>
        <v>0</v>
      </c>
      <c r="DJL183" s="201" t="b">
        <f>IF(OR(AND('Validation summary'!$B$2="2022-23",DJL182="In-period"),AND('Validation summary'!$B$2="2023-24",DJL182="In-period"),AND('Validation summary'!$B$2="2024-25",DJL182="In-period"),AND('Validation summary'!$B$2="2024-25",DJL182="End of period",DJL190="Revenue")),TRUE,FALSE)</f>
        <v>0</v>
      </c>
      <c r="DJM183" s="201" t="b">
        <f>IF(OR(AND('Validation summary'!$B$2="2022-23",DJM182="In-period"),AND('Validation summary'!$B$2="2023-24",DJM182="In-period"),AND('Validation summary'!$B$2="2024-25",DJM182="In-period"),AND('Validation summary'!$B$2="2024-25",DJM182="End of period",DJM190="Revenue")),TRUE,FALSE)</f>
        <v>0</v>
      </c>
      <c r="DJN183" s="201" t="b">
        <f>IF(OR(AND('Validation summary'!$B$2="2022-23",DJN182="In-period"),AND('Validation summary'!$B$2="2023-24",DJN182="In-period"),AND('Validation summary'!$B$2="2024-25",DJN182="In-period"),AND('Validation summary'!$B$2="2024-25",DJN182="End of period",DJN190="Revenue")),TRUE,FALSE)</f>
        <v>0</v>
      </c>
      <c r="DJO183" s="201" t="b">
        <f>IF(OR(AND('Validation summary'!$B$2="2022-23",DJO182="In-period"),AND('Validation summary'!$B$2="2023-24",DJO182="In-period"),AND('Validation summary'!$B$2="2024-25",DJO182="In-period"),AND('Validation summary'!$B$2="2024-25",DJO182="End of period",DJO190="Revenue")),TRUE,FALSE)</f>
        <v>0</v>
      </c>
      <c r="DJP183" s="201" t="b">
        <f>IF(OR(AND('Validation summary'!$B$2="2022-23",DJP182="In-period"),AND('Validation summary'!$B$2="2023-24",DJP182="In-period"),AND('Validation summary'!$B$2="2024-25",DJP182="In-period"),AND('Validation summary'!$B$2="2024-25",DJP182="End of period",DJP190="Revenue")),TRUE,FALSE)</f>
        <v>0</v>
      </c>
      <c r="DJQ183" s="201" t="b">
        <f>IF(OR(AND('Validation summary'!$B$2="2022-23",DJQ182="In-period"),AND('Validation summary'!$B$2="2023-24",DJQ182="In-period"),AND('Validation summary'!$B$2="2024-25",DJQ182="In-period"),AND('Validation summary'!$B$2="2024-25",DJQ182="End of period",DJQ190="Revenue")),TRUE,FALSE)</f>
        <v>0</v>
      </c>
      <c r="DJR183" s="201" t="b">
        <f>IF(OR(AND('Validation summary'!$B$2="2022-23",DJR182="In-period"),AND('Validation summary'!$B$2="2023-24",DJR182="In-period"),AND('Validation summary'!$B$2="2024-25",DJR182="In-period"),AND('Validation summary'!$B$2="2024-25",DJR182="End of period",DJR190="Revenue")),TRUE,FALSE)</f>
        <v>0</v>
      </c>
      <c r="DJS183" s="201" t="b">
        <f>IF(OR(AND('Validation summary'!$B$2="2022-23",DJS182="In-period"),AND('Validation summary'!$B$2="2023-24",DJS182="In-period"),AND('Validation summary'!$B$2="2024-25",DJS182="In-period"),AND('Validation summary'!$B$2="2024-25",DJS182="End of period",DJS190="Revenue")),TRUE,FALSE)</f>
        <v>0</v>
      </c>
      <c r="DJT183" s="201" t="b">
        <f>IF(OR(AND('Validation summary'!$B$2="2022-23",DJT182="In-period"),AND('Validation summary'!$B$2="2023-24",DJT182="In-period"),AND('Validation summary'!$B$2="2024-25",DJT182="In-period"),AND('Validation summary'!$B$2="2024-25",DJT182="End of period",DJT190="Revenue")),TRUE,FALSE)</f>
        <v>0</v>
      </c>
      <c r="DJU183" s="201" t="b">
        <f>IF(OR(AND('Validation summary'!$B$2="2022-23",DJU182="In-period"),AND('Validation summary'!$B$2="2023-24",DJU182="In-period"),AND('Validation summary'!$B$2="2024-25",DJU182="In-period"),AND('Validation summary'!$B$2="2024-25",DJU182="End of period",DJU190="Revenue")),TRUE,FALSE)</f>
        <v>0</v>
      </c>
      <c r="DJV183" s="201" t="b">
        <f>IF(OR(AND('Validation summary'!$B$2="2022-23",DJV182="In-period"),AND('Validation summary'!$B$2="2023-24",DJV182="In-period"),AND('Validation summary'!$B$2="2024-25",DJV182="In-period"),AND('Validation summary'!$B$2="2024-25",DJV182="End of period",DJV190="Revenue")),TRUE,FALSE)</f>
        <v>0</v>
      </c>
      <c r="DJW183" s="201" t="b">
        <f>IF(OR(AND('Validation summary'!$B$2="2022-23",DJW182="In-period"),AND('Validation summary'!$B$2="2023-24",DJW182="In-period"),AND('Validation summary'!$B$2="2024-25",DJW182="In-period"),AND('Validation summary'!$B$2="2024-25",DJW182="End of period",DJW190="Revenue")),TRUE,FALSE)</f>
        <v>0</v>
      </c>
      <c r="DJX183" s="201" t="b">
        <f>IF(OR(AND('Validation summary'!$B$2="2022-23",DJX182="In-period"),AND('Validation summary'!$B$2="2023-24",DJX182="In-period"),AND('Validation summary'!$B$2="2024-25",DJX182="In-period"),AND('Validation summary'!$B$2="2024-25",DJX182="End of period",DJX190="Revenue")),TRUE,FALSE)</f>
        <v>0</v>
      </c>
      <c r="DJY183" s="201" t="b">
        <f>IF(OR(AND('Validation summary'!$B$2="2022-23",DJY182="In-period"),AND('Validation summary'!$B$2="2023-24",DJY182="In-period"),AND('Validation summary'!$B$2="2024-25",DJY182="In-period"),AND('Validation summary'!$B$2="2024-25",DJY182="End of period",DJY190="Revenue")),TRUE,FALSE)</f>
        <v>0</v>
      </c>
      <c r="DJZ183" s="201" t="b">
        <f>IF(OR(AND('Validation summary'!$B$2="2022-23",DJZ182="In-period"),AND('Validation summary'!$B$2="2023-24",DJZ182="In-period"),AND('Validation summary'!$B$2="2024-25",DJZ182="In-period"),AND('Validation summary'!$B$2="2024-25",DJZ182="End of period",DJZ190="Revenue")),TRUE,FALSE)</f>
        <v>0</v>
      </c>
      <c r="DKA183" s="201" t="b">
        <f>IF(OR(AND('Validation summary'!$B$2="2022-23",DKA182="In-period"),AND('Validation summary'!$B$2="2023-24",DKA182="In-period"),AND('Validation summary'!$B$2="2024-25",DKA182="In-period"),AND('Validation summary'!$B$2="2024-25",DKA182="End of period",DKA190="Revenue")),TRUE,FALSE)</f>
        <v>0</v>
      </c>
      <c r="DKB183" s="201" t="b">
        <f>IF(OR(AND('Validation summary'!$B$2="2022-23",DKB182="In-period"),AND('Validation summary'!$B$2="2023-24",DKB182="In-period"),AND('Validation summary'!$B$2="2024-25",DKB182="In-period"),AND('Validation summary'!$B$2="2024-25",DKB182="End of period",DKB190="Revenue")),TRUE,FALSE)</f>
        <v>0</v>
      </c>
      <c r="DKC183" s="201" t="b">
        <f>IF(OR(AND('Validation summary'!$B$2="2022-23",DKC182="In-period"),AND('Validation summary'!$B$2="2023-24",DKC182="In-period"),AND('Validation summary'!$B$2="2024-25",DKC182="In-period"),AND('Validation summary'!$B$2="2024-25",DKC182="End of period",DKC190="Revenue")),TRUE,FALSE)</f>
        <v>0</v>
      </c>
      <c r="DKD183" s="201" t="b">
        <f>IF(OR(AND('Validation summary'!$B$2="2022-23",DKD182="In-period"),AND('Validation summary'!$B$2="2023-24",DKD182="In-period"),AND('Validation summary'!$B$2="2024-25",DKD182="In-period"),AND('Validation summary'!$B$2="2024-25",DKD182="End of period",DKD190="Revenue")),TRUE,FALSE)</f>
        <v>0</v>
      </c>
      <c r="DKE183" s="201" t="b">
        <f>IF(OR(AND('Validation summary'!$B$2="2022-23",DKE182="In-period"),AND('Validation summary'!$B$2="2023-24",DKE182="In-period"),AND('Validation summary'!$B$2="2024-25",DKE182="In-period"),AND('Validation summary'!$B$2="2024-25",DKE182="End of period",DKE190="Revenue")),TRUE,FALSE)</f>
        <v>0</v>
      </c>
      <c r="DKF183" s="201" t="b">
        <f>IF(OR(AND('Validation summary'!$B$2="2022-23",DKF182="In-period"),AND('Validation summary'!$B$2="2023-24",DKF182="In-period"),AND('Validation summary'!$B$2="2024-25",DKF182="In-period"),AND('Validation summary'!$B$2="2024-25",DKF182="End of period",DKF190="Revenue")),TRUE,FALSE)</f>
        <v>0</v>
      </c>
      <c r="DKG183" s="201" t="b">
        <f>IF(OR(AND('Validation summary'!$B$2="2022-23",DKG182="In-period"),AND('Validation summary'!$B$2="2023-24",DKG182="In-period"),AND('Validation summary'!$B$2="2024-25",DKG182="In-period"),AND('Validation summary'!$B$2="2024-25",DKG182="End of period",DKG190="Revenue")),TRUE,FALSE)</f>
        <v>0</v>
      </c>
      <c r="DKH183" s="201" t="b">
        <f>IF(OR(AND('Validation summary'!$B$2="2022-23",DKH182="In-period"),AND('Validation summary'!$B$2="2023-24",DKH182="In-period"),AND('Validation summary'!$B$2="2024-25",DKH182="In-period"),AND('Validation summary'!$B$2="2024-25",DKH182="End of period",DKH190="Revenue")),TRUE,FALSE)</f>
        <v>0</v>
      </c>
      <c r="DKI183" s="201" t="b">
        <f>IF(OR(AND('Validation summary'!$B$2="2022-23",DKI182="In-period"),AND('Validation summary'!$B$2="2023-24",DKI182="In-period"),AND('Validation summary'!$B$2="2024-25",DKI182="In-period"),AND('Validation summary'!$B$2="2024-25",DKI182="End of period",DKI190="Revenue")),TRUE,FALSE)</f>
        <v>0</v>
      </c>
      <c r="DKJ183" s="201" t="b">
        <f>IF(OR(AND('Validation summary'!$B$2="2022-23",DKJ182="In-period"),AND('Validation summary'!$B$2="2023-24",DKJ182="In-period"),AND('Validation summary'!$B$2="2024-25",DKJ182="In-period"),AND('Validation summary'!$B$2="2024-25",DKJ182="End of period",DKJ190="Revenue")),TRUE,FALSE)</f>
        <v>0</v>
      </c>
      <c r="DKK183" s="201" t="b">
        <f>IF(OR(AND('Validation summary'!$B$2="2022-23",DKK182="In-period"),AND('Validation summary'!$B$2="2023-24",DKK182="In-period"),AND('Validation summary'!$B$2="2024-25",DKK182="In-period"),AND('Validation summary'!$B$2="2024-25",DKK182="End of period",DKK190="Revenue")),TRUE,FALSE)</f>
        <v>0</v>
      </c>
      <c r="DKL183" s="201" t="b">
        <f>IF(OR(AND('Validation summary'!$B$2="2022-23",DKL182="In-period"),AND('Validation summary'!$B$2="2023-24",DKL182="In-period"),AND('Validation summary'!$B$2="2024-25",DKL182="In-period"),AND('Validation summary'!$B$2="2024-25",DKL182="End of period",DKL190="Revenue")),TRUE,FALSE)</f>
        <v>0</v>
      </c>
      <c r="DKM183" s="201" t="b">
        <f>IF(OR(AND('Validation summary'!$B$2="2022-23",DKM182="In-period"),AND('Validation summary'!$B$2="2023-24",DKM182="In-period"),AND('Validation summary'!$B$2="2024-25",DKM182="In-period"),AND('Validation summary'!$B$2="2024-25",DKM182="End of period",DKM190="Revenue")),TRUE,FALSE)</f>
        <v>0</v>
      </c>
      <c r="DKN183" s="201" t="b">
        <f>IF(OR(AND('Validation summary'!$B$2="2022-23",DKN182="In-period"),AND('Validation summary'!$B$2="2023-24",DKN182="In-period"),AND('Validation summary'!$B$2="2024-25",DKN182="In-period"),AND('Validation summary'!$B$2="2024-25",DKN182="End of period",DKN190="Revenue")),TRUE,FALSE)</f>
        <v>0</v>
      </c>
      <c r="DKO183" s="201" t="b">
        <f>IF(OR(AND('Validation summary'!$B$2="2022-23",DKO182="In-period"),AND('Validation summary'!$B$2="2023-24",DKO182="In-period"),AND('Validation summary'!$B$2="2024-25",DKO182="In-period"),AND('Validation summary'!$B$2="2024-25",DKO182="End of period",DKO190="Revenue")),TRUE,FALSE)</f>
        <v>0</v>
      </c>
      <c r="DKP183" s="201" t="b">
        <f>IF(OR(AND('Validation summary'!$B$2="2022-23",DKP182="In-period"),AND('Validation summary'!$B$2="2023-24",DKP182="In-period"),AND('Validation summary'!$B$2="2024-25",DKP182="In-period"),AND('Validation summary'!$B$2="2024-25",DKP182="End of period",DKP190="Revenue")),TRUE,FALSE)</f>
        <v>0</v>
      </c>
      <c r="DKQ183" s="201" t="b">
        <f>IF(OR(AND('Validation summary'!$B$2="2022-23",DKQ182="In-period"),AND('Validation summary'!$B$2="2023-24",DKQ182="In-period"),AND('Validation summary'!$B$2="2024-25",DKQ182="In-period"),AND('Validation summary'!$B$2="2024-25",DKQ182="End of period",DKQ190="Revenue")),TRUE,FALSE)</f>
        <v>0</v>
      </c>
      <c r="DKR183" s="201" t="b">
        <f>IF(OR(AND('Validation summary'!$B$2="2022-23",DKR182="In-period"),AND('Validation summary'!$B$2="2023-24",DKR182="In-period"),AND('Validation summary'!$B$2="2024-25",DKR182="In-period"),AND('Validation summary'!$B$2="2024-25",DKR182="End of period",DKR190="Revenue")),TRUE,FALSE)</f>
        <v>0</v>
      </c>
      <c r="DKS183" s="201" t="b">
        <f>IF(OR(AND('Validation summary'!$B$2="2022-23",DKS182="In-period"),AND('Validation summary'!$B$2="2023-24",DKS182="In-period"),AND('Validation summary'!$B$2="2024-25",DKS182="In-period"),AND('Validation summary'!$B$2="2024-25",DKS182="End of period",DKS190="Revenue")),TRUE,FALSE)</f>
        <v>0</v>
      </c>
      <c r="DKT183" s="201" t="b">
        <f>IF(OR(AND('Validation summary'!$B$2="2022-23",DKT182="In-period"),AND('Validation summary'!$B$2="2023-24",DKT182="In-period"),AND('Validation summary'!$B$2="2024-25",DKT182="In-period"),AND('Validation summary'!$B$2="2024-25",DKT182="End of period",DKT190="Revenue")),TRUE,FALSE)</f>
        <v>0</v>
      </c>
      <c r="DKU183" s="201" t="b">
        <f>IF(OR(AND('Validation summary'!$B$2="2022-23",DKU182="In-period"),AND('Validation summary'!$B$2="2023-24",DKU182="In-period"),AND('Validation summary'!$B$2="2024-25",DKU182="In-period"),AND('Validation summary'!$B$2="2024-25",DKU182="End of period",DKU190="Revenue")),TRUE,FALSE)</f>
        <v>0</v>
      </c>
      <c r="DKV183" s="201" t="b">
        <f>IF(OR(AND('Validation summary'!$B$2="2022-23",DKV182="In-period"),AND('Validation summary'!$B$2="2023-24",DKV182="In-period"),AND('Validation summary'!$B$2="2024-25",DKV182="In-period"),AND('Validation summary'!$B$2="2024-25",DKV182="End of period",DKV190="Revenue")),TRUE,FALSE)</f>
        <v>0</v>
      </c>
      <c r="DKW183" s="201" t="b">
        <f>IF(OR(AND('Validation summary'!$B$2="2022-23",DKW182="In-period"),AND('Validation summary'!$B$2="2023-24",DKW182="In-period"),AND('Validation summary'!$B$2="2024-25",DKW182="In-period"),AND('Validation summary'!$B$2="2024-25",DKW182="End of period",DKW190="Revenue")),TRUE,FALSE)</f>
        <v>0</v>
      </c>
      <c r="DKX183" s="201" t="b">
        <f>IF(OR(AND('Validation summary'!$B$2="2022-23",DKX182="In-period"),AND('Validation summary'!$B$2="2023-24",DKX182="In-period"),AND('Validation summary'!$B$2="2024-25",DKX182="In-period"),AND('Validation summary'!$B$2="2024-25",DKX182="End of period",DKX190="Revenue")),TRUE,FALSE)</f>
        <v>0</v>
      </c>
      <c r="DKY183" s="201" t="b">
        <f>IF(OR(AND('Validation summary'!$B$2="2022-23",DKY182="In-period"),AND('Validation summary'!$B$2="2023-24",DKY182="In-period"),AND('Validation summary'!$B$2="2024-25",DKY182="In-period"),AND('Validation summary'!$B$2="2024-25",DKY182="End of period",DKY190="Revenue")),TRUE,FALSE)</f>
        <v>0</v>
      </c>
      <c r="DKZ183" s="201" t="b">
        <f>IF(OR(AND('Validation summary'!$B$2="2022-23",DKZ182="In-period"),AND('Validation summary'!$B$2="2023-24",DKZ182="In-period"),AND('Validation summary'!$B$2="2024-25",DKZ182="In-period"),AND('Validation summary'!$B$2="2024-25",DKZ182="End of period",DKZ190="Revenue")),TRUE,FALSE)</f>
        <v>0</v>
      </c>
      <c r="DLA183" s="201" t="b">
        <f>IF(OR(AND('Validation summary'!$B$2="2022-23",DLA182="In-period"),AND('Validation summary'!$B$2="2023-24",DLA182="In-period"),AND('Validation summary'!$B$2="2024-25",DLA182="In-period"),AND('Validation summary'!$B$2="2024-25",DLA182="End of period",DLA190="Revenue")),TRUE,FALSE)</f>
        <v>0</v>
      </c>
      <c r="DLB183" s="201" t="b">
        <f>IF(OR(AND('Validation summary'!$B$2="2022-23",DLB182="In-period"),AND('Validation summary'!$B$2="2023-24",DLB182="In-period"),AND('Validation summary'!$B$2="2024-25",DLB182="In-period"),AND('Validation summary'!$B$2="2024-25",DLB182="End of period",DLB190="Revenue")),TRUE,FALSE)</f>
        <v>0</v>
      </c>
      <c r="DLC183" s="201" t="b">
        <f>IF(OR(AND('Validation summary'!$B$2="2022-23",DLC182="In-period"),AND('Validation summary'!$B$2="2023-24",DLC182="In-period"),AND('Validation summary'!$B$2="2024-25",DLC182="In-period"),AND('Validation summary'!$B$2="2024-25",DLC182="End of period",DLC190="Revenue")),TRUE,FALSE)</f>
        <v>0</v>
      </c>
      <c r="DLD183" s="201" t="b">
        <f>IF(OR(AND('Validation summary'!$B$2="2022-23",DLD182="In-period"),AND('Validation summary'!$B$2="2023-24",DLD182="In-period"),AND('Validation summary'!$B$2="2024-25",DLD182="In-period"),AND('Validation summary'!$B$2="2024-25",DLD182="End of period",DLD190="Revenue")),TRUE,FALSE)</f>
        <v>0</v>
      </c>
      <c r="DLE183" s="201" t="b">
        <f>IF(OR(AND('Validation summary'!$B$2="2022-23",DLE182="In-period"),AND('Validation summary'!$B$2="2023-24",DLE182="In-period"),AND('Validation summary'!$B$2="2024-25",DLE182="In-period"),AND('Validation summary'!$B$2="2024-25",DLE182="End of period",DLE190="Revenue")),TRUE,FALSE)</f>
        <v>0</v>
      </c>
      <c r="DLF183" s="201" t="b">
        <f>IF(OR(AND('Validation summary'!$B$2="2022-23",DLF182="In-period"),AND('Validation summary'!$B$2="2023-24",DLF182="In-period"),AND('Validation summary'!$B$2="2024-25",DLF182="In-period"),AND('Validation summary'!$B$2="2024-25",DLF182="End of period",DLF190="Revenue")),TRUE,FALSE)</f>
        <v>0</v>
      </c>
      <c r="DLG183" s="201" t="b">
        <f>IF(OR(AND('Validation summary'!$B$2="2022-23",DLG182="In-period"),AND('Validation summary'!$B$2="2023-24",DLG182="In-period"),AND('Validation summary'!$B$2="2024-25",DLG182="In-period"),AND('Validation summary'!$B$2="2024-25",DLG182="End of period",DLG190="Revenue")),TRUE,FALSE)</f>
        <v>0</v>
      </c>
      <c r="DLH183" s="201" t="b">
        <f>IF(OR(AND('Validation summary'!$B$2="2022-23",DLH182="In-period"),AND('Validation summary'!$B$2="2023-24",DLH182="In-period"),AND('Validation summary'!$B$2="2024-25",DLH182="In-period"),AND('Validation summary'!$B$2="2024-25",DLH182="End of period",DLH190="Revenue")),TRUE,FALSE)</f>
        <v>0</v>
      </c>
      <c r="DLI183" s="201" t="b">
        <f>IF(OR(AND('Validation summary'!$B$2="2022-23",DLI182="In-period"),AND('Validation summary'!$B$2="2023-24",DLI182="In-period"),AND('Validation summary'!$B$2="2024-25",DLI182="In-period"),AND('Validation summary'!$B$2="2024-25",DLI182="End of period",DLI190="Revenue")),TRUE,FALSE)</f>
        <v>0</v>
      </c>
      <c r="DLJ183" s="201" t="b">
        <f>IF(OR(AND('Validation summary'!$B$2="2022-23",DLJ182="In-period"),AND('Validation summary'!$B$2="2023-24",DLJ182="In-period"),AND('Validation summary'!$B$2="2024-25",DLJ182="In-period"),AND('Validation summary'!$B$2="2024-25",DLJ182="End of period",DLJ190="Revenue")),TRUE,FALSE)</f>
        <v>0</v>
      </c>
      <c r="DLK183" s="201" t="b">
        <f>IF(OR(AND('Validation summary'!$B$2="2022-23",DLK182="In-period"),AND('Validation summary'!$B$2="2023-24",DLK182="In-period"),AND('Validation summary'!$B$2="2024-25",DLK182="In-period"),AND('Validation summary'!$B$2="2024-25",DLK182="End of period",DLK190="Revenue")),TRUE,FALSE)</f>
        <v>0</v>
      </c>
      <c r="DLL183" s="201" t="b">
        <f>IF(OR(AND('Validation summary'!$B$2="2022-23",DLL182="In-period"),AND('Validation summary'!$B$2="2023-24",DLL182="In-period"),AND('Validation summary'!$B$2="2024-25",DLL182="In-period"),AND('Validation summary'!$B$2="2024-25",DLL182="End of period",DLL190="Revenue")),TRUE,FALSE)</f>
        <v>0</v>
      </c>
      <c r="DLM183" s="201" t="b">
        <f>IF(OR(AND('Validation summary'!$B$2="2022-23",DLM182="In-period"),AND('Validation summary'!$B$2="2023-24",DLM182="In-period"),AND('Validation summary'!$B$2="2024-25",DLM182="In-period"),AND('Validation summary'!$B$2="2024-25",DLM182="End of period",DLM190="Revenue")),TRUE,FALSE)</f>
        <v>0</v>
      </c>
      <c r="DLN183" s="201" t="b">
        <f>IF(OR(AND('Validation summary'!$B$2="2022-23",DLN182="In-period"),AND('Validation summary'!$B$2="2023-24",DLN182="In-period"),AND('Validation summary'!$B$2="2024-25",DLN182="In-period"),AND('Validation summary'!$B$2="2024-25",DLN182="End of period",DLN190="Revenue")),TRUE,FALSE)</f>
        <v>0</v>
      </c>
      <c r="DLO183" s="201" t="b">
        <f>IF(OR(AND('Validation summary'!$B$2="2022-23",DLO182="In-period"),AND('Validation summary'!$B$2="2023-24",DLO182="In-period"),AND('Validation summary'!$B$2="2024-25",DLO182="In-period"),AND('Validation summary'!$B$2="2024-25",DLO182="End of period",DLO190="Revenue")),TRUE,FALSE)</f>
        <v>0</v>
      </c>
      <c r="DLP183" s="201" t="b">
        <f>IF(OR(AND('Validation summary'!$B$2="2022-23",DLP182="In-period"),AND('Validation summary'!$B$2="2023-24",DLP182="In-period"),AND('Validation summary'!$B$2="2024-25",DLP182="In-period"),AND('Validation summary'!$B$2="2024-25",DLP182="End of period",DLP190="Revenue")),TRUE,FALSE)</f>
        <v>0</v>
      </c>
      <c r="DLQ183" s="201" t="b">
        <f>IF(OR(AND('Validation summary'!$B$2="2022-23",DLQ182="In-period"),AND('Validation summary'!$B$2="2023-24",DLQ182="In-period"),AND('Validation summary'!$B$2="2024-25",DLQ182="In-period"),AND('Validation summary'!$B$2="2024-25",DLQ182="End of period",DLQ190="Revenue")),TRUE,FALSE)</f>
        <v>0</v>
      </c>
      <c r="DLR183" s="201" t="b">
        <f>IF(OR(AND('Validation summary'!$B$2="2022-23",DLR182="In-period"),AND('Validation summary'!$B$2="2023-24",DLR182="In-period"),AND('Validation summary'!$B$2="2024-25",DLR182="In-period"),AND('Validation summary'!$B$2="2024-25",DLR182="End of period",DLR190="Revenue")),TRUE,FALSE)</f>
        <v>0</v>
      </c>
      <c r="DLS183" s="201" t="b">
        <f>IF(OR(AND('Validation summary'!$B$2="2022-23",DLS182="In-period"),AND('Validation summary'!$B$2="2023-24",DLS182="In-period"),AND('Validation summary'!$B$2="2024-25",DLS182="In-period"),AND('Validation summary'!$B$2="2024-25",DLS182="End of period",DLS190="Revenue")),TRUE,FALSE)</f>
        <v>0</v>
      </c>
      <c r="DLT183" s="201" t="b">
        <f>IF(OR(AND('Validation summary'!$B$2="2022-23",DLT182="In-period"),AND('Validation summary'!$B$2="2023-24",DLT182="In-period"),AND('Validation summary'!$B$2="2024-25",DLT182="In-period"),AND('Validation summary'!$B$2="2024-25",DLT182="End of period",DLT190="Revenue")),TRUE,FALSE)</f>
        <v>0</v>
      </c>
      <c r="DLU183" s="201" t="b">
        <f>IF(OR(AND('Validation summary'!$B$2="2022-23",DLU182="In-period"),AND('Validation summary'!$B$2="2023-24",DLU182="In-period"),AND('Validation summary'!$B$2="2024-25",DLU182="In-period"),AND('Validation summary'!$B$2="2024-25",DLU182="End of period",DLU190="Revenue")),TRUE,FALSE)</f>
        <v>0</v>
      </c>
      <c r="DLV183" s="201" t="b">
        <f>IF(OR(AND('Validation summary'!$B$2="2022-23",DLV182="In-period"),AND('Validation summary'!$B$2="2023-24",DLV182="In-period"),AND('Validation summary'!$B$2="2024-25",DLV182="In-period"),AND('Validation summary'!$B$2="2024-25",DLV182="End of period",DLV190="Revenue")),TRUE,FALSE)</f>
        <v>0</v>
      </c>
      <c r="DLW183" s="201" t="b">
        <f>IF(OR(AND('Validation summary'!$B$2="2022-23",DLW182="In-period"),AND('Validation summary'!$B$2="2023-24",DLW182="In-period"),AND('Validation summary'!$B$2="2024-25",DLW182="In-period"),AND('Validation summary'!$B$2="2024-25",DLW182="End of period",DLW190="Revenue")),TRUE,FALSE)</f>
        <v>0</v>
      </c>
      <c r="DLX183" s="201" t="b">
        <f>IF(OR(AND('Validation summary'!$B$2="2022-23",DLX182="In-period"),AND('Validation summary'!$B$2="2023-24",DLX182="In-period"),AND('Validation summary'!$B$2="2024-25",DLX182="In-period"),AND('Validation summary'!$B$2="2024-25",DLX182="End of period",DLX190="Revenue")),TRUE,FALSE)</f>
        <v>0</v>
      </c>
      <c r="DLY183" s="201" t="b">
        <f>IF(OR(AND('Validation summary'!$B$2="2022-23",DLY182="In-period"),AND('Validation summary'!$B$2="2023-24",DLY182="In-period"),AND('Validation summary'!$B$2="2024-25",DLY182="In-period"),AND('Validation summary'!$B$2="2024-25",DLY182="End of period",DLY190="Revenue")),TRUE,FALSE)</f>
        <v>0</v>
      </c>
      <c r="DLZ183" s="201" t="b">
        <f>IF(OR(AND('Validation summary'!$B$2="2022-23",DLZ182="In-period"),AND('Validation summary'!$B$2="2023-24",DLZ182="In-period"),AND('Validation summary'!$B$2="2024-25",DLZ182="In-period"),AND('Validation summary'!$B$2="2024-25",DLZ182="End of period",DLZ190="Revenue")),TRUE,FALSE)</f>
        <v>0</v>
      </c>
      <c r="DMA183" s="201" t="b">
        <f>IF(OR(AND('Validation summary'!$B$2="2022-23",DMA182="In-period"),AND('Validation summary'!$B$2="2023-24",DMA182="In-period"),AND('Validation summary'!$B$2="2024-25",DMA182="In-period"),AND('Validation summary'!$B$2="2024-25",DMA182="End of period",DMA190="Revenue")),TRUE,FALSE)</f>
        <v>0</v>
      </c>
      <c r="DMB183" s="201" t="b">
        <f>IF(OR(AND('Validation summary'!$B$2="2022-23",DMB182="In-period"),AND('Validation summary'!$B$2="2023-24",DMB182="In-period"),AND('Validation summary'!$B$2="2024-25",DMB182="In-period"),AND('Validation summary'!$B$2="2024-25",DMB182="End of period",DMB190="Revenue")),TRUE,FALSE)</f>
        <v>0</v>
      </c>
      <c r="DMC183" s="201" t="b">
        <f>IF(OR(AND('Validation summary'!$B$2="2022-23",DMC182="In-period"),AND('Validation summary'!$B$2="2023-24",DMC182="In-period"),AND('Validation summary'!$B$2="2024-25",DMC182="In-period"),AND('Validation summary'!$B$2="2024-25",DMC182="End of period",DMC190="Revenue")),TRUE,FALSE)</f>
        <v>0</v>
      </c>
      <c r="DMD183" s="201" t="b">
        <f>IF(OR(AND('Validation summary'!$B$2="2022-23",DMD182="In-period"),AND('Validation summary'!$B$2="2023-24",DMD182="In-period"),AND('Validation summary'!$B$2="2024-25",DMD182="In-period"),AND('Validation summary'!$B$2="2024-25",DMD182="End of period",DMD190="Revenue")),TRUE,FALSE)</f>
        <v>0</v>
      </c>
      <c r="DME183" s="201" t="b">
        <f>IF(OR(AND('Validation summary'!$B$2="2022-23",DME182="In-period"),AND('Validation summary'!$B$2="2023-24",DME182="In-period"),AND('Validation summary'!$B$2="2024-25",DME182="In-period"),AND('Validation summary'!$B$2="2024-25",DME182="End of period",DME190="Revenue")),TRUE,FALSE)</f>
        <v>0</v>
      </c>
      <c r="DMF183" s="201" t="b">
        <f>IF(OR(AND('Validation summary'!$B$2="2022-23",DMF182="In-period"),AND('Validation summary'!$B$2="2023-24",DMF182="In-period"),AND('Validation summary'!$B$2="2024-25",DMF182="In-period"),AND('Validation summary'!$B$2="2024-25",DMF182="End of period",DMF190="Revenue")),TRUE,FALSE)</f>
        <v>0</v>
      </c>
      <c r="DMG183" s="201" t="b">
        <f>IF(OR(AND('Validation summary'!$B$2="2022-23",DMG182="In-period"),AND('Validation summary'!$B$2="2023-24",DMG182="In-period"),AND('Validation summary'!$B$2="2024-25",DMG182="In-period"),AND('Validation summary'!$B$2="2024-25",DMG182="End of period",DMG190="Revenue")),TRUE,FALSE)</f>
        <v>0</v>
      </c>
      <c r="DMH183" s="201" t="b">
        <f>IF(OR(AND('Validation summary'!$B$2="2022-23",DMH182="In-period"),AND('Validation summary'!$B$2="2023-24",DMH182="In-period"),AND('Validation summary'!$B$2="2024-25",DMH182="In-period"),AND('Validation summary'!$B$2="2024-25",DMH182="End of period",DMH190="Revenue")),TRUE,FALSE)</f>
        <v>0</v>
      </c>
      <c r="DMI183" s="201" t="b">
        <f>IF(OR(AND('Validation summary'!$B$2="2022-23",DMI182="In-period"),AND('Validation summary'!$B$2="2023-24",DMI182="In-period"),AND('Validation summary'!$B$2="2024-25",DMI182="In-period"),AND('Validation summary'!$B$2="2024-25",DMI182="End of period",DMI190="Revenue")),TRUE,FALSE)</f>
        <v>0</v>
      </c>
      <c r="DMJ183" s="201" t="b">
        <f>IF(OR(AND('Validation summary'!$B$2="2022-23",DMJ182="In-period"),AND('Validation summary'!$B$2="2023-24",DMJ182="In-period"),AND('Validation summary'!$B$2="2024-25",DMJ182="In-period"),AND('Validation summary'!$B$2="2024-25",DMJ182="End of period",DMJ190="Revenue")),TRUE,FALSE)</f>
        <v>0</v>
      </c>
      <c r="DMK183" s="201" t="b">
        <f>IF(OR(AND('Validation summary'!$B$2="2022-23",DMK182="In-period"),AND('Validation summary'!$B$2="2023-24",DMK182="In-period"),AND('Validation summary'!$B$2="2024-25",DMK182="In-period"),AND('Validation summary'!$B$2="2024-25",DMK182="End of period",DMK190="Revenue")),TRUE,FALSE)</f>
        <v>0</v>
      </c>
      <c r="DML183" s="201" t="b">
        <f>IF(OR(AND('Validation summary'!$B$2="2022-23",DML182="In-period"),AND('Validation summary'!$B$2="2023-24",DML182="In-period"),AND('Validation summary'!$B$2="2024-25",DML182="In-period"),AND('Validation summary'!$B$2="2024-25",DML182="End of period",DML190="Revenue")),TRUE,FALSE)</f>
        <v>0</v>
      </c>
      <c r="DMM183" s="201" t="b">
        <f>IF(OR(AND('Validation summary'!$B$2="2022-23",DMM182="In-period"),AND('Validation summary'!$B$2="2023-24",DMM182="In-period"),AND('Validation summary'!$B$2="2024-25",DMM182="In-period"),AND('Validation summary'!$B$2="2024-25",DMM182="End of period",DMM190="Revenue")),TRUE,FALSE)</f>
        <v>0</v>
      </c>
      <c r="DMN183" s="201" t="b">
        <f>IF(OR(AND('Validation summary'!$B$2="2022-23",DMN182="In-period"),AND('Validation summary'!$B$2="2023-24",DMN182="In-period"),AND('Validation summary'!$B$2="2024-25",DMN182="In-period"),AND('Validation summary'!$B$2="2024-25",DMN182="End of period",DMN190="Revenue")),TRUE,FALSE)</f>
        <v>0</v>
      </c>
      <c r="DMO183" s="201" t="b">
        <f>IF(OR(AND('Validation summary'!$B$2="2022-23",DMO182="In-period"),AND('Validation summary'!$B$2="2023-24",DMO182="In-period"),AND('Validation summary'!$B$2="2024-25",DMO182="In-period"),AND('Validation summary'!$B$2="2024-25",DMO182="End of period",DMO190="Revenue")),TRUE,FALSE)</f>
        <v>0</v>
      </c>
      <c r="DMP183" s="201" t="b">
        <f>IF(OR(AND('Validation summary'!$B$2="2022-23",DMP182="In-period"),AND('Validation summary'!$B$2="2023-24",DMP182="In-period"),AND('Validation summary'!$B$2="2024-25",DMP182="In-period"),AND('Validation summary'!$B$2="2024-25",DMP182="End of period",DMP190="Revenue")),TRUE,FALSE)</f>
        <v>0</v>
      </c>
      <c r="DMQ183" s="201" t="b">
        <f>IF(OR(AND('Validation summary'!$B$2="2022-23",DMQ182="In-period"),AND('Validation summary'!$B$2="2023-24",DMQ182="In-period"),AND('Validation summary'!$B$2="2024-25",DMQ182="In-period"),AND('Validation summary'!$B$2="2024-25",DMQ182="End of period",DMQ190="Revenue")),TRUE,FALSE)</f>
        <v>0</v>
      </c>
      <c r="DMR183" s="201" t="b">
        <f>IF(OR(AND('Validation summary'!$B$2="2022-23",DMR182="In-period"),AND('Validation summary'!$B$2="2023-24",DMR182="In-period"),AND('Validation summary'!$B$2="2024-25",DMR182="In-period"),AND('Validation summary'!$B$2="2024-25",DMR182="End of period",DMR190="Revenue")),TRUE,FALSE)</f>
        <v>0</v>
      </c>
      <c r="DMS183" s="201" t="b">
        <f>IF(OR(AND('Validation summary'!$B$2="2022-23",DMS182="In-period"),AND('Validation summary'!$B$2="2023-24",DMS182="In-period"),AND('Validation summary'!$B$2="2024-25",DMS182="In-period"),AND('Validation summary'!$B$2="2024-25",DMS182="End of period",DMS190="Revenue")),TRUE,FALSE)</f>
        <v>0</v>
      </c>
      <c r="DMT183" s="201" t="b">
        <f>IF(OR(AND('Validation summary'!$B$2="2022-23",DMT182="In-period"),AND('Validation summary'!$B$2="2023-24",DMT182="In-period"),AND('Validation summary'!$B$2="2024-25",DMT182="In-period"),AND('Validation summary'!$B$2="2024-25",DMT182="End of period",DMT190="Revenue")),TRUE,FALSE)</f>
        <v>0</v>
      </c>
      <c r="DMU183" s="201" t="b">
        <f>IF(OR(AND('Validation summary'!$B$2="2022-23",DMU182="In-period"),AND('Validation summary'!$B$2="2023-24",DMU182="In-period"),AND('Validation summary'!$B$2="2024-25",DMU182="In-period"),AND('Validation summary'!$B$2="2024-25",DMU182="End of period",DMU190="Revenue")),TRUE,FALSE)</f>
        <v>0</v>
      </c>
      <c r="DMV183" s="201" t="b">
        <f>IF(OR(AND('Validation summary'!$B$2="2022-23",DMV182="In-period"),AND('Validation summary'!$B$2="2023-24",DMV182="In-period"),AND('Validation summary'!$B$2="2024-25",DMV182="In-period"),AND('Validation summary'!$B$2="2024-25",DMV182="End of period",DMV190="Revenue")),TRUE,FALSE)</f>
        <v>0</v>
      </c>
      <c r="DMW183" s="201" t="b">
        <f>IF(OR(AND('Validation summary'!$B$2="2022-23",DMW182="In-period"),AND('Validation summary'!$B$2="2023-24",DMW182="In-period"),AND('Validation summary'!$B$2="2024-25",DMW182="In-period"),AND('Validation summary'!$B$2="2024-25",DMW182="End of period",DMW190="Revenue")),TRUE,FALSE)</f>
        <v>0</v>
      </c>
      <c r="DMX183" s="201" t="b">
        <f>IF(OR(AND('Validation summary'!$B$2="2022-23",DMX182="In-period"),AND('Validation summary'!$B$2="2023-24",DMX182="In-period"),AND('Validation summary'!$B$2="2024-25",DMX182="In-period"),AND('Validation summary'!$B$2="2024-25",DMX182="End of period",DMX190="Revenue")),TRUE,FALSE)</f>
        <v>0</v>
      </c>
      <c r="DMY183" s="201" t="b">
        <f>IF(OR(AND('Validation summary'!$B$2="2022-23",DMY182="In-period"),AND('Validation summary'!$B$2="2023-24",DMY182="In-period"),AND('Validation summary'!$B$2="2024-25",DMY182="In-period"),AND('Validation summary'!$B$2="2024-25",DMY182="End of period",DMY190="Revenue")),TRUE,FALSE)</f>
        <v>0</v>
      </c>
      <c r="DMZ183" s="201" t="b">
        <f>IF(OR(AND('Validation summary'!$B$2="2022-23",DMZ182="In-period"),AND('Validation summary'!$B$2="2023-24",DMZ182="In-period"),AND('Validation summary'!$B$2="2024-25",DMZ182="In-period"),AND('Validation summary'!$B$2="2024-25",DMZ182="End of period",DMZ190="Revenue")),TRUE,FALSE)</f>
        <v>0</v>
      </c>
      <c r="DNA183" s="201" t="b">
        <f>IF(OR(AND('Validation summary'!$B$2="2022-23",DNA182="In-period"),AND('Validation summary'!$B$2="2023-24",DNA182="In-period"),AND('Validation summary'!$B$2="2024-25",DNA182="In-period"),AND('Validation summary'!$B$2="2024-25",DNA182="End of period",DNA190="Revenue")),TRUE,FALSE)</f>
        <v>0</v>
      </c>
      <c r="DNB183" s="201" t="b">
        <f>IF(OR(AND('Validation summary'!$B$2="2022-23",DNB182="In-period"),AND('Validation summary'!$B$2="2023-24",DNB182="In-period"),AND('Validation summary'!$B$2="2024-25",DNB182="In-period"),AND('Validation summary'!$B$2="2024-25",DNB182="End of period",DNB190="Revenue")),TRUE,FALSE)</f>
        <v>0</v>
      </c>
      <c r="DNC183" s="201" t="b">
        <f>IF(OR(AND('Validation summary'!$B$2="2022-23",DNC182="In-period"),AND('Validation summary'!$B$2="2023-24",DNC182="In-period"),AND('Validation summary'!$B$2="2024-25",DNC182="In-period"),AND('Validation summary'!$B$2="2024-25",DNC182="End of period",DNC190="Revenue")),TRUE,FALSE)</f>
        <v>0</v>
      </c>
      <c r="DND183" s="201" t="b">
        <f>IF(OR(AND('Validation summary'!$B$2="2022-23",DND182="In-period"),AND('Validation summary'!$B$2="2023-24",DND182="In-period"),AND('Validation summary'!$B$2="2024-25",DND182="In-period"),AND('Validation summary'!$B$2="2024-25",DND182="End of period",DND190="Revenue")),TRUE,FALSE)</f>
        <v>0</v>
      </c>
      <c r="DNE183" s="201" t="b">
        <f>IF(OR(AND('Validation summary'!$B$2="2022-23",DNE182="In-period"),AND('Validation summary'!$B$2="2023-24",DNE182="In-period"),AND('Validation summary'!$B$2="2024-25",DNE182="In-period"),AND('Validation summary'!$B$2="2024-25",DNE182="End of period",DNE190="Revenue")),TRUE,FALSE)</f>
        <v>0</v>
      </c>
      <c r="DNF183" s="201" t="b">
        <f>IF(OR(AND('Validation summary'!$B$2="2022-23",DNF182="In-period"),AND('Validation summary'!$B$2="2023-24",DNF182="In-period"),AND('Validation summary'!$B$2="2024-25",DNF182="In-period"),AND('Validation summary'!$B$2="2024-25",DNF182="End of period",DNF190="Revenue")),TRUE,FALSE)</f>
        <v>0</v>
      </c>
      <c r="DNG183" s="201" t="b">
        <f>IF(OR(AND('Validation summary'!$B$2="2022-23",DNG182="In-period"),AND('Validation summary'!$B$2="2023-24",DNG182="In-period"),AND('Validation summary'!$B$2="2024-25",DNG182="In-period"),AND('Validation summary'!$B$2="2024-25",DNG182="End of period",DNG190="Revenue")),TRUE,FALSE)</f>
        <v>0</v>
      </c>
      <c r="DNH183" s="201" t="b">
        <f>IF(OR(AND('Validation summary'!$B$2="2022-23",DNH182="In-period"),AND('Validation summary'!$B$2="2023-24",DNH182="In-period"),AND('Validation summary'!$B$2="2024-25",DNH182="In-period"),AND('Validation summary'!$B$2="2024-25",DNH182="End of period",DNH190="Revenue")),TRUE,FALSE)</f>
        <v>0</v>
      </c>
      <c r="DNI183" s="201" t="b">
        <f>IF(OR(AND('Validation summary'!$B$2="2022-23",DNI182="In-period"),AND('Validation summary'!$B$2="2023-24",DNI182="In-period"),AND('Validation summary'!$B$2="2024-25",DNI182="In-period"),AND('Validation summary'!$B$2="2024-25",DNI182="End of period",DNI190="Revenue")),TRUE,FALSE)</f>
        <v>0</v>
      </c>
      <c r="DNJ183" s="201" t="b">
        <f>IF(OR(AND('Validation summary'!$B$2="2022-23",DNJ182="In-period"),AND('Validation summary'!$B$2="2023-24",DNJ182="In-period"),AND('Validation summary'!$B$2="2024-25",DNJ182="In-period"),AND('Validation summary'!$B$2="2024-25",DNJ182="End of period",DNJ190="Revenue")),TRUE,FALSE)</f>
        <v>0</v>
      </c>
      <c r="DNK183" s="201" t="b">
        <f>IF(OR(AND('Validation summary'!$B$2="2022-23",DNK182="In-period"),AND('Validation summary'!$B$2="2023-24",DNK182="In-period"),AND('Validation summary'!$B$2="2024-25",DNK182="In-period"),AND('Validation summary'!$B$2="2024-25",DNK182="End of period",DNK190="Revenue")),TRUE,FALSE)</f>
        <v>0</v>
      </c>
      <c r="DNL183" s="201" t="b">
        <f>IF(OR(AND('Validation summary'!$B$2="2022-23",DNL182="In-period"),AND('Validation summary'!$B$2="2023-24",DNL182="In-period"),AND('Validation summary'!$B$2="2024-25",DNL182="In-period"),AND('Validation summary'!$B$2="2024-25",DNL182="End of period",DNL190="Revenue")),TRUE,FALSE)</f>
        <v>0</v>
      </c>
      <c r="DNM183" s="201" t="b">
        <f>IF(OR(AND('Validation summary'!$B$2="2022-23",DNM182="In-period"),AND('Validation summary'!$B$2="2023-24",DNM182="In-period"),AND('Validation summary'!$B$2="2024-25",DNM182="In-period"),AND('Validation summary'!$B$2="2024-25",DNM182="End of period",DNM190="Revenue")),TRUE,FALSE)</f>
        <v>0</v>
      </c>
      <c r="DNN183" s="201" t="b">
        <f>IF(OR(AND('Validation summary'!$B$2="2022-23",DNN182="In-period"),AND('Validation summary'!$B$2="2023-24",DNN182="In-period"),AND('Validation summary'!$B$2="2024-25",DNN182="In-period"),AND('Validation summary'!$B$2="2024-25",DNN182="End of period",DNN190="Revenue")),TRUE,FALSE)</f>
        <v>0</v>
      </c>
      <c r="DNO183" s="201" t="b">
        <f>IF(OR(AND('Validation summary'!$B$2="2022-23",DNO182="In-period"),AND('Validation summary'!$B$2="2023-24",DNO182="In-period"),AND('Validation summary'!$B$2="2024-25",DNO182="In-period"),AND('Validation summary'!$B$2="2024-25",DNO182="End of period",DNO190="Revenue")),TRUE,FALSE)</f>
        <v>0</v>
      </c>
      <c r="DNP183" s="201" t="b">
        <f>IF(OR(AND('Validation summary'!$B$2="2022-23",DNP182="In-period"),AND('Validation summary'!$B$2="2023-24",DNP182="In-period"),AND('Validation summary'!$B$2="2024-25",DNP182="In-period"),AND('Validation summary'!$B$2="2024-25",DNP182="End of period",DNP190="Revenue")),TRUE,FALSE)</f>
        <v>0</v>
      </c>
      <c r="DNQ183" s="201" t="b">
        <f>IF(OR(AND('Validation summary'!$B$2="2022-23",DNQ182="In-period"),AND('Validation summary'!$B$2="2023-24",DNQ182="In-period"),AND('Validation summary'!$B$2="2024-25",DNQ182="In-period"),AND('Validation summary'!$B$2="2024-25",DNQ182="End of period",DNQ190="Revenue")),TRUE,FALSE)</f>
        <v>0</v>
      </c>
      <c r="DNR183" s="201" t="b">
        <f>IF(OR(AND('Validation summary'!$B$2="2022-23",DNR182="In-period"),AND('Validation summary'!$B$2="2023-24",DNR182="In-period"),AND('Validation summary'!$B$2="2024-25",DNR182="In-period"),AND('Validation summary'!$B$2="2024-25",DNR182="End of period",DNR190="Revenue")),TRUE,FALSE)</f>
        <v>0</v>
      </c>
      <c r="DNS183" s="201" t="b">
        <f>IF(OR(AND('Validation summary'!$B$2="2022-23",DNS182="In-period"),AND('Validation summary'!$B$2="2023-24",DNS182="In-period"),AND('Validation summary'!$B$2="2024-25",DNS182="In-period"),AND('Validation summary'!$B$2="2024-25",DNS182="End of period",DNS190="Revenue")),TRUE,FALSE)</f>
        <v>0</v>
      </c>
      <c r="DNT183" s="201" t="b">
        <f>IF(OR(AND('Validation summary'!$B$2="2022-23",DNT182="In-period"),AND('Validation summary'!$B$2="2023-24",DNT182="In-period"),AND('Validation summary'!$B$2="2024-25",DNT182="In-period"),AND('Validation summary'!$B$2="2024-25",DNT182="End of period",DNT190="Revenue")),TRUE,FALSE)</f>
        <v>0</v>
      </c>
      <c r="DNU183" s="201" t="b">
        <f>IF(OR(AND('Validation summary'!$B$2="2022-23",DNU182="In-period"),AND('Validation summary'!$B$2="2023-24",DNU182="In-period"),AND('Validation summary'!$B$2="2024-25",DNU182="In-period"),AND('Validation summary'!$B$2="2024-25",DNU182="End of period",DNU190="Revenue")),TRUE,FALSE)</f>
        <v>0</v>
      </c>
      <c r="DNV183" s="201" t="b">
        <f>IF(OR(AND('Validation summary'!$B$2="2022-23",DNV182="In-period"),AND('Validation summary'!$B$2="2023-24",DNV182="In-period"),AND('Validation summary'!$B$2="2024-25",DNV182="In-period"),AND('Validation summary'!$B$2="2024-25",DNV182="End of period",DNV190="Revenue")),TRUE,FALSE)</f>
        <v>0</v>
      </c>
      <c r="DNW183" s="201" t="b">
        <f>IF(OR(AND('Validation summary'!$B$2="2022-23",DNW182="In-period"),AND('Validation summary'!$B$2="2023-24",DNW182="In-period"),AND('Validation summary'!$B$2="2024-25",DNW182="In-period"),AND('Validation summary'!$B$2="2024-25",DNW182="End of period",DNW190="Revenue")),TRUE,FALSE)</f>
        <v>0</v>
      </c>
      <c r="DNX183" s="201" t="b">
        <f>IF(OR(AND('Validation summary'!$B$2="2022-23",DNX182="In-period"),AND('Validation summary'!$B$2="2023-24",DNX182="In-period"),AND('Validation summary'!$B$2="2024-25",DNX182="In-period"),AND('Validation summary'!$B$2="2024-25",DNX182="End of period",DNX190="Revenue")),TRUE,FALSE)</f>
        <v>0</v>
      </c>
      <c r="DNY183" s="201" t="b">
        <f>IF(OR(AND('Validation summary'!$B$2="2022-23",DNY182="In-period"),AND('Validation summary'!$B$2="2023-24",DNY182="In-period"),AND('Validation summary'!$B$2="2024-25",DNY182="In-period"),AND('Validation summary'!$B$2="2024-25",DNY182="End of period",DNY190="Revenue")),TRUE,FALSE)</f>
        <v>0</v>
      </c>
      <c r="DNZ183" s="201" t="b">
        <f>IF(OR(AND('Validation summary'!$B$2="2022-23",DNZ182="In-period"),AND('Validation summary'!$B$2="2023-24",DNZ182="In-period"),AND('Validation summary'!$B$2="2024-25",DNZ182="In-period"),AND('Validation summary'!$B$2="2024-25",DNZ182="End of period",DNZ190="Revenue")),TRUE,FALSE)</f>
        <v>0</v>
      </c>
      <c r="DOA183" s="201" t="b">
        <f>IF(OR(AND('Validation summary'!$B$2="2022-23",DOA182="In-period"),AND('Validation summary'!$B$2="2023-24",DOA182="In-period"),AND('Validation summary'!$B$2="2024-25",DOA182="In-period"),AND('Validation summary'!$B$2="2024-25",DOA182="End of period",DOA190="Revenue")),TRUE,FALSE)</f>
        <v>0</v>
      </c>
      <c r="DOB183" s="201" t="b">
        <f>IF(OR(AND('Validation summary'!$B$2="2022-23",DOB182="In-period"),AND('Validation summary'!$B$2="2023-24",DOB182="In-period"),AND('Validation summary'!$B$2="2024-25",DOB182="In-period"),AND('Validation summary'!$B$2="2024-25",DOB182="End of period",DOB190="Revenue")),TRUE,FALSE)</f>
        <v>0</v>
      </c>
      <c r="DOC183" s="201" t="b">
        <f>IF(OR(AND('Validation summary'!$B$2="2022-23",DOC182="In-period"),AND('Validation summary'!$B$2="2023-24",DOC182="In-period"),AND('Validation summary'!$B$2="2024-25",DOC182="In-period"),AND('Validation summary'!$B$2="2024-25",DOC182="End of period",DOC190="Revenue")),TRUE,FALSE)</f>
        <v>0</v>
      </c>
      <c r="DOD183" s="201" t="b">
        <f>IF(OR(AND('Validation summary'!$B$2="2022-23",DOD182="In-period"),AND('Validation summary'!$B$2="2023-24",DOD182="In-period"),AND('Validation summary'!$B$2="2024-25",DOD182="In-period"),AND('Validation summary'!$B$2="2024-25",DOD182="End of period",DOD190="Revenue")),TRUE,FALSE)</f>
        <v>0</v>
      </c>
      <c r="DOE183" s="201" t="b">
        <f>IF(OR(AND('Validation summary'!$B$2="2022-23",DOE182="In-period"),AND('Validation summary'!$B$2="2023-24",DOE182="In-period"),AND('Validation summary'!$B$2="2024-25",DOE182="In-period"),AND('Validation summary'!$B$2="2024-25",DOE182="End of period",DOE190="Revenue")),TRUE,FALSE)</f>
        <v>0</v>
      </c>
      <c r="DOF183" s="201" t="b">
        <f>IF(OR(AND('Validation summary'!$B$2="2022-23",DOF182="In-period"),AND('Validation summary'!$B$2="2023-24",DOF182="In-period"),AND('Validation summary'!$B$2="2024-25",DOF182="In-period"),AND('Validation summary'!$B$2="2024-25",DOF182="End of period",DOF190="Revenue")),TRUE,FALSE)</f>
        <v>0</v>
      </c>
      <c r="DOG183" s="201" t="b">
        <f>IF(OR(AND('Validation summary'!$B$2="2022-23",DOG182="In-period"),AND('Validation summary'!$B$2="2023-24",DOG182="In-period"),AND('Validation summary'!$B$2="2024-25",DOG182="In-period"),AND('Validation summary'!$B$2="2024-25",DOG182="End of period",DOG190="Revenue")),TRUE,FALSE)</f>
        <v>0</v>
      </c>
      <c r="DOH183" s="201" t="b">
        <f>IF(OR(AND('Validation summary'!$B$2="2022-23",DOH182="In-period"),AND('Validation summary'!$B$2="2023-24",DOH182="In-period"),AND('Validation summary'!$B$2="2024-25",DOH182="In-period"),AND('Validation summary'!$B$2="2024-25",DOH182="End of period",DOH190="Revenue")),TRUE,FALSE)</f>
        <v>0</v>
      </c>
      <c r="DOI183" s="201" t="b">
        <f>IF(OR(AND('Validation summary'!$B$2="2022-23",DOI182="In-period"),AND('Validation summary'!$B$2="2023-24",DOI182="In-period"),AND('Validation summary'!$B$2="2024-25",DOI182="In-period"),AND('Validation summary'!$B$2="2024-25",DOI182="End of period",DOI190="Revenue")),TRUE,FALSE)</f>
        <v>0</v>
      </c>
      <c r="DOJ183" s="201" t="b">
        <f>IF(OR(AND('Validation summary'!$B$2="2022-23",DOJ182="In-period"),AND('Validation summary'!$B$2="2023-24",DOJ182="In-period"),AND('Validation summary'!$B$2="2024-25",DOJ182="In-period"),AND('Validation summary'!$B$2="2024-25",DOJ182="End of period",DOJ190="Revenue")),TRUE,FALSE)</f>
        <v>0</v>
      </c>
      <c r="DOK183" s="201" t="b">
        <f>IF(OR(AND('Validation summary'!$B$2="2022-23",DOK182="In-period"),AND('Validation summary'!$B$2="2023-24",DOK182="In-period"),AND('Validation summary'!$B$2="2024-25",DOK182="In-period"),AND('Validation summary'!$B$2="2024-25",DOK182="End of period",DOK190="Revenue")),TRUE,FALSE)</f>
        <v>0</v>
      </c>
      <c r="DOL183" s="201" t="b">
        <f>IF(OR(AND('Validation summary'!$B$2="2022-23",DOL182="In-period"),AND('Validation summary'!$B$2="2023-24",DOL182="In-period"),AND('Validation summary'!$B$2="2024-25",DOL182="In-period"),AND('Validation summary'!$B$2="2024-25",DOL182="End of period",DOL190="Revenue")),TRUE,FALSE)</f>
        <v>0</v>
      </c>
      <c r="DOM183" s="201" t="b">
        <f>IF(OR(AND('Validation summary'!$B$2="2022-23",DOM182="In-period"),AND('Validation summary'!$B$2="2023-24",DOM182="In-period"),AND('Validation summary'!$B$2="2024-25",DOM182="In-period"),AND('Validation summary'!$B$2="2024-25",DOM182="End of period",DOM190="Revenue")),TRUE,FALSE)</f>
        <v>0</v>
      </c>
      <c r="DON183" s="201" t="b">
        <f>IF(OR(AND('Validation summary'!$B$2="2022-23",DON182="In-period"),AND('Validation summary'!$B$2="2023-24",DON182="In-period"),AND('Validation summary'!$B$2="2024-25",DON182="In-period"),AND('Validation summary'!$B$2="2024-25",DON182="End of period",DON190="Revenue")),TRUE,FALSE)</f>
        <v>0</v>
      </c>
      <c r="DOO183" s="201" t="b">
        <f>IF(OR(AND('Validation summary'!$B$2="2022-23",DOO182="In-period"),AND('Validation summary'!$B$2="2023-24",DOO182="In-period"),AND('Validation summary'!$B$2="2024-25",DOO182="In-period"),AND('Validation summary'!$B$2="2024-25",DOO182="End of period",DOO190="Revenue")),TRUE,FALSE)</f>
        <v>0</v>
      </c>
      <c r="DOP183" s="201" t="b">
        <f>IF(OR(AND('Validation summary'!$B$2="2022-23",DOP182="In-period"),AND('Validation summary'!$B$2="2023-24",DOP182="In-period"),AND('Validation summary'!$B$2="2024-25",DOP182="In-period"),AND('Validation summary'!$B$2="2024-25",DOP182="End of period",DOP190="Revenue")),TRUE,FALSE)</f>
        <v>0</v>
      </c>
      <c r="DOQ183" s="201" t="b">
        <f>IF(OR(AND('Validation summary'!$B$2="2022-23",DOQ182="In-period"),AND('Validation summary'!$B$2="2023-24",DOQ182="In-period"),AND('Validation summary'!$B$2="2024-25",DOQ182="In-period"),AND('Validation summary'!$B$2="2024-25",DOQ182="End of period",DOQ190="Revenue")),TRUE,FALSE)</f>
        <v>0</v>
      </c>
      <c r="DOR183" s="201" t="b">
        <f>IF(OR(AND('Validation summary'!$B$2="2022-23",DOR182="In-period"),AND('Validation summary'!$B$2="2023-24",DOR182="In-period"),AND('Validation summary'!$B$2="2024-25",DOR182="In-period"),AND('Validation summary'!$B$2="2024-25",DOR182="End of period",DOR190="Revenue")),TRUE,FALSE)</f>
        <v>0</v>
      </c>
      <c r="DOS183" s="201" t="b">
        <f>IF(OR(AND('Validation summary'!$B$2="2022-23",DOS182="In-period"),AND('Validation summary'!$B$2="2023-24",DOS182="In-period"),AND('Validation summary'!$B$2="2024-25",DOS182="In-period"),AND('Validation summary'!$B$2="2024-25",DOS182="End of period",DOS190="Revenue")),TRUE,FALSE)</f>
        <v>0</v>
      </c>
      <c r="DOT183" s="201" t="b">
        <f>IF(OR(AND('Validation summary'!$B$2="2022-23",DOT182="In-period"),AND('Validation summary'!$B$2="2023-24",DOT182="In-period"),AND('Validation summary'!$B$2="2024-25",DOT182="In-period"),AND('Validation summary'!$B$2="2024-25",DOT182="End of period",DOT190="Revenue")),TRUE,FALSE)</f>
        <v>0</v>
      </c>
      <c r="DOU183" s="201" t="b">
        <f>IF(OR(AND('Validation summary'!$B$2="2022-23",DOU182="In-period"),AND('Validation summary'!$B$2="2023-24",DOU182="In-period"),AND('Validation summary'!$B$2="2024-25",DOU182="In-period"),AND('Validation summary'!$B$2="2024-25",DOU182="End of period",DOU190="Revenue")),TRUE,FALSE)</f>
        <v>0</v>
      </c>
      <c r="DOV183" s="201" t="b">
        <f>IF(OR(AND('Validation summary'!$B$2="2022-23",DOV182="In-period"),AND('Validation summary'!$B$2="2023-24",DOV182="In-period"),AND('Validation summary'!$B$2="2024-25",DOV182="In-period"),AND('Validation summary'!$B$2="2024-25",DOV182="End of period",DOV190="Revenue")),TRUE,FALSE)</f>
        <v>0</v>
      </c>
      <c r="DOW183" s="201" t="b">
        <f>IF(OR(AND('Validation summary'!$B$2="2022-23",DOW182="In-period"),AND('Validation summary'!$B$2="2023-24",DOW182="In-period"),AND('Validation summary'!$B$2="2024-25",DOW182="In-period"),AND('Validation summary'!$B$2="2024-25",DOW182="End of period",DOW190="Revenue")),TRUE,FALSE)</f>
        <v>0</v>
      </c>
      <c r="DOX183" s="201" t="b">
        <f>IF(OR(AND('Validation summary'!$B$2="2022-23",DOX182="In-period"),AND('Validation summary'!$B$2="2023-24",DOX182="In-period"),AND('Validation summary'!$B$2="2024-25",DOX182="In-period"),AND('Validation summary'!$B$2="2024-25",DOX182="End of period",DOX190="Revenue")),TRUE,FALSE)</f>
        <v>0</v>
      </c>
      <c r="DOY183" s="201" t="b">
        <f>IF(OR(AND('Validation summary'!$B$2="2022-23",DOY182="In-period"),AND('Validation summary'!$B$2="2023-24",DOY182="In-period"),AND('Validation summary'!$B$2="2024-25",DOY182="In-period"),AND('Validation summary'!$B$2="2024-25",DOY182="End of period",DOY190="Revenue")),TRUE,FALSE)</f>
        <v>0</v>
      </c>
      <c r="DOZ183" s="201" t="b">
        <f>IF(OR(AND('Validation summary'!$B$2="2022-23",DOZ182="In-period"),AND('Validation summary'!$B$2="2023-24",DOZ182="In-period"),AND('Validation summary'!$B$2="2024-25",DOZ182="In-period"),AND('Validation summary'!$B$2="2024-25",DOZ182="End of period",DOZ190="Revenue")),TRUE,FALSE)</f>
        <v>0</v>
      </c>
      <c r="DPA183" s="201" t="b">
        <f>IF(OR(AND('Validation summary'!$B$2="2022-23",DPA182="In-period"),AND('Validation summary'!$B$2="2023-24",DPA182="In-period"),AND('Validation summary'!$B$2="2024-25",DPA182="In-period"),AND('Validation summary'!$B$2="2024-25",DPA182="End of period",DPA190="Revenue")),TRUE,FALSE)</f>
        <v>0</v>
      </c>
      <c r="DPB183" s="201" t="b">
        <f>IF(OR(AND('Validation summary'!$B$2="2022-23",DPB182="In-period"),AND('Validation summary'!$B$2="2023-24",DPB182="In-period"),AND('Validation summary'!$B$2="2024-25",DPB182="In-period"),AND('Validation summary'!$B$2="2024-25",DPB182="End of period",DPB190="Revenue")),TRUE,FALSE)</f>
        <v>0</v>
      </c>
      <c r="DPC183" s="201" t="b">
        <f>IF(OR(AND('Validation summary'!$B$2="2022-23",DPC182="In-period"),AND('Validation summary'!$B$2="2023-24",DPC182="In-period"),AND('Validation summary'!$B$2="2024-25",DPC182="In-period"),AND('Validation summary'!$B$2="2024-25",DPC182="End of period",DPC190="Revenue")),TRUE,FALSE)</f>
        <v>0</v>
      </c>
      <c r="DPD183" s="201" t="b">
        <f>IF(OR(AND('Validation summary'!$B$2="2022-23",DPD182="In-period"),AND('Validation summary'!$B$2="2023-24",DPD182="In-period"),AND('Validation summary'!$B$2="2024-25",DPD182="In-period"),AND('Validation summary'!$B$2="2024-25",DPD182="End of period",DPD190="Revenue")),TRUE,FALSE)</f>
        <v>0</v>
      </c>
      <c r="DPE183" s="201" t="b">
        <f>IF(OR(AND('Validation summary'!$B$2="2022-23",DPE182="In-period"),AND('Validation summary'!$B$2="2023-24",DPE182="In-period"),AND('Validation summary'!$B$2="2024-25",DPE182="In-period"),AND('Validation summary'!$B$2="2024-25",DPE182="End of period",DPE190="Revenue")),TRUE,FALSE)</f>
        <v>0</v>
      </c>
      <c r="DPF183" s="201" t="b">
        <f>IF(OR(AND('Validation summary'!$B$2="2022-23",DPF182="In-period"),AND('Validation summary'!$B$2="2023-24",DPF182="In-period"),AND('Validation summary'!$B$2="2024-25",DPF182="In-period"),AND('Validation summary'!$B$2="2024-25",DPF182="End of period",DPF190="Revenue")),TRUE,FALSE)</f>
        <v>0</v>
      </c>
      <c r="DPG183" s="201" t="b">
        <f>IF(OR(AND('Validation summary'!$B$2="2022-23",DPG182="In-period"),AND('Validation summary'!$B$2="2023-24",DPG182="In-period"),AND('Validation summary'!$B$2="2024-25",DPG182="In-period"),AND('Validation summary'!$B$2="2024-25",DPG182="End of period",DPG190="Revenue")),TRUE,FALSE)</f>
        <v>0</v>
      </c>
      <c r="DPH183" s="201" t="b">
        <f>IF(OR(AND('Validation summary'!$B$2="2022-23",DPH182="In-period"),AND('Validation summary'!$B$2="2023-24",DPH182="In-period"),AND('Validation summary'!$B$2="2024-25",DPH182="In-period"),AND('Validation summary'!$B$2="2024-25",DPH182="End of period",DPH190="Revenue")),TRUE,FALSE)</f>
        <v>0</v>
      </c>
      <c r="DPI183" s="201" t="b">
        <f>IF(OR(AND('Validation summary'!$B$2="2022-23",DPI182="In-period"),AND('Validation summary'!$B$2="2023-24",DPI182="In-period"),AND('Validation summary'!$B$2="2024-25",DPI182="In-period"),AND('Validation summary'!$B$2="2024-25",DPI182="End of period",DPI190="Revenue")),TRUE,FALSE)</f>
        <v>0</v>
      </c>
      <c r="DPJ183" s="201" t="b">
        <f>IF(OR(AND('Validation summary'!$B$2="2022-23",DPJ182="In-period"),AND('Validation summary'!$B$2="2023-24",DPJ182="In-period"),AND('Validation summary'!$B$2="2024-25",DPJ182="In-period"),AND('Validation summary'!$B$2="2024-25",DPJ182="End of period",DPJ190="Revenue")),TRUE,FALSE)</f>
        <v>0</v>
      </c>
      <c r="DPK183" s="201" t="b">
        <f>IF(OR(AND('Validation summary'!$B$2="2022-23",DPK182="In-period"),AND('Validation summary'!$B$2="2023-24",DPK182="In-period"),AND('Validation summary'!$B$2="2024-25",DPK182="In-period"),AND('Validation summary'!$B$2="2024-25",DPK182="End of period",DPK190="Revenue")),TRUE,FALSE)</f>
        <v>0</v>
      </c>
      <c r="DPL183" s="201" t="b">
        <f>IF(OR(AND('Validation summary'!$B$2="2022-23",DPL182="In-period"),AND('Validation summary'!$B$2="2023-24",DPL182="In-period"),AND('Validation summary'!$B$2="2024-25",DPL182="In-period"),AND('Validation summary'!$B$2="2024-25",DPL182="End of period",DPL190="Revenue")),TRUE,FALSE)</f>
        <v>0</v>
      </c>
      <c r="DPM183" s="201" t="b">
        <f>IF(OR(AND('Validation summary'!$B$2="2022-23",DPM182="In-period"),AND('Validation summary'!$B$2="2023-24",DPM182="In-period"),AND('Validation summary'!$B$2="2024-25",DPM182="In-period"),AND('Validation summary'!$B$2="2024-25",DPM182="End of period",DPM190="Revenue")),TRUE,FALSE)</f>
        <v>0</v>
      </c>
      <c r="DPN183" s="201" t="b">
        <f>IF(OR(AND('Validation summary'!$B$2="2022-23",DPN182="In-period"),AND('Validation summary'!$B$2="2023-24",DPN182="In-period"),AND('Validation summary'!$B$2="2024-25",DPN182="In-period"),AND('Validation summary'!$B$2="2024-25",DPN182="End of period",DPN190="Revenue")),TRUE,FALSE)</f>
        <v>0</v>
      </c>
      <c r="DPO183" s="201" t="b">
        <f>IF(OR(AND('Validation summary'!$B$2="2022-23",DPO182="In-period"),AND('Validation summary'!$B$2="2023-24",DPO182="In-period"),AND('Validation summary'!$B$2="2024-25",DPO182="In-period"),AND('Validation summary'!$B$2="2024-25",DPO182="End of period",DPO190="Revenue")),TRUE,FALSE)</f>
        <v>0</v>
      </c>
      <c r="DPP183" s="201" t="b">
        <f>IF(OR(AND('Validation summary'!$B$2="2022-23",DPP182="In-period"),AND('Validation summary'!$B$2="2023-24",DPP182="In-period"),AND('Validation summary'!$B$2="2024-25",DPP182="In-period"),AND('Validation summary'!$B$2="2024-25",DPP182="End of period",DPP190="Revenue")),TRUE,FALSE)</f>
        <v>0</v>
      </c>
      <c r="DPQ183" s="201" t="b">
        <f>IF(OR(AND('Validation summary'!$B$2="2022-23",DPQ182="In-period"),AND('Validation summary'!$B$2="2023-24",DPQ182="In-period"),AND('Validation summary'!$B$2="2024-25",DPQ182="In-period"),AND('Validation summary'!$B$2="2024-25",DPQ182="End of period",DPQ190="Revenue")),TRUE,FALSE)</f>
        <v>0</v>
      </c>
      <c r="DPR183" s="201" t="b">
        <f>IF(OR(AND('Validation summary'!$B$2="2022-23",DPR182="In-period"),AND('Validation summary'!$B$2="2023-24",DPR182="In-period"),AND('Validation summary'!$B$2="2024-25",DPR182="In-period"),AND('Validation summary'!$B$2="2024-25",DPR182="End of period",DPR190="Revenue")),TRUE,FALSE)</f>
        <v>0</v>
      </c>
      <c r="DPS183" s="201" t="b">
        <f>IF(OR(AND('Validation summary'!$B$2="2022-23",DPS182="In-period"),AND('Validation summary'!$B$2="2023-24",DPS182="In-period"),AND('Validation summary'!$B$2="2024-25",DPS182="In-period"),AND('Validation summary'!$B$2="2024-25",DPS182="End of period",DPS190="Revenue")),TRUE,FALSE)</f>
        <v>0</v>
      </c>
      <c r="DPT183" s="201" t="b">
        <f>IF(OR(AND('Validation summary'!$B$2="2022-23",DPT182="In-period"),AND('Validation summary'!$B$2="2023-24",DPT182="In-period"),AND('Validation summary'!$B$2="2024-25",DPT182="In-period"),AND('Validation summary'!$B$2="2024-25",DPT182="End of period",DPT190="Revenue")),TRUE,FALSE)</f>
        <v>0</v>
      </c>
      <c r="DPU183" s="201" t="b">
        <f>IF(OR(AND('Validation summary'!$B$2="2022-23",DPU182="In-period"),AND('Validation summary'!$B$2="2023-24",DPU182="In-period"),AND('Validation summary'!$B$2="2024-25",DPU182="In-period"),AND('Validation summary'!$B$2="2024-25",DPU182="End of period",DPU190="Revenue")),TRUE,FALSE)</f>
        <v>0</v>
      </c>
      <c r="DPV183" s="201" t="b">
        <f>IF(OR(AND('Validation summary'!$B$2="2022-23",DPV182="In-period"),AND('Validation summary'!$B$2="2023-24",DPV182="In-period"),AND('Validation summary'!$B$2="2024-25",DPV182="In-period"),AND('Validation summary'!$B$2="2024-25",DPV182="End of period",DPV190="Revenue")),TRUE,FALSE)</f>
        <v>0</v>
      </c>
      <c r="DPW183" s="201" t="b">
        <f>IF(OR(AND('Validation summary'!$B$2="2022-23",DPW182="In-period"),AND('Validation summary'!$B$2="2023-24",DPW182="In-period"),AND('Validation summary'!$B$2="2024-25",DPW182="In-period"),AND('Validation summary'!$B$2="2024-25",DPW182="End of period",DPW190="Revenue")),TRUE,FALSE)</f>
        <v>0</v>
      </c>
      <c r="DPX183" s="201" t="b">
        <f>IF(OR(AND('Validation summary'!$B$2="2022-23",DPX182="In-period"),AND('Validation summary'!$B$2="2023-24",DPX182="In-period"),AND('Validation summary'!$B$2="2024-25",DPX182="In-period"),AND('Validation summary'!$B$2="2024-25",DPX182="End of period",DPX190="Revenue")),TRUE,FALSE)</f>
        <v>0</v>
      </c>
      <c r="DPY183" s="201" t="b">
        <f>IF(OR(AND('Validation summary'!$B$2="2022-23",DPY182="In-period"),AND('Validation summary'!$B$2="2023-24",DPY182="In-period"),AND('Validation summary'!$B$2="2024-25",DPY182="In-period"),AND('Validation summary'!$B$2="2024-25",DPY182="End of period",DPY190="Revenue")),TRUE,FALSE)</f>
        <v>0</v>
      </c>
      <c r="DPZ183" s="201" t="b">
        <f>IF(OR(AND('Validation summary'!$B$2="2022-23",DPZ182="In-period"),AND('Validation summary'!$B$2="2023-24",DPZ182="In-period"),AND('Validation summary'!$B$2="2024-25",DPZ182="In-period"),AND('Validation summary'!$B$2="2024-25",DPZ182="End of period",DPZ190="Revenue")),TRUE,FALSE)</f>
        <v>0</v>
      </c>
      <c r="DQA183" s="201" t="b">
        <f>IF(OR(AND('Validation summary'!$B$2="2022-23",DQA182="In-period"),AND('Validation summary'!$B$2="2023-24",DQA182="In-period"),AND('Validation summary'!$B$2="2024-25",DQA182="In-period"),AND('Validation summary'!$B$2="2024-25",DQA182="End of period",DQA190="Revenue")),TRUE,FALSE)</f>
        <v>0</v>
      </c>
      <c r="DQB183" s="201" t="b">
        <f>IF(OR(AND('Validation summary'!$B$2="2022-23",DQB182="In-period"),AND('Validation summary'!$B$2="2023-24",DQB182="In-period"),AND('Validation summary'!$B$2="2024-25",DQB182="In-period"),AND('Validation summary'!$B$2="2024-25",DQB182="End of period",DQB190="Revenue")),TRUE,FALSE)</f>
        <v>0</v>
      </c>
      <c r="DQC183" s="201" t="b">
        <f>IF(OR(AND('Validation summary'!$B$2="2022-23",DQC182="In-period"),AND('Validation summary'!$B$2="2023-24",DQC182="In-period"),AND('Validation summary'!$B$2="2024-25",DQC182="In-period"),AND('Validation summary'!$B$2="2024-25",DQC182="End of period",DQC190="Revenue")),TRUE,FALSE)</f>
        <v>0</v>
      </c>
      <c r="DQD183" s="201" t="b">
        <f>IF(OR(AND('Validation summary'!$B$2="2022-23",DQD182="In-period"),AND('Validation summary'!$B$2="2023-24",DQD182="In-period"),AND('Validation summary'!$B$2="2024-25",DQD182="In-period"),AND('Validation summary'!$B$2="2024-25",DQD182="End of period",DQD190="Revenue")),TRUE,FALSE)</f>
        <v>0</v>
      </c>
      <c r="DQE183" s="201" t="b">
        <f>IF(OR(AND('Validation summary'!$B$2="2022-23",DQE182="In-period"),AND('Validation summary'!$B$2="2023-24",DQE182="In-period"),AND('Validation summary'!$B$2="2024-25",DQE182="In-period"),AND('Validation summary'!$B$2="2024-25",DQE182="End of period",DQE190="Revenue")),TRUE,FALSE)</f>
        <v>0</v>
      </c>
      <c r="DQF183" s="201" t="b">
        <f>IF(OR(AND('Validation summary'!$B$2="2022-23",DQF182="In-period"),AND('Validation summary'!$B$2="2023-24",DQF182="In-period"),AND('Validation summary'!$B$2="2024-25",DQF182="In-period"),AND('Validation summary'!$B$2="2024-25",DQF182="End of period",DQF190="Revenue")),TRUE,FALSE)</f>
        <v>0</v>
      </c>
      <c r="DQG183" s="201" t="b">
        <f>IF(OR(AND('Validation summary'!$B$2="2022-23",DQG182="In-period"),AND('Validation summary'!$B$2="2023-24",DQG182="In-period"),AND('Validation summary'!$B$2="2024-25",DQG182="In-period"),AND('Validation summary'!$B$2="2024-25",DQG182="End of period",DQG190="Revenue")),TRUE,FALSE)</f>
        <v>0</v>
      </c>
      <c r="DQH183" s="201" t="b">
        <f>IF(OR(AND('Validation summary'!$B$2="2022-23",DQH182="In-period"),AND('Validation summary'!$B$2="2023-24",DQH182="In-period"),AND('Validation summary'!$B$2="2024-25",DQH182="In-period"),AND('Validation summary'!$B$2="2024-25",DQH182="End of period",DQH190="Revenue")),TRUE,FALSE)</f>
        <v>0</v>
      </c>
      <c r="DQI183" s="201" t="b">
        <f>IF(OR(AND('Validation summary'!$B$2="2022-23",DQI182="In-period"),AND('Validation summary'!$B$2="2023-24",DQI182="In-period"),AND('Validation summary'!$B$2="2024-25",DQI182="In-period"),AND('Validation summary'!$B$2="2024-25",DQI182="End of period",DQI190="Revenue")),TRUE,FALSE)</f>
        <v>0</v>
      </c>
      <c r="DQJ183" s="201" t="b">
        <f>IF(OR(AND('Validation summary'!$B$2="2022-23",DQJ182="In-period"),AND('Validation summary'!$B$2="2023-24",DQJ182="In-period"),AND('Validation summary'!$B$2="2024-25",DQJ182="In-period"),AND('Validation summary'!$B$2="2024-25",DQJ182="End of period",DQJ190="Revenue")),TRUE,FALSE)</f>
        <v>0</v>
      </c>
      <c r="DQK183" s="201" t="b">
        <f>IF(OR(AND('Validation summary'!$B$2="2022-23",DQK182="In-period"),AND('Validation summary'!$B$2="2023-24",DQK182="In-period"),AND('Validation summary'!$B$2="2024-25",DQK182="In-period"),AND('Validation summary'!$B$2="2024-25",DQK182="End of period",DQK190="Revenue")),TRUE,FALSE)</f>
        <v>0</v>
      </c>
      <c r="DQL183" s="201" t="b">
        <f>IF(OR(AND('Validation summary'!$B$2="2022-23",DQL182="In-period"),AND('Validation summary'!$B$2="2023-24",DQL182="In-period"),AND('Validation summary'!$B$2="2024-25",DQL182="In-period"),AND('Validation summary'!$B$2="2024-25",DQL182="End of period",DQL190="Revenue")),TRUE,FALSE)</f>
        <v>0</v>
      </c>
      <c r="DQM183" s="201" t="b">
        <f>IF(OR(AND('Validation summary'!$B$2="2022-23",DQM182="In-period"),AND('Validation summary'!$B$2="2023-24",DQM182="In-period"),AND('Validation summary'!$B$2="2024-25",DQM182="In-period"),AND('Validation summary'!$B$2="2024-25",DQM182="End of period",DQM190="Revenue")),TRUE,FALSE)</f>
        <v>0</v>
      </c>
      <c r="DQN183" s="201" t="b">
        <f>IF(OR(AND('Validation summary'!$B$2="2022-23",DQN182="In-period"),AND('Validation summary'!$B$2="2023-24",DQN182="In-period"),AND('Validation summary'!$B$2="2024-25",DQN182="In-period"),AND('Validation summary'!$B$2="2024-25",DQN182="End of period",DQN190="Revenue")),TRUE,FALSE)</f>
        <v>0</v>
      </c>
      <c r="DQO183" s="201" t="b">
        <f>IF(OR(AND('Validation summary'!$B$2="2022-23",DQO182="In-period"),AND('Validation summary'!$B$2="2023-24",DQO182="In-period"),AND('Validation summary'!$B$2="2024-25",DQO182="In-period"),AND('Validation summary'!$B$2="2024-25",DQO182="End of period",DQO190="Revenue")),TRUE,FALSE)</f>
        <v>0</v>
      </c>
      <c r="DQP183" s="201" t="b">
        <f>IF(OR(AND('Validation summary'!$B$2="2022-23",DQP182="In-period"),AND('Validation summary'!$B$2="2023-24",DQP182="In-period"),AND('Validation summary'!$B$2="2024-25",DQP182="In-period"),AND('Validation summary'!$B$2="2024-25",DQP182="End of period",DQP190="Revenue")),TRUE,FALSE)</f>
        <v>0</v>
      </c>
      <c r="DQQ183" s="201" t="b">
        <f>IF(OR(AND('Validation summary'!$B$2="2022-23",DQQ182="In-period"),AND('Validation summary'!$B$2="2023-24",DQQ182="In-period"),AND('Validation summary'!$B$2="2024-25",DQQ182="In-period"),AND('Validation summary'!$B$2="2024-25",DQQ182="End of period",DQQ190="Revenue")),TRUE,FALSE)</f>
        <v>0</v>
      </c>
      <c r="DQR183" s="201" t="b">
        <f>IF(OR(AND('Validation summary'!$B$2="2022-23",DQR182="In-period"),AND('Validation summary'!$B$2="2023-24",DQR182="In-period"),AND('Validation summary'!$B$2="2024-25",DQR182="In-period"),AND('Validation summary'!$B$2="2024-25",DQR182="End of period",DQR190="Revenue")),TRUE,FALSE)</f>
        <v>0</v>
      </c>
      <c r="DQS183" s="201" t="b">
        <f>IF(OR(AND('Validation summary'!$B$2="2022-23",DQS182="In-period"),AND('Validation summary'!$B$2="2023-24",DQS182="In-period"),AND('Validation summary'!$B$2="2024-25",DQS182="In-period"),AND('Validation summary'!$B$2="2024-25",DQS182="End of period",DQS190="Revenue")),TRUE,FALSE)</f>
        <v>0</v>
      </c>
      <c r="DQT183" s="201" t="b">
        <f>IF(OR(AND('Validation summary'!$B$2="2022-23",DQT182="In-period"),AND('Validation summary'!$B$2="2023-24",DQT182="In-period"),AND('Validation summary'!$B$2="2024-25",DQT182="In-period"),AND('Validation summary'!$B$2="2024-25",DQT182="End of period",DQT190="Revenue")),TRUE,FALSE)</f>
        <v>0</v>
      </c>
      <c r="DQU183" s="201" t="b">
        <f>IF(OR(AND('Validation summary'!$B$2="2022-23",DQU182="In-period"),AND('Validation summary'!$B$2="2023-24",DQU182="In-period"),AND('Validation summary'!$B$2="2024-25",DQU182="In-period"),AND('Validation summary'!$B$2="2024-25",DQU182="End of period",DQU190="Revenue")),TRUE,FALSE)</f>
        <v>0</v>
      </c>
      <c r="DQV183" s="201" t="b">
        <f>IF(OR(AND('Validation summary'!$B$2="2022-23",DQV182="In-period"),AND('Validation summary'!$B$2="2023-24",DQV182="In-period"),AND('Validation summary'!$B$2="2024-25",DQV182="In-period"),AND('Validation summary'!$B$2="2024-25",DQV182="End of period",DQV190="Revenue")),TRUE,FALSE)</f>
        <v>0</v>
      </c>
      <c r="DQW183" s="201" t="b">
        <f>IF(OR(AND('Validation summary'!$B$2="2022-23",DQW182="In-period"),AND('Validation summary'!$B$2="2023-24",DQW182="In-period"),AND('Validation summary'!$B$2="2024-25",DQW182="In-period"),AND('Validation summary'!$B$2="2024-25",DQW182="End of period",DQW190="Revenue")),TRUE,FALSE)</f>
        <v>0</v>
      </c>
      <c r="DQX183" s="201" t="b">
        <f>IF(OR(AND('Validation summary'!$B$2="2022-23",DQX182="In-period"),AND('Validation summary'!$B$2="2023-24",DQX182="In-period"),AND('Validation summary'!$B$2="2024-25",DQX182="In-period"),AND('Validation summary'!$B$2="2024-25",DQX182="End of period",DQX190="Revenue")),TRUE,FALSE)</f>
        <v>0</v>
      </c>
      <c r="DQY183" s="201" t="b">
        <f>IF(OR(AND('Validation summary'!$B$2="2022-23",DQY182="In-period"),AND('Validation summary'!$B$2="2023-24",DQY182="In-period"),AND('Validation summary'!$B$2="2024-25",DQY182="In-period"),AND('Validation summary'!$B$2="2024-25",DQY182="End of period",DQY190="Revenue")),TRUE,FALSE)</f>
        <v>0</v>
      </c>
      <c r="DQZ183" s="201" t="b">
        <f>IF(OR(AND('Validation summary'!$B$2="2022-23",DQZ182="In-period"),AND('Validation summary'!$B$2="2023-24",DQZ182="In-period"),AND('Validation summary'!$B$2="2024-25",DQZ182="In-period"),AND('Validation summary'!$B$2="2024-25",DQZ182="End of period",DQZ190="Revenue")),TRUE,FALSE)</f>
        <v>0</v>
      </c>
      <c r="DRA183" s="201" t="b">
        <f>IF(OR(AND('Validation summary'!$B$2="2022-23",DRA182="In-period"),AND('Validation summary'!$B$2="2023-24",DRA182="In-period"),AND('Validation summary'!$B$2="2024-25",DRA182="In-period"),AND('Validation summary'!$B$2="2024-25",DRA182="End of period",DRA190="Revenue")),TRUE,FALSE)</f>
        <v>0</v>
      </c>
      <c r="DRB183" s="201" t="b">
        <f>IF(OR(AND('Validation summary'!$B$2="2022-23",DRB182="In-period"),AND('Validation summary'!$B$2="2023-24",DRB182="In-period"),AND('Validation summary'!$B$2="2024-25",DRB182="In-period"),AND('Validation summary'!$B$2="2024-25",DRB182="End of period",DRB190="Revenue")),TRUE,FALSE)</f>
        <v>0</v>
      </c>
      <c r="DRC183" s="201" t="b">
        <f>IF(OR(AND('Validation summary'!$B$2="2022-23",DRC182="In-period"),AND('Validation summary'!$B$2="2023-24",DRC182="In-period"),AND('Validation summary'!$B$2="2024-25",DRC182="In-period"),AND('Validation summary'!$B$2="2024-25",DRC182="End of period",DRC190="Revenue")),TRUE,FALSE)</f>
        <v>0</v>
      </c>
      <c r="DRD183" s="201" t="b">
        <f>IF(OR(AND('Validation summary'!$B$2="2022-23",DRD182="In-period"),AND('Validation summary'!$B$2="2023-24",DRD182="In-period"),AND('Validation summary'!$B$2="2024-25",DRD182="In-period"),AND('Validation summary'!$B$2="2024-25",DRD182="End of period",DRD190="Revenue")),TRUE,FALSE)</f>
        <v>0</v>
      </c>
      <c r="DRE183" s="201" t="b">
        <f>IF(OR(AND('Validation summary'!$B$2="2022-23",DRE182="In-period"),AND('Validation summary'!$B$2="2023-24",DRE182="In-period"),AND('Validation summary'!$B$2="2024-25",DRE182="In-period"),AND('Validation summary'!$B$2="2024-25",DRE182="End of period",DRE190="Revenue")),TRUE,FALSE)</f>
        <v>0</v>
      </c>
      <c r="DRF183" s="201" t="b">
        <f>IF(OR(AND('Validation summary'!$B$2="2022-23",DRF182="In-period"),AND('Validation summary'!$B$2="2023-24",DRF182="In-period"),AND('Validation summary'!$B$2="2024-25",DRF182="In-period"),AND('Validation summary'!$B$2="2024-25",DRF182="End of period",DRF190="Revenue")),TRUE,FALSE)</f>
        <v>0</v>
      </c>
      <c r="DRG183" s="201" t="b">
        <f>IF(OR(AND('Validation summary'!$B$2="2022-23",DRG182="In-period"),AND('Validation summary'!$B$2="2023-24",DRG182="In-period"),AND('Validation summary'!$B$2="2024-25",DRG182="In-period"),AND('Validation summary'!$B$2="2024-25",DRG182="End of period",DRG190="Revenue")),TRUE,FALSE)</f>
        <v>0</v>
      </c>
      <c r="DRH183" s="201" t="b">
        <f>IF(OR(AND('Validation summary'!$B$2="2022-23",DRH182="In-period"),AND('Validation summary'!$B$2="2023-24",DRH182="In-period"),AND('Validation summary'!$B$2="2024-25",DRH182="In-period"),AND('Validation summary'!$B$2="2024-25",DRH182="End of period",DRH190="Revenue")),TRUE,FALSE)</f>
        <v>0</v>
      </c>
      <c r="DRI183" s="201" t="b">
        <f>IF(OR(AND('Validation summary'!$B$2="2022-23",DRI182="In-period"),AND('Validation summary'!$B$2="2023-24",DRI182="In-period"),AND('Validation summary'!$B$2="2024-25",DRI182="In-period"),AND('Validation summary'!$B$2="2024-25",DRI182="End of period",DRI190="Revenue")),TRUE,FALSE)</f>
        <v>0</v>
      </c>
      <c r="DRJ183" s="201" t="b">
        <f>IF(OR(AND('Validation summary'!$B$2="2022-23",DRJ182="In-period"),AND('Validation summary'!$B$2="2023-24",DRJ182="In-period"),AND('Validation summary'!$B$2="2024-25",DRJ182="In-period"),AND('Validation summary'!$B$2="2024-25",DRJ182="End of period",DRJ190="Revenue")),TRUE,FALSE)</f>
        <v>0</v>
      </c>
      <c r="DRK183" s="201" t="b">
        <f>IF(OR(AND('Validation summary'!$B$2="2022-23",DRK182="In-period"),AND('Validation summary'!$B$2="2023-24",DRK182="In-period"),AND('Validation summary'!$B$2="2024-25",DRK182="In-period"),AND('Validation summary'!$B$2="2024-25",DRK182="End of period",DRK190="Revenue")),TRUE,FALSE)</f>
        <v>0</v>
      </c>
      <c r="DRL183" s="201" t="b">
        <f>IF(OR(AND('Validation summary'!$B$2="2022-23",DRL182="In-period"),AND('Validation summary'!$B$2="2023-24",DRL182="In-period"),AND('Validation summary'!$B$2="2024-25",DRL182="In-period"),AND('Validation summary'!$B$2="2024-25",DRL182="End of period",DRL190="Revenue")),TRUE,FALSE)</f>
        <v>0</v>
      </c>
      <c r="DRM183" s="201" t="b">
        <f>IF(OR(AND('Validation summary'!$B$2="2022-23",DRM182="In-period"),AND('Validation summary'!$B$2="2023-24",DRM182="In-period"),AND('Validation summary'!$B$2="2024-25",DRM182="In-period"),AND('Validation summary'!$B$2="2024-25",DRM182="End of period",DRM190="Revenue")),TRUE,FALSE)</f>
        <v>0</v>
      </c>
      <c r="DRN183" s="201" t="b">
        <f>IF(OR(AND('Validation summary'!$B$2="2022-23",DRN182="In-period"),AND('Validation summary'!$B$2="2023-24",DRN182="In-period"),AND('Validation summary'!$B$2="2024-25",DRN182="In-period"),AND('Validation summary'!$B$2="2024-25",DRN182="End of period",DRN190="Revenue")),TRUE,FALSE)</f>
        <v>0</v>
      </c>
      <c r="DRO183" s="201" t="b">
        <f>IF(OR(AND('Validation summary'!$B$2="2022-23",DRO182="In-period"),AND('Validation summary'!$B$2="2023-24",DRO182="In-period"),AND('Validation summary'!$B$2="2024-25",DRO182="In-period"),AND('Validation summary'!$B$2="2024-25",DRO182="End of period",DRO190="Revenue")),TRUE,FALSE)</f>
        <v>0</v>
      </c>
      <c r="DRP183" s="201" t="b">
        <f>IF(OR(AND('Validation summary'!$B$2="2022-23",DRP182="In-period"),AND('Validation summary'!$B$2="2023-24",DRP182="In-period"),AND('Validation summary'!$B$2="2024-25",DRP182="In-period"),AND('Validation summary'!$B$2="2024-25",DRP182="End of period",DRP190="Revenue")),TRUE,FALSE)</f>
        <v>0</v>
      </c>
      <c r="DRQ183" s="201" t="b">
        <f>IF(OR(AND('Validation summary'!$B$2="2022-23",DRQ182="In-period"),AND('Validation summary'!$B$2="2023-24",DRQ182="In-period"),AND('Validation summary'!$B$2="2024-25",DRQ182="In-period"),AND('Validation summary'!$B$2="2024-25",DRQ182="End of period",DRQ190="Revenue")),TRUE,FALSE)</f>
        <v>0</v>
      </c>
      <c r="DRR183" s="201" t="b">
        <f>IF(OR(AND('Validation summary'!$B$2="2022-23",DRR182="In-period"),AND('Validation summary'!$B$2="2023-24",DRR182="In-period"),AND('Validation summary'!$B$2="2024-25",DRR182="In-period"),AND('Validation summary'!$B$2="2024-25",DRR182="End of period",DRR190="Revenue")),TRUE,FALSE)</f>
        <v>0</v>
      </c>
      <c r="DRS183" s="201" t="b">
        <f>IF(OR(AND('Validation summary'!$B$2="2022-23",DRS182="In-period"),AND('Validation summary'!$B$2="2023-24",DRS182="In-period"),AND('Validation summary'!$B$2="2024-25",DRS182="In-period"),AND('Validation summary'!$B$2="2024-25",DRS182="End of period",DRS190="Revenue")),TRUE,FALSE)</f>
        <v>0</v>
      </c>
      <c r="DRT183" s="201" t="b">
        <f>IF(OR(AND('Validation summary'!$B$2="2022-23",DRT182="In-period"),AND('Validation summary'!$B$2="2023-24",DRT182="In-period"),AND('Validation summary'!$B$2="2024-25",DRT182="In-period"),AND('Validation summary'!$B$2="2024-25",DRT182="End of period",DRT190="Revenue")),TRUE,FALSE)</f>
        <v>0</v>
      </c>
      <c r="DRU183" s="201" t="b">
        <f>IF(OR(AND('Validation summary'!$B$2="2022-23",DRU182="In-period"),AND('Validation summary'!$B$2="2023-24",DRU182="In-period"),AND('Validation summary'!$B$2="2024-25",DRU182="In-period"),AND('Validation summary'!$B$2="2024-25",DRU182="End of period",DRU190="Revenue")),TRUE,FALSE)</f>
        <v>0</v>
      </c>
      <c r="DRV183" s="201" t="b">
        <f>IF(OR(AND('Validation summary'!$B$2="2022-23",DRV182="In-period"),AND('Validation summary'!$B$2="2023-24",DRV182="In-period"),AND('Validation summary'!$B$2="2024-25",DRV182="In-period"),AND('Validation summary'!$B$2="2024-25",DRV182="End of period",DRV190="Revenue")),TRUE,FALSE)</f>
        <v>0</v>
      </c>
      <c r="DRW183" s="201" t="b">
        <f>IF(OR(AND('Validation summary'!$B$2="2022-23",DRW182="In-period"),AND('Validation summary'!$B$2="2023-24",DRW182="In-period"),AND('Validation summary'!$B$2="2024-25",DRW182="In-period"),AND('Validation summary'!$B$2="2024-25",DRW182="End of period",DRW190="Revenue")),TRUE,FALSE)</f>
        <v>0</v>
      </c>
      <c r="DRX183" s="201" t="b">
        <f>IF(OR(AND('Validation summary'!$B$2="2022-23",DRX182="In-period"),AND('Validation summary'!$B$2="2023-24",DRX182="In-period"),AND('Validation summary'!$B$2="2024-25",DRX182="In-period"),AND('Validation summary'!$B$2="2024-25",DRX182="End of period",DRX190="Revenue")),TRUE,FALSE)</f>
        <v>0</v>
      </c>
      <c r="DRY183" s="201" t="b">
        <f>IF(OR(AND('Validation summary'!$B$2="2022-23",DRY182="In-period"),AND('Validation summary'!$B$2="2023-24",DRY182="In-period"),AND('Validation summary'!$B$2="2024-25",DRY182="In-period"),AND('Validation summary'!$B$2="2024-25",DRY182="End of period",DRY190="Revenue")),TRUE,FALSE)</f>
        <v>0</v>
      </c>
      <c r="DRZ183" s="201" t="b">
        <f>IF(OR(AND('Validation summary'!$B$2="2022-23",DRZ182="In-period"),AND('Validation summary'!$B$2="2023-24",DRZ182="In-period"),AND('Validation summary'!$B$2="2024-25",DRZ182="In-period"),AND('Validation summary'!$B$2="2024-25",DRZ182="End of period",DRZ190="Revenue")),TRUE,FALSE)</f>
        <v>0</v>
      </c>
      <c r="DSA183" s="201" t="b">
        <f>IF(OR(AND('Validation summary'!$B$2="2022-23",DSA182="In-period"),AND('Validation summary'!$B$2="2023-24",DSA182="In-period"),AND('Validation summary'!$B$2="2024-25",DSA182="In-period"),AND('Validation summary'!$B$2="2024-25",DSA182="End of period",DSA190="Revenue")),TRUE,FALSE)</f>
        <v>0</v>
      </c>
      <c r="DSB183" s="201" t="b">
        <f>IF(OR(AND('Validation summary'!$B$2="2022-23",DSB182="In-period"),AND('Validation summary'!$B$2="2023-24",DSB182="In-period"),AND('Validation summary'!$B$2="2024-25",DSB182="In-period"),AND('Validation summary'!$B$2="2024-25",DSB182="End of period",DSB190="Revenue")),TRUE,FALSE)</f>
        <v>0</v>
      </c>
      <c r="DSC183" s="201" t="b">
        <f>IF(OR(AND('Validation summary'!$B$2="2022-23",DSC182="In-period"),AND('Validation summary'!$B$2="2023-24",DSC182="In-period"),AND('Validation summary'!$B$2="2024-25",DSC182="In-period"),AND('Validation summary'!$B$2="2024-25",DSC182="End of period",DSC190="Revenue")),TRUE,FALSE)</f>
        <v>0</v>
      </c>
      <c r="DSD183" s="201" t="b">
        <f>IF(OR(AND('Validation summary'!$B$2="2022-23",DSD182="In-period"),AND('Validation summary'!$B$2="2023-24",DSD182="In-period"),AND('Validation summary'!$B$2="2024-25",DSD182="In-period"),AND('Validation summary'!$B$2="2024-25",DSD182="End of period",DSD190="Revenue")),TRUE,FALSE)</f>
        <v>0</v>
      </c>
      <c r="DSE183" s="201" t="b">
        <f>IF(OR(AND('Validation summary'!$B$2="2022-23",DSE182="In-period"),AND('Validation summary'!$B$2="2023-24",DSE182="In-period"),AND('Validation summary'!$B$2="2024-25",DSE182="In-period"),AND('Validation summary'!$B$2="2024-25",DSE182="End of period",DSE190="Revenue")),TRUE,FALSE)</f>
        <v>0</v>
      </c>
      <c r="DSF183" s="201" t="b">
        <f>IF(OR(AND('Validation summary'!$B$2="2022-23",DSF182="In-period"),AND('Validation summary'!$B$2="2023-24",DSF182="In-period"),AND('Validation summary'!$B$2="2024-25",DSF182="In-period"),AND('Validation summary'!$B$2="2024-25",DSF182="End of period",DSF190="Revenue")),TRUE,FALSE)</f>
        <v>0</v>
      </c>
      <c r="DSG183" s="201" t="b">
        <f>IF(OR(AND('Validation summary'!$B$2="2022-23",DSG182="In-period"),AND('Validation summary'!$B$2="2023-24",DSG182="In-period"),AND('Validation summary'!$B$2="2024-25",DSG182="In-period"),AND('Validation summary'!$B$2="2024-25",DSG182="End of period",DSG190="Revenue")),TRUE,FALSE)</f>
        <v>0</v>
      </c>
      <c r="DSH183" s="201" t="b">
        <f>IF(OR(AND('Validation summary'!$B$2="2022-23",DSH182="In-period"),AND('Validation summary'!$B$2="2023-24",DSH182="In-period"),AND('Validation summary'!$B$2="2024-25",DSH182="In-period"),AND('Validation summary'!$B$2="2024-25",DSH182="End of period",DSH190="Revenue")),TRUE,FALSE)</f>
        <v>0</v>
      </c>
      <c r="DSI183" s="201" t="b">
        <f>IF(OR(AND('Validation summary'!$B$2="2022-23",DSI182="In-period"),AND('Validation summary'!$B$2="2023-24",DSI182="In-period"),AND('Validation summary'!$B$2="2024-25",DSI182="In-period"),AND('Validation summary'!$B$2="2024-25",DSI182="End of period",DSI190="Revenue")),TRUE,FALSE)</f>
        <v>0</v>
      </c>
      <c r="DSJ183" s="201" t="b">
        <f>IF(OR(AND('Validation summary'!$B$2="2022-23",DSJ182="In-period"),AND('Validation summary'!$B$2="2023-24",DSJ182="In-period"),AND('Validation summary'!$B$2="2024-25",DSJ182="In-period"),AND('Validation summary'!$B$2="2024-25",DSJ182="End of period",DSJ190="Revenue")),TRUE,FALSE)</f>
        <v>0</v>
      </c>
      <c r="DSK183" s="201" t="b">
        <f>IF(OR(AND('Validation summary'!$B$2="2022-23",DSK182="In-period"),AND('Validation summary'!$B$2="2023-24",DSK182="In-period"),AND('Validation summary'!$B$2="2024-25",DSK182="In-period"),AND('Validation summary'!$B$2="2024-25",DSK182="End of period",DSK190="Revenue")),TRUE,FALSE)</f>
        <v>0</v>
      </c>
      <c r="DSL183" s="201" t="b">
        <f>IF(OR(AND('Validation summary'!$B$2="2022-23",DSL182="In-period"),AND('Validation summary'!$B$2="2023-24",DSL182="In-period"),AND('Validation summary'!$B$2="2024-25",DSL182="In-period"),AND('Validation summary'!$B$2="2024-25",DSL182="End of period",DSL190="Revenue")),TRUE,FALSE)</f>
        <v>0</v>
      </c>
      <c r="DSM183" s="201" t="b">
        <f>IF(OR(AND('Validation summary'!$B$2="2022-23",DSM182="In-period"),AND('Validation summary'!$B$2="2023-24",DSM182="In-period"),AND('Validation summary'!$B$2="2024-25",DSM182="In-period"),AND('Validation summary'!$B$2="2024-25",DSM182="End of period",DSM190="Revenue")),TRUE,FALSE)</f>
        <v>0</v>
      </c>
      <c r="DSN183" s="201" t="b">
        <f>IF(OR(AND('Validation summary'!$B$2="2022-23",DSN182="In-period"),AND('Validation summary'!$B$2="2023-24",DSN182="In-period"),AND('Validation summary'!$B$2="2024-25",DSN182="In-period"),AND('Validation summary'!$B$2="2024-25",DSN182="End of period",DSN190="Revenue")),TRUE,FALSE)</f>
        <v>0</v>
      </c>
      <c r="DSO183" s="201" t="b">
        <f>IF(OR(AND('Validation summary'!$B$2="2022-23",DSO182="In-period"),AND('Validation summary'!$B$2="2023-24",DSO182="In-period"),AND('Validation summary'!$B$2="2024-25",DSO182="In-period"),AND('Validation summary'!$B$2="2024-25",DSO182="End of period",DSO190="Revenue")),TRUE,FALSE)</f>
        <v>0</v>
      </c>
      <c r="DSP183" s="201" t="b">
        <f>IF(OR(AND('Validation summary'!$B$2="2022-23",DSP182="In-period"),AND('Validation summary'!$B$2="2023-24",DSP182="In-period"),AND('Validation summary'!$B$2="2024-25",DSP182="In-period"),AND('Validation summary'!$B$2="2024-25",DSP182="End of period",DSP190="Revenue")),TRUE,FALSE)</f>
        <v>0</v>
      </c>
      <c r="DSQ183" s="201" t="b">
        <f>IF(OR(AND('Validation summary'!$B$2="2022-23",DSQ182="In-period"),AND('Validation summary'!$B$2="2023-24",DSQ182="In-period"),AND('Validation summary'!$B$2="2024-25",DSQ182="In-period"),AND('Validation summary'!$B$2="2024-25",DSQ182="End of period",DSQ190="Revenue")),TRUE,FALSE)</f>
        <v>0</v>
      </c>
      <c r="DSR183" s="201" t="b">
        <f>IF(OR(AND('Validation summary'!$B$2="2022-23",DSR182="In-period"),AND('Validation summary'!$B$2="2023-24",DSR182="In-period"),AND('Validation summary'!$B$2="2024-25",DSR182="In-period"),AND('Validation summary'!$B$2="2024-25",DSR182="End of period",DSR190="Revenue")),TRUE,FALSE)</f>
        <v>0</v>
      </c>
      <c r="DSS183" s="201" t="b">
        <f>IF(OR(AND('Validation summary'!$B$2="2022-23",DSS182="In-period"),AND('Validation summary'!$B$2="2023-24",DSS182="In-period"),AND('Validation summary'!$B$2="2024-25",DSS182="In-period"),AND('Validation summary'!$B$2="2024-25",DSS182="End of period",DSS190="Revenue")),TRUE,FALSE)</f>
        <v>0</v>
      </c>
      <c r="DST183" s="201" t="b">
        <f>IF(OR(AND('Validation summary'!$B$2="2022-23",DST182="In-period"),AND('Validation summary'!$B$2="2023-24",DST182="In-period"),AND('Validation summary'!$B$2="2024-25",DST182="In-period"),AND('Validation summary'!$B$2="2024-25",DST182="End of period",DST190="Revenue")),TRUE,FALSE)</f>
        <v>0</v>
      </c>
      <c r="DSU183" s="201" t="b">
        <f>IF(OR(AND('Validation summary'!$B$2="2022-23",DSU182="In-period"),AND('Validation summary'!$B$2="2023-24",DSU182="In-period"),AND('Validation summary'!$B$2="2024-25",DSU182="In-period"),AND('Validation summary'!$B$2="2024-25",DSU182="End of period",DSU190="Revenue")),TRUE,FALSE)</f>
        <v>0</v>
      </c>
      <c r="DSV183" s="201" t="b">
        <f>IF(OR(AND('Validation summary'!$B$2="2022-23",DSV182="In-period"),AND('Validation summary'!$B$2="2023-24",DSV182="In-period"),AND('Validation summary'!$B$2="2024-25",DSV182="In-period"),AND('Validation summary'!$B$2="2024-25",DSV182="End of period",DSV190="Revenue")),TRUE,FALSE)</f>
        <v>0</v>
      </c>
      <c r="DSW183" s="201" t="b">
        <f>IF(OR(AND('Validation summary'!$B$2="2022-23",DSW182="In-period"),AND('Validation summary'!$B$2="2023-24",DSW182="In-period"),AND('Validation summary'!$B$2="2024-25",DSW182="In-period"),AND('Validation summary'!$B$2="2024-25",DSW182="End of period",DSW190="Revenue")),TRUE,FALSE)</f>
        <v>0</v>
      </c>
      <c r="DSX183" s="201" t="b">
        <f>IF(OR(AND('Validation summary'!$B$2="2022-23",DSX182="In-period"),AND('Validation summary'!$B$2="2023-24",DSX182="In-period"),AND('Validation summary'!$B$2="2024-25",DSX182="In-period"),AND('Validation summary'!$B$2="2024-25",DSX182="End of period",DSX190="Revenue")),TRUE,FALSE)</f>
        <v>0</v>
      </c>
      <c r="DSY183" s="201" t="b">
        <f>IF(OR(AND('Validation summary'!$B$2="2022-23",DSY182="In-period"),AND('Validation summary'!$B$2="2023-24",DSY182="In-period"),AND('Validation summary'!$B$2="2024-25",DSY182="In-period"),AND('Validation summary'!$B$2="2024-25",DSY182="End of period",DSY190="Revenue")),TRUE,FALSE)</f>
        <v>0</v>
      </c>
      <c r="DSZ183" s="201" t="b">
        <f>IF(OR(AND('Validation summary'!$B$2="2022-23",DSZ182="In-period"),AND('Validation summary'!$B$2="2023-24",DSZ182="In-period"),AND('Validation summary'!$B$2="2024-25",DSZ182="In-period"),AND('Validation summary'!$B$2="2024-25",DSZ182="End of period",DSZ190="Revenue")),TRUE,FALSE)</f>
        <v>0</v>
      </c>
      <c r="DTA183" s="201" t="b">
        <f>IF(OR(AND('Validation summary'!$B$2="2022-23",DTA182="In-period"),AND('Validation summary'!$B$2="2023-24",DTA182="In-period"),AND('Validation summary'!$B$2="2024-25",DTA182="In-period"),AND('Validation summary'!$B$2="2024-25",DTA182="End of period",DTA190="Revenue")),TRUE,FALSE)</f>
        <v>0</v>
      </c>
      <c r="DTB183" s="201" t="b">
        <f>IF(OR(AND('Validation summary'!$B$2="2022-23",DTB182="In-period"),AND('Validation summary'!$B$2="2023-24",DTB182="In-period"),AND('Validation summary'!$B$2="2024-25",DTB182="In-period"),AND('Validation summary'!$B$2="2024-25",DTB182="End of period",DTB190="Revenue")),TRUE,FALSE)</f>
        <v>0</v>
      </c>
      <c r="DTC183" s="201" t="b">
        <f>IF(OR(AND('Validation summary'!$B$2="2022-23",DTC182="In-period"),AND('Validation summary'!$B$2="2023-24",DTC182="In-period"),AND('Validation summary'!$B$2="2024-25",DTC182="In-period"),AND('Validation summary'!$B$2="2024-25",DTC182="End of period",DTC190="Revenue")),TRUE,FALSE)</f>
        <v>0</v>
      </c>
      <c r="DTD183" s="201" t="b">
        <f>IF(OR(AND('Validation summary'!$B$2="2022-23",DTD182="In-period"),AND('Validation summary'!$B$2="2023-24",DTD182="In-period"),AND('Validation summary'!$B$2="2024-25",DTD182="In-period"),AND('Validation summary'!$B$2="2024-25",DTD182="End of period",DTD190="Revenue")),TRUE,FALSE)</f>
        <v>0</v>
      </c>
      <c r="DTE183" s="201" t="b">
        <f>IF(OR(AND('Validation summary'!$B$2="2022-23",DTE182="In-period"),AND('Validation summary'!$B$2="2023-24",DTE182="In-period"),AND('Validation summary'!$B$2="2024-25",DTE182="In-period"),AND('Validation summary'!$B$2="2024-25",DTE182="End of period",DTE190="Revenue")),TRUE,FALSE)</f>
        <v>0</v>
      </c>
      <c r="DTF183" s="201" t="b">
        <f>IF(OR(AND('Validation summary'!$B$2="2022-23",DTF182="In-period"),AND('Validation summary'!$B$2="2023-24",DTF182="In-period"),AND('Validation summary'!$B$2="2024-25",DTF182="In-period"),AND('Validation summary'!$B$2="2024-25",DTF182="End of period",DTF190="Revenue")),TRUE,FALSE)</f>
        <v>0</v>
      </c>
      <c r="DTG183" s="201" t="b">
        <f>IF(OR(AND('Validation summary'!$B$2="2022-23",DTG182="In-period"),AND('Validation summary'!$B$2="2023-24",DTG182="In-period"),AND('Validation summary'!$B$2="2024-25",DTG182="In-period"),AND('Validation summary'!$B$2="2024-25",DTG182="End of period",DTG190="Revenue")),TRUE,FALSE)</f>
        <v>0</v>
      </c>
      <c r="DTH183" s="201" t="b">
        <f>IF(OR(AND('Validation summary'!$B$2="2022-23",DTH182="In-period"),AND('Validation summary'!$B$2="2023-24",DTH182="In-period"),AND('Validation summary'!$B$2="2024-25",DTH182="In-period"),AND('Validation summary'!$B$2="2024-25",DTH182="End of period",DTH190="Revenue")),TRUE,FALSE)</f>
        <v>0</v>
      </c>
      <c r="DTI183" s="201" t="b">
        <f>IF(OR(AND('Validation summary'!$B$2="2022-23",DTI182="In-period"),AND('Validation summary'!$B$2="2023-24",DTI182="In-period"),AND('Validation summary'!$B$2="2024-25",DTI182="In-period"),AND('Validation summary'!$B$2="2024-25",DTI182="End of period",DTI190="Revenue")),TRUE,FALSE)</f>
        <v>0</v>
      </c>
      <c r="DTJ183" s="201" t="b">
        <f>IF(OR(AND('Validation summary'!$B$2="2022-23",DTJ182="In-period"),AND('Validation summary'!$B$2="2023-24",DTJ182="In-period"),AND('Validation summary'!$B$2="2024-25",DTJ182="In-period"),AND('Validation summary'!$B$2="2024-25",DTJ182="End of period",DTJ190="Revenue")),TRUE,FALSE)</f>
        <v>0</v>
      </c>
      <c r="DTK183" s="201" t="b">
        <f>IF(OR(AND('Validation summary'!$B$2="2022-23",DTK182="In-period"),AND('Validation summary'!$B$2="2023-24",DTK182="In-period"),AND('Validation summary'!$B$2="2024-25",DTK182="In-period"),AND('Validation summary'!$B$2="2024-25",DTK182="End of period",DTK190="Revenue")),TRUE,FALSE)</f>
        <v>0</v>
      </c>
      <c r="DTL183" s="201" t="b">
        <f>IF(OR(AND('Validation summary'!$B$2="2022-23",DTL182="In-period"),AND('Validation summary'!$B$2="2023-24",DTL182="In-period"),AND('Validation summary'!$B$2="2024-25",DTL182="In-period"),AND('Validation summary'!$B$2="2024-25",DTL182="End of period",DTL190="Revenue")),TRUE,FALSE)</f>
        <v>0</v>
      </c>
      <c r="DTM183" s="201" t="b">
        <f>IF(OR(AND('Validation summary'!$B$2="2022-23",DTM182="In-period"),AND('Validation summary'!$B$2="2023-24",DTM182="In-period"),AND('Validation summary'!$B$2="2024-25",DTM182="In-period"),AND('Validation summary'!$B$2="2024-25",DTM182="End of period",DTM190="Revenue")),TRUE,FALSE)</f>
        <v>0</v>
      </c>
      <c r="DTN183" s="201" t="b">
        <f>IF(OR(AND('Validation summary'!$B$2="2022-23",DTN182="In-period"),AND('Validation summary'!$B$2="2023-24",DTN182="In-period"),AND('Validation summary'!$B$2="2024-25",DTN182="In-period"),AND('Validation summary'!$B$2="2024-25",DTN182="End of period",DTN190="Revenue")),TRUE,FALSE)</f>
        <v>0</v>
      </c>
      <c r="DTO183" s="201" t="b">
        <f>IF(OR(AND('Validation summary'!$B$2="2022-23",DTO182="In-period"),AND('Validation summary'!$B$2="2023-24",DTO182="In-period"),AND('Validation summary'!$B$2="2024-25",DTO182="In-period"),AND('Validation summary'!$B$2="2024-25",DTO182="End of period",DTO190="Revenue")),TRUE,FALSE)</f>
        <v>0</v>
      </c>
      <c r="DTP183" s="201" t="b">
        <f>IF(OR(AND('Validation summary'!$B$2="2022-23",DTP182="In-period"),AND('Validation summary'!$B$2="2023-24",DTP182="In-period"),AND('Validation summary'!$B$2="2024-25",DTP182="In-period"),AND('Validation summary'!$B$2="2024-25",DTP182="End of period",DTP190="Revenue")),TRUE,FALSE)</f>
        <v>0</v>
      </c>
      <c r="DTQ183" s="201" t="b">
        <f>IF(OR(AND('Validation summary'!$B$2="2022-23",DTQ182="In-period"),AND('Validation summary'!$B$2="2023-24",DTQ182="In-period"),AND('Validation summary'!$B$2="2024-25",DTQ182="In-period"),AND('Validation summary'!$B$2="2024-25",DTQ182="End of period",DTQ190="Revenue")),TRUE,FALSE)</f>
        <v>0</v>
      </c>
      <c r="DTR183" s="201" t="b">
        <f>IF(OR(AND('Validation summary'!$B$2="2022-23",DTR182="In-period"),AND('Validation summary'!$B$2="2023-24",DTR182="In-period"),AND('Validation summary'!$B$2="2024-25",DTR182="In-period"),AND('Validation summary'!$B$2="2024-25",DTR182="End of period",DTR190="Revenue")),TRUE,FALSE)</f>
        <v>0</v>
      </c>
      <c r="DTS183" s="201" t="b">
        <f>IF(OR(AND('Validation summary'!$B$2="2022-23",DTS182="In-period"),AND('Validation summary'!$B$2="2023-24",DTS182="In-period"),AND('Validation summary'!$B$2="2024-25",DTS182="In-period"),AND('Validation summary'!$B$2="2024-25",DTS182="End of period",DTS190="Revenue")),TRUE,FALSE)</f>
        <v>0</v>
      </c>
      <c r="DTT183" s="201" t="b">
        <f>IF(OR(AND('Validation summary'!$B$2="2022-23",DTT182="In-period"),AND('Validation summary'!$B$2="2023-24",DTT182="In-period"),AND('Validation summary'!$B$2="2024-25",DTT182="In-period"),AND('Validation summary'!$B$2="2024-25",DTT182="End of period",DTT190="Revenue")),TRUE,FALSE)</f>
        <v>0</v>
      </c>
      <c r="DTU183" s="201" t="b">
        <f>IF(OR(AND('Validation summary'!$B$2="2022-23",DTU182="In-period"),AND('Validation summary'!$B$2="2023-24",DTU182="In-period"),AND('Validation summary'!$B$2="2024-25",DTU182="In-period"),AND('Validation summary'!$B$2="2024-25",DTU182="End of period",DTU190="Revenue")),TRUE,FALSE)</f>
        <v>0</v>
      </c>
      <c r="DTV183" s="201" t="b">
        <f>IF(OR(AND('Validation summary'!$B$2="2022-23",DTV182="In-period"),AND('Validation summary'!$B$2="2023-24",DTV182="In-period"),AND('Validation summary'!$B$2="2024-25",DTV182="In-period"),AND('Validation summary'!$B$2="2024-25",DTV182="End of period",DTV190="Revenue")),TRUE,FALSE)</f>
        <v>0</v>
      </c>
      <c r="DTW183" s="201" t="b">
        <f>IF(OR(AND('Validation summary'!$B$2="2022-23",DTW182="In-period"),AND('Validation summary'!$B$2="2023-24",DTW182="In-period"),AND('Validation summary'!$B$2="2024-25",DTW182="In-period"),AND('Validation summary'!$B$2="2024-25",DTW182="End of period",DTW190="Revenue")),TRUE,FALSE)</f>
        <v>0</v>
      </c>
      <c r="DTX183" s="201" t="b">
        <f>IF(OR(AND('Validation summary'!$B$2="2022-23",DTX182="In-period"),AND('Validation summary'!$B$2="2023-24",DTX182="In-period"),AND('Validation summary'!$B$2="2024-25",DTX182="In-period"),AND('Validation summary'!$B$2="2024-25",DTX182="End of period",DTX190="Revenue")),TRUE,FALSE)</f>
        <v>0</v>
      </c>
      <c r="DTY183" s="201" t="b">
        <f>IF(OR(AND('Validation summary'!$B$2="2022-23",DTY182="In-period"),AND('Validation summary'!$B$2="2023-24",DTY182="In-period"),AND('Validation summary'!$B$2="2024-25",DTY182="In-period"),AND('Validation summary'!$B$2="2024-25",DTY182="End of period",DTY190="Revenue")),TRUE,FALSE)</f>
        <v>0</v>
      </c>
      <c r="DTZ183" s="201" t="b">
        <f>IF(OR(AND('Validation summary'!$B$2="2022-23",DTZ182="In-period"),AND('Validation summary'!$B$2="2023-24",DTZ182="In-period"),AND('Validation summary'!$B$2="2024-25",DTZ182="In-period"),AND('Validation summary'!$B$2="2024-25",DTZ182="End of period",DTZ190="Revenue")),TRUE,FALSE)</f>
        <v>0</v>
      </c>
      <c r="DUA183" s="201" t="b">
        <f>IF(OR(AND('Validation summary'!$B$2="2022-23",DUA182="In-period"),AND('Validation summary'!$B$2="2023-24",DUA182="In-period"),AND('Validation summary'!$B$2="2024-25",DUA182="In-period"),AND('Validation summary'!$B$2="2024-25",DUA182="End of period",DUA190="Revenue")),TRUE,FALSE)</f>
        <v>0</v>
      </c>
      <c r="DUB183" s="201" t="b">
        <f>IF(OR(AND('Validation summary'!$B$2="2022-23",DUB182="In-period"),AND('Validation summary'!$B$2="2023-24",DUB182="In-period"),AND('Validation summary'!$B$2="2024-25",DUB182="In-period"),AND('Validation summary'!$B$2="2024-25",DUB182="End of period",DUB190="Revenue")),TRUE,FALSE)</f>
        <v>0</v>
      </c>
      <c r="DUC183" s="201" t="b">
        <f>IF(OR(AND('Validation summary'!$B$2="2022-23",DUC182="In-period"),AND('Validation summary'!$B$2="2023-24",DUC182="In-period"),AND('Validation summary'!$B$2="2024-25",DUC182="In-period"),AND('Validation summary'!$B$2="2024-25",DUC182="End of period",DUC190="Revenue")),TRUE,FALSE)</f>
        <v>0</v>
      </c>
      <c r="DUD183" s="201" t="b">
        <f>IF(OR(AND('Validation summary'!$B$2="2022-23",DUD182="In-period"),AND('Validation summary'!$B$2="2023-24",DUD182="In-period"),AND('Validation summary'!$B$2="2024-25",DUD182="In-period"),AND('Validation summary'!$B$2="2024-25",DUD182="End of period",DUD190="Revenue")),TRUE,FALSE)</f>
        <v>0</v>
      </c>
      <c r="DUE183" s="201" t="b">
        <f>IF(OR(AND('Validation summary'!$B$2="2022-23",DUE182="In-period"),AND('Validation summary'!$B$2="2023-24",DUE182="In-period"),AND('Validation summary'!$B$2="2024-25",DUE182="In-period"),AND('Validation summary'!$B$2="2024-25",DUE182="End of period",DUE190="Revenue")),TRUE,FALSE)</f>
        <v>0</v>
      </c>
      <c r="DUF183" s="201" t="b">
        <f>IF(OR(AND('Validation summary'!$B$2="2022-23",DUF182="In-period"),AND('Validation summary'!$B$2="2023-24",DUF182="In-period"),AND('Validation summary'!$B$2="2024-25",DUF182="In-period"),AND('Validation summary'!$B$2="2024-25",DUF182="End of period",DUF190="Revenue")),TRUE,FALSE)</f>
        <v>0</v>
      </c>
      <c r="DUG183" s="201" t="b">
        <f>IF(OR(AND('Validation summary'!$B$2="2022-23",DUG182="In-period"),AND('Validation summary'!$B$2="2023-24",DUG182="In-period"),AND('Validation summary'!$B$2="2024-25",DUG182="In-period"),AND('Validation summary'!$B$2="2024-25",DUG182="End of period",DUG190="Revenue")),TRUE,FALSE)</f>
        <v>0</v>
      </c>
      <c r="DUH183" s="201" t="b">
        <f>IF(OR(AND('Validation summary'!$B$2="2022-23",DUH182="In-period"),AND('Validation summary'!$B$2="2023-24",DUH182="In-period"),AND('Validation summary'!$B$2="2024-25",DUH182="In-period"),AND('Validation summary'!$B$2="2024-25",DUH182="End of period",DUH190="Revenue")),TRUE,FALSE)</f>
        <v>0</v>
      </c>
      <c r="DUI183" s="201" t="b">
        <f>IF(OR(AND('Validation summary'!$B$2="2022-23",DUI182="In-period"),AND('Validation summary'!$B$2="2023-24",DUI182="In-period"),AND('Validation summary'!$B$2="2024-25",DUI182="In-period"),AND('Validation summary'!$B$2="2024-25",DUI182="End of period",DUI190="Revenue")),TRUE,FALSE)</f>
        <v>0</v>
      </c>
      <c r="DUJ183" s="201" t="b">
        <f>IF(OR(AND('Validation summary'!$B$2="2022-23",DUJ182="In-period"),AND('Validation summary'!$B$2="2023-24",DUJ182="In-period"),AND('Validation summary'!$B$2="2024-25",DUJ182="In-period"),AND('Validation summary'!$B$2="2024-25",DUJ182="End of period",DUJ190="Revenue")),TRUE,FALSE)</f>
        <v>0</v>
      </c>
      <c r="DUK183" s="201" t="b">
        <f>IF(OR(AND('Validation summary'!$B$2="2022-23",DUK182="In-period"),AND('Validation summary'!$B$2="2023-24",DUK182="In-period"),AND('Validation summary'!$B$2="2024-25",DUK182="In-period"),AND('Validation summary'!$B$2="2024-25",DUK182="End of period",DUK190="Revenue")),TRUE,FALSE)</f>
        <v>0</v>
      </c>
      <c r="DUL183" s="201" t="b">
        <f>IF(OR(AND('Validation summary'!$B$2="2022-23",DUL182="In-period"),AND('Validation summary'!$B$2="2023-24",DUL182="In-period"),AND('Validation summary'!$B$2="2024-25",DUL182="In-period"),AND('Validation summary'!$B$2="2024-25",DUL182="End of period",DUL190="Revenue")),TRUE,FALSE)</f>
        <v>0</v>
      </c>
      <c r="DUM183" s="201" t="b">
        <f>IF(OR(AND('Validation summary'!$B$2="2022-23",DUM182="In-period"),AND('Validation summary'!$B$2="2023-24",DUM182="In-period"),AND('Validation summary'!$B$2="2024-25",DUM182="In-period"),AND('Validation summary'!$B$2="2024-25",DUM182="End of period",DUM190="Revenue")),TRUE,FALSE)</f>
        <v>0</v>
      </c>
      <c r="DUN183" s="201" t="b">
        <f>IF(OR(AND('Validation summary'!$B$2="2022-23",DUN182="In-period"),AND('Validation summary'!$B$2="2023-24",DUN182="In-period"),AND('Validation summary'!$B$2="2024-25",DUN182="In-period"),AND('Validation summary'!$B$2="2024-25",DUN182="End of period",DUN190="Revenue")),TRUE,FALSE)</f>
        <v>0</v>
      </c>
      <c r="DUO183" s="201" t="b">
        <f>IF(OR(AND('Validation summary'!$B$2="2022-23",DUO182="In-period"),AND('Validation summary'!$B$2="2023-24",DUO182="In-period"),AND('Validation summary'!$B$2="2024-25",DUO182="In-period"),AND('Validation summary'!$B$2="2024-25",DUO182="End of period",DUO190="Revenue")),TRUE,FALSE)</f>
        <v>0</v>
      </c>
      <c r="DUP183" s="201" t="b">
        <f>IF(OR(AND('Validation summary'!$B$2="2022-23",DUP182="In-period"),AND('Validation summary'!$B$2="2023-24",DUP182="In-period"),AND('Validation summary'!$B$2="2024-25",DUP182="In-period"),AND('Validation summary'!$B$2="2024-25",DUP182="End of period",DUP190="Revenue")),TRUE,FALSE)</f>
        <v>0</v>
      </c>
      <c r="DUQ183" s="201" t="b">
        <f>IF(OR(AND('Validation summary'!$B$2="2022-23",DUQ182="In-period"),AND('Validation summary'!$B$2="2023-24",DUQ182="In-period"),AND('Validation summary'!$B$2="2024-25",DUQ182="In-period"),AND('Validation summary'!$B$2="2024-25",DUQ182="End of period",DUQ190="Revenue")),TRUE,FALSE)</f>
        <v>0</v>
      </c>
      <c r="DUR183" s="201" t="b">
        <f>IF(OR(AND('Validation summary'!$B$2="2022-23",DUR182="In-period"),AND('Validation summary'!$B$2="2023-24",DUR182="In-period"),AND('Validation summary'!$B$2="2024-25",DUR182="In-period"),AND('Validation summary'!$B$2="2024-25",DUR182="End of period",DUR190="Revenue")),TRUE,FALSE)</f>
        <v>0</v>
      </c>
      <c r="DUS183" s="201" t="b">
        <f>IF(OR(AND('Validation summary'!$B$2="2022-23",DUS182="In-period"),AND('Validation summary'!$B$2="2023-24",DUS182="In-period"),AND('Validation summary'!$B$2="2024-25",DUS182="In-period"),AND('Validation summary'!$B$2="2024-25",DUS182="End of period",DUS190="Revenue")),TRUE,FALSE)</f>
        <v>0</v>
      </c>
      <c r="DUT183" s="201" t="b">
        <f>IF(OR(AND('Validation summary'!$B$2="2022-23",DUT182="In-period"),AND('Validation summary'!$B$2="2023-24",DUT182="In-period"),AND('Validation summary'!$B$2="2024-25",DUT182="In-period"),AND('Validation summary'!$B$2="2024-25",DUT182="End of period",DUT190="Revenue")),TRUE,FALSE)</f>
        <v>0</v>
      </c>
      <c r="DUU183" s="201" t="b">
        <f>IF(OR(AND('Validation summary'!$B$2="2022-23",DUU182="In-period"),AND('Validation summary'!$B$2="2023-24",DUU182="In-period"),AND('Validation summary'!$B$2="2024-25",DUU182="In-period"),AND('Validation summary'!$B$2="2024-25",DUU182="End of period",DUU190="Revenue")),TRUE,FALSE)</f>
        <v>0</v>
      </c>
      <c r="DUV183" s="201" t="b">
        <f>IF(OR(AND('Validation summary'!$B$2="2022-23",DUV182="In-period"),AND('Validation summary'!$B$2="2023-24",DUV182="In-period"),AND('Validation summary'!$B$2="2024-25",DUV182="In-period"),AND('Validation summary'!$B$2="2024-25",DUV182="End of period",DUV190="Revenue")),TRUE,FALSE)</f>
        <v>0</v>
      </c>
      <c r="DUW183" s="201" t="b">
        <f>IF(OR(AND('Validation summary'!$B$2="2022-23",DUW182="In-period"),AND('Validation summary'!$B$2="2023-24",DUW182="In-period"),AND('Validation summary'!$B$2="2024-25",DUW182="In-period"),AND('Validation summary'!$B$2="2024-25",DUW182="End of period",DUW190="Revenue")),TRUE,FALSE)</f>
        <v>0</v>
      </c>
      <c r="DUX183" s="201" t="b">
        <f>IF(OR(AND('Validation summary'!$B$2="2022-23",DUX182="In-period"),AND('Validation summary'!$B$2="2023-24",DUX182="In-period"),AND('Validation summary'!$B$2="2024-25",DUX182="In-period"),AND('Validation summary'!$B$2="2024-25",DUX182="End of period",DUX190="Revenue")),TRUE,FALSE)</f>
        <v>0</v>
      </c>
      <c r="DUY183" s="201" t="b">
        <f>IF(OR(AND('Validation summary'!$B$2="2022-23",DUY182="In-period"),AND('Validation summary'!$B$2="2023-24",DUY182="In-period"),AND('Validation summary'!$B$2="2024-25",DUY182="In-period"),AND('Validation summary'!$B$2="2024-25",DUY182="End of period",DUY190="Revenue")),TRUE,FALSE)</f>
        <v>0</v>
      </c>
      <c r="DUZ183" s="201" t="b">
        <f>IF(OR(AND('Validation summary'!$B$2="2022-23",DUZ182="In-period"),AND('Validation summary'!$B$2="2023-24",DUZ182="In-period"),AND('Validation summary'!$B$2="2024-25",DUZ182="In-period"),AND('Validation summary'!$B$2="2024-25",DUZ182="End of period",DUZ190="Revenue")),TRUE,FALSE)</f>
        <v>0</v>
      </c>
      <c r="DVA183" s="201" t="b">
        <f>IF(OR(AND('Validation summary'!$B$2="2022-23",DVA182="In-period"),AND('Validation summary'!$B$2="2023-24",DVA182="In-period"),AND('Validation summary'!$B$2="2024-25",DVA182="In-period"),AND('Validation summary'!$B$2="2024-25",DVA182="End of period",DVA190="Revenue")),TRUE,FALSE)</f>
        <v>0</v>
      </c>
      <c r="DVB183" s="201" t="b">
        <f>IF(OR(AND('Validation summary'!$B$2="2022-23",DVB182="In-period"),AND('Validation summary'!$B$2="2023-24",DVB182="In-period"),AND('Validation summary'!$B$2="2024-25",DVB182="In-period"),AND('Validation summary'!$B$2="2024-25",DVB182="End of period",DVB190="Revenue")),TRUE,FALSE)</f>
        <v>0</v>
      </c>
      <c r="DVC183" s="201" t="b">
        <f>IF(OR(AND('Validation summary'!$B$2="2022-23",DVC182="In-period"),AND('Validation summary'!$B$2="2023-24",DVC182="In-period"),AND('Validation summary'!$B$2="2024-25",DVC182="In-period"),AND('Validation summary'!$B$2="2024-25",DVC182="End of period",DVC190="Revenue")),TRUE,FALSE)</f>
        <v>0</v>
      </c>
      <c r="DVD183" s="201" t="b">
        <f>IF(OR(AND('Validation summary'!$B$2="2022-23",DVD182="In-period"),AND('Validation summary'!$B$2="2023-24",DVD182="In-period"),AND('Validation summary'!$B$2="2024-25",DVD182="In-period"),AND('Validation summary'!$B$2="2024-25",DVD182="End of period",DVD190="Revenue")),TRUE,FALSE)</f>
        <v>0</v>
      </c>
      <c r="DVE183" s="201" t="b">
        <f>IF(OR(AND('Validation summary'!$B$2="2022-23",DVE182="In-period"),AND('Validation summary'!$B$2="2023-24",DVE182="In-period"),AND('Validation summary'!$B$2="2024-25",DVE182="In-period"),AND('Validation summary'!$B$2="2024-25",DVE182="End of period",DVE190="Revenue")),TRUE,FALSE)</f>
        <v>0</v>
      </c>
      <c r="DVF183" s="201" t="b">
        <f>IF(OR(AND('Validation summary'!$B$2="2022-23",DVF182="In-period"),AND('Validation summary'!$B$2="2023-24",DVF182="In-period"),AND('Validation summary'!$B$2="2024-25",DVF182="In-period"),AND('Validation summary'!$B$2="2024-25",DVF182="End of period",DVF190="Revenue")),TRUE,FALSE)</f>
        <v>0</v>
      </c>
      <c r="DVG183" s="201" t="b">
        <f>IF(OR(AND('Validation summary'!$B$2="2022-23",DVG182="In-period"),AND('Validation summary'!$B$2="2023-24",DVG182="In-period"),AND('Validation summary'!$B$2="2024-25",DVG182="In-period"),AND('Validation summary'!$B$2="2024-25",DVG182="End of period",DVG190="Revenue")),TRUE,FALSE)</f>
        <v>0</v>
      </c>
      <c r="DVH183" s="201" t="b">
        <f>IF(OR(AND('Validation summary'!$B$2="2022-23",DVH182="In-period"),AND('Validation summary'!$B$2="2023-24",DVH182="In-period"),AND('Validation summary'!$B$2="2024-25",DVH182="In-period"),AND('Validation summary'!$B$2="2024-25",DVH182="End of period",DVH190="Revenue")),TRUE,FALSE)</f>
        <v>0</v>
      </c>
      <c r="DVI183" s="201" t="b">
        <f>IF(OR(AND('Validation summary'!$B$2="2022-23",DVI182="In-period"),AND('Validation summary'!$B$2="2023-24",DVI182="In-period"),AND('Validation summary'!$B$2="2024-25",DVI182="In-period"),AND('Validation summary'!$B$2="2024-25",DVI182="End of period",DVI190="Revenue")),TRUE,FALSE)</f>
        <v>0</v>
      </c>
      <c r="DVJ183" s="201" t="b">
        <f>IF(OR(AND('Validation summary'!$B$2="2022-23",DVJ182="In-period"),AND('Validation summary'!$B$2="2023-24",DVJ182="In-period"),AND('Validation summary'!$B$2="2024-25",DVJ182="In-period"),AND('Validation summary'!$B$2="2024-25",DVJ182="End of period",DVJ190="Revenue")),TRUE,FALSE)</f>
        <v>0</v>
      </c>
      <c r="DVK183" s="201" t="b">
        <f>IF(OR(AND('Validation summary'!$B$2="2022-23",DVK182="In-period"),AND('Validation summary'!$B$2="2023-24",DVK182="In-period"),AND('Validation summary'!$B$2="2024-25",DVK182="In-period"),AND('Validation summary'!$B$2="2024-25",DVK182="End of period",DVK190="Revenue")),TRUE,FALSE)</f>
        <v>0</v>
      </c>
      <c r="DVL183" s="201" t="b">
        <f>IF(OR(AND('Validation summary'!$B$2="2022-23",DVL182="In-period"),AND('Validation summary'!$B$2="2023-24",DVL182="In-period"),AND('Validation summary'!$B$2="2024-25",DVL182="In-period"),AND('Validation summary'!$B$2="2024-25",DVL182="End of period",DVL190="Revenue")),TRUE,FALSE)</f>
        <v>0</v>
      </c>
      <c r="DVM183" s="201" t="b">
        <f>IF(OR(AND('Validation summary'!$B$2="2022-23",DVM182="In-period"),AND('Validation summary'!$B$2="2023-24",DVM182="In-period"),AND('Validation summary'!$B$2="2024-25",DVM182="In-period"),AND('Validation summary'!$B$2="2024-25",DVM182="End of period",DVM190="Revenue")),TRUE,FALSE)</f>
        <v>0</v>
      </c>
      <c r="DVN183" s="201" t="b">
        <f>IF(OR(AND('Validation summary'!$B$2="2022-23",DVN182="In-period"),AND('Validation summary'!$B$2="2023-24",DVN182="In-period"),AND('Validation summary'!$B$2="2024-25",DVN182="In-period"),AND('Validation summary'!$B$2="2024-25",DVN182="End of period",DVN190="Revenue")),TRUE,FALSE)</f>
        <v>0</v>
      </c>
      <c r="DVO183" s="201" t="b">
        <f>IF(OR(AND('Validation summary'!$B$2="2022-23",DVO182="In-period"),AND('Validation summary'!$B$2="2023-24",DVO182="In-period"),AND('Validation summary'!$B$2="2024-25",DVO182="In-period"),AND('Validation summary'!$B$2="2024-25",DVO182="End of period",DVO190="Revenue")),TRUE,FALSE)</f>
        <v>0</v>
      </c>
      <c r="DVP183" s="201" t="b">
        <f>IF(OR(AND('Validation summary'!$B$2="2022-23",DVP182="In-period"),AND('Validation summary'!$B$2="2023-24",DVP182="In-period"),AND('Validation summary'!$B$2="2024-25",DVP182="In-period"),AND('Validation summary'!$B$2="2024-25",DVP182="End of period",DVP190="Revenue")),TRUE,FALSE)</f>
        <v>0</v>
      </c>
      <c r="DVQ183" s="201" t="b">
        <f>IF(OR(AND('Validation summary'!$B$2="2022-23",DVQ182="In-period"),AND('Validation summary'!$B$2="2023-24",DVQ182="In-period"),AND('Validation summary'!$B$2="2024-25",DVQ182="In-period"),AND('Validation summary'!$B$2="2024-25",DVQ182="End of period",DVQ190="Revenue")),TRUE,FALSE)</f>
        <v>0</v>
      </c>
      <c r="DVR183" s="201" t="b">
        <f>IF(OR(AND('Validation summary'!$B$2="2022-23",DVR182="In-period"),AND('Validation summary'!$B$2="2023-24",DVR182="In-period"),AND('Validation summary'!$B$2="2024-25",DVR182="In-period"),AND('Validation summary'!$B$2="2024-25",DVR182="End of period",DVR190="Revenue")),TRUE,FALSE)</f>
        <v>0</v>
      </c>
      <c r="DVS183" s="201" t="b">
        <f>IF(OR(AND('Validation summary'!$B$2="2022-23",DVS182="In-period"),AND('Validation summary'!$B$2="2023-24",DVS182="In-period"),AND('Validation summary'!$B$2="2024-25",DVS182="In-period"),AND('Validation summary'!$B$2="2024-25",DVS182="End of period",DVS190="Revenue")),TRUE,FALSE)</f>
        <v>0</v>
      </c>
      <c r="DVT183" s="201" t="b">
        <f>IF(OR(AND('Validation summary'!$B$2="2022-23",DVT182="In-period"),AND('Validation summary'!$B$2="2023-24",DVT182="In-period"),AND('Validation summary'!$B$2="2024-25",DVT182="In-period"),AND('Validation summary'!$B$2="2024-25",DVT182="End of period",DVT190="Revenue")),TRUE,FALSE)</f>
        <v>0</v>
      </c>
      <c r="DVU183" s="201" t="b">
        <f>IF(OR(AND('Validation summary'!$B$2="2022-23",DVU182="In-period"),AND('Validation summary'!$B$2="2023-24",DVU182="In-period"),AND('Validation summary'!$B$2="2024-25",DVU182="In-period"),AND('Validation summary'!$B$2="2024-25",DVU182="End of period",DVU190="Revenue")),TRUE,FALSE)</f>
        <v>0</v>
      </c>
      <c r="DVV183" s="201" t="b">
        <f>IF(OR(AND('Validation summary'!$B$2="2022-23",DVV182="In-period"),AND('Validation summary'!$B$2="2023-24",DVV182="In-period"),AND('Validation summary'!$B$2="2024-25",DVV182="In-period"),AND('Validation summary'!$B$2="2024-25",DVV182="End of period",DVV190="Revenue")),TRUE,FALSE)</f>
        <v>0</v>
      </c>
      <c r="DVW183" s="201" t="b">
        <f>IF(OR(AND('Validation summary'!$B$2="2022-23",DVW182="In-period"),AND('Validation summary'!$B$2="2023-24",DVW182="In-period"),AND('Validation summary'!$B$2="2024-25",DVW182="In-period"),AND('Validation summary'!$B$2="2024-25",DVW182="End of period",DVW190="Revenue")),TRUE,FALSE)</f>
        <v>0</v>
      </c>
      <c r="DVX183" s="201" t="b">
        <f>IF(OR(AND('Validation summary'!$B$2="2022-23",DVX182="In-period"),AND('Validation summary'!$B$2="2023-24",DVX182="In-period"),AND('Validation summary'!$B$2="2024-25",DVX182="In-period"),AND('Validation summary'!$B$2="2024-25",DVX182="End of period",DVX190="Revenue")),TRUE,FALSE)</f>
        <v>0</v>
      </c>
      <c r="DVY183" s="201" t="b">
        <f>IF(OR(AND('Validation summary'!$B$2="2022-23",DVY182="In-period"),AND('Validation summary'!$B$2="2023-24",DVY182="In-period"),AND('Validation summary'!$B$2="2024-25",DVY182="In-period"),AND('Validation summary'!$B$2="2024-25",DVY182="End of period",DVY190="Revenue")),TRUE,FALSE)</f>
        <v>0</v>
      </c>
      <c r="DVZ183" s="201" t="b">
        <f>IF(OR(AND('Validation summary'!$B$2="2022-23",DVZ182="In-period"),AND('Validation summary'!$B$2="2023-24",DVZ182="In-period"),AND('Validation summary'!$B$2="2024-25",DVZ182="In-period"),AND('Validation summary'!$B$2="2024-25",DVZ182="End of period",DVZ190="Revenue")),TRUE,FALSE)</f>
        <v>0</v>
      </c>
      <c r="DWA183" s="201" t="b">
        <f>IF(OR(AND('Validation summary'!$B$2="2022-23",DWA182="In-period"),AND('Validation summary'!$B$2="2023-24",DWA182="In-period"),AND('Validation summary'!$B$2="2024-25",DWA182="In-period"),AND('Validation summary'!$B$2="2024-25",DWA182="End of period",DWA190="Revenue")),TRUE,FALSE)</f>
        <v>0</v>
      </c>
      <c r="DWB183" s="201" t="b">
        <f>IF(OR(AND('Validation summary'!$B$2="2022-23",DWB182="In-period"),AND('Validation summary'!$B$2="2023-24",DWB182="In-period"),AND('Validation summary'!$B$2="2024-25",DWB182="In-period"),AND('Validation summary'!$B$2="2024-25",DWB182="End of period",DWB190="Revenue")),TRUE,FALSE)</f>
        <v>0</v>
      </c>
      <c r="DWC183" s="201" t="b">
        <f>IF(OR(AND('Validation summary'!$B$2="2022-23",DWC182="In-period"),AND('Validation summary'!$B$2="2023-24",DWC182="In-period"),AND('Validation summary'!$B$2="2024-25",DWC182="In-period"),AND('Validation summary'!$B$2="2024-25",DWC182="End of period",DWC190="Revenue")),TRUE,FALSE)</f>
        <v>0</v>
      </c>
      <c r="DWD183" s="201" t="b">
        <f>IF(OR(AND('Validation summary'!$B$2="2022-23",DWD182="In-period"),AND('Validation summary'!$B$2="2023-24",DWD182="In-period"),AND('Validation summary'!$B$2="2024-25",DWD182="In-period"),AND('Validation summary'!$B$2="2024-25",DWD182="End of period",DWD190="Revenue")),TRUE,FALSE)</f>
        <v>0</v>
      </c>
      <c r="DWE183" s="201" t="b">
        <f>IF(OR(AND('Validation summary'!$B$2="2022-23",DWE182="In-period"),AND('Validation summary'!$B$2="2023-24",DWE182="In-period"),AND('Validation summary'!$B$2="2024-25",DWE182="In-period"),AND('Validation summary'!$B$2="2024-25",DWE182="End of period",DWE190="Revenue")),TRUE,FALSE)</f>
        <v>0</v>
      </c>
      <c r="DWF183" s="201" t="b">
        <f>IF(OR(AND('Validation summary'!$B$2="2022-23",DWF182="In-period"),AND('Validation summary'!$B$2="2023-24",DWF182="In-period"),AND('Validation summary'!$B$2="2024-25",DWF182="In-period"),AND('Validation summary'!$B$2="2024-25",DWF182="End of period",DWF190="Revenue")),TRUE,FALSE)</f>
        <v>0</v>
      </c>
      <c r="DWG183" s="201" t="b">
        <f>IF(OR(AND('Validation summary'!$B$2="2022-23",DWG182="In-period"),AND('Validation summary'!$B$2="2023-24",DWG182="In-period"),AND('Validation summary'!$B$2="2024-25",DWG182="In-period"),AND('Validation summary'!$B$2="2024-25",DWG182="End of period",DWG190="Revenue")),TRUE,FALSE)</f>
        <v>0</v>
      </c>
      <c r="DWH183" s="201" t="b">
        <f>IF(OR(AND('Validation summary'!$B$2="2022-23",DWH182="In-period"),AND('Validation summary'!$B$2="2023-24",DWH182="In-period"),AND('Validation summary'!$B$2="2024-25",DWH182="In-period"),AND('Validation summary'!$B$2="2024-25",DWH182="End of period",DWH190="Revenue")),TRUE,FALSE)</f>
        <v>0</v>
      </c>
      <c r="DWI183" s="201" t="b">
        <f>IF(OR(AND('Validation summary'!$B$2="2022-23",DWI182="In-period"),AND('Validation summary'!$B$2="2023-24",DWI182="In-period"),AND('Validation summary'!$B$2="2024-25",DWI182="In-period"),AND('Validation summary'!$B$2="2024-25",DWI182="End of period",DWI190="Revenue")),TRUE,FALSE)</f>
        <v>0</v>
      </c>
      <c r="DWJ183" s="201" t="b">
        <f>IF(OR(AND('Validation summary'!$B$2="2022-23",DWJ182="In-period"),AND('Validation summary'!$B$2="2023-24",DWJ182="In-period"),AND('Validation summary'!$B$2="2024-25",DWJ182="In-period"),AND('Validation summary'!$B$2="2024-25",DWJ182="End of period",DWJ190="Revenue")),TRUE,FALSE)</f>
        <v>0</v>
      </c>
      <c r="DWK183" s="201" t="b">
        <f>IF(OR(AND('Validation summary'!$B$2="2022-23",DWK182="In-period"),AND('Validation summary'!$B$2="2023-24",DWK182="In-period"),AND('Validation summary'!$B$2="2024-25",DWK182="In-period"),AND('Validation summary'!$B$2="2024-25",DWK182="End of period",DWK190="Revenue")),TRUE,FALSE)</f>
        <v>0</v>
      </c>
      <c r="DWL183" s="201" t="b">
        <f>IF(OR(AND('Validation summary'!$B$2="2022-23",DWL182="In-period"),AND('Validation summary'!$B$2="2023-24",DWL182="In-period"),AND('Validation summary'!$B$2="2024-25",DWL182="In-period"),AND('Validation summary'!$B$2="2024-25",DWL182="End of period",DWL190="Revenue")),TRUE,FALSE)</f>
        <v>0</v>
      </c>
      <c r="DWM183" s="201" t="b">
        <f>IF(OR(AND('Validation summary'!$B$2="2022-23",DWM182="In-period"),AND('Validation summary'!$B$2="2023-24",DWM182="In-period"),AND('Validation summary'!$B$2="2024-25",DWM182="In-period"),AND('Validation summary'!$B$2="2024-25",DWM182="End of period",DWM190="Revenue")),TRUE,FALSE)</f>
        <v>0</v>
      </c>
      <c r="DWN183" s="201" t="b">
        <f>IF(OR(AND('Validation summary'!$B$2="2022-23",DWN182="In-period"),AND('Validation summary'!$B$2="2023-24",DWN182="In-period"),AND('Validation summary'!$B$2="2024-25",DWN182="In-period"),AND('Validation summary'!$B$2="2024-25",DWN182="End of period",DWN190="Revenue")),TRUE,FALSE)</f>
        <v>0</v>
      </c>
      <c r="DWO183" s="201" t="b">
        <f>IF(OR(AND('Validation summary'!$B$2="2022-23",DWO182="In-period"),AND('Validation summary'!$B$2="2023-24",DWO182="In-period"),AND('Validation summary'!$B$2="2024-25",DWO182="In-period"),AND('Validation summary'!$B$2="2024-25",DWO182="End of period",DWO190="Revenue")),TRUE,FALSE)</f>
        <v>0</v>
      </c>
      <c r="DWP183" s="201" t="b">
        <f>IF(OR(AND('Validation summary'!$B$2="2022-23",DWP182="In-period"),AND('Validation summary'!$B$2="2023-24",DWP182="In-period"),AND('Validation summary'!$B$2="2024-25",DWP182="In-period"),AND('Validation summary'!$B$2="2024-25",DWP182="End of period",DWP190="Revenue")),TRUE,FALSE)</f>
        <v>0</v>
      </c>
      <c r="DWQ183" s="201" t="b">
        <f>IF(OR(AND('Validation summary'!$B$2="2022-23",DWQ182="In-period"),AND('Validation summary'!$B$2="2023-24",DWQ182="In-period"),AND('Validation summary'!$B$2="2024-25",DWQ182="In-period"),AND('Validation summary'!$B$2="2024-25",DWQ182="End of period",DWQ190="Revenue")),TRUE,FALSE)</f>
        <v>0</v>
      </c>
      <c r="DWR183" s="201" t="b">
        <f>IF(OR(AND('Validation summary'!$B$2="2022-23",DWR182="In-period"),AND('Validation summary'!$B$2="2023-24",DWR182="In-period"),AND('Validation summary'!$B$2="2024-25",DWR182="In-period"),AND('Validation summary'!$B$2="2024-25",DWR182="End of period",DWR190="Revenue")),TRUE,FALSE)</f>
        <v>0</v>
      </c>
      <c r="DWS183" s="201" t="b">
        <f>IF(OR(AND('Validation summary'!$B$2="2022-23",DWS182="In-period"),AND('Validation summary'!$B$2="2023-24",DWS182="In-period"),AND('Validation summary'!$B$2="2024-25",DWS182="In-period"),AND('Validation summary'!$B$2="2024-25",DWS182="End of period",DWS190="Revenue")),TRUE,FALSE)</f>
        <v>0</v>
      </c>
      <c r="DWT183" s="201" t="b">
        <f>IF(OR(AND('Validation summary'!$B$2="2022-23",DWT182="In-period"),AND('Validation summary'!$B$2="2023-24",DWT182="In-period"),AND('Validation summary'!$B$2="2024-25",DWT182="In-period"),AND('Validation summary'!$B$2="2024-25",DWT182="End of period",DWT190="Revenue")),TRUE,FALSE)</f>
        <v>0</v>
      </c>
      <c r="DWU183" s="201" t="b">
        <f>IF(OR(AND('Validation summary'!$B$2="2022-23",DWU182="In-period"),AND('Validation summary'!$B$2="2023-24",DWU182="In-period"),AND('Validation summary'!$B$2="2024-25",DWU182="In-period"),AND('Validation summary'!$B$2="2024-25",DWU182="End of period",DWU190="Revenue")),TRUE,FALSE)</f>
        <v>0</v>
      </c>
      <c r="DWV183" s="201" t="b">
        <f>IF(OR(AND('Validation summary'!$B$2="2022-23",DWV182="In-period"),AND('Validation summary'!$B$2="2023-24",DWV182="In-period"),AND('Validation summary'!$B$2="2024-25",DWV182="In-period"),AND('Validation summary'!$B$2="2024-25",DWV182="End of period",DWV190="Revenue")),TRUE,FALSE)</f>
        <v>0</v>
      </c>
      <c r="DWW183" s="201" t="b">
        <f>IF(OR(AND('Validation summary'!$B$2="2022-23",DWW182="In-period"),AND('Validation summary'!$B$2="2023-24",DWW182="In-period"),AND('Validation summary'!$B$2="2024-25",DWW182="In-period"),AND('Validation summary'!$B$2="2024-25",DWW182="End of period",DWW190="Revenue")),TRUE,FALSE)</f>
        <v>0</v>
      </c>
      <c r="DWX183" s="201" t="b">
        <f>IF(OR(AND('Validation summary'!$B$2="2022-23",DWX182="In-period"),AND('Validation summary'!$B$2="2023-24",DWX182="In-period"),AND('Validation summary'!$B$2="2024-25",DWX182="In-period"),AND('Validation summary'!$B$2="2024-25",DWX182="End of period",DWX190="Revenue")),TRUE,FALSE)</f>
        <v>0</v>
      </c>
      <c r="DWY183" s="201" t="b">
        <f>IF(OR(AND('Validation summary'!$B$2="2022-23",DWY182="In-period"),AND('Validation summary'!$B$2="2023-24",DWY182="In-period"),AND('Validation summary'!$B$2="2024-25",DWY182="In-period"),AND('Validation summary'!$B$2="2024-25",DWY182="End of period",DWY190="Revenue")),TRUE,FALSE)</f>
        <v>0</v>
      </c>
      <c r="DWZ183" s="201" t="b">
        <f>IF(OR(AND('Validation summary'!$B$2="2022-23",DWZ182="In-period"),AND('Validation summary'!$B$2="2023-24",DWZ182="In-period"),AND('Validation summary'!$B$2="2024-25",DWZ182="In-period"),AND('Validation summary'!$B$2="2024-25",DWZ182="End of period",DWZ190="Revenue")),TRUE,FALSE)</f>
        <v>0</v>
      </c>
      <c r="DXA183" s="201" t="b">
        <f>IF(OR(AND('Validation summary'!$B$2="2022-23",DXA182="In-period"),AND('Validation summary'!$B$2="2023-24",DXA182="In-period"),AND('Validation summary'!$B$2="2024-25",DXA182="In-period"),AND('Validation summary'!$B$2="2024-25",DXA182="End of period",DXA190="Revenue")),TRUE,FALSE)</f>
        <v>0</v>
      </c>
      <c r="DXB183" s="201" t="b">
        <f>IF(OR(AND('Validation summary'!$B$2="2022-23",DXB182="In-period"),AND('Validation summary'!$B$2="2023-24",DXB182="In-period"),AND('Validation summary'!$B$2="2024-25",DXB182="In-period"),AND('Validation summary'!$B$2="2024-25",DXB182="End of period",DXB190="Revenue")),TRUE,FALSE)</f>
        <v>0</v>
      </c>
      <c r="DXC183" s="201" t="b">
        <f>IF(OR(AND('Validation summary'!$B$2="2022-23",DXC182="In-period"),AND('Validation summary'!$B$2="2023-24",DXC182="In-period"),AND('Validation summary'!$B$2="2024-25",DXC182="In-period"),AND('Validation summary'!$B$2="2024-25",DXC182="End of period",DXC190="Revenue")),TRUE,FALSE)</f>
        <v>0</v>
      </c>
      <c r="DXD183" s="201" t="b">
        <f>IF(OR(AND('Validation summary'!$B$2="2022-23",DXD182="In-period"),AND('Validation summary'!$B$2="2023-24",DXD182="In-period"),AND('Validation summary'!$B$2="2024-25",DXD182="In-period"),AND('Validation summary'!$B$2="2024-25",DXD182="End of period",DXD190="Revenue")),TRUE,FALSE)</f>
        <v>0</v>
      </c>
      <c r="DXE183" s="201" t="b">
        <f>IF(OR(AND('Validation summary'!$B$2="2022-23",DXE182="In-period"),AND('Validation summary'!$B$2="2023-24",DXE182="In-period"),AND('Validation summary'!$B$2="2024-25",DXE182="In-period"),AND('Validation summary'!$B$2="2024-25",DXE182="End of period",DXE190="Revenue")),TRUE,FALSE)</f>
        <v>0</v>
      </c>
      <c r="DXF183" s="201" t="b">
        <f>IF(OR(AND('Validation summary'!$B$2="2022-23",DXF182="In-period"),AND('Validation summary'!$B$2="2023-24",DXF182="In-period"),AND('Validation summary'!$B$2="2024-25",DXF182="In-period"),AND('Validation summary'!$B$2="2024-25",DXF182="End of period",DXF190="Revenue")),TRUE,FALSE)</f>
        <v>0</v>
      </c>
      <c r="DXG183" s="201" t="b">
        <f>IF(OR(AND('Validation summary'!$B$2="2022-23",DXG182="In-period"),AND('Validation summary'!$B$2="2023-24",DXG182="In-period"),AND('Validation summary'!$B$2="2024-25",DXG182="In-period"),AND('Validation summary'!$B$2="2024-25",DXG182="End of period",DXG190="Revenue")),TRUE,FALSE)</f>
        <v>0</v>
      </c>
      <c r="DXH183" s="201" t="b">
        <f>IF(OR(AND('Validation summary'!$B$2="2022-23",DXH182="In-period"),AND('Validation summary'!$B$2="2023-24",DXH182="In-period"),AND('Validation summary'!$B$2="2024-25",DXH182="In-period"),AND('Validation summary'!$B$2="2024-25",DXH182="End of period",DXH190="Revenue")),TRUE,FALSE)</f>
        <v>0</v>
      </c>
      <c r="DXI183" s="201" t="b">
        <f>IF(OR(AND('Validation summary'!$B$2="2022-23",DXI182="In-period"),AND('Validation summary'!$B$2="2023-24",DXI182="In-period"),AND('Validation summary'!$B$2="2024-25",DXI182="In-period"),AND('Validation summary'!$B$2="2024-25",DXI182="End of period",DXI190="Revenue")),TRUE,FALSE)</f>
        <v>0</v>
      </c>
      <c r="DXJ183" s="201" t="b">
        <f>IF(OR(AND('Validation summary'!$B$2="2022-23",DXJ182="In-period"),AND('Validation summary'!$B$2="2023-24",DXJ182="In-period"),AND('Validation summary'!$B$2="2024-25",DXJ182="In-period"),AND('Validation summary'!$B$2="2024-25",DXJ182="End of period",DXJ190="Revenue")),TRUE,FALSE)</f>
        <v>0</v>
      </c>
      <c r="DXK183" s="201" t="b">
        <f>IF(OR(AND('Validation summary'!$B$2="2022-23",DXK182="In-period"),AND('Validation summary'!$B$2="2023-24",DXK182="In-period"),AND('Validation summary'!$B$2="2024-25",DXK182="In-period"),AND('Validation summary'!$B$2="2024-25",DXK182="End of period",DXK190="Revenue")),TRUE,FALSE)</f>
        <v>0</v>
      </c>
      <c r="DXL183" s="201" t="b">
        <f>IF(OR(AND('Validation summary'!$B$2="2022-23",DXL182="In-period"),AND('Validation summary'!$B$2="2023-24",DXL182="In-period"),AND('Validation summary'!$B$2="2024-25",DXL182="In-period"),AND('Validation summary'!$B$2="2024-25",DXL182="End of period",DXL190="Revenue")),TRUE,FALSE)</f>
        <v>0</v>
      </c>
      <c r="DXM183" s="201" t="b">
        <f>IF(OR(AND('Validation summary'!$B$2="2022-23",DXM182="In-period"),AND('Validation summary'!$B$2="2023-24",DXM182="In-period"),AND('Validation summary'!$B$2="2024-25",DXM182="In-period"),AND('Validation summary'!$B$2="2024-25",DXM182="End of period",DXM190="Revenue")),TRUE,FALSE)</f>
        <v>0</v>
      </c>
      <c r="DXN183" s="201" t="b">
        <f>IF(OR(AND('Validation summary'!$B$2="2022-23",DXN182="In-period"),AND('Validation summary'!$B$2="2023-24",DXN182="In-period"),AND('Validation summary'!$B$2="2024-25",DXN182="In-period"),AND('Validation summary'!$B$2="2024-25",DXN182="End of period",DXN190="Revenue")),TRUE,FALSE)</f>
        <v>0</v>
      </c>
      <c r="DXO183" s="201" t="b">
        <f>IF(OR(AND('Validation summary'!$B$2="2022-23",DXO182="In-period"),AND('Validation summary'!$B$2="2023-24",DXO182="In-period"),AND('Validation summary'!$B$2="2024-25",DXO182="In-period"),AND('Validation summary'!$B$2="2024-25",DXO182="End of period",DXO190="Revenue")),TRUE,FALSE)</f>
        <v>0</v>
      </c>
      <c r="DXP183" s="201" t="b">
        <f>IF(OR(AND('Validation summary'!$B$2="2022-23",DXP182="In-period"),AND('Validation summary'!$B$2="2023-24",DXP182="In-period"),AND('Validation summary'!$B$2="2024-25",DXP182="In-period"),AND('Validation summary'!$B$2="2024-25",DXP182="End of period",DXP190="Revenue")),TRUE,FALSE)</f>
        <v>0</v>
      </c>
      <c r="DXQ183" s="201" t="b">
        <f>IF(OR(AND('Validation summary'!$B$2="2022-23",DXQ182="In-period"),AND('Validation summary'!$B$2="2023-24",DXQ182="In-period"),AND('Validation summary'!$B$2="2024-25",DXQ182="In-period"),AND('Validation summary'!$B$2="2024-25",DXQ182="End of period",DXQ190="Revenue")),TRUE,FALSE)</f>
        <v>0</v>
      </c>
      <c r="DXR183" s="201" t="b">
        <f>IF(OR(AND('Validation summary'!$B$2="2022-23",DXR182="In-period"),AND('Validation summary'!$B$2="2023-24",DXR182="In-period"),AND('Validation summary'!$B$2="2024-25",DXR182="In-period"),AND('Validation summary'!$B$2="2024-25",DXR182="End of period",DXR190="Revenue")),TRUE,FALSE)</f>
        <v>0</v>
      </c>
      <c r="DXS183" s="201" t="b">
        <f>IF(OR(AND('Validation summary'!$B$2="2022-23",DXS182="In-period"),AND('Validation summary'!$B$2="2023-24",DXS182="In-period"),AND('Validation summary'!$B$2="2024-25",DXS182="In-period"),AND('Validation summary'!$B$2="2024-25",DXS182="End of period",DXS190="Revenue")),TRUE,FALSE)</f>
        <v>0</v>
      </c>
      <c r="DXT183" s="201" t="b">
        <f>IF(OR(AND('Validation summary'!$B$2="2022-23",DXT182="In-period"),AND('Validation summary'!$B$2="2023-24",DXT182="In-period"),AND('Validation summary'!$B$2="2024-25",DXT182="In-period"),AND('Validation summary'!$B$2="2024-25",DXT182="End of period",DXT190="Revenue")),TRUE,FALSE)</f>
        <v>0</v>
      </c>
      <c r="DXU183" s="201" t="b">
        <f>IF(OR(AND('Validation summary'!$B$2="2022-23",DXU182="In-period"),AND('Validation summary'!$B$2="2023-24",DXU182="In-period"),AND('Validation summary'!$B$2="2024-25",DXU182="In-period"),AND('Validation summary'!$B$2="2024-25",DXU182="End of period",DXU190="Revenue")),TRUE,FALSE)</f>
        <v>0</v>
      </c>
      <c r="DXV183" s="201" t="b">
        <f>IF(OR(AND('Validation summary'!$B$2="2022-23",DXV182="In-period"),AND('Validation summary'!$B$2="2023-24",DXV182="In-period"),AND('Validation summary'!$B$2="2024-25",DXV182="In-period"),AND('Validation summary'!$B$2="2024-25",DXV182="End of period",DXV190="Revenue")),TRUE,FALSE)</f>
        <v>0</v>
      </c>
      <c r="DXW183" s="201" t="b">
        <f>IF(OR(AND('Validation summary'!$B$2="2022-23",DXW182="In-period"),AND('Validation summary'!$B$2="2023-24",DXW182="In-period"),AND('Validation summary'!$B$2="2024-25",DXW182="In-period"),AND('Validation summary'!$B$2="2024-25",DXW182="End of period",DXW190="Revenue")),TRUE,FALSE)</f>
        <v>0</v>
      </c>
      <c r="DXX183" s="201" t="b">
        <f>IF(OR(AND('Validation summary'!$B$2="2022-23",DXX182="In-period"),AND('Validation summary'!$B$2="2023-24",DXX182="In-period"),AND('Validation summary'!$B$2="2024-25",DXX182="In-period"),AND('Validation summary'!$B$2="2024-25",DXX182="End of period",DXX190="Revenue")),TRUE,FALSE)</f>
        <v>0</v>
      </c>
      <c r="DXY183" s="201" t="b">
        <f>IF(OR(AND('Validation summary'!$B$2="2022-23",DXY182="In-period"),AND('Validation summary'!$B$2="2023-24",DXY182="In-period"),AND('Validation summary'!$B$2="2024-25",DXY182="In-period"),AND('Validation summary'!$B$2="2024-25",DXY182="End of period",DXY190="Revenue")),TRUE,FALSE)</f>
        <v>0</v>
      </c>
      <c r="DXZ183" s="201" t="b">
        <f>IF(OR(AND('Validation summary'!$B$2="2022-23",DXZ182="In-period"),AND('Validation summary'!$B$2="2023-24",DXZ182="In-period"),AND('Validation summary'!$B$2="2024-25",DXZ182="In-period"),AND('Validation summary'!$B$2="2024-25",DXZ182="End of period",DXZ190="Revenue")),TRUE,FALSE)</f>
        <v>0</v>
      </c>
      <c r="DYA183" s="201" t="b">
        <f>IF(OR(AND('Validation summary'!$B$2="2022-23",DYA182="In-period"),AND('Validation summary'!$B$2="2023-24",DYA182="In-period"),AND('Validation summary'!$B$2="2024-25",DYA182="In-period"),AND('Validation summary'!$B$2="2024-25",DYA182="End of period",DYA190="Revenue")),TRUE,FALSE)</f>
        <v>0</v>
      </c>
      <c r="DYB183" s="201" t="b">
        <f>IF(OR(AND('Validation summary'!$B$2="2022-23",DYB182="In-period"),AND('Validation summary'!$B$2="2023-24",DYB182="In-period"),AND('Validation summary'!$B$2="2024-25",DYB182="In-period"),AND('Validation summary'!$B$2="2024-25",DYB182="End of period",DYB190="Revenue")),TRUE,FALSE)</f>
        <v>0</v>
      </c>
      <c r="DYC183" s="201" t="b">
        <f>IF(OR(AND('Validation summary'!$B$2="2022-23",DYC182="In-period"),AND('Validation summary'!$B$2="2023-24",DYC182="In-period"),AND('Validation summary'!$B$2="2024-25",DYC182="In-period"),AND('Validation summary'!$B$2="2024-25",DYC182="End of period",DYC190="Revenue")),TRUE,FALSE)</f>
        <v>0</v>
      </c>
      <c r="DYD183" s="201" t="b">
        <f>IF(OR(AND('Validation summary'!$B$2="2022-23",DYD182="In-period"),AND('Validation summary'!$B$2="2023-24",DYD182="In-period"),AND('Validation summary'!$B$2="2024-25",DYD182="In-period"),AND('Validation summary'!$B$2="2024-25",DYD182="End of period",DYD190="Revenue")),TRUE,FALSE)</f>
        <v>0</v>
      </c>
      <c r="DYE183" s="201" t="b">
        <f>IF(OR(AND('Validation summary'!$B$2="2022-23",DYE182="In-period"),AND('Validation summary'!$B$2="2023-24",DYE182="In-period"),AND('Validation summary'!$B$2="2024-25",DYE182="In-period"),AND('Validation summary'!$B$2="2024-25",DYE182="End of period",DYE190="Revenue")),TRUE,FALSE)</f>
        <v>0</v>
      </c>
      <c r="DYF183" s="201" t="b">
        <f>IF(OR(AND('Validation summary'!$B$2="2022-23",DYF182="In-period"),AND('Validation summary'!$B$2="2023-24",DYF182="In-period"),AND('Validation summary'!$B$2="2024-25",DYF182="In-period"),AND('Validation summary'!$B$2="2024-25",DYF182="End of period",DYF190="Revenue")),TRUE,FALSE)</f>
        <v>0</v>
      </c>
      <c r="DYG183" s="201" t="b">
        <f>IF(OR(AND('Validation summary'!$B$2="2022-23",DYG182="In-period"),AND('Validation summary'!$B$2="2023-24",DYG182="In-period"),AND('Validation summary'!$B$2="2024-25",DYG182="In-period"),AND('Validation summary'!$B$2="2024-25",DYG182="End of period",DYG190="Revenue")),TRUE,FALSE)</f>
        <v>0</v>
      </c>
      <c r="DYH183" s="201" t="b">
        <f>IF(OR(AND('Validation summary'!$B$2="2022-23",DYH182="In-period"),AND('Validation summary'!$B$2="2023-24",DYH182="In-period"),AND('Validation summary'!$B$2="2024-25",DYH182="In-period"),AND('Validation summary'!$B$2="2024-25",DYH182="End of period",DYH190="Revenue")),TRUE,FALSE)</f>
        <v>0</v>
      </c>
      <c r="DYI183" s="201" t="b">
        <f>IF(OR(AND('Validation summary'!$B$2="2022-23",DYI182="In-period"),AND('Validation summary'!$B$2="2023-24",DYI182="In-period"),AND('Validation summary'!$B$2="2024-25",DYI182="In-period"),AND('Validation summary'!$B$2="2024-25",DYI182="End of period",DYI190="Revenue")),TRUE,FALSE)</f>
        <v>0</v>
      </c>
      <c r="DYJ183" s="201" t="b">
        <f>IF(OR(AND('Validation summary'!$B$2="2022-23",DYJ182="In-period"),AND('Validation summary'!$B$2="2023-24",DYJ182="In-period"),AND('Validation summary'!$B$2="2024-25",DYJ182="In-period"),AND('Validation summary'!$B$2="2024-25",DYJ182="End of period",DYJ190="Revenue")),TRUE,FALSE)</f>
        <v>0</v>
      </c>
      <c r="DYK183" s="201" t="b">
        <f>IF(OR(AND('Validation summary'!$B$2="2022-23",DYK182="In-period"),AND('Validation summary'!$B$2="2023-24",DYK182="In-period"),AND('Validation summary'!$B$2="2024-25",DYK182="In-period"),AND('Validation summary'!$B$2="2024-25",DYK182="End of period",DYK190="Revenue")),TRUE,FALSE)</f>
        <v>0</v>
      </c>
      <c r="DYL183" s="201" t="b">
        <f>IF(OR(AND('Validation summary'!$B$2="2022-23",DYL182="In-period"),AND('Validation summary'!$B$2="2023-24",DYL182="In-period"),AND('Validation summary'!$B$2="2024-25",DYL182="In-period"),AND('Validation summary'!$B$2="2024-25",DYL182="End of period",DYL190="Revenue")),TRUE,FALSE)</f>
        <v>0</v>
      </c>
      <c r="DYM183" s="201" t="b">
        <f>IF(OR(AND('Validation summary'!$B$2="2022-23",DYM182="In-period"),AND('Validation summary'!$B$2="2023-24",DYM182="In-period"),AND('Validation summary'!$B$2="2024-25",DYM182="In-period"),AND('Validation summary'!$B$2="2024-25",DYM182="End of period",DYM190="Revenue")),TRUE,FALSE)</f>
        <v>0</v>
      </c>
      <c r="DYN183" s="201" t="b">
        <f>IF(OR(AND('Validation summary'!$B$2="2022-23",DYN182="In-period"),AND('Validation summary'!$B$2="2023-24",DYN182="In-period"),AND('Validation summary'!$B$2="2024-25",DYN182="In-period"),AND('Validation summary'!$B$2="2024-25",DYN182="End of period",DYN190="Revenue")),TRUE,FALSE)</f>
        <v>0</v>
      </c>
      <c r="DYO183" s="201" t="b">
        <f>IF(OR(AND('Validation summary'!$B$2="2022-23",DYO182="In-period"),AND('Validation summary'!$B$2="2023-24",DYO182="In-period"),AND('Validation summary'!$B$2="2024-25",DYO182="In-period"),AND('Validation summary'!$B$2="2024-25",DYO182="End of period",DYO190="Revenue")),TRUE,FALSE)</f>
        <v>0</v>
      </c>
      <c r="DYP183" s="201" t="b">
        <f>IF(OR(AND('Validation summary'!$B$2="2022-23",DYP182="In-period"),AND('Validation summary'!$B$2="2023-24",DYP182="In-period"),AND('Validation summary'!$B$2="2024-25",DYP182="In-period"),AND('Validation summary'!$B$2="2024-25",DYP182="End of period",DYP190="Revenue")),TRUE,FALSE)</f>
        <v>0</v>
      </c>
      <c r="DYQ183" s="201" t="b">
        <f>IF(OR(AND('Validation summary'!$B$2="2022-23",DYQ182="In-period"),AND('Validation summary'!$B$2="2023-24",DYQ182="In-period"),AND('Validation summary'!$B$2="2024-25",DYQ182="In-period"),AND('Validation summary'!$B$2="2024-25",DYQ182="End of period",DYQ190="Revenue")),TRUE,FALSE)</f>
        <v>0</v>
      </c>
      <c r="DYR183" s="201" t="b">
        <f>IF(OR(AND('Validation summary'!$B$2="2022-23",DYR182="In-period"),AND('Validation summary'!$B$2="2023-24",DYR182="In-period"),AND('Validation summary'!$B$2="2024-25",DYR182="In-period"),AND('Validation summary'!$B$2="2024-25",DYR182="End of period",DYR190="Revenue")),TRUE,FALSE)</f>
        <v>0</v>
      </c>
      <c r="DYS183" s="201" t="b">
        <f>IF(OR(AND('Validation summary'!$B$2="2022-23",DYS182="In-period"),AND('Validation summary'!$B$2="2023-24",DYS182="In-period"),AND('Validation summary'!$B$2="2024-25",DYS182="In-period"),AND('Validation summary'!$B$2="2024-25",DYS182="End of period",DYS190="Revenue")),TRUE,FALSE)</f>
        <v>0</v>
      </c>
      <c r="DYT183" s="201" t="b">
        <f>IF(OR(AND('Validation summary'!$B$2="2022-23",DYT182="In-period"),AND('Validation summary'!$B$2="2023-24",DYT182="In-period"),AND('Validation summary'!$B$2="2024-25",DYT182="In-period"),AND('Validation summary'!$B$2="2024-25",DYT182="End of period",DYT190="Revenue")),TRUE,FALSE)</f>
        <v>0</v>
      </c>
      <c r="DYU183" s="201" t="b">
        <f>IF(OR(AND('Validation summary'!$B$2="2022-23",DYU182="In-period"),AND('Validation summary'!$B$2="2023-24",DYU182="In-period"),AND('Validation summary'!$B$2="2024-25",DYU182="In-period"),AND('Validation summary'!$B$2="2024-25",DYU182="End of period",DYU190="Revenue")),TRUE,FALSE)</f>
        <v>0</v>
      </c>
      <c r="DYV183" s="201" t="b">
        <f>IF(OR(AND('Validation summary'!$B$2="2022-23",DYV182="In-period"),AND('Validation summary'!$B$2="2023-24",DYV182="In-period"),AND('Validation summary'!$B$2="2024-25",DYV182="In-period"),AND('Validation summary'!$B$2="2024-25",DYV182="End of period",DYV190="Revenue")),TRUE,FALSE)</f>
        <v>0</v>
      </c>
      <c r="DYW183" s="201" t="b">
        <f>IF(OR(AND('Validation summary'!$B$2="2022-23",DYW182="In-period"),AND('Validation summary'!$B$2="2023-24",DYW182="In-period"),AND('Validation summary'!$B$2="2024-25",DYW182="In-period"),AND('Validation summary'!$B$2="2024-25",DYW182="End of period",DYW190="Revenue")),TRUE,FALSE)</f>
        <v>0</v>
      </c>
      <c r="DYX183" s="201" t="b">
        <f>IF(OR(AND('Validation summary'!$B$2="2022-23",DYX182="In-period"),AND('Validation summary'!$B$2="2023-24",DYX182="In-period"),AND('Validation summary'!$B$2="2024-25",DYX182="In-period"),AND('Validation summary'!$B$2="2024-25",DYX182="End of period",DYX190="Revenue")),TRUE,FALSE)</f>
        <v>0</v>
      </c>
      <c r="DYY183" s="201" t="b">
        <f>IF(OR(AND('Validation summary'!$B$2="2022-23",DYY182="In-period"),AND('Validation summary'!$B$2="2023-24",DYY182="In-period"),AND('Validation summary'!$B$2="2024-25",DYY182="In-period"),AND('Validation summary'!$B$2="2024-25",DYY182="End of period",DYY190="Revenue")),TRUE,FALSE)</f>
        <v>0</v>
      </c>
      <c r="DYZ183" s="201" t="b">
        <f>IF(OR(AND('Validation summary'!$B$2="2022-23",DYZ182="In-period"),AND('Validation summary'!$B$2="2023-24",DYZ182="In-period"),AND('Validation summary'!$B$2="2024-25",DYZ182="In-period"),AND('Validation summary'!$B$2="2024-25",DYZ182="End of period",DYZ190="Revenue")),TRUE,FALSE)</f>
        <v>0</v>
      </c>
      <c r="DZA183" s="201" t="b">
        <f>IF(OR(AND('Validation summary'!$B$2="2022-23",DZA182="In-period"),AND('Validation summary'!$B$2="2023-24",DZA182="In-period"),AND('Validation summary'!$B$2="2024-25",DZA182="In-period"),AND('Validation summary'!$B$2="2024-25",DZA182="End of period",DZA190="Revenue")),TRUE,FALSE)</f>
        <v>0</v>
      </c>
      <c r="DZB183" s="201" t="b">
        <f>IF(OR(AND('Validation summary'!$B$2="2022-23",DZB182="In-period"),AND('Validation summary'!$B$2="2023-24",DZB182="In-period"),AND('Validation summary'!$B$2="2024-25",DZB182="In-period"),AND('Validation summary'!$B$2="2024-25",DZB182="End of period",DZB190="Revenue")),TRUE,FALSE)</f>
        <v>0</v>
      </c>
      <c r="DZC183" s="201" t="b">
        <f>IF(OR(AND('Validation summary'!$B$2="2022-23",DZC182="In-period"),AND('Validation summary'!$B$2="2023-24",DZC182="In-period"),AND('Validation summary'!$B$2="2024-25",DZC182="In-period"),AND('Validation summary'!$B$2="2024-25",DZC182="End of period",DZC190="Revenue")),TRUE,FALSE)</f>
        <v>0</v>
      </c>
      <c r="DZD183" s="201" t="b">
        <f>IF(OR(AND('Validation summary'!$B$2="2022-23",DZD182="In-period"),AND('Validation summary'!$B$2="2023-24",DZD182="In-period"),AND('Validation summary'!$B$2="2024-25",DZD182="In-period"),AND('Validation summary'!$B$2="2024-25",DZD182="End of period",DZD190="Revenue")),TRUE,FALSE)</f>
        <v>0</v>
      </c>
      <c r="DZE183" s="201" t="b">
        <f>IF(OR(AND('Validation summary'!$B$2="2022-23",DZE182="In-period"),AND('Validation summary'!$B$2="2023-24",DZE182="In-period"),AND('Validation summary'!$B$2="2024-25",DZE182="In-period"),AND('Validation summary'!$B$2="2024-25",DZE182="End of period",DZE190="Revenue")),TRUE,FALSE)</f>
        <v>0</v>
      </c>
      <c r="DZF183" s="201" t="b">
        <f>IF(OR(AND('Validation summary'!$B$2="2022-23",DZF182="In-period"),AND('Validation summary'!$B$2="2023-24",DZF182="In-period"),AND('Validation summary'!$B$2="2024-25",DZF182="In-period"),AND('Validation summary'!$B$2="2024-25",DZF182="End of period",DZF190="Revenue")),TRUE,FALSE)</f>
        <v>0</v>
      </c>
      <c r="DZG183" s="201" t="b">
        <f>IF(OR(AND('Validation summary'!$B$2="2022-23",DZG182="In-period"),AND('Validation summary'!$B$2="2023-24",DZG182="In-period"),AND('Validation summary'!$B$2="2024-25",DZG182="In-period"),AND('Validation summary'!$B$2="2024-25",DZG182="End of period",DZG190="Revenue")),TRUE,FALSE)</f>
        <v>0</v>
      </c>
      <c r="DZH183" s="201" t="b">
        <f>IF(OR(AND('Validation summary'!$B$2="2022-23",DZH182="In-period"),AND('Validation summary'!$B$2="2023-24",DZH182="In-period"),AND('Validation summary'!$B$2="2024-25",DZH182="In-period"),AND('Validation summary'!$B$2="2024-25",DZH182="End of period",DZH190="Revenue")),TRUE,FALSE)</f>
        <v>0</v>
      </c>
      <c r="DZI183" s="201" t="b">
        <f>IF(OR(AND('Validation summary'!$B$2="2022-23",DZI182="In-period"),AND('Validation summary'!$B$2="2023-24",DZI182="In-period"),AND('Validation summary'!$B$2="2024-25",DZI182="In-period"),AND('Validation summary'!$B$2="2024-25",DZI182="End of period",DZI190="Revenue")),TRUE,FALSE)</f>
        <v>0</v>
      </c>
      <c r="DZJ183" s="201" t="b">
        <f>IF(OR(AND('Validation summary'!$B$2="2022-23",DZJ182="In-period"),AND('Validation summary'!$B$2="2023-24",DZJ182="In-period"),AND('Validation summary'!$B$2="2024-25",DZJ182="In-period"),AND('Validation summary'!$B$2="2024-25",DZJ182="End of period",DZJ190="Revenue")),TRUE,FALSE)</f>
        <v>0</v>
      </c>
      <c r="DZK183" s="201" t="b">
        <f>IF(OR(AND('Validation summary'!$B$2="2022-23",DZK182="In-period"),AND('Validation summary'!$B$2="2023-24",DZK182="In-period"),AND('Validation summary'!$B$2="2024-25",DZK182="In-period"),AND('Validation summary'!$B$2="2024-25",DZK182="End of period",DZK190="Revenue")),TRUE,FALSE)</f>
        <v>0</v>
      </c>
      <c r="DZL183" s="201" t="b">
        <f>IF(OR(AND('Validation summary'!$B$2="2022-23",DZL182="In-period"),AND('Validation summary'!$B$2="2023-24",DZL182="In-period"),AND('Validation summary'!$B$2="2024-25",DZL182="In-period"),AND('Validation summary'!$B$2="2024-25",DZL182="End of period",DZL190="Revenue")),TRUE,FALSE)</f>
        <v>0</v>
      </c>
      <c r="DZM183" s="201" t="b">
        <f>IF(OR(AND('Validation summary'!$B$2="2022-23",DZM182="In-period"),AND('Validation summary'!$B$2="2023-24",DZM182="In-period"),AND('Validation summary'!$B$2="2024-25",DZM182="In-period"),AND('Validation summary'!$B$2="2024-25",DZM182="End of period",DZM190="Revenue")),TRUE,FALSE)</f>
        <v>0</v>
      </c>
      <c r="DZN183" s="201" t="b">
        <f>IF(OR(AND('Validation summary'!$B$2="2022-23",DZN182="In-period"),AND('Validation summary'!$B$2="2023-24",DZN182="In-period"),AND('Validation summary'!$B$2="2024-25",DZN182="In-period"),AND('Validation summary'!$B$2="2024-25",DZN182="End of period",DZN190="Revenue")),TRUE,FALSE)</f>
        <v>0</v>
      </c>
      <c r="DZO183" s="201" t="b">
        <f>IF(OR(AND('Validation summary'!$B$2="2022-23",DZO182="In-period"),AND('Validation summary'!$B$2="2023-24",DZO182="In-period"),AND('Validation summary'!$B$2="2024-25",DZO182="In-period"),AND('Validation summary'!$B$2="2024-25",DZO182="End of period",DZO190="Revenue")),TRUE,FALSE)</f>
        <v>0</v>
      </c>
      <c r="DZP183" s="201" t="b">
        <f>IF(OR(AND('Validation summary'!$B$2="2022-23",DZP182="In-period"),AND('Validation summary'!$B$2="2023-24",DZP182="In-period"),AND('Validation summary'!$B$2="2024-25",DZP182="In-period"),AND('Validation summary'!$B$2="2024-25",DZP182="End of period",DZP190="Revenue")),TRUE,FALSE)</f>
        <v>0</v>
      </c>
      <c r="DZQ183" s="201" t="b">
        <f>IF(OR(AND('Validation summary'!$B$2="2022-23",DZQ182="In-period"),AND('Validation summary'!$B$2="2023-24",DZQ182="In-period"),AND('Validation summary'!$B$2="2024-25",DZQ182="In-period"),AND('Validation summary'!$B$2="2024-25",DZQ182="End of period",DZQ190="Revenue")),TRUE,FALSE)</f>
        <v>0</v>
      </c>
      <c r="DZR183" s="201" t="b">
        <f>IF(OR(AND('Validation summary'!$B$2="2022-23",DZR182="In-period"),AND('Validation summary'!$B$2="2023-24",DZR182="In-period"),AND('Validation summary'!$B$2="2024-25",DZR182="In-period"),AND('Validation summary'!$B$2="2024-25",DZR182="End of period",DZR190="Revenue")),TRUE,FALSE)</f>
        <v>0</v>
      </c>
      <c r="DZS183" s="201" t="b">
        <f>IF(OR(AND('Validation summary'!$B$2="2022-23",DZS182="In-period"),AND('Validation summary'!$B$2="2023-24",DZS182="In-period"),AND('Validation summary'!$B$2="2024-25",DZS182="In-period"),AND('Validation summary'!$B$2="2024-25",DZS182="End of period",DZS190="Revenue")),TRUE,FALSE)</f>
        <v>0</v>
      </c>
      <c r="DZT183" s="201" t="b">
        <f>IF(OR(AND('Validation summary'!$B$2="2022-23",DZT182="In-period"),AND('Validation summary'!$B$2="2023-24",DZT182="In-period"),AND('Validation summary'!$B$2="2024-25",DZT182="In-period"),AND('Validation summary'!$B$2="2024-25",DZT182="End of period",DZT190="Revenue")),TRUE,FALSE)</f>
        <v>0</v>
      </c>
      <c r="DZU183" s="201" t="b">
        <f>IF(OR(AND('Validation summary'!$B$2="2022-23",DZU182="In-period"),AND('Validation summary'!$B$2="2023-24",DZU182="In-period"),AND('Validation summary'!$B$2="2024-25",DZU182="In-period"),AND('Validation summary'!$B$2="2024-25",DZU182="End of period",DZU190="Revenue")),TRUE,FALSE)</f>
        <v>0</v>
      </c>
      <c r="DZV183" s="201" t="b">
        <f>IF(OR(AND('Validation summary'!$B$2="2022-23",DZV182="In-period"),AND('Validation summary'!$B$2="2023-24",DZV182="In-period"),AND('Validation summary'!$B$2="2024-25",DZV182="In-period"),AND('Validation summary'!$B$2="2024-25",DZV182="End of period",DZV190="Revenue")),TRUE,FALSE)</f>
        <v>0</v>
      </c>
      <c r="DZW183" s="201" t="b">
        <f>IF(OR(AND('Validation summary'!$B$2="2022-23",DZW182="In-period"),AND('Validation summary'!$B$2="2023-24",DZW182="In-period"),AND('Validation summary'!$B$2="2024-25",DZW182="In-period"),AND('Validation summary'!$B$2="2024-25",DZW182="End of period",DZW190="Revenue")),TRUE,FALSE)</f>
        <v>0</v>
      </c>
      <c r="DZX183" s="201" t="b">
        <f>IF(OR(AND('Validation summary'!$B$2="2022-23",DZX182="In-period"),AND('Validation summary'!$B$2="2023-24",DZX182="In-period"),AND('Validation summary'!$B$2="2024-25",DZX182="In-period"),AND('Validation summary'!$B$2="2024-25",DZX182="End of period",DZX190="Revenue")),TRUE,FALSE)</f>
        <v>0</v>
      </c>
      <c r="DZY183" s="201" t="b">
        <f>IF(OR(AND('Validation summary'!$B$2="2022-23",DZY182="In-period"),AND('Validation summary'!$B$2="2023-24",DZY182="In-period"),AND('Validation summary'!$B$2="2024-25",DZY182="In-period"),AND('Validation summary'!$B$2="2024-25",DZY182="End of period",DZY190="Revenue")),TRUE,FALSE)</f>
        <v>0</v>
      </c>
      <c r="DZZ183" s="201" t="b">
        <f>IF(OR(AND('Validation summary'!$B$2="2022-23",DZZ182="In-period"),AND('Validation summary'!$B$2="2023-24",DZZ182="In-period"),AND('Validation summary'!$B$2="2024-25",DZZ182="In-period"),AND('Validation summary'!$B$2="2024-25",DZZ182="End of period",DZZ190="Revenue")),TRUE,FALSE)</f>
        <v>0</v>
      </c>
      <c r="EAA183" s="201" t="b">
        <f>IF(OR(AND('Validation summary'!$B$2="2022-23",EAA182="In-period"),AND('Validation summary'!$B$2="2023-24",EAA182="In-period"),AND('Validation summary'!$B$2="2024-25",EAA182="In-period"),AND('Validation summary'!$B$2="2024-25",EAA182="End of period",EAA190="Revenue")),TRUE,FALSE)</f>
        <v>0</v>
      </c>
      <c r="EAB183" s="201" t="b">
        <f>IF(OR(AND('Validation summary'!$B$2="2022-23",EAB182="In-period"),AND('Validation summary'!$B$2="2023-24",EAB182="In-period"),AND('Validation summary'!$B$2="2024-25",EAB182="In-period"),AND('Validation summary'!$B$2="2024-25",EAB182="End of period",EAB190="Revenue")),TRUE,FALSE)</f>
        <v>0</v>
      </c>
      <c r="EAC183" s="201" t="b">
        <f>IF(OR(AND('Validation summary'!$B$2="2022-23",EAC182="In-period"),AND('Validation summary'!$B$2="2023-24",EAC182="In-period"),AND('Validation summary'!$B$2="2024-25",EAC182="In-period"),AND('Validation summary'!$B$2="2024-25",EAC182="End of period",EAC190="Revenue")),TRUE,FALSE)</f>
        <v>0</v>
      </c>
      <c r="EAD183" s="201" t="b">
        <f>IF(OR(AND('Validation summary'!$B$2="2022-23",EAD182="In-period"),AND('Validation summary'!$B$2="2023-24",EAD182="In-period"),AND('Validation summary'!$B$2="2024-25",EAD182="In-period"),AND('Validation summary'!$B$2="2024-25",EAD182="End of period",EAD190="Revenue")),TRUE,FALSE)</f>
        <v>0</v>
      </c>
      <c r="EAE183" s="201" t="b">
        <f>IF(OR(AND('Validation summary'!$B$2="2022-23",EAE182="In-period"),AND('Validation summary'!$B$2="2023-24",EAE182="In-period"),AND('Validation summary'!$B$2="2024-25",EAE182="In-period"),AND('Validation summary'!$B$2="2024-25",EAE182="End of period",EAE190="Revenue")),TRUE,FALSE)</f>
        <v>0</v>
      </c>
      <c r="EAF183" s="201" t="b">
        <f>IF(OR(AND('Validation summary'!$B$2="2022-23",EAF182="In-period"),AND('Validation summary'!$B$2="2023-24",EAF182="In-period"),AND('Validation summary'!$B$2="2024-25",EAF182="In-period"),AND('Validation summary'!$B$2="2024-25",EAF182="End of period",EAF190="Revenue")),TRUE,FALSE)</f>
        <v>0</v>
      </c>
      <c r="EAG183" s="201" t="b">
        <f>IF(OR(AND('Validation summary'!$B$2="2022-23",EAG182="In-period"),AND('Validation summary'!$B$2="2023-24",EAG182="In-period"),AND('Validation summary'!$B$2="2024-25",EAG182="In-period"),AND('Validation summary'!$B$2="2024-25",EAG182="End of period",EAG190="Revenue")),TRUE,FALSE)</f>
        <v>0</v>
      </c>
      <c r="EAH183" s="201" t="b">
        <f>IF(OR(AND('Validation summary'!$B$2="2022-23",EAH182="In-period"),AND('Validation summary'!$B$2="2023-24",EAH182="In-period"),AND('Validation summary'!$B$2="2024-25",EAH182="In-period"),AND('Validation summary'!$B$2="2024-25",EAH182="End of period",EAH190="Revenue")),TRUE,FALSE)</f>
        <v>0</v>
      </c>
      <c r="EAI183" s="201" t="b">
        <f>IF(OR(AND('Validation summary'!$B$2="2022-23",EAI182="In-period"),AND('Validation summary'!$B$2="2023-24",EAI182="In-period"),AND('Validation summary'!$B$2="2024-25",EAI182="In-period"),AND('Validation summary'!$B$2="2024-25",EAI182="End of period",EAI190="Revenue")),TRUE,FALSE)</f>
        <v>0</v>
      </c>
      <c r="EAJ183" s="201" t="b">
        <f>IF(OR(AND('Validation summary'!$B$2="2022-23",EAJ182="In-period"),AND('Validation summary'!$B$2="2023-24",EAJ182="In-period"),AND('Validation summary'!$B$2="2024-25",EAJ182="In-period"),AND('Validation summary'!$B$2="2024-25",EAJ182="End of period",EAJ190="Revenue")),TRUE,FALSE)</f>
        <v>0</v>
      </c>
      <c r="EAK183" s="201" t="b">
        <f>IF(OR(AND('Validation summary'!$B$2="2022-23",EAK182="In-period"),AND('Validation summary'!$B$2="2023-24",EAK182="In-period"),AND('Validation summary'!$B$2="2024-25",EAK182="In-period"),AND('Validation summary'!$B$2="2024-25",EAK182="End of period",EAK190="Revenue")),TRUE,FALSE)</f>
        <v>0</v>
      </c>
      <c r="EAL183" s="201" t="b">
        <f>IF(OR(AND('Validation summary'!$B$2="2022-23",EAL182="In-period"),AND('Validation summary'!$B$2="2023-24",EAL182="In-period"),AND('Validation summary'!$B$2="2024-25",EAL182="In-period"),AND('Validation summary'!$B$2="2024-25",EAL182="End of period",EAL190="Revenue")),TRUE,FALSE)</f>
        <v>0</v>
      </c>
      <c r="EAM183" s="201" t="b">
        <f>IF(OR(AND('Validation summary'!$B$2="2022-23",EAM182="In-period"),AND('Validation summary'!$B$2="2023-24",EAM182="In-period"),AND('Validation summary'!$B$2="2024-25",EAM182="In-period"),AND('Validation summary'!$B$2="2024-25",EAM182="End of period",EAM190="Revenue")),TRUE,FALSE)</f>
        <v>0</v>
      </c>
      <c r="EAN183" s="201" t="b">
        <f>IF(OR(AND('Validation summary'!$B$2="2022-23",EAN182="In-period"),AND('Validation summary'!$B$2="2023-24",EAN182="In-period"),AND('Validation summary'!$B$2="2024-25",EAN182="In-period"),AND('Validation summary'!$B$2="2024-25",EAN182="End of period",EAN190="Revenue")),TRUE,FALSE)</f>
        <v>0</v>
      </c>
      <c r="EAO183" s="201" t="b">
        <f>IF(OR(AND('Validation summary'!$B$2="2022-23",EAO182="In-period"),AND('Validation summary'!$B$2="2023-24",EAO182="In-period"),AND('Validation summary'!$B$2="2024-25",EAO182="In-period"),AND('Validation summary'!$B$2="2024-25",EAO182="End of period",EAO190="Revenue")),TRUE,FALSE)</f>
        <v>0</v>
      </c>
      <c r="EAP183" s="201" t="b">
        <f>IF(OR(AND('Validation summary'!$B$2="2022-23",EAP182="In-period"),AND('Validation summary'!$B$2="2023-24",EAP182="In-period"),AND('Validation summary'!$B$2="2024-25",EAP182="In-period"),AND('Validation summary'!$B$2="2024-25",EAP182="End of period",EAP190="Revenue")),TRUE,FALSE)</f>
        <v>0</v>
      </c>
      <c r="EAQ183" s="201" t="b">
        <f>IF(OR(AND('Validation summary'!$B$2="2022-23",EAQ182="In-period"),AND('Validation summary'!$B$2="2023-24",EAQ182="In-period"),AND('Validation summary'!$B$2="2024-25",EAQ182="In-period"),AND('Validation summary'!$B$2="2024-25",EAQ182="End of period",EAQ190="Revenue")),TRUE,FALSE)</f>
        <v>0</v>
      </c>
      <c r="EAR183" s="201" t="b">
        <f>IF(OR(AND('Validation summary'!$B$2="2022-23",EAR182="In-period"),AND('Validation summary'!$B$2="2023-24",EAR182="In-period"),AND('Validation summary'!$B$2="2024-25",EAR182="In-period"),AND('Validation summary'!$B$2="2024-25",EAR182="End of period",EAR190="Revenue")),TRUE,FALSE)</f>
        <v>0</v>
      </c>
      <c r="EAS183" s="201" t="b">
        <f>IF(OR(AND('Validation summary'!$B$2="2022-23",EAS182="In-period"),AND('Validation summary'!$B$2="2023-24",EAS182="In-period"),AND('Validation summary'!$B$2="2024-25",EAS182="In-period"),AND('Validation summary'!$B$2="2024-25",EAS182="End of period",EAS190="Revenue")),TRUE,FALSE)</f>
        <v>0</v>
      </c>
      <c r="EAT183" s="201" t="b">
        <f>IF(OR(AND('Validation summary'!$B$2="2022-23",EAT182="In-period"),AND('Validation summary'!$B$2="2023-24",EAT182="In-period"),AND('Validation summary'!$B$2="2024-25",EAT182="In-period"),AND('Validation summary'!$B$2="2024-25",EAT182="End of period",EAT190="Revenue")),TRUE,FALSE)</f>
        <v>0</v>
      </c>
      <c r="EAU183" s="201" t="b">
        <f>IF(OR(AND('Validation summary'!$B$2="2022-23",EAU182="In-period"),AND('Validation summary'!$B$2="2023-24",EAU182="In-period"),AND('Validation summary'!$B$2="2024-25",EAU182="In-period"),AND('Validation summary'!$B$2="2024-25",EAU182="End of period",EAU190="Revenue")),TRUE,FALSE)</f>
        <v>0</v>
      </c>
      <c r="EAV183" s="201" t="b">
        <f>IF(OR(AND('Validation summary'!$B$2="2022-23",EAV182="In-period"),AND('Validation summary'!$B$2="2023-24",EAV182="In-period"),AND('Validation summary'!$B$2="2024-25",EAV182="In-period"),AND('Validation summary'!$B$2="2024-25",EAV182="End of period",EAV190="Revenue")),TRUE,FALSE)</f>
        <v>0</v>
      </c>
      <c r="EAW183" s="201" t="b">
        <f>IF(OR(AND('Validation summary'!$B$2="2022-23",EAW182="In-period"),AND('Validation summary'!$B$2="2023-24",EAW182="In-period"),AND('Validation summary'!$B$2="2024-25",EAW182="In-period"),AND('Validation summary'!$B$2="2024-25",EAW182="End of period",EAW190="Revenue")),TRUE,FALSE)</f>
        <v>0</v>
      </c>
      <c r="EAX183" s="201" t="b">
        <f>IF(OR(AND('Validation summary'!$B$2="2022-23",EAX182="In-period"),AND('Validation summary'!$B$2="2023-24",EAX182="In-period"),AND('Validation summary'!$B$2="2024-25",EAX182="In-period"),AND('Validation summary'!$B$2="2024-25",EAX182="End of period",EAX190="Revenue")),TRUE,FALSE)</f>
        <v>0</v>
      </c>
      <c r="EAY183" s="201" t="b">
        <f>IF(OR(AND('Validation summary'!$B$2="2022-23",EAY182="In-period"),AND('Validation summary'!$B$2="2023-24",EAY182="In-period"),AND('Validation summary'!$B$2="2024-25",EAY182="In-period"),AND('Validation summary'!$B$2="2024-25",EAY182="End of period",EAY190="Revenue")),TRUE,FALSE)</f>
        <v>0</v>
      </c>
      <c r="EAZ183" s="201" t="b">
        <f>IF(OR(AND('Validation summary'!$B$2="2022-23",EAZ182="In-period"),AND('Validation summary'!$B$2="2023-24",EAZ182="In-period"),AND('Validation summary'!$B$2="2024-25",EAZ182="In-period"),AND('Validation summary'!$B$2="2024-25",EAZ182="End of period",EAZ190="Revenue")),TRUE,FALSE)</f>
        <v>0</v>
      </c>
      <c r="EBA183" s="201" t="b">
        <f>IF(OR(AND('Validation summary'!$B$2="2022-23",EBA182="In-period"),AND('Validation summary'!$B$2="2023-24",EBA182="In-period"),AND('Validation summary'!$B$2="2024-25",EBA182="In-period"),AND('Validation summary'!$B$2="2024-25",EBA182="End of period",EBA190="Revenue")),TRUE,FALSE)</f>
        <v>0</v>
      </c>
      <c r="EBB183" s="201" t="b">
        <f>IF(OR(AND('Validation summary'!$B$2="2022-23",EBB182="In-period"),AND('Validation summary'!$B$2="2023-24",EBB182="In-period"),AND('Validation summary'!$B$2="2024-25",EBB182="In-period"),AND('Validation summary'!$B$2="2024-25",EBB182="End of period",EBB190="Revenue")),TRUE,FALSE)</f>
        <v>0</v>
      </c>
      <c r="EBC183" s="201" t="b">
        <f>IF(OR(AND('Validation summary'!$B$2="2022-23",EBC182="In-period"),AND('Validation summary'!$B$2="2023-24",EBC182="In-period"),AND('Validation summary'!$B$2="2024-25",EBC182="In-period"),AND('Validation summary'!$B$2="2024-25",EBC182="End of period",EBC190="Revenue")),TRUE,FALSE)</f>
        <v>0</v>
      </c>
      <c r="EBD183" s="201" t="b">
        <f>IF(OR(AND('Validation summary'!$B$2="2022-23",EBD182="In-period"),AND('Validation summary'!$B$2="2023-24",EBD182="In-period"),AND('Validation summary'!$B$2="2024-25",EBD182="In-period"),AND('Validation summary'!$B$2="2024-25",EBD182="End of period",EBD190="Revenue")),TRUE,FALSE)</f>
        <v>0</v>
      </c>
      <c r="EBE183" s="201" t="b">
        <f>IF(OR(AND('Validation summary'!$B$2="2022-23",EBE182="In-period"),AND('Validation summary'!$B$2="2023-24",EBE182="In-period"),AND('Validation summary'!$B$2="2024-25",EBE182="In-period"),AND('Validation summary'!$B$2="2024-25",EBE182="End of period",EBE190="Revenue")),TRUE,FALSE)</f>
        <v>0</v>
      </c>
      <c r="EBF183" s="201" t="b">
        <f>IF(OR(AND('Validation summary'!$B$2="2022-23",EBF182="In-period"),AND('Validation summary'!$B$2="2023-24",EBF182="In-period"),AND('Validation summary'!$B$2="2024-25",EBF182="In-period"),AND('Validation summary'!$B$2="2024-25",EBF182="End of period",EBF190="Revenue")),TRUE,FALSE)</f>
        <v>0</v>
      </c>
      <c r="EBG183" s="201" t="b">
        <f>IF(OR(AND('Validation summary'!$B$2="2022-23",EBG182="In-period"),AND('Validation summary'!$B$2="2023-24",EBG182="In-period"),AND('Validation summary'!$B$2="2024-25",EBG182="In-period"),AND('Validation summary'!$B$2="2024-25",EBG182="End of period",EBG190="Revenue")),TRUE,FALSE)</f>
        <v>0</v>
      </c>
      <c r="EBH183" s="201" t="b">
        <f>IF(OR(AND('Validation summary'!$B$2="2022-23",EBH182="In-period"),AND('Validation summary'!$B$2="2023-24",EBH182="In-period"),AND('Validation summary'!$B$2="2024-25",EBH182="In-period"),AND('Validation summary'!$B$2="2024-25",EBH182="End of period",EBH190="Revenue")),TRUE,FALSE)</f>
        <v>0</v>
      </c>
      <c r="EBI183" s="201" t="b">
        <f>IF(OR(AND('Validation summary'!$B$2="2022-23",EBI182="In-period"),AND('Validation summary'!$B$2="2023-24",EBI182="In-period"),AND('Validation summary'!$B$2="2024-25",EBI182="In-period"),AND('Validation summary'!$B$2="2024-25",EBI182="End of period",EBI190="Revenue")),TRUE,FALSE)</f>
        <v>0</v>
      </c>
      <c r="EBJ183" s="201" t="b">
        <f>IF(OR(AND('Validation summary'!$B$2="2022-23",EBJ182="In-period"),AND('Validation summary'!$B$2="2023-24",EBJ182="In-period"),AND('Validation summary'!$B$2="2024-25",EBJ182="In-period"),AND('Validation summary'!$B$2="2024-25",EBJ182="End of period",EBJ190="Revenue")),TRUE,FALSE)</f>
        <v>0</v>
      </c>
      <c r="EBK183" s="201" t="b">
        <f>IF(OR(AND('Validation summary'!$B$2="2022-23",EBK182="In-period"),AND('Validation summary'!$B$2="2023-24",EBK182="In-period"),AND('Validation summary'!$B$2="2024-25",EBK182="In-period"),AND('Validation summary'!$B$2="2024-25",EBK182="End of period",EBK190="Revenue")),TRUE,FALSE)</f>
        <v>0</v>
      </c>
      <c r="EBL183" s="201" t="b">
        <f>IF(OR(AND('Validation summary'!$B$2="2022-23",EBL182="In-period"),AND('Validation summary'!$B$2="2023-24",EBL182="In-period"),AND('Validation summary'!$B$2="2024-25",EBL182="In-period"),AND('Validation summary'!$B$2="2024-25",EBL182="End of period",EBL190="Revenue")),TRUE,FALSE)</f>
        <v>0</v>
      </c>
      <c r="EBM183" s="201" t="b">
        <f>IF(OR(AND('Validation summary'!$B$2="2022-23",EBM182="In-period"),AND('Validation summary'!$B$2="2023-24",EBM182="In-period"),AND('Validation summary'!$B$2="2024-25",EBM182="In-period"),AND('Validation summary'!$B$2="2024-25",EBM182="End of period",EBM190="Revenue")),TRUE,FALSE)</f>
        <v>0</v>
      </c>
      <c r="EBN183" s="201" t="b">
        <f>IF(OR(AND('Validation summary'!$B$2="2022-23",EBN182="In-period"),AND('Validation summary'!$B$2="2023-24",EBN182="In-period"),AND('Validation summary'!$B$2="2024-25",EBN182="In-period"),AND('Validation summary'!$B$2="2024-25",EBN182="End of period",EBN190="Revenue")),TRUE,FALSE)</f>
        <v>0</v>
      </c>
      <c r="EBO183" s="201" t="b">
        <f>IF(OR(AND('Validation summary'!$B$2="2022-23",EBO182="In-period"),AND('Validation summary'!$B$2="2023-24",EBO182="In-period"),AND('Validation summary'!$B$2="2024-25",EBO182="In-period"),AND('Validation summary'!$B$2="2024-25",EBO182="End of period",EBO190="Revenue")),TRUE,FALSE)</f>
        <v>0</v>
      </c>
      <c r="EBP183" s="201" t="b">
        <f>IF(OR(AND('Validation summary'!$B$2="2022-23",EBP182="In-period"),AND('Validation summary'!$B$2="2023-24",EBP182="In-period"),AND('Validation summary'!$B$2="2024-25",EBP182="In-period"),AND('Validation summary'!$B$2="2024-25",EBP182="End of period",EBP190="Revenue")),TRUE,FALSE)</f>
        <v>0</v>
      </c>
      <c r="EBQ183" s="201" t="b">
        <f>IF(OR(AND('Validation summary'!$B$2="2022-23",EBQ182="In-period"),AND('Validation summary'!$B$2="2023-24",EBQ182="In-period"),AND('Validation summary'!$B$2="2024-25",EBQ182="In-period"),AND('Validation summary'!$B$2="2024-25",EBQ182="End of period",EBQ190="Revenue")),TRUE,FALSE)</f>
        <v>0</v>
      </c>
      <c r="EBR183" s="201" t="b">
        <f>IF(OR(AND('Validation summary'!$B$2="2022-23",EBR182="In-period"),AND('Validation summary'!$B$2="2023-24",EBR182="In-period"),AND('Validation summary'!$B$2="2024-25",EBR182="In-period"),AND('Validation summary'!$B$2="2024-25",EBR182="End of period",EBR190="Revenue")),TRUE,FALSE)</f>
        <v>0</v>
      </c>
      <c r="EBS183" s="201" t="b">
        <f>IF(OR(AND('Validation summary'!$B$2="2022-23",EBS182="In-period"),AND('Validation summary'!$B$2="2023-24",EBS182="In-period"),AND('Validation summary'!$B$2="2024-25",EBS182="In-period"),AND('Validation summary'!$B$2="2024-25",EBS182="End of period",EBS190="Revenue")),TRUE,FALSE)</f>
        <v>0</v>
      </c>
      <c r="EBT183" s="201" t="b">
        <f>IF(OR(AND('Validation summary'!$B$2="2022-23",EBT182="In-period"),AND('Validation summary'!$B$2="2023-24",EBT182="In-period"),AND('Validation summary'!$B$2="2024-25",EBT182="In-period"),AND('Validation summary'!$B$2="2024-25",EBT182="End of period",EBT190="Revenue")),TRUE,FALSE)</f>
        <v>0</v>
      </c>
      <c r="EBU183" s="201" t="b">
        <f>IF(OR(AND('Validation summary'!$B$2="2022-23",EBU182="In-period"),AND('Validation summary'!$B$2="2023-24",EBU182="In-period"),AND('Validation summary'!$B$2="2024-25",EBU182="In-period"),AND('Validation summary'!$B$2="2024-25",EBU182="End of period",EBU190="Revenue")),TRUE,FALSE)</f>
        <v>0</v>
      </c>
      <c r="EBV183" s="201" t="b">
        <f>IF(OR(AND('Validation summary'!$B$2="2022-23",EBV182="In-period"),AND('Validation summary'!$B$2="2023-24",EBV182="In-period"),AND('Validation summary'!$B$2="2024-25",EBV182="In-period"),AND('Validation summary'!$B$2="2024-25",EBV182="End of period",EBV190="Revenue")),TRUE,FALSE)</f>
        <v>0</v>
      </c>
      <c r="EBW183" s="201" t="b">
        <f>IF(OR(AND('Validation summary'!$B$2="2022-23",EBW182="In-period"),AND('Validation summary'!$B$2="2023-24",EBW182="In-period"),AND('Validation summary'!$B$2="2024-25",EBW182="In-period"),AND('Validation summary'!$B$2="2024-25",EBW182="End of period",EBW190="Revenue")),TRUE,FALSE)</f>
        <v>0</v>
      </c>
      <c r="EBX183" s="201" t="b">
        <f>IF(OR(AND('Validation summary'!$B$2="2022-23",EBX182="In-period"),AND('Validation summary'!$B$2="2023-24",EBX182="In-period"),AND('Validation summary'!$B$2="2024-25",EBX182="In-period"),AND('Validation summary'!$B$2="2024-25",EBX182="End of period",EBX190="Revenue")),TRUE,FALSE)</f>
        <v>0</v>
      </c>
      <c r="EBY183" s="201" t="b">
        <f>IF(OR(AND('Validation summary'!$B$2="2022-23",EBY182="In-period"),AND('Validation summary'!$B$2="2023-24",EBY182="In-period"),AND('Validation summary'!$B$2="2024-25",EBY182="In-period"),AND('Validation summary'!$B$2="2024-25",EBY182="End of period",EBY190="Revenue")),TRUE,FALSE)</f>
        <v>0</v>
      </c>
      <c r="EBZ183" s="201" t="b">
        <f>IF(OR(AND('Validation summary'!$B$2="2022-23",EBZ182="In-period"),AND('Validation summary'!$B$2="2023-24",EBZ182="In-period"),AND('Validation summary'!$B$2="2024-25",EBZ182="In-period"),AND('Validation summary'!$B$2="2024-25",EBZ182="End of period",EBZ190="Revenue")),TRUE,FALSE)</f>
        <v>0</v>
      </c>
      <c r="ECA183" s="201" t="b">
        <f>IF(OR(AND('Validation summary'!$B$2="2022-23",ECA182="In-period"),AND('Validation summary'!$B$2="2023-24",ECA182="In-period"),AND('Validation summary'!$B$2="2024-25",ECA182="In-period"),AND('Validation summary'!$B$2="2024-25",ECA182="End of period",ECA190="Revenue")),TRUE,FALSE)</f>
        <v>0</v>
      </c>
      <c r="ECB183" s="201" t="b">
        <f>IF(OR(AND('Validation summary'!$B$2="2022-23",ECB182="In-period"),AND('Validation summary'!$B$2="2023-24",ECB182="In-period"),AND('Validation summary'!$B$2="2024-25",ECB182="In-period"),AND('Validation summary'!$B$2="2024-25",ECB182="End of period",ECB190="Revenue")),TRUE,FALSE)</f>
        <v>0</v>
      </c>
      <c r="ECC183" s="201" t="b">
        <f>IF(OR(AND('Validation summary'!$B$2="2022-23",ECC182="In-period"),AND('Validation summary'!$B$2="2023-24",ECC182="In-period"),AND('Validation summary'!$B$2="2024-25",ECC182="In-period"),AND('Validation summary'!$B$2="2024-25",ECC182="End of period",ECC190="Revenue")),TRUE,FALSE)</f>
        <v>0</v>
      </c>
      <c r="ECD183" s="201" t="b">
        <f>IF(OR(AND('Validation summary'!$B$2="2022-23",ECD182="In-period"),AND('Validation summary'!$B$2="2023-24",ECD182="In-period"),AND('Validation summary'!$B$2="2024-25",ECD182="In-period"),AND('Validation summary'!$B$2="2024-25",ECD182="End of period",ECD190="Revenue")),TRUE,FALSE)</f>
        <v>0</v>
      </c>
      <c r="ECE183" s="201" t="b">
        <f>IF(OR(AND('Validation summary'!$B$2="2022-23",ECE182="In-period"),AND('Validation summary'!$B$2="2023-24",ECE182="In-period"),AND('Validation summary'!$B$2="2024-25",ECE182="In-period"),AND('Validation summary'!$B$2="2024-25",ECE182="End of period",ECE190="Revenue")),TRUE,FALSE)</f>
        <v>0</v>
      </c>
      <c r="ECF183" s="201" t="b">
        <f>IF(OR(AND('Validation summary'!$B$2="2022-23",ECF182="In-period"),AND('Validation summary'!$B$2="2023-24",ECF182="In-period"),AND('Validation summary'!$B$2="2024-25",ECF182="In-period"),AND('Validation summary'!$B$2="2024-25",ECF182="End of period",ECF190="Revenue")),TRUE,FALSE)</f>
        <v>0</v>
      </c>
      <c r="ECG183" s="201" t="b">
        <f>IF(OR(AND('Validation summary'!$B$2="2022-23",ECG182="In-period"),AND('Validation summary'!$B$2="2023-24",ECG182="In-period"),AND('Validation summary'!$B$2="2024-25",ECG182="In-period"),AND('Validation summary'!$B$2="2024-25",ECG182="End of period",ECG190="Revenue")),TRUE,FALSE)</f>
        <v>0</v>
      </c>
      <c r="ECH183" s="201" t="b">
        <f>IF(OR(AND('Validation summary'!$B$2="2022-23",ECH182="In-period"),AND('Validation summary'!$B$2="2023-24",ECH182="In-period"),AND('Validation summary'!$B$2="2024-25",ECH182="In-period"),AND('Validation summary'!$B$2="2024-25",ECH182="End of period",ECH190="Revenue")),TRUE,FALSE)</f>
        <v>0</v>
      </c>
      <c r="ECI183" s="201" t="b">
        <f>IF(OR(AND('Validation summary'!$B$2="2022-23",ECI182="In-period"),AND('Validation summary'!$B$2="2023-24",ECI182="In-period"),AND('Validation summary'!$B$2="2024-25",ECI182="In-period"),AND('Validation summary'!$B$2="2024-25",ECI182="End of period",ECI190="Revenue")),TRUE,FALSE)</f>
        <v>0</v>
      </c>
      <c r="ECJ183" s="201" t="b">
        <f>IF(OR(AND('Validation summary'!$B$2="2022-23",ECJ182="In-period"),AND('Validation summary'!$B$2="2023-24",ECJ182="In-period"),AND('Validation summary'!$B$2="2024-25",ECJ182="In-period"),AND('Validation summary'!$B$2="2024-25",ECJ182="End of period",ECJ190="Revenue")),TRUE,FALSE)</f>
        <v>0</v>
      </c>
      <c r="ECK183" s="201" t="b">
        <f>IF(OR(AND('Validation summary'!$B$2="2022-23",ECK182="In-period"),AND('Validation summary'!$B$2="2023-24",ECK182="In-period"),AND('Validation summary'!$B$2="2024-25",ECK182="In-period"),AND('Validation summary'!$B$2="2024-25",ECK182="End of period",ECK190="Revenue")),TRUE,FALSE)</f>
        <v>0</v>
      </c>
      <c r="ECL183" s="201" t="b">
        <f>IF(OR(AND('Validation summary'!$B$2="2022-23",ECL182="In-period"),AND('Validation summary'!$B$2="2023-24",ECL182="In-period"),AND('Validation summary'!$B$2="2024-25",ECL182="In-period"),AND('Validation summary'!$B$2="2024-25",ECL182="End of period",ECL190="Revenue")),TRUE,FALSE)</f>
        <v>0</v>
      </c>
      <c r="ECM183" s="201" t="b">
        <f>IF(OR(AND('Validation summary'!$B$2="2022-23",ECM182="In-period"),AND('Validation summary'!$B$2="2023-24",ECM182="In-period"),AND('Validation summary'!$B$2="2024-25",ECM182="In-period"),AND('Validation summary'!$B$2="2024-25",ECM182="End of period",ECM190="Revenue")),TRUE,FALSE)</f>
        <v>0</v>
      </c>
      <c r="ECN183" s="201" t="b">
        <f>IF(OR(AND('Validation summary'!$B$2="2022-23",ECN182="In-period"),AND('Validation summary'!$B$2="2023-24",ECN182="In-period"),AND('Validation summary'!$B$2="2024-25",ECN182="In-period"),AND('Validation summary'!$B$2="2024-25",ECN182="End of period",ECN190="Revenue")),TRUE,FALSE)</f>
        <v>0</v>
      </c>
      <c r="ECO183" s="201" t="b">
        <f>IF(OR(AND('Validation summary'!$B$2="2022-23",ECO182="In-period"),AND('Validation summary'!$B$2="2023-24",ECO182="In-period"),AND('Validation summary'!$B$2="2024-25",ECO182="In-period"),AND('Validation summary'!$B$2="2024-25",ECO182="End of period",ECO190="Revenue")),TRUE,FALSE)</f>
        <v>0</v>
      </c>
      <c r="ECP183" s="201" t="b">
        <f>IF(OR(AND('Validation summary'!$B$2="2022-23",ECP182="In-period"),AND('Validation summary'!$B$2="2023-24",ECP182="In-period"),AND('Validation summary'!$B$2="2024-25",ECP182="In-period"),AND('Validation summary'!$B$2="2024-25",ECP182="End of period",ECP190="Revenue")),TRUE,FALSE)</f>
        <v>0</v>
      </c>
      <c r="ECQ183" s="201" t="b">
        <f>IF(OR(AND('Validation summary'!$B$2="2022-23",ECQ182="In-period"),AND('Validation summary'!$B$2="2023-24",ECQ182="In-period"),AND('Validation summary'!$B$2="2024-25",ECQ182="In-period"),AND('Validation summary'!$B$2="2024-25",ECQ182="End of period",ECQ190="Revenue")),TRUE,FALSE)</f>
        <v>0</v>
      </c>
      <c r="ECR183" s="201" t="b">
        <f>IF(OR(AND('Validation summary'!$B$2="2022-23",ECR182="In-period"),AND('Validation summary'!$B$2="2023-24",ECR182="In-period"),AND('Validation summary'!$B$2="2024-25",ECR182="In-period"),AND('Validation summary'!$B$2="2024-25",ECR182="End of period",ECR190="Revenue")),TRUE,FALSE)</f>
        <v>0</v>
      </c>
      <c r="ECS183" s="201" t="b">
        <f>IF(OR(AND('Validation summary'!$B$2="2022-23",ECS182="In-period"),AND('Validation summary'!$B$2="2023-24",ECS182="In-period"),AND('Validation summary'!$B$2="2024-25",ECS182="In-period"),AND('Validation summary'!$B$2="2024-25",ECS182="End of period",ECS190="Revenue")),TRUE,FALSE)</f>
        <v>0</v>
      </c>
      <c r="ECT183" s="201" t="b">
        <f>IF(OR(AND('Validation summary'!$B$2="2022-23",ECT182="In-period"),AND('Validation summary'!$B$2="2023-24",ECT182="In-period"),AND('Validation summary'!$B$2="2024-25",ECT182="In-period"),AND('Validation summary'!$B$2="2024-25",ECT182="End of period",ECT190="Revenue")),TRUE,FALSE)</f>
        <v>0</v>
      </c>
      <c r="ECU183" s="201" t="b">
        <f>IF(OR(AND('Validation summary'!$B$2="2022-23",ECU182="In-period"),AND('Validation summary'!$B$2="2023-24",ECU182="In-period"),AND('Validation summary'!$B$2="2024-25",ECU182="In-period"),AND('Validation summary'!$B$2="2024-25",ECU182="End of period",ECU190="Revenue")),TRUE,FALSE)</f>
        <v>0</v>
      </c>
      <c r="ECV183" s="201" t="b">
        <f>IF(OR(AND('Validation summary'!$B$2="2022-23",ECV182="In-period"),AND('Validation summary'!$B$2="2023-24",ECV182="In-period"),AND('Validation summary'!$B$2="2024-25",ECV182="In-period"),AND('Validation summary'!$B$2="2024-25",ECV182="End of period",ECV190="Revenue")),TRUE,FALSE)</f>
        <v>0</v>
      </c>
      <c r="ECW183" s="201" t="b">
        <f>IF(OR(AND('Validation summary'!$B$2="2022-23",ECW182="In-period"),AND('Validation summary'!$B$2="2023-24",ECW182="In-period"),AND('Validation summary'!$B$2="2024-25",ECW182="In-period"),AND('Validation summary'!$B$2="2024-25",ECW182="End of period",ECW190="Revenue")),TRUE,FALSE)</f>
        <v>0</v>
      </c>
      <c r="ECX183" s="201" t="b">
        <f>IF(OR(AND('Validation summary'!$B$2="2022-23",ECX182="In-period"),AND('Validation summary'!$B$2="2023-24",ECX182="In-period"),AND('Validation summary'!$B$2="2024-25",ECX182="In-period"),AND('Validation summary'!$B$2="2024-25",ECX182="End of period",ECX190="Revenue")),TRUE,FALSE)</f>
        <v>0</v>
      </c>
      <c r="ECY183" s="201" t="b">
        <f>IF(OR(AND('Validation summary'!$B$2="2022-23",ECY182="In-period"),AND('Validation summary'!$B$2="2023-24",ECY182="In-period"),AND('Validation summary'!$B$2="2024-25",ECY182="In-period"),AND('Validation summary'!$B$2="2024-25",ECY182="End of period",ECY190="Revenue")),TRUE,FALSE)</f>
        <v>0</v>
      </c>
      <c r="ECZ183" s="201" t="b">
        <f>IF(OR(AND('Validation summary'!$B$2="2022-23",ECZ182="In-period"),AND('Validation summary'!$B$2="2023-24",ECZ182="In-period"),AND('Validation summary'!$B$2="2024-25",ECZ182="In-period"),AND('Validation summary'!$B$2="2024-25",ECZ182="End of period",ECZ190="Revenue")),TRUE,FALSE)</f>
        <v>0</v>
      </c>
      <c r="EDA183" s="201" t="b">
        <f>IF(OR(AND('Validation summary'!$B$2="2022-23",EDA182="In-period"),AND('Validation summary'!$B$2="2023-24",EDA182="In-period"),AND('Validation summary'!$B$2="2024-25",EDA182="In-period"),AND('Validation summary'!$B$2="2024-25",EDA182="End of period",EDA190="Revenue")),TRUE,FALSE)</f>
        <v>0</v>
      </c>
      <c r="EDB183" s="201" t="b">
        <f>IF(OR(AND('Validation summary'!$B$2="2022-23",EDB182="In-period"),AND('Validation summary'!$B$2="2023-24",EDB182="In-period"),AND('Validation summary'!$B$2="2024-25",EDB182="In-period"),AND('Validation summary'!$B$2="2024-25",EDB182="End of period",EDB190="Revenue")),TRUE,FALSE)</f>
        <v>0</v>
      </c>
      <c r="EDC183" s="201" t="b">
        <f>IF(OR(AND('Validation summary'!$B$2="2022-23",EDC182="In-period"),AND('Validation summary'!$B$2="2023-24",EDC182="In-period"),AND('Validation summary'!$B$2="2024-25",EDC182="In-period"),AND('Validation summary'!$B$2="2024-25",EDC182="End of period",EDC190="Revenue")),TRUE,FALSE)</f>
        <v>0</v>
      </c>
      <c r="EDD183" s="201" t="b">
        <f>IF(OR(AND('Validation summary'!$B$2="2022-23",EDD182="In-period"),AND('Validation summary'!$B$2="2023-24",EDD182="In-period"),AND('Validation summary'!$B$2="2024-25",EDD182="In-period"),AND('Validation summary'!$B$2="2024-25",EDD182="End of period",EDD190="Revenue")),TRUE,FALSE)</f>
        <v>0</v>
      </c>
      <c r="EDE183" s="201" t="b">
        <f>IF(OR(AND('Validation summary'!$B$2="2022-23",EDE182="In-period"),AND('Validation summary'!$B$2="2023-24",EDE182="In-period"),AND('Validation summary'!$B$2="2024-25",EDE182="In-period"),AND('Validation summary'!$B$2="2024-25",EDE182="End of period",EDE190="Revenue")),TRUE,FALSE)</f>
        <v>0</v>
      </c>
      <c r="EDF183" s="201" t="b">
        <f>IF(OR(AND('Validation summary'!$B$2="2022-23",EDF182="In-period"),AND('Validation summary'!$B$2="2023-24",EDF182="In-period"),AND('Validation summary'!$B$2="2024-25",EDF182="In-period"),AND('Validation summary'!$B$2="2024-25",EDF182="End of period",EDF190="Revenue")),TRUE,FALSE)</f>
        <v>0</v>
      </c>
      <c r="EDG183" s="201" t="b">
        <f>IF(OR(AND('Validation summary'!$B$2="2022-23",EDG182="In-period"),AND('Validation summary'!$B$2="2023-24",EDG182="In-period"),AND('Validation summary'!$B$2="2024-25",EDG182="In-period"),AND('Validation summary'!$B$2="2024-25",EDG182="End of period",EDG190="Revenue")),TRUE,FALSE)</f>
        <v>0</v>
      </c>
      <c r="EDH183" s="201" t="b">
        <f>IF(OR(AND('Validation summary'!$B$2="2022-23",EDH182="In-period"),AND('Validation summary'!$B$2="2023-24",EDH182="In-period"),AND('Validation summary'!$B$2="2024-25",EDH182="In-period"),AND('Validation summary'!$B$2="2024-25",EDH182="End of period",EDH190="Revenue")),TRUE,FALSE)</f>
        <v>0</v>
      </c>
      <c r="EDI183" s="201" t="b">
        <f>IF(OR(AND('Validation summary'!$B$2="2022-23",EDI182="In-period"),AND('Validation summary'!$B$2="2023-24",EDI182="In-period"),AND('Validation summary'!$B$2="2024-25",EDI182="In-period"),AND('Validation summary'!$B$2="2024-25",EDI182="End of period",EDI190="Revenue")),TRUE,FALSE)</f>
        <v>0</v>
      </c>
      <c r="EDJ183" s="201" t="b">
        <f>IF(OR(AND('Validation summary'!$B$2="2022-23",EDJ182="In-period"),AND('Validation summary'!$B$2="2023-24",EDJ182="In-period"),AND('Validation summary'!$B$2="2024-25",EDJ182="In-period"),AND('Validation summary'!$B$2="2024-25",EDJ182="End of period",EDJ190="Revenue")),TRUE,FALSE)</f>
        <v>0</v>
      </c>
      <c r="EDK183" s="201" t="b">
        <f>IF(OR(AND('Validation summary'!$B$2="2022-23",EDK182="In-period"),AND('Validation summary'!$B$2="2023-24",EDK182="In-period"),AND('Validation summary'!$B$2="2024-25",EDK182="In-period"),AND('Validation summary'!$B$2="2024-25",EDK182="End of period",EDK190="Revenue")),TRUE,FALSE)</f>
        <v>0</v>
      </c>
      <c r="EDL183" s="201" t="b">
        <f>IF(OR(AND('Validation summary'!$B$2="2022-23",EDL182="In-period"),AND('Validation summary'!$B$2="2023-24",EDL182="In-period"),AND('Validation summary'!$B$2="2024-25",EDL182="In-period"),AND('Validation summary'!$B$2="2024-25",EDL182="End of period",EDL190="Revenue")),TRUE,FALSE)</f>
        <v>0</v>
      </c>
      <c r="EDM183" s="201" t="b">
        <f>IF(OR(AND('Validation summary'!$B$2="2022-23",EDM182="In-period"),AND('Validation summary'!$B$2="2023-24",EDM182="In-period"),AND('Validation summary'!$B$2="2024-25",EDM182="In-period"),AND('Validation summary'!$B$2="2024-25",EDM182="End of period",EDM190="Revenue")),TRUE,FALSE)</f>
        <v>0</v>
      </c>
      <c r="EDN183" s="201" t="b">
        <f>IF(OR(AND('Validation summary'!$B$2="2022-23",EDN182="In-period"),AND('Validation summary'!$B$2="2023-24",EDN182="In-period"),AND('Validation summary'!$B$2="2024-25",EDN182="In-period"),AND('Validation summary'!$B$2="2024-25",EDN182="End of period",EDN190="Revenue")),TRUE,FALSE)</f>
        <v>0</v>
      </c>
      <c r="EDO183" s="201" t="b">
        <f>IF(OR(AND('Validation summary'!$B$2="2022-23",EDO182="In-period"),AND('Validation summary'!$B$2="2023-24",EDO182="In-period"),AND('Validation summary'!$B$2="2024-25",EDO182="In-period"),AND('Validation summary'!$B$2="2024-25",EDO182="End of period",EDO190="Revenue")),TRUE,FALSE)</f>
        <v>0</v>
      </c>
      <c r="EDP183" s="201" t="b">
        <f>IF(OR(AND('Validation summary'!$B$2="2022-23",EDP182="In-period"),AND('Validation summary'!$B$2="2023-24",EDP182="In-period"),AND('Validation summary'!$B$2="2024-25",EDP182="In-period"),AND('Validation summary'!$B$2="2024-25",EDP182="End of period",EDP190="Revenue")),TRUE,FALSE)</f>
        <v>0</v>
      </c>
      <c r="EDQ183" s="201" t="b">
        <f>IF(OR(AND('Validation summary'!$B$2="2022-23",EDQ182="In-period"),AND('Validation summary'!$B$2="2023-24",EDQ182="In-period"),AND('Validation summary'!$B$2="2024-25",EDQ182="In-period"),AND('Validation summary'!$B$2="2024-25",EDQ182="End of period",EDQ190="Revenue")),TRUE,FALSE)</f>
        <v>0</v>
      </c>
      <c r="EDR183" s="201" t="b">
        <f>IF(OR(AND('Validation summary'!$B$2="2022-23",EDR182="In-period"),AND('Validation summary'!$B$2="2023-24",EDR182="In-period"),AND('Validation summary'!$B$2="2024-25",EDR182="In-period"),AND('Validation summary'!$B$2="2024-25",EDR182="End of period",EDR190="Revenue")),TRUE,FALSE)</f>
        <v>0</v>
      </c>
      <c r="EDS183" s="201" t="b">
        <f>IF(OR(AND('Validation summary'!$B$2="2022-23",EDS182="In-period"),AND('Validation summary'!$B$2="2023-24",EDS182="In-period"),AND('Validation summary'!$B$2="2024-25",EDS182="In-period"),AND('Validation summary'!$B$2="2024-25",EDS182="End of period",EDS190="Revenue")),TRUE,FALSE)</f>
        <v>0</v>
      </c>
      <c r="EDT183" s="201" t="b">
        <f>IF(OR(AND('Validation summary'!$B$2="2022-23",EDT182="In-period"),AND('Validation summary'!$B$2="2023-24",EDT182="In-period"),AND('Validation summary'!$B$2="2024-25",EDT182="In-period"),AND('Validation summary'!$B$2="2024-25",EDT182="End of period",EDT190="Revenue")),TRUE,FALSE)</f>
        <v>0</v>
      </c>
      <c r="EDU183" s="201" t="b">
        <f>IF(OR(AND('Validation summary'!$B$2="2022-23",EDU182="In-period"),AND('Validation summary'!$B$2="2023-24",EDU182="In-period"),AND('Validation summary'!$B$2="2024-25",EDU182="In-period"),AND('Validation summary'!$B$2="2024-25",EDU182="End of period",EDU190="Revenue")),TRUE,FALSE)</f>
        <v>0</v>
      </c>
      <c r="EDV183" s="201" t="b">
        <f>IF(OR(AND('Validation summary'!$B$2="2022-23",EDV182="In-period"),AND('Validation summary'!$B$2="2023-24",EDV182="In-period"),AND('Validation summary'!$B$2="2024-25",EDV182="In-period"),AND('Validation summary'!$B$2="2024-25",EDV182="End of period",EDV190="Revenue")),TRUE,FALSE)</f>
        <v>0</v>
      </c>
      <c r="EDW183" s="201" t="b">
        <f>IF(OR(AND('Validation summary'!$B$2="2022-23",EDW182="In-period"),AND('Validation summary'!$B$2="2023-24",EDW182="In-period"),AND('Validation summary'!$B$2="2024-25",EDW182="In-period"),AND('Validation summary'!$B$2="2024-25",EDW182="End of period",EDW190="Revenue")),TRUE,FALSE)</f>
        <v>0</v>
      </c>
      <c r="EDX183" s="201" t="b">
        <f>IF(OR(AND('Validation summary'!$B$2="2022-23",EDX182="In-period"),AND('Validation summary'!$B$2="2023-24",EDX182="In-period"),AND('Validation summary'!$B$2="2024-25",EDX182="In-period"),AND('Validation summary'!$B$2="2024-25",EDX182="End of period",EDX190="Revenue")),TRUE,FALSE)</f>
        <v>0</v>
      </c>
      <c r="EDY183" s="201" t="b">
        <f>IF(OR(AND('Validation summary'!$B$2="2022-23",EDY182="In-period"),AND('Validation summary'!$B$2="2023-24",EDY182="In-period"),AND('Validation summary'!$B$2="2024-25",EDY182="In-period"),AND('Validation summary'!$B$2="2024-25",EDY182="End of period",EDY190="Revenue")),TRUE,FALSE)</f>
        <v>0</v>
      </c>
      <c r="EDZ183" s="201" t="b">
        <f>IF(OR(AND('Validation summary'!$B$2="2022-23",EDZ182="In-period"),AND('Validation summary'!$B$2="2023-24",EDZ182="In-period"),AND('Validation summary'!$B$2="2024-25",EDZ182="In-period"),AND('Validation summary'!$B$2="2024-25",EDZ182="End of period",EDZ190="Revenue")),TRUE,FALSE)</f>
        <v>0</v>
      </c>
      <c r="EEA183" s="201" t="b">
        <f>IF(OR(AND('Validation summary'!$B$2="2022-23",EEA182="In-period"),AND('Validation summary'!$B$2="2023-24",EEA182="In-period"),AND('Validation summary'!$B$2="2024-25",EEA182="In-period"),AND('Validation summary'!$B$2="2024-25",EEA182="End of period",EEA190="Revenue")),TRUE,FALSE)</f>
        <v>0</v>
      </c>
      <c r="EEB183" s="201" t="b">
        <f>IF(OR(AND('Validation summary'!$B$2="2022-23",EEB182="In-period"),AND('Validation summary'!$B$2="2023-24",EEB182="In-period"),AND('Validation summary'!$B$2="2024-25",EEB182="In-period"),AND('Validation summary'!$B$2="2024-25",EEB182="End of period",EEB190="Revenue")),TRUE,FALSE)</f>
        <v>0</v>
      </c>
      <c r="EEC183" s="201" t="b">
        <f>IF(OR(AND('Validation summary'!$B$2="2022-23",EEC182="In-period"),AND('Validation summary'!$B$2="2023-24",EEC182="In-period"),AND('Validation summary'!$B$2="2024-25",EEC182="In-period"),AND('Validation summary'!$B$2="2024-25",EEC182="End of period",EEC190="Revenue")),TRUE,FALSE)</f>
        <v>0</v>
      </c>
      <c r="EED183" s="201" t="b">
        <f>IF(OR(AND('Validation summary'!$B$2="2022-23",EED182="In-period"),AND('Validation summary'!$B$2="2023-24",EED182="In-period"),AND('Validation summary'!$B$2="2024-25",EED182="In-period"),AND('Validation summary'!$B$2="2024-25",EED182="End of period",EED190="Revenue")),TRUE,FALSE)</f>
        <v>0</v>
      </c>
      <c r="EEE183" s="201" t="b">
        <f>IF(OR(AND('Validation summary'!$B$2="2022-23",EEE182="In-period"),AND('Validation summary'!$B$2="2023-24",EEE182="In-period"),AND('Validation summary'!$B$2="2024-25",EEE182="In-period"),AND('Validation summary'!$B$2="2024-25",EEE182="End of period",EEE190="Revenue")),TRUE,FALSE)</f>
        <v>0</v>
      </c>
      <c r="EEF183" s="201" t="b">
        <f>IF(OR(AND('Validation summary'!$B$2="2022-23",EEF182="In-period"),AND('Validation summary'!$B$2="2023-24",EEF182="In-period"),AND('Validation summary'!$B$2="2024-25",EEF182="In-period"),AND('Validation summary'!$B$2="2024-25",EEF182="End of period",EEF190="Revenue")),TRUE,FALSE)</f>
        <v>0</v>
      </c>
      <c r="EEG183" s="201" t="b">
        <f>IF(OR(AND('Validation summary'!$B$2="2022-23",EEG182="In-period"),AND('Validation summary'!$B$2="2023-24",EEG182="In-period"),AND('Validation summary'!$B$2="2024-25",EEG182="In-period"),AND('Validation summary'!$B$2="2024-25",EEG182="End of period",EEG190="Revenue")),TRUE,FALSE)</f>
        <v>0</v>
      </c>
      <c r="EEH183" s="201" t="b">
        <f>IF(OR(AND('Validation summary'!$B$2="2022-23",EEH182="In-period"),AND('Validation summary'!$B$2="2023-24",EEH182="In-period"),AND('Validation summary'!$B$2="2024-25",EEH182="In-period"),AND('Validation summary'!$B$2="2024-25",EEH182="End of period",EEH190="Revenue")),TRUE,FALSE)</f>
        <v>0</v>
      </c>
      <c r="EEI183" s="201" t="b">
        <f>IF(OR(AND('Validation summary'!$B$2="2022-23",EEI182="In-period"),AND('Validation summary'!$B$2="2023-24",EEI182="In-period"),AND('Validation summary'!$B$2="2024-25",EEI182="In-period"),AND('Validation summary'!$B$2="2024-25",EEI182="End of period",EEI190="Revenue")),TRUE,FALSE)</f>
        <v>0</v>
      </c>
      <c r="EEJ183" s="201" t="b">
        <f>IF(OR(AND('Validation summary'!$B$2="2022-23",EEJ182="In-period"),AND('Validation summary'!$B$2="2023-24",EEJ182="In-period"),AND('Validation summary'!$B$2="2024-25",EEJ182="In-period"),AND('Validation summary'!$B$2="2024-25",EEJ182="End of period",EEJ190="Revenue")),TRUE,FALSE)</f>
        <v>0</v>
      </c>
      <c r="EEK183" s="201" t="b">
        <f>IF(OR(AND('Validation summary'!$B$2="2022-23",EEK182="In-period"),AND('Validation summary'!$B$2="2023-24",EEK182="In-period"),AND('Validation summary'!$B$2="2024-25",EEK182="In-period"),AND('Validation summary'!$B$2="2024-25",EEK182="End of period",EEK190="Revenue")),TRUE,FALSE)</f>
        <v>0</v>
      </c>
      <c r="EEL183" s="201" t="b">
        <f>IF(OR(AND('Validation summary'!$B$2="2022-23",EEL182="In-period"),AND('Validation summary'!$B$2="2023-24",EEL182="In-period"),AND('Validation summary'!$B$2="2024-25",EEL182="In-period"),AND('Validation summary'!$B$2="2024-25",EEL182="End of period",EEL190="Revenue")),TRUE,FALSE)</f>
        <v>0</v>
      </c>
      <c r="EEM183" s="201" t="b">
        <f>IF(OR(AND('Validation summary'!$B$2="2022-23",EEM182="In-period"),AND('Validation summary'!$B$2="2023-24",EEM182="In-period"),AND('Validation summary'!$B$2="2024-25",EEM182="In-period"),AND('Validation summary'!$B$2="2024-25",EEM182="End of period",EEM190="Revenue")),TRUE,FALSE)</f>
        <v>0</v>
      </c>
      <c r="EEN183" s="201" t="b">
        <f>IF(OR(AND('Validation summary'!$B$2="2022-23",EEN182="In-period"),AND('Validation summary'!$B$2="2023-24",EEN182="In-period"),AND('Validation summary'!$B$2="2024-25",EEN182="In-period"),AND('Validation summary'!$B$2="2024-25",EEN182="End of period",EEN190="Revenue")),TRUE,FALSE)</f>
        <v>0</v>
      </c>
      <c r="EEO183" s="201" t="b">
        <f>IF(OR(AND('Validation summary'!$B$2="2022-23",EEO182="In-period"),AND('Validation summary'!$B$2="2023-24",EEO182="In-period"),AND('Validation summary'!$B$2="2024-25",EEO182="In-period"),AND('Validation summary'!$B$2="2024-25",EEO182="End of period",EEO190="Revenue")),TRUE,FALSE)</f>
        <v>0</v>
      </c>
      <c r="EEP183" s="201" t="b">
        <f>IF(OR(AND('Validation summary'!$B$2="2022-23",EEP182="In-period"),AND('Validation summary'!$B$2="2023-24",EEP182="In-period"),AND('Validation summary'!$B$2="2024-25",EEP182="In-period"),AND('Validation summary'!$B$2="2024-25",EEP182="End of period",EEP190="Revenue")),TRUE,FALSE)</f>
        <v>0</v>
      </c>
      <c r="EEQ183" s="201" t="b">
        <f>IF(OR(AND('Validation summary'!$B$2="2022-23",EEQ182="In-period"),AND('Validation summary'!$B$2="2023-24",EEQ182="In-period"),AND('Validation summary'!$B$2="2024-25",EEQ182="In-period"),AND('Validation summary'!$B$2="2024-25",EEQ182="End of period",EEQ190="Revenue")),TRUE,FALSE)</f>
        <v>0</v>
      </c>
      <c r="EER183" s="201" t="b">
        <f>IF(OR(AND('Validation summary'!$B$2="2022-23",EER182="In-period"),AND('Validation summary'!$B$2="2023-24",EER182="In-period"),AND('Validation summary'!$B$2="2024-25",EER182="In-period"),AND('Validation summary'!$B$2="2024-25",EER182="End of period",EER190="Revenue")),TRUE,FALSE)</f>
        <v>0</v>
      </c>
      <c r="EES183" s="201" t="b">
        <f>IF(OR(AND('Validation summary'!$B$2="2022-23",EES182="In-period"),AND('Validation summary'!$B$2="2023-24",EES182="In-period"),AND('Validation summary'!$B$2="2024-25",EES182="In-period"),AND('Validation summary'!$B$2="2024-25",EES182="End of period",EES190="Revenue")),TRUE,FALSE)</f>
        <v>0</v>
      </c>
      <c r="EET183" s="201" t="b">
        <f>IF(OR(AND('Validation summary'!$B$2="2022-23",EET182="In-period"),AND('Validation summary'!$B$2="2023-24",EET182="In-period"),AND('Validation summary'!$B$2="2024-25",EET182="In-period"),AND('Validation summary'!$B$2="2024-25",EET182="End of period",EET190="Revenue")),TRUE,FALSE)</f>
        <v>0</v>
      </c>
      <c r="EEU183" s="201" t="b">
        <f>IF(OR(AND('Validation summary'!$B$2="2022-23",EEU182="In-period"),AND('Validation summary'!$B$2="2023-24",EEU182="In-period"),AND('Validation summary'!$B$2="2024-25",EEU182="In-period"),AND('Validation summary'!$B$2="2024-25",EEU182="End of period",EEU190="Revenue")),TRUE,FALSE)</f>
        <v>0</v>
      </c>
      <c r="EEV183" s="201" t="b">
        <f>IF(OR(AND('Validation summary'!$B$2="2022-23",EEV182="In-period"),AND('Validation summary'!$B$2="2023-24",EEV182="In-period"),AND('Validation summary'!$B$2="2024-25",EEV182="In-period"),AND('Validation summary'!$B$2="2024-25",EEV182="End of period",EEV190="Revenue")),TRUE,FALSE)</f>
        <v>0</v>
      </c>
      <c r="EEW183" s="201" t="b">
        <f>IF(OR(AND('Validation summary'!$B$2="2022-23",EEW182="In-period"),AND('Validation summary'!$B$2="2023-24",EEW182="In-period"),AND('Validation summary'!$B$2="2024-25",EEW182="In-period"),AND('Validation summary'!$B$2="2024-25",EEW182="End of period",EEW190="Revenue")),TRUE,FALSE)</f>
        <v>0</v>
      </c>
      <c r="EEX183" s="201" t="b">
        <f>IF(OR(AND('Validation summary'!$B$2="2022-23",EEX182="In-period"),AND('Validation summary'!$B$2="2023-24",EEX182="In-period"),AND('Validation summary'!$B$2="2024-25",EEX182="In-period"),AND('Validation summary'!$B$2="2024-25",EEX182="End of period",EEX190="Revenue")),TRUE,FALSE)</f>
        <v>0</v>
      </c>
      <c r="EEY183" s="201" t="b">
        <f>IF(OR(AND('Validation summary'!$B$2="2022-23",EEY182="In-period"),AND('Validation summary'!$B$2="2023-24",EEY182="In-period"),AND('Validation summary'!$B$2="2024-25",EEY182="In-period"),AND('Validation summary'!$B$2="2024-25",EEY182="End of period",EEY190="Revenue")),TRUE,FALSE)</f>
        <v>0</v>
      </c>
      <c r="EEZ183" s="201" t="b">
        <f>IF(OR(AND('Validation summary'!$B$2="2022-23",EEZ182="In-period"),AND('Validation summary'!$B$2="2023-24",EEZ182="In-period"),AND('Validation summary'!$B$2="2024-25",EEZ182="In-period"),AND('Validation summary'!$B$2="2024-25",EEZ182="End of period",EEZ190="Revenue")),TRUE,FALSE)</f>
        <v>0</v>
      </c>
      <c r="EFA183" s="201" t="b">
        <f>IF(OR(AND('Validation summary'!$B$2="2022-23",EFA182="In-period"),AND('Validation summary'!$B$2="2023-24",EFA182="In-period"),AND('Validation summary'!$B$2="2024-25",EFA182="In-period"),AND('Validation summary'!$B$2="2024-25",EFA182="End of period",EFA190="Revenue")),TRUE,FALSE)</f>
        <v>0</v>
      </c>
      <c r="EFB183" s="201" t="b">
        <f>IF(OR(AND('Validation summary'!$B$2="2022-23",EFB182="In-period"),AND('Validation summary'!$B$2="2023-24",EFB182="In-period"),AND('Validation summary'!$B$2="2024-25",EFB182="In-period"),AND('Validation summary'!$B$2="2024-25",EFB182="End of period",EFB190="Revenue")),TRUE,FALSE)</f>
        <v>0</v>
      </c>
      <c r="EFC183" s="201" t="b">
        <f>IF(OR(AND('Validation summary'!$B$2="2022-23",EFC182="In-period"),AND('Validation summary'!$B$2="2023-24",EFC182="In-period"),AND('Validation summary'!$B$2="2024-25",EFC182="In-period"),AND('Validation summary'!$B$2="2024-25",EFC182="End of period",EFC190="Revenue")),TRUE,FALSE)</f>
        <v>0</v>
      </c>
      <c r="EFD183" s="201" t="b">
        <f>IF(OR(AND('Validation summary'!$B$2="2022-23",EFD182="In-period"),AND('Validation summary'!$B$2="2023-24",EFD182="In-period"),AND('Validation summary'!$B$2="2024-25",EFD182="In-period"),AND('Validation summary'!$B$2="2024-25",EFD182="End of period",EFD190="Revenue")),TRUE,FALSE)</f>
        <v>0</v>
      </c>
      <c r="EFE183" s="201" t="b">
        <f>IF(OR(AND('Validation summary'!$B$2="2022-23",EFE182="In-period"),AND('Validation summary'!$B$2="2023-24",EFE182="In-period"),AND('Validation summary'!$B$2="2024-25",EFE182="In-period"),AND('Validation summary'!$B$2="2024-25",EFE182="End of period",EFE190="Revenue")),TRUE,FALSE)</f>
        <v>0</v>
      </c>
      <c r="EFF183" s="201" t="b">
        <f>IF(OR(AND('Validation summary'!$B$2="2022-23",EFF182="In-period"),AND('Validation summary'!$B$2="2023-24",EFF182="In-period"),AND('Validation summary'!$B$2="2024-25",EFF182="In-period"),AND('Validation summary'!$B$2="2024-25",EFF182="End of period",EFF190="Revenue")),TRUE,FALSE)</f>
        <v>0</v>
      </c>
      <c r="EFG183" s="201" t="b">
        <f>IF(OR(AND('Validation summary'!$B$2="2022-23",EFG182="In-period"),AND('Validation summary'!$B$2="2023-24",EFG182="In-period"),AND('Validation summary'!$B$2="2024-25",EFG182="In-period"),AND('Validation summary'!$B$2="2024-25",EFG182="End of period",EFG190="Revenue")),TRUE,FALSE)</f>
        <v>0</v>
      </c>
      <c r="EFH183" s="201" t="b">
        <f>IF(OR(AND('Validation summary'!$B$2="2022-23",EFH182="In-period"),AND('Validation summary'!$B$2="2023-24",EFH182="In-period"),AND('Validation summary'!$B$2="2024-25",EFH182="In-period"),AND('Validation summary'!$B$2="2024-25",EFH182="End of period",EFH190="Revenue")),TRUE,FALSE)</f>
        <v>0</v>
      </c>
      <c r="EFI183" s="201" t="b">
        <f>IF(OR(AND('Validation summary'!$B$2="2022-23",EFI182="In-period"),AND('Validation summary'!$B$2="2023-24",EFI182="In-period"),AND('Validation summary'!$B$2="2024-25",EFI182="In-period"),AND('Validation summary'!$B$2="2024-25",EFI182="End of period",EFI190="Revenue")),TRUE,FALSE)</f>
        <v>0</v>
      </c>
      <c r="EFJ183" s="201" t="b">
        <f>IF(OR(AND('Validation summary'!$B$2="2022-23",EFJ182="In-period"),AND('Validation summary'!$B$2="2023-24",EFJ182="In-period"),AND('Validation summary'!$B$2="2024-25",EFJ182="In-period"),AND('Validation summary'!$B$2="2024-25",EFJ182="End of period",EFJ190="Revenue")),TRUE,FALSE)</f>
        <v>0</v>
      </c>
      <c r="EFK183" s="201" t="b">
        <f>IF(OR(AND('Validation summary'!$B$2="2022-23",EFK182="In-period"),AND('Validation summary'!$B$2="2023-24",EFK182="In-period"),AND('Validation summary'!$B$2="2024-25",EFK182="In-period"),AND('Validation summary'!$B$2="2024-25",EFK182="End of period",EFK190="Revenue")),TRUE,FALSE)</f>
        <v>0</v>
      </c>
      <c r="EFL183" s="201" t="b">
        <f>IF(OR(AND('Validation summary'!$B$2="2022-23",EFL182="In-period"),AND('Validation summary'!$B$2="2023-24",EFL182="In-period"),AND('Validation summary'!$B$2="2024-25",EFL182="In-period"),AND('Validation summary'!$B$2="2024-25",EFL182="End of period",EFL190="Revenue")),TRUE,FALSE)</f>
        <v>0</v>
      </c>
      <c r="EFM183" s="201" t="b">
        <f>IF(OR(AND('Validation summary'!$B$2="2022-23",EFM182="In-period"),AND('Validation summary'!$B$2="2023-24",EFM182="In-period"),AND('Validation summary'!$B$2="2024-25",EFM182="In-period"),AND('Validation summary'!$B$2="2024-25",EFM182="End of period",EFM190="Revenue")),TRUE,FALSE)</f>
        <v>0</v>
      </c>
      <c r="EFN183" s="201" t="b">
        <f>IF(OR(AND('Validation summary'!$B$2="2022-23",EFN182="In-period"),AND('Validation summary'!$B$2="2023-24",EFN182="In-period"),AND('Validation summary'!$B$2="2024-25",EFN182="In-period"),AND('Validation summary'!$B$2="2024-25",EFN182="End of period",EFN190="Revenue")),TRUE,FALSE)</f>
        <v>0</v>
      </c>
      <c r="EFO183" s="201" t="b">
        <f>IF(OR(AND('Validation summary'!$B$2="2022-23",EFO182="In-period"),AND('Validation summary'!$B$2="2023-24",EFO182="In-period"),AND('Validation summary'!$B$2="2024-25",EFO182="In-period"),AND('Validation summary'!$B$2="2024-25",EFO182="End of period",EFO190="Revenue")),TRUE,FALSE)</f>
        <v>0</v>
      </c>
      <c r="EFP183" s="201" t="b">
        <f>IF(OR(AND('Validation summary'!$B$2="2022-23",EFP182="In-period"),AND('Validation summary'!$B$2="2023-24",EFP182="In-period"),AND('Validation summary'!$B$2="2024-25",EFP182="In-period"),AND('Validation summary'!$B$2="2024-25",EFP182="End of period",EFP190="Revenue")),TRUE,FALSE)</f>
        <v>0</v>
      </c>
      <c r="EFQ183" s="201" t="b">
        <f>IF(OR(AND('Validation summary'!$B$2="2022-23",EFQ182="In-period"),AND('Validation summary'!$B$2="2023-24",EFQ182="In-period"),AND('Validation summary'!$B$2="2024-25",EFQ182="In-period"),AND('Validation summary'!$B$2="2024-25",EFQ182="End of period",EFQ190="Revenue")),TRUE,FALSE)</f>
        <v>0</v>
      </c>
      <c r="EFR183" s="201" t="b">
        <f>IF(OR(AND('Validation summary'!$B$2="2022-23",EFR182="In-period"),AND('Validation summary'!$B$2="2023-24",EFR182="In-period"),AND('Validation summary'!$B$2="2024-25",EFR182="In-period"),AND('Validation summary'!$B$2="2024-25",EFR182="End of period",EFR190="Revenue")),TRUE,FALSE)</f>
        <v>0</v>
      </c>
      <c r="EFS183" s="201" t="b">
        <f>IF(OR(AND('Validation summary'!$B$2="2022-23",EFS182="In-period"),AND('Validation summary'!$B$2="2023-24",EFS182="In-period"),AND('Validation summary'!$B$2="2024-25",EFS182="In-period"),AND('Validation summary'!$B$2="2024-25",EFS182="End of period",EFS190="Revenue")),TRUE,FALSE)</f>
        <v>0</v>
      </c>
      <c r="EFT183" s="201" t="b">
        <f>IF(OR(AND('Validation summary'!$B$2="2022-23",EFT182="In-period"),AND('Validation summary'!$B$2="2023-24",EFT182="In-period"),AND('Validation summary'!$B$2="2024-25",EFT182="In-period"),AND('Validation summary'!$B$2="2024-25",EFT182="End of period",EFT190="Revenue")),TRUE,FALSE)</f>
        <v>0</v>
      </c>
      <c r="EFU183" s="201" t="b">
        <f>IF(OR(AND('Validation summary'!$B$2="2022-23",EFU182="In-period"),AND('Validation summary'!$B$2="2023-24",EFU182="In-period"),AND('Validation summary'!$B$2="2024-25",EFU182="In-period"),AND('Validation summary'!$B$2="2024-25",EFU182="End of period",EFU190="Revenue")),TRUE,FALSE)</f>
        <v>0</v>
      </c>
      <c r="EFV183" s="201" t="b">
        <f>IF(OR(AND('Validation summary'!$B$2="2022-23",EFV182="In-period"),AND('Validation summary'!$B$2="2023-24",EFV182="In-period"),AND('Validation summary'!$B$2="2024-25",EFV182="In-period"),AND('Validation summary'!$B$2="2024-25",EFV182="End of period",EFV190="Revenue")),TRUE,FALSE)</f>
        <v>0</v>
      </c>
      <c r="EFW183" s="201" t="b">
        <f>IF(OR(AND('Validation summary'!$B$2="2022-23",EFW182="In-period"),AND('Validation summary'!$B$2="2023-24",EFW182="In-period"),AND('Validation summary'!$B$2="2024-25",EFW182="In-period"),AND('Validation summary'!$B$2="2024-25",EFW182="End of period",EFW190="Revenue")),TRUE,FALSE)</f>
        <v>0</v>
      </c>
      <c r="EFX183" s="201" t="b">
        <f>IF(OR(AND('Validation summary'!$B$2="2022-23",EFX182="In-period"),AND('Validation summary'!$B$2="2023-24",EFX182="In-period"),AND('Validation summary'!$B$2="2024-25",EFX182="In-period"),AND('Validation summary'!$B$2="2024-25",EFX182="End of period",EFX190="Revenue")),TRUE,FALSE)</f>
        <v>0</v>
      </c>
      <c r="EFY183" s="201" t="b">
        <f>IF(OR(AND('Validation summary'!$B$2="2022-23",EFY182="In-period"),AND('Validation summary'!$B$2="2023-24",EFY182="In-period"),AND('Validation summary'!$B$2="2024-25",EFY182="In-period"),AND('Validation summary'!$B$2="2024-25",EFY182="End of period",EFY190="Revenue")),TRUE,FALSE)</f>
        <v>0</v>
      </c>
      <c r="EFZ183" s="201" t="b">
        <f>IF(OR(AND('Validation summary'!$B$2="2022-23",EFZ182="In-period"),AND('Validation summary'!$B$2="2023-24",EFZ182="In-period"),AND('Validation summary'!$B$2="2024-25",EFZ182="In-period"),AND('Validation summary'!$B$2="2024-25",EFZ182="End of period",EFZ190="Revenue")),TRUE,FALSE)</f>
        <v>0</v>
      </c>
      <c r="EGA183" s="201" t="b">
        <f>IF(OR(AND('Validation summary'!$B$2="2022-23",EGA182="In-period"),AND('Validation summary'!$B$2="2023-24",EGA182="In-period"),AND('Validation summary'!$B$2="2024-25",EGA182="In-period"),AND('Validation summary'!$B$2="2024-25",EGA182="End of period",EGA190="Revenue")),TRUE,FALSE)</f>
        <v>0</v>
      </c>
      <c r="EGB183" s="201" t="b">
        <f>IF(OR(AND('Validation summary'!$B$2="2022-23",EGB182="In-period"),AND('Validation summary'!$B$2="2023-24",EGB182="In-period"),AND('Validation summary'!$B$2="2024-25",EGB182="In-period"),AND('Validation summary'!$B$2="2024-25",EGB182="End of period",EGB190="Revenue")),TRUE,FALSE)</f>
        <v>0</v>
      </c>
      <c r="EGC183" s="201" t="b">
        <f>IF(OR(AND('Validation summary'!$B$2="2022-23",EGC182="In-period"),AND('Validation summary'!$B$2="2023-24",EGC182="In-period"),AND('Validation summary'!$B$2="2024-25",EGC182="In-period"),AND('Validation summary'!$B$2="2024-25",EGC182="End of period",EGC190="Revenue")),TRUE,FALSE)</f>
        <v>0</v>
      </c>
      <c r="EGD183" s="201" t="b">
        <f>IF(OR(AND('Validation summary'!$B$2="2022-23",EGD182="In-period"),AND('Validation summary'!$B$2="2023-24",EGD182="In-period"),AND('Validation summary'!$B$2="2024-25",EGD182="In-period"),AND('Validation summary'!$B$2="2024-25",EGD182="End of period",EGD190="Revenue")),TRUE,FALSE)</f>
        <v>0</v>
      </c>
      <c r="EGE183" s="201" t="b">
        <f>IF(OR(AND('Validation summary'!$B$2="2022-23",EGE182="In-period"),AND('Validation summary'!$B$2="2023-24",EGE182="In-period"),AND('Validation summary'!$B$2="2024-25",EGE182="In-period"),AND('Validation summary'!$B$2="2024-25",EGE182="End of period",EGE190="Revenue")),TRUE,FALSE)</f>
        <v>0</v>
      </c>
      <c r="EGF183" s="201" t="b">
        <f>IF(OR(AND('Validation summary'!$B$2="2022-23",EGF182="In-period"),AND('Validation summary'!$B$2="2023-24",EGF182="In-period"),AND('Validation summary'!$B$2="2024-25",EGF182="In-period"),AND('Validation summary'!$B$2="2024-25",EGF182="End of period",EGF190="Revenue")),TRUE,FALSE)</f>
        <v>0</v>
      </c>
      <c r="EGG183" s="201" t="b">
        <f>IF(OR(AND('Validation summary'!$B$2="2022-23",EGG182="In-period"),AND('Validation summary'!$B$2="2023-24",EGG182="In-period"),AND('Validation summary'!$B$2="2024-25",EGG182="In-period"),AND('Validation summary'!$B$2="2024-25",EGG182="End of period",EGG190="Revenue")),TRUE,FALSE)</f>
        <v>0</v>
      </c>
      <c r="EGH183" s="201" t="b">
        <f>IF(OR(AND('Validation summary'!$B$2="2022-23",EGH182="In-period"),AND('Validation summary'!$B$2="2023-24",EGH182="In-period"),AND('Validation summary'!$B$2="2024-25",EGH182="In-period"),AND('Validation summary'!$B$2="2024-25",EGH182="End of period",EGH190="Revenue")),TRUE,FALSE)</f>
        <v>0</v>
      </c>
      <c r="EGI183" s="201" t="b">
        <f>IF(OR(AND('Validation summary'!$B$2="2022-23",EGI182="In-period"),AND('Validation summary'!$B$2="2023-24",EGI182="In-period"),AND('Validation summary'!$B$2="2024-25",EGI182="In-period"),AND('Validation summary'!$B$2="2024-25",EGI182="End of period",EGI190="Revenue")),TRUE,FALSE)</f>
        <v>0</v>
      </c>
      <c r="EGJ183" s="201" t="b">
        <f>IF(OR(AND('Validation summary'!$B$2="2022-23",EGJ182="In-period"),AND('Validation summary'!$B$2="2023-24",EGJ182="In-period"),AND('Validation summary'!$B$2="2024-25",EGJ182="In-period"),AND('Validation summary'!$B$2="2024-25",EGJ182="End of period",EGJ190="Revenue")),TRUE,FALSE)</f>
        <v>0</v>
      </c>
      <c r="EGK183" s="201" t="b">
        <f>IF(OR(AND('Validation summary'!$B$2="2022-23",EGK182="In-period"),AND('Validation summary'!$B$2="2023-24",EGK182="In-period"),AND('Validation summary'!$B$2="2024-25",EGK182="In-period"),AND('Validation summary'!$B$2="2024-25",EGK182="End of period",EGK190="Revenue")),TRUE,FALSE)</f>
        <v>0</v>
      </c>
      <c r="EGL183" s="201" t="b">
        <f>IF(OR(AND('Validation summary'!$B$2="2022-23",EGL182="In-period"),AND('Validation summary'!$B$2="2023-24",EGL182="In-period"),AND('Validation summary'!$B$2="2024-25",EGL182="In-period"),AND('Validation summary'!$B$2="2024-25",EGL182="End of period",EGL190="Revenue")),TRUE,FALSE)</f>
        <v>0</v>
      </c>
      <c r="EGM183" s="201" t="b">
        <f>IF(OR(AND('Validation summary'!$B$2="2022-23",EGM182="In-period"),AND('Validation summary'!$B$2="2023-24",EGM182="In-period"),AND('Validation summary'!$B$2="2024-25",EGM182="In-period"),AND('Validation summary'!$B$2="2024-25",EGM182="End of period",EGM190="Revenue")),TRUE,FALSE)</f>
        <v>0</v>
      </c>
      <c r="EGN183" s="201" t="b">
        <f>IF(OR(AND('Validation summary'!$B$2="2022-23",EGN182="In-period"),AND('Validation summary'!$B$2="2023-24",EGN182="In-period"),AND('Validation summary'!$B$2="2024-25",EGN182="In-period"),AND('Validation summary'!$B$2="2024-25",EGN182="End of period",EGN190="Revenue")),TRUE,FALSE)</f>
        <v>0</v>
      </c>
      <c r="EGO183" s="201" t="b">
        <f>IF(OR(AND('Validation summary'!$B$2="2022-23",EGO182="In-period"),AND('Validation summary'!$B$2="2023-24",EGO182="In-period"),AND('Validation summary'!$B$2="2024-25",EGO182="In-period"),AND('Validation summary'!$B$2="2024-25",EGO182="End of period",EGO190="Revenue")),TRUE,FALSE)</f>
        <v>0</v>
      </c>
      <c r="EGP183" s="201" t="b">
        <f>IF(OR(AND('Validation summary'!$B$2="2022-23",EGP182="In-period"),AND('Validation summary'!$B$2="2023-24",EGP182="In-period"),AND('Validation summary'!$B$2="2024-25",EGP182="In-period"),AND('Validation summary'!$B$2="2024-25",EGP182="End of period",EGP190="Revenue")),TRUE,FALSE)</f>
        <v>0</v>
      </c>
      <c r="EGQ183" s="201" t="b">
        <f>IF(OR(AND('Validation summary'!$B$2="2022-23",EGQ182="In-period"),AND('Validation summary'!$B$2="2023-24",EGQ182="In-period"),AND('Validation summary'!$B$2="2024-25",EGQ182="In-period"),AND('Validation summary'!$B$2="2024-25",EGQ182="End of period",EGQ190="Revenue")),TRUE,FALSE)</f>
        <v>0</v>
      </c>
      <c r="EGR183" s="201" t="b">
        <f>IF(OR(AND('Validation summary'!$B$2="2022-23",EGR182="In-period"),AND('Validation summary'!$B$2="2023-24",EGR182="In-period"),AND('Validation summary'!$B$2="2024-25",EGR182="In-period"),AND('Validation summary'!$B$2="2024-25",EGR182="End of period",EGR190="Revenue")),TRUE,FALSE)</f>
        <v>0</v>
      </c>
      <c r="EGS183" s="201" t="b">
        <f>IF(OR(AND('Validation summary'!$B$2="2022-23",EGS182="In-period"),AND('Validation summary'!$B$2="2023-24",EGS182="In-period"),AND('Validation summary'!$B$2="2024-25",EGS182="In-period"),AND('Validation summary'!$B$2="2024-25",EGS182="End of period",EGS190="Revenue")),TRUE,FALSE)</f>
        <v>0</v>
      </c>
      <c r="EGT183" s="201" t="b">
        <f>IF(OR(AND('Validation summary'!$B$2="2022-23",EGT182="In-period"),AND('Validation summary'!$B$2="2023-24",EGT182="In-period"),AND('Validation summary'!$B$2="2024-25",EGT182="In-period"),AND('Validation summary'!$B$2="2024-25",EGT182="End of period",EGT190="Revenue")),TRUE,FALSE)</f>
        <v>0</v>
      </c>
      <c r="EGU183" s="201" t="b">
        <f>IF(OR(AND('Validation summary'!$B$2="2022-23",EGU182="In-period"),AND('Validation summary'!$B$2="2023-24",EGU182="In-period"),AND('Validation summary'!$B$2="2024-25",EGU182="In-period"),AND('Validation summary'!$B$2="2024-25",EGU182="End of period",EGU190="Revenue")),TRUE,FALSE)</f>
        <v>0</v>
      </c>
      <c r="EGV183" s="201" t="b">
        <f>IF(OR(AND('Validation summary'!$B$2="2022-23",EGV182="In-period"),AND('Validation summary'!$B$2="2023-24",EGV182="In-period"),AND('Validation summary'!$B$2="2024-25",EGV182="In-period"),AND('Validation summary'!$B$2="2024-25",EGV182="End of period",EGV190="Revenue")),TRUE,FALSE)</f>
        <v>0</v>
      </c>
      <c r="EGW183" s="201" t="b">
        <f>IF(OR(AND('Validation summary'!$B$2="2022-23",EGW182="In-period"),AND('Validation summary'!$B$2="2023-24",EGW182="In-period"),AND('Validation summary'!$B$2="2024-25",EGW182="In-period"),AND('Validation summary'!$B$2="2024-25",EGW182="End of period",EGW190="Revenue")),TRUE,FALSE)</f>
        <v>0</v>
      </c>
      <c r="EGX183" s="201" t="b">
        <f>IF(OR(AND('Validation summary'!$B$2="2022-23",EGX182="In-period"),AND('Validation summary'!$B$2="2023-24",EGX182="In-period"),AND('Validation summary'!$B$2="2024-25",EGX182="In-period"),AND('Validation summary'!$B$2="2024-25",EGX182="End of period",EGX190="Revenue")),TRUE,FALSE)</f>
        <v>0</v>
      </c>
      <c r="EGY183" s="201" t="b">
        <f>IF(OR(AND('Validation summary'!$B$2="2022-23",EGY182="In-period"),AND('Validation summary'!$B$2="2023-24",EGY182="In-period"),AND('Validation summary'!$B$2="2024-25",EGY182="In-period"),AND('Validation summary'!$B$2="2024-25",EGY182="End of period",EGY190="Revenue")),TRUE,FALSE)</f>
        <v>0</v>
      </c>
      <c r="EGZ183" s="201" t="b">
        <f>IF(OR(AND('Validation summary'!$B$2="2022-23",EGZ182="In-period"),AND('Validation summary'!$B$2="2023-24",EGZ182="In-period"),AND('Validation summary'!$B$2="2024-25",EGZ182="In-period"),AND('Validation summary'!$B$2="2024-25",EGZ182="End of period",EGZ190="Revenue")),TRUE,FALSE)</f>
        <v>0</v>
      </c>
      <c r="EHA183" s="201" t="b">
        <f>IF(OR(AND('Validation summary'!$B$2="2022-23",EHA182="In-period"),AND('Validation summary'!$B$2="2023-24",EHA182="In-period"),AND('Validation summary'!$B$2="2024-25",EHA182="In-period"),AND('Validation summary'!$B$2="2024-25",EHA182="End of period",EHA190="Revenue")),TRUE,FALSE)</f>
        <v>0</v>
      </c>
      <c r="EHB183" s="201" t="b">
        <f>IF(OR(AND('Validation summary'!$B$2="2022-23",EHB182="In-period"),AND('Validation summary'!$B$2="2023-24",EHB182="In-period"),AND('Validation summary'!$B$2="2024-25",EHB182="In-period"),AND('Validation summary'!$B$2="2024-25",EHB182="End of period",EHB190="Revenue")),TRUE,FALSE)</f>
        <v>0</v>
      </c>
      <c r="EHC183" s="201" t="b">
        <f>IF(OR(AND('Validation summary'!$B$2="2022-23",EHC182="In-period"),AND('Validation summary'!$B$2="2023-24",EHC182="In-period"),AND('Validation summary'!$B$2="2024-25",EHC182="In-period"),AND('Validation summary'!$B$2="2024-25",EHC182="End of period",EHC190="Revenue")),TRUE,FALSE)</f>
        <v>0</v>
      </c>
      <c r="EHD183" s="201" t="b">
        <f>IF(OR(AND('Validation summary'!$B$2="2022-23",EHD182="In-period"),AND('Validation summary'!$B$2="2023-24",EHD182="In-period"),AND('Validation summary'!$B$2="2024-25",EHD182="In-period"),AND('Validation summary'!$B$2="2024-25",EHD182="End of period",EHD190="Revenue")),TRUE,FALSE)</f>
        <v>0</v>
      </c>
      <c r="EHE183" s="201" t="b">
        <f>IF(OR(AND('Validation summary'!$B$2="2022-23",EHE182="In-period"),AND('Validation summary'!$B$2="2023-24",EHE182="In-period"),AND('Validation summary'!$B$2="2024-25",EHE182="In-period"),AND('Validation summary'!$B$2="2024-25",EHE182="End of period",EHE190="Revenue")),TRUE,FALSE)</f>
        <v>0</v>
      </c>
      <c r="EHF183" s="201" t="b">
        <f>IF(OR(AND('Validation summary'!$B$2="2022-23",EHF182="In-period"),AND('Validation summary'!$B$2="2023-24",EHF182="In-period"),AND('Validation summary'!$B$2="2024-25",EHF182="In-period"),AND('Validation summary'!$B$2="2024-25",EHF182="End of period",EHF190="Revenue")),TRUE,FALSE)</f>
        <v>0</v>
      </c>
      <c r="EHG183" s="201" t="b">
        <f>IF(OR(AND('Validation summary'!$B$2="2022-23",EHG182="In-period"),AND('Validation summary'!$B$2="2023-24",EHG182="In-period"),AND('Validation summary'!$B$2="2024-25",EHG182="In-period"),AND('Validation summary'!$B$2="2024-25",EHG182="End of period",EHG190="Revenue")),TRUE,FALSE)</f>
        <v>0</v>
      </c>
      <c r="EHH183" s="201" t="b">
        <f>IF(OR(AND('Validation summary'!$B$2="2022-23",EHH182="In-period"),AND('Validation summary'!$B$2="2023-24",EHH182="In-period"),AND('Validation summary'!$B$2="2024-25",EHH182="In-period"),AND('Validation summary'!$B$2="2024-25",EHH182="End of period",EHH190="Revenue")),TRUE,FALSE)</f>
        <v>0</v>
      </c>
      <c r="EHI183" s="201" t="b">
        <f>IF(OR(AND('Validation summary'!$B$2="2022-23",EHI182="In-period"),AND('Validation summary'!$B$2="2023-24",EHI182="In-period"),AND('Validation summary'!$B$2="2024-25",EHI182="In-period"),AND('Validation summary'!$B$2="2024-25",EHI182="End of period",EHI190="Revenue")),TRUE,FALSE)</f>
        <v>0</v>
      </c>
      <c r="EHJ183" s="201" t="b">
        <f>IF(OR(AND('Validation summary'!$B$2="2022-23",EHJ182="In-period"),AND('Validation summary'!$B$2="2023-24",EHJ182="In-period"),AND('Validation summary'!$B$2="2024-25",EHJ182="In-period"),AND('Validation summary'!$B$2="2024-25",EHJ182="End of period",EHJ190="Revenue")),TRUE,FALSE)</f>
        <v>0</v>
      </c>
      <c r="EHK183" s="201" t="b">
        <f>IF(OR(AND('Validation summary'!$B$2="2022-23",EHK182="In-period"),AND('Validation summary'!$B$2="2023-24",EHK182="In-period"),AND('Validation summary'!$B$2="2024-25",EHK182="In-period"),AND('Validation summary'!$B$2="2024-25",EHK182="End of period",EHK190="Revenue")),TRUE,FALSE)</f>
        <v>0</v>
      </c>
      <c r="EHL183" s="201" t="b">
        <f>IF(OR(AND('Validation summary'!$B$2="2022-23",EHL182="In-period"),AND('Validation summary'!$B$2="2023-24",EHL182="In-period"),AND('Validation summary'!$B$2="2024-25",EHL182="In-period"),AND('Validation summary'!$B$2="2024-25",EHL182="End of period",EHL190="Revenue")),TRUE,FALSE)</f>
        <v>0</v>
      </c>
      <c r="EHM183" s="201" t="b">
        <f>IF(OR(AND('Validation summary'!$B$2="2022-23",EHM182="In-period"),AND('Validation summary'!$B$2="2023-24",EHM182="In-period"),AND('Validation summary'!$B$2="2024-25",EHM182="In-period"),AND('Validation summary'!$B$2="2024-25",EHM182="End of period",EHM190="Revenue")),TRUE,FALSE)</f>
        <v>0</v>
      </c>
      <c r="EHN183" s="201" t="b">
        <f>IF(OR(AND('Validation summary'!$B$2="2022-23",EHN182="In-period"),AND('Validation summary'!$B$2="2023-24",EHN182="In-period"),AND('Validation summary'!$B$2="2024-25",EHN182="In-period"),AND('Validation summary'!$B$2="2024-25",EHN182="End of period",EHN190="Revenue")),TRUE,FALSE)</f>
        <v>0</v>
      </c>
      <c r="EHO183" s="201" t="b">
        <f>IF(OR(AND('Validation summary'!$B$2="2022-23",EHO182="In-period"),AND('Validation summary'!$B$2="2023-24",EHO182="In-period"),AND('Validation summary'!$B$2="2024-25",EHO182="In-period"),AND('Validation summary'!$B$2="2024-25",EHO182="End of period",EHO190="Revenue")),TRUE,FALSE)</f>
        <v>0</v>
      </c>
      <c r="EHP183" s="201" t="b">
        <f>IF(OR(AND('Validation summary'!$B$2="2022-23",EHP182="In-period"),AND('Validation summary'!$B$2="2023-24",EHP182="In-period"),AND('Validation summary'!$B$2="2024-25",EHP182="In-period"),AND('Validation summary'!$B$2="2024-25",EHP182="End of period",EHP190="Revenue")),TRUE,FALSE)</f>
        <v>0</v>
      </c>
      <c r="EHQ183" s="201" t="b">
        <f>IF(OR(AND('Validation summary'!$B$2="2022-23",EHQ182="In-period"),AND('Validation summary'!$B$2="2023-24",EHQ182="In-period"),AND('Validation summary'!$B$2="2024-25",EHQ182="In-period"),AND('Validation summary'!$B$2="2024-25",EHQ182="End of period",EHQ190="Revenue")),TRUE,FALSE)</f>
        <v>0</v>
      </c>
      <c r="EHR183" s="201" t="b">
        <f>IF(OR(AND('Validation summary'!$B$2="2022-23",EHR182="In-period"),AND('Validation summary'!$B$2="2023-24",EHR182="In-period"),AND('Validation summary'!$B$2="2024-25",EHR182="In-period"),AND('Validation summary'!$B$2="2024-25",EHR182="End of period",EHR190="Revenue")),TRUE,FALSE)</f>
        <v>0</v>
      </c>
      <c r="EHS183" s="201" t="b">
        <f>IF(OR(AND('Validation summary'!$B$2="2022-23",EHS182="In-period"),AND('Validation summary'!$B$2="2023-24",EHS182="In-period"),AND('Validation summary'!$B$2="2024-25",EHS182="In-period"),AND('Validation summary'!$B$2="2024-25",EHS182="End of period",EHS190="Revenue")),TRUE,FALSE)</f>
        <v>0</v>
      </c>
      <c r="EHT183" s="201" t="b">
        <f>IF(OR(AND('Validation summary'!$B$2="2022-23",EHT182="In-period"),AND('Validation summary'!$B$2="2023-24",EHT182="In-period"),AND('Validation summary'!$B$2="2024-25",EHT182="In-period"),AND('Validation summary'!$B$2="2024-25",EHT182="End of period",EHT190="Revenue")),TRUE,FALSE)</f>
        <v>0</v>
      </c>
      <c r="EHU183" s="201" t="b">
        <f>IF(OR(AND('Validation summary'!$B$2="2022-23",EHU182="In-period"),AND('Validation summary'!$B$2="2023-24",EHU182="In-period"),AND('Validation summary'!$B$2="2024-25",EHU182="In-period"),AND('Validation summary'!$B$2="2024-25",EHU182="End of period",EHU190="Revenue")),TRUE,FALSE)</f>
        <v>0</v>
      </c>
      <c r="EHV183" s="201" t="b">
        <f>IF(OR(AND('Validation summary'!$B$2="2022-23",EHV182="In-period"),AND('Validation summary'!$B$2="2023-24",EHV182="In-period"),AND('Validation summary'!$B$2="2024-25",EHV182="In-period"),AND('Validation summary'!$B$2="2024-25",EHV182="End of period",EHV190="Revenue")),TRUE,FALSE)</f>
        <v>0</v>
      </c>
      <c r="EHW183" s="201" t="b">
        <f>IF(OR(AND('Validation summary'!$B$2="2022-23",EHW182="In-period"),AND('Validation summary'!$B$2="2023-24",EHW182="In-period"),AND('Validation summary'!$B$2="2024-25",EHW182="In-period"),AND('Validation summary'!$B$2="2024-25",EHW182="End of period",EHW190="Revenue")),TRUE,FALSE)</f>
        <v>0</v>
      </c>
      <c r="EHX183" s="201" t="b">
        <f>IF(OR(AND('Validation summary'!$B$2="2022-23",EHX182="In-period"),AND('Validation summary'!$B$2="2023-24",EHX182="In-period"),AND('Validation summary'!$B$2="2024-25",EHX182="In-period"),AND('Validation summary'!$B$2="2024-25",EHX182="End of period",EHX190="Revenue")),TRUE,FALSE)</f>
        <v>0</v>
      </c>
      <c r="EHY183" s="201" t="b">
        <f>IF(OR(AND('Validation summary'!$B$2="2022-23",EHY182="In-period"),AND('Validation summary'!$B$2="2023-24",EHY182="In-period"),AND('Validation summary'!$B$2="2024-25",EHY182="In-period"),AND('Validation summary'!$B$2="2024-25",EHY182="End of period",EHY190="Revenue")),TRUE,FALSE)</f>
        <v>0</v>
      </c>
      <c r="EHZ183" s="201" t="b">
        <f>IF(OR(AND('Validation summary'!$B$2="2022-23",EHZ182="In-period"),AND('Validation summary'!$B$2="2023-24",EHZ182="In-period"),AND('Validation summary'!$B$2="2024-25",EHZ182="In-period"),AND('Validation summary'!$B$2="2024-25",EHZ182="End of period",EHZ190="Revenue")),TRUE,FALSE)</f>
        <v>0</v>
      </c>
      <c r="EIA183" s="201" t="b">
        <f>IF(OR(AND('Validation summary'!$B$2="2022-23",EIA182="In-period"),AND('Validation summary'!$B$2="2023-24",EIA182="In-period"),AND('Validation summary'!$B$2="2024-25",EIA182="In-period"),AND('Validation summary'!$B$2="2024-25",EIA182="End of period",EIA190="Revenue")),TRUE,FALSE)</f>
        <v>0</v>
      </c>
      <c r="EIB183" s="201" t="b">
        <f>IF(OR(AND('Validation summary'!$B$2="2022-23",EIB182="In-period"),AND('Validation summary'!$B$2="2023-24",EIB182="In-period"),AND('Validation summary'!$B$2="2024-25",EIB182="In-period"),AND('Validation summary'!$B$2="2024-25",EIB182="End of period",EIB190="Revenue")),TRUE,FALSE)</f>
        <v>0</v>
      </c>
      <c r="EIC183" s="201" t="b">
        <f>IF(OR(AND('Validation summary'!$B$2="2022-23",EIC182="In-period"),AND('Validation summary'!$B$2="2023-24",EIC182="In-period"),AND('Validation summary'!$B$2="2024-25",EIC182="In-period"),AND('Validation summary'!$B$2="2024-25",EIC182="End of period",EIC190="Revenue")),TRUE,FALSE)</f>
        <v>0</v>
      </c>
      <c r="EID183" s="201" t="b">
        <f>IF(OR(AND('Validation summary'!$B$2="2022-23",EID182="In-period"),AND('Validation summary'!$B$2="2023-24",EID182="In-period"),AND('Validation summary'!$B$2="2024-25",EID182="In-period"),AND('Validation summary'!$B$2="2024-25",EID182="End of period",EID190="Revenue")),TRUE,FALSE)</f>
        <v>0</v>
      </c>
      <c r="EIE183" s="201" t="b">
        <f>IF(OR(AND('Validation summary'!$B$2="2022-23",EIE182="In-period"),AND('Validation summary'!$B$2="2023-24",EIE182="In-period"),AND('Validation summary'!$B$2="2024-25",EIE182="In-period"),AND('Validation summary'!$B$2="2024-25",EIE182="End of period",EIE190="Revenue")),TRUE,FALSE)</f>
        <v>0</v>
      </c>
      <c r="EIF183" s="201" t="b">
        <f>IF(OR(AND('Validation summary'!$B$2="2022-23",EIF182="In-period"),AND('Validation summary'!$B$2="2023-24",EIF182="In-period"),AND('Validation summary'!$B$2="2024-25",EIF182="In-period"),AND('Validation summary'!$B$2="2024-25",EIF182="End of period",EIF190="Revenue")),TRUE,FALSE)</f>
        <v>0</v>
      </c>
      <c r="EIG183" s="201" t="b">
        <f>IF(OR(AND('Validation summary'!$B$2="2022-23",EIG182="In-period"),AND('Validation summary'!$B$2="2023-24",EIG182="In-period"),AND('Validation summary'!$B$2="2024-25",EIG182="In-period"),AND('Validation summary'!$B$2="2024-25",EIG182="End of period",EIG190="Revenue")),TRUE,FALSE)</f>
        <v>0</v>
      </c>
      <c r="EIH183" s="201" t="b">
        <f>IF(OR(AND('Validation summary'!$B$2="2022-23",EIH182="In-period"),AND('Validation summary'!$B$2="2023-24",EIH182="In-period"),AND('Validation summary'!$B$2="2024-25",EIH182="In-period"),AND('Validation summary'!$B$2="2024-25",EIH182="End of period",EIH190="Revenue")),TRUE,FALSE)</f>
        <v>0</v>
      </c>
      <c r="EII183" s="201" t="b">
        <f>IF(OR(AND('Validation summary'!$B$2="2022-23",EII182="In-period"),AND('Validation summary'!$B$2="2023-24",EII182="In-period"),AND('Validation summary'!$B$2="2024-25",EII182="In-period"),AND('Validation summary'!$B$2="2024-25",EII182="End of period",EII190="Revenue")),TRUE,FALSE)</f>
        <v>0</v>
      </c>
      <c r="EIJ183" s="201" t="b">
        <f>IF(OR(AND('Validation summary'!$B$2="2022-23",EIJ182="In-period"),AND('Validation summary'!$B$2="2023-24",EIJ182="In-period"),AND('Validation summary'!$B$2="2024-25",EIJ182="In-period"),AND('Validation summary'!$B$2="2024-25",EIJ182="End of period",EIJ190="Revenue")),TRUE,FALSE)</f>
        <v>0</v>
      </c>
      <c r="EIK183" s="201" t="b">
        <f>IF(OR(AND('Validation summary'!$B$2="2022-23",EIK182="In-period"),AND('Validation summary'!$B$2="2023-24",EIK182="In-period"),AND('Validation summary'!$B$2="2024-25",EIK182="In-period"),AND('Validation summary'!$B$2="2024-25",EIK182="End of period",EIK190="Revenue")),TRUE,FALSE)</f>
        <v>0</v>
      </c>
      <c r="EIL183" s="201" t="b">
        <f>IF(OR(AND('Validation summary'!$B$2="2022-23",EIL182="In-period"),AND('Validation summary'!$B$2="2023-24",EIL182="In-period"),AND('Validation summary'!$B$2="2024-25",EIL182="In-period"),AND('Validation summary'!$B$2="2024-25",EIL182="End of period",EIL190="Revenue")),TRUE,FALSE)</f>
        <v>0</v>
      </c>
      <c r="EIM183" s="201" t="b">
        <f>IF(OR(AND('Validation summary'!$B$2="2022-23",EIM182="In-period"),AND('Validation summary'!$B$2="2023-24",EIM182="In-period"),AND('Validation summary'!$B$2="2024-25",EIM182="In-period"),AND('Validation summary'!$B$2="2024-25",EIM182="End of period",EIM190="Revenue")),TRUE,FALSE)</f>
        <v>0</v>
      </c>
      <c r="EIN183" s="201" t="b">
        <f>IF(OR(AND('Validation summary'!$B$2="2022-23",EIN182="In-period"),AND('Validation summary'!$B$2="2023-24",EIN182="In-period"),AND('Validation summary'!$B$2="2024-25",EIN182="In-period"),AND('Validation summary'!$B$2="2024-25",EIN182="End of period",EIN190="Revenue")),TRUE,FALSE)</f>
        <v>0</v>
      </c>
      <c r="EIO183" s="201" t="b">
        <f>IF(OR(AND('Validation summary'!$B$2="2022-23",EIO182="In-period"),AND('Validation summary'!$B$2="2023-24",EIO182="In-period"),AND('Validation summary'!$B$2="2024-25",EIO182="In-period"),AND('Validation summary'!$B$2="2024-25",EIO182="End of period",EIO190="Revenue")),TRUE,FALSE)</f>
        <v>0</v>
      </c>
      <c r="EIP183" s="201" t="b">
        <f>IF(OR(AND('Validation summary'!$B$2="2022-23",EIP182="In-period"),AND('Validation summary'!$B$2="2023-24",EIP182="In-period"),AND('Validation summary'!$B$2="2024-25",EIP182="In-period"),AND('Validation summary'!$B$2="2024-25",EIP182="End of period",EIP190="Revenue")),TRUE,FALSE)</f>
        <v>0</v>
      </c>
      <c r="EIQ183" s="201" t="b">
        <f>IF(OR(AND('Validation summary'!$B$2="2022-23",EIQ182="In-period"),AND('Validation summary'!$B$2="2023-24",EIQ182="In-period"),AND('Validation summary'!$B$2="2024-25",EIQ182="In-period"),AND('Validation summary'!$B$2="2024-25",EIQ182="End of period",EIQ190="Revenue")),TRUE,FALSE)</f>
        <v>0</v>
      </c>
      <c r="EIR183" s="201" t="b">
        <f>IF(OR(AND('Validation summary'!$B$2="2022-23",EIR182="In-period"),AND('Validation summary'!$B$2="2023-24",EIR182="In-period"),AND('Validation summary'!$B$2="2024-25",EIR182="In-period"),AND('Validation summary'!$B$2="2024-25",EIR182="End of period",EIR190="Revenue")),TRUE,FALSE)</f>
        <v>0</v>
      </c>
      <c r="EIS183" s="201" t="b">
        <f>IF(OR(AND('Validation summary'!$B$2="2022-23",EIS182="In-period"),AND('Validation summary'!$B$2="2023-24",EIS182="In-period"),AND('Validation summary'!$B$2="2024-25",EIS182="In-period"),AND('Validation summary'!$B$2="2024-25",EIS182="End of period",EIS190="Revenue")),TRUE,FALSE)</f>
        <v>0</v>
      </c>
      <c r="EIT183" s="201" t="b">
        <f>IF(OR(AND('Validation summary'!$B$2="2022-23",EIT182="In-period"),AND('Validation summary'!$B$2="2023-24",EIT182="In-period"),AND('Validation summary'!$B$2="2024-25",EIT182="In-period"),AND('Validation summary'!$B$2="2024-25",EIT182="End of period",EIT190="Revenue")),TRUE,FALSE)</f>
        <v>0</v>
      </c>
      <c r="EIU183" s="201" t="b">
        <f>IF(OR(AND('Validation summary'!$B$2="2022-23",EIU182="In-period"),AND('Validation summary'!$B$2="2023-24",EIU182="In-period"),AND('Validation summary'!$B$2="2024-25",EIU182="In-period"),AND('Validation summary'!$B$2="2024-25",EIU182="End of period",EIU190="Revenue")),TRUE,FALSE)</f>
        <v>0</v>
      </c>
      <c r="EIV183" s="201" t="b">
        <f>IF(OR(AND('Validation summary'!$B$2="2022-23",EIV182="In-period"),AND('Validation summary'!$B$2="2023-24",EIV182="In-period"),AND('Validation summary'!$B$2="2024-25",EIV182="In-period"),AND('Validation summary'!$B$2="2024-25",EIV182="End of period",EIV190="Revenue")),TRUE,FALSE)</f>
        <v>0</v>
      </c>
      <c r="EIW183" s="201" t="b">
        <f>IF(OR(AND('Validation summary'!$B$2="2022-23",EIW182="In-period"),AND('Validation summary'!$B$2="2023-24",EIW182="In-period"),AND('Validation summary'!$B$2="2024-25",EIW182="In-period"),AND('Validation summary'!$B$2="2024-25",EIW182="End of period",EIW190="Revenue")),TRUE,FALSE)</f>
        <v>0</v>
      </c>
      <c r="EIX183" s="201" t="b">
        <f>IF(OR(AND('Validation summary'!$B$2="2022-23",EIX182="In-period"),AND('Validation summary'!$B$2="2023-24",EIX182="In-period"),AND('Validation summary'!$B$2="2024-25",EIX182="In-period"),AND('Validation summary'!$B$2="2024-25",EIX182="End of period",EIX190="Revenue")),TRUE,FALSE)</f>
        <v>0</v>
      </c>
      <c r="EIY183" s="201" t="b">
        <f>IF(OR(AND('Validation summary'!$B$2="2022-23",EIY182="In-period"),AND('Validation summary'!$B$2="2023-24",EIY182="In-period"),AND('Validation summary'!$B$2="2024-25",EIY182="In-period"),AND('Validation summary'!$B$2="2024-25",EIY182="End of period",EIY190="Revenue")),TRUE,FALSE)</f>
        <v>0</v>
      </c>
      <c r="EIZ183" s="201" t="b">
        <f>IF(OR(AND('Validation summary'!$B$2="2022-23",EIZ182="In-period"),AND('Validation summary'!$B$2="2023-24",EIZ182="In-period"),AND('Validation summary'!$B$2="2024-25",EIZ182="In-period"),AND('Validation summary'!$B$2="2024-25",EIZ182="End of period",EIZ190="Revenue")),TRUE,FALSE)</f>
        <v>0</v>
      </c>
      <c r="EJA183" s="201" t="b">
        <f>IF(OR(AND('Validation summary'!$B$2="2022-23",EJA182="In-period"),AND('Validation summary'!$B$2="2023-24",EJA182="In-period"),AND('Validation summary'!$B$2="2024-25",EJA182="In-period"),AND('Validation summary'!$B$2="2024-25",EJA182="End of period",EJA190="Revenue")),TRUE,FALSE)</f>
        <v>0</v>
      </c>
      <c r="EJB183" s="201" t="b">
        <f>IF(OR(AND('Validation summary'!$B$2="2022-23",EJB182="In-period"),AND('Validation summary'!$B$2="2023-24",EJB182="In-period"),AND('Validation summary'!$B$2="2024-25",EJB182="In-period"),AND('Validation summary'!$B$2="2024-25",EJB182="End of period",EJB190="Revenue")),TRUE,FALSE)</f>
        <v>0</v>
      </c>
      <c r="EJC183" s="201" t="b">
        <f>IF(OR(AND('Validation summary'!$B$2="2022-23",EJC182="In-period"),AND('Validation summary'!$B$2="2023-24",EJC182="In-period"),AND('Validation summary'!$B$2="2024-25",EJC182="In-period"),AND('Validation summary'!$B$2="2024-25",EJC182="End of period",EJC190="Revenue")),TRUE,FALSE)</f>
        <v>0</v>
      </c>
      <c r="EJD183" s="201" t="b">
        <f>IF(OR(AND('Validation summary'!$B$2="2022-23",EJD182="In-period"),AND('Validation summary'!$B$2="2023-24",EJD182="In-period"),AND('Validation summary'!$B$2="2024-25",EJD182="In-period"),AND('Validation summary'!$B$2="2024-25",EJD182="End of period",EJD190="Revenue")),TRUE,FALSE)</f>
        <v>0</v>
      </c>
      <c r="EJE183" s="201" t="b">
        <f>IF(OR(AND('Validation summary'!$B$2="2022-23",EJE182="In-period"),AND('Validation summary'!$B$2="2023-24",EJE182="In-period"),AND('Validation summary'!$B$2="2024-25",EJE182="In-period"),AND('Validation summary'!$B$2="2024-25",EJE182="End of period",EJE190="Revenue")),TRUE,FALSE)</f>
        <v>0</v>
      </c>
      <c r="EJF183" s="201" t="b">
        <f>IF(OR(AND('Validation summary'!$B$2="2022-23",EJF182="In-period"),AND('Validation summary'!$B$2="2023-24",EJF182="In-period"),AND('Validation summary'!$B$2="2024-25",EJF182="In-period"),AND('Validation summary'!$B$2="2024-25",EJF182="End of period",EJF190="Revenue")),TRUE,FALSE)</f>
        <v>0</v>
      </c>
      <c r="EJG183" s="201" t="b">
        <f>IF(OR(AND('Validation summary'!$B$2="2022-23",EJG182="In-period"),AND('Validation summary'!$B$2="2023-24",EJG182="In-period"),AND('Validation summary'!$B$2="2024-25",EJG182="In-period"),AND('Validation summary'!$B$2="2024-25",EJG182="End of period",EJG190="Revenue")),TRUE,FALSE)</f>
        <v>0</v>
      </c>
      <c r="EJH183" s="201" t="b">
        <f>IF(OR(AND('Validation summary'!$B$2="2022-23",EJH182="In-period"),AND('Validation summary'!$B$2="2023-24",EJH182="In-period"),AND('Validation summary'!$B$2="2024-25",EJH182="In-period"),AND('Validation summary'!$B$2="2024-25",EJH182="End of period",EJH190="Revenue")),TRUE,FALSE)</f>
        <v>0</v>
      </c>
      <c r="EJI183" s="201" t="b">
        <f>IF(OR(AND('Validation summary'!$B$2="2022-23",EJI182="In-period"),AND('Validation summary'!$B$2="2023-24",EJI182="In-period"),AND('Validation summary'!$B$2="2024-25",EJI182="In-period"),AND('Validation summary'!$B$2="2024-25",EJI182="End of period",EJI190="Revenue")),TRUE,FALSE)</f>
        <v>0</v>
      </c>
      <c r="EJJ183" s="201" t="b">
        <f>IF(OR(AND('Validation summary'!$B$2="2022-23",EJJ182="In-period"),AND('Validation summary'!$B$2="2023-24",EJJ182="In-period"),AND('Validation summary'!$B$2="2024-25",EJJ182="In-period"),AND('Validation summary'!$B$2="2024-25",EJJ182="End of period",EJJ190="Revenue")),TRUE,FALSE)</f>
        <v>0</v>
      </c>
      <c r="EJK183" s="201" t="b">
        <f>IF(OR(AND('Validation summary'!$B$2="2022-23",EJK182="In-period"),AND('Validation summary'!$B$2="2023-24",EJK182="In-period"),AND('Validation summary'!$B$2="2024-25",EJK182="In-period"),AND('Validation summary'!$B$2="2024-25",EJK182="End of period",EJK190="Revenue")),TRUE,FALSE)</f>
        <v>0</v>
      </c>
      <c r="EJL183" s="201" t="b">
        <f>IF(OR(AND('Validation summary'!$B$2="2022-23",EJL182="In-period"),AND('Validation summary'!$B$2="2023-24",EJL182="In-period"),AND('Validation summary'!$B$2="2024-25",EJL182="In-period"),AND('Validation summary'!$B$2="2024-25",EJL182="End of period",EJL190="Revenue")),TRUE,FALSE)</f>
        <v>0</v>
      </c>
      <c r="EJM183" s="201" t="b">
        <f>IF(OR(AND('Validation summary'!$B$2="2022-23",EJM182="In-period"),AND('Validation summary'!$B$2="2023-24",EJM182="In-period"),AND('Validation summary'!$B$2="2024-25",EJM182="In-period"),AND('Validation summary'!$B$2="2024-25",EJM182="End of period",EJM190="Revenue")),TRUE,FALSE)</f>
        <v>0</v>
      </c>
      <c r="EJN183" s="201" t="b">
        <f>IF(OR(AND('Validation summary'!$B$2="2022-23",EJN182="In-period"),AND('Validation summary'!$B$2="2023-24",EJN182="In-period"),AND('Validation summary'!$B$2="2024-25",EJN182="In-period"),AND('Validation summary'!$B$2="2024-25",EJN182="End of period",EJN190="Revenue")),TRUE,FALSE)</f>
        <v>0</v>
      </c>
      <c r="EJO183" s="201" t="b">
        <f>IF(OR(AND('Validation summary'!$B$2="2022-23",EJO182="In-period"),AND('Validation summary'!$B$2="2023-24",EJO182="In-period"),AND('Validation summary'!$B$2="2024-25",EJO182="In-period"),AND('Validation summary'!$B$2="2024-25",EJO182="End of period",EJO190="Revenue")),TRUE,FALSE)</f>
        <v>0</v>
      </c>
      <c r="EJP183" s="201" t="b">
        <f>IF(OR(AND('Validation summary'!$B$2="2022-23",EJP182="In-period"),AND('Validation summary'!$B$2="2023-24",EJP182="In-period"),AND('Validation summary'!$B$2="2024-25",EJP182="In-period"),AND('Validation summary'!$B$2="2024-25",EJP182="End of period",EJP190="Revenue")),TRUE,FALSE)</f>
        <v>0</v>
      </c>
      <c r="EJQ183" s="201" t="b">
        <f>IF(OR(AND('Validation summary'!$B$2="2022-23",EJQ182="In-period"),AND('Validation summary'!$B$2="2023-24",EJQ182="In-period"),AND('Validation summary'!$B$2="2024-25",EJQ182="In-period"),AND('Validation summary'!$B$2="2024-25",EJQ182="End of period",EJQ190="Revenue")),TRUE,FALSE)</f>
        <v>0</v>
      </c>
      <c r="EJR183" s="201" t="b">
        <f>IF(OR(AND('Validation summary'!$B$2="2022-23",EJR182="In-period"),AND('Validation summary'!$B$2="2023-24",EJR182="In-period"),AND('Validation summary'!$B$2="2024-25",EJR182="In-period"),AND('Validation summary'!$B$2="2024-25",EJR182="End of period",EJR190="Revenue")),TRUE,FALSE)</f>
        <v>0</v>
      </c>
      <c r="EJS183" s="201" t="b">
        <f>IF(OR(AND('Validation summary'!$B$2="2022-23",EJS182="In-period"),AND('Validation summary'!$B$2="2023-24",EJS182="In-period"),AND('Validation summary'!$B$2="2024-25",EJS182="In-period"),AND('Validation summary'!$B$2="2024-25",EJS182="End of period",EJS190="Revenue")),TRUE,FALSE)</f>
        <v>0</v>
      </c>
      <c r="EJT183" s="201" t="b">
        <f>IF(OR(AND('Validation summary'!$B$2="2022-23",EJT182="In-period"),AND('Validation summary'!$B$2="2023-24",EJT182="In-period"),AND('Validation summary'!$B$2="2024-25",EJT182="In-period"),AND('Validation summary'!$B$2="2024-25",EJT182="End of period",EJT190="Revenue")),TRUE,FALSE)</f>
        <v>0</v>
      </c>
      <c r="EJU183" s="201" t="b">
        <f>IF(OR(AND('Validation summary'!$B$2="2022-23",EJU182="In-period"),AND('Validation summary'!$B$2="2023-24",EJU182="In-period"),AND('Validation summary'!$B$2="2024-25",EJU182="In-period"),AND('Validation summary'!$B$2="2024-25",EJU182="End of period",EJU190="Revenue")),TRUE,FALSE)</f>
        <v>0</v>
      </c>
      <c r="EJV183" s="201" t="b">
        <f>IF(OR(AND('Validation summary'!$B$2="2022-23",EJV182="In-period"),AND('Validation summary'!$B$2="2023-24",EJV182="In-period"),AND('Validation summary'!$B$2="2024-25",EJV182="In-period"),AND('Validation summary'!$B$2="2024-25",EJV182="End of period",EJV190="Revenue")),TRUE,FALSE)</f>
        <v>0</v>
      </c>
      <c r="EJW183" s="201" t="b">
        <f>IF(OR(AND('Validation summary'!$B$2="2022-23",EJW182="In-period"),AND('Validation summary'!$B$2="2023-24",EJW182="In-period"),AND('Validation summary'!$B$2="2024-25",EJW182="In-period"),AND('Validation summary'!$B$2="2024-25",EJW182="End of period",EJW190="Revenue")),TRUE,FALSE)</f>
        <v>0</v>
      </c>
      <c r="EJX183" s="201" t="b">
        <f>IF(OR(AND('Validation summary'!$B$2="2022-23",EJX182="In-period"),AND('Validation summary'!$B$2="2023-24",EJX182="In-period"),AND('Validation summary'!$B$2="2024-25",EJX182="In-period"),AND('Validation summary'!$B$2="2024-25",EJX182="End of period",EJX190="Revenue")),TRUE,FALSE)</f>
        <v>0</v>
      </c>
      <c r="EJY183" s="201" t="b">
        <f>IF(OR(AND('Validation summary'!$B$2="2022-23",EJY182="In-period"),AND('Validation summary'!$B$2="2023-24",EJY182="In-period"),AND('Validation summary'!$B$2="2024-25",EJY182="In-period"),AND('Validation summary'!$B$2="2024-25",EJY182="End of period",EJY190="Revenue")),TRUE,FALSE)</f>
        <v>0</v>
      </c>
      <c r="EJZ183" s="201" t="b">
        <f>IF(OR(AND('Validation summary'!$B$2="2022-23",EJZ182="In-period"),AND('Validation summary'!$B$2="2023-24",EJZ182="In-period"),AND('Validation summary'!$B$2="2024-25",EJZ182="In-period"),AND('Validation summary'!$B$2="2024-25",EJZ182="End of period",EJZ190="Revenue")),TRUE,FALSE)</f>
        <v>0</v>
      </c>
      <c r="EKA183" s="201" t="b">
        <f>IF(OR(AND('Validation summary'!$B$2="2022-23",EKA182="In-period"),AND('Validation summary'!$B$2="2023-24",EKA182="In-period"),AND('Validation summary'!$B$2="2024-25",EKA182="In-period"),AND('Validation summary'!$B$2="2024-25",EKA182="End of period",EKA190="Revenue")),TRUE,FALSE)</f>
        <v>0</v>
      </c>
      <c r="EKB183" s="201" t="b">
        <f>IF(OR(AND('Validation summary'!$B$2="2022-23",EKB182="In-period"),AND('Validation summary'!$B$2="2023-24",EKB182="In-period"),AND('Validation summary'!$B$2="2024-25",EKB182="In-period"),AND('Validation summary'!$B$2="2024-25",EKB182="End of period",EKB190="Revenue")),TRUE,FALSE)</f>
        <v>0</v>
      </c>
      <c r="EKC183" s="201" t="b">
        <f>IF(OR(AND('Validation summary'!$B$2="2022-23",EKC182="In-period"),AND('Validation summary'!$B$2="2023-24",EKC182="In-period"),AND('Validation summary'!$B$2="2024-25",EKC182="In-period"),AND('Validation summary'!$B$2="2024-25",EKC182="End of period",EKC190="Revenue")),TRUE,FALSE)</f>
        <v>0</v>
      </c>
      <c r="EKD183" s="201" t="b">
        <f>IF(OR(AND('Validation summary'!$B$2="2022-23",EKD182="In-period"),AND('Validation summary'!$B$2="2023-24",EKD182="In-period"),AND('Validation summary'!$B$2="2024-25",EKD182="In-period"),AND('Validation summary'!$B$2="2024-25",EKD182="End of period",EKD190="Revenue")),TRUE,FALSE)</f>
        <v>0</v>
      </c>
      <c r="EKE183" s="201" t="b">
        <f>IF(OR(AND('Validation summary'!$B$2="2022-23",EKE182="In-period"),AND('Validation summary'!$B$2="2023-24",EKE182="In-period"),AND('Validation summary'!$B$2="2024-25",EKE182="In-period"),AND('Validation summary'!$B$2="2024-25",EKE182="End of period",EKE190="Revenue")),TRUE,FALSE)</f>
        <v>0</v>
      </c>
      <c r="EKF183" s="201" t="b">
        <f>IF(OR(AND('Validation summary'!$B$2="2022-23",EKF182="In-period"),AND('Validation summary'!$B$2="2023-24",EKF182="In-period"),AND('Validation summary'!$B$2="2024-25",EKF182="In-period"),AND('Validation summary'!$B$2="2024-25",EKF182="End of period",EKF190="Revenue")),TRUE,FALSE)</f>
        <v>0</v>
      </c>
      <c r="EKG183" s="201" t="b">
        <f>IF(OR(AND('Validation summary'!$B$2="2022-23",EKG182="In-period"),AND('Validation summary'!$B$2="2023-24",EKG182="In-period"),AND('Validation summary'!$B$2="2024-25",EKG182="In-period"),AND('Validation summary'!$B$2="2024-25",EKG182="End of period",EKG190="Revenue")),TRUE,FALSE)</f>
        <v>0</v>
      </c>
      <c r="EKH183" s="201" t="b">
        <f>IF(OR(AND('Validation summary'!$B$2="2022-23",EKH182="In-period"),AND('Validation summary'!$B$2="2023-24",EKH182="In-period"),AND('Validation summary'!$B$2="2024-25",EKH182="In-period"),AND('Validation summary'!$B$2="2024-25",EKH182="End of period",EKH190="Revenue")),TRUE,FALSE)</f>
        <v>0</v>
      </c>
      <c r="EKI183" s="201" t="b">
        <f>IF(OR(AND('Validation summary'!$B$2="2022-23",EKI182="In-period"),AND('Validation summary'!$B$2="2023-24",EKI182="In-period"),AND('Validation summary'!$B$2="2024-25",EKI182="In-period"),AND('Validation summary'!$B$2="2024-25",EKI182="End of period",EKI190="Revenue")),TRUE,FALSE)</f>
        <v>0</v>
      </c>
      <c r="EKJ183" s="201" t="b">
        <f>IF(OR(AND('Validation summary'!$B$2="2022-23",EKJ182="In-period"),AND('Validation summary'!$B$2="2023-24",EKJ182="In-period"),AND('Validation summary'!$B$2="2024-25",EKJ182="In-period"),AND('Validation summary'!$B$2="2024-25",EKJ182="End of period",EKJ190="Revenue")),TRUE,FALSE)</f>
        <v>0</v>
      </c>
      <c r="EKK183" s="201" t="b">
        <f>IF(OR(AND('Validation summary'!$B$2="2022-23",EKK182="In-period"),AND('Validation summary'!$B$2="2023-24",EKK182="In-period"),AND('Validation summary'!$B$2="2024-25",EKK182="In-period"),AND('Validation summary'!$B$2="2024-25",EKK182="End of period",EKK190="Revenue")),TRUE,FALSE)</f>
        <v>0</v>
      </c>
      <c r="EKL183" s="201" t="b">
        <f>IF(OR(AND('Validation summary'!$B$2="2022-23",EKL182="In-period"),AND('Validation summary'!$B$2="2023-24",EKL182="In-period"),AND('Validation summary'!$B$2="2024-25",EKL182="In-period"),AND('Validation summary'!$B$2="2024-25",EKL182="End of period",EKL190="Revenue")),TRUE,FALSE)</f>
        <v>0</v>
      </c>
      <c r="EKM183" s="201" t="b">
        <f>IF(OR(AND('Validation summary'!$B$2="2022-23",EKM182="In-period"),AND('Validation summary'!$B$2="2023-24",EKM182="In-period"),AND('Validation summary'!$B$2="2024-25",EKM182="In-period"),AND('Validation summary'!$B$2="2024-25",EKM182="End of period",EKM190="Revenue")),TRUE,FALSE)</f>
        <v>0</v>
      </c>
      <c r="EKN183" s="201" t="b">
        <f>IF(OR(AND('Validation summary'!$B$2="2022-23",EKN182="In-period"),AND('Validation summary'!$B$2="2023-24",EKN182="In-period"),AND('Validation summary'!$B$2="2024-25",EKN182="In-period"),AND('Validation summary'!$B$2="2024-25",EKN182="End of period",EKN190="Revenue")),TRUE,FALSE)</f>
        <v>0</v>
      </c>
      <c r="EKO183" s="201" t="b">
        <f>IF(OR(AND('Validation summary'!$B$2="2022-23",EKO182="In-period"),AND('Validation summary'!$B$2="2023-24",EKO182="In-period"),AND('Validation summary'!$B$2="2024-25",EKO182="In-period"),AND('Validation summary'!$B$2="2024-25",EKO182="End of period",EKO190="Revenue")),TRUE,FALSE)</f>
        <v>0</v>
      </c>
      <c r="EKP183" s="201" t="b">
        <f>IF(OR(AND('Validation summary'!$B$2="2022-23",EKP182="In-period"),AND('Validation summary'!$B$2="2023-24",EKP182="In-period"),AND('Validation summary'!$B$2="2024-25",EKP182="In-period"),AND('Validation summary'!$B$2="2024-25",EKP182="End of period",EKP190="Revenue")),TRUE,FALSE)</f>
        <v>0</v>
      </c>
      <c r="EKQ183" s="201" t="b">
        <f>IF(OR(AND('Validation summary'!$B$2="2022-23",EKQ182="In-period"),AND('Validation summary'!$B$2="2023-24",EKQ182="In-period"),AND('Validation summary'!$B$2="2024-25",EKQ182="In-period"),AND('Validation summary'!$B$2="2024-25",EKQ182="End of period",EKQ190="Revenue")),TRUE,FALSE)</f>
        <v>0</v>
      </c>
      <c r="EKR183" s="201" t="b">
        <f>IF(OR(AND('Validation summary'!$B$2="2022-23",EKR182="In-period"),AND('Validation summary'!$B$2="2023-24",EKR182="In-period"),AND('Validation summary'!$B$2="2024-25",EKR182="In-period"),AND('Validation summary'!$B$2="2024-25",EKR182="End of period",EKR190="Revenue")),TRUE,FALSE)</f>
        <v>0</v>
      </c>
      <c r="EKS183" s="201" t="b">
        <f>IF(OR(AND('Validation summary'!$B$2="2022-23",EKS182="In-period"),AND('Validation summary'!$B$2="2023-24",EKS182="In-period"),AND('Validation summary'!$B$2="2024-25",EKS182="In-period"),AND('Validation summary'!$B$2="2024-25",EKS182="End of period",EKS190="Revenue")),TRUE,FALSE)</f>
        <v>0</v>
      </c>
      <c r="EKT183" s="201" t="b">
        <f>IF(OR(AND('Validation summary'!$B$2="2022-23",EKT182="In-period"),AND('Validation summary'!$B$2="2023-24",EKT182="In-period"),AND('Validation summary'!$B$2="2024-25",EKT182="In-period"),AND('Validation summary'!$B$2="2024-25",EKT182="End of period",EKT190="Revenue")),TRUE,FALSE)</f>
        <v>0</v>
      </c>
      <c r="EKU183" s="201" t="b">
        <f>IF(OR(AND('Validation summary'!$B$2="2022-23",EKU182="In-period"),AND('Validation summary'!$B$2="2023-24",EKU182="In-period"),AND('Validation summary'!$B$2="2024-25",EKU182="In-period"),AND('Validation summary'!$B$2="2024-25",EKU182="End of period",EKU190="Revenue")),TRUE,FALSE)</f>
        <v>0</v>
      </c>
      <c r="EKV183" s="201" t="b">
        <f>IF(OR(AND('Validation summary'!$B$2="2022-23",EKV182="In-period"),AND('Validation summary'!$B$2="2023-24",EKV182="In-period"),AND('Validation summary'!$B$2="2024-25",EKV182="In-period"),AND('Validation summary'!$B$2="2024-25",EKV182="End of period",EKV190="Revenue")),TRUE,FALSE)</f>
        <v>0</v>
      </c>
      <c r="EKW183" s="201" t="b">
        <f>IF(OR(AND('Validation summary'!$B$2="2022-23",EKW182="In-period"),AND('Validation summary'!$B$2="2023-24",EKW182="In-period"),AND('Validation summary'!$B$2="2024-25",EKW182="In-period"),AND('Validation summary'!$B$2="2024-25",EKW182="End of period",EKW190="Revenue")),TRUE,FALSE)</f>
        <v>0</v>
      </c>
      <c r="EKX183" s="201" t="b">
        <f>IF(OR(AND('Validation summary'!$B$2="2022-23",EKX182="In-period"),AND('Validation summary'!$B$2="2023-24",EKX182="In-period"),AND('Validation summary'!$B$2="2024-25",EKX182="In-period"),AND('Validation summary'!$B$2="2024-25",EKX182="End of period",EKX190="Revenue")),TRUE,FALSE)</f>
        <v>0</v>
      </c>
      <c r="EKY183" s="201" t="b">
        <f>IF(OR(AND('Validation summary'!$B$2="2022-23",EKY182="In-period"),AND('Validation summary'!$B$2="2023-24",EKY182="In-period"),AND('Validation summary'!$B$2="2024-25",EKY182="In-period"),AND('Validation summary'!$B$2="2024-25",EKY182="End of period",EKY190="Revenue")),TRUE,FALSE)</f>
        <v>0</v>
      </c>
      <c r="EKZ183" s="201" t="b">
        <f>IF(OR(AND('Validation summary'!$B$2="2022-23",EKZ182="In-period"),AND('Validation summary'!$B$2="2023-24",EKZ182="In-period"),AND('Validation summary'!$B$2="2024-25",EKZ182="In-period"),AND('Validation summary'!$B$2="2024-25",EKZ182="End of period",EKZ190="Revenue")),TRUE,FALSE)</f>
        <v>0</v>
      </c>
      <c r="ELA183" s="201" t="b">
        <f>IF(OR(AND('Validation summary'!$B$2="2022-23",ELA182="In-period"),AND('Validation summary'!$B$2="2023-24",ELA182="In-period"),AND('Validation summary'!$B$2="2024-25",ELA182="In-period"),AND('Validation summary'!$B$2="2024-25",ELA182="End of period",ELA190="Revenue")),TRUE,FALSE)</f>
        <v>0</v>
      </c>
      <c r="ELB183" s="201" t="b">
        <f>IF(OR(AND('Validation summary'!$B$2="2022-23",ELB182="In-period"),AND('Validation summary'!$B$2="2023-24",ELB182="In-period"),AND('Validation summary'!$B$2="2024-25",ELB182="In-period"),AND('Validation summary'!$B$2="2024-25",ELB182="End of period",ELB190="Revenue")),TRUE,FALSE)</f>
        <v>0</v>
      </c>
      <c r="ELC183" s="201" t="b">
        <f>IF(OR(AND('Validation summary'!$B$2="2022-23",ELC182="In-period"),AND('Validation summary'!$B$2="2023-24",ELC182="In-period"),AND('Validation summary'!$B$2="2024-25",ELC182="In-period"),AND('Validation summary'!$B$2="2024-25",ELC182="End of period",ELC190="Revenue")),TRUE,FALSE)</f>
        <v>0</v>
      </c>
      <c r="ELD183" s="201" t="b">
        <f>IF(OR(AND('Validation summary'!$B$2="2022-23",ELD182="In-period"),AND('Validation summary'!$B$2="2023-24",ELD182="In-period"),AND('Validation summary'!$B$2="2024-25",ELD182="In-period"),AND('Validation summary'!$B$2="2024-25",ELD182="End of period",ELD190="Revenue")),TRUE,FALSE)</f>
        <v>0</v>
      </c>
      <c r="ELE183" s="201" t="b">
        <f>IF(OR(AND('Validation summary'!$B$2="2022-23",ELE182="In-period"),AND('Validation summary'!$B$2="2023-24",ELE182="In-period"),AND('Validation summary'!$B$2="2024-25",ELE182="In-period"),AND('Validation summary'!$B$2="2024-25",ELE182="End of period",ELE190="Revenue")),TRUE,FALSE)</f>
        <v>0</v>
      </c>
      <c r="ELF183" s="201" t="b">
        <f>IF(OR(AND('Validation summary'!$B$2="2022-23",ELF182="In-period"),AND('Validation summary'!$B$2="2023-24",ELF182="In-period"),AND('Validation summary'!$B$2="2024-25",ELF182="In-period"),AND('Validation summary'!$B$2="2024-25",ELF182="End of period",ELF190="Revenue")),TRUE,FALSE)</f>
        <v>0</v>
      </c>
      <c r="ELG183" s="201" t="b">
        <f>IF(OR(AND('Validation summary'!$B$2="2022-23",ELG182="In-period"),AND('Validation summary'!$B$2="2023-24",ELG182="In-period"),AND('Validation summary'!$B$2="2024-25",ELG182="In-period"),AND('Validation summary'!$B$2="2024-25",ELG182="End of period",ELG190="Revenue")),TRUE,FALSE)</f>
        <v>0</v>
      </c>
      <c r="ELH183" s="201" t="b">
        <f>IF(OR(AND('Validation summary'!$B$2="2022-23",ELH182="In-period"),AND('Validation summary'!$B$2="2023-24",ELH182="In-period"),AND('Validation summary'!$B$2="2024-25",ELH182="In-period"),AND('Validation summary'!$B$2="2024-25",ELH182="End of period",ELH190="Revenue")),TRUE,FALSE)</f>
        <v>0</v>
      </c>
      <c r="ELI183" s="201" t="b">
        <f>IF(OR(AND('Validation summary'!$B$2="2022-23",ELI182="In-period"),AND('Validation summary'!$B$2="2023-24",ELI182="In-period"),AND('Validation summary'!$B$2="2024-25",ELI182="In-period"),AND('Validation summary'!$B$2="2024-25",ELI182="End of period",ELI190="Revenue")),TRUE,FALSE)</f>
        <v>0</v>
      </c>
      <c r="ELJ183" s="201" t="b">
        <f>IF(OR(AND('Validation summary'!$B$2="2022-23",ELJ182="In-period"),AND('Validation summary'!$B$2="2023-24",ELJ182="In-period"),AND('Validation summary'!$B$2="2024-25",ELJ182="In-period"),AND('Validation summary'!$B$2="2024-25",ELJ182="End of period",ELJ190="Revenue")),TRUE,FALSE)</f>
        <v>0</v>
      </c>
      <c r="ELK183" s="201" t="b">
        <f>IF(OR(AND('Validation summary'!$B$2="2022-23",ELK182="In-period"),AND('Validation summary'!$B$2="2023-24",ELK182="In-period"),AND('Validation summary'!$B$2="2024-25",ELK182="In-period"),AND('Validation summary'!$B$2="2024-25",ELK182="End of period",ELK190="Revenue")),TRUE,FALSE)</f>
        <v>0</v>
      </c>
      <c r="ELL183" s="201" t="b">
        <f>IF(OR(AND('Validation summary'!$B$2="2022-23",ELL182="In-period"),AND('Validation summary'!$B$2="2023-24",ELL182="In-period"),AND('Validation summary'!$B$2="2024-25",ELL182="In-period"),AND('Validation summary'!$B$2="2024-25",ELL182="End of period",ELL190="Revenue")),TRUE,FALSE)</f>
        <v>0</v>
      </c>
      <c r="ELM183" s="201" t="b">
        <f>IF(OR(AND('Validation summary'!$B$2="2022-23",ELM182="In-period"),AND('Validation summary'!$B$2="2023-24",ELM182="In-period"),AND('Validation summary'!$B$2="2024-25",ELM182="In-period"),AND('Validation summary'!$B$2="2024-25",ELM182="End of period",ELM190="Revenue")),TRUE,FALSE)</f>
        <v>0</v>
      </c>
      <c r="ELN183" s="201" t="b">
        <f>IF(OR(AND('Validation summary'!$B$2="2022-23",ELN182="In-period"),AND('Validation summary'!$B$2="2023-24",ELN182="In-period"),AND('Validation summary'!$B$2="2024-25",ELN182="In-period"),AND('Validation summary'!$B$2="2024-25",ELN182="End of period",ELN190="Revenue")),TRUE,FALSE)</f>
        <v>0</v>
      </c>
      <c r="ELO183" s="201" t="b">
        <f>IF(OR(AND('Validation summary'!$B$2="2022-23",ELO182="In-period"),AND('Validation summary'!$B$2="2023-24",ELO182="In-period"),AND('Validation summary'!$B$2="2024-25",ELO182="In-period"),AND('Validation summary'!$B$2="2024-25",ELO182="End of period",ELO190="Revenue")),TRUE,FALSE)</f>
        <v>0</v>
      </c>
      <c r="ELP183" s="201" t="b">
        <f>IF(OR(AND('Validation summary'!$B$2="2022-23",ELP182="In-period"),AND('Validation summary'!$B$2="2023-24",ELP182="In-period"),AND('Validation summary'!$B$2="2024-25",ELP182="In-period"),AND('Validation summary'!$B$2="2024-25",ELP182="End of period",ELP190="Revenue")),TRUE,FALSE)</f>
        <v>0</v>
      </c>
      <c r="ELQ183" s="201" t="b">
        <f>IF(OR(AND('Validation summary'!$B$2="2022-23",ELQ182="In-period"),AND('Validation summary'!$B$2="2023-24",ELQ182="In-period"),AND('Validation summary'!$B$2="2024-25",ELQ182="In-period"),AND('Validation summary'!$B$2="2024-25",ELQ182="End of period",ELQ190="Revenue")),TRUE,FALSE)</f>
        <v>0</v>
      </c>
      <c r="ELR183" s="201" t="b">
        <f>IF(OR(AND('Validation summary'!$B$2="2022-23",ELR182="In-period"),AND('Validation summary'!$B$2="2023-24",ELR182="In-period"),AND('Validation summary'!$B$2="2024-25",ELR182="In-period"),AND('Validation summary'!$B$2="2024-25",ELR182="End of period",ELR190="Revenue")),TRUE,FALSE)</f>
        <v>0</v>
      </c>
      <c r="ELS183" s="201" t="b">
        <f>IF(OR(AND('Validation summary'!$B$2="2022-23",ELS182="In-period"),AND('Validation summary'!$B$2="2023-24",ELS182="In-period"),AND('Validation summary'!$B$2="2024-25",ELS182="In-period"),AND('Validation summary'!$B$2="2024-25",ELS182="End of period",ELS190="Revenue")),TRUE,FALSE)</f>
        <v>0</v>
      </c>
      <c r="ELT183" s="201" t="b">
        <f>IF(OR(AND('Validation summary'!$B$2="2022-23",ELT182="In-period"),AND('Validation summary'!$B$2="2023-24",ELT182="In-period"),AND('Validation summary'!$B$2="2024-25",ELT182="In-period"),AND('Validation summary'!$B$2="2024-25",ELT182="End of period",ELT190="Revenue")),TRUE,FALSE)</f>
        <v>0</v>
      </c>
      <c r="ELU183" s="201" t="b">
        <f>IF(OR(AND('Validation summary'!$B$2="2022-23",ELU182="In-period"),AND('Validation summary'!$B$2="2023-24",ELU182="In-period"),AND('Validation summary'!$B$2="2024-25",ELU182="In-period"),AND('Validation summary'!$B$2="2024-25",ELU182="End of period",ELU190="Revenue")),TRUE,FALSE)</f>
        <v>0</v>
      </c>
      <c r="ELV183" s="201" t="b">
        <f>IF(OR(AND('Validation summary'!$B$2="2022-23",ELV182="In-period"),AND('Validation summary'!$B$2="2023-24",ELV182="In-period"),AND('Validation summary'!$B$2="2024-25",ELV182="In-period"),AND('Validation summary'!$B$2="2024-25",ELV182="End of period",ELV190="Revenue")),TRUE,FALSE)</f>
        <v>0</v>
      </c>
      <c r="ELW183" s="201" t="b">
        <f>IF(OR(AND('Validation summary'!$B$2="2022-23",ELW182="In-period"),AND('Validation summary'!$B$2="2023-24",ELW182="In-period"),AND('Validation summary'!$B$2="2024-25",ELW182="In-period"),AND('Validation summary'!$B$2="2024-25",ELW182="End of period",ELW190="Revenue")),TRUE,FALSE)</f>
        <v>0</v>
      </c>
      <c r="ELX183" s="201" t="b">
        <f>IF(OR(AND('Validation summary'!$B$2="2022-23",ELX182="In-period"),AND('Validation summary'!$B$2="2023-24",ELX182="In-period"),AND('Validation summary'!$B$2="2024-25",ELX182="In-period"),AND('Validation summary'!$B$2="2024-25",ELX182="End of period",ELX190="Revenue")),TRUE,FALSE)</f>
        <v>0</v>
      </c>
      <c r="ELY183" s="201" t="b">
        <f>IF(OR(AND('Validation summary'!$B$2="2022-23",ELY182="In-period"),AND('Validation summary'!$B$2="2023-24",ELY182="In-period"),AND('Validation summary'!$B$2="2024-25",ELY182="In-period"),AND('Validation summary'!$B$2="2024-25",ELY182="End of period",ELY190="Revenue")),TRUE,FALSE)</f>
        <v>0</v>
      </c>
      <c r="ELZ183" s="201" t="b">
        <f>IF(OR(AND('Validation summary'!$B$2="2022-23",ELZ182="In-period"),AND('Validation summary'!$B$2="2023-24",ELZ182="In-period"),AND('Validation summary'!$B$2="2024-25",ELZ182="In-period"),AND('Validation summary'!$B$2="2024-25",ELZ182="End of period",ELZ190="Revenue")),TRUE,FALSE)</f>
        <v>0</v>
      </c>
      <c r="EMA183" s="201" t="b">
        <f>IF(OR(AND('Validation summary'!$B$2="2022-23",EMA182="In-period"),AND('Validation summary'!$B$2="2023-24",EMA182="In-period"),AND('Validation summary'!$B$2="2024-25",EMA182="In-period"),AND('Validation summary'!$B$2="2024-25",EMA182="End of period",EMA190="Revenue")),TRUE,FALSE)</f>
        <v>0</v>
      </c>
      <c r="EMB183" s="201" t="b">
        <f>IF(OR(AND('Validation summary'!$B$2="2022-23",EMB182="In-period"),AND('Validation summary'!$B$2="2023-24",EMB182="In-period"),AND('Validation summary'!$B$2="2024-25",EMB182="In-period"),AND('Validation summary'!$B$2="2024-25",EMB182="End of period",EMB190="Revenue")),TRUE,FALSE)</f>
        <v>0</v>
      </c>
      <c r="EMC183" s="201" t="b">
        <f>IF(OR(AND('Validation summary'!$B$2="2022-23",EMC182="In-period"),AND('Validation summary'!$B$2="2023-24",EMC182="In-period"),AND('Validation summary'!$B$2="2024-25",EMC182="In-period"),AND('Validation summary'!$B$2="2024-25",EMC182="End of period",EMC190="Revenue")),TRUE,FALSE)</f>
        <v>0</v>
      </c>
      <c r="EMD183" s="201" t="b">
        <f>IF(OR(AND('Validation summary'!$B$2="2022-23",EMD182="In-period"),AND('Validation summary'!$B$2="2023-24",EMD182="In-period"),AND('Validation summary'!$B$2="2024-25",EMD182="In-period"),AND('Validation summary'!$B$2="2024-25",EMD182="End of period",EMD190="Revenue")),TRUE,FALSE)</f>
        <v>0</v>
      </c>
      <c r="EME183" s="201" t="b">
        <f>IF(OR(AND('Validation summary'!$B$2="2022-23",EME182="In-period"),AND('Validation summary'!$B$2="2023-24",EME182="In-period"),AND('Validation summary'!$B$2="2024-25",EME182="In-period"),AND('Validation summary'!$B$2="2024-25",EME182="End of period",EME190="Revenue")),TRUE,FALSE)</f>
        <v>0</v>
      </c>
      <c r="EMF183" s="201" t="b">
        <f>IF(OR(AND('Validation summary'!$B$2="2022-23",EMF182="In-period"),AND('Validation summary'!$B$2="2023-24",EMF182="In-period"),AND('Validation summary'!$B$2="2024-25",EMF182="In-period"),AND('Validation summary'!$B$2="2024-25",EMF182="End of period",EMF190="Revenue")),TRUE,FALSE)</f>
        <v>0</v>
      </c>
      <c r="EMG183" s="201" t="b">
        <f>IF(OR(AND('Validation summary'!$B$2="2022-23",EMG182="In-period"),AND('Validation summary'!$B$2="2023-24",EMG182="In-period"),AND('Validation summary'!$B$2="2024-25",EMG182="In-period"),AND('Validation summary'!$B$2="2024-25",EMG182="End of period",EMG190="Revenue")),TRUE,FALSE)</f>
        <v>0</v>
      </c>
      <c r="EMH183" s="201" t="b">
        <f>IF(OR(AND('Validation summary'!$B$2="2022-23",EMH182="In-period"),AND('Validation summary'!$B$2="2023-24",EMH182="In-period"),AND('Validation summary'!$B$2="2024-25",EMH182="In-period"),AND('Validation summary'!$B$2="2024-25",EMH182="End of period",EMH190="Revenue")),TRUE,FALSE)</f>
        <v>0</v>
      </c>
      <c r="EMI183" s="201" t="b">
        <f>IF(OR(AND('Validation summary'!$B$2="2022-23",EMI182="In-period"),AND('Validation summary'!$B$2="2023-24",EMI182="In-period"),AND('Validation summary'!$B$2="2024-25",EMI182="In-period"),AND('Validation summary'!$B$2="2024-25",EMI182="End of period",EMI190="Revenue")),TRUE,FALSE)</f>
        <v>0</v>
      </c>
      <c r="EMJ183" s="201" t="b">
        <f>IF(OR(AND('Validation summary'!$B$2="2022-23",EMJ182="In-period"),AND('Validation summary'!$B$2="2023-24",EMJ182="In-period"),AND('Validation summary'!$B$2="2024-25",EMJ182="In-period"),AND('Validation summary'!$B$2="2024-25",EMJ182="End of period",EMJ190="Revenue")),TRUE,FALSE)</f>
        <v>0</v>
      </c>
      <c r="EMK183" s="201" t="b">
        <f>IF(OR(AND('Validation summary'!$B$2="2022-23",EMK182="In-period"),AND('Validation summary'!$B$2="2023-24",EMK182="In-period"),AND('Validation summary'!$B$2="2024-25",EMK182="In-period"),AND('Validation summary'!$B$2="2024-25",EMK182="End of period",EMK190="Revenue")),TRUE,FALSE)</f>
        <v>0</v>
      </c>
      <c r="EML183" s="201" t="b">
        <f>IF(OR(AND('Validation summary'!$B$2="2022-23",EML182="In-period"),AND('Validation summary'!$B$2="2023-24",EML182="In-period"),AND('Validation summary'!$B$2="2024-25",EML182="In-period"),AND('Validation summary'!$B$2="2024-25",EML182="End of period",EML190="Revenue")),TRUE,FALSE)</f>
        <v>0</v>
      </c>
      <c r="EMM183" s="201" t="b">
        <f>IF(OR(AND('Validation summary'!$B$2="2022-23",EMM182="In-period"),AND('Validation summary'!$B$2="2023-24",EMM182="In-period"),AND('Validation summary'!$B$2="2024-25",EMM182="In-period"),AND('Validation summary'!$B$2="2024-25",EMM182="End of period",EMM190="Revenue")),TRUE,FALSE)</f>
        <v>0</v>
      </c>
      <c r="EMN183" s="201" t="b">
        <f>IF(OR(AND('Validation summary'!$B$2="2022-23",EMN182="In-period"),AND('Validation summary'!$B$2="2023-24",EMN182="In-period"),AND('Validation summary'!$B$2="2024-25",EMN182="In-period"),AND('Validation summary'!$B$2="2024-25",EMN182="End of period",EMN190="Revenue")),TRUE,FALSE)</f>
        <v>0</v>
      </c>
      <c r="EMO183" s="201" t="b">
        <f>IF(OR(AND('Validation summary'!$B$2="2022-23",EMO182="In-period"),AND('Validation summary'!$B$2="2023-24",EMO182="In-period"),AND('Validation summary'!$B$2="2024-25",EMO182="In-period"),AND('Validation summary'!$B$2="2024-25",EMO182="End of period",EMO190="Revenue")),TRUE,FALSE)</f>
        <v>0</v>
      </c>
      <c r="EMP183" s="201" t="b">
        <f>IF(OR(AND('Validation summary'!$B$2="2022-23",EMP182="In-period"),AND('Validation summary'!$B$2="2023-24",EMP182="In-period"),AND('Validation summary'!$B$2="2024-25",EMP182="In-period"),AND('Validation summary'!$B$2="2024-25",EMP182="End of period",EMP190="Revenue")),TRUE,FALSE)</f>
        <v>0</v>
      </c>
      <c r="EMQ183" s="201" t="b">
        <f>IF(OR(AND('Validation summary'!$B$2="2022-23",EMQ182="In-period"),AND('Validation summary'!$B$2="2023-24",EMQ182="In-period"),AND('Validation summary'!$B$2="2024-25",EMQ182="In-period"),AND('Validation summary'!$B$2="2024-25",EMQ182="End of period",EMQ190="Revenue")),TRUE,FALSE)</f>
        <v>0</v>
      </c>
      <c r="EMR183" s="201" t="b">
        <f>IF(OR(AND('Validation summary'!$B$2="2022-23",EMR182="In-period"),AND('Validation summary'!$B$2="2023-24",EMR182="In-period"),AND('Validation summary'!$B$2="2024-25",EMR182="In-period"),AND('Validation summary'!$B$2="2024-25",EMR182="End of period",EMR190="Revenue")),TRUE,FALSE)</f>
        <v>0</v>
      </c>
      <c r="EMS183" s="201" t="b">
        <f>IF(OR(AND('Validation summary'!$B$2="2022-23",EMS182="In-period"),AND('Validation summary'!$B$2="2023-24",EMS182="In-period"),AND('Validation summary'!$B$2="2024-25",EMS182="In-period"),AND('Validation summary'!$B$2="2024-25",EMS182="End of period",EMS190="Revenue")),TRUE,FALSE)</f>
        <v>0</v>
      </c>
      <c r="EMT183" s="201" t="b">
        <f>IF(OR(AND('Validation summary'!$B$2="2022-23",EMT182="In-period"),AND('Validation summary'!$B$2="2023-24",EMT182="In-period"),AND('Validation summary'!$B$2="2024-25",EMT182="In-period"),AND('Validation summary'!$B$2="2024-25",EMT182="End of period",EMT190="Revenue")),TRUE,FALSE)</f>
        <v>0</v>
      </c>
      <c r="EMU183" s="201" t="b">
        <f>IF(OR(AND('Validation summary'!$B$2="2022-23",EMU182="In-period"),AND('Validation summary'!$B$2="2023-24",EMU182="In-period"),AND('Validation summary'!$B$2="2024-25",EMU182="In-period"),AND('Validation summary'!$B$2="2024-25",EMU182="End of period",EMU190="Revenue")),TRUE,FALSE)</f>
        <v>0</v>
      </c>
      <c r="EMV183" s="201" t="b">
        <f>IF(OR(AND('Validation summary'!$B$2="2022-23",EMV182="In-period"),AND('Validation summary'!$B$2="2023-24",EMV182="In-period"),AND('Validation summary'!$B$2="2024-25",EMV182="In-period"),AND('Validation summary'!$B$2="2024-25",EMV182="End of period",EMV190="Revenue")),TRUE,FALSE)</f>
        <v>0</v>
      </c>
      <c r="EMW183" s="201" t="b">
        <f>IF(OR(AND('Validation summary'!$B$2="2022-23",EMW182="In-period"),AND('Validation summary'!$B$2="2023-24",EMW182="In-period"),AND('Validation summary'!$B$2="2024-25",EMW182="In-period"),AND('Validation summary'!$B$2="2024-25",EMW182="End of period",EMW190="Revenue")),TRUE,FALSE)</f>
        <v>0</v>
      </c>
      <c r="EMX183" s="201" t="b">
        <f>IF(OR(AND('Validation summary'!$B$2="2022-23",EMX182="In-period"),AND('Validation summary'!$B$2="2023-24",EMX182="In-period"),AND('Validation summary'!$B$2="2024-25",EMX182="In-period"),AND('Validation summary'!$B$2="2024-25",EMX182="End of period",EMX190="Revenue")),TRUE,FALSE)</f>
        <v>0</v>
      </c>
      <c r="EMY183" s="201" t="b">
        <f>IF(OR(AND('Validation summary'!$B$2="2022-23",EMY182="In-period"),AND('Validation summary'!$B$2="2023-24",EMY182="In-period"),AND('Validation summary'!$B$2="2024-25",EMY182="In-period"),AND('Validation summary'!$B$2="2024-25",EMY182="End of period",EMY190="Revenue")),TRUE,FALSE)</f>
        <v>0</v>
      </c>
      <c r="EMZ183" s="201" t="b">
        <f>IF(OR(AND('Validation summary'!$B$2="2022-23",EMZ182="In-period"),AND('Validation summary'!$B$2="2023-24",EMZ182="In-period"),AND('Validation summary'!$B$2="2024-25",EMZ182="In-period"),AND('Validation summary'!$B$2="2024-25",EMZ182="End of period",EMZ190="Revenue")),TRUE,FALSE)</f>
        <v>0</v>
      </c>
      <c r="ENA183" s="201" t="b">
        <f>IF(OR(AND('Validation summary'!$B$2="2022-23",ENA182="In-period"),AND('Validation summary'!$B$2="2023-24",ENA182="In-period"),AND('Validation summary'!$B$2="2024-25",ENA182="In-period"),AND('Validation summary'!$B$2="2024-25",ENA182="End of period",ENA190="Revenue")),TRUE,FALSE)</f>
        <v>0</v>
      </c>
      <c r="ENB183" s="201" t="b">
        <f>IF(OR(AND('Validation summary'!$B$2="2022-23",ENB182="In-period"),AND('Validation summary'!$B$2="2023-24",ENB182="In-period"),AND('Validation summary'!$B$2="2024-25",ENB182="In-period"),AND('Validation summary'!$B$2="2024-25",ENB182="End of period",ENB190="Revenue")),TRUE,FALSE)</f>
        <v>0</v>
      </c>
      <c r="ENC183" s="201" t="b">
        <f>IF(OR(AND('Validation summary'!$B$2="2022-23",ENC182="In-period"),AND('Validation summary'!$B$2="2023-24",ENC182="In-period"),AND('Validation summary'!$B$2="2024-25",ENC182="In-period"),AND('Validation summary'!$B$2="2024-25",ENC182="End of period",ENC190="Revenue")),TRUE,FALSE)</f>
        <v>0</v>
      </c>
      <c r="END183" s="201" t="b">
        <f>IF(OR(AND('Validation summary'!$B$2="2022-23",END182="In-period"),AND('Validation summary'!$B$2="2023-24",END182="In-period"),AND('Validation summary'!$B$2="2024-25",END182="In-period"),AND('Validation summary'!$B$2="2024-25",END182="End of period",END190="Revenue")),TRUE,FALSE)</f>
        <v>0</v>
      </c>
      <c r="ENE183" s="201" t="b">
        <f>IF(OR(AND('Validation summary'!$B$2="2022-23",ENE182="In-period"),AND('Validation summary'!$B$2="2023-24",ENE182="In-period"),AND('Validation summary'!$B$2="2024-25",ENE182="In-period"),AND('Validation summary'!$B$2="2024-25",ENE182="End of period",ENE190="Revenue")),TRUE,FALSE)</f>
        <v>0</v>
      </c>
      <c r="ENF183" s="201" t="b">
        <f>IF(OR(AND('Validation summary'!$B$2="2022-23",ENF182="In-period"),AND('Validation summary'!$B$2="2023-24",ENF182="In-period"),AND('Validation summary'!$B$2="2024-25",ENF182="In-period"),AND('Validation summary'!$B$2="2024-25",ENF182="End of period",ENF190="Revenue")),TRUE,FALSE)</f>
        <v>0</v>
      </c>
      <c r="ENG183" s="201" t="b">
        <f>IF(OR(AND('Validation summary'!$B$2="2022-23",ENG182="In-period"),AND('Validation summary'!$B$2="2023-24",ENG182="In-period"),AND('Validation summary'!$B$2="2024-25",ENG182="In-period"),AND('Validation summary'!$B$2="2024-25",ENG182="End of period",ENG190="Revenue")),TRUE,FALSE)</f>
        <v>0</v>
      </c>
      <c r="ENH183" s="201" t="b">
        <f>IF(OR(AND('Validation summary'!$B$2="2022-23",ENH182="In-period"),AND('Validation summary'!$B$2="2023-24",ENH182="In-period"),AND('Validation summary'!$B$2="2024-25",ENH182="In-period"),AND('Validation summary'!$B$2="2024-25",ENH182="End of period",ENH190="Revenue")),TRUE,FALSE)</f>
        <v>0</v>
      </c>
      <c r="ENI183" s="201" t="b">
        <f>IF(OR(AND('Validation summary'!$B$2="2022-23",ENI182="In-period"),AND('Validation summary'!$B$2="2023-24",ENI182="In-period"),AND('Validation summary'!$B$2="2024-25",ENI182="In-period"),AND('Validation summary'!$B$2="2024-25",ENI182="End of period",ENI190="Revenue")),TRUE,FALSE)</f>
        <v>0</v>
      </c>
      <c r="ENJ183" s="201" t="b">
        <f>IF(OR(AND('Validation summary'!$B$2="2022-23",ENJ182="In-period"),AND('Validation summary'!$B$2="2023-24",ENJ182="In-period"),AND('Validation summary'!$B$2="2024-25",ENJ182="In-period"),AND('Validation summary'!$B$2="2024-25",ENJ182="End of period",ENJ190="Revenue")),TRUE,FALSE)</f>
        <v>0</v>
      </c>
      <c r="ENK183" s="201" t="b">
        <f>IF(OR(AND('Validation summary'!$B$2="2022-23",ENK182="In-period"),AND('Validation summary'!$B$2="2023-24",ENK182="In-period"),AND('Validation summary'!$B$2="2024-25",ENK182="In-period"),AND('Validation summary'!$B$2="2024-25",ENK182="End of period",ENK190="Revenue")),TRUE,FALSE)</f>
        <v>0</v>
      </c>
      <c r="ENL183" s="201" t="b">
        <f>IF(OR(AND('Validation summary'!$B$2="2022-23",ENL182="In-period"),AND('Validation summary'!$B$2="2023-24",ENL182="In-period"),AND('Validation summary'!$B$2="2024-25",ENL182="In-period"),AND('Validation summary'!$B$2="2024-25",ENL182="End of period",ENL190="Revenue")),TRUE,FALSE)</f>
        <v>0</v>
      </c>
      <c r="ENM183" s="201" t="b">
        <f>IF(OR(AND('Validation summary'!$B$2="2022-23",ENM182="In-period"),AND('Validation summary'!$B$2="2023-24",ENM182="In-period"),AND('Validation summary'!$B$2="2024-25",ENM182="In-period"),AND('Validation summary'!$B$2="2024-25",ENM182="End of period",ENM190="Revenue")),TRUE,FALSE)</f>
        <v>0</v>
      </c>
      <c r="ENN183" s="201" t="b">
        <f>IF(OR(AND('Validation summary'!$B$2="2022-23",ENN182="In-period"),AND('Validation summary'!$B$2="2023-24",ENN182="In-period"),AND('Validation summary'!$B$2="2024-25",ENN182="In-period"),AND('Validation summary'!$B$2="2024-25",ENN182="End of period",ENN190="Revenue")),TRUE,FALSE)</f>
        <v>0</v>
      </c>
      <c r="ENO183" s="201" t="b">
        <f>IF(OR(AND('Validation summary'!$B$2="2022-23",ENO182="In-period"),AND('Validation summary'!$B$2="2023-24",ENO182="In-period"),AND('Validation summary'!$B$2="2024-25",ENO182="In-period"),AND('Validation summary'!$B$2="2024-25",ENO182="End of period",ENO190="Revenue")),TRUE,FALSE)</f>
        <v>0</v>
      </c>
      <c r="ENP183" s="201" t="b">
        <f>IF(OR(AND('Validation summary'!$B$2="2022-23",ENP182="In-period"),AND('Validation summary'!$B$2="2023-24",ENP182="In-period"),AND('Validation summary'!$B$2="2024-25",ENP182="In-period"),AND('Validation summary'!$B$2="2024-25",ENP182="End of period",ENP190="Revenue")),TRUE,FALSE)</f>
        <v>0</v>
      </c>
      <c r="ENQ183" s="201" t="b">
        <f>IF(OR(AND('Validation summary'!$B$2="2022-23",ENQ182="In-period"),AND('Validation summary'!$B$2="2023-24",ENQ182="In-period"),AND('Validation summary'!$B$2="2024-25",ENQ182="In-period"),AND('Validation summary'!$B$2="2024-25",ENQ182="End of period",ENQ190="Revenue")),TRUE,FALSE)</f>
        <v>0</v>
      </c>
      <c r="ENR183" s="201" t="b">
        <f>IF(OR(AND('Validation summary'!$B$2="2022-23",ENR182="In-period"),AND('Validation summary'!$B$2="2023-24",ENR182="In-period"),AND('Validation summary'!$B$2="2024-25",ENR182="In-period"),AND('Validation summary'!$B$2="2024-25",ENR182="End of period",ENR190="Revenue")),TRUE,FALSE)</f>
        <v>0</v>
      </c>
      <c r="ENS183" s="201" t="b">
        <f>IF(OR(AND('Validation summary'!$B$2="2022-23",ENS182="In-period"),AND('Validation summary'!$B$2="2023-24",ENS182="In-period"),AND('Validation summary'!$B$2="2024-25",ENS182="In-period"),AND('Validation summary'!$B$2="2024-25",ENS182="End of period",ENS190="Revenue")),TRUE,FALSE)</f>
        <v>0</v>
      </c>
      <c r="ENT183" s="201" t="b">
        <f>IF(OR(AND('Validation summary'!$B$2="2022-23",ENT182="In-period"),AND('Validation summary'!$B$2="2023-24",ENT182="In-period"),AND('Validation summary'!$B$2="2024-25",ENT182="In-period"),AND('Validation summary'!$B$2="2024-25",ENT182="End of period",ENT190="Revenue")),TRUE,FALSE)</f>
        <v>0</v>
      </c>
      <c r="ENU183" s="201" t="b">
        <f>IF(OR(AND('Validation summary'!$B$2="2022-23",ENU182="In-period"),AND('Validation summary'!$B$2="2023-24",ENU182="In-period"),AND('Validation summary'!$B$2="2024-25",ENU182="In-period"),AND('Validation summary'!$B$2="2024-25",ENU182="End of period",ENU190="Revenue")),TRUE,FALSE)</f>
        <v>0</v>
      </c>
      <c r="ENV183" s="201" t="b">
        <f>IF(OR(AND('Validation summary'!$B$2="2022-23",ENV182="In-period"),AND('Validation summary'!$B$2="2023-24",ENV182="In-period"),AND('Validation summary'!$B$2="2024-25",ENV182="In-period"),AND('Validation summary'!$B$2="2024-25",ENV182="End of period",ENV190="Revenue")),TRUE,FALSE)</f>
        <v>0</v>
      </c>
      <c r="ENW183" s="201" t="b">
        <f>IF(OR(AND('Validation summary'!$B$2="2022-23",ENW182="In-period"),AND('Validation summary'!$B$2="2023-24",ENW182="In-period"),AND('Validation summary'!$B$2="2024-25",ENW182="In-period"),AND('Validation summary'!$B$2="2024-25",ENW182="End of period",ENW190="Revenue")),TRUE,FALSE)</f>
        <v>0</v>
      </c>
      <c r="ENX183" s="201" t="b">
        <f>IF(OR(AND('Validation summary'!$B$2="2022-23",ENX182="In-period"),AND('Validation summary'!$B$2="2023-24",ENX182="In-period"),AND('Validation summary'!$B$2="2024-25",ENX182="In-period"),AND('Validation summary'!$B$2="2024-25",ENX182="End of period",ENX190="Revenue")),TRUE,FALSE)</f>
        <v>0</v>
      </c>
      <c r="ENY183" s="201" t="b">
        <f>IF(OR(AND('Validation summary'!$B$2="2022-23",ENY182="In-period"),AND('Validation summary'!$B$2="2023-24",ENY182="In-period"),AND('Validation summary'!$B$2="2024-25",ENY182="In-period"),AND('Validation summary'!$B$2="2024-25",ENY182="End of period",ENY190="Revenue")),TRUE,FALSE)</f>
        <v>0</v>
      </c>
      <c r="ENZ183" s="201" t="b">
        <f>IF(OR(AND('Validation summary'!$B$2="2022-23",ENZ182="In-period"),AND('Validation summary'!$B$2="2023-24",ENZ182="In-period"),AND('Validation summary'!$B$2="2024-25",ENZ182="In-period"),AND('Validation summary'!$B$2="2024-25",ENZ182="End of period",ENZ190="Revenue")),TRUE,FALSE)</f>
        <v>0</v>
      </c>
      <c r="EOA183" s="201" t="b">
        <f>IF(OR(AND('Validation summary'!$B$2="2022-23",EOA182="In-period"),AND('Validation summary'!$B$2="2023-24",EOA182="In-period"),AND('Validation summary'!$B$2="2024-25",EOA182="In-period"),AND('Validation summary'!$B$2="2024-25",EOA182="End of period",EOA190="Revenue")),TRUE,FALSE)</f>
        <v>0</v>
      </c>
      <c r="EOB183" s="201" t="b">
        <f>IF(OR(AND('Validation summary'!$B$2="2022-23",EOB182="In-period"),AND('Validation summary'!$B$2="2023-24",EOB182="In-period"),AND('Validation summary'!$B$2="2024-25",EOB182="In-period"),AND('Validation summary'!$B$2="2024-25",EOB182="End of period",EOB190="Revenue")),TRUE,FALSE)</f>
        <v>0</v>
      </c>
      <c r="EOC183" s="201" t="b">
        <f>IF(OR(AND('Validation summary'!$B$2="2022-23",EOC182="In-period"),AND('Validation summary'!$B$2="2023-24",EOC182="In-period"),AND('Validation summary'!$B$2="2024-25",EOC182="In-period"),AND('Validation summary'!$B$2="2024-25",EOC182="End of period",EOC190="Revenue")),TRUE,FALSE)</f>
        <v>0</v>
      </c>
      <c r="EOD183" s="201" t="b">
        <f>IF(OR(AND('Validation summary'!$B$2="2022-23",EOD182="In-period"),AND('Validation summary'!$B$2="2023-24",EOD182="In-period"),AND('Validation summary'!$B$2="2024-25",EOD182="In-period"),AND('Validation summary'!$B$2="2024-25",EOD182="End of period",EOD190="Revenue")),TRUE,FALSE)</f>
        <v>0</v>
      </c>
      <c r="EOE183" s="201" t="b">
        <f>IF(OR(AND('Validation summary'!$B$2="2022-23",EOE182="In-period"),AND('Validation summary'!$B$2="2023-24",EOE182="In-period"),AND('Validation summary'!$B$2="2024-25",EOE182="In-period"),AND('Validation summary'!$B$2="2024-25",EOE182="End of period",EOE190="Revenue")),TRUE,FALSE)</f>
        <v>0</v>
      </c>
      <c r="EOF183" s="201" t="b">
        <f>IF(OR(AND('Validation summary'!$B$2="2022-23",EOF182="In-period"),AND('Validation summary'!$B$2="2023-24",EOF182="In-period"),AND('Validation summary'!$B$2="2024-25",EOF182="In-period"),AND('Validation summary'!$B$2="2024-25",EOF182="End of period",EOF190="Revenue")),TRUE,FALSE)</f>
        <v>0</v>
      </c>
      <c r="EOG183" s="201" t="b">
        <f>IF(OR(AND('Validation summary'!$B$2="2022-23",EOG182="In-period"),AND('Validation summary'!$B$2="2023-24",EOG182="In-period"),AND('Validation summary'!$B$2="2024-25",EOG182="In-period"),AND('Validation summary'!$B$2="2024-25",EOG182="End of period",EOG190="Revenue")),TRUE,FALSE)</f>
        <v>0</v>
      </c>
      <c r="EOH183" s="201" t="b">
        <f>IF(OR(AND('Validation summary'!$B$2="2022-23",EOH182="In-period"),AND('Validation summary'!$B$2="2023-24",EOH182="In-period"),AND('Validation summary'!$B$2="2024-25",EOH182="In-period"),AND('Validation summary'!$B$2="2024-25",EOH182="End of period",EOH190="Revenue")),TRUE,FALSE)</f>
        <v>0</v>
      </c>
      <c r="EOI183" s="201" t="b">
        <f>IF(OR(AND('Validation summary'!$B$2="2022-23",EOI182="In-period"),AND('Validation summary'!$B$2="2023-24",EOI182="In-period"),AND('Validation summary'!$B$2="2024-25",EOI182="In-period"),AND('Validation summary'!$B$2="2024-25",EOI182="End of period",EOI190="Revenue")),TRUE,FALSE)</f>
        <v>0</v>
      </c>
      <c r="EOJ183" s="201" t="b">
        <f>IF(OR(AND('Validation summary'!$B$2="2022-23",EOJ182="In-period"),AND('Validation summary'!$B$2="2023-24",EOJ182="In-period"),AND('Validation summary'!$B$2="2024-25",EOJ182="In-period"),AND('Validation summary'!$B$2="2024-25",EOJ182="End of period",EOJ190="Revenue")),TRUE,FALSE)</f>
        <v>0</v>
      </c>
      <c r="EOK183" s="201" t="b">
        <f>IF(OR(AND('Validation summary'!$B$2="2022-23",EOK182="In-period"),AND('Validation summary'!$B$2="2023-24",EOK182="In-period"),AND('Validation summary'!$B$2="2024-25",EOK182="In-period"),AND('Validation summary'!$B$2="2024-25",EOK182="End of period",EOK190="Revenue")),TRUE,FALSE)</f>
        <v>0</v>
      </c>
      <c r="EOL183" s="201" t="b">
        <f>IF(OR(AND('Validation summary'!$B$2="2022-23",EOL182="In-period"),AND('Validation summary'!$B$2="2023-24",EOL182="In-period"),AND('Validation summary'!$B$2="2024-25",EOL182="In-period"),AND('Validation summary'!$B$2="2024-25",EOL182="End of period",EOL190="Revenue")),TRUE,FALSE)</f>
        <v>0</v>
      </c>
      <c r="EOM183" s="201" t="b">
        <f>IF(OR(AND('Validation summary'!$B$2="2022-23",EOM182="In-period"),AND('Validation summary'!$B$2="2023-24",EOM182="In-period"),AND('Validation summary'!$B$2="2024-25",EOM182="In-period"),AND('Validation summary'!$B$2="2024-25",EOM182="End of period",EOM190="Revenue")),TRUE,FALSE)</f>
        <v>0</v>
      </c>
      <c r="EON183" s="201" t="b">
        <f>IF(OR(AND('Validation summary'!$B$2="2022-23",EON182="In-period"),AND('Validation summary'!$B$2="2023-24",EON182="In-period"),AND('Validation summary'!$B$2="2024-25",EON182="In-period"),AND('Validation summary'!$B$2="2024-25",EON182="End of period",EON190="Revenue")),TRUE,FALSE)</f>
        <v>0</v>
      </c>
      <c r="EOO183" s="201" t="b">
        <f>IF(OR(AND('Validation summary'!$B$2="2022-23",EOO182="In-period"),AND('Validation summary'!$B$2="2023-24",EOO182="In-period"),AND('Validation summary'!$B$2="2024-25",EOO182="In-period"),AND('Validation summary'!$B$2="2024-25",EOO182="End of period",EOO190="Revenue")),TRUE,FALSE)</f>
        <v>0</v>
      </c>
      <c r="EOP183" s="201" t="b">
        <f>IF(OR(AND('Validation summary'!$B$2="2022-23",EOP182="In-period"),AND('Validation summary'!$B$2="2023-24",EOP182="In-period"),AND('Validation summary'!$B$2="2024-25",EOP182="In-period"),AND('Validation summary'!$B$2="2024-25",EOP182="End of period",EOP190="Revenue")),TRUE,FALSE)</f>
        <v>0</v>
      </c>
      <c r="EOQ183" s="201" t="b">
        <f>IF(OR(AND('Validation summary'!$B$2="2022-23",EOQ182="In-period"),AND('Validation summary'!$B$2="2023-24",EOQ182="In-period"),AND('Validation summary'!$B$2="2024-25",EOQ182="In-period"),AND('Validation summary'!$B$2="2024-25",EOQ182="End of period",EOQ190="Revenue")),TRUE,FALSE)</f>
        <v>0</v>
      </c>
      <c r="EOR183" s="201" t="b">
        <f>IF(OR(AND('Validation summary'!$B$2="2022-23",EOR182="In-period"),AND('Validation summary'!$B$2="2023-24",EOR182="In-period"),AND('Validation summary'!$B$2="2024-25",EOR182="In-period"),AND('Validation summary'!$B$2="2024-25",EOR182="End of period",EOR190="Revenue")),TRUE,FALSE)</f>
        <v>0</v>
      </c>
      <c r="EOS183" s="201" t="b">
        <f>IF(OR(AND('Validation summary'!$B$2="2022-23",EOS182="In-period"),AND('Validation summary'!$B$2="2023-24",EOS182="In-period"),AND('Validation summary'!$B$2="2024-25",EOS182="In-period"),AND('Validation summary'!$B$2="2024-25",EOS182="End of period",EOS190="Revenue")),TRUE,FALSE)</f>
        <v>0</v>
      </c>
      <c r="EOT183" s="201" t="b">
        <f>IF(OR(AND('Validation summary'!$B$2="2022-23",EOT182="In-period"),AND('Validation summary'!$B$2="2023-24",EOT182="In-period"),AND('Validation summary'!$B$2="2024-25",EOT182="In-period"),AND('Validation summary'!$B$2="2024-25",EOT182="End of period",EOT190="Revenue")),TRUE,FALSE)</f>
        <v>0</v>
      </c>
      <c r="EOU183" s="201" t="b">
        <f>IF(OR(AND('Validation summary'!$B$2="2022-23",EOU182="In-period"),AND('Validation summary'!$B$2="2023-24",EOU182="In-period"),AND('Validation summary'!$B$2="2024-25",EOU182="In-period"),AND('Validation summary'!$B$2="2024-25",EOU182="End of period",EOU190="Revenue")),TRUE,FALSE)</f>
        <v>0</v>
      </c>
      <c r="EOV183" s="201" t="b">
        <f>IF(OR(AND('Validation summary'!$B$2="2022-23",EOV182="In-period"),AND('Validation summary'!$B$2="2023-24",EOV182="In-period"),AND('Validation summary'!$B$2="2024-25",EOV182="In-period"),AND('Validation summary'!$B$2="2024-25",EOV182="End of period",EOV190="Revenue")),TRUE,FALSE)</f>
        <v>0</v>
      </c>
      <c r="EOW183" s="201" t="b">
        <f>IF(OR(AND('Validation summary'!$B$2="2022-23",EOW182="In-period"),AND('Validation summary'!$B$2="2023-24",EOW182="In-period"),AND('Validation summary'!$B$2="2024-25",EOW182="In-period"),AND('Validation summary'!$B$2="2024-25",EOW182="End of period",EOW190="Revenue")),TRUE,FALSE)</f>
        <v>0</v>
      </c>
      <c r="EOX183" s="201" t="b">
        <f>IF(OR(AND('Validation summary'!$B$2="2022-23",EOX182="In-period"),AND('Validation summary'!$B$2="2023-24",EOX182="In-period"),AND('Validation summary'!$B$2="2024-25",EOX182="In-period"),AND('Validation summary'!$B$2="2024-25",EOX182="End of period",EOX190="Revenue")),TRUE,FALSE)</f>
        <v>0</v>
      </c>
      <c r="EOY183" s="201" t="b">
        <f>IF(OR(AND('Validation summary'!$B$2="2022-23",EOY182="In-period"),AND('Validation summary'!$B$2="2023-24",EOY182="In-period"),AND('Validation summary'!$B$2="2024-25",EOY182="In-period"),AND('Validation summary'!$B$2="2024-25",EOY182="End of period",EOY190="Revenue")),TRUE,FALSE)</f>
        <v>0</v>
      </c>
      <c r="EOZ183" s="201" t="b">
        <f>IF(OR(AND('Validation summary'!$B$2="2022-23",EOZ182="In-period"),AND('Validation summary'!$B$2="2023-24",EOZ182="In-period"),AND('Validation summary'!$B$2="2024-25",EOZ182="In-period"),AND('Validation summary'!$B$2="2024-25",EOZ182="End of period",EOZ190="Revenue")),TRUE,FALSE)</f>
        <v>0</v>
      </c>
      <c r="EPA183" s="201" t="b">
        <f>IF(OR(AND('Validation summary'!$B$2="2022-23",EPA182="In-period"),AND('Validation summary'!$B$2="2023-24",EPA182="In-period"),AND('Validation summary'!$B$2="2024-25",EPA182="In-period"),AND('Validation summary'!$B$2="2024-25",EPA182="End of period",EPA190="Revenue")),TRUE,FALSE)</f>
        <v>0</v>
      </c>
      <c r="EPB183" s="201" t="b">
        <f>IF(OR(AND('Validation summary'!$B$2="2022-23",EPB182="In-period"),AND('Validation summary'!$B$2="2023-24",EPB182="In-period"),AND('Validation summary'!$B$2="2024-25",EPB182="In-period"),AND('Validation summary'!$B$2="2024-25",EPB182="End of period",EPB190="Revenue")),TRUE,FALSE)</f>
        <v>0</v>
      </c>
      <c r="EPC183" s="201" t="b">
        <f>IF(OR(AND('Validation summary'!$B$2="2022-23",EPC182="In-period"),AND('Validation summary'!$B$2="2023-24",EPC182="In-period"),AND('Validation summary'!$B$2="2024-25",EPC182="In-period"),AND('Validation summary'!$B$2="2024-25",EPC182="End of period",EPC190="Revenue")),TRUE,FALSE)</f>
        <v>0</v>
      </c>
      <c r="EPD183" s="201" t="b">
        <f>IF(OR(AND('Validation summary'!$B$2="2022-23",EPD182="In-period"),AND('Validation summary'!$B$2="2023-24",EPD182="In-period"),AND('Validation summary'!$B$2="2024-25",EPD182="In-period"),AND('Validation summary'!$B$2="2024-25",EPD182="End of period",EPD190="Revenue")),TRUE,FALSE)</f>
        <v>0</v>
      </c>
      <c r="EPE183" s="201" t="b">
        <f>IF(OR(AND('Validation summary'!$B$2="2022-23",EPE182="In-period"),AND('Validation summary'!$B$2="2023-24",EPE182="In-period"),AND('Validation summary'!$B$2="2024-25",EPE182="In-period"),AND('Validation summary'!$B$2="2024-25",EPE182="End of period",EPE190="Revenue")),TRUE,FALSE)</f>
        <v>0</v>
      </c>
      <c r="EPF183" s="201" t="b">
        <f>IF(OR(AND('Validation summary'!$B$2="2022-23",EPF182="In-period"),AND('Validation summary'!$B$2="2023-24",EPF182="In-period"),AND('Validation summary'!$B$2="2024-25",EPF182="In-period"),AND('Validation summary'!$B$2="2024-25",EPF182="End of period",EPF190="Revenue")),TRUE,FALSE)</f>
        <v>0</v>
      </c>
      <c r="EPG183" s="201" t="b">
        <f>IF(OR(AND('Validation summary'!$B$2="2022-23",EPG182="In-period"),AND('Validation summary'!$B$2="2023-24",EPG182="In-period"),AND('Validation summary'!$B$2="2024-25",EPG182="In-period"),AND('Validation summary'!$B$2="2024-25",EPG182="End of period",EPG190="Revenue")),TRUE,FALSE)</f>
        <v>0</v>
      </c>
      <c r="EPH183" s="201" t="b">
        <f>IF(OR(AND('Validation summary'!$B$2="2022-23",EPH182="In-period"),AND('Validation summary'!$B$2="2023-24",EPH182="In-period"),AND('Validation summary'!$B$2="2024-25",EPH182="In-period"),AND('Validation summary'!$B$2="2024-25",EPH182="End of period",EPH190="Revenue")),TRUE,FALSE)</f>
        <v>0</v>
      </c>
      <c r="EPI183" s="201" t="b">
        <f>IF(OR(AND('Validation summary'!$B$2="2022-23",EPI182="In-period"),AND('Validation summary'!$B$2="2023-24",EPI182="In-period"),AND('Validation summary'!$B$2="2024-25",EPI182="In-period"),AND('Validation summary'!$B$2="2024-25",EPI182="End of period",EPI190="Revenue")),TRUE,FALSE)</f>
        <v>0</v>
      </c>
      <c r="EPJ183" s="201" t="b">
        <f>IF(OR(AND('Validation summary'!$B$2="2022-23",EPJ182="In-period"),AND('Validation summary'!$B$2="2023-24",EPJ182="In-period"),AND('Validation summary'!$B$2="2024-25",EPJ182="In-period"),AND('Validation summary'!$B$2="2024-25",EPJ182="End of period",EPJ190="Revenue")),TRUE,FALSE)</f>
        <v>0</v>
      </c>
      <c r="EPK183" s="201" t="b">
        <f>IF(OR(AND('Validation summary'!$B$2="2022-23",EPK182="In-period"),AND('Validation summary'!$B$2="2023-24",EPK182="In-period"),AND('Validation summary'!$B$2="2024-25",EPK182="In-period"),AND('Validation summary'!$B$2="2024-25",EPK182="End of period",EPK190="Revenue")),TRUE,FALSE)</f>
        <v>0</v>
      </c>
      <c r="EPL183" s="201" t="b">
        <f>IF(OR(AND('Validation summary'!$B$2="2022-23",EPL182="In-period"),AND('Validation summary'!$B$2="2023-24",EPL182="In-period"),AND('Validation summary'!$B$2="2024-25",EPL182="In-period"),AND('Validation summary'!$B$2="2024-25",EPL182="End of period",EPL190="Revenue")),TRUE,FALSE)</f>
        <v>0</v>
      </c>
      <c r="EPM183" s="201" t="b">
        <f>IF(OR(AND('Validation summary'!$B$2="2022-23",EPM182="In-period"),AND('Validation summary'!$B$2="2023-24",EPM182="In-period"),AND('Validation summary'!$B$2="2024-25",EPM182="In-period"),AND('Validation summary'!$B$2="2024-25",EPM182="End of period",EPM190="Revenue")),TRUE,FALSE)</f>
        <v>0</v>
      </c>
      <c r="EPN183" s="201" t="b">
        <f>IF(OR(AND('Validation summary'!$B$2="2022-23",EPN182="In-period"),AND('Validation summary'!$B$2="2023-24",EPN182="In-period"),AND('Validation summary'!$B$2="2024-25",EPN182="In-period"),AND('Validation summary'!$B$2="2024-25",EPN182="End of period",EPN190="Revenue")),TRUE,FALSE)</f>
        <v>0</v>
      </c>
      <c r="EPO183" s="201" t="b">
        <f>IF(OR(AND('Validation summary'!$B$2="2022-23",EPO182="In-period"),AND('Validation summary'!$B$2="2023-24",EPO182="In-period"),AND('Validation summary'!$B$2="2024-25",EPO182="In-period"),AND('Validation summary'!$B$2="2024-25",EPO182="End of period",EPO190="Revenue")),TRUE,FALSE)</f>
        <v>0</v>
      </c>
      <c r="EPP183" s="201" t="b">
        <f>IF(OR(AND('Validation summary'!$B$2="2022-23",EPP182="In-period"),AND('Validation summary'!$B$2="2023-24",EPP182="In-period"),AND('Validation summary'!$B$2="2024-25",EPP182="In-period"),AND('Validation summary'!$B$2="2024-25",EPP182="End of period",EPP190="Revenue")),TRUE,FALSE)</f>
        <v>0</v>
      </c>
      <c r="EPQ183" s="201" t="b">
        <f>IF(OR(AND('Validation summary'!$B$2="2022-23",EPQ182="In-period"),AND('Validation summary'!$B$2="2023-24",EPQ182="In-period"),AND('Validation summary'!$B$2="2024-25",EPQ182="In-period"),AND('Validation summary'!$B$2="2024-25",EPQ182="End of period",EPQ190="Revenue")),TRUE,FALSE)</f>
        <v>0</v>
      </c>
      <c r="EPR183" s="201" t="b">
        <f>IF(OR(AND('Validation summary'!$B$2="2022-23",EPR182="In-period"),AND('Validation summary'!$B$2="2023-24",EPR182="In-period"),AND('Validation summary'!$B$2="2024-25",EPR182="In-period"),AND('Validation summary'!$B$2="2024-25",EPR182="End of period",EPR190="Revenue")),TRUE,FALSE)</f>
        <v>0</v>
      </c>
      <c r="EPS183" s="201" t="b">
        <f>IF(OR(AND('Validation summary'!$B$2="2022-23",EPS182="In-period"),AND('Validation summary'!$B$2="2023-24",EPS182="In-period"),AND('Validation summary'!$B$2="2024-25",EPS182="In-period"),AND('Validation summary'!$B$2="2024-25",EPS182="End of period",EPS190="Revenue")),TRUE,FALSE)</f>
        <v>0</v>
      </c>
      <c r="EPT183" s="201" t="b">
        <f>IF(OR(AND('Validation summary'!$B$2="2022-23",EPT182="In-period"),AND('Validation summary'!$B$2="2023-24",EPT182="In-period"),AND('Validation summary'!$B$2="2024-25",EPT182="In-period"),AND('Validation summary'!$B$2="2024-25",EPT182="End of period",EPT190="Revenue")),TRUE,FALSE)</f>
        <v>0</v>
      </c>
      <c r="EPU183" s="201" t="b">
        <f>IF(OR(AND('Validation summary'!$B$2="2022-23",EPU182="In-period"),AND('Validation summary'!$B$2="2023-24",EPU182="In-period"),AND('Validation summary'!$B$2="2024-25",EPU182="In-period"),AND('Validation summary'!$B$2="2024-25",EPU182="End of period",EPU190="Revenue")),TRUE,FALSE)</f>
        <v>0</v>
      </c>
      <c r="EPV183" s="201" t="b">
        <f>IF(OR(AND('Validation summary'!$B$2="2022-23",EPV182="In-period"),AND('Validation summary'!$B$2="2023-24",EPV182="In-period"),AND('Validation summary'!$B$2="2024-25",EPV182="In-period"),AND('Validation summary'!$B$2="2024-25",EPV182="End of period",EPV190="Revenue")),TRUE,FALSE)</f>
        <v>0</v>
      </c>
      <c r="EPW183" s="201" t="b">
        <f>IF(OR(AND('Validation summary'!$B$2="2022-23",EPW182="In-period"),AND('Validation summary'!$B$2="2023-24",EPW182="In-period"),AND('Validation summary'!$B$2="2024-25",EPW182="In-period"),AND('Validation summary'!$B$2="2024-25",EPW182="End of period",EPW190="Revenue")),TRUE,FALSE)</f>
        <v>0</v>
      </c>
      <c r="EPX183" s="201" t="b">
        <f>IF(OR(AND('Validation summary'!$B$2="2022-23",EPX182="In-period"),AND('Validation summary'!$B$2="2023-24",EPX182="In-period"),AND('Validation summary'!$B$2="2024-25",EPX182="In-period"),AND('Validation summary'!$B$2="2024-25",EPX182="End of period",EPX190="Revenue")),TRUE,FALSE)</f>
        <v>0</v>
      </c>
      <c r="EPY183" s="201" t="b">
        <f>IF(OR(AND('Validation summary'!$B$2="2022-23",EPY182="In-period"),AND('Validation summary'!$B$2="2023-24",EPY182="In-period"),AND('Validation summary'!$B$2="2024-25",EPY182="In-period"),AND('Validation summary'!$B$2="2024-25",EPY182="End of period",EPY190="Revenue")),TRUE,FALSE)</f>
        <v>0</v>
      </c>
      <c r="EPZ183" s="201" t="b">
        <f>IF(OR(AND('Validation summary'!$B$2="2022-23",EPZ182="In-period"),AND('Validation summary'!$B$2="2023-24",EPZ182="In-period"),AND('Validation summary'!$B$2="2024-25",EPZ182="In-period"),AND('Validation summary'!$B$2="2024-25",EPZ182="End of period",EPZ190="Revenue")),TRUE,FALSE)</f>
        <v>0</v>
      </c>
      <c r="EQA183" s="201" t="b">
        <f>IF(OR(AND('Validation summary'!$B$2="2022-23",EQA182="In-period"),AND('Validation summary'!$B$2="2023-24",EQA182="In-period"),AND('Validation summary'!$B$2="2024-25",EQA182="In-period"),AND('Validation summary'!$B$2="2024-25",EQA182="End of period",EQA190="Revenue")),TRUE,FALSE)</f>
        <v>0</v>
      </c>
      <c r="EQB183" s="201" t="b">
        <f>IF(OR(AND('Validation summary'!$B$2="2022-23",EQB182="In-period"),AND('Validation summary'!$B$2="2023-24",EQB182="In-period"),AND('Validation summary'!$B$2="2024-25",EQB182="In-period"),AND('Validation summary'!$B$2="2024-25",EQB182="End of period",EQB190="Revenue")),TRUE,FALSE)</f>
        <v>0</v>
      </c>
      <c r="EQC183" s="201" t="b">
        <f>IF(OR(AND('Validation summary'!$B$2="2022-23",EQC182="In-period"),AND('Validation summary'!$B$2="2023-24",EQC182="In-period"),AND('Validation summary'!$B$2="2024-25",EQC182="In-period"),AND('Validation summary'!$B$2="2024-25",EQC182="End of period",EQC190="Revenue")),TRUE,FALSE)</f>
        <v>0</v>
      </c>
      <c r="EQD183" s="201" t="b">
        <f>IF(OR(AND('Validation summary'!$B$2="2022-23",EQD182="In-period"),AND('Validation summary'!$B$2="2023-24",EQD182="In-period"),AND('Validation summary'!$B$2="2024-25",EQD182="In-period"),AND('Validation summary'!$B$2="2024-25",EQD182="End of period",EQD190="Revenue")),TRUE,FALSE)</f>
        <v>0</v>
      </c>
      <c r="EQE183" s="201" t="b">
        <f>IF(OR(AND('Validation summary'!$B$2="2022-23",EQE182="In-period"),AND('Validation summary'!$B$2="2023-24",EQE182="In-period"),AND('Validation summary'!$B$2="2024-25",EQE182="In-period"),AND('Validation summary'!$B$2="2024-25",EQE182="End of period",EQE190="Revenue")),TRUE,FALSE)</f>
        <v>0</v>
      </c>
      <c r="EQF183" s="201" t="b">
        <f>IF(OR(AND('Validation summary'!$B$2="2022-23",EQF182="In-period"),AND('Validation summary'!$B$2="2023-24",EQF182="In-period"),AND('Validation summary'!$B$2="2024-25",EQF182="In-period"),AND('Validation summary'!$B$2="2024-25",EQF182="End of period",EQF190="Revenue")),TRUE,FALSE)</f>
        <v>0</v>
      </c>
      <c r="EQG183" s="201" t="b">
        <f>IF(OR(AND('Validation summary'!$B$2="2022-23",EQG182="In-period"),AND('Validation summary'!$B$2="2023-24",EQG182="In-period"),AND('Validation summary'!$B$2="2024-25",EQG182="In-period"),AND('Validation summary'!$B$2="2024-25",EQG182="End of period",EQG190="Revenue")),TRUE,FALSE)</f>
        <v>0</v>
      </c>
      <c r="EQH183" s="201" t="b">
        <f>IF(OR(AND('Validation summary'!$B$2="2022-23",EQH182="In-period"),AND('Validation summary'!$B$2="2023-24",EQH182="In-period"),AND('Validation summary'!$B$2="2024-25",EQH182="In-period"),AND('Validation summary'!$B$2="2024-25",EQH182="End of period",EQH190="Revenue")),TRUE,FALSE)</f>
        <v>0</v>
      </c>
      <c r="EQI183" s="201" t="b">
        <f>IF(OR(AND('Validation summary'!$B$2="2022-23",EQI182="In-period"),AND('Validation summary'!$B$2="2023-24",EQI182="In-period"),AND('Validation summary'!$B$2="2024-25",EQI182="In-period"),AND('Validation summary'!$B$2="2024-25",EQI182="End of period",EQI190="Revenue")),TRUE,FALSE)</f>
        <v>0</v>
      </c>
      <c r="EQJ183" s="201" t="b">
        <f>IF(OR(AND('Validation summary'!$B$2="2022-23",EQJ182="In-period"),AND('Validation summary'!$B$2="2023-24",EQJ182="In-period"),AND('Validation summary'!$B$2="2024-25",EQJ182="In-period"),AND('Validation summary'!$B$2="2024-25",EQJ182="End of period",EQJ190="Revenue")),TRUE,FALSE)</f>
        <v>0</v>
      </c>
      <c r="EQK183" s="201" t="b">
        <f>IF(OR(AND('Validation summary'!$B$2="2022-23",EQK182="In-period"),AND('Validation summary'!$B$2="2023-24",EQK182="In-period"),AND('Validation summary'!$B$2="2024-25",EQK182="In-period"),AND('Validation summary'!$B$2="2024-25",EQK182="End of period",EQK190="Revenue")),TRUE,FALSE)</f>
        <v>0</v>
      </c>
      <c r="EQL183" s="201" t="b">
        <f>IF(OR(AND('Validation summary'!$B$2="2022-23",EQL182="In-period"),AND('Validation summary'!$B$2="2023-24",EQL182="In-period"),AND('Validation summary'!$B$2="2024-25",EQL182="In-period"),AND('Validation summary'!$B$2="2024-25",EQL182="End of period",EQL190="Revenue")),TRUE,FALSE)</f>
        <v>0</v>
      </c>
      <c r="EQM183" s="201" t="b">
        <f>IF(OR(AND('Validation summary'!$B$2="2022-23",EQM182="In-period"),AND('Validation summary'!$B$2="2023-24",EQM182="In-period"),AND('Validation summary'!$B$2="2024-25",EQM182="In-period"),AND('Validation summary'!$B$2="2024-25",EQM182="End of period",EQM190="Revenue")),TRUE,FALSE)</f>
        <v>0</v>
      </c>
      <c r="EQN183" s="201" t="b">
        <f>IF(OR(AND('Validation summary'!$B$2="2022-23",EQN182="In-period"),AND('Validation summary'!$B$2="2023-24",EQN182="In-period"),AND('Validation summary'!$B$2="2024-25",EQN182="In-period"),AND('Validation summary'!$B$2="2024-25",EQN182="End of period",EQN190="Revenue")),TRUE,FALSE)</f>
        <v>0</v>
      </c>
      <c r="EQO183" s="201" t="b">
        <f>IF(OR(AND('Validation summary'!$B$2="2022-23",EQO182="In-period"),AND('Validation summary'!$B$2="2023-24",EQO182="In-period"),AND('Validation summary'!$B$2="2024-25",EQO182="In-period"),AND('Validation summary'!$B$2="2024-25",EQO182="End of period",EQO190="Revenue")),TRUE,FALSE)</f>
        <v>0</v>
      </c>
      <c r="EQP183" s="201" t="b">
        <f>IF(OR(AND('Validation summary'!$B$2="2022-23",EQP182="In-period"),AND('Validation summary'!$B$2="2023-24",EQP182="In-period"),AND('Validation summary'!$B$2="2024-25",EQP182="In-period"),AND('Validation summary'!$B$2="2024-25",EQP182="End of period",EQP190="Revenue")),TRUE,FALSE)</f>
        <v>0</v>
      </c>
      <c r="EQQ183" s="201" t="b">
        <f>IF(OR(AND('Validation summary'!$B$2="2022-23",EQQ182="In-period"),AND('Validation summary'!$B$2="2023-24",EQQ182="In-period"),AND('Validation summary'!$B$2="2024-25",EQQ182="In-period"),AND('Validation summary'!$B$2="2024-25",EQQ182="End of period",EQQ190="Revenue")),TRUE,FALSE)</f>
        <v>0</v>
      </c>
      <c r="EQR183" s="201" t="b">
        <f>IF(OR(AND('Validation summary'!$B$2="2022-23",EQR182="In-period"),AND('Validation summary'!$B$2="2023-24",EQR182="In-period"),AND('Validation summary'!$B$2="2024-25",EQR182="In-period"),AND('Validation summary'!$B$2="2024-25",EQR182="End of period",EQR190="Revenue")),TRUE,FALSE)</f>
        <v>0</v>
      </c>
      <c r="EQS183" s="201" t="b">
        <f>IF(OR(AND('Validation summary'!$B$2="2022-23",EQS182="In-period"),AND('Validation summary'!$B$2="2023-24",EQS182="In-period"),AND('Validation summary'!$B$2="2024-25",EQS182="In-period"),AND('Validation summary'!$B$2="2024-25",EQS182="End of period",EQS190="Revenue")),TRUE,FALSE)</f>
        <v>0</v>
      </c>
      <c r="EQT183" s="201" t="b">
        <f>IF(OR(AND('Validation summary'!$B$2="2022-23",EQT182="In-period"),AND('Validation summary'!$B$2="2023-24",EQT182="In-period"),AND('Validation summary'!$B$2="2024-25",EQT182="In-period"),AND('Validation summary'!$B$2="2024-25",EQT182="End of period",EQT190="Revenue")),TRUE,FALSE)</f>
        <v>0</v>
      </c>
      <c r="EQU183" s="201" t="b">
        <f>IF(OR(AND('Validation summary'!$B$2="2022-23",EQU182="In-period"),AND('Validation summary'!$B$2="2023-24",EQU182="In-period"),AND('Validation summary'!$B$2="2024-25",EQU182="In-period"),AND('Validation summary'!$B$2="2024-25",EQU182="End of period",EQU190="Revenue")),TRUE,FALSE)</f>
        <v>0</v>
      </c>
      <c r="EQV183" s="201" t="b">
        <f>IF(OR(AND('Validation summary'!$B$2="2022-23",EQV182="In-period"),AND('Validation summary'!$B$2="2023-24",EQV182="In-period"),AND('Validation summary'!$B$2="2024-25",EQV182="In-period"),AND('Validation summary'!$B$2="2024-25",EQV182="End of period",EQV190="Revenue")),TRUE,FALSE)</f>
        <v>0</v>
      </c>
      <c r="EQW183" s="201" t="b">
        <f>IF(OR(AND('Validation summary'!$B$2="2022-23",EQW182="In-period"),AND('Validation summary'!$B$2="2023-24",EQW182="In-period"),AND('Validation summary'!$B$2="2024-25",EQW182="In-period"),AND('Validation summary'!$B$2="2024-25",EQW182="End of period",EQW190="Revenue")),TRUE,FALSE)</f>
        <v>0</v>
      </c>
      <c r="EQX183" s="201" t="b">
        <f>IF(OR(AND('Validation summary'!$B$2="2022-23",EQX182="In-period"),AND('Validation summary'!$B$2="2023-24",EQX182="In-period"),AND('Validation summary'!$B$2="2024-25",EQX182="In-period"),AND('Validation summary'!$B$2="2024-25",EQX182="End of period",EQX190="Revenue")),TRUE,FALSE)</f>
        <v>0</v>
      </c>
      <c r="EQY183" s="201" t="b">
        <f>IF(OR(AND('Validation summary'!$B$2="2022-23",EQY182="In-period"),AND('Validation summary'!$B$2="2023-24",EQY182="In-period"),AND('Validation summary'!$B$2="2024-25",EQY182="In-period"),AND('Validation summary'!$B$2="2024-25",EQY182="End of period",EQY190="Revenue")),TRUE,FALSE)</f>
        <v>0</v>
      </c>
      <c r="EQZ183" s="201" t="b">
        <f>IF(OR(AND('Validation summary'!$B$2="2022-23",EQZ182="In-period"),AND('Validation summary'!$B$2="2023-24",EQZ182="In-period"),AND('Validation summary'!$B$2="2024-25",EQZ182="In-period"),AND('Validation summary'!$B$2="2024-25",EQZ182="End of period",EQZ190="Revenue")),TRUE,FALSE)</f>
        <v>0</v>
      </c>
      <c r="ERA183" s="201" t="b">
        <f>IF(OR(AND('Validation summary'!$B$2="2022-23",ERA182="In-period"),AND('Validation summary'!$B$2="2023-24",ERA182="In-period"),AND('Validation summary'!$B$2="2024-25",ERA182="In-period"),AND('Validation summary'!$B$2="2024-25",ERA182="End of period",ERA190="Revenue")),TRUE,FALSE)</f>
        <v>0</v>
      </c>
      <c r="ERB183" s="201" t="b">
        <f>IF(OR(AND('Validation summary'!$B$2="2022-23",ERB182="In-period"),AND('Validation summary'!$B$2="2023-24",ERB182="In-period"),AND('Validation summary'!$B$2="2024-25",ERB182="In-period"),AND('Validation summary'!$B$2="2024-25",ERB182="End of period",ERB190="Revenue")),TRUE,FALSE)</f>
        <v>0</v>
      </c>
      <c r="ERC183" s="201" t="b">
        <f>IF(OR(AND('Validation summary'!$B$2="2022-23",ERC182="In-period"),AND('Validation summary'!$B$2="2023-24",ERC182="In-period"),AND('Validation summary'!$B$2="2024-25",ERC182="In-period"),AND('Validation summary'!$B$2="2024-25",ERC182="End of period",ERC190="Revenue")),TRUE,FALSE)</f>
        <v>0</v>
      </c>
      <c r="ERD183" s="201" t="b">
        <f>IF(OR(AND('Validation summary'!$B$2="2022-23",ERD182="In-period"),AND('Validation summary'!$B$2="2023-24",ERD182="In-period"),AND('Validation summary'!$B$2="2024-25",ERD182="In-period"),AND('Validation summary'!$B$2="2024-25",ERD182="End of period",ERD190="Revenue")),TRUE,FALSE)</f>
        <v>0</v>
      </c>
      <c r="ERE183" s="201" t="b">
        <f>IF(OR(AND('Validation summary'!$B$2="2022-23",ERE182="In-period"),AND('Validation summary'!$B$2="2023-24",ERE182="In-period"),AND('Validation summary'!$B$2="2024-25",ERE182="In-period"),AND('Validation summary'!$B$2="2024-25",ERE182="End of period",ERE190="Revenue")),TRUE,FALSE)</f>
        <v>0</v>
      </c>
      <c r="ERF183" s="201" t="b">
        <f>IF(OR(AND('Validation summary'!$B$2="2022-23",ERF182="In-period"),AND('Validation summary'!$B$2="2023-24",ERF182="In-period"),AND('Validation summary'!$B$2="2024-25",ERF182="In-period"),AND('Validation summary'!$B$2="2024-25",ERF182="End of period",ERF190="Revenue")),TRUE,FALSE)</f>
        <v>0</v>
      </c>
      <c r="ERG183" s="201" t="b">
        <f>IF(OR(AND('Validation summary'!$B$2="2022-23",ERG182="In-period"),AND('Validation summary'!$B$2="2023-24",ERG182="In-period"),AND('Validation summary'!$B$2="2024-25",ERG182="In-period"),AND('Validation summary'!$B$2="2024-25",ERG182="End of period",ERG190="Revenue")),TRUE,FALSE)</f>
        <v>0</v>
      </c>
      <c r="ERH183" s="201" t="b">
        <f>IF(OR(AND('Validation summary'!$B$2="2022-23",ERH182="In-period"),AND('Validation summary'!$B$2="2023-24",ERH182="In-period"),AND('Validation summary'!$B$2="2024-25",ERH182="In-period"),AND('Validation summary'!$B$2="2024-25",ERH182="End of period",ERH190="Revenue")),TRUE,FALSE)</f>
        <v>0</v>
      </c>
      <c r="ERI183" s="201" t="b">
        <f>IF(OR(AND('Validation summary'!$B$2="2022-23",ERI182="In-period"),AND('Validation summary'!$B$2="2023-24",ERI182="In-period"),AND('Validation summary'!$B$2="2024-25",ERI182="In-period"),AND('Validation summary'!$B$2="2024-25",ERI182="End of period",ERI190="Revenue")),TRUE,FALSE)</f>
        <v>0</v>
      </c>
      <c r="ERJ183" s="201" t="b">
        <f>IF(OR(AND('Validation summary'!$B$2="2022-23",ERJ182="In-period"),AND('Validation summary'!$B$2="2023-24",ERJ182="In-period"),AND('Validation summary'!$B$2="2024-25",ERJ182="In-period"),AND('Validation summary'!$B$2="2024-25",ERJ182="End of period",ERJ190="Revenue")),TRUE,FALSE)</f>
        <v>0</v>
      </c>
      <c r="ERK183" s="201" t="b">
        <f>IF(OR(AND('Validation summary'!$B$2="2022-23",ERK182="In-period"),AND('Validation summary'!$B$2="2023-24",ERK182="In-period"),AND('Validation summary'!$B$2="2024-25",ERK182="In-period"),AND('Validation summary'!$B$2="2024-25",ERK182="End of period",ERK190="Revenue")),TRUE,FALSE)</f>
        <v>0</v>
      </c>
      <c r="ERL183" s="201" t="b">
        <f>IF(OR(AND('Validation summary'!$B$2="2022-23",ERL182="In-period"),AND('Validation summary'!$B$2="2023-24",ERL182="In-period"),AND('Validation summary'!$B$2="2024-25",ERL182="In-period"),AND('Validation summary'!$B$2="2024-25",ERL182="End of period",ERL190="Revenue")),TRUE,FALSE)</f>
        <v>0</v>
      </c>
      <c r="ERM183" s="201" t="b">
        <f>IF(OR(AND('Validation summary'!$B$2="2022-23",ERM182="In-period"),AND('Validation summary'!$B$2="2023-24",ERM182="In-period"),AND('Validation summary'!$B$2="2024-25",ERM182="In-period"),AND('Validation summary'!$B$2="2024-25",ERM182="End of period",ERM190="Revenue")),TRUE,FALSE)</f>
        <v>0</v>
      </c>
      <c r="ERN183" s="201" t="b">
        <f>IF(OR(AND('Validation summary'!$B$2="2022-23",ERN182="In-period"),AND('Validation summary'!$B$2="2023-24",ERN182="In-period"),AND('Validation summary'!$B$2="2024-25",ERN182="In-period"),AND('Validation summary'!$B$2="2024-25",ERN182="End of period",ERN190="Revenue")),TRUE,FALSE)</f>
        <v>0</v>
      </c>
      <c r="ERO183" s="201" t="b">
        <f>IF(OR(AND('Validation summary'!$B$2="2022-23",ERO182="In-period"),AND('Validation summary'!$B$2="2023-24",ERO182="In-period"),AND('Validation summary'!$B$2="2024-25",ERO182="In-period"),AND('Validation summary'!$B$2="2024-25",ERO182="End of period",ERO190="Revenue")),TRUE,FALSE)</f>
        <v>0</v>
      </c>
      <c r="ERP183" s="201" t="b">
        <f>IF(OR(AND('Validation summary'!$B$2="2022-23",ERP182="In-period"),AND('Validation summary'!$B$2="2023-24",ERP182="In-period"),AND('Validation summary'!$B$2="2024-25",ERP182="In-period"),AND('Validation summary'!$B$2="2024-25",ERP182="End of period",ERP190="Revenue")),TRUE,FALSE)</f>
        <v>0</v>
      </c>
      <c r="ERQ183" s="201" t="b">
        <f>IF(OR(AND('Validation summary'!$B$2="2022-23",ERQ182="In-period"),AND('Validation summary'!$B$2="2023-24",ERQ182="In-period"),AND('Validation summary'!$B$2="2024-25",ERQ182="In-period"),AND('Validation summary'!$B$2="2024-25",ERQ182="End of period",ERQ190="Revenue")),TRUE,FALSE)</f>
        <v>0</v>
      </c>
      <c r="ERR183" s="201" t="b">
        <f>IF(OR(AND('Validation summary'!$B$2="2022-23",ERR182="In-period"),AND('Validation summary'!$B$2="2023-24",ERR182="In-period"),AND('Validation summary'!$B$2="2024-25",ERR182="In-period"),AND('Validation summary'!$B$2="2024-25",ERR182="End of period",ERR190="Revenue")),TRUE,FALSE)</f>
        <v>0</v>
      </c>
      <c r="ERS183" s="201" t="b">
        <f>IF(OR(AND('Validation summary'!$B$2="2022-23",ERS182="In-period"),AND('Validation summary'!$B$2="2023-24",ERS182="In-period"),AND('Validation summary'!$B$2="2024-25",ERS182="In-period"),AND('Validation summary'!$B$2="2024-25",ERS182="End of period",ERS190="Revenue")),TRUE,FALSE)</f>
        <v>0</v>
      </c>
      <c r="ERT183" s="201" t="b">
        <f>IF(OR(AND('Validation summary'!$B$2="2022-23",ERT182="In-period"),AND('Validation summary'!$B$2="2023-24",ERT182="In-period"),AND('Validation summary'!$B$2="2024-25",ERT182="In-period"),AND('Validation summary'!$B$2="2024-25",ERT182="End of period",ERT190="Revenue")),TRUE,FALSE)</f>
        <v>0</v>
      </c>
      <c r="ERU183" s="201" t="b">
        <f>IF(OR(AND('Validation summary'!$B$2="2022-23",ERU182="In-period"),AND('Validation summary'!$B$2="2023-24",ERU182="In-period"),AND('Validation summary'!$B$2="2024-25",ERU182="In-period"),AND('Validation summary'!$B$2="2024-25",ERU182="End of period",ERU190="Revenue")),TRUE,FALSE)</f>
        <v>0</v>
      </c>
      <c r="ERV183" s="201" t="b">
        <f>IF(OR(AND('Validation summary'!$B$2="2022-23",ERV182="In-period"),AND('Validation summary'!$B$2="2023-24",ERV182="In-period"),AND('Validation summary'!$B$2="2024-25",ERV182="In-period"),AND('Validation summary'!$B$2="2024-25",ERV182="End of period",ERV190="Revenue")),TRUE,FALSE)</f>
        <v>0</v>
      </c>
      <c r="ERW183" s="201" t="b">
        <f>IF(OR(AND('Validation summary'!$B$2="2022-23",ERW182="In-period"),AND('Validation summary'!$B$2="2023-24",ERW182="In-period"),AND('Validation summary'!$B$2="2024-25",ERW182="In-period"),AND('Validation summary'!$B$2="2024-25",ERW182="End of period",ERW190="Revenue")),TRUE,FALSE)</f>
        <v>0</v>
      </c>
      <c r="ERX183" s="201" t="b">
        <f>IF(OR(AND('Validation summary'!$B$2="2022-23",ERX182="In-period"),AND('Validation summary'!$B$2="2023-24",ERX182="In-period"),AND('Validation summary'!$B$2="2024-25",ERX182="In-period"),AND('Validation summary'!$B$2="2024-25",ERX182="End of period",ERX190="Revenue")),TRUE,FALSE)</f>
        <v>0</v>
      </c>
      <c r="ERY183" s="201" t="b">
        <f>IF(OR(AND('Validation summary'!$B$2="2022-23",ERY182="In-period"),AND('Validation summary'!$B$2="2023-24",ERY182="In-period"),AND('Validation summary'!$B$2="2024-25",ERY182="In-period"),AND('Validation summary'!$B$2="2024-25",ERY182="End of period",ERY190="Revenue")),TRUE,FALSE)</f>
        <v>0</v>
      </c>
      <c r="ERZ183" s="201" t="b">
        <f>IF(OR(AND('Validation summary'!$B$2="2022-23",ERZ182="In-period"),AND('Validation summary'!$B$2="2023-24",ERZ182="In-period"),AND('Validation summary'!$B$2="2024-25",ERZ182="In-period"),AND('Validation summary'!$B$2="2024-25",ERZ182="End of period",ERZ190="Revenue")),TRUE,FALSE)</f>
        <v>0</v>
      </c>
      <c r="ESA183" s="201" t="b">
        <f>IF(OR(AND('Validation summary'!$B$2="2022-23",ESA182="In-period"),AND('Validation summary'!$B$2="2023-24",ESA182="In-period"),AND('Validation summary'!$B$2="2024-25",ESA182="In-period"),AND('Validation summary'!$B$2="2024-25",ESA182="End of period",ESA190="Revenue")),TRUE,FALSE)</f>
        <v>0</v>
      </c>
      <c r="ESB183" s="201" t="b">
        <f>IF(OR(AND('Validation summary'!$B$2="2022-23",ESB182="In-period"),AND('Validation summary'!$B$2="2023-24",ESB182="In-period"),AND('Validation summary'!$B$2="2024-25",ESB182="In-period"),AND('Validation summary'!$B$2="2024-25",ESB182="End of period",ESB190="Revenue")),TRUE,FALSE)</f>
        <v>0</v>
      </c>
      <c r="ESC183" s="201" t="b">
        <f>IF(OR(AND('Validation summary'!$B$2="2022-23",ESC182="In-period"),AND('Validation summary'!$B$2="2023-24",ESC182="In-period"),AND('Validation summary'!$B$2="2024-25",ESC182="In-period"),AND('Validation summary'!$B$2="2024-25",ESC182="End of period",ESC190="Revenue")),TRUE,FALSE)</f>
        <v>0</v>
      </c>
      <c r="ESD183" s="201" t="b">
        <f>IF(OR(AND('Validation summary'!$B$2="2022-23",ESD182="In-period"),AND('Validation summary'!$B$2="2023-24",ESD182="In-period"),AND('Validation summary'!$B$2="2024-25",ESD182="In-period"),AND('Validation summary'!$B$2="2024-25",ESD182="End of period",ESD190="Revenue")),TRUE,FALSE)</f>
        <v>0</v>
      </c>
      <c r="ESE183" s="201" t="b">
        <f>IF(OR(AND('Validation summary'!$B$2="2022-23",ESE182="In-period"),AND('Validation summary'!$B$2="2023-24",ESE182="In-period"),AND('Validation summary'!$B$2="2024-25",ESE182="In-period"),AND('Validation summary'!$B$2="2024-25",ESE182="End of period",ESE190="Revenue")),TRUE,FALSE)</f>
        <v>0</v>
      </c>
      <c r="ESF183" s="201" t="b">
        <f>IF(OR(AND('Validation summary'!$B$2="2022-23",ESF182="In-period"),AND('Validation summary'!$B$2="2023-24",ESF182="In-period"),AND('Validation summary'!$B$2="2024-25",ESF182="In-period"),AND('Validation summary'!$B$2="2024-25",ESF182="End of period",ESF190="Revenue")),TRUE,FALSE)</f>
        <v>0</v>
      </c>
      <c r="ESG183" s="201" t="b">
        <f>IF(OR(AND('Validation summary'!$B$2="2022-23",ESG182="In-period"),AND('Validation summary'!$B$2="2023-24",ESG182="In-period"),AND('Validation summary'!$B$2="2024-25",ESG182="In-period"),AND('Validation summary'!$B$2="2024-25",ESG182="End of period",ESG190="Revenue")),TRUE,FALSE)</f>
        <v>0</v>
      </c>
      <c r="ESH183" s="201" t="b">
        <f>IF(OR(AND('Validation summary'!$B$2="2022-23",ESH182="In-period"),AND('Validation summary'!$B$2="2023-24",ESH182="In-period"),AND('Validation summary'!$B$2="2024-25",ESH182="In-period"),AND('Validation summary'!$B$2="2024-25",ESH182="End of period",ESH190="Revenue")),TRUE,FALSE)</f>
        <v>0</v>
      </c>
      <c r="ESI183" s="201" t="b">
        <f>IF(OR(AND('Validation summary'!$B$2="2022-23",ESI182="In-period"),AND('Validation summary'!$B$2="2023-24",ESI182="In-period"),AND('Validation summary'!$B$2="2024-25",ESI182="In-period"),AND('Validation summary'!$B$2="2024-25",ESI182="End of period",ESI190="Revenue")),TRUE,FALSE)</f>
        <v>0</v>
      </c>
      <c r="ESJ183" s="201" t="b">
        <f>IF(OR(AND('Validation summary'!$B$2="2022-23",ESJ182="In-period"),AND('Validation summary'!$B$2="2023-24",ESJ182="In-period"),AND('Validation summary'!$B$2="2024-25",ESJ182="In-period"),AND('Validation summary'!$B$2="2024-25",ESJ182="End of period",ESJ190="Revenue")),TRUE,FALSE)</f>
        <v>0</v>
      </c>
      <c r="ESK183" s="201" t="b">
        <f>IF(OR(AND('Validation summary'!$B$2="2022-23",ESK182="In-period"),AND('Validation summary'!$B$2="2023-24",ESK182="In-period"),AND('Validation summary'!$B$2="2024-25",ESK182="In-period"),AND('Validation summary'!$B$2="2024-25",ESK182="End of period",ESK190="Revenue")),TRUE,FALSE)</f>
        <v>0</v>
      </c>
      <c r="ESL183" s="201" t="b">
        <f>IF(OR(AND('Validation summary'!$B$2="2022-23",ESL182="In-period"),AND('Validation summary'!$B$2="2023-24",ESL182="In-period"),AND('Validation summary'!$B$2="2024-25",ESL182="In-period"),AND('Validation summary'!$B$2="2024-25",ESL182="End of period",ESL190="Revenue")),TRUE,FALSE)</f>
        <v>0</v>
      </c>
      <c r="ESM183" s="201" t="b">
        <f>IF(OR(AND('Validation summary'!$B$2="2022-23",ESM182="In-period"),AND('Validation summary'!$B$2="2023-24",ESM182="In-period"),AND('Validation summary'!$B$2="2024-25",ESM182="In-period"),AND('Validation summary'!$B$2="2024-25",ESM182="End of period",ESM190="Revenue")),TRUE,FALSE)</f>
        <v>0</v>
      </c>
      <c r="ESN183" s="201" t="b">
        <f>IF(OR(AND('Validation summary'!$B$2="2022-23",ESN182="In-period"),AND('Validation summary'!$B$2="2023-24",ESN182="In-period"),AND('Validation summary'!$B$2="2024-25",ESN182="In-period"),AND('Validation summary'!$B$2="2024-25",ESN182="End of period",ESN190="Revenue")),TRUE,FALSE)</f>
        <v>0</v>
      </c>
      <c r="ESO183" s="201" t="b">
        <f>IF(OR(AND('Validation summary'!$B$2="2022-23",ESO182="In-period"),AND('Validation summary'!$B$2="2023-24",ESO182="In-period"),AND('Validation summary'!$B$2="2024-25",ESO182="In-period"),AND('Validation summary'!$B$2="2024-25",ESO182="End of period",ESO190="Revenue")),TRUE,FALSE)</f>
        <v>0</v>
      </c>
      <c r="ESP183" s="201" t="b">
        <f>IF(OR(AND('Validation summary'!$B$2="2022-23",ESP182="In-period"),AND('Validation summary'!$B$2="2023-24",ESP182="In-period"),AND('Validation summary'!$B$2="2024-25",ESP182="In-period"),AND('Validation summary'!$B$2="2024-25",ESP182="End of period",ESP190="Revenue")),TRUE,FALSE)</f>
        <v>0</v>
      </c>
      <c r="ESQ183" s="201" t="b">
        <f>IF(OR(AND('Validation summary'!$B$2="2022-23",ESQ182="In-period"),AND('Validation summary'!$B$2="2023-24",ESQ182="In-period"),AND('Validation summary'!$B$2="2024-25",ESQ182="In-period"),AND('Validation summary'!$B$2="2024-25",ESQ182="End of period",ESQ190="Revenue")),TRUE,FALSE)</f>
        <v>0</v>
      </c>
      <c r="ESR183" s="201" t="b">
        <f>IF(OR(AND('Validation summary'!$B$2="2022-23",ESR182="In-period"),AND('Validation summary'!$B$2="2023-24",ESR182="In-period"),AND('Validation summary'!$B$2="2024-25",ESR182="In-period"),AND('Validation summary'!$B$2="2024-25",ESR182="End of period",ESR190="Revenue")),TRUE,FALSE)</f>
        <v>0</v>
      </c>
      <c r="ESS183" s="201" t="b">
        <f>IF(OR(AND('Validation summary'!$B$2="2022-23",ESS182="In-period"),AND('Validation summary'!$B$2="2023-24",ESS182="In-period"),AND('Validation summary'!$B$2="2024-25",ESS182="In-period"),AND('Validation summary'!$B$2="2024-25",ESS182="End of period",ESS190="Revenue")),TRUE,FALSE)</f>
        <v>0</v>
      </c>
      <c r="EST183" s="201" t="b">
        <f>IF(OR(AND('Validation summary'!$B$2="2022-23",EST182="In-period"),AND('Validation summary'!$B$2="2023-24",EST182="In-period"),AND('Validation summary'!$B$2="2024-25",EST182="In-period"),AND('Validation summary'!$B$2="2024-25",EST182="End of period",EST190="Revenue")),TRUE,FALSE)</f>
        <v>0</v>
      </c>
      <c r="ESU183" s="201" t="b">
        <f>IF(OR(AND('Validation summary'!$B$2="2022-23",ESU182="In-period"),AND('Validation summary'!$B$2="2023-24",ESU182="In-period"),AND('Validation summary'!$B$2="2024-25",ESU182="In-period"),AND('Validation summary'!$B$2="2024-25",ESU182="End of period",ESU190="Revenue")),TRUE,FALSE)</f>
        <v>0</v>
      </c>
      <c r="ESV183" s="201" t="b">
        <f>IF(OR(AND('Validation summary'!$B$2="2022-23",ESV182="In-period"),AND('Validation summary'!$B$2="2023-24",ESV182="In-period"),AND('Validation summary'!$B$2="2024-25",ESV182="In-period"),AND('Validation summary'!$B$2="2024-25",ESV182="End of period",ESV190="Revenue")),TRUE,FALSE)</f>
        <v>0</v>
      </c>
      <c r="ESW183" s="201" t="b">
        <f>IF(OR(AND('Validation summary'!$B$2="2022-23",ESW182="In-period"),AND('Validation summary'!$B$2="2023-24",ESW182="In-period"),AND('Validation summary'!$B$2="2024-25",ESW182="In-period"),AND('Validation summary'!$B$2="2024-25",ESW182="End of period",ESW190="Revenue")),TRUE,FALSE)</f>
        <v>0</v>
      </c>
      <c r="ESX183" s="201" t="b">
        <f>IF(OR(AND('Validation summary'!$B$2="2022-23",ESX182="In-period"),AND('Validation summary'!$B$2="2023-24",ESX182="In-period"),AND('Validation summary'!$B$2="2024-25",ESX182="In-period"),AND('Validation summary'!$B$2="2024-25",ESX182="End of period",ESX190="Revenue")),TRUE,FALSE)</f>
        <v>0</v>
      </c>
      <c r="ESY183" s="201" t="b">
        <f>IF(OR(AND('Validation summary'!$B$2="2022-23",ESY182="In-period"),AND('Validation summary'!$B$2="2023-24",ESY182="In-period"),AND('Validation summary'!$B$2="2024-25",ESY182="In-period"),AND('Validation summary'!$B$2="2024-25",ESY182="End of period",ESY190="Revenue")),TRUE,FALSE)</f>
        <v>0</v>
      </c>
      <c r="ESZ183" s="201" t="b">
        <f>IF(OR(AND('Validation summary'!$B$2="2022-23",ESZ182="In-period"),AND('Validation summary'!$B$2="2023-24",ESZ182="In-period"),AND('Validation summary'!$B$2="2024-25",ESZ182="In-period"),AND('Validation summary'!$B$2="2024-25",ESZ182="End of period",ESZ190="Revenue")),TRUE,FALSE)</f>
        <v>0</v>
      </c>
      <c r="ETA183" s="201" t="b">
        <f>IF(OR(AND('Validation summary'!$B$2="2022-23",ETA182="In-period"),AND('Validation summary'!$B$2="2023-24",ETA182="In-period"),AND('Validation summary'!$B$2="2024-25",ETA182="In-period"),AND('Validation summary'!$B$2="2024-25",ETA182="End of period",ETA190="Revenue")),TRUE,FALSE)</f>
        <v>0</v>
      </c>
      <c r="ETB183" s="201" t="b">
        <f>IF(OR(AND('Validation summary'!$B$2="2022-23",ETB182="In-period"),AND('Validation summary'!$B$2="2023-24",ETB182="In-period"),AND('Validation summary'!$B$2="2024-25",ETB182="In-period"),AND('Validation summary'!$B$2="2024-25",ETB182="End of period",ETB190="Revenue")),TRUE,FALSE)</f>
        <v>0</v>
      </c>
      <c r="ETC183" s="201" t="b">
        <f>IF(OR(AND('Validation summary'!$B$2="2022-23",ETC182="In-period"),AND('Validation summary'!$B$2="2023-24",ETC182="In-period"),AND('Validation summary'!$B$2="2024-25",ETC182="In-period"),AND('Validation summary'!$B$2="2024-25",ETC182="End of period",ETC190="Revenue")),TRUE,FALSE)</f>
        <v>0</v>
      </c>
      <c r="ETD183" s="201" t="b">
        <f>IF(OR(AND('Validation summary'!$B$2="2022-23",ETD182="In-period"),AND('Validation summary'!$B$2="2023-24",ETD182="In-period"),AND('Validation summary'!$B$2="2024-25",ETD182="In-period"),AND('Validation summary'!$B$2="2024-25",ETD182="End of period",ETD190="Revenue")),TRUE,FALSE)</f>
        <v>0</v>
      </c>
      <c r="ETE183" s="201" t="b">
        <f>IF(OR(AND('Validation summary'!$B$2="2022-23",ETE182="In-period"),AND('Validation summary'!$B$2="2023-24",ETE182="In-period"),AND('Validation summary'!$B$2="2024-25",ETE182="In-period"),AND('Validation summary'!$B$2="2024-25",ETE182="End of period",ETE190="Revenue")),TRUE,FALSE)</f>
        <v>0</v>
      </c>
      <c r="ETF183" s="201" t="b">
        <f>IF(OR(AND('Validation summary'!$B$2="2022-23",ETF182="In-period"),AND('Validation summary'!$B$2="2023-24",ETF182="In-period"),AND('Validation summary'!$B$2="2024-25",ETF182="In-period"),AND('Validation summary'!$B$2="2024-25",ETF182="End of period",ETF190="Revenue")),TRUE,FALSE)</f>
        <v>0</v>
      </c>
      <c r="ETG183" s="201" t="b">
        <f>IF(OR(AND('Validation summary'!$B$2="2022-23",ETG182="In-period"),AND('Validation summary'!$B$2="2023-24",ETG182="In-period"),AND('Validation summary'!$B$2="2024-25",ETG182="In-period"),AND('Validation summary'!$B$2="2024-25",ETG182="End of period",ETG190="Revenue")),TRUE,FALSE)</f>
        <v>0</v>
      </c>
      <c r="ETH183" s="201" t="b">
        <f>IF(OR(AND('Validation summary'!$B$2="2022-23",ETH182="In-period"),AND('Validation summary'!$B$2="2023-24",ETH182="In-period"),AND('Validation summary'!$B$2="2024-25",ETH182="In-period"),AND('Validation summary'!$B$2="2024-25",ETH182="End of period",ETH190="Revenue")),TRUE,FALSE)</f>
        <v>0</v>
      </c>
      <c r="ETI183" s="201" t="b">
        <f>IF(OR(AND('Validation summary'!$B$2="2022-23",ETI182="In-period"),AND('Validation summary'!$B$2="2023-24",ETI182="In-period"),AND('Validation summary'!$B$2="2024-25",ETI182="In-period"),AND('Validation summary'!$B$2="2024-25",ETI182="End of period",ETI190="Revenue")),TRUE,FALSE)</f>
        <v>0</v>
      </c>
      <c r="ETJ183" s="201" t="b">
        <f>IF(OR(AND('Validation summary'!$B$2="2022-23",ETJ182="In-period"),AND('Validation summary'!$B$2="2023-24",ETJ182="In-period"),AND('Validation summary'!$B$2="2024-25",ETJ182="In-period"),AND('Validation summary'!$B$2="2024-25",ETJ182="End of period",ETJ190="Revenue")),TRUE,FALSE)</f>
        <v>0</v>
      </c>
      <c r="ETK183" s="201" t="b">
        <f>IF(OR(AND('Validation summary'!$B$2="2022-23",ETK182="In-period"),AND('Validation summary'!$B$2="2023-24",ETK182="In-period"),AND('Validation summary'!$B$2="2024-25",ETK182="In-period"),AND('Validation summary'!$B$2="2024-25",ETK182="End of period",ETK190="Revenue")),TRUE,FALSE)</f>
        <v>0</v>
      </c>
      <c r="ETL183" s="201" t="b">
        <f>IF(OR(AND('Validation summary'!$B$2="2022-23",ETL182="In-period"),AND('Validation summary'!$B$2="2023-24",ETL182="In-period"),AND('Validation summary'!$B$2="2024-25",ETL182="In-period"),AND('Validation summary'!$B$2="2024-25",ETL182="End of period",ETL190="Revenue")),TRUE,FALSE)</f>
        <v>0</v>
      </c>
      <c r="ETM183" s="201" t="b">
        <f>IF(OR(AND('Validation summary'!$B$2="2022-23",ETM182="In-period"),AND('Validation summary'!$B$2="2023-24",ETM182="In-period"),AND('Validation summary'!$B$2="2024-25",ETM182="In-period"),AND('Validation summary'!$B$2="2024-25",ETM182="End of period",ETM190="Revenue")),TRUE,FALSE)</f>
        <v>0</v>
      </c>
      <c r="ETN183" s="201" t="b">
        <f>IF(OR(AND('Validation summary'!$B$2="2022-23",ETN182="In-period"),AND('Validation summary'!$B$2="2023-24",ETN182="In-period"),AND('Validation summary'!$B$2="2024-25",ETN182="In-period"),AND('Validation summary'!$B$2="2024-25",ETN182="End of period",ETN190="Revenue")),TRUE,FALSE)</f>
        <v>0</v>
      </c>
      <c r="ETO183" s="201" t="b">
        <f>IF(OR(AND('Validation summary'!$B$2="2022-23",ETO182="In-period"),AND('Validation summary'!$B$2="2023-24",ETO182="In-period"),AND('Validation summary'!$B$2="2024-25",ETO182="In-period"),AND('Validation summary'!$B$2="2024-25",ETO182="End of period",ETO190="Revenue")),TRUE,FALSE)</f>
        <v>0</v>
      </c>
      <c r="ETP183" s="201" t="b">
        <f>IF(OR(AND('Validation summary'!$B$2="2022-23",ETP182="In-period"),AND('Validation summary'!$B$2="2023-24",ETP182="In-period"),AND('Validation summary'!$B$2="2024-25",ETP182="In-period"),AND('Validation summary'!$B$2="2024-25",ETP182="End of period",ETP190="Revenue")),TRUE,FALSE)</f>
        <v>0</v>
      </c>
      <c r="ETQ183" s="201" t="b">
        <f>IF(OR(AND('Validation summary'!$B$2="2022-23",ETQ182="In-period"),AND('Validation summary'!$B$2="2023-24",ETQ182="In-period"),AND('Validation summary'!$B$2="2024-25",ETQ182="In-period"),AND('Validation summary'!$B$2="2024-25",ETQ182="End of period",ETQ190="Revenue")),TRUE,FALSE)</f>
        <v>0</v>
      </c>
      <c r="ETR183" s="201" t="b">
        <f>IF(OR(AND('Validation summary'!$B$2="2022-23",ETR182="In-period"),AND('Validation summary'!$B$2="2023-24",ETR182="In-period"),AND('Validation summary'!$B$2="2024-25",ETR182="In-period"),AND('Validation summary'!$B$2="2024-25",ETR182="End of period",ETR190="Revenue")),TRUE,FALSE)</f>
        <v>0</v>
      </c>
      <c r="ETS183" s="201" t="b">
        <f>IF(OR(AND('Validation summary'!$B$2="2022-23",ETS182="In-period"),AND('Validation summary'!$B$2="2023-24",ETS182="In-period"),AND('Validation summary'!$B$2="2024-25",ETS182="In-period"),AND('Validation summary'!$B$2="2024-25",ETS182="End of period",ETS190="Revenue")),TRUE,FALSE)</f>
        <v>0</v>
      </c>
      <c r="ETT183" s="201" t="b">
        <f>IF(OR(AND('Validation summary'!$B$2="2022-23",ETT182="In-period"),AND('Validation summary'!$B$2="2023-24",ETT182="In-period"),AND('Validation summary'!$B$2="2024-25",ETT182="In-period"),AND('Validation summary'!$B$2="2024-25",ETT182="End of period",ETT190="Revenue")),TRUE,FALSE)</f>
        <v>0</v>
      </c>
      <c r="ETU183" s="201" t="b">
        <f>IF(OR(AND('Validation summary'!$B$2="2022-23",ETU182="In-period"),AND('Validation summary'!$B$2="2023-24",ETU182="In-period"),AND('Validation summary'!$B$2="2024-25",ETU182="In-period"),AND('Validation summary'!$B$2="2024-25",ETU182="End of period",ETU190="Revenue")),TRUE,FALSE)</f>
        <v>0</v>
      </c>
      <c r="ETV183" s="201" t="b">
        <f>IF(OR(AND('Validation summary'!$B$2="2022-23",ETV182="In-period"),AND('Validation summary'!$B$2="2023-24",ETV182="In-period"),AND('Validation summary'!$B$2="2024-25",ETV182="In-period"),AND('Validation summary'!$B$2="2024-25",ETV182="End of period",ETV190="Revenue")),TRUE,FALSE)</f>
        <v>0</v>
      </c>
      <c r="ETW183" s="201" t="b">
        <f>IF(OR(AND('Validation summary'!$B$2="2022-23",ETW182="In-period"),AND('Validation summary'!$B$2="2023-24",ETW182="In-period"),AND('Validation summary'!$B$2="2024-25",ETW182="In-period"),AND('Validation summary'!$B$2="2024-25",ETW182="End of period",ETW190="Revenue")),TRUE,FALSE)</f>
        <v>0</v>
      </c>
      <c r="ETX183" s="201" t="b">
        <f>IF(OR(AND('Validation summary'!$B$2="2022-23",ETX182="In-period"),AND('Validation summary'!$B$2="2023-24",ETX182="In-period"),AND('Validation summary'!$B$2="2024-25",ETX182="In-period"),AND('Validation summary'!$B$2="2024-25",ETX182="End of period",ETX190="Revenue")),TRUE,FALSE)</f>
        <v>0</v>
      </c>
      <c r="ETY183" s="201" t="b">
        <f>IF(OR(AND('Validation summary'!$B$2="2022-23",ETY182="In-period"),AND('Validation summary'!$B$2="2023-24",ETY182="In-period"),AND('Validation summary'!$B$2="2024-25",ETY182="In-period"),AND('Validation summary'!$B$2="2024-25",ETY182="End of period",ETY190="Revenue")),TRUE,FALSE)</f>
        <v>0</v>
      </c>
      <c r="ETZ183" s="201" t="b">
        <f>IF(OR(AND('Validation summary'!$B$2="2022-23",ETZ182="In-period"),AND('Validation summary'!$B$2="2023-24",ETZ182="In-period"),AND('Validation summary'!$B$2="2024-25",ETZ182="In-period"),AND('Validation summary'!$B$2="2024-25",ETZ182="End of period",ETZ190="Revenue")),TRUE,FALSE)</f>
        <v>0</v>
      </c>
      <c r="EUA183" s="201" t="b">
        <f>IF(OR(AND('Validation summary'!$B$2="2022-23",EUA182="In-period"),AND('Validation summary'!$B$2="2023-24",EUA182="In-period"),AND('Validation summary'!$B$2="2024-25",EUA182="In-period"),AND('Validation summary'!$B$2="2024-25",EUA182="End of period",EUA190="Revenue")),TRUE,FALSE)</f>
        <v>0</v>
      </c>
      <c r="EUB183" s="201" t="b">
        <f>IF(OR(AND('Validation summary'!$B$2="2022-23",EUB182="In-period"),AND('Validation summary'!$B$2="2023-24",EUB182="In-period"),AND('Validation summary'!$B$2="2024-25",EUB182="In-period"),AND('Validation summary'!$B$2="2024-25",EUB182="End of period",EUB190="Revenue")),TRUE,FALSE)</f>
        <v>0</v>
      </c>
      <c r="EUC183" s="201" t="b">
        <f>IF(OR(AND('Validation summary'!$B$2="2022-23",EUC182="In-period"),AND('Validation summary'!$B$2="2023-24",EUC182="In-period"),AND('Validation summary'!$B$2="2024-25",EUC182="In-period"),AND('Validation summary'!$B$2="2024-25",EUC182="End of period",EUC190="Revenue")),TRUE,FALSE)</f>
        <v>0</v>
      </c>
      <c r="EUD183" s="201" t="b">
        <f>IF(OR(AND('Validation summary'!$B$2="2022-23",EUD182="In-period"),AND('Validation summary'!$B$2="2023-24",EUD182="In-period"),AND('Validation summary'!$B$2="2024-25",EUD182="In-period"),AND('Validation summary'!$B$2="2024-25",EUD182="End of period",EUD190="Revenue")),TRUE,FALSE)</f>
        <v>0</v>
      </c>
      <c r="EUE183" s="201" t="b">
        <f>IF(OR(AND('Validation summary'!$B$2="2022-23",EUE182="In-period"),AND('Validation summary'!$B$2="2023-24",EUE182="In-period"),AND('Validation summary'!$B$2="2024-25",EUE182="In-period"),AND('Validation summary'!$B$2="2024-25",EUE182="End of period",EUE190="Revenue")),TRUE,FALSE)</f>
        <v>0</v>
      </c>
      <c r="EUF183" s="201" t="b">
        <f>IF(OR(AND('Validation summary'!$B$2="2022-23",EUF182="In-period"),AND('Validation summary'!$B$2="2023-24",EUF182="In-period"),AND('Validation summary'!$B$2="2024-25",EUF182="In-period"),AND('Validation summary'!$B$2="2024-25",EUF182="End of period",EUF190="Revenue")),TRUE,FALSE)</f>
        <v>0</v>
      </c>
      <c r="EUG183" s="201" t="b">
        <f>IF(OR(AND('Validation summary'!$B$2="2022-23",EUG182="In-period"),AND('Validation summary'!$B$2="2023-24",EUG182="In-period"),AND('Validation summary'!$B$2="2024-25",EUG182="In-period"),AND('Validation summary'!$B$2="2024-25",EUG182="End of period",EUG190="Revenue")),TRUE,FALSE)</f>
        <v>0</v>
      </c>
      <c r="EUH183" s="201" t="b">
        <f>IF(OR(AND('Validation summary'!$B$2="2022-23",EUH182="In-period"),AND('Validation summary'!$B$2="2023-24",EUH182="In-period"),AND('Validation summary'!$B$2="2024-25",EUH182="In-period"),AND('Validation summary'!$B$2="2024-25",EUH182="End of period",EUH190="Revenue")),TRUE,FALSE)</f>
        <v>0</v>
      </c>
      <c r="EUI183" s="201" t="b">
        <f>IF(OR(AND('Validation summary'!$B$2="2022-23",EUI182="In-period"),AND('Validation summary'!$B$2="2023-24",EUI182="In-period"),AND('Validation summary'!$B$2="2024-25",EUI182="In-period"),AND('Validation summary'!$B$2="2024-25",EUI182="End of period",EUI190="Revenue")),TRUE,FALSE)</f>
        <v>0</v>
      </c>
      <c r="EUJ183" s="201" t="b">
        <f>IF(OR(AND('Validation summary'!$B$2="2022-23",EUJ182="In-period"),AND('Validation summary'!$B$2="2023-24",EUJ182="In-period"),AND('Validation summary'!$B$2="2024-25",EUJ182="In-period"),AND('Validation summary'!$B$2="2024-25",EUJ182="End of period",EUJ190="Revenue")),TRUE,FALSE)</f>
        <v>0</v>
      </c>
      <c r="EUK183" s="201" t="b">
        <f>IF(OR(AND('Validation summary'!$B$2="2022-23",EUK182="In-period"),AND('Validation summary'!$B$2="2023-24",EUK182="In-period"),AND('Validation summary'!$B$2="2024-25",EUK182="In-period"),AND('Validation summary'!$B$2="2024-25",EUK182="End of period",EUK190="Revenue")),TRUE,FALSE)</f>
        <v>0</v>
      </c>
      <c r="EUL183" s="201" t="b">
        <f>IF(OR(AND('Validation summary'!$B$2="2022-23",EUL182="In-period"),AND('Validation summary'!$B$2="2023-24",EUL182="In-period"),AND('Validation summary'!$B$2="2024-25",EUL182="In-period"),AND('Validation summary'!$B$2="2024-25",EUL182="End of period",EUL190="Revenue")),TRUE,FALSE)</f>
        <v>0</v>
      </c>
      <c r="EUM183" s="201" t="b">
        <f>IF(OR(AND('Validation summary'!$B$2="2022-23",EUM182="In-period"),AND('Validation summary'!$B$2="2023-24",EUM182="In-period"),AND('Validation summary'!$B$2="2024-25",EUM182="In-period"),AND('Validation summary'!$B$2="2024-25",EUM182="End of period",EUM190="Revenue")),TRUE,FALSE)</f>
        <v>0</v>
      </c>
      <c r="EUN183" s="201" t="b">
        <f>IF(OR(AND('Validation summary'!$B$2="2022-23",EUN182="In-period"),AND('Validation summary'!$B$2="2023-24",EUN182="In-period"),AND('Validation summary'!$B$2="2024-25",EUN182="In-period"),AND('Validation summary'!$B$2="2024-25",EUN182="End of period",EUN190="Revenue")),TRUE,FALSE)</f>
        <v>0</v>
      </c>
      <c r="EUO183" s="201" t="b">
        <f>IF(OR(AND('Validation summary'!$B$2="2022-23",EUO182="In-period"),AND('Validation summary'!$B$2="2023-24",EUO182="In-period"),AND('Validation summary'!$B$2="2024-25",EUO182="In-period"),AND('Validation summary'!$B$2="2024-25",EUO182="End of period",EUO190="Revenue")),TRUE,FALSE)</f>
        <v>0</v>
      </c>
      <c r="EUP183" s="201" t="b">
        <f>IF(OR(AND('Validation summary'!$B$2="2022-23",EUP182="In-period"),AND('Validation summary'!$B$2="2023-24",EUP182="In-period"),AND('Validation summary'!$B$2="2024-25",EUP182="In-period"),AND('Validation summary'!$B$2="2024-25",EUP182="End of period",EUP190="Revenue")),TRUE,FALSE)</f>
        <v>0</v>
      </c>
      <c r="EUQ183" s="201" t="b">
        <f>IF(OR(AND('Validation summary'!$B$2="2022-23",EUQ182="In-period"),AND('Validation summary'!$B$2="2023-24",EUQ182="In-period"),AND('Validation summary'!$B$2="2024-25",EUQ182="In-period"),AND('Validation summary'!$B$2="2024-25",EUQ182="End of period",EUQ190="Revenue")),TRUE,FALSE)</f>
        <v>0</v>
      </c>
      <c r="EUR183" s="201" t="b">
        <f>IF(OR(AND('Validation summary'!$B$2="2022-23",EUR182="In-period"),AND('Validation summary'!$B$2="2023-24",EUR182="In-period"),AND('Validation summary'!$B$2="2024-25",EUR182="In-period"),AND('Validation summary'!$B$2="2024-25",EUR182="End of period",EUR190="Revenue")),TRUE,FALSE)</f>
        <v>0</v>
      </c>
      <c r="EUS183" s="201" t="b">
        <f>IF(OR(AND('Validation summary'!$B$2="2022-23",EUS182="In-period"),AND('Validation summary'!$B$2="2023-24",EUS182="In-period"),AND('Validation summary'!$B$2="2024-25",EUS182="In-period"),AND('Validation summary'!$B$2="2024-25",EUS182="End of period",EUS190="Revenue")),TRUE,FALSE)</f>
        <v>0</v>
      </c>
      <c r="EUT183" s="201" t="b">
        <f>IF(OR(AND('Validation summary'!$B$2="2022-23",EUT182="In-period"),AND('Validation summary'!$B$2="2023-24",EUT182="In-period"),AND('Validation summary'!$B$2="2024-25",EUT182="In-period"),AND('Validation summary'!$B$2="2024-25",EUT182="End of period",EUT190="Revenue")),TRUE,FALSE)</f>
        <v>0</v>
      </c>
      <c r="EUU183" s="201" t="b">
        <f>IF(OR(AND('Validation summary'!$B$2="2022-23",EUU182="In-period"),AND('Validation summary'!$B$2="2023-24",EUU182="In-period"),AND('Validation summary'!$B$2="2024-25",EUU182="In-period"),AND('Validation summary'!$B$2="2024-25",EUU182="End of period",EUU190="Revenue")),TRUE,FALSE)</f>
        <v>0</v>
      </c>
      <c r="EUV183" s="201" t="b">
        <f>IF(OR(AND('Validation summary'!$B$2="2022-23",EUV182="In-period"),AND('Validation summary'!$B$2="2023-24",EUV182="In-period"),AND('Validation summary'!$B$2="2024-25",EUV182="In-period"),AND('Validation summary'!$B$2="2024-25",EUV182="End of period",EUV190="Revenue")),TRUE,FALSE)</f>
        <v>0</v>
      </c>
      <c r="EUW183" s="201" t="b">
        <f>IF(OR(AND('Validation summary'!$B$2="2022-23",EUW182="In-period"),AND('Validation summary'!$B$2="2023-24",EUW182="In-period"),AND('Validation summary'!$B$2="2024-25",EUW182="In-period"),AND('Validation summary'!$B$2="2024-25",EUW182="End of period",EUW190="Revenue")),TRUE,FALSE)</f>
        <v>0</v>
      </c>
      <c r="EUX183" s="201" t="b">
        <f>IF(OR(AND('Validation summary'!$B$2="2022-23",EUX182="In-period"),AND('Validation summary'!$B$2="2023-24",EUX182="In-period"),AND('Validation summary'!$B$2="2024-25",EUX182="In-period"),AND('Validation summary'!$B$2="2024-25",EUX182="End of period",EUX190="Revenue")),TRUE,FALSE)</f>
        <v>0</v>
      </c>
      <c r="EUY183" s="201" t="b">
        <f>IF(OR(AND('Validation summary'!$B$2="2022-23",EUY182="In-period"),AND('Validation summary'!$B$2="2023-24",EUY182="In-period"),AND('Validation summary'!$B$2="2024-25",EUY182="In-period"),AND('Validation summary'!$B$2="2024-25",EUY182="End of period",EUY190="Revenue")),TRUE,FALSE)</f>
        <v>0</v>
      </c>
      <c r="EUZ183" s="201" t="b">
        <f>IF(OR(AND('Validation summary'!$B$2="2022-23",EUZ182="In-period"),AND('Validation summary'!$B$2="2023-24",EUZ182="In-period"),AND('Validation summary'!$B$2="2024-25",EUZ182="In-period"),AND('Validation summary'!$B$2="2024-25",EUZ182="End of period",EUZ190="Revenue")),TRUE,FALSE)</f>
        <v>0</v>
      </c>
      <c r="EVA183" s="201" t="b">
        <f>IF(OR(AND('Validation summary'!$B$2="2022-23",EVA182="In-period"),AND('Validation summary'!$B$2="2023-24",EVA182="In-period"),AND('Validation summary'!$B$2="2024-25",EVA182="In-period"),AND('Validation summary'!$B$2="2024-25",EVA182="End of period",EVA190="Revenue")),TRUE,FALSE)</f>
        <v>0</v>
      </c>
      <c r="EVB183" s="201" t="b">
        <f>IF(OR(AND('Validation summary'!$B$2="2022-23",EVB182="In-period"),AND('Validation summary'!$B$2="2023-24",EVB182="In-period"),AND('Validation summary'!$B$2="2024-25",EVB182="In-period"),AND('Validation summary'!$B$2="2024-25",EVB182="End of period",EVB190="Revenue")),TRUE,FALSE)</f>
        <v>0</v>
      </c>
      <c r="EVC183" s="201" t="b">
        <f>IF(OR(AND('Validation summary'!$B$2="2022-23",EVC182="In-period"),AND('Validation summary'!$B$2="2023-24",EVC182="In-period"),AND('Validation summary'!$B$2="2024-25",EVC182="In-period"),AND('Validation summary'!$B$2="2024-25",EVC182="End of period",EVC190="Revenue")),TRUE,FALSE)</f>
        <v>0</v>
      </c>
      <c r="EVD183" s="201" t="b">
        <f>IF(OR(AND('Validation summary'!$B$2="2022-23",EVD182="In-period"),AND('Validation summary'!$B$2="2023-24",EVD182="In-period"),AND('Validation summary'!$B$2="2024-25",EVD182="In-period"),AND('Validation summary'!$B$2="2024-25",EVD182="End of period",EVD190="Revenue")),TRUE,FALSE)</f>
        <v>0</v>
      </c>
      <c r="EVE183" s="201" t="b">
        <f>IF(OR(AND('Validation summary'!$B$2="2022-23",EVE182="In-period"),AND('Validation summary'!$B$2="2023-24",EVE182="In-period"),AND('Validation summary'!$B$2="2024-25",EVE182="In-period"),AND('Validation summary'!$B$2="2024-25",EVE182="End of period",EVE190="Revenue")),TRUE,FALSE)</f>
        <v>0</v>
      </c>
      <c r="EVF183" s="201" t="b">
        <f>IF(OR(AND('Validation summary'!$B$2="2022-23",EVF182="In-period"),AND('Validation summary'!$B$2="2023-24",EVF182="In-period"),AND('Validation summary'!$B$2="2024-25",EVF182="In-period"),AND('Validation summary'!$B$2="2024-25",EVF182="End of period",EVF190="Revenue")),TRUE,FALSE)</f>
        <v>0</v>
      </c>
      <c r="EVG183" s="201" t="b">
        <f>IF(OR(AND('Validation summary'!$B$2="2022-23",EVG182="In-period"),AND('Validation summary'!$B$2="2023-24",EVG182="In-period"),AND('Validation summary'!$B$2="2024-25",EVG182="In-period"),AND('Validation summary'!$B$2="2024-25",EVG182="End of period",EVG190="Revenue")),TRUE,FALSE)</f>
        <v>0</v>
      </c>
      <c r="EVH183" s="201" t="b">
        <f>IF(OR(AND('Validation summary'!$B$2="2022-23",EVH182="In-period"),AND('Validation summary'!$B$2="2023-24",EVH182="In-period"),AND('Validation summary'!$B$2="2024-25",EVH182="In-period"),AND('Validation summary'!$B$2="2024-25",EVH182="End of period",EVH190="Revenue")),TRUE,FALSE)</f>
        <v>0</v>
      </c>
      <c r="EVI183" s="201" t="b">
        <f>IF(OR(AND('Validation summary'!$B$2="2022-23",EVI182="In-period"),AND('Validation summary'!$B$2="2023-24",EVI182="In-period"),AND('Validation summary'!$B$2="2024-25",EVI182="In-period"),AND('Validation summary'!$B$2="2024-25",EVI182="End of period",EVI190="Revenue")),TRUE,FALSE)</f>
        <v>0</v>
      </c>
      <c r="EVJ183" s="201" t="b">
        <f>IF(OR(AND('Validation summary'!$B$2="2022-23",EVJ182="In-period"),AND('Validation summary'!$B$2="2023-24",EVJ182="In-period"),AND('Validation summary'!$B$2="2024-25",EVJ182="In-period"),AND('Validation summary'!$B$2="2024-25",EVJ182="End of period",EVJ190="Revenue")),TRUE,FALSE)</f>
        <v>0</v>
      </c>
      <c r="EVK183" s="201" t="b">
        <f>IF(OR(AND('Validation summary'!$B$2="2022-23",EVK182="In-period"),AND('Validation summary'!$B$2="2023-24",EVK182="In-period"),AND('Validation summary'!$B$2="2024-25",EVK182="In-period"),AND('Validation summary'!$B$2="2024-25",EVK182="End of period",EVK190="Revenue")),TRUE,FALSE)</f>
        <v>0</v>
      </c>
      <c r="EVL183" s="201" t="b">
        <f>IF(OR(AND('Validation summary'!$B$2="2022-23",EVL182="In-period"),AND('Validation summary'!$B$2="2023-24",EVL182="In-period"),AND('Validation summary'!$B$2="2024-25",EVL182="In-period"),AND('Validation summary'!$B$2="2024-25",EVL182="End of period",EVL190="Revenue")),TRUE,FALSE)</f>
        <v>0</v>
      </c>
      <c r="EVM183" s="201" t="b">
        <f>IF(OR(AND('Validation summary'!$B$2="2022-23",EVM182="In-period"),AND('Validation summary'!$B$2="2023-24",EVM182="In-period"),AND('Validation summary'!$B$2="2024-25",EVM182="In-period"),AND('Validation summary'!$B$2="2024-25",EVM182="End of period",EVM190="Revenue")),TRUE,FALSE)</f>
        <v>0</v>
      </c>
      <c r="EVN183" s="201" t="b">
        <f>IF(OR(AND('Validation summary'!$B$2="2022-23",EVN182="In-period"),AND('Validation summary'!$B$2="2023-24",EVN182="In-period"),AND('Validation summary'!$B$2="2024-25",EVN182="In-period"),AND('Validation summary'!$B$2="2024-25",EVN182="End of period",EVN190="Revenue")),TRUE,FALSE)</f>
        <v>0</v>
      </c>
      <c r="EVO183" s="201" t="b">
        <f>IF(OR(AND('Validation summary'!$B$2="2022-23",EVO182="In-period"),AND('Validation summary'!$B$2="2023-24",EVO182="In-period"),AND('Validation summary'!$B$2="2024-25",EVO182="In-period"),AND('Validation summary'!$B$2="2024-25",EVO182="End of period",EVO190="Revenue")),TRUE,FALSE)</f>
        <v>0</v>
      </c>
      <c r="EVP183" s="201" t="b">
        <f>IF(OR(AND('Validation summary'!$B$2="2022-23",EVP182="In-period"),AND('Validation summary'!$B$2="2023-24",EVP182="In-period"),AND('Validation summary'!$B$2="2024-25",EVP182="In-period"),AND('Validation summary'!$B$2="2024-25",EVP182="End of period",EVP190="Revenue")),TRUE,FALSE)</f>
        <v>0</v>
      </c>
      <c r="EVQ183" s="201" t="b">
        <f>IF(OR(AND('Validation summary'!$B$2="2022-23",EVQ182="In-period"),AND('Validation summary'!$B$2="2023-24",EVQ182="In-period"),AND('Validation summary'!$B$2="2024-25",EVQ182="In-period"),AND('Validation summary'!$B$2="2024-25",EVQ182="End of period",EVQ190="Revenue")),TRUE,FALSE)</f>
        <v>0</v>
      </c>
      <c r="EVR183" s="201" t="b">
        <f>IF(OR(AND('Validation summary'!$B$2="2022-23",EVR182="In-period"),AND('Validation summary'!$B$2="2023-24",EVR182="In-period"),AND('Validation summary'!$B$2="2024-25",EVR182="In-period"),AND('Validation summary'!$B$2="2024-25",EVR182="End of period",EVR190="Revenue")),TRUE,FALSE)</f>
        <v>0</v>
      </c>
      <c r="EVS183" s="201" t="b">
        <f>IF(OR(AND('Validation summary'!$B$2="2022-23",EVS182="In-period"),AND('Validation summary'!$B$2="2023-24",EVS182="In-period"),AND('Validation summary'!$B$2="2024-25",EVS182="In-period"),AND('Validation summary'!$B$2="2024-25",EVS182="End of period",EVS190="Revenue")),TRUE,FALSE)</f>
        <v>0</v>
      </c>
      <c r="EVT183" s="201" t="b">
        <f>IF(OR(AND('Validation summary'!$B$2="2022-23",EVT182="In-period"),AND('Validation summary'!$B$2="2023-24",EVT182="In-period"),AND('Validation summary'!$B$2="2024-25",EVT182="In-period"),AND('Validation summary'!$B$2="2024-25",EVT182="End of period",EVT190="Revenue")),TRUE,FALSE)</f>
        <v>0</v>
      </c>
      <c r="EVU183" s="201" t="b">
        <f>IF(OR(AND('Validation summary'!$B$2="2022-23",EVU182="In-period"),AND('Validation summary'!$B$2="2023-24",EVU182="In-period"),AND('Validation summary'!$B$2="2024-25",EVU182="In-period"),AND('Validation summary'!$B$2="2024-25",EVU182="End of period",EVU190="Revenue")),TRUE,FALSE)</f>
        <v>0</v>
      </c>
      <c r="EVV183" s="201" t="b">
        <f>IF(OR(AND('Validation summary'!$B$2="2022-23",EVV182="In-period"),AND('Validation summary'!$B$2="2023-24",EVV182="In-period"),AND('Validation summary'!$B$2="2024-25",EVV182="In-period"),AND('Validation summary'!$B$2="2024-25",EVV182="End of period",EVV190="Revenue")),TRUE,FALSE)</f>
        <v>0</v>
      </c>
      <c r="EVW183" s="201" t="b">
        <f>IF(OR(AND('Validation summary'!$B$2="2022-23",EVW182="In-period"),AND('Validation summary'!$B$2="2023-24",EVW182="In-period"),AND('Validation summary'!$B$2="2024-25",EVW182="In-period"),AND('Validation summary'!$B$2="2024-25",EVW182="End of period",EVW190="Revenue")),TRUE,FALSE)</f>
        <v>0</v>
      </c>
      <c r="EVX183" s="201" t="b">
        <f>IF(OR(AND('Validation summary'!$B$2="2022-23",EVX182="In-period"),AND('Validation summary'!$B$2="2023-24",EVX182="In-period"),AND('Validation summary'!$B$2="2024-25",EVX182="In-period"),AND('Validation summary'!$B$2="2024-25",EVX182="End of period",EVX190="Revenue")),TRUE,FALSE)</f>
        <v>0</v>
      </c>
      <c r="EVY183" s="201" t="b">
        <f>IF(OR(AND('Validation summary'!$B$2="2022-23",EVY182="In-period"),AND('Validation summary'!$B$2="2023-24",EVY182="In-period"),AND('Validation summary'!$B$2="2024-25",EVY182="In-period"),AND('Validation summary'!$B$2="2024-25",EVY182="End of period",EVY190="Revenue")),TRUE,FALSE)</f>
        <v>0</v>
      </c>
      <c r="EVZ183" s="201" t="b">
        <f>IF(OR(AND('Validation summary'!$B$2="2022-23",EVZ182="In-period"),AND('Validation summary'!$B$2="2023-24",EVZ182="In-period"),AND('Validation summary'!$B$2="2024-25",EVZ182="In-period"),AND('Validation summary'!$B$2="2024-25",EVZ182="End of period",EVZ190="Revenue")),TRUE,FALSE)</f>
        <v>0</v>
      </c>
      <c r="EWA183" s="201" t="b">
        <f>IF(OR(AND('Validation summary'!$B$2="2022-23",EWA182="In-period"),AND('Validation summary'!$B$2="2023-24",EWA182="In-period"),AND('Validation summary'!$B$2="2024-25",EWA182="In-period"),AND('Validation summary'!$B$2="2024-25",EWA182="End of period",EWA190="Revenue")),TRUE,FALSE)</f>
        <v>0</v>
      </c>
      <c r="EWB183" s="201" t="b">
        <f>IF(OR(AND('Validation summary'!$B$2="2022-23",EWB182="In-period"),AND('Validation summary'!$B$2="2023-24",EWB182="In-period"),AND('Validation summary'!$B$2="2024-25",EWB182="In-period"),AND('Validation summary'!$B$2="2024-25",EWB182="End of period",EWB190="Revenue")),TRUE,FALSE)</f>
        <v>0</v>
      </c>
      <c r="EWC183" s="201" t="b">
        <f>IF(OR(AND('Validation summary'!$B$2="2022-23",EWC182="In-period"),AND('Validation summary'!$B$2="2023-24",EWC182="In-period"),AND('Validation summary'!$B$2="2024-25",EWC182="In-period"),AND('Validation summary'!$B$2="2024-25",EWC182="End of period",EWC190="Revenue")),TRUE,FALSE)</f>
        <v>0</v>
      </c>
      <c r="EWD183" s="201" t="b">
        <f>IF(OR(AND('Validation summary'!$B$2="2022-23",EWD182="In-period"),AND('Validation summary'!$B$2="2023-24",EWD182="In-period"),AND('Validation summary'!$B$2="2024-25",EWD182="In-period"),AND('Validation summary'!$B$2="2024-25",EWD182="End of period",EWD190="Revenue")),TRUE,FALSE)</f>
        <v>0</v>
      </c>
      <c r="EWE183" s="201" t="b">
        <f>IF(OR(AND('Validation summary'!$B$2="2022-23",EWE182="In-period"),AND('Validation summary'!$B$2="2023-24",EWE182="In-period"),AND('Validation summary'!$B$2="2024-25",EWE182="In-period"),AND('Validation summary'!$B$2="2024-25",EWE182="End of period",EWE190="Revenue")),TRUE,FALSE)</f>
        <v>0</v>
      </c>
      <c r="EWF183" s="201" t="b">
        <f>IF(OR(AND('Validation summary'!$B$2="2022-23",EWF182="In-period"),AND('Validation summary'!$B$2="2023-24",EWF182="In-period"),AND('Validation summary'!$B$2="2024-25",EWF182="In-period"),AND('Validation summary'!$B$2="2024-25",EWF182="End of period",EWF190="Revenue")),TRUE,FALSE)</f>
        <v>0</v>
      </c>
      <c r="EWG183" s="201" t="b">
        <f>IF(OR(AND('Validation summary'!$B$2="2022-23",EWG182="In-period"),AND('Validation summary'!$B$2="2023-24",EWG182="In-period"),AND('Validation summary'!$B$2="2024-25",EWG182="In-period"),AND('Validation summary'!$B$2="2024-25",EWG182="End of period",EWG190="Revenue")),TRUE,FALSE)</f>
        <v>0</v>
      </c>
      <c r="EWH183" s="201" t="b">
        <f>IF(OR(AND('Validation summary'!$B$2="2022-23",EWH182="In-period"),AND('Validation summary'!$B$2="2023-24",EWH182="In-period"),AND('Validation summary'!$B$2="2024-25",EWH182="In-period"),AND('Validation summary'!$B$2="2024-25",EWH182="End of period",EWH190="Revenue")),TRUE,FALSE)</f>
        <v>0</v>
      </c>
      <c r="EWI183" s="201" t="b">
        <f>IF(OR(AND('Validation summary'!$B$2="2022-23",EWI182="In-period"),AND('Validation summary'!$B$2="2023-24",EWI182="In-period"),AND('Validation summary'!$B$2="2024-25",EWI182="In-period"),AND('Validation summary'!$B$2="2024-25",EWI182="End of period",EWI190="Revenue")),TRUE,FALSE)</f>
        <v>0</v>
      </c>
      <c r="EWJ183" s="201" t="b">
        <f>IF(OR(AND('Validation summary'!$B$2="2022-23",EWJ182="In-period"),AND('Validation summary'!$B$2="2023-24",EWJ182="In-period"),AND('Validation summary'!$B$2="2024-25",EWJ182="In-period"),AND('Validation summary'!$B$2="2024-25",EWJ182="End of period",EWJ190="Revenue")),TRUE,FALSE)</f>
        <v>0</v>
      </c>
      <c r="EWK183" s="201" t="b">
        <f>IF(OR(AND('Validation summary'!$B$2="2022-23",EWK182="In-period"),AND('Validation summary'!$B$2="2023-24",EWK182="In-period"),AND('Validation summary'!$B$2="2024-25",EWK182="In-period"),AND('Validation summary'!$B$2="2024-25",EWK182="End of period",EWK190="Revenue")),TRUE,FALSE)</f>
        <v>0</v>
      </c>
      <c r="EWL183" s="201" t="b">
        <f>IF(OR(AND('Validation summary'!$B$2="2022-23",EWL182="In-period"),AND('Validation summary'!$B$2="2023-24",EWL182="In-period"),AND('Validation summary'!$B$2="2024-25",EWL182="In-period"),AND('Validation summary'!$B$2="2024-25",EWL182="End of period",EWL190="Revenue")),TRUE,FALSE)</f>
        <v>0</v>
      </c>
      <c r="EWM183" s="201" t="b">
        <f>IF(OR(AND('Validation summary'!$B$2="2022-23",EWM182="In-period"),AND('Validation summary'!$B$2="2023-24",EWM182="In-period"),AND('Validation summary'!$B$2="2024-25",EWM182="In-period"),AND('Validation summary'!$B$2="2024-25",EWM182="End of period",EWM190="Revenue")),TRUE,FALSE)</f>
        <v>0</v>
      </c>
      <c r="EWN183" s="201" t="b">
        <f>IF(OR(AND('Validation summary'!$B$2="2022-23",EWN182="In-period"),AND('Validation summary'!$B$2="2023-24",EWN182="In-period"),AND('Validation summary'!$B$2="2024-25",EWN182="In-period"),AND('Validation summary'!$B$2="2024-25",EWN182="End of period",EWN190="Revenue")),TRUE,FALSE)</f>
        <v>0</v>
      </c>
      <c r="EWO183" s="201" t="b">
        <f>IF(OR(AND('Validation summary'!$B$2="2022-23",EWO182="In-period"),AND('Validation summary'!$B$2="2023-24",EWO182="In-period"),AND('Validation summary'!$B$2="2024-25",EWO182="In-period"),AND('Validation summary'!$B$2="2024-25",EWO182="End of period",EWO190="Revenue")),TRUE,FALSE)</f>
        <v>0</v>
      </c>
      <c r="EWP183" s="201" t="b">
        <f>IF(OR(AND('Validation summary'!$B$2="2022-23",EWP182="In-period"),AND('Validation summary'!$B$2="2023-24",EWP182="In-period"),AND('Validation summary'!$B$2="2024-25",EWP182="In-period"),AND('Validation summary'!$B$2="2024-25",EWP182="End of period",EWP190="Revenue")),TRUE,FALSE)</f>
        <v>0</v>
      </c>
      <c r="EWQ183" s="201" t="b">
        <f>IF(OR(AND('Validation summary'!$B$2="2022-23",EWQ182="In-period"),AND('Validation summary'!$B$2="2023-24",EWQ182="In-period"),AND('Validation summary'!$B$2="2024-25",EWQ182="In-period"),AND('Validation summary'!$B$2="2024-25",EWQ182="End of period",EWQ190="Revenue")),TRUE,FALSE)</f>
        <v>0</v>
      </c>
      <c r="EWR183" s="201" t="b">
        <f>IF(OR(AND('Validation summary'!$B$2="2022-23",EWR182="In-period"),AND('Validation summary'!$B$2="2023-24",EWR182="In-period"),AND('Validation summary'!$B$2="2024-25",EWR182="In-period"),AND('Validation summary'!$B$2="2024-25",EWR182="End of period",EWR190="Revenue")),TRUE,FALSE)</f>
        <v>0</v>
      </c>
      <c r="EWS183" s="201" t="b">
        <f>IF(OR(AND('Validation summary'!$B$2="2022-23",EWS182="In-period"),AND('Validation summary'!$B$2="2023-24",EWS182="In-period"),AND('Validation summary'!$B$2="2024-25",EWS182="In-period"),AND('Validation summary'!$B$2="2024-25",EWS182="End of period",EWS190="Revenue")),TRUE,FALSE)</f>
        <v>0</v>
      </c>
      <c r="EWT183" s="201" t="b">
        <f>IF(OR(AND('Validation summary'!$B$2="2022-23",EWT182="In-period"),AND('Validation summary'!$B$2="2023-24",EWT182="In-period"),AND('Validation summary'!$B$2="2024-25",EWT182="In-period"),AND('Validation summary'!$B$2="2024-25",EWT182="End of period",EWT190="Revenue")),TRUE,FALSE)</f>
        <v>0</v>
      </c>
      <c r="EWU183" s="201" t="b">
        <f>IF(OR(AND('Validation summary'!$B$2="2022-23",EWU182="In-period"),AND('Validation summary'!$B$2="2023-24",EWU182="In-period"),AND('Validation summary'!$B$2="2024-25",EWU182="In-period"),AND('Validation summary'!$B$2="2024-25",EWU182="End of period",EWU190="Revenue")),TRUE,FALSE)</f>
        <v>0</v>
      </c>
      <c r="EWV183" s="201" t="b">
        <f>IF(OR(AND('Validation summary'!$B$2="2022-23",EWV182="In-period"),AND('Validation summary'!$B$2="2023-24",EWV182="In-period"),AND('Validation summary'!$B$2="2024-25",EWV182="In-period"),AND('Validation summary'!$B$2="2024-25",EWV182="End of period",EWV190="Revenue")),TRUE,FALSE)</f>
        <v>0</v>
      </c>
      <c r="EWW183" s="201" t="b">
        <f>IF(OR(AND('Validation summary'!$B$2="2022-23",EWW182="In-period"),AND('Validation summary'!$B$2="2023-24",EWW182="In-period"),AND('Validation summary'!$B$2="2024-25",EWW182="In-period"),AND('Validation summary'!$B$2="2024-25",EWW182="End of period",EWW190="Revenue")),TRUE,FALSE)</f>
        <v>0</v>
      </c>
      <c r="EWX183" s="201" t="b">
        <f>IF(OR(AND('Validation summary'!$B$2="2022-23",EWX182="In-period"),AND('Validation summary'!$B$2="2023-24",EWX182="In-period"),AND('Validation summary'!$B$2="2024-25",EWX182="In-period"),AND('Validation summary'!$B$2="2024-25",EWX182="End of period",EWX190="Revenue")),TRUE,FALSE)</f>
        <v>0</v>
      </c>
      <c r="EWY183" s="201" t="b">
        <f>IF(OR(AND('Validation summary'!$B$2="2022-23",EWY182="In-period"),AND('Validation summary'!$B$2="2023-24",EWY182="In-period"),AND('Validation summary'!$B$2="2024-25",EWY182="In-period"),AND('Validation summary'!$B$2="2024-25",EWY182="End of period",EWY190="Revenue")),TRUE,FALSE)</f>
        <v>0</v>
      </c>
      <c r="EWZ183" s="201" t="b">
        <f>IF(OR(AND('Validation summary'!$B$2="2022-23",EWZ182="In-period"),AND('Validation summary'!$B$2="2023-24",EWZ182="In-period"),AND('Validation summary'!$B$2="2024-25",EWZ182="In-period"),AND('Validation summary'!$B$2="2024-25",EWZ182="End of period",EWZ190="Revenue")),TRUE,FALSE)</f>
        <v>0</v>
      </c>
      <c r="EXA183" s="201" t="b">
        <f>IF(OR(AND('Validation summary'!$B$2="2022-23",EXA182="In-period"),AND('Validation summary'!$B$2="2023-24",EXA182="In-period"),AND('Validation summary'!$B$2="2024-25",EXA182="In-period"),AND('Validation summary'!$B$2="2024-25",EXA182="End of period",EXA190="Revenue")),TRUE,FALSE)</f>
        <v>0</v>
      </c>
      <c r="EXB183" s="201" t="b">
        <f>IF(OR(AND('Validation summary'!$B$2="2022-23",EXB182="In-period"),AND('Validation summary'!$B$2="2023-24",EXB182="In-period"),AND('Validation summary'!$B$2="2024-25",EXB182="In-period"),AND('Validation summary'!$B$2="2024-25",EXB182="End of period",EXB190="Revenue")),TRUE,FALSE)</f>
        <v>0</v>
      </c>
      <c r="EXC183" s="201" t="b">
        <f>IF(OR(AND('Validation summary'!$B$2="2022-23",EXC182="In-period"),AND('Validation summary'!$B$2="2023-24",EXC182="In-period"),AND('Validation summary'!$B$2="2024-25",EXC182="In-period"),AND('Validation summary'!$B$2="2024-25",EXC182="End of period",EXC190="Revenue")),TRUE,FALSE)</f>
        <v>0</v>
      </c>
      <c r="EXD183" s="201" t="b">
        <f>IF(OR(AND('Validation summary'!$B$2="2022-23",EXD182="In-period"),AND('Validation summary'!$B$2="2023-24",EXD182="In-period"),AND('Validation summary'!$B$2="2024-25",EXD182="In-period"),AND('Validation summary'!$B$2="2024-25",EXD182="End of period",EXD190="Revenue")),TRUE,FALSE)</f>
        <v>0</v>
      </c>
      <c r="EXE183" s="201" t="b">
        <f>IF(OR(AND('Validation summary'!$B$2="2022-23",EXE182="In-period"),AND('Validation summary'!$B$2="2023-24",EXE182="In-period"),AND('Validation summary'!$B$2="2024-25",EXE182="In-period"),AND('Validation summary'!$B$2="2024-25",EXE182="End of period",EXE190="Revenue")),TRUE,FALSE)</f>
        <v>0</v>
      </c>
      <c r="EXF183" s="201" t="b">
        <f>IF(OR(AND('Validation summary'!$B$2="2022-23",EXF182="In-period"),AND('Validation summary'!$B$2="2023-24",EXF182="In-period"),AND('Validation summary'!$B$2="2024-25",EXF182="In-period"),AND('Validation summary'!$B$2="2024-25",EXF182="End of period",EXF190="Revenue")),TRUE,FALSE)</f>
        <v>0</v>
      </c>
      <c r="EXG183" s="201" t="b">
        <f>IF(OR(AND('Validation summary'!$B$2="2022-23",EXG182="In-period"),AND('Validation summary'!$B$2="2023-24",EXG182="In-period"),AND('Validation summary'!$B$2="2024-25",EXG182="In-period"),AND('Validation summary'!$B$2="2024-25",EXG182="End of period",EXG190="Revenue")),TRUE,FALSE)</f>
        <v>0</v>
      </c>
      <c r="EXH183" s="201" t="b">
        <f>IF(OR(AND('Validation summary'!$B$2="2022-23",EXH182="In-period"),AND('Validation summary'!$B$2="2023-24",EXH182="In-period"),AND('Validation summary'!$B$2="2024-25",EXH182="In-period"),AND('Validation summary'!$B$2="2024-25",EXH182="End of period",EXH190="Revenue")),TRUE,FALSE)</f>
        <v>0</v>
      </c>
      <c r="EXI183" s="201" t="b">
        <f>IF(OR(AND('Validation summary'!$B$2="2022-23",EXI182="In-period"),AND('Validation summary'!$B$2="2023-24",EXI182="In-period"),AND('Validation summary'!$B$2="2024-25",EXI182="In-period"),AND('Validation summary'!$B$2="2024-25",EXI182="End of period",EXI190="Revenue")),TRUE,FALSE)</f>
        <v>0</v>
      </c>
      <c r="EXJ183" s="201" t="b">
        <f>IF(OR(AND('Validation summary'!$B$2="2022-23",EXJ182="In-period"),AND('Validation summary'!$B$2="2023-24",EXJ182="In-period"),AND('Validation summary'!$B$2="2024-25",EXJ182="In-period"),AND('Validation summary'!$B$2="2024-25",EXJ182="End of period",EXJ190="Revenue")),TRUE,FALSE)</f>
        <v>0</v>
      </c>
      <c r="EXK183" s="201" t="b">
        <f>IF(OR(AND('Validation summary'!$B$2="2022-23",EXK182="In-period"),AND('Validation summary'!$B$2="2023-24",EXK182="In-period"),AND('Validation summary'!$B$2="2024-25",EXK182="In-period"),AND('Validation summary'!$B$2="2024-25",EXK182="End of period",EXK190="Revenue")),TRUE,FALSE)</f>
        <v>0</v>
      </c>
      <c r="EXL183" s="201" t="b">
        <f>IF(OR(AND('Validation summary'!$B$2="2022-23",EXL182="In-period"),AND('Validation summary'!$B$2="2023-24",EXL182="In-period"),AND('Validation summary'!$B$2="2024-25",EXL182="In-period"),AND('Validation summary'!$B$2="2024-25",EXL182="End of period",EXL190="Revenue")),TRUE,FALSE)</f>
        <v>0</v>
      </c>
      <c r="EXM183" s="201" t="b">
        <f>IF(OR(AND('Validation summary'!$B$2="2022-23",EXM182="In-period"),AND('Validation summary'!$B$2="2023-24",EXM182="In-period"),AND('Validation summary'!$B$2="2024-25",EXM182="In-period"),AND('Validation summary'!$B$2="2024-25",EXM182="End of period",EXM190="Revenue")),TRUE,FALSE)</f>
        <v>0</v>
      </c>
      <c r="EXN183" s="201" t="b">
        <f>IF(OR(AND('Validation summary'!$B$2="2022-23",EXN182="In-period"),AND('Validation summary'!$B$2="2023-24",EXN182="In-period"),AND('Validation summary'!$B$2="2024-25",EXN182="In-period"),AND('Validation summary'!$B$2="2024-25",EXN182="End of period",EXN190="Revenue")),TRUE,FALSE)</f>
        <v>0</v>
      </c>
      <c r="EXO183" s="201" t="b">
        <f>IF(OR(AND('Validation summary'!$B$2="2022-23",EXO182="In-period"),AND('Validation summary'!$B$2="2023-24",EXO182="In-period"),AND('Validation summary'!$B$2="2024-25",EXO182="In-period"),AND('Validation summary'!$B$2="2024-25",EXO182="End of period",EXO190="Revenue")),TRUE,FALSE)</f>
        <v>0</v>
      </c>
      <c r="EXP183" s="201" t="b">
        <f>IF(OR(AND('Validation summary'!$B$2="2022-23",EXP182="In-period"),AND('Validation summary'!$B$2="2023-24",EXP182="In-period"),AND('Validation summary'!$B$2="2024-25",EXP182="In-period"),AND('Validation summary'!$B$2="2024-25",EXP182="End of period",EXP190="Revenue")),TRUE,FALSE)</f>
        <v>0</v>
      </c>
      <c r="EXQ183" s="201" t="b">
        <f>IF(OR(AND('Validation summary'!$B$2="2022-23",EXQ182="In-period"),AND('Validation summary'!$B$2="2023-24",EXQ182="In-period"),AND('Validation summary'!$B$2="2024-25",EXQ182="In-period"),AND('Validation summary'!$B$2="2024-25",EXQ182="End of period",EXQ190="Revenue")),TRUE,FALSE)</f>
        <v>0</v>
      </c>
      <c r="EXR183" s="201" t="b">
        <f>IF(OR(AND('Validation summary'!$B$2="2022-23",EXR182="In-period"),AND('Validation summary'!$B$2="2023-24",EXR182="In-period"),AND('Validation summary'!$B$2="2024-25",EXR182="In-period"),AND('Validation summary'!$B$2="2024-25",EXR182="End of period",EXR190="Revenue")),TRUE,FALSE)</f>
        <v>0</v>
      </c>
      <c r="EXS183" s="201" t="b">
        <f>IF(OR(AND('Validation summary'!$B$2="2022-23",EXS182="In-period"),AND('Validation summary'!$B$2="2023-24",EXS182="In-period"),AND('Validation summary'!$B$2="2024-25",EXS182="In-period"),AND('Validation summary'!$B$2="2024-25",EXS182="End of period",EXS190="Revenue")),TRUE,FALSE)</f>
        <v>0</v>
      </c>
      <c r="EXT183" s="201" t="b">
        <f>IF(OR(AND('Validation summary'!$B$2="2022-23",EXT182="In-period"),AND('Validation summary'!$B$2="2023-24",EXT182="In-period"),AND('Validation summary'!$B$2="2024-25",EXT182="In-period"),AND('Validation summary'!$B$2="2024-25",EXT182="End of period",EXT190="Revenue")),TRUE,FALSE)</f>
        <v>0</v>
      </c>
      <c r="EXU183" s="201" t="b">
        <f>IF(OR(AND('Validation summary'!$B$2="2022-23",EXU182="In-period"),AND('Validation summary'!$B$2="2023-24",EXU182="In-period"),AND('Validation summary'!$B$2="2024-25",EXU182="In-period"),AND('Validation summary'!$B$2="2024-25",EXU182="End of period",EXU190="Revenue")),TRUE,FALSE)</f>
        <v>0</v>
      </c>
      <c r="EXV183" s="201" t="b">
        <f>IF(OR(AND('Validation summary'!$B$2="2022-23",EXV182="In-period"),AND('Validation summary'!$B$2="2023-24",EXV182="In-period"),AND('Validation summary'!$B$2="2024-25",EXV182="In-period"),AND('Validation summary'!$B$2="2024-25",EXV182="End of period",EXV190="Revenue")),TRUE,FALSE)</f>
        <v>0</v>
      </c>
      <c r="EXW183" s="201" t="b">
        <f>IF(OR(AND('Validation summary'!$B$2="2022-23",EXW182="In-period"),AND('Validation summary'!$B$2="2023-24",EXW182="In-period"),AND('Validation summary'!$B$2="2024-25",EXW182="In-period"),AND('Validation summary'!$B$2="2024-25",EXW182="End of period",EXW190="Revenue")),TRUE,FALSE)</f>
        <v>0</v>
      </c>
      <c r="EXX183" s="201" t="b">
        <f>IF(OR(AND('Validation summary'!$B$2="2022-23",EXX182="In-period"),AND('Validation summary'!$B$2="2023-24",EXX182="In-period"),AND('Validation summary'!$B$2="2024-25",EXX182="In-period"),AND('Validation summary'!$B$2="2024-25",EXX182="End of period",EXX190="Revenue")),TRUE,FALSE)</f>
        <v>0</v>
      </c>
      <c r="EXY183" s="201" t="b">
        <f>IF(OR(AND('Validation summary'!$B$2="2022-23",EXY182="In-period"),AND('Validation summary'!$B$2="2023-24",EXY182="In-period"),AND('Validation summary'!$B$2="2024-25",EXY182="In-period"),AND('Validation summary'!$B$2="2024-25",EXY182="End of period",EXY190="Revenue")),TRUE,FALSE)</f>
        <v>0</v>
      </c>
      <c r="EXZ183" s="201" t="b">
        <f>IF(OR(AND('Validation summary'!$B$2="2022-23",EXZ182="In-period"),AND('Validation summary'!$B$2="2023-24",EXZ182="In-period"),AND('Validation summary'!$B$2="2024-25",EXZ182="In-period"),AND('Validation summary'!$B$2="2024-25",EXZ182="End of period",EXZ190="Revenue")),TRUE,FALSE)</f>
        <v>0</v>
      </c>
      <c r="EYA183" s="201" t="b">
        <f>IF(OR(AND('Validation summary'!$B$2="2022-23",EYA182="In-period"),AND('Validation summary'!$B$2="2023-24",EYA182="In-period"),AND('Validation summary'!$B$2="2024-25",EYA182="In-period"),AND('Validation summary'!$B$2="2024-25",EYA182="End of period",EYA190="Revenue")),TRUE,FALSE)</f>
        <v>0</v>
      </c>
      <c r="EYB183" s="201" t="b">
        <f>IF(OR(AND('Validation summary'!$B$2="2022-23",EYB182="In-period"),AND('Validation summary'!$B$2="2023-24",EYB182="In-period"),AND('Validation summary'!$B$2="2024-25",EYB182="In-period"),AND('Validation summary'!$B$2="2024-25",EYB182="End of period",EYB190="Revenue")),TRUE,FALSE)</f>
        <v>0</v>
      </c>
      <c r="EYC183" s="201" t="b">
        <f>IF(OR(AND('Validation summary'!$B$2="2022-23",EYC182="In-period"),AND('Validation summary'!$B$2="2023-24",EYC182="In-period"),AND('Validation summary'!$B$2="2024-25",EYC182="In-period"),AND('Validation summary'!$B$2="2024-25",EYC182="End of period",EYC190="Revenue")),TRUE,FALSE)</f>
        <v>0</v>
      </c>
      <c r="EYD183" s="201" t="b">
        <f>IF(OR(AND('Validation summary'!$B$2="2022-23",EYD182="In-period"),AND('Validation summary'!$B$2="2023-24",EYD182="In-period"),AND('Validation summary'!$B$2="2024-25",EYD182="In-period"),AND('Validation summary'!$B$2="2024-25",EYD182="End of period",EYD190="Revenue")),TRUE,FALSE)</f>
        <v>0</v>
      </c>
      <c r="EYE183" s="201" t="b">
        <f>IF(OR(AND('Validation summary'!$B$2="2022-23",EYE182="In-period"),AND('Validation summary'!$B$2="2023-24",EYE182="In-period"),AND('Validation summary'!$B$2="2024-25",EYE182="In-period"),AND('Validation summary'!$B$2="2024-25",EYE182="End of period",EYE190="Revenue")),TRUE,FALSE)</f>
        <v>0</v>
      </c>
      <c r="EYF183" s="201" t="b">
        <f>IF(OR(AND('Validation summary'!$B$2="2022-23",EYF182="In-period"),AND('Validation summary'!$B$2="2023-24",EYF182="In-period"),AND('Validation summary'!$B$2="2024-25",EYF182="In-period"),AND('Validation summary'!$B$2="2024-25",EYF182="End of period",EYF190="Revenue")),TRUE,FALSE)</f>
        <v>0</v>
      </c>
      <c r="EYG183" s="201" t="b">
        <f>IF(OR(AND('Validation summary'!$B$2="2022-23",EYG182="In-period"),AND('Validation summary'!$B$2="2023-24",EYG182="In-period"),AND('Validation summary'!$B$2="2024-25",EYG182="In-period"),AND('Validation summary'!$B$2="2024-25",EYG182="End of period",EYG190="Revenue")),TRUE,FALSE)</f>
        <v>0</v>
      </c>
      <c r="EYH183" s="201" t="b">
        <f>IF(OR(AND('Validation summary'!$B$2="2022-23",EYH182="In-period"),AND('Validation summary'!$B$2="2023-24",EYH182="In-period"),AND('Validation summary'!$B$2="2024-25",EYH182="In-period"),AND('Validation summary'!$B$2="2024-25",EYH182="End of period",EYH190="Revenue")),TRUE,FALSE)</f>
        <v>0</v>
      </c>
      <c r="EYI183" s="201" t="b">
        <f>IF(OR(AND('Validation summary'!$B$2="2022-23",EYI182="In-period"),AND('Validation summary'!$B$2="2023-24",EYI182="In-period"),AND('Validation summary'!$B$2="2024-25",EYI182="In-period"),AND('Validation summary'!$B$2="2024-25",EYI182="End of period",EYI190="Revenue")),TRUE,FALSE)</f>
        <v>0</v>
      </c>
      <c r="EYJ183" s="201" t="b">
        <f>IF(OR(AND('Validation summary'!$B$2="2022-23",EYJ182="In-period"),AND('Validation summary'!$B$2="2023-24",EYJ182="In-period"),AND('Validation summary'!$B$2="2024-25",EYJ182="In-period"),AND('Validation summary'!$B$2="2024-25",EYJ182="End of period",EYJ190="Revenue")),TRUE,FALSE)</f>
        <v>0</v>
      </c>
      <c r="EYK183" s="201" t="b">
        <f>IF(OR(AND('Validation summary'!$B$2="2022-23",EYK182="In-period"),AND('Validation summary'!$B$2="2023-24",EYK182="In-period"),AND('Validation summary'!$B$2="2024-25",EYK182="In-period"),AND('Validation summary'!$B$2="2024-25",EYK182="End of period",EYK190="Revenue")),TRUE,FALSE)</f>
        <v>0</v>
      </c>
      <c r="EYL183" s="201" t="b">
        <f>IF(OR(AND('Validation summary'!$B$2="2022-23",EYL182="In-period"),AND('Validation summary'!$B$2="2023-24",EYL182="In-period"),AND('Validation summary'!$B$2="2024-25",EYL182="In-period"),AND('Validation summary'!$B$2="2024-25",EYL182="End of period",EYL190="Revenue")),TRUE,FALSE)</f>
        <v>0</v>
      </c>
      <c r="EYM183" s="201" t="b">
        <f>IF(OR(AND('Validation summary'!$B$2="2022-23",EYM182="In-period"),AND('Validation summary'!$B$2="2023-24",EYM182="In-period"),AND('Validation summary'!$B$2="2024-25",EYM182="In-period"),AND('Validation summary'!$B$2="2024-25",EYM182="End of period",EYM190="Revenue")),TRUE,FALSE)</f>
        <v>0</v>
      </c>
      <c r="EYN183" s="201" t="b">
        <f>IF(OR(AND('Validation summary'!$B$2="2022-23",EYN182="In-period"),AND('Validation summary'!$B$2="2023-24",EYN182="In-period"),AND('Validation summary'!$B$2="2024-25",EYN182="In-period"),AND('Validation summary'!$B$2="2024-25",EYN182="End of period",EYN190="Revenue")),TRUE,FALSE)</f>
        <v>0</v>
      </c>
      <c r="EYO183" s="201" t="b">
        <f>IF(OR(AND('Validation summary'!$B$2="2022-23",EYO182="In-period"),AND('Validation summary'!$B$2="2023-24",EYO182="In-period"),AND('Validation summary'!$B$2="2024-25",EYO182="In-period"),AND('Validation summary'!$B$2="2024-25",EYO182="End of period",EYO190="Revenue")),TRUE,FALSE)</f>
        <v>0</v>
      </c>
      <c r="EYP183" s="201" t="b">
        <f>IF(OR(AND('Validation summary'!$B$2="2022-23",EYP182="In-period"),AND('Validation summary'!$B$2="2023-24",EYP182="In-period"),AND('Validation summary'!$B$2="2024-25",EYP182="In-period"),AND('Validation summary'!$B$2="2024-25",EYP182="End of period",EYP190="Revenue")),TRUE,FALSE)</f>
        <v>0</v>
      </c>
      <c r="EYQ183" s="201" t="b">
        <f>IF(OR(AND('Validation summary'!$B$2="2022-23",EYQ182="In-period"),AND('Validation summary'!$B$2="2023-24",EYQ182="In-period"),AND('Validation summary'!$B$2="2024-25",EYQ182="In-period"),AND('Validation summary'!$B$2="2024-25",EYQ182="End of period",EYQ190="Revenue")),TRUE,FALSE)</f>
        <v>0</v>
      </c>
      <c r="EYR183" s="201" t="b">
        <f>IF(OR(AND('Validation summary'!$B$2="2022-23",EYR182="In-period"),AND('Validation summary'!$B$2="2023-24",EYR182="In-period"),AND('Validation summary'!$B$2="2024-25",EYR182="In-period"),AND('Validation summary'!$B$2="2024-25",EYR182="End of period",EYR190="Revenue")),TRUE,FALSE)</f>
        <v>0</v>
      </c>
      <c r="EYS183" s="201" t="b">
        <f>IF(OR(AND('Validation summary'!$B$2="2022-23",EYS182="In-period"),AND('Validation summary'!$B$2="2023-24",EYS182="In-period"),AND('Validation summary'!$B$2="2024-25",EYS182="In-period"),AND('Validation summary'!$B$2="2024-25",EYS182="End of period",EYS190="Revenue")),TRUE,FALSE)</f>
        <v>0</v>
      </c>
      <c r="EYT183" s="201" t="b">
        <f>IF(OR(AND('Validation summary'!$B$2="2022-23",EYT182="In-period"),AND('Validation summary'!$B$2="2023-24",EYT182="In-period"),AND('Validation summary'!$B$2="2024-25",EYT182="In-period"),AND('Validation summary'!$B$2="2024-25",EYT182="End of period",EYT190="Revenue")),TRUE,FALSE)</f>
        <v>0</v>
      </c>
      <c r="EYU183" s="201" t="b">
        <f>IF(OR(AND('Validation summary'!$B$2="2022-23",EYU182="In-period"),AND('Validation summary'!$B$2="2023-24",EYU182="In-period"),AND('Validation summary'!$B$2="2024-25",EYU182="In-period"),AND('Validation summary'!$B$2="2024-25",EYU182="End of period",EYU190="Revenue")),TRUE,FALSE)</f>
        <v>0</v>
      </c>
      <c r="EYV183" s="201" t="b">
        <f>IF(OR(AND('Validation summary'!$B$2="2022-23",EYV182="In-period"),AND('Validation summary'!$B$2="2023-24",EYV182="In-period"),AND('Validation summary'!$B$2="2024-25",EYV182="In-period"),AND('Validation summary'!$B$2="2024-25",EYV182="End of period",EYV190="Revenue")),TRUE,FALSE)</f>
        <v>0</v>
      </c>
      <c r="EYW183" s="201" t="b">
        <f>IF(OR(AND('Validation summary'!$B$2="2022-23",EYW182="In-period"),AND('Validation summary'!$B$2="2023-24",EYW182="In-period"),AND('Validation summary'!$B$2="2024-25",EYW182="In-period"),AND('Validation summary'!$B$2="2024-25",EYW182="End of period",EYW190="Revenue")),TRUE,FALSE)</f>
        <v>0</v>
      </c>
      <c r="EYX183" s="201" t="b">
        <f>IF(OR(AND('Validation summary'!$B$2="2022-23",EYX182="In-period"),AND('Validation summary'!$B$2="2023-24",EYX182="In-period"),AND('Validation summary'!$B$2="2024-25",EYX182="In-period"),AND('Validation summary'!$B$2="2024-25",EYX182="End of period",EYX190="Revenue")),TRUE,FALSE)</f>
        <v>0</v>
      </c>
      <c r="EYY183" s="201" t="b">
        <f>IF(OR(AND('Validation summary'!$B$2="2022-23",EYY182="In-period"),AND('Validation summary'!$B$2="2023-24",EYY182="In-period"),AND('Validation summary'!$B$2="2024-25",EYY182="In-period"),AND('Validation summary'!$B$2="2024-25",EYY182="End of period",EYY190="Revenue")),TRUE,FALSE)</f>
        <v>0</v>
      </c>
      <c r="EYZ183" s="201" t="b">
        <f>IF(OR(AND('Validation summary'!$B$2="2022-23",EYZ182="In-period"),AND('Validation summary'!$B$2="2023-24",EYZ182="In-period"),AND('Validation summary'!$B$2="2024-25",EYZ182="In-period"),AND('Validation summary'!$B$2="2024-25",EYZ182="End of period",EYZ190="Revenue")),TRUE,FALSE)</f>
        <v>0</v>
      </c>
      <c r="EZA183" s="201" t="b">
        <f>IF(OR(AND('Validation summary'!$B$2="2022-23",EZA182="In-period"),AND('Validation summary'!$B$2="2023-24",EZA182="In-period"),AND('Validation summary'!$B$2="2024-25",EZA182="In-period"),AND('Validation summary'!$B$2="2024-25",EZA182="End of period",EZA190="Revenue")),TRUE,FALSE)</f>
        <v>0</v>
      </c>
      <c r="EZB183" s="201" t="b">
        <f>IF(OR(AND('Validation summary'!$B$2="2022-23",EZB182="In-period"),AND('Validation summary'!$B$2="2023-24",EZB182="In-period"),AND('Validation summary'!$B$2="2024-25",EZB182="In-period"),AND('Validation summary'!$B$2="2024-25",EZB182="End of period",EZB190="Revenue")),TRUE,FALSE)</f>
        <v>0</v>
      </c>
      <c r="EZC183" s="201" t="b">
        <f>IF(OR(AND('Validation summary'!$B$2="2022-23",EZC182="In-period"),AND('Validation summary'!$B$2="2023-24",EZC182="In-period"),AND('Validation summary'!$B$2="2024-25",EZC182="In-period"),AND('Validation summary'!$B$2="2024-25",EZC182="End of period",EZC190="Revenue")),TRUE,FALSE)</f>
        <v>0</v>
      </c>
      <c r="EZD183" s="201" t="b">
        <f>IF(OR(AND('Validation summary'!$B$2="2022-23",EZD182="In-period"),AND('Validation summary'!$B$2="2023-24",EZD182="In-period"),AND('Validation summary'!$B$2="2024-25",EZD182="In-period"),AND('Validation summary'!$B$2="2024-25",EZD182="End of period",EZD190="Revenue")),TRUE,FALSE)</f>
        <v>0</v>
      </c>
      <c r="EZE183" s="201" t="b">
        <f>IF(OR(AND('Validation summary'!$B$2="2022-23",EZE182="In-period"),AND('Validation summary'!$B$2="2023-24",EZE182="In-period"),AND('Validation summary'!$B$2="2024-25",EZE182="In-period"),AND('Validation summary'!$B$2="2024-25",EZE182="End of period",EZE190="Revenue")),TRUE,FALSE)</f>
        <v>0</v>
      </c>
      <c r="EZF183" s="201" t="b">
        <f>IF(OR(AND('Validation summary'!$B$2="2022-23",EZF182="In-period"),AND('Validation summary'!$B$2="2023-24",EZF182="In-period"),AND('Validation summary'!$B$2="2024-25",EZF182="In-period"),AND('Validation summary'!$B$2="2024-25",EZF182="End of period",EZF190="Revenue")),TRUE,FALSE)</f>
        <v>0</v>
      </c>
      <c r="EZG183" s="201" t="b">
        <f>IF(OR(AND('Validation summary'!$B$2="2022-23",EZG182="In-period"),AND('Validation summary'!$B$2="2023-24",EZG182="In-period"),AND('Validation summary'!$B$2="2024-25",EZG182="In-period"),AND('Validation summary'!$B$2="2024-25",EZG182="End of period",EZG190="Revenue")),TRUE,FALSE)</f>
        <v>0</v>
      </c>
      <c r="EZH183" s="201" t="b">
        <f>IF(OR(AND('Validation summary'!$B$2="2022-23",EZH182="In-period"),AND('Validation summary'!$B$2="2023-24",EZH182="In-period"),AND('Validation summary'!$B$2="2024-25",EZH182="In-period"),AND('Validation summary'!$B$2="2024-25",EZH182="End of period",EZH190="Revenue")),TRUE,FALSE)</f>
        <v>0</v>
      </c>
      <c r="EZI183" s="201" t="b">
        <f>IF(OR(AND('Validation summary'!$B$2="2022-23",EZI182="In-period"),AND('Validation summary'!$B$2="2023-24",EZI182="In-period"),AND('Validation summary'!$B$2="2024-25",EZI182="In-period"),AND('Validation summary'!$B$2="2024-25",EZI182="End of period",EZI190="Revenue")),TRUE,FALSE)</f>
        <v>0</v>
      </c>
      <c r="EZJ183" s="201" t="b">
        <f>IF(OR(AND('Validation summary'!$B$2="2022-23",EZJ182="In-period"),AND('Validation summary'!$B$2="2023-24",EZJ182="In-period"),AND('Validation summary'!$B$2="2024-25",EZJ182="In-period"),AND('Validation summary'!$B$2="2024-25",EZJ182="End of period",EZJ190="Revenue")),TRUE,FALSE)</f>
        <v>0</v>
      </c>
      <c r="EZK183" s="201" t="b">
        <f>IF(OR(AND('Validation summary'!$B$2="2022-23",EZK182="In-period"),AND('Validation summary'!$B$2="2023-24",EZK182="In-period"),AND('Validation summary'!$B$2="2024-25",EZK182="In-period"),AND('Validation summary'!$B$2="2024-25",EZK182="End of period",EZK190="Revenue")),TRUE,FALSE)</f>
        <v>0</v>
      </c>
      <c r="EZL183" s="201" t="b">
        <f>IF(OR(AND('Validation summary'!$B$2="2022-23",EZL182="In-period"),AND('Validation summary'!$B$2="2023-24",EZL182="In-period"),AND('Validation summary'!$B$2="2024-25",EZL182="In-period"),AND('Validation summary'!$B$2="2024-25",EZL182="End of period",EZL190="Revenue")),TRUE,FALSE)</f>
        <v>0</v>
      </c>
      <c r="EZM183" s="201" t="b">
        <f>IF(OR(AND('Validation summary'!$B$2="2022-23",EZM182="In-period"),AND('Validation summary'!$B$2="2023-24",EZM182="In-period"),AND('Validation summary'!$B$2="2024-25",EZM182="In-period"),AND('Validation summary'!$B$2="2024-25",EZM182="End of period",EZM190="Revenue")),TRUE,FALSE)</f>
        <v>0</v>
      </c>
      <c r="EZN183" s="201" t="b">
        <f>IF(OR(AND('Validation summary'!$B$2="2022-23",EZN182="In-period"),AND('Validation summary'!$B$2="2023-24",EZN182="In-period"),AND('Validation summary'!$B$2="2024-25",EZN182="In-period"),AND('Validation summary'!$B$2="2024-25",EZN182="End of period",EZN190="Revenue")),TRUE,FALSE)</f>
        <v>0</v>
      </c>
      <c r="EZO183" s="201" t="b">
        <f>IF(OR(AND('Validation summary'!$B$2="2022-23",EZO182="In-period"),AND('Validation summary'!$B$2="2023-24",EZO182="In-period"),AND('Validation summary'!$B$2="2024-25",EZO182="In-period"),AND('Validation summary'!$B$2="2024-25",EZO182="End of period",EZO190="Revenue")),TRUE,FALSE)</f>
        <v>0</v>
      </c>
      <c r="EZP183" s="201" t="b">
        <f>IF(OR(AND('Validation summary'!$B$2="2022-23",EZP182="In-period"),AND('Validation summary'!$B$2="2023-24",EZP182="In-period"),AND('Validation summary'!$B$2="2024-25",EZP182="In-period"),AND('Validation summary'!$B$2="2024-25",EZP182="End of period",EZP190="Revenue")),TRUE,FALSE)</f>
        <v>0</v>
      </c>
      <c r="EZQ183" s="201" t="b">
        <f>IF(OR(AND('Validation summary'!$B$2="2022-23",EZQ182="In-period"),AND('Validation summary'!$B$2="2023-24",EZQ182="In-period"),AND('Validation summary'!$B$2="2024-25",EZQ182="In-period"),AND('Validation summary'!$B$2="2024-25",EZQ182="End of period",EZQ190="Revenue")),TRUE,FALSE)</f>
        <v>0</v>
      </c>
      <c r="EZR183" s="201" t="b">
        <f>IF(OR(AND('Validation summary'!$B$2="2022-23",EZR182="In-period"),AND('Validation summary'!$B$2="2023-24",EZR182="In-period"),AND('Validation summary'!$B$2="2024-25",EZR182="In-period"),AND('Validation summary'!$B$2="2024-25",EZR182="End of period",EZR190="Revenue")),TRUE,FALSE)</f>
        <v>0</v>
      </c>
      <c r="EZS183" s="201" t="b">
        <f>IF(OR(AND('Validation summary'!$B$2="2022-23",EZS182="In-period"),AND('Validation summary'!$B$2="2023-24",EZS182="In-period"),AND('Validation summary'!$B$2="2024-25",EZS182="In-period"),AND('Validation summary'!$B$2="2024-25",EZS182="End of period",EZS190="Revenue")),TRUE,FALSE)</f>
        <v>0</v>
      </c>
      <c r="EZT183" s="201" t="b">
        <f>IF(OR(AND('Validation summary'!$B$2="2022-23",EZT182="In-period"),AND('Validation summary'!$B$2="2023-24",EZT182="In-period"),AND('Validation summary'!$B$2="2024-25",EZT182="In-period"),AND('Validation summary'!$B$2="2024-25",EZT182="End of period",EZT190="Revenue")),TRUE,FALSE)</f>
        <v>0</v>
      </c>
      <c r="EZU183" s="201" t="b">
        <f>IF(OR(AND('Validation summary'!$B$2="2022-23",EZU182="In-period"),AND('Validation summary'!$B$2="2023-24",EZU182="In-period"),AND('Validation summary'!$B$2="2024-25",EZU182="In-period"),AND('Validation summary'!$B$2="2024-25",EZU182="End of period",EZU190="Revenue")),TRUE,FALSE)</f>
        <v>0</v>
      </c>
      <c r="EZV183" s="201" t="b">
        <f>IF(OR(AND('Validation summary'!$B$2="2022-23",EZV182="In-period"),AND('Validation summary'!$B$2="2023-24",EZV182="In-period"),AND('Validation summary'!$B$2="2024-25",EZV182="In-period"),AND('Validation summary'!$B$2="2024-25",EZV182="End of period",EZV190="Revenue")),TRUE,FALSE)</f>
        <v>0</v>
      </c>
      <c r="EZW183" s="201" t="b">
        <f>IF(OR(AND('Validation summary'!$B$2="2022-23",EZW182="In-period"),AND('Validation summary'!$B$2="2023-24",EZW182="In-period"),AND('Validation summary'!$B$2="2024-25",EZW182="In-period"),AND('Validation summary'!$B$2="2024-25",EZW182="End of period",EZW190="Revenue")),TRUE,FALSE)</f>
        <v>0</v>
      </c>
      <c r="EZX183" s="201" t="b">
        <f>IF(OR(AND('Validation summary'!$B$2="2022-23",EZX182="In-period"),AND('Validation summary'!$B$2="2023-24",EZX182="In-period"),AND('Validation summary'!$B$2="2024-25",EZX182="In-period"),AND('Validation summary'!$B$2="2024-25",EZX182="End of period",EZX190="Revenue")),TRUE,FALSE)</f>
        <v>0</v>
      </c>
      <c r="EZY183" s="201" t="b">
        <f>IF(OR(AND('Validation summary'!$B$2="2022-23",EZY182="In-period"),AND('Validation summary'!$B$2="2023-24",EZY182="In-period"),AND('Validation summary'!$B$2="2024-25",EZY182="In-period"),AND('Validation summary'!$B$2="2024-25",EZY182="End of period",EZY190="Revenue")),TRUE,FALSE)</f>
        <v>0</v>
      </c>
      <c r="EZZ183" s="201" t="b">
        <f>IF(OR(AND('Validation summary'!$B$2="2022-23",EZZ182="In-period"),AND('Validation summary'!$B$2="2023-24",EZZ182="In-period"),AND('Validation summary'!$B$2="2024-25",EZZ182="In-period"),AND('Validation summary'!$B$2="2024-25",EZZ182="End of period",EZZ190="Revenue")),TRUE,FALSE)</f>
        <v>0</v>
      </c>
      <c r="FAA183" s="201" t="b">
        <f>IF(OR(AND('Validation summary'!$B$2="2022-23",FAA182="In-period"),AND('Validation summary'!$B$2="2023-24",FAA182="In-period"),AND('Validation summary'!$B$2="2024-25",FAA182="In-period"),AND('Validation summary'!$B$2="2024-25",FAA182="End of period",FAA190="Revenue")),TRUE,FALSE)</f>
        <v>0</v>
      </c>
      <c r="FAB183" s="201" t="b">
        <f>IF(OR(AND('Validation summary'!$B$2="2022-23",FAB182="In-period"),AND('Validation summary'!$B$2="2023-24",FAB182="In-period"),AND('Validation summary'!$B$2="2024-25",FAB182="In-period"),AND('Validation summary'!$B$2="2024-25",FAB182="End of period",FAB190="Revenue")),TRUE,FALSE)</f>
        <v>0</v>
      </c>
      <c r="FAC183" s="201" t="b">
        <f>IF(OR(AND('Validation summary'!$B$2="2022-23",FAC182="In-period"),AND('Validation summary'!$B$2="2023-24",FAC182="In-period"),AND('Validation summary'!$B$2="2024-25",FAC182="In-period"),AND('Validation summary'!$B$2="2024-25",FAC182="End of period",FAC190="Revenue")),TRUE,FALSE)</f>
        <v>0</v>
      </c>
      <c r="FAD183" s="201" t="b">
        <f>IF(OR(AND('Validation summary'!$B$2="2022-23",FAD182="In-period"),AND('Validation summary'!$B$2="2023-24",FAD182="In-period"),AND('Validation summary'!$B$2="2024-25",FAD182="In-period"),AND('Validation summary'!$B$2="2024-25",FAD182="End of period",FAD190="Revenue")),TRUE,FALSE)</f>
        <v>0</v>
      </c>
      <c r="FAE183" s="201" t="b">
        <f>IF(OR(AND('Validation summary'!$B$2="2022-23",FAE182="In-period"),AND('Validation summary'!$B$2="2023-24",FAE182="In-period"),AND('Validation summary'!$B$2="2024-25",FAE182="In-period"),AND('Validation summary'!$B$2="2024-25",FAE182="End of period",FAE190="Revenue")),TRUE,FALSE)</f>
        <v>0</v>
      </c>
      <c r="FAF183" s="201" t="b">
        <f>IF(OR(AND('Validation summary'!$B$2="2022-23",FAF182="In-period"),AND('Validation summary'!$B$2="2023-24",FAF182="In-period"),AND('Validation summary'!$B$2="2024-25",FAF182="In-period"),AND('Validation summary'!$B$2="2024-25",FAF182="End of period",FAF190="Revenue")),TRUE,FALSE)</f>
        <v>0</v>
      </c>
      <c r="FAG183" s="201" t="b">
        <f>IF(OR(AND('Validation summary'!$B$2="2022-23",FAG182="In-period"),AND('Validation summary'!$B$2="2023-24",FAG182="In-period"),AND('Validation summary'!$B$2="2024-25",FAG182="In-period"),AND('Validation summary'!$B$2="2024-25",FAG182="End of period",FAG190="Revenue")),TRUE,FALSE)</f>
        <v>0</v>
      </c>
      <c r="FAH183" s="201" t="b">
        <f>IF(OR(AND('Validation summary'!$B$2="2022-23",FAH182="In-period"),AND('Validation summary'!$B$2="2023-24",FAH182="In-period"),AND('Validation summary'!$B$2="2024-25",FAH182="In-period"),AND('Validation summary'!$B$2="2024-25",FAH182="End of period",FAH190="Revenue")),TRUE,FALSE)</f>
        <v>0</v>
      </c>
      <c r="FAI183" s="201" t="b">
        <f>IF(OR(AND('Validation summary'!$B$2="2022-23",FAI182="In-period"),AND('Validation summary'!$B$2="2023-24",FAI182="In-period"),AND('Validation summary'!$B$2="2024-25",FAI182="In-period"),AND('Validation summary'!$B$2="2024-25",FAI182="End of period",FAI190="Revenue")),TRUE,FALSE)</f>
        <v>0</v>
      </c>
      <c r="FAJ183" s="201" t="b">
        <f>IF(OR(AND('Validation summary'!$B$2="2022-23",FAJ182="In-period"),AND('Validation summary'!$B$2="2023-24",FAJ182="In-period"),AND('Validation summary'!$B$2="2024-25",FAJ182="In-period"),AND('Validation summary'!$B$2="2024-25",FAJ182="End of period",FAJ190="Revenue")),TRUE,FALSE)</f>
        <v>0</v>
      </c>
      <c r="FAK183" s="201" t="b">
        <f>IF(OR(AND('Validation summary'!$B$2="2022-23",FAK182="In-period"),AND('Validation summary'!$B$2="2023-24",FAK182="In-period"),AND('Validation summary'!$B$2="2024-25",FAK182="In-period"),AND('Validation summary'!$B$2="2024-25",FAK182="End of period",FAK190="Revenue")),TRUE,FALSE)</f>
        <v>0</v>
      </c>
      <c r="FAL183" s="201" t="b">
        <f>IF(OR(AND('Validation summary'!$B$2="2022-23",FAL182="In-period"),AND('Validation summary'!$B$2="2023-24",FAL182="In-period"),AND('Validation summary'!$B$2="2024-25",FAL182="In-period"),AND('Validation summary'!$B$2="2024-25",FAL182="End of period",FAL190="Revenue")),TRUE,FALSE)</f>
        <v>0</v>
      </c>
      <c r="FAM183" s="201" t="b">
        <f>IF(OR(AND('Validation summary'!$B$2="2022-23",FAM182="In-period"),AND('Validation summary'!$B$2="2023-24",FAM182="In-period"),AND('Validation summary'!$B$2="2024-25",FAM182="In-period"),AND('Validation summary'!$B$2="2024-25",FAM182="End of period",FAM190="Revenue")),TRUE,FALSE)</f>
        <v>0</v>
      </c>
      <c r="FAN183" s="201" t="b">
        <f>IF(OR(AND('Validation summary'!$B$2="2022-23",FAN182="In-period"),AND('Validation summary'!$B$2="2023-24",FAN182="In-period"),AND('Validation summary'!$B$2="2024-25",FAN182="In-period"),AND('Validation summary'!$B$2="2024-25",FAN182="End of period",FAN190="Revenue")),TRUE,FALSE)</f>
        <v>0</v>
      </c>
      <c r="FAO183" s="201" t="b">
        <f>IF(OR(AND('Validation summary'!$B$2="2022-23",FAO182="In-period"),AND('Validation summary'!$B$2="2023-24",FAO182="In-period"),AND('Validation summary'!$B$2="2024-25",FAO182="In-period"),AND('Validation summary'!$B$2="2024-25",FAO182="End of period",FAO190="Revenue")),TRUE,FALSE)</f>
        <v>0</v>
      </c>
      <c r="FAP183" s="201" t="b">
        <f>IF(OR(AND('Validation summary'!$B$2="2022-23",FAP182="In-period"),AND('Validation summary'!$B$2="2023-24",FAP182="In-period"),AND('Validation summary'!$B$2="2024-25",FAP182="In-period"),AND('Validation summary'!$B$2="2024-25",FAP182="End of period",FAP190="Revenue")),TRUE,FALSE)</f>
        <v>0</v>
      </c>
      <c r="FAQ183" s="201" t="b">
        <f>IF(OR(AND('Validation summary'!$B$2="2022-23",FAQ182="In-period"),AND('Validation summary'!$B$2="2023-24",FAQ182="In-period"),AND('Validation summary'!$B$2="2024-25",FAQ182="In-period"),AND('Validation summary'!$B$2="2024-25",FAQ182="End of period",FAQ190="Revenue")),TRUE,FALSE)</f>
        <v>0</v>
      </c>
      <c r="FAR183" s="201" t="b">
        <f>IF(OR(AND('Validation summary'!$B$2="2022-23",FAR182="In-period"),AND('Validation summary'!$B$2="2023-24",FAR182="In-period"),AND('Validation summary'!$B$2="2024-25",FAR182="In-period"),AND('Validation summary'!$B$2="2024-25",FAR182="End of period",FAR190="Revenue")),TRUE,FALSE)</f>
        <v>0</v>
      </c>
      <c r="FAS183" s="201" t="b">
        <f>IF(OR(AND('Validation summary'!$B$2="2022-23",FAS182="In-period"),AND('Validation summary'!$B$2="2023-24",FAS182="In-period"),AND('Validation summary'!$B$2="2024-25",FAS182="In-period"),AND('Validation summary'!$B$2="2024-25",FAS182="End of period",FAS190="Revenue")),TRUE,FALSE)</f>
        <v>0</v>
      </c>
      <c r="FAT183" s="201" t="b">
        <f>IF(OR(AND('Validation summary'!$B$2="2022-23",FAT182="In-period"),AND('Validation summary'!$B$2="2023-24",FAT182="In-period"),AND('Validation summary'!$B$2="2024-25",FAT182="In-period"),AND('Validation summary'!$B$2="2024-25",FAT182="End of period",FAT190="Revenue")),TRUE,FALSE)</f>
        <v>0</v>
      </c>
      <c r="FAU183" s="201" t="b">
        <f>IF(OR(AND('Validation summary'!$B$2="2022-23",FAU182="In-period"),AND('Validation summary'!$B$2="2023-24",FAU182="In-period"),AND('Validation summary'!$B$2="2024-25",FAU182="In-period"),AND('Validation summary'!$B$2="2024-25",FAU182="End of period",FAU190="Revenue")),TRUE,FALSE)</f>
        <v>0</v>
      </c>
      <c r="FAV183" s="201" t="b">
        <f>IF(OR(AND('Validation summary'!$B$2="2022-23",FAV182="In-period"),AND('Validation summary'!$B$2="2023-24",FAV182="In-period"),AND('Validation summary'!$B$2="2024-25",FAV182="In-period"),AND('Validation summary'!$B$2="2024-25",FAV182="End of period",FAV190="Revenue")),TRUE,FALSE)</f>
        <v>0</v>
      </c>
      <c r="FAW183" s="201" t="b">
        <f>IF(OR(AND('Validation summary'!$B$2="2022-23",FAW182="In-period"),AND('Validation summary'!$B$2="2023-24",FAW182="In-period"),AND('Validation summary'!$B$2="2024-25",FAW182="In-period"),AND('Validation summary'!$B$2="2024-25",FAW182="End of period",FAW190="Revenue")),TRUE,FALSE)</f>
        <v>0</v>
      </c>
      <c r="FAX183" s="201" t="b">
        <f>IF(OR(AND('Validation summary'!$B$2="2022-23",FAX182="In-period"),AND('Validation summary'!$B$2="2023-24",FAX182="In-period"),AND('Validation summary'!$B$2="2024-25",FAX182="In-period"),AND('Validation summary'!$B$2="2024-25",FAX182="End of period",FAX190="Revenue")),TRUE,FALSE)</f>
        <v>0</v>
      </c>
      <c r="FAY183" s="201" t="b">
        <f>IF(OR(AND('Validation summary'!$B$2="2022-23",FAY182="In-period"),AND('Validation summary'!$B$2="2023-24",FAY182="In-period"),AND('Validation summary'!$B$2="2024-25",FAY182="In-period"),AND('Validation summary'!$B$2="2024-25",FAY182="End of period",FAY190="Revenue")),TRUE,FALSE)</f>
        <v>0</v>
      </c>
      <c r="FAZ183" s="201" t="b">
        <f>IF(OR(AND('Validation summary'!$B$2="2022-23",FAZ182="In-period"),AND('Validation summary'!$B$2="2023-24",FAZ182="In-period"),AND('Validation summary'!$B$2="2024-25",FAZ182="In-period"),AND('Validation summary'!$B$2="2024-25",FAZ182="End of period",FAZ190="Revenue")),TRUE,FALSE)</f>
        <v>0</v>
      </c>
      <c r="FBA183" s="201" t="b">
        <f>IF(OR(AND('Validation summary'!$B$2="2022-23",FBA182="In-period"),AND('Validation summary'!$B$2="2023-24",FBA182="In-period"),AND('Validation summary'!$B$2="2024-25",FBA182="In-period"),AND('Validation summary'!$B$2="2024-25",FBA182="End of period",FBA190="Revenue")),TRUE,FALSE)</f>
        <v>0</v>
      </c>
      <c r="FBB183" s="201" t="b">
        <f>IF(OR(AND('Validation summary'!$B$2="2022-23",FBB182="In-period"),AND('Validation summary'!$B$2="2023-24",FBB182="In-period"),AND('Validation summary'!$B$2="2024-25",FBB182="In-period"),AND('Validation summary'!$B$2="2024-25",FBB182="End of period",FBB190="Revenue")),TRUE,FALSE)</f>
        <v>0</v>
      </c>
      <c r="FBC183" s="201" t="b">
        <f>IF(OR(AND('Validation summary'!$B$2="2022-23",FBC182="In-period"),AND('Validation summary'!$B$2="2023-24",FBC182="In-period"),AND('Validation summary'!$B$2="2024-25",FBC182="In-period"),AND('Validation summary'!$B$2="2024-25",FBC182="End of period",FBC190="Revenue")),TRUE,FALSE)</f>
        <v>0</v>
      </c>
      <c r="FBD183" s="201" t="b">
        <f>IF(OR(AND('Validation summary'!$B$2="2022-23",FBD182="In-period"),AND('Validation summary'!$B$2="2023-24",FBD182="In-period"),AND('Validation summary'!$B$2="2024-25",FBD182="In-period"),AND('Validation summary'!$B$2="2024-25",FBD182="End of period",FBD190="Revenue")),TRUE,FALSE)</f>
        <v>0</v>
      </c>
      <c r="FBE183" s="201" t="b">
        <f>IF(OR(AND('Validation summary'!$B$2="2022-23",FBE182="In-period"),AND('Validation summary'!$B$2="2023-24",FBE182="In-period"),AND('Validation summary'!$B$2="2024-25",FBE182="In-period"),AND('Validation summary'!$B$2="2024-25",FBE182="End of period",FBE190="Revenue")),TRUE,FALSE)</f>
        <v>0</v>
      </c>
      <c r="FBF183" s="201" t="b">
        <f>IF(OR(AND('Validation summary'!$B$2="2022-23",FBF182="In-period"),AND('Validation summary'!$B$2="2023-24",FBF182="In-period"),AND('Validation summary'!$B$2="2024-25",FBF182="In-period"),AND('Validation summary'!$B$2="2024-25",FBF182="End of period",FBF190="Revenue")),TRUE,FALSE)</f>
        <v>0</v>
      </c>
      <c r="FBG183" s="201" t="b">
        <f>IF(OR(AND('Validation summary'!$B$2="2022-23",FBG182="In-period"),AND('Validation summary'!$B$2="2023-24",FBG182="In-period"),AND('Validation summary'!$B$2="2024-25",FBG182="In-period"),AND('Validation summary'!$B$2="2024-25",FBG182="End of period",FBG190="Revenue")),TRUE,FALSE)</f>
        <v>0</v>
      </c>
      <c r="FBH183" s="201" t="b">
        <f>IF(OR(AND('Validation summary'!$B$2="2022-23",FBH182="In-period"),AND('Validation summary'!$B$2="2023-24",FBH182="In-period"),AND('Validation summary'!$B$2="2024-25",FBH182="In-period"),AND('Validation summary'!$B$2="2024-25",FBH182="End of period",FBH190="Revenue")),TRUE,FALSE)</f>
        <v>0</v>
      </c>
      <c r="FBI183" s="201" t="b">
        <f>IF(OR(AND('Validation summary'!$B$2="2022-23",FBI182="In-period"),AND('Validation summary'!$B$2="2023-24",FBI182="In-period"),AND('Validation summary'!$B$2="2024-25",FBI182="In-period"),AND('Validation summary'!$B$2="2024-25",FBI182="End of period",FBI190="Revenue")),TRUE,FALSE)</f>
        <v>0</v>
      </c>
      <c r="FBJ183" s="201" t="b">
        <f>IF(OR(AND('Validation summary'!$B$2="2022-23",FBJ182="In-period"),AND('Validation summary'!$B$2="2023-24",FBJ182="In-period"),AND('Validation summary'!$B$2="2024-25",FBJ182="In-period"),AND('Validation summary'!$B$2="2024-25",FBJ182="End of period",FBJ190="Revenue")),TRUE,FALSE)</f>
        <v>0</v>
      </c>
      <c r="FBK183" s="201" t="b">
        <f>IF(OR(AND('Validation summary'!$B$2="2022-23",FBK182="In-period"),AND('Validation summary'!$B$2="2023-24",FBK182="In-period"),AND('Validation summary'!$B$2="2024-25",FBK182="In-period"),AND('Validation summary'!$B$2="2024-25",FBK182="End of period",FBK190="Revenue")),TRUE,FALSE)</f>
        <v>0</v>
      </c>
      <c r="FBL183" s="201" t="b">
        <f>IF(OR(AND('Validation summary'!$B$2="2022-23",FBL182="In-period"),AND('Validation summary'!$B$2="2023-24",FBL182="In-period"),AND('Validation summary'!$B$2="2024-25",FBL182="In-period"),AND('Validation summary'!$B$2="2024-25",FBL182="End of period",FBL190="Revenue")),TRUE,FALSE)</f>
        <v>0</v>
      </c>
      <c r="FBM183" s="201" t="b">
        <f>IF(OR(AND('Validation summary'!$B$2="2022-23",FBM182="In-period"),AND('Validation summary'!$B$2="2023-24",FBM182="In-period"),AND('Validation summary'!$B$2="2024-25",FBM182="In-period"),AND('Validation summary'!$B$2="2024-25",FBM182="End of period",FBM190="Revenue")),TRUE,FALSE)</f>
        <v>0</v>
      </c>
      <c r="FBN183" s="201" t="b">
        <f>IF(OR(AND('Validation summary'!$B$2="2022-23",FBN182="In-period"),AND('Validation summary'!$B$2="2023-24",FBN182="In-period"),AND('Validation summary'!$B$2="2024-25",FBN182="In-period"),AND('Validation summary'!$B$2="2024-25",FBN182="End of period",FBN190="Revenue")),TRUE,FALSE)</f>
        <v>0</v>
      </c>
      <c r="FBO183" s="201" t="b">
        <f>IF(OR(AND('Validation summary'!$B$2="2022-23",FBO182="In-period"),AND('Validation summary'!$B$2="2023-24",FBO182="In-period"),AND('Validation summary'!$B$2="2024-25",FBO182="In-period"),AND('Validation summary'!$B$2="2024-25",FBO182="End of period",FBO190="Revenue")),TRUE,FALSE)</f>
        <v>0</v>
      </c>
      <c r="FBP183" s="201" t="b">
        <f>IF(OR(AND('Validation summary'!$B$2="2022-23",FBP182="In-period"),AND('Validation summary'!$B$2="2023-24",FBP182="In-period"),AND('Validation summary'!$B$2="2024-25",FBP182="In-period"),AND('Validation summary'!$B$2="2024-25",FBP182="End of period",FBP190="Revenue")),TRUE,FALSE)</f>
        <v>0</v>
      </c>
      <c r="FBQ183" s="201" t="b">
        <f>IF(OR(AND('Validation summary'!$B$2="2022-23",FBQ182="In-period"),AND('Validation summary'!$B$2="2023-24",FBQ182="In-period"),AND('Validation summary'!$B$2="2024-25",FBQ182="In-period"),AND('Validation summary'!$B$2="2024-25",FBQ182="End of period",FBQ190="Revenue")),TRUE,FALSE)</f>
        <v>0</v>
      </c>
      <c r="FBR183" s="201" t="b">
        <f>IF(OR(AND('Validation summary'!$B$2="2022-23",FBR182="In-period"),AND('Validation summary'!$B$2="2023-24",FBR182="In-period"),AND('Validation summary'!$B$2="2024-25",FBR182="In-period"),AND('Validation summary'!$B$2="2024-25",FBR182="End of period",FBR190="Revenue")),TRUE,FALSE)</f>
        <v>0</v>
      </c>
      <c r="FBS183" s="201" t="b">
        <f>IF(OR(AND('Validation summary'!$B$2="2022-23",FBS182="In-period"),AND('Validation summary'!$B$2="2023-24",FBS182="In-period"),AND('Validation summary'!$B$2="2024-25",FBS182="In-period"),AND('Validation summary'!$B$2="2024-25",FBS182="End of period",FBS190="Revenue")),TRUE,FALSE)</f>
        <v>0</v>
      </c>
      <c r="FBT183" s="201" t="b">
        <f>IF(OR(AND('Validation summary'!$B$2="2022-23",FBT182="In-period"),AND('Validation summary'!$B$2="2023-24",FBT182="In-period"),AND('Validation summary'!$B$2="2024-25",FBT182="In-period"),AND('Validation summary'!$B$2="2024-25",FBT182="End of period",FBT190="Revenue")),TRUE,FALSE)</f>
        <v>0</v>
      </c>
      <c r="FBU183" s="201" t="b">
        <f>IF(OR(AND('Validation summary'!$B$2="2022-23",FBU182="In-period"),AND('Validation summary'!$B$2="2023-24",FBU182="In-period"),AND('Validation summary'!$B$2="2024-25",FBU182="In-period"),AND('Validation summary'!$B$2="2024-25",FBU182="End of period",FBU190="Revenue")),TRUE,FALSE)</f>
        <v>0</v>
      </c>
      <c r="FBV183" s="201" t="b">
        <f>IF(OR(AND('Validation summary'!$B$2="2022-23",FBV182="In-period"),AND('Validation summary'!$B$2="2023-24",FBV182="In-period"),AND('Validation summary'!$B$2="2024-25",FBV182="In-period"),AND('Validation summary'!$B$2="2024-25",FBV182="End of period",FBV190="Revenue")),TRUE,FALSE)</f>
        <v>0</v>
      </c>
      <c r="FBW183" s="201" t="b">
        <f>IF(OR(AND('Validation summary'!$B$2="2022-23",FBW182="In-period"),AND('Validation summary'!$B$2="2023-24",FBW182="In-period"),AND('Validation summary'!$B$2="2024-25",FBW182="In-period"),AND('Validation summary'!$B$2="2024-25",FBW182="End of period",FBW190="Revenue")),TRUE,FALSE)</f>
        <v>0</v>
      </c>
      <c r="FBX183" s="201" t="b">
        <f>IF(OR(AND('Validation summary'!$B$2="2022-23",FBX182="In-period"),AND('Validation summary'!$B$2="2023-24",FBX182="In-period"),AND('Validation summary'!$B$2="2024-25",FBX182="In-period"),AND('Validation summary'!$B$2="2024-25",FBX182="End of period",FBX190="Revenue")),TRUE,FALSE)</f>
        <v>0</v>
      </c>
      <c r="FBY183" s="201" t="b">
        <f>IF(OR(AND('Validation summary'!$B$2="2022-23",FBY182="In-period"),AND('Validation summary'!$B$2="2023-24",FBY182="In-period"),AND('Validation summary'!$B$2="2024-25",FBY182="In-period"),AND('Validation summary'!$B$2="2024-25",FBY182="End of period",FBY190="Revenue")),TRUE,FALSE)</f>
        <v>0</v>
      </c>
      <c r="FBZ183" s="201" t="b">
        <f>IF(OR(AND('Validation summary'!$B$2="2022-23",FBZ182="In-period"),AND('Validation summary'!$B$2="2023-24",FBZ182="In-period"),AND('Validation summary'!$B$2="2024-25",FBZ182="In-period"),AND('Validation summary'!$B$2="2024-25",FBZ182="End of period",FBZ190="Revenue")),TRUE,FALSE)</f>
        <v>0</v>
      </c>
      <c r="FCA183" s="201" t="b">
        <f>IF(OR(AND('Validation summary'!$B$2="2022-23",FCA182="In-period"),AND('Validation summary'!$B$2="2023-24",FCA182="In-period"),AND('Validation summary'!$B$2="2024-25",FCA182="In-period"),AND('Validation summary'!$B$2="2024-25",FCA182="End of period",FCA190="Revenue")),TRUE,FALSE)</f>
        <v>0</v>
      </c>
      <c r="FCB183" s="201" t="b">
        <f>IF(OR(AND('Validation summary'!$B$2="2022-23",FCB182="In-period"),AND('Validation summary'!$B$2="2023-24",FCB182="In-period"),AND('Validation summary'!$B$2="2024-25",FCB182="In-period"),AND('Validation summary'!$B$2="2024-25",FCB182="End of period",FCB190="Revenue")),TRUE,FALSE)</f>
        <v>0</v>
      </c>
      <c r="FCC183" s="201" t="b">
        <f>IF(OR(AND('Validation summary'!$B$2="2022-23",FCC182="In-period"),AND('Validation summary'!$B$2="2023-24",FCC182="In-period"),AND('Validation summary'!$B$2="2024-25",FCC182="In-period"),AND('Validation summary'!$B$2="2024-25",FCC182="End of period",FCC190="Revenue")),TRUE,FALSE)</f>
        <v>0</v>
      </c>
      <c r="FCD183" s="201" t="b">
        <f>IF(OR(AND('Validation summary'!$B$2="2022-23",FCD182="In-period"),AND('Validation summary'!$B$2="2023-24",FCD182="In-period"),AND('Validation summary'!$B$2="2024-25",FCD182="In-period"),AND('Validation summary'!$B$2="2024-25",FCD182="End of period",FCD190="Revenue")),TRUE,FALSE)</f>
        <v>0</v>
      </c>
      <c r="FCE183" s="201" t="b">
        <f>IF(OR(AND('Validation summary'!$B$2="2022-23",FCE182="In-period"),AND('Validation summary'!$B$2="2023-24",FCE182="In-period"),AND('Validation summary'!$B$2="2024-25",FCE182="In-period"),AND('Validation summary'!$B$2="2024-25",FCE182="End of period",FCE190="Revenue")),TRUE,FALSE)</f>
        <v>0</v>
      </c>
      <c r="FCF183" s="201" t="b">
        <f>IF(OR(AND('Validation summary'!$B$2="2022-23",FCF182="In-period"),AND('Validation summary'!$B$2="2023-24",FCF182="In-period"),AND('Validation summary'!$B$2="2024-25",FCF182="In-period"),AND('Validation summary'!$B$2="2024-25",FCF182="End of period",FCF190="Revenue")),TRUE,FALSE)</f>
        <v>0</v>
      </c>
      <c r="FCG183" s="201" t="b">
        <f>IF(OR(AND('Validation summary'!$B$2="2022-23",FCG182="In-period"),AND('Validation summary'!$B$2="2023-24",FCG182="In-period"),AND('Validation summary'!$B$2="2024-25",FCG182="In-period"),AND('Validation summary'!$B$2="2024-25",FCG182="End of period",FCG190="Revenue")),TRUE,FALSE)</f>
        <v>0</v>
      </c>
      <c r="FCH183" s="201" t="b">
        <f>IF(OR(AND('Validation summary'!$B$2="2022-23",FCH182="In-period"),AND('Validation summary'!$B$2="2023-24",FCH182="In-period"),AND('Validation summary'!$B$2="2024-25",FCH182="In-period"),AND('Validation summary'!$B$2="2024-25",FCH182="End of period",FCH190="Revenue")),TRUE,FALSE)</f>
        <v>0</v>
      </c>
      <c r="FCI183" s="201" t="b">
        <f>IF(OR(AND('Validation summary'!$B$2="2022-23",FCI182="In-period"),AND('Validation summary'!$B$2="2023-24",FCI182="In-period"),AND('Validation summary'!$B$2="2024-25",FCI182="In-period"),AND('Validation summary'!$B$2="2024-25",FCI182="End of period",FCI190="Revenue")),TRUE,FALSE)</f>
        <v>0</v>
      </c>
      <c r="FCJ183" s="201" t="b">
        <f>IF(OR(AND('Validation summary'!$B$2="2022-23",FCJ182="In-period"),AND('Validation summary'!$B$2="2023-24",FCJ182="In-period"),AND('Validation summary'!$B$2="2024-25",FCJ182="In-period"),AND('Validation summary'!$B$2="2024-25",FCJ182="End of period",FCJ190="Revenue")),TRUE,FALSE)</f>
        <v>0</v>
      </c>
      <c r="FCK183" s="201" t="b">
        <f>IF(OR(AND('Validation summary'!$B$2="2022-23",FCK182="In-period"),AND('Validation summary'!$B$2="2023-24",FCK182="In-period"),AND('Validation summary'!$B$2="2024-25",FCK182="In-period"),AND('Validation summary'!$B$2="2024-25",FCK182="End of period",FCK190="Revenue")),TRUE,FALSE)</f>
        <v>0</v>
      </c>
      <c r="FCL183" s="201" t="b">
        <f>IF(OR(AND('Validation summary'!$B$2="2022-23",FCL182="In-period"),AND('Validation summary'!$B$2="2023-24",FCL182="In-period"),AND('Validation summary'!$B$2="2024-25",FCL182="In-period"),AND('Validation summary'!$B$2="2024-25",FCL182="End of period",FCL190="Revenue")),TRUE,FALSE)</f>
        <v>0</v>
      </c>
      <c r="FCM183" s="201" t="b">
        <f>IF(OR(AND('Validation summary'!$B$2="2022-23",FCM182="In-period"),AND('Validation summary'!$B$2="2023-24",FCM182="In-period"),AND('Validation summary'!$B$2="2024-25",FCM182="In-period"),AND('Validation summary'!$B$2="2024-25",FCM182="End of period",FCM190="Revenue")),TRUE,FALSE)</f>
        <v>0</v>
      </c>
      <c r="FCN183" s="201" t="b">
        <f>IF(OR(AND('Validation summary'!$B$2="2022-23",FCN182="In-period"),AND('Validation summary'!$B$2="2023-24",FCN182="In-period"),AND('Validation summary'!$B$2="2024-25",FCN182="In-period"),AND('Validation summary'!$B$2="2024-25",FCN182="End of period",FCN190="Revenue")),TRUE,FALSE)</f>
        <v>0</v>
      </c>
      <c r="FCO183" s="201" t="b">
        <f>IF(OR(AND('Validation summary'!$B$2="2022-23",FCO182="In-period"),AND('Validation summary'!$B$2="2023-24",FCO182="In-period"),AND('Validation summary'!$B$2="2024-25",FCO182="In-period"),AND('Validation summary'!$B$2="2024-25",FCO182="End of period",FCO190="Revenue")),TRUE,FALSE)</f>
        <v>0</v>
      </c>
      <c r="FCP183" s="201" t="b">
        <f>IF(OR(AND('Validation summary'!$B$2="2022-23",FCP182="In-period"),AND('Validation summary'!$B$2="2023-24",FCP182="In-period"),AND('Validation summary'!$B$2="2024-25",FCP182="In-period"),AND('Validation summary'!$B$2="2024-25",FCP182="End of period",FCP190="Revenue")),TRUE,FALSE)</f>
        <v>0</v>
      </c>
      <c r="FCQ183" s="201" t="b">
        <f>IF(OR(AND('Validation summary'!$B$2="2022-23",FCQ182="In-period"),AND('Validation summary'!$B$2="2023-24",FCQ182="In-period"),AND('Validation summary'!$B$2="2024-25",FCQ182="In-period"),AND('Validation summary'!$B$2="2024-25",FCQ182="End of period",FCQ190="Revenue")),TRUE,FALSE)</f>
        <v>0</v>
      </c>
      <c r="FCR183" s="201" t="b">
        <f>IF(OR(AND('Validation summary'!$B$2="2022-23",FCR182="In-period"),AND('Validation summary'!$B$2="2023-24",FCR182="In-period"),AND('Validation summary'!$B$2="2024-25",FCR182="In-period"),AND('Validation summary'!$B$2="2024-25",FCR182="End of period",FCR190="Revenue")),TRUE,FALSE)</f>
        <v>0</v>
      </c>
      <c r="FCS183" s="201" t="b">
        <f>IF(OR(AND('Validation summary'!$B$2="2022-23",FCS182="In-period"),AND('Validation summary'!$B$2="2023-24",FCS182="In-period"),AND('Validation summary'!$B$2="2024-25",FCS182="In-period"),AND('Validation summary'!$B$2="2024-25",FCS182="End of period",FCS190="Revenue")),TRUE,FALSE)</f>
        <v>0</v>
      </c>
      <c r="FCT183" s="201" t="b">
        <f>IF(OR(AND('Validation summary'!$B$2="2022-23",FCT182="In-period"),AND('Validation summary'!$B$2="2023-24",FCT182="In-period"),AND('Validation summary'!$B$2="2024-25",FCT182="In-period"),AND('Validation summary'!$B$2="2024-25",FCT182="End of period",FCT190="Revenue")),TRUE,FALSE)</f>
        <v>0</v>
      </c>
      <c r="FCU183" s="201" t="b">
        <f>IF(OR(AND('Validation summary'!$B$2="2022-23",FCU182="In-period"),AND('Validation summary'!$B$2="2023-24",FCU182="In-period"),AND('Validation summary'!$B$2="2024-25",FCU182="In-period"),AND('Validation summary'!$B$2="2024-25",FCU182="End of period",FCU190="Revenue")),TRUE,FALSE)</f>
        <v>0</v>
      </c>
      <c r="FCV183" s="201" t="b">
        <f>IF(OR(AND('Validation summary'!$B$2="2022-23",FCV182="In-period"),AND('Validation summary'!$B$2="2023-24",FCV182="In-period"),AND('Validation summary'!$B$2="2024-25",FCV182="In-period"),AND('Validation summary'!$B$2="2024-25",FCV182="End of period",FCV190="Revenue")),TRUE,FALSE)</f>
        <v>0</v>
      </c>
      <c r="FCW183" s="201" t="b">
        <f>IF(OR(AND('Validation summary'!$B$2="2022-23",FCW182="In-period"),AND('Validation summary'!$B$2="2023-24",FCW182="In-period"),AND('Validation summary'!$B$2="2024-25",FCW182="In-period"),AND('Validation summary'!$B$2="2024-25",FCW182="End of period",FCW190="Revenue")),TRUE,FALSE)</f>
        <v>0</v>
      </c>
      <c r="FCX183" s="201" t="b">
        <f>IF(OR(AND('Validation summary'!$B$2="2022-23",FCX182="In-period"),AND('Validation summary'!$B$2="2023-24",FCX182="In-period"),AND('Validation summary'!$B$2="2024-25",FCX182="In-period"),AND('Validation summary'!$B$2="2024-25",FCX182="End of period",FCX190="Revenue")),TRUE,FALSE)</f>
        <v>0</v>
      </c>
      <c r="FCY183" s="201" t="b">
        <f>IF(OR(AND('Validation summary'!$B$2="2022-23",FCY182="In-period"),AND('Validation summary'!$B$2="2023-24",FCY182="In-period"),AND('Validation summary'!$B$2="2024-25",FCY182="In-period"),AND('Validation summary'!$B$2="2024-25",FCY182="End of period",FCY190="Revenue")),TRUE,FALSE)</f>
        <v>0</v>
      </c>
      <c r="FCZ183" s="201" t="b">
        <f>IF(OR(AND('Validation summary'!$B$2="2022-23",FCZ182="In-period"),AND('Validation summary'!$B$2="2023-24",FCZ182="In-period"),AND('Validation summary'!$B$2="2024-25",FCZ182="In-period"),AND('Validation summary'!$B$2="2024-25",FCZ182="End of period",FCZ190="Revenue")),TRUE,FALSE)</f>
        <v>0</v>
      </c>
      <c r="FDA183" s="201" t="b">
        <f>IF(OR(AND('Validation summary'!$B$2="2022-23",FDA182="In-period"),AND('Validation summary'!$B$2="2023-24",FDA182="In-period"),AND('Validation summary'!$B$2="2024-25",FDA182="In-period"),AND('Validation summary'!$B$2="2024-25",FDA182="End of period",FDA190="Revenue")),TRUE,FALSE)</f>
        <v>0</v>
      </c>
      <c r="FDB183" s="201" t="b">
        <f>IF(OR(AND('Validation summary'!$B$2="2022-23",FDB182="In-period"),AND('Validation summary'!$B$2="2023-24",FDB182="In-period"),AND('Validation summary'!$B$2="2024-25",FDB182="In-period"),AND('Validation summary'!$B$2="2024-25",FDB182="End of period",FDB190="Revenue")),TRUE,FALSE)</f>
        <v>0</v>
      </c>
      <c r="FDC183" s="201" t="b">
        <f>IF(OR(AND('Validation summary'!$B$2="2022-23",FDC182="In-period"),AND('Validation summary'!$B$2="2023-24",FDC182="In-period"),AND('Validation summary'!$B$2="2024-25",FDC182="In-period"),AND('Validation summary'!$B$2="2024-25",FDC182="End of period",FDC190="Revenue")),TRUE,FALSE)</f>
        <v>0</v>
      </c>
      <c r="FDD183" s="201" t="b">
        <f>IF(OR(AND('Validation summary'!$B$2="2022-23",FDD182="In-period"),AND('Validation summary'!$B$2="2023-24",FDD182="In-period"),AND('Validation summary'!$B$2="2024-25",FDD182="In-period"),AND('Validation summary'!$B$2="2024-25",FDD182="End of period",FDD190="Revenue")),TRUE,FALSE)</f>
        <v>0</v>
      </c>
      <c r="FDE183" s="201" t="b">
        <f>IF(OR(AND('Validation summary'!$B$2="2022-23",FDE182="In-period"),AND('Validation summary'!$B$2="2023-24",FDE182="In-period"),AND('Validation summary'!$B$2="2024-25",FDE182="In-period"),AND('Validation summary'!$B$2="2024-25",FDE182="End of period",FDE190="Revenue")),TRUE,FALSE)</f>
        <v>0</v>
      </c>
      <c r="FDF183" s="201" t="b">
        <f>IF(OR(AND('Validation summary'!$B$2="2022-23",FDF182="In-period"),AND('Validation summary'!$B$2="2023-24",FDF182="In-period"),AND('Validation summary'!$B$2="2024-25",FDF182="In-period"),AND('Validation summary'!$B$2="2024-25",FDF182="End of period",FDF190="Revenue")),TRUE,FALSE)</f>
        <v>0</v>
      </c>
      <c r="FDG183" s="201" t="b">
        <f>IF(OR(AND('Validation summary'!$B$2="2022-23",FDG182="In-period"),AND('Validation summary'!$B$2="2023-24",FDG182="In-period"),AND('Validation summary'!$B$2="2024-25",FDG182="In-period"),AND('Validation summary'!$B$2="2024-25",FDG182="End of period",FDG190="Revenue")),TRUE,FALSE)</f>
        <v>0</v>
      </c>
      <c r="FDH183" s="201" t="b">
        <f>IF(OR(AND('Validation summary'!$B$2="2022-23",FDH182="In-period"),AND('Validation summary'!$B$2="2023-24",FDH182="In-period"),AND('Validation summary'!$B$2="2024-25",FDH182="In-period"),AND('Validation summary'!$B$2="2024-25",FDH182="End of period",FDH190="Revenue")),TRUE,FALSE)</f>
        <v>0</v>
      </c>
      <c r="FDI183" s="201" t="b">
        <f>IF(OR(AND('Validation summary'!$B$2="2022-23",FDI182="In-period"),AND('Validation summary'!$B$2="2023-24",FDI182="In-period"),AND('Validation summary'!$B$2="2024-25",FDI182="In-period"),AND('Validation summary'!$B$2="2024-25",FDI182="End of period",FDI190="Revenue")),TRUE,FALSE)</f>
        <v>0</v>
      </c>
      <c r="FDJ183" s="201" t="b">
        <f>IF(OR(AND('Validation summary'!$B$2="2022-23",FDJ182="In-period"),AND('Validation summary'!$B$2="2023-24",FDJ182="In-period"),AND('Validation summary'!$B$2="2024-25",FDJ182="In-period"),AND('Validation summary'!$B$2="2024-25",FDJ182="End of period",FDJ190="Revenue")),TRUE,FALSE)</f>
        <v>0</v>
      </c>
      <c r="FDK183" s="201" t="b">
        <f>IF(OR(AND('Validation summary'!$B$2="2022-23",FDK182="In-period"),AND('Validation summary'!$B$2="2023-24",FDK182="In-period"),AND('Validation summary'!$B$2="2024-25",FDK182="In-period"),AND('Validation summary'!$B$2="2024-25",FDK182="End of period",FDK190="Revenue")),TRUE,FALSE)</f>
        <v>0</v>
      </c>
      <c r="FDL183" s="201" t="b">
        <f>IF(OR(AND('Validation summary'!$B$2="2022-23",FDL182="In-period"),AND('Validation summary'!$B$2="2023-24",FDL182="In-period"),AND('Validation summary'!$B$2="2024-25",FDL182="In-period"),AND('Validation summary'!$B$2="2024-25",FDL182="End of period",FDL190="Revenue")),TRUE,FALSE)</f>
        <v>0</v>
      </c>
      <c r="FDM183" s="201" t="b">
        <f>IF(OR(AND('Validation summary'!$B$2="2022-23",FDM182="In-period"),AND('Validation summary'!$B$2="2023-24",FDM182="In-period"),AND('Validation summary'!$B$2="2024-25",FDM182="In-period"),AND('Validation summary'!$B$2="2024-25",FDM182="End of period",FDM190="Revenue")),TRUE,FALSE)</f>
        <v>0</v>
      </c>
      <c r="FDN183" s="201" t="b">
        <f>IF(OR(AND('Validation summary'!$B$2="2022-23",FDN182="In-period"),AND('Validation summary'!$B$2="2023-24",FDN182="In-period"),AND('Validation summary'!$B$2="2024-25",FDN182="In-period"),AND('Validation summary'!$B$2="2024-25",FDN182="End of period",FDN190="Revenue")),TRUE,FALSE)</f>
        <v>0</v>
      </c>
      <c r="FDO183" s="201" t="b">
        <f>IF(OR(AND('Validation summary'!$B$2="2022-23",FDO182="In-period"),AND('Validation summary'!$B$2="2023-24",FDO182="In-period"),AND('Validation summary'!$B$2="2024-25",FDO182="In-period"),AND('Validation summary'!$B$2="2024-25",FDO182="End of period",FDO190="Revenue")),TRUE,FALSE)</f>
        <v>0</v>
      </c>
      <c r="FDP183" s="201" t="b">
        <f>IF(OR(AND('Validation summary'!$B$2="2022-23",FDP182="In-period"),AND('Validation summary'!$B$2="2023-24",FDP182="In-period"),AND('Validation summary'!$B$2="2024-25",FDP182="In-period"),AND('Validation summary'!$B$2="2024-25",FDP182="End of period",FDP190="Revenue")),TRUE,FALSE)</f>
        <v>0</v>
      </c>
      <c r="FDQ183" s="201" t="b">
        <f>IF(OR(AND('Validation summary'!$B$2="2022-23",FDQ182="In-period"),AND('Validation summary'!$B$2="2023-24",FDQ182="In-period"),AND('Validation summary'!$B$2="2024-25",FDQ182="In-period"),AND('Validation summary'!$B$2="2024-25",FDQ182="End of period",FDQ190="Revenue")),TRUE,FALSE)</f>
        <v>0</v>
      </c>
      <c r="FDR183" s="201" t="b">
        <f>IF(OR(AND('Validation summary'!$B$2="2022-23",FDR182="In-period"),AND('Validation summary'!$B$2="2023-24",FDR182="In-period"),AND('Validation summary'!$B$2="2024-25",FDR182="In-period"),AND('Validation summary'!$B$2="2024-25",FDR182="End of period",FDR190="Revenue")),TRUE,FALSE)</f>
        <v>0</v>
      </c>
      <c r="FDS183" s="201" t="b">
        <f>IF(OR(AND('Validation summary'!$B$2="2022-23",FDS182="In-period"),AND('Validation summary'!$B$2="2023-24",FDS182="In-period"),AND('Validation summary'!$B$2="2024-25",FDS182="In-period"),AND('Validation summary'!$B$2="2024-25",FDS182="End of period",FDS190="Revenue")),TRUE,FALSE)</f>
        <v>0</v>
      </c>
      <c r="FDT183" s="201" t="b">
        <f>IF(OR(AND('Validation summary'!$B$2="2022-23",FDT182="In-period"),AND('Validation summary'!$B$2="2023-24",FDT182="In-period"),AND('Validation summary'!$B$2="2024-25",FDT182="In-period"),AND('Validation summary'!$B$2="2024-25",FDT182="End of period",FDT190="Revenue")),TRUE,FALSE)</f>
        <v>0</v>
      </c>
      <c r="FDU183" s="201" t="b">
        <f>IF(OR(AND('Validation summary'!$B$2="2022-23",FDU182="In-period"),AND('Validation summary'!$B$2="2023-24",FDU182="In-period"),AND('Validation summary'!$B$2="2024-25",FDU182="In-period"),AND('Validation summary'!$B$2="2024-25",FDU182="End of period",FDU190="Revenue")),TRUE,FALSE)</f>
        <v>0</v>
      </c>
      <c r="FDV183" s="201" t="b">
        <f>IF(OR(AND('Validation summary'!$B$2="2022-23",FDV182="In-period"),AND('Validation summary'!$B$2="2023-24",FDV182="In-period"),AND('Validation summary'!$B$2="2024-25",FDV182="In-period"),AND('Validation summary'!$B$2="2024-25",FDV182="End of period",FDV190="Revenue")),TRUE,FALSE)</f>
        <v>0</v>
      </c>
      <c r="FDW183" s="201" t="b">
        <f>IF(OR(AND('Validation summary'!$B$2="2022-23",FDW182="In-period"),AND('Validation summary'!$B$2="2023-24",FDW182="In-period"),AND('Validation summary'!$B$2="2024-25",FDW182="In-period"),AND('Validation summary'!$B$2="2024-25",FDW182="End of period",FDW190="Revenue")),TRUE,FALSE)</f>
        <v>0</v>
      </c>
      <c r="FDX183" s="201" t="b">
        <f>IF(OR(AND('Validation summary'!$B$2="2022-23",FDX182="In-period"),AND('Validation summary'!$B$2="2023-24",FDX182="In-period"),AND('Validation summary'!$B$2="2024-25",FDX182="In-period"),AND('Validation summary'!$B$2="2024-25",FDX182="End of period",FDX190="Revenue")),TRUE,FALSE)</f>
        <v>0</v>
      </c>
      <c r="FDY183" s="201" t="b">
        <f>IF(OR(AND('Validation summary'!$B$2="2022-23",FDY182="In-period"),AND('Validation summary'!$B$2="2023-24",FDY182="In-period"),AND('Validation summary'!$B$2="2024-25",FDY182="In-period"),AND('Validation summary'!$B$2="2024-25",FDY182="End of period",FDY190="Revenue")),TRUE,FALSE)</f>
        <v>0</v>
      </c>
      <c r="FDZ183" s="201" t="b">
        <f>IF(OR(AND('Validation summary'!$B$2="2022-23",FDZ182="In-period"),AND('Validation summary'!$B$2="2023-24",FDZ182="In-period"),AND('Validation summary'!$B$2="2024-25",FDZ182="In-period"),AND('Validation summary'!$B$2="2024-25",FDZ182="End of period",FDZ190="Revenue")),TRUE,FALSE)</f>
        <v>0</v>
      </c>
      <c r="FEA183" s="201" t="b">
        <f>IF(OR(AND('Validation summary'!$B$2="2022-23",FEA182="In-period"),AND('Validation summary'!$B$2="2023-24",FEA182="In-period"),AND('Validation summary'!$B$2="2024-25",FEA182="In-period"),AND('Validation summary'!$B$2="2024-25",FEA182="End of period",FEA190="Revenue")),TRUE,FALSE)</f>
        <v>0</v>
      </c>
      <c r="FEB183" s="201" t="b">
        <f>IF(OR(AND('Validation summary'!$B$2="2022-23",FEB182="In-period"),AND('Validation summary'!$B$2="2023-24",FEB182="In-period"),AND('Validation summary'!$B$2="2024-25",FEB182="In-period"),AND('Validation summary'!$B$2="2024-25",FEB182="End of period",FEB190="Revenue")),TRUE,FALSE)</f>
        <v>0</v>
      </c>
      <c r="FEC183" s="201" t="b">
        <f>IF(OR(AND('Validation summary'!$B$2="2022-23",FEC182="In-period"),AND('Validation summary'!$B$2="2023-24",FEC182="In-period"),AND('Validation summary'!$B$2="2024-25",FEC182="In-period"),AND('Validation summary'!$B$2="2024-25",FEC182="End of period",FEC190="Revenue")),TRUE,FALSE)</f>
        <v>0</v>
      </c>
      <c r="FED183" s="201" t="b">
        <f>IF(OR(AND('Validation summary'!$B$2="2022-23",FED182="In-period"),AND('Validation summary'!$B$2="2023-24",FED182="In-period"),AND('Validation summary'!$B$2="2024-25",FED182="In-period"),AND('Validation summary'!$B$2="2024-25",FED182="End of period",FED190="Revenue")),TRUE,FALSE)</f>
        <v>0</v>
      </c>
      <c r="FEE183" s="201" t="b">
        <f>IF(OR(AND('Validation summary'!$B$2="2022-23",FEE182="In-period"),AND('Validation summary'!$B$2="2023-24",FEE182="In-period"),AND('Validation summary'!$B$2="2024-25",FEE182="In-period"),AND('Validation summary'!$B$2="2024-25",FEE182="End of period",FEE190="Revenue")),TRUE,FALSE)</f>
        <v>0</v>
      </c>
      <c r="FEF183" s="201" t="b">
        <f>IF(OR(AND('Validation summary'!$B$2="2022-23",FEF182="In-period"),AND('Validation summary'!$B$2="2023-24",FEF182="In-period"),AND('Validation summary'!$B$2="2024-25",FEF182="In-period"),AND('Validation summary'!$B$2="2024-25",FEF182="End of period",FEF190="Revenue")),TRUE,FALSE)</f>
        <v>0</v>
      </c>
      <c r="FEG183" s="201" t="b">
        <f>IF(OR(AND('Validation summary'!$B$2="2022-23",FEG182="In-period"),AND('Validation summary'!$B$2="2023-24",FEG182="In-period"),AND('Validation summary'!$B$2="2024-25",FEG182="In-period"),AND('Validation summary'!$B$2="2024-25",FEG182="End of period",FEG190="Revenue")),TRUE,FALSE)</f>
        <v>0</v>
      </c>
      <c r="FEH183" s="201" t="b">
        <f>IF(OR(AND('Validation summary'!$B$2="2022-23",FEH182="In-period"),AND('Validation summary'!$B$2="2023-24",FEH182="In-period"),AND('Validation summary'!$B$2="2024-25",FEH182="In-period"),AND('Validation summary'!$B$2="2024-25",FEH182="End of period",FEH190="Revenue")),TRUE,FALSE)</f>
        <v>0</v>
      </c>
      <c r="FEI183" s="201" t="b">
        <f>IF(OR(AND('Validation summary'!$B$2="2022-23",FEI182="In-period"),AND('Validation summary'!$B$2="2023-24",FEI182="In-period"),AND('Validation summary'!$B$2="2024-25",FEI182="In-period"),AND('Validation summary'!$B$2="2024-25",FEI182="End of period",FEI190="Revenue")),TRUE,FALSE)</f>
        <v>0</v>
      </c>
      <c r="FEJ183" s="201" t="b">
        <f>IF(OR(AND('Validation summary'!$B$2="2022-23",FEJ182="In-period"),AND('Validation summary'!$B$2="2023-24",FEJ182="In-period"),AND('Validation summary'!$B$2="2024-25",FEJ182="In-period"),AND('Validation summary'!$B$2="2024-25",FEJ182="End of period",FEJ190="Revenue")),TRUE,FALSE)</f>
        <v>0</v>
      </c>
      <c r="FEK183" s="201" t="b">
        <f>IF(OR(AND('Validation summary'!$B$2="2022-23",FEK182="In-period"),AND('Validation summary'!$B$2="2023-24",FEK182="In-period"),AND('Validation summary'!$B$2="2024-25",FEK182="In-period"),AND('Validation summary'!$B$2="2024-25",FEK182="End of period",FEK190="Revenue")),TRUE,FALSE)</f>
        <v>0</v>
      </c>
      <c r="FEL183" s="201" t="b">
        <f>IF(OR(AND('Validation summary'!$B$2="2022-23",FEL182="In-period"),AND('Validation summary'!$B$2="2023-24",FEL182="In-period"),AND('Validation summary'!$B$2="2024-25",FEL182="In-period"),AND('Validation summary'!$B$2="2024-25",FEL182="End of period",FEL190="Revenue")),TRUE,FALSE)</f>
        <v>0</v>
      </c>
      <c r="FEM183" s="201" t="b">
        <f>IF(OR(AND('Validation summary'!$B$2="2022-23",FEM182="In-period"),AND('Validation summary'!$B$2="2023-24",FEM182="In-period"),AND('Validation summary'!$B$2="2024-25",FEM182="In-period"),AND('Validation summary'!$B$2="2024-25",FEM182="End of period",FEM190="Revenue")),TRUE,FALSE)</f>
        <v>0</v>
      </c>
      <c r="FEN183" s="201" t="b">
        <f>IF(OR(AND('Validation summary'!$B$2="2022-23",FEN182="In-period"),AND('Validation summary'!$B$2="2023-24",FEN182="In-period"),AND('Validation summary'!$B$2="2024-25",FEN182="In-period"),AND('Validation summary'!$B$2="2024-25",FEN182="End of period",FEN190="Revenue")),TRUE,FALSE)</f>
        <v>0</v>
      </c>
      <c r="FEO183" s="201" t="b">
        <f>IF(OR(AND('Validation summary'!$B$2="2022-23",FEO182="In-period"),AND('Validation summary'!$B$2="2023-24",FEO182="In-period"),AND('Validation summary'!$B$2="2024-25",FEO182="In-period"),AND('Validation summary'!$B$2="2024-25",FEO182="End of period",FEO190="Revenue")),TRUE,FALSE)</f>
        <v>0</v>
      </c>
      <c r="FEP183" s="201" t="b">
        <f>IF(OR(AND('Validation summary'!$B$2="2022-23",FEP182="In-period"),AND('Validation summary'!$B$2="2023-24",FEP182="In-period"),AND('Validation summary'!$B$2="2024-25",FEP182="In-period"),AND('Validation summary'!$B$2="2024-25",FEP182="End of period",FEP190="Revenue")),TRUE,FALSE)</f>
        <v>0</v>
      </c>
      <c r="FEQ183" s="201" t="b">
        <f>IF(OR(AND('Validation summary'!$B$2="2022-23",FEQ182="In-period"),AND('Validation summary'!$B$2="2023-24",FEQ182="In-period"),AND('Validation summary'!$B$2="2024-25",FEQ182="In-period"),AND('Validation summary'!$B$2="2024-25",FEQ182="End of period",FEQ190="Revenue")),TRUE,FALSE)</f>
        <v>0</v>
      </c>
      <c r="FER183" s="201" t="b">
        <f>IF(OR(AND('Validation summary'!$B$2="2022-23",FER182="In-period"),AND('Validation summary'!$B$2="2023-24",FER182="In-period"),AND('Validation summary'!$B$2="2024-25",FER182="In-period"),AND('Validation summary'!$B$2="2024-25",FER182="End of period",FER190="Revenue")),TRUE,FALSE)</f>
        <v>0</v>
      </c>
      <c r="FES183" s="201" t="b">
        <f>IF(OR(AND('Validation summary'!$B$2="2022-23",FES182="In-period"),AND('Validation summary'!$B$2="2023-24",FES182="In-period"),AND('Validation summary'!$B$2="2024-25",FES182="In-period"),AND('Validation summary'!$B$2="2024-25",FES182="End of period",FES190="Revenue")),TRUE,FALSE)</f>
        <v>0</v>
      </c>
      <c r="FET183" s="201" t="b">
        <f>IF(OR(AND('Validation summary'!$B$2="2022-23",FET182="In-period"),AND('Validation summary'!$B$2="2023-24",FET182="In-period"),AND('Validation summary'!$B$2="2024-25",FET182="In-period"),AND('Validation summary'!$B$2="2024-25",FET182="End of period",FET190="Revenue")),TRUE,FALSE)</f>
        <v>0</v>
      </c>
      <c r="FEU183" s="201" t="b">
        <f>IF(OR(AND('Validation summary'!$B$2="2022-23",FEU182="In-period"),AND('Validation summary'!$B$2="2023-24",FEU182="In-period"),AND('Validation summary'!$B$2="2024-25",FEU182="In-period"),AND('Validation summary'!$B$2="2024-25",FEU182="End of period",FEU190="Revenue")),TRUE,FALSE)</f>
        <v>0</v>
      </c>
      <c r="FEV183" s="201" t="b">
        <f>IF(OR(AND('Validation summary'!$B$2="2022-23",FEV182="In-period"),AND('Validation summary'!$B$2="2023-24",FEV182="In-period"),AND('Validation summary'!$B$2="2024-25",FEV182="In-period"),AND('Validation summary'!$B$2="2024-25",FEV182="End of period",FEV190="Revenue")),TRUE,FALSE)</f>
        <v>0</v>
      </c>
      <c r="FEW183" s="201" t="b">
        <f>IF(OR(AND('Validation summary'!$B$2="2022-23",FEW182="In-period"),AND('Validation summary'!$B$2="2023-24",FEW182="In-period"),AND('Validation summary'!$B$2="2024-25",FEW182="In-period"),AND('Validation summary'!$B$2="2024-25",FEW182="End of period",FEW190="Revenue")),TRUE,FALSE)</f>
        <v>0</v>
      </c>
      <c r="FEX183" s="201" t="b">
        <f>IF(OR(AND('Validation summary'!$B$2="2022-23",FEX182="In-period"),AND('Validation summary'!$B$2="2023-24",FEX182="In-period"),AND('Validation summary'!$B$2="2024-25",FEX182="In-period"),AND('Validation summary'!$B$2="2024-25",FEX182="End of period",FEX190="Revenue")),TRUE,FALSE)</f>
        <v>0</v>
      </c>
      <c r="FEY183" s="201" t="b">
        <f>IF(OR(AND('Validation summary'!$B$2="2022-23",FEY182="In-period"),AND('Validation summary'!$B$2="2023-24",FEY182="In-period"),AND('Validation summary'!$B$2="2024-25",FEY182="In-period"),AND('Validation summary'!$B$2="2024-25",FEY182="End of period",FEY190="Revenue")),TRUE,FALSE)</f>
        <v>0</v>
      </c>
      <c r="FEZ183" s="201" t="b">
        <f>IF(OR(AND('Validation summary'!$B$2="2022-23",FEZ182="In-period"),AND('Validation summary'!$B$2="2023-24",FEZ182="In-period"),AND('Validation summary'!$B$2="2024-25",FEZ182="In-period"),AND('Validation summary'!$B$2="2024-25",FEZ182="End of period",FEZ190="Revenue")),TRUE,FALSE)</f>
        <v>0</v>
      </c>
      <c r="FFA183" s="201" t="b">
        <f>IF(OR(AND('Validation summary'!$B$2="2022-23",FFA182="In-period"),AND('Validation summary'!$B$2="2023-24",FFA182="In-period"),AND('Validation summary'!$B$2="2024-25",FFA182="In-period"),AND('Validation summary'!$B$2="2024-25",FFA182="End of period",FFA190="Revenue")),TRUE,FALSE)</f>
        <v>0</v>
      </c>
      <c r="FFB183" s="201" t="b">
        <f>IF(OR(AND('Validation summary'!$B$2="2022-23",FFB182="In-period"),AND('Validation summary'!$B$2="2023-24",FFB182="In-period"),AND('Validation summary'!$B$2="2024-25",FFB182="In-period"),AND('Validation summary'!$B$2="2024-25",FFB182="End of period",FFB190="Revenue")),TRUE,FALSE)</f>
        <v>0</v>
      </c>
      <c r="FFC183" s="201" t="b">
        <f>IF(OR(AND('Validation summary'!$B$2="2022-23",FFC182="In-period"),AND('Validation summary'!$B$2="2023-24",FFC182="In-period"),AND('Validation summary'!$B$2="2024-25",FFC182="In-period"),AND('Validation summary'!$B$2="2024-25",FFC182="End of period",FFC190="Revenue")),TRUE,FALSE)</f>
        <v>0</v>
      </c>
      <c r="FFD183" s="201" t="b">
        <f>IF(OR(AND('Validation summary'!$B$2="2022-23",FFD182="In-period"),AND('Validation summary'!$B$2="2023-24",FFD182="In-period"),AND('Validation summary'!$B$2="2024-25",FFD182="In-period"),AND('Validation summary'!$B$2="2024-25",FFD182="End of period",FFD190="Revenue")),TRUE,FALSE)</f>
        <v>0</v>
      </c>
      <c r="FFE183" s="201" t="b">
        <f>IF(OR(AND('Validation summary'!$B$2="2022-23",FFE182="In-period"),AND('Validation summary'!$B$2="2023-24",FFE182="In-period"),AND('Validation summary'!$B$2="2024-25",FFE182="In-period"),AND('Validation summary'!$B$2="2024-25",FFE182="End of period",FFE190="Revenue")),TRUE,FALSE)</f>
        <v>0</v>
      </c>
      <c r="FFF183" s="201" t="b">
        <f>IF(OR(AND('Validation summary'!$B$2="2022-23",FFF182="In-period"),AND('Validation summary'!$B$2="2023-24",FFF182="In-period"),AND('Validation summary'!$B$2="2024-25",FFF182="In-period"),AND('Validation summary'!$B$2="2024-25",FFF182="End of period",FFF190="Revenue")),TRUE,FALSE)</f>
        <v>0</v>
      </c>
      <c r="FFG183" s="201" t="b">
        <f>IF(OR(AND('Validation summary'!$B$2="2022-23",FFG182="In-period"),AND('Validation summary'!$B$2="2023-24",FFG182="In-period"),AND('Validation summary'!$B$2="2024-25",FFG182="In-period"),AND('Validation summary'!$B$2="2024-25",FFG182="End of period",FFG190="Revenue")),TRUE,FALSE)</f>
        <v>0</v>
      </c>
      <c r="FFH183" s="201" t="b">
        <f>IF(OR(AND('Validation summary'!$B$2="2022-23",FFH182="In-period"),AND('Validation summary'!$B$2="2023-24",FFH182="In-period"),AND('Validation summary'!$B$2="2024-25",FFH182="In-period"),AND('Validation summary'!$B$2="2024-25",FFH182="End of period",FFH190="Revenue")),TRUE,FALSE)</f>
        <v>0</v>
      </c>
      <c r="FFI183" s="201" t="b">
        <f>IF(OR(AND('Validation summary'!$B$2="2022-23",FFI182="In-period"),AND('Validation summary'!$B$2="2023-24",FFI182="In-period"),AND('Validation summary'!$B$2="2024-25",FFI182="In-period"),AND('Validation summary'!$B$2="2024-25",FFI182="End of period",FFI190="Revenue")),TRUE,FALSE)</f>
        <v>0</v>
      </c>
      <c r="FFJ183" s="201" t="b">
        <f>IF(OR(AND('Validation summary'!$B$2="2022-23",FFJ182="In-period"),AND('Validation summary'!$B$2="2023-24",FFJ182="In-period"),AND('Validation summary'!$B$2="2024-25",FFJ182="In-period"),AND('Validation summary'!$B$2="2024-25",FFJ182="End of period",FFJ190="Revenue")),TRUE,FALSE)</f>
        <v>0</v>
      </c>
      <c r="FFK183" s="201" t="b">
        <f>IF(OR(AND('Validation summary'!$B$2="2022-23",FFK182="In-period"),AND('Validation summary'!$B$2="2023-24",FFK182="In-period"),AND('Validation summary'!$B$2="2024-25",FFK182="In-period"),AND('Validation summary'!$B$2="2024-25",FFK182="End of period",FFK190="Revenue")),TRUE,FALSE)</f>
        <v>0</v>
      </c>
      <c r="FFL183" s="201" t="b">
        <f>IF(OR(AND('Validation summary'!$B$2="2022-23",FFL182="In-period"),AND('Validation summary'!$B$2="2023-24",FFL182="In-period"),AND('Validation summary'!$B$2="2024-25",FFL182="In-period"),AND('Validation summary'!$B$2="2024-25",FFL182="End of period",FFL190="Revenue")),TRUE,FALSE)</f>
        <v>0</v>
      </c>
      <c r="FFM183" s="201" t="b">
        <f>IF(OR(AND('Validation summary'!$B$2="2022-23",FFM182="In-period"),AND('Validation summary'!$B$2="2023-24",FFM182="In-period"),AND('Validation summary'!$B$2="2024-25",FFM182="In-period"),AND('Validation summary'!$B$2="2024-25",FFM182="End of period",FFM190="Revenue")),TRUE,FALSE)</f>
        <v>0</v>
      </c>
      <c r="FFN183" s="201" t="b">
        <f>IF(OR(AND('Validation summary'!$B$2="2022-23",FFN182="In-period"),AND('Validation summary'!$B$2="2023-24",FFN182="In-period"),AND('Validation summary'!$B$2="2024-25",FFN182="In-period"),AND('Validation summary'!$B$2="2024-25",FFN182="End of period",FFN190="Revenue")),TRUE,FALSE)</f>
        <v>0</v>
      </c>
      <c r="FFO183" s="201" t="b">
        <f>IF(OR(AND('Validation summary'!$B$2="2022-23",FFO182="In-period"),AND('Validation summary'!$B$2="2023-24",FFO182="In-period"),AND('Validation summary'!$B$2="2024-25",FFO182="In-period"),AND('Validation summary'!$B$2="2024-25",FFO182="End of period",FFO190="Revenue")),TRUE,FALSE)</f>
        <v>0</v>
      </c>
      <c r="FFP183" s="201" t="b">
        <f>IF(OR(AND('Validation summary'!$B$2="2022-23",FFP182="In-period"),AND('Validation summary'!$B$2="2023-24",FFP182="In-period"),AND('Validation summary'!$B$2="2024-25",FFP182="In-period"),AND('Validation summary'!$B$2="2024-25",FFP182="End of period",FFP190="Revenue")),TRUE,FALSE)</f>
        <v>0</v>
      </c>
      <c r="FFQ183" s="201" t="b">
        <f>IF(OR(AND('Validation summary'!$B$2="2022-23",FFQ182="In-period"),AND('Validation summary'!$B$2="2023-24",FFQ182="In-period"),AND('Validation summary'!$B$2="2024-25",FFQ182="In-period"),AND('Validation summary'!$B$2="2024-25",FFQ182="End of period",FFQ190="Revenue")),TRUE,FALSE)</f>
        <v>0</v>
      </c>
      <c r="FFR183" s="201" t="b">
        <f>IF(OR(AND('Validation summary'!$B$2="2022-23",FFR182="In-period"),AND('Validation summary'!$B$2="2023-24",FFR182="In-period"),AND('Validation summary'!$B$2="2024-25",FFR182="In-period"),AND('Validation summary'!$B$2="2024-25",FFR182="End of period",FFR190="Revenue")),TRUE,FALSE)</f>
        <v>0</v>
      </c>
      <c r="FFS183" s="201" t="b">
        <f>IF(OR(AND('Validation summary'!$B$2="2022-23",FFS182="In-period"),AND('Validation summary'!$B$2="2023-24",FFS182="In-period"),AND('Validation summary'!$B$2="2024-25",FFS182="In-period"),AND('Validation summary'!$B$2="2024-25",FFS182="End of period",FFS190="Revenue")),TRUE,FALSE)</f>
        <v>0</v>
      </c>
      <c r="FFT183" s="201" t="b">
        <f>IF(OR(AND('Validation summary'!$B$2="2022-23",FFT182="In-period"),AND('Validation summary'!$B$2="2023-24",FFT182="In-period"),AND('Validation summary'!$B$2="2024-25",FFT182="In-period"),AND('Validation summary'!$B$2="2024-25",FFT182="End of period",FFT190="Revenue")),TRUE,FALSE)</f>
        <v>0</v>
      </c>
      <c r="FFU183" s="201" t="b">
        <f>IF(OR(AND('Validation summary'!$B$2="2022-23",FFU182="In-period"),AND('Validation summary'!$B$2="2023-24",FFU182="In-period"),AND('Validation summary'!$B$2="2024-25",FFU182="In-period"),AND('Validation summary'!$B$2="2024-25",FFU182="End of period",FFU190="Revenue")),TRUE,FALSE)</f>
        <v>0</v>
      </c>
      <c r="FFV183" s="201" t="b">
        <f>IF(OR(AND('Validation summary'!$B$2="2022-23",FFV182="In-period"),AND('Validation summary'!$B$2="2023-24",FFV182="In-period"),AND('Validation summary'!$B$2="2024-25",FFV182="In-period"),AND('Validation summary'!$B$2="2024-25",FFV182="End of period",FFV190="Revenue")),TRUE,FALSE)</f>
        <v>0</v>
      </c>
      <c r="FFW183" s="201" t="b">
        <f>IF(OR(AND('Validation summary'!$B$2="2022-23",FFW182="In-period"),AND('Validation summary'!$B$2="2023-24",FFW182="In-period"),AND('Validation summary'!$B$2="2024-25",FFW182="In-period"),AND('Validation summary'!$B$2="2024-25",FFW182="End of period",FFW190="Revenue")),TRUE,FALSE)</f>
        <v>0</v>
      </c>
      <c r="FFX183" s="201" t="b">
        <f>IF(OR(AND('Validation summary'!$B$2="2022-23",FFX182="In-period"),AND('Validation summary'!$B$2="2023-24",FFX182="In-period"),AND('Validation summary'!$B$2="2024-25",FFX182="In-period"),AND('Validation summary'!$B$2="2024-25",FFX182="End of period",FFX190="Revenue")),TRUE,FALSE)</f>
        <v>0</v>
      </c>
      <c r="FFY183" s="201" t="b">
        <f>IF(OR(AND('Validation summary'!$B$2="2022-23",FFY182="In-period"),AND('Validation summary'!$B$2="2023-24",FFY182="In-period"),AND('Validation summary'!$B$2="2024-25",FFY182="In-period"),AND('Validation summary'!$B$2="2024-25",FFY182="End of period",FFY190="Revenue")),TRUE,FALSE)</f>
        <v>0</v>
      </c>
      <c r="FFZ183" s="201" t="b">
        <f>IF(OR(AND('Validation summary'!$B$2="2022-23",FFZ182="In-period"),AND('Validation summary'!$B$2="2023-24",FFZ182="In-period"),AND('Validation summary'!$B$2="2024-25",FFZ182="In-period"),AND('Validation summary'!$B$2="2024-25",FFZ182="End of period",FFZ190="Revenue")),TRUE,FALSE)</f>
        <v>0</v>
      </c>
      <c r="FGA183" s="201" t="b">
        <f>IF(OR(AND('Validation summary'!$B$2="2022-23",FGA182="In-period"),AND('Validation summary'!$B$2="2023-24",FGA182="In-period"),AND('Validation summary'!$B$2="2024-25",FGA182="In-period"),AND('Validation summary'!$B$2="2024-25",FGA182="End of period",FGA190="Revenue")),TRUE,FALSE)</f>
        <v>0</v>
      </c>
      <c r="FGB183" s="201" t="b">
        <f>IF(OR(AND('Validation summary'!$B$2="2022-23",FGB182="In-period"),AND('Validation summary'!$B$2="2023-24",FGB182="In-period"),AND('Validation summary'!$B$2="2024-25",FGB182="In-period"),AND('Validation summary'!$B$2="2024-25",FGB182="End of period",FGB190="Revenue")),TRUE,FALSE)</f>
        <v>0</v>
      </c>
      <c r="FGC183" s="201" t="b">
        <f>IF(OR(AND('Validation summary'!$B$2="2022-23",FGC182="In-period"),AND('Validation summary'!$B$2="2023-24",FGC182="In-period"),AND('Validation summary'!$B$2="2024-25",FGC182="In-period"),AND('Validation summary'!$B$2="2024-25",FGC182="End of period",FGC190="Revenue")),TRUE,FALSE)</f>
        <v>0</v>
      </c>
      <c r="FGD183" s="201" t="b">
        <f>IF(OR(AND('Validation summary'!$B$2="2022-23",FGD182="In-period"),AND('Validation summary'!$B$2="2023-24",FGD182="In-period"),AND('Validation summary'!$B$2="2024-25",FGD182="In-period"),AND('Validation summary'!$B$2="2024-25",FGD182="End of period",FGD190="Revenue")),TRUE,FALSE)</f>
        <v>0</v>
      </c>
      <c r="FGE183" s="201" t="b">
        <f>IF(OR(AND('Validation summary'!$B$2="2022-23",FGE182="In-period"),AND('Validation summary'!$B$2="2023-24",FGE182="In-period"),AND('Validation summary'!$B$2="2024-25",FGE182="In-period"),AND('Validation summary'!$B$2="2024-25",FGE182="End of period",FGE190="Revenue")),TRUE,FALSE)</f>
        <v>0</v>
      </c>
      <c r="FGF183" s="201" t="b">
        <f>IF(OR(AND('Validation summary'!$B$2="2022-23",FGF182="In-period"),AND('Validation summary'!$B$2="2023-24",FGF182="In-period"),AND('Validation summary'!$B$2="2024-25",FGF182="In-period"),AND('Validation summary'!$B$2="2024-25",FGF182="End of period",FGF190="Revenue")),TRUE,FALSE)</f>
        <v>0</v>
      </c>
      <c r="FGG183" s="201" t="b">
        <f>IF(OR(AND('Validation summary'!$B$2="2022-23",FGG182="In-period"),AND('Validation summary'!$B$2="2023-24",FGG182="In-period"),AND('Validation summary'!$B$2="2024-25",FGG182="In-period"),AND('Validation summary'!$B$2="2024-25",FGG182="End of period",FGG190="Revenue")),TRUE,FALSE)</f>
        <v>0</v>
      </c>
      <c r="FGH183" s="201" t="b">
        <f>IF(OR(AND('Validation summary'!$B$2="2022-23",FGH182="In-period"),AND('Validation summary'!$B$2="2023-24",FGH182="In-period"),AND('Validation summary'!$B$2="2024-25",FGH182="In-period"),AND('Validation summary'!$B$2="2024-25",FGH182="End of period",FGH190="Revenue")),TRUE,FALSE)</f>
        <v>0</v>
      </c>
      <c r="FGI183" s="201" t="b">
        <f>IF(OR(AND('Validation summary'!$B$2="2022-23",FGI182="In-period"),AND('Validation summary'!$B$2="2023-24",FGI182="In-period"),AND('Validation summary'!$B$2="2024-25",FGI182="In-period"),AND('Validation summary'!$B$2="2024-25",FGI182="End of period",FGI190="Revenue")),TRUE,FALSE)</f>
        <v>0</v>
      </c>
      <c r="FGJ183" s="201" t="b">
        <f>IF(OR(AND('Validation summary'!$B$2="2022-23",FGJ182="In-period"),AND('Validation summary'!$B$2="2023-24",FGJ182="In-period"),AND('Validation summary'!$B$2="2024-25",FGJ182="In-period"),AND('Validation summary'!$B$2="2024-25",FGJ182="End of period",FGJ190="Revenue")),TRUE,FALSE)</f>
        <v>0</v>
      </c>
      <c r="FGK183" s="201" t="b">
        <f>IF(OR(AND('Validation summary'!$B$2="2022-23",FGK182="In-period"),AND('Validation summary'!$B$2="2023-24",FGK182="In-period"),AND('Validation summary'!$B$2="2024-25",FGK182="In-period"),AND('Validation summary'!$B$2="2024-25",FGK182="End of period",FGK190="Revenue")),TRUE,FALSE)</f>
        <v>0</v>
      </c>
      <c r="FGL183" s="201" t="b">
        <f>IF(OR(AND('Validation summary'!$B$2="2022-23",FGL182="In-period"),AND('Validation summary'!$B$2="2023-24",FGL182="In-period"),AND('Validation summary'!$B$2="2024-25",FGL182="In-period"),AND('Validation summary'!$B$2="2024-25",FGL182="End of period",FGL190="Revenue")),TRUE,FALSE)</f>
        <v>0</v>
      </c>
      <c r="FGM183" s="201" t="b">
        <f>IF(OR(AND('Validation summary'!$B$2="2022-23",FGM182="In-period"),AND('Validation summary'!$B$2="2023-24",FGM182="In-period"),AND('Validation summary'!$B$2="2024-25",FGM182="In-period"),AND('Validation summary'!$B$2="2024-25",FGM182="End of period",FGM190="Revenue")),TRUE,FALSE)</f>
        <v>0</v>
      </c>
      <c r="FGN183" s="201" t="b">
        <f>IF(OR(AND('Validation summary'!$B$2="2022-23",FGN182="In-period"),AND('Validation summary'!$B$2="2023-24",FGN182="In-period"),AND('Validation summary'!$B$2="2024-25",FGN182="In-period"),AND('Validation summary'!$B$2="2024-25",FGN182="End of period",FGN190="Revenue")),TRUE,FALSE)</f>
        <v>0</v>
      </c>
      <c r="FGO183" s="201" t="b">
        <f>IF(OR(AND('Validation summary'!$B$2="2022-23",FGO182="In-period"),AND('Validation summary'!$B$2="2023-24",FGO182="In-period"),AND('Validation summary'!$B$2="2024-25",FGO182="In-period"),AND('Validation summary'!$B$2="2024-25",FGO182="End of period",FGO190="Revenue")),TRUE,FALSE)</f>
        <v>0</v>
      </c>
      <c r="FGP183" s="201" t="b">
        <f>IF(OR(AND('Validation summary'!$B$2="2022-23",FGP182="In-period"),AND('Validation summary'!$B$2="2023-24",FGP182="In-period"),AND('Validation summary'!$B$2="2024-25",FGP182="In-period"),AND('Validation summary'!$B$2="2024-25",FGP182="End of period",FGP190="Revenue")),TRUE,FALSE)</f>
        <v>0</v>
      </c>
      <c r="FGQ183" s="201" t="b">
        <f>IF(OR(AND('Validation summary'!$B$2="2022-23",FGQ182="In-period"),AND('Validation summary'!$B$2="2023-24",FGQ182="In-period"),AND('Validation summary'!$B$2="2024-25",FGQ182="In-period"),AND('Validation summary'!$B$2="2024-25",FGQ182="End of period",FGQ190="Revenue")),TRUE,FALSE)</f>
        <v>0</v>
      </c>
      <c r="FGR183" s="201" t="b">
        <f>IF(OR(AND('Validation summary'!$B$2="2022-23",FGR182="In-period"),AND('Validation summary'!$B$2="2023-24",FGR182="In-period"),AND('Validation summary'!$B$2="2024-25",FGR182="In-period"),AND('Validation summary'!$B$2="2024-25",FGR182="End of period",FGR190="Revenue")),TRUE,FALSE)</f>
        <v>0</v>
      </c>
      <c r="FGS183" s="201" t="b">
        <f>IF(OR(AND('Validation summary'!$B$2="2022-23",FGS182="In-period"),AND('Validation summary'!$B$2="2023-24",FGS182="In-period"),AND('Validation summary'!$B$2="2024-25",FGS182="In-period"),AND('Validation summary'!$B$2="2024-25",FGS182="End of period",FGS190="Revenue")),TRUE,FALSE)</f>
        <v>0</v>
      </c>
      <c r="FGT183" s="201" t="b">
        <f>IF(OR(AND('Validation summary'!$B$2="2022-23",FGT182="In-period"),AND('Validation summary'!$B$2="2023-24",FGT182="In-period"),AND('Validation summary'!$B$2="2024-25",FGT182="In-period"),AND('Validation summary'!$B$2="2024-25",FGT182="End of period",FGT190="Revenue")),TRUE,FALSE)</f>
        <v>0</v>
      </c>
      <c r="FGU183" s="201" t="b">
        <f>IF(OR(AND('Validation summary'!$B$2="2022-23",FGU182="In-period"),AND('Validation summary'!$B$2="2023-24",FGU182="In-period"),AND('Validation summary'!$B$2="2024-25",FGU182="In-period"),AND('Validation summary'!$B$2="2024-25",FGU182="End of period",FGU190="Revenue")),TRUE,FALSE)</f>
        <v>0</v>
      </c>
      <c r="FGV183" s="201" t="b">
        <f>IF(OR(AND('Validation summary'!$B$2="2022-23",FGV182="In-period"),AND('Validation summary'!$B$2="2023-24",FGV182="In-period"),AND('Validation summary'!$B$2="2024-25",FGV182="In-period"),AND('Validation summary'!$B$2="2024-25",FGV182="End of period",FGV190="Revenue")),TRUE,FALSE)</f>
        <v>0</v>
      </c>
      <c r="FGW183" s="201" t="b">
        <f>IF(OR(AND('Validation summary'!$B$2="2022-23",FGW182="In-period"),AND('Validation summary'!$B$2="2023-24",FGW182="In-period"),AND('Validation summary'!$B$2="2024-25",FGW182="In-period"),AND('Validation summary'!$B$2="2024-25",FGW182="End of period",FGW190="Revenue")),TRUE,FALSE)</f>
        <v>0</v>
      </c>
      <c r="FGX183" s="201" t="b">
        <f>IF(OR(AND('Validation summary'!$B$2="2022-23",FGX182="In-period"),AND('Validation summary'!$B$2="2023-24",FGX182="In-period"),AND('Validation summary'!$B$2="2024-25",FGX182="In-period"),AND('Validation summary'!$B$2="2024-25",FGX182="End of period",FGX190="Revenue")),TRUE,FALSE)</f>
        <v>0</v>
      </c>
      <c r="FGY183" s="201" t="b">
        <f>IF(OR(AND('Validation summary'!$B$2="2022-23",FGY182="In-period"),AND('Validation summary'!$B$2="2023-24",FGY182="In-period"),AND('Validation summary'!$B$2="2024-25",FGY182="In-period"),AND('Validation summary'!$B$2="2024-25",FGY182="End of period",FGY190="Revenue")),TRUE,FALSE)</f>
        <v>0</v>
      </c>
      <c r="FGZ183" s="201" t="b">
        <f>IF(OR(AND('Validation summary'!$B$2="2022-23",FGZ182="In-period"),AND('Validation summary'!$B$2="2023-24",FGZ182="In-period"),AND('Validation summary'!$B$2="2024-25",FGZ182="In-period"),AND('Validation summary'!$B$2="2024-25",FGZ182="End of period",FGZ190="Revenue")),TRUE,FALSE)</f>
        <v>0</v>
      </c>
      <c r="FHA183" s="201" t="b">
        <f>IF(OR(AND('Validation summary'!$B$2="2022-23",FHA182="In-period"),AND('Validation summary'!$B$2="2023-24",FHA182="In-period"),AND('Validation summary'!$B$2="2024-25",FHA182="In-period"),AND('Validation summary'!$B$2="2024-25",FHA182="End of period",FHA190="Revenue")),TRUE,FALSE)</f>
        <v>0</v>
      </c>
      <c r="FHB183" s="201" t="b">
        <f>IF(OR(AND('Validation summary'!$B$2="2022-23",FHB182="In-period"),AND('Validation summary'!$B$2="2023-24",FHB182="In-period"),AND('Validation summary'!$B$2="2024-25",FHB182="In-period"),AND('Validation summary'!$B$2="2024-25",FHB182="End of period",FHB190="Revenue")),TRUE,FALSE)</f>
        <v>0</v>
      </c>
      <c r="FHC183" s="201" t="b">
        <f>IF(OR(AND('Validation summary'!$B$2="2022-23",FHC182="In-period"),AND('Validation summary'!$B$2="2023-24",FHC182="In-period"),AND('Validation summary'!$B$2="2024-25",FHC182="In-period"),AND('Validation summary'!$B$2="2024-25",FHC182="End of period",FHC190="Revenue")),TRUE,FALSE)</f>
        <v>0</v>
      </c>
      <c r="FHD183" s="201" t="b">
        <f>IF(OR(AND('Validation summary'!$B$2="2022-23",FHD182="In-period"),AND('Validation summary'!$B$2="2023-24",FHD182="In-period"),AND('Validation summary'!$B$2="2024-25",FHD182="In-period"),AND('Validation summary'!$B$2="2024-25",FHD182="End of period",FHD190="Revenue")),TRUE,FALSE)</f>
        <v>0</v>
      </c>
      <c r="FHE183" s="201" t="b">
        <f>IF(OR(AND('Validation summary'!$B$2="2022-23",FHE182="In-period"),AND('Validation summary'!$B$2="2023-24",FHE182="In-period"),AND('Validation summary'!$B$2="2024-25",FHE182="In-period"),AND('Validation summary'!$B$2="2024-25",FHE182="End of period",FHE190="Revenue")),TRUE,FALSE)</f>
        <v>0</v>
      </c>
      <c r="FHF183" s="201" t="b">
        <f>IF(OR(AND('Validation summary'!$B$2="2022-23",FHF182="In-period"),AND('Validation summary'!$B$2="2023-24",FHF182="In-period"),AND('Validation summary'!$B$2="2024-25",FHF182="In-period"),AND('Validation summary'!$B$2="2024-25",FHF182="End of period",FHF190="Revenue")),TRUE,FALSE)</f>
        <v>0</v>
      </c>
      <c r="FHG183" s="201" t="b">
        <f>IF(OR(AND('Validation summary'!$B$2="2022-23",FHG182="In-period"),AND('Validation summary'!$B$2="2023-24",FHG182="In-period"),AND('Validation summary'!$B$2="2024-25",FHG182="In-period"),AND('Validation summary'!$B$2="2024-25",FHG182="End of period",FHG190="Revenue")),TRUE,FALSE)</f>
        <v>0</v>
      </c>
      <c r="FHH183" s="201" t="b">
        <f>IF(OR(AND('Validation summary'!$B$2="2022-23",FHH182="In-period"),AND('Validation summary'!$B$2="2023-24",FHH182="In-period"),AND('Validation summary'!$B$2="2024-25",FHH182="In-period"),AND('Validation summary'!$B$2="2024-25",FHH182="End of period",FHH190="Revenue")),TRUE,FALSE)</f>
        <v>0</v>
      </c>
      <c r="FHI183" s="201" t="b">
        <f>IF(OR(AND('Validation summary'!$B$2="2022-23",FHI182="In-period"),AND('Validation summary'!$B$2="2023-24",FHI182="In-period"),AND('Validation summary'!$B$2="2024-25",FHI182="In-period"),AND('Validation summary'!$B$2="2024-25",FHI182="End of period",FHI190="Revenue")),TRUE,FALSE)</f>
        <v>0</v>
      </c>
      <c r="FHJ183" s="201" t="b">
        <f>IF(OR(AND('Validation summary'!$B$2="2022-23",FHJ182="In-period"),AND('Validation summary'!$B$2="2023-24",FHJ182="In-period"),AND('Validation summary'!$B$2="2024-25",FHJ182="In-period"),AND('Validation summary'!$B$2="2024-25",FHJ182="End of period",FHJ190="Revenue")),TRUE,FALSE)</f>
        <v>0</v>
      </c>
      <c r="FHK183" s="201" t="b">
        <f>IF(OR(AND('Validation summary'!$B$2="2022-23",FHK182="In-period"),AND('Validation summary'!$B$2="2023-24",FHK182="In-period"),AND('Validation summary'!$B$2="2024-25",FHK182="In-period"),AND('Validation summary'!$B$2="2024-25",FHK182="End of period",FHK190="Revenue")),TRUE,FALSE)</f>
        <v>0</v>
      </c>
      <c r="FHL183" s="201" t="b">
        <f>IF(OR(AND('Validation summary'!$B$2="2022-23",FHL182="In-period"),AND('Validation summary'!$B$2="2023-24",FHL182="In-period"),AND('Validation summary'!$B$2="2024-25",FHL182="In-period"),AND('Validation summary'!$B$2="2024-25",FHL182="End of period",FHL190="Revenue")),TRUE,FALSE)</f>
        <v>0</v>
      </c>
      <c r="FHM183" s="201" t="b">
        <f>IF(OR(AND('Validation summary'!$B$2="2022-23",FHM182="In-period"),AND('Validation summary'!$B$2="2023-24",FHM182="In-period"),AND('Validation summary'!$B$2="2024-25",FHM182="In-period"),AND('Validation summary'!$B$2="2024-25",FHM182="End of period",FHM190="Revenue")),TRUE,FALSE)</f>
        <v>0</v>
      </c>
      <c r="FHN183" s="201" t="b">
        <f>IF(OR(AND('Validation summary'!$B$2="2022-23",FHN182="In-period"),AND('Validation summary'!$B$2="2023-24",FHN182="In-period"),AND('Validation summary'!$B$2="2024-25",FHN182="In-period"),AND('Validation summary'!$B$2="2024-25",FHN182="End of period",FHN190="Revenue")),TRUE,FALSE)</f>
        <v>0</v>
      </c>
      <c r="FHO183" s="201" t="b">
        <f>IF(OR(AND('Validation summary'!$B$2="2022-23",FHO182="In-period"),AND('Validation summary'!$B$2="2023-24",FHO182="In-period"),AND('Validation summary'!$B$2="2024-25",FHO182="In-period"),AND('Validation summary'!$B$2="2024-25",FHO182="End of period",FHO190="Revenue")),TRUE,FALSE)</f>
        <v>0</v>
      </c>
      <c r="FHP183" s="201" t="b">
        <f>IF(OR(AND('Validation summary'!$B$2="2022-23",FHP182="In-period"),AND('Validation summary'!$B$2="2023-24",FHP182="In-period"),AND('Validation summary'!$B$2="2024-25",FHP182="In-period"),AND('Validation summary'!$B$2="2024-25",FHP182="End of period",FHP190="Revenue")),TRUE,FALSE)</f>
        <v>0</v>
      </c>
      <c r="FHQ183" s="201" t="b">
        <f>IF(OR(AND('Validation summary'!$B$2="2022-23",FHQ182="In-period"),AND('Validation summary'!$B$2="2023-24",FHQ182="In-period"),AND('Validation summary'!$B$2="2024-25",FHQ182="In-period"),AND('Validation summary'!$B$2="2024-25",FHQ182="End of period",FHQ190="Revenue")),TRUE,FALSE)</f>
        <v>0</v>
      </c>
      <c r="FHR183" s="201" t="b">
        <f>IF(OR(AND('Validation summary'!$B$2="2022-23",FHR182="In-period"),AND('Validation summary'!$B$2="2023-24",FHR182="In-period"),AND('Validation summary'!$B$2="2024-25",FHR182="In-period"),AND('Validation summary'!$B$2="2024-25",FHR182="End of period",FHR190="Revenue")),TRUE,FALSE)</f>
        <v>0</v>
      </c>
      <c r="FHS183" s="201" t="b">
        <f>IF(OR(AND('Validation summary'!$B$2="2022-23",FHS182="In-period"),AND('Validation summary'!$B$2="2023-24",FHS182="In-period"),AND('Validation summary'!$B$2="2024-25",FHS182="In-period"),AND('Validation summary'!$B$2="2024-25",FHS182="End of period",FHS190="Revenue")),TRUE,FALSE)</f>
        <v>0</v>
      </c>
      <c r="FHT183" s="201" t="b">
        <f>IF(OR(AND('Validation summary'!$B$2="2022-23",FHT182="In-period"),AND('Validation summary'!$B$2="2023-24",FHT182="In-period"),AND('Validation summary'!$B$2="2024-25",FHT182="In-period"),AND('Validation summary'!$B$2="2024-25",FHT182="End of period",FHT190="Revenue")),TRUE,FALSE)</f>
        <v>0</v>
      </c>
      <c r="FHU183" s="201" t="b">
        <f>IF(OR(AND('Validation summary'!$B$2="2022-23",FHU182="In-period"),AND('Validation summary'!$B$2="2023-24",FHU182="In-period"),AND('Validation summary'!$B$2="2024-25",FHU182="In-period"),AND('Validation summary'!$B$2="2024-25",FHU182="End of period",FHU190="Revenue")),TRUE,FALSE)</f>
        <v>0</v>
      </c>
      <c r="FHV183" s="201" t="b">
        <f>IF(OR(AND('Validation summary'!$B$2="2022-23",FHV182="In-period"),AND('Validation summary'!$B$2="2023-24",FHV182="In-period"),AND('Validation summary'!$B$2="2024-25",FHV182="In-period"),AND('Validation summary'!$B$2="2024-25",FHV182="End of period",FHV190="Revenue")),TRUE,FALSE)</f>
        <v>0</v>
      </c>
      <c r="FHW183" s="201" t="b">
        <f>IF(OR(AND('Validation summary'!$B$2="2022-23",FHW182="In-period"),AND('Validation summary'!$B$2="2023-24",FHW182="In-period"),AND('Validation summary'!$B$2="2024-25",FHW182="In-period"),AND('Validation summary'!$B$2="2024-25",FHW182="End of period",FHW190="Revenue")),TRUE,FALSE)</f>
        <v>0</v>
      </c>
      <c r="FHX183" s="201" t="b">
        <f>IF(OR(AND('Validation summary'!$B$2="2022-23",FHX182="In-period"),AND('Validation summary'!$B$2="2023-24",FHX182="In-period"),AND('Validation summary'!$B$2="2024-25",FHX182="In-period"),AND('Validation summary'!$B$2="2024-25",FHX182="End of period",FHX190="Revenue")),TRUE,FALSE)</f>
        <v>0</v>
      </c>
      <c r="FHY183" s="201" t="b">
        <f>IF(OR(AND('Validation summary'!$B$2="2022-23",FHY182="In-period"),AND('Validation summary'!$B$2="2023-24",FHY182="In-period"),AND('Validation summary'!$B$2="2024-25",FHY182="In-period"),AND('Validation summary'!$B$2="2024-25",FHY182="End of period",FHY190="Revenue")),TRUE,FALSE)</f>
        <v>0</v>
      </c>
      <c r="FHZ183" s="201" t="b">
        <f>IF(OR(AND('Validation summary'!$B$2="2022-23",FHZ182="In-period"),AND('Validation summary'!$B$2="2023-24",FHZ182="In-period"),AND('Validation summary'!$B$2="2024-25",FHZ182="In-period"),AND('Validation summary'!$B$2="2024-25",FHZ182="End of period",FHZ190="Revenue")),TRUE,FALSE)</f>
        <v>0</v>
      </c>
      <c r="FIA183" s="201" t="b">
        <f>IF(OR(AND('Validation summary'!$B$2="2022-23",FIA182="In-period"),AND('Validation summary'!$B$2="2023-24",FIA182="In-period"),AND('Validation summary'!$B$2="2024-25",FIA182="In-period"),AND('Validation summary'!$B$2="2024-25",FIA182="End of period",FIA190="Revenue")),TRUE,FALSE)</f>
        <v>0</v>
      </c>
      <c r="FIB183" s="201" t="b">
        <f>IF(OR(AND('Validation summary'!$B$2="2022-23",FIB182="In-period"),AND('Validation summary'!$B$2="2023-24",FIB182="In-period"),AND('Validation summary'!$B$2="2024-25",FIB182="In-period"),AND('Validation summary'!$B$2="2024-25",FIB182="End of period",FIB190="Revenue")),TRUE,FALSE)</f>
        <v>0</v>
      </c>
      <c r="FIC183" s="201" t="b">
        <f>IF(OR(AND('Validation summary'!$B$2="2022-23",FIC182="In-period"),AND('Validation summary'!$B$2="2023-24",FIC182="In-period"),AND('Validation summary'!$B$2="2024-25",FIC182="In-period"),AND('Validation summary'!$B$2="2024-25",FIC182="End of period",FIC190="Revenue")),TRUE,FALSE)</f>
        <v>0</v>
      </c>
      <c r="FID183" s="201" t="b">
        <f>IF(OR(AND('Validation summary'!$B$2="2022-23",FID182="In-period"),AND('Validation summary'!$B$2="2023-24",FID182="In-period"),AND('Validation summary'!$B$2="2024-25",FID182="In-period"),AND('Validation summary'!$B$2="2024-25",FID182="End of period",FID190="Revenue")),TRUE,FALSE)</f>
        <v>0</v>
      </c>
      <c r="FIE183" s="201" t="b">
        <f>IF(OR(AND('Validation summary'!$B$2="2022-23",FIE182="In-period"),AND('Validation summary'!$B$2="2023-24",FIE182="In-period"),AND('Validation summary'!$B$2="2024-25",FIE182="In-period"),AND('Validation summary'!$B$2="2024-25",FIE182="End of period",FIE190="Revenue")),TRUE,FALSE)</f>
        <v>0</v>
      </c>
      <c r="FIF183" s="201" t="b">
        <f>IF(OR(AND('Validation summary'!$B$2="2022-23",FIF182="In-period"),AND('Validation summary'!$B$2="2023-24",FIF182="In-period"),AND('Validation summary'!$B$2="2024-25",FIF182="In-period"),AND('Validation summary'!$B$2="2024-25",FIF182="End of period",FIF190="Revenue")),TRUE,FALSE)</f>
        <v>0</v>
      </c>
      <c r="FIG183" s="201" t="b">
        <f>IF(OR(AND('Validation summary'!$B$2="2022-23",FIG182="In-period"),AND('Validation summary'!$B$2="2023-24",FIG182="In-period"),AND('Validation summary'!$B$2="2024-25",FIG182="In-period"),AND('Validation summary'!$B$2="2024-25",FIG182="End of period",FIG190="Revenue")),TRUE,FALSE)</f>
        <v>0</v>
      </c>
      <c r="FIH183" s="201" t="b">
        <f>IF(OR(AND('Validation summary'!$B$2="2022-23",FIH182="In-period"),AND('Validation summary'!$B$2="2023-24",FIH182="In-period"),AND('Validation summary'!$B$2="2024-25",FIH182="In-period"),AND('Validation summary'!$B$2="2024-25",FIH182="End of period",FIH190="Revenue")),TRUE,FALSE)</f>
        <v>0</v>
      </c>
      <c r="FII183" s="201" t="b">
        <f>IF(OR(AND('Validation summary'!$B$2="2022-23",FII182="In-period"),AND('Validation summary'!$B$2="2023-24",FII182="In-period"),AND('Validation summary'!$B$2="2024-25",FII182="In-period"),AND('Validation summary'!$B$2="2024-25",FII182="End of period",FII190="Revenue")),TRUE,FALSE)</f>
        <v>0</v>
      </c>
      <c r="FIJ183" s="201" t="b">
        <f>IF(OR(AND('Validation summary'!$B$2="2022-23",FIJ182="In-period"),AND('Validation summary'!$B$2="2023-24",FIJ182="In-period"),AND('Validation summary'!$B$2="2024-25",FIJ182="In-period"),AND('Validation summary'!$B$2="2024-25",FIJ182="End of period",FIJ190="Revenue")),TRUE,FALSE)</f>
        <v>0</v>
      </c>
      <c r="FIK183" s="201" t="b">
        <f>IF(OR(AND('Validation summary'!$B$2="2022-23",FIK182="In-period"),AND('Validation summary'!$B$2="2023-24",FIK182="In-period"),AND('Validation summary'!$B$2="2024-25",FIK182="In-period"),AND('Validation summary'!$B$2="2024-25",FIK182="End of period",FIK190="Revenue")),TRUE,FALSE)</f>
        <v>0</v>
      </c>
      <c r="FIL183" s="201" t="b">
        <f>IF(OR(AND('Validation summary'!$B$2="2022-23",FIL182="In-period"),AND('Validation summary'!$B$2="2023-24",FIL182="In-period"),AND('Validation summary'!$B$2="2024-25",FIL182="In-period"),AND('Validation summary'!$B$2="2024-25",FIL182="End of period",FIL190="Revenue")),TRUE,FALSE)</f>
        <v>0</v>
      </c>
      <c r="FIM183" s="201" t="b">
        <f>IF(OR(AND('Validation summary'!$B$2="2022-23",FIM182="In-period"),AND('Validation summary'!$B$2="2023-24",FIM182="In-period"),AND('Validation summary'!$B$2="2024-25",FIM182="In-period"),AND('Validation summary'!$B$2="2024-25",FIM182="End of period",FIM190="Revenue")),TRUE,FALSE)</f>
        <v>0</v>
      </c>
      <c r="FIN183" s="201" t="b">
        <f>IF(OR(AND('Validation summary'!$B$2="2022-23",FIN182="In-period"),AND('Validation summary'!$B$2="2023-24",FIN182="In-period"),AND('Validation summary'!$B$2="2024-25",FIN182="In-period"),AND('Validation summary'!$B$2="2024-25",FIN182="End of period",FIN190="Revenue")),TRUE,FALSE)</f>
        <v>0</v>
      </c>
      <c r="FIO183" s="201" t="b">
        <f>IF(OR(AND('Validation summary'!$B$2="2022-23",FIO182="In-period"),AND('Validation summary'!$B$2="2023-24",FIO182="In-period"),AND('Validation summary'!$B$2="2024-25",FIO182="In-period"),AND('Validation summary'!$B$2="2024-25",FIO182="End of period",FIO190="Revenue")),TRUE,FALSE)</f>
        <v>0</v>
      </c>
      <c r="FIP183" s="201" t="b">
        <f>IF(OR(AND('Validation summary'!$B$2="2022-23",FIP182="In-period"),AND('Validation summary'!$B$2="2023-24",FIP182="In-period"),AND('Validation summary'!$B$2="2024-25",FIP182="In-period"),AND('Validation summary'!$B$2="2024-25",FIP182="End of period",FIP190="Revenue")),TRUE,FALSE)</f>
        <v>0</v>
      </c>
      <c r="FIQ183" s="201" t="b">
        <f>IF(OR(AND('Validation summary'!$B$2="2022-23",FIQ182="In-period"),AND('Validation summary'!$B$2="2023-24",FIQ182="In-period"),AND('Validation summary'!$B$2="2024-25",FIQ182="In-period"),AND('Validation summary'!$B$2="2024-25",FIQ182="End of period",FIQ190="Revenue")),TRUE,FALSE)</f>
        <v>0</v>
      </c>
      <c r="FIR183" s="201" t="b">
        <f>IF(OR(AND('Validation summary'!$B$2="2022-23",FIR182="In-period"),AND('Validation summary'!$B$2="2023-24",FIR182="In-period"),AND('Validation summary'!$B$2="2024-25",FIR182="In-period"),AND('Validation summary'!$B$2="2024-25",FIR182="End of period",FIR190="Revenue")),TRUE,FALSE)</f>
        <v>0</v>
      </c>
      <c r="FIS183" s="201" t="b">
        <f>IF(OR(AND('Validation summary'!$B$2="2022-23",FIS182="In-period"),AND('Validation summary'!$B$2="2023-24",FIS182="In-period"),AND('Validation summary'!$B$2="2024-25",FIS182="In-period"),AND('Validation summary'!$B$2="2024-25",FIS182="End of period",FIS190="Revenue")),TRUE,FALSE)</f>
        <v>0</v>
      </c>
      <c r="FIT183" s="201" t="b">
        <f>IF(OR(AND('Validation summary'!$B$2="2022-23",FIT182="In-period"),AND('Validation summary'!$B$2="2023-24",FIT182="In-period"),AND('Validation summary'!$B$2="2024-25",FIT182="In-period"),AND('Validation summary'!$B$2="2024-25",FIT182="End of period",FIT190="Revenue")),TRUE,FALSE)</f>
        <v>0</v>
      </c>
      <c r="FIU183" s="201" t="b">
        <f>IF(OR(AND('Validation summary'!$B$2="2022-23",FIU182="In-period"),AND('Validation summary'!$B$2="2023-24",FIU182="In-period"),AND('Validation summary'!$B$2="2024-25",FIU182="In-period"),AND('Validation summary'!$B$2="2024-25",FIU182="End of period",FIU190="Revenue")),TRUE,FALSE)</f>
        <v>0</v>
      </c>
      <c r="FIV183" s="201" t="b">
        <f>IF(OR(AND('Validation summary'!$B$2="2022-23",FIV182="In-period"),AND('Validation summary'!$B$2="2023-24",FIV182="In-period"),AND('Validation summary'!$B$2="2024-25",FIV182="In-period"),AND('Validation summary'!$B$2="2024-25",FIV182="End of period",FIV190="Revenue")),TRUE,FALSE)</f>
        <v>0</v>
      </c>
      <c r="FIW183" s="201" t="b">
        <f>IF(OR(AND('Validation summary'!$B$2="2022-23",FIW182="In-period"),AND('Validation summary'!$B$2="2023-24",FIW182="In-period"),AND('Validation summary'!$B$2="2024-25",FIW182="In-period"),AND('Validation summary'!$B$2="2024-25",FIW182="End of period",FIW190="Revenue")),TRUE,FALSE)</f>
        <v>0</v>
      </c>
      <c r="FIX183" s="201" t="b">
        <f>IF(OR(AND('Validation summary'!$B$2="2022-23",FIX182="In-period"),AND('Validation summary'!$B$2="2023-24",FIX182="In-period"),AND('Validation summary'!$B$2="2024-25",FIX182="In-period"),AND('Validation summary'!$B$2="2024-25",FIX182="End of period",FIX190="Revenue")),TRUE,FALSE)</f>
        <v>0</v>
      </c>
      <c r="FIY183" s="201" t="b">
        <f>IF(OR(AND('Validation summary'!$B$2="2022-23",FIY182="In-period"),AND('Validation summary'!$B$2="2023-24",FIY182="In-period"),AND('Validation summary'!$B$2="2024-25",FIY182="In-period"),AND('Validation summary'!$B$2="2024-25",FIY182="End of period",FIY190="Revenue")),TRUE,FALSE)</f>
        <v>0</v>
      </c>
      <c r="FIZ183" s="201" t="b">
        <f>IF(OR(AND('Validation summary'!$B$2="2022-23",FIZ182="In-period"),AND('Validation summary'!$B$2="2023-24",FIZ182="In-period"),AND('Validation summary'!$B$2="2024-25",FIZ182="In-period"),AND('Validation summary'!$B$2="2024-25",FIZ182="End of period",FIZ190="Revenue")),TRUE,FALSE)</f>
        <v>0</v>
      </c>
      <c r="FJA183" s="201" t="b">
        <f>IF(OR(AND('Validation summary'!$B$2="2022-23",FJA182="In-period"),AND('Validation summary'!$B$2="2023-24",FJA182="In-period"),AND('Validation summary'!$B$2="2024-25",FJA182="In-period"),AND('Validation summary'!$B$2="2024-25",FJA182="End of period",FJA190="Revenue")),TRUE,FALSE)</f>
        <v>0</v>
      </c>
      <c r="FJB183" s="201" t="b">
        <f>IF(OR(AND('Validation summary'!$B$2="2022-23",FJB182="In-period"),AND('Validation summary'!$B$2="2023-24",FJB182="In-period"),AND('Validation summary'!$B$2="2024-25",FJB182="In-period"),AND('Validation summary'!$B$2="2024-25",FJB182="End of period",FJB190="Revenue")),TRUE,FALSE)</f>
        <v>0</v>
      </c>
      <c r="FJC183" s="201" t="b">
        <f>IF(OR(AND('Validation summary'!$B$2="2022-23",FJC182="In-period"),AND('Validation summary'!$B$2="2023-24",FJC182="In-period"),AND('Validation summary'!$B$2="2024-25",FJC182="In-period"),AND('Validation summary'!$B$2="2024-25",FJC182="End of period",FJC190="Revenue")),TRUE,FALSE)</f>
        <v>0</v>
      </c>
      <c r="FJD183" s="201" t="b">
        <f>IF(OR(AND('Validation summary'!$B$2="2022-23",FJD182="In-period"),AND('Validation summary'!$B$2="2023-24",FJD182="In-period"),AND('Validation summary'!$B$2="2024-25",FJD182="In-period"),AND('Validation summary'!$B$2="2024-25",FJD182="End of period",FJD190="Revenue")),TRUE,FALSE)</f>
        <v>0</v>
      </c>
      <c r="FJE183" s="201" t="b">
        <f>IF(OR(AND('Validation summary'!$B$2="2022-23",FJE182="In-period"),AND('Validation summary'!$B$2="2023-24",FJE182="In-period"),AND('Validation summary'!$B$2="2024-25",FJE182="In-period"),AND('Validation summary'!$B$2="2024-25",FJE182="End of period",FJE190="Revenue")),TRUE,FALSE)</f>
        <v>0</v>
      </c>
      <c r="FJF183" s="201" t="b">
        <f>IF(OR(AND('Validation summary'!$B$2="2022-23",FJF182="In-period"),AND('Validation summary'!$B$2="2023-24",FJF182="In-period"),AND('Validation summary'!$B$2="2024-25",FJF182="In-period"),AND('Validation summary'!$B$2="2024-25",FJF182="End of period",FJF190="Revenue")),TRUE,FALSE)</f>
        <v>0</v>
      </c>
      <c r="FJG183" s="201" t="b">
        <f>IF(OR(AND('Validation summary'!$B$2="2022-23",FJG182="In-period"),AND('Validation summary'!$B$2="2023-24",FJG182="In-period"),AND('Validation summary'!$B$2="2024-25",FJG182="In-period"),AND('Validation summary'!$B$2="2024-25",FJG182="End of period",FJG190="Revenue")),TRUE,FALSE)</f>
        <v>0</v>
      </c>
      <c r="FJH183" s="201" t="b">
        <f>IF(OR(AND('Validation summary'!$B$2="2022-23",FJH182="In-period"),AND('Validation summary'!$B$2="2023-24",FJH182="In-period"),AND('Validation summary'!$B$2="2024-25",FJH182="In-period"),AND('Validation summary'!$B$2="2024-25",FJH182="End of period",FJH190="Revenue")),TRUE,FALSE)</f>
        <v>0</v>
      </c>
      <c r="FJI183" s="201" t="b">
        <f>IF(OR(AND('Validation summary'!$B$2="2022-23",FJI182="In-period"),AND('Validation summary'!$B$2="2023-24",FJI182="In-period"),AND('Validation summary'!$B$2="2024-25",FJI182="In-period"),AND('Validation summary'!$B$2="2024-25",FJI182="End of period",FJI190="Revenue")),TRUE,FALSE)</f>
        <v>0</v>
      </c>
      <c r="FJJ183" s="201" t="b">
        <f>IF(OR(AND('Validation summary'!$B$2="2022-23",FJJ182="In-period"),AND('Validation summary'!$B$2="2023-24",FJJ182="In-period"),AND('Validation summary'!$B$2="2024-25",FJJ182="In-period"),AND('Validation summary'!$B$2="2024-25",FJJ182="End of period",FJJ190="Revenue")),TRUE,FALSE)</f>
        <v>0</v>
      </c>
      <c r="FJK183" s="201" t="b">
        <f>IF(OR(AND('Validation summary'!$B$2="2022-23",FJK182="In-period"),AND('Validation summary'!$B$2="2023-24",FJK182="In-period"),AND('Validation summary'!$B$2="2024-25",FJK182="In-period"),AND('Validation summary'!$B$2="2024-25",FJK182="End of period",FJK190="Revenue")),TRUE,FALSE)</f>
        <v>0</v>
      </c>
      <c r="FJL183" s="201" t="b">
        <f>IF(OR(AND('Validation summary'!$B$2="2022-23",FJL182="In-period"),AND('Validation summary'!$B$2="2023-24",FJL182="In-period"),AND('Validation summary'!$B$2="2024-25",FJL182="In-period"),AND('Validation summary'!$B$2="2024-25",FJL182="End of period",FJL190="Revenue")),TRUE,FALSE)</f>
        <v>0</v>
      </c>
      <c r="FJM183" s="201" t="b">
        <f>IF(OR(AND('Validation summary'!$B$2="2022-23",FJM182="In-period"),AND('Validation summary'!$B$2="2023-24",FJM182="In-period"),AND('Validation summary'!$B$2="2024-25",FJM182="In-period"),AND('Validation summary'!$B$2="2024-25",FJM182="End of period",FJM190="Revenue")),TRUE,FALSE)</f>
        <v>0</v>
      </c>
      <c r="FJN183" s="201" t="b">
        <f>IF(OR(AND('Validation summary'!$B$2="2022-23",FJN182="In-period"),AND('Validation summary'!$B$2="2023-24",FJN182="In-period"),AND('Validation summary'!$B$2="2024-25",FJN182="In-period"),AND('Validation summary'!$B$2="2024-25",FJN182="End of period",FJN190="Revenue")),TRUE,FALSE)</f>
        <v>0</v>
      </c>
      <c r="FJO183" s="201" t="b">
        <f>IF(OR(AND('Validation summary'!$B$2="2022-23",FJO182="In-period"),AND('Validation summary'!$B$2="2023-24",FJO182="In-period"),AND('Validation summary'!$B$2="2024-25",FJO182="In-period"),AND('Validation summary'!$B$2="2024-25",FJO182="End of period",FJO190="Revenue")),TRUE,FALSE)</f>
        <v>0</v>
      </c>
      <c r="FJP183" s="201" t="b">
        <f>IF(OR(AND('Validation summary'!$B$2="2022-23",FJP182="In-period"),AND('Validation summary'!$B$2="2023-24",FJP182="In-period"),AND('Validation summary'!$B$2="2024-25",FJP182="In-period"),AND('Validation summary'!$B$2="2024-25",FJP182="End of period",FJP190="Revenue")),TRUE,FALSE)</f>
        <v>0</v>
      </c>
      <c r="FJQ183" s="201" t="b">
        <f>IF(OR(AND('Validation summary'!$B$2="2022-23",FJQ182="In-period"),AND('Validation summary'!$B$2="2023-24",FJQ182="In-period"),AND('Validation summary'!$B$2="2024-25",FJQ182="In-period"),AND('Validation summary'!$B$2="2024-25",FJQ182="End of period",FJQ190="Revenue")),TRUE,FALSE)</f>
        <v>0</v>
      </c>
      <c r="FJR183" s="201" t="b">
        <f>IF(OR(AND('Validation summary'!$B$2="2022-23",FJR182="In-period"),AND('Validation summary'!$B$2="2023-24",FJR182="In-period"),AND('Validation summary'!$B$2="2024-25",FJR182="In-period"),AND('Validation summary'!$B$2="2024-25",FJR182="End of period",FJR190="Revenue")),TRUE,FALSE)</f>
        <v>0</v>
      </c>
      <c r="FJS183" s="201" t="b">
        <f>IF(OR(AND('Validation summary'!$B$2="2022-23",FJS182="In-period"),AND('Validation summary'!$B$2="2023-24",FJS182="In-period"),AND('Validation summary'!$B$2="2024-25",FJS182="In-period"),AND('Validation summary'!$B$2="2024-25",FJS182="End of period",FJS190="Revenue")),TRUE,FALSE)</f>
        <v>0</v>
      </c>
      <c r="FJT183" s="201" t="b">
        <f>IF(OR(AND('Validation summary'!$B$2="2022-23",FJT182="In-period"),AND('Validation summary'!$B$2="2023-24",FJT182="In-period"),AND('Validation summary'!$B$2="2024-25",FJT182="In-period"),AND('Validation summary'!$B$2="2024-25",FJT182="End of period",FJT190="Revenue")),TRUE,FALSE)</f>
        <v>0</v>
      </c>
      <c r="FJU183" s="201" t="b">
        <f>IF(OR(AND('Validation summary'!$B$2="2022-23",FJU182="In-period"),AND('Validation summary'!$B$2="2023-24",FJU182="In-period"),AND('Validation summary'!$B$2="2024-25",FJU182="In-period"),AND('Validation summary'!$B$2="2024-25",FJU182="End of period",FJU190="Revenue")),TRUE,FALSE)</f>
        <v>0</v>
      </c>
      <c r="FJV183" s="201" t="b">
        <f>IF(OR(AND('Validation summary'!$B$2="2022-23",FJV182="In-period"),AND('Validation summary'!$B$2="2023-24",FJV182="In-period"),AND('Validation summary'!$B$2="2024-25",FJV182="In-period"),AND('Validation summary'!$B$2="2024-25",FJV182="End of period",FJV190="Revenue")),TRUE,FALSE)</f>
        <v>0</v>
      </c>
      <c r="FJW183" s="201" t="b">
        <f>IF(OR(AND('Validation summary'!$B$2="2022-23",FJW182="In-period"),AND('Validation summary'!$B$2="2023-24",FJW182="In-period"),AND('Validation summary'!$B$2="2024-25",FJW182="In-period"),AND('Validation summary'!$B$2="2024-25",FJW182="End of period",FJW190="Revenue")),TRUE,FALSE)</f>
        <v>0</v>
      </c>
      <c r="FJX183" s="201" t="b">
        <f>IF(OR(AND('Validation summary'!$B$2="2022-23",FJX182="In-period"),AND('Validation summary'!$B$2="2023-24",FJX182="In-period"),AND('Validation summary'!$B$2="2024-25",FJX182="In-period"),AND('Validation summary'!$B$2="2024-25",FJX182="End of period",FJX190="Revenue")),TRUE,FALSE)</f>
        <v>0</v>
      </c>
      <c r="FJY183" s="201" t="b">
        <f>IF(OR(AND('Validation summary'!$B$2="2022-23",FJY182="In-period"),AND('Validation summary'!$B$2="2023-24",FJY182="In-period"),AND('Validation summary'!$B$2="2024-25",FJY182="In-period"),AND('Validation summary'!$B$2="2024-25",FJY182="End of period",FJY190="Revenue")),TRUE,FALSE)</f>
        <v>0</v>
      </c>
      <c r="FJZ183" s="201" t="b">
        <f>IF(OR(AND('Validation summary'!$B$2="2022-23",FJZ182="In-period"),AND('Validation summary'!$B$2="2023-24",FJZ182="In-period"),AND('Validation summary'!$B$2="2024-25",FJZ182="In-period"),AND('Validation summary'!$B$2="2024-25",FJZ182="End of period",FJZ190="Revenue")),TRUE,FALSE)</f>
        <v>0</v>
      </c>
      <c r="FKA183" s="201" t="b">
        <f>IF(OR(AND('Validation summary'!$B$2="2022-23",FKA182="In-period"),AND('Validation summary'!$B$2="2023-24",FKA182="In-period"),AND('Validation summary'!$B$2="2024-25",FKA182="In-period"),AND('Validation summary'!$B$2="2024-25",FKA182="End of period",FKA190="Revenue")),TRUE,FALSE)</f>
        <v>0</v>
      </c>
      <c r="FKB183" s="201" t="b">
        <f>IF(OR(AND('Validation summary'!$B$2="2022-23",FKB182="In-period"),AND('Validation summary'!$B$2="2023-24",FKB182="In-period"),AND('Validation summary'!$B$2="2024-25",FKB182="In-period"),AND('Validation summary'!$B$2="2024-25",FKB182="End of period",FKB190="Revenue")),TRUE,FALSE)</f>
        <v>0</v>
      </c>
      <c r="FKC183" s="201" t="b">
        <f>IF(OR(AND('Validation summary'!$B$2="2022-23",FKC182="In-period"),AND('Validation summary'!$B$2="2023-24",FKC182="In-period"),AND('Validation summary'!$B$2="2024-25",FKC182="In-period"),AND('Validation summary'!$B$2="2024-25",FKC182="End of period",FKC190="Revenue")),TRUE,FALSE)</f>
        <v>0</v>
      </c>
      <c r="FKD183" s="201" t="b">
        <f>IF(OR(AND('Validation summary'!$B$2="2022-23",FKD182="In-period"),AND('Validation summary'!$B$2="2023-24",FKD182="In-period"),AND('Validation summary'!$B$2="2024-25",FKD182="In-period"),AND('Validation summary'!$B$2="2024-25",FKD182="End of period",FKD190="Revenue")),TRUE,FALSE)</f>
        <v>0</v>
      </c>
      <c r="FKE183" s="201" t="b">
        <f>IF(OR(AND('Validation summary'!$B$2="2022-23",FKE182="In-period"),AND('Validation summary'!$B$2="2023-24",FKE182="In-period"),AND('Validation summary'!$B$2="2024-25",FKE182="In-period"),AND('Validation summary'!$B$2="2024-25",FKE182="End of period",FKE190="Revenue")),TRUE,FALSE)</f>
        <v>0</v>
      </c>
      <c r="FKF183" s="201" t="b">
        <f>IF(OR(AND('Validation summary'!$B$2="2022-23",FKF182="In-period"),AND('Validation summary'!$B$2="2023-24",FKF182="In-period"),AND('Validation summary'!$B$2="2024-25",FKF182="In-period"),AND('Validation summary'!$B$2="2024-25",FKF182="End of period",FKF190="Revenue")),TRUE,FALSE)</f>
        <v>0</v>
      </c>
      <c r="FKG183" s="201" t="b">
        <f>IF(OR(AND('Validation summary'!$B$2="2022-23",FKG182="In-period"),AND('Validation summary'!$B$2="2023-24",FKG182="In-period"),AND('Validation summary'!$B$2="2024-25",FKG182="In-period"),AND('Validation summary'!$B$2="2024-25",FKG182="End of period",FKG190="Revenue")),TRUE,FALSE)</f>
        <v>0</v>
      </c>
      <c r="FKH183" s="201" t="b">
        <f>IF(OR(AND('Validation summary'!$B$2="2022-23",FKH182="In-period"),AND('Validation summary'!$B$2="2023-24",FKH182="In-period"),AND('Validation summary'!$B$2="2024-25",FKH182="In-period"),AND('Validation summary'!$B$2="2024-25",FKH182="End of period",FKH190="Revenue")),TRUE,FALSE)</f>
        <v>0</v>
      </c>
      <c r="FKI183" s="201" t="b">
        <f>IF(OR(AND('Validation summary'!$B$2="2022-23",FKI182="In-period"),AND('Validation summary'!$B$2="2023-24",FKI182="In-period"),AND('Validation summary'!$B$2="2024-25",FKI182="In-period"),AND('Validation summary'!$B$2="2024-25",FKI182="End of period",FKI190="Revenue")),TRUE,FALSE)</f>
        <v>0</v>
      </c>
      <c r="FKJ183" s="201" t="b">
        <f>IF(OR(AND('Validation summary'!$B$2="2022-23",FKJ182="In-period"),AND('Validation summary'!$B$2="2023-24",FKJ182="In-period"),AND('Validation summary'!$B$2="2024-25",FKJ182="In-period"),AND('Validation summary'!$B$2="2024-25",FKJ182="End of period",FKJ190="Revenue")),TRUE,FALSE)</f>
        <v>0</v>
      </c>
      <c r="FKK183" s="201" t="b">
        <f>IF(OR(AND('Validation summary'!$B$2="2022-23",FKK182="In-period"),AND('Validation summary'!$B$2="2023-24",FKK182="In-period"),AND('Validation summary'!$B$2="2024-25",FKK182="In-period"),AND('Validation summary'!$B$2="2024-25",FKK182="End of period",FKK190="Revenue")),TRUE,FALSE)</f>
        <v>0</v>
      </c>
      <c r="FKL183" s="201" t="b">
        <f>IF(OR(AND('Validation summary'!$B$2="2022-23",FKL182="In-period"),AND('Validation summary'!$B$2="2023-24",FKL182="In-period"),AND('Validation summary'!$B$2="2024-25",FKL182="In-period"),AND('Validation summary'!$B$2="2024-25",FKL182="End of period",FKL190="Revenue")),TRUE,FALSE)</f>
        <v>0</v>
      </c>
      <c r="FKM183" s="201" t="b">
        <f>IF(OR(AND('Validation summary'!$B$2="2022-23",FKM182="In-period"),AND('Validation summary'!$B$2="2023-24",FKM182="In-period"),AND('Validation summary'!$B$2="2024-25",FKM182="In-period"),AND('Validation summary'!$B$2="2024-25",FKM182="End of period",FKM190="Revenue")),TRUE,FALSE)</f>
        <v>0</v>
      </c>
      <c r="FKN183" s="201" t="b">
        <f>IF(OR(AND('Validation summary'!$B$2="2022-23",FKN182="In-period"),AND('Validation summary'!$B$2="2023-24",FKN182="In-period"),AND('Validation summary'!$B$2="2024-25",FKN182="In-period"),AND('Validation summary'!$B$2="2024-25",FKN182="End of period",FKN190="Revenue")),TRUE,FALSE)</f>
        <v>0</v>
      </c>
      <c r="FKO183" s="201" t="b">
        <f>IF(OR(AND('Validation summary'!$B$2="2022-23",FKO182="In-period"),AND('Validation summary'!$B$2="2023-24",FKO182="In-period"),AND('Validation summary'!$B$2="2024-25",FKO182="In-period"),AND('Validation summary'!$B$2="2024-25",FKO182="End of period",FKO190="Revenue")),TRUE,FALSE)</f>
        <v>0</v>
      </c>
      <c r="FKP183" s="201" t="b">
        <f>IF(OR(AND('Validation summary'!$B$2="2022-23",FKP182="In-period"),AND('Validation summary'!$B$2="2023-24",FKP182="In-period"),AND('Validation summary'!$B$2="2024-25",FKP182="In-period"),AND('Validation summary'!$B$2="2024-25",FKP182="End of period",FKP190="Revenue")),TRUE,FALSE)</f>
        <v>0</v>
      </c>
      <c r="FKQ183" s="201" t="b">
        <f>IF(OR(AND('Validation summary'!$B$2="2022-23",FKQ182="In-period"),AND('Validation summary'!$B$2="2023-24",FKQ182="In-period"),AND('Validation summary'!$B$2="2024-25",FKQ182="In-period"),AND('Validation summary'!$B$2="2024-25",FKQ182="End of period",FKQ190="Revenue")),TRUE,FALSE)</f>
        <v>0</v>
      </c>
      <c r="FKR183" s="201" t="b">
        <f>IF(OR(AND('Validation summary'!$B$2="2022-23",FKR182="In-period"),AND('Validation summary'!$B$2="2023-24",FKR182="In-period"),AND('Validation summary'!$B$2="2024-25",FKR182="In-period"),AND('Validation summary'!$B$2="2024-25",FKR182="End of period",FKR190="Revenue")),TRUE,FALSE)</f>
        <v>0</v>
      </c>
      <c r="FKS183" s="201" t="b">
        <f>IF(OR(AND('Validation summary'!$B$2="2022-23",FKS182="In-period"),AND('Validation summary'!$B$2="2023-24",FKS182="In-period"),AND('Validation summary'!$B$2="2024-25",FKS182="In-period"),AND('Validation summary'!$B$2="2024-25",FKS182="End of period",FKS190="Revenue")),TRUE,FALSE)</f>
        <v>0</v>
      </c>
      <c r="FKT183" s="201" t="b">
        <f>IF(OR(AND('Validation summary'!$B$2="2022-23",FKT182="In-period"),AND('Validation summary'!$B$2="2023-24",FKT182="In-period"),AND('Validation summary'!$B$2="2024-25",FKT182="In-period"),AND('Validation summary'!$B$2="2024-25",FKT182="End of period",FKT190="Revenue")),TRUE,FALSE)</f>
        <v>0</v>
      </c>
      <c r="FKU183" s="201" t="b">
        <f>IF(OR(AND('Validation summary'!$B$2="2022-23",FKU182="In-period"),AND('Validation summary'!$B$2="2023-24",FKU182="In-period"),AND('Validation summary'!$B$2="2024-25",FKU182="In-period"),AND('Validation summary'!$B$2="2024-25",FKU182="End of period",FKU190="Revenue")),TRUE,FALSE)</f>
        <v>0</v>
      </c>
      <c r="FKV183" s="201" t="b">
        <f>IF(OR(AND('Validation summary'!$B$2="2022-23",FKV182="In-period"),AND('Validation summary'!$B$2="2023-24",FKV182="In-period"),AND('Validation summary'!$B$2="2024-25",FKV182="In-period"),AND('Validation summary'!$B$2="2024-25",FKV182="End of period",FKV190="Revenue")),TRUE,FALSE)</f>
        <v>0</v>
      </c>
      <c r="FKW183" s="201" t="b">
        <f>IF(OR(AND('Validation summary'!$B$2="2022-23",FKW182="In-period"),AND('Validation summary'!$B$2="2023-24",FKW182="In-period"),AND('Validation summary'!$B$2="2024-25",FKW182="In-period"),AND('Validation summary'!$B$2="2024-25",FKW182="End of period",FKW190="Revenue")),TRUE,FALSE)</f>
        <v>0</v>
      </c>
      <c r="FKX183" s="201" t="b">
        <f>IF(OR(AND('Validation summary'!$B$2="2022-23",FKX182="In-period"),AND('Validation summary'!$B$2="2023-24",FKX182="In-period"),AND('Validation summary'!$B$2="2024-25",FKX182="In-period"),AND('Validation summary'!$B$2="2024-25",FKX182="End of period",FKX190="Revenue")),TRUE,FALSE)</f>
        <v>0</v>
      </c>
      <c r="FKY183" s="201" t="b">
        <f>IF(OR(AND('Validation summary'!$B$2="2022-23",FKY182="In-period"),AND('Validation summary'!$B$2="2023-24",FKY182="In-period"),AND('Validation summary'!$B$2="2024-25",FKY182="In-period"),AND('Validation summary'!$B$2="2024-25",FKY182="End of period",FKY190="Revenue")),TRUE,FALSE)</f>
        <v>0</v>
      </c>
      <c r="FKZ183" s="201" t="b">
        <f>IF(OR(AND('Validation summary'!$B$2="2022-23",FKZ182="In-period"),AND('Validation summary'!$B$2="2023-24",FKZ182="In-period"),AND('Validation summary'!$B$2="2024-25",FKZ182="In-period"),AND('Validation summary'!$B$2="2024-25",FKZ182="End of period",FKZ190="Revenue")),TRUE,FALSE)</f>
        <v>0</v>
      </c>
      <c r="FLA183" s="201" t="b">
        <f>IF(OR(AND('Validation summary'!$B$2="2022-23",FLA182="In-period"),AND('Validation summary'!$B$2="2023-24",FLA182="In-period"),AND('Validation summary'!$B$2="2024-25",FLA182="In-period"),AND('Validation summary'!$B$2="2024-25",FLA182="End of period",FLA190="Revenue")),TRUE,FALSE)</f>
        <v>0</v>
      </c>
      <c r="FLB183" s="201" t="b">
        <f>IF(OR(AND('Validation summary'!$B$2="2022-23",FLB182="In-period"),AND('Validation summary'!$B$2="2023-24",FLB182="In-period"),AND('Validation summary'!$B$2="2024-25",FLB182="In-period"),AND('Validation summary'!$B$2="2024-25",FLB182="End of period",FLB190="Revenue")),TRUE,FALSE)</f>
        <v>0</v>
      </c>
      <c r="FLC183" s="201" t="b">
        <f>IF(OR(AND('Validation summary'!$B$2="2022-23",FLC182="In-period"),AND('Validation summary'!$B$2="2023-24",FLC182="In-period"),AND('Validation summary'!$B$2="2024-25",FLC182="In-period"),AND('Validation summary'!$B$2="2024-25",FLC182="End of period",FLC190="Revenue")),TRUE,FALSE)</f>
        <v>0</v>
      </c>
      <c r="FLD183" s="201" t="b">
        <f>IF(OR(AND('Validation summary'!$B$2="2022-23",FLD182="In-period"),AND('Validation summary'!$B$2="2023-24",FLD182="In-period"),AND('Validation summary'!$B$2="2024-25",FLD182="In-period"),AND('Validation summary'!$B$2="2024-25",FLD182="End of period",FLD190="Revenue")),TRUE,FALSE)</f>
        <v>0</v>
      </c>
      <c r="FLE183" s="201" t="b">
        <f>IF(OR(AND('Validation summary'!$B$2="2022-23",FLE182="In-period"),AND('Validation summary'!$B$2="2023-24",FLE182="In-period"),AND('Validation summary'!$B$2="2024-25",FLE182="In-period"),AND('Validation summary'!$B$2="2024-25",FLE182="End of period",FLE190="Revenue")),TRUE,FALSE)</f>
        <v>0</v>
      </c>
      <c r="FLF183" s="201" t="b">
        <f>IF(OR(AND('Validation summary'!$B$2="2022-23",FLF182="In-period"),AND('Validation summary'!$B$2="2023-24",FLF182="In-period"),AND('Validation summary'!$B$2="2024-25",FLF182="In-period"),AND('Validation summary'!$B$2="2024-25",FLF182="End of period",FLF190="Revenue")),TRUE,FALSE)</f>
        <v>0</v>
      </c>
      <c r="FLG183" s="201" t="b">
        <f>IF(OR(AND('Validation summary'!$B$2="2022-23",FLG182="In-period"),AND('Validation summary'!$B$2="2023-24",FLG182="In-period"),AND('Validation summary'!$B$2="2024-25",FLG182="In-period"),AND('Validation summary'!$B$2="2024-25",FLG182="End of period",FLG190="Revenue")),TRUE,FALSE)</f>
        <v>0</v>
      </c>
      <c r="FLH183" s="201" t="b">
        <f>IF(OR(AND('Validation summary'!$B$2="2022-23",FLH182="In-period"),AND('Validation summary'!$B$2="2023-24",FLH182="In-period"),AND('Validation summary'!$B$2="2024-25",FLH182="In-period"),AND('Validation summary'!$B$2="2024-25",FLH182="End of period",FLH190="Revenue")),TRUE,FALSE)</f>
        <v>0</v>
      </c>
      <c r="FLI183" s="201" t="b">
        <f>IF(OR(AND('Validation summary'!$B$2="2022-23",FLI182="In-period"),AND('Validation summary'!$B$2="2023-24",FLI182="In-period"),AND('Validation summary'!$B$2="2024-25",FLI182="In-period"),AND('Validation summary'!$B$2="2024-25",FLI182="End of period",FLI190="Revenue")),TRUE,FALSE)</f>
        <v>0</v>
      </c>
      <c r="FLJ183" s="201" t="b">
        <f>IF(OR(AND('Validation summary'!$B$2="2022-23",FLJ182="In-period"),AND('Validation summary'!$B$2="2023-24",FLJ182="In-period"),AND('Validation summary'!$B$2="2024-25",FLJ182="In-period"),AND('Validation summary'!$B$2="2024-25",FLJ182="End of period",FLJ190="Revenue")),TRUE,FALSE)</f>
        <v>0</v>
      </c>
      <c r="FLK183" s="201" t="b">
        <f>IF(OR(AND('Validation summary'!$B$2="2022-23",FLK182="In-period"),AND('Validation summary'!$B$2="2023-24",FLK182="In-period"),AND('Validation summary'!$B$2="2024-25",FLK182="In-period"),AND('Validation summary'!$B$2="2024-25",FLK182="End of period",FLK190="Revenue")),TRUE,FALSE)</f>
        <v>0</v>
      </c>
      <c r="FLL183" s="201" t="b">
        <f>IF(OR(AND('Validation summary'!$B$2="2022-23",FLL182="In-period"),AND('Validation summary'!$B$2="2023-24",FLL182="In-period"),AND('Validation summary'!$B$2="2024-25",FLL182="In-period"),AND('Validation summary'!$B$2="2024-25",FLL182="End of period",FLL190="Revenue")),TRUE,FALSE)</f>
        <v>0</v>
      </c>
      <c r="FLM183" s="201" t="b">
        <f>IF(OR(AND('Validation summary'!$B$2="2022-23",FLM182="In-period"),AND('Validation summary'!$B$2="2023-24",FLM182="In-period"),AND('Validation summary'!$B$2="2024-25",FLM182="In-period"),AND('Validation summary'!$B$2="2024-25",FLM182="End of period",FLM190="Revenue")),TRUE,FALSE)</f>
        <v>0</v>
      </c>
      <c r="FLN183" s="201" t="b">
        <f>IF(OR(AND('Validation summary'!$B$2="2022-23",FLN182="In-period"),AND('Validation summary'!$B$2="2023-24",FLN182="In-period"),AND('Validation summary'!$B$2="2024-25",FLN182="In-period"),AND('Validation summary'!$B$2="2024-25",FLN182="End of period",FLN190="Revenue")),TRUE,FALSE)</f>
        <v>0</v>
      </c>
      <c r="FLO183" s="201" t="b">
        <f>IF(OR(AND('Validation summary'!$B$2="2022-23",FLO182="In-period"),AND('Validation summary'!$B$2="2023-24",FLO182="In-period"),AND('Validation summary'!$B$2="2024-25",FLO182="In-period"),AND('Validation summary'!$B$2="2024-25",FLO182="End of period",FLO190="Revenue")),TRUE,FALSE)</f>
        <v>0</v>
      </c>
      <c r="FLP183" s="201" t="b">
        <f>IF(OR(AND('Validation summary'!$B$2="2022-23",FLP182="In-period"),AND('Validation summary'!$B$2="2023-24",FLP182="In-period"),AND('Validation summary'!$B$2="2024-25",FLP182="In-period"),AND('Validation summary'!$B$2="2024-25",FLP182="End of period",FLP190="Revenue")),TRUE,FALSE)</f>
        <v>0</v>
      </c>
      <c r="FLQ183" s="201" t="b">
        <f>IF(OR(AND('Validation summary'!$B$2="2022-23",FLQ182="In-period"),AND('Validation summary'!$B$2="2023-24",FLQ182="In-period"),AND('Validation summary'!$B$2="2024-25",FLQ182="In-period"),AND('Validation summary'!$B$2="2024-25",FLQ182="End of period",FLQ190="Revenue")),TRUE,FALSE)</f>
        <v>0</v>
      </c>
      <c r="FLR183" s="201" t="b">
        <f>IF(OR(AND('Validation summary'!$B$2="2022-23",FLR182="In-period"),AND('Validation summary'!$B$2="2023-24",FLR182="In-period"),AND('Validation summary'!$B$2="2024-25",FLR182="In-period"),AND('Validation summary'!$B$2="2024-25",FLR182="End of period",FLR190="Revenue")),TRUE,FALSE)</f>
        <v>0</v>
      </c>
      <c r="FLS183" s="201" t="b">
        <f>IF(OR(AND('Validation summary'!$B$2="2022-23",FLS182="In-period"),AND('Validation summary'!$B$2="2023-24",FLS182="In-period"),AND('Validation summary'!$B$2="2024-25",FLS182="In-period"),AND('Validation summary'!$B$2="2024-25",FLS182="End of period",FLS190="Revenue")),TRUE,FALSE)</f>
        <v>0</v>
      </c>
      <c r="FLT183" s="201" t="b">
        <f>IF(OR(AND('Validation summary'!$B$2="2022-23",FLT182="In-period"),AND('Validation summary'!$B$2="2023-24",FLT182="In-period"),AND('Validation summary'!$B$2="2024-25",FLT182="In-period"),AND('Validation summary'!$B$2="2024-25",FLT182="End of period",FLT190="Revenue")),TRUE,FALSE)</f>
        <v>0</v>
      </c>
      <c r="FLU183" s="201" t="b">
        <f>IF(OR(AND('Validation summary'!$B$2="2022-23",FLU182="In-period"),AND('Validation summary'!$B$2="2023-24",FLU182="In-period"),AND('Validation summary'!$B$2="2024-25",FLU182="In-period"),AND('Validation summary'!$B$2="2024-25",FLU182="End of period",FLU190="Revenue")),TRUE,FALSE)</f>
        <v>0</v>
      </c>
      <c r="FLV183" s="201" t="b">
        <f>IF(OR(AND('Validation summary'!$B$2="2022-23",FLV182="In-period"),AND('Validation summary'!$B$2="2023-24",FLV182="In-period"),AND('Validation summary'!$B$2="2024-25",FLV182="In-period"),AND('Validation summary'!$B$2="2024-25",FLV182="End of period",FLV190="Revenue")),TRUE,FALSE)</f>
        <v>0</v>
      </c>
      <c r="FLW183" s="201" t="b">
        <f>IF(OR(AND('Validation summary'!$B$2="2022-23",FLW182="In-period"),AND('Validation summary'!$B$2="2023-24",FLW182="In-period"),AND('Validation summary'!$B$2="2024-25",FLW182="In-period"),AND('Validation summary'!$B$2="2024-25",FLW182="End of period",FLW190="Revenue")),TRUE,FALSE)</f>
        <v>0</v>
      </c>
      <c r="FLX183" s="201" t="b">
        <f>IF(OR(AND('Validation summary'!$B$2="2022-23",FLX182="In-period"),AND('Validation summary'!$B$2="2023-24",FLX182="In-period"),AND('Validation summary'!$B$2="2024-25",FLX182="In-period"),AND('Validation summary'!$B$2="2024-25",FLX182="End of period",FLX190="Revenue")),TRUE,FALSE)</f>
        <v>0</v>
      </c>
      <c r="FLY183" s="201" t="b">
        <f>IF(OR(AND('Validation summary'!$B$2="2022-23",FLY182="In-period"),AND('Validation summary'!$B$2="2023-24",FLY182="In-period"),AND('Validation summary'!$B$2="2024-25",FLY182="In-period"),AND('Validation summary'!$B$2="2024-25",FLY182="End of period",FLY190="Revenue")),TRUE,FALSE)</f>
        <v>0</v>
      </c>
      <c r="FLZ183" s="201" t="b">
        <f>IF(OR(AND('Validation summary'!$B$2="2022-23",FLZ182="In-period"),AND('Validation summary'!$B$2="2023-24",FLZ182="In-period"),AND('Validation summary'!$B$2="2024-25",FLZ182="In-period"),AND('Validation summary'!$B$2="2024-25",FLZ182="End of period",FLZ190="Revenue")),TRUE,FALSE)</f>
        <v>0</v>
      </c>
      <c r="FMA183" s="201" t="b">
        <f>IF(OR(AND('Validation summary'!$B$2="2022-23",FMA182="In-period"),AND('Validation summary'!$B$2="2023-24",FMA182="In-period"),AND('Validation summary'!$B$2="2024-25",FMA182="In-period"),AND('Validation summary'!$B$2="2024-25",FMA182="End of period",FMA190="Revenue")),TRUE,FALSE)</f>
        <v>0</v>
      </c>
      <c r="FMB183" s="201" t="b">
        <f>IF(OR(AND('Validation summary'!$B$2="2022-23",FMB182="In-period"),AND('Validation summary'!$B$2="2023-24",FMB182="In-period"),AND('Validation summary'!$B$2="2024-25",FMB182="In-period"),AND('Validation summary'!$B$2="2024-25",FMB182="End of period",FMB190="Revenue")),TRUE,FALSE)</f>
        <v>0</v>
      </c>
      <c r="FMC183" s="201" t="b">
        <f>IF(OR(AND('Validation summary'!$B$2="2022-23",FMC182="In-period"),AND('Validation summary'!$B$2="2023-24",FMC182="In-period"),AND('Validation summary'!$B$2="2024-25",FMC182="In-period"),AND('Validation summary'!$B$2="2024-25",FMC182="End of period",FMC190="Revenue")),TRUE,FALSE)</f>
        <v>0</v>
      </c>
      <c r="FMD183" s="201" t="b">
        <f>IF(OR(AND('Validation summary'!$B$2="2022-23",FMD182="In-period"),AND('Validation summary'!$B$2="2023-24",FMD182="In-period"),AND('Validation summary'!$B$2="2024-25",FMD182="In-period"),AND('Validation summary'!$B$2="2024-25",FMD182="End of period",FMD190="Revenue")),TRUE,FALSE)</f>
        <v>0</v>
      </c>
      <c r="FME183" s="201" t="b">
        <f>IF(OR(AND('Validation summary'!$B$2="2022-23",FME182="In-period"),AND('Validation summary'!$B$2="2023-24",FME182="In-period"),AND('Validation summary'!$B$2="2024-25",FME182="In-period"),AND('Validation summary'!$B$2="2024-25",FME182="End of period",FME190="Revenue")),TRUE,FALSE)</f>
        <v>0</v>
      </c>
      <c r="FMF183" s="201" t="b">
        <f>IF(OR(AND('Validation summary'!$B$2="2022-23",FMF182="In-period"),AND('Validation summary'!$B$2="2023-24",FMF182="In-period"),AND('Validation summary'!$B$2="2024-25",FMF182="In-period"),AND('Validation summary'!$B$2="2024-25",FMF182="End of period",FMF190="Revenue")),TRUE,FALSE)</f>
        <v>0</v>
      </c>
      <c r="FMG183" s="201" t="b">
        <f>IF(OR(AND('Validation summary'!$B$2="2022-23",FMG182="In-period"),AND('Validation summary'!$B$2="2023-24",FMG182="In-period"),AND('Validation summary'!$B$2="2024-25",FMG182="In-period"),AND('Validation summary'!$B$2="2024-25",FMG182="End of period",FMG190="Revenue")),TRUE,FALSE)</f>
        <v>0</v>
      </c>
      <c r="FMH183" s="201" t="b">
        <f>IF(OR(AND('Validation summary'!$B$2="2022-23",FMH182="In-period"),AND('Validation summary'!$B$2="2023-24",FMH182="In-period"),AND('Validation summary'!$B$2="2024-25",FMH182="In-period"),AND('Validation summary'!$B$2="2024-25",FMH182="End of period",FMH190="Revenue")),TRUE,FALSE)</f>
        <v>0</v>
      </c>
      <c r="FMI183" s="201" t="b">
        <f>IF(OR(AND('Validation summary'!$B$2="2022-23",FMI182="In-period"),AND('Validation summary'!$B$2="2023-24",FMI182="In-period"),AND('Validation summary'!$B$2="2024-25",FMI182="In-period"),AND('Validation summary'!$B$2="2024-25",FMI182="End of period",FMI190="Revenue")),TRUE,FALSE)</f>
        <v>0</v>
      </c>
      <c r="FMJ183" s="201" t="b">
        <f>IF(OR(AND('Validation summary'!$B$2="2022-23",FMJ182="In-period"),AND('Validation summary'!$B$2="2023-24",FMJ182="In-period"),AND('Validation summary'!$B$2="2024-25",FMJ182="In-period"),AND('Validation summary'!$B$2="2024-25",FMJ182="End of period",FMJ190="Revenue")),TRUE,FALSE)</f>
        <v>0</v>
      </c>
      <c r="FMK183" s="201" t="b">
        <f>IF(OR(AND('Validation summary'!$B$2="2022-23",FMK182="In-period"),AND('Validation summary'!$B$2="2023-24",FMK182="In-period"),AND('Validation summary'!$B$2="2024-25",FMK182="In-period"),AND('Validation summary'!$B$2="2024-25",FMK182="End of period",FMK190="Revenue")),TRUE,FALSE)</f>
        <v>0</v>
      </c>
      <c r="FML183" s="201" t="b">
        <f>IF(OR(AND('Validation summary'!$B$2="2022-23",FML182="In-period"),AND('Validation summary'!$B$2="2023-24",FML182="In-period"),AND('Validation summary'!$B$2="2024-25",FML182="In-period"),AND('Validation summary'!$B$2="2024-25",FML182="End of period",FML190="Revenue")),TRUE,FALSE)</f>
        <v>0</v>
      </c>
      <c r="FMM183" s="201" t="b">
        <f>IF(OR(AND('Validation summary'!$B$2="2022-23",FMM182="In-period"),AND('Validation summary'!$B$2="2023-24",FMM182="In-period"),AND('Validation summary'!$B$2="2024-25",FMM182="In-period"),AND('Validation summary'!$B$2="2024-25",FMM182="End of period",FMM190="Revenue")),TRUE,FALSE)</f>
        <v>0</v>
      </c>
      <c r="FMN183" s="201" t="b">
        <f>IF(OR(AND('Validation summary'!$B$2="2022-23",FMN182="In-period"),AND('Validation summary'!$B$2="2023-24",FMN182="In-period"),AND('Validation summary'!$B$2="2024-25",FMN182="In-period"),AND('Validation summary'!$B$2="2024-25",FMN182="End of period",FMN190="Revenue")),TRUE,FALSE)</f>
        <v>0</v>
      </c>
      <c r="FMO183" s="201" t="b">
        <f>IF(OR(AND('Validation summary'!$B$2="2022-23",FMO182="In-period"),AND('Validation summary'!$B$2="2023-24",FMO182="In-period"),AND('Validation summary'!$B$2="2024-25",FMO182="In-period"),AND('Validation summary'!$B$2="2024-25",FMO182="End of period",FMO190="Revenue")),TRUE,FALSE)</f>
        <v>0</v>
      </c>
      <c r="FMP183" s="201" t="b">
        <f>IF(OR(AND('Validation summary'!$B$2="2022-23",FMP182="In-period"),AND('Validation summary'!$B$2="2023-24",FMP182="In-period"),AND('Validation summary'!$B$2="2024-25",FMP182="In-period"),AND('Validation summary'!$B$2="2024-25",FMP182="End of period",FMP190="Revenue")),TRUE,FALSE)</f>
        <v>0</v>
      </c>
      <c r="FMQ183" s="201" t="b">
        <f>IF(OR(AND('Validation summary'!$B$2="2022-23",FMQ182="In-period"),AND('Validation summary'!$B$2="2023-24",FMQ182="In-period"),AND('Validation summary'!$B$2="2024-25",FMQ182="In-period"),AND('Validation summary'!$B$2="2024-25",FMQ182="End of period",FMQ190="Revenue")),TRUE,FALSE)</f>
        <v>0</v>
      </c>
      <c r="FMR183" s="201" t="b">
        <f>IF(OR(AND('Validation summary'!$B$2="2022-23",FMR182="In-period"),AND('Validation summary'!$B$2="2023-24",FMR182="In-period"),AND('Validation summary'!$B$2="2024-25",FMR182="In-period"),AND('Validation summary'!$B$2="2024-25",FMR182="End of period",FMR190="Revenue")),TRUE,FALSE)</f>
        <v>0</v>
      </c>
      <c r="FMS183" s="201" t="b">
        <f>IF(OR(AND('Validation summary'!$B$2="2022-23",FMS182="In-period"),AND('Validation summary'!$B$2="2023-24",FMS182="In-period"),AND('Validation summary'!$B$2="2024-25",FMS182="In-period"),AND('Validation summary'!$B$2="2024-25",FMS182="End of period",FMS190="Revenue")),TRUE,FALSE)</f>
        <v>0</v>
      </c>
      <c r="FMT183" s="201" t="b">
        <f>IF(OR(AND('Validation summary'!$B$2="2022-23",FMT182="In-period"),AND('Validation summary'!$B$2="2023-24",FMT182="In-period"),AND('Validation summary'!$B$2="2024-25",FMT182="In-period"),AND('Validation summary'!$B$2="2024-25",FMT182="End of period",FMT190="Revenue")),TRUE,FALSE)</f>
        <v>0</v>
      </c>
      <c r="FMU183" s="201" t="b">
        <f>IF(OR(AND('Validation summary'!$B$2="2022-23",FMU182="In-period"),AND('Validation summary'!$B$2="2023-24",FMU182="In-period"),AND('Validation summary'!$B$2="2024-25",FMU182="In-period"),AND('Validation summary'!$B$2="2024-25",FMU182="End of period",FMU190="Revenue")),TRUE,FALSE)</f>
        <v>0</v>
      </c>
      <c r="FMV183" s="201" t="b">
        <f>IF(OR(AND('Validation summary'!$B$2="2022-23",FMV182="In-period"),AND('Validation summary'!$B$2="2023-24",FMV182="In-period"),AND('Validation summary'!$B$2="2024-25",FMV182="In-period"),AND('Validation summary'!$B$2="2024-25",FMV182="End of period",FMV190="Revenue")),TRUE,FALSE)</f>
        <v>0</v>
      </c>
      <c r="FMW183" s="201" t="b">
        <f>IF(OR(AND('Validation summary'!$B$2="2022-23",FMW182="In-period"),AND('Validation summary'!$B$2="2023-24",FMW182="In-period"),AND('Validation summary'!$B$2="2024-25",FMW182="In-period"),AND('Validation summary'!$B$2="2024-25",FMW182="End of period",FMW190="Revenue")),TRUE,FALSE)</f>
        <v>0</v>
      </c>
      <c r="FMX183" s="201" t="b">
        <f>IF(OR(AND('Validation summary'!$B$2="2022-23",FMX182="In-period"),AND('Validation summary'!$B$2="2023-24",FMX182="In-period"),AND('Validation summary'!$B$2="2024-25",FMX182="In-period"),AND('Validation summary'!$B$2="2024-25",FMX182="End of period",FMX190="Revenue")),TRUE,FALSE)</f>
        <v>0</v>
      </c>
      <c r="FMY183" s="201" t="b">
        <f>IF(OR(AND('Validation summary'!$B$2="2022-23",FMY182="In-period"),AND('Validation summary'!$B$2="2023-24",FMY182="In-period"),AND('Validation summary'!$B$2="2024-25",FMY182="In-period"),AND('Validation summary'!$B$2="2024-25",FMY182="End of period",FMY190="Revenue")),TRUE,FALSE)</f>
        <v>0</v>
      </c>
      <c r="FMZ183" s="201" t="b">
        <f>IF(OR(AND('Validation summary'!$B$2="2022-23",FMZ182="In-period"),AND('Validation summary'!$B$2="2023-24",FMZ182="In-period"),AND('Validation summary'!$B$2="2024-25",FMZ182="In-period"),AND('Validation summary'!$B$2="2024-25",FMZ182="End of period",FMZ190="Revenue")),TRUE,FALSE)</f>
        <v>0</v>
      </c>
      <c r="FNA183" s="201" t="b">
        <f>IF(OR(AND('Validation summary'!$B$2="2022-23",FNA182="In-period"),AND('Validation summary'!$B$2="2023-24",FNA182="In-period"),AND('Validation summary'!$B$2="2024-25",FNA182="In-period"),AND('Validation summary'!$B$2="2024-25",FNA182="End of period",FNA190="Revenue")),TRUE,FALSE)</f>
        <v>0</v>
      </c>
      <c r="FNB183" s="201" t="b">
        <f>IF(OR(AND('Validation summary'!$B$2="2022-23",FNB182="In-period"),AND('Validation summary'!$B$2="2023-24",FNB182="In-period"),AND('Validation summary'!$B$2="2024-25",FNB182="In-period"),AND('Validation summary'!$B$2="2024-25",FNB182="End of period",FNB190="Revenue")),TRUE,FALSE)</f>
        <v>0</v>
      </c>
      <c r="FNC183" s="201" t="b">
        <f>IF(OR(AND('Validation summary'!$B$2="2022-23",FNC182="In-period"),AND('Validation summary'!$B$2="2023-24",FNC182="In-period"),AND('Validation summary'!$B$2="2024-25",FNC182="In-period"),AND('Validation summary'!$B$2="2024-25",FNC182="End of period",FNC190="Revenue")),TRUE,FALSE)</f>
        <v>0</v>
      </c>
      <c r="FND183" s="201" t="b">
        <f>IF(OR(AND('Validation summary'!$B$2="2022-23",FND182="In-period"),AND('Validation summary'!$B$2="2023-24",FND182="In-period"),AND('Validation summary'!$B$2="2024-25",FND182="In-period"),AND('Validation summary'!$B$2="2024-25",FND182="End of period",FND190="Revenue")),TRUE,FALSE)</f>
        <v>0</v>
      </c>
      <c r="FNE183" s="201" t="b">
        <f>IF(OR(AND('Validation summary'!$B$2="2022-23",FNE182="In-period"),AND('Validation summary'!$B$2="2023-24",FNE182="In-period"),AND('Validation summary'!$B$2="2024-25",FNE182="In-period"),AND('Validation summary'!$B$2="2024-25",FNE182="End of period",FNE190="Revenue")),TRUE,FALSE)</f>
        <v>0</v>
      </c>
      <c r="FNF183" s="201" t="b">
        <f>IF(OR(AND('Validation summary'!$B$2="2022-23",FNF182="In-period"),AND('Validation summary'!$B$2="2023-24",FNF182="In-period"),AND('Validation summary'!$B$2="2024-25",FNF182="In-period"),AND('Validation summary'!$B$2="2024-25",FNF182="End of period",FNF190="Revenue")),TRUE,FALSE)</f>
        <v>0</v>
      </c>
      <c r="FNG183" s="201" t="b">
        <f>IF(OR(AND('Validation summary'!$B$2="2022-23",FNG182="In-period"),AND('Validation summary'!$B$2="2023-24",FNG182="In-period"),AND('Validation summary'!$B$2="2024-25",FNG182="In-period"),AND('Validation summary'!$B$2="2024-25",FNG182="End of period",FNG190="Revenue")),TRUE,FALSE)</f>
        <v>0</v>
      </c>
      <c r="FNH183" s="201" t="b">
        <f>IF(OR(AND('Validation summary'!$B$2="2022-23",FNH182="In-period"),AND('Validation summary'!$B$2="2023-24",FNH182="In-period"),AND('Validation summary'!$B$2="2024-25",FNH182="In-period"),AND('Validation summary'!$B$2="2024-25",FNH182="End of period",FNH190="Revenue")),TRUE,FALSE)</f>
        <v>0</v>
      </c>
      <c r="FNI183" s="201" t="b">
        <f>IF(OR(AND('Validation summary'!$B$2="2022-23",FNI182="In-period"),AND('Validation summary'!$B$2="2023-24",FNI182="In-period"),AND('Validation summary'!$B$2="2024-25",FNI182="In-period"),AND('Validation summary'!$B$2="2024-25",FNI182="End of period",FNI190="Revenue")),TRUE,FALSE)</f>
        <v>0</v>
      </c>
      <c r="FNJ183" s="201" t="b">
        <f>IF(OR(AND('Validation summary'!$B$2="2022-23",FNJ182="In-period"),AND('Validation summary'!$B$2="2023-24",FNJ182="In-period"),AND('Validation summary'!$B$2="2024-25",FNJ182="In-period"),AND('Validation summary'!$B$2="2024-25",FNJ182="End of period",FNJ190="Revenue")),TRUE,FALSE)</f>
        <v>0</v>
      </c>
      <c r="FNK183" s="201" t="b">
        <f>IF(OR(AND('Validation summary'!$B$2="2022-23",FNK182="In-period"),AND('Validation summary'!$B$2="2023-24",FNK182="In-period"),AND('Validation summary'!$B$2="2024-25",FNK182="In-period"),AND('Validation summary'!$B$2="2024-25",FNK182="End of period",FNK190="Revenue")),TRUE,FALSE)</f>
        <v>0</v>
      </c>
      <c r="FNL183" s="201" t="b">
        <f>IF(OR(AND('Validation summary'!$B$2="2022-23",FNL182="In-period"),AND('Validation summary'!$B$2="2023-24",FNL182="In-period"),AND('Validation summary'!$B$2="2024-25",FNL182="In-period"),AND('Validation summary'!$B$2="2024-25",FNL182="End of period",FNL190="Revenue")),TRUE,FALSE)</f>
        <v>0</v>
      </c>
      <c r="FNM183" s="201" t="b">
        <f>IF(OR(AND('Validation summary'!$B$2="2022-23",FNM182="In-period"),AND('Validation summary'!$B$2="2023-24",FNM182="In-period"),AND('Validation summary'!$B$2="2024-25",FNM182="In-period"),AND('Validation summary'!$B$2="2024-25",FNM182="End of period",FNM190="Revenue")),TRUE,FALSE)</f>
        <v>0</v>
      </c>
      <c r="FNN183" s="201" t="b">
        <f>IF(OR(AND('Validation summary'!$B$2="2022-23",FNN182="In-period"),AND('Validation summary'!$B$2="2023-24",FNN182="In-period"),AND('Validation summary'!$B$2="2024-25",FNN182="In-period"),AND('Validation summary'!$B$2="2024-25",FNN182="End of period",FNN190="Revenue")),TRUE,FALSE)</f>
        <v>0</v>
      </c>
      <c r="FNO183" s="201" t="b">
        <f>IF(OR(AND('Validation summary'!$B$2="2022-23",FNO182="In-period"),AND('Validation summary'!$B$2="2023-24",FNO182="In-period"),AND('Validation summary'!$B$2="2024-25",FNO182="In-period"),AND('Validation summary'!$B$2="2024-25",FNO182="End of period",FNO190="Revenue")),TRUE,FALSE)</f>
        <v>0</v>
      </c>
      <c r="FNP183" s="201" t="b">
        <f>IF(OR(AND('Validation summary'!$B$2="2022-23",FNP182="In-period"),AND('Validation summary'!$B$2="2023-24",FNP182="In-period"),AND('Validation summary'!$B$2="2024-25",FNP182="In-period"),AND('Validation summary'!$B$2="2024-25",FNP182="End of period",FNP190="Revenue")),TRUE,FALSE)</f>
        <v>0</v>
      </c>
      <c r="FNQ183" s="201" t="b">
        <f>IF(OR(AND('Validation summary'!$B$2="2022-23",FNQ182="In-period"),AND('Validation summary'!$B$2="2023-24",FNQ182="In-period"),AND('Validation summary'!$B$2="2024-25",FNQ182="In-period"),AND('Validation summary'!$B$2="2024-25",FNQ182="End of period",FNQ190="Revenue")),TRUE,FALSE)</f>
        <v>0</v>
      </c>
      <c r="FNR183" s="201" t="b">
        <f>IF(OR(AND('Validation summary'!$B$2="2022-23",FNR182="In-period"),AND('Validation summary'!$B$2="2023-24",FNR182="In-period"),AND('Validation summary'!$B$2="2024-25",FNR182="In-period"),AND('Validation summary'!$B$2="2024-25",FNR182="End of period",FNR190="Revenue")),TRUE,FALSE)</f>
        <v>0</v>
      </c>
      <c r="FNS183" s="201" t="b">
        <f>IF(OR(AND('Validation summary'!$B$2="2022-23",FNS182="In-period"),AND('Validation summary'!$B$2="2023-24",FNS182="In-period"),AND('Validation summary'!$B$2="2024-25",FNS182="In-period"),AND('Validation summary'!$B$2="2024-25",FNS182="End of period",FNS190="Revenue")),TRUE,FALSE)</f>
        <v>0</v>
      </c>
      <c r="FNT183" s="201" t="b">
        <f>IF(OR(AND('Validation summary'!$B$2="2022-23",FNT182="In-period"),AND('Validation summary'!$B$2="2023-24",FNT182="In-period"),AND('Validation summary'!$B$2="2024-25",FNT182="In-period"),AND('Validation summary'!$B$2="2024-25",FNT182="End of period",FNT190="Revenue")),TRUE,FALSE)</f>
        <v>0</v>
      </c>
      <c r="FNU183" s="201" t="b">
        <f>IF(OR(AND('Validation summary'!$B$2="2022-23",FNU182="In-period"),AND('Validation summary'!$B$2="2023-24",FNU182="In-period"),AND('Validation summary'!$B$2="2024-25",FNU182="In-period"),AND('Validation summary'!$B$2="2024-25",FNU182="End of period",FNU190="Revenue")),TRUE,FALSE)</f>
        <v>0</v>
      </c>
      <c r="FNV183" s="201" t="b">
        <f>IF(OR(AND('Validation summary'!$B$2="2022-23",FNV182="In-period"),AND('Validation summary'!$B$2="2023-24",FNV182="In-period"),AND('Validation summary'!$B$2="2024-25",FNV182="In-period"),AND('Validation summary'!$B$2="2024-25",FNV182="End of period",FNV190="Revenue")),TRUE,FALSE)</f>
        <v>0</v>
      </c>
      <c r="FNW183" s="201" t="b">
        <f>IF(OR(AND('Validation summary'!$B$2="2022-23",FNW182="In-period"),AND('Validation summary'!$B$2="2023-24",FNW182="In-period"),AND('Validation summary'!$B$2="2024-25",FNW182="In-period"),AND('Validation summary'!$B$2="2024-25",FNW182="End of period",FNW190="Revenue")),TRUE,FALSE)</f>
        <v>0</v>
      </c>
      <c r="FNX183" s="201" t="b">
        <f>IF(OR(AND('Validation summary'!$B$2="2022-23",FNX182="In-period"),AND('Validation summary'!$B$2="2023-24",FNX182="In-period"),AND('Validation summary'!$B$2="2024-25",FNX182="In-period"),AND('Validation summary'!$B$2="2024-25",FNX182="End of period",FNX190="Revenue")),TRUE,FALSE)</f>
        <v>0</v>
      </c>
      <c r="FNY183" s="201" t="b">
        <f>IF(OR(AND('Validation summary'!$B$2="2022-23",FNY182="In-period"),AND('Validation summary'!$B$2="2023-24",FNY182="In-period"),AND('Validation summary'!$B$2="2024-25",FNY182="In-period"),AND('Validation summary'!$B$2="2024-25",FNY182="End of period",FNY190="Revenue")),TRUE,FALSE)</f>
        <v>0</v>
      </c>
      <c r="FNZ183" s="201" t="b">
        <f>IF(OR(AND('Validation summary'!$B$2="2022-23",FNZ182="In-period"),AND('Validation summary'!$B$2="2023-24",FNZ182="In-period"),AND('Validation summary'!$B$2="2024-25",FNZ182="In-period"),AND('Validation summary'!$B$2="2024-25",FNZ182="End of period",FNZ190="Revenue")),TRUE,FALSE)</f>
        <v>0</v>
      </c>
      <c r="FOA183" s="201" t="b">
        <f>IF(OR(AND('Validation summary'!$B$2="2022-23",FOA182="In-period"),AND('Validation summary'!$B$2="2023-24",FOA182="In-period"),AND('Validation summary'!$B$2="2024-25",FOA182="In-period"),AND('Validation summary'!$B$2="2024-25",FOA182="End of period",FOA190="Revenue")),TRUE,FALSE)</f>
        <v>0</v>
      </c>
      <c r="FOB183" s="201" t="b">
        <f>IF(OR(AND('Validation summary'!$B$2="2022-23",FOB182="In-period"),AND('Validation summary'!$B$2="2023-24",FOB182="In-period"),AND('Validation summary'!$B$2="2024-25",FOB182="In-period"),AND('Validation summary'!$B$2="2024-25",FOB182="End of period",FOB190="Revenue")),TRUE,FALSE)</f>
        <v>0</v>
      </c>
      <c r="FOC183" s="201" t="b">
        <f>IF(OR(AND('Validation summary'!$B$2="2022-23",FOC182="In-period"),AND('Validation summary'!$B$2="2023-24",FOC182="In-period"),AND('Validation summary'!$B$2="2024-25",FOC182="In-period"),AND('Validation summary'!$B$2="2024-25",FOC182="End of period",FOC190="Revenue")),TRUE,FALSE)</f>
        <v>0</v>
      </c>
      <c r="FOD183" s="201" t="b">
        <f>IF(OR(AND('Validation summary'!$B$2="2022-23",FOD182="In-period"),AND('Validation summary'!$B$2="2023-24",FOD182="In-period"),AND('Validation summary'!$B$2="2024-25",FOD182="In-period"),AND('Validation summary'!$B$2="2024-25",FOD182="End of period",FOD190="Revenue")),TRUE,FALSE)</f>
        <v>0</v>
      </c>
      <c r="FOE183" s="201" t="b">
        <f>IF(OR(AND('Validation summary'!$B$2="2022-23",FOE182="In-period"),AND('Validation summary'!$B$2="2023-24",FOE182="In-period"),AND('Validation summary'!$B$2="2024-25",FOE182="In-period"),AND('Validation summary'!$B$2="2024-25",FOE182="End of period",FOE190="Revenue")),TRUE,FALSE)</f>
        <v>0</v>
      </c>
      <c r="FOF183" s="201" t="b">
        <f>IF(OR(AND('Validation summary'!$B$2="2022-23",FOF182="In-period"),AND('Validation summary'!$B$2="2023-24",FOF182="In-period"),AND('Validation summary'!$B$2="2024-25",FOF182="In-period"),AND('Validation summary'!$B$2="2024-25",FOF182="End of period",FOF190="Revenue")),TRUE,FALSE)</f>
        <v>0</v>
      </c>
      <c r="FOG183" s="201" t="b">
        <f>IF(OR(AND('Validation summary'!$B$2="2022-23",FOG182="In-period"),AND('Validation summary'!$B$2="2023-24",FOG182="In-period"),AND('Validation summary'!$B$2="2024-25",FOG182="In-period"),AND('Validation summary'!$B$2="2024-25",FOG182="End of period",FOG190="Revenue")),TRUE,FALSE)</f>
        <v>0</v>
      </c>
      <c r="FOH183" s="201" t="b">
        <f>IF(OR(AND('Validation summary'!$B$2="2022-23",FOH182="In-period"),AND('Validation summary'!$B$2="2023-24",FOH182="In-period"),AND('Validation summary'!$B$2="2024-25",FOH182="In-period"),AND('Validation summary'!$B$2="2024-25",FOH182="End of period",FOH190="Revenue")),TRUE,FALSE)</f>
        <v>0</v>
      </c>
      <c r="FOI183" s="201" t="b">
        <f>IF(OR(AND('Validation summary'!$B$2="2022-23",FOI182="In-period"),AND('Validation summary'!$B$2="2023-24",FOI182="In-period"),AND('Validation summary'!$B$2="2024-25",FOI182="In-period"),AND('Validation summary'!$B$2="2024-25",FOI182="End of period",FOI190="Revenue")),TRUE,FALSE)</f>
        <v>0</v>
      </c>
      <c r="FOJ183" s="201" t="b">
        <f>IF(OR(AND('Validation summary'!$B$2="2022-23",FOJ182="In-period"),AND('Validation summary'!$B$2="2023-24",FOJ182="In-period"),AND('Validation summary'!$B$2="2024-25",FOJ182="In-period"),AND('Validation summary'!$B$2="2024-25",FOJ182="End of period",FOJ190="Revenue")),TRUE,FALSE)</f>
        <v>0</v>
      </c>
      <c r="FOK183" s="201" t="b">
        <f>IF(OR(AND('Validation summary'!$B$2="2022-23",FOK182="In-period"),AND('Validation summary'!$B$2="2023-24",FOK182="In-period"),AND('Validation summary'!$B$2="2024-25",FOK182="In-period"),AND('Validation summary'!$B$2="2024-25",FOK182="End of period",FOK190="Revenue")),TRUE,FALSE)</f>
        <v>0</v>
      </c>
      <c r="FOL183" s="201" t="b">
        <f>IF(OR(AND('Validation summary'!$B$2="2022-23",FOL182="In-period"),AND('Validation summary'!$B$2="2023-24",FOL182="In-period"),AND('Validation summary'!$B$2="2024-25",FOL182="In-period"),AND('Validation summary'!$B$2="2024-25",FOL182="End of period",FOL190="Revenue")),TRUE,FALSE)</f>
        <v>0</v>
      </c>
      <c r="FOM183" s="201" t="b">
        <f>IF(OR(AND('Validation summary'!$B$2="2022-23",FOM182="In-period"),AND('Validation summary'!$B$2="2023-24",FOM182="In-period"),AND('Validation summary'!$B$2="2024-25",FOM182="In-period"),AND('Validation summary'!$B$2="2024-25",FOM182="End of period",FOM190="Revenue")),TRUE,FALSE)</f>
        <v>0</v>
      </c>
      <c r="FON183" s="201" t="b">
        <f>IF(OR(AND('Validation summary'!$B$2="2022-23",FON182="In-period"),AND('Validation summary'!$B$2="2023-24",FON182="In-period"),AND('Validation summary'!$B$2="2024-25",FON182="In-period"),AND('Validation summary'!$B$2="2024-25",FON182="End of period",FON190="Revenue")),TRUE,FALSE)</f>
        <v>0</v>
      </c>
      <c r="FOO183" s="201" t="b">
        <f>IF(OR(AND('Validation summary'!$B$2="2022-23",FOO182="In-period"),AND('Validation summary'!$B$2="2023-24",FOO182="In-period"),AND('Validation summary'!$B$2="2024-25",FOO182="In-period"),AND('Validation summary'!$B$2="2024-25",FOO182="End of period",FOO190="Revenue")),TRUE,FALSE)</f>
        <v>0</v>
      </c>
      <c r="FOP183" s="201" t="b">
        <f>IF(OR(AND('Validation summary'!$B$2="2022-23",FOP182="In-period"),AND('Validation summary'!$B$2="2023-24",FOP182="In-period"),AND('Validation summary'!$B$2="2024-25",FOP182="In-period"),AND('Validation summary'!$B$2="2024-25",FOP182="End of period",FOP190="Revenue")),TRUE,FALSE)</f>
        <v>0</v>
      </c>
      <c r="FOQ183" s="201" t="b">
        <f>IF(OR(AND('Validation summary'!$B$2="2022-23",FOQ182="In-period"),AND('Validation summary'!$B$2="2023-24",FOQ182="In-period"),AND('Validation summary'!$B$2="2024-25",FOQ182="In-period"),AND('Validation summary'!$B$2="2024-25",FOQ182="End of period",FOQ190="Revenue")),TRUE,FALSE)</f>
        <v>0</v>
      </c>
      <c r="FOR183" s="201" t="b">
        <f>IF(OR(AND('Validation summary'!$B$2="2022-23",FOR182="In-period"),AND('Validation summary'!$B$2="2023-24",FOR182="In-period"),AND('Validation summary'!$B$2="2024-25",FOR182="In-period"),AND('Validation summary'!$B$2="2024-25",FOR182="End of period",FOR190="Revenue")),TRUE,FALSE)</f>
        <v>0</v>
      </c>
      <c r="FOS183" s="201" t="b">
        <f>IF(OR(AND('Validation summary'!$B$2="2022-23",FOS182="In-period"),AND('Validation summary'!$B$2="2023-24",FOS182="In-period"),AND('Validation summary'!$B$2="2024-25",FOS182="In-period"),AND('Validation summary'!$B$2="2024-25",FOS182="End of period",FOS190="Revenue")),TRUE,FALSE)</f>
        <v>0</v>
      </c>
      <c r="FOT183" s="201" t="b">
        <f>IF(OR(AND('Validation summary'!$B$2="2022-23",FOT182="In-period"),AND('Validation summary'!$B$2="2023-24",FOT182="In-period"),AND('Validation summary'!$B$2="2024-25",FOT182="In-period"),AND('Validation summary'!$B$2="2024-25",FOT182="End of period",FOT190="Revenue")),TRUE,FALSE)</f>
        <v>0</v>
      </c>
      <c r="FOU183" s="201" t="b">
        <f>IF(OR(AND('Validation summary'!$B$2="2022-23",FOU182="In-period"),AND('Validation summary'!$B$2="2023-24",FOU182="In-period"),AND('Validation summary'!$B$2="2024-25",FOU182="In-period"),AND('Validation summary'!$B$2="2024-25",FOU182="End of period",FOU190="Revenue")),TRUE,FALSE)</f>
        <v>0</v>
      </c>
      <c r="FOV183" s="201" t="b">
        <f>IF(OR(AND('Validation summary'!$B$2="2022-23",FOV182="In-period"),AND('Validation summary'!$B$2="2023-24",FOV182="In-period"),AND('Validation summary'!$B$2="2024-25",FOV182="In-period"),AND('Validation summary'!$B$2="2024-25",FOV182="End of period",FOV190="Revenue")),TRUE,FALSE)</f>
        <v>0</v>
      </c>
      <c r="FOW183" s="201" t="b">
        <f>IF(OR(AND('Validation summary'!$B$2="2022-23",FOW182="In-period"),AND('Validation summary'!$B$2="2023-24",FOW182="In-period"),AND('Validation summary'!$B$2="2024-25",FOW182="In-period"),AND('Validation summary'!$B$2="2024-25",FOW182="End of period",FOW190="Revenue")),TRUE,FALSE)</f>
        <v>0</v>
      </c>
      <c r="FOX183" s="201" t="b">
        <f>IF(OR(AND('Validation summary'!$B$2="2022-23",FOX182="In-period"),AND('Validation summary'!$B$2="2023-24",FOX182="In-period"),AND('Validation summary'!$B$2="2024-25",FOX182="In-period"),AND('Validation summary'!$B$2="2024-25",FOX182="End of period",FOX190="Revenue")),TRUE,FALSE)</f>
        <v>0</v>
      </c>
      <c r="FOY183" s="201" t="b">
        <f>IF(OR(AND('Validation summary'!$B$2="2022-23",FOY182="In-period"),AND('Validation summary'!$B$2="2023-24",FOY182="In-period"),AND('Validation summary'!$B$2="2024-25",FOY182="In-period"),AND('Validation summary'!$B$2="2024-25",FOY182="End of period",FOY190="Revenue")),TRUE,FALSE)</f>
        <v>0</v>
      </c>
      <c r="FOZ183" s="201" t="b">
        <f>IF(OR(AND('Validation summary'!$B$2="2022-23",FOZ182="In-period"),AND('Validation summary'!$B$2="2023-24",FOZ182="In-period"),AND('Validation summary'!$B$2="2024-25",FOZ182="In-period"),AND('Validation summary'!$B$2="2024-25",FOZ182="End of period",FOZ190="Revenue")),TRUE,FALSE)</f>
        <v>0</v>
      </c>
      <c r="FPA183" s="201" t="b">
        <f>IF(OR(AND('Validation summary'!$B$2="2022-23",FPA182="In-period"),AND('Validation summary'!$B$2="2023-24",FPA182="In-period"),AND('Validation summary'!$B$2="2024-25",FPA182="In-period"),AND('Validation summary'!$B$2="2024-25",FPA182="End of period",FPA190="Revenue")),TRUE,FALSE)</f>
        <v>0</v>
      </c>
      <c r="FPB183" s="201" t="b">
        <f>IF(OR(AND('Validation summary'!$B$2="2022-23",FPB182="In-period"),AND('Validation summary'!$B$2="2023-24",FPB182="In-period"),AND('Validation summary'!$B$2="2024-25",FPB182="In-period"),AND('Validation summary'!$B$2="2024-25",FPB182="End of period",FPB190="Revenue")),TRUE,FALSE)</f>
        <v>0</v>
      </c>
      <c r="FPC183" s="201" t="b">
        <f>IF(OR(AND('Validation summary'!$B$2="2022-23",FPC182="In-period"),AND('Validation summary'!$B$2="2023-24",FPC182="In-period"),AND('Validation summary'!$B$2="2024-25",FPC182="In-period"),AND('Validation summary'!$B$2="2024-25",FPC182="End of period",FPC190="Revenue")),TRUE,FALSE)</f>
        <v>0</v>
      </c>
      <c r="FPD183" s="201" t="b">
        <f>IF(OR(AND('Validation summary'!$B$2="2022-23",FPD182="In-period"),AND('Validation summary'!$B$2="2023-24",FPD182="In-period"),AND('Validation summary'!$B$2="2024-25",FPD182="In-period"),AND('Validation summary'!$B$2="2024-25",FPD182="End of period",FPD190="Revenue")),TRUE,FALSE)</f>
        <v>0</v>
      </c>
      <c r="FPE183" s="201" t="b">
        <f>IF(OR(AND('Validation summary'!$B$2="2022-23",FPE182="In-period"),AND('Validation summary'!$B$2="2023-24",FPE182="In-period"),AND('Validation summary'!$B$2="2024-25",FPE182="In-period"),AND('Validation summary'!$B$2="2024-25",FPE182="End of period",FPE190="Revenue")),TRUE,FALSE)</f>
        <v>0</v>
      </c>
      <c r="FPF183" s="201" t="b">
        <f>IF(OR(AND('Validation summary'!$B$2="2022-23",FPF182="In-period"),AND('Validation summary'!$B$2="2023-24",FPF182="In-period"),AND('Validation summary'!$B$2="2024-25",FPF182="In-period"),AND('Validation summary'!$B$2="2024-25",FPF182="End of period",FPF190="Revenue")),TRUE,FALSE)</f>
        <v>0</v>
      </c>
      <c r="FPG183" s="201" t="b">
        <f>IF(OR(AND('Validation summary'!$B$2="2022-23",FPG182="In-period"),AND('Validation summary'!$B$2="2023-24",FPG182="In-period"),AND('Validation summary'!$B$2="2024-25",FPG182="In-period"),AND('Validation summary'!$B$2="2024-25",FPG182="End of period",FPG190="Revenue")),TRUE,FALSE)</f>
        <v>0</v>
      </c>
      <c r="FPH183" s="201" t="b">
        <f>IF(OR(AND('Validation summary'!$B$2="2022-23",FPH182="In-period"),AND('Validation summary'!$B$2="2023-24",FPH182="In-period"),AND('Validation summary'!$B$2="2024-25",FPH182="In-period"),AND('Validation summary'!$B$2="2024-25",FPH182="End of period",FPH190="Revenue")),TRUE,FALSE)</f>
        <v>0</v>
      </c>
      <c r="FPI183" s="201" t="b">
        <f>IF(OR(AND('Validation summary'!$B$2="2022-23",FPI182="In-period"),AND('Validation summary'!$B$2="2023-24",FPI182="In-period"),AND('Validation summary'!$B$2="2024-25",FPI182="In-period"),AND('Validation summary'!$B$2="2024-25",FPI182="End of period",FPI190="Revenue")),TRUE,FALSE)</f>
        <v>0</v>
      </c>
      <c r="FPJ183" s="201" t="b">
        <f>IF(OR(AND('Validation summary'!$B$2="2022-23",FPJ182="In-period"),AND('Validation summary'!$B$2="2023-24",FPJ182="In-period"),AND('Validation summary'!$B$2="2024-25",FPJ182="In-period"),AND('Validation summary'!$B$2="2024-25",FPJ182="End of period",FPJ190="Revenue")),TRUE,FALSE)</f>
        <v>0</v>
      </c>
      <c r="FPK183" s="201" t="b">
        <f>IF(OR(AND('Validation summary'!$B$2="2022-23",FPK182="In-period"),AND('Validation summary'!$B$2="2023-24",FPK182="In-period"),AND('Validation summary'!$B$2="2024-25",FPK182="In-period"),AND('Validation summary'!$B$2="2024-25",FPK182="End of period",FPK190="Revenue")),TRUE,FALSE)</f>
        <v>0</v>
      </c>
      <c r="FPL183" s="201" t="b">
        <f>IF(OR(AND('Validation summary'!$B$2="2022-23",FPL182="In-period"),AND('Validation summary'!$B$2="2023-24",FPL182="In-period"),AND('Validation summary'!$B$2="2024-25",FPL182="In-period"),AND('Validation summary'!$B$2="2024-25",FPL182="End of period",FPL190="Revenue")),TRUE,FALSE)</f>
        <v>0</v>
      </c>
      <c r="FPM183" s="201" t="b">
        <f>IF(OR(AND('Validation summary'!$B$2="2022-23",FPM182="In-period"),AND('Validation summary'!$B$2="2023-24",FPM182="In-period"),AND('Validation summary'!$B$2="2024-25",FPM182="In-period"),AND('Validation summary'!$B$2="2024-25",FPM182="End of period",FPM190="Revenue")),TRUE,FALSE)</f>
        <v>0</v>
      </c>
      <c r="FPN183" s="201" t="b">
        <f>IF(OR(AND('Validation summary'!$B$2="2022-23",FPN182="In-period"),AND('Validation summary'!$B$2="2023-24",FPN182="In-period"),AND('Validation summary'!$B$2="2024-25",FPN182="In-period"),AND('Validation summary'!$B$2="2024-25",FPN182="End of period",FPN190="Revenue")),TRUE,FALSE)</f>
        <v>0</v>
      </c>
      <c r="FPO183" s="201" t="b">
        <f>IF(OR(AND('Validation summary'!$B$2="2022-23",FPO182="In-period"),AND('Validation summary'!$B$2="2023-24",FPO182="In-period"),AND('Validation summary'!$B$2="2024-25",FPO182="In-period"),AND('Validation summary'!$B$2="2024-25",FPO182="End of period",FPO190="Revenue")),TRUE,FALSE)</f>
        <v>0</v>
      </c>
      <c r="FPP183" s="201" t="b">
        <f>IF(OR(AND('Validation summary'!$B$2="2022-23",FPP182="In-period"),AND('Validation summary'!$B$2="2023-24",FPP182="In-period"),AND('Validation summary'!$B$2="2024-25",FPP182="In-period"),AND('Validation summary'!$B$2="2024-25",FPP182="End of period",FPP190="Revenue")),TRUE,FALSE)</f>
        <v>0</v>
      </c>
      <c r="FPQ183" s="201" t="b">
        <f>IF(OR(AND('Validation summary'!$B$2="2022-23",FPQ182="In-period"),AND('Validation summary'!$B$2="2023-24",FPQ182="In-period"),AND('Validation summary'!$B$2="2024-25",FPQ182="In-period"),AND('Validation summary'!$B$2="2024-25",FPQ182="End of period",FPQ190="Revenue")),TRUE,FALSE)</f>
        <v>0</v>
      </c>
      <c r="FPR183" s="201" t="b">
        <f>IF(OR(AND('Validation summary'!$B$2="2022-23",FPR182="In-period"),AND('Validation summary'!$B$2="2023-24",FPR182="In-period"),AND('Validation summary'!$B$2="2024-25",FPR182="In-period"),AND('Validation summary'!$B$2="2024-25",FPR182="End of period",FPR190="Revenue")),TRUE,FALSE)</f>
        <v>0</v>
      </c>
      <c r="FPS183" s="201" t="b">
        <f>IF(OR(AND('Validation summary'!$B$2="2022-23",FPS182="In-period"),AND('Validation summary'!$B$2="2023-24",FPS182="In-period"),AND('Validation summary'!$B$2="2024-25",FPS182="In-period"),AND('Validation summary'!$B$2="2024-25",FPS182="End of period",FPS190="Revenue")),TRUE,FALSE)</f>
        <v>0</v>
      </c>
      <c r="FPT183" s="201" t="b">
        <f>IF(OR(AND('Validation summary'!$B$2="2022-23",FPT182="In-period"),AND('Validation summary'!$B$2="2023-24",FPT182="In-period"),AND('Validation summary'!$B$2="2024-25",FPT182="In-period"),AND('Validation summary'!$B$2="2024-25",FPT182="End of period",FPT190="Revenue")),TRUE,FALSE)</f>
        <v>0</v>
      </c>
      <c r="FPU183" s="201" t="b">
        <f>IF(OR(AND('Validation summary'!$B$2="2022-23",FPU182="In-period"),AND('Validation summary'!$B$2="2023-24",FPU182="In-period"),AND('Validation summary'!$B$2="2024-25",FPU182="In-period"),AND('Validation summary'!$B$2="2024-25",FPU182="End of period",FPU190="Revenue")),TRUE,FALSE)</f>
        <v>0</v>
      </c>
      <c r="FPV183" s="201" t="b">
        <f>IF(OR(AND('Validation summary'!$B$2="2022-23",FPV182="In-period"),AND('Validation summary'!$B$2="2023-24",FPV182="In-period"),AND('Validation summary'!$B$2="2024-25",FPV182="In-period"),AND('Validation summary'!$B$2="2024-25",FPV182="End of period",FPV190="Revenue")),TRUE,FALSE)</f>
        <v>0</v>
      </c>
      <c r="FPW183" s="201" t="b">
        <f>IF(OR(AND('Validation summary'!$B$2="2022-23",FPW182="In-period"),AND('Validation summary'!$B$2="2023-24",FPW182="In-period"),AND('Validation summary'!$B$2="2024-25",FPW182="In-period"),AND('Validation summary'!$B$2="2024-25",FPW182="End of period",FPW190="Revenue")),TRUE,FALSE)</f>
        <v>0</v>
      </c>
      <c r="FPX183" s="201" t="b">
        <f>IF(OR(AND('Validation summary'!$B$2="2022-23",FPX182="In-period"),AND('Validation summary'!$B$2="2023-24",FPX182="In-period"),AND('Validation summary'!$B$2="2024-25",FPX182="In-period"),AND('Validation summary'!$B$2="2024-25",FPX182="End of period",FPX190="Revenue")),TRUE,FALSE)</f>
        <v>0</v>
      </c>
      <c r="FPY183" s="201" t="b">
        <f>IF(OR(AND('Validation summary'!$B$2="2022-23",FPY182="In-period"),AND('Validation summary'!$B$2="2023-24",FPY182="In-period"),AND('Validation summary'!$B$2="2024-25",FPY182="In-period"),AND('Validation summary'!$B$2="2024-25",FPY182="End of period",FPY190="Revenue")),TRUE,FALSE)</f>
        <v>0</v>
      </c>
      <c r="FPZ183" s="201" t="b">
        <f>IF(OR(AND('Validation summary'!$B$2="2022-23",FPZ182="In-period"),AND('Validation summary'!$B$2="2023-24",FPZ182="In-period"),AND('Validation summary'!$B$2="2024-25",FPZ182="In-period"),AND('Validation summary'!$B$2="2024-25",FPZ182="End of period",FPZ190="Revenue")),TRUE,FALSE)</f>
        <v>0</v>
      </c>
      <c r="FQA183" s="201" t="b">
        <f>IF(OR(AND('Validation summary'!$B$2="2022-23",FQA182="In-period"),AND('Validation summary'!$B$2="2023-24",FQA182="In-period"),AND('Validation summary'!$B$2="2024-25",FQA182="In-period"),AND('Validation summary'!$B$2="2024-25",FQA182="End of period",FQA190="Revenue")),TRUE,FALSE)</f>
        <v>0</v>
      </c>
      <c r="FQB183" s="201" t="b">
        <f>IF(OR(AND('Validation summary'!$B$2="2022-23",FQB182="In-period"),AND('Validation summary'!$B$2="2023-24",FQB182="In-period"),AND('Validation summary'!$B$2="2024-25",FQB182="In-period"),AND('Validation summary'!$B$2="2024-25",FQB182="End of period",FQB190="Revenue")),TRUE,FALSE)</f>
        <v>0</v>
      </c>
      <c r="FQC183" s="201" t="b">
        <f>IF(OR(AND('Validation summary'!$B$2="2022-23",FQC182="In-period"),AND('Validation summary'!$B$2="2023-24",FQC182="In-period"),AND('Validation summary'!$B$2="2024-25",FQC182="In-period"),AND('Validation summary'!$B$2="2024-25",FQC182="End of period",FQC190="Revenue")),TRUE,FALSE)</f>
        <v>0</v>
      </c>
      <c r="FQD183" s="201" t="b">
        <f>IF(OR(AND('Validation summary'!$B$2="2022-23",FQD182="In-period"),AND('Validation summary'!$B$2="2023-24",FQD182="In-period"),AND('Validation summary'!$B$2="2024-25",FQD182="In-period"),AND('Validation summary'!$B$2="2024-25",FQD182="End of period",FQD190="Revenue")),TRUE,FALSE)</f>
        <v>0</v>
      </c>
      <c r="FQE183" s="201" t="b">
        <f>IF(OR(AND('Validation summary'!$B$2="2022-23",FQE182="In-period"),AND('Validation summary'!$B$2="2023-24",FQE182="In-period"),AND('Validation summary'!$B$2="2024-25",FQE182="In-period"),AND('Validation summary'!$B$2="2024-25",FQE182="End of period",FQE190="Revenue")),TRUE,FALSE)</f>
        <v>0</v>
      </c>
      <c r="FQF183" s="201" t="b">
        <f>IF(OR(AND('Validation summary'!$B$2="2022-23",FQF182="In-period"),AND('Validation summary'!$B$2="2023-24",FQF182="In-period"),AND('Validation summary'!$B$2="2024-25",FQF182="In-period"),AND('Validation summary'!$B$2="2024-25",FQF182="End of period",FQF190="Revenue")),TRUE,FALSE)</f>
        <v>0</v>
      </c>
      <c r="FQG183" s="201" t="b">
        <f>IF(OR(AND('Validation summary'!$B$2="2022-23",FQG182="In-period"),AND('Validation summary'!$B$2="2023-24",FQG182="In-period"),AND('Validation summary'!$B$2="2024-25",FQG182="In-period"),AND('Validation summary'!$B$2="2024-25",FQG182="End of period",FQG190="Revenue")),TRUE,FALSE)</f>
        <v>0</v>
      </c>
      <c r="FQH183" s="201" t="b">
        <f>IF(OR(AND('Validation summary'!$B$2="2022-23",FQH182="In-period"),AND('Validation summary'!$B$2="2023-24",FQH182="In-period"),AND('Validation summary'!$B$2="2024-25",FQH182="In-period"),AND('Validation summary'!$B$2="2024-25",FQH182="End of period",FQH190="Revenue")),TRUE,FALSE)</f>
        <v>0</v>
      </c>
      <c r="FQI183" s="201" t="b">
        <f>IF(OR(AND('Validation summary'!$B$2="2022-23",FQI182="In-period"),AND('Validation summary'!$B$2="2023-24",FQI182="In-period"),AND('Validation summary'!$B$2="2024-25",FQI182="In-period"),AND('Validation summary'!$B$2="2024-25",FQI182="End of period",FQI190="Revenue")),TRUE,FALSE)</f>
        <v>0</v>
      </c>
      <c r="FQJ183" s="201" t="b">
        <f>IF(OR(AND('Validation summary'!$B$2="2022-23",FQJ182="In-period"),AND('Validation summary'!$B$2="2023-24",FQJ182="In-period"),AND('Validation summary'!$B$2="2024-25",FQJ182="In-period"),AND('Validation summary'!$B$2="2024-25",FQJ182="End of period",FQJ190="Revenue")),TRUE,FALSE)</f>
        <v>0</v>
      </c>
      <c r="FQK183" s="201" t="b">
        <f>IF(OR(AND('Validation summary'!$B$2="2022-23",FQK182="In-period"),AND('Validation summary'!$B$2="2023-24",FQK182="In-period"),AND('Validation summary'!$B$2="2024-25",FQK182="In-period"),AND('Validation summary'!$B$2="2024-25",FQK182="End of period",FQK190="Revenue")),TRUE,FALSE)</f>
        <v>0</v>
      </c>
      <c r="FQL183" s="201" t="b">
        <f>IF(OR(AND('Validation summary'!$B$2="2022-23",FQL182="In-period"),AND('Validation summary'!$B$2="2023-24",FQL182="In-period"),AND('Validation summary'!$B$2="2024-25",FQL182="In-period"),AND('Validation summary'!$B$2="2024-25",FQL182="End of period",FQL190="Revenue")),TRUE,FALSE)</f>
        <v>0</v>
      </c>
      <c r="FQM183" s="201" t="b">
        <f>IF(OR(AND('Validation summary'!$B$2="2022-23",FQM182="In-period"),AND('Validation summary'!$B$2="2023-24",FQM182="In-period"),AND('Validation summary'!$B$2="2024-25",FQM182="In-period"),AND('Validation summary'!$B$2="2024-25",FQM182="End of period",FQM190="Revenue")),TRUE,FALSE)</f>
        <v>0</v>
      </c>
      <c r="FQN183" s="201" t="b">
        <f>IF(OR(AND('Validation summary'!$B$2="2022-23",FQN182="In-period"),AND('Validation summary'!$B$2="2023-24",FQN182="In-period"),AND('Validation summary'!$B$2="2024-25",FQN182="In-period"),AND('Validation summary'!$B$2="2024-25",FQN182="End of period",FQN190="Revenue")),TRUE,FALSE)</f>
        <v>0</v>
      </c>
      <c r="FQO183" s="201" t="b">
        <f>IF(OR(AND('Validation summary'!$B$2="2022-23",FQO182="In-period"),AND('Validation summary'!$B$2="2023-24",FQO182="In-period"),AND('Validation summary'!$B$2="2024-25",FQO182="In-period"),AND('Validation summary'!$B$2="2024-25",FQO182="End of period",FQO190="Revenue")),TRUE,FALSE)</f>
        <v>0</v>
      </c>
      <c r="FQP183" s="201" t="b">
        <f>IF(OR(AND('Validation summary'!$B$2="2022-23",FQP182="In-period"),AND('Validation summary'!$B$2="2023-24",FQP182="In-period"),AND('Validation summary'!$B$2="2024-25",FQP182="In-period"),AND('Validation summary'!$B$2="2024-25",FQP182="End of period",FQP190="Revenue")),TRUE,FALSE)</f>
        <v>0</v>
      </c>
      <c r="FQQ183" s="201" t="b">
        <f>IF(OR(AND('Validation summary'!$B$2="2022-23",FQQ182="In-period"),AND('Validation summary'!$B$2="2023-24",FQQ182="In-period"),AND('Validation summary'!$B$2="2024-25",FQQ182="In-period"),AND('Validation summary'!$B$2="2024-25",FQQ182="End of period",FQQ190="Revenue")),TRUE,FALSE)</f>
        <v>0</v>
      </c>
      <c r="FQR183" s="201" t="b">
        <f>IF(OR(AND('Validation summary'!$B$2="2022-23",FQR182="In-period"),AND('Validation summary'!$B$2="2023-24",FQR182="In-period"),AND('Validation summary'!$B$2="2024-25",FQR182="In-period"),AND('Validation summary'!$B$2="2024-25",FQR182="End of period",FQR190="Revenue")),TRUE,FALSE)</f>
        <v>0</v>
      </c>
      <c r="FQS183" s="201" t="b">
        <f>IF(OR(AND('Validation summary'!$B$2="2022-23",FQS182="In-period"),AND('Validation summary'!$B$2="2023-24",FQS182="In-period"),AND('Validation summary'!$B$2="2024-25",FQS182="In-period"),AND('Validation summary'!$B$2="2024-25",FQS182="End of period",FQS190="Revenue")),TRUE,FALSE)</f>
        <v>0</v>
      </c>
      <c r="FQT183" s="201" t="b">
        <f>IF(OR(AND('Validation summary'!$B$2="2022-23",FQT182="In-period"),AND('Validation summary'!$B$2="2023-24",FQT182="In-period"),AND('Validation summary'!$B$2="2024-25",FQT182="In-period"),AND('Validation summary'!$B$2="2024-25",FQT182="End of period",FQT190="Revenue")),TRUE,FALSE)</f>
        <v>0</v>
      </c>
      <c r="FQU183" s="201" t="b">
        <f>IF(OR(AND('Validation summary'!$B$2="2022-23",FQU182="In-period"),AND('Validation summary'!$B$2="2023-24",FQU182="In-period"),AND('Validation summary'!$B$2="2024-25",FQU182="In-period"),AND('Validation summary'!$B$2="2024-25",FQU182="End of period",FQU190="Revenue")),TRUE,FALSE)</f>
        <v>0</v>
      </c>
      <c r="FQV183" s="201" t="b">
        <f>IF(OR(AND('Validation summary'!$B$2="2022-23",FQV182="In-period"),AND('Validation summary'!$B$2="2023-24",FQV182="In-period"),AND('Validation summary'!$B$2="2024-25",FQV182="In-period"),AND('Validation summary'!$B$2="2024-25",FQV182="End of period",FQV190="Revenue")),TRUE,FALSE)</f>
        <v>0</v>
      </c>
      <c r="FQW183" s="201" t="b">
        <f>IF(OR(AND('Validation summary'!$B$2="2022-23",FQW182="In-period"),AND('Validation summary'!$B$2="2023-24",FQW182="In-period"),AND('Validation summary'!$B$2="2024-25",FQW182="In-period"),AND('Validation summary'!$B$2="2024-25",FQW182="End of period",FQW190="Revenue")),TRUE,FALSE)</f>
        <v>0</v>
      </c>
      <c r="FQX183" s="201" t="b">
        <f>IF(OR(AND('Validation summary'!$B$2="2022-23",FQX182="In-period"),AND('Validation summary'!$B$2="2023-24",FQX182="In-period"),AND('Validation summary'!$B$2="2024-25",FQX182="In-period"),AND('Validation summary'!$B$2="2024-25",FQX182="End of period",FQX190="Revenue")),TRUE,FALSE)</f>
        <v>0</v>
      </c>
      <c r="FQY183" s="201" t="b">
        <f>IF(OR(AND('Validation summary'!$B$2="2022-23",FQY182="In-period"),AND('Validation summary'!$B$2="2023-24",FQY182="In-period"),AND('Validation summary'!$B$2="2024-25",FQY182="In-period"),AND('Validation summary'!$B$2="2024-25",FQY182="End of period",FQY190="Revenue")),TRUE,FALSE)</f>
        <v>0</v>
      </c>
      <c r="FQZ183" s="201" t="b">
        <f>IF(OR(AND('Validation summary'!$B$2="2022-23",FQZ182="In-period"),AND('Validation summary'!$B$2="2023-24",FQZ182="In-period"),AND('Validation summary'!$B$2="2024-25",FQZ182="In-period"),AND('Validation summary'!$B$2="2024-25",FQZ182="End of period",FQZ190="Revenue")),TRUE,FALSE)</f>
        <v>0</v>
      </c>
      <c r="FRA183" s="201" t="b">
        <f>IF(OR(AND('Validation summary'!$B$2="2022-23",FRA182="In-period"),AND('Validation summary'!$B$2="2023-24",FRA182="In-period"),AND('Validation summary'!$B$2="2024-25",FRA182="In-period"),AND('Validation summary'!$B$2="2024-25",FRA182="End of period",FRA190="Revenue")),TRUE,FALSE)</f>
        <v>0</v>
      </c>
      <c r="FRB183" s="201" t="b">
        <f>IF(OR(AND('Validation summary'!$B$2="2022-23",FRB182="In-period"),AND('Validation summary'!$B$2="2023-24",FRB182="In-period"),AND('Validation summary'!$B$2="2024-25",FRB182="In-period"),AND('Validation summary'!$B$2="2024-25",FRB182="End of period",FRB190="Revenue")),TRUE,FALSE)</f>
        <v>0</v>
      </c>
      <c r="FRC183" s="201" t="b">
        <f>IF(OR(AND('Validation summary'!$B$2="2022-23",FRC182="In-period"),AND('Validation summary'!$B$2="2023-24",FRC182="In-period"),AND('Validation summary'!$B$2="2024-25",FRC182="In-period"),AND('Validation summary'!$B$2="2024-25",FRC182="End of period",FRC190="Revenue")),TRUE,FALSE)</f>
        <v>0</v>
      </c>
      <c r="FRD183" s="201" t="b">
        <f>IF(OR(AND('Validation summary'!$B$2="2022-23",FRD182="In-period"),AND('Validation summary'!$B$2="2023-24",FRD182="In-period"),AND('Validation summary'!$B$2="2024-25",FRD182="In-period"),AND('Validation summary'!$B$2="2024-25",FRD182="End of period",FRD190="Revenue")),TRUE,FALSE)</f>
        <v>0</v>
      </c>
      <c r="FRE183" s="201" t="b">
        <f>IF(OR(AND('Validation summary'!$B$2="2022-23",FRE182="In-period"),AND('Validation summary'!$B$2="2023-24",FRE182="In-period"),AND('Validation summary'!$B$2="2024-25",FRE182="In-period"),AND('Validation summary'!$B$2="2024-25",FRE182="End of period",FRE190="Revenue")),TRUE,FALSE)</f>
        <v>0</v>
      </c>
      <c r="FRF183" s="201" t="b">
        <f>IF(OR(AND('Validation summary'!$B$2="2022-23",FRF182="In-period"),AND('Validation summary'!$B$2="2023-24",FRF182="In-period"),AND('Validation summary'!$B$2="2024-25",FRF182="In-period"),AND('Validation summary'!$B$2="2024-25",FRF182="End of period",FRF190="Revenue")),TRUE,FALSE)</f>
        <v>0</v>
      </c>
      <c r="FRG183" s="201" t="b">
        <f>IF(OR(AND('Validation summary'!$B$2="2022-23",FRG182="In-period"),AND('Validation summary'!$B$2="2023-24",FRG182="In-period"),AND('Validation summary'!$B$2="2024-25",FRG182="In-period"),AND('Validation summary'!$B$2="2024-25",FRG182="End of period",FRG190="Revenue")),TRUE,FALSE)</f>
        <v>0</v>
      </c>
      <c r="FRH183" s="201" t="b">
        <f>IF(OR(AND('Validation summary'!$B$2="2022-23",FRH182="In-period"),AND('Validation summary'!$B$2="2023-24",FRH182="In-period"),AND('Validation summary'!$B$2="2024-25",FRH182="In-period"),AND('Validation summary'!$B$2="2024-25",FRH182="End of period",FRH190="Revenue")),TRUE,FALSE)</f>
        <v>0</v>
      </c>
      <c r="FRI183" s="201" t="b">
        <f>IF(OR(AND('Validation summary'!$B$2="2022-23",FRI182="In-period"),AND('Validation summary'!$B$2="2023-24",FRI182="In-period"),AND('Validation summary'!$B$2="2024-25",FRI182="In-period"),AND('Validation summary'!$B$2="2024-25",FRI182="End of period",FRI190="Revenue")),TRUE,FALSE)</f>
        <v>0</v>
      </c>
      <c r="FRJ183" s="201" t="b">
        <f>IF(OR(AND('Validation summary'!$B$2="2022-23",FRJ182="In-period"),AND('Validation summary'!$B$2="2023-24",FRJ182="In-period"),AND('Validation summary'!$B$2="2024-25",FRJ182="In-period"),AND('Validation summary'!$B$2="2024-25",FRJ182="End of period",FRJ190="Revenue")),TRUE,FALSE)</f>
        <v>0</v>
      </c>
      <c r="FRK183" s="201" t="b">
        <f>IF(OR(AND('Validation summary'!$B$2="2022-23",FRK182="In-period"),AND('Validation summary'!$B$2="2023-24",FRK182="In-period"),AND('Validation summary'!$B$2="2024-25",FRK182="In-period"),AND('Validation summary'!$B$2="2024-25",FRK182="End of period",FRK190="Revenue")),TRUE,FALSE)</f>
        <v>0</v>
      </c>
      <c r="FRL183" s="201" t="b">
        <f>IF(OR(AND('Validation summary'!$B$2="2022-23",FRL182="In-period"),AND('Validation summary'!$B$2="2023-24",FRL182="In-period"),AND('Validation summary'!$B$2="2024-25",FRL182="In-period"),AND('Validation summary'!$B$2="2024-25",FRL182="End of period",FRL190="Revenue")),TRUE,FALSE)</f>
        <v>0</v>
      </c>
      <c r="FRM183" s="201" t="b">
        <f>IF(OR(AND('Validation summary'!$B$2="2022-23",FRM182="In-period"),AND('Validation summary'!$B$2="2023-24",FRM182="In-period"),AND('Validation summary'!$B$2="2024-25",FRM182="In-period"),AND('Validation summary'!$B$2="2024-25",FRM182="End of period",FRM190="Revenue")),TRUE,FALSE)</f>
        <v>0</v>
      </c>
      <c r="FRN183" s="201" t="b">
        <f>IF(OR(AND('Validation summary'!$B$2="2022-23",FRN182="In-period"),AND('Validation summary'!$B$2="2023-24",FRN182="In-period"),AND('Validation summary'!$B$2="2024-25",FRN182="In-period"),AND('Validation summary'!$B$2="2024-25",FRN182="End of period",FRN190="Revenue")),TRUE,FALSE)</f>
        <v>0</v>
      </c>
      <c r="FRO183" s="201" t="b">
        <f>IF(OR(AND('Validation summary'!$B$2="2022-23",FRO182="In-period"),AND('Validation summary'!$B$2="2023-24",FRO182="In-period"),AND('Validation summary'!$B$2="2024-25",FRO182="In-period"),AND('Validation summary'!$B$2="2024-25",FRO182="End of period",FRO190="Revenue")),TRUE,FALSE)</f>
        <v>0</v>
      </c>
      <c r="FRP183" s="201" t="b">
        <f>IF(OR(AND('Validation summary'!$B$2="2022-23",FRP182="In-period"),AND('Validation summary'!$B$2="2023-24",FRP182="In-period"),AND('Validation summary'!$B$2="2024-25",FRP182="In-period"),AND('Validation summary'!$B$2="2024-25",FRP182="End of period",FRP190="Revenue")),TRUE,FALSE)</f>
        <v>0</v>
      </c>
      <c r="FRQ183" s="201" t="b">
        <f>IF(OR(AND('Validation summary'!$B$2="2022-23",FRQ182="In-period"),AND('Validation summary'!$B$2="2023-24",FRQ182="In-period"),AND('Validation summary'!$B$2="2024-25",FRQ182="In-period"),AND('Validation summary'!$B$2="2024-25",FRQ182="End of period",FRQ190="Revenue")),TRUE,FALSE)</f>
        <v>0</v>
      </c>
      <c r="FRR183" s="201" t="b">
        <f>IF(OR(AND('Validation summary'!$B$2="2022-23",FRR182="In-period"),AND('Validation summary'!$B$2="2023-24",FRR182="In-period"),AND('Validation summary'!$B$2="2024-25",FRR182="In-period"),AND('Validation summary'!$B$2="2024-25",FRR182="End of period",FRR190="Revenue")),TRUE,FALSE)</f>
        <v>0</v>
      </c>
      <c r="FRS183" s="201" t="b">
        <f>IF(OR(AND('Validation summary'!$B$2="2022-23",FRS182="In-period"),AND('Validation summary'!$B$2="2023-24",FRS182="In-period"),AND('Validation summary'!$B$2="2024-25",FRS182="In-period"),AND('Validation summary'!$B$2="2024-25",FRS182="End of period",FRS190="Revenue")),TRUE,FALSE)</f>
        <v>0</v>
      </c>
      <c r="FRT183" s="201" t="b">
        <f>IF(OR(AND('Validation summary'!$B$2="2022-23",FRT182="In-period"),AND('Validation summary'!$B$2="2023-24",FRT182="In-period"),AND('Validation summary'!$B$2="2024-25",FRT182="In-period"),AND('Validation summary'!$B$2="2024-25",FRT182="End of period",FRT190="Revenue")),TRUE,FALSE)</f>
        <v>0</v>
      </c>
      <c r="FRU183" s="201" t="b">
        <f>IF(OR(AND('Validation summary'!$B$2="2022-23",FRU182="In-period"),AND('Validation summary'!$B$2="2023-24",FRU182="In-period"),AND('Validation summary'!$B$2="2024-25",FRU182="In-period"),AND('Validation summary'!$B$2="2024-25",FRU182="End of period",FRU190="Revenue")),TRUE,FALSE)</f>
        <v>0</v>
      </c>
      <c r="FRV183" s="201" t="b">
        <f>IF(OR(AND('Validation summary'!$B$2="2022-23",FRV182="In-period"),AND('Validation summary'!$B$2="2023-24",FRV182="In-period"),AND('Validation summary'!$B$2="2024-25",FRV182="In-period"),AND('Validation summary'!$B$2="2024-25",FRV182="End of period",FRV190="Revenue")),TRUE,FALSE)</f>
        <v>0</v>
      </c>
      <c r="FRW183" s="201" t="b">
        <f>IF(OR(AND('Validation summary'!$B$2="2022-23",FRW182="In-period"),AND('Validation summary'!$B$2="2023-24",FRW182="In-period"),AND('Validation summary'!$B$2="2024-25",FRW182="In-period"),AND('Validation summary'!$B$2="2024-25",FRW182="End of period",FRW190="Revenue")),TRUE,FALSE)</f>
        <v>0</v>
      </c>
      <c r="FRX183" s="201" t="b">
        <f>IF(OR(AND('Validation summary'!$B$2="2022-23",FRX182="In-period"),AND('Validation summary'!$B$2="2023-24",FRX182="In-period"),AND('Validation summary'!$B$2="2024-25",FRX182="In-period"),AND('Validation summary'!$B$2="2024-25",FRX182="End of period",FRX190="Revenue")),TRUE,FALSE)</f>
        <v>0</v>
      </c>
      <c r="FRY183" s="201" t="b">
        <f>IF(OR(AND('Validation summary'!$B$2="2022-23",FRY182="In-period"),AND('Validation summary'!$B$2="2023-24",FRY182="In-period"),AND('Validation summary'!$B$2="2024-25",FRY182="In-period"),AND('Validation summary'!$B$2="2024-25",FRY182="End of period",FRY190="Revenue")),TRUE,FALSE)</f>
        <v>0</v>
      </c>
      <c r="FRZ183" s="201" t="b">
        <f>IF(OR(AND('Validation summary'!$B$2="2022-23",FRZ182="In-period"),AND('Validation summary'!$B$2="2023-24",FRZ182="In-period"),AND('Validation summary'!$B$2="2024-25",FRZ182="In-period"),AND('Validation summary'!$B$2="2024-25",FRZ182="End of period",FRZ190="Revenue")),TRUE,FALSE)</f>
        <v>0</v>
      </c>
      <c r="FSA183" s="201" t="b">
        <f>IF(OR(AND('Validation summary'!$B$2="2022-23",FSA182="In-period"),AND('Validation summary'!$B$2="2023-24",FSA182="In-period"),AND('Validation summary'!$B$2="2024-25",FSA182="In-period"),AND('Validation summary'!$B$2="2024-25",FSA182="End of period",FSA190="Revenue")),TRUE,FALSE)</f>
        <v>0</v>
      </c>
      <c r="FSB183" s="201" t="b">
        <f>IF(OR(AND('Validation summary'!$B$2="2022-23",FSB182="In-period"),AND('Validation summary'!$B$2="2023-24",FSB182="In-period"),AND('Validation summary'!$B$2="2024-25",FSB182="In-period"),AND('Validation summary'!$B$2="2024-25",FSB182="End of period",FSB190="Revenue")),TRUE,FALSE)</f>
        <v>0</v>
      </c>
      <c r="FSC183" s="201" t="b">
        <f>IF(OR(AND('Validation summary'!$B$2="2022-23",FSC182="In-period"),AND('Validation summary'!$B$2="2023-24",FSC182="In-period"),AND('Validation summary'!$B$2="2024-25",FSC182="In-period"),AND('Validation summary'!$B$2="2024-25",FSC182="End of period",FSC190="Revenue")),TRUE,FALSE)</f>
        <v>0</v>
      </c>
      <c r="FSD183" s="201" t="b">
        <f>IF(OR(AND('Validation summary'!$B$2="2022-23",FSD182="In-period"),AND('Validation summary'!$B$2="2023-24",FSD182="In-period"),AND('Validation summary'!$B$2="2024-25",FSD182="In-period"),AND('Validation summary'!$B$2="2024-25",FSD182="End of period",FSD190="Revenue")),TRUE,FALSE)</f>
        <v>0</v>
      </c>
      <c r="FSE183" s="201" t="b">
        <f>IF(OR(AND('Validation summary'!$B$2="2022-23",FSE182="In-period"),AND('Validation summary'!$B$2="2023-24",FSE182="In-period"),AND('Validation summary'!$B$2="2024-25",FSE182="In-period"),AND('Validation summary'!$B$2="2024-25",FSE182="End of period",FSE190="Revenue")),TRUE,FALSE)</f>
        <v>0</v>
      </c>
      <c r="FSF183" s="201" t="b">
        <f>IF(OR(AND('Validation summary'!$B$2="2022-23",FSF182="In-period"),AND('Validation summary'!$B$2="2023-24",FSF182="In-period"),AND('Validation summary'!$B$2="2024-25",FSF182="In-period"),AND('Validation summary'!$B$2="2024-25",FSF182="End of period",FSF190="Revenue")),TRUE,FALSE)</f>
        <v>0</v>
      </c>
      <c r="FSG183" s="201" t="b">
        <f>IF(OR(AND('Validation summary'!$B$2="2022-23",FSG182="In-period"),AND('Validation summary'!$B$2="2023-24",FSG182="In-period"),AND('Validation summary'!$B$2="2024-25",FSG182="In-period"),AND('Validation summary'!$B$2="2024-25",FSG182="End of period",FSG190="Revenue")),TRUE,FALSE)</f>
        <v>0</v>
      </c>
      <c r="FSH183" s="201" t="b">
        <f>IF(OR(AND('Validation summary'!$B$2="2022-23",FSH182="In-period"),AND('Validation summary'!$B$2="2023-24",FSH182="In-period"),AND('Validation summary'!$B$2="2024-25",FSH182="In-period"),AND('Validation summary'!$B$2="2024-25",FSH182="End of period",FSH190="Revenue")),TRUE,FALSE)</f>
        <v>0</v>
      </c>
      <c r="FSI183" s="201" t="b">
        <f>IF(OR(AND('Validation summary'!$B$2="2022-23",FSI182="In-period"),AND('Validation summary'!$B$2="2023-24",FSI182="In-period"),AND('Validation summary'!$B$2="2024-25",FSI182="In-period"),AND('Validation summary'!$B$2="2024-25",FSI182="End of period",FSI190="Revenue")),TRUE,FALSE)</f>
        <v>0</v>
      </c>
      <c r="FSJ183" s="201" t="b">
        <f>IF(OR(AND('Validation summary'!$B$2="2022-23",FSJ182="In-period"),AND('Validation summary'!$B$2="2023-24",FSJ182="In-period"),AND('Validation summary'!$B$2="2024-25",FSJ182="In-period"),AND('Validation summary'!$B$2="2024-25",FSJ182="End of period",FSJ190="Revenue")),TRUE,FALSE)</f>
        <v>0</v>
      </c>
      <c r="FSK183" s="201" t="b">
        <f>IF(OR(AND('Validation summary'!$B$2="2022-23",FSK182="In-period"),AND('Validation summary'!$B$2="2023-24",FSK182="In-period"),AND('Validation summary'!$B$2="2024-25",FSK182="In-period"),AND('Validation summary'!$B$2="2024-25",FSK182="End of period",FSK190="Revenue")),TRUE,FALSE)</f>
        <v>0</v>
      </c>
      <c r="FSL183" s="201" t="b">
        <f>IF(OR(AND('Validation summary'!$B$2="2022-23",FSL182="In-period"),AND('Validation summary'!$B$2="2023-24",FSL182="In-period"),AND('Validation summary'!$B$2="2024-25",FSL182="In-period"),AND('Validation summary'!$B$2="2024-25",FSL182="End of period",FSL190="Revenue")),TRUE,FALSE)</f>
        <v>0</v>
      </c>
      <c r="FSM183" s="201" t="b">
        <f>IF(OR(AND('Validation summary'!$B$2="2022-23",FSM182="In-period"),AND('Validation summary'!$B$2="2023-24",FSM182="In-period"),AND('Validation summary'!$B$2="2024-25",FSM182="In-period"),AND('Validation summary'!$B$2="2024-25",FSM182="End of period",FSM190="Revenue")),TRUE,FALSE)</f>
        <v>0</v>
      </c>
      <c r="FSN183" s="201" t="b">
        <f>IF(OR(AND('Validation summary'!$B$2="2022-23",FSN182="In-period"),AND('Validation summary'!$B$2="2023-24",FSN182="In-period"),AND('Validation summary'!$B$2="2024-25",FSN182="In-period"),AND('Validation summary'!$B$2="2024-25",FSN182="End of period",FSN190="Revenue")),TRUE,FALSE)</f>
        <v>0</v>
      </c>
      <c r="FSO183" s="201" t="b">
        <f>IF(OR(AND('Validation summary'!$B$2="2022-23",FSO182="In-period"),AND('Validation summary'!$B$2="2023-24",FSO182="In-period"),AND('Validation summary'!$B$2="2024-25",FSO182="In-period"),AND('Validation summary'!$B$2="2024-25",FSO182="End of period",FSO190="Revenue")),TRUE,FALSE)</f>
        <v>0</v>
      </c>
      <c r="FSP183" s="201" t="b">
        <f>IF(OR(AND('Validation summary'!$B$2="2022-23",FSP182="In-period"),AND('Validation summary'!$B$2="2023-24",FSP182="In-period"),AND('Validation summary'!$B$2="2024-25",FSP182="In-period"),AND('Validation summary'!$B$2="2024-25",FSP182="End of period",FSP190="Revenue")),TRUE,FALSE)</f>
        <v>0</v>
      </c>
      <c r="FSQ183" s="201" t="b">
        <f>IF(OR(AND('Validation summary'!$B$2="2022-23",FSQ182="In-period"),AND('Validation summary'!$B$2="2023-24",FSQ182="In-period"),AND('Validation summary'!$B$2="2024-25",FSQ182="In-period"),AND('Validation summary'!$B$2="2024-25",FSQ182="End of period",FSQ190="Revenue")),TRUE,FALSE)</f>
        <v>0</v>
      </c>
      <c r="FSR183" s="201" t="b">
        <f>IF(OR(AND('Validation summary'!$B$2="2022-23",FSR182="In-period"),AND('Validation summary'!$B$2="2023-24",FSR182="In-period"),AND('Validation summary'!$B$2="2024-25",FSR182="In-period"),AND('Validation summary'!$B$2="2024-25",FSR182="End of period",FSR190="Revenue")),TRUE,FALSE)</f>
        <v>0</v>
      </c>
      <c r="FSS183" s="201" t="b">
        <f>IF(OR(AND('Validation summary'!$B$2="2022-23",FSS182="In-period"),AND('Validation summary'!$B$2="2023-24",FSS182="In-period"),AND('Validation summary'!$B$2="2024-25",FSS182="In-period"),AND('Validation summary'!$B$2="2024-25",FSS182="End of period",FSS190="Revenue")),TRUE,FALSE)</f>
        <v>0</v>
      </c>
      <c r="FST183" s="201" t="b">
        <f>IF(OR(AND('Validation summary'!$B$2="2022-23",FST182="In-period"),AND('Validation summary'!$B$2="2023-24",FST182="In-period"),AND('Validation summary'!$B$2="2024-25",FST182="In-period"),AND('Validation summary'!$B$2="2024-25",FST182="End of period",FST190="Revenue")),TRUE,FALSE)</f>
        <v>0</v>
      </c>
      <c r="FSU183" s="201" t="b">
        <f>IF(OR(AND('Validation summary'!$B$2="2022-23",FSU182="In-period"),AND('Validation summary'!$B$2="2023-24",FSU182="In-period"),AND('Validation summary'!$B$2="2024-25",FSU182="In-period"),AND('Validation summary'!$B$2="2024-25",FSU182="End of period",FSU190="Revenue")),TRUE,FALSE)</f>
        <v>0</v>
      </c>
      <c r="FSV183" s="201" t="b">
        <f>IF(OR(AND('Validation summary'!$B$2="2022-23",FSV182="In-period"),AND('Validation summary'!$B$2="2023-24",FSV182="In-period"),AND('Validation summary'!$B$2="2024-25",FSV182="In-period"),AND('Validation summary'!$B$2="2024-25",FSV182="End of period",FSV190="Revenue")),TRUE,FALSE)</f>
        <v>0</v>
      </c>
      <c r="FSW183" s="201" t="b">
        <f>IF(OR(AND('Validation summary'!$B$2="2022-23",FSW182="In-period"),AND('Validation summary'!$B$2="2023-24",FSW182="In-period"),AND('Validation summary'!$B$2="2024-25",FSW182="In-period"),AND('Validation summary'!$B$2="2024-25",FSW182="End of period",FSW190="Revenue")),TRUE,FALSE)</f>
        <v>0</v>
      </c>
      <c r="FSX183" s="201" t="b">
        <f>IF(OR(AND('Validation summary'!$B$2="2022-23",FSX182="In-period"),AND('Validation summary'!$B$2="2023-24",FSX182="In-period"),AND('Validation summary'!$B$2="2024-25",FSX182="In-period"),AND('Validation summary'!$B$2="2024-25",FSX182="End of period",FSX190="Revenue")),TRUE,FALSE)</f>
        <v>0</v>
      </c>
      <c r="FSY183" s="201" t="b">
        <f>IF(OR(AND('Validation summary'!$B$2="2022-23",FSY182="In-period"),AND('Validation summary'!$B$2="2023-24",FSY182="In-period"),AND('Validation summary'!$B$2="2024-25",FSY182="In-period"),AND('Validation summary'!$B$2="2024-25",FSY182="End of period",FSY190="Revenue")),TRUE,FALSE)</f>
        <v>0</v>
      </c>
      <c r="FSZ183" s="201" t="b">
        <f>IF(OR(AND('Validation summary'!$B$2="2022-23",FSZ182="In-period"),AND('Validation summary'!$B$2="2023-24",FSZ182="In-period"),AND('Validation summary'!$B$2="2024-25",FSZ182="In-period"),AND('Validation summary'!$B$2="2024-25",FSZ182="End of period",FSZ190="Revenue")),TRUE,FALSE)</f>
        <v>0</v>
      </c>
      <c r="FTA183" s="201" t="b">
        <f>IF(OR(AND('Validation summary'!$B$2="2022-23",FTA182="In-period"),AND('Validation summary'!$B$2="2023-24",FTA182="In-period"),AND('Validation summary'!$B$2="2024-25",FTA182="In-period"),AND('Validation summary'!$B$2="2024-25",FTA182="End of period",FTA190="Revenue")),TRUE,FALSE)</f>
        <v>0</v>
      </c>
      <c r="FTB183" s="201" t="b">
        <f>IF(OR(AND('Validation summary'!$B$2="2022-23",FTB182="In-period"),AND('Validation summary'!$B$2="2023-24",FTB182="In-period"),AND('Validation summary'!$B$2="2024-25",FTB182="In-period"),AND('Validation summary'!$B$2="2024-25",FTB182="End of period",FTB190="Revenue")),TRUE,FALSE)</f>
        <v>0</v>
      </c>
      <c r="FTC183" s="201" t="b">
        <f>IF(OR(AND('Validation summary'!$B$2="2022-23",FTC182="In-period"),AND('Validation summary'!$B$2="2023-24",FTC182="In-period"),AND('Validation summary'!$B$2="2024-25",FTC182="In-period"),AND('Validation summary'!$B$2="2024-25",FTC182="End of period",FTC190="Revenue")),TRUE,FALSE)</f>
        <v>0</v>
      </c>
      <c r="FTD183" s="201" t="b">
        <f>IF(OR(AND('Validation summary'!$B$2="2022-23",FTD182="In-period"),AND('Validation summary'!$B$2="2023-24",FTD182="In-period"),AND('Validation summary'!$B$2="2024-25",FTD182="In-period"),AND('Validation summary'!$B$2="2024-25",FTD182="End of period",FTD190="Revenue")),TRUE,FALSE)</f>
        <v>0</v>
      </c>
      <c r="FTE183" s="201" t="b">
        <f>IF(OR(AND('Validation summary'!$B$2="2022-23",FTE182="In-period"),AND('Validation summary'!$B$2="2023-24",FTE182="In-period"),AND('Validation summary'!$B$2="2024-25",FTE182="In-period"),AND('Validation summary'!$B$2="2024-25",FTE182="End of period",FTE190="Revenue")),TRUE,FALSE)</f>
        <v>0</v>
      </c>
      <c r="FTF183" s="201" t="b">
        <f>IF(OR(AND('Validation summary'!$B$2="2022-23",FTF182="In-period"),AND('Validation summary'!$B$2="2023-24",FTF182="In-period"),AND('Validation summary'!$B$2="2024-25",FTF182="In-period"),AND('Validation summary'!$B$2="2024-25",FTF182="End of period",FTF190="Revenue")),TRUE,FALSE)</f>
        <v>0</v>
      </c>
      <c r="FTG183" s="201" t="b">
        <f>IF(OR(AND('Validation summary'!$B$2="2022-23",FTG182="In-period"),AND('Validation summary'!$B$2="2023-24",FTG182="In-period"),AND('Validation summary'!$B$2="2024-25",FTG182="In-period"),AND('Validation summary'!$B$2="2024-25",FTG182="End of period",FTG190="Revenue")),TRUE,FALSE)</f>
        <v>0</v>
      </c>
      <c r="FTH183" s="201" t="b">
        <f>IF(OR(AND('Validation summary'!$B$2="2022-23",FTH182="In-period"),AND('Validation summary'!$B$2="2023-24",FTH182="In-period"),AND('Validation summary'!$B$2="2024-25",FTH182="In-period"),AND('Validation summary'!$B$2="2024-25",FTH182="End of period",FTH190="Revenue")),TRUE,FALSE)</f>
        <v>0</v>
      </c>
      <c r="FTI183" s="201" t="b">
        <f>IF(OR(AND('Validation summary'!$B$2="2022-23",FTI182="In-period"),AND('Validation summary'!$B$2="2023-24",FTI182="In-period"),AND('Validation summary'!$B$2="2024-25",FTI182="In-period"),AND('Validation summary'!$B$2="2024-25",FTI182="End of period",FTI190="Revenue")),TRUE,FALSE)</f>
        <v>0</v>
      </c>
      <c r="FTJ183" s="201" t="b">
        <f>IF(OR(AND('Validation summary'!$B$2="2022-23",FTJ182="In-period"),AND('Validation summary'!$B$2="2023-24",FTJ182="In-period"),AND('Validation summary'!$B$2="2024-25",FTJ182="In-period"),AND('Validation summary'!$B$2="2024-25",FTJ182="End of period",FTJ190="Revenue")),TRUE,FALSE)</f>
        <v>0</v>
      </c>
      <c r="FTK183" s="201" t="b">
        <f>IF(OR(AND('Validation summary'!$B$2="2022-23",FTK182="In-period"),AND('Validation summary'!$B$2="2023-24",FTK182="In-period"),AND('Validation summary'!$B$2="2024-25",FTK182="In-period"),AND('Validation summary'!$B$2="2024-25",FTK182="End of period",FTK190="Revenue")),TRUE,FALSE)</f>
        <v>0</v>
      </c>
      <c r="FTL183" s="201" t="b">
        <f>IF(OR(AND('Validation summary'!$B$2="2022-23",FTL182="In-period"),AND('Validation summary'!$B$2="2023-24",FTL182="In-period"),AND('Validation summary'!$B$2="2024-25",FTL182="In-period"),AND('Validation summary'!$B$2="2024-25",FTL182="End of period",FTL190="Revenue")),TRUE,FALSE)</f>
        <v>0</v>
      </c>
      <c r="FTM183" s="201" t="b">
        <f>IF(OR(AND('Validation summary'!$B$2="2022-23",FTM182="In-period"),AND('Validation summary'!$B$2="2023-24",FTM182="In-period"),AND('Validation summary'!$B$2="2024-25",FTM182="In-period"),AND('Validation summary'!$B$2="2024-25",FTM182="End of period",FTM190="Revenue")),TRUE,FALSE)</f>
        <v>0</v>
      </c>
      <c r="FTN183" s="201" t="b">
        <f>IF(OR(AND('Validation summary'!$B$2="2022-23",FTN182="In-period"),AND('Validation summary'!$B$2="2023-24",FTN182="In-period"),AND('Validation summary'!$B$2="2024-25",FTN182="In-period"),AND('Validation summary'!$B$2="2024-25",FTN182="End of period",FTN190="Revenue")),TRUE,FALSE)</f>
        <v>0</v>
      </c>
      <c r="FTO183" s="201" t="b">
        <f>IF(OR(AND('Validation summary'!$B$2="2022-23",FTO182="In-period"),AND('Validation summary'!$B$2="2023-24",FTO182="In-period"),AND('Validation summary'!$B$2="2024-25",FTO182="In-period"),AND('Validation summary'!$B$2="2024-25",FTO182="End of period",FTO190="Revenue")),TRUE,FALSE)</f>
        <v>0</v>
      </c>
      <c r="FTP183" s="201" t="b">
        <f>IF(OR(AND('Validation summary'!$B$2="2022-23",FTP182="In-period"),AND('Validation summary'!$B$2="2023-24",FTP182="In-period"),AND('Validation summary'!$B$2="2024-25",FTP182="In-period"),AND('Validation summary'!$B$2="2024-25",FTP182="End of period",FTP190="Revenue")),TRUE,FALSE)</f>
        <v>0</v>
      </c>
      <c r="FTQ183" s="201" t="b">
        <f>IF(OR(AND('Validation summary'!$B$2="2022-23",FTQ182="In-period"),AND('Validation summary'!$B$2="2023-24",FTQ182="In-period"),AND('Validation summary'!$B$2="2024-25",FTQ182="In-period"),AND('Validation summary'!$B$2="2024-25",FTQ182="End of period",FTQ190="Revenue")),TRUE,FALSE)</f>
        <v>0</v>
      </c>
      <c r="FTR183" s="201" t="b">
        <f>IF(OR(AND('Validation summary'!$B$2="2022-23",FTR182="In-period"),AND('Validation summary'!$B$2="2023-24",FTR182="In-period"),AND('Validation summary'!$B$2="2024-25",FTR182="In-period"),AND('Validation summary'!$B$2="2024-25",FTR182="End of period",FTR190="Revenue")),TRUE,FALSE)</f>
        <v>0</v>
      </c>
      <c r="FTS183" s="201" t="b">
        <f>IF(OR(AND('Validation summary'!$B$2="2022-23",FTS182="In-period"),AND('Validation summary'!$B$2="2023-24",FTS182="In-period"),AND('Validation summary'!$B$2="2024-25",FTS182="In-period"),AND('Validation summary'!$B$2="2024-25",FTS182="End of period",FTS190="Revenue")),TRUE,FALSE)</f>
        <v>0</v>
      </c>
      <c r="FTT183" s="201" t="b">
        <f>IF(OR(AND('Validation summary'!$B$2="2022-23",FTT182="In-period"),AND('Validation summary'!$B$2="2023-24",FTT182="In-period"),AND('Validation summary'!$B$2="2024-25",FTT182="In-period"),AND('Validation summary'!$B$2="2024-25",FTT182="End of period",FTT190="Revenue")),TRUE,FALSE)</f>
        <v>0</v>
      </c>
      <c r="FTU183" s="201" t="b">
        <f>IF(OR(AND('Validation summary'!$B$2="2022-23",FTU182="In-period"),AND('Validation summary'!$B$2="2023-24",FTU182="In-period"),AND('Validation summary'!$B$2="2024-25",FTU182="In-period"),AND('Validation summary'!$B$2="2024-25",FTU182="End of period",FTU190="Revenue")),TRUE,FALSE)</f>
        <v>0</v>
      </c>
      <c r="FTV183" s="201" t="b">
        <f>IF(OR(AND('Validation summary'!$B$2="2022-23",FTV182="In-period"),AND('Validation summary'!$B$2="2023-24",FTV182="In-period"),AND('Validation summary'!$B$2="2024-25",FTV182="In-period"),AND('Validation summary'!$B$2="2024-25",FTV182="End of period",FTV190="Revenue")),TRUE,FALSE)</f>
        <v>0</v>
      </c>
      <c r="FTW183" s="201" t="b">
        <f>IF(OR(AND('Validation summary'!$B$2="2022-23",FTW182="In-period"),AND('Validation summary'!$B$2="2023-24",FTW182="In-period"),AND('Validation summary'!$B$2="2024-25",FTW182="In-period"),AND('Validation summary'!$B$2="2024-25",FTW182="End of period",FTW190="Revenue")),TRUE,FALSE)</f>
        <v>0</v>
      </c>
      <c r="FTX183" s="201" t="b">
        <f>IF(OR(AND('Validation summary'!$B$2="2022-23",FTX182="In-period"),AND('Validation summary'!$B$2="2023-24",FTX182="In-period"),AND('Validation summary'!$B$2="2024-25",FTX182="In-period"),AND('Validation summary'!$B$2="2024-25",FTX182="End of period",FTX190="Revenue")),TRUE,FALSE)</f>
        <v>0</v>
      </c>
      <c r="FTY183" s="201" t="b">
        <f>IF(OR(AND('Validation summary'!$B$2="2022-23",FTY182="In-period"),AND('Validation summary'!$B$2="2023-24",FTY182="In-period"),AND('Validation summary'!$B$2="2024-25",FTY182="In-period"),AND('Validation summary'!$B$2="2024-25",FTY182="End of period",FTY190="Revenue")),TRUE,FALSE)</f>
        <v>0</v>
      </c>
      <c r="FTZ183" s="201" t="b">
        <f>IF(OR(AND('Validation summary'!$B$2="2022-23",FTZ182="In-period"),AND('Validation summary'!$B$2="2023-24",FTZ182="In-period"),AND('Validation summary'!$B$2="2024-25",FTZ182="In-period"),AND('Validation summary'!$B$2="2024-25",FTZ182="End of period",FTZ190="Revenue")),TRUE,FALSE)</f>
        <v>0</v>
      </c>
      <c r="FUA183" s="201" t="b">
        <f>IF(OR(AND('Validation summary'!$B$2="2022-23",FUA182="In-period"),AND('Validation summary'!$B$2="2023-24",FUA182="In-period"),AND('Validation summary'!$B$2="2024-25",FUA182="In-period"),AND('Validation summary'!$B$2="2024-25",FUA182="End of period",FUA190="Revenue")),TRUE,FALSE)</f>
        <v>0</v>
      </c>
      <c r="FUB183" s="201" t="b">
        <f>IF(OR(AND('Validation summary'!$B$2="2022-23",FUB182="In-period"),AND('Validation summary'!$B$2="2023-24",FUB182="In-period"),AND('Validation summary'!$B$2="2024-25",FUB182="In-period"),AND('Validation summary'!$B$2="2024-25",FUB182="End of period",FUB190="Revenue")),TRUE,FALSE)</f>
        <v>0</v>
      </c>
      <c r="FUC183" s="201" t="b">
        <f>IF(OR(AND('Validation summary'!$B$2="2022-23",FUC182="In-period"),AND('Validation summary'!$B$2="2023-24",FUC182="In-period"),AND('Validation summary'!$B$2="2024-25",FUC182="In-period"),AND('Validation summary'!$B$2="2024-25",FUC182="End of period",FUC190="Revenue")),TRUE,FALSE)</f>
        <v>0</v>
      </c>
      <c r="FUD183" s="201" t="b">
        <f>IF(OR(AND('Validation summary'!$B$2="2022-23",FUD182="In-period"),AND('Validation summary'!$B$2="2023-24",FUD182="In-period"),AND('Validation summary'!$B$2="2024-25",FUD182="In-period"),AND('Validation summary'!$B$2="2024-25",FUD182="End of period",FUD190="Revenue")),TRUE,FALSE)</f>
        <v>0</v>
      </c>
      <c r="FUE183" s="201" t="b">
        <f>IF(OR(AND('Validation summary'!$B$2="2022-23",FUE182="In-period"),AND('Validation summary'!$B$2="2023-24",FUE182="In-period"),AND('Validation summary'!$B$2="2024-25",FUE182="In-period"),AND('Validation summary'!$B$2="2024-25",FUE182="End of period",FUE190="Revenue")),TRUE,FALSE)</f>
        <v>0</v>
      </c>
      <c r="FUF183" s="201" t="b">
        <f>IF(OR(AND('Validation summary'!$B$2="2022-23",FUF182="In-period"),AND('Validation summary'!$B$2="2023-24",FUF182="In-period"),AND('Validation summary'!$B$2="2024-25",FUF182="In-period"),AND('Validation summary'!$B$2="2024-25",FUF182="End of period",FUF190="Revenue")),TRUE,FALSE)</f>
        <v>0</v>
      </c>
      <c r="FUG183" s="201" t="b">
        <f>IF(OR(AND('Validation summary'!$B$2="2022-23",FUG182="In-period"),AND('Validation summary'!$B$2="2023-24",FUG182="In-period"),AND('Validation summary'!$B$2="2024-25",FUG182="In-period"),AND('Validation summary'!$B$2="2024-25",FUG182="End of period",FUG190="Revenue")),TRUE,FALSE)</f>
        <v>0</v>
      </c>
      <c r="FUH183" s="201" t="b">
        <f>IF(OR(AND('Validation summary'!$B$2="2022-23",FUH182="In-period"),AND('Validation summary'!$B$2="2023-24",FUH182="In-period"),AND('Validation summary'!$B$2="2024-25",FUH182="In-period"),AND('Validation summary'!$B$2="2024-25",FUH182="End of period",FUH190="Revenue")),TRUE,FALSE)</f>
        <v>0</v>
      </c>
      <c r="FUI183" s="201" t="b">
        <f>IF(OR(AND('Validation summary'!$B$2="2022-23",FUI182="In-period"),AND('Validation summary'!$B$2="2023-24",FUI182="In-period"),AND('Validation summary'!$B$2="2024-25",FUI182="In-period"),AND('Validation summary'!$B$2="2024-25",FUI182="End of period",FUI190="Revenue")),TRUE,FALSE)</f>
        <v>0</v>
      </c>
      <c r="FUJ183" s="201" t="b">
        <f>IF(OR(AND('Validation summary'!$B$2="2022-23",FUJ182="In-period"),AND('Validation summary'!$B$2="2023-24",FUJ182="In-period"),AND('Validation summary'!$B$2="2024-25",FUJ182="In-period"),AND('Validation summary'!$B$2="2024-25",FUJ182="End of period",FUJ190="Revenue")),TRUE,FALSE)</f>
        <v>0</v>
      </c>
      <c r="FUK183" s="201" t="b">
        <f>IF(OR(AND('Validation summary'!$B$2="2022-23",FUK182="In-period"),AND('Validation summary'!$B$2="2023-24",FUK182="In-period"),AND('Validation summary'!$B$2="2024-25",FUK182="In-period"),AND('Validation summary'!$B$2="2024-25",FUK182="End of period",FUK190="Revenue")),TRUE,FALSE)</f>
        <v>0</v>
      </c>
      <c r="FUL183" s="201" t="b">
        <f>IF(OR(AND('Validation summary'!$B$2="2022-23",FUL182="In-period"),AND('Validation summary'!$B$2="2023-24",FUL182="In-period"),AND('Validation summary'!$B$2="2024-25",FUL182="In-period"),AND('Validation summary'!$B$2="2024-25",FUL182="End of period",FUL190="Revenue")),TRUE,FALSE)</f>
        <v>0</v>
      </c>
      <c r="FUM183" s="201" t="b">
        <f>IF(OR(AND('Validation summary'!$B$2="2022-23",FUM182="In-period"),AND('Validation summary'!$B$2="2023-24",FUM182="In-period"),AND('Validation summary'!$B$2="2024-25",FUM182="In-period"),AND('Validation summary'!$B$2="2024-25",FUM182="End of period",FUM190="Revenue")),TRUE,FALSE)</f>
        <v>0</v>
      </c>
      <c r="FUN183" s="201" t="b">
        <f>IF(OR(AND('Validation summary'!$B$2="2022-23",FUN182="In-period"),AND('Validation summary'!$B$2="2023-24",FUN182="In-period"),AND('Validation summary'!$B$2="2024-25",FUN182="In-period"),AND('Validation summary'!$B$2="2024-25",FUN182="End of period",FUN190="Revenue")),TRUE,FALSE)</f>
        <v>0</v>
      </c>
      <c r="FUO183" s="201" t="b">
        <f>IF(OR(AND('Validation summary'!$B$2="2022-23",FUO182="In-period"),AND('Validation summary'!$B$2="2023-24",FUO182="In-period"),AND('Validation summary'!$B$2="2024-25",FUO182="In-period"),AND('Validation summary'!$B$2="2024-25",FUO182="End of period",FUO190="Revenue")),TRUE,FALSE)</f>
        <v>0</v>
      </c>
      <c r="FUP183" s="201" t="b">
        <f>IF(OR(AND('Validation summary'!$B$2="2022-23",FUP182="In-period"),AND('Validation summary'!$B$2="2023-24",FUP182="In-period"),AND('Validation summary'!$B$2="2024-25",FUP182="In-period"),AND('Validation summary'!$B$2="2024-25",FUP182="End of period",FUP190="Revenue")),TRUE,FALSE)</f>
        <v>0</v>
      </c>
      <c r="FUQ183" s="201" t="b">
        <f>IF(OR(AND('Validation summary'!$B$2="2022-23",FUQ182="In-period"),AND('Validation summary'!$B$2="2023-24",FUQ182="In-period"),AND('Validation summary'!$B$2="2024-25",FUQ182="In-period"),AND('Validation summary'!$B$2="2024-25",FUQ182="End of period",FUQ190="Revenue")),TRUE,FALSE)</f>
        <v>0</v>
      </c>
      <c r="FUR183" s="201" t="b">
        <f>IF(OR(AND('Validation summary'!$B$2="2022-23",FUR182="In-period"),AND('Validation summary'!$B$2="2023-24",FUR182="In-period"),AND('Validation summary'!$B$2="2024-25",FUR182="In-period"),AND('Validation summary'!$B$2="2024-25",FUR182="End of period",FUR190="Revenue")),TRUE,FALSE)</f>
        <v>0</v>
      </c>
      <c r="FUS183" s="201" t="b">
        <f>IF(OR(AND('Validation summary'!$B$2="2022-23",FUS182="In-period"),AND('Validation summary'!$B$2="2023-24",FUS182="In-period"),AND('Validation summary'!$B$2="2024-25",FUS182="In-period"),AND('Validation summary'!$B$2="2024-25",FUS182="End of period",FUS190="Revenue")),TRUE,FALSE)</f>
        <v>0</v>
      </c>
      <c r="FUT183" s="201" t="b">
        <f>IF(OR(AND('Validation summary'!$B$2="2022-23",FUT182="In-period"),AND('Validation summary'!$B$2="2023-24",FUT182="In-period"),AND('Validation summary'!$B$2="2024-25",FUT182="In-period"),AND('Validation summary'!$B$2="2024-25",FUT182="End of period",FUT190="Revenue")),TRUE,FALSE)</f>
        <v>0</v>
      </c>
      <c r="FUU183" s="201" t="b">
        <f>IF(OR(AND('Validation summary'!$B$2="2022-23",FUU182="In-period"),AND('Validation summary'!$B$2="2023-24",FUU182="In-period"),AND('Validation summary'!$B$2="2024-25",FUU182="In-period"),AND('Validation summary'!$B$2="2024-25",FUU182="End of period",FUU190="Revenue")),TRUE,FALSE)</f>
        <v>0</v>
      </c>
      <c r="FUV183" s="201" t="b">
        <f>IF(OR(AND('Validation summary'!$B$2="2022-23",FUV182="In-period"),AND('Validation summary'!$B$2="2023-24",FUV182="In-period"),AND('Validation summary'!$B$2="2024-25",FUV182="In-period"),AND('Validation summary'!$B$2="2024-25",FUV182="End of period",FUV190="Revenue")),TRUE,FALSE)</f>
        <v>0</v>
      </c>
      <c r="FUW183" s="201" t="b">
        <f>IF(OR(AND('Validation summary'!$B$2="2022-23",FUW182="In-period"),AND('Validation summary'!$B$2="2023-24",FUW182="In-period"),AND('Validation summary'!$B$2="2024-25",FUW182="In-period"),AND('Validation summary'!$B$2="2024-25",FUW182="End of period",FUW190="Revenue")),TRUE,FALSE)</f>
        <v>0</v>
      </c>
      <c r="FUX183" s="201" t="b">
        <f>IF(OR(AND('Validation summary'!$B$2="2022-23",FUX182="In-period"),AND('Validation summary'!$B$2="2023-24",FUX182="In-period"),AND('Validation summary'!$B$2="2024-25",FUX182="In-period"),AND('Validation summary'!$B$2="2024-25",FUX182="End of period",FUX190="Revenue")),TRUE,FALSE)</f>
        <v>0</v>
      </c>
      <c r="FUY183" s="201" t="b">
        <f>IF(OR(AND('Validation summary'!$B$2="2022-23",FUY182="In-period"),AND('Validation summary'!$B$2="2023-24",FUY182="In-period"),AND('Validation summary'!$B$2="2024-25",FUY182="In-period"),AND('Validation summary'!$B$2="2024-25",FUY182="End of period",FUY190="Revenue")),TRUE,FALSE)</f>
        <v>0</v>
      </c>
      <c r="FUZ183" s="201" t="b">
        <f>IF(OR(AND('Validation summary'!$B$2="2022-23",FUZ182="In-period"),AND('Validation summary'!$B$2="2023-24",FUZ182="In-period"),AND('Validation summary'!$B$2="2024-25",FUZ182="In-period"),AND('Validation summary'!$B$2="2024-25",FUZ182="End of period",FUZ190="Revenue")),TRUE,FALSE)</f>
        <v>0</v>
      </c>
      <c r="FVA183" s="201" t="b">
        <f>IF(OR(AND('Validation summary'!$B$2="2022-23",FVA182="In-period"),AND('Validation summary'!$B$2="2023-24",FVA182="In-period"),AND('Validation summary'!$B$2="2024-25",FVA182="In-period"),AND('Validation summary'!$B$2="2024-25",FVA182="End of period",FVA190="Revenue")),TRUE,FALSE)</f>
        <v>0</v>
      </c>
      <c r="FVB183" s="201" t="b">
        <f>IF(OR(AND('Validation summary'!$B$2="2022-23",FVB182="In-period"),AND('Validation summary'!$B$2="2023-24",FVB182="In-period"),AND('Validation summary'!$B$2="2024-25",FVB182="In-period"),AND('Validation summary'!$B$2="2024-25",FVB182="End of period",FVB190="Revenue")),TRUE,FALSE)</f>
        <v>0</v>
      </c>
      <c r="FVC183" s="201" t="b">
        <f>IF(OR(AND('Validation summary'!$B$2="2022-23",FVC182="In-period"),AND('Validation summary'!$B$2="2023-24",FVC182="In-period"),AND('Validation summary'!$B$2="2024-25",FVC182="In-period"),AND('Validation summary'!$B$2="2024-25",FVC182="End of period",FVC190="Revenue")),TRUE,FALSE)</f>
        <v>0</v>
      </c>
      <c r="FVD183" s="201" t="b">
        <f>IF(OR(AND('Validation summary'!$B$2="2022-23",FVD182="In-period"),AND('Validation summary'!$B$2="2023-24",FVD182="In-period"),AND('Validation summary'!$B$2="2024-25",FVD182="In-period"),AND('Validation summary'!$B$2="2024-25",FVD182="End of period",FVD190="Revenue")),TRUE,FALSE)</f>
        <v>0</v>
      </c>
      <c r="FVE183" s="201" t="b">
        <f>IF(OR(AND('Validation summary'!$B$2="2022-23",FVE182="In-period"),AND('Validation summary'!$B$2="2023-24",FVE182="In-period"),AND('Validation summary'!$B$2="2024-25",FVE182="In-period"),AND('Validation summary'!$B$2="2024-25",FVE182="End of period",FVE190="Revenue")),TRUE,FALSE)</f>
        <v>0</v>
      </c>
      <c r="FVF183" s="201" t="b">
        <f>IF(OR(AND('Validation summary'!$B$2="2022-23",FVF182="In-period"),AND('Validation summary'!$B$2="2023-24",FVF182="In-period"),AND('Validation summary'!$B$2="2024-25",FVF182="In-period"),AND('Validation summary'!$B$2="2024-25",FVF182="End of period",FVF190="Revenue")),TRUE,FALSE)</f>
        <v>0</v>
      </c>
      <c r="FVG183" s="201" t="b">
        <f>IF(OR(AND('Validation summary'!$B$2="2022-23",FVG182="In-period"),AND('Validation summary'!$B$2="2023-24",FVG182="In-period"),AND('Validation summary'!$B$2="2024-25",FVG182="In-period"),AND('Validation summary'!$B$2="2024-25",FVG182="End of period",FVG190="Revenue")),TRUE,FALSE)</f>
        <v>0</v>
      </c>
      <c r="FVH183" s="201" t="b">
        <f>IF(OR(AND('Validation summary'!$B$2="2022-23",FVH182="In-period"),AND('Validation summary'!$B$2="2023-24",FVH182="In-period"),AND('Validation summary'!$B$2="2024-25",FVH182="In-period"),AND('Validation summary'!$B$2="2024-25",FVH182="End of period",FVH190="Revenue")),TRUE,FALSE)</f>
        <v>0</v>
      </c>
      <c r="FVI183" s="201" t="b">
        <f>IF(OR(AND('Validation summary'!$B$2="2022-23",FVI182="In-period"),AND('Validation summary'!$B$2="2023-24",FVI182="In-period"),AND('Validation summary'!$B$2="2024-25",FVI182="In-period"),AND('Validation summary'!$B$2="2024-25",FVI182="End of period",FVI190="Revenue")),TRUE,FALSE)</f>
        <v>0</v>
      </c>
      <c r="FVJ183" s="201" t="b">
        <f>IF(OR(AND('Validation summary'!$B$2="2022-23",FVJ182="In-period"),AND('Validation summary'!$B$2="2023-24",FVJ182="In-period"),AND('Validation summary'!$B$2="2024-25",FVJ182="In-period"),AND('Validation summary'!$B$2="2024-25",FVJ182="End of period",FVJ190="Revenue")),TRUE,FALSE)</f>
        <v>0</v>
      </c>
      <c r="FVK183" s="201" t="b">
        <f>IF(OR(AND('Validation summary'!$B$2="2022-23",FVK182="In-period"),AND('Validation summary'!$B$2="2023-24",FVK182="In-period"),AND('Validation summary'!$B$2="2024-25",FVK182="In-period"),AND('Validation summary'!$B$2="2024-25",FVK182="End of period",FVK190="Revenue")),TRUE,FALSE)</f>
        <v>0</v>
      </c>
      <c r="FVL183" s="201" t="b">
        <f>IF(OR(AND('Validation summary'!$B$2="2022-23",FVL182="In-period"),AND('Validation summary'!$B$2="2023-24",FVL182="In-period"),AND('Validation summary'!$B$2="2024-25",FVL182="In-period"),AND('Validation summary'!$B$2="2024-25",FVL182="End of period",FVL190="Revenue")),TRUE,FALSE)</f>
        <v>0</v>
      </c>
      <c r="FVM183" s="201" t="b">
        <f>IF(OR(AND('Validation summary'!$B$2="2022-23",FVM182="In-period"),AND('Validation summary'!$B$2="2023-24",FVM182="In-period"),AND('Validation summary'!$B$2="2024-25",FVM182="In-period"),AND('Validation summary'!$B$2="2024-25",FVM182="End of period",FVM190="Revenue")),TRUE,FALSE)</f>
        <v>0</v>
      </c>
      <c r="FVN183" s="201" t="b">
        <f>IF(OR(AND('Validation summary'!$B$2="2022-23",FVN182="In-period"),AND('Validation summary'!$B$2="2023-24",FVN182="In-period"),AND('Validation summary'!$B$2="2024-25",FVN182="In-period"),AND('Validation summary'!$B$2="2024-25",FVN182="End of period",FVN190="Revenue")),TRUE,FALSE)</f>
        <v>0</v>
      </c>
      <c r="FVO183" s="201" t="b">
        <f>IF(OR(AND('Validation summary'!$B$2="2022-23",FVO182="In-period"),AND('Validation summary'!$B$2="2023-24",FVO182="In-period"),AND('Validation summary'!$B$2="2024-25",FVO182="In-period"),AND('Validation summary'!$B$2="2024-25",FVO182="End of period",FVO190="Revenue")),TRUE,FALSE)</f>
        <v>0</v>
      </c>
      <c r="FVP183" s="201" t="b">
        <f>IF(OR(AND('Validation summary'!$B$2="2022-23",FVP182="In-period"),AND('Validation summary'!$B$2="2023-24",FVP182="In-period"),AND('Validation summary'!$B$2="2024-25",FVP182="In-period"),AND('Validation summary'!$B$2="2024-25",FVP182="End of period",FVP190="Revenue")),TRUE,FALSE)</f>
        <v>0</v>
      </c>
      <c r="FVQ183" s="201" t="b">
        <f>IF(OR(AND('Validation summary'!$B$2="2022-23",FVQ182="In-period"),AND('Validation summary'!$B$2="2023-24",FVQ182="In-period"),AND('Validation summary'!$B$2="2024-25",FVQ182="In-period"),AND('Validation summary'!$B$2="2024-25",FVQ182="End of period",FVQ190="Revenue")),TRUE,FALSE)</f>
        <v>0</v>
      </c>
      <c r="FVR183" s="201" t="b">
        <f>IF(OR(AND('Validation summary'!$B$2="2022-23",FVR182="In-period"),AND('Validation summary'!$B$2="2023-24",FVR182="In-period"),AND('Validation summary'!$B$2="2024-25",FVR182="In-period"),AND('Validation summary'!$B$2="2024-25",FVR182="End of period",FVR190="Revenue")),TRUE,FALSE)</f>
        <v>0</v>
      </c>
      <c r="FVS183" s="201" t="b">
        <f>IF(OR(AND('Validation summary'!$B$2="2022-23",FVS182="In-period"),AND('Validation summary'!$B$2="2023-24",FVS182="In-period"),AND('Validation summary'!$B$2="2024-25",FVS182="In-period"),AND('Validation summary'!$B$2="2024-25",FVS182="End of period",FVS190="Revenue")),TRUE,FALSE)</f>
        <v>0</v>
      </c>
      <c r="FVT183" s="201" t="b">
        <f>IF(OR(AND('Validation summary'!$B$2="2022-23",FVT182="In-period"),AND('Validation summary'!$B$2="2023-24",FVT182="In-period"),AND('Validation summary'!$B$2="2024-25",FVT182="In-period"),AND('Validation summary'!$B$2="2024-25",FVT182="End of period",FVT190="Revenue")),TRUE,FALSE)</f>
        <v>0</v>
      </c>
      <c r="FVU183" s="201" t="b">
        <f>IF(OR(AND('Validation summary'!$B$2="2022-23",FVU182="In-period"),AND('Validation summary'!$B$2="2023-24",FVU182="In-period"),AND('Validation summary'!$B$2="2024-25",FVU182="In-period"),AND('Validation summary'!$B$2="2024-25",FVU182="End of period",FVU190="Revenue")),TRUE,FALSE)</f>
        <v>0</v>
      </c>
      <c r="FVV183" s="201" t="b">
        <f>IF(OR(AND('Validation summary'!$B$2="2022-23",FVV182="In-period"),AND('Validation summary'!$B$2="2023-24",FVV182="In-period"),AND('Validation summary'!$B$2="2024-25",FVV182="In-period"),AND('Validation summary'!$B$2="2024-25",FVV182="End of period",FVV190="Revenue")),TRUE,FALSE)</f>
        <v>0</v>
      </c>
      <c r="FVW183" s="201" t="b">
        <f>IF(OR(AND('Validation summary'!$B$2="2022-23",FVW182="In-period"),AND('Validation summary'!$B$2="2023-24",FVW182="In-period"),AND('Validation summary'!$B$2="2024-25",FVW182="In-period"),AND('Validation summary'!$B$2="2024-25",FVW182="End of period",FVW190="Revenue")),TRUE,FALSE)</f>
        <v>0</v>
      </c>
      <c r="FVX183" s="201" t="b">
        <f>IF(OR(AND('Validation summary'!$B$2="2022-23",FVX182="In-period"),AND('Validation summary'!$B$2="2023-24",FVX182="In-period"),AND('Validation summary'!$B$2="2024-25",FVX182="In-period"),AND('Validation summary'!$B$2="2024-25",FVX182="End of period",FVX190="Revenue")),TRUE,FALSE)</f>
        <v>0</v>
      </c>
      <c r="FVY183" s="201" t="b">
        <f>IF(OR(AND('Validation summary'!$B$2="2022-23",FVY182="In-period"),AND('Validation summary'!$B$2="2023-24",FVY182="In-period"),AND('Validation summary'!$B$2="2024-25",FVY182="In-period"),AND('Validation summary'!$B$2="2024-25",FVY182="End of period",FVY190="Revenue")),TRUE,FALSE)</f>
        <v>0</v>
      </c>
      <c r="FVZ183" s="201" t="b">
        <f>IF(OR(AND('Validation summary'!$B$2="2022-23",FVZ182="In-period"),AND('Validation summary'!$B$2="2023-24",FVZ182="In-period"),AND('Validation summary'!$B$2="2024-25",FVZ182="In-period"),AND('Validation summary'!$B$2="2024-25",FVZ182="End of period",FVZ190="Revenue")),TRUE,FALSE)</f>
        <v>0</v>
      </c>
      <c r="FWA183" s="201" t="b">
        <f>IF(OR(AND('Validation summary'!$B$2="2022-23",FWA182="In-period"),AND('Validation summary'!$B$2="2023-24",FWA182="In-period"),AND('Validation summary'!$B$2="2024-25",FWA182="In-period"),AND('Validation summary'!$B$2="2024-25",FWA182="End of period",FWA190="Revenue")),TRUE,FALSE)</f>
        <v>0</v>
      </c>
      <c r="FWB183" s="201" t="b">
        <f>IF(OR(AND('Validation summary'!$B$2="2022-23",FWB182="In-period"),AND('Validation summary'!$B$2="2023-24",FWB182="In-period"),AND('Validation summary'!$B$2="2024-25",FWB182="In-period"),AND('Validation summary'!$B$2="2024-25",FWB182="End of period",FWB190="Revenue")),TRUE,FALSE)</f>
        <v>0</v>
      </c>
      <c r="FWC183" s="201" t="b">
        <f>IF(OR(AND('Validation summary'!$B$2="2022-23",FWC182="In-period"),AND('Validation summary'!$B$2="2023-24",FWC182="In-period"),AND('Validation summary'!$B$2="2024-25",FWC182="In-period"),AND('Validation summary'!$B$2="2024-25",FWC182="End of period",FWC190="Revenue")),TRUE,FALSE)</f>
        <v>0</v>
      </c>
      <c r="FWD183" s="201" t="b">
        <f>IF(OR(AND('Validation summary'!$B$2="2022-23",FWD182="In-period"),AND('Validation summary'!$B$2="2023-24",FWD182="In-period"),AND('Validation summary'!$B$2="2024-25",FWD182="In-period"),AND('Validation summary'!$B$2="2024-25",FWD182="End of period",FWD190="Revenue")),TRUE,FALSE)</f>
        <v>0</v>
      </c>
      <c r="FWE183" s="201" t="b">
        <f>IF(OR(AND('Validation summary'!$B$2="2022-23",FWE182="In-period"),AND('Validation summary'!$B$2="2023-24",FWE182="In-period"),AND('Validation summary'!$B$2="2024-25",FWE182="In-period"),AND('Validation summary'!$B$2="2024-25",FWE182="End of period",FWE190="Revenue")),TRUE,FALSE)</f>
        <v>0</v>
      </c>
      <c r="FWF183" s="201" t="b">
        <f>IF(OR(AND('Validation summary'!$B$2="2022-23",FWF182="In-period"),AND('Validation summary'!$B$2="2023-24",FWF182="In-period"),AND('Validation summary'!$B$2="2024-25",FWF182="In-period"),AND('Validation summary'!$B$2="2024-25",FWF182="End of period",FWF190="Revenue")),TRUE,FALSE)</f>
        <v>0</v>
      </c>
      <c r="FWG183" s="201" t="b">
        <f>IF(OR(AND('Validation summary'!$B$2="2022-23",FWG182="In-period"),AND('Validation summary'!$B$2="2023-24",FWG182="In-period"),AND('Validation summary'!$B$2="2024-25",FWG182="In-period"),AND('Validation summary'!$B$2="2024-25",FWG182="End of period",FWG190="Revenue")),TRUE,FALSE)</f>
        <v>0</v>
      </c>
      <c r="FWH183" s="201" t="b">
        <f>IF(OR(AND('Validation summary'!$B$2="2022-23",FWH182="In-period"),AND('Validation summary'!$B$2="2023-24",FWH182="In-period"),AND('Validation summary'!$B$2="2024-25",FWH182="In-period"),AND('Validation summary'!$B$2="2024-25",FWH182="End of period",FWH190="Revenue")),TRUE,FALSE)</f>
        <v>0</v>
      </c>
      <c r="FWI183" s="201" t="b">
        <f>IF(OR(AND('Validation summary'!$B$2="2022-23",FWI182="In-period"),AND('Validation summary'!$B$2="2023-24",FWI182="In-period"),AND('Validation summary'!$B$2="2024-25",FWI182="In-period"),AND('Validation summary'!$B$2="2024-25",FWI182="End of period",FWI190="Revenue")),TRUE,FALSE)</f>
        <v>0</v>
      </c>
      <c r="FWJ183" s="201" t="b">
        <f>IF(OR(AND('Validation summary'!$B$2="2022-23",FWJ182="In-period"),AND('Validation summary'!$B$2="2023-24",FWJ182="In-period"),AND('Validation summary'!$B$2="2024-25",FWJ182="In-period"),AND('Validation summary'!$B$2="2024-25",FWJ182="End of period",FWJ190="Revenue")),TRUE,FALSE)</f>
        <v>0</v>
      </c>
      <c r="FWK183" s="201" t="b">
        <f>IF(OR(AND('Validation summary'!$B$2="2022-23",FWK182="In-period"),AND('Validation summary'!$B$2="2023-24",FWK182="In-period"),AND('Validation summary'!$B$2="2024-25",FWK182="In-period"),AND('Validation summary'!$B$2="2024-25",FWK182="End of period",FWK190="Revenue")),TRUE,FALSE)</f>
        <v>0</v>
      </c>
      <c r="FWL183" s="201" t="b">
        <f>IF(OR(AND('Validation summary'!$B$2="2022-23",FWL182="In-period"),AND('Validation summary'!$B$2="2023-24",FWL182="In-period"),AND('Validation summary'!$B$2="2024-25",FWL182="In-period"),AND('Validation summary'!$B$2="2024-25",FWL182="End of period",FWL190="Revenue")),TRUE,FALSE)</f>
        <v>0</v>
      </c>
      <c r="FWM183" s="201" t="b">
        <f>IF(OR(AND('Validation summary'!$B$2="2022-23",FWM182="In-period"),AND('Validation summary'!$B$2="2023-24",FWM182="In-period"),AND('Validation summary'!$B$2="2024-25",FWM182="In-period"),AND('Validation summary'!$B$2="2024-25",FWM182="End of period",FWM190="Revenue")),TRUE,FALSE)</f>
        <v>0</v>
      </c>
      <c r="FWN183" s="201" t="b">
        <f>IF(OR(AND('Validation summary'!$B$2="2022-23",FWN182="In-period"),AND('Validation summary'!$B$2="2023-24",FWN182="In-period"),AND('Validation summary'!$B$2="2024-25",FWN182="In-period"),AND('Validation summary'!$B$2="2024-25",FWN182="End of period",FWN190="Revenue")),TRUE,FALSE)</f>
        <v>0</v>
      </c>
      <c r="FWO183" s="201" t="b">
        <f>IF(OR(AND('Validation summary'!$B$2="2022-23",FWO182="In-period"),AND('Validation summary'!$B$2="2023-24",FWO182="In-period"),AND('Validation summary'!$B$2="2024-25",FWO182="In-period"),AND('Validation summary'!$B$2="2024-25",FWO182="End of period",FWO190="Revenue")),TRUE,FALSE)</f>
        <v>0</v>
      </c>
      <c r="FWP183" s="201" t="b">
        <f>IF(OR(AND('Validation summary'!$B$2="2022-23",FWP182="In-period"),AND('Validation summary'!$B$2="2023-24",FWP182="In-period"),AND('Validation summary'!$B$2="2024-25",FWP182="In-period"),AND('Validation summary'!$B$2="2024-25",FWP182="End of period",FWP190="Revenue")),TRUE,FALSE)</f>
        <v>0</v>
      </c>
      <c r="FWQ183" s="201" t="b">
        <f>IF(OR(AND('Validation summary'!$B$2="2022-23",FWQ182="In-period"),AND('Validation summary'!$B$2="2023-24",FWQ182="In-period"),AND('Validation summary'!$B$2="2024-25",FWQ182="In-period"),AND('Validation summary'!$B$2="2024-25",FWQ182="End of period",FWQ190="Revenue")),TRUE,FALSE)</f>
        <v>0</v>
      </c>
      <c r="FWR183" s="201" t="b">
        <f>IF(OR(AND('Validation summary'!$B$2="2022-23",FWR182="In-period"),AND('Validation summary'!$B$2="2023-24",FWR182="In-period"),AND('Validation summary'!$B$2="2024-25",FWR182="In-period"),AND('Validation summary'!$B$2="2024-25",FWR182="End of period",FWR190="Revenue")),TRUE,FALSE)</f>
        <v>0</v>
      </c>
      <c r="FWS183" s="201" t="b">
        <f>IF(OR(AND('Validation summary'!$B$2="2022-23",FWS182="In-period"),AND('Validation summary'!$B$2="2023-24",FWS182="In-period"),AND('Validation summary'!$B$2="2024-25",FWS182="In-period"),AND('Validation summary'!$B$2="2024-25",FWS182="End of period",FWS190="Revenue")),TRUE,FALSE)</f>
        <v>0</v>
      </c>
      <c r="FWT183" s="201" t="b">
        <f>IF(OR(AND('Validation summary'!$B$2="2022-23",FWT182="In-period"),AND('Validation summary'!$B$2="2023-24",FWT182="In-period"),AND('Validation summary'!$B$2="2024-25",FWT182="In-period"),AND('Validation summary'!$B$2="2024-25",FWT182="End of period",FWT190="Revenue")),TRUE,FALSE)</f>
        <v>0</v>
      </c>
      <c r="FWU183" s="201" t="b">
        <f>IF(OR(AND('Validation summary'!$B$2="2022-23",FWU182="In-period"),AND('Validation summary'!$B$2="2023-24",FWU182="In-period"),AND('Validation summary'!$B$2="2024-25",FWU182="In-period"),AND('Validation summary'!$B$2="2024-25",FWU182="End of period",FWU190="Revenue")),TRUE,FALSE)</f>
        <v>0</v>
      </c>
      <c r="FWV183" s="201" t="b">
        <f>IF(OR(AND('Validation summary'!$B$2="2022-23",FWV182="In-period"),AND('Validation summary'!$B$2="2023-24",FWV182="In-period"),AND('Validation summary'!$B$2="2024-25",FWV182="In-period"),AND('Validation summary'!$B$2="2024-25",FWV182="End of period",FWV190="Revenue")),TRUE,FALSE)</f>
        <v>0</v>
      </c>
      <c r="FWW183" s="201" t="b">
        <f>IF(OR(AND('Validation summary'!$B$2="2022-23",FWW182="In-period"),AND('Validation summary'!$B$2="2023-24",FWW182="In-period"),AND('Validation summary'!$B$2="2024-25",FWW182="In-period"),AND('Validation summary'!$B$2="2024-25",FWW182="End of period",FWW190="Revenue")),TRUE,FALSE)</f>
        <v>0</v>
      </c>
      <c r="FWX183" s="201" t="b">
        <f>IF(OR(AND('Validation summary'!$B$2="2022-23",FWX182="In-period"),AND('Validation summary'!$B$2="2023-24",FWX182="In-period"),AND('Validation summary'!$B$2="2024-25",FWX182="In-period"),AND('Validation summary'!$B$2="2024-25",FWX182="End of period",FWX190="Revenue")),TRUE,FALSE)</f>
        <v>0</v>
      </c>
      <c r="FWY183" s="201" t="b">
        <f>IF(OR(AND('Validation summary'!$B$2="2022-23",FWY182="In-period"),AND('Validation summary'!$B$2="2023-24",FWY182="In-period"),AND('Validation summary'!$B$2="2024-25",FWY182="In-period"),AND('Validation summary'!$B$2="2024-25",FWY182="End of period",FWY190="Revenue")),TRUE,FALSE)</f>
        <v>0</v>
      </c>
      <c r="FWZ183" s="201" t="b">
        <f>IF(OR(AND('Validation summary'!$B$2="2022-23",FWZ182="In-period"),AND('Validation summary'!$B$2="2023-24",FWZ182="In-period"),AND('Validation summary'!$B$2="2024-25",FWZ182="In-period"),AND('Validation summary'!$B$2="2024-25",FWZ182="End of period",FWZ190="Revenue")),TRUE,FALSE)</f>
        <v>0</v>
      </c>
      <c r="FXA183" s="201" t="b">
        <f>IF(OR(AND('Validation summary'!$B$2="2022-23",FXA182="In-period"),AND('Validation summary'!$B$2="2023-24",FXA182="In-period"),AND('Validation summary'!$B$2="2024-25",FXA182="In-period"),AND('Validation summary'!$B$2="2024-25",FXA182="End of period",FXA190="Revenue")),TRUE,FALSE)</f>
        <v>0</v>
      </c>
      <c r="FXB183" s="201" t="b">
        <f>IF(OR(AND('Validation summary'!$B$2="2022-23",FXB182="In-period"),AND('Validation summary'!$B$2="2023-24",FXB182="In-period"),AND('Validation summary'!$B$2="2024-25",FXB182="In-period"),AND('Validation summary'!$B$2="2024-25",FXB182="End of period",FXB190="Revenue")),TRUE,FALSE)</f>
        <v>0</v>
      </c>
      <c r="FXC183" s="201" t="b">
        <f>IF(OR(AND('Validation summary'!$B$2="2022-23",FXC182="In-period"),AND('Validation summary'!$B$2="2023-24",FXC182="In-period"),AND('Validation summary'!$B$2="2024-25",FXC182="In-period"),AND('Validation summary'!$B$2="2024-25",FXC182="End of period",FXC190="Revenue")),TRUE,FALSE)</f>
        <v>0</v>
      </c>
      <c r="FXD183" s="201" t="b">
        <f>IF(OR(AND('Validation summary'!$B$2="2022-23",FXD182="In-period"),AND('Validation summary'!$B$2="2023-24",FXD182="In-period"),AND('Validation summary'!$B$2="2024-25",FXD182="In-period"),AND('Validation summary'!$B$2="2024-25",FXD182="End of period",FXD190="Revenue")),TRUE,FALSE)</f>
        <v>0</v>
      </c>
      <c r="FXE183" s="201" t="b">
        <f>IF(OR(AND('Validation summary'!$B$2="2022-23",FXE182="In-period"),AND('Validation summary'!$B$2="2023-24",FXE182="In-period"),AND('Validation summary'!$B$2="2024-25",FXE182="In-period"),AND('Validation summary'!$B$2="2024-25",FXE182="End of period",FXE190="Revenue")),TRUE,FALSE)</f>
        <v>0</v>
      </c>
      <c r="FXF183" s="201" t="b">
        <f>IF(OR(AND('Validation summary'!$B$2="2022-23",FXF182="In-period"),AND('Validation summary'!$B$2="2023-24",FXF182="In-period"),AND('Validation summary'!$B$2="2024-25",FXF182="In-period"),AND('Validation summary'!$B$2="2024-25",FXF182="End of period",FXF190="Revenue")),TRUE,FALSE)</f>
        <v>0</v>
      </c>
      <c r="FXG183" s="201" t="b">
        <f>IF(OR(AND('Validation summary'!$B$2="2022-23",FXG182="In-period"),AND('Validation summary'!$B$2="2023-24",FXG182="In-period"),AND('Validation summary'!$B$2="2024-25",FXG182="In-period"),AND('Validation summary'!$B$2="2024-25",FXG182="End of period",FXG190="Revenue")),TRUE,FALSE)</f>
        <v>0</v>
      </c>
      <c r="FXH183" s="201" t="b">
        <f>IF(OR(AND('Validation summary'!$B$2="2022-23",FXH182="In-period"),AND('Validation summary'!$B$2="2023-24",FXH182="In-period"),AND('Validation summary'!$B$2="2024-25",FXH182="In-period"),AND('Validation summary'!$B$2="2024-25",FXH182="End of period",FXH190="Revenue")),TRUE,FALSE)</f>
        <v>0</v>
      </c>
      <c r="FXI183" s="201" t="b">
        <f>IF(OR(AND('Validation summary'!$B$2="2022-23",FXI182="In-period"),AND('Validation summary'!$B$2="2023-24",FXI182="In-period"),AND('Validation summary'!$B$2="2024-25",FXI182="In-period"),AND('Validation summary'!$B$2="2024-25",FXI182="End of period",FXI190="Revenue")),TRUE,FALSE)</f>
        <v>0</v>
      </c>
      <c r="FXJ183" s="201" t="b">
        <f>IF(OR(AND('Validation summary'!$B$2="2022-23",FXJ182="In-period"),AND('Validation summary'!$B$2="2023-24",FXJ182="In-period"),AND('Validation summary'!$B$2="2024-25",FXJ182="In-period"),AND('Validation summary'!$B$2="2024-25",FXJ182="End of period",FXJ190="Revenue")),TRUE,FALSE)</f>
        <v>0</v>
      </c>
      <c r="FXK183" s="201" t="b">
        <f>IF(OR(AND('Validation summary'!$B$2="2022-23",FXK182="In-period"),AND('Validation summary'!$B$2="2023-24",FXK182="In-period"),AND('Validation summary'!$B$2="2024-25",FXK182="In-period"),AND('Validation summary'!$B$2="2024-25",FXK182="End of period",FXK190="Revenue")),TRUE,FALSE)</f>
        <v>0</v>
      </c>
      <c r="FXL183" s="201" t="b">
        <f>IF(OR(AND('Validation summary'!$B$2="2022-23",FXL182="In-period"),AND('Validation summary'!$B$2="2023-24",FXL182="In-period"),AND('Validation summary'!$B$2="2024-25",FXL182="In-period"),AND('Validation summary'!$B$2="2024-25",FXL182="End of period",FXL190="Revenue")),TRUE,FALSE)</f>
        <v>0</v>
      </c>
      <c r="FXM183" s="201" t="b">
        <f>IF(OR(AND('Validation summary'!$B$2="2022-23",FXM182="In-period"),AND('Validation summary'!$B$2="2023-24",FXM182="In-period"),AND('Validation summary'!$B$2="2024-25",FXM182="In-period"),AND('Validation summary'!$B$2="2024-25",FXM182="End of period",FXM190="Revenue")),TRUE,FALSE)</f>
        <v>0</v>
      </c>
      <c r="FXN183" s="201" t="b">
        <f>IF(OR(AND('Validation summary'!$B$2="2022-23",FXN182="In-period"),AND('Validation summary'!$B$2="2023-24",FXN182="In-period"),AND('Validation summary'!$B$2="2024-25",FXN182="In-period"),AND('Validation summary'!$B$2="2024-25",FXN182="End of period",FXN190="Revenue")),TRUE,FALSE)</f>
        <v>0</v>
      </c>
      <c r="FXO183" s="201" t="b">
        <f>IF(OR(AND('Validation summary'!$B$2="2022-23",FXO182="In-period"),AND('Validation summary'!$B$2="2023-24",FXO182="In-period"),AND('Validation summary'!$B$2="2024-25",FXO182="In-period"),AND('Validation summary'!$B$2="2024-25",FXO182="End of period",FXO190="Revenue")),TRUE,FALSE)</f>
        <v>0</v>
      </c>
      <c r="FXP183" s="201" t="b">
        <f>IF(OR(AND('Validation summary'!$B$2="2022-23",FXP182="In-period"),AND('Validation summary'!$B$2="2023-24",FXP182="In-period"),AND('Validation summary'!$B$2="2024-25",FXP182="In-period"),AND('Validation summary'!$B$2="2024-25",FXP182="End of period",FXP190="Revenue")),TRUE,FALSE)</f>
        <v>0</v>
      </c>
      <c r="FXQ183" s="201" t="b">
        <f>IF(OR(AND('Validation summary'!$B$2="2022-23",FXQ182="In-period"),AND('Validation summary'!$B$2="2023-24",FXQ182="In-period"),AND('Validation summary'!$B$2="2024-25",FXQ182="In-period"),AND('Validation summary'!$B$2="2024-25",FXQ182="End of period",FXQ190="Revenue")),TRUE,FALSE)</f>
        <v>0</v>
      </c>
      <c r="FXR183" s="201" t="b">
        <f>IF(OR(AND('Validation summary'!$B$2="2022-23",FXR182="In-period"),AND('Validation summary'!$B$2="2023-24",FXR182="In-period"),AND('Validation summary'!$B$2="2024-25",FXR182="In-period"),AND('Validation summary'!$B$2="2024-25",FXR182="End of period",FXR190="Revenue")),TRUE,FALSE)</f>
        <v>0</v>
      </c>
      <c r="FXS183" s="201" t="b">
        <f>IF(OR(AND('Validation summary'!$B$2="2022-23",FXS182="In-period"),AND('Validation summary'!$B$2="2023-24",FXS182="In-period"),AND('Validation summary'!$B$2="2024-25",FXS182="In-period"),AND('Validation summary'!$B$2="2024-25",FXS182="End of period",FXS190="Revenue")),TRUE,FALSE)</f>
        <v>0</v>
      </c>
      <c r="FXT183" s="201" t="b">
        <f>IF(OR(AND('Validation summary'!$B$2="2022-23",FXT182="In-period"),AND('Validation summary'!$B$2="2023-24",FXT182="In-period"),AND('Validation summary'!$B$2="2024-25",FXT182="In-period"),AND('Validation summary'!$B$2="2024-25",FXT182="End of period",FXT190="Revenue")),TRUE,FALSE)</f>
        <v>0</v>
      </c>
      <c r="FXU183" s="201" t="b">
        <f>IF(OR(AND('Validation summary'!$B$2="2022-23",FXU182="In-period"),AND('Validation summary'!$B$2="2023-24",FXU182="In-period"),AND('Validation summary'!$B$2="2024-25",FXU182="In-period"),AND('Validation summary'!$B$2="2024-25",FXU182="End of period",FXU190="Revenue")),TRUE,FALSE)</f>
        <v>0</v>
      </c>
      <c r="FXV183" s="201" t="b">
        <f>IF(OR(AND('Validation summary'!$B$2="2022-23",FXV182="In-period"),AND('Validation summary'!$B$2="2023-24",FXV182="In-period"),AND('Validation summary'!$B$2="2024-25",FXV182="In-period"),AND('Validation summary'!$B$2="2024-25",FXV182="End of period",FXV190="Revenue")),TRUE,FALSE)</f>
        <v>0</v>
      </c>
      <c r="FXW183" s="201" t="b">
        <f>IF(OR(AND('Validation summary'!$B$2="2022-23",FXW182="In-period"),AND('Validation summary'!$B$2="2023-24",FXW182="In-period"),AND('Validation summary'!$B$2="2024-25",FXW182="In-period"),AND('Validation summary'!$B$2="2024-25",FXW182="End of period",FXW190="Revenue")),TRUE,FALSE)</f>
        <v>0</v>
      </c>
      <c r="FXX183" s="201" t="b">
        <f>IF(OR(AND('Validation summary'!$B$2="2022-23",FXX182="In-period"),AND('Validation summary'!$B$2="2023-24",FXX182="In-period"),AND('Validation summary'!$B$2="2024-25",FXX182="In-period"),AND('Validation summary'!$B$2="2024-25",FXX182="End of period",FXX190="Revenue")),TRUE,FALSE)</f>
        <v>0</v>
      </c>
      <c r="FXY183" s="201" t="b">
        <f>IF(OR(AND('Validation summary'!$B$2="2022-23",FXY182="In-period"),AND('Validation summary'!$B$2="2023-24",FXY182="In-period"),AND('Validation summary'!$B$2="2024-25",FXY182="In-period"),AND('Validation summary'!$B$2="2024-25",FXY182="End of period",FXY190="Revenue")),TRUE,FALSE)</f>
        <v>0</v>
      </c>
      <c r="FXZ183" s="201" t="b">
        <f>IF(OR(AND('Validation summary'!$B$2="2022-23",FXZ182="In-period"),AND('Validation summary'!$B$2="2023-24",FXZ182="In-period"),AND('Validation summary'!$B$2="2024-25",FXZ182="In-period"),AND('Validation summary'!$B$2="2024-25",FXZ182="End of period",FXZ190="Revenue")),TRUE,FALSE)</f>
        <v>0</v>
      </c>
      <c r="FYA183" s="201" t="b">
        <f>IF(OR(AND('Validation summary'!$B$2="2022-23",FYA182="In-period"),AND('Validation summary'!$B$2="2023-24",FYA182="In-period"),AND('Validation summary'!$B$2="2024-25",FYA182="In-period"),AND('Validation summary'!$B$2="2024-25",FYA182="End of period",FYA190="Revenue")),TRUE,FALSE)</f>
        <v>0</v>
      </c>
      <c r="FYB183" s="201" t="b">
        <f>IF(OR(AND('Validation summary'!$B$2="2022-23",FYB182="In-period"),AND('Validation summary'!$B$2="2023-24",FYB182="In-period"),AND('Validation summary'!$B$2="2024-25",FYB182="In-period"),AND('Validation summary'!$B$2="2024-25",FYB182="End of period",FYB190="Revenue")),TRUE,FALSE)</f>
        <v>0</v>
      </c>
      <c r="FYC183" s="201" t="b">
        <f>IF(OR(AND('Validation summary'!$B$2="2022-23",FYC182="In-period"),AND('Validation summary'!$B$2="2023-24",FYC182="In-period"),AND('Validation summary'!$B$2="2024-25",FYC182="In-period"),AND('Validation summary'!$B$2="2024-25",FYC182="End of period",FYC190="Revenue")),TRUE,FALSE)</f>
        <v>0</v>
      </c>
      <c r="FYD183" s="201" t="b">
        <f>IF(OR(AND('Validation summary'!$B$2="2022-23",FYD182="In-period"),AND('Validation summary'!$B$2="2023-24",FYD182="In-period"),AND('Validation summary'!$B$2="2024-25",FYD182="In-period"),AND('Validation summary'!$B$2="2024-25",FYD182="End of period",FYD190="Revenue")),TRUE,FALSE)</f>
        <v>0</v>
      </c>
      <c r="FYE183" s="201" t="b">
        <f>IF(OR(AND('Validation summary'!$B$2="2022-23",FYE182="In-period"),AND('Validation summary'!$B$2="2023-24",FYE182="In-period"),AND('Validation summary'!$B$2="2024-25",FYE182="In-period"),AND('Validation summary'!$B$2="2024-25",FYE182="End of period",FYE190="Revenue")),TRUE,FALSE)</f>
        <v>0</v>
      </c>
      <c r="FYF183" s="201" t="b">
        <f>IF(OR(AND('Validation summary'!$B$2="2022-23",FYF182="In-period"),AND('Validation summary'!$B$2="2023-24",FYF182="In-period"),AND('Validation summary'!$B$2="2024-25",FYF182="In-period"),AND('Validation summary'!$B$2="2024-25",FYF182="End of period",FYF190="Revenue")),TRUE,FALSE)</f>
        <v>0</v>
      </c>
      <c r="FYG183" s="201" t="b">
        <f>IF(OR(AND('Validation summary'!$B$2="2022-23",FYG182="In-period"),AND('Validation summary'!$B$2="2023-24",FYG182="In-period"),AND('Validation summary'!$B$2="2024-25",FYG182="In-period"),AND('Validation summary'!$B$2="2024-25",FYG182="End of period",FYG190="Revenue")),TRUE,FALSE)</f>
        <v>0</v>
      </c>
      <c r="FYH183" s="201" t="b">
        <f>IF(OR(AND('Validation summary'!$B$2="2022-23",FYH182="In-period"),AND('Validation summary'!$B$2="2023-24",FYH182="In-period"),AND('Validation summary'!$B$2="2024-25",FYH182="In-period"),AND('Validation summary'!$B$2="2024-25",FYH182="End of period",FYH190="Revenue")),TRUE,FALSE)</f>
        <v>0</v>
      </c>
      <c r="FYI183" s="201" t="b">
        <f>IF(OR(AND('Validation summary'!$B$2="2022-23",FYI182="In-period"),AND('Validation summary'!$B$2="2023-24",FYI182="In-period"),AND('Validation summary'!$B$2="2024-25",FYI182="In-period"),AND('Validation summary'!$B$2="2024-25",FYI182="End of period",FYI190="Revenue")),TRUE,FALSE)</f>
        <v>0</v>
      </c>
      <c r="FYJ183" s="201" t="b">
        <f>IF(OR(AND('Validation summary'!$B$2="2022-23",FYJ182="In-period"),AND('Validation summary'!$B$2="2023-24",FYJ182="In-period"),AND('Validation summary'!$B$2="2024-25",FYJ182="In-period"),AND('Validation summary'!$B$2="2024-25",FYJ182="End of period",FYJ190="Revenue")),TRUE,FALSE)</f>
        <v>0</v>
      </c>
      <c r="FYK183" s="201" t="b">
        <f>IF(OR(AND('Validation summary'!$B$2="2022-23",FYK182="In-period"),AND('Validation summary'!$B$2="2023-24",FYK182="In-period"),AND('Validation summary'!$B$2="2024-25",FYK182="In-period"),AND('Validation summary'!$B$2="2024-25",FYK182="End of period",FYK190="Revenue")),TRUE,FALSE)</f>
        <v>0</v>
      </c>
      <c r="FYL183" s="201" t="b">
        <f>IF(OR(AND('Validation summary'!$B$2="2022-23",FYL182="In-period"),AND('Validation summary'!$B$2="2023-24",FYL182="In-period"),AND('Validation summary'!$B$2="2024-25",FYL182="In-period"),AND('Validation summary'!$B$2="2024-25",FYL182="End of period",FYL190="Revenue")),TRUE,FALSE)</f>
        <v>0</v>
      </c>
      <c r="FYM183" s="201" t="b">
        <f>IF(OR(AND('Validation summary'!$B$2="2022-23",FYM182="In-period"),AND('Validation summary'!$B$2="2023-24",FYM182="In-period"),AND('Validation summary'!$B$2="2024-25",FYM182="In-period"),AND('Validation summary'!$B$2="2024-25",FYM182="End of period",FYM190="Revenue")),TRUE,FALSE)</f>
        <v>0</v>
      </c>
      <c r="FYN183" s="201" t="b">
        <f>IF(OR(AND('Validation summary'!$B$2="2022-23",FYN182="In-period"),AND('Validation summary'!$B$2="2023-24",FYN182="In-period"),AND('Validation summary'!$B$2="2024-25",FYN182="In-period"),AND('Validation summary'!$B$2="2024-25",FYN182="End of period",FYN190="Revenue")),TRUE,FALSE)</f>
        <v>0</v>
      </c>
      <c r="FYO183" s="201" t="b">
        <f>IF(OR(AND('Validation summary'!$B$2="2022-23",FYO182="In-period"),AND('Validation summary'!$B$2="2023-24",FYO182="In-period"),AND('Validation summary'!$B$2="2024-25",FYO182="In-period"),AND('Validation summary'!$B$2="2024-25",FYO182="End of period",FYO190="Revenue")),TRUE,FALSE)</f>
        <v>0</v>
      </c>
      <c r="FYP183" s="201" t="b">
        <f>IF(OR(AND('Validation summary'!$B$2="2022-23",FYP182="In-period"),AND('Validation summary'!$B$2="2023-24",FYP182="In-period"),AND('Validation summary'!$B$2="2024-25",FYP182="In-period"),AND('Validation summary'!$B$2="2024-25",FYP182="End of period",FYP190="Revenue")),TRUE,FALSE)</f>
        <v>0</v>
      </c>
      <c r="FYQ183" s="201" t="b">
        <f>IF(OR(AND('Validation summary'!$B$2="2022-23",FYQ182="In-period"),AND('Validation summary'!$B$2="2023-24",FYQ182="In-period"),AND('Validation summary'!$B$2="2024-25",FYQ182="In-period"),AND('Validation summary'!$B$2="2024-25",FYQ182="End of period",FYQ190="Revenue")),TRUE,FALSE)</f>
        <v>0</v>
      </c>
      <c r="FYR183" s="201" t="b">
        <f>IF(OR(AND('Validation summary'!$B$2="2022-23",FYR182="In-period"),AND('Validation summary'!$B$2="2023-24",FYR182="In-period"),AND('Validation summary'!$B$2="2024-25",FYR182="In-period"),AND('Validation summary'!$B$2="2024-25",FYR182="End of period",FYR190="Revenue")),TRUE,FALSE)</f>
        <v>0</v>
      </c>
      <c r="FYS183" s="201" t="b">
        <f>IF(OR(AND('Validation summary'!$B$2="2022-23",FYS182="In-period"),AND('Validation summary'!$B$2="2023-24",FYS182="In-period"),AND('Validation summary'!$B$2="2024-25",FYS182="In-period"),AND('Validation summary'!$B$2="2024-25",FYS182="End of period",FYS190="Revenue")),TRUE,FALSE)</f>
        <v>0</v>
      </c>
      <c r="FYT183" s="201" t="b">
        <f>IF(OR(AND('Validation summary'!$B$2="2022-23",FYT182="In-period"),AND('Validation summary'!$B$2="2023-24",FYT182="In-period"),AND('Validation summary'!$B$2="2024-25",FYT182="In-period"),AND('Validation summary'!$B$2="2024-25",FYT182="End of period",FYT190="Revenue")),TRUE,FALSE)</f>
        <v>0</v>
      </c>
      <c r="FYU183" s="201" t="b">
        <f>IF(OR(AND('Validation summary'!$B$2="2022-23",FYU182="In-period"),AND('Validation summary'!$B$2="2023-24",FYU182="In-period"),AND('Validation summary'!$B$2="2024-25",FYU182="In-period"),AND('Validation summary'!$B$2="2024-25",FYU182="End of period",FYU190="Revenue")),TRUE,FALSE)</f>
        <v>0</v>
      </c>
      <c r="FYV183" s="201" t="b">
        <f>IF(OR(AND('Validation summary'!$B$2="2022-23",FYV182="In-period"),AND('Validation summary'!$B$2="2023-24",FYV182="In-period"),AND('Validation summary'!$B$2="2024-25",FYV182="In-period"),AND('Validation summary'!$B$2="2024-25",FYV182="End of period",FYV190="Revenue")),TRUE,FALSE)</f>
        <v>0</v>
      </c>
      <c r="FYW183" s="201" t="b">
        <f>IF(OR(AND('Validation summary'!$B$2="2022-23",FYW182="In-period"),AND('Validation summary'!$B$2="2023-24",FYW182="In-period"),AND('Validation summary'!$B$2="2024-25",FYW182="In-period"),AND('Validation summary'!$B$2="2024-25",FYW182="End of period",FYW190="Revenue")),TRUE,FALSE)</f>
        <v>0</v>
      </c>
      <c r="FYX183" s="201" t="b">
        <f>IF(OR(AND('Validation summary'!$B$2="2022-23",FYX182="In-period"),AND('Validation summary'!$B$2="2023-24",FYX182="In-period"),AND('Validation summary'!$B$2="2024-25",FYX182="In-period"),AND('Validation summary'!$B$2="2024-25",FYX182="End of period",FYX190="Revenue")),TRUE,FALSE)</f>
        <v>0</v>
      </c>
      <c r="FYY183" s="201" t="b">
        <f>IF(OR(AND('Validation summary'!$B$2="2022-23",FYY182="In-period"),AND('Validation summary'!$B$2="2023-24",FYY182="In-period"),AND('Validation summary'!$B$2="2024-25",FYY182="In-period"),AND('Validation summary'!$B$2="2024-25",FYY182="End of period",FYY190="Revenue")),TRUE,FALSE)</f>
        <v>0</v>
      </c>
      <c r="FYZ183" s="201" t="b">
        <f>IF(OR(AND('Validation summary'!$B$2="2022-23",FYZ182="In-period"),AND('Validation summary'!$B$2="2023-24",FYZ182="In-period"),AND('Validation summary'!$B$2="2024-25",FYZ182="In-period"),AND('Validation summary'!$B$2="2024-25",FYZ182="End of period",FYZ190="Revenue")),TRUE,FALSE)</f>
        <v>0</v>
      </c>
      <c r="FZA183" s="201" t="b">
        <f>IF(OR(AND('Validation summary'!$B$2="2022-23",FZA182="In-period"),AND('Validation summary'!$B$2="2023-24",FZA182="In-period"),AND('Validation summary'!$B$2="2024-25",FZA182="In-period"),AND('Validation summary'!$B$2="2024-25",FZA182="End of period",FZA190="Revenue")),TRUE,FALSE)</f>
        <v>0</v>
      </c>
      <c r="FZB183" s="201" t="b">
        <f>IF(OR(AND('Validation summary'!$B$2="2022-23",FZB182="In-period"),AND('Validation summary'!$B$2="2023-24",FZB182="In-period"),AND('Validation summary'!$B$2="2024-25",FZB182="In-period"),AND('Validation summary'!$B$2="2024-25",FZB182="End of period",FZB190="Revenue")),TRUE,FALSE)</f>
        <v>0</v>
      </c>
      <c r="FZC183" s="201" t="b">
        <f>IF(OR(AND('Validation summary'!$B$2="2022-23",FZC182="In-period"),AND('Validation summary'!$B$2="2023-24",FZC182="In-period"),AND('Validation summary'!$B$2="2024-25",FZC182="In-period"),AND('Validation summary'!$B$2="2024-25",FZC182="End of period",FZC190="Revenue")),TRUE,FALSE)</f>
        <v>0</v>
      </c>
      <c r="FZD183" s="201" t="b">
        <f>IF(OR(AND('Validation summary'!$B$2="2022-23",FZD182="In-period"),AND('Validation summary'!$B$2="2023-24",FZD182="In-period"),AND('Validation summary'!$B$2="2024-25",FZD182="In-period"),AND('Validation summary'!$B$2="2024-25",FZD182="End of period",FZD190="Revenue")),TRUE,FALSE)</f>
        <v>0</v>
      </c>
      <c r="FZE183" s="201" t="b">
        <f>IF(OR(AND('Validation summary'!$B$2="2022-23",FZE182="In-period"),AND('Validation summary'!$B$2="2023-24",FZE182="In-period"),AND('Validation summary'!$B$2="2024-25",FZE182="In-period"),AND('Validation summary'!$B$2="2024-25",FZE182="End of period",FZE190="Revenue")),TRUE,FALSE)</f>
        <v>0</v>
      </c>
      <c r="FZF183" s="201" t="b">
        <f>IF(OR(AND('Validation summary'!$B$2="2022-23",FZF182="In-period"),AND('Validation summary'!$B$2="2023-24",FZF182="In-period"),AND('Validation summary'!$B$2="2024-25",FZF182="In-period"),AND('Validation summary'!$B$2="2024-25",FZF182="End of period",FZF190="Revenue")),TRUE,FALSE)</f>
        <v>0</v>
      </c>
      <c r="FZG183" s="201" t="b">
        <f>IF(OR(AND('Validation summary'!$B$2="2022-23",FZG182="In-period"),AND('Validation summary'!$B$2="2023-24",FZG182="In-period"),AND('Validation summary'!$B$2="2024-25",FZG182="In-period"),AND('Validation summary'!$B$2="2024-25",FZG182="End of period",FZG190="Revenue")),TRUE,FALSE)</f>
        <v>0</v>
      </c>
      <c r="FZH183" s="201" t="b">
        <f>IF(OR(AND('Validation summary'!$B$2="2022-23",FZH182="In-period"),AND('Validation summary'!$B$2="2023-24",FZH182="In-period"),AND('Validation summary'!$B$2="2024-25",FZH182="In-period"),AND('Validation summary'!$B$2="2024-25",FZH182="End of period",FZH190="Revenue")),TRUE,FALSE)</f>
        <v>0</v>
      </c>
      <c r="FZI183" s="201" t="b">
        <f>IF(OR(AND('Validation summary'!$B$2="2022-23",FZI182="In-period"),AND('Validation summary'!$B$2="2023-24",FZI182="In-period"),AND('Validation summary'!$B$2="2024-25",FZI182="In-period"),AND('Validation summary'!$B$2="2024-25",FZI182="End of period",FZI190="Revenue")),TRUE,FALSE)</f>
        <v>0</v>
      </c>
      <c r="FZJ183" s="201" t="b">
        <f>IF(OR(AND('Validation summary'!$B$2="2022-23",FZJ182="In-period"),AND('Validation summary'!$B$2="2023-24",FZJ182="In-period"),AND('Validation summary'!$B$2="2024-25",FZJ182="In-period"),AND('Validation summary'!$B$2="2024-25",FZJ182="End of period",FZJ190="Revenue")),TRUE,FALSE)</f>
        <v>0</v>
      </c>
      <c r="FZK183" s="201" t="b">
        <f>IF(OR(AND('Validation summary'!$B$2="2022-23",FZK182="In-period"),AND('Validation summary'!$B$2="2023-24",FZK182="In-period"),AND('Validation summary'!$B$2="2024-25",FZK182="In-period"),AND('Validation summary'!$B$2="2024-25",FZK182="End of period",FZK190="Revenue")),TRUE,FALSE)</f>
        <v>0</v>
      </c>
      <c r="FZL183" s="201" t="b">
        <f>IF(OR(AND('Validation summary'!$B$2="2022-23",FZL182="In-period"),AND('Validation summary'!$B$2="2023-24",FZL182="In-period"),AND('Validation summary'!$B$2="2024-25",FZL182="In-period"),AND('Validation summary'!$B$2="2024-25",FZL182="End of period",FZL190="Revenue")),TRUE,FALSE)</f>
        <v>0</v>
      </c>
      <c r="FZM183" s="201" t="b">
        <f>IF(OR(AND('Validation summary'!$B$2="2022-23",FZM182="In-period"),AND('Validation summary'!$B$2="2023-24",FZM182="In-period"),AND('Validation summary'!$B$2="2024-25",FZM182="In-period"),AND('Validation summary'!$B$2="2024-25",FZM182="End of period",FZM190="Revenue")),TRUE,FALSE)</f>
        <v>0</v>
      </c>
      <c r="FZN183" s="201" t="b">
        <f>IF(OR(AND('Validation summary'!$B$2="2022-23",FZN182="In-period"),AND('Validation summary'!$B$2="2023-24",FZN182="In-period"),AND('Validation summary'!$B$2="2024-25",FZN182="In-period"),AND('Validation summary'!$B$2="2024-25",FZN182="End of period",FZN190="Revenue")),TRUE,FALSE)</f>
        <v>0</v>
      </c>
      <c r="FZO183" s="201" t="b">
        <f>IF(OR(AND('Validation summary'!$B$2="2022-23",FZO182="In-period"),AND('Validation summary'!$B$2="2023-24",FZO182="In-period"),AND('Validation summary'!$B$2="2024-25",FZO182="In-period"),AND('Validation summary'!$B$2="2024-25",FZO182="End of period",FZO190="Revenue")),TRUE,FALSE)</f>
        <v>0</v>
      </c>
      <c r="FZP183" s="201" t="b">
        <f>IF(OR(AND('Validation summary'!$B$2="2022-23",FZP182="In-period"),AND('Validation summary'!$B$2="2023-24",FZP182="In-period"),AND('Validation summary'!$B$2="2024-25",FZP182="In-period"),AND('Validation summary'!$B$2="2024-25",FZP182="End of period",FZP190="Revenue")),TRUE,FALSE)</f>
        <v>0</v>
      </c>
      <c r="FZQ183" s="201" t="b">
        <f>IF(OR(AND('Validation summary'!$B$2="2022-23",FZQ182="In-period"),AND('Validation summary'!$B$2="2023-24",FZQ182="In-period"),AND('Validation summary'!$B$2="2024-25",FZQ182="In-period"),AND('Validation summary'!$B$2="2024-25",FZQ182="End of period",FZQ190="Revenue")),TRUE,FALSE)</f>
        <v>0</v>
      </c>
      <c r="FZR183" s="201" t="b">
        <f>IF(OR(AND('Validation summary'!$B$2="2022-23",FZR182="In-period"),AND('Validation summary'!$B$2="2023-24",FZR182="In-period"),AND('Validation summary'!$B$2="2024-25",FZR182="In-period"),AND('Validation summary'!$B$2="2024-25",FZR182="End of period",FZR190="Revenue")),TRUE,FALSE)</f>
        <v>0</v>
      </c>
      <c r="FZS183" s="201" t="b">
        <f>IF(OR(AND('Validation summary'!$B$2="2022-23",FZS182="In-period"),AND('Validation summary'!$B$2="2023-24",FZS182="In-period"),AND('Validation summary'!$B$2="2024-25",FZS182="In-period"),AND('Validation summary'!$B$2="2024-25",FZS182="End of period",FZS190="Revenue")),TRUE,FALSE)</f>
        <v>0</v>
      </c>
      <c r="FZT183" s="201" t="b">
        <f>IF(OR(AND('Validation summary'!$B$2="2022-23",FZT182="In-period"),AND('Validation summary'!$B$2="2023-24",FZT182="In-period"),AND('Validation summary'!$B$2="2024-25",FZT182="In-period"),AND('Validation summary'!$B$2="2024-25",FZT182="End of period",FZT190="Revenue")),TRUE,FALSE)</f>
        <v>0</v>
      </c>
      <c r="FZU183" s="201" t="b">
        <f>IF(OR(AND('Validation summary'!$B$2="2022-23",FZU182="In-period"),AND('Validation summary'!$B$2="2023-24",FZU182="In-period"),AND('Validation summary'!$B$2="2024-25",FZU182="In-period"),AND('Validation summary'!$B$2="2024-25",FZU182="End of period",FZU190="Revenue")),TRUE,FALSE)</f>
        <v>0</v>
      </c>
      <c r="FZV183" s="201" t="b">
        <f>IF(OR(AND('Validation summary'!$B$2="2022-23",FZV182="In-period"),AND('Validation summary'!$B$2="2023-24",FZV182="In-period"),AND('Validation summary'!$B$2="2024-25",FZV182="In-period"),AND('Validation summary'!$B$2="2024-25",FZV182="End of period",FZV190="Revenue")),TRUE,FALSE)</f>
        <v>0</v>
      </c>
      <c r="FZW183" s="201" t="b">
        <f>IF(OR(AND('Validation summary'!$B$2="2022-23",FZW182="In-period"),AND('Validation summary'!$B$2="2023-24",FZW182="In-period"),AND('Validation summary'!$B$2="2024-25",FZW182="In-period"),AND('Validation summary'!$B$2="2024-25",FZW182="End of period",FZW190="Revenue")),TRUE,FALSE)</f>
        <v>0</v>
      </c>
      <c r="FZX183" s="201" t="b">
        <f>IF(OR(AND('Validation summary'!$B$2="2022-23",FZX182="In-period"),AND('Validation summary'!$B$2="2023-24",FZX182="In-period"),AND('Validation summary'!$B$2="2024-25",FZX182="In-period"),AND('Validation summary'!$B$2="2024-25",FZX182="End of period",FZX190="Revenue")),TRUE,FALSE)</f>
        <v>0</v>
      </c>
      <c r="FZY183" s="201" t="b">
        <f>IF(OR(AND('Validation summary'!$B$2="2022-23",FZY182="In-period"),AND('Validation summary'!$B$2="2023-24",FZY182="In-period"),AND('Validation summary'!$B$2="2024-25",FZY182="In-period"),AND('Validation summary'!$B$2="2024-25",FZY182="End of period",FZY190="Revenue")),TRUE,FALSE)</f>
        <v>0</v>
      </c>
      <c r="FZZ183" s="201" t="b">
        <f>IF(OR(AND('Validation summary'!$B$2="2022-23",FZZ182="In-period"),AND('Validation summary'!$B$2="2023-24",FZZ182="In-period"),AND('Validation summary'!$B$2="2024-25",FZZ182="In-period"),AND('Validation summary'!$B$2="2024-25",FZZ182="End of period",FZZ190="Revenue")),TRUE,FALSE)</f>
        <v>0</v>
      </c>
      <c r="GAA183" s="201" t="b">
        <f>IF(OR(AND('Validation summary'!$B$2="2022-23",GAA182="In-period"),AND('Validation summary'!$B$2="2023-24",GAA182="In-period"),AND('Validation summary'!$B$2="2024-25",GAA182="In-period"),AND('Validation summary'!$B$2="2024-25",GAA182="End of period",GAA190="Revenue")),TRUE,FALSE)</f>
        <v>0</v>
      </c>
      <c r="GAB183" s="201" t="b">
        <f>IF(OR(AND('Validation summary'!$B$2="2022-23",GAB182="In-period"),AND('Validation summary'!$B$2="2023-24",GAB182="In-period"),AND('Validation summary'!$B$2="2024-25",GAB182="In-period"),AND('Validation summary'!$B$2="2024-25",GAB182="End of period",GAB190="Revenue")),TRUE,FALSE)</f>
        <v>0</v>
      </c>
      <c r="GAC183" s="201" t="b">
        <f>IF(OR(AND('Validation summary'!$B$2="2022-23",GAC182="In-period"),AND('Validation summary'!$B$2="2023-24",GAC182="In-period"),AND('Validation summary'!$B$2="2024-25",GAC182="In-period"),AND('Validation summary'!$B$2="2024-25",GAC182="End of period",GAC190="Revenue")),TRUE,FALSE)</f>
        <v>0</v>
      </c>
      <c r="GAD183" s="201" t="b">
        <f>IF(OR(AND('Validation summary'!$B$2="2022-23",GAD182="In-period"),AND('Validation summary'!$B$2="2023-24",GAD182="In-period"),AND('Validation summary'!$B$2="2024-25",GAD182="In-period"),AND('Validation summary'!$B$2="2024-25",GAD182="End of period",GAD190="Revenue")),TRUE,FALSE)</f>
        <v>0</v>
      </c>
      <c r="GAE183" s="201" t="b">
        <f>IF(OR(AND('Validation summary'!$B$2="2022-23",GAE182="In-period"),AND('Validation summary'!$B$2="2023-24",GAE182="In-period"),AND('Validation summary'!$B$2="2024-25",GAE182="In-period"),AND('Validation summary'!$B$2="2024-25",GAE182="End of period",GAE190="Revenue")),TRUE,FALSE)</f>
        <v>0</v>
      </c>
      <c r="GAF183" s="201" t="b">
        <f>IF(OR(AND('Validation summary'!$B$2="2022-23",GAF182="In-period"),AND('Validation summary'!$B$2="2023-24",GAF182="In-period"),AND('Validation summary'!$B$2="2024-25",GAF182="In-period"),AND('Validation summary'!$B$2="2024-25",GAF182="End of period",GAF190="Revenue")),TRUE,FALSE)</f>
        <v>0</v>
      </c>
      <c r="GAG183" s="201" t="b">
        <f>IF(OR(AND('Validation summary'!$B$2="2022-23",GAG182="In-period"),AND('Validation summary'!$B$2="2023-24",GAG182="In-period"),AND('Validation summary'!$B$2="2024-25",GAG182="In-period"),AND('Validation summary'!$B$2="2024-25",GAG182="End of period",GAG190="Revenue")),TRUE,FALSE)</f>
        <v>0</v>
      </c>
      <c r="GAH183" s="201" t="b">
        <f>IF(OR(AND('Validation summary'!$B$2="2022-23",GAH182="In-period"),AND('Validation summary'!$B$2="2023-24",GAH182="In-period"),AND('Validation summary'!$B$2="2024-25",GAH182="In-period"),AND('Validation summary'!$B$2="2024-25",GAH182="End of period",GAH190="Revenue")),TRUE,FALSE)</f>
        <v>0</v>
      </c>
      <c r="GAI183" s="201" t="b">
        <f>IF(OR(AND('Validation summary'!$B$2="2022-23",GAI182="In-period"),AND('Validation summary'!$B$2="2023-24",GAI182="In-period"),AND('Validation summary'!$B$2="2024-25",GAI182="In-period"),AND('Validation summary'!$B$2="2024-25",GAI182="End of period",GAI190="Revenue")),TRUE,FALSE)</f>
        <v>0</v>
      </c>
      <c r="GAJ183" s="201" t="b">
        <f>IF(OR(AND('Validation summary'!$B$2="2022-23",GAJ182="In-period"),AND('Validation summary'!$B$2="2023-24",GAJ182="In-period"),AND('Validation summary'!$B$2="2024-25",GAJ182="In-period"),AND('Validation summary'!$B$2="2024-25",GAJ182="End of period",GAJ190="Revenue")),TRUE,FALSE)</f>
        <v>0</v>
      </c>
      <c r="GAK183" s="201" t="b">
        <f>IF(OR(AND('Validation summary'!$B$2="2022-23",GAK182="In-period"),AND('Validation summary'!$B$2="2023-24",GAK182="In-period"),AND('Validation summary'!$B$2="2024-25",GAK182="In-period"),AND('Validation summary'!$B$2="2024-25",GAK182="End of period",GAK190="Revenue")),TRUE,FALSE)</f>
        <v>0</v>
      </c>
      <c r="GAL183" s="201" t="b">
        <f>IF(OR(AND('Validation summary'!$B$2="2022-23",GAL182="In-period"),AND('Validation summary'!$B$2="2023-24",GAL182="In-period"),AND('Validation summary'!$B$2="2024-25",GAL182="In-period"),AND('Validation summary'!$B$2="2024-25",GAL182="End of period",GAL190="Revenue")),TRUE,FALSE)</f>
        <v>0</v>
      </c>
      <c r="GAM183" s="201" t="b">
        <f>IF(OR(AND('Validation summary'!$B$2="2022-23",GAM182="In-period"),AND('Validation summary'!$B$2="2023-24",GAM182="In-period"),AND('Validation summary'!$B$2="2024-25",GAM182="In-period"),AND('Validation summary'!$B$2="2024-25",GAM182="End of period",GAM190="Revenue")),TRUE,FALSE)</f>
        <v>0</v>
      </c>
      <c r="GAN183" s="201" t="b">
        <f>IF(OR(AND('Validation summary'!$B$2="2022-23",GAN182="In-period"),AND('Validation summary'!$B$2="2023-24",GAN182="In-period"),AND('Validation summary'!$B$2="2024-25",GAN182="In-period"),AND('Validation summary'!$B$2="2024-25",GAN182="End of period",GAN190="Revenue")),TRUE,FALSE)</f>
        <v>0</v>
      </c>
      <c r="GAO183" s="201" t="b">
        <f>IF(OR(AND('Validation summary'!$B$2="2022-23",GAO182="In-period"),AND('Validation summary'!$B$2="2023-24",GAO182="In-period"),AND('Validation summary'!$B$2="2024-25",GAO182="In-period"),AND('Validation summary'!$B$2="2024-25",GAO182="End of period",GAO190="Revenue")),TRUE,FALSE)</f>
        <v>0</v>
      </c>
      <c r="GAP183" s="201" t="b">
        <f>IF(OR(AND('Validation summary'!$B$2="2022-23",GAP182="In-period"),AND('Validation summary'!$B$2="2023-24",GAP182="In-period"),AND('Validation summary'!$B$2="2024-25",GAP182="In-period"),AND('Validation summary'!$B$2="2024-25",GAP182="End of period",GAP190="Revenue")),TRUE,FALSE)</f>
        <v>0</v>
      </c>
      <c r="GAQ183" s="201" t="b">
        <f>IF(OR(AND('Validation summary'!$B$2="2022-23",GAQ182="In-period"),AND('Validation summary'!$B$2="2023-24",GAQ182="In-period"),AND('Validation summary'!$B$2="2024-25",GAQ182="In-period"),AND('Validation summary'!$B$2="2024-25",GAQ182="End of period",GAQ190="Revenue")),TRUE,FALSE)</f>
        <v>0</v>
      </c>
      <c r="GAR183" s="201" t="b">
        <f>IF(OR(AND('Validation summary'!$B$2="2022-23",GAR182="In-period"),AND('Validation summary'!$B$2="2023-24",GAR182="In-period"),AND('Validation summary'!$B$2="2024-25",GAR182="In-period"),AND('Validation summary'!$B$2="2024-25",GAR182="End of period",GAR190="Revenue")),TRUE,FALSE)</f>
        <v>0</v>
      </c>
      <c r="GAS183" s="201" t="b">
        <f>IF(OR(AND('Validation summary'!$B$2="2022-23",GAS182="In-period"),AND('Validation summary'!$B$2="2023-24",GAS182="In-period"),AND('Validation summary'!$B$2="2024-25",GAS182="In-period"),AND('Validation summary'!$B$2="2024-25",GAS182="End of period",GAS190="Revenue")),TRUE,FALSE)</f>
        <v>0</v>
      </c>
      <c r="GAT183" s="201" t="b">
        <f>IF(OR(AND('Validation summary'!$B$2="2022-23",GAT182="In-period"),AND('Validation summary'!$B$2="2023-24",GAT182="In-period"),AND('Validation summary'!$B$2="2024-25",GAT182="In-period"),AND('Validation summary'!$B$2="2024-25",GAT182="End of period",GAT190="Revenue")),TRUE,FALSE)</f>
        <v>0</v>
      </c>
      <c r="GAU183" s="201" t="b">
        <f>IF(OR(AND('Validation summary'!$B$2="2022-23",GAU182="In-period"),AND('Validation summary'!$B$2="2023-24",GAU182="In-period"),AND('Validation summary'!$B$2="2024-25",GAU182="In-period"),AND('Validation summary'!$B$2="2024-25",GAU182="End of period",GAU190="Revenue")),TRUE,FALSE)</f>
        <v>0</v>
      </c>
      <c r="GAV183" s="201" t="b">
        <f>IF(OR(AND('Validation summary'!$B$2="2022-23",GAV182="In-period"),AND('Validation summary'!$B$2="2023-24",GAV182="In-period"),AND('Validation summary'!$B$2="2024-25",GAV182="In-period"),AND('Validation summary'!$B$2="2024-25",GAV182="End of period",GAV190="Revenue")),TRUE,FALSE)</f>
        <v>0</v>
      </c>
      <c r="GAW183" s="201" t="b">
        <f>IF(OR(AND('Validation summary'!$B$2="2022-23",GAW182="In-period"),AND('Validation summary'!$B$2="2023-24",GAW182="In-period"),AND('Validation summary'!$B$2="2024-25",GAW182="In-period"),AND('Validation summary'!$B$2="2024-25",GAW182="End of period",GAW190="Revenue")),TRUE,FALSE)</f>
        <v>0</v>
      </c>
      <c r="GAX183" s="201" t="b">
        <f>IF(OR(AND('Validation summary'!$B$2="2022-23",GAX182="In-period"),AND('Validation summary'!$B$2="2023-24",GAX182="In-period"),AND('Validation summary'!$B$2="2024-25",GAX182="In-period"),AND('Validation summary'!$B$2="2024-25",GAX182="End of period",GAX190="Revenue")),TRUE,FALSE)</f>
        <v>0</v>
      </c>
      <c r="GAY183" s="201" t="b">
        <f>IF(OR(AND('Validation summary'!$B$2="2022-23",GAY182="In-period"),AND('Validation summary'!$B$2="2023-24",GAY182="In-period"),AND('Validation summary'!$B$2="2024-25",GAY182="In-period"),AND('Validation summary'!$B$2="2024-25",GAY182="End of period",GAY190="Revenue")),TRUE,FALSE)</f>
        <v>0</v>
      </c>
      <c r="GAZ183" s="201" t="b">
        <f>IF(OR(AND('Validation summary'!$B$2="2022-23",GAZ182="In-period"),AND('Validation summary'!$B$2="2023-24",GAZ182="In-period"),AND('Validation summary'!$B$2="2024-25",GAZ182="In-period"),AND('Validation summary'!$B$2="2024-25",GAZ182="End of period",GAZ190="Revenue")),TRUE,FALSE)</f>
        <v>0</v>
      </c>
      <c r="GBA183" s="201" t="b">
        <f>IF(OR(AND('Validation summary'!$B$2="2022-23",GBA182="In-period"),AND('Validation summary'!$B$2="2023-24",GBA182="In-period"),AND('Validation summary'!$B$2="2024-25",GBA182="In-period"),AND('Validation summary'!$B$2="2024-25",GBA182="End of period",GBA190="Revenue")),TRUE,FALSE)</f>
        <v>0</v>
      </c>
      <c r="GBB183" s="201" t="b">
        <f>IF(OR(AND('Validation summary'!$B$2="2022-23",GBB182="In-period"),AND('Validation summary'!$B$2="2023-24",GBB182="In-period"),AND('Validation summary'!$B$2="2024-25",GBB182="In-period"),AND('Validation summary'!$B$2="2024-25",GBB182="End of period",GBB190="Revenue")),TRUE,FALSE)</f>
        <v>0</v>
      </c>
      <c r="GBC183" s="201" t="b">
        <f>IF(OR(AND('Validation summary'!$B$2="2022-23",GBC182="In-period"),AND('Validation summary'!$B$2="2023-24",GBC182="In-period"),AND('Validation summary'!$B$2="2024-25",GBC182="In-period"),AND('Validation summary'!$B$2="2024-25",GBC182="End of period",GBC190="Revenue")),TRUE,FALSE)</f>
        <v>0</v>
      </c>
      <c r="GBD183" s="201" t="b">
        <f>IF(OR(AND('Validation summary'!$B$2="2022-23",GBD182="In-period"),AND('Validation summary'!$B$2="2023-24",GBD182="In-period"),AND('Validation summary'!$B$2="2024-25",GBD182="In-period"),AND('Validation summary'!$B$2="2024-25",GBD182="End of period",GBD190="Revenue")),TRUE,FALSE)</f>
        <v>0</v>
      </c>
      <c r="GBE183" s="201" t="b">
        <f>IF(OR(AND('Validation summary'!$B$2="2022-23",GBE182="In-period"),AND('Validation summary'!$B$2="2023-24",GBE182="In-period"),AND('Validation summary'!$B$2="2024-25",GBE182="In-period"),AND('Validation summary'!$B$2="2024-25",GBE182="End of period",GBE190="Revenue")),TRUE,FALSE)</f>
        <v>0</v>
      </c>
      <c r="GBF183" s="201" t="b">
        <f>IF(OR(AND('Validation summary'!$B$2="2022-23",GBF182="In-period"),AND('Validation summary'!$B$2="2023-24",GBF182="In-period"),AND('Validation summary'!$B$2="2024-25",GBF182="In-period"),AND('Validation summary'!$B$2="2024-25",GBF182="End of period",GBF190="Revenue")),TRUE,FALSE)</f>
        <v>0</v>
      </c>
      <c r="GBG183" s="201" t="b">
        <f>IF(OR(AND('Validation summary'!$B$2="2022-23",GBG182="In-period"),AND('Validation summary'!$B$2="2023-24",GBG182="In-period"),AND('Validation summary'!$B$2="2024-25",GBG182="In-period"),AND('Validation summary'!$B$2="2024-25",GBG182="End of period",GBG190="Revenue")),TRUE,FALSE)</f>
        <v>0</v>
      </c>
      <c r="GBH183" s="201" t="b">
        <f>IF(OR(AND('Validation summary'!$B$2="2022-23",GBH182="In-period"),AND('Validation summary'!$B$2="2023-24",GBH182="In-period"),AND('Validation summary'!$B$2="2024-25",GBH182="In-period"),AND('Validation summary'!$B$2="2024-25",GBH182="End of period",GBH190="Revenue")),TRUE,FALSE)</f>
        <v>0</v>
      </c>
      <c r="GBI183" s="201" t="b">
        <f>IF(OR(AND('Validation summary'!$B$2="2022-23",GBI182="In-period"),AND('Validation summary'!$B$2="2023-24",GBI182="In-period"),AND('Validation summary'!$B$2="2024-25",GBI182="In-period"),AND('Validation summary'!$B$2="2024-25",GBI182="End of period",GBI190="Revenue")),TRUE,FALSE)</f>
        <v>0</v>
      </c>
      <c r="GBJ183" s="201" t="b">
        <f>IF(OR(AND('Validation summary'!$B$2="2022-23",GBJ182="In-period"),AND('Validation summary'!$B$2="2023-24",GBJ182="In-period"),AND('Validation summary'!$B$2="2024-25",GBJ182="In-period"),AND('Validation summary'!$B$2="2024-25",GBJ182="End of period",GBJ190="Revenue")),TRUE,FALSE)</f>
        <v>0</v>
      </c>
      <c r="GBK183" s="201" t="b">
        <f>IF(OR(AND('Validation summary'!$B$2="2022-23",GBK182="In-period"),AND('Validation summary'!$B$2="2023-24",GBK182="In-period"),AND('Validation summary'!$B$2="2024-25",GBK182="In-period"),AND('Validation summary'!$B$2="2024-25",GBK182="End of period",GBK190="Revenue")),TRUE,FALSE)</f>
        <v>0</v>
      </c>
      <c r="GBL183" s="201" t="b">
        <f>IF(OR(AND('Validation summary'!$B$2="2022-23",GBL182="In-period"),AND('Validation summary'!$B$2="2023-24",GBL182="In-period"),AND('Validation summary'!$B$2="2024-25",GBL182="In-period"),AND('Validation summary'!$B$2="2024-25",GBL182="End of period",GBL190="Revenue")),TRUE,FALSE)</f>
        <v>0</v>
      </c>
      <c r="GBM183" s="201" t="b">
        <f>IF(OR(AND('Validation summary'!$B$2="2022-23",GBM182="In-period"),AND('Validation summary'!$B$2="2023-24",GBM182="In-period"),AND('Validation summary'!$B$2="2024-25",GBM182="In-period"),AND('Validation summary'!$B$2="2024-25",GBM182="End of period",GBM190="Revenue")),TRUE,FALSE)</f>
        <v>0</v>
      </c>
      <c r="GBN183" s="201" t="b">
        <f>IF(OR(AND('Validation summary'!$B$2="2022-23",GBN182="In-period"),AND('Validation summary'!$B$2="2023-24",GBN182="In-period"),AND('Validation summary'!$B$2="2024-25",GBN182="In-period"),AND('Validation summary'!$B$2="2024-25",GBN182="End of period",GBN190="Revenue")),TRUE,FALSE)</f>
        <v>0</v>
      </c>
      <c r="GBO183" s="201" t="b">
        <f>IF(OR(AND('Validation summary'!$B$2="2022-23",GBO182="In-period"),AND('Validation summary'!$B$2="2023-24",GBO182="In-period"),AND('Validation summary'!$B$2="2024-25",GBO182="In-period"),AND('Validation summary'!$B$2="2024-25",GBO182="End of period",GBO190="Revenue")),TRUE,FALSE)</f>
        <v>0</v>
      </c>
      <c r="GBP183" s="201" t="b">
        <f>IF(OR(AND('Validation summary'!$B$2="2022-23",GBP182="In-period"),AND('Validation summary'!$B$2="2023-24",GBP182="In-period"),AND('Validation summary'!$B$2="2024-25",GBP182="In-period"),AND('Validation summary'!$B$2="2024-25",GBP182="End of period",GBP190="Revenue")),TRUE,FALSE)</f>
        <v>0</v>
      </c>
      <c r="GBQ183" s="201" t="b">
        <f>IF(OR(AND('Validation summary'!$B$2="2022-23",GBQ182="In-period"),AND('Validation summary'!$B$2="2023-24",GBQ182="In-period"),AND('Validation summary'!$B$2="2024-25",GBQ182="In-period"),AND('Validation summary'!$B$2="2024-25",GBQ182="End of period",GBQ190="Revenue")),TRUE,FALSE)</f>
        <v>0</v>
      </c>
      <c r="GBR183" s="201" t="b">
        <f>IF(OR(AND('Validation summary'!$B$2="2022-23",GBR182="In-period"),AND('Validation summary'!$B$2="2023-24",GBR182="In-period"),AND('Validation summary'!$B$2="2024-25",GBR182="In-period"),AND('Validation summary'!$B$2="2024-25",GBR182="End of period",GBR190="Revenue")),TRUE,FALSE)</f>
        <v>0</v>
      </c>
      <c r="GBS183" s="201" t="b">
        <f>IF(OR(AND('Validation summary'!$B$2="2022-23",GBS182="In-period"),AND('Validation summary'!$B$2="2023-24",GBS182="In-period"),AND('Validation summary'!$B$2="2024-25",GBS182="In-period"),AND('Validation summary'!$B$2="2024-25",GBS182="End of period",GBS190="Revenue")),TRUE,FALSE)</f>
        <v>0</v>
      </c>
      <c r="GBT183" s="201" t="b">
        <f>IF(OR(AND('Validation summary'!$B$2="2022-23",GBT182="In-period"),AND('Validation summary'!$B$2="2023-24",GBT182="In-period"),AND('Validation summary'!$B$2="2024-25",GBT182="In-period"),AND('Validation summary'!$B$2="2024-25",GBT182="End of period",GBT190="Revenue")),TRUE,FALSE)</f>
        <v>0</v>
      </c>
      <c r="GBU183" s="201" t="b">
        <f>IF(OR(AND('Validation summary'!$B$2="2022-23",GBU182="In-period"),AND('Validation summary'!$B$2="2023-24",GBU182="In-period"),AND('Validation summary'!$B$2="2024-25",GBU182="In-period"),AND('Validation summary'!$B$2="2024-25",GBU182="End of period",GBU190="Revenue")),TRUE,FALSE)</f>
        <v>0</v>
      </c>
      <c r="GBV183" s="201" t="b">
        <f>IF(OR(AND('Validation summary'!$B$2="2022-23",GBV182="In-period"),AND('Validation summary'!$B$2="2023-24",GBV182="In-period"),AND('Validation summary'!$B$2="2024-25",GBV182="In-period"),AND('Validation summary'!$B$2="2024-25",GBV182="End of period",GBV190="Revenue")),TRUE,FALSE)</f>
        <v>0</v>
      </c>
      <c r="GBW183" s="201" t="b">
        <f>IF(OR(AND('Validation summary'!$B$2="2022-23",GBW182="In-period"),AND('Validation summary'!$B$2="2023-24",GBW182="In-period"),AND('Validation summary'!$B$2="2024-25",GBW182="In-period"),AND('Validation summary'!$B$2="2024-25",GBW182="End of period",GBW190="Revenue")),TRUE,FALSE)</f>
        <v>0</v>
      </c>
      <c r="GBX183" s="201" t="b">
        <f>IF(OR(AND('Validation summary'!$B$2="2022-23",GBX182="In-period"),AND('Validation summary'!$B$2="2023-24",GBX182="In-period"),AND('Validation summary'!$B$2="2024-25",GBX182="In-period"),AND('Validation summary'!$B$2="2024-25",GBX182="End of period",GBX190="Revenue")),TRUE,FALSE)</f>
        <v>0</v>
      </c>
      <c r="GBY183" s="201" t="b">
        <f>IF(OR(AND('Validation summary'!$B$2="2022-23",GBY182="In-period"),AND('Validation summary'!$B$2="2023-24",GBY182="In-period"),AND('Validation summary'!$B$2="2024-25",GBY182="In-period"),AND('Validation summary'!$B$2="2024-25",GBY182="End of period",GBY190="Revenue")),TRUE,FALSE)</f>
        <v>0</v>
      </c>
      <c r="GBZ183" s="201" t="b">
        <f>IF(OR(AND('Validation summary'!$B$2="2022-23",GBZ182="In-period"),AND('Validation summary'!$B$2="2023-24",GBZ182="In-period"),AND('Validation summary'!$B$2="2024-25",GBZ182="In-period"),AND('Validation summary'!$B$2="2024-25",GBZ182="End of period",GBZ190="Revenue")),TRUE,FALSE)</f>
        <v>0</v>
      </c>
      <c r="GCA183" s="201" t="b">
        <f>IF(OR(AND('Validation summary'!$B$2="2022-23",GCA182="In-period"),AND('Validation summary'!$B$2="2023-24",GCA182="In-period"),AND('Validation summary'!$B$2="2024-25",GCA182="In-period"),AND('Validation summary'!$B$2="2024-25",GCA182="End of period",GCA190="Revenue")),TRUE,FALSE)</f>
        <v>0</v>
      </c>
      <c r="GCB183" s="201" t="b">
        <f>IF(OR(AND('Validation summary'!$B$2="2022-23",GCB182="In-period"),AND('Validation summary'!$B$2="2023-24",GCB182="In-period"),AND('Validation summary'!$B$2="2024-25",GCB182="In-period"),AND('Validation summary'!$B$2="2024-25",GCB182="End of period",GCB190="Revenue")),TRUE,FALSE)</f>
        <v>0</v>
      </c>
      <c r="GCC183" s="201" t="b">
        <f>IF(OR(AND('Validation summary'!$B$2="2022-23",GCC182="In-period"),AND('Validation summary'!$B$2="2023-24",GCC182="In-period"),AND('Validation summary'!$B$2="2024-25",GCC182="In-period"),AND('Validation summary'!$B$2="2024-25",GCC182="End of period",GCC190="Revenue")),TRUE,FALSE)</f>
        <v>0</v>
      </c>
      <c r="GCD183" s="201" t="b">
        <f>IF(OR(AND('Validation summary'!$B$2="2022-23",GCD182="In-period"),AND('Validation summary'!$B$2="2023-24",GCD182="In-period"),AND('Validation summary'!$B$2="2024-25",GCD182="In-period"),AND('Validation summary'!$B$2="2024-25",GCD182="End of period",GCD190="Revenue")),TRUE,FALSE)</f>
        <v>0</v>
      </c>
      <c r="GCE183" s="201" t="b">
        <f>IF(OR(AND('Validation summary'!$B$2="2022-23",GCE182="In-period"),AND('Validation summary'!$B$2="2023-24",GCE182="In-period"),AND('Validation summary'!$B$2="2024-25",GCE182="In-period"),AND('Validation summary'!$B$2="2024-25",GCE182="End of period",GCE190="Revenue")),TRUE,FALSE)</f>
        <v>0</v>
      </c>
      <c r="GCF183" s="201" t="b">
        <f>IF(OR(AND('Validation summary'!$B$2="2022-23",GCF182="In-period"),AND('Validation summary'!$B$2="2023-24",GCF182="In-period"),AND('Validation summary'!$B$2="2024-25",GCF182="In-period"),AND('Validation summary'!$B$2="2024-25",GCF182="End of period",GCF190="Revenue")),TRUE,FALSE)</f>
        <v>0</v>
      </c>
      <c r="GCG183" s="201" t="b">
        <f>IF(OR(AND('Validation summary'!$B$2="2022-23",GCG182="In-period"),AND('Validation summary'!$B$2="2023-24",GCG182="In-period"),AND('Validation summary'!$B$2="2024-25",GCG182="In-period"),AND('Validation summary'!$B$2="2024-25",GCG182="End of period",GCG190="Revenue")),TRUE,FALSE)</f>
        <v>0</v>
      </c>
      <c r="GCH183" s="201" t="b">
        <f>IF(OR(AND('Validation summary'!$B$2="2022-23",GCH182="In-period"),AND('Validation summary'!$B$2="2023-24",GCH182="In-period"),AND('Validation summary'!$B$2="2024-25",GCH182="In-period"),AND('Validation summary'!$B$2="2024-25",GCH182="End of period",GCH190="Revenue")),TRUE,FALSE)</f>
        <v>0</v>
      </c>
      <c r="GCI183" s="201" t="b">
        <f>IF(OR(AND('Validation summary'!$B$2="2022-23",GCI182="In-period"),AND('Validation summary'!$B$2="2023-24",GCI182="In-period"),AND('Validation summary'!$B$2="2024-25",GCI182="In-period"),AND('Validation summary'!$B$2="2024-25",GCI182="End of period",GCI190="Revenue")),TRUE,FALSE)</f>
        <v>0</v>
      </c>
      <c r="GCJ183" s="201" t="b">
        <f>IF(OR(AND('Validation summary'!$B$2="2022-23",GCJ182="In-period"),AND('Validation summary'!$B$2="2023-24",GCJ182="In-period"),AND('Validation summary'!$B$2="2024-25",GCJ182="In-period"),AND('Validation summary'!$B$2="2024-25",GCJ182="End of period",GCJ190="Revenue")),TRUE,FALSE)</f>
        <v>0</v>
      </c>
      <c r="GCK183" s="201" t="b">
        <f>IF(OR(AND('Validation summary'!$B$2="2022-23",GCK182="In-period"),AND('Validation summary'!$B$2="2023-24",GCK182="In-period"),AND('Validation summary'!$B$2="2024-25",GCK182="In-period"),AND('Validation summary'!$B$2="2024-25",GCK182="End of period",GCK190="Revenue")),TRUE,FALSE)</f>
        <v>0</v>
      </c>
      <c r="GCL183" s="201" t="b">
        <f>IF(OR(AND('Validation summary'!$B$2="2022-23",GCL182="In-period"),AND('Validation summary'!$B$2="2023-24",GCL182="In-period"),AND('Validation summary'!$B$2="2024-25",GCL182="In-period"),AND('Validation summary'!$B$2="2024-25",GCL182="End of period",GCL190="Revenue")),TRUE,FALSE)</f>
        <v>0</v>
      </c>
      <c r="GCM183" s="201" t="b">
        <f>IF(OR(AND('Validation summary'!$B$2="2022-23",GCM182="In-period"),AND('Validation summary'!$B$2="2023-24",GCM182="In-period"),AND('Validation summary'!$B$2="2024-25",GCM182="In-period"),AND('Validation summary'!$B$2="2024-25",GCM182="End of period",GCM190="Revenue")),TRUE,FALSE)</f>
        <v>0</v>
      </c>
      <c r="GCN183" s="201" t="b">
        <f>IF(OR(AND('Validation summary'!$B$2="2022-23",GCN182="In-period"),AND('Validation summary'!$B$2="2023-24",GCN182="In-period"),AND('Validation summary'!$B$2="2024-25",GCN182="In-period"),AND('Validation summary'!$B$2="2024-25",GCN182="End of period",GCN190="Revenue")),TRUE,FALSE)</f>
        <v>0</v>
      </c>
      <c r="GCO183" s="201" t="b">
        <f>IF(OR(AND('Validation summary'!$B$2="2022-23",GCO182="In-period"),AND('Validation summary'!$B$2="2023-24",GCO182="In-period"),AND('Validation summary'!$B$2="2024-25",GCO182="In-period"),AND('Validation summary'!$B$2="2024-25",GCO182="End of period",GCO190="Revenue")),TRUE,FALSE)</f>
        <v>0</v>
      </c>
      <c r="GCP183" s="201" t="b">
        <f>IF(OR(AND('Validation summary'!$B$2="2022-23",GCP182="In-period"),AND('Validation summary'!$B$2="2023-24",GCP182="In-period"),AND('Validation summary'!$B$2="2024-25",GCP182="In-period"),AND('Validation summary'!$B$2="2024-25",GCP182="End of period",GCP190="Revenue")),TRUE,FALSE)</f>
        <v>0</v>
      </c>
      <c r="GCQ183" s="201" t="b">
        <f>IF(OR(AND('Validation summary'!$B$2="2022-23",GCQ182="In-period"),AND('Validation summary'!$B$2="2023-24",GCQ182="In-period"),AND('Validation summary'!$B$2="2024-25",GCQ182="In-period"),AND('Validation summary'!$B$2="2024-25",GCQ182="End of period",GCQ190="Revenue")),TRUE,FALSE)</f>
        <v>0</v>
      </c>
      <c r="GCR183" s="201" t="b">
        <f>IF(OR(AND('Validation summary'!$B$2="2022-23",GCR182="In-period"),AND('Validation summary'!$B$2="2023-24",GCR182="In-period"),AND('Validation summary'!$B$2="2024-25",GCR182="In-period"),AND('Validation summary'!$B$2="2024-25",GCR182="End of period",GCR190="Revenue")),TRUE,FALSE)</f>
        <v>0</v>
      </c>
      <c r="GCS183" s="201" t="b">
        <f>IF(OR(AND('Validation summary'!$B$2="2022-23",GCS182="In-period"),AND('Validation summary'!$B$2="2023-24",GCS182="In-period"),AND('Validation summary'!$B$2="2024-25",GCS182="In-period"),AND('Validation summary'!$B$2="2024-25",GCS182="End of period",GCS190="Revenue")),TRUE,FALSE)</f>
        <v>0</v>
      </c>
      <c r="GCT183" s="201" t="b">
        <f>IF(OR(AND('Validation summary'!$B$2="2022-23",GCT182="In-period"),AND('Validation summary'!$B$2="2023-24",GCT182="In-period"),AND('Validation summary'!$B$2="2024-25",GCT182="In-period"),AND('Validation summary'!$B$2="2024-25",GCT182="End of period",GCT190="Revenue")),TRUE,FALSE)</f>
        <v>0</v>
      </c>
      <c r="GCU183" s="201" t="b">
        <f>IF(OR(AND('Validation summary'!$B$2="2022-23",GCU182="In-period"),AND('Validation summary'!$B$2="2023-24",GCU182="In-period"),AND('Validation summary'!$B$2="2024-25",GCU182="In-period"),AND('Validation summary'!$B$2="2024-25",GCU182="End of period",GCU190="Revenue")),TRUE,FALSE)</f>
        <v>0</v>
      </c>
      <c r="GCV183" s="201" t="b">
        <f>IF(OR(AND('Validation summary'!$B$2="2022-23",GCV182="In-period"),AND('Validation summary'!$B$2="2023-24",GCV182="In-period"),AND('Validation summary'!$B$2="2024-25",GCV182="In-period"),AND('Validation summary'!$B$2="2024-25",GCV182="End of period",GCV190="Revenue")),TRUE,FALSE)</f>
        <v>0</v>
      </c>
      <c r="GCW183" s="201" t="b">
        <f>IF(OR(AND('Validation summary'!$B$2="2022-23",GCW182="In-period"),AND('Validation summary'!$B$2="2023-24",GCW182="In-period"),AND('Validation summary'!$B$2="2024-25",GCW182="In-period"),AND('Validation summary'!$B$2="2024-25",GCW182="End of period",GCW190="Revenue")),TRUE,FALSE)</f>
        <v>0</v>
      </c>
      <c r="GCX183" s="201" t="b">
        <f>IF(OR(AND('Validation summary'!$B$2="2022-23",GCX182="In-period"),AND('Validation summary'!$B$2="2023-24",GCX182="In-period"),AND('Validation summary'!$B$2="2024-25",GCX182="In-period"),AND('Validation summary'!$B$2="2024-25",GCX182="End of period",GCX190="Revenue")),TRUE,FALSE)</f>
        <v>0</v>
      </c>
      <c r="GCY183" s="201" t="b">
        <f>IF(OR(AND('Validation summary'!$B$2="2022-23",GCY182="In-period"),AND('Validation summary'!$B$2="2023-24",GCY182="In-period"),AND('Validation summary'!$B$2="2024-25",GCY182="In-period"),AND('Validation summary'!$B$2="2024-25",GCY182="End of period",GCY190="Revenue")),TRUE,FALSE)</f>
        <v>0</v>
      </c>
      <c r="GCZ183" s="201" t="b">
        <f>IF(OR(AND('Validation summary'!$B$2="2022-23",GCZ182="In-period"),AND('Validation summary'!$B$2="2023-24",GCZ182="In-period"),AND('Validation summary'!$B$2="2024-25",GCZ182="In-period"),AND('Validation summary'!$B$2="2024-25",GCZ182="End of period",GCZ190="Revenue")),TRUE,FALSE)</f>
        <v>0</v>
      </c>
      <c r="GDA183" s="201" t="b">
        <f>IF(OR(AND('Validation summary'!$B$2="2022-23",GDA182="In-period"),AND('Validation summary'!$B$2="2023-24",GDA182="In-period"),AND('Validation summary'!$B$2="2024-25",GDA182="In-period"),AND('Validation summary'!$B$2="2024-25",GDA182="End of period",GDA190="Revenue")),TRUE,FALSE)</f>
        <v>0</v>
      </c>
      <c r="GDB183" s="201" t="b">
        <f>IF(OR(AND('Validation summary'!$B$2="2022-23",GDB182="In-period"),AND('Validation summary'!$B$2="2023-24",GDB182="In-period"),AND('Validation summary'!$B$2="2024-25",GDB182="In-period"),AND('Validation summary'!$B$2="2024-25",GDB182="End of period",GDB190="Revenue")),TRUE,FALSE)</f>
        <v>0</v>
      </c>
      <c r="GDC183" s="201" t="b">
        <f>IF(OR(AND('Validation summary'!$B$2="2022-23",GDC182="In-period"),AND('Validation summary'!$B$2="2023-24",GDC182="In-period"),AND('Validation summary'!$B$2="2024-25",GDC182="In-period"),AND('Validation summary'!$B$2="2024-25",GDC182="End of period",GDC190="Revenue")),TRUE,FALSE)</f>
        <v>0</v>
      </c>
      <c r="GDD183" s="201" t="b">
        <f>IF(OR(AND('Validation summary'!$B$2="2022-23",GDD182="In-period"),AND('Validation summary'!$B$2="2023-24",GDD182="In-period"),AND('Validation summary'!$B$2="2024-25",GDD182="In-period"),AND('Validation summary'!$B$2="2024-25",GDD182="End of period",GDD190="Revenue")),TRUE,FALSE)</f>
        <v>0</v>
      </c>
      <c r="GDE183" s="201" t="b">
        <f>IF(OR(AND('Validation summary'!$B$2="2022-23",GDE182="In-period"),AND('Validation summary'!$B$2="2023-24",GDE182="In-period"),AND('Validation summary'!$B$2="2024-25",GDE182="In-period"),AND('Validation summary'!$B$2="2024-25",GDE182="End of period",GDE190="Revenue")),TRUE,FALSE)</f>
        <v>0</v>
      </c>
      <c r="GDF183" s="201" t="b">
        <f>IF(OR(AND('Validation summary'!$B$2="2022-23",GDF182="In-period"),AND('Validation summary'!$B$2="2023-24",GDF182="In-period"),AND('Validation summary'!$B$2="2024-25",GDF182="In-period"),AND('Validation summary'!$B$2="2024-25",GDF182="End of period",GDF190="Revenue")),TRUE,FALSE)</f>
        <v>0</v>
      </c>
      <c r="GDG183" s="201" t="b">
        <f>IF(OR(AND('Validation summary'!$B$2="2022-23",GDG182="In-period"),AND('Validation summary'!$B$2="2023-24",GDG182="In-period"),AND('Validation summary'!$B$2="2024-25",GDG182="In-period"),AND('Validation summary'!$B$2="2024-25",GDG182="End of period",GDG190="Revenue")),TRUE,FALSE)</f>
        <v>0</v>
      </c>
      <c r="GDH183" s="201" t="b">
        <f>IF(OR(AND('Validation summary'!$B$2="2022-23",GDH182="In-period"),AND('Validation summary'!$B$2="2023-24",GDH182="In-period"),AND('Validation summary'!$B$2="2024-25",GDH182="In-period"),AND('Validation summary'!$B$2="2024-25",GDH182="End of period",GDH190="Revenue")),TRUE,FALSE)</f>
        <v>0</v>
      </c>
      <c r="GDI183" s="201" t="b">
        <f>IF(OR(AND('Validation summary'!$B$2="2022-23",GDI182="In-period"),AND('Validation summary'!$B$2="2023-24",GDI182="In-period"),AND('Validation summary'!$B$2="2024-25",GDI182="In-period"),AND('Validation summary'!$B$2="2024-25",GDI182="End of period",GDI190="Revenue")),TRUE,FALSE)</f>
        <v>0</v>
      </c>
      <c r="GDJ183" s="201" t="b">
        <f>IF(OR(AND('Validation summary'!$B$2="2022-23",GDJ182="In-period"),AND('Validation summary'!$B$2="2023-24",GDJ182="In-period"),AND('Validation summary'!$B$2="2024-25",GDJ182="In-period"),AND('Validation summary'!$B$2="2024-25",GDJ182="End of period",GDJ190="Revenue")),TRUE,FALSE)</f>
        <v>0</v>
      </c>
      <c r="GDK183" s="201" t="b">
        <f>IF(OR(AND('Validation summary'!$B$2="2022-23",GDK182="In-period"),AND('Validation summary'!$B$2="2023-24",GDK182="In-period"),AND('Validation summary'!$B$2="2024-25",GDK182="In-period"),AND('Validation summary'!$B$2="2024-25",GDK182="End of period",GDK190="Revenue")),TRUE,FALSE)</f>
        <v>0</v>
      </c>
      <c r="GDL183" s="201" t="b">
        <f>IF(OR(AND('Validation summary'!$B$2="2022-23",GDL182="In-period"),AND('Validation summary'!$B$2="2023-24",GDL182="In-period"),AND('Validation summary'!$B$2="2024-25",GDL182="In-period"),AND('Validation summary'!$B$2="2024-25",GDL182="End of period",GDL190="Revenue")),TRUE,FALSE)</f>
        <v>0</v>
      </c>
      <c r="GDM183" s="201" t="b">
        <f>IF(OR(AND('Validation summary'!$B$2="2022-23",GDM182="In-period"),AND('Validation summary'!$B$2="2023-24",GDM182="In-period"),AND('Validation summary'!$B$2="2024-25",GDM182="In-period"),AND('Validation summary'!$B$2="2024-25",GDM182="End of period",GDM190="Revenue")),TRUE,FALSE)</f>
        <v>0</v>
      </c>
      <c r="GDN183" s="201" t="b">
        <f>IF(OR(AND('Validation summary'!$B$2="2022-23",GDN182="In-period"),AND('Validation summary'!$B$2="2023-24",GDN182="In-period"),AND('Validation summary'!$B$2="2024-25",GDN182="In-period"),AND('Validation summary'!$B$2="2024-25",GDN182="End of period",GDN190="Revenue")),TRUE,FALSE)</f>
        <v>0</v>
      </c>
      <c r="GDO183" s="201" t="b">
        <f>IF(OR(AND('Validation summary'!$B$2="2022-23",GDO182="In-period"),AND('Validation summary'!$B$2="2023-24",GDO182="In-period"),AND('Validation summary'!$B$2="2024-25",GDO182="In-period"),AND('Validation summary'!$B$2="2024-25",GDO182="End of period",GDO190="Revenue")),TRUE,FALSE)</f>
        <v>0</v>
      </c>
      <c r="GDP183" s="201" t="b">
        <f>IF(OR(AND('Validation summary'!$B$2="2022-23",GDP182="In-period"),AND('Validation summary'!$B$2="2023-24",GDP182="In-period"),AND('Validation summary'!$B$2="2024-25",GDP182="In-period"),AND('Validation summary'!$B$2="2024-25",GDP182="End of period",GDP190="Revenue")),TRUE,FALSE)</f>
        <v>0</v>
      </c>
      <c r="GDQ183" s="201" t="b">
        <f>IF(OR(AND('Validation summary'!$B$2="2022-23",GDQ182="In-period"),AND('Validation summary'!$B$2="2023-24",GDQ182="In-period"),AND('Validation summary'!$B$2="2024-25",GDQ182="In-period"),AND('Validation summary'!$B$2="2024-25",GDQ182="End of period",GDQ190="Revenue")),TRUE,FALSE)</f>
        <v>0</v>
      </c>
      <c r="GDR183" s="201" t="b">
        <f>IF(OR(AND('Validation summary'!$B$2="2022-23",GDR182="In-period"),AND('Validation summary'!$B$2="2023-24",GDR182="In-period"),AND('Validation summary'!$B$2="2024-25",GDR182="In-period"),AND('Validation summary'!$B$2="2024-25",GDR182="End of period",GDR190="Revenue")),TRUE,FALSE)</f>
        <v>0</v>
      </c>
      <c r="GDS183" s="201" t="b">
        <f>IF(OR(AND('Validation summary'!$B$2="2022-23",GDS182="In-period"),AND('Validation summary'!$B$2="2023-24",GDS182="In-period"),AND('Validation summary'!$B$2="2024-25",GDS182="In-period"),AND('Validation summary'!$B$2="2024-25",GDS182="End of period",GDS190="Revenue")),TRUE,FALSE)</f>
        <v>0</v>
      </c>
      <c r="GDT183" s="201" t="b">
        <f>IF(OR(AND('Validation summary'!$B$2="2022-23",GDT182="In-period"),AND('Validation summary'!$B$2="2023-24",GDT182="In-period"),AND('Validation summary'!$B$2="2024-25",GDT182="In-period"),AND('Validation summary'!$B$2="2024-25",GDT182="End of period",GDT190="Revenue")),TRUE,FALSE)</f>
        <v>0</v>
      </c>
      <c r="GDU183" s="201" t="b">
        <f>IF(OR(AND('Validation summary'!$B$2="2022-23",GDU182="In-period"),AND('Validation summary'!$B$2="2023-24",GDU182="In-period"),AND('Validation summary'!$B$2="2024-25",GDU182="In-period"),AND('Validation summary'!$B$2="2024-25",GDU182="End of period",GDU190="Revenue")),TRUE,FALSE)</f>
        <v>0</v>
      </c>
      <c r="GDV183" s="201" t="b">
        <f>IF(OR(AND('Validation summary'!$B$2="2022-23",GDV182="In-period"),AND('Validation summary'!$B$2="2023-24",GDV182="In-period"),AND('Validation summary'!$B$2="2024-25",GDV182="In-period"),AND('Validation summary'!$B$2="2024-25",GDV182="End of period",GDV190="Revenue")),TRUE,FALSE)</f>
        <v>0</v>
      </c>
      <c r="GDW183" s="201" t="b">
        <f>IF(OR(AND('Validation summary'!$B$2="2022-23",GDW182="In-period"),AND('Validation summary'!$B$2="2023-24",GDW182="In-period"),AND('Validation summary'!$B$2="2024-25",GDW182="In-period"),AND('Validation summary'!$B$2="2024-25",GDW182="End of period",GDW190="Revenue")),TRUE,FALSE)</f>
        <v>0</v>
      </c>
      <c r="GDX183" s="201" t="b">
        <f>IF(OR(AND('Validation summary'!$B$2="2022-23",GDX182="In-period"),AND('Validation summary'!$B$2="2023-24",GDX182="In-period"),AND('Validation summary'!$B$2="2024-25",GDX182="In-period"),AND('Validation summary'!$B$2="2024-25",GDX182="End of period",GDX190="Revenue")),TRUE,FALSE)</f>
        <v>0</v>
      </c>
      <c r="GDY183" s="201" t="b">
        <f>IF(OR(AND('Validation summary'!$B$2="2022-23",GDY182="In-period"),AND('Validation summary'!$B$2="2023-24",GDY182="In-period"),AND('Validation summary'!$B$2="2024-25",GDY182="In-period"),AND('Validation summary'!$B$2="2024-25",GDY182="End of period",GDY190="Revenue")),TRUE,FALSE)</f>
        <v>0</v>
      </c>
      <c r="GDZ183" s="201" t="b">
        <f>IF(OR(AND('Validation summary'!$B$2="2022-23",GDZ182="In-period"),AND('Validation summary'!$B$2="2023-24",GDZ182="In-period"),AND('Validation summary'!$B$2="2024-25",GDZ182="In-period"),AND('Validation summary'!$B$2="2024-25",GDZ182="End of period",GDZ190="Revenue")),TRUE,FALSE)</f>
        <v>0</v>
      </c>
      <c r="GEA183" s="201" t="b">
        <f>IF(OR(AND('Validation summary'!$B$2="2022-23",GEA182="In-period"),AND('Validation summary'!$B$2="2023-24",GEA182="In-period"),AND('Validation summary'!$B$2="2024-25",GEA182="In-period"),AND('Validation summary'!$B$2="2024-25",GEA182="End of period",GEA190="Revenue")),TRUE,FALSE)</f>
        <v>0</v>
      </c>
      <c r="GEB183" s="201" t="b">
        <f>IF(OR(AND('Validation summary'!$B$2="2022-23",GEB182="In-period"),AND('Validation summary'!$B$2="2023-24",GEB182="In-period"),AND('Validation summary'!$B$2="2024-25",GEB182="In-period"),AND('Validation summary'!$B$2="2024-25",GEB182="End of period",GEB190="Revenue")),TRUE,FALSE)</f>
        <v>0</v>
      </c>
      <c r="GEC183" s="201" t="b">
        <f>IF(OR(AND('Validation summary'!$B$2="2022-23",GEC182="In-period"),AND('Validation summary'!$B$2="2023-24",GEC182="In-period"),AND('Validation summary'!$B$2="2024-25",GEC182="In-period"),AND('Validation summary'!$B$2="2024-25",GEC182="End of period",GEC190="Revenue")),TRUE,FALSE)</f>
        <v>0</v>
      </c>
      <c r="GED183" s="201" t="b">
        <f>IF(OR(AND('Validation summary'!$B$2="2022-23",GED182="In-period"),AND('Validation summary'!$B$2="2023-24",GED182="In-period"),AND('Validation summary'!$B$2="2024-25",GED182="In-period"),AND('Validation summary'!$B$2="2024-25",GED182="End of period",GED190="Revenue")),TRUE,FALSE)</f>
        <v>0</v>
      </c>
      <c r="GEE183" s="201" t="b">
        <f>IF(OR(AND('Validation summary'!$B$2="2022-23",GEE182="In-period"),AND('Validation summary'!$B$2="2023-24",GEE182="In-period"),AND('Validation summary'!$B$2="2024-25",GEE182="In-period"),AND('Validation summary'!$B$2="2024-25",GEE182="End of period",GEE190="Revenue")),TRUE,FALSE)</f>
        <v>0</v>
      </c>
      <c r="GEF183" s="201" t="b">
        <f>IF(OR(AND('Validation summary'!$B$2="2022-23",GEF182="In-period"),AND('Validation summary'!$B$2="2023-24",GEF182="In-period"),AND('Validation summary'!$B$2="2024-25",GEF182="In-period"),AND('Validation summary'!$B$2="2024-25",GEF182="End of period",GEF190="Revenue")),TRUE,FALSE)</f>
        <v>0</v>
      </c>
      <c r="GEG183" s="201" t="b">
        <f>IF(OR(AND('Validation summary'!$B$2="2022-23",GEG182="In-period"),AND('Validation summary'!$B$2="2023-24",GEG182="In-period"),AND('Validation summary'!$B$2="2024-25",GEG182="In-period"),AND('Validation summary'!$B$2="2024-25",GEG182="End of period",GEG190="Revenue")),TRUE,FALSE)</f>
        <v>0</v>
      </c>
      <c r="GEH183" s="201" t="b">
        <f>IF(OR(AND('Validation summary'!$B$2="2022-23",GEH182="In-period"),AND('Validation summary'!$B$2="2023-24",GEH182="In-period"),AND('Validation summary'!$B$2="2024-25",GEH182="In-period"),AND('Validation summary'!$B$2="2024-25",GEH182="End of period",GEH190="Revenue")),TRUE,FALSE)</f>
        <v>0</v>
      </c>
      <c r="GEI183" s="201" t="b">
        <f>IF(OR(AND('Validation summary'!$B$2="2022-23",GEI182="In-period"),AND('Validation summary'!$B$2="2023-24",GEI182="In-period"),AND('Validation summary'!$B$2="2024-25",GEI182="In-period"),AND('Validation summary'!$B$2="2024-25",GEI182="End of period",GEI190="Revenue")),TRUE,FALSE)</f>
        <v>0</v>
      </c>
      <c r="GEJ183" s="201" t="b">
        <f>IF(OR(AND('Validation summary'!$B$2="2022-23",GEJ182="In-period"),AND('Validation summary'!$B$2="2023-24",GEJ182="In-period"),AND('Validation summary'!$B$2="2024-25",GEJ182="In-period"),AND('Validation summary'!$B$2="2024-25",GEJ182="End of period",GEJ190="Revenue")),TRUE,FALSE)</f>
        <v>0</v>
      </c>
      <c r="GEK183" s="201" t="b">
        <f>IF(OR(AND('Validation summary'!$B$2="2022-23",GEK182="In-period"),AND('Validation summary'!$B$2="2023-24",GEK182="In-period"),AND('Validation summary'!$B$2="2024-25",GEK182="In-period"),AND('Validation summary'!$B$2="2024-25",GEK182="End of period",GEK190="Revenue")),TRUE,FALSE)</f>
        <v>0</v>
      </c>
      <c r="GEL183" s="201" t="b">
        <f>IF(OR(AND('Validation summary'!$B$2="2022-23",GEL182="In-period"),AND('Validation summary'!$B$2="2023-24",GEL182="In-period"),AND('Validation summary'!$B$2="2024-25",GEL182="In-period"),AND('Validation summary'!$B$2="2024-25",GEL182="End of period",GEL190="Revenue")),TRUE,FALSE)</f>
        <v>0</v>
      </c>
      <c r="GEM183" s="201" t="b">
        <f>IF(OR(AND('Validation summary'!$B$2="2022-23",GEM182="In-period"),AND('Validation summary'!$B$2="2023-24",GEM182="In-period"),AND('Validation summary'!$B$2="2024-25",GEM182="In-period"),AND('Validation summary'!$B$2="2024-25",GEM182="End of period",GEM190="Revenue")),TRUE,FALSE)</f>
        <v>0</v>
      </c>
      <c r="GEN183" s="201" t="b">
        <f>IF(OR(AND('Validation summary'!$B$2="2022-23",GEN182="In-period"),AND('Validation summary'!$B$2="2023-24",GEN182="In-period"),AND('Validation summary'!$B$2="2024-25",GEN182="In-period"),AND('Validation summary'!$B$2="2024-25",GEN182="End of period",GEN190="Revenue")),TRUE,FALSE)</f>
        <v>0</v>
      </c>
      <c r="GEO183" s="201" t="b">
        <f>IF(OR(AND('Validation summary'!$B$2="2022-23",GEO182="In-period"),AND('Validation summary'!$B$2="2023-24",GEO182="In-period"),AND('Validation summary'!$B$2="2024-25",GEO182="In-period"),AND('Validation summary'!$B$2="2024-25",GEO182="End of period",GEO190="Revenue")),TRUE,FALSE)</f>
        <v>0</v>
      </c>
      <c r="GEP183" s="201" t="b">
        <f>IF(OR(AND('Validation summary'!$B$2="2022-23",GEP182="In-period"),AND('Validation summary'!$B$2="2023-24",GEP182="In-period"),AND('Validation summary'!$B$2="2024-25",GEP182="In-period"),AND('Validation summary'!$B$2="2024-25",GEP182="End of period",GEP190="Revenue")),TRUE,FALSE)</f>
        <v>0</v>
      </c>
      <c r="GEQ183" s="201" t="b">
        <f>IF(OR(AND('Validation summary'!$B$2="2022-23",GEQ182="In-period"),AND('Validation summary'!$B$2="2023-24",GEQ182="In-period"),AND('Validation summary'!$B$2="2024-25",GEQ182="In-period"),AND('Validation summary'!$B$2="2024-25",GEQ182="End of period",GEQ190="Revenue")),TRUE,FALSE)</f>
        <v>0</v>
      </c>
      <c r="GER183" s="201" t="b">
        <f>IF(OR(AND('Validation summary'!$B$2="2022-23",GER182="In-period"),AND('Validation summary'!$B$2="2023-24",GER182="In-period"),AND('Validation summary'!$B$2="2024-25",GER182="In-period"),AND('Validation summary'!$B$2="2024-25",GER182="End of period",GER190="Revenue")),TRUE,FALSE)</f>
        <v>0</v>
      </c>
      <c r="GES183" s="201" t="b">
        <f>IF(OR(AND('Validation summary'!$B$2="2022-23",GES182="In-period"),AND('Validation summary'!$B$2="2023-24",GES182="In-period"),AND('Validation summary'!$B$2="2024-25",GES182="In-period"),AND('Validation summary'!$B$2="2024-25",GES182="End of period",GES190="Revenue")),TRUE,FALSE)</f>
        <v>0</v>
      </c>
      <c r="GET183" s="201" t="b">
        <f>IF(OR(AND('Validation summary'!$B$2="2022-23",GET182="In-period"),AND('Validation summary'!$B$2="2023-24",GET182="In-period"),AND('Validation summary'!$B$2="2024-25",GET182="In-period"),AND('Validation summary'!$B$2="2024-25",GET182="End of period",GET190="Revenue")),TRUE,FALSE)</f>
        <v>0</v>
      </c>
      <c r="GEU183" s="201" t="b">
        <f>IF(OR(AND('Validation summary'!$B$2="2022-23",GEU182="In-period"),AND('Validation summary'!$B$2="2023-24",GEU182="In-period"),AND('Validation summary'!$B$2="2024-25",GEU182="In-period"),AND('Validation summary'!$B$2="2024-25",GEU182="End of period",GEU190="Revenue")),TRUE,FALSE)</f>
        <v>0</v>
      </c>
      <c r="GEV183" s="201" t="b">
        <f>IF(OR(AND('Validation summary'!$B$2="2022-23",GEV182="In-period"),AND('Validation summary'!$B$2="2023-24",GEV182="In-period"),AND('Validation summary'!$B$2="2024-25",GEV182="In-period"),AND('Validation summary'!$B$2="2024-25",GEV182="End of period",GEV190="Revenue")),TRUE,FALSE)</f>
        <v>0</v>
      </c>
      <c r="GEW183" s="201" t="b">
        <f>IF(OR(AND('Validation summary'!$B$2="2022-23",GEW182="In-period"),AND('Validation summary'!$B$2="2023-24",GEW182="In-period"),AND('Validation summary'!$B$2="2024-25",GEW182="In-period"),AND('Validation summary'!$B$2="2024-25",GEW182="End of period",GEW190="Revenue")),TRUE,FALSE)</f>
        <v>0</v>
      </c>
      <c r="GEX183" s="201" t="b">
        <f>IF(OR(AND('Validation summary'!$B$2="2022-23",GEX182="In-period"),AND('Validation summary'!$B$2="2023-24",GEX182="In-period"),AND('Validation summary'!$B$2="2024-25",GEX182="In-period"),AND('Validation summary'!$B$2="2024-25",GEX182="End of period",GEX190="Revenue")),TRUE,FALSE)</f>
        <v>0</v>
      </c>
      <c r="GEY183" s="201" t="b">
        <f>IF(OR(AND('Validation summary'!$B$2="2022-23",GEY182="In-period"),AND('Validation summary'!$B$2="2023-24",GEY182="In-period"),AND('Validation summary'!$B$2="2024-25",GEY182="In-period"),AND('Validation summary'!$B$2="2024-25",GEY182="End of period",GEY190="Revenue")),TRUE,FALSE)</f>
        <v>0</v>
      </c>
      <c r="GEZ183" s="201" t="b">
        <f>IF(OR(AND('Validation summary'!$B$2="2022-23",GEZ182="In-period"),AND('Validation summary'!$B$2="2023-24",GEZ182="In-period"),AND('Validation summary'!$B$2="2024-25",GEZ182="In-period"),AND('Validation summary'!$B$2="2024-25",GEZ182="End of period",GEZ190="Revenue")),TRUE,FALSE)</f>
        <v>0</v>
      </c>
      <c r="GFA183" s="201" t="b">
        <f>IF(OR(AND('Validation summary'!$B$2="2022-23",GFA182="In-period"),AND('Validation summary'!$B$2="2023-24",GFA182="In-period"),AND('Validation summary'!$B$2="2024-25",GFA182="In-period"),AND('Validation summary'!$B$2="2024-25",GFA182="End of period",GFA190="Revenue")),TRUE,FALSE)</f>
        <v>0</v>
      </c>
      <c r="GFB183" s="201" t="b">
        <f>IF(OR(AND('Validation summary'!$B$2="2022-23",GFB182="In-period"),AND('Validation summary'!$B$2="2023-24",GFB182="In-period"),AND('Validation summary'!$B$2="2024-25",GFB182="In-period"),AND('Validation summary'!$B$2="2024-25",GFB182="End of period",GFB190="Revenue")),TRUE,FALSE)</f>
        <v>0</v>
      </c>
      <c r="GFC183" s="201" t="b">
        <f>IF(OR(AND('Validation summary'!$B$2="2022-23",GFC182="In-period"),AND('Validation summary'!$B$2="2023-24",GFC182="In-period"),AND('Validation summary'!$B$2="2024-25",GFC182="In-period"),AND('Validation summary'!$B$2="2024-25",GFC182="End of period",GFC190="Revenue")),TRUE,FALSE)</f>
        <v>0</v>
      </c>
      <c r="GFD183" s="201" t="b">
        <f>IF(OR(AND('Validation summary'!$B$2="2022-23",GFD182="In-period"),AND('Validation summary'!$B$2="2023-24",GFD182="In-period"),AND('Validation summary'!$B$2="2024-25",GFD182="In-period"),AND('Validation summary'!$B$2="2024-25",GFD182="End of period",GFD190="Revenue")),TRUE,FALSE)</f>
        <v>0</v>
      </c>
      <c r="GFE183" s="201" t="b">
        <f>IF(OR(AND('Validation summary'!$B$2="2022-23",GFE182="In-period"),AND('Validation summary'!$B$2="2023-24",GFE182="In-period"),AND('Validation summary'!$B$2="2024-25",GFE182="In-period"),AND('Validation summary'!$B$2="2024-25",GFE182="End of period",GFE190="Revenue")),TRUE,FALSE)</f>
        <v>0</v>
      </c>
      <c r="GFF183" s="201" t="b">
        <f>IF(OR(AND('Validation summary'!$B$2="2022-23",GFF182="In-period"),AND('Validation summary'!$B$2="2023-24",GFF182="In-period"),AND('Validation summary'!$B$2="2024-25",GFF182="In-period"),AND('Validation summary'!$B$2="2024-25",GFF182="End of period",GFF190="Revenue")),TRUE,FALSE)</f>
        <v>0</v>
      </c>
      <c r="GFG183" s="201" t="b">
        <f>IF(OR(AND('Validation summary'!$B$2="2022-23",GFG182="In-period"),AND('Validation summary'!$B$2="2023-24",GFG182="In-period"),AND('Validation summary'!$B$2="2024-25",GFG182="In-period"),AND('Validation summary'!$B$2="2024-25",GFG182="End of period",GFG190="Revenue")),TRUE,FALSE)</f>
        <v>0</v>
      </c>
      <c r="GFH183" s="201" t="b">
        <f>IF(OR(AND('Validation summary'!$B$2="2022-23",GFH182="In-period"),AND('Validation summary'!$B$2="2023-24",GFH182="In-period"),AND('Validation summary'!$B$2="2024-25",GFH182="In-period"),AND('Validation summary'!$B$2="2024-25",GFH182="End of period",GFH190="Revenue")),TRUE,FALSE)</f>
        <v>0</v>
      </c>
      <c r="GFI183" s="201" t="b">
        <f>IF(OR(AND('Validation summary'!$B$2="2022-23",GFI182="In-period"),AND('Validation summary'!$B$2="2023-24",GFI182="In-period"),AND('Validation summary'!$B$2="2024-25",GFI182="In-period"),AND('Validation summary'!$B$2="2024-25",GFI182="End of period",GFI190="Revenue")),TRUE,FALSE)</f>
        <v>0</v>
      </c>
      <c r="GFJ183" s="201" t="b">
        <f>IF(OR(AND('Validation summary'!$B$2="2022-23",GFJ182="In-period"),AND('Validation summary'!$B$2="2023-24",GFJ182="In-period"),AND('Validation summary'!$B$2="2024-25",GFJ182="In-period"),AND('Validation summary'!$B$2="2024-25",GFJ182="End of period",GFJ190="Revenue")),TRUE,FALSE)</f>
        <v>0</v>
      </c>
      <c r="GFK183" s="201" t="b">
        <f>IF(OR(AND('Validation summary'!$B$2="2022-23",GFK182="In-period"),AND('Validation summary'!$B$2="2023-24",GFK182="In-period"),AND('Validation summary'!$B$2="2024-25",GFK182="In-period"),AND('Validation summary'!$B$2="2024-25",GFK182="End of period",GFK190="Revenue")),TRUE,FALSE)</f>
        <v>0</v>
      </c>
      <c r="GFL183" s="201" t="b">
        <f>IF(OR(AND('Validation summary'!$B$2="2022-23",GFL182="In-period"),AND('Validation summary'!$B$2="2023-24",GFL182="In-period"),AND('Validation summary'!$B$2="2024-25",GFL182="In-period"),AND('Validation summary'!$B$2="2024-25",GFL182="End of period",GFL190="Revenue")),TRUE,FALSE)</f>
        <v>0</v>
      </c>
      <c r="GFM183" s="201" t="b">
        <f>IF(OR(AND('Validation summary'!$B$2="2022-23",GFM182="In-period"),AND('Validation summary'!$B$2="2023-24",GFM182="In-period"),AND('Validation summary'!$B$2="2024-25",GFM182="In-period"),AND('Validation summary'!$B$2="2024-25",GFM182="End of period",GFM190="Revenue")),TRUE,FALSE)</f>
        <v>0</v>
      </c>
      <c r="GFN183" s="201" t="b">
        <f>IF(OR(AND('Validation summary'!$B$2="2022-23",GFN182="In-period"),AND('Validation summary'!$B$2="2023-24",GFN182="In-period"),AND('Validation summary'!$B$2="2024-25",GFN182="In-period"),AND('Validation summary'!$B$2="2024-25",GFN182="End of period",GFN190="Revenue")),TRUE,FALSE)</f>
        <v>0</v>
      </c>
      <c r="GFO183" s="201" t="b">
        <f>IF(OR(AND('Validation summary'!$B$2="2022-23",GFO182="In-period"),AND('Validation summary'!$B$2="2023-24",GFO182="In-period"),AND('Validation summary'!$B$2="2024-25",GFO182="In-period"),AND('Validation summary'!$B$2="2024-25",GFO182="End of period",GFO190="Revenue")),TRUE,FALSE)</f>
        <v>0</v>
      </c>
      <c r="GFP183" s="201" t="b">
        <f>IF(OR(AND('Validation summary'!$B$2="2022-23",GFP182="In-period"),AND('Validation summary'!$B$2="2023-24",GFP182="In-period"),AND('Validation summary'!$B$2="2024-25",GFP182="In-period"),AND('Validation summary'!$B$2="2024-25",GFP182="End of period",GFP190="Revenue")),TRUE,FALSE)</f>
        <v>0</v>
      </c>
      <c r="GFQ183" s="201" t="b">
        <f>IF(OR(AND('Validation summary'!$B$2="2022-23",GFQ182="In-period"),AND('Validation summary'!$B$2="2023-24",GFQ182="In-period"),AND('Validation summary'!$B$2="2024-25",GFQ182="In-period"),AND('Validation summary'!$B$2="2024-25",GFQ182="End of period",GFQ190="Revenue")),TRUE,FALSE)</f>
        <v>0</v>
      </c>
      <c r="GFR183" s="201" t="b">
        <f>IF(OR(AND('Validation summary'!$B$2="2022-23",GFR182="In-period"),AND('Validation summary'!$B$2="2023-24",GFR182="In-period"),AND('Validation summary'!$B$2="2024-25",GFR182="In-period"),AND('Validation summary'!$B$2="2024-25",GFR182="End of period",GFR190="Revenue")),TRUE,FALSE)</f>
        <v>0</v>
      </c>
      <c r="GFS183" s="201" t="b">
        <f>IF(OR(AND('Validation summary'!$B$2="2022-23",GFS182="In-period"),AND('Validation summary'!$B$2="2023-24",GFS182="In-period"),AND('Validation summary'!$B$2="2024-25",GFS182="In-period"),AND('Validation summary'!$B$2="2024-25",GFS182="End of period",GFS190="Revenue")),TRUE,FALSE)</f>
        <v>0</v>
      </c>
      <c r="GFT183" s="201" t="b">
        <f>IF(OR(AND('Validation summary'!$B$2="2022-23",GFT182="In-period"),AND('Validation summary'!$B$2="2023-24",GFT182="In-period"),AND('Validation summary'!$B$2="2024-25",GFT182="In-period"),AND('Validation summary'!$B$2="2024-25",GFT182="End of period",GFT190="Revenue")),TRUE,FALSE)</f>
        <v>0</v>
      </c>
      <c r="GFU183" s="201" t="b">
        <f>IF(OR(AND('Validation summary'!$B$2="2022-23",GFU182="In-period"),AND('Validation summary'!$B$2="2023-24",GFU182="In-period"),AND('Validation summary'!$B$2="2024-25",GFU182="In-period"),AND('Validation summary'!$B$2="2024-25",GFU182="End of period",GFU190="Revenue")),TRUE,FALSE)</f>
        <v>0</v>
      </c>
      <c r="GFV183" s="201" t="b">
        <f>IF(OR(AND('Validation summary'!$B$2="2022-23",GFV182="In-period"),AND('Validation summary'!$B$2="2023-24",GFV182="In-period"),AND('Validation summary'!$B$2="2024-25",GFV182="In-period"),AND('Validation summary'!$B$2="2024-25",GFV182="End of period",GFV190="Revenue")),TRUE,FALSE)</f>
        <v>0</v>
      </c>
      <c r="GFW183" s="201" t="b">
        <f>IF(OR(AND('Validation summary'!$B$2="2022-23",GFW182="In-period"),AND('Validation summary'!$B$2="2023-24",GFW182="In-period"),AND('Validation summary'!$B$2="2024-25",GFW182="In-period"),AND('Validation summary'!$B$2="2024-25",GFW182="End of period",GFW190="Revenue")),TRUE,FALSE)</f>
        <v>0</v>
      </c>
      <c r="GFX183" s="201" t="b">
        <f>IF(OR(AND('Validation summary'!$B$2="2022-23",GFX182="In-period"),AND('Validation summary'!$B$2="2023-24",GFX182="In-period"),AND('Validation summary'!$B$2="2024-25",GFX182="In-period"),AND('Validation summary'!$B$2="2024-25",GFX182="End of period",GFX190="Revenue")),TRUE,FALSE)</f>
        <v>0</v>
      </c>
      <c r="GFY183" s="201" t="b">
        <f>IF(OR(AND('Validation summary'!$B$2="2022-23",GFY182="In-period"),AND('Validation summary'!$B$2="2023-24",GFY182="In-period"),AND('Validation summary'!$B$2="2024-25",GFY182="In-period"),AND('Validation summary'!$B$2="2024-25",GFY182="End of period",GFY190="Revenue")),TRUE,FALSE)</f>
        <v>0</v>
      </c>
      <c r="GFZ183" s="201" t="b">
        <f>IF(OR(AND('Validation summary'!$B$2="2022-23",GFZ182="In-period"),AND('Validation summary'!$B$2="2023-24",GFZ182="In-period"),AND('Validation summary'!$B$2="2024-25",GFZ182="In-period"),AND('Validation summary'!$B$2="2024-25",GFZ182="End of period",GFZ190="Revenue")),TRUE,FALSE)</f>
        <v>0</v>
      </c>
      <c r="GGA183" s="201" t="b">
        <f>IF(OR(AND('Validation summary'!$B$2="2022-23",GGA182="In-period"),AND('Validation summary'!$B$2="2023-24",GGA182="In-period"),AND('Validation summary'!$B$2="2024-25",GGA182="In-period"),AND('Validation summary'!$B$2="2024-25",GGA182="End of period",GGA190="Revenue")),TRUE,FALSE)</f>
        <v>0</v>
      </c>
      <c r="GGB183" s="201" t="b">
        <f>IF(OR(AND('Validation summary'!$B$2="2022-23",GGB182="In-period"),AND('Validation summary'!$B$2="2023-24",GGB182="In-period"),AND('Validation summary'!$B$2="2024-25",GGB182="In-period"),AND('Validation summary'!$B$2="2024-25",GGB182="End of period",GGB190="Revenue")),TRUE,FALSE)</f>
        <v>0</v>
      </c>
      <c r="GGC183" s="201" t="b">
        <f>IF(OR(AND('Validation summary'!$B$2="2022-23",GGC182="In-period"),AND('Validation summary'!$B$2="2023-24",GGC182="In-period"),AND('Validation summary'!$B$2="2024-25",GGC182="In-period"),AND('Validation summary'!$B$2="2024-25",GGC182="End of period",GGC190="Revenue")),TRUE,FALSE)</f>
        <v>0</v>
      </c>
      <c r="GGD183" s="201" t="b">
        <f>IF(OR(AND('Validation summary'!$B$2="2022-23",GGD182="In-period"),AND('Validation summary'!$B$2="2023-24",GGD182="In-period"),AND('Validation summary'!$B$2="2024-25",GGD182="In-period"),AND('Validation summary'!$B$2="2024-25",GGD182="End of period",GGD190="Revenue")),TRUE,FALSE)</f>
        <v>0</v>
      </c>
      <c r="GGE183" s="201" t="b">
        <f>IF(OR(AND('Validation summary'!$B$2="2022-23",GGE182="In-period"),AND('Validation summary'!$B$2="2023-24",GGE182="In-period"),AND('Validation summary'!$B$2="2024-25",GGE182="In-period"),AND('Validation summary'!$B$2="2024-25",GGE182="End of period",GGE190="Revenue")),TRUE,FALSE)</f>
        <v>0</v>
      </c>
      <c r="GGF183" s="201" t="b">
        <f>IF(OR(AND('Validation summary'!$B$2="2022-23",GGF182="In-period"),AND('Validation summary'!$B$2="2023-24",GGF182="In-period"),AND('Validation summary'!$B$2="2024-25",GGF182="In-period"),AND('Validation summary'!$B$2="2024-25",GGF182="End of period",GGF190="Revenue")),TRUE,FALSE)</f>
        <v>0</v>
      </c>
      <c r="GGG183" s="201" t="b">
        <f>IF(OR(AND('Validation summary'!$B$2="2022-23",GGG182="In-period"),AND('Validation summary'!$B$2="2023-24",GGG182="In-period"),AND('Validation summary'!$B$2="2024-25",GGG182="In-period"),AND('Validation summary'!$B$2="2024-25",GGG182="End of period",GGG190="Revenue")),TRUE,FALSE)</f>
        <v>0</v>
      </c>
      <c r="GGH183" s="201" t="b">
        <f>IF(OR(AND('Validation summary'!$B$2="2022-23",GGH182="In-period"),AND('Validation summary'!$B$2="2023-24",GGH182="In-period"),AND('Validation summary'!$B$2="2024-25",GGH182="In-period"),AND('Validation summary'!$B$2="2024-25",GGH182="End of period",GGH190="Revenue")),TRUE,FALSE)</f>
        <v>0</v>
      </c>
      <c r="GGI183" s="201" t="b">
        <f>IF(OR(AND('Validation summary'!$B$2="2022-23",GGI182="In-period"),AND('Validation summary'!$B$2="2023-24",GGI182="In-period"),AND('Validation summary'!$B$2="2024-25",GGI182="In-period"),AND('Validation summary'!$B$2="2024-25",GGI182="End of period",GGI190="Revenue")),TRUE,FALSE)</f>
        <v>0</v>
      </c>
      <c r="GGJ183" s="201" t="b">
        <f>IF(OR(AND('Validation summary'!$B$2="2022-23",GGJ182="In-period"),AND('Validation summary'!$B$2="2023-24",GGJ182="In-period"),AND('Validation summary'!$B$2="2024-25",GGJ182="In-period"),AND('Validation summary'!$B$2="2024-25",GGJ182="End of period",GGJ190="Revenue")),TRUE,FALSE)</f>
        <v>0</v>
      </c>
      <c r="GGK183" s="201" t="b">
        <f>IF(OR(AND('Validation summary'!$B$2="2022-23",GGK182="In-period"),AND('Validation summary'!$B$2="2023-24",GGK182="In-period"),AND('Validation summary'!$B$2="2024-25",GGK182="In-period"),AND('Validation summary'!$B$2="2024-25",GGK182="End of period",GGK190="Revenue")),TRUE,FALSE)</f>
        <v>0</v>
      </c>
      <c r="GGL183" s="201" t="b">
        <f>IF(OR(AND('Validation summary'!$B$2="2022-23",GGL182="In-period"),AND('Validation summary'!$B$2="2023-24",GGL182="In-period"),AND('Validation summary'!$B$2="2024-25",GGL182="In-period"),AND('Validation summary'!$B$2="2024-25",GGL182="End of period",GGL190="Revenue")),TRUE,FALSE)</f>
        <v>0</v>
      </c>
      <c r="GGM183" s="201" t="b">
        <f>IF(OR(AND('Validation summary'!$B$2="2022-23",GGM182="In-period"),AND('Validation summary'!$B$2="2023-24",GGM182="In-period"),AND('Validation summary'!$B$2="2024-25",GGM182="In-period"),AND('Validation summary'!$B$2="2024-25",GGM182="End of period",GGM190="Revenue")),TRUE,FALSE)</f>
        <v>0</v>
      </c>
      <c r="GGN183" s="201" t="b">
        <f>IF(OR(AND('Validation summary'!$B$2="2022-23",GGN182="In-period"),AND('Validation summary'!$B$2="2023-24",GGN182="In-period"),AND('Validation summary'!$B$2="2024-25",GGN182="In-period"),AND('Validation summary'!$B$2="2024-25",GGN182="End of period",GGN190="Revenue")),TRUE,FALSE)</f>
        <v>0</v>
      </c>
      <c r="GGO183" s="201" t="b">
        <f>IF(OR(AND('Validation summary'!$B$2="2022-23",GGO182="In-period"),AND('Validation summary'!$B$2="2023-24",GGO182="In-period"),AND('Validation summary'!$B$2="2024-25",GGO182="In-period"),AND('Validation summary'!$B$2="2024-25",GGO182="End of period",GGO190="Revenue")),TRUE,FALSE)</f>
        <v>0</v>
      </c>
      <c r="GGP183" s="201" t="b">
        <f>IF(OR(AND('Validation summary'!$B$2="2022-23",GGP182="In-period"),AND('Validation summary'!$B$2="2023-24",GGP182="In-period"),AND('Validation summary'!$B$2="2024-25",GGP182="In-period"),AND('Validation summary'!$B$2="2024-25",GGP182="End of period",GGP190="Revenue")),TRUE,FALSE)</f>
        <v>0</v>
      </c>
      <c r="GGQ183" s="201" t="b">
        <f>IF(OR(AND('Validation summary'!$B$2="2022-23",GGQ182="In-period"),AND('Validation summary'!$B$2="2023-24",GGQ182="In-period"),AND('Validation summary'!$B$2="2024-25",GGQ182="In-period"),AND('Validation summary'!$B$2="2024-25",GGQ182="End of period",GGQ190="Revenue")),TRUE,FALSE)</f>
        <v>0</v>
      </c>
      <c r="GGR183" s="201" t="b">
        <f>IF(OR(AND('Validation summary'!$B$2="2022-23",GGR182="In-period"),AND('Validation summary'!$B$2="2023-24",GGR182="In-period"),AND('Validation summary'!$B$2="2024-25",GGR182="In-period"),AND('Validation summary'!$B$2="2024-25",GGR182="End of period",GGR190="Revenue")),TRUE,FALSE)</f>
        <v>0</v>
      </c>
      <c r="GGS183" s="201" t="b">
        <f>IF(OR(AND('Validation summary'!$B$2="2022-23",GGS182="In-period"),AND('Validation summary'!$B$2="2023-24",GGS182="In-period"),AND('Validation summary'!$B$2="2024-25",GGS182="In-period"),AND('Validation summary'!$B$2="2024-25",GGS182="End of period",GGS190="Revenue")),TRUE,FALSE)</f>
        <v>0</v>
      </c>
      <c r="GGT183" s="201" t="b">
        <f>IF(OR(AND('Validation summary'!$B$2="2022-23",GGT182="In-period"),AND('Validation summary'!$B$2="2023-24",GGT182="In-period"),AND('Validation summary'!$B$2="2024-25",GGT182="In-period"),AND('Validation summary'!$B$2="2024-25",GGT182="End of period",GGT190="Revenue")),TRUE,FALSE)</f>
        <v>0</v>
      </c>
      <c r="GGU183" s="201" t="b">
        <f>IF(OR(AND('Validation summary'!$B$2="2022-23",GGU182="In-period"),AND('Validation summary'!$B$2="2023-24",GGU182="In-period"),AND('Validation summary'!$B$2="2024-25",GGU182="In-period"),AND('Validation summary'!$B$2="2024-25",GGU182="End of period",GGU190="Revenue")),TRUE,FALSE)</f>
        <v>0</v>
      </c>
      <c r="GGV183" s="201" t="b">
        <f>IF(OR(AND('Validation summary'!$B$2="2022-23",GGV182="In-period"),AND('Validation summary'!$B$2="2023-24",GGV182="In-period"),AND('Validation summary'!$B$2="2024-25",GGV182="In-period"),AND('Validation summary'!$B$2="2024-25",GGV182="End of period",GGV190="Revenue")),TRUE,FALSE)</f>
        <v>0</v>
      </c>
      <c r="GGW183" s="201" t="b">
        <f>IF(OR(AND('Validation summary'!$B$2="2022-23",GGW182="In-period"),AND('Validation summary'!$B$2="2023-24",GGW182="In-period"),AND('Validation summary'!$B$2="2024-25",GGW182="In-period"),AND('Validation summary'!$B$2="2024-25",GGW182="End of period",GGW190="Revenue")),TRUE,FALSE)</f>
        <v>0</v>
      </c>
      <c r="GGX183" s="201" t="b">
        <f>IF(OR(AND('Validation summary'!$B$2="2022-23",GGX182="In-period"),AND('Validation summary'!$B$2="2023-24",GGX182="In-period"),AND('Validation summary'!$B$2="2024-25",GGX182="In-period"),AND('Validation summary'!$B$2="2024-25",GGX182="End of period",GGX190="Revenue")),TRUE,FALSE)</f>
        <v>0</v>
      </c>
      <c r="GGY183" s="201" t="b">
        <f>IF(OR(AND('Validation summary'!$B$2="2022-23",GGY182="In-period"),AND('Validation summary'!$B$2="2023-24",GGY182="In-period"),AND('Validation summary'!$B$2="2024-25",GGY182="In-period"),AND('Validation summary'!$B$2="2024-25",GGY182="End of period",GGY190="Revenue")),TRUE,FALSE)</f>
        <v>0</v>
      </c>
      <c r="GGZ183" s="201" t="b">
        <f>IF(OR(AND('Validation summary'!$B$2="2022-23",GGZ182="In-period"),AND('Validation summary'!$B$2="2023-24",GGZ182="In-period"),AND('Validation summary'!$B$2="2024-25",GGZ182="In-period"),AND('Validation summary'!$B$2="2024-25",GGZ182="End of period",GGZ190="Revenue")),TRUE,FALSE)</f>
        <v>0</v>
      </c>
      <c r="GHA183" s="201" t="b">
        <f>IF(OR(AND('Validation summary'!$B$2="2022-23",GHA182="In-period"),AND('Validation summary'!$B$2="2023-24",GHA182="In-period"),AND('Validation summary'!$B$2="2024-25",GHA182="In-period"),AND('Validation summary'!$B$2="2024-25",GHA182="End of period",GHA190="Revenue")),TRUE,FALSE)</f>
        <v>0</v>
      </c>
      <c r="GHB183" s="201" t="b">
        <f>IF(OR(AND('Validation summary'!$B$2="2022-23",GHB182="In-period"),AND('Validation summary'!$B$2="2023-24",GHB182="In-period"),AND('Validation summary'!$B$2="2024-25",GHB182="In-period"),AND('Validation summary'!$B$2="2024-25",GHB182="End of period",GHB190="Revenue")),TRUE,FALSE)</f>
        <v>0</v>
      </c>
      <c r="GHC183" s="201" t="b">
        <f>IF(OR(AND('Validation summary'!$B$2="2022-23",GHC182="In-period"),AND('Validation summary'!$B$2="2023-24",GHC182="In-period"),AND('Validation summary'!$B$2="2024-25",GHC182="In-period"),AND('Validation summary'!$B$2="2024-25",GHC182="End of period",GHC190="Revenue")),TRUE,FALSE)</f>
        <v>0</v>
      </c>
      <c r="GHD183" s="201" t="b">
        <f>IF(OR(AND('Validation summary'!$B$2="2022-23",GHD182="In-period"),AND('Validation summary'!$B$2="2023-24",GHD182="In-period"),AND('Validation summary'!$B$2="2024-25",GHD182="In-period"),AND('Validation summary'!$B$2="2024-25",GHD182="End of period",GHD190="Revenue")),TRUE,FALSE)</f>
        <v>0</v>
      </c>
      <c r="GHE183" s="201" t="b">
        <f>IF(OR(AND('Validation summary'!$B$2="2022-23",GHE182="In-period"),AND('Validation summary'!$B$2="2023-24",GHE182="In-period"),AND('Validation summary'!$B$2="2024-25",GHE182="In-period"),AND('Validation summary'!$B$2="2024-25",GHE182="End of period",GHE190="Revenue")),TRUE,FALSE)</f>
        <v>0</v>
      </c>
      <c r="GHF183" s="201" t="b">
        <f>IF(OR(AND('Validation summary'!$B$2="2022-23",GHF182="In-period"),AND('Validation summary'!$B$2="2023-24",GHF182="In-period"),AND('Validation summary'!$B$2="2024-25",GHF182="In-period"),AND('Validation summary'!$B$2="2024-25",GHF182="End of period",GHF190="Revenue")),TRUE,FALSE)</f>
        <v>0</v>
      </c>
      <c r="GHG183" s="201" t="b">
        <f>IF(OR(AND('Validation summary'!$B$2="2022-23",GHG182="In-period"),AND('Validation summary'!$B$2="2023-24",GHG182="In-period"),AND('Validation summary'!$B$2="2024-25",GHG182="In-period"),AND('Validation summary'!$B$2="2024-25",GHG182="End of period",GHG190="Revenue")),TRUE,FALSE)</f>
        <v>0</v>
      </c>
      <c r="GHH183" s="201" t="b">
        <f>IF(OR(AND('Validation summary'!$B$2="2022-23",GHH182="In-period"),AND('Validation summary'!$B$2="2023-24",GHH182="In-period"),AND('Validation summary'!$B$2="2024-25",GHH182="In-period"),AND('Validation summary'!$B$2="2024-25",GHH182="End of period",GHH190="Revenue")),TRUE,FALSE)</f>
        <v>0</v>
      </c>
      <c r="GHI183" s="201" t="b">
        <f>IF(OR(AND('Validation summary'!$B$2="2022-23",GHI182="In-period"),AND('Validation summary'!$B$2="2023-24",GHI182="In-period"),AND('Validation summary'!$B$2="2024-25",GHI182="In-period"),AND('Validation summary'!$B$2="2024-25",GHI182="End of period",GHI190="Revenue")),TRUE,FALSE)</f>
        <v>0</v>
      </c>
      <c r="GHJ183" s="201" t="b">
        <f>IF(OR(AND('Validation summary'!$B$2="2022-23",GHJ182="In-period"),AND('Validation summary'!$B$2="2023-24",GHJ182="In-period"),AND('Validation summary'!$B$2="2024-25",GHJ182="In-period"),AND('Validation summary'!$B$2="2024-25",GHJ182="End of period",GHJ190="Revenue")),TRUE,FALSE)</f>
        <v>0</v>
      </c>
      <c r="GHK183" s="201" t="b">
        <f>IF(OR(AND('Validation summary'!$B$2="2022-23",GHK182="In-period"),AND('Validation summary'!$B$2="2023-24",GHK182="In-period"),AND('Validation summary'!$B$2="2024-25",GHK182="In-period"),AND('Validation summary'!$B$2="2024-25",GHK182="End of period",GHK190="Revenue")),TRUE,FALSE)</f>
        <v>0</v>
      </c>
      <c r="GHL183" s="201" t="b">
        <f>IF(OR(AND('Validation summary'!$B$2="2022-23",GHL182="In-period"),AND('Validation summary'!$B$2="2023-24",GHL182="In-period"),AND('Validation summary'!$B$2="2024-25",GHL182="In-period"),AND('Validation summary'!$B$2="2024-25",GHL182="End of period",GHL190="Revenue")),TRUE,FALSE)</f>
        <v>0</v>
      </c>
      <c r="GHM183" s="201" t="b">
        <f>IF(OR(AND('Validation summary'!$B$2="2022-23",GHM182="In-period"),AND('Validation summary'!$B$2="2023-24",GHM182="In-period"),AND('Validation summary'!$B$2="2024-25",GHM182="In-period"),AND('Validation summary'!$B$2="2024-25",GHM182="End of period",GHM190="Revenue")),TRUE,FALSE)</f>
        <v>0</v>
      </c>
      <c r="GHN183" s="201" t="b">
        <f>IF(OR(AND('Validation summary'!$B$2="2022-23",GHN182="In-period"),AND('Validation summary'!$B$2="2023-24",GHN182="In-period"),AND('Validation summary'!$B$2="2024-25",GHN182="In-period"),AND('Validation summary'!$B$2="2024-25",GHN182="End of period",GHN190="Revenue")),TRUE,FALSE)</f>
        <v>0</v>
      </c>
      <c r="GHO183" s="201" t="b">
        <f>IF(OR(AND('Validation summary'!$B$2="2022-23",GHO182="In-period"),AND('Validation summary'!$B$2="2023-24",GHO182="In-period"),AND('Validation summary'!$B$2="2024-25",GHO182="In-period"),AND('Validation summary'!$B$2="2024-25",GHO182="End of period",GHO190="Revenue")),TRUE,FALSE)</f>
        <v>0</v>
      </c>
      <c r="GHP183" s="201" t="b">
        <f>IF(OR(AND('Validation summary'!$B$2="2022-23",GHP182="In-period"),AND('Validation summary'!$B$2="2023-24",GHP182="In-period"),AND('Validation summary'!$B$2="2024-25",GHP182="In-period"),AND('Validation summary'!$B$2="2024-25",GHP182="End of period",GHP190="Revenue")),TRUE,FALSE)</f>
        <v>0</v>
      </c>
      <c r="GHQ183" s="201" t="b">
        <f>IF(OR(AND('Validation summary'!$B$2="2022-23",GHQ182="In-period"),AND('Validation summary'!$B$2="2023-24",GHQ182="In-period"),AND('Validation summary'!$B$2="2024-25",GHQ182="In-period"),AND('Validation summary'!$B$2="2024-25",GHQ182="End of period",GHQ190="Revenue")),TRUE,FALSE)</f>
        <v>0</v>
      </c>
      <c r="GHR183" s="201" t="b">
        <f>IF(OR(AND('Validation summary'!$B$2="2022-23",GHR182="In-period"),AND('Validation summary'!$B$2="2023-24",GHR182="In-period"),AND('Validation summary'!$B$2="2024-25",GHR182="In-period"),AND('Validation summary'!$B$2="2024-25",GHR182="End of period",GHR190="Revenue")),TRUE,FALSE)</f>
        <v>0</v>
      </c>
      <c r="GHS183" s="201" t="b">
        <f>IF(OR(AND('Validation summary'!$B$2="2022-23",GHS182="In-period"),AND('Validation summary'!$B$2="2023-24",GHS182="In-period"),AND('Validation summary'!$B$2="2024-25",GHS182="In-period"),AND('Validation summary'!$B$2="2024-25",GHS182="End of period",GHS190="Revenue")),TRUE,FALSE)</f>
        <v>0</v>
      </c>
      <c r="GHT183" s="201" t="b">
        <f>IF(OR(AND('Validation summary'!$B$2="2022-23",GHT182="In-period"),AND('Validation summary'!$B$2="2023-24",GHT182="In-period"),AND('Validation summary'!$B$2="2024-25",GHT182="In-period"),AND('Validation summary'!$B$2="2024-25",GHT182="End of period",GHT190="Revenue")),TRUE,FALSE)</f>
        <v>0</v>
      </c>
      <c r="GHU183" s="201" t="b">
        <f>IF(OR(AND('Validation summary'!$B$2="2022-23",GHU182="In-period"),AND('Validation summary'!$B$2="2023-24",GHU182="In-period"),AND('Validation summary'!$B$2="2024-25",GHU182="In-period"),AND('Validation summary'!$B$2="2024-25",GHU182="End of period",GHU190="Revenue")),TRUE,FALSE)</f>
        <v>0</v>
      </c>
      <c r="GHV183" s="201" t="b">
        <f>IF(OR(AND('Validation summary'!$B$2="2022-23",GHV182="In-period"),AND('Validation summary'!$B$2="2023-24",GHV182="In-period"),AND('Validation summary'!$B$2="2024-25",GHV182="In-period"),AND('Validation summary'!$B$2="2024-25",GHV182="End of period",GHV190="Revenue")),TRUE,FALSE)</f>
        <v>0</v>
      </c>
      <c r="GHW183" s="201" t="b">
        <f>IF(OR(AND('Validation summary'!$B$2="2022-23",GHW182="In-period"),AND('Validation summary'!$B$2="2023-24",GHW182="In-period"),AND('Validation summary'!$B$2="2024-25",GHW182="In-period"),AND('Validation summary'!$B$2="2024-25",GHW182="End of period",GHW190="Revenue")),TRUE,FALSE)</f>
        <v>0</v>
      </c>
      <c r="GHX183" s="201" t="b">
        <f>IF(OR(AND('Validation summary'!$B$2="2022-23",GHX182="In-period"),AND('Validation summary'!$B$2="2023-24",GHX182="In-period"),AND('Validation summary'!$B$2="2024-25",GHX182="In-period"),AND('Validation summary'!$B$2="2024-25",GHX182="End of period",GHX190="Revenue")),TRUE,FALSE)</f>
        <v>0</v>
      </c>
      <c r="GHY183" s="201" t="b">
        <f>IF(OR(AND('Validation summary'!$B$2="2022-23",GHY182="In-period"),AND('Validation summary'!$B$2="2023-24",GHY182="In-period"),AND('Validation summary'!$B$2="2024-25",GHY182="In-period"),AND('Validation summary'!$B$2="2024-25",GHY182="End of period",GHY190="Revenue")),TRUE,FALSE)</f>
        <v>0</v>
      </c>
      <c r="GHZ183" s="201" t="b">
        <f>IF(OR(AND('Validation summary'!$B$2="2022-23",GHZ182="In-period"),AND('Validation summary'!$B$2="2023-24",GHZ182="In-period"),AND('Validation summary'!$B$2="2024-25",GHZ182="In-period"),AND('Validation summary'!$B$2="2024-25",GHZ182="End of period",GHZ190="Revenue")),TRUE,FALSE)</f>
        <v>0</v>
      </c>
      <c r="GIA183" s="201" t="b">
        <f>IF(OR(AND('Validation summary'!$B$2="2022-23",GIA182="In-period"),AND('Validation summary'!$B$2="2023-24",GIA182="In-period"),AND('Validation summary'!$B$2="2024-25",GIA182="In-period"),AND('Validation summary'!$B$2="2024-25",GIA182="End of period",GIA190="Revenue")),TRUE,FALSE)</f>
        <v>0</v>
      </c>
      <c r="GIB183" s="201" t="b">
        <f>IF(OR(AND('Validation summary'!$B$2="2022-23",GIB182="In-period"),AND('Validation summary'!$B$2="2023-24",GIB182="In-period"),AND('Validation summary'!$B$2="2024-25",GIB182="In-period"),AND('Validation summary'!$B$2="2024-25",GIB182="End of period",GIB190="Revenue")),TRUE,FALSE)</f>
        <v>0</v>
      </c>
      <c r="GIC183" s="201" t="b">
        <f>IF(OR(AND('Validation summary'!$B$2="2022-23",GIC182="In-period"),AND('Validation summary'!$B$2="2023-24",GIC182="In-period"),AND('Validation summary'!$B$2="2024-25",GIC182="In-period"),AND('Validation summary'!$B$2="2024-25",GIC182="End of period",GIC190="Revenue")),TRUE,FALSE)</f>
        <v>0</v>
      </c>
      <c r="GID183" s="201" t="b">
        <f>IF(OR(AND('Validation summary'!$B$2="2022-23",GID182="In-period"),AND('Validation summary'!$B$2="2023-24",GID182="In-period"),AND('Validation summary'!$B$2="2024-25",GID182="In-period"),AND('Validation summary'!$B$2="2024-25",GID182="End of period",GID190="Revenue")),TRUE,FALSE)</f>
        <v>0</v>
      </c>
      <c r="GIE183" s="201" t="b">
        <f>IF(OR(AND('Validation summary'!$B$2="2022-23",GIE182="In-period"),AND('Validation summary'!$B$2="2023-24",GIE182="In-period"),AND('Validation summary'!$B$2="2024-25",GIE182="In-period"),AND('Validation summary'!$B$2="2024-25",GIE182="End of period",GIE190="Revenue")),TRUE,FALSE)</f>
        <v>0</v>
      </c>
      <c r="GIF183" s="201" t="b">
        <f>IF(OR(AND('Validation summary'!$B$2="2022-23",GIF182="In-period"),AND('Validation summary'!$B$2="2023-24",GIF182="In-period"),AND('Validation summary'!$B$2="2024-25",GIF182="In-period"),AND('Validation summary'!$B$2="2024-25",GIF182="End of period",GIF190="Revenue")),TRUE,FALSE)</f>
        <v>0</v>
      </c>
      <c r="GIG183" s="201" t="b">
        <f>IF(OR(AND('Validation summary'!$B$2="2022-23",GIG182="In-period"),AND('Validation summary'!$B$2="2023-24",GIG182="In-period"),AND('Validation summary'!$B$2="2024-25",GIG182="In-period"),AND('Validation summary'!$B$2="2024-25",GIG182="End of period",GIG190="Revenue")),TRUE,FALSE)</f>
        <v>0</v>
      </c>
      <c r="GIH183" s="201" t="b">
        <f>IF(OR(AND('Validation summary'!$B$2="2022-23",GIH182="In-period"),AND('Validation summary'!$B$2="2023-24",GIH182="In-period"),AND('Validation summary'!$B$2="2024-25",GIH182="In-period"),AND('Validation summary'!$B$2="2024-25",GIH182="End of period",GIH190="Revenue")),TRUE,FALSE)</f>
        <v>0</v>
      </c>
      <c r="GII183" s="201" t="b">
        <f>IF(OR(AND('Validation summary'!$B$2="2022-23",GII182="In-period"),AND('Validation summary'!$B$2="2023-24",GII182="In-period"),AND('Validation summary'!$B$2="2024-25",GII182="In-period"),AND('Validation summary'!$B$2="2024-25",GII182="End of period",GII190="Revenue")),TRUE,FALSE)</f>
        <v>0</v>
      </c>
      <c r="GIJ183" s="201" t="b">
        <f>IF(OR(AND('Validation summary'!$B$2="2022-23",GIJ182="In-period"),AND('Validation summary'!$B$2="2023-24",GIJ182="In-period"),AND('Validation summary'!$B$2="2024-25",GIJ182="In-period"),AND('Validation summary'!$B$2="2024-25",GIJ182="End of period",GIJ190="Revenue")),TRUE,FALSE)</f>
        <v>0</v>
      </c>
      <c r="GIK183" s="201" t="b">
        <f>IF(OR(AND('Validation summary'!$B$2="2022-23",GIK182="In-period"),AND('Validation summary'!$B$2="2023-24",GIK182="In-period"),AND('Validation summary'!$B$2="2024-25",GIK182="In-period"),AND('Validation summary'!$B$2="2024-25",GIK182="End of period",GIK190="Revenue")),TRUE,FALSE)</f>
        <v>0</v>
      </c>
      <c r="GIL183" s="201" t="b">
        <f>IF(OR(AND('Validation summary'!$B$2="2022-23",GIL182="In-period"),AND('Validation summary'!$B$2="2023-24",GIL182="In-period"),AND('Validation summary'!$B$2="2024-25",GIL182="In-period"),AND('Validation summary'!$B$2="2024-25",GIL182="End of period",GIL190="Revenue")),TRUE,FALSE)</f>
        <v>0</v>
      </c>
      <c r="GIM183" s="201" t="b">
        <f>IF(OR(AND('Validation summary'!$B$2="2022-23",GIM182="In-period"),AND('Validation summary'!$B$2="2023-24",GIM182="In-period"),AND('Validation summary'!$B$2="2024-25",GIM182="In-period"),AND('Validation summary'!$B$2="2024-25",GIM182="End of period",GIM190="Revenue")),TRUE,FALSE)</f>
        <v>0</v>
      </c>
      <c r="GIN183" s="201" t="b">
        <f>IF(OR(AND('Validation summary'!$B$2="2022-23",GIN182="In-period"),AND('Validation summary'!$B$2="2023-24",GIN182="In-period"),AND('Validation summary'!$B$2="2024-25",GIN182="In-period"),AND('Validation summary'!$B$2="2024-25",GIN182="End of period",GIN190="Revenue")),TRUE,FALSE)</f>
        <v>0</v>
      </c>
      <c r="GIO183" s="201" t="b">
        <f>IF(OR(AND('Validation summary'!$B$2="2022-23",GIO182="In-period"),AND('Validation summary'!$B$2="2023-24",GIO182="In-period"),AND('Validation summary'!$B$2="2024-25",GIO182="In-period"),AND('Validation summary'!$B$2="2024-25",GIO182="End of period",GIO190="Revenue")),TRUE,FALSE)</f>
        <v>0</v>
      </c>
      <c r="GIP183" s="201" t="b">
        <f>IF(OR(AND('Validation summary'!$B$2="2022-23",GIP182="In-period"),AND('Validation summary'!$B$2="2023-24",GIP182="In-period"),AND('Validation summary'!$B$2="2024-25",GIP182="In-period"),AND('Validation summary'!$B$2="2024-25",GIP182="End of period",GIP190="Revenue")),TRUE,FALSE)</f>
        <v>0</v>
      </c>
      <c r="GIQ183" s="201" t="b">
        <f>IF(OR(AND('Validation summary'!$B$2="2022-23",GIQ182="In-period"),AND('Validation summary'!$B$2="2023-24",GIQ182="In-period"),AND('Validation summary'!$B$2="2024-25",GIQ182="In-period"),AND('Validation summary'!$B$2="2024-25",GIQ182="End of period",GIQ190="Revenue")),TRUE,FALSE)</f>
        <v>0</v>
      </c>
      <c r="GIR183" s="201" t="b">
        <f>IF(OR(AND('Validation summary'!$B$2="2022-23",GIR182="In-period"),AND('Validation summary'!$B$2="2023-24",GIR182="In-period"),AND('Validation summary'!$B$2="2024-25",GIR182="In-period"),AND('Validation summary'!$B$2="2024-25",GIR182="End of period",GIR190="Revenue")),TRUE,FALSE)</f>
        <v>0</v>
      </c>
      <c r="GIS183" s="201" t="b">
        <f>IF(OR(AND('Validation summary'!$B$2="2022-23",GIS182="In-period"),AND('Validation summary'!$B$2="2023-24",GIS182="In-period"),AND('Validation summary'!$B$2="2024-25",GIS182="In-period"),AND('Validation summary'!$B$2="2024-25",GIS182="End of period",GIS190="Revenue")),TRUE,FALSE)</f>
        <v>0</v>
      </c>
      <c r="GIT183" s="201" t="b">
        <f>IF(OR(AND('Validation summary'!$B$2="2022-23",GIT182="In-period"),AND('Validation summary'!$B$2="2023-24",GIT182="In-period"),AND('Validation summary'!$B$2="2024-25",GIT182="In-period"),AND('Validation summary'!$B$2="2024-25",GIT182="End of period",GIT190="Revenue")),TRUE,FALSE)</f>
        <v>0</v>
      </c>
      <c r="GIU183" s="201" t="b">
        <f>IF(OR(AND('Validation summary'!$B$2="2022-23",GIU182="In-period"),AND('Validation summary'!$B$2="2023-24",GIU182="In-period"),AND('Validation summary'!$B$2="2024-25",GIU182="In-period"),AND('Validation summary'!$B$2="2024-25",GIU182="End of period",GIU190="Revenue")),TRUE,FALSE)</f>
        <v>0</v>
      </c>
      <c r="GIV183" s="201" t="b">
        <f>IF(OR(AND('Validation summary'!$B$2="2022-23",GIV182="In-period"),AND('Validation summary'!$B$2="2023-24",GIV182="In-period"),AND('Validation summary'!$B$2="2024-25",GIV182="In-period"),AND('Validation summary'!$B$2="2024-25",GIV182="End of period",GIV190="Revenue")),TRUE,FALSE)</f>
        <v>0</v>
      </c>
      <c r="GIW183" s="201" t="b">
        <f>IF(OR(AND('Validation summary'!$B$2="2022-23",GIW182="In-period"),AND('Validation summary'!$B$2="2023-24",GIW182="In-period"),AND('Validation summary'!$B$2="2024-25",GIW182="In-period"),AND('Validation summary'!$B$2="2024-25",GIW182="End of period",GIW190="Revenue")),TRUE,FALSE)</f>
        <v>0</v>
      </c>
      <c r="GIX183" s="201" t="b">
        <f>IF(OR(AND('Validation summary'!$B$2="2022-23",GIX182="In-period"),AND('Validation summary'!$B$2="2023-24",GIX182="In-period"),AND('Validation summary'!$B$2="2024-25",GIX182="In-period"),AND('Validation summary'!$B$2="2024-25",GIX182="End of period",GIX190="Revenue")),TRUE,FALSE)</f>
        <v>0</v>
      </c>
      <c r="GIY183" s="201" t="b">
        <f>IF(OR(AND('Validation summary'!$B$2="2022-23",GIY182="In-period"),AND('Validation summary'!$B$2="2023-24",GIY182="In-period"),AND('Validation summary'!$B$2="2024-25",GIY182="In-period"),AND('Validation summary'!$B$2="2024-25",GIY182="End of period",GIY190="Revenue")),TRUE,FALSE)</f>
        <v>0</v>
      </c>
      <c r="GIZ183" s="201" t="b">
        <f>IF(OR(AND('Validation summary'!$B$2="2022-23",GIZ182="In-period"),AND('Validation summary'!$B$2="2023-24",GIZ182="In-period"),AND('Validation summary'!$B$2="2024-25",GIZ182="In-period"),AND('Validation summary'!$B$2="2024-25",GIZ182="End of period",GIZ190="Revenue")),TRUE,FALSE)</f>
        <v>0</v>
      </c>
      <c r="GJA183" s="201" t="b">
        <f>IF(OR(AND('Validation summary'!$B$2="2022-23",GJA182="In-period"),AND('Validation summary'!$B$2="2023-24",GJA182="In-period"),AND('Validation summary'!$B$2="2024-25",GJA182="In-period"),AND('Validation summary'!$B$2="2024-25",GJA182="End of period",GJA190="Revenue")),TRUE,FALSE)</f>
        <v>0</v>
      </c>
      <c r="GJB183" s="201" t="b">
        <f>IF(OR(AND('Validation summary'!$B$2="2022-23",GJB182="In-period"),AND('Validation summary'!$B$2="2023-24",GJB182="In-period"),AND('Validation summary'!$B$2="2024-25",GJB182="In-period"),AND('Validation summary'!$B$2="2024-25",GJB182="End of period",GJB190="Revenue")),TRUE,FALSE)</f>
        <v>0</v>
      </c>
      <c r="GJC183" s="201" t="b">
        <f>IF(OR(AND('Validation summary'!$B$2="2022-23",GJC182="In-period"),AND('Validation summary'!$B$2="2023-24",GJC182="In-period"),AND('Validation summary'!$B$2="2024-25",GJC182="In-period"),AND('Validation summary'!$B$2="2024-25",GJC182="End of period",GJC190="Revenue")),TRUE,FALSE)</f>
        <v>0</v>
      </c>
      <c r="GJD183" s="201" t="b">
        <f>IF(OR(AND('Validation summary'!$B$2="2022-23",GJD182="In-period"),AND('Validation summary'!$B$2="2023-24",GJD182="In-period"),AND('Validation summary'!$B$2="2024-25",GJD182="In-period"),AND('Validation summary'!$B$2="2024-25",GJD182="End of period",GJD190="Revenue")),TRUE,FALSE)</f>
        <v>0</v>
      </c>
      <c r="GJE183" s="201" t="b">
        <f>IF(OR(AND('Validation summary'!$B$2="2022-23",GJE182="In-period"),AND('Validation summary'!$B$2="2023-24",GJE182="In-period"),AND('Validation summary'!$B$2="2024-25",GJE182="In-period"),AND('Validation summary'!$B$2="2024-25",GJE182="End of period",GJE190="Revenue")),TRUE,FALSE)</f>
        <v>0</v>
      </c>
      <c r="GJF183" s="201" t="b">
        <f>IF(OR(AND('Validation summary'!$B$2="2022-23",GJF182="In-period"),AND('Validation summary'!$B$2="2023-24",GJF182="In-period"),AND('Validation summary'!$B$2="2024-25",GJF182="In-period"),AND('Validation summary'!$B$2="2024-25",GJF182="End of period",GJF190="Revenue")),TRUE,FALSE)</f>
        <v>0</v>
      </c>
      <c r="GJG183" s="201" t="b">
        <f>IF(OR(AND('Validation summary'!$B$2="2022-23",GJG182="In-period"),AND('Validation summary'!$B$2="2023-24",GJG182="In-period"),AND('Validation summary'!$B$2="2024-25",GJG182="In-period"),AND('Validation summary'!$B$2="2024-25",GJG182="End of period",GJG190="Revenue")),TRUE,FALSE)</f>
        <v>0</v>
      </c>
      <c r="GJH183" s="201" t="b">
        <f>IF(OR(AND('Validation summary'!$B$2="2022-23",GJH182="In-period"),AND('Validation summary'!$B$2="2023-24",GJH182="In-period"),AND('Validation summary'!$B$2="2024-25",GJH182="In-period"),AND('Validation summary'!$B$2="2024-25",GJH182="End of period",GJH190="Revenue")),TRUE,FALSE)</f>
        <v>0</v>
      </c>
      <c r="GJI183" s="201" t="b">
        <f>IF(OR(AND('Validation summary'!$B$2="2022-23",GJI182="In-period"),AND('Validation summary'!$B$2="2023-24",GJI182="In-period"),AND('Validation summary'!$B$2="2024-25",GJI182="In-period"),AND('Validation summary'!$B$2="2024-25",GJI182="End of period",GJI190="Revenue")),TRUE,FALSE)</f>
        <v>0</v>
      </c>
      <c r="GJJ183" s="201" t="b">
        <f>IF(OR(AND('Validation summary'!$B$2="2022-23",GJJ182="In-period"),AND('Validation summary'!$B$2="2023-24",GJJ182="In-period"),AND('Validation summary'!$B$2="2024-25",GJJ182="In-period"),AND('Validation summary'!$B$2="2024-25",GJJ182="End of period",GJJ190="Revenue")),TRUE,FALSE)</f>
        <v>0</v>
      </c>
      <c r="GJK183" s="201" t="b">
        <f>IF(OR(AND('Validation summary'!$B$2="2022-23",GJK182="In-period"),AND('Validation summary'!$B$2="2023-24",GJK182="In-period"),AND('Validation summary'!$B$2="2024-25",GJK182="In-period"),AND('Validation summary'!$B$2="2024-25",GJK182="End of period",GJK190="Revenue")),TRUE,FALSE)</f>
        <v>0</v>
      </c>
      <c r="GJL183" s="201" t="b">
        <f>IF(OR(AND('Validation summary'!$B$2="2022-23",GJL182="In-period"),AND('Validation summary'!$B$2="2023-24",GJL182="In-period"),AND('Validation summary'!$B$2="2024-25",GJL182="In-period"),AND('Validation summary'!$B$2="2024-25",GJL182="End of period",GJL190="Revenue")),TRUE,FALSE)</f>
        <v>0</v>
      </c>
      <c r="GJM183" s="201" t="b">
        <f>IF(OR(AND('Validation summary'!$B$2="2022-23",GJM182="In-period"),AND('Validation summary'!$B$2="2023-24",GJM182="In-period"),AND('Validation summary'!$B$2="2024-25",GJM182="In-period"),AND('Validation summary'!$B$2="2024-25",GJM182="End of period",GJM190="Revenue")),TRUE,FALSE)</f>
        <v>0</v>
      </c>
      <c r="GJN183" s="201" t="b">
        <f>IF(OR(AND('Validation summary'!$B$2="2022-23",GJN182="In-period"),AND('Validation summary'!$B$2="2023-24",GJN182="In-period"),AND('Validation summary'!$B$2="2024-25",GJN182="In-period"),AND('Validation summary'!$B$2="2024-25",GJN182="End of period",GJN190="Revenue")),TRUE,FALSE)</f>
        <v>0</v>
      </c>
      <c r="GJO183" s="201" t="b">
        <f>IF(OR(AND('Validation summary'!$B$2="2022-23",GJO182="In-period"),AND('Validation summary'!$B$2="2023-24",GJO182="In-period"),AND('Validation summary'!$B$2="2024-25",GJO182="In-period"),AND('Validation summary'!$B$2="2024-25",GJO182="End of period",GJO190="Revenue")),TRUE,FALSE)</f>
        <v>0</v>
      </c>
      <c r="GJP183" s="201" t="b">
        <f>IF(OR(AND('Validation summary'!$B$2="2022-23",GJP182="In-period"),AND('Validation summary'!$B$2="2023-24",GJP182="In-period"),AND('Validation summary'!$B$2="2024-25",GJP182="In-period"),AND('Validation summary'!$B$2="2024-25",GJP182="End of period",GJP190="Revenue")),TRUE,FALSE)</f>
        <v>0</v>
      </c>
      <c r="GJQ183" s="201" t="b">
        <f>IF(OR(AND('Validation summary'!$B$2="2022-23",GJQ182="In-period"),AND('Validation summary'!$B$2="2023-24",GJQ182="In-period"),AND('Validation summary'!$B$2="2024-25",GJQ182="In-period"),AND('Validation summary'!$B$2="2024-25",GJQ182="End of period",GJQ190="Revenue")),TRUE,FALSE)</f>
        <v>0</v>
      </c>
      <c r="GJR183" s="201" t="b">
        <f>IF(OR(AND('Validation summary'!$B$2="2022-23",GJR182="In-period"),AND('Validation summary'!$B$2="2023-24",GJR182="In-period"),AND('Validation summary'!$B$2="2024-25",GJR182="In-period"),AND('Validation summary'!$B$2="2024-25",GJR182="End of period",GJR190="Revenue")),TRUE,FALSE)</f>
        <v>0</v>
      </c>
      <c r="GJS183" s="201" t="b">
        <f>IF(OR(AND('Validation summary'!$B$2="2022-23",GJS182="In-period"),AND('Validation summary'!$B$2="2023-24",GJS182="In-period"),AND('Validation summary'!$B$2="2024-25",GJS182="In-period"),AND('Validation summary'!$B$2="2024-25",GJS182="End of period",GJS190="Revenue")),TRUE,FALSE)</f>
        <v>0</v>
      </c>
      <c r="GJT183" s="201" t="b">
        <f>IF(OR(AND('Validation summary'!$B$2="2022-23",GJT182="In-period"),AND('Validation summary'!$B$2="2023-24",GJT182="In-period"),AND('Validation summary'!$B$2="2024-25",GJT182="In-period"),AND('Validation summary'!$B$2="2024-25",GJT182="End of period",GJT190="Revenue")),TRUE,FALSE)</f>
        <v>0</v>
      </c>
      <c r="GJU183" s="201" t="b">
        <f>IF(OR(AND('Validation summary'!$B$2="2022-23",GJU182="In-period"),AND('Validation summary'!$B$2="2023-24",GJU182="In-period"),AND('Validation summary'!$B$2="2024-25",GJU182="In-period"),AND('Validation summary'!$B$2="2024-25",GJU182="End of period",GJU190="Revenue")),TRUE,FALSE)</f>
        <v>0</v>
      </c>
      <c r="GJV183" s="201" t="b">
        <f>IF(OR(AND('Validation summary'!$B$2="2022-23",GJV182="In-period"),AND('Validation summary'!$B$2="2023-24",GJV182="In-period"),AND('Validation summary'!$B$2="2024-25",GJV182="In-period"),AND('Validation summary'!$B$2="2024-25",GJV182="End of period",GJV190="Revenue")),TRUE,FALSE)</f>
        <v>0</v>
      </c>
      <c r="GJW183" s="201" t="b">
        <f>IF(OR(AND('Validation summary'!$B$2="2022-23",GJW182="In-period"),AND('Validation summary'!$B$2="2023-24",GJW182="In-period"),AND('Validation summary'!$B$2="2024-25",GJW182="In-period"),AND('Validation summary'!$B$2="2024-25",GJW182="End of period",GJW190="Revenue")),TRUE,FALSE)</f>
        <v>0</v>
      </c>
      <c r="GJX183" s="201" t="b">
        <f>IF(OR(AND('Validation summary'!$B$2="2022-23",GJX182="In-period"),AND('Validation summary'!$B$2="2023-24",GJX182="In-period"),AND('Validation summary'!$B$2="2024-25",GJX182="In-period"),AND('Validation summary'!$B$2="2024-25",GJX182="End of period",GJX190="Revenue")),TRUE,FALSE)</f>
        <v>0</v>
      </c>
      <c r="GJY183" s="201" t="b">
        <f>IF(OR(AND('Validation summary'!$B$2="2022-23",GJY182="In-period"),AND('Validation summary'!$B$2="2023-24",GJY182="In-period"),AND('Validation summary'!$B$2="2024-25",GJY182="In-period"),AND('Validation summary'!$B$2="2024-25",GJY182="End of period",GJY190="Revenue")),TRUE,FALSE)</f>
        <v>0</v>
      </c>
      <c r="GJZ183" s="201" t="b">
        <f>IF(OR(AND('Validation summary'!$B$2="2022-23",GJZ182="In-period"),AND('Validation summary'!$B$2="2023-24",GJZ182="In-period"),AND('Validation summary'!$B$2="2024-25",GJZ182="In-period"),AND('Validation summary'!$B$2="2024-25",GJZ182="End of period",GJZ190="Revenue")),TRUE,FALSE)</f>
        <v>0</v>
      </c>
      <c r="GKA183" s="201" t="b">
        <f>IF(OR(AND('Validation summary'!$B$2="2022-23",GKA182="In-period"),AND('Validation summary'!$B$2="2023-24",GKA182="In-period"),AND('Validation summary'!$B$2="2024-25",GKA182="In-period"),AND('Validation summary'!$B$2="2024-25",GKA182="End of period",GKA190="Revenue")),TRUE,FALSE)</f>
        <v>0</v>
      </c>
      <c r="GKB183" s="201" t="b">
        <f>IF(OR(AND('Validation summary'!$B$2="2022-23",GKB182="In-period"),AND('Validation summary'!$B$2="2023-24",GKB182="In-period"),AND('Validation summary'!$B$2="2024-25",GKB182="In-period"),AND('Validation summary'!$B$2="2024-25",GKB182="End of period",GKB190="Revenue")),TRUE,FALSE)</f>
        <v>0</v>
      </c>
      <c r="GKC183" s="201" t="b">
        <f>IF(OR(AND('Validation summary'!$B$2="2022-23",GKC182="In-period"),AND('Validation summary'!$B$2="2023-24",GKC182="In-period"),AND('Validation summary'!$B$2="2024-25",GKC182="In-period"),AND('Validation summary'!$B$2="2024-25",GKC182="End of period",GKC190="Revenue")),TRUE,FALSE)</f>
        <v>0</v>
      </c>
      <c r="GKD183" s="201" t="b">
        <f>IF(OR(AND('Validation summary'!$B$2="2022-23",GKD182="In-period"),AND('Validation summary'!$B$2="2023-24",GKD182="In-period"),AND('Validation summary'!$B$2="2024-25",GKD182="In-period"),AND('Validation summary'!$B$2="2024-25",GKD182="End of period",GKD190="Revenue")),TRUE,FALSE)</f>
        <v>0</v>
      </c>
      <c r="GKE183" s="201" t="b">
        <f>IF(OR(AND('Validation summary'!$B$2="2022-23",GKE182="In-period"),AND('Validation summary'!$B$2="2023-24",GKE182="In-period"),AND('Validation summary'!$B$2="2024-25",GKE182="In-period"),AND('Validation summary'!$B$2="2024-25",GKE182="End of period",GKE190="Revenue")),TRUE,FALSE)</f>
        <v>0</v>
      </c>
      <c r="GKF183" s="201" t="b">
        <f>IF(OR(AND('Validation summary'!$B$2="2022-23",GKF182="In-period"),AND('Validation summary'!$B$2="2023-24",GKF182="In-period"),AND('Validation summary'!$B$2="2024-25",GKF182="In-period"),AND('Validation summary'!$B$2="2024-25",GKF182="End of period",GKF190="Revenue")),TRUE,FALSE)</f>
        <v>0</v>
      </c>
      <c r="GKG183" s="201" t="b">
        <f>IF(OR(AND('Validation summary'!$B$2="2022-23",GKG182="In-period"),AND('Validation summary'!$B$2="2023-24",GKG182="In-period"),AND('Validation summary'!$B$2="2024-25",GKG182="In-period"),AND('Validation summary'!$B$2="2024-25",GKG182="End of period",GKG190="Revenue")),TRUE,FALSE)</f>
        <v>0</v>
      </c>
      <c r="GKH183" s="201" t="b">
        <f>IF(OR(AND('Validation summary'!$B$2="2022-23",GKH182="In-period"),AND('Validation summary'!$B$2="2023-24",GKH182="In-period"),AND('Validation summary'!$B$2="2024-25",GKH182="In-period"),AND('Validation summary'!$B$2="2024-25",GKH182="End of period",GKH190="Revenue")),TRUE,FALSE)</f>
        <v>0</v>
      </c>
      <c r="GKI183" s="201" t="b">
        <f>IF(OR(AND('Validation summary'!$B$2="2022-23",GKI182="In-period"),AND('Validation summary'!$B$2="2023-24",GKI182="In-period"),AND('Validation summary'!$B$2="2024-25",GKI182="In-period"),AND('Validation summary'!$B$2="2024-25",GKI182="End of period",GKI190="Revenue")),TRUE,FALSE)</f>
        <v>0</v>
      </c>
      <c r="GKJ183" s="201" t="b">
        <f>IF(OR(AND('Validation summary'!$B$2="2022-23",GKJ182="In-period"),AND('Validation summary'!$B$2="2023-24",GKJ182="In-period"),AND('Validation summary'!$B$2="2024-25",GKJ182="In-period"),AND('Validation summary'!$B$2="2024-25",GKJ182="End of period",GKJ190="Revenue")),TRUE,FALSE)</f>
        <v>0</v>
      </c>
      <c r="GKK183" s="201" t="b">
        <f>IF(OR(AND('Validation summary'!$B$2="2022-23",GKK182="In-period"),AND('Validation summary'!$B$2="2023-24",GKK182="In-period"),AND('Validation summary'!$B$2="2024-25",GKK182="In-period"),AND('Validation summary'!$B$2="2024-25",GKK182="End of period",GKK190="Revenue")),TRUE,FALSE)</f>
        <v>0</v>
      </c>
      <c r="GKL183" s="201" t="b">
        <f>IF(OR(AND('Validation summary'!$B$2="2022-23",GKL182="In-period"),AND('Validation summary'!$B$2="2023-24",GKL182="In-period"),AND('Validation summary'!$B$2="2024-25",GKL182="In-period"),AND('Validation summary'!$B$2="2024-25",GKL182="End of period",GKL190="Revenue")),TRUE,FALSE)</f>
        <v>0</v>
      </c>
      <c r="GKM183" s="201" t="b">
        <f>IF(OR(AND('Validation summary'!$B$2="2022-23",GKM182="In-period"),AND('Validation summary'!$B$2="2023-24",GKM182="In-period"),AND('Validation summary'!$B$2="2024-25",GKM182="In-period"),AND('Validation summary'!$B$2="2024-25",GKM182="End of period",GKM190="Revenue")),TRUE,FALSE)</f>
        <v>0</v>
      </c>
      <c r="GKN183" s="201" t="b">
        <f>IF(OR(AND('Validation summary'!$B$2="2022-23",GKN182="In-period"),AND('Validation summary'!$B$2="2023-24",GKN182="In-period"),AND('Validation summary'!$B$2="2024-25",GKN182="In-period"),AND('Validation summary'!$B$2="2024-25",GKN182="End of period",GKN190="Revenue")),TRUE,FALSE)</f>
        <v>0</v>
      </c>
      <c r="GKO183" s="201" t="b">
        <f>IF(OR(AND('Validation summary'!$B$2="2022-23",GKO182="In-period"),AND('Validation summary'!$B$2="2023-24",GKO182="In-period"),AND('Validation summary'!$B$2="2024-25",GKO182="In-period"),AND('Validation summary'!$B$2="2024-25",GKO182="End of period",GKO190="Revenue")),TRUE,FALSE)</f>
        <v>0</v>
      </c>
      <c r="GKP183" s="201" t="b">
        <f>IF(OR(AND('Validation summary'!$B$2="2022-23",GKP182="In-period"),AND('Validation summary'!$B$2="2023-24",GKP182="In-period"),AND('Validation summary'!$B$2="2024-25",GKP182="In-period"),AND('Validation summary'!$B$2="2024-25",GKP182="End of period",GKP190="Revenue")),TRUE,FALSE)</f>
        <v>0</v>
      </c>
      <c r="GKQ183" s="201" t="b">
        <f>IF(OR(AND('Validation summary'!$B$2="2022-23",GKQ182="In-period"),AND('Validation summary'!$B$2="2023-24",GKQ182="In-period"),AND('Validation summary'!$B$2="2024-25",GKQ182="In-period"),AND('Validation summary'!$B$2="2024-25",GKQ182="End of period",GKQ190="Revenue")),TRUE,FALSE)</f>
        <v>0</v>
      </c>
      <c r="GKR183" s="201" t="b">
        <f>IF(OR(AND('Validation summary'!$B$2="2022-23",GKR182="In-period"),AND('Validation summary'!$B$2="2023-24",GKR182="In-period"),AND('Validation summary'!$B$2="2024-25",GKR182="In-period"),AND('Validation summary'!$B$2="2024-25",GKR182="End of period",GKR190="Revenue")),TRUE,FALSE)</f>
        <v>0</v>
      </c>
      <c r="GKS183" s="201" t="b">
        <f>IF(OR(AND('Validation summary'!$B$2="2022-23",GKS182="In-period"),AND('Validation summary'!$B$2="2023-24",GKS182="In-period"),AND('Validation summary'!$B$2="2024-25",GKS182="In-period"),AND('Validation summary'!$B$2="2024-25",GKS182="End of period",GKS190="Revenue")),TRUE,FALSE)</f>
        <v>0</v>
      </c>
      <c r="GKT183" s="201" t="b">
        <f>IF(OR(AND('Validation summary'!$B$2="2022-23",GKT182="In-period"),AND('Validation summary'!$B$2="2023-24",GKT182="In-period"),AND('Validation summary'!$B$2="2024-25",GKT182="In-period"),AND('Validation summary'!$B$2="2024-25",GKT182="End of period",GKT190="Revenue")),TRUE,FALSE)</f>
        <v>0</v>
      </c>
      <c r="GKU183" s="201" t="b">
        <f>IF(OR(AND('Validation summary'!$B$2="2022-23",GKU182="In-period"),AND('Validation summary'!$B$2="2023-24",GKU182="In-period"),AND('Validation summary'!$B$2="2024-25",GKU182="In-period"),AND('Validation summary'!$B$2="2024-25",GKU182="End of period",GKU190="Revenue")),TRUE,FALSE)</f>
        <v>0</v>
      </c>
      <c r="GKV183" s="201" t="b">
        <f>IF(OR(AND('Validation summary'!$B$2="2022-23",GKV182="In-period"),AND('Validation summary'!$B$2="2023-24",GKV182="In-period"),AND('Validation summary'!$B$2="2024-25",GKV182="In-period"),AND('Validation summary'!$B$2="2024-25",GKV182="End of period",GKV190="Revenue")),TRUE,FALSE)</f>
        <v>0</v>
      </c>
      <c r="GKW183" s="201" t="b">
        <f>IF(OR(AND('Validation summary'!$B$2="2022-23",GKW182="In-period"),AND('Validation summary'!$B$2="2023-24",GKW182="In-period"),AND('Validation summary'!$B$2="2024-25",GKW182="In-period"),AND('Validation summary'!$B$2="2024-25",GKW182="End of period",GKW190="Revenue")),TRUE,FALSE)</f>
        <v>0</v>
      </c>
      <c r="GKX183" s="201" t="b">
        <f>IF(OR(AND('Validation summary'!$B$2="2022-23",GKX182="In-period"),AND('Validation summary'!$B$2="2023-24",GKX182="In-period"),AND('Validation summary'!$B$2="2024-25",GKX182="In-period"),AND('Validation summary'!$B$2="2024-25",GKX182="End of period",GKX190="Revenue")),TRUE,FALSE)</f>
        <v>0</v>
      </c>
      <c r="GKY183" s="201" t="b">
        <f>IF(OR(AND('Validation summary'!$B$2="2022-23",GKY182="In-period"),AND('Validation summary'!$B$2="2023-24",GKY182="In-period"),AND('Validation summary'!$B$2="2024-25",GKY182="In-period"),AND('Validation summary'!$B$2="2024-25",GKY182="End of period",GKY190="Revenue")),TRUE,FALSE)</f>
        <v>0</v>
      </c>
      <c r="GKZ183" s="201" t="b">
        <f>IF(OR(AND('Validation summary'!$B$2="2022-23",GKZ182="In-period"),AND('Validation summary'!$B$2="2023-24",GKZ182="In-period"),AND('Validation summary'!$B$2="2024-25",GKZ182="In-period"),AND('Validation summary'!$B$2="2024-25",GKZ182="End of period",GKZ190="Revenue")),TRUE,FALSE)</f>
        <v>0</v>
      </c>
      <c r="GLA183" s="201" t="b">
        <f>IF(OR(AND('Validation summary'!$B$2="2022-23",GLA182="In-period"),AND('Validation summary'!$B$2="2023-24",GLA182="In-period"),AND('Validation summary'!$B$2="2024-25",GLA182="In-period"),AND('Validation summary'!$B$2="2024-25",GLA182="End of period",GLA190="Revenue")),TRUE,FALSE)</f>
        <v>0</v>
      </c>
      <c r="GLB183" s="201" t="b">
        <f>IF(OR(AND('Validation summary'!$B$2="2022-23",GLB182="In-period"),AND('Validation summary'!$B$2="2023-24",GLB182="In-period"),AND('Validation summary'!$B$2="2024-25",GLB182="In-period"),AND('Validation summary'!$B$2="2024-25",GLB182="End of period",GLB190="Revenue")),TRUE,FALSE)</f>
        <v>0</v>
      </c>
      <c r="GLC183" s="201" t="b">
        <f>IF(OR(AND('Validation summary'!$B$2="2022-23",GLC182="In-period"),AND('Validation summary'!$B$2="2023-24",GLC182="In-period"),AND('Validation summary'!$B$2="2024-25",GLC182="In-period"),AND('Validation summary'!$B$2="2024-25",GLC182="End of period",GLC190="Revenue")),TRUE,FALSE)</f>
        <v>0</v>
      </c>
      <c r="GLD183" s="201" t="b">
        <f>IF(OR(AND('Validation summary'!$B$2="2022-23",GLD182="In-period"),AND('Validation summary'!$B$2="2023-24",GLD182="In-period"),AND('Validation summary'!$B$2="2024-25",GLD182="In-period"),AND('Validation summary'!$B$2="2024-25",GLD182="End of period",GLD190="Revenue")),TRUE,FALSE)</f>
        <v>0</v>
      </c>
      <c r="GLE183" s="201" t="b">
        <f>IF(OR(AND('Validation summary'!$B$2="2022-23",GLE182="In-period"),AND('Validation summary'!$B$2="2023-24",GLE182="In-period"),AND('Validation summary'!$B$2="2024-25",GLE182="In-period"),AND('Validation summary'!$B$2="2024-25",GLE182="End of period",GLE190="Revenue")),TRUE,FALSE)</f>
        <v>0</v>
      </c>
      <c r="GLF183" s="201" t="b">
        <f>IF(OR(AND('Validation summary'!$B$2="2022-23",GLF182="In-period"),AND('Validation summary'!$B$2="2023-24",GLF182="In-period"),AND('Validation summary'!$B$2="2024-25",GLF182="In-period"),AND('Validation summary'!$B$2="2024-25",GLF182="End of period",GLF190="Revenue")),TRUE,FALSE)</f>
        <v>0</v>
      </c>
      <c r="GLG183" s="201" t="b">
        <f>IF(OR(AND('Validation summary'!$B$2="2022-23",GLG182="In-period"),AND('Validation summary'!$B$2="2023-24",GLG182="In-period"),AND('Validation summary'!$B$2="2024-25",GLG182="In-period"),AND('Validation summary'!$B$2="2024-25",GLG182="End of period",GLG190="Revenue")),TRUE,FALSE)</f>
        <v>0</v>
      </c>
      <c r="GLH183" s="201" t="b">
        <f>IF(OR(AND('Validation summary'!$B$2="2022-23",GLH182="In-period"),AND('Validation summary'!$B$2="2023-24",GLH182="In-period"),AND('Validation summary'!$B$2="2024-25",GLH182="In-period"),AND('Validation summary'!$B$2="2024-25",GLH182="End of period",GLH190="Revenue")),TRUE,FALSE)</f>
        <v>0</v>
      </c>
      <c r="GLI183" s="201" t="b">
        <f>IF(OR(AND('Validation summary'!$B$2="2022-23",GLI182="In-period"),AND('Validation summary'!$B$2="2023-24",GLI182="In-period"),AND('Validation summary'!$B$2="2024-25",GLI182="In-period"),AND('Validation summary'!$B$2="2024-25",GLI182="End of period",GLI190="Revenue")),TRUE,FALSE)</f>
        <v>0</v>
      </c>
      <c r="GLJ183" s="201" t="b">
        <f>IF(OR(AND('Validation summary'!$B$2="2022-23",GLJ182="In-period"),AND('Validation summary'!$B$2="2023-24",GLJ182="In-period"),AND('Validation summary'!$B$2="2024-25",GLJ182="In-period"),AND('Validation summary'!$B$2="2024-25",GLJ182="End of period",GLJ190="Revenue")),TRUE,FALSE)</f>
        <v>0</v>
      </c>
      <c r="GLK183" s="201" t="b">
        <f>IF(OR(AND('Validation summary'!$B$2="2022-23",GLK182="In-period"),AND('Validation summary'!$B$2="2023-24",GLK182="In-period"),AND('Validation summary'!$B$2="2024-25",GLK182="In-period"),AND('Validation summary'!$B$2="2024-25",GLK182="End of period",GLK190="Revenue")),TRUE,FALSE)</f>
        <v>0</v>
      </c>
      <c r="GLL183" s="201" t="b">
        <f>IF(OR(AND('Validation summary'!$B$2="2022-23",GLL182="In-period"),AND('Validation summary'!$B$2="2023-24",GLL182="In-period"),AND('Validation summary'!$B$2="2024-25",GLL182="In-period"),AND('Validation summary'!$B$2="2024-25",GLL182="End of period",GLL190="Revenue")),TRUE,FALSE)</f>
        <v>0</v>
      </c>
      <c r="GLM183" s="201" t="b">
        <f>IF(OR(AND('Validation summary'!$B$2="2022-23",GLM182="In-period"),AND('Validation summary'!$B$2="2023-24",GLM182="In-period"),AND('Validation summary'!$B$2="2024-25",GLM182="In-period"),AND('Validation summary'!$B$2="2024-25",GLM182="End of period",GLM190="Revenue")),TRUE,FALSE)</f>
        <v>0</v>
      </c>
      <c r="GLN183" s="201" t="b">
        <f>IF(OR(AND('Validation summary'!$B$2="2022-23",GLN182="In-period"),AND('Validation summary'!$B$2="2023-24",GLN182="In-period"),AND('Validation summary'!$B$2="2024-25",GLN182="In-period"),AND('Validation summary'!$B$2="2024-25",GLN182="End of period",GLN190="Revenue")),TRUE,FALSE)</f>
        <v>0</v>
      </c>
      <c r="GLO183" s="201" t="b">
        <f>IF(OR(AND('Validation summary'!$B$2="2022-23",GLO182="In-period"),AND('Validation summary'!$B$2="2023-24",GLO182="In-period"),AND('Validation summary'!$B$2="2024-25",GLO182="In-period"),AND('Validation summary'!$B$2="2024-25",GLO182="End of period",GLO190="Revenue")),TRUE,FALSE)</f>
        <v>0</v>
      </c>
      <c r="GLP183" s="201" t="b">
        <f>IF(OR(AND('Validation summary'!$B$2="2022-23",GLP182="In-period"),AND('Validation summary'!$B$2="2023-24",GLP182="In-period"),AND('Validation summary'!$B$2="2024-25",GLP182="In-period"),AND('Validation summary'!$B$2="2024-25",GLP182="End of period",GLP190="Revenue")),TRUE,FALSE)</f>
        <v>0</v>
      </c>
      <c r="GLQ183" s="201" t="b">
        <f>IF(OR(AND('Validation summary'!$B$2="2022-23",GLQ182="In-period"),AND('Validation summary'!$B$2="2023-24",GLQ182="In-period"),AND('Validation summary'!$B$2="2024-25",GLQ182="In-period"),AND('Validation summary'!$B$2="2024-25",GLQ182="End of period",GLQ190="Revenue")),TRUE,FALSE)</f>
        <v>0</v>
      </c>
      <c r="GLR183" s="201" t="b">
        <f>IF(OR(AND('Validation summary'!$B$2="2022-23",GLR182="In-period"),AND('Validation summary'!$B$2="2023-24",GLR182="In-period"),AND('Validation summary'!$B$2="2024-25",GLR182="In-period"),AND('Validation summary'!$B$2="2024-25",GLR182="End of period",GLR190="Revenue")),TRUE,FALSE)</f>
        <v>0</v>
      </c>
      <c r="GLS183" s="201" t="b">
        <f>IF(OR(AND('Validation summary'!$B$2="2022-23",GLS182="In-period"),AND('Validation summary'!$B$2="2023-24",GLS182="In-period"),AND('Validation summary'!$B$2="2024-25",GLS182="In-period"),AND('Validation summary'!$B$2="2024-25",GLS182="End of period",GLS190="Revenue")),TRUE,FALSE)</f>
        <v>0</v>
      </c>
      <c r="GLT183" s="201" t="b">
        <f>IF(OR(AND('Validation summary'!$B$2="2022-23",GLT182="In-period"),AND('Validation summary'!$B$2="2023-24",GLT182="In-period"),AND('Validation summary'!$B$2="2024-25",GLT182="In-period"),AND('Validation summary'!$B$2="2024-25",GLT182="End of period",GLT190="Revenue")),TRUE,FALSE)</f>
        <v>0</v>
      </c>
      <c r="GLU183" s="201" t="b">
        <f>IF(OR(AND('Validation summary'!$B$2="2022-23",GLU182="In-period"),AND('Validation summary'!$B$2="2023-24",GLU182="In-period"),AND('Validation summary'!$B$2="2024-25",GLU182="In-period"),AND('Validation summary'!$B$2="2024-25",GLU182="End of period",GLU190="Revenue")),TRUE,FALSE)</f>
        <v>0</v>
      </c>
      <c r="GLV183" s="201" t="b">
        <f>IF(OR(AND('Validation summary'!$B$2="2022-23",GLV182="In-period"),AND('Validation summary'!$B$2="2023-24",GLV182="In-period"),AND('Validation summary'!$B$2="2024-25",GLV182="In-period"),AND('Validation summary'!$B$2="2024-25",GLV182="End of period",GLV190="Revenue")),TRUE,FALSE)</f>
        <v>0</v>
      </c>
      <c r="GLW183" s="201" t="b">
        <f>IF(OR(AND('Validation summary'!$B$2="2022-23",GLW182="In-period"),AND('Validation summary'!$B$2="2023-24",GLW182="In-period"),AND('Validation summary'!$B$2="2024-25",GLW182="In-period"),AND('Validation summary'!$B$2="2024-25",GLW182="End of period",GLW190="Revenue")),TRUE,FALSE)</f>
        <v>0</v>
      </c>
      <c r="GLX183" s="201" t="b">
        <f>IF(OR(AND('Validation summary'!$B$2="2022-23",GLX182="In-period"),AND('Validation summary'!$B$2="2023-24",GLX182="In-period"),AND('Validation summary'!$B$2="2024-25",GLX182="In-period"),AND('Validation summary'!$B$2="2024-25",GLX182="End of period",GLX190="Revenue")),TRUE,FALSE)</f>
        <v>0</v>
      </c>
      <c r="GLY183" s="201" t="b">
        <f>IF(OR(AND('Validation summary'!$B$2="2022-23",GLY182="In-period"),AND('Validation summary'!$B$2="2023-24",GLY182="In-period"),AND('Validation summary'!$B$2="2024-25",GLY182="In-period"),AND('Validation summary'!$B$2="2024-25",GLY182="End of period",GLY190="Revenue")),TRUE,FALSE)</f>
        <v>0</v>
      </c>
      <c r="GLZ183" s="201" t="b">
        <f>IF(OR(AND('Validation summary'!$B$2="2022-23",GLZ182="In-period"),AND('Validation summary'!$B$2="2023-24",GLZ182="In-period"),AND('Validation summary'!$B$2="2024-25",GLZ182="In-period"),AND('Validation summary'!$B$2="2024-25",GLZ182="End of period",GLZ190="Revenue")),TRUE,FALSE)</f>
        <v>0</v>
      </c>
      <c r="GMA183" s="201" t="b">
        <f>IF(OR(AND('Validation summary'!$B$2="2022-23",GMA182="In-period"),AND('Validation summary'!$B$2="2023-24",GMA182="In-period"),AND('Validation summary'!$B$2="2024-25",GMA182="In-period"),AND('Validation summary'!$B$2="2024-25",GMA182="End of period",GMA190="Revenue")),TRUE,FALSE)</f>
        <v>0</v>
      </c>
      <c r="GMB183" s="201" t="b">
        <f>IF(OR(AND('Validation summary'!$B$2="2022-23",GMB182="In-period"),AND('Validation summary'!$B$2="2023-24",GMB182="In-period"),AND('Validation summary'!$B$2="2024-25",GMB182="In-period"),AND('Validation summary'!$B$2="2024-25",GMB182="End of period",GMB190="Revenue")),TRUE,FALSE)</f>
        <v>0</v>
      </c>
      <c r="GMC183" s="201" t="b">
        <f>IF(OR(AND('Validation summary'!$B$2="2022-23",GMC182="In-period"),AND('Validation summary'!$B$2="2023-24",GMC182="In-period"),AND('Validation summary'!$B$2="2024-25",GMC182="In-period"),AND('Validation summary'!$B$2="2024-25",GMC182="End of period",GMC190="Revenue")),TRUE,FALSE)</f>
        <v>0</v>
      </c>
      <c r="GMD183" s="201" t="b">
        <f>IF(OR(AND('Validation summary'!$B$2="2022-23",GMD182="In-period"),AND('Validation summary'!$B$2="2023-24",GMD182="In-period"),AND('Validation summary'!$B$2="2024-25",GMD182="In-period"),AND('Validation summary'!$B$2="2024-25",GMD182="End of period",GMD190="Revenue")),TRUE,FALSE)</f>
        <v>0</v>
      </c>
      <c r="GME183" s="201" t="b">
        <f>IF(OR(AND('Validation summary'!$B$2="2022-23",GME182="In-period"),AND('Validation summary'!$B$2="2023-24",GME182="In-period"),AND('Validation summary'!$B$2="2024-25",GME182="In-period"),AND('Validation summary'!$B$2="2024-25",GME182="End of period",GME190="Revenue")),TRUE,FALSE)</f>
        <v>0</v>
      </c>
      <c r="GMF183" s="201" t="b">
        <f>IF(OR(AND('Validation summary'!$B$2="2022-23",GMF182="In-period"),AND('Validation summary'!$B$2="2023-24",GMF182="In-period"),AND('Validation summary'!$B$2="2024-25",GMF182="In-period"),AND('Validation summary'!$B$2="2024-25",GMF182="End of period",GMF190="Revenue")),TRUE,FALSE)</f>
        <v>0</v>
      </c>
      <c r="GMG183" s="201" t="b">
        <f>IF(OR(AND('Validation summary'!$B$2="2022-23",GMG182="In-period"),AND('Validation summary'!$B$2="2023-24",GMG182="In-period"),AND('Validation summary'!$B$2="2024-25",GMG182="In-period"),AND('Validation summary'!$B$2="2024-25",GMG182="End of period",GMG190="Revenue")),TRUE,FALSE)</f>
        <v>0</v>
      </c>
      <c r="GMH183" s="201" t="b">
        <f>IF(OR(AND('Validation summary'!$B$2="2022-23",GMH182="In-period"),AND('Validation summary'!$B$2="2023-24",GMH182="In-period"),AND('Validation summary'!$B$2="2024-25",GMH182="In-period"),AND('Validation summary'!$B$2="2024-25",GMH182="End of period",GMH190="Revenue")),TRUE,FALSE)</f>
        <v>0</v>
      </c>
      <c r="GMI183" s="201" t="b">
        <f>IF(OR(AND('Validation summary'!$B$2="2022-23",GMI182="In-period"),AND('Validation summary'!$B$2="2023-24",GMI182="In-period"),AND('Validation summary'!$B$2="2024-25",GMI182="In-period"),AND('Validation summary'!$B$2="2024-25",GMI182="End of period",GMI190="Revenue")),TRUE,FALSE)</f>
        <v>0</v>
      </c>
      <c r="GMJ183" s="201" t="b">
        <f>IF(OR(AND('Validation summary'!$B$2="2022-23",GMJ182="In-period"),AND('Validation summary'!$B$2="2023-24",GMJ182="In-period"),AND('Validation summary'!$B$2="2024-25",GMJ182="In-period"),AND('Validation summary'!$B$2="2024-25",GMJ182="End of period",GMJ190="Revenue")),TRUE,FALSE)</f>
        <v>0</v>
      </c>
      <c r="GMK183" s="201" t="b">
        <f>IF(OR(AND('Validation summary'!$B$2="2022-23",GMK182="In-period"),AND('Validation summary'!$B$2="2023-24",GMK182="In-period"),AND('Validation summary'!$B$2="2024-25",GMK182="In-period"),AND('Validation summary'!$B$2="2024-25",GMK182="End of period",GMK190="Revenue")),TRUE,FALSE)</f>
        <v>0</v>
      </c>
      <c r="GML183" s="201" t="b">
        <f>IF(OR(AND('Validation summary'!$B$2="2022-23",GML182="In-period"),AND('Validation summary'!$B$2="2023-24",GML182="In-period"),AND('Validation summary'!$B$2="2024-25",GML182="In-period"),AND('Validation summary'!$B$2="2024-25",GML182="End of period",GML190="Revenue")),TRUE,FALSE)</f>
        <v>0</v>
      </c>
      <c r="GMM183" s="201" t="b">
        <f>IF(OR(AND('Validation summary'!$B$2="2022-23",GMM182="In-period"),AND('Validation summary'!$B$2="2023-24",GMM182="In-period"),AND('Validation summary'!$B$2="2024-25",GMM182="In-period"),AND('Validation summary'!$B$2="2024-25",GMM182="End of period",GMM190="Revenue")),TRUE,FALSE)</f>
        <v>0</v>
      </c>
      <c r="GMN183" s="201" t="b">
        <f>IF(OR(AND('Validation summary'!$B$2="2022-23",GMN182="In-period"),AND('Validation summary'!$B$2="2023-24",GMN182="In-period"),AND('Validation summary'!$B$2="2024-25",GMN182="In-period"),AND('Validation summary'!$B$2="2024-25",GMN182="End of period",GMN190="Revenue")),TRUE,FALSE)</f>
        <v>0</v>
      </c>
      <c r="GMO183" s="201" t="b">
        <f>IF(OR(AND('Validation summary'!$B$2="2022-23",GMO182="In-period"),AND('Validation summary'!$B$2="2023-24",GMO182="In-period"),AND('Validation summary'!$B$2="2024-25",GMO182="In-period"),AND('Validation summary'!$B$2="2024-25",GMO182="End of period",GMO190="Revenue")),TRUE,FALSE)</f>
        <v>0</v>
      </c>
      <c r="GMP183" s="201" t="b">
        <f>IF(OR(AND('Validation summary'!$B$2="2022-23",GMP182="In-period"),AND('Validation summary'!$B$2="2023-24",GMP182="In-period"),AND('Validation summary'!$B$2="2024-25",GMP182="In-period"),AND('Validation summary'!$B$2="2024-25",GMP182="End of period",GMP190="Revenue")),TRUE,FALSE)</f>
        <v>0</v>
      </c>
      <c r="GMQ183" s="201" t="b">
        <f>IF(OR(AND('Validation summary'!$B$2="2022-23",GMQ182="In-period"),AND('Validation summary'!$B$2="2023-24",GMQ182="In-period"),AND('Validation summary'!$B$2="2024-25",GMQ182="In-period"),AND('Validation summary'!$B$2="2024-25",GMQ182="End of period",GMQ190="Revenue")),TRUE,FALSE)</f>
        <v>0</v>
      </c>
      <c r="GMR183" s="201" t="b">
        <f>IF(OR(AND('Validation summary'!$B$2="2022-23",GMR182="In-period"),AND('Validation summary'!$B$2="2023-24",GMR182="In-period"),AND('Validation summary'!$B$2="2024-25",GMR182="In-period"),AND('Validation summary'!$B$2="2024-25",GMR182="End of period",GMR190="Revenue")),TRUE,FALSE)</f>
        <v>0</v>
      </c>
      <c r="GMS183" s="201" t="b">
        <f>IF(OR(AND('Validation summary'!$B$2="2022-23",GMS182="In-period"),AND('Validation summary'!$B$2="2023-24",GMS182="In-period"),AND('Validation summary'!$B$2="2024-25",GMS182="In-period"),AND('Validation summary'!$B$2="2024-25",GMS182="End of period",GMS190="Revenue")),TRUE,FALSE)</f>
        <v>0</v>
      </c>
      <c r="GMT183" s="201" t="b">
        <f>IF(OR(AND('Validation summary'!$B$2="2022-23",GMT182="In-period"),AND('Validation summary'!$B$2="2023-24",GMT182="In-period"),AND('Validation summary'!$B$2="2024-25",GMT182="In-period"),AND('Validation summary'!$B$2="2024-25",GMT182="End of period",GMT190="Revenue")),TRUE,FALSE)</f>
        <v>0</v>
      </c>
      <c r="GMU183" s="201" t="b">
        <f>IF(OR(AND('Validation summary'!$B$2="2022-23",GMU182="In-period"),AND('Validation summary'!$B$2="2023-24",GMU182="In-period"),AND('Validation summary'!$B$2="2024-25",GMU182="In-period"),AND('Validation summary'!$B$2="2024-25",GMU182="End of period",GMU190="Revenue")),TRUE,FALSE)</f>
        <v>0</v>
      </c>
      <c r="GMV183" s="201" t="b">
        <f>IF(OR(AND('Validation summary'!$B$2="2022-23",GMV182="In-period"),AND('Validation summary'!$B$2="2023-24",GMV182="In-period"),AND('Validation summary'!$B$2="2024-25",GMV182="In-period"),AND('Validation summary'!$B$2="2024-25",GMV182="End of period",GMV190="Revenue")),TRUE,FALSE)</f>
        <v>0</v>
      </c>
      <c r="GMW183" s="201" t="b">
        <f>IF(OR(AND('Validation summary'!$B$2="2022-23",GMW182="In-period"),AND('Validation summary'!$B$2="2023-24",GMW182="In-period"),AND('Validation summary'!$B$2="2024-25",GMW182="In-period"),AND('Validation summary'!$B$2="2024-25",GMW182="End of period",GMW190="Revenue")),TRUE,FALSE)</f>
        <v>0</v>
      </c>
      <c r="GMX183" s="201" t="b">
        <f>IF(OR(AND('Validation summary'!$B$2="2022-23",GMX182="In-period"),AND('Validation summary'!$B$2="2023-24",GMX182="In-period"),AND('Validation summary'!$B$2="2024-25",GMX182="In-period"),AND('Validation summary'!$B$2="2024-25",GMX182="End of period",GMX190="Revenue")),TRUE,FALSE)</f>
        <v>0</v>
      </c>
      <c r="GMY183" s="201" t="b">
        <f>IF(OR(AND('Validation summary'!$B$2="2022-23",GMY182="In-period"),AND('Validation summary'!$B$2="2023-24",GMY182="In-period"),AND('Validation summary'!$B$2="2024-25",GMY182="In-period"),AND('Validation summary'!$B$2="2024-25",GMY182="End of period",GMY190="Revenue")),TRUE,FALSE)</f>
        <v>0</v>
      </c>
      <c r="GMZ183" s="201" t="b">
        <f>IF(OR(AND('Validation summary'!$B$2="2022-23",GMZ182="In-period"),AND('Validation summary'!$B$2="2023-24",GMZ182="In-period"),AND('Validation summary'!$B$2="2024-25",GMZ182="In-period"),AND('Validation summary'!$B$2="2024-25",GMZ182="End of period",GMZ190="Revenue")),TRUE,FALSE)</f>
        <v>0</v>
      </c>
      <c r="GNA183" s="201" t="b">
        <f>IF(OR(AND('Validation summary'!$B$2="2022-23",GNA182="In-period"),AND('Validation summary'!$B$2="2023-24",GNA182="In-period"),AND('Validation summary'!$B$2="2024-25",GNA182="In-period"),AND('Validation summary'!$B$2="2024-25",GNA182="End of period",GNA190="Revenue")),TRUE,FALSE)</f>
        <v>0</v>
      </c>
      <c r="GNB183" s="201" t="b">
        <f>IF(OR(AND('Validation summary'!$B$2="2022-23",GNB182="In-period"),AND('Validation summary'!$B$2="2023-24",GNB182="In-period"),AND('Validation summary'!$B$2="2024-25",GNB182="In-period"),AND('Validation summary'!$B$2="2024-25",GNB182="End of period",GNB190="Revenue")),TRUE,FALSE)</f>
        <v>0</v>
      </c>
      <c r="GNC183" s="201" t="b">
        <f>IF(OR(AND('Validation summary'!$B$2="2022-23",GNC182="In-period"),AND('Validation summary'!$B$2="2023-24",GNC182="In-period"),AND('Validation summary'!$B$2="2024-25",GNC182="In-period"),AND('Validation summary'!$B$2="2024-25",GNC182="End of period",GNC190="Revenue")),TRUE,FALSE)</f>
        <v>0</v>
      </c>
      <c r="GND183" s="201" t="b">
        <f>IF(OR(AND('Validation summary'!$B$2="2022-23",GND182="In-period"),AND('Validation summary'!$B$2="2023-24",GND182="In-period"),AND('Validation summary'!$B$2="2024-25",GND182="In-period"),AND('Validation summary'!$B$2="2024-25",GND182="End of period",GND190="Revenue")),TRUE,FALSE)</f>
        <v>0</v>
      </c>
      <c r="GNE183" s="201" t="b">
        <f>IF(OR(AND('Validation summary'!$B$2="2022-23",GNE182="In-period"),AND('Validation summary'!$B$2="2023-24",GNE182="In-period"),AND('Validation summary'!$B$2="2024-25",GNE182="In-period"),AND('Validation summary'!$B$2="2024-25",GNE182="End of period",GNE190="Revenue")),TRUE,FALSE)</f>
        <v>0</v>
      </c>
      <c r="GNF183" s="201" t="b">
        <f>IF(OR(AND('Validation summary'!$B$2="2022-23",GNF182="In-period"),AND('Validation summary'!$B$2="2023-24",GNF182="In-period"),AND('Validation summary'!$B$2="2024-25",GNF182="In-period"),AND('Validation summary'!$B$2="2024-25",GNF182="End of period",GNF190="Revenue")),TRUE,FALSE)</f>
        <v>0</v>
      </c>
      <c r="GNG183" s="201" t="b">
        <f>IF(OR(AND('Validation summary'!$B$2="2022-23",GNG182="In-period"),AND('Validation summary'!$B$2="2023-24",GNG182="In-period"),AND('Validation summary'!$B$2="2024-25",GNG182="In-period"),AND('Validation summary'!$B$2="2024-25",GNG182="End of period",GNG190="Revenue")),TRUE,FALSE)</f>
        <v>0</v>
      </c>
      <c r="GNH183" s="201" t="b">
        <f>IF(OR(AND('Validation summary'!$B$2="2022-23",GNH182="In-period"),AND('Validation summary'!$B$2="2023-24",GNH182="In-period"),AND('Validation summary'!$B$2="2024-25",GNH182="In-period"),AND('Validation summary'!$B$2="2024-25",GNH182="End of period",GNH190="Revenue")),TRUE,FALSE)</f>
        <v>0</v>
      </c>
      <c r="GNI183" s="201" t="b">
        <f>IF(OR(AND('Validation summary'!$B$2="2022-23",GNI182="In-period"),AND('Validation summary'!$B$2="2023-24",GNI182="In-period"),AND('Validation summary'!$B$2="2024-25",GNI182="In-period"),AND('Validation summary'!$B$2="2024-25",GNI182="End of period",GNI190="Revenue")),TRUE,FALSE)</f>
        <v>0</v>
      </c>
      <c r="GNJ183" s="201" t="b">
        <f>IF(OR(AND('Validation summary'!$B$2="2022-23",GNJ182="In-period"),AND('Validation summary'!$B$2="2023-24",GNJ182="In-period"),AND('Validation summary'!$B$2="2024-25",GNJ182="In-period"),AND('Validation summary'!$B$2="2024-25",GNJ182="End of period",GNJ190="Revenue")),TRUE,FALSE)</f>
        <v>0</v>
      </c>
      <c r="GNK183" s="201" t="b">
        <f>IF(OR(AND('Validation summary'!$B$2="2022-23",GNK182="In-period"),AND('Validation summary'!$B$2="2023-24",GNK182="In-period"),AND('Validation summary'!$B$2="2024-25",GNK182="In-period"),AND('Validation summary'!$B$2="2024-25",GNK182="End of period",GNK190="Revenue")),TRUE,FALSE)</f>
        <v>0</v>
      </c>
      <c r="GNL183" s="201" t="b">
        <f>IF(OR(AND('Validation summary'!$B$2="2022-23",GNL182="In-period"),AND('Validation summary'!$B$2="2023-24",GNL182="In-period"),AND('Validation summary'!$B$2="2024-25",GNL182="In-period"),AND('Validation summary'!$B$2="2024-25",GNL182="End of period",GNL190="Revenue")),TRUE,FALSE)</f>
        <v>0</v>
      </c>
      <c r="GNM183" s="201" t="b">
        <f>IF(OR(AND('Validation summary'!$B$2="2022-23",GNM182="In-period"),AND('Validation summary'!$B$2="2023-24",GNM182="In-period"),AND('Validation summary'!$B$2="2024-25",GNM182="In-period"),AND('Validation summary'!$B$2="2024-25",GNM182="End of period",GNM190="Revenue")),TRUE,FALSE)</f>
        <v>0</v>
      </c>
      <c r="GNN183" s="201" t="b">
        <f>IF(OR(AND('Validation summary'!$B$2="2022-23",GNN182="In-period"),AND('Validation summary'!$B$2="2023-24",GNN182="In-period"),AND('Validation summary'!$B$2="2024-25",GNN182="In-period"),AND('Validation summary'!$B$2="2024-25",GNN182="End of period",GNN190="Revenue")),TRUE,FALSE)</f>
        <v>0</v>
      </c>
      <c r="GNO183" s="201" t="b">
        <f>IF(OR(AND('Validation summary'!$B$2="2022-23",GNO182="In-period"),AND('Validation summary'!$B$2="2023-24",GNO182="In-period"),AND('Validation summary'!$B$2="2024-25",GNO182="In-period"),AND('Validation summary'!$B$2="2024-25",GNO182="End of period",GNO190="Revenue")),TRUE,FALSE)</f>
        <v>0</v>
      </c>
      <c r="GNP183" s="201" t="b">
        <f>IF(OR(AND('Validation summary'!$B$2="2022-23",GNP182="In-period"),AND('Validation summary'!$B$2="2023-24",GNP182="In-period"),AND('Validation summary'!$B$2="2024-25",GNP182="In-period"),AND('Validation summary'!$B$2="2024-25",GNP182="End of period",GNP190="Revenue")),TRUE,FALSE)</f>
        <v>0</v>
      </c>
      <c r="GNQ183" s="201" t="b">
        <f>IF(OR(AND('Validation summary'!$B$2="2022-23",GNQ182="In-period"),AND('Validation summary'!$B$2="2023-24",GNQ182="In-period"),AND('Validation summary'!$B$2="2024-25",GNQ182="In-period"),AND('Validation summary'!$B$2="2024-25",GNQ182="End of period",GNQ190="Revenue")),TRUE,FALSE)</f>
        <v>0</v>
      </c>
      <c r="GNR183" s="201" t="b">
        <f>IF(OR(AND('Validation summary'!$B$2="2022-23",GNR182="In-period"),AND('Validation summary'!$B$2="2023-24",GNR182="In-period"),AND('Validation summary'!$B$2="2024-25",GNR182="In-period"),AND('Validation summary'!$B$2="2024-25",GNR182="End of period",GNR190="Revenue")),TRUE,FALSE)</f>
        <v>0</v>
      </c>
      <c r="GNS183" s="201" t="b">
        <f>IF(OR(AND('Validation summary'!$B$2="2022-23",GNS182="In-period"),AND('Validation summary'!$B$2="2023-24",GNS182="In-period"),AND('Validation summary'!$B$2="2024-25",GNS182="In-period"),AND('Validation summary'!$B$2="2024-25",GNS182="End of period",GNS190="Revenue")),TRUE,FALSE)</f>
        <v>0</v>
      </c>
      <c r="GNT183" s="201" t="b">
        <f>IF(OR(AND('Validation summary'!$B$2="2022-23",GNT182="In-period"),AND('Validation summary'!$B$2="2023-24",GNT182="In-period"),AND('Validation summary'!$B$2="2024-25",GNT182="In-period"),AND('Validation summary'!$B$2="2024-25",GNT182="End of period",GNT190="Revenue")),TRUE,FALSE)</f>
        <v>0</v>
      </c>
      <c r="GNU183" s="201" t="b">
        <f>IF(OR(AND('Validation summary'!$B$2="2022-23",GNU182="In-period"),AND('Validation summary'!$B$2="2023-24",GNU182="In-period"),AND('Validation summary'!$B$2="2024-25",GNU182="In-period"),AND('Validation summary'!$B$2="2024-25",GNU182="End of period",GNU190="Revenue")),TRUE,FALSE)</f>
        <v>0</v>
      </c>
      <c r="GNV183" s="201" t="b">
        <f>IF(OR(AND('Validation summary'!$B$2="2022-23",GNV182="In-period"),AND('Validation summary'!$B$2="2023-24",GNV182="In-period"),AND('Validation summary'!$B$2="2024-25",GNV182="In-period"),AND('Validation summary'!$B$2="2024-25",GNV182="End of period",GNV190="Revenue")),TRUE,FALSE)</f>
        <v>0</v>
      </c>
      <c r="GNW183" s="201" t="b">
        <f>IF(OR(AND('Validation summary'!$B$2="2022-23",GNW182="In-period"),AND('Validation summary'!$B$2="2023-24",GNW182="In-period"),AND('Validation summary'!$B$2="2024-25",GNW182="In-period"),AND('Validation summary'!$B$2="2024-25",GNW182="End of period",GNW190="Revenue")),TRUE,FALSE)</f>
        <v>0</v>
      </c>
      <c r="GNX183" s="201" t="b">
        <f>IF(OR(AND('Validation summary'!$B$2="2022-23",GNX182="In-period"),AND('Validation summary'!$B$2="2023-24",GNX182="In-period"),AND('Validation summary'!$B$2="2024-25",GNX182="In-period"),AND('Validation summary'!$B$2="2024-25",GNX182="End of period",GNX190="Revenue")),TRUE,FALSE)</f>
        <v>0</v>
      </c>
      <c r="GNY183" s="201" t="b">
        <f>IF(OR(AND('Validation summary'!$B$2="2022-23",GNY182="In-period"),AND('Validation summary'!$B$2="2023-24",GNY182="In-period"),AND('Validation summary'!$B$2="2024-25",GNY182="In-period"),AND('Validation summary'!$B$2="2024-25",GNY182="End of period",GNY190="Revenue")),TRUE,FALSE)</f>
        <v>0</v>
      </c>
      <c r="GNZ183" s="201" t="b">
        <f>IF(OR(AND('Validation summary'!$B$2="2022-23",GNZ182="In-period"),AND('Validation summary'!$B$2="2023-24",GNZ182="In-period"),AND('Validation summary'!$B$2="2024-25",GNZ182="In-period"),AND('Validation summary'!$B$2="2024-25",GNZ182="End of period",GNZ190="Revenue")),TRUE,FALSE)</f>
        <v>0</v>
      </c>
      <c r="GOA183" s="201" t="b">
        <f>IF(OR(AND('Validation summary'!$B$2="2022-23",GOA182="In-period"),AND('Validation summary'!$B$2="2023-24",GOA182="In-period"),AND('Validation summary'!$B$2="2024-25",GOA182="In-period"),AND('Validation summary'!$B$2="2024-25",GOA182="End of period",GOA190="Revenue")),TRUE,FALSE)</f>
        <v>0</v>
      </c>
      <c r="GOB183" s="201" t="b">
        <f>IF(OR(AND('Validation summary'!$B$2="2022-23",GOB182="In-period"),AND('Validation summary'!$B$2="2023-24",GOB182="In-period"),AND('Validation summary'!$B$2="2024-25",GOB182="In-period"),AND('Validation summary'!$B$2="2024-25",GOB182="End of period",GOB190="Revenue")),TRUE,FALSE)</f>
        <v>0</v>
      </c>
      <c r="GOC183" s="201" t="b">
        <f>IF(OR(AND('Validation summary'!$B$2="2022-23",GOC182="In-period"),AND('Validation summary'!$B$2="2023-24",GOC182="In-period"),AND('Validation summary'!$B$2="2024-25",GOC182="In-period"),AND('Validation summary'!$B$2="2024-25",GOC182="End of period",GOC190="Revenue")),TRUE,FALSE)</f>
        <v>0</v>
      </c>
      <c r="GOD183" s="201" t="b">
        <f>IF(OR(AND('Validation summary'!$B$2="2022-23",GOD182="In-period"),AND('Validation summary'!$B$2="2023-24",GOD182="In-period"),AND('Validation summary'!$B$2="2024-25",GOD182="In-period"),AND('Validation summary'!$B$2="2024-25",GOD182="End of period",GOD190="Revenue")),TRUE,FALSE)</f>
        <v>0</v>
      </c>
      <c r="GOE183" s="201" t="b">
        <f>IF(OR(AND('Validation summary'!$B$2="2022-23",GOE182="In-period"),AND('Validation summary'!$B$2="2023-24",GOE182="In-period"),AND('Validation summary'!$B$2="2024-25",GOE182="In-period"),AND('Validation summary'!$B$2="2024-25",GOE182="End of period",GOE190="Revenue")),TRUE,FALSE)</f>
        <v>0</v>
      </c>
      <c r="GOF183" s="201" t="b">
        <f>IF(OR(AND('Validation summary'!$B$2="2022-23",GOF182="In-period"),AND('Validation summary'!$B$2="2023-24",GOF182="In-period"),AND('Validation summary'!$B$2="2024-25",GOF182="In-period"),AND('Validation summary'!$B$2="2024-25",GOF182="End of period",GOF190="Revenue")),TRUE,FALSE)</f>
        <v>0</v>
      </c>
      <c r="GOG183" s="201" t="b">
        <f>IF(OR(AND('Validation summary'!$B$2="2022-23",GOG182="In-period"),AND('Validation summary'!$B$2="2023-24",GOG182="In-period"),AND('Validation summary'!$B$2="2024-25",GOG182="In-period"),AND('Validation summary'!$B$2="2024-25",GOG182="End of period",GOG190="Revenue")),TRUE,FALSE)</f>
        <v>0</v>
      </c>
      <c r="GOH183" s="201" t="b">
        <f>IF(OR(AND('Validation summary'!$B$2="2022-23",GOH182="In-period"),AND('Validation summary'!$B$2="2023-24",GOH182="In-period"),AND('Validation summary'!$B$2="2024-25",GOH182="In-period"),AND('Validation summary'!$B$2="2024-25",GOH182="End of period",GOH190="Revenue")),TRUE,FALSE)</f>
        <v>0</v>
      </c>
      <c r="GOI183" s="201" t="b">
        <f>IF(OR(AND('Validation summary'!$B$2="2022-23",GOI182="In-period"),AND('Validation summary'!$B$2="2023-24",GOI182="In-period"),AND('Validation summary'!$B$2="2024-25",GOI182="In-period"),AND('Validation summary'!$B$2="2024-25",GOI182="End of period",GOI190="Revenue")),TRUE,FALSE)</f>
        <v>0</v>
      </c>
      <c r="GOJ183" s="201" t="b">
        <f>IF(OR(AND('Validation summary'!$B$2="2022-23",GOJ182="In-period"),AND('Validation summary'!$B$2="2023-24",GOJ182="In-period"),AND('Validation summary'!$B$2="2024-25",GOJ182="In-period"),AND('Validation summary'!$B$2="2024-25",GOJ182="End of period",GOJ190="Revenue")),TRUE,FALSE)</f>
        <v>0</v>
      </c>
      <c r="GOK183" s="201" t="b">
        <f>IF(OR(AND('Validation summary'!$B$2="2022-23",GOK182="In-period"),AND('Validation summary'!$B$2="2023-24",GOK182="In-period"),AND('Validation summary'!$B$2="2024-25",GOK182="In-period"),AND('Validation summary'!$B$2="2024-25",GOK182="End of period",GOK190="Revenue")),TRUE,FALSE)</f>
        <v>0</v>
      </c>
      <c r="GOL183" s="201" t="b">
        <f>IF(OR(AND('Validation summary'!$B$2="2022-23",GOL182="In-period"),AND('Validation summary'!$B$2="2023-24",GOL182="In-period"),AND('Validation summary'!$B$2="2024-25",GOL182="In-period"),AND('Validation summary'!$B$2="2024-25",GOL182="End of period",GOL190="Revenue")),TRUE,FALSE)</f>
        <v>0</v>
      </c>
      <c r="GOM183" s="201" t="b">
        <f>IF(OR(AND('Validation summary'!$B$2="2022-23",GOM182="In-period"),AND('Validation summary'!$B$2="2023-24",GOM182="In-period"),AND('Validation summary'!$B$2="2024-25",GOM182="In-period"),AND('Validation summary'!$B$2="2024-25",GOM182="End of period",GOM190="Revenue")),TRUE,FALSE)</f>
        <v>0</v>
      </c>
      <c r="GON183" s="201" t="b">
        <f>IF(OR(AND('Validation summary'!$B$2="2022-23",GON182="In-period"),AND('Validation summary'!$B$2="2023-24",GON182="In-period"),AND('Validation summary'!$B$2="2024-25",GON182="In-period"),AND('Validation summary'!$B$2="2024-25",GON182="End of period",GON190="Revenue")),TRUE,FALSE)</f>
        <v>0</v>
      </c>
      <c r="GOO183" s="201" t="b">
        <f>IF(OR(AND('Validation summary'!$B$2="2022-23",GOO182="In-period"),AND('Validation summary'!$B$2="2023-24",GOO182="In-period"),AND('Validation summary'!$B$2="2024-25",GOO182="In-period"),AND('Validation summary'!$B$2="2024-25",GOO182="End of period",GOO190="Revenue")),TRUE,FALSE)</f>
        <v>0</v>
      </c>
      <c r="GOP183" s="201" t="b">
        <f>IF(OR(AND('Validation summary'!$B$2="2022-23",GOP182="In-period"),AND('Validation summary'!$B$2="2023-24",GOP182="In-period"),AND('Validation summary'!$B$2="2024-25",GOP182="In-period"),AND('Validation summary'!$B$2="2024-25",GOP182="End of period",GOP190="Revenue")),TRUE,FALSE)</f>
        <v>0</v>
      </c>
      <c r="GOQ183" s="201" t="b">
        <f>IF(OR(AND('Validation summary'!$B$2="2022-23",GOQ182="In-period"),AND('Validation summary'!$B$2="2023-24",GOQ182="In-period"),AND('Validation summary'!$B$2="2024-25",GOQ182="In-period"),AND('Validation summary'!$B$2="2024-25",GOQ182="End of period",GOQ190="Revenue")),TRUE,FALSE)</f>
        <v>0</v>
      </c>
      <c r="GOR183" s="201" t="b">
        <f>IF(OR(AND('Validation summary'!$B$2="2022-23",GOR182="In-period"),AND('Validation summary'!$B$2="2023-24",GOR182="In-period"),AND('Validation summary'!$B$2="2024-25",GOR182="In-period"),AND('Validation summary'!$B$2="2024-25",GOR182="End of period",GOR190="Revenue")),TRUE,FALSE)</f>
        <v>0</v>
      </c>
      <c r="GOS183" s="201" t="b">
        <f>IF(OR(AND('Validation summary'!$B$2="2022-23",GOS182="In-period"),AND('Validation summary'!$B$2="2023-24",GOS182="In-period"),AND('Validation summary'!$B$2="2024-25",GOS182="In-period"),AND('Validation summary'!$B$2="2024-25",GOS182="End of period",GOS190="Revenue")),TRUE,FALSE)</f>
        <v>0</v>
      </c>
      <c r="GOT183" s="201" t="b">
        <f>IF(OR(AND('Validation summary'!$B$2="2022-23",GOT182="In-period"),AND('Validation summary'!$B$2="2023-24",GOT182="In-period"),AND('Validation summary'!$B$2="2024-25",GOT182="In-period"),AND('Validation summary'!$B$2="2024-25",GOT182="End of period",GOT190="Revenue")),TRUE,FALSE)</f>
        <v>0</v>
      </c>
      <c r="GOU183" s="201" t="b">
        <f>IF(OR(AND('Validation summary'!$B$2="2022-23",GOU182="In-period"),AND('Validation summary'!$B$2="2023-24",GOU182="In-period"),AND('Validation summary'!$B$2="2024-25",GOU182="In-period"),AND('Validation summary'!$B$2="2024-25",GOU182="End of period",GOU190="Revenue")),TRUE,FALSE)</f>
        <v>0</v>
      </c>
      <c r="GOV183" s="201" t="b">
        <f>IF(OR(AND('Validation summary'!$B$2="2022-23",GOV182="In-period"),AND('Validation summary'!$B$2="2023-24",GOV182="In-period"),AND('Validation summary'!$B$2="2024-25",GOV182="In-period"),AND('Validation summary'!$B$2="2024-25",GOV182="End of period",GOV190="Revenue")),TRUE,FALSE)</f>
        <v>0</v>
      </c>
      <c r="GOW183" s="201" t="b">
        <f>IF(OR(AND('Validation summary'!$B$2="2022-23",GOW182="In-period"),AND('Validation summary'!$B$2="2023-24",GOW182="In-period"),AND('Validation summary'!$B$2="2024-25",GOW182="In-period"),AND('Validation summary'!$B$2="2024-25",GOW182="End of period",GOW190="Revenue")),TRUE,FALSE)</f>
        <v>0</v>
      </c>
      <c r="GOX183" s="201" t="b">
        <f>IF(OR(AND('Validation summary'!$B$2="2022-23",GOX182="In-period"),AND('Validation summary'!$B$2="2023-24",GOX182="In-period"),AND('Validation summary'!$B$2="2024-25",GOX182="In-period"),AND('Validation summary'!$B$2="2024-25",GOX182="End of period",GOX190="Revenue")),TRUE,FALSE)</f>
        <v>0</v>
      </c>
      <c r="GOY183" s="201" t="b">
        <f>IF(OR(AND('Validation summary'!$B$2="2022-23",GOY182="In-period"),AND('Validation summary'!$B$2="2023-24",GOY182="In-period"),AND('Validation summary'!$B$2="2024-25",GOY182="In-period"),AND('Validation summary'!$B$2="2024-25",GOY182="End of period",GOY190="Revenue")),TRUE,FALSE)</f>
        <v>0</v>
      </c>
      <c r="GOZ183" s="201" t="b">
        <f>IF(OR(AND('Validation summary'!$B$2="2022-23",GOZ182="In-period"),AND('Validation summary'!$B$2="2023-24",GOZ182="In-period"),AND('Validation summary'!$B$2="2024-25",GOZ182="In-period"),AND('Validation summary'!$B$2="2024-25",GOZ182="End of period",GOZ190="Revenue")),TRUE,FALSE)</f>
        <v>0</v>
      </c>
      <c r="GPA183" s="201" t="b">
        <f>IF(OR(AND('Validation summary'!$B$2="2022-23",GPA182="In-period"),AND('Validation summary'!$B$2="2023-24",GPA182="In-period"),AND('Validation summary'!$B$2="2024-25",GPA182="In-period"),AND('Validation summary'!$B$2="2024-25",GPA182="End of period",GPA190="Revenue")),TRUE,FALSE)</f>
        <v>0</v>
      </c>
      <c r="GPB183" s="201" t="b">
        <f>IF(OR(AND('Validation summary'!$B$2="2022-23",GPB182="In-period"),AND('Validation summary'!$B$2="2023-24",GPB182="In-period"),AND('Validation summary'!$B$2="2024-25",GPB182="In-period"),AND('Validation summary'!$B$2="2024-25",GPB182="End of period",GPB190="Revenue")),TRUE,FALSE)</f>
        <v>0</v>
      </c>
      <c r="GPC183" s="201" t="b">
        <f>IF(OR(AND('Validation summary'!$B$2="2022-23",GPC182="In-period"),AND('Validation summary'!$B$2="2023-24",GPC182="In-period"),AND('Validation summary'!$B$2="2024-25",GPC182="In-period"),AND('Validation summary'!$B$2="2024-25",GPC182="End of period",GPC190="Revenue")),TRUE,FALSE)</f>
        <v>0</v>
      </c>
      <c r="GPD183" s="201" t="b">
        <f>IF(OR(AND('Validation summary'!$B$2="2022-23",GPD182="In-period"),AND('Validation summary'!$B$2="2023-24",GPD182="In-period"),AND('Validation summary'!$B$2="2024-25",GPD182="In-period"),AND('Validation summary'!$B$2="2024-25",GPD182="End of period",GPD190="Revenue")),TRUE,FALSE)</f>
        <v>0</v>
      </c>
      <c r="GPE183" s="201" t="b">
        <f>IF(OR(AND('Validation summary'!$B$2="2022-23",GPE182="In-period"),AND('Validation summary'!$B$2="2023-24",GPE182="In-period"),AND('Validation summary'!$B$2="2024-25",GPE182="In-period"),AND('Validation summary'!$B$2="2024-25",GPE182="End of period",GPE190="Revenue")),TRUE,FALSE)</f>
        <v>0</v>
      </c>
      <c r="GPF183" s="201" t="b">
        <f>IF(OR(AND('Validation summary'!$B$2="2022-23",GPF182="In-period"),AND('Validation summary'!$B$2="2023-24",GPF182="In-period"),AND('Validation summary'!$B$2="2024-25",GPF182="In-period"),AND('Validation summary'!$B$2="2024-25",GPF182="End of period",GPF190="Revenue")),TRUE,FALSE)</f>
        <v>0</v>
      </c>
      <c r="GPG183" s="201" t="b">
        <f>IF(OR(AND('Validation summary'!$B$2="2022-23",GPG182="In-period"),AND('Validation summary'!$B$2="2023-24",GPG182="In-period"),AND('Validation summary'!$B$2="2024-25",GPG182="In-period"),AND('Validation summary'!$B$2="2024-25",GPG182="End of period",GPG190="Revenue")),TRUE,FALSE)</f>
        <v>0</v>
      </c>
      <c r="GPH183" s="201" t="b">
        <f>IF(OR(AND('Validation summary'!$B$2="2022-23",GPH182="In-period"),AND('Validation summary'!$B$2="2023-24",GPH182="In-period"),AND('Validation summary'!$B$2="2024-25",GPH182="In-period"),AND('Validation summary'!$B$2="2024-25",GPH182="End of period",GPH190="Revenue")),TRUE,FALSE)</f>
        <v>0</v>
      </c>
      <c r="GPI183" s="201" t="b">
        <f>IF(OR(AND('Validation summary'!$B$2="2022-23",GPI182="In-period"),AND('Validation summary'!$B$2="2023-24",GPI182="In-period"),AND('Validation summary'!$B$2="2024-25",GPI182="In-period"),AND('Validation summary'!$B$2="2024-25",GPI182="End of period",GPI190="Revenue")),TRUE,FALSE)</f>
        <v>0</v>
      </c>
      <c r="GPJ183" s="201" t="b">
        <f>IF(OR(AND('Validation summary'!$B$2="2022-23",GPJ182="In-period"),AND('Validation summary'!$B$2="2023-24",GPJ182="In-period"),AND('Validation summary'!$B$2="2024-25",GPJ182="In-period"),AND('Validation summary'!$B$2="2024-25",GPJ182="End of period",GPJ190="Revenue")),TRUE,FALSE)</f>
        <v>0</v>
      </c>
      <c r="GPK183" s="201" t="b">
        <f>IF(OR(AND('Validation summary'!$B$2="2022-23",GPK182="In-period"),AND('Validation summary'!$B$2="2023-24",GPK182="In-period"),AND('Validation summary'!$B$2="2024-25",GPK182="In-period"),AND('Validation summary'!$B$2="2024-25",GPK182="End of period",GPK190="Revenue")),TRUE,FALSE)</f>
        <v>0</v>
      </c>
      <c r="GPL183" s="201" t="b">
        <f>IF(OR(AND('Validation summary'!$B$2="2022-23",GPL182="In-period"),AND('Validation summary'!$B$2="2023-24",GPL182="In-period"),AND('Validation summary'!$B$2="2024-25",GPL182="In-period"),AND('Validation summary'!$B$2="2024-25",GPL182="End of period",GPL190="Revenue")),TRUE,FALSE)</f>
        <v>0</v>
      </c>
      <c r="GPM183" s="201" t="b">
        <f>IF(OR(AND('Validation summary'!$B$2="2022-23",GPM182="In-period"),AND('Validation summary'!$B$2="2023-24",GPM182="In-period"),AND('Validation summary'!$B$2="2024-25",GPM182="In-period"),AND('Validation summary'!$B$2="2024-25",GPM182="End of period",GPM190="Revenue")),TRUE,FALSE)</f>
        <v>0</v>
      </c>
      <c r="GPN183" s="201" t="b">
        <f>IF(OR(AND('Validation summary'!$B$2="2022-23",GPN182="In-period"),AND('Validation summary'!$B$2="2023-24",GPN182="In-period"),AND('Validation summary'!$B$2="2024-25",GPN182="In-period"),AND('Validation summary'!$B$2="2024-25",GPN182="End of period",GPN190="Revenue")),TRUE,FALSE)</f>
        <v>0</v>
      </c>
      <c r="GPO183" s="201" t="b">
        <f>IF(OR(AND('Validation summary'!$B$2="2022-23",GPO182="In-period"),AND('Validation summary'!$B$2="2023-24",GPO182="In-period"),AND('Validation summary'!$B$2="2024-25",GPO182="In-period"),AND('Validation summary'!$B$2="2024-25",GPO182="End of period",GPO190="Revenue")),TRUE,FALSE)</f>
        <v>0</v>
      </c>
      <c r="GPP183" s="201" t="b">
        <f>IF(OR(AND('Validation summary'!$B$2="2022-23",GPP182="In-period"),AND('Validation summary'!$B$2="2023-24",GPP182="In-period"),AND('Validation summary'!$B$2="2024-25",GPP182="In-period"),AND('Validation summary'!$B$2="2024-25",GPP182="End of period",GPP190="Revenue")),TRUE,FALSE)</f>
        <v>0</v>
      </c>
      <c r="GPQ183" s="201" t="b">
        <f>IF(OR(AND('Validation summary'!$B$2="2022-23",GPQ182="In-period"),AND('Validation summary'!$B$2="2023-24",GPQ182="In-period"),AND('Validation summary'!$B$2="2024-25",GPQ182="In-period"),AND('Validation summary'!$B$2="2024-25",GPQ182="End of period",GPQ190="Revenue")),TRUE,FALSE)</f>
        <v>0</v>
      </c>
      <c r="GPR183" s="201" t="b">
        <f>IF(OR(AND('Validation summary'!$B$2="2022-23",GPR182="In-period"),AND('Validation summary'!$B$2="2023-24",GPR182="In-period"),AND('Validation summary'!$B$2="2024-25",GPR182="In-period"),AND('Validation summary'!$B$2="2024-25",GPR182="End of period",GPR190="Revenue")),TRUE,FALSE)</f>
        <v>0</v>
      </c>
      <c r="GPS183" s="201" t="b">
        <f>IF(OR(AND('Validation summary'!$B$2="2022-23",GPS182="In-period"),AND('Validation summary'!$B$2="2023-24",GPS182="In-period"),AND('Validation summary'!$B$2="2024-25",GPS182="In-period"),AND('Validation summary'!$B$2="2024-25",GPS182="End of period",GPS190="Revenue")),TRUE,FALSE)</f>
        <v>0</v>
      </c>
      <c r="GPT183" s="201" t="b">
        <f>IF(OR(AND('Validation summary'!$B$2="2022-23",GPT182="In-period"),AND('Validation summary'!$B$2="2023-24",GPT182="In-period"),AND('Validation summary'!$B$2="2024-25",GPT182="In-period"),AND('Validation summary'!$B$2="2024-25",GPT182="End of period",GPT190="Revenue")),TRUE,FALSE)</f>
        <v>0</v>
      </c>
      <c r="GPU183" s="201" t="b">
        <f>IF(OR(AND('Validation summary'!$B$2="2022-23",GPU182="In-period"),AND('Validation summary'!$B$2="2023-24",GPU182="In-period"),AND('Validation summary'!$B$2="2024-25",GPU182="In-period"),AND('Validation summary'!$B$2="2024-25",GPU182="End of period",GPU190="Revenue")),TRUE,FALSE)</f>
        <v>0</v>
      </c>
      <c r="GPV183" s="201" t="b">
        <f>IF(OR(AND('Validation summary'!$B$2="2022-23",GPV182="In-period"),AND('Validation summary'!$B$2="2023-24",GPV182="In-period"),AND('Validation summary'!$B$2="2024-25",GPV182="In-period"),AND('Validation summary'!$B$2="2024-25",GPV182="End of period",GPV190="Revenue")),TRUE,FALSE)</f>
        <v>0</v>
      </c>
      <c r="GPW183" s="201" t="b">
        <f>IF(OR(AND('Validation summary'!$B$2="2022-23",GPW182="In-period"),AND('Validation summary'!$B$2="2023-24",GPW182="In-period"),AND('Validation summary'!$B$2="2024-25",GPW182="In-period"),AND('Validation summary'!$B$2="2024-25",GPW182="End of period",GPW190="Revenue")),TRUE,FALSE)</f>
        <v>0</v>
      </c>
      <c r="GPX183" s="201" t="b">
        <f>IF(OR(AND('Validation summary'!$B$2="2022-23",GPX182="In-period"),AND('Validation summary'!$B$2="2023-24",GPX182="In-period"),AND('Validation summary'!$B$2="2024-25",GPX182="In-period"),AND('Validation summary'!$B$2="2024-25",GPX182="End of period",GPX190="Revenue")),TRUE,FALSE)</f>
        <v>0</v>
      </c>
      <c r="GPY183" s="201" t="b">
        <f>IF(OR(AND('Validation summary'!$B$2="2022-23",GPY182="In-period"),AND('Validation summary'!$B$2="2023-24",GPY182="In-period"),AND('Validation summary'!$B$2="2024-25",GPY182="In-period"),AND('Validation summary'!$B$2="2024-25",GPY182="End of period",GPY190="Revenue")),TRUE,FALSE)</f>
        <v>0</v>
      </c>
      <c r="GPZ183" s="201" t="b">
        <f>IF(OR(AND('Validation summary'!$B$2="2022-23",GPZ182="In-period"),AND('Validation summary'!$B$2="2023-24",GPZ182="In-period"),AND('Validation summary'!$B$2="2024-25",GPZ182="In-period"),AND('Validation summary'!$B$2="2024-25",GPZ182="End of period",GPZ190="Revenue")),TRUE,FALSE)</f>
        <v>0</v>
      </c>
      <c r="GQA183" s="201" t="b">
        <f>IF(OR(AND('Validation summary'!$B$2="2022-23",GQA182="In-period"),AND('Validation summary'!$B$2="2023-24",GQA182="In-period"),AND('Validation summary'!$B$2="2024-25",GQA182="In-period"),AND('Validation summary'!$B$2="2024-25",GQA182="End of period",GQA190="Revenue")),TRUE,FALSE)</f>
        <v>0</v>
      </c>
      <c r="GQB183" s="201" t="b">
        <f>IF(OR(AND('Validation summary'!$B$2="2022-23",GQB182="In-period"),AND('Validation summary'!$B$2="2023-24",GQB182="In-period"),AND('Validation summary'!$B$2="2024-25",GQB182="In-period"),AND('Validation summary'!$B$2="2024-25",GQB182="End of period",GQB190="Revenue")),TRUE,FALSE)</f>
        <v>0</v>
      </c>
      <c r="GQC183" s="201" t="b">
        <f>IF(OR(AND('Validation summary'!$B$2="2022-23",GQC182="In-period"),AND('Validation summary'!$B$2="2023-24",GQC182="In-period"),AND('Validation summary'!$B$2="2024-25",GQC182="In-period"),AND('Validation summary'!$B$2="2024-25",GQC182="End of period",GQC190="Revenue")),TRUE,FALSE)</f>
        <v>0</v>
      </c>
      <c r="GQD183" s="201" t="b">
        <f>IF(OR(AND('Validation summary'!$B$2="2022-23",GQD182="In-period"),AND('Validation summary'!$B$2="2023-24",GQD182="In-period"),AND('Validation summary'!$B$2="2024-25",GQD182="In-period"),AND('Validation summary'!$B$2="2024-25",GQD182="End of period",GQD190="Revenue")),TRUE,FALSE)</f>
        <v>0</v>
      </c>
      <c r="GQE183" s="201" t="b">
        <f>IF(OR(AND('Validation summary'!$B$2="2022-23",GQE182="In-period"),AND('Validation summary'!$B$2="2023-24",GQE182="In-period"),AND('Validation summary'!$B$2="2024-25",GQE182="In-period"),AND('Validation summary'!$B$2="2024-25",GQE182="End of period",GQE190="Revenue")),TRUE,FALSE)</f>
        <v>0</v>
      </c>
      <c r="GQF183" s="201" t="b">
        <f>IF(OR(AND('Validation summary'!$B$2="2022-23",GQF182="In-period"),AND('Validation summary'!$B$2="2023-24",GQF182="In-period"),AND('Validation summary'!$B$2="2024-25",GQF182="In-period"),AND('Validation summary'!$B$2="2024-25",GQF182="End of period",GQF190="Revenue")),TRUE,FALSE)</f>
        <v>0</v>
      </c>
      <c r="GQG183" s="201" t="b">
        <f>IF(OR(AND('Validation summary'!$B$2="2022-23",GQG182="In-period"),AND('Validation summary'!$B$2="2023-24",GQG182="In-period"),AND('Validation summary'!$B$2="2024-25",GQG182="In-period"),AND('Validation summary'!$B$2="2024-25",GQG182="End of period",GQG190="Revenue")),TRUE,FALSE)</f>
        <v>0</v>
      </c>
      <c r="GQH183" s="201" t="b">
        <f>IF(OR(AND('Validation summary'!$B$2="2022-23",GQH182="In-period"),AND('Validation summary'!$B$2="2023-24",GQH182="In-period"),AND('Validation summary'!$B$2="2024-25",GQH182="In-period"),AND('Validation summary'!$B$2="2024-25",GQH182="End of period",GQH190="Revenue")),TRUE,FALSE)</f>
        <v>0</v>
      </c>
      <c r="GQI183" s="201" t="b">
        <f>IF(OR(AND('Validation summary'!$B$2="2022-23",GQI182="In-period"),AND('Validation summary'!$B$2="2023-24",GQI182="In-period"),AND('Validation summary'!$B$2="2024-25",GQI182="In-period"),AND('Validation summary'!$B$2="2024-25",GQI182="End of period",GQI190="Revenue")),TRUE,FALSE)</f>
        <v>0</v>
      </c>
      <c r="GQJ183" s="201" t="b">
        <f>IF(OR(AND('Validation summary'!$B$2="2022-23",GQJ182="In-period"),AND('Validation summary'!$B$2="2023-24",GQJ182="In-period"),AND('Validation summary'!$B$2="2024-25",GQJ182="In-period"),AND('Validation summary'!$B$2="2024-25",GQJ182="End of period",GQJ190="Revenue")),TRUE,FALSE)</f>
        <v>0</v>
      </c>
      <c r="GQK183" s="201" t="b">
        <f>IF(OR(AND('Validation summary'!$B$2="2022-23",GQK182="In-period"),AND('Validation summary'!$B$2="2023-24",GQK182="In-period"),AND('Validation summary'!$B$2="2024-25",GQK182="In-period"),AND('Validation summary'!$B$2="2024-25",GQK182="End of period",GQK190="Revenue")),TRUE,FALSE)</f>
        <v>0</v>
      </c>
      <c r="GQL183" s="201" t="b">
        <f>IF(OR(AND('Validation summary'!$B$2="2022-23",GQL182="In-period"),AND('Validation summary'!$B$2="2023-24",GQL182="In-period"),AND('Validation summary'!$B$2="2024-25",GQL182="In-period"),AND('Validation summary'!$B$2="2024-25",GQL182="End of period",GQL190="Revenue")),TRUE,FALSE)</f>
        <v>0</v>
      </c>
      <c r="GQM183" s="201" t="b">
        <f>IF(OR(AND('Validation summary'!$B$2="2022-23",GQM182="In-period"),AND('Validation summary'!$B$2="2023-24",GQM182="In-period"),AND('Validation summary'!$B$2="2024-25",GQM182="In-period"),AND('Validation summary'!$B$2="2024-25",GQM182="End of period",GQM190="Revenue")),TRUE,FALSE)</f>
        <v>0</v>
      </c>
      <c r="GQN183" s="201" t="b">
        <f>IF(OR(AND('Validation summary'!$B$2="2022-23",GQN182="In-period"),AND('Validation summary'!$B$2="2023-24",GQN182="In-period"),AND('Validation summary'!$B$2="2024-25",GQN182="In-period"),AND('Validation summary'!$B$2="2024-25",GQN182="End of period",GQN190="Revenue")),TRUE,FALSE)</f>
        <v>0</v>
      </c>
      <c r="GQO183" s="201" t="b">
        <f>IF(OR(AND('Validation summary'!$B$2="2022-23",GQO182="In-period"),AND('Validation summary'!$B$2="2023-24",GQO182="In-period"),AND('Validation summary'!$B$2="2024-25",GQO182="In-period"),AND('Validation summary'!$B$2="2024-25",GQO182="End of period",GQO190="Revenue")),TRUE,FALSE)</f>
        <v>0</v>
      </c>
      <c r="GQP183" s="201" t="b">
        <f>IF(OR(AND('Validation summary'!$B$2="2022-23",GQP182="In-period"),AND('Validation summary'!$B$2="2023-24",GQP182="In-period"),AND('Validation summary'!$B$2="2024-25",GQP182="In-period"),AND('Validation summary'!$B$2="2024-25",GQP182="End of period",GQP190="Revenue")),TRUE,FALSE)</f>
        <v>0</v>
      </c>
      <c r="GQQ183" s="201" t="b">
        <f>IF(OR(AND('Validation summary'!$B$2="2022-23",GQQ182="In-period"),AND('Validation summary'!$B$2="2023-24",GQQ182="In-period"),AND('Validation summary'!$B$2="2024-25",GQQ182="In-period"),AND('Validation summary'!$B$2="2024-25",GQQ182="End of period",GQQ190="Revenue")),TRUE,FALSE)</f>
        <v>0</v>
      </c>
      <c r="GQR183" s="201" t="b">
        <f>IF(OR(AND('Validation summary'!$B$2="2022-23",GQR182="In-period"),AND('Validation summary'!$B$2="2023-24",GQR182="In-period"),AND('Validation summary'!$B$2="2024-25",GQR182="In-period"),AND('Validation summary'!$B$2="2024-25",GQR182="End of period",GQR190="Revenue")),TRUE,FALSE)</f>
        <v>0</v>
      </c>
      <c r="GQS183" s="201" t="b">
        <f>IF(OR(AND('Validation summary'!$B$2="2022-23",GQS182="In-period"),AND('Validation summary'!$B$2="2023-24",GQS182="In-period"),AND('Validation summary'!$B$2="2024-25",GQS182="In-period"),AND('Validation summary'!$B$2="2024-25",GQS182="End of period",GQS190="Revenue")),TRUE,FALSE)</f>
        <v>0</v>
      </c>
      <c r="GQT183" s="201" t="b">
        <f>IF(OR(AND('Validation summary'!$B$2="2022-23",GQT182="In-period"),AND('Validation summary'!$B$2="2023-24",GQT182="In-period"),AND('Validation summary'!$B$2="2024-25",GQT182="In-period"),AND('Validation summary'!$B$2="2024-25",GQT182="End of period",GQT190="Revenue")),TRUE,FALSE)</f>
        <v>0</v>
      </c>
      <c r="GQU183" s="201" t="b">
        <f>IF(OR(AND('Validation summary'!$B$2="2022-23",GQU182="In-period"),AND('Validation summary'!$B$2="2023-24",GQU182="In-period"),AND('Validation summary'!$B$2="2024-25",GQU182="In-period"),AND('Validation summary'!$B$2="2024-25",GQU182="End of period",GQU190="Revenue")),TRUE,FALSE)</f>
        <v>0</v>
      </c>
      <c r="GQV183" s="201" t="b">
        <f>IF(OR(AND('Validation summary'!$B$2="2022-23",GQV182="In-period"),AND('Validation summary'!$B$2="2023-24",GQV182="In-period"),AND('Validation summary'!$B$2="2024-25",GQV182="In-period"),AND('Validation summary'!$B$2="2024-25",GQV182="End of period",GQV190="Revenue")),TRUE,FALSE)</f>
        <v>0</v>
      </c>
      <c r="GQW183" s="201" t="b">
        <f>IF(OR(AND('Validation summary'!$B$2="2022-23",GQW182="In-period"),AND('Validation summary'!$B$2="2023-24",GQW182="In-period"),AND('Validation summary'!$B$2="2024-25",GQW182="In-period"),AND('Validation summary'!$B$2="2024-25",GQW182="End of period",GQW190="Revenue")),TRUE,FALSE)</f>
        <v>0</v>
      </c>
      <c r="GQX183" s="201" t="b">
        <f>IF(OR(AND('Validation summary'!$B$2="2022-23",GQX182="In-period"),AND('Validation summary'!$B$2="2023-24",GQX182="In-period"),AND('Validation summary'!$B$2="2024-25",GQX182="In-period"),AND('Validation summary'!$B$2="2024-25",GQX182="End of period",GQX190="Revenue")),TRUE,FALSE)</f>
        <v>0</v>
      </c>
      <c r="GQY183" s="201" t="b">
        <f>IF(OR(AND('Validation summary'!$B$2="2022-23",GQY182="In-period"),AND('Validation summary'!$B$2="2023-24",GQY182="In-period"),AND('Validation summary'!$B$2="2024-25",GQY182="In-period"),AND('Validation summary'!$B$2="2024-25",GQY182="End of period",GQY190="Revenue")),TRUE,FALSE)</f>
        <v>0</v>
      </c>
      <c r="GQZ183" s="201" t="b">
        <f>IF(OR(AND('Validation summary'!$B$2="2022-23",GQZ182="In-period"),AND('Validation summary'!$B$2="2023-24",GQZ182="In-period"),AND('Validation summary'!$B$2="2024-25",GQZ182="In-period"),AND('Validation summary'!$B$2="2024-25",GQZ182="End of period",GQZ190="Revenue")),TRUE,FALSE)</f>
        <v>0</v>
      </c>
      <c r="GRA183" s="201" t="b">
        <f>IF(OR(AND('Validation summary'!$B$2="2022-23",GRA182="In-period"),AND('Validation summary'!$B$2="2023-24",GRA182="In-period"),AND('Validation summary'!$B$2="2024-25",GRA182="In-period"),AND('Validation summary'!$B$2="2024-25",GRA182="End of period",GRA190="Revenue")),TRUE,FALSE)</f>
        <v>0</v>
      </c>
      <c r="GRB183" s="201" t="b">
        <f>IF(OR(AND('Validation summary'!$B$2="2022-23",GRB182="In-period"),AND('Validation summary'!$B$2="2023-24",GRB182="In-period"),AND('Validation summary'!$B$2="2024-25",GRB182="In-period"),AND('Validation summary'!$B$2="2024-25",GRB182="End of period",GRB190="Revenue")),TRUE,FALSE)</f>
        <v>0</v>
      </c>
      <c r="GRC183" s="201" t="b">
        <f>IF(OR(AND('Validation summary'!$B$2="2022-23",GRC182="In-period"),AND('Validation summary'!$B$2="2023-24",GRC182="In-period"),AND('Validation summary'!$B$2="2024-25",GRC182="In-period"),AND('Validation summary'!$B$2="2024-25",GRC182="End of period",GRC190="Revenue")),TRUE,FALSE)</f>
        <v>0</v>
      </c>
      <c r="GRD183" s="201" t="b">
        <f>IF(OR(AND('Validation summary'!$B$2="2022-23",GRD182="In-period"),AND('Validation summary'!$B$2="2023-24",GRD182="In-period"),AND('Validation summary'!$B$2="2024-25",GRD182="In-period"),AND('Validation summary'!$B$2="2024-25",GRD182="End of period",GRD190="Revenue")),TRUE,FALSE)</f>
        <v>0</v>
      </c>
      <c r="GRE183" s="201" t="b">
        <f>IF(OR(AND('Validation summary'!$B$2="2022-23",GRE182="In-period"),AND('Validation summary'!$B$2="2023-24",GRE182="In-period"),AND('Validation summary'!$B$2="2024-25",GRE182="In-period"),AND('Validation summary'!$B$2="2024-25",GRE182="End of period",GRE190="Revenue")),TRUE,FALSE)</f>
        <v>0</v>
      </c>
      <c r="GRF183" s="201" t="b">
        <f>IF(OR(AND('Validation summary'!$B$2="2022-23",GRF182="In-period"),AND('Validation summary'!$B$2="2023-24",GRF182="In-period"),AND('Validation summary'!$B$2="2024-25",GRF182="In-period"),AND('Validation summary'!$B$2="2024-25",GRF182="End of period",GRF190="Revenue")),TRUE,FALSE)</f>
        <v>0</v>
      </c>
      <c r="GRG183" s="201" t="b">
        <f>IF(OR(AND('Validation summary'!$B$2="2022-23",GRG182="In-period"),AND('Validation summary'!$B$2="2023-24",GRG182="In-period"),AND('Validation summary'!$B$2="2024-25",GRG182="In-period"),AND('Validation summary'!$B$2="2024-25",GRG182="End of period",GRG190="Revenue")),TRUE,FALSE)</f>
        <v>0</v>
      </c>
      <c r="GRH183" s="201" t="b">
        <f>IF(OR(AND('Validation summary'!$B$2="2022-23",GRH182="In-period"),AND('Validation summary'!$B$2="2023-24",GRH182="In-period"),AND('Validation summary'!$B$2="2024-25",GRH182="In-period"),AND('Validation summary'!$B$2="2024-25",GRH182="End of period",GRH190="Revenue")),TRUE,FALSE)</f>
        <v>0</v>
      </c>
      <c r="GRI183" s="201" t="b">
        <f>IF(OR(AND('Validation summary'!$B$2="2022-23",GRI182="In-period"),AND('Validation summary'!$B$2="2023-24",GRI182="In-period"),AND('Validation summary'!$B$2="2024-25",GRI182="In-period"),AND('Validation summary'!$B$2="2024-25",GRI182="End of period",GRI190="Revenue")),TRUE,FALSE)</f>
        <v>0</v>
      </c>
      <c r="GRJ183" s="201" t="b">
        <f>IF(OR(AND('Validation summary'!$B$2="2022-23",GRJ182="In-period"),AND('Validation summary'!$B$2="2023-24",GRJ182="In-period"),AND('Validation summary'!$B$2="2024-25",GRJ182="In-period"),AND('Validation summary'!$B$2="2024-25",GRJ182="End of period",GRJ190="Revenue")),TRUE,FALSE)</f>
        <v>0</v>
      </c>
      <c r="GRK183" s="201" t="b">
        <f>IF(OR(AND('Validation summary'!$B$2="2022-23",GRK182="In-period"),AND('Validation summary'!$B$2="2023-24",GRK182="In-period"),AND('Validation summary'!$B$2="2024-25",GRK182="In-period"),AND('Validation summary'!$B$2="2024-25",GRK182="End of period",GRK190="Revenue")),TRUE,FALSE)</f>
        <v>0</v>
      </c>
      <c r="GRL183" s="201" t="b">
        <f>IF(OR(AND('Validation summary'!$B$2="2022-23",GRL182="In-period"),AND('Validation summary'!$B$2="2023-24",GRL182="In-period"),AND('Validation summary'!$B$2="2024-25",GRL182="In-period"),AND('Validation summary'!$B$2="2024-25",GRL182="End of period",GRL190="Revenue")),TRUE,FALSE)</f>
        <v>0</v>
      </c>
      <c r="GRM183" s="201" t="b">
        <f>IF(OR(AND('Validation summary'!$B$2="2022-23",GRM182="In-period"),AND('Validation summary'!$B$2="2023-24",GRM182="In-period"),AND('Validation summary'!$B$2="2024-25",GRM182="In-period"),AND('Validation summary'!$B$2="2024-25",GRM182="End of period",GRM190="Revenue")),TRUE,FALSE)</f>
        <v>0</v>
      </c>
      <c r="GRN183" s="201" t="b">
        <f>IF(OR(AND('Validation summary'!$B$2="2022-23",GRN182="In-period"),AND('Validation summary'!$B$2="2023-24",GRN182="In-period"),AND('Validation summary'!$B$2="2024-25",GRN182="In-period"),AND('Validation summary'!$B$2="2024-25",GRN182="End of period",GRN190="Revenue")),TRUE,FALSE)</f>
        <v>0</v>
      </c>
      <c r="GRO183" s="201" t="b">
        <f>IF(OR(AND('Validation summary'!$B$2="2022-23",GRO182="In-period"),AND('Validation summary'!$B$2="2023-24",GRO182="In-period"),AND('Validation summary'!$B$2="2024-25",GRO182="In-period"),AND('Validation summary'!$B$2="2024-25",GRO182="End of period",GRO190="Revenue")),TRUE,FALSE)</f>
        <v>0</v>
      </c>
      <c r="GRP183" s="201" t="b">
        <f>IF(OR(AND('Validation summary'!$B$2="2022-23",GRP182="In-period"),AND('Validation summary'!$B$2="2023-24",GRP182="In-period"),AND('Validation summary'!$B$2="2024-25",GRP182="In-period"),AND('Validation summary'!$B$2="2024-25",GRP182="End of period",GRP190="Revenue")),TRUE,FALSE)</f>
        <v>0</v>
      </c>
      <c r="GRQ183" s="201" t="b">
        <f>IF(OR(AND('Validation summary'!$B$2="2022-23",GRQ182="In-period"),AND('Validation summary'!$B$2="2023-24",GRQ182="In-period"),AND('Validation summary'!$B$2="2024-25",GRQ182="In-period"),AND('Validation summary'!$B$2="2024-25",GRQ182="End of period",GRQ190="Revenue")),TRUE,FALSE)</f>
        <v>0</v>
      </c>
      <c r="GRR183" s="201" t="b">
        <f>IF(OR(AND('Validation summary'!$B$2="2022-23",GRR182="In-period"),AND('Validation summary'!$B$2="2023-24",GRR182="In-period"),AND('Validation summary'!$B$2="2024-25",GRR182="In-period"),AND('Validation summary'!$B$2="2024-25",GRR182="End of period",GRR190="Revenue")),TRUE,FALSE)</f>
        <v>0</v>
      </c>
      <c r="GRS183" s="201" t="b">
        <f>IF(OR(AND('Validation summary'!$B$2="2022-23",GRS182="In-period"),AND('Validation summary'!$B$2="2023-24",GRS182="In-period"),AND('Validation summary'!$B$2="2024-25",GRS182="In-period"),AND('Validation summary'!$B$2="2024-25",GRS182="End of period",GRS190="Revenue")),TRUE,FALSE)</f>
        <v>0</v>
      </c>
      <c r="GRT183" s="201" t="b">
        <f>IF(OR(AND('Validation summary'!$B$2="2022-23",GRT182="In-period"),AND('Validation summary'!$B$2="2023-24",GRT182="In-period"),AND('Validation summary'!$B$2="2024-25",GRT182="In-period"),AND('Validation summary'!$B$2="2024-25",GRT182="End of period",GRT190="Revenue")),TRUE,FALSE)</f>
        <v>0</v>
      </c>
      <c r="GRU183" s="201" t="b">
        <f>IF(OR(AND('Validation summary'!$B$2="2022-23",GRU182="In-period"),AND('Validation summary'!$B$2="2023-24",GRU182="In-period"),AND('Validation summary'!$B$2="2024-25",GRU182="In-period"),AND('Validation summary'!$B$2="2024-25",GRU182="End of period",GRU190="Revenue")),TRUE,FALSE)</f>
        <v>0</v>
      </c>
      <c r="GRV183" s="201" t="b">
        <f>IF(OR(AND('Validation summary'!$B$2="2022-23",GRV182="In-period"),AND('Validation summary'!$B$2="2023-24",GRV182="In-period"),AND('Validation summary'!$B$2="2024-25",GRV182="In-period"),AND('Validation summary'!$B$2="2024-25",GRV182="End of period",GRV190="Revenue")),TRUE,FALSE)</f>
        <v>0</v>
      </c>
      <c r="GRW183" s="201" t="b">
        <f>IF(OR(AND('Validation summary'!$B$2="2022-23",GRW182="In-period"),AND('Validation summary'!$B$2="2023-24",GRW182="In-period"),AND('Validation summary'!$B$2="2024-25",GRW182="In-period"),AND('Validation summary'!$B$2="2024-25",GRW182="End of period",GRW190="Revenue")),TRUE,FALSE)</f>
        <v>0</v>
      </c>
      <c r="GRX183" s="201" t="b">
        <f>IF(OR(AND('Validation summary'!$B$2="2022-23",GRX182="In-period"),AND('Validation summary'!$B$2="2023-24",GRX182="In-period"),AND('Validation summary'!$B$2="2024-25",GRX182="In-period"),AND('Validation summary'!$B$2="2024-25",GRX182="End of period",GRX190="Revenue")),TRUE,FALSE)</f>
        <v>0</v>
      </c>
      <c r="GRY183" s="201" t="b">
        <f>IF(OR(AND('Validation summary'!$B$2="2022-23",GRY182="In-period"),AND('Validation summary'!$B$2="2023-24",GRY182="In-period"),AND('Validation summary'!$B$2="2024-25",GRY182="In-period"),AND('Validation summary'!$B$2="2024-25",GRY182="End of period",GRY190="Revenue")),TRUE,FALSE)</f>
        <v>0</v>
      </c>
      <c r="GRZ183" s="201" t="b">
        <f>IF(OR(AND('Validation summary'!$B$2="2022-23",GRZ182="In-period"),AND('Validation summary'!$B$2="2023-24",GRZ182="In-period"),AND('Validation summary'!$B$2="2024-25",GRZ182="In-period"),AND('Validation summary'!$B$2="2024-25",GRZ182="End of period",GRZ190="Revenue")),TRUE,FALSE)</f>
        <v>0</v>
      </c>
      <c r="GSA183" s="201" t="b">
        <f>IF(OR(AND('Validation summary'!$B$2="2022-23",GSA182="In-period"),AND('Validation summary'!$B$2="2023-24",GSA182="In-period"),AND('Validation summary'!$B$2="2024-25",GSA182="In-period"),AND('Validation summary'!$B$2="2024-25",GSA182="End of period",GSA190="Revenue")),TRUE,FALSE)</f>
        <v>0</v>
      </c>
      <c r="GSB183" s="201" t="b">
        <f>IF(OR(AND('Validation summary'!$B$2="2022-23",GSB182="In-period"),AND('Validation summary'!$B$2="2023-24",GSB182="In-period"),AND('Validation summary'!$B$2="2024-25",GSB182="In-period"),AND('Validation summary'!$B$2="2024-25",GSB182="End of period",GSB190="Revenue")),TRUE,FALSE)</f>
        <v>0</v>
      </c>
      <c r="GSC183" s="201" t="b">
        <f>IF(OR(AND('Validation summary'!$B$2="2022-23",GSC182="In-period"),AND('Validation summary'!$B$2="2023-24",GSC182="In-period"),AND('Validation summary'!$B$2="2024-25",GSC182="In-period"),AND('Validation summary'!$B$2="2024-25",GSC182="End of period",GSC190="Revenue")),TRUE,FALSE)</f>
        <v>0</v>
      </c>
      <c r="GSD183" s="201" t="b">
        <f>IF(OR(AND('Validation summary'!$B$2="2022-23",GSD182="In-period"),AND('Validation summary'!$B$2="2023-24",GSD182="In-period"),AND('Validation summary'!$B$2="2024-25",GSD182="In-period"),AND('Validation summary'!$B$2="2024-25",GSD182="End of period",GSD190="Revenue")),TRUE,FALSE)</f>
        <v>0</v>
      </c>
      <c r="GSE183" s="201" t="b">
        <f>IF(OR(AND('Validation summary'!$B$2="2022-23",GSE182="In-period"),AND('Validation summary'!$B$2="2023-24",GSE182="In-period"),AND('Validation summary'!$B$2="2024-25",GSE182="In-period"),AND('Validation summary'!$B$2="2024-25",GSE182="End of period",GSE190="Revenue")),TRUE,FALSE)</f>
        <v>0</v>
      </c>
      <c r="GSF183" s="201" t="b">
        <f>IF(OR(AND('Validation summary'!$B$2="2022-23",GSF182="In-period"),AND('Validation summary'!$B$2="2023-24",GSF182="In-period"),AND('Validation summary'!$B$2="2024-25",GSF182="In-period"),AND('Validation summary'!$B$2="2024-25",GSF182="End of period",GSF190="Revenue")),TRUE,FALSE)</f>
        <v>0</v>
      </c>
      <c r="GSG183" s="201" t="b">
        <f>IF(OR(AND('Validation summary'!$B$2="2022-23",GSG182="In-period"),AND('Validation summary'!$B$2="2023-24",GSG182="In-period"),AND('Validation summary'!$B$2="2024-25",GSG182="In-period"),AND('Validation summary'!$B$2="2024-25",GSG182="End of period",GSG190="Revenue")),TRUE,FALSE)</f>
        <v>0</v>
      </c>
      <c r="GSH183" s="201" t="b">
        <f>IF(OR(AND('Validation summary'!$B$2="2022-23",GSH182="In-period"),AND('Validation summary'!$B$2="2023-24",GSH182="In-period"),AND('Validation summary'!$B$2="2024-25",GSH182="In-period"),AND('Validation summary'!$B$2="2024-25",GSH182="End of period",GSH190="Revenue")),TRUE,FALSE)</f>
        <v>0</v>
      </c>
      <c r="GSI183" s="201" t="b">
        <f>IF(OR(AND('Validation summary'!$B$2="2022-23",GSI182="In-period"),AND('Validation summary'!$B$2="2023-24",GSI182="In-period"),AND('Validation summary'!$B$2="2024-25",GSI182="In-period"),AND('Validation summary'!$B$2="2024-25",GSI182="End of period",GSI190="Revenue")),TRUE,FALSE)</f>
        <v>0</v>
      </c>
      <c r="GSJ183" s="201" t="b">
        <f>IF(OR(AND('Validation summary'!$B$2="2022-23",GSJ182="In-period"),AND('Validation summary'!$B$2="2023-24",GSJ182="In-period"),AND('Validation summary'!$B$2="2024-25",GSJ182="In-period"),AND('Validation summary'!$B$2="2024-25",GSJ182="End of period",GSJ190="Revenue")),TRUE,FALSE)</f>
        <v>0</v>
      </c>
      <c r="GSK183" s="201" t="b">
        <f>IF(OR(AND('Validation summary'!$B$2="2022-23",GSK182="In-period"),AND('Validation summary'!$B$2="2023-24",GSK182="In-period"),AND('Validation summary'!$B$2="2024-25",GSK182="In-period"),AND('Validation summary'!$B$2="2024-25",GSK182="End of period",GSK190="Revenue")),TRUE,FALSE)</f>
        <v>0</v>
      </c>
      <c r="GSL183" s="201" t="b">
        <f>IF(OR(AND('Validation summary'!$B$2="2022-23",GSL182="In-period"),AND('Validation summary'!$B$2="2023-24",GSL182="In-period"),AND('Validation summary'!$B$2="2024-25",GSL182="In-period"),AND('Validation summary'!$B$2="2024-25",GSL182="End of period",GSL190="Revenue")),TRUE,FALSE)</f>
        <v>0</v>
      </c>
      <c r="GSM183" s="201" t="b">
        <f>IF(OR(AND('Validation summary'!$B$2="2022-23",GSM182="In-period"),AND('Validation summary'!$B$2="2023-24",GSM182="In-period"),AND('Validation summary'!$B$2="2024-25",GSM182="In-period"),AND('Validation summary'!$B$2="2024-25",GSM182="End of period",GSM190="Revenue")),TRUE,FALSE)</f>
        <v>0</v>
      </c>
      <c r="GSN183" s="201" t="b">
        <f>IF(OR(AND('Validation summary'!$B$2="2022-23",GSN182="In-period"),AND('Validation summary'!$B$2="2023-24",GSN182="In-period"),AND('Validation summary'!$B$2="2024-25",GSN182="In-period"),AND('Validation summary'!$B$2="2024-25",GSN182="End of period",GSN190="Revenue")),TRUE,FALSE)</f>
        <v>0</v>
      </c>
      <c r="GSO183" s="201" t="b">
        <f>IF(OR(AND('Validation summary'!$B$2="2022-23",GSO182="In-period"),AND('Validation summary'!$B$2="2023-24",GSO182="In-period"),AND('Validation summary'!$B$2="2024-25",GSO182="In-period"),AND('Validation summary'!$B$2="2024-25",GSO182="End of period",GSO190="Revenue")),TRUE,FALSE)</f>
        <v>0</v>
      </c>
      <c r="GSP183" s="201" t="b">
        <f>IF(OR(AND('Validation summary'!$B$2="2022-23",GSP182="In-period"),AND('Validation summary'!$B$2="2023-24",GSP182="In-period"),AND('Validation summary'!$B$2="2024-25",GSP182="In-period"),AND('Validation summary'!$B$2="2024-25",GSP182="End of period",GSP190="Revenue")),TRUE,FALSE)</f>
        <v>0</v>
      </c>
      <c r="GSQ183" s="201" t="b">
        <f>IF(OR(AND('Validation summary'!$B$2="2022-23",GSQ182="In-period"),AND('Validation summary'!$B$2="2023-24",GSQ182="In-period"),AND('Validation summary'!$B$2="2024-25",GSQ182="In-period"),AND('Validation summary'!$B$2="2024-25",GSQ182="End of period",GSQ190="Revenue")),TRUE,FALSE)</f>
        <v>0</v>
      </c>
      <c r="GSR183" s="201" t="b">
        <f>IF(OR(AND('Validation summary'!$B$2="2022-23",GSR182="In-period"),AND('Validation summary'!$B$2="2023-24",GSR182="In-period"),AND('Validation summary'!$B$2="2024-25",GSR182="In-period"),AND('Validation summary'!$B$2="2024-25",GSR182="End of period",GSR190="Revenue")),TRUE,FALSE)</f>
        <v>0</v>
      </c>
      <c r="GSS183" s="201" t="b">
        <f>IF(OR(AND('Validation summary'!$B$2="2022-23",GSS182="In-period"),AND('Validation summary'!$B$2="2023-24",GSS182="In-period"),AND('Validation summary'!$B$2="2024-25",GSS182="In-period"),AND('Validation summary'!$B$2="2024-25",GSS182="End of period",GSS190="Revenue")),TRUE,FALSE)</f>
        <v>0</v>
      </c>
      <c r="GST183" s="201" t="b">
        <f>IF(OR(AND('Validation summary'!$B$2="2022-23",GST182="In-period"),AND('Validation summary'!$B$2="2023-24",GST182="In-period"),AND('Validation summary'!$B$2="2024-25",GST182="In-period"),AND('Validation summary'!$B$2="2024-25",GST182="End of period",GST190="Revenue")),TRUE,FALSE)</f>
        <v>0</v>
      </c>
      <c r="GSU183" s="201" t="b">
        <f>IF(OR(AND('Validation summary'!$B$2="2022-23",GSU182="In-period"),AND('Validation summary'!$B$2="2023-24",GSU182="In-period"),AND('Validation summary'!$B$2="2024-25",GSU182="In-period"),AND('Validation summary'!$B$2="2024-25",GSU182="End of period",GSU190="Revenue")),TRUE,FALSE)</f>
        <v>0</v>
      </c>
      <c r="GSV183" s="201" t="b">
        <f>IF(OR(AND('Validation summary'!$B$2="2022-23",GSV182="In-period"),AND('Validation summary'!$B$2="2023-24",GSV182="In-period"),AND('Validation summary'!$B$2="2024-25",GSV182="In-period"),AND('Validation summary'!$B$2="2024-25",GSV182="End of period",GSV190="Revenue")),TRUE,FALSE)</f>
        <v>0</v>
      </c>
      <c r="GSW183" s="201" t="b">
        <f>IF(OR(AND('Validation summary'!$B$2="2022-23",GSW182="In-period"),AND('Validation summary'!$B$2="2023-24",GSW182="In-period"),AND('Validation summary'!$B$2="2024-25",GSW182="In-period"),AND('Validation summary'!$B$2="2024-25",GSW182="End of period",GSW190="Revenue")),TRUE,FALSE)</f>
        <v>0</v>
      </c>
      <c r="GSX183" s="201" t="b">
        <f>IF(OR(AND('Validation summary'!$B$2="2022-23",GSX182="In-period"),AND('Validation summary'!$B$2="2023-24",GSX182="In-period"),AND('Validation summary'!$B$2="2024-25",GSX182="In-period"),AND('Validation summary'!$B$2="2024-25",GSX182="End of period",GSX190="Revenue")),TRUE,FALSE)</f>
        <v>0</v>
      </c>
      <c r="GSY183" s="201" t="b">
        <f>IF(OR(AND('Validation summary'!$B$2="2022-23",GSY182="In-period"),AND('Validation summary'!$B$2="2023-24",GSY182="In-period"),AND('Validation summary'!$B$2="2024-25",GSY182="In-period"),AND('Validation summary'!$B$2="2024-25",GSY182="End of period",GSY190="Revenue")),TRUE,FALSE)</f>
        <v>0</v>
      </c>
      <c r="GSZ183" s="201" t="b">
        <f>IF(OR(AND('Validation summary'!$B$2="2022-23",GSZ182="In-period"),AND('Validation summary'!$B$2="2023-24",GSZ182="In-period"),AND('Validation summary'!$B$2="2024-25",GSZ182="In-period"),AND('Validation summary'!$B$2="2024-25",GSZ182="End of period",GSZ190="Revenue")),TRUE,FALSE)</f>
        <v>0</v>
      </c>
      <c r="GTA183" s="201" t="b">
        <f>IF(OR(AND('Validation summary'!$B$2="2022-23",GTA182="In-period"),AND('Validation summary'!$B$2="2023-24",GTA182="In-period"),AND('Validation summary'!$B$2="2024-25",GTA182="In-period"),AND('Validation summary'!$B$2="2024-25",GTA182="End of period",GTA190="Revenue")),TRUE,FALSE)</f>
        <v>0</v>
      </c>
      <c r="GTB183" s="201" t="b">
        <f>IF(OR(AND('Validation summary'!$B$2="2022-23",GTB182="In-period"),AND('Validation summary'!$B$2="2023-24",GTB182="In-period"),AND('Validation summary'!$B$2="2024-25",GTB182="In-period"),AND('Validation summary'!$B$2="2024-25",GTB182="End of period",GTB190="Revenue")),TRUE,FALSE)</f>
        <v>0</v>
      </c>
      <c r="GTC183" s="201" t="b">
        <f>IF(OR(AND('Validation summary'!$B$2="2022-23",GTC182="In-period"),AND('Validation summary'!$B$2="2023-24",GTC182="In-period"),AND('Validation summary'!$B$2="2024-25",GTC182="In-period"),AND('Validation summary'!$B$2="2024-25",GTC182="End of period",GTC190="Revenue")),TRUE,FALSE)</f>
        <v>0</v>
      </c>
      <c r="GTD183" s="201" t="b">
        <f>IF(OR(AND('Validation summary'!$B$2="2022-23",GTD182="In-period"),AND('Validation summary'!$B$2="2023-24",GTD182="In-period"),AND('Validation summary'!$B$2="2024-25",GTD182="In-period"),AND('Validation summary'!$B$2="2024-25",GTD182="End of period",GTD190="Revenue")),TRUE,FALSE)</f>
        <v>0</v>
      </c>
      <c r="GTE183" s="201" t="b">
        <f>IF(OR(AND('Validation summary'!$B$2="2022-23",GTE182="In-period"),AND('Validation summary'!$B$2="2023-24",GTE182="In-period"),AND('Validation summary'!$B$2="2024-25",GTE182="In-period"),AND('Validation summary'!$B$2="2024-25",GTE182="End of period",GTE190="Revenue")),TRUE,FALSE)</f>
        <v>0</v>
      </c>
      <c r="GTF183" s="201" t="b">
        <f>IF(OR(AND('Validation summary'!$B$2="2022-23",GTF182="In-period"),AND('Validation summary'!$B$2="2023-24",GTF182="In-period"),AND('Validation summary'!$B$2="2024-25",GTF182="In-period"),AND('Validation summary'!$B$2="2024-25",GTF182="End of period",GTF190="Revenue")),TRUE,FALSE)</f>
        <v>0</v>
      </c>
      <c r="GTG183" s="201" t="b">
        <f>IF(OR(AND('Validation summary'!$B$2="2022-23",GTG182="In-period"),AND('Validation summary'!$B$2="2023-24",GTG182="In-period"),AND('Validation summary'!$B$2="2024-25",GTG182="In-period"),AND('Validation summary'!$B$2="2024-25",GTG182="End of period",GTG190="Revenue")),TRUE,FALSE)</f>
        <v>0</v>
      </c>
      <c r="GTH183" s="201" t="b">
        <f>IF(OR(AND('Validation summary'!$B$2="2022-23",GTH182="In-period"),AND('Validation summary'!$B$2="2023-24",GTH182="In-period"),AND('Validation summary'!$B$2="2024-25",GTH182="In-period"),AND('Validation summary'!$B$2="2024-25",GTH182="End of period",GTH190="Revenue")),TRUE,FALSE)</f>
        <v>0</v>
      </c>
      <c r="GTI183" s="201" t="b">
        <f>IF(OR(AND('Validation summary'!$B$2="2022-23",GTI182="In-period"),AND('Validation summary'!$B$2="2023-24",GTI182="In-period"),AND('Validation summary'!$B$2="2024-25",GTI182="In-period"),AND('Validation summary'!$B$2="2024-25",GTI182="End of period",GTI190="Revenue")),TRUE,FALSE)</f>
        <v>0</v>
      </c>
      <c r="GTJ183" s="201" t="b">
        <f>IF(OR(AND('Validation summary'!$B$2="2022-23",GTJ182="In-period"),AND('Validation summary'!$B$2="2023-24",GTJ182="In-period"),AND('Validation summary'!$B$2="2024-25",GTJ182="In-period"),AND('Validation summary'!$B$2="2024-25",GTJ182="End of period",GTJ190="Revenue")),TRUE,FALSE)</f>
        <v>0</v>
      </c>
      <c r="GTK183" s="201" t="b">
        <f>IF(OR(AND('Validation summary'!$B$2="2022-23",GTK182="In-period"),AND('Validation summary'!$B$2="2023-24",GTK182="In-period"),AND('Validation summary'!$B$2="2024-25",GTK182="In-period"),AND('Validation summary'!$B$2="2024-25",GTK182="End of period",GTK190="Revenue")),TRUE,FALSE)</f>
        <v>0</v>
      </c>
      <c r="GTL183" s="201" t="b">
        <f>IF(OR(AND('Validation summary'!$B$2="2022-23",GTL182="In-period"),AND('Validation summary'!$B$2="2023-24",GTL182="In-period"),AND('Validation summary'!$B$2="2024-25",GTL182="In-period"),AND('Validation summary'!$B$2="2024-25",GTL182="End of period",GTL190="Revenue")),TRUE,FALSE)</f>
        <v>0</v>
      </c>
      <c r="GTM183" s="201" t="b">
        <f>IF(OR(AND('Validation summary'!$B$2="2022-23",GTM182="In-period"),AND('Validation summary'!$B$2="2023-24",GTM182="In-period"),AND('Validation summary'!$B$2="2024-25",GTM182="In-period"),AND('Validation summary'!$B$2="2024-25",GTM182="End of period",GTM190="Revenue")),TRUE,FALSE)</f>
        <v>0</v>
      </c>
      <c r="GTN183" s="201" t="b">
        <f>IF(OR(AND('Validation summary'!$B$2="2022-23",GTN182="In-period"),AND('Validation summary'!$B$2="2023-24",GTN182="In-period"),AND('Validation summary'!$B$2="2024-25",GTN182="In-period"),AND('Validation summary'!$B$2="2024-25",GTN182="End of period",GTN190="Revenue")),TRUE,FALSE)</f>
        <v>0</v>
      </c>
      <c r="GTO183" s="201" t="b">
        <f>IF(OR(AND('Validation summary'!$B$2="2022-23",GTO182="In-period"),AND('Validation summary'!$B$2="2023-24",GTO182="In-period"),AND('Validation summary'!$B$2="2024-25",GTO182="In-period"),AND('Validation summary'!$B$2="2024-25",GTO182="End of period",GTO190="Revenue")),TRUE,FALSE)</f>
        <v>0</v>
      </c>
      <c r="GTP183" s="201" t="b">
        <f>IF(OR(AND('Validation summary'!$B$2="2022-23",GTP182="In-period"),AND('Validation summary'!$B$2="2023-24",GTP182="In-period"),AND('Validation summary'!$B$2="2024-25",GTP182="In-period"),AND('Validation summary'!$B$2="2024-25",GTP182="End of period",GTP190="Revenue")),TRUE,FALSE)</f>
        <v>0</v>
      </c>
      <c r="GTQ183" s="201" t="b">
        <f>IF(OR(AND('Validation summary'!$B$2="2022-23",GTQ182="In-period"),AND('Validation summary'!$B$2="2023-24",GTQ182="In-period"),AND('Validation summary'!$B$2="2024-25",GTQ182="In-period"),AND('Validation summary'!$B$2="2024-25",GTQ182="End of period",GTQ190="Revenue")),TRUE,FALSE)</f>
        <v>0</v>
      </c>
      <c r="GTR183" s="201" t="b">
        <f>IF(OR(AND('Validation summary'!$B$2="2022-23",GTR182="In-period"),AND('Validation summary'!$B$2="2023-24",GTR182="In-period"),AND('Validation summary'!$B$2="2024-25",GTR182="In-period"),AND('Validation summary'!$B$2="2024-25",GTR182="End of period",GTR190="Revenue")),TRUE,FALSE)</f>
        <v>0</v>
      </c>
      <c r="GTS183" s="201" t="b">
        <f>IF(OR(AND('Validation summary'!$B$2="2022-23",GTS182="In-period"),AND('Validation summary'!$B$2="2023-24",GTS182="In-period"),AND('Validation summary'!$B$2="2024-25",GTS182="In-period"),AND('Validation summary'!$B$2="2024-25",GTS182="End of period",GTS190="Revenue")),TRUE,FALSE)</f>
        <v>0</v>
      </c>
      <c r="GTT183" s="201" t="b">
        <f>IF(OR(AND('Validation summary'!$B$2="2022-23",GTT182="In-period"),AND('Validation summary'!$B$2="2023-24",GTT182="In-period"),AND('Validation summary'!$B$2="2024-25",GTT182="In-period"),AND('Validation summary'!$B$2="2024-25",GTT182="End of period",GTT190="Revenue")),TRUE,FALSE)</f>
        <v>0</v>
      </c>
      <c r="GTU183" s="201" t="b">
        <f>IF(OR(AND('Validation summary'!$B$2="2022-23",GTU182="In-period"),AND('Validation summary'!$B$2="2023-24",GTU182="In-period"),AND('Validation summary'!$B$2="2024-25",GTU182="In-period"),AND('Validation summary'!$B$2="2024-25",GTU182="End of period",GTU190="Revenue")),TRUE,FALSE)</f>
        <v>0</v>
      </c>
      <c r="GTV183" s="201" t="b">
        <f>IF(OR(AND('Validation summary'!$B$2="2022-23",GTV182="In-period"),AND('Validation summary'!$B$2="2023-24",GTV182="In-period"),AND('Validation summary'!$B$2="2024-25",GTV182="In-period"),AND('Validation summary'!$B$2="2024-25",GTV182="End of period",GTV190="Revenue")),TRUE,FALSE)</f>
        <v>0</v>
      </c>
      <c r="GTW183" s="201" t="b">
        <f>IF(OR(AND('Validation summary'!$B$2="2022-23",GTW182="In-period"),AND('Validation summary'!$B$2="2023-24",GTW182="In-period"),AND('Validation summary'!$B$2="2024-25",GTW182="In-period"),AND('Validation summary'!$B$2="2024-25",GTW182="End of period",GTW190="Revenue")),TRUE,FALSE)</f>
        <v>0</v>
      </c>
      <c r="GTX183" s="201" t="b">
        <f>IF(OR(AND('Validation summary'!$B$2="2022-23",GTX182="In-period"),AND('Validation summary'!$B$2="2023-24",GTX182="In-period"),AND('Validation summary'!$B$2="2024-25",GTX182="In-period"),AND('Validation summary'!$B$2="2024-25",GTX182="End of period",GTX190="Revenue")),TRUE,FALSE)</f>
        <v>0</v>
      </c>
      <c r="GTY183" s="201" t="b">
        <f>IF(OR(AND('Validation summary'!$B$2="2022-23",GTY182="In-period"),AND('Validation summary'!$B$2="2023-24",GTY182="In-period"),AND('Validation summary'!$B$2="2024-25",GTY182="In-period"),AND('Validation summary'!$B$2="2024-25",GTY182="End of period",GTY190="Revenue")),TRUE,FALSE)</f>
        <v>0</v>
      </c>
      <c r="GTZ183" s="201" t="b">
        <f>IF(OR(AND('Validation summary'!$B$2="2022-23",GTZ182="In-period"),AND('Validation summary'!$B$2="2023-24",GTZ182="In-period"),AND('Validation summary'!$B$2="2024-25",GTZ182="In-period"),AND('Validation summary'!$B$2="2024-25",GTZ182="End of period",GTZ190="Revenue")),TRUE,FALSE)</f>
        <v>0</v>
      </c>
      <c r="GUA183" s="201" t="b">
        <f>IF(OR(AND('Validation summary'!$B$2="2022-23",GUA182="In-period"),AND('Validation summary'!$B$2="2023-24",GUA182="In-period"),AND('Validation summary'!$B$2="2024-25",GUA182="In-period"),AND('Validation summary'!$B$2="2024-25",GUA182="End of period",GUA190="Revenue")),TRUE,FALSE)</f>
        <v>0</v>
      </c>
      <c r="GUB183" s="201" t="b">
        <f>IF(OR(AND('Validation summary'!$B$2="2022-23",GUB182="In-period"),AND('Validation summary'!$B$2="2023-24",GUB182="In-period"),AND('Validation summary'!$B$2="2024-25",GUB182="In-period"),AND('Validation summary'!$B$2="2024-25",GUB182="End of period",GUB190="Revenue")),TRUE,FALSE)</f>
        <v>0</v>
      </c>
      <c r="GUC183" s="201" t="b">
        <f>IF(OR(AND('Validation summary'!$B$2="2022-23",GUC182="In-period"),AND('Validation summary'!$B$2="2023-24",GUC182="In-period"),AND('Validation summary'!$B$2="2024-25",GUC182="In-period"),AND('Validation summary'!$B$2="2024-25",GUC182="End of period",GUC190="Revenue")),TRUE,FALSE)</f>
        <v>0</v>
      </c>
      <c r="GUD183" s="201" t="b">
        <f>IF(OR(AND('Validation summary'!$B$2="2022-23",GUD182="In-period"),AND('Validation summary'!$B$2="2023-24",GUD182="In-period"),AND('Validation summary'!$B$2="2024-25",GUD182="In-period"),AND('Validation summary'!$B$2="2024-25",GUD182="End of period",GUD190="Revenue")),TRUE,FALSE)</f>
        <v>0</v>
      </c>
      <c r="GUE183" s="201" t="b">
        <f>IF(OR(AND('Validation summary'!$B$2="2022-23",GUE182="In-period"),AND('Validation summary'!$B$2="2023-24",GUE182="In-period"),AND('Validation summary'!$B$2="2024-25",GUE182="In-period"),AND('Validation summary'!$B$2="2024-25",GUE182="End of period",GUE190="Revenue")),TRUE,FALSE)</f>
        <v>0</v>
      </c>
      <c r="GUF183" s="201" t="b">
        <f>IF(OR(AND('Validation summary'!$B$2="2022-23",GUF182="In-period"),AND('Validation summary'!$B$2="2023-24",GUF182="In-period"),AND('Validation summary'!$B$2="2024-25",GUF182="In-period"),AND('Validation summary'!$B$2="2024-25",GUF182="End of period",GUF190="Revenue")),TRUE,FALSE)</f>
        <v>0</v>
      </c>
      <c r="GUG183" s="201" t="b">
        <f>IF(OR(AND('Validation summary'!$B$2="2022-23",GUG182="In-period"),AND('Validation summary'!$B$2="2023-24",GUG182="In-period"),AND('Validation summary'!$B$2="2024-25",GUG182="In-period"),AND('Validation summary'!$B$2="2024-25",GUG182="End of period",GUG190="Revenue")),TRUE,FALSE)</f>
        <v>0</v>
      </c>
      <c r="GUH183" s="201" t="b">
        <f>IF(OR(AND('Validation summary'!$B$2="2022-23",GUH182="In-period"),AND('Validation summary'!$B$2="2023-24",GUH182="In-period"),AND('Validation summary'!$B$2="2024-25",GUH182="In-period"),AND('Validation summary'!$B$2="2024-25",GUH182="End of period",GUH190="Revenue")),TRUE,FALSE)</f>
        <v>0</v>
      </c>
      <c r="GUI183" s="201" t="b">
        <f>IF(OR(AND('Validation summary'!$B$2="2022-23",GUI182="In-period"),AND('Validation summary'!$B$2="2023-24",GUI182="In-period"),AND('Validation summary'!$B$2="2024-25",GUI182="In-period"),AND('Validation summary'!$B$2="2024-25",GUI182="End of period",GUI190="Revenue")),TRUE,FALSE)</f>
        <v>0</v>
      </c>
      <c r="GUJ183" s="201" t="b">
        <f>IF(OR(AND('Validation summary'!$B$2="2022-23",GUJ182="In-period"),AND('Validation summary'!$B$2="2023-24",GUJ182="In-period"),AND('Validation summary'!$B$2="2024-25",GUJ182="In-period"),AND('Validation summary'!$B$2="2024-25",GUJ182="End of period",GUJ190="Revenue")),TRUE,FALSE)</f>
        <v>0</v>
      </c>
      <c r="GUK183" s="201" t="b">
        <f>IF(OR(AND('Validation summary'!$B$2="2022-23",GUK182="In-period"),AND('Validation summary'!$B$2="2023-24",GUK182="In-period"),AND('Validation summary'!$B$2="2024-25",GUK182="In-period"),AND('Validation summary'!$B$2="2024-25",GUK182="End of period",GUK190="Revenue")),TRUE,FALSE)</f>
        <v>0</v>
      </c>
      <c r="GUL183" s="201" t="b">
        <f>IF(OR(AND('Validation summary'!$B$2="2022-23",GUL182="In-period"),AND('Validation summary'!$B$2="2023-24",GUL182="In-period"),AND('Validation summary'!$B$2="2024-25",GUL182="In-period"),AND('Validation summary'!$B$2="2024-25",GUL182="End of period",GUL190="Revenue")),TRUE,FALSE)</f>
        <v>0</v>
      </c>
      <c r="GUM183" s="201" t="b">
        <f>IF(OR(AND('Validation summary'!$B$2="2022-23",GUM182="In-period"),AND('Validation summary'!$B$2="2023-24",GUM182="In-period"),AND('Validation summary'!$B$2="2024-25",GUM182="In-period"),AND('Validation summary'!$B$2="2024-25",GUM182="End of period",GUM190="Revenue")),TRUE,FALSE)</f>
        <v>0</v>
      </c>
      <c r="GUN183" s="201" t="b">
        <f>IF(OR(AND('Validation summary'!$B$2="2022-23",GUN182="In-period"),AND('Validation summary'!$B$2="2023-24",GUN182="In-period"),AND('Validation summary'!$B$2="2024-25",GUN182="In-period"),AND('Validation summary'!$B$2="2024-25",GUN182="End of period",GUN190="Revenue")),TRUE,FALSE)</f>
        <v>0</v>
      </c>
      <c r="GUO183" s="201" t="b">
        <f>IF(OR(AND('Validation summary'!$B$2="2022-23",GUO182="In-period"),AND('Validation summary'!$B$2="2023-24",GUO182="In-period"),AND('Validation summary'!$B$2="2024-25",GUO182="In-period"),AND('Validation summary'!$B$2="2024-25",GUO182="End of period",GUO190="Revenue")),TRUE,FALSE)</f>
        <v>0</v>
      </c>
      <c r="GUP183" s="201" t="b">
        <f>IF(OR(AND('Validation summary'!$B$2="2022-23",GUP182="In-period"),AND('Validation summary'!$B$2="2023-24",GUP182="In-period"),AND('Validation summary'!$B$2="2024-25",GUP182="In-period"),AND('Validation summary'!$B$2="2024-25",GUP182="End of period",GUP190="Revenue")),TRUE,FALSE)</f>
        <v>0</v>
      </c>
      <c r="GUQ183" s="201" t="b">
        <f>IF(OR(AND('Validation summary'!$B$2="2022-23",GUQ182="In-period"),AND('Validation summary'!$B$2="2023-24",GUQ182="In-period"),AND('Validation summary'!$B$2="2024-25",GUQ182="In-period"),AND('Validation summary'!$B$2="2024-25",GUQ182="End of period",GUQ190="Revenue")),TRUE,FALSE)</f>
        <v>0</v>
      </c>
      <c r="GUR183" s="201" t="b">
        <f>IF(OR(AND('Validation summary'!$B$2="2022-23",GUR182="In-period"),AND('Validation summary'!$B$2="2023-24",GUR182="In-period"),AND('Validation summary'!$B$2="2024-25",GUR182="In-period"),AND('Validation summary'!$B$2="2024-25",GUR182="End of period",GUR190="Revenue")),TRUE,FALSE)</f>
        <v>0</v>
      </c>
      <c r="GUS183" s="201" t="b">
        <f>IF(OR(AND('Validation summary'!$B$2="2022-23",GUS182="In-period"),AND('Validation summary'!$B$2="2023-24",GUS182="In-period"),AND('Validation summary'!$B$2="2024-25",GUS182="In-period"),AND('Validation summary'!$B$2="2024-25",GUS182="End of period",GUS190="Revenue")),TRUE,FALSE)</f>
        <v>0</v>
      </c>
      <c r="GUT183" s="201" t="b">
        <f>IF(OR(AND('Validation summary'!$B$2="2022-23",GUT182="In-period"),AND('Validation summary'!$B$2="2023-24",GUT182="In-period"),AND('Validation summary'!$B$2="2024-25",GUT182="In-period"),AND('Validation summary'!$B$2="2024-25",GUT182="End of period",GUT190="Revenue")),TRUE,FALSE)</f>
        <v>0</v>
      </c>
      <c r="GUU183" s="201" t="b">
        <f>IF(OR(AND('Validation summary'!$B$2="2022-23",GUU182="In-period"),AND('Validation summary'!$B$2="2023-24",GUU182="In-period"),AND('Validation summary'!$B$2="2024-25",GUU182="In-period"),AND('Validation summary'!$B$2="2024-25",GUU182="End of period",GUU190="Revenue")),TRUE,FALSE)</f>
        <v>0</v>
      </c>
      <c r="GUV183" s="201" t="b">
        <f>IF(OR(AND('Validation summary'!$B$2="2022-23",GUV182="In-period"),AND('Validation summary'!$B$2="2023-24",GUV182="In-period"),AND('Validation summary'!$B$2="2024-25",GUV182="In-period"),AND('Validation summary'!$B$2="2024-25",GUV182="End of period",GUV190="Revenue")),TRUE,FALSE)</f>
        <v>0</v>
      </c>
      <c r="GUW183" s="201" t="b">
        <f>IF(OR(AND('Validation summary'!$B$2="2022-23",GUW182="In-period"),AND('Validation summary'!$B$2="2023-24",GUW182="In-period"),AND('Validation summary'!$B$2="2024-25",GUW182="In-period"),AND('Validation summary'!$B$2="2024-25",GUW182="End of period",GUW190="Revenue")),TRUE,FALSE)</f>
        <v>0</v>
      </c>
      <c r="GUX183" s="201" t="b">
        <f>IF(OR(AND('Validation summary'!$B$2="2022-23",GUX182="In-period"),AND('Validation summary'!$B$2="2023-24",GUX182="In-period"),AND('Validation summary'!$B$2="2024-25",GUX182="In-period"),AND('Validation summary'!$B$2="2024-25",GUX182="End of period",GUX190="Revenue")),TRUE,FALSE)</f>
        <v>0</v>
      </c>
      <c r="GUY183" s="201" t="b">
        <f>IF(OR(AND('Validation summary'!$B$2="2022-23",GUY182="In-period"),AND('Validation summary'!$B$2="2023-24",GUY182="In-period"),AND('Validation summary'!$B$2="2024-25",GUY182="In-period"),AND('Validation summary'!$B$2="2024-25",GUY182="End of period",GUY190="Revenue")),TRUE,FALSE)</f>
        <v>0</v>
      </c>
      <c r="GUZ183" s="201" t="b">
        <f>IF(OR(AND('Validation summary'!$B$2="2022-23",GUZ182="In-period"),AND('Validation summary'!$B$2="2023-24",GUZ182="In-period"),AND('Validation summary'!$B$2="2024-25",GUZ182="In-period"),AND('Validation summary'!$B$2="2024-25",GUZ182="End of period",GUZ190="Revenue")),TRUE,FALSE)</f>
        <v>0</v>
      </c>
      <c r="GVA183" s="201" t="b">
        <f>IF(OR(AND('Validation summary'!$B$2="2022-23",GVA182="In-period"),AND('Validation summary'!$B$2="2023-24",GVA182="In-period"),AND('Validation summary'!$B$2="2024-25",GVA182="In-period"),AND('Validation summary'!$B$2="2024-25",GVA182="End of period",GVA190="Revenue")),TRUE,FALSE)</f>
        <v>0</v>
      </c>
      <c r="GVB183" s="201" t="b">
        <f>IF(OR(AND('Validation summary'!$B$2="2022-23",GVB182="In-period"),AND('Validation summary'!$B$2="2023-24",GVB182="In-period"),AND('Validation summary'!$B$2="2024-25",GVB182="In-period"),AND('Validation summary'!$B$2="2024-25",GVB182="End of period",GVB190="Revenue")),TRUE,FALSE)</f>
        <v>0</v>
      </c>
      <c r="GVC183" s="201" t="b">
        <f>IF(OR(AND('Validation summary'!$B$2="2022-23",GVC182="In-period"),AND('Validation summary'!$B$2="2023-24",GVC182="In-period"),AND('Validation summary'!$B$2="2024-25",GVC182="In-period"),AND('Validation summary'!$B$2="2024-25",GVC182="End of period",GVC190="Revenue")),TRUE,FALSE)</f>
        <v>0</v>
      </c>
      <c r="GVD183" s="201" t="b">
        <f>IF(OR(AND('Validation summary'!$B$2="2022-23",GVD182="In-period"),AND('Validation summary'!$B$2="2023-24",GVD182="In-period"),AND('Validation summary'!$B$2="2024-25",GVD182="In-period"),AND('Validation summary'!$B$2="2024-25",GVD182="End of period",GVD190="Revenue")),TRUE,FALSE)</f>
        <v>0</v>
      </c>
      <c r="GVE183" s="201" t="b">
        <f>IF(OR(AND('Validation summary'!$B$2="2022-23",GVE182="In-period"),AND('Validation summary'!$B$2="2023-24",GVE182="In-period"),AND('Validation summary'!$B$2="2024-25",GVE182="In-period"),AND('Validation summary'!$B$2="2024-25",GVE182="End of period",GVE190="Revenue")),TRUE,FALSE)</f>
        <v>0</v>
      </c>
      <c r="GVF183" s="201" t="b">
        <f>IF(OR(AND('Validation summary'!$B$2="2022-23",GVF182="In-period"),AND('Validation summary'!$B$2="2023-24",GVF182="In-period"),AND('Validation summary'!$B$2="2024-25",GVF182="In-period"),AND('Validation summary'!$B$2="2024-25",GVF182="End of period",GVF190="Revenue")),TRUE,FALSE)</f>
        <v>0</v>
      </c>
      <c r="GVG183" s="201" t="b">
        <f>IF(OR(AND('Validation summary'!$B$2="2022-23",GVG182="In-period"),AND('Validation summary'!$B$2="2023-24",GVG182="In-period"),AND('Validation summary'!$B$2="2024-25",GVG182="In-period"),AND('Validation summary'!$B$2="2024-25",GVG182="End of period",GVG190="Revenue")),TRUE,FALSE)</f>
        <v>0</v>
      </c>
      <c r="GVH183" s="201" t="b">
        <f>IF(OR(AND('Validation summary'!$B$2="2022-23",GVH182="In-period"),AND('Validation summary'!$B$2="2023-24",GVH182="In-period"),AND('Validation summary'!$B$2="2024-25",GVH182="In-period"),AND('Validation summary'!$B$2="2024-25",GVH182="End of period",GVH190="Revenue")),TRUE,FALSE)</f>
        <v>0</v>
      </c>
      <c r="GVI183" s="201" t="b">
        <f>IF(OR(AND('Validation summary'!$B$2="2022-23",GVI182="In-period"),AND('Validation summary'!$B$2="2023-24",GVI182="In-period"),AND('Validation summary'!$B$2="2024-25",GVI182="In-period"),AND('Validation summary'!$B$2="2024-25",GVI182="End of period",GVI190="Revenue")),TRUE,FALSE)</f>
        <v>0</v>
      </c>
      <c r="GVJ183" s="201" t="b">
        <f>IF(OR(AND('Validation summary'!$B$2="2022-23",GVJ182="In-period"),AND('Validation summary'!$B$2="2023-24",GVJ182="In-period"),AND('Validation summary'!$B$2="2024-25",GVJ182="In-period"),AND('Validation summary'!$B$2="2024-25",GVJ182="End of period",GVJ190="Revenue")),TRUE,FALSE)</f>
        <v>0</v>
      </c>
      <c r="GVK183" s="201" t="b">
        <f>IF(OR(AND('Validation summary'!$B$2="2022-23",GVK182="In-period"),AND('Validation summary'!$B$2="2023-24",GVK182="In-period"),AND('Validation summary'!$B$2="2024-25",GVK182="In-period"),AND('Validation summary'!$B$2="2024-25",GVK182="End of period",GVK190="Revenue")),TRUE,FALSE)</f>
        <v>0</v>
      </c>
      <c r="GVL183" s="201" t="b">
        <f>IF(OR(AND('Validation summary'!$B$2="2022-23",GVL182="In-period"),AND('Validation summary'!$B$2="2023-24",GVL182="In-period"),AND('Validation summary'!$B$2="2024-25",GVL182="In-period"),AND('Validation summary'!$B$2="2024-25",GVL182="End of period",GVL190="Revenue")),TRUE,FALSE)</f>
        <v>0</v>
      </c>
      <c r="GVM183" s="201" t="b">
        <f>IF(OR(AND('Validation summary'!$B$2="2022-23",GVM182="In-period"),AND('Validation summary'!$B$2="2023-24",GVM182="In-period"),AND('Validation summary'!$B$2="2024-25",GVM182="In-period"),AND('Validation summary'!$B$2="2024-25",GVM182="End of period",GVM190="Revenue")),TRUE,FALSE)</f>
        <v>0</v>
      </c>
      <c r="GVN183" s="201" t="b">
        <f>IF(OR(AND('Validation summary'!$B$2="2022-23",GVN182="In-period"),AND('Validation summary'!$B$2="2023-24",GVN182="In-period"),AND('Validation summary'!$B$2="2024-25",GVN182="In-period"),AND('Validation summary'!$B$2="2024-25",GVN182="End of period",GVN190="Revenue")),TRUE,FALSE)</f>
        <v>0</v>
      </c>
      <c r="GVO183" s="201" t="b">
        <f>IF(OR(AND('Validation summary'!$B$2="2022-23",GVO182="In-period"),AND('Validation summary'!$B$2="2023-24",GVO182="In-period"),AND('Validation summary'!$B$2="2024-25",GVO182="In-period"),AND('Validation summary'!$B$2="2024-25",GVO182="End of period",GVO190="Revenue")),TRUE,FALSE)</f>
        <v>0</v>
      </c>
      <c r="GVP183" s="201" t="b">
        <f>IF(OR(AND('Validation summary'!$B$2="2022-23",GVP182="In-period"),AND('Validation summary'!$B$2="2023-24",GVP182="In-period"),AND('Validation summary'!$B$2="2024-25",GVP182="In-period"),AND('Validation summary'!$B$2="2024-25",GVP182="End of period",GVP190="Revenue")),TRUE,FALSE)</f>
        <v>0</v>
      </c>
      <c r="GVQ183" s="201" t="b">
        <f>IF(OR(AND('Validation summary'!$B$2="2022-23",GVQ182="In-period"),AND('Validation summary'!$B$2="2023-24",GVQ182="In-period"),AND('Validation summary'!$B$2="2024-25",GVQ182="In-period"),AND('Validation summary'!$B$2="2024-25",GVQ182="End of period",GVQ190="Revenue")),TRUE,FALSE)</f>
        <v>0</v>
      </c>
      <c r="GVR183" s="201" t="b">
        <f>IF(OR(AND('Validation summary'!$B$2="2022-23",GVR182="In-period"),AND('Validation summary'!$B$2="2023-24",GVR182="In-period"),AND('Validation summary'!$B$2="2024-25",GVR182="In-period"),AND('Validation summary'!$B$2="2024-25",GVR182="End of period",GVR190="Revenue")),TRUE,FALSE)</f>
        <v>0</v>
      </c>
      <c r="GVS183" s="201" t="b">
        <f>IF(OR(AND('Validation summary'!$B$2="2022-23",GVS182="In-period"),AND('Validation summary'!$B$2="2023-24",GVS182="In-period"),AND('Validation summary'!$B$2="2024-25",GVS182="In-period"),AND('Validation summary'!$B$2="2024-25",GVS182="End of period",GVS190="Revenue")),TRUE,FALSE)</f>
        <v>0</v>
      </c>
      <c r="GVT183" s="201" t="b">
        <f>IF(OR(AND('Validation summary'!$B$2="2022-23",GVT182="In-period"),AND('Validation summary'!$B$2="2023-24",GVT182="In-period"),AND('Validation summary'!$B$2="2024-25",GVT182="In-period"),AND('Validation summary'!$B$2="2024-25",GVT182="End of period",GVT190="Revenue")),TRUE,FALSE)</f>
        <v>0</v>
      </c>
      <c r="GVU183" s="201" t="b">
        <f>IF(OR(AND('Validation summary'!$B$2="2022-23",GVU182="In-period"),AND('Validation summary'!$B$2="2023-24",GVU182="In-period"),AND('Validation summary'!$B$2="2024-25",GVU182="In-period"),AND('Validation summary'!$B$2="2024-25",GVU182="End of period",GVU190="Revenue")),TRUE,FALSE)</f>
        <v>0</v>
      </c>
      <c r="GVV183" s="201" t="b">
        <f>IF(OR(AND('Validation summary'!$B$2="2022-23",GVV182="In-period"),AND('Validation summary'!$B$2="2023-24",GVV182="In-period"),AND('Validation summary'!$B$2="2024-25",GVV182="In-period"),AND('Validation summary'!$B$2="2024-25",GVV182="End of period",GVV190="Revenue")),TRUE,FALSE)</f>
        <v>0</v>
      </c>
      <c r="GVW183" s="201" t="b">
        <f>IF(OR(AND('Validation summary'!$B$2="2022-23",GVW182="In-period"),AND('Validation summary'!$B$2="2023-24",GVW182="In-period"),AND('Validation summary'!$B$2="2024-25",GVW182="In-period"),AND('Validation summary'!$B$2="2024-25",GVW182="End of period",GVW190="Revenue")),TRUE,FALSE)</f>
        <v>0</v>
      </c>
      <c r="GVX183" s="201" t="b">
        <f>IF(OR(AND('Validation summary'!$B$2="2022-23",GVX182="In-period"),AND('Validation summary'!$B$2="2023-24",GVX182="In-period"),AND('Validation summary'!$B$2="2024-25",GVX182="In-period"),AND('Validation summary'!$B$2="2024-25",GVX182="End of period",GVX190="Revenue")),TRUE,FALSE)</f>
        <v>0</v>
      </c>
      <c r="GVY183" s="201" t="b">
        <f>IF(OR(AND('Validation summary'!$B$2="2022-23",GVY182="In-period"),AND('Validation summary'!$B$2="2023-24",GVY182="In-period"),AND('Validation summary'!$B$2="2024-25",GVY182="In-period"),AND('Validation summary'!$B$2="2024-25",GVY182="End of period",GVY190="Revenue")),TRUE,FALSE)</f>
        <v>0</v>
      </c>
      <c r="GVZ183" s="201" t="b">
        <f>IF(OR(AND('Validation summary'!$B$2="2022-23",GVZ182="In-period"),AND('Validation summary'!$B$2="2023-24",GVZ182="In-period"),AND('Validation summary'!$B$2="2024-25",GVZ182="In-period"),AND('Validation summary'!$B$2="2024-25",GVZ182="End of period",GVZ190="Revenue")),TRUE,FALSE)</f>
        <v>0</v>
      </c>
      <c r="GWA183" s="201" t="b">
        <f>IF(OR(AND('Validation summary'!$B$2="2022-23",GWA182="In-period"),AND('Validation summary'!$B$2="2023-24",GWA182="In-period"),AND('Validation summary'!$B$2="2024-25",GWA182="In-period"),AND('Validation summary'!$B$2="2024-25",GWA182="End of period",GWA190="Revenue")),TRUE,FALSE)</f>
        <v>0</v>
      </c>
      <c r="GWB183" s="201" t="b">
        <f>IF(OR(AND('Validation summary'!$B$2="2022-23",GWB182="In-period"),AND('Validation summary'!$B$2="2023-24",GWB182="In-period"),AND('Validation summary'!$B$2="2024-25",GWB182="In-period"),AND('Validation summary'!$B$2="2024-25",GWB182="End of period",GWB190="Revenue")),TRUE,FALSE)</f>
        <v>0</v>
      </c>
      <c r="GWC183" s="201" t="b">
        <f>IF(OR(AND('Validation summary'!$B$2="2022-23",GWC182="In-period"),AND('Validation summary'!$B$2="2023-24",GWC182="In-period"),AND('Validation summary'!$B$2="2024-25",GWC182="In-period"),AND('Validation summary'!$B$2="2024-25",GWC182="End of period",GWC190="Revenue")),TRUE,FALSE)</f>
        <v>0</v>
      </c>
      <c r="GWD183" s="201" t="b">
        <f>IF(OR(AND('Validation summary'!$B$2="2022-23",GWD182="In-period"),AND('Validation summary'!$B$2="2023-24",GWD182="In-period"),AND('Validation summary'!$B$2="2024-25",GWD182="In-period"),AND('Validation summary'!$B$2="2024-25",GWD182="End of period",GWD190="Revenue")),TRUE,FALSE)</f>
        <v>0</v>
      </c>
      <c r="GWE183" s="201" t="b">
        <f>IF(OR(AND('Validation summary'!$B$2="2022-23",GWE182="In-period"),AND('Validation summary'!$B$2="2023-24",GWE182="In-period"),AND('Validation summary'!$B$2="2024-25",GWE182="In-period"),AND('Validation summary'!$B$2="2024-25",GWE182="End of period",GWE190="Revenue")),TRUE,FALSE)</f>
        <v>0</v>
      </c>
      <c r="GWF183" s="201" t="b">
        <f>IF(OR(AND('Validation summary'!$B$2="2022-23",GWF182="In-period"),AND('Validation summary'!$B$2="2023-24",GWF182="In-period"),AND('Validation summary'!$B$2="2024-25",GWF182="In-period"),AND('Validation summary'!$B$2="2024-25",GWF182="End of period",GWF190="Revenue")),TRUE,FALSE)</f>
        <v>0</v>
      </c>
      <c r="GWG183" s="201" t="b">
        <f>IF(OR(AND('Validation summary'!$B$2="2022-23",GWG182="In-period"),AND('Validation summary'!$B$2="2023-24",GWG182="In-period"),AND('Validation summary'!$B$2="2024-25",GWG182="In-period"),AND('Validation summary'!$B$2="2024-25",GWG182="End of period",GWG190="Revenue")),TRUE,FALSE)</f>
        <v>0</v>
      </c>
      <c r="GWH183" s="201" t="b">
        <f>IF(OR(AND('Validation summary'!$B$2="2022-23",GWH182="In-period"),AND('Validation summary'!$B$2="2023-24",GWH182="In-period"),AND('Validation summary'!$B$2="2024-25",GWH182="In-period"),AND('Validation summary'!$B$2="2024-25",GWH182="End of period",GWH190="Revenue")),TRUE,FALSE)</f>
        <v>0</v>
      </c>
      <c r="GWI183" s="201" t="b">
        <f>IF(OR(AND('Validation summary'!$B$2="2022-23",GWI182="In-period"),AND('Validation summary'!$B$2="2023-24",GWI182="In-period"),AND('Validation summary'!$B$2="2024-25",GWI182="In-period"),AND('Validation summary'!$B$2="2024-25",GWI182="End of period",GWI190="Revenue")),TRUE,FALSE)</f>
        <v>0</v>
      </c>
      <c r="GWJ183" s="201" t="b">
        <f>IF(OR(AND('Validation summary'!$B$2="2022-23",GWJ182="In-period"),AND('Validation summary'!$B$2="2023-24",GWJ182="In-period"),AND('Validation summary'!$B$2="2024-25",GWJ182="In-period"),AND('Validation summary'!$B$2="2024-25",GWJ182="End of period",GWJ190="Revenue")),TRUE,FALSE)</f>
        <v>0</v>
      </c>
      <c r="GWK183" s="201" t="b">
        <f>IF(OR(AND('Validation summary'!$B$2="2022-23",GWK182="In-period"),AND('Validation summary'!$B$2="2023-24",GWK182="In-period"),AND('Validation summary'!$B$2="2024-25",GWK182="In-period"),AND('Validation summary'!$B$2="2024-25",GWK182="End of period",GWK190="Revenue")),TRUE,FALSE)</f>
        <v>0</v>
      </c>
      <c r="GWL183" s="201" t="b">
        <f>IF(OR(AND('Validation summary'!$B$2="2022-23",GWL182="In-period"),AND('Validation summary'!$B$2="2023-24",GWL182="In-period"),AND('Validation summary'!$B$2="2024-25",GWL182="In-period"),AND('Validation summary'!$B$2="2024-25",GWL182="End of period",GWL190="Revenue")),TRUE,FALSE)</f>
        <v>0</v>
      </c>
      <c r="GWM183" s="201" t="b">
        <f>IF(OR(AND('Validation summary'!$B$2="2022-23",GWM182="In-period"),AND('Validation summary'!$B$2="2023-24",GWM182="In-period"),AND('Validation summary'!$B$2="2024-25",GWM182="In-period"),AND('Validation summary'!$B$2="2024-25",GWM182="End of period",GWM190="Revenue")),TRUE,FALSE)</f>
        <v>0</v>
      </c>
      <c r="GWN183" s="201" t="b">
        <f>IF(OR(AND('Validation summary'!$B$2="2022-23",GWN182="In-period"),AND('Validation summary'!$B$2="2023-24",GWN182="In-period"),AND('Validation summary'!$B$2="2024-25",GWN182="In-period"),AND('Validation summary'!$B$2="2024-25",GWN182="End of period",GWN190="Revenue")),TRUE,FALSE)</f>
        <v>0</v>
      </c>
      <c r="GWO183" s="201" t="b">
        <f>IF(OR(AND('Validation summary'!$B$2="2022-23",GWO182="In-period"),AND('Validation summary'!$B$2="2023-24",GWO182="In-period"),AND('Validation summary'!$B$2="2024-25",GWO182="In-period"),AND('Validation summary'!$B$2="2024-25",GWO182="End of period",GWO190="Revenue")),TRUE,FALSE)</f>
        <v>0</v>
      </c>
      <c r="GWP183" s="201" t="b">
        <f>IF(OR(AND('Validation summary'!$B$2="2022-23",GWP182="In-period"),AND('Validation summary'!$B$2="2023-24",GWP182="In-period"),AND('Validation summary'!$B$2="2024-25",GWP182="In-period"),AND('Validation summary'!$B$2="2024-25",GWP182="End of period",GWP190="Revenue")),TRUE,FALSE)</f>
        <v>0</v>
      </c>
      <c r="GWQ183" s="201" t="b">
        <f>IF(OR(AND('Validation summary'!$B$2="2022-23",GWQ182="In-period"),AND('Validation summary'!$B$2="2023-24",GWQ182="In-period"),AND('Validation summary'!$B$2="2024-25",GWQ182="In-period"),AND('Validation summary'!$B$2="2024-25",GWQ182="End of period",GWQ190="Revenue")),TRUE,FALSE)</f>
        <v>0</v>
      </c>
      <c r="GWR183" s="201" t="b">
        <f>IF(OR(AND('Validation summary'!$B$2="2022-23",GWR182="In-period"),AND('Validation summary'!$B$2="2023-24",GWR182="In-period"),AND('Validation summary'!$B$2="2024-25",GWR182="In-period"),AND('Validation summary'!$B$2="2024-25",GWR182="End of period",GWR190="Revenue")),TRUE,FALSE)</f>
        <v>0</v>
      </c>
      <c r="GWS183" s="201" t="b">
        <f>IF(OR(AND('Validation summary'!$B$2="2022-23",GWS182="In-period"),AND('Validation summary'!$B$2="2023-24",GWS182="In-period"),AND('Validation summary'!$B$2="2024-25",GWS182="In-period"),AND('Validation summary'!$B$2="2024-25",GWS182="End of period",GWS190="Revenue")),TRUE,FALSE)</f>
        <v>0</v>
      </c>
      <c r="GWT183" s="201" t="b">
        <f>IF(OR(AND('Validation summary'!$B$2="2022-23",GWT182="In-period"),AND('Validation summary'!$B$2="2023-24",GWT182="In-period"),AND('Validation summary'!$B$2="2024-25",GWT182="In-period"),AND('Validation summary'!$B$2="2024-25",GWT182="End of period",GWT190="Revenue")),TRUE,FALSE)</f>
        <v>0</v>
      </c>
      <c r="GWU183" s="201" t="b">
        <f>IF(OR(AND('Validation summary'!$B$2="2022-23",GWU182="In-period"),AND('Validation summary'!$B$2="2023-24",GWU182="In-period"),AND('Validation summary'!$B$2="2024-25",GWU182="In-period"),AND('Validation summary'!$B$2="2024-25",GWU182="End of period",GWU190="Revenue")),TRUE,FALSE)</f>
        <v>0</v>
      </c>
      <c r="GWV183" s="201" t="b">
        <f>IF(OR(AND('Validation summary'!$B$2="2022-23",GWV182="In-period"),AND('Validation summary'!$B$2="2023-24",GWV182="In-period"),AND('Validation summary'!$B$2="2024-25",GWV182="In-period"),AND('Validation summary'!$B$2="2024-25",GWV182="End of period",GWV190="Revenue")),TRUE,FALSE)</f>
        <v>0</v>
      </c>
      <c r="GWW183" s="201" t="b">
        <f>IF(OR(AND('Validation summary'!$B$2="2022-23",GWW182="In-period"),AND('Validation summary'!$B$2="2023-24",GWW182="In-period"),AND('Validation summary'!$B$2="2024-25",GWW182="In-period"),AND('Validation summary'!$B$2="2024-25",GWW182="End of period",GWW190="Revenue")),TRUE,FALSE)</f>
        <v>0</v>
      </c>
      <c r="GWX183" s="201" t="b">
        <f>IF(OR(AND('Validation summary'!$B$2="2022-23",GWX182="In-period"),AND('Validation summary'!$B$2="2023-24",GWX182="In-period"),AND('Validation summary'!$B$2="2024-25",GWX182="In-period"),AND('Validation summary'!$B$2="2024-25",GWX182="End of period",GWX190="Revenue")),TRUE,FALSE)</f>
        <v>0</v>
      </c>
      <c r="GWY183" s="201" t="b">
        <f>IF(OR(AND('Validation summary'!$B$2="2022-23",GWY182="In-period"),AND('Validation summary'!$B$2="2023-24",GWY182="In-period"),AND('Validation summary'!$B$2="2024-25",GWY182="In-period"),AND('Validation summary'!$B$2="2024-25",GWY182="End of period",GWY190="Revenue")),TRUE,FALSE)</f>
        <v>0</v>
      </c>
      <c r="GWZ183" s="201" t="b">
        <f>IF(OR(AND('Validation summary'!$B$2="2022-23",GWZ182="In-period"),AND('Validation summary'!$B$2="2023-24",GWZ182="In-period"),AND('Validation summary'!$B$2="2024-25",GWZ182="In-period"),AND('Validation summary'!$B$2="2024-25",GWZ182="End of period",GWZ190="Revenue")),TRUE,FALSE)</f>
        <v>0</v>
      </c>
      <c r="GXA183" s="201" t="b">
        <f>IF(OR(AND('Validation summary'!$B$2="2022-23",GXA182="In-period"),AND('Validation summary'!$B$2="2023-24",GXA182="In-period"),AND('Validation summary'!$B$2="2024-25",GXA182="In-period"),AND('Validation summary'!$B$2="2024-25",GXA182="End of period",GXA190="Revenue")),TRUE,FALSE)</f>
        <v>0</v>
      </c>
      <c r="GXB183" s="201" t="b">
        <f>IF(OR(AND('Validation summary'!$B$2="2022-23",GXB182="In-period"),AND('Validation summary'!$B$2="2023-24",GXB182="In-period"),AND('Validation summary'!$B$2="2024-25",GXB182="In-period"),AND('Validation summary'!$B$2="2024-25",GXB182="End of period",GXB190="Revenue")),TRUE,FALSE)</f>
        <v>0</v>
      </c>
      <c r="GXC183" s="201" t="b">
        <f>IF(OR(AND('Validation summary'!$B$2="2022-23",GXC182="In-period"),AND('Validation summary'!$B$2="2023-24",GXC182="In-period"),AND('Validation summary'!$B$2="2024-25",GXC182="In-period"),AND('Validation summary'!$B$2="2024-25",GXC182="End of period",GXC190="Revenue")),TRUE,FALSE)</f>
        <v>0</v>
      </c>
      <c r="GXD183" s="201" t="b">
        <f>IF(OR(AND('Validation summary'!$B$2="2022-23",GXD182="In-period"),AND('Validation summary'!$B$2="2023-24",GXD182="In-period"),AND('Validation summary'!$B$2="2024-25",GXD182="In-period"),AND('Validation summary'!$B$2="2024-25",GXD182="End of period",GXD190="Revenue")),TRUE,FALSE)</f>
        <v>0</v>
      </c>
      <c r="GXE183" s="201" t="b">
        <f>IF(OR(AND('Validation summary'!$B$2="2022-23",GXE182="In-period"),AND('Validation summary'!$B$2="2023-24",GXE182="In-period"),AND('Validation summary'!$B$2="2024-25",GXE182="In-period"),AND('Validation summary'!$B$2="2024-25",GXE182="End of period",GXE190="Revenue")),TRUE,FALSE)</f>
        <v>0</v>
      </c>
      <c r="GXF183" s="201" t="b">
        <f>IF(OR(AND('Validation summary'!$B$2="2022-23",GXF182="In-period"),AND('Validation summary'!$B$2="2023-24",GXF182="In-period"),AND('Validation summary'!$B$2="2024-25",GXF182="In-period"),AND('Validation summary'!$B$2="2024-25",GXF182="End of period",GXF190="Revenue")),TRUE,FALSE)</f>
        <v>0</v>
      </c>
      <c r="GXG183" s="201" t="b">
        <f>IF(OR(AND('Validation summary'!$B$2="2022-23",GXG182="In-period"),AND('Validation summary'!$B$2="2023-24",GXG182="In-period"),AND('Validation summary'!$B$2="2024-25",GXG182="In-period"),AND('Validation summary'!$B$2="2024-25",GXG182="End of period",GXG190="Revenue")),TRUE,FALSE)</f>
        <v>0</v>
      </c>
      <c r="GXH183" s="201" t="b">
        <f>IF(OR(AND('Validation summary'!$B$2="2022-23",GXH182="In-period"),AND('Validation summary'!$B$2="2023-24",GXH182="In-period"),AND('Validation summary'!$B$2="2024-25",GXH182="In-period"),AND('Validation summary'!$B$2="2024-25",GXH182="End of period",GXH190="Revenue")),TRUE,FALSE)</f>
        <v>0</v>
      </c>
      <c r="GXI183" s="201" t="b">
        <f>IF(OR(AND('Validation summary'!$B$2="2022-23",GXI182="In-period"),AND('Validation summary'!$B$2="2023-24",GXI182="In-period"),AND('Validation summary'!$B$2="2024-25",GXI182="In-period"),AND('Validation summary'!$B$2="2024-25",GXI182="End of period",GXI190="Revenue")),TRUE,FALSE)</f>
        <v>0</v>
      </c>
      <c r="GXJ183" s="201" t="b">
        <f>IF(OR(AND('Validation summary'!$B$2="2022-23",GXJ182="In-period"),AND('Validation summary'!$B$2="2023-24",GXJ182="In-period"),AND('Validation summary'!$B$2="2024-25",GXJ182="In-period"),AND('Validation summary'!$B$2="2024-25",GXJ182="End of period",GXJ190="Revenue")),TRUE,FALSE)</f>
        <v>0</v>
      </c>
      <c r="GXK183" s="201" t="b">
        <f>IF(OR(AND('Validation summary'!$B$2="2022-23",GXK182="In-period"),AND('Validation summary'!$B$2="2023-24",GXK182="In-period"),AND('Validation summary'!$B$2="2024-25",GXK182="In-period"),AND('Validation summary'!$B$2="2024-25",GXK182="End of period",GXK190="Revenue")),TRUE,FALSE)</f>
        <v>0</v>
      </c>
      <c r="GXL183" s="201" t="b">
        <f>IF(OR(AND('Validation summary'!$B$2="2022-23",GXL182="In-period"),AND('Validation summary'!$B$2="2023-24",GXL182="In-period"),AND('Validation summary'!$B$2="2024-25",GXL182="In-period"),AND('Validation summary'!$B$2="2024-25",GXL182="End of period",GXL190="Revenue")),TRUE,FALSE)</f>
        <v>0</v>
      </c>
      <c r="GXM183" s="201" t="b">
        <f>IF(OR(AND('Validation summary'!$B$2="2022-23",GXM182="In-period"),AND('Validation summary'!$B$2="2023-24",GXM182="In-period"),AND('Validation summary'!$B$2="2024-25",GXM182="In-period"),AND('Validation summary'!$B$2="2024-25",GXM182="End of period",GXM190="Revenue")),TRUE,FALSE)</f>
        <v>0</v>
      </c>
      <c r="GXN183" s="201" t="b">
        <f>IF(OR(AND('Validation summary'!$B$2="2022-23",GXN182="In-period"),AND('Validation summary'!$B$2="2023-24",GXN182="In-period"),AND('Validation summary'!$B$2="2024-25",GXN182="In-period"),AND('Validation summary'!$B$2="2024-25",GXN182="End of period",GXN190="Revenue")),TRUE,FALSE)</f>
        <v>0</v>
      </c>
      <c r="GXO183" s="201" t="b">
        <f>IF(OR(AND('Validation summary'!$B$2="2022-23",GXO182="In-period"),AND('Validation summary'!$B$2="2023-24",GXO182="In-period"),AND('Validation summary'!$B$2="2024-25",GXO182="In-period"),AND('Validation summary'!$B$2="2024-25",GXO182="End of period",GXO190="Revenue")),TRUE,FALSE)</f>
        <v>0</v>
      </c>
      <c r="GXP183" s="201" t="b">
        <f>IF(OR(AND('Validation summary'!$B$2="2022-23",GXP182="In-period"),AND('Validation summary'!$B$2="2023-24",GXP182="In-period"),AND('Validation summary'!$B$2="2024-25",GXP182="In-period"),AND('Validation summary'!$B$2="2024-25",GXP182="End of period",GXP190="Revenue")),TRUE,FALSE)</f>
        <v>0</v>
      </c>
      <c r="GXQ183" s="201" t="b">
        <f>IF(OR(AND('Validation summary'!$B$2="2022-23",GXQ182="In-period"),AND('Validation summary'!$B$2="2023-24",GXQ182="In-period"),AND('Validation summary'!$B$2="2024-25",GXQ182="In-period"),AND('Validation summary'!$B$2="2024-25",GXQ182="End of period",GXQ190="Revenue")),TRUE,FALSE)</f>
        <v>0</v>
      </c>
      <c r="GXR183" s="201" t="b">
        <f>IF(OR(AND('Validation summary'!$B$2="2022-23",GXR182="In-period"),AND('Validation summary'!$B$2="2023-24",GXR182="In-period"),AND('Validation summary'!$B$2="2024-25",GXR182="In-period"),AND('Validation summary'!$B$2="2024-25",GXR182="End of period",GXR190="Revenue")),TRUE,FALSE)</f>
        <v>0</v>
      </c>
      <c r="GXS183" s="201" t="b">
        <f>IF(OR(AND('Validation summary'!$B$2="2022-23",GXS182="In-period"),AND('Validation summary'!$B$2="2023-24",GXS182="In-period"),AND('Validation summary'!$B$2="2024-25",GXS182="In-period"),AND('Validation summary'!$B$2="2024-25",GXS182="End of period",GXS190="Revenue")),TRUE,FALSE)</f>
        <v>0</v>
      </c>
      <c r="GXT183" s="201" t="b">
        <f>IF(OR(AND('Validation summary'!$B$2="2022-23",GXT182="In-period"),AND('Validation summary'!$B$2="2023-24",GXT182="In-period"),AND('Validation summary'!$B$2="2024-25",GXT182="In-period"),AND('Validation summary'!$B$2="2024-25",GXT182="End of period",GXT190="Revenue")),TRUE,FALSE)</f>
        <v>0</v>
      </c>
      <c r="GXU183" s="201" t="b">
        <f>IF(OR(AND('Validation summary'!$B$2="2022-23",GXU182="In-period"),AND('Validation summary'!$B$2="2023-24",GXU182="In-period"),AND('Validation summary'!$B$2="2024-25",GXU182="In-period"),AND('Validation summary'!$B$2="2024-25",GXU182="End of period",GXU190="Revenue")),TRUE,FALSE)</f>
        <v>0</v>
      </c>
      <c r="GXV183" s="201" t="b">
        <f>IF(OR(AND('Validation summary'!$B$2="2022-23",GXV182="In-period"),AND('Validation summary'!$B$2="2023-24",GXV182="In-period"),AND('Validation summary'!$B$2="2024-25",GXV182="In-period"),AND('Validation summary'!$B$2="2024-25",GXV182="End of period",GXV190="Revenue")),TRUE,FALSE)</f>
        <v>0</v>
      </c>
      <c r="GXW183" s="201" t="b">
        <f>IF(OR(AND('Validation summary'!$B$2="2022-23",GXW182="In-period"),AND('Validation summary'!$B$2="2023-24",GXW182="In-period"),AND('Validation summary'!$B$2="2024-25",GXW182="In-period"),AND('Validation summary'!$B$2="2024-25",GXW182="End of period",GXW190="Revenue")),TRUE,FALSE)</f>
        <v>0</v>
      </c>
      <c r="GXX183" s="201" t="b">
        <f>IF(OR(AND('Validation summary'!$B$2="2022-23",GXX182="In-period"),AND('Validation summary'!$B$2="2023-24",GXX182="In-period"),AND('Validation summary'!$B$2="2024-25",GXX182="In-period"),AND('Validation summary'!$B$2="2024-25",GXX182="End of period",GXX190="Revenue")),TRUE,FALSE)</f>
        <v>0</v>
      </c>
      <c r="GXY183" s="201" t="b">
        <f>IF(OR(AND('Validation summary'!$B$2="2022-23",GXY182="In-period"),AND('Validation summary'!$B$2="2023-24",GXY182="In-period"),AND('Validation summary'!$B$2="2024-25",GXY182="In-period"),AND('Validation summary'!$B$2="2024-25",GXY182="End of period",GXY190="Revenue")),TRUE,FALSE)</f>
        <v>0</v>
      </c>
      <c r="GXZ183" s="201" t="b">
        <f>IF(OR(AND('Validation summary'!$B$2="2022-23",GXZ182="In-period"),AND('Validation summary'!$B$2="2023-24",GXZ182="In-period"),AND('Validation summary'!$B$2="2024-25",GXZ182="In-period"),AND('Validation summary'!$B$2="2024-25",GXZ182="End of period",GXZ190="Revenue")),TRUE,FALSE)</f>
        <v>0</v>
      </c>
      <c r="GYA183" s="201" t="b">
        <f>IF(OR(AND('Validation summary'!$B$2="2022-23",GYA182="In-period"),AND('Validation summary'!$B$2="2023-24",GYA182="In-period"),AND('Validation summary'!$B$2="2024-25",GYA182="In-period"),AND('Validation summary'!$B$2="2024-25",GYA182="End of period",GYA190="Revenue")),TRUE,FALSE)</f>
        <v>0</v>
      </c>
      <c r="GYB183" s="201" t="b">
        <f>IF(OR(AND('Validation summary'!$B$2="2022-23",GYB182="In-period"),AND('Validation summary'!$B$2="2023-24",GYB182="In-period"),AND('Validation summary'!$B$2="2024-25",GYB182="In-period"),AND('Validation summary'!$B$2="2024-25",GYB182="End of period",GYB190="Revenue")),TRUE,FALSE)</f>
        <v>0</v>
      </c>
      <c r="GYC183" s="201" t="b">
        <f>IF(OR(AND('Validation summary'!$B$2="2022-23",GYC182="In-period"),AND('Validation summary'!$B$2="2023-24",GYC182="In-period"),AND('Validation summary'!$B$2="2024-25",GYC182="In-period"),AND('Validation summary'!$B$2="2024-25",GYC182="End of period",GYC190="Revenue")),TRUE,FALSE)</f>
        <v>0</v>
      </c>
      <c r="GYD183" s="201" t="b">
        <f>IF(OR(AND('Validation summary'!$B$2="2022-23",GYD182="In-period"),AND('Validation summary'!$B$2="2023-24",GYD182="In-period"),AND('Validation summary'!$B$2="2024-25",GYD182="In-period"),AND('Validation summary'!$B$2="2024-25",GYD182="End of period",GYD190="Revenue")),TRUE,FALSE)</f>
        <v>0</v>
      </c>
      <c r="GYE183" s="201" t="b">
        <f>IF(OR(AND('Validation summary'!$B$2="2022-23",GYE182="In-period"),AND('Validation summary'!$B$2="2023-24",GYE182="In-period"),AND('Validation summary'!$B$2="2024-25",GYE182="In-period"),AND('Validation summary'!$B$2="2024-25",GYE182="End of period",GYE190="Revenue")),TRUE,FALSE)</f>
        <v>0</v>
      </c>
      <c r="GYF183" s="201" t="b">
        <f>IF(OR(AND('Validation summary'!$B$2="2022-23",GYF182="In-period"),AND('Validation summary'!$B$2="2023-24",GYF182="In-period"),AND('Validation summary'!$B$2="2024-25",GYF182="In-period"),AND('Validation summary'!$B$2="2024-25",GYF182="End of period",GYF190="Revenue")),TRUE,FALSE)</f>
        <v>0</v>
      </c>
      <c r="GYG183" s="201" t="b">
        <f>IF(OR(AND('Validation summary'!$B$2="2022-23",GYG182="In-period"),AND('Validation summary'!$B$2="2023-24",GYG182="In-period"),AND('Validation summary'!$B$2="2024-25",GYG182="In-period"),AND('Validation summary'!$B$2="2024-25",GYG182="End of period",GYG190="Revenue")),TRUE,FALSE)</f>
        <v>0</v>
      </c>
      <c r="GYH183" s="201" t="b">
        <f>IF(OR(AND('Validation summary'!$B$2="2022-23",GYH182="In-period"),AND('Validation summary'!$B$2="2023-24",GYH182="In-period"),AND('Validation summary'!$B$2="2024-25",GYH182="In-period"),AND('Validation summary'!$B$2="2024-25",GYH182="End of period",GYH190="Revenue")),TRUE,FALSE)</f>
        <v>0</v>
      </c>
      <c r="GYI183" s="201" t="b">
        <f>IF(OR(AND('Validation summary'!$B$2="2022-23",GYI182="In-period"),AND('Validation summary'!$B$2="2023-24",GYI182="In-period"),AND('Validation summary'!$B$2="2024-25",GYI182="In-period"),AND('Validation summary'!$B$2="2024-25",GYI182="End of period",GYI190="Revenue")),TRUE,FALSE)</f>
        <v>0</v>
      </c>
      <c r="GYJ183" s="201" t="b">
        <f>IF(OR(AND('Validation summary'!$B$2="2022-23",GYJ182="In-period"),AND('Validation summary'!$B$2="2023-24",GYJ182="In-period"),AND('Validation summary'!$B$2="2024-25",GYJ182="In-period"),AND('Validation summary'!$B$2="2024-25",GYJ182="End of period",GYJ190="Revenue")),TRUE,FALSE)</f>
        <v>0</v>
      </c>
      <c r="GYK183" s="201" t="b">
        <f>IF(OR(AND('Validation summary'!$B$2="2022-23",GYK182="In-period"),AND('Validation summary'!$B$2="2023-24",GYK182="In-period"),AND('Validation summary'!$B$2="2024-25",GYK182="In-period"),AND('Validation summary'!$B$2="2024-25",GYK182="End of period",GYK190="Revenue")),TRUE,FALSE)</f>
        <v>0</v>
      </c>
      <c r="GYL183" s="201" t="b">
        <f>IF(OR(AND('Validation summary'!$B$2="2022-23",GYL182="In-period"),AND('Validation summary'!$B$2="2023-24",GYL182="In-period"),AND('Validation summary'!$B$2="2024-25",GYL182="In-period"),AND('Validation summary'!$B$2="2024-25",GYL182="End of period",GYL190="Revenue")),TRUE,FALSE)</f>
        <v>0</v>
      </c>
      <c r="GYM183" s="201" t="b">
        <f>IF(OR(AND('Validation summary'!$B$2="2022-23",GYM182="In-period"),AND('Validation summary'!$B$2="2023-24",GYM182="In-period"),AND('Validation summary'!$B$2="2024-25",GYM182="In-period"),AND('Validation summary'!$B$2="2024-25",GYM182="End of period",GYM190="Revenue")),TRUE,FALSE)</f>
        <v>0</v>
      </c>
      <c r="GYN183" s="201" t="b">
        <f>IF(OR(AND('Validation summary'!$B$2="2022-23",GYN182="In-period"),AND('Validation summary'!$B$2="2023-24",GYN182="In-period"),AND('Validation summary'!$B$2="2024-25",GYN182="In-period"),AND('Validation summary'!$B$2="2024-25",GYN182="End of period",GYN190="Revenue")),TRUE,FALSE)</f>
        <v>0</v>
      </c>
      <c r="GYO183" s="201" t="b">
        <f>IF(OR(AND('Validation summary'!$B$2="2022-23",GYO182="In-period"),AND('Validation summary'!$B$2="2023-24",GYO182="In-period"),AND('Validation summary'!$B$2="2024-25",GYO182="In-period"),AND('Validation summary'!$B$2="2024-25",GYO182="End of period",GYO190="Revenue")),TRUE,FALSE)</f>
        <v>0</v>
      </c>
      <c r="GYP183" s="201" t="b">
        <f>IF(OR(AND('Validation summary'!$B$2="2022-23",GYP182="In-period"),AND('Validation summary'!$B$2="2023-24",GYP182="In-period"),AND('Validation summary'!$B$2="2024-25",GYP182="In-period"),AND('Validation summary'!$B$2="2024-25",GYP182="End of period",GYP190="Revenue")),TRUE,FALSE)</f>
        <v>0</v>
      </c>
      <c r="GYQ183" s="201" t="b">
        <f>IF(OR(AND('Validation summary'!$B$2="2022-23",GYQ182="In-period"),AND('Validation summary'!$B$2="2023-24",GYQ182="In-period"),AND('Validation summary'!$B$2="2024-25",GYQ182="In-period"),AND('Validation summary'!$B$2="2024-25",GYQ182="End of period",GYQ190="Revenue")),TRUE,FALSE)</f>
        <v>0</v>
      </c>
      <c r="GYR183" s="201" t="b">
        <f>IF(OR(AND('Validation summary'!$B$2="2022-23",GYR182="In-period"),AND('Validation summary'!$B$2="2023-24",GYR182="In-period"),AND('Validation summary'!$B$2="2024-25",GYR182="In-period"),AND('Validation summary'!$B$2="2024-25",GYR182="End of period",GYR190="Revenue")),TRUE,FALSE)</f>
        <v>0</v>
      </c>
      <c r="GYS183" s="201" t="b">
        <f>IF(OR(AND('Validation summary'!$B$2="2022-23",GYS182="In-period"),AND('Validation summary'!$B$2="2023-24",GYS182="In-period"),AND('Validation summary'!$B$2="2024-25",GYS182="In-period"),AND('Validation summary'!$B$2="2024-25",GYS182="End of period",GYS190="Revenue")),TRUE,FALSE)</f>
        <v>0</v>
      </c>
      <c r="GYT183" s="201" t="b">
        <f>IF(OR(AND('Validation summary'!$B$2="2022-23",GYT182="In-period"),AND('Validation summary'!$B$2="2023-24",GYT182="In-period"),AND('Validation summary'!$B$2="2024-25",GYT182="In-period"),AND('Validation summary'!$B$2="2024-25",GYT182="End of period",GYT190="Revenue")),TRUE,FALSE)</f>
        <v>0</v>
      </c>
      <c r="GYU183" s="201" t="b">
        <f>IF(OR(AND('Validation summary'!$B$2="2022-23",GYU182="In-period"),AND('Validation summary'!$B$2="2023-24",GYU182="In-period"),AND('Validation summary'!$B$2="2024-25",GYU182="In-period"),AND('Validation summary'!$B$2="2024-25",GYU182="End of period",GYU190="Revenue")),TRUE,FALSE)</f>
        <v>0</v>
      </c>
      <c r="GYV183" s="201" t="b">
        <f>IF(OR(AND('Validation summary'!$B$2="2022-23",GYV182="In-period"),AND('Validation summary'!$B$2="2023-24",GYV182="In-period"),AND('Validation summary'!$B$2="2024-25",GYV182="In-period"),AND('Validation summary'!$B$2="2024-25",GYV182="End of period",GYV190="Revenue")),TRUE,FALSE)</f>
        <v>0</v>
      </c>
      <c r="GYW183" s="201" t="b">
        <f>IF(OR(AND('Validation summary'!$B$2="2022-23",GYW182="In-period"),AND('Validation summary'!$B$2="2023-24",GYW182="In-period"),AND('Validation summary'!$B$2="2024-25",GYW182="In-period"),AND('Validation summary'!$B$2="2024-25",GYW182="End of period",GYW190="Revenue")),TRUE,FALSE)</f>
        <v>0</v>
      </c>
      <c r="GYX183" s="201" t="b">
        <f>IF(OR(AND('Validation summary'!$B$2="2022-23",GYX182="In-period"),AND('Validation summary'!$B$2="2023-24",GYX182="In-period"),AND('Validation summary'!$B$2="2024-25",GYX182="In-period"),AND('Validation summary'!$B$2="2024-25",GYX182="End of period",GYX190="Revenue")),TRUE,FALSE)</f>
        <v>0</v>
      </c>
      <c r="GYY183" s="201" t="b">
        <f>IF(OR(AND('Validation summary'!$B$2="2022-23",GYY182="In-period"),AND('Validation summary'!$B$2="2023-24",GYY182="In-period"),AND('Validation summary'!$B$2="2024-25",GYY182="In-period"),AND('Validation summary'!$B$2="2024-25",GYY182="End of period",GYY190="Revenue")),TRUE,FALSE)</f>
        <v>0</v>
      </c>
      <c r="GYZ183" s="201" t="b">
        <f>IF(OR(AND('Validation summary'!$B$2="2022-23",GYZ182="In-period"),AND('Validation summary'!$B$2="2023-24",GYZ182="In-period"),AND('Validation summary'!$B$2="2024-25",GYZ182="In-period"),AND('Validation summary'!$B$2="2024-25",GYZ182="End of period",GYZ190="Revenue")),TRUE,FALSE)</f>
        <v>0</v>
      </c>
      <c r="GZA183" s="201" t="b">
        <f>IF(OR(AND('Validation summary'!$B$2="2022-23",GZA182="In-period"),AND('Validation summary'!$B$2="2023-24",GZA182="In-period"),AND('Validation summary'!$B$2="2024-25",GZA182="In-period"),AND('Validation summary'!$B$2="2024-25",GZA182="End of period",GZA190="Revenue")),TRUE,FALSE)</f>
        <v>0</v>
      </c>
      <c r="GZB183" s="201" t="b">
        <f>IF(OR(AND('Validation summary'!$B$2="2022-23",GZB182="In-period"),AND('Validation summary'!$B$2="2023-24",GZB182="In-period"),AND('Validation summary'!$B$2="2024-25",GZB182="In-period"),AND('Validation summary'!$B$2="2024-25",GZB182="End of period",GZB190="Revenue")),TRUE,FALSE)</f>
        <v>0</v>
      </c>
      <c r="GZC183" s="201" t="b">
        <f>IF(OR(AND('Validation summary'!$B$2="2022-23",GZC182="In-period"),AND('Validation summary'!$B$2="2023-24",GZC182="In-period"),AND('Validation summary'!$B$2="2024-25",GZC182="In-period"),AND('Validation summary'!$B$2="2024-25",GZC182="End of period",GZC190="Revenue")),TRUE,FALSE)</f>
        <v>0</v>
      </c>
      <c r="GZD183" s="201" t="b">
        <f>IF(OR(AND('Validation summary'!$B$2="2022-23",GZD182="In-period"),AND('Validation summary'!$B$2="2023-24",GZD182="In-period"),AND('Validation summary'!$B$2="2024-25",GZD182="In-period"),AND('Validation summary'!$B$2="2024-25",GZD182="End of period",GZD190="Revenue")),TRUE,FALSE)</f>
        <v>0</v>
      </c>
      <c r="GZE183" s="201" t="b">
        <f>IF(OR(AND('Validation summary'!$B$2="2022-23",GZE182="In-period"),AND('Validation summary'!$B$2="2023-24",GZE182="In-period"),AND('Validation summary'!$B$2="2024-25",GZE182="In-period"),AND('Validation summary'!$B$2="2024-25",GZE182="End of period",GZE190="Revenue")),TRUE,FALSE)</f>
        <v>0</v>
      </c>
      <c r="GZF183" s="201" t="b">
        <f>IF(OR(AND('Validation summary'!$B$2="2022-23",GZF182="In-period"),AND('Validation summary'!$B$2="2023-24",GZF182="In-period"),AND('Validation summary'!$B$2="2024-25",GZF182="In-period"),AND('Validation summary'!$B$2="2024-25",GZF182="End of period",GZF190="Revenue")),TRUE,FALSE)</f>
        <v>0</v>
      </c>
      <c r="GZG183" s="201" t="b">
        <f>IF(OR(AND('Validation summary'!$B$2="2022-23",GZG182="In-period"),AND('Validation summary'!$B$2="2023-24",GZG182="In-period"),AND('Validation summary'!$B$2="2024-25",GZG182="In-period"),AND('Validation summary'!$B$2="2024-25",GZG182="End of period",GZG190="Revenue")),TRUE,FALSE)</f>
        <v>0</v>
      </c>
      <c r="GZH183" s="201" t="b">
        <f>IF(OR(AND('Validation summary'!$B$2="2022-23",GZH182="In-period"),AND('Validation summary'!$B$2="2023-24",GZH182="In-period"),AND('Validation summary'!$B$2="2024-25",GZH182="In-period"),AND('Validation summary'!$B$2="2024-25",GZH182="End of period",GZH190="Revenue")),TRUE,FALSE)</f>
        <v>0</v>
      </c>
      <c r="GZI183" s="201" t="b">
        <f>IF(OR(AND('Validation summary'!$B$2="2022-23",GZI182="In-period"),AND('Validation summary'!$B$2="2023-24",GZI182="In-period"),AND('Validation summary'!$B$2="2024-25",GZI182="In-period"),AND('Validation summary'!$B$2="2024-25",GZI182="End of period",GZI190="Revenue")),TRUE,FALSE)</f>
        <v>0</v>
      </c>
      <c r="GZJ183" s="201" t="b">
        <f>IF(OR(AND('Validation summary'!$B$2="2022-23",GZJ182="In-period"),AND('Validation summary'!$B$2="2023-24",GZJ182="In-period"),AND('Validation summary'!$B$2="2024-25",GZJ182="In-period"),AND('Validation summary'!$B$2="2024-25",GZJ182="End of period",GZJ190="Revenue")),TRUE,FALSE)</f>
        <v>0</v>
      </c>
      <c r="GZK183" s="201" t="b">
        <f>IF(OR(AND('Validation summary'!$B$2="2022-23",GZK182="In-period"),AND('Validation summary'!$B$2="2023-24",GZK182="In-period"),AND('Validation summary'!$B$2="2024-25",GZK182="In-period"),AND('Validation summary'!$B$2="2024-25",GZK182="End of period",GZK190="Revenue")),TRUE,FALSE)</f>
        <v>0</v>
      </c>
      <c r="GZL183" s="201" t="b">
        <f>IF(OR(AND('Validation summary'!$B$2="2022-23",GZL182="In-period"),AND('Validation summary'!$B$2="2023-24",GZL182="In-period"),AND('Validation summary'!$B$2="2024-25",GZL182="In-period"),AND('Validation summary'!$B$2="2024-25",GZL182="End of period",GZL190="Revenue")),TRUE,FALSE)</f>
        <v>0</v>
      </c>
      <c r="GZM183" s="201" t="b">
        <f>IF(OR(AND('Validation summary'!$B$2="2022-23",GZM182="In-period"),AND('Validation summary'!$B$2="2023-24",GZM182="In-period"),AND('Validation summary'!$B$2="2024-25",GZM182="In-period"),AND('Validation summary'!$B$2="2024-25",GZM182="End of period",GZM190="Revenue")),TRUE,FALSE)</f>
        <v>0</v>
      </c>
      <c r="GZN183" s="201" t="b">
        <f>IF(OR(AND('Validation summary'!$B$2="2022-23",GZN182="In-period"),AND('Validation summary'!$B$2="2023-24",GZN182="In-period"),AND('Validation summary'!$B$2="2024-25",GZN182="In-period"),AND('Validation summary'!$B$2="2024-25",GZN182="End of period",GZN190="Revenue")),TRUE,FALSE)</f>
        <v>0</v>
      </c>
      <c r="GZO183" s="201" t="b">
        <f>IF(OR(AND('Validation summary'!$B$2="2022-23",GZO182="In-period"),AND('Validation summary'!$B$2="2023-24",GZO182="In-period"),AND('Validation summary'!$B$2="2024-25",GZO182="In-period"),AND('Validation summary'!$B$2="2024-25",GZO182="End of period",GZO190="Revenue")),TRUE,FALSE)</f>
        <v>0</v>
      </c>
      <c r="GZP183" s="201" t="b">
        <f>IF(OR(AND('Validation summary'!$B$2="2022-23",GZP182="In-period"),AND('Validation summary'!$B$2="2023-24",GZP182="In-period"),AND('Validation summary'!$B$2="2024-25",GZP182="In-period"),AND('Validation summary'!$B$2="2024-25",GZP182="End of period",GZP190="Revenue")),TRUE,FALSE)</f>
        <v>0</v>
      </c>
      <c r="GZQ183" s="201" t="b">
        <f>IF(OR(AND('Validation summary'!$B$2="2022-23",GZQ182="In-period"),AND('Validation summary'!$B$2="2023-24",GZQ182="In-period"),AND('Validation summary'!$B$2="2024-25",GZQ182="In-period"),AND('Validation summary'!$B$2="2024-25",GZQ182="End of period",GZQ190="Revenue")),TRUE,FALSE)</f>
        <v>0</v>
      </c>
      <c r="GZR183" s="201" t="b">
        <f>IF(OR(AND('Validation summary'!$B$2="2022-23",GZR182="In-period"),AND('Validation summary'!$B$2="2023-24",GZR182="In-period"),AND('Validation summary'!$B$2="2024-25",GZR182="In-period"),AND('Validation summary'!$B$2="2024-25",GZR182="End of period",GZR190="Revenue")),TRUE,FALSE)</f>
        <v>0</v>
      </c>
      <c r="GZS183" s="201" t="b">
        <f>IF(OR(AND('Validation summary'!$B$2="2022-23",GZS182="In-period"),AND('Validation summary'!$B$2="2023-24",GZS182="In-period"),AND('Validation summary'!$B$2="2024-25",GZS182="In-period"),AND('Validation summary'!$B$2="2024-25",GZS182="End of period",GZS190="Revenue")),TRUE,FALSE)</f>
        <v>0</v>
      </c>
      <c r="GZT183" s="201" t="b">
        <f>IF(OR(AND('Validation summary'!$B$2="2022-23",GZT182="In-period"),AND('Validation summary'!$B$2="2023-24",GZT182="In-period"),AND('Validation summary'!$B$2="2024-25",GZT182="In-period"),AND('Validation summary'!$B$2="2024-25",GZT182="End of period",GZT190="Revenue")),TRUE,FALSE)</f>
        <v>0</v>
      </c>
      <c r="GZU183" s="201" t="b">
        <f>IF(OR(AND('Validation summary'!$B$2="2022-23",GZU182="In-period"),AND('Validation summary'!$B$2="2023-24",GZU182="In-period"),AND('Validation summary'!$B$2="2024-25",GZU182="In-period"),AND('Validation summary'!$B$2="2024-25",GZU182="End of period",GZU190="Revenue")),TRUE,FALSE)</f>
        <v>0</v>
      </c>
      <c r="GZV183" s="201" t="b">
        <f>IF(OR(AND('Validation summary'!$B$2="2022-23",GZV182="In-period"),AND('Validation summary'!$B$2="2023-24",GZV182="In-period"),AND('Validation summary'!$B$2="2024-25",GZV182="In-period"),AND('Validation summary'!$B$2="2024-25",GZV182="End of period",GZV190="Revenue")),TRUE,FALSE)</f>
        <v>0</v>
      </c>
      <c r="GZW183" s="201" t="b">
        <f>IF(OR(AND('Validation summary'!$B$2="2022-23",GZW182="In-period"),AND('Validation summary'!$B$2="2023-24",GZW182="In-period"),AND('Validation summary'!$B$2="2024-25",GZW182="In-period"),AND('Validation summary'!$B$2="2024-25",GZW182="End of period",GZW190="Revenue")),TRUE,FALSE)</f>
        <v>0</v>
      </c>
      <c r="GZX183" s="201" t="b">
        <f>IF(OR(AND('Validation summary'!$B$2="2022-23",GZX182="In-period"),AND('Validation summary'!$B$2="2023-24",GZX182="In-period"),AND('Validation summary'!$B$2="2024-25",GZX182="In-period"),AND('Validation summary'!$B$2="2024-25",GZX182="End of period",GZX190="Revenue")),TRUE,FALSE)</f>
        <v>0</v>
      </c>
      <c r="GZY183" s="201" t="b">
        <f>IF(OR(AND('Validation summary'!$B$2="2022-23",GZY182="In-period"),AND('Validation summary'!$B$2="2023-24",GZY182="In-period"),AND('Validation summary'!$B$2="2024-25",GZY182="In-period"),AND('Validation summary'!$B$2="2024-25",GZY182="End of period",GZY190="Revenue")),TRUE,FALSE)</f>
        <v>0</v>
      </c>
      <c r="GZZ183" s="201" t="b">
        <f>IF(OR(AND('Validation summary'!$B$2="2022-23",GZZ182="In-period"),AND('Validation summary'!$B$2="2023-24",GZZ182="In-period"),AND('Validation summary'!$B$2="2024-25",GZZ182="In-period"),AND('Validation summary'!$B$2="2024-25",GZZ182="End of period",GZZ190="Revenue")),TRUE,FALSE)</f>
        <v>0</v>
      </c>
      <c r="HAA183" s="201" t="b">
        <f>IF(OR(AND('Validation summary'!$B$2="2022-23",HAA182="In-period"),AND('Validation summary'!$B$2="2023-24",HAA182="In-period"),AND('Validation summary'!$B$2="2024-25",HAA182="In-period"),AND('Validation summary'!$B$2="2024-25",HAA182="End of period",HAA190="Revenue")),TRUE,FALSE)</f>
        <v>0</v>
      </c>
      <c r="HAB183" s="201" t="b">
        <f>IF(OR(AND('Validation summary'!$B$2="2022-23",HAB182="In-period"),AND('Validation summary'!$B$2="2023-24",HAB182="In-period"),AND('Validation summary'!$B$2="2024-25",HAB182="In-period"),AND('Validation summary'!$B$2="2024-25",HAB182="End of period",HAB190="Revenue")),TRUE,FALSE)</f>
        <v>0</v>
      </c>
      <c r="HAC183" s="201" t="b">
        <f>IF(OR(AND('Validation summary'!$B$2="2022-23",HAC182="In-period"),AND('Validation summary'!$B$2="2023-24",HAC182="In-period"),AND('Validation summary'!$B$2="2024-25",HAC182="In-period"),AND('Validation summary'!$B$2="2024-25",HAC182="End of period",HAC190="Revenue")),TRUE,FALSE)</f>
        <v>0</v>
      </c>
      <c r="HAD183" s="201" t="b">
        <f>IF(OR(AND('Validation summary'!$B$2="2022-23",HAD182="In-period"),AND('Validation summary'!$B$2="2023-24",HAD182="In-period"),AND('Validation summary'!$B$2="2024-25",HAD182="In-period"),AND('Validation summary'!$B$2="2024-25",HAD182="End of period",HAD190="Revenue")),TRUE,FALSE)</f>
        <v>0</v>
      </c>
      <c r="HAE183" s="201" t="b">
        <f>IF(OR(AND('Validation summary'!$B$2="2022-23",HAE182="In-period"),AND('Validation summary'!$B$2="2023-24",HAE182="In-period"),AND('Validation summary'!$B$2="2024-25",HAE182="In-period"),AND('Validation summary'!$B$2="2024-25",HAE182="End of period",HAE190="Revenue")),TRUE,FALSE)</f>
        <v>0</v>
      </c>
      <c r="HAF183" s="201" t="b">
        <f>IF(OR(AND('Validation summary'!$B$2="2022-23",HAF182="In-period"),AND('Validation summary'!$B$2="2023-24",HAF182="In-period"),AND('Validation summary'!$B$2="2024-25",HAF182="In-period"),AND('Validation summary'!$B$2="2024-25",HAF182="End of period",HAF190="Revenue")),TRUE,FALSE)</f>
        <v>0</v>
      </c>
      <c r="HAG183" s="201" t="b">
        <f>IF(OR(AND('Validation summary'!$B$2="2022-23",HAG182="In-period"),AND('Validation summary'!$B$2="2023-24",HAG182="In-period"),AND('Validation summary'!$B$2="2024-25",HAG182="In-period"),AND('Validation summary'!$B$2="2024-25",HAG182="End of period",HAG190="Revenue")),TRUE,FALSE)</f>
        <v>0</v>
      </c>
      <c r="HAH183" s="201" t="b">
        <f>IF(OR(AND('Validation summary'!$B$2="2022-23",HAH182="In-period"),AND('Validation summary'!$B$2="2023-24",HAH182="In-period"),AND('Validation summary'!$B$2="2024-25",HAH182="In-period"),AND('Validation summary'!$B$2="2024-25",HAH182="End of period",HAH190="Revenue")),TRUE,FALSE)</f>
        <v>0</v>
      </c>
      <c r="HAI183" s="201" t="b">
        <f>IF(OR(AND('Validation summary'!$B$2="2022-23",HAI182="In-period"),AND('Validation summary'!$B$2="2023-24",HAI182="In-period"),AND('Validation summary'!$B$2="2024-25",HAI182="In-period"),AND('Validation summary'!$B$2="2024-25",HAI182="End of period",HAI190="Revenue")),TRUE,FALSE)</f>
        <v>0</v>
      </c>
      <c r="HAJ183" s="201" t="b">
        <f>IF(OR(AND('Validation summary'!$B$2="2022-23",HAJ182="In-period"),AND('Validation summary'!$B$2="2023-24",HAJ182="In-period"),AND('Validation summary'!$B$2="2024-25",HAJ182="In-period"),AND('Validation summary'!$B$2="2024-25",HAJ182="End of period",HAJ190="Revenue")),TRUE,FALSE)</f>
        <v>0</v>
      </c>
      <c r="HAK183" s="201" t="b">
        <f>IF(OR(AND('Validation summary'!$B$2="2022-23",HAK182="In-period"),AND('Validation summary'!$B$2="2023-24",HAK182="In-period"),AND('Validation summary'!$B$2="2024-25",HAK182="In-period"),AND('Validation summary'!$B$2="2024-25",HAK182="End of period",HAK190="Revenue")),TRUE,FALSE)</f>
        <v>0</v>
      </c>
      <c r="HAL183" s="201" t="b">
        <f>IF(OR(AND('Validation summary'!$B$2="2022-23",HAL182="In-period"),AND('Validation summary'!$B$2="2023-24",HAL182="In-period"),AND('Validation summary'!$B$2="2024-25",HAL182="In-period"),AND('Validation summary'!$B$2="2024-25",HAL182="End of period",HAL190="Revenue")),TRUE,FALSE)</f>
        <v>0</v>
      </c>
      <c r="HAM183" s="201" t="b">
        <f>IF(OR(AND('Validation summary'!$B$2="2022-23",HAM182="In-period"),AND('Validation summary'!$B$2="2023-24",HAM182="In-period"),AND('Validation summary'!$B$2="2024-25",HAM182="In-period"),AND('Validation summary'!$B$2="2024-25",HAM182="End of period",HAM190="Revenue")),TRUE,FALSE)</f>
        <v>0</v>
      </c>
      <c r="HAN183" s="201" t="b">
        <f>IF(OR(AND('Validation summary'!$B$2="2022-23",HAN182="In-period"),AND('Validation summary'!$B$2="2023-24",HAN182="In-period"),AND('Validation summary'!$B$2="2024-25",HAN182="In-period"),AND('Validation summary'!$B$2="2024-25",HAN182="End of period",HAN190="Revenue")),TRUE,FALSE)</f>
        <v>0</v>
      </c>
      <c r="HAO183" s="201" t="b">
        <f>IF(OR(AND('Validation summary'!$B$2="2022-23",HAO182="In-period"),AND('Validation summary'!$B$2="2023-24",HAO182="In-period"),AND('Validation summary'!$B$2="2024-25",HAO182="In-period"),AND('Validation summary'!$B$2="2024-25",HAO182="End of period",HAO190="Revenue")),TRUE,FALSE)</f>
        <v>0</v>
      </c>
      <c r="HAP183" s="201" t="b">
        <f>IF(OR(AND('Validation summary'!$B$2="2022-23",HAP182="In-period"),AND('Validation summary'!$B$2="2023-24",HAP182="In-period"),AND('Validation summary'!$B$2="2024-25",HAP182="In-period"),AND('Validation summary'!$B$2="2024-25",HAP182="End of period",HAP190="Revenue")),TRUE,FALSE)</f>
        <v>0</v>
      </c>
      <c r="HAQ183" s="201" t="b">
        <f>IF(OR(AND('Validation summary'!$B$2="2022-23",HAQ182="In-period"),AND('Validation summary'!$B$2="2023-24",HAQ182="In-period"),AND('Validation summary'!$B$2="2024-25",HAQ182="In-period"),AND('Validation summary'!$B$2="2024-25",HAQ182="End of period",HAQ190="Revenue")),TRUE,FALSE)</f>
        <v>0</v>
      </c>
      <c r="HAR183" s="201" t="b">
        <f>IF(OR(AND('Validation summary'!$B$2="2022-23",HAR182="In-period"),AND('Validation summary'!$B$2="2023-24",HAR182="In-period"),AND('Validation summary'!$B$2="2024-25",HAR182="In-period"),AND('Validation summary'!$B$2="2024-25",HAR182="End of period",HAR190="Revenue")),TRUE,FALSE)</f>
        <v>0</v>
      </c>
      <c r="HAS183" s="201" t="b">
        <f>IF(OR(AND('Validation summary'!$B$2="2022-23",HAS182="In-period"),AND('Validation summary'!$B$2="2023-24",HAS182="In-period"),AND('Validation summary'!$B$2="2024-25",HAS182="In-period"),AND('Validation summary'!$B$2="2024-25",HAS182="End of period",HAS190="Revenue")),TRUE,FALSE)</f>
        <v>0</v>
      </c>
      <c r="HAT183" s="201" t="b">
        <f>IF(OR(AND('Validation summary'!$B$2="2022-23",HAT182="In-period"),AND('Validation summary'!$B$2="2023-24",HAT182="In-period"),AND('Validation summary'!$B$2="2024-25",HAT182="In-period"),AND('Validation summary'!$B$2="2024-25",HAT182="End of period",HAT190="Revenue")),TRUE,FALSE)</f>
        <v>0</v>
      </c>
      <c r="HAU183" s="201" t="b">
        <f>IF(OR(AND('Validation summary'!$B$2="2022-23",HAU182="In-period"),AND('Validation summary'!$B$2="2023-24",HAU182="In-period"),AND('Validation summary'!$B$2="2024-25",HAU182="In-period"),AND('Validation summary'!$B$2="2024-25",HAU182="End of period",HAU190="Revenue")),TRUE,FALSE)</f>
        <v>0</v>
      </c>
      <c r="HAV183" s="201" t="b">
        <f>IF(OR(AND('Validation summary'!$B$2="2022-23",HAV182="In-period"),AND('Validation summary'!$B$2="2023-24",HAV182="In-period"),AND('Validation summary'!$B$2="2024-25",HAV182="In-period"),AND('Validation summary'!$B$2="2024-25",HAV182="End of period",HAV190="Revenue")),TRUE,FALSE)</f>
        <v>0</v>
      </c>
      <c r="HAW183" s="201" t="b">
        <f>IF(OR(AND('Validation summary'!$B$2="2022-23",HAW182="In-period"),AND('Validation summary'!$B$2="2023-24",HAW182="In-period"),AND('Validation summary'!$B$2="2024-25",HAW182="In-period"),AND('Validation summary'!$B$2="2024-25",HAW182="End of period",HAW190="Revenue")),TRUE,FALSE)</f>
        <v>0</v>
      </c>
      <c r="HAX183" s="201" t="b">
        <f>IF(OR(AND('Validation summary'!$B$2="2022-23",HAX182="In-period"),AND('Validation summary'!$B$2="2023-24",HAX182="In-period"),AND('Validation summary'!$B$2="2024-25",HAX182="In-period"),AND('Validation summary'!$B$2="2024-25",HAX182="End of period",HAX190="Revenue")),TRUE,FALSE)</f>
        <v>0</v>
      </c>
      <c r="HAY183" s="201" t="b">
        <f>IF(OR(AND('Validation summary'!$B$2="2022-23",HAY182="In-period"),AND('Validation summary'!$B$2="2023-24",HAY182="In-period"),AND('Validation summary'!$B$2="2024-25",HAY182="In-period"),AND('Validation summary'!$B$2="2024-25",HAY182="End of period",HAY190="Revenue")),TRUE,FALSE)</f>
        <v>0</v>
      </c>
      <c r="HAZ183" s="201" t="b">
        <f>IF(OR(AND('Validation summary'!$B$2="2022-23",HAZ182="In-period"),AND('Validation summary'!$B$2="2023-24",HAZ182="In-period"),AND('Validation summary'!$B$2="2024-25",HAZ182="In-period"),AND('Validation summary'!$B$2="2024-25",HAZ182="End of period",HAZ190="Revenue")),TRUE,FALSE)</f>
        <v>0</v>
      </c>
      <c r="HBA183" s="201" t="b">
        <f>IF(OR(AND('Validation summary'!$B$2="2022-23",HBA182="In-period"),AND('Validation summary'!$B$2="2023-24",HBA182="In-period"),AND('Validation summary'!$B$2="2024-25",HBA182="In-period"),AND('Validation summary'!$B$2="2024-25",HBA182="End of period",HBA190="Revenue")),TRUE,FALSE)</f>
        <v>0</v>
      </c>
      <c r="HBB183" s="201" t="b">
        <f>IF(OR(AND('Validation summary'!$B$2="2022-23",HBB182="In-period"),AND('Validation summary'!$B$2="2023-24",HBB182="In-period"),AND('Validation summary'!$B$2="2024-25",HBB182="In-period"),AND('Validation summary'!$B$2="2024-25",HBB182="End of period",HBB190="Revenue")),TRUE,FALSE)</f>
        <v>0</v>
      </c>
      <c r="HBC183" s="201" t="b">
        <f>IF(OR(AND('Validation summary'!$B$2="2022-23",HBC182="In-period"),AND('Validation summary'!$B$2="2023-24",HBC182="In-period"),AND('Validation summary'!$B$2="2024-25",HBC182="In-period"),AND('Validation summary'!$B$2="2024-25",HBC182="End of period",HBC190="Revenue")),TRUE,FALSE)</f>
        <v>0</v>
      </c>
      <c r="HBD183" s="201" t="b">
        <f>IF(OR(AND('Validation summary'!$B$2="2022-23",HBD182="In-period"),AND('Validation summary'!$B$2="2023-24",HBD182="In-period"),AND('Validation summary'!$B$2="2024-25",HBD182="In-period"),AND('Validation summary'!$B$2="2024-25",HBD182="End of period",HBD190="Revenue")),TRUE,FALSE)</f>
        <v>0</v>
      </c>
      <c r="HBE183" s="201" t="b">
        <f>IF(OR(AND('Validation summary'!$B$2="2022-23",HBE182="In-period"),AND('Validation summary'!$B$2="2023-24",HBE182="In-period"),AND('Validation summary'!$B$2="2024-25",HBE182="In-period"),AND('Validation summary'!$B$2="2024-25",HBE182="End of period",HBE190="Revenue")),TRUE,FALSE)</f>
        <v>0</v>
      </c>
      <c r="HBF183" s="201" t="b">
        <f>IF(OR(AND('Validation summary'!$B$2="2022-23",HBF182="In-period"),AND('Validation summary'!$B$2="2023-24",HBF182="In-period"),AND('Validation summary'!$B$2="2024-25",HBF182="In-period"),AND('Validation summary'!$B$2="2024-25",HBF182="End of period",HBF190="Revenue")),TRUE,FALSE)</f>
        <v>0</v>
      </c>
      <c r="HBG183" s="201" t="b">
        <f>IF(OR(AND('Validation summary'!$B$2="2022-23",HBG182="In-period"),AND('Validation summary'!$B$2="2023-24",HBG182="In-period"),AND('Validation summary'!$B$2="2024-25",HBG182="In-period"),AND('Validation summary'!$B$2="2024-25",HBG182="End of period",HBG190="Revenue")),TRUE,FALSE)</f>
        <v>0</v>
      </c>
      <c r="HBH183" s="201" t="b">
        <f>IF(OR(AND('Validation summary'!$B$2="2022-23",HBH182="In-period"),AND('Validation summary'!$B$2="2023-24",HBH182="In-period"),AND('Validation summary'!$B$2="2024-25",HBH182="In-period"),AND('Validation summary'!$B$2="2024-25",HBH182="End of period",HBH190="Revenue")),TRUE,FALSE)</f>
        <v>0</v>
      </c>
      <c r="HBI183" s="201" t="b">
        <f>IF(OR(AND('Validation summary'!$B$2="2022-23",HBI182="In-period"),AND('Validation summary'!$B$2="2023-24",HBI182="In-period"),AND('Validation summary'!$B$2="2024-25",HBI182="In-period"),AND('Validation summary'!$B$2="2024-25",HBI182="End of period",HBI190="Revenue")),TRUE,FALSE)</f>
        <v>0</v>
      </c>
      <c r="HBJ183" s="201" t="b">
        <f>IF(OR(AND('Validation summary'!$B$2="2022-23",HBJ182="In-period"),AND('Validation summary'!$B$2="2023-24",HBJ182="In-period"),AND('Validation summary'!$B$2="2024-25",HBJ182="In-period"),AND('Validation summary'!$B$2="2024-25",HBJ182="End of period",HBJ190="Revenue")),TRUE,FALSE)</f>
        <v>0</v>
      </c>
      <c r="HBK183" s="201" t="b">
        <f>IF(OR(AND('Validation summary'!$B$2="2022-23",HBK182="In-period"),AND('Validation summary'!$B$2="2023-24",HBK182="In-period"),AND('Validation summary'!$B$2="2024-25",HBK182="In-period"),AND('Validation summary'!$B$2="2024-25",HBK182="End of period",HBK190="Revenue")),TRUE,FALSE)</f>
        <v>0</v>
      </c>
      <c r="HBL183" s="201" t="b">
        <f>IF(OR(AND('Validation summary'!$B$2="2022-23",HBL182="In-period"),AND('Validation summary'!$B$2="2023-24",HBL182="In-period"),AND('Validation summary'!$B$2="2024-25",HBL182="In-period"),AND('Validation summary'!$B$2="2024-25",HBL182="End of period",HBL190="Revenue")),TRUE,FALSE)</f>
        <v>0</v>
      </c>
      <c r="HBM183" s="201" t="b">
        <f>IF(OR(AND('Validation summary'!$B$2="2022-23",HBM182="In-period"),AND('Validation summary'!$B$2="2023-24",HBM182="In-period"),AND('Validation summary'!$B$2="2024-25",HBM182="In-period"),AND('Validation summary'!$B$2="2024-25",HBM182="End of period",HBM190="Revenue")),TRUE,FALSE)</f>
        <v>0</v>
      </c>
      <c r="HBN183" s="201" t="b">
        <f>IF(OR(AND('Validation summary'!$B$2="2022-23",HBN182="In-period"),AND('Validation summary'!$B$2="2023-24",HBN182="In-period"),AND('Validation summary'!$B$2="2024-25",HBN182="In-period"),AND('Validation summary'!$B$2="2024-25",HBN182="End of period",HBN190="Revenue")),TRUE,FALSE)</f>
        <v>0</v>
      </c>
      <c r="HBO183" s="201" t="b">
        <f>IF(OR(AND('Validation summary'!$B$2="2022-23",HBO182="In-period"),AND('Validation summary'!$B$2="2023-24",HBO182="In-period"),AND('Validation summary'!$B$2="2024-25",HBO182="In-period"),AND('Validation summary'!$B$2="2024-25",HBO182="End of period",HBO190="Revenue")),TRUE,FALSE)</f>
        <v>0</v>
      </c>
      <c r="HBP183" s="201" t="b">
        <f>IF(OR(AND('Validation summary'!$B$2="2022-23",HBP182="In-period"),AND('Validation summary'!$B$2="2023-24",HBP182="In-period"),AND('Validation summary'!$B$2="2024-25",HBP182="In-period"),AND('Validation summary'!$B$2="2024-25",HBP182="End of period",HBP190="Revenue")),TRUE,FALSE)</f>
        <v>0</v>
      </c>
      <c r="HBQ183" s="201" t="b">
        <f>IF(OR(AND('Validation summary'!$B$2="2022-23",HBQ182="In-period"),AND('Validation summary'!$B$2="2023-24",HBQ182="In-period"),AND('Validation summary'!$B$2="2024-25",HBQ182="In-period"),AND('Validation summary'!$B$2="2024-25",HBQ182="End of period",HBQ190="Revenue")),TRUE,FALSE)</f>
        <v>0</v>
      </c>
      <c r="HBR183" s="201" t="b">
        <f>IF(OR(AND('Validation summary'!$B$2="2022-23",HBR182="In-period"),AND('Validation summary'!$B$2="2023-24",HBR182="In-period"),AND('Validation summary'!$B$2="2024-25",HBR182="In-period"),AND('Validation summary'!$B$2="2024-25",HBR182="End of period",HBR190="Revenue")),TRUE,FALSE)</f>
        <v>0</v>
      </c>
      <c r="HBS183" s="201" t="b">
        <f>IF(OR(AND('Validation summary'!$B$2="2022-23",HBS182="In-period"),AND('Validation summary'!$B$2="2023-24",HBS182="In-period"),AND('Validation summary'!$B$2="2024-25",HBS182="In-period"),AND('Validation summary'!$B$2="2024-25",HBS182="End of period",HBS190="Revenue")),TRUE,FALSE)</f>
        <v>0</v>
      </c>
      <c r="HBT183" s="201" t="b">
        <f>IF(OR(AND('Validation summary'!$B$2="2022-23",HBT182="In-period"),AND('Validation summary'!$B$2="2023-24",HBT182="In-period"),AND('Validation summary'!$B$2="2024-25",HBT182="In-period"),AND('Validation summary'!$B$2="2024-25",HBT182="End of period",HBT190="Revenue")),TRUE,FALSE)</f>
        <v>0</v>
      </c>
      <c r="HBU183" s="201" t="b">
        <f>IF(OR(AND('Validation summary'!$B$2="2022-23",HBU182="In-period"),AND('Validation summary'!$B$2="2023-24",HBU182="In-period"),AND('Validation summary'!$B$2="2024-25",HBU182="In-period"),AND('Validation summary'!$B$2="2024-25",HBU182="End of period",HBU190="Revenue")),TRUE,FALSE)</f>
        <v>0</v>
      </c>
      <c r="HBV183" s="201" t="b">
        <f>IF(OR(AND('Validation summary'!$B$2="2022-23",HBV182="In-period"),AND('Validation summary'!$B$2="2023-24",HBV182="In-period"),AND('Validation summary'!$B$2="2024-25",HBV182="In-period"),AND('Validation summary'!$B$2="2024-25",HBV182="End of period",HBV190="Revenue")),TRUE,FALSE)</f>
        <v>0</v>
      </c>
      <c r="HBW183" s="201" t="b">
        <f>IF(OR(AND('Validation summary'!$B$2="2022-23",HBW182="In-period"),AND('Validation summary'!$B$2="2023-24",HBW182="In-period"),AND('Validation summary'!$B$2="2024-25",HBW182="In-period"),AND('Validation summary'!$B$2="2024-25",HBW182="End of period",HBW190="Revenue")),TRUE,FALSE)</f>
        <v>0</v>
      </c>
      <c r="HBX183" s="201" t="b">
        <f>IF(OR(AND('Validation summary'!$B$2="2022-23",HBX182="In-period"),AND('Validation summary'!$B$2="2023-24",HBX182="In-period"),AND('Validation summary'!$B$2="2024-25",HBX182="In-period"),AND('Validation summary'!$B$2="2024-25",HBX182="End of period",HBX190="Revenue")),TRUE,FALSE)</f>
        <v>0</v>
      </c>
      <c r="HBY183" s="201" t="b">
        <f>IF(OR(AND('Validation summary'!$B$2="2022-23",HBY182="In-period"),AND('Validation summary'!$B$2="2023-24",HBY182="In-period"),AND('Validation summary'!$B$2="2024-25",HBY182="In-period"),AND('Validation summary'!$B$2="2024-25",HBY182="End of period",HBY190="Revenue")),TRUE,FALSE)</f>
        <v>0</v>
      </c>
      <c r="HBZ183" s="201" t="b">
        <f>IF(OR(AND('Validation summary'!$B$2="2022-23",HBZ182="In-period"),AND('Validation summary'!$B$2="2023-24",HBZ182="In-period"),AND('Validation summary'!$B$2="2024-25",HBZ182="In-period"),AND('Validation summary'!$B$2="2024-25",HBZ182="End of period",HBZ190="Revenue")),TRUE,FALSE)</f>
        <v>0</v>
      </c>
      <c r="HCA183" s="201" t="b">
        <f>IF(OR(AND('Validation summary'!$B$2="2022-23",HCA182="In-period"),AND('Validation summary'!$B$2="2023-24",HCA182="In-period"),AND('Validation summary'!$B$2="2024-25",HCA182="In-period"),AND('Validation summary'!$B$2="2024-25",HCA182="End of period",HCA190="Revenue")),TRUE,FALSE)</f>
        <v>0</v>
      </c>
      <c r="HCB183" s="201" t="b">
        <f>IF(OR(AND('Validation summary'!$B$2="2022-23",HCB182="In-period"),AND('Validation summary'!$B$2="2023-24",HCB182="In-period"),AND('Validation summary'!$B$2="2024-25",HCB182="In-period"),AND('Validation summary'!$B$2="2024-25",HCB182="End of period",HCB190="Revenue")),TRUE,FALSE)</f>
        <v>0</v>
      </c>
      <c r="HCC183" s="201" t="b">
        <f>IF(OR(AND('Validation summary'!$B$2="2022-23",HCC182="In-period"),AND('Validation summary'!$B$2="2023-24",HCC182="In-period"),AND('Validation summary'!$B$2="2024-25",HCC182="In-period"),AND('Validation summary'!$B$2="2024-25",HCC182="End of period",HCC190="Revenue")),TRUE,FALSE)</f>
        <v>0</v>
      </c>
      <c r="HCD183" s="201" t="b">
        <f>IF(OR(AND('Validation summary'!$B$2="2022-23",HCD182="In-period"),AND('Validation summary'!$B$2="2023-24",HCD182="In-period"),AND('Validation summary'!$B$2="2024-25",HCD182="In-period"),AND('Validation summary'!$B$2="2024-25",HCD182="End of period",HCD190="Revenue")),TRUE,FALSE)</f>
        <v>0</v>
      </c>
      <c r="HCE183" s="201" t="b">
        <f>IF(OR(AND('Validation summary'!$B$2="2022-23",HCE182="In-period"),AND('Validation summary'!$B$2="2023-24",HCE182="In-period"),AND('Validation summary'!$B$2="2024-25",HCE182="In-period"),AND('Validation summary'!$B$2="2024-25",HCE182="End of period",HCE190="Revenue")),TRUE,FALSE)</f>
        <v>0</v>
      </c>
      <c r="HCF183" s="201" t="b">
        <f>IF(OR(AND('Validation summary'!$B$2="2022-23",HCF182="In-period"),AND('Validation summary'!$B$2="2023-24",HCF182="In-period"),AND('Validation summary'!$B$2="2024-25",HCF182="In-period"),AND('Validation summary'!$B$2="2024-25",HCF182="End of period",HCF190="Revenue")),TRUE,FALSE)</f>
        <v>0</v>
      </c>
      <c r="HCG183" s="201" t="b">
        <f>IF(OR(AND('Validation summary'!$B$2="2022-23",HCG182="In-period"),AND('Validation summary'!$B$2="2023-24",HCG182="In-period"),AND('Validation summary'!$B$2="2024-25",HCG182="In-period"),AND('Validation summary'!$B$2="2024-25",HCG182="End of period",HCG190="Revenue")),TRUE,FALSE)</f>
        <v>0</v>
      </c>
      <c r="HCH183" s="201" t="b">
        <f>IF(OR(AND('Validation summary'!$B$2="2022-23",HCH182="In-period"),AND('Validation summary'!$B$2="2023-24",HCH182="In-period"),AND('Validation summary'!$B$2="2024-25",HCH182="In-period"),AND('Validation summary'!$B$2="2024-25",HCH182="End of period",HCH190="Revenue")),TRUE,FALSE)</f>
        <v>0</v>
      </c>
      <c r="HCI183" s="201" t="b">
        <f>IF(OR(AND('Validation summary'!$B$2="2022-23",HCI182="In-period"),AND('Validation summary'!$B$2="2023-24",HCI182="In-period"),AND('Validation summary'!$B$2="2024-25",HCI182="In-period"),AND('Validation summary'!$B$2="2024-25",HCI182="End of period",HCI190="Revenue")),TRUE,FALSE)</f>
        <v>0</v>
      </c>
      <c r="HCJ183" s="201" t="b">
        <f>IF(OR(AND('Validation summary'!$B$2="2022-23",HCJ182="In-period"),AND('Validation summary'!$B$2="2023-24",HCJ182="In-period"),AND('Validation summary'!$B$2="2024-25",HCJ182="In-period"),AND('Validation summary'!$B$2="2024-25",HCJ182="End of period",HCJ190="Revenue")),TRUE,FALSE)</f>
        <v>0</v>
      </c>
      <c r="HCK183" s="201" t="b">
        <f>IF(OR(AND('Validation summary'!$B$2="2022-23",HCK182="In-period"),AND('Validation summary'!$B$2="2023-24",HCK182="In-period"),AND('Validation summary'!$B$2="2024-25",HCK182="In-period"),AND('Validation summary'!$B$2="2024-25",HCK182="End of period",HCK190="Revenue")),TRUE,FALSE)</f>
        <v>0</v>
      </c>
      <c r="HCL183" s="201" t="b">
        <f>IF(OR(AND('Validation summary'!$B$2="2022-23",HCL182="In-period"),AND('Validation summary'!$B$2="2023-24",HCL182="In-period"),AND('Validation summary'!$B$2="2024-25",HCL182="In-period"),AND('Validation summary'!$B$2="2024-25",HCL182="End of period",HCL190="Revenue")),TRUE,FALSE)</f>
        <v>0</v>
      </c>
      <c r="HCM183" s="201" t="b">
        <f>IF(OR(AND('Validation summary'!$B$2="2022-23",HCM182="In-period"),AND('Validation summary'!$B$2="2023-24",HCM182="In-period"),AND('Validation summary'!$B$2="2024-25",HCM182="In-period"),AND('Validation summary'!$B$2="2024-25",HCM182="End of period",HCM190="Revenue")),TRUE,FALSE)</f>
        <v>0</v>
      </c>
      <c r="HCN183" s="201" t="b">
        <f>IF(OR(AND('Validation summary'!$B$2="2022-23",HCN182="In-period"),AND('Validation summary'!$B$2="2023-24",HCN182="In-period"),AND('Validation summary'!$B$2="2024-25",HCN182="In-period"),AND('Validation summary'!$B$2="2024-25",HCN182="End of period",HCN190="Revenue")),TRUE,FALSE)</f>
        <v>0</v>
      </c>
      <c r="HCO183" s="201" t="b">
        <f>IF(OR(AND('Validation summary'!$B$2="2022-23",HCO182="In-period"),AND('Validation summary'!$B$2="2023-24",HCO182="In-period"),AND('Validation summary'!$B$2="2024-25",HCO182="In-period"),AND('Validation summary'!$B$2="2024-25",HCO182="End of period",HCO190="Revenue")),TRUE,FALSE)</f>
        <v>0</v>
      </c>
      <c r="HCP183" s="201" t="b">
        <f>IF(OR(AND('Validation summary'!$B$2="2022-23",HCP182="In-period"),AND('Validation summary'!$B$2="2023-24",HCP182="In-period"),AND('Validation summary'!$B$2="2024-25",HCP182="In-period"),AND('Validation summary'!$B$2="2024-25",HCP182="End of period",HCP190="Revenue")),TRUE,FALSE)</f>
        <v>0</v>
      </c>
      <c r="HCQ183" s="201" t="b">
        <f>IF(OR(AND('Validation summary'!$B$2="2022-23",HCQ182="In-period"),AND('Validation summary'!$B$2="2023-24",HCQ182="In-period"),AND('Validation summary'!$B$2="2024-25",HCQ182="In-period"),AND('Validation summary'!$B$2="2024-25",HCQ182="End of period",HCQ190="Revenue")),TRUE,FALSE)</f>
        <v>0</v>
      </c>
      <c r="HCR183" s="201" t="b">
        <f>IF(OR(AND('Validation summary'!$B$2="2022-23",HCR182="In-period"),AND('Validation summary'!$B$2="2023-24",HCR182="In-period"),AND('Validation summary'!$B$2="2024-25",HCR182="In-period"),AND('Validation summary'!$B$2="2024-25",HCR182="End of period",HCR190="Revenue")),TRUE,FALSE)</f>
        <v>0</v>
      </c>
      <c r="HCS183" s="201" t="b">
        <f>IF(OR(AND('Validation summary'!$B$2="2022-23",HCS182="In-period"),AND('Validation summary'!$B$2="2023-24",HCS182="In-period"),AND('Validation summary'!$B$2="2024-25",HCS182="In-period"),AND('Validation summary'!$B$2="2024-25",HCS182="End of period",HCS190="Revenue")),TRUE,FALSE)</f>
        <v>0</v>
      </c>
      <c r="HCT183" s="201" t="b">
        <f>IF(OR(AND('Validation summary'!$B$2="2022-23",HCT182="In-period"),AND('Validation summary'!$B$2="2023-24",HCT182="In-period"),AND('Validation summary'!$B$2="2024-25",HCT182="In-period"),AND('Validation summary'!$B$2="2024-25",HCT182="End of period",HCT190="Revenue")),TRUE,FALSE)</f>
        <v>0</v>
      </c>
      <c r="HCU183" s="201" t="b">
        <f>IF(OR(AND('Validation summary'!$B$2="2022-23",HCU182="In-period"),AND('Validation summary'!$B$2="2023-24",HCU182="In-period"),AND('Validation summary'!$B$2="2024-25",HCU182="In-period"),AND('Validation summary'!$B$2="2024-25",HCU182="End of period",HCU190="Revenue")),TRUE,FALSE)</f>
        <v>0</v>
      </c>
      <c r="HCV183" s="201" t="b">
        <f>IF(OR(AND('Validation summary'!$B$2="2022-23",HCV182="In-period"),AND('Validation summary'!$B$2="2023-24",HCV182="In-period"),AND('Validation summary'!$B$2="2024-25",HCV182="In-period"),AND('Validation summary'!$B$2="2024-25",HCV182="End of period",HCV190="Revenue")),TRUE,FALSE)</f>
        <v>0</v>
      </c>
      <c r="HCW183" s="201" t="b">
        <f>IF(OR(AND('Validation summary'!$B$2="2022-23",HCW182="In-period"),AND('Validation summary'!$B$2="2023-24",HCW182="In-period"),AND('Validation summary'!$B$2="2024-25",HCW182="In-period"),AND('Validation summary'!$B$2="2024-25",HCW182="End of period",HCW190="Revenue")),TRUE,FALSE)</f>
        <v>0</v>
      </c>
      <c r="HCX183" s="201" t="b">
        <f>IF(OR(AND('Validation summary'!$B$2="2022-23",HCX182="In-period"),AND('Validation summary'!$B$2="2023-24",HCX182="In-period"),AND('Validation summary'!$B$2="2024-25",HCX182="In-period"),AND('Validation summary'!$B$2="2024-25",HCX182="End of period",HCX190="Revenue")),TRUE,FALSE)</f>
        <v>0</v>
      </c>
      <c r="HCY183" s="201" t="b">
        <f>IF(OR(AND('Validation summary'!$B$2="2022-23",HCY182="In-period"),AND('Validation summary'!$B$2="2023-24",HCY182="In-period"),AND('Validation summary'!$B$2="2024-25",HCY182="In-period"),AND('Validation summary'!$B$2="2024-25",HCY182="End of period",HCY190="Revenue")),TRUE,FALSE)</f>
        <v>0</v>
      </c>
      <c r="HCZ183" s="201" t="b">
        <f>IF(OR(AND('Validation summary'!$B$2="2022-23",HCZ182="In-period"),AND('Validation summary'!$B$2="2023-24",HCZ182="In-period"),AND('Validation summary'!$B$2="2024-25",HCZ182="In-period"),AND('Validation summary'!$B$2="2024-25",HCZ182="End of period",HCZ190="Revenue")),TRUE,FALSE)</f>
        <v>0</v>
      </c>
      <c r="HDA183" s="201" t="b">
        <f>IF(OR(AND('Validation summary'!$B$2="2022-23",HDA182="In-period"),AND('Validation summary'!$B$2="2023-24",HDA182="In-period"),AND('Validation summary'!$B$2="2024-25",HDA182="In-period"),AND('Validation summary'!$B$2="2024-25",HDA182="End of period",HDA190="Revenue")),TRUE,FALSE)</f>
        <v>0</v>
      </c>
      <c r="HDB183" s="201" t="b">
        <f>IF(OR(AND('Validation summary'!$B$2="2022-23",HDB182="In-period"),AND('Validation summary'!$B$2="2023-24",HDB182="In-period"),AND('Validation summary'!$B$2="2024-25",HDB182="In-period"),AND('Validation summary'!$B$2="2024-25",HDB182="End of period",HDB190="Revenue")),TRUE,FALSE)</f>
        <v>0</v>
      </c>
      <c r="HDC183" s="201" t="b">
        <f>IF(OR(AND('Validation summary'!$B$2="2022-23",HDC182="In-period"),AND('Validation summary'!$B$2="2023-24",HDC182="In-period"),AND('Validation summary'!$B$2="2024-25",HDC182="In-period"),AND('Validation summary'!$B$2="2024-25",HDC182="End of period",HDC190="Revenue")),TRUE,FALSE)</f>
        <v>0</v>
      </c>
      <c r="HDD183" s="201" t="b">
        <f>IF(OR(AND('Validation summary'!$B$2="2022-23",HDD182="In-period"),AND('Validation summary'!$B$2="2023-24",HDD182="In-period"),AND('Validation summary'!$B$2="2024-25",HDD182="In-period"),AND('Validation summary'!$B$2="2024-25",HDD182="End of period",HDD190="Revenue")),TRUE,FALSE)</f>
        <v>0</v>
      </c>
      <c r="HDE183" s="201" t="b">
        <f>IF(OR(AND('Validation summary'!$B$2="2022-23",HDE182="In-period"),AND('Validation summary'!$B$2="2023-24",HDE182="In-period"),AND('Validation summary'!$B$2="2024-25",HDE182="In-period"),AND('Validation summary'!$B$2="2024-25",HDE182="End of period",HDE190="Revenue")),TRUE,FALSE)</f>
        <v>0</v>
      </c>
      <c r="HDF183" s="201" t="b">
        <f>IF(OR(AND('Validation summary'!$B$2="2022-23",HDF182="In-period"),AND('Validation summary'!$B$2="2023-24",HDF182="In-period"),AND('Validation summary'!$B$2="2024-25",HDF182="In-period"),AND('Validation summary'!$B$2="2024-25",HDF182="End of period",HDF190="Revenue")),TRUE,FALSE)</f>
        <v>0</v>
      </c>
      <c r="HDG183" s="201" t="b">
        <f>IF(OR(AND('Validation summary'!$B$2="2022-23",HDG182="In-period"),AND('Validation summary'!$B$2="2023-24",HDG182="In-period"),AND('Validation summary'!$B$2="2024-25",HDG182="In-period"),AND('Validation summary'!$B$2="2024-25",HDG182="End of period",HDG190="Revenue")),TRUE,FALSE)</f>
        <v>0</v>
      </c>
      <c r="HDH183" s="201" t="b">
        <f>IF(OR(AND('Validation summary'!$B$2="2022-23",HDH182="In-period"),AND('Validation summary'!$B$2="2023-24",HDH182="In-period"),AND('Validation summary'!$B$2="2024-25",HDH182="In-period"),AND('Validation summary'!$B$2="2024-25",HDH182="End of period",HDH190="Revenue")),TRUE,FALSE)</f>
        <v>0</v>
      </c>
      <c r="HDI183" s="201" t="b">
        <f>IF(OR(AND('Validation summary'!$B$2="2022-23",HDI182="In-period"),AND('Validation summary'!$B$2="2023-24",HDI182="In-period"),AND('Validation summary'!$B$2="2024-25",HDI182="In-period"),AND('Validation summary'!$B$2="2024-25",HDI182="End of period",HDI190="Revenue")),TRUE,FALSE)</f>
        <v>0</v>
      </c>
      <c r="HDJ183" s="201" t="b">
        <f>IF(OR(AND('Validation summary'!$B$2="2022-23",HDJ182="In-period"),AND('Validation summary'!$B$2="2023-24",HDJ182="In-period"),AND('Validation summary'!$B$2="2024-25",HDJ182="In-period"),AND('Validation summary'!$B$2="2024-25",HDJ182="End of period",HDJ190="Revenue")),TRUE,FALSE)</f>
        <v>0</v>
      </c>
      <c r="HDK183" s="201" t="b">
        <f>IF(OR(AND('Validation summary'!$B$2="2022-23",HDK182="In-period"),AND('Validation summary'!$B$2="2023-24",HDK182="In-period"),AND('Validation summary'!$B$2="2024-25",HDK182="In-period"),AND('Validation summary'!$B$2="2024-25",HDK182="End of period",HDK190="Revenue")),TRUE,FALSE)</f>
        <v>0</v>
      </c>
      <c r="HDL183" s="201" t="b">
        <f>IF(OR(AND('Validation summary'!$B$2="2022-23",HDL182="In-period"),AND('Validation summary'!$B$2="2023-24",HDL182="In-period"),AND('Validation summary'!$B$2="2024-25",HDL182="In-period"),AND('Validation summary'!$B$2="2024-25",HDL182="End of period",HDL190="Revenue")),TRUE,FALSE)</f>
        <v>0</v>
      </c>
      <c r="HDM183" s="201" t="b">
        <f>IF(OR(AND('Validation summary'!$B$2="2022-23",HDM182="In-period"),AND('Validation summary'!$B$2="2023-24",HDM182="In-period"),AND('Validation summary'!$B$2="2024-25",HDM182="In-period"),AND('Validation summary'!$B$2="2024-25",HDM182="End of period",HDM190="Revenue")),TRUE,FALSE)</f>
        <v>0</v>
      </c>
      <c r="HDN183" s="201" t="b">
        <f>IF(OR(AND('Validation summary'!$B$2="2022-23",HDN182="In-period"),AND('Validation summary'!$B$2="2023-24",HDN182="In-period"),AND('Validation summary'!$B$2="2024-25",HDN182="In-period"),AND('Validation summary'!$B$2="2024-25",HDN182="End of period",HDN190="Revenue")),TRUE,FALSE)</f>
        <v>0</v>
      </c>
      <c r="HDO183" s="201" t="b">
        <f>IF(OR(AND('Validation summary'!$B$2="2022-23",HDO182="In-period"),AND('Validation summary'!$B$2="2023-24",HDO182="In-period"),AND('Validation summary'!$B$2="2024-25",HDO182="In-period"),AND('Validation summary'!$B$2="2024-25",HDO182="End of period",HDO190="Revenue")),TRUE,FALSE)</f>
        <v>0</v>
      </c>
      <c r="HDP183" s="201" t="b">
        <f>IF(OR(AND('Validation summary'!$B$2="2022-23",HDP182="In-period"),AND('Validation summary'!$B$2="2023-24",HDP182="In-period"),AND('Validation summary'!$B$2="2024-25",HDP182="In-period"),AND('Validation summary'!$B$2="2024-25",HDP182="End of period",HDP190="Revenue")),TRUE,FALSE)</f>
        <v>0</v>
      </c>
      <c r="HDQ183" s="201" t="b">
        <f>IF(OR(AND('Validation summary'!$B$2="2022-23",HDQ182="In-period"),AND('Validation summary'!$B$2="2023-24",HDQ182="In-period"),AND('Validation summary'!$B$2="2024-25",HDQ182="In-period"),AND('Validation summary'!$B$2="2024-25",HDQ182="End of period",HDQ190="Revenue")),TRUE,FALSE)</f>
        <v>0</v>
      </c>
      <c r="HDR183" s="201" t="b">
        <f>IF(OR(AND('Validation summary'!$B$2="2022-23",HDR182="In-period"),AND('Validation summary'!$B$2="2023-24",HDR182="In-period"),AND('Validation summary'!$B$2="2024-25",HDR182="In-period"),AND('Validation summary'!$B$2="2024-25",HDR182="End of period",HDR190="Revenue")),TRUE,FALSE)</f>
        <v>0</v>
      </c>
      <c r="HDS183" s="201" t="b">
        <f>IF(OR(AND('Validation summary'!$B$2="2022-23",HDS182="In-period"),AND('Validation summary'!$B$2="2023-24",HDS182="In-period"),AND('Validation summary'!$B$2="2024-25",HDS182="In-period"),AND('Validation summary'!$B$2="2024-25",HDS182="End of period",HDS190="Revenue")),TRUE,FALSE)</f>
        <v>0</v>
      </c>
      <c r="HDT183" s="201" t="b">
        <f>IF(OR(AND('Validation summary'!$B$2="2022-23",HDT182="In-period"),AND('Validation summary'!$B$2="2023-24",HDT182="In-period"),AND('Validation summary'!$B$2="2024-25",HDT182="In-period"),AND('Validation summary'!$B$2="2024-25",HDT182="End of period",HDT190="Revenue")),TRUE,FALSE)</f>
        <v>0</v>
      </c>
      <c r="HDU183" s="201" t="b">
        <f>IF(OR(AND('Validation summary'!$B$2="2022-23",HDU182="In-period"),AND('Validation summary'!$B$2="2023-24",HDU182="In-period"),AND('Validation summary'!$B$2="2024-25",HDU182="In-period"),AND('Validation summary'!$B$2="2024-25",HDU182="End of period",HDU190="Revenue")),TRUE,FALSE)</f>
        <v>0</v>
      </c>
      <c r="HDV183" s="201" t="b">
        <f>IF(OR(AND('Validation summary'!$B$2="2022-23",HDV182="In-period"),AND('Validation summary'!$B$2="2023-24",HDV182="In-period"),AND('Validation summary'!$B$2="2024-25",HDV182="In-period"),AND('Validation summary'!$B$2="2024-25",HDV182="End of period",HDV190="Revenue")),TRUE,FALSE)</f>
        <v>0</v>
      </c>
      <c r="HDW183" s="201" t="b">
        <f>IF(OR(AND('Validation summary'!$B$2="2022-23",HDW182="In-period"),AND('Validation summary'!$B$2="2023-24",HDW182="In-period"),AND('Validation summary'!$B$2="2024-25",HDW182="In-period"),AND('Validation summary'!$B$2="2024-25",HDW182="End of period",HDW190="Revenue")),TRUE,FALSE)</f>
        <v>0</v>
      </c>
      <c r="HDX183" s="201" t="b">
        <f>IF(OR(AND('Validation summary'!$B$2="2022-23",HDX182="In-period"),AND('Validation summary'!$B$2="2023-24",HDX182="In-period"),AND('Validation summary'!$B$2="2024-25",HDX182="In-period"),AND('Validation summary'!$B$2="2024-25",HDX182="End of period",HDX190="Revenue")),TRUE,FALSE)</f>
        <v>0</v>
      </c>
      <c r="HDY183" s="201" t="b">
        <f>IF(OR(AND('Validation summary'!$B$2="2022-23",HDY182="In-period"),AND('Validation summary'!$B$2="2023-24",HDY182="In-period"),AND('Validation summary'!$B$2="2024-25",HDY182="In-period"),AND('Validation summary'!$B$2="2024-25",HDY182="End of period",HDY190="Revenue")),TRUE,FALSE)</f>
        <v>0</v>
      </c>
      <c r="HDZ183" s="201" t="b">
        <f>IF(OR(AND('Validation summary'!$B$2="2022-23",HDZ182="In-period"),AND('Validation summary'!$B$2="2023-24",HDZ182="In-period"),AND('Validation summary'!$B$2="2024-25",HDZ182="In-period"),AND('Validation summary'!$B$2="2024-25",HDZ182="End of period",HDZ190="Revenue")),TRUE,FALSE)</f>
        <v>0</v>
      </c>
      <c r="HEA183" s="201" t="b">
        <f>IF(OR(AND('Validation summary'!$B$2="2022-23",HEA182="In-period"),AND('Validation summary'!$B$2="2023-24",HEA182="In-period"),AND('Validation summary'!$B$2="2024-25",HEA182="In-period"),AND('Validation summary'!$B$2="2024-25",HEA182="End of period",HEA190="Revenue")),TRUE,FALSE)</f>
        <v>0</v>
      </c>
      <c r="HEB183" s="201" t="b">
        <f>IF(OR(AND('Validation summary'!$B$2="2022-23",HEB182="In-period"),AND('Validation summary'!$B$2="2023-24",HEB182="In-period"),AND('Validation summary'!$B$2="2024-25",HEB182="In-period"),AND('Validation summary'!$B$2="2024-25",HEB182="End of period",HEB190="Revenue")),TRUE,FALSE)</f>
        <v>0</v>
      </c>
      <c r="HEC183" s="201" t="b">
        <f>IF(OR(AND('Validation summary'!$B$2="2022-23",HEC182="In-period"),AND('Validation summary'!$B$2="2023-24",HEC182="In-period"),AND('Validation summary'!$B$2="2024-25",HEC182="In-period"),AND('Validation summary'!$B$2="2024-25",HEC182="End of period",HEC190="Revenue")),TRUE,FALSE)</f>
        <v>0</v>
      </c>
      <c r="HED183" s="201" t="b">
        <f>IF(OR(AND('Validation summary'!$B$2="2022-23",HED182="In-period"),AND('Validation summary'!$B$2="2023-24",HED182="In-period"),AND('Validation summary'!$B$2="2024-25",HED182="In-period"),AND('Validation summary'!$B$2="2024-25",HED182="End of period",HED190="Revenue")),TRUE,FALSE)</f>
        <v>0</v>
      </c>
      <c r="HEE183" s="201" t="b">
        <f>IF(OR(AND('Validation summary'!$B$2="2022-23",HEE182="In-period"),AND('Validation summary'!$B$2="2023-24",HEE182="In-period"),AND('Validation summary'!$B$2="2024-25",HEE182="In-period"),AND('Validation summary'!$B$2="2024-25",HEE182="End of period",HEE190="Revenue")),TRUE,FALSE)</f>
        <v>0</v>
      </c>
      <c r="HEF183" s="201" t="b">
        <f>IF(OR(AND('Validation summary'!$B$2="2022-23",HEF182="In-period"),AND('Validation summary'!$B$2="2023-24",HEF182="In-period"),AND('Validation summary'!$B$2="2024-25",HEF182="In-period"),AND('Validation summary'!$B$2="2024-25",HEF182="End of period",HEF190="Revenue")),TRUE,FALSE)</f>
        <v>0</v>
      </c>
      <c r="HEG183" s="201" t="b">
        <f>IF(OR(AND('Validation summary'!$B$2="2022-23",HEG182="In-period"),AND('Validation summary'!$B$2="2023-24",HEG182="In-period"),AND('Validation summary'!$B$2="2024-25",HEG182="In-period"),AND('Validation summary'!$B$2="2024-25",HEG182="End of period",HEG190="Revenue")),TRUE,FALSE)</f>
        <v>0</v>
      </c>
      <c r="HEH183" s="201" t="b">
        <f>IF(OR(AND('Validation summary'!$B$2="2022-23",HEH182="In-period"),AND('Validation summary'!$B$2="2023-24",HEH182="In-period"),AND('Validation summary'!$B$2="2024-25",HEH182="In-period"),AND('Validation summary'!$B$2="2024-25",HEH182="End of period",HEH190="Revenue")),TRUE,FALSE)</f>
        <v>0</v>
      </c>
      <c r="HEI183" s="201" t="b">
        <f>IF(OR(AND('Validation summary'!$B$2="2022-23",HEI182="In-period"),AND('Validation summary'!$B$2="2023-24",HEI182="In-period"),AND('Validation summary'!$B$2="2024-25",HEI182="In-period"),AND('Validation summary'!$B$2="2024-25",HEI182="End of period",HEI190="Revenue")),TRUE,FALSE)</f>
        <v>0</v>
      </c>
      <c r="HEJ183" s="201" t="b">
        <f>IF(OR(AND('Validation summary'!$B$2="2022-23",HEJ182="In-period"),AND('Validation summary'!$B$2="2023-24",HEJ182="In-period"),AND('Validation summary'!$B$2="2024-25",HEJ182="In-period"),AND('Validation summary'!$B$2="2024-25",HEJ182="End of period",HEJ190="Revenue")),TRUE,FALSE)</f>
        <v>0</v>
      </c>
      <c r="HEK183" s="201" t="b">
        <f>IF(OR(AND('Validation summary'!$B$2="2022-23",HEK182="In-period"),AND('Validation summary'!$B$2="2023-24",HEK182="In-period"),AND('Validation summary'!$B$2="2024-25",HEK182="In-period"),AND('Validation summary'!$B$2="2024-25",HEK182="End of period",HEK190="Revenue")),TRUE,FALSE)</f>
        <v>0</v>
      </c>
      <c r="HEL183" s="201" t="b">
        <f>IF(OR(AND('Validation summary'!$B$2="2022-23",HEL182="In-period"),AND('Validation summary'!$B$2="2023-24",HEL182="In-period"),AND('Validation summary'!$B$2="2024-25",HEL182="In-period"),AND('Validation summary'!$B$2="2024-25",HEL182="End of period",HEL190="Revenue")),TRUE,FALSE)</f>
        <v>0</v>
      </c>
      <c r="HEM183" s="201" t="b">
        <f>IF(OR(AND('Validation summary'!$B$2="2022-23",HEM182="In-period"),AND('Validation summary'!$B$2="2023-24",HEM182="In-period"),AND('Validation summary'!$B$2="2024-25",HEM182="In-period"),AND('Validation summary'!$B$2="2024-25",HEM182="End of period",HEM190="Revenue")),TRUE,FALSE)</f>
        <v>0</v>
      </c>
      <c r="HEN183" s="201" t="b">
        <f>IF(OR(AND('Validation summary'!$B$2="2022-23",HEN182="In-period"),AND('Validation summary'!$B$2="2023-24",HEN182="In-period"),AND('Validation summary'!$B$2="2024-25",HEN182="In-period"),AND('Validation summary'!$B$2="2024-25",HEN182="End of period",HEN190="Revenue")),TRUE,FALSE)</f>
        <v>0</v>
      </c>
      <c r="HEO183" s="201" t="b">
        <f>IF(OR(AND('Validation summary'!$B$2="2022-23",HEO182="In-period"),AND('Validation summary'!$B$2="2023-24",HEO182="In-period"),AND('Validation summary'!$B$2="2024-25",HEO182="In-period"),AND('Validation summary'!$B$2="2024-25",HEO182="End of period",HEO190="Revenue")),TRUE,FALSE)</f>
        <v>0</v>
      </c>
      <c r="HEP183" s="201" t="b">
        <f>IF(OR(AND('Validation summary'!$B$2="2022-23",HEP182="In-period"),AND('Validation summary'!$B$2="2023-24",HEP182="In-period"),AND('Validation summary'!$B$2="2024-25",HEP182="In-period"),AND('Validation summary'!$B$2="2024-25",HEP182="End of period",HEP190="Revenue")),TRUE,FALSE)</f>
        <v>0</v>
      </c>
      <c r="HEQ183" s="201" t="b">
        <f>IF(OR(AND('Validation summary'!$B$2="2022-23",HEQ182="In-period"),AND('Validation summary'!$B$2="2023-24",HEQ182="In-period"),AND('Validation summary'!$B$2="2024-25",HEQ182="In-period"),AND('Validation summary'!$B$2="2024-25",HEQ182="End of period",HEQ190="Revenue")),TRUE,FALSE)</f>
        <v>0</v>
      </c>
      <c r="HER183" s="201" t="b">
        <f>IF(OR(AND('Validation summary'!$B$2="2022-23",HER182="In-period"),AND('Validation summary'!$B$2="2023-24",HER182="In-period"),AND('Validation summary'!$B$2="2024-25",HER182="In-period"),AND('Validation summary'!$B$2="2024-25",HER182="End of period",HER190="Revenue")),TRUE,FALSE)</f>
        <v>0</v>
      </c>
      <c r="HES183" s="201" t="b">
        <f>IF(OR(AND('Validation summary'!$B$2="2022-23",HES182="In-period"),AND('Validation summary'!$B$2="2023-24",HES182="In-period"),AND('Validation summary'!$B$2="2024-25",HES182="In-period"),AND('Validation summary'!$B$2="2024-25",HES182="End of period",HES190="Revenue")),TRUE,FALSE)</f>
        <v>0</v>
      </c>
      <c r="HET183" s="201" t="b">
        <f>IF(OR(AND('Validation summary'!$B$2="2022-23",HET182="In-period"),AND('Validation summary'!$B$2="2023-24",HET182="In-period"),AND('Validation summary'!$B$2="2024-25",HET182="In-period"),AND('Validation summary'!$B$2="2024-25",HET182="End of period",HET190="Revenue")),TRUE,FALSE)</f>
        <v>0</v>
      </c>
      <c r="HEU183" s="201" t="b">
        <f>IF(OR(AND('Validation summary'!$B$2="2022-23",HEU182="In-period"),AND('Validation summary'!$B$2="2023-24",HEU182="In-period"),AND('Validation summary'!$B$2="2024-25",HEU182="In-period"),AND('Validation summary'!$B$2="2024-25",HEU182="End of period",HEU190="Revenue")),TRUE,FALSE)</f>
        <v>0</v>
      </c>
      <c r="HEV183" s="201" t="b">
        <f>IF(OR(AND('Validation summary'!$B$2="2022-23",HEV182="In-period"),AND('Validation summary'!$B$2="2023-24",HEV182="In-period"),AND('Validation summary'!$B$2="2024-25",HEV182="In-period"),AND('Validation summary'!$B$2="2024-25",HEV182="End of period",HEV190="Revenue")),TRUE,FALSE)</f>
        <v>0</v>
      </c>
      <c r="HEW183" s="201" t="b">
        <f>IF(OR(AND('Validation summary'!$B$2="2022-23",HEW182="In-period"),AND('Validation summary'!$B$2="2023-24",HEW182="In-period"),AND('Validation summary'!$B$2="2024-25",HEW182="In-period"),AND('Validation summary'!$B$2="2024-25",HEW182="End of period",HEW190="Revenue")),TRUE,FALSE)</f>
        <v>0</v>
      </c>
      <c r="HEX183" s="201" t="b">
        <f>IF(OR(AND('Validation summary'!$B$2="2022-23",HEX182="In-period"),AND('Validation summary'!$B$2="2023-24",HEX182="In-period"),AND('Validation summary'!$B$2="2024-25",HEX182="In-period"),AND('Validation summary'!$B$2="2024-25",HEX182="End of period",HEX190="Revenue")),TRUE,FALSE)</f>
        <v>0</v>
      </c>
      <c r="HEY183" s="201" t="b">
        <f>IF(OR(AND('Validation summary'!$B$2="2022-23",HEY182="In-period"),AND('Validation summary'!$B$2="2023-24",HEY182="In-period"),AND('Validation summary'!$B$2="2024-25",HEY182="In-period"),AND('Validation summary'!$B$2="2024-25",HEY182="End of period",HEY190="Revenue")),TRUE,FALSE)</f>
        <v>0</v>
      </c>
      <c r="HEZ183" s="201" t="b">
        <f>IF(OR(AND('Validation summary'!$B$2="2022-23",HEZ182="In-period"),AND('Validation summary'!$B$2="2023-24",HEZ182="In-period"),AND('Validation summary'!$B$2="2024-25",HEZ182="In-period"),AND('Validation summary'!$B$2="2024-25",HEZ182="End of period",HEZ190="Revenue")),TRUE,FALSE)</f>
        <v>0</v>
      </c>
      <c r="HFA183" s="201" t="b">
        <f>IF(OR(AND('Validation summary'!$B$2="2022-23",HFA182="In-period"),AND('Validation summary'!$B$2="2023-24",HFA182="In-period"),AND('Validation summary'!$B$2="2024-25",HFA182="In-period"),AND('Validation summary'!$B$2="2024-25",HFA182="End of period",HFA190="Revenue")),TRUE,FALSE)</f>
        <v>0</v>
      </c>
      <c r="HFB183" s="201" t="b">
        <f>IF(OR(AND('Validation summary'!$B$2="2022-23",HFB182="In-period"),AND('Validation summary'!$B$2="2023-24",HFB182="In-period"),AND('Validation summary'!$B$2="2024-25",HFB182="In-period"),AND('Validation summary'!$B$2="2024-25",HFB182="End of period",HFB190="Revenue")),TRUE,FALSE)</f>
        <v>0</v>
      </c>
      <c r="HFC183" s="201" t="b">
        <f>IF(OR(AND('Validation summary'!$B$2="2022-23",HFC182="In-period"),AND('Validation summary'!$B$2="2023-24",HFC182="In-period"),AND('Validation summary'!$B$2="2024-25",HFC182="In-period"),AND('Validation summary'!$B$2="2024-25",HFC182="End of period",HFC190="Revenue")),TRUE,FALSE)</f>
        <v>0</v>
      </c>
      <c r="HFD183" s="201" t="b">
        <f>IF(OR(AND('Validation summary'!$B$2="2022-23",HFD182="In-period"),AND('Validation summary'!$B$2="2023-24",HFD182="In-period"),AND('Validation summary'!$B$2="2024-25",HFD182="In-period"),AND('Validation summary'!$B$2="2024-25",HFD182="End of period",HFD190="Revenue")),TRUE,FALSE)</f>
        <v>0</v>
      </c>
      <c r="HFE183" s="201" t="b">
        <f>IF(OR(AND('Validation summary'!$B$2="2022-23",HFE182="In-period"),AND('Validation summary'!$B$2="2023-24",HFE182="In-period"),AND('Validation summary'!$B$2="2024-25",HFE182="In-period"),AND('Validation summary'!$B$2="2024-25",HFE182="End of period",HFE190="Revenue")),TRUE,FALSE)</f>
        <v>0</v>
      </c>
      <c r="HFF183" s="201" t="b">
        <f>IF(OR(AND('Validation summary'!$B$2="2022-23",HFF182="In-period"),AND('Validation summary'!$B$2="2023-24",HFF182="In-period"),AND('Validation summary'!$B$2="2024-25",HFF182="In-period"),AND('Validation summary'!$B$2="2024-25",HFF182="End of period",HFF190="Revenue")),TRUE,FALSE)</f>
        <v>0</v>
      </c>
      <c r="HFG183" s="201" t="b">
        <f>IF(OR(AND('Validation summary'!$B$2="2022-23",HFG182="In-period"),AND('Validation summary'!$B$2="2023-24",HFG182="In-period"),AND('Validation summary'!$B$2="2024-25",HFG182="In-period"),AND('Validation summary'!$B$2="2024-25",HFG182="End of period",HFG190="Revenue")),TRUE,FALSE)</f>
        <v>0</v>
      </c>
      <c r="HFH183" s="201" t="b">
        <f>IF(OR(AND('Validation summary'!$B$2="2022-23",HFH182="In-period"),AND('Validation summary'!$B$2="2023-24",HFH182="In-period"),AND('Validation summary'!$B$2="2024-25",HFH182="In-period"),AND('Validation summary'!$B$2="2024-25",HFH182="End of period",HFH190="Revenue")),TRUE,FALSE)</f>
        <v>0</v>
      </c>
      <c r="HFI183" s="201" t="b">
        <f>IF(OR(AND('Validation summary'!$B$2="2022-23",HFI182="In-period"),AND('Validation summary'!$B$2="2023-24",HFI182="In-period"),AND('Validation summary'!$B$2="2024-25",HFI182="In-period"),AND('Validation summary'!$B$2="2024-25",HFI182="End of period",HFI190="Revenue")),TRUE,FALSE)</f>
        <v>0</v>
      </c>
      <c r="HFJ183" s="201" t="b">
        <f>IF(OR(AND('Validation summary'!$B$2="2022-23",HFJ182="In-period"),AND('Validation summary'!$B$2="2023-24",HFJ182="In-period"),AND('Validation summary'!$B$2="2024-25",HFJ182="In-period"),AND('Validation summary'!$B$2="2024-25",HFJ182="End of period",HFJ190="Revenue")),TRUE,FALSE)</f>
        <v>0</v>
      </c>
      <c r="HFK183" s="201" t="b">
        <f>IF(OR(AND('Validation summary'!$B$2="2022-23",HFK182="In-period"),AND('Validation summary'!$B$2="2023-24",HFK182="In-period"),AND('Validation summary'!$B$2="2024-25",HFK182="In-period"),AND('Validation summary'!$B$2="2024-25",HFK182="End of period",HFK190="Revenue")),TRUE,FALSE)</f>
        <v>0</v>
      </c>
      <c r="HFL183" s="201" t="b">
        <f>IF(OR(AND('Validation summary'!$B$2="2022-23",HFL182="In-period"),AND('Validation summary'!$B$2="2023-24",HFL182="In-period"),AND('Validation summary'!$B$2="2024-25",HFL182="In-period"),AND('Validation summary'!$B$2="2024-25",HFL182="End of period",HFL190="Revenue")),TRUE,FALSE)</f>
        <v>0</v>
      </c>
      <c r="HFM183" s="201" t="b">
        <f>IF(OR(AND('Validation summary'!$B$2="2022-23",HFM182="In-period"),AND('Validation summary'!$B$2="2023-24",HFM182="In-period"),AND('Validation summary'!$B$2="2024-25",HFM182="In-period"),AND('Validation summary'!$B$2="2024-25",HFM182="End of period",HFM190="Revenue")),TRUE,FALSE)</f>
        <v>0</v>
      </c>
      <c r="HFN183" s="201" t="b">
        <f>IF(OR(AND('Validation summary'!$B$2="2022-23",HFN182="In-period"),AND('Validation summary'!$B$2="2023-24",HFN182="In-period"),AND('Validation summary'!$B$2="2024-25",HFN182="In-period"),AND('Validation summary'!$B$2="2024-25",HFN182="End of period",HFN190="Revenue")),TRUE,FALSE)</f>
        <v>0</v>
      </c>
      <c r="HFO183" s="201" t="b">
        <f>IF(OR(AND('Validation summary'!$B$2="2022-23",HFO182="In-period"),AND('Validation summary'!$B$2="2023-24",HFO182="In-period"),AND('Validation summary'!$B$2="2024-25",HFO182="In-period"),AND('Validation summary'!$B$2="2024-25",HFO182="End of period",HFO190="Revenue")),TRUE,FALSE)</f>
        <v>0</v>
      </c>
      <c r="HFP183" s="201" t="b">
        <f>IF(OR(AND('Validation summary'!$B$2="2022-23",HFP182="In-period"),AND('Validation summary'!$B$2="2023-24",HFP182="In-period"),AND('Validation summary'!$B$2="2024-25",HFP182="In-period"),AND('Validation summary'!$B$2="2024-25",HFP182="End of period",HFP190="Revenue")),TRUE,FALSE)</f>
        <v>0</v>
      </c>
      <c r="HFQ183" s="201" t="b">
        <f>IF(OR(AND('Validation summary'!$B$2="2022-23",HFQ182="In-period"),AND('Validation summary'!$B$2="2023-24",HFQ182="In-period"),AND('Validation summary'!$B$2="2024-25",HFQ182="In-period"),AND('Validation summary'!$B$2="2024-25",HFQ182="End of period",HFQ190="Revenue")),TRUE,FALSE)</f>
        <v>0</v>
      </c>
      <c r="HFR183" s="201" t="b">
        <f>IF(OR(AND('Validation summary'!$B$2="2022-23",HFR182="In-period"),AND('Validation summary'!$B$2="2023-24",HFR182="In-period"),AND('Validation summary'!$B$2="2024-25",HFR182="In-period"),AND('Validation summary'!$B$2="2024-25",HFR182="End of period",HFR190="Revenue")),TRUE,FALSE)</f>
        <v>0</v>
      </c>
      <c r="HFS183" s="201" t="b">
        <f>IF(OR(AND('Validation summary'!$B$2="2022-23",HFS182="In-period"),AND('Validation summary'!$B$2="2023-24",HFS182="In-period"),AND('Validation summary'!$B$2="2024-25",HFS182="In-period"),AND('Validation summary'!$B$2="2024-25",HFS182="End of period",HFS190="Revenue")),TRUE,FALSE)</f>
        <v>0</v>
      </c>
      <c r="HFT183" s="201" t="b">
        <f>IF(OR(AND('Validation summary'!$B$2="2022-23",HFT182="In-period"),AND('Validation summary'!$B$2="2023-24",HFT182="In-period"),AND('Validation summary'!$B$2="2024-25",HFT182="In-period"),AND('Validation summary'!$B$2="2024-25",HFT182="End of period",HFT190="Revenue")),TRUE,FALSE)</f>
        <v>0</v>
      </c>
      <c r="HFU183" s="201" t="b">
        <f>IF(OR(AND('Validation summary'!$B$2="2022-23",HFU182="In-period"),AND('Validation summary'!$B$2="2023-24",HFU182="In-period"),AND('Validation summary'!$B$2="2024-25",HFU182="In-period"),AND('Validation summary'!$B$2="2024-25",HFU182="End of period",HFU190="Revenue")),TRUE,FALSE)</f>
        <v>0</v>
      </c>
      <c r="HFV183" s="201" t="b">
        <f>IF(OR(AND('Validation summary'!$B$2="2022-23",HFV182="In-period"),AND('Validation summary'!$B$2="2023-24",HFV182="In-period"),AND('Validation summary'!$B$2="2024-25",HFV182="In-period"),AND('Validation summary'!$B$2="2024-25",HFV182="End of period",HFV190="Revenue")),TRUE,FALSE)</f>
        <v>0</v>
      </c>
      <c r="HFW183" s="201" t="b">
        <f>IF(OR(AND('Validation summary'!$B$2="2022-23",HFW182="In-period"),AND('Validation summary'!$B$2="2023-24",HFW182="In-period"),AND('Validation summary'!$B$2="2024-25",HFW182="In-period"),AND('Validation summary'!$B$2="2024-25",HFW182="End of period",HFW190="Revenue")),TRUE,FALSE)</f>
        <v>0</v>
      </c>
      <c r="HFX183" s="201" t="b">
        <f>IF(OR(AND('Validation summary'!$B$2="2022-23",HFX182="In-period"),AND('Validation summary'!$B$2="2023-24",HFX182="In-period"),AND('Validation summary'!$B$2="2024-25",HFX182="In-period"),AND('Validation summary'!$B$2="2024-25",HFX182="End of period",HFX190="Revenue")),TRUE,FALSE)</f>
        <v>0</v>
      </c>
      <c r="HFY183" s="201" t="b">
        <f>IF(OR(AND('Validation summary'!$B$2="2022-23",HFY182="In-period"),AND('Validation summary'!$B$2="2023-24",HFY182="In-period"),AND('Validation summary'!$B$2="2024-25",HFY182="In-period"),AND('Validation summary'!$B$2="2024-25",HFY182="End of period",HFY190="Revenue")),TRUE,FALSE)</f>
        <v>0</v>
      </c>
      <c r="HFZ183" s="201" t="b">
        <f>IF(OR(AND('Validation summary'!$B$2="2022-23",HFZ182="In-period"),AND('Validation summary'!$B$2="2023-24",HFZ182="In-period"),AND('Validation summary'!$B$2="2024-25",HFZ182="In-period"),AND('Validation summary'!$B$2="2024-25",HFZ182="End of period",HFZ190="Revenue")),TRUE,FALSE)</f>
        <v>0</v>
      </c>
      <c r="HGA183" s="201" t="b">
        <f>IF(OR(AND('Validation summary'!$B$2="2022-23",HGA182="In-period"),AND('Validation summary'!$B$2="2023-24",HGA182="In-period"),AND('Validation summary'!$B$2="2024-25",HGA182="In-period"),AND('Validation summary'!$B$2="2024-25",HGA182="End of period",HGA190="Revenue")),TRUE,FALSE)</f>
        <v>0</v>
      </c>
      <c r="HGB183" s="201" t="b">
        <f>IF(OR(AND('Validation summary'!$B$2="2022-23",HGB182="In-period"),AND('Validation summary'!$B$2="2023-24",HGB182="In-period"),AND('Validation summary'!$B$2="2024-25",HGB182="In-period"),AND('Validation summary'!$B$2="2024-25",HGB182="End of period",HGB190="Revenue")),TRUE,FALSE)</f>
        <v>0</v>
      </c>
      <c r="HGC183" s="201" t="b">
        <f>IF(OR(AND('Validation summary'!$B$2="2022-23",HGC182="In-period"),AND('Validation summary'!$B$2="2023-24",HGC182="In-period"),AND('Validation summary'!$B$2="2024-25",HGC182="In-period"),AND('Validation summary'!$B$2="2024-25",HGC182="End of period",HGC190="Revenue")),TRUE,FALSE)</f>
        <v>0</v>
      </c>
      <c r="HGD183" s="201" t="b">
        <f>IF(OR(AND('Validation summary'!$B$2="2022-23",HGD182="In-period"),AND('Validation summary'!$B$2="2023-24",HGD182="In-period"),AND('Validation summary'!$B$2="2024-25",HGD182="In-period"),AND('Validation summary'!$B$2="2024-25",HGD182="End of period",HGD190="Revenue")),TRUE,FALSE)</f>
        <v>0</v>
      </c>
      <c r="HGE183" s="201" t="b">
        <f>IF(OR(AND('Validation summary'!$B$2="2022-23",HGE182="In-period"),AND('Validation summary'!$B$2="2023-24",HGE182="In-period"),AND('Validation summary'!$B$2="2024-25",HGE182="In-period"),AND('Validation summary'!$B$2="2024-25",HGE182="End of period",HGE190="Revenue")),TRUE,FALSE)</f>
        <v>0</v>
      </c>
      <c r="HGF183" s="201" t="b">
        <f>IF(OR(AND('Validation summary'!$B$2="2022-23",HGF182="In-period"),AND('Validation summary'!$B$2="2023-24",HGF182="In-period"),AND('Validation summary'!$B$2="2024-25",HGF182="In-period"),AND('Validation summary'!$B$2="2024-25",HGF182="End of period",HGF190="Revenue")),TRUE,FALSE)</f>
        <v>0</v>
      </c>
      <c r="HGG183" s="201" t="b">
        <f>IF(OR(AND('Validation summary'!$B$2="2022-23",HGG182="In-period"),AND('Validation summary'!$B$2="2023-24",HGG182="In-period"),AND('Validation summary'!$B$2="2024-25",HGG182="In-period"),AND('Validation summary'!$B$2="2024-25",HGG182="End of period",HGG190="Revenue")),TRUE,FALSE)</f>
        <v>0</v>
      </c>
      <c r="HGH183" s="201" t="b">
        <f>IF(OR(AND('Validation summary'!$B$2="2022-23",HGH182="In-period"),AND('Validation summary'!$B$2="2023-24",HGH182="In-period"),AND('Validation summary'!$B$2="2024-25",HGH182="In-period"),AND('Validation summary'!$B$2="2024-25",HGH182="End of period",HGH190="Revenue")),TRUE,FALSE)</f>
        <v>0</v>
      </c>
      <c r="HGI183" s="201" t="b">
        <f>IF(OR(AND('Validation summary'!$B$2="2022-23",HGI182="In-period"),AND('Validation summary'!$B$2="2023-24",HGI182="In-period"),AND('Validation summary'!$B$2="2024-25",HGI182="In-period"),AND('Validation summary'!$B$2="2024-25",HGI182="End of period",HGI190="Revenue")),TRUE,FALSE)</f>
        <v>0</v>
      </c>
      <c r="HGJ183" s="201" t="b">
        <f>IF(OR(AND('Validation summary'!$B$2="2022-23",HGJ182="In-period"),AND('Validation summary'!$B$2="2023-24",HGJ182="In-period"),AND('Validation summary'!$B$2="2024-25",HGJ182="In-period"),AND('Validation summary'!$B$2="2024-25",HGJ182="End of period",HGJ190="Revenue")),TRUE,FALSE)</f>
        <v>0</v>
      </c>
      <c r="HGK183" s="201" t="b">
        <f>IF(OR(AND('Validation summary'!$B$2="2022-23",HGK182="In-period"),AND('Validation summary'!$B$2="2023-24",HGK182="In-period"),AND('Validation summary'!$B$2="2024-25",HGK182="In-period"),AND('Validation summary'!$B$2="2024-25",HGK182="End of period",HGK190="Revenue")),TRUE,FALSE)</f>
        <v>0</v>
      </c>
      <c r="HGL183" s="201" t="b">
        <f>IF(OR(AND('Validation summary'!$B$2="2022-23",HGL182="In-period"),AND('Validation summary'!$B$2="2023-24",HGL182="In-period"),AND('Validation summary'!$B$2="2024-25",HGL182="In-period"),AND('Validation summary'!$B$2="2024-25",HGL182="End of period",HGL190="Revenue")),TRUE,FALSE)</f>
        <v>0</v>
      </c>
      <c r="HGM183" s="201" t="b">
        <f>IF(OR(AND('Validation summary'!$B$2="2022-23",HGM182="In-period"),AND('Validation summary'!$B$2="2023-24",HGM182="In-period"),AND('Validation summary'!$B$2="2024-25",HGM182="In-period"),AND('Validation summary'!$B$2="2024-25",HGM182="End of period",HGM190="Revenue")),TRUE,FALSE)</f>
        <v>0</v>
      </c>
      <c r="HGN183" s="201" t="b">
        <f>IF(OR(AND('Validation summary'!$B$2="2022-23",HGN182="In-period"),AND('Validation summary'!$B$2="2023-24",HGN182="In-period"),AND('Validation summary'!$B$2="2024-25",HGN182="In-period"),AND('Validation summary'!$B$2="2024-25",HGN182="End of period",HGN190="Revenue")),TRUE,FALSE)</f>
        <v>0</v>
      </c>
      <c r="HGO183" s="201" t="b">
        <f>IF(OR(AND('Validation summary'!$B$2="2022-23",HGO182="In-period"),AND('Validation summary'!$B$2="2023-24",HGO182="In-period"),AND('Validation summary'!$B$2="2024-25",HGO182="In-period"),AND('Validation summary'!$B$2="2024-25",HGO182="End of period",HGO190="Revenue")),TRUE,FALSE)</f>
        <v>0</v>
      </c>
      <c r="HGP183" s="201" t="b">
        <f>IF(OR(AND('Validation summary'!$B$2="2022-23",HGP182="In-period"),AND('Validation summary'!$B$2="2023-24",HGP182="In-period"),AND('Validation summary'!$B$2="2024-25",HGP182="In-period"),AND('Validation summary'!$B$2="2024-25",HGP182="End of period",HGP190="Revenue")),TRUE,FALSE)</f>
        <v>0</v>
      </c>
      <c r="HGQ183" s="201" t="b">
        <f>IF(OR(AND('Validation summary'!$B$2="2022-23",HGQ182="In-period"),AND('Validation summary'!$B$2="2023-24",HGQ182="In-period"),AND('Validation summary'!$B$2="2024-25",HGQ182="In-period"),AND('Validation summary'!$B$2="2024-25",HGQ182="End of period",HGQ190="Revenue")),TRUE,FALSE)</f>
        <v>0</v>
      </c>
      <c r="HGR183" s="201" t="b">
        <f>IF(OR(AND('Validation summary'!$B$2="2022-23",HGR182="In-period"),AND('Validation summary'!$B$2="2023-24",HGR182="In-period"),AND('Validation summary'!$B$2="2024-25",HGR182="In-period"),AND('Validation summary'!$B$2="2024-25",HGR182="End of period",HGR190="Revenue")),TRUE,FALSE)</f>
        <v>0</v>
      </c>
      <c r="HGS183" s="201" t="b">
        <f>IF(OR(AND('Validation summary'!$B$2="2022-23",HGS182="In-period"),AND('Validation summary'!$B$2="2023-24",HGS182="In-period"),AND('Validation summary'!$B$2="2024-25",HGS182="In-period"),AND('Validation summary'!$B$2="2024-25",HGS182="End of period",HGS190="Revenue")),TRUE,FALSE)</f>
        <v>0</v>
      </c>
      <c r="HGT183" s="201" t="b">
        <f>IF(OR(AND('Validation summary'!$B$2="2022-23",HGT182="In-period"),AND('Validation summary'!$B$2="2023-24",HGT182="In-period"),AND('Validation summary'!$B$2="2024-25",HGT182="In-period"),AND('Validation summary'!$B$2="2024-25",HGT182="End of period",HGT190="Revenue")),TRUE,FALSE)</f>
        <v>0</v>
      </c>
      <c r="HGU183" s="201" t="b">
        <f>IF(OR(AND('Validation summary'!$B$2="2022-23",HGU182="In-period"),AND('Validation summary'!$B$2="2023-24",HGU182="In-period"),AND('Validation summary'!$B$2="2024-25",HGU182="In-period"),AND('Validation summary'!$B$2="2024-25",HGU182="End of period",HGU190="Revenue")),TRUE,FALSE)</f>
        <v>0</v>
      </c>
      <c r="HGV183" s="201" t="b">
        <f>IF(OR(AND('Validation summary'!$B$2="2022-23",HGV182="In-period"),AND('Validation summary'!$B$2="2023-24",HGV182="In-period"),AND('Validation summary'!$B$2="2024-25",HGV182="In-period"),AND('Validation summary'!$B$2="2024-25",HGV182="End of period",HGV190="Revenue")),TRUE,FALSE)</f>
        <v>0</v>
      </c>
      <c r="HGW183" s="201" t="b">
        <f>IF(OR(AND('Validation summary'!$B$2="2022-23",HGW182="In-period"),AND('Validation summary'!$B$2="2023-24",HGW182="In-period"),AND('Validation summary'!$B$2="2024-25",HGW182="In-period"),AND('Validation summary'!$B$2="2024-25",HGW182="End of period",HGW190="Revenue")),TRUE,FALSE)</f>
        <v>0</v>
      </c>
      <c r="HGX183" s="201" t="b">
        <f>IF(OR(AND('Validation summary'!$B$2="2022-23",HGX182="In-period"),AND('Validation summary'!$B$2="2023-24",HGX182="In-period"),AND('Validation summary'!$B$2="2024-25",HGX182="In-period"),AND('Validation summary'!$B$2="2024-25",HGX182="End of period",HGX190="Revenue")),TRUE,FALSE)</f>
        <v>0</v>
      </c>
      <c r="HGY183" s="201" t="b">
        <f>IF(OR(AND('Validation summary'!$B$2="2022-23",HGY182="In-period"),AND('Validation summary'!$B$2="2023-24",HGY182="In-period"),AND('Validation summary'!$B$2="2024-25",HGY182="In-period"),AND('Validation summary'!$B$2="2024-25",HGY182="End of period",HGY190="Revenue")),TRUE,FALSE)</f>
        <v>0</v>
      </c>
      <c r="HGZ183" s="201" t="b">
        <f>IF(OR(AND('Validation summary'!$B$2="2022-23",HGZ182="In-period"),AND('Validation summary'!$B$2="2023-24",HGZ182="In-period"),AND('Validation summary'!$B$2="2024-25",HGZ182="In-period"),AND('Validation summary'!$B$2="2024-25",HGZ182="End of period",HGZ190="Revenue")),TRUE,FALSE)</f>
        <v>0</v>
      </c>
      <c r="HHA183" s="201" t="b">
        <f>IF(OR(AND('Validation summary'!$B$2="2022-23",HHA182="In-period"),AND('Validation summary'!$B$2="2023-24",HHA182="In-period"),AND('Validation summary'!$B$2="2024-25",HHA182="In-period"),AND('Validation summary'!$B$2="2024-25",HHA182="End of period",HHA190="Revenue")),TRUE,FALSE)</f>
        <v>0</v>
      </c>
      <c r="HHB183" s="201" t="b">
        <f>IF(OR(AND('Validation summary'!$B$2="2022-23",HHB182="In-period"),AND('Validation summary'!$B$2="2023-24",HHB182="In-period"),AND('Validation summary'!$B$2="2024-25",HHB182="In-period"),AND('Validation summary'!$B$2="2024-25",HHB182="End of period",HHB190="Revenue")),TRUE,FALSE)</f>
        <v>0</v>
      </c>
      <c r="HHC183" s="201" t="b">
        <f>IF(OR(AND('Validation summary'!$B$2="2022-23",HHC182="In-period"),AND('Validation summary'!$B$2="2023-24",HHC182="In-period"),AND('Validation summary'!$B$2="2024-25",HHC182="In-period"),AND('Validation summary'!$B$2="2024-25",HHC182="End of period",HHC190="Revenue")),TRUE,FALSE)</f>
        <v>0</v>
      </c>
      <c r="HHD183" s="201" t="b">
        <f>IF(OR(AND('Validation summary'!$B$2="2022-23",HHD182="In-period"),AND('Validation summary'!$B$2="2023-24",HHD182="In-period"),AND('Validation summary'!$B$2="2024-25",HHD182="In-period"),AND('Validation summary'!$B$2="2024-25",HHD182="End of period",HHD190="Revenue")),TRUE,FALSE)</f>
        <v>0</v>
      </c>
      <c r="HHE183" s="201" t="b">
        <f>IF(OR(AND('Validation summary'!$B$2="2022-23",HHE182="In-period"),AND('Validation summary'!$B$2="2023-24",HHE182="In-period"),AND('Validation summary'!$B$2="2024-25",HHE182="In-period"),AND('Validation summary'!$B$2="2024-25",HHE182="End of period",HHE190="Revenue")),TRUE,FALSE)</f>
        <v>0</v>
      </c>
      <c r="HHF183" s="201" t="b">
        <f>IF(OR(AND('Validation summary'!$B$2="2022-23",HHF182="In-period"),AND('Validation summary'!$B$2="2023-24",HHF182="In-period"),AND('Validation summary'!$B$2="2024-25",HHF182="In-period"),AND('Validation summary'!$B$2="2024-25",HHF182="End of period",HHF190="Revenue")),TRUE,FALSE)</f>
        <v>0</v>
      </c>
      <c r="HHG183" s="201" t="b">
        <f>IF(OR(AND('Validation summary'!$B$2="2022-23",HHG182="In-period"),AND('Validation summary'!$B$2="2023-24",HHG182="In-period"),AND('Validation summary'!$B$2="2024-25",HHG182="In-period"),AND('Validation summary'!$B$2="2024-25",HHG182="End of period",HHG190="Revenue")),TRUE,FALSE)</f>
        <v>0</v>
      </c>
      <c r="HHH183" s="201" t="b">
        <f>IF(OR(AND('Validation summary'!$B$2="2022-23",HHH182="In-period"),AND('Validation summary'!$B$2="2023-24",HHH182="In-period"),AND('Validation summary'!$B$2="2024-25",HHH182="In-period"),AND('Validation summary'!$B$2="2024-25",HHH182="End of period",HHH190="Revenue")),TRUE,FALSE)</f>
        <v>0</v>
      </c>
      <c r="HHI183" s="201" t="b">
        <f>IF(OR(AND('Validation summary'!$B$2="2022-23",HHI182="In-period"),AND('Validation summary'!$B$2="2023-24",HHI182="In-period"),AND('Validation summary'!$B$2="2024-25",HHI182="In-period"),AND('Validation summary'!$B$2="2024-25",HHI182="End of period",HHI190="Revenue")),TRUE,FALSE)</f>
        <v>0</v>
      </c>
      <c r="HHJ183" s="201" t="b">
        <f>IF(OR(AND('Validation summary'!$B$2="2022-23",HHJ182="In-period"),AND('Validation summary'!$B$2="2023-24",HHJ182="In-period"),AND('Validation summary'!$B$2="2024-25",HHJ182="In-period"),AND('Validation summary'!$B$2="2024-25",HHJ182="End of period",HHJ190="Revenue")),TRUE,FALSE)</f>
        <v>0</v>
      </c>
      <c r="HHK183" s="201" t="b">
        <f>IF(OR(AND('Validation summary'!$B$2="2022-23",HHK182="In-period"),AND('Validation summary'!$B$2="2023-24",HHK182="In-period"),AND('Validation summary'!$B$2="2024-25",HHK182="In-period"),AND('Validation summary'!$B$2="2024-25",HHK182="End of period",HHK190="Revenue")),TRUE,FALSE)</f>
        <v>0</v>
      </c>
      <c r="HHL183" s="201" t="b">
        <f>IF(OR(AND('Validation summary'!$B$2="2022-23",HHL182="In-period"),AND('Validation summary'!$B$2="2023-24",HHL182="In-period"),AND('Validation summary'!$B$2="2024-25",HHL182="In-period"),AND('Validation summary'!$B$2="2024-25",HHL182="End of period",HHL190="Revenue")),TRUE,FALSE)</f>
        <v>0</v>
      </c>
      <c r="HHM183" s="201" t="b">
        <f>IF(OR(AND('Validation summary'!$B$2="2022-23",HHM182="In-period"),AND('Validation summary'!$B$2="2023-24",HHM182="In-period"),AND('Validation summary'!$B$2="2024-25",HHM182="In-period"),AND('Validation summary'!$B$2="2024-25",HHM182="End of period",HHM190="Revenue")),TRUE,FALSE)</f>
        <v>0</v>
      </c>
      <c r="HHN183" s="201" t="b">
        <f>IF(OR(AND('Validation summary'!$B$2="2022-23",HHN182="In-period"),AND('Validation summary'!$B$2="2023-24",HHN182="In-period"),AND('Validation summary'!$B$2="2024-25",HHN182="In-period"),AND('Validation summary'!$B$2="2024-25",HHN182="End of period",HHN190="Revenue")),TRUE,FALSE)</f>
        <v>0</v>
      </c>
      <c r="HHO183" s="201" t="b">
        <f>IF(OR(AND('Validation summary'!$B$2="2022-23",HHO182="In-period"),AND('Validation summary'!$B$2="2023-24",HHO182="In-period"),AND('Validation summary'!$B$2="2024-25",HHO182="In-period"),AND('Validation summary'!$B$2="2024-25",HHO182="End of period",HHO190="Revenue")),TRUE,FALSE)</f>
        <v>0</v>
      </c>
      <c r="HHP183" s="201" t="b">
        <f>IF(OR(AND('Validation summary'!$B$2="2022-23",HHP182="In-period"),AND('Validation summary'!$B$2="2023-24",HHP182="In-period"),AND('Validation summary'!$B$2="2024-25",HHP182="In-period"),AND('Validation summary'!$B$2="2024-25",HHP182="End of period",HHP190="Revenue")),TRUE,FALSE)</f>
        <v>0</v>
      </c>
      <c r="HHQ183" s="201" t="b">
        <f>IF(OR(AND('Validation summary'!$B$2="2022-23",HHQ182="In-period"),AND('Validation summary'!$B$2="2023-24",HHQ182="In-period"),AND('Validation summary'!$B$2="2024-25",HHQ182="In-period"),AND('Validation summary'!$B$2="2024-25",HHQ182="End of period",HHQ190="Revenue")),TRUE,FALSE)</f>
        <v>0</v>
      </c>
      <c r="HHR183" s="201" t="b">
        <f>IF(OR(AND('Validation summary'!$B$2="2022-23",HHR182="In-period"),AND('Validation summary'!$B$2="2023-24",HHR182="In-period"),AND('Validation summary'!$B$2="2024-25",HHR182="In-period"),AND('Validation summary'!$B$2="2024-25",HHR182="End of period",HHR190="Revenue")),TRUE,FALSE)</f>
        <v>0</v>
      </c>
      <c r="HHS183" s="201" t="b">
        <f>IF(OR(AND('Validation summary'!$B$2="2022-23",HHS182="In-period"),AND('Validation summary'!$B$2="2023-24",HHS182="In-period"),AND('Validation summary'!$B$2="2024-25",HHS182="In-period"),AND('Validation summary'!$B$2="2024-25",HHS182="End of period",HHS190="Revenue")),TRUE,FALSE)</f>
        <v>0</v>
      </c>
      <c r="HHT183" s="201" t="b">
        <f>IF(OR(AND('Validation summary'!$B$2="2022-23",HHT182="In-period"),AND('Validation summary'!$B$2="2023-24",HHT182="In-period"),AND('Validation summary'!$B$2="2024-25",HHT182="In-period"),AND('Validation summary'!$B$2="2024-25",HHT182="End of period",HHT190="Revenue")),TRUE,FALSE)</f>
        <v>0</v>
      </c>
      <c r="HHU183" s="201" t="b">
        <f>IF(OR(AND('Validation summary'!$B$2="2022-23",HHU182="In-period"),AND('Validation summary'!$B$2="2023-24",HHU182="In-period"),AND('Validation summary'!$B$2="2024-25",HHU182="In-period"),AND('Validation summary'!$B$2="2024-25",HHU182="End of period",HHU190="Revenue")),TRUE,FALSE)</f>
        <v>0</v>
      </c>
      <c r="HHV183" s="201" t="b">
        <f>IF(OR(AND('Validation summary'!$B$2="2022-23",HHV182="In-period"),AND('Validation summary'!$B$2="2023-24",HHV182="In-period"),AND('Validation summary'!$B$2="2024-25",HHV182="In-period"),AND('Validation summary'!$B$2="2024-25",HHV182="End of period",HHV190="Revenue")),TRUE,FALSE)</f>
        <v>0</v>
      </c>
      <c r="HHW183" s="201" t="b">
        <f>IF(OR(AND('Validation summary'!$B$2="2022-23",HHW182="In-period"),AND('Validation summary'!$B$2="2023-24",HHW182="In-period"),AND('Validation summary'!$B$2="2024-25",HHW182="In-period"),AND('Validation summary'!$B$2="2024-25",HHW182="End of period",HHW190="Revenue")),TRUE,FALSE)</f>
        <v>0</v>
      </c>
      <c r="HHX183" s="201" t="b">
        <f>IF(OR(AND('Validation summary'!$B$2="2022-23",HHX182="In-period"),AND('Validation summary'!$B$2="2023-24",HHX182="In-period"),AND('Validation summary'!$B$2="2024-25",HHX182="In-period"),AND('Validation summary'!$B$2="2024-25",HHX182="End of period",HHX190="Revenue")),TRUE,FALSE)</f>
        <v>0</v>
      </c>
      <c r="HHY183" s="201" t="b">
        <f>IF(OR(AND('Validation summary'!$B$2="2022-23",HHY182="In-period"),AND('Validation summary'!$B$2="2023-24",HHY182="In-period"),AND('Validation summary'!$B$2="2024-25",HHY182="In-period"),AND('Validation summary'!$B$2="2024-25",HHY182="End of period",HHY190="Revenue")),TRUE,FALSE)</f>
        <v>0</v>
      </c>
      <c r="HHZ183" s="201" t="b">
        <f>IF(OR(AND('Validation summary'!$B$2="2022-23",HHZ182="In-period"),AND('Validation summary'!$B$2="2023-24",HHZ182="In-period"),AND('Validation summary'!$B$2="2024-25",HHZ182="In-period"),AND('Validation summary'!$B$2="2024-25",HHZ182="End of period",HHZ190="Revenue")),TRUE,FALSE)</f>
        <v>0</v>
      </c>
      <c r="HIA183" s="201" t="b">
        <f>IF(OR(AND('Validation summary'!$B$2="2022-23",HIA182="In-period"),AND('Validation summary'!$B$2="2023-24",HIA182="In-period"),AND('Validation summary'!$B$2="2024-25",HIA182="In-period"),AND('Validation summary'!$B$2="2024-25",HIA182="End of period",HIA190="Revenue")),TRUE,FALSE)</f>
        <v>0</v>
      </c>
      <c r="HIB183" s="201" t="b">
        <f>IF(OR(AND('Validation summary'!$B$2="2022-23",HIB182="In-period"),AND('Validation summary'!$B$2="2023-24",HIB182="In-period"),AND('Validation summary'!$B$2="2024-25",HIB182="In-period"),AND('Validation summary'!$B$2="2024-25",HIB182="End of period",HIB190="Revenue")),TRUE,FALSE)</f>
        <v>0</v>
      </c>
      <c r="HIC183" s="201" t="b">
        <f>IF(OR(AND('Validation summary'!$B$2="2022-23",HIC182="In-period"),AND('Validation summary'!$B$2="2023-24",HIC182="In-period"),AND('Validation summary'!$B$2="2024-25",HIC182="In-period"),AND('Validation summary'!$B$2="2024-25",HIC182="End of period",HIC190="Revenue")),TRUE,FALSE)</f>
        <v>0</v>
      </c>
      <c r="HID183" s="201" t="b">
        <f>IF(OR(AND('Validation summary'!$B$2="2022-23",HID182="In-period"),AND('Validation summary'!$B$2="2023-24",HID182="In-period"),AND('Validation summary'!$B$2="2024-25",HID182="In-period"),AND('Validation summary'!$B$2="2024-25",HID182="End of period",HID190="Revenue")),TRUE,FALSE)</f>
        <v>0</v>
      </c>
      <c r="HIE183" s="201" t="b">
        <f>IF(OR(AND('Validation summary'!$B$2="2022-23",HIE182="In-period"),AND('Validation summary'!$B$2="2023-24",HIE182="In-period"),AND('Validation summary'!$B$2="2024-25",HIE182="In-period"),AND('Validation summary'!$B$2="2024-25",HIE182="End of period",HIE190="Revenue")),TRUE,FALSE)</f>
        <v>0</v>
      </c>
      <c r="HIF183" s="201" t="b">
        <f>IF(OR(AND('Validation summary'!$B$2="2022-23",HIF182="In-period"),AND('Validation summary'!$B$2="2023-24",HIF182="In-period"),AND('Validation summary'!$B$2="2024-25",HIF182="In-period"),AND('Validation summary'!$B$2="2024-25",HIF182="End of period",HIF190="Revenue")),TRUE,FALSE)</f>
        <v>0</v>
      </c>
      <c r="HIG183" s="201" t="b">
        <f>IF(OR(AND('Validation summary'!$B$2="2022-23",HIG182="In-period"),AND('Validation summary'!$B$2="2023-24",HIG182="In-period"),AND('Validation summary'!$B$2="2024-25",HIG182="In-period"),AND('Validation summary'!$B$2="2024-25",HIG182="End of period",HIG190="Revenue")),TRUE,FALSE)</f>
        <v>0</v>
      </c>
      <c r="HIH183" s="201" t="b">
        <f>IF(OR(AND('Validation summary'!$B$2="2022-23",HIH182="In-period"),AND('Validation summary'!$B$2="2023-24",HIH182="In-period"),AND('Validation summary'!$B$2="2024-25",HIH182="In-period"),AND('Validation summary'!$B$2="2024-25",HIH182="End of period",HIH190="Revenue")),TRUE,FALSE)</f>
        <v>0</v>
      </c>
      <c r="HII183" s="201" t="b">
        <f>IF(OR(AND('Validation summary'!$B$2="2022-23",HII182="In-period"),AND('Validation summary'!$B$2="2023-24",HII182="In-period"),AND('Validation summary'!$B$2="2024-25",HII182="In-period"),AND('Validation summary'!$B$2="2024-25",HII182="End of period",HII190="Revenue")),TRUE,FALSE)</f>
        <v>0</v>
      </c>
      <c r="HIJ183" s="201" t="b">
        <f>IF(OR(AND('Validation summary'!$B$2="2022-23",HIJ182="In-period"),AND('Validation summary'!$B$2="2023-24",HIJ182="In-period"),AND('Validation summary'!$B$2="2024-25",HIJ182="In-period"),AND('Validation summary'!$B$2="2024-25",HIJ182="End of period",HIJ190="Revenue")),TRUE,FALSE)</f>
        <v>0</v>
      </c>
      <c r="HIK183" s="201" t="b">
        <f>IF(OR(AND('Validation summary'!$B$2="2022-23",HIK182="In-period"),AND('Validation summary'!$B$2="2023-24",HIK182="In-period"),AND('Validation summary'!$B$2="2024-25",HIK182="In-period"),AND('Validation summary'!$B$2="2024-25",HIK182="End of period",HIK190="Revenue")),TRUE,FALSE)</f>
        <v>0</v>
      </c>
      <c r="HIL183" s="201" t="b">
        <f>IF(OR(AND('Validation summary'!$B$2="2022-23",HIL182="In-period"),AND('Validation summary'!$B$2="2023-24",HIL182="In-period"),AND('Validation summary'!$B$2="2024-25",HIL182="In-period"),AND('Validation summary'!$B$2="2024-25",HIL182="End of period",HIL190="Revenue")),TRUE,FALSE)</f>
        <v>0</v>
      </c>
      <c r="HIM183" s="201" t="b">
        <f>IF(OR(AND('Validation summary'!$B$2="2022-23",HIM182="In-period"),AND('Validation summary'!$B$2="2023-24",HIM182="In-period"),AND('Validation summary'!$B$2="2024-25",HIM182="In-period"),AND('Validation summary'!$B$2="2024-25",HIM182="End of period",HIM190="Revenue")),TRUE,FALSE)</f>
        <v>0</v>
      </c>
      <c r="HIN183" s="201" t="b">
        <f>IF(OR(AND('Validation summary'!$B$2="2022-23",HIN182="In-period"),AND('Validation summary'!$B$2="2023-24",HIN182="In-period"),AND('Validation summary'!$B$2="2024-25",HIN182="In-period"),AND('Validation summary'!$B$2="2024-25",HIN182="End of period",HIN190="Revenue")),TRUE,FALSE)</f>
        <v>0</v>
      </c>
      <c r="HIO183" s="201" t="b">
        <f>IF(OR(AND('Validation summary'!$B$2="2022-23",HIO182="In-period"),AND('Validation summary'!$B$2="2023-24",HIO182="In-period"),AND('Validation summary'!$B$2="2024-25",HIO182="In-period"),AND('Validation summary'!$B$2="2024-25",HIO182="End of period",HIO190="Revenue")),TRUE,FALSE)</f>
        <v>0</v>
      </c>
      <c r="HIP183" s="201" t="b">
        <f>IF(OR(AND('Validation summary'!$B$2="2022-23",HIP182="In-period"),AND('Validation summary'!$B$2="2023-24",HIP182="In-period"),AND('Validation summary'!$B$2="2024-25",HIP182="In-period"),AND('Validation summary'!$B$2="2024-25",HIP182="End of period",HIP190="Revenue")),TRUE,FALSE)</f>
        <v>0</v>
      </c>
      <c r="HIQ183" s="201" t="b">
        <f>IF(OR(AND('Validation summary'!$B$2="2022-23",HIQ182="In-period"),AND('Validation summary'!$B$2="2023-24",HIQ182="In-period"),AND('Validation summary'!$B$2="2024-25",HIQ182="In-period"),AND('Validation summary'!$B$2="2024-25",HIQ182="End of period",HIQ190="Revenue")),TRUE,FALSE)</f>
        <v>0</v>
      </c>
      <c r="HIR183" s="201" t="b">
        <f>IF(OR(AND('Validation summary'!$B$2="2022-23",HIR182="In-period"),AND('Validation summary'!$B$2="2023-24",HIR182="In-period"),AND('Validation summary'!$B$2="2024-25",HIR182="In-period"),AND('Validation summary'!$B$2="2024-25",HIR182="End of period",HIR190="Revenue")),TRUE,FALSE)</f>
        <v>0</v>
      </c>
      <c r="HIS183" s="201" t="b">
        <f>IF(OR(AND('Validation summary'!$B$2="2022-23",HIS182="In-period"),AND('Validation summary'!$B$2="2023-24",HIS182="In-period"),AND('Validation summary'!$B$2="2024-25",HIS182="In-period"),AND('Validation summary'!$B$2="2024-25",HIS182="End of period",HIS190="Revenue")),TRUE,FALSE)</f>
        <v>0</v>
      </c>
      <c r="HIT183" s="201" t="b">
        <f>IF(OR(AND('Validation summary'!$B$2="2022-23",HIT182="In-period"),AND('Validation summary'!$B$2="2023-24",HIT182="In-period"),AND('Validation summary'!$B$2="2024-25",HIT182="In-period"),AND('Validation summary'!$B$2="2024-25",HIT182="End of period",HIT190="Revenue")),TRUE,FALSE)</f>
        <v>0</v>
      </c>
      <c r="HIU183" s="201" t="b">
        <f>IF(OR(AND('Validation summary'!$B$2="2022-23",HIU182="In-period"),AND('Validation summary'!$B$2="2023-24",HIU182="In-period"),AND('Validation summary'!$B$2="2024-25",HIU182="In-period"),AND('Validation summary'!$B$2="2024-25",HIU182="End of period",HIU190="Revenue")),TRUE,FALSE)</f>
        <v>0</v>
      </c>
      <c r="HIV183" s="201" t="b">
        <f>IF(OR(AND('Validation summary'!$B$2="2022-23",HIV182="In-period"),AND('Validation summary'!$B$2="2023-24",HIV182="In-period"),AND('Validation summary'!$B$2="2024-25",HIV182="In-period"),AND('Validation summary'!$B$2="2024-25",HIV182="End of period",HIV190="Revenue")),TRUE,FALSE)</f>
        <v>0</v>
      </c>
      <c r="HIW183" s="201" t="b">
        <f>IF(OR(AND('Validation summary'!$B$2="2022-23",HIW182="In-period"),AND('Validation summary'!$B$2="2023-24",HIW182="In-period"),AND('Validation summary'!$B$2="2024-25",HIW182="In-period"),AND('Validation summary'!$B$2="2024-25",HIW182="End of period",HIW190="Revenue")),TRUE,FALSE)</f>
        <v>0</v>
      </c>
      <c r="HIX183" s="201" t="b">
        <f>IF(OR(AND('Validation summary'!$B$2="2022-23",HIX182="In-period"),AND('Validation summary'!$B$2="2023-24",HIX182="In-period"),AND('Validation summary'!$B$2="2024-25",HIX182="In-period"),AND('Validation summary'!$B$2="2024-25",HIX182="End of period",HIX190="Revenue")),TRUE,FALSE)</f>
        <v>0</v>
      </c>
      <c r="HIY183" s="201" t="b">
        <f>IF(OR(AND('Validation summary'!$B$2="2022-23",HIY182="In-period"),AND('Validation summary'!$B$2="2023-24",HIY182="In-period"),AND('Validation summary'!$B$2="2024-25",HIY182="In-period"),AND('Validation summary'!$B$2="2024-25",HIY182="End of period",HIY190="Revenue")),TRUE,FALSE)</f>
        <v>0</v>
      </c>
      <c r="HIZ183" s="201" t="b">
        <f>IF(OR(AND('Validation summary'!$B$2="2022-23",HIZ182="In-period"),AND('Validation summary'!$B$2="2023-24",HIZ182="In-period"),AND('Validation summary'!$B$2="2024-25",HIZ182="In-period"),AND('Validation summary'!$B$2="2024-25",HIZ182="End of period",HIZ190="Revenue")),TRUE,FALSE)</f>
        <v>0</v>
      </c>
      <c r="HJA183" s="201" t="b">
        <f>IF(OR(AND('Validation summary'!$B$2="2022-23",HJA182="In-period"),AND('Validation summary'!$B$2="2023-24",HJA182="In-period"),AND('Validation summary'!$B$2="2024-25",HJA182="In-period"),AND('Validation summary'!$B$2="2024-25",HJA182="End of period",HJA190="Revenue")),TRUE,FALSE)</f>
        <v>0</v>
      </c>
      <c r="HJB183" s="201" t="b">
        <f>IF(OR(AND('Validation summary'!$B$2="2022-23",HJB182="In-period"),AND('Validation summary'!$B$2="2023-24",HJB182="In-period"),AND('Validation summary'!$B$2="2024-25",HJB182="In-period"),AND('Validation summary'!$B$2="2024-25",HJB182="End of period",HJB190="Revenue")),TRUE,FALSE)</f>
        <v>0</v>
      </c>
      <c r="HJC183" s="201" t="b">
        <f>IF(OR(AND('Validation summary'!$B$2="2022-23",HJC182="In-period"),AND('Validation summary'!$B$2="2023-24",HJC182="In-period"),AND('Validation summary'!$B$2="2024-25",HJC182="In-period"),AND('Validation summary'!$B$2="2024-25",HJC182="End of period",HJC190="Revenue")),TRUE,FALSE)</f>
        <v>0</v>
      </c>
      <c r="HJD183" s="201" t="b">
        <f>IF(OR(AND('Validation summary'!$B$2="2022-23",HJD182="In-period"),AND('Validation summary'!$B$2="2023-24",HJD182="In-period"),AND('Validation summary'!$B$2="2024-25",HJD182="In-period"),AND('Validation summary'!$B$2="2024-25",HJD182="End of period",HJD190="Revenue")),TRUE,FALSE)</f>
        <v>0</v>
      </c>
      <c r="HJE183" s="201" t="b">
        <f>IF(OR(AND('Validation summary'!$B$2="2022-23",HJE182="In-period"),AND('Validation summary'!$B$2="2023-24",HJE182="In-period"),AND('Validation summary'!$B$2="2024-25",HJE182="In-period"),AND('Validation summary'!$B$2="2024-25",HJE182="End of period",HJE190="Revenue")),TRUE,FALSE)</f>
        <v>0</v>
      </c>
      <c r="HJF183" s="201" t="b">
        <f>IF(OR(AND('Validation summary'!$B$2="2022-23",HJF182="In-period"),AND('Validation summary'!$B$2="2023-24",HJF182="In-period"),AND('Validation summary'!$B$2="2024-25",HJF182="In-period"),AND('Validation summary'!$B$2="2024-25",HJF182="End of period",HJF190="Revenue")),TRUE,FALSE)</f>
        <v>0</v>
      </c>
      <c r="HJG183" s="201" t="b">
        <f>IF(OR(AND('Validation summary'!$B$2="2022-23",HJG182="In-period"),AND('Validation summary'!$B$2="2023-24",HJG182="In-period"),AND('Validation summary'!$B$2="2024-25",HJG182="In-period"),AND('Validation summary'!$B$2="2024-25",HJG182="End of period",HJG190="Revenue")),TRUE,FALSE)</f>
        <v>0</v>
      </c>
      <c r="HJH183" s="201" t="b">
        <f>IF(OR(AND('Validation summary'!$B$2="2022-23",HJH182="In-period"),AND('Validation summary'!$B$2="2023-24",HJH182="In-period"),AND('Validation summary'!$B$2="2024-25",HJH182="In-period"),AND('Validation summary'!$B$2="2024-25",HJH182="End of period",HJH190="Revenue")),TRUE,FALSE)</f>
        <v>0</v>
      </c>
      <c r="HJI183" s="201" t="b">
        <f>IF(OR(AND('Validation summary'!$B$2="2022-23",HJI182="In-period"),AND('Validation summary'!$B$2="2023-24",HJI182="In-period"),AND('Validation summary'!$B$2="2024-25",HJI182="In-period"),AND('Validation summary'!$B$2="2024-25",HJI182="End of period",HJI190="Revenue")),TRUE,FALSE)</f>
        <v>0</v>
      </c>
      <c r="HJJ183" s="201" t="b">
        <f>IF(OR(AND('Validation summary'!$B$2="2022-23",HJJ182="In-period"),AND('Validation summary'!$B$2="2023-24",HJJ182="In-period"),AND('Validation summary'!$B$2="2024-25",HJJ182="In-period"),AND('Validation summary'!$B$2="2024-25",HJJ182="End of period",HJJ190="Revenue")),TRUE,FALSE)</f>
        <v>0</v>
      </c>
      <c r="HJK183" s="201" t="b">
        <f>IF(OR(AND('Validation summary'!$B$2="2022-23",HJK182="In-period"),AND('Validation summary'!$B$2="2023-24",HJK182="In-period"),AND('Validation summary'!$B$2="2024-25",HJK182="In-period"),AND('Validation summary'!$B$2="2024-25",HJK182="End of period",HJK190="Revenue")),TRUE,FALSE)</f>
        <v>0</v>
      </c>
      <c r="HJL183" s="201" t="b">
        <f>IF(OR(AND('Validation summary'!$B$2="2022-23",HJL182="In-period"),AND('Validation summary'!$B$2="2023-24",HJL182="In-period"),AND('Validation summary'!$B$2="2024-25",HJL182="In-period"),AND('Validation summary'!$B$2="2024-25",HJL182="End of period",HJL190="Revenue")),TRUE,FALSE)</f>
        <v>0</v>
      </c>
      <c r="HJM183" s="201" t="b">
        <f>IF(OR(AND('Validation summary'!$B$2="2022-23",HJM182="In-period"),AND('Validation summary'!$B$2="2023-24",HJM182="In-period"),AND('Validation summary'!$B$2="2024-25",HJM182="In-period"),AND('Validation summary'!$B$2="2024-25",HJM182="End of period",HJM190="Revenue")),TRUE,FALSE)</f>
        <v>0</v>
      </c>
      <c r="HJN183" s="201" t="b">
        <f>IF(OR(AND('Validation summary'!$B$2="2022-23",HJN182="In-period"),AND('Validation summary'!$B$2="2023-24",HJN182="In-period"),AND('Validation summary'!$B$2="2024-25",HJN182="In-period"),AND('Validation summary'!$B$2="2024-25",HJN182="End of period",HJN190="Revenue")),TRUE,FALSE)</f>
        <v>0</v>
      </c>
      <c r="HJO183" s="201" t="b">
        <f>IF(OR(AND('Validation summary'!$B$2="2022-23",HJO182="In-period"),AND('Validation summary'!$B$2="2023-24",HJO182="In-period"),AND('Validation summary'!$B$2="2024-25",HJO182="In-period"),AND('Validation summary'!$B$2="2024-25",HJO182="End of period",HJO190="Revenue")),TRUE,FALSE)</f>
        <v>0</v>
      </c>
      <c r="HJP183" s="201" t="b">
        <f>IF(OR(AND('Validation summary'!$B$2="2022-23",HJP182="In-period"),AND('Validation summary'!$B$2="2023-24",HJP182="In-period"),AND('Validation summary'!$B$2="2024-25",HJP182="In-period"),AND('Validation summary'!$B$2="2024-25",HJP182="End of period",HJP190="Revenue")),TRUE,FALSE)</f>
        <v>0</v>
      </c>
      <c r="HJQ183" s="201" t="b">
        <f>IF(OR(AND('Validation summary'!$B$2="2022-23",HJQ182="In-period"),AND('Validation summary'!$B$2="2023-24",HJQ182="In-period"),AND('Validation summary'!$B$2="2024-25",HJQ182="In-period"),AND('Validation summary'!$B$2="2024-25",HJQ182="End of period",HJQ190="Revenue")),TRUE,FALSE)</f>
        <v>0</v>
      </c>
      <c r="HJR183" s="201" t="b">
        <f>IF(OR(AND('Validation summary'!$B$2="2022-23",HJR182="In-period"),AND('Validation summary'!$B$2="2023-24",HJR182="In-period"),AND('Validation summary'!$B$2="2024-25",HJR182="In-period"),AND('Validation summary'!$B$2="2024-25",HJR182="End of period",HJR190="Revenue")),TRUE,FALSE)</f>
        <v>0</v>
      </c>
      <c r="HJS183" s="201" t="b">
        <f>IF(OR(AND('Validation summary'!$B$2="2022-23",HJS182="In-period"),AND('Validation summary'!$B$2="2023-24",HJS182="In-period"),AND('Validation summary'!$B$2="2024-25",HJS182="In-period"),AND('Validation summary'!$B$2="2024-25",HJS182="End of period",HJS190="Revenue")),TRUE,FALSE)</f>
        <v>0</v>
      </c>
      <c r="HJT183" s="201" t="b">
        <f>IF(OR(AND('Validation summary'!$B$2="2022-23",HJT182="In-period"),AND('Validation summary'!$B$2="2023-24",HJT182="In-period"),AND('Validation summary'!$B$2="2024-25",HJT182="In-period"),AND('Validation summary'!$B$2="2024-25",HJT182="End of period",HJT190="Revenue")),TRUE,FALSE)</f>
        <v>0</v>
      </c>
      <c r="HJU183" s="201" t="b">
        <f>IF(OR(AND('Validation summary'!$B$2="2022-23",HJU182="In-period"),AND('Validation summary'!$B$2="2023-24",HJU182="In-period"),AND('Validation summary'!$B$2="2024-25",HJU182="In-period"),AND('Validation summary'!$B$2="2024-25",HJU182="End of period",HJU190="Revenue")),TRUE,FALSE)</f>
        <v>0</v>
      </c>
      <c r="HJV183" s="201" t="b">
        <f>IF(OR(AND('Validation summary'!$B$2="2022-23",HJV182="In-period"),AND('Validation summary'!$B$2="2023-24",HJV182="In-period"),AND('Validation summary'!$B$2="2024-25",HJV182="In-period"),AND('Validation summary'!$B$2="2024-25",HJV182="End of period",HJV190="Revenue")),TRUE,FALSE)</f>
        <v>0</v>
      </c>
      <c r="HJW183" s="201" t="b">
        <f>IF(OR(AND('Validation summary'!$B$2="2022-23",HJW182="In-period"),AND('Validation summary'!$B$2="2023-24",HJW182="In-period"),AND('Validation summary'!$B$2="2024-25",HJW182="In-period"),AND('Validation summary'!$B$2="2024-25",HJW182="End of period",HJW190="Revenue")),TRUE,FALSE)</f>
        <v>0</v>
      </c>
      <c r="HJX183" s="201" t="b">
        <f>IF(OR(AND('Validation summary'!$B$2="2022-23",HJX182="In-period"),AND('Validation summary'!$B$2="2023-24",HJX182="In-period"),AND('Validation summary'!$B$2="2024-25",HJX182="In-period"),AND('Validation summary'!$B$2="2024-25",HJX182="End of period",HJX190="Revenue")),TRUE,FALSE)</f>
        <v>0</v>
      </c>
      <c r="HJY183" s="201" t="b">
        <f>IF(OR(AND('Validation summary'!$B$2="2022-23",HJY182="In-period"),AND('Validation summary'!$B$2="2023-24",HJY182="In-period"),AND('Validation summary'!$B$2="2024-25",HJY182="In-period"),AND('Validation summary'!$B$2="2024-25",HJY182="End of period",HJY190="Revenue")),TRUE,FALSE)</f>
        <v>0</v>
      </c>
      <c r="HJZ183" s="201" t="b">
        <f>IF(OR(AND('Validation summary'!$B$2="2022-23",HJZ182="In-period"),AND('Validation summary'!$B$2="2023-24",HJZ182="In-period"),AND('Validation summary'!$B$2="2024-25",HJZ182="In-period"),AND('Validation summary'!$B$2="2024-25",HJZ182="End of period",HJZ190="Revenue")),TRUE,FALSE)</f>
        <v>0</v>
      </c>
      <c r="HKA183" s="201" t="b">
        <f>IF(OR(AND('Validation summary'!$B$2="2022-23",HKA182="In-period"),AND('Validation summary'!$B$2="2023-24",HKA182="In-period"),AND('Validation summary'!$B$2="2024-25",HKA182="In-period"),AND('Validation summary'!$B$2="2024-25",HKA182="End of period",HKA190="Revenue")),TRUE,FALSE)</f>
        <v>0</v>
      </c>
      <c r="HKB183" s="201" t="b">
        <f>IF(OR(AND('Validation summary'!$B$2="2022-23",HKB182="In-period"),AND('Validation summary'!$B$2="2023-24",HKB182="In-period"),AND('Validation summary'!$B$2="2024-25",HKB182="In-period"),AND('Validation summary'!$B$2="2024-25",HKB182="End of period",HKB190="Revenue")),TRUE,FALSE)</f>
        <v>0</v>
      </c>
      <c r="HKC183" s="201" t="b">
        <f>IF(OR(AND('Validation summary'!$B$2="2022-23",HKC182="In-period"),AND('Validation summary'!$B$2="2023-24",HKC182="In-period"),AND('Validation summary'!$B$2="2024-25",HKC182="In-period"),AND('Validation summary'!$B$2="2024-25",HKC182="End of period",HKC190="Revenue")),TRUE,FALSE)</f>
        <v>0</v>
      </c>
      <c r="HKD183" s="201" t="b">
        <f>IF(OR(AND('Validation summary'!$B$2="2022-23",HKD182="In-period"),AND('Validation summary'!$B$2="2023-24",HKD182="In-period"),AND('Validation summary'!$B$2="2024-25",HKD182="In-period"),AND('Validation summary'!$B$2="2024-25",HKD182="End of period",HKD190="Revenue")),TRUE,FALSE)</f>
        <v>0</v>
      </c>
      <c r="HKE183" s="201" t="b">
        <f>IF(OR(AND('Validation summary'!$B$2="2022-23",HKE182="In-period"),AND('Validation summary'!$B$2="2023-24",HKE182="In-period"),AND('Validation summary'!$B$2="2024-25",HKE182="In-period"),AND('Validation summary'!$B$2="2024-25",HKE182="End of period",HKE190="Revenue")),TRUE,FALSE)</f>
        <v>0</v>
      </c>
      <c r="HKF183" s="201" t="b">
        <f>IF(OR(AND('Validation summary'!$B$2="2022-23",HKF182="In-period"),AND('Validation summary'!$B$2="2023-24",HKF182="In-period"),AND('Validation summary'!$B$2="2024-25",HKF182="In-period"),AND('Validation summary'!$B$2="2024-25",HKF182="End of period",HKF190="Revenue")),TRUE,FALSE)</f>
        <v>0</v>
      </c>
      <c r="HKG183" s="201" t="b">
        <f>IF(OR(AND('Validation summary'!$B$2="2022-23",HKG182="In-period"),AND('Validation summary'!$B$2="2023-24",HKG182="In-period"),AND('Validation summary'!$B$2="2024-25",HKG182="In-period"),AND('Validation summary'!$B$2="2024-25",HKG182="End of period",HKG190="Revenue")),TRUE,FALSE)</f>
        <v>0</v>
      </c>
      <c r="HKH183" s="201" t="b">
        <f>IF(OR(AND('Validation summary'!$B$2="2022-23",HKH182="In-period"),AND('Validation summary'!$B$2="2023-24",HKH182="In-period"),AND('Validation summary'!$B$2="2024-25",HKH182="In-period"),AND('Validation summary'!$B$2="2024-25",HKH182="End of period",HKH190="Revenue")),TRUE,FALSE)</f>
        <v>0</v>
      </c>
      <c r="HKI183" s="201" t="b">
        <f>IF(OR(AND('Validation summary'!$B$2="2022-23",HKI182="In-period"),AND('Validation summary'!$B$2="2023-24",HKI182="In-period"),AND('Validation summary'!$B$2="2024-25",HKI182="In-period"),AND('Validation summary'!$B$2="2024-25",HKI182="End of period",HKI190="Revenue")),TRUE,FALSE)</f>
        <v>0</v>
      </c>
      <c r="HKJ183" s="201" t="b">
        <f>IF(OR(AND('Validation summary'!$B$2="2022-23",HKJ182="In-period"),AND('Validation summary'!$B$2="2023-24",HKJ182="In-period"),AND('Validation summary'!$B$2="2024-25",HKJ182="In-period"),AND('Validation summary'!$B$2="2024-25",HKJ182="End of period",HKJ190="Revenue")),TRUE,FALSE)</f>
        <v>0</v>
      </c>
      <c r="HKK183" s="201" t="b">
        <f>IF(OR(AND('Validation summary'!$B$2="2022-23",HKK182="In-period"),AND('Validation summary'!$B$2="2023-24",HKK182="In-period"),AND('Validation summary'!$B$2="2024-25",HKK182="In-period"),AND('Validation summary'!$B$2="2024-25",HKK182="End of period",HKK190="Revenue")),TRUE,FALSE)</f>
        <v>0</v>
      </c>
      <c r="HKL183" s="201" t="b">
        <f>IF(OR(AND('Validation summary'!$B$2="2022-23",HKL182="In-period"),AND('Validation summary'!$B$2="2023-24",HKL182="In-period"),AND('Validation summary'!$B$2="2024-25",HKL182="In-period"),AND('Validation summary'!$B$2="2024-25",HKL182="End of period",HKL190="Revenue")),TRUE,FALSE)</f>
        <v>0</v>
      </c>
      <c r="HKM183" s="201" t="b">
        <f>IF(OR(AND('Validation summary'!$B$2="2022-23",HKM182="In-period"),AND('Validation summary'!$B$2="2023-24",HKM182="In-period"),AND('Validation summary'!$B$2="2024-25",HKM182="In-period"),AND('Validation summary'!$B$2="2024-25",HKM182="End of period",HKM190="Revenue")),TRUE,FALSE)</f>
        <v>0</v>
      </c>
      <c r="HKN183" s="201" t="b">
        <f>IF(OR(AND('Validation summary'!$B$2="2022-23",HKN182="In-period"),AND('Validation summary'!$B$2="2023-24",HKN182="In-period"),AND('Validation summary'!$B$2="2024-25",HKN182="In-period"),AND('Validation summary'!$B$2="2024-25",HKN182="End of period",HKN190="Revenue")),TRUE,FALSE)</f>
        <v>0</v>
      </c>
      <c r="HKO183" s="201" t="b">
        <f>IF(OR(AND('Validation summary'!$B$2="2022-23",HKO182="In-period"),AND('Validation summary'!$B$2="2023-24",HKO182="In-period"),AND('Validation summary'!$B$2="2024-25",HKO182="In-period"),AND('Validation summary'!$B$2="2024-25",HKO182="End of period",HKO190="Revenue")),TRUE,FALSE)</f>
        <v>0</v>
      </c>
      <c r="HKP183" s="201" t="b">
        <f>IF(OR(AND('Validation summary'!$B$2="2022-23",HKP182="In-period"),AND('Validation summary'!$B$2="2023-24",HKP182="In-period"),AND('Validation summary'!$B$2="2024-25",HKP182="In-period"),AND('Validation summary'!$B$2="2024-25",HKP182="End of period",HKP190="Revenue")),TRUE,FALSE)</f>
        <v>0</v>
      </c>
      <c r="HKQ183" s="201" t="b">
        <f>IF(OR(AND('Validation summary'!$B$2="2022-23",HKQ182="In-period"),AND('Validation summary'!$B$2="2023-24",HKQ182="In-period"),AND('Validation summary'!$B$2="2024-25",HKQ182="In-period"),AND('Validation summary'!$B$2="2024-25",HKQ182="End of period",HKQ190="Revenue")),TRUE,FALSE)</f>
        <v>0</v>
      </c>
      <c r="HKR183" s="201" t="b">
        <f>IF(OR(AND('Validation summary'!$B$2="2022-23",HKR182="In-period"),AND('Validation summary'!$B$2="2023-24",HKR182="In-period"),AND('Validation summary'!$B$2="2024-25",HKR182="In-period"),AND('Validation summary'!$B$2="2024-25",HKR182="End of period",HKR190="Revenue")),TRUE,FALSE)</f>
        <v>0</v>
      </c>
      <c r="HKS183" s="201" t="b">
        <f>IF(OR(AND('Validation summary'!$B$2="2022-23",HKS182="In-period"),AND('Validation summary'!$B$2="2023-24",HKS182="In-period"),AND('Validation summary'!$B$2="2024-25",HKS182="In-period"),AND('Validation summary'!$B$2="2024-25",HKS182="End of period",HKS190="Revenue")),TRUE,FALSE)</f>
        <v>0</v>
      </c>
      <c r="HKT183" s="201" t="b">
        <f>IF(OR(AND('Validation summary'!$B$2="2022-23",HKT182="In-period"),AND('Validation summary'!$B$2="2023-24",HKT182="In-period"),AND('Validation summary'!$B$2="2024-25",HKT182="In-period"),AND('Validation summary'!$B$2="2024-25",HKT182="End of period",HKT190="Revenue")),TRUE,FALSE)</f>
        <v>0</v>
      </c>
      <c r="HKU183" s="201" t="b">
        <f>IF(OR(AND('Validation summary'!$B$2="2022-23",HKU182="In-period"),AND('Validation summary'!$B$2="2023-24",HKU182="In-period"),AND('Validation summary'!$B$2="2024-25",HKU182="In-period"),AND('Validation summary'!$B$2="2024-25",HKU182="End of period",HKU190="Revenue")),TRUE,FALSE)</f>
        <v>0</v>
      </c>
      <c r="HKV183" s="201" t="b">
        <f>IF(OR(AND('Validation summary'!$B$2="2022-23",HKV182="In-period"),AND('Validation summary'!$B$2="2023-24",HKV182="In-period"),AND('Validation summary'!$B$2="2024-25",HKV182="In-period"),AND('Validation summary'!$B$2="2024-25",HKV182="End of period",HKV190="Revenue")),TRUE,FALSE)</f>
        <v>0</v>
      </c>
      <c r="HKW183" s="201" t="b">
        <f>IF(OR(AND('Validation summary'!$B$2="2022-23",HKW182="In-period"),AND('Validation summary'!$B$2="2023-24",HKW182="In-period"),AND('Validation summary'!$B$2="2024-25",HKW182="In-period"),AND('Validation summary'!$B$2="2024-25",HKW182="End of period",HKW190="Revenue")),TRUE,FALSE)</f>
        <v>0</v>
      </c>
      <c r="HKX183" s="201" t="b">
        <f>IF(OR(AND('Validation summary'!$B$2="2022-23",HKX182="In-period"),AND('Validation summary'!$B$2="2023-24",HKX182="In-period"),AND('Validation summary'!$B$2="2024-25",HKX182="In-period"),AND('Validation summary'!$B$2="2024-25",HKX182="End of period",HKX190="Revenue")),TRUE,FALSE)</f>
        <v>0</v>
      </c>
      <c r="HKY183" s="201" t="b">
        <f>IF(OR(AND('Validation summary'!$B$2="2022-23",HKY182="In-period"),AND('Validation summary'!$B$2="2023-24",HKY182="In-period"),AND('Validation summary'!$B$2="2024-25",HKY182="In-period"),AND('Validation summary'!$B$2="2024-25",HKY182="End of period",HKY190="Revenue")),TRUE,FALSE)</f>
        <v>0</v>
      </c>
      <c r="HKZ183" s="201" t="b">
        <f>IF(OR(AND('Validation summary'!$B$2="2022-23",HKZ182="In-period"),AND('Validation summary'!$B$2="2023-24",HKZ182="In-period"),AND('Validation summary'!$B$2="2024-25",HKZ182="In-period"),AND('Validation summary'!$B$2="2024-25",HKZ182="End of period",HKZ190="Revenue")),TRUE,FALSE)</f>
        <v>0</v>
      </c>
      <c r="HLA183" s="201" t="b">
        <f>IF(OR(AND('Validation summary'!$B$2="2022-23",HLA182="In-period"),AND('Validation summary'!$B$2="2023-24",HLA182="In-period"),AND('Validation summary'!$B$2="2024-25",HLA182="In-period"),AND('Validation summary'!$B$2="2024-25",HLA182="End of period",HLA190="Revenue")),TRUE,FALSE)</f>
        <v>0</v>
      </c>
      <c r="HLB183" s="201" t="b">
        <f>IF(OR(AND('Validation summary'!$B$2="2022-23",HLB182="In-period"),AND('Validation summary'!$B$2="2023-24",HLB182="In-period"),AND('Validation summary'!$B$2="2024-25",HLB182="In-period"),AND('Validation summary'!$B$2="2024-25",HLB182="End of period",HLB190="Revenue")),TRUE,FALSE)</f>
        <v>0</v>
      </c>
      <c r="HLC183" s="201" t="b">
        <f>IF(OR(AND('Validation summary'!$B$2="2022-23",HLC182="In-period"),AND('Validation summary'!$B$2="2023-24",HLC182="In-period"),AND('Validation summary'!$B$2="2024-25",HLC182="In-period"),AND('Validation summary'!$B$2="2024-25",HLC182="End of period",HLC190="Revenue")),TRUE,FALSE)</f>
        <v>0</v>
      </c>
      <c r="HLD183" s="201" t="b">
        <f>IF(OR(AND('Validation summary'!$B$2="2022-23",HLD182="In-period"),AND('Validation summary'!$B$2="2023-24",HLD182="In-period"),AND('Validation summary'!$B$2="2024-25",HLD182="In-period"),AND('Validation summary'!$B$2="2024-25",HLD182="End of period",HLD190="Revenue")),TRUE,FALSE)</f>
        <v>0</v>
      </c>
      <c r="HLE183" s="201" t="b">
        <f>IF(OR(AND('Validation summary'!$B$2="2022-23",HLE182="In-period"),AND('Validation summary'!$B$2="2023-24",HLE182="In-period"),AND('Validation summary'!$B$2="2024-25",HLE182="In-period"),AND('Validation summary'!$B$2="2024-25",HLE182="End of period",HLE190="Revenue")),TRUE,FALSE)</f>
        <v>0</v>
      </c>
      <c r="HLF183" s="201" t="b">
        <f>IF(OR(AND('Validation summary'!$B$2="2022-23",HLF182="In-period"),AND('Validation summary'!$B$2="2023-24",HLF182="In-period"),AND('Validation summary'!$B$2="2024-25",HLF182="In-period"),AND('Validation summary'!$B$2="2024-25",HLF182="End of period",HLF190="Revenue")),TRUE,FALSE)</f>
        <v>0</v>
      </c>
      <c r="HLG183" s="201" t="b">
        <f>IF(OR(AND('Validation summary'!$B$2="2022-23",HLG182="In-period"),AND('Validation summary'!$B$2="2023-24",HLG182="In-period"),AND('Validation summary'!$B$2="2024-25",HLG182="In-period"),AND('Validation summary'!$B$2="2024-25",HLG182="End of period",HLG190="Revenue")),TRUE,FALSE)</f>
        <v>0</v>
      </c>
      <c r="HLH183" s="201" t="b">
        <f>IF(OR(AND('Validation summary'!$B$2="2022-23",HLH182="In-period"),AND('Validation summary'!$B$2="2023-24",HLH182="In-period"),AND('Validation summary'!$B$2="2024-25",HLH182="In-period"),AND('Validation summary'!$B$2="2024-25",HLH182="End of period",HLH190="Revenue")),TRUE,FALSE)</f>
        <v>0</v>
      </c>
      <c r="HLI183" s="201" t="b">
        <f>IF(OR(AND('Validation summary'!$B$2="2022-23",HLI182="In-period"),AND('Validation summary'!$B$2="2023-24",HLI182="In-period"),AND('Validation summary'!$B$2="2024-25",HLI182="In-period"),AND('Validation summary'!$B$2="2024-25",HLI182="End of period",HLI190="Revenue")),TRUE,FALSE)</f>
        <v>0</v>
      </c>
      <c r="HLJ183" s="201" t="b">
        <f>IF(OR(AND('Validation summary'!$B$2="2022-23",HLJ182="In-period"),AND('Validation summary'!$B$2="2023-24",HLJ182="In-period"),AND('Validation summary'!$B$2="2024-25",HLJ182="In-period"),AND('Validation summary'!$B$2="2024-25",HLJ182="End of period",HLJ190="Revenue")),TRUE,FALSE)</f>
        <v>0</v>
      </c>
      <c r="HLK183" s="201" t="b">
        <f>IF(OR(AND('Validation summary'!$B$2="2022-23",HLK182="In-period"),AND('Validation summary'!$B$2="2023-24",HLK182="In-period"),AND('Validation summary'!$B$2="2024-25",HLK182="In-period"),AND('Validation summary'!$B$2="2024-25",HLK182="End of period",HLK190="Revenue")),TRUE,FALSE)</f>
        <v>0</v>
      </c>
      <c r="HLL183" s="201" t="b">
        <f>IF(OR(AND('Validation summary'!$B$2="2022-23",HLL182="In-period"),AND('Validation summary'!$B$2="2023-24",HLL182="In-period"),AND('Validation summary'!$B$2="2024-25",HLL182="In-period"),AND('Validation summary'!$B$2="2024-25",HLL182="End of period",HLL190="Revenue")),TRUE,FALSE)</f>
        <v>0</v>
      </c>
      <c r="HLM183" s="201" t="b">
        <f>IF(OR(AND('Validation summary'!$B$2="2022-23",HLM182="In-period"),AND('Validation summary'!$B$2="2023-24",HLM182="In-period"),AND('Validation summary'!$B$2="2024-25",HLM182="In-period"),AND('Validation summary'!$B$2="2024-25",HLM182="End of period",HLM190="Revenue")),TRUE,FALSE)</f>
        <v>0</v>
      </c>
      <c r="HLN183" s="201" t="b">
        <f>IF(OR(AND('Validation summary'!$B$2="2022-23",HLN182="In-period"),AND('Validation summary'!$B$2="2023-24",HLN182="In-period"),AND('Validation summary'!$B$2="2024-25",HLN182="In-period"),AND('Validation summary'!$B$2="2024-25",HLN182="End of period",HLN190="Revenue")),TRUE,FALSE)</f>
        <v>0</v>
      </c>
      <c r="HLO183" s="201" t="b">
        <f>IF(OR(AND('Validation summary'!$B$2="2022-23",HLO182="In-period"),AND('Validation summary'!$B$2="2023-24",HLO182="In-period"),AND('Validation summary'!$B$2="2024-25",HLO182="In-period"),AND('Validation summary'!$B$2="2024-25",HLO182="End of period",HLO190="Revenue")),TRUE,FALSE)</f>
        <v>0</v>
      </c>
      <c r="HLP183" s="201" t="b">
        <f>IF(OR(AND('Validation summary'!$B$2="2022-23",HLP182="In-period"),AND('Validation summary'!$B$2="2023-24",HLP182="In-period"),AND('Validation summary'!$B$2="2024-25",HLP182="In-period"),AND('Validation summary'!$B$2="2024-25",HLP182="End of period",HLP190="Revenue")),TRUE,FALSE)</f>
        <v>0</v>
      </c>
      <c r="HLQ183" s="201" t="b">
        <f>IF(OR(AND('Validation summary'!$B$2="2022-23",HLQ182="In-period"),AND('Validation summary'!$B$2="2023-24",HLQ182="In-period"),AND('Validation summary'!$B$2="2024-25",HLQ182="In-period"),AND('Validation summary'!$B$2="2024-25",HLQ182="End of period",HLQ190="Revenue")),TRUE,FALSE)</f>
        <v>0</v>
      </c>
      <c r="HLR183" s="201" t="b">
        <f>IF(OR(AND('Validation summary'!$B$2="2022-23",HLR182="In-period"),AND('Validation summary'!$B$2="2023-24",HLR182="In-period"),AND('Validation summary'!$B$2="2024-25",HLR182="In-period"),AND('Validation summary'!$B$2="2024-25",HLR182="End of period",HLR190="Revenue")),TRUE,FALSE)</f>
        <v>0</v>
      </c>
      <c r="HLS183" s="201" t="b">
        <f>IF(OR(AND('Validation summary'!$B$2="2022-23",HLS182="In-period"),AND('Validation summary'!$B$2="2023-24",HLS182="In-period"),AND('Validation summary'!$B$2="2024-25",HLS182="In-period"),AND('Validation summary'!$B$2="2024-25",HLS182="End of period",HLS190="Revenue")),TRUE,FALSE)</f>
        <v>0</v>
      </c>
      <c r="HLT183" s="201" t="b">
        <f>IF(OR(AND('Validation summary'!$B$2="2022-23",HLT182="In-period"),AND('Validation summary'!$B$2="2023-24",HLT182="In-period"),AND('Validation summary'!$B$2="2024-25",HLT182="In-period"),AND('Validation summary'!$B$2="2024-25",HLT182="End of period",HLT190="Revenue")),TRUE,FALSE)</f>
        <v>0</v>
      </c>
      <c r="HLU183" s="201" t="b">
        <f>IF(OR(AND('Validation summary'!$B$2="2022-23",HLU182="In-period"),AND('Validation summary'!$B$2="2023-24",HLU182="In-period"),AND('Validation summary'!$B$2="2024-25",HLU182="In-period"),AND('Validation summary'!$B$2="2024-25",HLU182="End of period",HLU190="Revenue")),TRUE,FALSE)</f>
        <v>0</v>
      </c>
      <c r="HLV183" s="201" t="b">
        <f>IF(OR(AND('Validation summary'!$B$2="2022-23",HLV182="In-period"),AND('Validation summary'!$B$2="2023-24",HLV182="In-period"),AND('Validation summary'!$B$2="2024-25",HLV182="In-period"),AND('Validation summary'!$B$2="2024-25",HLV182="End of period",HLV190="Revenue")),TRUE,FALSE)</f>
        <v>0</v>
      </c>
      <c r="HLW183" s="201" t="b">
        <f>IF(OR(AND('Validation summary'!$B$2="2022-23",HLW182="In-period"),AND('Validation summary'!$B$2="2023-24",HLW182="In-period"),AND('Validation summary'!$B$2="2024-25",HLW182="In-period"),AND('Validation summary'!$B$2="2024-25",HLW182="End of period",HLW190="Revenue")),TRUE,FALSE)</f>
        <v>0</v>
      </c>
      <c r="HLX183" s="201" t="b">
        <f>IF(OR(AND('Validation summary'!$B$2="2022-23",HLX182="In-period"),AND('Validation summary'!$B$2="2023-24",HLX182="In-period"),AND('Validation summary'!$B$2="2024-25",HLX182="In-period"),AND('Validation summary'!$B$2="2024-25",HLX182="End of period",HLX190="Revenue")),TRUE,FALSE)</f>
        <v>0</v>
      </c>
      <c r="HLY183" s="201" t="b">
        <f>IF(OR(AND('Validation summary'!$B$2="2022-23",HLY182="In-period"),AND('Validation summary'!$B$2="2023-24",HLY182="In-period"),AND('Validation summary'!$B$2="2024-25",HLY182="In-period"),AND('Validation summary'!$B$2="2024-25",HLY182="End of period",HLY190="Revenue")),TRUE,FALSE)</f>
        <v>0</v>
      </c>
      <c r="HLZ183" s="201" t="b">
        <f>IF(OR(AND('Validation summary'!$B$2="2022-23",HLZ182="In-period"),AND('Validation summary'!$B$2="2023-24",HLZ182="In-period"),AND('Validation summary'!$B$2="2024-25",HLZ182="In-period"),AND('Validation summary'!$B$2="2024-25",HLZ182="End of period",HLZ190="Revenue")),TRUE,FALSE)</f>
        <v>0</v>
      </c>
      <c r="HMA183" s="201" t="b">
        <f>IF(OR(AND('Validation summary'!$B$2="2022-23",HMA182="In-period"),AND('Validation summary'!$B$2="2023-24",HMA182="In-period"),AND('Validation summary'!$B$2="2024-25",HMA182="In-period"),AND('Validation summary'!$B$2="2024-25",HMA182="End of period",HMA190="Revenue")),TRUE,FALSE)</f>
        <v>0</v>
      </c>
      <c r="HMB183" s="201" t="b">
        <f>IF(OR(AND('Validation summary'!$B$2="2022-23",HMB182="In-period"),AND('Validation summary'!$B$2="2023-24",HMB182="In-period"),AND('Validation summary'!$B$2="2024-25",HMB182="In-period"),AND('Validation summary'!$B$2="2024-25",HMB182="End of period",HMB190="Revenue")),TRUE,FALSE)</f>
        <v>0</v>
      </c>
      <c r="HMC183" s="201" t="b">
        <f>IF(OR(AND('Validation summary'!$B$2="2022-23",HMC182="In-period"),AND('Validation summary'!$B$2="2023-24",HMC182="In-period"),AND('Validation summary'!$B$2="2024-25",HMC182="In-period"),AND('Validation summary'!$B$2="2024-25",HMC182="End of period",HMC190="Revenue")),TRUE,FALSE)</f>
        <v>0</v>
      </c>
      <c r="HMD183" s="201" t="b">
        <f>IF(OR(AND('Validation summary'!$B$2="2022-23",HMD182="In-period"),AND('Validation summary'!$B$2="2023-24",HMD182="In-period"),AND('Validation summary'!$B$2="2024-25",HMD182="In-period"),AND('Validation summary'!$B$2="2024-25",HMD182="End of period",HMD190="Revenue")),TRUE,FALSE)</f>
        <v>0</v>
      </c>
      <c r="HME183" s="201" t="b">
        <f>IF(OR(AND('Validation summary'!$B$2="2022-23",HME182="In-period"),AND('Validation summary'!$B$2="2023-24",HME182="In-period"),AND('Validation summary'!$B$2="2024-25",HME182="In-period"),AND('Validation summary'!$B$2="2024-25",HME182="End of period",HME190="Revenue")),TRUE,FALSE)</f>
        <v>0</v>
      </c>
      <c r="HMF183" s="201" t="b">
        <f>IF(OR(AND('Validation summary'!$B$2="2022-23",HMF182="In-period"),AND('Validation summary'!$B$2="2023-24",HMF182="In-period"),AND('Validation summary'!$B$2="2024-25",HMF182="In-period"),AND('Validation summary'!$B$2="2024-25",HMF182="End of period",HMF190="Revenue")),TRUE,FALSE)</f>
        <v>0</v>
      </c>
      <c r="HMG183" s="201" t="b">
        <f>IF(OR(AND('Validation summary'!$B$2="2022-23",HMG182="In-period"),AND('Validation summary'!$B$2="2023-24",HMG182="In-period"),AND('Validation summary'!$B$2="2024-25",HMG182="In-period"),AND('Validation summary'!$B$2="2024-25",HMG182="End of period",HMG190="Revenue")),TRUE,FALSE)</f>
        <v>0</v>
      </c>
      <c r="HMH183" s="201" t="b">
        <f>IF(OR(AND('Validation summary'!$B$2="2022-23",HMH182="In-period"),AND('Validation summary'!$B$2="2023-24",HMH182="In-period"),AND('Validation summary'!$B$2="2024-25",HMH182="In-period"),AND('Validation summary'!$B$2="2024-25",HMH182="End of period",HMH190="Revenue")),TRUE,FALSE)</f>
        <v>0</v>
      </c>
      <c r="HMI183" s="201" t="b">
        <f>IF(OR(AND('Validation summary'!$B$2="2022-23",HMI182="In-period"),AND('Validation summary'!$B$2="2023-24",HMI182="In-period"),AND('Validation summary'!$B$2="2024-25",HMI182="In-period"),AND('Validation summary'!$B$2="2024-25",HMI182="End of period",HMI190="Revenue")),TRUE,FALSE)</f>
        <v>0</v>
      </c>
      <c r="HMJ183" s="201" t="b">
        <f>IF(OR(AND('Validation summary'!$B$2="2022-23",HMJ182="In-period"),AND('Validation summary'!$B$2="2023-24",HMJ182="In-period"),AND('Validation summary'!$B$2="2024-25",HMJ182="In-period"),AND('Validation summary'!$B$2="2024-25",HMJ182="End of period",HMJ190="Revenue")),TRUE,FALSE)</f>
        <v>0</v>
      </c>
      <c r="HMK183" s="201" t="b">
        <f>IF(OR(AND('Validation summary'!$B$2="2022-23",HMK182="In-period"),AND('Validation summary'!$B$2="2023-24",HMK182="In-period"),AND('Validation summary'!$B$2="2024-25",HMK182="In-period"),AND('Validation summary'!$B$2="2024-25",HMK182="End of period",HMK190="Revenue")),TRUE,FALSE)</f>
        <v>0</v>
      </c>
      <c r="HML183" s="201" t="b">
        <f>IF(OR(AND('Validation summary'!$B$2="2022-23",HML182="In-period"),AND('Validation summary'!$B$2="2023-24",HML182="In-period"),AND('Validation summary'!$B$2="2024-25",HML182="In-period"),AND('Validation summary'!$B$2="2024-25",HML182="End of period",HML190="Revenue")),TRUE,FALSE)</f>
        <v>0</v>
      </c>
      <c r="HMM183" s="201" t="b">
        <f>IF(OR(AND('Validation summary'!$B$2="2022-23",HMM182="In-period"),AND('Validation summary'!$B$2="2023-24",HMM182="In-period"),AND('Validation summary'!$B$2="2024-25",HMM182="In-period"),AND('Validation summary'!$B$2="2024-25",HMM182="End of period",HMM190="Revenue")),TRUE,FALSE)</f>
        <v>0</v>
      </c>
      <c r="HMN183" s="201" t="b">
        <f>IF(OR(AND('Validation summary'!$B$2="2022-23",HMN182="In-period"),AND('Validation summary'!$B$2="2023-24",HMN182="In-period"),AND('Validation summary'!$B$2="2024-25",HMN182="In-period"),AND('Validation summary'!$B$2="2024-25",HMN182="End of period",HMN190="Revenue")),TRUE,FALSE)</f>
        <v>0</v>
      </c>
      <c r="HMO183" s="201" t="b">
        <f>IF(OR(AND('Validation summary'!$B$2="2022-23",HMO182="In-period"),AND('Validation summary'!$B$2="2023-24",HMO182="In-period"),AND('Validation summary'!$B$2="2024-25",HMO182="In-period"),AND('Validation summary'!$B$2="2024-25",HMO182="End of period",HMO190="Revenue")),TRUE,FALSE)</f>
        <v>0</v>
      </c>
      <c r="HMP183" s="201" t="b">
        <f>IF(OR(AND('Validation summary'!$B$2="2022-23",HMP182="In-period"),AND('Validation summary'!$B$2="2023-24",HMP182="In-period"),AND('Validation summary'!$B$2="2024-25",HMP182="In-period"),AND('Validation summary'!$B$2="2024-25",HMP182="End of period",HMP190="Revenue")),TRUE,FALSE)</f>
        <v>0</v>
      </c>
      <c r="HMQ183" s="201" t="b">
        <f>IF(OR(AND('Validation summary'!$B$2="2022-23",HMQ182="In-period"),AND('Validation summary'!$B$2="2023-24",HMQ182="In-period"),AND('Validation summary'!$B$2="2024-25",HMQ182="In-period"),AND('Validation summary'!$B$2="2024-25",HMQ182="End of period",HMQ190="Revenue")),TRUE,FALSE)</f>
        <v>0</v>
      </c>
      <c r="HMR183" s="201" t="b">
        <f>IF(OR(AND('Validation summary'!$B$2="2022-23",HMR182="In-period"),AND('Validation summary'!$B$2="2023-24",HMR182="In-period"),AND('Validation summary'!$B$2="2024-25",HMR182="In-period"),AND('Validation summary'!$B$2="2024-25",HMR182="End of period",HMR190="Revenue")),TRUE,FALSE)</f>
        <v>0</v>
      </c>
      <c r="HMS183" s="201" t="b">
        <f>IF(OR(AND('Validation summary'!$B$2="2022-23",HMS182="In-period"),AND('Validation summary'!$B$2="2023-24",HMS182="In-period"),AND('Validation summary'!$B$2="2024-25",HMS182="In-period"),AND('Validation summary'!$B$2="2024-25",HMS182="End of period",HMS190="Revenue")),TRUE,FALSE)</f>
        <v>0</v>
      </c>
      <c r="HMT183" s="201" t="b">
        <f>IF(OR(AND('Validation summary'!$B$2="2022-23",HMT182="In-period"),AND('Validation summary'!$B$2="2023-24",HMT182="In-period"),AND('Validation summary'!$B$2="2024-25",HMT182="In-period"),AND('Validation summary'!$B$2="2024-25",HMT182="End of period",HMT190="Revenue")),TRUE,FALSE)</f>
        <v>0</v>
      </c>
      <c r="HMU183" s="201" t="b">
        <f>IF(OR(AND('Validation summary'!$B$2="2022-23",HMU182="In-period"),AND('Validation summary'!$B$2="2023-24",HMU182="In-period"),AND('Validation summary'!$B$2="2024-25",HMU182="In-period"),AND('Validation summary'!$B$2="2024-25",HMU182="End of period",HMU190="Revenue")),TRUE,FALSE)</f>
        <v>0</v>
      </c>
      <c r="HMV183" s="201" t="b">
        <f>IF(OR(AND('Validation summary'!$B$2="2022-23",HMV182="In-period"),AND('Validation summary'!$B$2="2023-24",HMV182="In-period"),AND('Validation summary'!$B$2="2024-25",HMV182="In-period"),AND('Validation summary'!$B$2="2024-25",HMV182="End of period",HMV190="Revenue")),TRUE,FALSE)</f>
        <v>0</v>
      </c>
      <c r="HMW183" s="201" t="b">
        <f>IF(OR(AND('Validation summary'!$B$2="2022-23",HMW182="In-period"),AND('Validation summary'!$B$2="2023-24",HMW182="In-period"),AND('Validation summary'!$B$2="2024-25",HMW182="In-period"),AND('Validation summary'!$B$2="2024-25",HMW182="End of period",HMW190="Revenue")),TRUE,FALSE)</f>
        <v>0</v>
      </c>
      <c r="HMX183" s="201" t="b">
        <f>IF(OR(AND('Validation summary'!$B$2="2022-23",HMX182="In-period"),AND('Validation summary'!$B$2="2023-24",HMX182="In-period"),AND('Validation summary'!$B$2="2024-25",HMX182="In-period"),AND('Validation summary'!$B$2="2024-25",HMX182="End of period",HMX190="Revenue")),TRUE,FALSE)</f>
        <v>0</v>
      </c>
      <c r="HMY183" s="201" t="b">
        <f>IF(OR(AND('Validation summary'!$B$2="2022-23",HMY182="In-period"),AND('Validation summary'!$B$2="2023-24",HMY182="In-period"),AND('Validation summary'!$B$2="2024-25",HMY182="In-period"),AND('Validation summary'!$B$2="2024-25",HMY182="End of period",HMY190="Revenue")),TRUE,FALSE)</f>
        <v>0</v>
      </c>
      <c r="HMZ183" s="201" t="b">
        <f>IF(OR(AND('Validation summary'!$B$2="2022-23",HMZ182="In-period"),AND('Validation summary'!$B$2="2023-24",HMZ182="In-period"),AND('Validation summary'!$B$2="2024-25",HMZ182="In-period"),AND('Validation summary'!$B$2="2024-25",HMZ182="End of period",HMZ190="Revenue")),TRUE,FALSE)</f>
        <v>0</v>
      </c>
      <c r="HNA183" s="201" t="b">
        <f>IF(OR(AND('Validation summary'!$B$2="2022-23",HNA182="In-period"),AND('Validation summary'!$B$2="2023-24",HNA182="In-period"),AND('Validation summary'!$B$2="2024-25",HNA182="In-period"),AND('Validation summary'!$B$2="2024-25",HNA182="End of period",HNA190="Revenue")),TRUE,FALSE)</f>
        <v>0</v>
      </c>
      <c r="HNB183" s="201" t="b">
        <f>IF(OR(AND('Validation summary'!$B$2="2022-23",HNB182="In-period"),AND('Validation summary'!$B$2="2023-24",HNB182="In-period"),AND('Validation summary'!$B$2="2024-25",HNB182="In-period"),AND('Validation summary'!$B$2="2024-25",HNB182="End of period",HNB190="Revenue")),TRUE,FALSE)</f>
        <v>0</v>
      </c>
      <c r="HNC183" s="201" t="b">
        <f>IF(OR(AND('Validation summary'!$B$2="2022-23",HNC182="In-period"),AND('Validation summary'!$B$2="2023-24",HNC182="In-period"),AND('Validation summary'!$B$2="2024-25",HNC182="In-period"),AND('Validation summary'!$B$2="2024-25",HNC182="End of period",HNC190="Revenue")),TRUE,FALSE)</f>
        <v>0</v>
      </c>
      <c r="HND183" s="201" t="b">
        <f>IF(OR(AND('Validation summary'!$B$2="2022-23",HND182="In-period"),AND('Validation summary'!$B$2="2023-24",HND182="In-period"),AND('Validation summary'!$B$2="2024-25",HND182="In-period"),AND('Validation summary'!$B$2="2024-25",HND182="End of period",HND190="Revenue")),TRUE,FALSE)</f>
        <v>0</v>
      </c>
      <c r="HNE183" s="201" t="b">
        <f>IF(OR(AND('Validation summary'!$B$2="2022-23",HNE182="In-period"),AND('Validation summary'!$B$2="2023-24",HNE182="In-period"),AND('Validation summary'!$B$2="2024-25",HNE182="In-period"),AND('Validation summary'!$B$2="2024-25",HNE182="End of period",HNE190="Revenue")),TRUE,FALSE)</f>
        <v>0</v>
      </c>
      <c r="HNF183" s="201" t="b">
        <f>IF(OR(AND('Validation summary'!$B$2="2022-23",HNF182="In-period"),AND('Validation summary'!$B$2="2023-24",HNF182="In-period"),AND('Validation summary'!$B$2="2024-25",HNF182="In-period"),AND('Validation summary'!$B$2="2024-25",HNF182="End of period",HNF190="Revenue")),TRUE,FALSE)</f>
        <v>0</v>
      </c>
      <c r="HNG183" s="201" t="b">
        <f>IF(OR(AND('Validation summary'!$B$2="2022-23",HNG182="In-period"),AND('Validation summary'!$B$2="2023-24",HNG182="In-period"),AND('Validation summary'!$B$2="2024-25",HNG182="In-period"),AND('Validation summary'!$B$2="2024-25",HNG182="End of period",HNG190="Revenue")),TRUE,FALSE)</f>
        <v>0</v>
      </c>
      <c r="HNH183" s="201" t="b">
        <f>IF(OR(AND('Validation summary'!$B$2="2022-23",HNH182="In-period"),AND('Validation summary'!$B$2="2023-24",HNH182="In-period"),AND('Validation summary'!$B$2="2024-25",HNH182="In-period"),AND('Validation summary'!$B$2="2024-25",HNH182="End of period",HNH190="Revenue")),TRUE,FALSE)</f>
        <v>0</v>
      </c>
      <c r="HNI183" s="201" t="b">
        <f>IF(OR(AND('Validation summary'!$B$2="2022-23",HNI182="In-period"),AND('Validation summary'!$B$2="2023-24",HNI182="In-period"),AND('Validation summary'!$B$2="2024-25",HNI182="In-period"),AND('Validation summary'!$B$2="2024-25",HNI182="End of period",HNI190="Revenue")),TRUE,FALSE)</f>
        <v>0</v>
      </c>
      <c r="HNJ183" s="201" t="b">
        <f>IF(OR(AND('Validation summary'!$B$2="2022-23",HNJ182="In-period"),AND('Validation summary'!$B$2="2023-24",HNJ182="In-period"),AND('Validation summary'!$B$2="2024-25",HNJ182="In-period"),AND('Validation summary'!$B$2="2024-25",HNJ182="End of period",HNJ190="Revenue")),TRUE,FALSE)</f>
        <v>0</v>
      </c>
      <c r="HNK183" s="201" t="b">
        <f>IF(OR(AND('Validation summary'!$B$2="2022-23",HNK182="In-period"),AND('Validation summary'!$B$2="2023-24",HNK182="In-period"),AND('Validation summary'!$B$2="2024-25",HNK182="In-period"),AND('Validation summary'!$B$2="2024-25",HNK182="End of period",HNK190="Revenue")),TRUE,FALSE)</f>
        <v>0</v>
      </c>
      <c r="HNL183" s="201" t="b">
        <f>IF(OR(AND('Validation summary'!$B$2="2022-23",HNL182="In-period"),AND('Validation summary'!$B$2="2023-24",HNL182="In-period"),AND('Validation summary'!$B$2="2024-25",HNL182="In-period"),AND('Validation summary'!$B$2="2024-25",HNL182="End of period",HNL190="Revenue")),TRUE,FALSE)</f>
        <v>0</v>
      </c>
      <c r="HNM183" s="201" t="b">
        <f>IF(OR(AND('Validation summary'!$B$2="2022-23",HNM182="In-period"),AND('Validation summary'!$B$2="2023-24",HNM182="In-period"),AND('Validation summary'!$B$2="2024-25",HNM182="In-period"),AND('Validation summary'!$B$2="2024-25",HNM182="End of period",HNM190="Revenue")),TRUE,FALSE)</f>
        <v>0</v>
      </c>
      <c r="HNN183" s="201" t="b">
        <f>IF(OR(AND('Validation summary'!$B$2="2022-23",HNN182="In-period"),AND('Validation summary'!$B$2="2023-24",HNN182="In-period"),AND('Validation summary'!$B$2="2024-25",HNN182="In-period"),AND('Validation summary'!$B$2="2024-25",HNN182="End of period",HNN190="Revenue")),TRUE,FALSE)</f>
        <v>0</v>
      </c>
      <c r="HNO183" s="201" t="b">
        <f>IF(OR(AND('Validation summary'!$B$2="2022-23",HNO182="In-period"),AND('Validation summary'!$B$2="2023-24",HNO182="In-period"),AND('Validation summary'!$B$2="2024-25",HNO182="In-period"),AND('Validation summary'!$B$2="2024-25",HNO182="End of period",HNO190="Revenue")),TRUE,FALSE)</f>
        <v>0</v>
      </c>
      <c r="HNP183" s="201" t="b">
        <f>IF(OR(AND('Validation summary'!$B$2="2022-23",HNP182="In-period"),AND('Validation summary'!$B$2="2023-24",HNP182="In-period"),AND('Validation summary'!$B$2="2024-25",HNP182="In-period"),AND('Validation summary'!$B$2="2024-25",HNP182="End of period",HNP190="Revenue")),TRUE,FALSE)</f>
        <v>0</v>
      </c>
      <c r="HNQ183" s="201" t="b">
        <f>IF(OR(AND('Validation summary'!$B$2="2022-23",HNQ182="In-period"),AND('Validation summary'!$B$2="2023-24",HNQ182="In-period"),AND('Validation summary'!$B$2="2024-25",HNQ182="In-period"),AND('Validation summary'!$B$2="2024-25",HNQ182="End of period",HNQ190="Revenue")),TRUE,FALSE)</f>
        <v>0</v>
      </c>
      <c r="HNR183" s="201" t="b">
        <f>IF(OR(AND('Validation summary'!$B$2="2022-23",HNR182="In-period"),AND('Validation summary'!$B$2="2023-24",HNR182="In-period"),AND('Validation summary'!$B$2="2024-25",HNR182="In-period"),AND('Validation summary'!$B$2="2024-25",HNR182="End of period",HNR190="Revenue")),TRUE,FALSE)</f>
        <v>0</v>
      </c>
      <c r="HNS183" s="201" t="b">
        <f>IF(OR(AND('Validation summary'!$B$2="2022-23",HNS182="In-period"),AND('Validation summary'!$B$2="2023-24",HNS182="In-period"),AND('Validation summary'!$B$2="2024-25",HNS182="In-period"),AND('Validation summary'!$B$2="2024-25",HNS182="End of period",HNS190="Revenue")),TRUE,FALSE)</f>
        <v>0</v>
      </c>
      <c r="HNT183" s="201" t="b">
        <f>IF(OR(AND('Validation summary'!$B$2="2022-23",HNT182="In-period"),AND('Validation summary'!$B$2="2023-24",HNT182="In-period"),AND('Validation summary'!$B$2="2024-25",HNT182="In-period"),AND('Validation summary'!$B$2="2024-25",HNT182="End of period",HNT190="Revenue")),TRUE,FALSE)</f>
        <v>0</v>
      </c>
      <c r="HNU183" s="201" t="b">
        <f>IF(OR(AND('Validation summary'!$B$2="2022-23",HNU182="In-period"),AND('Validation summary'!$B$2="2023-24",HNU182="In-period"),AND('Validation summary'!$B$2="2024-25",HNU182="In-period"),AND('Validation summary'!$B$2="2024-25",HNU182="End of period",HNU190="Revenue")),TRUE,FALSE)</f>
        <v>0</v>
      </c>
      <c r="HNV183" s="201" t="b">
        <f>IF(OR(AND('Validation summary'!$B$2="2022-23",HNV182="In-period"),AND('Validation summary'!$B$2="2023-24",HNV182="In-period"),AND('Validation summary'!$B$2="2024-25",HNV182="In-period"),AND('Validation summary'!$B$2="2024-25",HNV182="End of period",HNV190="Revenue")),TRUE,FALSE)</f>
        <v>0</v>
      </c>
      <c r="HNW183" s="201" t="b">
        <f>IF(OR(AND('Validation summary'!$B$2="2022-23",HNW182="In-period"),AND('Validation summary'!$B$2="2023-24",HNW182="In-period"),AND('Validation summary'!$B$2="2024-25",HNW182="In-period"),AND('Validation summary'!$B$2="2024-25",HNW182="End of period",HNW190="Revenue")),TRUE,FALSE)</f>
        <v>0</v>
      </c>
      <c r="HNX183" s="201" t="b">
        <f>IF(OR(AND('Validation summary'!$B$2="2022-23",HNX182="In-period"),AND('Validation summary'!$B$2="2023-24",HNX182="In-period"),AND('Validation summary'!$B$2="2024-25",HNX182="In-period"),AND('Validation summary'!$B$2="2024-25",HNX182="End of period",HNX190="Revenue")),TRUE,FALSE)</f>
        <v>0</v>
      </c>
      <c r="HNY183" s="201" t="b">
        <f>IF(OR(AND('Validation summary'!$B$2="2022-23",HNY182="In-period"),AND('Validation summary'!$B$2="2023-24",HNY182="In-period"),AND('Validation summary'!$B$2="2024-25",HNY182="In-period"),AND('Validation summary'!$B$2="2024-25",HNY182="End of period",HNY190="Revenue")),TRUE,FALSE)</f>
        <v>0</v>
      </c>
      <c r="HNZ183" s="201" t="b">
        <f>IF(OR(AND('Validation summary'!$B$2="2022-23",HNZ182="In-period"),AND('Validation summary'!$B$2="2023-24",HNZ182="In-period"),AND('Validation summary'!$B$2="2024-25",HNZ182="In-period"),AND('Validation summary'!$B$2="2024-25",HNZ182="End of period",HNZ190="Revenue")),TRUE,FALSE)</f>
        <v>0</v>
      </c>
      <c r="HOA183" s="201" t="b">
        <f>IF(OR(AND('Validation summary'!$B$2="2022-23",HOA182="In-period"),AND('Validation summary'!$B$2="2023-24",HOA182="In-period"),AND('Validation summary'!$B$2="2024-25",HOA182="In-period"),AND('Validation summary'!$B$2="2024-25",HOA182="End of period",HOA190="Revenue")),TRUE,FALSE)</f>
        <v>0</v>
      </c>
      <c r="HOB183" s="201" t="b">
        <f>IF(OR(AND('Validation summary'!$B$2="2022-23",HOB182="In-period"),AND('Validation summary'!$B$2="2023-24",HOB182="In-period"),AND('Validation summary'!$B$2="2024-25",HOB182="In-period"),AND('Validation summary'!$B$2="2024-25",HOB182="End of period",HOB190="Revenue")),TRUE,FALSE)</f>
        <v>0</v>
      </c>
      <c r="HOC183" s="201" t="b">
        <f>IF(OR(AND('Validation summary'!$B$2="2022-23",HOC182="In-period"),AND('Validation summary'!$B$2="2023-24",HOC182="In-period"),AND('Validation summary'!$B$2="2024-25",HOC182="In-period"),AND('Validation summary'!$B$2="2024-25",HOC182="End of period",HOC190="Revenue")),TRUE,FALSE)</f>
        <v>0</v>
      </c>
      <c r="HOD183" s="201" t="b">
        <f>IF(OR(AND('Validation summary'!$B$2="2022-23",HOD182="In-period"),AND('Validation summary'!$B$2="2023-24",HOD182="In-period"),AND('Validation summary'!$B$2="2024-25",HOD182="In-period"),AND('Validation summary'!$B$2="2024-25",HOD182="End of period",HOD190="Revenue")),TRUE,FALSE)</f>
        <v>0</v>
      </c>
      <c r="HOE183" s="201" t="b">
        <f>IF(OR(AND('Validation summary'!$B$2="2022-23",HOE182="In-period"),AND('Validation summary'!$B$2="2023-24",HOE182="In-period"),AND('Validation summary'!$B$2="2024-25",HOE182="In-period"),AND('Validation summary'!$B$2="2024-25",HOE182="End of period",HOE190="Revenue")),TRUE,FALSE)</f>
        <v>0</v>
      </c>
      <c r="HOF183" s="201" t="b">
        <f>IF(OR(AND('Validation summary'!$B$2="2022-23",HOF182="In-period"),AND('Validation summary'!$B$2="2023-24",HOF182="In-period"),AND('Validation summary'!$B$2="2024-25",HOF182="In-period"),AND('Validation summary'!$B$2="2024-25",HOF182="End of period",HOF190="Revenue")),TRUE,FALSE)</f>
        <v>0</v>
      </c>
      <c r="HOG183" s="201" t="b">
        <f>IF(OR(AND('Validation summary'!$B$2="2022-23",HOG182="In-period"),AND('Validation summary'!$B$2="2023-24",HOG182="In-period"),AND('Validation summary'!$B$2="2024-25",HOG182="In-period"),AND('Validation summary'!$B$2="2024-25",HOG182="End of period",HOG190="Revenue")),TRUE,FALSE)</f>
        <v>0</v>
      </c>
      <c r="HOH183" s="201" t="b">
        <f>IF(OR(AND('Validation summary'!$B$2="2022-23",HOH182="In-period"),AND('Validation summary'!$B$2="2023-24",HOH182="In-period"),AND('Validation summary'!$B$2="2024-25",HOH182="In-period"),AND('Validation summary'!$B$2="2024-25",HOH182="End of period",HOH190="Revenue")),TRUE,FALSE)</f>
        <v>0</v>
      </c>
      <c r="HOI183" s="201" t="b">
        <f>IF(OR(AND('Validation summary'!$B$2="2022-23",HOI182="In-period"),AND('Validation summary'!$B$2="2023-24",HOI182="In-period"),AND('Validation summary'!$B$2="2024-25",HOI182="In-period"),AND('Validation summary'!$B$2="2024-25",HOI182="End of period",HOI190="Revenue")),TRUE,FALSE)</f>
        <v>0</v>
      </c>
      <c r="HOJ183" s="201" t="b">
        <f>IF(OR(AND('Validation summary'!$B$2="2022-23",HOJ182="In-period"),AND('Validation summary'!$B$2="2023-24",HOJ182="In-period"),AND('Validation summary'!$B$2="2024-25",HOJ182="In-period"),AND('Validation summary'!$B$2="2024-25",HOJ182="End of period",HOJ190="Revenue")),TRUE,FALSE)</f>
        <v>0</v>
      </c>
      <c r="HOK183" s="201" t="b">
        <f>IF(OR(AND('Validation summary'!$B$2="2022-23",HOK182="In-period"),AND('Validation summary'!$B$2="2023-24",HOK182="In-period"),AND('Validation summary'!$B$2="2024-25",HOK182="In-period"),AND('Validation summary'!$B$2="2024-25",HOK182="End of period",HOK190="Revenue")),TRUE,FALSE)</f>
        <v>0</v>
      </c>
      <c r="HOL183" s="201" t="b">
        <f>IF(OR(AND('Validation summary'!$B$2="2022-23",HOL182="In-period"),AND('Validation summary'!$B$2="2023-24",HOL182="In-period"),AND('Validation summary'!$B$2="2024-25",HOL182="In-period"),AND('Validation summary'!$B$2="2024-25",HOL182="End of period",HOL190="Revenue")),TRUE,FALSE)</f>
        <v>0</v>
      </c>
      <c r="HOM183" s="201" t="b">
        <f>IF(OR(AND('Validation summary'!$B$2="2022-23",HOM182="In-period"),AND('Validation summary'!$B$2="2023-24",HOM182="In-period"),AND('Validation summary'!$B$2="2024-25",HOM182="In-period"),AND('Validation summary'!$B$2="2024-25",HOM182="End of period",HOM190="Revenue")),TRUE,FALSE)</f>
        <v>0</v>
      </c>
      <c r="HON183" s="201" t="b">
        <f>IF(OR(AND('Validation summary'!$B$2="2022-23",HON182="In-period"),AND('Validation summary'!$B$2="2023-24",HON182="In-period"),AND('Validation summary'!$B$2="2024-25",HON182="In-period"),AND('Validation summary'!$B$2="2024-25",HON182="End of period",HON190="Revenue")),TRUE,FALSE)</f>
        <v>0</v>
      </c>
      <c r="HOO183" s="201" t="b">
        <f>IF(OR(AND('Validation summary'!$B$2="2022-23",HOO182="In-period"),AND('Validation summary'!$B$2="2023-24",HOO182="In-period"),AND('Validation summary'!$B$2="2024-25",HOO182="In-period"),AND('Validation summary'!$B$2="2024-25",HOO182="End of period",HOO190="Revenue")),TRUE,FALSE)</f>
        <v>0</v>
      </c>
      <c r="HOP183" s="201" t="b">
        <f>IF(OR(AND('Validation summary'!$B$2="2022-23",HOP182="In-period"),AND('Validation summary'!$B$2="2023-24",HOP182="In-period"),AND('Validation summary'!$B$2="2024-25",HOP182="In-period"),AND('Validation summary'!$B$2="2024-25",HOP182="End of period",HOP190="Revenue")),TRUE,FALSE)</f>
        <v>0</v>
      </c>
      <c r="HOQ183" s="201" t="b">
        <f>IF(OR(AND('Validation summary'!$B$2="2022-23",HOQ182="In-period"),AND('Validation summary'!$B$2="2023-24",HOQ182="In-period"),AND('Validation summary'!$B$2="2024-25",HOQ182="In-period"),AND('Validation summary'!$B$2="2024-25",HOQ182="End of period",HOQ190="Revenue")),TRUE,FALSE)</f>
        <v>0</v>
      </c>
      <c r="HOR183" s="201" t="b">
        <f>IF(OR(AND('Validation summary'!$B$2="2022-23",HOR182="In-period"),AND('Validation summary'!$B$2="2023-24",HOR182="In-period"),AND('Validation summary'!$B$2="2024-25",HOR182="In-period"),AND('Validation summary'!$B$2="2024-25",HOR182="End of period",HOR190="Revenue")),TRUE,FALSE)</f>
        <v>0</v>
      </c>
      <c r="HOS183" s="201" t="b">
        <f>IF(OR(AND('Validation summary'!$B$2="2022-23",HOS182="In-period"),AND('Validation summary'!$B$2="2023-24",HOS182="In-period"),AND('Validation summary'!$B$2="2024-25",HOS182="In-period"),AND('Validation summary'!$B$2="2024-25",HOS182="End of period",HOS190="Revenue")),TRUE,FALSE)</f>
        <v>0</v>
      </c>
      <c r="HOT183" s="201" t="b">
        <f>IF(OR(AND('Validation summary'!$B$2="2022-23",HOT182="In-period"),AND('Validation summary'!$B$2="2023-24",HOT182="In-period"),AND('Validation summary'!$B$2="2024-25",HOT182="In-period"),AND('Validation summary'!$B$2="2024-25",HOT182="End of period",HOT190="Revenue")),TRUE,FALSE)</f>
        <v>0</v>
      </c>
      <c r="HOU183" s="201" t="b">
        <f>IF(OR(AND('Validation summary'!$B$2="2022-23",HOU182="In-period"),AND('Validation summary'!$B$2="2023-24",HOU182="In-period"),AND('Validation summary'!$B$2="2024-25",HOU182="In-period"),AND('Validation summary'!$B$2="2024-25",HOU182="End of period",HOU190="Revenue")),TRUE,FALSE)</f>
        <v>0</v>
      </c>
      <c r="HOV183" s="201" t="b">
        <f>IF(OR(AND('Validation summary'!$B$2="2022-23",HOV182="In-period"),AND('Validation summary'!$B$2="2023-24",HOV182="In-period"),AND('Validation summary'!$B$2="2024-25",HOV182="In-period"),AND('Validation summary'!$B$2="2024-25",HOV182="End of period",HOV190="Revenue")),TRUE,FALSE)</f>
        <v>0</v>
      </c>
      <c r="HOW183" s="201" t="b">
        <f>IF(OR(AND('Validation summary'!$B$2="2022-23",HOW182="In-period"),AND('Validation summary'!$B$2="2023-24",HOW182="In-period"),AND('Validation summary'!$B$2="2024-25",HOW182="In-period"),AND('Validation summary'!$B$2="2024-25",HOW182="End of period",HOW190="Revenue")),TRUE,FALSE)</f>
        <v>0</v>
      </c>
      <c r="HOX183" s="201" t="b">
        <f>IF(OR(AND('Validation summary'!$B$2="2022-23",HOX182="In-period"),AND('Validation summary'!$B$2="2023-24",HOX182="In-period"),AND('Validation summary'!$B$2="2024-25",HOX182="In-period"),AND('Validation summary'!$B$2="2024-25",HOX182="End of period",HOX190="Revenue")),TRUE,FALSE)</f>
        <v>0</v>
      </c>
      <c r="HOY183" s="201" t="b">
        <f>IF(OR(AND('Validation summary'!$B$2="2022-23",HOY182="In-period"),AND('Validation summary'!$B$2="2023-24",HOY182="In-period"),AND('Validation summary'!$B$2="2024-25",HOY182="In-period"),AND('Validation summary'!$B$2="2024-25",HOY182="End of period",HOY190="Revenue")),TRUE,FALSE)</f>
        <v>0</v>
      </c>
      <c r="HOZ183" s="201" t="b">
        <f>IF(OR(AND('Validation summary'!$B$2="2022-23",HOZ182="In-period"),AND('Validation summary'!$B$2="2023-24",HOZ182="In-period"),AND('Validation summary'!$B$2="2024-25",HOZ182="In-period"),AND('Validation summary'!$B$2="2024-25",HOZ182="End of period",HOZ190="Revenue")),TRUE,FALSE)</f>
        <v>0</v>
      </c>
      <c r="HPA183" s="201" t="b">
        <f>IF(OR(AND('Validation summary'!$B$2="2022-23",HPA182="In-period"),AND('Validation summary'!$B$2="2023-24",HPA182="In-period"),AND('Validation summary'!$B$2="2024-25",HPA182="In-period"),AND('Validation summary'!$B$2="2024-25",HPA182="End of period",HPA190="Revenue")),TRUE,FALSE)</f>
        <v>0</v>
      </c>
      <c r="HPB183" s="201" t="b">
        <f>IF(OR(AND('Validation summary'!$B$2="2022-23",HPB182="In-period"),AND('Validation summary'!$B$2="2023-24",HPB182="In-period"),AND('Validation summary'!$B$2="2024-25",HPB182="In-period"),AND('Validation summary'!$B$2="2024-25",HPB182="End of period",HPB190="Revenue")),TRUE,FALSE)</f>
        <v>0</v>
      </c>
      <c r="HPC183" s="201" t="b">
        <f>IF(OR(AND('Validation summary'!$B$2="2022-23",HPC182="In-period"),AND('Validation summary'!$B$2="2023-24",HPC182="In-period"),AND('Validation summary'!$B$2="2024-25",HPC182="In-period"),AND('Validation summary'!$B$2="2024-25",HPC182="End of period",HPC190="Revenue")),TRUE,FALSE)</f>
        <v>0</v>
      </c>
      <c r="HPD183" s="201" t="b">
        <f>IF(OR(AND('Validation summary'!$B$2="2022-23",HPD182="In-period"),AND('Validation summary'!$B$2="2023-24",HPD182="In-period"),AND('Validation summary'!$B$2="2024-25",HPD182="In-period"),AND('Validation summary'!$B$2="2024-25",HPD182="End of period",HPD190="Revenue")),TRUE,FALSE)</f>
        <v>0</v>
      </c>
      <c r="HPE183" s="201" t="b">
        <f>IF(OR(AND('Validation summary'!$B$2="2022-23",HPE182="In-period"),AND('Validation summary'!$B$2="2023-24",HPE182="In-period"),AND('Validation summary'!$B$2="2024-25",HPE182="In-period"),AND('Validation summary'!$B$2="2024-25",HPE182="End of period",HPE190="Revenue")),TRUE,FALSE)</f>
        <v>0</v>
      </c>
      <c r="HPF183" s="201" t="b">
        <f>IF(OR(AND('Validation summary'!$B$2="2022-23",HPF182="In-period"),AND('Validation summary'!$B$2="2023-24",HPF182="In-period"),AND('Validation summary'!$B$2="2024-25",HPF182="In-period"),AND('Validation summary'!$B$2="2024-25",HPF182="End of period",HPF190="Revenue")),TRUE,FALSE)</f>
        <v>0</v>
      </c>
      <c r="HPG183" s="201" t="b">
        <f>IF(OR(AND('Validation summary'!$B$2="2022-23",HPG182="In-period"),AND('Validation summary'!$B$2="2023-24",HPG182="In-period"),AND('Validation summary'!$B$2="2024-25",HPG182="In-period"),AND('Validation summary'!$B$2="2024-25",HPG182="End of period",HPG190="Revenue")),TRUE,FALSE)</f>
        <v>0</v>
      </c>
      <c r="HPH183" s="201" t="b">
        <f>IF(OR(AND('Validation summary'!$B$2="2022-23",HPH182="In-period"),AND('Validation summary'!$B$2="2023-24",HPH182="In-period"),AND('Validation summary'!$B$2="2024-25",HPH182="In-period"),AND('Validation summary'!$B$2="2024-25",HPH182="End of period",HPH190="Revenue")),TRUE,FALSE)</f>
        <v>0</v>
      </c>
      <c r="HPI183" s="201" t="b">
        <f>IF(OR(AND('Validation summary'!$B$2="2022-23",HPI182="In-period"),AND('Validation summary'!$B$2="2023-24",HPI182="In-period"),AND('Validation summary'!$B$2="2024-25",HPI182="In-period"),AND('Validation summary'!$B$2="2024-25",HPI182="End of period",HPI190="Revenue")),TRUE,FALSE)</f>
        <v>0</v>
      </c>
      <c r="HPJ183" s="201" t="b">
        <f>IF(OR(AND('Validation summary'!$B$2="2022-23",HPJ182="In-period"),AND('Validation summary'!$B$2="2023-24",HPJ182="In-period"),AND('Validation summary'!$B$2="2024-25",HPJ182="In-period"),AND('Validation summary'!$B$2="2024-25",HPJ182="End of period",HPJ190="Revenue")),TRUE,FALSE)</f>
        <v>0</v>
      </c>
      <c r="HPK183" s="201" t="b">
        <f>IF(OR(AND('Validation summary'!$B$2="2022-23",HPK182="In-period"),AND('Validation summary'!$B$2="2023-24",HPK182="In-period"),AND('Validation summary'!$B$2="2024-25",HPK182="In-period"),AND('Validation summary'!$B$2="2024-25",HPK182="End of period",HPK190="Revenue")),TRUE,FALSE)</f>
        <v>0</v>
      </c>
      <c r="HPL183" s="201" t="b">
        <f>IF(OR(AND('Validation summary'!$B$2="2022-23",HPL182="In-period"),AND('Validation summary'!$B$2="2023-24",HPL182="In-period"),AND('Validation summary'!$B$2="2024-25",HPL182="In-period"),AND('Validation summary'!$B$2="2024-25",HPL182="End of period",HPL190="Revenue")),TRUE,FALSE)</f>
        <v>0</v>
      </c>
      <c r="HPM183" s="201" t="b">
        <f>IF(OR(AND('Validation summary'!$B$2="2022-23",HPM182="In-period"),AND('Validation summary'!$B$2="2023-24",HPM182="In-period"),AND('Validation summary'!$B$2="2024-25",HPM182="In-period"),AND('Validation summary'!$B$2="2024-25",HPM182="End of period",HPM190="Revenue")),TRUE,FALSE)</f>
        <v>0</v>
      </c>
      <c r="HPN183" s="201" t="b">
        <f>IF(OR(AND('Validation summary'!$B$2="2022-23",HPN182="In-period"),AND('Validation summary'!$B$2="2023-24",HPN182="In-period"),AND('Validation summary'!$B$2="2024-25",HPN182="In-period"),AND('Validation summary'!$B$2="2024-25",HPN182="End of period",HPN190="Revenue")),TRUE,FALSE)</f>
        <v>0</v>
      </c>
      <c r="HPO183" s="201" t="b">
        <f>IF(OR(AND('Validation summary'!$B$2="2022-23",HPO182="In-period"),AND('Validation summary'!$B$2="2023-24",HPO182="In-period"),AND('Validation summary'!$B$2="2024-25",HPO182="In-period"),AND('Validation summary'!$B$2="2024-25",HPO182="End of period",HPO190="Revenue")),TRUE,FALSE)</f>
        <v>0</v>
      </c>
      <c r="HPP183" s="201" t="b">
        <f>IF(OR(AND('Validation summary'!$B$2="2022-23",HPP182="In-period"),AND('Validation summary'!$B$2="2023-24",HPP182="In-period"),AND('Validation summary'!$B$2="2024-25",HPP182="In-period"),AND('Validation summary'!$B$2="2024-25",HPP182="End of period",HPP190="Revenue")),TRUE,FALSE)</f>
        <v>0</v>
      </c>
      <c r="HPQ183" s="201" t="b">
        <f>IF(OR(AND('Validation summary'!$B$2="2022-23",HPQ182="In-period"),AND('Validation summary'!$B$2="2023-24",HPQ182="In-period"),AND('Validation summary'!$B$2="2024-25",HPQ182="In-period"),AND('Validation summary'!$B$2="2024-25",HPQ182="End of period",HPQ190="Revenue")),TRUE,FALSE)</f>
        <v>0</v>
      </c>
      <c r="HPR183" s="201" t="b">
        <f>IF(OR(AND('Validation summary'!$B$2="2022-23",HPR182="In-period"),AND('Validation summary'!$B$2="2023-24",HPR182="In-period"),AND('Validation summary'!$B$2="2024-25",HPR182="In-period"),AND('Validation summary'!$B$2="2024-25",HPR182="End of period",HPR190="Revenue")),TRUE,FALSE)</f>
        <v>0</v>
      </c>
      <c r="HPS183" s="201" t="b">
        <f>IF(OR(AND('Validation summary'!$B$2="2022-23",HPS182="In-period"),AND('Validation summary'!$B$2="2023-24",HPS182="In-period"),AND('Validation summary'!$B$2="2024-25",HPS182="In-period"),AND('Validation summary'!$B$2="2024-25",HPS182="End of period",HPS190="Revenue")),TRUE,FALSE)</f>
        <v>0</v>
      </c>
      <c r="HPT183" s="201" t="b">
        <f>IF(OR(AND('Validation summary'!$B$2="2022-23",HPT182="In-period"),AND('Validation summary'!$B$2="2023-24",HPT182="In-period"),AND('Validation summary'!$B$2="2024-25",HPT182="In-period"),AND('Validation summary'!$B$2="2024-25",HPT182="End of period",HPT190="Revenue")),TRUE,FALSE)</f>
        <v>0</v>
      </c>
      <c r="HPU183" s="201" t="b">
        <f>IF(OR(AND('Validation summary'!$B$2="2022-23",HPU182="In-period"),AND('Validation summary'!$B$2="2023-24",HPU182="In-period"),AND('Validation summary'!$B$2="2024-25",HPU182="In-period"),AND('Validation summary'!$B$2="2024-25",HPU182="End of period",HPU190="Revenue")),TRUE,FALSE)</f>
        <v>0</v>
      </c>
      <c r="HPV183" s="201" t="b">
        <f>IF(OR(AND('Validation summary'!$B$2="2022-23",HPV182="In-period"),AND('Validation summary'!$B$2="2023-24",HPV182="In-period"),AND('Validation summary'!$B$2="2024-25",HPV182="In-period"),AND('Validation summary'!$B$2="2024-25",HPV182="End of period",HPV190="Revenue")),TRUE,FALSE)</f>
        <v>0</v>
      </c>
      <c r="HPW183" s="201" t="b">
        <f>IF(OR(AND('Validation summary'!$B$2="2022-23",HPW182="In-period"),AND('Validation summary'!$B$2="2023-24",HPW182="In-period"),AND('Validation summary'!$B$2="2024-25",HPW182="In-period"),AND('Validation summary'!$B$2="2024-25",HPW182="End of period",HPW190="Revenue")),TRUE,FALSE)</f>
        <v>0</v>
      </c>
      <c r="HPX183" s="201" t="b">
        <f>IF(OR(AND('Validation summary'!$B$2="2022-23",HPX182="In-period"),AND('Validation summary'!$B$2="2023-24",HPX182="In-period"),AND('Validation summary'!$B$2="2024-25",HPX182="In-period"),AND('Validation summary'!$B$2="2024-25",HPX182="End of period",HPX190="Revenue")),TRUE,FALSE)</f>
        <v>0</v>
      </c>
      <c r="HPY183" s="201" t="b">
        <f>IF(OR(AND('Validation summary'!$B$2="2022-23",HPY182="In-period"),AND('Validation summary'!$B$2="2023-24",HPY182="In-period"),AND('Validation summary'!$B$2="2024-25",HPY182="In-period"),AND('Validation summary'!$B$2="2024-25",HPY182="End of period",HPY190="Revenue")),TRUE,FALSE)</f>
        <v>0</v>
      </c>
      <c r="HPZ183" s="201" t="b">
        <f>IF(OR(AND('Validation summary'!$B$2="2022-23",HPZ182="In-period"),AND('Validation summary'!$B$2="2023-24",HPZ182="In-period"),AND('Validation summary'!$B$2="2024-25",HPZ182="In-period"),AND('Validation summary'!$B$2="2024-25",HPZ182="End of period",HPZ190="Revenue")),TRUE,FALSE)</f>
        <v>0</v>
      </c>
      <c r="HQA183" s="201" t="b">
        <f>IF(OR(AND('Validation summary'!$B$2="2022-23",HQA182="In-period"),AND('Validation summary'!$B$2="2023-24",HQA182="In-period"),AND('Validation summary'!$B$2="2024-25",HQA182="In-period"),AND('Validation summary'!$B$2="2024-25",HQA182="End of period",HQA190="Revenue")),TRUE,FALSE)</f>
        <v>0</v>
      </c>
      <c r="HQB183" s="201" t="b">
        <f>IF(OR(AND('Validation summary'!$B$2="2022-23",HQB182="In-period"),AND('Validation summary'!$B$2="2023-24",HQB182="In-period"),AND('Validation summary'!$B$2="2024-25",HQB182="In-period"),AND('Validation summary'!$B$2="2024-25",HQB182="End of period",HQB190="Revenue")),TRUE,FALSE)</f>
        <v>0</v>
      </c>
      <c r="HQC183" s="201" t="b">
        <f>IF(OR(AND('Validation summary'!$B$2="2022-23",HQC182="In-period"),AND('Validation summary'!$B$2="2023-24",HQC182="In-period"),AND('Validation summary'!$B$2="2024-25",HQC182="In-period"),AND('Validation summary'!$B$2="2024-25",HQC182="End of period",HQC190="Revenue")),TRUE,FALSE)</f>
        <v>0</v>
      </c>
      <c r="HQD183" s="201" t="b">
        <f>IF(OR(AND('Validation summary'!$B$2="2022-23",HQD182="In-period"),AND('Validation summary'!$B$2="2023-24",HQD182="In-period"),AND('Validation summary'!$B$2="2024-25",HQD182="In-period"),AND('Validation summary'!$B$2="2024-25",HQD182="End of period",HQD190="Revenue")),TRUE,FALSE)</f>
        <v>0</v>
      </c>
      <c r="HQE183" s="201" t="b">
        <f>IF(OR(AND('Validation summary'!$B$2="2022-23",HQE182="In-period"),AND('Validation summary'!$B$2="2023-24",HQE182="In-period"),AND('Validation summary'!$B$2="2024-25",HQE182="In-period"),AND('Validation summary'!$B$2="2024-25",HQE182="End of period",HQE190="Revenue")),TRUE,FALSE)</f>
        <v>0</v>
      </c>
      <c r="HQF183" s="201" t="b">
        <f>IF(OR(AND('Validation summary'!$B$2="2022-23",HQF182="In-period"),AND('Validation summary'!$B$2="2023-24",HQF182="In-period"),AND('Validation summary'!$B$2="2024-25",HQF182="In-period"),AND('Validation summary'!$B$2="2024-25",HQF182="End of period",HQF190="Revenue")),TRUE,FALSE)</f>
        <v>0</v>
      </c>
      <c r="HQG183" s="201" t="b">
        <f>IF(OR(AND('Validation summary'!$B$2="2022-23",HQG182="In-period"),AND('Validation summary'!$B$2="2023-24",HQG182="In-period"),AND('Validation summary'!$B$2="2024-25",HQG182="In-period"),AND('Validation summary'!$B$2="2024-25",HQG182="End of period",HQG190="Revenue")),TRUE,FALSE)</f>
        <v>0</v>
      </c>
      <c r="HQH183" s="201" t="b">
        <f>IF(OR(AND('Validation summary'!$B$2="2022-23",HQH182="In-period"),AND('Validation summary'!$B$2="2023-24",HQH182="In-period"),AND('Validation summary'!$B$2="2024-25",HQH182="In-period"),AND('Validation summary'!$B$2="2024-25",HQH182="End of period",HQH190="Revenue")),TRUE,FALSE)</f>
        <v>0</v>
      </c>
      <c r="HQI183" s="201" t="b">
        <f>IF(OR(AND('Validation summary'!$B$2="2022-23",HQI182="In-period"),AND('Validation summary'!$B$2="2023-24",HQI182="In-period"),AND('Validation summary'!$B$2="2024-25",HQI182="In-period"),AND('Validation summary'!$B$2="2024-25",HQI182="End of period",HQI190="Revenue")),TRUE,FALSE)</f>
        <v>0</v>
      </c>
      <c r="HQJ183" s="201" t="b">
        <f>IF(OR(AND('Validation summary'!$B$2="2022-23",HQJ182="In-period"),AND('Validation summary'!$B$2="2023-24",HQJ182="In-period"),AND('Validation summary'!$B$2="2024-25",HQJ182="In-period"),AND('Validation summary'!$B$2="2024-25",HQJ182="End of period",HQJ190="Revenue")),TRUE,FALSE)</f>
        <v>0</v>
      </c>
      <c r="HQK183" s="201" t="b">
        <f>IF(OR(AND('Validation summary'!$B$2="2022-23",HQK182="In-period"),AND('Validation summary'!$B$2="2023-24",HQK182="In-period"),AND('Validation summary'!$B$2="2024-25",HQK182="In-period"),AND('Validation summary'!$B$2="2024-25",HQK182="End of period",HQK190="Revenue")),TRUE,FALSE)</f>
        <v>0</v>
      </c>
      <c r="HQL183" s="201" t="b">
        <f>IF(OR(AND('Validation summary'!$B$2="2022-23",HQL182="In-period"),AND('Validation summary'!$B$2="2023-24",HQL182="In-period"),AND('Validation summary'!$B$2="2024-25",HQL182="In-period"),AND('Validation summary'!$B$2="2024-25",HQL182="End of period",HQL190="Revenue")),TRUE,FALSE)</f>
        <v>0</v>
      </c>
      <c r="HQM183" s="201" t="b">
        <f>IF(OR(AND('Validation summary'!$B$2="2022-23",HQM182="In-period"),AND('Validation summary'!$B$2="2023-24",HQM182="In-period"),AND('Validation summary'!$B$2="2024-25",HQM182="In-period"),AND('Validation summary'!$B$2="2024-25",HQM182="End of period",HQM190="Revenue")),TRUE,FALSE)</f>
        <v>0</v>
      </c>
      <c r="HQN183" s="201" t="b">
        <f>IF(OR(AND('Validation summary'!$B$2="2022-23",HQN182="In-period"),AND('Validation summary'!$B$2="2023-24",HQN182="In-period"),AND('Validation summary'!$B$2="2024-25",HQN182="In-period"),AND('Validation summary'!$B$2="2024-25",HQN182="End of period",HQN190="Revenue")),TRUE,FALSE)</f>
        <v>0</v>
      </c>
      <c r="HQO183" s="201" t="b">
        <f>IF(OR(AND('Validation summary'!$B$2="2022-23",HQO182="In-period"),AND('Validation summary'!$B$2="2023-24",HQO182="In-period"),AND('Validation summary'!$B$2="2024-25",HQO182="In-period"),AND('Validation summary'!$B$2="2024-25",HQO182="End of period",HQO190="Revenue")),TRUE,FALSE)</f>
        <v>0</v>
      </c>
      <c r="HQP183" s="201" t="b">
        <f>IF(OR(AND('Validation summary'!$B$2="2022-23",HQP182="In-period"),AND('Validation summary'!$B$2="2023-24",HQP182="In-period"),AND('Validation summary'!$B$2="2024-25",HQP182="In-period"),AND('Validation summary'!$B$2="2024-25",HQP182="End of period",HQP190="Revenue")),TRUE,FALSE)</f>
        <v>0</v>
      </c>
      <c r="HQQ183" s="201" t="b">
        <f>IF(OR(AND('Validation summary'!$B$2="2022-23",HQQ182="In-period"),AND('Validation summary'!$B$2="2023-24",HQQ182="In-period"),AND('Validation summary'!$B$2="2024-25",HQQ182="In-period"),AND('Validation summary'!$B$2="2024-25",HQQ182="End of period",HQQ190="Revenue")),TRUE,FALSE)</f>
        <v>0</v>
      </c>
      <c r="HQR183" s="201" t="b">
        <f>IF(OR(AND('Validation summary'!$B$2="2022-23",HQR182="In-period"),AND('Validation summary'!$B$2="2023-24",HQR182="In-period"),AND('Validation summary'!$B$2="2024-25",HQR182="In-period"),AND('Validation summary'!$B$2="2024-25",HQR182="End of period",HQR190="Revenue")),TRUE,FALSE)</f>
        <v>0</v>
      </c>
      <c r="HQS183" s="201" t="b">
        <f>IF(OR(AND('Validation summary'!$B$2="2022-23",HQS182="In-period"),AND('Validation summary'!$B$2="2023-24",HQS182="In-period"),AND('Validation summary'!$B$2="2024-25",HQS182="In-period"),AND('Validation summary'!$B$2="2024-25",HQS182="End of period",HQS190="Revenue")),TRUE,FALSE)</f>
        <v>0</v>
      </c>
      <c r="HQT183" s="201" t="b">
        <f>IF(OR(AND('Validation summary'!$B$2="2022-23",HQT182="In-period"),AND('Validation summary'!$B$2="2023-24",HQT182="In-period"),AND('Validation summary'!$B$2="2024-25",HQT182="In-period"),AND('Validation summary'!$B$2="2024-25",HQT182="End of period",HQT190="Revenue")),TRUE,FALSE)</f>
        <v>0</v>
      </c>
      <c r="HQU183" s="201" t="b">
        <f>IF(OR(AND('Validation summary'!$B$2="2022-23",HQU182="In-period"),AND('Validation summary'!$B$2="2023-24",HQU182="In-period"),AND('Validation summary'!$B$2="2024-25",HQU182="In-period"),AND('Validation summary'!$B$2="2024-25",HQU182="End of period",HQU190="Revenue")),TRUE,FALSE)</f>
        <v>0</v>
      </c>
      <c r="HQV183" s="201" t="b">
        <f>IF(OR(AND('Validation summary'!$B$2="2022-23",HQV182="In-period"),AND('Validation summary'!$B$2="2023-24",HQV182="In-period"),AND('Validation summary'!$B$2="2024-25",HQV182="In-period"),AND('Validation summary'!$B$2="2024-25",HQV182="End of period",HQV190="Revenue")),TRUE,FALSE)</f>
        <v>0</v>
      </c>
      <c r="HQW183" s="201" t="b">
        <f>IF(OR(AND('Validation summary'!$B$2="2022-23",HQW182="In-period"),AND('Validation summary'!$B$2="2023-24",HQW182="In-period"),AND('Validation summary'!$B$2="2024-25",HQW182="In-period"),AND('Validation summary'!$B$2="2024-25",HQW182="End of period",HQW190="Revenue")),TRUE,FALSE)</f>
        <v>0</v>
      </c>
      <c r="HQX183" s="201" t="b">
        <f>IF(OR(AND('Validation summary'!$B$2="2022-23",HQX182="In-period"),AND('Validation summary'!$B$2="2023-24",HQX182="In-period"),AND('Validation summary'!$B$2="2024-25",HQX182="In-period"),AND('Validation summary'!$B$2="2024-25",HQX182="End of period",HQX190="Revenue")),TRUE,FALSE)</f>
        <v>0</v>
      </c>
      <c r="HQY183" s="201" t="b">
        <f>IF(OR(AND('Validation summary'!$B$2="2022-23",HQY182="In-period"),AND('Validation summary'!$B$2="2023-24",HQY182="In-period"),AND('Validation summary'!$B$2="2024-25",HQY182="In-period"),AND('Validation summary'!$B$2="2024-25",HQY182="End of period",HQY190="Revenue")),TRUE,FALSE)</f>
        <v>0</v>
      </c>
      <c r="HQZ183" s="201" t="b">
        <f>IF(OR(AND('Validation summary'!$B$2="2022-23",HQZ182="In-period"),AND('Validation summary'!$B$2="2023-24",HQZ182="In-period"),AND('Validation summary'!$B$2="2024-25",HQZ182="In-period"),AND('Validation summary'!$B$2="2024-25",HQZ182="End of period",HQZ190="Revenue")),TRUE,FALSE)</f>
        <v>0</v>
      </c>
      <c r="HRA183" s="201" t="b">
        <f>IF(OR(AND('Validation summary'!$B$2="2022-23",HRA182="In-period"),AND('Validation summary'!$B$2="2023-24",HRA182="In-period"),AND('Validation summary'!$B$2="2024-25",HRA182="In-period"),AND('Validation summary'!$B$2="2024-25",HRA182="End of period",HRA190="Revenue")),TRUE,FALSE)</f>
        <v>0</v>
      </c>
      <c r="HRB183" s="201" t="b">
        <f>IF(OR(AND('Validation summary'!$B$2="2022-23",HRB182="In-period"),AND('Validation summary'!$B$2="2023-24",HRB182="In-period"),AND('Validation summary'!$B$2="2024-25",HRB182="In-period"),AND('Validation summary'!$B$2="2024-25",HRB182="End of period",HRB190="Revenue")),TRUE,FALSE)</f>
        <v>0</v>
      </c>
      <c r="HRC183" s="201" t="b">
        <f>IF(OR(AND('Validation summary'!$B$2="2022-23",HRC182="In-period"),AND('Validation summary'!$B$2="2023-24",HRC182="In-period"),AND('Validation summary'!$B$2="2024-25",HRC182="In-period"),AND('Validation summary'!$B$2="2024-25",HRC182="End of period",HRC190="Revenue")),TRUE,FALSE)</f>
        <v>0</v>
      </c>
      <c r="HRD183" s="201" t="b">
        <f>IF(OR(AND('Validation summary'!$B$2="2022-23",HRD182="In-period"),AND('Validation summary'!$B$2="2023-24",HRD182="In-period"),AND('Validation summary'!$B$2="2024-25",HRD182="In-period"),AND('Validation summary'!$B$2="2024-25",HRD182="End of period",HRD190="Revenue")),TRUE,FALSE)</f>
        <v>0</v>
      </c>
      <c r="HRE183" s="201" t="b">
        <f>IF(OR(AND('Validation summary'!$B$2="2022-23",HRE182="In-period"),AND('Validation summary'!$B$2="2023-24",HRE182="In-period"),AND('Validation summary'!$B$2="2024-25",HRE182="In-period"),AND('Validation summary'!$B$2="2024-25",HRE182="End of period",HRE190="Revenue")),TRUE,FALSE)</f>
        <v>0</v>
      </c>
      <c r="HRF183" s="201" t="b">
        <f>IF(OR(AND('Validation summary'!$B$2="2022-23",HRF182="In-period"),AND('Validation summary'!$B$2="2023-24",HRF182="In-period"),AND('Validation summary'!$B$2="2024-25",HRF182="In-period"),AND('Validation summary'!$B$2="2024-25",HRF182="End of period",HRF190="Revenue")),TRUE,FALSE)</f>
        <v>0</v>
      </c>
      <c r="HRG183" s="201" t="b">
        <f>IF(OR(AND('Validation summary'!$B$2="2022-23",HRG182="In-period"),AND('Validation summary'!$B$2="2023-24",HRG182="In-period"),AND('Validation summary'!$B$2="2024-25",HRG182="In-period"),AND('Validation summary'!$B$2="2024-25",HRG182="End of period",HRG190="Revenue")),TRUE,FALSE)</f>
        <v>0</v>
      </c>
      <c r="HRH183" s="201" t="b">
        <f>IF(OR(AND('Validation summary'!$B$2="2022-23",HRH182="In-period"),AND('Validation summary'!$B$2="2023-24",HRH182="In-period"),AND('Validation summary'!$B$2="2024-25",HRH182="In-period"),AND('Validation summary'!$B$2="2024-25",HRH182="End of period",HRH190="Revenue")),TRUE,FALSE)</f>
        <v>0</v>
      </c>
      <c r="HRI183" s="201" t="b">
        <f>IF(OR(AND('Validation summary'!$B$2="2022-23",HRI182="In-period"),AND('Validation summary'!$B$2="2023-24",HRI182="In-period"),AND('Validation summary'!$B$2="2024-25",HRI182="In-period"),AND('Validation summary'!$B$2="2024-25",HRI182="End of period",HRI190="Revenue")),TRUE,FALSE)</f>
        <v>0</v>
      </c>
      <c r="HRJ183" s="201" t="b">
        <f>IF(OR(AND('Validation summary'!$B$2="2022-23",HRJ182="In-period"),AND('Validation summary'!$B$2="2023-24",HRJ182="In-period"),AND('Validation summary'!$B$2="2024-25",HRJ182="In-period"),AND('Validation summary'!$B$2="2024-25",HRJ182="End of period",HRJ190="Revenue")),TRUE,FALSE)</f>
        <v>0</v>
      </c>
      <c r="HRK183" s="201" t="b">
        <f>IF(OR(AND('Validation summary'!$B$2="2022-23",HRK182="In-period"),AND('Validation summary'!$B$2="2023-24",HRK182="In-period"),AND('Validation summary'!$B$2="2024-25",HRK182="In-period"),AND('Validation summary'!$B$2="2024-25",HRK182="End of period",HRK190="Revenue")),TRUE,FALSE)</f>
        <v>0</v>
      </c>
      <c r="HRL183" s="201" t="b">
        <f>IF(OR(AND('Validation summary'!$B$2="2022-23",HRL182="In-period"),AND('Validation summary'!$B$2="2023-24",HRL182="In-period"),AND('Validation summary'!$B$2="2024-25",HRL182="In-period"),AND('Validation summary'!$B$2="2024-25",HRL182="End of period",HRL190="Revenue")),TRUE,FALSE)</f>
        <v>0</v>
      </c>
      <c r="HRM183" s="201" t="b">
        <f>IF(OR(AND('Validation summary'!$B$2="2022-23",HRM182="In-period"),AND('Validation summary'!$B$2="2023-24",HRM182="In-period"),AND('Validation summary'!$B$2="2024-25",HRM182="In-period"),AND('Validation summary'!$B$2="2024-25",HRM182="End of period",HRM190="Revenue")),TRUE,FALSE)</f>
        <v>0</v>
      </c>
      <c r="HRN183" s="201" t="b">
        <f>IF(OR(AND('Validation summary'!$B$2="2022-23",HRN182="In-period"),AND('Validation summary'!$B$2="2023-24",HRN182="In-period"),AND('Validation summary'!$B$2="2024-25",HRN182="In-period"),AND('Validation summary'!$B$2="2024-25",HRN182="End of period",HRN190="Revenue")),TRUE,FALSE)</f>
        <v>0</v>
      </c>
      <c r="HRO183" s="201" t="b">
        <f>IF(OR(AND('Validation summary'!$B$2="2022-23",HRO182="In-period"),AND('Validation summary'!$B$2="2023-24",HRO182="In-period"),AND('Validation summary'!$B$2="2024-25",HRO182="In-period"),AND('Validation summary'!$B$2="2024-25",HRO182="End of period",HRO190="Revenue")),TRUE,FALSE)</f>
        <v>0</v>
      </c>
      <c r="HRP183" s="201" t="b">
        <f>IF(OR(AND('Validation summary'!$B$2="2022-23",HRP182="In-period"),AND('Validation summary'!$B$2="2023-24",HRP182="In-period"),AND('Validation summary'!$B$2="2024-25",HRP182="In-period"),AND('Validation summary'!$B$2="2024-25",HRP182="End of period",HRP190="Revenue")),TRUE,FALSE)</f>
        <v>0</v>
      </c>
      <c r="HRQ183" s="201" t="b">
        <f>IF(OR(AND('Validation summary'!$B$2="2022-23",HRQ182="In-period"),AND('Validation summary'!$B$2="2023-24",HRQ182="In-period"),AND('Validation summary'!$B$2="2024-25",HRQ182="In-period"),AND('Validation summary'!$B$2="2024-25",HRQ182="End of period",HRQ190="Revenue")),TRUE,FALSE)</f>
        <v>0</v>
      </c>
      <c r="HRR183" s="201" t="b">
        <f>IF(OR(AND('Validation summary'!$B$2="2022-23",HRR182="In-period"),AND('Validation summary'!$B$2="2023-24",HRR182="In-period"),AND('Validation summary'!$B$2="2024-25",HRR182="In-period"),AND('Validation summary'!$B$2="2024-25",HRR182="End of period",HRR190="Revenue")),TRUE,FALSE)</f>
        <v>0</v>
      </c>
      <c r="HRS183" s="201" t="b">
        <f>IF(OR(AND('Validation summary'!$B$2="2022-23",HRS182="In-period"),AND('Validation summary'!$B$2="2023-24",HRS182="In-period"),AND('Validation summary'!$B$2="2024-25",HRS182="In-period"),AND('Validation summary'!$B$2="2024-25",HRS182="End of period",HRS190="Revenue")),TRUE,FALSE)</f>
        <v>0</v>
      </c>
      <c r="HRT183" s="201" t="b">
        <f>IF(OR(AND('Validation summary'!$B$2="2022-23",HRT182="In-period"),AND('Validation summary'!$B$2="2023-24",HRT182="In-period"),AND('Validation summary'!$B$2="2024-25",HRT182="In-period"),AND('Validation summary'!$B$2="2024-25",HRT182="End of period",HRT190="Revenue")),TRUE,FALSE)</f>
        <v>0</v>
      </c>
      <c r="HRU183" s="201" t="b">
        <f>IF(OR(AND('Validation summary'!$B$2="2022-23",HRU182="In-period"),AND('Validation summary'!$B$2="2023-24",HRU182="In-period"),AND('Validation summary'!$B$2="2024-25",HRU182="In-period"),AND('Validation summary'!$B$2="2024-25",HRU182="End of period",HRU190="Revenue")),TRUE,FALSE)</f>
        <v>0</v>
      </c>
      <c r="HRV183" s="201" t="b">
        <f>IF(OR(AND('Validation summary'!$B$2="2022-23",HRV182="In-period"),AND('Validation summary'!$B$2="2023-24",HRV182="In-period"),AND('Validation summary'!$B$2="2024-25",HRV182="In-period"),AND('Validation summary'!$B$2="2024-25",HRV182="End of period",HRV190="Revenue")),TRUE,FALSE)</f>
        <v>0</v>
      </c>
      <c r="HRW183" s="201" t="b">
        <f>IF(OR(AND('Validation summary'!$B$2="2022-23",HRW182="In-period"),AND('Validation summary'!$B$2="2023-24",HRW182="In-period"),AND('Validation summary'!$B$2="2024-25",HRW182="In-period"),AND('Validation summary'!$B$2="2024-25",HRW182="End of period",HRW190="Revenue")),TRUE,FALSE)</f>
        <v>0</v>
      </c>
      <c r="HRX183" s="201" t="b">
        <f>IF(OR(AND('Validation summary'!$B$2="2022-23",HRX182="In-period"),AND('Validation summary'!$B$2="2023-24",HRX182="In-period"),AND('Validation summary'!$B$2="2024-25",HRX182="In-period"),AND('Validation summary'!$B$2="2024-25",HRX182="End of period",HRX190="Revenue")),TRUE,FALSE)</f>
        <v>0</v>
      </c>
      <c r="HRY183" s="201" t="b">
        <f>IF(OR(AND('Validation summary'!$B$2="2022-23",HRY182="In-period"),AND('Validation summary'!$B$2="2023-24",HRY182="In-period"),AND('Validation summary'!$B$2="2024-25",HRY182="In-period"),AND('Validation summary'!$B$2="2024-25",HRY182="End of period",HRY190="Revenue")),TRUE,FALSE)</f>
        <v>0</v>
      </c>
      <c r="HRZ183" s="201" t="b">
        <f>IF(OR(AND('Validation summary'!$B$2="2022-23",HRZ182="In-period"),AND('Validation summary'!$B$2="2023-24",HRZ182="In-period"),AND('Validation summary'!$B$2="2024-25",HRZ182="In-period"),AND('Validation summary'!$B$2="2024-25",HRZ182="End of period",HRZ190="Revenue")),TRUE,FALSE)</f>
        <v>0</v>
      </c>
      <c r="HSA183" s="201" t="b">
        <f>IF(OR(AND('Validation summary'!$B$2="2022-23",HSA182="In-period"),AND('Validation summary'!$B$2="2023-24",HSA182="In-period"),AND('Validation summary'!$B$2="2024-25",HSA182="In-period"),AND('Validation summary'!$B$2="2024-25",HSA182="End of period",HSA190="Revenue")),TRUE,FALSE)</f>
        <v>0</v>
      </c>
      <c r="HSB183" s="201" t="b">
        <f>IF(OR(AND('Validation summary'!$B$2="2022-23",HSB182="In-period"),AND('Validation summary'!$B$2="2023-24",HSB182="In-period"),AND('Validation summary'!$B$2="2024-25",HSB182="In-period"),AND('Validation summary'!$B$2="2024-25",HSB182="End of period",HSB190="Revenue")),TRUE,FALSE)</f>
        <v>0</v>
      </c>
      <c r="HSC183" s="201" t="b">
        <f>IF(OR(AND('Validation summary'!$B$2="2022-23",HSC182="In-period"),AND('Validation summary'!$B$2="2023-24",HSC182="In-period"),AND('Validation summary'!$B$2="2024-25",HSC182="In-period"),AND('Validation summary'!$B$2="2024-25",HSC182="End of period",HSC190="Revenue")),TRUE,FALSE)</f>
        <v>0</v>
      </c>
      <c r="HSD183" s="201" t="b">
        <f>IF(OR(AND('Validation summary'!$B$2="2022-23",HSD182="In-period"),AND('Validation summary'!$B$2="2023-24",HSD182="In-period"),AND('Validation summary'!$B$2="2024-25",HSD182="In-period"),AND('Validation summary'!$B$2="2024-25",HSD182="End of period",HSD190="Revenue")),TRUE,FALSE)</f>
        <v>0</v>
      </c>
      <c r="HSE183" s="201" t="b">
        <f>IF(OR(AND('Validation summary'!$B$2="2022-23",HSE182="In-period"),AND('Validation summary'!$B$2="2023-24",HSE182="In-period"),AND('Validation summary'!$B$2="2024-25",HSE182="In-period"),AND('Validation summary'!$B$2="2024-25",HSE182="End of period",HSE190="Revenue")),TRUE,FALSE)</f>
        <v>0</v>
      </c>
      <c r="HSF183" s="201" t="b">
        <f>IF(OR(AND('Validation summary'!$B$2="2022-23",HSF182="In-period"),AND('Validation summary'!$B$2="2023-24",HSF182="In-period"),AND('Validation summary'!$B$2="2024-25",HSF182="In-period"),AND('Validation summary'!$B$2="2024-25",HSF182="End of period",HSF190="Revenue")),TRUE,FALSE)</f>
        <v>0</v>
      </c>
      <c r="HSG183" s="201" t="b">
        <f>IF(OR(AND('Validation summary'!$B$2="2022-23",HSG182="In-period"),AND('Validation summary'!$B$2="2023-24",HSG182="In-period"),AND('Validation summary'!$B$2="2024-25",HSG182="In-period"),AND('Validation summary'!$B$2="2024-25",HSG182="End of period",HSG190="Revenue")),TRUE,FALSE)</f>
        <v>0</v>
      </c>
      <c r="HSH183" s="201" t="b">
        <f>IF(OR(AND('Validation summary'!$B$2="2022-23",HSH182="In-period"),AND('Validation summary'!$B$2="2023-24",HSH182="In-period"),AND('Validation summary'!$B$2="2024-25",HSH182="In-period"),AND('Validation summary'!$B$2="2024-25",HSH182="End of period",HSH190="Revenue")),TRUE,FALSE)</f>
        <v>0</v>
      </c>
      <c r="HSI183" s="201" t="b">
        <f>IF(OR(AND('Validation summary'!$B$2="2022-23",HSI182="In-period"),AND('Validation summary'!$B$2="2023-24",HSI182="In-period"),AND('Validation summary'!$B$2="2024-25",HSI182="In-period"),AND('Validation summary'!$B$2="2024-25",HSI182="End of period",HSI190="Revenue")),TRUE,FALSE)</f>
        <v>0</v>
      </c>
      <c r="HSJ183" s="201" t="b">
        <f>IF(OR(AND('Validation summary'!$B$2="2022-23",HSJ182="In-period"),AND('Validation summary'!$B$2="2023-24",HSJ182="In-period"),AND('Validation summary'!$B$2="2024-25",HSJ182="In-period"),AND('Validation summary'!$B$2="2024-25",HSJ182="End of period",HSJ190="Revenue")),TRUE,FALSE)</f>
        <v>0</v>
      </c>
      <c r="HSK183" s="201" t="b">
        <f>IF(OR(AND('Validation summary'!$B$2="2022-23",HSK182="In-period"),AND('Validation summary'!$B$2="2023-24",HSK182="In-period"),AND('Validation summary'!$B$2="2024-25",HSK182="In-period"),AND('Validation summary'!$B$2="2024-25",HSK182="End of period",HSK190="Revenue")),TRUE,FALSE)</f>
        <v>0</v>
      </c>
      <c r="HSL183" s="201" t="b">
        <f>IF(OR(AND('Validation summary'!$B$2="2022-23",HSL182="In-period"),AND('Validation summary'!$B$2="2023-24",HSL182="In-period"),AND('Validation summary'!$B$2="2024-25",HSL182="In-period"),AND('Validation summary'!$B$2="2024-25",HSL182="End of period",HSL190="Revenue")),TRUE,FALSE)</f>
        <v>0</v>
      </c>
      <c r="HSM183" s="201" t="b">
        <f>IF(OR(AND('Validation summary'!$B$2="2022-23",HSM182="In-period"),AND('Validation summary'!$B$2="2023-24",HSM182="In-period"),AND('Validation summary'!$B$2="2024-25",HSM182="In-period"),AND('Validation summary'!$B$2="2024-25",HSM182="End of period",HSM190="Revenue")),TRUE,FALSE)</f>
        <v>0</v>
      </c>
      <c r="HSN183" s="201" t="b">
        <f>IF(OR(AND('Validation summary'!$B$2="2022-23",HSN182="In-period"),AND('Validation summary'!$B$2="2023-24",HSN182="In-period"),AND('Validation summary'!$B$2="2024-25",HSN182="In-period"),AND('Validation summary'!$B$2="2024-25",HSN182="End of period",HSN190="Revenue")),TRUE,FALSE)</f>
        <v>0</v>
      </c>
      <c r="HSO183" s="201" t="b">
        <f>IF(OR(AND('Validation summary'!$B$2="2022-23",HSO182="In-period"),AND('Validation summary'!$B$2="2023-24",HSO182="In-period"),AND('Validation summary'!$B$2="2024-25",HSO182="In-period"),AND('Validation summary'!$B$2="2024-25",HSO182="End of period",HSO190="Revenue")),TRUE,FALSE)</f>
        <v>0</v>
      </c>
      <c r="HSP183" s="201" t="b">
        <f>IF(OR(AND('Validation summary'!$B$2="2022-23",HSP182="In-period"),AND('Validation summary'!$B$2="2023-24",HSP182="In-period"),AND('Validation summary'!$B$2="2024-25",HSP182="In-period"),AND('Validation summary'!$B$2="2024-25",HSP182="End of period",HSP190="Revenue")),TRUE,FALSE)</f>
        <v>0</v>
      </c>
      <c r="HSQ183" s="201" t="b">
        <f>IF(OR(AND('Validation summary'!$B$2="2022-23",HSQ182="In-period"),AND('Validation summary'!$B$2="2023-24",HSQ182="In-period"),AND('Validation summary'!$B$2="2024-25",HSQ182="In-period"),AND('Validation summary'!$B$2="2024-25",HSQ182="End of period",HSQ190="Revenue")),TRUE,FALSE)</f>
        <v>0</v>
      </c>
      <c r="HSR183" s="201" t="b">
        <f>IF(OR(AND('Validation summary'!$B$2="2022-23",HSR182="In-period"),AND('Validation summary'!$B$2="2023-24",HSR182="In-period"),AND('Validation summary'!$B$2="2024-25",HSR182="In-period"),AND('Validation summary'!$B$2="2024-25",HSR182="End of period",HSR190="Revenue")),TRUE,FALSE)</f>
        <v>0</v>
      </c>
      <c r="HSS183" s="201" t="b">
        <f>IF(OR(AND('Validation summary'!$B$2="2022-23",HSS182="In-period"),AND('Validation summary'!$B$2="2023-24",HSS182="In-period"),AND('Validation summary'!$B$2="2024-25",HSS182="In-period"),AND('Validation summary'!$B$2="2024-25",HSS182="End of period",HSS190="Revenue")),TRUE,FALSE)</f>
        <v>0</v>
      </c>
      <c r="HST183" s="201" t="b">
        <f>IF(OR(AND('Validation summary'!$B$2="2022-23",HST182="In-period"),AND('Validation summary'!$B$2="2023-24",HST182="In-period"),AND('Validation summary'!$B$2="2024-25",HST182="In-period"),AND('Validation summary'!$B$2="2024-25",HST182="End of period",HST190="Revenue")),TRUE,FALSE)</f>
        <v>0</v>
      </c>
      <c r="HSU183" s="201" t="b">
        <f>IF(OR(AND('Validation summary'!$B$2="2022-23",HSU182="In-period"),AND('Validation summary'!$B$2="2023-24",HSU182="In-period"),AND('Validation summary'!$B$2="2024-25",HSU182="In-period"),AND('Validation summary'!$B$2="2024-25",HSU182="End of period",HSU190="Revenue")),TRUE,FALSE)</f>
        <v>0</v>
      </c>
      <c r="HSV183" s="201" t="b">
        <f>IF(OR(AND('Validation summary'!$B$2="2022-23",HSV182="In-period"),AND('Validation summary'!$B$2="2023-24",HSV182="In-period"),AND('Validation summary'!$B$2="2024-25",HSV182="In-period"),AND('Validation summary'!$B$2="2024-25",HSV182="End of period",HSV190="Revenue")),TRUE,FALSE)</f>
        <v>0</v>
      </c>
      <c r="HSW183" s="201" t="b">
        <f>IF(OR(AND('Validation summary'!$B$2="2022-23",HSW182="In-period"),AND('Validation summary'!$B$2="2023-24",HSW182="In-period"),AND('Validation summary'!$B$2="2024-25",HSW182="In-period"),AND('Validation summary'!$B$2="2024-25",HSW182="End of period",HSW190="Revenue")),TRUE,FALSE)</f>
        <v>0</v>
      </c>
      <c r="HSX183" s="201" t="b">
        <f>IF(OR(AND('Validation summary'!$B$2="2022-23",HSX182="In-period"),AND('Validation summary'!$B$2="2023-24",HSX182="In-period"),AND('Validation summary'!$B$2="2024-25",HSX182="In-period"),AND('Validation summary'!$B$2="2024-25",HSX182="End of period",HSX190="Revenue")),TRUE,FALSE)</f>
        <v>0</v>
      </c>
      <c r="HSY183" s="201" t="b">
        <f>IF(OR(AND('Validation summary'!$B$2="2022-23",HSY182="In-period"),AND('Validation summary'!$B$2="2023-24",HSY182="In-period"),AND('Validation summary'!$B$2="2024-25",HSY182="In-period"),AND('Validation summary'!$B$2="2024-25",HSY182="End of period",HSY190="Revenue")),TRUE,FALSE)</f>
        <v>0</v>
      </c>
      <c r="HSZ183" s="201" t="b">
        <f>IF(OR(AND('Validation summary'!$B$2="2022-23",HSZ182="In-period"),AND('Validation summary'!$B$2="2023-24",HSZ182="In-period"),AND('Validation summary'!$B$2="2024-25",HSZ182="In-period"),AND('Validation summary'!$B$2="2024-25",HSZ182="End of period",HSZ190="Revenue")),TRUE,FALSE)</f>
        <v>0</v>
      </c>
      <c r="HTA183" s="201" t="b">
        <f>IF(OR(AND('Validation summary'!$B$2="2022-23",HTA182="In-period"),AND('Validation summary'!$B$2="2023-24",HTA182="In-period"),AND('Validation summary'!$B$2="2024-25",HTA182="In-period"),AND('Validation summary'!$B$2="2024-25",HTA182="End of period",HTA190="Revenue")),TRUE,FALSE)</f>
        <v>0</v>
      </c>
      <c r="HTB183" s="201" t="b">
        <f>IF(OR(AND('Validation summary'!$B$2="2022-23",HTB182="In-period"),AND('Validation summary'!$B$2="2023-24",HTB182="In-period"),AND('Validation summary'!$B$2="2024-25",HTB182="In-period"),AND('Validation summary'!$B$2="2024-25",HTB182="End of period",HTB190="Revenue")),TRUE,FALSE)</f>
        <v>0</v>
      </c>
      <c r="HTC183" s="201" t="b">
        <f>IF(OR(AND('Validation summary'!$B$2="2022-23",HTC182="In-period"),AND('Validation summary'!$B$2="2023-24",HTC182="In-period"),AND('Validation summary'!$B$2="2024-25",HTC182="In-period"),AND('Validation summary'!$B$2="2024-25",HTC182="End of period",HTC190="Revenue")),TRUE,FALSE)</f>
        <v>0</v>
      </c>
      <c r="HTD183" s="201" t="b">
        <f>IF(OR(AND('Validation summary'!$B$2="2022-23",HTD182="In-period"),AND('Validation summary'!$B$2="2023-24",HTD182="In-period"),AND('Validation summary'!$B$2="2024-25",HTD182="In-period"),AND('Validation summary'!$B$2="2024-25",HTD182="End of period",HTD190="Revenue")),TRUE,FALSE)</f>
        <v>0</v>
      </c>
      <c r="HTE183" s="201" t="b">
        <f>IF(OR(AND('Validation summary'!$B$2="2022-23",HTE182="In-period"),AND('Validation summary'!$B$2="2023-24",HTE182="In-period"),AND('Validation summary'!$B$2="2024-25",HTE182="In-period"),AND('Validation summary'!$B$2="2024-25",HTE182="End of period",HTE190="Revenue")),TRUE,FALSE)</f>
        <v>0</v>
      </c>
      <c r="HTF183" s="201" t="b">
        <f>IF(OR(AND('Validation summary'!$B$2="2022-23",HTF182="In-period"),AND('Validation summary'!$B$2="2023-24",HTF182="In-period"),AND('Validation summary'!$B$2="2024-25",HTF182="In-period"),AND('Validation summary'!$B$2="2024-25",HTF182="End of period",HTF190="Revenue")),TRUE,FALSE)</f>
        <v>0</v>
      </c>
      <c r="HTG183" s="201" t="b">
        <f>IF(OR(AND('Validation summary'!$B$2="2022-23",HTG182="In-period"),AND('Validation summary'!$B$2="2023-24",HTG182="In-period"),AND('Validation summary'!$B$2="2024-25",HTG182="In-period"),AND('Validation summary'!$B$2="2024-25",HTG182="End of period",HTG190="Revenue")),TRUE,FALSE)</f>
        <v>0</v>
      </c>
      <c r="HTH183" s="201" t="b">
        <f>IF(OR(AND('Validation summary'!$B$2="2022-23",HTH182="In-period"),AND('Validation summary'!$B$2="2023-24",HTH182="In-period"),AND('Validation summary'!$B$2="2024-25",HTH182="In-period"),AND('Validation summary'!$B$2="2024-25",HTH182="End of period",HTH190="Revenue")),TRUE,FALSE)</f>
        <v>0</v>
      </c>
      <c r="HTI183" s="201" t="b">
        <f>IF(OR(AND('Validation summary'!$B$2="2022-23",HTI182="In-period"),AND('Validation summary'!$B$2="2023-24",HTI182="In-period"),AND('Validation summary'!$B$2="2024-25",HTI182="In-period"),AND('Validation summary'!$B$2="2024-25",HTI182="End of period",HTI190="Revenue")),TRUE,FALSE)</f>
        <v>0</v>
      </c>
      <c r="HTJ183" s="201" t="b">
        <f>IF(OR(AND('Validation summary'!$B$2="2022-23",HTJ182="In-period"),AND('Validation summary'!$B$2="2023-24",HTJ182="In-period"),AND('Validation summary'!$B$2="2024-25",HTJ182="In-period"),AND('Validation summary'!$B$2="2024-25",HTJ182="End of period",HTJ190="Revenue")),TRUE,FALSE)</f>
        <v>0</v>
      </c>
      <c r="HTK183" s="201" t="b">
        <f>IF(OR(AND('Validation summary'!$B$2="2022-23",HTK182="In-period"),AND('Validation summary'!$B$2="2023-24",HTK182="In-period"),AND('Validation summary'!$B$2="2024-25",HTK182="In-period"),AND('Validation summary'!$B$2="2024-25",HTK182="End of period",HTK190="Revenue")),TRUE,FALSE)</f>
        <v>0</v>
      </c>
      <c r="HTL183" s="201" t="b">
        <f>IF(OR(AND('Validation summary'!$B$2="2022-23",HTL182="In-period"),AND('Validation summary'!$B$2="2023-24",HTL182="In-period"),AND('Validation summary'!$B$2="2024-25",HTL182="In-period"),AND('Validation summary'!$B$2="2024-25",HTL182="End of period",HTL190="Revenue")),TRUE,FALSE)</f>
        <v>0</v>
      </c>
      <c r="HTM183" s="201" t="b">
        <f>IF(OR(AND('Validation summary'!$B$2="2022-23",HTM182="In-period"),AND('Validation summary'!$B$2="2023-24",HTM182="In-period"),AND('Validation summary'!$B$2="2024-25",HTM182="In-period"),AND('Validation summary'!$B$2="2024-25",HTM182="End of period",HTM190="Revenue")),TRUE,FALSE)</f>
        <v>0</v>
      </c>
      <c r="HTN183" s="201" t="b">
        <f>IF(OR(AND('Validation summary'!$B$2="2022-23",HTN182="In-period"),AND('Validation summary'!$B$2="2023-24",HTN182="In-period"),AND('Validation summary'!$B$2="2024-25",HTN182="In-period"),AND('Validation summary'!$B$2="2024-25",HTN182="End of period",HTN190="Revenue")),TRUE,FALSE)</f>
        <v>0</v>
      </c>
      <c r="HTO183" s="201" t="b">
        <f>IF(OR(AND('Validation summary'!$B$2="2022-23",HTO182="In-period"),AND('Validation summary'!$B$2="2023-24",HTO182="In-period"),AND('Validation summary'!$B$2="2024-25",HTO182="In-period"),AND('Validation summary'!$B$2="2024-25",HTO182="End of period",HTO190="Revenue")),TRUE,FALSE)</f>
        <v>0</v>
      </c>
      <c r="HTP183" s="201" t="b">
        <f>IF(OR(AND('Validation summary'!$B$2="2022-23",HTP182="In-period"),AND('Validation summary'!$B$2="2023-24",HTP182="In-period"),AND('Validation summary'!$B$2="2024-25",HTP182="In-period"),AND('Validation summary'!$B$2="2024-25",HTP182="End of period",HTP190="Revenue")),TRUE,FALSE)</f>
        <v>0</v>
      </c>
      <c r="HTQ183" s="201" t="b">
        <f>IF(OR(AND('Validation summary'!$B$2="2022-23",HTQ182="In-period"),AND('Validation summary'!$B$2="2023-24",HTQ182="In-period"),AND('Validation summary'!$B$2="2024-25",HTQ182="In-period"),AND('Validation summary'!$B$2="2024-25",HTQ182="End of period",HTQ190="Revenue")),TRUE,FALSE)</f>
        <v>0</v>
      </c>
      <c r="HTR183" s="201" t="b">
        <f>IF(OR(AND('Validation summary'!$B$2="2022-23",HTR182="In-period"),AND('Validation summary'!$B$2="2023-24",HTR182="In-period"),AND('Validation summary'!$B$2="2024-25",HTR182="In-period"),AND('Validation summary'!$B$2="2024-25",HTR182="End of period",HTR190="Revenue")),TRUE,FALSE)</f>
        <v>0</v>
      </c>
      <c r="HTS183" s="201" t="b">
        <f>IF(OR(AND('Validation summary'!$B$2="2022-23",HTS182="In-period"),AND('Validation summary'!$B$2="2023-24",HTS182="In-period"),AND('Validation summary'!$B$2="2024-25",HTS182="In-period"),AND('Validation summary'!$B$2="2024-25",HTS182="End of period",HTS190="Revenue")),TRUE,FALSE)</f>
        <v>0</v>
      </c>
      <c r="HTT183" s="201" t="b">
        <f>IF(OR(AND('Validation summary'!$B$2="2022-23",HTT182="In-period"),AND('Validation summary'!$B$2="2023-24",HTT182="In-period"),AND('Validation summary'!$B$2="2024-25",HTT182="In-period"),AND('Validation summary'!$B$2="2024-25",HTT182="End of period",HTT190="Revenue")),TRUE,FALSE)</f>
        <v>0</v>
      </c>
      <c r="HTU183" s="201" t="b">
        <f>IF(OR(AND('Validation summary'!$B$2="2022-23",HTU182="In-period"),AND('Validation summary'!$B$2="2023-24",HTU182="In-period"),AND('Validation summary'!$B$2="2024-25",HTU182="In-period"),AND('Validation summary'!$B$2="2024-25",HTU182="End of period",HTU190="Revenue")),TRUE,FALSE)</f>
        <v>0</v>
      </c>
      <c r="HTV183" s="201" t="b">
        <f>IF(OR(AND('Validation summary'!$B$2="2022-23",HTV182="In-period"),AND('Validation summary'!$B$2="2023-24",HTV182="In-period"),AND('Validation summary'!$B$2="2024-25",HTV182="In-period"),AND('Validation summary'!$B$2="2024-25",HTV182="End of period",HTV190="Revenue")),TRUE,FALSE)</f>
        <v>0</v>
      </c>
      <c r="HTW183" s="201" t="b">
        <f>IF(OR(AND('Validation summary'!$B$2="2022-23",HTW182="In-period"),AND('Validation summary'!$B$2="2023-24",HTW182="In-period"),AND('Validation summary'!$B$2="2024-25",HTW182="In-period"),AND('Validation summary'!$B$2="2024-25",HTW182="End of period",HTW190="Revenue")),TRUE,FALSE)</f>
        <v>0</v>
      </c>
      <c r="HTX183" s="201" t="b">
        <f>IF(OR(AND('Validation summary'!$B$2="2022-23",HTX182="In-period"),AND('Validation summary'!$B$2="2023-24",HTX182="In-period"),AND('Validation summary'!$B$2="2024-25",HTX182="In-period"),AND('Validation summary'!$B$2="2024-25",HTX182="End of period",HTX190="Revenue")),TRUE,FALSE)</f>
        <v>0</v>
      </c>
      <c r="HTY183" s="201" t="b">
        <f>IF(OR(AND('Validation summary'!$B$2="2022-23",HTY182="In-period"),AND('Validation summary'!$B$2="2023-24",HTY182="In-period"),AND('Validation summary'!$B$2="2024-25",HTY182="In-period"),AND('Validation summary'!$B$2="2024-25",HTY182="End of period",HTY190="Revenue")),TRUE,FALSE)</f>
        <v>0</v>
      </c>
      <c r="HTZ183" s="201" t="b">
        <f>IF(OR(AND('Validation summary'!$B$2="2022-23",HTZ182="In-period"),AND('Validation summary'!$B$2="2023-24",HTZ182="In-period"),AND('Validation summary'!$B$2="2024-25",HTZ182="In-period"),AND('Validation summary'!$B$2="2024-25",HTZ182="End of period",HTZ190="Revenue")),TRUE,FALSE)</f>
        <v>0</v>
      </c>
      <c r="HUA183" s="201" t="b">
        <f>IF(OR(AND('Validation summary'!$B$2="2022-23",HUA182="In-period"),AND('Validation summary'!$B$2="2023-24",HUA182="In-period"),AND('Validation summary'!$B$2="2024-25",HUA182="In-period"),AND('Validation summary'!$B$2="2024-25",HUA182="End of period",HUA190="Revenue")),TRUE,FALSE)</f>
        <v>0</v>
      </c>
      <c r="HUB183" s="201" t="b">
        <f>IF(OR(AND('Validation summary'!$B$2="2022-23",HUB182="In-period"),AND('Validation summary'!$B$2="2023-24",HUB182="In-period"),AND('Validation summary'!$B$2="2024-25",HUB182="In-period"),AND('Validation summary'!$B$2="2024-25",HUB182="End of period",HUB190="Revenue")),TRUE,FALSE)</f>
        <v>0</v>
      </c>
      <c r="HUC183" s="201" t="b">
        <f>IF(OR(AND('Validation summary'!$B$2="2022-23",HUC182="In-period"),AND('Validation summary'!$B$2="2023-24",HUC182="In-period"),AND('Validation summary'!$B$2="2024-25",HUC182="In-period"),AND('Validation summary'!$B$2="2024-25",HUC182="End of period",HUC190="Revenue")),TRUE,FALSE)</f>
        <v>0</v>
      </c>
      <c r="HUD183" s="201" t="b">
        <f>IF(OR(AND('Validation summary'!$B$2="2022-23",HUD182="In-period"),AND('Validation summary'!$B$2="2023-24",HUD182="In-period"),AND('Validation summary'!$B$2="2024-25",HUD182="In-period"),AND('Validation summary'!$B$2="2024-25",HUD182="End of period",HUD190="Revenue")),TRUE,FALSE)</f>
        <v>0</v>
      </c>
      <c r="HUE183" s="201" t="b">
        <f>IF(OR(AND('Validation summary'!$B$2="2022-23",HUE182="In-period"),AND('Validation summary'!$B$2="2023-24",HUE182="In-period"),AND('Validation summary'!$B$2="2024-25",HUE182="In-period"),AND('Validation summary'!$B$2="2024-25",HUE182="End of period",HUE190="Revenue")),TRUE,FALSE)</f>
        <v>0</v>
      </c>
      <c r="HUF183" s="201" t="b">
        <f>IF(OR(AND('Validation summary'!$B$2="2022-23",HUF182="In-period"),AND('Validation summary'!$B$2="2023-24",HUF182="In-period"),AND('Validation summary'!$B$2="2024-25",HUF182="In-period"),AND('Validation summary'!$B$2="2024-25",HUF182="End of period",HUF190="Revenue")),TRUE,FALSE)</f>
        <v>0</v>
      </c>
      <c r="HUG183" s="201" t="b">
        <f>IF(OR(AND('Validation summary'!$B$2="2022-23",HUG182="In-period"),AND('Validation summary'!$B$2="2023-24",HUG182="In-period"),AND('Validation summary'!$B$2="2024-25",HUG182="In-period"),AND('Validation summary'!$B$2="2024-25",HUG182="End of period",HUG190="Revenue")),TRUE,FALSE)</f>
        <v>0</v>
      </c>
      <c r="HUH183" s="201" t="b">
        <f>IF(OR(AND('Validation summary'!$B$2="2022-23",HUH182="In-period"),AND('Validation summary'!$B$2="2023-24",HUH182="In-period"),AND('Validation summary'!$B$2="2024-25",HUH182="In-period"),AND('Validation summary'!$B$2="2024-25",HUH182="End of period",HUH190="Revenue")),TRUE,FALSE)</f>
        <v>0</v>
      </c>
      <c r="HUI183" s="201" t="b">
        <f>IF(OR(AND('Validation summary'!$B$2="2022-23",HUI182="In-period"),AND('Validation summary'!$B$2="2023-24",HUI182="In-period"),AND('Validation summary'!$B$2="2024-25",HUI182="In-period"),AND('Validation summary'!$B$2="2024-25",HUI182="End of period",HUI190="Revenue")),TRUE,FALSE)</f>
        <v>0</v>
      </c>
      <c r="HUJ183" s="201" t="b">
        <f>IF(OR(AND('Validation summary'!$B$2="2022-23",HUJ182="In-period"),AND('Validation summary'!$B$2="2023-24",HUJ182="In-period"),AND('Validation summary'!$B$2="2024-25",HUJ182="In-period"),AND('Validation summary'!$B$2="2024-25",HUJ182="End of period",HUJ190="Revenue")),TRUE,FALSE)</f>
        <v>0</v>
      </c>
      <c r="HUK183" s="201" t="b">
        <f>IF(OR(AND('Validation summary'!$B$2="2022-23",HUK182="In-period"),AND('Validation summary'!$B$2="2023-24",HUK182="In-period"),AND('Validation summary'!$B$2="2024-25",HUK182="In-period"),AND('Validation summary'!$B$2="2024-25",HUK182="End of period",HUK190="Revenue")),TRUE,FALSE)</f>
        <v>0</v>
      </c>
      <c r="HUL183" s="201" t="b">
        <f>IF(OR(AND('Validation summary'!$B$2="2022-23",HUL182="In-period"),AND('Validation summary'!$B$2="2023-24",HUL182="In-period"),AND('Validation summary'!$B$2="2024-25",HUL182="In-period"),AND('Validation summary'!$B$2="2024-25",HUL182="End of period",HUL190="Revenue")),TRUE,FALSE)</f>
        <v>0</v>
      </c>
      <c r="HUM183" s="201" t="b">
        <f>IF(OR(AND('Validation summary'!$B$2="2022-23",HUM182="In-period"),AND('Validation summary'!$B$2="2023-24",HUM182="In-period"),AND('Validation summary'!$B$2="2024-25",HUM182="In-period"),AND('Validation summary'!$B$2="2024-25",HUM182="End of period",HUM190="Revenue")),TRUE,FALSE)</f>
        <v>0</v>
      </c>
      <c r="HUN183" s="201" t="b">
        <f>IF(OR(AND('Validation summary'!$B$2="2022-23",HUN182="In-period"),AND('Validation summary'!$B$2="2023-24",HUN182="In-period"),AND('Validation summary'!$B$2="2024-25",HUN182="In-period"),AND('Validation summary'!$B$2="2024-25",HUN182="End of period",HUN190="Revenue")),TRUE,FALSE)</f>
        <v>0</v>
      </c>
      <c r="HUO183" s="201" t="b">
        <f>IF(OR(AND('Validation summary'!$B$2="2022-23",HUO182="In-period"),AND('Validation summary'!$B$2="2023-24",HUO182="In-period"),AND('Validation summary'!$B$2="2024-25",HUO182="In-period"),AND('Validation summary'!$B$2="2024-25",HUO182="End of period",HUO190="Revenue")),TRUE,FALSE)</f>
        <v>0</v>
      </c>
      <c r="HUP183" s="201" t="b">
        <f>IF(OR(AND('Validation summary'!$B$2="2022-23",HUP182="In-period"),AND('Validation summary'!$B$2="2023-24",HUP182="In-period"),AND('Validation summary'!$B$2="2024-25",HUP182="In-period"),AND('Validation summary'!$B$2="2024-25",HUP182="End of period",HUP190="Revenue")),TRUE,FALSE)</f>
        <v>0</v>
      </c>
      <c r="HUQ183" s="201" t="b">
        <f>IF(OR(AND('Validation summary'!$B$2="2022-23",HUQ182="In-period"),AND('Validation summary'!$B$2="2023-24",HUQ182="In-period"),AND('Validation summary'!$B$2="2024-25",HUQ182="In-period"),AND('Validation summary'!$B$2="2024-25",HUQ182="End of period",HUQ190="Revenue")),TRUE,FALSE)</f>
        <v>0</v>
      </c>
      <c r="HUR183" s="201" t="b">
        <f>IF(OR(AND('Validation summary'!$B$2="2022-23",HUR182="In-period"),AND('Validation summary'!$B$2="2023-24",HUR182="In-period"),AND('Validation summary'!$B$2="2024-25",HUR182="In-period"),AND('Validation summary'!$B$2="2024-25",HUR182="End of period",HUR190="Revenue")),TRUE,FALSE)</f>
        <v>0</v>
      </c>
      <c r="HUS183" s="201" t="b">
        <f>IF(OR(AND('Validation summary'!$B$2="2022-23",HUS182="In-period"),AND('Validation summary'!$B$2="2023-24",HUS182="In-period"),AND('Validation summary'!$B$2="2024-25",HUS182="In-period"),AND('Validation summary'!$B$2="2024-25",HUS182="End of period",HUS190="Revenue")),TRUE,FALSE)</f>
        <v>0</v>
      </c>
      <c r="HUT183" s="201" t="b">
        <f>IF(OR(AND('Validation summary'!$B$2="2022-23",HUT182="In-period"),AND('Validation summary'!$B$2="2023-24",HUT182="In-period"),AND('Validation summary'!$B$2="2024-25",HUT182="In-period"),AND('Validation summary'!$B$2="2024-25",HUT182="End of period",HUT190="Revenue")),TRUE,FALSE)</f>
        <v>0</v>
      </c>
      <c r="HUU183" s="201" t="b">
        <f>IF(OR(AND('Validation summary'!$B$2="2022-23",HUU182="In-period"),AND('Validation summary'!$B$2="2023-24",HUU182="In-period"),AND('Validation summary'!$B$2="2024-25",HUU182="In-period"),AND('Validation summary'!$B$2="2024-25",HUU182="End of period",HUU190="Revenue")),TRUE,FALSE)</f>
        <v>0</v>
      </c>
      <c r="HUV183" s="201" t="b">
        <f>IF(OR(AND('Validation summary'!$B$2="2022-23",HUV182="In-period"),AND('Validation summary'!$B$2="2023-24",HUV182="In-period"),AND('Validation summary'!$B$2="2024-25",HUV182="In-period"),AND('Validation summary'!$B$2="2024-25",HUV182="End of period",HUV190="Revenue")),TRUE,FALSE)</f>
        <v>0</v>
      </c>
      <c r="HUW183" s="201" t="b">
        <f>IF(OR(AND('Validation summary'!$B$2="2022-23",HUW182="In-period"),AND('Validation summary'!$B$2="2023-24",HUW182="In-period"),AND('Validation summary'!$B$2="2024-25",HUW182="In-period"),AND('Validation summary'!$B$2="2024-25",HUW182="End of period",HUW190="Revenue")),TRUE,FALSE)</f>
        <v>0</v>
      </c>
      <c r="HUX183" s="201" t="b">
        <f>IF(OR(AND('Validation summary'!$B$2="2022-23",HUX182="In-period"),AND('Validation summary'!$B$2="2023-24",HUX182="In-period"),AND('Validation summary'!$B$2="2024-25",HUX182="In-period"),AND('Validation summary'!$B$2="2024-25",HUX182="End of period",HUX190="Revenue")),TRUE,FALSE)</f>
        <v>0</v>
      </c>
      <c r="HUY183" s="201" t="b">
        <f>IF(OR(AND('Validation summary'!$B$2="2022-23",HUY182="In-period"),AND('Validation summary'!$B$2="2023-24",HUY182="In-period"),AND('Validation summary'!$B$2="2024-25",HUY182="In-period"),AND('Validation summary'!$B$2="2024-25",HUY182="End of period",HUY190="Revenue")),TRUE,FALSE)</f>
        <v>0</v>
      </c>
      <c r="HUZ183" s="201" t="b">
        <f>IF(OR(AND('Validation summary'!$B$2="2022-23",HUZ182="In-period"),AND('Validation summary'!$B$2="2023-24",HUZ182="In-period"),AND('Validation summary'!$B$2="2024-25",HUZ182="In-period"),AND('Validation summary'!$B$2="2024-25",HUZ182="End of period",HUZ190="Revenue")),TRUE,FALSE)</f>
        <v>0</v>
      </c>
      <c r="HVA183" s="201" t="b">
        <f>IF(OR(AND('Validation summary'!$B$2="2022-23",HVA182="In-period"),AND('Validation summary'!$B$2="2023-24",HVA182="In-period"),AND('Validation summary'!$B$2="2024-25",HVA182="In-period"),AND('Validation summary'!$B$2="2024-25",HVA182="End of period",HVA190="Revenue")),TRUE,FALSE)</f>
        <v>0</v>
      </c>
      <c r="HVB183" s="201" t="b">
        <f>IF(OR(AND('Validation summary'!$B$2="2022-23",HVB182="In-period"),AND('Validation summary'!$B$2="2023-24",HVB182="In-period"),AND('Validation summary'!$B$2="2024-25",HVB182="In-period"),AND('Validation summary'!$B$2="2024-25",HVB182="End of period",HVB190="Revenue")),TRUE,FALSE)</f>
        <v>0</v>
      </c>
      <c r="HVC183" s="201" t="b">
        <f>IF(OR(AND('Validation summary'!$B$2="2022-23",HVC182="In-period"),AND('Validation summary'!$B$2="2023-24",HVC182="In-period"),AND('Validation summary'!$B$2="2024-25",HVC182="In-period"),AND('Validation summary'!$B$2="2024-25",HVC182="End of period",HVC190="Revenue")),TRUE,FALSE)</f>
        <v>0</v>
      </c>
      <c r="HVD183" s="201" t="b">
        <f>IF(OR(AND('Validation summary'!$B$2="2022-23",HVD182="In-period"),AND('Validation summary'!$B$2="2023-24",HVD182="In-period"),AND('Validation summary'!$B$2="2024-25",HVD182="In-period"),AND('Validation summary'!$B$2="2024-25",HVD182="End of period",HVD190="Revenue")),TRUE,FALSE)</f>
        <v>0</v>
      </c>
      <c r="HVE183" s="201" t="b">
        <f>IF(OR(AND('Validation summary'!$B$2="2022-23",HVE182="In-period"),AND('Validation summary'!$B$2="2023-24",HVE182="In-period"),AND('Validation summary'!$B$2="2024-25",HVE182="In-period"),AND('Validation summary'!$B$2="2024-25",HVE182="End of period",HVE190="Revenue")),TRUE,FALSE)</f>
        <v>0</v>
      </c>
      <c r="HVF183" s="201" t="b">
        <f>IF(OR(AND('Validation summary'!$B$2="2022-23",HVF182="In-period"),AND('Validation summary'!$B$2="2023-24",HVF182="In-period"),AND('Validation summary'!$B$2="2024-25",HVF182="In-period"),AND('Validation summary'!$B$2="2024-25",HVF182="End of period",HVF190="Revenue")),TRUE,FALSE)</f>
        <v>0</v>
      </c>
      <c r="HVG183" s="201" t="b">
        <f>IF(OR(AND('Validation summary'!$B$2="2022-23",HVG182="In-period"),AND('Validation summary'!$B$2="2023-24",HVG182="In-period"),AND('Validation summary'!$B$2="2024-25",HVG182="In-period"),AND('Validation summary'!$B$2="2024-25",HVG182="End of period",HVG190="Revenue")),TRUE,FALSE)</f>
        <v>0</v>
      </c>
      <c r="HVH183" s="201" t="b">
        <f>IF(OR(AND('Validation summary'!$B$2="2022-23",HVH182="In-period"),AND('Validation summary'!$B$2="2023-24",HVH182="In-period"),AND('Validation summary'!$B$2="2024-25",HVH182="In-period"),AND('Validation summary'!$B$2="2024-25",HVH182="End of period",HVH190="Revenue")),TRUE,FALSE)</f>
        <v>0</v>
      </c>
      <c r="HVI183" s="201" t="b">
        <f>IF(OR(AND('Validation summary'!$B$2="2022-23",HVI182="In-period"),AND('Validation summary'!$B$2="2023-24",HVI182="In-period"),AND('Validation summary'!$B$2="2024-25",HVI182="In-period"),AND('Validation summary'!$B$2="2024-25",HVI182="End of period",HVI190="Revenue")),TRUE,FALSE)</f>
        <v>0</v>
      </c>
      <c r="HVJ183" s="201" t="b">
        <f>IF(OR(AND('Validation summary'!$B$2="2022-23",HVJ182="In-period"),AND('Validation summary'!$B$2="2023-24",HVJ182="In-period"),AND('Validation summary'!$B$2="2024-25",HVJ182="In-period"),AND('Validation summary'!$B$2="2024-25",HVJ182="End of period",HVJ190="Revenue")),TRUE,FALSE)</f>
        <v>0</v>
      </c>
      <c r="HVK183" s="201" t="b">
        <f>IF(OR(AND('Validation summary'!$B$2="2022-23",HVK182="In-period"),AND('Validation summary'!$B$2="2023-24",HVK182="In-period"),AND('Validation summary'!$B$2="2024-25",HVK182="In-period"),AND('Validation summary'!$B$2="2024-25",HVK182="End of period",HVK190="Revenue")),TRUE,FALSE)</f>
        <v>0</v>
      </c>
      <c r="HVL183" s="201" t="b">
        <f>IF(OR(AND('Validation summary'!$B$2="2022-23",HVL182="In-period"),AND('Validation summary'!$B$2="2023-24",HVL182="In-period"),AND('Validation summary'!$B$2="2024-25",HVL182="In-period"),AND('Validation summary'!$B$2="2024-25",HVL182="End of period",HVL190="Revenue")),TRUE,FALSE)</f>
        <v>0</v>
      </c>
      <c r="HVM183" s="201" t="b">
        <f>IF(OR(AND('Validation summary'!$B$2="2022-23",HVM182="In-period"),AND('Validation summary'!$B$2="2023-24",HVM182="In-period"),AND('Validation summary'!$B$2="2024-25",HVM182="In-period"),AND('Validation summary'!$B$2="2024-25",HVM182="End of period",HVM190="Revenue")),TRUE,FALSE)</f>
        <v>0</v>
      </c>
      <c r="HVN183" s="201" t="b">
        <f>IF(OR(AND('Validation summary'!$B$2="2022-23",HVN182="In-period"),AND('Validation summary'!$B$2="2023-24",HVN182="In-period"),AND('Validation summary'!$B$2="2024-25",HVN182="In-period"),AND('Validation summary'!$B$2="2024-25",HVN182="End of period",HVN190="Revenue")),TRUE,FALSE)</f>
        <v>0</v>
      </c>
      <c r="HVO183" s="201" t="b">
        <f>IF(OR(AND('Validation summary'!$B$2="2022-23",HVO182="In-period"),AND('Validation summary'!$B$2="2023-24",HVO182="In-period"),AND('Validation summary'!$B$2="2024-25",HVO182="In-period"),AND('Validation summary'!$B$2="2024-25",HVO182="End of period",HVO190="Revenue")),TRUE,FALSE)</f>
        <v>0</v>
      </c>
      <c r="HVP183" s="201" t="b">
        <f>IF(OR(AND('Validation summary'!$B$2="2022-23",HVP182="In-period"),AND('Validation summary'!$B$2="2023-24",HVP182="In-period"),AND('Validation summary'!$B$2="2024-25",HVP182="In-period"),AND('Validation summary'!$B$2="2024-25",HVP182="End of period",HVP190="Revenue")),TRUE,FALSE)</f>
        <v>0</v>
      </c>
      <c r="HVQ183" s="201" t="b">
        <f>IF(OR(AND('Validation summary'!$B$2="2022-23",HVQ182="In-period"),AND('Validation summary'!$B$2="2023-24",HVQ182="In-period"),AND('Validation summary'!$B$2="2024-25",HVQ182="In-period"),AND('Validation summary'!$B$2="2024-25",HVQ182="End of period",HVQ190="Revenue")),TRUE,FALSE)</f>
        <v>0</v>
      </c>
      <c r="HVR183" s="201" t="b">
        <f>IF(OR(AND('Validation summary'!$B$2="2022-23",HVR182="In-period"),AND('Validation summary'!$B$2="2023-24",HVR182="In-period"),AND('Validation summary'!$B$2="2024-25",HVR182="In-period"),AND('Validation summary'!$B$2="2024-25",HVR182="End of period",HVR190="Revenue")),TRUE,FALSE)</f>
        <v>0</v>
      </c>
      <c r="HVS183" s="201" t="b">
        <f>IF(OR(AND('Validation summary'!$B$2="2022-23",HVS182="In-period"),AND('Validation summary'!$B$2="2023-24",HVS182="In-period"),AND('Validation summary'!$B$2="2024-25",HVS182="In-period"),AND('Validation summary'!$B$2="2024-25",HVS182="End of period",HVS190="Revenue")),TRUE,FALSE)</f>
        <v>0</v>
      </c>
      <c r="HVT183" s="201" t="b">
        <f>IF(OR(AND('Validation summary'!$B$2="2022-23",HVT182="In-period"),AND('Validation summary'!$B$2="2023-24",HVT182="In-period"),AND('Validation summary'!$B$2="2024-25",HVT182="In-period"),AND('Validation summary'!$B$2="2024-25",HVT182="End of period",HVT190="Revenue")),TRUE,FALSE)</f>
        <v>0</v>
      </c>
      <c r="HVU183" s="201" t="b">
        <f>IF(OR(AND('Validation summary'!$B$2="2022-23",HVU182="In-period"),AND('Validation summary'!$B$2="2023-24",HVU182="In-period"),AND('Validation summary'!$B$2="2024-25",HVU182="In-period"),AND('Validation summary'!$B$2="2024-25",HVU182="End of period",HVU190="Revenue")),TRUE,FALSE)</f>
        <v>0</v>
      </c>
      <c r="HVV183" s="201" t="b">
        <f>IF(OR(AND('Validation summary'!$B$2="2022-23",HVV182="In-period"),AND('Validation summary'!$B$2="2023-24",HVV182="In-period"),AND('Validation summary'!$B$2="2024-25",HVV182="In-period"),AND('Validation summary'!$B$2="2024-25",HVV182="End of period",HVV190="Revenue")),TRUE,FALSE)</f>
        <v>0</v>
      </c>
      <c r="HVW183" s="201" t="b">
        <f>IF(OR(AND('Validation summary'!$B$2="2022-23",HVW182="In-period"),AND('Validation summary'!$B$2="2023-24",HVW182="In-period"),AND('Validation summary'!$B$2="2024-25",HVW182="In-period"),AND('Validation summary'!$B$2="2024-25",HVW182="End of period",HVW190="Revenue")),TRUE,FALSE)</f>
        <v>0</v>
      </c>
      <c r="HVX183" s="201" t="b">
        <f>IF(OR(AND('Validation summary'!$B$2="2022-23",HVX182="In-period"),AND('Validation summary'!$B$2="2023-24",HVX182="In-period"),AND('Validation summary'!$B$2="2024-25",HVX182="In-period"),AND('Validation summary'!$B$2="2024-25",HVX182="End of period",HVX190="Revenue")),TRUE,FALSE)</f>
        <v>0</v>
      </c>
      <c r="HVY183" s="201" t="b">
        <f>IF(OR(AND('Validation summary'!$B$2="2022-23",HVY182="In-period"),AND('Validation summary'!$B$2="2023-24",HVY182="In-period"),AND('Validation summary'!$B$2="2024-25",HVY182="In-period"),AND('Validation summary'!$B$2="2024-25",HVY182="End of period",HVY190="Revenue")),TRUE,FALSE)</f>
        <v>0</v>
      </c>
      <c r="HVZ183" s="201" t="b">
        <f>IF(OR(AND('Validation summary'!$B$2="2022-23",HVZ182="In-period"),AND('Validation summary'!$B$2="2023-24",HVZ182="In-period"),AND('Validation summary'!$B$2="2024-25",HVZ182="In-period"),AND('Validation summary'!$B$2="2024-25",HVZ182="End of period",HVZ190="Revenue")),TRUE,FALSE)</f>
        <v>0</v>
      </c>
      <c r="HWA183" s="201" t="b">
        <f>IF(OR(AND('Validation summary'!$B$2="2022-23",HWA182="In-period"),AND('Validation summary'!$B$2="2023-24",HWA182="In-period"),AND('Validation summary'!$B$2="2024-25",HWA182="In-period"),AND('Validation summary'!$B$2="2024-25",HWA182="End of period",HWA190="Revenue")),TRUE,FALSE)</f>
        <v>0</v>
      </c>
      <c r="HWB183" s="201" t="b">
        <f>IF(OR(AND('Validation summary'!$B$2="2022-23",HWB182="In-period"),AND('Validation summary'!$B$2="2023-24",HWB182="In-period"),AND('Validation summary'!$B$2="2024-25",HWB182="In-period"),AND('Validation summary'!$B$2="2024-25",HWB182="End of period",HWB190="Revenue")),TRUE,FALSE)</f>
        <v>0</v>
      </c>
      <c r="HWC183" s="201" t="b">
        <f>IF(OR(AND('Validation summary'!$B$2="2022-23",HWC182="In-period"),AND('Validation summary'!$B$2="2023-24",HWC182="In-period"),AND('Validation summary'!$B$2="2024-25",HWC182="In-period"),AND('Validation summary'!$B$2="2024-25",HWC182="End of period",HWC190="Revenue")),TRUE,FALSE)</f>
        <v>0</v>
      </c>
      <c r="HWD183" s="201" t="b">
        <f>IF(OR(AND('Validation summary'!$B$2="2022-23",HWD182="In-period"),AND('Validation summary'!$B$2="2023-24",HWD182="In-period"),AND('Validation summary'!$B$2="2024-25",HWD182="In-period"),AND('Validation summary'!$B$2="2024-25",HWD182="End of period",HWD190="Revenue")),TRUE,FALSE)</f>
        <v>0</v>
      </c>
      <c r="HWE183" s="201" t="b">
        <f>IF(OR(AND('Validation summary'!$B$2="2022-23",HWE182="In-period"),AND('Validation summary'!$B$2="2023-24",HWE182="In-period"),AND('Validation summary'!$B$2="2024-25",HWE182="In-period"),AND('Validation summary'!$B$2="2024-25",HWE182="End of period",HWE190="Revenue")),TRUE,FALSE)</f>
        <v>0</v>
      </c>
      <c r="HWF183" s="201" t="b">
        <f>IF(OR(AND('Validation summary'!$B$2="2022-23",HWF182="In-period"),AND('Validation summary'!$B$2="2023-24",HWF182="In-period"),AND('Validation summary'!$B$2="2024-25",HWF182="In-period"),AND('Validation summary'!$B$2="2024-25",HWF182="End of period",HWF190="Revenue")),TRUE,FALSE)</f>
        <v>0</v>
      </c>
      <c r="HWG183" s="201" t="b">
        <f>IF(OR(AND('Validation summary'!$B$2="2022-23",HWG182="In-period"),AND('Validation summary'!$B$2="2023-24",HWG182="In-period"),AND('Validation summary'!$B$2="2024-25",HWG182="In-period"),AND('Validation summary'!$B$2="2024-25",HWG182="End of period",HWG190="Revenue")),TRUE,FALSE)</f>
        <v>0</v>
      </c>
      <c r="HWH183" s="201" t="b">
        <f>IF(OR(AND('Validation summary'!$B$2="2022-23",HWH182="In-period"),AND('Validation summary'!$B$2="2023-24",HWH182="In-period"),AND('Validation summary'!$B$2="2024-25",HWH182="In-period"),AND('Validation summary'!$B$2="2024-25",HWH182="End of period",HWH190="Revenue")),TRUE,FALSE)</f>
        <v>0</v>
      </c>
      <c r="HWI183" s="201" t="b">
        <f>IF(OR(AND('Validation summary'!$B$2="2022-23",HWI182="In-period"),AND('Validation summary'!$B$2="2023-24",HWI182="In-period"),AND('Validation summary'!$B$2="2024-25",HWI182="In-period"),AND('Validation summary'!$B$2="2024-25",HWI182="End of period",HWI190="Revenue")),TRUE,FALSE)</f>
        <v>0</v>
      </c>
      <c r="HWJ183" s="201" t="b">
        <f>IF(OR(AND('Validation summary'!$B$2="2022-23",HWJ182="In-period"),AND('Validation summary'!$B$2="2023-24",HWJ182="In-period"),AND('Validation summary'!$B$2="2024-25",HWJ182="In-period"),AND('Validation summary'!$B$2="2024-25",HWJ182="End of period",HWJ190="Revenue")),TRUE,FALSE)</f>
        <v>0</v>
      </c>
      <c r="HWK183" s="201" t="b">
        <f>IF(OR(AND('Validation summary'!$B$2="2022-23",HWK182="In-period"),AND('Validation summary'!$B$2="2023-24",HWK182="In-period"),AND('Validation summary'!$B$2="2024-25",HWK182="In-period"),AND('Validation summary'!$B$2="2024-25",HWK182="End of period",HWK190="Revenue")),TRUE,FALSE)</f>
        <v>0</v>
      </c>
      <c r="HWL183" s="201" t="b">
        <f>IF(OR(AND('Validation summary'!$B$2="2022-23",HWL182="In-period"),AND('Validation summary'!$B$2="2023-24",HWL182="In-period"),AND('Validation summary'!$B$2="2024-25",HWL182="In-period"),AND('Validation summary'!$B$2="2024-25",HWL182="End of period",HWL190="Revenue")),TRUE,FALSE)</f>
        <v>0</v>
      </c>
      <c r="HWM183" s="201" t="b">
        <f>IF(OR(AND('Validation summary'!$B$2="2022-23",HWM182="In-period"),AND('Validation summary'!$B$2="2023-24",HWM182="In-period"),AND('Validation summary'!$B$2="2024-25",HWM182="In-period"),AND('Validation summary'!$B$2="2024-25",HWM182="End of period",HWM190="Revenue")),TRUE,FALSE)</f>
        <v>0</v>
      </c>
      <c r="HWN183" s="201" t="b">
        <f>IF(OR(AND('Validation summary'!$B$2="2022-23",HWN182="In-period"),AND('Validation summary'!$B$2="2023-24",HWN182="In-period"),AND('Validation summary'!$B$2="2024-25",HWN182="In-period"),AND('Validation summary'!$B$2="2024-25",HWN182="End of period",HWN190="Revenue")),TRUE,FALSE)</f>
        <v>0</v>
      </c>
      <c r="HWO183" s="201" t="b">
        <f>IF(OR(AND('Validation summary'!$B$2="2022-23",HWO182="In-period"),AND('Validation summary'!$B$2="2023-24",HWO182="In-period"),AND('Validation summary'!$B$2="2024-25",HWO182="In-period"),AND('Validation summary'!$B$2="2024-25",HWO182="End of period",HWO190="Revenue")),TRUE,FALSE)</f>
        <v>0</v>
      </c>
      <c r="HWP183" s="201" t="b">
        <f>IF(OR(AND('Validation summary'!$B$2="2022-23",HWP182="In-period"),AND('Validation summary'!$B$2="2023-24",HWP182="In-period"),AND('Validation summary'!$B$2="2024-25",HWP182="In-period"),AND('Validation summary'!$B$2="2024-25",HWP182="End of period",HWP190="Revenue")),TRUE,FALSE)</f>
        <v>0</v>
      </c>
      <c r="HWQ183" s="201" t="b">
        <f>IF(OR(AND('Validation summary'!$B$2="2022-23",HWQ182="In-period"),AND('Validation summary'!$B$2="2023-24",HWQ182="In-period"),AND('Validation summary'!$B$2="2024-25",HWQ182="In-period"),AND('Validation summary'!$B$2="2024-25",HWQ182="End of period",HWQ190="Revenue")),TRUE,FALSE)</f>
        <v>0</v>
      </c>
      <c r="HWR183" s="201" t="b">
        <f>IF(OR(AND('Validation summary'!$B$2="2022-23",HWR182="In-period"),AND('Validation summary'!$B$2="2023-24",HWR182="In-period"),AND('Validation summary'!$B$2="2024-25",HWR182="In-period"),AND('Validation summary'!$B$2="2024-25",HWR182="End of period",HWR190="Revenue")),TRUE,FALSE)</f>
        <v>0</v>
      </c>
      <c r="HWS183" s="201" t="b">
        <f>IF(OR(AND('Validation summary'!$B$2="2022-23",HWS182="In-period"),AND('Validation summary'!$B$2="2023-24",HWS182="In-period"),AND('Validation summary'!$B$2="2024-25",HWS182="In-period"),AND('Validation summary'!$B$2="2024-25",HWS182="End of period",HWS190="Revenue")),TRUE,FALSE)</f>
        <v>0</v>
      </c>
      <c r="HWT183" s="201" t="b">
        <f>IF(OR(AND('Validation summary'!$B$2="2022-23",HWT182="In-period"),AND('Validation summary'!$B$2="2023-24",HWT182="In-period"),AND('Validation summary'!$B$2="2024-25",HWT182="In-period"),AND('Validation summary'!$B$2="2024-25",HWT182="End of period",HWT190="Revenue")),TRUE,FALSE)</f>
        <v>0</v>
      </c>
      <c r="HWU183" s="201" t="b">
        <f>IF(OR(AND('Validation summary'!$B$2="2022-23",HWU182="In-period"),AND('Validation summary'!$B$2="2023-24",HWU182="In-period"),AND('Validation summary'!$B$2="2024-25",HWU182="In-period"),AND('Validation summary'!$B$2="2024-25",HWU182="End of period",HWU190="Revenue")),TRUE,FALSE)</f>
        <v>0</v>
      </c>
      <c r="HWV183" s="201" t="b">
        <f>IF(OR(AND('Validation summary'!$B$2="2022-23",HWV182="In-period"),AND('Validation summary'!$B$2="2023-24",HWV182="In-period"),AND('Validation summary'!$B$2="2024-25",HWV182="In-period"),AND('Validation summary'!$B$2="2024-25",HWV182="End of period",HWV190="Revenue")),TRUE,FALSE)</f>
        <v>0</v>
      </c>
      <c r="HWW183" s="201" t="b">
        <f>IF(OR(AND('Validation summary'!$B$2="2022-23",HWW182="In-period"),AND('Validation summary'!$B$2="2023-24",HWW182="In-period"),AND('Validation summary'!$B$2="2024-25",HWW182="In-period"),AND('Validation summary'!$B$2="2024-25",HWW182="End of period",HWW190="Revenue")),TRUE,FALSE)</f>
        <v>0</v>
      </c>
      <c r="HWX183" s="201" t="b">
        <f>IF(OR(AND('Validation summary'!$B$2="2022-23",HWX182="In-period"),AND('Validation summary'!$B$2="2023-24",HWX182="In-period"),AND('Validation summary'!$B$2="2024-25",HWX182="In-period"),AND('Validation summary'!$B$2="2024-25",HWX182="End of period",HWX190="Revenue")),TRUE,FALSE)</f>
        <v>0</v>
      </c>
      <c r="HWY183" s="201" t="b">
        <f>IF(OR(AND('Validation summary'!$B$2="2022-23",HWY182="In-period"),AND('Validation summary'!$B$2="2023-24",HWY182="In-period"),AND('Validation summary'!$B$2="2024-25",HWY182="In-period"),AND('Validation summary'!$B$2="2024-25",HWY182="End of period",HWY190="Revenue")),TRUE,FALSE)</f>
        <v>0</v>
      </c>
      <c r="HWZ183" s="201" t="b">
        <f>IF(OR(AND('Validation summary'!$B$2="2022-23",HWZ182="In-period"),AND('Validation summary'!$B$2="2023-24",HWZ182="In-period"),AND('Validation summary'!$B$2="2024-25",HWZ182="In-period"),AND('Validation summary'!$B$2="2024-25",HWZ182="End of period",HWZ190="Revenue")),TRUE,FALSE)</f>
        <v>0</v>
      </c>
      <c r="HXA183" s="201" t="b">
        <f>IF(OR(AND('Validation summary'!$B$2="2022-23",HXA182="In-period"),AND('Validation summary'!$B$2="2023-24",HXA182="In-period"),AND('Validation summary'!$B$2="2024-25",HXA182="In-period"),AND('Validation summary'!$B$2="2024-25",HXA182="End of period",HXA190="Revenue")),TRUE,FALSE)</f>
        <v>0</v>
      </c>
      <c r="HXB183" s="201" t="b">
        <f>IF(OR(AND('Validation summary'!$B$2="2022-23",HXB182="In-period"),AND('Validation summary'!$B$2="2023-24",HXB182="In-period"),AND('Validation summary'!$B$2="2024-25",HXB182="In-period"),AND('Validation summary'!$B$2="2024-25",HXB182="End of period",HXB190="Revenue")),TRUE,FALSE)</f>
        <v>0</v>
      </c>
      <c r="HXC183" s="201" t="b">
        <f>IF(OR(AND('Validation summary'!$B$2="2022-23",HXC182="In-period"),AND('Validation summary'!$B$2="2023-24",HXC182="In-period"),AND('Validation summary'!$B$2="2024-25",HXC182="In-period"),AND('Validation summary'!$B$2="2024-25",HXC182="End of period",HXC190="Revenue")),TRUE,FALSE)</f>
        <v>0</v>
      </c>
      <c r="HXD183" s="201" t="b">
        <f>IF(OR(AND('Validation summary'!$B$2="2022-23",HXD182="In-period"),AND('Validation summary'!$B$2="2023-24",HXD182="In-period"),AND('Validation summary'!$B$2="2024-25",HXD182="In-period"),AND('Validation summary'!$B$2="2024-25",HXD182="End of period",HXD190="Revenue")),TRUE,FALSE)</f>
        <v>0</v>
      </c>
      <c r="HXE183" s="201" t="b">
        <f>IF(OR(AND('Validation summary'!$B$2="2022-23",HXE182="In-period"),AND('Validation summary'!$B$2="2023-24",HXE182="In-period"),AND('Validation summary'!$B$2="2024-25",HXE182="In-period"),AND('Validation summary'!$B$2="2024-25",HXE182="End of period",HXE190="Revenue")),TRUE,FALSE)</f>
        <v>0</v>
      </c>
      <c r="HXF183" s="201" t="b">
        <f>IF(OR(AND('Validation summary'!$B$2="2022-23",HXF182="In-period"),AND('Validation summary'!$B$2="2023-24",HXF182="In-period"),AND('Validation summary'!$B$2="2024-25",HXF182="In-period"),AND('Validation summary'!$B$2="2024-25",HXF182="End of period",HXF190="Revenue")),TRUE,FALSE)</f>
        <v>0</v>
      </c>
      <c r="HXG183" s="201" t="b">
        <f>IF(OR(AND('Validation summary'!$B$2="2022-23",HXG182="In-period"),AND('Validation summary'!$B$2="2023-24",HXG182="In-period"),AND('Validation summary'!$B$2="2024-25",HXG182="In-period"),AND('Validation summary'!$B$2="2024-25",HXG182="End of period",HXG190="Revenue")),TRUE,FALSE)</f>
        <v>0</v>
      </c>
      <c r="HXH183" s="201" t="b">
        <f>IF(OR(AND('Validation summary'!$B$2="2022-23",HXH182="In-period"),AND('Validation summary'!$B$2="2023-24",HXH182="In-period"),AND('Validation summary'!$B$2="2024-25",HXH182="In-period"),AND('Validation summary'!$B$2="2024-25",HXH182="End of period",HXH190="Revenue")),TRUE,FALSE)</f>
        <v>0</v>
      </c>
      <c r="HXI183" s="201" t="b">
        <f>IF(OR(AND('Validation summary'!$B$2="2022-23",HXI182="In-period"),AND('Validation summary'!$B$2="2023-24",HXI182="In-period"),AND('Validation summary'!$B$2="2024-25",HXI182="In-period"),AND('Validation summary'!$B$2="2024-25",HXI182="End of period",HXI190="Revenue")),TRUE,FALSE)</f>
        <v>0</v>
      </c>
      <c r="HXJ183" s="201" t="b">
        <f>IF(OR(AND('Validation summary'!$B$2="2022-23",HXJ182="In-period"),AND('Validation summary'!$B$2="2023-24",HXJ182="In-period"),AND('Validation summary'!$B$2="2024-25",HXJ182="In-period"),AND('Validation summary'!$B$2="2024-25",HXJ182="End of period",HXJ190="Revenue")),TRUE,FALSE)</f>
        <v>0</v>
      </c>
      <c r="HXK183" s="201" t="b">
        <f>IF(OR(AND('Validation summary'!$B$2="2022-23",HXK182="In-period"),AND('Validation summary'!$B$2="2023-24",HXK182="In-period"),AND('Validation summary'!$B$2="2024-25",HXK182="In-period"),AND('Validation summary'!$B$2="2024-25",HXK182="End of period",HXK190="Revenue")),TRUE,FALSE)</f>
        <v>0</v>
      </c>
      <c r="HXL183" s="201" t="b">
        <f>IF(OR(AND('Validation summary'!$B$2="2022-23",HXL182="In-period"),AND('Validation summary'!$B$2="2023-24",HXL182="In-period"),AND('Validation summary'!$B$2="2024-25",HXL182="In-period"),AND('Validation summary'!$B$2="2024-25",HXL182="End of period",HXL190="Revenue")),TRUE,FALSE)</f>
        <v>0</v>
      </c>
      <c r="HXM183" s="201" t="b">
        <f>IF(OR(AND('Validation summary'!$B$2="2022-23",HXM182="In-period"),AND('Validation summary'!$B$2="2023-24",HXM182="In-period"),AND('Validation summary'!$B$2="2024-25",HXM182="In-period"),AND('Validation summary'!$B$2="2024-25",HXM182="End of period",HXM190="Revenue")),TRUE,FALSE)</f>
        <v>0</v>
      </c>
      <c r="HXN183" s="201" t="b">
        <f>IF(OR(AND('Validation summary'!$B$2="2022-23",HXN182="In-period"),AND('Validation summary'!$B$2="2023-24",HXN182="In-period"),AND('Validation summary'!$B$2="2024-25",HXN182="In-period"),AND('Validation summary'!$B$2="2024-25",HXN182="End of period",HXN190="Revenue")),TRUE,FALSE)</f>
        <v>0</v>
      </c>
      <c r="HXO183" s="201" t="b">
        <f>IF(OR(AND('Validation summary'!$B$2="2022-23",HXO182="In-period"),AND('Validation summary'!$B$2="2023-24",HXO182="In-period"),AND('Validation summary'!$B$2="2024-25",HXO182="In-period"),AND('Validation summary'!$B$2="2024-25",HXO182="End of period",HXO190="Revenue")),TRUE,FALSE)</f>
        <v>0</v>
      </c>
      <c r="HXP183" s="201" t="b">
        <f>IF(OR(AND('Validation summary'!$B$2="2022-23",HXP182="In-period"),AND('Validation summary'!$B$2="2023-24",HXP182="In-period"),AND('Validation summary'!$B$2="2024-25",HXP182="In-period"),AND('Validation summary'!$B$2="2024-25",HXP182="End of period",HXP190="Revenue")),TRUE,FALSE)</f>
        <v>0</v>
      </c>
      <c r="HXQ183" s="201" t="b">
        <f>IF(OR(AND('Validation summary'!$B$2="2022-23",HXQ182="In-period"),AND('Validation summary'!$B$2="2023-24",HXQ182="In-period"),AND('Validation summary'!$B$2="2024-25",HXQ182="In-period"),AND('Validation summary'!$B$2="2024-25",HXQ182="End of period",HXQ190="Revenue")),TRUE,FALSE)</f>
        <v>0</v>
      </c>
      <c r="HXR183" s="201" t="b">
        <f>IF(OR(AND('Validation summary'!$B$2="2022-23",HXR182="In-period"),AND('Validation summary'!$B$2="2023-24",HXR182="In-period"),AND('Validation summary'!$B$2="2024-25",HXR182="In-period"),AND('Validation summary'!$B$2="2024-25",HXR182="End of period",HXR190="Revenue")),TRUE,FALSE)</f>
        <v>0</v>
      </c>
      <c r="HXS183" s="201" t="b">
        <f>IF(OR(AND('Validation summary'!$B$2="2022-23",HXS182="In-period"),AND('Validation summary'!$B$2="2023-24",HXS182="In-period"),AND('Validation summary'!$B$2="2024-25",HXS182="In-period"),AND('Validation summary'!$B$2="2024-25",HXS182="End of period",HXS190="Revenue")),TRUE,FALSE)</f>
        <v>0</v>
      </c>
      <c r="HXT183" s="201" t="b">
        <f>IF(OR(AND('Validation summary'!$B$2="2022-23",HXT182="In-period"),AND('Validation summary'!$B$2="2023-24",HXT182="In-period"),AND('Validation summary'!$B$2="2024-25",HXT182="In-period"),AND('Validation summary'!$B$2="2024-25",HXT182="End of period",HXT190="Revenue")),TRUE,FALSE)</f>
        <v>0</v>
      </c>
      <c r="HXU183" s="201" t="b">
        <f>IF(OR(AND('Validation summary'!$B$2="2022-23",HXU182="In-period"),AND('Validation summary'!$B$2="2023-24",HXU182="In-period"),AND('Validation summary'!$B$2="2024-25",HXU182="In-period"),AND('Validation summary'!$B$2="2024-25",HXU182="End of period",HXU190="Revenue")),TRUE,FALSE)</f>
        <v>0</v>
      </c>
      <c r="HXV183" s="201" t="b">
        <f>IF(OR(AND('Validation summary'!$B$2="2022-23",HXV182="In-period"),AND('Validation summary'!$B$2="2023-24",HXV182="In-period"),AND('Validation summary'!$B$2="2024-25",HXV182="In-period"),AND('Validation summary'!$B$2="2024-25",HXV182="End of period",HXV190="Revenue")),TRUE,FALSE)</f>
        <v>0</v>
      </c>
      <c r="HXW183" s="201" t="b">
        <f>IF(OR(AND('Validation summary'!$B$2="2022-23",HXW182="In-period"),AND('Validation summary'!$B$2="2023-24",HXW182="In-period"),AND('Validation summary'!$B$2="2024-25",HXW182="In-period"),AND('Validation summary'!$B$2="2024-25",HXW182="End of period",HXW190="Revenue")),TRUE,FALSE)</f>
        <v>0</v>
      </c>
      <c r="HXX183" s="201" t="b">
        <f>IF(OR(AND('Validation summary'!$B$2="2022-23",HXX182="In-period"),AND('Validation summary'!$B$2="2023-24",HXX182="In-period"),AND('Validation summary'!$B$2="2024-25",HXX182="In-period"),AND('Validation summary'!$B$2="2024-25",HXX182="End of period",HXX190="Revenue")),TRUE,FALSE)</f>
        <v>0</v>
      </c>
      <c r="HXY183" s="201" t="b">
        <f>IF(OR(AND('Validation summary'!$B$2="2022-23",HXY182="In-period"),AND('Validation summary'!$B$2="2023-24",HXY182="In-period"),AND('Validation summary'!$B$2="2024-25",HXY182="In-period"),AND('Validation summary'!$B$2="2024-25",HXY182="End of period",HXY190="Revenue")),TRUE,FALSE)</f>
        <v>0</v>
      </c>
      <c r="HXZ183" s="201" t="b">
        <f>IF(OR(AND('Validation summary'!$B$2="2022-23",HXZ182="In-period"),AND('Validation summary'!$B$2="2023-24",HXZ182="In-period"),AND('Validation summary'!$B$2="2024-25",HXZ182="In-period"),AND('Validation summary'!$B$2="2024-25",HXZ182="End of period",HXZ190="Revenue")),TRUE,FALSE)</f>
        <v>0</v>
      </c>
      <c r="HYA183" s="201" t="b">
        <f>IF(OR(AND('Validation summary'!$B$2="2022-23",HYA182="In-period"),AND('Validation summary'!$B$2="2023-24",HYA182="In-period"),AND('Validation summary'!$B$2="2024-25",HYA182="In-period"),AND('Validation summary'!$B$2="2024-25",HYA182="End of period",HYA190="Revenue")),TRUE,FALSE)</f>
        <v>0</v>
      </c>
      <c r="HYB183" s="201" t="b">
        <f>IF(OR(AND('Validation summary'!$B$2="2022-23",HYB182="In-period"),AND('Validation summary'!$B$2="2023-24",HYB182="In-period"),AND('Validation summary'!$B$2="2024-25",HYB182="In-period"),AND('Validation summary'!$B$2="2024-25",HYB182="End of period",HYB190="Revenue")),TRUE,FALSE)</f>
        <v>0</v>
      </c>
      <c r="HYC183" s="201" t="b">
        <f>IF(OR(AND('Validation summary'!$B$2="2022-23",HYC182="In-period"),AND('Validation summary'!$B$2="2023-24",HYC182="In-period"),AND('Validation summary'!$B$2="2024-25",HYC182="In-period"),AND('Validation summary'!$B$2="2024-25",HYC182="End of period",HYC190="Revenue")),TRUE,FALSE)</f>
        <v>0</v>
      </c>
      <c r="HYD183" s="201" t="b">
        <f>IF(OR(AND('Validation summary'!$B$2="2022-23",HYD182="In-period"),AND('Validation summary'!$B$2="2023-24",HYD182="In-period"),AND('Validation summary'!$B$2="2024-25",HYD182="In-period"),AND('Validation summary'!$B$2="2024-25",HYD182="End of period",HYD190="Revenue")),TRUE,FALSE)</f>
        <v>0</v>
      </c>
      <c r="HYE183" s="201" t="b">
        <f>IF(OR(AND('Validation summary'!$B$2="2022-23",HYE182="In-period"),AND('Validation summary'!$B$2="2023-24",HYE182="In-period"),AND('Validation summary'!$B$2="2024-25",HYE182="In-period"),AND('Validation summary'!$B$2="2024-25",HYE182="End of period",HYE190="Revenue")),TRUE,FALSE)</f>
        <v>0</v>
      </c>
      <c r="HYF183" s="201" t="b">
        <f>IF(OR(AND('Validation summary'!$B$2="2022-23",HYF182="In-period"),AND('Validation summary'!$B$2="2023-24",HYF182="In-period"),AND('Validation summary'!$B$2="2024-25",HYF182="In-period"),AND('Validation summary'!$B$2="2024-25",HYF182="End of period",HYF190="Revenue")),TRUE,FALSE)</f>
        <v>0</v>
      </c>
      <c r="HYG183" s="201" t="b">
        <f>IF(OR(AND('Validation summary'!$B$2="2022-23",HYG182="In-period"),AND('Validation summary'!$B$2="2023-24",HYG182="In-period"),AND('Validation summary'!$B$2="2024-25",HYG182="In-period"),AND('Validation summary'!$B$2="2024-25",HYG182="End of period",HYG190="Revenue")),TRUE,FALSE)</f>
        <v>0</v>
      </c>
      <c r="HYH183" s="201" t="b">
        <f>IF(OR(AND('Validation summary'!$B$2="2022-23",HYH182="In-period"),AND('Validation summary'!$B$2="2023-24",HYH182="In-period"),AND('Validation summary'!$B$2="2024-25",HYH182="In-period"),AND('Validation summary'!$B$2="2024-25",HYH182="End of period",HYH190="Revenue")),TRUE,FALSE)</f>
        <v>0</v>
      </c>
      <c r="HYI183" s="201" t="b">
        <f>IF(OR(AND('Validation summary'!$B$2="2022-23",HYI182="In-period"),AND('Validation summary'!$B$2="2023-24",HYI182="In-period"),AND('Validation summary'!$B$2="2024-25",HYI182="In-period"),AND('Validation summary'!$B$2="2024-25",HYI182="End of period",HYI190="Revenue")),TRUE,FALSE)</f>
        <v>0</v>
      </c>
      <c r="HYJ183" s="201" t="b">
        <f>IF(OR(AND('Validation summary'!$B$2="2022-23",HYJ182="In-period"),AND('Validation summary'!$B$2="2023-24",HYJ182="In-period"),AND('Validation summary'!$B$2="2024-25",HYJ182="In-period"),AND('Validation summary'!$B$2="2024-25",HYJ182="End of period",HYJ190="Revenue")),TRUE,FALSE)</f>
        <v>0</v>
      </c>
      <c r="HYK183" s="201" t="b">
        <f>IF(OR(AND('Validation summary'!$B$2="2022-23",HYK182="In-period"),AND('Validation summary'!$B$2="2023-24",HYK182="In-period"),AND('Validation summary'!$B$2="2024-25",HYK182="In-period"),AND('Validation summary'!$B$2="2024-25",HYK182="End of period",HYK190="Revenue")),TRUE,FALSE)</f>
        <v>0</v>
      </c>
      <c r="HYL183" s="201" t="b">
        <f>IF(OR(AND('Validation summary'!$B$2="2022-23",HYL182="In-period"),AND('Validation summary'!$B$2="2023-24",HYL182="In-period"),AND('Validation summary'!$B$2="2024-25",HYL182="In-period"),AND('Validation summary'!$B$2="2024-25",HYL182="End of period",HYL190="Revenue")),TRUE,FALSE)</f>
        <v>0</v>
      </c>
      <c r="HYM183" s="201" t="b">
        <f>IF(OR(AND('Validation summary'!$B$2="2022-23",HYM182="In-period"),AND('Validation summary'!$B$2="2023-24",HYM182="In-period"),AND('Validation summary'!$B$2="2024-25",HYM182="In-period"),AND('Validation summary'!$B$2="2024-25",HYM182="End of period",HYM190="Revenue")),TRUE,FALSE)</f>
        <v>0</v>
      </c>
      <c r="HYN183" s="201" t="b">
        <f>IF(OR(AND('Validation summary'!$B$2="2022-23",HYN182="In-period"),AND('Validation summary'!$B$2="2023-24",HYN182="In-period"),AND('Validation summary'!$B$2="2024-25",HYN182="In-period"),AND('Validation summary'!$B$2="2024-25",HYN182="End of period",HYN190="Revenue")),TRUE,FALSE)</f>
        <v>0</v>
      </c>
      <c r="HYO183" s="201" t="b">
        <f>IF(OR(AND('Validation summary'!$B$2="2022-23",HYO182="In-period"),AND('Validation summary'!$B$2="2023-24",HYO182="In-period"),AND('Validation summary'!$B$2="2024-25",HYO182="In-period"),AND('Validation summary'!$B$2="2024-25",HYO182="End of period",HYO190="Revenue")),TRUE,FALSE)</f>
        <v>0</v>
      </c>
      <c r="HYP183" s="201" t="b">
        <f>IF(OR(AND('Validation summary'!$B$2="2022-23",HYP182="In-period"),AND('Validation summary'!$B$2="2023-24",HYP182="In-period"),AND('Validation summary'!$B$2="2024-25",HYP182="In-period"),AND('Validation summary'!$B$2="2024-25",HYP182="End of period",HYP190="Revenue")),TRUE,FALSE)</f>
        <v>0</v>
      </c>
      <c r="HYQ183" s="201" t="b">
        <f>IF(OR(AND('Validation summary'!$B$2="2022-23",HYQ182="In-period"),AND('Validation summary'!$B$2="2023-24",HYQ182="In-period"),AND('Validation summary'!$B$2="2024-25",HYQ182="In-period"),AND('Validation summary'!$B$2="2024-25",HYQ182="End of period",HYQ190="Revenue")),TRUE,FALSE)</f>
        <v>0</v>
      </c>
      <c r="HYR183" s="201" t="b">
        <f>IF(OR(AND('Validation summary'!$B$2="2022-23",HYR182="In-period"),AND('Validation summary'!$B$2="2023-24",HYR182="In-period"),AND('Validation summary'!$B$2="2024-25",HYR182="In-period"),AND('Validation summary'!$B$2="2024-25",HYR182="End of period",HYR190="Revenue")),TRUE,FALSE)</f>
        <v>0</v>
      </c>
      <c r="HYS183" s="201" t="b">
        <f>IF(OR(AND('Validation summary'!$B$2="2022-23",HYS182="In-period"),AND('Validation summary'!$B$2="2023-24",HYS182="In-period"),AND('Validation summary'!$B$2="2024-25",HYS182="In-period"),AND('Validation summary'!$B$2="2024-25",HYS182="End of period",HYS190="Revenue")),TRUE,FALSE)</f>
        <v>0</v>
      </c>
      <c r="HYT183" s="201" t="b">
        <f>IF(OR(AND('Validation summary'!$B$2="2022-23",HYT182="In-period"),AND('Validation summary'!$B$2="2023-24",HYT182="In-period"),AND('Validation summary'!$B$2="2024-25",HYT182="In-period"),AND('Validation summary'!$B$2="2024-25",HYT182="End of period",HYT190="Revenue")),TRUE,FALSE)</f>
        <v>0</v>
      </c>
      <c r="HYU183" s="201" t="b">
        <f>IF(OR(AND('Validation summary'!$B$2="2022-23",HYU182="In-period"),AND('Validation summary'!$B$2="2023-24",HYU182="In-period"),AND('Validation summary'!$B$2="2024-25",HYU182="In-period"),AND('Validation summary'!$B$2="2024-25",HYU182="End of period",HYU190="Revenue")),TRUE,FALSE)</f>
        <v>0</v>
      </c>
      <c r="HYV183" s="201" t="b">
        <f>IF(OR(AND('Validation summary'!$B$2="2022-23",HYV182="In-period"),AND('Validation summary'!$B$2="2023-24",HYV182="In-period"),AND('Validation summary'!$B$2="2024-25",HYV182="In-period"),AND('Validation summary'!$B$2="2024-25",HYV182="End of period",HYV190="Revenue")),TRUE,FALSE)</f>
        <v>0</v>
      </c>
      <c r="HYW183" s="201" t="b">
        <f>IF(OR(AND('Validation summary'!$B$2="2022-23",HYW182="In-period"),AND('Validation summary'!$B$2="2023-24",HYW182="In-period"),AND('Validation summary'!$B$2="2024-25",HYW182="In-period"),AND('Validation summary'!$B$2="2024-25",HYW182="End of period",HYW190="Revenue")),TRUE,FALSE)</f>
        <v>0</v>
      </c>
      <c r="HYX183" s="201" t="b">
        <f>IF(OR(AND('Validation summary'!$B$2="2022-23",HYX182="In-period"),AND('Validation summary'!$B$2="2023-24",HYX182="In-period"),AND('Validation summary'!$B$2="2024-25",HYX182="In-period"),AND('Validation summary'!$B$2="2024-25",HYX182="End of period",HYX190="Revenue")),TRUE,FALSE)</f>
        <v>0</v>
      </c>
      <c r="HYY183" s="201" t="b">
        <f>IF(OR(AND('Validation summary'!$B$2="2022-23",HYY182="In-period"),AND('Validation summary'!$B$2="2023-24",HYY182="In-period"),AND('Validation summary'!$B$2="2024-25",HYY182="In-period"),AND('Validation summary'!$B$2="2024-25",HYY182="End of period",HYY190="Revenue")),TRUE,FALSE)</f>
        <v>0</v>
      </c>
      <c r="HYZ183" s="201" t="b">
        <f>IF(OR(AND('Validation summary'!$B$2="2022-23",HYZ182="In-period"),AND('Validation summary'!$B$2="2023-24",HYZ182="In-period"),AND('Validation summary'!$B$2="2024-25",HYZ182="In-period"),AND('Validation summary'!$B$2="2024-25",HYZ182="End of period",HYZ190="Revenue")),TRUE,FALSE)</f>
        <v>0</v>
      </c>
      <c r="HZA183" s="201" t="b">
        <f>IF(OR(AND('Validation summary'!$B$2="2022-23",HZA182="In-period"),AND('Validation summary'!$B$2="2023-24",HZA182="In-period"),AND('Validation summary'!$B$2="2024-25",HZA182="In-period"),AND('Validation summary'!$B$2="2024-25",HZA182="End of period",HZA190="Revenue")),TRUE,FALSE)</f>
        <v>0</v>
      </c>
      <c r="HZB183" s="201" t="b">
        <f>IF(OR(AND('Validation summary'!$B$2="2022-23",HZB182="In-period"),AND('Validation summary'!$B$2="2023-24",HZB182="In-period"),AND('Validation summary'!$B$2="2024-25",HZB182="In-period"),AND('Validation summary'!$B$2="2024-25",HZB182="End of period",HZB190="Revenue")),TRUE,FALSE)</f>
        <v>0</v>
      </c>
      <c r="HZC183" s="201" t="b">
        <f>IF(OR(AND('Validation summary'!$B$2="2022-23",HZC182="In-period"),AND('Validation summary'!$B$2="2023-24",HZC182="In-period"),AND('Validation summary'!$B$2="2024-25",HZC182="In-period"),AND('Validation summary'!$B$2="2024-25",HZC182="End of period",HZC190="Revenue")),TRUE,FALSE)</f>
        <v>0</v>
      </c>
      <c r="HZD183" s="201" t="b">
        <f>IF(OR(AND('Validation summary'!$B$2="2022-23",HZD182="In-period"),AND('Validation summary'!$B$2="2023-24",HZD182="In-period"),AND('Validation summary'!$B$2="2024-25",HZD182="In-period"),AND('Validation summary'!$B$2="2024-25",HZD182="End of period",HZD190="Revenue")),TRUE,FALSE)</f>
        <v>0</v>
      </c>
      <c r="HZE183" s="201" t="b">
        <f>IF(OR(AND('Validation summary'!$B$2="2022-23",HZE182="In-period"),AND('Validation summary'!$B$2="2023-24",HZE182="In-period"),AND('Validation summary'!$B$2="2024-25",HZE182="In-period"),AND('Validation summary'!$B$2="2024-25",HZE182="End of period",HZE190="Revenue")),TRUE,FALSE)</f>
        <v>0</v>
      </c>
      <c r="HZF183" s="201" t="b">
        <f>IF(OR(AND('Validation summary'!$B$2="2022-23",HZF182="In-period"),AND('Validation summary'!$B$2="2023-24",HZF182="In-period"),AND('Validation summary'!$B$2="2024-25",HZF182="In-period"),AND('Validation summary'!$B$2="2024-25",HZF182="End of period",HZF190="Revenue")),TRUE,FALSE)</f>
        <v>0</v>
      </c>
      <c r="HZG183" s="201" t="b">
        <f>IF(OR(AND('Validation summary'!$B$2="2022-23",HZG182="In-period"),AND('Validation summary'!$B$2="2023-24",HZG182="In-period"),AND('Validation summary'!$B$2="2024-25",HZG182="In-period"),AND('Validation summary'!$B$2="2024-25",HZG182="End of period",HZG190="Revenue")),TRUE,FALSE)</f>
        <v>0</v>
      </c>
      <c r="HZH183" s="201" t="b">
        <f>IF(OR(AND('Validation summary'!$B$2="2022-23",HZH182="In-period"),AND('Validation summary'!$B$2="2023-24",HZH182="In-period"),AND('Validation summary'!$B$2="2024-25",HZH182="In-period"),AND('Validation summary'!$B$2="2024-25",HZH182="End of period",HZH190="Revenue")),TRUE,FALSE)</f>
        <v>0</v>
      </c>
      <c r="HZI183" s="201" t="b">
        <f>IF(OR(AND('Validation summary'!$B$2="2022-23",HZI182="In-period"),AND('Validation summary'!$B$2="2023-24",HZI182="In-period"),AND('Validation summary'!$B$2="2024-25",HZI182="In-period"),AND('Validation summary'!$B$2="2024-25",HZI182="End of period",HZI190="Revenue")),TRUE,FALSE)</f>
        <v>0</v>
      </c>
      <c r="HZJ183" s="201" t="b">
        <f>IF(OR(AND('Validation summary'!$B$2="2022-23",HZJ182="In-period"),AND('Validation summary'!$B$2="2023-24",HZJ182="In-period"),AND('Validation summary'!$B$2="2024-25",HZJ182="In-period"),AND('Validation summary'!$B$2="2024-25",HZJ182="End of period",HZJ190="Revenue")),TRUE,FALSE)</f>
        <v>0</v>
      </c>
      <c r="HZK183" s="201" t="b">
        <f>IF(OR(AND('Validation summary'!$B$2="2022-23",HZK182="In-period"),AND('Validation summary'!$B$2="2023-24",HZK182="In-period"),AND('Validation summary'!$B$2="2024-25",HZK182="In-period"),AND('Validation summary'!$B$2="2024-25",HZK182="End of period",HZK190="Revenue")),TRUE,FALSE)</f>
        <v>0</v>
      </c>
      <c r="HZL183" s="201" t="b">
        <f>IF(OR(AND('Validation summary'!$B$2="2022-23",HZL182="In-period"),AND('Validation summary'!$B$2="2023-24",HZL182="In-period"),AND('Validation summary'!$B$2="2024-25",HZL182="In-period"),AND('Validation summary'!$B$2="2024-25",HZL182="End of period",HZL190="Revenue")),TRUE,FALSE)</f>
        <v>0</v>
      </c>
      <c r="HZM183" s="201" t="b">
        <f>IF(OR(AND('Validation summary'!$B$2="2022-23",HZM182="In-period"),AND('Validation summary'!$B$2="2023-24",HZM182="In-period"),AND('Validation summary'!$B$2="2024-25",HZM182="In-period"),AND('Validation summary'!$B$2="2024-25",HZM182="End of period",HZM190="Revenue")),TRUE,FALSE)</f>
        <v>0</v>
      </c>
      <c r="HZN183" s="201" t="b">
        <f>IF(OR(AND('Validation summary'!$B$2="2022-23",HZN182="In-period"),AND('Validation summary'!$B$2="2023-24",HZN182="In-period"),AND('Validation summary'!$B$2="2024-25",HZN182="In-period"),AND('Validation summary'!$B$2="2024-25",HZN182="End of period",HZN190="Revenue")),TRUE,FALSE)</f>
        <v>0</v>
      </c>
      <c r="HZO183" s="201" t="b">
        <f>IF(OR(AND('Validation summary'!$B$2="2022-23",HZO182="In-period"),AND('Validation summary'!$B$2="2023-24",HZO182="In-period"),AND('Validation summary'!$B$2="2024-25",HZO182="In-period"),AND('Validation summary'!$B$2="2024-25",HZO182="End of period",HZO190="Revenue")),TRUE,FALSE)</f>
        <v>0</v>
      </c>
      <c r="HZP183" s="201" t="b">
        <f>IF(OR(AND('Validation summary'!$B$2="2022-23",HZP182="In-period"),AND('Validation summary'!$B$2="2023-24",HZP182="In-period"),AND('Validation summary'!$B$2="2024-25",HZP182="In-period"),AND('Validation summary'!$B$2="2024-25",HZP182="End of period",HZP190="Revenue")),TRUE,FALSE)</f>
        <v>0</v>
      </c>
      <c r="HZQ183" s="201" t="b">
        <f>IF(OR(AND('Validation summary'!$B$2="2022-23",HZQ182="In-period"),AND('Validation summary'!$B$2="2023-24",HZQ182="In-period"),AND('Validation summary'!$B$2="2024-25",HZQ182="In-period"),AND('Validation summary'!$B$2="2024-25",HZQ182="End of period",HZQ190="Revenue")),TRUE,FALSE)</f>
        <v>0</v>
      </c>
      <c r="HZR183" s="201" t="b">
        <f>IF(OR(AND('Validation summary'!$B$2="2022-23",HZR182="In-period"),AND('Validation summary'!$B$2="2023-24",HZR182="In-period"),AND('Validation summary'!$B$2="2024-25",HZR182="In-period"),AND('Validation summary'!$B$2="2024-25",HZR182="End of period",HZR190="Revenue")),TRUE,FALSE)</f>
        <v>0</v>
      </c>
      <c r="HZS183" s="201" t="b">
        <f>IF(OR(AND('Validation summary'!$B$2="2022-23",HZS182="In-period"),AND('Validation summary'!$B$2="2023-24",HZS182="In-period"),AND('Validation summary'!$B$2="2024-25",HZS182="In-period"),AND('Validation summary'!$B$2="2024-25",HZS182="End of period",HZS190="Revenue")),TRUE,FALSE)</f>
        <v>0</v>
      </c>
      <c r="HZT183" s="201" t="b">
        <f>IF(OR(AND('Validation summary'!$B$2="2022-23",HZT182="In-period"),AND('Validation summary'!$B$2="2023-24",HZT182="In-period"),AND('Validation summary'!$B$2="2024-25",HZT182="In-period"),AND('Validation summary'!$B$2="2024-25",HZT182="End of period",HZT190="Revenue")),TRUE,FALSE)</f>
        <v>0</v>
      </c>
      <c r="HZU183" s="201" t="b">
        <f>IF(OR(AND('Validation summary'!$B$2="2022-23",HZU182="In-period"),AND('Validation summary'!$B$2="2023-24",HZU182="In-period"),AND('Validation summary'!$B$2="2024-25",HZU182="In-period"),AND('Validation summary'!$B$2="2024-25",HZU182="End of period",HZU190="Revenue")),TRUE,FALSE)</f>
        <v>0</v>
      </c>
      <c r="HZV183" s="201" t="b">
        <f>IF(OR(AND('Validation summary'!$B$2="2022-23",HZV182="In-period"),AND('Validation summary'!$B$2="2023-24",HZV182="In-period"),AND('Validation summary'!$B$2="2024-25",HZV182="In-period"),AND('Validation summary'!$B$2="2024-25",HZV182="End of period",HZV190="Revenue")),TRUE,FALSE)</f>
        <v>0</v>
      </c>
      <c r="HZW183" s="201" t="b">
        <f>IF(OR(AND('Validation summary'!$B$2="2022-23",HZW182="In-period"),AND('Validation summary'!$B$2="2023-24",HZW182="In-period"),AND('Validation summary'!$B$2="2024-25",HZW182="In-period"),AND('Validation summary'!$B$2="2024-25",HZW182="End of period",HZW190="Revenue")),TRUE,FALSE)</f>
        <v>0</v>
      </c>
      <c r="HZX183" s="201" t="b">
        <f>IF(OR(AND('Validation summary'!$B$2="2022-23",HZX182="In-period"),AND('Validation summary'!$B$2="2023-24",HZX182="In-period"),AND('Validation summary'!$B$2="2024-25",HZX182="In-period"),AND('Validation summary'!$B$2="2024-25",HZX182="End of period",HZX190="Revenue")),TRUE,FALSE)</f>
        <v>0</v>
      </c>
      <c r="HZY183" s="201" t="b">
        <f>IF(OR(AND('Validation summary'!$B$2="2022-23",HZY182="In-period"),AND('Validation summary'!$B$2="2023-24",HZY182="In-period"),AND('Validation summary'!$B$2="2024-25",HZY182="In-period"),AND('Validation summary'!$B$2="2024-25",HZY182="End of period",HZY190="Revenue")),TRUE,FALSE)</f>
        <v>0</v>
      </c>
      <c r="HZZ183" s="201" t="b">
        <f>IF(OR(AND('Validation summary'!$B$2="2022-23",HZZ182="In-period"),AND('Validation summary'!$B$2="2023-24",HZZ182="In-period"),AND('Validation summary'!$B$2="2024-25",HZZ182="In-period"),AND('Validation summary'!$B$2="2024-25",HZZ182="End of period",HZZ190="Revenue")),TRUE,FALSE)</f>
        <v>0</v>
      </c>
      <c r="IAA183" s="201" t="b">
        <f>IF(OR(AND('Validation summary'!$B$2="2022-23",IAA182="In-period"),AND('Validation summary'!$B$2="2023-24",IAA182="In-period"),AND('Validation summary'!$B$2="2024-25",IAA182="In-period"),AND('Validation summary'!$B$2="2024-25",IAA182="End of period",IAA190="Revenue")),TRUE,FALSE)</f>
        <v>0</v>
      </c>
      <c r="IAB183" s="201" t="b">
        <f>IF(OR(AND('Validation summary'!$B$2="2022-23",IAB182="In-period"),AND('Validation summary'!$B$2="2023-24",IAB182="In-period"),AND('Validation summary'!$B$2="2024-25",IAB182="In-period"),AND('Validation summary'!$B$2="2024-25",IAB182="End of period",IAB190="Revenue")),TRUE,FALSE)</f>
        <v>0</v>
      </c>
      <c r="IAC183" s="201" t="b">
        <f>IF(OR(AND('Validation summary'!$B$2="2022-23",IAC182="In-period"),AND('Validation summary'!$B$2="2023-24",IAC182="In-period"),AND('Validation summary'!$B$2="2024-25",IAC182="In-period"),AND('Validation summary'!$B$2="2024-25",IAC182="End of period",IAC190="Revenue")),TRUE,FALSE)</f>
        <v>0</v>
      </c>
      <c r="IAD183" s="201" t="b">
        <f>IF(OR(AND('Validation summary'!$B$2="2022-23",IAD182="In-period"),AND('Validation summary'!$B$2="2023-24",IAD182="In-period"),AND('Validation summary'!$B$2="2024-25",IAD182="In-period"),AND('Validation summary'!$B$2="2024-25",IAD182="End of period",IAD190="Revenue")),TRUE,FALSE)</f>
        <v>0</v>
      </c>
      <c r="IAE183" s="201" t="b">
        <f>IF(OR(AND('Validation summary'!$B$2="2022-23",IAE182="In-period"),AND('Validation summary'!$B$2="2023-24",IAE182="In-period"),AND('Validation summary'!$B$2="2024-25",IAE182="In-period"),AND('Validation summary'!$B$2="2024-25",IAE182="End of period",IAE190="Revenue")),TRUE,FALSE)</f>
        <v>0</v>
      </c>
      <c r="IAF183" s="201" t="b">
        <f>IF(OR(AND('Validation summary'!$B$2="2022-23",IAF182="In-period"),AND('Validation summary'!$B$2="2023-24",IAF182="In-period"),AND('Validation summary'!$B$2="2024-25",IAF182="In-period"),AND('Validation summary'!$B$2="2024-25",IAF182="End of period",IAF190="Revenue")),TRUE,FALSE)</f>
        <v>0</v>
      </c>
      <c r="IAG183" s="201" t="b">
        <f>IF(OR(AND('Validation summary'!$B$2="2022-23",IAG182="In-period"),AND('Validation summary'!$B$2="2023-24",IAG182="In-period"),AND('Validation summary'!$B$2="2024-25",IAG182="In-period"),AND('Validation summary'!$B$2="2024-25",IAG182="End of period",IAG190="Revenue")),TRUE,FALSE)</f>
        <v>0</v>
      </c>
      <c r="IAH183" s="201" t="b">
        <f>IF(OR(AND('Validation summary'!$B$2="2022-23",IAH182="In-period"),AND('Validation summary'!$B$2="2023-24",IAH182="In-period"),AND('Validation summary'!$B$2="2024-25",IAH182="In-period"),AND('Validation summary'!$B$2="2024-25",IAH182="End of period",IAH190="Revenue")),TRUE,FALSE)</f>
        <v>0</v>
      </c>
      <c r="IAI183" s="201" t="b">
        <f>IF(OR(AND('Validation summary'!$B$2="2022-23",IAI182="In-period"),AND('Validation summary'!$B$2="2023-24",IAI182="In-period"),AND('Validation summary'!$B$2="2024-25",IAI182="In-period"),AND('Validation summary'!$B$2="2024-25",IAI182="End of period",IAI190="Revenue")),TRUE,FALSE)</f>
        <v>0</v>
      </c>
      <c r="IAJ183" s="201" t="b">
        <f>IF(OR(AND('Validation summary'!$B$2="2022-23",IAJ182="In-period"),AND('Validation summary'!$B$2="2023-24",IAJ182="In-period"),AND('Validation summary'!$B$2="2024-25",IAJ182="In-period"),AND('Validation summary'!$B$2="2024-25",IAJ182="End of period",IAJ190="Revenue")),TRUE,FALSE)</f>
        <v>0</v>
      </c>
      <c r="IAK183" s="201" t="b">
        <f>IF(OR(AND('Validation summary'!$B$2="2022-23",IAK182="In-period"),AND('Validation summary'!$B$2="2023-24",IAK182="In-period"),AND('Validation summary'!$B$2="2024-25",IAK182="In-period"),AND('Validation summary'!$B$2="2024-25",IAK182="End of period",IAK190="Revenue")),TRUE,FALSE)</f>
        <v>0</v>
      </c>
      <c r="IAL183" s="201" t="b">
        <f>IF(OR(AND('Validation summary'!$B$2="2022-23",IAL182="In-period"),AND('Validation summary'!$B$2="2023-24",IAL182="In-period"),AND('Validation summary'!$B$2="2024-25",IAL182="In-period"),AND('Validation summary'!$B$2="2024-25",IAL182="End of period",IAL190="Revenue")),TRUE,FALSE)</f>
        <v>0</v>
      </c>
      <c r="IAM183" s="201" t="b">
        <f>IF(OR(AND('Validation summary'!$B$2="2022-23",IAM182="In-period"),AND('Validation summary'!$B$2="2023-24",IAM182="In-period"),AND('Validation summary'!$B$2="2024-25",IAM182="In-period"),AND('Validation summary'!$B$2="2024-25",IAM182="End of period",IAM190="Revenue")),TRUE,FALSE)</f>
        <v>0</v>
      </c>
      <c r="IAN183" s="201" t="b">
        <f>IF(OR(AND('Validation summary'!$B$2="2022-23",IAN182="In-period"),AND('Validation summary'!$B$2="2023-24",IAN182="In-period"),AND('Validation summary'!$B$2="2024-25",IAN182="In-period"),AND('Validation summary'!$B$2="2024-25",IAN182="End of period",IAN190="Revenue")),TRUE,FALSE)</f>
        <v>0</v>
      </c>
      <c r="IAO183" s="201" t="b">
        <f>IF(OR(AND('Validation summary'!$B$2="2022-23",IAO182="In-period"),AND('Validation summary'!$B$2="2023-24",IAO182="In-period"),AND('Validation summary'!$B$2="2024-25",IAO182="In-period"),AND('Validation summary'!$B$2="2024-25",IAO182="End of period",IAO190="Revenue")),TRUE,FALSE)</f>
        <v>0</v>
      </c>
      <c r="IAP183" s="201" t="b">
        <f>IF(OR(AND('Validation summary'!$B$2="2022-23",IAP182="In-period"),AND('Validation summary'!$B$2="2023-24",IAP182="In-period"),AND('Validation summary'!$B$2="2024-25",IAP182="In-period"),AND('Validation summary'!$B$2="2024-25",IAP182="End of period",IAP190="Revenue")),TRUE,FALSE)</f>
        <v>0</v>
      </c>
      <c r="IAQ183" s="201" t="b">
        <f>IF(OR(AND('Validation summary'!$B$2="2022-23",IAQ182="In-period"),AND('Validation summary'!$B$2="2023-24",IAQ182="In-period"),AND('Validation summary'!$B$2="2024-25",IAQ182="In-period"),AND('Validation summary'!$B$2="2024-25",IAQ182="End of period",IAQ190="Revenue")),TRUE,FALSE)</f>
        <v>0</v>
      </c>
      <c r="IAR183" s="201" t="b">
        <f>IF(OR(AND('Validation summary'!$B$2="2022-23",IAR182="In-period"),AND('Validation summary'!$B$2="2023-24",IAR182="In-period"),AND('Validation summary'!$B$2="2024-25",IAR182="In-period"),AND('Validation summary'!$B$2="2024-25",IAR182="End of period",IAR190="Revenue")),TRUE,FALSE)</f>
        <v>0</v>
      </c>
      <c r="IAS183" s="201" t="b">
        <f>IF(OR(AND('Validation summary'!$B$2="2022-23",IAS182="In-period"),AND('Validation summary'!$B$2="2023-24",IAS182="In-period"),AND('Validation summary'!$B$2="2024-25",IAS182="In-period"),AND('Validation summary'!$B$2="2024-25",IAS182="End of period",IAS190="Revenue")),TRUE,FALSE)</f>
        <v>0</v>
      </c>
      <c r="IAT183" s="201" t="b">
        <f>IF(OR(AND('Validation summary'!$B$2="2022-23",IAT182="In-period"),AND('Validation summary'!$B$2="2023-24",IAT182="In-period"),AND('Validation summary'!$B$2="2024-25",IAT182="In-period"),AND('Validation summary'!$B$2="2024-25",IAT182="End of period",IAT190="Revenue")),TRUE,FALSE)</f>
        <v>0</v>
      </c>
      <c r="IAU183" s="201" t="b">
        <f>IF(OR(AND('Validation summary'!$B$2="2022-23",IAU182="In-period"),AND('Validation summary'!$B$2="2023-24",IAU182="In-period"),AND('Validation summary'!$B$2="2024-25",IAU182="In-period"),AND('Validation summary'!$B$2="2024-25",IAU182="End of period",IAU190="Revenue")),TRUE,FALSE)</f>
        <v>0</v>
      </c>
      <c r="IAV183" s="201" t="b">
        <f>IF(OR(AND('Validation summary'!$B$2="2022-23",IAV182="In-period"),AND('Validation summary'!$B$2="2023-24",IAV182="In-period"),AND('Validation summary'!$B$2="2024-25",IAV182="In-period"),AND('Validation summary'!$B$2="2024-25",IAV182="End of period",IAV190="Revenue")),TRUE,FALSE)</f>
        <v>0</v>
      </c>
      <c r="IAW183" s="201" t="b">
        <f>IF(OR(AND('Validation summary'!$B$2="2022-23",IAW182="In-period"),AND('Validation summary'!$B$2="2023-24",IAW182="In-period"),AND('Validation summary'!$B$2="2024-25",IAW182="In-period"),AND('Validation summary'!$B$2="2024-25",IAW182="End of period",IAW190="Revenue")),TRUE,FALSE)</f>
        <v>0</v>
      </c>
      <c r="IAX183" s="201" t="b">
        <f>IF(OR(AND('Validation summary'!$B$2="2022-23",IAX182="In-period"),AND('Validation summary'!$B$2="2023-24",IAX182="In-period"),AND('Validation summary'!$B$2="2024-25",IAX182="In-period"),AND('Validation summary'!$B$2="2024-25",IAX182="End of period",IAX190="Revenue")),TRUE,FALSE)</f>
        <v>0</v>
      </c>
      <c r="IAY183" s="201" t="b">
        <f>IF(OR(AND('Validation summary'!$B$2="2022-23",IAY182="In-period"),AND('Validation summary'!$B$2="2023-24",IAY182="In-period"),AND('Validation summary'!$B$2="2024-25",IAY182="In-period"),AND('Validation summary'!$B$2="2024-25",IAY182="End of period",IAY190="Revenue")),TRUE,FALSE)</f>
        <v>0</v>
      </c>
      <c r="IAZ183" s="201" t="b">
        <f>IF(OR(AND('Validation summary'!$B$2="2022-23",IAZ182="In-period"),AND('Validation summary'!$B$2="2023-24",IAZ182="In-period"),AND('Validation summary'!$B$2="2024-25",IAZ182="In-period"),AND('Validation summary'!$B$2="2024-25",IAZ182="End of period",IAZ190="Revenue")),TRUE,FALSE)</f>
        <v>0</v>
      </c>
      <c r="IBA183" s="201" t="b">
        <f>IF(OR(AND('Validation summary'!$B$2="2022-23",IBA182="In-period"),AND('Validation summary'!$B$2="2023-24",IBA182="In-period"),AND('Validation summary'!$B$2="2024-25",IBA182="In-period"),AND('Validation summary'!$B$2="2024-25",IBA182="End of period",IBA190="Revenue")),TRUE,FALSE)</f>
        <v>0</v>
      </c>
      <c r="IBB183" s="201" t="b">
        <f>IF(OR(AND('Validation summary'!$B$2="2022-23",IBB182="In-period"),AND('Validation summary'!$B$2="2023-24",IBB182="In-period"),AND('Validation summary'!$B$2="2024-25",IBB182="In-period"),AND('Validation summary'!$B$2="2024-25",IBB182="End of period",IBB190="Revenue")),TRUE,FALSE)</f>
        <v>0</v>
      </c>
      <c r="IBC183" s="201" t="b">
        <f>IF(OR(AND('Validation summary'!$B$2="2022-23",IBC182="In-period"),AND('Validation summary'!$B$2="2023-24",IBC182="In-period"),AND('Validation summary'!$B$2="2024-25",IBC182="In-period"),AND('Validation summary'!$B$2="2024-25",IBC182="End of period",IBC190="Revenue")),TRUE,FALSE)</f>
        <v>0</v>
      </c>
      <c r="IBD183" s="201" t="b">
        <f>IF(OR(AND('Validation summary'!$B$2="2022-23",IBD182="In-period"),AND('Validation summary'!$B$2="2023-24",IBD182="In-period"),AND('Validation summary'!$B$2="2024-25",IBD182="In-period"),AND('Validation summary'!$B$2="2024-25",IBD182="End of period",IBD190="Revenue")),TRUE,FALSE)</f>
        <v>0</v>
      </c>
      <c r="IBE183" s="201" t="b">
        <f>IF(OR(AND('Validation summary'!$B$2="2022-23",IBE182="In-period"),AND('Validation summary'!$B$2="2023-24",IBE182="In-period"),AND('Validation summary'!$B$2="2024-25",IBE182="In-period"),AND('Validation summary'!$B$2="2024-25",IBE182="End of period",IBE190="Revenue")),TRUE,FALSE)</f>
        <v>0</v>
      </c>
      <c r="IBF183" s="201" t="b">
        <f>IF(OR(AND('Validation summary'!$B$2="2022-23",IBF182="In-period"),AND('Validation summary'!$B$2="2023-24",IBF182="In-period"),AND('Validation summary'!$B$2="2024-25",IBF182="In-period"),AND('Validation summary'!$B$2="2024-25",IBF182="End of period",IBF190="Revenue")),TRUE,FALSE)</f>
        <v>0</v>
      </c>
      <c r="IBG183" s="201" t="b">
        <f>IF(OR(AND('Validation summary'!$B$2="2022-23",IBG182="In-period"),AND('Validation summary'!$B$2="2023-24",IBG182="In-period"),AND('Validation summary'!$B$2="2024-25",IBG182="In-period"),AND('Validation summary'!$B$2="2024-25",IBG182="End of period",IBG190="Revenue")),TRUE,FALSE)</f>
        <v>0</v>
      </c>
      <c r="IBH183" s="201" t="b">
        <f>IF(OR(AND('Validation summary'!$B$2="2022-23",IBH182="In-period"),AND('Validation summary'!$B$2="2023-24",IBH182="In-period"),AND('Validation summary'!$B$2="2024-25",IBH182="In-period"),AND('Validation summary'!$B$2="2024-25",IBH182="End of period",IBH190="Revenue")),TRUE,FALSE)</f>
        <v>0</v>
      </c>
      <c r="IBI183" s="201" t="b">
        <f>IF(OR(AND('Validation summary'!$B$2="2022-23",IBI182="In-period"),AND('Validation summary'!$B$2="2023-24",IBI182="In-period"),AND('Validation summary'!$B$2="2024-25",IBI182="In-period"),AND('Validation summary'!$B$2="2024-25",IBI182="End of period",IBI190="Revenue")),TRUE,FALSE)</f>
        <v>0</v>
      </c>
      <c r="IBJ183" s="201" t="b">
        <f>IF(OR(AND('Validation summary'!$B$2="2022-23",IBJ182="In-period"),AND('Validation summary'!$B$2="2023-24",IBJ182="In-period"),AND('Validation summary'!$B$2="2024-25",IBJ182="In-period"),AND('Validation summary'!$B$2="2024-25",IBJ182="End of period",IBJ190="Revenue")),TRUE,FALSE)</f>
        <v>0</v>
      </c>
      <c r="IBK183" s="201" t="b">
        <f>IF(OR(AND('Validation summary'!$B$2="2022-23",IBK182="In-period"),AND('Validation summary'!$B$2="2023-24",IBK182="In-period"),AND('Validation summary'!$B$2="2024-25",IBK182="In-period"),AND('Validation summary'!$B$2="2024-25",IBK182="End of period",IBK190="Revenue")),TRUE,FALSE)</f>
        <v>0</v>
      </c>
      <c r="IBL183" s="201" t="b">
        <f>IF(OR(AND('Validation summary'!$B$2="2022-23",IBL182="In-period"),AND('Validation summary'!$B$2="2023-24",IBL182="In-period"),AND('Validation summary'!$B$2="2024-25",IBL182="In-period"),AND('Validation summary'!$B$2="2024-25",IBL182="End of period",IBL190="Revenue")),TRUE,FALSE)</f>
        <v>0</v>
      </c>
      <c r="IBM183" s="201" t="b">
        <f>IF(OR(AND('Validation summary'!$B$2="2022-23",IBM182="In-period"),AND('Validation summary'!$B$2="2023-24",IBM182="In-period"),AND('Validation summary'!$B$2="2024-25",IBM182="In-period"),AND('Validation summary'!$B$2="2024-25",IBM182="End of period",IBM190="Revenue")),TRUE,FALSE)</f>
        <v>0</v>
      </c>
      <c r="IBN183" s="201" t="b">
        <f>IF(OR(AND('Validation summary'!$B$2="2022-23",IBN182="In-period"),AND('Validation summary'!$B$2="2023-24",IBN182="In-period"),AND('Validation summary'!$B$2="2024-25",IBN182="In-period"),AND('Validation summary'!$B$2="2024-25",IBN182="End of period",IBN190="Revenue")),TRUE,FALSE)</f>
        <v>0</v>
      </c>
      <c r="IBO183" s="201" t="b">
        <f>IF(OR(AND('Validation summary'!$B$2="2022-23",IBO182="In-period"),AND('Validation summary'!$B$2="2023-24",IBO182="In-period"),AND('Validation summary'!$B$2="2024-25",IBO182="In-period"),AND('Validation summary'!$B$2="2024-25",IBO182="End of period",IBO190="Revenue")),TRUE,FALSE)</f>
        <v>0</v>
      </c>
      <c r="IBP183" s="201" t="b">
        <f>IF(OR(AND('Validation summary'!$B$2="2022-23",IBP182="In-period"),AND('Validation summary'!$B$2="2023-24",IBP182="In-period"),AND('Validation summary'!$B$2="2024-25",IBP182="In-period"),AND('Validation summary'!$B$2="2024-25",IBP182="End of period",IBP190="Revenue")),TRUE,FALSE)</f>
        <v>0</v>
      </c>
      <c r="IBQ183" s="201" t="b">
        <f>IF(OR(AND('Validation summary'!$B$2="2022-23",IBQ182="In-period"),AND('Validation summary'!$B$2="2023-24",IBQ182="In-period"),AND('Validation summary'!$B$2="2024-25",IBQ182="In-period"),AND('Validation summary'!$B$2="2024-25",IBQ182="End of period",IBQ190="Revenue")),TRUE,FALSE)</f>
        <v>0</v>
      </c>
      <c r="IBR183" s="201" t="b">
        <f>IF(OR(AND('Validation summary'!$B$2="2022-23",IBR182="In-period"),AND('Validation summary'!$B$2="2023-24",IBR182="In-period"),AND('Validation summary'!$B$2="2024-25",IBR182="In-period"),AND('Validation summary'!$B$2="2024-25",IBR182="End of period",IBR190="Revenue")),TRUE,FALSE)</f>
        <v>0</v>
      </c>
      <c r="IBS183" s="201" t="b">
        <f>IF(OR(AND('Validation summary'!$B$2="2022-23",IBS182="In-period"),AND('Validation summary'!$B$2="2023-24",IBS182="In-period"),AND('Validation summary'!$B$2="2024-25",IBS182="In-period"),AND('Validation summary'!$B$2="2024-25",IBS182="End of period",IBS190="Revenue")),TRUE,FALSE)</f>
        <v>0</v>
      </c>
      <c r="IBT183" s="201" t="b">
        <f>IF(OR(AND('Validation summary'!$B$2="2022-23",IBT182="In-period"),AND('Validation summary'!$B$2="2023-24",IBT182="In-period"),AND('Validation summary'!$B$2="2024-25",IBT182="In-period"),AND('Validation summary'!$B$2="2024-25",IBT182="End of period",IBT190="Revenue")),TRUE,FALSE)</f>
        <v>0</v>
      </c>
      <c r="IBU183" s="201" t="b">
        <f>IF(OR(AND('Validation summary'!$B$2="2022-23",IBU182="In-period"),AND('Validation summary'!$B$2="2023-24",IBU182="In-period"),AND('Validation summary'!$B$2="2024-25",IBU182="In-period"),AND('Validation summary'!$B$2="2024-25",IBU182="End of period",IBU190="Revenue")),TRUE,FALSE)</f>
        <v>0</v>
      </c>
      <c r="IBV183" s="201" t="b">
        <f>IF(OR(AND('Validation summary'!$B$2="2022-23",IBV182="In-period"),AND('Validation summary'!$B$2="2023-24",IBV182="In-period"),AND('Validation summary'!$B$2="2024-25",IBV182="In-period"),AND('Validation summary'!$B$2="2024-25",IBV182="End of period",IBV190="Revenue")),TRUE,FALSE)</f>
        <v>0</v>
      </c>
      <c r="IBW183" s="201" t="b">
        <f>IF(OR(AND('Validation summary'!$B$2="2022-23",IBW182="In-period"),AND('Validation summary'!$B$2="2023-24",IBW182="In-period"),AND('Validation summary'!$B$2="2024-25",IBW182="In-period"),AND('Validation summary'!$B$2="2024-25",IBW182="End of period",IBW190="Revenue")),TRUE,FALSE)</f>
        <v>0</v>
      </c>
      <c r="IBX183" s="201" t="b">
        <f>IF(OR(AND('Validation summary'!$B$2="2022-23",IBX182="In-period"),AND('Validation summary'!$B$2="2023-24",IBX182="In-period"),AND('Validation summary'!$B$2="2024-25",IBX182="In-period"),AND('Validation summary'!$B$2="2024-25",IBX182="End of period",IBX190="Revenue")),TRUE,FALSE)</f>
        <v>0</v>
      </c>
      <c r="IBY183" s="201" t="b">
        <f>IF(OR(AND('Validation summary'!$B$2="2022-23",IBY182="In-period"),AND('Validation summary'!$B$2="2023-24",IBY182="In-period"),AND('Validation summary'!$B$2="2024-25",IBY182="In-period"),AND('Validation summary'!$B$2="2024-25",IBY182="End of period",IBY190="Revenue")),TRUE,FALSE)</f>
        <v>0</v>
      </c>
      <c r="IBZ183" s="201" t="b">
        <f>IF(OR(AND('Validation summary'!$B$2="2022-23",IBZ182="In-period"),AND('Validation summary'!$B$2="2023-24",IBZ182="In-period"),AND('Validation summary'!$B$2="2024-25",IBZ182="In-period"),AND('Validation summary'!$B$2="2024-25",IBZ182="End of period",IBZ190="Revenue")),TRUE,FALSE)</f>
        <v>0</v>
      </c>
      <c r="ICA183" s="201" t="b">
        <f>IF(OR(AND('Validation summary'!$B$2="2022-23",ICA182="In-period"),AND('Validation summary'!$B$2="2023-24",ICA182="In-period"),AND('Validation summary'!$B$2="2024-25",ICA182="In-period"),AND('Validation summary'!$B$2="2024-25",ICA182="End of period",ICA190="Revenue")),TRUE,FALSE)</f>
        <v>0</v>
      </c>
      <c r="ICB183" s="201" t="b">
        <f>IF(OR(AND('Validation summary'!$B$2="2022-23",ICB182="In-period"),AND('Validation summary'!$B$2="2023-24",ICB182="In-period"),AND('Validation summary'!$B$2="2024-25",ICB182="In-period"),AND('Validation summary'!$B$2="2024-25",ICB182="End of period",ICB190="Revenue")),TRUE,FALSE)</f>
        <v>0</v>
      </c>
      <c r="ICC183" s="201" t="b">
        <f>IF(OR(AND('Validation summary'!$B$2="2022-23",ICC182="In-period"),AND('Validation summary'!$B$2="2023-24",ICC182="In-period"),AND('Validation summary'!$B$2="2024-25",ICC182="In-period"),AND('Validation summary'!$B$2="2024-25",ICC182="End of period",ICC190="Revenue")),TRUE,FALSE)</f>
        <v>0</v>
      </c>
      <c r="ICD183" s="201" t="b">
        <f>IF(OR(AND('Validation summary'!$B$2="2022-23",ICD182="In-period"),AND('Validation summary'!$B$2="2023-24",ICD182="In-period"),AND('Validation summary'!$B$2="2024-25",ICD182="In-period"),AND('Validation summary'!$B$2="2024-25",ICD182="End of period",ICD190="Revenue")),TRUE,FALSE)</f>
        <v>0</v>
      </c>
      <c r="ICE183" s="201" t="b">
        <f>IF(OR(AND('Validation summary'!$B$2="2022-23",ICE182="In-period"),AND('Validation summary'!$B$2="2023-24",ICE182="In-period"),AND('Validation summary'!$B$2="2024-25",ICE182="In-period"),AND('Validation summary'!$B$2="2024-25",ICE182="End of period",ICE190="Revenue")),TRUE,FALSE)</f>
        <v>0</v>
      </c>
      <c r="ICF183" s="201" t="b">
        <f>IF(OR(AND('Validation summary'!$B$2="2022-23",ICF182="In-period"),AND('Validation summary'!$B$2="2023-24",ICF182="In-period"),AND('Validation summary'!$B$2="2024-25",ICF182="In-period"),AND('Validation summary'!$B$2="2024-25",ICF182="End of period",ICF190="Revenue")),TRUE,FALSE)</f>
        <v>0</v>
      </c>
      <c r="ICG183" s="201" t="b">
        <f>IF(OR(AND('Validation summary'!$B$2="2022-23",ICG182="In-period"),AND('Validation summary'!$B$2="2023-24",ICG182="In-period"),AND('Validation summary'!$B$2="2024-25",ICG182="In-period"),AND('Validation summary'!$B$2="2024-25",ICG182="End of period",ICG190="Revenue")),TRUE,FALSE)</f>
        <v>0</v>
      </c>
      <c r="ICH183" s="201" t="b">
        <f>IF(OR(AND('Validation summary'!$B$2="2022-23",ICH182="In-period"),AND('Validation summary'!$B$2="2023-24",ICH182="In-period"),AND('Validation summary'!$B$2="2024-25",ICH182="In-period"),AND('Validation summary'!$B$2="2024-25",ICH182="End of period",ICH190="Revenue")),TRUE,FALSE)</f>
        <v>0</v>
      </c>
      <c r="ICI183" s="201" t="b">
        <f>IF(OR(AND('Validation summary'!$B$2="2022-23",ICI182="In-period"),AND('Validation summary'!$B$2="2023-24",ICI182="In-period"),AND('Validation summary'!$B$2="2024-25",ICI182="In-period"),AND('Validation summary'!$B$2="2024-25",ICI182="End of period",ICI190="Revenue")),TRUE,FALSE)</f>
        <v>0</v>
      </c>
      <c r="ICJ183" s="201" t="b">
        <f>IF(OR(AND('Validation summary'!$B$2="2022-23",ICJ182="In-period"),AND('Validation summary'!$B$2="2023-24",ICJ182="In-period"),AND('Validation summary'!$B$2="2024-25",ICJ182="In-period"),AND('Validation summary'!$B$2="2024-25",ICJ182="End of period",ICJ190="Revenue")),TRUE,FALSE)</f>
        <v>0</v>
      </c>
      <c r="ICK183" s="201" t="b">
        <f>IF(OR(AND('Validation summary'!$B$2="2022-23",ICK182="In-period"),AND('Validation summary'!$B$2="2023-24",ICK182="In-period"),AND('Validation summary'!$B$2="2024-25",ICK182="In-period"),AND('Validation summary'!$B$2="2024-25",ICK182="End of period",ICK190="Revenue")),TRUE,FALSE)</f>
        <v>0</v>
      </c>
      <c r="ICL183" s="201" t="b">
        <f>IF(OR(AND('Validation summary'!$B$2="2022-23",ICL182="In-period"),AND('Validation summary'!$B$2="2023-24",ICL182="In-period"),AND('Validation summary'!$B$2="2024-25",ICL182="In-period"),AND('Validation summary'!$B$2="2024-25",ICL182="End of period",ICL190="Revenue")),TRUE,FALSE)</f>
        <v>0</v>
      </c>
      <c r="ICM183" s="201" t="b">
        <f>IF(OR(AND('Validation summary'!$B$2="2022-23",ICM182="In-period"),AND('Validation summary'!$B$2="2023-24",ICM182="In-period"),AND('Validation summary'!$B$2="2024-25",ICM182="In-period"),AND('Validation summary'!$B$2="2024-25",ICM182="End of period",ICM190="Revenue")),TRUE,FALSE)</f>
        <v>0</v>
      </c>
      <c r="ICN183" s="201" t="b">
        <f>IF(OR(AND('Validation summary'!$B$2="2022-23",ICN182="In-period"),AND('Validation summary'!$B$2="2023-24",ICN182="In-period"),AND('Validation summary'!$B$2="2024-25",ICN182="In-period"),AND('Validation summary'!$B$2="2024-25",ICN182="End of period",ICN190="Revenue")),TRUE,FALSE)</f>
        <v>0</v>
      </c>
      <c r="ICO183" s="201" t="b">
        <f>IF(OR(AND('Validation summary'!$B$2="2022-23",ICO182="In-period"),AND('Validation summary'!$B$2="2023-24",ICO182="In-period"),AND('Validation summary'!$B$2="2024-25",ICO182="In-period"),AND('Validation summary'!$B$2="2024-25",ICO182="End of period",ICO190="Revenue")),TRUE,FALSE)</f>
        <v>0</v>
      </c>
      <c r="ICP183" s="201" t="b">
        <f>IF(OR(AND('Validation summary'!$B$2="2022-23",ICP182="In-period"),AND('Validation summary'!$B$2="2023-24",ICP182="In-period"),AND('Validation summary'!$B$2="2024-25",ICP182="In-period"),AND('Validation summary'!$B$2="2024-25",ICP182="End of period",ICP190="Revenue")),TRUE,FALSE)</f>
        <v>0</v>
      </c>
      <c r="ICQ183" s="201" t="b">
        <f>IF(OR(AND('Validation summary'!$B$2="2022-23",ICQ182="In-period"),AND('Validation summary'!$B$2="2023-24",ICQ182="In-period"),AND('Validation summary'!$B$2="2024-25",ICQ182="In-period"),AND('Validation summary'!$B$2="2024-25",ICQ182="End of period",ICQ190="Revenue")),TRUE,FALSE)</f>
        <v>0</v>
      </c>
      <c r="ICR183" s="201" t="b">
        <f>IF(OR(AND('Validation summary'!$B$2="2022-23",ICR182="In-period"),AND('Validation summary'!$B$2="2023-24",ICR182="In-period"),AND('Validation summary'!$B$2="2024-25",ICR182="In-period"),AND('Validation summary'!$B$2="2024-25",ICR182="End of period",ICR190="Revenue")),TRUE,FALSE)</f>
        <v>0</v>
      </c>
      <c r="ICS183" s="201" t="b">
        <f>IF(OR(AND('Validation summary'!$B$2="2022-23",ICS182="In-period"),AND('Validation summary'!$B$2="2023-24",ICS182="In-period"),AND('Validation summary'!$B$2="2024-25",ICS182="In-period"),AND('Validation summary'!$B$2="2024-25",ICS182="End of period",ICS190="Revenue")),TRUE,FALSE)</f>
        <v>0</v>
      </c>
      <c r="ICT183" s="201" t="b">
        <f>IF(OR(AND('Validation summary'!$B$2="2022-23",ICT182="In-period"),AND('Validation summary'!$B$2="2023-24",ICT182="In-period"),AND('Validation summary'!$B$2="2024-25",ICT182="In-period"),AND('Validation summary'!$B$2="2024-25",ICT182="End of period",ICT190="Revenue")),TRUE,FALSE)</f>
        <v>0</v>
      </c>
      <c r="ICU183" s="201" t="b">
        <f>IF(OR(AND('Validation summary'!$B$2="2022-23",ICU182="In-period"),AND('Validation summary'!$B$2="2023-24",ICU182="In-period"),AND('Validation summary'!$B$2="2024-25",ICU182="In-period"),AND('Validation summary'!$B$2="2024-25",ICU182="End of period",ICU190="Revenue")),TRUE,FALSE)</f>
        <v>0</v>
      </c>
      <c r="ICV183" s="201" t="b">
        <f>IF(OR(AND('Validation summary'!$B$2="2022-23",ICV182="In-period"),AND('Validation summary'!$B$2="2023-24",ICV182="In-period"),AND('Validation summary'!$B$2="2024-25",ICV182="In-period"),AND('Validation summary'!$B$2="2024-25",ICV182="End of period",ICV190="Revenue")),TRUE,FALSE)</f>
        <v>0</v>
      </c>
      <c r="ICW183" s="201" t="b">
        <f>IF(OR(AND('Validation summary'!$B$2="2022-23",ICW182="In-period"),AND('Validation summary'!$B$2="2023-24",ICW182="In-period"),AND('Validation summary'!$B$2="2024-25",ICW182="In-period"),AND('Validation summary'!$B$2="2024-25",ICW182="End of period",ICW190="Revenue")),TRUE,FALSE)</f>
        <v>0</v>
      </c>
      <c r="ICX183" s="201" t="b">
        <f>IF(OR(AND('Validation summary'!$B$2="2022-23",ICX182="In-period"),AND('Validation summary'!$B$2="2023-24",ICX182="In-period"),AND('Validation summary'!$B$2="2024-25",ICX182="In-period"),AND('Validation summary'!$B$2="2024-25",ICX182="End of period",ICX190="Revenue")),TRUE,FALSE)</f>
        <v>0</v>
      </c>
      <c r="ICY183" s="201" t="b">
        <f>IF(OR(AND('Validation summary'!$B$2="2022-23",ICY182="In-period"),AND('Validation summary'!$B$2="2023-24",ICY182="In-period"),AND('Validation summary'!$B$2="2024-25",ICY182="In-period"),AND('Validation summary'!$B$2="2024-25",ICY182="End of period",ICY190="Revenue")),TRUE,FALSE)</f>
        <v>0</v>
      </c>
      <c r="ICZ183" s="201" t="b">
        <f>IF(OR(AND('Validation summary'!$B$2="2022-23",ICZ182="In-period"),AND('Validation summary'!$B$2="2023-24",ICZ182="In-period"),AND('Validation summary'!$B$2="2024-25",ICZ182="In-period"),AND('Validation summary'!$B$2="2024-25",ICZ182="End of period",ICZ190="Revenue")),TRUE,FALSE)</f>
        <v>0</v>
      </c>
      <c r="IDA183" s="201" t="b">
        <f>IF(OR(AND('Validation summary'!$B$2="2022-23",IDA182="In-period"),AND('Validation summary'!$B$2="2023-24",IDA182="In-period"),AND('Validation summary'!$B$2="2024-25",IDA182="In-period"),AND('Validation summary'!$B$2="2024-25",IDA182="End of period",IDA190="Revenue")),TRUE,FALSE)</f>
        <v>0</v>
      </c>
      <c r="IDB183" s="201" t="b">
        <f>IF(OR(AND('Validation summary'!$B$2="2022-23",IDB182="In-period"),AND('Validation summary'!$B$2="2023-24",IDB182="In-period"),AND('Validation summary'!$B$2="2024-25",IDB182="In-period"),AND('Validation summary'!$B$2="2024-25",IDB182="End of period",IDB190="Revenue")),TRUE,FALSE)</f>
        <v>0</v>
      </c>
      <c r="IDC183" s="201" t="b">
        <f>IF(OR(AND('Validation summary'!$B$2="2022-23",IDC182="In-period"),AND('Validation summary'!$B$2="2023-24",IDC182="In-period"),AND('Validation summary'!$B$2="2024-25",IDC182="In-period"),AND('Validation summary'!$B$2="2024-25",IDC182="End of period",IDC190="Revenue")),TRUE,FALSE)</f>
        <v>0</v>
      </c>
      <c r="IDD183" s="201" t="b">
        <f>IF(OR(AND('Validation summary'!$B$2="2022-23",IDD182="In-period"),AND('Validation summary'!$B$2="2023-24",IDD182="In-period"),AND('Validation summary'!$B$2="2024-25",IDD182="In-period"),AND('Validation summary'!$B$2="2024-25",IDD182="End of period",IDD190="Revenue")),TRUE,FALSE)</f>
        <v>0</v>
      </c>
      <c r="IDE183" s="201" t="b">
        <f>IF(OR(AND('Validation summary'!$B$2="2022-23",IDE182="In-period"),AND('Validation summary'!$B$2="2023-24",IDE182="In-period"),AND('Validation summary'!$B$2="2024-25",IDE182="In-period"),AND('Validation summary'!$B$2="2024-25",IDE182="End of period",IDE190="Revenue")),TRUE,FALSE)</f>
        <v>0</v>
      </c>
      <c r="IDF183" s="201" t="b">
        <f>IF(OR(AND('Validation summary'!$B$2="2022-23",IDF182="In-period"),AND('Validation summary'!$B$2="2023-24",IDF182="In-period"),AND('Validation summary'!$B$2="2024-25",IDF182="In-period"),AND('Validation summary'!$B$2="2024-25",IDF182="End of period",IDF190="Revenue")),TRUE,FALSE)</f>
        <v>0</v>
      </c>
      <c r="IDG183" s="201" t="b">
        <f>IF(OR(AND('Validation summary'!$B$2="2022-23",IDG182="In-period"),AND('Validation summary'!$B$2="2023-24",IDG182="In-period"),AND('Validation summary'!$B$2="2024-25",IDG182="In-period"),AND('Validation summary'!$B$2="2024-25",IDG182="End of period",IDG190="Revenue")),TRUE,FALSE)</f>
        <v>0</v>
      </c>
      <c r="IDH183" s="201" t="b">
        <f>IF(OR(AND('Validation summary'!$B$2="2022-23",IDH182="In-period"),AND('Validation summary'!$B$2="2023-24",IDH182="In-period"),AND('Validation summary'!$B$2="2024-25",IDH182="In-period"),AND('Validation summary'!$B$2="2024-25",IDH182="End of period",IDH190="Revenue")),TRUE,FALSE)</f>
        <v>0</v>
      </c>
      <c r="IDI183" s="201" t="b">
        <f>IF(OR(AND('Validation summary'!$B$2="2022-23",IDI182="In-period"),AND('Validation summary'!$B$2="2023-24",IDI182="In-period"),AND('Validation summary'!$B$2="2024-25",IDI182="In-period"),AND('Validation summary'!$B$2="2024-25",IDI182="End of period",IDI190="Revenue")),TRUE,FALSE)</f>
        <v>0</v>
      </c>
      <c r="IDJ183" s="201" t="b">
        <f>IF(OR(AND('Validation summary'!$B$2="2022-23",IDJ182="In-period"),AND('Validation summary'!$B$2="2023-24",IDJ182="In-period"),AND('Validation summary'!$B$2="2024-25",IDJ182="In-period"),AND('Validation summary'!$B$2="2024-25",IDJ182="End of period",IDJ190="Revenue")),TRUE,FALSE)</f>
        <v>0</v>
      </c>
      <c r="IDK183" s="201" t="b">
        <f>IF(OR(AND('Validation summary'!$B$2="2022-23",IDK182="In-period"),AND('Validation summary'!$B$2="2023-24",IDK182="In-period"),AND('Validation summary'!$B$2="2024-25",IDK182="In-period"),AND('Validation summary'!$B$2="2024-25",IDK182="End of period",IDK190="Revenue")),TRUE,FALSE)</f>
        <v>0</v>
      </c>
      <c r="IDL183" s="201" t="b">
        <f>IF(OR(AND('Validation summary'!$B$2="2022-23",IDL182="In-period"),AND('Validation summary'!$B$2="2023-24",IDL182="In-period"),AND('Validation summary'!$B$2="2024-25",IDL182="In-period"),AND('Validation summary'!$B$2="2024-25",IDL182="End of period",IDL190="Revenue")),TRUE,FALSE)</f>
        <v>0</v>
      </c>
      <c r="IDM183" s="201" t="b">
        <f>IF(OR(AND('Validation summary'!$B$2="2022-23",IDM182="In-period"),AND('Validation summary'!$B$2="2023-24",IDM182="In-period"),AND('Validation summary'!$B$2="2024-25",IDM182="In-period"),AND('Validation summary'!$B$2="2024-25",IDM182="End of period",IDM190="Revenue")),TRUE,FALSE)</f>
        <v>0</v>
      </c>
      <c r="IDN183" s="201" t="b">
        <f>IF(OR(AND('Validation summary'!$B$2="2022-23",IDN182="In-period"),AND('Validation summary'!$B$2="2023-24",IDN182="In-period"),AND('Validation summary'!$B$2="2024-25",IDN182="In-period"),AND('Validation summary'!$B$2="2024-25",IDN182="End of period",IDN190="Revenue")),TRUE,FALSE)</f>
        <v>0</v>
      </c>
      <c r="IDO183" s="201" t="b">
        <f>IF(OR(AND('Validation summary'!$B$2="2022-23",IDO182="In-period"),AND('Validation summary'!$B$2="2023-24",IDO182="In-period"),AND('Validation summary'!$B$2="2024-25",IDO182="In-period"),AND('Validation summary'!$B$2="2024-25",IDO182="End of period",IDO190="Revenue")),TRUE,FALSE)</f>
        <v>0</v>
      </c>
      <c r="IDP183" s="201" t="b">
        <f>IF(OR(AND('Validation summary'!$B$2="2022-23",IDP182="In-period"),AND('Validation summary'!$B$2="2023-24",IDP182="In-period"),AND('Validation summary'!$B$2="2024-25",IDP182="In-period"),AND('Validation summary'!$B$2="2024-25",IDP182="End of period",IDP190="Revenue")),TRUE,FALSE)</f>
        <v>0</v>
      </c>
      <c r="IDQ183" s="201" t="b">
        <f>IF(OR(AND('Validation summary'!$B$2="2022-23",IDQ182="In-period"),AND('Validation summary'!$B$2="2023-24",IDQ182="In-period"),AND('Validation summary'!$B$2="2024-25",IDQ182="In-period"),AND('Validation summary'!$B$2="2024-25",IDQ182="End of period",IDQ190="Revenue")),TRUE,FALSE)</f>
        <v>0</v>
      </c>
      <c r="IDR183" s="201" t="b">
        <f>IF(OR(AND('Validation summary'!$B$2="2022-23",IDR182="In-period"),AND('Validation summary'!$B$2="2023-24",IDR182="In-period"),AND('Validation summary'!$B$2="2024-25",IDR182="In-period"),AND('Validation summary'!$B$2="2024-25",IDR182="End of period",IDR190="Revenue")),TRUE,FALSE)</f>
        <v>0</v>
      </c>
      <c r="IDS183" s="201" t="b">
        <f>IF(OR(AND('Validation summary'!$B$2="2022-23",IDS182="In-period"),AND('Validation summary'!$B$2="2023-24",IDS182="In-period"),AND('Validation summary'!$B$2="2024-25",IDS182="In-period"),AND('Validation summary'!$B$2="2024-25",IDS182="End of period",IDS190="Revenue")),TRUE,FALSE)</f>
        <v>0</v>
      </c>
      <c r="IDT183" s="201" t="b">
        <f>IF(OR(AND('Validation summary'!$B$2="2022-23",IDT182="In-period"),AND('Validation summary'!$B$2="2023-24",IDT182="In-period"),AND('Validation summary'!$B$2="2024-25",IDT182="In-period"),AND('Validation summary'!$B$2="2024-25",IDT182="End of period",IDT190="Revenue")),TRUE,FALSE)</f>
        <v>0</v>
      </c>
      <c r="IDU183" s="201" t="b">
        <f>IF(OR(AND('Validation summary'!$B$2="2022-23",IDU182="In-period"),AND('Validation summary'!$B$2="2023-24",IDU182="In-period"),AND('Validation summary'!$B$2="2024-25",IDU182="In-period"),AND('Validation summary'!$B$2="2024-25",IDU182="End of period",IDU190="Revenue")),TRUE,FALSE)</f>
        <v>0</v>
      </c>
      <c r="IDV183" s="201" t="b">
        <f>IF(OR(AND('Validation summary'!$B$2="2022-23",IDV182="In-period"),AND('Validation summary'!$B$2="2023-24",IDV182="In-period"),AND('Validation summary'!$B$2="2024-25",IDV182="In-period"),AND('Validation summary'!$B$2="2024-25",IDV182="End of period",IDV190="Revenue")),TRUE,FALSE)</f>
        <v>0</v>
      </c>
      <c r="IDW183" s="201" t="b">
        <f>IF(OR(AND('Validation summary'!$B$2="2022-23",IDW182="In-period"),AND('Validation summary'!$B$2="2023-24",IDW182="In-period"),AND('Validation summary'!$B$2="2024-25",IDW182="In-period"),AND('Validation summary'!$B$2="2024-25",IDW182="End of period",IDW190="Revenue")),TRUE,FALSE)</f>
        <v>0</v>
      </c>
      <c r="IDX183" s="201" t="b">
        <f>IF(OR(AND('Validation summary'!$B$2="2022-23",IDX182="In-period"),AND('Validation summary'!$B$2="2023-24",IDX182="In-period"),AND('Validation summary'!$B$2="2024-25",IDX182="In-period"),AND('Validation summary'!$B$2="2024-25",IDX182="End of period",IDX190="Revenue")),TRUE,FALSE)</f>
        <v>0</v>
      </c>
      <c r="IDY183" s="201" t="b">
        <f>IF(OR(AND('Validation summary'!$B$2="2022-23",IDY182="In-period"),AND('Validation summary'!$B$2="2023-24",IDY182="In-period"),AND('Validation summary'!$B$2="2024-25",IDY182="In-period"),AND('Validation summary'!$B$2="2024-25",IDY182="End of period",IDY190="Revenue")),TRUE,FALSE)</f>
        <v>0</v>
      </c>
      <c r="IDZ183" s="201" t="b">
        <f>IF(OR(AND('Validation summary'!$B$2="2022-23",IDZ182="In-period"),AND('Validation summary'!$B$2="2023-24",IDZ182="In-period"),AND('Validation summary'!$B$2="2024-25",IDZ182="In-period"),AND('Validation summary'!$B$2="2024-25",IDZ182="End of period",IDZ190="Revenue")),TRUE,FALSE)</f>
        <v>0</v>
      </c>
      <c r="IEA183" s="201" t="b">
        <f>IF(OR(AND('Validation summary'!$B$2="2022-23",IEA182="In-period"),AND('Validation summary'!$B$2="2023-24",IEA182="In-period"),AND('Validation summary'!$B$2="2024-25",IEA182="In-period"),AND('Validation summary'!$B$2="2024-25",IEA182="End of period",IEA190="Revenue")),TRUE,FALSE)</f>
        <v>0</v>
      </c>
      <c r="IEB183" s="201" t="b">
        <f>IF(OR(AND('Validation summary'!$B$2="2022-23",IEB182="In-period"),AND('Validation summary'!$B$2="2023-24",IEB182="In-period"),AND('Validation summary'!$B$2="2024-25",IEB182="In-period"),AND('Validation summary'!$B$2="2024-25",IEB182="End of period",IEB190="Revenue")),TRUE,FALSE)</f>
        <v>0</v>
      </c>
      <c r="IEC183" s="201" t="b">
        <f>IF(OR(AND('Validation summary'!$B$2="2022-23",IEC182="In-period"),AND('Validation summary'!$B$2="2023-24",IEC182="In-period"),AND('Validation summary'!$B$2="2024-25",IEC182="In-period"),AND('Validation summary'!$B$2="2024-25",IEC182="End of period",IEC190="Revenue")),TRUE,FALSE)</f>
        <v>0</v>
      </c>
      <c r="IED183" s="201" t="b">
        <f>IF(OR(AND('Validation summary'!$B$2="2022-23",IED182="In-period"),AND('Validation summary'!$B$2="2023-24",IED182="In-period"),AND('Validation summary'!$B$2="2024-25",IED182="In-period"),AND('Validation summary'!$B$2="2024-25",IED182="End of period",IED190="Revenue")),TRUE,FALSE)</f>
        <v>0</v>
      </c>
      <c r="IEE183" s="201" t="b">
        <f>IF(OR(AND('Validation summary'!$B$2="2022-23",IEE182="In-period"),AND('Validation summary'!$B$2="2023-24",IEE182="In-period"),AND('Validation summary'!$B$2="2024-25",IEE182="In-period"),AND('Validation summary'!$B$2="2024-25",IEE182="End of period",IEE190="Revenue")),TRUE,FALSE)</f>
        <v>0</v>
      </c>
      <c r="IEF183" s="201" t="b">
        <f>IF(OR(AND('Validation summary'!$B$2="2022-23",IEF182="In-period"),AND('Validation summary'!$B$2="2023-24",IEF182="In-period"),AND('Validation summary'!$B$2="2024-25",IEF182="In-period"),AND('Validation summary'!$B$2="2024-25",IEF182="End of period",IEF190="Revenue")),TRUE,FALSE)</f>
        <v>0</v>
      </c>
      <c r="IEG183" s="201" t="b">
        <f>IF(OR(AND('Validation summary'!$B$2="2022-23",IEG182="In-period"),AND('Validation summary'!$B$2="2023-24",IEG182="In-period"),AND('Validation summary'!$B$2="2024-25",IEG182="In-period"),AND('Validation summary'!$B$2="2024-25",IEG182="End of period",IEG190="Revenue")),TRUE,FALSE)</f>
        <v>0</v>
      </c>
      <c r="IEH183" s="201" t="b">
        <f>IF(OR(AND('Validation summary'!$B$2="2022-23",IEH182="In-period"),AND('Validation summary'!$B$2="2023-24",IEH182="In-period"),AND('Validation summary'!$B$2="2024-25",IEH182="In-period"),AND('Validation summary'!$B$2="2024-25",IEH182="End of period",IEH190="Revenue")),TRUE,FALSE)</f>
        <v>0</v>
      </c>
      <c r="IEI183" s="201" t="b">
        <f>IF(OR(AND('Validation summary'!$B$2="2022-23",IEI182="In-period"),AND('Validation summary'!$B$2="2023-24",IEI182="In-period"),AND('Validation summary'!$B$2="2024-25",IEI182="In-period"),AND('Validation summary'!$B$2="2024-25",IEI182="End of period",IEI190="Revenue")),TRUE,FALSE)</f>
        <v>0</v>
      </c>
      <c r="IEJ183" s="201" t="b">
        <f>IF(OR(AND('Validation summary'!$B$2="2022-23",IEJ182="In-period"),AND('Validation summary'!$B$2="2023-24",IEJ182="In-period"),AND('Validation summary'!$B$2="2024-25",IEJ182="In-period"),AND('Validation summary'!$B$2="2024-25",IEJ182="End of period",IEJ190="Revenue")),TRUE,FALSE)</f>
        <v>0</v>
      </c>
      <c r="IEK183" s="201" t="b">
        <f>IF(OR(AND('Validation summary'!$B$2="2022-23",IEK182="In-period"),AND('Validation summary'!$B$2="2023-24",IEK182="In-period"),AND('Validation summary'!$B$2="2024-25",IEK182="In-period"),AND('Validation summary'!$B$2="2024-25",IEK182="End of period",IEK190="Revenue")),TRUE,FALSE)</f>
        <v>0</v>
      </c>
      <c r="IEL183" s="201" t="b">
        <f>IF(OR(AND('Validation summary'!$B$2="2022-23",IEL182="In-period"),AND('Validation summary'!$B$2="2023-24",IEL182="In-period"),AND('Validation summary'!$B$2="2024-25",IEL182="In-period"),AND('Validation summary'!$B$2="2024-25",IEL182="End of period",IEL190="Revenue")),TRUE,FALSE)</f>
        <v>0</v>
      </c>
      <c r="IEM183" s="201" t="b">
        <f>IF(OR(AND('Validation summary'!$B$2="2022-23",IEM182="In-period"),AND('Validation summary'!$B$2="2023-24",IEM182="In-period"),AND('Validation summary'!$B$2="2024-25",IEM182="In-period"),AND('Validation summary'!$B$2="2024-25",IEM182="End of period",IEM190="Revenue")),TRUE,FALSE)</f>
        <v>0</v>
      </c>
      <c r="IEN183" s="201" t="b">
        <f>IF(OR(AND('Validation summary'!$B$2="2022-23",IEN182="In-period"),AND('Validation summary'!$B$2="2023-24",IEN182="In-period"),AND('Validation summary'!$B$2="2024-25",IEN182="In-period"),AND('Validation summary'!$B$2="2024-25",IEN182="End of period",IEN190="Revenue")),TRUE,FALSE)</f>
        <v>0</v>
      </c>
      <c r="IEO183" s="201" t="b">
        <f>IF(OR(AND('Validation summary'!$B$2="2022-23",IEO182="In-period"),AND('Validation summary'!$B$2="2023-24",IEO182="In-period"),AND('Validation summary'!$B$2="2024-25",IEO182="In-period"),AND('Validation summary'!$B$2="2024-25",IEO182="End of period",IEO190="Revenue")),TRUE,FALSE)</f>
        <v>0</v>
      </c>
      <c r="IEP183" s="201" t="b">
        <f>IF(OR(AND('Validation summary'!$B$2="2022-23",IEP182="In-period"),AND('Validation summary'!$B$2="2023-24",IEP182="In-period"),AND('Validation summary'!$B$2="2024-25",IEP182="In-period"),AND('Validation summary'!$B$2="2024-25",IEP182="End of period",IEP190="Revenue")),TRUE,FALSE)</f>
        <v>0</v>
      </c>
      <c r="IEQ183" s="201" t="b">
        <f>IF(OR(AND('Validation summary'!$B$2="2022-23",IEQ182="In-period"),AND('Validation summary'!$B$2="2023-24",IEQ182="In-period"),AND('Validation summary'!$B$2="2024-25",IEQ182="In-period"),AND('Validation summary'!$B$2="2024-25",IEQ182="End of period",IEQ190="Revenue")),TRUE,FALSE)</f>
        <v>0</v>
      </c>
      <c r="IER183" s="201" t="b">
        <f>IF(OR(AND('Validation summary'!$B$2="2022-23",IER182="In-period"),AND('Validation summary'!$B$2="2023-24",IER182="In-period"),AND('Validation summary'!$B$2="2024-25",IER182="In-period"),AND('Validation summary'!$B$2="2024-25",IER182="End of period",IER190="Revenue")),TRUE,FALSE)</f>
        <v>0</v>
      </c>
      <c r="IES183" s="201" t="b">
        <f>IF(OR(AND('Validation summary'!$B$2="2022-23",IES182="In-period"),AND('Validation summary'!$B$2="2023-24",IES182="In-period"),AND('Validation summary'!$B$2="2024-25",IES182="In-period"),AND('Validation summary'!$B$2="2024-25",IES182="End of period",IES190="Revenue")),TRUE,FALSE)</f>
        <v>0</v>
      </c>
      <c r="IET183" s="201" t="b">
        <f>IF(OR(AND('Validation summary'!$B$2="2022-23",IET182="In-period"),AND('Validation summary'!$B$2="2023-24",IET182="In-period"),AND('Validation summary'!$B$2="2024-25",IET182="In-period"),AND('Validation summary'!$B$2="2024-25",IET182="End of period",IET190="Revenue")),TRUE,FALSE)</f>
        <v>0</v>
      </c>
      <c r="IEU183" s="201" t="b">
        <f>IF(OR(AND('Validation summary'!$B$2="2022-23",IEU182="In-period"),AND('Validation summary'!$B$2="2023-24",IEU182="In-period"),AND('Validation summary'!$B$2="2024-25",IEU182="In-period"),AND('Validation summary'!$B$2="2024-25",IEU182="End of period",IEU190="Revenue")),TRUE,FALSE)</f>
        <v>0</v>
      </c>
      <c r="IEV183" s="201" t="b">
        <f>IF(OR(AND('Validation summary'!$B$2="2022-23",IEV182="In-period"),AND('Validation summary'!$B$2="2023-24",IEV182="In-period"),AND('Validation summary'!$B$2="2024-25",IEV182="In-period"),AND('Validation summary'!$B$2="2024-25",IEV182="End of period",IEV190="Revenue")),TRUE,FALSE)</f>
        <v>0</v>
      </c>
      <c r="IEW183" s="201" t="b">
        <f>IF(OR(AND('Validation summary'!$B$2="2022-23",IEW182="In-period"),AND('Validation summary'!$B$2="2023-24",IEW182="In-period"),AND('Validation summary'!$B$2="2024-25",IEW182="In-period"),AND('Validation summary'!$B$2="2024-25",IEW182="End of period",IEW190="Revenue")),TRUE,FALSE)</f>
        <v>0</v>
      </c>
      <c r="IEX183" s="201" t="b">
        <f>IF(OR(AND('Validation summary'!$B$2="2022-23",IEX182="In-period"),AND('Validation summary'!$B$2="2023-24",IEX182="In-period"),AND('Validation summary'!$B$2="2024-25",IEX182="In-period"),AND('Validation summary'!$B$2="2024-25",IEX182="End of period",IEX190="Revenue")),TRUE,FALSE)</f>
        <v>0</v>
      </c>
      <c r="IEY183" s="201" t="b">
        <f>IF(OR(AND('Validation summary'!$B$2="2022-23",IEY182="In-period"),AND('Validation summary'!$B$2="2023-24",IEY182="In-period"),AND('Validation summary'!$B$2="2024-25",IEY182="In-period"),AND('Validation summary'!$B$2="2024-25",IEY182="End of period",IEY190="Revenue")),TRUE,FALSE)</f>
        <v>0</v>
      </c>
      <c r="IEZ183" s="201" t="b">
        <f>IF(OR(AND('Validation summary'!$B$2="2022-23",IEZ182="In-period"),AND('Validation summary'!$B$2="2023-24",IEZ182="In-period"),AND('Validation summary'!$B$2="2024-25",IEZ182="In-period"),AND('Validation summary'!$B$2="2024-25",IEZ182="End of period",IEZ190="Revenue")),TRUE,FALSE)</f>
        <v>0</v>
      </c>
      <c r="IFA183" s="201" t="b">
        <f>IF(OR(AND('Validation summary'!$B$2="2022-23",IFA182="In-period"),AND('Validation summary'!$B$2="2023-24",IFA182="In-period"),AND('Validation summary'!$B$2="2024-25",IFA182="In-period"),AND('Validation summary'!$B$2="2024-25",IFA182="End of period",IFA190="Revenue")),TRUE,FALSE)</f>
        <v>0</v>
      </c>
      <c r="IFB183" s="201" t="b">
        <f>IF(OR(AND('Validation summary'!$B$2="2022-23",IFB182="In-period"),AND('Validation summary'!$B$2="2023-24",IFB182="In-period"),AND('Validation summary'!$B$2="2024-25",IFB182="In-period"),AND('Validation summary'!$B$2="2024-25",IFB182="End of period",IFB190="Revenue")),TRUE,FALSE)</f>
        <v>0</v>
      </c>
      <c r="IFC183" s="201" t="b">
        <f>IF(OR(AND('Validation summary'!$B$2="2022-23",IFC182="In-period"),AND('Validation summary'!$B$2="2023-24",IFC182="In-period"),AND('Validation summary'!$B$2="2024-25",IFC182="In-period"),AND('Validation summary'!$B$2="2024-25",IFC182="End of period",IFC190="Revenue")),TRUE,FALSE)</f>
        <v>0</v>
      </c>
      <c r="IFD183" s="201" t="b">
        <f>IF(OR(AND('Validation summary'!$B$2="2022-23",IFD182="In-period"),AND('Validation summary'!$B$2="2023-24",IFD182="In-period"),AND('Validation summary'!$B$2="2024-25",IFD182="In-period"),AND('Validation summary'!$B$2="2024-25",IFD182="End of period",IFD190="Revenue")),TRUE,FALSE)</f>
        <v>0</v>
      </c>
      <c r="IFE183" s="201" t="b">
        <f>IF(OR(AND('Validation summary'!$B$2="2022-23",IFE182="In-period"),AND('Validation summary'!$B$2="2023-24",IFE182="In-period"),AND('Validation summary'!$B$2="2024-25",IFE182="In-period"),AND('Validation summary'!$B$2="2024-25",IFE182="End of period",IFE190="Revenue")),TRUE,FALSE)</f>
        <v>0</v>
      </c>
      <c r="IFF183" s="201" t="b">
        <f>IF(OR(AND('Validation summary'!$B$2="2022-23",IFF182="In-period"),AND('Validation summary'!$B$2="2023-24",IFF182="In-period"),AND('Validation summary'!$B$2="2024-25",IFF182="In-period"),AND('Validation summary'!$B$2="2024-25",IFF182="End of period",IFF190="Revenue")),TRUE,FALSE)</f>
        <v>0</v>
      </c>
      <c r="IFG183" s="201" t="b">
        <f>IF(OR(AND('Validation summary'!$B$2="2022-23",IFG182="In-period"),AND('Validation summary'!$B$2="2023-24",IFG182="In-period"),AND('Validation summary'!$B$2="2024-25",IFG182="In-period"),AND('Validation summary'!$B$2="2024-25",IFG182="End of period",IFG190="Revenue")),TRUE,FALSE)</f>
        <v>0</v>
      </c>
      <c r="IFH183" s="201" t="b">
        <f>IF(OR(AND('Validation summary'!$B$2="2022-23",IFH182="In-period"),AND('Validation summary'!$B$2="2023-24",IFH182="In-period"),AND('Validation summary'!$B$2="2024-25",IFH182="In-period"),AND('Validation summary'!$B$2="2024-25",IFH182="End of period",IFH190="Revenue")),TRUE,FALSE)</f>
        <v>0</v>
      </c>
      <c r="IFI183" s="201" t="b">
        <f>IF(OR(AND('Validation summary'!$B$2="2022-23",IFI182="In-period"),AND('Validation summary'!$B$2="2023-24",IFI182="In-period"),AND('Validation summary'!$B$2="2024-25",IFI182="In-period"),AND('Validation summary'!$B$2="2024-25",IFI182="End of period",IFI190="Revenue")),TRUE,FALSE)</f>
        <v>0</v>
      </c>
      <c r="IFJ183" s="201" t="b">
        <f>IF(OR(AND('Validation summary'!$B$2="2022-23",IFJ182="In-period"),AND('Validation summary'!$B$2="2023-24",IFJ182="In-period"),AND('Validation summary'!$B$2="2024-25",IFJ182="In-period"),AND('Validation summary'!$B$2="2024-25",IFJ182="End of period",IFJ190="Revenue")),TRUE,FALSE)</f>
        <v>0</v>
      </c>
      <c r="IFK183" s="201" t="b">
        <f>IF(OR(AND('Validation summary'!$B$2="2022-23",IFK182="In-period"),AND('Validation summary'!$B$2="2023-24",IFK182="In-period"),AND('Validation summary'!$B$2="2024-25",IFK182="In-period"),AND('Validation summary'!$B$2="2024-25",IFK182="End of period",IFK190="Revenue")),TRUE,FALSE)</f>
        <v>0</v>
      </c>
      <c r="IFL183" s="201" t="b">
        <f>IF(OR(AND('Validation summary'!$B$2="2022-23",IFL182="In-period"),AND('Validation summary'!$B$2="2023-24",IFL182="In-period"),AND('Validation summary'!$B$2="2024-25",IFL182="In-period"),AND('Validation summary'!$B$2="2024-25",IFL182="End of period",IFL190="Revenue")),TRUE,FALSE)</f>
        <v>0</v>
      </c>
      <c r="IFM183" s="201" t="b">
        <f>IF(OR(AND('Validation summary'!$B$2="2022-23",IFM182="In-period"),AND('Validation summary'!$B$2="2023-24",IFM182="In-period"),AND('Validation summary'!$B$2="2024-25",IFM182="In-period"),AND('Validation summary'!$B$2="2024-25",IFM182="End of period",IFM190="Revenue")),TRUE,FALSE)</f>
        <v>0</v>
      </c>
      <c r="IFN183" s="201" t="b">
        <f>IF(OR(AND('Validation summary'!$B$2="2022-23",IFN182="In-period"),AND('Validation summary'!$B$2="2023-24",IFN182="In-period"),AND('Validation summary'!$B$2="2024-25",IFN182="In-period"),AND('Validation summary'!$B$2="2024-25",IFN182="End of period",IFN190="Revenue")),TRUE,FALSE)</f>
        <v>0</v>
      </c>
      <c r="IFO183" s="201" t="b">
        <f>IF(OR(AND('Validation summary'!$B$2="2022-23",IFO182="In-period"),AND('Validation summary'!$B$2="2023-24",IFO182="In-period"),AND('Validation summary'!$B$2="2024-25",IFO182="In-period"),AND('Validation summary'!$B$2="2024-25",IFO182="End of period",IFO190="Revenue")),TRUE,FALSE)</f>
        <v>0</v>
      </c>
      <c r="IFP183" s="201" t="b">
        <f>IF(OR(AND('Validation summary'!$B$2="2022-23",IFP182="In-period"),AND('Validation summary'!$B$2="2023-24",IFP182="In-period"),AND('Validation summary'!$B$2="2024-25",IFP182="In-period"),AND('Validation summary'!$B$2="2024-25",IFP182="End of period",IFP190="Revenue")),TRUE,FALSE)</f>
        <v>0</v>
      </c>
      <c r="IFQ183" s="201" t="b">
        <f>IF(OR(AND('Validation summary'!$B$2="2022-23",IFQ182="In-period"),AND('Validation summary'!$B$2="2023-24",IFQ182="In-period"),AND('Validation summary'!$B$2="2024-25",IFQ182="In-period"),AND('Validation summary'!$B$2="2024-25",IFQ182="End of period",IFQ190="Revenue")),TRUE,FALSE)</f>
        <v>0</v>
      </c>
      <c r="IFR183" s="201" t="b">
        <f>IF(OR(AND('Validation summary'!$B$2="2022-23",IFR182="In-period"),AND('Validation summary'!$B$2="2023-24",IFR182="In-period"),AND('Validation summary'!$B$2="2024-25",IFR182="In-period"),AND('Validation summary'!$B$2="2024-25",IFR182="End of period",IFR190="Revenue")),TRUE,FALSE)</f>
        <v>0</v>
      </c>
      <c r="IFS183" s="201" t="b">
        <f>IF(OR(AND('Validation summary'!$B$2="2022-23",IFS182="In-period"),AND('Validation summary'!$B$2="2023-24",IFS182="In-period"),AND('Validation summary'!$B$2="2024-25",IFS182="In-period"),AND('Validation summary'!$B$2="2024-25",IFS182="End of period",IFS190="Revenue")),TRUE,FALSE)</f>
        <v>0</v>
      </c>
      <c r="IFT183" s="201" t="b">
        <f>IF(OR(AND('Validation summary'!$B$2="2022-23",IFT182="In-period"),AND('Validation summary'!$B$2="2023-24",IFT182="In-period"),AND('Validation summary'!$B$2="2024-25",IFT182="In-period"),AND('Validation summary'!$B$2="2024-25",IFT182="End of period",IFT190="Revenue")),TRUE,FALSE)</f>
        <v>0</v>
      </c>
      <c r="IFU183" s="201" t="b">
        <f>IF(OR(AND('Validation summary'!$B$2="2022-23",IFU182="In-period"),AND('Validation summary'!$B$2="2023-24",IFU182="In-period"),AND('Validation summary'!$B$2="2024-25",IFU182="In-period"),AND('Validation summary'!$B$2="2024-25",IFU182="End of period",IFU190="Revenue")),TRUE,FALSE)</f>
        <v>0</v>
      </c>
      <c r="IFV183" s="201" t="b">
        <f>IF(OR(AND('Validation summary'!$B$2="2022-23",IFV182="In-period"),AND('Validation summary'!$B$2="2023-24",IFV182="In-period"),AND('Validation summary'!$B$2="2024-25",IFV182="In-period"),AND('Validation summary'!$B$2="2024-25",IFV182="End of period",IFV190="Revenue")),TRUE,FALSE)</f>
        <v>0</v>
      </c>
      <c r="IFW183" s="201" t="b">
        <f>IF(OR(AND('Validation summary'!$B$2="2022-23",IFW182="In-period"),AND('Validation summary'!$B$2="2023-24",IFW182="In-period"),AND('Validation summary'!$B$2="2024-25",IFW182="In-period"),AND('Validation summary'!$B$2="2024-25",IFW182="End of period",IFW190="Revenue")),TRUE,FALSE)</f>
        <v>0</v>
      </c>
      <c r="IFX183" s="201" t="b">
        <f>IF(OR(AND('Validation summary'!$B$2="2022-23",IFX182="In-period"),AND('Validation summary'!$B$2="2023-24",IFX182="In-period"),AND('Validation summary'!$B$2="2024-25",IFX182="In-period"),AND('Validation summary'!$B$2="2024-25",IFX182="End of period",IFX190="Revenue")),TRUE,FALSE)</f>
        <v>0</v>
      </c>
      <c r="IFY183" s="201" t="b">
        <f>IF(OR(AND('Validation summary'!$B$2="2022-23",IFY182="In-period"),AND('Validation summary'!$B$2="2023-24",IFY182="In-period"),AND('Validation summary'!$B$2="2024-25",IFY182="In-period"),AND('Validation summary'!$B$2="2024-25",IFY182="End of period",IFY190="Revenue")),TRUE,FALSE)</f>
        <v>0</v>
      </c>
      <c r="IFZ183" s="201" t="b">
        <f>IF(OR(AND('Validation summary'!$B$2="2022-23",IFZ182="In-period"),AND('Validation summary'!$B$2="2023-24",IFZ182="In-period"),AND('Validation summary'!$B$2="2024-25",IFZ182="In-period"),AND('Validation summary'!$B$2="2024-25",IFZ182="End of period",IFZ190="Revenue")),TRUE,FALSE)</f>
        <v>0</v>
      </c>
      <c r="IGA183" s="201" t="b">
        <f>IF(OR(AND('Validation summary'!$B$2="2022-23",IGA182="In-period"),AND('Validation summary'!$B$2="2023-24",IGA182="In-period"),AND('Validation summary'!$B$2="2024-25",IGA182="In-period"),AND('Validation summary'!$B$2="2024-25",IGA182="End of period",IGA190="Revenue")),TRUE,FALSE)</f>
        <v>0</v>
      </c>
      <c r="IGB183" s="201" t="b">
        <f>IF(OR(AND('Validation summary'!$B$2="2022-23",IGB182="In-period"),AND('Validation summary'!$B$2="2023-24",IGB182="In-period"),AND('Validation summary'!$B$2="2024-25",IGB182="In-period"),AND('Validation summary'!$B$2="2024-25",IGB182="End of period",IGB190="Revenue")),TRUE,FALSE)</f>
        <v>0</v>
      </c>
      <c r="IGC183" s="201" t="b">
        <f>IF(OR(AND('Validation summary'!$B$2="2022-23",IGC182="In-period"),AND('Validation summary'!$B$2="2023-24",IGC182="In-period"),AND('Validation summary'!$B$2="2024-25",IGC182="In-period"),AND('Validation summary'!$B$2="2024-25",IGC182="End of period",IGC190="Revenue")),TRUE,FALSE)</f>
        <v>0</v>
      </c>
      <c r="IGD183" s="201" t="b">
        <f>IF(OR(AND('Validation summary'!$B$2="2022-23",IGD182="In-period"),AND('Validation summary'!$B$2="2023-24",IGD182="In-period"),AND('Validation summary'!$B$2="2024-25",IGD182="In-period"),AND('Validation summary'!$B$2="2024-25",IGD182="End of period",IGD190="Revenue")),TRUE,FALSE)</f>
        <v>0</v>
      </c>
      <c r="IGE183" s="201" t="b">
        <f>IF(OR(AND('Validation summary'!$B$2="2022-23",IGE182="In-period"),AND('Validation summary'!$B$2="2023-24",IGE182="In-period"),AND('Validation summary'!$B$2="2024-25",IGE182="In-period"),AND('Validation summary'!$B$2="2024-25",IGE182="End of period",IGE190="Revenue")),TRUE,FALSE)</f>
        <v>0</v>
      </c>
      <c r="IGF183" s="201" t="b">
        <f>IF(OR(AND('Validation summary'!$B$2="2022-23",IGF182="In-period"),AND('Validation summary'!$B$2="2023-24",IGF182="In-period"),AND('Validation summary'!$B$2="2024-25",IGF182="In-period"),AND('Validation summary'!$B$2="2024-25",IGF182="End of period",IGF190="Revenue")),TRUE,FALSE)</f>
        <v>0</v>
      </c>
      <c r="IGG183" s="201" t="b">
        <f>IF(OR(AND('Validation summary'!$B$2="2022-23",IGG182="In-period"),AND('Validation summary'!$B$2="2023-24",IGG182="In-period"),AND('Validation summary'!$B$2="2024-25",IGG182="In-period"),AND('Validation summary'!$B$2="2024-25",IGG182="End of period",IGG190="Revenue")),TRUE,FALSE)</f>
        <v>0</v>
      </c>
      <c r="IGH183" s="201" t="b">
        <f>IF(OR(AND('Validation summary'!$B$2="2022-23",IGH182="In-period"),AND('Validation summary'!$B$2="2023-24",IGH182="In-period"),AND('Validation summary'!$B$2="2024-25",IGH182="In-period"),AND('Validation summary'!$B$2="2024-25",IGH182="End of period",IGH190="Revenue")),TRUE,FALSE)</f>
        <v>0</v>
      </c>
      <c r="IGI183" s="201" t="b">
        <f>IF(OR(AND('Validation summary'!$B$2="2022-23",IGI182="In-period"),AND('Validation summary'!$B$2="2023-24",IGI182="In-period"),AND('Validation summary'!$B$2="2024-25",IGI182="In-period"),AND('Validation summary'!$B$2="2024-25",IGI182="End of period",IGI190="Revenue")),TRUE,FALSE)</f>
        <v>0</v>
      </c>
      <c r="IGJ183" s="201" t="b">
        <f>IF(OR(AND('Validation summary'!$B$2="2022-23",IGJ182="In-period"),AND('Validation summary'!$B$2="2023-24",IGJ182="In-period"),AND('Validation summary'!$B$2="2024-25",IGJ182="In-period"),AND('Validation summary'!$B$2="2024-25",IGJ182="End of period",IGJ190="Revenue")),TRUE,FALSE)</f>
        <v>0</v>
      </c>
      <c r="IGK183" s="201" t="b">
        <f>IF(OR(AND('Validation summary'!$B$2="2022-23",IGK182="In-period"),AND('Validation summary'!$B$2="2023-24",IGK182="In-period"),AND('Validation summary'!$B$2="2024-25",IGK182="In-period"),AND('Validation summary'!$B$2="2024-25",IGK182="End of period",IGK190="Revenue")),TRUE,FALSE)</f>
        <v>0</v>
      </c>
      <c r="IGL183" s="201" t="b">
        <f>IF(OR(AND('Validation summary'!$B$2="2022-23",IGL182="In-period"),AND('Validation summary'!$B$2="2023-24",IGL182="In-period"),AND('Validation summary'!$B$2="2024-25",IGL182="In-period"),AND('Validation summary'!$B$2="2024-25",IGL182="End of period",IGL190="Revenue")),TRUE,FALSE)</f>
        <v>0</v>
      </c>
      <c r="IGM183" s="201" t="b">
        <f>IF(OR(AND('Validation summary'!$B$2="2022-23",IGM182="In-period"),AND('Validation summary'!$B$2="2023-24",IGM182="In-period"),AND('Validation summary'!$B$2="2024-25",IGM182="In-period"),AND('Validation summary'!$B$2="2024-25",IGM182="End of period",IGM190="Revenue")),TRUE,FALSE)</f>
        <v>0</v>
      </c>
      <c r="IGN183" s="201" t="b">
        <f>IF(OR(AND('Validation summary'!$B$2="2022-23",IGN182="In-period"),AND('Validation summary'!$B$2="2023-24",IGN182="In-period"),AND('Validation summary'!$B$2="2024-25",IGN182="In-period"),AND('Validation summary'!$B$2="2024-25",IGN182="End of period",IGN190="Revenue")),TRUE,FALSE)</f>
        <v>0</v>
      </c>
      <c r="IGO183" s="201" t="b">
        <f>IF(OR(AND('Validation summary'!$B$2="2022-23",IGO182="In-period"),AND('Validation summary'!$B$2="2023-24",IGO182="In-period"),AND('Validation summary'!$B$2="2024-25",IGO182="In-period"),AND('Validation summary'!$B$2="2024-25",IGO182="End of period",IGO190="Revenue")),TRUE,FALSE)</f>
        <v>0</v>
      </c>
      <c r="IGP183" s="201" t="b">
        <f>IF(OR(AND('Validation summary'!$B$2="2022-23",IGP182="In-period"),AND('Validation summary'!$B$2="2023-24",IGP182="In-period"),AND('Validation summary'!$B$2="2024-25",IGP182="In-period"),AND('Validation summary'!$B$2="2024-25",IGP182="End of period",IGP190="Revenue")),TRUE,FALSE)</f>
        <v>0</v>
      </c>
      <c r="IGQ183" s="201" t="b">
        <f>IF(OR(AND('Validation summary'!$B$2="2022-23",IGQ182="In-period"),AND('Validation summary'!$B$2="2023-24",IGQ182="In-period"),AND('Validation summary'!$B$2="2024-25",IGQ182="In-period"),AND('Validation summary'!$B$2="2024-25",IGQ182="End of period",IGQ190="Revenue")),TRUE,FALSE)</f>
        <v>0</v>
      </c>
      <c r="IGR183" s="201" t="b">
        <f>IF(OR(AND('Validation summary'!$B$2="2022-23",IGR182="In-period"),AND('Validation summary'!$B$2="2023-24",IGR182="In-period"),AND('Validation summary'!$B$2="2024-25",IGR182="In-period"),AND('Validation summary'!$B$2="2024-25",IGR182="End of period",IGR190="Revenue")),TRUE,FALSE)</f>
        <v>0</v>
      </c>
      <c r="IGS183" s="201" t="b">
        <f>IF(OR(AND('Validation summary'!$B$2="2022-23",IGS182="In-period"),AND('Validation summary'!$B$2="2023-24",IGS182="In-period"),AND('Validation summary'!$B$2="2024-25",IGS182="In-period"),AND('Validation summary'!$B$2="2024-25",IGS182="End of period",IGS190="Revenue")),TRUE,FALSE)</f>
        <v>0</v>
      </c>
      <c r="IGT183" s="201" t="b">
        <f>IF(OR(AND('Validation summary'!$B$2="2022-23",IGT182="In-period"),AND('Validation summary'!$B$2="2023-24",IGT182="In-period"),AND('Validation summary'!$B$2="2024-25",IGT182="In-period"),AND('Validation summary'!$B$2="2024-25",IGT182="End of period",IGT190="Revenue")),TRUE,FALSE)</f>
        <v>0</v>
      </c>
      <c r="IGU183" s="201" t="b">
        <f>IF(OR(AND('Validation summary'!$B$2="2022-23",IGU182="In-period"),AND('Validation summary'!$B$2="2023-24",IGU182="In-period"),AND('Validation summary'!$B$2="2024-25",IGU182="In-period"),AND('Validation summary'!$B$2="2024-25",IGU182="End of period",IGU190="Revenue")),TRUE,FALSE)</f>
        <v>0</v>
      </c>
      <c r="IGV183" s="201" t="b">
        <f>IF(OR(AND('Validation summary'!$B$2="2022-23",IGV182="In-period"),AND('Validation summary'!$B$2="2023-24",IGV182="In-period"),AND('Validation summary'!$B$2="2024-25",IGV182="In-period"),AND('Validation summary'!$B$2="2024-25",IGV182="End of period",IGV190="Revenue")),TRUE,FALSE)</f>
        <v>0</v>
      </c>
      <c r="IGW183" s="201" t="b">
        <f>IF(OR(AND('Validation summary'!$B$2="2022-23",IGW182="In-period"),AND('Validation summary'!$B$2="2023-24",IGW182="In-period"),AND('Validation summary'!$B$2="2024-25",IGW182="In-period"),AND('Validation summary'!$B$2="2024-25",IGW182="End of period",IGW190="Revenue")),TRUE,FALSE)</f>
        <v>0</v>
      </c>
      <c r="IGX183" s="201" t="b">
        <f>IF(OR(AND('Validation summary'!$B$2="2022-23",IGX182="In-period"),AND('Validation summary'!$B$2="2023-24",IGX182="In-period"),AND('Validation summary'!$B$2="2024-25",IGX182="In-period"),AND('Validation summary'!$B$2="2024-25",IGX182="End of period",IGX190="Revenue")),TRUE,FALSE)</f>
        <v>0</v>
      </c>
      <c r="IGY183" s="201" t="b">
        <f>IF(OR(AND('Validation summary'!$B$2="2022-23",IGY182="In-period"),AND('Validation summary'!$B$2="2023-24",IGY182="In-period"),AND('Validation summary'!$B$2="2024-25",IGY182="In-period"),AND('Validation summary'!$B$2="2024-25",IGY182="End of period",IGY190="Revenue")),TRUE,FALSE)</f>
        <v>0</v>
      </c>
      <c r="IGZ183" s="201" t="b">
        <f>IF(OR(AND('Validation summary'!$B$2="2022-23",IGZ182="In-period"),AND('Validation summary'!$B$2="2023-24",IGZ182="In-period"),AND('Validation summary'!$B$2="2024-25",IGZ182="In-period"),AND('Validation summary'!$B$2="2024-25",IGZ182="End of period",IGZ190="Revenue")),TRUE,FALSE)</f>
        <v>0</v>
      </c>
      <c r="IHA183" s="201" t="b">
        <f>IF(OR(AND('Validation summary'!$B$2="2022-23",IHA182="In-period"),AND('Validation summary'!$B$2="2023-24",IHA182="In-period"),AND('Validation summary'!$B$2="2024-25",IHA182="In-period"),AND('Validation summary'!$B$2="2024-25",IHA182="End of period",IHA190="Revenue")),TRUE,FALSE)</f>
        <v>0</v>
      </c>
      <c r="IHB183" s="201" t="b">
        <f>IF(OR(AND('Validation summary'!$B$2="2022-23",IHB182="In-period"),AND('Validation summary'!$B$2="2023-24",IHB182="In-period"),AND('Validation summary'!$B$2="2024-25",IHB182="In-period"),AND('Validation summary'!$B$2="2024-25",IHB182="End of period",IHB190="Revenue")),TRUE,FALSE)</f>
        <v>0</v>
      </c>
      <c r="IHC183" s="201" t="b">
        <f>IF(OR(AND('Validation summary'!$B$2="2022-23",IHC182="In-period"),AND('Validation summary'!$B$2="2023-24",IHC182="In-period"),AND('Validation summary'!$B$2="2024-25",IHC182="In-period"),AND('Validation summary'!$B$2="2024-25",IHC182="End of period",IHC190="Revenue")),TRUE,FALSE)</f>
        <v>0</v>
      </c>
      <c r="IHD183" s="201" t="b">
        <f>IF(OR(AND('Validation summary'!$B$2="2022-23",IHD182="In-period"),AND('Validation summary'!$B$2="2023-24",IHD182="In-period"),AND('Validation summary'!$B$2="2024-25",IHD182="In-period"),AND('Validation summary'!$B$2="2024-25",IHD182="End of period",IHD190="Revenue")),TRUE,FALSE)</f>
        <v>0</v>
      </c>
      <c r="IHE183" s="201" t="b">
        <f>IF(OR(AND('Validation summary'!$B$2="2022-23",IHE182="In-period"),AND('Validation summary'!$B$2="2023-24",IHE182="In-period"),AND('Validation summary'!$B$2="2024-25",IHE182="In-period"),AND('Validation summary'!$B$2="2024-25",IHE182="End of period",IHE190="Revenue")),TRUE,FALSE)</f>
        <v>0</v>
      </c>
      <c r="IHF183" s="201" t="b">
        <f>IF(OR(AND('Validation summary'!$B$2="2022-23",IHF182="In-period"),AND('Validation summary'!$B$2="2023-24",IHF182="In-period"),AND('Validation summary'!$B$2="2024-25",IHF182="In-period"),AND('Validation summary'!$B$2="2024-25",IHF182="End of period",IHF190="Revenue")),TRUE,FALSE)</f>
        <v>0</v>
      </c>
      <c r="IHG183" s="201" t="b">
        <f>IF(OR(AND('Validation summary'!$B$2="2022-23",IHG182="In-period"),AND('Validation summary'!$B$2="2023-24",IHG182="In-period"),AND('Validation summary'!$B$2="2024-25",IHG182="In-period"),AND('Validation summary'!$B$2="2024-25",IHG182="End of period",IHG190="Revenue")),TRUE,FALSE)</f>
        <v>0</v>
      </c>
      <c r="IHH183" s="201" t="b">
        <f>IF(OR(AND('Validation summary'!$B$2="2022-23",IHH182="In-period"),AND('Validation summary'!$B$2="2023-24",IHH182="In-period"),AND('Validation summary'!$B$2="2024-25",IHH182="In-period"),AND('Validation summary'!$B$2="2024-25",IHH182="End of period",IHH190="Revenue")),TRUE,FALSE)</f>
        <v>0</v>
      </c>
      <c r="IHI183" s="201" t="b">
        <f>IF(OR(AND('Validation summary'!$B$2="2022-23",IHI182="In-period"),AND('Validation summary'!$B$2="2023-24",IHI182="In-period"),AND('Validation summary'!$B$2="2024-25",IHI182="In-period"),AND('Validation summary'!$B$2="2024-25",IHI182="End of period",IHI190="Revenue")),TRUE,FALSE)</f>
        <v>0</v>
      </c>
      <c r="IHJ183" s="201" t="b">
        <f>IF(OR(AND('Validation summary'!$B$2="2022-23",IHJ182="In-period"),AND('Validation summary'!$B$2="2023-24",IHJ182="In-period"),AND('Validation summary'!$B$2="2024-25",IHJ182="In-period"),AND('Validation summary'!$B$2="2024-25",IHJ182="End of period",IHJ190="Revenue")),TRUE,FALSE)</f>
        <v>0</v>
      </c>
      <c r="IHK183" s="201" t="b">
        <f>IF(OR(AND('Validation summary'!$B$2="2022-23",IHK182="In-period"),AND('Validation summary'!$B$2="2023-24",IHK182="In-period"),AND('Validation summary'!$B$2="2024-25",IHK182="In-period"),AND('Validation summary'!$B$2="2024-25",IHK182="End of period",IHK190="Revenue")),TRUE,FALSE)</f>
        <v>0</v>
      </c>
      <c r="IHL183" s="201" t="b">
        <f>IF(OR(AND('Validation summary'!$B$2="2022-23",IHL182="In-period"),AND('Validation summary'!$B$2="2023-24",IHL182="In-period"),AND('Validation summary'!$B$2="2024-25",IHL182="In-period"),AND('Validation summary'!$B$2="2024-25",IHL182="End of period",IHL190="Revenue")),TRUE,FALSE)</f>
        <v>0</v>
      </c>
      <c r="IHM183" s="201" t="b">
        <f>IF(OR(AND('Validation summary'!$B$2="2022-23",IHM182="In-period"),AND('Validation summary'!$B$2="2023-24",IHM182="In-period"),AND('Validation summary'!$B$2="2024-25",IHM182="In-period"),AND('Validation summary'!$B$2="2024-25",IHM182="End of period",IHM190="Revenue")),TRUE,FALSE)</f>
        <v>0</v>
      </c>
      <c r="IHN183" s="201" t="b">
        <f>IF(OR(AND('Validation summary'!$B$2="2022-23",IHN182="In-period"),AND('Validation summary'!$B$2="2023-24",IHN182="In-period"),AND('Validation summary'!$B$2="2024-25",IHN182="In-period"),AND('Validation summary'!$B$2="2024-25",IHN182="End of period",IHN190="Revenue")),TRUE,FALSE)</f>
        <v>0</v>
      </c>
      <c r="IHO183" s="201" t="b">
        <f>IF(OR(AND('Validation summary'!$B$2="2022-23",IHO182="In-period"),AND('Validation summary'!$B$2="2023-24",IHO182="In-period"),AND('Validation summary'!$B$2="2024-25",IHO182="In-period"),AND('Validation summary'!$B$2="2024-25",IHO182="End of period",IHO190="Revenue")),TRUE,FALSE)</f>
        <v>0</v>
      </c>
      <c r="IHP183" s="201" t="b">
        <f>IF(OR(AND('Validation summary'!$B$2="2022-23",IHP182="In-period"),AND('Validation summary'!$B$2="2023-24",IHP182="In-period"),AND('Validation summary'!$B$2="2024-25",IHP182="In-period"),AND('Validation summary'!$B$2="2024-25",IHP182="End of period",IHP190="Revenue")),TRUE,FALSE)</f>
        <v>0</v>
      </c>
      <c r="IHQ183" s="201" t="b">
        <f>IF(OR(AND('Validation summary'!$B$2="2022-23",IHQ182="In-period"),AND('Validation summary'!$B$2="2023-24",IHQ182="In-period"),AND('Validation summary'!$B$2="2024-25",IHQ182="In-period"),AND('Validation summary'!$B$2="2024-25",IHQ182="End of period",IHQ190="Revenue")),TRUE,FALSE)</f>
        <v>0</v>
      </c>
      <c r="IHR183" s="201" t="b">
        <f>IF(OR(AND('Validation summary'!$B$2="2022-23",IHR182="In-period"),AND('Validation summary'!$B$2="2023-24",IHR182="In-period"),AND('Validation summary'!$B$2="2024-25",IHR182="In-period"),AND('Validation summary'!$B$2="2024-25",IHR182="End of period",IHR190="Revenue")),TRUE,FALSE)</f>
        <v>0</v>
      </c>
      <c r="IHS183" s="201" t="b">
        <f>IF(OR(AND('Validation summary'!$B$2="2022-23",IHS182="In-period"),AND('Validation summary'!$B$2="2023-24",IHS182="In-period"),AND('Validation summary'!$B$2="2024-25",IHS182="In-period"),AND('Validation summary'!$B$2="2024-25",IHS182="End of period",IHS190="Revenue")),TRUE,FALSE)</f>
        <v>0</v>
      </c>
      <c r="IHT183" s="201" t="b">
        <f>IF(OR(AND('Validation summary'!$B$2="2022-23",IHT182="In-period"),AND('Validation summary'!$B$2="2023-24",IHT182="In-period"),AND('Validation summary'!$B$2="2024-25",IHT182="In-period"),AND('Validation summary'!$B$2="2024-25",IHT182="End of period",IHT190="Revenue")),TRUE,FALSE)</f>
        <v>0</v>
      </c>
      <c r="IHU183" s="201" t="b">
        <f>IF(OR(AND('Validation summary'!$B$2="2022-23",IHU182="In-period"),AND('Validation summary'!$B$2="2023-24",IHU182="In-period"),AND('Validation summary'!$B$2="2024-25",IHU182="In-period"),AND('Validation summary'!$B$2="2024-25",IHU182="End of period",IHU190="Revenue")),TRUE,FALSE)</f>
        <v>0</v>
      </c>
      <c r="IHV183" s="201" t="b">
        <f>IF(OR(AND('Validation summary'!$B$2="2022-23",IHV182="In-period"),AND('Validation summary'!$B$2="2023-24",IHV182="In-period"),AND('Validation summary'!$B$2="2024-25",IHV182="In-period"),AND('Validation summary'!$B$2="2024-25",IHV182="End of period",IHV190="Revenue")),TRUE,FALSE)</f>
        <v>0</v>
      </c>
      <c r="IHW183" s="201" t="b">
        <f>IF(OR(AND('Validation summary'!$B$2="2022-23",IHW182="In-period"),AND('Validation summary'!$B$2="2023-24",IHW182="In-period"),AND('Validation summary'!$B$2="2024-25",IHW182="In-period"),AND('Validation summary'!$B$2="2024-25",IHW182="End of period",IHW190="Revenue")),TRUE,FALSE)</f>
        <v>0</v>
      </c>
      <c r="IHX183" s="201" t="b">
        <f>IF(OR(AND('Validation summary'!$B$2="2022-23",IHX182="In-period"),AND('Validation summary'!$B$2="2023-24",IHX182="In-period"),AND('Validation summary'!$B$2="2024-25",IHX182="In-period"),AND('Validation summary'!$B$2="2024-25",IHX182="End of period",IHX190="Revenue")),TRUE,FALSE)</f>
        <v>0</v>
      </c>
      <c r="IHY183" s="201" t="b">
        <f>IF(OR(AND('Validation summary'!$B$2="2022-23",IHY182="In-period"),AND('Validation summary'!$B$2="2023-24",IHY182="In-period"),AND('Validation summary'!$B$2="2024-25",IHY182="In-period"),AND('Validation summary'!$B$2="2024-25",IHY182="End of period",IHY190="Revenue")),TRUE,FALSE)</f>
        <v>0</v>
      </c>
      <c r="IHZ183" s="201" t="b">
        <f>IF(OR(AND('Validation summary'!$B$2="2022-23",IHZ182="In-period"),AND('Validation summary'!$B$2="2023-24",IHZ182="In-period"),AND('Validation summary'!$B$2="2024-25",IHZ182="In-period"),AND('Validation summary'!$B$2="2024-25",IHZ182="End of period",IHZ190="Revenue")),TRUE,FALSE)</f>
        <v>0</v>
      </c>
      <c r="IIA183" s="201" t="b">
        <f>IF(OR(AND('Validation summary'!$B$2="2022-23",IIA182="In-period"),AND('Validation summary'!$B$2="2023-24",IIA182="In-period"),AND('Validation summary'!$B$2="2024-25",IIA182="In-period"),AND('Validation summary'!$B$2="2024-25",IIA182="End of period",IIA190="Revenue")),TRUE,FALSE)</f>
        <v>0</v>
      </c>
      <c r="IIB183" s="201" t="b">
        <f>IF(OR(AND('Validation summary'!$B$2="2022-23",IIB182="In-period"),AND('Validation summary'!$B$2="2023-24",IIB182="In-period"),AND('Validation summary'!$B$2="2024-25",IIB182="In-period"),AND('Validation summary'!$B$2="2024-25",IIB182="End of period",IIB190="Revenue")),TRUE,FALSE)</f>
        <v>0</v>
      </c>
      <c r="IIC183" s="201" t="b">
        <f>IF(OR(AND('Validation summary'!$B$2="2022-23",IIC182="In-period"),AND('Validation summary'!$B$2="2023-24",IIC182="In-period"),AND('Validation summary'!$B$2="2024-25",IIC182="In-period"),AND('Validation summary'!$B$2="2024-25",IIC182="End of period",IIC190="Revenue")),TRUE,FALSE)</f>
        <v>0</v>
      </c>
      <c r="IID183" s="201" t="b">
        <f>IF(OR(AND('Validation summary'!$B$2="2022-23",IID182="In-period"),AND('Validation summary'!$B$2="2023-24",IID182="In-period"),AND('Validation summary'!$B$2="2024-25",IID182="In-period"),AND('Validation summary'!$B$2="2024-25",IID182="End of period",IID190="Revenue")),TRUE,FALSE)</f>
        <v>0</v>
      </c>
      <c r="IIE183" s="201" t="b">
        <f>IF(OR(AND('Validation summary'!$B$2="2022-23",IIE182="In-period"),AND('Validation summary'!$B$2="2023-24",IIE182="In-period"),AND('Validation summary'!$B$2="2024-25",IIE182="In-period"),AND('Validation summary'!$B$2="2024-25",IIE182="End of period",IIE190="Revenue")),TRUE,FALSE)</f>
        <v>0</v>
      </c>
      <c r="IIF183" s="201" t="b">
        <f>IF(OR(AND('Validation summary'!$B$2="2022-23",IIF182="In-period"),AND('Validation summary'!$B$2="2023-24",IIF182="In-period"),AND('Validation summary'!$B$2="2024-25",IIF182="In-period"),AND('Validation summary'!$B$2="2024-25",IIF182="End of period",IIF190="Revenue")),TRUE,FALSE)</f>
        <v>0</v>
      </c>
      <c r="IIG183" s="201" t="b">
        <f>IF(OR(AND('Validation summary'!$B$2="2022-23",IIG182="In-period"),AND('Validation summary'!$B$2="2023-24",IIG182="In-period"),AND('Validation summary'!$B$2="2024-25",IIG182="In-period"),AND('Validation summary'!$B$2="2024-25",IIG182="End of period",IIG190="Revenue")),TRUE,FALSE)</f>
        <v>0</v>
      </c>
      <c r="IIH183" s="201" t="b">
        <f>IF(OR(AND('Validation summary'!$B$2="2022-23",IIH182="In-period"),AND('Validation summary'!$B$2="2023-24",IIH182="In-period"),AND('Validation summary'!$B$2="2024-25",IIH182="In-period"),AND('Validation summary'!$B$2="2024-25",IIH182="End of period",IIH190="Revenue")),TRUE,FALSE)</f>
        <v>0</v>
      </c>
      <c r="III183" s="201" t="b">
        <f>IF(OR(AND('Validation summary'!$B$2="2022-23",III182="In-period"),AND('Validation summary'!$B$2="2023-24",III182="In-period"),AND('Validation summary'!$B$2="2024-25",III182="In-period"),AND('Validation summary'!$B$2="2024-25",III182="End of period",III190="Revenue")),TRUE,FALSE)</f>
        <v>0</v>
      </c>
      <c r="IIJ183" s="201" t="b">
        <f>IF(OR(AND('Validation summary'!$B$2="2022-23",IIJ182="In-period"),AND('Validation summary'!$B$2="2023-24",IIJ182="In-period"),AND('Validation summary'!$B$2="2024-25",IIJ182="In-period"),AND('Validation summary'!$B$2="2024-25",IIJ182="End of period",IIJ190="Revenue")),TRUE,FALSE)</f>
        <v>0</v>
      </c>
      <c r="IIK183" s="201" t="b">
        <f>IF(OR(AND('Validation summary'!$B$2="2022-23",IIK182="In-period"),AND('Validation summary'!$B$2="2023-24",IIK182="In-period"),AND('Validation summary'!$B$2="2024-25",IIK182="In-period"),AND('Validation summary'!$B$2="2024-25",IIK182="End of period",IIK190="Revenue")),TRUE,FALSE)</f>
        <v>0</v>
      </c>
      <c r="IIL183" s="201" t="b">
        <f>IF(OR(AND('Validation summary'!$B$2="2022-23",IIL182="In-period"),AND('Validation summary'!$B$2="2023-24",IIL182="In-period"),AND('Validation summary'!$B$2="2024-25",IIL182="In-period"),AND('Validation summary'!$B$2="2024-25",IIL182="End of period",IIL190="Revenue")),TRUE,FALSE)</f>
        <v>0</v>
      </c>
      <c r="IIM183" s="201" t="b">
        <f>IF(OR(AND('Validation summary'!$B$2="2022-23",IIM182="In-period"),AND('Validation summary'!$B$2="2023-24",IIM182="In-period"),AND('Validation summary'!$B$2="2024-25",IIM182="In-period"),AND('Validation summary'!$B$2="2024-25",IIM182="End of period",IIM190="Revenue")),TRUE,FALSE)</f>
        <v>0</v>
      </c>
      <c r="IIN183" s="201" t="b">
        <f>IF(OR(AND('Validation summary'!$B$2="2022-23",IIN182="In-period"),AND('Validation summary'!$B$2="2023-24",IIN182="In-period"),AND('Validation summary'!$B$2="2024-25",IIN182="In-period"),AND('Validation summary'!$B$2="2024-25",IIN182="End of period",IIN190="Revenue")),TRUE,FALSE)</f>
        <v>0</v>
      </c>
      <c r="IIO183" s="201" t="b">
        <f>IF(OR(AND('Validation summary'!$B$2="2022-23",IIO182="In-period"),AND('Validation summary'!$B$2="2023-24",IIO182="In-period"),AND('Validation summary'!$B$2="2024-25",IIO182="In-period"),AND('Validation summary'!$B$2="2024-25",IIO182="End of period",IIO190="Revenue")),TRUE,FALSE)</f>
        <v>0</v>
      </c>
      <c r="IIP183" s="201" t="b">
        <f>IF(OR(AND('Validation summary'!$B$2="2022-23",IIP182="In-period"),AND('Validation summary'!$B$2="2023-24",IIP182="In-period"),AND('Validation summary'!$B$2="2024-25",IIP182="In-period"),AND('Validation summary'!$B$2="2024-25",IIP182="End of period",IIP190="Revenue")),TRUE,FALSE)</f>
        <v>0</v>
      </c>
      <c r="IIQ183" s="201" t="b">
        <f>IF(OR(AND('Validation summary'!$B$2="2022-23",IIQ182="In-period"),AND('Validation summary'!$B$2="2023-24",IIQ182="In-period"),AND('Validation summary'!$B$2="2024-25",IIQ182="In-period"),AND('Validation summary'!$B$2="2024-25",IIQ182="End of period",IIQ190="Revenue")),TRUE,FALSE)</f>
        <v>0</v>
      </c>
      <c r="IIR183" s="201" t="b">
        <f>IF(OR(AND('Validation summary'!$B$2="2022-23",IIR182="In-period"),AND('Validation summary'!$B$2="2023-24",IIR182="In-period"),AND('Validation summary'!$B$2="2024-25",IIR182="In-period"),AND('Validation summary'!$B$2="2024-25",IIR182="End of period",IIR190="Revenue")),TRUE,FALSE)</f>
        <v>0</v>
      </c>
      <c r="IIS183" s="201" t="b">
        <f>IF(OR(AND('Validation summary'!$B$2="2022-23",IIS182="In-period"),AND('Validation summary'!$B$2="2023-24",IIS182="In-period"),AND('Validation summary'!$B$2="2024-25",IIS182="In-period"),AND('Validation summary'!$B$2="2024-25",IIS182="End of period",IIS190="Revenue")),TRUE,FALSE)</f>
        <v>0</v>
      </c>
      <c r="IIT183" s="201" t="b">
        <f>IF(OR(AND('Validation summary'!$B$2="2022-23",IIT182="In-period"),AND('Validation summary'!$B$2="2023-24",IIT182="In-period"),AND('Validation summary'!$B$2="2024-25",IIT182="In-period"),AND('Validation summary'!$B$2="2024-25",IIT182="End of period",IIT190="Revenue")),TRUE,FALSE)</f>
        <v>0</v>
      </c>
      <c r="IIU183" s="201" t="b">
        <f>IF(OR(AND('Validation summary'!$B$2="2022-23",IIU182="In-period"),AND('Validation summary'!$B$2="2023-24",IIU182="In-period"),AND('Validation summary'!$B$2="2024-25",IIU182="In-period"),AND('Validation summary'!$B$2="2024-25",IIU182="End of period",IIU190="Revenue")),TRUE,FALSE)</f>
        <v>0</v>
      </c>
      <c r="IIV183" s="201" t="b">
        <f>IF(OR(AND('Validation summary'!$B$2="2022-23",IIV182="In-period"),AND('Validation summary'!$B$2="2023-24",IIV182="In-period"),AND('Validation summary'!$B$2="2024-25",IIV182="In-period"),AND('Validation summary'!$B$2="2024-25",IIV182="End of period",IIV190="Revenue")),TRUE,FALSE)</f>
        <v>0</v>
      </c>
      <c r="IIW183" s="201" t="b">
        <f>IF(OR(AND('Validation summary'!$B$2="2022-23",IIW182="In-period"),AND('Validation summary'!$B$2="2023-24",IIW182="In-period"),AND('Validation summary'!$B$2="2024-25",IIW182="In-period"),AND('Validation summary'!$B$2="2024-25",IIW182="End of period",IIW190="Revenue")),TRUE,FALSE)</f>
        <v>0</v>
      </c>
      <c r="IIX183" s="201" t="b">
        <f>IF(OR(AND('Validation summary'!$B$2="2022-23",IIX182="In-period"),AND('Validation summary'!$B$2="2023-24",IIX182="In-period"),AND('Validation summary'!$B$2="2024-25",IIX182="In-period"),AND('Validation summary'!$B$2="2024-25",IIX182="End of period",IIX190="Revenue")),TRUE,FALSE)</f>
        <v>0</v>
      </c>
      <c r="IIY183" s="201" t="b">
        <f>IF(OR(AND('Validation summary'!$B$2="2022-23",IIY182="In-period"),AND('Validation summary'!$B$2="2023-24",IIY182="In-period"),AND('Validation summary'!$B$2="2024-25",IIY182="In-period"),AND('Validation summary'!$B$2="2024-25",IIY182="End of period",IIY190="Revenue")),TRUE,FALSE)</f>
        <v>0</v>
      </c>
      <c r="IIZ183" s="201" t="b">
        <f>IF(OR(AND('Validation summary'!$B$2="2022-23",IIZ182="In-period"),AND('Validation summary'!$B$2="2023-24",IIZ182="In-period"),AND('Validation summary'!$B$2="2024-25",IIZ182="In-period"),AND('Validation summary'!$B$2="2024-25",IIZ182="End of period",IIZ190="Revenue")),TRUE,FALSE)</f>
        <v>0</v>
      </c>
      <c r="IJA183" s="201" t="b">
        <f>IF(OR(AND('Validation summary'!$B$2="2022-23",IJA182="In-period"),AND('Validation summary'!$B$2="2023-24",IJA182="In-period"),AND('Validation summary'!$B$2="2024-25",IJA182="In-period"),AND('Validation summary'!$B$2="2024-25",IJA182="End of period",IJA190="Revenue")),TRUE,FALSE)</f>
        <v>0</v>
      </c>
      <c r="IJB183" s="201" t="b">
        <f>IF(OR(AND('Validation summary'!$B$2="2022-23",IJB182="In-period"),AND('Validation summary'!$B$2="2023-24",IJB182="In-period"),AND('Validation summary'!$B$2="2024-25",IJB182="In-period"),AND('Validation summary'!$B$2="2024-25",IJB182="End of period",IJB190="Revenue")),TRUE,FALSE)</f>
        <v>0</v>
      </c>
      <c r="IJC183" s="201" t="b">
        <f>IF(OR(AND('Validation summary'!$B$2="2022-23",IJC182="In-period"),AND('Validation summary'!$B$2="2023-24",IJC182="In-period"),AND('Validation summary'!$B$2="2024-25",IJC182="In-period"),AND('Validation summary'!$B$2="2024-25",IJC182="End of period",IJC190="Revenue")),TRUE,FALSE)</f>
        <v>0</v>
      </c>
      <c r="IJD183" s="201" t="b">
        <f>IF(OR(AND('Validation summary'!$B$2="2022-23",IJD182="In-period"),AND('Validation summary'!$B$2="2023-24",IJD182="In-period"),AND('Validation summary'!$B$2="2024-25",IJD182="In-period"),AND('Validation summary'!$B$2="2024-25",IJD182="End of period",IJD190="Revenue")),TRUE,FALSE)</f>
        <v>0</v>
      </c>
      <c r="IJE183" s="201" t="b">
        <f>IF(OR(AND('Validation summary'!$B$2="2022-23",IJE182="In-period"),AND('Validation summary'!$B$2="2023-24",IJE182="In-period"),AND('Validation summary'!$B$2="2024-25",IJE182="In-period"),AND('Validation summary'!$B$2="2024-25",IJE182="End of period",IJE190="Revenue")),TRUE,FALSE)</f>
        <v>0</v>
      </c>
      <c r="IJF183" s="201" t="b">
        <f>IF(OR(AND('Validation summary'!$B$2="2022-23",IJF182="In-period"),AND('Validation summary'!$B$2="2023-24",IJF182="In-period"),AND('Validation summary'!$B$2="2024-25",IJF182="In-period"),AND('Validation summary'!$B$2="2024-25",IJF182="End of period",IJF190="Revenue")),TRUE,FALSE)</f>
        <v>0</v>
      </c>
      <c r="IJG183" s="201" t="b">
        <f>IF(OR(AND('Validation summary'!$B$2="2022-23",IJG182="In-period"),AND('Validation summary'!$B$2="2023-24",IJG182="In-period"),AND('Validation summary'!$B$2="2024-25",IJG182="In-period"),AND('Validation summary'!$B$2="2024-25",IJG182="End of period",IJG190="Revenue")),TRUE,FALSE)</f>
        <v>0</v>
      </c>
      <c r="IJH183" s="201" t="b">
        <f>IF(OR(AND('Validation summary'!$B$2="2022-23",IJH182="In-period"),AND('Validation summary'!$B$2="2023-24",IJH182="In-period"),AND('Validation summary'!$B$2="2024-25",IJH182="In-period"),AND('Validation summary'!$B$2="2024-25",IJH182="End of period",IJH190="Revenue")),TRUE,FALSE)</f>
        <v>0</v>
      </c>
      <c r="IJI183" s="201" t="b">
        <f>IF(OR(AND('Validation summary'!$B$2="2022-23",IJI182="In-period"),AND('Validation summary'!$B$2="2023-24",IJI182="In-period"),AND('Validation summary'!$B$2="2024-25",IJI182="In-period"),AND('Validation summary'!$B$2="2024-25",IJI182="End of period",IJI190="Revenue")),TRUE,FALSE)</f>
        <v>0</v>
      </c>
      <c r="IJJ183" s="201" t="b">
        <f>IF(OR(AND('Validation summary'!$B$2="2022-23",IJJ182="In-period"),AND('Validation summary'!$B$2="2023-24",IJJ182="In-period"),AND('Validation summary'!$B$2="2024-25",IJJ182="In-period"),AND('Validation summary'!$B$2="2024-25",IJJ182="End of period",IJJ190="Revenue")),TRUE,FALSE)</f>
        <v>0</v>
      </c>
      <c r="IJK183" s="201" t="b">
        <f>IF(OR(AND('Validation summary'!$B$2="2022-23",IJK182="In-period"),AND('Validation summary'!$B$2="2023-24",IJK182="In-period"),AND('Validation summary'!$B$2="2024-25",IJK182="In-period"),AND('Validation summary'!$B$2="2024-25",IJK182="End of period",IJK190="Revenue")),TRUE,FALSE)</f>
        <v>0</v>
      </c>
      <c r="IJL183" s="201" t="b">
        <f>IF(OR(AND('Validation summary'!$B$2="2022-23",IJL182="In-period"),AND('Validation summary'!$B$2="2023-24",IJL182="In-period"),AND('Validation summary'!$B$2="2024-25",IJL182="In-period"),AND('Validation summary'!$B$2="2024-25",IJL182="End of period",IJL190="Revenue")),TRUE,FALSE)</f>
        <v>0</v>
      </c>
      <c r="IJM183" s="201" t="b">
        <f>IF(OR(AND('Validation summary'!$B$2="2022-23",IJM182="In-period"),AND('Validation summary'!$B$2="2023-24",IJM182="In-period"),AND('Validation summary'!$B$2="2024-25",IJM182="In-period"),AND('Validation summary'!$B$2="2024-25",IJM182="End of period",IJM190="Revenue")),TRUE,FALSE)</f>
        <v>0</v>
      </c>
      <c r="IJN183" s="201" t="b">
        <f>IF(OR(AND('Validation summary'!$B$2="2022-23",IJN182="In-period"),AND('Validation summary'!$B$2="2023-24",IJN182="In-period"),AND('Validation summary'!$B$2="2024-25",IJN182="In-period"),AND('Validation summary'!$B$2="2024-25",IJN182="End of period",IJN190="Revenue")),TRUE,FALSE)</f>
        <v>0</v>
      </c>
      <c r="IJO183" s="201" t="b">
        <f>IF(OR(AND('Validation summary'!$B$2="2022-23",IJO182="In-period"),AND('Validation summary'!$B$2="2023-24",IJO182="In-period"),AND('Validation summary'!$B$2="2024-25",IJO182="In-period"),AND('Validation summary'!$B$2="2024-25",IJO182="End of period",IJO190="Revenue")),TRUE,FALSE)</f>
        <v>0</v>
      </c>
      <c r="IJP183" s="201" t="b">
        <f>IF(OR(AND('Validation summary'!$B$2="2022-23",IJP182="In-period"),AND('Validation summary'!$B$2="2023-24",IJP182="In-period"),AND('Validation summary'!$B$2="2024-25",IJP182="In-period"),AND('Validation summary'!$B$2="2024-25",IJP182="End of period",IJP190="Revenue")),TRUE,FALSE)</f>
        <v>0</v>
      </c>
      <c r="IJQ183" s="201" t="b">
        <f>IF(OR(AND('Validation summary'!$B$2="2022-23",IJQ182="In-period"),AND('Validation summary'!$B$2="2023-24",IJQ182="In-period"),AND('Validation summary'!$B$2="2024-25",IJQ182="In-period"),AND('Validation summary'!$B$2="2024-25",IJQ182="End of period",IJQ190="Revenue")),TRUE,FALSE)</f>
        <v>0</v>
      </c>
      <c r="IJR183" s="201" t="b">
        <f>IF(OR(AND('Validation summary'!$B$2="2022-23",IJR182="In-period"),AND('Validation summary'!$B$2="2023-24",IJR182="In-period"),AND('Validation summary'!$B$2="2024-25",IJR182="In-period"),AND('Validation summary'!$B$2="2024-25",IJR182="End of period",IJR190="Revenue")),TRUE,FALSE)</f>
        <v>0</v>
      </c>
      <c r="IJS183" s="201" t="b">
        <f>IF(OR(AND('Validation summary'!$B$2="2022-23",IJS182="In-period"),AND('Validation summary'!$B$2="2023-24",IJS182="In-period"),AND('Validation summary'!$B$2="2024-25",IJS182="In-period"),AND('Validation summary'!$B$2="2024-25",IJS182="End of period",IJS190="Revenue")),TRUE,FALSE)</f>
        <v>0</v>
      </c>
      <c r="IJT183" s="201" t="b">
        <f>IF(OR(AND('Validation summary'!$B$2="2022-23",IJT182="In-period"),AND('Validation summary'!$B$2="2023-24",IJT182="In-period"),AND('Validation summary'!$B$2="2024-25",IJT182="In-period"),AND('Validation summary'!$B$2="2024-25",IJT182="End of period",IJT190="Revenue")),TRUE,FALSE)</f>
        <v>0</v>
      </c>
      <c r="IJU183" s="201" t="b">
        <f>IF(OR(AND('Validation summary'!$B$2="2022-23",IJU182="In-period"),AND('Validation summary'!$B$2="2023-24",IJU182="In-period"),AND('Validation summary'!$B$2="2024-25",IJU182="In-period"),AND('Validation summary'!$B$2="2024-25",IJU182="End of period",IJU190="Revenue")),TRUE,FALSE)</f>
        <v>0</v>
      </c>
      <c r="IJV183" s="201" t="b">
        <f>IF(OR(AND('Validation summary'!$B$2="2022-23",IJV182="In-period"),AND('Validation summary'!$B$2="2023-24",IJV182="In-period"),AND('Validation summary'!$B$2="2024-25",IJV182="In-period"),AND('Validation summary'!$B$2="2024-25",IJV182="End of period",IJV190="Revenue")),TRUE,FALSE)</f>
        <v>0</v>
      </c>
      <c r="IJW183" s="201" t="b">
        <f>IF(OR(AND('Validation summary'!$B$2="2022-23",IJW182="In-period"),AND('Validation summary'!$B$2="2023-24",IJW182="In-period"),AND('Validation summary'!$B$2="2024-25",IJW182="In-period"),AND('Validation summary'!$B$2="2024-25",IJW182="End of period",IJW190="Revenue")),TRUE,FALSE)</f>
        <v>0</v>
      </c>
      <c r="IJX183" s="201" t="b">
        <f>IF(OR(AND('Validation summary'!$B$2="2022-23",IJX182="In-period"),AND('Validation summary'!$B$2="2023-24",IJX182="In-period"),AND('Validation summary'!$B$2="2024-25",IJX182="In-period"),AND('Validation summary'!$B$2="2024-25",IJX182="End of period",IJX190="Revenue")),TRUE,FALSE)</f>
        <v>0</v>
      </c>
      <c r="IJY183" s="201" t="b">
        <f>IF(OR(AND('Validation summary'!$B$2="2022-23",IJY182="In-period"),AND('Validation summary'!$B$2="2023-24",IJY182="In-period"),AND('Validation summary'!$B$2="2024-25",IJY182="In-period"),AND('Validation summary'!$B$2="2024-25",IJY182="End of period",IJY190="Revenue")),TRUE,FALSE)</f>
        <v>0</v>
      </c>
      <c r="IJZ183" s="201" t="b">
        <f>IF(OR(AND('Validation summary'!$B$2="2022-23",IJZ182="In-period"),AND('Validation summary'!$B$2="2023-24",IJZ182="In-period"),AND('Validation summary'!$B$2="2024-25",IJZ182="In-period"),AND('Validation summary'!$B$2="2024-25",IJZ182="End of period",IJZ190="Revenue")),TRUE,FALSE)</f>
        <v>0</v>
      </c>
      <c r="IKA183" s="201" t="b">
        <f>IF(OR(AND('Validation summary'!$B$2="2022-23",IKA182="In-period"),AND('Validation summary'!$B$2="2023-24",IKA182="In-period"),AND('Validation summary'!$B$2="2024-25",IKA182="In-period"),AND('Validation summary'!$B$2="2024-25",IKA182="End of period",IKA190="Revenue")),TRUE,FALSE)</f>
        <v>0</v>
      </c>
      <c r="IKB183" s="201" t="b">
        <f>IF(OR(AND('Validation summary'!$B$2="2022-23",IKB182="In-period"),AND('Validation summary'!$B$2="2023-24",IKB182="In-period"),AND('Validation summary'!$B$2="2024-25",IKB182="In-period"),AND('Validation summary'!$B$2="2024-25",IKB182="End of period",IKB190="Revenue")),TRUE,FALSE)</f>
        <v>0</v>
      </c>
      <c r="IKC183" s="201" t="b">
        <f>IF(OR(AND('Validation summary'!$B$2="2022-23",IKC182="In-period"),AND('Validation summary'!$B$2="2023-24",IKC182="In-period"),AND('Validation summary'!$B$2="2024-25",IKC182="In-period"),AND('Validation summary'!$B$2="2024-25",IKC182="End of period",IKC190="Revenue")),TRUE,FALSE)</f>
        <v>0</v>
      </c>
      <c r="IKD183" s="201" t="b">
        <f>IF(OR(AND('Validation summary'!$B$2="2022-23",IKD182="In-period"),AND('Validation summary'!$B$2="2023-24",IKD182="In-period"),AND('Validation summary'!$B$2="2024-25",IKD182="In-period"),AND('Validation summary'!$B$2="2024-25",IKD182="End of period",IKD190="Revenue")),TRUE,FALSE)</f>
        <v>0</v>
      </c>
      <c r="IKE183" s="201" t="b">
        <f>IF(OR(AND('Validation summary'!$B$2="2022-23",IKE182="In-period"),AND('Validation summary'!$B$2="2023-24",IKE182="In-period"),AND('Validation summary'!$B$2="2024-25",IKE182="In-period"),AND('Validation summary'!$B$2="2024-25",IKE182="End of period",IKE190="Revenue")),TRUE,FALSE)</f>
        <v>0</v>
      </c>
      <c r="IKF183" s="201" t="b">
        <f>IF(OR(AND('Validation summary'!$B$2="2022-23",IKF182="In-period"),AND('Validation summary'!$B$2="2023-24",IKF182="In-period"),AND('Validation summary'!$B$2="2024-25",IKF182="In-period"),AND('Validation summary'!$B$2="2024-25",IKF182="End of period",IKF190="Revenue")),TRUE,FALSE)</f>
        <v>0</v>
      </c>
      <c r="IKG183" s="201" t="b">
        <f>IF(OR(AND('Validation summary'!$B$2="2022-23",IKG182="In-period"),AND('Validation summary'!$B$2="2023-24",IKG182="In-period"),AND('Validation summary'!$B$2="2024-25",IKG182="In-period"),AND('Validation summary'!$B$2="2024-25",IKG182="End of period",IKG190="Revenue")),TRUE,FALSE)</f>
        <v>0</v>
      </c>
      <c r="IKH183" s="201" t="b">
        <f>IF(OR(AND('Validation summary'!$B$2="2022-23",IKH182="In-period"),AND('Validation summary'!$B$2="2023-24",IKH182="In-period"),AND('Validation summary'!$B$2="2024-25",IKH182="In-period"),AND('Validation summary'!$B$2="2024-25",IKH182="End of period",IKH190="Revenue")),TRUE,FALSE)</f>
        <v>0</v>
      </c>
      <c r="IKI183" s="201" t="b">
        <f>IF(OR(AND('Validation summary'!$B$2="2022-23",IKI182="In-period"),AND('Validation summary'!$B$2="2023-24",IKI182="In-period"),AND('Validation summary'!$B$2="2024-25",IKI182="In-period"),AND('Validation summary'!$B$2="2024-25",IKI182="End of period",IKI190="Revenue")),TRUE,FALSE)</f>
        <v>0</v>
      </c>
      <c r="IKJ183" s="201" t="b">
        <f>IF(OR(AND('Validation summary'!$B$2="2022-23",IKJ182="In-period"),AND('Validation summary'!$B$2="2023-24",IKJ182="In-period"),AND('Validation summary'!$B$2="2024-25",IKJ182="In-period"),AND('Validation summary'!$B$2="2024-25",IKJ182="End of period",IKJ190="Revenue")),TRUE,FALSE)</f>
        <v>0</v>
      </c>
      <c r="IKK183" s="201" t="b">
        <f>IF(OR(AND('Validation summary'!$B$2="2022-23",IKK182="In-period"),AND('Validation summary'!$B$2="2023-24",IKK182="In-period"),AND('Validation summary'!$B$2="2024-25",IKK182="In-period"),AND('Validation summary'!$B$2="2024-25",IKK182="End of period",IKK190="Revenue")),TRUE,FALSE)</f>
        <v>0</v>
      </c>
      <c r="IKL183" s="201" t="b">
        <f>IF(OR(AND('Validation summary'!$B$2="2022-23",IKL182="In-period"),AND('Validation summary'!$B$2="2023-24",IKL182="In-period"),AND('Validation summary'!$B$2="2024-25",IKL182="In-period"),AND('Validation summary'!$B$2="2024-25",IKL182="End of period",IKL190="Revenue")),TRUE,FALSE)</f>
        <v>0</v>
      </c>
      <c r="IKM183" s="201" t="b">
        <f>IF(OR(AND('Validation summary'!$B$2="2022-23",IKM182="In-period"),AND('Validation summary'!$B$2="2023-24",IKM182="In-period"),AND('Validation summary'!$B$2="2024-25",IKM182="In-period"),AND('Validation summary'!$B$2="2024-25",IKM182="End of period",IKM190="Revenue")),TRUE,FALSE)</f>
        <v>0</v>
      </c>
      <c r="IKN183" s="201" t="b">
        <f>IF(OR(AND('Validation summary'!$B$2="2022-23",IKN182="In-period"),AND('Validation summary'!$B$2="2023-24",IKN182="In-period"),AND('Validation summary'!$B$2="2024-25",IKN182="In-period"),AND('Validation summary'!$B$2="2024-25",IKN182="End of period",IKN190="Revenue")),TRUE,FALSE)</f>
        <v>0</v>
      </c>
      <c r="IKO183" s="201" t="b">
        <f>IF(OR(AND('Validation summary'!$B$2="2022-23",IKO182="In-period"),AND('Validation summary'!$B$2="2023-24",IKO182="In-period"),AND('Validation summary'!$B$2="2024-25",IKO182="In-period"),AND('Validation summary'!$B$2="2024-25",IKO182="End of period",IKO190="Revenue")),TRUE,FALSE)</f>
        <v>0</v>
      </c>
      <c r="IKP183" s="201" t="b">
        <f>IF(OR(AND('Validation summary'!$B$2="2022-23",IKP182="In-period"),AND('Validation summary'!$B$2="2023-24",IKP182="In-period"),AND('Validation summary'!$B$2="2024-25",IKP182="In-period"),AND('Validation summary'!$B$2="2024-25",IKP182="End of period",IKP190="Revenue")),TRUE,FALSE)</f>
        <v>0</v>
      </c>
      <c r="IKQ183" s="201" t="b">
        <f>IF(OR(AND('Validation summary'!$B$2="2022-23",IKQ182="In-period"),AND('Validation summary'!$B$2="2023-24",IKQ182="In-period"),AND('Validation summary'!$B$2="2024-25",IKQ182="In-period"),AND('Validation summary'!$B$2="2024-25",IKQ182="End of period",IKQ190="Revenue")),TRUE,FALSE)</f>
        <v>0</v>
      </c>
      <c r="IKR183" s="201" t="b">
        <f>IF(OR(AND('Validation summary'!$B$2="2022-23",IKR182="In-period"),AND('Validation summary'!$B$2="2023-24",IKR182="In-period"),AND('Validation summary'!$B$2="2024-25",IKR182="In-period"),AND('Validation summary'!$B$2="2024-25",IKR182="End of period",IKR190="Revenue")),TRUE,FALSE)</f>
        <v>0</v>
      </c>
      <c r="IKS183" s="201" t="b">
        <f>IF(OR(AND('Validation summary'!$B$2="2022-23",IKS182="In-period"),AND('Validation summary'!$B$2="2023-24",IKS182="In-period"),AND('Validation summary'!$B$2="2024-25",IKS182="In-period"),AND('Validation summary'!$B$2="2024-25",IKS182="End of period",IKS190="Revenue")),TRUE,FALSE)</f>
        <v>0</v>
      </c>
      <c r="IKT183" s="201" t="b">
        <f>IF(OR(AND('Validation summary'!$B$2="2022-23",IKT182="In-period"),AND('Validation summary'!$B$2="2023-24",IKT182="In-period"),AND('Validation summary'!$B$2="2024-25",IKT182="In-period"),AND('Validation summary'!$B$2="2024-25",IKT182="End of period",IKT190="Revenue")),TRUE,FALSE)</f>
        <v>0</v>
      </c>
      <c r="IKU183" s="201" t="b">
        <f>IF(OR(AND('Validation summary'!$B$2="2022-23",IKU182="In-period"),AND('Validation summary'!$B$2="2023-24",IKU182="In-period"),AND('Validation summary'!$B$2="2024-25",IKU182="In-period"),AND('Validation summary'!$B$2="2024-25",IKU182="End of period",IKU190="Revenue")),TRUE,FALSE)</f>
        <v>0</v>
      </c>
      <c r="IKV183" s="201" t="b">
        <f>IF(OR(AND('Validation summary'!$B$2="2022-23",IKV182="In-period"),AND('Validation summary'!$B$2="2023-24",IKV182="In-period"),AND('Validation summary'!$B$2="2024-25",IKV182="In-period"),AND('Validation summary'!$B$2="2024-25",IKV182="End of period",IKV190="Revenue")),TRUE,FALSE)</f>
        <v>0</v>
      </c>
      <c r="IKW183" s="201" t="b">
        <f>IF(OR(AND('Validation summary'!$B$2="2022-23",IKW182="In-period"),AND('Validation summary'!$B$2="2023-24",IKW182="In-period"),AND('Validation summary'!$B$2="2024-25",IKW182="In-period"),AND('Validation summary'!$B$2="2024-25",IKW182="End of period",IKW190="Revenue")),TRUE,FALSE)</f>
        <v>0</v>
      </c>
      <c r="IKX183" s="201" t="b">
        <f>IF(OR(AND('Validation summary'!$B$2="2022-23",IKX182="In-period"),AND('Validation summary'!$B$2="2023-24",IKX182="In-period"),AND('Validation summary'!$B$2="2024-25",IKX182="In-period"),AND('Validation summary'!$B$2="2024-25",IKX182="End of period",IKX190="Revenue")),TRUE,FALSE)</f>
        <v>0</v>
      </c>
      <c r="IKY183" s="201" t="b">
        <f>IF(OR(AND('Validation summary'!$B$2="2022-23",IKY182="In-period"),AND('Validation summary'!$B$2="2023-24",IKY182="In-period"),AND('Validation summary'!$B$2="2024-25",IKY182="In-period"),AND('Validation summary'!$B$2="2024-25",IKY182="End of period",IKY190="Revenue")),TRUE,FALSE)</f>
        <v>0</v>
      </c>
      <c r="IKZ183" s="201" t="b">
        <f>IF(OR(AND('Validation summary'!$B$2="2022-23",IKZ182="In-period"),AND('Validation summary'!$B$2="2023-24",IKZ182="In-period"),AND('Validation summary'!$B$2="2024-25",IKZ182="In-period"),AND('Validation summary'!$B$2="2024-25",IKZ182="End of period",IKZ190="Revenue")),TRUE,FALSE)</f>
        <v>0</v>
      </c>
      <c r="ILA183" s="201" t="b">
        <f>IF(OR(AND('Validation summary'!$B$2="2022-23",ILA182="In-period"),AND('Validation summary'!$B$2="2023-24",ILA182="In-period"),AND('Validation summary'!$B$2="2024-25",ILA182="In-period"),AND('Validation summary'!$B$2="2024-25",ILA182="End of period",ILA190="Revenue")),TRUE,FALSE)</f>
        <v>0</v>
      </c>
      <c r="ILB183" s="201" t="b">
        <f>IF(OR(AND('Validation summary'!$B$2="2022-23",ILB182="In-period"),AND('Validation summary'!$B$2="2023-24",ILB182="In-period"),AND('Validation summary'!$B$2="2024-25",ILB182="In-period"),AND('Validation summary'!$B$2="2024-25",ILB182="End of period",ILB190="Revenue")),TRUE,FALSE)</f>
        <v>0</v>
      </c>
      <c r="ILC183" s="201" t="b">
        <f>IF(OR(AND('Validation summary'!$B$2="2022-23",ILC182="In-period"),AND('Validation summary'!$B$2="2023-24",ILC182="In-period"),AND('Validation summary'!$B$2="2024-25",ILC182="In-period"),AND('Validation summary'!$B$2="2024-25",ILC182="End of period",ILC190="Revenue")),TRUE,FALSE)</f>
        <v>0</v>
      </c>
      <c r="ILD183" s="201" t="b">
        <f>IF(OR(AND('Validation summary'!$B$2="2022-23",ILD182="In-period"),AND('Validation summary'!$B$2="2023-24",ILD182="In-period"),AND('Validation summary'!$B$2="2024-25",ILD182="In-period"),AND('Validation summary'!$B$2="2024-25",ILD182="End of period",ILD190="Revenue")),TRUE,FALSE)</f>
        <v>0</v>
      </c>
      <c r="ILE183" s="201" t="b">
        <f>IF(OR(AND('Validation summary'!$B$2="2022-23",ILE182="In-period"),AND('Validation summary'!$B$2="2023-24",ILE182="In-period"),AND('Validation summary'!$B$2="2024-25",ILE182="In-period"),AND('Validation summary'!$B$2="2024-25",ILE182="End of period",ILE190="Revenue")),TRUE,FALSE)</f>
        <v>0</v>
      </c>
      <c r="ILF183" s="201" t="b">
        <f>IF(OR(AND('Validation summary'!$B$2="2022-23",ILF182="In-period"),AND('Validation summary'!$B$2="2023-24",ILF182="In-period"),AND('Validation summary'!$B$2="2024-25",ILF182="In-period"),AND('Validation summary'!$B$2="2024-25",ILF182="End of period",ILF190="Revenue")),TRUE,FALSE)</f>
        <v>0</v>
      </c>
      <c r="ILG183" s="201" t="b">
        <f>IF(OR(AND('Validation summary'!$B$2="2022-23",ILG182="In-period"),AND('Validation summary'!$B$2="2023-24",ILG182="In-period"),AND('Validation summary'!$B$2="2024-25",ILG182="In-period"),AND('Validation summary'!$B$2="2024-25",ILG182="End of period",ILG190="Revenue")),TRUE,FALSE)</f>
        <v>0</v>
      </c>
      <c r="ILH183" s="201" t="b">
        <f>IF(OR(AND('Validation summary'!$B$2="2022-23",ILH182="In-period"),AND('Validation summary'!$B$2="2023-24",ILH182="In-period"),AND('Validation summary'!$B$2="2024-25",ILH182="In-period"),AND('Validation summary'!$B$2="2024-25",ILH182="End of period",ILH190="Revenue")),TRUE,FALSE)</f>
        <v>0</v>
      </c>
      <c r="ILI183" s="201" t="b">
        <f>IF(OR(AND('Validation summary'!$B$2="2022-23",ILI182="In-period"),AND('Validation summary'!$B$2="2023-24",ILI182="In-period"),AND('Validation summary'!$B$2="2024-25",ILI182="In-period"),AND('Validation summary'!$B$2="2024-25",ILI182="End of period",ILI190="Revenue")),TRUE,FALSE)</f>
        <v>0</v>
      </c>
      <c r="ILJ183" s="201" t="b">
        <f>IF(OR(AND('Validation summary'!$B$2="2022-23",ILJ182="In-period"),AND('Validation summary'!$B$2="2023-24",ILJ182="In-period"),AND('Validation summary'!$B$2="2024-25",ILJ182="In-period"),AND('Validation summary'!$B$2="2024-25",ILJ182="End of period",ILJ190="Revenue")),TRUE,FALSE)</f>
        <v>0</v>
      </c>
      <c r="ILK183" s="201" t="b">
        <f>IF(OR(AND('Validation summary'!$B$2="2022-23",ILK182="In-period"),AND('Validation summary'!$B$2="2023-24",ILK182="In-period"),AND('Validation summary'!$B$2="2024-25",ILK182="In-period"),AND('Validation summary'!$B$2="2024-25",ILK182="End of period",ILK190="Revenue")),TRUE,FALSE)</f>
        <v>0</v>
      </c>
      <c r="ILL183" s="201" t="b">
        <f>IF(OR(AND('Validation summary'!$B$2="2022-23",ILL182="In-period"),AND('Validation summary'!$B$2="2023-24",ILL182="In-period"),AND('Validation summary'!$B$2="2024-25",ILL182="In-period"),AND('Validation summary'!$B$2="2024-25",ILL182="End of period",ILL190="Revenue")),TRUE,FALSE)</f>
        <v>0</v>
      </c>
      <c r="ILM183" s="201" t="b">
        <f>IF(OR(AND('Validation summary'!$B$2="2022-23",ILM182="In-period"),AND('Validation summary'!$B$2="2023-24",ILM182="In-period"),AND('Validation summary'!$B$2="2024-25",ILM182="In-period"),AND('Validation summary'!$B$2="2024-25",ILM182="End of period",ILM190="Revenue")),TRUE,FALSE)</f>
        <v>0</v>
      </c>
      <c r="ILN183" s="201" t="b">
        <f>IF(OR(AND('Validation summary'!$B$2="2022-23",ILN182="In-period"),AND('Validation summary'!$B$2="2023-24",ILN182="In-period"),AND('Validation summary'!$B$2="2024-25",ILN182="In-period"),AND('Validation summary'!$B$2="2024-25",ILN182="End of period",ILN190="Revenue")),TRUE,FALSE)</f>
        <v>0</v>
      </c>
      <c r="ILO183" s="201" t="b">
        <f>IF(OR(AND('Validation summary'!$B$2="2022-23",ILO182="In-period"),AND('Validation summary'!$B$2="2023-24",ILO182="In-period"),AND('Validation summary'!$B$2="2024-25",ILO182="In-period"),AND('Validation summary'!$B$2="2024-25",ILO182="End of period",ILO190="Revenue")),TRUE,FALSE)</f>
        <v>0</v>
      </c>
      <c r="ILP183" s="201" t="b">
        <f>IF(OR(AND('Validation summary'!$B$2="2022-23",ILP182="In-period"),AND('Validation summary'!$B$2="2023-24",ILP182="In-period"),AND('Validation summary'!$B$2="2024-25",ILP182="In-period"),AND('Validation summary'!$B$2="2024-25",ILP182="End of period",ILP190="Revenue")),TRUE,FALSE)</f>
        <v>0</v>
      </c>
      <c r="ILQ183" s="201" t="b">
        <f>IF(OR(AND('Validation summary'!$B$2="2022-23",ILQ182="In-period"),AND('Validation summary'!$B$2="2023-24",ILQ182="In-period"),AND('Validation summary'!$B$2="2024-25",ILQ182="In-period"),AND('Validation summary'!$B$2="2024-25",ILQ182="End of period",ILQ190="Revenue")),TRUE,FALSE)</f>
        <v>0</v>
      </c>
      <c r="ILR183" s="201" t="b">
        <f>IF(OR(AND('Validation summary'!$B$2="2022-23",ILR182="In-period"),AND('Validation summary'!$B$2="2023-24",ILR182="In-period"),AND('Validation summary'!$B$2="2024-25",ILR182="In-period"),AND('Validation summary'!$B$2="2024-25",ILR182="End of period",ILR190="Revenue")),TRUE,FALSE)</f>
        <v>0</v>
      </c>
      <c r="ILS183" s="201" t="b">
        <f>IF(OR(AND('Validation summary'!$B$2="2022-23",ILS182="In-period"),AND('Validation summary'!$B$2="2023-24",ILS182="In-period"),AND('Validation summary'!$B$2="2024-25",ILS182="In-period"),AND('Validation summary'!$B$2="2024-25",ILS182="End of period",ILS190="Revenue")),TRUE,FALSE)</f>
        <v>0</v>
      </c>
      <c r="ILT183" s="201" t="b">
        <f>IF(OR(AND('Validation summary'!$B$2="2022-23",ILT182="In-period"),AND('Validation summary'!$B$2="2023-24",ILT182="In-period"),AND('Validation summary'!$B$2="2024-25",ILT182="In-period"),AND('Validation summary'!$B$2="2024-25",ILT182="End of period",ILT190="Revenue")),TRUE,FALSE)</f>
        <v>0</v>
      </c>
      <c r="ILU183" s="201" t="b">
        <f>IF(OR(AND('Validation summary'!$B$2="2022-23",ILU182="In-period"),AND('Validation summary'!$B$2="2023-24",ILU182="In-period"),AND('Validation summary'!$B$2="2024-25",ILU182="In-period"),AND('Validation summary'!$B$2="2024-25",ILU182="End of period",ILU190="Revenue")),TRUE,FALSE)</f>
        <v>0</v>
      </c>
      <c r="ILV183" s="201" t="b">
        <f>IF(OR(AND('Validation summary'!$B$2="2022-23",ILV182="In-period"),AND('Validation summary'!$B$2="2023-24",ILV182="In-period"),AND('Validation summary'!$B$2="2024-25",ILV182="In-period"),AND('Validation summary'!$B$2="2024-25",ILV182="End of period",ILV190="Revenue")),TRUE,FALSE)</f>
        <v>0</v>
      </c>
      <c r="ILW183" s="201" t="b">
        <f>IF(OR(AND('Validation summary'!$B$2="2022-23",ILW182="In-period"),AND('Validation summary'!$B$2="2023-24",ILW182="In-period"),AND('Validation summary'!$B$2="2024-25",ILW182="In-period"),AND('Validation summary'!$B$2="2024-25",ILW182="End of period",ILW190="Revenue")),TRUE,FALSE)</f>
        <v>0</v>
      </c>
      <c r="ILX183" s="201" t="b">
        <f>IF(OR(AND('Validation summary'!$B$2="2022-23",ILX182="In-period"),AND('Validation summary'!$B$2="2023-24",ILX182="In-period"),AND('Validation summary'!$B$2="2024-25",ILX182="In-period"),AND('Validation summary'!$B$2="2024-25",ILX182="End of period",ILX190="Revenue")),TRUE,FALSE)</f>
        <v>0</v>
      </c>
      <c r="ILY183" s="201" t="b">
        <f>IF(OR(AND('Validation summary'!$B$2="2022-23",ILY182="In-period"),AND('Validation summary'!$B$2="2023-24",ILY182="In-period"),AND('Validation summary'!$B$2="2024-25",ILY182="In-period"),AND('Validation summary'!$B$2="2024-25",ILY182="End of period",ILY190="Revenue")),TRUE,FALSE)</f>
        <v>0</v>
      </c>
      <c r="ILZ183" s="201" t="b">
        <f>IF(OR(AND('Validation summary'!$B$2="2022-23",ILZ182="In-period"),AND('Validation summary'!$B$2="2023-24",ILZ182="In-period"),AND('Validation summary'!$B$2="2024-25",ILZ182="In-period"),AND('Validation summary'!$B$2="2024-25",ILZ182="End of period",ILZ190="Revenue")),TRUE,FALSE)</f>
        <v>0</v>
      </c>
      <c r="IMA183" s="201" t="b">
        <f>IF(OR(AND('Validation summary'!$B$2="2022-23",IMA182="In-period"),AND('Validation summary'!$B$2="2023-24",IMA182="In-period"),AND('Validation summary'!$B$2="2024-25",IMA182="In-period"),AND('Validation summary'!$B$2="2024-25",IMA182="End of period",IMA190="Revenue")),TRUE,FALSE)</f>
        <v>0</v>
      </c>
      <c r="IMB183" s="201" t="b">
        <f>IF(OR(AND('Validation summary'!$B$2="2022-23",IMB182="In-period"),AND('Validation summary'!$B$2="2023-24",IMB182="In-period"),AND('Validation summary'!$B$2="2024-25",IMB182="In-period"),AND('Validation summary'!$B$2="2024-25",IMB182="End of period",IMB190="Revenue")),TRUE,FALSE)</f>
        <v>0</v>
      </c>
      <c r="IMC183" s="201" t="b">
        <f>IF(OR(AND('Validation summary'!$B$2="2022-23",IMC182="In-period"),AND('Validation summary'!$B$2="2023-24",IMC182="In-period"),AND('Validation summary'!$B$2="2024-25",IMC182="In-period"),AND('Validation summary'!$B$2="2024-25",IMC182="End of period",IMC190="Revenue")),TRUE,FALSE)</f>
        <v>0</v>
      </c>
      <c r="IMD183" s="201" t="b">
        <f>IF(OR(AND('Validation summary'!$B$2="2022-23",IMD182="In-period"),AND('Validation summary'!$B$2="2023-24",IMD182="In-period"),AND('Validation summary'!$B$2="2024-25",IMD182="In-period"),AND('Validation summary'!$B$2="2024-25",IMD182="End of period",IMD190="Revenue")),TRUE,FALSE)</f>
        <v>0</v>
      </c>
      <c r="IME183" s="201" t="b">
        <f>IF(OR(AND('Validation summary'!$B$2="2022-23",IME182="In-period"),AND('Validation summary'!$B$2="2023-24",IME182="In-period"),AND('Validation summary'!$B$2="2024-25",IME182="In-period"),AND('Validation summary'!$B$2="2024-25",IME182="End of period",IME190="Revenue")),TRUE,FALSE)</f>
        <v>0</v>
      </c>
      <c r="IMF183" s="201" t="b">
        <f>IF(OR(AND('Validation summary'!$B$2="2022-23",IMF182="In-period"),AND('Validation summary'!$B$2="2023-24",IMF182="In-period"),AND('Validation summary'!$B$2="2024-25",IMF182="In-period"),AND('Validation summary'!$B$2="2024-25",IMF182="End of period",IMF190="Revenue")),TRUE,FALSE)</f>
        <v>0</v>
      </c>
      <c r="IMG183" s="201" t="b">
        <f>IF(OR(AND('Validation summary'!$B$2="2022-23",IMG182="In-period"),AND('Validation summary'!$B$2="2023-24",IMG182="In-period"),AND('Validation summary'!$B$2="2024-25",IMG182="In-period"),AND('Validation summary'!$B$2="2024-25",IMG182="End of period",IMG190="Revenue")),TRUE,FALSE)</f>
        <v>0</v>
      </c>
      <c r="IMH183" s="201" t="b">
        <f>IF(OR(AND('Validation summary'!$B$2="2022-23",IMH182="In-period"),AND('Validation summary'!$B$2="2023-24",IMH182="In-period"),AND('Validation summary'!$B$2="2024-25",IMH182="In-period"),AND('Validation summary'!$B$2="2024-25",IMH182="End of period",IMH190="Revenue")),TRUE,FALSE)</f>
        <v>0</v>
      </c>
      <c r="IMI183" s="201" t="b">
        <f>IF(OR(AND('Validation summary'!$B$2="2022-23",IMI182="In-period"),AND('Validation summary'!$B$2="2023-24",IMI182="In-period"),AND('Validation summary'!$B$2="2024-25",IMI182="In-period"),AND('Validation summary'!$B$2="2024-25",IMI182="End of period",IMI190="Revenue")),TRUE,FALSE)</f>
        <v>0</v>
      </c>
      <c r="IMJ183" s="201" t="b">
        <f>IF(OR(AND('Validation summary'!$B$2="2022-23",IMJ182="In-period"),AND('Validation summary'!$B$2="2023-24",IMJ182="In-period"),AND('Validation summary'!$B$2="2024-25",IMJ182="In-period"),AND('Validation summary'!$B$2="2024-25",IMJ182="End of period",IMJ190="Revenue")),TRUE,FALSE)</f>
        <v>0</v>
      </c>
      <c r="IMK183" s="201" t="b">
        <f>IF(OR(AND('Validation summary'!$B$2="2022-23",IMK182="In-period"),AND('Validation summary'!$B$2="2023-24",IMK182="In-period"),AND('Validation summary'!$B$2="2024-25",IMK182="In-period"),AND('Validation summary'!$B$2="2024-25",IMK182="End of period",IMK190="Revenue")),TRUE,FALSE)</f>
        <v>0</v>
      </c>
      <c r="IML183" s="201" t="b">
        <f>IF(OR(AND('Validation summary'!$B$2="2022-23",IML182="In-period"),AND('Validation summary'!$B$2="2023-24",IML182="In-period"),AND('Validation summary'!$B$2="2024-25",IML182="In-period"),AND('Validation summary'!$B$2="2024-25",IML182="End of period",IML190="Revenue")),TRUE,FALSE)</f>
        <v>0</v>
      </c>
      <c r="IMM183" s="201" t="b">
        <f>IF(OR(AND('Validation summary'!$B$2="2022-23",IMM182="In-period"),AND('Validation summary'!$B$2="2023-24",IMM182="In-period"),AND('Validation summary'!$B$2="2024-25",IMM182="In-period"),AND('Validation summary'!$B$2="2024-25",IMM182="End of period",IMM190="Revenue")),TRUE,FALSE)</f>
        <v>0</v>
      </c>
      <c r="IMN183" s="201" t="b">
        <f>IF(OR(AND('Validation summary'!$B$2="2022-23",IMN182="In-period"),AND('Validation summary'!$B$2="2023-24",IMN182="In-period"),AND('Validation summary'!$B$2="2024-25",IMN182="In-period"),AND('Validation summary'!$B$2="2024-25",IMN182="End of period",IMN190="Revenue")),TRUE,FALSE)</f>
        <v>0</v>
      </c>
      <c r="IMO183" s="201" t="b">
        <f>IF(OR(AND('Validation summary'!$B$2="2022-23",IMO182="In-period"),AND('Validation summary'!$B$2="2023-24",IMO182="In-period"),AND('Validation summary'!$B$2="2024-25",IMO182="In-period"),AND('Validation summary'!$B$2="2024-25",IMO182="End of period",IMO190="Revenue")),TRUE,FALSE)</f>
        <v>0</v>
      </c>
      <c r="IMP183" s="201" t="b">
        <f>IF(OR(AND('Validation summary'!$B$2="2022-23",IMP182="In-period"),AND('Validation summary'!$B$2="2023-24",IMP182="In-period"),AND('Validation summary'!$B$2="2024-25",IMP182="In-period"),AND('Validation summary'!$B$2="2024-25",IMP182="End of period",IMP190="Revenue")),TRUE,FALSE)</f>
        <v>0</v>
      </c>
      <c r="IMQ183" s="201" t="b">
        <f>IF(OR(AND('Validation summary'!$B$2="2022-23",IMQ182="In-period"),AND('Validation summary'!$B$2="2023-24",IMQ182="In-period"),AND('Validation summary'!$B$2="2024-25",IMQ182="In-period"),AND('Validation summary'!$B$2="2024-25",IMQ182="End of period",IMQ190="Revenue")),TRUE,FALSE)</f>
        <v>0</v>
      </c>
      <c r="IMR183" s="201" t="b">
        <f>IF(OR(AND('Validation summary'!$B$2="2022-23",IMR182="In-period"),AND('Validation summary'!$B$2="2023-24",IMR182="In-period"),AND('Validation summary'!$B$2="2024-25",IMR182="In-period"),AND('Validation summary'!$B$2="2024-25",IMR182="End of period",IMR190="Revenue")),TRUE,FALSE)</f>
        <v>0</v>
      </c>
      <c r="IMS183" s="201" t="b">
        <f>IF(OR(AND('Validation summary'!$B$2="2022-23",IMS182="In-period"),AND('Validation summary'!$B$2="2023-24",IMS182="In-period"),AND('Validation summary'!$B$2="2024-25",IMS182="In-period"),AND('Validation summary'!$B$2="2024-25",IMS182="End of period",IMS190="Revenue")),TRUE,FALSE)</f>
        <v>0</v>
      </c>
      <c r="IMT183" s="201" t="b">
        <f>IF(OR(AND('Validation summary'!$B$2="2022-23",IMT182="In-period"),AND('Validation summary'!$B$2="2023-24",IMT182="In-period"),AND('Validation summary'!$B$2="2024-25",IMT182="In-period"),AND('Validation summary'!$B$2="2024-25",IMT182="End of period",IMT190="Revenue")),TRUE,FALSE)</f>
        <v>0</v>
      </c>
      <c r="IMU183" s="201" t="b">
        <f>IF(OR(AND('Validation summary'!$B$2="2022-23",IMU182="In-period"),AND('Validation summary'!$B$2="2023-24",IMU182="In-period"),AND('Validation summary'!$B$2="2024-25",IMU182="In-period"),AND('Validation summary'!$B$2="2024-25",IMU182="End of period",IMU190="Revenue")),TRUE,FALSE)</f>
        <v>0</v>
      </c>
      <c r="IMV183" s="201" t="b">
        <f>IF(OR(AND('Validation summary'!$B$2="2022-23",IMV182="In-period"),AND('Validation summary'!$B$2="2023-24",IMV182="In-period"),AND('Validation summary'!$B$2="2024-25",IMV182="In-period"),AND('Validation summary'!$B$2="2024-25",IMV182="End of period",IMV190="Revenue")),TRUE,FALSE)</f>
        <v>0</v>
      </c>
      <c r="IMW183" s="201" t="b">
        <f>IF(OR(AND('Validation summary'!$B$2="2022-23",IMW182="In-period"),AND('Validation summary'!$B$2="2023-24",IMW182="In-period"),AND('Validation summary'!$B$2="2024-25",IMW182="In-period"),AND('Validation summary'!$B$2="2024-25",IMW182="End of period",IMW190="Revenue")),TRUE,FALSE)</f>
        <v>0</v>
      </c>
      <c r="IMX183" s="201" t="b">
        <f>IF(OR(AND('Validation summary'!$B$2="2022-23",IMX182="In-period"),AND('Validation summary'!$B$2="2023-24",IMX182="In-period"),AND('Validation summary'!$B$2="2024-25",IMX182="In-period"),AND('Validation summary'!$B$2="2024-25",IMX182="End of period",IMX190="Revenue")),TRUE,FALSE)</f>
        <v>0</v>
      </c>
      <c r="IMY183" s="201" t="b">
        <f>IF(OR(AND('Validation summary'!$B$2="2022-23",IMY182="In-period"),AND('Validation summary'!$B$2="2023-24",IMY182="In-period"),AND('Validation summary'!$B$2="2024-25",IMY182="In-period"),AND('Validation summary'!$B$2="2024-25",IMY182="End of period",IMY190="Revenue")),TRUE,FALSE)</f>
        <v>0</v>
      </c>
      <c r="IMZ183" s="201" t="b">
        <f>IF(OR(AND('Validation summary'!$B$2="2022-23",IMZ182="In-period"),AND('Validation summary'!$B$2="2023-24",IMZ182="In-period"),AND('Validation summary'!$B$2="2024-25",IMZ182="In-period"),AND('Validation summary'!$B$2="2024-25",IMZ182="End of period",IMZ190="Revenue")),TRUE,FALSE)</f>
        <v>0</v>
      </c>
      <c r="INA183" s="201" t="b">
        <f>IF(OR(AND('Validation summary'!$B$2="2022-23",INA182="In-period"),AND('Validation summary'!$B$2="2023-24",INA182="In-period"),AND('Validation summary'!$B$2="2024-25",INA182="In-period"),AND('Validation summary'!$B$2="2024-25",INA182="End of period",INA190="Revenue")),TRUE,FALSE)</f>
        <v>0</v>
      </c>
      <c r="INB183" s="201" t="b">
        <f>IF(OR(AND('Validation summary'!$B$2="2022-23",INB182="In-period"),AND('Validation summary'!$B$2="2023-24",INB182="In-period"),AND('Validation summary'!$B$2="2024-25",INB182="In-period"),AND('Validation summary'!$B$2="2024-25",INB182="End of period",INB190="Revenue")),TRUE,FALSE)</f>
        <v>0</v>
      </c>
      <c r="INC183" s="201" t="b">
        <f>IF(OR(AND('Validation summary'!$B$2="2022-23",INC182="In-period"),AND('Validation summary'!$B$2="2023-24",INC182="In-period"),AND('Validation summary'!$B$2="2024-25",INC182="In-period"),AND('Validation summary'!$B$2="2024-25",INC182="End of period",INC190="Revenue")),TRUE,FALSE)</f>
        <v>0</v>
      </c>
      <c r="IND183" s="201" t="b">
        <f>IF(OR(AND('Validation summary'!$B$2="2022-23",IND182="In-period"),AND('Validation summary'!$B$2="2023-24",IND182="In-period"),AND('Validation summary'!$B$2="2024-25",IND182="In-period"),AND('Validation summary'!$B$2="2024-25",IND182="End of period",IND190="Revenue")),TRUE,FALSE)</f>
        <v>0</v>
      </c>
      <c r="INE183" s="201" t="b">
        <f>IF(OR(AND('Validation summary'!$B$2="2022-23",INE182="In-period"),AND('Validation summary'!$B$2="2023-24",INE182="In-period"),AND('Validation summary'!$B$2="2024-25",INE182="In-period"),AND('Validation summary'!$B$2="2024-25",INE182="End of period",INE190="Revenue")),TRUE,FALSE)</f>
        <v>0</v>
      </c>
      <c r="INF183" s="201" t="b">
        <f>IF(OR(AND('Validation summary'!$B$2="2022-23",INF182="In-period"),AND('Validation summary'!$B$2="2023-24",INF182="In-period"),AND('Validation summary'!$B$2="2024-25",INF182="In-period"),AND('Validation summary'!$B$2="2024-25",INF182="End of period",INF190="Revenue")),TRUE,FALSE)</f>
        <v>0</v>
      </c>
      <c r="ING183" s="201" t="b">
        <f>IF(OR(AND('Validation summary'!$B$2="2022-23",ING182="In-period"),AND('Validation summary'!$B$2="2023-24",ING182="In-period"),AND('Validation summary'!$B$2="2024-25",ING182="In-period"),AND('Validation summary'!$B$2="2024-25",ING182="End of period",ING190="Revenue")),TRUE,FALSE)</f>
        <v>0</v>
      </c>
      <c r="INH183" s="201" t="b">
        <f>IF(OR(AND('Validation summary'!$B$2="2022-23",INH182="In-period"),AND('Validation summary'!$B$2="2023-24",INH182="In-period"),AND('Validation summary'!$B$2="2024-25",INH182="In-period"),AND('Validation summary'!$B$2="2024-25",INH182="End of period",INH190="Revenue")),TRUE,FALSE)</f>
        <v>0</v>
      </c>
      <c r="INI183" s="201" t="b">
        <f>IF(OR(AND('Validation summary'!$B$2="2022-23",INI182="In-period"),AND('Validation summary'!$B$2="2023-24",INI182="In-period"),AND('Validation summary'!$B$2="2024-25",INI182="In-period"),AND('Validation summary'!$B$2="2024-25",INI182="End of period",INI190="Revenue")),TRUE,FALSE)</f>
        <v>0</v>
      </c>
      <c r="INJ183" s="201" t="b">
        <f>IF(OR(AND('Validation summary'!$B$2="2022-23",INJ182="In-period"),AND('Validation summary'!$B$2="2023-24",INJ182="In-period"),AND('Validation summary'!$B$2="2024-25",INJ182="In-period"),AND('Validation summary'!$B$2="2024-25",INJ182="End of period",INJ190="Revenue")),TRUE,FALSE)</f>
        <v>0</v>
      </c>
      <c r="INK183" s="201" t="b">
        <f>IF(OR(AND('Validation summary'!$B$2="2022-23",INK182="In-period"),AND('Validation summary'!$B$2="2023-24",INK182="In-period"),AND('Validation summary'!$B$2="2024-25",INK182="In-period"),AND('Validation summary'!$B$2="2024-25",INK182="End of period",INK190="Revenue")),TRUE,FALSE)</f>
        <v>0</v>
      </c>
      <c r="INL183" s="201" t="b">
        <f>IF(OR(AND('Validation summary'!$B$2="2022-23",INL182="In-period"),AND('Validation summary'!$B$2="2023-24",INL182="In-period"),AND('Validation summary'!$B$2="2024-25",INL182="In-period"),AND('Validation summary'!$B$2="2024-25",INL182="End of period",INL190="Revenue")),TRUE,FALSE)</f>
        <v>0</v>
      </c>
      <c r="INM183" s="201" t="b">
        <f>IF(OR(AND('Validation summary'!$B$2="2022-23",INM182="In-period"),AND('Validation summary'!$B$2="2023-24",INM182="In-period"),AND('Validation summary'!$B$2="2024-25",INM182="In-period"),AND('Validation summary'!$B$2="2024-25",INM182="End of period",INM190="Revenue")),TRUE,FALSE)</f>
        <v>0</v>
      </c>
      <c r="INN183" s="201" t="b">
        <f>IF(OR(AND('Validation summary'!$B$2="2022-23",INN182="In-period"),AND('Validation summary'!$B$2="2023-24",INN182="In-period"),AND('Validation summary'!$B$2="2024-25",INN182="In-period"),AND('Validation summary'!$B$2="2024-25",INN182="End of period",INN190="Revenue")),TRUE,FALSE)</f>
        <v>0</v>
      </c>
      <c r="INO183" s="201" t="b">
        <f>IF(OR(AND('Validation summary'!$B$2="2022-23",INO182="In-period"),AND('Validation summary'!$B$2="2023-24",INO182="In-period"),AND('Validation summary'!$B$2="2024-25",INO182="In-period"),AND('Validation summary'!$B$2="2024-25",INO182="End of period",INO190="Revenue")),TRUE,FALSE)</f>
        <v>0</v>
      </c>
      <c r="INP183" s="201" t="b">
        <f>IF(OR(AND('Validation summary'!$B$2="2022-23",INP182="In-period"),AND('Validation summary'!$B$2="2023-24",INP182="In-period"),AND('Validation summary'!$B$2="2024-25",INP182="In-period"),AND('Validation summary'!$B$2="2024-25",INP182="End of period",INP190="Revenue")),TRUE,FALSE)</f>
        <v>0</v>
      </c>
      <c r="INQ183" s="201" t="b">
        <f>IF(OR(AND('Validation summary'!$B$2="2022-23",INQ182="In-period"),AND('Validation summary'!$B$2="2023-24",INQ182="In-period"),AND('Validation summary'!$B$2="2024-25",INQ182="In-period"),AND('Validation summary'!$B$2="2024-25",INQ182="End of period",INQ190="Revenue")),TRUE,FALSE)</f>
        <v>0</v>
      </c>
      <c r="INR183" s="201" t="b">
        <f>IF(OR(AND('Validation summary'!$B$2="2022-23",INR182="In-period"),AND('Validation summary'!$B$2="2023-24",INR182="In-period"),AND('Validation summary'!$B$2="2024-25",INR182="In-period"),AND('Validation summary'!$B$2="2024-25",INR182="End of period",INR190="Revenue")),TRUE,FALSE)</f>
        <v>0</v>
      </c>
      <c r="INS183" s="201" t="b">
        <f>IF(OR(AND('Validation summary'!$B$2="2022-23",INS182="In-period"),AND('Validation summary'!$B$2="2023-24",INS182="In-period"),AND('Validation summary'!$B$2="2024-25",INS182="In-period"),AND('Validation summary'!$B$2="2024-25",INS182="End of period",INS190="Revenue")),TRUE,FALSE)</f>
        <v>0</v>
      </c>
      <c r="INT183" s="201" t="b">
        <f>IF(OR(AND('Validation summary'!$B$2="2022-23",INT182="In-period"),AND('Validation summary'!$B$2="2023-24",INT182="In-period"),AND('Validation summary'!$B$2="2024-25",INT182="In-period"),AND('Validation summary'!$B$2="2024-25",INT182="End of period",INT190="Revenue")),TRUE,FALSE)</f>
        <v>0</v>
      </c>
      <c r="INU183" s="201" t="b">
        <f>IF(OR(AND('Validation summary'!$B$2="2022-23",INU182="In-period"),AND('Validation summary'!$B$2="2023-24",INU182="In-period"),AND('Validation summary'!$B$2="2024-25",INU182="In-period"),AND('Validation summary'!$B$2="2024-25",INU182="End of period",INU190="Revenue")),TRUE,FALSE)</f>
        <v>0</v>
      </c>
      <c r="INV183" s="201" t="b">
        <f>IF(OR(AND('Validation summary'!$B$2="2022-23",INV182="In-period"),AND('Validation summary'!$B$2="2023-24",INV182="In-period"),AND('Validation summary'!$B$2="2024-25",INV182="In-period"),AND('Validation summary'!$B$2="2024-25",INV182="End of period",INV190="Revenue")),TRUE,FALSE)</f>
        <v>0</v>
      </c>
      <c r="INW183" s="201" t="b">
        <f>IF(OR(AND('Validation summary'!$B$2="2022-23",INW182="In-period"),AND('Validation summary'!$B$2="2023-24",INW182="In-period"),AND('Validation summary'!$B$2="2024-25",INW182="In-period"),AND('Validation summary'!$B$2="2024-25",INW182="End of period",INW190="Revenue")),TRUE,FALSE)</f>
        <v>0</v>
      </c>
      <c r="INX183" s="201" t="b">
        <f>IF(OR(AND('Validation summary'!$B$2="2022-23",INX182="In-period"),AND('Validation summary'!$B$2="2023-24",INX182="In-period"),AND('Validation summary'!$B$2="2024-25",INX182="In-period"),AND('Validation summary'!$B$2="2024-25",INX182="End of period",INX190="Revenue")),TRUE,FALSE)</f>
        <v>0</v>
      </c>
      <c r="INY183" s="201" t="b">
        <f>IF(OR(AND('Validation summary'!$B$2="2022-23",INY182="In-period"),AND('Validation summary'!$B$2="2023-24",INY182="In-period"),AND('Validation summary'!$B$2="2024-25",INY182="In-period"),AND('Validation summary'!$B$2="2024-25",INY182="End of period",INY190="Revenue")),TRUE,FALSE)</f>
        <v>0</v>
      </c>
      <c r="INZ183" s="201" t="b">
        <f>IF(OR(AND('Validation summary'!$B$2="2022-23",INZ182="In-period"),AND('Validation summary'!$B$2="2023-24",INZ182="In-period"),AND('Validation summary'!$B$2="2024-25",INZ182="In-period"),AND('Validation summary'!$B$2="2024-25",INZ182="End of period",INZ190="Revenue")),TRUE,FALSE)</f>
        <v>0</v>
      </c>
      <c r="IOA183" s="201" t="b">
        <f>IF(OR(AND('Validation summary'!$B$2="2022-23",IOA182="In-period"),AND('Validation summary'!$B$2="2023-24",IOA182="In-period"),AND('Validation summary'!$B$2="2024-25",IOA182="In-period"),AND('Validation summary'!$B$2="2024-25",IOA182="End of period",IOA190="Revenue")),TRUE,FALSE)</f>
        <v>0</v>
      </c>
      <c r="IOB183" s="201" t="b">
        <f>IF(OR(AND('Validation summary'!$B$2="2022-23",IOB182="In-period"),AND('Validation summary'!$B$2="2023-24",IOB182="In-period"),AND('Validation summary'!$B$2="2024-25",IOB182="In-period"),AND('Validation summary'!$B$2="2024-25",IOB182="End of period",IOB190="Revenue")),TRUE,FALSE)</f>
        <v>0</v>
      </c>
      <c r="IOC183" s="201" t="b">
        <f>IF(OR(AND('Validation summary'!$B$2="2022-23",IOC182="In-period"),AND('Validation summary'!$B$2="2023-24",IOC182="In-period"),AND('Validation summary'!$B$2="2024-25",IOC182="In-period"),AND('Validation summary'!$B$2="2024-25",IOC182="End of period",IOC190="Revenue")),TRUE,FALSE)</f>
        <v>0</v>
      </c>
      <c r="IOD183" s="201" t="b">
        <f>IF(OR(AND('Validation summary'!$B$2="2022-23",IOD182="In-period"),AND('Validation summary'!$B$2="2023-24",IOD182="In-period"),AND('Validation summary'!$B$2="2024-25",IOD182="In-period"),AND('Validation summary'!$B$2="2024-25",IOD182="End of period",IOD190="Revenue")),TRUE,FALSE)</f>
        <v>0</v>
      </c>
      <c r="IOE183" s="201" t="b">
        <f>IF(OR(AND('Validation summary'!$B$2="2022-23",IOE182="In-period"),AND('Validation summary'!$B$2="2023-24",IOE182="In-period"),AND('Validation summary'!$B$2="2024-25",IOE182="In-period"),AND('Validation summary'!$B$2="2024-25",IOE182="End of period",IOE190="Revenue")),TRUE,FALSE)</f>
        <v>0</v>
      </c>
      <c r="IOF183" s="201" t="b">
        <f>IF(OR(AND('Validation summary'!$B$2="2022-23",IOF182="In-period"),AND('Validation summary'!$B$2="2023-24",IOF182="In-period"),AND('Validation summary'!$B$2="2024-25",IOF182="In-period"),AND('Validation summary'!$B$2="2024-25",IOF182="End of period",IOF190="Revenue")),TRUE,FALSE)</f>
        <v>0</v>
      </c>
      <c r="IOG183" s="201" t="b">
        <f>IF(OR(AND('Validation summary'!$B$2="2022-23",IOG182="In-period"),AND('Validation summary'!$B$2="2023-24",IOG182="In-period"),AND('Validation summary'!$B$2="2024-25",IOG182="In-period"),AND('Validation summary'!$B$2="2024-25",IOG182="End of period",IOG190="Revenue")),TRUE,FALSE)</f>
        <v>0</v>
      </c>
      <c r="IOH183" s="201" t="b">
        <f>IF(OR(AND('Validation summary'!$B$2="2022-23",IOH182="In-period"),AND('Validation summary'!$B$2="2023-24",IOH182="In-period"),AND('Validation summary'!$B$2="2024-25",IOH182="In-period"),AND('Validation summary'!$B$2="2024-25",IOH182="End of period",IOH190="Revenue")),TRUE,FALSE)</f>
        <v>0</v>
      </c>
      <c r="IOI183" s="201" t="b">
        <f>IF(OR(AND('Validation summary'!$B$2="2022-23",IOI182="In-period"),AND('Validation summary'!$B$2="2023-24",IOI182="In-period"),AND('Validation summary'!$B$2="2024-25",IOI182="In-period"),AND('Validation summary'!$B$2="2024-25",IOI182="End of period",IOI190="Revenue")),TRUE,FALSE)</f>
        <v>0</v>
      </c>
      <c r="IOJ183" s="201" t="b">
        <f>IF(OR(AND('Validation summary'!$B$2="2022-23",IOJ182="In-period"),AND('Validation summary'!$B$2="2023-24",IOJ182="In-period"),AND('Validation summary'!$B$2="2024-25",IOJ182="In-period"),AND('Validation summary'!$B$2="2024-25",IOJ182="End of period",IOJ190="Revenue")),TRUE,FALSE)</f>
        <v>0</v>
      </c>
      <c r="IOK183" s="201" t="b">
        <f>IF(OR(AND('Validation summary'!$B$2="2022-23",IOK182="In-period"),AND('Validation summary'!$B$2="2023-24",IOK182="In-period"),AND('Validation summary'!$B$2="2024-25",IOK182="In-period"),AND('Validation summary'!$B$2="2024-25",IOK182="End of period",IOK190="Revenue")),TRUE,FALSE)</f>
        <v>0</v>
      </c>
      <c r="IOL183" s="201" t="b">
        <f>IF(OR(AND('Validation summary'!$B$2="2022-23",IOL182="In-period"),AND('Validation summary'!$B$2="2023-24",IOL182="In-period"),AND('Validation summary'!$B$2="2024-25",IOL182="In-period"),AND('Validation summary'!$B$2="2024-25",IOL182="End of period",IOL190="Revenue")),TRUE,FALSE)</f>
        <v>0</v>
      </c>
      <c r="IOM183" s="201" t="b">
        <f>IF(OR(AND('Validation summary'!$B$2="2022-23",IOM182="In-period"),AND('Validation summary'!$B$2="2023-24",IOM182="In-period"),AND('Validation summary'!$B$2="2024-25",IOM182="In-period"),AND('Validation summary'!$B$2="2024-25",IOM182="End of period",IOM190="Revenue")),TRUE,FALSE)</f>
        <v>0</v>
      </c>
      <c r="ION183" s="201" t="b">
        <f>IF(OR(AND('Validation summary'!$B$2="2022-23",ION182="In-period"),AND('Validation summary'!$B$2="2023-24",ION182="In-period"),AND('Validation summary'!$B$2="2024-25",ION182="In-period"),AND('Validation summary'!$B$2="2024-25",ION182="End of period",ION190="Revenue")),TRUE,FALSE)</f>
        <v>0</v>
      </c>
      <c r="IOO183" s="201" t="b">
        <f>IF(OR(AND('Validation summary'!$B$2="2022-23",IOO182="In-period"),AND('Validation summary'!$B$2="2023-24",IOO182="In-period"),AND('Validation summary'!$B$2="2024-25",IOO182="In-period"),AND('Validation summary'!$B$2="2024-25",IOO182="End of period",IOO190="Revenue")),TRUE,FALSE)</f>
        <v>0</v>
      </c>
      <c r="IOP183" s="201" t="b">
        <f>IF(OR(AND('Validation summary'!$B$2="2022-23",IOP182="In-period"),AND('Validation summary'!$B$2="2023-24",IOP182="In-period"),AND('Validation summary'!$B$2="2024-25",IOP182="In-period"),AND('Validation summary'!$B$2="2024-25",IOP182="End of period",IOP190="Revenue")),TRUE,FALSE)</f>
        <v>0</v>
      </c>
      <c r="IOQ183" s="201" t="b">
        <f>IF(OR(AND('Validation summary'!$B$2="2022-23",IOQ182="In-period"),AND('Validation summary'!$B$2="2023-24",IOQ182="In-period"),AND('Validation summary'!$B$2="2024-25",IOQ182="In-period"),AND('Validation summary'!$B$2="2024-25",IOQ182="End of period",IOQ190="Revenue")),TRUE,FALSE)</f>
        <v>0</v>
      </c>
      <c r="IOR183" s="201" t="b">
        <f>IF(OR(AND('Validation summary'!$B$2="2022-23",IOR182="In-period"),AND('Validation summary'!$B$2="2023-24",IOR182="In-period"),AND('Validation summary'!$B$2="2024-25",IOR182="In-period"),AND('Validation summary'!$B$2="2024-25",IOR182="End of period",IOR190="Revenue")),TRUE,FALSE)</f>
        <v>0</v>
      </c>
      <c r="IOS183" s="201" t="b">
        <f>IF(OR(AND('Validation summary'!$B$2="2022-23",IOS182="In-period"),AND('Validation summary'!$B$2="2023-24",IOS182="In-period"),AND('Validation summary'!$B$2="2024-25",IOS182="In-period"),AND('Validation summary'!$B$2="2024-25",IOS182="End of period",IOS190="Revenue")),TRUE,FALSE)</f>
        <v>0</v>
      </c>
      <c r="IOT183" s="201" t="b">
        <f>IF(OR(AND('Validation summary'!$B$2="2022-23",IOT182="In-period"),AND('Validation summary'!$B$2="2023-24",IOT182="In-period"),AND('Validation summary'!$B$2="2024-25",IOT182="In-period"),AND('Validation summary'!$B$2="2024-25",IOT182="End of period",IOT190="Revenue")),TRUE,FALSE)</f>
        <v>0</v>
      </c>
      <c r="IOU183" s="201" t="b">
        <f>IF(OR(AND('Validation summary'!$B$2="2022-23",IOU182="In-period"),AND('Validation summary'!$B$2="2023-24",IOU182="In-period"),AND('Validation summary'!$B$2="2024-25",IOU182="In-period"),AND('Validation summary'!$B$2="2024-25",IOU182="End of period",IOU190="Revenue")),TRUE,FALSE)</f>
        <v>0</v>
      </c>
      <c r="IOV183" s="201" t="b">
        <f>IF(OR(AND('Validation summary'!$B$2="2022-23",IOV182="In-period"),AND('Validation summary'!$B$2="2023-24",IOV182="In-period"),AND('Validation summary'!$B$2="2024-25",IOV182="In-period"),AND('Validation summary'!$B$2="2024-25",IOV182="End of period",IOV190="Revenue")),TRUE,FALSE)</f>
        <v>0</v>
      </c>
      <c r="IOW183" s="201" t="b">
        <f>IF(OR(AND('Validation summary'!$B$2="2022-23",IOW182="In-period"),AND('Validation summary'!$B$2="2023-24",IOW182="In-period"),AND('Validation summary'!$B$2="2024-25",IOW182="In-period"),AND('Validation summary'!$B$2="2024-25",IOW182="End of period",IOW190="Revenue")),TRUE,FALSE)</f>
        <v>0</v>
      </c>
      <c r="IOX183" s="201" t="b">
        <f>IF(OR(AND('Validation summary'!$B$2="2022-23",IOX182="In-period"),AND('Validation summary'!$B$2="2023-24",IOX182="In-period"),AND('Validation summary'!$B$2="2024-25",IOX182="In-period"),AND('Validation summary'!$B$2="2024-25",IOX182="End of period",IOX190="Revenue")),TRUE,FALSE)</f>
        <v>0</v>
      </c>
      <c r="IOY183" s="201" t="b">
        <f>IF(OR(AND('Validation summary'!$B$2="2022-23",IOY182="In-period"),AND('Validation summary'!$B$2="2023-24",IOY182="In-period"),AND('Validation summary'!$B$2="2024-25",IOY182="In-period"),AND('Validation summary'!$B$2="2024-25",IOY182="End of period",IOY190="Revenue")),TRUE,FALSE)</f>
        <v>0</v>
      </c>
      <c r="IOZ183" s="201" t="b">
        <f>IF(OR(AND('Validation summary'!$B$2="2022-23",IOZ182="In-period"),AND('Validation summary'!$B$2="2023-24",IOZ182="In-period"),AND('Validation summary'!$B$2="2024-25",IOZ182="In-period"),AND('Validation summary'!$B$2="2024-25",IOZ182="End of period",IOZ190="Revenue")),TRUE,FALSE)</f>
        <v>0</v>
      </c>
      <c r="IPA183" s="201" t="b">
        <f>IF(OR(AND('Validation summary'!$B$2="2022-23",IPA182="In-period"),AND('Validation summary'!$B$2="2023-24",IPA182="In-period"),AND('Validation summary'!$B$2="2024-25",IPA182="In-period"),AND('Validation summary'!$B$2="2024-25",IPA182="End of period",IPA190="Revenue")),TRUE,FALSE)</f>
        <v>0</v>
      </c>
      <c r="IPB183" s="201" t="b">
        <f>IF(OR(AND('Validation summary'!$B$2="2022-23",IPB182="In-period"),AND('Validation summary'!$B$2="2023-24",IPB182="In-period"),AND('Validation summary'!$B$2="2024-25",IPB182="In-period"),AND('Validation summary'!$B$2="2024-25",IPB182="End of period",IPB190="Revenue")),TRUE,FALSE)</f>
        <v>0</v>
      </c>
      <c r="IPC183" s="201" t="b">
        <f>IF(OR(AND('Validation summary'!$B$2="2022-23",IPC182="In-period"),AND('Validation summary'!$B$2="2023-24",IPC182="In-period"),AND('Validation summary'!$B$2="2024-25",IPC182="In-period"),AND('Validation summary'!$B$2="2024-25",IPC182="End of period",IPC190="Revenue")),TRUE,FALSE)</f>
        <v>0</v>
      </c>
      <c r="IPD183" s="201" t="b">
        <f>IF(OR(AND('Validation summary'!$B$2="2022-23",IPD182="In-period"),AND('Validation summary'!$B$2="2023-24",IPD182="In-period"),AND('Validation summary'!$B$2="2024-25",IPD182="In-period"),AND('Validation summary'!$B$2="2024-25",IPD182="End of period",IPD190="Revenue")),TRUE,FALSE)</f>
        <v>0</v>
      </c>
      <c r="IPE183" s="201" t="b">
        <f>IF(OR(AND('Validation summary'!$B$2="2022-23",IPE182="In-period"),AND('Validation summary'!$B$2="2023-24",IPE182="In-period"),AND('Validation summary'!$B$2="2024-25",IPE182="In-period"),AND('Validation summary'!$B$2="2024-25",IPE182="End of period",IPE190="Revenue")),TRUE,FALSE)</f>
        <v>0</v>
      </c>
      <c r="IPF183" s="201" t="b">
        <f>IF(OR(AND('Validation summary'!$B$2="2022-23",IPF182="In-period"),AND('Validation summary'!$B$2="2023-24",IPF182="In-period"),AND('Validation summary'!$B$2="2024-25",IPF182="In-period"),AND('Validation summary'!$B$2="2024-25",IPF182="End of period",IPF190="Revenue")),TRUE,FALSE)</f>
        <v>0</v>
      </c>
      <c r="IPG183" s="201" t="b">
        <f>IF(OR(AND('Validation summary'!$B$2="2022-23",IPG182="In-period"),AND('Validation summary'!$B$2="2023-24",IPG182="In-period"),AND('Validation summary'!$B$2="2024-25",IPG182="In-period"),AND('Validation summary'!$B$2="2024-25",IPG182="End of period",IPG190="Revenue")),TRUE,FALSE)</f>
        <v>0</v>
      </c>
      <c r="IPH183" s="201" t="b">
        <f>IF(OR(AND('Validation summary'!$B$2="2022-23",IPH182="In-period"),AND('Validation summary'!$B$2="2023-24",IPH182="In-period"),AND('Validation summary'!$B$2="2024-25",IPH182="In-period"),AND('Validation summary'!$B$2="2024-25",IPH182="End of period",IPH190="Revenue")),TRUE,FALSE)</f>
        <v>0</v>
      </c>
      <c r="IPI183" s="201" t="b">
        <f>IF(OR(AND('Validation summary'!$B$2="2022-23",IPI182="In-period"),AND('Validation summary'!$B$2="2023-24",IPI182="In-period"),AND('Validation summary'!$B$2="2024-25",IPI182="In-period"),AND('Validation summary'!$B$2="2024-25",IPI182="End of period",IPI190="Revenue")),TRUE,FALSE)</f>
        <v>0</v>
      </c>
      <c r="IPJ183" s="201" t="b">
        <f>IF(OR(AND('Validation summary'!$B$2="2022-23",IPJ182="In-period"),AND('Validation summary'!$B$2="2023-24",IPJ182="In-period"),AND('Validation summary'!$B$2="2024-25",IPJ182="In-period"),AND('Validation summary'!$B$2="2024-25",IPJ182="End of period",IPJ190="Revenue")),TRUE,FALSE)</f>
        <v>0</v>
      </c>
      <c r="IPK183" s="201" t="b">
        <f>IF(OR(AND('Validation summary'!$B$2="2022-23",IPK182="In-period"),AND('Validation summary'!$B$2="2023-24",IPK182="In-period"),AND('Validation summary'!$B$2="2024-25",IPK182="In-period"),AND('Validation summary'!$B$2="2024-25",IPK182="End of period",IPK190="Revenue")),TRUE,FALSE)</f>
        <v>0</v>
      </c>
      <c r="IPL183" s="201" t="b">
        <f>IF(OR(AND('Validation summary'!$B$2="2022-23",IPL182="In-period"),AND('Validation summary'!$B$2="2023-24",IPL182="In-period"),AND('Validation summary'!$B$2="2024-25",IPL182="In-period"),AND('Validation summary'!$B$2="2024-25",IPL182="End of period",IPL190="Revenue")),TRUE,FALSE)</f>
        <v>0</v>
      </c>
      <c r="IPM183" s="201" t="b">
        <f>IF(OR(AND('Validation summary'!$B$2="2022-23",IPM182="In-period"),AND('Validation summary'!$B$2="2023-24",IPM182="In-period"),AND('Validation summary'!$B$2="2024-25",IPM182="In-period"),AND('Validation summary'!$B$2="2024-25",IPM182="End of period",IPM190="Revenue")),TRUE,FALSE)</f>
        <v>0</v>
      </c>
      <c r="IPN183" s="201" t="b">
        <f>IF(OR(AND('Validation summary'!$B$2="2022-23",IPN182="In-period"),AND('Validation summary'!$B$2="2023-24",IPN182="In-period"),AND('Validation summary'!$B$2="2024-25",IPN182="In-period"),AND('Validation summary'!$B$2="2024-25",IPN182="End of period",IPN190="Revenue")),TRUE,FALSE)</f>
        <v>0</v>
      </c>
      <c r="IPO183" s="201" t="b">
        <f>IF(OR(AND('Validation summary'!$B$2="2022-23",IPO182="In-period"),AND('Validation summary'!$B$2="2023-24",IPO182="In-period"),AND('Validation summary'!$B$2="2024-25",IPO182="In-period"),AND('Validation summary'!$B$2="2024-25",IPO182="End of period",IPO190="Revenue")),TRUE,FALSE)</f>
        <v>0</v>
      </c>
      <c r="IPP183" s="201" t="b">
        <f>IF(OR(AND('Validation summary'!$B$2="2022-23",IPP182="In-period"),AND('Validation summary'!$B$2="2023-24",IPP182="In-period"),AND('Validation summary'!$B$2="2024-25",IPP182="In-period"),AND('Validation summary'!$B$2="2024-25",IPP182="End of period",IPP190="Revenue")),TRUE,FALSE)</f>
        <v>0</v>
      </c>
      <c r="IPQ183" s="201" t="b">
        <f>IF(OR(AND('Validation summary'!$B$2="2022-23",IPQ182="In-period"),AND('Validation summary'!$B$2="2023-24",IPQ182="In-period"),AND('Validation summary'!$B$2="2024-25",IPQ182="In-period"),AND('Validation summary'!$B$2="2024-25",IPQ182="End of period",IPQ190="Revenue")),TRUE,FALSE)</f>
        <v>0</v>
      </c>
      <c r="IPR183" s="201" t="b">
        <f>IF(OR(AND('Validation summary'!$B$2="2022-23",IPR182="In-period"),AND('Validation summary'!$B$2="2023-24",IPR182="In-period"),AND('Validation summary'!$B$2="2024-25",IPR182="In-period"),AND('Validation summary'!$B$2="2024-25",IPR182="End of period",IPR190="Revenue")),TRUE,FALSE)</f>
        <v>0</v>
      </c>
      <c r="IPS183" s="201" t="b">
        <f>IF(OR(AND('Validation summary'!$B$2="2022-23",IPS182="In-period"),AND('Validation summary'!$B$2="2023-24",IPS182="In-period"),AND('Validation summary'!$B$2="2024-25",IPS182="In-period"),AND('Validation summary'!$B$2="2024-25",IPS182="End of period",IPS190="Revenue")),TRUE,FALSE)</f>
        <v>0</v>
      </c>
      <c r="IPT183" s="201" t="b">
        <f>IF(OR(AND('Validation summary'!$B$2="2022-23",IPT182="In-period"),AND('Validation summary'!$B$2="2023-24",IPT182="In-period"),AND('Validation summary'!$B$2="2024-25",IPT182="In-period"),AND('Validation summary'!$B$2="2024-25",IPT182="End of period",IPT190="Revenue")),TRUE,FALSE)</f>
        <v>0</v>
      </c>
      <c r="IPU183" s="201" t="b">
        <f>IF(OR(AND('Validation summary'!$B$2="2022-23",IPU182="In-period"),AND('Validation summary'!$B$2="2023-24",IPU182="In-period"),AND('Validation summary'!$B$2="2024-25",IPU182="In-period"),AND('Validation summary'!$B$2="2024-25",IPU182="End of period",IPU190="Revenue")),TRUE,FALSE)</f>
        <v>0</v>
      </c>
      <c r="IPV183" s="201" t="b">
        <f>IF(OR(AND('Validation summary'!$B$2="2022-23",IPV182="In-period"),AND('Validation summary'!$B$2="2023-24",IPV182="In-period"),AND('Validation summary'!$B$2="2024-25",IPV182="In-period"),AND('Validation summary'!$B$2="2024-25",IPV182="End of period",IPV190="Revenue")),TRUE,FALSE)</f>
        <v>0</v>
      </c>
      <c r="IPW183" s="201" t="b">
        <f>IF(OR(AND('Validation summary'!$B$2="2022-23",IPW182="In-period"),AND('Validation summary'!$B$2="2023-24",IPW182="In-period"),AND('Validation summary'!$B$2="2024-25",IPW182="In-period"),AND('Validation summary'!$B$2="2024-25",IPW182="End of period",IPW190="Revenue")),TRUE,FALSE)</f>
        <v>0</v>
      </c>
      <c r="IPX183" s="201" t="b">
        <f>IF(OR(AND('Validation summary'!$B$2="2022-23",IPX182="In-period"),AND('Validation summary'!$B$2="2023-24",IPX182="In-period"),AND('Validation summary'!$B$2="2024-25",IPX182="In-period"),AND('Validation summary'!$B$2="2024-25",IPX182="End of period",IPX190="Revenue")),TRUE,FALSE)</f>
        <v>0</v>
      </c>
      <c r="IPY183" s="201" t="b">
        <f>IF(OR(AND('Validation summary'!$B$2="2022-23",IPY182="In-period"),AND('Validation summary'!$B$2="2023-24",IPY182="In-period"),AND('Validation summary'!$B$2="2024-25",IPY182="In-period"),AND('Validation summary'!$B$2="2024-25",IPY182="End of period",IPY190="Revenue")),TRUE,FALSE)</f>
        <v>0</v>
      </c>
      <c r="IPZ183" s="201" t="b">
        <f>IF(OR(AND('Validation summary'!$B$2="2022-23",IPZ182="In-period"),AND('Validation summary'!$B$2="2023-24",IPZ182="In-period"),AND('Validation summary'!$B$2="2024-25",IPZ182="In-period"),AND('Validation summary'!$B$2="2024-25",IPZ182="End of period",IPZ190="Revenue")),TRUE,FALSE)</f>
        <v>0</v>
      </c>
      <c r="IQA183" s="201" t="b">
        <f>IF(OR(AND('Validation summary'!$B$2="2022-23",IQA182="In-period"),AND('Validation summary'!$B$2="2023-24",IQA182="In-period"),AND('Validation summary'!$B$2="2024-25",IQA182="In-period"),AND('Validation summary'!$B$2="2024-25",IQA182="End of period",IQA190="Revenue")),TRUE,FALSE)</f>
        <v>0</v>
      </c>
      <c r="IQB183" s="201" t="b">
        <f>IF(OR(AND('Validation summary'!$B$2="2022-23",IQB182="In-period"),AND('Validation summary'!$B$2="2023-24",IQB182="In-period"),AND('Validation summary'!$B$2="2024-25",IQB182="In-period"),AND('Validation summary'!$B$2="2024-25",IQB182="End of period",IQB190="Revenue")),TRUE,FALSE)</f>
        <v>0</v>
      </c>
      <c r="IQC183" s="201" t="b">
        <f>IF(OR(AND('Validation summary'!$B$2="2022-23",IQC182="In-period"),AND('Validation summary'!$B$2="2023-24",IQC182="In-period"),AND('Validation summary'!$B$2="2024-25",IQC182="In-period"),AND('Validation summary'!$B$2="2024-25",IQC182="End of period",IQC190="Revenue")),TRUE,FALSE)</f>
        <v>0</v>
      </c>
      <c r="IQD183" s="201" t="b">
        <f>IF(OR(AND('Validation summary'!$B$2="2022-23",IQD182="In-period"),AND('Validation summary'!$B$2="2023-24",IQD182="In-period"),AND('Validation summary'!$B$2="2024-25",IQD182="In-period"),AND('Validation summary'!$B$2="2024-25",IQD182="End of period",IQD190="Revenue")),TRUE,FALSE)</f>
        <v>0</v>
      </c>
      <c r="IQE183" s="201" t="b">
        <f>IF(OR(AND('Validation summary'!$B$2="2022-23",IQE182="In-period"),AND('Validation summary'!$B$2="2023-24",IQE182="In-period"),AND('Validation summary'!$B$2="2024-25",IQE182="In-period"),AND('Validation summary'!$B$2="2024-25",IQE182="End of period",IQE190="Revenue")),TRUE,FALSE)</f>
        <v>0</v>
      </c>
      <c r="IQF183" s="201" t="b">
        <f>IF(OR(AND('Validation summary'!$B$2="2022-23",IQF182="In-period"),AND('Validation summary'!$B$2="2023-24",IQF182="In-period"),AND('Validation summary'!$B$2="2024-25",IQF182="In-period"),AND('Validation summary'!$B$2="2024-25",IQF182="End of period",IQF190="Revenue")),TRUE,FALSE)</f>
        <v>0</v>
      </c>
      <c r="IQG183" s="201" t="b">
        <f>IF(OR(AND('Validation summary'!$B$2="2022-23",IQG182="In-period"),AND('Validation summary'!$B$2="2023-24",IQG182="In-period"),AND('Validation summary'!$B$2="2024-25",IQG182="In-period"),AND('Validation summary'!$B$2="2024-25",IQG182="End of period",IQG190="Revenue")),TRUE,FALSE)</f>
        <v>0</v>
      </c>
      <c r="IQH183" s="201" t="b">
        <f>IF(OR(AND('Validation summary'!$B$2="2022-23",IQH182="In-period"),AND('Validation summary'!$B$2="2023-24",IQH182="In-period"),AND('Validation summary'!$B$2="2024-25",IQH182="In-period"),AND('Validation summary'!$B$2="2024-25",IQH182="End of period",IQH190="Revenue")),TRUE,FALSE)</f>
        <v>0</v>
      </c>
      <c r="IQI183" s="201" t="b">
        <f>IF(OR(AND('Validation summary'!$B$2="2022-23",IQI182="In-period"),AND('Validation summary'!$B$2="2023-24",IQI182="In-period"),AND('Validation summary'!$B$2="2024-25",IQI182="In-period"),AND('Validation summary'!$B$2="2024-25",IQI182="End of period",IQI190="Revenue")),TRUE,FALSE)</f>
        <v>0</v>
      </c>
      <c r="IQJ183" s="201" t="b">
        <f>IF(OR(AND('Validation summary'!$B$2="2022-23",IQJ182="In-period"),AND('Validation summary'!$B$2="2023-24",IQJ182="In-period"),AND('Validation summary'!$B$2="2024-25",IQJ182="In-period"),AND('Validation summary'!$B$2="2024-25",IQJ182="End of period",IQJ190="Revenue")),TRUE,FALSE)</f>
        <v>0</v>
      </c>
      <c r="IQK183" s="201" t="b">
        <f>IF(OR(AND('Validation summary'!$B$2="2022-23",IQK182="In-period"),AND('Validation summary'!$B$2="2023-24",IQK182="In-period"),AND('Validation summary'!$B$2="2024-25",IQK182="In-period"),AND('Validation summary'!$B$2="2024-25",IQK182="End of period",IQK190="Revenue")),TRUE,FALSE)</f>
        <v>0</v>
      </c>
      <c r="IQL183" s="201" t="b">
        <f>IF(OR(AND('Validation summary'!$B$2="2022-23",IQL182="In-period"),AND('Validation summary'!$B$2="2023-24",IQL182="In-period"),AND('Validation summary'!$B$2="2024-25",IQL182="In-period"),AND('Validation summary'!$B$2="2024-25",IQL182="End of period",IQL190="Revenue")),TRUE,FALSE)</f>
        <v>0</v>
      </c>
      <c r="IQM183" s="201" t="b">
        <f>IF(OR(AND('Validation summary'!$B$2="2022-23",IQM182="In-period"),AND('Validation summary'!$B$2="2023-24",IQM182="In-period"),AND('Validation summary'!$B$2="2024-25",IQM182="In-period"),AND('Validation summary'!$B$2="2024-25",IQM182="End of period",IQM190="Revenue")),TRUE,FALSE)</f>
        <v>0</v>
      </c>
      <c r="IQN183" s="201" t="b">
        <f>IF(OR(AND('Validation summary'!$B$2="2022-23",IQN182="In-period"),AND('Validation summary'!$B$2="2023-24",IQN182="In-period"),AND('Validation summary'!$B$2="2024-25",IQN182="In-period"),AND('Validation summary'!$B$2="2024-25",IQN182="End of period",IQN190="Revenue")),TRUE,FALSE)</f>
        <v>0</v>
      </c>
      <c r="IQO183" s="201" t="b">
        <f>IF(OR(AND('Validation summary'!$B$2="2022-23",IQO182="In-period"),AND('Validation summary'!$B$2="2023-24",IQO182="In-period"),AND('Validation summary'!$B$2="2024-25",IQO182="In-period"),AND('Validation summary'!$B$2="2024-25",IQO182="End of period",IQO190="Revenue")),TRUE,FALSE)</f>
        <v>0</v>
      </c>
      <c r="IQP183" s="201" t="b">
        <f>IF(OR(AND('Validation summary'!$B$2="2022-23",IQP182="In-period"),AND('Validation summary'!$B$2="2023-24",IQP182="In-period"),AND('Validation summary'!$B$2="2024-25",IQP182="In-period"),AND('Validation summary'!$B$2="2024-25",IQP182="End of period",IQP190="Revenue")),TRUE,FALSE)</f>
        <v>0</v>
      </c>
      <c r="IQQ183" s="201" t="b">
        <f>IF(OR(AND('Validation summary'!$B$2="2022-23",IQQ182="In-period"),AND('Validation summary'!$B$2="2023-24",IQQ182="In-period"),AND('Validation summary'!$B$2="2024-25",IQQ182="In-period"),AND('Validation summary'!$B$2="2024-25",IQQ182="End of period",IQQ190="Revenue")),TRUE,FALSE)</f>
        <v>0</v>
      </c>
      <c r="IQR183" s="201" t="b">
        <f>IF(OR(AND('Validation summary'!$B$2="2022-23",IQR182="In-period"),AND('Validation summary'!$B$2="2023-24",IQR182="In-period"),AND('Validation summary'!$B$2="2024-25",IQR182="In-period"),AND('Validation summary'!$B$2="2024-25",IQR182="End of period",IQR190="Revenue")),TRUE,FALSE)</f>
        <v>0</v>
      </c>
      <c r="IQS183" s="201" t="b">
        <f>IF(OR(AND('Validation summary'!$B$2="2022-23",IQS182="In-period"),AND('Validation summary'!$B$2="2023-24",IQS182="In-period"),AND('Validation summary'!$B$2="2024-25",IQS182="In-period"),AND('Validation summary'!$B$2="2024-25",IQS182="End of period",IQS190="Revenue")),TRUE,FALSE)</f>
        <v>0</v>
      </c>
      <c r="IQT183" s="201" t="b">
        <f>IF(OR(AND('Validation summary'!$B$2="2022-23",IQT182="In-period"),AND('Validation summary'!$B$2="2023-24",IQT182="In-period"),AND('Validation summary'!$B$2="2024-25",IQT182="In-period"),AND('Validation summary'!$B$2="2024-25",IQT182="End of period",IQT190="Revenue")),TRUE,FALSE)</f>
        <v>0</v>
      </c>
      <c r="IQU183" s="201" t="b">
        <f>IF(OR(AND('Validation summary'!$B$2="2022-23",IQU182="In-period"),AND('Validation summary'!$B$2="2023-24",IQU182="In-period"),AND('Validation summary'!$B$2="2024-25",IQU182="In-period"),AND('Validation summary'!$B$2="2024-25",IQU182="End of period",IQU190="Revenue")),TRUE,FALSE)</f>
        <v>0</v>
      </c>
      <c r="IQV183" s="201" t="b">
        <f>IF(OR(AND('Validation summary'!$B$2="2022-23",IQV182="In-period"),AND('Validation summary'!$B$2="2023-24",IQV182="In-period"),AND('Validation summary'!$B$2="2024-25",IQV182="In-period"),AND('Validation summary'!$B$2="2024-25",IQV182="End of period",IQV190="Revenue")),TRUE,FALSE)</f>
        <v>0</v>
      </c>
      <c r="IQW183" s="201" t="b">
        <f>IF(OR(AND('Validation summary'!$B$2="2022-23",IQW182="In-period"),AND('Validation summary'!$B$2="2023-24",IQW182="In-period"),AND('Validation summary'!$B$2="2024-25",IQW182="In-period"),AND('Validation summary'!$B$2="2024-25",IQW182="End of period",IQW190="Revenue")),TRUE,FALSE)</f>
        <v>0</v>
      </c>
      <c r="IQX183" s="201" t="b">
        <f>IF(OR(AND('Validation summary'!$B$2="2022-23",IQX182="In-period"),AND('Validation summary'!$B$2="2023-24",IQX182="In-period"),AND('Validation summary'!$B$2="2024-25",IQX182="In-period"),AND('Validation summary'!$B$2="2024-25",IQX182="End of period",IQX190="Revenue")),TRUE,FALSE)</f>
        <v>0</v>
      </c>
      <c r="IQY183" s="201" t="b">
        <f>IF(OR(AND('Validation summary'!$B$2="2022-23",IQY182="In-period"),AND('Validation summary'!$B$2="2023-24",IQY182="In-period"),AND('Validation summary'!$B$2="2024-25",IQY182="In-period"),AND('Validation summary'!$B$2="2024-25",IQY182="End of period",IQY190="Revenue")),TRUE,FALSE)</f>
        <v>0</v>
      </c>
      <c r="IQZ183" s="201" t="b">
        <f>IF(OR(AND('Validation summary'!$B$2="2022-23",IQZ182="In-period"),AND('Validation summary'!$B$2="2023-24",IQZ182="In-period"),AND('Validation summary'!$B$2="2024-25",IQZ182="In-period"),AND('Validation summary'!$B$2="2024-25",IQZ182="End of period",IQZ190="Revenue")),TRUE,FALSE)</f>
        <v>0</v>
      </c>
      <c r="IRA183" s="201" t="b">
        <f>IF(OR(AND('Validation summary'!$B$2="2022-23",IRA182="In-period"),AND('Validation summary'!$B$2="2023-24",IRA182="In-period"),AND('Validation summary'!$B$2="2024-25",IRA182="In-period"),AND('Validation summary'!$B$2="2024-25",IRA182="End of period",IRA190="Revenue")),TRUE,FALSE)</f>
        <v>0</v>
      </c>
      <c r="IRB183" s="201" t="b">
        <f>IF(OR(AND('Validation summary'!$B$2="2022-23",IRB182="In-period"),AND('Validation summary'!$B$2="2023-24",IRB182="In-period"),AND('Validation summary'!$B$2="2024-25",IRB182="In-period"),AND('Validation summary'!$B$2="2024-25",IRB182="End of period",IRB190="Revenue")),TRUE,FALSE)</f>
        <v>0</v>
      </c>
      <c r="IRC183" s="201" t="b">
        <f>IF(OR(AND('Validation summary'!$B$2="2022-23",IRC182="In-period"),AND('Validation summary'!$B$2="2023-24",IRC182="In-period"),AND('Validation summary'!$B$2="2024-25",IRC182="In-period"),AND('Validation summary'!$B$2="2024-25",IRC182="End of period",IRC190="Revenue")),TRUE,FALSE)</f>
        <v>0</v>
      </c>
      <c r="IRD183" s="201" t="b">
        <f>IF(OR(AND('Validation summary'!$B$2="2022-23",IRD182="In-period"),AND('Validation summary'!$B$2="2023-24",IRD182="In-period"),AND('Validation summary'!$B$2="2024-25",IRD182="In-period"),AND('Validation summary'!$B$2="2024-25",IRD182="End of period",IRD190="Revenue")),TRUE,FALSE)</f>
        <v>0</v>
      </c>
      <c r="IRE183" s="201" t="b">
        <f>IF(OR(AND('Validation summary'!$B$2="2022-23",IRE182="In-period"),AND('Validation summary'!$B$2="2023-24",IRE182="In-period"),AND('Validation summary'!$B$2="2024-25",IRE182="In-period"),AND('Validation summary'!$B$2="2024-25",IRE182="End of period",IRE190="Revenue")),TRUE,FALSE)</f>
        <v>0</v>
      </c>
      <c r="IRF183" s="201" t="b">
        <f>IF(OR(AND('Validation summary'!$B$2="2022-23",IRF182="In-period"),AND('Validation summary'!$B$2="2023-24",IRF182="In-period"),AND('Validation summary'!$B$2="2024-25",IRF182="In-period"),AND('Validation summary'!$B$2="2024-25",IRF182="End of period",IRF190="Revenue")),TRUE,FALSE)</f>
        <v>0</v>
      </c>
      <c r="IRG183" s="201" t="b">
        <f>IF(OR(AND('Validation summary'!$B$2="2022-23",IRG182="In-period"),AND('Validation summary'!$B$2="2023-24",IRG182="In-period"),AND('Validation summary'!$B$2="2024-25",IRG182="In-period"),AND('Validation summary'!$B$2="2024-25",IRG182="End of period",IRG190="Revenue")),TRUE,FALSE)</f>
        <v>0</v>
      </c>
      <c r="IRH183" s="201" t="b">
        <f>IF(OR(AND('Validation summary'!$B$2="2022-23",IRH182="In-period"),AND('Validation summary'!$B$2="2023-24",IRH182="In-period"),AND('Validation summary'!$B$2="2024-25",IRH182="In-period"),AND('Validation summary'!$B$2="2024-25",IRH182="End of period",IRH190="Revenue")),TRUE,FALSE)</f>
        <v>0</v>
      </c>
      <c r="IRI183" s="201" t="b">
        <f>IF(OR(AND('Validation summary'!$B$2="2022-23",IRI182="In-period"),AND('Validation summary'!$B$2="2023-24",IRI182="In-period"),AND('Validation summary'!$B$2="2024-25",IRI182="In-period"),AND('Validation summary'!$B$2="2024-25",IRI182="End of period",IRI190="Revenue")),TRUE,FALSE)</f>
        <v>0</v>
      </c>
      <c r="IRJ183" s="201" t="b">
        <f>IF(OR(AND('Validation summary'!$B$2="2022-23",IRJ182="In-period"),AND('Validation summary'!$B$2="2023-24",IRJ182="In-period"),AND('Validation summary'!$B$2="2024-25",IRJ182="In-period"),AND('Validation summary'!$B$2="2024-25",IRJ182="End of period",IRJ190="Revenue")),TRUE,FALSE)</f>
        <v>0</v>
      </c>
      <c r="IRK183" s="201" t="b">
        <f>IF(OR(AND('Validation summary'!$B$2="2022-23",IRK182="In-period"),AND('Validation summary'!$B$2="2023-24",IRK182="In-period"),AND('Validation summary'!$B$2="2024-25",IRK182="In-period"),AND('Validation summary'!$B$2="2024-25",IRK182="End of period",IRK190="Revenue")),TRUE,FALSE)</f>
        <v>0</v>
      </c>
      <c r="IRL183" s="201" t="b">
        <f>IF(OR(AND('Validation summary'!$B$2="2022-23",IRL182="In-period"),AND('Validation summary'!$B$2="2023-24",IRL182="In-period"),AND('Validation summary'!$B$2="2024-25",IRL182="In-period"),AND('Validation summary'!$B$2="2024-25",IRL182="End of period",IRL190="Revenue")),TRUE,FALSE)</f>
        <v>0</v>
      </c>
      <c r="IRM183" s="201" t="b">
        <f>IF(OR(AND('Validation summary'!$B$2="2022-23",IRM182="In-period"),AND('Validation summary'!$B$2="2023-24",IRM182="In-period"),AND('Validation summary'!$B$2="2024-25",IRM182="In-period"),AND('Validation summary'!$B$2="2024-25",IRM182="End of period",IRM190="Revenue")),TRUE,FALSE)</f>
        <v>0</v>
      </c>
      <c r="IRN183" s="201" t="b">
        <f>IF(OR(AND('Validation summary'!$B$2="2022-23",IRN182="In-period"),AND('Validation summary'!$B$2="2023-24",IRN182="In-period"),AND('Validation summary'!$B$2="2024-25",IRN182="In-period"),AND('Validation summary'!$B$2="2024-25",IRN182="End of period",IRN190="Revenue")),TRUE,FALSE)</f>
        <v>0</v>
      </c>
      <c r="IRO183" s="201" t="b">
        <f>IF(OR(AND('Validation summary'!$B$2="2022-23",IRO182="In-period"),AND('Validation summary'!$B$2="2023-24",IRO182="In-period"),AND('Validation summary'!$B$2="2024-25",IRO182="In-period"),AND('Validation summary'!$B$2="2024-25",IRO182="End of period",IRO190="Revenue")),TRUE,FALSE)</f>
        <v>0</v>
      </c>
      <c r="IRP183" s="201" t="b">
        <f>IF(OR(AND('Validation summary'!$B$2="2022-23",IRP182="In-period"),AND('Validation summary'!$B$2="2023-24",IRP182="In-period"),AND('Validation summary'!$B$2="2024-25",IRP182="In-period"),AND('Validation summary'!$B$2="2024-25",IRP182="End of period",IRP190="Revenue")),TRUE,FALSE)</f>
        <v>0</v>
      </c>
      <c r="IRQ183" s="201" t="b">
        <f>IF(OR(AND('Validation summary'!$B$2="2022-23",IRQ182="In-period"),AND('Validation summary'!$B$2="2023-24",IRQ182="In-period"),AND('Validation summary'!$B$2="2024-25",IRQ182="In-period"),AND('Validation summary'!$B$2="2024-25",IRQ182="End of period",IRQ190="Revenue")),TRUE,FALSE)</f>
        <v>0</v>
      </c>
      <c r="IRR183" s="201" t="b">
        <f>IF(OR(AND('Validation summary'!$B$2="2022-23",IRR182="In-period"),AND('Validation summary'!$B$2="2023-24",IRR182="In-period"),AND('Validation summary'!$B$2="2024-25",IRR182="In-period"),AND('Validation summary'!$B$2="2024-25",IRR182="End of period",IRR190="Revenue")),TRUE,FALSE)</f>
        <v>0</v>
      </c>
      <c r="IRS183" s="201" t="b">
        <f>IF(OR(AND('Validation summary'!$B$2="2022-23",IRS182="In-period"),AND('Validation summary'!$B$2="2023-24",IRS182="In-period"),AND('Validation summary'!$B$2="2024-25",IRS182="In-period"),AND('Validation summary'!$B$2="2024-25",IRS182="End of period",IRS190="Revenue")),TRUE,FALSE)</f>
        <v>0</v>
      </c>
      <c r="IRT183" s="201" t="b">
        <f>IF(OR(AND('Validation summary'!$B$2="2022-23",IRT182="In-period"),AND('Validation summary'!$B$2="2023-24",IRT182="In-period"),AND('Validation summary'!$B$2="2024-25",IRT182="In-period"),AND('Validation summary'!$B$2="2024-25",IRT182="End of period",IRT190="Revenue")),TRUE,FALSE)</f>
        <v>0</v>
      </c>
      <c r="IRU183" s="201" t="b">
        <f>IF(OR(AND('Validation summary'!$B$2="2022-23",IRU182="In-period"),AND('Validation summary'!$B$2="2023-24",IRU182="In-period"),AND('Validation summary'!$B$2="2024-25",IRU182="In-period"),AND('Validation summary'!$B$2="2024-25",IRU182="End of period",IRU190="Revenue")),TRUE,FALSE)</f>
        <v>0</v>
      </c>
      <c r="IRV183" s="201" t="b">
        <f>IF(OR(AND('Validation summary'!$B$2="2022-23",IRV182="In-period"),AND('Validation summary'!$B$2="2023-24",IRV182="In-period"),AND('Validation summary'!$B$2="2024-25",IRV182="In-period"),AND('Validation summary'!$B$2="2024-25",IRV182="End of period",IRV190="Revenue")),TRUE,FALSE)</f>
        <v>0</v>
      </c>
      <c r="IRW183" s="201" t="b">
        <f>IF(OR(AND('Validation summary'!$B$2="2022-23",IRW182="In-period"),AND('Validation summary'!$B$2="2023-24",IRW182="In-period"),AND('Validation summary'!$B$2="2024-25",IRW182="In-period"),AND('Validation summary'!$B$2="2024-25",IRW182="End of period",IRW190="Revenue")),TRUE,FALSE)</f>
        <v>0</v>
      </c>
      <c r="IRX183" s="201" t="b">
        <f>IF(OR(AND('Validation summary'!$B$2="2022-23",IRX182="In-period"),AND('Validation summary'!$B$2="2023-24",IRX182="In-period"),AND('Validation summary'!$B$2="2024-25",IRX182="In-period"),AND('Validation summary'!$B$2="2024-25",IRX182="End of period",IRX190="Revenue")),TRUE,FALSE)</f>
        <v>0</v>
      </c>
      <c r="IRY183" s="201" t="b">
        <f>IF(OR(AND('Validation summary'!$B$2="2022-23",IRY182="In-period"),AND('Validation summary'!$B$2="2023-24",IRY182="In-period"),AND('Validation summary'!$B$2="2024-25",IRY182="In-period"),AND('Validation summary'!$B$2="2024-25",IRY182="End of period",IRY190="Revenue")),TRUE,FALSE)</f>
        <v>0</v>
      </c>
      <c r="IRZ183" s="201" t="b">
        <f>IF(OR(AND('Validation summary'!$B$2="2022-23",IRZ182="In-period"),AND('Validation summary'!$B$2="2023-24",IRZ182="In-period"),AND('Validation summary'!$B$2="2024-25",IRZ182="In-period"),AND('Validation summary'!$B$2="2024-25",IRZ182="End of period",IRZ190="Revenue")),TRUE,FALSE)</f>
        <v>0</v>
      </c>
      <c r="ISA183" s="201" t="b">
        <f>IF(OR(AND('Validation summary'!$B$2="2022-23",ISA182="In-period"),AND('Validation summary'!$B$2="2023-24",ISA182="In-period"),AND('Validation summary'!$B$2="2024-25",ISA182="In-period"),AND('Validation summary'!$B$2="2024-25",ISA182="End of period",ISA190="Revenue")),TRUE,FALSE)</f>
        <v>0</v>
      </c>
      <c r="ISB183" s="201" t="b">
        <f>IF(OR(AND('Validation summary'!$B$2="2022-23",ISB182="In-period"),AND('Validation summary'!$B$2="2023-24",ISB182="In-period"),AND('Validation summary'!$B$2="2024-25",ISB182="In-period"),AND('Validation summary'!$B$2="2024-25",ISB182="End of period",ISB190="Revenue")),TRUE,FALSE)</f>
        <v>0</v>
      </c>
      <c r="ISC183" s="201" t="b">
        <f>IF(OR(AND('Validation summary'!$B$2="2022-23",ISC182="In-period"),AND('Validation summary'!$B$2="2023-24",ISC182="In-period"),AND('Validation summary'!$B$2="2024-25",ISC182="In-period"),AND('Validation summary'!$B$2="2024-25",ISC182="End of period",ISC190="Revenue")),TRUE,FALSE)</f>
        <v>0</v>
      </c>
      <c r="ISD183" s="201" t="b">
        <f>IF(OR(AND('Validation summary'!$B$2="2022-23",ISD182="In-period"),AND('Validation summary'!$B$2="2023-24",ISD182="In-period"),AND('Validation summary'!$B$2="2024-25",ISD182="In-period"),AND('Validation summary'!$B$2="2024-25",ISD182="End of period",ISD190="Revenue")),TRUE,FALSE)</f>
        <v>0</v>
      </c>
      <c r="ISE183" s="201" t="b">
        <f>IF(OR(AND('Validation summary'!$B$2="2022-23",ISE182="In-period"),AND('Validation summary'!$B$2="2023-24",ISE182="In-period"),AND('Validation summary'!$B$2="2024-25",ISE182="In-period"),AND('Validation summary'!$B$2="2024-25",ISE182="End of period",ISE190="Revenue")),TRUE,FALSE)</f>
        <v>0</v>
      </c>
      <c r="ISF183" s="201" t="b">
        <f>IF(OR(AND('Validation summary'!$B$2="2022-23",ISF182="In-period"),AND('Validation summary'!$B$2="2023-24",ISF182="In-period"),AND('Validation summary'!$B$2="2024-25",ISF182="In-period"),AND('Validation summary'!$B$2="2024-25",ISF182="End of period",ISF190="Revenue")),TRUE,FALSE)</f>
        <v>0</v>
      </c>
      <c r="ISG183" s="201" t="b">
        <f>IF(OR(AND('Validation summary'!$B$2="2022-23",ISG182="In-period"),AND('Validation summary'!$B$2="2023-24",ISG182="In-period"),AND('Validation summary'!$B$2="2024-25",ISG182="In-period"),AND('Validation summary'!$B$2="2024-25",ISG182="End of period",ISG190="Revenue")),TRUE,FALSE)</f>
        <v>0</v>
      </c>
      <c r="ISH183" s="201" t="b">
        <f>IF(OR(AND('Validation summary'!$B$2="2022-23",ISH182="In-period"),AND('Validation summary'!$B$2="2023-24",ISH182="In-period"),AND('Validation summary'!$B$2="2024-25",ISH182="In-period"),AND('Validation summary'!$B$2="2024-25",ISH182="End of period",ISH190="Revenue")),TRUE,FALSE)</f>
        <v>0</v>
      </c>
      <c r="ISI183" s="201" t="b">
        <f>IF(OR(AND('Validation summary'!$B$2="2022-23",ISI182="In-period"),AND('Validation summary'!$B$2="2023-24",ISI182="In-period"),AND('Validation summary'!$B$2="2024-25",ISI182="In-period"),AND('Validation summary'!$B$2="2024-25",ISI182="End of period",ISI190="Revenue")),TRUE,FALSE)</f>
        <v>0</v>
      </c>
      <c r="ISJ183" s="201" t="b">
        <f>IF(OR(AND('Validation summary'!$B$2="2022-23",ISJ182="In-period"),AND('Validation summary'!$B$2="2023-24",ISJ182="In-period"),AND('Validation summary'!$B$2="2024-25",ISJ182="In-period"),AND('Validation summary'!$B$2="2024-25",ISJ182="End of period",ISJ190="Revenue")),TRUE,FALSE)</f>
        <v>0</v>
      </c>
      <c r="ISK183" s="201" t="b">
        <f>IF(OR(AND('Validation summary'!$B$2="2022-23",ISK182="In-period"),AND('Validation summary'!$B$2="2023-24",ISK182="In-period"),AND('Validation summary'!$B$2="2024-25",ISK182="In-period"),AND('Validation summary'!$B$2="2024-25",ISK182="End of period",ISK190="Revenue")),TRUE,FALSE)</f>
        <v>0</v>
      </c>
      <c r="ISL183" s="201" t="b">
        <f>IF(OR(AND('Validation summary'!$B$2="2022-23",ISL182="In-period"),AND('Validation summary'!$B$2="2023-24",ISL182="In-period"),AND('Validation summary'!$B$2="2024-25",ISL182="In-period"),AND('Validation summary'!$B$2="2024-25",ISL182="End of period",ISL190="Revenue")),TRUE,FALSE)</f>
        <v>0</v>
      </c>
      <c r="ISM183" s="201" t="b">
        <f>IF(OR(AND('Validation summary'!$B$2="2022-23",ISM182="In-period"),AND('Validation summary'!$B$2="2023-24",ISM182="In-period"),AND('Validation summary'!$B$2="2024-25",ISM182="In-period"),AND('Validation summary'!$B$2="2024-25",ISM182="End of period",ISM190="Revenue")),TRUE,FALSE)</f>
        <v>0</v>
      </c>
      <c r="ISN183" s="201" t="b">
        <f>IF(OR(AND('Validation summary'!$B$2="2022-23",ISN182="In-period"),AND('Validation summary'!$B$2="2023-24",ISN182="In-period"),AND('Validation summary'!$B$2="2024-25",ISN182="In-period"),AND('Validation summary'!$B$2="2024-25",ISN182="End of period",ISN190="Revenue")),TRUE,FALSE)</f>
        <v>0</v>
      </c>
      <c r="ISO183" s="201" t="b">
        <f>IF(OR(AND('Validation summary'!$B$2="2022-23",ISO182="In-period"),AND('Validation summary'!$B$2="2023-24",ISO182="In-period"),AND('Validation summary'!$B$2="2024-25",ISO182="In-period"),AND('Validation summary'!$B$2="2024-25",ISO182="End of period",ISO190="Revenue")),TRUE,FALSE)</f>
        <v>0</v>
      </c>
      <c r="ISP183" s="201" t="b">
        <f>IF(OR(AND('Validation summary'!$B$2="2022-23",ISP182="In-period"),AND('Validation summary'!$B$2="2023-24",ISP182="In-period"),AND('Validation summary'!$B$2="2024-25",ISP182="In-period"),AND('Validation summary'!$B$2="2024-25",ISP182="End of period",ISP190="Revenue")),TRUE,FALSE)</f>
        <v>0</v>
      </c>
      <c r="ISQ183" s="201" t="b">
        <f>IF(OR(AND('Validation summary'!$B$2="2022-23",ISQ182="In-period"),AND('Validation summary'!$B$2="2023-24",ISQ182="In-period"),AND('Validation summary'!$B$2="2024-25",ISQ182="In-period"),AND('Validation summary'!$B$2="2024-25",ISQ182="End of period",ISQ190="Revenue")),TRUE,FALSE)</f>
        <v>0</v>
      </c>
      <c r="ISR183" s="201" t="b">
        <f>IF(OR(AND('Validation summary'!$B$2="2022-23",ISR182="In-period"),AND('Validation summary'!$B$2="2023-24",ISR182="In-period"),AND('Validation summary'!$B$2="2024-25",ISR182="In-period"),AND('Validation summary'!$B$2="2024-25",ISR182="End of period",ISR190="Revenue")),TRUE,FALSE)</f>
        <v>0</v>
      </c>
      <c r="ISS183" s="201" t="b">
        <f>IF(OR(AND('Validation summary'!$B$2="2022-23",ISS182="In-period"),AND('Validation summary'!$B$2="2023-24",ISS182="In-period"),AND('Validation summary'!$B$2="2024-25",ISS182="In-period"),AND('Validation summary'!$B$2="2024-25",ISS182="End of period",ISS190="Revenue")),TRUE,FALSE)</f>
        <v>0</v>
      </c>
      <c r="IST183" s="201" t="b">
        <f>IF(OR(AND('Validation summary'!$B$2="2022-23",IST182="In-period"),AND('Validation summary'!$B$2="2023-24",IST182="In-period"),AND('Validation summary'!$B$2="2024-25",IST182="In-period"),AND('Validation summary'!$B$2="2024-25",IST182="End of period",IST190="Revenue")),TRUE,FALSE)</f>
        <v>0</v>
      </c>
      <c r="ISU183" s="201" t="b">
        <f>IF(OR(AND('Validation summary'!$B$2="2022-23",ISU182="In-period"),AND('Validation summary'!$B$2="2023-24",ISU182="In-period"),AND('Validation summary'!$B$2="2024-25",ISU182="In-period"),AND('Validation summary'!$B$2="2024-25",ISU182="End of period",ISU190="Revenue")),TRUE,FALSE)</f>
        <v>0</v>
      </c>
      <c r="ISV183" s="201" t="b">
        <f>IF(OR(AND('Validation summary'!$B$2="2022-23",ISV182="In-period"),AND('Validation summary'!$B$2="2023-24",ISV182="In-period"),AND('Validation summary'!$B$2="2024-25",ISV182="In-period"),AND('Validation summary'!$B$2="2024-25",ISV182="End of period",ISV190="Revenue")),TRUE,FALSE)</f>
        <v>0</v>
      </c>
      <c r="ISW183" s="201" t="b">
        <f>IF(OR(AND('Validation summary'!$B$2="2022-23",ISW182="In-period"),AND('Validation summary'!$B$2="2023-24",ISW182="In-period"),AND('Validation summary'!$B$2="2024-25",ISW182="In-period"),AND('Validation summary'!$B$2="2024-25",ISW182="End of period",ISW190="Revenue")),TRUE,FALSE)</f>
        <v>0</v>
      </c>
      <c r="ISX183" s="201" t="b">
        <f>IF(OR(AND('Validation summary'!$B$2="2022-23",ISX182="In-period"),AND('Validation summary'!$B$2="2023-24",ISX182="In-period"),AND('Validation summary'!$B$2="2024-25",ISX182="In-period"),AND('Validation summary'!$B$2="2024-25",ISX182="End of period",ISX190="Revenue")),TRUE,FALSE)</f>
        <v>0</v>
      </c>
      <c r="ISY183" s="201" t="b">
        <f>IF(OR(AND('Validation summary'!$B$2="2022-23",ISY182="In-period"),AND('Validation summary'!$B$2="2023-24",ISY182="In-period"),AND('Validation summary'!$B$2="2024-25",ISY182="In-period"),AND('Validation summary'!$B$2="2024-25",ISY182="End of period",ISY190="Revenue")),TRUE,FALSE)</f>
        <v>0</v>
      </c>
      <c r="ISZ183" s="201" t="b">
        <f>IF(OR(AND('Validation summary'!$B$2="2022-23",ISZ182="In-period"),AND('Validation summary'!$B$2="2023-24",ISZ182="In-period"),AND('Validation summary'!$B$2="2024-25",ISZ182="In-period"),AND('Validation summary'!$B$2="2024-25",ISZ182="End of period",ISZ190="Revenue")),TRUE,FALSE)</f>
        <v>0</v>
      </c>
      <c r="ITA183" s="201" t="b">
        <f>IF(OR(AND('Validation summary'!$B$2="2022-23",ITA182="In-period"),AND('Validation summary'!$B$2="2023-24",ITA182="In-period"),AND('Validation summary'!$B$2="2024-25",ITA182="In-period"),AND('Validation summary'!$B$2="2024-25",ITA182="End of period",ITA190="Revenue")),TRUE,FALSE)</f>
        <v>0</v>
      </c>
      <c r="ITB183" s="201" t="b">
        <f>IF(OR(AND('Validation summary'!$B$2="2022-23",ITB182="In-period"),AND('Validation summary'!$B$2="2023-24",ITB182="In-period"),AND('Validation summary'!$B$2="2024-25",ITB182="In-period"),AND('Validation summary'!$B$2="2024-25",ITB182="End of period",ITB190="Revenue")),TRUE,FALSE)</f>
        <v>0</v>
      </c>
      <c r="ITC183" s="201" t="b">
        <f>IF(OR(AND('Validation summary'!$B$2="2022-23",ITC182="In-period"),AND('Validation summary'!$B$2="2023-24",ITC182="In-period"),AND('Validation summary'!$B$2="2024-25",ITC182="In-period"),AND('Validation summary'!$B$2="2024-25",ITC182="End of period",ITC190="Revenue")),TRUE,FALSE)</f>
        <v>0</v>
      </c>
      <c r="ITD183" s="201" t="b">
        <f>IF(OR(AND('Validation summary'!$B$2="2022-23",ITD182="In-period"),AND('Validation summary'!$B$2="2023-24",ITD182="In-period"),AND('Validation summary'!$B$2="2024-25",ITD182="In-period"),AND('Validation summary'!$B$2="2024-25",ITD182="End of period",ITD190="Revenue")),TRUE,FALSE)</f>
        <v>0</v>
      </c>
      <c r="ITE183" s="201" t="b">
        <f>IF(OR(AND('Validation summary'!$B$2="2022-23",ITE182="In-period"),AND('Validation summary'!$B$2="2023-24",ITE182="In-period"),AND('Validation summary'!$B$2="2024-25",ITE182="In-period"),AND('Validation summary'!$B$2="2024-25",ITE182="End of period",ITE190="Revenue")),TRUE,FALSE)</f>
        <v>0</v>
      </c>
      <c r="ITF183" s="201" t="b">
        <f>IF(OR(AND('Validation summary'!$B$2="2022-23",ITF182="In-period"),AND('Validation summary'!$B$2="2023-24",ITF182="In-period"),AND('Validation summary'!$B$2="2024-25",ITF182="In-period"),AND('Validation summary'!$B$2="2024-25",ITF182="End of period",ITF190="Revenue")),TRUE,FALSE)</f>
        <v>0</v>
      </c>
      <c r="ITG183" s="201" t="b">
        <f>IF(OR(AND('Validation summary'!$B$2="2022-23",ITG182="In-period"),AND('Validation summary'!$B$2="2023-24",ITG182="In-period"),AND('Validation summary'!$B$2="2024-25",ITG182="In-period"),AND('Validation summary'!$B$2="2024-25",ITG182="End of period",ITG190="Revenue")),TRUE,FALSE)</f>
        <v>0</v>
      </c>
      <c r="ITH183" s="201" t="b">
        <f>IF(OR(AND('Validation summary'!$B$2="2022-23",ITH182="In-period"),AND('Validation summary'!$B$2="2023-24",ITH182="In-period"),AND('Validation summary'!$B$2="2024-25",ITH182="In-period"),AND('Validation summary'!$B$2="2024-25",ITH182="End of period",ITH190="Revenue")),TRUE,FALSE)</f>
        <v>0</v>
      </c>
      <c r="ITI183" s="201" t="b">
        <f>IF(OR(AND('Validation summary'!$B$2="2022-23",ITI182="In-period"),AND('Validation summary'!$B$2="2023-24",ITI182="In-period"),AND('Validation summary'!$B$2="2024-25",ITI182="In-period"),AND('Validation summary'!$B$2="2024-25",ITI182="End of period",ITI190="Revenue")),TRUE,FALSE)</f>
        <v>0</v>
      </c>
      <c r="ITJ183" s="201" t="b">
        <f>IF(OR(AND('Validation summary'!$B$2="2022-23",ITJ182="In-period"),AND('Validation summary'!$B$2="2023-24",ITJ182="In-period"),AND('Validation summary'!$B$2="2024-25",ITJ182="In-period"),AND('Validation summary'!$B$2="2024-25",ITJ182="End of period",ITJ190="Revenue")),TRUE,FALSE)</f>
        <v>0</v>
      </c>
      <c r="ITK183" s="201" t="b">
        <f>IF(OR(AND('Validation summary'!$B$2="2022-23",ITK182="In-period"),AND('Validation summary'!$B$2="2023-24",ITK182="In-period"),AND('Validation summary'!$B$2="2024-25",ITK182="In-period"),AND('Validation summary'!$B$2="2024-25",ITK182="End of period",ITK190="Revenue")),TRUE,FALSE)</f>
        <v>0</v>
      </c>
      <c r="ITL183" s="201" t="b">
        <f>IF(OR(AND('Validation summary'!$B$2="2022-23",ITL182="In-period"),AND('Validation summary'!$B$2="2023-24",ITL182="In-period"),AND('Validation summary'!$B$2="2024-25",ITL182="In-period"),AND('Validation summary'!$B$2="2024-25",ITL182="End of period",ITL190="Revenue")),TRUE,FALSE)</f>
        <v>0</v>
      </c>
      <c r="ITM183" s="201" t="b">
        <f>IF(OR(AND('Validation summary'!$B$2="2022-23",ITM182="In-period"),AND('Validation summary'!$B$2="2023-24",ITM182="In-period"),AND('Validation summary'!$B$2="2024-25",ITM182="In-period"),AND('Validation summary'!$B$2="2024-25",ITM182="End of period",ITM190="Revenue")),TRUE,FALSE)</f>
        <v>0</v>
      </c>
      <c r="ITN183" s="201" t="b">
        <f>IF(OR(AND('Validation summary'!$B$2="2022-23",ITN182="In-period"),AND('Validation summary'!$B$2="2023-24",ITN182="In-period"),AND('Validation summary'!$B$2="2024-25",ITN182="In-period"),AND('Validation summary'!$B$2="2024-25",ITN182="End of period",ITN190="Revenue")),TRUE,FALSE)</f>
        <v>0</v>
      </c>
      <c r="ITO183" s="201" t="b">
        <f>IF(OR(AND('Validation summary'!$B$2="2022-23",ITO182="In-period"),AND('Validation summary'!$B$2="2023-24",ITO182="In-period"),AND('Validation summary'!$B$2="2024-25",ITO182="In-period"),AND('Validation summary'!$B$2="2024-25",ITO182="End of period",ITO190="Revenue")),TRUE,FALSE)</f>
        <v>0</v>
      </c>
      <c r="ITP183" s="201" t="b">
        <f>IF(OR(AND('Validation summary'!$B$2="2022-23",ITP182="In-period"),AND('Validation summary'!$B$2="2023-24",ITP182="In-period"),AND('Validation summary'!$B$2="2024-25",ITP182="In-period"),AND('Validation summary'!$B$2="2024-25",ITP182="End of period",ITP190="Revenue")),TRUE,FALSE)</f>
        <v>0</v>
      </c>
      <c r="ITQ183" s="201" t="b">
        <f>IF(OR(AND('Validation summary'!$B$2="2022-23",ITQ182="In-period"),AND('Validation summary'!$B$2="2023-24",ITQ182="In-period"),AND('Validation summary'!$B$2="2024-25",ITQ182="In-period"),AND('Validation summary'!$B$2="2024-25",ITQ182="End of period",ITQ190="Revenue")),TRUE,FALSE)</f>
        <v>0</v>
      </c>
      <c r="ITR183" s="201" t="b">
        <f>IF(OR(AND('Validation summary'!$B$2="2022-23",ITR182="In-period"),AND('Validation summary'!$B$2="2023-24",ITR182="In-period"),AND('Validation summary'!$B$2="2024-25",ITR182="In-period"),AND('Validation summary'!$B$2="2024-25",ITR182="End of period",ITR190="Revenue")),TRUE,FALSE)</f>
        <v>0</v>
      </c>
      <c r="ITS183" s="201" t="b">
        <f>IF(OR(AND('Validation summary'!$B$2="2022-23",ITS182="In-period"),AND('Validation summary'!$B$2="2023-24",ITS182="In-period"),AND('Validation summary'!$B$2="2024-25",ITS182="In-period"),AND('Validation summary'!$B$2="2024-25",ITS182="End of period",ITS190="Revenue")),TRUE,FALSE)</f>
        <v>0</v>
      </c>
      <c r="ITT183" s="201" t="b">
        <f>IF(OR(AND('Validation summary'!$B$2="2022-23",ITT182="In-period"),AND('Validation summary'!$B$2="2023-24",ITT182="In-period"),AND('Validation summary'!$B$2="2024-25",ITT182="In-period"),AND('Validation summary'!$B$2="2024-25",ITT182="End of period",ITT190="Revenue")),TRUE,FALSE)</f>
        <v>0</v>
      </c>
      <c r="ITU183" s="201" t="b">
        <f>IF(OR(AND('Validation summary'!$B$2="2022-23",ITU182="In-period"),AND('Validation summary'!$B$2="2023-24",ITU182="In-period"),AND('Validation summary'!$B$2="2024-25",ITU182="In-period"),AND('Validation summary'!$B$2="2024-25",ITU182="End of period",ITU190="Revenue")),TRUE,FALSE)</f>
        <v>0</v>
      </c>
      <c r="ITV183" s="201" t="b">
        <f>IF(OR(AND('Validation summary'!$B$2="2022-23",ITV182="In-period"),AND('Validation summary'!$B$2="2023-24",ITV182="In-period"),AND('Validation summary'!$B$2="2024-25",ITV182="In-period"),AND('Validation summary'!$B$2="2024-25",ITV182="End of period",ITV190="Revenue")),TRUE,FALSE)</f>
        <v>0</v>
      </c>
      <c r="ITW183" s="201" t="b">
        <f>IF(OR(AND('Validation summary'!$B$2="2022-23",ITW182="In-period"),AND('Validation summary'!$B$2="2023-24",ITW182="In-period"),AND('Validation summary'!$B$2="2024-25",ITW182="In-period"),AND('Validation summary'!$B$2="2024-25",ITW182="End of period",ITW190="Revenue")),TRUE,FALSE)</f>
        <v>0</v>
      </c>
      <c r="ITX183" s="201" t="b">
        <f>IF(OR(AND('Validation summary'!$B$2="2022-23",ITX182="In-period"),AND('Validation summary'!$B$2="2023-24",ITX182="In-period"),AND('Validation summary'!$B$2="2024-25",ITX182="In-period"),AND('Validation summary'!$B$2="2024-25",ITX182="End of period",ITX190="Revenue")),TRUE,FALSE)</f>
        <v>0</v>
      </c>
      <c r="ITY183" s="201" t="b">
        <f>IF(OR(AND('Validation summary'!$B$2="2022-23",ITY182="In-period"),AND('Validation summary'!$B$2="2023-24",ITY182="In-period"),AND('Validation summary'!$B$2="2024-25",ITY182="In-period"),AND('Validation summary'!$B$2="2024-25",ITY182="End of period",ITY190="Revenue")),TRUE,FALSE)</f>
        <v>0</v>
      </c>
      <c r="ITZ183" s="201" t="b">
        <f>IF(OR(AND('Validation summary'!$B$2="2022-23",ITZ182="In-period"),AND('Validation summary'!$B$2="2023-24",ITZ182="In-period"),AND('Validation summary'!$B$2="2024-25",ITZ182="In-period"),AND('Validation summary'!$B$2="2024-25",ITZ182="End of period",ITZ190="Revenue")),TRUE,FALSE)</f>
        <v>0</v>
      </c>
      <c r="IUA183" s="201" t="b">
        <f>IF(OR(AND('Validation summary'!$B$2="2022-23",IUA182="In-period"),AND('Validation summary'!$B$2="2023-24",IUA182="In-period"),AND('Validation summary'!$B$2="2024-25",IUA182="In-period"),AND('Validation summary'!$B$2="2024-25",IUA182="End of period",IUA190="Revenue")),TRUE,FALSE)</f>
        <v>0</v>
      </c>
      <c r="IUB183" s="201" t="b">
        <f>IF(OR(AND('Validation summary'!$B$2="2022-23",IUB182="In-period"),AND('Validation summary'!$B$2="2023-24",IUB182="In-period"),AND('Validation summary'!$B$2="2024-25",IUB182="In-period"),AND('Validation summary'!$B$2="2024-25",IUB182="End of period",IUB190="Revenue")),TRUE,FALSE)</f>
        <v>0</v>
      </c>
      <c r="IUC183" s="201" t="b">
        <f>IF(OR(AND('Validation summary'!$B$2="2022-23",IUC182="In-period"),AND('Validation summary'!$B$2="2023-24",IUC182="In-period"),AND('Validation summary'!$B$2="2024-25",IUC182="In-period"),AND('Validation summary'!$B$2="2024-25",IUC182="End of period",IUC190="Revenue")),TRUE,FALSE)</f>
        <v>0</v>
      </c>
      <c r="IUD183" s="201" t="b">
        <f>IF(OR(AND('Validation summary'!$B$2="2022-23",IUD182="In-period"),AND('Validation summary'!$B$2="2023-24",IUD182="In-period"),AND('Validation summary'!$B$2="2024-25",IUD182="In-period"),AND('Validation summary'!$B$2="2024-25",IUD182="End of period",IUD190="Revenue")),TRUE,FALSE)</f>
        <v>0</v>
      </c>
      <c r="IUE183" s="201" t="b">
        <f>IF(OR(AND('Validation summary'!$B$2="2022-23",IUE182="In-period"),AND('Validation summary'!$B$2="2023-24",IUE182="In-period"),AND('Validation summary'!$B$2="2024-25",IUE182="In-period"),AND('Validation summary'!$B$2="2024-25",IUE182="End of period",IUE190="Revenue")),TRUE,FALSE)</f>
        <v>0</v>
      </c>
      <c r="IUF183" s="201" t="b">
        <f>IF(OR(AND('Validation summary'!$B$2="2022-23",IUF182="In-period"),AND('Validation summary'!$B$2="2023-24",IUF182="In-period"),AND('Validation summary'!$B$2="2024-25",IUF182="In-period"),AND('Validation summary'!$B$2="2024-25",IUF182="End of period",IUF190="Revenue")),TRUE,FALSE)</f>
        <v>0</v>
      </c>
      <c r="IUG183" s="201" t="b">
        <f>IF(OR(AND('Validation summary'!$B$2="2022-23",IUG182="In-period"),AND('Validation summary'!$B$2="2023-24",IUG182="In-period"),AND('Validation summary'!$B$2="2024-25",IUG182="In-period"),AND('Validation summary'!$B$2="2024-25",IUG182="End of period",IUG190="Revenue")),TRUE,FALSE)</f>
        <v>0</v>
      </c>
      <c r="IUH183" s="201" t="b">
        <f>IF(OR(AND('Validation summary'!$B$2="2022-23",IUH182="In-period"),AND('Validation summary'!$B$2="2023-24",IUH182="In-period"),AND('Validation summary'!$B$2="2024-25",IUH182="In-period"),AND('Validation summary'!$B$2="2024-25",IUH182="End of period",IUH190="Revenue")),TRUE,FALSE)</f>
        <v>0</v>
      </c>
      <c r="IUI183" s="201" t="b">
        <f>IF(OR(AND('Validation summary'!$B$2="2022-23",IUI182="In-period"),AND('Validation summary'!$B$2="2023-24",IUI182="In-period"),AND('Validation summary'!$B$2="2024-25",IUI182="In-period"),AND('Validation summary'!$B$2="2024-25",IUI182="End of period",IUI190="Revenue")),TRUE,FALSE)</f>
        <v>0</v>
      </c>
      <c r="IUJ183" s="201" t="b">
        <f>IF(OR(AND('Validation summary'!$B$2="2022-23",IUJ182="In-period"),AND('Validation summary'!$B$2="2023-24",IUJ182="In-period"),AND('Validation summary'!$B$2="2024-25",IUJ182="In-period"),AND('Validation summary'!$B$2="2024-25",IUJ182="End of period",IUJ190="Revenue")),TRUE,FALSE)</f>
        <v>0</v>
      </c>
      <c r="IUK183" s="201" t="b">
        <f>IF(OR(AND('Validation summary'!$B$2="2022-23",IUK182="In-period"),AND('Validation summary'!$B$2="2023-24",IUK182="In-period"),AND('Validation summary'!$B$2="2024-25",IUK182="In-period"),AND('Validation summary'!$B$2="2024-25",IUK182="End of period",IUK190="Revenue")),TRUE,FALSE)</f>
        <v>0</v>
      </c>
      <c r="IUL183" s="201" t="b">
        <f>IF(OR(AND('Validation summary'!$B$2="2022-23",IUL182="In-period"),AND('Validation summary'!$B$2="2023-24",IUL182="In-period"),AND('Validation summary'!$B$2="2024-25",IUL182="In-period"),AND('Validation summary'!$B$2="2024-25",IUL182="End of period",IUL190="Revenue")),TRUE,FALSE)</f>
        <v>0</v>
      </c>
      <c r="IUM183" s="201" t="b">
        <f>IF(OR(AND('Validation summary'!$B$2="2022-23",IUM182="In-period"),AND('Validation summary'!$B$2="2023-24",IUM182="In-period"),AND('Validation summary'!$B$2="2024-25",IUM182="In-period"),AND('Validation summary'!$B$2="2024-25",IUM182="End of period",IUM190="Revenue")),TRUE,FALSE)</f>
        <v>0</v>
      </c>
      <c r="IUN183" s="201" t="b">
        <f>IF(OR(AND('Validation summary'!$B$2="2022-23",IUN182="In-period"),AND('Validation summary'!$B$2="2023-24",IUN182="In-period"),AND('Validation summary'!$B$2="2024-25",IUN182="In-period"),AND('Validation summary'!$B$2="2024-25",IUN182="End of period",IUN190="Revenue")),TRUE,FALSE)</f>
        <v>0</v>
      </c>
      <c r="IUO183" s="201" t="b">
        <f>IF(OR(AND('Validation summary'!$B$2="2022-23",IUO182="In-period"),AND('Validation summary'!$B$2="2023-24",IUO182="In-period"),AND('Validation summary'!$B$2="2024-25",IUO182="In-period"),AND('Validation summary'!$B$2="2024-25",IUO182="End of period",IUO190="Revenue")),TRUE,FALSE)</f>
        <v>0</v>
      </c>
      <c r="IUP183" s="201" t="b">
        <f>IF(OR(AND('Validation summary'!$B$2="2022-23",IUP182="In-period"),AND('Validation summary'!$B$2="2023-24",IUP182="In-period"),AND('Validation summary'!$B$2="2024-25",IUP182="In-period"),AND('Validation summary'!$B$2="2024-25",IUP182="End of period",IUP190="Revenue")),TRUE,FALSE)</f>
        <v>0</v>
      </c>
      <c r="IUQ183" s="201" t="b">
        <f>IF(OR(AND('Validation summary'!$B$2="2022-23",IUQ182="In-period"),AND('Validation summary'!$B$2="2023-24",IUQ182="In-period"),AND('Validation summary'!$B$2="2024-25",IUQ182="In-period"),AND('Validation summary'!$B$2="2024-25",IUQ182="End of period",IUQ190="Revenue")),TRUE,FALSE)</f>
        <v>0</v>
      </c>
      <c r="IUR183" s="201" t="b">
        <f>IF(OR(AND('Validation summary'!$B$2="2022-23",IUR182="In-period"),AND('Validation summary'!$B$2="2023-24",IUR182="In-period"),AND('Validation summary'!$B$2="2024-25",IUR182="In-period"),AND('Validation summary'!$B$2="2024-25",IUR182="End of period",IUR190="Revenue")),TRUE,FALSE)</f>
        <v>0</v>
      </c>
      <c r="IUS183" s="201" t="b">
        <f>IF(OR(AND('Validation summary'!$B$2="2022-23",IUS182="In-period"),AND('Validation summary'!$B$2="2023-24",IUS182="In-period"),AND('Validation summary'!$B$2="2024-25",IUS182="In-period"),AND('Validation summary'!$B$2="2024-25",IUS182="End of period",IUS190="Revenue")),TRUE,FALSE)</f>
        <v>0</v>
      </c>
      <c r="IUT183" s="201" t="b">
        <f>IF(OR(AND('Validation summary'!$B$2="2022-23",IUT182="In-period"),AND('Validation summary'!$B$2="2023-24",IUT182="In-period"),AND('Validation summary'!$B$2="2024-25",IUT182="In-period"),AND('Validation summary'!$B$2="2024-25",IUT182="End of period",IUT190="Revenue")),TRUE,FALSE)</f>
        <v>0</v>
      </c>
      <c r="IUU183" s="201" t="b">
        <f>IF(OR(AND('Validation summary'!$B$2="2022-23",IUU182="In-period"),AND('Validation summary'!$B$2="2023-24",IUU182="In-period"),AND('Validation summary'!$B$2="2024-25",IUU182="In-period"),AND('Validation summary'!$B$2="2024-25",IUU182="End of period",IUU190="Revenue")),TRUE,FALSE)</f>
        <v>0</v>
      </c>
      <c r="IUV183" s="201" t="b">
        <f>IF(OR(AND('Validation summary'!$B$2="2022-23",IUV182="In-period"),AND('Validation summary'!$B$2="2023-24",IUV182="In-period"),AND('Validation summary'!$B$2="2024-25",IUV182="In-period"),AND('Validation summary'!$B$2="2024-25",IUV182="End of period",IUV190="Revenue")),TRUE,FALSE)</f>
        <v>0</v>
      </c>
      <c r="IUW183" s="201" t="b">
        <f>IF(OR(AND('Validation summary'!$B$2="2022-23",IUW182="In-period"),AND('Validation summary'!$B$2="2023-24",IUW182="In-period"),AND('Validation summary'!$B$2="2024-25",IUW182="In-period"),AND('Validation summary'!$B$2="2024-25",IUW182="End of period",IUW190="Revenue")),TRUE,FALSE)</f>
        <v>0</v>
      </c>
      <c r="IUX183" s="201" t="b">
        <f>IF(OR(AND('Validation summary'!$B$2="2022-23",IUX182="In-period"),AND('Validation summary'!$B$2="2023-24",IUX182="In-period"),AND('Validation summary'!$B$2="2024-25",IUX182="In-period"),AND('Validation summary'!$B$2="2024-25",IUX182="End of period",IUX190="Revenue")),TRUE,FALSE)</f>
        <v>0</v>
      </c>
      <c r="IUY183" s="201" t="b">
        <f>IF(OR(AND('Validation summary'!$B$2="2022-23",IUY182="In-period"),AND('Validation summary'!$B$2="2023-24",IUY182="In-period"),AND('Validation summary'!$B$2="2024-25",IUY182="In-period"),AND('Validation summary'!$B$2="2024-25",IUY182="End of period",IUY190="Revenue")),TRUE,FALSE)</f>
        <v>0</v>
      </c>
      <c r="IUZ183" s="201" t="b">
        <f>IF(OR(AND('Validation summary'!$B$2="2022-23",IUZ182="In-period"),AND('Validation summary'!$B$2="2023-24",IUZ182="In-period"),AND('Validation summary'!$B$2="2024-25",IUZ182="In-period"),AND('Validation summary'!$B$2="2024-25",IUZ182="End of period",IUZ190="Revenue")),TRUE,FALSE)</f>
        <v>0</v>
      </c>
      <c r="IVA183" s="201" t="b">
        <f>IF(OR(AND('Validation summary'!$B$2="2022-23",IVA182="In-period"),AND('Validation summary'!$B$2="2023-24",IVA182="In-period"),AND('Validation summary'!$B$2="2024-25",IVA182="In-period"),AND('Validation summary'!$B$2="2024-25",IVA182="End of period",IVA190="Revenue")),TRUE,FALSE)</f>
        <v>0</v>
      </c>
      <c r="IVB183" s="201" t="b">
        <f>IF(OR(AND('Validation summary'!$B$2="2022-23",IVB182="In-period"),AND('Validation summary'!$B$2="2023-24",IVB182="In-period"),AND('Validation summary'!$B$2="2024-25",IVB182="In-period"),AND('Validation summary'!$B$2="2024-25",IVB182="End of period",IVB190="Revenue")),TRUE,FALSE)</f>
        <v>0</v>
      </c>
      <c r="IVC183" s="201" t="b">
        <f>IF(OR(AND('Validation summary'!$B$2="2022-23",IVC182="In-period"),AND('Validation summary'!$B$2="2023-24",IVC182="In-period"),AND('Validation summary'!$B$2="2024-25",IVC182="In-period"),AND('Validation summary'!$B$2="2024-25",IVC182="End of period",IVC190="Revenue")),TRUE,FALSE)</f>
        <v>0</v>
      </c>
      <c r="IVD183" s="201" t="b">
        <f>IF(OR(AND('Validation summary'!$B$2="2022-23",IVD182="In-period"),AND('Validation summary'!$B$2="2023-24",IVD182="In-period"),AND('Validation summary'!$B$2="2024-25",IVD182="In-period"),AND('Validation summary'!$B$2="2024-25",IVD182="End of period",IVD190="Revenue")),TRUE,FALSE)</f>
        <v>0</v>
      </c>
      <c r="IVE183" s="201" t="b">
        <f>IF(OR(AND('Validation summary'!$B$2="2022-23",IVE182="In-period"),AND('Validation summary'!$B$2="2023-24",IVE182="In-period"),AND('Validation summary'!$B$2="2024-25",IVE182="In-period"),AND('Validation summary'!$B$2="2024-25",IVE182="End of period",IVE190="Revenue")),TRUE,FALSE)</f>
        <v>0</v>
      </c>
      <c r="IVF183" s="201" t="b">
        <f>IF(OR(AND('Validation summary'!$B$2="2022-23",IVF182="In-period"),AND('Validation summary'!$B$2="2023-24",IVF182="In-period"),AND('Validation summary'!$B$2="2024-25",IVF182="In-period"),AND('Validation summary'!$B$2="2024-25",IVF182="End of period",IVF190="Revenue")),TRUE,FALSE)</f>
        <v>0</v>
      </c>
      <c r="IVG183" s="201" t="b">
        <f>IF(OR(AND('Validation summary'!$B$2="2022-23",IVG182="In-period"),AND('Validation summary'!$B$2="2023-24",IVG182="In-period"),AND('Validation summary'!$B$2="2024-25",IVG182="In-period"),AND('Validation summary'!$B$2="2024-25",IVG182="End of period",IVG190="Revenue")),TRUE,FALSE)</f>
        <v>0</v>
      </c>
      <c r="IVH183" s="201" t="b">
        <f>IF(OR(AND('Validation summary'!$B$2="2022-23",IVH182="In-period"),AND('Validation summary'!$B$2="2023-24",IVH182="In-period"),AND('Validation summary'!$B$2="2024-25",IVH182="In-period"),AND('Validation summary'!$B$2="2024-25",IVH182="End of period",IVH190="Revenue")),TRUE,FALSE)</f>
        <v>0</v>
      </c>
      <c r="IVI183" s="201" t="b">
        <f>IF(OR(AND('Validation summary'!$B$2="2022-23",IVI182="In-period"),AND('Validation summary'!$B$2="2023-24",IVI182="In-period"),AND('Validation summary'!$B$2="2024-25",IVI182="In-period"),AND('Validation summary'!$B$2="2024-25",IVI182="End of period",IVI190="Revenue")),TRUE,FALSE)</f>
        <v>0</v>
      </c>
      <c r="IVJ183" s="201" t="b">
        <f>IF(OR(AND('Validation summary'!$B$2="2022-23",IVJ182="In-period"),AND('Validation summary'!$B$2="2023-24",IVJ182="In-period"),AND('Validation summary'!$B$2="2024-25",IVJ182="In-period"),AND('Validation summary'!$B$2="2024-25",IVJ182="End of period",IVJ190="Revenue")),TRUE,FALSE)</f>
        <v>0</v>
      </c>
      <c r="IVK183" s="201" t="b">
        <f>IF(OR(AND('Validation summary'!$B$2="2022-23",IVK182="In-period"),AND('Validation summary'!$B$2="2023-24",IVK182="In-period"),AND('Validation summary'!$B$2="2024-25",IVK182="In-period"),AND('Validation summary'!$B$2="2024-25",IVK182="End of period",IVK190="Revenue")),TRUE,FALSE)</f>
        <v>0</v>
      </c>
      <c r="IVL183" s="201" t="b">
        <f>IF(OR(AND('Validation summary'!$B$2="2022-23",IVL182="In-period"),AND('Validation summary'!$B$2="2023-24",IVL182="In-period"),AND('Validation summary'!$B$2="2024-25",IVL182="In-period"),AND('Validation summary'!$B$2="2024-25",IVL182="End of period",IVL190="Revenue")),TRUE,FALSE)</f>
        <v>0</v>
      </c>
      <c r="IVM183" s="201" t="b">
        <f>IF(OR(AND('Validation summary'!$B$2="2022-23",IVM182="In-period"),AND('Validation summary'!$B$2="2023-24",IVM182="In-period"),AND('Validation summary'!$B$2="2024-25",IVM182="In-period"),AND('Validation summary'!$B$2="2024-25",IVM182="End of period",IVM190="Revenue")),TRUE,FALSE)</f>
        <v>0</v>
      </c>
      <c r="IVN183" s="201" t="b">
        <f>IF(OR(AND('Validation summary'!$B$2="2022-23",IVN182="In-period"),AND('Validation summary'!$B$2="2023-24",IVN182="In-period"),AND('Validation summary'!$B$2="2024-25",IVN182="In-period"),AND('Validation summary'!$B$2="2024-25",IVN182="End of period",IVN190="Revenue")),TRUE,FALSE)</f>
        <v>0</v>
      </c>
      <c r="IVO183" s="201" t="b">
        <f>IF(OR(AND('Validation summary'!$B$2="2022-23",IVO182="In-period"),AND('Validation summary'!$B$2="2023-24",IVO182="In-period"),AND('Validation summary'!$B$2="2024-25",IVO182="In-period"),AND('Validation summary'!$B$2="2024-25",IVO182="End of period",IVO190="Revenue")),TRUE,FALSE)</f>
        <v>0</v>
      </c>
      <c r="IVP183" s="201" t="b">
        <f>IF(OR(AND('Validation summary'!$B$2="2022-23",IVP182="In-period"),AND('Validation summary'!$B$2="2023-24",IVP182="In-period"),AND('Validation summary'!$B$2="2024-25",IVP182="In-period"),AND('Validation summary'!$B$2="2024-25",IVP182="End of period",IVP190="Revenue")),TRUE,FALSE)</f>
        <v>0</v>
      </c>
      <c r="IVQ183" s="201" t="b">
        <f>IF(OR(AND('Validation summary'!$B$2="2022-23",IVQ182="In-period"),AND('Validation summary'!$B$2="2023-24",IVQ182="In-period"),AND('Validation summary'!$B$2="2024-25",IVQ182="In-period"),AND('Validation summary'!$B$2="2024-25",IVQ182="End of period",IVQ190="Revenue")),TRUE,FALSE)</f>
        <v>0</v>
      </c>
      <c r="IVR183" s="201" t="b">
        <f>IF(OR(AND('Validation summary'!$B$2="2022-23",IVR182="In-period"),AND('Validation summary'!$B$2="2023-24",IVR182="In-period"),AND('Validation summary'!$B$2="2024-25",IVR182="In-period"),AND('Validation summary'!$B$2="2024-25",IVR182="End of period",IVR190="Revenue")),TRUE,FALSE)</f>
        <v>0</v>
      </c>
      <c r="IVS183" s="201" t="b">
        <f>IF(OR(AND('Validation summary'!$B$2="2022-23",IVS182="In-period"),AND('Validation summary'!$B$2="2023-24",IVS182="In-period"),AND('Validation summary'!$B$2="2024-25",IVS182="In-period"),AND('Validation summary'!$B$2="2024-25",IVS182="End of period",IVS190="Revenue")),TRUE,FALSE)</f>
        <v>0</v>
      </c>
      <c r="IVT183" s="201" t="b">
        <f>IF(OR(AND('Validation summary'!$B$2="2022-23",IVT182="In-period"),AND('Validation summary'!$B$2="2023-24",IVT182="In-period"),AND('Validation summary'!$B$2="2024-25",IVT182="In-period"),AND('Validation summary'!$B$2="2024-25",IVT182="End of period",IVT190="Revenue")),TRUE,FALSE)</f>
        <v>0</v>
      </c>
      <c r="IVU183" s="201" t="b">
        <f>IF(OR(AND('Validation summary'!$B$2="2022-23",IVU182="In-period"),AND('Validation summary'!$B$2="2023-24",IVU182="In-period"),AND('Validation summary'!$B$2="2024-25",IVU182="In-period"),AND('Validation summary'!$B$2="2024-25",IVU182="End of period",IVU190="Revenue")),TRUE,FALSE)</f>
        <v>0</v>
      </c>
      <c r="IVV183" s="201" t="b">
        <f>IF(OR(AND('Validation summary'!$B$2="2022-23",IVV182="In-period"),AND('Validation summary'!$B$2="2023-24",IVV182="In-period"),AND('Validation summary'!$B$2="2024-25",IVV182="In-period"),AND('Validation summary'!$B$2="2024-25",IVV182="End of period",IVV190="Revenue")),TRUE,FALSE)</f>
        <v>0</v>
      </c>
      <c r="IVW183" s="201" t="b">
        <f>IF(OR(AND('Validation summary'!$B$2="2022-23",IVW182="In-period"),AND('Validation summary'!$B$2="2023-24",IVW182="In-period"),AND('Validation summary'!$B$2="2024-25",IVW182="In-period"),AND('Validation summary'!$B$2="2024-25",IVW182="End of period",IVW190="Revenue")),TRUE,FALSE)</f>
        <v>0</v>
      </c>
      <c r="IVX183" s="201" t="b">
        <f>IF(OR(AND('Validation summary'!$B$2="2022-23",IVX182="In-period"),AND('Validation summary'!$B$2="2023-24",IVX182="In-period"),AND('Validation summary'!$B$2="2024-25",IVX182="In-period"),AND('Validation summary'!$B$2="2024-25",IVX182="End of period",IVX190="Revenue")),TRUE,FALSE)</f>
        <v>0</v>
      </c>
      <c r="IVY183" s="201" t="b">
        <f>IF(OR(AND('Validation summary'!$B$2="2022-23",IVY182="In-period"),AND('Validation summary'!$B$2="2023-24",IVY182="In-period"),AND('Validation summary'!$B$2="2024-25",IVY182="In-period"),AND('Validation summary'!$B$2="2024-25",IVY182="End of period",IVY190="Revenue")),TRUE,FALSE)</f>
        <v>0</v>
      </c>
      <c r="IVZ183" s="201" t="b">
        <f>IF(OR(AND('Validation summary'!$B$2="2022-23",IVZ182="In-period"),AND('Validation summary'!$B$2="2023-24",IVZ182="In-period"),AND('Validation summary'!$B$2="2024-25",IVZ182="In-period"),AND('Validation summary'!$B$2="2024-25",IVZ182="End of period",IVZ190="Revenue")),TRUE,FALSE)</f>
        <v>0</v>
      </c>
      <c r="IWA183" s="201" t="b">
        <f>IF(OR(AND('Validation summary'!$B$2="2022-23",IWA182="In-period"),AND('Validation summary'!$B$2="2023-24",IWA182="In-period"),AND('Validation summary'!$B$2="2024-25",IWA182="In-period"),AND('Validation summary'!$B$2="2024-25",IWA182="End of period",IWA190="Revenue")),TRUE,FALSE)</f>
        <v>0</v>
      </c>
      <c r="IWB183" s="201" t="b">
        <f>IF(OR(AND('Validation summary'!$B$2="2022-23",IWB182="In-period"),AND('Validation summary'!$B$2="2023-24",IWB182="In-period"),AND('Validation summary'!$B$2="2024-25",IWB182="In-period"),AND('Validation summary'!$B$2="2024-25",IWB182="End of period",IWB190="Revenue")),TRUE,FALSE)</f>
        <v>0</v>
      </c>
      <c r="IWC183" s="201" t="b">
        <f>IF(OR(AND('Validation summary'!$B$2="2022-23",IWC182="In-period"),AND('Validation summary'!$B$2="2023-24",IWC182="In-period"),AND('Validation summary'!$B$2="2024-25",IWC182="In-period"),AND('Validation summary'!$B$2="2024-25",IWC182="End of period",IWC190="Revenue")),TRUE,FALSE)</f>
        <v>0</v>
      </c>
      <c r="IWD183" s="201" t="b">
        <f>IF(OR(AND('Validation summary'!$B$2="2022-23",IWD182="In-period"),AND('Validation summary'!$B$2="2023-24",IWD182="In-period"),AND('Validation summary'!$B$2="2024-25",IWD182="In-period"),AND('Validation summary'!$B$2="2024-25",IWD182="End of period",IWD190="Revenue")),TRUE,FALSE)</f>
        <v>0</v>
      </c>
      <c r="IWE183" s="201" t="b">
        <f>IF(OR(AND('Validation summary'!$B$2="2022-23",IWE182="In-period"),AND('Validation summary'!$B$2="2023-24",IWE182="In-period"),AND('Validation summary'!$B$2="2024-25",IWE182="In-period"),AND('Validation summary'!$B$2="2024-25",IWE182="End of period",IWE190="Revenue")),TRUE,FALSE)</f>
        <v>0</v>
      </c>
      <c r="IWF183" s="201" t="b">
        <f>IF(OR(AND('Validation summary'!$B$2="2022-23",IWF182="In-period"),AND('Validation summary'!$B$2="2023-24",IWF182="In-period"),AND('Validation summary'!$B$2="2024-25",IWF182="In-period"),AND('Validation summary'!$B$2="2024-25",IWF182="End of period",IWF190="Revenue")),TRUE,FALSE)</f>
        <v>0</v>
      </c>
      <c r="IWG183" s="201" t="b">
        <f>IF(OR(AND('Validation summary'!$B$2="2022-23",IWG182="In-period"),AND('Validation summary'!$B$2="2023-24",IWG182="In-period"),AND('Validation summary'!$B$2="2024-25",IWG182="In-period"),AND('Validation summary'!$B$2="2024-25",IWG182="End of period",IWG190="Revenue")),TRUE,FALSE)</f>
        <v>0</v>
      </c>
      <c r="IWH183" s="201" t="b">
        <f>IF(OR(AND('Validation summary'!$B$2="2022-23",IWH182="In-period"),AND('Validation summary'!$B$2="2023-24",IWH182="In-period"),AND('Validation summary'!$B$2="2024-25",IWH182="In-period"),AND('Validation summary'!$B$2="2024-25",IWH182="End of period",IWH190="Revenue")),TRUE,FALSE)</f>
        <v>0</v>
      </c>
      <c r="IWI183" s="201" t="b">
        <f>IF(OR(AND('Validation summary'!$B$2="2022-23",IWI182="In-period"),AND('Validation summary'!$B$2="2023-24",IWI182="In-period"),AND('Validation summary'!$B$2="2024-25",IWI182="In-period"),AND('Validation summary'!$B$2="2024-25",IWI182="End of period",IWI190="Revenue")),TRUE,FALSE)</f>
        <v>0</v>
      </c>
      <c r="IWJ183" s="201" t="b">
        <f>IF(OR(AND('Validation summary'!$B$2="2022-23",IWJ182="In-period"),AND('Validation summary'!$B$2="2023-24",IWJ182="In-period"),AND('Validation summary'!$B$2="2024-25",IWJ182="In-period"),AND('Validation summary'!$B$2="2024-25",IWJ182="End of period",IWJ190="Revenue")),TRUE,FALSE)</f>
        <v>0</v>
      </c>
      <c r="IWK183" s="201" t="b">
        <f>IF(OR(AND('Validation summary'!$B$2="2022-23",IWK182="In-period"),AND('Validation summary'!$B$2="2023-24",IWK182="In-period"),AND('Validation summary'!$B$2="2024-25",IWK182="In-period"),AND('Validation summary'!$B$2="2024-25",IWK182="End of period",IWK190="Revenue")),TRUE,FALSE)</f>
        <v>0</v>
      </c>
      <c r="IWL183" s="201" t="b">
        <f>IF(OR(AND('Validation summary'!$B$2="2022-23",IWL182="In-period"),AND('Validation summary'!$B$2="2023-24",IWL182="In-period"),AND('Validation summary'!$B$2="2024-25",IWL182="In-period"),AND('Validation summary'!$B$2="2024-25",IWL182="End of period",IWL190="Revenue")),TRUE,FALSE)</f>
        <v>0</v>
      </c>
      <c r="IWM183" s="201" t="b">
        <f>IF(OR(AND('Validation summary'!$B$2="2022-23",IWM182="In-period"),AND('Validation summary'!$B$2="2023-24",IWM182="In-period"),AND('Validation summary'!$B$2="2024-25",IWM182="In-period"),AND('Validation summary'!$B$2="2024-25",IWM182="End of period",IWM190="Revenue")),TRUE,FALSE)</f>
        <v>0</v>
      </c>
      <c r="IWN183" s="201" t="b">
        <f>IF(OR(AND('Validation summary'!$B$2="2022-23",IWN182="In-period"),AND('Validation summary'!$B$2="2023-24",IWN182="In-period"),AND('Validation summary'!$B$2="2024-25",IWN182="In-period"),AND('Validation summary'!$B$2="2024-25",IWN182="End of period",IWN190="Revenue")),TRUE,FALSE)</f>
        <v>0</v>
      </c>
      <c r="IWO183" s="201" t="b">
        <f>IF(OR(AND('Validation summary'!$B$2="2022-23",IWO182="In-period"),AND('Validation summary'!$B$2="2023-24",IWO182="In-period"),AND('Validation summary'!$B$2="2024-25",IWO182="In-period"),AND('Validation summary'!$B$2="2024-25",IWO182="End of period",IWO190="Revenue")),TRUE,FALSE)</f>
        <v>0</v>
      </c>
      <c r="IWP183" s="201" t="b">
        <f>IF(OR(AND('Validation summary'!$B$2="2022-23",IWP182="In-period"),AND('Validation summary'!$B$2="2023-24",IWP182="In-period"),AND('Validation summary'!$B$2="2024-25",IWP182="In-period"),AND('Validation summary'!$B$2="2024-25",IWP182="End of period",IWP190="Revenue")),TRUE,FALSE)</f>
        <v>0</v>
      </c>
      <c r="IWQ183" s="201" t="b">
        <f>IF(OR(AND('Validation summary'!$B$2="2022-23",IWQ182="In-period"),AND('Validation summary'!$B$2="2023-24",IWQ182="In-period"),AND('Validation summary'!$B$2="2024-25",IWQ182="In-period"),AND('Validation summary'!$B$2="2024-25",IWQ182="End of period",IWQ190="Revenue")),TRUE,FALSE)</f>
        <v>0</v>
      </c>
      <c r="IWR183" s="201" t="b">
        <f>IF(OR(AND('Validation summary'!$B$2="2022-23",IWR182="In-period"),AND('Validation summary'!$B$2="2023-24",IWR182="In-period"),AND('Validation summary'!$B$2="2024-25",IWR182="In-period"),AND('Validation summary'!$B$2="2024-25",IWR182="End of period",IWR190="Revenue")),TRUE,FALSE)</f>
        <v>0</v>
      </c>
      <c r="IWS183" s="201" t="b">
        <f>IF(OR(AND('Validation summary'!$B$2="2022-23",IWS182="In-period"),AND('Validation summary'!$B$2="2023-24",IWS182="In-period"),AND('Validation summary'!$B$2="2024-25",IWS182="In-period"),AND('Validation summary'!$B$2="2024-25",IWS182="End of period",IWS190="Revenue")),TRUE,FALSE)</f>
        <v>0</v>
      </c>
      <c r="IWT183" s="201" t="b">
        <f>IF(OR(AND('Validation summary'!$B$2="2022-23",IWT182="In-period"),AND('Validation summary'!$B$2="2023-24",IWT182="In-period"),AND('Validation summary'!$B$2="2024-25",IWT182="In-period"),AND('Validation summary'!$B$2="2024-25",IWT182="End of period",IWT190="Revenue")),TRUE,FALSE)</f>
        <v>0</v>
      </c>
      <c r="IWU183" s="201" t="b">
        <f>IF(OR(AND('Validation summary'!$B$2="2022-23",IWU182="In-period"),AND('Validation summary'!$B$2="2023-24",IWU182="In-period"),AND('Validation summary'!$B$2="2024-25",IWU182="In-period"),AND('Validation summary'!$B$2="2024-25",IWU182="End of period",IWU190="Revenue")),TRUE,FALSE)</f>
        <v>0</v>
      </c>
      <c r="IWV183" s="201" t="b">
        <f>IF(OR(AND('Validation summary'!$B$2="2022-23",IWV182="In-period"),AND('Validation summary'!$B$2="2023-24",IWV182="In-period"),AND('Validation summary'!$B$2="2024-25",IWV182="In-period"),AND('Validation summary'!$B$2="2024-25",IWV182="End of period",IWV190="Revenue")),TRUE,FALSE)</f>
        <v>0</v>
      </c>
      <c r="IWW183" s="201" t="b">
        <f>IF(OR(AND('Validation summary'!$B$2="2022-23",IWW182="In-period"),AND('Validation summary'!$B$2="2023-24",IWW182="In-period"),AND('Validation summary'!$B$2="2024-25",IWW182="In-period"),AND('Validation summary'!$B$2="2024-25",IWW182="End of period",IWW190="Revenue")),TRUE,FALSE)</f>
        <v>0</v>
      </c>
      <c r="IWX183" s="201" t="b">
        <f>IF(OR(AND('Validation summary'!$B$2="2022-23",IWX182="In-period"),AND('Validation summary'!$B$2="2023-24",IWX182="In-period"),AND('Validation summary'!$B$2="2024-25",IWX182="In-period"),AND('Validation summary'!$B$2="2024-25",IWX182="End of period",IWX190="Revenue")),TRUE,FALSE)</f>
        <v>0</v>
      </c>
      <c r="IWY183" s="201" t="b">
        <f>IF(OR(AND('Validation summary'!$B$2="2022-23",IWY182="In-period"),AND('Validation summary'!$B$2="2023-24",IWY182="In-period"),AND('Validation summary'!$B$2="2024-25",IWY182="In-period"),AND('Validation summary'!$B$2="2024-25",IWY182="End of period",IWY190="Revenue")),TRUE,FALSE)</f>
        <v>0</v>
      </c>
      <c r="IWZ183" s="201" t="b">
        <f>IF(OR(AND('Validation summary'!$B$2="2022-23",IWZ182="In-period"),AND('Validation summary'!$B$2="2023-24",IWZ182="In-period"),AND('Validation summary'!$B$2="2024-25",IWZ182="In-period"),AND('Validation summary'!$B$2="2024-25",IWZ182="End of period",IWZ190="Revenue")),TRUE,FALSE)</f>
        <v>0</v>
      </c>
      <c r="IXA183" s="201" t="b">
        <f>IF(OR(AND('Validation summary'!$B$2="2022-23",IXA182="In-period"),AND('Validation summary'!$B$2="2023-24",IXA182="In-period"),AND('Validation summary'!$B$2="2024-25",IXA182="In-period"),AND('Validation summary'!$B$2="2024-25",IXA182="End of period",IXA190="Revenue")),TRUE,FALSE)</f>
        <v>0</v>
      </c>
      <c r="IXB183" s="201" t="b">
        <f>IF(OR(AND('Validation summary'!$B$2="2022-23",IXB182="In-period"),AND('Validation summary'!$B$2="2023-24",IXB182="In-period"),AND('Validation summary'!$B$2="2024-25",IXB182="In-period"),AND('Validation summary'!$B$2="2024-25",IXB182="End of period",IXB190="Revenue")),TRUE,FALSE)</f>
        <v>0</v>
      </c>
      <c r="IXC183" s="201" t="b">
        <f>IF(OR(AND('Validation summary'!$B$2="2022-23",IXC182="In-period"),AND('Validation summary'!$B$2="2023-24",IXC182="In-period"),AND('Validation summary'!$B$2="2024-25",IXC182="In-period"),AND('Validation summary'!$B$2="2024-25",IXC182="End of period",IXC190="Revenue")),TRUE,FALSE)</f>
        <v>0</v>
      </c>
      <c r="IXD183" s="201" t="b">
        <f>IF(OR(AND('Validation summary'!$B$2="2022-23",IXD182="In-period"),AND('Validation summary'!$B$2="2023-24",IXD182="In-period"),AND('Validation summary'!$B$2="2024-25",IXD182="In-period"),AND('Validation summary'!$B$2="2024-25",IXD182="End of period",IXD190="Revenue")),TRUE,FALSE)</f>
        <v>0</v>
      </c>
      <c r="IXE183" s="201" t="b">
        <f>IF(OR(AND('Validation summary'!$B$2="2022-23",IXE182="In-period"),AND('Validation summary'!$B$2="2023-24",IXE182="In-period"),AND('Validation summary'!$B$2="2024-25",IXE182="In-period"),AND('Validation summary'!$B$2="2024-25",IXE182="End of period",IXE190="Revenue")),TRUE,FALSE)</f>
        <v>0</v>
      </c>
      <c r="IXF183" s="201" t="b">
        <f>IF(OR(AND('Validation summary'!$B$2="2022-23",IXF182="In-period"),AND('Validation summary'!$B$2="2023-24",IXF182="In-period"),AND('Validation summary'!$B$2="2024-25",IXF182="In-period"),AND('Validation summary'!$B$2="2024-25",IXF182="End of period",IXF190="Revenue")),TRUE,FALSE)</f>
        <v>0</v>
      </c>
      <c r="IXG183" s="201" t="b">
        <f>IF(OR(AND('Validation summary'!$B$2="2022-23",IXG182="In-period"),AND('Validation summary'!$B$2="2023-24",IXG182="In-period"),AND('Validation summary'!$B$2="2024-25",IXG182="In-period"),AND('Validation summary'!$B$2="2024-25",IXG182="End of period",IXG190="Revenue")),TRUE,FALSE)</f>
        <v>0</v>
      </c>
      <c r="IXH183" s="201" t="b">
        <f>IF(OR(AND('Validation summary'!$B$2="2022-23",IXH182="In-period"),AND('Validation summary'!$B$2="2023-24",IXH182="In-period"),AND('Validation summary'!$B$2="2024-25",IXH182="In-period"),AND('Validation summary'!$B$2="2024-25",IXH182="End of period",IXH190="Revenue")),TRUE,FALSE)</f>
        <v>0</v>
      </c>
      <c r="IXI183" s="201" t="b">
        <f>IF(OR(AND('Validation summary'!$B$2="2022-23",IXI182="In-period"),AND('Validation summary'!$B$2="2023-24",IXI182="In-period"),AND('Validation summary'!$B$2="2024-25",IXI182="In-period"),AND('Validation summary'!$B$2="2024-25",IXI182="End of period",IXI190="Revenue")),TRUE,FALSE)</f>
        <v>0</v>
      </c>
      <c r="IXJ183" s="201" t="b">
        <f>IF(OR(AND('Validation summary'!$B$2="2022-23",IXJ182="In-period"),AND('Validation summary'!$B$2="2023-24",IXJ182="In-period"),AND('Validation summary'!$B$2="2024-25",IXJ182="In-period"),AND('Validation summary'!$B$2="2024-25",IXJ182="End of period",IXJ190="Revenue")),TRUE,FALSE)</f>
        <v>0</v>
      </c>
      <c r="IXK183" s="201" t="b">
        <f>IF(OR(AND('Validation summary'!$B$2="2022-23",IXK182="In-period"),AND('Validation summary'!$B$2="2023-24",IXK182="In-period"),AND('Validation summary'!$B$2="2024-25",IXK182="In-period"),AND('Validation summary'!$B$2="2024-25",IXK182="End of period",IXK190="Revenue")),TRUE,FALSE)</f>
        <v>0</v>
      </c>
      <c r="IXL183" s="201" t="b">
        <f>IF(OR(AND('Validation summary'!$B$2="2022-23",IXL182="In-period"),AND('Validation summary'!$B$2="2023-24",IXL182="In-period"),AND('Validation summary'!$B$2="2024-25",IXL182="In-period"),AND('Validation summary'!$B$2="2024-25",IXL182="End of period",IXL190="Revenue")),TRUE,FALSE)</f>
        <v>0</v>
      </c>
      <c r="IXM183" s="201" t="b">
        <f>IF(OR(AND('Validation summary'!$B$2="2022-23",IXM182="In-period"),AND('Validation summary'!$B$2="2023-24",IXM182="In-period"),AND('Validation summary'!$B$2="2024-25",IXM182="In-period"),AND('Validation summary'!$B$2="2024-25",IXM182="End of period",IXM190="Revenue")),TRUE,FALSE)</f>
        <v>0</v>
      </c>
      <c r="IXN183" s="201" t="b">
        <f>IF(OR(AND('Validation summary'!$B$2="2022-23",IXN182="In-period"),AND('Validation summary'!$B$2="2023-24",IXN182="In-period"),AND('Validation summary'!$B$2="2024-25",IXN182="In-period"),AND('Validation summary'!$B$2="2024-25",IXN182="End of period",IXN190="Revenue")),TRUE,FALSE)</f>
        <v>0</v>
      </c>
      <c r="IXO183" s="201" t="b">
        <f>IF(OR(AND('Validation summary'!$B$2="2022-23",IXO182="In-period"),AND('Validation summary'!$B$2="2023-24",IXO182="In-period"),AND('Validation summary'!$B$2="2024-25",IXO182="In-period"),AND('Validation summary'!$B$2="2024-25",IXO182="End of period",IXO190="Revenue")),TRUE,FALSE)</f>
        <v>0</v>
      </c>
      <c r="IXP183" s="201" t="b">
        <f>IF(OR(AND('Validation summary'!$B$2="2022-23",IXP182="In-period"),AND('Validation summary'!$B$2="2023-24",IXP182="In-period"),AND('Validation summary'!$B$2="2024-25",IXP182="In-period"),AND('Validation summary'!$B$2="2024-25",IXP182="End of period",IXP190="Revenue")),TRUE,FALSE)</f>
        <v>0</v>
      </c>
      <c r="IXQ183" s="201" t="b">
        <f>IF(OR(AND('Validation summary'!$B$2="2022-23",IXQ182="In-period"),AND('Validation summary'!$B$2="2023-24",IXQ182="In-period"),AND('Validation summary'!$B$2="2024-25",IXQ182="In-period"),AND('Validation summary'!$B$2="2024-25",IXQ182="End of period",IXQ190="Revenue")),TRUE,FALSE)</f>
        <v>0</v>
      </c>
      <c r="IXR183" s="201" t="b">
        <f>IF(OR(AND('Validation summary'!$B$2="2022-23",IXR182="In-period"),AND('Validation summary'!$B$2="2023-24",IXR182="In-period"),AND('Validation summary'!$B$2="2024-25",IXR182="In-period"),AND('Validation summary'!$B$2="2024-25",IXR182="End of period",IXR190="Revenue")),TRUE,FALSE)</f>
        <v>0</v>
      </c>
      <c r="IXS183" s="201" t="b">
        <f>IF(OR(AND('Validation summary'!$B$2="2022-23",IXS182="In-period"),AND('Validation summary'!$B$2="2023-24",IXS182="In-period"),AND('Validation summary'!$B$2="2024-25",IXS182="In-period"),AND('Validation summary'!$B$2="2024-25",IXS182="End of period",IXS190="Revenue")),TRUE,FALSE)</f>
        <v>0</v>
      </c>
      <c r="IXT183" s="201" t="b">
        <f>IF(OR(AND('Validation summary'!$B$2="2022-23",IXT182="In-period"),AND('Validation summary'!$B$2="2023-24",IXT182="In-period"),AND('Validation summary'!$B$2="2024-25",IXT182="In-period"),AND('Validation summary'!$B$2="2024-25",IXT182="End of period",IXT190="Revenue")),TRUE,FALSE)</f>
        <v>0</v>
      </c>
      <c r="IXU183" s="201" t="b">
        <f>IF(OR(AND('Validation summary'!$B$2="2022-23",IXU182="In-period"),AND('Validation summary'!$B$2="2023-24",IXU182="In-period"),AND('Validation summary'!$B$2="2024-25",IXU182="In-period"),AND('Validation summary'!$B$2="2024-25",IXU182="End of period",IXU190="Revenue")),TRUE,FALSE)</f>
        <v>0</v>
      </c>
      <c r="IXV183" s="201" t="b">
        <f>IF(OR(AND('Validation summary'!$B$2="2022-23",IXV182="In-period"),AND('Validation summary'!$B$2="2023-24",IXV182="In-period"),AND('Validation summary'!$B$2="2024-25",IXV182="In-period"),AND('Validation summary'!$B$2="2024-25",IXV182="End of period",IXV190="Revenue")),TRUE,FALSE)</f>
        <v>0</v>
      </c>
      <c r="IXW183" s="201" t="b">
        <f>IF(OR(AND('Validation summary'!$B$2="2022-23",IXW182="In-period"),AND('Validation summary'!$B$2="2023-24",IXW182="In-period"),AND('Validation summary'!$B$2="2024-25",IXW182="In-period"),AND('Validation summary'!$B$2="2024-25",IXW182="End of period",IXW190="Revenue")),TRUE,FALSE)</f>
        <v>0</v>
      </c>
      <c r="IXX183" s="201" t="b">
        <f>IF(OR(AND('Validation summary'!$B$2="2022-23",IXX182="In-period"),AND('Validation summary'!$B$2="2023-24",IXX182="In-period"),AND('Validation summary'!$B$2="2024-25",IXX182="In-period"),AND('Validation summary'!$B$2="2024-25",IXX182="End of period",IXX190="Revenue")),TRUE,FALSE)</f>
        <v>0</v>
      </c>
      <c r="IXY183" s="201" t="b">
        <f>IF(OR(AND('Validation summary'!$B$2="2022-23",IXY182="In-period"),AND('Validation summary'!$B$2="2023-24",IXY182="In-period"),AND('Validation summary'!$B$2="2024-25",IXY182="In-period"),AND('Validation summary'!$B$2="2024-25",IXY182="End of period",IXY190="Revenue")),TRUE,FALSE)</f>
        <v>0</v>
      </c>
      <c r="IXZ183" s="201" t="b">
        <f>IF(OR(AND('Validation summary'!$B$2="2022-23",IXZ182="In-period"),AND('Validation summary'!$B$2="2023-24",IXZ182="In-period"),AND('Validation summary'!$B$2="2024-25",IXZ182="In-period"),AND('Validation summary'!$B$2="2024-25",IXZ182="End of period",IXZ190="Revenue")),TRUE,FALSE)</f>
        <v>0</v>
      </c>
      <c r="IYA183" s="201" t="b">
        <f>IF(OR(AND('Validation summary'!$B$2="2022-23",IYA182="In-period"),AND('Validation summary'!$B$2="2023-24",IYA182="In-period"),AND('Validation summary'!$B$2="2024-25",IYA182="In-period"),AND('Validation summary'!$B$2="2024-25",IYA182="End of period",IYA190="Revenue")),TRUE,FALSE)</f>
        <v>0</v>
      </c>
      <c r="IYB183" s="201" t="b">
        <f>IF(OR(AND('Validation summary'!$B$2="2022-23",IYB182="In-period"),AND('Validation summary'!$B$2="2023-24",IYB182="In-period"),AND('Validation summary'!$B$2="2024-25",IYB182="In-period"),AND('Validation summary'!$B$2="2024-25",IYB182="End of period",IYB190="Revenue")),TRUE,FALSE)</f>
        <v>0</v>
      </c>
      <c r="IYC183" s="201" t="b">
        <f>IF(OR(AND('Validation summary'!$B$2="2022-23",IYC182="In-period"),AND('Validation summary'!$B$2="2023-24",IYC182="In-period"),AND('Validation summary'!$B$2="2024-25",IYC182="In-period"),AND('Validation summary'!$B$2="2024-25",IYC182="End of period",IYC190="Revenue")),TRUE,FALSE)</f>
        <v>0</v>
      </c>
      <c r="IYD183" s="201" t="b">
        <f>IF(OR(AND('Validation summary'!$B$2="2022-23",IYD182="In-period"),AND('Validation summary'!$B$2="2023-24",IYD182="In-period"),AND('Validation summary'!$B$2="2024-25",IYD182="In-period"),AND('Validation summary'!$B$2="2024-25",IYD182="End of period",IYD190="Revenue")),TRUE,FALSE)</f>
        <v>0</v>
      </c>
      <c r="IYE183" s="201" t="b">
        <f>IF(OR(AND('Validation summary'!$B$2="2022-23",IYE182="In-period"),AND('Validation summary'!$B$2="2023-24",IYE182="In-period"),AND('Validation summary'!$B$2="2024-25",IYE182="In-period"),AND('Validation summary'!$B$2="2024-25",IYE182="End of period",IYE190="Revenue")),TRUE,FALSE)</f>
        <v>0</v>
      </c>
      <c r="IYF183" s="201" t="b">
        <f>IF(OR(AND('Validation summary'!$B$2="2022-23",IYF182="In-period"),AND('Validation summary'!$B$2="2023-24",IYF182="In-period"),AND('Validation summary'!$B$2="2024-25",IYF182="In-period"),AND('Validation summary'!$B$2="2024-25",IYF182="End of period",IYF190="Revenue")),TRUE,FALSE)</f>
        <v>0</v>
      </c>
      <c r="IYG183" s="201" t="b">
        <f>IF(OR(AND('Validation summary'!$B$2="2022-23",IYG182="In-period"),AND('Validation summary'!$B$2="2023-24",IYG182="In-period"),AND('Validation summary'!$B$2="2024-25",IYG182="In-period"),AND('Validation summary'!$B$2="2024-25",IYG182="End of period",IYG190="Revenue")),TRUE,FALSE)</f>
        <v>0</v>
      </c>
      <c r="IYH183" s="201" t="b">
        <f>IF(OR(AND('Validation summary'!$B$2="2022-23",IYH182="In-period"),AND('Validation summary'!$B$2="2023-24",IYH182="In-period"),AND('Validation summary'!$B$2="2024-25",IYH182="In-period"),AND('Validation summary'!$B$2="2024-25",IYH182="End of period",IYH190="Revenue")),TRUE,FALSE)</f>
        <v>0</v>
      </c>
      <c r="IYI183" s="201" t="b">
        <f>IF(OR(AND('Validation summary'!$B$2="2022-23",IYI182="In-period"),AND('Validation summary'!$B$2="2023-24",IYI182="In-period"),AND('Validation summary'!$B$2="2024-25",IYI182="In-period"),AND('Validation summary'!$B$2="2024-25",IYI182="End of period",IYI190="Revenue")),TRUE,FALSE)</f>
        <v>0</v>
      </c>
      <c r="IYJ183" s="201" t="b">
        <f>IF(OR(AND('Validation summary'!$B$2="2022-23",IYJ182="In-period"),AND('Validation summary'!$B$2="2023-24",IYJ182="In-period"),AND('Validation summary'!$B$2="2024-25",IYJ182="In-period"),AND('Validation summary'!$B$2="2024-25",IYJ182="End of period",IYJ190="Revenue")),TRUE,FALSE)</f>
        <v>0</v>
      </c>
      <c r="IYK183" s="201" t="b">
        <f>IF(OR(AND('Validation summary'!$B$2="2022-23",IYK182="In-period"),AND('Validation summary'!$B$2="2023-24",IYK182="In-period"),AND('Validation summary'!$B$2="2024-25",IYK182="In-period"),AND('Validation summary'!$B$2="2024-25",IYK182="End of period",IYK190="Revenue")),TRUE,FALSE)</f>
        <v>0</v>
      </c>
      <c r="IYL183" s="201" t="b">
        <f>IF(OR(AND('Validation summary'!$B$2="2022-23",IYL182="In-period"),AND('Validation summary'!$B$2="2023-24",IYL182="In-period"),AND('Validation summary'!$B$2="2024-25",IYL182="In-period"),AND('Validation summary'!$B$2="2024-25",IYL182="End of period",IYL190="Revenue")),TRUE,FALSE)</f>
        <v>0</v>
      </c>
      <c r="IYM183" s="201" t="b">
        <f>IF(OR(AND('Validation summary'!$B$2="2022-23",IYM182="In-period"),AND('Validation summary'!$B$2="2023-24",IYM182="In-period"),AND('Validation summary'!$B$2="2024-25",IYM182="In-period"),AND('Validation summary'!$B$2="2024-25",IYM182="End of period",IYM190="Revenue")),TRUE,FALSE)</f>
        <v>0</v>
      </c>
      <c r="IYN183" s="201" t="b">
        <f>IF(OR(AND('Validation summary'!$B$2="2022-23",IYN182="In-period"),AND('Validation summary'!$B$2="2023-24",IYN182="In-period"),AND('Validation summary'!$B$2="2024-25",IYN182="In-period"),AND('Validation summary'!$B$2="2024-25",IYN182="End of period",IYN190="Revenue")),TRUE,FALSE)</f>
        <v>0</v>
      </c>
      <c r="IYO183" s="201" t="b">
        <f>IF(OR(AND('Validation summary'!$B$2="2022-23",IYO182="In-period"),AND('Validation summary'!$B$2="2023-24",IYO182="In-period"),AND('Validation summary'!$B$2="2024-25",IYO182="In-period"),AND('Validation summary'!$B$2="2024-25",IYO182="End of period",IYO190="Revenue")),TRUE,FALSE)</f>
        <v>0</v>
      </c>
      <c r="IYP183" s="201" t="b">
        <f>IF(OR(AND('Validation summary'!$B$2="2022-23",IYP182="In-period"),AND('Validation summary'!$B$2="2023-24",IYP182="In-period"),AND('Validation summary'!$B$2="2024-25",IYP182="In-period"),AND('Validation summary'!$B$2="2024-25",IYP182="End of period",IYP190="Revenue")),TRUE,FALSE)</f>
        <v>0</v>
      </c>
      <c r="IYQ183" s="201" t="b">
        <f>IF(OR(AND('Validation summary'!$B$2="2022-23",IYQ182="In-period"),AND('Validation summary'!$B$2="2023-24",IYQ182="In-period"),AND('Validation summary'!$B$2="2024-25",IYQ182="In-period"),AND('Validation summary'!$B$2="2024-25",IYQ182="End of period",IYQ190="Revenue")),TRUE,FALSE)</f>
        <v>0</v>
      </c>
      <c r="IYR183" s="201" t="b">
        <f>IF(OR(AND('Validation summary'!$B$2="2022-23",IYR182="In-period"),AND('Validation summary'!$B$2="2023-24",IYR182="In-period"),AND('Validation summary'!$B$2="2024-25",IYR182="In-period"),AND('Validation summary'!$B$2="2024-25",IYR182="End of period",IYR190="Revenue")),TRUE,FALSE)</f>
        <v>0</v>
      </c>
      <c r="IYS183" s="201" t="b">
        <f>IF(OR(AND('Validation summary'!$B$2="2022-23",IYS182="In-period"),AND('Validation summary'!$B$2="2023-24",IYS182="In-period"),AND('Validation summary'!$B$2="2024-25",IYS182="In-period"),AND('Validation summary'!$B$2="2024-25",IYS182="End of period",IYS190="Revenue")),TRUE,FALSE)</f>
        <v>0</v>
      </c>
      <c r="IYT183" s="201" t="b">
        <f>IF(OR(AND('Validation summary'!$B$2="2022-23",IYT182="In-period"),AND('Validation summary'!$B$2="2023-24",IYT182="In-period"),AND('Validation summary'!$B$2="2024-25",IYT182="In-period"),AND('Validation summary'!$B$2="2024-25",IYT182="End of period",IYT190="Revenue")),TRUE,FALSE)</f>
        <v>0</v>
      </c>
      <c r="IYU183" s="201" t="b">
        <f>IF(OR(AND('Validation summary'!$B$2="2022-23",IYU182="In-period"),AND('Validation summary'!$B$2="2023-24",IYU182="In-period"),AND('Validation summary'!$B$2="2024-25",IYU182="In-period"),AND('Validation summary'!$B$2="2024-25",IYU182="End of period",IYU190="Revenue")),TRUE,FALSE)</f>
        <v>0</v>
      </c>
      <c r="IYV183" s="201" t="b">
        <f>IF(OR(AND('Validation summary'!$B$2="2022-23",IYV182="In-period"),AND('Validation summary'!$B$2="2023-24",IYV182="In-period"),AND('Validation summary'!$B$2="2024-25",IYV182="In-period"),AND('Validation summary'!$B$2="2024-25",IYV182="End of period",IYV190="Revenue")),TRUE,FALSE)</f>
        <v>0</v>
      </c>
      <c r="IYW183" s="201" t="b">
        <f>IF(OR(AND('Validation summary'!$B$2="2022-23",IYW182="In-period"),AND('Validation summary'!$B$2="2023-24",IYW182="In-period"),AND('Validation summary'!$B$2="2024-25",IYW182="In-period"),AND('Validation summary'!$B$2="2024-25",IYW182="End of period",IYW190="Revenue")),TRUE,FALSE)</f>
        <v>0</v>
      </c>
      <c r="IYX183" s="201" t="b">
        <f>IF(OR(AND('Validation summary'!$B$2="2022-23",IYX182="In-period"),AND('Validation summary'!$B$2="2023-24",IYX182="In-period"),AND('Validation summary'!$B$2="2024-25",IYX182="In-period"),AND('Validation summary'!$B$2="2024-25",IYX182="End of period",IYX190="Revenue")),TRUE,FALSE)</f>
        <v>0</v>
      </c>
      <c r="IYY183" s="201" t="b">
        <f>IF(OR(AND('Validation summary'!$B$2="2022-23",IYY182="In-period"),AND('Validation summary'!$B$2="2023-24",IYY182="In-period"),AND('Validation summary'!$B$2="2024-25",IYY182="In-period"),AND('Validation summary'!$B$2="2024-25",IYY182="End of period",IYY190="Revenue")),TRUE,FALSE)</f>
        <v>0</v>
      </c>
      <c r="IYZ183" s="201" t="b">
        <f>IF(OR(AND('Validation summary'!$B$2="2022-23",IYZ182="In-period"),AND('Validation summary'!$B$2="2023-24",IYZ182="In-period"),AND('Validation summary'!$B$2="2024-25",IYZ182="In-period"),AND('Validation summary'!$B$2="2024-25",IYZ182="End of period",IYZ190="Revenue")),TRUE,FALSE)</f>
        <v>0</v>
      </c>
      <c r="IZA183" s="201" t="b">
        <f>IF(OR(AND('Validation summary'!$B$2="2022-23",IZA182="In-period"),AND('Validation summary'!$B$2="2023-24",IZA182="In-period"),AND('Validation summary'!$B$2="2024-25",IZA182="In-period"),AND('Validation summary'!$B$2="2024-25",IZA182="End of period",IZA190="Revenue")),TRUE,FALSE)</f>
        <v>0</v>
      </c>
      <c r="IZB183" s="201" t="b">
        <f>IF(OR(AND('Validation summary'!$B$2="2022-23",IZB182="In-period"),AND('Validation summary'!$B$2="2023-24",IZB182="In-period"),AND('Validation summary'!$B$2="2024-25",IZB182="In-period"),AND('Validation summary'!$B$2="2024-25",IZB182="End of period",IZB190="Revenue")),TRUE,FALSE)</f>
        <v>0</v>
      </c>
      <c r="IZC183" s="201" t="b">
        <f>IF(OR(AND('Validation summary'!$B$2="2022-23",IZC182="In-period"),AND('Validation summary'!$B$2="2023-24",IZC182="In-period"),AND('Validation summary'!$B$2="2024-25",IZC182="In-period"),AND('Validation summary'!$B$2="2024-25",IZC182="End of period",IZC190="Revenue")),TRUE,FALSE)</f>
        <v>0</v>
      </c>
      <c r="IZD183" s="201" t="b">
        <f>IF(OR(AND('Validation summary'!$B$2="2022-23",IZD182="In-period"),AND('Validation summary'!$B$2="2023-24",IZD182="In-period"),AND('Validation summary'!$B$2="2024-25",IZD182="In-period"),AND('Validation summary'!$B$2="2024-25",IZD182="End of period",IZD190="Revenue")),TRUE,FALSE)</f>
        <v>0</v>
      </c>
      <c r="IZE183" s="201" t="b">
        <f>IF(OR(AND('Validation summary'!$B$2="2022-23",IZE182="In-period"),AND('Validation summary'!$B$2="2023-24",IZE182="In-period"),AND('Validation summary'!$B$2="2024-25",IZE182="In-period"),AND('Validation summary'!$B$2="2024-25",IZE182="End of period",IZE190="Revenue")),TRUE,FALSE)</f>
        <v>0</v>
      </c>
      <c r="IZF183" s="201" t="b">
        <f>IF(OR(AND('Validation summary'!$B$2="2022-23",IZF182="In-period"),AND('Validation summary'!$B$2="2023-24",IZF182="In-period"),AND('Validation summary'!$B$2="2024-25",IZF182="In-period"),AND('Validation summary'!$B$2="2024-25",IZF182="End of period",IZF190="Revenue")),TRUE,FALSE)</f>
        <v>0</v>
      </c>
      <c r="IZG183" s="201" t="b">
        <f>IF(OR(AND('Validation summary'!$B$2="2022-23",IZG182="In-period"),AND('Validation summary'!$B$2="2023-24",IZG182="In-period"),AND('Validation summary'!$B$2="2024-25",IZG182="In-period"),AND('Validation summary'!$B$2="2024-25",IZG182="End of period",IZG190="Revenue")),TRUE,FALSE)</f>
        <v>0</v>
      </c>
      <c r="IZH183" s="201" t="b">
        <f>IF(OR(AND('Validation summary'!$B$2="2022-23",IZH182="In-period"),AND('Validation summary'!$B$2="2023-24",IZH182="In-period"),AND('Validation summary'!$B$2="2024-25",IZH182="In-period"),AND('Validation summary'!$B$2="2024-25",IZH182="End of period",IZH190="Revenue")),TRUE,FALSE)</f>
        <v>0</v>
      </c>
      <c r="IZI183" s="201" t="b">
        <f>IF(OR(AND('Validation summary'!$B$2="2022-23",IZI182="In-period"),AND('Validation summary'!$B$2="2023-24",IZI182="In-period"),AND('Validation summary'!$B$2="2024-25",IZI182="In-period"),AND('Validation summary'!$B$2="2024-25",IZI182="End of period",IZI190="Revenue")),TRUE,FALSE)</f>
        <v>0</v>
      </c>
      <c r="IZJ183" s="201" t="b">
        <f>IF(OR(AND('Validation summary'!$B$2="2022-23",IZJ182="In-period"),AND('Validation summary'!$B$2="2023-24",IZJ182="In-period"),AND('Validation summary'!$B$2="2024-25",IZJ182="In-period"),AND('Validation summary'!$B$2="2024-25",IZJ182="End of period",IZJ190="Revenue")),TRUE,FALSE)</f>
        <v>0</v>
      </c>
      <c r="IZK183" s="201" t="b">
        <f>IF(OR(AND('Validation summary'!$B$2="2022-23",IZK182="In-period"),AND('Validation summary'!$B$2="2023-24",IZK182="In-period"),AND('Validation summary'!$B$2="2024-25",IZK182="In-period"),AND('Validation summary'!$B$2="2024-25",IZK182="End of period",IZK190="Revenue")),TRUE,FALSE)</f>
        <v>0</v>
      </c>
      <c r="IZL183" s="201" t="b">
        <f>IF(OR(AND('Validation summary'!$B$2="2022-23",IZL182="In-period"),AND('Validation summary'!$B$2="2023-24",IZL182="In-period"),AND('Validation summary'!$B$2="2024-25",IZL182="In-period"),AND('Validation summary'!$B$2="2024-25",IZL182="End of period",IZL190="Revenue")),TRUE,FALSE)</f>
        <v>0</v>
      </c>
      <c r="IZM183" s="201" t="b">
        <f>IF(OR(AND('Validation summary'!$B$2="2022-23",IZM182="In-period"),AND('Validation summary'!$B$2="2023-24",IZM182="In-period"),AND('Validation summary'!$B$2="2024-25",IZM182="In-period"),AND('Validation summary'!$B$2="2024-25",IZM182="End of period",IZM190="Revenue")),TRUE,FALSE)</f>
        <v>0</v>
      </c>
      <c r="IZN183" s="201" t="b">
        <f>IF(OR(AND('Validation summary'!$B$2="2022-23",IZN182="In-period"),AND('Validation summary'!$B$2="2023-24",IZN182="In-period"),AND('Validation summary'!$B$2="2024-25",IZN182="In-period"),AND('Validation summary'!$B$2="2024-25",IZN182="End of period",IZN190="Revenue")),TRUE,FALSE)</f>
        <v>0</v>
      </c>
      <c r="IZO183" s="201" t="b">
        <f>IF(OR(AND('Validation summary'!$B$2="2022-23",IZO182="In-period"),AND('Validation summary'!$B$2="2023-24",IZO182="In-period"),AND('Validation summary'!$B$2="2024-25",IZO182="In-period"),AND('Validation summary'!$B$2="2024-25",IZO182="End of period",IZO190="Revenue")),TRUE,FALSE)</f>
        <v>0</v>
      </c>
      <c r="IZP183" s="201" t="b">
        <f>IF(OR(AND('Validation summary'!$B$2="2022-23",IZP182="In-period"),AND('Validation summary'!$B$2="2023-24",IZP182="In-period"),AND('Validation summary'!$B$2="2024-25",IZP182="In-period"),AND('Validation summary'!$B$2="2024-25",IZP182="End of period",IZP190="Revenue")),TRUE,FALSE)</f>
        <v>0</v>
      </c>
      <c r="IZQ183" s="201" t="b">
        <f>IF(OR(AND('Validation summary'!$B$2="2022-23",IZQ182="In-period"),AND('Validation summary'!$B$2="2023-24",IZQ182="In-period"),AND('Validation summary'!$B$2="2024-25",IZQ182="In-period"),AND('Validation summary'!$B$2="2024-25",IZQ182="End of period",IZQ190="Revenue")),TRUE,FALSE)</f>
        <v>0</v>
      </c>
      <c r="IZR183" s="201" t="b">
        <f>IF(OR(AND('Validation summary'!$B$2="2022-23",IZR182="In-period"),AND('Validation summary'!$B$2="2023-24",IZR182="In-period"),AND('Validation summary'!$B$2="2024-25",IZR182="In-period"),AND('Validation summary'!$B$2="2024-25",IZR182="End of period",IZR190="Revenue")),TRUE,FALSE)</f>
        <v>0</v>
      </c>
      <c r="IZS183" s="201" t="b">
        <f>IF(OR(AND('Validation summary'!$B$2="2022-23",IZS182="In-period"),AND('Validation summary'!$B$2="2023-24",IZS182="In-period"),AND('Validation summary'!$B$2="2024-25",IZS182="In-period"),AND('Validation summary'!$B$2="2024-25",IZS182="End of period",IZS190="Revenue")),TRUE,FALSE)</f>
        <v>0</v>
      </c>
      <c r="IZT183" s="201" t="b">
        <f>IF(OR(AND('Validation summary'!$B$2="2022-23",IZT182="In-period"),AND('Validation summary'!$B$2="2023-24",IZT182="In-period"),AND('Validation summary'!$B$2="2024-25",IZT182="In-period"),AND('Validation summary'!$B$2="2024-25",IZT182="End of period",IZT190="Revenue")),TRUE,FALSE)</f>
        <v>0</v>
      </c>
      <c r="IZU183" s="201" t="b">
        <f>IF(OR(AND('Validation summary'!$B$2="2022-23",IZU182="In-period"),AND('Validation summary'!$B$2="2023-24",IZU182="In-period"),AND('Validation summary'!$B$2="2024-25",IZU182="In-period"),AND('Validation summary'!$B$2="2024-25",IZU182="End of period",IZU190="Revenue")),TRUE,FALSE)</f>
        <v>0</v>
      </c>
      <c r="IZV183" s="201" t="b">
        <f>IF(OR(AND('Validation summary'!$B$2="2022-23",IZV182="In-period"),AND('Validation summary'!$B$2="2023-24",IZV182="In-period"),AND('Validation summary'!$B$2="2024-25",IZV182="In-period"),AND('Validation summary'!$B$2="2024-25",IZV182="End of period",IZV190="Revenue")),TRUE,FALSE)</f>
        <v>0</v>
      </c>
      <c r="IZW183" s="201" t="b">
        <f>IF(OR(AND('Validation summary'!$B$2="2022-23",IZW182="In-period"),AND('Validation summary'!$B$2="2023-24",IZW182="In-period"),AND('Validation summary'!$B$2="2024-25",IZW182="In-period"),AND('Validation summary'!$B$2="2024-25",IZW182="End of period",IZW190="Revenue")),TRUE,FALSE)</f>
        <v>0</v>
      </c>
      <c r="IZX183" s="201" t="b">
        <f>IF(OR(AND('Validation summary'!$B$2="2022-23",IZX182="In-period"),AND('Validation summary'!$B$2="2023-24",IZX182="In-period"),AND('Validation summary'!$B$2="2024-25",IZX182="In-period"),AND('Validation summary'!$B$2="2024-25",IZX182="End of period",IZX190="Revenue")),TRUE,FALSE)</f>
        <v>0</v>
      </c>
      <c r="IZY183" s="201" t="b">
        <f>IF(OR(AND('Validation summary'!$B$2="2022-23",IZY182="In-period"),AND('Validation summary'!$B$2="2023-24",IZY182="In-period"),AND('Validation summary'!$B$2="2024-25",IZY182="In-period"),AND('Validation summary'!$B$2="2024-25",IZY182="End of period",IZY190="Revenue")),TRUE,FALSE)</f>
        <v>0</v>
      </c>
      <c r="IZZ183" s="201" t="b">
        <f>IF(OR(AND('Validation summary'!$B$2="2022-23",IZZ182="In-period"),AND('Validation summary'!$B$2="2023-24",IZZ182="In-period"),AND('Validation summary'!$B$2="2024-25",IZZ182="In-period"),AND('Validation summary'!$B$2="2024-25",IZZ182="End of period",IZZ190="Revenue")),TRUE,FALSE)</f>
        <v>0</v>
      </c>
      <c r="JAA183" s="201" t="b">
        <f>IF(OR(AND('Validation summary'!$B$2="2022-23",JAA182="In-period"),AND('Validation summary'!$B$2="2023-24",JAA182="In-period"),AND('Validation summary'!$B$2="2024-25",JAA182="In-period"),AND('Validation summary'!$B$2="2024-25",JAA182="End of period",JAA190="Revenue")),TRUE,FALSE)</f>
        <v>0</v>
      </c>
      <c r="JAB183" s="201" t="b">
        <f>IF(OR(AND('Validation summary'!$B$2="2022-23",JAB182="In-period"),AND('Validation summary'!$B$2="2023-24",JAB182="In-period"),AND('Validation summary'!$B$2="2024-25",JAB182="In-period"),AND('Validation summary'!$B$2="2024-25",JAB182="End of period",JAB190="Revenue")),TRUE,FALSE)</f>
        <v>0</v>
      </c>
      <c r="JAC183" s="201" t="b">
        <f>IF(OR(AND('Validation summary'!$B$2="2022-23",JAC182="In-period"),AND('Validation summary'!$B$2="2023-24",JAC182="In-period"),AND('Validation summary'!$B$2="2024-25",JAC182="In-period"),AND('Validation summary'!$B$2="2024-25",JAC182="End of period",JAC190="Revenue")),TRUE,FALSE)</f>
        <v>0</v>
      </c>
      <c r="JAD183" s="201" t="b">
        <f>IF(OR(AND('Validation summary'!$B$2="2022-23",JAD182="In-period"),AND('Validation summary'!$B$2="2023-24",JAD182="In-period"),AND('Validation summary'!$B$2="2024-25",JAD182="In-period"),AND('Validation summary'!$B$2="2024-25",JAD182="End of period",JAD190="Revenue")),TRUE,FALSE)</f>
        <v>0</v>
      </c>
      <c r="JAE183" s="201" t="b">
        <f>IF(OR(AND('Validation summary'!$B$2="2022-23",JAE182="In-period"),AND('Validation summary'!$B$2="2023-24",JAE182="In-period"),AND('Validation summary'!$B$2="2024-25",JAE182="In-period"),AND('Validation summary'!$B$2="2024-25",JAE182="End of period",JAE190="Revenue")),TRUE,FALSE)</f>
        <v>0</v>
      </c>
      <c r="JAF183" s="201" t="b">
        <f>IF(OR(AND('Validation summary'!$B$2="2022-23",JAF182="In-period"),AND('Validation summary'!$B$2="2023-24",JAF182="In-period"),AND('Validation summary'!$B$2="2024-25",JAF182="In-period"),AND('Validation summary'!$B$2="2024-25",JAF182="End of period",JAF190="Revenue")),TRUE,FALSE)</f>
        <v>0</v>
      </c>
      <c r="JAG183" s="201" t="b">
        <f>IF(OR(AND('Validation summary'!$B$2="2022-23",JAG182="In-period"),AND('Validation summary'!$B$2="2023-24",JAG182="In-period"),AND('Validation summary'!$B$2="2024-25",JAG182="In-period"),AND('Validation summary'!$B$2="2024-25",JAG182="End of period",JAG190="Revenue")),TRUE,FALSE)</f>
        <v>0</v>
      </c>
      <c r="JAH183" s="201" t="b">
        <f>IF(OR(AND('Validation summary'!$B$2="2022-23",JAH182="In-period"),AND('Validation summary'!$B$2="2023-24",JAH182="In-period"),AND('Validation summary'!$B$2="2024-25",JAH182="In-period"),AND('Validation summary'!$B$2="2024-25",JAH182="End of period",JAH190="Revenue")),TRUE,FALSE)</f>
        <v>0</v>
      </c>
      <c r="JAI183" s="201" t="b">
        <f>IF(OR(AND('Validation summary'!$B$2="2022-23",JAI182="In-period"),AND('Validation summary'!$B$2="2023-24",JAI182="In-period"),AND('Validation summary'!$B$2="2024-25",JAI182="In-period"),AND('Validation summary'!$B$2="2024-25",JAI182="End of period",JAI190="Revenue")),TRUE,FALSE)</f>
        <v>0</v>
      </c>
      <c r="JAJ183" s="201" t="b">
        <f>IF(OR(AND('Validation summary'!$B$2="2022-23",JAJ182="In-period"),AND('Validation summary'!$B$2="2023-24",JAJ182="In-period"),AND('Validation summary'!$B$2="2024-25",JAJ182="In-period"),AND('Validation summary'!$B$2="2024-25",JAJ182="End of period",JAJ190="Revenue")),TRUE,FALSE)</f>
        <v>0</v>
      </c>
      <c r="JAK183" s="201" t="b">
        <f>IF(OR(AND('Validation summary'!$B$2="2022-23",JAK182="In-period"),AND('Validation summary'!$B$2="2023-24",JAK182="In-period"),AND('Validation summary'!$B$2="2024-25",JAK182="In-period"),AND('Validation summary'!$B$2="2024-25",JAK182="End of period",JAK190="Revenue")),TRUE,FALSE)</f>
        <v>0</v>
      </c>
      <c r="JAL183" s="201" t="b">
        <f>IF(OR(AND('Validation summary'!$B$2="2022-23",JAL182="In-period"),AND('Validation summary'!$B$2="2023-24",JAL182="In-period"),AND('Validation summary'!$B$2="2024-25",JAL182="In-period"),AND('Validation summary'!$B$2="2024-25",JAL182="End of period",JAL190="Revenue")),TRUE,FALSE)</f>
        <v>0</v>
      </c>
      <c r="JAM183" s="201" t="b">
        <f>IF(OR(AND('Validation summary'!$B$2="2022-23",JAM182="In-period"),AND('Validation summary'!$B$2="2023-24",JAM182="In-period"),AND('Validation summary'!$B$2="2024-25",JAM182="In-period"),AND('Validation summary'!$B$2="2024-25",JAM182="End of period",JAM190="Revenue")),TRUE,FALSE)</f>
        <v>0</v>
      </c>
      <c r="JAN183" s="201" t="b">
        <f>IF(OR(AND('Validation summary'!$B$2="2022-23",JAN182="In-period"),AND('Validation summary'!$B$2="2023-24",JAN182="In-period"),AND('Validation summary'!$B$2="2024-25",JAN182="In-period"),AND('Validation summary'!$B$2="2024-25",JAN182="End of period",JAN190="Revenue")),TRUE,FALSE)</f>
        <v>0</v>
      </c>
      <c r="JAO183" s="201" t="b">
        <f>IF(OR(AND('Validation summary'!$B$2="2022-23",JAO182="In-period"),AND('Validation summary'!$B$2="2023-24",JAO182="In-period"),AND('Validation summary'!$B$2="2024-25",JAO182="In-period"),AND('Validation summary'!$B$2="2024-25",JAO182="End of period",JAO190="Revenue")),TRUE,FALSE)</f>
        <v>0</v>
      </c>
      <c r="JAP183" s="201" t="b">
        <f>IF(OR(AND('Validation summary'!$B$2="2022-23",JAP182="In-period"),AND('Validation summary'!$B$2="2023-24",JAP182="In-period"),AND('Validation summary'!$B$2="2024-25",JAP182="In-period"),AND('Validation summary'!$B$2="2024-25",JAP182="End of period",JAP190="Revenue")),TRUE,FALSE)</f>
        <v>0</v>
      </c>
      <c r="JAQ183" s="201" t="b">
        <f>IF(OR(AND('Validation summary'!$B$2="2022-23",JAQ182="In-period"),AND('Validation summary'!$B$2="2023-24",JAQ182="In-period"),AND('Validation summary'!$B$2="2024-25",JAQ182="In-period"),AND('Validation summary'!$B$2="2024-25",JAQ182="End of period",JAQ190="Revenue")),TRUE,FALSE)</f>
        <v>0</v>
      </c>
      <c r="JAR183" s="201" t="b">
        <f>IF(OR(AND('Validation summary'!$B$2="2022-23",JAR182="In-period"),AND('Validation summary'!$B$2="2023-24",JAR182="In-period"),AND('Validation summary'!$B$2="2024-25",JAR182="In-period"),AND('Validation summary'!$B$2="2024-25",JAR182="End of period",JAR190="Revenue")),TRUE,FALSE)</f>
        <v>0</v>
      </c>
      <c r="JAS183" s="201" t="b">
        <f>IF(OR(AND('Validation summary'!$B$2="2022-23",JAS182="In-period"),AND('Validation summary'!$B$2="2023-24",JAS182="In-period"),AND('Validation summary'!$B$2="2024-25",JAS182="In-period"),AND('Validation summary'!$B$2="2024-25",JAS182="End of period",JAS190="Revenue")),TRUE,FALSE)</f>
        <v>0</v>
      </c>
      <c r="JAT183" s="201" t="b">
        <f>IF(OR(AND('Validation summary'!$B$2="2022-23",JAT182="In-period"),AND('Validation summary'!$B$2="2023-24",JAT182="In-period"),AND('Validation summary'!$B$2="2024-25",JAT182="In-period"),AND('Validation summary'!$B$2="2024-25",JAT182="End of period",JAT190="Revenue")),TRUE,FALSE)</f>
        <v>0</v>
      </c>
      <c r="JAU183" s="201" t="b">
        <f>IF(OR(AND('Validation summary'!$B$2="2022-23",JAU182="In-period"),AND('Validation summary'!$B$2="2023-24",JAU182="In-period"),AND('Validation summary'!$B$2="2024-25",JAU182="In-period"),AND('Validation summary'!$B$2="2024-25",JAU182="End of period",JAU190="Revenue")),TRUE,FALSE)</f>
        <v>0</v>
      </c>
      <c r="JAV183" s="201" t="b">
        <f>IF(OR(AND('Validation summary'!$B$2="2022-23",JAV182="In-period"),AND('Validation summary'!$B$2="2023-24",JAV182="In-period"),AND('Validation summary'!$B$2="2024-25",JAV182="In-period"),AND('Validation summary'!$B$2="2024-25",JAV182="End of period",JAV190="Revenue")),TRUE,FALSE)</f>
        <v>0</v>
      </c>
      <c r="JAW183" s="201" t="b">
        <f>IF(OR(AND('Validation summary'!$B$2="2022-23",JAW182="In-period"),AND('Validation summary'!$B$2="2023-24",JAW182="In-period"),AND('Validation summary'!$B$2="2024-25",JAW182="In-period"),AND('Validation summary'!$B$2="2024-25",JAW182="End of period",JAW190="Revenue")),TRUE,FALSE)</f>
        <v>0</v>
      </c>
      <c r="JAX183" s="201" t="b">
        <f>IF(OR(AND('Validation summary'!$B$2="2022-23",JAX182="In-period"),AND('Validation summary'!$B$2="2023-24",JAX182="In-period"),AND('Validation summary'!$B$2="2024-25",JAX182="In-period"),AND('Validation summary'!$B$2="2024-25",JAX182="End of period",JAX190="Revenue")),TRUE,FALSE)</f>
        <v>0</v>
      </c>
      <c r="JAY183" s="201" t="b">
        <f>IF(OR(AND('Validation summary'!$B$2="2022-23",JAY182="In-period"),AND('Validation summary'!$B$2="2023-24",JAY182="In-period"),AND('Validation summary'!$B$2="2024-25",JAY182="In-period"),AND('Validation summary'!$B$2="2024-25",JAY182="End of period",JAY190="Revenue")),TRUE,FALSE)</f>
        <v>0</v>
      </c>
      <c r="JAZ183" s="201" t="b">
        <f>IF(OR(AND('Validation summary'!$B$2="2022-23",JAZ182="In-period"),AND('Validation summary'!$B$2="2023-24",JAZ182="In-period"),AND('Validation summary'!$B$2="2024-25",JAZ182="In-period"),AND('Validation summary'!$B$2="2024-25",JAZ182="End of period",JAZ190="Revenue")),TRUE,FALSE)</f>
        <v>0</v>
      </c>
      <c r="JBA183" s="201" t="b">
        <f>IF(OR(AND('Validation summary'!$B$2="2022-23",JBA182="In-period"),AND('Validation summary'!$B$2="2023-24",JBA182="In-period"),AND('Validation summary'!$B$2="2024-25",JBA182="In-period"),AND('Validation summary'!$B$2="2024-25",JBA182="End of period",JBA190="Revenue")),TRUE,FALSE)</f>
        <v>0</v>
      </c>
      <c r="JBB183" s="201" t="b">
        <f>IF(OR(AND('Validation summary'!$B$2="2022-23",JBB182="In-period"),AND('Validation summary'!$B$2="2023-24",JBB182="In-period"),AND('Validation summary'!$B$2="2024-25",JBB182="In-period"),AND('Validation summary'!$B$2="2024-25",JBB182="End of period",JBB190="Revenue")),TRUE,FALSE)</f>
        <v>0</v>
      </c>
      <c r="JBC183" s="201" t="b">
        <f>IF(OR(AND('Validation summary'!$B$2="2022-23",JBC182="In-period"),AND('Validation summary'!$B$2="2023-24",JBC182="In-period"),AND('Validation summary'!$B$2="2024-25",JBC182="In-period"),AND('Validation summary'!$B$2="2024-25",JBC182="End of period",JBC190="Revenue")),TRUE,FALSE)</f>
        <v>0</v>
      </c>
      <c r="JBD183" s="201" t="b">
        <f>IF(OR(AND('Validation summary'!$B$2="2022-23",JBD182="In-period"),AND('Validation summary'!$B$2="2023-24",JBD182="In-period"),AND('Validation summary'!$B$2="2024-25",JBD182="In-period"),AND('Validation summary'!$B$2="2024-25",JBD182="End of period",JBD190="Revenue")),TRUE,FALSE)</f>
        <v>0</v>
      </c>
      <c r="JBE183" s="201" t="b">
        <f>IF(OR(AND('Validation summary'!$B$2="2022-23",JBE182="In-period"),AND('Validation summary'!$B$2="2023-24",JBE182="In-period"),AND('Validation summary'!$B$2="2024-25",JBE182="In-period"),AND('Validation summary'!$B$2="2024-25",JBE182="End of period",JBE190="Revenue")),TRUE,FALSE)</f>
        <v>0</v>
      </c>
      <c r="JBF183" s="201" t="b">
        <f>IF(OR(AND('Validation summary'!$B$2="2022-23",JBF182="In-period"),AND('Validation summary'!$B$2="2023-24",JBF182="In-period"),AND('Validation summary'!$B$2="2024-25",JBF182="In-period"),AND('Validation summary'!$B$2="2024-25",JBF182="End of period",JBF190="Revenue")),TRUE,FALSE)</f>
        <v>0</v>
      </c>
      <c r="JBG183" s="201" t="b">
        <f>IF(OR(AND('Validation summary'!$B$2="2022-23",JBG182="In-period"),AND('Validation summary'!$B$2="2023-24",JBG182="In-period"),AND('Validation summary'!$B$2="2024-25",JBG182="In-period"),AND('Validation summary'!$B$2="2024-25",JBG182="End of period",JBG190="Revenue")),TRUE,FALSE)</f>
        <v>0</v>
      </c>
      <c r="JBH183" s="201" t="b">
        <f>IF(OR(AND('Validation summary'!$B$2="2022-23",JBH182="In-period"),AND('Validation summary'!$B$2="2023-24",JBH182="In-period"),AND('Validation summary'!$B$2="2024-25",JBH182="In-period"),AND('Validation summary'!$B$2="2024-25",JBH182="End of period",JBH190="Revenue")),TRUE,FALSE)</f>
        <v>0</v>
      </c>
      <c r="JBI183" s="201" t="b">
        <f>IF(OR(AND('Validation summary'!$B$2="2022-23",JBI182="In-period"),AND('Validation summary'!$B$2="2023-24",JBI182="In-period"),AND('Validation summary'!$B$2="2024-25",JBI182="In-period"),AND('Validation summary'!$B$2="2024-25",JBI182="End of period",JBI190="Revenue")),TRUE,FALSE)</f>
        <v>0</v>
      </c>
      <c r="JBJ183" s="201" t="b">
        <f>IF(OR(AND('Validation summary'!$B$2="2022-23",JBJ182="In-period"),AND('Validation summary'!$B$2="2023-24",JBJ182="In-period"),AND('Validation summary'!$B$2="2024-25",JBJ182="In-period"),AND('Validation summary'!$B$2="2024-25",JBJ182="End of period",JBJ190="Revenue")),TRUE,FALSE)</f>
        <v>0</v>
      </c>
      <c r="JBK183" s="201" t="b">
        <f>IF(OR(AND('Validation summary'!$B$2="2022-23",JBK182="In-period"),AND('Validation summary'!$B$2="2023-24",JBK182="In-period"),AND('Validation summary'!$B$2="2024-25",JBK182="In-period"),AND('Validation summary'!$B$2="2024-25",JBK182="End of period",JBK190="Revenue")),TRUE,FALSE)</f>
        <v>0</v>
      </c>
      <c r="JBL183" s="201" t="b">
        <f>IF(OR(AND('Validation summary'!$B$2="2022-23",JBL182="In-period"),AND('Validation summary'!$B$2="2023-24",JBL182="In-period"),AND('Validation summary'!$B$2="2024-25",JBL182="In-period"),AND('Validation summary'!$B$2="2024-25",JBL182="End of period",JBL190="Revenue")),TRUE,FALSE)</f>
        <v>0</v>
      </c>
      <c r="JBM183" s="201" t="b">
        <f>IF(OR(AND('Validation summary'!$B$2="2022-23",JBM182="In-period"),AND('Validation summary'!$B$2="2023-24",JBM182="In-period"),AND('Validation summary'!$B$2="2024-25",JBM182="In-period"),AND('Validation summary'!$B$2="2024-25",JBM182="End of period",JBM190="Revenue")),TRUE,FALSE)</f>
        <v>0</v>
      </c>
      <c r="JBN183" s="201" t="b">
        <f>IF(OR(AND('Validation summary'!$B$2="2022-23",JBN182="In-period"),AND('Validation summary'!$B$2="2023-24",JBN182="In-period"),AND('Validation summary'!$B$2="2024-25",JBN182="In-period"),AND('Validation summary'!$B$2="2024-25",JBN182="End of period",JBN190="Revenue")),TRUE,FALSE)</f>
        <v>0</v>
      </c>
      <c r="JBO183" s="201" t="b">
        <f>IF(OR(AND('Validation summary'!$B$2="2022-23",JBO182="In-period"),AND('Validation summary'!$B$2="2023-24",JBO182="In-period"),AND('Validation summary'!$B$2="2024-25",JBO182="In-period"),AND('Validation summary'!$B$2="2024-25",JBO182="End of period",JBO190="Revenue")),TRUE,FALSE)</f>
        <v>0</v>
      </c>
      <c r="JBP183" s="201" t="b">
        <f>IF(OR(AND('Validation summary'!$B$2="2022-23",JBP182="In-period"),AND('Validation summary'!$B$2="2023-24",JBP182="In-period"),AND('Validation summary'!$B$2="2024-25",JBP182="In-period"),AND('Validation summary'!$B$2="2024-25",JBP182="End of period",JBP190="Revenue")),TRUE,FALSE)</f>
        <v>0</v>
      </c>
      <c r="JBQ183" s="201" t="b">
        <f>IF(OR(AND('Validation summary'!$B$2="2022-23",JBQ182="In-period"),AND('Validation summary'!$B$2="2023-24",JBQ182="In-period"),AND('Validation summary'!$B$2="2024-25",JBQ182="In-period"),AND('Validation summary'!$B$2="2024-25",JBQ182="End of period",JBQ190="Revenue")),TRUE,FALSE)</f>
        <v>0</v>
      </c>
      <c r="JBR183" s="201" t="b">
        <f>IF(OR(AND('Validation summary'!$B$2="2022-23",JBR182="In-period"),AND('Validation summary'!$B$2="2023-24",JBR182="In-period"),AND('Validation summary'!$B$2="2024-25",JBR182="In-period"),AND('Validation summary'!$B$2="2024-25",JBR182="End of period",JBR190="Revenue")),TRUE,FALSE)</f>
        <v>0</v>
      </c>
      <c r="JBS183" s="201" t="b">
        <f>IF(OR(AND('Validation summary'!$B$2="2022-23",JBS182="In-period"),AND('Validation summary'!$B$2="2023-24",JBS182="In-period"),AND('Validation summary'!$B$2="2024-25",JBS182="In-period"),AND('Validation summary'!$B$2="2024-25",JBS182="End of period",JBS190="Revenue")),TRUE,FALSE)</f>
        <v>0</v>
      </c>
      <c r="JBT183" s="201" t="b">
        <f>IF(OR(AND('Validation summary'!$B$2="2022-23",JBT182="In-period"),AND('Validation summary'!$B$2="2023-24",JBT182="In-period"),AND('Validation summary'!$B$2="2024-25",JBT182="In-period"),AND('Validation summary'!$B$2="2024-25",JBT182="End of period",JBT190="Revenue")),TRUE,FALSE)</f>
        <v>0</v>
      </c>
      <c r="JBU183" s="201" t="b">
        <f>IF(OR(AND('Validation summary'!$B$2="2022-23",JBU182="In-period"),AND('Validation summary'!$B$2="2023-24",JBU182="In-period"),AND('Validation summary'!$B$2="2024-25",JBU182="In-period"),AND('Validation summary'!$B$2="2024-25",JBU182="End of period",JBU190="Revenue")),TRUE,FALSE)</f>
        <v>0</v>
      </c>
      <c r="JBV183" s="201" t="b">
        <f>IF(OR(AND('Validation summary'!$B$2="2022-23",JBV182="In-period"),AND('Validation summary'!$B$2="2023-24",JBV182="In-period"),AND('Validation summary'!$B$2="2024-25",JBV182="In-period"),AND('Validation summary'!$B$2="2024-25",JBV182="End of period",JBV190="Revenue")),TRUE,FALSE)</f>
        <v>0</v>
      </c>
      <c r="JBW183" s="201" t="b">
        <f>IF(OR(AND('Validation summary'!$B$2="2022-23",JBW182="In-period"),AND('Validation summary'!$B$2="2023-24",JBW182="In-period"),AND('Validation summary'!$B$2="2024-25",JBW182="In-period"),AND('Validation summary'!$B$2="2024-25",JBW182="End of period",JBW190="Revenue")),TRUE,FALSE)</f>
        <v>0</v>
      </c>
      <c r="JBX183" s="201" t="b">
        <f>IF(OR(AND('Validation summary'!$B$2="2022-23",JBX182="In-period"),AND('Validation summary'!$B$2="2023-24",JBX182="In-period"),AND('Validation summary'!$B$2="2024-25",JBX182="In-period"),AND('Validation summary'!$B$2="2024-25",JBX182="End of period",JBX190="Revenue")),TRUE,FALSE)</f>
        <v>0</v>
      </c>
      <c r="JBY183" s="201" t="b">
        <f>IF(OR(AND('Validation summary'!$B$2="2022-23",JBY182="In-period"),AND('Validation summary'!$B$2="2023-24",JBY182="In-period"),AND('Validation summary'!$B$2="2024-25",JBY182="In-period"),AND('Validation summary'!$B$2="2024-25",JBY182="End of period",JBY190="Revenue")),TRUE,FALSE)</f>
        <v>0</v>
      </c>
      <c r="JBZ183" s="201" t="b">
        <f>IF(OR(AND('Validation summary'!$B$2="2022-23",JBZ182="In-period"),AND('Validation summary'!$B$2="2023-24",JBZ182="In-period"),AND('Validation summary'!$B$2="2024-25",JBZ182="In-period"),AND('Validation summary'!$B$2="2024-25",JBZ182="End of period",JBZ190="Revenue")),TRUE,FALSE)</f>
        <v>0</v>
      </c>
      <c r="JCA183" s="201" t="b">
        <f>IF(OR(AND('Validation summary'!$B$2="2022-23",JCA182="In-period"),AND('Validation summary'!$B$2="2023-24",JCA182="In-period"),AND('Validation summary'!$B$2="2024-25",JCA182="In-period"),AND('Validation summary'!$B$2="2024-25",JCA182="End of period",JCA190="Revenue")),TRUE,FALSE)</f>
        <v>0</v>
      </c>
      <c r="JCB183" s="201" t="b">
        <f>IF(OR(AND('Validation summary'!$B$2="2022-23",JCB182="In-period"),AND('Validation summary'!$B$2="2023-24",JCB182="In-period"),AND('Validation summary'!$B$2="2024-25",JCB182="In-period"),AND('Validation summary'!$B$2="2024-25",JCB182="End of period",JCB190="Revenue")),TRUE,FALSE)</f>
        <v>0</v>
      </c>
      <c r="JCC183" s="201" t="b">
        <f>IF(OR(AND('Validation summary'!$B$2="2022-23",JCC182="In-period"),AND('Validation summary'!$B$2="2023-24",JCC182="In-period"),AND('Validation summary'!$B$2="2024-25",JCC182="In-period"),AND('Validation summary'!$B$2="2024-25",JCC182="End of period",JCC190="Revenue")),TRUE,FALSE)</f>
        <v>0</v>
      </c>
      <c r="JCD183" s="201" t="b">
        <f>IF(OR(AND('Validation summary'!$B$2="2022-23",JCD182="In-period"),AND('Validation summary'!$B$2="2023-24",JCD182="In-period"),AND('Validation summary'!$B$2="2024-25",JCD182="In-period"),AND('Validation summary'!$B$2="2024-25",JCD182="End of period",JCD190="Revenue")),TRUE,FALSE)</f>
        <v>0</v>
      </c>
      <c r="JCE183" s="201" t="b">
        <f>IF(OR(AND('Validation summary'!$B$2="2022-23",JCE182="In-period"),AND('Validation summary'!$B$2="2023-24",JCE182="In-period"),AND('Validation summary'!$B$2="2024-25",JCE182="In-period"),AND('Validation summary'!$B$2="2024-25",JCE182="End of period",JCE190="Revenue")),TRUE,FALSE)</f>
        <v>0</v>
      </c>
      <c r="JCF183" s="201" t="b">
        <f>IF(OR(AND('Validation summary'!$B$2="2022-23",JCF182="In-period"),AND('Validation summary'!$B$2="2023-24",JCF182="In-period"),AND('Validation summary'!$B$2="2024-25",JCF182="In-period"),AND('Validation summary'!$B$2="2024-25",JCF182="End of period",JCF190="Revenue")),TRUE,FALSE)</f>
        <v>0</v>
      </c>
      <c r="JCG183" s="201" t="b">
        <f>IF(OR(AND('Validation summary'!$B$2="2022-23",JCG182="In-period"),AND('Validation summary'!$B$2="2023-24",JCG182="In-period"),AND('Validation summary'!$B$2="2024-25",JCG182="In-period"),AND('Validation summary'!$B$2="2024-25",JCG182="End of period",JCG190="Revenue")),TRUE,FALSE)</f>
        <v>0</v>
      </c>
      <c r="JCH183" s="201" t="b">
        <f>IF(OR(AND('Validation summary'!$B$2="2022-23",JCH182="In-period"),AND('Validation summary'!$B$2="2023-24",JCH182="In-period"),AND('Validation summary'!$B$2="2024-25",JCH182="In-period"),AND('Validation summary'!$B$2="2024-25",JCH182="End of period",JCH190="Revenue")),TRUE,FALSE)</f>
        <v>0</v>
      </c>
      <c r="JCI183" s="201" t="b">
        <f>IF(OR(AND('Validation summary'!$B$2="2022-23",JCI182="In-period"),AND('Validation summary'!$B$2="2023-24",JCI182="In-period"),AND('Validation summary'!$B$2="2024-25",JCI182="In-period"),AND('Validation summary'!$B$2="2024-25",JCI182="End of period",JCI190="Revenue")),TRUE,FALSE)</f>
        <v>0</v>
      </c>
      <c r="JCJ183" s="201" t="b">
        <f>IF(OR(AND('Validation summary'!$B$2="2022-23",JCJ182="In-period"),AND('Validation summary'!$B$2="2023-24",JCJ182="In-period"),AND('Validation summary'!$B$2="2024-25",JCJ182="In-period"),AND('Validation summary'!$B$2="2024-25",JCJ182="End of period",JCJ190="Revenue")),TRUE,FALSE)</f>
        <v>0</v>
      </c>
      <c r="JCK183" s="201" t="b">
        <f>IF(OR(AND('Validation summary'!$B$2="2022-23",JCK182="In-period"),AND('Validation summary'!$B$2="2023-24",JCK182="In-period"),AND('Validation summary'!$B$2="2024-25",JCK182="In-period"),AND('Validation summary'!$B$2="2024-25",JCK182="End of period",JCK190="Revenue")),TRUE,FALSE)</f>
        <v>0</v>
      </c>
      <c r="JCL183" s="201" t="b">
        <f>IF(OR(AND('Validation summary'!$B$2="2022-23",JCL182="In-period"),AND('Validation summary'!$B$2="2023-24",JCL182="In-period"),AND('Validation summary'!$B$2="2024-25",JCL182="In-period"),AND('Validation summary'!$B$2="2024-25",JCL182="End of period",JCL190="Revenue")),TRUE,FALSE)</f>
        <v>0</v>
      </c>
      <c r="JCM183" s="201" t="b">
        <f>IF(OR(AND('Validation summary'!$B$2="2022-23",JCM182="In-period"),AND('Validation summary'!$B$2="2023-24",JCM182="In-period"),AND('Validation summary'!$B$2="2024-25",JCM182="In-period"),AND('Validation summary'!$B$2="2024-25",JCM182="End of period",JCM190="Revenue")),TRUE,FALSE)</f>
        <v>0</v>
      </c>
      <c r="JCN183" s="201" t="b">
        <f>IF(OR(AND('Validation summary'!$B$2="2022-23",JCN182="In-period"),AND('Validation summary'!$B$2="2023-24",JCN182="In-period"),AND('Validation summary'!$B$2="2024-25",JCN182="In-period"),AND('Validation summary'!$B$2="2024-25",JCN182="End of period",JCN190="Revenue")),TRUE,FALSE)</f>
        <v>0</v>
      </c>
      <c r="JCO183" s="201" t="b">
        <f>IF(OR(AND('Validation summary'!$B$2="2022-23",JCO182="In-period"),AND('Validation summary'!$B$2="2023-24",JCO182="In-period"),AND('Validation summary'!$B$2="2024-25",JCO182="In-period"),AND('Validation summary'!$B$2="2024-25",JCO182="End of period",JCO190="Revenue")),TRUE,FALSE)</f>
        <v>0</v>
      </c>
      <c r="JCP183" s="201" t="b">
        <f>IF(OR(AND('Validation summary'!$B$2="2022-23",JCP182="In-period"),AND('Validation summary'!$B$2="2023-24",JCP182="In-period"),AND('Validation summary'!$B$2="2024-25",JCP182="In-period"),AND('Validation summary'!$B$2="2024-25",JCP182="End of period",JCP190="Revenue")),TRUE,FALSE)</f>
        <v>0</v>
      </c>
      <c r="JCQ183" s="201" t="b">
        <f>IF(OR(AND('Validation summary'!$B$2="2022-23",JCQ182="In-period"),AND('Validation summary'!$B$2="2023-24",JCQ182="In-period"),AND('Validation summary'!$B$2="2024-25",JCQ182="In-period"),AND('Validation summary'!$B$2="2024-25",JCQ182="End of period",JCQ190="Revenue")),TRUE,FALSE)</f>
        <v>0</v>
      </c>
      <c r="JCR183" s="201" t="b">
        <f>IF(OR(AND('Validation summary'!$B$2="2022-23",JCR182="In-period"),AND('Validation summary'!$B$2="2023-24",JCR182="In-period"),AND('Validation summary'!$B$2="2024-25",JCR182="In-period"),AND('Validation summary'!$B$2="2024-25",JCR182="End of period",JCR190="Revenue")),TRUE,FALSE)</f>
        <v>0</v>
      </c>
      <c r="JCS183" s="201" t="b">
        <f>IF(OR(AND('Validation summary'!$B$2="2022-23",JCS182="In-period"),AND('Validation summary'!$B$2="2023-24",JCS182="In-period"),AND('Validation summary'!$B$2="2024-25",JCS182="In-period"),AND('Validation summary'!$B$2="2024-25",JCS182="End of period",JCS190="Revenue")),TRUE,FALSE)</f>
        <v>0</v>
      </c>
      <c r="JCT183" s="201" t="b">
        <f>IF(OR(AND('Validation summary'!$B$2="2022-23",JCT182="In-period"),AND('Validation summary'!$B$2="2023-24",JCT182="In-period"),AND('Validation summary'!$B$2="2024-25",JCT182="In-period"),AND('Validation summary'!$B$2="2024-25",JCT182="End of period",JCT190="Revenue")),TRUE,FALSE)</f>
        <v>0</v>
      </c>
      <c r="JCU183" s="201" t="b">
        <f>IF(OR(AND('Validation summary'!$B$2="2022-23",JCU182="In-period"),AND('Validation summary'!$B$2="2023-24",JCU182="In-period"),AND('Validation summary'!$B$2="2024-25",JCU182="In-period"),AND('Validation summary'!$B$2="2024-25",JCU182="End of period",JCU190="Revenue")),TRUE,FALSE)</f>
        <v>0</v>
      </c>
      <c r="JCV183" s="201" t="b">
        <f>IF(OR(AND('Validation summary'!$B$2="2022-23",JCV182="In-period"),AND('Validation summary'!$B$2="2023-24",JCV182="In-period"),AND('Validation summary'!$B$2="2024-25",JCV182="In-period"),AND('Validation summary'!$B$2="2024-25",JCV182="End of period",JCV190="Revenue")),TRUE,FALSE)</f>
        <v>0</v>
      </c>
      <c r="JCW183" s="201" t="b">
        <f>IF(OR(AND('Validation summary'!$B$2="2022-23",JCW182="In-period"),AND('Validation summary'!$B$2="2023-24",JCW182="In-period"),AND('Validation summary'!$B$2="2024-25",JCW182="In-period"),AND('Validation summary'!$B$2="2024-25",JCW182="End of period",JCW190="Revenue")),TRUE,FALSE)</f>
        <v>0</v>
      </c>
      <c r="JCX183" s="201" t="b">
        <f>IF(OR(AND('Validation summary'!$B$2="2022-23",JCX182="In-period"),AND('Validation summary'!$B$2="2023-24",JCX182="In-period"),AND('Validation summary'!$B$2="2024-25",JCX182="In-period"),AND('Validation summary'!$B$2="2024-25",JCX182="End of period",JCX190="Revenue")),TRUE,FALSE)</f>
        <v>0</v>
      </c>
      <c r="JCY183" s="201" t="b">
        <f>IF(OR(AND('Validation summary'!$B$2="2022-23",JCY182="In-period"),AND('Validation summary'!$B$2="2023-24",JCY182="In-period"),AND('Validation summary'!$B$2="2024-25",JCY182="In-period"),AND('Validation summary'!$B$2="2024-25",JCY182="End of period",JCY190="Revenue")),TRUE,FALSE)</f>
        <v>0</v>
      </c>
      <c r="JCZ183" s="201" t="b">
        <f>IF(OR(AND('Validation summary'!$B$2="2022-23",JCZ182="In-period"),AND('Validation summary'!$B$2="2023-24",JCZ182="In-period"),AND('Validation summary'!$B$2="2024-25",JCZ182="In-period"),AND('Validation summary'!$B$2="2024-25",JCZ182="End of period",JCZ190="Revenue")),TRUE,FALSE)</f>
        <v>0</v>
      </c>
      <c r="JDA183" s="201" t="b">
        <f>IF(OR(AND('Validation summary'!$B$2="2022-23",JDA182="In-period"),AND('Validation summary'!$B$2="2023-24",JDA182="In-period"),AND('Validation summary'!$B$2="2024-25",JDA182="In-period"),AND('Validation summary'!$B$2="2024-25",JDA182="End of period",JDA190="Revenue")),TRUE,FALSE)</f>
        <v>0</v>
      </c>
      <c r="JDB183" s="201" t="b">
        <f>IF(OR(AND('Validation summary'!$B$2="2022-23",JDB182="In-period"),AND('Validation summary'!$B$2="2023-24",JDB182="In-period"),AND('Validation summary'!$B$2="2024-25",JDB182="In-period"),AND('Validation summary'!$B$2="2024-25",JDB182="End of period",JDB190="Revenue")),TRUE,FALSE)</f>
        <v>0</v>
      </c>
      <c r="JDC183" s="201" t="b">
        <f>IF(OR(AND('Validation summary'!$B$2="2022-23",JDC182="In-period"),AND('Validation summary'!$B$2="2023-24",JDC182="In-period"),AND('Validation summary'!$B$2="2024-25",JDC182="In-period"),AND('Validation summary'!$B$2="2024-25",JDC182="End of period",JDC190="Revenue")),TRUE,FALSE)</f>
        <v>0</v>
      </c>
      <c r="JDD183" s="201" t="b">
        <f>IF(OR(AND('Validation summary'!$B$2="2022-23",JDD182="In-period"),AND('Validation summary'!$B$2="2023-24",JDD182="In-period"),AND('Validation summary'!$B$2="2024-25",JDD182="In-period"),AND('Validation summary'!$B$2="2024-25",JDD182="End of period",JDD190="Revenue")),TRUE,FALSE)</f>
        <v>0</v>
      </c>
      <c r="JDE183" s="201" t="b">
        <f>IF(OR(AND('Validation summary'!$B$2="2022-23",JDE182="In-period"),AND('Validation summary'!$B$2="2023-24",JDE182="In-period"),AND('Validation summary'!$B$2="2024-25",JDE182="In-period"),AND('Validation summary'!$B$2="2024-25",JDE182="End of period",JDE190="Revenue")),TRUE,FALSE)</f>
        <v>0</v>
      </c>
      <c r="JDF183" s="201" t="b">
        <f>IF(OR(AND('Validation summary'!$B$2="2022-23",JDF182="In-period"),AND('Validation summary'!$B$2="2023-24",JDF182="In-period"),AND('Validation summary'!$B$2="2024-25",JDF182="In-period"),AND('Validation summary'!$B$2="2024-25",JDF182="End of period",JDF190="Revenue")),TRUE,FALSE)</f>
        <v>0</v>
      </c>
      <c r="JDG183" s="201" t="b">
        <f>IF(OR(AND('Validation summary'!$B$2="2022-23",JDG182="In-period"),AND('Validation summary'!$B$2="2023-24",JDG182="In-period"),AND('Validation summary'!$B$2="2024-25",JDG182="In-period"),AND('Validation summary'!$B$2="2024-25",JDG182="End of period",JDG190="Revenue")),TRUE,FALSE)</f>
        <v>0</v>
      </c>
      <c r="JDH183" s="201" t="b">
        <f>IF(OR(AND('Validation summary'!$B$2="2022-23",JDH182="In-period"),AND('Validation summary'!$B$2="2023-24",JDH182="In-period"),AND('Validation summary'!$B$2="2024-25",JDH182="In-period"),AND('Validation summary'!$B$2="2024-25",JDH182="End of period",JDH190="Revenue")),TRUE,FALSE)</f>
        <v>0</v>
      </c>
      <c r="JDI183" s="201" t="b">
        <f>IF(OR(AND('Validation summary'!$B$2="2022-23",JDI182="In-period"),AND('Validation summary'!$B$2="2023-24",JDI182="In-period"),AND('Validation summary'!$B$2="2024-25",JDI182="In-period"),AND('Validation summary'!$B$2="2024-25",JDI182="End of period",JDI190="Revenue")),TRUE,FALSE)</f>
        <v>0</v>
      </c>
      <c r="JDJ183" s="201" t="b">
        <f>IF(OR(AND('Validation summary'!$B$2="2022-23",JDJ182="In-period"),AND('Validation summary'!$B$2="2023-24",JDJ182="In-period"),AND('Validation summary'!$B$2="2024-25",JDJ182="In-period"),AND('Validation summary'!$B$2="2024-25",JDJ182="End of period",JDJ190="Revenue")),TRUE,FALSE)</f>
        <v>0</v>
      </c>
      <c r="JDK183" s="201" t="b">
        <f>IF(OR(AND('Validation summary'!$B$2="2022-23",JDK182="In-period"),AND('Validation summary'!$B$2="2023-24",JDK182="In-period"),AND('Validation summary'!$B$2="2024-25",JDK182="In-period"),AND('Validation summary'!$B$2="2024-25",JDK182="End of period",JDK190="Revenue")),TRUE,FALSE)</f>
        <v>0</v>
      </c>
      <c r="JDL183" s="201" t="b">
        <f>IF(OR(AND('Validation summary'!$B$2="2022-23",JDL182="In-period"),AND('Validation summary'!$B$2="2023-24",JDL182="In-period"),AND('Validation summary'!$B$2="2024-25",JDL182="In-period"),AND('Validation summary'!$B$2="2024-25",JDL182="End of period",JDL190="Revenue")),TRUE,FALSE)</f>
        <v>0</v>
      </c>
      <c r="JDM183" s="201" t="b">
        <f>IF(OR(AND('Validation summary'!$B$2="2022-23",JDM182="In-period"),AND('Validation summary'!$B$2="2023-24",JDM182="In-period"),AND('Validation summary'!$B$2="2024-25",JDM182="In-period"),AND('Validation summary'!$B$2="2024-25",JDM182="End of period",JDM190="Revenue")),TRUE,FALSE)</f>
        <v>0</v>
      </c>
      <c r="JDN183" s="201" t="b">
        <f>IF(OR(AND('Validation summary'!$B$2="2022-23",JDN182="In-period"),AND('Validation summary'!$B$2="2023-24",JDN182="In-period"),AND('Validation summary'!$B$2="2024-25",JDN182="In-period"),AND('Validation summary'!$B$2="2024-25",JDN182="End of period",JDN190="Revenue")),TRUE,FALSE)</f>
        <v>0</v>
      </c>
      <c r="JDO183" s="201" t="b">
        <f>IF(OR(AND('Validation summary'!$B$2="2022-23",JDO182="In-period"),AND('Validation summary'!$B$2="2023-24",JDO182="In-period"),AND('Validation summary'!$B$2="2024-25",JDO182="In-period"),AND('Validation summary'!$B$2="2024-25",JDO182="End of period",JDO190="Revenue")),TRUE,FALSE)</f>
        <v>0</v>
      </c>
      <c r="JDP183" s="201" t="b">
        <f>IF(OR(AND('Validation summary'!$B$2="2022-23",JDP182="In-period"),AND('Validation summary'!$B$2="2023-24",JDP182="In-period"),AND('Validation summary'!$B$2="2024-25",JDP182="In-period"),AND('Validation summary'!$B$2="2024-25",JDP182="End of period",JDP190="Revenue")),TRUE,FALSE)</f>
        <v>0</v>
      </c>
      <c r="JDQ183" s="201" t="b">
        <f>IF(OR(AND('Validation summary'!$B$2="2022-23",JDQ182="In-period"),AND('Validation summary'!$B$2="2023-24",JDQ182="In-period"),AND('Validation summary'!$B$2="2024-25",JDQ182="In-period"),AND('Validation summary'!$B$2="2024-25",JDQ182="End of period",JDQ190="Revenue")),TRUE,FALSE)</f>
        <v>0</v>
      </c>
      <c r="JDR183" s="201" t="b">
        <f>IF(OR(AND('Validation summary'!$B$2="2022-23",JDR182="In-period"),AND('Validation summary'!$B$2="2023-24",JDR182="In-period"),AND('Validation summary'!$B$2="2024-25",JDR182="In-period"),AND('Validation summary'!$B$2="2024-25",JDR182="End of period",JDR190="Revenue")),TRUE,FALSE)</f>
        <v>0</v>
      </c>
      <c r="JDS183" s="201" t="b">
        <f>IF(OR(AND('Validation summary'!$B$2="2022-23",JDS182="In-period"),AND('Validation summary'!$B$2="2023-24",JDS182="In-period"),AND('Validation summary'!$B$2="2024-25",JDS182="In-period"),AND('Validation summary'!$B$2="2024-25",JDS182="End of period",JDS190="Revenue")),TRUE,FALSE)</f>
        <v>0</v>
      </c>
      <c r="JDT183" s="201" t="b">
        <f>IF(OR(AND('Validation summary'!$B$2="2022-23",JDT182="In-period"),AND('Validation summary'!$B$2="2023-24",JDT182="In-period"),AND('Validation summary'!$B$2="2024-25",JDT182="In-period"),AND('Validation summary'!$B$2="2024-25",JDT182="End of period",JDT190="Revenue")),TRUE,FALSE)</f>
        <v>0</v>
      </c>
      <c r="JDU183" s="201" t="b">
        <f>IF(OR(AND('Validation summary'!$B$2="2022-23",JDU182="In-period"),AND('Validation summary'!$B$2="2023-24",JDU182="In-period"),AND('Validation summary'!$B$2="2024-25",JDU182="In-period"),AND('Validation summary'!$B$2="2024-25",JDU182="End of period",JDU190="Revenue")),TRUE,FALSE)</f>
        <v>0</v>
      </c>
      <c r="JDV183" s="201" t="b">
        <f>IF(OR(AND('Validation summary'!$B$2="2022-23",JDV182="In-period"),AND('Validation summary'!$B$2="2023-24",JDV182="In-period"),AND('Validation summary'!$B$2="2024-25",JDV182="In-period"),AND('Validation summary'!$B$2="2024-25",JDV182="End of period",JDV190="Revenue")),TRUE,FALSE)</f>
        <v>0</v>
      </c>
      <c r="JDW183" s="201" t="b">
        <f>IF(OR(AND('Validation summary'!$B$2="2022-23",JDW182="In-period"),AND('Validation summary'!$B$2="2023-24",JDW182="In-period"),AND('Validation summary'!$B$2="2024-25",JDW182="In-period"),AND('Validation summary'!$B$2="2024-25",JDW182="End of period",JDW190="Revenue")),TRUE,FALSE)</f>
        <v>0</v>
      </c>
      <c r="JDX183" s="201" t="b">
        <f>IF(OR(AND('Validation summary'!$B$2="2022-23",JDX182="In-period"),AND('Validation summary'!$B$2="2023-24",JDX182="In-period"),AND('Validation summary'!$B$2="2024-25",JDX182="In-period"),AND('Validation summary'!$B$2="2024-25",JDX182="End of period",JDX190="Revenue")),TRUE,FALSE)</f>
        <v>0</v>
      </c>
      <c r="JDY183" s="201" t="b">
        <f>IF(OR(AND('Validation summary'!$B$2="2022-23",JDY182="In-period"),AND('Validation summary'!$B$2="2023-24",JDY182="In-period"),AND('Validation summary'!$B$2="2024-25",JDY182="In-period"),AND('Validation summary'!$B$2="2024-25",JDY182="End of period",JDY190="Revenue")),TRUE,FALSE)</f>
        <v>0</v>
      </c>
      <c r="JDZ183" s="201" t="b">
        <f>IF(OR(AND('Validation summary'!$B$2="2022-23",JDZ182="In-period"),AND('Validation summary'!$B$2="2023-24",JDZ182="In-period"),AND('Validation summary'!$B$2="2024-25",JDZ182="In-period"),AND('Validation summary'!$B$2="2024-25",JDZ182="End of period",JDZ190="Revenue")),TRUE,FALSE)</f>
        <v>0</v>
      </c>
      <c r="JEA183" s="201" t="b">
        <f>IF(OR(AND('Validation summary'!$B$2="2022-23",JEA182="In-period"),AND('Validation summary'!$B$2="2023-24",JEA182="In-period"),AND('Validation summary'!$B$2="2024-25",JEA182="In-period"),AND('Validation summary'!$B$2="2024-25",JEA182="End of period",JEA190="Revenue")),TRUE,FALSE)</f>
        <v>0</v>
      </c>
      <c r="JEB183" s="201" t="b">
        <f>IF(OR(AND('Validation summary'!$B$2="2022-23",JEB182="In-period"),AND('Validation summary'!$B$2="2023-24",JEB182="In-period"),AND('Validation summary'!$B$2="2024-25",JEB182="In-period"),AND('Validation summary'!$B$2="2024-25",JEB182="End of period",JEB190="Revenue")),TRUE,FALSE)</f>
        <v>0</v>
      </c>
      <c r="JEC183" s="201" t="b">
        <f>IF(OR(AND('Validation summary'!$B$2="2022-23",JEC182="In-period"),AND('Validation summary'!$B$2="2023-24",JEC182="In-period"),AND('Validation summary'!$B$2="2024-25",JEC182="In-period"),AND('Validation summary'!$B$2="2024-25",JEC182="End of period",JEC190="Revenue")),TRUE,FALSE)</f>
        <v>0</v>
      </c>
      <c r="JED183" s="201" t="b">
        <f>IF(OR(AND('Validation summary'!$B$2="2022-23",JED182="In-period"),AND('Validation summary'!$B$2="2023-24",JED182="In-period"),AND('Validation summary'!$B$2="2024-25",JED182="In-period"),AND('Validation summary'!$B$2="2024-25",JED182="End of period",JED190="Revenue")),TRUE,FALSE)</f>
        <v>0</v>
      </c>
      <c r="JEE183" s="201" t="b">
        <f>IF(OR(AND('Validation summary'!$B$2="2022-23",JEE182="In-period"),AND('Validation summary'!$B$2="2023-24",JEE182="In-period"),AND('Validation summary'!$B$2="2024-25",JEE182="In-period"),AND('Validation summary'!$B$2="2024-25",JEE182="End of period",JEE190="Revenue")),TRUE,FALSE)</f>
        <v>0</v>
      </c>
      <c r="JEF183" s="201" t="b">
        <f>IF(OR(AND('Validation summary'!$B$2="2022-23",JEF182="In-period"),AND('Validation summary'!$B$2="2023-24",JEF182="In-period"),AND('Validation summary'!$B$2="2024-25",JEF182="In-period"),AND('Validation summary'!$B$2="2024-25",JEF182="End of period",JEF190="Revenue")),TRUE,FALSE)</f>
        <v>0</v>
      </c>
      <c r="JEG183" s="201" t="b">
        <f>IF(OR(AND('Validation summary'!$B$2="2022-23",JEG182="In-period"),AND('Validation summary'!$B$2="2023-24",JEG182="In-period"),AND('Validation summary'!$B$2="2024-25",JEG182="In-period"),AND('Validation summary'!$B$2="2024-25",JEG182="End of period",JEG190="Revenue")),TRUE,FALSE)</f>
        <v>0</v>
      </c>
      <c r="JEH183" s="201" t="b">
        <f>IF(OR(AND('Validation summary'!$B$2="2022-23",JEH182="In-period"),AND('Validation summary'!$B$2="2023-24",JEH182="In-period"),AND('Validation summary'!$B$2="2024-25",JEH182="In-period"),AND('Validation summary'!$B$2="2024-25",JEH182="End of period",JEH190="Revenue")),TRUE,FALSE)</f>
        <v>0</v>
      </c>
      <c r="JEI183" s="201" t="b">
        <f>IF(OR(AND('Validation summary'!$B$2="2022-23",JEI182="In-period"),AND('Validation summary'!$B$2="2023-24",JEI182="In-period"),AND('Validation summary'!$B$2="2024-25",JEI182="In-period"),AND('Validation summary'!$B$2="2024-25",JEI182="End of period",JEI190="Revenue")),TRUE,FALSE)</f>
        <v>0</v>
      </c>
      <c r="JEJ183" s="201" t="b">
        <f>IF(OR(AND('Validation summary'!$B$2="2022-23",JEJ182="In-period"),AND('Validation summary'!$B$2="2023-24",JEJ182="In-period"),AND('Validation summary'!$B$2="2024-25",JEJ182="In-period"),AND('Validation summary'!$B$2="2024-25",JEJ182="End of period",JEJ190="Revenue")),TRUE,FALSE)</f>
        <v>0</v>
      </c>
      <c r="JEK183" s="201" t="b">
        <f>IF(OR(AND('Validation summary'!$B$2="2022-23",JEK182="In-period"),AND('Validation summary'!$B$2="2023-24",JEK182="In-period"),AND('Validation summary'!$B$2="2024-25",JEK182="In-period"),AND('Validation summary'!$B$2="2024-25",JEK182="End of period",JEK190="Revenue")),TRUE,FALSE)</f>
        <v>0</v>
      </c>
      <c r="JEL183" s="201" t="b">
        <f>IF(OR(AND('Validation summary'!$B$2="2022-23",JEL182="In-period"),AND('Validation summary'!$B$2="2023-24",JEL182="In-period"),AND('Validation summary'!$B$2="2024-25",JEL182="In-period"),AND('Validation summary'!$B$2="2024-25",JEL182="End of period",JEL190="Revenue")),TRUE,FALSE)</f>
        <v>0</v>
      </c>
      <c r="JEM183" s="201" t="b">
        <f>IF(OR(AND('Validation summary'!$B$2="2022-23",JEM182="In-period"),AND('Validation summary'!$B$2="2023-24",JEM182="In-period"),AND('Validation summary'!$B$2="2024-25",JEM182="In-period"),AND('Validation summary'!$B$2="2024-25",JEM182="End of period",JEM190="Revenue")),TRUE,FALSE)</f>
        <v>0</v>
      </c>
      <c r="JEN183" s="201" t="b">
        <f>IF(OR(AND('Validation summary'!$B$2="2022-23",JEN182="In-period"),AND('Validation summary'!$B$2="2023-24",JEN182="In-period"),AND('Validation summary'!$B$2="2024-25",JEN182="In-period"),AND('Validation summary'!$B$2="2024-25",JEN182="End of period",JEN190="Revenue")),TRUE,FALSE)</f>
        <v>0</v>
      </c>
      <c r="JEO183" s="201" t="b">
        <f>IF(OR(AND('Validation summary'!$B$2="2022-23",JEO182="In-period"),AND('Validation summary'!$B$2="2023-24",JEO182="In-period"),AND('Validation summary'!$B$2="2024-25",JEO182="In-period"),AND('Validation summary'!$B$2="2024-25",JEO182="End of period",JEO190="Revenue")),TRUE,FALSE)</f>
        <v>0</v>
      </c>
      <c r="JEP183" s="201" t="b">
        <f>IF(OR(AND('Validation summary'!$B$2="2022-23",JEP182="In-period"),AND('Validation summary'!$B$2="2023-24",JEP182="In-period"),AND('Validation summary'!$B$2="2024-25",JEP182="In-period"),AND('Validation summary'!$B$2="2024-25",JEP182="End of period",JEP190="Revenue")),TRUE,FALSE)</f>
        <v>0</v>
      </c>
      <c r="JEQ183" s="201" t="b">
        <f>IF(OR(AND('Validation summary'!$B$2="2022-23",JEQ182="In-period"),AND('Validation summary'!$B$2="2023-24",JEQ182="In-period"),AND('Validation summary'!$B$2="2024-25",JEQ182="In-period"),AND('Validation summary'!$B$2="2024-25",JEQ182="End of period",JEQ190="Revenue")),TRUE,FALSE)</f>
        <v>0</v>
      </c>
      <c r="JER183" s="201" t="b">
        <f>IF(OR(AND('Validation summary'!$B$2="2022-23",JER182="In-period"),AND('Validation summary'!$B$2="2023-24",JER182="In-period"),AND('Validation summary'!$B$2="2024-25",JER182="In-period"),AND('Validation summary'!$B$2="2024-25",JER182="End of period",JER190="Revenue")),TRUE,FALSE)</f>
        <v>0</v>
      </c>
      <c r="JES183" s="201" t="b">
        <f>IF(OR(AND('Validation summary'!$B$2="2022-23",JES182="In-period"),AND('Validation summary'!$B$2="2023-24",JES182="In-period"),AND('Validation summary'!$B$2="2024-25",JES182="In-period"),AND('Validation summary'!$B$2="2024-25",JES182="End of period",JES190="Revenue")),TRUE,FALSE)</f>
        <v>0</v>
      </c>
      <c r="JET183" s="201" t="b">
        <f>IF(OR(AND('Validation summary'!$B$2="2022-23",JET182="In-period"),AND('Validation summary'!$B$2="2023-24",JET182="In-period"),AND('Validation summary'!$B$2="2024-25",JET182="In-period"),AND('Validation summary'!$B$2="2024-25",JET182="End of period",JET190="Revenue")),TRUE,FALSE)</f>
        <v>0</v>
      </c>
      <c r="JEU183" s="201" t="b">
        <f>IF(OR(AND('Validation summary'!$B$2="2022-23",JEU182="In-period"),AND('Validation summary'!$B$2="2023-24",JEU182="In-period"),AND('Validation summary'!$B$2="2024-25",JEU182="In-period"),AND('Validation summary'!$B$2="2024-25",JEU182="End of period",JEU190="Revenue")),TRUE,FALSE)</f>
        <v>0</v>
      </c>
      <c r="JEV183" s="201" t="b">
        <f>IF(OR(AND('Validation summary'!$B$2="2022-23",JEV182="In-period"),AND('Validation summary'!$B$2="2023-24",JEV182="In-period"),AND('Validation summary'!$B$2="2024-25",JEV182="In-period"),AND('Validation summary'!$B$2="2024-25",JEV182="End of period",JEV190="Revenue")),TRUE,FALSE)</f>
        <v>0</v>
      </c>
      <c r="JEW183" s="201" t="b">
        <f>IF(OR(AND('Validation summary'!$B$2="2022-23",JEW182="In-period"),AND('Validation summary'!$B$2="2023-24",JEW182="In-period"),AND('Validation summary'!$B$2="2024-25",JEW182="In-period"),AND('Validation summary'!$B$2="2024-25",JEW182="End of period",JEW190="Revenue")),TRUE,FALSE)</f>
        <v>0</v>
      </c>
      <c r="JEX183" s="201" t="b">
        <f>IF(OR(AND('Validation summary'!$B$2="2022-23",JEX182="In-period"),AND('Validation summary'!$B$2="2023-24",JEX182="In-period"),AND('Validation summary'!$B$2="2024-25",JEX182="In-period"),AND('Validation summary'!$B$2="2024-25",JEX182="End of period",JEX190="Revenue")),TRUE,FALSE)</f>
        <v>0</v>
      </c>
      <c r="JEY183" s="201" t="b">
        <f>IF(OR(AND('Validation summary'!$B$2="2022-23",JEY182="In-period"),AND('Validation summary'!$B$2="2023-24",JEY182="In-period"),AND('Validation summary'!$B$2="2024-25",JEY182="In-period"),AND('Validation summary'!$B$2="2024-25",JEY182="End of period",JEY190="Revenue")),TRUE,FALSE)</f>
        <v>0</v>
      </c>
      <c r="JEZ183" s="201" t="b">
        <f>IF(OR(AND('Validation summary'!$B$2="2022-23",JEZ182="In-period"),AND('Validation summary'!$B$2="2023-24",JEZ182="In-period"),AND('Validation summary'!$B$2="2024-25",JEZ182="In-period"),AND('Validation summary'!$B$2="2024-25",JEZ182="End of period",JEZ190="Revenue")),TRUE,FALSE)</f>
        <v>0</v>
      </c>
      <c r="JFA183" s="201" t="b">
        <f>IF(OR(AND('Validation summary'!$B$2="2022-23",JFA182="In-period"),AND('Validation summary'!$B$2="2023-24",JFA182="In-period"),AND('Validation summary'!$B$2="2024-25",JFA182="In-period"),AND('Validation summary'!$B$2="2024-25",JFA182="End of period",JFA190="Revenue")),TRUE,FALSE)</f>
        <v>0</v>
      </c>
      <c r="JFB183" s="201" t="b">
        <f>IF(OR(AND('Validation summary'!$B$2="2022-23",JFB182="In-period"),AND('Validation summary'!$B$2="2023-24",JFB182="In-period"),AND('Validation summary'!$B$2="2024-25",JFB182="In-period"),AND('Validation summary'!$B$2="2024-25",JFB182="End of period",JFB190="Revenue")),TRUE,FALSE)</f>
        <v>0</v>
      </c>
      <c r="JFC183" s="201" t="b">
        <f>IF(OR(AND('Validation summary'!$B$2="2022-23",JFC182="In-period"),AND('Validation summary'!$B$2="2023-24",JFC182="In-period"),AND('Validation summary'!$B$2="2024-25",JFC182="In-period"),AND('Validation summary'!$B$2="2024-25",JFC182="End of period",JFC190="Revenue")),TRUE,FALSE)</f>
        <v>0</v>
      </c>
      <c r="JFD183" s="201" t="b">
        <f>IF(OR(AND('Validation summary'!$B$2="2022-23",JFD182="In-period"),AND('Validation summary'!$B$2="2023-24",JFD182="In-period"),AND('Validation summary'!$B$2="2024-25",JFD182="In-period"),AND('Validation summary'!$B$2="2024-25",JFD182="End of period",JFD190="Revenue")),TRUE,FALSE)</f>
        <v>0</v>
      </c>
      <c r="JFE183" s="201" t="b">
        <f>IF(OR(AND('Validation summary'!$B$2="2022-23",JFE182="In-period"),AND('Validation summary'!$B$2="2023-24",JFE182="In-period"),AND('Validation summary'!$B$2="2024-25",JFE182="In-period"),AND('Validation summary'!$B$2="2024-25",JFE182="End of period",JFE190="Revenue")),TRUE,FALSE)</f>
        <v>0</v>
      </c>
      <c r="JFF183" s="201" t="b">
        <f>IF(OR(AND('Validation summary'!$B$2="2022-23",JFF182="In-period"),AND('Validation summary'!$B$2="2023-24",JFF182="In-period"),AND('Validation summary'!$B$2="2024-25",JFF182="In-period"),AND('Validation summary'!$B$2="2024-25",JFF182="End of period",JFF190="Revenue")),TRUE,FALSE)</f>
        <v>0</v>
      </c>
      <c r="JFG183" s="201" t="b">
        <f>IF(OR(AND('Validation summary'!$B$2="2022-23",JFG182="In-period"),AND('Validation summary'!$B$2="2023-24",JFG182="In-period"),AND('Validation summary'!$B$2="2024-25",JFG182="In-period"),AND('Validation summary'!$B$2="2024-25",JFG182="End of period",JFG190="Revenue")),TRUE,FALSE)</f>
        <v>0</v>
      </c>
      <c r="JFH183" s="201" t="b">
        <f>IF(OR(AND('Validation summary'!$B$2="2022-23",JFH182="In-period"),AND('Validation summary'!$B$2="2023-24",JFH182="In-period"),AND('Validation summary'!$B$2="2024-25",JFH182="In-period"),AND('Validation summary'!$B$2="2024-25",JFH182="End of period",JFH190="Revenue")),TRUE,FALSE)</f>
        <v>0</v>
      </c>
      <c r="JFI183" s="201" t="b">
        <f>IF(OR(AND('Validation summary'!$B$2="2022-23",JFI182="In-period"),AND('Validation summary'!$B$2="2023-24",JFI182="In-period"),AND('Validation summary'!$B$2="2024-25",JFI182="In-period"),AND('Validation summary'!$B$2="2024-25",JFI182="End of period",JFI190="Revenue")),TRUE,FALSE)</f>
        <v>0</v>
      </c>
      <c r="JFJ183" s="201" t="b">
        <f>IF(OR(AND('Validation summary'!$B$2="2022-23",JFJ182="In-period"),AND('Validation summary'!$B$2="2023-24",JFJ182="In-period"),AND('Validation summary'!$B$2="2024-25",JFJ182="In-period"),AND('Validation summary'!$B$2="2024-25",JFJ182="End of period",JFJ190="Revenue")),TRUE,FALSE)</f>
        <v>0</v>
      </c>
      <c r="JFK183" s="201" t="b">
        <f>IF(OR(AND('Validation summary'!$B$2="2022-23",JFK182="In-period"),AND('Validation summary'!$B$2="2023-24",JFK182="In-period"),AND('Validation summary'!$B$2="2024-25",JFK182="In-period"),AND('Validation summary'!$B$2="2024-25",JFK182="End of period",JFK190="Revenue")),TRUE,FALSE)</f>
        <v>0</v>
      </c>
      <c r="JFL183" s="201" t="b">
        <f>IF(OR(AND('Validation summary'!$B$2="2022-23",JFL182="In-period"),AND('Validation summary'!$B$2="2023-24",JFL182="In-period"),AND('Validation summary'!$B$2="2024-25",JFL182="In-period"),AND('Validation summary'!$B$2="2024-25",JFL182="End of period",JFL190="Revenue")),TRUE,FALSE)</f>
        <v>0</v>
      </c>
      <c r="JFM183" s="201" t="b">
        <f>IF(OR(AND('Validation summary'!$B$2="2022-23",JFM182="In-period"),AND('Validation summary'!$B$2="2023-24",JFM182="In-period"),AND('Validation summary'!$B$2="2024-25",JFM182="In-period"),AND('Validation summary'!$B$2="2024-25",JFM182="End of period",JFM190="Revenue")),TRUE,FALSE)</f>
        <v>0</v>
      </c>
      <c r="JFN183" s="201" t="b">
        <f>IF(OR(AND('Validation summary'!$B$2="2022-23",JFN182="In-period"),AND('Validation summary'!$B$2="2023-24",JFN182="In-period"),AND('Validation summary'!$B$2="2024-25",JFN182="In-period"),AND('Validation summary'!$B$2="2024-25",JFN182="End of period",JFN190="Revenue")),TRUE,FALSE)</f>
        <v>0</v>
      </c>
      <c r="JFO183" s="201" t="b">
        <f>IF(OR(AND('Validation summary'!$B$2="2022-23",JFO182="In-period"),AND('Validation summary'!$B$2="2023-24",JFO182="In-period"),AND('Validation summary'!$B$2="2024-25",JFO182="In-period"),AND('Validation summary'!$B$2="2024-25",JFO182="End of period",JFO190="Revenue")),TRUE,FALSE)</f>
        <v>0</v>
      </c>
      <c r="JFP183" s="201" t="b">
        <f>IF(OR(AND('Validation summary'!$B$2="2022-23",JFP182="In-period"),AND('Validation summary'!$B$2="2023-24",JFP182="In-period"),AND('Validation summary'!$B$2="2024-25",JFP182="In-period"),AND('Validation summary'!$B$2="2024-25",JFP182="End of period",JFP190="Revenue")),TRUE,FALSE)</f>
        <v>0</v>
      </c>
      <c r="JFQ183" s="201" t="b">
        <f>IF(OR(AND('Validation summary'!$B$2="2022-23",JFQ182="In-period"),AND('Validation summary'!$B$2="2023-24",JFQ182="In-period"),AND('Validation summary'!$B$2="2024-25",JFQ182="In-period"),AND('Validation summary'!$B$2="2024-25",JFQ182="End of period",JFQ190="Revenue")),TRUE,FALSE)</f>
        <v>0</v>
      </c>
      <c r="JFR183" s="201" t="b">
        <f>IF(OR(AND('Validation summary'!$B$2="2022-23",JFR182="In-period"),AND('Validation summary'!$B$2="2023-24",JFR182="In-period"),AND('Validation summary'!$B$2="2024-25",JFR182="In-period"),AND('Validation summary'!$B$2="2024-25",JFR182="End of period",JFR190="Revenue")),TRUE,FALSE)</f>
        <v>0</v>
      </c>
      <c r="JFS183" s="201" t="b">
        <f>IF(OR(AND('Validation summary'!$B$2="2022-23",JFS182="In-period"),AND('Validation summary'!$B$2="2023-24",JFS182="In-period"),AND('Validation summary'!$B$2="2024-25",JFS182="In-period"),AND('Validation summary'!$B$2="2024-25",JFS182="End of period",JFS190="Revenue")),TRUE,FALSE)</f>
        <v>0</v>
      </c>
      <c r="JFT183" s="201" t="b">
        <f>IF(OR(AND('Validation summary'!$B$2="2022-23",JFT182="In-period"),AND('Validation summary'!$B$2="2023-24",JFT182="In-period"),AND('Validation summary'!$B$2="2024-25",JFT182="In-period"),AND('Validation summary'!$B$2="2024-25",JFT182="End of period",JFT190="Revenue")),TRUE,FALSE)</f>
        <v>0</v>
      </c>
      <c r="JFU183" s="201" t="b">
        <f>IF(OR(AND('Validation summary'!$B$2="2022-23",JFU182="In-period"),AND('Validation summary'!$B$2="2023-24",JFU182="In-period"),AND('Validation summary'!$B$2="2024-25",JFU182="In-period"),AND('Validation summary'!$B$2="2024-25",JFU182="End of period",JFU190="Revenue")),TRUE,FALSE)</f>
        <v>0</v>
      </c>
      <c r="JFV183" s="201" t="b">
        <f>IF(OR(AND('Validation summary'!$B$2="2022-23",JFV182="In-period"),AND('Validation summary'!$B$2="2023-24",JFV182="In-period"),AND('Validation summary'!$B$2="2024-25",JFV182="In-period"),AND('Validation summary'!$B$2="2024-25",JFV182="End of period",JFV190="Revenue")),TRUE,FALSE)</f>
        <v>0</v>
      </c>
      <c r="JFW183" s="201" t="b">
        <f>IF(OR(AND('Validation summary'!$B$2="2022-23",JFW182="In-period"),AND('Validation summary'!$B$2="2023-24",JFW182="In-period"),AND('Validation summary'!$B$2="2024-25",JFW182="In-period"),AND('Validation summary'!$B$2="2024-25",JFW182="End of period",JFW190="Revenue")),TRUE,FALSE)</f>
        <v>0</v>
      </c>
      <c r="JFX183" s="201" t="b">
        <f>IF(OR(AND('Validation summary'!$B$2="2022-23",JFX182="In-period"),AND('Validation summary'!$B$2="2023-24",JFX182="In-period"),AND('Validation summary'!$B$2="2024-25",JFX182="In-period"),AND('Validation summary'!$B$2="2024-25",JFX182="End of period",JFX190="Revenue")),TRUE,FALSE)</f>
        <v>0</v>
      </c>
      <c r="JFY183" s="201" t="b">
        <f>IF(OR(AND('Validation summary'!$B$2="2022-23",JFY182="In-period"),AND('Validation summary'!$B$2="2023-24",JFY182="In-period"),AND('Validation summary'!$B$2="2024-25",JFY182="In-period"),AND('Validation summary'!$B$2="2024-25",JFY182="End of period",JFY190="Revenue")),TRUE,FALSE)</f>
        <v>0</v>
      </c>
      <c r="JFZ183" s="201" t="b">
        <f>IF(OR(AND('Validation summary'!$B$2="2022-23",JFZ182="In-period"),AND('Validation summary'!$B$2="2023-24",JFZ182="In-period"),AND('Validation summary'!$B$2="2024-25",JFZ182="In-period"),AND('Validation summary'!$B$2="2024-25",JFZ182="End of period",JFZ190="Revenue")),TRUE,FALSE)</f>
        <v>0</v>
      </c>
      <c r="JGA183" s="201" t="b">
        <f>IF(OR(AND('Validation summary'!$B$2="2022-23",JGA182="In-period"),AND('Validation summary'!$B$2="2023-24",JGA182="In-period"),AND('Validation summary'!$B$2="2024-25",JGA182="In-period"),AND('Validation summary'!$B$2="2024-25",JGA182="End of period",JGA190="Revenue")),TRUE,FALSE)</f>
        <v>0</v>
      </c>
      <c r="JGB183" s="201" t="b">
        <f>IF(OR(AND('Validation summary'!$B$2="2022-23",JGB182="In-period"),AND('Validation summary'!$B$2="2023-24",JGB182="In-period"),AND('Validation summary'!$B$2="2024-25",JGB182="In-period"),AND('Validation summary'!$B$2="2024-25",JGB182="End of period",JGB190="Revenue")),TRUE,FALSE)</f>
        <v>0</v>
      </c>
      <c r="JGC183" s="201" t="b">
        <f>IF(OR(AND('Validation summary'!$B$2="2022-23",JGC182="In-period"),AND('Validation summary'!$B$2="2023-24",JGC182="In-period"),AND('Validation summary'!$B$2="2024-25",JGC182="In-period"),AND('Validation summary'!$B$2="2024-25",JGC182="End of period",JGC190="Revenue")),TRUE,FALSE)</f>
        <v>0</v>
      </c>
      <c r="JGD183" s="201" t="b">
        <f>IF(OR(AND('Validation summary'!$B$2="2022-23",JGD182="In-period"),AND('Validation summary'!$B$2="2023-24",JGD182="In-period"),AND('Validation summary'!$B$2="2024-25",JGD182="In-period"),AND('Validation summary'!$B$2="2024-25",JGD182="End of period",JGD190="Revenue")),TRUE,FALSE)</f>
        <v>0</v>
      </c>
      <c r="JGE183" s="201" t="b">
        <f>IF(OR(AND('Validation summary'!$B$2="2022-23",JGE182="In-period"),AND('Validation summary'!$B$2="2023-24",JGE182="In-period"),AND('Validation summary'!$B$2="2024-25",JGE182="In-period"),AND('Validation summary'!$B$2="2024-25",JGE182="End of period",JGE190="Revenue")),TRUE,FALSE)</f>
        <v>0</v>
      </c>
      <c r="JGF183" s="201" t="b">
        <f>IF(OR(AND('Validation summary'!$B$2="2022-23",JGF182="In-period"),AND('Validation summary'!$B$2="2023-24",JGF182="In-period"),AND('Validation summary'!$B$2="2024-25",JGF182="In-period"),AND('Validation summary'!$B$2="2024-25",JGF182="End of period",JGF190="Revenue")),TRUE,FALSE)</f>
        <v>0</v>
      </c>
      <c r="JGG183" s="201" t="b">
        <f>IF(OR(AND('Validation summary'!$B$2="2022-23",JGG182="In-period"),AND('Validation summary'!$B$2="2023-24",JGG182="In-period"),AND('Validation summary'!$B$2="2024-25",JGG182="In-period"),AND('Validation summary'!$B$2="2024-25",JGG182="End of period",JGG190="Revenue")),TRUE,FALSE)</f>
        <v>0</v>
      </c>
      <c r="JGH183" s="201" t="b">
        <f>IF(OR(AND('Validation summary'!$B$2="2022-23",JGH182="In-period"),AND('Validation summary'!$B$2="2023-24",JGH182="In-period"),AND('Validation summary'!$B$2="2024-25",JGH182="In-period"),AND('Validation summary'!$B$2="2024-25",JGH182="End of period",JGH190="Revenue")),TRUE,FALSE)</f>
        <v>0</v>
      </c>
      <c r="JGI183" s="201" t="b">
        <f>IF(OR(AND('Validation summary'!$B$2="2022-23",JGI182="In-period"),AND('Validation summary'!$B$2="2023-24",JGI182="In-period"),AND('Validation summary'!$B$2="2024-25",JGI182="In-period"),AND('Validation summary'!$B$2="2024-25",JGI182="End of period",JGI190="Revenue")),TRUE,FALSE)</f>
        <v>0</v>
      </c>
      <c r="JGJ183" s="201" t="b">
        <f>IF(OR(AND('Validation summary'!$B$2="2022-23",JGJ182="In-period"),AND('Validation summary'!$B$2="2023-24",JGJ182="In-period"),AND('Validation summary'!$B$2="2024-25",JGJ182="In-period"),AND('Validation summary'!$B$2="2024-25",JGJ182="End of period",JGJ190="Revenue")),TRUE,FALSE)</f>
        <v>0</v>
      </c>
      <c r="JGK183" s="201" t="b">
        <f>IF(OR(AND('Validation summary'!$B$2="2022-23",JGK182="In-period"),AND('Validation summary'!$B$2="2023-24",JGK182="In-period"),AND('Validation summary'!$B$2="2024-25",JGK182="In-period"),AND('Validation summary'!$B$2="2024-25",JGK182="End of period",JGK190="Revenue")),TRUE,FALSE)</f>
        <v>0</v>
      </c>
      <c r="JGL183" s="201" t="b">
        <f>IF(OR(AND('Validation summary'!$B$2="2022-23",JGL182="In-period"),AND('Validation summary'!$B$2="2023-24",JGL182="In-period"),AND('Validation summary'!$B$2="2024-25",JGL182="In-period"),AND('Validation summary'!$B$2="2024-25",JGL182="End of period",JGL190="Revenue")),TRUE,FALSE)</f>
        <v>0</v>
      </c>
      <c r="JGM183" s="201" t="b">
        <f>IF(OR(AND('Validation summary'!$B$2="2022-23",JGM182="In-period"),AND('Validation summary'!$B$2="2023-24",JGM182="In-period"),AND('Validation summary'!$B$2="2024-25",JGM182="In-period"),AND('Validation summary'!$B$2="2024-25",JGM182="End of period",JGM190="Revenue")),TRUE,FALSE)</f>
        <v>0</v>
      </c>
      <c r="JGN183" s="201" t="b">
        <f>IF(OR(AND('Validation summary'!$B$2="2022-23",JGN182="In-period"),AND('Validation summary'!$B$2="2023-24",JGN182="In-period"),AND('Validation summary'!$B$2="2024-25",JGN182="In-period"),AND('Validation summary'!$B$2="2024-25",JGN182="End of period",JGN190="Revenue")),TRUE,FALSE)</f>
        <v>0</v>
      </c>
      <c r="JGO183" s="201" t="b">
        <f>IF(OR(AND('Validation summary'!$B$2="2022-23",JGO182="In-period"),AND('Validation summary'!$B$2="2023-24",JGO182="In-period"),AND('Validation summary'!$B$2="2024-25",JGO182="In-period"),AND('Validation summary'!$B$2="2024-25",JGO182="End of period",JGO190="Revenue")),TRUE,FALSE)</f>
        <v>0</v>
      </c>
      <c r="JGP183" s="201" t="b">
        <f>IF(OR(AND('Validation summary'!$B$2="2022-23",JGP182="In-period"),AND('Validation summary'!$B$2="2023-24",JGP182="In-period"),AND('Validation summary'!$B$2="2024-25",JGP182="In-period"),AND('Validation summary'!$B$2="2024-25",JGP182="End of period",JGP190="Revenue")),TRUE,FALSE)</f>
        <v>0</v>
      </c>
      <c r="JGQ183" s="201" t="b">
        <f>IF(OR(AND('Validation summary'!$B$2="2022-23",JGQ182="In-period"),AND('Validation summary'!$B$2="2023-24",JGQ182="In-period"),AND('Validation summary'!$B$2="2024-25",JGQ182="In-period"),AND('Validation summary'!$B$2="2024-25",JGQ182="End of period",JGQ190="Revenue")),TRUE,FALSE)</f>
        <v>0</v>
      </c>
      <c r="JGR183" s="201" t="b">
        <f>IF(OR(AND('Validation summary'!$B$2="2022-23",JGR182="In-period"),AND('Validation summary'!$B$2="2023-24",JGR182="In-period"),AND('Validation summary'!$B$2="2024-25",JGR182="In-period"),AND('Validation summary'!$B$2="2024-25",JGR182="End of period",JGR190="Revenue")),TRUE,FALSE)</f>
        <v>0</v>
      </c>
      <c r="JGS183" s="201" t="b">
        <f>IF(OR(AND('Validation summary'!$B$2="2022-23",JGS182="In-period"),AND('Validation summary'!$B$2="2023-24",JGS182="In-period"),AND('Validation summary'!$B$2="2024-25",JGS182="In-period"),AND('Validation summary'!$B$2="2024-25",JGS182="End of period",JGS190="Revenue")),TRUE,FALSE)</f>
        <v>0</v>
      </c>
      <c r="JGT183" s="201" t="b">
        <f>IF(OR(AND('Validation summary'!$B$2="2022-23",JGT182="In-period"),AND('Validation summary'!$B$2="2023-24",JGT182="In-period"),AND('Validation summary'!$B$2="2024-25",JGT182="In-period"),AND('Validation summary'!$B$2="2024-25",JGT182="End of period",JGT190="Revenue")),TRUE,FALSE)</f>
        <v>0</v>
      </c>
      <c r="JGU183" s="201" t="b">
        <f>IF(OR(AND('Validation summary'!$B$2="2022-23",JGU182="In-period"),AND('Validation summary'!$B$2="2023-24",JGU182="In-period"),AND('Validation summary'!$B$2="2024-25",JGU182="In-period"),AND('Validation summary'!$B$2="2024-25",JGU182="End of period",JGU190="Revenue")),TRUE,FALSE)</f>
        <v>0</v>
      </c>
      <c r="JGV183" s="201" t="b">
        <f>IF(OR(AND('Validation summary'!$B$2="2022-23",JGV182="In-period"),AND('Validation summary'!$B$2="2023-24",JGV182="In-period"),AND('Validation summary'!$B$2="2024-25",JGV182="In-period"),AND('Validation summary'!$B$2="2024-25",JGV182="End of period",JGV190="Revenue")),TRUE,FALSE)</f>
        <v>0</v>
      </c>
      <c r="JGW183" s="201" t="b">
        <f>IF(OR(AND('Validation summary'!$B$2="2022-23",JGW182="In-period"),AND('Validation summary'!$B$2="2023-24",JGW182="In-period"),AND('Validation summary'!$B$2="2024-25",JGW182="In-period"),AND('Validation summary'!$B$2="2024-25",JGW182="End of period",JGW190="Revenue")),TRUE,FALSE)</f>
        <v>0</v>
      </c>
      <c r="JGX183" s="201" t="b">
        <f>IF(OR(AND('Validation summary'!$B$2="2022-23",JGX182="In-period"),AND('Validation summary'!$B$2="2023-24",JGX182="In-period"),AND('Validation summary'!$B$2="2024-25",JGX182="In-period"),AND('Validation summary'!$B$2="2024-25",JGX182="End of period",JGX190="Revenue")),TRUE,FALSE)</f>
        <v>0</v>
      </c>
      <c r="JGY183" s="201" t="b">
        <f>IF(OR(AND('Validation summary'!$B$2="2022-23",JGY182="In-period"),AND('Validation summary'!$B$2="2023-24",JGY182="In-period"),AND('Validation summary'!$B$2="2024-25",JGY182="In-period"),AND('Validation summary'!$B$2="2024-25",JGY182="End of period",JGY190="Revenue")),TRUE,FALSE)</f>
        <v>0</v>
      </c>
      <c r="JGZ183" s="201" t="b">
        <f>IF(OR(AND('Validation summary'!$B$2="2022-23",JGZ182="In-period"),AND('Validation summary'!$B$2="2023-24",JGZ182="In-period"),AND('Validation summary'!$B$2="2024-25",JGZ182="In-period"),AND('Validation summary'!$B$2="2024-25",JGZ182="End of period",JGZ190="Revenue")),TRUE,FALSE)</f>
        <v>0</v>
      </c>
      <c r="JHA183" s="201" t="b">
        <f>IF(OR(AND('Validation summary'!$B$2="2022-23",JHA182="In-period"),AND('Validation summary'!$B$2="2023-24",JHA182="In-period"),AND('Validation summary'!$B$2="2024-25",JHA182="In-period"),AND('Validation summary'!$B$2="2024-25",JHA182="End of period",JHA190="Revenue")),TRUE,FALSE)</f>
        <v>0</v>
      </c>
      <c r="JHB183" s="201" t="b">
        <f>IF(OR(AND('Validation summary'!$B$2="2022-23",JHB182="In-period"),AND('Validation summary'!$B$2="2023-24",JHB182="In-period"),AND('Validation summary'!$B$2="2024-25",JHB182="In-period"),AND('Validation summary'!$B$2="2024-25",JHB182="End of period",JHB190="Revenue")),TRUE,FALSE)</f>
        <v>0</v>
      </c>
      <c r="JHC183" s="201" t="b">
        <f>IF(OR(AND('Validation summary'!$B$2="2022-23",JHC182="In-period"),AND('Validation summary'!$B$2="2023-24",JHC182="In-period"),AND('Validation summary'!$B$2="2024-25",JHC182="In-period"),AND('Validation summary'!$B$2="2024-25",JHC182="End of period",JHC190="Revenue")),TRUE,FALSE)</f>
        <v>0</v>
      </c>
      <c r="JHD183" s="201" t="b">
        <f>IF(OR(AND('Validation summary'!$B$2="2022-23",JHD182="In-period"),AND('Validation summary'!$B$2="2023-24",JHD182="In-period"),AND('Validation summary'!$B$2="2024-25",JHD182="In-period"),AND('Validation summary'!$B$2="2024-25",JHD182="End of period",JHD190="Revenue")),TRUE,FALSE)</f>
        <v>0</v>
      </c>
      <c r="JHE183" s="201" t="b">
        <f>IF(OR(AND('Validation summary'!$B$2="2022-23",JHE182="In-period"),AND('Validation summary'!$B$2="2023-24",JHE182="In-period"),AND('Validation summary'!$B$2="2024-25",JHE182="In-period"),AND('Validation summary'!$B$2="2024-25",JHE182="End of period",JHE190="Revenue")),TRUE,FALSE)</f>
        <v>0</v>
      </c>
      <c r="JHF183" s="201" t="b">
        <f>IF(OR(AND('Validation summary'!$B$2="2022-23",JHF182="In-period"),AND('Validation summary'!$B$2="2023-24",JHF182="In-period"),AND('Validation summary'!$B$2="2024-25",JHF182="In-period"),AND('Validation summary'!$B$2="2024-25",JHF182="End of period",JHF190="Revenue")),TRUE,FALSE)</f>
        <v>0</v>
      </c>
      <c r="JHG183" s="201" t="b">
        <f>IF(OR(AND('Validation summary'!$B$2="2022-23",JHG182="In-period"),AND('Validation summary'!$B$2="2023-24",JHG182="In-period"),AND('Validation summary'!$B$2="2024-25",JHG182="In-period"),AND('Validation summary'!$B$2="2024-25",JHG182="End of period",JHG190="Revenue")),TRUE,FALSE)</f>
        <v>0</v>
      </c>
      <c r="JHH183" s="201" t="b">
        <f>IF(OR(AND('Validation summary'!$B$2="2022-23",JHH182="In-period"),AND('Validation summary'!$B$2="2023-24",JHH182="In-period"),AND('Validation summary'!$B$2="2024-25",JHH182="In-period"),AND('Validation summary'!$B$2="2024-25",JHH182="End of period",JHH190="Revenue")),TRUE,FALSE)</f>
        <v>0</v>
      </c>
      <c r="JHI183" s="201" t="b">
        <f>IF(OR(AND('Validation summary'!$B$2="2022-23",JHI182="In-period"),AND('Validation summary'!$B$2="2023-24",JHI182="In-period"),AND('Validation summary'!$B$2="2024-25",JHI182="In-period"),AND('Validation summary'!$B$2="2024-25",JHI182="End of period",JHI190="Revenue")),TRUE,FALSE)</f>
        <v>0</v>
      </c>
      <c r="JHJ183" s="201" t="b">
        <f>IF(OR(AND('Validation summary'!$B$2="2022-23",JHJ182="In-period"),AND('Validation summary'!$B$2="2023-24",JHJ182="In-period"),AND('Validation summary'!$B$2="2024-25",JHJ182="In-period"),AND('Validation summary'!$B$2="2024-25",JHJ182="End of period",JHJ190="Revenue")),TRUE,FALSE)</f>
        <v>0</v>
      </c>
      <c r="JHK183" s="201" t="b">
        <f>IF(OR(AND('Validation summary'!$B$2="2022-23",JHK182="In-period"),AND('Validation summary'!$B$2="2023-24",JHK182="In-period"),AND('Validation summary'!$B$2="2024-25",JHK182="In-period"),AND('Validation summary'!$B$2="2024-25",JHK182="End of period",JHK190="Revenue")),TRUE,FALSE)</f>
        <v>0</v>
      </c>
      <c r="JHL183" s="201" t="b">
        <f>IF(OR(AND('Validation summary'!$B$2="2022-23",JHL182="In-period"),AND('Validation summary'!$B$2="2023-24",JHL182="In-period"),AND('Validation summary'!$B$2="2024-25",JHL182="In-period"),AND('Validation summary'!$B$2="2024-25",JHL182="End of period",JHL190="Revenue")),TRUE,FALSE)</f>
        <v>0</v>
      </c>
      <c r="JHM183" s="201" t="b">
        <f>IF(OR(AND('Validation summary'!$B$2="2022-23",JHM182="In-period"),AND('Validation summary'!$B$2="2023-24",JHM182="In-period"),AND('Validation summary'!$B$2="2024-25",JHM182="In-period"),AND('Validation summary'!$B$2="2024-25",JHM182="End of period",JHM190="Revenue")),TRUE,FALSE)</f>
        <v>0</v>
      </c>
      <c r="JHN183" s="201" t="b">
        <f>IF(OR(AND('Validation summary'!$B$2="2022-23",JHN182="In-period"),AND('Validation summary'!$B$2="2023-24",JHN182="In-period"),AND('Validation summary'!$B$2="2024-25",JHN182="In-period"),AND('Validation summary'!$B$2="2024-25",JHN182="End of period",JHN190="Revenue")),TRUE,FALSE)</f>
        <v>0</v>
      </c>
      <c r="JHO183" s="201" t="b">
        <f>IF(OR(AND('Validation summary'!$B$2="2022-23",JHO182="In-period"),AND('Validation summary'!$B$2="2023-24",JHO182="In-period"),AND('Validation summary'!$B$2="2024-25",JHO182="In-period"),AND('Validation summary'!$B$2="2024-25",JHO182="End of period",JHO190="Revenue")),TRUE,FALSE)</f>
        <v>0</v>
      </c>
      <c r="JHP183" s="201" t="b">
        <f>IF(OR(AND('Validation summary'!$B$2="2022-23",JHP182="In-period"),AND('Validation summary'!$B$2="2023-24",JHP182="In-period"),AND('Validation summary'!$B$2="2024-25",JHP182="In-period"),AND('Validation summary'!$B$2="2024-25",JHP182="End of period",JHP190="Revenue")),TRUE,FALSE)</f>
        <v>0</v>
      </c>
      <c r="JHQ183" s="201" t="b">
        <f>IF(OR(AND('Validation summary'!$B$2="2022-23",JHQ182="In-period"),AND('Validation summary'!$B$2="2023-24",JHQ182="In-period"),AND('Validation summary'!$B$2="2024-25",JHQ182="In-period"),AND('Validation summary'!$B$2="2024-25",JHQ182="End of period",JHQ190="Revenue")),TRUE,FALSE)</f>
        <v>0</v>
      </c>
      <c r="JHR183" s="201" t="b">
        <f>IF(OR(AND('Validation summary'!$B$2="2022-23",JHR182="In-period"),AND('Validation summary'!$B$2="2023-24",JHR182="In-period"),AND('Validation summary'!$B$2="2024-25",JHR182="In-period"),AND('Validation summary'!$B$2="2024-25",JHR182="End of period",JHR190="Revenue")),TRUE,FALSE)</f>
        <v>0</v>
      </c>
      <c r="JHS183" s="201" t="b">
        <f>IF(OR(AND('Validation summary'!$B$2="2022-23",JHS182="In-period"),AND('Validation summary'!$B$2="2023-24",JHS182="In-period"),AND('Validation summary'!$B$2="2024-25",JHS182="In-period"),AND('Validation summary'!$B$2="2024-25",JHS182="End of period",JHS190="Revenue")),TRUE,FALSE)</f>
        <v>0</v>
      </c>
      <c r="JHT183" s="201" t="b">
        <f>IF(OR(AND('Validation summary'!$B$2="2022-23",JHT182="In-period"),AND('Validation summary'!$B$2="2023-24",JHT182="In-period"),AND('Validation summary'!$B$2="2024-25",JHT182="In-period"),AND('Validation summary'!$B$2="2024-25",JHT182="End of period",JHT190="Revenue")),TRUE,FALSE)</f>
        <v>0</v>
      </c>
      <c r="JHU183" s="201" t="b">
        <f>IF(OR(AND('Validation summary'!$B$2="2022-23",JHU182="In-period"),AND('Validation summary'!$B$2="2023-24",JHU182="In-period"),AND('Validation summary'!$B$2="2024-25",JHU182="In-period"),AND('Validation summary'!$B$2="2024-25",JHU182="End of period",JHU190="Revenue")),TRUE,FALSE)</f>
        <v>0</v>
      </c>
      <c r="JHV183" s="201" t="b">
        <f>IF(OR(AND('Validation summary'!$B$2="2022-23",JHV182="In-period"),AND('Validation summary'!$B$2="2023-24",JHV182="In-period"),AND('Validation summary'!$B$2="2024-25",JHV182="In-period"),AND('Validation summary'!$B$2="2024-25",JHV182="End of period",JHV190="Revenue")),TRUE,FALSE)</f>
        <v>0</v>
      </c>
      <c r="JHW183" s="201" t="b">
        <f>IF(OR(AND('Validation summary'!$B$2="2022-23",JHW182="In-period"),AND('Validation summary'!$B$2="2023-24",JHW182="In-period"),AND('Validation summary'!$B$2="2024-25",JHW182="In-period"),AND('Validation summary'!$B$2="2024-25",JHW182="End of period",JHW190="Revenue")),TRUE,FALSE)</f>
        <v>0</v>
      </c>
      <c r="JHX183" s="201" t="b">
        <f>IF(OR(AND('Validation summary'!$B$2="2022-23",JHX182="In-period"),AND('Validation summary'!$B$2="2023-24",JHX182="In-period"),AND('Validation summary'!$B$2="2024-25",JHX182="In-period"),AND('Validation summary'!$B$2="2024-25",JHX182="End of period",JHX190="Revenue")),TRUE,FALSE)</f>
        <v>0</v>
      </c>
      <c r="JHY183" s="201" t="b">
        <f>IF(OR(AND('Validation summary'!$B$2="2022-23",JHY182="In-period"),AND('Validation summary'!$B$2="2023-24",JHY182="In-period"),AND('Validation summary'!$B$2="2024-25",JHY182="In-period"),AND('Validation summary'!$B$2="2024-25",JHY182="End of period",JHY190="Revenue")),TRUE,FALSE)</f>
        <v>0</v>
      </c>
      <c r="JHZ183" s="201" t="b">
        <f>IF(OR(AND('Validation summary'!$B$2="2022-23",JHZ182="In-period"),AND('Validation summary'!$B$2="2023-24",JHZ182="In-period"),AND('Validation summary'!$B$2="2024-25",JHZ182="In-period"),AND('Validation summary'!$B$2="2024-25",JHZ182="End of period",JHZ190="Revenue")),TRUE,FALSE)</f>
        <v>0</v>
      </c>
      <c r="JIA183" s="201" t="b">
        <f>IF(OR(AND('Validation summary'!$B$2="2022-23",JIA182="In-period"),AND('Validation summary'!$B$2="2023-24",JIA182="In-period"),AND('Validation summary'!$B$2="2024-25",JIA182="In-period"),AND('Validation summary'!$B$2="2024-25",JIA182="End of period",JIA190="Revenue")),TRUE,FALSE)</f>
        <v>0</v>
      </c>
      <c r="JIB183" s="201" t="b">
        <f>IF(OR(AND('Validation summary'!$B$2="2022-23",JIB182="In-period"),AND('Validation summary'!$B$2="2023-24",JIB182="In-period"),AND('Validation summary'!$B$2="2024-25",JIB182="In-period"),AND('Validation summary'!$B$2="2024-25",JIB182="End of period",JIB190="Revenue")),TRUE,FALSE)</f>
        <v>0</v>
      </c>
      <c r="JIC183" s="201" t="b">
        <f>IF(OR(AND('Validation summary'!$B$2="2022-23",JIC182="In-period"),AND('Validation summary'!$B$2="2023-24",JIC182="In-period"),AND('Validation summary'!$B$2="2024-25",JIC182="In-period"),AND('Validation summary'!$B$2="2024-25",JIC182="End of period",JIC190="Revenue")),TRUE,FALSE)</f>
        <v>0</v>
      </c>
      <c r="JID183" s="201" t="b">
        <f>IF(OR(AND('Validation summary'!$B$2="2022-23",JID182="In-period"),AND('Validation summary'!$B$2="2023-24",JID182="In-period"),AND('Validation summary'!$B$2="2024-25",JID182="In-period"),AND('Validation summary'!$B$2="2024-25",JID182="End of period",JID190="Revenue")),TRUE,FALSE)</f>
        <v>0</v>
      </c>
      <c r="JIE183" s="201" t="b">
        <f>IF(OR(AND('Validation summary'!$B$2="2022-23",JIE182="In-period"),AND('Validation summary'!$B$2="2023-24",JIE182="In-period"),AND('Validation summary'!$B$2="2024-25",JIE182="In-period"),AND('Validation summary'!$B$2="2024-25",JIE182="End of period",JIE190="Revenue")),TRUE,FALSE)</f>
        <v>0</v>
      </c>
      <c r="JIF183" s="201" t="b">
        <f>IF(OR(AND('Validation summary'!$B$2="2022-23",JIF182="In-period"),AND('Validation summary'!$B$2="2023-24",JIF182="In-period"),AND('Validation summary'!$B$2="2024-25",JIF182="In-period"),AND('Validation summary'!$B$2="2024-25",JIF182="End of period",JIF190="Revenue")),TRUE,FALSE)</f>
        <v>0</v>
      </c>
      <c r="JIG183" s="201" t="b">
        <f>IF(OR(AND('Validation summary'!$B$2="2022-23",JIG182="In-period"),AND('Validation summary'!$B$2="2023-24",JIG182="In-period"),AND('Validation summary'!$B$2="2024-25",JIG182="In-period"),AND('Validation summary'!$B$2="2024-25",JIG182="End of period",JIG190="Revenue")),TRUE,FALSE)</f>
        <v>0</v>
      </c>
      <c r="JIH183" s="201" t="b">
        <f>IF(OR(AND('Validation summary'!$B$2="2022-23",JIH182="In-period"),AND('Validation summary'!$B$2="2023-24",JIH182="In-period"),AND('Validation summary'!$B$2="2024-25",JIH182="In-period"),AND('Validation summary'!$B$2="2024-25",JIH182="End of period",JIH190="Revenue")),TRUE,FALSE)</f>
        <v>0</v>
      </c>
      <c r="JII183" s="201" t="b">
        <f>IF(OR(AND('Validation summary'!$B$2="2022-23",JII182="In-period"),AND('Validation summary'!$B$2="2023-24",JII182="In-period"),AND('Validation summary'!$B$2="2024-25",JII182="In-period"),AND('Validation summary'!$B$2="2024-25",JII182="End of period",JII190="Revenue")),TRUE,FALSE)</f>
        <v>0</v>
      </c>
      <c r="JIJ183" s="201" t="b">
        <f>IF(OR(AND('Validation summary'!$B$2="2022-23",JIJ182="In-period"),AND('Validation summary'!$B$2="2023-24",JIJ182="In-period"),AND('Validation summary'!$B$2="2024-25",JIJ182="In-period"),AND('Validation summary'!$B$2="2024-25",JIJ182="End of period",JIJ190="Revenue")),TRUE,FALSE)</f>
        <v>0</v>
      </c>
      <c r="JIK183" s="201" t="b">
        <f>IF(OR(AND('Validation summary'!$B$2="2022-23",JIK182="In-period"),AND('Validation summary'!$B$2="2023-24",JIK182="In-period"),AND('Validation summary'!$B$2="2024-25",JIK182="In-period"),AND('Validation summary'!$B$2="2024-25",JIK182="End of period",JIK190="Revenue")),TRUE,FALSE)</f>
        <v>0</v>
      </c>
      <c r="JIL183" s="201" t="b">
        <f>IF(OR(AND('Validation summary'!$B$2="2022-23",JIL182="In-period"),AND('Validation summary'!$B$2="2023-24",JIL182="In-period"),AND('Validation summary'!$B$2="2024-25",JIL182="In-period"),AND('Validation summary'!$B$2="2024-25",JIL182="End of period",JIL190="Revenue")),TRUE,FALSE)</f>
        <v>0</v>
      </c>
      <c r="JIM183" s="201" t="b">
        <f>IF(OR(AND('Validation summary'!$B$2="2022-23",JIM182="In-period"),AND('Validation summary'!$B$2="2023-24",JIM182="In-period"),AND('Validation summary'!$B$2="2024-25",JIM182="In-period"),AND('Validation summary'!$B$2="2024-25",JIM182="End of period",JIM190="Revenue")),TRUE,FALSE)</f>
        <v>0</v>
      </c>
      <c r="JIN183" s="201" t="b">
        <f>IF(OR(AND('Validation summary'!$B$2="2022-23",JIN182="In-period"),AND('Validation summary'!$B$2="2023-24",JIN182="In-period"),AND('Validation summary'!$B$2="2024-25",JIN182="In-period"),AND('Validation summary'!$B$2="2024-25",JIN182="End of period",JIN190="Revenue")),TRUE,FALSE)</f>
        <v>0</v>
      </c>
      <c r="JIO183" s="201" t="b">
        <f>IF(OR(AND('Validation summary'!$B$2="2022-23",JIO182="In-period"),AND('Validation summary'!$B$2="2023-24",JIO182="In-period"),AND('Validation summary'!$B$2="2024-25",JIO182="In-period"),AND('Validation summary'!$B$2="2024-25",JIO182="End of period",JIO190="Revenue")),TRUE,FALSE)</f>
        <v>0</v>
      </c>
      <c r="JIP183" s="201" t="b">
        <f>IF(OR(AND('Validation summary'!$B$2="2022-23",JIP182="In-period"),AND('Validation summary'!$B$2="2023-24",JIP182="In-period"),AND('Validation summary'!$B$2="2024-25",JIP182="In-period"),AND('Validation summary'!$B$2="2024-25",JIP182="End of period",JIP190="Revenue")),TRUE,FALSE)</f>
        <v>0</v>
      </c>
      <c r="JIQ183" s="201" t="b">
        <f>IF(OR(AND('Validation summary'!$B$2="2022-23",JIQ182="In-period"),AND('Validation summary'!$B$2="2023-24",JIQ182="In-period"),AND('Validation summary'!$B$2="2024-25",JIQ182="In-period"),AND('Validation summary'!$B$2="2024-25",JIQ182="End of period",JIQ190="Revenue")),TRUE,FALSE)</f>
        <v>0</v>
      </c>
      <c r="JIR183" s="201" t="b">
        <f>IF(OR(AND('Validation summary'!$B$2="2022-23",JIR182="In-period"),AND('Validation summary'!$B$2="2023-24",JIR182="In-period"),AND('Validation summary'!$B$2="2024-25",JIR182="In-period"),AND('Validation summary'!$B$2="2024-25",JIR182="End of period",JIR190="Revenue")),TRUE,FALSE)</f>
        <v>0</v>
      </c>
      <c r="JIS183" s="201" t="b">
        <f>IF(OR(AND('Validation summary'!$B$2="2022-23",JIS182="In-period"),AND('Validation summary'!$B$2="2023-24",JIS182="In-period"),AND('Validation summary'!$B$2="2024-25",JIS182="In-period"),AND('Validation summary'!$B$2="2024-25",JIS182="End of period",JIS190="Revenue")),TRUE,FALSE)</f>
        <v>0</v>
      </c>
      <c r="JIT183" s="201" t="b">
        <f>IF(OR(AND('Validation summary'!$B$2="2022-23",JIT182="In-period"),AND('Validation summary'!$B$2="2023-24",JIT182="In-period"),AND('Validation summary'!$B$2="2024-25",JIT182="In-period"),AND('Validation summary'!$B$2="2024-25",JIT182="End of period",JIT190="Revenue")),TRUE,FALSE)</f>
        <v>0</v>
      </c>
      <c r="JIU183" s="201" t="b">
        <f>IF(OR(AND('Validation summary'!$B$2="2022-23",JIU182="In-period"),AND('Validation summary'!$B$2="2023-24",JIU182="In-period"),AND('Validation summary'!$B$2="2024-25",JIU182="In-period"),AND('Validation summary'!$B$2="2024-25",JIU182="End of period",JIU190="Revenue")),TRUE,FALSE)</f>
        <v>0</v>
      </c>
      <c r="JIV183" s="201" t="b">
        <f>IF(OR(AND('Validation summary'!$B$2="2022-23",JIV182="In-period"),AND('Validation summary'!$B$2="2023-24",JIV182="In-period"),AND('Validation summary'!$B$2="2024-25",JIV182="In-period"),AND('Validation summary'!$B$2="2024-25",JIV182="End of period",JIV190="Revenue")),TRUE,FALSE)</f>
        <v>0</v>
      </c>
      <c r="JIW183" s="201" t="b">
        <f>IF(OR(AND('Validation summary'!$B$2="2022-23",JIW182="In-period"),AND('Validation summary'!$B$2="2023-24",JIW182="In-period"),AND('Validation summary'!$B$2="2024-25",JIW182="In-period"),AND('Validation summary'!$B$2="2024-25",JIW182="End of period",JIW190="Revenue")),TRUE,FALSE)</f>
        <v>0</v>
      </c>
      <c r="JIX183" s="201" t="b">
        <f>IF(OR(AND('Validation summary'!$B$2="2022-23",JIX182="In-period"),AND('Validation summary'!$B$2="2023-24",JIX182="In-period"),AND('Validation summary'!$B$2="2024-25",JIX182="In-period"),AND('Validation summary'!$B$2="2024-25",JIX182="End of period",JIX190="Revenue")),TRUE,FALSE)</f>
        <v>0</v>
      </c>
      <c r="JIY183" s="201" t="b">
        <f>IF(OR(AND('Validation summary'!$B$2="2022-23",JIY182="In-period"),AND('Validation summary'!$B$2="2023-24",JIY182="In-period"),AND('Validation summary'!$B$2="2024-25",JIY182="In-period"),AND('Validation summary'!$B$2="2024-25",JIY182="End of period",JIY190="Revenue")),TRUE,FALSE)</f>
        <v>0</v>
      </c>
      <c r="JIZ183" s="201" t="b">
        <f>IF(OR(AND('Validation summary'!$B$2="2022-23",JIZ182="In-period"),AND('Validation summary'!$B$2="2023-24",JIZ182="In-period"),AND('Validation summary'!$B$2="2024-25",JIZ182="In-period"),AND('Validation summary'!$B$2="2024-25",JIZ182="End of period",JIZ190="Revenue")),TRUE,FALSE)</f>
        <v>0</v>
      </c>
      <c r="JJA183" s="201" t="b">
        <f>IF(OR(AND('Validation summary'!$B$2="2022-23",JJA182="In-period"),AND('Validation summary'!$B$2="2023-24",JJA182="In-period"),AND('Validation summary'!$B$2="2024-25",JJA182="In-period"),AND('Validation summary'!$B$2="2024-25",JJA182="End of period",JJA190="Revenue")),TRUE,FALSE)</f>
        <v>0</v>
      </c>
      <c r="JJB183" s="201" t="b">
        <f>IF(OR(AND('Validation summary'!$B$2="2022-23",JJB182="In-period"),AND('Validation summary'!$B$2="2023-24",JJB182="In-period"),AND('Validation summary'!$B$2="2024-25",JJB182="In-period"),AND('Validation summary'!$B$2="2024-25",JJB182="End of period",JJB190="Revenue")),TRUE,FALSE)</f>
        <v>0</v>
      </c>
      <c r="JJC183" s="201" t="b">
        <f>IF(OR(AND('Validation summary'!$B$2="2022-23",JJC182="In-period"),AND('Validation summary'!$B$2="2023-24",JJC182="In-period"),AND('Validation summary'!$B$2="2024-25",JJC182="In-period"),AND('Validation summary'!$B$2="2024-25",JJC182="End of period",JJC190="Revenue")),TRUE,FALSE)</f>
        <v>0</v>
      </c>
      <c r="JJD183" s="201" t="b">
        <f>IF(OR(AND('Validation summary'!$B$2="2022-23",JJD182="In-period"),AND('Validation summary'!$B$2="2023-24",JJD182="In-period"),AND('Validation summary'!$B$2="2024-25",JJD182="In-period"),AND('Validation summary'!$B$2="2024-25",JJD182="End of period",JJD190="Revenue")),TRUE,FALSE)</f>
        <v>0</v>
      </c>
      <c r="JJE183" s="201" t="b">
        <f>IF(OR(AND('Validation summary'!$B$2="2022-23",JJE182="In-period"),AND('Validation summary'!$B$2="2023-24",JJE182="In-period"),AND('Validation summary'!$B$2="2024-25",JJE182="In-period"),AND('Validation summary'!$B$2="2024-25",JJE182="End of period",JJE190="Revenue")),TRUE,FALSE)</f>
        <v>0</v>
      </c>
      <c r="JJF183" s="201" t="b">
        <f>IF(OR(AND('Validation summary'!$B$2="2022-23",JJF182="In-period"),AND('Validation summary'!$B$2="2023-24",JJF182="In-period"),AND('Validation summary'!$B$2="2024-25",JJF182="In-period"),AND('Validation summary'!$B$2="2024-25",JJF182="End of period",JJF190="Revenue")),TRUE,FALSE)</f>
        <v>0</v>
      </c>
      <c r="JJG183" s="201" t="b">
        <f>IF(OR(AND('Validation summary'!$B$2="2022-23",JJG182="In-period"),AND('Validation summary'!$B$2="2023-24",JJG182="In-period"),AND('Validation summary'!$B$2="2024-25",JJG182="In-period"),AND('Validation summary'!$B$2="2024-25",JJG182="End of period",JJG190="Revenue")),TRUE,FALSE)</f>
        <v>0</v>
      </c>
      <c r="JJH183" s="201" t="b">
        <f>IF(OR(AND('Validation summary'!$B$2="2022-23",JJH182="In-period"),AND('Validation summary'!$B$2="2023-24",JJH182="In-period"),AND('Validation summary'!$B$2="2024-25",JJH182="In-period"),AND('Validation summary'!$B$2="2024-25",JJH182="End of period",JJH190="Revenue")),TRUE,FALSE)</f>
        <v>0</v>
      </c>
      <c r="JJI183" s="201" t="b">
        <f>IF(OR(AND('Validation summary'!$B$2="2022-23",JJI182="In-period"),AND('Validation summary'!$B$2="2023-24",JJI182="In-period"),AND('Validation summary'!$B$2="2024-25",JJI182="In-period"),AND('Validation summary'!$B$2="2024-25",JJI182="End of period",JJI190="Revenue")),TRUE,FALSE)</f>
        <v>0</v>
      </c>
      <c r="JJJ183" s="201" t="b">
        <f>IF(OR(AND('Validation summary'!$B$2="2022-23",JJJ182="In-period"),AND('Validation summary'!$B$2="2023-24",JJJ182="In-period"),AND('Validation summary'!$B$2="2024-25",JJJ182="In-period"),AND('Validation summary'!$B$2="2024-25",JJJ182="End of period",JJJ190="Revenue")),TRUE,FALSE)</f>
        <v>0</v>
      </c>
      <c r="JJK183" s="201" t="b">
        <f>IF(OR(AND('Validation summary'!$B$2="2022-23",JJK182="In-period"),AND('Validation summary'!$B$2="2023-24",JJK182="In-period"),AND('Validation summary'!$B$2="2024-25",JJK182="In-period"),AND('Validation summary'!$B$2="2024-25",JJK182="End of period",JJK190="Revenue")),TRUE,FALSE)</f>
        <v>0</v>
      </c>
      <c r="JJL183" s="201" t="b">
        <f>IF(OR(AND('Validation summary'!$B$2="2022-23",JJL182="In-period"),AND('Validation summary'!$B$2="2023-24",JJL182="In-period"),AND('Validation summary'!$B$2="2024-25",JJL182="In-period"),AND('Validation summary'!$B$2="2024-25",JJL182="End of period",JJL190="Revenue")),TRUE,FALSE)</f>
        <v>0</v>
      </c>
      <c r="JJM183" s="201" t="b">
        <f>IF(OR(AND('Validation summary'!$B$2="2022-23",JJM182="In-period"),AND('Validation summary'!$B$2="2023-24",JJM182="In-period"),AND('Validation summary'!$B$2="2024-25",JJM182="In-period"),AND('Validation summary'!$B$2="2024-25",JJM182="End of period",JJM190="Revenue")),TRUE,FALSE)</f>
        <v>0</v>
      </c>
      <c r="JJN183" s="201" t="b">
        <f>IF(OR(AND('Validation summary'!$B$2="2022-23",JJN182="In-period"),AND('Validation summary'!$B$2="2023-24",JJN182="In-period"),AND('Validation summary'!$B$2="2024-25",JJN182="In-period"),AND('Validation summary'!$B$2="2024-25",JJN182="End of period",JJN190="Revenue")),TRUE,FALSE)</f>
        <v>0</v>
      </c>
      <c r="JJO183" s="201" t="b">
        <f>IF(OR(AND('Validation summary'!$B$2="2022-23",JJO182="In-period"),AND('Validation summary'!$B$2="2023-24",JJO182="In-period"),AND('Validation summary'!$B$2="2024-25",JJO182="In-period"),AND('Validation summary'!$B$2="2024-25",JJO182="End of period",JJO190="Revenue")),TRUE,FALSE)</f>
        <v>0</v>
      </c>
      <c r="JJP183" s="201" t="b">
        <f>IF(OR(AND('Validation summary'!$B$2="2022-23",JJP182="In-period"),AND('Validation summary'!$B$2="2023-24",JJP182="In-period"),AND('Validation summary'!$B$2="2024-25",JJP182="In-period"),AND('Validation summary'!$B$2="2024-25",JJP182="End of period",JJP190="Revenue")),TRUE,FALSE)</f>
        <v>0</v>
      </c>
      <c r="JJQ183" s="201" t="b">
        <f>IF(OR(AND('Validation summary'!$B$2="2022-23",JJQ182="In-period"),AND('Validation summary'!$B$2="2023-24",JJQ182="In-period"),AND('Validation summary'!$B$2="2024-25",JJQ182="In-period"),AND('Validation summary'!$B$2="2024-25",JJQ182="End of period",JJQ190="Revenue")),TRUE,FALSE)</f>
        <v>0</v>
      </c>
      <c r="JJR183" s="201" t="b">
        <f>IF(OR(AND('Validation summary'!$B$2="2022-23",JJR182="In-period"),AND('Validation summary'!$B$2="2023-24",JJR182="In-period"),AND('Validation summary'!$B$2="2024-25",JJR182="In-period"),AND('Validation summary'!$B$2="2024-25",JJR182="End of period",JJR190="Revenue")),TRUE,FALSE)</f>
        <v>0</v>
      </c>
      <c r="JJS183" s="201" t="b">
        <f>IF(OR(AND('Validation summary'!$B$2="2022-23",JJS182="In-period"),AND('Validation summary'!$B$2="2023-24",JJS182="In-period"),AND('Validation summary'!$B$2="2024-25",JJS182="In-period"),AND('Validation summary'!$B$2="2024-25",JJS182="End of period",JJS190="Revenue")),TRUE,FALSE)</f>
        <v>0</v>
      </c>
      <c r="JJT183" s="201" t="b">
        <f>IF(OR(AND('Validation summary'!$B$2="2022-23",JJT182="In-period"),AND('Validation summary'!$B$2="2023-24",JJT182="In-period"),AND('Validation summary'!$B$2="2024-25",JJT182="In-period"),AND('Validation summary'!$B$2="2024-25",JJT182="End of period",JJT190="Revenue")),TRUE,FALSE)</f>
        <v>0</v>
      </c>
      <c r="JJU183" s="201" t="b">
        <f>IF(OR(AND('Validation summary'!$B$2="2022-23",JJU182="In-period"),AND('Validation summary'!$B$2="2023-24",JJU182="In-period"),AND('Validation summary'!$B$2="2024-25",JJU182="In-period"),AND('Validation summary'!$B$2="2024-25",JJU182="End of period",JJU190="Revenue")),TRUE,FALSE)</f>
        <v>0</v>
      </c>
      <c r="JJV183" s="201" t="b">
        <f>IF(OR(AND('Validation summary'!$B$2="2022-23",JJV182="In-period"),AND('Validation summary'!$B$2="2023-24",JJV182="In-period"),AND('Validation summary'!$B$2="2024-25",JJV182="In-period"),AND('Validation summary'!$B$2="2024-25",JJV182="End of period",JJV190="Revenue")),TRUE,FALSE)</f>
        <v>0</v>
      </c>
      <c r="JJW183" s="201" t="b">
        <f>IF(OR(AND('Validation summary'!$B$2="2022-23",JJW182="In-period"),AND('Validation summary'!$B$2="2023-24",JJW182="In-period"),AND('Validation summary'!$B$2="2024-25",JJW182="In-period"),AND('Validation summary'!$B$2="2024-25",JJW182="End of period",JJW190="Revenue")),TRUE,FALSE)</f>
        <v>0</v>
      </c>
      <c r="JJX183" s="201" t="b">
        <f>IF(OR(AND('Validation summary'!$B$2="2022-23",JJX182="In-period"),AND('Validation summary'!$B$2="2023-24",JJX182="In-period"),AND('Validation summary'!$B$2="2024-25",JJX182="In-period"),AND('Validation summary'!$B$2="2024-25",JJX182="End of period",JJX190="Revenue")),TRUE,FALSE)</f>
        <v>0</v>
      </c>
      <c r="JJY183" s="201" t="b">
        <f>IF(OR(AND('Validation summary'!$B$2="2022-23",JJY182="In-period"),AND('Validation summary'!$B$2="2023-24",JJY182="In-period"),AND('Validation summary'!$B$2="2024-25",JJY182="In-period"),AND('Validation summary'!$B$2="2024-25",JJY182="End of period",JJY190="Revenue")),TRUE,FALSE)</f>
        <v>0</v>
      </c>
      <c r="JJZ183" s="201" t="b">
        <f>IF(OR(AND('Validation summary'!$B$2="2022-23",JJZ182="In-period"),AND('Validation summary'!$B$2="2023-24",JJZ182="In-period"),AND('Validation summary'!$B$2="2024-25",JJZ182="In-period"),AND('Validation summary'!$B$2="2024-25",JJZ182="End of period",JJZ190="Revenue")),TRUE,FALSE)</f>
        <v>0</v>
      </c>
      <c r="JKA183" s="201" t="b">
        <f>IF(OR(AND('Validation summary'!$B$2="2022-23",JKA182="In-period"),AND('Validation summary'!$B$2="2023-24",JKA182="In-period"),AND('Validation summary'!$B$2="2024-25",JKA182="In-period"),AND('Validation summary'!$B$2="2024-25",JKA182="End of period",JKA190="Revenue")),TRUE,FALSE)</f>
        <v>0</v>
      </c>
      <c r="JKB183" s="201" t="b">
        <f>IF(OR(AND('Validation summary'!$B$2="2022-23",JKB182="In-period"),AND('Validation summary'!$B$2="2023-24",JKB182="In-period"),AND('Validation summary'!$B$2="2024-25",JKB182="In-period"),AND('Validation summary'!$B$2="2024-25",JKB182="End of period",JKB190="Revenue")),TRUE,FALSE)</f>
        <v>0</v>
      </c>
      <c r="JKC183" s="201" t="b">
        <f>IF(OR(AND('Validation summary'!$B$2="2022-23",JKC182="In-period"),AND('Validation summary'!$B$2="2023-24",JKC182="In-period"),AND('Validation summary'!$B$2="2024-25",JKC182="In-period"),AND('Validation summary'!$B$2="2024-25",JKC182="End of period",JKC190="Revenue")),TRUE,FALSE)</f>
        <v>0</v>
      </c>
      <c r="JKD183" s="201" t="b">
        <f>IF(OR(AND('Validation summary'!$B$2="2022-23",JKD182="In-period"),AND('Validation summary'!$B$2="2023-24",JKD182="In-period"),AND('Validation summary'!$B$2="2024-25",JKD182="In-period"),AND('Validation summary'!$B$2="2024-25",JKD182="End of period",JKD190="Revenue")),TRUE,FALSE)</f>
        <v>0</v>
      </c>
      <c r="JKE183" s="201" t="b">
        <f>IF(OR(AND('Validation summary'!$B$2="2022-23",JKE182="In-period"),AND('Validation summary'!$B$2="2023-24",JKE182="In-period"),AND('Validation summary'!$B$2="2024-25",JKE182="In-period"),AND('Validation summary'!$B$2="2024-25",JKE182="End of period",JKE190="Revenue")),TRUE,FALSE)</f>
        <v>0</v>
      </c>
      <c r="JKF183" s="201" t="b">
        <f>IF(OR(AND('Validation summary'!$B$2="2022-23",JKF182="In-period"),AND('Validation summary'!$B$2="2023-24",JKF182="In-period"),AND('Validation summary'!$B$2="2024-25",JKF182="In-period"),AND('Validation summary'!$B$2="2024-25",JKF182="End of period",JKF190="Revenue")),TRUE,FALSE)</f>
        <v>0</v>
      </c>
      <c r="JKG183" s="201" t="b">
        <f>IF(OR(AND('Validation summary'!$B$2="2022-23",JKG182="In-period"),AND('Validation summary'!$B$2="2023-24",JKG182="In-period"),AND('Validation summary'!$B$2="2024-25",JKG182="In-period"),AND('Validation summary'!$B$2="2024-25",JKG182="End of period",JKG190="Revenue")),TRUE,FALSE)</f>
        <v>0</v>
      </c>
      <c r="JKH183" s="201" t="b">
        <f>IF(OR(AND('Validation summary'!$B$2="2022-23",JKH182="In-period"),AND('Validation summary'!$B$2="2023-24",JKH182="In-period"),AND('Validation summary'!$B$2="2024-25",JKH182="In-period"),AND('Validation summary'!$B$2="2024-25",JKH182="End of period",JKH190="Revenue")),TRUE,FALSE)</f>
        <v>0</v>
      </c>
      <c r="JKI183" s="201" t="b">
        <f>IF(OR(AND('Validation summary'!$B$2="2022-23",JKI182="In-period"),AND('Validation summary'!$B$2="2023-24",JKI182="In-period"),AND('Validation summary'!$B$2="2024-25",JKI182="In-period"),AND('Validation summary'!$B$2="2024-25",JKI182="End of period",JKI190="Revenue")),TRUE,FALSE)</f>
        <v>0</v>
      </c>
      <c r="JKJ183" s="201" t="b">
        <f>IF(OR(AND('Validation summary'!$B$2="2022-23",JKJ182="In-period"),AND('Validation summary'!$B$2="2023-24",JKJ182="In-period"),AND('Validation summary'!$B$2="2024-25",JKJ182="In-period"),AND('Validation summary'!$B$2="2024-25",JKJ182="End of period",JKJ190="Revenue")),TRUE,FALSE)</f>
        <v>0</v>
      </c>
      <c r="JKK183" s="201" t="b">
        <f>IF(OR(AND('Validation summary'!$B$2="2022-23",JKK182="In-period"),AND('Validation summary'!$B$2="2023-24",JKK182="In-period"),AND('Validation summary'!$B$2="2024-25",JKK182="In-period"),AND('Validation summary'!$B$2="2024-25",JKK182="End of period",JKK190="Revenue")),TRUE,FALSE)</f>
        <v>0</v>
      </c>
      <c r="JKL183" s="201" t="b">
        <f>IF(OR(AND('Validation summary'!$B$2="2022-23",JKL182="In-period"),AND('Validation summary'!$B$2="2023-24",JKL182="In-period"),AND('Validation summary'!$B$2="2024-25",JKL182="In-period"),AND('Validation summary'!$B$2="2024-25",JKL182="End of period",JKL190="Revenue")),TRUE,FALSE)</f>
        <v>0</v>
      </c>
      <c r="JKM183" s="201" t="b">
        <f>IF(OR(AND('Validation summary'!$B$2="2022-23",JKM182="In-period"),AND('Validation summary'!$B$2="2023-24",JKM182="In-period"),AND('Validation summary'!$B$2="2024-25",JKM182="In-period"),AND('Validation summary'!$B$2="2024-25",JKM182="End of period",JKM190="Revenue")),TRUE,FALSE)</f>
        <v>0</v>
      </c>
      <c r="JKN183" s="201" t="b">
        <f>IF(OR(AND('Validation summary'!$B$2="2022-23",JKN182="In-period"),AND('Validation summary'!$B$2="2023-24",JKN182="In-period"),AND('Validation summary'!$B$2="2024-25",JKN182="In-period"),AND('Validation summary'!$B$2="2024-25",JKN182="End of period",JKN190="Revenue")),TRUE,FALSE)</f>
        <v>0</v>
      </c>
      <c r="JKO183" s="201" t="b">
        <f>IF(OR(AND('Validation summary'!$B$2="2022-23",JKO182="In-period"),AND('Validation summary'!$B$2="2023-24",JKO182="In-period"),AND('Validation summary'!$B$2="2024-25",JKO182="In-period"),AND('Validation summary'!$B$2="2024-25",JKO182="End of period",JKO190="Revenue")),TRUE,FALSE)</f>
        <v>0</v>
      </c>
      <c r="JKP183" s="201" t="b">
        <f>IF(OR(AND('Validation summary'!$B$2="2022-23",JKP182="In-period"),AND('Validation summary'!$B$2="2023-24",JKP182="In-period"),AND('Validation summary'!$B$2="2024-25",JKP182="In-period"),AND('Validation summary'!$B$2="2024-25",JKP182="End of period",JKP190="Revenue")),TRUE,FALSE)</f>
        <v>0</v>
      </c>
      <c r="JKQ183" s="201" t="b">
        <f>IF(OR(AND('Validation summary'!$B$2="2022-23",JKQ182="In-period"),AND('Validation summary'!$B$2="2023-24",JKQ182="In-period"),AND('Validation summary'!$B$2="2024-25",JKQ182="In-period"),AND('Validation summary'!$B$2="2024-25",JKQ182="End of period",JKQ190="Revenue")),TRUE,FALSE)</f>
        <v>0</v>
      </c>
      <c r="JKR183" s="201" t="b">
        <f>IF(OR(AND('Validation summary'!$B$2="2022-23",JKR182="In-period"),AND('Validation summary'!$B$2="2023-24",JKR182="In-period"),AND('Validation summary'!$B$2="2024-25",JKR182="In-period"),AND('Validation summary'!$B$2="2024-25",JKR182="End of period",JKR190="Revenue")),TRUE,FALSE)</f>
        <v>0</v>
      </c>
      <c r="JKS183" s="201" t="b">
        <f>IF(OR(AND('Validation summary'!$B$2="2022-23",JKS182="In-period"),AND('Validation summary'!$B$2="2023-24",JKS182="In-period"),AND('Validation summary'!$B$2="2024-25",JKS182="In-period"),AND('Validation summary'!$B$2="2024-25",JKS182="End of period",JKS190="Revenue")),TRUE,FALSE)</f>
        <v>0</v>
      </c>
      <c r="JKT183" s="201" t="b">
        <f>IF(OR(AND('Validation summary'!$B$2="2022-23",JKT182="In-period"),AND('Validation summary'!$B$2="2023-24",JKT182="In-period"),AND('Validation summary'!$B$2="2024-25",JKT182="In-period"),AND('Validation summary'!$B$2="2024-25",JKT182="End of period",JKT190="Revenue")),TRUE,FALSE)</f>
        <v>0</v>
      </c>
      <c r="JKU183" s="201" t="b">
        <f>IF(OR(AND('Validation summary'!$B$2="2022-23",JKU182="In-period"),AND('Validation summary'!$B$2="2023-24",JKU182="In-period"),AND('Validation summary'!$B$2="2024-25",JKU182="In-period"),AND('Validation summary'!$B$2="2024-25",JKU182="End of period",JKU190="Revenue")),TRUE,FALSE)</f>
        <v>0</v>
      </c>
      <c r="JKV183" s="201" t="b">
        <f>IF(OR(AND('Validation summary'!$B$2="2022-23",JKV182="In-period"),AND('Validation summary'!$B$2="2023-24",JKV182="In-period"),AND('Validation summary'!$B$2="2024-25",JKV182="In-period"),AND('Validation summary'!$B$2="2024-25",JKV182="End of period",JKV190="Revenue")),TRUE,FALSE)</f>
        <v>0</v>
      </c>
      <c r="JKW183" s="201" t="b">
        <f>IF(OR(AND('Validation summary'!$B$2="2022-23",JKW182="In-period"),AND('Validation summary'!$B$2="2023-24",JKW182="In-period"),AND('Validation summary'!$B$2="2024-25",JKW182="In-period"),AND('Validation summary'!$B$2="2024-25",JKW182="End of period",JKW190="Revenue")),TRUE,FALSE)</f>
        <v>0</v>
      </c>
      <c r="JKX183" s="201" t="b">
        <f>IF(OR(AND('Validation summary'!$B$2="2022-23",JKX182="In-period"),AND('Validation summary'!$B$2="2023-24",JKX182="In-period"),AND('Validation summary'!$B$2="2024-25",JKX182="In-period"),AND('Validation summary'!$B$2="2024-25",JKX182="End of period",JKX190="Revenue")),TRUE,FALSE)</f>
        <v>0</v>
      </c>
      <c r="JKY183" s="201" t="b">
        <f>IF(OR(AND('Validation summary'!$B$2="2022-23",JKY182="In-period"),AND('Validation summary'!$B$2="2023-24",JKY182="In-period"),AND('Validation summary'!$B$2="2024-25",JKY182="In-period"),AND('Validation summary'!$B$2="2024-25",JKY182="End of period",JKY190="Revenue")),TRUE,FALSE)</f>
        <v>0</v>
      </c>
      <c r="JKZ183" s="201" t="b">
        <f>IF(OR(AND('Validation summary'!$B$2="2022-23",JKZ182="In-period"),AND('Validation summary'!$B$2="2023-24",JKZ182="In-period"),AND('Validation summary'!$B$2="2024-25",JKZ182="In-period"),AND('Validation summary'!$B$2="2024-25",JKZ182="End of period",JKZ190="Revenue")),TRUE,FALSE)</f>
        <v>0</v>
      </c>
      <c r="JLA183" s="201" t="b">
        <f>IF(OR(AND('Validation summary'!$B$2="2022-23",JLA182="In-period"),AND('Validation summary'!$B$2="2023-24",JLA182="In-period"),AND('Validation summary'!$B$2="2024-25",JLA182="In-period"),AND('Validation summary'!$B$2="2024-25",JLA182="End of period",JLA190="Revenue")),TRUE,FALSE)</f>
        <v>0</v>
      </c>
      <c r="JLB183" s="201" t="b">
        <f>IF(OR(AND('Validation summary'!$B$2="2022-23",JLB182="In-period"),AND('Validation summary'!$B$2="2023-24",JLB182="In-period"),AND('Validation summary'!$B$2="2024-25",JLB182="In-period"),AND('Validation summary'!$B$2="2024-25",JLB182="End of period",JLB190="Revenue")),TRUE,FALSE)</f>
        <v>0</v>
      </c>
      <c r="JLC183" s="201" t="b">
        <f>IF(OR(AND('Validation summary'!$B$2="2022-23",JLC182="In-period"),AND('Validation summary'!$B$2="2023-24",JLC182="In-period"),AND('Validation summary'!$B$2="2024-25",JLC182="In-period"),AND('Validation summary'!$B$2="2024-25",JLC182="End of period",JLC190="Revenue")),TRUE,FALSE)</f>
        <v>0</v>
      </c>
      <c r="JLD183" s="201" t="b">
        <f>IF(OR(AND('Validation summary'!$B$2="2022-23",JLD182="In-period"),AND('Validation summary'!$B$2="2023-24",JLD182="In-period"),AND('Validation summary'!$B$2="2024-25",JLD182="In-period"),AND('Validation summary'!$B$2="2024-25",JLD182="End of period",JLD190="Revenue")),TRUE,FALSE)</f>
        <v>0</v>
      </c>
      <c r="JLE183" s="201" t="b">
        <f>IF(OR(AND('Validation summary'!$B$2="2022-23",JLE182="In-period"),AND('Validation summary'!$B$2="2023-24",JLE182="In-period"),AND('Validation summary'!$B$2="2024-25",JLE182="In-period"),AND('Validation summary'!$B$2="2024-25",JLE182="End of period",JLE190="Revenue")),TRUE,FALSE)</f>
        <v>0</v>
      </c>
      <c r="JLF183" s="201" t="b">
        <f>IF(OR(AND('Validation summary'!$B$2="2022-23",JLF182="In-period"),AND('Validation summary'!$B$2="2023-24",JLF182="In-period"),AND('Validation summary'!$B$2="2024-25",JLF182="In-period"),AND('Validation summary'!$B$2="2024-25",JLF182="End of period",JLF190="Revenue")),TRUE,FALSE)</f>
        <v>0</v>
      </c>
      <c r="JLG183" s="201" t="b">
        <f>IF(OR(AND('Validation summary'!$B$2="2022-23",JLG182="In-period"),AND('Validation summary'!$B$2="2023-24",JLG182="In-period"),AND('Validation summary'!$B$2="2024-25",JLG182="In-period"),AND('Validation summary'!$B$2="2024-25",JLG182="End of period",JLG190="Revenue")),TRUE,FALSE)</f>
        <v>0</v>
      </c>
      <c r="JLH183" s="201" t="b">
        <f>IF(OR(AND('Validation summary'!$B$2="2022-23",JLH182="In-period"),AND('Validation summary'!$B$2="2023-24",JLH182="In-period"),AND('Validation summary'!$B$2="2024-25",JLH182="In-period"),AND('Validation summary'!$B$2="2024-25",JLH182="End of period",JLH190="Revenue")),TRUE,FALSE)</f>
        <v>0</v>
      </c>
      <c r="JLI183" s="201" t="b">
        <f>IF(OR(AND('Validation summary'!$B$2="2022-23",JLI182="In-period"),AND('Validation summary'!$B$2="2023-24",JLI182="In-period"),AND('Validation summary'!$B$2="2024-25",JLI182="In-period"),AND('Validation summary'!$B$2="2024-25",JLI182="End of period",JLI190="Revenue")),TRUE,FALSE)</f>
        <v>0</v>
      </c>
      <c r="JLJ183" s="201" t="b">
        <f>IF(OR(AND('Validation summary'!$B$2="2022-23",JLJ182="In-period"),AND('Validation summary'!$B$2="2023-24",JLJ182="In-period"),AND('Validation summary'!$B$2="2024-25",JLJ182="In-period"),AND('Validation summary'!$B$2="2024-25",JLJ182="End of period",JLJ190="Revenue")),TRUE,FALSE)</f>
        <v>0</v>
      </c>
      <c r="JLK183" s="201" t="b">
        <f>IF(OR(AND('Validation summary'!$B$2="2022-23",JLK182="In-period"),AND('Validation summary'!$B$2="2023-24",JLK182="In-period"),AND('Validation summary'!$B$2="2024-25",JLK182="In-period"),AND('Validation summary'!$B$2="2024-25",JLK182="End of period",JLK190="Revenue")),TRUE,FALSE)</f>
        <v>0</v>
      </c>
      <c r="JLL183" s="201" t="b">
        <f>IF(OR(AND('Validation summary'!$B$2="2022-23",JLL182="In-period"),AND('Validation summary'!$B$2="2023-24",JLL182="In-period"),AND('Validation summary'!$B$2="2024-25",JLL182="In-period"),AND('Validation summary'!$B$2="2024-25",JLL182="End of period",JLL190="Revenue")),TRUE,FALSE)</f>
        <v>0</v>
      </c>
      <c r="JLM183" s="201" t="b">
        <f>IF(OR(AND('Validation summary'!$B$2="2022-23",JLM182="In-period"),AND('Validation summary'!$B$2="2023-24",JLM182="In-period"),AND('Validation summary'!$B$2="2024-25",JLM182="In-period"),AND('Validation summary'!$B$2="2024-25",JLM182="End of period",JLM190="Revenue")),TRUE,FALSE)</f>
        <v>0</v>
      </c>
      <c r="JLN183" s="201" t="b">
        <f>IF(OR(AND('Validation summary'!$B$2="2022-23",JLN182="In-period"),AND('Validation summary'!$B$2="2023-24",JLN182="In-period"),AND('Validation summary'!$B$2="2024-25",JLN182="In-period"),AND('Validation summary'!$B$2="2024-25",JLN182="End of period",JLN190="Revenue")),TRUE,FALSE)</f>
        <v>0</v>
      </c>
      <c r="JLO183" s="201" t="b">
        <f>IF(OR(AND('Validation summary'!$B$2="2022-23",JLO182="In-period"),AND('Validation summary'!$B$2="2023-24",JLO182="In-period"),AND('Validation summary'!$B$2="2024-25",JLO182="In-period"),AND('Validation summary'!$B$2="2024-25",JLO182="End of period",JLO190="Revenue")),TRUE,FALSE)</f>
        <v>0</v>
      </c>
      <c r="JLP183" s="201" t="b">
        <f>IF(OR(AND('Validation summary'!$B$2="2022-23",JLP182="In-period"),AND('Validation summary'!$B$2="2023-24",JLP182="In-period"),AND('Validation summary'!$B$2="2024-25",JLP182="In-period"),AND('Validation summary'!$B$2="2024-25",JLP182="End of period",JLP190="Revenue")),TRUE,FALSE)</f>
        <v>0</v>
      </c>
      <c r="JLQ183" s="201" t="b">
        <f>IF(OR(AND('Validation summary'!$B$2="2022-23",JLQ182="In-period"),AND('Validation summary'!$B$2="2023-24",JLQ182="In-period"),AND('Validation summary'!$B$2="2024-25",JLQ182="In-period"),AND('Validation summary'!$B$2="2024-25",JLQ182="End of period",JLQ190="Revenue")),TRUE,FALSE)</f>
        <v>0</v>
      </c>
      <c r="JLR183" s="201" t="b">
        <f>IF(OR(AND('Validation summary'!$B$2="2022-23",JLR182="In-period"),AND('Validation summary'!$B$2="2023-24",JLR182="In-period"),AND('Validation summary'!$B$2="2024-25",JLR182="In-period"),AND('Validation summary'!$B$2="2024-25",JLR182="End of period",JLR190="Revenue")),TRUE,FALSE)</f>
        <v>0</v>
      </c>
      <c r="JLS183" s="201" t="b">
        <f>IF(OR(AND('Validation summary'!$B$2="2022-23",JLS182="In-period"),AND('Validation summary'!$B$2="2023-24",JLS182="In-period"),AND('Validation summary'!$B$2="2024-25",JLS182="In-period"),AND('Validation summary'!$B$2="2024-25",JLS182="End of period",JLS190="Revenue")),TRUE,FALSE)</f>
        <v>0</v>
      </c>
      <c r="JLT183" s="201" t="b">
        <f>IF(OR(AND('Validation summary'!$B$2="2022-23",JLT182="In-period"),AND('Validation summary'!$B$2="2023-24",JLT182="In-period"),AND('Validation summary'!$B$2="2024-25",JLT182="In-period"),AND('Validation summary'!$B$2="2024-25",JLT182="End of period",JLT190="Revenue")),TRUE,FALSE)</f>
        <v>0</v>
      </c>
      <c r="JLU183" s="201" t="b">
        <f>IF(OR(AND('Validation summary'!$B$2="2022-23",JLU182="In-period"),AND('Validation summary'!$B$2="2023-24",JLU182="In-period"),AND('Validation summary'!$B$2="2024-25",JLU182="In-period"),AND('Validation summary'!$B$2="2024-25",JLU182="End of period",JLU190="Revenue")),TRUE,FALSE)</f>
        <v>0</v>
      </c>
      <c r="JLV183" s="201" t="b">
        <f>IF(OR(AND('Validation summary'!$B$2="2022-23",JLV182="In-period"),AND('Validation summary'!$B$2="2023-24",JLV182="In-period"),AND('Validation summary'!$B$2="2024-25",JLV182="In-period"),AND('Validation summary'!$B$2="2024-25",JLV182="End of period",JLV190="Revenue")),TRUE,FALSE)</f>
        <v>0</v>
      </c>
      <c r="JLW183" s="201" t="b">
        <f>IF(OR(AND('Validation summary'!$B$2="2022-23",JLW182="In-period"),AND('Validation summary'!$B$2="2023-24",JLW182="In-period"),AND('Validation summary'!$B$2="2024-25",JLW182="In-period"),AND('Validation summary'!$B$2="2024-25",JLW182="End of period",JLW190="Revenue")),TRUE,FALSE)</f>
        <v>0</v>
      </c>
      <c r="JLX183" s="201" t="b">
        <f>IF(OR(AND('Validation summary'!$B$2="2022-23",JLX182="In-period"),AND('Validation summary'!$B$2="2023-24",JLX182="In-period"),AND('Validation summary'!$B$2="2024-25",JLX182="In-period"),AND('Validation summary'!$B$2="2024-25",JLX182="End of period",JLX190="Revenue")),TRUE,FALSE)</f>
        <v>0</v>
      </c>
      <c r="JLY183" s="201" t="b">
        <f>IF(OR(AND('Validation summary'!$B$2="2022-23",JLY182="In-period"),AND('Validation summary'!$B$2="2023-24",JLY182="In-period"),AND('Validation summary'!$B$2="2024-25",JLY182="In-period"),AND('Validation summary'!$B$2="2024-25",JLY182="End of period",JLY190="Revenue")),TRUE,FALSE)</f>
        <v>0</v>
      </c>
      <c r="JLZ183" s="201" t="b">
        <f>IF(OR(AND('Validation summary'!$B$2="2022-23",JLZ182="In-period"),AND('Validation summary'!$B$2="2023-24",JLZ182="In-period"),AND('Validation summary'!$B$2="2024-25",JLZ182="In-period"),AND('Validation summary'!$B$2="2024-25",JLZ182="End of period",JLZ190="Revenue")),TRUE,FALSE)</f>
        <v>0</v>
      </c>
      <c r="JMA183" s="201" t="b">
        <f>IF(OR(AND('Validation summary'!$B$2="2022-23",JMA182="In-period"),AND('Validation summary'!$B$2="2023-24",JMA182="In-period"),AND('Validation summary'!$B$2="2024-25",JMA182="In-period"),AND('Validation summary'!$B$2="2024-25",JMA182="End of period",JMA190="Revenue")),TRUE,FALSE)</f>
        <v>0</v>
      </c>
      <c r="JMB183" s="201" t="b">
        <f>IF(OR(AND('Validation summary'!$B$2="2022-23",JMB182="In-period"),AND('Validation summary'!$B$2="2023-24",JMB182="In-period"),AND('Validation summary'!$B$2="2024-25",JMB182="In-period"),AND('Validation summary'!$B$2="2024-25",JMB182="End of period",JMB190="Revenue")),TRUE,FALSE)</f>
        <v>0</v>
      </c>
      <c r="JMC183" s="201" t="b">
        <f>IF(OR(AND('Validation summary'!$B$2="2022-23",JMC182="In-period"),AND('Validation summary'!$B$2="2023-24",JMC182="In-period"),AND('Validation summary'!$B$2="2024-25",JMC182="In-period"),AND('Validation summary'!$B$2="2024-25",JMC182="End of period",JMC190="Revenue")),TRUE,FALSE)</f>
        <v>0</v>
      </c>
      <c r="JMD183" s="201" t="b">
        <f>IF(OR(AND('Validation summary'!$B$2="2022-23",JMD182="In-period"),AND('Validation summary'!$B$2="2023-24",JMD182="In-period"),AND('Validation summary'!$B$2="2024-25",JMD182="In-period"),AND('Validation summary'!$B$2="2024-25",JMD182="End of period",JMD190="Revenue")),TRUE,FALSE)</f>
        <v>0</v>
      </c>
      <c r="JME183" s="201" t="b">
        <f>IF(OR(AND('Validation summary'!$B$2="2022-23",JME182="In-period"),AND('Validation summary'!$B$2="2023-24",JME182="In-period"),AND('Validation summary'!$B$2="2024-25",JME182="In-period"),AND('Validation summary'!$B$2="2024-25",JME182="End of period",JME190="Revenue")),TRUE,FALSE)</f>
        <v>0</v>
      </c>
      <c r="JMF183" s="201" t="b">
        <f>IF(OR(AND('Validation summary'!$B$2="2022-23",JMF182="In-period"),AND('Validation summary'!$B$2="2023-24",JMF182="In-period"),AND('Validation summary'!$B$2="2024-25",JMF182="In-period"),AND('Validation summary'!$B$2="2024-25",JMF182="End of period",JMF190="Revenue")),TRUE,FALSE)</f>
        <v>0</v>
      </c>
      <c r="JMG183" s="201" t="b">
        <f>IF(OR(AND('Validation summary'!$B$2="2022-23",JMG182="In-period"),AND('Validation summary'!$B$2="2023-24",JMG182="In-period"),AND('Validation summary'!$B$2="2024-25",JMG182="In-period"),AND('Validation summary'!$B$2="2024-25",JMG182="End of period",JMG190="Revenue")),TRUE,FALSE)</f>
        <v>0</v>
      </c>
      <c r="JMH183" s="201" t="b">
        <f>IF(OR(AND('Validation summary'!$B$2="2022-23",JMH182="In-period"),AND('Validation summary'!$B$2="2023-24",JMH182="In-period"),AND('Validation summary'!$B$2="2024-25",JMH182="In-period"),AND('Validation summary'!$B$2="2024-25",JMH182="End of period",JMH190="Revenue")),TRUE,FALSE)</f>
        <v>0</v>
      </c>
      <c r="JMI183" s="201" t="b">
        <f>IF(OR(AND('Validation summary'!$B$2="2022-23",JMI182="In-period"),AND('Validation summary'!$B$2="2023-24",JMI182="In-period"),AND('Validation summary'!$B$2="2024-25",JMI182="In-period"),AND('Validation summary'!$B$2="2024-25",JMI182="End of period",JMI190="Revenue")),TRUE,FALSE)</f>
        <v>0</v>
      </c>
      <c r="JMJ183" s="201" t="b">
        <f>IF(OR(AND('Validation summary'!$B$2="2022-23",JMJ182="In-period"),AND('Validation summary'!$B$2="2023-24",JMJ182="In-period"),AND('Validation summary'!$B$2="2024-25",JMJ182="In-period"),AND('Validation summary'!$B$2="2024-25",JMJ182="End of period",JMJ190="Revenue")),TRUE,FALSE)</f>
        <v>0</v>
      </c>
      <c r="JMK183" s="201" t="b">
        <f>IF(OR(AND('Validation summary'!$B$2="2022-23",JMK182="In-period"),AND('Validation summary'!$B$2="2023-24",JMK182="In-period"),AND('Validation summary'!$B$2="2024-25",JMK182="In-period"),AND('Validation summary'!$B$2="2024-25",JMK182="End of period",JMK190="Revenue")),TRUE,FALSE)</f>
        <v>0</v>
      </c>
      <c r="JML183" s="201" t="b">
        <f>IF(OR(AND('Validation summary'!$B$2="2022-23",JML182="In-period"),AND('Validation summary'!$B$2="2023-24",JML182="In-period"),AND('Validation summary'!$B$2="2024-25",JML182="In-period"),AND('Validation summary'!$B$2="2024-25",JML182="End of period",JML190="Revenue")),TRUE,FALSE)</f>
        <v>0</v>
      </c>
      <c r="JMM183" s="201" t="b">
        <f>IF(OR(AND('Validation summary'!$B$2="2022-23",JMM182="In-period"),AND('Validation summary'!$B$2="2023-24",JMM182="In-period"),AND('Validation summary'!$B$2="2024-25",JMM182="In-period"),AND('Validation summary'!$B$2="2024-25",JMM182="End of period",JMM190="Revenue")),TRUE,FALSE)</f>
        <v>0</v>
      </c>
      <c r="JMN183" s="201" t="b">
        <f>IF(OR(AND('Validation summary'!$B$2="2022-23",JMN182="In-period"),AND('Validation summary'!$B$2="2023-24",JMN182="In-period"),AND('Validation summary'!$B$2="2024-25",JMN182="In-period"),AND('Validation summary'!$B$2="2024-25",JMN182="End of period",JMN190="Revenue")),TRUE,FALSE)</f>
        <v>0</v>
      </c>
      <c r="JMO183" s="201" t="b">
        <f>IF(OR(AND('Validation summary'!$B$2="2022-23",JMO182="In-period"),AND('Validation summary'!$B$2="2023-24",JMO182="In-period"),AND('Validation summary'!$B$2="2024-25",JMO182="In-period"),AND('Validation summary'!$B$2="2024-25",JMO182="End of period",JMO190="Revenue")),TRUE,FALSE)</f>
        <v>0</v>
      </c>
      <c r="JMP183" s="201" t="b">
        <f>IF(OR(AND('Validation summary'!$B$2="2022-23",JMP182="In-period"),AND('Validation summary'!$B$2="2023-24",JMP182="In-period"),AND('Validation summary'!$B$2="2024-25",JMP182="In-period"),AND('Validation summary'!$B$2="2024-25",JMP182="End of period",JMP190="Revenue")),TRUE,FALSE)</f>
        <v>0</v>
      </c>
      <c r="JMQ183" s="201" t="b">
        <f>IF(OR(AND('Validation summary'!$B$2="2022-23",JMQ182="In-period"),AND('Validation summary'!$B$2="2023-24",JMQ182="In-period"),AND('Validation summary'!$B$2="2024-25",JMQ182="In-period"),AND('Validation summary'!$B$2="2024-25",JMQ182="End of period",JMQ190="Revenue")),TRUE,FALSE)</f>
        <v>0</v>
      </c>
      <c r="JMR183" s="201" t="b">
        <f>IF(OR(AND('Validation summary'!$B$2="2022-23",JMR182="In-period"),AND('Validation summary'!$B$2="2023-24",JMR182="In-period"),AND('Validation summary'!$B$2="2024-25",JMR182="In-period"),AND('Validation summary'!$B$2="2024-25",JMR182="End of period",JMR190="Revenue")),TRUE,FALSE)</f>
        <v>0</v>
      </c>
      <c r="JMS183" s="201" t="b">
        <f>IF(OR(AND('Validation summary'!$B$2="2022-23",JMS182="In-period"),AND('Validation summary'!$B$2="2023-24",JMS182="In-period"),AND('Validation summary'!$B$2="2024-25",JMS182="In-period"),AND('Validation summary'!$B$2="2024-25",JMS182="End of period",JMS190="Revenue")),TRUE,FALSE)</f>
        <v>0</v>
      </c>
      <c r="JMT183" s="201" t="b">
        <f>IF(OR(AND('Validation summary'!$B$2="2022-23",JMT182="In-period"),AND('Validation summary'!$B$2="2023-24",JMT182="In-period"),AND('Validation summary'!$B$2="2024-25",JMT182="In-period"),AND('Validation summary'!$B$2="2024-25",JMT182="End of period",JMT190="Revenue")),TRUE,FALSE)</f>
        <v>0</v>
      </c>
      <c r="JMU183" s="201" t="b">
        <f>IF(OR(AND('Validation summary'!$B$2="2022-23",JMU182="In-period"),AND('Validation summary'!$B$2="2023-24",JMU182="In-period"),AND('Validation summary'!$B$2="2024-25",JMU182="In-period"),AND('Validation summary'!$B$2="2024-25",JMU182="End of period",JMU190="Revenue")),TRUE,FALSE)</f>
        <v>0</v>
      </c>
      <c r="JMV183" s="201" t="b">
        <f>IF(OR(AND('Validation summary'!$B$2="2022-23",JMV182="In-period"),AND('Validation summary'!$B$2="2023-24",JMV182="In-period"),AND('Validation summary'!$B$2="2024-25",JMV182="In-period"),AND('Validation summary'!$B$2="2024-25",JMV182="End of period",JMV190="Revenue")),TRUE,FALSE)</f>
        <v>0</v>
      </c>
      <c r="JMW183" s="201" t="b">
        <f>IF(OR(AND('Validation summary'!$B$2="2022-23",JMW182="In-period"),AND('Validation summary'!$B$2="2023-24",JMW182="In-period"),AND('Validation summary'!$B$2="2024-25",JMW182="In-period"),AND('Validation summary'!$B$2="2024-25",JMW182="End of period",JMW190="Revenue")),TRUE,FALSE)</f>
        <v>0</v>
      </c>
      <c r="JMX183" s="201" t="b">
        <f>IF(OR(AND('Validation summary'!$B$2="2022-23",JMX182="In-period"),AND('Validation summary'!$B$2="2023-24",JMX182="In-period"),AND('Validation summary'!$B$2="2024-25",JMX182="In-period"),AND('Validation summary'!$B$2="2024-25",JMX182="End of period",JMX190="Revenue")),TRUE,FALSE)</f>
        <v>0</v>
      </c>
      <c r="JMY183" s="201" t="b">
        <f>IF(OR(AND('Validation summary'!$B$2="2022-23",JMY182="In-period"),AND('Validation summary'!$B$2="2023-24",JMY182="In-period"),AND('Validation summary'!$B$2="2024-25",JMY182="In-period"),AND('Validation summary'!$B$2="2024-25",JMY182="End of period",JMY190="Revenue")),TRUE,FALSE)</f>
        <v>0</v>
      </c>
      <c r="JMZ183" s="201" t="b">
        <f>IF(OR(AND('Validation summary'!$B$2="2022-23",JMZ182="In-period"),AND('Validation summary'!$B$2="2023-24",JMZ182="In-period"),AND('Validation summary'!$B$2="2024-25",JMZ182="In-period"),AND('Validation summary'!$B$2="2024-25",JMZ182="End of period",JMZ190="Revenue")),TRUE,FALSE)</f>
        <v>0</v>
      </c>
      <c r="JNA183" s="201" t="b">
        <f>IF(OR(AND('Validation summary'!$B$2="2022-23",JNA182="In-period"),AND('Validation summary'!$B$2="2023-24",JNA182="In-period"),AND('Validation summary'!$B$2="2024-25",JNA182="In-period"),AND('Validation summary'!$B$2="2024-25",JNA182="End of period",JNA190="Revenue")),TRUE,FALSE)</f>
        <v>0</v>
      </c>
      <c r="JNB183" s="201" t="b">
        <f>IF(OR(AND('Validation summary'!$B$2="2022-23",JNB182="In-period"),AND('Validation summary'!$B$2="2023-24",JNB182="In-period"),AND('Validation summary'!$B$2="2024-25",JNB182="In-period"),AND('Validation summary'!$B$2="2024-25",JNB182="End of period",JNB190="Revenue")),TRUE,FALSE)</f>
        <v>0</v>
      </c>
      <c r="JNC183" s="201" t="b">
        <f>IF(OR(AND('Validation summary'!$B$2="2022-23",JNC182="In-period"),AND('Validation summary'!$B$2="2023-24",JNC182="In-period"),AND('Validation summary'!$B$2="2024-25",JNC182="In-period"),AND('Validation summary'!$B$2="2024-25",JNC182="End of period",JNC190="Revenue")),TRUE,FALSE)</f>
        <v>0</v>
      </c>
      <c r="JND183" s="201" t="b">
        <f>IF(OR(AND('Validation summary'!$B$2="2022-23",JND182="In-period"),AND('Validation summary'!$B$2="2023-24",JND182="In-period"),AND('Validation summary'!$B$2="2024-25",JND182="In-period"),AND('Validation summary'!$B$2="2024-25",JND182="End of period",JND190="Revenue")),TRUE,FALSE)</f>
        <v>0</v>
      </c>
      <c r="JNE183" s="201" t="b">
        <f>IF(OR(AND('Validation summary'!$B$2="2022-23",JNE182="In-period"),AND('Validation summary'!$B$2="2023-24",JNE182="In-period"),AND('Validation summary'!$B$2="2024-25",JNE182="In-period"),AND('Validation summary'!$B$2="2024-25",JNE182="End of period",JNE190="Revenue")),TRUE,FALSE)</f>
        <v>0</v>
      </c>
      <c r="JNF183" s="201" t="b">
        <f>IF(OR(AND('Validation summary'!$B$2="2022-23",JNF182="In-period"),AND('Validation summary'!$B$2="2023-24",JNF182="In-period"),AND('Validation summary'!$B$2="2024-25",JNF182="In-period"),AND('Validation summary'!$B$2="2024-25",JNF182="End of period",JNF190="Revenue")),TRUE,FALSE)</f>
        <v>0</v>
      </c>
      <c r="JNG183" s="201" t="b">
        <f>IF(OR(AND('Validation summary'!$B$2="2022-23",JNG182="In-period"),AND('Validation summary'!$B$2="2023-24",JNG182="In-period"),AND('Validation summary'!$B$2="2024-25",JNG182="In-period"),AND('Validation summary'!$B$2="2024-25",JNG182="End of period",JNG190="Revenue")),TRUE,FALSE)</f>
        <v>0</v>
      </c>
      <c r="JNH183" s="201" t="b">
        <f>IF(OR(AND('Validation summary'!$B$2="2022-23",JNH182="In-period"),AND('Validation summary'!$B$2="2023-24",JNH182="In-period"),AND('Validation summary'!$B$2="2024-25",JNH182="In-period"),AND('Validation summary'!$B$2="2024-25",JNH182="End of period",JNH190="Revenue")),TRUE,FALSE)</f>
        <v>0</v>
      </c>
      <c r="JNI183" s="201" t="b">
        <f>IF(OR(AND('Validation summary'!$B$2="2022-23",JNI182="In-period"),AND('Validation summary'!$B$2="2023-24",JNI182="In-period"),AND('Validation summary'!$B$2="2024-25",JNI182="In-period"),AND('Validation summary'!$B$2="2024-25",JNI182="End of period",JNI190="Revenue")),TRUE,FALSE)</f>
        <v>0</v>
      </c>
      <c r="JNJ183" s="201" t="b">
        <f>IF(OR(AND('Validation summary'!$B$2="2022-23",JNJ182="In-period"),AND('Validation summary'!$B$2="2023-24",JNJ182="In-period"),AND('Validation summary'!$B$2="2024-25",JNJ182="In-period"),AND('Validation summary'!$B$2="2024-25",JNJ182="End of period",JNJ190="Revenue")),TRUE,FALSE)</f>
        <v>0</v>
      </c>
      <c r="JNK183" s="201" t="b">
        <f>IF(OR(AND('Validation summary'!$B$2="2022-23",JNK182="In-period"),AND('Validation summary'!$B$2="2023-24",JNK182="In-period"),AND('Validation summary'!$B$2="2024-25",JNK182="In-period"),AND('Validation summary'!$B$2="2024-25",JNK182="End of period",JNK190="Revenue")),TRUE,FALSE)</f>
        <v>0</v>
      </c>
      <c r="JNL183" s="201" t="b">
        <f>IF(OR(AND('Validation summary'!$B$2="2022-23",JNL182="In-period"),AND('Validation summary'!$B$2="2023-24",JNL182="In-period"),AND('Validation summary'!$B$2="2024-25",JNL182="In-period"),AND('Validation summary'!$B$2="2024-25",JNL182="End of period",JNL190="Revenue")),TRUE,FALSE)</f>
        <v>0</v>
      </c>
      <c r="JNM183" s="201" t="b">
        <f>IF(OR(AND('Validation summary'!$B$2="2022-23",JNM182="In-period"),AND('Validation summary'!$B$2="2023-24",JNM182="In-period"),AND('Validation summary'!$B$2="2024-25",JNM182="In-period"),AND('Validation summary'!$B$2="2024-25",JNM182="End of period",JNM190="Revenue")),TRUE,FALSE)</f>
        <v>0</v>
      </c>
      <c r="JNN183" s="201" t="b">
        <f>IF(OR(AND('Validation summary'!$B$2="2022-23",JNN182="In-period"),AND('Validation summary'!$B$2="2023-24",JNN182="In-period"),AND('Validation summary'!$B$2="2024-25",JNN182="In-period"),AND('Validation summary'!$B$2="2024-25",JNN182="End of period",JNN190="Revenue")),TRUE,FALSE)</f>
        <v>0</v>
      </c>
      <c r="JNO183" s="201" t="b">
        <f>IF(OR(AND('Validation summary'!$B$2="2022-23",JNO182="In-period"),AND('Validation summary'!$B$2="2023-24",JNO182="In-period"),AND('Validation summary'!$B$2="2024-25",JNO182="In-period"),AND('Validation summary'!$B$2="2024-25",JNO182="End of period",JNO190="Revenue")),TRUE,FALSE)</f>
        <v>0</v>
      </c>
      <c r="JNP183" s="201" t="b">
        <f>IF(OR(AND('Validation summary'!$B$2="2022-23",JNP182="In-period"),AND('Validation summary'!$B$2="2023-24",JNP182="In-period"),AND('Validation summary'!$B$2="2024-25",JNP182="In-period"),AND('Validation summary'!$B$2="2024-25",JNP182="End of period",JNP190="Revenue")),TRUE,FALSE)</f>
        <v>0</v>
      </c>
      <c r="JNQ183" s="201" t="b">
        <f>IF(OR(AND('Validation summary'!$B$2="2022-23",JNQ182="In-period"),AND('Validation summary'!$B$2="2023-24",JNQ182="In-period"),AND('Validation summary'!$B$2="2024-25",JNQ182="In-period"),AND('Validation summary'!$B$2="2024-25",JNQ182="End of period",JNQ190="Revenue")),TRUE,FALSE)</f>
        <v>0</v>
      </c>
      <c r="JNR183" s="201" t="b">
        <f>IF(OR(AND('Validation summary'!$B$2="2022-23",JNR182="In-period"),AND('Validation summary'!$B$2="2023-24",JNR182="In-period"),AND('Validation summary'!$B$2="2024-25",JNR182="In-period"),AND('Validation summary'!$B$2="2024-25",JNR182="End of period",JNR190="Revenue")),TRUE,FALSE)</f>
        <v>0</v>
      </c>
      <c r="JNS183" s="201" t="b">
        <f>IF(OR(AND('Validation summary'!$B$2="2022-23",JNS182="In-period"),AND('Validation summary'!$B$2="2023-24",JNS182="In-period"),AND('Validation summary'!$B$2="2024-25",JNS182="In-period"),AND('Validation summary'!$B$2="2024-25",JNS182="End of period",JNS190="Revenue")),TRUE,FALSE)</f>
        <v>0</v>
      </c>
      <c r="JNT183" s="201" t="b">
        <f>IF(OR(AND('Validation summary'!$B$2="2022-23",JNT182="In-period"),AND('Validation summary'!$B$2="2023-24",JNT182="In-period"),AND('Validation summary'!$B$2="2024-25",JNT182="In-period"),AND('Validation summary'!$B$2="2024-25",JNT182="End of period",JNT190="Revenue")),TRUE,FALSE)</f>
        <v>0</v>
      </c>
      <c r="JNU183" s="201" t="b">
        <f>IF(OR(AND('Validation summary'!$B$2="2022-23",JNU182="In-period"),AND('Validation summary'!$B$2="2023-24",JNU182="In-period"),AND('Validation summary'!$B$2="2024-25",JNU182="In-period"),AND('Validation summary'!$B$2="2024-25",JNU182="End of period",JNU190="Revenue")),TRUE,FALSE)</f>
        <v>0</v>
      </c>
      <c r="JNV183" s="201" t="b">
        <f>IF(OR(AND('Validation summary'!$B$2="2022-23",JNV182="In-period"),AND('Validation summary'!$B$2="2023-24",JNV182="In-period"),AND('Validation summary'!$B$2="2024-25",JNV182="In-period"),AND('Validation summary'!$B$2="2024-25",JNV182="End of period",JNV190="Revenue")),TRUE,FALSE)</f>
        <v>0</v>
      </c>
      <c r="JNW183" s="201" t="b">
        <f>IF(OR(AND('Validation summary'!$B$2="2022-23",JNW182="In-period"),AND('Validation summary'!$B$2="2023-24",JNW182="In-period"),AND('Validation summary'!$B$2="2024-25",JNW182="In-period"),AND('Validation summary'!$B$2="2024-25",JNW182="End of period",JNW190="Revenue")),TRUE,FALSE)</f>
        <v>0</v>
      </c>
      <c r="JNX183" s="201" t="b">
        <f>IF(OR(AND('Validation summary'!$B$2="2022-23",JNX182="In-period"),AND('Validation summary'!$B$2="2023-24",JNX182="In-period"),AND('Validation summary'!$B$2="2024-25",JNX182="In-period"),AND('Validation summary'!$B$2="2024-25",JNX182="End of period",JNX190="Revenue")),TRUE,FALSE)</f>
        <v>0</v>
      </c>
      <c r="JNY183" s="201" t="b">
        <f>IF(OR(AND('Validation summary'!$B$2="2022-23",JNY182="In-period"),AND('Validation summary'!$B$2="2023-24",JNY182="In-period"),AND('Validation summary'!$B$2="2024-25",JNY182="In-period"),AND('Validation summary'!$B$2="2024-25",JNY182="End of period",JNY190="Revenue")),TRUE,FALSE)</f>
        <v>0</v>
      </c>
      <c r="JNZ183" s="201" t="b">
        <f>IF(OR(AND('Validation summary'!$B$2="2022-23",JNZ182="In-period"),AND('Validation summary'!$B$2="2023-24",JNZ182="In-period"),AND('Validation summary'!$B$2="2024-25",JNZ182="In-period"),AND('Validation summary'!$B$2="2024-25",JNZ182="End of period",JNZ190="Revenue")),TRUE,FALSE)</f>
        <v>0</v>
      </c>
      <c r="JOA183" s="201" t="b">
        <f>IF(OR(AND('Validation summary'!$B$2="2022-23",JOA182="In-period"),AND('Validation summary'!$B$2="2023-24",JOA182="In-period"),AND('Validation summary'!$B$2="2024-25",JOA182="In-period"),AND('Validation summary'!$B$2="2024-25",JOA182="End of period",JOA190="Revenue")),TRUE,FALSE)</f>
        <v>0</v>
      </c>
      <c r="JOB183" s="201" t="b">
        <f>IF(OR(AND('Validation summary'!$B$2="2022-23",JOB182="In-period"),AND('Validation summary'!$B$2="2023-24",JOB182="In-period"),AND('Validation summary'!$B$2="2024-25",JOB182="In-period"),AND('Validation summary'!$B$2="2024-25",JOB182="End of period",JOB190="Revenue")),TRUE,FALSE)</f>
        <v>0</v>
      </c>
      <c r="JOC183" s="201" t="b">
        <f>IF(OR(AND('Validation summary'!$B$2="2022-23",JOC182="In-period"),AND('Validation summary'!$B$2="2023-24",JOC182="In-period"),AND('Validation summary'!$B$2="2024-25",JOC182="In-period"),AND('Validation summary'!$B$2="2024-25",JOC182="End of period",JOC190="Revenue")),TRUE,FALSE)</f>
        <v>0</v>
      </c>
      <c r="JOD183" s="201" t="b">
        <f>IF(OR(AND('Validation summary'!$B$2="2022-23",JOD182="In-period"),AND('Validation summary'!$B$2="2023-24",JOD182="In-period"),AND('Validation summary'!$B$2="2024-25",JOD182="In-period"),AND('Validation summary'!$B$2="2024-25",JOD182="End of period",JOD190="Revenue")),TRUE,FALSE)</f>
        <v>0</v>
      </c>
      <c r="JOE183" s="201" t="b">
        <f>IF(OR(AND('Validation summary'!$B$2="2022-23",JOE182="In-period"),AND('Validation summary'!$B$2="2023-24",JOE182="In-period"),AND('Validation summary'!$B$2="2024-25",JOE182="In-period"),AND('Validation summary'!$B$2="2024-25",JOE182="End of period",JOE190="Revenue")),TRUE,FALSE)</f>
        <v>0</v>
      </c>
      <c r="JOF183" s="201" t="b">
        <f>IF(OR(AND('Validation summary'!$B$2="2022-23",JOF182="In-period"),AND('Validation summary'!$B$2="2023-24",JOF182="In-period"),AND('Validation summary'!$B$2="2024-25",JOF182="In-period"),AND('Validation summary'!$B$2="2024-25",JOF182="End of period",JOF190="Revenue")),TRUE,FALSE)</f>
        <v>0</v>
      </c>
      <c r="JOG183" s="201" t="b">
        <f>IF(OR(AND('Validation summary'!$B$2="2022-23",JOG182="In-period"),AND('Validation summary'!$B$2="2023-24",JOG182="In-period"),AND('Validation summary'!$B$2="2024-25",JOG182="In-period"),AND('Validation summary'!$B$2="2024-25",JOG182="End of period",JOG190="Revenue")),TRUE,FALSE)</f>
        <v>0</v>
      </c>
      <c r="JOH183" s="201" t="b">
        <f>IF(OR(AND('Validation summary'!$B$2="2022-23",JOH182="In-period"),AND('Validation summary'!$B$2="2023-24",JOH182="In-period"),AND('Validation summary'!$B$2="2024-25",JOH182="In-period"),AND('Validation summary'!$B$2="2024-25",JOH182="End of period",JOH190="Revenue")),TRUE,FALSE)</f>
        <v>0</v>
      </c>
      <c r="JOI183" s="201" t="b">
        <f>IF(OR(AND('Validation summary'!$B$2="2022-23",JOI182="In-period"),AND('Validation summary'!$B$2="2023-24",JOI182="In-period"),AND('Validation summary'!$B$2="2024-25",JOI182="In-period"),AND('Validation summary'!$B$2="2024-25",JOI182="End of period",JOI190="Revenue")),TRUE,FALSE)</f>
        <v>0</v>
      </c>
      <c r="JOJ183" s="201" t="b">
        <f>IF(OR(AND('Validation summary'!$B$2="2022-23",JOJ182="In-period"),AND('Validation summary'!$B$2="2023-24",JOJ182="In-period"),AND('Validation summary'!$B$2="2024-25",JOJ182="In-period"),AND('Validation summary'!$B$2="2024-25",JOJ182="End of period",JOJ190="Revenue")),TRUE,FALSE)</f>
        <v>0</v>
      </c>
      <c r="JOK183" s="201" t="b">
        <f>IF(OR(AND('Validation summary'!$B$2="2022-23",JOK182="In-period"),AND('Validation summary'!$B$2="2023-24",JOK182="In-period"),AND('Validation summary'!$B$2="2024-25",JOK182="In-period"),AND('Validation summary'!$B$2="2024-25",JOK182="End of period",JOK190="Revenue")),TRUE,FALSE)</f>
        <v>0</v>
      </c>
      <c r="JOL183" s="201" t="b">
        <f>IF(OR(AND('Validation summary'!$B$2="2022-23",JOL182="In-period"),AND('Validation summary'!$B$2="2023-24",JOL182="In-period"),AND('Validation summary'!$B$2="2024-25",JOL182="In-period"),AND('Validation summary'!$B$2="2024-25",JOL182="End of period",JOL190="Revenue")),TRUE,FALSE)</f>
        <v>0</v>
      </c>
      <c r="JOM183" s="201" t="b">
        <f>IF(OR(AND('Validation summary'!$B$2="2022-23",JOM182="In-period"),AND('Validation summary'!$B$2="2023-24",JOM182="In-period"),AND('Validation summary'!$B$2="2024-25",JOM182="In-period"),AND('Validation summary'!$B$2="2024-25",JOM182="End of period",JOM190="Revenue")),TRUE,FALSE)</f>
        <v>0</v>
      </c>
      <c r="JON183" s="201" t="b">
        <f>IF(OR(AND('Validation summary'!$B$2="2022-23",JON182="In-period"),AND('Validation summary'!$B$2="2023-24",JON182="In-period"),AND('Validation summary'!$B$2="2024-25",JON182="In-period"),AND('Validation summary'!$B$2="2024-25",JON182="End of period",JON190="Revenue")),TRUE,FALSE)</f>
        <v>0</v>
      </c>
      <c r="JOO183" s="201" t="b">
        <f>IF(OR(AND('Validation summary'!$B$2="2022-23",JOO182="In-period"),AND('Validation summary'!$B$2="2023-24",JOO182="In-period"),AND('Validation summary'!$B$2="2024-25",JOO182="In-period"),AND('Validation summary'!$B$2="2024-25",JOO182="End of period",JOO190="Revenue")),TRUE,FALSE)</f>
        <v>0</v>
      </c>
      <c r="JOP183" s="201" t="b">
        <f>IF(OR(AND('Validation summary'!$B$2="2022-23",JOP182="In-period"),AND('Validation summary'!$B$2="2023-24",JOP182="In-period"),AND('Validation summary'!$B$2="2024-25",JOP182="In-period"),AND('Validation summary'!$B$2="2024-25",JOP182="End of period",JOP190="Revenue")),TRUE,FALSE)</f>
        <v>0</v>
      </c>
      <c r="JOQ183" s="201" t="b">
        <f>IF(OR(AND('Validation summary'!$B$2="2022-23",JOQ182="In-period"),AND('Validation summary'!$B$2="2023-24",JOQ182="In-period"),AND('Validation summary'!$B$2="2024-25",JOQ182="In-period"),AND('Validation summary'!$B$2="2024-25",JOQ182="End of period",JOQ190="Revenue")),TRUE,FALSE)</f>
        <v>0</v>
      </c>
      <c r="JOR183" s="201" t="b">
        <f>IF(OR(AND('Validation summary'!$B$2="2022-23",JOR182="In-period"),AND('Validation summary'!$B$2="2023-24",JOR182="In-period"),AND('Validation summary'!$B$2="2024-25",JOR182="In-period"),AND('Validation summary'!$B$2="2024-25",JOR182="End of period",JOR190="Revenue")),TRUE,FALSE)</f>
        <v>0</v>
      </c>
      <c r="JOS183" s="201" t="b">
        <f>IF(OR(AND('Validation summary'!$B$2="2022-23",JOS182="In-period"),AND('Validation summary'!$B$2="2023-24",JOS182="In-period"),AND('Validation summary'!$B$2="2024-25",JOS182="In-period"),AND('Validation summary'!$B$2="2024-25",JOS182="End of period",JOS190="Revenue")),TRUE,FALSE)</f>
        <v>0</v>
      </c>
      <c r="JOT183" s="201" t="b">
        <f>IF(OR(AND('Validation summary'!$B$2="2022-23",JOT182="In-period"),AND('Validation summary'!$B$2="2023-24",JOT182="In-period"),AND('Validation summary'!$B$2="2024-25",JOT182="In-period"),AND('Validation summary'!$B$2="2024-25",JOT182="End of period",JOT190="Revenue")),TRUE,FALSE)</f>
        <v>0</v>
      </c>
      <c r="JOU183" s="201" t="b">
        <f>IF(OR(AND('Validation summary'!$B$2="2022-23",JOU182="In-period"),AND('Validation summary'!$B$2="2023-24",JOU182="In-period"),AND('Validation summary'!$B$2="2024-25",JOU182="In-period"),AND('Validation summary'!$B$2="2024-25",JOU182="End of period",JOU190="Revenue")),TRUE,FALSE)</f>
        <v>0</v>
      </c>
      <c r="JOV183" s="201" t="b">
        <f>IF(OR(AND('Validation summary'!$B$2="2022-23",JOV182="In-period"),AND('Validation summary'!$B$2="2023-24",JOV182="In-period"),AND('Validation summary'!$B$2="2024-25",JOV182="In-period"),AND('Validation summary'!$B$2="2024-25",JOV182="End of period",JOV190="Revenue")),TRUE,FALSE)</f>
        <v>0</v>
      </c>
      <c r="JOW183" s="201" t="b">
        <f>IF(OR(AND('Validation summary'!$B$2="2022-23",JOW182="In-period"),AND('Validation summary'!$B$2="2023-24",JOW182="In-period"),AND('Validation summary'!$B$2="2024-25",JOW182="In-period"),AND('Validation summary'!$B$2="2024-25",JOW182="End of period",JOW190="Revenue")),TRUE,FALSE)</f>
        <v>0</v>
      </c>
      <c r="JOX183" s="201" t="b">
        <f>IF(OR(AND('Validation summary'!$B$2="2022-23",JOX182="In-period"),AND('Validation summary'!$B$2="2023-24",JOX182="In-period"),AND('Validation summary'!$B$2="2024-25",JOX182="In-period"),AND('Validation summary'!$B$2="2024-25",JOX182="End of period",JOX190="Revenue")),TRUE,FALSE)</f>
        <v>0</v>
      </c>
      <c r="JOY183" s="201" t="b">
        <f>IF(OR(AND('Validation summary'!$B$2="2022-23",JOY182="In-period"),AND('Validation summary'!$B$2="2023-24",JOY182="In-period"),AND('Validation summary'!$B$2="2024-25",JOY182="In-period"),AND('Validation summary'!$B$2="2024-25",JOY182="End of period",JOY190="Revenue")),TRUE,FALSE)</f>
        <v>0</v>
      </c>
      <c r="JOZ183" s="201" t="b">
        <f>IF(OR(AND('Validation summary'!$B$2="2022-23",JOZ182="In-period"),AND('Validation summary'!$B$2="2023-24",JOZ182="In-period"),AND('Validation summary'!$B$2="2024-25",JOZ182="In-period"),AND('Validation summary'!$B$2="2024-25",JOZ182="End of period",JOZ190="Revenue")),TRUE,FALSE)</f>
        <v>0</v>
      </c>
      <c r="JPA183" s="201" t="b">
        <f>IF(OR(AND('Validation summary'!$B$2="2022-23",JPA182="In-period"),AND('Validation summary'!$B$2="2023-24",JPA182="In-period"),AND('Validation summary'!$B$2="2024-25",JPA182="In-period"),AND('Validation summary'!$B$2="2024-25",JPA182="End of period",JPA190="Revenue")),TRUE,FALSE)</f>
        <v>0</v>
      </c>
      <c r="JPB183" s="201" t="b">
        <f>IF(OR(AND('Validation summary'!$B$2="2022-23",JPB182="In-period"),AND('Validation summary'!$B$2="2023-24",JPB182="In-period"),AND('Validation summary'!$B$2="2024-25",JPB182="In-period"),AND('Validation summary'!$B$2="2024-25",JPB182="End of period",JPB190="Revenue")),TRUE,FALSE)</f>
        <v>0</v>
      </c>
      <c r="JPC183" s="201" t="b">
        <f>IF(OR(AND('Validation summary'!$B$2="2022-23",JPC182="In-period"),AND('Validation summary'!$B$2="2023-24",JPC182="In-period"),AND('Validation summary'!$B$2="2024-25",JPC182="In-period"),AND('Validation summary'!$B$2="2024-25",JPC182="End of period",JPC190="Revenue")),TRUE,FALSE)</f>
        <v>0</v>
      </c>
      <c r="JPD183" s="201" t="b">
        <f>IF(OR(AND('Validation summary'!$B$2="2022-23",JPD182="In-period"),AND('Validation summary'!$B$2="2023-24",JPD182="In-period"),AND('Validation summary'!$B$2="2024-25",JPD182="In-period"),AND('Validation summary'!$B$2="2024-25",JPD182="End of period",JPD190="Revenue")),TRUE,FALSE)</f>
        <v>0</v>
      </c>
      <c r="JPE183" s="201" t="b">
        <f>IF(OR(AND('Validation summary'!$B$2="2022-23",JPE182="In-period"),AND('Validation summary'!$B$2="2023-24",JPE182="In-period"),AND('Validation summary'!$B$2="2024-25",JPE182="In-period"),AND('Validation summary'!$B$2="2024-25",JPE182="End of period",JPE190="Revenue")),TRUE,FALSE)</f>
        <v>0</v>
      </c>
      <c r="JPF183" s="201" t="b">
        <f>IF(OR(AND('Validation summary'!$B$2="2022-23",JPF182="In-period"),AND('Validation summary'!$B$2="2023-24",JPF182="In-period"),AND('Validation summary'!$B$2="2024-25",JPF182="In-period"),AND('Validation summary'!$B$2="2024-25",JPF182="End of period",JPF190="Revenue")),TRUE,FALSE)</f>
        <v>0</v>
      </c>
      <c r="JPG183" s="201" t="b">
        <f>IF(OR(AND('Validation summary'!$B$2="2022-23",JPG182="In-period"),AND('Validation summary'!$B$2="2023-24",JPG182="In-period"),AND('Validation summary'!$B$2="2024-25",JPG182="In-period"),AND('Validation summary'!$B$2="2024-25",JPG182="End of period",JPG190="Revenue")),TRUE,FALSE)</f>
        <v>0</v>
      </c>
      <c r="JPH183" s="201" t="b">
        <f>IF(OR(AND('Validation summary'!$B$2="2022-23",JPH182="In-period"),AND('Validation summary'!$B$2="2023-24",JPH182="In-period"),AND('Validation summary'!$B$2="2024-25",JPH182="In-period"),AND('Validation summary'!$B$2="2024-25",JPH182="End of period",JPH190="Revenue")),TRUE,FALSE)</f>
        <v>0</v>
      </c>
      <c r="JPI183" s="201" t="b">
        <f>IF(OR(AND('Validation summary'!$B$2="2022-23",JPI182="In-period"),AND('Validation summary'!$B$2="2023-24",JPI182="In-period"),AND('Validation summary'!$B$2="2024-25",JPI182="In-period"),AND('Validation summary'!$B$2="2024-25",JPI182="End of period",JPI190="Revenue")),TRUE,FALSE)</f>
        <v>0</v>
      </c>
      <c r="JPJ183" s="201" t="b">
        <f>IF(OR(AND('Validation summary'!$B$2="2022-23",JPJ182="In-period"),AND('Validation summary'!$B$2="2023-24",JPJ182="In-period"),AND('Validation summary'!$B$2="2024-25",JPJ182="In-period"),AND('Validation summary'!$B$2="2024-25",JPJ182="End of period",JPJ190="Revenue")),TRUE,FALSE)</f>
        <v>0</v>
      </c>
      <c r="JPK183" s="201" t="b">
        <f>IF(OR(AND('Validation summary'!$B$2="2022-23",JPK182="In-period"),AND('Validation summary'!$B$2="2023-24",JPK182="In-period"),AND('Validation summary'!$B$2="2024-25",JPK182="In-period"),AND('Validation summary'!$B$2="2024-25",JPK182="End of period",JPK190="Revenue")),TRUE,FALSE)</f>
        <v>0</v>
      </c>
      <c r="JPL183" s="201" t="b">
        <f>IF(OR(AND('Validation summary'!$B$2="2022-23",JPL182="In-period"),AND('Validation summary'!$B$2="2023-24",JPL182="In-period"),AND('Validation summary'!$B$2="2024-25",JPL182="In-period"),AND('Validation summary'!$B$2="2024-25",JPL182="End of period",JPL190="Revenue")),TRUE,FALSE)</f>
        <v>0</v>
      </c>
      <c r="JPM183" s="201" t="b">
        <f>IF(OR(AND('Validation summary'!$B$2="2022-23",JPM182="In-period"),AND('Validation summary'!$B$2="2023-24",JPM182="In-period"),AND('Validation summary'!$B$2="2024-25",JPM182="In-period"),AND('Validation summary'!$B$2="2024-25",JPM182="End of period",JPM190="Revenue")),TRUE,FALSE)</f>
        <v>0</v>
      </c>
      <c r="JPN183" s="201" t="b">
        <f>IF(OR(AND('Validation summary'!$B$2="2022-23",JPN182="In-period"),AND('Validation summary'!$B$2="2023-24",JPN182="In-period"),AND('Validation summary'!$B$2="2024-25",JPN182="In-period"),AND('Validation summary'!$B$2="2024-25",JPN182="End of period",JPN190="Revenue")),TRUE,FALSE)</f>
        <v>0</v>
      </c>
      <c r="JPO183" s="201" t="b">
        <f>IF(OR(AND('Validation summary'!$B$2="2022-23",JPO182="In-period"),AND('Validation summary'!$B$2="2023-24",JPO182="In-period"),AND('Validation summary'!$B$2="2024-25",JPO182="In-period"),AND('Validation summary'!$B$2="2024-25",JPO182="End of period",JPO190="Revenue")),TRUE,FALSE)</f>
        <v>0</v>
      </c>
      <c r="JPP183" s="201" t="b">
        <f>IF(OR(AND('Validation summary'!$B$2="2022-23",JPP182="In-period"),AND('Validation summary'!$B$2="2023-24",JPP182="In-period"),AND('Validation summary'!$B$2="2024-25",JPP182="In-period"),AND('Validation summary'!$B$2="2024-25",JPP182="End of period",JPP190="Revenue")),TRUE,FALSE)</f>
        <v>0</v>
      </c>
      <c r="JPQ183" s="201" t="b">
        <f>IF(OR(AND('Validation summary'!$B$2="2022-23",JPQ182="In-period"),AND('Validation summary'!$B$2="2023-24",JPQ182="In-period"),AND('Validation summary'!$B$2="2024-25",JPQ182="In-period"),AND('Validation summary'!$B$2="2024-25",JPQ182="End of period",JPQ190="Revenue")),TRUE,FALSE)</f>
        <v>0</v>
      </c>
      <c r="JPR183" s="201" t="b">
        <f>IF(OR(AND('Validation summary'!$B$2="2022-23",JPR182="In-period"),AND('Validation summary'!$B$2="2023-24",JPR182="In-period"),AND('Validation summary'!$B$2="2024-25",JPR182="In-period"),AND('Validation summary'!$B$2="2024-25",JPR182="End of period",JPR190="Revenue")),TRUE,FALSE)</f>
        <v>0</v>
      </c>
      <c r="JPS183" s="201" t="b">
        <f>IF(OR(AND('Validation summary'!$B$2="2022-23",JPS182="In-period"),AND('Validation summary'!$B$2="2023-24",JPS182="In-period"),AND('Validation summary'!$B$2="2024-25",JPS182="In-period"),AND('Validation summary'!$B$2="2024-25",JPS182="End of period",JPS190="Revenue")),TRUE,FALSE)</f>
        <v>0</v>
      </c>
      <c r="JPT183" s="201" t="b">
        <f>IF(OR(AND('Validation summary'!$B$2="2022-23",JPT182="In-period"),AND('Validation summary'!$B$2="2023-24",JPT182="In-period"),AND('Validation summary'!$B$2="2024-25",JPT182="In-period"),AND('Validation summary'!$B$2="2024-25",JPT182="End of period",JPT190="Revenue")),TRUE,FALSE)</f>
        <v>0</v>
      </c>
      <c r="JPU183" s="201" t="b">
        <f>IF(OR(AND('Validation summary'!$B$2="2022-23",JPU182="In-period"),AND('Validation summary'!$B$2="2023-24",JPU182="In-period"),AND('Validation summary'!$B$2="2024-25",JPU182="In-period"),AND('Validation summary'!$B$2="2024-25",JPU182="End of period",JPU190="Revenue")),TRUE,FALSE)</f>
        <v>0</v>
      </c>
      <c r="JPV183" s="201" t="b">
        <f>IF(OR(AND('Validation summary'!$B$2="2022-23",JPV182="In-period"),AND('Validation summary'!$B$2="2023-24",JPV182="In-period"),AND('Validation summary'!$B$2="2024-25",JPV182="In-period"),AND('Validation summary'!$B$2="2024-25",JPV182="End of period",JPV190="Revenue")),TRUE,FALSE)</f>
        <v>0</v>
      </c>
      <c r="JPW183" s="201" t="b">
        <f>IF(OR(AND('Validation summary'!$B$2="2022-23",JPW182="In-period"),AND('Validation summary'!$B$2="2023-24",JPW182="In-period"),AND('Validation summary'!$B$2="2024-25",JPW182="In-period"),AND('Validation summary'!$B$2="2024-25",JPW182="End of period",JPW190="Revenue")),TRUE,FALSE)</f>
        <v>0</v>
      </c>
      <c r="JPX183" s="201" t="b">
        <f>IF(OR(AND('Validation summary'!$B$2="2022-23",JPX182="In-period"),AND('Validation summary'!$B$2="2023-24",JPX182="In-period"),AND('Validation summary'!$B$2="2024-25",JPX182="In-period"),AND('Validation summary'!$B$2="2024-25",JPX182="End of period",JPX190="Revenue")),TRUE,FALSE)</f>
        <v>0</v>
      </c>
      <c r="JPY183" s="201" t="b">
        <f>IF(OR(AND('Validation summary'!$B$2="2022-23",JPY182="In-period"),AND('Validation summary'!$B$2="2023-24",JPY182="In-period"),AND('Validation summary'!$B$2="2024-25",JPY182="In-period"),AND('Validation summary'!$B$2="2024-25",JPY182="End of period",JPY190="Revenue")),TRUE,FALSE)</f>
        <v>0</v>
      </c>
      <c r="JPZ183" s="201" t="b">
        <f>IF(OR(AND('Validation summary'!$B$2="2022-23",JPZ182="In-period"),AND('Validation summary'!$B$2="2023-24",JPZ182="In-period"),AND('Validation summary'!$B$2="2024-25",JPZ182="In-period"),AND('Validation summary'!$B$2="2024-25",JPZ182="End of period",JPZ190="Revenue")),TRUE,FALSE)</f>
        <v>0</v>
      </c>
      <c r="JQA183" s="201" t="b">
        <f>IF(OR(AND('Validation summary'!$B$2="2022-23",JQA182="In-period"),AND('Validation summary'!$B$2="2023-24",JQA182="In-period"),AND('Validation summary'!$B$2="2024-25",JQA182="In-period"),AND('Validation summary'!$B$2="2024-25",JQA182="End of period",JQA190="Revenue")),TRUE,FALSE)</f>
        <v>0</v>
      </c>
      <c r="JQB183" s="201" t="b">
        <f>IF(OR(AND('Validation summary'!$B$2="2022-23",JQB182="In-period"),AND('Validation summary'!$B$2="2023-24",JQB182="In-period"),AND('Validation summary'!$B$2="2024-25",JQB182="In-period"),AND('Validation summary'!$B$2="2024-25",JQB182="End of period",JQB190="Revenue")),TRUE,FALSE)</f>
        <v>0</v>
      </c>
      <c r="JQC183" s="201" t="b">
        <f>IF(OR(AND('Validation summary'!$B$2="2022-23",JQC182="In-period"),AND('Validation summary'!$B$2="2023-24",JQC182="In-period"),AND('Validation summary'!$B$2="2024-25",JQC182="In-period"),AND('Validation summary'!$B$2="2024-25",JQC182="End of period",JQC190="Revenue")),TRUE,FALSE)</f>
        <v>0</v>
      </c>
      <c r="JQD183" s="201" t="b">
        <f>IF(OR(AND('Validation summary'!$B$2="2022-23",JQD182="In-period"),AND('Validation summary'!$B$2="2023-24",JQD182="In-period"),AND('Validation summary'!$B$2="2024-25",JQD182="In-period"),AND('Validation summary'!$B$2="2024-25",JQD182="End of period",JQD190="Revenue")),TRUE,FALSE)</f>
        <v>0</v>
      </c>
      <c r="JQE183" s="201" t="b">
        <f>IF(OR(AND('Validation summary'!$B$2="2022-23",JQE182="In-period"),AND('Validation summary'!$B$2="2023-24",JQE182="In-period"),AND('Validation summary'!$B$2="2024-25",JQE182="In-period"),AND('Validation summary'!$B$2="2024-25",JQE182="End of period",JQE190="Revenue")),TRUE,FALSE)</f>
        <v>0</v>
      </c>
      <c r="JQF183" s="201" t="b">
        <f>IF(OR(AND('Validation summary'!$B$2="2022-23",JQF182="In-period"),AND('Validation summary'!$B$2="2023-24",JQF182="In-period"),AND('Validation summary'!$B$2="2024-25",JQF182="In-period"),AND('Validation summary'!$B$2="2024-25",JQF182="End of period",JQF190="Revenue")),TRUE,FALSE)</f>
        <v>0</v>
      </c>
      <c r="JQG183" s="201" t="b">
        <f>IF(OR(AND('Validation summary'!$B$2="2022-23",JQG182="In-period"),AND('Validation summary'!$B$2="2023-24",JQG182="In-period"),AND('Validation summary'!$B$2="2024-25",JQG182="In-period"),AND('Validation summary'!$B$2="2024-25",JQG182="End of period",JQG190="Revenue")),TRUE,FALSE)</f>
        <v>0</v>
      </c>
      <c r="JQH183" s="201" t="b">
        <f>IF(OR(AND('Validation summary'!$B$2="2022-23",JQH182="In-period"),AND('Validation summary'!$B$2="2023-24",JQH182="In-period"),AND('Validation summary'!$B$2="2024-25",JQH182="In-period"),AND('Validation summary'!$B$2="2024-25",JQH182="End of period",JQH190="Revenue")),TRUE,FALSE)</f>
        <v>0</v>
      </c>
      <c r="JQI183" s="201" t="b">
        <f>IF(OR(AND('Validation summary'!$B$2="2022-23",JQI182="In-period"),AND('Validation summary'!$B$2="2023-24",JQI182="In-period"),AND('Validation summary'!$B$2="2024-25",JQI182="In-period"),AND('Validation summary'!$B$2="2024-25",JQI182="End of period",JQI190="Revenue")),TRUE,FALSE)</f>
        <v>0</v>
      </c>
      <c r="JQJ183" s="201" t="b">
        <f>IF(OR(AND('Validation summary'!$B$2="2022-23",JQJ182="In-period"),AND('Validation summary'!$B$2="2023-24",JQJ182="In-period"),AND('Validation summary'!$B$2="2024-25",JQJ182="In-period"),AND('Validation summary'!$B$2="2024-25",JQJ182="End of period",JQJ190="Revenue")),TRUE,FALSE)</f>
        <v>0</v>
      </c>
      <c r="JQK183" s="201" t="b">
        <f>IF(OR(AND('Validation summary'!$B$2="2022-23",JQK182="In-period"),AND('Validation summary'!$B$2="2023-24",JQK182="In-period"),AND('Validation summary'!$B$2="2024-25",JQK182="In-period"),AND('Validation summary'!$B$2="2024-25",JQK182="End of period",JQK190="Revenue")),TRUE,FALSE)</f>
        <v>0</v>
      </c>
      <c r="JQL183" s="201" t="b">
        <f>IF(OR(AND('Validation summary'!$B$2="2022-23",JQL182="In-period"),AND('Validation summary'!$B$2="2023-24",JQL182="In-period"),AND('Validation summary'!$B$2="2024-25",JQL182="In-period"),AND('Validation summary'!$B$2="2024-25",JQL182="End of period",JQL190="Revenue")),TRUE,FALSE)</f>
        <v>0</v>
      </c>
      <c r="JQM183" s="201" t="b">
        <f>IF(OR(AND('Validation summary'!$B$2="2022-23",JQM182="In-period"),AND('Validation summary'!$B$2="2023-24",JQM182="In-period"),AND('Validation summary'!$B$2="2024-25",JQM182="In-period"),AND('Validation summary'!$B$2="2024-25",JQM182="End of period",JQM190="Revenue")),TRUE,FALSE)</f>
        <v>0</v>
      </c>
      <c r="JQN183" s="201" t="b">
        <f>IF(OR(AND('Validation summary'!$B$2="2022-23",JQN182="In-period"),AND('Validation summary'!$B$2="2023-24",JQN182="In-period"),AND('Validation summary'!$B$2="2024-25",JQN182="In-period"),AND('Validation summary'!$B$2="2024-25",JQN182="End of period",JQN190="Revenue")),TRUE,FALSE)</f>
        <v>0</v>
      </c>
      <c r="JQO183" s="201" t="b">
        <f>IF(OR(AND('Validation summary'!$B$2="2022-23",JQO182="In-period"),AND('Validation summary'!$B$2="2023-24",JQO182="In-period"),AND('Validation summary'!$B$2="2024-25",JQO182="In-period"),AND('Validation summary'!$B$2="2024-25",JQO182="End of period",JQO190="Revenue")),TRUE,FALSE)</f>
        <v>0</v>
      </c>
      <c r="JQP183" s="201" t="b">
        <f>IF(OR(AND('Validation summary'!$B$2="2022-23",JQP182="In-period"),AND('Validation summary'!$B$2="2023-24",JQP182="In-period"),AND('Validation summary'!$B$2="2024-25",JQP182="In-period"),AND('Validation summary'!$B$2="2024-25",JQP182="End of period",JQP190="Revenue")),TRUE,FALSE)</f>
        <v>0</v>
      </c>
      <c r="JQQ183" s="201" t="b">
        <f>IF(OR(AND('Validation summary'!$B$2="2022-23",JQQ182="In-period"),AND('Validation summary'!$B$2="2023-24",JQQ182="In-period"),AND('Validation summary'!$B$2="2024-25",JQQ182="In-period"),AND('Validation summary'!$B$2="2024-25",JQQ182="End of period",JQQ190="Revenue")),TRUE,FALSE)</f>
        <v>0</v>
      </c>
      <c r="JQR183" s="201" t="b">
        <f>IF(OR(AND('Validation summary'!$B$2="2022-23",JQR182="In-period"),AND('Validation summary'!$B$2="2023-24",JQR182="In-period"),AND('Validation summary'!$B$2="2024-25",JQR182="In-period"),AND('Validation summary'!$B$2="2024-25",JQR182="End of period",JQR190="Revenue")),TRUE,FALSE)</f>
        <v>0</v>
      </c>
      <c r="JQS183" s="201" t="b">
        <f>IF(OR(AND('Validation summary'!$B$2="2022-23",JQS182="In-period"),AND('Validation summary'!$B$2="2023-24",JQS182="In-period"),AND('Validation summary'!$B$2="2024-25",JQS182="In-period"),AND('Validation summary'!$B$2="2024-25",JQS182="End of period",JQS190="Revenue")),TRUE,FALSE)</f>
        <v>0</v>
      </c>
      <c r="JQT183" s="201" t="b">
        <f>IF(OR(AND('Validation summary'!$B$2="2022-23",JQT182="In-period"),AND('Validation summary'!$B$2="2023-24",JQT182="In-period"),AND('Validation summary'!$B$2="2024-25",JQT182="In-period"),AND('Validation summary'!$B$2="2024-25",JQT182="End of period",JQT190="Revenue")),TRUE,FALSE)</f>
        <v>0</v>
      </c>
      <c r="JQU183" s="201" t="b">
        <f>IF(OR(AND('Validation summary'!$B$2="2022-23",JQU182="In-period"),AND('Validation summary'!$B$2="2023-24",JQU182="In-period"),AND('Validation summary'!$B$2="2024-25",JQU182="In-period"),AND('Validation summary'!$B$2="2024-25",JQU182="End of period",JQU190="Revenue")),TRUE,FALSE)</f>
        <v>0</v>
      </c>
      <c r="JQV183" s="201" t="b">
        <f>IF(OR(AND('Validation summary'!$B$2="2022-23",JQV182="In-period"),AND('Validation summary'!$B$2="2023-24",JQV182="In-period"),AND('Validation summary'!$B$2="2024-25",JQV182="In-period"),AND('Validation summary'!$B$2="2024-25",JQV182="End of period",JQV190="Revenue")),TRUE,FALSE)</f>
        <v>0</v>
      </c>
      <c r="JQW183" s="201" t="b">
        <f>IF(OR(AND('Validation summary'!$B$2="2022-23",JQW182="In-period"),AND('Validation summary'!$B$2="2023-24",JQW182="In-period"),AND('Validation summary'!$B$2="2024-25",JQW182="In-period"),AND('Validation summary'!$B$2="2024-25",JQW182="End of period",JQW190="Revenue")),TRUE,FALSE)</f>
        <v>0</v>
      </c>
      <c r="JQX183" s="201" t="b">
        <f>IF(OR(AND('Validation summary'!$B$2="2022-23",JQX182="In-period"),AND('Validation summary'!$B$2="2023-24",JQX182="In-period"),AND('Validation summary'!$B$2="2024-25",JQX182="In-period"),AND('Validation summary'!$B$2="2024-25",JQX182="End of period",JQX190="Revenue")),TRUE,FALSE)</f>
        <v>0</v>
      </c>
      <c r="JQY183" s="201" t="b">
        <f>IF(OR(AND('Validation summary'!$B$2="2022-23",JQY182="In-period"),AND('Validation summary'!$B$2="2023-24",JQY182="In-period"),AND('Validation summary'!$B$2="2024-25",JQY182="In-period"),AND('Validation summary'!$B$2="2024-25",JQY182="End of period",JQY190="Revenue")),TRUE,FALSE)</f>
        <v>0</v>
      </c>
      <c r="JQZ183" s="201" t="b">
        <f>IF(OR(AND('Validation summary'!$B$2="2022-23",JQZ182="In-period"),AND('Validation summary'!$B$2="2023-24",JQZ182="In-period"),AND('Validation summary'!$B$2="2024-25",JQZ182="In-period"),AND('Validation summary'!$B$2="2024-25",JQZ182="End of period",JQZ190="Revenue")),TRUE,FALSE)</f>
        <v>0</v>
      </c>
      <c r="JRA183" s="201" t="b">
        <f>IF(OR(AND('Validation summary'!$B$2="2022-23",JRA182="In-period"),AND('Validation summary'!$B$2="2023-24",JRA182="In-period"),AND('Validation summary'!$B$2="2024-25",JRA182="In-period"),AND('Validation summary'!$B$2="2024-25",JRA182="End of period",JRA190="Revenue")),TRUE,FALSE)</f>
        <v>0</v>
      </c>
      <c r="JRB183" s="201" t="b">
        <f>IF(OR(AND('Validation summary'!$B$2="2022-23",JRB182="In-period"),AND('Validation summary'!$B$2="2023-24",JRB182="In-period"),AND('Validation summary'!$B$2="2024-25",JRB182="In-period"),AND('Validation summary'!$B$2="2024-25",JRB182="End of period",JRB190="Revenue")),TRUE,FALSE)</f>
        <v>0</v>
      </c>
      <c r="JRC183" s="201" t="b">
        <f>IF(OR(AND('Validation summary'!$B$2="2022-23",JRC182="In-period"),AND('Validation summary'!$B$2="2023-24",JRC182="In-period"),AND('Validation summary'!$B$2="2024-25",JRC182="In-period"),AND('Validation summary'!$B$2="2024-25",JRC182="End of period",JRC190="Revenue")),TRUE,FALSE)</f>
        <v>0</v>
      </c>
      <c r="JRD183" s="201" t="b">
        <f>IF(OR(AND('Validation summary'!$B$2="2022-23",JRD182="In-period"),AND('Validation summary'!$B$2="2023-24",JRD182="In-period"),AND('Validation summary'!$B$2="2024-25",JRD182="In-period"),AND('Validation summary'!$B$2="2024-25",JRD182="End of period",JRD190="Revenue")),TRUE,FALSE)</f>
        <v>0</v>
      </c>
      <c r="JRE183" s="201" t="b">
        <f>IF(OR(AND('Validation summary'!$B$2="2022-23",JRE182="In-period"),AND('Validation summary'!$B$2="2023-24",JRE182="In-period"),AND('Validation summary'!$B$2="2024-25",JRE182="In-period"),AND('Validation summary'!$B$2="2024-25",JRE182="End of period",JRE190="Revenue")),TRUE,FALSE)</f>
        <v>0</v>
      </c>
      <c r="JRF183" s="201" t="b">
        <f>IF(OR(AND('Validation summary'!$B$2="2022-23",JRF182="In-period"),AND('Validation summary'!$B$2="2023-24",JRF182="In-period"),AND('Validation summary'!$B$2="2024-25",JRF182="In-period"),AND('Validation summary'!$B$2="2024-25",JRF182="End of period",JRF190="Revenue")),TRUE,FALSE)</f>
        <v>0</v>
      </c>
      <c r="JRG183" s="201" t="b">
        <f>IF(OR(AND('Validation summary'!$B$2="2022-23",JRG182="In-period"),AND('Validation summary'!$B$2="2023-24",JRG182="In-period"),AND('Validation summary'!$B$2="2024-25",JRG182="In-period"),AND('Validation summary'!$B$2="2024-25",JRG182="End of period",JRG190="Revenue")),TRUE,FALSE)</f>
        <v>0</v>
      </c>
      <c r="JRH183" s="201" t="b">
        <f>IF(OR(AND('Validation summary'!$B$2="2022-23",JRH182="In-period"),AND('Validation summary'!$B$2="2023-24",JRH182="In-period"),AND('Validation summary'!$B$2="2024-25",JRH182="In-period"),AND('Validation summary'!$B$2="2024-25",JRH182="End of period",JRH190="Revenue")),TRUE,FALSE)</f>
        <v>0</v>
      </c>
      <c r="JRI183" s="201" t="b">
        <f>IF(OR(AND('Validation summary'!$B$2="2022-23",JRI182="In-period"),AND('Validation summary'!$B$2="2023-24",JRI182="In-period"),AND('Validation summary'!$B$2="2024-25",JRI182="In-period"),AND('Validation summary'!$B$2="2024-25",JRI182="End of period",JRI190="Revenue")),TRUE,FALSE)</f>
        <v>0</v>
      </c>
      <c r="JRJ183" s="201" t="b">
        <f>IF(OR(AND('Validation summary'!$B$2="2022-23",JRJ182="In-period"),AND('Validation summary'!$B$2="2023-24",JRJ182="In-period"),AND('Validation summary'!$B$2="2024-25",JRJ182="In-period"),AND('Validation summary'!$B$2="2024-25",JRJ182="End of period",JRJ190="Revenue")),TRUE,FALSE)</f>
        <v>0</v>
      </c>
      <c r="JRK183" s="201" t="b">
        <f>IF(OR(AND('Validation summary'!$B$2="2022-23",JRK182="In-period"),AND('Validation summary'!$B$2="2023-24",JRK182="In-period"),AND('Validation summary'!$B$2="2024-25",JRK182="In-period"),AND('Validation summary'!$B$2="2024-25",JRK182="End of period",JRK190="Revenue")),TRUE,FALSE)</f>
        <v>0</v>
      </c>
      <c r="JRL183" s="201" t="b">
        <f>IF(OR(AND('Validation summary'!$B$2="2022-23",JRL182="In-period"),AND('Validation summary'!$B$2="2023-24",JRL182="In-period"),AND('Validation summary'!$B$2="2024-25",JRL182="In-period"),AND('Validation summary'!$B$2="2024-25",JRL182="End of period",JRL190="Revenue")),TRUE,FALSE)</f>
        <v>0</v>
      </c>
      <c r="JRM183" s="201" t="b">
        <f>IF(OR(AND('Validation summary'!$B$2="2022-23",JRM182="In-period"),AND('Validation summary'!$B$2="2023-24",JRM182="In-period"),AND('Validation summary'!$B$2="2024-25",JRM182="In-period"),AND('Validation summary'!$B$2="2024-25",JRM182="End of period",JRM190="Revenue")),TRUE,FALSE)</f>
        <v>0</v>
      </c>
      <c r="JRN183" s="201" t="b">
        <f>IF(OR(AND('Validation summary'!$B$2="2022-23",JRN182="In-period"),AND('Validation summary'!$B$2="2023-24",JRN182="In-period"),AND('Validation summary'!$B$2="2024-25",JRN182="In-period"),AND('Validation summary'!$B$2="2024-25",JRN182="End of period",JRN190="Revenue")),TRUE,FALSE)</f>
        <v>0</v>
      </c>
      <c r="JRO183" s="201" t="b">
        <f>IF(OR(AND('Validation summary'!$B$2="2022-23",JRO182="In-period"),AND('Validation summary'!$B$2="2023-24",JRO182="In-period"),AND('Validation summary'!$B$2="2024-25",JRO182="In-period"),AND('Validation summary'!$B$2="2024-25",JRO182="End of period",JRO190="Revenue")),TRUE,FALSE)</f>
        <v>0</v>
      </c>
      <c r="JRP183" s="201" t="b">
        <f>IF(OR(AND('Validation summary'!$B$2="2022-23",JRP182="In-period"),AND('Validation summary'!$B$2="2023-24",JRP182="In-period"),AND('Validation summary'!$B$2="2024-25",JRP182="In-period"),AND('Validation summary'!$B$2="2024-25",JRP182="End of period",JRP190="Revenue")),TRUE,FALSE)</f>
        <v>0</v>
      </c>
      <c r="JRQ183" s="201" t="b">
        <f>IF(OR(AND('Validation summary'!$B$2="2022-23",JRQ182="In-period"),AND('Validation summary'!$B$2="2023-24",JRQ182="In-period"),AND('Validation summary'!$B$2="2024-25",JRQ182="In-period"),AND('Validation summary'!$B$2="2024-25",JRQ182="End of period",JRQ190="Revenue")),TRUE,FALSE)</f>
        <v>0</v>
      </c>
      <c r="JRR183" s="201" t="b">
        <f>IF(OR(AND('Validation summary'!$B$2="2022-23",JRR182="In-period"),AND('Validation summary'!$B$2="2023-24",JRR182="In-period"),AND('Validation summary'!$B$2="2024-25",JRR182="In-period"),AND('Validation summary'!$B$2="2024-25",JRR182="End of period",JRR190="Revenue")),TRUE,FALSE)</f>
        <v>0</v>
      </c>
      <c r="JRS183" s="201" t="b">
        <f>IF(OR(AND('Validation summary'!$B$2="2022-23",JRS182="In-period"),AND('Validation summary'!$B$2="2023-24",JRS182="In-period"),AND('Validation summary'!$B$2="2024-25",JRS182="In-period"),AND('Validation summary'!$B$2="2024-25",JRS182="End of period",JRS190="Revenue")),TRUE,FALSE)</f>
        <v>0</v>
      </c>
      <c r="JRT183" s="201" t="b">
        <f>IF(OR(AND('Validation summary'!$B$2="2022-23",JRT182="In-period"),AND('Validation summary'!$B$2="2023-24",JRT182="In-period"),AND('Validation summary'!$B$2="2024-25",JRT182="In-period"),AND('Validation summary'!$B$2="2024-25",JRT182="End of period",JRT190="Revenue")),TRUE,FALSE)</f>
        <v>0</v>
      </c>
      <c r="JRU183" s="201" t="b">
        <f>IF(OR(AND('Validation summary'!$B$2="2022-23",JRU182="In-period"),AND('Validation summary'!$B$2="2023-24",JRU182="In-period"),AND('Validation summary'!$B$2="2024-25",JRU182="In-period"),AND('Validation summary'!$B$2="2024-25",JRU182="End of period",JRU190="Revenue")),TRUE,FALSE)</f>
        <v>0</v>
      </c>
      <c r="JRV183" s="201" t="b">
        <f>IF(OR(AND('Validation summary'!$B$2="2022-23",JRV182="In-period"),AND('Validation summary'!$B$2="2023-24",JRV182="In-period"),AND('Validation summary'!$B$2="2024-25",JRV182="In-period"),AND('Validation summary'!$B$2="2024-25",JRV182="End of period",JRV190="Revenue")),TRUE,FALSE)</f>
        <v>0</v>
      </c>
      <c r="JRW183" s="201" t="b">
        <f>IF(OR(AND('Validation summary'!$B$2="2022-23",JRW182="In-period"),AND('Validation summary'!$B$2="2023-24",JRW182="In-period"),AND('Validation summary'!$B$2="2024-25",JRW182="In-period"),AND('Validation summary'!$B$2="2024-25",JRW182="End of period",JRW190="Revenue")),TRUE,FALSE)</f>
        <v>0</v>
      </c>
      <c r="JRX183" s="201" t="b">
        <f>IF(OR(AND('Validation summary'!$B$2="2022-23",JRX182="In-period"),AND('Validation summary'!$B$2="2023-24",JRX182="In-period"),AND('Validation summary'!$B$2="2024-25",JRX182="In-period"),AND('Validation summary'!$B$2="2024-25",JRX182="End of period",JRX190="Revenue")),TRUE,FALSE)</f>
        <v>0</v>
      </c>
      <c r="JRY183" s="201" t="b">
        <f>IF(OR(AND('Validation summary'!$B$2="2022-23",JRY182="In-period"),AND('Validation summary'!$B$2="2023-24",JRY182="In-period"),AND('Validation summary'!$B$2="2024-25",JRY182="In-period"),AND('Validation summary'!$B$2="2024-25",JRY182="End of period",JRY190="Revenue")),TRUE,FALSE)</f>
        <v>0</v>
      </c>
      <c r="JRZ183" s="201" t="b">
        <f>IF(OR(AND('Validation summary'!$B$2="2022-23",JRZ182="In-period"),AND('Validation summary'!$B$2="2023-24",JRZ182="In-period"),AND('Validation summary'!$B$2="2024-25",JRZ182="In-period"),AND('Validation summary'!$B$2="2024-25",JRZ182="End of period",JRZ190="Revenue")),TRUE,FALSE)</f>
        <v>0</v>
      </c>
      <c r="JSA183" s="201" t="b">
        <f>IF(OR(AND('Validation summary'!$B$2="2022-23",JSA182="In-period"),AND('Validation summary'!$B$2="2023-24",JSA182="In-period"),AND('Validation summary'!$B$2="2024-25",JSA182="In-period"),AND('Validation summary'!$B$2="2024-25",JSA182="End of period",JSA190="Revenue")),TRUE,FALSE)</f>
        <v>0</v>
      </c>
      <c r="JSB183" s="201" t="b">
        <f>IF(OR(AND('Validation summary'!$B$2="2022-23",JSB182="In-period"),AND('Validation summary'!$B$2="2023-24",JSB182="In-period"),AND('Validation summary'!$B$2="2024-25",JSB182="In-period"),AND('Validation summary'!$B$2="2024-25",JSB182="End of period",JSB190="Revenue")),TRUE,FALSE)</f>
        <v>0</v>
      </c>
      <c r="JSC183" s="201" t="b">
        <f>IF(OR(AND('Validation summary'!$B$2="2022-23",JSC182="In-period"),AND('Validation summary'!$B$2="2023-24",JSC182="In-period"),AND('Validation summary'!$B$2="2024-25",JSC182="In-period"),AND('Validation summary'!$B$2="2024-25",JSC182="End of period",JSC190="Revenue")),TRUE,FALSE)</f>
        <v>0</v>
      </c>
      <c r="JSD183" s="201" t="b">
        <f>IF(OR(AND('Validation summary'!$B$2="2022-23",JSD182="In-period"),AND('Validation summary'!$B$2="2023-24",JSD182="In-period"),AND('Validation summary'!$B$2="2024-25",JSD182="In-period"),AND('Validation summary'!$B$2="2024-25",JSD182="End of period",JSD190="Revenue")),TRUE,FALSE)</f>
        <v>0</v>
      </c>
      <c r="JSE183" s="201" t="b">
        <f>IF(OR(AND('Validation summary'!$B$2="2022-23",JSE182="In-period"),AND('Validation summary'!$B$2="2023-24",JSE182="In-period"),AND('Validation summary'!$B$2="2024-25",JSE182="In-period"),AND('Validation summary'!$B$2="2024-25",JSE182="End of period",JSE190="Revenue")),TRUE,FALSE)</f>
        <v>0</v>
      </c>
      <c r="JSF183" s="201" t="b">
        <f>IF(OR(AND('Validation summary'!$B$2="2022-23",JSF182="In-period"),AND('Validation summary'!$B$2="2023-24",JSF182="In-period"),AND('Validation summary'!$B$2="2024-25",JSF182="In-period"),AND('Validation summary'!$B$2="2024-25",JSF182="End of period",JSF190="Revenue")),TRUE,FALSE)</f>
        <v>0</v>
      </c>
      <c r="JSG183" s="201" t="b">
        <f>IF(OR(AND('Validation summary'!$B$2="2022-23",JSG182="In-period"),AND('Validation summary'!$B$2="2023-24",JSG182="In-period"),AND('Validation summary'!$B$2="2024-25",JSG182="In-period"),AND('Validation summary'!$B$2="2024-25",JSG182="End of period",JSG190="Revenue")),TRUE,FALSE)</f>
        <v>0</v>
      </c>
      <c r="JSH183" s="201" t="b">
        <f>IF(OR(AND('Validation summary'!$B$2="2022-23",JSH182="In-period"),AND('Validation summary'!$B$2="2023-24",JSH182="In-period"),AND('Validation summary'!$B$2="2024-25",JSH182="In-period"),AND('Validation summary'!$B$2="2024-25",JSH182="End of period",JSH190="Revenue")),TRUE,FALSE)</f>
        <v>0</v>
      </c>
      <c r="JSI183" s="201" t="b">
        <f>IF(OR(AND('Validation summary'!$B$2="2022-23",JSI182="In-period"),AND('Validation summary'!$B$2="2023-24",JSI182="In-period"),AND('Validation summary'!$B$2="2024-25",JSI182="In-period"),AND('Validation summary'!$B$2="2024-25",JSI182="End of period",JSI190="Revenue")),TRUE,FALSE)</f>
        <v>0</v>
      </c>
      <c r="JSJ183" s="201" t="b">
        <f>IF(OR(AND('Validation summary'!$B$2="2022-23",JSJ182="In-period"),AND('Validation summary'!$B$2="2023-24",JSJ182="In-period"),AND('Validation summary'!$B$2="2024-25",JSJ182="In-period"),AND('Validation summary'!$B$2="2024-25",JSJ182="End of period",JSJ190="Revenue")),TRUE,FALSE)</f>
        <v>0</v>
      </c>
      <c r="JSK183" s="201" t="b">
        <f>IF(OR(AND('Validation summary'!$B$2="2022-23",JSK182="In-period"),AND('Validation summary'!$B$2="2023-24",JSK182="In-period"),AND('Validation summary'!$B$2="2024-25",JSK182="In-period"),AND('Validation summary'!$B$2="2024-25",JSK182="End of period",JSK190="Revenue")),TRUE,FALSE)</f>
        <v>0</v>
      </c>
      <c r="JSL183" s="201" t="b">
        <f>IF(OR(AND('Validation summary'!$B$2="2022-23",JSL182="In-period"),AND('Validation summary'!$B$2="2023-24",JSL182="In-period"),AND('Validation summary'!$B$2="2024-25",JSL182="In-period"),AND('Validation summary'!$B$2="2024-25",JSL182="End of period",JSL190="Revenue")),TRUE,FALSE)</f>
        <v>0</v>
      </c>
      <c r="JSM183" s="201" t="b">
        <f>IF(OR(AND('Validation summary'!$B$2="2022-23",JSM182="In-period"),AND('Validation summary'!$B$2="2023-24",JSM182="In-period"),AND('Validation summary'!$B$2="2024-25",JSM182="In-period"),AND('Validation summary'!$B$2="2024-25",JSM182="End of period",JSM190="Revenue")),TRUE,FALSE)</f>
        <v>0</v>
      </c>
      <c r="JSN183" s="201" t="b">
        <f>IF(OR(AND('Validation summary'!$B$2="2022-23",JSN182="In-period"),AND('Validation summary'!$B$2="2023-24",JSN182="In-period"),AND('Validation summary'!$B$2="2024-25",JSN182="In-period"),AND('Validation summary'!$B$2="2024-25",JSN182="End of period",JSN190="Revenue")),TRUE,FALSE)</f>
        <v>0</v>
      </c>
      <c r="JSO183" s="201" t="b">
        <f>IF(OR(AND('Validation summary'!$B$2="2022-23",JSO182="In-period"),AND('Validation summary'!$B$2="2023-24",JSO182="In-period"),AND('Validation summary'!$B$2="2024-25",JSO182="In-period"),AND('Validation summary'!$B$2="2024-25",JSO182="End of period",JSO190="Revenue")),TRUE,FALSE)</f>
        <v>0</v>
      </c>
      <c r="JSP183" s="201" t="b">
        <f>IF(OR(AND('Validation summary'!$B$2="2022-23",JSP182="In-period"),AND('Validation summary'!$B$2="2023-24",JSP182="In-period"),AND('Validation summary'!$B$2="2024-25",JSP182="In-period"),AND('Validation summary'!$B$2="2024-25",JSP182="End of period",JSP190="Revenue")),TRUE,FALSE)</f>
        <v>0</v>
      </c>
      <c r="JSQ183" s="201" t="b">
        <f>IF(OR(AND('Validation summary'!$B$2="2022-23",JSQ182="In-period"),AND('Validation summary'!$B$2="2023-24",JSQ182="In-period"),AND('Validation summary'!$B$2="2024-25",JSQ182="In-period"),AND('Validation summary'!$B$2="2024-25",JSQ182="End of period",JSQ190="Revenue")),TRUE,FALSE)</f>
        <v>0</v>
      </c>
      <c r="JSR183" s="201" t="b">
        <f>IF(OR(AND('Validation summary'!$B$2="2022-23",JSR182="In-period"),AND('Validation summary'!$B$2="2023-24",JSR182="In-period"),AND('Validation summary'!$B$2="2024-25",JSR182="In-period"),AND('Validation summary'!$B$2="2024-25",JSR182="End of period",JSR190="Revenue")),TRUE,FALSE)</f>
        <v>0</v>
      </c>
      <c r="JSS183" s="201" t="b">
        <f>IF(OR(AND('Validation summary'!$B$2="2022-23",JSS182="In-period"),AND('Validation summary'!$B$2="2023-24",JSS182="In-period"),AND('Validation summary'!$B$2="2024-25",JSS182="In-period"),AND('Validation summary'!$B$2="2024-25",JSS182="End of period",JSS190="Revenue")),TRUE,FALSE)</f>
        <v>0</v>
      </c>
      <c r="JST183" s="201" t="b">
        <f>IF(OR(AND('Validation summary'!$B$2="2022-23",JST182="In-period"),AND('Validation summary'!$B$2="2023-24",JST182="In-period"),AND('Validation summary'!$B$2="2024-25",JST182="In-period"),AND('Validation summary'!$B$2="2024-25",JST182="End of period",JST190="Revenue")),TRUE,FALSE)</f>
        <v>0</v>
      </c>
      <c r="JSU183" s="201" t="b">
        <f>IF(OR(AND('Validation summary'!$B$2="2022-23",JSU182="In-period"),AND('Validation summary'!$B$2="2023-24",JSU182="In-period"),AND('Validation summary'!$B$2="2024-25",JSU182="In-period"),AND('Validation summary'!$B$2="2024-25",JSU182="End of period",JSU190="Revenue")),TRUE,FALSE)</f>
        <v>0</v>
      </c>
      <c r="JSV183" s="201" t="b">
        <f>IF(OR(AND('Validation summary'!$B$2="2022-23",JSV182="In-period"),AND('Validation summary'!$B$2="2023-24",JSV182="In-period"),AND('Validation summary'!$B$2="2024-25",JSV182="In-period"),AND('Validation summary'!$B$2="2024-25",JSV182="End of period",JSV190="Revenue")),TRUE,FALSE)</f>
        <v>0</v>
      </c>
      <c r="JSW183" s="201" t="b">
        <f>IF(OR(AND('Validation summary'!$B$2="2022-23",JSW182="In-period"),AND('Validation summary'!$B$2="2023-24",JSW182="In-period"),AND('Validation summary'!$B$2="2024-25",JSW182="In-period"),AND('Validation summary'!$B$2="2024-25",JSW182="End of period",JSW190="Revenue")),TRUE,FALSE)</f>
        <v>0</v>
      </c>
      <c r="JSX183" s="201" t="b">
        <f>IF(OR(AND('Validation summary'!$B$2="2022-23",JSX182="In-period"),AND('Validation summary'!$B$2="2023-24",JSX182="In-period"),AND('Validation summary'!$B$2="2024-25",JSX182="In-period"),AND('Validation summary'!$B$2="2024-25",JSX182="End of period",JSX190="Revenue")),TRUE,FALSE)</f>
        <v>0</v>
      </c>
      <c r="JSY183" s="201" t="b">
        <f>IF(OR(AND('Validation summary'!$B$2="2022-23",JSY182="In-period"),AND('Validation summary'!$B$2="2023-24",JSY182="In-period"),AND('Validation summary'!$B$2="2024-25",JSY182="In-period"),AND('Validation summary'!$B$2="2024-25",JSY182="End of period",JSY190="Revenue")),TRUE,FALSE)</f>
        <v>0</v>
      </c>
      <c r="JSZ183" s="201" t="b">
        <f>IF(OR(AND('Validation summary'!$B$2="2022-23",JSZ182="In-period"),AND('Validation summary'!$B$2="2023-24",JSZ182="In-period"),AND('Validation summary'!$B$2="2024-25",JSZ182="In-period"),AND('Validation summary'!$B$2="2024-25",JSZ182="End of period",JSZ190="Revenue")),TRUE,FALSE)</f>
        <v>0</v>
      </c>
      <c r="JTA183" s="201" t="b">
        <f>IF(OR(AND('Validation summary'!$B$2="2022-23",JTA182="In-period"),AND('Validation summary'!$B$2="2023-24",JTA182="In-period"),AND('Validation summary'!$B$2="2024-25",JTA182="In-period"),AND('Validation summary'!$B$2="2024-25",JTA182="End of period",JTA190="Revenue")),TRUE,FALSE)</f>
        <v>0</v>
      </c>
      <c r="JTB183" s="201" t="b">
        <f>IF(OR(AND('Validation summary'!$B$2="2022-23",JTB182="In-period"),AND('Validation summary'!$B$2="2023-24",JTB182="In-period"),AND('Validation summary'!$B$2="2024-25",JTB182="In-period"),AND('Validation summary'!$B$2="2024-25",JTB182="End of period",JTB190="Revenue")),TRUE,FALSE)</f>
        <v>0</v>
      </c>
      <c r="JTC183" s="201" t="b">
        <f>IF(OR(AND('Validation summary'!$B$2="2022-23",JTC182="In-period"),AND('Validation summary'!$B$2="2023-24",JTC182="In-period"),AND('Validation summary'!$B$2="2024-25",JTC182="In-period"),AND('Validation summary'!$B$2="2024-25",JTC182="End of period",JTC190="Revenue")),TRUE,FALSE)</f>
        <v>0</v>
      </c>
      <c r="JTD183" s="201" t="b">
        <f>IF(OR(AND('Validation summary'!$B$2="2022-23",JTD182="In-period"),AND('Validation summary'!$B$2="2023-24",JTD182="In-period"),AND('Validation summary'!$B$2="2024-25",JTD182="In-period"),AND('Validation summary'!$B$2="2024-25",JTD182="End of period",JTD190="Revenue")),TRUE,FALSE)</f>
        <v>0</v>
      </c>
      <c r="JTE183" s="201" t="b">
        <f>IF(OR(AND('Validation summary'!$B$2="2022-23",JTE182="In-period"),AND('Validation summary'!$B$2="2023-24",JTE182="In-period"),AND('Validation summary'!$B$2="2024-25",JTE182="In-period"),AND('Validation summary'!$B$2="2024-25",JTE182="End of period",JTE190="Revenue")),TRUE,FALSE)</f>
        <v>0</v>
      </c>
      <c r="JTF183" s="201" t="b">
        <f>IF(OR(AND('Validation summary'!$B$2="2022-23",JTF182="In-period"),AND('Validation summary'!$B$2="2023-24",JTF182="In-period"),AND('Validation summary'!$B$2="2024-25",JTF182="In-period"),AND('Validation summary'!$B$2="2024-25",JTF182="End of period",JTF190="Revenue")),TRUE,FALSE)</f>
        <v>0</v>
      </c>
      <c r="JTG183" s="201" t="b">
        <f>IF(OR(AND('Validation summary'!$B$2="2022-23",JTG182="In-period"),AND('Validation summary'!$B$2="2023-24",JTG182="In-period"),AND('Validation summary'!$B$2="2024-25",JTG182="In-period"),AND('Validation summary'!$B$2="2024-25",JTG182="End of period",JTG190="Revenue")),TRUE,FALSE)</f>
        <v>0</v>
      </c>
      <c r="JTH183" s="201" t="b">
        <f>IF(OR(AND('Validation summary'!$B$2="2022-23",JTH182="In-period"),AND('Validation summary'!$B$2="2023-24",JTH182="In-period"),AND('Validation summary'!$B$2="2024-25",JTH182="In-period"),AND('Validation summary'!$B$2="2024-25",JTH182="End of period",JTH190="Revenue")),TRUE,FALSE)</f>
        <v>0</v>
      </c>
      <c r="JTI183" s="201" t="b">
        <f>IF(OR(AND('Validation summary'!$B$2="2022-23",JTI182="In-period"),AND('Validation summary'!$B$2="2023-24",JTI182="In-period"),AND('Validation summary'!$B$2="2024-25",JTI182="In-period"),AND('Validation summary'!$B$2="2024-25",JTI182="End of period",JTI190="Revenue")),TRUE,FALSE)</f>
        <v>0</v>
      </c>
      <c r="JTJ183" s="201" t="b">
        <f>IF(OR(AND('Validation summary'!$B$2="2022-23",JTJ182="In-period"),AND('Validation summary'!$B$2="2023-24",JTJ182="In-period"),AND('Validation summary'!$B$2="2024-25",JTJ182="In-period"),AND('Validation summary'!$B$2="2024-25",JTJ182="End of period",JTJ190="Revenue")),TRUE,FALSE)</f>
        <v>0</v>
      </c>
      <c r="JTK183" s="201" t="b">
        <f>IF(OR(AND('Validation summary'!$B$2="2022-23",JTK182="In-period"),AND('Validation summary'!$B$2="2023-24",JTK182="In-period"),AND('Validation summary'!$B$2="2024-25",JTK182="In-period"),AND('Validation summary'!$B$2="2024-25",JTK182="End of period",JTK190="Revenue")),TRUE,FALSE)</f>
        <v>0</v>
      </c>
      <c r="JTL183" s="201" t="b">
        <f>IF(OR(AND('Validation summary'!$B$2="2022-23",JTL182="In-period"),AND('Validation summary'!$B$2="2023-24",JTL182="In-period"),AND('Validation summary'!$B$2="2024-25",JTL182="In-period"),AND('Validation summary'!$B$2="2024-25",JTL182="End of period",JTL190="Revenue")),TRUE,FALSE)</f>
        <v>0</v>
      </c>
      <c r="JTM183" s="201" t="b">
        <f>IF(OR(AND('Validation summary'!$B$2="2022-23",JTM182="In-period"),AND('Validation summary'!$B$2="2023-24",JTM182="In-period"),AND('Validation summary'!$B$2="2024-25",JTM182="In-period"),AND('Validation summary'!$B$2="2024-25",JTM182="End of period",JTM190="Revenue")),TRUE,FALSE)</f>
        <v>0</v>
      </c>
      <c r="JTN183" s="201" t="b">
        <f>IF(OR(AND('Validation summary'!$B$2="2022-23",JTN182="In-period"),AND('Validation summary'!$B$2="2023-24",JTN182="In-period"),AND('Validation summary'!$B$2="2024-25",JTN182="In-period"),AND('Validation summary'!$B$2="2024-25",JTN182="End of period",JTN190="Revenue")),TRUE,FALSE)</f>
        <v>0</v>
      </c>
      <c r="JTO183" s="201" t="b">
        <f>IF(OR(AND('Validation summary'!$B$2="2022-23",JTO182="In-period"),AND('Validation summary'!$B$2="2023-24",JTO182="In-period"),AND('Validation summary'!$B$2="2024-25",JTO182="In-period"),AND('Validation summary'!$B$2="2024-25",JTO182="End of period",JTO190="Revenue")),TRUE,FALSE)</f>
        <v>0</v>
      </c>
      <c r="JTP183" s="201" t="b">
        <f>IF(OR(AND('Validation summary'!$B$2="2022-23",JTP182="In-period"),AND('Validation summary'!$B$2="2023-24",JTP182="In-period"),AND('Validation summary'!$B$2="2024-25",JTP182="In-period"),AND('Validation summary'!$B$2="2024-25",JTP182="End of period",JTP190="Revenue")),TRUE,FALSE)</f>
        <v>0</v>
      </c>
      <c r="JTQ183" s="201" t="b">
        <f>IF(OR(AND('Validation summary'!$B$2="2022-23",JTQ182="In-period"),AND('Validation summary'!$B$2="2023-24",JTQ182="In-period"),AND('Validation summary'!$B$2="2024-25",JTQ182="In-period"),AND('Validation summary'!$B$2="2024-25",JTQ182="End of period",JTQ190="Revenue")),TRUE,FALSE)</f>
        <v>0</v>
      </c>
      <c r="JTR183" s="201" t="b">
        <f>IF(OR(AND('Validation summary'!$B$2="2022-23",JTR182="In-period"),AND('Validation summary'!$B$2="2023-24",JTR182="In-period"),AND('Validation summary'!$B$2="2024-25",JTR182="In-period"),AND('Validation summary'!$B$2="2024-25",JTR182="End of period",JTR190="Revenue")),TRUE,FALSE)</f>
        <v>0</v>
      </c>
      <c r="JTS183" s="201" t="b">
        <f>IF(OR(AND('Validation summary'!$B$2="2022-23",JTS182="In-period"),AND('Validation summary'!$B$2="2023-24",JTS182="In-period"),AND('Validation summary'!$B$2="2024-25",JTS182="In-period"),AND('Validation summary'!$B$2="2024-25",JTS182="End of period",JTS190="Revenue")),TRUE,FALSE)</f>
        <v>0</v>
      </c>
      <c r="JTT183" s="201" t="b">
        <f>IF(OR(AND('Validation summary'!$B$2="2022-23",JTT182="In-period"),AND('Validation summary'!$B$2="2023-24",JTT182="In-period"),AND('Validation summary'!$B$2="2024-25",JTT182="In-period"),AND('Validation summary'!$B$2="2024-25",JTT182="End of period",JTT190="Revenue")),TRUE,FALSE)</f>
        <v>0</v>
      </c>
      <c r="JTU183" s="201" t="b">
        <f>IF(OR(AND('Validation summary'!$B$2="2022-23",JTU182="In-period"),AND('Validation summary'!$B$2="2023-24",JTU182="In-period"),AND('Validation summary'!$B$2="2024-25",JTU182="In-period"),AND('Validation summary'!$B$2="2024-25",JTU182="End of period",JTU190="Revenue")),TRUE,FALSE)</f>
        <v>0</v>
      </c>
      <c r="JTV183" s="201" t="b">
        <f>IF(OR(AND('Validation summary'!$B$2="2022-23",JTV182="In-period"),AND('Validation summary'!$B$2="2023-24",JTV182="In-period"),AND('Validation summary'!$B$2="2024-25",JTV182="In-period"),AND('Validation summary'!$B$2="2024-25",JTV182="End of period",JTV190="Revenue")),TRUE,FALSE)</f>
        <v>0</v>
      </c>
      <c r="JTW183" s="201" t="b">
        <f>IF(OR(AND('Validation summary'!$B$2="2022-23",JTW182="In-period"),AND('Validation summary'!$B$2="2023-24",JTW182="In-period"),AND('Validation summary'!$B$2="2024-25",JTW182="In-period"),AND('Validation summary'!$B$2="2024-25",JTW182="End of period",JTW190="Revenue")),TRUE,FALSE)</f>
        <v>0</v>
      </c>
      <c r="JTX183" s="201" t="b">
        <f>IF(OR(AND('Validation summary'!$B$2="2022-23",JTX182="In-period"),AND('Validation summary'!$B$2="2023-24",JTX182="In-period"),AND('Validation summary'!$B$2="2024-25",JTX182="In-period"),AND('Validation summary'!$B$2="2024-25",JTX182="End of period",JTX190="Revenue")),TRUE,FALSE)</f>
        <v>0</v>
      </c>
      <c r="JTY183" s="201" t="b">
        <f>IF(OR(AND('Validation summary'!$B$2="2022-23",JTY182="In-period"),AND('Validation summary'!$B$2="2023-24",JTY182="In-period"),AND('Validation summary'!$B$2="2024-25",JTY182="In-period"),AND('Validation summary'!$B$2="2024-25",JTY182="End of period",JTY190="Revenue")),TRUE,FALSE)</f>
        <v>0</v>
      </c>
      <c r="JTZ183" s="201" t="b">
        <f>IF(OR(AND('Validation summary'!$B$2="2022-23",JTZ182="In-period"),AND('Validation summary'!$B$2="2023-24",JTZ182="In-period"),AND('Validation summary'!$B$2="2024-25",JTZ182="In-period"),AND('Validation summary'!$B$2="2024-25",JTZ182="End of period",JTZ190="Revenue")),TRUE,FALSE)</f>
        <v>0</v>
      </c>
      <c r="JUA183" s="201" t="b">
        <f>IF(OR(AND('Validation summary'!$B$2="2022-23",JUA182="In-period"),AND('Validation summary'!$B$2="2023-24",JUA182="In-period"),AND('Validation summary'!$B$2="2024-25",JUA182="In-period"),AND('Validation summary'!$B$2="2024-25",JUA182="End of period",JUA190="Revenue")),TRUE,FALSE)</f>
        <v>0</v>
      </c>
      <c r="JUB183" s="201" t="b">
        <f>IF(OR(AND('Validation summary'!$B$2="2022-23",JUB182="In-period"),AND('Validation summary'!$B$2="2023-24",JUB182="In-period"),AND('Validation summary'!$B$2="2024-25",JUB182="In-period"),AND('Validation summary'!$B$2="2024-25",JUB182="End of period",JUB190="Revenue")),TRUE,FALSE)</f>
        <v>0</v>
      </c>
      <c r="JUC183" s="201" t="b">
        <f>IF(OR(AND('Validation summary'!$B$2="2022-23",JUC182="In-period"),AND('Validation summary'!$B$2="2023-24",JUC182="In-period"),AND('Validation summary'!$B$2="2024-25",JUC182="In-period"),AND('Validation summary'!$B$2="2024-25",JUC182="End of period",JUC190="Revenue")),TRUE,FALSE)</f>
        <v>0</v>
      </c>
      <c r="JUD183" s="201" t="b">
        <f>IF(OR(AND('Validation summary'!$B$2="2022-23",JUD182="In-period"),AND('Validation summary'!$B$2="2023-24",JUD182="In-period"),AND('Validation summary'!$B$2="2024-25",JUD182="In-period"),AND('Validation summary'!$B$2="2024-25",JUD182="End of period",JUD190="Revenue")),TRUE,FALSE)</f>
        <v>0</v>
      </c>
      <c r="JUE183" s="201" t="b">
        <f>IF(OR(AND('Validation summary'!$B$2="2022-23",JUE182="In-period"),AND('Validation summary'!$B$2="2023-24",JUE182="In-period"),AND('Validation summary'!$B$2="2024-25",JUE182="In-period"),AND('Validation summary'!$B$2="2024-25",JUE182="End of period",JUE190="Revenue")),TRUE,FALSE)</f>
        <v>0</v>
      </c>
      <c r="JUF183" s="201" t="b">
        <f>IF(OR(AND('Validation summary'!$B$2="2022-23",JUF182="In-period"),AND('Validation summary'!$B$2="2023-24",JUF182="In-period"),AND('Validation summary'!$B$2="2024-25",JUF182="In-period"),AND('Validation summary'!$B$2="2024-25",JUF182="End of period",JUF190="Revenue")),TRUE,FALSE)</f>
        <v>0</v>
      </c>
      <c r="JUG183" s="201" t="b">
        <f>IF(OR(AND('Validation summary'!$B$2="2022-23",JUG182="In-period"),AND('Validation summary'!$B$2="2023-24",JUG182="In-period"),AND('Validation summary'!$B$2="2024-25",JUG182="In-period"),AND('Validation summary'!$B$2="2024-25",JUG182="End of period",JUG190="Revenue")),TRUE,FALSE)</f>
        <v>0</v>
      </c>
      <c r="JUH183" s="201" t="b">
        <f>IF(OR(AND('Validation summary'!$B$2="2022-23",JUH182="In-period"),AND('Validation summary'!$B$2="2023-24",JUH182="In-period"),AND('Validation summary'!$B$2="2024-25",JUH182="In-period"),AND('Validation summary'!$B$2="2024-25",JUH182="End of period",JUH190="Revenue")),TRUE,FALSE)</f>
        <v>0</v>
      </c>
      <c r="JUI183" s="201" t="b">
        <f>IF(OR(AND('Validation summary'!$B$2="2022-23",JUI182="In-period"),AND('Validation summary'!$B$2="2023-24",JUI182="In-period"),AND('Validation summary'!$B$2="2024-25",JUI182="In-period"),AND('Validation summary'!$B$2="2024-25",JUI182="End of period",JUI190="Revenue")),TRUE,FALSE)</f>
        <v>0</v>
      </c>
      <c r="JUJ183" s="201" t="b">
        <f>IF(OR(AND('Validation summary'!$B$2="2022-23",JUJ182="In-period"),AND('Validation summary'!$B$2="2023-24",JUJ182="In-period"),AND('Validation summary'!$B$2="2024-25",JUJ182="In-period"),AND('Validation summary'!$B$2="2024-25",JUJ182="End of period",JUJ190="Revenue")),TRUE,FALSE)</f>
        <v>0</v>
      </c>
      <c r="JUK183" s="201" t="b">
        <f>IF(OR(AND('Validation summary'!$B$2="2022-23",JUK182="In-period"),AND('Validation summary'!$B$2="2023-24",JUK182="In-period"),AND('Validation summary'!$B$2="2024-25",JUK182="In-period"),AND('Validation summary'!$B$2="2024-25",JUK182="End of period",JUK190="Revenue")),TRUE,FALSE)</f>
        <v>0</v>
      </c>
      <c r="JUL183" s="201" t="b">
        <f>IF(OR(AND('Validation summary'!$B$2="2022-23",JUL182="In-period"),AND('Validation summary'!$B$2="2023-24",JUL182="In-period"),AND('Validation summary'!$B$2="2024-25",JUL182="In-period"),AND('Validation summary'!$B$2="2024-25",JUL182="End of period",JUL190="Revenue")),TRUE,FALSE)</f>
        <v>0</v>
      </c>
      <c r="JUM183" s="201" t="b">
        <f>IF(OR(AND('Validation summary'!$B$2="2022-23",JUM182="In-period"),AND('Validation summary'!$B$2="2023-24",JUM182="In-period"),AND('Validation summary'!$B$2="2024-25",JUM182="In-period"),AND('Validation summary'!$B$2="2024-25",JUM182="End of period",JUM190="Revenue")),TRUE,FALSE)</f>
        <v>0</v>
      </c>
      <c r="JUN183" s="201" t="b">
        <f>IF(OR(AND('Validation summary'!$B$2="2022-23",JUN182="In-period"),AND('Validation summary'!$B$2="2023-24",JUN182="In-period"),AND('Validation summary'!$B$2="2024-25",JUN182="In-period"),AND('Validation summary'!$B$2="2024-25",JUN182="End of period",JUN190="Revenue")),TRUE,FALSE)</f>
        <v>0</v>
      </c>
      <c r="JUO183" s="201" t="b">
        <f>IF(OR(AND('Validation summary'!$B$2="2022-23",JUO182="In-period"),AND('Validation summary'!$B$2="2023-24",JUO182="In-period"),AND('Validation summary'!$B$2="2024-25",JUO182="In-period"),AND('Validation summary'!$B$2="2024-25",JUO182="End of period",JUO190="Revenue")),TRUE,FALSE)</f>
        <v>0</v>
      </c>
      <c r="JUP183" s="201" t="b">
        <f>IF(OR(AND('Validation summary'!$B$2="2022-23",JUP182="In-period"),AND('Validation summary'!$B$2="2023-24",JUP182="In-period"),AND('Validation summary'!$B$2="2024-25",JUP182="In-period"),AND('Validation summary'!$B$2="2024-25",JUP182="End of period",JUP190="Revenue")),TRUE,FALSE)</f>
        <v>0</v>
      </c>
      <c r="JUQ183" s="201" t="b">
        <f>IF(OR(AND('Validation summary'!$B$2="2022-23",JUQ182="In-period"),AND('Validation summary'!$B$2="2023-24",JUQ182="In-period"),AND('Validation summary'!$B$2="2024-25",JUQ182="In-period"),AND('Validation summary'!$B$2="2024-25",JUQ182="End of period",JUQ190="Revenue")),TRUE,FALSE)</f>
        <v>0</v>
      </c>
      <c r="JUR183" s="201" t="b">
        <f>IF(OR(AND('Validation summary'!$B$2="2022-23",JUR182="In-period"),AND('Validation summary'!$B$2="2023-24",JUR182="In-period"),AND('Validation summary'!$B$2="2024-25",JUR182="In-period"),AND('Validation summary'!$B$2="2024-25",JUR182="End of period",JUR190="Revenue")),TRUE,FALSE)</f>
        <v>0</v>
      </c>
      <c r="JUS183" s="201" t="b">
        <f>IF(OR(AND('Validation summary'!$B$2="2022-23",JUS182="In-period"),AND('Validation summary'!$B$2="2023-24",JUS182="In-period"),AND('Validation summary'!$B$2="2024-25",JUS182="In-period"),AND('Validation summary'!$B$2="2024-25",JUS182="End of period",JUS190="Revenue")),TRUE,FALSE)</f>
        <v>0</v>
      </c>
      <c r="JUT183" s="201" t="b">
        <f>IF(OR(AND('Validation summary'!$B$2="2022-23",JUT182="In-period"),AND('Validation summary'!$B$2="2023-24",JUT182="In-period"),AND('Validation summary'!$B$2="2024-25",JUT182="In-period"),AND('Validation summary'!$B$2="2024-25",JUT182="End of period",JUT190="Revenue")),TRUE,FALSE)</f>
        <v>0</v>
      </c>
      <c r="JUU183" s="201" t="b">
        <f>IF(OR(AND('Validation summary'!$B$2="2022-23",JUU182="In-period"),AND('Validation summary'!$B$2="2023-24",JUU182="In-period"),AND('Validation summary'!$B$2="2024-25",JUU182="In-period"),AND('Validation summary'!$B$2="2024-25",JUU182="End of period",JUU190="Revenue")),TRUE,FALSE)</f>
        <v>0</v>
      </c>
      <c r="JUV183" s="201" t="b">
        <f>IF(OR(AND('Validation summary'!$B$2="2022-23",JUV182="In-period"),AND('Validation summary'!$B$2="2023-24",JUV182="In-period"),AND('Validation summary'!$B$2="2024-25",JUV182="In-period"),AND('Validation summary'!$B$2="2024-25",JUV182="End of period",JUV190="Revenue")),TRUE,FALSE)</f>
        <v>0</v>
      </c>
      <c r="JUW183" s="201" t="b">
        <f>IF(OR(AND('Validation summary'!$B$2="2022-23",JUW182="In-period"),AND('Validation summary'!$B$2="2023-24",JUW182="In-period"),AND('Validation summary'!$B$2="2024-25",JUW182="In-period"),AND('Validation summary'!$B$2="2024-25",JUW182="End of period",JUW190="Revenue")),TRUE,FALSE)</f>
        <v>0</v>
      </c>
      <c r="JUX183" s="201" t="b">
        <f>IF(OR(AND('Validation summary'!$B$2="2022-23",JUX182="In-period"),AND('Validation summary'!$B$2="2023-24",JUX182="In-period"),AND('Validation summary'!$B$2="2024-25",JUX182="In-period"),AND('Validation summary'!$B$2="2024-25",JUX182="End of period",JUX190="Revenue")),TRUE,FALSE)</f>
        <v>0</v>
      </c>
      <c r="JUY183" s="201" t="b">
        <f>IF(OR(AND('Validation summary'!$B$2="2022-23",JUY182="In-period"),AND('Validation summary'!$B$2="2023-24",JUY182="In-period"),AND('Validation summary'!$B$2="2024-25",JUY182="In-period"),AND('Validation summary'!$B$2="2024-25",JUY182="End of period",JUY190="Revenue")),TRUE,FALSE)</f>
        <v>0</v>
      </c>
      <c r="JUZ183" s="201" t="b">
        <f>IF(OR(AND('Validation summary'!$B$2="2022-23",JUZ182="In-period"),AND('Validation summary'!$B$2="2023-24",JUZ182="In-period"),AND('Validation summary'!$B$2="2024-25",JUZ182="In-period"),AND('Validation summary'!$B$2="2024-25",JUZ182="End of period",JUZ190="Revenue")),TRUE,FALSE)</f>
        <v>0</v>
      </c>
      <c r="JVA183" s="201" t="b">
        <f>IF(OR(AND('Validation summary'!$B$2="2022-23",JVA182="In-period"),AND('Validation summary'!$B$2="2023-24",JVA182="In-period"),AND('Validation summary'!$B$2="2024-25",JVA182="In-period"),AND('Validation summary'!$B$2="2024-25",JVA182="End of period",JVA190="Revenue")),TRUE,FALSE)</f>
        <v>0</v>
      </c>
      <c r="JVB183" s="201" t="b">
        <f>IF(OR(AND('Validation summary'!$B$2="2022-23",JVB182="In-period"),AND('Validation summary'!$B$2="2023-24",JVB182="In-period"),AND('Validation summary'!$B$2="2024-25",JVB182="In-period"),AND('Validation summary'!$B$2="2024-25",JVB182="End of period",JVB190="Revenue")),TRUE,FALSE)</f>
        <v>0</v>
      </c>
      <c r="JVC183" s="201" t="b">
        <f>IF(OR(AND('Validation summary'!$B$2="2022-23",JVC182="In-period"),AND('Validation summary'!$B$2="2023-24",JVC182="In-period"),AND('Validation summary'!$B$2="2024-25",JVC182="In-period"),AND('Validation summary'!$B$2="2024-25",JVC182="End of period",JVC190="Revenue")),TRUE,FALSE)</f>
        <v>0</v>
      </c>
      <c r="JVD183" s="201" t="b">
        <f>IF(OR(AND('Validation summary'!$B$2="2022-23",JVD182="In-period"),AND('Validation summary'!$B$2="2023-24",JVD182="In-period"),AND('Validation summary'!$B$2="2024-25",JVD182="In-period"),AND('Validation summary'!$B$2="2024-25",JVD182="End of period",JVD190="Revenue")),TRUE,FALSE)</f>
        <v>0</v>
      </c>
      <c r="JVE183" s="201" t="b">
        <f>IF(OR(AND('Validation summary'!$B$2="2022-23",JVE182="In-period"),AND('Validation summary'!$B$2="2023-24",JVE182="In-period"),AND('Validation summary'!$B$2="2024-25",JVE182="In-period"),AND('Validation summary'!$B$2="2024-25",JVE182="End of period",JVE190="Revenue")),TRUE,FALSE)</f>
        <v>0</v>
      </c>
      <c r="JVF183" s="201" t="b">
        <f>IF(OR(AND('Validation summary'!$B$2="2022-23",JVF182="In-period"),AND('Validation summary'!$B$2="2023-24",JVF182="In-period"),AND('Validation summary'!$B$2="2024-25",JVF182="In-period"),AND('Validation summary'!$B$2="2024-25",JVF182="End of period",JVF190="Revenue")),TRUE,FALSE)</f>
        <v>0</v>
      </c>
      <c r="JVG183" s="201" t="b">
        <f>IF(OR(AND('Validation summary'!$B$2="2022-23",JVG182="In-period"),AND('Validation summary'!$B$2="2023-24",JVG182="In-period"),AND('Validation summary'!$B$2="2024-25",JVG182="In-period"),AND('Validation summary'!$B$2="2024-25",JVG182="End of period",JVG190="Revenue")),TRUE,FALSE)</f>
        <v>0</v>
      </c>
      <c r="JVH183" s="201" t="b">
        <f>IF(OR(AND('Validation summary'!$B$2="2022-23",JVH182="In-period"),AND('Validation summary'!$B$2="2023-24",JVH182="In-period"),AND('Validation summary'!$B$2="2024-25",JVH182="In-period"),AND('Validation summary'!$B$2="2024-25",JVH182="End of period",JVH190="Revenue")),TRUE,FALSE)</f>
        <v>0</v>
      </c>
      <c r="JVI183" s="201" t="b">
        <f>IF(OR(AND('Validation summary'!$B$2="2022-23",JVI182="In-period"),AND('Validation summary'!$B$2="2023-24",JVI182="In-period"),AND('Validation summary'!$B$2="2024-25",JVI182="In-period"),AND('Validation summary'!$B$2="2024-25",JVI182="End of period",JVI190="Revenue")),TRUE,FALSE)</f>
        <v>0</v>
      </c>
      <c r="JVJ183" s="201" t="b">
        <f>IF(OR(AND('Validation summary'!$B$2="2022-23",JVJ182="In-period"),AND('Validation summary'!$B$2="2023-24",JVJ182="In-period"),AND('Validation summary'!$B$2="2024-25",JVJ182="In-period"),AND('Validation summary'!$B$2="2024-25",JVJ182="End of period",JVJ190="Revenue")),TRUE,FALSE)</f>
        <v>0</v>
      </c>
      <c r="JVK183" s="201" t="b">
        <f>IF(OR(AND('Validation summary'!$B$2="2022-23",JVK182="In-period"),AND('Validation summary'!$B$2="2023-24",JVK182="In-period"),AND('Validation summary'!$B$2="2024-25",JVK182="In-period"),AND('Validation summary'!$B$2="2024-25",JVK182="End of period",JVK190="Revenue")),TRUE,FALSE)</f>
        <v>0</v>
      </c>
      <c r="JVL183" s="201" t="b">
        <f>IF(OR(AND('Validation summary'!$B$2="2022-23",JVL182="In-period"),AND('Validation summary'!$B$2="2023-24",JVL182="In-period"),AND('Validation summary'!$B$2="2024-25",JVL182="In-period"),AND('Validation summary'!$B$2="2024-25",JVL182="End of period",JVL190="Revenue")),TRUE,FALSE)</f>
        <v>0</v>
      </c>
      <c r="JVM183" s="201" t="b">
        <f>IF(OR(AND('Validation summary'!$B$2="2022-23",JVM182="In-period"),AND('Validation summary'!$B$2="2023-24",JVM182="In-period"),AND('Validation summary'!$B$2="2024-25",JVM182="In-period"),AND('Validation summary'!$B$2="2024-25",JVM182="End of period",JVM190="Revenue")),TRUE,FALSE)</f>
        <v>0</v>
      </c>
      <c r="JVN183" s="201" t="b">
        <f>IF(OR(AND('Validation summary'!$B$2="2022-23",JVN182="In-period"),AND('Validation summary'!$B$2="2023-24",JVN182="In-period"),AND('Validation summary'!$B$2="2024-25",JVN182="In-period"),AND('Validation summary'!$B$2="2024-25",JVN182="End of period",JVN190="Revenue")),TRUE,FALSE)</f>
        <v>0</v>
      </c>
      <c r="JVO183" s="201" t="b">
        <f>IF(OR(AND('Validation summary'!$B$2="2022-23",JVO182="In-period"),AND('Validation summary'!$B$2="2023-24",JVO182="In-period"),AND('Validation summary'!$B$2="2024-25",JVO182="In-period"),AND('Validation summary'!$B$2="2024-25",JVO182="End of period",JVO190="Revenue")),TRUE,FALSE)</f>
        <v>0</v>
      </c>
      <c r="JVP183" s="201" t="b">
        <f>IF(OR(AND('Validation summary'!$B$2="2022-23",JVP182="In-period"),AND('Validation summary'!$B$2="2023-24",JVP182="In-period"),AND('Validation summary'!$B$2="2024-25",JVP182="In-period"),AND('Validation summary'!$B$2="2024-25",JVP182="End of period",JVP190="Revenue")),TRUE,FALSE)</f>
        <v>0</v>
      </c>
      <c r="JVQ183" s="201" t="b">
        <f>IF(OR(AND('Validation summary'!$B$2="2022-23",JVQ182="In-period"),AND('Validation summary'!$B$2="2023-24",JVQ182="In-period"),AND('Validation summary'!$B$2="2024-25",JVQ182="In-period"),AND('Validation summary'!$B$2="2024-25",JVQ182="End of period",JVQ190="Revenue")),TRUE,FALSE)</f>
        <v>0</v>
      </c>
      <c r="JVR183" s="201" t="b">
        <f>IF(OR(AND('Validation summary'!$B$2="2022-23",JVR182="In-period"),AND('Validation summary'!$B$2="2023-24",JVR182="In-period"),AND('Validation summary'!$B$2="2024-25",JVR182="In-period"),AND('Validation summary'!$B$2="2024-25",JVR182="End of period",JVR190="Revenue")),TRUE,FALSE)</f>
        <v>0</v>
      </c>
      <c r="JVS183" s="201" t="b">
        <f>IF(OR(AND('Validation summary'!$B$2="2022-23",JVS182="In-period"),AND('Validation summary'!$B$2="2023-24",JVS182="In-period"),AND('Validation summary'!$B$2="2024-25",JVS182="In-period"),AND('Validation summary'!$B$2="2024-25",JVS182="End of period",JVS190="Revenue")),TRUE,FALSE)</f>
        <v>0</v>
      </c>
      <c r="JVT183" s="201" t="b">
        <f>IF(OR(AND('Validation summary'!$B$2="2022-23",JVT182="In-period"),AND('Validation summary'!$B$2="2023-24",JVT182="In-period"),AND('Validation summary'!$B$2="2024-25",JVT182="In-period"),AND('Validation summary'!$B$2="2024-25",JVT182="End of period",JVT190="Revenue")),TRUE,FALSE)</f>
        <v>0</v>
      </c>
      <c r="JVU183" s="201" t="b">
        <f>IF(OR(AND('Validation summary'!$B$2="2022-23",JVU182="In-period"),AND('Validation summary'!$B$2="2023-24",JVU182="In-period"),AND('Validation summary'!$B$2="2024-25",JVU182="In-period"),AND('Validation summary'!$B$2="2024-25",JVU182="End of period",JVU190="Revenue")),TRUE,FALSE)</f>
        <v>0</v>
      </c>
      <c r="JVV183" s="201" t="b">
        <f>IF(OR(AND('Validation summary'!$B$2="2022-23",JVV182="In-period"),AND('Validation summary'!$B$2="2023-24",JVV182="In-period"),AND('Validation summary'!$B$2="2024-25",JVV182="In-period"),AND('Validation summary'!$B$2="2024-25",JVV182="End of period",JVV190="Revenue")),TRUE,FALSE)</f>
        <v>0</v>
      </c>
      <c r="JVW183" s="201" t="b">
        <f>IF(OR(AND('Validation summary'!$B$2="2022-23",JVW182="In-period"),AND('Validation summary'!$B$2="2023-24",JVW182="In-period"),AND('Validation summary'!$B$2="2024-25",JVW182="In-period"),AND('Validation summary'!$B$2="2024-25",JVW182="End of period",JVW190="Revenue")),TRUE,FALSE)</f>
        <v>0</v>
      </c>
      <c r="JVX183" s="201" t="b">
        <f>IF(OR(AND('Validation summary'!$B$2="2022-23",JVX182="In-period"),AND('Validation summary'!$B$2="2023-24",JVX182="In-period"),AND('Validation summary'!$B$2="2024-25",JVX182="In-period"),AND('Validation summary'!$B$2="2024-25",JVX182="End of period",JVX190="Revenue")),TRUE,FALSE)</f>
        <v>0</v>
      </c>
      <c r="JVY183" s="201" t="b">
        <f>IF(OR(AND('Validation summary'!$B$2="2022-23",JVY182="In-period"),AND('Validation summary'!$B$2="2023-24",JVY182="In-period"),AND('Validation summary'!$B$2="2024-25",JVY182="In-period"),AND('Validation summary'!$B$2="2024-25",JVY182="End of period",JVY190="Revenue")),TRUE,FALSE)</f>
        <v>0</v>
      </c>
      <c r="JVZ183" s="201" t="b">
        <f>IF(OR(AND('Validation summary'!$B$2="2022-23",JVZ182="In-period"),AND('Validation summary'!$B$2="2023-24",JVZ182="In-period"),AND('Validation summary'!$B$2="2024-25",JVZ182="In-period"),AND('Validation summary'!$B$2="2024-25",JVZ182="End of period",JVZ190="Revenue")),TRUE,FALSE)</f>
        <v>0</v>
      </c>
      <c r="JWA183" s="201" t="b">
        <f>IF(OR(AND('Validation summary'!$B$2="2022-23",JWA182="In-period"),AND('Validation summary'!$B$2="2023-24",JWA182="In-period"),AND('Validation summary'!$B$2="2024-25",JWA182="In-period"),AND('Validation summary'!$B$2="2024-25",JWA182="End of period",JWA190="Revenue")),TRUE,FALSE)</f>
        <v>0</v>
      </c>
      <c r="JWB183" s="201" t="b">
        <f>IF(OR(AND('Validation summary'!$B$2="2022-23",JWB182="In-period"),AND('Validation summary'!$B$2="2023-24",JWB182="In-period"),AND('Validation summary'!$B$2="2024-25",JWB182="In-period"),AND('Validation summary'!$B$2="2024-25",JWB182="End of period",JWB190="Revenue")),TRUE,FALSE)</f>
        <v>0</v>
      </c>
      <c r="JWC183" s="201" t="b">
        <f>IF(OR(AND('Validation summary'!$B$2="2022-23",JWC182="In-period"),AND('Validation summary'!$B$2="2023-24",JWC182="In-period"),AND('Validation summary'!$B$2="2024-25",JWC182="In-period"),AND('Validation summary'!$B$2="2024-25",JWC182="End of period",JWC190="Revenue")),TRUE,FALSE)</f>
        <v>0</v>
      </c>
      <c r="JWD183" s="201" t="b">
        <f>IF(OR(AND('Validation summary'!$B$2="2022-23",JWD182="In-period"),AND('Validation summary'!$B$2="2023-24",JWD182="In-period"),AND('Validation summary'!$B$2="2024-25",JWD182="In-period"),AND('Validation summary'!$B$2="2024-25",JWD182="End of period",JWD190="Revenue")),TRUE,FALSE)</f>
        <v>0</v>
      </c>
      <c r="JWE183" s="201" t="b">
        <f>IF(OR(AND('Validation summary'!$B$2="2022-23",JWE182="In-period"),AND('Validation summary'!$B$2="2023-24",JWE182="In-period"),AND('Validation summary'!$B$2="2024-25",JWE182="In-period"),AND('Validation summary'!$B$2="2024-25",JWE182="End of period",JWE190="Revenue")),TRUE,FALSE)</f>
        <v>0</v>
      </c>
      <c r="JWF183" s="201" t="b">
        <f>IF(OR(AND('Validation summary'!$B$2="2022-23",JWF182="In-period"),AND('Validation summary'!$B$2="2023-24",JWF182="In-period"),AND('Validation summary'!$B$2="2024-25",JWF182="In-period"),AND('Validation summary'!$B$2="2024-25",JWF182="End of period",JWF190="Revenue")),TRUE,FALSE)</f>
        <v>0</v>
      </c>
      <c r="JWG183" s="201" t="b">
        <f>IF(OR(AND('Validation summary'!$B$2="2022-23",JWG182="In-period"),AND('Validation summary'!$B$2="2023-24",JWG182="In-period"),AND('Validation summary'!$B$2="2024-25",JWG182="In-period"),AND('Validation summary'!$B$2="2024-25",JWG182="End of period",JWG190="Revenue")),TRUE,FALSE)</f>
        <v>0</v>
      </c>
      <c r="JWH183" s="201" t="b">
        <f>IF(OR(AND('Validation summary'!$B$2="2022-23",JWH182="In-period"),AND('Validation summary'!$B$2="2023-24",JWH182="In-period"),AND('Validation summary'!$B$2="2024-25",JWH182="In-period"),AND('Validation summary'!$B$2="2024-25",JWH182="End of period",JWH190="Revenue")),TRUE,FALSE)</f>
        <v>0</v>
      </c>
      <c r="JWI183" s="201" t="b">
        <f>IF(OR(AND('Validation summary'!$B$2="2022-23",JWI182="In-period"),AND('Validation summary'!$B$2="2023-24",JWI182="In-period"),AND('Validation summary'!$B$2="2024-25",JWI182="In-period"),AND('Validation summary'!$B$2="2024-25",JWI182="End of period",JWI190="Revenue")),TRUE,FALSE)</f>
        <v>0</v>
      </c>
      <c r="JWJ183" s="201" t="b">
        <f>IF(OR(AND('Validation summary'!$B$2="2022-23",JWJ182="In-period"),AND('Validation summary'!$B$2="2023-24",JWJ182="In-period"),AND('Validation summary'!$B$2="2024-25",JWJ182="In-period"),AND('Validation summary'!$B$2="2024-25",JWJ182="End of period",JWJ190="Revenue")),TRUE,FALSE)</f>
        <v>0</v>
      </c>
      <c r="JWK183" s="201" t="b">
        <f>IF(OR(AND('Validation summary'!$B$2="2022-23",JWK182="In-period"),AND('Validation summary'!$B$2="2023-24",JWK182="In-period"),AND('Validation summary'!$B$2="2024-25",JWK182="In-period"),AND('Validation summary'!$B$2="2024-25",JWK182="End of period",JWK190="Revenue")),TRUE,FALSE)</f>
        <v>0</v>
      </c>
      <c r="JWL183" s="201" t="b">
        <f>IF(OR(AND('Validation summary'!$B$2="2022-23",JWL182="In-period"),AND('Validation summary'!$B$2="2023-24",JWL182="In-period"),AND('Validation summary'!$B$2="2024-25",JWL182="In-period"),AND('Validation summary'!$B$2="2024-25",JWL182="End of period",JWL190="Revenue")),TRUE,FALSE)</f>
        <v>0</v>
      </c>
      <c r="JWM183" s="201" t="b">
        <f>IF(OR(AND('Validation summary'!$B$2="2022-23",JWM182="In-period"),AND('Validation summary'!$B$2="2023-24",JWM182="In-period"),AND('Validation summary'!$B$2="2024-25",JWM182="In-period"),AND('Validation summary'!$B$2="2024-25",JWM182="End of period",JWM190="Revenue")),TRUE,FALSE)</f>
        <v>0</v>
      </c>
      <c r="JWN183" s="201" t="b">
        <f>IF(OR(AND('Validation summary'!$B$2="2022-23",JWN182="In-period"),AND('Validation summary'!$B$2="2023-24",JWN182="In-period"),AND('Validation summary'!$B$2="2024-25",JWN182="In-period"),AND('Validation summary'!$B$2="2024-25",JWN182="End of period",JWN190="Revenue")),TRUE,FALSE)</f>
        <v>0</v>
      </c>
      <c r="JWO183" s="201" t="b">
        <f>IF(OR(AND('Validation summary'!$B$2="2022-23",JWO182="In-period"),AND('Validation summary'!$B$2="2023-24",JWO182="In-period"),AND('Validation summary'!$B$2="2024-25",JWO182="In-period"),AND('Validation summary'!$B$2="2024-25",JWO182="End of period",JWO190="Revenue")),TRUE,FALSE)</f>
        <v>0</v>
      </c>
      <c r="JWP183" s="201" t="b">
        <f>IF(OR(AND('Validation summary'!$B$2="2022-23",JWP182="In-period"),AND('Validation summary'!$B$2="2023-24",JWP182="In-period"),AND('Validation summary'!$B$2="2024-25",JWP182="In-period"),AND('Validation summary'!$B$2="2024-25",JWP182="End of period",JWP190="Revenue")),TRUE,FALSE)</f>
        <v>0</v>
      </c>
      <c r="JWQ183" s="201" t="b">
        <f>IF(OR(AND('Validation summary'!$B$2="2022-23",JWQ182="In-period"),AND('Validation summary'!$B$2="2023-24",JWQ182="In-period"),AND('Validation summary'!$B$2="2024-25",JWQ182="In-period"),AND('Validation summary'!$B$2="2024-25",JWQ182="End of period",JWQ190="Revenue")),TRUE,FALSE)</f>
        <v>0</v>
      </c>
      <c r="JWR183" s="201" t="b">
        <f>IF(OR(AND('Validation summary'!$B$2="2022-23",JWR182="In-period"),AND('Validation summary'!$B$2="2023-24",JWR182="In-period"),AND('Validation summary'!$B$2="2024-25",JWR182="In-period"),AND('Validation summary'!$B$2="2024-25",JWR182="End of period",JWR190="Revenue")),TRUE,FALSE)</f>
        <v>0</v>
      </c>
      <c r="JWS183" s="201" t="b">
        <f>IF(OR(AND('Validation summary'!$B$2="2022-23",JWS182="In-period"),AND('Validation summary'!$B$2="2023-24",JWS182="In-period"),AND('Validation summary'!$B$2="2024-25",JWS182="In-period"),AND('Validation summary'!$B$2="2024-25",JWS182="End of period",JWS190="Revenue")),TRUE,FALSE)</f>
        <v>0</v>
      </c>
      <c r="JWT183" s="201" t="b">
        <f>IF(OR(AND('Validation summary'!$B$2="2022-23",JWT182="In-period"),AND('Validation summary'!$B$2="2023-24",JWT182="In-period"),AND('Validation summary'!$B$2="2024-25",JWT182="In-period"),AND('Validation summary'!$B$2="2024-25",JWT182="End of period",JWT190="Revenue")),TRUE,FALSE)</f>
        <v>0</v>
      </c>
      <c r="JWU183" s="201" t="b">
        <f>IF(OR(AND('Validation summary'!$B$2="2022-23",JWU182="In-period"),AND('Validation summary'!$B$2="2023-24",JWU182="In-period"),AND('Validation summary'!$B$2="2024-25",JWU182="In-period"),AND('Validation summary'!$B$2="2024-25",JWU182="End of period",JWU190="Revenue")),TRUE,FALSE)</f>
        <v>0</v>
      </c>
      <c r="JWV183" s="201" t="b">
        <f>IF(OR(AND('Validation summary'!$B$2="2022-23",JWV182="In-period"),AND('Validation summary'!$B$2="2023-24",JWV182="In-period"),AND('Validation summary'!$B$2="2024-25",JWV182="In-period"),AND('Validation summary'!$B$2="2024-25",JWV182="End of period",JWV190="Revenue")),TRUE,FALSE)</f>
        <v>0</v>
      </c>
      <c r="JWW183" s="201" t="b">
        <f>IF(OR(AND('Validation summary'!$B$2="2022-23",JWW182="In-period"),AND('Validation summary'!$B$2="2023-24",JWW182="In-period"),AND('Validation summary'!$B$2="2024-25",JWW182="In-period"),AND('Validation summary'!$B$2="2024-25",JWW182="End of period",JWW190="Revenue")),TRUE,FALSE)</f>
        <v>0</v>
      </c>
      <c r="JWX183" s="201" t="b">
        <f>IF(OR(AND('Validation summary'!$B$2="2022-23",JWX182="In-period"),AND('Validation summary'!$B$2="2023-24",JWX182="In-period"),AND('Validation summary'!$B$2="2024-25",JWX182="In-period"),AND('Validation summary'!$B$2="2024-25",JWX182="End of period",JWX190="Revenue")),TRUE,FALSE)</f>
        <v>0</v>
      </c>
      <c r="JWY183" s="201" t="b">
        <f>IF(OR(AND('Validation summary'!$B$2="2022-23",JWY182="In-period"),AND('Validation summary'!$B$2="2023-24",JWY182="In-period"),AND('Validation summary'!$B$2="2024-25",JWY182="In-period"),AND('Validation summary'!$B$2="2024-25",JWY182="End of period",JWY190="Revenue")),TRUE,FALSE)</f>
        <v>0</v>
      </c>
      <c r="JWZ183" s="201" t="b">
        <f>IF(OR(AND('Validation summary'!$B$2="2022-23",JWZ182="In-period"),AND('Validation summary'!$B$2="2023-24",JWZ182="In-period"),AND('Validation summary'!$B$2="2024-25",JWZ182="In-period"),AND('Validation summary'!$B$2="2024-25",JWZ182="End of period",JWZ190="Revenue")),TRUE,FALSE)</f>
        <v>0</v>
      </c>
      <c r="JXA183" s="201" t="b">
        <f>IF(OR(AND('Validation summary'!$B$2="2022-23",JXA182="In-period"),AND('Validation summary'!$B$2="2023-24",JXA182="In-period"),AND('Validation summary'!$B$2="2024-25",JXA182="In-period"),AND('Validation summary'!$B$2="2024-25",JXA182="End of period",JXA190="Revenue")),TRUE,FALSE)</f>
        <v>0</v>
      </c>
      <c r="JXB183" s="201" t="b">
        <f>IF(OR(AND('Validation summary'!$B$2="2022-23",JXB182="In-period"),AND('Validation summary'!$B$2="2023-24",JXB182="In-period"),AND('Validation summary'!$B$2="2024-25",JXB182="In-period"),AND('Validation summary'!$B$2="2024-25",JXB182="End of period",JXB190="Revenue")),TRUE,FALSE)</f>
        <v>0</v>
      </c>
      <c r="JXC183" s="201" t="b">
        <f>IF(OR(AND('Validation summary'!$B$2="2022-23",JXC182="In-period"),AND('Validation summary'!$B$2="2023-24",JXC182="In-period"),AND('Validation summary'!$B$2="2024-25",JXC182="In-period"),AND('Validation summary'!$B$2="2024-25",JXC182="End of period",JXC190="Revenue")),TRUE,FALSE)</f>
        <v>0</v>
      </c>
      <c r="JXD183" s="201" t="b">
        <f>IF(OR(AND('Validation summary'!$B$2="2022-23",JXD182="In-period"),AND('Validation summary'!$B$2="2023-24",JXD182="In-period"),AND('Validation summary'!$B$2="2024-25",JXD182="In-period"),AND('Validation summary'!$B$2="2024-25",JXD182="End of period",JXD190="Revenue")),TRUE,FALSE)</f>
        <v>0</v>
      </c>
      <c r="JXE183" s="201" t="b">
        <f>IF(OR(AND('Validation summary'!$B$2="2022-23",JXE182="In-period"),AND('Validation summary'!$B$2="2023-24",JXE182="In-period"),AND('Validation summary'!$B$2="2024-25",JXE182="In-period"),AND('Validation summary'!$B$2="2024-25",JXE182="End of period",JXE190="Revenue")),TRUE,FALSE)</f>
        <v>0</v>
      </c>
      <c r="JXF183" s="201" t="b">
        <f>IF(OR(AND('Validation summary'!$B$2="2022-23",JXF182="In-period"),AND('Validation summary'!$B$2="2023-24",JXF182="In-period"),AND('Validation summary'!$B$2="2024-25",JXF182="In-period"),AND('Validation summary'!$B$2="2024-25",JXF182="End of period",JXF190="Revenue")),TRUE,FALSE)</f>
        <v>0</v>
      </c>
      <c r="JXG183" s="201" t="b">
        <f>IF(OR(AND('Validation summary'!$B$2="2022-23",JXG182="In-period"),AND('Validation summary'!$B$2="2023-24",JXG182="In-period"),AND('Validation summary'!$B$2="2024-25",JXG182="In-period"),AND('Validation summary'!$B$2="2024-25",JXG182="End of period",JXG190="Revenue")),TRUE,FALSE)</f>
        <v>0</v>
      </c>
      <c r="JXH183" s="201" t="b">
        <f>IF(OR(AND('Validation summary'!$B$2="2022-23",JXH182="In-period"),AND('Validation summary'!$B$2="2023-24",JXH182="In-period"),AND('Validation summary'!$B$2="2024-25",JXH182="In-period"),AND('Validation summary'!$B$2="2024-25",JXH182="End of period",JXH190="Revenue")),TRUE,FALSE)</f>
        <v>0</v>
      </c>
      <c r="JXI183" s="201" t="b">
        <f>IF(OR(AND('Validation summary'!$B$2="2022-23",JXI182="In-period"),AND('Validation summary'!$B$2="2023-24",JXI182="In-period"),AND('Validation summary'!$B$2="2024-25",JXI182="In-period"),AND('Validation summary'!$B$2="2024-25",JXI182="End of period",JXI190="Revenue")),TRUE,FALSE)</f>
        <v>0</v>
      </c>
      <c r="JXJ183" s="201" t="b">
        <f>IF(OR(AND('Validation summary'!$B$2="2022-23",JXJ182="In-period"),AND('Validation summary'!$B$2="2023-24",JXJ182="In-period"),AND('Validation summary'!$B$2="2024-25",JXJ182="In-period"),AND('Validation summary'!$B$2="2024-25",JXJ182="End of period",JXJ190="Revenue")),TRUE,FALSE)</f>
        <v>0</v>
      </c>
      <c r="JXK183" s="201" t="b">
        <f>IF(OR(AND('Validation summary'!$B$2="2022-23",JXK182="In-period"),AND('Validation summary'!$B$2="2023-24",JXK182="In-period"),AND('Validation summary'!$B$2="2024-25",JXK182="In-period"),AND('Validation summary'!$B$2="2024-25",JXK182="End of period",JXK190="Revenue")),TRUE,FALSE)</f>
        <v>0</v>
      </c>
      <c r="JXL183" s="201" t="b">
        <f>IF(OR(AND('Validation summary'!$B$2="2022-23",JXL182="In-period"),AND('Validation summary'!$B$2="2023-24",JXL182="In-period"),AND('Validation summary'!$B$2="2024-25",JXL182="In-period"),AND('Validation summary'!$B$2="2024-25",JXL182="End of period",JXL190="Revenue")),TRUE,FALSE)</f>
        <v>0</v>
      </c>
      <c r="JXM183" s="201" t="b">
        <f>IF(OR(AND('Validation summary'!$B$2="2022-23",JXM182="In-period"),AND('Validation summary'!$B$2="2023-24",JXM182="In-period"),AND('Validation summary'!$B$2="2024-25",JXM182="In-period"),AND('Validation summary'!$B$2="2024-25",JXM182="End of period",JXM190="Revenue")),TRUE,FALSE)</f>
        <v>0</v>
      </c>
      <c r="JXN183" s="201" t="b">
        <f>IF(OR(AND('Validation summary'!$B$2="2022-23",JXN182="In-period"),AND('Validation summary'!$B$2="2023-24",JXN182="In-period"),AND('Validation summary'!$B$2="2024-25",JXN182="In-period"),AND('Validation summary'!$B$2="2024-25",JXN182="End of period",JXN190="Revenue")),TRUE,FALSE)</f>
        <v>0</v>
      </c>
      <c r="JXO183" s="201" t="b">
        <f>IF(OR(AND('Validation summary'!$B$2="2022-23",JXO182="In-period"),AND('Validation summary'!$B$2="2023-24",JXO182="In-period"),AND('Validation summary'!$B$2="2024-25",JXO182="In-period"),AND('Validation summary'!$B$2="2024-25",JXO182="End of period",JXO190="Revenue")),TRUE,FALSE)</f>
        <v>0</v>
      </c>
      <c r="JXP183" s="201" t="b">
        <f>IF(OR(AND('Validation summary'!$B$2="2022-23",JXP182="In-period"),AND('Validation summary'!$B$2="2023-24",JXP182="In-period"),AND('Validation summary'!$B$2="2024-25",JXP182="In-period"),AND('Validation summary'!$B$2="2024-25",JXP182="End of period",JXP190="Revenue")),TRUE,FALSE)</f>
        <v>0</v>
      </c>
      <c r="JXQ183" s="201" t="b">
        <f>IF(OR(AND('Validation summary'!$B$2="2022-23",JXQ182="In-period"),AND('Validation summary'!$B$2="2023-24",JXQ182="In-period"),AND('Validation summary'!$B$2="2024-25",JXQ182="In-period"),AND('Validation summary'!$B$2="2024-25",JXQ182="End of period",JXQ190="Revenue")),TRUE,FALSE)</f>
        <v>0</v>
      </c>
      <c r="JXR183" s="201" t="b">
        <f>IF(OR(AND('Validation summary'!$B$2="2022-23",JXR182="In-period"),AND('Validation summary'!$B$2="2023-24",JXR182="In-period"),AND('Validation summary'!$B$2="2024-25",JXR182="In-period"),AND('Validation summary'!$B$2="2024-25",JXR182="End of period",JXR190="Revenue")),TRUE,FALSE)</f>
        <v>0</v>
      </c>
      <c r="JXS183" s="201" t="b">
        <f>IF(OR(AND('Validation summary'!$B$2="2022-23",JXS182="In-period"),AND('Validation summary'!$B$2="2023-24",JXS182="In-period"),AND('Validation summary'!$B$2="2024-25",JXS182="In-period"),AND('Validation summary'!$B$2="2024-25",JXS182="End of period",JXS190="Revenue")),TRUE,FALSE)</f>
        <v>0</v>
      </c>
      <c r="JXT183" s="201" t="b">
        <f>IF(OR(AND('Validation summary'!$B$2="2022-23",JXT182="In-period"),AND('Validation summary'!$B$2="2023-24",JXT182="In-period"),AND('Validation summary'!$B$2="2024-25",JXT182="In-period"),AND('Validation summary'!$B$2="2024-25",JXT182="End of period",JXT190="Revenue")),TRUE,FALSE)</f>
        <v>0</v>
      </c>
      <c r="JXU183" s="201" t="b">
        <f>IF(OR(AND('Validation summary'!$B$2="2022-23",JXU182="In-period"),AND('Validation summary'!$B$2="2023-24",JXU182="In-period"),AND('Validation summary'!$B$2="2024-25",JXU182="In-period"),AND('Validation summary'!$B$2="2024-25",JXU182="End of period",JXU190="Revenue")),TRUE,FALSE)</f>
        <v>0</v>
      </c>
      <c r="JXV183" s="201" t="b">
        <f>IF(OR(AND('Validation summary'!$B$2="2022-23",JXV182="In-period"),AND('Validation summary'!$B$2="2023-24",JXV182="In-period"),AND('Validation summary'!$B$2="2024-25",JXV182="In-period"),AND('Validation summary'!$B$2="2024-25",JXV182="End of period",JXV190="Revenue")),TRUE,FALSE)</f>
        <v>0</v>
      </c>
      <c r="JXW183" s="201" t="b">
        <f>IF(OR(AND('Validation summary'!$B$2="2022-23",JXW182="In-period"),AND('Validation summary'!$B$2="2023-24",JXW182="In-period"),AND('Validation summary'!$B$2="2024-25",JXW182="In-period"),AND('Validation summary'!$B$2="2024-25",JXW182="End of period",JXW190="Revenue")),TRUE,FALSE)</f>
        <v>0</v>
      </c>
      <c r="JXX183" s="201" t="b">
        <f>IF(OR(AND('Validation summary'!$B$2="2022-23",JXX182="In-period"),AND('Validation summary'!$B$2="2023-24",JXX182="In-period"),AND('Validation summary'!$B$2="2024-25",JXX182="In-period"),AND('Validation summary'!$B$2="2024-25",JXX182="End of period",JXX190="Revenue")),TRUE,FALSE)</f>
        <v>0</v>
      </c>
      <c r="JXY183" s="201" t="b">
        <f>IF(OR(AND('Validation summary'!$B$2="2022-23",JXY182="In-period"),AND('Validation summary'!$B$2="2023-24",JXY182="In-period"),AND('Validation summary'!$B$2="2024-25",JXY182="In-period"),AND('Validation summary'!$B$2="2024-25",JXY182="End of period",JXY190="Revenue")),TRUE,FALSE)</f>
        <v>0</v>
      </c>
      <c r="JXZ183" s="201" t="b">
        <f>IF(OR(AND('Validation summary'!$B$2="2022-23",JXZ182="In-period"),AND('Validation summary'!$B$2="2023-24",JXZ182="In-period"),AND('Validation summary'!$B$2="2024-25",JXZ182="In-period"),AND('Validation summary'!$B$2="2024-25",JXZ182="End of period",JXZ190="Revenue")),TRUE,FALSE)</f>
        <v>0</v>
      </c>
      <c r="JYA183" s="201" t="b">
        <f>IF(OR(AND('Validation summary'!$B$2="2022-23",JYA182="In-period"),AND('Validation summary'!$B$2="2023-24",JYA182="In-period"),AND('Validation summary'!$B$2="2024-25",JYA182="In-period"),AND('Validation summary'!$B$2="2024-25",JYA182="End of period",JYA190="Revenue")),TRUE,FALSE)</f>
        <v>0</v>
      </c>
      <c r="JYB183" s="201" t="b">
        <f>IF(OR(AND('Validation summary'!$B$2="2022-23",JYB182="In-period"),AND('Validation summary'!$B$2="2023-24",JYB182="In-period"),AND('Validation summary'!$B$2="2024-25",JYB182="In-period"),AND('Validation summary'!$B$2="2024-25",JYB182="End of period",JYB190="Revenue")),TRUE,FALSE)</f>
        <v>0</v>
      </c>
      <c r="JYC183" s="201" t="b">
        <f>IF(OR(AND('Validation summary'!$B$2="2022-23",JYC182="In-period"),AND('Validation summary'!$B$2="2023-24",JYC182="In-period"),AND('Validation summary'!$B$2="2024-25",JYC182="In-period"),AND('Validation summary'!$B$2="2024-25",JYC182="End of period",JYC190="Revenue")),TRUE,FALSE)</f>
        <v>0</v>
      </c>
      <c r="JYD183" s="201" t="b">
        <f>IF(OR(AND('Validation summary'!$B$2="2022-23",JYD182="In-period"),AND('Validation summary'!$B$2="2023-24",JYD182="In-period"),AND('Validation summary'!$B$2="2024-25",JYD182="In-period"),AND('Validation summary'!$B$2="2024-25",JYD182="End of period",JYD190="Revenue")),TRUE,FALSE)</f>
        <v>0</v>
      </c>
      <c r="JYE183" s="201" t="b">
        <f>IF(OR(AND('Validation summary'!$B$2="2022-23",JYE182="In-period"),AND('Validation summary'!$B$2="2023-24",JYE182="In-period"),AND('Validation summary'!$B$2="2024-25",JYE182="In-period"),AND('Validation summary'!$B$2="2024-25",JYE182="End of period",JYE190="Revenue")),TRUE,FALSE)</f>
        <v>0</v>
      </c>
      <c r="JYF183" s="201" t="b">
        <f>IF(OR(AND('Validation summary'!$B$2="2022-23",JYF182="In-period"),AND('Validation summary'!$B$2="2023-24",JYF182="In-period"),AND('Validation summary'!$B$2="2024-25",JYF182="In-period"),AND('Validation summary'!$B$2="2024-25",JYF182="End of period",JYF190="Revenue")),TRUE,FALSE)</f>
        <v>0</v>
      </c>
      <c r="JYG183" s="201" t="b">
        <f>IF(OR(AND('Validation summary'!$B$2="2022-23",JYG182="In-period"),AND('Validation summary'!$B$2="2023-24",JYG182="In-period"),AND('Validation summary'!$B$2="2024-25",JYG182="In-period"),AND('Validation summary'!$B$2="2024-25",JYG182="End of period",JYG190="Revenue")),TRUE,FALSE)</f>
        <v>0</v>
      </c>
      <c r="JYH183" s="201" t="b">
        <f>IF(OR(AND('Validation summary'!$B$2="2022-23",JYH182="In-period"),AND('Validation summary'!$B$2="2023-24",JYH182="In-period"),AND('Validation summary'!$B$2="2024-25",JYH182="In-period"),AND('Validation summary'!$B$2="2024-25",JYH182="End of period",JYH190="Revenue")),TRUE,FALSE)</f>
        <v>0</v>
      </c>
      <c r="JYI183" s="201" t="b">
        <f>IF(OR(AND('Validation summary'!$B$2="2022-23",JYI182="In-period"),AND('Validation summary'!$B$2="2023-24",JYI182="In-period"),AND('Validation summary'!$B$2="2024-25",JYI182="In-period"),AND('Validation summary'!$B$2="2024-25",JYI182="End of period",JYI190="Revenue")),TRUE,FALSE)</f>
        <v>0</v>
      </c>
      <c r="JYJ183" s="201" t="b">
        <f>IF(OR(AND('Validation summary'!$B$2="2022-23",JYJ182="In-period"),AND('Validation summary'!$B$2="2023-24",JYJ182="In-period"),AND('Validation summary'!$B$2="2024-25",JYJ182="In-period"),AND('Validation summary'!$B$2="2024-25",JYJ182="End of period",JYJ190="Revenue")),TRUE,FALSE)</f>
        <v>0</v>
      </c>
      <c r="JYK183" s="201" t="b">
        <f>IF(OR(AND('Validation summary'!$B$2="2022-23",JYK182="In-period"),AND('Validation summary'!$B$2="2023-24",JYK182="In-period"),AND('Validation summary'!$B$2="2024-25",JYK182="In-period"),AND('Validation summary'!$B$2="2024-25",JYK182="End of period",JYK190="Revenue")),TRUE,FALSE)</f>
        <v>0</v>
      </c>
      <c r="JYL183" s="201" t="b">
        <f>IF(OR(AND('Validation summary'!$B$2="2022-23",JYL182="In-period"),AND('Validation summary'!$B$2="2023-24",JYL182="In-period"),AND('Validation summary'!$B$2="2024-25",JYL182="In-period"),AND('Validation summary'!$B$2="2024-25",JYL182="End of period",JYL190="Revenue")),TRUE,FALSE)</f>
        <v>0</v>
      </c>
      <c r="JYM183" s="201" t="b">
        <f>IF(OR(AND('Validation summary'!$B$2="2022-23",JYM182="In-period"),AND('Validation summary'!$B$2="2023-24",JYM182="In-period"),AND('Validation summary'!$B$2="2024-25",JYM182="In-period"),AND('Validation summary'!$B$2="2024-25",JYM182="End of period",JYM190="Revenue")),TRUE,FALSE)</f>
        <v>0</v>
      </c>
      <c r="JYN183" s="201" t="b">
        <f>IF(OR(AND('Validation summary'!$B$2="2022-23",JYN182="In-period"),AND('Validation summary'!$B$2="2023-24",JYN182="In-period"),AND('Validation summary'!$B$2="2024-25",JYN182="In-period"),AND('Validation summary'!$B$2="2024-25",JYN182="End of period",JYN190="Revenue")),TRUE,FALSE)</f>
        <v>0</v>
      </c>
      <c r="JYO183" s="201" t="b">
        <f>IF(OR(AND('Validation summary'!$B$2="2022-23",JYO182="In-period"),AND('Validation summary'!$B$2="2023-24",JYO182="In-period"),AND('Validation summary'!$B$2="2024-25",JYO182="In-period"),AND('Validation summary'!$B$2="2024-25",JYO182="End of period",JYO190="Revenue")),TRUE,FALSE)</f>
        <v>0</v>
      </c>
      <c r="JYP183" s="201" t="b">
        <f>IF(OR(AND('Validation summary'!$B$2="2022-23",JYP182="In-period"),AND('Validation summary'!$B$2="2023-24",JYP182="In-period"),AND('Validation summary'!$B$2="2024-25",JYP182="In-period"),AND('Validation summary'!$B$2="2024-25",JYP182="End of period",JYP190="Revenue")),TRUE,FALSE)</f>
        <v>0</v>
      </c>
      <c r="JYQ183" s="201" t="b">
        <f>IF(OR(AND('Validation summary'!$B$2="2022-23",JYQ182="In-period"),AND('Validation summary'!$B$2="2023-24",JYQ182="In-period"),AND('Validation summary'!$B$2="2024-25",JYQ182="In-period"),AND('Validation summary'!$B$2="2024-25",JYQ182="End of period",JYQ190="Revenue")),TRUE,FALSE)</f>
        <v>0</v>
      </c>
      <c r="JYR183" s="201" t="b">
        <f>IF(OR(AND('Validation summary'!$B$2="2022-23",JYR182="In-period"),AND('Validation summary'!$B$2="2023-24",JYR182="In-period"),AND('Validation summary'!$B$2="2024-25",JYR182="In-period"),AND('Validation summary'!$B$2="2024-25",JYR182="End of period",JYR190="Revenue")),TRUE,FALSE)</f>
        <v>0</v>
      </c>
      <c r="JYS183" s="201" t="b">
        <f>IF(OR(AND('Validation summary'!$B$2="2022-23",JYS182="In-period"),AND('Validation summary'!$B$2="2023-24",JYS182="In-period"),AND('Validation summary'!$B$2="2024-25",JYS182="In-period"),AND('Validation summary'!$B$2="2024-25",JYS182="End of period",JYS190="Revenue")),TRUE,FALSE)</f>
        <v>0</v>
      </c>
      <c r="JYT183" s="201" t="b">
        <f>IF(OR(AND('Validation summary'!$B$2="2022-23",JYT182="In-period"),AND('Validation summary'!$B$2="2023-24",JYT182="In-period"),AND('Validation summary'!$B$2="2024-25",JYT182="In-period"),AND('Validation summary'!$B$2="2024-25",JYT182="End of period",JYT190="Revenue")),TRUE,FALSE)</f>
        <v>0</v>
      </c>
      <c r="JYU183" s="201" t="b">
        <f>IF(OR(AND('Validation summary'!$B$2="2022-23",JYU182="In-period"),AND('Validation summary'!$B$2="2023-24",JYU182="In-period"),AND('Validation summary'!$B$2="2024-25",JYU182="In-period"),AND('Validation summary'!$B$2="2024-25",JYU182="End of period",JYU190="Revenue")),TRUE,FALSE)</f>
        <v>0</v>
      </c>
      <c r="JYV183" s="201" t="b">
        <f>IF(OR(AND('Validation summary'!$B$2="2022-23",JYV182="In-period"),AND('Validation summary'!$B$2="2023-24",JYV182="In-period"),AND('Validation summary'!$B$2="2024-25",JYV182="In-period"),AND('Validation summary'!$B$2="2024-25",JYV182="End of period",JYV190="Revenue")),TRUE,FALSE)</f>
        <v>0</v>
      </c>
      <c r="JYW183" s="201" t="b">
        <f>IF(OR(AND('Validation summary'!$B$2="2022-23",JYW182="In-period"),AND('Validation summary'!$B$2="2023-24",JYW182="In-period"),AND('Validation summary'!$B$2="2024-25",JYW182="In-period"),AND('Validation summary'!$B$2="2024-25",JYW182="End of period",JYW190="Revenue")),TRUE,FALSE)</f>
        <v>0</v>
      </c>
      <c r="JYX183" s="201" t="b">
        <f>IF(OR(AND('Validation summary'!$B$2="2022-23",JYX182="In-period"),AND('Validation summary'!$B$2="2023-24",JYX182="In-period"),AND('Validation summary'!$B$2="2024-25",JYX182="In-period"),AND('Validation summary'!$B$2="2024-25",JYX182="End of period",JYX190="Revenue")),TRUE,FALSE)</f>
        <v>0</v>
      </c>
      <c r="JYY183" s="201" t="b">
        <f>IF(OR(AND('Validation summary'!$B$2="2022-23",JYY182="In-period"),AND('Validation summary'!$B$2="2023-24",JYY182="In-period"),AND('Validation summary'!$B$2="2024-25",JYY182="In-period"),AND('Validation summary'!$B$2="2024-25",JYY182="End of period",JYY190="Revenue")),TRUE,FALSE)</f>
        <v>0</v>
      </c>
      <c r="JYZ183" s="201" t="b">
        <f>IF(OR(AND('Validation summary'!$B$2="2022-23",JYZ182="In-period"),AND('Validation summary'!$B$2="2023-24",JYZ182="In-period"),AND('Validation summary'!$B$2="2024-25",JYZ182="In-period"),AND('Validation summary'!$B$2="2024-25",JYZ182="End of period",JYZ190="Revenue")),TRUE,FALSE)</f>
        <v>0</v>
      </c>
      <c r="JZA183" s="201" t="b">
        <f>IF(OR(AND('Validation summary'!$B$2="2022-23",JZA182="In-period"),AND('Validation summary'!$B$2="2023-24",JZA182="In-period"),AND('Validation summary'!$B$2="2024-25",JZA182="In-period"),AND('Validation summary'!$B$2="2024-25",JZA182="End of period",JZA190="Revenue")),TRUE,FALSE)</f>
        <v>0</v>
      </c>
      <c r="JZB183" s="201" t="b">
        <f>IF(OR(AND('Validation summary'!$B$2="2022-23",JZB182="In-period"),AND('Validation summary'!$B$2="2023-24",JZB182="In-period"),AND('Validation summary'!$B$2="2024-25",JZB182="In-period"),AND('Validation summary'!$B$2="2024-25",JZB182="End of period",JZB190="Revenue")),TRUE,FALSE)</f>
        <v>0</v>
      </c>
      <c r="JZC183" s="201" t="b">
        <f>IF(OR(AND('Validation summary'!$B$2="2022-23",JZC182="In-period"),AND('Validation summary'!$B$2="2023-24",JZC182="In-period"),AND('Validation summary'!$B$2="2024-25",JZC182="In-period"),AND('Validation summary'!$B$2="2024-25",JZC182="End of period",JZC190="Revenue")),TRUE,FALSE)</f>
        <v>0</v>
      </c>
      <c r="JZD183" s="201" t="b">
        <f>IF(OR(AND('Validation summary'!$B$2="2022-23",JZD182="In-period"),AND('Validation summary'!$B$2="2023-24",JZD182="In-period"),AND('Validation summary'!$B$2="2024-25",JZD182="In-period"),AND('Validation summary'!$B$2="2024-25",JZD182="End of period",JZD190="Revenue")),TRUE,FALSE)</f>
        <v>0</v>
      </c>
      <c r="JZE183" s="201" t="b">
        <f>IF(OR(AND('Validation summary'!$B$2="2022-23",JZE182="In-period"),AND('Validation summary'!$B$2="2023-24",JZE182="In-period"),AND('Validation summary'!$B$2="2024-25",JZE182="In-period"),AND('Validation summary'!$B$2="2024-25",JZE182="End of period",JZE190="Revenue")),TRUE,FALSE)</f>
        <v>0</v>
      </c>
      <c r="JZF183" s="201" t="b">
        <f>IF(OR(AND('Validation summary'!$B$2="2022-23",JZF182="In-period"),AND('Validation summary'!$B$2="2023-24",JZF182="In-period"),AND('Validation summary'!$B$2="2024-25",JZF182="In-period"),AND('Validation summary'!$B$2="2024-25",JZF182="End of period",JZF190="Revenue")),TRUE,FALSE)</f>
        <v>0</v>
      </c>
      <c r="JZG183" s="201" t="b">
        <f>IF(OR(AND('Validation summary'!$B$2="2022-23",JZG182="In-period"),AND('Validation summary'!$B$2="2023-24",JZG182="In-period"),AND('Validation summary'!$B$2="2024-25",JZG182="In-period"),AND('Validation summary'!$B$2="2024-25",JZG182="End of period",JZG190="Revenue")),TRUE,FALSE)</f>
        <v>0</v>
      </c>
      <c r="JZH183" s="201" t="b">
        <f>IF(OR(AND('Validation summary'!$B$2="2022-23",JZH182="In-period"),AND('Validation summary'!$B$2="2023-24",JZH182="In-period"),AND('Validation summary'!$B$2="2024-25",JZH182="In-period"),AND('Validation summary'!$B$2="2024-25",JZH182="End of period",JZH190="Revenue")),TRUE,FALSE)</f>
        <v>0</v>
      </c>
      <c r="JZI183" s="201" t="b">
        <f>IF(OR(AND('Validation summary'!$B$2="2022-23",JZI182="In-period"),AND('Validation summary'!$B$2="2023-24",JZI182="In-period"),AND('Validation summary'!$B$2="2024-25",JZI182="In-period"),AND('Validation summary'!$B$2="2024-25",JZI182="End of period",JZI190="Revenue")),TRUE,FALSE)</f>
        <v>0</v>
      </c>
      <c r="JZJ183" s="201" t="b">
        <f>IF(OR(AND('Validation summary'!$B$2="2022-23",JZJ182="In-period"),AND('Validation summary'!$B$2="2023-24",JZJ182="In-period"),AND('Validation summary'!$B$2="2024-25",JZJ182="In-period"),AND('Validation summary'!$B$2="2024-25",JZJ182="End of period",JZJ190="Revenue")),TRUE,FALSE)</f>
        <v>0</v>
      </c>
      <c r="JZK183" s="201" t="b">
        <f>IF(OR(AND('Validation summary'!$B$2="2022-23",JZK182="In-period"),AND('Validation summary'!$B$2="2023-24",JZK182="In-period"),AND('Validation summary'!$B$2="2024-25",JZK182="In-period"),AND('Validation summary'!$B$2="2024-25",JZK182="End of period",JZK190="Revenue")),TRUE,FALSE)</f>
        <v>0</v>
      </c>
      <c r="JZL183" s="201" t="b">
        <f>IF(OR(AND('Validation summary'!$B$2="2022-23",JZL182="In-period"),AND('Validation summary'!$B$2="2023-24",JZL182="In-period"),AND('Validation summary'!$B$2="2024-25",JZL182="In-period"),AND('Validation summary'!$B$2="2024-25",JZL182="End of period",JZL190="Revenue")),TRUE,FALSE)</f>
        <v>0</v>
      </c>
      <c r="JZM183" s="201" t="b">
        <f>IF(OR(AND('Validation summary'!$B$2="2022-23",JZM182="In-period"),AND('Validation summary'!$B$2="2023-24",JZM182="In-period"),AND('Validation summary'!$B$2="2024-25",JZM182="In-period"),AND('Validation summary'!$B$2="2024-25",JZM182="End of period",JZM190="Revenue")),TRUE,FALSE)</f>
        <v>0</v>
      </c>
      <c r="JZN183" s="201" t="b">
        <f>IF(OR(AND('Validation summary'!$B$2="2022-23",JZN182="In-period"),AND('Validation summary'!$B$2="2023-24",JZN182="In-period"),AND('Validation summary'!$B$2="2024-25",JZN182="In-period"),AND('Validation summary'!$B$2="2024-25",JZN182="End of period",JZN190="Revenue")),TRUE,FALSE)</f>
        <v>0</v>
      </c>
      <c r="JZO183" s="201" t="b">
        <f>IF(OR(AND('Validation summary'!$B$2="2022-23",JZO182="In-period"),AND('Validation summary'!$B$2="2023-24",JZO182="In-period"),AND('Validation summary'!$B$2="2024-25",JZO182="In-period"),AND('Validation summary'!$B$2="2024-25",JZO182="End of period",JZO190="Revenue")),TRUE,FALSE)</f>
        <v>0</v>
      </c>
      <c r="JZP183" s="201" t="b">
        <f>IF(OR(AND('Validation summary'!$B$2="2022-23",JZP182="In-period"),AND('Validation summary'!$B$2="2023-24",JZP182="In-period"),AND('Validation summary'!$B$2="2024-25",JZP182="In-period"),AND('Validation summary'!$B$2="2024-25",JZP182="End of period",JZP190="Revenue")),TRUE,FALSE)</f>
        <v>0</v>
      </c>
      <c r="JZQ183" s="201" t="b">
        <f>IF(OR(AND('Validation summary'!$B$2="2022-23",JZQ182="In-period"),AND('Validation summary'!$B$2="2023-24",JZQ182="In-period"),AND('Validation summary'!$B$2="2024-25",JZQ182="In-period"),AND('Validation summary'!$B$2="2024-25",JZQ182="End of period",JZQ190="Revenue")),TRUE,FALSE)</f>
        <v>0</v>
      </c>
      <c r="JZR183" s="201" t="b">
        <f>IF(OR(AND('Validation summary'!$B$2="2022-23",JZR182="In-period"),AND('Validation summary'!$B$2="2023-24",JZR182="In-period"),AND('Validation summary'!$B$2="2024-25",JZR182="In-period"),AND('Validation summary'!$B$2="2024-25",JZR182="End of period",JZR190="Revenue")),TRUE,FALSE)</f>
        <v>0</v>
      </c>
      <c r="JZS183" s="201" t="b">
        <f>IF(OR(AND('Validation summary'!$B$2="2022-23",JZS182="In-period"),AND('Validation summary'!$B$2="2023-24",JZS182="In-period"),AND('Validation summary'!$B$2="2024-25",JZS182="In-period"),AND('Validation summary'!$B$2="2024-25",JZS182="End of period",JZS190="Revenue")),TRUE,FALSE)</f>
        <v>0</v>
      </c>
      <c r="JZT183" s="201" t="b">
        <f>IF(OR(AND('Validation summary'!$B$2="2022-23",JZT182="In-period"),AND('Validation summary'!$B$2="2023-24",JZT182="In-period"),AND('Validation summary'!$B$2="2024-25",JZT182="In-period"),AND('Validation summary'!$B$2="2024-25",JZT182="End of period",JZT190="Revenue")),TRUE,FALSE)</f>
        <v>0</v>
      </c>
      <c r="JZU183" s="201" t="b">
        <f>IF(OR(AND('Validation summary'!$B$2="2022-23",JZU182="In-period"),AND('Validation summary'!$B$2="2023-24",JZU182="In-period"),AND('Validation summary'!$B$2="2024-25",JZU182="In-period"),AND('Validation summary'!$B$2="2024-25",JZU182="End of period",JZU190="Revenue")),TRUE,FALSE)</f>
        <v>0</v>
      </c>
      <c r="JZV183" s="201" t="b">
        <f>IF(OR(AND('Validation summary'!$B$2="2022-23",JZV182="In-period"),AND('Validation summary'!$B$2="2023-24",JZV182="In-period"),AND('Validation summary'!$B$2="2024-25",JZV182="In-period"),AND('Validation summary'!$B$2="2024-25",JZV182="End of period",JZV190="Revenue")),TRUE,FALSE)</f>
        <v>0</v>
      </c>
      <c r="JZW183" s="201" t="b">
        <f>IF(OR(AND('Validation summary'!$B$2="2022-23",JZW182="In-period"),AND('Validation summary'!$B$2="2023-24",JZW182="In-period"),AND('Validation summary'!$B$2="2024-25",JZW182="In-period"),AND('Validation summary'!$B$2="2024-25",JZW182="End of period",JZW190="Revenue")),TRUE,FALSE)</f>
        <v>0</v>
      </c>
      <c r="JZX183" s="201" t="b">
        <f>IF(OR(AND('Validation summary'!$B$2="2022-23",JZX182="In-period"),AND('Validation summary'!$B$2="2023-24",JZX182="In-period"),AND('Validation summary'!$B$2="2024-25",JZX182="In-period"),AND('Validation summary'!$B$2="2024-25",JZX182="End of period",JZX190="Revenue")),TRUE,FALSE)</f>
        <v>0</v>
      </c>
      <c r="JZY183" s="201" t="b">
        <f>IF(OR(AND('Validation summary'!$B$2="2022-23",JZY182="In-period"),AND('Validation summary'!$B$2="2023-24",JZY182="In-period"),AND('Validation summary'!$B$2="2024-25",JZY182="In-period"),AND('Validation summary'!$B$2="2024-25",JZY182="End of period",JZY190="Revenue")),TRUE,FALSE)</f>
        <v>0</v>
      </c>
      <c r="JZZ183" s="201" t="b">
        <f>IF(OR(AND('Validation summary'!$B$2="2022-23",JZZ182="In-period"),AND('Validation summary'!$B$2="2023-24",JZZ182="In-period"),AND('Validation summary'!$B$2="2024-25",JZZ182="In-period"),AND('Validation summary'!$B$2="2024-25",JZZ182="End of period",JZZ190="Revenue")),TRUE,FALSE)</f>
        <v>0</v>
      </c>
      <c r="KAA183" s="201" t="b">
        <f>IF(OR(AND('Validation summary'!$B$2="2022-23",KAA182="In-period"),AND('Validation summary'!$B$2="2023-24",KAA182="In-period"),AND('Validation summary'!$B$2="2024-25",KAA182="In-period"),AND('Validation summary'!$B$2="2024-25",KAA182="End of period",KAA190="Revenue")),TRUE,FALSE)</f>
        <v>0</v>
      </c>
      <c r="KAB183" s="201" t="b">
        <f>IF(OR(AND('Validation summary'!$B$2="2022-23",KAB182="In-period"),AND('Validation summary'!$B$2="2023-24",KAB182="In-period"),AND('Validation summary'!$B$2="2024-25",KAB182="In-period"),AND('Validation summary'!$B$2="2024-25",KAB182="End of period",KAB190="Revenue")),TRUE,FALSE)</f>
        <v>0</v>
      </c>
      <c r="KAC183" s="201" t="b">
        <f>IF(OR(AND('Validation summary'!$B$2="2022-23",KAC182="In-period"),AND('Validation summary'!$B$2="2023-24",KAC182="In-period"),AND('Validation summary'!$B$2="2024-25",KAC182="In-period"),AND('Validation summary'!$B$2="2024-25",KAC182="End of period",KAC190="Revenue")),TRUE,FALSE)</f>
        <v>0</v>
      </c>
      <c r="KAD183" s="201" t="b">
        <f>IF(OR(AND('Validation summary'!$B$2="2022-23",KAD182="In-period"),AND('Validation summary'!$B$2="2023-24",KAD182="In-period"),AND('Validation summary'!$B$2="2024-25",KAD182="In-period"),AND('Validation summary'!$B$2="2024-25",KAD182="End of period",KAD190="Revenue")),TRUE,FALSE)</f>
        <v>0</v>
      </c>
      <c r="KAE183" s="201" t="b">
        <f>IF(OR(AND('Validation summary'!$B$2="2022-23",KAE182="In-period"),AND('Validation summary'!$B$2="2023-24",KAE182="In-period"),AND('Validation summary'!$B$2="2024-25",KAE182="In-period"),AND('Validation summary'!$B$2="2024-25",KAE182="End of period",KAE190="Revenue")),TRUE,FALSE)</f>
        <v>0</v>
      </c>
      <c r="KAF183" s="201" t="b">
        <f>IF(OR(AND('Validation summary'!$B$2="2022-23",KAF182="In-period"),AND('Validation summary'!$B$2="2023-24",KAF182="In-period"),AND('Validation summary'!$B$2="2024-25",KAF182="In-period"),AND('Validation summary'!$B$2="2024-25",KAF182="End of period",KAF190="Revenue")),TRUE,FALSE)</f>
        <v>0</v>
      </c>
      <c r="KAG183" s="201" t="b">
        <f>IF(OR(AND('Validation summary'!$B$2="2022-23",KAG182="In-period"),AND('Validation summary'!$B$2="2023-24",KAG182="In-period"),AND('Validation summary'!$B$2="2024-25",KAG182="In-period"),AND('Validation summary'!$B$2="2024-25",KAG182="End of period",KAG190="Revenue")),TRUE,FALSE)</f>
        <v>0</v>
      </c>
      <c r="KAH183" s="201" t="b">
        <f>IF(OR(AND('Validation summary'!$B$2="2022-23",KAH182="In-period"),AND('Validation summary'!$B$2="2023-24",KAH182="In-period"),AND('Validation summary'!$B$2="2024-25",KAH182="In-period"),AND('Validation summary'!$B$2="2024-25",KAH182="End of period",KAH190="Revenue")),TRUE,FALSE)</f>
        <v>0</v>
      </c>
      <c r="KAI183" s="201" t="b">
        <f>IF(OR(AND('Validation summary'!$B$2="2022-23",KAI182="In-period"),AND('Validation summary'!$B$2="2023-24",KAI182="In-period"),AND('Validation summary'!$B$2="2024-25",KAI182="In-period"),AND('Validation summary'!$B$2="2024-25",KAI182="End of period",KAI190="Revenue")),TRUE,FALSE)</f>
        <v>0</v>
      </c>
      <c r="KAJ183" s="201" t="b">
        <f>IF(OR(AND('Validation summary'!$B$2="2022-23",KAJ182="In-period"),AND('Validation summary'!$B$2="2023-24",KAJ182="In-period"),AND('Validation summary'!$B$2="2024-25",KAJ182="In-period"),AND('Validation summary'!$B$2="2024-25",KAJ182="End of period",KAJ190="Revenue")),TRUE,FALSE)</f>
        <v>0</v>
      </c>
      <c r="KAK183" s="201" t="b">
        <f>IF(OR(AND('Validation summary'!$B$2="2022-23",KAK182="In-period"),AND('Validation summary'!$B$2="2023-24",KAK182="In-period"),AND('Validation summary'!$B$2="2024-25",KAK182="In-period"),AND('Validation summary'!$B$2="2024-25",KAK182="End of period",KAK190="Revenue")),TRUE,FALSE)</f>
        <v>0</v>
      </c>
      <c r="KAL183" s="201" t="b">
        <f>IF(OR(AND('Validation summary'!$B$2="2022-23",KAL182="In-period"),AND('Validation summary'!$B$2="2023-24",KAL182="In-period"),AND('Validation summary'!$B$2="2024-25",KAL182="In-period"),AND('Validation summary'!$B$2="2024-25",KAL182="End of period",KAL190="Revenue")),TRUE,FALSE)</f>
        <v>0</v>
      </c>
      <c r="KAM183" s="201" t="b">
        <f>IF(OR(AND('Validation summary'!$B$2="2022-23",KAM182="In-period"),AND('Validation summary'!$B$2="2023-24",KAM182="In-period"),AND('Validation summary'!$B$2="2024-25",KAM182="In-period"),AND('Validation summary'!$B$2="2024-25",KAM182="End of period",KAM190="Revenue")),TRUE,FALSE)</f>
        <v>0</v>
      </c>
      <c r="KAN183" s="201" t="b">
        <f>IF(OR(AND('Validation summary'!$B$2="2022-23",KAN182="In-period"),AND('Validation summary'!$B$2="2023-24",KAN182="In-period"),AND('Validation summary'!$B$2="2024-25",KAN182="In-period"),AND('Validation summary'!$B$2="2024-25",KAN182="End of period",KAN190="Revenue")),TRUE,FALSE)</f>
        <v>0</v>
      </c>
      <c r="KAO183" s="201" t="b">
        <f>IF(OR(AND('Validation summary'!$B$2="2022-23",KAO182="In-period"),AND('Validation summary'!$B$2="2023-24",KAO182="In-period"),AND('Validation summary'!$B$2="2024-25",KAO182="In-period"),AND('Validation summary'!$B$2="2024-25",KAO182="End of period",KAO190="Revenue")),TRUE,FALSE)</f>
        <v>0</v>
      </c>
      <c r="KAP183" s="201" t="b">
        <f>IF(OR(AND('Validation summary'!$B$2="2022-23",KAP182="In-period"),AND('Validation summary'!$B$2="2023-24",KAP182="In-period"),AND('Validation summary'!$B$2="2024-25",KAP182="In-period"),AND('Validation summary'!$B$2="2024-25",KAP182="End of period",KAP190="Revenue")),TRUE,FALSE)</f>
        <v>0</v>
      </c>
      <c r="KAQ183" s="201" t="b">
        <f>IF(OR(AND('Validation summary'!$B$2="2022-23",KAQ182="In-period"),AND('Validation summary'!$B$2="2023-24",KAQ182="In-period"),AND('Validation summary'!$B$2="2024-25",KAQ182="In-period"),AND('Validation summary'!$B$2="2024-25",KAQ182="End of period",KAQ190="Revenue")),TRUE,FALSE)</f>
        <v>0</v>
      </c>
      <c r="KAR183" s="201" t="b">
        <f>IF(OR(AND('Validation summary'!$B$2="2022-23",KAR182="In-period"),AND('Validation summary'!$B$2="2023-24",KAR182="In-period"),AND('Validation summary'!$B$2="2024-25",KAR182="In-period"),AND('Validation summary'!$B$2="2024-25",KAR182="End of period",KAR190="Revenue")),TRUE,FALSE)</f>
        <v>0</v>
      </c>
      <c r="KAS183" s="201" t="b">
        <f>IF(OR(AND('Validation summary'!$B$2="2022-23",KAS182="In-period"),AND('Validation summary'!$B$2="2023-24",KAS182="In-period"),AND('Validation summary'!$B$2="2024-25",KAS182="In-period"),AND('Validation summary'!$B$2="2024-25",KAS182="End of period",KAS190="Revenue")),TRUE,FALSE)</f>
        <v>0</v>
      </c>
      <c r="KAT183" s="201" t="b">
        <f>IF(OR(AND('Validation summary'!$B$2="2022-23",KAT182="In-period"),AND('Validation summary'!$B$2="2023-24",KAT182="In-period"),AND('Validation summary'!$B$2="2024-25",KAT182="In-period"),AND('Validation summary'!$B$2="2024-25",KAT182="End of period",KAT190="Revenue")),TRUE,FALSE)</f>
        <v>0</v>
      </c>
      <c r="KAU183" s="201" t="b">
        <f>IF(OR(AND('Validation summary'!$B$2="2022-23",KAU182="In-period"),AND('Validation summary'!$B$2="2023-24",KAU182="In-period"),AND('Validation summary'!$B$2="2024-25",KAU182="In-period"),AND('Validation summary'!$B$2="2024-25",KAU182="End of period",KAU190="Revenue")),TRUE,FALSE)</f>
        <v>0</v>
      </c>
      <c r="KAV183" s="201" t="b">
        <f>IF(OR(AND('Validation summary'!$B$2="2022-23",KAV182="In-period"),AND('Validation summary'!$B$2="2023-24",KAV182="In-period"),AND('Validation summary'!$B$2="2024-25",KAV182="In-period"),AND('Validation summary'!$B$2="2024-25",KAV182="End of period",KAV190="Revenue")),TRUE,FALSE)</f>
        <v>0</v>
      </c>
      <c r="KAW183" s="201" t="b">
        <f>IF(OR(AND('Validation summary'!$B$2="2022-23",KAW182="In-period"),AND('Validation summary'!$B$2="2023-24",KAW182="In-period"),AND('Validation summary'!$B$2="2024-25",KAW182="In-period"),AND('Validation summary'!$B$2="2024-25",KAW182="End of period",KAW190="Revenue")),TRUE,FALSE)</f>
        <v>0</v>
      </c>
      <c r="KAX183" s="201" t="b">
        <f>IF(OR(AND('Validation summary'!$B$2="2022-23",KAX182="In-period"),AND('Validation summary'!$B$2="2023-24",KAX182="In-period"),AND('Validation summary'!$B$2="2024-25",KAX182="In-period"),AND('Validation summary'!$B$2="2024-25",KAX182="End of period",KAX190="Revenue")),TRUE,FALSE)</f>
        <v>0</v>
      </c>
      <c r="KAY183" s="201" t="b">
        <f>IF(OR(AND('Validation summary'!$B$2="2022-23",KAY182="In-period"),AND('Validation summary'!$B$2="2023-24",KAY182="In-period"),AND('Validation summary'!$B$2="2024-25",KAY182="In-period"),AND('Validation summary'!$B$2="2024-25",KAY182="End of period",KAY190="Revenue")),TRUE,FALSE)</f>
        <v>0</v>
      </c>
      <c r="KAZ183" s="201" t="b">
        <f>IF(OR(AND('Validation summary'!$B$2="2022-23",KAZ182="In-period"),AND('Validation summary'!$B$2="2023-24",KAZ182="In-period"),AND('Validation summary'!$B$2="2024-25",KAZ182="In-period"),AND('Validation summary'!$B$2="2024-25",KAZ182="End of period",KAZ190="Revenue")),TRUE,FALSE)</f>
        <v>0</v>
      </c>
      <c r="KBA183" s="201" t="b">
        <f>IF(OR(AND('Validation summary'!$B$2="2022-23",KBA182="In-period"),AND('Validation summary'!$B$2="2023-24",KBA182="In-period"),AND('Validation summary'!$B$2="2024-25",KBA182="In-period"),AND('Validation summary'!$B$2="2024-25",KBA182="End of period",KBA190="Revenue")),TRUE,FALSE)</f>
        <v>0</v>
      </c>
      <c r="KBB183" s="201" t="b">
        <f>IF(OR(AND('Validation summary'!$B$2="2022-23",KBB182="In-period"),AND('Validation summary'!$B$2="2023-24",KBB182="In-period"),AND('Validation summary'!$B$2="2024-25",KBB182="In-period"),AND('Validation summary'!$B$2="2024-25",KBB182="End of period",KBB190="Revenue")),TRUE,FALSE)</f>
        <v>0</v>
      </c>
      <c r="KBC183" s="201" t="b">
        <f>IF(OR(AND('Validation summary'!$B$2="2022-23",KBC182="In-period"),AND('Validation summary'!$B$2="2023-24",KBC182="In-period"),AND('Validation summary'!$B$2="2024-25",KBC182="In-period"),AND('Validation summary'!$B$2="2024-25",KBC182="End of period",KBC190="Revenue")),TRUE,FALSE)</f>
        <v>0</v>
      </c>
      <c r="KBD183" s="201" t="b">
        <f>IF(OR(AND('Validation summary'!$B$2="2022-23",KBD182="In-period"),AND('Validation summary'!$B$2="2023-24",KBD182="In-period"),AND('Validation summary'!$B$2="2024-25",KBD182="In-period"),AND('Validation summary'!$B$2="2024-25",KBD182="End of period",KBD190="Revenue")),TRUE,FALSE)</f>
        <v>0</v>
      </c>
      <c r="KBE183" s="201" t="b">
        <f>IF(OR(AND('Validation summary'!$B$2="2022-23",KBE182="In-period"),AND('Validation summary'!$B$2="2023-24",KBE182="In-period"),AND('Validation summary'!$B$2="2024-25",KBE182="In-period"),AND('Validation summary'!$B$2="2024-25",KBE182="End of period",KBE190="Revenue")),TRUE,FALSE)</f>
        <v>0</v>
      </c>
      <c r="KBF183" s="201" t="b">
        <f>IF(OR(AND('Validation summary'!$B$2="2022-23",KBF182="In-period"),AND('Validation summary'!$B$2="2023-24",KBF182="In-period"),AND('Validation summary'!$B$2="2024-25",KBF182="In-period"),AND('Validation summary'!$B$2="2024-25",KBF182="End of period",KBF190="Revenue")),TRUE,FALSE)</f>
        <v>0</v>
      </c>
      <c r="KBG183" s="201" t="b">
        <f>IF(OR(AND('Validation summary'!$B$2="2022-23",KBG182="In-period"),AND('Validation summary'!$B$2="2023-24",KBG182="In-period"),AND('Validation summary'!$B$2="2024-25",KBG182="In-period"),AND('Validation summary'!$B$2="2024-25",KBG182="End of period",KBG190="Revenue")),TRUE,FALSE)</f>
        <v>0</v>
      </c>
      <c r="KBH183" s="201" t="b">
        <f>IF(OR(AND('Validation summary'!$B$2="2022-23",KBH182="In-period"),AND('Validation summary'!$B$2="2023-24",KBH182="In-period"),AND('Validation summary'!$B$2="2024-25",KBH182="In-period"),AND('Validation summary'!$B$2="2024-25",KBH182="End of period",KBH190="Revenue")),TRUE,FALSE)</f>
        <v>0</v>
      </c>
      <c r="KBI183" s="201" t="b">
        <f>IF(OR(AND('Validation summary'!$B$2="2022-23",KBI182="In-period"),AND('Validation summary'!$B$2="2023-24",KBI182="In-period"),AND('Validation summary'!$B$2="2024-25",KBI182="In-period"),AND('Validation summary'!$B$2="2024-25",KBI182="End of period",KBI190="Revenue")),TRUE,FALSE)</f>
        <v>0</v>
      </c>
      <c r="KBJ183" s="201" t="b">
        <f>IF(OR(AND('Validation summary'!$B$2="2022-23",KBJ182="In-period"),AND('Validation summary'!$B$2="2023-24",KBJ182="In-period"),AND('Validation summary'!$B$2="2024-25",KBJ182="In-period"),AND('Validation summary'!$B$2="2024-25",KBJ182="End of period",KBJ190="Revenue")),TRUE,FALSE)</f>
        <v>0</v>
      </c>
      <c r="KBK183" s="201" t="b">
        <f>IF(OR(AND('Validation summary'!$B$2="2022-23",KBK182="In-period"),AND('Validation summary'!$B$2="2023-24",KBK182="In-period"),AND('Validation summary'!$B$2="2024-25",KBK182="In-period"),AND('Validation summary'!$B$2="2024-25",KBK182="End of period",KBK190="Revenue")),TRUE,FALSE)</f>
        <v>0</v>
      </c>
      <c r="KBL183" s="201" t="b">
        <f>IF(OR(AND('Validation summary'!$B$2="2022-23",KBL182="In-period"),AND('Validation summary'!$B$2="2023-24",KBL182="In-period"),AND('Validation summary'!$B$2="2024-25",KBL182="In-period"),AND('Validation summary'!$B$2="2024-25",KBL182="End of period",KBL190="Revenue")),TRUE,FALSE)</f>
        <v>0</v>
      </c>
      <c r="KBM183" s="201" t="b">
        <f>IF(OR(AND('Validation summary'!$B$2="2022-23",KBM182="In-period"),AND('Validation summary'!$B$2="2023-24",KBM182="In-period"),AND('Validation summary'!$B$2="2024-25",KBM182="In-period"),AND('Validation summary'!$B$2="2024-25",KBM182="End of period",KBM190="Revenue")),TRUE,FALSE)</f>
        <v>0</v>
      </c>
      <c r="KBN183" s="201" t="b">
        <f>IF(OR(AND('Validation summary'!$B$2="2022-23",KBN182="In-period"),AND('Validation summary'!$B$2="2023-24",KBN182="In-period"),AND('Validation summary'!$B$2="2024-25",KBN182="In-period"),AND('Validation summary'!$B$2="2024-25",KBN182="End of period",KBN190="Revenue")),TRUE,FALSE)</f>
        <v>0</v>
      </c>
      <c r="KBO183" s="201" t="b">
        <f>IF(OR(AND('Validation summary'!$B$2="2022-23",KBO182="In-period"),AND('Validation summary'!$B$2="2023-24",KBO182="In-period"),AND('Validation summary'!$B$2="2024-25",KBO182="In-period"),AND('Validation summary'!$B$2="2024-25",KBO182="End of period",KBO190="Revenue")),TRUE,FALSE)</f>
        <v>0</v>
      </c>
      <c r="KBP183" s="201" t="b">
        <f>IF(OR(AND('Validation summary'!$B$2="2022-23",KBP182="In-period"),AND('Validation summary'!$B$2="2023-24",KBP182="In-period"),AND('Validation summary'!$B$2="2024-25",KBP182="In-period"),AND('Validation summary'!$B$2="2024-25",KBP182="End of period",KBP190="Revenue")),TRUE,FALSE)</f>
        <v>0</v>
      </c>
      <c r="KBQ183" s="201" t="b">
        <f>IF(OR(AND('Validation summary'!$B$2="2022-23",KBQ182="In-period"),AND('Validation summary'!$B$2="2023-24",KBQ182="In-period"),AND('Validation summary'!$B$2="2024-25",KBQ182="In-period"),AND('Validation summary'!$B$2="2024-25",KBQ182="End of period",KBQ190="Revenue")),TRUE,FALSE)</f>
        <v>0</v>
      </c>
      <c r="KBR183" s="201" t="b">
        <f>IF(OR(AND('Validation summary'!$B$2="2022-23",KBR182="In-period"),AND('Validation summary'!$B$2="2023-24",KBR182="In-period"),AND('Validation summary'!$B$2="2024-25",KBR182="In-period"),AND('Validation summary'!$B$2="2024-25",KBR182="End of period",KBR190="Revenue")),TRUE,FALSE)</f>
        <v>0</v>
      </c>
      <c r="KBS183" s="201" t="b">
        <f>IF(OR(AND('Validation summary'!$B$2="2022-23",KBS182="In-period"),AND('Validation summary'!$B$2="2023-24",KBS182="In-period"),AND('Validation summary'!$B$2="2024-25",KBS182="In-period"),AND('Validation summary'!$B$2="2024-25",KBS182="End of period",KBS190="Revenue")),TRUE,FALSE)</f>
        <v>0</v>
      </c>
      <c r="KBT183" s="201" t="b">
        <f>IF(OR(AND('Validation summary'!$B$2="2022-23",KBT182="In-period"),AND('Validation summary'!$B$2="2023-24",KBT182="In-period"),AND('Validation summary'!$B$2="2024-25",KBT182="In-period"),AND('Validation summary'!$B$2="2024-25",KBT182="End of period",KBT190="Revenue")),TRUE,FALSE)</f>
        <v>0</v>
      </c>
      <c r="KBU183" s="201" t="b">
        <f>IF(OR(AND('Validation summary'!$B$2="2022-23",KBU182="In-period"),AND('Validation summary'!$B$2="2023-24",KBU182="In-period"),AND('Validation summary'!$B$2="2024-25",KBU182="In-period"),AND('Validation summary'!$B$2="2024-25",KBU182="End of period",KBU190="Revenue")),TRUE,FALSE)</f>
        <v>0</v>
      </c>
      <c r="KBV183" s="201" t="b">
        <f>IF(OR(AND('Validation summary'!$B$2="2022-23",KBV182="In-period"),AND('Validation summary'!$B$2="2023-24",KBV182="In-period"),AND('Validation summary'!$B$2="2024-25",KBV182="In-period"),AND('Validation summary'!$B$2="2024-25",KBV182="End of period",KBV190="Revenue")),TRUE,FALSE)</f>
        <v>0</v>
      </c>
      <c r="KBW183" s="201" t="b">
        <f>IF(OR(AND('Validation summary'!$B$2="2022-23",KBW182="In-period"),AND('Validation summary'!$B$2="2023-24",KBW182="In-period"),AND('Validation summary'!$B$2="2024-25",KBW182="In-period"),AND('Validation summary'!$B$2="2024-25",KBW182="End of period",KBW190="Revenue")),TRUE,FALSE)</f>
        <v>0</v>
      </c>
      <c r="KBX183" s="201" t="b">
        <f>IF(OR(AND('Validation summary'!$B$2="2022-23",KBX182="In-period"),AND('Validation summary'!$B$2="2023-24",KBX182="In-period"),AND('Validation summary'!$B$2="2024-25",KBX182="In-period"),AND('Validation summary'!$B$2="2024-25",KBX182="End of period",KBX190="Revenue")),TRUE,FALSE)</f>
        <v>0</v>
      </c>
      <c r="KBY183" s="201" t="b">
        <f>IF(OR(AND('Validation summary'!$B$2="2022-23",KBY182="In-period"),AND('Validation summary'!$B$2="2023-24",KBY182="In-period"),AND('Validation summary'!$B$2="2024-25",KBY182="In-period"),AND('Validation summary'!$B$2="2024-25",KBY182="End of period",KBY190="Revenue")),TRUE,FALSE)</f>
        <v>0</v>
      </c>
      <c r="KBZ183" s="201" t="b">
        <f>IF(OR(AND('Validation summary'!$B$2="2022-23",KBZ182="In-period"),AND('Validation summary'!$B$2="2023-24",KBZ182="In-period"),AND('Validation summary'!$B$2="2024-25",KBZ182="In-period"),AND('Validation summary'!$B$2="2024-25",KBZ182="End of period",KBZ190="Revenue")),TRUE,FALSE)</f>
        <v>0</v>
      </c>
      <c r="KCA183" s="201" t="b">
        <f>IF(OR(AND('Validation summary'!$B$2="2022-23",KCA182="In-period"),AND('Validation summary'!$B$2="2023-24",KCA182="In-period"),AND('Validation summary'!$B$2="2024-25",KCA182="In-period"),AND('Validation summary'!$B$2="2024-25",KCA182="End of period",KCA190="Revenue")),TRUE,FALSE)</f>
        <v>0</v>
      </c>
      <c r="KCB183" s="201" t="b">
        <f>IF(OR(AND('Validation summary'!$B$2="2022-23",KCB182="In-period"),AND('Validation summary'!$B$2="2023-24",KCB182="In-period"),AND('Validation summary'!$B$2="2024-25",KCB182="In-period"),AND('Validation summary'!$B$2="2024-25",KCB182="End of period",KCB190="Revenue")),TRUE,FALSE)</f>
        <v>0</v>
      </c>
      <c r="KCC183" s="201" t="b">
        <f>IF(OR(AND('Validation summary'!$B$2="2022-23",KCC182="In-period"),AND('Validation summary'!$B$2="2023-24",KCC182="In-period"),AND('Validation summary'!$B$2="2024-25",KCC182="In-period"),AND('Validation summary'!$B$2="2024-25",KCC182="End of period",KCC190="Revenue")),TRUE,FALSE)</f>
        <v>0</v>
      </c>
      <c r="KCD183" s="201" t="b">
        <f>IF(OR(AND('Validation summary'!$B$2="2022-23",KCD182="In-period"),AND('Validation summary'!$B$2="2023-24",KCD182="In-period"),AND('Validation summary'!$B$2="2024-25",KCD182="In-period"),AND('Validation summary'!$B$2="2024-25",KCD182="End of period",KCD190="Revenue")),TRUE,FALSE)</f>
        <v>0</v>
      </c>
      <c r="KCE183" s="201" t="b">
        <f>IF(OR(AND('Validation summary'!$B$2="2022-23",KCE182="In-period"),AND('Validation summary'!$B$2="2023-24",KCE182="In-period"),AND('Validation summary'!$B$2="2024-25",KCE182="In-period"),AND('Validation summary'!$B$2="2024-25",KCE182="End of period",KCE190="Revenue")),TRUE,FALSE)</f>
        <v>0</v>
      </c>
      <c r="KCF183" s="201" t="b">
        <f>IF(OR(AND('Validation summary'!$B$2="2022-23",KCF182="In-period"),AND('Validation summary'!$B$2="2023-24",KCF182="In-period"),AND('Validation summary'!$B$2="2024-25",KCF182="In-period"),AND('Validation summary'!$B$2="2024-25",KCF182="End of period",KCF190="Revenue")),TRUE,FALSE)</f>
        <v>0</v>
      </c>
      <c r="KCG183" s="201" t="b">
        <f>IF(OR(AND('Validation summary'!$B$2="2022-23",KCG182="In-period"),AND('Validation summary'!$B$2="2023-24",KCG182="In-period"),AND('Validation summary'!$B$2="2024-25",KCG182="In-period"),AND('Validation summary'!$B$2="2024-25",KCG182="End of period",KCG190="Revenue")),TRUE,FALSE)</f>
        <v>0</v>
      </c>
      <c r="KCH183" s="201" t="b">
        <f>IF(OR(AND('Validation summary'!$B$2="2022-23",KCH182="In-period"),AND('Validation summary'!$B$2="2023-24",KCH182="In-period"),AND('Validation summary'!$B$2="2024-25",KCH182="In-period"),AND('Validation summary'!$B$2="2024-25",KCH182="End of period",KCH190="Revenue")),TRUE,FALSE)</f>
        <v>0</v>
      </c>
      <c r="KCI183" s="201" t="b">
        <f>IF(OR(AND('Validation summary'!$B$2="2022-23",KCI182="In-period"),AND('Validation summary'!$B$2="2023-24",KCI182="In-period"),AND('Validation summary'!$B$2="2024-25",KCI182="In-period"),AND('Validation summary'!$B$2="2024-25",KCI182="End of period",KCI190="Revenue")),TRUE,FALSE)</f>
        <v>0</v>
      </c>
      <c r="KCJ183" s="201" t="b">
        <f>IF(OR(AND('Validation summary'!$B$2="2022-23",KCJ182="In-period"),AND('Validation summary'!$B$2="2023-24",KCJ182="In-period"),AND('Validation summary'!$B$2="2024-25",KCJ182="In-period"),AND('Validation summary'!$B$2="2024-25",KCJ182="End of period",KCJ190="Revenue")),TRUE,FALSE)</f>
        <v>0</v>
      </c>
      <c r="KCK183" s="201" t="b">
        <f>IF(OR(AND('Validation summary'!$B$2="2022-23",KCK182="In-period"),AND('Validation summary'!$B$2="2023-24",KCK182="In-period"),AND('Validation summary'!$B$2="2024-25",KCK182="In-period"),AND('Validation summary'!$B$2="2024-25",KCK182="End of period",KCK190="Revenue")),TRUE,FALSE)</f>
        <v>0</v>
      </c>
      <c r="KCL183" s="201" t="b">
        <f>IF(OR(AND('Validation summary'!$B$2="2022-23",KCL182="In-period"),AND('Validation summary'!$B$2="2023-24",KCL182="In-period"),AND('Validation summary'!$B$2="2024-25",KCL182="In-period"),AND('Validation summary'!$B$2="2024-25",KCL182="End of period",KCL190="Revenue")),TRUE,FALSE)</f>
        <v>0</v>
      </c>
      <c r="KCM183" s="201" t="b">
        <f>IF(OR(AND('Validation summary'!$B$2="2022-23",KCM182="In-period"),AND('Validation summary'!$B$2="2023-24",KCM182="In-period"),AND('Validation summary'!$B$2="2024-25",KCM182="In-period"),AND('Validation summary'!$B$2="2024-25",KCM182="End of period",KCM190="Revenue")),TRUE,FALSE)</f>
        <v>0</v>
      </c>
      <c r="KCN183" s="201" t="b">
        <f>IF(OR(AND('Validation summary'!$B$2="2022-23",KCN182="In-period"),AND('Validation summary'!$B$2="2023-24",KCN182="In-period"),AND('Validation summary'!$B$2="2024-25",KCN182="In-period"),AND('Validation summary'!$B$2="2024-25",KCN182="End of period",KCN190="Revenue")),TRUE,FALSE)</f>
        <v>0</v>
      </c>
      <c r="KCO183" s="201" t="b">
        <f>IF(OR(AND('Validation summary'!$B$2="2022-23",KCO182="In-period"),AND('Validation summary'!$B$2="2023-24",KCO182="In-period"),AND('Validation summary'!$B$2="2024-25",KCO182="In-period"),AND('Validation summary'!$B$2="2024-25",KCO182="End of period",KCO190="Revenue")),TRUE,FALSE)</f>
        <v>0</v>
      </c>
      <c r="KCP183" s="201" t="b">
        <f>IF(OR(AND('Validation summary'!$B$2="2022-23",KCP182="In-period"),AND('Validation summary'!$B$2="2023-24",KCP182="In-period"),AND('Validation summary'!$B$2="2024-25",KCP182="In-period"),AND('Validation summary'!$B$2="2024-25",KCP182="End of period",KCP190="Revenue")),TRUE,FALSE)</f>
        <v>0</v>
      </c>
      <c r="KCQ183" s="201" t="b">
        <f>IF(OR(AND('Validation summary'!$B$2="2022-23",KCQ182="In-period"),AND('Validation summary'!$B$2="2023-24",KCQ182="In-period"),AND('Validation summary'!$B$2="2024-25",KCQ182="In-period"),AND('Validation summary'!$B$2="2024-25",KCQ182="End of period",KCQ190="Revenue")),TRUE,FALSE)</f>
        <v>0</v>
      </c>
      <c r="KCR183" s="201" t="b">
        <f>IF(OR(AND('Validation summary'!$B$2="2022-23",KCR182="In-period"),AND('Validation summary'!$B$2="2023-24",KCR182="In-period"),AND('Validation summary'!$B$2="2024-25",KCR182="In-period"),AND('Validation summary'!$B$2="2024-25",KCR182="End of period",KCR190="Revenue")),TRUE,FALSE)</f>
        <v>0</v>
      </c>
      <c r="KCS183" s="201" t="b">
        <f>IF(OR(AND('Validation summary'!$B$2="2022-23",KCS182="In-period"),AND('Validation summary'!$B$2="2023-24",KCS182="In-period"),AND('Validation summary'!$B$2="2024-25",KCS182="In-period"),AND('Validation summary'!$B$2="2024-25",KCS182="End of period",KCS190="Revenue")),TRUE,FALSE)</f>
        <v>0</v>
      </c>
      <c r="KCT183" s="201" t="b">
        <f>IF(OR(AND('Validation summary'!$B$2="2022-23",KCT182="In-period"),AND('Validation summary'!$B$2="2023-24",KCT182="In-period"),AND('Validation summary'!$B$2="2024-25",KCT182="In-period"),AND('Validation summary'!$B$2="2024-25",KCT182="End of period",KCT190="Revenue")),TRUE,FALSE)</f>
        <v>0</v>
      </c>
      <c r="KCU183" s="201" t="b">
        <f>IF(OR(AND('Validation summary'!$B$2="2022-23",KCU182="In-period"),AND('Validation summary'!$B$2="2023-24",KCU182="In-period"),AND('Validation summary'!$B$2="2024-25",KCU182="In-period"),AND('Validation summary'!$B$2="2024-25",KCU182="End of period",KCU190="Revenue")),TRUE,FALSE)</f>
        <v>0</v>
      </c>
      <c r="KCV183" s="201" t="b">
        <f>IF(OR(AND('Validation summary'!$B$2="2022-23",KCV182="In-period"),AND('Validation summary'!$B$2="2023-24",KCV182="In-period"),AND('Validation summary'!$B$2="2024-25",KCV182="In-period"),AND('Validation summary'!$B$2="2024-25",KCV182="End of period",KCV190="Revenue")),TRUE,FALSE)</f>
        <v>0</v>
      </c>
      <c r="KCW183" s="201" t="b">
        <f>IF(OR(AND('Validation summary'!$B$2="2022-23",KCW182="In-period"),AND('Validation summary'!$B$2="2023-24",KCW182="In-period"),AND('Validation summary'!$B$2="2024-25",KCW182="In-period"),AND('Validation summary'!$B$2="2024-25",KCW182="End of period",KCW190="Revenue")),TRUE,FALSE)</f>
        <v>0</v>
      </c>
      <c r="KCX183" s="201" t="b">
        <f>IF(OR(AND('Validation summary'!$B$2="2022-23",KCX182="In-period"),AND('Validation summary'!$B$2="2023-24",KCX182="In-period"),AND('Validation summary'!$B$2="2024-25",KCX182="In-period"),AND('Validation summary'!$B$2="2024-25",KCX182="End of period",KCX190="Revenue")),TRUE,FALSE)</f>
        <v>0</v>
      </c>
      <c r="KCY183" s="201" t="b">
        <f>IF(OR(AND('Validation summary'!$B$2="2022-23",KCY182="In-period"),AND('Validation summary'!$B$2="2023-24",KCY182="In-period"),AND('Validation summary'!$B$2="2024-25",KCY182="In-period"),AND('Validation summary'!$B$2="2024-25",KCY182="End of period",KCY190="Revenue")),TRUE,FALSE)</f>
        <v>0</v>
      </c>
      <c r="KCZ183" s="201" t="b">
        <f>IF(OR(AND('Validation summary'!$B$2="2022-23",KCZ182="In-period"),AND('Validation summary'!$B$2="2023-24",KCZ182="In-period"),AND('Validation summary'!$B$2="2024-25",KCZ182="In-period"),AND('Validation summary'!$B$2="2024-25",KCZ182="End of period",KCZ190="Revenue")),TRUE,FALSE)</f>
        <v>0</v>
      </c>
      <c r="KDA183" s="201" t="b">
        <f>IF(OR(AND('Validation summary'!$B$2="2022-23",KDA182="In-period"),AND('Validation summary'!$B$2="2023-24",KDA182="In-period"),AND('Validation summary'!$B$2="2024-25",KDA182="In-period"),AND('Validation summary'!$B$2="2024-25",KDA182="End of period",KDA190="Revenue")),TRUE,FALSE)</f>
        <v>0</v>
      </c>
      <c r="KDB183" s="201" t="b">
        <f>IF(OR(AND('Validation summary'!$B$2="2022-23",KDB182="In-period"),AND('Validation summary'!$B$2="2023-24",KDB182="In-period"),AND('Validation summary'!$B$2="2024-25",KDB182="In-period"),AND('Validation summary'!$B$2="2024-25",KDB182="End of period",KDB190="Revenue")),TRUE,FALSE)</f>
        <v>0</v>
      </c>
      <c r="KDC183" s="201" t="b">
        <f>IF(OR(AND('Validation summary'!$B$2="2022-23",KDC182="In-period"),AND('Validation summary'!$B$2="2023-24",KDC182="In-period"),AND('Validation summary'!$B$2="2024-25",KDC182="In-period"),AND('Validation summary'!$B$2="2024-25",KDC182="End of period",KDC190="Revenue")),TRUE,FALSE)</f>
        <v>0</v>
      </c>
      <c r="KDD183" s="201" t="b">
        <f>IF(OR(AND('Validation summary'!$B$2="2022-23",KDD182="In-period"),AND('Validation summary'!$B$2="2023-24",KDD182="In-period"),AND('Validation summary'!$B$2="2024-25",KDD182="In-period"),AND('Validation summary'!$B$2="2024-25",KDD182="End of period",KDD190="Revenue")),TRUE,FALSE)</f>
        <v>0</v>
      </c>
      <c r="KDE183" s="201" t="b">
        <f>IF(OR(AND('Validation summary'!$B$2="2022-23",KDE182="In-period"),AND('Validation summary'!$B$2="2023-24",KDE182="In-period"),AND('Validation summary'!$B$2="2024-25",KDE182="In-period"),AND('Validation summary'!$B$2="2024-25",KDE182="End of period",KDE190="Revenue")),TRUE,FALSE)</f>
        <v>0</v>
      </c>
      <c r="KDF183" s="201" t="b">
        <f>IF(OR(AND('Validation summary'!$B$2="2022-23",KDF182="In-period"),AND('Validation summary'!$B$2="2023-24",KDF182="In-period"),AND('Validation summary'!$B$2="2024-25",KDF182="In-period"),AND('Validation summary'!$B$2="2024-25",KDF182="End of period",KDF190="Revenue")),TRUE,FALSE)</f>
        <v>0</v>
      </c>
      <c r="KDG183" s="201" t="b">
        <f>IF(OR(AND('Validation summary'!$B$2="2022-23",KDG182="In-period"),AND('Validation summary'!$B$2="2023-24",KDG182="In-period"),AND('Validation summary'!$B$2="2024-25",KDG182="In-period"),AND('Validation summary'!$B$2="2024-25",KDG182="End of period",KDG190="Revenue")),TRUE,FALSE)</f>
        <v>0</v>
      </c>
      <c r="KDH183" s="201" t="b">
        <f>IF(OR(AND('Validation summary'!$B$2="2022-23",KDH182="In-period"),AND('Validation summary'!$B$2="2023-24",KDH182="In-period"),AND('Validation summary'!$B$2="2024-25",KDH182="In-period"),AND('Validation summary'!$B$2="2024-25",KDH182="End of period",KDH190="Revenue")),TRUE,FALSE)</f>
        <v>0</v>
      </c>
      <c r="KDI183" s="201" t="b">
        <f>IF(OR(AND('Validation summary'!$B$2="2022-23",KDI182="In-period"),AND('Validation summary'!$B$2="2023-24",KDI182="In-period"),AND('Validation summary'!$B$2="2024-25",KDI182="In-period"),AND('Validation summary'!$B$2="2024-25",KDI182="End of period",KDI190="Revenue")),TRUE,FALSE)</f>
        <v>0</v>
      </c>
      <c r="KDJ183" s="201" t="b">
        <f>IF(OR(AND('Validation summary'!$B$2="2022-23",KDJ182="In-period"),AND('Validation summary'!$B$2="2023-24",KDJ182="In-period"),AND('Validation summary'!$B$2="2024-25",KDJ182="In-period"),AND('Validation summary'!$B$2="2024-25",KDJ182="End of period",KDJ190="Revenue")),TRUE,FALSE)</f>
        <v>0</v>
      </c>
      <c r="KDK183" s="201" t="b">
        <f>IF(OR(AND('Validation summary'!$B$2="2022-23",KDK182="In-period"),AND('Validation summary'!$B$2="2023-24",KDK182="In-period"),AND('Validation summary'!$B$2="2024-25",KDK182="In-period"),AND('Validation summary'!$B$2="2024-25",KDK182="End of period",KDK190="Revenue")),TRUE,FALSE)</f>
        <v>0</v>
      </c>
      <c r="KDL183" s="201" t="b">
        <f>IF(OR(AND('Validation summary'!$B$2="2022-23",KDL182="In-period"),AND('Validation summary'!$B$2="2023-24",KDL182="In-period"),AND('Validation summary'!$B$2="2024-25",KDL182="In-period"),AND('Validation summary'!$B$2="2024-25",KDL182="End of period",KDL190="Revenue")),TRUE,FALSE)</f>
        <v>0</v>
      </c>
      <c r="KDM183" s="201" t="b">
        <f>IF(OR(AND('Validation summary'!$B$2="2022-23",KDM182="In-period"),AND('Validation summary'!$B$2="2023-24",KDM182="In-period"),AND('Validation summary'!$B$2="2024-25",KDM182="In-period"),AND('Validation summary'!$B$2="2024-25",KDM182="End of period",KDM190="Revenue")),TRUE,FALSE)</f>
        <v>0</v>
      </c>
      <c r="KDN183" s="201" t="b">
        <f>IF(OR(AND('Validation summary'!$B$2="2022-23",KDN182="In-period"),AND('Validation summary'!$B$2="2023-24",KDN182="In-period"),AND('Validation summary'!$B$2="2024-25",KDN182="In-period"),AND('Validation summary'!$B$2="2024-25",KDN182="End of period",KDN190="Revenue")),TRUE,FALSE)</f>
        <v>0</v>
      </c>
      <c r="KDO183" s="201" t="b">
        <f>IF(OR(AND('Validation summary'!$B$2="2022-23",KDO182="In-period"),AND('Validation summary'!$B$2="2023-24",KDO182="In-period"),AND('Validation summary'!$B$2="2024-25",KDO182="In-period"),AND('Validation summary'!$B$2="2024-25",KDO182="End of period",KDO190="Revenue")),TRUE,FALSE)</f>
        <v>0</v>
      </c>
      <c r="KDP183" s="201" t="b">
        <f>IF(OR(AND('Validation summary'!$B$2="2022-23",KDP182="In-period"),AND('Validation summary'!$B$2="2023-24",KDP182="In-period"),AND('Validation summary'!$B$2="2024-25",KDP182="In-period"),AND('Validation summary'!$B$2="2024-25",KDP182="End of period",KDP190="Revenue")),TRUE,FALSE)</f>
        <v>0</v>
      </c>
      <c r="KDQ183" s="201" t="b">
        <f>IF(OR(AND('Validation summary'!$B$2="2022-23",KDQ182="In-period"),AND('Validation summary'!$B$2="2023-24",KDQ182="In-period"),AND('Validation summary'!$B$2="2024-25",KDQ182="In-period"),AND('Validation summary'!$B$2="2024-25",KDQ182="End of period",KDQ190="Revenue")),TRUE,FALSE)</f>
        <v>0</v>
      </c>
      <c r="KDR183" s="201" t="b">
        <f>IF(OR(AND('Validation summary'!$B$2="2022-23",KDR182="In-period"),AND('Validation summary'!$B$2="2023-24",KDR182="In-period"),AND('Validation summary'!$B$2="2024-25",KDR182="In-period"),AND('Validation summary'!$B$2="2024-25",KDR182="End of period",KDR190="Revenue")),TRUE,FALSE)</f>
        <v>0</v>
      </c>
      <c r="KDS183" s="201" t="b">
        <f>IF(OR(AND('Validation summary'!$B$2="2022-23",KDS182="In-period"),AND('Validation summary'!$B$2="2023-24",KDS182="In-period"),AND('Validation summary'!$B$2="2024-25",KDS182="In-period"),AND('Validation summary'!$B$2="2024-25",KDS182="End of period",KDS190="Revenue")),TRUE,FALSE)</f>
        <v>0</v>
      </c>
      <c r="KDT183" s="201" t="b">
        <f>IF(OR(AND('Validation summary'!$B$2="2022-23",KDT182="In-period"),AND('Validation summary'!$B$2="2023-24",KDT182="In-period"),AND('Validation summary'!$B$2="2024-25",KDT182="In-period"),AND('Validation summary'!$B$2="2024-25",KDT182="End of period",KDT190="Revenue")),TRUE,FALSE)</f>
        <v>0</v>
      </c>
      <c r="KDU183" s="201" t="b">
        <f>IF(OR(AND('Validation summary'!$B$2="2022-23",KDU182="In-period"),AND('Validation summary'!$B$2="2023-24",KDU182="In-period"),AND('Validation summary'!$B$2="2024-25",KDU182="In-period"),AND('Validation summary'!$B$2="2024-25",KDU182="End of period",KDU190="Revenue")),TRUE,FALSE)</f>
        <v>0</v>
      </c>
      <c r="KDV183" s="201" t="b">
        <f>IF(OR(AND('Validation summary'!$B$2="2022-23",KDV182="In-period"),AND('Validation summary'!$B$2="2023-24",KDV182="In-period"),AND('Validation summary'!$B$2="2024-25",KDV182="In-period"),AND('Validation summary'!$B$2="2024-25",KDV182="End of period",KDV190="Revenue")),TRUE,FALSE)</f>
        <v>0</v>
      </c>
      <c r="KDW183" s="201" t="b">
        <f>IF(OR(AND('Validation summary'!$B$2="2022-23",KDW182="In-period"),AND('Validation summary'!$B$2="2023-24",KDW182="In-period"),AND('Validation summary'!$B$2="2024-25",KDW182="In-period"),AND('Validation summary'!$B$2="2024-25",KDW182="End of period",KDW190="Revenue")),TRUE,FALSE)</f>
        <v>0</v>
      </c>
      <c r="KDX183" s="201" t="b">
        <f>IF(OR(AND('Validation summary'!$B$2="2022-23",KDX182="In-period"),AND('Validation summary'!$B$2="2023-24",KDX182="In-period"),AND('Validation summary'!$B$2="2024-25",KDX182="In-period"),AND('Validation summary'!$B$2="2024-25",KDX182="End of period",KDX190="Revenue")),TRUE,FALSE)</f>
        <v>0</v>
      </c>
      <c r="KDY183" s="201" t="b">
        <f>IF(OR(AND('Validation summary'!$B$2="2022-23",KDY182="In-period"),AND('Validation summary'!$B$2="2023-24",KDY182="In-period"),AND('Validation summary'!$B$2="2024-25",KDY182="In-period"),AND('Validation summary'!$B$2="2024-25",KDY182="End of period",KDY190="Revenue")),TRUE,FALSE)</f>
        <v>0</v>
      </c>
      <c r="KDZ183" s="201" t="b">
        <f>IF(OR(AND('Validation summary'!$B$2="2022-23",KDZ182="In-period"),AND('Validation summary'!$B$2="2023-24",KDZ182="In-period"),AND('Validation summary'!$B$2="2024-25",KDZ182="In-period"),AND('Validation summary'!$B$2="2024-25",KDZ182="End of period",KDZ190="Revenue")),TRUE,FALSE)</f>
        <v>0</v>
      </c>
      <c r="KEA183" s="201" t="b">
        <f>IF(OR(AND('Validation summary'!$B$2="2022-23",KEA182="In-period"),AND('Validation summary'!$B$2="2023-24",KEA182="In-period"),AND('Validation summary'!$B$2="2024-25",KEA182="In-period"),AND('Validation summary'!$B$2="2024-25",KEA182="End of period",KEA190="Revenue")),TRUE,FALSE)</f>
        <v>0</v>
      </c>
      <c r="KEB183" s="201" t="b">
        <f>IF(OR(AND('Validation summary'!$B$2="2022-23",KEB182="In-period"),AND('Validation summary'!$B$2="2023-24",KEB182="In-period"),AND('Validation summary'!$B$2="2024-25",KEB182="In-period"),AND('Validation summary'!$B$2="2024-25",KEB182="End of period",KEB190="Revenue")),TRUE,FALSE)</f>
        <v>0</v>
      </c>
      <c r="KEC183" s="201" t="b">
        <f>IF(OR(AND('Validation summary'!$B$2="2022-23",KEC182="In-period"),AND('Validation summary'!$B$2="2023-24",KEC182="In-period"),AND('Validation summary'!$B$2="2024-25",KEC182="In-period"),AND('Validation summary'!$B$2="2024-25",KEC182="End of period",KEC190="Revenue")),TRUE,FALSE)</f>
        <v>0</v>
      </c>
      <c r="KED183" s="201" t="b">
        <f>IF(OR(AND('Validation summary'!$B$2="2022-23",KED182="In-period"),AND('Validation summary'!$B$2="2023-24",KED182="In-period"),AND('Validation summary'!$B$2="2024-25",KED182="In-period"),AND('Validation summary'!$B$2="2024-25",KED182="End of period",KED190="Revenue")),TRUE,FALSE)</f>
        <v>0</v>
      </c>
      <c r="KEE183" s="201" t="b">
        <f>IF(OR(AND('Validation summary'!$B$2="2022-23",KEE182="In-period"),AND('Validation summary'!$B$2="2023-24",KEE182="In-period"),AND('Validation summary'!$B$2="2024-25",KEE182="In-period"),AND('Validation summary'!$B$2="2024-25",KEE182="End of period",KEE190="Revenue")),TRUE,FALSE)</f>
        <v>0</v>
      </c>
      <c r="KEF183" s="201" t="b">
        <f>IF(OR(AND('Validation summary'!$B$2="2022-23",KEF182="In-period"),AND('Validation summary'!$B$2="2023-24",KEF182="In-period"),AND('Validation summary'!$B$2="2024-25",KEF182="In-period"),AND('Validation summary'!$B$2="2024-25",KEF182="End of period",KEF190="Revenue")),TRUE,FALSE)</f>
        <v>0</v>
      </c>
      <c r="KEG183" s="201" t="b">
        <f>IF(OR(AND('Validation summary'!$B$2="2022-23",KEG182="In-period"),AND('Validation summary'!$B$2="2023-24",KEG182="In-period"),AND('Validation summary'!$B$2="2024-25",KEG182="In-period"),AND('Validation summary'!$B$2="2024-25",KEG182="End of period",KEG190="Revenue")),TRUE,FALSE)</f>
        <v>0</v>
      </c>
      <c r="KEH183" s="201" t="b">
        <f>IF(OR(AND('Validation summary'!$B$2="2022-23",KEH182="In-period"),AND('Validation summary'!$B$2="2023-24",KEH182="In-period"),AND('Validation summary'!$B$2="2024-25",KEH182="In-period"),AND('Validation summary'!$B$2="2024-25",KEH182="End of period",KEH190="Revenue")),TRUE,FALSE)</f>
        <v>0</v>
      </c>
      <c r="KEI183" s="201" t="b">
        <f>IF(OR(AND('Validation summary'!$B$2="2022-23",KEI182="In-period"),AND('Validation summary'!$B$2="2023-24",KEI182="In-period"),AND('Validation summary'!$B$2="2024-25",KEI182="In-period"),AND('Validation summary'!$B$2="2024-25",KEI182="End of period",KEI190="Revenue")),TRUE,FALSE)</f>
        <v>0</v>
      </c>
      <c r="KEJ183" s="201" t="b">
        <f>IF(OR(AND('Validation summary'!$B$2="2022-23",KEJ182="In-period"),AND('Validation summary'!$B$2="2023-24",KEJ182="In-period"),AND('Validation summary'!$B$2="2024-25",KEJ182="In-period"),AND('Validation summary'!$B$2="2024-25",KEJ182="End of period",KEJ190="Revenue")),TRUE,FALSE)</f>
        <v>0</v>
      </c>
      <c r="KEK183" s="201" t="b">
        <f>IF(OR(AND('Validation summary'!$B$2="2022-23",KEK182="In-period"),AND('Validation summary'!$B$2="2023-24",KEK182="In-period"),AND('Validation summary'!$B$2="2024-25",KEK182="In-period"),AND('Validation summary'!$B$2="2024-25",KEK182="End of period",KEK190="Revenue")),TRUE,FALSE)</f>
        <v>0</v>
      </c>
      <c r="KEL183" s="201" t="b">
        <f>IF(OR(AND('Validation summary'!$B$2="2022-23",KEL182="In-period"),AND('Validation summary'!$B$2="2023-24",KEL182="In-period"),AND('Validation summary'!$B$2="2024-25",KEL182="In-period"),AND('Validation summary'!$B$2="2024-25",KEL182="End of period",KEL190="Revenue")),TRUE,FALSE)</f>
        <v>0</v>
      </c>
      <c r="KEM183" s="201" t="b">
        <f>IF(OR(AND('Validation summary'!$B$2="2022-23",KEM182="In-period"),AND('Validation summary'!$B$2="2023-24",KEM182="In-period"),AND('Validation summary'!$B$2="2024-25",KEM182="In-period"),AND('Validation summary'!$B$2="2024-25",KEM182="End of period",KEM190="Revenue")),TRUE,FALSE)</f>
        <v>0</v>
      </c>
      <c r="KEN183" s="201" t="b">
        <f>IF(OR(AND('Validation summary'!$B$2="2022-23",KEN182="In-period"),AND('Validation summary'!$B$2="2023-24",KEN182="In-period"),AND('Validation summary'!$B$2="2024-25",KEN182="In-period"),AND('Validation summary'!$B$2="2024-25",KEN182="End of period",KEN190="Revenue")),TRUE,FALSE)</f>
        <v>0</v>
      </c>
      <c r="KEO183" s="201" t="b">
        <f>IF(OR(AND('Validation summary'!$B$2="2022-23",KEO182="In-period"),AND('Validation summary'!$B$2="2023-24",KEO182="In-period"),AND('Validation summary'!$B$2="2024-25",KEO182="In-period"),AND('Validation summary'!$B$2="2024-25",KEO182="End of period",KEO190="Revenue")),TRUE,FALSE)</f>
        <v>0</v>
      </c>
      <c r="KEP183" s="201" t="b">
        <f>IF(OR(AND('Validation summary'!$B$2="2022-23",KEP182="In-period"),AND('Validation summary'!$B$2="2023-24",KEP182="In-period"),AND('Validation summary'!$B$2="2024-25",KEP182="In-period"),AND('Validation summary'!$B$2="2024-25",KEP182="End of period",KEP190="Revenue")),TRUE,FALSE)</f>
        <v>0</v>
      </c>
      <c r="KEQ183" s="201" t="b">
        <f>IF(OR(AND('Validation summary'!$B$2="2022-23",KEQ182="In-period"),AND('Validation summary'!$B$2="2023-24",KEQ182="In-period"),AND('Validation summary'!$B$2="2024-25",KEQ182="In-period"),AND('Validation summary'!$B$2="2024-25",KEQ182="End of period",KEQ190="Revenue")),TRUE,FALSE)</f>
        <v>0</v>
      </c>
      <c r="KER183" s="201" t="b">
        <f>IF(OR(AND('Validation summary'!$B$2="2022-23",KER182="In-period"),AND('Validation summary'!$B$2="2023-24",KER182="In-period"),AND('Validation summary'!$B$2="2024-25",KER182="In-period"),AND('Validation summary'!$B$2="2024-25",KER182="End of period",KER190="Revenue")),TRUE,FALSE)</f>
        <v>0</v>
      </c>
      <c r="KES183" s="201" t="b">
        <f>IF(OR(AND('Validation summary'!$B$2="2022-23",KES182="In-period"),AND('Validation summary'!$B$2="2023-24",KES182="In-period"),AND('Validation summary'!$B$2="2024-25",KES182="In-period"),AND('Validation summary'!$B$2="2024-25",KES182="End of period",KES190="Revenue")),TRUE,FALSE)</f>
        <v>0</v>
      </c>
      <c r="KET183" s="201" t="b">
        <f>IF(OR(AND('Validation summary'!$B$2="2022-23",KET182="In-period"),AND('Validation summary'!$B$2="2023-24",KET182="In-period"),AND('Validation summary'!$B$2="2024-25",KET182="In-period"),AND('Validation summary'!$B$2="2024-25",KET182="End of period",KET190="Revenue")),TRUE,FALSE)</f>
        <v>0</v>
      </c>
      <c r="KEU183" s="201" t="b">
        <f>IF(OR(AND('Validation summary'!$B$2="2022-23",KEU182="In-period"),AND('Validation summary'!$B$2="2023-24",KEU182="In-period"),AND('Validation summary'!$B$2="2024-25",KEU182="In-period"),AND('Validation summary'!$B$2="2024-25",KEU182="End of period",KEU190="Revenue")),TRUE,FALSE)</f>
        <v>0</v>
      </c>
      <c r="KEV183" s="201" t="b">
        <f>IF(OR(AND('Validation summary'!$B$2="2022-23",KEV182="In-period"),AND('Validation summary'!$B$2="2023-24",KEV182="In-period"),AND('Validation summary'!$B$2="2024-25",KEV182="In-period"),AND('Validation summary'!$B$2="2024-25",KEV182="End of period",KEV190="Revenue")),TRUE,FALSE)</f>
        <v>0</v>
      </c>
      <c r="KEW183" s="201" t="b">
        <f>IF(OR(AND('Validation summary'!$B$2="2022-23",KEW182="In-period"),AND('Validation summary'!$B$2="2023-24",KEW182="In-period"),AND('Validation summary'!$B$2="2024-25",KEW182="In-period"),AND('Validation summary'!$B$2="2024-25",KEW182="End of period",KEW190="Revenue")),TRUE,FALSE)</f>
        <v>0</v>
      </c>
      <c r="KEX183" s="201" t="b">
        <f>IF(OR(AND('Validation summary'!$B$2="2022-23",KEX182="In-period"),AND('Validation summary'!$B$2="2023-24",KEX182="In-period"),AND('Validation summary'!$B$2="2024-25",KEX182="In-period"),AND('Validation summary'!$B$2="2024-25",KEX182="End of period",KEX190="Revenue")),TRUE,FALSE)</f>
        <v>0</v>
      </c>
      <c r="KEY183" s="201" t="b">
        <f>IF(OR(AND('Validation summary'!$B$2="2022-23",KEY182="In-period"),AND('Validation summary'!$B$2="2023-24",KEY182="In-period"),AND('Validation summary'!$B$2="2024-25",KEY182="In-period"),AND('Validation summary'!$B$2="2024-25",KEY182="End of period",KEY190="Revenue")),TRUE,FALSE)</f>
        <v>0</v>
      </c>
      <c r="KEZ183" s="201" t="b">
        <f>IF(OR(AND('Validation summary'!$B$2="2022-23",KEZ182="In-period"),AND('Validation summary'!$B$2="2023-24",KEZ182="In-period"),AND('Validation summary'!$B$2="2024-25",KEZ182="In-period"),AND('Validation summary'!$B$2="2024-25",KEZ182="End of period",KEZ190="Revenue")),TRUE,FALSE)</f>
        <v>0</v>
      </c>
      <c r="KFA183" s="201" t="b">
        <f>IF(OR(AND('Validation summary'!$B$2="2022-23",KFA182="In-period"),AND('Validation summary'!$B$2="2023-24",KFA182="In-period"),AND('Validation summary'!$B$2="2024-25",KFA182="In-period"),AND('Validation summary'!$B$2="2024-25",KFA182="End of period",KFA190="Revenue")),TRUE,FALSE)</f>
        <v>0</v>
      </c>
      <c r="KFB183" s="201" t="b">
        <f>IF(OR(AND('Validation summary'!$B$2="2022-23",KFB182="In-period"),AND('Validation summary'!$B$2="2023-24",KFB182="In-period"),AND('Validation summary'!$B$2="2024-25",KFB182="In-period"),AND('Validation summary'!$B$2="2024-25",KFB182="End of period",KFB190="Revenue")),TRUE,FALSE)</f>
        <v>0</v>
      </c>
      <c r="KFC183" s="201" t="b">
        <f>IF(OR(AND('Validation summary'!$B$2="2022-23",KFC182="In-period"),AND('Validation summary'!$B$2="2023-24",KFC182="In-period"),AND('Validation summary'!$B$2="2024-25",KFC182="In-period"),AND('Validation summary'!$B$2="2024-25",KFC182="End of period",KFC190="Revenue")),TRUE,FALSE)</f>
        <v>0</v>
      </c>
      <c r="KFD183" s="201" t="b">
        <f>IF(OR(AND('Validation summary'!$B$2="2022-23",KFD182="In-period"),AND('Validation summary'!$B$2="2023-24",KFD182="In-period"),AND('Validation summary'!$B$2="2024-25",KFD182="In-period"),AND('Validation summary'!$B$2="2024-25",KFD182="End of period",KFD190="Revenue")),TRUE,FALSE)</f>
        <v>0</v>
      </c>
      <c r="KFE183" s="201" t="b">
        <f>IF(OR(AND('Validation summary'!$B$2="2022-23",KFE182="In-period"),AND('Validation summary'!$B$2="2023-24",KFE182="In-period"),AND('Validation summary'!$B$2="2024-25",KFE182="In-period"),AND('Validation summary'!$B$2="2024-25",KFE182="End of period",KFE190="Revenue")),TRUE,FALSE)</f>
        <v>0</v>
      </c>
      <c r="KFF183" s="201" t="b">
        <f>IF(OR(AND('Validation summary'!$B$2="2022-23",KFF182="In-period"),AND('Validation summary'!$B$2="2023-24",KFF182="In-period"),AND('Validation summary'!$B$2="2024-25",KFF182="In-period"),AND('Validation summary'!$B$2="2024-25",KFF182="End of period",KFF190="Revenue")),TRUE,FALSE)</f>
        <v>0</v>
      </c>
      <c r="KFG183" s="201" t="b">
        <f>IF(OR(AND('Validation summary'!$B$2="2022-23",KFG182="In-period"),AND('Validation summary'!$B$2="2023-24",KFG182="In-period"),AND('Validation summary'!$B$2="2024-25",KFG182="In-period"),AND('Validation summary'!$B$2="2024-25",KFG182="End of period",KFG190="Revenue")),TRUE,FALSE)</f>
        <v>0</v>
      </c>
      <c r="KFH183" s="201" t="b">
        <f>IF(OR(AND('Validation summary'!$B$2="2022-23",KFH182="In-period"),AND('Validation summary'!$B$2="2023-24",KFH182="In-period"),AND('Validation summary'!$B$2="2024-25",KFH182="In-period"),AND('Validation summary'!$B$2="2024-25",KFH182="End of period",KFH190="Revenue")),TRUE,FALSE)</f>
        <v>0</v>
      </c>
      <c r="KFI183" s="201" t="b">
        <f>IF(OR(AND('Validation summary'!$B$2="2022-23",KFI182="In-period"),AND('Validation summary'!$B$2="2023-24",KFI182="In-period"),AND('Validation summary'!$B$2="2024-25",KFI182="In-period"),AND('Validation summary'!$B$2="2024-25",KFI182="End of period",KFI190="Revenue")),TRUE,FALSE)</f>
        <v>0</v>
      </c>
      <c r="KFJ183" s="201" t="b">
        <f>IF(OR(AND('Validation summary'!$B$2="2022-23",KFJ182="In-period"),AND('Validation summary'!$B$2="2023-24",KFJ182="In-period"),AND('Validation summary'!$B$2="2024-25",KFJ182="In-period"),AND('Validation summary'!$B$2="2024-25",KFJ182="End of period",KFJ190="Revenue")),TRUE,FALSE)</f>
        <v>0</v>
      </c>
      <c r="KFK183" s="201" t="b">
        <f>IF(OR(AND('Validation summary'!$B$2="2022-23",KFK182="In-period"),AND('Validation summary'!$B$2="2023-24",KFK182="In-period"),AND('Validation summary'!$B$2="2024-25",KFK182="In-period"),AND('Validation summary'!$B$2="2024-25",KFK182="End of period",KFK190="Revenue")),TRUE,FALSE)</f>
        <v>0</v>
      </c>
      <c r="KFL183" s="201" t="b">
        <f>IF(OR(AND('Validation summary'!$B$2="2022-23",KFL182="In-period"),AND('Validation summary'!$B$2="2023-24",KFL182="In-period"),AND('Validation summary'!$B$2="2024-25",KFL182="In-period"),AND('Validation summary'!$B$2="2024-25",KFL182="End of period",KFL190="Revenue")),TRUE,FALSE)</f>
        <v>0</v>
      </c>
      <c r="KFM183" s="201" t="b">
        <f>IF(OR(AND('Validation summary'!$B$2="2022-23",KFM182="In-period"),AND('Validation summary'!$B$2="2023-24",KFM182="In-period"),AND('Validation summary'!$B$2="2024-25",KFM182="In-period"),AND('Validation summary'!$B$2="2024-25",KFM182="End of period",KFM190="Revenue")),TRUE,FALSE)</f>
        <v>0</v>
      </c>
      <c r="KFN183" s="201" t="b">
        <f>IF(OR(AND('Validation summary'!$B$2="2022-23",KFN182="In-period"),AND('Validation summary'!$B$2="2023-24",KFN182="In-period"),AND('Validation summary'!$B$2="2024-25",KFN182="In-period"),AND('Validation summary'!$B$2="2024-25",KFN182="End of period",KFN190="Revenue")),TRUE,FALSE)</f>
        <v>0</v>
      </c>
      <c r="KFO183" s="201" t="b">
        <f>IF(OR(AND('Validation summary'!$B$2="2022-23",KFO182="In-period"),AND('Validation summary'!$B$2="2023-24",KFO182="In-period"),AND('Validation summary'!$B$2="2024-25",KFO182="In-period"),AND('Validation summary'!$B$2="2024-25",KFO182="End of period",KFO190="Revenue")),TRUE,FALSE)</f>
        <v>0</v>
      </c>
      <c r="KFP183" s="201" t="b">
        <f>IF(OR(AND('Validation summary'!$B$2="2022-23",KFP182="In-period"),AND('Validation summary'!$B$2="2023-24",KFP182="In-period"),AND('Validation summary'!$B$2="2024-25",KFP182="In-period"),AND('Validation summary'!$B$2="2024-25",KFP182="End of period",KFP190="Revenue")),TRUE,FALSE)</f>
        <v>0</v>
      </c>
      <c r="KFQ183" s="201" t="b">
        <f>IF(OR(AND('Validation summary'!$B$2="2022-23",KFQ182="In-period"),AND('Validation summary'!$B$2="2023-24",KFQ182="In-period"),AND('Validation summary'!$B$2="2024-25",KFQ182="In-period"),AND('Validation summary'!$B$2="2024-25",KFQ182="End of period",KFQ190="Revenue")),TRUE,FALSE)</f>
        <v>0</v>
      </c>
      <c r="KFR183" s="201" t="b">
        <f>IF(OR(AND('Validation summary'!$B$2="2022-23",KFR182="In-period"),AND('Validation summary'!$B$2="2023-24",KFR182="In-period"),AND('Validation summary'!$B$2="2024-25",KFR182="In-period"),AND('Validation summary'!$B$2="2024-25",KFR182="End of period",KFR190="Revenue")),TRUE,FALSE)</f>
        <v>0</v>
      </c>
      <c r="KFS183" s="201" t="b">
        <f>IF(OR(AND('Validation summary'!$B$2="2022-23",KFS182="In-period"),AND('Validation summary'!$B$2="2023-24",KFS182="In-period"),AND('Validation summary'!$B$2="2024-25",KFS182="In-period"),AND('Validation summary'!$B$2="2024-25",KFS182="End of period",KFS190="Revenue")),TRUE,FALSE)</f>
        <v>0</v>
      </c>
      <c r="KFT183" s="201" t="b">
        <f>IF(OR(AND('Validation summary'!$B$2="2022-23",KFT182="In-period"),AND('Validation summary'!$B$2="2023-24",KFT182="In-period"),AND('Validation summary'!$B$2="2024-25",KFT182="In-period"),AND('Validation summary'!$B$2="2024-25",KFT182="End of period",KFT190="Revenue")),TRUE,FALSE)</f>
        <v>0</v>
      </c>
      <c r="KFU183" s="201" t="b">
        <f>IF(OR(AND('Validation summary'!$B$2="2022-23",KFU182="In-period"),AND('Validation summary'!$B$2="2023-24",KFU182="In-period"),AND('Validation summary'!$B$2="2024-25",KFU182="In-period"),AND('Validation summary'!$B$2="2024-25",KFU182="End of period",KFU190="Revenue")),TRUE,FALSE)</f>
        <v>0</v>
      </c>
      <c r="KFV183" s="201" t="b">
        <f>IF(OR(AND('Validation summary'!$B$2="2022-23",KFV182="In-period"),AND('Validation summary'!$B$2="2023-24",KFV182="In-period"),AND('Validation summary'!$B$2="2024-25",KFV182="In-period"),AND('Validation summary'!$B$2="2024-25",KFV182="End of period",KFV190="Revenue")),TRUE,FALSE)</f>
        <v>0</v>
      </c>
      <c r="KFW183" s="201" t="b">
        <f>IF(OR(AND('Validation summary'!$B$2="2022-23",KFW182="In-period"),AND('Validation summary'!$B$2="2023-24",KFW182="In-period"),AND('Validation summary'!$B$2="2024-25",KFW182="In-period"),AND('Validation summary'!$B$2="2024-25",KFW182="End of period",KFW190="Revenue")),TRUE,FALSE)</f>
        <v>0</v>
      </c>
      <c r="KFX183" s="201" t="b">
        <f>IF(OR(AND('Validation summary'!$B$2="2022-23",KFX182="In-period"),AND('Validation summary'!$B$2="2023-24",KFX182="In-period"),AND('Validation summary'!$B$2="2024-25",KFX182="In-period"),AND('Validation summary'!$B$2="2024-25",KFX182="End of period",KFX190="Revenue")),TRUE,FALSE)</f>
        <v>0</v>
      </c>
      <c r="KFY183" s="201" t="b">
        <f>IF(OR(AND('Validation summary'!$B$2="2022-23",KFY182="In-period"),AND('Validation summary'!$B$2="2023-24",KFY182="In-period"),AND('Validation summary'!$B$2="2024-25",KFY182="In-period"),AND('Validation summary'!$B$2="2024-25",KFY182="End of period",KFY190="Revenue")),TRUE,FALSE)</f>
        <v>0</v>
      </c>
      <c r="KFZ183" s="201" t="b">
        <f>IF(OR(AND('Validation summary'!$B$2="2022-23",KFZ182="In-period"),AND('Validation summary'!$B$2="2023-24",KFZ182="In-period"),AND('Validation summary'!$B$2="2024-25",KFZ182="In-period"),AND('Validation summary'!$B$2="2024-25",KFZ182="End of period",KFZ190="Revenue")),TRUE,FALSE)</f>
        <v>0</v>
      </c>
      <c r="KGA183" s="201" t="b">
        <f>IF(OR(AND('Validation summary'!$B$2="2022-23",KGA182="In-period"),AND('Validation summary'!$B$2="2023-24",KGA182="In-period"),AND('Validation summary'!$B$2="2024-25",KGA182="In-period"),AND('Validation summary'!$B$2="2024-25",KGA182="End of period",KGA190="Revenue")),TRUE,FALSE)</f>
        <v>0</v>
      </c>
      <c r="KGB183" s="201" t="b">
        <f>IF(OR(AND('Validation summary'!$B$2="2022-23",KGB182="In-period"),AND('Validation summary'!$B$2="2023-24",KGB182="In-period"),AND('Validation summary'!$B$2="2024-25",KGB182="In-period"),AND('Validation summary'!$B$2="2024-25",KGB182="End of period",KGB190="Revenue")),TRUE,FALSE)</f>
        <v>0</v>
      </c>
      <c r="KGC183" s="201" t="b">
        <f>IF(OR(AND('Validation summary'!$B$2="2022-23",KGC182="In-period"),AND('Validation summary'!$B$2="2023-24",KGC182="In-period"),AND('Validation summary'!$B$2="2024-25",KGC182="In-period"),AND('Validation summary'!$B$2="2024-25",KGC182="End of period",KGC190="Revenue")),TRUE,FALSE)</f>
        <v>0</v>
      </c>
      <c r="KGD183" s="201" t="b">
        <f>IF(OR(AND('Validation summary'!$B$2="2022-23",KGD182="In-period"),AND('Validation summary'!$B$2="2023-24",KGD182="In-period"),AND('Validation summary'!$B$2="2024-25",KGD182="In-period"),AND('Validation summary'!$B$2="2024-25",KGD182="End of period",KGD190="Revenue")),TRUE,FALSE)</f>
        <v>0</v>
      </c>
      <c r="KGE183" s="201" t="b">
        <f>IF(OR(AND('Validation summary'!$B$2="2022-23",KGE182="In-period"),AND('Validation summary'!$B$2="2023-24",KGE182="In-period"),AND('Validation summary'!$B$2="2024-25",KGE182="In-period"),AND('Validation summary'!$B$2="2024-25",KGE182="End of period",KGE190="Revenue")),TRUE,FALSE)</f>
        <v>0</v>
      </c>
      <c r="KGF183" s="201" t="b">
        <f>IF(OR(AND('Validation summary'!$B$2="2022-23",KGF182="In-period"),AND('Validation summary'!$B$2="2023-24",KGF182="In-period"),AND('Validation summary'!$B$2="2024-25",KGF182="In-period"),AND('Validation summary'!$B$2="2024-25",KGF182="End of period",KGF190="Revenue")),TRUE,FALSE)</f>
        <v>0</v>
      </c>
      <c r="KGG183" s="201" t="b">
        <f>IF(OR(AND('Validation summary'!$B$2="2022-23",KGG182="In-period"),AND('Validation summary'!$B$2="2023-24",KGG182="In-period"),AND('Validation summary'!$B$2="2024-25",KGG182="In-period"),AND('Validation summary'!$B$2="2024-25",KGG182="End of period",KGG190="Revenue")),TRUE,FALSE)</f>
        <v>0</v>
      </c>
      <c r="KGH183" s="201" t="b">
        <f>IF(OR(AND('Validation summary'!$B$2="2022-23",KGH182="In-period"),AND('Validation summary'!$B$2="2023-24",KGH182="In-period"),AND('Validation summary'!$B$2="2024-25",KGH182="In-period"),AND('Validation summary'!$B$2="2024-25",KGH182="End of period",KGH190="Revenue")),TRUE,FALSE)</f>
        <v>0</v>
      </c>
      <c r="KGI183" s="201" t="b">
        <f>IF(OR(AND('Validation summary'!$B$2="2022-23",KGI182="In-period"),AND('Validation summary'!$B$2="2023-24",KGI182="In-period"),AND('Validation summary'!$B$2="2024-25",KGI182="In-period"),AND('Validation summary'!$B$2="2024-25",KGI182="End of period",KGI190="Revenue")),TRUE,FALSE)</f>
        <v>0</v>
      </c>
      <c r="KGJ183" s="201" t="b">
        <f>IF(OR(AND('Validation summary'!$B$2="2022-23",KGJ182="In-period"),AND('Validation summary'!$B$2="2023-24",KGJ182="In-period"),AND('Validation summary'!$B$2="2024-25",KGJ182="In-period"),AND('Validation summary'!$B$2="2024-25",KGJ182="End of period",KGJ190="Revenue")),TRUE,FALSE)</f>
        <v>0</v>
      </c>
      <c r="KGK183" s="201" t="b">
        <f>IF(OR(AND('Validation summary'!$B$2="2022-23",KGK182="In-period"),AND('Validation summary'!$B$2="2023-24",KGK182="In-period"),AND('Validation summary'!$B$2="2024-25",KGK182="In-period"),AND('Validation summary'!$B$2="2024-25",KGK182="End of period",KGK190="Revenue")),TRUE,FALSE)</f>
        <v>0</v>
      </c>
      <c r="KGL183" s="201" t="b">
        <f>IF(OR(AND('Validation summary'!$B$2="2022-23",KGL182="In-period"),AND('Validation summary'!$B$2="2023-24",KGL182="In-period"),AND('Validation summary'!$B$2="2024-25",KGL182="In-period"),AND('Validation summary'!$B$2="2024-25",KGL182="End of period",KGL190="Revenue")),TRUE,FALSE)</f>
        <v>0</v>
      </c>
      <c r="KGM183" s="201" t="b">
        <f>IF(OR(AND('Validation summary'!$B$2="2022-23",KGM182="In-period"),AND('Validation summary'!$B$2="2023-24",KGM182="In-period"),AND('Validation summary'!$B$2="2024-25",KGM182="In-period"),AND('Validation summary'!$B$2="2024-25",KGM182="End of period",KGM190="Revenue")),TRUE,FALSE)</f>
        <v>0</v>
      </c>
      <c r="KGN183" s="201" t="b">
        <f>IF(OR(AND('Validation summary'!$B$2="2022-23",KGN182="In-period"),AND('Validation summary'!$B$2="2023-24",KGN182="In-period"),AND('Validation summary'!$B$2="2024-25",KGN182="In-period"),AND('Validation summary'!$B$2="2024-25",KGN182="End of period",KGN190="Revenue")),TRUE,FALSE)</f>
        <v>0</v>
      </c>
      <c r="KGO183" s="201" t="b">
        <f>IF(OR(AND('Validation summary'!$B$2="2022-23",KGO182="In-period"),AND('Validation summary'!$B$2="2023-24",KGO182="In-period"),AND('Validation summary'!$B$2="2024-25",KGO182="In-period"),AND('Validation summary'!$B$2="2024-25",KGO182="End of period",KGO190="Revenue")),TRUE,FALSE)</f>
        <v>0</v>
      </c>
      <c r="KGP183" s="201" t="b">
        <f>IF(OR(AND('Validation summary'!$B$2="2022-23",KGP182="In-period"),AND('Validation summary'!$B$2="2023-24",KGP182="In-period"),AND('Validation summary'!$B$2="2024-25",KGP182="In-period"),AND('Validation summary'!$B$2="2024-25",KGP182="End of period",KGP190="Revenue")),TRUE,FALSE)</f>
        <v>0</v>
      </c>
      <c r="KGQ183" s="201" t="b">
        <f>IF(OR(AND('Validation summary'!$B$2="2022-23",KGQ182="In-period"),AND('Validation summary'!$B$2="2023-24",KGQ182="In-period"),AND('Validation summary'!$B$2="2024-25",KGQ182="In-period"),AND('Validation summary'!$B$2="2024-25",KGQ182="End of period",KGQ190="Revenue")),TRUE,FALSE)</f>
        <v>0</v>
      </c>
      <c r="KGR183" s="201" t="b">
        <f>IF(OR(AND('Validation summary'!$B$2="2022-23",KGR182="In-period"),AND('Validation summary'!$B$2="2023-24",KGR182="In-period"),AND('Validation summary'!$B$2="2024-25",KGR182="In-period"),AND('Validation summary'!$B$2="2024-25",KGR182="End of period",KGR190="Revenue")),TRUE,FALSE)</f>
        <v>0</v>
      </c>
      <c r="KGS183" s="201" t="b">
        <f>IF(OR(AND('Validation summary'!$B$2="2022-23",KGS182="In-period"),AND('Validation summary'!$B$2="2023-24",KGS182="In-period"),AND('Validation summary'!$B$2="2024-25",KGS182="In-period"),AND('Validation summary'!$B$2="2024-25",KGS182="End of period",KGS190="Revenue")),TRUE,FALSE)</f>
        <v>0</v>
      </c>
      <c r="KGT183" s="201" t="b">
        <f>IF(OR(AND('Validation summary'!$B$2="2022-23",KGT182="In-period"),AND('Validation summary'!$B$2="2023-24",KGT182="In-period"),AND('Validation summary'!$B$2="2024-25",KGT182="In-period"),AND('Validation summary'!$B$2="2024-25",KGT182="End of period",KGT190="Revenue")),TRUE,FALSE)</f>
        <v>0</v>
      </c>
      <c r="KGU183" s="201" t="b">
        <f>IF(OR(AND('Validation summary'!$B$2="2022-23",KGU182="In-period"),AND('Validation summary'!$B$2="2023-24",KGU182="In-period"),AND('Validation summary'!$B$2="2024-25",KGU182="In-period"),AND('Validation summary'!$B$2="2024-25",KGU182="End of period",KGU190="Revenue")),TRUE,FALSE)</f>
        <v>0</v>
      </c>
      <c r="KGV183" s="201" t="b">
        <f>IF(OR(AND('Validation summary'!$B$2="2022-23",KGV182="In-period"),AND('Validation summary'!$B$2="2023-24",KGV182="In-period"),AND('Validation summary'!$B$2="2024-25",KGV182="In-period"),AND('Validation summary'!$B$2="2024-25",KGV182="End of period",KGV190="Revenue")),TRUE,FALSE)</f>
        <v>0</v>
      </c>
      <c r="KGW183" s="201" t="b">
        <f>IF(OR(AND('Validation summary'!$B$2="2022-23",KGW182="In-period"),AND('Validation summary'!$B$2="2023-24",KGW182="In-period"),AND('Validation summary'!$B$2="2024-25",KGW182="In-period"),AND('Validation summary'!$B$2="2024-25",KGW182="End of period",KGW190="Revenue")),TRUE,FALSE)</f>
        <v>0</v>
      </c>
      <c r="KGX183" s="201" t="b">
        <f>IF(OR(AND('Validation summary'!$B$2="2022-23",KGX182="In-period"),AND('Validation summary'!$B$2="2023-24",KGX182="In-period"),AND('Validation summary'!$B$2="2024-25",KGX182="In-period"),AND('Validation summary'!$B$2="2024-25",KGX182="End of period",KGX190="Revenue")),TRUE,FALSE)</f>
        <v>0</v>
      </c>
      <c r="KGY183" s="201" t="b">
        <f>IF(OR(AND('Validation summary'!$B$2="2022-23",KGY182="In-period"),AND('Validation summary'!$B$2="2023-24",KGY182="In-period"),AND('Validation summary'!$B$2="2024-25",KGY182="In-period"),AND('Validation summary'!$B$2="2024-25",KGY182="End of period",KGY190="Revenue")),TRUE,FALSE)</f>
        <v>0</v>
      </c>
      <c r="KGZ183" s="201" t="b">
        <f>IF(OR(AND('Validation summary'!$B$2="2022-23",KGZ182="In-period"),AND('Validation summary'!$B$2="2023-24",KGZ182="In-period"),AND('Validation summary'!$B$2="2024-25",KGZ182="In-period"),AND('Validation summary'!$B$2="2024-25",KGZ182="End of period",KGZ190="Revenue")),TRUE,FALSE)</f>
        <v>0</v>
      </c>
      <c r="KHA183" s="201" t="b">
        <f>IF(OR(AND('Validation summary'!$B$2="2022-23",KHA182="In-period"),AND('Validation summary'!$B$2="2023-24",KHA182="In-period"),AND('Validation summary'!$B$2="2024-25",KHA182="In-period"),AND('Validation summary'!$B$2="2024-25",KHA182="End of period",KHA190="Revenue")),TRUE,FALSE)</f>
        <v>0</v>
      </c>
      <c r="KHB183" s="201" t="b">
        <f>IF(OR(AND('Validation summary'!$B$2="2022-23",KHB182="In-period"),AND('Validation summary'!$B$2="2023-24",KHB182="In-period"),AND('Validation summary'!$B$2="2024-25",KHB182="In-period"),AND('Validation summary'!$B$2="2024-25",KHB182="End of period",KHB190="Revenue")),TRUE,FALSE)</f>
        <v>0</v>
      </c>
      <c r="KHC183" s="201" t="b">
        <f>IF(OR(AND('Validation summary'!$B$2="2022-23",KHC182="In-period"),AND('Validation summary'!$B$2="2023-24",KHC182="In-period"),AND('Validation summary'!$B$2="2024-25",KHC182="In-period"),AND('Validation summary'!$B$2="2024-25",KHC182="End of period",KHC190="Revenue")),TRUE,FALSE)</f>
        <v>0</v>
      </c>
      <c r="KHD183" s="201" t="b">
        <f>IF(OR(AND('Validation summary'!$B$2="2022-23",KHD182="In-period"),AND('Validation summary'!$B$2="2023-24",KHD182="In-period"),AND('Validation summary'!$B$2="2024-25",KHD182="In-period"),AND('Validation summary'!$B$2="2024-25",KHD182="End of period",KHD190="Revenue")),TRUE,FALSE)</f>
        <v>0</v>
      </c>
      <c r="KHE183" s="201" t="b">
        <f>IF(OR(AND('Validation summary'!$B$2="2022-23",KHE182="In-period"),AND('Validation summary'!$B$2="2023-24",KHE182="In-period"),AND('Validation summary'!$B$2="2024-25",KHE182="In-period"),AND('Validation summary'!$B$2="2024-25",KHE182="End of period",KHE190="Revenue")),TRUE,FALSE)</f>
        <v>0</v>
      </c>
      <c r="KHF183" s="201" t="b">
        <f>IF(OR(AND('Validation summary'!$B$2="2022-23",KHF182="In-period"),AND('Validation summary'!$B$2="2023-24",KHF182="In-period"),AND('Validation summary'!$B$2="2024-25",KHF182="In-period"),AND('Validation summary'!$B$2="2024-25",KHF182="End of period",KHF190="Revenue")),TRUE,FALSE)</f>
        <v>0</v>
      </c>
      <c r="KHG183" s="201" t="b">
        <f>IF(OR(AND('Validation summary'!$B$2="2022-23",KHG182="In-period"),AND('Validation summary'!$B$2="2023-24",KHG182="In-period"),AND('Validation summary'!$B$2="2024-25",KHG182="In-period"),AND('Validation summary'!$B$2="2024-25",KHG182="End of period",KHG190="Revenue")),TRUE,FALSE)</f>
        <v>0</v>
      </c>
      <c r="KHH183" s="201" t="b">
        <f>IF(OR(AND('Validation summary'!$B$2="2022-23",KHH182="In-period"),AND('Validation summary'!$B$2="2023-24",KHH182="In-period"),AND('Validation summary'!$B$2="2024-25",KHH182="In-period"),AND('Validation summary'!$B$2="2024-25",KHH182="End of period",KHH190="Revenue")),TRUE,FALSE)</f>
        <v>0</v>
      </c>
      <c r="KHI183" s="201" t="b">
        <f>IF(OR(AND('Validation summary'!$B$2="2022-23",KHI182="In-period"),AND('Validation summary'!$B$2="2023-24",KHI182="In-period"),AND('Validation summary'!$B$2="2024-25",KHI182="In-period"),AND('Validation summary'!$B$2="2024-25",KHI182="End of period",KHI190="Revenue")),TRUE,FALSE)</f>
        <v>0</v>
      </c>
      <c r="KHJ183" s="201" t="b">
        <f>IF(OR(AND('Validation summary'!$B$2="2022-23",KHJ182="In-period"),AND('Validation summary'!$B$2="2023-24",KHJ182="In-period"),AND('Validation summary'!$B$2="2024-25",KHJ182="In-period"),AND('Validation summary'!$B$2="2024-25",KHJ182="End of period",KHJ190="Revenue")),TRUE,FALSE)</f>
        <v>0</v>
      </c>
      <c r="KHK183" s="201" t="b">
        <f>IF(OR(AND('Validation summary'!$B$2="2022-23",KHK182="In-period"),AND('Validation summary'!$B$2="2023-24",KHK182="In-period"),AND('Validation summary'!$B$2="2024-25",KHK182="In-period"),AND('Validation summary'!$B$2="2024-25",KHK182="End of period",KHK190="Revenue")),TRUE,FALSE)</f>
        <v>0</v>
      </c>
      <c r="KHL183" s="201" t="b">
        <f>IF(OR(AND('Validation summary'!$B$2="2022-23",KHL182="In-period"),AND('Validation summary'!$B$2="2023-24",KHL182="In-period"),AND('Validation summary'!$B$2="2024-25",KHL182="In-period"),AND('Validation summary'!$B$2="2024-25",KHL182="End of period",KHL190="Revenue")),TRUE,FALSE)</f>
        <v>0</v>
      </c>
      <c r="KHM183" s="201" t="b">
        <f>IF(OR(AND('Validation summary'!$B$2="2022-23",KHM182="In-period"),AND('Validation summary'!$B$2="2023-24",KHM182="In-period"),AND('Validation summary'!$B$2="2024-25",KHM182="In-period"),AND('Validation summary'!$B$2="2024-25",KHM182="End of period",KHM190="Revenue")),TRUE,FALSE)</f>
        <v>0</v>
      </c>
      <c r="KHN183" s="201" t="b">
        <f>IF(OR(AND('Validation summary'!$B$2="2022-23",KHN182="In-period"),AND('Validation summary'!$B$2="2023-24",KHN182="In-period"),AND('Validation summary'!$B$2="2024-25",KHN182="In-period"),AND('Validation summary'!$B$2="2024-25",KHN182="End of period",KHN190="Revenue")),TRUE,FALSE)</f>
        <v>0</v>
      </c>
      <c r="KHO183" s="201" t="b">
        <f>IF(OR(AND('Validation summary'!$B$2="2022-23",KHO182="In-period"),AND('Validation summary'!$B$2="2023-24",KHO182="In-period"),AND('Validation summary'!$B$2="2024-25",KHO182="In-period"),AND('Validation summary'!$B$2="2024-25",KHO182="End of period",KHO190="Revenue")),TRUE,FALSE)</f>
        <v>0</v>
      </c>
      <c r="KHP183" s="201" t="b">
        <f>IF(OR(AND('Validation summary'!$B$2="2022-23",KHP182="In-period"),AND('Validation summary'!$B$2="2023-24",KHP182="In-period"),AND('Validation summary'!$B$2="2024-25",KHP182="In-period"),AND('Validation summary'!$B$2="2024-25",KHP182="End of period",KHP190="Revenue")),TRUE,FALSE)</f>
        <v>0</v>
      </c>
      <c r="KHQ183" s="201" t="b">
        <f>IF(OR(AND('Validation summary'!$B$2="2022-23",KHQ182="In-period"),AND('Validation summary'!$B$2="2023-24",KHQ182="In-period"),AND('Validation summary'!$B$2="2024-25",KHQ182="In-period"),AND('Validation summary'!$B$2="2024-25",KHQ182="End of period",KHQ190="Revenue")),TRUE,FALSE)</f>
        <v>0</v>
      </c>
      <c r="KHR183" s="201" t="b">
        <f>IF(OR(AND('Validation summary'!$B$2="2022-23",KHR182="In-period"),AND('Validation summary'!$B$2="2023-24",KHR182="In-period"),AND('Validation summary'!$B$2="2024-25",KHR182="In-period"),AND('Validation summary'!$B$2="2024-25",KHR182="End of period",KHR190="Revenue")),TRUE,FALSE)</f>
        <v>0</v>
      </c>
      <c r="KHS183" s="201" t="b">
        <f>IF(OR(AND('Validation summary'!$B$2="2022-23",KHS182="In-period"),AND('Validation summary'!$B$2="2023-24",KHS182="In-period"),AND('Validation summary'!$B$2="2024-25",KHS182="In-period"),AND('Validation summary'!$B$2="2024-25",KHS182="End of period",KHS190="Revenue")),TRUE,FALSE)</f>
        <v>0</v>
      </c>
      <c r="KHT183" s="201" t="b">
        <f>IF(OR(AND('Validation summary'!$B$2="2022-23",KHT182="In-period"),AND('Validation summary'!$B$2="2023-24",KHT182="In-period"),AND('Validation summary'!$B$2="2024-25",KHT182="In-period"),AND('Validation summary'!$B$2="2024-25",KHT182="End of period",KHT190="Revenue")),TRUE,FALSE)</f>
        <v>0</v>
      </c>
      <c r="KHU183" s="201" t="b">
        <f>IF(OR(AND('Validation summary'!$B$2="2022-23",KHU182="In-period"),AND('Validation summary'!$B$2="2023-24",KHU182="In-period"),AND('Validation summary'!$B$2="2024-25",KHU182="In-period"),AND('Validation summary'!$B$2="2024-25",KHU182="End of period",KHU190="Revenue")),TRUE,FALSE)</f>
        <v>0</v>
      </c>
      <c r="KHV183" s="201" t="b">
        <f>IF(OR(AND('Validation summary'!$B$2="2022-23",KHV182="In-period"),AND('Validation summary'!$B$2="2023-24",KHV182="In-period"),AND('Validation summary'!$B$2="2024-25",KHV182="In-period"),AND('Validation summary'!$B$2="2024-25",KHV182="End of period",KHV190="Revenue")),TRUE,FALSE)</f>
        <v>0</v>
      </c>
      <c r="KHW183" s="201" t="b">
        <f>IF(OR(AND('Validation summary'!$B$2="2022-23",KHW182="In-period"),AND('Validation summary'!$B$2="2023-24",KHW182="In-period"),AND('Validation summary'!$B$2="2024-25",KHW182="In-period"),AND('Validation summary'!$B$2="2024-25",KHW182="End of period",KHW190="Revenue")),TRUE,FALSE)</f>
        <v>0</v>
      </c>
      <c r="KHX183" s="201" t="b">
        <f>IF(OR(AND('Validation summary'!$B$2="2022-23",KHX182="In-period"),AND('Validation summary'!$B$2="2023-24",KHX182="In-period"),AND('Validation summary'!$B$2="2024-25",KHX182="In-period"),AND('Validation summary'!$B$2="2024-25",KHX182="End of period",KHX190="Revenue")),TRUE,FALSE)</f>
        <v>0</v>
      </c>
      <c r="KHY183" s="201" t="b">
        <f>IF(OR(AND('Validation summary'!$B$2="2022-23",KHY182="In-period"),AND('Validation summary'!$B$2="2023-24",KHY182="In-period"),AND('Validation summary'!$B$2="2024-25",KHY182="In-period"),AND('Validation summary'!$B$2="2024-25",KHY182="End of period",KHY190="Revenue")),TRUE,FALSE)</f>
        <v>0</v>
      </c>
      <c r="KHZ183" s="201" t="b">
        <f>IF(OR(AND('Validation summary'!$B$2="2022-23",KHZ182="In-period"),AND('Validation summary'!$B$2="2023-24",KHZ182="In-period"),AND('Validation summary'!$B$2="2024-25",KHZ182="In-period"),AND('Validation summary'!$B$2="2024-25",KHZ182="End of period",KHZ190="Revenue")),TRUE,FALSE)</f>
        <v>0</v>
      </c>
      <c r="KIA183" s="201" t="b">
        <f>IF(OR(AND('Validation summary'!$B$2="2022-23",KIA182="In-period"),AND('Validation summary'!$B$2="2023-24",KIA182="In-period"),AND('Validation summary'!$B$2="2024-25",KIA182="In-period"),AND('Validation summary'!$B$2="2024-25",KIA182="End of period",KIA190="Revenue")),TRUE,FALSE)</f>
        <v>0</v>
      </c>
      <c r="KIB183" s="201" t="b">
        <f>IF(OR(AND('Validation summary'!$B$2="2022-23",KIB182="In-period"),AND('Validation summary'!$B$2="2023-24",KIB182="In-period"),AND('Validation summary'!$B$2="2024-25",KIB182="In-period"),AND('Validation summary'!$B$2="2024-25",KIB182="End of period",KIB190="Revenue")),TRUE,FALSE)</f>
        <v>0</v>
      </c>
      <c r="KIC183" s="201" t="b">
        <f>IF(OR(AND('Validation summary'!$B$2="2022-23",KIC182="In-period"),AND('Validation summary'!$B$2="2023-24",KIC182="In-period"),AND('Validation summary'!$B$2="2024-25",KIC182="In-period"),AND('Validation summary'!$B$2="2024-25",KIC182="End of period",KIC190="Revenue")),TRUE,FALSE)</f>
        <v>0</v>
      </c>
      <c r="KID183" s="201" t="b">
        <f>IF(OR(AND('Validation summary'!$B$2="2022-23",KID182="In-period"),AND('Validation summary'!$B$2="2023-24",KID182="In-period"),AND('Validation summary'!$B$2="2024-25",KID182="In-period"),AND('Validation summary'!$B$2="2024-25",KID182="End of period",KID190="Revenue")),TRUE,FALSE)</f>
        <v>0</v>
      </c>
      <c r="KIE183" s="201" t="b">
        <f>IF(OR(AND('Validation summary'!$B$2="2022-23",KIE182="In-period"),AND('Validation summary'!$B$2="2023-24",KIE182="In-period"),AND('Validation summary'!$B$2="2024-25",KIE182="In-period"),AND('Validation summary'!$B$2="2024-25",KIE182="End of period",KIE190="Revenue")),TRUE,FALSE)</f>
        <v>0</v>
      </c>
      <c r="KIF183" s="201" t="b">
        <f>IF(OR(AND('Validation summary'!$B$2="2022-23",KIF182="In-period"),AND('Validation summary'!$B$2="2023-24",KIF182="In-period"),AND('Validation summary'!$B$2="2024-25",KIF182="In-period"),AND('Validation summary'!$B$2="2024-25",KIF182="End of period",KIF190="Revenue")),TRUE,FALSE)</f>
        <v>0</v>
      </c>
      <c r="KIG183" s="201" t="b">
        <f>IF(OR(AND('Validation summary'!$B$2="2022-23",KIG182="In-period"),AND('Validation summary'!$B$2="2023-24",KIG182="In-period"),AND('Validation summary'!$B$2="2024-25",KIG182="In-period"),AND('Validation summary'!$B$2="2024-25",KIG182="End of period",KIG190="Revenue")),TRUE,FALSE)</f>
        <v>0</v>
      </c>
      <c r="KIH183" s="201" t="b">
        <f>IF(OR(AND('Validation summary'!$B$2="2022-23",KIH182="In-period"),AND('Validation summary'!$B$2="2023-24",KIH182="In-period"),AND('Validation summary'!$B$2="2024-25",KIH182="In-period"),AND('Validation summary'!$B$2="2024-25",KIH182="End of period",KIH190="Revenue")),TRUE,FALSE)</f>
        <v>0</v>
      </c>
      <c r="KII183" s="201" t="b">
        <f>IF(OR(AND('Validation summary'!$B$2="2022-23",KII182="In-period"),AND('Validation summary'!$B$2="2023-24",KII182="In-period"),AND('Validation summary'!$B$2="2024-25",KII182="In-period"),AND('Validation summary'!$B$2="2024-25",KII182="End of period",KII190="Revenue")),TRUE,FALSE)</f>
        <v>0</v>
      </c>
      <c r="KIJ183" s="201" t="b">
        <f>IF(OR(AND('Validation summary'!$B$2="2022-23",KIJ182="In-period"),AND('Validation summary'!$B$2="2023-24",KIJ182="In-period"),AND('Validation summary'!$B$2="2024-25",KIJ182="In-period"),AND('Validation summary'!$B$2="2024-25",KIJ182="End of period",KIJ190="Revenue")),TRUE,FALSE)</f>
        <v>0</v>
      </c>
      <c r="KIK183" s="201" t="b">
        <f>IF(OR(AND('Validation summary'!$B$2="2022-23",KIK182="In-period"),AND('Validation summary'!$B$2="2023-24",KIK182="In-period"),AND('Validation summary'!$B$2="2024-25",KIK182="In-period"),AND('Validation summary'!$B$2="2024-25",KIK182="End of period",KIK190="Revenue")),TRUE,FALSE)</f>
        <v>0</v>
      </c>
      <c r="KIL183" s="201" t="b">
        <f>IF(OR(AND('Validation summary'!$B$2="2022-23",KIL182="In-period"),AND('Validation summary'!$B$2="2023-24",KIL182="In-period"),AND('Validation summary'!$B$2="2024-25",KIL182="In-period"),AND('Validation summary'!$B$2="2024-25",KIL182="End of period",KIL190="Revenue")),TRUE,FALSE)</f>
        <v>0</v>
      </c>
      <c r="KIM183" s="201" t="b">
        <f>IF(OR(AND('Validation summary'!$B$2="2022-23",KIM182="In-period"),AND('Validation summary'!$B$2="2023-24",KIM182="In-period"),AND('Validation summary'!$B$2="2024-25",KIM182="In-period"),AND('Validation summary'!$B$2="2024-25",KIM182="End of period",KIM190="Revenue")),TRUE,FALSE)</f>
        <v>0</v>
      </c>
      <c r="KIN183" s="201" t="b">
        <f>IF(OR(AND('Validation summary'!$B$2="2022-23",KIN182="In-period"),AND('Validation summary'!$B$2="2023-24",KIN182="In-period"),AND('Validation summary'!$B$2="2024-25",KIN182="In-period"),AND('Validation summary'!$B$2="2024-25",KIN182="End of period",KIN190="Revenue")),TRUE,FALSE)</f>
        <v>0</v>
      </c>
      <c r="KIO183" s="201" t="b">
        <f>IF(OR(AND('Validation summary'!$B$2="2022-23",KIO182="In-period"),AND('Validation summary'!$B$2="2023-24",KIO182="In-period"),AND('Validation summary'!$B$2="2024-25",KIO182="In-period"),AND('Validation summary'!$B$2="2024-25",KIO182="End of period",KIO190="Revenue")),TRUE,FALSE)</f>
        <v>0</v>
      </c>
      <c r="KIP183" s="201" t="b">
        <f>IF(OR(AND('Validation summary'!$B$2="2022-23",KIP182="In-period"),AND('Validation summary'!$B$2="2023-24",KIP182="In-period"),AND('Validation summary'!$B$2="2024-25",KIP182="In-period"),AND('Validation summary'!$B$2="2024-25",KIP182="End of period",KIP190="Revenue")),TRUE,FALSE)</f>
        <v>0</v>
      </c>
      <c r="KIQ183" s="201" t="b">
        <f>IF(OR(AND('Validation summary'!$B$2="2022-23",KIQ182="In-period"),AND('Validation summary'!$B$2="2023-24",KIQ182="In-period"),AND('Validation summary'!$B$2="2024-25",KIQ182="In-period"),AND('Validation summary'!$B$2="2024-25",KIQ182="End of period",KIQ190="Revenue")),TRUE,FALSE)</f>
        <v>0</v>
      </c>
      <c r="KIR183" s="201" t="b">
        <f>IF(OR(AND('Validation summary'!$B$2="2022-23",KIR182="In-period"),AND('Validation summary'!$B$2="2023-24",KIR182="In-period"),AND('Validation summary'!$B$2="2024-25",KIR182="In-period"),AND('Validation summary'!$B$2="2024-25",KIR182="End of period",KIR190="Revenue")),TRUE,FALSE)</f>
        <v>0</v>
      </c>
      <c r="KIS183" s="201" t="b">
        <f>IF(OR(AND('Validation summary'!$B$2="2022-23",KIS182="In-period"),AND('Validation summary'!$B$2="2023-24",KIS182="In-period"),AND('Validation summary'!$B$2="2024-25",KIS182="In-period"),AND('Validation summary'!$B$2="2024-25",KIS182="End of period",KIS190="Revenue")),TRUE,FALSE)</f>
        <v>0</v>
      </c>
      <c r="KIT183" s="201" t="b">
        <f>IF(OR(AND('Validation summary'!$B$2="2022-23",KIT182="In-period"),AND('Validation summary'!$B$2="2023-24",KIT182="In-period"),AND('Validation summary'!$B$2="2024-25",KIT182="In-period"),AND('Validation summary'!$B$2="2024-25",KIT182="End of period",KIT190="Revenue")),TRUE,FALSE)</f>
        <v>0</v>
      </c>
      <c r="KIU183" s="201" t="b">
        <f>IF(OR(AND('Validation summary'!$B$2="2022-23",KIU182="In-period"),AND('Validation summary'!$B$2="2023-24",KIU182="In-period"),AND('Validation summary'!$B$2="2024-25",KIU182="In-period"),AND('Validation summary'!$B$2="2024-25",KIU182="End of period",KIU190="Revenue")),TRUE,FALSE)</f>
        <v>0</v>
      </c>
      <c r="KIV183" s="201" t="b">
        <f>IF(OR(AND('Validation summary'!$B$2="2022-23",KIV182="In-period"),AND('Validation summary'!$B$2="2023-24",KIV182="In-period"),AND('Validation summary'!$B$2="2024-25",KIV182="In-period"),AND('Validation summary'!$B$2="2024-25",KIV182="End of period",KIV190="Revenue")),TRUE,FALSE)</f>
        <v>0</v>
      </c>
      <c r="KIW183" s="201" t="b">
        <f>IF(OR(AND('Validation summary'!$B$2="2022-23",KIW182="In-period"),AND('Validation summary'!$B$2="2023-24",KIW182="In-period"),AND('Validation summary'!$B$2="2024-25",KIW182="In-period"),AND('Validation summary'!$B$2="2024-25",KIW182="End of period",KIW190="Revenue")),TRUE,FALSE)</f>
        <v>0</v>
      </c>
      <c r="KIX183" s="201" t="b">
        <f>IF(OR(AND('Validation summary'!$B$2="2022-23",KIX182="In-period"),AND('Validation summary'!$B$2="2023-24",KIX182="In-period"),AND('Validation summary'!$B$2="2024-25",KIX182="In-period"),AND('Validation summary'!$B$2="2024-25",KIX182="End of period",KIX190="Revenue")),TRUE,FALSE)</f>
        <v>0</v>
      </c>
      <c r="KIY183" s="201" t="b">
        <f>IF(OR(AND('Validation summary'!$B$2="2022-23",KIY182="In-period"),AND('Validation summary'!$B$2="2023-24",KIY182="In-period"),AND('Validation summary'!$B$2="2024-25",KIY182="In-period"),AND('Validation summary'!$B$2="2024-25",KIY182="End of period",KIY190="Revenue")),TRUE,FALSE)</f>
        <v>0</v>
      </c>
      <c r="KIZ183" s="201" t="b">
        <f>IF(OR(AND('Validation summary'!$B$2="2022-23",KIZ182="In-period"),AND('Validation summary'!$B$2="2023-24",KIZ182="In-period"),AND('Validation summary'!$B$2="2024-25",KIZ182="In-period"),AND('Validation summary'!$B$2="2024-25",KIZ182="End of period",KIZ190="Revenue")),TRUE,FALSE)</f>
        <v>0</v>
      </c>
      <c r="KJA183" s="201" t="b">
        <f>IF(OR(AND('Validation summary'!$B$2="2022-23",KJA182="In-period"),AND('Validation summary'!$B$2="2023-24",KJA182="In-period"),AND('Validation summary'!$B$2="2024-25",KJA182="In-period"),AND('Validation summary'!$B$2="2024-25",KJA182="End of period",KJA190="Revenue")),TRUE,FALSE)</f>
        <v>0</v>
      </c>
      <c r="KJB183" s="201" t="b">
        <f>IF(OR(AND('Validation summary'!$B$2="2022-23",KJB182="In-period"),AND('Validation summary'!$B$2="2023-24",KJB182="In-period"),AND('Validation summary'!$B$2="2024-25",KJB182="In-period"),AND('Validation summary'!$B$2="2024-25",KJB182="End of period",KJB190="Revenue")),TRUE,FALSE)</f>
        <v>0</v>
      </c>
      <c r="KJC183" s="201" t="b">
        <f>IF(OR(AND('Validation summary'!$B$2="2022-23",KJC182="In-period"),AND('Validation summary'!$B$2="2023-24",KJC182="In-period"),AND('Validation summary'!$B$2="2024-25",KJC182="In-period"),AND('Validation summary'!$B$2="2024-25",KJC182="End of period",KJC190="Revenue")),TRUE,FALSE)</f>
        <v>0</v>
      </c>
      <c r="KJD183" s="201" t="b">
        <f>IF(OR(AND('Validation summary'!$B$2="2022-23",KJD182="In-period"),AND('Validation summary'!$B$2="2023-24",KJD182="In-period"),AND('Validation summary'!$B$2="2024-25",KJD182="In-period"),AND('Validation summary'!$B$2="2024-25",KJD182="End of period",KJD190="Revenue")),TRUE,FALSE)</f>
        <v>0</v>
      </c>
      <c r="KJE183" s="201" t="b">
        <f>IF(OR(AND('Validation summary'!$B$2="2022-23",KJE182="In-period"),AND('Validation summary'!$B$2="2023-24",KJE182="In-period"),AND('Validation summary'!$B$2="2024-25",KJE182="In-period"),AND('Validation summary'!$B$2="2024-25",KJE182="End of period",KJE190="Revenue")),TRUE,FALSE)</f>
        <v>0</v>
      </c>
      <c r="KJF183" s="201" t="b">
        <f>IF(OR(AND('Validation summary'!$B$2="2022-23",KJF182="In-period"),AND('Validation summary'!$B$2="2023-24",KJF182="In-period"),AND('Validation summary'!$B$2="2024-25",KJF182="In-period"),AND('Validation summary'!$B$2="2024-25",KJF182="End of period",KJF190="Revenue")),TRUE,FALSE)</f>
        <v>0</v>
      </c>
      <c r="KJG183" s="201" t="b">
        <f>IF(OR(AND('Validation summary'!$B$2="2022-23",KJG182="In-period"),AND('Validation summary'!$B$2="2023-24",KJG182="In-period"),AND('Validation summary'!$B$2="2024-25",KJG182="In-period"),AND('Validation summary'!$B$2="2024-25",KJG182="End of period",KJG190="Revenue")),TRUE,FALSE)</f>
        <v>0</v>
      </c>
      <c r="KJH183" s="201" t="b">
        <f>IF(OR(AND('Validation summary'!$B$2="2022-23",KJH182="In-period"),AND('Validation summary'!$B$2="2023-24",KJH182="In-period"),AND('Validation summary'!$B$2="2024-25",KJH182="In-period"),AND('Validation summary'!$B$2="2024-25",KJH182="End of period",KJH190="Revenue")),TRUE,FALSE)</f>
        <v>0</v>
      </c>
      <c r="KJI183" s="201" t="b">
        <f>IF(OR(AND('Validation summary'!$B$2="2022-23",KJI182="In-period"),AND('Validation summary'!$B$2="2023-24",KJI182="In-period"),AND('Validation summary'!$B$2="2024-25",KJI182="In-period"),AND('Validation summary'!$B$2="2024-25",KJI182="End of period",KJI190="Revenue")),TRUE,FALSE)</f>
        <v>0</v>
      </c>
      <c r="KJJ183" s="201" t="b">
        <f>IF(OR(AND('Validation summary'!$B$2="2022-23",KJJ182="In-period"),AND('Validation summary'!$B$2="2023-24",KJJ182="In-period"),AND('Validation summary'!$B$2="2024-25",KJJ182="In-period"),AND('Validation summary'!$B$2="2024-25",KJJ182="End of period",KJJ190="Revenue")),TRUE,FALSE)</f>
        <v>0</v>
      </c>
      <c r="KJK183" s="201" t="b">
        <f>IF(OR(AND('Validation summary'!$B$2="2022-23",KJK182="In-period"),AND('Validation summary'!$B$2="2023-24",KJK182="In-period"),AND('Validation summary'!$B$2="2024-25",KJK182="In-period"),AND('Validation summary'!$B$2="2024-25",KJK182="End of period",KJK190="Revenue")),TRUE,FALSE)</f>
        <v>0</v>
      </c>
      <c r="KJL183" s="201" t="b">
        <f>IF(OR(AND('Validation summary'!$B$2="2022-23",KJL182="In-period"),AND('Validation summary'!$B$2="2023-24",KJL182="In-period"),AND('Validation summary'!$B$2="2024-25",KJL182="In-period"),AND('Validation summary'!$B$2="2024-25",KJL182="End of period",KJL190="Revenue")),TRUE,FALSE)</f>
        <v>0</v>
      </c>
      <c r="KJM183" s="201" t="b">
        <f>IF(OR(AND('Validation summary'!$B$2="2022-23",KJM182="In-period"),AND('Validation summary'!$B$2="2023-24",KJM182="In-period"),AND('Validation summary'!$B$2="2024-25",KJM182="In-period"),AND('Validation summary'!$B$2="2024-25",KJM182="End of period",KJM190="Revenue")),TRUE,FALSE)</f>
        <v>0</v>
      </c>
      <c r="KJN183" s="201" t="b">
        <f>IF(OR(AND('Validation summary'!$B$2="2022-23",KJN182="In-period"),AND('Validation summary'!$B$2="2023-24",KJN182="In-period"),AND('Validation summary'!$B$2="2024-25",KJN182="In-period"),AND('Validation summary'!$B$2="2024-25",KJN182="End of period",KJN190="Revenue")),TRUE,FALSE)</f>
        <v>0</v>
      </c>
      <c r="KJO183" s="201" t="b">
        <f>IF(OR(AND('Validation summary'!$B$2="2022-23",KJO182="In-period"),AND('Validation summary'!$B$2="2023-24",KJO182="In-period"),AND('Validation summary'!$B$2="2024-25",KJO182="In-period"),AND('Validation summary'!$B$2="2024-25",KJO182="End of period",KJO190="Revenue")),TRUE,FALSE)</f>
        <v>0</v>
      </c>
      <c r="KJP183" s="201" t="b">
        <f>IF(OR(AND('Validation summary'!$B$2="2022-23",KJP182="In-period"),AND('Validation summary'!$B$2="2023-24",KJP182="In-period"),AND('Validation summary'!$B$2="2024-25",KJP182="In-period"),AND('Validation summary'!$B$2="2024-25",KJP182="End of period",KJP190="Revenue")),TRUE,FALSE)</f>
        <v>0</v>
      </c>
      <c r="KJQ183" s="201" t="b">
        <f>IF(OR(AND('Validation summary'!$B$2="2022-23",KJQ182="In-period"),AND('Validation summary'!$B$2="2023-24",KJQ182="In-period"),AND('Validation summary'!$B$2="2024-25",KJQ182="In-period"),AND('Validation summary'!$B$2="2024-25",KJQ182="End of period",KJQ190="Revenue")),TRUE,FALSE)</f>
        <v>0</v>
      </c>
      <c r="KJR183" s="201" t="b">
        <f>IF(OR(AND('Validation summary'!$B$2="2022-23",KJR182="In-period"),AND('Validation summary'!$B$2="2023-24",KJR182="In-period"),AND('Validation summary'!$B$2="2024-25",KJR182="In-period"),AND('Validation summary'!$B$2="2024-25",KJR182="End of period",KJR190="Revenue")),TRUE,FALSE)</f>
        <v>0</v>
      </c>
      <c r="KJS183" s="201" t="b">
        <f>IF(OR(AND('Validation summary'!$B$2="2022-23",KJS182="In-period"),AND('Validation summary'!$B$2="2023-24",KJS182="In-period"),AND('Validation summary'!$B$2="2024-25",KJS182="In-period"),AND('Validation summary'!$B$2="2024-25",KJS182="End of period",KJS190="Revenue")),TRUE,FALSE)</f>
        <v>0</v>
      </c>
      <c r="KJT183" s="201" t="b">
        <f>IF(OR(AND('Validation summary'!$B$2="2022-23",KJT182="In-period"),AND('Validation summary'!$B$2="2023-24",KJT182="In-period"),AND('Validation summary'!$B$2="2024-25",KJT182="In-period"),AND('Validation summary'!$B$2="2024-25",KJT182="End of period",KJT190="Revenue")),TRUE,FALSE)</f>
        <v>0</v>
      </c>
      <c r="KJU183" s="201" t="b">
        <f>IF(OR(AND('Validation summary'!$B$2="2022-23",KJU182="In-period"),AND('Validation summary'!$B$2="2023-24",KJU182="In-period"),AND('Validation summary'!$B$2="2024-25",KJU182="In-period"),AND('Validation summary'!$B$2="2024-25",KJU182="End of period",KJU190="Revenue")),TRUE,FALSE)</f>
        <v>0</v>
      </c>
      <c r="KJV183" s="201" t="b">
        <f>IF(OR(AND('Validation summary'!$B$2="2022-23",KJV182="In-period"),AND('Validation summary'!$B$2="2023-24",KJV182="In-period"),AND('Validation summary'!$B$2="2024-25",KJV182="In-period"),AND('Validation summary'!$B$2="2024-25",KJV182="End of period",KJV190="Revenue")),TRUE,FALSE)</f>
        <v>0</v>
      </c>
      <c r="KJW183" s="201" t="b">
        <f>IF(OR(AND('Validation summary'!$B$2="2022-23",KJW182="In-period"),AND('Validation summary'!$B$2="2023-24",KJW182="In-period"),AND('Validation summary'!$B$2="2024-25",KJW182="In-period"),AND('Validation summary'!$B$2="2024-25",KJW182="End of period",KJW190="Revenue")),TRUE,FALSE)</f>
        <v>0</v>
      </c>
      <c r="KJX183" s="201" t="b">
        <f>IF(OR(AND('Validation summary'!$B$2="2022-23",KJX182="In-period"),AND('Validation summary'!$B$2="2023-24",KJX182="In-period"),AND('Validation summary'!$B$2="2024-25",KJX182="In-period"),AND('Validation summary'!$B$2="2024-25",KJX182="End of period",KJX190="Revenue")),TRUE,FALSE)</f>
        <v>0</v>
      </c>
      <c r="KJY183" s="201" t="b">
        <f>IF(OR(AND('Validation summary'!$B$2="2022-23",KJY182="In-period"),AND('Validation summary'!$B$2="2023-24",KJY182="In-period"),AND('Validation summary'!$B$2="2024-25",KJY182="In-period"),AND('Validation summary'!$B$2="2024-25",KJY182="End of period",KJY190="Revenue")),TRUE,FALSE)</f>
        <v>0</v>
      </c>
      <c r="KJZ183" s="201" t="b">
        <f>IF(OR(AND('Validation summary'!$B$2="2022-23",KJZ182="In-period"),AND('Validation summary'!$B$2="2023-24",KJZ182="In-period"),AND('Validation summary'!$B$2="2024-25",KJZ182="In-period"),AND('Validation summary'!$B$2="2024-25",KJZ182="End of period",KJZ190="Revenue")),TRUE,FALSE)</f>
        <v>0</v>
      </c>
      <c r="KKA183" s="201" t="b">
        <f>IF(OR(AND('Validation summary'!$B$2="2022-23",KKA182="In-period"),AND('Validation summary'!$B$2="2023-24",KKA182="In-period"),AND('Validation summary'!$B$2="2024-25",KKA182="In-period"),AND('Validation summary'!$B$2="2024-25",KKA182="End of period",KKA190="Revenue")),TRUE,FALSE)</f>
        <v>0</v>
      </c>
      <c r="KKB183" s="201" t="b">
        <f>IF(OR(AND('Validation summary'!$B$2="2022-23",KKB182="In-period"),AND('Validation summary'!$B$2="2023-24",KKB182="In-period"),AND('Validation summary'!$B$2="2024-25",KKB182="In-period"),AND('Validation summary'!$B$2="2024-25",KKB182="End of period",KKB190="Revenue")),TRUE,FALSE)</f>
        <v>0</v>
      </c>
      <c r="KKC183" s="201" t="b">
        <f>IF(OR(AND('Validation summary'!$B$2="2022-23",KKC182="In-period"),AND('Validation summary'!$B$2="2023-24",KKC182="In-period"),AND('Validation summary'!$B$2="2024-25",KKC182="In-period"),AND('Validation summary'!$B$2="2024-25",KKC182="End of period",KKC190="Revenue")),TRUE,FALSE)</f>
        <v>0</v>
      </c>
      <c r="KKD183" s="201" t="b">
        <f>IF(OR(AND('Validation summary'!$B$2="2022-23",KKD182="In-period"),AND('Validation summary'!$B$2="2023-24",KKD182="In-period"),AND('Validation summary'!$B$2="2024-25",KKD182="In-period"),AND('Validation summary'!$B$2="2024-25",KKD182="End of period",KKD190="Revenue")),TRUE,FALSE)</f>
        <v>0</v>
      </c>
      <c r="KKE183" s="201" t="b">
        <f>IF(OR(AND('Validation summary'!$B$2="2022-23",KKE182="In-period"),AND('Validation summary'!$B$2="2023-24",KKE182="In-period"),AND('Validation summary'!$B$2="2024-25",KKE182="In-period"),AND('Validation summary'!$B$2="2024-25",KKE182="End of period",KKE190="Revenue")),TRUE,FALSE)</f>
        <v>0</v>
      </c>
      <c r="KKF183" s="201" t="b">
        <f>IF(OR(AND('Validation summary'!$B$2="2022-23",KKF182="In-period"),AND('Validation summary'!$B$2="2023-24",KKF182="In-period"),AND('Validation summary'!$B$2="2024-25",KKF182="In-period"),AND('Validation summary'!$B$2="2024-25",KKF182="End of period",KKF190="Revenue")),TRUE,FALSE)</f>
        <v>0</v>
      </c>
      <c r="KKG183" s="201" t="b">
        <f>IF(OR(AND('Validation summary'!$B$2="2022-23",KKG182="In-period"),AND('Validation summary'!$B$2="2023-24",KKG182="In-period"),AND('Validation summary'!$B$2="2024-25",KKG182="In-period"),AND('Validation summary'!$B$2="2024-25",KKG182="End of period",KKG190="Revenue")),TRUE,FALSE)</f>
        <v>0</v>
      </c>
      <c r="KKH183" s="201" t="b">
        <f>IF(OR(AND('Validation summary'!$B$2="2022-23",KKH182="In-period"),AND('Validation summary'!$B$2="2023-24",KKH182="In-period"),AND('Validation summary'!$B$2="2024-25",KKH182="In-period"),AND('Validation summary'!$B$2="2024-25",KKH182="End of period",KKH190="Revenue")),TRUE,FALSE)</f>
        <v>0</v>
      </c>
      <c r="KKI183" s="201" t="b">
        <f>IF(OR(AND('Validation summary'!$B$2="2022-23",KKI182="In-period"),AND('Validation summary'!$B$2="2023-24",KKI182="In-period"),AND('Validation summary'!$B$2="2024-25",KKI182="In-period"),AND('Validation summary'!$B$2="2024-25",KKI182="End of period",KKI190="Revenue")),TRUE,FALSE)</f>
        <v>0</v>
      </c>
      <c r="KKJ183" s="201" t="b">
        <f>IF(OR(AND('Validation summary'!$B$2="2022-23",KKJ182="In-period"),AND('Validation summary'!$B$2="2023-24",KKJ182="In-period"),AND('Validation summary'!$B$2="2024-25",KKJ182="In-period"),AND('Validation summary'!$B$2="2024-25",KKJ182="End of period",KKJ190="Revenue")),TRUE,FALSE)</f>
        <v>0</v>
      </c>
      <c r="KKK183" s="201" t="b">
        <f>IF(OR(AND('Validation summary'!$B$2="2022-23",KKK182="In-period"),AND('Validation summary'!$B$2="2023-24",KKK182="In-period"),AND('Validation summary'!$B$2="2024-25",KKK182="In-period"),AND('Validation summary'!$B$2="2024-25",KKK182="End of period",KKK190="Revenue")),TRUE,FALSE)</f>
        <v>0</v>
      </c>
      <c r="KKL183" s="201" t="b">
        <f>IF(OR(AND('Validation summary'!$B$2="2022-23",KKL182="In-period"),AND('Validation summary'!$B$2="2023-24",KKL182="In-period"),AND('Validation summary'!$B$2="2024-25",KKL182="In-period"),AND('Validation summary'!$B$2="2024-25",KKL182="End of period",KKL190="Revenue")),TRUE,FALSE)</f>
        <v>0</v>
      </c>
      <c r="KKM183" s="201" t="b">
        <f>IF(OR(AND('Validation summary'!$B$2="2022-23",KKM182="In-period"),AND('Validation summary'!$B$2="2023-24",KKM182="In-period"),AND('Validation summary'!$B$2="2024-25",KKM182="In-period"),AND('Validation summary'!$B$2="2024-25",KKM182="End of period",KKM190="Revenue")),TRUE,FALSE)</f>
        <v>0</v>
      </c>
      <c r="KKN183" s="201" t="b">
        <f>IF(OR(AND('Validation summary'!$B$2="2022-23",KKN182="In-period"),AND('Validation summary'!$B$2="2023-24",KKN182="In-period"),AND('Validation summary'!$B$2="2024-25",KKN182="In-period"),AND('Validation summary'!$B$2="2024-25",KKN182="End of period",KKN190="Revenue")),TRUE,FALSE)</f>
        <v>0</v>
      </c>
      <c r="KKO183" s="201" t="b">
        <f>IF(OR(AND('Validation summary'!$B$2="2022-23",KKO182="In-period"),AND('Validation summary'!$B$2="2023-24",KKO182="In-period"),AND('Validation summary'!$B$2="2024-25",KKO182="In-period"),AND('Validation summary'!$B$2="2024-25",KKO182="End of period",KKO190="Revenue")),TRUE,FALSE)</f>
        <v>0</v>
      </c>
      <c r="KKP183" s="201" t="b">
        <f>IF(OR(AND('Validation summary'!$B$2="2022-23",KKP182="In-period"),AND('Validation summary'!$B$2="2023-24",KKP182="In-period"),AND('Validation summary'!$B$2="2024-25",KKP182="In-period"),AND('Validation summary'!$B$2="2024-25",KKP182="End of period",KKP190="Revenue")),TRUE,FALSE)</f>
        <v>0</v>
      </c>
      <c r="KKQ183" s="201" t="b">
        <f>IF(OR(AND('Validation summary'!$B$2="2022-23",KKQ182="In-period"),AND('Validation summary'!$B$2="2023-24",KKQ182="In-period"),AND('Validation summary'!$B$2="2024-25",KKQ182="In-period"),AND('Validation summary'!$B$2="2024-25",KKQ182="End of period",KKQ190="Revenue")),TRUE,FALSE)</f>
        <v>0</v>
      </c>
      <c r="KKR183" s="201" t="b">
        <f>IF(OR(AND('Validation summary'!$B$2="2022-23",KKR182="In-period"),AND('Validation summary'!$B$2="2023-24",KKR182="In-period"),AND('Validation summary'!$B$2="2024-25",KKR182="In-period"),AND('Validation summary'!$B$2="2024-25",KKR182="End of period",KKR190="Revenue")),TRUE,FALSE)</f>
        <v>0</v>
      </c>
      <c r="KKS183" s="201" t="b">
        <f>IF(OR(AND('Validation summary'!$B$2="2022-23",KKS182="In-period"),AND('Validation summary'!$B$2="2023-24",KKS182="In-period"),AND('Validation summary'!$B$2="2024-25",KKS182="In-period"),AND('Validation summary'!$B$2="2024-25",KKS182="End of period",KKS190="Revenue")),TRUE,FALSE)</f>
        <v>0</v>
      </c>
      <c r="KKT183" s="201" t="b">
        <f>IF(OR(AND('Validation summary'!$B$2="2022-23",KKT182="In-period"),AND('Validation summary'!$B$2="2023-24",KKT182="In-period"),AND('Validation summary'!$B$2="2024-25",KKT182="In-period"),AND('Validation summary'!$B$2="2024-25",KKT182="End of period",KKT190="Revenue")),TRUE,FALSE)</f>
        <v>0</v>
      </c>
      <c r="KKU183" s="201" t="b">
        <f>IF(OR(AND('Validation summary'!$B$2="2022-23",KKU182="In-period"),AND('Validation summary'!$B$2="2023-24",KKU182="In-period"),AND('Validation summary'!$B$2="2024-25",KKU182="In-period"),AND('Validation summary'!$B$2="2024-25",KKU182="End of period",KKU190="Revenue")),TRUE,FALSE)</f>
        <v>0</v>
      </c>
      <c r="KKV183" s="201" t="b">
        <f>IF(OR(AND('Validation summary'!$B$2="2022-23",KKV182="In-period"),AND('Validation summary'!$B$2="2023-24",KKV182="In-period"),AND('Validation summary'!$B$2="2024-25",KKV182="In-period"),AND('Validation summary'!$B$2="2024-25",KKV182="End of period",KKV190="Revenue")),TRUE,FALSE)</f>
        <v>0</v>
      </c>
      <c r="KKW183" s="201" t="b">
        <f>IF(OR(AND('Validation summary'!$B$2="2022-23",KKW182="In-period"),AND('Validation summary'!$B$2="2023-24",KKW182="In-period"),AND('Validation summary'!$B$2="2024-25",KKW182="In-period"),AND('Validation summary'!$B$2="2024-25",KKW182="End of period",KKW190="Revenue")),TRUE,FALSE)</f>
        <v>0</v>
      </c>
      <c r="KKX183" s="201" t="b">
        <f>IF(OR(AND('Validation summary'!$B$2="2022-23",KKX182="In-period"),AND('Validation summary'!$B$2="2023-24",KKX182="In-period"),AND('Validation summary'!$B$2="2024-25",KKX182="In-period"),AND('Validation summary'!$B$2="2024-25",KKX182="End of period",KKX190="Revenue")),TRUE,FALSE)</f>
        <v>0</v>
      </c>
      <c r="KKY183" s="201" t="b">
        <f>IF(OR(AND('Validation summary'!$B$2="2022-23",KKY182="In-period"),AND('Validation summary'!$B$2="2023-24",KKY182="In-period"),AND('Validation summary'!$B$2="2024-25",KKY182="In-period"),AND('Validation summary'!$B$2="2024-25",KKY182="End of period",KKY190="Revenue")),TRUE,FALSE)</f>
        <v>0</v>
      </c>
      <c r="KKZ183" s="201" t="b">
        <f>IF(OR(AND('Validation summary'!$B$2="2022-23",KKZ182="In-period"),AND('Validation summary'!$B$2="2023-24",KKZ182="In-period"),AND('Validation summary'!$B$2="2024-25",KKZ182="In-period"),AND('Validation summary'!$B$2="2024-25",KKZ182="End of period",KKZ190="Revenue")),TRUE,FALSE)</f>
        <v>0</v>
      </c>
      <c r="KLA183" s="201" t="b">
        <f>IF(OR(AND('Validation summary'!$B$2="2022-23",KLA182="In-period"),AND('Validation summary'!$B$2="2023-24",KLA182="In-period"),AND('Validation summary'!$B$2="2024-25",KLA182="In-period"),AND('Validation summary'!$B$2="2024-25",KLA182="End of period",KLA190="Revenue")),TRUE,FALSE)</f>
        <v>0</v>
      </c>
      <c r="KLB183" s="201" t="b">
        <f>IF(OR(AND('Validation summary'!$B$2="2022-23",KLB182="In-period"),AND('Validation summary'!$B$2="2023-24",KLB182="In-period"),AND('Validation summary'!$B$2="2024-25",KLB182="In-period"),AND('Validation summary'!$B$2="2024-25",KLB182="End of period",KLB190="Revenue")),TRUE,FALSE)</f>
        <v>0</v>
      </c>
      <c r="KLC183" s="201" t="b">
        <f>IF(OR(AND('Validation summary'!$B$2="2022-23",KLC182="In-period"),AND('Validation summary'!$B$2="2023-24",KLC182="In-period"),AND('Validation summary'!$B$2="2024-25",KLC182="In-period"),AND('Validation summary'!$B$2="2024-25",KLC182="End of period",KLC190="Revenue")),TRUE,FALSE)</f>
        <v>0</v>
      </c>
      <c r="KLD183" s="201" t="b">
        <f>IF(OR(AND('Validation summary'!$B$2="2022-23",KLD182="In-period"),AND('Validation summary'!$B$2="2023-24",KLD182="In-period"),AND('Validation summary'!$B$2="2024-25",KLD182="In-period"),AND('Validation summary'!$B$2="2024-25",KLD182="End of period",KLD190="Revenue")),TRUE,FALSE)</f>
        <v>0</v>
      </c>
      <c r="KLE183" s="201" t="b">
        <f>IF(OR(AND('Validation summary'!$B$2="2022-23",KLE182="In-period"),AND('Validation summary'!$B$2="2023-24",KLE182="In-period"),AND('Validation summary'!$B$2="2024-25",KLE182="In-period"),AND('Validation summary'!$B$2="2024-25",KLE182="End of period",KLE190="Revenue")),TRUE,FALSE)</f>
        <v>0</v>
      </c>
      <c r="KLF183" s="201" t="b">
        <f>IF(OR(AND('Validation summary'!$B$2="2022-23",KLF182="In-period"),AND('Validation summary'!$B$2="2023-24",KLF182="In-period"),AND('Validation summary'!$B$2="2024-25",KLF182="In-period"),AND('Validation summary'!$B$2="2024-25",KLF182="End of period",KLF190="Revenue")),TRUE,FALSE)</f>
        <v>0</v>
      </c>
      <c r="KLG183" s="201" t="b">
        <f>IF(OR(AND('Validation summary'!$B$2="2022-23",KLG182="In-period"),AND('Validation summary'!$B$2="2023-24",KLG182="In-period"),AND('Validation summary'!$B$2="2024-25",KLG182="In-period"),AND('Validation summary'!$B$2="2024-25",KLG182="End of period",KLG190="Revenue")),TRUE,FALSE)</f>
        <v>0</v>
      </c>
      <c r="KLH183" s="201" t="b">
        <f>IF(OR(AND('Validation summary'!$B$2="2022-23",KLH182="In-period"),AND('Validation summary'!$B$2="2023-24",KLH182="In-period"),AND('Validation summary'!$B$2="2024-25",KLH182="In-period"),AND('Validation summary'!$B$2="2024-25",KLH182="End of period",KLH190="Revenue")),TRUE,FALSE)</f>
        <v>0</v>
      </c>
      <c r="KLI183" s="201" t="b">
        <f>IF(OR(AND('Validation summary'!$B$2="2022-23",KLI182="In-period"),AND('Validation summary'!$B$2="2023-24",KLI182="In-period"),AND('Validation summary'!$B$2="2024-25",KLI182="In-period"),AND('Validation summary'!$B$2="2024-25",KLI182="End of period",KLI190="Revenue")),TRUE,FALSE)</f>
        <v>0</v>
      </c>
      <c r="KLJ183" s="201" t="b">
        <f>IF(OR(AND('Validation summary'!$B$2="2022-23",KLJ182="In-period"),AND('Validation summary'!$B$2="2023-24",KLJ182="In-period"),AND('Validation summary'!$B$2="2024-25",KLJ182="In-period"),AND('Validation summary'!$B$2="2024-25",KLJ182="End of period",KLJ190="Revenue")),TRUE,FALSE)</f>
        <v>0</v>
      </c>
      <c r="KLK183" s="201" t="b">
        <f>IF(OR(AND('Validation summary'!$B$2="2022-23",KLK182="In-period"),AND('Validation summary'!$B$2="2023-24",KLK182="In-period"),AND('Validation summary'!$B$2="2024-25",KLK182="In-period"),AND('Validation summary'!$B$2="2024-25",KLK182="End of period",KLK190="Revenue")),TRUE,FALSE)</f>
        <v>0</v>
      </c>
      <c r="KLL183" s="201" t="b">
        <f>IF(OR(AND('Validation summary'!$B$2="2022-23",KLL182="In-period"),AND('Validation summary'!$B$2="2023-24",KLL182="In-period"),AND('Validation summary'!$B$2="2024-25",KLL182="In-period"),AND('Validation summary'!$B$2="2024-25",KLL182="End of period",KLL190="Revenue")),TRUE,FALSE)</f>
        <v>0</v>
      </c>
      <c r="KLM183" s="201" t="b">
        <f>IF(OR(AND('Validation summary'!$B$2="2022-23",KLM182="In-period"),AND('Validation summary'!$B$2="2023-24",KLM182="In-period"),AND('Validation summary'!$B$2="2024-25",KLM182="In-period"),AND('Validation summary'!$B$2="2024-25",KLM182="End of period",KLM190="Revenue")),TRUE,FALSE)</f>
        <v>0</v>
      </c>
      <c r="KLN183" s="201" t="b">
        <f>IF(OR(AND('Validation summary'!$B$2="2022-23",KLN182="In-period"),AND('Validation summary'!$B$2="2023-24",KLN182="In-period"),AND('Validation summary'!$B$2="2024-25",KLN182="In-period"),AND('Validation summary'!$B$2="2024-25",KLN182="End of period",KLN190="Revenue")),TRUE,FALSE)</f>
        <v>0</v>
      </c>
      <c r="KLO183" s="201" t="b">
        <f>IF(OR(AND('Validation summary'!$B$2="2022-23",KLO182="In-period"),AND('Validation summary'!$B$2="2023-24",KLO182="In-period"),AND('Validation summary'!$B$2="2024-25",KLO182="In-period"),AND('Validation summary'!$B$2="2024-25",KLO182="End of period",KLO190="Revenue")),TRUE,FALSE)</f>
        <v>0</v>
      </c>
      <c r="KLP183" s="201" t="b">
        <f>IF(OR(AND('Validation summary'!$B$2="2022-23",KLP182="In-period"),AND('Validation summary'!$B$2="2023-24",KLP182="In-period"),AND('Validation summary'!$B$2="2024-25",KLP182="In-period"),AND('Validation summary'!$B$2="2024-25",KLP182="End of period",KLP190="Revenue")),TRUE,FALSE)</f>
        <v>0</v>
      </c>
      <c r="KLQ183" s="201" t="b">
        <f>IF(OR(AND('Validation summary'!$B$2="2022-23",KLQ182="In-period"),AND('Validation summary'!$B$2="2023-24",KLQ182="In-period"),AND('Validation summary'!$B$2="2024-25",KLQ182="In-period"),AND('Validation summary'!$B$2="2024-25",KLQ182="End of period",KLQ190="Revenue")),TRUE,FALSE)</f>
        <v>0</v>
      </c>
      <c r="KLR183" s="201" t="b">
        <f>IF(OR(AND('Validation summary'!$B$2="2022-23",KLR182="In-period"),AND('Validation summary'!$B$2="2023-24",KLR182="In-period"),AND('Validation summary'!$B$2="2024-25",KLR182="In-period"),AND('Validation summary'!$B$2="2024-25",KLR182="End of period",KLR190="Revenue")),TRUE,FALSE)</f>
        <v>0</v>
      </c>
      <c r="KLS183" s="201" t="b">
        <f>IF(OR(AND('Validation summary'!$B$2="2022-23",KLS182="In-period"),AND('Validation summary'!$B$2="2023-24",KLS182="In-period"),AND('Validation summary'!$B$2="2024-25",KLS182="In-period"),AND('Validation summary'!$B$2="2024-25",KLS182="End of period",KLS190="Revenue")),TRUE,FALSE)</f>
        <v>0</v>
      </c>
      <c r="KLT183" s="201" t="b">
        <f>IF(OR(AND('Validation summary'!$B$2="2022-23",KLT182="In-period"),AND('Validation summary'!$B$2="2023-24",KLT182="In-period"),AND('Validation summary'!$B$2="2024-25",KLT182="In-period"),AND('Validation summary'!$B$2="2024-25",KLT182="End of period",KLT190="Revenue")),TRUE,FALSE)</f>
        <v>0</v>
      </c>
      <c r="KLU183" s="201" t="b">
        <f>IF(OR(AND('Validation summary'!$B$2="2022-23",KLU182="In-period"),AND('Validation summary'!$B$2="2023-24",KLU182="In-period"),AND('Validation summary'!$B$2="2024-25",KLU182="In-period"),AND('Validation summary'!$B$2="2024-25",KLU182="End of period",KLU190="Revenue")),TRUE,FALSE)</f>
        <v>0</v>
      </c>
      <c r="KLV183" s="201" t="b">
        <f>IF(OR(AND('Validation summary'!$B$2="2022-23",KLV182="In-period"),AND('Validation summary'!$B$2="2023-24",KLV182="In-period"),AND('Validation summary'!$B$2="2024-25",KLV182="In-period"),AND('Validation summary'!$B$2="2024-25",KLV182="End of period",KLV190="Revenue")),TRUE,FALSE)</f>
        <v>0</v>
      </c>
      <c r="KLW183" s="201" t="b">
        <f>IF(OR(AND('Validation summary'!$B$2="2022-23",KLW182="In-period"),AND('Validation summary'!$B$2="2023-24",KLW182="In-period"),AND('Validation summary'!$B$2="2024-25",KLW182="In-period"),AND('Validation summary'!$B$2="2024-25",KLW182="End of period",KLW190="Revenue")),TRUE,FALSE)</f>
        <v>0</v>
      </c>
      <c r="KLX183" s="201" t="b">
        <f>IF(OR(AND('Validation summary'!$B$2="2022-23",KLX182="In-period"),AND('Validation summary'!$B$2="2023-24",KLX182="In-period"),AND('Validation summary'!$B$2="2024-25",KLX182="In-period"),AND('Validation summary'!$B$2="2024-25",KLX182="End of period",KLX190="Revenue")),TRUE,FALSE)</f>
        <v>0</v>
      </c>
      <c r="KLY183" s="201" t="b">
        <f>IF(OR(AND('Validation summary'!$B$2="2022-23",KLY182="In-period"),AND('Validation summary'!$B$2="2023-24",KLY182="In-period"),AND('Validation summary'!$B$2="2024-25",KLY182="In-period"),AND('Validation summary'!$B$2="2024-25",KLY182="End of period",KLY190="Revenue")),TRUE,FALSE)</f>
        <v>0</v>
      </c>
      <c r="KLZ183" s="201" t="b">
        <f>IF(OR(AND('Validation summary'!$B$2="2022-23",KLZ182="In-period"),AND('Validation summary'!$B$2="2023-24",KLZ182="In-period"),AND('Validation summary'!$B$2="2024-25",KLZ182="In-period"),AND('Validation summary'!$B$2="2024-25",KLZ182="End of period",KLZ190="Revenue")),TRUE,FALSE)</f>
        <v>0</v>
      </c>
      <c r="KMA183" s="201" t="b">
        <f>IF(OR(AND('Validation summary'!$B$2="2022-23",KMA182="In-period"),AND('Validation summary'!$B$2="2023-24",KMA182="In-period"),AND('Validation summary'!$B$2="2024-25",KMA182="In-period"),AND('Validation summary'!$B$2="2024-25",KMA182="End of period",KMA190="Revenue")),TRUE,FALSE)</f>
        <v>0</v>
      </c>
      <c r="KMB183" s="201" t="b">
        <f>IF(OR(AND('Validation summary'!$B$2="2022-23",KMB182="In-period"),AND('Validation summary'!$B$2="2023-24",KMB182="In-period"),AND('Validation summary'!$B$2="2024-25",KMB182="In-period"),AND('Validation summary'!$B$2="2024-25",KMB182="End of period",KMB190="Revenue")),TRUE,FALSE)</f>
        <v>0</v>
      </c>
      <c r="KMC183" s="201" t="b">
        <f>IF(OR(AND('Validation summary'!$B$2="2022-23",KMC182="In-period"),AND('Validation summary'!$B$2="2023-24",KMC182="In-period"),AND('Validation summary'!$B$2="2024-25",KMC182="In-period"),AND('Validation summary'!$B$2="2024-25",KMC182="End of period",KMC190="Revenue")),TRUE,FALSE)</f>
        <v>0</v>
      </c>
      <c r="KMD183" s="201" t="b">
        <f>IF(OR(AND('Validation summary'!$B$2="2022-23",KMD182="In-period"),AND('Validation summary'!$B$2="2023-24",KMD182="In-period"),AND('Validation summary'!$B$2="2024-25",KMD182="In-period"),AND('Validation summary'!$B$2="2024-25",KMD182="End of period",KMD190="Revenue")),TRUE,FALSE)</f>
        <v>0</v>
      </c>
      <c r="KME183" s="201" t="b">
        <f>IF(OR(AND('Validation summary'!$B$2="2022-23",KME182="In-period"),AND('Validation summary'!$B$2="2023-24",KME182="In-period"),AND('Validation summary'!$B$2="2024-25",KME182="In-period"),AND('Validation summary'!$B$2="2024-25",KME182="End of period",KME190="Revenue")),TRUE,FALSE)</f>
        <v>0</v>
      </c>
      <c r="KMF183" s="201" t="b">
        <f>IF(OR(AND('Validation summary'!$B$2="2022-23",KMF182="In-period"),AND('Validation summary'!$B$2="2023-24",KMF182="In-period"),AND('Validation summary'!$B$2="2024-25",KMF182="In-period"),AND('Validation summary'!$B$2="2024-25",KMF182="End of period",KMF190="Revenue")),TRUE,FALSE)</f>
        <v>0</v>
      </c>
      <c r="KMG183" s="201" t="b">
        <f>IF(OR(AND('Validation summary'!$B$2="2022-23",KMG182="In-period"),AND('Validation summary'!$B$2="2023-24",KMG182="In-period"),AND('Validation summary'!$B$2="2024-25",KMG182="In-period"),AND('Validation summary'!$B$2="2024-25",KMG182="End of period",KMG190="Revenue")),TRUE,FALSE)</f>
        <v>0</v>
      </c>
      <c r="KMH183" s="201" t="b">
        <f>IF(OR(AND('Validation summary'!$B$2="2022-23",KMH182="In-period"),AND('Validation summary'!$B$2="2023-24",KMH182="In-period"),AND('Validation summary'!$B$2="2024-25",KMH182="In-period"),AND('Validation summary'!$B$2="2024-25",KMH182="End of period",KMH190="Revenue")),TRUE,FALSE)</f>
        <v>0</v>
      </c>
      <c r="KMI183" s="201" t="b">
        <f>IF(OR(AND('Validation summary'!$B$2="2022-23",KMI182="In-period"),AND('Validation summary'!$B$2="2023-24",KMI182="In-period"),AND('Validation summary'!$B$2="2024-25",KMI182="In-period"),AND('Validation summary'!$B$2="2024-25",KMI182="End of period",KMI190="Revenue")),TRUE,FALSE)</f>
        <v>0</v>
      </c>
      <c r="KMJ183" s="201" t="b">
        <f>IF(OR(AND('Validation summary'!$B$2="2022-23",KMJ182="In-period"),AND('Validation summary'!$B$2="2023-24",KMJ182="In-period"),AND('Validation summary'!$B$2="2024-25",KMJ182="In-period"),AND('Validation summary'!$B$2="2024-25",KMJ182="End of period",KMJ190="Revenue")),TRUE,FALSE)</f>
        <v>0</v>
      </c>
      <c r="KMK183" s="201" t="b">
        <f>IF(OR(AND('Validation summary'!$B$2="2022-23",KMK182="In-period"),AND('Validation summary'!$B$2="2023-24",KMK182="In-period"),AND('Validation summary'!$B$2="2024-25",KMK182="In-period"),AND('Validation summary'!$B$2="2024-25",KMK182="End of period",KMK190="Revenue")),TRUE,FALSE)</f>
        <v>0</v>
      </c>
      <c r="KML183" s="201" t="b">
        <f>IF(OR(AND('Validation summary'!$B$2="2022-23",KML182="In-period"),AND('Validation summary'!$B$2="2023-24",KML182="In-period"),AND('Validation summary'!$B$2="2024-25",KML182="In-period"),AND('Validation summary'!$B$2="2024-25",KML182="End of period",KML190="Revenue")),TRUE,FALSE)</f>
        <v>0</v>
      </c>
      <c r="KMM183" s="201" t="b">
        <f>IF(OR(AND('Validation summary'!$B$2="2022-23",KMM182="In-period"),AND('Validation summary'!$B$2="2023-24",KMM182="In-period"),AND('Validation summary'!$B$2="2024-25",KMM182="In-period"),AND('Validation summary'!$B$2="2024-25",KMM182="End of period",KMM190="Revenue")),TRUE,FALSE)</f>
        <v>0</v>
      </c>
      <c r="KMN183" s="201" t="b">
        <f>IF(OR(AND('Validation summary'!$B$2="2022-23",KMN182="In-period"),AND('Validation summary'!$B$2="2023-24",KMN182="In-period"),AND('Validation summary'!$B$2="2024-25",KMN182="In-period"),AND('Validation summary'!$B$2="2024-25",KMN182="End of period",KMN190="Revenue")),TRUE,FALSE)</f>
        <v>0</v>
      </c>
      <c r="KMO183" s="201" t="b">
        <f>IF(OR(AND('Validation summary'!$B$2="2022-23",KMO182="In-period"),AND('Validation summary'!$B$2="2023-24",KMO182="In-period"),AND('Validation summary'!$B$2="2024-25",KMO182="In-period"),AND('Validation summary'!$B$2="2024-25",KMO182="End of period",KMO190="Revenue")),TRUE,FALSE)</f>
        <v>0</v>
      </c>
      <c r="KMP183" s="201" t="b">
        <f>IF(OR(AND('Validation summary'!$B$2="2022-23",KMP182="In-period"),AND('Validation summary'!$B$2="2023-24",KMP182="In-period"),AND('Validation summary'!$B$2="2024-25",KMP182="In-period"),AND('Validation summary'!$B$2="2024-25",KMP182="End of period",KMP190="Revenue")),TRUE,FALSE)</f>
        <v>0</v>
      </c>
      <c r="KMQ183" s="201" t="b">
        <f>IF(OR(AND('Validation summary'!$B$2="2022-23",KMQ182="In-period"),AND('Validation summary'!$B$2="2023-24",KMQ182="In-period"),AND('Validation summary'!$B$2="2024-25",KMQ182="In-period"),AND('Validation summary'!$B$2="2024-25",KMQ182="End of period",KMQ190="Revenue")),TRUE,FALSE)</f>
        <v>0</v>
      </c>
      <c r="KMR183" s="201" t="b">
        <f>IF(OR(AND('Validation summary'!$B$2="2022-23",KMR182="In-period"),AND('Validation summary'!$B$2="2023-24",KMR182="In-period"),AND('Validation summary'!$B$2="2024-25",KMR182="In-period"),AND('Validation summary'!$B$2="2024-25",KMR182="End of period",KMR190="Revenue")),TRUE,FALSE)</f>
        <v>0</v>
      </c>
      <c r="KMS183" s="201" t="b">
        <f>IF(OR(AND('Validation summary'!$B$2="2022-23",KMS182="In-period"),AND('Validation summary'!$B$2="2023-24",KMS182="In-period"),AND('Validation summary'!$B$2="2024-25",KMS182="In-period"),AND('Validation summary'!$B$2="2024-25",KMS182="End of period",KMS190="Revenue")),TRUE,FALSE)</f>
        <v>0</v>
      </c>
      <c r="KMT183" s="201" t="b">
        <f>IF(OR(AND('Validation summary'!$B$2="2022-23",KMT182="In-period"),AND('Validation summary'!$B$2="2023-24",KMT182="In-period"),AND('Validation summary'!$B$2="2024-25",KMT182="In-period"),AND('Validation summary'!$B$2="2024-25",KMT182="End of period",KMT190="Revenue")),TRUE,FALSE)</f>
        <v>0</v>
      </c>
      <c r="KMU183" s="201" t="b">
        <f>IF(OR(AND('Validation summary'!$B$2="2022-23",KMU182="In-period"),AND('Validation summary'!$B$2="2023-24",KMU182="In-period"),AND('Validation summary'!$B$2="2024-25",KMU182="In-period"),AND('Validation summary'!$B$2="2024-25",KMU182="End of period",KMU190="Revenue")),TRUE,FALSE)</f>
        <v>0</v>
      </c>
      <c r="KMV183" s="201" t="b">
        <f>IF(OR(AND('Validation summary'!$B$2="2022-23",KMV182="In-period"),AND('Validation summary'!$B$2="2023-24",KMV182="In-period"),AND('Validation summary'!$B$2="2024-25",KMV182="In-period"),AND('Validation summary'!$B$2="2024-25",KMV182="End of period",KMV190="Revenue")),TRUE,FALSE)</f>
        <v>0</v>
      </c>
      <c r="KMW183" s="201" t="b">
        <f>IF(OR(AND('Validation summary'!$B$2="2022-23",KMW182="In-period"),AND('Validation summary'!$B$2="2023-24",KMW182="In-period"),AND('Validation summary'!$B$2="2024-25",KMW182="In-period"),AND('Validation summary'!$B$2="2024-25",KMW182="End of period",KMW190="Revenue")),TRUE,FALSE)</f>
        <v>0</v>
      </c>
      <c r="KMX183" s="201" t="b">
        <f>IF(OR(AND('Validation summary'!$B$2="2022-23",KMX182="In-period"),AND('Validation summary'!$B$2="2023-24",KMX182="In-period"),AND('Validation summary'!$B$2="2024-25",KMX182="In-period"),AND('Validation summary'!$B$2="2024-25",KMX182="End of period",KMX190="Revenue")),TRUE,FALSE)</f>
        <v>0</v>
      </c>
      <c r="KMY183" s="201" t="b">
        <f>IF(OR(AND('Validation summary'!$B$2="2022-23",KMY182="In-period"),AND('Validation summary'!$B$2="2023-24",KMY182="In-period"),AND('Validation summary'!$B$2="2024-25",KMY182="In-period"),AND('Validation summary'!$B$2="2024-25",KMY182="End of period",KMY190="Revenue")),TRUE,FALSE)</f>
        <v>0</v>
      </c>
      <c r="KMZ183" s="201" t="b">
        <f>IF(OR(AND('Validation summary'!$B$2="2022-23",KMZ182="In-period"),AND('Validation summary'!$B$2="2023-24",KMZ182="In-period"),AND('Validation summary'!$B$2="2024-25",KMZ182="In-period"),AND('Validation summary'!$B$2="2024-25",KMZ182="End of period",KMZ190="Revenue")),TRUE,FALSE)</f>
        <v>0</v>
      </c>
      <c r="KNA183" s="201" t="b">
        <f>IF(OR(AND('Validation summary'!$B$2="2022-23",KNA182="In-period"),AND('Validation summary'!$B$2="2023-24",KNA182="In-period"),AND('Validation summary'!$B$2="2024-25",KNA182="In-period"),AND('Validation summary'!$B$2="2024-25",KNA182="End of period",KNA190="Revenue")),TRUE,FALSE)</f>
        <v>0</v>
      </c>
      <c r="KNB183" s="201" t="b">
        <f>IF(OR(AND('Validation summary'!$B$2="2022-23",KNB182="In-period"),AND('Validation summary'!$B$2="2023-24",KNB182="In-period"),AND('Validation summary'!$B$2="2024-25",KNB182="In-period"),AND('Validation summary'!$B$2="2024-25",KNB182="End of period",KNB190="Revenue")),TRUE,FALSE)</f>
        <v>0</v>
      </c>
      <c r="KNC183" s="201" t="b">
        <f>IF(OR(AND('Validation summary'!$B$2="2022-23",KNC182="In-period"),AND('Validation summary'!$B$2="2023-24",KNC182="In-period"),AND('Validation summary'!$B$2="2024-25",KNC182="In-period"),AND('Validation summary'!$B$2="2024-25",KNC182="End of period",KNC190="Revenue")),TRUE,FALSE)</f>
        <v>0</v>
      </c>
      <c r="KND183" s="201" t="b">
        <f>IF(OR(AND('Validation summary'!$B$2="2022-23",KND182="In-period"),AND('Validation summary'!$B$2="2023-24",KND182="In-period"),AND('Validation summary'!$B$2="2024-25",KND182="In-period"),AND('Validation summary'!$B$2="2024-25",KND182="End of period",KND190="Revenue")),TRUE,FALSE)</f>
        <v>0</v>
      </c>
      <c r="KNE183" s="201" t="b">
        <f>IF(OR(AND('Validation summary'!$B$2="2022-23",KNE182="In-period"),AND('Validation summary'!$B$2="2023-24",KNE182="In-period"),AND('Validation summary'!$B$2="2024-25",KNE182="In-period"),AND('Validation summary'!$B$2="2024-25",KNE182="End of period",KNE190="Revenue")),TRUE,FALSE)</f>
        <v>0</v>
      </c>
      <c r="KNF183" s="201" t="b">
        <f>IF(OR(AND('Validation summary'!$B$2="2022-23",KNF182="In-period"),AND('Validation summary'!$B$2="2023-24",KNF182="In-period"),AND('Validation summary'!$B$2="2024-25",KNF182="In-period"),AND('Validation summary'!$B$2="2024-25",KNF182="End of period",KNF190="Revenue")),TRUE,FALSE)</f>
        <v>0</v>
      </c>
      <c r="KNG183" s="201" t="b">
        <f>IF(OR(AND('Validation summary'!$B$2="2022-23",KNG182="In-period"),AND('Validation summary'!$B$2="2023-24",KNG182="In-period"),AND('Validation summary'!$B$2="2024-25",KNG182="In-period"),AND('Validation summary'!$B$2="2024-25",KNG182="End of period",KNG190="Revenue")),TRUE,FALSE)</f>
        <v>0</v>
      </c>
      <c r="KNH183" s="201" t="b">
        <f>IF(OR(AND('Validation summary'!$B$2="2022-23",KNH182="In-period"),AND('Validation summary'!$B$2="2023-24",KNH182="In-period"),AND('Validation summary'!$B$2="2024-25",KNH182="In-period"),AND('Validation summary'!$B$2="2024-25",KNH182="End of period",KNH190="Revenue")),TRUE,FALSE)</f>
        <v>0</v>
      </c>
      <c r="KNI183" s="201" t="b">
        <f>IF(OR(AND('Validation summary'!$B$2="2022-23",KNI182="In-period"),AND('Validation summary'!$B$2="2023-24",KNI182="In-period"),AND('Validation summary'!$B$2="2024-25",KNI182="In-period"),AND('Validation summary'!$B$2="2024-25",KNI182="End of period",KNI190="Revenue")),TRUE,FALSE)</f>
        <v>0</v>
      </c>
      <c r="KNJ183" s="201" t="b">
        <f>IF(OR(AND('Validation summary'!$B$2="2022-23",KNJ182="In-period"),AND('Validation summary'!$B$2="2023-24",KNJ182="In-period"),AND('Validation summary'!$B$2="2024-25",KNJ182="In-period"),AND('Validation summary'!$B$2="2024-25",KNJ182="End of period",KNJ190="Revenue")),TRUE,FALSE)</f>
        <v>0</v>
      </c>
      <c r="KNK183" s="201" t="b">
        <f>IF(OR(AND('Validation summary'!$B$2="2022-23",KNK182="In-period"),AND('Validation summary'!$B$2="2023-24",KNK182="In-period"),AND('Validation summary'!$B$2="2024-25",KNK182="In-period"),AND('Validation summary'!$B$2="2024-25",KNK182="End of period",KNK190="Revenue")),TRUE,FALSE)</f>
        <v>0</v>
      </c>
      <c r="KNL183" s="201" t="b">
        <f>IF(OR(AND('Validation summary'!$B$2="2022-23",KNL182="In-period"),AND('Validation summary'!$B$2="2023-24",KNL182="In-period"),AND('Validation summary'!$B$2="2024-25",KNL182="In-period"),AND('Validation summary'!$B$2="2024-25",KNL182="End of period",KNL190="Revenue")),TRUE,FALSE)</f>
        <v>0</v>
      </c>
      <c r="KNM183" s="201" t="b">
        <f>IF(OR(AND('Validation summary'!$B$2="2022-23",KNM182="In-period"),AND('Validation summary'!$B$2="2023-24",KNM182="In-period"),AND('Validation summary'!$B$2="2024-25",KNM182="In-period"),AND('Validation summary'!$B$2="2024-25",KNM182="End of period",KNM190="Revenue")),TRUE,FALSE)</f>
        <v>0</v>
      </c>
      <c r="KNN183" s="201" t="b">
        <f>IF(OR(AND('Validation summary'!$B$2="2022-23",KNN182="In-period"),AND('Validation summary'!$B$2="2023-24",KNN182="In-period"),AND('Validation summary'!$B$2="2024-25",KNN182="In-period"),AND('Validation summary'!$B$2="2024-25",KNN182="End of period",KNN190="Revenue")),TRUE,FALSE)</f>
        <v>0</v>
      </c>
      <c r="KNO183" s="201" t="b">
        <f>IF(OR(AND('Validation summary'!$B$2="2022-23",KNO182="In-period"),AND('Validation summary'!$B$2="2023-24",KNO182="In-period"),AND('Validation summary'!$B$2="2024-25",KNO182="In-period"),AND('Validation summary'!$B$2="2024-25",KNO182="End of period",KNO190="Revenue")),TRUE,FALSE)</f>
        <v>0</v>
      </c>
      <c r="KNP183" s="201" t="b">
        <f>IF(OR(AND('Validation summary'!$B$2="2022-23",KNP182="In-period"),AND('Validation summary'!$B$2="2023-24",KNP182="In-period"),AND('Validation summary'!$B$2="2024-25",KNP182="In-period"),AND('Validation summary'!$B$2="2024-25",KNP182="End of period",KNP190="Revenue")),TRUE,FALSE)</f>
        <v>0</v>
      </c>
      <c r="KNQ183" s="201" t="b">
        <f>IF(OR(AND('Validation summary'!$B$2="2022-23",KNQ182="In-period"),AND('Validation summary'!$B$2="2023-24",KNQ182="In-period"),AND('Validation summary'!$B$2="2024-25",KNQ182="In-period"),AND('Validation summary'!$B$2="2024-25",KNQ182="End of period",KNQ190="Revenue")),TRUE,FALSE)</f>
        <v>0</v>
      </c>
      <c r="KNR183" s="201" t="b">
        <f>IF(OR(AND('Validation summary'!$B$2="2022-23",KNR182="In-period"),AND('Validation summary'!$B$2="2023-24",KNR182="In-period"),AND('Validation summary'!$B$2="2024-25",KNR182="In-period"),AND('Validation summary'!$B$2="2024-25",KNR182="End of period",KNR190="Revenue")),TRUE,FALSE)</f>
        <v>0</v>
      </c>
      <c r="KNS183" s="201" t="b">
        <f>IF(OR(AND('Validation summary'!$B$2="2022-23",KNS182="In-period"),AND('Validation summary'!$B$2="2023-24",KNS182="In-period"),AND('Validation summary'!$B$2="2024-25",KNS182="In-period"),AND('Validation summary'!$B$2="2024-25",KNS182="End of period",KNS190="Revenue")),TRUE,FALSE)</f>
        <v>0</v>
      </c>
      <c r="KNT183" s="201" t="b">
        <f>IF(OR(AND('Validation summary'!$B$2="2022-23",KNT182="In-period"),AND('Validation summary'!$B$2="2023-24",KNT182="In-period"),AND('Validation summary'!$B$2="2024-25",KNT182="In-period"),AND('Validation summary'!$B$2="2024-25",KNT182="End of period",KNT190="Revenue")),TRUE,FALSE)</f>
        <v>0</v>
      </c>
      <c r="KNU183" s="201" t="b">
        <f>IF(OR(AND('Validation summary'!$B$2="2022-23",KNU182="In-period"),AND('Validation summary'!$B$2="2023-24",KNU182="In-period"),AND('Validation summary'!$B$2="2024-25",KNU182="In-period"),AND('Validation summary'!$B$2="2024-25",KNU182="End of period",KNU190="Revenue")),TRUE,FALSE)</f>
        <v>0</v>
      </c>
      <c r="KNV183" s="201" t="b">
        <f>IF(OR(AND('Validation summary'!$B$2="2022-23",KNV182="In-period"),AND('Validation summary'!$B$2="2023-24",KNV182="In-period"),AND('Validation summary'!$B$2="2024-25",KNV182="In-period"),AND('Validation summary'!$B$2="2024-25",KNV182="End of period",KNV190="Revenue")),TRUE,FALSE)</f>
        <v>0</v>
      </c>
      <c r="KNW183" s="201" t="b">
        <f>IF(OR(AND('Validation summary'!$B$2="2022-23",KNW182="In-period"),AND('Validation summary'!$B$2="2023-24",KNW182="In-period"),AND('Validation summary'!$B$2="2024-25",KNW182="In-period"),AND('Validation summary'!$B$2="2024-25",KNW182="End of period",KNW190="Revenue")),TRUE,FALSE)</f>
        <v>0</v>
      </c>
      <c r="KNX183" s="201" t="b">
        <f>IF(OR(AND('Validation summary'!$B$2="2022-23",KNX182="In-period"),AND('Validation summary'!$B$2="2023-24",KNX182="In-period"),AND('Validation summary'!$B$2="2024-25",KNX182="In-period"),AND('Validation summary'!$B$2="2024-25",KNX182="End of period",KNX190="Revenue")),TRUE,FALSE)</f>
        <v>0</v>
      </c>
      <c r="KNY183" s="201" t="b">
        <f>IF(OR(AND('Validation summary'!$B$2="2022-23",KNY182="In-period"),AND('Validation summary'!$B$2="2023-24",KNY182="In-period"),AND('Validation summary'!$B$2="2024-25",KNY182="In-period"),AND('Validation summary'!$B$2="2024-25",KNY182="End of period",KNY190="Revenue")),TRUE,FALSE)</f>
        <v>0</v>
      </c>
      <c r="KNZ183" s="201" t="b">
        <f>IF(OR(AND('Validation summary'!$B$2="2022-23",KNZ182="In-period"),AND('Validation summary'!$B$2="2023-24",KNZ182="In-period"),AND('Validation summary'!$B$2="2024-25",KNZ182="In-period"),AND('Validation summary'!$B$2="2024-25",KNZ182="End of period",KNZ190="Revenue")),TRUE,FALSE)</f>
        <v>0</v>
      </c>
      <c r="KOA183" s="201" t="b">
        <f>IF(OR(AND('Validation summary'!$B$2="2022-23",KOA182="In-period"),AND('Validation summary'!$B$2="2023-24",KOA182="In-period"),AND('Validation summary'!$B$2="2024-25",KOA182="In-period"),AND('Validation summary'!$B$2="2024-25",KOA182="End of period",KOA190="Revenue")),TRUE,FALSE)</f>
        <v>0</v>
      </c>
      <c r="KOB183" s="201" t="b">
        <f>IF(OR(AND('Validation summary'!$B$2="2022-23",KOB182="In-period"),AND('Validation summary'!$B$2="2023-24",KOB182="In-period"),AND('Validation summary'!$B$2="2024-25",KOB182="In-period"),AND('Validation summary'!$B$2="2024-25",KOB182="End of period",KOB190="Revenue")),TRUE,FALSE)</f>
        <v>0</v>
      </c>
      <c r="KOC183" s="201" t="b">
        <f>IF(OR(AND('Validation summary'!$B$2="2022-23",KOC182="In-period"),AND('Validation summary'!$B$2="2023-24",KOC182="In-period"),AND('Validation summary'!$B$2="2024-25",KOC182="In-period"),AND('Validation summary'!$B$2="2024-25",KOC182="End of period",KOC190="Revenue")),TRUE,FALSE)</f>
        <v>0</v>
      </c>
      <c r="KOD183" s="201" t="b">
        <f>IF(OR(AND('Validation summary'!$B$2="2022-23",KOD182="In-period"),AND('Validation summary'!$B$2="2023-24",KOD182="In-period"),AND('Validation summary'!$B$2="2024-25",KOD182="In-period"),AND('Validation summary'!$B$2="2024-25",KOD182="End of period",KOD190="Revenue")),TRUE,FALSE)</f>
        <v>0</v>
      </c>
      <c r="KOE183" s="201" t="b">
        <f>IF(OR(AND('Validation summary'!$B$2="2022-23",KOE182="In-period"),AND('Validation summary'!$B$2="2023-24",KOE182="In-period"),AND('Validation summary'!$B$2="2024-25",KOE182="In-period"),AND('Validation summary'!$B$2="2024-25",KOE182="End of period",KOE190="Revenue")),TRUE,FALSE)</f>
        <v>0</v>
      </c>
      <c r="KOF183" s="201" t="b">
        <f>IF(OR(AND('Validation summary'!$B$2="2022-23",KOF182="In-period"),AND('Validation summary'!$B$2="2023-24",KOF182="In-period"),AND('Validation summary'!$B$2="2024-25",KOF182="In-period"),AND('Validation summary'!$B$2="2024-25",KOF182="End of period",KOF190="Revenue")),TRUE,FALSE)</f>
        <v>0</v>
      </c>
      <c r="KOG183" s="201" t="b">
        <f>IF(OR(AND('Validation summary'!$B$2="2022-23",KOG182="In-period"),AND('Validation summary'!$B$2="2023-24",KOG182="In-period"),AND('Validation summary'!$B$2="2024-25",KOG182="In-period"),AND('Validation summary'!$B$2="2024-25",KOG182="End of period",KOG190="Revenue")),TRUE,FALSE)</f>
        <v>0</v>
      </c>
      <c r="KOH183" s="201" t="b">
        <f>IF(OR(AND('Validation summary'!$B$2="2022-23",KOH182="In-period"),AND('Validation summary'!$B$2="2023-24",KOH182="In-period"),AND('Validation summary'!$B$2="2024-25",KOH182="In-period"),AND('Validation summary'!$B$2="2024-25",KOH182="End of period",KOH190="Revenue")),TRUE,FALSE)</f>
        <v>0</v>
      </c>
      <c r="KOI183" s="201" t="b">
        <f>IF(OR(AND('Validation summary'!$B$2="2022-23",KOI182="In-period"),AND('Validation summary'!$B$2="2023-24",KOI182="In-period"),AND('Validation summary'!$B$2="2024-25",KOI182="In-period"),AND('Validation summary'!$B$2="2024-25",KOI182="End of period",KOI190="Revenue")),TRUE,FALSE)</f>
        <v>0</v>
      </c>
      <c r="KOJ183" s="201" t="b">
        <f>IF(OR(AND('Validation summary'!$B$2="2022-23",KOJ182="In-period"),AND('Validation summary'!$B$2="2023-24",KOJ182="In-period"),AND('Validation summary'!$B$2="2024-25",KOJ182="In-period"),AND('Validation summary'!$B$2="2024-25",KOJ182="End of period",KOJ190="Revenue")),TRUE,FALSE)</f>
        <v>0</v>
      </c>
      <c r="KOK183" s="201" t="b">
        <f>IF(OR(AND('Validation summary'!$B$2="2022-23",KOK182="In-period"),AND('Validation summary'!$B$2="2023-24",KOK182="In-period"),AND('Validation summary'!$B$2="2024-25",KOK182="In-period"),AND('Validation summary'!$B$2="2024-25",KOK182="End of period",KOK190="Revenue")),TRUE,FALSE)</f>
        <v>0</v>
      </c>
      <c r="KOL183" s="201" t="b">
        <f>IF(OR(AND('Validation summary'!$B$2="2022-23",KOL182="In-period"),AND('Validation summary'!$B$2="2023-24",KOL182="In-period"),AND('Validation summary'!$B$2="2024-25",KOL182="In-period"),AND('Validation summary'!$B$2="2024-25",KOL182="End of period",KOL190="Revenue")),TRUE,FALSE)</f>
        <v>0</v>
      </c>
      <c r="KOM183" s="201" t="b">
        <f>IF(OR(AND('Validation summary'!$B$2="2022-23",KOM182="In-period"),AND('Validation summary'!$B$2="2023-24",KOM182="In-period"),AND('Validation summary'!$B$2="2024-25",KOM182="In-period"),AND('Validation summary'!$B$2="2024-25",KOM182="End of period",KOM190="Revenue")),TRUE,FALSE)</f>
        <v>0</v>
      </c>
      <c r="KON183" s="201" t="b">
        <f>IF(OR(AND('Validation summary'!$B$2="2022-23",KON182="In-period"),AND('Validation summary'!$B$2="2023-24",KON182="In-period"),AND('Validation summary'!$B$2="2024-25",KON182="In-period"),AND('Validation summary'!$B$2="2024-25",KON182="End of period",KON190="Revenue")),TRUE,FALSE)</f>
        <v>0</v>
      </c>
      <c r="KOO183" s="201" t="b">
        <f>IF(OR(AND('Validation summary'!$B$2="2022-23",KOO182="In-period"),AND('Validation summary'!$B$2="2023-24",KOO182="In-period"),AND('Validation summary'!$B$2="2024-25",KOO182="In-period"),AND('Validation summary'!$B$2="2024-25",KOO182="End of period",KOO190="Revenue")),TRUE,FALSE)</f>
        <v>0</v>
      </c>
      <c r="KOP183" s="201" t="b">
        <f>IF(OR(AND('Validation summary'!$B$2="2022-23",KOP182="In-period"),AND('Validation summary'!$B$2="2023-24",KOP182="In-period"),AND('Validation summary'!$B$2="2024-25",KOP182="In-period"),AND('Validation summary'!$B$2="2024-25",KOP182="End of period",KOP190="Revenue")),TRUE,FALSE)</f>
        <v>0</v>
      </c>
      <c r="KOQ183" s="201" t="b">
        <f>IF(OR(AND('Validation summary'!$B$2="2022-23",KOQ182="In-period"),AND('Validation summary'!$B$2="2023-24",KOQ182="In-period"),AND('Validation summary'!$B$2="2024-25",KOQ182="In-period"),AND('Validation summary'!$B$2="2024-25",KOQ182="End of period",KOQ190="Revenue")),TRUE,FALSE)</f>
        <v>0</v>
      </c>
      <c r="KOR183" s="201" t="b">
        <f>IF(OR(AND('Validation summary'!$B$2="2022-23",KOR182="In-period"),AND('Validation summary'!$B$2="2023-24",KOR182="In-period"),AND('Validation summary'!$B$2="2024-25",KOR182="In-period"),AND('Validation summary'!$B$2="2024-25",KOR182="End of period",KOR190="Revenue")),TRUE,FALSE)</f>
        <v>0</v>
      </c>
      <c r="KOS183" s="201" t="b">
        <f>IF(OR(AND('Validation summary'!$B$2="2022-23",KOS182="In-period"),AND('Validation summary'!$B$2="2023-24",KOS182="In-period"),AND('Validation summary'!$B$2="2024-25",KOS182="In-period"),AND('Validation summary'!$B$2="2024-25",KOS182="End of period",KOS190="Revenue")),TRUE,FALSE)</f>
        <v>0</v>
      </c>
      <c r="KOT183" s="201" t="b">
        <f>IF(OR(AND('Validation summary'!$B$2="2022-23",KOT182="In-period"),AND('Validation summary'!$B$2="2023-24",KOT182="In-period"),AND('Validation summary'!$B$2="2024-25",KOT182="In-period"),AND('Validation summary'!$B$2="2024-25",KOT182="End of period",KOT190="Revenue")),TRUE,FALSE)</f>
        <v>0</v>
      </c>
      <c r="KOU183" s="201" t="b">
        <f>IF(OR(AND('Validation summary'!$B$2="2022-23",KOU182="In-period"),AND('Validation summary'!$B$2="2023-24",KOU182="In-period"),AND('Validation summary'!$B$2="2024-25",KOU182="In-period"),AND('Validation summary'!$B$2="2024-25",KOU182="End of period",KOU190="Revenue")),TRUE,FALSE)</f>
        <v>0</v>
      </c>
      <c r="KOV183" s="201" t="b">
        <f>IF(OR(AND('Validation summary'!$B$2="2022-23",KOV182="In-period"),AND('Validation summary'!$B$2="2023-24",KOV182="In-period"),AND('Validation summary'!$B$2="2024-25",KOV182="In-period"),AND('Validation summary'!$B$2="2024-25",KOV182="End of period",KOV190="Revenue")),TRUE,FALSE)</f>
        <v>0</v>
      </c>
      <c r="KOW183" s="201" t="b">
        <f>IF(OR(AND('Validation summary'!$B$2="2022-23",KOW182="In-period"),AND('Validation summary'!$B$2="2023-24",KOW182="In-period"),AND('Validation summary'!$B$2="2024-25",KOW182="In-period"),AND('Validation summary'!$B$2="2024-25",KOW182="End of period",KOW190="Revenue")),TRUE,FALSE)</f>
        <v>0</v>
      </c>
      <c r="KOX183" s="201" t="b">
        <f>IF(OR(AND('Validation summary'!$B$2="2022-23",KOX182="In-period"),AND('Validation summary'!$B$2="2023-24",KOX182="In-period"),AND('Validation summary'!$B$2="2024-25",KOX182="In-period"),AND('Validation summary'!$B$2="2024-25",KOX182="End of period",KOX190="Revenue")),TRUE,FALSE)</f>
        <v>0</v>
      </c>
      <c r="KOY183" s="201" t="b">
        <f>IF(OR(AND('Validation summary'!$B$2="2022-23",KOY182="In-period"),AND('Validation summary'!$B$2="2023-24",KOY182="In-period"),AND('Validation summary'!$B$2="2024-25",KOY182="In-period"),AND('Validation summary'!$B$2="2024-25",KOY182="End of period",KOY190="Revenue")),TRUE,FALSE)</f>
        <v>0</v>
      </c>
      <c r="KOZ183" s="201" t="b">
        <f>IF(OR(AND('Validation summary'!$B$2="2022-23",KOZ182="In-period"),AND('Validation summary'!$B$2="2023-24",KOZ182="In-period"),AND('Validation summary'!$B$2="2024-25",KOZ182="In-period"),AND('Validation summary'!$B$2="2024-25",KOZ182="End of period",KOZ190="Revenue")),TRUE,FALSE)</f>
        <v>0</v>
      </c>
      <c r="KPA183" s="201" t="b">
        <f>IF(OR(AND('Validation summary'!$B$2="2022-23",KPA182="In-period"),AND('Validation summary'!$B$2="2023-24",KPA182="In-period"),AND('Validation summary'!$B$2="2024-25",KPA182="In-period"),AND('Validation summary'!$B$2="2024-25",KPA182="End of period",KPA190="Revenue")),TRUE,FALSE)</f>
        <v>0</v>
      </c>
      <c r="KPB183" s="201" t="b">
        <f>IF(OR(AND('Validation summary'!$B$2="2022-23",KPB182="In-period"),AND('Validation summary'!$B$2="2023-24",KPB182="In-period"),AND('Validation summary'!$B$2="2024-25",KPB182="In-period"),AND('Validation summary'!$B$2="2024-25",KPB182="End of period",KPB190="Revenue")),TRUE,FALSE)</f>
        <v>0</v>
      </c>
      <c r="KPC183" s="201" t="b">
        <f>IF(OR(AND('Validation summary'!$B$2="2022-23",KPC182="In-period"),AND('Validation summary'!$B$2="2023-24",KPC182="In-period"),AND('Validation summary'!$B$2="2024-25",KPC182="In-period"),AND('Validation summary'!$B$2="2024-25",KPC182="End of period",KPC190="Revenue")),TRUE,FALSE)</f>
        <v>0</v>
      </c>
      <c r="KPD183" s="201" t="b">
        <f>IF(OR(AND('Validation summary'!$B$2="2022-23",KPD182="In-period"),AND('Validation summary'!$B$2="2023-24",KPD182="In-period"),AND('Validation summary'!$B$2="2024-25",KPD182="In-period"),AND('Validation summary'!$B$2="2024-25",KPD182="End of period",KPD190="Revenue")),TRUE,FALSE)</f>
        <v>0</v>
      </c>
      <c r="KPE183" s="201" t="b">
        <f>IF(OR(AND('Validation summary'!$B$2="2022-23",KPE182="In-period"),AND('Validation summary'!$B$2="2023-24",KPE182="In-period"),AND('Validation summary'!$B$2="2024-25",KPE182="In-period"),AND('Validation summary'!$B$2="2024-25",KPE182="End of period",KPE190="Revenue")),TRUE,FALSE)</f>
        <v>0</v>
      </c>
      <c r="KPF183" s="201" t="b">
        <f>IF(OR(AND('Validation summary'!$B$2="2022-23",KPF182="In-period"),AND('Validation summary'!$B$2="2023-24",KPF182="In-period"),AND('Validation summary'!$B$2="2024-25",KPF182="In-period"),AND('Validation summary'!$B$2="2024-25",KPF182="End of period",KPF190="Revenue")),TRUE,FALSE)</f>
        <v>0</v>
      </c>
      <c r="KPG183" s="201" t="b">
        <f>IF(OR(AND('Validation summary'!$B$2="2022-23",KPG182="In-period"),AND('Validation summary'!$B$2="2023-24",KPG182="In-period"),AND('Validation summary'!$B$2="2024-25",KPG182="In-period"),AND('Validation summary'!$B$2="2024-25",KPG182="End of period",KPG190="Revenue")),TRUE,FALSE)</f>
        <v>0</v>
      </c>
      <c r="KPH183" s="201" t="b">
        <f>IF(OR(AND('Validation summary'!$B$2="2022-23",KPH182="In-period"),AND('Validation summary'!$B$2="2023-24",KPH182="In-period"),AND('Validation summary'!$B$2="2024-25",KPH182="In-period"),AND('Validation summary'!$B$2="2024-25",KPH182="End of period",KPH190="Revenue")),TRUE,FALSE)</f>
        <v>0</v>
      </c>
      <c r="KPI183" s="201" t="b">
        <f>IF(OR(AND('Validation summary'!$B$2="2022-23",KPI182="In-period"),AND('Validation summary'!$B$2="2023-24",KPI182="In-period"),AND('Validation summary'!$B$2="2024-25",KPI182="In-period"),AND('Validation summary'!$B$2="2024-25",KPI182="End of period",KPI190="Revenue")),TRUE,FALSE)</f>
        <v>0</v>
      </c>
      <c r="KPJ183" s="201" t="b">
        <f>IF(OR(AND('Validation summary'!$B$2="2022-23",KPJ182="In-period"),AND('Validation summary'!$B$2="2023-24",KPJ182="In-period"),AND('Validation summary'!$B$2="2024-25",KPJ182="In-period"),AND('Validation summary'!$B$2="2024-25",KPJ182="End of period",KPJ190="Revenue")),TRUE,FALSE)</f>
        <v>0</v>
      </c>
      <c r="KPK183" s="201" t="b">
        <f>IF(OR(AND('Validation summary'!$B$2="2022-23",KPK182="In-period"),AND('Validation summary'!$B$2="2023-24",KPK182="In-period"),AND('Validation summary'!$B$2="2024-25",KPK182="In-period"),AND('Validation summary'!$B$2="2024-25",KPK182="End of period",KPK190="Revenue")),TRUE,FALSE)</f>
        <v>0</v>
      </c>
      <c r="KPL183" s="201" t="b">
        <f>IF(OR(AND('Validation summary'!$B$2="2022-23",KPL182="In-period"),AND('Validation summary'!$B$2="2023-24",KPL182="In-period"),AND('Validation summary'!$B$2="2024-25",KPL182="In-period"),AND('Validation summary'!$B$2="2024-25",KPL182="End of period",KPL190="Revenue")),TRUE,FALSE)</f>
        <v>0</v>
      </c>
      <c r="KPM183" s="201" t="b">
        <f>IF(OR(AND('Validation summary'!$B$2="2022-23",KPM182="In-period"),AND('Validation summary'!$B$2="2023-24",KPM182="In-period"),AND('Validation summary'!$B$2="2024-25",KPM182="In-period"),AND('Validation summary'!$B$2="2024-25",KPM182="End of period",KPM190="Revenue")),TRUE,FALSE)</f>
        <v>0</v>
      </c>
      <c r="KPN183" s="201" t="b">
        <f>IF(OR(AND('Validation summary'!$B$2="2022-23",KPN182="In-period"),AND('Validation summary'!$B$2="2023-24",KPN182="In-period"),AND('Validation summary'!$B$2="2024-25",KPN182="In-period"),AND('Validation summary'!$B$2="2024-25",KPN182="End of period",KPN190="Revenue")),TRUE,FALSE)</f>
        <v>0</v>
      </c>
      <c r="KPO183" s="201" t="b">
        <f>IF(OR(AND('Validation summary'!$B$2="2022-23",KPO182="In-period"),AND('Validation summary'!$B$2="2023-24",KPO182="In-period"),AND('Validation summary'!$B$2="2024-25",KPO182="In-period"),AND('Validation summary'!$B$2="2024-25",KPO182="End of period",KPO190="Revenue")),TRUE,FALSE)</f>
        <v>0</v>
      </c>
      <c r="KPP183" s="201" t="b">
        <f>IF(OR(AND('Validation summary'!$B$2="2022-23",KPP182="In-period"),AND('Validation summary'!$B$2="2023-24",KPP182="In-period"),AND('Validation summary'!$B$2="2024-25",KPP182="In-period"),AND('Validation summary'!$B$2="2024-25",KPP182="End of period",KPP190="Revenue")),TRUE,FALSE)</f>
        <v>0</v>
      </c>
      <c r="KPQ183" s="201" t="b">
        <f>IF(OR(AND('Validation summary'!$B$2="2022-23",KPQ182="In-period"),AND('Validation summary'!$B$2="2023-24",KPQ182="In-period"),AND('Validation summary'!$B$2="2024-25",KPQ182="In-period"),AND('Validation summary'!$B$2="2024-25",KPQ182="End of period",KPQ190="Revenue")),TRUE,FALSE)</f>
        <v>0</v>
      </c>
      <c r="KPR183" s="201" t="b">
        <f>IF(OR(AND('Validation summary'!$B$2="2022-23",KPR182="In-period"),AND('Validation summary'!$B$2="2023-24",KPR182="In-period"),AND('Validation summary'!$B$2="2024-25",KPR182="In-period"),AND('Validation summary'!$B$2="2024-25",KPR182="End of period",KPR190="Revenue")),TRUE,FALSE)</f>
        <v>0</v>
      </c>
      <c r="KPS183" s="201" t="b">
        <f>IF(OR(AND('Validation summary'!$B$2="2022-23",KPS182="In-period"),AND('Validation summary'!$B$2="2023-24",KPS182="In-period"),AND('Validation summary'!$B$2="2024-25",KPS182="In-period"),AND('Validation summary'!$B$2="2024-25",KPS182="End of period",KPS190="Revenue")),TRUE,FALSE)</f>
        <v>0</v>
      </c>
      <c r="KPT183" s="201" t="b">
        <f>IF(OR(AND('Validation summary'!$B$2="2022-23",KPT182="In-period"),AND('Validation summary'!$B$2="2023-24",KPT182="In-period"),AND('Validation summary'!$B$2="2024-25",KPT182="In-period"),AND('Validation summary'!$B$2="2024-25",KPT182="End of period",KPT190="Revenue")),TRUE,FALSE)</f>
        <v>0</v>
      </c>
      <c r="KPU183" s="201" t="b">
        <f>IF(OR(AND('Validation summary'!$B$2="2022-23",KPU182="In-period"),AND('Validation summary'!$B$2="2023-24",KPU182="In-period"),AND('Validation summary'!$B$2="2024-25",KPU182="In-period"),AND('Validation summary'!$B$2="2024-25",KPU182="End of period",KPU190="Revenue")),TRUE,FALSE)</f>
        <v>0</v>
      </c>
      <c r="KPV183" s="201" t="b">
        <f>IF(OR(AND('Validation summary'!$B$2="2022-23",KPV182="In-period"),AND('Validation summary'!$B$2="2023-24",KPV182="In-period"),AND('Validation summary'!$B$2="2024-25",KPV182="In-period"),AND('Validation summary'!$B$2="2024-25",KPV182="End of period",KPV190="Revenue")),TRUE,FALSE)</f>
        <v>0</v>
      </c>
      <c r="KPW183" s="201" t="b">
        <f>IF(OR(AND('Validation summary'!$B$2="2022-23",KPW182="In-period"),AND('Validation summary'!$B$2="2023-24",KPW182="In-period"),AND('Validation summary'!$B$2="2024-25",KPW182="In-period"),AND('Validation summary'!$B$2="2024-25",KPW182="End of period",KPW190="Revenue")),TRUE,FALSE)</f>
        <v>0</v>
      </c>
      <c r="KPX183" s="201" t="b">
        <f>IF(OR(AND('Validation summary'!$B$2="2022-23",KPX182="In-period"),AND('Validation summary'!$B$2="2023-24",KPX182="In-period"),AND('Validation summary'!$B$2="2024-25",KPX182="In-period"),AND('Validation summary'!$B$2="2024-25",KPX182="End of period",KPX190="Revenue")),TRUE,FALSE)</f>
        <v>0</v>
      </c>
      <c r="KPY183" s="201" t="b">
        <f>IF(OR(AND('Validation summary'!$B$2="2022-23",KPY182="In-period"),AND('Validation summary'!$B$2="2023-24",KPY182="In-period"),AND('Validation summary'!$B$2="2024-25",KPY182="In-period"),AND('Validation summary'!$B$2="2024-25",KPY182="End of period",KPY190="Revenue")),TRUE,FALSE)</f>
        <v>0</v>
      </c>
      <c r="KPZ183" s="201" t="b">
        <f>IF(OR(AND('Validation summary'!$B$2="2022-23",KPZ182="In-period"),AND('Validation summary'!$B$2="2023-24",KPZ182="In-period"),AND('Validation summary'!$B$2="2024-25",KPZ182="In-period"),AND('Validation summary'!$B$2="2024-25",KPZ182="End of period",KPZ190="Revenue")),TRUE,FALSE)</f>
        <v>0</v>
      </c>
      <c r="KQA183" s="201" t="b">
        <f>IF(OR(AND('Validation summary'!$B$2="2022-23",KQA182="In-period"),AND('Validation summary'!$B$2="2023-24",KQA182="In-period"),AND('Validation summary'!$B$2="2024-25",KQA182="In-period"),AND('Validation summary'!$B$2="2024-25",KQA182="End of period",KQA190="Revenue")),TRUE,FALSE)</f>
        <v>0</v>
      </c>
      <c r="KQB183" s="201" t="b">
        <f>IF(OR(AND('Validation summary'!$B$2="2022-23",KQB182="In-period"),AND('Validation summary'!$B$2="2023-24",KQB182="In-period"),AND('Validation summary'!$B$2="2024-25",KQB182="In-period"),AND('Validation summary'!$B$2="2024-25",KQB182="End of period",KQB190="Revenue")),TRUE,FALSE)</f>
        <v>0</v>
      </c>
      <c r="KQC183" s="201" t="b">
        <f>IF(OR(AND('Validation summary'!$B$2="2022-23",KQC182="In-period"),AND('Validation summary'!$B$2="2023-24",KQC182="In-period"),AND('Validation summary'!$B$2="2024-25",KQC182="In-period"),AND('Validation summary'!$B$2="2024-25",KQC182="End of period",KQC190="Revenue")),TRUE,FALSE)</f>
        <v>0</v>
      </c>
      <c r="KQD183" s="201" t="b">
        <f>IF(OR(AND('Validation summary'!$B$2="2022-23",KQD182="In-period"),AND('Validation summary'!$B$2="2023-24",KQD182="In-period"),AND('Validation summary'!$B$2="2024-25",KQD182="In-period"),AND('Validation summary'!$B$2="2024-25",KQD182="End of period",KQD190="Revenue")),TRUE,FALSE)</f>
        <v>0</v>
      </c>
      <c r="KQE183" s="201" t="b">
        <f>IF(OR(AND('Validation summary'!$B$2="2022-23",KQE182="In-period"),AND('Validation summary'!$B$2="2023-24",KQE182="In-period"),AND('Validation summary'!$B$2="2024-25",KQE182="In-period"),AND('Validation summary'!$B$2="2024-25",KQE182="End of period",KQE190="Revenue")),TRUE,FALSE)</f>
        <v>0</v>
      </c>
      <c r="KQF183" s="201" t="b">
        <f>IF(OR(AND('Validation summary'!$B$2="2022-23",KQF182="In-period"),AND('Validation summary'!$B$2="2023-24",KQF182="In-period"),AND('Validation summary'!$B$2="2024-25",KQF182="In-period"),AND('Validation summary'!$B$2="2024-25",KQF182="End of period",KQF190="Revenue")),TRUE,FALSE)</f>
        <v>0</v>
      </c>
      <c r="KQG183" s="201" t="b">
        <f>IF(OR(AND('Validation summary'!$B$2="2022-23",KQG182="In-period"),AND('Validation summary'!$B$2="2023-24",KQG182="In-period"),AND('Validation summary'!$B$2="2024-25",KQG182="In-period"),AND('Validation summary'!$B$2="2024-25",KQG182="End of period",KQG190="Revenue")),TRUE,FALSE)</f>
        <v>0</v>
      </c>
      <c r="KQH183" s="201" t="b">
        <f>IF(OR(AND('Validation summary'!$B$2="2022-23",KQH182="In-period"),AND('Validation summary'!$B$2="2023-24",KQH182="In-period"),AND('Validation summary'!$B$2="2024-25",KQH182="In-period"),AND('Validation summary'!$B$2="2024-25",KQH182="End of period",KQH190="Revenue")),TRUE,FALSE)</f>
        <v>0</v>
      </c>
      <c r="KQI183" s="201" t="b">
        <f>IF(OR(AND('Validation summary'!$B$2="2022-23",KQI182="In-period"),AND('Validation summary'!$B$2="2023-24",KQI182="In-period"),AND('Validation summary'!$B$2="2024-25",KQI182="In-period"),AND('Validation summary'!$B$2="2024-25",KQI182="End of period",KQI190="Revenue")),TRUE,FALSE)</f>
        <v>0</v>
      </c>
      <c r="KQJ183" s="201" t="b">
        <f>IF(OR(AND('Validation summary'!$B$2="2022-23",KQJ182="In-period"),AND('Validation summary'!$B$2="2023-24",KQJ182="In-period"),AND('Validation summary'!$B$2="2024-25",KQJ182="In-period"),AND('Validation summary'!$B$2="2024-25",KQJ182="End of period",KQJ190="Revenue")),TRUE,FALSE)</f>
        <v>0</v>
      </c>
      <c r="KQK183" s="201" t="b">
        <f>IF(OR(AND('Validation summary'!$B$2="2022-23",KQK182="In-period"),AND('Validation summary'!$B$2="2023-24",KQK182="In-period"),AND('Validation summary'!$B$2="2024-25",KQK182="In-period"),AND('Validation summary'!$B$2="2024-25",KQK182="End of period",KQK190="Revenue")),TRUE,FALSE)</f>
        <v>0</v>
      </c>
      <c r="KQL183" s="201" t="b">
        <f>IF(OR(AND('Validation summary'!$B$2="2022-23",KQL182="In-period"),AND('Validation summary'!$B$2="2023-24",KQL182="In-period"),AND('Validation summary'!$B$2="2024-25",KQL182="In-period"),AND('Validation summary'!$B$2="2024-25",KQL182="End of period",KQL190="Revenue")),TRUE,FALSE)</f>
        <v>0</v>
      </c>
      <c r="KQM183" s="201" t="b">
        <f>IF(OR(AND('Validation summary'!$B$2="2022-23",KQM182="In-period"),AND('Validation summary'!$B$2="2023-24",KQM182="In-period"),AND('Validation summary'!$B$2="2024-25",KQM182="In-period"),AND('Validation summary'!$B$2="2024-25",KQM182="End of period",KQM190="Revenue")),TRUE,FALSE)</f>
        <v>0</v>
      </c>
      <c r="KQN183" s="201" t="b">
        <f>IF(OR(AND('Validation summary'!$B$2="2022-23",KQN182="In-period"),AND('Validation summary'!$B$2="2023-24",KQN182="In-period"),AND('Validation summary'!$B$2="2024-25",KQN182="In-period"),AND('Validation summary'!$B$2="2024-25",KQN182="End of period",KQN190="Revenue")),TRUE,FALSE)</f>
        <v>0</v>
      </c>
      <c r="KQO183" s="201" t="b">
        <f>IF(OR(AND('Validation summary'!$B$2="2022-23",KQO182="In-period"),AND('Validation summary'!$B$2="2023-24",KQO182="In-period"),AND('Validation summary'!$B$2="2024-25",KQO182="In-period"),AND('Validation summary'!$B$2="2024-25",KQO182="End of period",KQO190="Revenue")),TRUE,FALSE)</f>
        <v>0</v>
      </c>
      <c r="KQP183" s="201" t="b">
        <f>IF(OR(AND('Validation summary'!$B$2="2022-23",KQP182="In-period"),AND('Validation summary'!$B$2="2023-24",KQP182="In-period"),AND('Validation summary'!$B$2="2024-25",KQP182="In-period"),AND('Validation summary'!$B$2="2024-25",KQP182="End of period",KQP190="Revenue")),TRUE,FALSE)</f>
        <v>0</v>
      </c>
      <c r="KQQ183" s="201" t="b">
        <f>IF(OR(AND('Validation summary'!$B$2="2022-23",KQQ182="In-period"),AND('Validation summary'!$B$2="2023-24",KQQ182="In-period"),AND('Validation summary'!$B$2="2024-25",KQQ182="In-period"),AND('Validation summary'!$B$2="2024-25",KQQ182="End of period",KQQ190="Revenue")),TRUE,FALSE)</f>
        <v>0</v>
      </c>
      <c r="KQR183" s="201" t="b">
        <f>IF(OR(AND('Validation summary'!$B$2="2022-23",KQR182="In-period"),AND('Validation summary'!$B$2="2023-24",KQR182="In-period"),AND('Validation summary'!$B$2="2024-25",KQR182="In-period"),AND('Validation summary'!$B$2="2024-25",KQR182="End of period",KQR190="Revenue")),TRUE,FALSE)</f>
        <v>0</v>
      </c>
      <c r="KQS183" s="201" t="b">
        <f>IF(OR(AND('Validation summary'!$B$2="2022-23",KQS182="In-period"),AND('Validation summary'!$B$2="2023-24",KQS182="In-period"),AND('Validation summary'!$B$2="2024-25",KQS182="In-period"),AND('Validation summary'!$B$2="2024-25",KQS182="End of period",KQS190="Revenue")),TRUE,FALSE)</f>
        <v>0</v>
      </c>
      <c r="KQT183" s="201" t="b">
        <f>IF(OR(AND('Validation summary'!$B$2="2022-23",KQT182="In-period"),AND('Validation summary'!$B$2="2023-24",KQT182="In-period"),AND('Validation summary'!$B$2="2024-25",KQT182="In-period"),AND('Validation summary'!$B$2="2024-25",KQT182="End of period",KQT190="Revenue")),TRUE,FALSE)</f>
        <v>0</v>
      </c>
      <c r="KQU183" s="201" t="b">
        <f>IF(OR(AND('Validation summary'!$B$2="2022-23",KQU182="In-period"),AND('Validation summary'!$B$2="2023-24",KQU182="In-period"),AND('Validation summary'!$B$2="2024-25",KQU182="In-period"),AND('Validation summary'!$B$2="2024-25",KQU182="End of period",KQU190="Revenue")),TRUE,FALSE)</f>
        <v>0</v>
      </c>
      <c r="KQV183" s="201" t="b">
        <f>IF(OR(AND('Validation summary'!$B$2="2022-23",KQV182="In-period"),AND('Validation summary'!$B$2="2023-24",KQV182="In-period"),AND('Validation summary'!$B$2="2024-25",KQV182="In-period"),AND('Validation summary'!$B$2="2024-25",KQV182="End of period",KQV190="Revenue")),TRUE,FALSE)</f>
        <v>0</v>
      </c>
      <c r="KQW183" s="201" t="b">
        <f>IF(OR(AND('Validation summary'!$B$2="2022-23",KQW182="In-period"),AND('Validation summary'!$B$2="2023-24",KQW182="In-period"),AND('Validation summary'!$B$2="2024-25",KQW182="In-period"),AND('Validation summary'!$B$2="2024-25",KQW182="End of period",KQW190="Revenue")),TRUE,FALSE)</f>
        <v>0</v>
      </c>
      <c r="KQX183" s="201" t="b">
        <f>IF(OR(AND('Validation summary'!$B$2="2022-23",KQX182="In-period"),AND('Validation summary'!$B$2="2023-24",KQX182="In-period"),AND('Validation summary'!$B$2="2024-25",KQX182="In-period"),AND('Validation summary'!$B$2="2024-25",KQX182="End of period",KQX190="Revenue")),TRUE,FALSE)</f>
        <v>0</v>
      </c>
      <c r="KQY183" s="201" t="b">
        <f>IF(OR(AND('Validation summary'!$B$2="2022-23",KQY182="In-period"),AND('Validation summary'!$B$2="2023-24",KQY182="In-period"),AND('Validation summary'!$B$2="2024-25",KQY182="In-period"),AND('Validation summary'!$B$2="2024-25",KQY182="End of period",KQY190="Revenue")),TRUE,FALSE)</f>
        <v>0</v>
      </c>
      <c r="KQZ183" s="201" t="b">
        <f>IF(OR(AND('Validation summary'!$B$2="2022-23",KQZ182="In-period"),AND('Validation summary'!$B$2="2023-24",KQZ182="In-period"),AND('Validation summary'!$B$2="2024-25",KQZ182="In-period"),AND('Validation summary'!$B$2="2024-25",KQZ182="End of period",KQZ190="Revenue")),TRUE,FALSE)</f>
        <v>0</v>
      </c>
      <c r="KRA183" s="201" t="b">
        <f>IF(OR(AND('Validation summary'!$B$2="2022-23",KRA182="In-period"),AND('Validation summary'!$B$2="2023-24",KRA182="In-period"),AND('Validation summary'!$B$2="2024-25",KRA182="In-period"),AND('Validation summary'!$B$2="2024-25",KRA182="End of period",KRA190="Revenue")),TRUE,FALSE)</f>
        <v>0</v>
      </c>
      <c r="KRB183" s="201" t="b">
        <f>IF(OR(AND('Validation summary'!$B$2="2022-23",KRB182="In-period"),AND('Validation summary'!$B$2="2023-24",KRB182="In-period"),AND('Validation summary'!$B$2="2024-25",KRB182="In-period"),AND('Validation summary'!$B$2="2024-25",KRB182="End of period",KRB190="Revenue")),TRUE,FALSE)</f>
        <v>0</v>
      </c>
      <c r="KRC183" s="201" t="b">
        <f>IF(OR(AND('Validation summary'!$B$2="2022-23",KRC182="In-period"),AND('Validation summary'!$B$2="2023-24",KRC182="In-period"),AND('Validation summary'!$B$2="2024-25",KRC182="In-period"),AND('Validation summary'!$B$2="2024-25",KRC182="End of period",KRC190="Revenue")),TRUE,FALSE)</f>
        <v>0</v>
      </c>
      <c r="KRD183" s="201" t="b">
        <f>IF(OR(AND('Validation summary'!$B$2="2022-23",KRD182="In-period"),AND('Validation summary'!$B$2="2023-24",KRD182="In-period"),AND('Validation summary'!$B$2="2024-25",KRD182="In-period"),AND('Validation summary'!$B$2="2024-25",KRD182="End of period",KRD190="Revenue")),TRUE,FALSE)</f>
        <v>0</v>
      </c>
      <c r="KRE183" s="201" t="b">
        <f>IF(OR(AND('Validation summary'!$B$2="2022-23",KRE182="In-period"),AND('Validation summary'!$B$2="2023-24",KRE182="In-period"),AND('Validation summary'!$B$2="2024-25",KRE182="In-period"),AND('Validation summary'!$B$2="2024-25",KRE182="End of period",KRE190="Revenue")),TRUE,FALSE)</f>
        <v>0</v>
      </c>
      <c r="KRF183" s="201" t="b">
        <f>IF(OR(AND('Validation summary'!$B$2="2022-23",KRF182="In-period"),AND('Validation summary'!$B$2="2023-24",KRF182="In-period"),AND('Validation summary'!$B$2="2024-25",KRF182="In-period"),AND('Validation summary'!$B$2="2024-25",KRF182="End of period",KRF190="Revenue")),TRUE,FALSE)</f>
        <v>0</v>
      </c>
      <c r="KRG183" s="201" t="b">
        <f>IF(OR(AND('Validation summary'!$B$2="2022-23",KRG182="In-period"),AND('Validation summary'!$B$2="2023-24",KRG182="In-period"),AND('Validation summary'!$B$2="2024-25",KRG182="In-period"),AND('Validation summary'!$B$2="2024-25",KRG182="End of period",KRG190="Revenue")),TRUE,FALSE)</f>
        <v>0</v>
      </c>
      <c r="KRH183" s="201" t="b">
        <f>IF(OR(AND('Validation summary'!$B$2="2022-23",KRH182="In-period"),AND('Validation summary'!$B$2="2023-24",KRH182="In-period"),AND('Validation summary'!$B$2="2024-25",KRH182="In-period"),AND('Validation summary'!$B$2="2024-25",KRH182="End of period",KRH190="Revenue")),TRUE,FALSE)</f>
        <v>0</v>
      </c>
      <c r="KRI183" s="201" t="b">
        <f>IF(OR(AND('Validation summary'!$B$2="2022-23",KRI182="In-period"),AND('Validation summary'!$B$2="2023-24",KRI182="In-period"),AND('Validation summary'!$B$2="2024-25",KRI182="In-period"),AND('Validation summary'!$B$2="2024-25",KRI182="End of period",KRI190="Revenue")),TRUE,FALSE)</f>
        <v>0</v>
      </c>
      <c r="KRJ183" s="201" t="b">
        <f>IF(OR(AND('Validation summary'!$B$2="2022-23",KRJ182="In-period"),AND('Validation summary'!$B$2="2023-24",KRJ182="In-period"),AND('Validation summary'!$B$2="2024-25",KRJ182="In-period"),AND('Validation summary'!$B$2="2024-25",KRJ182="End of period",KRJ190="Revenue")),TRUE,FALSE)</f>
        <v>0</v>
      </c>
      <c r="KRK183" s="201" t="b">
        <f>IF(OR(AND('Validation summary'!$B$2="2022-23",KRK182="In-period"),AND('Validation summary'!$B$2="2023-24",KRK182="In-period"),AND('Validation summary'!$B$2="2024-25",KRK182="In-period"),AND('Validation summary'!$B$2="2024-25",KRK182="End of period",KRK190="Revenue")),TRUE,FALSE)</f>
        <v>0</v>
      </c>
      <c r="KRL183" s="201" t="b">
        <f>IF(OR(AND('Validation summary'!$B$2="2022-23",KRL182="In-period"),AND('Validation summary'!$B$2="2023-24",KRL182="In-period"),AND('Validation summary'!$B$2="2024-25",KRL182="In-period"),AND('Validation summary'!$B$2="2024-25",KRL182="End of period",KRL190="Revenue")),TRUE,FALSE)</f>
        <v>0</v>
      </c>
      <c r="KRM183" s="201" t="b">
        <f>IF(OR(AND('Validation summary'!$B$2="2022-23",KRM182="In-period"),AND('Validation summary'!$B$2="2023-24",KRM182="In-period"),AND('Validation summary'!$B$2="2024-25",KRM182="In-period"),AND('Validation summary'!$B$2="2024-25",KRM182="End of period",KRM190="Revenue")),TRUE,FALSE)</f>
        <v>0</v>
      </c>
      <c r="KRN183" s="201" t="b">
        <f>IF(OR(AND('Validation summary'!$B$2="2022-23",KRN182="In-period"),AND('Validation summary'!$B$2="2023-24",KRN182="In-period"),AND('Validation summary'!$B$2="2024-25",KRN182="In-period"),AND('Validation summary'!$B$2="2024-25",KRN182="End of period",KRN190="Revenue")),TRUE,FALSE)</f>
        <v>0</v>
      </c>
      <c r="KRO183" s="201" t="b">
        <f>IF(OR(AND('Validation summary'!$B$2="2022-23",KRO182="In-period"),AND('Validation summary'!$B$2="2023-24",KRO182="In-period"),AND('Validation summary'!$B$2="2024-25",KRO182="In-period"),AND('Validation summary'!$B$2="2024-25",KRO182="End of period",KRO190="Revenue")),TRUE,FALSE)</f>
        <v>0</v>
      </c>
      <c r="KRP183" s="201" t="b">
        <f>IF(OR(AND('Validation summary'!$B$2="2022-23",KRP182="In-period"),AND('Validation summary'!$B$2="2023-24",KRP182="In-period"),AND('Validation summary'!$B$2="2024-25",KRP182="In-period"),AND('Validation summary'!$B$2="2024-25",KRP182="End of period",KRP190="Revenue")),TRUE,FALSE)</f>
        <v>0</v>
      </c>
      <c r="KRQ183" s="201" t="b">
        <f>IF(OR(AND('Validation summary'!$B$2="2022-23",KRQ182="In-period"),AND('Validation summary'!$B$2="2023-24",KRQ182="In-period"),AND('Validation summary'!$B$2="2024-25",KRQ182="In-period"),AND('Validation summary'!$B$2="2024-25",KRQ182="End of period",KRQ190="Revenue")),TRUE,FALSE)</f>
        <v>0</v>
      </c>
      <c r="KRR183" s="201" t="b">
        <f>IF(OR(AND('Validation summary'!$B$2="2022-23",KRR182="In-period"),AND('Validation summary'!$B$2="2023-24",KRR182="In-period"),AND('Validation summary'!$B$2="2024-25",KRR182="In-period"),AND('Validation summary'!$B$2="2024-25",KRR182="End of period",KRR190="Revenue")),TRUE,FALSE)</f>
        <v>0</v>
      </c>
      <c r="KRS183" s="201" t="b">
        <f>IF(OR(AND('Validation summary'!$B$2="2022-23",KRS182="In-period"),AND('Validation summary'!$B$2="2023-24",KRS182="In-period"),AND('Validation summary'!$B$2="2024-25",KRS182="In-period"),AND('Validation summary'!$B$2="2024-25",KRS182="End of period",KRS190="Revenue")),TRUE,FALSE)</f>
        <v>0</v>
      </c>
      <c r="KRT183" s="201" t="b">
        <f>IF(OR(AND('Validation summary'!$B$2="2022-23",KRT182="In-period"),AND('Validation summary'!$B$2="2023-24",KRT182="In-period"),AND('Validation summary'!$B$2="2024-25",KRT182="In-period"),AND('Validation summary'!$B$2="2024-25",KRT182="End of period",KRT190="Revenue")),TRUE,FALSE)</f>
        <v>0</v>
      </c>
      <c r="KRU183" s="201" t="b">
        <f>IF(OR(AND('Validation summary'!$B$2="2022-23",KRU182="In-period"),AND('Validation summary'!$B$2="2023-24",KRU182="In-period"),AND('Validation summary'!$B$2="2024-25",KRU182="In-period"),AND('Validation summary'!$B$2="2024-25",KRU182="End of period",KRU190="Revenue")),TRUE,FALSE)</f>
        <v>0</v>
      </c>
      <c r="KRV183" s="201" t="b">
        <f>IF(OR(AND('Validation summary'!$B$2="2022-23",KRV182="In-period"),AND('Validation summary'!$B$2="2023-24",KRV182="In-period"),AND('Validation summary'!$B$2="2024-25",KRV182="In-period"),AND('Validation summary'!$B$2="2024-25",KRV182="End of period",KRV190="Revenue")),TRUE,FALSE)</f>
        <v>0</v>
      </c>
      <c r="KRW183" s="201" t="b">
        <f>IF(OR(AND('Validation summary'!$B$2="2022-23",KRW182="In-period"),AND('Validation summary'!$B$2="2023-24",KRW182="In-period"),AND('Validation summary'!$B$2="2024-25",KRW182="In-period"),AND('Validation summary'!$B$2="2024-25",KRW182="End of period",KRW190="Revenue")),TRUE,FALSE)</f>
        <v>0</v>
      </c>
      <c r="KRX183" s="201" t="b">
        <f>IF(OR(AND('Validation summary'!$B$2="2022-23",KRX182="In-period"),AND('Validation summary'!$B$2="2023-24",KRX182="In-period"),AND('Validation summary'!$B$2="2024-25",KRX182="In-period"),AND('Validation summary'!$B$2="2024-25",KRX182="End of period",KRX190="Revenue")),TRUE,FALSE)</f>
        <v>0</v>
      </c>
      <c r="KRY183" s="201" t="b">
        <f>IF(OR(AND('Validation summary'!$B$2="2022-23",KRY182="In-period"),AND('Validation summary'!$B$2="2023-24",KRY182="In-period"),AND('Validation summary'!$B$2="2024-25",KRY182="In-period"),AND('Validation summary'!$B$2="2024-25",KRY182="End of period",KRY190="Revenue")),TRUE,FALSE)</f>
        <v>0</v>
      </c>
      <c r="KRZ183" s="201" t="b">
        <f>IF(OR(AND('Validation summary'!$B$2="2022-23",KRZ182="In-period"),AND('Validation summary'!$B$2="2023-24",KRZ182="In-period"),AND('Validation summary'!$B$2="2024-25",KRZ182="In-period"),AND('Validation summary'!$B$2="2024-25",KRZ182="End of period",KRZ190="Revenue")),TRUE,FALSE)</f>
        <v>0</v>
      </c>
      <c r="KSA183" s="201" t="b">
        <f>IF(OR(AND('Validation summary'!$B$2="2022-23",KSA182="In-period"),AND('Validation summary'!$B$2="2023-24",KSA182="In-period"),AND('Validation summary'!$B$2="2024-25",KSA182="In-period"),AND('Validation summary'!$B$2="2024-25",KSA182="End of period",KSA190="Revenue")),TRUE,FALSE)</f>
        <v>0</v>
      </c>
      <c r="KSB183" s="201" t="b">
        <f>IF(OR(AND('Validation summary'!$B$2="2022-23",KSB182="In-period"),AND('Validation summary'!$B$2="2023-24",KSB182="In-period"),AND('Validation summary'!$B$2="2024-25",KSB182="In-period"),AND('Validation summary'!$B$2="2024-25",KSB182="End of period",KSB190="Revenue")),TRUE,FALSE)</f>
        <v>0</v>
      </c>
      <c r="KSC183" s="201" t="b">
        <f>IF(OR(AND('Validation summary'!$B$2="2022-23",KSC182="In-period"),AND('Validation summary'!$B$2="2023-24",KSC182="In-period"),AND('Validation summary'!$B$2="2024-25",KSC182="In-period"),AND('Validation summary'!$B$2="2024-25",KSC182="End of period",KSC190="Revenue")),TRUE,FALSE)</f>
        <v>0</v>
      </c>
      <c r="KSD183" s="201" t="b">
        <f>IF(OR(AND('Validation summary'!$B$2="2022-23",KSD182="In-period"),AND('Validation summary'!$B$2="2023-24",KSD182="In-period"),AND('Validation summary'!$B$2="2024-25",KSD182="In-period"),AND('Validation summary'!$B$2="2024-25",KSD182="End of period",KSD190="Revenue")),TRUE,FALSE)</f>
        <v>0</v>
      </c>
      <c r="KSE183" s="201" t="b">
        <f>IF(OR(AND('Validation summary'!$B$2="2022-23",KSE182="In-period"),AND('Validation summary'!$B$2="2023-24",KSE182="In-period"),AND('Validation summary'!$B$2="2024-25",KSE182="In-period"),AND('Validation summary'!$B$2="2024-25",KSE182="End of period",KSE190="Revenue")),TRUE,FALSE)</f>
        <v>0</v>
      </c>
      <c r="KSF183" s="201" t="b">
        <f>IF(OR(AND('Validation summary'!$B$2="2022-23",KSF182="In-period"),AND('Validation summary'!$B$2="2023-24",KSF182="In-period"),AND('Validation summary'!$B$2="2024-25",KSF182="In-period"),AND('Validation summary'!$B$2="2024-25",KSF182="End of period",KSF190="Revenue")),TRUE,FALSE)</f>
        <v>0</v>
      </c>
      <c r="KSG183" s="201" t="b">
        <f>IF(OR(AND('Validation summary'!$B$2="2022-23",KSG182="In-period"),AND('Validation summary'!$B$2="2023-24",KSG182="In-period"),AND('Validation summary'!$B$2="2024-25",KSG182="In-period"),AND('Validation summary'!$B$2="2024-25",KSG182="End of period",KSG190="Revenue")),TRUE,FALSE)</f>
        <v>0</v>
      </c>
      <c r="KSH183" s="201" t="b">
        <f>IF(OR(AND('Validation summary'!$B$2="2022-23",KSH182="In-period"),AND('Validation summary'!$B$2="2023-24",KSH182="In-period"),AND('Validation summary'!$B$2="2024-25",KSH182="In-period"),AND('Validation summary'!$B$2="2024-25",KSH182="End of period",KSH190="Revenue")),TRUE,FALSE)</f>
        <v>0</v>
      </c>
      <c r="KSI183" s="201" t="b">
        <f>IF(OR(AND('Validation summary'!$B$2="2022-23",KSI182="In-period"),AND('Validation summary'!$B$2="2023-24",KSI182="In-period"),AND('Validation summary'!$B$2="2024-25",KSI182="In-period"),AND('Validation summary'!$B$2="2024-25",KSI182="End of period",KSI190="Revenue")),TRUE,FALSE)</f>
        <v>0</v>
      </c>
      <c r="KSJ183" s="201" t="b">
        <f>IF(OR(AND('Validation summary'!$B$2="2022-23",KSJ182="In-period"),AND('Validation summary'!$B$2="2023-24",KSJ182="In-period"),AND('Validation summary'!$B$2="2024-25",KSJ182="In-period"),AND('Validation summary'!$B$2="2024-25",KSJ182="End of period",KSJ190="Revenue")),TRUE,FALSE)</f>
        <v>0</v>
      </c>
      <c r="KSK183" s="201" t="b">
        <f>IF(OR(AND('Validation summary'!$B$2="2022-23",KSK182="In-period"),AND('Validation summary'!$B$2="2023-24",KSK182="In-period"),AND('Validation summary'!$B$2="2024-25",KSK182="In-period"),AND('Validation summary'!$B$2="2024-25",KSK182="End of period",KSK190="Revenue")),TRUE,FALSE)</f>
        <v>0</v>
      </c>
      <c r="KSL183" s="201" t="b">
        <f>IF(OR(AND('Validation summary'!$B$2="2022-23",KSL182="In-period"),AND('Validation summary'!$B$2="2023-24",KSL182="In-period"),AND('Validation summary'!$B$2="2024-25",KSL182="In-period"),AND('Validation summary'!$B$2="2024-25",KSL182="End of period",KSL190="Revenue")),TRUE,FALSE)</f>
        <v>0</v>
      </c>
      <c r="KSM183" s="201" t="b">
        <f>IF(OR(AND('Validation summary'!$B$2="2022-23",KSM182="In-period"),AND('Validation summary'!$B$2="2023-24",KSM182="In-period"),AND('Validation summary'!$B$2="2024-25",KSM182="In-period"),AND('Validation summary'!$B$2="2024-25",KSM182="End of period",KSM190="Revenue")),TRUE,FALSE)</f>
        <v>0</v>
      </c>
      <c r="KSN183" s="201" t="b">
        <f>IF(OR(AND('Validation summary'!$B$2="2022-23",KSN182="In-period"),AND('Validation summary'!$B$2="2023-24",KSN182="In-period"),AND('Validation summary'!$B$2="2024-25",KSN182="In-period"),AND('Validation summary'!$B$2="2024-25",KSN182="End of period",KSN190="Revenue")),TRUE,FALSE)</f>
        <v>0</v>
      </c>
      <c r="KSO183" s="201" t="b">
        <f>IF(OR(AND('Validation summary'!$B$2="2022-23",KSO182="In-period"),AND('Validation summary'!$B$2="2023-24",KSO182="In-period"),AND('Validation summary'!$B$2="2024-25",KSO182="In-period"),AND('Validation summary'!$B$2="2024-25",KSO182="End of period",KSO190="Revenue")),TRUE,FALSE)</f>
        <v>0</v>
      </c>
      <c r="KSP183" s="201" t="b">
        <f>IF(OR(AND('Validation summary'!$B$2="2022-23",KSP182="In-period"),AND('Validation summary'!$B$2="2023-24",KSP182="In-period"),AND('Validation summary'!$B$2="2024-25",KSP182="In-period"),AND('Validation summary'!$B$2="2024-25",KSP182="End of period",KSP190="Revenue")),TRUE,FALSE)</f>
        <v>0</v>
      </c>
      <c r="KSQ183" s="201" t="b">
        <f>IF(OR(AND('Validation summary'!$B$2="2022-23",KSQ182="In-period"),AND('Validation summary'!$B$2="2023-24",KSQ182="In-period"),AND('Validation summary'!$B$2="2024-25",KSQ182="In-period"),AND('Validation summary'!$B$2="2024-25",KSQ182="End of period",KSQ190="Revenue")),TRUE,FALSE)</f>
        <v>0</v>
      </c>
      <c r="KSR183" s="201" t="b">
        <f>IF(OR(AND('Validation summary'!$B$2="2022-23",KSR182="In-period"),AND('Validation summary'!$B$2="2023-24",KSR182="In-period"),AND('Validation summary'!$B$2="2024-25",KSR182="In-period"),AND('Validation summary'!$B$2="2024-25",KSR182="End of period",KSR190="Revenue")),TRUE,FALSE)</f>
        <v>0</v>
      </c>
      <c r="KSS183" s="201" t="b">
        <f>IF(OR(AND('Validation summary'!$B$2="2022-23",KSS182="In-period"),AND('Validation summary'!$B$2="2023-24",KSS182="In-period"),AND('Validation summary'!$B$2="2024-25",KSS182="In-period"),AND('Validation summary'!$B$2="2024-25",KSS182="End of period",KSS190="Revenue")),TRUE,FALSE)</f>
        <v>0</v>
      </c>
      <c r="KST183" s="201" t="b">
        <f>IF(OR(AND('Validation summary'!$B$2="2022-23",KST182="In-period"),AND('Validation summary'!$B$2="2023-24",KST182="In-period"),AND('Validation summary'!$B$2="2024-25",KST182="In-period"),AND('Validation summary'!$B$2="2024-25",KST182="End of period",KST190="Revenue")),TRUE,FALSE)</f>
        <v>0</v>
      </c>
      <c r="KSU183" s="201" t="b">
        <f>IF(OR(AND('Validation summary'!$B$2="2022-23",KSU182="In-period"),AND('Validation summary'!$B$2="2023-24",KSU182="In-period"),AND('Validation summary'!$B$2="2024-25",KSU182="In-period"),AND('Validation summary'!$B$2="2024-25",KSU182="End of period",KSU190="Revenue")),TRUE,FALSE)</f>
        <v>0</v>
      </c>
      <c r="KSV183" s="201" t="b">
        <f>IF(OR(AND('Validation summary'!$B$2="2022-23",KSV182="In-period"),AND('Validation summary'!$B$2="2023-24",KSV182="In-period"),AND('Validation summary'!$B$2="2024-25",KSV182="In-period"),AND('Validation summary'!$B$2="2024-25",KSV182="End of period",KSV190="Revenue")),TRUE,FALSE)</f>
        <v>0</v>
      </c>
      <c r="KSW183" s="201" t="b">
        <f>IF(OR(AND('Validation summary'!$B$2="2022-23",KSW182="In-period"),AND('Validation summary'!$B$2="2023-24",KSW182="In-period"),AND('Validation summary'!$B$2="2024-25",KSW182="In-period"),AND('Validation summary'!$B$2="2024-25",KSW182="End of period",KSW190="Revenue")),TRUE,FALSE)</f>
        <v>0</v>
      </c>
      <c r="KSX183" s="201" t="b">
        <f>IF(OR(AND('Validation summary'!$B$2="2022-23",KSX182="In-period"),AND('Validation summary'!$B$2="2023-24",KSX182="In-period"),AND('Validation summary'!$B$2="2024-25",KSX182="In-period"),AND('Validation summary'!$B$2="2024-25",KSX182="End of period",KSX190="Revenue")),TRUE,FALSE)</f>
        <v>0</v>
      </c>
      <c r="KSY183" s="201" t="b">
        <f>IF(OR(AND('Validation summary'!$B$2="2022-23",KSY182="In-period"),AND('Validation summary'!$B$2="2023-24",KSY182="In-period"),AND('Validation summary'!$B$2="2024-25",KSY182="In-period"),AND('Validation summary'!$B$2="2024-25",KSY182="End of period",KSY190="Revenue")),TRUE,FALSE)</f>
        <v>0</v>
      </c>
      <c r="KSZ183" s="201" t="b">
        <f>IF(OR(AND('Validation summary'!$B$2="2022-23",KSZ182="In-period"),AND('Validation summary'!$B$2="2023-24",KSZ182="In-period"),AND('Validation summary'!$B$2="2024-25",KSZ182="In-period"),AND('Validation summary'!$B$2="2024-25",KSZ182="End of period",KSZ190="Revenue")),TRUE,FALSE)</f>
        <v>0</v>
      </c>
      <c r="KTA183" s="201" t="b">
        <f>IF(OR(AND('Validation summary'!$B$2="2022-23",KTA182="In-period"),AND('Validation summary'!$B$2="2023-24",KTA182="In-period"),AND('Validation summary'!$B$2="2024-25",KTA182="In-period"),AND('Validation summary'!$B$2="2024-25",KTA182="End of period",KTA190="Revenue")),TRUE,FALSE)</f>
        <v>0</v>
      </c>
      <c r="KTB183" s="201" t="b">
        <f>IF(OR(AND('Validation summary'!$B$2="2022-23",KTB182="In-period"),AND('Validation summary'!$B$2="2023-24",KTB182="In-period"),AND('Validation summary'!$B$2="2024-25",KTB182="In-period"),AND('Validation summary'!$B$2="2024-25",KTB182="End of period",KTB190="Revenue")),TRUE,FALSE)</f>
        <v>0</v>
      </c>
      <c r="KTC183" s="201" t="b">
        <f>IF(OR(AND('Validation summary'!$B$2="2022-23",KTC182="In-period"),AND('Validation summary'!$B$2="2023-24",KTC182="In-period"),AND('Validation summary'!$B$2="2024-25",KTC182="In-period"),AND('Validation summary'!$B$2="2024-25",KTC182="End of period",KTC190="Revenue")),TRUE,FALSE)</f>
        <v>0</v>
      </c>
      <c r="KTD183" s="201" t="b">
        <f>IF(OR(AND('Validation summary'!$B$2="2022-23",KTD182="In-period"),AND('Validation summary'!$B$2="2023-24",KTD182="In-period"),AND('Validation summary'!$B$2="2024-25",KTD182="In-period"),AND('Validation summary'!$B$2="2024-25",KTD182="End of period",KTD190="Revenue")),TRUE,FALSE)</f>
        <v>0</v>
      </c>
      <c r="KTE183" s="201" t="b">
        <f>IF(OR(AND('Validation summary'!$B$2="2022-23",KTE182="In-period"),AND('Validation summary'!$B$2="2023-24",KTE182="In-period"),AND('Validation summary'!$B$2="2024-25",KTE182="In-period"),AND('Validation summary'!$B$2="2024-25",KTE182="End of period",KTE190="Revenue")),TRUE,FALSE)</f>
        <v>0</v>
      </c>
      <c r="KTF183" s="201" t="b">
        <f>IF(OR(AND('Validation summary'!$B$2="2022-23",KTF182="In-period"),AND('Validation summary'!$B$2="2023-24",KTF182="In-period"),AND('Validation summary'!$B$2="2024-25",KTF182="In-period"),AND('Validation summary'!$B$2="2024-25",KTF182="End of period",KTF190="Revenue")),TRUE,FALSE)</f>
        <v>0</v>
      </c>
      <c r="KTG183" s="201" t="b">
        <f>IF(OR(AND('Validation summary'!$B$2="2022-23",KTG182="In-period"),AND('Validation summary'!$B$2="2023-24",KTG182="In-period"),AND('Validation summary'!$B$2="2024-25",KTG182="In-period"),AND('Validation summary'!$B$2="2024-25",KTG182="End of period",KTG190="Revenue")),TRUE,FALSE)</f>
        <v>0</v>
      </c>
      <c r="KTH183" s="201" t="b">
        <f>IF(OR(AND('Validation summary'!$B$2="2022-23",KTH182="In-period"),AND('Validation summary'!$B$2="2023-24",KTH182="In-period"),AND('Validation summary'!$B$2="2024-25",KTH182="In-period"),AND('Validation summary'!$B$2="2024-25",KTH182="End of period",KTH190="Revenue")),TRUE,FALSE)</f>
        <v>0</v>
      </c>
      <c r="KTI183" s="201" t="b">
        <f>IF(OR(AND('Validation summary'!$B$2="2022-23",KTI182="In-period"),AND('Validation summary'!$B$2="2023-24",KTI182="In-period"),AND('Validation summary'!$B$2="2024-25",KTI182="In-period"),AND('Validation summary'!$B$2="2024-25",KTI182="End of period",KTI190="Revenue")),TRUE,FALSE)</f>
        <v>0</v>
      </c>
      <c r="KTJ183" s="201" t="b">
        <f>IF(OR(AND('Validation summary'!$B$2="2022-23",KTJ182="In-period"),AND('Validation summary'!$B$2="2023-24",KTJ182="In-period"),AND('Validation summary'!$B$2="2024-25",KTJ182="In-period"),AND('Validation summary'!$B$2="2024-25",KTJ182="End of period",KTJ190="Revenue")),TRUE,FALSE)</f>
        <v>0</v>
      </c>
      <c r="KTK183" s="201" t="b">
        <f>IF(OR(AND('Validation summary'!$B$2="2022-23",KTK182="In-period"),AND('Validation summary'!$B$2="2023-24",KTK182="In-period"),AND('Validation summary'!$B$2="2024-25",KTK182="In-period"),AND('Validation summary'!$B$2="2024-25",KTK182="End of period",KTK190="Revenue")),TRUE,FALSE)</f>
        <v>0</v>
      </c>
      <c r="KTL183" s="201" t="b">
        <f>IF(OR(AND('Validation summary'!$B$2="2022-23",KTL182="In-period"),AND('Validation summary'!$B$2="2023-24",KTL182="In-period"),AND('Validation summary'!$B$2="2024-25",KTL182="In-period"),AND('Validation summary'!$B$2="2024-25",KTL182="End of period",KTL190="Revenue")),TRUE,FALSE)</f>
        <v>0</v>
      </c>
      <c r="KTM183" s="201" t="b">
        <f>IF(OR(AND('Validation summary'!$B$2="2022-23",KTM182="In-period"),AND('Validation summary'!$B$2="2023-24",KTM182="In-period"),AND('Validation summary'!$B$2="2024-25",KTM182="In-period"),AND('Validation summary'!$B$2="2024-25",KTM182="End of period",KTM190="Revenue")),TRUE,FALSE)</f>
        <v>0</v>
      </c>
      <c r="KTN183" s="201" t="b">
        <f>IF(OR(AND('Validation summary'!$B$2="2022-23",KTN182="In-period"),AND('Validation summary'!$B$2="2023-24",KTN182="In-period"),AND('Validation summary'!$B$2="2024-25",KTN182="In-period"),AND('Validation summary'!$B$2="2024-25",KTN182="End of period",KTN190="Revenue")),TRUE,FALSE)</f>
        <v>0</v>
      </c>
      <c r="KTO183" s="201" t="b">
        <f>IF(OR(AND('Validation summary'!$B$2="2022-23",KTO182="In-period"),AND('Validation summary'!$B$2="2023-24",KTO182="In-period"),AND('Validation summary'!$B$2="2024-25",KTO182="In-period"),AND('Validation summary'!$B$2="2024-25",KTO182="End of period",KTO190="Revenue")),TRUE,FALSE)</f>
        <v>0</v>
      </c>
      <c r="KTP183" s="201" t="b">
        <f>IF(OR(AND('Validation summary'!$B$2="2022-23",KTP182="In-period"),AND('Validation summary'!$B$2="2023-24",KTP182="In-period"),AND('Validation summary'!$B$2="2024-25",KTP182="In-period"),AND('Validation summary'!$B$2="2024-25",KTP182="End of period",KTP190="Revenue")),TRUE,FALSE)</f>
        <v>0</v>
      </c>
      <c r="KTQ183" s="201" t="b">
        <f>IF(OR(AND('Validation summary'!$B$2="2022-23",KTQ182="In-period"),AND('Validation summary'!$B$2="2023-24",KTQ182="In-period"),AND('Validation summary'!$B$2="2024-25",KTQ182="In-period"),AND('Validation summary'!$B$2="2024-25",KTQ182="End of period",KTQ190="Revenue")),TRUE,FALSE)</f>
        <v>0</v>
      </c>
      <c r="KTR183" s="201" t="b">
        <f>IF(OR(AND('Validation summary'!$B$2="2022-23",KTR182="In-period"),AND('Validation summary'!$B$2="2023-24",KTR182="In-period"),AND('Validation summary'!$B$2="2024-25",KTR182="In-period"),AND('Validation summary'!$B$2="2024-25",KTR182="End of period",KTR190="Revenue")),TRUE,FALSE)</f>
        <v>0</v>
      </c>
      <c r="KTS183" s="201" t="b">
        <f>IF(OR(AND('Validation summary'!$B$2="2022-23",KTS182="In-period"),AND('Validation summary'!$B$2="2023-24",KTS182="In-period"),AND('Validation summary'!$B$2="2024-25",KTS182="In-period"),AND('Validation summary'!$B$2="2024-25",KTS182="End of period",KTS190="Revenue")),TRUE,FALSE)</f>
        <v>0</v>
      </c>
      <c r="KTT183" s="201" t="b">
        <f>IF(OR(AND('Validation summary'!$B$2="2022-23",KTT182="In-period"),AND('Validation summary'!$B$2="2023-24",KTT182="In-period"),AND('Validation summary'!$B$2="2024-25",KTT182="In-period"),AND('Validation summary'!$B$2="2024-25",KTT182="End of period",KTT190="Revenue")),TRUE,FALSE)</f>
        <v>0</v>
      </c>
      <c r="KTU183" s="201" t="b">
        <f>IF(OR(AND('Validation summary'!$B$2="2022-23",KTU182="In-period"),AND('Validation summary'!$B$2="2023-24",KTU182="In-period"),AND('Validation summary'!$B$2="2024-25",KTU182="In-period"),AND('Validation summary'!$B$2="2024-25",KTU182="End of period",KTU190="Revenue")),TRUE,FALSE)</f>
        <v>0</v>
      </c>
      <c r="KTV183" s="201" t="b">
        <f>IF(OR(AND('Validation summary'!$B$2="2022-23",KTV182="In-period"),AND('Validation summary'!$B$2="2023-24",KTV182="In-period"),AND('Validation summary'!$B$2="2024-25",KTV182="In-period"),AND('Validation summary'!$B$2="2024-25",KTV182="End of period",KTV190="Revenue")),TRUE,FALSE)</f>
        <v>0</v>
      </c>
      <c r="KTW183" s="201" t="b">
        <f>IF(OR(AND('Validation summary'!$B$2="2022-23",KTW182="In-period"),AND('Validation summary'!$B$2="2023-24",KTW182="In-period"),AND('Validation summary'!$B$2="2024-25",KTW182="In-period"),AND('Validation summary'!$B$2="2024-25",KTW182="End of period",KTW190="Revenue")),TRUE,FALSE)</f>
        <v>0</v>
      </c>
      <c r="KTX183" s="201" t="b">
        <f>IF(OR(AND('Validation summary'!$B$2="2022-23",KTX182="In-period"),AND('Validation summary'!$B$2="2023-24",KTX182="In-period"),AND('Validation summary'!$B$2="2024-25",KTX182="In-period"),AND('Validation summary'!$B$2="2024-25",KTX182="End of period",KTX190="Revenue")),TRUE,FALSE)</f>
        <v>0</v>
      </c>
      <c r="KTY183" s="201" t="b">
        <f>IF(OR(AND('Validation summary'!$B$2="2022-23",KTY182="In-period"),AND('Validation summary'!$B$2="2023-24",KTY182="In-period"),AND('Validation summary'!$B$2="2024-25",KTY182="In-period"),AND('Validation summary'!$B$2="2024-25",KTY182="End of period",KTY190="Revenue")),TRUE,FALSE)</f>
        <v>0</v>
      </c>
      <c r="KTZ183" s="201" t="b">
        <f>IF(OR(AND('Validation summary'!$B$2="2022-23",KTZ182="In-period"),AND('Validation summary'!$B$2="2023-24",KTZ182="In-period"),AND('Validation summary'!$B$2="2024-25",KTZ182="In-period"),AND('Validation summary'!$B$2="2024-25",KTZ182="End of period",KTZ190="Revenue")),TRUE,FALSE)</f>
        <v>0</v>
      </c>
      <c r="KUA183" s="201" t="b">
        <f>IF(OR(AND('Validation summary'!$B$2="2022-23",KUA182="In-period"),AND('Validation summary'!$B$2="2023-24",KUA182="In-period"),AND('Validation summary'!$B$2="2024-25",KUA182="In-period"),AND('Validation summary'!$B$2="2024-25",KUA182="End of period",KUA190="Revenue")),TRUE,FALSE)</f>
        <v>0</v>
      </c>
      <c r="KUB183" s="201" t="b">
        <f>IF(OR(AND('Validation summary'!$B$2="2022-23",KUB182="In-period"),AND('Validation summary'!$B$2="2023-24",KUB182="In-period"),AND('Validation summary'!$B$2="2024-25",KUB182="In-period"),AND('Validation summary'!$B$2="2024-25",KUB182="End of period",KUB190="Revenue")),TRUE,FALSE)</f>
        <v>0</v>
      </c>
      <c r="KUC183" s="201" t="b">
        <f>IF(OR(AND('Validation summary'!$B$2="2022-23",KUC182="In-period"),AND('Validation summary'!$B$2="2023-24",KUC182="In-period"),AND('Validation summary'!$B$2="2024-25",KUC182="In-period"),AND('Validation summary'!$B$2="2024-25",KUC182="End of period",KUC190="Revenue")),TRUE,FALSE)</f>
        <v>0</v>
      </c>
      <c r="KUD183" s="201" t="b">
        <f>IF(OR(AND('Validation summary'!$B$2="2022-23",KUD182="In-period"),AND('Validation summary'!$B$2="2023-24",KUD182="In-period"),AND('Validation summary'!$B$2="2024-25",KUD182="In-period"),AND('Validation summary'!$B$2="2024-25",KUD182="End of period",KUD190="Revenue")),TRUE,FALSE)</f>
        <v>0</v>
      </c>
      <c r="KUE183" s="201" t="b">
        <f>IF(OR(AND('Validation summary'!$B$2="2022-23",KUE182="In-period"),AND('Validation summary'!$B$2="2023-24",KUE182="In-period"),AND('Validation summary'!$B$2="2024-25",KUE182="In-period"),AND('Validation summary'!$B$2="2024-25",KUE182="End of period",KUE190="Revenue")),TRUE,FALSE)</f>
        <v>0</v>
      </c>
      <c r="KUF183" s="201" t="b">
        <f>IF(OR(AND('Validation summary'!$B$2="2022-23",KUF182="In-period"),AND('Validation summary'!$B$2="2023-24",KUF182="In-period"),AND('Validation summary'!$B$2="2024-25",KUF182="In-period"),AND('Validation summary'!$B$2="2024-25",KUF182="End of period",KUF190="Revenue")),TRUE,FALSE)</f>
        <v>0</v>
      </c>
      <c r="KUG183" s="201" t="b">
        <f>IF(OR(AND('Validation summary'!$B$2="2022-23",KUG182="In-period"),AND('Validation summary'!$B$2="2023-24",KUG182="In-period"),AND('Validation summary'!$B$2="2024-25",KUG182="In-period"),AND('Validation summary'!$B$2="2024-25",KUG182="End of period",KUG190="Revenue")),TRUE,FALSE)</f>
        <v>0</v>
      </c>
      <c r="KUH183" s="201" t="b">
        <f>IF(OR(AND('Validation summary'!$B$2="2022-23",KUH182="In-period"),AND('Validation summary'!$B$2="2023-24",KUH182="In-period"),AND('Validation summary'!$B$2="2024-25",KUH182="In-period"),AND('Validation summary'!$B$2="2024-25",KUH182="End of period",KUH190="Revenue")),TRUE,FALSE)</f>
        <v>0</v>
      </c>
      <c r="KUI183" s="201" t="b">
        <f>IF(OR(AND('Validation summary'!$B$2="2022-23",KUI182="In-period"),AND('Validation summary'!$B$2="2023-24",KUI182="In-period"),AND('Validation summary'!$B$2="2024-25",KUI182="In-period"),AND('Validation summary'!$B$2="2024-25",KUI182="End of period",KUI190="Revenue")),TRUE,FALSE)</f>
        <v>0</v>
      </c>
      <c r="KUJ183" s="201" t="b">
        <f>IF(OR(AND('Validation summary'!$B$2="2022-23",KUJ182="In-period"),AND('Validation summary'!$B$2="2023-24",KUJ182="In-period"),AND('Validation summary'!$B$2="2024-25",KUJ182="In-period"),AND('Validation summary'!$B$2="2024-25",KUJ182="End of period",KUJ190="Revenue")),TRUE,FALSE)</f>
        <v>0</v>
      </c>
      <c r="KUK183" s="201" t="b">
        <f>IF(OR(AND('Validation summary'!$B$2="2022-23",KUK182="In-period"),AND('Validation summary'!$B$2="2023-24",KUK182="In-period"),AND('Validation summary'!$B$2="2024-25",KUK182="In-period"),AND('Validation summary'!$B$2="2024-25",KUK182="End of period",KUK190="Revenue")),TRUE,FALSE)</f>
        <v>0</v>
      </c>
      <c r="KUL183" s="201" t="b">
        <f>IF(OR(AND('Validation summary'!$B$2="2022-23",KUL182="In-period"),AND('Validation summary'!$B$2="2023-24",KUL182="In-period"),AND('Validation summary'!$B$2="2024-25",KUL182="In-period"),AND('Validation summary'!$B$2="2024-25",KUL182="End of period",KUL190="Revenue")),TRUE,FALSE)</f>
        <v>0</v>
      </c>
      <c r="KUM183" s="201" t="b">
        <f>IF(OR(AND('Validation summary'!$B$2="2022-23",KUM182="In-period"),AND('Validation summary'!$B$2="2023-24",KUM182="In-period"),AND('Validation summary'!$B$2="2024-25",KUM182="In-period"),AND('Validation summary'!$B$2="2024-25",KUM182="End of period",KUM190="Revenue")),TRUE,FALSE)</f>
        <v>0</v>
      </c>
      <c r="KUN183" s="201" t="b">
        <f>IF(OR(AND('Validation summary'!$B$2="2022-23",KUN182="In-period"),AND('Validation summary'!$B$2="2023-24",KUN182="In-period"),AND('Validation summary'!$B$2="2024-25",KUN182="In-period"),AND('Validation summary'!$B$2="2024-25",KUN182="End of period",KUN190="Revenue")),TRUE,FALSE)</f>
        <v>0</v>
      </c>
      <c r="KUO183" s="201" t="b">
        <f>IF(OR(AND('Validation summary'!$B$2="2022-23",KUO182="In-period"),AND('Validation summary'!$B$2="2023-24",KUO182="In-period"),AND('Validation summary'!$B$2="2024-25",KUO182="In-period"),AND('Validation summary'!$B$2="2024-25",KUO182="End of period",KUO190="Revenue")),TRUE,FALSE)</f>
        <v>0</v>
      </c>
      <c r="KUP183" s="201" t="b">
        <f>IF(OR(AND('Validation summary'!$B$2="2022-23",KUP182="In-period"),AND('Validation summary'!$B$2="2023-24",KUP182="In-period"),AND('Validation summary'!$B$2="2024-25",KUP182="In-period"),AND('Validation summary'!$B$2="2024-25",KUP182="End of period",KUP190="Revenue")),TRUE,FALSE)</f>
        <v>0</v>
      </c>
      <c r="KUQ183" s="201" t="b">
        <f>IF(OR(AND('Validation summary'!$B$2="2022-23",KUQ182="In-period"),AND('Validation summary'!$B$2="2023-24",KUQ182="In-period"),AND('Validation summary'!$B$2="2024-25",KUQ182="In-period"),AND('Validation summary'!$B$2="2024-25",KUQ182="End of period",KUQ190="Revenue")),TRUE,FALSE)</f>
        <v>0</v>
      </c>
      <c r="KUR183" s="201" t="b">
        <f>IF(OR(AND('Validation summary'!$B$2="2022-23",KUR182="In-period"),AND('Validation summary'!$B$2="2023-24",KUR182="In-period"),AND('Validation summary'!$B$2="2024-25",KUR182="In-period"),AND('Validation summary'!$B$2="2024-25",KUR182="End of period",KUR190="Revenue")),TRUE,FALSE)</f>
        <v>0</v>
      </c>
      <c r="KUS183" s="201" t="b">
        <f>IF(OR(AND('Validation summary'!$B$2="2022-23",KUS182="In-period"),AND('Validation summary'!$B$2="2023-24",KUS182="In-period"),AND('Validation summary'!$B$2="2024-25",KUS182="In-period"),AND('Validation summary'!$B$2="2024-25",KUS182="End of period",KUS190="Revenue")),TRUE,FALSE)</f>
        <v>0</v>
      </c>
      <c r="KUT183" s="201" t="b">
        <f>IF(OR(AND('Validation summary'!$B$2="2022-23",KUT182="In-period"),AND('Validation summary'!$B$2="2023-24",KUT182="In-period"),AND('Validation summary'!$B$2="2024-25",KUT182="In-period"),AND('Validation summary'!$B$2="2024-25",KUT182="End of period",KUT190="Revenue")),TRUE,FALSE)</f>
        <v>0</v>
      </c>
      <c r="KUU183" s="201" t="b">
        <f>IF(OR(AND('Validation summary'!$B$2="2022-23",KUU182="In-period"),AND('Validation summary'!$B$2="2023-24",KUU182="In-period"),AND('Validation summary'!$B$2="2024-25",KUU182="In-period"),AND('Validation summary'!$B$2="2024-25",KUU182="End of period",KUU190="Revenue")),TRUE,FALSE)</f>
        <v>0</v>
      </c>
      <c r="KUV183" s="201" t="b">
        <f>IF(OR(AND('Validation summary'!$B$2="2022-23",KUV182="In-period"),AND('Validation summary'!$B$2="2023-24",KUV182="In-period"),AND('Validation summary'!$B$2="2024-25",KUV182="In-period"),AND('Validation summary'!$B$2="2024-25",KUV182="End of period",KUV190="Revenue")),TRUE,FALSE)</f>
        <v>0</v>
      </c>
      <c r="KUW183" s="201" t="b">
        <f>IF(OR(AND('Validation summary'!$B$2="2022-23",KUW182="In-period"),AND('Validation summary'!$B$2="2023-24",KUW182="In-period"),AND('Validation summary'!$B$2="2024-25",KUW182="In-period"),AND('Validation summary'!$B$2="2024-25",KUW182="End of period",KUW190="Revenue")),TRUE,FALSE)</f>
        <v>0</v>
      </c>
      <c r="KUX183" s="201" t="b">
        <f>IF(OR(AND('Validation summary'!$B$2="2022-23",KUX182="In-period"),AND('Validation summary'!$B$2="2023-24",KUX182="In-period"),AND('Validation summary'!$B$2="2024-25",KUX182="In-period"),AND('Validation summary'!$B$2="2024-25",KUX182="End of period",KUX190="Revenue")),TRUE,FALSE)</f>
        <v>0</v>
      </c>
      <c r="KUY183" s="201" t="b">
        <f>IF(OR(AND('Validation summary'!$B$2="2022-23",KUY182="In-period"),AND('Validation summary'!$B$2="2023-24",KUY182="In-period"),AND('Validation summary'!$B$2="2024-25",KUY182="In-period"),AND('Validation summary'!$B$2="2024-25",KUY182="End of period",KUY190="Revenue")),TRUE,FALSE)</f>
        <v>0</v>
      </c>
      <c r="KUZ183" s="201" t="b">
        <f>IF(OR(AND('Validation summary'!$B$2="2022-23",KUZ182="In-period"),AND('Validation summary'!$B$2="2023-24",KUZ182="In-period"),AND('Validation summary'!$B$2="2024-25",KUZ182="In-period"),AND('Validation summary'!$B$2="2024-25",KUZ182="End of period",KUZ190="Revenue")),TRUE,FALSE)</f>
        <v>0</v>
      </c>
      <c r="KVA183" s="201" t="b">
        <f>IF(OR(AND('Validation summary'!$B$2="2022-23",KVA182="In-period"),AND('Validation summary'!$B$2="2023-24",KVA182="In-period"),AND('Validation summary'!$B$2="2024-25",KVA182="In-period"),AND('Validation summary'!$B$2="2024-25",KVA182="End of period",KVA190="Revenue")),TRUE,FALSE)</f>
        <v>0</v>
      </c>
      <c r="KVB183" s="201" t="b">
        <f>IF(OR(AND('Validation summary'!$B$2="2022-23",KVB182="In-period"),AND('Validation summary'!$B$2="2023-24",KVB182="In-period"),AND('Validation summary'!$B$2="2024-25",KVB182="In-period"),AND('Validation summary'!$B$2="2024-25",KVB182="End of period",KVB190="Revenue")),TRUE,FALSE)</f>
        <v>0</v>
      </c>
      <c r="KVC183" s="201" t="b">
        <f>IF(OR(AND('Validation summary'!$B$2="2022-23",KVC182="In-period"),AND('Validation summary'!$B$2="2023-24",KVC182="In-period"),AND('Validation summary'!$B$2="2024-25",KVC182="In-period"),AND('Validation summary'!$B$2="2024-25",KVC182="End of period",KVC190="Revenue")),TRUE,FALSE)</f>
        <v>0</v>
      </c>
      <c r="KVD183" s="201" t="b">
        <f>IF(OR(AND('Validation summary'!$B$2="2022-23",KVD182="In-period"),AND('Validation summary'!$B$2="2023-24",KVD182="In-period"),AND('Validation summary'!$B$2="2024-25",KVD182="In-period"),AND('Validation summary'!$B$2="2024-25",KVD182="End of period",KVD190="Revenue")),TRUE,FALSE)</f>
        <v>0</v>
      </c>
      <c r="KVE183" s="201" t="b">
        <f>IF(OR(AND('Validation summary'!$B$2="2022-23",KVE182="In-period"),AND('Validation summary'!$B$2="2023-24",KVE182="In-period"),AND('Validation summary'!$B$2="2024-25",KVE182="In-period"),AND('Validation summary'!$B$2="2024-25",KVE182="End of period",KVE190="Revenue")),TRUE,FALSE)</f>
        <v>0</v>
      </c>
      <c r="KVF183" s="201" t="b">
        <f>IF(OR(AND('Validation summary'!$B$2="2022-23",KVF182="In-period"),AND('Validation summary'!$B$2="2023-24",KVF182="In-period"),AND('Validation summary'!$B$2="2024-25",KVF182="In-period"),AND('Validation summary'!$B$2="2024-25",KVF182="End of period",KVF190="Revenue")),TRUE,FALSE)</f>
        <v>0</v>
      </c>
      <c r="KVG183" s="201" t="b">
        <f>IF(OR(AND('Validation summary'!$B$2="2022-23",KVG182="In-period"),AND('Validation summary'!$B$2="2023-24",KVG182="In-period"),AND('Validation summary'!$B$2="2024-25",KVG182="In-period"),AND('Validation summary'!$B$2="2024-25",KVG182="End of period",KVG190="Revenue")),TRUE,FALSE)</f>
        <v>0</v>
      </c>
      <c r="KVH183" s="201" t="b">
        <f>IF(OR(AND('Validation summary'!$B$2="2022-23",KVH182="In-period"),AND('Validation summary'!$B$2="2023-24",KVH182="In-period"),AND('Validation summary'!$B$2="2024-25",KVH182="In-period"),AND('Validation summary'!$B$2="2024-25",KVH182="End of period",KVH190="Revenue")),TRUE,FALSE)</f>
        <v>0</v>
      </c>
      <c r="KVI183" s="201" t="b">
        <f>IF(OR(AND('Validation summary'!$B$2="2022-23",KVI182="In-period"),AND('Validation summary'!$B$2="2023-24",KVI182="In-period"),AND('Validation summary'!$B$2="2024-25",KVI182="In-period"),AND('Validation summary'!$B$2="2024-25",KVI182="End of period",KVI190="Revenue")),TRUE,FALSE)</f>
        <v>0</v>
      </c>
      <c r="KVJ183" s="201" t="b">
        <f>IF(OR(AND('Validation summary'!$B$2="2022-23",KVJ182="In-period"),AND('Validation summary'!$B$2="2023-24",KVJ182="In-period"),AND('Validation summary'!$B$2="2024-25",KVJ182="In-period"),AND('Validation summary'!$B$2="2024-25",KVJ182="End of period",KVJ190="Revenue")),TRUE,FALSE)</f>
        <v>0</v>
      </c>
      <c r="KVK183" s="201" t="b">
        <f>IF(OR(AND('Validation summary'!$B$2="2022-23",KVK182="In-period"),AND('Validation summary'!$B$2="2023-24",KVK182="In-period"),AND('Validation summary'!$B$2="2024-25",KVK182="In-period"),AND('Validation summary'!$B$2="2024-25",KVK182="End of period",KVK190="Revenue")),TRUE,FALSE)</f>
        <v>0</v>
      </c>
      <c r="KVL183" s="201" t="b">
        <f>IF(OR(AND('Validation summary'!$B$2="2022-23",KVL182="In-period"),AND('Validation summary'!$B$2="2023-24",KVL182="In-period"),AND('Validation summary'!$B$2="2024-25",KVL182="In-period"),AND('Validation summary'!$B$2="2024-25",KVL182="End of period",KVL190="Revenue")),TRUE,FALSE)</f>
        <v>0</v>
      </c>
      <c r="KVM183" s="201" t="b">
        <f>IF(OR(AND('Validation summary'!$B$2="2022-23",KVM182="In-period"),AND('Validation summary'!$B$2="2023-24",KVM182="In-period"),AND('Validation summary'!$B$2="2024-25",KVM182="In-period"),AND('Validation summary'!$B$2="2024-25",KVM182="End of period",KVM190="Revenue")),TRUE,FALSE)</f>
        <v>0</v>
      </c>
      <c r="KVN183" s="201" t="b">
        <f>IF(OR(AND('Validation summary'!$B$2="2022-23",KVN182="In-period"),AND('Validation summary'!$B$2="2023-24",KVN182="In-period"),AND('Validation summary'!$B$2="2024-25",KVN182="In-period"),AND('Validation summary'!$B$2="2024-25",KVN182="End of period",KVN190="Revenue")),TRUE,FALSE)</f>
        <v>0</v>
      </c>
      <c r="KVO183" s="201" t="b">
        <f>IF(OR(AND('Validation summary'!$B$2="2022-23",KVO182="In-period"),AND('Validation summary'!$B$2="2023-24",KVO182="In-period"),AND('Validation summary'!$B$2="2024-25",KVO182="In-period"),AND('Validation summary'!$B$2="2024-25",KVO182="End of period",KVO190="Revenue")),TRUE,FALSE)</f>
        <v>0</v>
      </c>
      <c r="KVP183" s="201" t="b">
        <f>IF(OR(AND('Validation summary'!$B$2="2022-23",KVP182="In-period"),AND('Validation summary'!$B$2="2023-24",KVP182="In-period"),AND('Validation summary'!$B$2="2024-25",KVP182="In-period"),AND('Validation summary'!$B$2="2024-25",KVP182="End of period",KVP190="Revenue")),TRUE,FALSE)</f>
        <v>0</v>
      </c>
      <c r="KVQ183" s="201" t="b">
        <f>IF(OR(AND('Validation summary'!$B$2="2022-23",KVQ182="In-period"),AND('Validation summary'!$B$2="2023-24",KVQ182="In-period"),AND('Validation summary'!$B$2="2024-25",KVQ182="In-period"),AND('Validation summary'!$B$2="2024-25",KVQ182="End of period",KVQ190="Revenue")),TRUE,FALSE)</f>
        <v>0</v>
      </c>
      <c r="KVR183" s="201" t="b">
        <f>IF(OR(AND('Validation summary'!$B$2="2022-23",KVR182="In-period"),AND('Validation summary'!$B$2="2023-24",KVR182="In-period"),AND('Validation summary'!$B$2="2024-25",KVR182="In-period"),AND('Validation summary'!$B$2="2024-25",KVR182="End of period",KVR190="Revenue")),TRUE,FALSE)</f>
        <v>0</v>
      </c>
      <c r="KVS183" s="201" t="b">
        <f>IF(OR(AND('Validation summary'!$B$2="2022-23",KVS182="In-period"),AND('Validation summary'!$B$2="2023-24",KVS182="In-period"),AND('Validation summary'!$B$2="2024-25",KVS182="In-period"),AND('Validation summary'!$B$2="2024-25",KVS182="End of period",KVS190="Revenue")),TRUE,FALSE)</f>
        <v>0</v>
      </c>
      <c r="KVT183" s="201" t="b">
        <f>IF(OR(AND('Validation summary'!$B$2="2022-23",KVT182="In-period"),AND('Validation summary'!$B$2="2023-24",KVT182="In-period"),AND('Validation summary'!$B$2="2024-25",KVT182="In-period"),AND('Validation summary'!$B$2="2024-25",KVT182="End of period",KVT190="Revenue")),TRUE,FALSE)</f>
        <v>0</v>
      </c>
      <c r="KVU183" s="201" t="b">
        <f>IF(OR(AND('Validation summary'!$B$2="2022-23",KVU182="In-period"),AND('Validation summary'!$B$2="2023-24",KVU182="In-period"),AND('Validation summary'!$B$2="2024-25",KVU182="In-period"),AND('Validation summary'!$B$2="2024-25",KVU182="End of period",KVU190="Revenue")),TRUE,FALSE)</f>
        <v>0</v>
      </c>
      <c r="KVV183" s="201" t="b">
        <f>IF(OR(AND('Validation summary'!$B$2="2022-23",KVV182="In-period"),AND('Validation summary'!$B$2="2023-24",KVV182="In-period"),AND('Validation summary'!$B$2="2024-25",KVV182="In-period"),AND('Validation summary'!$B$2="2024-25",KVV182="End of period",KVV190="Revenue")),TRUE,FALSE)</f>
        <v>0</v>
      </c>
      <c r="KVW183" s="201" t="b">
        <f>IF(OR(AND('Validation summary'!$B$2="2022-23",KVW182="In-period"),AND('Validation summary'!$B$2="2023-24",KVW182="In-period"),AND('Validation summary'!$B$2="2024-25",KVW182="In-period"),AND('Validation summary'!$B$2="2024-25",KVW182="End of period",KVW190="Revenue")),TRUE,FALSE)</f>
        <v>0</v>
      </c>
      <c r="KVX183" s="201" t="b">
        <f>IF(OR(AND('Validation summary'!$B$2="2022-23",KVX182="In-period"),AND('Validation summary'!$B$2="2023-24",KVX182="In-period"),AND('Validation summary'!$B$2="2024-25",KVX182="In-period"),AND('Validation summary'!$B$2="2024-25",KVX182="End of period",KVX190="Revenue")),TRUE,FALSE)</f>
        <v>0</v>
      </c>
      <c r="KVY183" s="201" t="b">
        <f>IF(OR(AND('Validation summary'!$B$2="2022-23",KVY182="In-period"),AND('Validation summary'!$B$2="2023-24",KVY182="In-period"),AND('Validation summary'!$B$2="2024-25",KVY182="In-period"),AND('Validation summary'!$B$2="2024-25",KVY182="End of period",KVY190="Revenue")),TRUE,FALSE)</f>
        <v>0</v>
      </c>
      <c r="KVZ183" s="201" t="b">
        <f>IF(OR(AND('Validation summary'!$B$2="2022-23",KVZ182="In-period"),AND('Validation summary'!$B$2="2023-24",KVZ182="In-period"),AND('Validation summary'!$B$2="2024-25",KVZ182="In-period"),AND('Validation summary'!$B$2="2024-25",KVZ182="End of period",KVZ190="Revenue")),TRUE,FALSE)</f>
        <v>0</v>
      </c>
      <c r="KWA183" s="201" t="b">
        <f>IF(OR(AND('Validation summary'!$B$2="2022-23",KWA182="In-period"),AND('Validation summary'!$B$2="2023-24",KWA182="In-period"),AND('Validation summary'!$B$2="2024-25",KWA182="In-period"),AND('Validation summary'!$B$2="2024-25",KWA182="End of period",KWA190="Revenue")),TRUE,FALSE)</f>
        <v>0</v>
      </c>
      <c r="KWB183" s="201" t="b">
        <f>IF(OR(AND('Validation summary'!$B$2="2022-23",KWB182="In-period"),AND('Validation summary'!$B$2="2023-24",KWB182="In-period"),AND('Validation summary'!$B$2="2024-25",KWB182="In-period"),AND('Validation summary'!$B$2="2024-25",KWB182="End of period",KWB190="Revenue")),TRUE,FALSE)</f>
        <v>0</v>
      </c>
      <c r="KWC183" s="201" t="b">
        <f>IF(OR(AND('Validation summary'!$B$2="2022-23",KWC182="In-period"),AND('Validation summary'!$B$2="2023-24",KWC182="In-period"),AND('Validation summary'!$B$2="2024-25",KWC182="In-period"),AND('Validation summary'!$B$2="2024-25",KWC182="End of period",KWC190="Revenue")),TRUE,FALSE)</f>
        <v>0</v>
      </c>
      <c r="KWD183" s="201" t="b">
        <f>IF(OR(AND('Validation summary'!$B$2="2022-23",KWD182="In-period"),AND('Validation summary'!$B$2="2023-24",KWD182="In-period"),AND('Validation summary'!$B$2="2024-25",KWD182="In-period"),AND('Validation summary'!$B$2="2024-25",KWD182="End of period",KWD190="Revenue")),TRUE,FALSE)</f>
        <v>0</v>
      </c>
      <c r="KWE183" s="201" t="b">
        <f>IF(OR(AND('Validation summary'!$B$2="2022-23",KWE182="In-period"),AND('Validation summary'!$B$2="2023-24",KWE182="In-period"),AND('Validation summary'!$B$2="2024-25",KWE182="In-period"),AND('Validation summary'!$B$2="2024-25",KWE182="End of period",KWE190="Revenue")),TRUE,FALSE)</f>
        <v>0</v>
      </c>
      <c r="KWF183" s="201" t="b">
        <f>IF(OR(AND('Validation summary'!$B$2="2022-23",KWF182="In-period"),AND('Validation summary'!$B$2="2023-24",KWF182="In-period"),AND('Validation summary'!$B$2="2024-25",KWF182="In-period"),AND('Validation summary'!$B$2="2024-25",KWF182="End of period",KWF190="Revenue")),TRUE,FALSE)</f>
        <v>0</v>
      </c>
      <c r="KWG183" s="201" t="b">
        <f>IF(OR(AND('Validation summary'!$B$2="2022-23",KWG182="In-period"),AND('Validation summary'!$B$2="2023-24",KWG182="In-period"),AND('Validation summary'!$B$2="2024-25",KWG182="In-period"),AND('Validation summary'!$B$2="2024-25",KWG182="End of period",KWG190="Revenue")),TRUE,FALSE)</f>
        <v>0</v>
      </c>
      <c r="KWH183" s="201" t="b">
        <f>IF(OR(AND('Validation summary'!$B$2="2022-23",KWH182="In-period"),AND('Validation summary'!$B$2="2023-24",KWH182="In-period"),AND('Validation summary'!$B$2="2024-25",KWH182="In-period"),AND('Validation summary'!$B$2="2024-25",KWH182="End of period",KWH190="Revenue")),TRUE,FALSE)</f>
        <v>0</v>
      </c>
      <c r="KWI183" s="201" t="b">
        <f>IF(OR(AND('Validation summary'!$B$2="2022-23",KWI182="In-period"),AND('Validation summary'!$B$2="2023-24",KWI182="In-period"),AND('Validation summary'!$B$2="2024-25",KWI182="In-period"),AND('Validation summary'!$B$2="2024-25",KWI182="End of period",KWI190="Revenue")),TRUE,FALSE)</f>
        <v>0</v>
      </c>
      <c r="KWJ183" s="201" t="b">
        <f>IF(OR(AND('Validation summary'!$B$2="2022-23",KWJ182="In-period"),AND('Validation summary'!$B$2="2023-24",KWJ182="In-period"),AND('Validation summary'!$B$2="2024-25",KWJ182="In-period"),AND('Validation summary'!$B$2="2024-25",KWJ182="End of period",KWJ190="Revenue")),TRUE,FALSE)</f>
        <v>0</v>
      </c>
      <c r="KWK183" s="201" t="b">
        <f>IF(OR(AND('Validation summary'!$B$2="2022-23",KWK182="In-period"),AND('Validation summary'!$B$2="2023-24",KWK182="In-period"),AND('Validation summary'!$B$2="2024-25",KWK182="In-period"),AND('Validation summary'!$B$2="2024-25",KWK182="End of period",KWK190="Revenue")),TRUE,FALSE)</f>
        <v>0</v>
      </c>
      <c r="KWL183" s="201" t="b">
        <f>IF(OR(AND('Validation summary'!$B$2="2022-23",KWL182="In-period"),AND('Validation summary'!$B$2="2023-24",KWL182="In-period"),AND('Validation summary'!$B$2="2024-25",KWL182="In-period"),AND('Validation summary'!$B$2="2024-25",KWL182="End of period",KWL190="Revenue")),TRUE,FALSE)</f>
        <v>0</v>
      </c>
      <c r="KWM183" s="201" t="b">
        <f>IF(OR(AND('Validation summary'!$B$2="2022-23",KWM182="In-period"),AND('Validation summary'!$B$2="2023-24",KWM182="In-period"),AND('Validation summary'!$B$2="2024-25",KWM182="In-period"),AND('Validation summary'!$B$2="2024-25",KWM182="End of period",KWM190="Revenue")),TRUE,FALSE)</f>
        <v>0</v>
      </c>
      <c r="KWN183" s="201" t="b">
        <f>IF(OR(AND('Validation summary'!$B$2="2022-23",KWN182="In-period"),AND('Validation summary'!$B$2="2023-24",KWN182="In-period"),AND('Validation summary'!$B$2="2024-25",KWN182="In-period"),AND('Validation summary'!$B$2="2024-25",KWN182="End of period",KWN190="Revenue")),TRUE,FALSE)</f>
        <v>0</v>
      </c>
      <c r="KWO183" s="201" t="b">
        <f>IF(OR(AND('Validation summary'!$B$2="2022-23",KWO182="In-period"),AND('Validation summary'!$B$2="2023-24",KWO182="In-period"),AND('Validation summary'!$B$2="2024-25",KWO182="In-period"),AND('Validation summary'!$B$2="2024-25",KWO182="End of period",KWO190="Revenue")),TRUE,FALSE)</f>
        <v>0</v>
      </c>
      <c r="KWP183" s="201" t="b">
        <f>IF(OR(AND('Validation summary'!$B$2="2022-23",KWP182="In-period"),AND('Validation summary'!$B$2="2023-24",KWP182="In-period"),AND('Validation summary'!$B$2="2024-25",KWP182="In-period"),AND('Validation summary'!$B$2="2024-25",KWP182="End of period",KWP190="Revenue")),TRUE,FALSE)</f>
        <v>0</v>
      </c>
      <c r="KWQ183" s="201" t="b">
        <f>IF(OR(AND('Validation summary'!$B$2="2022-23",KWQ182="In-period"),AND('Validation summary'!$B$2="2023-24",KWQ182="In-period"),AND('Validation summary'!$B$2="2024-25",KWQ182="In-period"),AND('Validation summary'!$B$2="2024-25",KWQ182="End of period",KWQ190="Revenue")),TRUE,FALSE)</f>
        <v>0</v>
      </c>
      <c r="KWR183" s="201" t="b">
        <f>IF(OR(AND('Validation summary'!$B$2="2022-23",KWR182="In-period"),AND('Validation summary'!$B$2="2023-24",KWR182="In-period"),AND('Validation summary'!$B$2="2024-25",KWR182="In-period"),AND('Validation summary'!$B$2="2024-25",KWR182="End of period",KWR190="Revenue")),TRUE,FALSE)</f>
        <v>0</v>
      </c>
      <c r="KWS183" s="201" t="b">
        <f>IF(OR(AND('Validation summary'!$B$2="2022-23",KWS182="In-period"),AND('Validation summary'!$B$2="2023-24",KWS182="In-period"),AND('Validation summary'!$B$2="2024-25",KWS182="In-period"),AND('Validation summary'!$B$2="2024-25",KWS182="End of period",KWS190="Revenue")),TRUE,FALSE)</f>
        <v>0</v>
      </c>
      <c r="KWT183" s="201" t="b">
        <f>IF(OR(AND('Validation summary'!$B$2="2022-23",KWT182="In-period"),AND('Validation summary'!$B$2="2023-24",KWT182="In-period"),AND('Validation summary'!$B$2="2024-25",KWT182="In-period"),AND('Validation summary'!$B$2="2024-25",KWT182="End of period",KWT190="Revenue")),TRUE,FALSE)</f>
        <v>0</v>
      </c>
      <c r="KWU183" s="201" t="b">
        <f>IF(OR(AND('Validation summary'!$B$2="2022-23",KWU182="In-period"),AND('Validation summary'!$B$2="2023-24",KWU182="In-period"),AND('Validation summary'!$B$2="2024-25",KWU182="In-period"),AND('Validation summary'!$B$2="2024-25",KWU182="End of period",KWU190="Revenue")),TRUE,FALSE)</f>
        <v>0</v>
      </c>
      <c r="KWV183" s="201" t="b">
        <f>IF(OR(AND('Validation summary'!$B$2="2022-23",KWV182="In-period"),AND('Validation summary'!$B$2="2023-24",KWV182="In-period"),AND('Validation summary'!$B$2="2024-25",KWV182="In-period"),AND('Validation summary'!$B$2="2024-25",KWV182="End of period",KWV190="Revenue")),TRUE,FALSE)</f>
        <v>0</v>
      </c>
      <c r="KWW183" s="201" t="b">
        <f>IF(OR(AND('Validation summary'!$B$2="2022-23",KWW182="In-period"),AND('Validation summary'!$B$2="2023-24",KWW182="In-period"),AND('Validation summary'!$B$2="2024-25",KWW182="In-period"),AND('Validation summary'!$B$2="2024-25",KWW182="End of period",KWW190="Revenue")),TRUE,FALSE)</f>
        <v>0</v>
      </c>
      <c r="KWX183" s="201" t="b">
        <f>IF(OR(AND('Validation summary'!$B$2="2022-23",KWX182="In-period"),AND('Validation summary'!$B$2="2023-24",KWX182="In-period"),AND('Validation summary'!$B$2="2024-25",KWX182="In-period"),AND('Validation summary'!$B$2="2024-25",KWX182="End of period",KWX190="Revenue")),TRUE,FALSE)</f>
        <v>0</v>
      </c>
      <c r="KWY183" s="201" t="b">
        <f>IF(OR(AND('Validation summary'!$B$2="2022-23",KWY182="In-period"),AND('Validation summary'!$B$2="2023-24",KWY182="In-period"),AND('Validation summary'!$B$2="2024-25",KWY182="In-period"),AND('Validation summary'!$B$2="2024-25",KWY182="End of period",KWY190="Revenue")),TRUE,FALSE)</f>
        <v>0</v>
      </c>
      <c r="KWZ183" s="201" t="b">
        <f>IF(OR(AND('Validation summary'!$B$2="2022-23",KWZ182="In-period"),AND('Validation summary'!$B$2="2023-24",KWZ182="In-period"),AND('Validation summary'!$B$2="2024-25",KWZ182="In-period"),AND('Validation summary'!$B$2="2024-25",KWZ182="End of period",KWZ190="Revenue")),TRUE,FALSE)</f>
        <v>0</v>
      </c>
      <c r="KXA183" s="201" t="b">
        <f>IF(OR(AND('Validation summary'!$B$2="2022-23",KXA182="In-period"),AND('Validation summary'!$B$2="2023-24",KXA182="In-period"),AND('Validation summary'!$B$2="2024-25",KXA182="In-period"),AND('Validation summary'!$B$2="2024-25",KXA182="End of period",KXA190="Revenue")),TRUE,FALSE)</f>
        <v>0</v>
      </c>
      <c r="KXB183" s="201" t="b">
        <f>IF(OR(AND('Validation summary'!$B$2="2022-23",KXB182="In-period"),AND('Validation summary'!$B$2="2023-24",KXB182="In-period"),AND('Validation summary'!$B$2="2024-25",KXB182="In-period"),AND('Validation summary'!$B$2="2024-25",KXB182="End of period",KXB190="Revenue")),TRUE,FALSE)</f>
        <v>0</v>
      </c>
      <c r="KXC183" s="201" t="b">
        <f>IF(OR(AND('Validation summary'!$B$2="2022-23",KXC182="In-period"),AND('Validation summary'!$B$2="2023-24",KXC182="In-period"),AND('Validation summary'!$B$2="2024-25",KXC182="In-period"),AND('Validation summary'!$B$2="2024-25",KXC182="End of period",KXC190="Revenue")),TRUE,FALSE)</f>
        <v>0</v>
      </c>
      <c r="KXD183" s="201" t="b">
        <f>IF(OR(AND('Validation summary'!$B$2="2022-23",KXD182="In-period"),AND('Validation summary'!$B$2="2023-24",KXD182="In-period"),AND('Validation summary'!$B$2="2024-25",KXD182="In-period"),AND('Validation summary'!$B$2="2024-25",KXD182="End of period",KXD190="Revenue")),TRUE,FALSE)</f>
        <v>0</v>
      </c>
      <c r="KXE183" s="201" t="b">
        <f>IF(OR(AND('Validation summary'!$B$2="2022-23",KXE182="In-period"),AND('Validation summary'!$B$2="2023-24",KXE182="In-period"),AND('Validation summary'!$B$2="2024-25",KXE182="In-period"),AND('Validation summary'!$B$2="2024-25",KXE182="End of period",KXE190="Revenue")),TRUE,FALSE)</f>
        <v>0</v>
      </c>
      <c r="KXF183" s="201" t="b">
        <f>IF(OR(AND('Validation summary'!$B$2="2022-23",KXF182="In-period"),AND('Validation summary'!$B$2="2023-24",KXF182="In-period"),AND('Validation summary'!$B$2="2024-25",KXF182="In-period"),AND('Validation summary'!$B$2="2024-25",KXF182="End of period",KXF190="Revenue")),TRUE,FALSE)</f>
        <v>0</v>
      </c>
      <c r="KXG183" s="201" t="b">
        <f>IF(OR(AND('Validation summary'!$B$2="2022-23",KXG182="In-period"),AND('Validation summary'!$B$2="2023-24",KXG182="In-period"),AND('Validation summary'!$B$2="2024-25",KXG182="In-period"),AND('Validation summary'!$B$2="2024-25",KXG182="End of period",KXG190="Revenue")),TRUE,FALSE)</f>
        <v>0</v>
      </c>
      <c r="KXH183" s="201" t="b">
        <f>IF(OR(AND('Validation summary'!$B$2="2022-23",KXH182="In-period"),AND('Validation summary'!$B$2="2023-24",KXH182="In-period"),AND('Validation summary'!$B$2="2024-25",KXH182="In-period"),AND('Validation summary'!$B$2="2024-25",KXH182="End of period",KXH190="Revenue")),TRUE,FALSE)</f>
        <v>0</v>
      </c>
      <c r="KXI183" s="201" t="b">
        <f>IF(OR(AND('Validation summary'!$B$2="2022-23",KXI182="In-period"),AND('Validation summary'!$B$2="2023-24",KXI182="In-period"),AND('Validation summary'!$B$2="2024-25",KXI182="In-period"),AND('Validation summary'!$B$2="2024-25",KXI182="End of period",KXI190="Revenue")),TRUE,FALSE)</f>
        <v>0</v>
      </c>
      <c r="KXJ183" s="201" t="b">
        <f>IF(OR(AND('Validation summary'!$B$2="2022-23",KXJ182="In-period"),AND('Validation summary'!$B$2="2023-24",KXJ182="In-period"),AND('Validation summary'!$B$2="2024-25",KXJ182="In-period"),AND('Validation summary'!$B$2="2024-25",KXJ182="End of period",KXJ190="Revenue")),TRUE,FALSE)</f>
        <v>0</v>
      </c>
      <c r="KXK183" s="201" t="b">
        <f>IF(OR(AND('Validation summary'!$B$2="2022-23",KXK182="In-period"),AND('Validation summary'!$B$2="2023-24",KXK182="In-period"),AND('Validation summary'!$B$2="2024-25",KXK182="In-period"),AND('Validation summary'!$B$2="2024-25",KXK182="End of period",KXK190="Revenue")),TRUE,FALSE)</f>
        <v>0</v>
      </c>
      <c r="KXL183" s="201" t="b">
        <f>IF(OR(AND('Validation summary'!$B$2="2022-23",KXL182="In-period"),AND('Validation summary'!$B$2="2023-24",KXL182="In-period"),AND('Validation summary'!$B$2="2024-25",KXL182="In-period"),AND('Validation summary'!$B$2="2024-25",KXL182="End of period",KXL190="Revenue")),TRUE,FALSE)</f>
        <v>0</v>
      </c>
      <c r="KXM183" s="201" t="b">
        <f>IF(OR(AND('Validation summary'!$B$2="2022-23",KXM182="In-period"),AND('Validation summary'!$B$2="2023-24",KXM182="In-period"),AND('Validation summary'!$B$2="2024-25",KXM182="In-period"),AND('Validation summary'!$B$2="2024-25",KXM182="End of period",KXM190="Revenue")),TRUE,FALSE)</f>
        <v>0</v>
      </c>
      <c r="KXN183" s="201" t="b">
        <f>IF(OR(AND('Validation summary'!$B$2="2022-23",KXN182="In-period"),AND('Validation summary'!$B$2="2023-24",KXN182="In-period"),AND('Validation summary'!$B$2="2024-25",KXN182="In-period"),AND('Validation summary'!$B$2="2024-25",KXN182="End of period",KXN190="Revenue")),TRUE,FALSE)</f>
        <v>0</v>
      </c>
      <c r="KXO183" s="201" t="b">
        <f>IF(OR(AND('Validation summary'!$B$2="2022-23",KXO182="In-period"),AND('Validation summary'!$B$2="2023-24",KXO182="In-period"),AND('Validation summary'!$B$2="2024-25",KXO182="In-period"),AND('Validation summary'!$B$2="2024-25",KXO182="End of period",KXO190="Revenue")),TRUE,FALSE)</f>
        <v>0</v>
      </c>
      <c r="KXP183" s="201" t="b">
        <f>IF(OR(AND('Validation summary'!$B$2="2022-23",KXP182="In-period"),AND('Validation summary'!$B$2="2023-24",KXP182="In-period"),AND('Validation summary'!$B$2="2024-25",KXP182="In-period"),AND('Validation summary'!$B$2="2024-25",KXP182="End of period",KXP190="Revenue")),TRUE,FALSE)</f>
        <v>0</v>
      </c>
      <c r="KXQ183" s="201" t="b">
        <f>IF(OR(AND('Validation summary'!$B$2="2022-23",KXQ182="In-period"),AND('Validation summary'!$B$2="2023-24",KXQ182="In-period"),AND('Validation summary'!$B$2="2024-25",KXQ182="In-period"),AND('Validation summary'!$B$2="2024-25",KXQ182="End of period",KXQ190="Revenue")),TRUE,FALSE)</f>
        <v>0</v>
      </c>
      <c r="KXR183" s="201" t="b">
        <f>IF(OR(AND('Validation summary'!$B$2="2022-23",KXR182="In-period"),AND('Validation summary'!$B$2="2023-24",KXR182="In-period"),AND('Validation summary'!$B$2="2024-25",KXR182="In-period"),AND('Validation summary'!$B$2="2024-25",KXR182="End of period",KXR190="Revenue")),TRUE,FALSE)</f>
        <v>0</v>
      </c>
      <c r="KXS183" s="201" t="b">
        <f>IF(OR(AND('Validation summary'!$B$2="2022-23",KXS182="In-period"),AND('Validation summary'!$B$2="2023-24",KXS182="In-period"),AND('Validation summary'!$B$2="2024-25",KXS182="In-period"),AND('Validation summary'!$B$2="2024-25",KXS182="End of period",KXS190="Revenue")),TRUE,FALSE)</f>
        <v>0</v>
      </c>
      <c r="KXT183" s="201" t="b">
        <f>IF(OR(AND('Validation summary'!$B$2="2022-23",KXT182="In-period"),AND('Validation summary'!$B$2="2023-24",KXT182="In-period"),AND('Validation summary'!$B$2="2024-25",KXT182="In-period"),AND('Validation summary'!$B$2="2024-25",KXT182="End of period",KXT190="Revenue")),TRUE,FALSE)</f>
        <v>0</v>
      </c>
      <c r="KXU183" s="201" t="b">
        <f>IF(OR(AND('Validation summary'!$B$2="2022-23",KXU182="In-period"),AND('Validation summary'!$B$2="2023-24",KXU182="In-period"),AND('Validation summary'!$B$2="2024-25",KXU182="In-period"),AND('Validation summary'!$B$2="2024-25",KXU182="End of period",KXU190="Revenue")),TRUE,FALSE)</f>
        <v>0</v>
      </c>
      <c r="KXV183" s="201" t="b">
        <f>IF(OR(AND('Validation summary'!$B$2="2022-23",KXV182="In-period"),AND('Validation summary'!$B$2="2023-24",KXV182="In-period"),AND('Validation summary'!$B$2="2024-25",KXV182="In-period"),AND('Validation summary'!$B$2="2024-25",KXV182="End of period",KXV190="Revenue")),TRUE,FALSE)</f>
        <v>0</v>
      </c>
      <c r="KXW183" s="201" t="b">
        <f>IF(OR(AND('Validation summary'!$B$2="2022-23",KXW182="In-period"),AND('Validation summary'!$B$2="2023-24",KXW182="In-period"),AND('Validation summary'!$B$2="2024-25",KXW182="In-period"),AND('Validation summary'!$B$2="2024-25",KXW182="End of period",KXW190="Revenue")),TRUE,FALSE)</f>
        <v>0</v>
      </c>
      <c r="KXX183" s="201" t="b">
        <f>IF(OR(AND('Validation summary'!$B$2="2022-23",KXX182="In-period"),AND('Validation summary'!$B$2="2023-24",KXX182="In-period"),AND('Validation summary'!$B$2="2024-25",KXX182="In-period"),AND('Validation summary'!$B$2="2024-25",KXX182="End of period",KXX190="Revenue")),TRUE,FALSE)</f>
        <v>0</v>
      </c>
      <c r="KXY183" s="201" t="b">
        <f>IF(OR(AND('Validation summary'!$B$2="2022-23",KXY182="In-period"),AND('Validation summary'!$B$2="2023-24",KXY182="In-period"),AND('Validation summary'!$B$2="2024-25",KXY182="In-period"),AND('Validation summary'!$B$2="2024-25",KXY182="End of period",KXY190="Revenue")),TRUE,FALSE)</f>
        <v>0</v>
      </c>
      <c r="KXZ183" s="201" t="b">
        <f>IF(OR(AND('Validation summary'!$B$2="2022-23",KXZ182="In-period"),AND('Validation summary'!$B$2="2023-24",KXZ182="In-period"),AND('Validation summary'!$B$2="2024-25",KXZ182="In-period"),AND('Validation summary'!$B$2="2024-25",KXZ182="End of period",KXZ190="Revenue")),TRUE,FALSE)</f>
        <v>0</v>
      </c>
      <c r="KYA183" s="201" t="b">
        <f>IF(OR(AND('Validation summary'!$B$2="2022-23",KYA182="In-period"),AND('Validation summary'!$B$2="2023-24",KYA182="In-period"),AND('Validation summary'!$B$2="2024-25",KYA182="In-period"),AND('Validation summary'!$B$2="2024-25",KYA182="End of period",KYA190="Revenue")),TRUE,FALSE)</f>
        <v>0</v>
      </c>
      <c r="KYB183" s="201" t="b">
        <f>IF(OR(AND('Validation summary'!$B$2="2022-23",KYB182="In-period"),AND('Validation summary'!$B$2="2023-24",KYB182="In-period"),AND('Validation summary'!$B$2="2024-25",KYB182="In-period"),AND('Validation summary'!$B$2="2024-25",KYB182="End of period",KYB190="Revenue")),TRUE,FALSE)</f>
        <v>0</v>
      </c>
      <c r="KYC183" s="201" t="b">
        <f>IF(OR(AND('Validation summary'!$B$2="2022-23",KYC182="In-period"),AND('Validation summary'!$B$2="2023-24",KYC182="In-period"),AND('Validation summary'!$B$2="2024-25",KYC182="In-period"),AND('Validation summary'!$B$2="2024-25",KYC182="End of period",KYC190="Revenue")),TRUE,FALSE)</f>
        <v>0</v>
      </c>
      <c r="KYD183" s="201" t="b">
        <f>IF(OR(AND('Validation summary'!$B$2="2022-23",KYD182="In-period"),AND('Validation summary'!$B$2="2023-24",KYD182="In-period"),AND('Validation summary'!$B$2="2024-25",KYD182="In-period"),AND('Validation summary'!$B$2="2024-25",KYD182="End of period",KYD190="Revenue")),TRUE,FALSE)</f>
        <v>0</v>
      </c>
      <c r="KYE183" s="201" t="b">
        <f>IF(OR(AND('Validation summary'!$B$2="2022-23",KYE182="In-period"),AND('Validation summary'!$B$2="2023-24",KYE182="In-period"),AND('Validation summary'!$B$2="2024-25",KYE182="In-period"),AND('Validation summary'!$B$2="2024-25",KYE182="End of period",KYE190="Revenue")),TRUE,FALSE)</f>
        <v>0</v>
      </c>
      <c r="KYF183" s="201" t="b">
        <f>IF(OR(AND('Validation summary'!$B$2="2022-23",KYF182="In-period"),AND('Validation summary'!$B$2="2023-24",KYF182="In-period"),AND('Validation summary'!$B$2="2024-25",KYF182="In-period"),AND('Validation summary'!$B$2="2024-25",KYF182="End of period",KYF190="Revenue")),TRUE,FALSE)</f>
        <v>0</v>
      </c>
      <c r="KYG183" s="201" t="b">
        <f>IF(OR(AND('Validation summary'!$B$2="2022-23",KYG182="In-period"),AND('Validation summary'!$B$2="2023-24",KYG182="In-period"),AND('Validation summary'!$B$2="2024-25",KYG182="In-period"),AND('Validation summary'!$B$2="2024-25",KYG182="End of period",KYG190="Revenue")),TRUE,FALSE)</f>
        <v>0</v>
      </c>
      <c r="KYH183" s="201" t="b">
        <f>IF(OR(AND('Validation summary'!$B$2="2022-23",KYH182="In-period"),AND('Validation summary'!$B$2="2023-24",KYH182="In-period"),AND('Validation summary'!$B$2="2024-25",KYH182="In-period"),AND('Validation summary'!$B$2="2024-25",KYH182="End of period",KYH190="Revenue")),TRUE,FALSE)</f>
        <v>0</v>
      </c>
      <c r="KYI183" s="201" t="b">
        <f>IF(OR(AND('Validation summary'!$B$2="2022-23",KYI182="In-period"),AND('Validation summary'!$B$2="2023-24",KYI182="In-period"),AND('Validation summary'!$B$2="2024-25",KYI182="In-period"),AND('Validation summary'!$B$2="2024-25",KYI182="End of period",KYI190="Revenue")),TRUE,FALSE)</f>
        <v>0</v>
      </c>
      <c r="KYJ183" s="201" t="b">
        <f>IF(OR(AND('Validation summary'!$B$2="2022-23",KYJ182="In-period"),AND('Validation summary'!$B$2="2023-24",KYJ182="In-period"),AND('Validation summary'!$B$2="2024-25",KYJ182="In-period"),AND('Validation summary'!$B$2="2024-25",KYJ182="End of period",KYJ190="Revenue")),TRUE,FALSE)</f>
        <v>0</v>
      </c>
      <c r="KYK183" s="201" t="b">
        <f>IF(OR(AND('Validation summary'!$B$2="2022-23",KYK182="In-period"),AND('Validation summary'!$B$2="2023-24",KYK182="In-period"),AND('Validation summary'!$B$2="2024-25",KYK182="In-period"),AND('Validation summary'!$B$2="2024-25",KYK182="End of period",KYK190="Revenue")),TRUE,FALSE)</f>
        <v>0</v>
      </c>
      <c r="KYL183" s="201" t="b">
        <f>IF(OR(AND('Validation summary'!$B$2="2022-23",KYL182="In-period"),AND('Validation summary'!$B$2="2023-24",KYL182="In-period"),AND('Validation summary'!$B$2="2024-25",KYL182="In-period"),AND('Validation summary'!$B$2="2024-25",KYL182="End of period",KYL190="Revenue")),TRUE,FALSE)</f>
        <v>0</v>
      </c>
      <c r="KYM183" s="201" t="b">
        <f>IF(OR(AND('Validation summary'!$B$2="2022-23",KYM182="In-period"),AND('Validation summary'!$B$2="2023-24",KYM182="In-period"),AND('Validation summary'!$B$2="2024-25",KYM182="In-period"),AND('Validation summary'!$B$2="2024-25",KYM182="End of period",KYM190="Revenue")),TRUE,FALSE)</f>
        <v>0</v>
      </c>
      <c r="KYN183" s="201" t="b">
        <f>IF(OR(AND('Validation summary'!$B$2="2022-23",KYN182="In-period"),AND('Validation summary'!$B$2="2023-24",KYN182="In-period"),AND('Validation summary'!$B$2="2024-25",KYN182="In-period"),AND('Validation summary'!$B$2="2024-25",KYN182="End of period",KYN190="Revenue")),TRUE,FALSE)</f>
        <v>0</v>
      </c>
      <c r="KYO183" s="201" t="b">
        <f>IF(OR(AND('Validation summary'!$B$2="2022-23",KYO182="In-period"),AND('Validation summary'!$B$2="2023-24",KYO182="In-period"),AND('Validation summary'!$B$2="2024-25",KYO182="In-period"),AND('Validation summary'!$B$2="2024-25",KYO182="End of period",KYO190="Revenue")),TRUE,FALSE)</f>
        <v>0</v>
      </c>
      <c r="KYP183" s="201" t="b">
        <f>IF(OR(AND('Validation summary'!$B$2="2022-23",KYP182="In-period"),AND('Validation summary'!$B$2="2023-24",KYP182="In-period"),AND('Validation summary'!$B$2="2024-25",KYP182="In-period"),AND('Validation summary'!$B$2="2024-25",KYP182="End of period",KYP190="Revenue")),TRUE,FALSE)</f>
        <v>0</v>
      </c>
      <c r="KYQ183" s="201" t="b">
        <f>IF(OR(AND('Validation summary'!$B$2="2022-23",KYQ182="In-period"),AND('Validation summary'!$B$2="2023-24",KYQ182="In-period"),AND('Validation summary'!$B$2="2024-25",KYQ182="In-period"),AND('Validation summary'!$B$2="2024-25",KYQ182="End of period",KYQ190="Revenue")),TRUE,FALSE)</f>
        <v>0</v>
      </c>
      <c r="KYR183" s="201" t="b">
        <f>IF(OR(AND('Validation summary'!$B$2="2022-23",KYR182="In-period"),AND('Validation summary'!$B$2="2023-24",KYR182="In-period"),AND('Validation summary'!$B$2="2024-25",KYR182="In-period"),AND('Validation summary'!$B$2="2024-25",KYR182="End of period",KYR190="Revenue")),TRUE,FALSE)</f>
        <v>0</v>
      </c>
      <c r="KYS183" s="201" t="b">
        <f>IF(OR(AND('Validation summary'!$B$2="2022-23",KYS182="In-period"),AND('Validation summary'!$B$2="2023-24",KYS182="In-period"),AND('Validation summary'!$B$2="2024-25",KYS182="In-period"),AND('Validation summary'!$B$2="2024-25",KYS182="End of period",KYS190="Revenue")),TRUE,FALSE)</f>
        <v>0</v>
      </c>
      <c r="KYT183" s="201" t="b">
        <f>IF(OR(AND('Validation summary'!$B$2="2022-23",KYT182="In-period"),AND('Validation summary'!$B$2="2023-24",KYT182="In-period"),AND('Validation summary'!$B$2="2024-25",KYT182="In-period"),AND('Validation summary'!$B$2="2024-25",KYT182="End of period",KYT190="Revenue")),TRUE,FALSE)</f>
        <v>0</v>
      </c>
      <c r="KYU183" s="201" t="b">
        <f>IF(OR(AND('Validation summary'!$B$2="2022-23",KYU182="In-period"),AND('Validation summary'!$B$2="2023-24",KYU182="In-period"),AND('Validation summary'!$B$2="2024-25",KYU182="In-period"),AND('Validation summary'!$B$2="2024-25",KYU182="End of period",KYU190="Revenue")),TRUE,FALSE)</f>
        <v>0</v>
      </c>
      <c r="KYV183" s="201" t="b">
        <f>IF(OR(AND('Validation summary'!$B$2="2022-23",KYV182="In-period"),AND('Validation summary'!$B$2="2023-24",KYV182="In-period"),AND('Validation summary'!$B$2="2024-25",KYV182="In-period"),AND('Validation summary'!$B$2="2024-25",KYV182="End of period",KYV190="Revenue")),TRUE,FALSE)</f>
        <v>0</v>
      </c>
      <c r="KYW183" s="201" t="b">
        <f>IF(OR(AND('Validation summary'!$B$2="2022-23",KYW182="In-period"),AND('Validation summary'!$B$2="2023-24",KYW182="In-period"),AND('Validation summary'!$B$2="2024-25",KYW182="In-period"),AND('Validation summary'!$B$2="2024-25",KYW182="End of period",KYW190="Revenue")),TRUE,FALSE)</f>
        <v>0</v>
      </c>
      <c r="KYX183" s="201" t="b">
        <f>IF(OR(AND('Validation summary'!$B$2="2022-23",KYX182="In-period"),AND('Validation summary'!$B$2="2023-24",KYX182="In-period"),AND('Validation summary'!$B$2="2024-25",KYX182="In-period"),AND('Validation summary'!$B$2="2024-25",KYX182="End of period",KYX190="Revenue")),TRUE,FALSE)</f>
        <v>0</v>
      </c>
      <c r="KYY183" s="201" t="b">
        <f>IF(OR(AND('Validation summary'!$B$2="2022-23",KYY182="In-period"),AND('Validation summary'!$B$2="2023-24",KYY182="In-period"),AND('Validation summary'!$B$2="2024-25",KYY182="In-period"),AND('Validation summary'!$B$2="2024-25",KYY182="End of period",KYY190="Revenue")),TRUE,FALSE)</f>
        <v>0</v>
      </c>
      <c r="KYZ183" s="201" t="b">
        <f>IF(OR(AND('Validation summary'!$B$2="2022-23",KYZ182="In-period"),AND('Validation summary'!$B$2="2023-24",KYZ182="In-period"),AND('Validation summary'!$B$2="2024-25",KYZ182="In-period"),AND('Validation summary'!$B$2="2024-25",KYZ182="End of period",KYZ190="Revenue")),TRUE,FALSE)</f>
        <v>0</v>
      </c>
      <c r="KZA183" s="201" t="b">
        <f>IF(OR(AND('Validation summary'!$B$2="2022-23",KZA182="In-period"),AND('Validation summary'!$B$2="2023-24",KZA182="In-period"),AND('Validation summary'!$B$2="2024-25",KZA182="In-period"),AND('Validation summary'!$B$2="2024-25",KZA182="End of period",KZA190="Revenue")),TRUE,FALSE)</f>
        <v>0</v>
      </c>
      <c r="KZB183" s="201" t="b">
        <f>IF(OR(AND('Validation summary'!$B$2="2022-23",KZB182="In-period"),AND('Validation summary'!$B$2="2023-24",KZB182="In-period"),AND('Validation summary'!$B$2="2024-25",KZB182="In-period"),AND('Validation summary'!$B$2="2024-25",KZB182="End of period",KZB190="Revenue")),TRUE,FALSE)</f>
        <v>0</v>
      </c>
      <c r="KZC183" s="201" t="b">
        <f>IF(OR(AND('Validation summary'!$B$2="2022-23",KZC182="In-period"),AND('Validation summary'!$B$2="2023-24",KZC182="In-period"),AND('Validation summary'!$B$2="2024-25",KZC182="In-period"),AND('Validation summary'!$B$2="2024-25",KZC182="End of period",KZC190="Revenue")),TRUE,FALSE)</f>
        <v>0</v>
      </c>
      <c r="KZD183" s="201" t="b">
        <f>IF(OR(AND('Validation summary'!$B$2="2022-23",KZD182="In-period"),AND('Validation summary'!$B$2="2023-24",KZD182="In-period"),AND('Validation summary'!$B$2="2024-25",KZD182="In-period"),AND('Validation summary'!$B$2="2024-25",KZD182="End of period",KZD190="Revenue")),TRUE,FALSE)</f>
        <v>0</v>
      </c>
      <c r="KZE183" s="201" t="b">
        <f>IF(OR(AND('Validation summary'!$B$2="2022-23",KZE182="In-period"),AND('Validation summary'!$B$2="2023-24",KZE182="In-period"),AND('Validation summary'!$B$2="2024-25",KZE182="In-period"),AND('Validation summary'!$B$2="2024-25",KZE182="End of period",KZE190="Revenue")),TRUE,FALSE)</f>
        <v>0</v>
      </c>
      <c r="KZF183" s="201" t="b">
        <f>IF(OR(AND('Validation summary'!$B$2="2022-23",KZF182="In-period"),AND('Validation summary'!$B$2="2023-24",KZF182="In-period"),AND('Validation summary'!$B$2="2024-25",KZF182="In-period"),AND('Validation summary'!$B$2="2024-25",KZF182="End of period",KZF190="Revenue")),TRUE,FALSE)</f>
        <v>0</v>
      </c>
      <c r="KZG183" s="201" t="b">
        <f>IF(OR(AND('Validation summary'!$B$2="2022-23",KZG182="In-period"),AND('Validation summary'!$B$2="2023-24",KZG182="In-period"),AND('Validation summary'!$B$2="2024-25",KZG182="In-period"),AND('Validation summary'!$B$2="2024-25",KZG182="End of period",KZG190="Revenue")),TRUE,FALSE)</f>
        <v>0</v>
      </c>
      <c r="KZH183" s="201" t="b">
        <f>IF(OR(AND('Validation summary'!$B$2="2022-23",KZH182="In-period"),AND('Validation summary'!$B$2="2023-24",KZH182="In-period"),AND('Validation summary'!$B$2="2024-25",KZH182="In-period"),AND('Validation summary'!$B$2="2024-25",KZH182="End of period",KZH190="Revenue")),TRUE,FALSE)</f>
        <v>0</v>
      </c>
      <c r="KZI183" s="201" t="b">
        <f>IF(OR(AND('Validation summary'!$B$2="2022-23",KZI182="In-period"),AND('Validation summary'!$B$2="2023-24",KZI182="In-period"),AND('Validation summary'!$B$2="2024-25",KZI182="In-period"),AND('Validation summary'!$B$2="2024-25",KZI182="End of period",KZI190="Revenue")),TRUE,FALSE)</f>
        <v>0</v>
      </c>
      <c r="KZJ183" s="201" t="b">
        <f>IF(OR(AND('Validation summary'!$B$2="2022-23",KZJ182="In-period"),AND('Validation summary'!$B$2="2023-24",KZJ182="In-period"),AND('Validation summary'!$B$2="2024-25",KZJ182="In-period"),AND('Validation summary'!$B$2="2024-25",KZJ182="End of period",KZJ190="Revenue")),TRUE,FALSE)</f>
        <v>0</v>
      </c>
      <c r="KZK183" s="201" t="b">
        <f>IF(OR(AND('Validation summary'!$B$2="2022-23",KZK182="In-period"),AND('Validation summary'!$B$2="2023-24",KZK182="In-period"),AND('Validation summary'!$B$2="2024-25",KZK182="In-period"),AND('Validation summary'!$B$2="2024-25",KZK182="End of period",KZK190="Revenue")),TRUE,FALSE)</f>
        <v>0</v>
      </c>
      <c r="KZL183" s="201" t="b">
        <f>IF(OR(AND('Validation summary'!$B$2="2022-23",KZL182="In-period"),AND('Validation summary'!$B$2="2023-24",KZL182="In-period"),AND('Validation summary'!$B$2="2024-25",KZL182="In-period"),AND('Validation summary'!$B$2="2024-25",KZL182="End of period",KZL190="Revenue")),TRUE,FALSE)</f>
        <v>0</v>
      </c>
      <c r="KZM183" s="201" t="b">
        <f>IF(OR(AND('Validation summary'!$B$2="2022-23",KZM182="In-period"),AND('Validation summary'!$B$2="2023-24",KZM182="In-period"),AND('Validation summary'!$B$2="2024-25",KZM182="In-period"),AND('Validation summary'!$B$2="2024-25",KZM182="End of period",KZM190="Revenue")),TRUE,FALSE)</f>
        <v>0</v>
      </c>
      <c r="KZN183" s="201" t="b">
        <f>IF(OR(AND('Validation summary'!$B$2="2022-23",KZN182="In-period"),AND('Validation summary'!$B$2="2023-24",KZN182="In-period"),AND('Validation summary'!$B$2="2024-25",KZN182="In-period"),AND('Validation summary'!$B$2="2024-25",KZN182="End of period",KZN190="Revenue")),TRUE,FALSE)</f>
        <v>0</v>
      </c>
      <c r="KZO183" s="201" t="b">
        <f>IF(OR(AND('Validation summary'!$B$2="2022-23",KZO182="In-period"),AND('Validation summary'!$B$2="2023-24",KZO182="In-period"),AND('Validation summary'!$B$2="2024-25",KZO182="In-period"),AND('Validation summary'!$B$2="2024-25",KZO182="End of period",KZO190="Revenue")),TRUE,FALSE)</f>
        <v>0</v>
      </c>
      <c r="KZP183" s="201" t="b">
        <f>IF(OR(AND('Validation summary'!$B$2="2022-23",KZP182="In-period"),AND('Validation summary'!$B$2="2023-24",KZP182="In-period"),AND('Validation summary'!$B$2="2024-25",KZP182="In-period"),AND('Validation summary'!$B$2="2024-25",KZP182="End of period",KZP190="Revenue")),TRUE,FALSE)</f>
        <v>0</v>
      </c>
      <c r="KZQ183" s="201" t="b">
        <f>IF(OR(AND('Validation summary'!$B$2="2022-23",KZQ182="In-period"),AND('Validation summary'!$B$2="2023-24",KZQ182="In-period"),AND('Validation summary'!$B$2="2024-25",KZQ182="In-period"),AND('Validation summary'!$B$2="2024-25",KZQ182="End of period",KZQ190="Revenue")),TRUE,FALSE)</f>
        <v>0</v>
      </c>
      <c r="KZR183" s="201" t="b">
        <f>IF(OR(AND('Validation summary'!$B$2="2022-23",KZR182="In-period"),AND('Validation summary'!$B$2="2023-24",KZR182="In-period"),AND('Validation summary'!$B$2="2024-25",KZR182="In-period"),AND('Validation summary'!$B$2="2024-25",KZR182="End of period",KZR190="Revenue")),TRUE,FALSE)</f>
        <v>0</v>
      </c>
      <c r="KZS183" s="201" t="b">
        <f>IF(OR(AND('Validation summary'!$B$2="2022-23",KZS182="In-period"),AND('Validation summary'!$B$2="2023-24",KZS182="In-period"),AND('Validation summary'!$B$2="2024-25",KZS182="In-period"),AND('Validation summary'!$B$2="2024-25",KZS182="End of period",KZS190="Revenue")),TRUE,FALSE)</f>
        <v>0</v>
      </c>
      <c r="KZT183" s="201" t="b">
        <f>IF(OR(AND('Validation summary'!$B$2="2022-23",KZT182="In-period"),AND('Validation summary'!$B$2="2023-24",KZT182="In-period"),AND('Validation summary'!$B$2="2024-25",KZT182="In-period"),AND('Validation summary'!$B$2="2024-25",KZT182="End of period",KZT190="Revenue")),TRUE,FALSE)</f>
        <v>0</v>
      </c>
      <c r="KZU183" s="201" t="b">
        <f>IF(OR(AND('Validation summary'!$B$2="2022-23",KZU182="In-period"),AND('Validation summary'!$B$2="2023-24",KZU182="In-period"),AND('Validation summary'!$B$2="2024-25",KZU182="In-period"),AND('Validation summary'!$B$2="2024-25",KZU182="End of period",KZU190="Revenue")),TRUE,FALSE)</f>
        <v>0</v>
      </c>
      <c r="KZV183" s="201" t="b">
        <f>IF(OR(AND('Validation summary'!$B$2="2022-23",KZV182="In-period"),AND('Validation summary'!$B$2="2023-24",KZV182="In-period"),AND('Validation summary'!$B$2="2024-25",KZV182="In-period"),AND('Validation summary'!$B$2="2024-25",KZV182="End of period",KZV190="Revenue")),TRUE,FALSE)</f>
        <v>0</v>
      </c>
      <c r="KZW183" s="201" t="b">
        <f>IF(OR(AND('Validation summary'!$B$2="2022-23",KZW182="In-period"),AND('Validation summary'!$B$2="2023-24",KZW182="In-period"),AND('Validation summary'!$B$2="2024-25",KZW182="In-period"),AND('Validation summary'!$B$2="2024-25",KZW182="End of period",KZW190="Revenue")),TRUE,FALSE)</f>
        <v>0</v>
      </c>
      <c r="KZX183" s="201" t="b">
        <f>IF(OR(AND('Validation summary'!$B$2="2022-23",KZX182="In-period"),AND('Validation summary'!$B$2="2023-24",KZX182="In-period"),AND('Validation summary'!$B$2="2024-25",KZX182="In-period"),AND('Validation summary'!$B$2="2024-25",KZX182="End of period",KZX190="Revenue")),TRUE,FALSE)</f>
        <v>0</v>
      </c>
      <c r="KZY183" s="201" t="b">
        <f>IF(OR(AND('Validation summary'!$B$2="2022-23",KZY182="In-period"),AND('Validation summary'!$B$2="2023-24",KZY182="In-period"),AND('Validation summary'!$B$2="2024-25",KZY182="In-period"),AND('Validation summary'!$B$2="2024-25",KZY182="End of period",KZY190="Revenue")),TRUE,FALSE)</f>
        <v>0</v>
      </c>
      <c r="KZZ183" s="201" t="b">
        <f>IF(OR(AND('Validation summary'!$B$2="2022-23",KZZ182="In-period"),AND('Validation summary'!$B$2="2023-24",KZZ182="In-period"),AND('Validation summary'!$B$2="2024-25",KZZ182="In-period"),AND('Validation summary'!$B$2="2024-25",KZZ182="End of period",KZZ190="Revenue")),TRUE,FALSE)</f>
        <v>0</v>
      </c>
      <c r="LAA183" s="201" t="b">
        <f>IF(OR(AND('Validation summary'!$B$2="2022-23",LAA182="In-period"),AND('Validation summary'!$B$2="2023-24",LAA182="In-period"),AND('Validation summary'!$B$2="2024-25",LAA182="In-period"),AND('Validation summary'!$B$2="2024-25",LAA182="End of period",LAA190="Revenue")),TRUE,FALSE)</f>
        <v>0</v>
      </c>
      <c r="LAB183" s="201" t="b">
        <f>IF(OR(AND('Validation summary'!$B$2="2022-23",LAB182="In-period"),AND('Validation summary'!$B$2="2023-24",LAB182="In-period"),AND('Validation summary'!$B$2="2024-25",LAB182="In-period"),AND('Validation summary'!$B$2="2024-25",LAB182="End of period",LAB190="Revenue")),TRUE,FALSE)</f>
        <v>0</v>
      </c>
      <c r="LAC183" s="201" t="b">
        <f>IF(OR(AND('Validation summary'!$B$2="2022-23",LAC182="In-period"),AND('Validation summary'!$B$2="2023-24",LAC182="In-period"),AND('Validation summary'!$B$2="2024-25",LAC182="In-period"),AND('Validation summary'!$B$2="2024-25",LAC182="End of period",LAC190="Revenue")),TRUE,FALSE)</f>
        <v>0</v>
      </c>
      <c r="LAD183" s="201" t="b">
        <f>IF(OR(AND('Validation summary'!$B$2="2022-23",LAD182="In-period"),AND('Validation summary'!$B$2="2023-24",LAD182="In-period"),AND('Validation summary'!$B$2="2024-25",LAD182="In-period"),AND('Validation summary'!$B$2="2024-25",LAD182="End of period",LAD190="Revenue")),TRUE,FALSE)</f>
        <v>0</v>
      </c>
      <c r="LAE183" s="201" t="b">
        <f>IF(OR(AND('Validation summary'!$B$2="2022-23",LAE182="In-period"),AND('Validation summary'!$B$2="2023-24",LAE182="In-period"),AND('Validation summary'!$B$2="2024-25",LAE182="In-period"),AND('Validation summary'!$B$2="2024-25",LAE182="End of period",LAE190="Revenue")),TRUE,FALSE)</f>
        <v>0</v>
      </c>
      <c r="LAF183" s="201" t="b">
        <f>IF(OR(AND('Validation summary'!$B$2="2022-23",LAF182="In-period"),AND('Validation summary'!$B$2="2023-24",LAF182="In-period"),AND('Validation summary'!$B$2="2024-25",LAF182="In-period"),AND('Validation summary'!$B$2="2024-25",LAF182="End of period",LAF190="Revenue")),TRUE,FALSE)</f>
        <v>0</v>
      </c>
      <c r="LAG183" s="201" t="b">
        <f>IF(OR(AND('Validation summary'!$B$2="2022-23",LAG182="In-period"),AND('Validation summary'!$B$2="2023-24",LAG182="In-period"),AND('Validation summary'!$B$2="2024-25",LAG182="In-period"),AND('Validation summary'!$B$2="2024-25",LAG182="End of period",LAG190="Revenue")),TRUE,FALSE)</f>
        <v>0</v>
      </c>
      <c r="LAH183" s="201" t="b">
        <f>IF(OR(AND('Validation summary'!$B$2="2022-23",LAH182="In-period"),AND('Validation summary'!$B$2="2023-24",LAH182="In-period"),AND('Validation summary'!$B$2="2024-25",LAH182="In-period"),AND('Validation summary'!$B$2="2024-25",LAH182="End of period",LAH190="Revenue")),TRUE,FALSE)</f>
        <v>0</v>
      </c>
      <c r="LAI183" s="201" t="b">
        <f>IF(OR(AND('Validation summary'!$B$2="2022-23",LAI182="In-period"),AND('Validation summary'!$B$2="2023-24",LAI182="In-period"),AND('Validation summary'!$B$2="2024-25",LAI182="In-period"),AND('Validation summary'!$B$2="2024-25",LAI182="End of period",LAI190="Revenue")),TRUE,FALSE)</f>
        <v>0</v>
      </c>
      <c r="LAJ183" s="201" t="b">
        <f>IF(OR(AND('Validation summary'!$B$2="2022-23",LAJ182="In-period"),AND('Validation summary'!$B$2="2023-24",LAJ182="In-period"),AND('Validation summary'!$B$2="2024-25",LAJ182="In-period"),AND('Validation summary'!$B$2="2024-25",LAJ182="End of period",LAJ190="Revenue")),TRUE,FALSE)</f>
        <v>0</v>
      </c>
      <c r="LAK183" s="201" t="b">
        <f>IF(OR(AND('Validation summary'!$B$2="2022-23",LAK182="In-period"),AND('Validation summary'!$B$2="2023-24",LAK182="In-period"),AND('Validation summary'!$B$2="2024-25",LAK182="In-period"),AND('Validation summary'!$B$2="2024-25",LAK182="End of period",LAK190="Revenue")),TRUE,FALSE)</f>
        <v>0</v>
      </c>
      <c r="LAL183" s="201" t="b">
        <f>IF(OR(AND('Validation summary'!$B$2="2022-23",LAL182="In-period"),AND('Validation summary'!$B$2="2023-24",LAL182="In-period"),AND('Validation summary'!$B$2="2024-25",LAL182="In-period"),AND('Validation summary'!$B$2="2024-25",LAL182="End of period",LAL190="Revenue")),TRUE,FALSE)</f>
        <v>0</v>
      </c>
      <c r="LAM183" s="201" t="b">
        <f>IF(OR(AND('Validation summary'!$B$2="2022-23",LAM182="In-period"),AND('Validation summary'!$B$2="2023-24",LAM182="In-period"),AND('Validation summary'!$B$2="2024-25",LAM182="In-period"),AND('Validation summary'!$B$2="2024-25",LAM182="End of period",LAM190="Revenue")),TRUE,FALSE)</f>
        <v>0</v>
      </c>
      <c r="LAN183" s="201" t="b">
        <f>IF(OR(AND('Validation summary'!$B$2="2022-23",LAN182="In-period"),AND('Validation summary'!$B$2="2023-24",LAN182="In-period"),AND('Validation summary'!$B$2="2024-25",LAN182="In-period"),AND('Validation summary'!$B$2="2024-25",LAN182="End of period",LAN190="Revenue")),TRUE,FALSE)</f>
        <v>0</v>
      </c>
      <c r="LAO183" s="201" t="b">
        <f>IF(OR(AND('Validation summary'!$B$2="2022-23",LAO182="In-period"),AND('Validation summary'!$B$2="2023-24",LAO182="In-period"),AND('Validation summary'!$B$2="2024-25",LAO182="In-period"),AND('Validation summary'!$B$2="2024-25",LAO182="End of period",LAO190="Revenue")),TRUE,FALSE)</f>
        <v>0</v>
      </c>
      <c r="LAP183" s="201" t="b">
        <f>IF(OR(AND('Validation summary'!$B$2="2022-23",LAP182="In-period"),AND('Validation summary'!$B$2="2023-24",LAP182="In-period"),AND('Validation summary'!$B$2="2024-25",LAP182="In-period"),AND('Validation summary'!$B$2="2024-25",LAP182="End of period",LAP190="Revenue")),TRUE,FALSE)</f>
        <v>0</v>
      </c>
      <c r="LAQ183" s="201" t="b">
        <f>IF(OR(AND('Validation summary'!$B$2="2022-23",LAQ182="In-period"),AND('Validation summary'!$B$2="2023-24",LAQ182="In-period"),AND('Validation summary'!$B$2="2024-25",LAQ182="In-period"),AND('Validation summary'!$B$2="2024-25",LAQ182="End of period",LAQ190="Revenue")),TRUE,FALSE)</f>
        <v>0</v>
      </c>
      <c r="LAR183" s="201" t="b">
        <f>IF(OR(AND('Validation summary'!$B$2="2022-23",LAR182="In-period"),AND('Validation summary'!$B$2="2023-24",LAR182="In-period"),AND('Validation summary'!$B$2="2024-25",LAR182="In-period"),AND('Validation summary'!$B$2="2024-25",LAR182="End of period",LAR190="Revenue")),TRUE,FALSE)</f>
        <v>0</v>
      </c>
      <c r="LAS183" s="201" t="b">
        <f>IF(OR(AND('Validation summary'!$B$2="2022-23",LAS182="In-period"),AND('Validation summary'!$B$2="2023-24",LAS182="In-period"),AND('Validation summary'!$B$2="2024-25",LAS182="In-period"),AND('Validation summary'!$B$2="2024-25",LAS182="End of period",LAS190="Revenue")),TRUE,FALSE)</f>
        <v>0</v>
      </c>
      <c r="LAT183" s="201" t="b">
        <f>IF(OR(AND('Validation summary'!$B$2="2022-23",LAT182="In-period"),AND('Validation summary'!$B$2="2023-24",LAT182="In-period"),AND('Validation summary'!$B$2="2024-25",LAT182="In-period"),AND('Validation summary'!$B$2="2024-25",LAT182="End of period",LAT190="Revenue")),TRUE,FALSE)</f>
        <v>0</v>
      </c>
      <c r="LAU183" s="201" t="b">
        <f>IF(OR(AND('Validation summary'!$B$2="2022-23",LAU182="In-period"),AND('Validation summary'!$B$2="2023-24",LAU182="In-period"),AND('Validation summary'!$B$2="2024-25",LAU182="In-period"),AND('Validation summary'!$B$2="2024-25",LAU182="End of period",LAU190="Revenue")),TRUE,FALSE)</f>
        <v>0</v>
      </c>
      <c r="LAV183" s="201" t="b">
        <f>IF(OR(AND('Validation summary'!$B$2="2022-23",LAV182="In-period"),AND('Validation summary'!$B$2="2023-24",LAV182="In-period"),AND('Validation summary'!$B$2="2024-25",LAV182="In-period"),AND('Validation summary'!$B$2="2024-25",LAV182="End of period",LAV190="Revenue")),TRUE,FALSE)</f>
        <v>0</v>
      </c>
      <c r="LAW183" s="201" t="b">
        <f>IF(OR(AND('Validation summary'!$B$2="2022-23",LAW182="In-period"),AND('Validation summary'!$B$2="2023-24",LAW182="In-period"),AND('Validation summary'!$B$2="2024-25",LAW182="In-period"),AND('Validation summary'!$B$2="2024-25",LAW182="End of period",LAW190="Revenue")),TRUE,FALSE)</f>
        <v>0</v>
      </c>
      <c r="LAX183" s="201" t="b">
        <f>IF(OR(AND('Validation summary'!$B$2="2022-23",LAX182="In-period"),AND('Validation summary'!$B$2="2023-24",LAX182="In-period"),AND('Validation summary'!$B$2="2024-25",LAX182="In-period"),AND('Validation summary'!$B$2="2024-25",LAX182="End of period",LAX190="Revenue")),TRUE,FALSE)</f>
        <v>0</v>
      </c>
      <c r="LAY183" s="201" t="b">
        <f>IF(OR(AND('Validation summary'!$B$2="2022-23",LAY182="In-period"),AND('Validation summary'!$B$2="2023-24",LAY182="In-period"),AND('Validation summary'!$B$2="2024-25",LAY182="In-period"),AND('Validation summary'!$B$2="2024-25",LAY182="End of period",LAY190="Revenue")),TRUE,FALSE)</f>
        <v>0</v>
      </c>
      <c r="LAZ183" s="201" t="b">
        <f>IF(OR(AND('Validation summary'!$B$2="2022-23",LAZ182="In-period"),AND('Validation summary'!$B$2="2023-24",LAZ182="In-period"),AND('Validation summary'!$B$2="2024-25",LAZ182="In-period"),AND('Validation summary'!$B$2="2024-25",LAZ182="End of period",LAZ190="Revenue")),TRUE,FALSE)</f>
        <v>0</v>
      </c>
      <c r="LBA183" s="201" t="b">
        <f>IF(OR(AND('Validation summary'!$B$2="2022-23",LBA182="In-period"),AND('Validation summary'!$B$2="2023-24",LBA182="In-period"),AND('Validation summary'!$B$2="2024-25",LBA182="In-period"),AND('Validation summary'!$B$2="2024-25",LBA182="End of period",LBA190="Revenue")),TRUE,FALSE)</f>
        <v>0</v>
      </c>
      <c r="LBB183" s="201" t="b">
        <f>IF(OR(AND('Validation summary'!$B$2="2022-23",LBB182="In-period"),AND('Validation summary'!$B$2="2023-24",LBB182="In-period"),AND('Validation summary'!$B$2="2024-25",LBB182="In-period"),AND('Validation summary'!$B$2="2024-25",LBB182="End of period",LBB190="Revenue")),TRUE,FALSE)</f>
        <v>0</v>
      </c>
      <c r="LBC183" s="201" t="b">
        <f>IF(OR(AND('Validation summary'!$B$2="2022-23",LBC182="In-period"),AND('Validation summary'!$B$2="2023-24",LBC182="In-period"),AND('Validation summary'!$B$2="2024-25",LBC182="In-period"),AND('Validation summary'!$B$2="2024-25",LBC182="End of period",LBC190="Revenue")),TRUE,FALSE)</f>
        <v>0</v>
      </c>
      <c r="LBD183" s="201" t="b">
        <f>IF(OR(AND('Validation summary'!$B$2="2022-23",LBD182="In-period"),AND('Validation summary'!$B$2="2023-24",LBD182="In-period"),AND('Validation summary'!$B$2="2024-25",LBD182="In-period"),AND('Validation summary'!$B$2="2024-25",LBD182="End of period",LBD190="Revenue")),TRUE,FALSE)</f>
        <v>0</v>
      </c>
      <c r="LBE183" s="201" t="b">
        <f>IF(OR(AND('Validation summary'!$B$2="2022-23",LBE182="In-period"),AND('Validation summary'!$B$2="2023-24",LBE182="In-period"),AND('Validation summary'!$B$2="2024-25",LBE182="In-period"),AND('Validation summary'!$B$2="2024-25",LBE182="End of period",LBE190="Revenue")),TRUE,FALSE)</f>
        <v>0</v>
      </c>
      <c r="LBF183" s="201" t="b">
        <f>IF(OR(AND('Validation summary'!$B$2="2022-23",LBF182="In-period"),AND('Validation summary'!$B$2="2023-24",LBF182="In-period"),AND('Validation summary'!$B$2="2024-25",LBF182="In-period"),AND('Validation summary'!$B$2="2024-25",LBF182="End of period",LBF190="Revenue")),TRUE,FALSE)</f>
        <v>0</v>
      </c>
      <c r="LBG183" s="201" t="b">
        <f>IF(OR(AND('Validation summary'!$B$2="2022-23",LBG182="In-period"),AND('Validation summary'!$B$2="2023-24",LBG182="In-period"),AND('Validation summary'!$B$2="2024-25",LBG182="In-period"),AND('Validation summary'!$B$2="2024-25",LBG182="End of period",LBG190="Revenue")),TRUE,FALSE)</f>
        <v>0</v>
      </c>
      <c r="LBH183" s="201" t="b">
        <f>IF(OR(AND('Validation summary'!$B$2="2022-23",LBH182="In-period"),AND('Validation summary'!$B$2="2023-24",LBH182="In-period"),AND('Validation summary'!$B$2="2024-25",LBH182="In-period"),AND('Validation summary'!$B$2="2024-25",LBH182="End of period",LBH190="Revenue")),TRUE,FALSE)</f>
        <v>0</v>
      </c>
      <c r="LBI183" s="201" t="b">
        <f>IF(OR(AND('Validation summary'!$B$2="2022-23",LBI182="In-period"),AND('Validation summary'!$B$2="2023-24",LBI182="In-period"),AND('Validation summary'!$B$2="2024-25",LBI182="In-period"),AND('Validation summary'!$B$2="2024-25",LBI182="End of period",LBI190="Revenue")),TRUE,FALSE)</f>
        <v>0</v>
      </c>
      <c r="LBJ183" s="201" t="b">
        <f>IF(OR(AND('Validation summary'!$B$2="2022-23",LBJ182="In-period"),AND('Validation summary'!$B$2="2023-24",LBJ182="In-period"),AND('Validation summary'!$B$2="2024-25",LBJ182="In-period"),AND('Validation summary'!$B$2="2024-25",LBJ182="End of period",LBJ190="Revenue")),TRUE,FALSE)</f>
        <v>0</v>
      </c>
      <c r="LBK183" s="201" t="b">
        <f>IF(OR(AND('Validation summary'!$B$2="2022-23",LBK182="In-period"),AND('Validation summary'!$B$2="2023-24",LBK182="In-period"),AND('Validation summary'!$B$2="2024-25",LBK182="In-period"),AND('Validation summary'!$B$2="2024-25",LBK182="End of period",LBK190="Revenue")),TRUE,FALSE)</f>
        <v>0</v>
      </c>
      <c r="LBL183" s="201" t="b">
        <f>IF(OR(AND('Validation summary'!$B$2="2022-23",LBL182="In-period"),AND('Validation summary'!$B$2="2023-24",LBL182="In-period"),AND('Validation summary'!$B$2="2024-25",LBL182="In-period"),AND('Validation summary'!$B$2="2024-25",LBL182="End of period",LBL190="Revenue")),TRUE,FALSE)</f>
        <v>0</v>
      </c>
      <c r="LBM183" s="201" t="b">
        <f>IF(OR(AND('Validation summary'!$B$2="2022-23",LBM182="In-period"),AND('Validation summary'!$B$2="2023-24",LBM182="In-period"),AND('Validation summary'!$B$2="2024-25",LBM182="In-period"),AND('Validation summary'!$B$2="2024-25",LBM182="End of period",LBM190="Revenue")),TRUE,FALSE)</f>
        <v>0</v>
      </c>
      <c r="LBN183" s="201" t="b">
        <f>IF(OR(AND('Validation summary'!$B$2="2022-23",LBN182="In-period"),AND('Validation summary'!$B$2="2023-24",LBN182="In-period"),AND('Validation summary'!$B$2="2024-25",LBN182="In-period"),AND('Validation summary'!$B$2="2024-25",LBN182="End of period",LBN190="Revenue")),TRUE,FALSE)</f>
        <v>0</v>
      </c>
      <c r="LBO183" s="201" t="b">
        <f>IF(OR(AND('Validation summary'!$B$2="2022-23",LBO182="In-period"),AND('Validation summary'!$B$2="2023-24",LBO182="In-period"),AND('Validation summary'!$B$2="2024-25",LBO182="In-period"),AND('Validation summary'!$B$2="2024-25",LBO182="End of period",LBO190="Revenue")),TRUE,FALSE)</f>
        <v>0</v>
      </c>
      <c r="LBP183" s="201" t="b">
        <f>IF(OR(AND('Validation summary'!$B$2="2022-23",LBP182="In-period"),AND('Validation summary'!$B$2="2023-24",LBP182="In-period"),AND('Validation summary'!$B$2="2024-25",LBP182="In-period"),AND('Validation summary'!$B$2="2024-25",LBP182="End of period",LBP190="Revenue")),TRUE,FALSE)</f>
        <v>0</v>
      </c>
      <c r="LBQ183" s="201" t="b">
        <f>IF(OR(AND('Validation summary'!$B$2="2022-23",LBQ182="In-period"),AND('Validation summary'!$B$2="2023-24",LBQ182="In-period"),AND('Validation summary'!$B$2="2024-25",LBQ182="In-period"),AND('Validation summary'!$B$2="2024-25",LBQ182="End of period",LBQ190="Revenue")),TRUE,FALSE)</f>
        <v>0</v>
      </c>
      <c r="LBR183" s="201" t="b">
        <f>IF(OR(AND('Validation summary'!$B$2="2022-23",LBR182="In-period"),AND('Validation summary'!$B$2="2023-24",LBR182="In-period"),AND('Validation summary'!$B$2="2024-25",LBR182="In-period"),AND('Validation summary'!$B$2="2024-25",LBR182="End of period",LBR190="Revenue")),TRUE,FALSE)</f>
        <v>0</v>
      </c>
      <c r="LBS183" s="201" t="b">
        <f>IF(OR(AND('Validation summary'!$B$2="2022-23",LBS182="In-period"),AND('Validation summary'!$B$2="2023-24",LBS182="In-period"),AND('Validation summary'!$B$2="2024-25",LBS182="In-period"),AND('Validation summary'!$B$2="2024-25",LBS182="End of period",LBS190="Revenue")),TRUE,FALSE)</f>
        <v>0</v>
      </c>
      <c r="LBT183" s="201" t="b">
        <f>IF(OR(AND('Validation summary'!$B$2="2022-23",LBT182="In-period"),AND('Validation summary'!$B$2="2023-24",LBT182="In-period"),AND('Validation summary'!$B$2="2024-25",LBT182="In-period"),AND('Validation summary'!$B$2="2024-25",LBT182="End of period",LBT190="Revenue")),TRUE,FALSE)</f>
        <v>0</v>
      </c>
      <c r="LBU183" s="201" t="b">
        <f>IF(OR(AND('Validation summary'!$B$2="2022-23",LBU182="In-period"),AND('Validation summary'!$B$2="2023-24",LBU182="In-period"),AND('Validation summary'!$B$2="2024-25",LBU182="In-period"),AND('Validation summary'!$B$2="2024-25",LBU182="End of period",LBU190="Revenue")),TRUE,FALSE)</f>
        <v>0</v>
      </c>
      <c r="LBV183" s="201" t="b">
        <f>IF(OR(AND('Validation summary'!$B$2="2022-23",LBV182="In-period"),AND('Validation summary'!$B$2="2023-24",LBV182="In-period"),AND('Validation summary'!$B$2="2024-25",LBV182="In-period"),AND('Validation summary'!$B$2="2024-25",LBV182="End of period",LBV190="Revenue")),TRUE,FALSE)</f>
        <v>0</v>
      </c>
      <c r="LBW183" s="201" t="b">
        <f>IF(OR(AND('Validation summary'!$B$2="2022-23",LBW182="In-period"),AND('Validation summary'!$B$2="2023-24",LBW182="In-period"),AND('Validation summary'!$B$2="2024-25",LBW182="In-period"),AND('Validation summary'!$B$2="2024-25",LBW182="End of period",LBW190="Revenue")),TRUE,FALSE)</f>
        <v>0</v>
      </c>
      <c r="LBX183" s="201" t="b">
        <f>IF(OR(AND('Validation summary'!$B$2="2022-23",LBX182="In-period"),AND('Validation summary'!$B$2="2023-24",LBX182="In-period"),AND('Validation summary'!$B$2="2024-25",LBX182="In-period"),AND('Validation summary'!$B$2="2024-25",LBX182="End of period",LBX190="Revenue")),TRUE,FALSE)</f>
        <v>0</v>
      </c>
      <c r="LBY183" s="201" t="b">
        <f>IF(OR(AND('Validation summary'!$B$2="2022-23",LBY182="In-period"),AND('Validation summary'!$B$2="2023-24",LBY182="In-period"),AND('Validation summary'!$B$2="2024-25",LBY182="In-period"),AND('Validation summary'!$B$2="2024-25",LBY182="End of period",LBY190="Revenue")),TRUE,FALSE)</f>
        <v>0</v>
      </c>
      <c r="LBZ183" s="201" t="b">
        <f>IF(OR(AND('Validation summary'!$B$2="2022-23",LBZ182="In-period"),AND('Validation summary'!$B$2="2023-24",LBZ182="In-period"),AND('Validation summary'!$B$2="2024-25",LBZ182="In-period"),AND('Validation summary'!$B$2="2024-25",LBZ182="End of period",LBZ190="Revenue")),TRUE,FALSE)</f>
        <v>0</v>
      </c>
      <c r="LCA183" s="201" t="b">
        <f>IF(OR(AND('Validation summary'!$B$2="2022-23",LCA182="In-period"),AND('Validation summary'!$B$2="2023-24",LCA182="In-period"),AND('Validation summary'!$B$2="2024-25",LCA182="In-period"),AND('Validation summary'!$B$2="2024-25",LCA182="End of period",LCA190="Revenue")),TRUE,FALSE)</f>
        <v>0</v>
      </c>
      <c r="LCB183" s="201" t="b">
        <f>IF(OR(AND('Validation summary'!$B$2="2022-23",LCB182="In-period"),AND('Validation summary'!$B$2="2023-24",LCB182="In-period"),AND('Validation summary'!$B$2="2024-25",LCB182="In-period"),AND('Validation summary'!$B$2="2024-25",LCB182="End of period",LCB190="Revenue")),TRUE,FALSE)</f>
        <v>0</v>
      </c>
      <c r="LCC183" s="201" t="b">
        <f>IF(OR(AND('Validation summary'!$B$2="2022-23",LCC182="In-period"),AND('Validation summary'!$B$2="2023-24",LCC182="In-period"),AND('Validation summary'!$B$2="2024-25",LCC182="In-period"),AND('Validation summary'!$B$2="2024-25",LCC182="End of period",LCC190="Revenue")),TRUE,FALSE)</f>
        <v>0</v>
      </c>
      <c r="LCD183" s="201" t="b">
        <f>IF(OR(AND('Validation summary'!$B$2="2022-23",LCD182="In-period"),AND('Validation summary'!$B$2="2023-24",LCD182="In-period"),AND('Validation summary'!$B$2="2024-25",LCD182="In-period"),AND('Validation summary'!$B$2="2024-25",LCD182="End of period",LCD190="Revenue")),TRUE,FALSE)</f>
        <v>0</v>
      </c>
      <c r="LCE183" s="201" t="b">
        <f>IF(OR(AND('Validation summary'!$B$2="2022-23",LCE182="In-period"),AND('Validation summary'!$B$2="2023-24",LCE182="In-period"),AND('Validation summary'!$B$2="2024-25",LCE182="In-period"),AND('Validation summary'!$B$2="2024-25",LCE182="End of period",LCE190="Revenue")),TRUE,FALSE)</f>
        <v>0</v>
      </c>
      <c r="LCF183" s="201" t="b">
        <f>IF(OR(AND('Validation summary'!$B$2="2022-23",LCF182="In-period"),AND('Validation summary'!$B$2="2023-24",LCF182="In-period"),AND('Validation summary'!$B$2="2024-25",LCF182="In-period"),AND('Validation summary'!$B$2="2024-25",LCF182="End of period",LCF190="Revenue")),TRUE,FALSE)</f>
        <v>0</v>
      </c>
      <c r="LCG183" s="201" t="b">
        <f>IF(OR(AND('Validation summary'!$B$2="2022-23",LCG182="In-period"),AND('Validation summary'!$B$2="2023-24",LCG182="In-period"),AND('Validation summary'!$B$2="2024-25",LCG182="In-period"),AND('Validation summary'!$B$2="2024-25",LCG182="End of period",LCG190="Revenue")),TRUE,FALSE)</f>
        <v>0</v>
      </c>
      <c r="LCH183" s="201" t="b">
        <f>IF(OR(AND('Validation summary'!$B$2="2022-23",LCH182="In-period"),AND('Validation summary'!$B$2="2023-24",LCH182="In-period"),AND('Validation summary'!$B$2="2024-25",LCH182="In-period"),AND('Validation summary'!$B$2="2024-25",LCH182="End of period",LCH190="Revenue")),TRUE,FALSE)</f>
        <v>0</v>
      </c>
      <c r="LCI183" s="201" t="b">
        <f>IF(OR(AND('Validation summary'!$B$2="2022-23",LCI182="In-period"),AND('Validation summary'!$B$2="2023-24",LCI182="In-period"),AND('Validation summary'!$B$2="2024-25",LCI182="In-period"),AND('Validation summary'!$B$2="2024-25",LCI182="End of period",LCI190="Revenue")),TRUE,FALSE)</f>
        <v>0</v>
      </c>
      <c r="LCJ183" s="201" t="b">
        <f>IF(OR(AND('Validation summary'!$B$2="2022-23",LCJ182="In-period"),AND('Validation summary'!$B$2="2023-24",LCJ182="In-period"),AND('Validation summary'!$B$2="2024-25",LCJ182="In-period"),AND('Validation summary'!$B$2="2024-25",LCJ182="End of period",LCJ190="Revenue")),TRUE,FALSE)</f>
        <v>0</v>
      </c>
      <c r="LCK183" s="201" t="b">
        <f>IF(OR(AND('Validation summary'!$B$2="2022-23",LCK182="In-period"),AND('Validation summary'!$B$2="2023-24",LCK182="In-period"),AND('Validation summary'!$B$2="2024-25",LCK182="In-period"),AND('Validation summary'!$B$2="2024-25",LCK182="End of period",LCK190="Revenue")),TRUE,FALSE)</f>
        <v>0</v>
      </c>
      <c r="LCL183" s="201" t="b">
        <f>IF(OR(AND('Validation summary'!$B$2="2022-23",LCL182="In-period"),AND('Validation summary'!$B$2="2023-24",LCL182="In-period"),AND('Validation summary'!$B$2="2024-25",LCL182="In-period"),AND('Validation summary'!$B$2="2024-25",LCL182="End of period",LCL190="Revenue")),TRUE,FALSE)</f>
        <v>0</v>
      </c>
      <c r="LCM183" s="201" t="b">
        <f>IF(OR(AND('Validation summary'!$B$2="2022-23",LCM182="In-period"),AND('Validation summary'!$B$2="2023-24",LCM182="In-period"),AND('Validation summary'!$B$2="2024-25",LCM182="In-period"),AND('Validation summary'!$B$2="2024-25",LCM182="End of period",LCM190="Revenue")),TRUE,FALSE)</f>
        <v>0</v>
      </c>
      <c r="LCN183" s="201" t="b">
        <f>IF(OR(AND('Validation summary'!$B$2="2022-23",LCN182="In-period"),AND('Validation summary'!$B$2="2023-24",LCN182="In-period"),AND('Validation summary'!$B$2="2024-25",LCN182="In-period"),AND('Validation summary'!$B$2="2024-25",LCN182="End of period",LCN190="Revenue")),TRUE,FALSE)</f>
        <v>0</v>
      </c>
      <c r="LCO183" s="201" t="b">
        <f>IF(OR(AND('Validation summary'!$B$2="2022-23",LCO182="In-period"),AND('Validation summary'!$B$2="2023-24",LCO182="In-period"),AND('Validation summary'!$B$2="2024-25",LCO182="In-period"),AND('Validation summary'!$B$2="2024-25",LCO182="End of period",LCO190="Revenue")),TRUE,FALSE)</f>
        <v>0</v>
      </c>
      <c r="LCP183" s="201" t="b">
        <f>IF(OR(AND('Validation summary'!$B$2="2022-23",LCP182="In-period"),AND('Validation summary'!$B$2="2023-24",LCP182="In-period"),AND('Validation summary'!$B$2="2024-25",LCP182="In-period"),AND('Validation summary'!$B$2="2024-25",LCP182="End of period",LCP190="Revenue")),TRUE,FALSE)</f>
        <v>0</v>
      </c>
      <c r="LCQ183" s="201" t="b">
        <f>IF(OR(AND('Validation summary'!$B$2="2022-23",LCQ182="In-period"),AND('Validation summary'!$B$2="2023-24",LCQ182="In-period"),AND('Validation summary'!$B$2="2024-25",LCQ182="In-period"),AND('Validation summary'!$B$2="2024-25",LCQ182="End of period",LCQ190="Revenue")),TRUE,FALSE)</f>
        <v>0</v>
      </c>
      <c r="LCR183" s="201" t="b">
        <f>IF(OR(AND('Validation summary'!$B$2="2022-23",LCR182="In-period"),AND('Validation summary'!$B$2="2023-24",LCR182="In-period"),AND('Validation summary'!$B$2="2024-25",LCR182="In-period"),AND('Validation summary'!$B$2="2024-25",LCR182="End of period",LCR190="Revenue")),TRUE,FALSE)</f>
        <v>0</v>
      </c>
      <c r="LCS183" s="201" t="b">
        <f>IF(OR(AND('Validation summary'!$B$2="2022-23",LCS182="In-period"),AND('Validation summary'!$B$2="2023-24",LCS182="In-period"),AND('Validation summary'!$B$2="2024-25",LCS182="In-period"),AND('Validation summary'!$B$2="2024-25",LCS182="End of period",LCS190="Revenue")),TRUE,FALSE)</f>
        <v>0</v>
      </c>
      <c r="LCT183" s="201" t="b">
        <f>IF(OR(AND('Validation summary'!$B$2="2022-23",LCT182="In-period"),AND('Validation summary'!$B$2="2023-24",LCT182="In-period"),AND('Validation summary'!$B$2="2024-25",LCT182="In-period"),AND('Validation summary'!$B$2="2024-25",LCT182="End of period",LCT190="Revenue")),TRUE,FALSE)</f>
        <v>0</v>
      </c>
      <c r="LCU183" s="201" t="b">
        <f>IF(OR(AND('Validation summary'!$B$2="2022-23",LCU182="In-period"),AND('Validation summary'!$B$2="2023-24",LCU182="In-period"),AND('Validation summary'!$B$2="2024-25",LCU182="In-period"),AND('Validation summary'!$B$2="2024-25",LCU182="End of period",LCU190="Revenue")),TRUE,FALSE)</f>
        <v>0</v>
      </c>
      <c r="LCV183" s="201" t="b">
        <f>IF(OR(AND('Validation summary'!$B$2="2022-23",LCV182="In-period"),AND('Validation summary'!$B$2="2023-24",LCV182="In-period"),AND('Validation summary'!$B$2="2024-25",LCV182="In-period"),AND('Validation summary'!$B$2="2024-25",LCV182="End of period",LCV190="Revenue")),TRUE,FALSE)</f>
        <v>0</v>
      </c>
      <c r="LCW183" s="201" t="b">
        <f>IF(OR(AND('Validation summary'!$B$2="2022-23",LCW182="In-period"),AND('Validation summary'!$B$2="2023-24",LCW182="In-period"),AND('Validation summary'!$B$2="2024-25",LCW182="In-period"),AND('Validation summary'!$B$2="2024-25",LCW182="End of period",LCW190="Revenue")),TRUE,FALSE)</f>
        <v>0</v>
      </c>
      <c r="LCX183" s="201" t="b">
        <f>IF(OR(AND('Validation summary'!$B$2="2022-23",LCX182="In-period"),AND('Validation summary'!$B$2="2023-24",LCX182="In-period"),AND('Validation summary'!$B$2="2024-25",LCX182="In-period"),AND('Validation summary'!$B$2="2024-25",LCX182="End of period",LCX190="Revenue")),TRUE,FALSE)</f>
        <v>0</v>
      </c>
      <c r="LCY183" s="201" t="b">
        <f>IF(OR(AND('Validation summary'!$B$2="2022-23",LCY182="In-period"),AND('Validation summary'!$B$2="2023-24",LCY182="In-period"),AND('Validation summary'!$B$2="2024-25",LCY182="In-period"),AND('Validation summary'!$B$2="2024-25",LCY182="End of period",LCY190="Revenue")),TRUE,FALSE)</f>
        <v>0</v>
      </c>
      <c r="LCZ183" s="201" t="b">
        <f>IF(OR(AND('Validation summary'!$B$2="2022-23",LCZ182="In-period"),AND('Validation summary'!$B$2="2023-24",LCZ182="In-period"),AND('Validation summary'!$B$2="2024-25",LCZ182="In-period"),AND('Validation summary'!$B$2="2024-25",LCZ182="End of period",LCZ190="Revenue")),TRUE,FALSE)</f>
        <v>0</v>
      </c>
      <c r="LDA183" s="201" t="b">
        <f>IF(OR(AND('Validation summary'!$B$2="2022-23",LDA182="In-period"),AND('Validation summary'!$B$2="2023-24",LDA182="In-period"),AND('Validation summary'!$B$2="2024-25",LDA182="In-period"),AND('Validation summary'!$B$2="2024-25",LDA182="End of period",LDA190="Revenue")),TRUE,FALSE)</f>
        <v>0</v>
      </c>
      <c r="LDB183" s="201" t="b">
        <f>IF(OR(AND('Validation summary'!$B$2="2022-23",LDB182="In-period"),AND('Validation summary'!$B$2="2023-24",LDB182="In-period"),AND('Validation summary'!$B$2="2024-25",LDB182="In-period"),AND('Validation summary'!$B$2="2024-25",LDB182="End of period",LDB190="Revenue")),TRUE,FALSE)</f>
        <v>0</v>
      </c>
      <c r="LDC183" s="201" t="b">
        <f>IF(OR(AND('Validation summary'!$B$2="2022-23",LDC182="In-period"),AND('Validation summary'!$B$2="2023-24",LDC182="In-period"),AND('Validation summary'!$B$2="2024-25",LDC182="In-period"),AND('Validation summary'!$B$2="2024-25",LDC182="End of period",LDC190="Revenue")),TRUE,FALSE)</f>
        <v>0</v>
      </c>
      <c r="LDD183" s="201" t="b">
        <f>IF(OR(AND('Validation summary'!$B$2="2022-23",LDD182="In-period"),AND('Validation summary'!$B$2="2023-24",LDD182="In-period"),AND('Validation summary'!$B$2="2024-25",LDD182="In-period"),AND('Validation summary'!$B$2="2024-25",LDD182="End of period",LDD190="Revenue")),TRUE,FALSE)</f>
        <v>0</v>
      </c>
      <c r="LDE183" s="201" t="b">
        <f>IF(OR(AND('Validation summary'!$B$2="2022-23",LDE182="In-period"),AND('Validation summary'!$B$2="2023-24",LDE182="In-period"),AND('Validation summary'!$B$2="2024-25",LDE182="In-period"),AND('Validation summary'!$B$2="2024-25",LDE182="End of period",LDE190="Revenue")),TRUE,FALSE)</f>
        <v>0</v>
      </c>
      <c r="LDF183" s="201" t="b">
        <f>IF(OR(AND('Validation summary'!$B$2="2022-23",LDF182="In-period"),AND('Validation summary'!$B$2="2023-24",LDF182="In-period"),AND('Validation summary'!$B$2="2024-25",LDF182="In-period"),AND('Validation summary'!$B$2="2024-25",LDF182="End of period",LDF190="Revenue")),TRUE,FALSE)</f>
        <v>0</v>
      </c>
      <c r="LDG183" s="201" t="b">
        <f>IF(OR(AND('Validation summary'!$B$2="2022-23",LDG182="In-period"),AND('Validation summary'!$B$2="2023-24",LDG182="In-period"),AND('Validation summary'!$B$2="2024-25",LDG182="In-period"),AND('Validation summary'!$B$2="2024-25",LDG182="End of period",LDG190="Revenue")),TRUE,FALSE)</f>
        <v>0</v>
      </c>
      <c r="LDH183" s="201" t="b">
        <f>IF(OR(AND('Validation summary'!$B$2="2022-23",LDH182="In-period"),AND('Validation summary'!$B$2="2023-24",LDH182="In-period"),AND('Validation summary'!$B$2="2024-25",LDH182="In-period"),AND('Validation summary'!$B$2="2024-25",LDH182="End of period",LDH190="Revenue")),TRUE,FALSE)</f>
        <v>0</v>
      </c>
      <c r="LDI183" s="201" t="b">
        <f>IF(OR(AND('Validation summary'!$B$2="2022-23",LDI182="In-period"),AND('Validation summary'!$B$2="2023-24",LDI182="In-period"),AND('Validation summary'!$B$2="2024-25",LDI182="In-period"),AND('Validation summary'!$B$2="2024-25",LDI182="End of period",LDI190="Revenue")),TRUE,FALSE)</f>
        <v>0</v>
      </c>
      <c r="LDJ183" s="201" t="b">
        <f>IF(OR(AND('Validation summary'!$B$2="2022-23",LDJ182="In-period"),AND('Validation summary'!$B$2="2023-24",LDJ182="In-period"),AND('Validation summary'!$B$2="2024-25",LDJ182="In-period"),AND('Validation summary'!$B$2="2024-25",LDJ182="End of period",LDJ190="Revenue")),TRUE,FALSE)</f>
        <v>0</v>
      </c>
      <c r="LDK183" s="201" t="b">
        <f>IF(OR(AND('Validation summary'!$B$2="2022-23",LDK182="In-period"),AND('Validation summary'!$B$2="2023-24",LDK182="In-period"),AND('Validation summary'!$B$2="2024-25",LDK182="In-period"),AND('Validation summary'!$B$2="2024-25",LDK182="End of period",LDK190="Revenue")),TRUE,FALSE)</f>
        <v>0</v>
      </c>
      <c r="LDL183" s="201" t="b">
        <f>IF(OR(AND('Validation summary'!$B$2="2022-23",LDL182="In-period"),AND('Validation summary'!$B$2="2023-24",LDL182="In-period"),AND('Validation summary'!$B$2="2024-25",LDL182="In-period"),AND('Validation summary'!$B$2="2024-25",LDL182="End of period",LDL190="Revenue")),TRUE,FALSE)</f>
        <v>0</v>
      </c>
      <c r="LDM183" s="201" t="b">
        <f>IF(OR(AND('Validation summary'!$B$2="2022-23",LDM182="In-period"),AND('Validation summary'!$B$2="2023-24",LDM182="In-period"),AND('Validation summary'!$B$2="2024-25",LDM182="In-period"),AND('Validation summary'!$B$2="2024-25",LDM182="End of period",LDM190="Revenue")),TRUE,FALSE)</f>
        <v>0</v>
      </c>
      <c r="LDN183" s="201" t="b">
        <f>IF(OR(AND('Validation summary'!$B$2="2022-23",LDN182="In-period"),AND('Validation summary'!$B$2="2023-24",LDN182="In-period"),AND('Validation summary'!$B$2="2024-25",LDN182="In-period"),AND('Validation summary'!$B$2="2024-25",LDN182="End of period",LDN190="Revenue")),TRUE,FALSE)</f>
        <v>0</v>
      </c>
      <c r="LDO183" s="201" t="b">
        <f>IF(OR(AND('Validation summary'!$B$2="2022-23",LDO182="In-period"),AND('Validation summary'!$B$2="2023-24",LDO182="In-period"),AND('Validation summary'!$B$2="2024-25",LDO182="In-period"),AND('Validation summary'!$B$2="2024-25",LDO182="End of period",LDO190="Revenue")),TRUE,FALSE)</f>
        <v>0</v>
      </c>
      <c r="LDP183" s="201" t="b">
        <f>IF(OR(AND('Validation summary'!$B$2="2022-23",LDP182="In-period"),AND('Validation summary'!$B$2="2023-24",LDP182="In-period"),AND('Validation summary'!$B$2="2024-25",LDP182="In-period"),AND('Validation summary'!$B$2="2024-25",LDP182="End of period",LDP190="Revenue")),TRUE,FALSE)</f>
        <v>0</v>
      </c>
      <c r="LDQ183" s="201" t="b">
        <f>IF(OR(AND('Validation summary'!$B$2="2022-23",LDQ182="In-period"),AND('Validation summary'!$B$2="2023-24",LDQ182="In-period"),AND('Validation summary'!$B$2="2024-25",LDQ182="In-period"),AND('Validation summary'!$B$2="2024-25",LDQ182="End of period",LDQ190="Revenue")),TRUE,FALSE)</f>
        <v>0</v>
      </c>
      <c r="LDR183" s="201" t="b">
        <f>IF(OR(AND('Validation summary'!$B$2="2022-23",LDR182="In-period"),AND('Validation summary'!$B$2="2023-24",LDR182="In-period"),AND('Validation summary'!$B$2="2024-25",LDR182="In-period"),AND('Validation summary'!$B$2="2024-25",LDR182="End of period",LDR190="Revenue")),TRUE,FALSE)</f>
        <v>0</v>
      </c>
      <c r="LDS183" s="201" t="b">
        <f>IF(OR(AND('Validation summary'!$B$2="2022-23",LDS182="In-period"),AND('Validation summary'!$B$2="2023-24",LDS182="In-period"),AND('Validation summary'!$B$2="2024-25",LDS182="In-period"),AND('Validation summary'!$B$2="2024-25",LDS182="End of period",LDS190="Revenue")),TRUE,FALSE)</f>
        <v>0</v>
      </c>
      <c r="LDT183" s="201" t="b">
        <f>IF(OR(AND('Validation summary'!$B$2="2022-23",LDT182="In-period"),AND('Validation summary'!$B$2="2023-24",LDT182="In-period"),AND('Validation summary'!$B$2="2024-25",LDT182="In-period"),AND('Validation summary'!$B$2="2024-25",LDT182="End of period",LDT190="Revenue")),TRUE,FALSE)</f>
        <v>0</v>
      </c>
      <c r="LDU183" s="201" t="b">
        <f>IF(OR(AND('Validation summary'!$B$2="2022-23",LDU182="In-period"),AND('Validation summary'!$B$2="2023-24",LDU182="In-period"),AND('Validation summary'!$B$2="2024-25",LDU182="In-period"),AND('Validation summary'!$B$2="2024-25",LDU182="End of period",LDU190="Revenue")),TRUE,FALSE)</f>
        <v>0</v>
      </c>
      <c r="LDV183" s="201" t="b">
        <f>IF(OR(AND('Validation summary'!$B$2="2022-23",LDV182="In-period"),AND('Validation summary'!$B$2="2023-24",LDV182="In-period"),AND('Validation summary'!$B$2="2024-25",LDV182="In-period"),AND('Validation summary'!$B$2="2024-25",LDV182="End of period",LDV190="Revenue")),TRUE,FALSE)</f>
        <v>0</v>
      </c>
      <c r="LDW183" s="201" t="b">
        <f>IF(OR(AND('Validation summary'!$B$2="2022-23",LDW182="In-period"),AND('Validation summary'!$B$2="2023-24",LDW182="In-period"),AND('Validation summary'!$B$2="2024-25",LDW182="In-period"),AND('Validation summary'!$B$2="2024-25",LDW182="End of period",LDW190="Revenue")),TRUE,FALSE)</f>
        <v>0</v>
      </c>
      <c r="LDX183" s="201" t="b">
        <f>IF(OR(AND('Validation summary'!$B$2="2022-23",LDX182="In-period"),AND('Validation summary'!$B$2="2023-24",LDX182="In-period"),AND('Validation summary'!$B$2="2024-25",LDX182="In-period"),AND('Validation summary'!$B$2="2024-25",LDX182="End of period",LDX190="Revenue")),TRUE,FALSE)</f>
        <v>0</v>
      </c>
      <c r="LDY183" s="201" t="b">
        <f>IF(OR(AND('Validation summary'!$B$2="2022-23",LDY182="In-period"),AND('Validation summary'!$B$2="2023-24",LDY182="In-period"),AND('Validation summary'!$B$2="2024-25",LDY182="In-period"),AND('Validation summary'!$B$2="2024-25",LDY182="End of period",LDY190="Revenue")),TRUE,FALSE)</f>
        <v>0</v>
      </c>
      <c r="LDZ183" s="201" t="b">
        <f>IF(OR(AND('Validation summary'!$B$2="2022-23",LDZ182="In-period"),AND('Validation summary'!$B$2="2023-24",LDZ182="In-period"),AND('Validation summary'!$B$2="2024-25",LDZ182="In-period"),AND('Validation summary'!$B$2="2024-25",LDZ182="End of period",LDZ190="Revenue")),TRUE,FALSE)</f>
        <v>0</v>
      </c>
      <c r="LEA183" s="201" t="b">
        <f>IF(OR(AND('Validation summary'!$B$2="2022-23",LEA182="In-period"),AND('Validation summary'!$B$2="2023-24",LEA182="In-period"),AND('Validation summary'!$B$2="2024-25",LEA182="In-period"),AND('Validation summary'!$B$2="2024-25",LEA182="End of period",LEA190="Revenue")),TRUE,FALSE)</f>
        <v>0</v>
      </c>
      <c r="LEB183" s="201" t="b">
        <f>IF(OR(AND('Validation summary'!$B$2="2022-23",LEB182="In-period"),AND('Validation summary'!$B$2="2023-24",LEB182="In-period"),AND('Validation summary'!$B$2="2024-25",LEB182="In-period"),AND('Validation summary'!$B$2="2024-25",LEB182="End of period",LEB190="Revenue")),TRUE,FALSE)</f>
        <v>0</v>
      </c>
      <c r="LEC183" s="201" t="b">
        <f>IF(OR(AND('Validation summary'!$B$2="2022-23",LEC182="In-period"),AND('Validation summary'!$B$2="2023-24",LEC182="In-period"),AND('Validation summary'!$B$2="2024-25",LEC182="In-period"),AND('Validation summary'!$B$2="2024-25",LEC182="End of period",LEC190="Revenue")),TRUE,FALSE)</f>
        <v>0</v>
      </c>
      <c r="LED183" s="201" t="b">
        <f>IF(OR(AND('Validation summary'!$B$2="2022-23",LED182="In-period"),AND('Validation summary'!$B$2="2023-24",LED182="In-period"),AND('Validation summary'!$B$2="2024-25",LED182="In-period"),AND('Validation summary'!$B$2="2024-25",LED182="End of period",LED190="Revenue")),TRUE,FALSE)</f>
        <v>0</v>
      </c>
      <c r="LEE183" s="201" t="b">
        <f>IF(OR(AND('Validation summary'!$B$2="2022-23",LEE182="In-period"),AND('Validation summary'!$B$2="2023-24",LEE182="In-period"),AND('Validation summary'!$B$2="2024-25",LEE182="In-period"),AND('Validation summary'!$B$2="2024-25",LEE182="End of period",LEE190="Revenue")),TRUE,FALSE)</f>
        <v>0</v>
      </c>
      <c r="LEF183" s="201" t="b">
        <f>IF(OR(AND('Validation summary'!$B$2="2022-23",LEF182="In-period"),AND('Validation summary'!$B$2="2023-24",LEF182="In-period"),AND('Validation summary'!$B$2="2024-25",LEF182="In-period"),AND('Validation summary'!$B$2="2024-25",LEF182="End of period",LEF190="Revenue")),TRUE,FALSE)</f>
        <v>0</v>
      </c>
      <c r="LEG183" s="201" t="b">
        <f>IF(OR(AND('Validation summary'!$B$2="2022-23",LEG182="In-period"),AND('Validation summary'!$B$2="2023-24",LEG182="In-period"),AND('Validation summary'!$B$2="2024-25",LEG182="In-period"),AND('Validation summary'!$B$2="2024-25",LEG182="End of period",LEG190="Revenue")),TRUE,FALSE)</f>
        <v>0</v>
      </c>
      <c r="LEH183" s="201" t="b">
        <f>IF(OR(AND('Validation summary'!$B$2="2022-23",LEH182="In-period"),AND('Validation summary'!$B$2="2023-24",LEH182="In-period"),AND('Validation summary'!$B$2="2024-25",LEH182="In-period"),AND('Validation summary'!$B$2="2024-25",LEH182="End of period",LEH190="Revenue")),TRUE,FALSE)</f>
        <v>0</v>
      </c>
      <c r="LEI183" s="201" t="b">
        <f>IF(OR(AND('Validation summary'!$B$2="2022-23",LEI182="In-period"),AND('Validation summary'!$B$2="2023-24",LEI182="In-period"),AND('Validation summary'!$B$2="2024-25",LEI182="In-period"),AND('Validation summary'!$B$2="2024-25",LEI182="End of period",LEI190="Revenue")),TRUE,FALSE)</f>
        <v>0</v>
      </c>
      <c r="LEJ183" s="201" t="b">
        <f>IF(OR(AND('Validation summary'!$B$2="2022-23",LEJ182="In-period"),AND('Validation summary'!$B$2="2023-24",LEJ182="In-period"),AND('Validation summary'!$B$2="2024-25",LEJ182="In-period"),AND('Validation summary'!$B$2="2024-25",LEJ182="End of period",LEJ190="Revenue")),TRUE,FALSE)</f>
        <v>0</v>
      </c>
      <c r="LEK183" s="201" t="b">
        <f>IF(OR(AND('Validation summary'!$B$2="2022-23",LEK182="In-period"),AND('Validation summary'!$B$2="2023-24",LEK182="In-period"),AND('Validation summary'!$B$2="2024-25",LEK182="In-period"),AND('Validation summary'!$B$2="2024-25",LEK182="End of period",LEK190="Revenue")),TRUE,FALSE)</f>
        <v>0</v>
      </c>
      <c r="LEL183" s="201" t="b">
        <f>IF(OR(AND('Validation summary'!$B$2="2022-23",LEL182="In-period"),AND('Validation summary'!$B$2="2023-24",LEL182="In-period"),AND('Validation summary'!$B$2="2024-25",LEL182="In-period"),AND('Validation summary'!$B$2="2024-25",LEL182="End of period",LEL190="Revenue")),TRUE,FALSE)</f>
        <v>0</v>
      </c>
      <c r="LEM183" s="201" t="b">
        <f>IF(OR(AND('Validation summary'!$B$2="2022-23",LEM182="In-period"),AND('Validation summary'!$B$2="2023-24",LEM182="In-period"),AND('Validation summary'!$B$2="2024-25",LEM182="In-period"),AND('Validation summary'!$B$2="2024-25",LEM182="End of period",LEM190="Revenue")),TRUE,FALSE)</f>
        <v>0</v>
      </c>
      <c r="LEN183" s="201" t="b">
        <f>IF(OR(AND('Validation summary'!$B$2="2022-23",LEN182="In-period"),AND('Validation summary'!$B$2="2023-24",LEN182="In-period"),AND('Validation summary'!$B$2="2024-25",LEN182="In-period"),AND('Validation summary'!$B$2="2024-25",LEN182="End of period",LEN190="Revenue")),TRUE,FALSE)</f>
        <v>0</v>
      </c>
      <c r="LEO183" s="201" t="b">
        <f>IF(OR(AND('Validation summary'!$B$2="2022-23",LEO182="In-period"),AND('Validation summary'!$B$2="2023-24",LEO182="In-period"),AND('Validation summary'!$B$2="2024-25",LEO182="In-period"),AND('Validation summary'!$B$2="2024-25",LEO182="End of period",LEO190="Revenue")),TRUE,FALSE)</f>
        <v>0</v>
      </c>
      <c r="LEP183" s="201" t="b">
        <f>IF(OR(AND('Validation summary'!$B$2="2022-23",LEP182="In-period"),AND('Validation summary'!$B$2="2023-24",LEP182="In-period"),AND('Validation summary'!$B$2="2024-25",LEP182="In-period"),AND('Validation summary'!$B$2="2024-25",LEP182="End of period",LEP190="Revenue")),TRUE,FALSE)</f>
        <v>0</v>
      </c>
      <c r="LEQ183" s="201" t="b">
        <f>IF(OR(AND('Validation summary'!$B$2="2022-23",LEQ182="In-period"),AND('Validation summary'!$B$2="2023-24",LEQ182="In-period"),AND('Validation summary'!$B$2="2024-25",LEQ182="In-period"),AND('Validation summary'!$B$2="2024-25",LEQ182="End of period",LEQ190="Revenue")),TRUE,FALSE)</f>
        <v>0</v>
      </c>
      <c r="LER183" s="201" t="b">
        <f>IF(OR(AND('Validation summary'!$B$2="2022-23",LER182="In-period"),AND('Validation summary'!$B$2="2023-24",LER182="In-period"),AND('Validation summary'!$B$2="2024-25",LER182="In-period"),AND('Validation summary'!$B$2="2024-25",LER182="End of period",LER190="Revenue")),TRUE,FALSE)</f>
        <v>0</v>
      </c>
      <c r="LES183" s="201" t="b">
        <f>IF(OR(AND('Validation summary'!$B$2="2022-23",LES182="In-period"),AND('Validation summary'!$B$2="2023-24",LES182="In-period"),AND('Validation summary'!$B$2="2024-25",LES182="In-period"),AND('Validation summary'!$B$2="2024-25",LES182="End of period",LES190="Revenue")),TRUE,FALSE)</f>
        <v>0</v>
      </c>
      <c r="LET183" s="201" t="b">
        <f>IF(OR(AND('Validation summary'!$B$2="2022-23",LET182="In-period"),AND('Validation summary'!$B$2="2023-24",LET182="In-period"),AND('Validation summary'!$B$2="2024-25",LET182="In-period"),AND('Validation summary'!$B$2="2024-25",LET182="End of period",LET190="Revenue")),TRUE,FALSE)</f>
        <v>0</v>
      </c>
      <c r="LEU183" s="201" t="b">
        <f>IF(OR(AND('Validation summary'!$B$2="2022-23",LEU182="In-period"),AND('Validation summary'!$B$2="2023-24",LEU182="In-period"),AND('Validation summary'!$B$2="2024-25",LEU182="In-period"),AND('Validation summary'!$B$2="2024-25",LEU182="End of period",LEU190="Revenue")),TRUE,FALSE)</f>
        <v>0</v>
      </c>
      <c r="LEV183" s="201" t="b">
        <f>IF(OR(AND('Validation summary'!$B$2="2022-23",LEV182="In-period"),AND('Validation summary'!$B$2="2023-24",LEV182="In-period"),AND('Validation summary'!$B$2="2024-25",LEV182="In-period"),AND('Validation summary'!$B$2="2024-25",LEV182="End of period",LEV190="Revenue")),TRUE,FALSE)</f>
        <v>0</v>
      </c>
      <c r="LEW183" s="201" t="b">
        <f>IF(OR(AND('Validation summary'!$B$2="2022-23",LEW182="In-period"),AND('Validation summary'!$B$2="2023-24",LEW182="In-period"),AND('Validation summary'!$B$2="2024-25",LEW182="In-period"),AND('Validation summary'!$B$2="2024-25",LEW182="End of period",LEW190="Revenue")),TRUE,FALSE)</f>
        <v>0</v>
      </c>
      <c r="LEX183" s="201" t="b">
        <f>IF(OR(AND('Validation summary'!$B$2="2022-23",LEX182="In-period"),AND('Validation summary'!$B$2="2023-24",LEX182="In-period"),AND('Validation summary'!$B$2="2024-25",LEX182="In-period"),AND('Validation summary'!$B$2="2024-25",LEX182="End of period",LEX190="Revenue")),TRUE,FALSE)</f>
        <v>0</v>
      </c>
      <c r="LEY183" s="201" t="b">
        <f>IF(OR(AND('Validation summary'!$B$2="2022-23",LEY182="In-period"),AND('Validation summary'!$B$2="2023-24",LEY182="In-period"),AND('Validation summary'!$B$2="2024-25",LEY182="In-period"),AND('Validation summary'!$B$2="2024-25",LEY182="End of period",LEY190="Revenue")),TRUE,FALSE)</f>
        <v>0</v>
      </c>
      <c r="LEZ183" s="201" t="b">
        <f>IF(OR(AND('Validation summary'!$B$2="2022-23",LEZ182="In-period"),AND('Validation summary'!$B$2="2023-24",LEZ182="In-period"),AND('Validation summary'!$B$2="2024-25",LEZ182="In-period"),AND('Validation summary'!$B$2="2024-25",LEZ182="End of period",LEZ190="Revenue")),TRUE,FALSE)</f>
        <v>0</v>
      </c>
      <c r="LFA183" s="201" t="b">
        <f>IF(OR(AND('Validation summary'!$B$2="2022-23",LFA182="In-period"),AND('Validation summary'!$B$2="2023-24",LFA182="In-period"),AND('Validation summary'!$B$2="2024-25",LFA182="In-period"),AND('Validation summary'!$B$2="2024-25",LFA182="End of period",LFA190="Revenue")),TRUE,FALSE)</f>
        <v>0</v>
      </c>
      <c r="LFB183" s="201" t="b">
        <f>IF(OR(AND('Validation summary'!$B$2="2022-23",LFB182="In-period"),AND('Validation summary'!$B$2="2023-24",LFB182="In-period"),AND('Validation summary'!$B$2="2024-25",LFB182="In-period"),AND('Validation summary'!$B$2="2024-25",LFB182="End of period",LFB190="Revenue")),TRUE,FALSE)</f>
        <v>0</v>
      </c>
      <c r="LFC183" s="201" t="b">
        <f>IF(OR(AND('Validation summary'!$B$2="2022-23",LFC182="In-period"),AND('Validation summary'!$B$2="2023-24",LFC182="In-period"),AND('Validation summary'!$B$2="2024-25",LFC182="In-period"),AND('Validation summary'!$B$2="2024-25",LFC182="End of period",LFC190="Revenue")),TRUE,FALSE)</f>
        <v>0</v>
      </c>
      <c r="LFD183" s="201" t="b">
        <f>IF(OR(AND('Validation summary'!$B$2="2022-23",LFD182="In-period"),AND('Validation summary'!$B$2="2023-24",LFD182="In-period"),AND('Validation summary'!$B$2="2024-25",LFD182="In-period"),AND('Validation summary'!$B$2="2024-25",LFD182="End of period",LFD190="Revenue")),TRUE,FALSE)</f>
        <v>0</v>
      </c>
      <c r="LFE183" s="201" t="b">
        <f>IF(OR(AND('Validation summary'!$B$2="2022-23",LFE182="In-period"),AND('Validation summary'!$B$2="2023-24",LFE182="In-period"),AND('Validation summary'!$B$2="2024-25",LFE182="In-period"),AND('Validation summary'!$B$2="2024-25",LFE182="End of period",LFE190="Revenue")),TRUE,FALSE)</f>
        <v>0</v>
      </c>
      <c r="LFF183" s="201" t="b">
        <f>IF(OR(AND('Validation summary'!$B$2="2022-23",LFF182="In-period"),AND('Validation summary'!$B$2="2023-24",LFF182="In-period"),AND('Validation summary'!$B$2="2024-25",LFF182="In-period"),AND('Validation summary'!$B$2="2024-25",LFF182="End of period",LFF190="Revenue")),TRUE,FALSE)</f>
        <v>0</v>
      </c>
      <c r="LFG183" s="201" t="b">
        <f>IF(OR(AND('Validation summary'!$B$2="2022-23",LFG182="In-period"),AND('Validation summary'!$B$2="2023-24",LFG182="In-period"),AND('Validation summary'!$B$2="2024-25",LFG182="In-period"),AND('Validation summary'!$B$2="2024-25",LFG182="End of period",LFG190="Revenue")),TRUE,FALSE)</f>
        <v>0</v>
      </c>
      <c r="LFH183" s="201" t="b">
        <f>IF(OR(AND('Validation summary'!$B$2="2022-23",LFH182="In-period"),AND('Validation summary'!$B$2="2023-24",LFH182="In-period"),AND('Validation summary'!$B$2="2024-25",LFH182="In-period"),AND('Validation summary'!$B$2="2024-25",LFH182="End of period",LFH190="Revenue")),TRUE,FALSE)</f>
        <v>0</v>
      </c>
      <c r="LFI183" s="201" t="b">
        <f>IF(OR(AND('Validation summary'!$B$2="2022-23",LFI182="In-period"),AND('Validation summary'!$B$2="2023-24",LFI182="In-period"),AND('Validation summary'!$B$2="2024-25",LFI182="In-period"),AND('Validation summary'!$B$2="2024-25",LFI182="End of period",LFI190="Revenue")),TRUE,FALSE)</f>
        <v>0</v>
      </c>
      <c r="LFJ183" s="201" t="b">
        <f>IF(OR(AND('Validation summary'!$B$2="2022-23",LFJ182="In-period"),AND('Validation summary'!$B$2="2023-24",LFJ182="In-period"),AND('Validation summary'!$B$2="2024-25",LFJ182="In-period"),AND('Validation summary'!$B$2="2024-25",LFJ182="End of period",LFJ190="Revenue")),TRUE,FALSE)</f>
        <v>0</v>
      </c>
      <c r="LFK183" s="201" t="b">
        <f>IF(OR(AND('Validation summary'!$B$2="2022-23",LFK182="In-period"),AND('Validation summary'!$B$2="2023-24",LFK182="In-period"),AND('Validation summary'!$B$2="2024-25",LFK182="In-period"),AND('Validation summary'!$B$2="2024-25",LFK182="End of period",LFK190="Revenue")),TRUE,FALSE)</f>
        <v>0</v>
      </c>
      <c r="LFL183" s="201" t="b">
        <f>IF(OR(AND('Validation summary'!$B$2="2022-23",LFL182="In-period"),AND('Validation summary'!$B$2="2023-24",LFL182="In-period"),AND('Validation summary'!$B$2="2024-25",LFL182="In-period"),AND('Validation summary'!$B$2="2024-25",LFL182="End of period",LFL190="Revenue")),TRUE,FALSE)</f>
        <v>0</v>
      </c>
      <c r="LFM183" s="201" t="b">
        <f>IF(OR(AND('Validation summary'!$B$2="2022-23",LFM182="In-period"),AND('Validation summary'!$B$2="2023-24",LFM182="In-period"),AND('Validation summary'!$B$2="2024-25",LFM182="In-period"),AND('Validation summary'!$B$2="2024-25",LFM182="End of period",LFM190="Revenue")),TRUE,FALSE)</f>
        <v>0</v>
      </c>
      <c r="LFN183" s="201" t="b">
        <f>IF(OR(AND('Validation summary'!$B$2="2022-23",LFN182="In-period"),AND('Validation summary'!$B$2="2023-24",LFN182="In-period"),AND('Validation summary'!$B$2="2024-25",LFN182="In-period"),AND('Validation summary'!$B$2="2024-25",LFN182="End of period",LFN190="Revenue")),TRUE,FALSE)</f>
        <v>0</v>
      </c>
      <c r="LFO183" s="201" t="b">
        <f>IF(OR(AND('Validation summary'!$B$2="2022-23",LFO182="In-period"),AND('Validation summary'!$B$2="2023-24",LFO182="In-period"),AND('Validation summary'!$B$2="2024-25",LFO182="In-period"),AND('Validation summary'!$B$2="2024-25",LFO182="End of period",LFO190="Revenue")),TRUE,FALSE)</f>
        <v>0</v>
      </c>
      <c r="LFP183" s="201" t="b">
        <f>IF(OR(AND('Validation summary'!$B$2="2022-23",LFP182="In-period"),AND('Validation summary'!$B$2="2023-24",LFP182="In-period"),AND('Validation summary'!$B$2="2024-25",LFP182="In-period"),AND('Validation summary'!$B$2="2024-25",LFP182="End of period",LFP190="Revenue")),TRUE,FALSE)</f>
        <v>0</v>
      </c>
      <c r="LFQ183" s="201" t="b">
        <f>IF(OR(AND('Validation summary'!$B$2="2022-23",LFQ182="In-period"),AND('Validation summary'!$B$2="2023-24",LFQ182="In-period"),AND('Validation summary'!$B$2="2024-25",LFQ182="In-period"),AND('Validation summary'!$B$2="2024-25",LFQ182="End of period",LFQ190="Revenue")),TRUE,FALSE)</f>
        <v>0</v>
      </c>
      <c r="LFR183" s="201" t="b">
        <f>IF(OR(AND('Validation summary'!$B$2="2022-23",LFR182="In-period"),AND('Validation summary'!$B$2="2023-24",LFR182="In-period"),AND('Validation summary'!$B$2="2024-25",LFR182="In-period"),AND('Validation summary'!$B$2="2024-25",LFR182="End of period",LFR190="Revenue")),TRUE,FALSE)</f>
        <v>0</v>
      </c>
      <c r="LFS183" s="201" t="b">
        <f>IF(OR(AND('Validation summary'!$B$2="2022-23",LFS182="In-period"),AND('Validation summary'!$B$2="2023-24",LFS182="In-period"),AND('Validation summary'!$B$2="2024-25",LFS182="In-period"),AND('Validation summary'!$B$2="2024-25",LFS182="End of period",LFS190="Revenue")),TRUE,FALSE)</f>
        <v>0</v>
      </c>
      <c r="LFT183" s="201" t="b">
        <f>IF(OR(AND('Validation summary'!$B$2="2022-23",LFT182="In-period"),AND('Validation summary'!$B$2="2023-24",LFT182="In-period"),AND('Validation summary'!$B$2="2024-25",LFT182="In-period"),AND('Validation summary'!$B$2="2024-25",LFT182="End of period",LFT190="Revenue")),TRUE,FALSE)</f>
        <v>0</v>
      </c>
      <c r="LFU183" s="201" t="b">
        <f>IF(OR(AND('Validation summary'!$B$2="2022-23",LFU182="In-period"),AND('Validation summary'!$B$2="2023-24",LFU182="In-period"),AND('Validation summary'!$B$2="2024-25",LFU182="In-period"),AND('Validation summary'!$B$2="2024-25",LFU182="End of period",LFU190="Revenue")),TRUE,FALSE)</f>
        <v>0</v>
      </c>
      <c r="LFV183" s="201" t="b">
        <f>IF(OR(AND('Validation summary'!$B$2="2022-23",LFV182="In-period"),AND('Validation summary'!$B$2="2023-24",LFV182="In-period"),AND('Validation summary'!$B$2="2024-25",LFV182="In-period"),AND('Validation summary'!$B$2="2024-25",LFV182="End of period",LFV190="Revenue")),TRUE,FALSE)</f>
        <v>0</v>
      </c>
      <c r="LFW183" s="201" t="b">
        <f>IF(OR(AND('Validation summary'!$B$2="2022-23",LFW182="In-period"),AND('Validation summary'!$B$2="2023-24",LFW182="In-period"),AND('Validation summary'!$B$2="2024-25",LFW182="In-period"),AND('Validation summary'!$B$2="2024-25",LFW182="End of period",LFW190="Revenue")),TRUE,FALSE)</f>
        <v>0</v>
      </c>
      <c r="LFX183" s="201" t="b">
        <f>IF(OR(AND('Validation summary'!$B$2="2022-23",LFX182="In-period"),AND('Validation summary'!$B$2="2023-24",LFX182="In-period"),AND('Validation summary'!$B$2="2024-25",LFX182="In-period"),AND('Validation summary'!$B$2="2024-25",LFX182="End of period",LFX190="Revenue")),TRUE,FALSE)</f>
        <v>0</v>
      </c>
      <c r="LFY183" s="201" t="b">
        <f>IF(OR(AND('Validation summary'!$B$2="2022-23",LFY182="In-period"),AND('Validation summary'!$B$2="2023-24",LFY182="In-period"),AND('Validation summary'!$B$2="2024-25",LFY182="In-period"),AND('Validation summary'!$B$2="2024-25",LFY182="End of period",LFY190="Revenue")),TRUE,FALSE)</f>
        <v>0</v>
      </c>
      <c r="LFZ183" s="201" t="b">
        <f>IF(OR(AND('Validation summary'!$B$2="2022-23",LFZ182="In-period"),AND('Validation summary'!$B$2="2023-24",LFZ182="In-period"),AND('Validation summary'!$B$2="2024-25",LFZ182="In-period"),AND('Validation summary'!$B$2="2024-25",LFZ182="End of period",LFZ190="Revenue")),TRUE,FALSE)</f>
        <v>0</v>
      </c>
      <c r="LGA183" s="201" t="b">
        <f>IF(OR(AND('Validation summary'!$B$2="2022-23",LGA182="In-period"),AND('Validation summary'!$B$2="2023-24",LGA182="In-period"),AND('Validation summary'!$B$2="2024-25",LGA182="In-period"),AND('Validation summary'!$B$2="2024-25",LGA182="End of period",LGA190="Revenue")),TRUE,FALSE)</f>
        <v>0</v>
      </c>
      <c r="LGB183" s="201" t="b">
        <f>IF(OR(AND('Validation summary'!$B$2="2022-23",LGB182="In-period"),AND('Validation summary'!$B$2="2023-24",LGB182="In-period"),AND('Validation summary'!$B$2="2024-25",LGB182="In-period"),AND('Validation summary'!$B$2="2024-25",LGB182="End of period",LGB190="Revenue")),TRUE,FALSE)</f>
        <v>0</v>
      </c>
      <c r="LGC183" s="201" t="b">
        <f>IF(OR(AND('Validation summary'!$B$2="2022-23",LGC182="In-period"),AND('Validation summary'!$B$2="2023-24",LGC182="In-period"),AND('Validation summary'!$B$2="2024-25",LGC182="In-period"),AND('Validation summary'!$B$2="2024-25",LGC182="End of period",LGC190="Revenue")),TRUE,FALSE)</f>
        <v>0</v>
      </c>
      <c r="LGD183" s="201" t="b">
        <f>IF(OR(AND('Validation summary'!$B$2="2022-23",LGD182="In-period"),AND('Validation summary'!$B$2="2023-24",LGD182="In-period"),AND('Validation summary'!$B$2="2024-25",LGD182="In-period"),AND('Validation summary'!$B$2="2024-25",LGD182="End of period",LGD190="Revenue")),TRUE,FALSE)</f>
        <v>0</v>
      </c>
      <c r="LGE183" s="201" t="b">
        <f>IF(OR(AND('Validation summary'!$B$2="2022-23",LGE182="In-period"),AND('Validation summary'!$B$2="2023-24",LGE182="In-period"),AND('Validation summary'!$B$2="2024-25",LGE182="In-period"),AND('Validation summary'!$B$2="2024-25",LGE182="End of period",LGE190="Revenue")),TRUE,FALSE)</f>
        <v>0</v>
      </c>
      <c r="LGF183" s="201" t="b">
        <f>IF(OR(AND('Validation summary'!$B$2="2022-23",LGF182="In-period"),AND('Validation summary'!$B$2="2023-24",LGF182="In-period"),AND('Validation summary'!$B$2="2024-25",LGF182="In-period"),AND('Validation summary'!$B$2="2024-25",LGF182="End of period",LGF190="Revenue")),TRUE,FALSE)</f>
        <v>0</v>
      </c>
      <c r="LGG183" s="201" t="b">
        <f>IF(OR(AND('Validation summary'!$B$2="2022-23",LGG182="In-period"),AND('Validation summary'!$B$2="2023-24",LGG182="In-period"),AND('Validation summary'!$B$2="2024-25",LGG182="In-period"),AND('Validation summary'!$B$2="2024-25",LGG182="End of period",LGG190="Revenue")),TRUE,FALSE)</f>
        <v>0</v>
      </c>
      <c r="LGH183" s="201" t="b">
        <f>IF(OR(AND('Validation summary'!$B$2="2022-23",LGH182="In-period"),AND('Validation summary'!$B$2="2023-24",LGH182="In-period"),AND('Validation summary'!$B$2="2024-25",LGH182="In-period"),AND('Validation summary'!$B$2="2024-25",LGH182="End of period",LGH190="Revenue")),TRUE,FALSE)</f>
        <v>0</v>
      </c>
      <c r="LGI183" s="201" t="b">
        <f>IF(OR(AND('Validation summary'!$B$2="2022-23",LGI182="In-period"),AND('Validation summary'!$B$2="2023-24",LGI182="In-period"),AND('Validation summary'!$B$2="2024-25",LGI182="In-period"),AND('Validation summary'!$B$2="2024-25",LGI182="End of period",LGI190="Revenue")),TRUE,FALSE)</f>
        <v>0</v>
      </c>
      <c r="LGJ183" s="201" t="b">
        <f>IF(OR(AND('Validation summary'!$B$2="2022-23",LGJ182="In-period"),AND('Validation summary'!$B$2="2023-24",LGJ182="In-period"),AND('Validation summary'!$B$2="2024-25",LGJ182="In-period"),AND('Validation summary'!$B$2="2024-25",LGJ182="End of period",LGJ190="Revenue")),TRUE,FALSE)</f>
        <v>0</v>
      </c>
      <c r="LGK183" s="201" t="b">
        <f>IF(OR(AND('Validation summary'!$B$2="2022-23",LGK182="In-period"),AND('Validation summary'!$B$2="2023-24",LGK182="In-period"),AND('Validation summary'!$B$2="2024-25",LGK182="In-period"),AND('Validation summary'!$B$2="2024-25",LGK182="End of period",LGK190="Revenue")),TRUE,FALSE)</f>
        <v>0</v>
      </c>
      <c r="LGL183" s="201" t="b">
        <f>IF(OR(AND('Validation summary'!$B$2="2022-23",LGL182="In-period"),AND('Validation summary'!$B$2="2023-24",LGL182="In-period"),AND('Validation summary'!$B$2="2024-25",LGL182="In-period"),AND('Validation summary'!$B$2="2024-25",LGL182="End of period",LGL190="Revenue")),TRUE,FALSE)</f>
        <v>0</v>
      </c>
      <c r="LGM183" s="201" t="b">
        <f>IF(OR(AND('Validation summary'!$B$2="2022-23",LGM182="In-period"),AND('Validation summary'!$B$2="2023-24",LGM182="In-period"),AND('Validation summary'!$B$2="2024-25",LGM182="In-period"),AND('Validation summary'!$B$2="2024-25",LGM182="End of period",LGM190="Revenue")),TRUE,FALSE)</f>
        <v>0</v>
      </c>
      <c r="LGN183" s="201" t="b">
        <f>IF(OR(AND('Validation summary'!$B$2="2022-23",LGN182="In-period"),AND('Validation summary'!$B$2="2023-24",LGN182="In-period"),AND('Validation summary'!$B$2="2024-25",LGN182="In-period"),AND('Validation summary'!$B$2="2024-25",LGN182="End of period",LGN190="Revenue")),TRUE,FALSE)</f>
        <v>0</v>
      </c>
      <c r="LGO183" s="201" t="b">
        <f>IF(OR(AND('Validation summary'!$B$2="2022-23",LGO182="In-period"),AND('Validation summary'!$B$2="2023-24",LGO182="In-period"),AND('Validation summary'!$B$2="2024-25",LGO182="In-period"),AND('Validation summary'!$B$2="2024-25",LGO182="End of period",LGO190="Revenue")),TRUE,FALSE)</f>
        <v>0</v>
      </c>
      <c r="LGP183" s="201" t="b">
        <f>IF(OR(AND('Validation summary'!$B$2="2022-23",LGP182="In-period"),AND('Validation summary'!$B$2="2023-24",LGP182="In-period"),AND('Validation summary'!$B$2="2024-25",LGP182="In-period"),AND('Validation summary'!$B$2="2024-25",LGP182="End of period",LGP190="Revenue")),TRUE,FALSE)</f>
        <v>0</v>
      </c>
      <c r="LGQ183" s="201" t="b">
        <f>IF(OR(AND('Validation summary'!$B$2="2022-23",LGQ182="In-period"),AND('Validation summary'!$B$2="2023-24",LGQ182="In-period"),AND('Validation summary'!$B$2="2024-25",LGQ182="In-period"),AND('Validation summary'!$B$2="2024-25",LGQ182="End of period",LGQ190="Revenue")),TRUE,FALSE)</f>
        <v>0</v>
      </c>
      <c r="LGR183" s="201" t="b">
        <f>IF(OR(AND('Validation summary'!$B$2="2022-23",LGR182="In-period"),AND('Validation summary'!$B$2="2023-24",LGR182="In-period"),AND('Validation summary'!$B$2="2024-25",LGR182="In-period"),AND('Validation summary'!$B$2="2024-25",LGR182="End of period",LGR190="Revenue")),TRUE,FALSE)</f>
        <v>0</v>
      </c>
      <c r="LGS183" s="201" t="b">
        <f>IF(OR(AND('Validation summary'!$B$2="2022-23",LGS182="In-period"),AND('Validation summary'!$B$2="2023-24",LGS182="In-period"),AND('Validation summary'!$B$2="2024-25",LGS182="In-period"),AND('Validation summary'!$B$2="2024-25",LGS182="End of period",LGS190="Revenue")),TRUE,FALSE)</f>
        <v>0</v>
      </c>
      <c r="LGT183" s="201" t="b">
        <f>IF(OR(AND('Validation summary'!$B$2="2022-23",LGT182="In-period"),AND('Validation summary'!$B$2="2023-24",LGT182="In-period"),AND('Validation summary'!$B$2="2024-25",LGT182="In-period"),AND('Validation summary'!$B$2="2024-25",LGT182="End of period",LGT190="Revenue")),TRUE,FALSE)</f>
        <v>0</v>
      </c>
      <c r="LGU183" s="201" t="b">
        <f>IF(OR(AND('Validation summary'!$B$2="2022-23",LGU182="In-period"),AND('Validation summary'!$B$2="2023-24",LGU182="In-period"),AND('Validation summary'!$B$2="2024-25",LGU182="In-period"),AND('Validation summary'!$B$2="2024-25",LGU182="End of period",LGU190="Revenue")),TRUE,FALSE)</f>
        <v>0</v>
      </c>
      <c r="LGV183" s="201" t="b">
        <f>IF(OR(AND('Validation summary'!$B$2="2022-23",LGV182="In-period"),AND('Validation summary'!$B$2="2023-24",LGV182="In-period"),AND('Validation summary'!$B$2="2024-25",LGV182="In-period"),AND('Validation summary'!$B$2="2024-25",LGV182="End of period",LGV190="Revenue")),TRUE,FALSE)</f>
        <v>0</v>
      </c>
      <c r="LGW183" s="201" t="b">
        <f>IF(OR(AND('Validation summary'!$B$2="2022-23",LGW182="In-period"),AND('Validation summary'!$B$2="2023-24",LGW182="In-period"),AND('Validation summary'!$B$2="2024-25",LGW182="In-period"),AND('Validation summary'!$B$2="2024-25",LGW182="End of period",LGW190="Revenue")),TRUE,FALSE)</f>
        <v>0</v>
      </c>
      <c r="LGX183" s="201" t="b">
        <f>IF(OR(AND('Validation summary'!$B$2="2022-23",LGX182="In-period"),AND('Validation summary'!$B$2="2023-24",LGX182="In-period"),AND('Validation summary'!$B$2="2024-25",LGX182="In-period"),AND('Validation summary'!$B$2="2024-25",LGX182="End of period",LGX190="Revenue")),TRUE,FALSE)</f>
        <v>0</v>
      </c>
      <c r="LGY183" s="201" t="b">
        <f>IF(OR(AND('Validation summary'!$B$2="2022-23",LGY182="In-period"),AND('Validation summary'!$B$2="2023-24",LGY182="In-period"),AND('Validation summary'!$B$2="2024-25",LGY182="In-period"),AND('Validation summary'!$B$2="2024-25",LGY182="End of period",LGY190="Revenue")),TRUE,FALSE)</f>
        <v>0</v>
      </c>
      <c r="LGZ183" s="201" t="b">
        <f>IF(OR(AND('Validation summary'!$B$2="2022-23",LGZ182="In-period"),AND('Validation summary'!$B$2="2023-24",LGZ182="In-period"),AND('Validation summary'!$B$2="2024-25",LGZ182="In-period"),AND('Validation summary'!$B$2="2024-25",LGZ182="End of period",LGZ190="Revenue")),TRUE,FALSE)</f>
        <v>0</v>
      </c>
      <c r="LHA183" s="201" t="b">
        <f>IF(OR(AND('Validation summary'!$B$2="2022-23",LHA182="In-period"),AND('Validation summary'!$B$2="2023-24",LHA182="In-period"),AND('Validation summary'!$B$2="2024-25",LHA182="In-period"),AND('Validation summary'!$B$2="2024-25",LHA182="End of period",LHA190="Revenue")),TRUE,FALSE)</f>
        <v>0</v>
      </c>
      <c r="LHB183" s="201" t="b">
        <f>IF(OR(AND('Validation summary'!$B$2="2022-23",LHB182="In-period"),AND('Validation summary'!$B$2="2023-24",LHB182="In-period"),AND('Validation summary'!$B$2="2024-25",LHB182="In-period"),AND('Validation summary'!$B$2="2024-25",LHB182="End of period",LHB190="Revenue")),TRUE,FALSE)</f>
        <v>0</v>
      </c>
      <c r="LHC183" s="201" t="b">
        <f>IF(OR(AND('Validation summary'!$B$2="2022-23",LHC182="In-period"),AND('Validation summary'!$B$2="2023-24",LHC182="In-period"),AND('Validation summary'!$B$2="2024-25",LHC182="In-period"),AND('Validation summary'!$B$2="2024-25",LHC182="End of period",LHC190="Revenue")),TRUE,FALSE)</f>
        <v>0</v>
      </c>
      <c r="LHD183" s="201" t="b">
        <f>IF(OR(AND('Validation summary'!$B$2="2022-23",LHD182="In-period"),AND('Validation summary'!$B$2="2023-24",LHD182="In-period"),AND('Validation summary'!$B$2="2024-25",LHD182="In-period"),AND('Validation summary'!$B$2="2024-25",LHD182="End of period",LHD190="Revenue")),TRUE,FALSE)</f>
        <v>0</v>
      </c>
      <c r="LHE183" s="201" t="b">
        <f>IF(OR(AND('Validation summary'!$B$2="2022-23",LHE182="In-period"),AND('Validation summary'!$B$2="2023-24",LHE182="In-period"),AND('Validation summary'!$B$2="2024-25",LHE182="In-period"),AND('Validation summary'!$B$2="2024-25",LHE182="End of period",LHE190="Revenue")),TRUE,FALSE)</f>
        <v>0</v>
      </c>
      <c r="LHF183" s="201" t="b">
        <f>IF(OR(AND('Validation summary'!$B$2="2022-23",LHF182="In-period"),AND('Validation summary'!$B$2="2023-24",LHF182="In-period"),AND('Validation summary'!$B$2="2024-25",LHF182="In-period"),AND('Validation summary'!$B$2="2024-25",LHF182="End of period",LHF190="Revenue")),TRUE,FALSE)</f>
        <v>0</v>
      </c>
      <c r="LHG183" s="201" t="b">
        <f>IF(OR(AND('Validation summary'!$B$2="2022-23",LHG182="In-period"),AND('Validation summary'!$B$2="2023-24",LHG182="In-period"),AND('Validation summary'!$B$2="2024-25",LHG182="In-period"),AND('Validation summary'!$B$2="2024-25",LHG182="End of period",LHG190="Revenue")),TRUE,FALSE)</f>
        <v>0</v>
      </c>
      <c r="LHH183" s="201" t="b">
        <f>IF(OR(AND('Validation summary'!$B$2="2022-23",LHH182="In-period"),AND('Validation summary'!$B$2="2023-24",LHH182="In-period"),AND('Validation summary'!$B$2="2024-25",LHH182="In-period"),AND('Validation summary'!$B$2="2024-25",LHH182="End of period",LHH190="Revenue")),TRUE,FALSE)</f>
        <v>0</v>
      </c>
      <c r="LHI183" s="201" t="b">
        <f>IF(OR(AND('Validation summary'!$B$2="2022-23",LHI182="In-period"),AND('Validation summary'!$B$2="2023-24",LHI182="In-period"),AND('Validation summary'!$B$2="2024-25",LHI182="In-period"),AND('Validation summary'!$B$2="2024-25",LHI182="End of period",LHI190="Revenue")),TRUE,FALSE)</f>
        <v>0</v>
      </c>
      <c r="LHJ183" s="201" t="b">
        <f>IF(OR(AND('Validation summary'!$B$2="2022-23",LHJ182="In-period"),AND('Validation summary'!$B$2="2023-24",LHJ182="In-period"),AND('Validation summary'!$B$2="2024-25",LHJ182="In-period"),AND('Validation summary'!$B$2="2024-25",LHJ182="End of period",LHJ190="Revenue")),TRUE,FALSE)</f>
        <v>0</v>
      </c>
      <c r="LHK183" s="201" t="b">
        <f>IF(OR(AND('Validation summary'!$B$2="2022-23",LHK182="In-period"),AND('Validation summary'!$B$2="2023-24",LHK182="In-period"),AND('Validation summary'!$B$2="2024-25",LHK182="In-period"),AND('Validation summary'!$B$2="2024-25",LHK182="End of period",LHK190="Revenue")),TRUE,FALSE)</f>
        <v>0</v>
      </c>
      <c r="LHL183" s="201" t="b">
        <f>IF(OR(AND('Validation summary'!$B$2="2022-23",LHL182="In-period"),AND('Validation summary'!$B$2="2023-24",LHL182="In-period"),AND('Validation summary'!$B$2="2024-25",LHL182="In-period"),AND('Validation summary'!$B$2="2024-25",LHL182="End of period",LHL190="Revenue")),TRUE,FALSE)</f>
        <v>0</v>
      </c>
      <c r="LHM183" s="201" t="b">
        <f>IF(OR(AND('Validation summary'!$B$2="2022-23",LHM182="In-period"),AND('Validation summary'!$B$2="2023-24",LHM182="In-period"),AND('Validation summary'!$B$2="2024-25",LHM182="In-period"),AND('Validation summary'!$B$2="2024-25",LHM182="End of period",LHM190="Revenue")),TRUE,FALSE)</f>
        <v>0</v>
      </c>
      <c r="LHN183" s="201" t="b">
        <f>IF(OR(AND('Validation summary'!$B$2="2022-23",LHN182="In-period"),AND('Validation summary'!$B$2="2023-24",LHN182="In-period"),AND('Validation summary'!$B$2="2024-25",LHN182="In-period"),AND('Validation summary'!$B$2="2024-25",LHN182="End of period",LHN190="Revenue")),TRUE,FALSE)</f>
        <v>0</v>
      </c>
      <c r="LHO183" s="201" t="b">
        <f>IF(OR(AND('Validation summary'!$B$2="2022-23",LHO182="In-period"),AND('Validation summary'!$B$2="2023-24",LHO182="In-period"),AND('Validation summary'!$B$2="2024-25",LHO182="In-period"),AND('Validation summary'!$B$2="2024-25",LHO182="End of period",LHO190="Revenue")),TRUE,FALSE)</f>
        <v>0</v>
      </c>
      <c r="LHP183" s="201" t="b">
        <f>IF(OR(AND('Validation summary'!$B$2="2022-23",LHP182="In-period"),AND('Validation summary'!$B$2="2023-24",LHP182="In-period"),AND('Validation summary'!$B$2="2024-25",LHP182="In-period"),AND('Validation summary'!$B$2="2024-25",LHP182="End of period",LHP190="Revenue")),TRUE,FALSE)</f>
        <v>0</v>
      </c>
      <c r="LHQ183" s="201" t="b">
        <f>IF(OR(AND('Validation summary'!$B$2="2022-23",LHQ182="In-period"),AND('Validation summary'!$B$2="2023-24",LHQ182="In-period"),AND('Validation summary'!$B$2="2024-25",LHQ182="In-period"),AND('Validation summary'!$B$2="2024-25",LHQ182="End of period",LHQ190="Revenue")),TRUE,FALSE)</f>
        <v>0</v>
      </c>
      <c r="LHR183" s="201" t="b">
        <f>IF(OR(AND('Validation summary'!$B$2="2022-23",LHR182="In-period"),AND('Validation summary'!$B$2="2023-24",LHR182="In-period"),AND('Validation summary'!$B$2="2024-25",LHR182="In-period"),AND('Validation summary'!$B$2="2024-25",LHR182="End of period",LHR190="Revenue")),TRUE,FALSE)</f>
        <v>0</v>
      </c>
      <c r="LHS183" s="201" t="b">
        <f>IF(OR(AND('Validation summary'!$B$2="2022-23",LHS182="In-period"),AND('Validation summary'!$B$2="2023-24",LHS182="In-period"),AND('Validation summary'!$B$2="2024-25",LHS182="In-period"),AND('Validation summary'!$B$2="2024-25",LHS182="End of period",LHS190="Revenue")),TRUE,FALSE)</f>
        <v>0</v>
      </c>
      <c r="LHT183" s="201" t="b">
        <f>IF(OR(AND('Validation summary'!$B$2="2022-23",LHT182="In-period"),AND('Validation summary'!$B$2="2023-24",LHT182="In-period"),AND('Validation summary'!$B$2="2024-25",LHT182="In-period"),AND('Validation summary'!$B$2="2024-25",LHT182="End of period",LHT190="Revenue")),TRUE,FALSE)</f>
        <v>0</v>
      </c>
      <c r="LHU183" s="201" t="b">
        <f>IF(OR(AND('Validation summary'!$B$2="2022-23",LHU182="In-period"),AND('Validation summary'!$B$2="2023-24",LHU182="In-period"),AND('Validation summary'!$B$2="2024-25",LHU182="In-period"),AND('Validation summary'!$B$2="2024-25",LHU182="End of period",LHU190="Revenue")),TRUE,FALSE)</f>
        <v>0</v>
      </c>
      <c r="LHV183" s="201" t="b">
        <f>IF(OR(AND('Validation summary'!$B$2="2022-23",LHV182="In-period"),AND('Validation summary'!$B$2="2023-24",LHV182="In-period"),AND('Validation summary'!$B$2="2024-25",LHV182="In-period"),AND('Validation summary'!$B$2="2024-25",LHV182="End of period",LHV190="Revenue")),TRUE,FALSE)</f>
        <v>0</v>
      </c>
      <c r="LHW183" s="201" t="b">
        <f>IF(OR(AND('Validation summary'!$B$2="2022-23",LHW182="In-period"),AND('Validation summary'!$B$2="2023-24",LHW182="In-period"),AND('Validation summary'!$B$2="2024-25",LHW182="In-period"),AND('Validation summary'!$B$2="2024-25",LHW182="End of period",LHW190="Revenue")),TRUE,FALSE)</f>
        <v>0</v>
      </c>
      <c r="LHX183" s="201" t="b">
        <f>IF(OR(AND('Validation summary'!$B$2="2022-23",LHX182="In-period"),AND('Validation summary'!$B$2="2023-24",LHX182="In-period"),AND('Validation summary'!$B$2="2024-25",LHX182="In-period"),AND('Validation summary'!$B$2="2024-25",LHX182="End of period",LHX190="Revenue")),TRUE,FALSE)</f>
        <v>0</v>
      </c>
      <c r="LHY183" s="201" t="b">
        <f>IF(OR(AND('Validation summary'!$B$2="2022-23",LHY182="In-period"),AND('Validation summary'!$B$2="2023-24",LHY182="In-period"),AND('Validation summary'!$B$2="2024-25",LHY182="In-period"),AND('Validation summary'!$B$2="2024-25",LHY182="End of period",LHY190="Revenue")),TRUE,FALSE)</f>
        <v>0</v>
      </c>
      <c r="LHZ183" s="201" t="b">
        <f>IF(OR(AND('Validation summary'!$B$2="2022-23",LHZ182="In-period"),AND('Validation summary'!$B$2="2023-24",LHZ182="In-period"),AND('Validation summary'!$B$2="2024-25",LHZ182="In-period"),AND('Validation summary'!$B$2="2024-25",LHZ182="End of period",LHZ190="Revenue")),TRUE,FALSE)</f>
        <v>0</v>
      </c>
      <c r="LIA183" s="201" t="b">
        <f>IF(OR(AND('Validation summary'!$B$2="2022-23",LIA182="In-period"),AND('Validation summary'!$B$2="2023-24",LIA182="In-period"),AND('Validation summary'!$B$2="2024-25",LIA182="In-period"),AND('Validation summary'!$B$2="2024-25",LIA182="End of period",LIA190="Revenue")),TRUE,FALSE)</f>
        <v>0</v>
      </c>
      <c r="LIB183" s="201" t="b">
        <f>IF(OR(AND('Validation summary'!$B$2="2022-23",LIB182="In-period"),AND('Validation summary'!$B$2="2023-24",LIB182="In-period"),AND('Validation summary'!$B$2="2024-25",LIB182="In-period"),AND('Validation summary'!$B$2="2024-25",LIB182="End of period",LIB190="Revenue")),TRUE,FALSE)</f>
        <v>0</v>
      </c>
      <c r="LIC183" s="201" t="b">
        <f>IF(OR(AND('Validation summary'!$B$2="2022-23",LIC182="In-period"),AND('Validation summary'!$B$2="2023-24",LIC182="In-period"),AND('Validation summary'!$B$2="2024-25",LIC182="In-period"),AND('Validation summary'!$B$2="2024-25",LIC182="End of period",LIC190="Revenue")),TRUE,FALSE)</f>
        <v>0</v>
      </c>
      <c r="LID183" s="201" t="b">
        <f>IF(OR(AND('Validation summary'!$B$2="2022-23",LID182="In-period"),AND('Validation summary'!$B$2="2023-24",LID182="In-period"),AND('Validation summary'!$B$2="2024-25",LID182="In-period"),AND('Validation summary'!$B$2="2024-25",LID182="End of period",LID190="Revenue")),TRUE,FALSE)</f>
        <v>0</v>
      </c>
      <c r="LIE183" s="201" t="b">
        <f>IF(OR(AND('Validation summary'!$B$2="2022-23",LIE182="In-period"),AND('Validation summary'!$B$2="2023-24",LIE182="In-period"),AND('Validation summary'!$B$2="2024-25",LIE182="In-period"),AND('Validation summary'!$B$2="2024-25",LIE182="End of period",LIE190="Revenue")),TRUE,FALSE)</f>
        <v>0</v>
      </c>
      <c r="LIF183" s="201" t="b">
        <f>IF(OR(AND('Validation summary'!$B$2="2022-23",LIF182="In-period"),AND('Validation summary'!$B$2="2023-24",LIF182="In-period"),AND('Validation summary'!$B$2="2024-25",LIF182="In-period"),AND('Validation summary'!$B$2="2024-25",LIF182="End of period",LIF190="Revenue")),TRUE,FALSE)</f>
        <v>0</v>
      </c>
      <c r="LIG183" s="201" t="b">
        <f>IF(OR(AND('Validation summary'!$B$2="2022-23",LIG182="In-period"),AND('Validation summary'!$B$2="2023-24",LIG182="In-period"),AND('Validation summary'!$B$2="2024-25",LIG182="In-period"),AND('Validation summary'!$B$2="2024-25",LIG182="End of period",LIG190="Revenue")),TRUE,FALSE)</f>
        <v>0</v>
      </c>
      <c r="LIH183" s="201" t="b">
        <f>IF(OR(AND('Validation summary'!$B$2="2022-23",LIH182="In-period"),AND('Validation summary'!$B$2="2023-24",LIH182="In-period"),AND('Validation summary'!$B$2="2024-25",LIH182="In-period"),AND('Validation summary'!$B$2="2024-25",LIH182="End of period",LIH190="Revenue")),TRUE,FALSE)</f>
        <v>0</v>
      </c>
      <c r="LII183" s="201" t="b">
        <f>IF(OR(AND('Validation summary'!$B$2="2022-23",LII182="In-period"),AND('Validation summary'!$B$2="2023-24",LII182="In-period"),AND('Validation summary'!$B$2="2024-25",LII182="In-period"),AND('Validation summary'!$B$2="2024-25",LII182="End of period",LII190="Revenue")),TRUE,FALSE)</f>
        <v>0</v>
      </c>
      <c r="LIJ183" s="201" t="b">
        <f>IF(OR(AND('Validation summary'!$B$2="2022-23",LIJ182="In-period"),AND('Validation summary'!$B$2="2023-24",LIJ182="In-period"),AND('Validation summary'!$B$2="2024-25",LIJ182="In-period"),AND('Validation summary'!$B$2="2024-25",LIJ182="End of period",LIJ190="Revenue")),TRUE,FALSE)</f>
        <v>0</v>
      </c>
      <c r="LIK183" s="201" t="b">
        <f>IF(OR(AND('Validation summary'!$B$2="2022-23",LIK182="In-period"),AND('Validation summary'!$B$2="2023-24",LIK182="In-period"),AND('Validation summary'!$B$2="2024-25",LIK182="In-period"),AND('Validation summary'!$B$2="2024-25",LIK182="End of period",LIK190="Revenue")),TRUE,FALSE)</f>
        <v>0</v>
      </c>
      <c r="LIL183" s="201" t="b">
        <f>IF(OR(AND('Validation summary'!$B$2="2022-23",LIL182="In-period"),AND('Validation summary'!$B$2="2023-24",LIL182="In-period"),AND('Validation summary'!$B$2="2024-25",LIL182="In-period"),AND('Validation summary'!$B$2="2024-25",LIL182="End of period",LIL190="Revenue")),TRUE,FALSE)</f>
        <v>0</v>
      </c>
      <c r="LIM183" s="201" t="b">
        <f>IF(OR(AND('Validation summary'!$B$2="2022-23",LIM182="In-period"),AND('Validation summary'!$B$2="2023-24",LIM182="In-period"),AND('Validation summary'!$B$2="2024-25",LIM182="In-period"),AND('Validation summary'!$B$2="2024-25",LIM182="End of period",LIM190="Revenue")),TRUE,FALSE)</f>
        <v>0</v>
      </c>
      <c r="LIN183" s="201" t="b">
        <f>IF(OR(AND('Validation summary'!$B$2="2022-23",LIN182="In-period"),AND('Validation summary'!$B$2="2023-24",LIN182="In-period"),AND('Validation summary'!$B$2="2024-25",LIN182="In-period"),AND('Validation summary'!$B$2="2024-25",LIN182="End of period",LIN190="Revenue")),TRUE,FALSE)</f>
        <v>0</v>
      </c>
      <c r="LIO183" s="201" t="b">
        <f>IF(OR(AND('Validation summary'!$B$2="2022-23",LIO182="In-period"),AND('Validation summary'!$B$2="2023-24",LIO182="In-period"),AND('Validation summary'!$B$2="2024-25",LIO182="In-period"),AND('Validation summary'!$B$2="2024-25",LIO182="End of period",LIO190="Revenue")),TRUE,FALSE)</f>
        <v>0</v>
      </c>
      <c r="LIP183" s="201" t="b">
        <f>IF(OR(AND('Validation summary'!$B$2="2022-23",LIP182="In-period"),AND('Validation summary'!$B$2="2023-24",LIP182="In-period"),AND('Validation summary'!$B$2="2024-25",LIP182="In-period"),AND('Validation summary'!$B$2="2024-25",LIP182="End of period",LIP190="Revenue")),TRUE,FALSE)</f>
        <v>0</v>
      </c>
      <c r="LIQ183" s="201" t="b">
        <f>IF(OR(AND('Validation summary'!$B$2="2022-23",LIQ182="In-period"),AND('Validation summary'!$B$2="2023-24",LIQ182="In-period"),AND('Validation summary'!$B$2="2024-25",LIQ182="In-period"),AND('Validation summary'!$B$2="2024-25",LIQ182="End of period",LIQ190="Revenue")),TRUE,FALSE)</f>
        <v>0</v>
      </c>
      <c r="LIR183" s="201" t="b">
        <f>IF(OR(AND('Validation summary'!$B$2="2022-23",LIR182="In-period"),AND('Validation summary'!$B$2="2023-24",LIR182="In-period"),AND('Validation summary'!$B$2="2024-25",LIR182="In-period"),AND('Validation summary'!$B$2="2024-25",LIR182="End of period",LIR190="Revenue")),TRUE,FALSE)</f>
        <v>0</v>
      </c>
      <c r="LIS183" s="201" t="b">
        <f>IF(OR(AND('Validation summary'!$B$2="2022-23",LIS182="In-period"),AND('Validation summary'!$B$2="2023-24",LIS182="In-period"),AND('Validation summary'!$B$2="2024-25",LIS182="In-period"),AND('Validation summary'!$B$2="2024-25",LIS182="End of period",LIS190="Revenue")),TRUE,FALSE)</f>
        <v>0</v>
      </c>
      <c r="LIT183" s="201" t="b">
        <f>IF(OR(AND('Validation summary'!$B$2="2022-23",LIT182="In-period"),AND('Validation summary'!$B$2="2023-24",LIT182="In-period"),AND('Validation summary'!$B$2="2024-25",LIT182="In-period"),AND('Validation summary'!$B$2="2024-25",LIT182="End of period",LIT190="Revenue")),TRUE,FALSE)</f>
        <v>0</v>
      </c>
      <c r="LIU183" s="201" t="b">
        <f>IF(OR(AND('Validation summary'!$B$2="2022-23",LIU182="In-period"),AND('Validation summary'!$B$2="2023-24",LIU182="In-period"),AND('Validation summary'!$B$2="2024-25",LIU182="In-period"),AND('Validation summary'!$B$2="2024-25",LIU182="End of period",LIU190="Revenue")),TRUE,FALSE)</f>
        <v>0</v>
      </c>
      <c r="LIV183" s="201" t="b">
        <f>IF(OR(AND('Validation summary'!$B$2="2022-23",LIV182="In-period"),AND('Validation summary'!$B$2="2023-24",LIV182="In-period"),AND('Validation summary'!$B$2="2024-25",LIV182="In-period"),AND('Validation summary'!$B$2="2024-25",LIV182="End of period",LIV190="Revenue")),TRUE,FALSE)</f>
        <v>0</v>
      </c>
      <c r="LIW183" s="201" t="b">
        <f>IF(OR(AND('Validation summary'!$B$2="2022-23",LIW182="In-period"),AND('Validation summary'!$B$2="2023-24",LIW182="In-period"),AND('Validation summary'!$B$2="2024-25",LIW182="In-period"),AND('Validation summary'!$B$2="2024-25",LIW182="End of period",LIW190="Revenue")),TRUE,FALSE)</f>
        <v>0</v>
      </c>
      <c r="LIX183" s="201" t="b">
        <f>IF(OR(AND('Validation summary'!$B$2="2022-23",LIX182="In-period"),AND('Validation summary'!$B$2="2023-24",LIX182="In-period"),AND('Validation summary'!$B$2="2024-25",LIX182="In-period"),AND('Validation summary'!$B$2="2024-25",LIX182="End of period",LIX190="Revenue")),TRUE,FALSE)</f>
        <v>0</v>
      </c>
      <c r="LIY183" s="201" t="b">
        <f>IF(OR(AND('Validation summary'!$B$2="2022-23",LIY182="In-period"),AND('Validation summary'!$B$2="2023-24",LIY182="In-period"),AND('Validation summary'!$B$2="2024-25",LIY182="In-period"),AND('Validation summary'!$B$2="2024-25",LIY182="End of period",LIY190="Revenue")),TRUE,FALSE)</f>
        <v>0</v>
      </c>
      <c r="LIZ183" s="201" t="b">
        <f>IF(OR(AND('Validation summary'!$B$2="2022-23",LIZ182="In-period"),AND('Validation summary'!$B$2="2023-24",LIZ182="In-period"),AND('Validation summary'!$B$2="2024-25",LIZ182="In-period"),AND('Validation summary'!$B$2="2024-25",LIZ182="End of period",LIZ190="Revenue")),TRUE,FALSE)</f>
        <v>0</v>
      </c>
      <c r="LJA183" s="201" t="b">
        <f>IF(OR(AND('Validation summary'!$B$2="2022-23",LJA182="In-period"),AND('Validation summary'!$B$2="2023-24",LJA182="In-period"),AND('Validation summary'!$B$2="2024-25",LJA182="In-period"),AND('Validation summary'!$B$2="2024-25",LJA182="End of period",LJA190="Revenue")),TRUE,FALSE)</f>
        <v>0</v>
      </c>
      <c r="LJB183" s="201" t="b">
        <f>IF(OR(AND('Validation summary'!$B$2="2022-23",LJB182="In-period"),AND('Validation summary'!$B$2="2023-24",LJB182="In-period"),AND('Validation summary'!$B$2="2024-25",LJB182="In-period"),AND('Validation summary'!$B$2="2024-25",LJB182="End of period",LJB190="Revenue")),TRUE,FALSE)</f>
        <v>0</v>
      </c>
      <c r="LJC183" s="201" t="b">
        <f>IF(OR(AND('Validation summary'!$B$2="2022-23",LJC182="In-period"),AND('Validation summary'!$B$2="2023-24",LJC182="In-period"),AND('Validation summary'!$B$2="2024-25",LJC182="In-period"),AND('Validation summary'!$B$2="2024-25",LJC182="End of period",LJC190="Revenue")),TRUE,FALSE)</f>
        <v>0</v>
      </c>
      <c r="LJD183" s="201" t="b">
        <f>IF(OR(AND('Validation summary'!$B$2="2022-23",LJD182="In-period"),AND('Validation summary'!$B$2="2023-24",LJD182="In-period"),AND('Validation summary'!$B$2="2024-25",LJD182="In-period"),AND('Validation summary'!$B$2="2024-25",LJD182="End of period",LJD190="Revenue")),TRUE,FALSE)</f>
        <v>0</v>
      </c>
      <c r="LJE183" s="201" t="b">
        <f>IF(OR(AND('Validation summary'!$B$2="2022-23",LJE182="In-period"),AND('Validation summary'!$B$2="2023-24",LJE182="In-period"),AND('Validation summary'!$B$2="2024-25",LJE182="In-period"),AND('Validation summary'!$B$2="2024-25",LJE182="End of period",LJE190="Revenue")),TRUE,FALSE)</f>
        <v>0</v>
      </c>
      <c r="LJF183" s="201" t="b">
        <f>IF(OR(AND('Validation summary'!$B$2="2022-23",LJF182="In-period"),AND('Validation summary'!$B$2="2023-24",LJF182="In-period"),AND('Validation summary'!$B$2="2024-25",LJF182="In-period"),AND('Validation summary'!$B$2="2024-25",LJF182="End of period",LJF190="Revenue")),TRUE,FALSE)</f>
        <v>0</v>
      </c>
      <c r="LJG183" s="201" t="b">
        <f>IF(OR(AND('Validation summary'!$B$2="2022-23",LJG182="In-period"),AND('Validation summary'!$B$2="2023-24",LJG182="In-period"),AND('Validation summary'!$B$2="2024-25",LJG182="In-period"),AND('Validation summary'!$B$2="2024-25",LJG182="End of period",LJG190="Revenue")),TRUE,FALSE)</f>
        <v>0</v>
      </c>
      <c r="LJH183" s="201" t="b">
        <f>IF(OR(AND('Validation summary'!$B$2="2022-23",LJH182="In-period"),AND('Validation summary'!$B$2="2023-24",LJH182="In-period"),AND('Validation summary'!$B$2="2024-25",LJH182="In-period"),AND('Validation summary'!$B$2="2024-25",LJH182="End of period",LJH190="Revenue")),TRUE,FALSE)</f>
        <v>0</v>
      </c>
      <c r="LJI183" s="201" t="b">
        <f>IF(OR(AND('Validation summary'!$B$2="2022-23",LJI182="In-period"),AND('Validation summary'!$B$2="2023-24",LJI182="In-period"),AND('Validation summary'!$B$2="2024-25",LJI182="In-period"),AND('Validation summary'!$B$2="2024-25",LJI182="End of period",LJI190="Revenue")),TRUE,FALSE)</f>
        <v>0</v>
      </c>
      <c r="LJJ183" s="201" t="b">
        <f>IF(OR(AND('Validation summary'!$B$2="2022-23",LJJ182="In-period"),AND('Validation summary'!$B$2="2023-24",LJJ182="In-period"),AND('Validation summary'!$B$2="2024-25",LJJ182="In-period"),AND('Validation summary'!$B$2="2024-25",LJJ182="End of period",LJJ190="Revenue")),TRUE,FALSE)</f>
        <v>0</v>
      </c>
      <c r="LJK183" s="201" t="b">
        <f>IF(OR(AND('Validation summary'!$B$2="2022-23",LJK182="In-period"),AND('Validation summary'!$B$2="2023-24",LJK182="In-period"),AND('Validation summary'!$B$2="2024-25",LJK182="In-period"),AND('Validation summary'!$B$2="2024-25",LJK182="End of period",LJK190="Revenue")),TRUE,FALSE)</f>
        <v>0</v>
      </c>
      <c r="LJL183" s="201" t="b">
        <f>IF(OR(AND('Validation summary'!$B$2="2022-23",LJL182="In-period"),AND('Validation summary'!$B$2="2023-24",LJL182="In-period"),AND('Validation summary'!$B$2="2024-25",LJL182="In-period"),AND('Validation summary'!$B$2="2024-25",LJL182="End of period",LJL190="Revenue")),TRUE,FALSE)</f>
        <v>0</v>
      </c>
      <c r="LJM183" s="201" t="b">
        <f>IF(OR(AND('Validation summary'!$B$2="2022-23",LJM182="In-period"),AND('Validation summary'!$B$2="2023-24",LJM182="In-period"),AND('Validation summary'!$B$2="2024-25",LJM182="In-period"),AND('Validation summary'!$B$2="2024-25",LJM182="End of period",LJM190="Revenue")),TRUE,FALSE)</f>
        <v>0</v>
      </c>
      <c r="LJN183" s="201" t="b">
        <f>IF(OR(AND('Validation summary'!$B$2="2022-23",LJN182="In-period"),AND('Validation summary'!$B$2="2023-24",LJN182="In-period"),AND('Validation summary'!$B$2="2024-25",LJN182="In-period"),AND('Validation summary'!$B$2="2024-25",LJN182="End of period",LJN190="Revenue")),TRUE,FALSE)</f>
        <v>0</v>
      </c>
      <c r="LJO183" s="201" t="b">
        <f>IF(OR(AND('Validation summary'!$B$2="2022-23",LJO182="In-period"),AND('Validation summary'!$B$2="2023-24",LJO182="In-period"),AND('Validation summary'!$B$2="2024-25",LJO182="In-period"),AND('Validation summary'!$B$2="2024-25",LJO182="End of period",LJO190="Revenue")),TRUE,FALSE)</f>
        <v>0</v>
      </c>
      <c r="LJP183" s="201" t="b">
        <f>IF(OR(AND('Validation summary'!$B$2="2022-23",LJP182="In-period"),AND('Validation summary'!$B$2="2023-24",LJP182="In-period"),AND('Validation summary'!$B$2="2024-25",LJP182="In-period"),AND('Validation summary'!$B$2="2024-25",LJP182="End of period",LJP190="Revenue")),TRUE,FALSE)</f>
        <v>0</v>
      </c>
      <c r="LJQ183" s="201" t="b">
        <f>IF(OR(AND('Validation summary'!$B$2="2022-23",LJQ182="In-period"),AND('Validation summary'!$B$2="2023-24",LJQ182="In-period"),AND('Validation summary'!$B$2="2024-25",LJQ182="In-period"),AND('Validation summary'!$B$2="2024-25",LJQ182="End of period",LJQ190="Revenue")),TRUE,FALSE)</f>
        <v>0</v>
      </c>
      <c r="LJR183" s="201" t="b">
        <f>IF(OR(AND('Validation summary'!$B$2="2022-23",LJR182="In-period"),AND('Validation summary'!$B$2="2023-24",LJR182="In-period"),AND('Validation summary'!$B$2="2024-25",LJR182="In-period"),AND('Validation summary'!$B$2="2024-25",LJR182="End of period",LJR190="Revenue")),TRUE,FALSE)</f>
        <v>0</v>
      </c>
      <c r="LJS183" s="201" t="b">
        <f>IF(OR(AND('Validation summary'!$B$2="2022-23",LJS182="In-period"),AND('Validation summary'!$B$2="2023-24",LJS182="In-period"),AND('Validation summary'!$B$2="2024-25",LJS182="In-period"),AND('Validation summary'!$B$2="2024-25",LJS182="End of period",LJS190="Revenue")),TRUE,FALSE)</f>
        <v>0</v>
      </c>
      <c r="LJT183" s="201" t="b">
        <f>IF(OR(AND('Validation summary'!$B$2="2022-23",LJT182="In-period"),AND('Validation summary'!$B$2="2023-24",LJT182="In-period"),AND('Validation summary'!$B$2="2024-25",LJT182="In-period"),AND('Validation summary'!$B$2="2024-25",LJT182="End of period",LJT190="Revenue")),TRUE,FALSE)</f>
        <v>0</v>
      </c>
      <c r="LJU183" s="201" t="b">
        <f>IF(OR(AND('Validation summary'!$B$2="2022-23",LJU182="In-period"),AND('Validation summary'!$B$2="2023-24",LJU182="In-period"),AND('Validation summary'!$B$2="2024-25",LJU182="In-period"),AND('Validation summary'!$B$2="2024-25",LJU182="End of period",LJU190="Revenue")),TRUE,FALSE)</f>
        <v>0</v>
      </c>
      <c r="LJV183" s="201" t="b">
        <f>IF(OR(AND('Validation summary'!$B$2="2022-23",LJV182="In-period"),AND('Validation summary'!$B$2="2023-24",LJV182="In-period"),AND('Validation summary'!$B$2="2024-25",LJV182="In-period"),AND('Validation summary'!$B$2="2024-25",LJV182="End of period",LJV190="Revenue")),TRUE,FALSE)</f>
        <v>0</v>
      </c>
      <c r="LJW183" s="201" t="b">
        <f>IF(OR(AND('Validation summary'!$B$2="2022-23",LJW182="In-period"),AND('Validation summary'!$B$2="2023-24",LJW182="In-period"),AND('Validation summary'!$B$2="2024-25",LJW182="In-period"),AND('Validation summary'!$B$2="2024-25",LJW182="End of period",LJW190="Revenue")),TRUE,FALSE)</f>
        <v>0</v>
      </c>
      <c r="LJX183" s="201" t="b">
        <f>IF(OR(AND('Validation summary'!$B$2="2022-23",LJX182="In-period"),AND('Validation summary'!$B$2="2023-24",LJX182="In-period"),AND('Validation summary'!$B$2="2024-25",LJX182="In-period"),AND('Validation summary'!$B$2="2024-25",LJX182="End of period",LJX190="Revenue")),TRUE,FALSE)</f>
        <v>0</v>
      </c>
      <c r="LJY183" s="201" t="b">
        <f>IF(OR(AND('Validation summary'!$B$2="2022-23",LJY182="In-period"),AND('Validation summary'!$B$2="2023-24",LJY182="In-period"),AND('Validation summary'!$B$2="2024-25",LJY182="In-period"),AND('Validation summary'!$B$2="2024-25",LJY182="End of period",LJY190="Revenue")),TRUE,FALSE)</f>
        <v>0</v>
      </c>
      <c r="LJZ183" s="201" t="b">
        <f>IF(OR(AND('Validation summary'!$B$2="2022-23",LJZ182="In-period"),AND('Validation summary'!$B$2="2023-24",LJZ182="In-period"),AND('Validation summary'!$B$2="2024-25",LJZ182="In-period"),AND('Validation summary'!$B$2="2024-25",LJZ182="End of period",LJZ190="Revenue")),TRUE,FALSE)</f>
        <v>0</v>
      </c>
      <c r="LKA183" s="201" t="b">
        <f>IF(OR(AND('Validation summary'!$B$2="2022-23",LKA182="In-period"),AND('Validation summary'!$B$2="2023-24",LKA182="In-period"),AND('Validation summary'!$B$2="2024-25",LKA182="In-period"),AND('Validation summary'!$B$2="2024-25",LKA182="End of period",LKA190="Revenue")),TRUE,FALSE)</f>
        <v>0</v>
      </c>
      <c r="LKB183" s="201" t="b">
        <f>IF(OR(AND('Validation summary'!$B$2="2022-23",LKB182="In-period"),AND('Validation summary'!$B$2="2023-24",LKB182="In-period"),AND('Validation summary'!$B$2="2024-25",LKB182="In-period"),AND('Validation summary'!$B$2="2024-25",LKB182="End of period",LKB190="Revenue")),TRUE,FALSE)</f>
        <v>0</v>
      </c>
      <c r="LKC183" s="201" t="b">
        <f>IF(OR(AND('Validation summary'!$B$2="2022-23",LKC182="In-period"),AND('Validation summary'!$B$2="2023-24",LKC182="In-period"),AND('Validation summary'!$B$2="2024-25",LKC182="In-period"),AND('Validation summary'!$B$2="2024-25",LKC182="End of period",LKC190="Revenue")),TRUE,FALSE)</f>
        <v>0</v>
      </c>
      <c r="LKD183" s="201" t="b">
        <f>IF(OR(AND('Validation summary'!$B$2="2022-23",LKD182="In-period"),AND('Validation summary'!$B$2="2023-24",LKD182="In-period"),AND('Validation summary'!$B$2="2024-25",LKD182="In-period"),AND('Validation summary'!$B$2="2024-25",LKD182="End of period",LKD190="Revenue")),TRUE,FALSE)</f>
        <v>0</v>
      </c>
      <c r="LKE183" s="201" t="b">
        <f>IF(OR(AND('Validation summary'!$B$2="2022-23",LKE182="In-period"),AND('Validation summary'!$B$2="2023-24",LKE182="In-period"),AND('Validation summary'!$B$2="2024-25",LKE182="In-period"),AND('Validation summary'!$B$2="2024-25",LKE182="End of period",LKE190="Revenue")),TRUE,FALSE)</f>
        <v>0</v>
      </c>
      <c r="LKF183" s="201" t="b">
        <f>IF(OR(AND('Validation summary'!$B$2="2022-23",LKF182="In-period"),AND('Validation summary'!$B$2="2023-24",LKF182="In-period"),AND('Validation summary'!$B$2="2024-25",LKF182="In-period"),AND('Validation summary'!$B$2="2024-25",LKF182="End of period",LKF190="Revenue")),TRUE,FALSE)</f>
        <v>0</v>
      </c>
      <c r="LKG183" s="201" t="b">
        <f>IF(OR(AND('Validation summary'!$B$2="2022-23",LKG182="In-period"),AND('Validation summary'!$B$2="2023-24",LKG182="In-period"),AND('Validation summary'!$B$2="2024-25",LKG182="In-period"),AND('Validation summary'!$B$2="2024-25",LKG182="End of period",LKG190="Revenue")),TRUE,FALSE)</f>
        <v>0</v>
      </c>
      <c r="LKH183" s="201" t="b">
        <f>IF(OR(AND('Validation summary'!$B$2="2022-23",LKH182="In-period"),AND('Validation summary'!$B$2="2023-24",LKH182="In-period"),AND('Validation summary'!$B$2="2024-25",LKH182="In-period"),AND('Validation summary'!$B$2="2024-25",LKH182="End of period",LKH190="Revenue")),TRUE,FALSE)</f>
        <v>0</v>
      </c>
      <c r="LKI183" s="201" t="b">
        <f>IF(OR(AND('Validation summary'!$B$2="2022-23",LKI182="In-period"),AND('Validation summary'!$B$2="2023-24",LKI182="In-period"),AND('Validation summary'!$B$2="2024-25",LKI182="In-period"),AND('Validation summary'!$B$2="2024-25",LKI182="End of period",LKI190="Revenue")),TRUE,FALSE)</f>
        <v>0</v>
      </c>
      <c r="LKJ183" s="201" t="b">
        <f>IF(OR(AND('Validation summary'!$B$2="2022-23",LKJ182="In-period"),AND('Validation summary'!$B$2="2023-24",LKJ182="In-period"),AND('Validation summary'!$B$2="2024-25",LKJ182="In-period"),AND('Validation summary'!$B$2="2024-25",LKJ182="End of period",LKJ190="Revenue")),TRUE,FALSE)</f>
        <v>0</v>
      </c>
      <c r="LKK183" s="201" t="b">
        <f>IF(OR(AND('Validation summary'!$B$2="2022-23",LKK182="In-period"),AND('Validation summary'!$B$2="2023-24",LKK182="In-period"),AND('Validation summary'!$B$2="2024-25",LKK182="In-period"),AND('Validation summary'!$B$2="2024-25",LKK182="End of period",LKK190="Revenue")),TRUE,FALSE)</f>
        <v>0</v>
      </c>
      <c r="LKL183" s="201" t="b">
        <f>IF(OR(AND('Validation summary'!$B$2="2022-23",LKL182="In-period"),AND('Validation summary'!$B$2="2023-24",LKL182="In-period"),AND('Validation summary'!$B$2="2024-25",LKL182="In-period"),AND('Validation summary'!$B$2="2024-25",LKL182="End of period",LKL190="Revenue")),TRUE,FALSE)</f>
        <v>0</v>
      </c>
      <c r="LKM183" s="201" t="b">
        <f>IF(OR(AND('Validation summary'!$B$2="2022-23",LKM182="In-period"),AND('Validation summary'!$B$2="2023-24",LKM182="In-period"),AND('Validation summary'!$B$2="2024-25",LKM182="In-period"),AND('Validation summary'!$B$2="2024-25",LKM182="End of period",LKM190="Revenue")),TRUE,FALSE)</f>
        <v>0</v>
      </c>
      <c r="LKN183" s="201" t="b">
        <f>IF(OR(AND('Validation summary'!$B$2="2022-23",LKN182="In-period"),AND('Validation summary'!$B$2="2023-24",LKN182="In-period"),AND('Validation summary'!$B$2="2024-25",LKN182="In-period"),AND('Validation summary'!$B$2="2024-25",LKN182="End of period",LKN190="Revenue")),TRUE,FALSE)</f>
        <v>0</v>
      </c>
      <c r="LKO183" s="201" t="b">
        <f>IF(OR(AND('Validation summary'!$B$2="2022-23",LKO182="In-period"),AND('Validation summary'!$B$2="2023-24",LKO182="In-period"),AND('Validation summary'!$B$2="2024-25",LKO182="In-period"),AND('Validation summary'!$B$2="2024-25",LKO182="End of period",LKO190="Revenue")),TRUE,FALSE)</f>
        <v>0</v>
      </c>
      <c r="LKP183" s="201" t="b">
        <f>IF(OR(AND('Validation summary'!$B$2="2022-23",LKP182="In-period"),AND('Validation summary'!$B$2="2023-24",LKP182="In-period"),AND('Validation summary'!$B$2="2024-25",LKP182="In-period"),AND('Validation summary'!$B$2="2024-25",LKP182="End of period",LKP190="Revenue")),TRUE,FALSE)</f>
        <v>0</v>
      </c>
      <c r="LKQ183" s="201" t="b">
        <f>IF(OR(AND('Validation summary'!$B$2="2022-23",LKQ182="In-period"),AND('Validation summary'!$B$2="2023-24",LKQ182="In-period"),AND('Validation summary'!$B$2="2024-25",LKQ182="In-period"),AND('Validation summary'!$B$2="2024-25",LKQ182="End of period",LKQ190="Revenue")),TRUE,FALSE)</f>
        <v>0</v>
      </c>
      <c r="LKR183" s="201" t="b">
        <f>IF(OR(AND('Validation summary'!$B$2="2022-23",LKR182="In-period"),AND('Validation summary'!$B$2="2023-24",LKR182="In-period"),AND('Validation summary'!$B$2="2024-25",LKR182="In-period"),AND('Validation summary'!$B$2="2024-25",LKR182="End of period",LKR190="Revenue")),TRUE,FALSE)</f>
        <v>0</v>
      </c>
      <c r="LKS183" s="201" t="b">
        <f>IF(OR(AND('Validation summary'!$B$2="2022-23",LKS182="In-period"),AND('Validation summary'!$B$2="2023-24",LKS182="In-period"),AND('Validation summary'!$B$2="2024-25",LKS182="In-period"),AND('Validation summary'!$B$2="2024-25",LKS182="End of period",LKS190="Revenue")),TRUE,FALSE)</f>
        <v>0</v>
      </c>
      <c r="LKT183" s="201" t="b">
        <f>IF(OR(AND('Validation summary'!$B$2="2022-23",LKT182="In-period"),AND('Validation summary'!$B$2="2023-24",LKT182="In-period"),AND('Validation summary'!$B$2="2024-25",LKT182="In-period"),AND('Validation summary'!$B$2="2024-25",LKT182="End of period",LKT190="Revenue")),TRUE,FALSE)</f>
        <v>0</v>
      </c>
      <c r="LKU183" s="201" t="b">
        <f>IF(OR(AND('Validation summary'!$B$2="2022-23",LKU182="In-period"),AND('Validation summary'!$B$2="2023-24",LKU182="In-period"),AND('Validation summary'!$B$2="2024-25",LKU182="In-period"),AND('Validation summary'!$B$2="2024-25",LKU182="End of period",LKU190="Revenue")),TRUE,FALSE)</f>
        <v>0</v>
      </c>
      <c r="LKV183" s="201" t="b">
        <f>IF(OR(AND('Validation summary'!$B$2="2022-23",LKV182="In-period"),AND('Validation summary'!$B$2="2023-24",LKV182="In-period"),AND('Validation summary'!$B$2="2024-25",LKV182="In-period"),AND('Validation summary'!$B$2="2024-25",LKV182="End of period",LKV190="Revenue")),TRUE,FALSE)</f>
        <v>0</v>
      </c>
      <c r="LKW183" s="201" t="b">
        <f>IF(OR(AND('Validation summary'!$B$2="2022-23",LKW182="In-period"),AND('Validation summary'!$B$2="2023-24",LKW182="In-period"),AND('Validation summary'!$B$2="2024-25",LKW182="In-period"),AND('Validation summary'!$B$2="2024-25",LKW182="End of period",LKW190="Revenue")),TRUE,FALSE)</f>
        <v>0</v>
      </c>
      <c r="LKX183" s="201" t="b">
        <f>IF(OR(AND('Validation summary'!$B$2="2022-23",LKX182="In-period"),AND('Validation summary'!$B$2="2023-24",LKX182="In-period"),AND('Validation summary'!$B$2="2024-25",LKX182="In-period"),AND('Validation summary'!$B$2="2024-25",LKX182="End of period",LKX190="Revenue")),TRUE,FALSE)</f>
        <v>0</v>
      </c>
      <c r="LKY183" s="201" t="b">
        <f>IF(OR(AND('Validation summary'!$B$2="2022-23",LKY182="In-period"),AND('Validation summary'!$B$2="2023-24",LKY182="In-period"),AND('Validation summary'!$B$2="2024-25",LKY182="In-period"),AND('Validation summary'!$B$2="2024-25",LKY182="End of period",LKY190="Revenue")),TRUE,FALSE)</f>
        <v>0</v>
      </c>
      <c r="LKZ183" s="201" t="b">
        <f>IF(OR(AND('Validation summary'!$B$2="2022-23",LKZ182="In-period"),AND('Validation summary'!$B$2="2023-24",LKZ182="In-period"),AND('Validation summary'!$B$2="2024-25",LKZ182="In-period"),AND('Validation summary'!$B$2="2024-25",LKZ182="End of period",LKZ190="Revenue")),TRUE,FALSE)</f>
        <v>0</v>
      </c>
      <c r="LLA183" s="201" t="b">
        <f>IF(OR(AND('Validation summary'!$B$2="2022-23",LLA182="In-period"),AND('Validation summary'!$B$2="2023-24",LLA182="In-period"),AND('Validation summary'!$B$2="2024-25",LLA182="In-period"),AND('Validation summary'!$B$2="2024-25",LLA182="End of period",LLA190="Revenue")),TRUE,FALSE)</f>
        <v>0</v>
      </c>
      <c r="LLB183" s="201" t="b">
        <f>IF(OR(AND('Validation summary'!$B$2="2022-23",LLB182="In-period"),AND('Validation summary'!$B$2="2023-24",LLB182="In-period"),AND('Validation summary'!$B$2="2024-25",LLB182="In-period"),AND('Validation summary'!$B$2="2024-25",LLB182="End of period",LLB190="Revenue")),TRUE,FALSE)</f>
        <v>0</v>
      </c>
      <c r="LLC183" s="201" t="b">
        <f>IF(OR(AND('Validation summary'!$B$2="2022-23",LLC182="In-period"),AND('Validation summary'!$B$2="2023-24",LLC182="In-period"),AND('Validation summary'!$B$2="2024-25",LLC182="In-period"),AND('Validation summary'!$B$2="2024-25",LLC182="End of period",LLC190="Revenue")),TRUE,FALSE)</f>
        <v>0</v>
      </c>
      <c r="LLD183" s="201" t="b">
        <f>IF(OR(AND('Validation summary'!$B$2="2022-23",LLD182="In-period"),AND('Validation summary'!$B$2="2023-24",LLD182="In-period"),AND('Validation summary'!$B$2="2024-25",LLD182="In-period"),AND('Validation summary'!$B$2="2024-25",LLD182="End of period",LLD190="Revenue")),TRUE,FALSE)</f>
        <v>0</v>
      </c>
      <c r="LLE183" s="201" t="b">
        <f>IF(OR(AND('Validation summary'!$B$2="2022-23",LLE182="In-period"),AND('Validation summary'!$B$2="2023-24",LLE182="In-period"),AND('Validation summary'!$B$2="2024-25",LLE182="In-period"),AND('Validation summary'!$B$2="2024-25",LLE182="End of period",LLE190="Revenue")),TRUE,FALSE)</f>
        <v>0</v>
      </c>
      <c r="LLF183" s="201" t="b">
        <f>IF(OR(AND('Validation summary'!$B$2="2022-23",LLF182="In-period"),AND('Validation summary'!$B$2="2023-24",LLF182="In-period"),AND('Validation summary'!$B$2="2024-25",LLF182="In-period"),AND('Validation summary'!$B$2="2024-25",LLF182="End of period",LLF190="Revenue")),TRUE,FALSE)</f>
        <v>0</v>
      </c>
      <c r="LLG183" s="201" t="b">
        <f>IF(OR(AND('Validation summary'!$B$2="2022-23",LLG182="In-period"),AND('Validation summary'!$B$2="2023-24",LLG182="In-period"),AND('Validation summary'!$B$2="2024-25",LLG182="In-period"),AND('Validation summary'!$B$2="2024-25",LLG182="End of period",LLG190="Revenue")),TRUE,FALSE)</f>
        <v>0</v>
      </c>
      <c r="LLH183" s="201" t="b">
        <f>IF(OR(AND('Validation summary'!$B$2="2022-23",LLH182="In-period"),AND('Validation summary'!$B$2="2023-24",LLH182="In-period"),AND('Validation summary'!$B$2="2024-25",LLH182="In-period"),AND('Validation summary'!$B$2="2024-25",LLH182="End of period",LLH190="Revenue")),TRUE,FALSE)</f>
        <v>0</v>
      </c>
      <c r="LLI183" s="201" t="b">
        <f>IF(OR(AND('Validation summary'!$B$2="2022-23",LLI182="In-period"),AND('Validation summary'!$B$2="2023-24",LLI182="In-period"),AND('Validation summary'!$B$2="2024-25",LLI182="In-period"),AND('Validation summary'!$B$2="2024-25",LLI182="End of period",LLI190="Revenue")),TRUE,FALSE)</f>
        <v>0</v>
      </c>
      <c r="LLJ183" s="201" t="b">
        <f>IF(OR(AND('Validation summary'!$B$2="2022-23",LLJ182="In-period"),AND('Validation summary'!$B$2="2023-24",LLJ182="In-period"),AND('Validation summary'!$B$2="2024-25",LLJ182="In-period"),AND('Validation summary'!$B$2="2024-25",LLJ182="End of period",LLJ190="Revenue")),TRUE,FALSE)</f>
        <v>0</v>
      </c>
      <c r="LLK183" s="201" t="b">
        <f>IF(OR(AND('Validation summary'!$B$2="2022-23",LLK182="In-period"),AND('Validation summary'!$B$2="2023-24",LLK182="In-period"),AND('Validation summary'!$B$2="2024-25",LLK182="In-period"),AND('Validation summary'!$B$2="2024-25",LLK182="End of period",LLK190="Revenue")),TRUE,FALSE)</f>
        <v>0</v>
      </c>
      <c r="LLL183" s="201" t="b">
        <f>IF(OR(AND('Validation summary'!$B$2="2022-23",LLL182="In-period"),AND('Validation summary'!$B$2="2023-24",LLL182="In-period"),AND('Validation summary'!$B$2="2024-25",LLL182="In-period"),AND('Validation summary'!$B$2="2024-25",LLL182="End of period",LLL190="Revenue")),TRUE,FALSE)</f>
        <v>0</v>
      </c>
      <c r="LLM183" s="201" t="b">
        <f>IF(OR(AND('Validation summary'!$B$2="2022-23",LLM182="In-period"),AND('Validation summary'!$B$2="2023-24",LLM182="In-period"),AND('Validation summary'!$B$2="2024-25",LLM182="In-period"),AND('Validation summary'!$B$2="2024-25",LLM182="End of period",LLM190="Revenue")),TRUE,FALSE)</f>
        <v>0</v>
      </c>
      <c r="LLN183" s="201" t="b">
        <f>IF(OR(AND('Validation summary'!$B$2="2022-23",LLN182="In-period"),AND('Validation summary'!$B$2="2023-24",LLN182="In-period"),AND('Validation summary'!$B$2="2024-25",LLN182="In-period"),AND('Validation summary'!$B$2="2024-25",LLN182="End of period",LLN190="Revenue")),TRUE,FALSE)</f>
        <v>0</v>
      </c>
      <c r="LLO183" s="201" t="b">
        <f>IF(OR(AND('Validation summary'!$B$2="2022-23",LLO182="In-period"),AND('Validation summary'!$B$2="2023-24",LLO182="In-period"),AND('Validation summary'!$B$2="2024-25",LLO182="In-period"),AND('Validation summary'!$B$2="2024-25",LLO182="End of period",LLO190="Revenue")),TRUE,FALSE)</f>
        <v>0</v>
      </c>
      <c r="LLP183" s="201" t="b">
        <f>IF(OR(AND('Validation summary'!$B$2="2022-23",LLP182="In-period"),AND('Validation summary'!$B$2="2023-24",LLP182="In-period"),AND('Validation summary'!$B$2="2024-25",LLP182="In-period"),AND('Validation summary'!$B$2="2024-25",LLP182="End of period",LLP190="Revenue")),TRUE,FALSE)</f>
        <v>0</v>
      </c>
      <c r="LLQ183" s="201" t="b">
        <f>IF(OR(AND('Validation summary'!$B$2="2022-23",LLQ182="In-period"),AND('Validation summary'!$B$2="2023-24",LLQ182="In-period"),AND('Validation summary'!$B$2="2024-25",LLQ182="In-period"),AND('Validation summary'!$B$2="2024-25",LLQ182="End of period",LLQ190="Revenue")),TRUE,FALSE)</f>
        <v>0</v>
      </c>
      <c r="LLR183" s="201" t="b">
        <f>IF(OR(AND('Validation summary'!$B$2="2022-23",LLR182="In-period"),AND('Validation summary'!$B$2="2023-24",LLR182="In-period"),AND('Validation summary'!$B$2="2024-25",LLR182="In-period"),AND('Validation summary'!$B$2="2024-25",LLR182="End of period",LLR190="Revenue")),TRUE,FALSE)</f>
        <v>0</v>
      </c>
      <c r="LLS183" s="201" t="b">
        <f>IF(OR(AND('Validation summary'!$B$2="2022-23",LLS182="In-period"),AND('Validation summary'!$B$2="2023-24",LLS182="In-period"),AND('Validation summary'!$B$2="2024-25",LLS182="In-period"),AND('Validation summary'!$B$2="2024-25",LLS182="End of period",LLS190="Revenue")),TRUE,FALSE)</f>
        <v>0</v>
      </c>
      <c r="LLT183" s="201" t="b">
        <f>IF(OR(AND('Validation summary'!$B$2="2022-23",LLT182="In-period"),AND('Validation summary'!$B$2="2023-24",LLT182="In-period"),AND('Validation summary'!$B$2="2024-25",LLT182="In-period"),AND('Validation summary'!$B$2="2024-25",LLT182="End of period",LLT190="Revenue")),TRUE,FALSE)</f>
        <v>0</v>
      </c>
      <c r="LLU183" s="201" t="b">
        <f>IF(OR(AND('Validation summary'!$B$2="2022-23",LLU182="In-period"),AND('Validation summary'!$B$2="2023-24",LLU182="In-period"),AND('Validation summary'!$B$2="2024-25",LLU182="In-period"),AND('Validation summary'!$B$2="2024-25",LLU182="End of period",LLU190="Revenue")),TRUE,FALSE)</f>
        <v>0</v>
      </c>
      <c r="LLV183" s="201" t="b">
        <f>IF(OR(AND('Validation summary'!$B$2="2022-23",LLV182="In-period"),AND('Validation summary'!$B$2="2023-24",LLV182="In-period"),AND('Validation summary'!$B$2="2024-25",LLV182="In-period"),AND('Validation summary'!$B$2="2024-25",LLV182="End of period",LLV190="Revenue")),TRUE,FALSE)</f>
        <v>0</v>
      </c>
      <c r="LLW183" s="201" t="b">
        <f>IF(OR(AND('Validation summary'!$B$2="2022-23",LLW182="In-period"),AND('Validation summary'!$B$2="2023-24",LLW182="In-period"),AND('Validation summary'!$B$2="2024-25",LLW182="In-period"),AND('Validation summary'!$B$2="2024-25",LLW182="End of period",LLW190="Revenue")),TRUE,FALSE)</f>
        <v>0</v>
      </c>
      <c r="LLX183" s="201" t="b">
        <f>IF(OR(AND('Validation summary'!$B$2="2022-23",LLX182="In-period"),AND('Validation summary'!$B$2="2023-24",LLX182="In-period"),AND('Validation summary'!$B$2="2024-25",LLX182="In-period"),AND('Validation summary'!$B$2="2024-25",LLX182="End of period",LLX190="Revenue")),TRUE,FALSE)</f>
        <v>0</v>
      </c>
      <c r="LLY183" s="201" t="b">
        <f>IF(OR(AND('Validation summary'!$B$2="2022-23",LLY182="In-period"),AND('Validation summary'!$B$2="2023-24",LLY182="In-period"),AND('Validation summary'!$B$2="2024-25",LLY182="In-period"),AND('Validation summary'!$B$2="2024-25",LLY182="End of period",LLY190="Revenue")),TRUE,FALSE)</f>
        <v>0</v>
      </c>
      <c r="LLZ183" s="201" t="b">
        <f>IF(OR(AND('Validation summary'!$B$2="2022-23",LLZ182="In-period"),AND('Validation summary'!$B$2="2023-24",LLZ182="In-period"),AND('Validation summary'!$B$2="2024-25",LLZ182="In-period"),AND('Validation summary'!$B$2="2024-25",LLZ182="End of period",LLZ190="Revenue")),TRUE,FALSE)</f>
        <v>0</v>
      </c>
      <c r="LMA183" s="201" t="b">
        <f>IF(OR(AND('Validation summary'!$B$2="2022-23",LMA182="In-period"),AND('Validation summary'!$B$2="2023-24",LMA182="In-period"),AND('Validation summary'!$B$2="2024-25",LMA182="In-period"),AND('Validation summary'!$B$2="2024-25",LMA182="End of period",LMA190="Revenue")),TRUE,FALSE)</f>
        <v>0</v>
      </c>
      <c r="LMB183" s="201" t="b">
        <f>IF(OR(AND('Validation summary'!$B$2="2022-23",LMB182="In-period"),AND('Validation summary'!$B$2="2023-24",LMB182="In-period"),AND('Validation summary'!$B$2="2024-25",LMB182="In-period"),AND('Validation summary'!$B$2="2024-25",LMB182="End of period",LMB190="Revenue")),TRUE,FALSE)</f>
        <v>0</v>
      </c>
      <c r="LMC183" s="201" t="b">
        <f>IF(OR(AND('Validation summary'!$B$2="2022-23",LMC182="In-period"),AND('Validation summary'!$B$2="2023-24",LMC182="In-period"),AND('Validation summary'!$B$2="2024-25",LMC182="In-period"),AND('Validation summary'!$B$2="2024-25",LMC182="End of period",LMC190="Revenue")),TRUE,FALSE)</f>
        <v>0</v>
      </c>
      <c r="LMD183" s="201" t="b">
        <f>IF(OR(AND('Validation summary'!$B$2="2022-23",LMD182="In-period"),AND('Validation summary'!$B$2="2023-24",LMD182="In-period"),AND('Validation summary'!$B$2="2024-25",LMD182="In-period"),AND('Validation summary'!$B$2="2024-25",LMD182="End of period",LMD190="Revenue")),TRUE,FALSE)</f>
        <v>0</v>
      </c>
      <c r="LME183" s="201" t="b">
        <f>IF(OR(AND('Validation summary'!$B$2="2022-23",LME182="In-period"),AND('Validation summary'!$B$2="2023-24",LME182="In-period"),AND('Validation summary'!$B$2="2024-25",LME182="In-period"),AND('Validation summary'!$B$2="2024-25",LME182="End of period",LME190="Revenue")),TRUE,FALSE)</f>
        <v>0</v>
      </c>
      <c r="LMF183" s="201" t="b">
        <f>IF(OR(AND('Validation summary'!$B$2="2022-23",LMF182="In-period"),AND('Validation summary'!$B$2="2023-24",LMF182="In-period"),AND('Validation summary'!$B$2="2024-25",LMF182="In-period"),AND('Validation summary'!$B$2="2024-25",LMF182="End of period",LMF190="Revenue")),TRUE,FALSE)</f>
        <v>0</v>
      </c>
      <c r="LMG183" s="201" t="b">
        <f>IF(OR(AND('Validation summary'!$B$2="2022-23",LMG182="In-period"),AND('Validation summary'!$B$2="2023-24",LMG182="In-period"),AND('Validation summary'!$B$2="2024-25",LMG182="In-period"),AND('Validation summary'!$B$2="2024-25",LMG182="End of period",LMG190="Revenue")),TRUE,FALSE)</f>
        <v>0</v>
      </c>
      <c r="LMH183" s="201" t="b">
        <f>IF(OR(AND('Validation summary'!$B$2="2022-23",LMH182="In-period"),AND('Validation summary'!$B$2="2023-24",LMH182="In-period"),AND('Validation summary'!$B$2="2024-25",LMH182="In-period"),AND('Validation summary'!$B$2="2024-25",LMH182="End of period",LMH190="Revenue")),TRUE,FALSE)</f>
        <v>0</v>
      </c>
      <c r="LMI183" s="201" t="b">
        <f>IF(OR(AND('Validation summary'!$B$2="2022-23",LMI182="In-period"),AND('Validation summary'!$B$2="2023-24",LMI182="In-period"),AND('Validation summary'!$B$2="2024-25",LMI182="In-period"),AND('Validation summary'!$B$2="2024-25",LMI182="End of period",LMI190="Revenue")),TRUE,FALSE)</f>
        <v>0</v>
      </c>
      <c r="LMJ183" s="201" t="b">
        <f>IF(OR(AND('Validation summary'!$B$2="2022-23",LMJ182="In-period"),AND('Validation summary'!$B$2="2023-24",LMJ182="In-period"),AND('Validation summary'!$B$2="2024-25",LMJ182="In-period"),AND('Validation summary'!$B$2="2024-25",LMJ182="End of period",LMJ190="Revenue")),TRUE,FALSE)</f>
        <v>0</v>
      </c>
      <c r="LMK183" s="201" t="b">
        <f>IF(OR(AND('Validation summary'!$B$2="2022-23",LMK182="In-period"),AND('Validation summary'!$B$2="2023-24",LMK182="In-period"),AND('Validation summary'!$B$2="2024-25",LMK182="In-period"),AND('Validation summary'!$B$2="2024-25",LMK182="End of period",LMK190="Revenue")),TRUE,FALSE)</f>
        <v>0</v>
      </c>
      <c r="LML183" s="201" t="b">
        <f>IF(OR(AND('Validation summary'!$B$2="2022-23",LML182="In-period"),AND('Validation summary'!$B$2="2023-24",LML182="In-period"),AND('Validation summary'!$B$2="2024-25",LML182="In-period"),AND('Validation summary'!$B$2="2024-25",LML182="End of period",LML190="Revenue")),TRUE,FALSE)</f>
        <v>0</v>
      </c>
      <c r="LMM183" s="201" t="b">
        <f>IF(OR(AND('Validation summary'!$B$2="2022-23",LMM182="In-period"),AND('Validation summary'!$B$2="2023-24",LMM182="In-period"),AND('Validation summary'!$B$2="2024-25",LMM182="In-period"),AND('Validation summary'!$B$2="2024-25",LMM182="End of period",LMM190="Revenue")),TRUE,FALSE)</f>
        <v>0</v>
      </c>
      <c r="LMN183" s="201" t="b">
        <f>IF(OR(AND('Validation summary'!$B$2="2022-23",LMN182="In-period"),AND('Validation summary'!$B$2="2023-24",LMN182="In-period"),AND('Validation summary'!$B$2="2024-25",LMN182="In-period"),AND('Validation summary'!$B$2="2024-25",LMN182="End of period",LMN190="Revenue")),TRUE,FALSE)</f>
        <v>0</v>
      </c>
      <c r="LMO183" s="201" t="b">
        <f>IF(OR(AND('Validation summary'!$B$2="2022-23",LMO182="In-period"),AND('Validation summary'!$B$2="2023-24",LMO182="In-period"),AND('Validation summary'!$B$2="2024-25",LMO182="In-period"),AND('Validation summary'!$B$2="2024-25",LMO182="End of period",LMO190="Revenue")),TRUE,FALSE)</f>
        <v>0</v>
      </c>
      <c r="LMP183" s="201" t="b">
        <f>IF(OR(AND('Validation summary'!$B$2="2022-23",LMP182="In-period"),AND('Validation summary'!$B$2="2023-24",LMP182="In-period"),AND('Validation summary'!$B$2="2024-25",LMP182="In-period"),AND('Validation summary'!$B$2="2024-25",LMP182="End of period",LMP190="Revenue")),TRUE,FALSE)</f>
        <v>0</v>
      </c>
      <c r="LMQ183" s="201" t="b">
        <f>IF(OR(AND('Validation summary'!$B$2="2022-23",LMQ182="In-period"),AND('Validation summary'!$B$2="2023-24",LMQ182="In-period"),AND('Validation summary'!$B$2="2024-25",LMQ182="In-period"),AND('Validation summary'!$B$2="2024-25",LMQ182="End of period",LMQ190="Revenue")),TRUE,FALSE)</f>
        <v>0</v>
      </c>
      <c r="LMR183" s="201" t="b">
        <f>IF(OR(AND('Validation summary'!$B$2="2022-23",LMR182="In-period"),AND('Validation summary'!$B$2="2023-24",LMR182="In-period"),AND('Validation summary'!$B$2="2024-25",LMR182="In-period"),AND('Validation summary'!$B$2="2024-25",LMR182="End of period",LMR190="Revenue")),TRUE,FALSE)</f>
        <v>0</v>
      </c>
      <c r="LMS183" s="201" t="b">
        <f>IF(OR(AND('Validation summary'!$B$2="2022-23",LMS182="In-period"),AND('Validation summary'!$B$2="2023-24",LMS182="In-period"),AND('Validation summary'!$B$2="2024-25",LMS182="In-period"),AND('Validation summary'!$B$2="2024-25",LMS182="End of period",LMS190="Revenue")),TRUE,FALSE)</f>
        <v>0</v>
      </c>
      <c r="LMT183" s="201" t="b">
        <f>IF(OR(AND('Validation summary'!$B$2="2022-23",LMT182="In-period"),AND('Validation summary'!$B$2="2023-24",LMT182="In-period"),AND('Validation summary'!$B$2="2024-25",LMT182="In-period"),AND('Validation summary'!$B$2="2024-25",LMT182="End of period",LMT190="Revenue")),TRUE,FALSE)</f>
        <v>0</v>
      </c>
      <c r="LMU183" s="201" t="b">
        <f>IF(OR(AND('Validation summary'!$B$2="2022-23",LMU182="In-period"),AND('Validation summary'!$B$2="2023-24",LMU182="In-period"),AND('Validation summary'!$B$2="2024-25",LMU182="In-period"),AND('Validation summary'!$B$2="2024-25",LMU182="End of period",LMU190="Revenue")),TRUE,FALSE)</f>
        <v>0</v>
      </c>
      <c r="LMV183" s="201" t="b">
        <f>IF(OR(AND('Validation summary'!$B$2="2022-23",LMV182="In-period"),AND('Validation summary'!$B$2="2023-24",LMV182="In-period"),AND('Validation summary'!$B$2="2024-25",LMV182="In-period"),AND('Validation summary'!$B$2="2024-25",LMV182="End of period",LMV190="Revenue")),TRUE,FALSE)</f>
        <v>0</v>
      </c>
      <c r="LMW183" s="201" t="b">
        <f>IF(OR(AND('Validation summary'!$B$2="2022-23",LMW182="In-period"),AND('Validation summary'!$B$2="2023-24",LMW182="In-period"),AND('Validation summary'!$B$2="2024-25",LMW182="In-period"),AND('Validation summary'!$B$2="2024-25",LMW182="End of period",LMW190="Revenue")),TRUE,FALSE)</f>
        <v>0</v>
      </c>
      <c r="LMX183" s="201" t="b">
        <f>IF(OR(AND('Validation summary'!$B$2="2022-23",LMX182="In-period"),AND('Validation summary'!$B$2="2023-24",LMX182="In-period"),AND('Validation summary'!$B$2="2024-25",LMX182="In-period"),AND('Validation summary'!$B$2="2024-25",LMX182="End of period",LMX190="Revenue")),TRUE,FALSE)</f>
        <v>0</v>
      </c>
      <c r="LMY183" s="201" t="b">
        <f>IF(OR(AND('Validation summary'!$B$2="2022-23",LMY182="In-period"),AND('Validation summary'!$B$2="2023-24",LMY182="In-period"),AND('Validation summary'!$B$2="2024-25",LMY182="In-period"),AND('Validation summary'!$B$2="2024-25",LMY182="End of period",LMY190="Revenue")),TRUE,FALSE)</f>
        <v>0</v>
      </c>
      <c r="LMZ183" s="201" t="b">
        <f>IF(OR(AND('Validation summary'!$B$2="2022-23",LMZ182="In-period"),AND('Validation summary'!$B$2="2023-24",LMZ182="In-period"),AND('Validation summary'!$B$2="2024-25",LMZ182="In-period"),AND('Validation summary'!$B$2="2024-25",LMZ182="End of period",LMZ190="Revenue")),TRUE,FALSE)</f>
        <v>0</v>
      </c>
      <c r="LNA183" s="201" t="b">
        <f>IF(OR(AND('Validation summary'!$B$2="2022-23",LNA182="In-period"),AND('Validation summary'!$B$2="2023-24",LNA182="In-period"),AND('Validation summary'!$B$2="2024-25",LNA182="In-period"),AND('Validation summary'!$B$2="2024-25",LNA182="End of period",LNA190="Revenue")),TRUE,FALSE)</f>
        <v>0</v>
      </c>
      <c r="LNB183" s="201" t="b">
        <f>IF(OR(AND('Validation summary'!$B$2="2022-23",LNB182="In-period"),AND('Validation summary'!$B$2="2023-24",LNB182="In-period"),AND('Validation summary'!$B$2="2024-25",LNB182="In-period"),AND('Validation summary'!$B$2="2024-25",LNB182="End of period",LNB190="Revenue")),TRUE,FALSE)</f>
        <v>0</v>
      </c>
      <c r="LNC183" s="201" t="b">
        <f>IF(OR(AND('Validation summary'!$B$2="2022-23",LNC182="In-period"),AND('Validation summary'!$B$2="2023-24",LNC182="In-period"),AND('Validation summary'!$B$2="2024-25",LNC182="In-period"),AND('Validation summary'!$B$2="2024-25",LNC182="End of period",LNC190="Revenue")),TRUE,FALSE)</f>
        <v>0</v>
      </c>
      <c r="LND183" s="201" t="b">
        <f>IF(OR(AND('Validation summary'!$B$2="2022-23",LND182="In-period"),AND('Validation summary'!$B$2="2023-24",LND182="In-period"),AND('Validation summary'!$B$2="2024-25",LND182="In-period"),AND('Validation summary'!$B$2="2024-25",LND182="End of period",LND190="Revenue")),TRUE,FALSE)</f>
        <v>0</v>
      </c>
      <c r="LNE183" s="201" t="b">
        <f>IF(OR(AND('Validation summary'!$B$2="2022-23",LNE182="In-period"),AND('Validation summary'!$B$2="2023-24",LNE182="In-period"),AND('Validation summary'!$B$2="2024-25",LNE182="In-period"),AND('Validation summary'!$B$2="2024-25",LNE182="End of period",LNE190="Revenue")),TRUE,FALSE)</f>
        <v>0</v>
      </c>
      <c r="LNF183" s="201" t="b">
        <f>IF(OR(AND('Validation summary'!$B$2="2022-23",LNF182="In-period"),AND('Validation summary'!$B$2="2023-24",LNF182="In-period"),AND('Validation summary'!$B$2="2024-25",LNF182="In-period"),AND('Validation summary'!$B$2="2024-25",LNF182="End of period",LNF190="Revenue")),TRUE,FALSE)</f>
        <v>0</v>
      </c>
      <c r="LNG183" s="201" t="b">
        <f>IF(OR(AND('Validation summary'!$B$2="2022-23",LNG182="In-period"),AND('Validation summary'!$B$2="2023-24",LNG182="In-period"),AND('Validation summary'!$B$2="2024-25",LNG182="In-period"),AND('Validation summary'!$B$2="2024-25",LNG182="End of period",LNG190="Revenue")),TRUE,FALSE)</f>
        <v>0</v>
      </c>
      <c r="LNH183" s="201" t="b">
        <f>IF(OR(AND('Validation summary'!$B$2="2022-23",LNH182="In-period"),AND('Validation summary'!$B$2="2023-24",LNH182="In-period"),AND('Validation summary'!$B$2="2024-25",LNH182="In-period"),AND('Validation summary'!$B$2="2024-25",LNH182="End of period",LNH190="Revenue")),TRUE,FALSE)</f>
        <v>0</v>
      </c>
      <c r="LNI183" s="201" t="b">
        <f>IF(OR(AND('Validation summary'!$B$2="2022-23",LNI182="In-period"),AND('Validation summary'!$B$2="2023-24",LNI182="In-period"),AND('Validation summary'!$B$2="2024-25",LNI182="In-period"),AND('Validation summary'!$B$2="2024-25",LNI182="End of period",LNI190="Revenue")),TRUE,FALSE)</f>
        <v>0</v>
      </c>
      <c r="LNJ183" s="201" t="b">
        <f>IF(OR(AND('Validation summary'!$B$2="2022-23",LNJ182="In-period"),AND('Validation summary'!$B$2="2023-24",LNJ182="In-period"),AND('Validation summary'!$B$2="2024-25",LNJ182="In-period"),AND('Validation summary'!$B$2="2024-25",LNJ182="End of period",LNJ190="Revenue")),TRUE,FALSE)</f>
        <v>0</v>
      </c>
      <c r="LNK183" s="201" t="b">
        <f>IF(OR(AND('Validation summary'!$B$2="2022-23",LNK182="In-period"),AND('Validation summary'!$B$2="2023-24",LNK182="In-period"),AND('Validation summary'!$B$2="2024-25",LNK182="In-period"),AND('Validation summary'!$B$2="2024-25",LNK182="End of period",LNK190="Revenue")),TRUE,FALSE)</f>
        <v>0</v>
      </c>
      <c r="LNL183" s="201" t="b">
        <f>IF(OR(AND('Validation summary'!$B$2="2022-23",LNL182="In-period"),AND('Validation summary'!$B$2="2023-24",LNL182="In-period"),AND('Validation summary'!$B$2="2024-25",LNL182="In-period"),AND('Validation summary'!$B$2="2024-25",LNL182="End of period",LNL190="Revenue")),TRUE,FALSE)</f>
        <v>0</v>
      </c>
      <c r="LNM183" s="201" t="b">
        <f>IF(OR(AND('Validation summary'!$B$2="2022-23",LNM182="In-period"),AND('Validation summary'!$B$2="2023-24",LNM182="In-period"),AND('Validation summary'!$B$2="2024-25",LNM182="In-period"),AND('Validation summary'!$B$2="2024-25",LNM182="End of period",LNM190="Revenue")),TRUE,FALSE)</f>
        <v>0</v>
      </c>
      <c r="LNN183" s="201" t="b">
        <f>IF(OR(AND('Validation summary'!$B$2="2022-23",LNN182="In-period"),AND('Validation summary'!$B$2="2023-24",LNN182="In-period"),AND('Validation summary'!$B$2="2024-25",LNN182="In-period"),AND('Validation summary'!$B$2="2024-25",LNN182="End of period",LNN190="Revenue")),TRUE,FALSE)</f>
        <v>0</v>
      </c>
      <c r="LNO183" s="201" t="b">
        <f>IF(OR(AND('Validation summary'!$B$2="2022-23",LNO182="In-period"),AND('Validation summary'!$B$2="2023-24",LNO182="In-period"),AND('Validation summary'!$B$2="2024-25",LNO182="In-period"),AND('Validation summary'!$B$2="2024-25",LNO182="End of period",LNO190="Revenue")),TRUE,FALSE)</f>
        <v>0</v>
      </c>
      <c r="LNP183" s="201" t="b">
        <f>IF(OR(AND('Validation summary'!$B$2="2022-23",LNP182="In-period"),AND('Validation summary'!$B$2="2023-24",LNP182="In-period"),AND('Validation summary'!$B$2="2024-25",LNP182="In-period"),AND('Validation summary'!$B$2="2024-25",LNP182="End of period",LNP190="Revenue")),TRUE,FALSE)</f>
        <v>0</v>
      </c>
      <c r="LNQ183" s="201" t="b">
        <f>IF(OR(AND('Validation summary'!$B$2="2022-23",LNQ182="In-period"),AND('Validation summary'!$B$2="2023-24",LNQ182="In-period"),AND('Validation summary'!$B$2="2024-25",LNQ182="In-period"),AND('Validation summary'!$B$2="2024-25",LNQ182="End of period",LNQ190="Revenue")),TRUE,FALSE)</f>
        <v>0</v>
      </c>
      <c r="LNR183" s="201" t="b">
        <f>IF(OR(AND('Validation summary'!$B$2="2022-23",LNR182="In-period"),AND('Validation summary'!$B$2="2023-24",LNR182="In-period"),AND('Validation summary'!$B$2="2024-25",LNR182="In-period"),AND('Validation summary'!$B$2="2024-25",LNR182="End of period",LNR190="Revenue")),TRUE,FALSE)</f>
        <v>0</v>
      </c>
      <c r="LNS183" s="201" t="b">
        <f>IF(OR(AND('Validation summary'!$B$2="2022-23",LNS182="In-period"),AND('Validation summary'!$B$2="2023-24",LNS182="In-period"),AND('Validation summary'!$B$2="2024-25",LNS182="In-period"),AND('Validation summary'!$B$2="2024-25",LNS182="End of period",LNS190="Revenue")),TRUE,FALSE)</f>
        <v>0</v>
      </c>
      <c r="LNT183" s="201" t="b">
        <f>IF(OR(AND('Validation summary'!$B$2="2022-23",LNT182="In-period"),AND('Validation summary'!$B$2="2023-24",LNT182="In-period"),AND('Validation summary'!$B$2="2024-25",LNT182="In-period"),AND('Validation summary'!$B$2="2024-25",LNT182="End of period",LNT190="Revenue")),TRUE,FALSE)</f>
        <v>0</v>
      </c>
      <c r="LNU183" s="201" t="b">
        <f>IF(OR(AND('Validation summary'!$B$2="2022-23",LNU182="In-period"),AND('Validation summary'!$B$2="2023-24",LNU182="In-period"),AND('Validation summary'!$B$2="2024-25",LNU182="In-period"),AND('Validation summary'!$B$2="2024-25",LNU182="End of period",LNU190="Revenue")),TRUE,FALSE)</f>
        <v>0</v>
      </c>
      <c r="LNV183" s="201" t="b">
        <f>IF(OR(AND('Validation summary'!$B$2="2022-23",LNV182="In-period"),AND('Validation summary'!$B$2="2023-24",LNV182="In-period"),AND('Validation summary'!$B$2="2024-25",LNV182="In-period"),AND('Validation summary'!$B$2="2024-25",LNV182="End of period",LNV190="Revenue")),TRUE,FALSE)</f>
        <v>0</v>
      </c>
      <c r="LNW183" s="201" t="b">
        <f>IF(OR(AND('Validation summary'!$B$2="2022-23",LNW182="In-period"),AND('Validation summary'!$B$2="2023-24",LNW182="In-period"),AND('Validation summary'!$B$2="2024-25",LNW182="In-period"),AND('Validation summary'!$B$2="2024-25",LNW182="End of period",LNW190="Revenue")),TRUE,FALSE)</f>
        <v>0</v>
      </c>
      <c r="LNX183" s="201" t="b">
        <f>IF(OR(AND('Validation summary'!$B$2="2022-23",LNX182="In-period"),AND('Validation summary'!$B$2="2023-24",LNX182="In-period"),AND('Validation summary'!$B$2="2024-25",LNX182="In-period"),AND('Validation summary'!$B$2="2024-25",LNX182="End of period",LNX190="Revenue")),TRUE,FALSE)</f>
        <v>0</v>
      </c>
      <c r="LNY183" s="201" t="b">
        <f>IF(OR(AND('Validation summary'!$B$2="2022-23",LNY182="In-period"),AND('Validation summary'!$B$2="2023-24",LNY182="In-period"),AND('Validation summary'!$B$2="2024-25",LNY182="In-period"),AND('Validation summary'!$B$2="2024-25",LNY182="End of period",LNY190="Revenue")),TRUE,FALSE)</f>
        <v>0</v>
      </c>
      <c r="LNZ183" s="201" t="b">
        <f>IF(OR(AND('Validation summary'!$B$2="2022-23",LNZ182="In-period"),AND('Validation summary'!$B$2="2023-24",LNZ182="In-period"),AND('Validation summary'!$B$2="2024-25",LNZ182="In-period"),AND('Validation summary'!$B$2="2024-25",LNZ182="End of period",LNZ190="Revenue")),TRUE,FALSE)</f>
        <v>0</v>
      </c>
      <c r="LOA183" s="201" t="b">
        <f>IF(OR(AND('Validation summary'!$B$2="2022-23",LOA182="In-period"),AND('Validation summary'!$B$2="2023-24",LOA182="In-period"),AND('Validation summary'!$B$2="2024-25",LOA182="In-period"),AND('Validation summary'!$B$2="2024-25",LOA182="End of period",LOA190="Revenue")),TRUE,FALSE)</f>
        <v>0</v>
      </c>
      <c r="LOB183" s="201" t="b">
        <f>IF(OR(AND('Validation summary'!$B$2="2022-23",LOB182="In-period"),AND('Validation summary'!$B$2="2023-24",LOB182="In-period"),AND('Validation summary'!$B$2="2024-25",LOB182="In-period"),AND('Validation summary'!$B$2="2024-25",LOB182="End of period",LOB190="Revenue")),TRUE,FALSE)</f>
        <v>0</v>
      </c>
      <c r="LOC183" s="201" t="b">
        <f>IF(OR(AND('Validation summary'!$B$2="2022-23",LOC182="In-period"),AND('Validation summary'!$B$2="2023-24",LOC182="In-period"),AND('Validation summary'!$B$2="2024-25",LOC182="In-period"),AND('Validation summary'!$B$2="2024-25",LOC182="End of period",LOC190="Revenue")),TRUE,FALSE)</f>
        <v>0</v>
      </c>
      <c r="LOD183" s="201" t="b">
        <f>IF(OR(AND('Validation summary'!$B$2="2022-23",LOD182="In-period"),AND('Validation summary'!$B$2="2023-24",LOD182="In-period"),AND('Validation summary'!$B$2="2024-25",LOD182="In-period"),AND('Validation summary'!$B$2="2024-25",LOD182="End of period",LOD190="Revenue")),TRUE,FALSE)</f>
        <v>0</v>
      </c>
      <c r="LOE183" s="201" t="b">
        <f>IF(OR(AND('Validation summary'!$B$2="2022-23",LOE182="In-period"),AND('Validation summary'!$B$2="2023-24",LOE182="In-period"),AND('Validation summary'!$B$2="2024-25",LOE182="In-period"),AND('Validation summary'!$B$2="2024-25",LOE182="End of period",LOE190="Revenue")),TRUE,FALSE)</f>
        <v>0</v>
      </c>
      <c r="LOF183" s="201" t="b">
        <f>IF(OR(AND('Validation summary'!$B$2="2022-23",LOF182="In-period"),AND('Validation summary'!$B$2="2023-24",LOF182="In-period"),AND('Validation summary'!$B$2="2024-25",LOF182="In-period"),AND('Validation summary'!$B$2="2024-25",LOF182="End of period",LOF190="Revenue")),TRUE,FALSE)</f>
        <v>0</v>
      </c>
      <c r="LOG183" s="201" t="b">
        <f>IF(OR(AND('Validation summary'!$B$2="2022-23",LOG182="In-period"),AND('Validation summary'!$B$2="2023-24",LOG182="In-period"),AND('Validation summary'!$B$2="2024-25",LOG182="In-period"),AND('Validation summary'!$B$2="2024-25",LOG182="End of period",LOG190="Revenue")),TRUE,FALSE)</f>
        <v>0</v>
      </c>
      <c r="LOH183" s="201" t="b">
        <f>IF(OR(AND('Validation summary'!$B$2="2022-23",LOH182="In-period"),AND('Validation summary'!$B$2="2023-24",LOH182="In-period"),AND('Validation summary'!$B$2="2024-25",LOH182="In-period"),AND('Validation summary'!$B$2="2024-25",LOH182="End of period",LOH190="Revenue")),TRUE,FALSE)</f>
        <v>0</v>
      </c>
      <c r="LOI183" s="201" t="b">
        <f>IF(OR(AND('Validation summary'!$B$2="2022-23",LOI182="In-period"),AND('Validation summary'!$B$2="2023-24",LOI182="In-period"),AND('Validation summary'!$B$2="2024-25",LOI182="In-period"),AND('Validation summary'!$B$2="2024-25",LOI182="End of period",LOI190="Revenue")),TRUE,FALSE)</f>
        <v>0</v>
      </c>
      <c r="LOJ183" s="201" t="b">
        <f>IF(OR(AND('Validation summary'!$B$2="2022-23",LOJ182="In-period"),AND('Validation summary'!$B$2="2023-24",LOJ182="In-period"),AND('Validation summary'!$B$2="2024-25",LOJ182="In-period"),AND('Validation summary'!$B$2="2024-25",LOJ182="End of period",LOJ190="Revenue")),TRUE,FALSE)</f>
        <v>0</v>
      </c>
      <c r="LOK183" s="201" t="b">
        <f>IF(OR(AND('Validation summary'!$B$2="2022-23",LOK182="In-period"),AND('Validation summary'!$B$2="2023-24",LOK182="In-period"),AND('Validation summary'!$B$2="2024-25",LOK182="In-period"),AND('Validation summary'!$B$2="2024-25",LOK182="End of period",LOK190="Revenue")),TRUE,FALSE)</f>
        <v>0</v>
      </c>
      <c r="LOL183" s="201" t="b">
        <f>IF(OR(AND('Validation summary'!$B$2="2022-23",LOL182="In-period"),AND('Validation summary'!$B$2="2023-24",LOL182="In-period"),AND('Validation summary'!$B$2="2024-25",LOL182="In-period"),AND('Validation summary'!$B$2="2024-25",LOL182="End of period",LOL190="Revenue")),TRUE,FALSE)</f>
        <v>0</v>
      </c>
      <c r="LOM183" s="201" t="b">
        <f>IF(OR(AND('Validation summary'!$B$2="2022-23",LOM182="In-period"),AND('Validation summary'!$B$2="2023-24",LOM182="In-period"),AND('Validation summary'!$B$2="2024-25",LOM182="In-period"),AND('Validation summary'!$B$2="2024-25",LOM182="End of period",LOM190="Revenue")),TRUE,FALSE)</f>
        <v>0</v>
      </c>
      <c r="LON183" s="201" t="b">
        <f>IF(OR(AND('Validation summary'!$B$2="2022-23",LON182="In-period"),AND('Validation summary'!$B$2="2023-24",LON182="In-period"),AND('Validation summary'!$B$2="2024-25",LON182="In-period"),AND('Validation summary'!$B$2="2024-25",LON182="End of period",LON190="Revenue")),TRUE,FALSE)</f>
        <v>0</v>
      </c>
      <c r="LOO183" s="201" t="b">
        <f>IF(OR(AND('Validation summary'!$B$2="2022-23",LOO182="In-period"),AND('Validation summary'!$B$2="2023-24",LOO182="In-period"),AND('Validation summary'!$B$2="2024-25",LOO182="In-period"),AND('Validation summary'!$B$2="2024-25",LOO182="End of period",LOO190="Revenue")),TRUE,FALSE)</f>
        <v>0</v>
      </c>
      <c r="LOP183" s="201" t="b">
        <f>IF(OR(AND('Validation summary'!$B$2="2022-23",LOP182="In-period"),AND('Validation summary'!$B$2="2023-24",LOP182="In-period"),AND('Validation summary'!$B$2="2024-25",LOP182="In-period"),AND('Validation summary'!$B$2="2024-25",LOP182="End of period",LOP190="Revenue")),TRUE,FALSE)</f>
        <v>0</v>
      </c>
      <c r="LOQ183" s="201" t="b">
        <f>IF(OR(AND('Validation summary'!$B$2="2022-23",LOQ182="In-period"),AND('Validation summary'!$B$2="2023-24",LOQ182="In-period"),AND('Validation summary'!$B$2="2024-25",LOQ182="In-period"),AND('Validation summary'!$B$2="2024-25",LOQ182="End of period",LOQ190="Revenue")),TRUE,FALSE)</f>
        <v>0</v>
      </c>
      <c r="LOR183" s="201" t="b">
        <f>IF(OR(AND('Validation summary'!$B$2="2022-23",LOR182="In-period"),AND('Validation summary'!$B$2="2023-24",LOR182="In-period"),AND('Validation summary'!$B$2="2024-25",LOR182="In-period"),AND('Validation summary'!$B$2="2024-25",LOR182="End of period",LOR190="Revenue")),TRUE,FALSE)</f>
        <v>0</v>
      </c>
      <c r="LOS183" s="201" t="b">
        <f>IF(OR(AND('Validation summary'!$B$2="2022-23",LOS182="In-period"),AND('Validation summary'!$B$2="2023-24",LOS182="In-period"),AND('Validation summary'!$B$2="2024-25",LOS182="In-period"),AND('Validation summary'!$B$2="2024-25",LOS182="End of period",LOS190="Revenue")),TRUE,FALSE)</f>
        <v>0</v>
      </c>
      <c r="LOT183" s="201" t="b">
        <f>IF(OR(AND('Validation summary'!$B$2="2022-23",LOT182="In-period"),AND('Validation summary'!$B$2="2023-24",LOT182="In-period"),AND('Validation summary'!$B$2="2024-25",LOT182="In-period"),AND('Validation summary'!$B$2="2024-25",LOT182="End of period",LOT190="Revenue")),TRUE,FALSE)</f>
        <v>0</v>
      </c>
      <c r="LOU183" s="201" t="b">
        <f>IF(OR(AND('Validation summary'!$B$2="2022-23",LOU182="In-period"),AND('Validation summary'!$B$2="2023-24",LOU182="In-period"),AND('Validation summary'!$B$2="2024-25",LOU182="In-period"),AND('Validation summary'!$B$2="2024-25",LOU182="End of period",LOU190="Revenue")),TRUE,FALSE)</f>
        <v>0</v>
      </c>
      <c r="LOV183" s="201" t="b">
        <f>IF(OR(AND('Validation summary'!$B$2="2022-23",LOV182="In-period"),AND('Validation summary'!$B$2="2023-24",LOV182="In-period"),AND('Validation summary'!$B$2="2024-25",LOV182="In-period"),AND('Validation summary'!$B$2="2024-25",LOV182="End of period",LOV190="Revenue")),TRUE,FALSE)</f>
        <v>0</v>
      </c>
      <c r="LOW183" s="201" t="b">
        <f>IF(OR(AND('Validation summary'!$B$2="2022-23",LOW182="In-period"),AND('Validation summary'!$B$2="2023-24",LOW182="In-period"),AND('Validation summary'!$B$2="2024-25",LOW182="In-period"),AND('Validation summary'!$B$2="2024-25",LOW182="End of period",LOW190="Revenue")),TRUE,FALSE)</f>
        <v>0</v>
      </c>
      <c r="LOX183" s="201" t="b">
        <f>IF(OR(AND('Validation summary'!$B$2="2022-23",LOX182="In-period"),AND('Validation summary'!$B$2="2023-24",LOX182="In-period"),AND('Validation summary'!$B$2="2024-25",LOX182="In-period"),AND('Validation summary'!$B$2="2024-25",LOX182="End of period",LOX190="Revenue")),TRUE,FALSE)</f>
        <v>0</v>
      </c>
      <c r="LOY183" s="201" t="b">
        <f>IF(OR(AND('Validation summary'!$B$2="2022-23",LOY182="In-period"),AND('Validation summary'!$B$2="2023-24",LOY182="In-period"),AND('Validation summary'!$B$2="2024-25",LOY182="In-period"),AND('Validation summary'!$B$2="2024-25",LOY182="End of period",LOY190="Revenue")),TRUE,FALSE)</f>
        <v>0</v>
      </c>
      <c r="LOZ183" s="201" t="b">
        <f>IF(OR(AND('Validation summary'!$B$2="2022-23",LOZ182="In-period"),AND('Validation summary'!$B$2="2023-24",LOZ182="In-period"),AND('Validation summary'!$B$2="2024-25",LOZ182="In-period"),AND('Validation summary'!$B$2="2024-25",LOZ182="End of period",LOZ190="Revenue")),TRUE,FALSE)</f>
        <v>0</v>
      </c>
      <c r="LPA183" s="201" t="b">
        <f>IF(OR(AND('Validation summary'!$B$2="2022-23",LPA182="In-period"),AND('Validation summary'!$B$2="2023-24",LPA182="In-period"),AND('Validation summary'!$B$2="2024-25",LPA182="In-period"),AND('Validation summary'!$B$2="2024-25",LPA182="End of period",LPA190="Revenue")),TRUE,FALSE)</f>
        <v>0</v>
      </c>
      <c r="LPB183" s="201" t="b">
        <f>IF(OR(AND('Validation summary'!$B$2="2022-23",LPB182="In-period"),AND('Validation summary'!$B$2="2023-24",LPB182="In-period"),AND('Validation summary'!$B$2="2024-25",LPB182="In-period"),AND('Validation summary'!$B$2="2024-25",LPB182="End of period",LPB190="Revenue")),TRUE,FALSE)</f>
        <v>0</v>
      </c>
      <c r="LPC183" s="201" t="b">
        <f>IF(OR(AND('Validation summary'!$B$2="2022-23",LPC182="In-period"),AND('Validation summary'!$B$2="2023-24",LPC182="In-period"),AND('Validation summary'!$B$2="2024-25",LPC182="In-period"),AND('Validation summary'!$B$2="2024-25",LPC182="End of period",LPC190="Revenue")),TRUE,FALSE)</f>
        <v>0</v>
      </c>
      <c r="LPD183" s="201" t="b">
        <f>IF(OR(AND('Validation summary'!$B$2="2022-23",LPD182="In-period"),AND('Validation summary'!$B$2="2023-24",LPD182="In-period"),AND('Validation summary'!$B$2="2024-25",LPD182="In-period"),AND('Validation summary'!$B$2="2024-25",LPD182="End of period",LPD190="Revenue")),TRUE,FALSE)</f>
        <v>0</v>
      </c>
      <c r="LPE183" s="201" t="b">
        <f>IF(OR(AND('Validation summary'!$B$2="2022-23",LPE182="In-period"),AND('Validation summary'!$B$2="2023-24",LPE182="In-period"),AND('Validation summary'!$B$2="2024-25",LPE182="In-period"),AND('Validation summary'!$B$2="2024-25",LPE182="End of period",LPE190="Revenue")),TRUE,FALSE)</f>
        <v>0</v>
      </c>
      <c r="LPF183" s="201" t="b">
        <f>IF(OR(AND('Validation summary'!$B$2="2022-23",LPF182="In-period"),AND('Validation summary'!$B$2="2023-24",LPF182="In-period"),AND('Validation summary'!$B$2="2024-25",LPF182="In-period"),AND('Validation summary'!$B$2="2024-25",LPF182="End of period",LPF190="Revenue")),TRUE,FALSE)</f>
        <v>0</v>
      </c>
      <c r="LPG183" s="201" t="b">
        <f>IF(OR(AND('Validation summary'!$B$2="2022-23",LPG182="In-period"),AND('Validation summary'!$B$2="2023-24",LPG182="In-period"),AND('Validation summary'!$B$2="2024-25",LPG182="In-period"),AND('Validation summary'!$B$2="2024-25",LPG182="End of period",LPG190="Revenue")),TRUE,FALSE)</f>
        <v>0</v>
      </c>
      <c r="LPH183" s="201" t="b">
        <f>IF(OR(AND('Validation summary'!$B$2="2022-23",LPH182="In-period"),AND('Validation summary'!$B$2="2023-24",LPH182="In-period"),AND('Validation summary'!$B$2="2024-25",LPH182="In-period"),AND('Validation summary'!$B$2="2024-25",LPH182="End of period",LPH190="Revenue")),TRUE,FALSE)</f>
        <v>0</v>
      </c>
      <c r="LPI183" s="201" t="b">
        <f>IF(OR(AND('Validation summary'!$B$2="2022-23",LPI182="In-period"),AND('Validation summary'!$B$2="2023-24",LPI182="In-period"),AND('Validation summary'!$B$2="2024-25",LPI182="In-period"),AND('Validation summary'!$B$2="2024-25",LPI182="End of period",LPI190="Revenue")),TRUE,FALSE)</f>
        <v>0</v>
      </c>
      <c r="LPJ183" s="201" t="b">
        <f>IF(OR(AND('Validation summary'!$B$2="2022-23",LPJ182="In-period"),AND('Validation summary'!$B$2="2023-24",LPJ182="In-period"),AND('Validation summary'!$B$2="2024-25",LPJ182="In-period"),AND('Validation summary'!$B$2="2024-25",LPJ182="End of period",LPJ190="Revenue")),TRUE,FALSE)</f>
        <v>0</v>
      </c>
      <c r="LPK183" s="201" t="b">
        <f>IF(OR(AND('Validation summary'!$B$2="2022-23",LPK182="In-period"),AND('Validation summary'!$B$2="2023-24",LPK182="In-period"),AND('Validation summary'!$B$2="2024-25",LPK182="In-period"),AND('Validation summary'!$B$2="2024-25",LPK182="End of period",LPK190="Revenue")),TRUE,FALSE)</f>
        <v>0</v>
      </c>
      <c r="LPL183" s="201" t="b">
        <f>IF(OR(AND('Validation summary'!$B$2="2022-23",LPL182="In-period"),AND('Validation summary'!$B$2="2023-24",LPL182="In-period"),AND('Validation summary'!$B$2="2024-25",LPL182="In-period"),AND('Validation summary'!$B$2="2024-25",LPL182="End of period",LPL190="Revenue")),TRUE,FALSE)</f>
        <v>0</v>
      </c>
      <c r="LPM183" s="201" t="b">
        <f>IF(OR(AND('Validation summary'!$B$2="2022-23",LPM182="In-period"),AND('Validation summary'!$B$2="2023-24",LPM182="In-period"),AND('Validation summary'!$B$2="2024-25",LPM182="In-period"),AND('Validation summary'!$B$2="2024-25",LPM182="End of period",LPM190="Revenue")),TRUE,FALSE)</f>
        <v>0</v>
      </c>
      <c r="LPN183" s="201" t="b">
        <f>IF(OR(AND('Validation summary'!$B$2="2022-23",LPN182="In-period"),AND('Validation summary'!$B$2="2023-24",LPN182="In-period"),AND('Validation summary'!$B$2="2024-25",LPN182="In-period"),AND('Validation summary'!$B$2="2024-25",LPN182="End of period",LPN190="Revenue")),TRUE,FALSE)</f>
        <v>0</v>
      </c>
      <c r="LPO183" s="201" t="b">
        <f>IF(OR(AND('Validation summary'!$B$2="2022-23",LPO182="In-period"),AND('Validation summary'!$B$2="2023-24",LPO182="In-period"),AND('Validation summary'!$B$2="2024-25",LPO182="In-period"),AND('Validation summary'!$B$2="2024-25",LPO182="End of period",LPO190="Revenue")),TRUE,FALSE)</f>
        <v>0</v>
      </c>
      <c r="LPP183" s="201" t="b">
        <f>IF(OR(AND('Validation summary'!$B$2="2022-23",LPP182="In-period"),AND('Validation summary'!$B$2="2023-24",LPP182="In-period"),AND('Validation summary'!$B$2="2024-25",LPP182="In-period"),AND('Validation summary'!$B$2="2024-25",LPP182="End of period",LPP190="Revenue")),TRUE,FALSE)</f>
        <v>0</v>
      </c>
      <c r="LPQ183" s="201" t="b">
        <f>IF(OR(AND('Validation summary'!$B$2="2022-23",LPQ182="In-period"),AND('Validation summary'!$B$2="2023-24",LPQ182="In-period"),AND('Validation summary'!$B$2="2024-25",LPQ182="In-period"),AND('Validation summary'!$B$2="2024-25",LPQ182="End of period",LPQ190="Revenue")),TRUE,FALSE)</f>
        <v>0</v>
      </c>
      <c r="LPR183" s="201" t="b">
        <f>IF(OR(AND('Validation summary'!$B$2="2022-23",LPR182="In-period"),AND('Validation summary'!$B$2="2023-24",LPR182="In-period"),AND('Validation summary'!$B$2="2024-25",LPR182="In-period"),AND('Validation summary'!$B$2="2024-25",LPR182="End of period",LPR190="Revenue")),TRUE,FALSE)</f>
        <v>0</v>
      </c>
      <c r="LPS183" s="201" t="b">
        <f>IF(OR(AND('Validation summary'!$B$2="2022-23",LPS182="In-period"),AND('Validation summary'!$B$2="2023-24",LPS182="In-period"),AND('Validation summary'!$B$2="2024-25",LPS182="In-period"),AND('Validation summary'!$B$2="2024-25",LPS182="End of period",LPS190="Revenue")),TRUE,FALSE)</f>
        <v>0</v>
      </c>
      <c r="LPT183" s="201" t="b">
        <f>IF(OR(AND('Validation summary'!$B$2="2022-23",LPT182="In-period"),AND('Validation summary'!$B$2="2023-24",LPT182="In-period"),AND('Validation summary'!$B$2="2024-25",LPT182="In-period"),AND('Validation summary'!$B$2="2024-25",LPT182="End of period",LPT190="Revenue")),TRUE,FALSE)</f>
        <v>0</v>
      </c>
      <c r="LPU183" s="201" t="b">
        <f>IF(OR(AND('Validation summary'!$B$2="2022-23",LPU182="In-period"),AND('Validation summary'!$B$2="2023-24",LPU182="In-period"),AND('Validation summary'!$B$2="2024-25",LPU182="In-period"),AND('Validation summary'!$B$2="2024-25",LPU182="End of period",LPU190="Revenue")),TRUE,FALSE)</f>
        <v>0</v>
      </c>
      <c r="LPV183" s="201" t="b">
        <f>IF(OR(AND('Validation summary'!$B$2="2022-23",LPV182="In-period"),AND('Validation summary'!$B$2="2023-24",LPV182="In-period"),AND('Validation summary'!$B$2="2024-25",LPV182="In-period"),AND('Validation summary'!$B$2="2024-25",LPV182="End of period",LPV190="Revenue")),TRUE,FALSE)</f>
        <v>0</v>
      </c>
      <c r="LPW183" s="201" t="b">
        <f>IF(OR(AND('Validation summary'!$B$2="2022-23",LPW182="In-period"),AND('Validation summary'!$B$2="2023-24",LPW182="In-period"),AND('Validation summary'!$B$2="2024-25",LPW182="In-period"),AND('Validation summary'!$B$2="2024-25",LPW182="End of period",LPW190="Revenue")),TRUE,FALSE)</f>
        <v>0</v>
      </c>
      <c r="LPX183" s="201" t="b">
        <f>IF(OR(AND('Validation summary'!$B$2="2022-23",LPX182="In-period"),AND('Validation summary'!$B$2="2023-24",LPX182="In-period"),AND('Validation summary'!$B$2="2024-25",LPX182="In-period"),AND('Validation summary'!$B$2="2024-25",LPX182="End of period",LPX190="Revenue")),TRUE,FALSE)</f>
        <v>0</v>
      </c>
      <c r="LPY183" s="201" t="b">
        <f>IF(OR(AND('Validation summary'!$B$2="2022-23",LPY182="In-period"),AND('Validation summary'!$B$2="2023-24",LPY182="In-period"),AND('Validation summary'!$B$2="2024-25",LPY182="In-period"),AND('Validation summary'!$B$2="2024-25",LPY182="End of period",LPY190="Revenue")),TRUE,FALSE)</f>
        <v>0</v>
      </c>
      <c r="LPZ183" s="201" t="b">
        <f>IF(OR(AND('Validation summary'!$B$2="2022-23",LPZ182="In-period"),AND('Validation summary'!$B$2="2023-24",LPZ182="In-period"),AND('Validation summary'!$B$2="2024-25",LPZ182="In-period"),AND('Validation summary'!$B$2="2024-25",LPZ182="End of period",LPZ190="Revenue")),TRUE,FALSE)</f>
        <v>0</v>
      </c>
      <c r="LQA183" s="201" t="b">
        <f>IF(OR(AND('Validation summary'!$B$2="2022-23",LQA182="In-period"),AND('Validation summary'!$B$2="2023-24",LQA182="In-period"),AND('Validation summary'!$B$2="2024-25",LQA182="In-period"),AND('Validation summary'!$B$2="2024-25",LQA182="End of period",LQA190="Revenue")),TRUE,FALSE)</f>
        <v>0</v>
      </c>
      <c r="LQB183" s="201" t="b">
        <f>IF(OR(AND('Validation summary'!$B$2="2022-23",LQB182="In-period"),AND('Validation summary'!$B$2="2023-24",LQB182="In-period"),AND('Validation summary'!$B$2="2024-25",LQB182="In-period"),AND('Validation summary'!$B$2="2024-25",LQB182="End of period",LQB190="Revenue")),TRUE,FALSE)</f>
        <v>0</v>
      </c>
      <c r="LQC183" s="201" t="b">
        <f>IF(OR(AND('Validation summary'!$B$2="2022-23",LQC182="In-period"),AND('Validation summary'!$B$2="2023-24",LQC182="In-period"),AND('Validation summary'!$B$2="2024-25",LQC182="In-period"),AND('Validation summary'!$B$2="2024-25",LQC182="End of period",LQC190="Revenue")),TRUE,FALSE)</f>
        <v>0</v>
      </c>
      <c r="LQD183" s="201" t="b">
        <f>IF(OR(AND('Validation summary'!$B$2="2022-23",LQD182="In-period"),AND('Validation summary'!$B$2="2023-24",LQD182="In-period"),AND('Validation summary'!$B$2="2024-25",LQD182="In-period"),AND('Validation summary'!$B$2="2024-25",LQD182="End of period",LQD190="Revenue")),TRUE,FALSE)</f>
        <v>0</v>
      </c>
      <c r="LQE183" s="201" t="b">
        <f>IF(OR(AND('Validation summary'!$B$2="2022-23",LQE182="In-period"),AND('Validation summary'!$B$2="2023-24",LQE182="In-period"),AND('Validation summary'!$B$2="2024-25",LQE182="In-period"),AND('Validation summary'!$B$2="2024-25",LQE182="End of period",LQE190="Revenue")),TRUE,FALSE)</f>
        <v>0</v>
      </c>
      <c r="LQF183" s="201" t="b">
        <f>IF(OR(AND('Validation summary'!$B$2="2022-23",LQF182="In-period"),AND('Validation summary'!$B$2="2023-24",LQF182="In-period"),AND('Validation summary'!$B$2="2024-25",LQF182="In-period"),AND('Validation summary'!$B$2="2024-25",LQF182="End of period",LQF190="Revenue")),TRUE,FALSE)</f>
        <v>0</v>
      </c>
      <c r="LQG183" s="201" t="b">
        <f>IF(OR(AND('Validation summary'!$B$2="2022-23",LQG182="In-period"),AND('Validation summary'!$B$2="2023-24",LQG182="In-period"),AND('Validation summary'!$B$2="2024-25",LQG182="In-period"),AND('Validation summary'!$B$2="2024-25",LQG182="End of period",LQG190="Revenue")),TRUE,FALSE)</f>
        <v>0</v>
      </c>
      <c r="LQH183" s="201" t="b">
        <f>IF(OR(AND('Validation summary'!$B$2="2022-23",LQH182="In-period"),AND('Validation summary'!$B$2="2023-24",LQH182="In-period"),AND('Validation summary'!$B$2="2024-25",LQH182="In-period"),AND('Validation summary'!$B$2="2024-25",LQH182="End of period",LQH190="Revenue")),TRUE,FALSE)</f>
        <v>0</v>
      </c>
      <c r="LQI183" s="201" t="b">
        <f>IF(OR(AND('Validation summary'!$B$2="2022-23",LQI182="In-period"),AND('Validation summary'!$B$2="2023-24",LQI182="In-period"),AND('Validation summary'!$B$2="2024-25",LQI182="In-period"),AND('Validation summary'!$B$2="2024-25",LQI182="End of period",LQI190="Revenue")),TRUE,FALSE)</f>
        <v>0</v>
      </c>
      <c r="LQJ183" s="201" t="b">
        <f>IF(OR(AND('Validation summary'!$B$2="2022-23",LQJ182="In-period"),AND('Validation summary'!$B$2="2023-24",LQJ182="In-period"),AND('Validation summary'!$B$2="2024-25",LQJ182="In-period"),AND('Validation summary'!$B$2="2024-25",LQJ182="End of period",LQJ190="Revenue")),TRUE,FALSE)</f>
        <v>0</v>
      </c>
      <c r="LQK183" s="201" t="b">
        <f>IF(OR(AND('Validation summary'!$B$2="2022-23",LQK182="In-period"),AND('Validation summary'!$B$2="2023-24",LQK182="In-period"),AND('Validation summary'!$B$2="2024-25",LQK182="In-period"),AND('Validation summary'!$B$2="2024-25",LQK182="End of period",LQK190="Revenue")),TRUE,FALSE)</f>
        <v>0</v>
      </c>
      <c r="LQL183" s="201" t="b">
        <f>IF(OR(AND('Validation summary'!$B$2="2022-23",LQL182="In-period"),AND('Validation summary'!$B$2="2023-24",LQL182="In-period"),AND('Validation summary'!$B$2="2024-25",LQL182="In-period"),AND('Validation summary'!$B$2="2024-25",LQL182="End of period",LQL190="Revenue")),TRUE,FALSE)</f>
        <v>0</v>
      </c>
      <c r="LQM183" s="201" t="b">
        <f>IF(OR(AND('Validation summary'!$B$2="2022-23",LQM182="In-period"),AND('Validation summary'!$B$2="2023-24",LQM182="In-period"),AND('Validation summary'!$B$2="2024-25",LQM182="In-period"),AND('Validation summary'!$B$2="2024-25",LQM182="End of period",LQM190="Revenue")),TRUE,FALSE)</f>
        <v>0</v>
      </c>
      <c r="LQN183" s="201" t="b">
        <f>IF(OR(AND('Validation summary'!$B$2="2022-23",LQN182="In-period"),AND('Validation summary'!$B$2="2023-24",LQN182="In-period"),AND('Validation summary'!$B$2="2024-25",LQN182="In-period"),AND('Validation summary'!$B$2="2024-25",LQN182="End of period",LQN190="Revenue")),TRUE,FALSE)</f>
        <v>0</v>
      </c>
      <c r="LQO183" s="201" t="b">
        <f>IF(OR(AND('Validation summary'!$B$2="2022-23",LQO182="In-period"),AND('Validation summary'!$B$2="2023-24",LQO182="In-period"),AND('Validation summary'!$B$2="2024-25",LQO182="In-period"),AND('Validation summary'!$B$2="2024-25",LQO182="End of period",LQO190="Revenue")),TRUE,FALSE)</f>
        <v>0</v>
      </c>
      <c r="LQP183" s="201" t="b">
        <f>IF(OR(AND('Validation summary'!$B$2="2022-23",LQP182="In-period"),AND('Validation summary'!$B$2="2023-24",LQP182="In-period"),AND('Validation summary'!$B$2="2024-25",LQP182="In-period"),AND('Validation summary'!$B$2="2024-25",LQP182="End of period",LQP190="Revenue")),TRUE,FALSE)</f>
        <v>0</v>
      </c>
      <c r="LQQ183" s="201" t="b">
        <f>IF(OR(AND('Validation summary'!$B$2="2022-23",LQQ182="In-period"),AND('Validation summary'!$B$2="2023-24",LQQ182="In-period"),AND('Validation summary'!$B$2="2024-25",LQQ182="In-period"),AND('Validation summary'!$B$2="2024-25",LQQ182="End of period",LQQ190="Revenue")),TRUE,FALSE)</f>
        <v>0</v>
      </c>
      <c r="LQR183" s="201" t="b">
        <f>IF(OR(AND('Validation summary'!$B$2="2022-23",LQR182="In-period"),AND('Validation summary'!$B$2="2023-24",LQR182="In-period"),AND('Validation summary'!$B$2="2024-25",LQR182="In-period"),AND('Validation summary'!$B$2="2024-25",LQR182="End of period",LQR190="Revenue")),TRUE,FALSE)</f>
        <v>0</v>
      </c>
      <c r="LQS183" s="201" t="b">
        <f>IF(OR(AND('Validation summary'!$B$2="2022-23",LQS182="In-period"),AND('Validation summary'!$B$2="2023-24",LQS182="In-period"),AND('Validation summary'!$B$2="2024-25",LQS182="In-period"),AND('Validation summary'!$B$2="2024-25",LQS182="End of period",LQS190="Revenue")),TRUE,FALSE)</f>
        <v>0</v>
      </c>
      <c r="LQT183" s="201" t="b">
        <f>IF(OR(AND('Validation summary'!$B$2="2022-23",LQT182="In-period"),AND('Validation summary'!$B$2="2023-24",LQT182="In-period"),AND('Validation summary'!$B$2="2024-25",LQT182="In-period"),AND('Validation summary'!$B$2="2024-25",LQT182="End of period",LQT190="Revenue")),TRUE,FALSE)</f>
        <v>0</v>
      </c>
      <c r="LQU183" s="201" t="b">
        <f>IF(OR(AND('Validation summary'!$B$2="2022-23",LQU182="In-period"),AND('Validation summary'!$B$2="2023-24",LQU182="In-period"),AND('Validation summary'!$B$2="2024-25",LQU182="In-period"),AND('Validation summary'!$B$2="2024-25",LQU182="End of period",LQU190="Revenue")),TRUE,FALSE)</f>
        <v>0</v>
      </c>
      <c r="LQV183" s="201" t="b">
        <f>IF(OR(AND('Validation summary'!$B$2="2022-23",LQV182="In-period"),AND('Validation summary'!$B$2="2023-24",LQV182="In-period"),AND('Validation summary'!$B$2="2024-25",LQV182="In-period"),AND('Validation summary'!$B$2="2024-25",LQV182="End of period",LQV190="Revenue")),TRUE,FALSE)</f>
        <v>0</v>
      </c>
      <c r="LQW183" s="201" t="b">
        <f>IF(OR(AND('Validation summary'!$B$2="2022-23",LQW182="In-period"),AND('Validation summary'!$B$2="2023-24",LQW182="In-period"),AND('Validation summary'!$B$2="2024-25",LQW182="In-period"),AND('Validation summary'!$B$2="2024-25",LQW182="End of period",LQW190="Revenue")),TRUE,FALSE)</f>
        <v>0</v>
      </c>
      <c r="LQX183" s="201" t="b">
        <f>IF(OR(AND('Validation summary'!$B$2="2022-23",LQX182="In-period"),AND('Validation summary'!$B$2="2023-24",LQX182="In-period"),AND('Validation summary'!$B$2="2024-25",LQX182="In-period"),AND('Validation summary'!$B$2="2024-25",LQX182="End of period",LQX190="Revenue")),TRUE,FALSE)</f>
        <v>0</v>
      </c>
      <c r="LQY183" s="201" t="b">
        <f>IF(OR(AND('Validation summary'!$B$2="2022-23",LQY182="In-period"),AND('Validation summary'!$B$2="2023-24",LQY182="In-period"),AND('Validation summary'!$B$2="2024-25",LQY182="In-period"),AND('Validation summary'!$B$2="2024-25",LQY182="End of period",LQY190="Revenue")),TRUE,FALSE)</f>
        <v>0</v>
      </c>
      <c r="LQZ183" s="201" t="b">
        <f>IF(OR(AND('Validation summary'!$B$2="2022-23",LQZ182="In-period"),AND('Validation summary'!$B$2="2023-24",LQZ182="In-period"),AND('Validation summary'!$B$2="2024-25",LQZ182="In-period"),AND('Validation summary'!$B$2="2024-25",LQZ182="End of period",LQZ190="Revenue")),TRUE,FALSE)</f>
        <v>0</v>
      </c>
      <c r="LRA183" s="201" t="b">
        <f>IF(OR(AND('Validation summary'!$B$2="2022-23",LRA182="In-period"),AND('Validation summary'!$B$2="2023-24",LRA182="In-period"),AND('Validation summary'!$B$2="2024-25",LRA182="In-period"),AND('Validation summary'!$B$2="2024-25",LRA182="End of period",LRA190="Revenue")),TRUE,FALSE)</f>
        <v>0</v>
      </c>
      <c r="LRB183" s="201" t="b">
        <f>IF(OR(AND('Validation summary'!$B$2="2022-23",LRB182="In-period"),AND('Validation summary'!$B$2="2023-24",LRB182="In-period"),AND('Validation summary'!$B$2="2024-25",LRB182="In-period"),AND('Validation summary'!$B$2="2024-25",LRB182="End of period",LRB190="Revenue")),TRUE,FALSE)</f>
        <v>0</v>
      </c>
      <c r="LRC183" s="201" t="b">
        <f>IF(OR(AND('Validation summary'!$B$2="2022-23",LRC182="In-period"),AND('Validation summary'!$B$2="2023-24",LRC182="In-period"),AND('Validation summary'!$B$2="2024-25",LRC182="In-period"),AND('Validation summary'!$B$2="2024-25",LRC182="End of period",LRC190="Revenue")),TRUE,FALSE)</f>
        <v>0</v>
      </c>
      <c r="LRD183" s="201" t="b">
        <f>IF(OR(AND('Validation summary'!$B$2="2022-23",LRD182="In-period"),AND('Validation summary'!$B$2="2023-24",LRD182="In-period"),AND('Validation summary'!$B$2="2024-25",LRD182="In-period"),AND('Validation summary'!$B$2="2024-25",LRD182="End of period",LRD190="Revenue")),TRUE,FALSE)</f>
        <v>0</v>
      </c>
      <c r="LRE183" s="201" t="b">
        <f>IF(OR(AND('Validation summary'!$B$2="2022-23",LRE182="In-period"),AND('Validation summary'!$B$2="2023-24",LRE182="In-period"),AND('Validation summary'!$B$2="2024-25",LRE182="In-period"),AND('Validation summary'!$B$2="2024-25",LRE182="End of period",LRE190="Revenue")),TRUE,FALSE)</f>
        <v>0</v>
      </c>
      <c r="LRF183" s="201" t="b">
        <f>IF(OR(AND('Validation summary'!$B$2="2022-23",LRF182="In-period"),AND('Validation summary'!$B$2="2023-24",LRF182="In-period"),AND('Validation summary'!$B$2="2024-25",LRF182="In-period"),AND('Validation summary'!$B$2="2024-25",LRF182="End of period",LRF190="Revenue")),TRUE,FALSE)</f>
        <v>0</v>
      </c>
      <c r="LRG183" s="201" t="b">
        <f>IF(OR(AND('Validation summary'!$B$2="2022-23",LRG182="In-period"),AND('Validation summary'!$B$2="2023-24",LRG182="In-period"),AND('Validation summary'!$B$2="2024-25",LRG182="In-period"),AND('Validation summary'!$B$2="2024-25",LRG182="End of period",LRG190="Revenue")),TRUE,FALSE)</f>
        <v>0</v>
      </c>
      <c r="LRH183" s="201" t="b">
        <f>IF(OR(AND('Validation summary'!$B$2="2022-23",LRH182="In-period"),AND('Validation summary'!$B$2="2023-24",LRH182="In-period"),AND('Validation summary'!$B$2="2024-25",LRH182="In-period"),AND('Validation summary'!$B$2="2024-25",LRH182="End of period",LRH190="Revenue")),TRUE,FALSE)</f>
        <v>0</v>
      </c>
      <c r="LRI183" s="201" t="b">
        <f>IF(OR(AND('Validation summary'!$B$2="2022-23",LRI182="In-period"),AND('Validation summary'!$B$2="2023-24",LRI182="In-period"),AND('Validation summary'!$B$2="2024-25",LRI182="In-period"),AND('Validation summary'!$B$2="2024-25",LRI182="End of period",LRI190="Revenue")),TRUE,FALSE)</f>
        <v>0</v>
      </c>
      <c r="LRJ183" s="201" t="b">
        <f>IF(OR(AND('Validation summary'!$B$2="2022-23",LRJ182="In-period"),AND('Validation summary'!$B$2="2023-24",LRJ182="In-period"),AND('Validation summary'!$B$2="2024-25",LRJ182="In-period"),AND('Validation summary'!$B$2="2024-25",LRJ182="End of period",LRJ190="Revenue")),TRUE,FALSE)</f>
        <v>0</v>
      </c>
      <c r="LRK183" s="201" t="b">
        <f>IF(OR(AND('Validation summary'!$B$2="2022-23",LRK182="In-period"),AND('Validation summary'!$B$2="2023-24",LRK182="In-period"),AND('Validation summary'!$B$2="2024-25",LRK182="In-period"),AND('Validation summary'!$B$2="2024-25",LRK182="End of period",LRK190="Revenue")),TRUE,FALSE)</f>
        <v>0</v>
      </c>
      <c r="LRL183" s="201" t="b">
        <f>IF(OR(AND('Validation summary'!$B$2="2022-23",LRL182="In-period"),AND('Validation summary'!$B$2="2023-24",LRL182="In-period"),AND('Validation summary'!$B$2="2024-25",LRL182="In-period"),AND('Validation summary'!$B$2="2024-25",LRL182="End of period",LRL190="Revenue")),TRUE,FALSE)</f>
        <v>0</v>
      </c>
      <c r="LRM183" s="201" t="b">
        <f>IF(OR(AND('Validation summary'!$B$2="2022-23",LRM182="In-period"),AND('Validation summary'!$B$2="2023-24",LRM182="In-period"),AND('Validation summary'!$B$2="2024-25",LRM182="In-period"),AND('Validation summary'!$B$2="2024-25",LRM182="End of period",LRM190="Revenue")),TRUE,FALSE)</f>
        <v>0</v>
      </c>
      <c r="LRN183" s="201" t="b">
        <f>IF(OR(AND('Validation summary'!$B$2="2022-23",LRN182="In-period"),AND('Validation summary'!$B$2="2023-24",LRN182="In-period"),AND('Validation summary'!$B$2="2024-25",LRN182="In-period"),AND('Validation summary'!$B$2="2024-25",LRN182="End of period",LRN190="Revenue")),TRUE,FALSE)</f>
        <v>0</v>
      </c>
      <c r="LRO183" s="201" t="b">
        <f>IF(OR(AND('Validation summary'!$B$2="2022-23",LRO182="In-period"),AND('Validation summary'!$B$2="2023-24",LRO182="In-period"),AND('Validation summary'!$B$2="2024-25",LRO182="In-period"),AND('Validation summary'!$B$2="2024-25",LRO182="End of period",LRO190="Revenue")),TRUE,FALSE)</f>
        <v>0</v>
      </c>
      <c r="LRP183" s="201" t="b">
        <f>IF(OR(AND('Validation summary'!$B$2="2022-23",LRP182="In-period"),AND('Validation summary'!$B$2="2023-24",LRP182="In-period"),AND('Validation summary'!$B$2="2024-25",LRP182="In-period"),AND('Validation summary'!$B$2="2024-25",LRP182="End of period",LRP190="Revenue")),TRUE,FALSE)</f>
        <v>0</v>
      </c>
      <c r="LRQ183" s="201" t="b">
        <f>IF(OR(AND('Validation summary'!$B$2="2022-23",LRQ182="In-period"),AND('Validation summary'!$B$2="2023-24",LRQ182="In-period"),AND('Validation summary'!$B$2="2024-25",LRQ182="In-period"),AND('Validation summary'!$B$2="2024-25",LRQ182="End of period",LRQ190="Revenue")),TRUE,FALSE)</f>
        <v>0</v>
      </c>
      <c r="LRR183" s="201" t="b">
        <f>IF(OR(AND('Validation summary'!$B$2="2022-23",LRR182="In-period"),AND('Validation summary'!$B$2="2023-24",LRR182="In-period"),AND('Validation summary'!$B$2="2024-25",LRR182="In-period"),AND('Validation summary'!$B$2="2024-25",LRR182="End of period",LRR190="Revenue")),TRUE,FALSE)</f>
        <v>0</v>
      </c>
      <c r="LRS183" s="201" t="b">
        <f>IF(OR(AND('Validation summary'!$B$2="2022-23",LRS182="In-period"),AND('Validation summary'!$B$2="2023-24",LRS182="In-period"),AND('Validation summary'!$B$2="2024-25",LRS182="In-period"),AND('Validation summary'!$B$2="2024-25",LRS182="End of period",LRS190="Revenue")),TRUE,FALSE)</f>
        <v>0</v>
      </c>
      <c r="LRT183" s="201" t="b">
        <f>IF(OR(AND('Validation summary'!$B$2="2022-23",LRT182="In-period"),AND('Validation summary'!$B$2="2023-24",LRT182="In-period"),AND('Validation summary'!$B$2="2024-25",LRT182="In-period"),AND('Validation summary'!$B$2="2024-25",LRT182="End of period",LRT190="Revenue")),TRUE,FALSE)</f>
        <v>0</v>
      </c>
      <c r="LRU183" s="201" t="b">
        <f>IF(OR(AND('Validation summary'!$B$2="2022-23",LRU182="In-period"),AND('Validation summary'!$B$2="2023-24",LRU182="In-period"),AND('Validation summary'!$B$2="2024-25",LRU182="In-period"),AND('Validation summary'!$B$2="2024-25",LRU182="End of period",LRU190="Revenue")),TRUE,FALSE)</f>
        <v>0</v>
      </c>
      <c r="LRV183" s="201" t="b">
        <f>IF(OR(AND('Validation summary'!$B$2="2022-23",LRV182="In-period"),AND('Validation summary'!$B$2="2023-24",LRV182="In-period"),AND('Validation summary'!$B$2="2024-25",LRV182="In-period"),AND('Validation summary'!$B$2="2024-25",LRV182="End of period",LRV190="Revenue")),TRUE,FALSE)</f>
        <v>0</v>
      </c>
      <c r="LRW183" s="201" t="b">
        <f>IF(OR(AND('Validation summary'!$B$2="2022-23",LRW182="In-period"),AND('Validation summary'!$B$2="2023-24",LRW182="In-period"),AND('Validation summary'!$B$2="2024-25",LRW182="In-period"),AND('Validation summary'!$B$2="2024-25",LRW182="End of period",LRW190="Revenue")),TRUE,FALSE)</f>
        <v>0</v>
      </c>
      <c r="LRX183" s="201" t="b">
        <f>IF(OR(AND('Validation summary'!$B$2="2022-23",LRX182="In-period"),AND('Validation summary'!$B$2="2023-24",LRX182="In-period"),AND('Validation summary'!$B$2="2024-25",LRX182="In-period"),AND('Validation summary'!$B$2="2024-25",LRX182="End of period",LRX190="Revenue")),TRUE,FALSE)</f>
        <v>0</v>
      </c>
      <c r="LRY183" s="201" t="b">
        <f>IF(OR(AND('Validation summary'!$B$2="2022-23",LRY182="In-period"),AND('Validation summary'!$B$2="2023-24",LRY182="In-period"),AND('Validation summary'!$B$2="2024-25",LRY182="In-period"),AND('Validation summary'!$B$2="2024-25",LRY182="End of period",LRY190="Revenue")),TRUE,FALSE)</f>
        <v>0</v>
      </c>
      <c r="LRZ183" s="201" t="b">
        <f>IF(OR(AND('Validation summary'!$B$2="2022-23",LRZ182="In-period"),AND('Validation summary'!$B$2="2023-24",LRZ182="In-period"),AND('Validation summary'!$B$2="2024-25",LRZ182="In-period"),AND('Validation summary'!$B$2="2024-25",LRZ182="End of period",LRZ190="Revenue")),TRUE,FALSE)</f>
        <v>0</v>
      </c>
      <c r="LSA183" s="201" t="b">
        <f>IF(OR(AND('Validation summary'!$B$2="2022-23",LSA182="In-period"),AND('Validation summary'!$B$2="2023-24",LSA182="In-period"),AND('Validation summary'!$B$2="2024-25",LSA182="In-period"),AND('Validation summary'!$B$2="2024-25",LSA182="End of period",LSA190="Revenue")),TRUE,FALSE)</f>
        <v>0</v>
      </c>
      <c r="LSB183" s="201" t="b">
        <f>IF(OR(AND('Validation summary'!$B$2="2022-23",LSB182="In-period"),AND('Validation summary'!$B$2="2023-24",LSB182="In-period"),AND('Validation summary'!$B$2="2024-25",LSB182="In-period"),AND('Validation summary'!$B$2="2024-25",LSB182="End of period",LSB190="Revenue")),TRUE,FALSE)</f>
        <v>0</v>
      </c>
      <c r="LSC183" s="201" t="b">
        <f>IF(OR(AND('Validation summary'!$B$2="2022-23",LSC182="In-period"),AND('Validation summary'!$B$2="2023-24",LSC182="In-period"),AND('Validation summary'!$B$2="2024-25",LSC182="In-period"),AND('Validation summary'!$B$2="2024-25",LSC182="End of period",LSC190="Revenue")),TRUE,FALSE)</f>
        <v>0</v>
      </c>
      <c r="LSD183" s="201" t="b">
        <f>IF(OR(AND('Validation summary'!$B$2="2022-23",LSD182="In-period"),AND('Validation summary'!$B$2="2023-24",LSD182="In-period"),AND('Validation summary'!$B$2="2024-25",LSD182="In-period"),AND('Validation summary'!$B$2="2024-25",LSD182="End of period",LSD190="Revenue")),TRUE,FALSE)</f>
        <v>0</v>
      </c>
      <c r="LSE183" s="201" t="b">
        <f>IF(OR(AND('Validation summary'!$B$2="2022-23",LSE182="In-period"),AND('Validation summary'!$B$2="2023-24",LSE182="In-period"),AND('Validation summary'!$B$2="2024-25",LSE182="In-period"),AND('Validation summary'!$B$2="2024-25",LSE182="End of period",LSE190="Revenue")),TRUE,FALSE)</f>
        <v>0</v>
      </c>
      <c r="LSF183" s="201" t="b">
        <f>IF(OR(AND('Validation summary'!$B$2="2022-23",LSF182="In-period"),AND('Validation summary'!$B$2="2023-24",LSF182="In-period"),AND('Validation summary'!$B$2="2024-25",LSF182="In-period"),AND('Validation summary'!$B$2="2024-25",LSF182="End of period",LSF190="Revenue")),TRUE,FALSE)</f>
        <v>0</v>
      </c>
      <c r="LSG183" s="201" t="b">
        <f>IF(OR(AND('Validation summary'!$B$2="2022-23",LSG182="In-period"),AND('Validation summary'!$B$2="2023-24",LSG182="In-period"),AND('Validation summary'!$B$2="2024-25",LSG182="In-period"),AND('Validation summary'!$B$2="2024-25",LSG182="End of period",LSG190="Revenue")),TRUE,FALSE)</f>
        <v>0</v>
      </c>
      <c r="LSH183" s="201" t="b">
        <f>IF(OR(AND('Validation summary'!$B$2="2022-23",LSH182="In-period"),AND('Validation summary'!$B$2="2023-24",LSH182="In-period"),AND('Validation summary'!$B$2="2024-25",LSH182="In-period"),AND('Validation summary'!$B$2="2024-25",LSH182="End of period",LSH190="Revenue")),TRUE,FALSE)</f>
        <v>0</v>
      </c>
      <c r="LSI183" s="201" t="b">
        <f>IF(OR(AND('Validation summary'!$B$2="2022-23",LSI182="In-period"),AND('Validation summary'!$B$2="2023-24",LSI182="In-period"),AND('Validation summary'!$B$2="2024-25",LSI182="In-period"),AND('Validation summary'!$B$2="2024-25",LSI182="End of period",LSI190="Revenue")),TRUE,FALSE)</f>
        <v>0</v>
      </c>
      <c r="LSJ183" s="201" t="b">
        <f>IF(OR(AND('Validation summary'!$B$2="2022-23",LSJ182="In-period"),AND('Validation summary'!$B$2="2023-24",LSJ182="In-period"),AND('Validation summary'!$B$2="2024-25",LSJ182="In-period"),AND('Validation summary'!$B$2="2024-25",LSJ182="End of period",LSJ190="Revenue")),TRUE,FALSE)</f>
        <v>0</v>
      </c>
      <c r="LSK183" s="201" t="b">
        <f>IF(OR(AND('Validation summary'!$B$2="2022-23",LSK182="In-period"),AND('Validation summary'!$B$2="2023-24",LSK182="In-period"),AND('Validation summary'!$B$2="2024-25",LSK182="In-period"),AND('Validation summary'!$B$2="2024-25",LSK182="End of period",LSK190="Revenue")),TRUE,FALSE)</f>
        <v>0</v>
      </c>
      <c r="LSL183" s="201" t="b">
        <f>IF(OR(AND('Validation summary'!$B$2="2022-23",LSL182="In-period"),AND('Validation summary'!$B$2="2023-24",LSL182="In-period"),AND('Validation summary'!$B$2="2024-25",LSL182="In-period"),AND('Validation summary'!$B$2="2024-25",LSL182="End of period",LSL190="Revenue")),TRUE,FALSE)</f>
        <v>0</v>
      </c>
      <c r="LSM183" s="201" t="b">
        <f>IF(OR(AND('Validation summary'!$B$2="2022-23",LSM182="In-period"),AND('Validation summary'!$B$2="2023-24",LSM182="In-period"),AND('Validation summary'!$B$2="2024-25",LSM182="In-period"),AND('Validation summary'!$B$2="2024-25",LSM182="End of period",LSM190="Revenue")),TRUE,FALSE)</f>
        <v>0</v>
      </c>
      <c r="LSN183" s="201" t="b">
        <f>IF(OR(AND('Validation summary'!$B$2="2022-23",LSN182="In-period"),AND('Validation summary'!$B$2="2023-24",LSN182="In-period"),AND('Validation summary'!$B$2="2024-25",LSN182="In-period"),AND('Validation summary'!$B$2="2024-25",LSN182="End of period",LSN190="Revenue")),TRUE,FALSE)</f>
        <v>0</v>
      </c>
      <c r="LSO183" s="201" t="b">
        <f>IF(OR(AND('Validation summary'!$B$2="2022-23",LSO182="In-period"),AND('Validation summary'!$B$2="2023-24",LSO182="In-period"),AND('Validation summary'!$B$2="2024-25",LSO182="In-period"),AND('Validation summary'!$B$2="2024-25",LSO182="End of period",LSO190="Revenue")),TRUE,FALSE)</f>
        <v>0</v>
      </c>
      <c r="LSP183" s="201" t="b">
        <f>IF(OR(AND('Validation summary'!$B$2="2022-23",LSP182="In-period"),AND('Validation summary'!$B$2="2023-24",LSP182="In-period"),AND('Validation summary'!$B$2="2024-25",LSP182="In-period"),AND('Validation summary'!$B$2="2024-25",LSP182="End of period",LSP190="Revenue")),TRUE,FALSE)</f>
        <v>0</v>
      </c>
      <c r="LSQ183" s="201" t="b">
        <f>IF(OR(AND('Validation summary'!$B$2="2022-23",LSQ182="In-period"),AND('Validation summary'!$B$2="2023-24",LSQ182="In-period"),AND('Validation summary'!$B$2="2024-25",LSQ182="In-period"),AND('Validation summary'!$B$2="2024-25",LSQ182="End of period",LSQ190="Revenue")),TRUE,FALSE)</f>
        <v>0</v>
      </c>
      <c r="LSR183" s="201" t="b">
        <f>IF(OR(AND('Validation summary'!$B$2="2022-23",LSR182="In-period"),AND('Validation summary'!$B$2="2023-24",LSR182="In-period"),AND('Validation summary'!$B$2="2024-25",LSR182="In-period"),AND('Validation summary'!$B$2="2024-25",LSR182="End of period",LSR190="Revenue")),TRUE,FALSE)</f>
        <v>0</v>
      </c>
      <c r="LSS183" s="201" t="b">
        <f>IF(OR(AND('Validation summary'!$B$2="2022-23",LSS182="In-period"),AND('Validation summary'!$B$2="2023-24",LSS182="In-period"),AND('Validation summary'!$B$2="2024-25",LSS182="In-period"),AND('Validation summary'!$B$2="2024-25",LSS182="End of period",LSS190="Revenue")),TRUE,FALSE)</f>
        <v>0</v>
      </c>
      <c r="LST183" s="201" t="b">
        <f>IF(OR(AND('Validation summary'!$B$2="2022-23",LST182="In-period"),AND('Validation summary'!$B$2="2023-24",LST182="In-period"),AND('Validation summary'!$B$2="2024-25",LST182="In-period"),AND('Validation summary'!$B$2="2024-25",LST182="End of period",LST190="Revenue")),TRUE,FALSE)</f>
        <v>0</v>
      </c>
      <c r="LSU183" s="201" t="b">
        <f>IF(OR(AND('Validation summary'!$B$2="2022-23",LSU182="In-period"),AND('Validation summary'!$B$2="2023-24",LSU182="In-period"),AND('Validation summary'!$B$2="2024-25",LSU182="In-period"),AND('Validation summary'!$B$2="2024-25",LSU182="End of period",LSU190="Revenue")),TRUE,FALSE)</f>
        <v>0</v>
      </c>
      <c r="LSV183" s="201" t="b">
        <f>IF(OR(AND('Validation summary'!$B$2="2022-23",LSV182="In-period"),AND('Validation summary'!$B$2="2023-24",LSV182="In-period"),AND('Validation summary'!$B$2="2024-25",LSV182="In-period"),AND('Validation summary'!$B$2="2024-25",LSV182="End of period",LSV190="Revenue")),TRUE,FALSE)</f>
        <v>0</v>
      </c>
      <c r="LSW183" s="201" t="b">
        <f>IF(OR(AND('Validation summary'!$B$2="2022-23",LSW182="In-period"),AND('Validation summary'!$B$2="2023-24",LSW182="In-period"),AND('Validation summary'!$B$2="2024-25",LSW182="In-period"),AND('Validation summary'!$B$2="2024-25",LSW182="End of period",LSW190="Revenue")),TRUE,FALSE)</f>
        <v>0</v>
      </c>
      <c r="LSX183" s="201" t="b">
        <f>IF(OR(AND('Validation summary'!$B$2="2022-23",LSX182="In-period"),AND('Validation summary'!$B$2="2023-24",LSX182="In-period"),AND('Validation summary'!$B$2="2024-25",LSX182="In-period"),AND('Validation summary'!$B$2="2024-25",LSX182="End of period",LSX190="Revenue")),TRUE,FALSE)</f>
        <v>0</v>
      </c>
      <c r="LSY183" s="201" t="b">
        <f>IF(OR(AND('Validation summary'!$B$2="2022-23",LSY182="In-period"),AND('Validation summary'!$B$2="2023-24",LSY182="In-period"),AND('Validation summary'!$B$2="2024-25",LSY182="In-period"),AND('Validation summary'!$B$2="2024-25",LSY182="End of period",LSY190="Revenue")),TRUE,FALSE)</f>
        <v>0</v>
      </c>
      <c r="LSZ183" s="201" t="b">
        <f>IF(OR(AND('Validation summary'!$B$2="2022-23",LSZ182="In-period"),AND('Validation summary'!$B$2="2023-24",LSZ182="In-period"),AND('Validation summary'!$B$2="2024-25",LSZ182="In-period"),AND('Validation summary'!$B$2="2024-25",LSZ182="End of period",LSZ190="Revenue")),TRUE,FALSE)</f>
        <v>0</v>
      </c>
      <c r="LTA183" s="201" t="b">
        <f>IF(OR(AND('Validation summary'!$B$2="2022-23",LTA182="In-period"),AND('Validation summary'!$B$2="2023-24",LTA182="In-period"),AND('Validation summary'!$B$2="2024-25",LTA182="In-period"),AND('Validation summary'!$B$2="2024-25",LTA182="End of period",LTA190="Revenue")),TRUE,FALSE)</f>
        <v>0</v>
      </c>
      <c r="LTB183" s="201" t="b">
        <f>IF(OR(AND('Validation summary'!$B$2="2022-23",LTB182="In-period"),AND('Validation summary'!$B$2="2023-24",LTB182="In-period"),AND('Validation summary'!$B$2="2024-25",LTB182="In-period"),AND('Validation summary'!$B$2="2024-25",LTB182="End of period",LTB190="Revenue")),TRUE,FALSE)</f>
        <v>0</v>
      </c>
      <c r="LTC183" s="201" t="b">
        <f>IF(OR(AND('Validation summary'!$B$2="2022-23",LTC182="In-period"),AND('Validation summary'!$B$2="2023-24",LTC182="In-period"),AND('Validation summary'!$B$2="2024-25",LTC182="In-period"),AND('Validation summary'!$B$2="2024-25",LTC182="End of period",LTC190="Revenue")),TRUE,FALSE)</f>
        <v>0</v>
      </c>
      <c r="LTD183" s="201" t="b">
        <f>IF(OR(AND('Validation summary'!$B$2="2022-23",LTD182="In-period"),AND('Validation summary'!$B$2="2023-24",LTD182="In-period"),AND('Validation summary'!$B$2="2024-25",LTD182="In-period"),AND('Validation summary'!$B$2="2024-25",LTD182="End of period",LTD190="Revenue")),TRUE,FALSE)</f>
        <v>0</v>
      </c>
      <c r="LTE183" s="201" t="b">
        <f>IF(OR(AND('Validation summary'!$B$2="2022-23",LTE182="In-period"),AND('Validation summary'!$B$2="2023-24",LTE182="In-period"),AND('Validation summary'!$B$2="2024-25",LTE182="In-period"),AND('Validation summary'!$B$2="2024-25",LTE182="End of period",LTE190="Revenue")),TRUE,FALSE)</f>
        <v>0</v>
      </c>
      <c r="LTF183" s="201" t="b">
        <f>IF(OR(AND('Validation summary'!$B$2="2022-23",LTF182="In-period"),AND('Validation summary'!$B$2="2023-24",LTF182="In-period"),AND('Validation summary'!$B$2="2024-25",LTF182="In-period"),AND('Validation summary'!$B$2="2024-25",LTF182="End of period",LTF190="Revenue")),TRUE,FALSE)</f>
        <v>0</v>
      </c>
      <c r="LTG183" s="201" t="b">
        <f>IF(OR(AND('Validation summary'!$B$2="2022-23",LTG182="In-period"),AND('Validation summary'!$B$2="2023-24",LTG182="In-period"),AND('Validation summary'!$B$2="2024-25",LTG182="In-period"),AND('Validation summary'!$B$2="2024-25",LTG182="End of period",LTG190="Revenue")),TRUE,FALSE)</f>
        <v>0</v>
      </c>
      <c r="LTH183" s="201" t="b">
        <f>IF(OR(AND('Validation summary'!$B$2="2022-23",LTH182="In-period"),AND('Validation summary'!$B$2="2023-24",LTH182="In-period"),AND('Validation summary'!$B$2="2024-25",LTH182="In-period"),AND('Validation summary'!$B$2="2024-25",LTH182="End of period",LTH190="Revenue")),TRUE,FALSE)</f>
        <v>0</v>
      </c>
      <c r="LTI183" s="201" t="b">
        <f>IF(OR(AND('Validation summary'!$B$2="2022-23",LTI182="In-period"),AND('Validation summary'!$B$2="2023-24",LTI182="In-period"),AND('Validation summary'!$B$2="2024-25",LTI182="In-period"),AND('Validation summary'!$B$2="2024-25",LTI182="End of period",LTI190="Revenue")),TRUE,FALSE)</f>
        <v>0</v>
      </c>
      <c r="LTJ183" s="201" t="b">
        <f>IF(OR(AND('Validation summary'!$B$2="2022-23",LTJ182="In-period"),AND('Validation summary'!$B$2="2023-24",LTJ182="In-period"),AND('Validation summary'!$B$2="2024-25",LTJ182="In-period"),AND('Validation summary'!$B$2="2024-25",LTJ182="End of period",LTJ190="Revenue")),TRUE,FALSE)</f>
        <v>0</v>
      </c>
      <c r="LTK183" s="201" t="b">
        <f>IF(OR(AND('Validation summary'!$B$2="2022-23",LTK182="In-period"),AND('Validation summary'!$B$2="2023-24",LTK182="In-period"),AND('Validation summary'!$B$2="2024-25",LTK182="In-period"),AND('Validation summary'!$B$2="2024-25",LTK182="End of period",LTK190="Revenue")),TRUE,FALSE)</f>
        <v>0</v>
      </c>
      <c r="LTL183" s="201" t="b">
        <f>IF(OR(AND('Validation summary'!$B$2="2022-23",LTL182="In-period"),AND('Validation summary'!$B$2="2023-24",LTL182="In-period"),AND('Validation summary'!$B$2="2024-25",LTL182="In-period"),AND('Validation summary'!$B$2="2024-25",LTL182="End of period",LTL190="Revenue")),TRUE,FALSE)</f>
        <v>0</v>
      </c>
      <c r="LTM183" s="201" t="b">
        <f>IF(OR(AND('Validation summary'!$B$2="2022-23",LTM182="In-period"),AND('Validation summary'!$B$2="2023-24",LTM182="In-period"),AND('Validation summary'!$B$2="2024-25",LTM182="In-period"),AND('Validation summary'!$B$2="2024-25",LTM182="End of period",LTM190="Revenue")),TRUE,FALSE)</f>
        <v>0</v>
      </c>
      <c r="LTN183" s="201" t="b">
        <f>IF(OR(AND('Validation summary'!$B$2="2022-23",LTN182="In-period"),AND('Validation summary'!$B$2="2023-24",LTN182="In-period"),AND('Validation summary'!$B$2="2024-25",LTN182="In-period"),AND('Validation summary'!$B$2="2024-25",LTN182="End of period",LTN190="Revenue")),TRUE,FALSE)</f>
        <v>0</v>
      </c>
      <c r="LTO183" s="201" t="b">
        <f>IF(OR(AND('Validation summary'!$B$2="2022-23",LTO182="In-period"),AND('Validation summary'!$B$2="2023-24",LTO182="In-period"),AND('Validation summary'!$B$2="2024-25",LTO182="In-period"),AND('Validation summary'!$B$2="2024-25",LTO182="End of period",LTO190="Revenue")),TRUE,FALSE)</f>
        <v>0</v>
      </c>
      <c r="LTP183" s="201" t="b">
        <f>IF(OR(AND('Validation summary'!$B$2="2022-23",LTP182="In-period"),AND('Validation summary'!$B$2="2023-24",LTP182="In-period"),AND('Validation summary'!$B$2="2024-25",LTP182="In-period"),AND('Validation summary'!$B$2="2024-25",LTP182="End of period",LTP190="Revenue")),TRUE,FALSE)</f>
        <v>0</v>
      </c>
      <c r="LTQ183" s="201" t="b">
        <f>IF(OR(AND('Validation summary'!$B$2="2022-23",LTQ182="In-period"),AND('Validation summary'!$B$2="2023-24",LTQ182="In-period"),AND('Validation summary'!$B$2="2024-25",LTQ182="In-period"),AND('Validation summary'!$B$2="2024-25",LTQ182="End of period",LTQ190="Revenue")),TRUE,FALSE)</f>
        <v>0</v>
      </c>
      <c r="LTR183" s="201" t="b">
        <f>IF(OR(AND('Validation summary'!$B$2="2022-23",LTR182="In-period"),AND('Validation summary'!$B$2="2023-24",LTR182="In-period"),AND('Validation summary'!$B$2="2024-25",LTR182="In-period"),AND('Validation summary'!$B$2="2024-25",LTR182="End of period",LTR190="Revenue")),TRUE,FALSE)</f>
        <v>0</v>
      </c>
      <c r="LTS183" s="201" t="b">
        <f>IF(OR(AND('Validation summary'!$B$2="2022-23",LTS182="In-period"),AND('Validation summary'!$B$2="2023-24",LTS182="In-period"),AND('Validation summary'!$B$2="2024-25",LTS182="In-period"),AND('Validation summary'!$B$2="2024-25",LTS182="End of period",LTS190="Revenue")),TRUE,FALSE)</f>
        <v>0</v>
      </c>
      <c r="LTT183" s="201" t="b">
        <f>IF(OR(AND('Validation summary'!$B$2="2022-23",LTT182="In-period"),AND('Validation summary'!$B$2="2023-24",LTT182="In-period"),AND('Validation summary'!$B$2="2024-25",LTT182="In-period"),AND('Validation summary'!$B$2="2024-25",LTT182="End of period",LTT190="Revenue")),TRUE,FALSE)</f>
        <v>0</v>
      </c>
      <c r="LTU183" s="201" t="b">
        <f>IF(OR(AND('Validation summary'!$B$2="2022-23",LTU182="In-period"),AND('Validation summary'!$B$2="2023-24",LTU182="In-period"),AND('Validation summary'!$B$2="2024-25",LTU182="In-period"),AND('Validation summary'!$B$2="2024-25",LTU182="End of period",LTU190="Revenue")),TRUE,FALSE)</f>
        <v>0</v>
      </c>
      <c r="LTV183" s="201" t="b">
        <f>IF(OR(AND('Validation summary'!$B$2="2022-23",LTV182="In-period"),AND('Validation summary'!$B$2="2023-24",LTV182="In-period"),AND('Validation summary'!$B$2="2024-25",LTV182="In-period"),AND('Validation summary'!$B$2="2024-25",LTV182="End of period",LTV190="Revenue")),TRUE,FALSE)</f>
        <v>0</v>
      </c>
      <c r="LTW183" s="201" t="b">
        <f>IF(OR(AND('Validation summary'!$B$2="2022-23",LTW182="In-period"),AND('Validation summary'!$B$2="2023-24",LTW182="In-period"),AND('Validation summary'!$B$2="2024-25",LTW182="In-period"),AND('Validation summary'!$B$2="2024-25",LTW182="End of period",LTW190="Revenue")),TRUE,FALSE)</f>
        <v>0</v>
      </c>
      <c r="LTX183" s="201" t="b">
        <f>IF(OR(AND('Validation summary'!$B$2="2022-23",LTX182="In-period"),AND('Validation summary'!$B$2="2023-24",LTX182="In-period"),AND('Validation summary'!$B$2="2024-25",LTX182="In-period"),AND('Validation summary'!$B$2="2024-25",LTX182="End of period",LTX190="Revenue")),TRUE,FALSE)</f>
        <v>0</v>
      </c>
      <c r="LTY183" s="201" t="b">
        <f>IF(OR(AND('Validation summary'!$B$2="2022-23",LTY182="In-period"),AND('Validation summary'!$B$2="2023-24",LTY182="In-period"),AND('Validation summary'!$B$2="2024-25",LTY182="In-period"),AND('Validation summary'!$B$2="2024-25",LTY182="End of period",LTY190="Revenue")),TRUE,FALSE)</f>
        <v>0</v>
      </c>
      <c r="LTZ183" s="201" t="b">
        <f>IF(OR(AND('Validation summary'!$B$2="2022-23",LTZ182="In-period"),AND('Validation summary'!$B$2="2023-24",LTZ182="In-period"),AND('Validation summary'!$B$2="2024-25",LTZ182="In-period"),AND('Validation summary'!$B$2="2024-25",LTZ182="End of period",LTZ190="Revenue")),TRUE,FALSE)</f>
        <v>0</v>
      </c>
      <c r="LUA183" s="201" t="b">
        <f>IF(OR(AND('Validation summary'!$B$2="2022-23",LUA182="In-period"),AND('Validation summary'!$B$2="2023-24",LUA182="In-period"),AND('Validation summary'!$B$2="2024-25",LUA182="In-period"),AND('Validation summary'!$B$2="2024-25",LUA182="End of period",LUA190="Revenue")),TRUE,FALSE)</f>
        <v>0</v>
      </c>
      <c r="LUB183" s="201" t="b">
        <f>IF(OR(AND('Validation summary'!$B$2="2022-23",LUB182="In-period"),AND('Validation summary'!$B$2="2023-24",LUB182="In-period"),AND('Validation summary'!$B$2="2024-25",LUB182="In-period"),AND('Validation summary'!$B$2="2024-25",LUB182="End of period",LUB190="Revenue")),TRUE,FALSE)</f>
        <v>0</v>
      </c>
      <c r="LUC183" s="201" t="b">
        <f>IF(OR(AND('Validation summary'!$B$2="2022-23",LUC182="In-period"),AND('Validation summary'!$B$2="2023-24",LUC182="In-period"),AND('Validation summary'!$B$2="2024-25",LUC182="In-period"),AND('Validation summary'!$B$2="2024-25",LUC182="End of period",LUC190="Revenue")),TRUE,FALSE)</f>
        <v>0</v>
      </c>
      <c r="LUD183" s="201" t="b">
        <f>IF(OR(AND('Validation summary'!$B$2="2022-23",LUD182="In-period"),AND('Validation summary'!$B$2="2023-24",LUD182="In-period"),AND('Validation summary'!$B$2="2024-25",LUD182="In-period"),AND('Validation summary'!$B$2="2024-25",LUD182="End of period",LUD190="Revenue")),TRUE,FALSE)</f>
        <v>0</v>
      </c>
      <c r="LUE183" s="201" t="b">
        <f>IF(OR(AND('Validation summary'!$B$2="2022-23",LUE182="In-period"),AND('Validation summary'!$B$2="2023-24",LUE182="In-period"),AND('Validation summary'!$B$2="2024-25",LUE182="In-period"),AND('Validation summary'!$B$2="2024-25",LUE182="End of period",LUE190="Revenue")),TRUE,FALSE)</f>
        <v>0</v>
      </c>
      <c r="LUF183" s="201" t="b">
        <f>IF(OR(AND('Validation summary'!$B$2="2022-23",LUF182="In-period"),AND('Validation summary'!$B$2="2023-24",LUF182="In-period"),AND('Validation summary'!$B$2="2024-25",LUF182="In-period"),AND('Validation summary'!$B$2="2024-25",LUF182="End of period",LUF190="Revenue")),TRUE,FALSE)</f>
        <v>0</v>
      </c>
      <c r="LUG183" s="201" t="b">
        <f>IF(OR(AND('Validation summary'!$B$2="2022-23",LUG182="In-period"),AND('Validation summary'!$B$2="2023-24",LUG182="In-period"),AND('Validation summary'!$B$2="2024-25",LUG182="In-period"),AND('Validation summary'!$B$2="2024-25",LUG182="End of period",LUG190="Revenue")),TRUE,FALSE)</f>
        <v>0</v>
      </c>
      <c r="LUH183" s="201" t="b">
        <f>IF(OR(AND('Validation summary'!$B$2="2022-23",LUH182="In-period"),AND('Validation summary'!$B$2="2023-24",LUH182="In-period"),AND('Validation summary'!$B$2="2024-25",LUH182="In-period"),AND('Validation summary'!$B$2="2024-25",LUH182="End of period",LUH190="Revenue")),TRUE,FALSE)</f>
        <v>0</v>
      </c>
      <c r="LUI183" s="201" t="b">
        <f>IF(OR(AND('Validation summary'!$B$2="2022-23",LUI182="In-period"),AND('Validation summary'!$B$2="2023-24",LUI182="In-period"),AND('Validation summary'!$B$2="2024-25",LUI182="In-period"),AND('Validation summary'!$B$2="2024-25",LUI182="End of period",LUI190="Revenue")),TRUE,FALSE)</f>
        <v>0</v>
      </c>
      <c r="LUJ183" s="201" t="b">
        <f>IF(OR(AND('Validation summary'!$B$2="2022-23",LUJ182="In-period"),AND('Validation summary'!$B$2="2023-24",LUJ182="In-period"),AND('Validation summary'!$B$2="2024-25",LUJ182="In-period"),AND('Validation summary'!$B$2="2024-25",LUJ182="End of period",LUJ190="Revenue")),TRUE,FALSE)</f>
        <v>0</v>
      </c>
      <c r="LUK183" s="201" t="b">
        <f>IF(OR(AND('Validation summary'!$B$2="2022-23",LUK182="In-period"),AND('Validation summary'!$B$2="2023-24",LUK182="In-period"),AND('Validation summary'!$B$2="2024-25",LUK182="In-period"),AND('Validation summary'!$B$2="2024-25",LUK182="End of period",LUK190="Revenue")),TRUE,FALSE)</f>
        <v>0</v>
      </c>
      <c r="LUL183" s="201" t="b">
        <f>IF(OR(AND('Validation summary'!$B$2="2022-23",LUL182="In-period"),AND('Validation summary'!$B$2="2023-24",LUL182="In-period"),AND('Validation summary'!$B$2="2024-25",LUL182="In-period"),AND('Validation summary'!$B$2="2024-25",LUL182="End of period",LUL190="Revenue")),TRUE,FALSE)</f>
        <v>0</v>
      </c>
      <c r="LUM183" s="201" t="b">
        <f>IF(OR(AND('Validation summary'!$B$2="2022-23",LUM182="In-period"),AND('Validation summary'!$B$2="2023-24",LUM182="In-period"),AND('Validation summary'!$B$2="2024-25",LUM182="In-period"),AND('Validation summary'!$B$2="2024-25",LUM182="End of period",LUM190="Revenue")),TRUE,FALSE)</f>
        <v>0</v>
      </c>
      <c r="LUN183" s="201" t="b">
        <f>IF(OR(AND('Validation summary'!$B$2="2022-23",LUN182="In-period"),AND('Validation summary'!$B$2="2023-24",LUN182="In-period"),AND('Validation summary'!$B$2="2024-25",LUN182="In-period"),AND('Validation summary'!$B$2="2024-25",LUN182="End of period",LUN190="Revenue")),TRUE,FALSE)</f>
        <v>0</v>
      </c>
      <c r="LUO183" s="201" t="b">
        <f>IF(OR(AND('Validation summary'!$B$2="2022-23",LUO182="In-period"),AND('Validation summary'!$B$2="2023-24",LUO182="In-period"),AND('Validation summary'!$B$2="2024-25",LUO182="In-period"),AND('Validation summary'!$B$2="2024-25",LUO182="End of period",LUO190="Revenue")),TRUE,FALSE)</f>
        <v>0</v>
      </c>
      <c r="LUP183" s="201" t="b">
        <f>IF(OR(AND('Validation summary'!$B$2="2022-23",LUP182="In-period"),AND('Validation summary'!$B$2="2023-24",LUP182="In-period"),AND('Validation summary'!$B$2="2024-25",LUP182="In-period"),AND('Validation summary'!$B$2="2024-25",LUP182="End of period",LUP190="Revenue")),TRUE,FALSE)</f>
        <v>0</v>
      </c>
      <c r="LUQ183" s="201" t="b">
        <f>IF(OR(AND('Validation summary'!$B$2="2022-23",LUQ182="In-period"),AND('Validation summary'!$B$2="2023-24",LUQ182="In-period"),AND('Validation summary'!$B$2="2024-25",LUQ182="In-period"),AND('Validation summary'!$B$2="2024-25",LUQ182="End of period",LUQ190="Revenue")),TRUE,FALSE)</f>
        <v>0</v>
      </c>
      <c r="LUR183" s="201" t="b">
        <f>IF(OR(AND('Validation summary'!$B$2="2022-23",LUR182="In-period"),AND('Validation summary'!$B$2="2023-24",LUR182="In-period"),AND('Validation summary'!$B$2="2024-25",LUR182="In-period"),AND('Validation summary'!$B$2="2024-25",LUR182="End of period",LUR190="Revenue")),TRUE,FALSE)</f>
        <v>0</v>
      </c>
      <c r="LUS183" s="201" t="b">
        <f>IF(OR(AND('Validation summary'!$B$2="2022-23",LUS182="In-period"),AND('Validation summary'!$B$2="2023-24",LUS182="In-period"),AND('Validation summary'!$B$2="2024-25",LUS182="In-period"),AND('Validation summary'!$B$2="2024-25",LUS182="End of period",LUS190="Revenue")),TRUE,FALSE)</f>
        <v>0</v>
      </c>
      <c r="LUT183" s="201" t="b">
        <f>IF(OR(AND('Validation summary'!$B$2="2022-23",LUT182="In-period"),AND('Validation summary'!$B$2="2023-24",LUT182="In-period"),AND('Validation summary'!$B$2="2024-25",LUT182="In-period"),AND('Validation summary'!$B$2="2024-25",LUT182="End of period",LUT190="Revenue")),TRUE,FALSE)</f>
        <v>0</v>
      </c>
      <c r="LUU183" s="201" t="b">
        <f>IF(OR(AND('Validation summary'!$B$2="2022-23",LUU182="In-period"),AND('Validation summary'!$B$2="2023-24",LUU182="In-period"),AND('Validation summary'!$B$2="2024-25",LUU182="In-period"),AND('Validation summary'!$B$2="2024-25",LUU182="End of period",LUU190="Revenue")),TRUE,FALSE)</f>
        <v>0</v>
      </c>
      <c r="LUV183" s="201" t="b">
        <f>IF(OR(AND('Validation summary'!$B$2="2022-23",LUV182="In-period"),AND('Validation summary'!$B$2="2023-24",LUV182="In-period"),AND('Validation summary'!$B$2="2024-25",LUV182="In-period"),AND('Validation summary'!$B$2="2024-25",LUV182="End of period",LUV190="Revenue")),TRUE,FALSE)</f>
        <v>0</v>
      </c>
      <c r="LUW183" s="201" t="b">
        <f>IF(OR(AND('Validation summary'!$B$2="2022-23",LUW182="In-period"),AND('Validation summary'!$B$2="2023-24",LUW182="In-period"),AND('Validation summary'!$B$2="2024-25",LUW182="In-period"),AND('Validation summary'!$B$2="2024-25",LUW182="End of period",LUW190="Revenue")),TRUE,FALSE)</f>
        <v>0</v>
      </c>
      <c r="LUX183" s="201" t="b">
        <f>IF(OR(AND('Validation summary'!$B$2="2022-23",LUX182="In-period"),AND('Validation summary'!$B$2="2023-24",LUX182="In-period"),AND('Validation summary'!$B$2="2024-25",LUX182="In-period"),AND('Validation summary'!$B$2="2024-25",LUX182="End of period",LUX190="Revenue")),TRUE,FALSE)</f>
        <v>0</v>
      </c>
      <c r="LUY183" s="201" t="b">
        <f>IF(OR(AND('Validation summary'!$B$2="2022-23",LUY182="In-period"),AND('Validation summary'!$B$2="2023-24",LUY182="In-period"),AND('Validation summary'!$B$2="2024-25",LUY182="In-period"),AND('Validation summary'!$B$2="2024-25",LUY182="End of period",LUY190="Revenue")),TRUE,FALSE)</f>
        <v>0</v>
      </c>
      <c r="LUZ183" s="201" t="b">
        <f>IF(OR(AND('Validation summary'!$B$2="2022-23",LUZ182="In-period"),AND('Validation summary'!$B$2="2023-24",LUZ182="In-period"),AND('Validation summary'!$B$2="2024-25",LUZ182="In-period"),AND('Validation summary'!$B$2="2024-25",LUZ182="End of period",LUZ190="Revenue")),TRUE,FALSE)</f>
        <v>0</v>
      </c>
      <c r="LVA183" s="201" t="b">
        <f>IF(OR(AND('Validation summary'!$B$2="2022-23",LVA182="In-period"),AND('Validation summary'!$B$2="2023-24",LVA182="In-period"),AND('Validation summary'!$B$2="2024-25",LVA182="In-period"),AND('Validation summary'!$B$2="2024-25",LVA182="End of period",LVA190="Revenue")),TRUE,FALSE)</f>
        <v>0</v>
      </c>
      <c r="LVB183" s="201" t="b">
        <f>IF(OR(AND('Validation summary'!$B$2="2022-23",LVB182="In-period"),AND('Validation summary'!$B$2="2023-24",LVB182="In-period"),AND('Validation summary'!$B$2="2024-25",LVB182="In-period"),AND('Validation summary'!$B$2="2024-25",LVB182="End of period",LVB190="Revenue")),TRUE,FALSE)</f>
        <v>0</v>
      </c>
      <c r="LVC183" s="201" t="b">
        <f>IF(OR(AND('Validation summary'!$B$2="2022-23",LVC182="In-period"),AND('Validation summary'!$B$2="2023-24",LVC182="In-period"),AND('Validation summary'!$B$2="2024-25",LVC182="In-period"),AND('Validation summary'!$B$2="2024-25",LVC182="End of period",LVC190="Revenue")),TRUE,FALSE)</f>
        <v>0</v>
      </c>
      <c r="LVD183" s="201" t="b">
        <f>IF(OR(AND('Validation summary'!$B$2="2022-23",LVD182="In-period"),AND('Validation summary'!$B$2="2023-24",LVD182="In-period"),AND('Validation summary'!$B$2="2024-25",LVD182="In-period"),AND('Validation summary'!$B$2="2024-25",LVD182="End of period",LVD190="Revenue")),TRUE,FALSE)</f>
        <v>0</v>
      </c>
      <c r="LVE183" s="201" t="b">
        <f>IF(OR(AND('Validation summary'!$B$2="2022-23",LVE182="In-period"),AND('Validation summary'!$B$2="2023-24",LVE182="In-period"),AND('Validation summary'!$B$2="2024-25",LVE182="In-period"),AND('Validation summary'!$B$2="2024-25",LVE182="End of period",LVE190="Revenue")),TRUE,FALSE)</f>
        <v>0</v>
      </c>
      <c r="LVF183" s="201" t="b">
        <f>IF(OR(AND('Validation summary'!$B$2="2022-23",LVF182="In-period"),AND('Validation summary'!$B$2="2023-24",LVF182="In-period"),AND('Validation summary'!$B$2="2024-25",LVF182="In-period"),AND('Validation summary'!$B$2="2024-25",LVF182="End of period",LVF190="Revenue")),TRUE,FALSE)</f>
        <v>0</v>
      </c>
      <c r="LVG183" s="201" t="b">
        <f>IF(OR(AND('Validation summary'!$B$2="2022-23",LVG182="In-period"),AND('Validation summary'!$B$2="2023-24",LVG182="In-period"),AND('Validation summary'!$B$2="2024-25",LVG182="In-period"),AND('Validation summary'!$B$2="2024-25",LVG182="End of period",LVG190="Revenue")),TRUE,FALSE)</f>
        <v>0</v>
      </c>
      <c r="LVH183" s="201" t="b">
        <f>IF(OR(AND('Validation summary'!$B$2="2022-23",LVH182="In-period"),AND('Validation summary'!$B$2="2023-24",LVH182="In-period"),AND('Validation summary'!$B$2="2024-25",LVH182="In-period"),AND('Validation summary'!$B$2="2024-25",LVH182="End of period",LVH190="Revenue")),TRUE,FALSE)</f>
        <v>0</v>
      </c>
      <c r="LVI183" s="201" t="b">
        <f>IF(OR(AND('Validation summary'!$B$2="2022-23",LVI182="In-period"),AND('Validation summary'!$B$2="2023-24",LVI182="In-period"),AND('Validation summary'!$B$2="2024-25",LVI182="In-period"),AND('Validation summary'!$B$2="2024-25",LVI182="End of period",LVI190="Revenue")),TRUE,FALSE)</f>
        <v>0</v>
      </c>
      <c r="LVJ183" s="201" t="b">
        <f>IF(OR(AND('Validation summary'!$B$2="2022-23",LVJ182="In-period"),AND('Validation summary'!$B$2="2023-24",LVJ182="In-period"),AND('Validation summary'!$B$2="2024-25",LVJ182="In-period"),AND('Validation summary'!$B$2="2024-25",LVJ182="End of period",LVJ190="Revenue")),TRUE,FALSE)</f>
        <v>0</v>
      </c>
      <c r="LVK183" s="201" t="b">
        <f>IF(OR(AND('Validation summary'!$B$2="2022-23",LVK182="In-period"),AND('Validation summary'!$B$2="2023-24",LVK182="In-period"),AND('Validation summary'!$B$2="2024-25",LVK182="In-period"),AND('Validation summary'!$B$2="2024-25",LVK182="End of period",LVK190="Revenue")),TRUE,FALSE)</f>
        <v>0</v>
      </c>
      <c r="LVL183" s="201" t="b">
        <f>IF(OR(AND('Validation summary'!$B$2="2022-23",LVL182="In-period"),AND('Validation summary'!$B$2="2023-24",LVL182="In-period"),AND('Validation summary'!$B$2="2024-25",LVL182="In-period"),AND('Validation summary'!$B$2="2024-25",LVL182="End of period",LVL190="Revenue")),TRUE,FALSE)</f>
        <v>0</v>
      </c>
      <c r="LVM183" s="201" t="b">
        <f>IF(OR(AND('Validation summary'!$B$2="2022-23",LVM182="In-period"),AND('Validation summary'!$B$2="2023-24",LVM182="In-period"),AND('Validation summary'!$B$2="2024-25",LVM182="In-period"),AND('Validation summary'!$B$2="2024-25",LVM182="End of period",LVM190="Revenue")),TRUE,FALSE)</f>
        <v>0</v>
      </c>
      <c r="LVN183" s="201" t="b">
        <f>IF(OR(AND('Validation summary'!$B$2="2022-23",LVN182="In-period"),AND('Validation summary'!$B$2="2023-24",LVN182="In-period"),AND('Validation summary'!$B$2="2024-25",LVN182="In-period"),AND('Validation summary'!$B$2="2024-25",LVN182="End of period",LVN190="Revenue")),TRUE,FALSE)</f>
        <v>0</v>
      </c>
      <c r="LVO183" s="201" t="b">
        <f>IF(OR(AND('Validation summary'!$B$2="2022-23",LVO182="In-period"),AND('Validation summary'!$B$2="2023-24",LVO182="In-period"),AND('Validation summary'!$B$2="2024-25",LVO182="In-period"),AND('Validation summary'!$B$2="2024-25",LVO182="End of period",LVO190="Revenue")),TRUE,FALSE)</f>
        <v>0</v>
      </c>
      <c r="LVP183" s="201" t="b">
        <f>IF(OR(AND('Validation summary'!$B$2="2022-23",LVP182="In-period"),AND('Validation summary'!$B$2="2023-24",LVP182="In-period"),AND('Validation summary'!$B$2="2024-25",LVP182="In-period"),AND('Validation summary'!$B$2="2024-25",LVP182="End of period",LVP190="Revenue")),TRUE,FALSE)</f>
        <v>0</v>
      </c>
      <c r="LVQ183" s="201" t="b">
        <f>IF(OR(AND('Validation summary'!$B$2="2022-23",LVQ182="In-period"),AND('Validation summary'!$B$2="2023-24",LVQ182="In-period"),AND('Validation summary'!$B$2="2024-25",LVQ182="In-period"),AND('Validation summary'!$B$2="2024-25",LVQ182="End of period",LVQ190="Revenue")),TRUE,FALSE)</f>
        <v>0</v>
      </c>
      <c r="LVR183" s="201" t="b">
        <f>IF(OR(AND('Validation summary'!$B$2="2022-23",LVR182="In-period"),AND('Validation summary'!$B$2="2023-24",LVR182="In-period"),AND('Validation summary'!$B$2="2024-25",LVR182="In-period"),AND('Validation summary'!$B$2="2024-25",LVR182="End of period",LVR190="Revenue")),TRUE,FALSE)</f>
        <v>0</v>
      </c>
      <c r="LVS183" s="201" t="b">
        <f>IF(OR(AND('Validation summary'!$B$2="2022-23",LVS182="In-period"),AND('Validation summary'!$B$2="2023-24",LVS182="In-period"),AND('Validation summary'!$B$2="2024-25",LVS182="In-period"),AND('Validation summary'!$B$2="2024-25",LVS182="End of period",LVS190="Revenue")),TRUE,FALSE)</f>
        <v>0</v>
      </c>
      <c r="LVT183" s="201" t="b">
        <f>IF(OR(AND('Validation summary'!$B$2="2022-23",LVT182="In-period"),AND('Validation summary'!$B$2="2023-24",LVT182="In-period"),AND('Validation summary'!$B$2="2024-25",LVT182="In-period"),AND('Validation summary'!$B$2="2024-25",LVT182="End of period",LVT190="Revenue")),TRUE,FALSE)</f>
        <v>0</v>
      </c>
      <c r="LVU183" s="201" t="b">
        <f>IF(OR(AND('Validation summary'!$B$2="2022-23",LVU182="In-period"),AND('Validation summary'!$B$2="2023-24",LVU182="In-period"),AND('Validation summary'!$B$2="2024-25",LVU182="In-period"),AND('Validation summary'!$B$2="2024-25",LVU182="End of period",LVU190="Revenue")),TRUE,FALSE)</f>
        <v>0</v>
      </c>
      <c r="LVV183" s="201" t="b">
        <f>IF(OR(AND('Validation summary'!$B$2="2022-23",LVV182="In-period"),AND('Validation summary'!$B$2="2023-24",LVV182="In-period"),AND('Validation summary'!$B$2="2024-25",LVV182="In-period"),AND('Validation summary'!$B$2="2024-25",LVV182="End of period",LVV190="Revenue")),TRUE,FALSE)</f>
        <v>0</v>
      </c>
      <c r="LVW183" s="201" t="b">
        <f>IF(OR(AND('Validation summary'!$B$2="2022-23",LVW182="In-period"),AND('Validation summary'!$B$2="2023-24",LVW182="In-period"),AND('Validation summary'!$B$2="2024-25",LVW182="In-period"),AND('Validation summary'!$B$2="2024-25",LVW182="End of period",LVW190="Revenue")),TRUE,FALSE)</f>
        <v>0</v>
      </c>
      <c r="LVX183" s="201" t="b">
        <f>IF(OR(AND('Validation summary'!$B$2="2022-23",LVX182="In-period"),AND('Validation summary'!$B$2="2023-24",LVX182="In-period"),AND('Validation summary'!$B$2="2024-25",LVX182="In-period"),AND('Validation summary'!$B$2="2024-25",LVX182="End of period",LVX190="Revenue")),TRUE,FALSE)</f>
        <v>0</v>
      </c>
      <c r="LVY183" s="201" t="b">
        <f>IF(OR(AND('Validation summary'!$B$2="2022-23",LVY182="In-period"),AND('Validation summary'!$B$2="2023-24",LVY182="In-period"),AND('Validation summary'!$B$2="2024-25",LVY182="In-period"),AND('Validation summary'!$B$2="2024-25",LVY182="End of period",LVY190="Revenue")),TRUE,FALSE)</f>
        <v>0</v>
      </c>
      <c r="LVZ183" s="201" t="b">
        <f>IF(OR(AND('Validation summary'!$B$2="2022-23",LVZ182="In-period"),AND('Validation summary'!$B$2="2023-24",LVZ182="In-period"),AND('Validation summary'!$B$2="2024-25",LVZ182="In-period"),AND('Validation summary'!$B$2="2024-25",LVZ182="End of period",LVZ190="Revenue")),TRUE,FALSE)</f>
        <v>0</v>
      </c>
      <c r="LWA183" s="201" t="b">
        <f>IF(OR(AND('Validation summary'!$B$2="2022-23",LWA182="In-period"),AND('Validation summary'!$B$2="2023-24",LWA182="In-period"),AND('Validation summary'!$B$2="2024-25",LWA182="In-period"),AND('Validation summary'!$B$2="2024-25",LWA182="End of period",LWA190="Revenue")),TRUE,FALSE)</f>
        <v>0</v>
      </c>
      <c r="LWB183" s="201" t="b">
        <f>IF(OR(AND('Validation summary'!$B$2="2022-23",LWB182="In-period"),AND('Validation summary'!$B$2="2023-24",LWB182="In-period"),AND('Validation summary'!$B$2="2024-25",LWB182="In-period"),AND('Validation summary'!$B$2="2024-25",LWB182="End of period",LWB190="Revenue")),TRUE,FALSE)</f>
        <v>0</v>
      </c>
      <c r="LWC183" s="201" t="b">
        <f>IF(OR(AND('Validation summary'!$B$2="2022-23",LWC182="In-period"),AND('Validation summary'!$B$2="2023-24",LWC182="In-period"),AND('Validation summary'!$B$2="2024-25",LWC182="In-period"),AND('Validation summary'!$B$2="2024-25",LWC182="End of period",LWC190="Revenue")),TRUE,FALSE)</f>
        <v>0</v>
      </c>
      <c r="LWD183" s="201" t="b">
        <f>IF(OR(AND('Validation summary'!$B$2="2022-23",LWD182="In-period"),AND('Validation summary'!$B$2="2023-24",LWD182="In-period"),AND('Validation summary'!$B$2="2024-25",LWD182="In-period"),AND('Validation summary'!$B$2="2024-25",LWD182="End of period",LWD190="Revenue")),TRUE,FALSE)</f>
        <v>0</v>
      </c>
      <c r="LWE183" s="201" t="b">
        <f>IF(OR(AND('Validation summary'!$B$2="2022-23",LWE182="In-period"),AND('Validation summary'!$B$2="2023-24",LWE182="In-period"),AND('Validation summary'!$B$2="2024-25",LWE182="In-period"),AND('Validation summary'!$B$2="2024-25",LWE182="End of period",LWE190="Revenue")),TRUE,FALSE)</f>
        <v>0</v>
      </c>
      <c r="LWF183" s="201" t="b">
        <f>IF(OR(AND('Validation summary'!$B$2="2022-23",LWF182="In-period"),AND('Validation summary'!$B$2="2023-24",LWF182="In-period"),AND('Validation summary'!$B$2="2024-25",LWF182="In-period"),AND('Validation summary'!$B$2="2024-25",LWF182="End of period",LWF190="Revenue")),TRUE,FALSE)</f>
        <v>0</v>
      </c>
      <c r="LWG183" s="201" t="b">
        <f>IF(OR(AND('Validation summary'!$B$2="2022-23",LWG182="In-period"),AND('Validation summary'!$B$2="2023-24",LWG182="In-period"),AND('Validation summary'!$B$2="2024-25",LWG182="In-period"),AND('Validation summary'!$B$2="2024-25",LWG182="End of period",LWG190="Revenue")),TRUE,FALSE)</f>
        <v>0</v>
      </c>
      <c r="LWH183" s="201" t="b">
        <f>IF(OR(AND('Validation summary'!$B$2="2022-23",LWH182="In-period"),AND('Validation summary'!$B$2="2023-24",LWH182="In-period"),AND('Validation summary'!$B$2="2024-25",LWH182="In-period"),AND('Validation summary'!$B$2="2024-25",LWH182="End of period",LWH190="Revenue")),TRUE,FALSE)</f>
        <v>0</v>
      </c>
      <c r="LWI183" s="201" t="b">
        <f>IF(OR(AND('Validation summary'!$B$2="2022-23",LWI182="In-period"),AND('Validation summary'!$B$2="2023-24",LWI182="In-period"),AND('Validation summary'!$B$2="2024-25",LWI182="In-period"),AND('Validation summary'!$B$2="2024-25",LWI182="End of period",LWI190="Revenue")),TRUE,FALSE)</f>
        <v>0</v>
      </c>
      <c r="LWJ183" s="201" t="b">
        <f>IF(OR(AND('Validation summary'!$B$2="2022-23",LWJ182="In-period"),AND('Validation summary'!$B$2="2023-24",LWJ182="In-period"),AND('Validation summary'!$B$2="2024-25",LWJ182="In-period"),AND('Validation summary'!$B$2="2024-25",LWJ182="End of period",LWJ190="Revenue")),TRUE,FALSE)</f>
        <v>0</v>
      </c>
      <c r="LWK183" s="201" t="b">
        <f>IF(OR(AND('Validation summary'!$B$2="2022-23",LWK182="In-period"),AND('Validation summary'!$B$2="2023-24",LWK182="In-period"),AND('Validation summary'!$B$2="2024-25",LWK182="In-period"),AND('Validation summary'!$B$2="2024-25",LWK182="End of period",LWK190="Revenue")),TRUE,FALSE)</f>
        <v>0</v>
      </c>
      <c r="LWL183" s="201" t="b">
        <f>IF(OR(AND('Validation summary'!$B$2="2022-23",LWL182="In-period"),AND('Validation summary'!$B$2="2023-24",LWL182="In-period"),AND('Validation summary'!$B$2="2024-25",LWL182="In-period"),AND('Validation summary'!$B$2="2024-25",LWL182="End of period",LWL190="Revenue")),TRUE,FALSE)</f>
        <v>0</v>
      </c>
      <c r="LWM183" s="201" t="b">
        <f>IF(OR(AND('Validation summary'!$B$2="2022-23",LWM182="In-period"),AND('Validation summary'!$B$2="2023-24",LWM182="In-period"),AND('Validation summary'!$B$2="2024-25",LWM182="In-period"),AND('Validation summary'!$B$2="2024-25",LWM182="End of period",LWM190="Revenue")),TRUE,FALSE)</f>
        <v>0</v>
      </c>
      <c r="LWN183" s="201" t="b">
        <f>IF(OR(AND('Validation summary'!$B$2="2022-23",LWN182="In-period"),AND('Validation summary'!$B$2="2023-24",LWN182="In-period"),AND('Validation summary'!$B$2="2024-25",LWN182="In-period"),AND('Validation summary'!$B$2="2024-25",LWN182="End of period",LWN190="Revenue")),TRUE,FALSE)</f>
        <v>0</v>
      </c>
      <c r="LWO183" s="201" t="b">
        <f>IF(OR(AND('Validation summary'!$B$2="2022-23",LWO182="In-period"),AND('Validation summary'!$B$2="2023-24",LWO182="In-period"),AND('Validation summary'!$B$2="2024-25",LWO182="In-period"),AND('Validation summary'!$B$2="2024-25",LWO182="End of period",LWO190="Revenue")),TRUE,FALSE)</f>
        <v>0</v>
      </c>
      <c r="LWP183" s="201" t="b">
        <f>IF(OR(AND('Validation summary'!$B$2="2022-23",LWP182="In-period"),AND('Validation summary'!$B$2="2023-24",LWP182="In-period"),AND('Validation summary'!$B$2="2024-25",LWP182="In-period"),AND('Validation summary'!$B$2="2024-25",LWP182="End of period",LWP190="Revenue")),TRUE,FALSE)</f>
        <v>0</v>
      </c>
      <c r="LWQ183" s="201" t="b">
        <f>IF(OR(AND('Validation summary'!$B$2="2022-23",LWQ182="In-period"),AND('Validation summary'!$B$2="2023-24",LWQ182="In-period"),AND('Validation summary'!$B$2="2024-25",LWQ182="In-period"),AND('Validation summary'!$B$2="2024-25",LWQ182="End of period",LWQ190="Revenue")),TRUE,FALSE)</f>
        <v>0</v>
      </c>
      <c r="LWR183" s="201" t="b">
        <f>IF(OR(AND('Validation summary'!$B$2="2022-23",LWR182="In-period"),AND('Validation summary'!$B$2="2023-24",LWR182="In-period"),AND('Validation summary'!$B$2="2024-25",LWR182="In-period"),AND('Validation summary'!$B$2="2024-25",LWR182="End of period",LWR190="Revenue")),TRUE,FALSE)</f>
        <v>0</v>
      </c>
      <c r="LWS183" s="201" t="b">
        <f>IF(OR(AND('Validation summary'!$B$2="2022-23",LWS182="In-period"),AND('Validation summary'!$B$2="2023-24",LWS182="In-period"),AND('Validation summary'!$B$2="2024-25",LWS182="In-period"),AND('Validation summary'!$B$2="2024-25",LWS182="End of period",LWS190="Revenue")),TRUE,FALSE)</f>
        <v>0</v>
      </c>
      <c r="LWT183" s="201" t="b">
        <f>IF(OR(AND('Validation summary'!$B$2="2022-23",LWT182="In-period"),AND('Validation summary'!$B$2="2023-24",LWT182="In-period"),AND('Validation summary'!$B$2="2024-25",LWT182="In-period"),AND('Validation summary'!$B$2="2024-25",LWT182="End of period",LWT190="Revenue")),TRUE,FALSE)</f>
        <v>0</v>
      </c>
      <c r="LWU183" s="201" t="b">
        <f>IF(OR(AND('Validation summary'!$B$2="2022-23",LWU182="In-period"),AND('Validation summary'!$B$2="2023-24",LWU182="In-period"),AND('Validation summary'!$B$2="2024-25",LWU182="In-period"),AND('Validation summary'!$B$2="2024-25",LWU182="End of period",LWU190="Revenue")),TRUE,FALSE)</f>
        <v>0</v>
      </c>
      <c r="LWV183" s="201" t="b">
        <f>IF(OR(AND('Validation summary'!$B$2="2022-23",LWV182="In-period"),AND('Validation summary'!$B$2="2023-24",LWV182="In-period"),AND('Validation summary'!$B$2="2024-25",LWV182="In-period"),AND('Validation summary'!$B$2="2024-25",LWV182="End of period",LWV190="Revenue")),TRUE,FALSE)</f>
        <v>0</v>
      </c>
      <c r="LWW183" s="201" t="b">
        <f>IF(OR(AND('Validation summary'!$B$2="2022-23",LWW182="In-period"),AND('Validation summary'!$B$2="2023-24",LWW182="In-period"),AND('Validation summary'!$B$2="2024-25",LWW182="In-period"),AND('Validation summary'!$B$2="2024-25",LWW182="End of period",LWW190="Revenue")),TRUE,FALSE)</f>
        <v>0</v>
      </c>
      <c r="LWX183" s="201" t="b">
        <f>IF(OR(AND('Validation summary'!$B$2="2022-23",LWX182="In-period"),AND('Validation summary'!$B$2="2023-24",LWX182="In-period"),AND('Validation summary'!$B$2="2024-25",LWX182="In-period"),AND('Validation summary'!$B$2="2024-25",LWX182="End of period",LWX190="Revenue")),TRUE,FALSE)</f>
        <v>0</v>
      </c>
      <c r="LWY183" s="201" t="b">
        <f>IF(OR(AND('Validation summary'!$B$2="2022-23",LWY182="In-period"),AND('Validation summary'!$B$2="2023-24",LWY182="In-period"),AND('Validation summary'!$B$2="2024-25",LWY182="In-period"),AND('Validation summary'!$B$2="2024-25",LWY182="End of period",LWY190="Revenue")),TRUE,FALSE)</f>
        <v>0</v>
      </c>
      <c r="LWZ183" s="201" t="b">
        <f>IF(OR(AND('Validation summary'!$B$2="2022-23",LWZ182="In-period"),AND('Validation summary'!$B$2="2023-24",LWZ182="In-period"),AND('Validation summary'!$B$2="2024-25",LWZ182="In-period"),AND('Validation summary'!$B$2="2024-25",LWZ182="End of period",LWZ190="Revenue")),TRUE,FALSE)</f>
        <v>0</v>
      </c>
      <c r="LXA183" s="201" t="b">
        <f>IF(OR(AND('Validation summary'!$B$2="2022-23",LXA182="In-period"),AND('Validation summary'!$B$2="2023-24",LXA182="In-period"),AND('Validation summary'!$B$2="2024-25",LXA182="In-period"),AND('Validation summary'!$B$2="2024-25",LXA182="End of period",LXA190="Revenue")),TRUE,FALSE)</f>
        <v>0</v>
      </c>
      <c r="LXB183" s="201" t="b">
        <f>IF(OR(AND('Validation summary'!$B$2="2022-23",LXB182="In-period"),AND('Validation summary'!$B$2="2023-24",LXB182="In-period"),AND('Validation summary'!$B$2="2024-25",LXB182="In-period"),AND('Validation summary'!$B$2="2024-25",LXB182="End of period",LXB190="Revenue")),TRUE,FALSE)</f>
        <v>0</v>
      </c>
      <c r="LXC183" s="201" t="b">
        <f>IF(OR(AND('Validation summary'!$B$2="2022-23",LXC182="In-period"),AND('Validation summary'!$B$2="2023-24",LXC182="In-period"),AND('Validation summary'!$B$2="2024-25",LXC182="In-period"),AND('Validation summary'!$B$2="2024-25",LXC182="End of period",LXC190="Revenue")),TRUE,FALSE)</f>
        <v>0</v>
      </c>
      <c r="LXD183" s="201" t="b">
        <f>IF(OR(AND('Validation summary'!$B$2="2022-23",LXD182="In-period"),AND('Validation summary'!$B$2="2023-24",LXD182="In-period"),AND('Validation summary'!$B$2="2024-25",LXD182="In-period"),AND('Validation summary'!$B$2="2024-25",LXD182="End of period",LXD190="Revenue")),TRUE,FALSE)</f>
        <v>0</v>
      </c>
      <c r="LXE183" s="201" t="b">
        <f>IF(OR(AND('Validation summary'!$B$2="2022-23",LXE182="In-period"),AND('Validation summary'!$B$2="2023-24",LXE182="In-period"),AND('Validation summary'!$B$2="2024-25",LXE182="In-period"),AND('Validation summary'!$B$2="2024-25",LXE182="End of period",LXE190="Revenue")),TRUE,FALSE)</f>
        <v>0</v>
      </c>
      <c r="LXF183" s="201" t="b">
        <f>IF(OR(AND('Validation summary'!$B$2="2022-23",LXF182="In-period"),AND('Validation summary'!$B$2="2023-24",LXF182="In-period"),AND('Validation summary'!$B$2="2024-25",LXF182="In-period"),AND('Validation summary'!$B$2="2024-25",LXF182="End of period",LXF190="Revenue")),TRUE,FALSE)</f>
        <v>0</v>
      </c>
      <c r="LXG183" s="201" t="b">
        <f>IF(OR(AND('Validation summary'!$B$2="2022-23",LXG182="In-period"),AND('Validation summary'!$B$2="2023-24",LXG182="In-period"),AND('Validation summary'!$B$2="2024-25",LXG182="In-period"),AND('Validation summary'!$B$2="2024-25",LXG182="End of period",LXG190="Revenue")),TRUE,FALSE)</f>
        <v>0</v>
      </c>
      <c r="LXH183" s="201" t="b">
        <f>IF(OR(AND('Validation summary'!$B$2="2022-23",LXH182="In-period"),AND('Validation summary'!$B$2="2023-24",LXH182="In-period"),AND('Validation summary'!$B$2="2024-25",LXH182="In-period"),AND('Validation summary'!$B$2="2024-25",LXH182="End of period",LXH190="Revenue")),TRUE,FALSE)</f>
        <v>0</v>
      </c>
      <c r="LXI183" s="201" t="b">
        <f>IF(OR(AND('Validation summary'!$B$2="2022-23",LXI182="In-period"),AND('Validation summary'!$B$2="2023-24",LXI182="In-period"),AND('Validation summary'!$B$2="2024-25",LXI182="In-period"),AND('Validation summary'!$B$2="2024-25",LXI182="End of period",LXI190="Revenue")),TRUE,FALSE)</f>
        <v>0</v>
      </c>
      <c r="LXJ183" s="201" t="b">
        <f>IF(OR(AND('Validation summary'!$B$2="2022-23",LXJ182="In-period"),AND('Validation summary'!$B$2="2023-24",LXJ182="In-period"),AND('Validation summary'!$B$2="2024-25",LXJ182="In-period"),AND('Validation summary'!$B$2="2024-25",LXJ182="End of period",LXJ190="Revenue")),TRUE,FALSE)</f>
        <v>0</v>
      </c>
      <c r="LXK183" s="201" t="b">
        <f>IF(OR(AND('Validation summary'!$B$2="2022-23",LXK182="In-period"),AND('Validation summary'!$B$2="2023-24",LXK182="In-period"),AND('Validation summary'!$B$2="2024-25",LXK182="In-period"),AND('Validation summary'!$B$2="2024-25",LXK182="End of period",LXK190="Revenue")),TRUE,FALSE)</f>
        <v>0</v>
      </c>
      <c r="LXL183" s="201" t="b">
        <f>IF(OR(AND('Validation summary'!$B$2="2022-23",LXL182="In-period"),AND('Validation summary'!$B$2="2023-24",LXL182="In-period"),AND('Validation summary'!$B$2="2024-25",LXL182="In-period"),AND('Validation summary'!$B$2="2024-25",LXL182="End of period",LXL190="Revenue")),TRUE,FALSE)</f>
        <v>0</v>
      </c>
      <c r="LXM183" s="201" t="b">
        <f>IF(OR(AND('Validation summary'!$B$2="2022-23",LXM182="In-period"),AND('Validation summary'!$B$2="2023-24",LXM182="In-period"),AND('Validation summary'!$B$2="2024-25",LXM182="In-period"),AND('Validation summary'!$B$2="2024-25",LXM182="End of period",LXM190="Revenue")),TRUE,FALSE)</f>
        <v>0</v>
      </c>
      <c r="LXN183" s="201" t="b">
        <f>IF(OR(AND('Validation summary'!$B$2="2022-23",LXN182="In-period"),AND('Validation summary'!$B$2="2023-24",LXN182="In-period"),AND('Validation summary'!$B$2="2024-25",LXN182="In-period"),AND('Validation summary'!$B$2="2024-25",LXN182="End of period",LXN190="Revenue")),TRUE,FALSE)</f>
        <v>0</v>
      </c>
      <c r="LXO183" s="201" t="b">
        <f>IF(OR(AND('Validation summary'!$B$2="2022-23",LXO182="In-period"),AND('Validation summary'!$B$2="2023-24",LXO182="In-period"),AND('Validation summary'!$B$2="2024-25",LXO182="In-period"),AND('Validation summary'!$B$2="2024-25",LXO182="End of period",LXO190="Revenue")),TRUE,FALSE)</f>
        <v>0</v>
      </c>
      <c r="LXP183" s="201" t="b">
        <f>IF(OR(AND('Validation summary'!$B$2="2022-23",LXP182="In-period"),AND('Validation summary'!$B$2="2023-24",LXP182="In-period"),AND('Validation summary'!$B$2="2024-25",LXP182="In-period"),AND('Validation summary'!$B$2="2024-25",LXP182="End of period",LXP190="Revenue")),TRUE,FALSE)</f>
        <v>0</v>
      </c>
      <c r="LXQ183" s="201" t="b">
        <f>IF(OR(AND('Validation summary'!$B$2="2022-23",LXQ182="In-period"),AND('Validation summary'!$B$2="2023-24",LXQ182="In-period"),AND('Validation summary'!$B$2="2024-25",LXQ182="In-period"),AND('Validation summary'!$B$2="2024-25",LXQ182="End of period",LXQ190="Revenue")),TRUE,FALSE)</f>
        <v>0</v>
      </c>
      <c r="LXR183" s="201" t="b">
        <f>IF(OR(AND('Validation summary'!$B$2="2022-23",LXR182="In-period"),AND('Validation summary'!$B$2="2023-24",LXR182="In-period"),AND('Validation summary'!$B$2="2024-25",LXR182="In-period"),AND('Validation summary'!$B$2="2024-25",LXR182="End of period",LXR190="Revenue")),TRUE,FALSE)</f>
        <v>0</v>
      </c>
      <c r="LXS183" s="201" t="b">
        <f>IF(OR(AND('Validation summary'!$B$2="2022-23",LXS182="In-period"),AND('Validation summary'!$B$2="2023-24",LXS182="In-period"),AND('Validation summary'!$B$2="2024-25",LXS182="In-period"),AND('Validation summary'!$B$2="2024-25",LXS182="End of period",LXS190="Revenue")),TRUE,FALSE)</f>
        <v>0</v>
      </c>
      <c r="LXT183" s="201" t="b">
        <f>IF(OR(AND('Validation summary'!$B$2="2022-23",LXT182="In-period"),AND('Validation summary'!$B$2="2023-24",LXT182="In-period"),AND('Validation summary'!$B$2="2024-25",LXT182="In-period"),AND('Validation summary'!$B$2="2024-25",LXT182="End of period",LXT190="Revenue")),TRUE,FALSE)</f>
        <v>0</v>
      </c>
      <c r="LXU183" s="201" t="b">
        <f>IF(OR(AND('Validation summary'!$B$2="2022-23",LXU182="In-period"),AND('Validation summary'!$B$2="2023-24",LXU182="In-period"),AND('Validation summary'!$B$2="2024-25",LXU182="In-period"),AND('Validation summary'!$B$2="2024-25",LXU182="End of period",LXU190="Revenue")),TRUE,FALSE)</f>
        <v>0</v>
      </c>
      <c r="LXV183" s="201" t="b">
        <f>IF(OR(AND('Validation summary'!$B$2="2022-23",LXV182="In-period"),AND('Validation summary'!$B$2="2023-24",LXV182="In-period"),AND('Validation summary'!$B$2="2024-25",LXV182="In-period"),AND('Validation summary'!$B$2="2024-25",LXV182="End of period",LXV190="Revenue")),TRUE,FALSE)</f>
        <v>0</v>
      </c>
      <c r="LXW183" s="201" t="b">
        <f>IF(OR(AND('Validation summary'!$B$2="2022-23",LXW182="In-period"),AND('Validation summary'!$B$2="2023-24",LXW182="In-period"),AND('Validation summary'!$B$2="2024-25",LXW182="In-period"),AND('Validation summary'!$B$2="2024-25",LXW182="End of period",LXW190="Revenue")),TRUE,FALSE)</f>
        <v>0</v>
      </c>
      <c r="LXX183" s="201" t="b">
        <f>IF(OR(AND('Validation summary'!$B$2="2022-23",LXX182="In-period"),AND('Validation summary'!$B$2="2023-24",LXX182="In-period"),AND('Validation summary'!$B$2="2024-25",LXX182="In-period"),AND('Validation summary'!$B$2="2024-25",LXX182="End of period",LXX190="Revenue")),TRUE,FALSE)</f>
        <v>0</v>
      </c>
      <c r="LXY183" s="201" t="b">
        <f>IF(OR(AND('Validation summary'!$B$2="2022-23",LXY182="In-period"),AND('Validation summary'!$B$2="2023-24",LXY182="In-period"),AND('Validation summary'!$B$2="2024-25",LXY182="In-period"),AND('Validation summary'!$B$2="2024-25",LXY182="End of period",LXY190="Revenue")),TRUE,FALSE)</f>
        <v>0</v>
      </c>
      <c r="LXZ183" s="201" t="b">
        <f>IF(OR(AND('Validation summary'!$B$2="2022-23",LXZ182="In-period"),AND('Validation summary'!$B$2="2023-24",LXZ182="In-period"),AND('Validation summary'!$B$2="2024-25",LXZ182="In-period"),AND('Validation summary'!$B$2="2024-25",LXZ182="End of period",LXZ190="Revenue")),TRUE,FALSE)</f>
        <v>0</v>
      </c>
      <c r="LYA183" s="201" t="b">
        <f>IF(OR(AND('Validation summary'!$B$2="2022-23",LYA182="In-period"),AND('Validation summary'!$B$2="2023-24",LYA182="In-period"),AND('Validation summary'!$B$2="2024-25",LYA182="In-period"),AND('Validation summary'!$B$2="2024-25",LYA182="End of period",LYA190="Revenue")),TRUE,FALSE)</f>
        <v>0</v>
      </c>
      <c r="LYB183" s="201" t="b">
        <f>IF(OR(AND('Validation summary'!$B$2="2022-23",LYB182="In-period"),AND('Validation summary'!$B$2="2023-24",LYB182="In-period"),AND('Validation summary'!$B$2="2024-25",LYB182="In-period"),AND('Validation summary'!$B$2="2024-25",LYB182="End of period",LYB190="Revenue")),TRUE,FALSE)</f>
        <v>0</v>
      </c>
      <c r="LYC183" s="201" t="b">
        <f>IF(OR(AND('Validation summary'!$B$2="2022-23",LYC182="In-period"),AND('Validation summary'!$B$2="2023-24",LYC182="In-period"),AND('Validation summary'!$B$2="2024-25",LYC182="In-period"),AND('Validation summary'!$B$2="2024-25",LYC182="End of period",LYC190="Revenue")),TRUE,FALSE)</f>
        <v>0</v>
      </c>
      <c r="LYD183" s="201" t="b">
        <f>IF(OR(AND('Validation summary'!$B$2="2022-23",LYD182="In-period"),AND('Validation summary'!$B$2="2023-24",LYD182="In-period"),AND('Validation summary'!$B$2="2024-25",LYD182="In-period"),AND('Validation summary'!$B$2="2024-25",LYD182="End of period",LYD190="Revenue")),TRUE,FALSE)</f>
        <v>0</v>
      </c>
      <c r="LYE183" s="201" t="b">
        <f>IF(OR(AND('Validation summary'!$B$2="2022-23",LYE182="In-period"),AND('Validation summary'!$B$2="2023-24",LYE182="In-period"),AND('Validation summary'!$B$2="2024-25",LYE182="In-period"),AND('Validation summary'!$B$2="2024-25",LYE182="End of period",LYE190="Revenue")),TRUE,FALSE)</f>
        <v>0</v>
      </c>
      <c r="LYF183" s="201" t="b">
        <f>IF(OR(AND('Validation summary'!$B$2="2022-23",LYF182="In-period"),AND('Validation summary'!$B$2="2023-24",LYF182="In-period"),AND('Validation summary'!$B$2="2024-25",LYF182="In-period"),AND('Validation summary'!$B$2="2024-25",LYF182="End of period",LYF190="Revenue")),TRUE,FALSE)</f>
        <v>0</v>
      </c>
      <c r="LYG183" s="201" t="b">
        <f>IF(OR(AND('Validation summary'!$B$2="2022-23",LYG182="In-period"),AND('Validation summary'!$B$2="2023-24",LYG182="In-period"),AND('Validation summary'!$B$2="2024-25",LYG182="In-period"),AND('Validation summary'!$B$2="2024-25",LYG182="End of period",LYG190="Revenue")),TRUE,FALSE)</f>
        <v>0</v>
      </c>
      <c r="LYH183" s="201" t="b">
        <f>IF(OR(AND('Validation summary'!$B$2="2022-23",LYH182="In-period"),AND('Validation summary'!$B$2="2023-24",LYH182="In-period"),AND('Validation summary'!$B$2="2024-25",LYH182="In-period"),AND('Validation summary'!$B$2="2024-25",LYH182="End of period",LYH190="Revenue")),TRUE,FALSE)</f>
        <v>0</v>
      </c>
      <c r="LYI183" s="201" t="b">
        <f>IF(OR(AND('Validation summary'!$B$2="2022-23",LYI182="In-period"),AND('Validation summary'!$B$2="2023-24",LYI182="In-period"),AND('Validation summary'!$B$2="2024-25",LYI182="In-period"),AND('Validation summary'!$B$2="2024-25",LYI182="End of period",LYI190="Revenue")),TRUE,FALSE)</f>
        <v>0</v>
      </c>
      <c r="LYJ183" s="201" t="b">
        <f>IF(OR(AND('Validation summary'!$B$2="2022-23",LYJ182="In-period"),AND('Validation summary'!$B$2="2023-24",LYJ182="In-period"),AND('Validation summary'!$B$2="2024-25",LYJ182="In-period"),AND('Validation summary'!$B$2="2024-25",LYJ182="End of period",LYJ190="Revenue")),TRUE,FALSE)</f>
        <v>0</v>
      </c>
      <c r="LYK183" s="201" t="b">
        <f>IF(OR(AND('Validation summary'!$B$2="2022-23",LYK182="In-period"),AND('Validation summary'!$B$2="2023-24",LYK182="In-period"),AND('Validation summary'!$B$2="2024-25",LYK182="In-period"),AND('Validation summary'!$B$2="2024-25",LYK182="End of period",LYK190="Revenue")),TRUE,FALSE)</f>
        <v>0</v>
      </c>
      <c r="LYL183" s="201" t="b">
        <f>IF(OR(AND('Validation summary'!$B$2="2022-23",LYL182="In-period"),AND('Validation summary'!$B$2="2023-24",LYL182="In-period"),AND('Validation summary'!$B$2="2024-25",LYL182="In-period"),AND('Validation summary'!$B$2="2024-25",LYL182="End of period",LYL190="Revenue")),TRUE,FALSE)</f>
        <v>0</v>
      </c>
      <c r="LYM183" s="201" t="b">
        <f>IF(OR(AND('Validation summary'!$B$2="2022-23",LYM182="In-period"),AND('Validation summary'!$B$2="2023-24",LYM182="In-period"),AND('Validation summary'!$B$2="2024-25",LYM182="In-period"),AND('Validation summary'!$B$2="2024-25",LYM182="End of period",LYM190="Revenue")),TRUE,FALSE)</f>
        <v>0</v>
      </c>
      <c r="LYN183" s="201" t="b">
        <f>IF(OR(AND('Validation summary'!$B$2="2022-23",LYN182="In-period"),AND('Validation summary'!$B$2="2023-24",LYN182="In-period"),AND('Validation summary'!$B$2="2024-25",LYN182="In-period"),AND('Validation summary'!$B$2="2024-25",LYN182="End of period",LYN190="Revenue")),TRUE,FALSE)</f>
        <v>0</v>
      </c>
      <c r="LYO183" s="201" t="b">
        <f>IF(OR(AND('Validation summary'!$B$2="2022-23",LYO182="In-period"),AND('Validation summary'!$B$2="2023-24",LYO182="In-period"),AND('Validation summary'!$B$2="2024-25",LYO182="In-period"),AND('Validation summary'!$B$2="2024-25",LYO182="End of period",LYO190="Revenue")),TRUE,FALSE)</f>
        <v>0</v>
      </c>
      <c r="LYP183" s="201" t="b">
        <f>IF(OR(AND('Validation summary'!$B$2="2022-23",LYP182="In-period"),AND('Validation summary'!$B$2="2023-24",LYP182="In-period"),AND('Validation summary'!$B$2="2024-25",LYP182="In-period"),AND('Validation summary'!$B$2="2024-25",LYP182="End of period",LYP190="Revenue")),TRUE,FALSE)</f>
        <v>0</v>
      </c>
      <c r="LYQ183" s="201" t="b">
        <f>IF(OR(AND('Validation summary'!$B$2="2022-23",LYQ182="In-period"),AND('Validation summary'!$B$2="2023-24",LYQ182="In-period"),AND('Validation summary'!$B$2="2024-25",LYQ182="In-period"),AND('Validation summary'!$B$2="2024-25",LYQ182="End of period",LYQ190="Revenue")),TRUE,FALSE)</f>
        <v>0</v>
      </c>
      <c r="LYR183" s="201" t="b">
        <f>IF(OR(AND('Validation summary'!$B$2="2022-23",LYR182="In-period"),AND('Validation summary'!$B$2="2023-24",LYR182="In-period"),AND('Validation summary'!$B$2="2024-25",LYR182="In-period"),AND('Validation summary'!$B$2="2024-25",LYR182="End of period",LYR190="Revenue")),TRUE,FALSE)</f>
        <v>0</v>
      </c>
      <c r="LYS183" s="201" t="b">
        <f>IF(OR(AND('Validation summary'!$B$2="2022-23",LYS182="In-period"),AND('Validation summary'!$B$2="2023-24",LYS182="In-period"),AND('Validation summary'!$B$2="2024-25",LYS182="In-period"),AND('Validation summary'!$B$2="2024-25",LYS182="End of period",LYS190="Revenue")),TRUE,FALSE)</f>
        <v>0</v>
      </c>
      <c r="LYT183" s="201" t="b">
        <f>IF(OR(AND('Validation summary'!$B$2="2022-23",LYT182="In-period"),AND('Validation summary'!$B$2="2023-24",LYT182="In-period"),AND('Validation summary'!$B$2="2024-25",LYT182="In-period"),AND('Validation summary'!$B$2="2024-25",LYT182="End of period",LYT190="Revenue")),TRUE,FALSE)</f>
        <v>0</v>
      </c>
      <c r="LYU183" s="201" t="b">
        <f>IF(OR(AND('Validation summary'!$B$2="2022-23",LYU182="In-period"),AND('Validation summary'!$B$2="2023-24",LYU182="In-period"),AND('Validation summary'!$B$2="2024-25",LYU182="In-period"),AND('Validation summary'!$B$2="2024-25",LYU182="End of period",LYU190="Revenue")),TRUE,FALSE)</f>
        <v>0</v>
      </c>
      <c r="LYV183" s="201" t="b">
        <f>IF(OR(AND('Validation summary'!$B$2="2022-23",LYV182="In-period"),AND('Validation summary'!$B$2="2023-24",LYV182="In-period"),AND('Validation summary'!$B$2="2024-25",LYV182="In-period"),AND('Validation summary'!$B$2="2024-25",LYV182="End of period",LYV190="Revenue")),TRUE,FALSE)</f>
        <v>0</v>
      </c>
      <c r="LYW183" s="201" t="b">
        <f>IF(OR(AND('Validation summary'!$B$2="2022-23",LYW182="In-period"),AND('Validation summary'!$B$2="2023-24",LYW182="In-period"),AND('Validation summary'!$B$2="2024-25",LYW182="In-period"),AND('Validation summary'!$B$2="2024-25",LYW182="End of period",LYW190="Revenue")),TRUE,FALSE)</f>
        <v>0</v>
      </c>
      <c r="LYX183" s="201" t="b">
        <f>IF(OR(AND('Validation summary'!$B$2="2022-23",LYX182="In-period"),AND('Validation summary'!$B$2="2023-24",LYX182="In-period"),AND('Validation summary'!$B$2="2024-25",LYX182="In-period"),AND('Validation summary'!$B$2="2024-25",LYX182="End of period",LYX190="Revenue")),TRUE,FALSE)</f>
        <v>0</v>
      </c>
      <c r="LYY183" s="201" t="b">
        <f>IF(OR(AND('Validation summary'!$B$2="2022-23",LYY182="In-period"),AND('Validation summary'!$B$2="2023-24",LYY182="In-period"),AND('Validation summary'!$B$2="2024-25",LYY182="In-period"),AND('Validation summary'!$B$2="2024-25",LYY182="End of period",LYY190="Revenue")),TRUE,FALSE)</f>
        <v>0</v>
      </c>
      <c r="LYZ183" s="201" t="b">
        <f>IF(OR(AND('Validation summary'!$B$2="2022-23",LYZ182="In-period"),AND('Validation summary'!$B$2="2023-24",LYZ182="In-period"),AND('Validation summary'!$B$2="2024-25",LYZ182="In-period"),AND('Validation summary'!$B$2="2024-25",LYZ182="End of period",LYZ190="Revenue")),TRUE,FALSE)</f>
        <v>0</v>
      </c>
      <c r="LZA183" s="201" t="b">
        <f>IF(OR(AND('Validation summary'!$B$2="2022-23",LZA182="In-period"),AND('Validation summary'!$B$2="2023-24",LZA182="In-period"),AND('Validation summary'!$B$2="2024-25",LZA182="In-period"),AND('Validation summary'!$B$2="2024-25",LZA182="End of period",LZA190="Revenue")),TRUE,FALSE)</f>
        <v>0</v>
      </c>
      <c r="LZB183" s="201" t="b">
        <f>IF(OR(AND('Validation summary'!$B$2="2022-23",LZB182="In-period"),AND('Validation summary'!$B$2="2023-24",LZB182="In-period"),AND('Validation summary'!$B$2="2024-25",LZB182="In-period"),AND('Validation summary'!$B$2="2024-25",LZB182="End of period",LZB190="Revenue")),TRUE,FALSE)</f>
        <v>0</v>
      </c>
      <c r="LZC183" s="201" t="b">
        <f>IF(OR(AND('Validation summary'!$B$2="2022-23",LZC182="In-period"),AND('Validation summary'!$B$2="2023-24",LZC182="In-period"),AND('Validation summary'!$B$2="2024-25",LZC182="In-period"),AND('Validation summary'!$B$2="2024-25",LZC182="End of period",LZC190="Revenue")),TRUE,FALSE)</f>
        <v>0</v>
      </c>
      <c r="LZD183" s="201" t="b">
        <f>IF(OR(AND('Validation summary'!$B$2="2022-23",LZD182="In-period"),AND('Validation summary'!$B$2="2023-24",LZD182="In-period"),AND('Validation summary'!$B$2="2024-25",LZD182="In-period"),AND('Validation summary'!$B$2="2024-25",LZD182="End of period",LZD190="Revenue")),TRUE,FALSE)</f>
        <v>0</v>
      </c>
      <c r="LZE183" s="201" t="b">
        <f>IF(OR(AND('Validation summary'!$B$2="2022-23",LZE182="In-period"),AND('Validation summary'!$B$2="2023-24",LZE182="In-period"),AND('Validation summary'!$B$2="2024-25",LZE182="In-period"),AND('Validation summary'!$B$2="2024-25",LZE182="End of period",LZE190="Revenue")),TRUE,FALSE)</f>
        <v>0</v>
      </c>
      <c r="LZF183" s="201" t="b">
        <f>IF(OR(AND('Validation summary'!$B$2="2022-23",LZF182="In-period"),AND('Validation summary'!$B$2="2023-24",LZF182="In-period"),AND('Validation summary'!$B$2="2024-25",LZF182="In-period"),AND('Validation summary'!$B$2="2024-25",LZF182="End of period",LZF190="Revenue")),TRUE,FALSE)</f>
        <v>0</v>
      </c>
      <c r="LZG183" s="201" t="b">
        <f>IF(OR(AND('Validation summary'!$B$2="2022-23",LZG182="In-period"),AND('Validation summary'!$B$2="2023-24",LZG182="In-period"),AND('Validation summary'!$B$2="2024-25",LZG182="In-period"),AND('Validation summary'!$B$2="2024-25",LZG182="End of period",LZG190="Revenue")),TRUE,FALSE)</f>
        <v>0</v>
      </c>
      <c r="LZH183" s="201" t="b">
        <f>IF(OR(AND('Validation summary'!$B$2="2022-23",LZH182="In-period"),AND('Validation summary'!$B$2="2023-24",LZH182="In-period"),AND('Validation summary'!$B$2="2024-25",LZH182="In-period"),AND('Validation summary'!$B$2="2024-25",LZH182="End of period",LZH190="Revenue")),TRUE,FALSE)</f>
        <v>0</v>
      </c>
      <c r="LZI183" s="201" t="b">
        <f>IF(OR(AND('Validation summary'!$B$2="2022-23",LZI182="In-period"),AND('Validation summary'!$B$2="2023-24",LZI182="In-period"),AND('Validation summary'!$B$2="2024-25",LZI182="In-period"),AND('Validation summary'!$B$2="2024-25",LZI182="End of period",LZI190="Revenue")),TRUE,FALSE)</f>
        <v>0</v>
      </c>
      <c r="LZJ183" s="201" t="b">
        <f>IF(OR(AND('Validation summary'!$B$2="2022-23",LZJ182="In-period"),AND('Validation summary'!$B$2="2023-24",LZJ182="In-period"),AND('Validation summary'!$B$2="2024-25",LZJ182="In-period"),AND('Validation summary'!$B$2="2024-25",LZJ182="End of period",LZJ190="Revenue")),TRUE,FALSE)</f>
        <v>0</v>
      </c>
      <c r="LZK183" s="201" t="b">
        <f>IF(OR(AND('Validation summary'!$B$2="2022-23",LZK182="In-period"),AND('Validation summary'!$B$2="2023-24",LZK182="In-period"),AND('Validation summary'!$B$2="2024-25",LZK182="In-period"),AND('Validation summary'!$B$2="2024-25",LZK182="End of period",LZK190="Revenue")),TRUE,FALSE)</f>
        <v>0</v>
      </c>
      <c r="LZL183" s="201" t="b">
        <f>IF(OR(AND('Validation summary'!$B$2="2022-23",LZL182="In-period"),AND('Validation summary'!$B$2="2023-24",LZL182="In-period"),AND('Validation summary'!$B$2="2024-25",LZL182="In-period"),AND('Validation summary'!$B$2="2024-25",LZL182="End of period",LZL190="Revenue")),TRUE,FALSE)</f>
        <v>0</v>
      </c>
      <c r="LZM183" s="201" t="b">
        <f>IF(OR(AND('Validation summary'!$B$2="2022-23",LZM182="In-period"),AND('Validation summary'!$B$2="2023-24",LZM182="In-period"),AND('Validation summary'!$B$2="2024-25",LZM182="In-period"),AND('Validation summary'!$B$2="2024-25",LZM182="End of period",LZM190="Revenue")),TRUE,FALSE)</f>
        <v>0</v>
      </c>
      <c r="LZN183" s="201" t="b">
        <f>IF(OR(AND('Validation summary'!$B$2="2022-23",LZN182="In-period"),AND('Validation summary'!$B$2="2023-24",LZN182="In-period"),AND('Validation summary'!$B$2="2024-25",LZN182="In-period"),AND('Validation summary'!$B$2="2024-25",LZN182="End of period",LZN190="Revenue")),TRUE,FALSE)</f>
        <v>0</v>
      </c>
      <c r="LZO183" s="201" t="b">
        <f>IF(OR(AND('Validation summary'!$B$2="2022-23",LZO182="In-period"),AND('Validation summary'!$B$2="2023-24",LZO182="In-period"),AND('Validation summary'!$B$2="2024-25",LZO182="In-period"),AND('Validation summary'!$B$2="2024-25",LZO182="End of period",LZO190="Revenue")),TRUE,FALSE)</f>
        <v>0</v>
      </c>
      <c r="LZP183" s="201" t="b">
        <f>IF(OR(AND('Validation summary'!$B$2="2022-23",LZP182="In-period"),AND('Validation summary'!$B$2="2023-24",LZP182="In-period"),AND('Validation summary'!$B$2="2024-25",LZP182="In-period"),AND('Validation summary'!$B$2="2024-25",LZP182="End of period",LZP190="Revenue")),TRUE,FALSE)</f>
        <v>0</v>
      </c>
      <c r="LZQ183" s="201" t="b">
        <f>IF(OR(AND('Validation summary'!$B$2="2022-23",LZQ182="In-period"),AND('Validation summary'!$B$2="2023-24",LZQ182="In-period"),AND('Validation summary'!$B$2="2024-25",LZQ182="In-period"),AND('Validation summary'!$B$2="2024-25",LZQ182="End of period",LZQ190="Revenue")),TRUE,FALSE)</f>
        <v>0</v>
      </c>
      <c r="LZR183" s="201" t="b">
        <f>IF(OR(AND('Validation summary'!$B$2="2022-23",LZR182="In-period"),AND('Validation summary'!$B$2="2023-24",LZR182="In-period"),AND('Validation summary'!$B$2="2024-25",LZR182="In-period"),AND('Validation summary'!$B$2="2024-25",LZR182="End of period",LZR190="Revenue")),TRUE,FALSE)</f>
        <v>0</v>
      </c>
      <c r="LZS183" s="201" t="b">
        <f>IF(OR(AND('Validation summary'!$B$2="2022-23",LZS182="In-period"),AND('Validation summary'!$B$2="2023-24",LZS182="In-period"),AND('Validation summary'!$B$2="2024-25",LZS182="In-period"),AND('Validation summary'!$B$2="2024-25",LZS182="End of period",LZS190="Revenue")),TRUE,FALSE)</f>
        <v>0</v>
      </c>
      <c r="LZT183" s="201" t="b">
        <f>IF(OR(AND('Validation summary'!$B$2="2022-23",LZT182="In-period"),AND('Validation summary'!$B$2="2023-24",LZT182="In-period"),AND('Validation summary'!$B$2="2024-25",LZT182="In-period"),AND('Validation summary'!$B$2="2024-25",LZT182="End of period",LZT190="Revenue")),TRUE,FALSE)</f>
        <v>0</v>
      </c>
      <c r="LZU183" s="201" t="b">
        <f>IF(OR(AND('Validation summary'!$B$2="2022-23",LZU182="In-period"),AND('Validation summary'!$B$2="2023-24",LZU182="In-period"),AND('Validation summary'!$B$2="2024-25",LZU182="In-period"),AND('Validation summary'!$B$2="2024-25",LZU182="End of period",LZU190="Revenue")),TRUE,FALSE)</f>
        <v>0</v>
      </c>
      <c r="LZV183" s="201" t="b">
        <f>IF(OR(AND('Validation summary'!$B$2="2022-23",LZV182="In-period"),AND('Validation summary'!$B$2="2023-24",LZV182="In-period"),AND('Validation summary'!$B$2="2024-25",LZV182="In-period"),AND('Validation summary'!$B$2="2024-25",LZV182="End of period",LZV190="Revenue")),TRUE,FALSE)</f>
        <v>0</v>
      </c>
      <c r="LZW183" s="201" t="b">
        <f>IF(OR(AND('Validation summary'!$B$2="2022-23",LZW182="In-period"),AND('Validation summary'!$B$2="2023-24",LZW182="In-period"),AND('Validation summary'!$B$2="2024-25",LZW182="In-period"),AND('Validation summary'!$B$2="2024-25",LZW182="End of period",LZW190="Revenue")),TRUE,FALSE)</f>
        <v>0</v>
      </c>
      <c r="LZX183" s="201" t="b">
        <f>IF(OR(AND('Validation summary'!$B$2="2022-23",LZX182="In-period"),AND('Validation summary'!$B$2="2023-24",LZX182="In-period"),AND('Validation summary'!$B$2="2024-25",LZX182="In-period"),AND('Validation summary'!$B$2="2024-25",LZX182="End of period",LZX190="Revenue")),TRUE,FALSE)</f>
        <v>0</v>
      </c>
      <c r="LZY183" s="201" t="b">
        <f>IF(OR(AND('Validation summary'!$B$2="2022-23",LZY182="In-period"),AND('Validation summary'!$B$2="2023-24",LZY182="In-period"),AND('Validation summary'!$B$2="2024-25",LZY182="In-period"),AND('Validation summary'!$B$2="2024-25",LZY182="End of period",LZY190="Revenue")),TRUE,FALSE)</f>
        <v>0</v>
      </c>
      <c r="LZZ183" s="201" t="b">
        <f>IF(OR(AND('Validation summary'!$B$2="2022-23",LZZ182="In-period"),AND('Validation summary'!$B$2="2023-24",LZZ182="In-period"),AND('Validation summary'!$B$2="2024-25",LZZ182="In-period"),AND('Validation summary'!$B$2="2024-25",LZZ182="End of period",LZZ190="Revenue")),TRUE,FALSE)</f>
        <v>0</v>
      </c>
      <c r="MAA183" s="201" t="b">
        <f>IF(OR(AND('Validation summary'!$B$2="2022-23",MAA182="In-period"),AND('Validation summary'!$B$2="2023-24",MAA182="In-period"),AND('Validation summary'!$B$2="2024-25",MAA182="In-period"),AND('Validation summary'!$B$2="2024-25",MAA182="End of period",MAA190="Revenue")),TRUE,FALSE)</f>
        <v>0</v>
      </c>
      <c r="MAB183" s="201" t="b">
        <f>IF(OR(AND('Validation summary'!$B$2="2022-23",MAB182="In-period"),AND('Validation summary'!$B$2="2023-24",MAB182="In-period"),AND('Validation summary'!$B$2="2024-25",MAB182="In-period"),AND('Validation summary'!$B$2="2024-25",MAB182="End of period",MAB190="Revenue")),TRUE,FALSE)</f>
        <v>0</v>
      </c>
      <c r="MAC183" s="201" t="b">
        <f>IF(OR(AND('Validation summary'!$B$2="2022-23",MAC182="In-period"),AND('Validation summary'!$B$2="2023-24",MAC182="In-period"),AND('Validation summary'!$B$2="2024-25",MAC182="In-period"),AND('Validation summary'!$B$2="2024-25",MAC182="End of period",MAC190="Revenue")),TRUE,FALSE)</f>
        <v>0</v>
      </c>
      <c r="MAD183" s="201" t="b">
        <f>IF(OR(AND('Validation summary'!$B$2="2022-23",MAD182="In-period"),AND('Validation summary'!$B$2="2023-24",MAD182="In-period"),AND('Validation summary'!$B$2="2024-25",MAD182="In-period"),AND('Validation summary'!$B$2="2024-25",MAD182="End of period",MAD190="Revenue")),TRUE,FALSE)</f>
        <v>0</v>
      </c>
      <c r="MAE183" s="201" t="b">
        <f>IF(OR(AND('Validation summary'!$B$2="2022-23",MAE182="In-period"),AND('Validation summary'!$B$2="2023-24",MAE182="In-period"),AND('Validation summary'!$B$2="2024-25",MAE182="In-period"),AND('Validation summary'!$B$2="2024-25",MAE182="End of period",MAE190="Revenue")),TRUE,FALSE)</f>
        <v>0</v>
      </c>
      <c r="MAF183" s="201" t="b">
        <f>IF(OR(AND('Validation summary'!$B$2="2022-23",MAF182="In-period"),AND('Validation summary'!$B$2="2023-24",MAF182="In-period"),AND('Validation summary'!$B$2="2024-25",MAF182="In-period"),AND('Validation summary'!$B$2="2024-25",MAF182="End of period",MAF190="Revenue")),TRUE,FALSE)</f>
        <v>0</v>
      </c>
      <c r="MAG183" s="201" t="b">
        <f>IF(OR(AND('Validation summary'!$B$2="2022-23",MAG182="In-period"),AND('Validation summary'!$B$2="2023-24",MAG182="In-period"),AND('Validation summary'!$B$2="2024-25",MAG182="In-period"),AND('Validation summary'!$B$2="2024-25",MAG182="End of period",MAG190="Revenue")),TRUE,FALSE)</f>
        <v>0</v>
      </c>
      <c r="MAH183" s="201" t="b">
        <f>IF(OR(AND('Validation summary'!$B$2="2022-23",MAH182="In-period"),AND('Validation summary'!$B$2="2023-24",MAH182="In-period"),AND('Validation summary'!$B$2="2024-25",MAH182="In-period"),AND('Validation summary'!$B$2="2024-25",MAH182="End of period",MAH190="Revenue")),TRUE,FALSE)</f>
        <v>0</v>
      </c>
      <c r="MAI183" s="201" t="b">
        <f>IF(OR(AND('Validation summary'!$B$2="2022-23",MAI182="In-period"),AND('Validation summary'!$B$2="2023-24",MAI182="In-period"),AND('Validation summary'!$B$2="2024-25",MAI182="In-period"),AND('Validation summary'!$B$2="2024-25",MAI182="End of period",MAI190="Revenue")),TRUE,FALSE)</f>
        <v>0</v>
      </c>
      <c r="MAJ183" s="201" t="b">
        <f>IF(OR(AND('Validation summary'!$B$2="2022-23",MAJ182="In-period"),AND('Validation summary'!$B$2="2023-24",MAJ182="In-period"),AND('Validation summary'!$B$2="2024-25",MAJ182="In-period"),AND('Validation summary'!$B$2="2024-25",MAJ182="End of period",MAJ190="Revenue")),TRUE,FALSE)</f>
        <v>0</v>
      </c>
      <c r="MAK183" s="201" t="b">
        <f>IF(OR(AND('Validation summary'!$B$2="2022-23",MAK182="In-period"),AND('Validation summary'!$B$2="2023-24",MAK182="In-period"),AND('Validation summary'!$B$2="2024-25",MAK182="In-period"),AND('Validation summary'!$B$2="2024-25",MAK182="End of period",MAK190="Revenue")),TRUE,FALSE)</f>
        <v>0</v>
      </c>
      <c r="MAL183" s="201" t="b">
        <f>IF(OR(AND('Validation summary'!$B$2="2022-23",MAL182="In-period"),AND('Validation summary'!$B$2="2023-24",MAL182="In-period"),AND('Validation summary'!$B$2="2024-25",MAL182="In-period"),AND('Validation summary'!$B$2="2024-25",MAL182="End of period",MAL190="Revenue")),TRUE,FALSE)</f>
        <v>0</v>
      </c>
      <c r="MAM183" s="201" t="b">
        <f>IF(OR(AND('Validation summary'!$B$2="2022-23",MAM182="In-period"),AND('Validation summary'!$B$2="2023-24",MAM182="In-period"),AND('Validation summary'!$B$2="2024-25",MAM182="In-period"),AND('Validation summary'!$B$2="2024-25",MAM182="End of period",MAM190="Revenue")),TRUE,FALSE)</f>
        <v>0</v>
      </c>
      <c r="MAN183" s="201" t="b">
        <f>IF(OR(AND('Validation summary'!$B$2="2022-23",MAN182="In-period"),AND('Validation summary'!$B$2="2023-24",MAN182="In-period"),AND('Validation summary'!$B$2="2024-25",MAN182="In-period"),AND('Validation summary'!$B$2="2024-25",MAN182="End of period",MAN190="Revenue")),TRUE,FALSE)</f>
        <v>0</v>
      </c>
      <c r="MAO183" s="201" t="b">
        <f>IF(OR(AND('Validation summary'!$B$2="2022-23",MAO182="In-period"),AND('Validation summary'!$B$2="2023-24",MAO182="In-period"),AND('Validation summary'!$B$2="2024-25",MAO182="In-period"),AND('Validation summary'!$B$2="2024-25",MAO182="End of period",MAO190="Revenue")),TRUE,FALSE)</f>
        <v>0</v>
      </c>
      <c r="MAP183" s="201" t="b">
        <f>IF(OR(AND('Validation summary'!$B$2="2022-23",MAP182="In-period"),AND('Validation summary'!$B$2="2023-24",MAP182="In-period"),AND('Validation summary'!$B$2="2024-25",MAP182="In-period"),AND('Validation summary'!$B$2="2024-25",MAP182="End of period",MAP190="Revenue")),TRUE,FALSE)</f>
        <v>0</v>
      </c>
      <c r="MAQ183" s="201" t="b">
        <f>IF(OR(AND('Validation summary'!$B$2="2022-23",MAQ182="In-period"),AND('Validation summary'!$B$2="2023-24",MAQ182="In-period"),AND('Validation summary'!$B$2="2024-25",MAQ182="In-period"),AND('Validation summary'!$B$2="2024-25",MAQ182="End of period",MAQ190="Revenue")),TRUE,FALSE)</f>
        <v>0</v>
      </c>
      <c r="MAR183" s="201" t="b">
        <f>IF(OR(AND('Validation summary'!$B$2="2022-23",MAR182="In-period"),AND('Validation summary'!$B$2="2023-24",MAR182="In-period"),AND('Validation summary'!$B$2="2024-25",MAR182="In-period"),AND('Validation summary'!$B$2="2024-25",MAR182="End of period",MAR190="Revenue")),TRUE,FALSE)</f>
        <v>0</v>
      </c>
      <c r="MAS183" s="201" t="b">
        <f>IF(OR(AND('Validation summary'!$B$2="2022-23",MAS182="In-period"),AND('Validation summary'!$B$2="2023-24",MAS182="In-period"),AND('Validation summary'!$B$2="2024-25",MAS182="In-period"),AND('Validation summary'!$B$2="2024-25",MAS182="End of period",MAS190="Revenue")),TRUE,FALSE)</f>
        <v>0</v>
      </c>
      <c r="MAT183" s="201" t="b">
        <f>IF(OR(AND('Validation summary'!$B$2="2022-23",MAT182="In-period"),AND('Validation summary'!$B$2="2023-24",MAT182="In-period"),AND('Validation summary'!$B$2="2024-25",MAT182="In-period"),AND('Validation summary'!$B$2="2024-25",MAT182="End of period",MAT190="Revenue")),TRUE,FALSE)</f>
        <v>0</v>
      </c>
      <c r="MAU183" s="201" t="b">
        <f>IF(OR(AND('Validation summary'!$B$2="2022-23",MAU182="In-period"),AND('Validation summary'!$B$2="2023-24",MAU182="In-period"),AND('Validation summary'!$B$2="2024-25",MAU182="In-period"),AND('Validation summary'!$B$2="2024-25",MAU182="End of period",MAU190="Revenue")),TRUE,FALSE)</f>
        <v>0</v>
      </c>
      <c r="MAV183" s="201" t="b">
        <f>IF(OR(AND('Validation summary'!$B$2="2022-23",MAV182="In-period"),AND('Validation summary'!$B$2="2023-24",MAV182="In-period"),AND('Validation summary'!$B$2="2024-25",MAV182="In-period"),AND('Validation summary'!$B$2="2024-25",MAV182="End of period",MAV190="Revenue")),TRUE,FALSE)</f>
        <v>0</v>
      </c>
      <c r="MAW183" s="201" t="b">
        <f>IF(OR(AND('Validation summary'!$B$2="2022-23",MAW182="In-period"),AND('Validation summary'!$B$2="2023-24",MAW182="In-period"),AND('Validation summary'!$B$2="2024-25",MAW182="In-period"),AND('Validation summary'!$B$2="2024-25",MAW182="End of period",MAW190="Revenue")),TRUE,FALSE)</f>
        <v>0</v>
      </c>
      <c r="MAX183" s="201" t="b">
        <f>IF(OR(AND('Validation summary'!$B$2="2022-23",MAX182="In-period"),AND('Validation summary'!$B$2="2023-24",MAX182="In-period"),AND('Validation summary'!$B$2="2024-25",MAX182="In-period"),AND('Validation summary'!$B$2="2024-25",MAX182="End of period",MAX190="Revenue")),TRUE,FALSE)</f>
        <v>0</v>
      </c>
      <c r="MAY183" s="201" t="b">
        <f>IF(OR(AND('Validation summary'!$B$2="2022-23",MAY182="In-period"),AND('Validation summary'!$B$2="2023-24",MAY182="In-period"),AND('Validation summary'!$B$2="2024-25",MAY182="In-period"),AND('Validation summary'!$B$2="2024-25",MAY182="End of period",MAY190="Revenue")),TRUE,FALSE)</f>
        <v>0</v>
      </c>
      <c r="MAZ183" s="201" t="b">
        <f>IF(OR(AND('Validation summary'!$B$2="2022-23",MAZ182="In-period"),AND('Validation summary'!$B$2="2023-24",MAZ182="In-period"),AND('Validation summary'!$B$2="2024-25",MAZ182="In-period"),AND('Validation summary'!$B$2="2024-25",MAZ182="End of period",MAZ190="Revenue")),TRUE,FALSE)</f>
        <v>0</v>
      </c>
      <c r="MBA183" s="201" t="b">
        <f>IF(OR(AND('Validation summary'!$B$2="2022-23",MBA182="In-period"),AND('Validation summary'!$B$2="2023-24",MBA182="In-period"),AND('Validation summary'!$B$2="2024-25",MBA182="In-period"),AND('Validation summary'!$B$2="2024-25",MBA182="End of period",MBA190="Revenue")),TRUE,FALSE)</f>
        <v>0</v>
      </c>
      <c r="MBB183" s="201" t="b">
        <f>IF(OR(AND('Validation summary'!$B$2="2022-23",MBB182="In-period"),AND('Validation summary'!$B$2="2023-24",MBB182="In-period"),AND('Validation summary'!$B$2="2024-25",MBB182="In-period"),AND('Validation summary'!$B$2="2024-25",MBB182="End of period",MBB190="Revenue")),TRUE,FALSE)</f>
        <v>0</v>
      </c>
      <c r="MBC183" s="201" t="b">
        <f>IF(OR(AND('Validation summary'!$B$2="2022-23",MBC182="In-period"),AND('Validation summary'!$B$2="2023-24",MBC182="In-period"),AND('Validation summary'!$B$2="2024-25",MBC182="In-period"),AND('Validation summary'!$B$2="2024-25",MBC182="End of period",MBC190="Revenue")),TRUE,FALSE)</f>
        <v>0</v>
      </c>
      <c r="MBD183" s="201" t="b">
        <f>IF(OR(AND('Validation summary'!$B$2="2022-23",MBD182="In-period"),AND('Validation summary'!$B$2="2023-24",MBD182="In-period"),AND('Validation summary'!$B$2="2024-25",MBD182="In-period"),AND('Validation summary'!$B$2="2024-25",MBD182="End of period",MBD190="Revenue")),TRUE,FALSE)</f>
        <v>0</v>
      </c>
      <c r="MBE183" s="201" t="b">
        <f>IF(OR(AND('Validation summary'!$B$2="2022-23",MBE182="In-period"),AND('Validation summary'!$B$2="2023-24",MBE182="In-period"),AND('Validation summary'!$B$2="2024-25",MBE182="In-period"),AND('Validation summary'!$B$2="2024-25",MBE182="End of period",MBE190="Revenue")),TRUE,FALSE)</f>
        <v>0</v>
      </c>
      <c r="MBF183" s="201" t="b">
        <f>IF(OR(AND('Validation summary'!$B$2="2022-23",MBF182="In-period"),AND('Validation summary'!$B$2="2023-24",MBF182="In-period"),AND('Validation summary'!$B$2="2024-25",MBF182="In-period"),AND('Validation summary'!$B$2="2024-25",MBF182="End of period",MBF190="Revenue")),TRUE,FALSE)</f>
        <v>0</v>
      </c>
      <c r="MBG183" s="201" t="b">
        <f>IF(OR(AND('Validation summary'!$B$2="2022-23",MBG182="In-period"),AND('Validation summary'!$B$2="2023-24",MBG182="In-period"),AND('Validation summary'!$B$2="2024-25",MBG182="In-period"),AND('Validation summary'!$B$2="2024-25",MBG182="End of period",MBG190="Revenue")),TRUE,FALSE)</f>
        <v>0</v>
      </c>
      <c r="MBH183" s="201" t="b">
        <f>IF(OR(AND('Validation summary'!$B$2="2022-23",MBH182="In-period"),AND('Validation summary'!$B$2="2023-24",MBH182="In-period"),AND('Validation summary'!$B$2="2024-25",MBH182="In-period"),AND('Validation summary'!$B$2="2024-25",MBH182="End of period",MBH190="Revenue")),TRUE,FALSE)</f>
        <v>0</v>
      </c>
      <c r="MBI183" s="201" t="b">
        <f>IF(OR(AND('Validation summary'!$B$2="2022-23",MBI182="In-period"),AND('Validation summary'!$B$2="2023-24",MBI182="In-period"),AND('Validation summary'!$B$2="2024-25",MBI182="In-period"),AND('Validation summary'!$B$2="2024-25",MBI182="End of period",MBI190="Revenue")),TRUE,FALSE)</f>
        <v>0</v>
      </c>
      <c r="MBJ183" s="201" t="b">
        <f>IF(OR(AND('Validation summary'!$B$2="2022-23",MBJ182="In-period"),AND('Validation summary'!$B$2="2023-24",MBJ182="In-period"),AND('Validation summary'!$B$2="2024-25",MBJ182="In-period"),AND('Validation summary'!$B$2="2024-25",MBJ182="End of period",MBJ190="Revenue")),TRUE,FALSE)</f>
        <v>0</v>
      </c>
      <c r="MBK183" s="201" t="b">
        <f>IF(OR(AND('Validation summary'!$B$2="2022-23",MBK182="In-period"),AND('Validation summary'!$B$2="2023-24",MBK182="In-period"),AND('Validation summary'!$B$2="2024-25",MBK182="In-period"),AND('Validation summary'!$B$2="2024-25",MBK182="End of period",MBK190="Revenue")),TRUE,FALSE)</f>
        <v>0</v>
      </c>
      <c r="MBL183" s="201" t="b">
        <f>IF(OR(AND('Validation summary'!$B$2="2022-23",MBL182="In-period"),AND('Validation summary'!$B$2="2023-24",MBL182="In-period"),AND('Validation summary'!$B$2="2024-25",MBL182="In-period"),AND('Validation summary'!$B$2="2024-25",MBL182="End of period",MBL190="Revenue")),TRUE,FALSE)</f>
        <v>0</v>
      </c>
      <c r="MBM183" s="201" t="b">
        <f>IF(OR(AND('Validation summary'!$B$2="2022-23",MBM182="In-period"),AND('Validation summary'!$B$2="2023-24",MBM182="In-period"),AND('Validation summary'!$B$2="2024-25",MBM182="In-period"),AND('Validation summary'!$B$2="2024-25",MBM182="End of period",MBM190="Revenue")),TRUE,FALSE)</f>
        <v>0</v>
      </c>
      <c r="MBN183" s="201" t="b">
        <f>IF(OR(AND('Validation summary'!$B$2="2022-23",MBN182="In-period"),AND('Validation summary'!$B$2="2023-24",MBN182="In-period"),AND('Validation summary'!$B$2="2024-25",MBN182="In-period"),AND('Validation summary'!$B$2="2024-25",MBN182="End of period",MBN190="Revenue")),TRUE,FALSE)</f>
        <v>0</v>
      </c>
      <c r="MBO183" s="201" t="b">
        <f>IF(OR(AND('Validation summary'!$B$2="2022-23",MBO182="In-period"),AND('Validation summary'!$B$2="2023-24",MBO182="In-period"),AND('Validation summary'!$B$2="2024-25",MBO182="In-period"),AND('Validation summary'!$B$2="2024-25",MBO182="End of period",MBO190="Revenue")),TRUE,FALSE)</f>
        <v>0</v>
      </c>
      <c r="MBP183" s="201" t="b">
        <f>IF(OR(AND('Validation summary'!$B$2="2022-23",MBP182="In-period"),AND('Validation summary'!$B$2="2023-24",MBP182="In-period"),AND('Validation summary'!$B$2="2024-25",MBP182="In-period"),AND('Validation summary'!$B$2="2024-25",MBP182="End of period",MBP190="Revenue")),TRUE,FALSE)</f>
        <v>0</v>
      </c>
      <c r="MBQ183" s="201" t="b">
        <f>IF(OR(AND('Validation summary'!$B$2="2022-23",MBQ182="In-period"),AND('Validation summary'!$B$2="2023-24",MBQ182="In-period"),AND('Validation summary'!$B$2="2024-25",MBQ182="In-period"),AND('Validation summary'!$B$2="2024-25",MBQ182="End of period",MBQ190="Revenue")),TRUE,FALSE)</f>
        <v>0</v>
      </c>
      <c r="MBR183" s="201" t="b">
        <f>IF(OR(AND('Validation summary'!$B$2="2022-23",MBR182="In-period"),AND('Validation summary'!$B$2="2023-24",MBR182="In-period"),AND('Validation summary'!$B$2="2024-25",MBR182="In-period"),AND('Validation summary'!$B$2="2024-25",MBR182="End of period",MBR190="Revenue")),TRUE,FALSE)</f>
        <v>0</v>
      </c>
      <c r="MBS183" s="201" t="b">
        <f>IF(OR(AND('Validation summary'!$B$2="2022-23",MBS182="In-period"),AND('Validation summary'!$B$2="2023-24",MBS182="In-period"),AND('Validation summary'!$B$2="2024-25",MBS182="In-period"),AND('Validation summary'!$B$2="2024-25",MBS182="End of period",MBS190="Revenue")),TRUE,FALSE)</f>
        <v>0</v>
      </c>
      <c r="MBT183" s="201" t="b">
        <f>IF(OR(AND('Validation summary'!$B$2="2022-23",MBT182="In-period"),AND('Validation summary'!$B$2="2023-24",MBT182="In-period"),AND('Validation summary'!$B$2="2024-25",MBT182="In-period"),AND('Validation summary'!$B$2="2024-25",MBT182="End of period",MBT190="Revenue")),TRUE,FALSE)</f>
        <v>0</v>
      </c>
      <c r="MBU183" s="201" t="b">
        <f>IF(OR(AND('Validation summary'!$B$2="2022-23",MBU182="In-period"),AND('Validation summary'!$B$2="2023-24",MBU182="In-period"),AND('Validation summary'!$B$2="2024-25",MBU182="In-period"),AND('Validation summary'!$B$2="2024-25",MBU182="End of period",MBU190="Revenue")),TRUE,FALSE)</f>
        <v>0</v>
      </c>
      <c r="MBV183" s="201" t="b">
        <f>IF(OR(AND('Validation summary'!$B$2="2022-23",MBV182="In-period"),AND('Validation summary'!$B$2="2023-24",MBV182="In-period"),AND('Validation summary'!$B$2="2024-25",MBV182="In-period"),AND('Validation summary'!$B$2="2024-25",MBV182="End of period",MBV190="Revenue")),TRUE,FALSE)</f>
        <v>0</v>
      </c>
      <c r="MBW183" s="201" t="b">
        <f>IF(OR(AND('Validation summary'!$B$2="2022-23",MBW182="In-period"),AND('Validation summary'!$B$2="2023-24",MBW182="In-period"),AND('Validation summary'!$B$2="2024-25",MBW182="In-period"),AND('Validation summary'!$B$2="2024-25",MBW182="End of period",MBW190="Revenue")),TRUE,FALSE)</f>
        <v>0</v>
      </c>
      <c r="MBX183" s="201" t="b">
        <f>IF(OR(AND('Validation summary'!$B$2="2022-23",MBX182="In-period"),AND('Validation summary'!$B$2="2023-24",MBX182="In-period"),AND('Validation summary'!$B$2="2024-25",MBX182="In-period"),AND('Validation summary'!$B$2="2024-25",MBX182="End of period",MBX190="Revenue")),TRUE,FALSE)</f>
        <v>0</v>
      </c>
      <c r="MBY183" s="201" t="b">
        <f>IF(OR(AND('Validation summary'!$B$2="2022-23",MBY182="In-period"),AND('Validation summary'!$B$2="2023-24",MBY182="In-period"),AND('Validation summary'!$B$2="2024-25",MBY182="In-period"),AND('Validation summary'!$B$2="2024-25",MBY182="End of period",MBY190="Revenue")),TRUE,FALSE)</f>
        <v>0</v>
      </c>
      <c r="MBZ183" s="201" t="b">
        <f>IF(OR(AND('Validation summary'!$B$2="2022-23",MBZ182="In-period"),AND('Validation summary'!$B$2="2023-24",MBZ182="In-period"),AND('Validation summary'!$B$2="2024-25",MBZ182="In-period"),AND('Validation summary'!$B$2="2024-25",MBZ182="End of period",MBZ190="Revenue")),TRUE,FALSE)</f>
        <v>0</v>
      </c>
      <c r="MCA183" s="201" t="b">
        <f>IF(OR(AND('Validation summary'!$B$2="2022-23",MCA182="In-period"),AND('Validation summary'!$B$2="2023-24",MCA182="In-period"),AND('Validation summary'!$B$2="2024-25",MCA182="In-period"),AND('Validation summary'!$B$2="2024-25",MCA182="End of period",MCA190="Revenue")),TRUE,FALSE)</f>
        <v>0</v>
      </c>
      <c r="MCB183" s="201" t="b">
        <f>IF(OR(AND('Validation summary'!$B$2="2022-23",MCB182="In-period"),AND('Validation summary'!$B$2="2023-24",MCB182="In-period"),AND('Validation summary'!$B$2="2024-25",MCB182="In-period"),AND('Validation summary'!$B$2="2024-25",MCB182="End of period",MCB190="Revenue")),TRUE,FALSE)</f>
        <v>0</v>
      </c>
      <c r="MCC183" s="201" t="b">
        <f>IF(OR(AND('Validation summary'!$B$2="2022-23",MCC182="In-period"),AND('Validation summary'!$B$2="2023-24",MCC182="In-period"),AND('Validation summary'!$B$2="2024-25",MCC182="In-period"),AND('Validation summary'!$B$2="2024-25",MCC182="End of period",MCC190="Revenue")),TRUE,FALSE)</f>
        <v>0</v>
      </c>
      <c r="MCD183" s="201" t="b">
        <f>IF(OR(AND('Validation summary'!$B$2="2022-23",MCD182="In-period"),AND('Validation summary'!$B$2="2023-24",MCD182="In-period"),AND('Validation summary'!$B$2="2024-25",MCD182="In-period"),AND('Validation summary'!$B$2="2024-25",MCD182="End of period",MCD190="Revenue")),TRUE,FALSE)</f>
        <v>0</v>
      </c>
      <c r="MCE183" s="201" t="b">
        <f>IF(OR(AND('Validation summary'!$B$2="2022-23",MCE182="In-period"),AND('Validation summary'!$B$2="2023-24",MCE182="In-period"),AND('Validation summary'!$B$2="2024-25",MCE182="In-period"),AND('Validation summary'!$B$2="2024-25",MCE182="End of period",MCE190="Revenue")),TRUE,FALSE)</f>
        <v>0</v>
      </c>
      <c r="MCF183" s="201" t="b">
        <f>IF(OR(AND('Validation summary'!$B$2="2022-23",MCF182="In-period"),AND('Validation summary'!$B$2="2023-24",MCF182="In-period"),AND('Validation summary'!$B$2="2024-25",MCF182="In-period"),AND('Validation summary'!$B$2="2024-25",MCF182="End of period",MCF190="Revenue")),TRUE,FALSE)</f>
        <v>0</v>
      </c>
      <c r="MCG183" s="201" t="b">
        <f>IF(OR(AND('Validation summary'!$B$2="2022-23",MCG182="In-period"),AND('Validation summary'!$B$2="2023-24",MCG182="In-period"),AND('Validation summary'!$B$2="2024-25",MCG182="In-period"),AND('Validation summary'!$B$2="2024-25",MCG182="End of period",MCG190="Revenue")),TRUE,FALSE)</f>
        <v>0</v>
      </c>
      <c r="MCH183" s="201" t="b">
        <f>IF(OR(AND('Validation summary'!$B$2="2022-23",MCH182="In-period"),AND('Validation summary'!$B$2="2023-24",MCH182="In-period"),AND('Validation summary'!$B$2="2024-25",MCH182="In-period"),AND('Validation summary'!$B$2="2024-25",MCH182="End of period",MCH190="Revenue")),TRUE,FALSE)</f>
        <v>0</v>
      </c>
      <c r="MCI183" s="201" t="b">
        <f>IF(OR(AND('Validation summary'!$B$2="2022-23",MCI182="In-period"),AND('Validation summary'!$B$2="2023-24",MCI182="In-period"),AND('Validation summary'!$B$2="2024-25",MCI182="In-period"),AND('Validation summary'!$B$2="2024-25",MCI182="End of period",MCI190="Revenue")),TRUE,FALSE)</f>
        <v>0</v>
      </c>
      <c r="MCJ183" s="201" t="b">
        <f>IF(OR(AND('Validation summary'!$B$2="2022-23",MCJ182="In-period"),AND('Validation summary'!$B$2="2023-24",MCJ182="In-period"),AND('Validation summary'!$B$2="2024-25",MCJ182="In-period"),AND('Validation summary'!$B$2="2024-25",MCJ182="End of period",MCJ190="Revenue")),TRUE,FALSE)</f>
        <v>0</v>
      </c>
      <c r="MCK183" s="201" t="b">
        <f>IF(OR(AND('Validation summary'!$B$2="2022-23",MCK182="In-period"),AND('Validation summary'!$B$2="2023-24",MCK182="In-period"),AND('Validation summary'!$B$2="2024-25",MCK182="In-period"),AND('Validation summary'!$B$2="2024-25",MCK182="End of period",MCK190="Revenue")),TRUE,FALSE)</f>
        <v>0</v>
      </c>
      <c r="MCL183" s="201" t="b">
        <f>IF(OR(AND('Validation summary'!$B$2="2022-23",MCL182="In-period"),AND('Validation summary'!$B$2="2023-24",MCL182="In-period"),AND('Validation summary'!$B$2="2024-25",MCL182="In-period"),AND('Validation summary'!$B$2="2024-25",MCL182="End of period",MCL190="Revenue")),TRUE,FALSE)</f>
        <v>0</v>
      </c>
      <c r="MCM183" s="201" t="b">
        <f>IF(OR(AND('Validation summary'!$B$2="2022-23",MCM182="In-period"),AND('Validation summary'!$B$2="2023-24",MCM182="In-period"),AND('Validation summary'!$B$2="2024-25",MCM182="In-period"),AND('Validation summary'!$B$2="2024-25",MCM182="End of period",MCM190="Revenue")),TRUE,FALSE)</f>
        <v>0</v>
      </c>
      <c r="MCN183" s="201" t="b">
        <f>IF(OR(AND('Validation summary'!$B$2="2022-23",MCN182="In-period"),AND('Validation summary'!$B$2="2023-24",MCN182="In-period"),AND('Validation summary'!$B$2="2024-25",MCN182="In-period"),AND('Validation summary'!$B$2="2024-25",MCN182="End of period",MCN190="Revenue")),TRUE,FALSE)</f>
        <v>0</v>
      </c>
      <c r="MCO183" s="201" t="b">
        <f>IF(OR(AND('Validation summary'!$B$2="2022-23",MCO182="In-period"),AND('Validation summary'!$B$2="2023-24",MCO182="In-period"),AND('Validation summary'!$B$2="2024-25",MCO182="In-period"),AND('Validation summary'!$B$2="2024-25",MCO182="End of period",MCO190="Revenue")),TRUE,FALSE)</f>
        <v>0</v>
      </c>
      <c r="MCP183" s="201" t="b">
        <f>IF(OR(AND('Validation summary'!$B$2="2022-23",MCP182="In-period"),AND('Validation summary'!$B$2="2023-24",MCP182="In-period"),AND('Validation summary'!$B$2="2024-25",MCP182="In-period"),AND('Validation summary'!$B$2="2024-25",MCP182="End of period",MCP190="Revenue")),TRUE,FALSE)</f>
        <v>0</v>
      </c>
      <c r="MCQ183" s="201" t="b">
        <f>IF(OR(AND('Validation summary'!$B$2="2022-23",MCQ182="In-period"),AND('Validation summary'!$B$2="2023-24",MCQ182="In-period"),AND('Validation summary'!$B$2="2024-25",MCQ182="In-period"),AND('Validation summary'!$B$2="2024-25",MCQ182="End of period",MCQ190="Revenue")),TRUE,FALSE)</f>
        <v>0</v>
      </c>
      <c r="MCR183" s="201" t="b">
        <f>IF(OR(AND('Validation summary'!$B$2="2022-23",MCR182="In-period"),AND('Validation summary'!$B$2="2023-24",MCR182="In-period"),AND('Validation summary'!$B$2="2024-25",MCR182="In-period"),AND('Validation summary'!$B$2="2024-25",MCR182="End of period",MCR190="Revenue")),TRUE,FALSE)</f>
        <v>0</v>
      </c>
      <c r="MCS183" s="201" t="b">
        <f>IF(OR(AND('Validation summary'!$B$2="2022-23",MCS182="In-period"),AND('Validation summary'!$B$2="2023-24",MCS182="In-period"),AND('Validation summary'!$B$2="2024-25",MCS182="In-period"),AND('Validation summary'!$B$2="2024-25",MCS182="End of period",MCS190="Revenue")),TRUE,FALSE)</f>
        <v>0</v>
      </c>
      <c r="MCT183" s="201" t="b">
        <f>IF(OR(AND('Validation summary'!$B$2="2022-23",MCT182="In-period"),AND('Validation summary'!$B$2="2023-24",MCT182="In-period"),AND('Validation summary'!$B$2="2024-25",MCT182="In-period"),AND('Validation summary'!$B$2="2024-25",MCT182="End of period",MCT190="Revenue")),TRUE,FALSE)</f>
        <v>0</v>
      </c>
      <c r="MCU183" s="201" t="b">
        <f>IF(OR(AND('Validation summary'!$B$2="2022-23",MCU182="In-period"),AND('Validation summary'!$B$2="2023-24",MCU182="In-period"),AND('Validation summary'!$B$2="2024-25",MCU182="In-period"),AND('Validation summary'!$B$2="2024-25",MCU182="End of period",MCU190="Revenue")),TRUE,FALSE)</f>
        <v>0</v>
      </c>
      <c r="MCV183" s="201" t="b">
        <f>IF(OR(AND('Validation summary'!$B$2="2022-23",MCV182="In-period"),AND('Validation summary'!$B$2="2023-24",MCV182="In-period"),AND('Validation summary'!$B$2="2024-25",MCV182="In-period"),AND('Validation summary'!$B$2="2024-25",MCV182="End of period",MCV190="Revenue")),TRUE,FALSE)</f>
        <v>0</v>
      </c>
      <c r="MCW183" s="201" t="b">
        <f>IF(OR(AND('Validation summary'!$B$2="2022-23",MCW182="In-period"),AND('Validation summary'!$B$2="2023-24",MCW182="In-period"),AND('Validation summary'!$B$2="2024-25",MCW182="In-period"),AND('Validation summary'!$B$2="2024-25",MCW182="End of period",MCW190="Revenue")),TRUE,FALSE)</f>
        <v>0</v>
      </c>
      <c r="MCX183" s="201" t="b">
        <f>IF(OR(AND('Validation summary'!$B$2="2022-23",MCX182="In-period"),AND('Validation summary'!$B$2="2023-24",MCX182="In-period"),AND('Validation summary'!$B$2="2024-25",MCX182="In-period"),AND('Validation summary'!$B$2="2024-25",MCX182="End of period",MCX190="Revenue")),TRUE,FALSE)</f>
        <v>0</v>
      </c>
      <c r="MCY183" s="201" t="b">
        <f>IF(OR(AND('Validation summary'!$B$2="2022-23",MCY182="In-period"),AND('Validation summary'!$B$2="2023-24",MCY182="In-period"),AND('Validation summary'!$B$2="2024-25",MCY182="In-period"),AND('Validation summary'!$B$2="2024-25",MCY182="End of period",MCY190="Revenue")),TRUE,FALSE)</f>
        <v>0</v>
      </c>
      <c r="MCZ183" s="201" t="b">
        <f>IF(OR(AND('Validation summary'!$B$2="2022-23",MCZ182="In-period"),AND('Validation summary'!$B$2="2023-24",MCZ182="In-period"),AND('Validation summary'!$B$2="2024-25",MCZ182="In-period"),AND('Validation summary'!$B$2="2024-25",MCZ182="End of period",MCZ190="Revenue")),TRUE,FALSE)</f>
        <v>0</v>
      </c>
      <c r="MDA183" s="201" t="b">
        <f>IF(OR(AND('Validation summary'!$B$2="2022-23",MDA182="In-period"),AND('Validation summary'!$B$2="2023-24",MDA182="In-period"),AND('Validation summary'!$B$2="2024-25",MDA182="In-period"),AND('Validation summary'!$B$2="2024-25",MDA182="End of period",MDA190="Revenue")),TRUE,FALSE)</f>
        <v>0</v>
      </c>
      <c r="MDB183" s="201" t="b">
        <f>IF(OR(AND('Validation summary'!$B$2="2022-23",MDB182="In-period"),AND('Validation summary'!$B$2="2023-24",MDB182="In-period"),AND('Validation summary'!$B$2="2024-25",MDB182="In-period"),AND('Validation summary'!$B$2="2024-25",MDB182="End of period",MDB190="Revenue")),TRUE,FALSE)</f>
        <v>0</v>
      </c>
      <c r="MDC183" s="201" t="b">
        <f>IF(OR(AND('Validation summary'!$B$2="2022-23",MDC182="In-period"),AND('Validation summary'!$B$2="2023-24",MDC182="In-period"),AND('Validation summary'!$B$2="2024-25",MDC182="In-period"),AND('Validation summary'!$B$2="2024-25",MDC182="End of period",MDC190="Revenue")),TRUE,FALSE)</f>
        <v>0</v>
      </c>
      <c r="MDD183" s="201" t="b">
        <f>IF(OR(AND('Validation summary'!$B$2="2022-23",MDD182="In-period"),AND('Validation summary'!$B$2="2023-24",MDD182="In-period"),AND('Validation summary'!$B$2="2024-25",MDD182="In-period"),AND('Validation summary'!$B$2="2024-25",MDD182="End of period",MDD190="Revenue")),TRUE,FALSE)</f>
        <v>0</v>
      </c>
      <c r="MDE183" s="201" t="b">
        <f>IF(OR(AND('Validation summary'!$B$2="2022-23",MDE182="In-period"),AND('Validation summary'!$B$2="2023-24",MDE182="In-period"),AND('Validation summary'!$B$2="2024-25",MDE182="In-period"),AND('Validation summary'!$B$2="2024-25",MDE182="End of period",MDE190="Revenue")),TRUE,FALSE)</f>
        <v>0</v>
      </c>
      <c r="MDF183" s="201" t="b">
        <f>IF(OR(AND('Validation summary'!$B$2="2022-23",MDF182="In-period"),AND('Validation summary'!$B$2="2023-24",MDF182="In-period"),AND('Validation summary'!$B$2="2024-25",MDF182="In-period"),AND('Validation summary'!$B$2="2024-25",MDF182="End of period",MDF190="Revenue")),TRUE,FALSE)</f>
        <v>0</v>
      </c>
      <c r="MDG183" s="201" t="b">
        <f>IF(OR(AND('Validation summary'!$B$2="2022-23",MDG182="In-period"),AND('Validation summary'!$B$2="2023-24",MDG182="In-period"),AND('Validation summary'!$B$2="2024-25",MDG182="In-period"),AND('Validation summary'!$B$2="2024-25",MDG182="End of period",MDG190="Revenue")),TRUE,FALSE)</f>
        <v>0</v>
      </c>
      <c r="MDH183" s="201" t="b">
        <f>IF(OR(AND('Validation summary'!$B$2="2022-23",MDH182="In-period"),AND('Validation summary'!$B$2="2023-24",MDH182="In-period"),AND('Validation summary'!$B$2="2024-25",MDH182="In-period"),AND('Validation summary'!$B$2="2024-25",MDH182="End of period",MDH190="Revenue")),TRUE,FALSE)</f>
        <v>0</v>
      </c>
      <c r="MDI183" s="201" t="b">
        <f>IF(OR(AND('Validation summary'!$B$2="2022-23",MDI182="In-period"),AND('Validation summary'!$B$2="2023-24",MDI182="In-period"),AND('Validation summary'!$B$2="2024-25",MDI182="In-period"),AND('Validation summary'!$B$2="2024-25",MDI182="End of period",MDI190="Revenue")),TRUE,FALSE)</f>
        <v>0</v>
      </c>
      <c r="MDJ183" s="201" t="b">
        <f>IF(OR(AND('Validation summary'!$B$2="2022-23",MDJ182="In-period"),AND('Validation summary'!$B$2="2023-24",MDJ182="In-period"),AND('Validation summary'!$B$2="2024-25",MDJ182="In-period"),AND('Validation summary'!$B$2="2024-25",MDJ182="End of period",MDJ190="Revenue")),TRUE,FALSE)</f>
        <v>0</v>
      </c>
      <c r="MDK183" s="201" t="b">
        <f>IF(OR(AND('Validation summary'!$B$2="2022-23",MDK182="In-period"),AND('Validation summary'!$B$2="2023-24",MDK182="In-period"),AND('Validation summary'!$B$2="2024-25",MDK182="In-period"),AND('Validation summary'!$B$2="2024-25",MDK182="End of period",MDK190="Revenue")),TRUE,FALSE)</f>
        <v>0</v>
      </c>
      <c r="MDL183" s="201" t="b">
        <f>IF(OR(AND('Validation summary'!$B$2="2022-23",MDL182="In-period"),AND('Validation summary'!$B$2="2023-24",MDL182="In-period"),AND('Validation summary'!$B$2="2024-25",MDL182="In-period"),AND('Validation summary'!$B$2="2024-25",MDL182="End of period",MDL190="Revenue")),TRUE,FALSE)</f>
        <v>0</v>
      </c>
      <c r="MDM183" s="201" t="b">
        <f>IF(OR(AND('Validation summary'!$B$2="2022-23",MDM182="In-period"),AND('Validation summary'!$B$2="2023-24",MDM182="In-period"),AND('Validation summary'!$B$2="2024-25",MDM182="In-period"),AND('Validation summary'!$B$2="2024-25",MDM182="End of period",MDM190="Revenue")),TRUE,FALSE)</f>
        <v>0</v>
      </c>
      <c r="MDN183" s="201" t="b">
        <f>IF(OR(AND('Validation summary'!$B$2="2022-23",MDN182="In-period"),AND('Validation summary'!$B$2="2023-24",MDN182="In-period"),AND('Validation summary'!$B$2="2024-25",MDN182="In-period"),AND('Validation summary'!$B$2="2024-25",MDN182="End of period",MDN190="Revenue")),TRUE,FALSE)</f>
        <v>0</v>
      </c>
      <c r="MDO183" s="201" t="b">
        <f>IF(OR(AND('Validation summary'!$B$2="2022-23",MDO182="In-period"),AND('Validation summary'!$B$2="2023-24",MDO182="In-period"),AND('Validation summary'!$B$2="2024-25",MDO182="In-period"),AND('Validation summary'!$B$2="2024-25",MDO182="End of period",MDO190="Revenue")),TRUE,FALSE)</f>
        <v>0</v>
      </c>
      <c r="MDP183" s="201" t="b">
        <f>IF(OR(AND('Validation summary'!$B$2="2022-23",MDP182="In-period"),AND('Validation summary'!$B$2="2023-24",MDP182="In-period"),AND('Validation summary'!$B$2="2024-25",MDP182="In-period"),AND('Validation summary'!$B$2="2024-25",MDP182="End of period",MDP190="Revenue")),TRUE,FALSE)</f>
        <v>0</v>
      </c>
      <c r="MDQ183" s="201" t="b">
        <f>IF(OR(AND('Validation summary'!$B$2="2022-23",MDQ182="In-period"),AND('Validation summary'!$B$2="2023-24",MDQ182="In-period"),AND('Validation summary'!$B$2="2024-25",MDQ182="In-period"),AND('Validation summary'!$B$2="2024-25",MDQ182="End of period",MDQ190="Revenue")),TRUE,FALSE)</f>
        <v>0</v>
      </c>
      <c r="MDR183" s="201" t="b">
        <f>IF(OR(AND('Validation summary'!$B$2="2022-23",MDR182="In-period"),AND('Validation summary'!$B$2="2023-24",MDR182="In-period"),AND('Validation summary'!$B$2="2024-25",MDR182="In-period"),AND('Validation summary'!$B$2="2024-25",MDR182="End of period",MDR190="Revenue")),TRUE,FALSE)</f>
        <v>0</v>
      </c>
      <c r="MDS183" s="201" t="b">
        <f>IF(OR(AND('Validation summary'!$B$2="2022-23",MDS182="In-period"),AND('Validation summary'!$B$2="2023-24",MDS182="In-period"),AND('Validation summary'!$B$2="2024-25",MDS182="In-period"),AND('Validation summary'!$B$2="2024-25",MDS182="End of period",MDS190="Revenue")),TRUE,FALSE)</f>
        <v>0</v>
      </c>
      <c r="MDT183" s="201" t="b">
        <f>IF(OR(AND('Validation summary'!$B$2="2022-23",MDT182="In-period"),AND('Validation summary'!$B$2="2023-24",MDT182="In-period"),AND('Validation summary'!$B$2="2024-25",MDT182="In-period"),AND('Validation summary'!$B$2="2024-25",MDT182="End of period",MDT190="Revenue")),TRUE,FALSE)</f>
        <v>0</v>
      </c>
      <c r="MDU183" s="201" t="b">
        <f>IF(OR(AND('Validation summary'!$B$2="2022-23",MDU182="In-period"),AND('Validation summary'!$B$2="2023-24",MDU182="In-period"),AND('Validation summary'!$B$2="2024-25",MDU182="In-period"),AND('Validation summary'!$B$2="2024-25",MDU182="End of period",MDU190="Revenue")),TRUE,FALSE)</f>
        <v>0</v>
      </c>
      <c r="MDV183" s="201" t="b">
        <f>IF(OR(AND('Validation summary'!$B$2="2022-23",MDV182="In-period"),AND('Validation summary'!$B$2="2023-24",MDV182="In-period"),AND('Validation summary'!$B$2="2024-25",MDV182="In-period"),AND('Validation summary'!$B$2="2024-25",MDV182="End of period",MDV190="Revenue")),TRUE,FALSE)</f>
        <v>0</v>
      </c>
      <c r="MDW183" s="201" t="b">
        <f>IF(OR(AND('Validation summary'!$B$2="2022-23",MDW182="In-period"),AND('Validation summary'!$B$2="2023-24",MDW182="In-period"),AND('Validation summary'!$B$2="2024-25",MDW182="In-period"),AND('Validation summary'!$B$2="2024-25",MDW182="End of period",MDW190="Revenue")),TRUE,FALSE)</f>
        <v>0</v>
      </c>
      <c r="MDX183" s="201" t="b">
        <f>IF(OR(AND('Validation summary'!$B$2="2022-23",MDX182="In-period"),AND('Validation summary'!$B$2="2023-24",MDX182="In-period"),AND('Validation summary'!$B$2="2024-25",MDX182="In-period"),AND('Validation summary'!$B$2="2024-25",MDX182="End of period",MDX190="Revenue")),TRUE,FALSE)</f>
        <v>0</v>
      </c>
      <c r="MDY183" s="201" t="b">
        <f>IF(OR(AND('Validation summary'!$B$2="2022-23",MDY182="In-period"),AND('Validation summary'!$B$2="2023-24",MDY182="In-period"),AND('Validation summary'!$B$2="2024-25",MDY182="In-period"),AND('Validation summary'!$B$2="2024-25",MDY182="End of period",MDY190="Revenue")),TRUE,FALSE)</f>
        <v>0</v>
      </c>
      <c r="MDZ183" s="201" t="b">
        <f>IF(OR(AND('Validation summary'!$B$2="2022-23",MDZ182="In-period"),AND('Validation summary'!$B$2="2023-24",MDZ182="In-period"),AND('Validation summary'!$B$2="2024-25",MDZ182="In-period"),AND('Validation summary'!$B$2="2024-25",MDZ182="End of period",MDZ190="Revenue")),TRUE,FALSE)</f>
        <v>0</v>
      </c>
      <c r="MEA183" s="201" t="b">
        <f>IF(OR(AND('Validation summary'!$B$2="2022-23",MEA182="In-period"),AND('Validation summary'!$B$2="2023-24",MEA182="In-period"),AND('Validation summary'!$B$2="2024-25",MEA182="In-period"),AND('Validation summary'!$B$2="2024-25",MEA182="End of period",MEA190="Revenue")),TRUE,FALSE)</f>
        <v>0</v>
      </c>
      <c r="MEB183" s="201" t="b">
        <f>IF(OR(AND('Validation summary'!$B$2="2022-23",MEB182="In-period"),AND('Validation summary'!$B$2="2023-24",MEB182="In-period"),AND('Validation summary'!$B$2="2024-25",MEB182="In-period"),AND('Validation summary'!$B$2="2024-25",MEB182="End of period",MEB190="Revenue")),TRUE,FALSE)</f>
        <v>0</v>
      </c>
      <c r="MEC183" s="201" t="b">
        <f>IF(OR(AND('Validation summary'!$B$2="2022-23",MEC182="In-period"),AND('Validation summary'!$B$2="2023-24",MEC182="In-period"),AND('Validation summary'!$B$2="2024-25",MEC182="In-period"),AND('Validation summary'!$B$2="2024-25",MEC182="End of period",MEC190="Revenue")),TRUE,FALSE)</f>
        <v>0</v>
      </c>
      <c r="MED183" s="201" t="b">
        <f>IF(OR(AND('Validation summary'!$B$2="2022-23",MED182="In-period"),AND('Validation summary'!$B$2="2023-24",MED182="In-period"),AND('Validation summary'!$B$2="2024-25",MED182="In-period"),AND('Validation summary'!$B$2="2024-25",MED182="End of period",MED190="Revenue")),TRUE,FALSE)</f>
        <v>0</v>
      </c>
      <c r="MEE183" s="201" t="b">
        <f>IF(OR(AND('Validation summary'!$B$2="2022-23",MEE182="In-period"),AND('Validation summary'!$B$2="2023-24",MEE182="In-period"),AND('Validation summary'!$B$2="2024-25",MEE182="In-period"),AND('Validation summary'!$B$2="2024-25",MEE182="End of period",MEE190="Revenue")),TRUE,FALSE)</f>
        <v>0</v>
      </c>
      <c r="MEF183" s="201" t="b">
        <f>IF(OR(AND('Validation summary'!$B$2="2022-23",MEF182="In-period"),AND('Validation summary'!$B$2="2023-24",MEF182="In-period"),AND('Validation summary'!$B$2="2024-25",MEF182="In-period"),AND('Validation summary'!$B$2="2024-25",MEF182="End of period",MEF190="Revenue")),TRUE,FALSE)</f>
        <v>0</v>
      </c>
      <c r="MEG183" s="201" t="b">
        <f>IF(OR(AND('Validation summary'!$B$2="2022-23",MEG182="In-period"),AND('Validation summary'!$B$2="2023-24",MEG182="In-period"),AND('Validation summary'!$B$2="2024-25",MEG182="In-period"),AND('Validation summary'!$B$2="2024-25",MEG182="End of period",MEG190="Revenue")),TRUE,FALSE)</f>
        <v>0</v>
      </c>
      <c r="MEH183" s="201" t="b">
        <f>IF(OR(AND('Validation summary'!$B$2="2022-23",MEH182="In-period"),AND('Validation summary'!$B$2="2023-24",MEH182="In-period"),AND('Validation summary'!$B$2="2024-25",MEH182="In-period"),AND('Validation summary'!$B$2="2024-25",MEH182="End of period",MEH190="Revenue")),TRUE,FALSE)</f>
        <v>0</v>
      </c>
      <c r="MEI183" s="201" t="b">
        <f>IF(OR(AND('Validation summary'!$B$2="2022-23",MEI182="In-period"),AND('Validation summary'!$B$2="2023-24",MEI182="In-period"),AND('Validation summary'!$B$2="2024-25",MEI182="In-period"),AND('Validation summary'!$B$2="2024-25",MEI182="End of period",MEI190="Revenue")),TRUE,FALSE)</f>
        <v>0</v>
      </c>
      <c r="MEJ183" s="201" t="b">
        <f>IF(OR(AND('Validation summary'!$B$2="2022-23",MEJ182="In-period"),AND('Validation summary'!$B$2="2023-24",MEJ182="In-period"),AND('Validation summary'!$B$2="2024-25",MEJ182="In-period"),AND('Validation summary'!$B$2="2024-25",MEJ182="End of period",MEJ190="Revenue")),TRUE,FALSE)</f>
        <v>0</v>
      </c>
      <c r="MEK183" s="201" t="b">
        <f>IF(OR(AND('Validation summary'!$B$2="2022-23",MEK182="In-period"),AND('Validation summary'!$B$2="2023-24",MEK182="In-period"),AND('Validation summary'!$B$2="2024-25",MEK182="In-period"),AND('Validation summary'!$B$2="2024-25",MEK182="End of period",MEK190="Revenue")),TRUE,FALSE)</f>
        <v>0</v>
      </c>
      <c r="MEL183" s="201" t="b">
        <f>IF(OR(AND('Validation summary'!$B$2="2022-23",MEL182="In-period"),AND('Validation summary'!$B$2="2023-24",MEL182="In-period"),AND('Validation summary'!$B$2="2024-25",MEL182="In-period"),AND('Validation summary'!$B$2="2024-25",MEL182="End of period",MEL190="Revenue")),TRUE,FALSE)</f>
        <v>0</v>
      </c>
      <c r="MEM183" s="201" t="b">
        <f>IF(OR(AND('Validation summary'!$B$2="2022-23",MEM182="In-period"),AND('Validation summary'!$B$2="2023-24",MEM182="In-period"),AND('Validation summary'!$B$2="2024-25",MEM182="In-period"),AND('Validation summary'!$B$2="2024-25",MEM182="End of period",MEM190="Revenue")),TRUE,FALSE)</f>
        <v>0</v>
      </c>
      <c r="MEN183" s="201" t="b">
        <f>IF(OR(AND('Validation summary'!$B$2="2022-23",MEN182="In-period"),AND('Validation summary'!$B$2="2023-24",MEN182="In-period"),AND('Validation summary'!$B$2="2024-25",MEN182="In-period"),AND('Validation summary'!$B$2="2024-25",MEN182="End of period",MEN190="Revenue")),TRUE,FALSE)</f>
        <v>0</v>
      </c>
      <c r="MEO183" s="201" t="b">
        <f>IF(OR(AND('Validation summary'!$B$2="2022-23",MEO182="In-period"),AND('Validation summary'!$B$2="2023-24",MEO182="In-period"),AND('Validation summary'!$B$2="2024-25",MEO182="In-period"),AND('Validation summary'!$B$2="2024-25",MEO182="End of period",MEO190="Revenue")),TRUE,FALSE)</f>
        <v>0</v>
      </c>
      <c r="MEP183" s="201" t="b">
        <f>IF(OR(AND('Validation summary'!$B$2="2022-23",MEP182="In-period"),AND('Validation summary'!$B$2="2023-24",MEP182="In-period"),AND('Validation summary'!$B$2="2024-25",MEP182="In-period"),AND('Validation summary'!$B$2="2024-25",MEP182="End of period",MEP190="Revenue")),TRUE,FALSE)</f>
        <v>0</v>
      </c>
      <c r="MEQ183" s="201" t="b">
        <f>IF(OR(AND('Validation summary'!$B$2="2022-23",MEQ182="In-period"),AND('Validation summary'!$B$2="2023-24",MEQ182="In-period"),AND('Validation summary'!$B$2="2024-25",MEQ182="In-period"),AND('Validation summary'!$B$2="2024-25",MEQ182="End of period",MEQ190="Revenue")),TRUE,FALSE)</f>
        <v>0</v>
      </c>
      <c r="MER183" s="201" t="b">
        <f>IF(OR(AND('Validation summary'!$B$2="2022-23",MER182="In-period"),AND('Validation summary'!$B$2="2023-24",MER182="In-period"),AND('Validation summary'!$B$2="2024-25",MER182="In-period"),AND('Validation summary'!$B$2="2024-25",MER182="End of period",MER190="Revenue")),TRUE,FALSE)</f>
        <v>0</v>
      </c>
      <c r="MES183" s="201" t="b">
        <f>IF(OR(AND('Validation summary'!$B$2="2022-23",MES182="In-period"),AND('Validation summary'!$B$2="2023-24",MES182="In-period"),AND('Validation summary'!$B$2="2024-25",MES182="In-period"),AND('Validation summary'!$B$2="2024-25",MES182="End of period",MES190="Revenue")),TRUE,FALSE)</f>
        <v>0</v>
      </c>
      <c r="MET183" s="201" t="b">
        <f>IF(OR(AND('Validation summary'!$B$2="2022-23",MET182="In-period"),AND('Validation summary'!$B$2="2023-24",MET182="In-period"),AND('Validation summary'!$B$2="2024-25",MET182="In-period"),AND('Validation summary'!$B$2="2024-25",MET182="End of period",MET190="Revenue")),TRUE,FALSE)</f>
        <v>0</v>
      </c>
      <c r="MEU183" s="201" t="b">
        <f>IF(OR(AND('Validation summary'!$B$2="2022-23",MEU182="In-period"),AND('Validation summary'!$B$2="2023-24",MEU182="In-period"),AND('Validation summary'!$B$2="2024-25",MEU182="In-period"),AND('Validation summary'!$B$2="2024-25",MEU182="End of period",MEU190="Revenue")),TRUE,FALSE)</f>
        <v>0</v>
      </c>
      <c r="MEV183" s="201" t="b">
        <f>IF(OR(AND('Validation summary'!$B$2="2022-23",MEV182="In-period"),AND('Validation summary'!$B$2="2023-24",MEV182="In-period"),AND('Validation summary'!$B$2="2024-25",MEV182="In-period"),AND('Validation summary'!$B$2="2024-25",MEV182="End of period",MEV190="Revenue")),TRUE,FALSE)</f>
        <v>0</v>
      </c>
      <c r="MEW183" s="201" t="b">
        <f>IF(OR(AND('Validation summary'!$B$2="2022-23",MEW182="In-period"),AND('Validation summary'!$B$2="2023-24",MEW182="In-period"),AND('Validation summary'!$B$2="2024-25",MEW182="In-period"),AND('Validation summary'!$B$2="2024-25",MEW182="End of period",MEW190="Revenue")),TRUE,FALSE)</f>
        <v>0</v>
      </c>
      <c r="MEX183" s="201" t="b">
        <f>IF(OR(AND('Validation summary'!$B$2="2022-23",MEX182="In-period"),AND('Validation summary'!$B$2="2023-24",MEX182="In-period"),AND('Validation summary'!$B$2="2024-25",MEX182="In-period"),AND('Validation summary'!$B$2="2024-25",MEX182="End of period",MEX190="Revenue")),TRUE,FALSE)</f>
        <v>0</v>
      </c>
      <c r="MEY183" s="201" t="b">
        <f>IF(OR(AND('Validation summary'!$B$2="2022-23",MEY182="In-period"),AND('Validation summary'!$B$2="2023-24",MEY182="In-period"),AND('Validation summary'!$B$2="2024-25",MEY182="In-period"),AND('Validation summary'!$B$2="2024-25",MEY182="End of period",MEY190="Revenue")),TRUE,FALSE)</f>
        <v>0</v>
      </c>
      <c r="MEZ183" s="201" t="b">
        <f>IF(OR(AND('Validation summary'!$B$2="2022-23",MEZ182="In-period"),AND('Validation summary'!$B$2="2023-24",MEZ182="In-period"),AND('Validation summary'!$B$2="2024-25",MEZ182="In-period"),AND('Validation summary'!$B$2="2024-25",MEZ182="End of period",MEZ190="Revenue")),TRUE,FALSE)</f>
        <v>0</v>
      </c>
      <c r="MFA183" s="201" t="b">
        <f>IF(OR(AND('Validation summary'!$B$2="2022-23",MFA182="In-period"),AND('Validation summary'!$B$2="2023-24",MFA182="In-period"),AND('Validation summary'!$B$2="2024-25",MFA182="In-period"),AND('Validation summary'!$B$2="2024-25",MFA182="End of period",MFA190="Revenue")),TRUE,FALSE)</f>
        <v>0</v>
      </c>
      <c r="MFB183" s="201" t="b">
        <f>IF(OR(AND('Validation summary'!$B$2="2022-23",MFB182="In-period"),AND('Validation summary'!$B$2="2023-24",MFB182="In-period"),AND('Validation summary'!$B$2="2024-25",MFB182="In-period"),AND('Validation summary'!$B$2="2024-25",MFB182="End of period",MFB190="Revenue")),TRUE,FALSE)</f>
        <v>0</v>
      </c>
      <c r="MFC183" s="201" t="b">
        <f>IF(OR(AND('Validation summary'!$B$2="2022-23",MFC182="In-period"),AND('Validation summary'!$B$2="2023-24",MFC182="In-period"),AND('Validation summary'!$B$2="2024-25",MFC182="In-period"),AND('Validation summary'!$B$2="2024-25",MFC182="End of period",MFC190="Revenue")),TRUE,FALSE)</f>
        <v>0</v>
      </c>
      <c r="MFD183" s="201" t="b">
        <f>IF(OR(AND('Validation summary'!$B$2="2022-23",MFD182="In-period"),AND('Validation summary'!$B$2="2023-24",MFD182="In-period"),AND('Validation summary'!$B$2="2024-25",MFD182="In-period"),AND('Validation summary'!$B$2="2024-25",MFD182="End of period",MFD190="Revenue")),TRUE,FALSE)</f>
        <v>0</v>
      </c>
      <c r="MFE183" s="201" t="b">
        <f>IF(OR(AND('Validation summary'!$B$2="2022-23",MFE182="In-period"),AND('Validation summary'!$B$2="2023-24",MFE182="In-period"),AND('Validation summary'!$B$2="2024-25",MFE182="In-period"),AND('Validation summary'!$B$2="2024-25",MFE182="End of period",MFE190="Revenue")),TRUE,FALSE)</f>
        <v>0</v>
      </c>
      <c r="MFF183" s="201" t="b">
        <f>IF(OR(AND('Validation summary'!$B$2="2022-23",MFF182="In-period"),AND('Validation summary'!$B$2="2023-24",MFF182="In-period"),AND('Validation summary'!$B$2="2024-25",MFF182="In-period"),AND('Validation summary'!$B$2="2024-25",MFF182="End of period",MFF190="Revenue")),TRUE,FALSE)</f>
        <v>0</v>
      </c>
      <c r="MFG183" s="201" t="b">
        <f>IF(OR(AND('Validation summary'!$B$2="2022-23",MFG182="In-period"),AND('Validation summary'!$B$2="2023-24",MFG182="In-period"),AND('Validation summary'!$B$2="2024-25",MFG182="In-period"),AND('Validation summary'!$B$2="2024-25",MFG182="End of period",MFG190="Revenue")),TRUE,FALSE)</f>
        <v>0</v>
      </c>
      <c r="MFH183" s="201" t="b">
        <f>IF(OR(AND('Validation summary'!$B$2="2022-23",MFH182="In-period"),AND('Validation summary'!$B$2="2023-24",MFH182="In-period"),AND('Validation summary'!$B$2="2024-25",MFH182="In-period"),AND('Validation summary'!$B$2="2024-25",MFH182="End of period",MFH190="Revenue")),TRUE,FALSE)</f>
        <v>0</v>
      </c>
      <c r="MFI183" s="201" t="b">
        <f>IF(OR(AND('Validation summary'!$B$2="2022-23",MFI182="In-period"),AND('Validation summary'!$B$2="2023-24",MFI182="In-period"),AND('Validation summary'!$B$2="2024-25",MFI182="In-period"),AND('Validation summary'!$B$2="2024-25",MFI182="End of period",MFI190="Revenue")),TRUE,FALSE)</f>
        <v>0</v>
      </c>
      <c r="MFJ183" s="201" t="b">
        <f>IF(OR(AND('Validation summary'!$B$2="2022-23",MFJ182="In-period"),AND('Validation summary'!$B$2="2023-24",MFJ182="In-period"),AND('Validation summary'!$B$2="2024-25",MFJ182="In-period"),AND('Validation summary'!$B$2="2024-25",MFJ182="End of period",MFJ190="Revenue")),TRUE,FALSE)</f>
        <v>0</v>
      </c>
      <c r="MFK183" s="201" t="b">
        <f>IF(OR(AND('Validation summary'!$B$2="2022-23",MFK182="In-period"),AND('Validation summary'!$B$2="2023-24",MFK182="In-period"),AND('Validation summary'!$B$2="2024-25",MFK182="In-period"),AND('Validation summary'!$B$2="2024-25",MFK182="End of period",MFK190="Revenue")),TRUE,FALSE)</f>
        <v>0</v>
      </c>
      <c r="MFL183" s="201" t="b">
        <f>IF(OR(AND('Validation summary'!$B$2="2022-23",MFL182="In-period"),AND('Validation summary'!$B$2="2023-24",MFL182="In-period"),AND('Validation summary'!$B$2="2024-25",MFL182="In-period"),AND('Validation summary'!$B$2="2024-25",MFL182="End of period",MFL190="Revenue")),TRUE,FALSE)</f>
        <v>0</v>
      </c>
      <c r="MFM183" s="201" t="b">
        <f>IF(OR(AND('Validation summary'!$B$2="2022-23",MFM182="In-period"),AND('Validation summary'!$B$2="2023-24",MFM182="In-period"),AND('Validation summary'!$B$2="2024-25",MFM182="In-period"),AND('Validation summary'!$B$2="2024-25",MFM182="End of period",MFM190="Revenue")),TRUE,FALSE)</f>
        <v>0</v>
      </c>
      <c r="MFN183" s="201" t="b">
        <f>IF(OR(AND('Validation summary'!$B$2="2022-23",MFN182="In-period"),AND('Validation summary'!$B$2="2023-24",MFN182="In-period"),AND('Validation summary'!$B$2="2024-25",MFN182="In-period"),AND('Validation summary'!$B$2="2024-25",MFN182="End of period",MFN190="Revenue")),TRUE,FALSE)</f>
        <v>0</v>
      </c>
      <c r="MFO183" s="201" t="b">
        <f>IF(OR(AND('Validation summary'!$B$2="2022-23",MFO182="In-period"),AND('Validation summary'!$B$2="2023-24",MFO182="In-period"),AND('Validation summary'!$B$2="2024-25",MFO182="In-period"),AND('Validation summary'!$B$2="2024-25",MFO182="End of period",MFO190="Revenue")),TRUE,FALSE)</f>
        <v>0</v>
      </c>
      <c r="MFP183" s="201" t="b">
        <f>IF(OR(AND('Validation summary'!$B$2="2022-23",MFP182="In-period"),AND('Validation summary'!$B$2="2023-24",MFP182="In-period"),AND('Validation summary'!$B$2="2024-25",MFP182="In-period"),AND('Validation summary'!$B$2="2024-25",MFP182="End of period",MFP190="Revenue")),TRUE,FALSE)</f>
        <v>0</v>
      </c>
      <c r="MFQ183" s="201" t="b">
        <f>IF(OR(AND('Validation summary'!$B$2="2022-23",MFQ182="In-period"),AND('Validation summary'!$B$2="2023-24",MFQ182="In-period"),AND('Validation summary'!$B$2="2024-25",MFQ182="In-period"),AND('Validation summary'!$B$2="2024-25",MFQ182="End of period",MFQ190="Revenue")),TRUE,FALSE)</f>
        <v>0</v>
      </c>
      <c r="MFR183" s="201" t="b">
        <f>IF(OR(AND('Validation summary'!$B$2="2022-23",MFR182="In-period"),AND('Validation summary'!$B$2="2023-24",MFR182="In-period"),AND('Validation summary'!$B$2="2024-25",MFR182="In-period"),AND('Validation summary'!$B$2="2024-25",MFR182="End of period",MFR190="Revenue")),TRUE,FALSE)</f>
        <v>0</v>
      </c>
      <c r="MFS183" s="201" t="b">
        <f>IF(OR(AND('Validation summary'!$B$2="2022-23",MFS182="In-period"),AND('Validation summary'!$B$2="2023-24",MFS182="In-period"),AND('Validation summary'!$B$2="2024-25",MFS182="In-period"),AND('Validation summary'!$B$2="2024-25",MFS182="End of period",MFS190="Revenue")),TRUE,FALSE)</f>
        <v>0</v>
      </c>
      <c r="MFT183" s="201" t="b">
        <f>IF(OR(AND('Validation summary'!$B$2="2022-23",MFT182="In-period"),AND('Validation summary'!$B$2="2023-24",MFT182="In-period"),AND('Validation summary'!$B$2="2024-25",MFT182="In-period"),AND('Validation summary'!$B$2="2024-25",MFT182="End of period",MFT190="Revenue")),TRUE,FALSE)</f>
        <v>0</v>
      </c>
      <c r="MFU183" s="201" t="b">
        <f>IF(OR(AND('Validation summary'!$B$2="2022-23",MFU182="In-period"),AND('Validation summary'!$B$2="2023-24",MFU182="In-period"),AND('Validation summary'!$B$2="2024-25",MFU182="In-period"),AND('Validation summary'!$B$2="2024-25",MFU182="End of period",MFU190="Revenue")),TRUE,FALSE)</f>
        <v>0</v>
      </c>
      <c r="MFV183" s="201" t="b">
        <f>IF(OR(AND('Validation summary'!$B$2="2022-23",MFV182="In-period"),AND('Validation summary'!$B$2="2023-24",MFV182="In-period"),AND('Validation summary'!$B$2="2024-25",MFV182="In-period"),AND('Validation summary'!$B$2="2024-25",MFV182="End of period",MFV190="Revenue")),TRUE,FALSE)</f>
        <v>0</v>
      </c>
      <c r="MFW183" s="201" t="b">
        <f>IF(OR(AND('Validation summary'!$B$2="2022-23",MFW182="In-period"),AND('Validation summary'!$B$2="2023-24",MFW182="In-period"),AND('Validation summary'!$B$2="2024-25",MFW182="In-period"),AND('Validation summary'!$B$2="2024-25",MFW182="End of period",MFW190="Revenue")),TRUE,FALSE)</f>
        <v>0</v>
      </c>
      <c r="MFX183" s="201" t="b">
        <f>IF(OR(AND('Validation summary'!$B$2="2022-23",MFX182="In-period"),AND('Validation summary'!$B$2="2023-24",MFX182="In-period"),AND('Validation summary'!$B$2="2024-25",MFX182="In-period"),AND('Validation summary'!$B$2="2024-25",MFX182="End of period",MFX190="Revenue")),TRUE,FALSE)</f>
        <v>0</v>
      </c>
      <c r="MFY183" s="201" t="b">
        <f>IF(OR(AND('Validation summary'!$B$2="2022-23",MFY182="In-period"),AND('Validation summary'!$B$2="2023-24",MFY182="In-period"),AND('Validation summary'!$B$2="2024-25",MFY182="In-period"),AND('Validation summary'!$B$2="2024-25",MFY182="End of period",MFY190="Revenue")),TRUE,FALSE)</f>
        <v>0</v>
      </c>
      <c r="MFZ183" s="201" t="b">
        <f>IF(OR(AND('Validation summary'!$B$2="2022-23",MFZ182="In-period"),AND('Validation summary'!$B$2="2023-24",MFZ182="In-period"),AND('Validation summary'!$B$2="2024-25",MFZ182="In-period"),AND('Validation summary'!$B$2="2024-25",MFZ182="End of period",MFZ190="Revenue")),TRUE,FALSE)</f>
        <v>0</v>
      </c>
      <c r="MGA183" s="201" t="b">
        <f>IF(OR(AND('Validation summary'!$B$2="2022-23",MGA182="In-period"),AND('Validation summary'!$B$2="2023-24",MGA182="In-period"),AND('Validation summary'!$B$2="2024-25",MGA182="In-period"),AND('Validation summary'!$B$2="2024-25",MGA182="End of period",MGA190="Revenue")),TRUE,FALSE)</f>
        <v>0</v>
      </c>
      <c r="MGB183" s="201" t="b">
        <f>IF(OR(AND('Validation summary'!$B$2="2022-23",MGB182="In-period"),AND('Validation summary'!$B$2="2023-24",MGB182="In-period"),AND('Validation summary'!$B$2="2024-25",MGB182="In-period"),AND('Validation summary'!$B$2="2024-25",MGB182="End of period",MGB190="Revenue")),TRUE,FALSE)</f>
        <v>0</v>
      </c>
      <c r="MGC183" s="201" t="b">
        <f>IF(OR(AND('Validation summary'!$B$2="2022-23",MGC182="In-period"),AND('Validation summary'!$B$2="2023-24",MGC182="In-period"),AND('Validation summary'!$B$2="2024-25",MGC182="In-period"),AND('Validation summary'!$B$2="2024-25",MGC182="End of period",MGC190="Revenue")),TRUE,FALSE)</f>
        <v>0</v>
      </c>
      <c r="MGD183" s="201" t="b">
        <f>IF(OR(AND('Validation summary'!$B$2="2022-23",MGD182="In-period"),AND('Validation summary'!$B$2="2023-24",MGD182="In-period"),AND('Validation summary'!$B$2="2024-25",MGD182="In-period"),AND('Validation summary'!$B$2="2024-25",MGD182="End of period",MGD190="Revenue")),TRUE,FALSE)</f>
        <v>0</v>
      </c>
      <c r="MGE183" s="201" t="b">
        <f>IF(OR(AND('Validation summary'!$B$2="2022-23",MGE182="In-period"),AND('Validation summary'!$B$2="2023-24",MGE182="In-period"),AND('Validation summary'!$B$2="2024-25",MGE182="In-period"),AND('Validation summary'!$B$2="2024-25",MGE182="End of period",MGE190="Revenue")),TRUE,FALSE)</f>
        <v>0</v>
      </c>
      <c r="MGF183" s="201" t="b">
        <f>IF(OR(AND('Validation summary'!$B$2="2022-23",MGF182="In-period"),AND('Validation summary'!$B$2="2023-24",MGF182="In-period"),AND('Validation summary'!$B$2="2024-25",MGF182="In-period"),AND('Validation summary'!$B$2="2024-25",MGF182="End of period",MGF190="Revenue")),TRUE,FALSE)</f>
        <v>0</v>
      </c>
      <c r="MGG183" s="201" t="b">
        <f>IF(OR(AND('Validation summary'!$B$2="2022-23",MGG182="In-period"),AND('Validation summary'!$B$2="2023-24",MGG182="In-period"),AND('Validation summary'!$B$2="2024-25",MGG182="In-period"),AND('Validation summary'!$B$2="2024-25",MGG182="End of period",MGG190="Revenue")),TRUE,FALSE)</f>
        <v>0</v>
      </c>
      <c r="MGH183" s="201" t="b">
        <f>IF(OR(AND('Validation summary'!$B$2="2022-23",MGH182="In-period"),AND('Validation summary'!$B$2="2023-24",MGH182="In-period"),AND('Validation summary'!$B$2="2024-25",MGH182="In-period"),AND('Validation summary'!$B$2="2024-25",MGH182="End of period",MGH190="Revenue")),TRUE,FALSE)</f>
        <v>0</v>
      </c>
      <c r="MGI183" s="201" t="b">
        <f>IF(OR(AND('Validation summary'!$B$2="2022-23",MGI182="In-period"),AND('Validation summary'!$B$2="2023-24",MGI182="In-period"),AND('Validation summary'!$B$2="2024-25",MGI182="In-period"),AND('Validation summary'!$B$2="2024-25",MGI182="End of period",MGI190="Revenue")),TRUE,FALSE)</f>
        <v>0</v>
      </c>
      <c r="MGJ183" s="201" t="b">
        <f>IF(OR(AND('Validation summary'!$B$2="2022-23",MGJ182="In-period"),AND('Validation summary'!$B$2="2023-24",MGJ182="In-period"),AND('Validation summary'!$B$2="2024-25",MGJ182="In-period"),AND('Validation summary'!$B$2="2024-25",MGJ182="End of period",MGJ190="Revenue")),TRUE,FALSE)</f>
        <v>0</v>
      </c>
      <c r="MGK183" s="201" t="b">
        <f>IF(OR(AND('Validation summary'!$B$2="2022-23",MGK182="In-period"),AND('Validation summary'!$B$2="2023-24",MGK182="In-period"),AND('Validation summary'!$B$2="2024-25",MGK182="In-period"),AND('Validation summary'!$B$2="2024-25",MGK182="End of period",MGK190="Revenue")),TRUE,FALSE)</f>
        <v>0</v>
      </c>
      <c r="MGL183" s="201" t="b">
        <f>IF(OR(AND('Validation summary'!$B$2="2022-23",MGL182="In-period"),AND('Validation summary'!$B$2="2023-24",MGL182="In-period"),AND('Validation summary'!$B$2="2024-25",MGL182="In-period"),AND('Validation summary'!$B$2="2024-25",MGL182="End of period",MGL190="Revenue")),TRUE,FALSE)</f>
        <v>0</v>
      </c>
      <c r="MGM183" s="201" t="b">
        <f>IF(OR(AND('Validation summary'!$B$2="2022-23",MGM182="In-period"),AND('Validation summary'!$B$2="2023-24",MGM182="In-period"),AND('Validation summary'!$B$2="2024-25",MGM182="In-period"),AND('Validation summary'!$B$2="2024-25",MGM182="End of period",MGM190="Revenue")),TRUE,FALSE)</f>
        <v>0</v>
      </c>
      <c r="MGN183" s="201" t="b">
        <f>IF(OR(AND('Validation summary'!$B$2="2022-23",MGN182="In-period"),AND('Validation summary'!$B$2="2023-24",MGN182="In-period"),AND('Validation summary'!$B$2="2024-25",MGN182="In-period"),AND('Validation summary'!$B$2="2024-25",MGN182="End of period",MGN190="Revenue")),TRUE,FALSE)</f>
        <v>0</v>
      </c>
      <c r="MGO183" s="201" t="b">
        <f>IF(OR(AND('Validation summary'!$B$2="2022-23",MGO182="In-period"),AND('Validation summary'!$B$2="2023-24",MGO182="In-period"),AND('Validation summary'!$B$2="2024-25",MGO182="In-period"),AND('Validation summary'!$B$2="2024-25",MGO182="End of period",MGO190="Revenue")),TRUE,FALSE)</f>
        <v>0</v>
      </c>
      <c r="MGP183" s="201" t="b">
        <f>IF(OR(AND('Validation summary'!$B$2="2022-23",MGP182="In-period"),AND('Validation summary'!$B$2="2023-24",MGP182="In-period"),AND('Validation summary'!$B$2="2024-25",MGP182="In-period"),AND('Validation summary'!$B$2="2024-25",MGP182="End of period",MGP190="Revenue")),TRUE,FALSE)</f>
        <v>0</v>
      </c>
      <c r="MGQ183" s="201" t="b">
        <f>IF(OR(AND('Validation summary'!$B$2="2022-23",MGQ182="In-period"),AND('Validation summary'!$B$2="2023-24",MGQ182="In-period"),AND('Validation summary'!$B$2="2024-25",MGQ182="In-period"),AND('Validation summary'!$B$2="2024-25",MGQ182="End of period",MGQ190="Revenue")),TRUE,FALSE)</f>
        <v>0</v>
      </c>
      <c r="MGR183" s="201" t="b">
        <f>IF(OR(AND('Validation summary'!$B$2="2022-23",MGR182="In-period"),AND('Validation summary'!$B$2="2023-24",MGR182="In-period"),AND('Validation summary'!$B$2="2024-25",MGR182="In-period"),AND('Validation summary'!$B$2="2024-25",MGR182="End of period",MGR190="Revenue")),TRUE,FALSE)</f>
        <v>0</v>
      </c>
      <c r="MGS183" s="201" t="b">
        <f>IF(OR(AND('Validation summary'!$B$2="2022-23",MGS182="In-period"),AND('Validation summary'!$B$2="2023-24",MGS182="In-period"),AND('Validation summary'!$B$2="2024-25",MGS182="In-period"),AND('Validation summary'!$B$2="2024-25",MGS182="End of period",MGS190="Revenue")),TRUE,FALSE)</f>
        <v>0</v>
      </c>
      <c r="MGT183" s="201" t="b">
        <f>IF(OR(AND('Validation summary'!$B$2="2022-23",MGT182="In-period"),AND('Validation summary'!$B$2="2023-24",MGT182="In-period"),AND('Validation summary'!$B$2="2024-25",MGT182="In-period"),AND('Validation summary'!$B$2="2024-25",MGT182="End of period",MGT190="Revenue")),TRUE,FALSE)</f>
        <v>0</v>
      </c>
      <c r="MGU183" s="201" t="b">
        <f>IF(OR(AND('Validation summary'!$B$2="2022-23",MGU182="In-period"),AND('Validation summary'!$B$2="2023-24",MGU182="In-period"),AND('Validation summary'!$B$2="2024-25",MGU182="In-period"),AND('Validation summary'!$B$2="2024-25",MGU182="End of period",MGU190="Revenue")),TRUE,FALSE)</f>
        <v>0</v>
      </c>
      <c r="MGV183" s="201" t="b">
        <f>IF(OR(AND('Validation summary'!$B$2="2022-23",MGV182="In-period"),AND('Validation summary'!$B$2="2023-24",MGV182="In-period"),AND('Validation summary'!$B$2="2024-25",MGV182="In-period"),AND('Validation summary'!$B$2="2024-25",MGV182="End of period",MGV190="Revenue")),TRUE,FALSE)</f>
        <v>0</v>
      </c>
      <c r="MGW183" s="201" t="b">
        <f>IF(OR(AND('Validation summary'!$B$2="2022-23",MGW182="In-period"),AND('Validation summary'!$B$2="2023-24",MGW182="In-period"),AND('Validation summary'!$B$2="2024-25",MGW182="In-period"),AND('Validation summary'!$B$2="2024-25",MGW182="End of period",MGW190="Revenue")),TRUE,FALSE)</f>
        <v>0</v>
      </c>
      <c r="MGX183" s="201" t="b">
        <f>IF(OR(AND('Validation summary'!$B$2="2022-23",MGX182="In-period"),AND('Validation summary'!$B$2="2023-24",MGX182="In-period"),AND('Validation summary'!$B$2="2024-25",MGX182="In-period"),AND('Validation summary'!$B$2="2024-25",MGX182="End of period",MGX190="Revenue")),TRUE,FALSE)</f>
        <v>0</v>
      </c>
      <c r="MGY183" s="201" t="b">
        <f>IF(OR(AND('Validation summary'!$B$2="2022-23",MGY182="In-period"),AND('Validation summary'!$B$2="2023-24",MGY182="In-period"),AND('Validation summary'!$B$2="2024-25",MGY182="In-period"),AND('Validation summary'!$B$2="2024-25",MGY182="End of period",MGY190="Revenue")),TRUE,FALSE)</f>
        <v>0</v>
      </c>
      <c r="MGZ183" s="201" t="b">
        <f>IF(OR(AND('Validation summary'!$B$2="2022-23",MGZ182="In-period"),AND('Validation summary'!$B$2="2023-24",MGZ182="In-period"),AND('Validation summary'!$B$2="2024-25",MGZ182="In-period"),AND('Validation summary'!$B$2="2024-25",MGZ182="End of period",MGZ190="Revenue")),TRUE,FALSE)</f>
        <v>0</v>
      </c>
      <c r="MHA183" s="201" t="b">
        <f>IF(OR(AND('Validation summary'!$B$2="2022-23",MHA182="In-period"),AND('Validation summary'!$B$2="2023-24",MHA182="In-period"),AND('Validation summary'!$B$2="2024-25",MHA182="In-period"),AND('Validation summary'!$B$2="2024-25",MHA182="End of period",MHA190="Revenue")),TRUE,FALSE)</f>
        <v>0</v>
      </c>
      <c r="MHB183" s="201" t="b">
        <f>IF(OR(AND('Validation summary'!$B$2="2022-23",MHB182="In-period"),AND('Validation summary'!$B$2="2023-24",MHB182="In-period"),AND('Validation summary'!$B$2="2024-25",MHB182="In-period"),AND('Validation summary'!$B$2="2024-25",MHB182="End of period",MHB190="Revenue")),TRUE,FALSE)</f>
        <v>0</v>
      </c>
      <c r="MHC183" s="201" t="b">
        <f>IF(OR(AND('Validation summary'!$B$2="2022-23",MHC182="In-period"),AND('Validation summary'!$B$2="2023-24",MHC182="In-period"),AND('Validation summary'!$B$2="2024-25",MHC182="In-period"),AND('Validation summary'!$B$2="2024-25",MHC182="End of period",MHC190="Revenue")),TRUE,FALSE)</f>
        <v>0</v>
      </c>
      <c r="MHD183" s="201" t="b">
        <f>IF(OR(AND('Validation summary'!$B$2="2022-23",MHD182="In-period"),AND('Validation summary'!$B$2="2023-24",MHD182="In-period"),AND('Validation summary'!$B$2="2024-25",MHD182="In-period"),AND('Validation summary'!$B$2="2024-25",MHD182="End of period",MHD190="Revenue")),TRUE,FALSE)</f>
        <v>0</v>
      </c>
      <c r="MHE183" s="201" t="b">
        <f>IF(OR(AND('Validation summary'!$B$2="2022-23",MHE182="In-period"),AND('Validation summary'!$B$2="2023-24",MHE182="In-period"),AND('Validation summary'!$B$2="2024-25",MHE182="In-period"),AND('Validation summary'!$B$2="2024-25",MHE182="End of period",MHE190="Revenue")),TRUE,FALSE)</f>
        <v>0</v>
      </c>
      <c r="MHF183" s="201" t="b">
        <f>IF(OR(AND('Validation summary'!$B$2="2022-23",MHF182="In-period"),AND('Validation summary'!$B$2="2023-24",MHF182="In-period"),AND('Validation summary'!$B$2="2024-25",MHF182="In-period"),AND('Validation summary'!$B$2="2024-25",MHF182="End of period",MHF190="Revenue")),TRUE,FALSE)</f>
        <v>0</v>
      </c>
      <c r="MHG183" s="201" t="b">
        <f>IF(OR(AND('Validation summary'!$B$2="2022-23",MHG182="In-period"),AND('Validation summary'!$B$2="2023-24",MHG182="In-period"),AND('Validation summary'!$B$2="2024-25",MHG182="In-period"),AND('Validation summary'!$B$2="2024-25",MHG182="End of period",MHG190="Revenue")),TRUE,FALSE)</f>
        <v>0</v>
      </c>
      <c r="MHH183" s="201" t="b">
        <f>IF(OR(AND('Validation summary'!$B$2="2022-23",MHH182="In-period"),AND('Validation summary'!$B$2="2023-24",MHH182="In-period"),AND('Validation summary'!$B$2="2024-25",MHH182="In-period"),AND('Validation summary'!$B$2="2024-25",MHH182="End of period",MHH190="Revenue")),TRUE,FALSE)</f>
        <v>0</v>
      </c>
      <c r="MHI183" s="201" t="b">
        <f>IF(OR(AND('Validation summary'!$B$2="2022-23",MHI182="In-period"),AND('Validation summary'!$B$2="2023-24",MHI182="In-period"),AND('Validation summary'!$B$2="2024-25",MHI182="In-period"),AND('Validation summary'!$B$2="2024-25",MHI182="End of period",MHI190="Revenue")),TRUE,FALSE)</f>
        <v>0</v>
      </c>
      <c r="MHJ183" s="201" t="b">
        <f>IF(OR(AND('Validation summary'!$B$2="2022-23",MHJ182="In-period"),AND('Validation summary'!$B$2="2023-24",MHJ182="In-period"),AND('Validation summary'!$B$2="2024-25",MHJ182="In-period"),AND('Validation summary'!$B$2="2024-25",MHJ182="End of period",MHJ190="Revenue")),TRUE,FALSE)</f>
        <v>0</v>
      </c>
      <c r="MHK183" s="201" t="b">
        <f>IF(OR(AND('Validation summary'!$B$2="2022-23",MHK182="In-period"),AND('Validation summary'!$B$2="2023-24",MHK182="In-period"),AND('Validation summary'!$B$2="2024-25",MHK182="In-period"),AND('Validation summary'!$B$2="2024-25",MHK182="End of period",MHK190="Revenue")),TRUE,FALSE)</f>
        <v>0</v>
      </c>
      <c r="MHL183" s="201" t="b">
        <f>IF(OR(AND('Validation summary'!$B$2="2022-23",MHL182="In-period"),AND('Validation summary'!$B$2="2023-24",MHL182="In-period"),AND('Validation summary'!$B$2="2024-25",MHL182="In-period"),AND('Validation summary'!$B$2="2024-25",MHL182="End of period",MHL190="Revenue")),TRUE,FALSE)</f>
        <v>0</v>
      </c>
      <c r="MHM183" s="201" t="b">
        <f>IF(OR(AND('Validation summary'!$B$2="2022-23",MHM182="In-period"),AND('Validation summary'!$B$2="2023-24",MHM182="In-period"),AND('Validation summary'!$B$2="2024-25",MHM182="In-period"),AND('Validation summary'!$B$2="2024-25",MHM182="End of period",MHM190="Revenue")),TRUE,FALSE)</f>
        <v>0</v>
      </c>
      <c r="MHN183" s="201" t="b">
        <f>IF(OR(AND('Validation summary'!$B$2="2022-23",MHN182="In-period"),AND('Validation summary'!$B$2="2023-24",MHN182="In-period"),AND('Validation summary'!$B$2="2024-25",MHN182="In-period"),AND('Validation summary'!$B$2="2024-25",MHN182="End of period",MHN190="Revenue")),TRUE,FALSE)</f>
        <v>0</v>
      </c>
      <c r="MHO183" s="201" t="b">
        <f>IF(OR(AND('Validation summary'!$B$2="2022-23",MHO182="In-period"),AND('Validation summary'!$B$2="2023-24",MHO182="In-period"),AND('Validation summary'!$B$2="2024-25",MHO182="In-period"),AND('Validation summary'!$B$2="2024-25",MHO182="End of period",MHO190="Revenue")),TRUE,FALSE)</f>
        <v>0</v>
      </c>
      <c r="MHP183" s="201" t="b">
        <f>IF(OR(AND('Validation summary'!$B$2="2022-23",MHP182="In-period"),AND('Validation summary'!$B$2="2023-24",MHP182="In-period"),AND('Validation summary'!$B$2="2024-25",MHP182="In-period"),AND('Validation summary'!$B$2="2024-25",MHP182="End of period",MHP190="Revenue")),TRUE,FALSE)</f>
        <v>0</v>
      </c>
      <c r="MHQ183" s="201" t="b">
        <f>IF(OR(AND('Validation summary'!$B$2="2022-23",MHQ182="In-period"),AND('Validation summary'!$B$2="2023-24",MHQ182="In-period"),AND('Validation summary'!$B$2="2024-25",MHQ182="In-period"),AND('Validation summary'!$B$2="2024-25",MHQ182="End of period",MHQ190="Revenue")),TRUE,FALSE)</f>
        <v>0</v>
      </c>
      <c r="MHR183" s="201" t="b">
        <f>IF(OR(AND('Validation summary'!$B$2="2022-23",MHR182="In-period"),AND('Validation summary'!$B$2="2023-24",MHR182="In-period"),AND('Validation summary'!$B$2="2024-25",MHR182="In-period"),AND('Validation summary'!$B$2="2024-25",MHR182="End of period",MHR190="Revenue")),TRUE,FALSE)</f>
        <v>0</v>
      </c>
      <c r="MHS183" s="201" t="b">
        <f>IF(OR(AND('Validation summary'!$B$2="2022-23",MHS182="In-period"),AND('Validation summary'!$B$2="2023-24",MHS182="In-period"),AND('Validation summary'!$B$2="2024-25",MHS182="In-period"),AND('Validation summary'!$B$2="2024-25",MHS182="End of period",MHS190="Revenue")),TRUE,FALSE)</f>
        <v>0</v>
      </c>
      <c r="MHT183" s="201" t="b">
        <f>IF(OR(AND('Validation summary'!$B$2="2022-23",MHT182="In-period"),AND('Validation summary'!$B$2="2023-24",MHT182="In-period"),AND('Validation summary'!$B$2="2024-25",MHT182="In-period"),AND('Validation summary'!$B$2="2024-25",MHT182="End of period",MHT190="Revenue")),TRUE,FALSE)</f>
        <v>0</v>
      </c>
      <c r="MHU183" s="201" t="b">
        <f>IF(OR(AND('Validation summary'!$B$2="2022-23",MHU182="In-period"),AND('Validation summary'!$B$2="2023-24",MHU182="In-period"),AND('Validation summary'!$B$2="2024-25",MHU182="In-period"),AND('Validation summary'!$B$2="2024-25",MHU182="End of period",MHU190="Revenue")),TRUE,FALSE)</f>
        <v>0</v>
      </c>
      <c r="MHV183" s="201" t="b">
        <f>IF(OR(AND('Validation summary'!$B$2="2022-23",MHV182="In-period"),AND('Validation summary'!$B$2="2023-24",MHV182="In-period"),AND('Validation summary'!$B$2="2024-25",MHV182="In-period"),AND('Validation summary'!$B$2="2024-25",MHV182="End of period",MHV190="Revenue")),TRUE,FALSE)</f>
        <v>0</v>
      </c>
      <c r="MHW183" s="201" t="b">
        <f>IF(OR(AND('Validation summary'!$B$2="2022-23",MHW182="In-period"),AND('Validation summary'!$B$2="2023-24",MHW182="In-period"),AND('Validation summary'!$B$2="2024-25",MHW182="In-period"),AND('Validation summary'!$B$2="2024-25",MHW182="End of period",MHW190="Revenue")),TRUE,FALSE)</f>
        <v>0</v>
      </c>
      <c r="MHX183" s="201" t="b">
        <f>IF(OR(AND('Validation summary'!$B$2="2022-23",MHX182="In-period"),AND('Validation summary'!$B$2="2023-24",MHX182="In-period"),AND('Validation summary'!$B$2="2024-25",MHX182="In-period"),AND('Validation summary'!$B$2="2024-25",MHX182="End of period",MHX190="Revenue")),TRUE,FALSE)</f>
        <v>0</v>
      </c>
      <c r="MHY183" s="201" t="b">
        <f>IF(OR(AND('Validation summary'!$B$2="2022-23",MHY182="In-period"),AND('Validation summary'!$B$2="2023-24",MHY182="In-period"),AND('Validation summary'!$B$2="2024-25",MHY182="In-period"),AND('Validation summary'!$B$2="2024-25",MHY182="End of period",MHY190="Revenue")),TRUE,FALSE)</f>
        <v>0</v>
      </c>
      <c r="MHZ183" s="201" t="b">
        <f>IF(OR(AND('Validation summary'!$B$2="2022-23",MHZ182="In-period"),AND('Validation summary'!$B$2="2023-24",MHZ182="In-period"),AND('Validation summary'!$B$2="2024-25",MHZ182="In-period"),AND('Validation summary'!$B$2="2024-25",MHZ182="End of period",MHZ190="Revenue")),TRUE,FALSE)</f>
        <v>0</v>
      </c>
      <c r="MIA183" s="201" t="b">
        <f>IF(OR(AND('Validation summary'!$B$2="2022-23",MIA182="In-period"),AND('Validation summary'!$B$2="2023-24",MIA182="In-period"),AND('Validation summary'!$B$2="2024-25",MIA182="In-period"),AND('Validation summary'!$B$2="2024-25",MIA182="End of period",MIA190="Revenue")),TRUE,FALSE)</f>
        <v>0</v>
      </c>
      <c r="MIB183" s="201" t="b">
        <f>IF(OR(AND('Validation summary'!$B$2="2022-23",MIB182="In-period"),AND('Validation summary'!$B$2="2023-24",MIB182="In-period"),AND('Validation summary'!$B$2="2024-25",MIB182="In-period"),AND('Validation summary'!$B$2="2024-25",MIB182="End of period",MIB190="Revenue")),TRUE,FALSE)</f>
        <v>0</v>
      </c>
      <c r="MIC183" s="201" t="b">
        <f>IF(OR(AND('Validation summary'!$B$2="2022-23",MIC182="In-period"),AND('Validation summary'!$B$2="2023-24",MIC182="In-period"),AND('Validation summary'!$B$2="2024-25",MIC182="In-period"),AND('Validation summary'!$B$2="2024-25",MIC182="End of period",MIC190="Revenue")),TRUE,FALSE)</f>
        <v>0</v>
      </c>
      <c r="MID183" s="201" t="b">
        <f>IF(OR(AND('Validation summary'!$B$2="2022-23",MID182="In-period"),AND('Validation summary'!$B$2="2023-24",MID182="In-period"),AND('Validation summary'!$B$2="2024-25",MID182="In-period"),AND('Validation summary'!$B$2="2024-25",MID182="End of period",MID190="Revenue")),TRUE,FALSE)</f>
        <v>0</v>
      </c>
      <c r="MIE183" s="201" t="b">
        <f>IF(OR(AND('Validation summary'!$B$2="2022-23",MIE182="In-period"),AND('Validation summary'!$B$2="2023-24",MIE182="In-period"),AND('Validation summary'!$B$2="2024-25",MIE182="In-period"),AND('Validation summary'!$B$2="2024-25",MIE182="End of period",MIE190="Revenue")),TRUE,FALSE)</f>
        <v>0</v>
      </c>
      <c r="MIF183" s="201" t="b">
        <f>IF(OR(AND('Validation summary'!$B$2="2022-23",MIF182="In-period"),AND('Validation summary'!$B$2="2023-24",MIF182="In-period"),AND('Validation summary'!$B$2="2024-25",MIF182="In-period"),AND('Validation summary'!$B$2="2024-25",MIF182="End of period",MIF190="Revenue")),TRUE,FALSE)</f>
        <v>0</v>
      </c>
      <c r="MIG183" s="201" t="b">
        <f>IF(OR(AND('Validation summary'!$B$2="2022-23",MIG182="In-period"),AND('Validation summary'!$B$2="2023-24",MIG182="In-period"),AND('Validation summary'!$B$2="2024-25",MIG182="In-period"),AND('Validation summary'!$B$2="2024-25",MIG182="End of period",MIG190="Revenue")),TRUE,FALSE)</f>
        <v>0</v>
      </c>
      <c r="MIH183" s="201" t="b">
        <f>IF(OR(AND('Validation summary'!$B$2="2022-23",MIH182="In-period"),AND('Validation summary'!$B$2="2023-24",MIH182="In-period"),AND('Validation summary'!$B$2="2024-25",MIH182="In-period"),AND('Validation summary'!$B$2="2024-25",MIH182="End of period",MIH190="Revenue")),TRUE,FALSE)</f>
        <v>0</v>
      </c>
      <c r="MII183" s="201" t="b">
        <f>IF(OR(AND('Validation summary'!$B$2="2022-23",MII182="In-period"),AND('Validation summary'!$B$2="2023-24",MII182="In-period"),AND('Validation summary'!$B$2="2024-25",MII182="In-period"),AND('Validation summary'!$B$2="2024-25",MII182="End of period",MII190="Revenue")),TRUE,FALSE)</f>
        <v>0</v>
      </c>
      <c r="MIJ183" s="201" t="b">
        <f>IF(OR(AND('Validation summary'!$B$2="2022-23",MIJ182="In-period"),AND('Validation summary'!$B$2="2023-24",MIJ182="In-period"),AND('Validation summary'!$B$2="2024-25",MIJ182="In-period"),AND('Validation summary'!$B$2="2024-25",MIJ182="End of period",MIJ190="Revenue")),TRUE,FALSE)</f>
        <v>0</v>
      </c>
      <c r="MIK183" s="201" t="b">
        <f>IF(OR(AND('Validation summary'!$B$2="2022-23",MIK182="In-period"),AND('Validation summary'!$B$2="2023-24",MIK182="In-period"),AND('Validation summary'!$B$2="2024-25",MIK182="In-period"),AND('Validation summary'!$B$2="2024-25",MIK182="End of period",MIK190="Revenue")),TRUE,FALSE)</f>
        <v>0</v>
      </c>
      <c r="MIL183" s="201" t="b">
        <f>IF(OR(AND('Validation summary'!$B$2="2022-23",MIL182="In-period"),AND('Validation summary'!$B$2="2023-24",MIL182="In-period"),AND('Validation summary'!$B$2="2024-25",MIL182="In-period"),AND('Validation summary'!$B$2="2024-25",MIL182="End of period",MIL190="Revenue")),TRUE,FALSE)</f>
        <v>0</v>
      </c>
      <c r="MIM183" s="201" t="b">
        <f>IF(OR(AND('Validation summary'!$B$2="2022-23",MIM182="In-period"),AND('Validation summary'!$B$2="2023-24",MIM182="In-period"),AND('Validation summary'!$B$2="2024-25",MIM182="In-period"),AND('Validation summary'!$B$2="2024-25",MIM182="End of period",MIM190="Revenue")),TRUE,FALSE)</f>
        <v>0</v>
      </c>
      <c r="MIN183" s="201" t="b">
        <f>IF(OR(AND('Validation summary'!$B$2="2022-23",MIN182="In-period"),AND('Validation summary'!$B$2="2023-24",MIN182="In-period"),AND('Validation summary'!$B$2="2024-25",MIN182="In-period"),AND('Validation summary'!$B$2="2024-25",MIN182="End of period",MIN190="Revenue")),TRUE,FALSE)</f>
        <v>0</v>
      </c>
      <c r="MIO183" s="201" t="b">
        <f>IF(OR(AND('Validation summary'!$B$2="2022-23",MIO182="In-period"),AND('Validation summary'!$B$2="2023-24",MIO182="In-period"),AND('Validation summary'!$B$2="2024-25",MIO182="In-period"),AND('Validation summary'!$B$2="2024-25",MIO182="End of period",MIO190="Revenue")),TRUE,FALSE)</f>
        <v>0</v>
      </c>
      <c r="MIP183" s="201" t="b">
        <f>IF(OR(AND('Validation summary'!$B$2="2022-23",MIP182="In-period"),AND('Validation summary'!$B$2="2023-24",MIP182="In-period"),AND('Validation summary'!$B$2="2024-25",MIP182="In-period"),AND('Validation summary'!$B$2="2024-25",MIP182="End of period",MIP190="Revenue")),TRUE,FALSE)</f>
        <v>0</v>
      </c>
      <c r="MIQ183" s="201" t="b">
        <f>IF(OR(AND('Validation summary'!$B$2="2022-23",MIQ182="In-period"),AND('Validation summary'!$B$2="2023-24",MIQ182="In-period"),AND('Validation summary'!$B$2="2024-25",MIQ182="In-period"),AND('Validation summary'!$B$2="2024-25",MIQ182="End of period",MIQ190="Revenue")),TRUE,FALSE)</f>
        <v>0</v>
      </c>
      <c r="MIR183" s="201" t="b">
        <f>IF(OR(AND('Validation summary'!$B$2="2022-23",MIR182="In-period"),AND('Validation summary'!$B$2="2023-24",MIR182="In-period"),AND('Validation summary'!$B$2="2024-25",MIR182="In-period"),AND('Validation summary'!$B$2="2024-25",MIR182="End of period",MIR190="Revenue")),TRUE,FALSE)</f>
        <v>0</v>
      </c>
      <c r="MIS183" s="201" t="b">
        <f>IF(OR(AND('Validation summary'!$B$2="2022-23",MIS182="In-period"),AND('Validation summary'!$B$2="2023-24",MIS182="In-period"),AND('Validation summary'!$B$2="2024-25",MIS182="In-period"),AND('Validation summary'!$B$2="2024-25",MIS182="End of period",MIS190="Revenue")),TRUE,FALSE)</f>
        <v>0</v>
      </c>
      <c r="MIT183" s="201" t="b">
        <f>IF(OR(AND('Validation summary'!$B$2="2022-23",MIT182="In-period"),AND('Validation summary'!$B$2="2023-24",MIT182="In-period"),AND('Validation summary'!$B$2="2024-25",MIT182="In-period"),AND('Validation summary'!$B$2="2024-25",MIT182="End of period",MIT190="Revenue")),TRUE,FALSE)</f>
        <v>0</v>
      </c>
      <c r="MIU183" s="201" t="b">
        <f>IF(OR(AND('Validation summary'!$B$2="2022-23",MIU182="In-period"),AND('Validation summary'!$B$2="2023-24",MIU182="In-period"),AND('Validation summary'!$B$2="2024-25",MIU182="In-period"),AND('Validation summary'!$B$2="2024-25",MIU182="End of period",MIU190="Revenue")),TRUE,FALSE)</f>
        <v>0</v>
      </c>
      <c r="MIV183" s="201" t="b">
        <f>IF(OR(AND('Validation summary'!$B$2="2022-23",MIV182="In-period"),AND('Validation summary'!$B$2="2023-24",MIV182="In-period"),AND('Validation summary'!$B$2="2024-25",MIV182="In-period"),AND('Validation summary'!$B$2="2024-25",MIV182="End of period",MIV190="Revenue")),TRUE,FALSE)</f>
        <v>0</v>
      </c>
      <c r="MIW183" s="201" t="b">
        <f>IF(OR(AND('Validation summary'!$B$2="2022-23",MIW182="In-period"),AND('Validation summary'!$B$2="2023-24",MIW182="In-period"),AND('Validation summary'!$B$2="2024-25",MIW182="In-period"),AND('Validation summary'!$B$2="2024-25",MIW182="End of period",MIW190="Revenue")),TRUE,FALSE)</f>
        <v>0</v>
      </c>
      <c r="MIX183" s="201" t="b">
        <f>IF(OR(AND('Validation summary'!$B$2="2022-23",MIX182="In-period"),AND('Validation summary'!$B$2="2023-24",MIX182="In-period"),AND('Validation summary'!$B$2="2024-25",MIX182="In-period"),AND('Validation summary'!$B$2="2024-25",MIX182="End of period",MIX190="Revenue")),TRUE,FALSE)</f>
        <v>0</v>
      </c>
      <c r="MIY183" s="201" t="b">
        <f>IF(OR(AND('Validation summary'!$B$2="2022-23",MIY182="In-period"),AND('Validation summary'!$B$2="2023-24",MIY182="In-period"),AND('Validation summary'!$B$2="2024-25",MIY182="In-period"),AND('Validation summary'!$B$2="2024-25",MIY182="End of period",MIY190="Revenue")),TRUE,FALSE)</f>
        <v>0</v>
      </c>
      <c r="MIZ183" s="201" t="b">
        <f>IF(OR(AND('Validation summary'!$B$2="2022-23",MIZ182="In-period"),AND('Validation summary'!$B$2="2023-24",MIZ182="In-period"),AND('Validation summary'!$B$2="2024-25",MIZ182="In-period"),AND('Validation summary'!$B$2="2024-25",MIZ182="End of period",MIZ190="Revenue")),TRUE,FALSE)</f>
        <v>0</v>
      </c>
      <c r="MJA183" s="201" t="b">
        <f>IF(OR(AND('Validation summary'!$B$2="2022-23",MJA182="In-period"),AND('Validation summary'!$B$2="2023-24",MJA182="In-period"),AND('Validation summary'!$B$2="2024-25",MJA182="In-period"),AND('Validation summary'!$B$2="2024-25",MJA182="End of period",MJA190="Revenue")),TRUE,FALSE)</f>
        <v>0</v>
      </c>
      <c r="MJB183" s="201" t="b">
        <f>IF(OR(AND('Validation summary'!$B$2="2022-23",MJB182="In-period"),AND('Validation summary'!$B$2="2023-24",MJB182="In-period"),AND('Validation summary'!$B$2="2024-25",MJB182="In-period"),AND('Validation summary'!$B$2="2024-25",MJB182="End of period",MJB190="Revenue")),TRUE,FALSE)</f>
        <v>0</v>
      </c>
      <c r="MJC183" s="201" t="b">
        <f>IF(OR(AND('Validation summary'!$B$2="2022-23",MJC182="In-period"),AND('Validation summary'!$B$2="2023-24",MJC182="In-period"),AND('Validation summary'!$B$2="2024-25",MJC182="In-period"),AND('Validation summary'!$B$2="2024-25",MJC182="End of period",MJC190="Revenue")),TRUE,FALSE)</f>
        <v>0</v>
      </c>
      <c r="MJD183" s="201" t="b">
        <f>IF(OR(AND('Validation summary'!$B$2="2022-23",MJD182="In-period"),AND('Validation summary'!$B$2="2023-24",MJD182="In-period"),AND('Validation summary'!$B$2="2024-25",MJD182="In-period"),AND('Validation summary'!$B$2="2024-25",MJD182="End of period",MJD190="Revenue")),TRUE,FALSE)</f>
        <v>0</v>
      </c>
      <c r="MJE183" s="201" t="b">
        <f>IF(OR(AND('Validation summary'!$B$2="2022-23",MJE182="In-period"),AND('Validation summary'!$B$2="2023-24",MJE182="In-period"),AND('Validation summary'!$B$2="2024-25",MJE182="In-period"),AND('Validation summary'!$B$2="2024-25",MJE182="End of period",MJE190="Revenue")),TRUE,FALSE)</f>
        <v>0</v>
      </c>
      <c r="MJF183" s="201" t="b">
        <f>IF(OR(AND('Validation summary'!$B$2="2022-23",MJF182="In-period"),AND('Validation summary'!$B$2="2023-24",MJF182="In-period"),AND('Validation summary'!$B$2="2024-25",MJF182="In-period"),AND('Validation summary'!$B$2="2024-25",MJF182="End of period",MJF190="Revenue")),TRUE,FALSE)</f>
        <v>0</v>
      </c>
      <c r="MJG183" s="201" t="b">
        <f>IF(OR(AND('Validation summary'!$B$2="2022-23",MJG182="In-period"),AND('Validation summary'!$B$2="2023-24",MJG182="In-period"),AND('Validation summary'!$B$2="2024-25",MJG182="In-period"),AND('Validation summary'!$B$2="2024-25",MJG182="End of period",MJG190="Revenue")),TRUE,FALSE)</f>
        <v>0</v>
      </c>
      <c r="MJH183" s="201" t="b">
        <f>IF(OR(AND('Validation summary'!$B$2="2022-23",MJH182="In-period"),AND('Validation summary'!$B$2="2023-24",MJH182="In-period"),AND('Validation summary'!$B$2="2024-25",MJH182="In-period"),AND('Validation summary'!$B$2="2024-25",MJH182="End of period",MJH190="Revenue")),TRUE,FALSE)</f>
        <v>0</v>
      </c>
      <c r="MJI183" s="201" t="b">
        <f>IF(OR(AND('Validation summary'!$B$2="2022-23",MJI182="In-period"),AND('Validation summary'!$B$2="2023-24",MJI182="In-period"),AND('Validation summary'!$B$2="2024-25",MJI182="In-period"),AND('Validation summary'!$B$2="2024-25",MJI182="End of period",MJI190="Revenue")),TRUE,FALSE)</f>
        <v>0</v>
      </c>
      <c r="MJJ183" s="201" t="b">
        <f>IF(OR(AND('Validation summary'!$B$2="2022-23",MJJ182="In-period"),AND('Validation summary'!$B$2="2023-24",MJJ182="In-period"),AND('Validation summary'!$B$2="2024-25",MJJ182="In-period"),AND('Validation summary'!$B$2="2024-25",MJJ182="End of period",MJJ190="Revenue")),TRUE,FALSE)</f>
        <v>0</v>
      </c>
      <c r="MJK183" s="201" t="b">
        <f>IF(OR(AND('Validation summary'!$B$2="2022-23",MJK182="In-period"),AND('Validation summary'!$B$2="2023-24",MJK182="In-period"),AND('Validation summary'!$B$2="2024-25",MJK182="In-period"),AND('Validation summary'!$B$2="2024-25",MJK182="End of period",MJK190="Revenue")),TRUE,FALSE)</f>
        <v>0</v>
      </c>
      <c r="MJL183" s="201" t="b">
        <f>IF(OR(AND('Validation summary'!$B$2="2022-23",MJL182="In-period"),AND('Validation summary'!$B$2="2023-24",MJL182="In-period"),AND('Validation summary'!$B$2="2024-25",MJL182="In-period"),AND('Validation summary'!$B$2="2024-25",MJL182="End of period",MJL190="Revenue")),TRUE,FALSE)</f>
        <v>0</v>
      </c>
      <c r="MJM183" s="201" t="b">
        <f>IF(OR(AND('Validation summary'!$B$2="2022-23",MJM182="In-period"),AND('Validation summary'!$B$2="2023-24",MJM182="In-period"),AND('Validation summary'!$B$2="2024-25",MJM182="In-period"),AND('Validation summary'!$B$2="2024-25",MJM182="End of period",MJM190="Revenue")),TRUE,FALSE)</f>
        <v>0</v>
      </c>
      <c r="MJN183" s="201" t="b">
        <f>IF(OR(AND('Validation summary'!$B$2="2022-23",MJN182="In-period"),AND('Validation summary'!$B$2="2023-24",MJN182="In-period"),AND('Validation summary'!$B$2="2024-25",MJN182="In-period"),AND('Validation summary'!$B$2="2024-25",MJN182="End of period",MJN190="Revenue")),TRUE,FALSE)</f>
        <v>0</v>
      </c>
      <c r="MJO183" s="201" t="b">
        <f>IF(OR(AND('Validation summary'!$B$2="2022-23",MJO182="In-period"),AND('Validation summary'!$B$2="2023-24",MJO182="In-period"),AND('Validation summary'!$B$2="2024-25",MJO182="In-period"),AND('Validation summary'!$B$2="2024-25",MJO182="End of period",MJO190="Revenue")),TRUE,FALSE)</f>
        <v>0</v>
      </c>
      <c r="MJP183" s="201" t="b">
        <f>IF(OR(AND('Validation summary'!$B$2="2022-23",MJP182="In-period"),AND('Validation summary'!$B$2="2023-24",MJP182="In-period"),AND('Validation summary'!$B$2="2024-25",MJP182="In-period"),AND('Validation summary'!$B$2="2024-25",MJP182="End of period",MJP190="Revenue")),TRUE,FALSE)</f>
        <v>0</v>
      </c>
      <c r="MJQ183" s="201" t="b">
        <f>IF(OR(AND('Validation summary'!$B$2="2022-23",MJQ182="In-period"),AND('Validation summary'!$B$2="2023-24",MJQ182="In-period"),AND('Validation summary'!$B$2="2024-25",MJQ182="In-period"),AND('Validation summary'!$B$2="2024-25",MJQ182="End of period",MJQ190="Revenue")),TRUE,FALSE)</f>
        <v>0</v>
      </c>
      <c r="MJR183" s="201" t="b">
        <f>IF(OR(AND('Validation summary'!$B$2="2022-23",MJR182="In-period"),AND('Validation summary'!$B$2="2023-24",MJR182="In-period"),AND('Validation summary'!$B$2="2024-25",MJR182="In-period"),AND('Validation summary'!$B$2="2024-25",MJR182="End of period",MJR190="Revenue")),TRUE,FALSE)</f>
        <v>0</v>
      </c>
      <c r="MJS183" s="201" t="b">
        <f>IF(OR(AND('Validation summary'!$B$2="2022-23",MJS182="In-period"),AND('Validation summary'!$B$2="2023-24",MJS182="In-period"),AND('Validation summary'!$B$2="2024-25",MJS182="In-period"),AND('Validation summary'!$B$2="2024-25",MJS182="End of period",MJS190="Revenue")),TRUE,FALSE)</f>
        <v>0</v>
      </c>
      <c r="MJT183" s="201" t="b">
        <f>IF(OR(AND('Validation summary'!$B$2="2022-23",MJT182="In-period"),AND('Validation summary'!$B$2="2023-24",MJT182="In-period"),AND('Validation summary'!$B$2="2024-25",MJT182="In-period"),AND('Validation summary'!$B$2="2024-25",MJT182="End of period",MJT190="Revenue")),TRUE,FALSE)</f>
        <v>0</v>
      </c>
      <c r="MJU183" s="201" t="b">
        <f>IF(OR(AND('Validation summary'!$B$2="2022-23",MJU182="In-period"),AND('Validation summary'!$B$2="2023-24",MJU182="In-period"),AND('Validation summary'!$B$2="2024-25",MJU182="In-period"),AND('Validation summary'!$B$2="2024-25",MJU182="End of period",MJU190="Revenue")),TRUE,FALSE)</f>
        <v>0</v>
      </c>
      <c r="MJV183" s="201" t="b">
        <f>IF(OR(AND('Validation summary'!$B$2="2022-23",MJV182="In-period"),AND('Validation summary'!$B$2="2023-24",MJV182="In-period"),AND('Validation summary'!$B$2="2024-25",MJV182="In-period"),AND('Validation summary'!$B$2="2024-25",MJV182="End of period",MJV190="Revenue")),TRUE,FALSE)</f>
        <v>0</v>
      </c>
      <c r="MJW183" s="201" t="b">
        <f>IF(OR(AND('Validation summary'!$B$2="2022-23",MJW182="In-period"),AND('Validation summary'!$B$2="2023-24",MJW182="In-period"),AND('Validation summary'!$B$2="2024-25",MJW182="In-period"),AND('Validation summary'!$B$2="2024-25",MJW182="End of period",MJW190="Revenue")),TRUE,FALSE)</f>
        <v>0</v>
      </c>
      <c r="MJX183" s="201" t="b">
        <f>IF(OR(AND('Validation summary'!$B$2="2022-23",MJX182="In-period"),AND('Validation summary'!$B$2="2023-24",MJX182="In-period"),AND('Validation summary'!$B$2="2024-25",MJX182="In-period"),AND('Validation summary'!$B$2="2024-25",MJX182="End of period",MJX190="Revenue")),TRUE,FALSE)</f>
        <v>0</v>
      </c>
      <c r="MJY183" s="201" t="b">
        <f>IF(OR(AND('Validation summary'!$B$2="2022-23",MJY182="In-period"),AND('Validation summary'!$B$2="2023-24",MJY182="In-period"),AND('Validation summary'!$B$2="2024-25",MJY182="In-period"),AND('Validation summary'!$B$2="2024-25",MJY182="End of period",MJY190="Revenue")),TRUE,FALSE)</f>
        <v>0</v>
      </c>
      <c r="MJZ183" s="201" t="b">
        <f>IF(OR(AND('Validation summary'!$B$2="2022-23",MJZ182="In-period"),AND('Validation summary'!$B$2="2023-24",MJZ182="In-period"),AND('Validation summary'!$B$2="2024-25",MJZ182="In-period"),AND('Validation summary'!$B$2="2024-25",MJZ182="End of period",MJZ190="Revenue")),TRUE,FALSE)</f>
        <v>0</v>
      </c>
      <c r="MKA183" s="201" t="b">
        <f>IF(OR(AND('Validation summary'!$B$2="2022-23",MKA182="In-period"),AND('Validation summary'!$B$2="2023-24",MKA182="In-period"),AND('Validation summary'!$B$2="2024-25",MKA182="In-period"),AND('Validation summary'!$B$2="2024-25",MKA182="End of period",MKA190="Revenue")),TRUE,FALSE)</f>
        <v>0</v>
      </c>
      <c r="MKB183" s="201" t="b">
        <f>IF(OR(AND('Validation summary'!$B$2="2022-23",MKB182="In-period"),AND('Validation summary'!$B$2="2023-24",MKB182="In-period"),AND('Validation summary'!$B$2="2024-25",MKB182="In-period"),AND('Validation summary'!$B$2="2024-25",MKB182="End of period",MKB190="Revenue")),TRUE,FALSE)</f>
        <v>0</v>
      </c>
      <c r="MKC183" s="201" t="b">
        <f>IF(OR(AND('Validation summary'!$B$2="2022-23",MKC182="In-period"),AND('Validation summary'!$B$2="2023-24",MKC182="In-period"),AND('Validation summary'!$B$2="2024-25",MKC182="In-period"),AND('Validation summary'!$B$2="2024-25",MKC182="End of period",MKC190="Revenue")),TRUE,FALSE)</f>
        <v>0</v>
      </c>
      <c r="MKD183" s="201" t="b">
        <f>IF(OR(AND('Validation summary'!$B$2="2022-23",MKD182="In-period"),AND('Validation summary'!$B$2="2023-24",MKD182="In-period"),AND('Validation summary'!$B$2="2024-25",MKD182="In-period"),AND('Validation summary'!$B$2="2024-25",MKD182="End of period",MKD190="Revenue")),TRUE,FALSE)</f>
        <v>0</v>
      </c>
      <c r="MKE183" s="201" t="b">
        <f>IF(OR(AND('Validation summary'!$B$2="2022-23",MKE182="In-period"),AND('Validation summary'!$B$2="2023-24",MKE182="In-period"),AND('Validation summary'!$B$2="2024-25",MKE182="In-period"),AND('Validation summary'!$B$2="2024-25",MKE182="End of period",MKE190="Revenue")),TRUE,FALSE)</f>
        <v>0</v>
      </c>
      <c r="MKF183" s="201" t="b">
        <f>IF(OR(AND('Validation summary'!$B$2="2022-23",MKF182="In-period"),AND('Validation summary'!$B$2="2023-24",MKF182="In-period"),AND('Validation summary'!$B$2="2024-25",MKF182="In-period"),AND('Validation summary'!$B$2="2024-25",MKF182="End of period",MKF190="Revenue")),TRUE,FALSE)</f>
        <v>0</v>
      </c>
      <c r="MKG183" s="201" t="b">
        <f>IF(OR(AND('Validation summary'!$B$2="2022-23",MKG182="In-period"),AND('Validation summary'!$B$2="2023-24",MKG182="In-period"),AND('Validation summary'!$B$2="2024-25",MKG182="In-period"),AND('Validation summary'!$B$2="2024-25",MKG182="End of period",MKG190="Revenue")),TRUE,FALSE)</f>
        <v>0</v>
      </c>
      <c r="MKH183" s="201" t="b">
        <f>IF(OR(AND('Validation summary'!$B$2="2022-23",MKH182="In-period"),AND('Validation summary'!$B$2="2023-24",MKH182="In-period"),AND('Validation summary'!$B$2="2024-25",MKH182="In-period"),AND('Validation summary'!$B$2="2024-25",MKH182="End of period",MKH190="Revenue")),TRUE,FALSE)</f>
        <v>0</v>
      </c>
      <c r="MKI183" s="201" t="b">
        <f>IF(OR(AND('Validation summary'!$B$2="2022-23",MKI182="In-period"),AND('Validation summary'!$B$2="2023-24",MKI182="In-period"),AND('Validation summary'!$B$2="2024-25",MKI182="In-period"),AND('Validation summary'!$B$2="2024-25",MKI182="End of period",MKI190="Revenue")),TRUE,FALSE)</f>
        <v>0</v>
      </c>
      <c r="MKJ183" s="201" t="b">
        <f>IF(OR(AND('Validation summary'!$B$2="2022-23",MKJ182="In-period"),AND('Validation summary'!$B$2="2023-24",MKJ182="In-period"),AND('Validation summary'!$B$2="2024-25",MKJ182="In-period"),AND('Validation summary'!$B$2="2024-25",MKJ182="End of period",MKJ190="Revenue")),TRUE,FALSE)</f>
        <v>0</v>
      </c>
      <c r="MKK183" s="201" t="b">
        <f>IF(OR(AND('Validation summary'!$B$2="2022-23",MKK182="In-period"),AND('Validation summary'!$B$2="2023-24",MKK182="In-period"),AND('Validation summary'!$B$2="2024-25",MKK182="In-period"),AND('Validation summary'!$B$2="2024-25",MKK182="End of period",MKK190="Revenue")),TRUE,FALSE)</f>
        <v>0</v>
      </c>
      <c r="MKL183" s="201" t="b">
        <f>IF(OR(AND('Validation summary'!$B$2="2022-23",MKL182="In-period"),AND('Validation summary'!$B$2="2023-24",MKL182="In-period"),AND('Validation summary'!$B$2="2024-25",MKL182="In-period"),AND('Validation summary'!$B$2="2024-25",MKL182="End of period",MKL190="Revenue")),TRUE,FALSE)</f>
        <v>0</v>
      </c>
      <c r="MKM183" s="201" t="b">
        <f>IF(OR(AND('Validation summary'!$B$2="2022-23",MKM182="In-period"),AND('Validation summary'!$B$2="2023-24",MKM182="In-period"),AND('Validation summary'!$B$2="2024-25",MKM182="In-period"),AND('Validation summary'!$B$2="2024-25",MKM182="End of period",MKM190="Revenue")),TRUE,FALSE)</f>
        <v>0</v>
      </c>
      <c r="MKN183" s="201" t="b">
        <f>IF(OR(AND('Validation summary'!$B$2="2022-23",MKN182="In-period"),AND('Validation summary'!$B$2="2023-24",MKN182="In-period"),AND('Validation summary'!$B$2="2024-25",MKN182="In-period"),AND('Validation summary'!$B$2="2024-25",MKN182="End of period",MKN190="Revenue")),TRUE,FALSE)</f>
        <v>0</v>
      </c>
      <c r="MKO183" s="201" t="b">
        <f>IF(OR(AND('Validation summary'!$B$2="2022-23",MKO182="In-period"),AND('Validation summary'!$B$2="2023-24",MKO182="In-period"),AND('Validation summary'!$B$2="2024-25",MKO182="In-period"),AND('Validation summary'!$B$2="2024-25",MKO182="End of period",MKO190="Revenue")),TRUE,FALSE)</f>
        <v>0</v>
      </c>
      <c r="MKP183" s="201" t="b">
        <f>IF(OR(AND('Validation summary'!$B$2="2022-23",MKP182="In-period"),AND('Validation summary'!$B$2="2023-24",MKP182="In-period"),AND('Validation summary'!$B$2="2024-25",MKP182="In-period"),AND('Validation summary'!$B$2="2024-25",MKP182="End of period",MKP190="Revenue")),TRUE,FALSE)</f>
        <v>0</v>
      </c>
      <c r="MKQ183" s="201" t="b">
        <f>IF(OR(AND('Validation summary'!$B$2="2022-23",MKQ182="In-period"),AND('Validation summary'!$B$2="2023-24",MKQ182="In-period"),AND('Validation summary'!$B$2="2024-25",MKQ182="In-period"),AND('Validation summary'!$B$2="2024-25",MKQ182="End of period",MKQ190="Revenue")),TRUE,FALSE)</f>
        <v>0</v>
      </c>
      <c r="MKR183" s="201" t="b">
        <f>IF(OR(AND('Validation summary'!$B$2="2022-23",MKR182="In-period"),AND('Validation summary'!$B$2="2023-24",MKR182="In-period"),AND('Validation summary'!$B$2="2024-25",MKR182="In-period"),AND('Validation summary'!$B$2="2024-25",MKR182="End of period",MKR190="Revenue")),TRUE,FALSE)</f>
        <v>0</v>
      </c>
      <c r="MKS183" s="201" t="b">
        <f>IF(OR(AND('Validation summary'!$B$2="2022-23",MKS182="In-period"),AND('Validation summary'!$B$2="2023-24",MKS182="In-period"),AND('Validation summary'!$B$2="2024-25",MKS182="In-period"),AND('Validation summary'!$B$2="2024-25",MKS182="End of period",MKS190="Revenue")),TRUE,FALSE)</f>
        <v>0</v>
      </c>
      <c r="MKT183" s="201" t="b">
        <f>IF(OR(AND('Validation summary'!$B$2="2022-23",MKT182="In-period"),AND('Validation summary'!$B$2="2023-24",MKT182="In-period"),AND('Validation summary'!$B$2="2024-25",MKT182="In-period"),AND('Validation summary'!$B$2="2024-25",MKT182="End of period",MKT190="Revenue")),TRUE,FALSE)</f>
        <v>0</v>
      </c>
      <c r="MKU183" s="201" t="b">
        <f>IF(OR(AND('Validation summary'!$B$2="2022-23",MKU182="In-period"),AND('Validation summary'!$B$2="2023-24",MKU182="In-period"),AND('Validation summary'!$B$2="2024-25",MKU182="In-period"),AND('Validation summary'!$B$2="2024-25",MKU182="End of period",MKU190="Revenue")),TRUE,FALSE)</f>
        <v>0</v>
      </c>
      <c r="MKV183" s="201" t="b">
        <f>IF(OR(AND('Validation summary'!$B$2="2022-23",MKV182="In-period"),AND('Validation summary'!$B$2="2023-24",MKV182="In-period"),AND('Validation summary'!$B$2="2024-25",MKV182="In-period"),AND('Validation summary'!$B$2="2024-25",MKV182="End of period",MKV190="Revenue")),TRUE,FALSE)</f>
        <v>0</v>
      </c>
      <c r="MKW183" s="201" t="b">
        <f>IF(OR(AND('Validation summary'!$B$2="2022-23",MKW182="In-period"),AND('Validation summary'!$B$2="2023-24",MKW182="In-period"),AND('Validation summary'!$B$2="2024-25",MKW182="In-period"),AND('Validation summary'!$B$2="2024-25",MKW182="End of period",MKW190="Revenue")),TRUE,FALSE)</f>
        <v>0</v>
      </c>
      <c r="MKX183" s="201" t="b">
        <f>IF(OR(AND('Validation summary'!$B$2="2022-23",MKX182="In-period"),AND('Validation summary'!$B$2="2023-24",MKX182="In-period"),AND('Validation summary'!$B$2="2024-25",MKX182="In-period"),AND('Validation summary'!$B$2="2024-25",MKX182="End of period",MKX190="Revenue")),TRUE,FALSE)</f>
        <v>0</v>
      </c>
      <c r="MKY183" s="201" t="b">
        <f>IF(OR(AND('Validation summary'!$B$2="2022-23",MKY182="In-period"),AND('Validation summary'!$B$2="2023-24",MKY182="In-period"),AND('Validation summary'!$B$2="2024-25",MKY182="In-period"),AND('Validation summary'!$B$2="2024-25",MKY182="End of period",MKY190="Revenue")),TRUE,FALSE)</f>
        <v>0</v>
      </c>
      <c r="MKZ183" s="201" t="b">
        <f>IF(OR(AND('Validation summary'!$B$2="2022-23",MKZ182="In-period"),AND('Validation summary'!$B$2="2023-24",MKZ182="In-period"),AND('Validation summary'!$B$2="2024-25",MKZ182="In-period"),AND('Validation summary'!$B$2="2024-25",MKZ182="End of period",MKZ190="Revenue")),TRUE,FALSE)</f>
        <v>0</v>
      </c>
      <c r="MLA183" s="201" t="b">
        <f>IF(OR(AND('Validation summary'!$B$2="2022-23",MLA182="In-period"),AND('Validation summary'!$B$2="2023-24",MLA182="In-period"),AND('Validation summary'!$B$2="2024-25",MLA182="In-period"),AND('Validation summary'!$B$2="2024-25",MLA182="End of period",MLA190="Revenue")),TRUE,FALSE)</f>
        <v>0</v>
      </c>
      <c r="MLB183" s="201" t="b">
        <f>IF(OR(AND('Validation summary'!$B$2="2022-23",MLB182="In-period"),AND('Validation summary'!$B$2="2023-24",MLB182="In-period"),AND('Validation summary'!$B$2="2024-25",MLB182="In-period"),AND('Validation summary'!$B$2="2024-25",MLB182="End of period",MLB190="Revenue")),TRUE,FALSE)</f>
        <v>0</v>
      </c>
      <c r="MLC183" s="201" t="b">
        <f>IF(OR(AND('Validation summary'!$B$2="2022-23",MLC182="In-period"),AND('Validation summary'!$B$2="2023-24",MLC182="In-period"),AND('Validation summary'!$B$2="2024-25",MLC182="In-period"),AND('Validation summary'!$B$2="2024-25",MLC182="End of period",MLC190="Revenue")),TRUE,FALSE)</f>
        <v>0</v>
      </c>
      <c r="MLD183" s="201" t="b">
        <f>IF(OR(AND('Validation summary'!$B$2="2022-23",MLD182="In-period"),AND('Validation summary'!$B$2="2023-24",MLD182="In-period"),AND('Validation summary'!$B$2="2024-25",MLD182="In-period"),AND('Validation summary'!$B$2="2024-25",MLD182="End of period",MLD190="Revenue")),TRUE,FALSE)</f>
        <v>0</v>
      </c>
      <c r="MLE183" s="201" t="b">
        <f>IF(OR(AND('Validation summary'!$B$2="2022-23",MLE182="In-period"),AND('Validation summary'!$B$2="2023-24",MLE182="In-period"),AND('Validation summary'!$B$2="2024-25",MLE182="In-period"),AND('Validation summary'!$B$2="2024-25",MLE182="End of period",MLE190="Revenue")),TRUE,FALSE)</f>
        <v>0</v>
      </c>
      <c r="MLF183" s="201" t="b">
        <f>IF(OR(AND('Validation summary'!$B$2="2022-23",MLF182="In-period"),AND('Validation summary'!$B$2="2023-24",MLF182="In-period"),AND('Validation summary'!$B$2="2024-25",MLF182="In-period"),AND('Validation summary'!$B$2="2024-25",MLF182="End of period",MLF190="Revenue")),TRUE,FALSE)</f>
        <v>0</v>
      </c>
      <c r="MLG183" s="201" t="b">
        <f>IF(OR(AND('Validation summary'!$B$2="2022-23",MLG182="In-period"),AND('Validation summary'!$B$2="2023-24",MLG182="In-period"),AND('Validation summary'!$B$2="2024-25",MLG182="In-period"),AND('Validation summary'!$B$2="2024-25",MLG182="End of period",MLG190="Revenue")),TRUE,FALSE)</f>
        <v>0</v>
      </c>
      <c r="MLH183" s="201" t="b">
        <f>IF(OR(AND('Validation summary'!$B$2="2022-23",MLH182="In-period"),AND('Validation summary'!$B$2="2023-24",MLH182="In-period"),AND('Validation summary'!$B$2="2024-25",MLH182="In-period"),AND('Validation summary'!$B$2="2024-25",MLH182="End of period",MLH190="Revenue")),TRUE,FALSE)</f>
        <v>0</v>
      </c>
      <c r="MLI183" s="201" t="b">
        <f>IF(OR(AND('Validation summary'!$B$2="2022-23",MLI182="In-period"),AND('Validation summary'!$B$2="2023-24",MLI182="In-period"),AND('Validation summary'!$B$2="2024-25",MLI182="In-period"),AND('Validation summary'!$B$2="2024-25",MLI182="End of period",MLI190="Revenue")),TRUE,FALSE)</f>
        <v>0</v>
      </c>
      <c r="MLJ183" s="201" t="b">
        <f>IF(OR(AND('Validation summary'!$B$2="2022-23",MLJ182="In-period"),AND('Validation summary'!$B$2="2023-24",MLJ182="In-period"),AND('Validation summary'!$B$2="2024-25",MLJ182="In-period"),AND('Validation summary'!$B$2="2024-25",MLJ182="End of period",MLJ190="Revenue")),TRUE,FALSE)</f>
        <v>0</v>
      </c>
      <c r="MLK183" s="201" t="b">
        <f>IF(OR(AND('Validation summary'!$B$2="2022-23",MLK182="In-period"),AND('Validation summary'!$B$2="2023-24",MLK182="In-period"),AND('Validation summary'!$B$2="2024-25",MLK182="In-period"),AND('Validation summary'!$B$2="2024-25",MLK182="End of period",MLK190="Revenue")),TRUE,FALSE)</f>
        <v>0</v>
      </c>
      <c r="MLL183" s="201" t="b">
        <f>IF(OR(AND('Validation summary'!$B$2="2022-23",MLL182="In-period"),AND('Validation summary'!$B$2="2023-24",MLL182="In-period"),AND('Validation summary'!$B$2="2024-25",MLL182="In-period"),AND('Validation summary'!$B$2="2024-25",MLL182="End of period",MLL190="Revenue")),TRUE,FALSE)</f>
        <v>0</v>
      </c>
      <c r="MLM183" s="201" t="b">
        <f>IF(OR(AND('Validation summary'!$B$2="2022-23",MLM182="In-period"),AND('Validation summary'!$B$2="2023-24",MLM182="In-period"),AND('Validation summary'!$B$2="2024-25",MLM182="In-period"),AND('Validation summary'!$B$2="2024-25",MLM182="End of period",MLM190="Revenue")),TRUE,FALSE)</f>
        <v>0</v>
      </c>
      <c r="MLN183" s="201" t="b">
        <f>IF(OR(AND('Validation summary'!$B$2="2022-23",MLN182="In-period"),AND('Validation summary'!$B$2="2023-24",MLN182="In-period"),AND('Validation summary'!$B$2="2024-25",MLN182="In-period"),AND('Validation summary'!$B$2="2024-25",MLN182="End of period",MLN190="Revenue")),TRUE,FALSE)</f>
        <v>0</v>
      </c>
      <c r="MLO183" s="201" t="b">
        <f>IF(OR(AND('Validation summary'!$B$2="2022-23",MLO182="In-period"),AND('Validation summary'!$B$2="2023-24",MLO182="In-period"),AND('Validation summary'!$B$2="2024-25",MLO182="In-period"),AND('Validation summary'!$B$2="2024-25",MLO182="End of period",MLO190="Revenue")),TRUE,FALSE)</f>
        <v>0</v>
      </c>
      <c r="MLP183" s="201" t="b">
        <f>IF(OR(AND('Validation summary'!$B$2="2022-23",MLP182="In-period"),AND('Validation summary'!$B$2="2023-24",MLP182="In-period"),AND('Validation summary'!$B$2="2024-25",MLP182="In-period"),AND('Validation summary'!$B$2="2024-25",MLP182="End of period",MLP190="Revenue")),TRUE,FALSE)</f>
        <v>0</v>
      </c>
      <c r="MLQ183" s="201" t="b">
        <f>IF(OR(AND('Validation summary'!$B$2="2022-23",MLQ182="In-period"),AND('Validation summary'!$B$2="2023-24",MLQ182="In-period"),AND('Validation summary'!$B$2="2024-25",MLQ182="In-period"),AND('Validation summary'!$B$2="2024-25",MLQ182="End of period",MLQ190="Revenue")),TRUE,FALSE)</f>
        <v>0</v>
      </c>
      <c r="MLR183" s="201" t="b">
        <f>IF(OR(AND('Validation summary'!$B$2="2022-23",MLR182="In-period"),AND('Validation summary'!$B$2="2023-24",MLR182="In-period"),AND('Validation summary'!$B$2="2024-25",MLR182="In-period"),AND('Validation summary'!$B$2="2024-25",MLR182="End of period",MLR190="Revenue")),TRUE,FALSE)</f>
        <v>0</v>
      </c>
      <c r="MLS183" s="201" t="b">
        <f>IF(OR(AND('Validation summary'!$B$2="2022-23",MLS182="In-period"),AND('Validation summary'!$B$2="2023-24",MLS182="In-period"),AND('Validation summary'!$B$2="2024-25",MLS182="In-period"),AND('Validation summary'!$B$2="2024-25",MLS182="End of period",MLS190="Revenue")),TRUE,FALSE)</f>
        <v>0</v>
      </c>
      <c r="MLT183" s="201" t="b">
        <f>IF(OR(AND('Validation summary'!$B$2="2022-23",MLT182="In-period"),AND('Validation summary'!$B$2="2023-24",MLT182="In-period"),AND('Validation summary'!$B$2="2024-25",MLT182="In-period"),AND('Validation summary'!$B$2="2024-25",MLT182="End of period",MLT190="Revenue")),TRUE,FALSE)</f>
        <v>0</v>
      </c>
      <c r="MLU183" s="201" t="b">
        <f>IF(OR(AND('Validation summary'!$B$2="2022-23",MLU182="In-period"),AND('Validation summary'!$B$2="2023-24",MLU182="In-period"),AND('Validation summary'!$B$2="2024-25",MLU182="In-period"),AND('Validation summary'!$B$2="2024-25",MLU182="End of period",MLU190="Revenue")),TRUE,FALSE)</f>
        <v>0</v>
      </c>
      <c r="MLV183" s="201" t="b">
        <f>IF(OR(AND('Validation summary'!$B$2="2022-23",MLV182="In-period"),AND('Validation summary'!$B$2="2023-24",MLV182="In-period"),AND('Validation summary'!$B$2="2024-25",MLV182="In-period"),AND('Validation summary'!$B$2="2024-25",MLV182="End of period",MLV190="Revenue")),TRUE,FALSE)</f>
        <v>0</v>
      </c>
      <c r="MLW183" s="201" t="b">
        <f>IF(OR(AND('Validation summary'!$B$2="2022-23",MLW182="In-period"),AND('Validation summary'!$B$2="2023-24",MLW182="In-period"),AND('Validation summary'!$B$2="2024-25",MLW182="In-period"),AND('Validation summary'!$B$2="2024-25",MLW182="End of period",MLW190="Revenue")),TRUE,FALSE)</f>
        <v>0</v>
      </c>
      <c r="MLX183" s="201" t="b">
        <f>IF(OR(AND('Validation summary'!$B$2="2022-23",MLX182="In-period"),AND('Validation summary'!$B$2="2023-24",MLX182="In-period"),AND('Validation summary'!$B$2="2024-25",MLX182="In-period"),AND('Validation summary'!$B$2="2024-25",MLX182="End of period",MLX190="Revenue")),TRUE,FALSE)</f>
        <v>0</v>
      </c>
      <c r="MLY183" s="201" t="b">
        <f>IF(OR(AND('Validation summary'!$B$2="2022-23",MLY182="In-period"),AND('Validation summary'!$B$2="2023-24",MLY182="In-period"),AND('Validation summary'!$B$2="2024-25",MLY182="In-period"),AND('Validation summary'!$B$2="2024-25",MLY182="End of period",MLY190="Revenue")),TRUE,FALSE)</f>
        <v>0</v>
      </c>
      <c r="MLZ183" s="201" t="b">
        <f>IF(OR(AND('Validation summary'!$B$2="2022-23",MLZ182="In-period"),AND('Validation summary'!$B$2="2023-24",MLZ182="In-period"),AND('Validation summary'!$B$2="2024-25",MLZ182="In-period"),AND('Validation summary'!$B$2="2024-25",MLZ182="End of period",MLZ190="Revenue")),TRUE,FALSE)</f>
        <v>0</v>
      </c>
      <c r="MMA183" s="201" t="b">
        <f>IF(OR(AND('Validation summary'!$B$2="2022-23",MMA182="In-period"),AND('Validation summary'!$B$2="2023-24",MMA182="In-period"),AND('Validation summary'!$B$2="2024-25",MMA182="In-period"),AND('Validation summary'!$B$2="2024-25",MMA182="End of period",MMA190="Revenue")),TRUE,FALSE)</f>
        <v>0</v>
      </c>
      <c r="MMB183" s="201" t="b">
        <f>IF(OR(AND('Validation summary'!$B$2="2022-23",MMB182="In-period"),AND('Validation summary'!$B$2="2023-24",MMB182="In-period"),AND('Validation summary'!$B$2="2024-25",MMB182="In-period"),AND('Validation summary'!$B$2="2024-25",MMB182="End of period",MMB190="Revenue")),TRUE,FALSE)</f>
        <v>0</v>
      </c>
      <c r="MMC183" s="201" t="b">
        <f>IF(OR(AND('Validation summary'!$B$2="2022-23",MMC182="In-period"),AND('Validation summary'!$B$2="2023-24",MMC182="In-period"),AND('Validation summary'!$B$2="2024-25",MMC182="In-period"),AND('Validation summary'!$B$2="2024-25",MMC182="End of period",MMC190="Revenue")),TRUE,FALSE)</f>
        <v>0</v>
      </c>
      <c r="MMD183" s="201" t="b">
        <f>IF(OR(AND('Validation summary'!$B$2="2022-23",MMD182="In-period"),AND('Validation summary'!$B$2="2023-24",MMD182="In-period"),AND('Validation summary'!$B$2="2024-25",MMD182="In-period"),AND('Validation summary'!$B$2="2024-25",MMD182="End of period",MMD190="Revenue")),TRUE,FALSE)</f>
        <v>0</v>
      </c>
      <c r="MME183" s="201" t="b">
        <f>IF(OR(AND('Validation summary'!$B$2="2022-23",MME182="In-period"),AND('Validation summary'!$B$2="2023-24",MME182="In-period"),AND('Validation summary'!$B$2="2024-25",MME182="In-period"),AND('Validation summary'!$B$2="2024-25",MME182="End of period",MME190="Revenue")),TRUE,FALSE)</f>
        <v>0</v>
      </c>
      <c r="MMF183" s="201" t="b">
        <f>IF(OR(AND('Validation summary'!$B$2="2022-23",MMF182="In-period"),AND('Validation summary'!$B$2="2023-24",MMF182="In-period"),AND('Validation summary'!$B$2="2024-25",MMF182="In-period"),AND('Validation summary'!$B$2="2024-25",MMF182="End of period",MMF190="Revenue")),TRUE,FALSE)</f>
        <v>0</v>
      </c>
      <c r="MMG183" s="201" t="b">
        <f>IF(OR(AND('Validation summary'!$B$2="2022-23",MMG182="In-period"),AND('Validation summary'!$B$2="2023-24",MMG182="In-period"),AND('Validation summary'!$B$2="2024-25",MMG182="In-period"),AND('Validation summary'!$B$2="2024-25",MMG182="End of period",MMG190="Revenue")),TRUE,FALSE)</f>
        <v>0</v>
      </c>
      <c r="MMH183" s="201" t="b">
        <f>IF(OR(AND('Validation summary'!$B$2="2022-23",MMH182="In-period"),AND('Validation summary'!$B$2="2023-24",MMH182="In-period"),AND('Validation summary'!$B$2="2024-25",MMH182="In-period"),AND('Validation summary'!$B$2="2024-25",MMH182="End of period",MMH190="Revenue")),TRUE,FALSE)</f>
        <v>0</v>
      </c>
      <c r="MMI183" s="201" t="b">
        <f>IF(OR(AND('Validation summary'!$B$2="2022-23",MMI182="In-period"),AND('Validation summary'!$B$2="2023-24",MMI182="In-period"),AND('Validation summary'!$B$2="2024-25",MMI182="In-period"),AND('Validation summary'!$B$2="2024-25",MMI182="End of period",MMI190="Revenue")),TRUE,FALSE)</f>
        <v>0</v>
      </c>
      <c r="MMJ183" s="201" t="b">
        <f>IF(OR(AND('Validation summary'!$B$2="2022-23",MMJ182="In-period"),AND('Validation summary'!$B$2="2023-24",MMJ182="In-period"),AND('Validation summary'!$B$2="2024-25",MMJ182="In-period"),AND('Validation summary'!$B$2="2024-25",MMJ182="End of period",MMJ190="Revenue")),TRUE,FALSE)</f>
        <v>0</v>
      </c>
      <c r="MMK183" s="201" t="b">
        <f>IF(OR(AND('Validation summary'!$B$2="2022-23",MMK182="In-period"),AND('Validation summary'!$B$2="2023-24",MMK182="In-period"),AND('Validation summary'!$B$2="2024-25",MMK182="In-period"),AND('Validation summary'!$B$2="2024-25",MMK182="End of period",MMK190="Revenue")),TRUE,FALSE)</f>
        <v>0</v>
      </c>
      <c r="MML183" s="201" t="b">
        <f>IF(OR(AND('Validation summary'!$B$2="2022-23",MML182="In-period"),AND('Validation summary'!$B$2="2023-24",MML182="In-period"),AND('Validation summary'!$B$2="2024-25",MML182="In-period"),AND('Validation summary'!$B$2="2024-25",MML182="End of period",MML190="Revenue")),TRUE,FALSE)</f>
        <v>0</v>
      </c>
      <c r="MMM183" s="201" t="b">
        <f>IF(OR(AND('Validation summary'!$B$2="2022-23",MMM182="In-period"),AND('Validation summary'!$B$2="2023-24",MMM182="In-period"),AND('Validation summary'!$B$2="2024-25",MMM182="In-period"),AND('Validation summary'!$B$2="2024-25",MMM182="End of period",MMM190="Revenue")),TRUE,FALSE)</f>
        <v>0</v>
      </c>
      <c r="MMN183" s="201" t="b">
        <f>IF(OR(AND('Validation summary'!$B$2="2022-23",MMN182="In-period"),AND('Validation summary'!$B$2="2023-24",MMN182="In-period"),AND('Validation summary'!$B$2="2024-25",MMN182="In-period"),AND('Validation summary'!$B$2="2024-25",MMN182="End of period",MMN190="Revenue")),TRUE,FALSE)</f>
        <v>0</v>
      </c>
      <c r="MMO183" s="201" t="b">
        <f>IF(OR(AND('Validation summary'!$B$2="2022-23",MMO182="In-period"),AND('Validation summary'!$B$2="2023-24",MMO182="In-period"),AND('Validation summary'!$B$2="2024-25",MMO182="In-period"),AND('Validation summary'!$B$2="2024-25",MMO182="End of period",MMO190="Revenue")),TRUE,FALSE)</f>
        <v>0</v>
      </c>
      <c r="MMP183" s="201" t="b">
        <f>IF(OR(AND('Validation summary'!$B$2="2022-23",MMP182="In-period"),AND('Validation summary'!$B$2="2023-24",MMP182="In-period"),AND('Validation summary'!$B$2="2024-25",MMP182="In-period"),AND('Validation summary'!$B$2="2024-25",MMP182="End of period",MMP190="Revenue")),TRUE,FALSE)</f>
        <v>0</v>
      </c>
      <c r="MMQ183" s="201" t="b">
        <f>IF(OR(AND('Validation summary'!$B$2="2022-23",MMQ182="In-period"),AND('Validation summary'!$B$2="2023-24",MMQ182="In-period"),AND('Validation summary'!$B$2="2024-25",MMQ182="In-period"),AND('Validation summary'!$B$2="2024-25",MMQ182="End of period",MMQ190="Revenue")),TRUE,FALSE)</f>
        <v>0</v>
      </c>
      <c r="MMR183" s="201" t="b">
        <f>IF(OR(AND('Validation summary'!$B$2="2022-23",MMR182="In-period"),AND('Validation summary'!$B$2="2023-24",MMR182="In-period"),AND('Validation summary'!$B$2="2024-25",MMR182="In-period"),AND('Validation summary'!$B$2="2024-25",MMR182="End of period",MMR190="Revenue")),TRUE,FALSE)</f>
        <v>0</v>
      </c>
      <c r="MMS183" s="201" t="b">
        <f>IF(OR(AND('Validation summary'!$B$2="2022-23",MMS182="In-period"),AND('Validation summary'!$B$2="2023-24",MMS182="In-period"),AND('Validation summary'!$B$2="2024-25",MMS182="In-period"),AND('Validation summary'!$B$2="2024-25",MMS182="End of period",MMS190="Revenue")),TRUE,FALSE)</f>
        <v>0</v>
      </c>
      <c r="MMT183" s="201" t="b">
        <f>IF(OR(AND('Validation summary'!$B$2="2022-23",MMT182="In-period"),AND('Validation summary'!$B$2="2023-24",MMT182="In-period"),AND('Validation summary'!$B$2="2024-25",MMT182="In-period"),AND('Validation summary'!$B$2="2024-25",MMT182="End of period",MMT190="Revenue")),TRUE,FALSE)</f>
        <v>0</v>
      </c>
      <c r="MMU183" s="201" t="b">
        <f>IF(OR(AND('Validation summary'!$B$2="2022-23",MMU182="In-period"),AND('Validation summary'!$B$2="2023-24",MMU182="In-period"),AND('Validation summary'!$B$2="2024-25",MMU182="In-period"),AND('Validation summary'!$B$2="2024-25",MMU182="End of period",MMU190="Revenue")),TRUE,FALSE)</f>
        <v>0</v>
      </c>
      <c r="MMV183" s="201" t="b">
        <f>IF(OR(AND('Validation summary'!$B$2="2022-23",MMV182="In-period"),AND('Validation summary'!$B$2="2023-24",MMV182="In-period"),AND('Validation summary'!$B$2="2024-25",MMV182="In-period"),AND('Validation summary'!$B$2="2024-25",MMV182="End of period",MMV190="Revenue")),TRUE,FALSE)</f>
        <v>0</v>
      </c>
      <c r="MMW183" s="201" t="b">
        <f>IF(OR(AND('Validation summary'!$B$2="2022-23",MMW182="In-period"),AND('Validation summary'!$B$2="2023-24",MMW182="In-period"),AND('Validation summary'!$B$2="2024-25",MMW182="In-period"),AND('Validation summary'!$B$2="2024-25",MMW182="End of period",MMW190="Revenue")),TRUE,FALSE)</f>
        <v>0</v>
      </c>
      <c r="MMX183" s="201" t="b">
        <f>IF(OR(AND('Validation summary'!$B$2="2022-23",MMX182="In-period"),AND('Validation summary'!$B$2="2023-24",MMX182="In-period"),AND('Validation summary'!$B$2="2024-25",MMX182="In-period"),AND('Validation summary'!$B$2="2024-25",MMX182="End of period",MMX190="Revenue")),TRUE,FALSE)</f>
        <v>0</v>
      </c>
      <c r="MMY183" s="201" t="b">
        <f>IF(OR(AND('Validation summary'!$B$2="2022-23",MMY182="In-period"),AND('Validation summary'!$B$2="2023-24",MMY182="In-period"),AND('Validation summary'!$B$2="2024-25",MMY182="In-period"),AND('Validation summary'!$B$2="2024-25",MMY182="End of period",MMY190="Revenue")),TRUE,FALSE)</f>
        <v>0</v>
      </c>
      <c r="MMZ183" s="201" t="b">
        <f>IF(OR(AND('Validation summary'!$B$2="2022-23",MMZ182="In-period"),AND('Validation summary'!$B$2="2023-24",MMZ182="In-period"),AND('Validation summary'!$B$2="2024-25",MMZ182="In-period"),AND('Validation summary'!$B$2="2024-25",MMZ182="End of period",MMZ190="Revenue")),TRUE,FALSE)</f>
        <v>0</v>
      </c>
      <c r="MNA183" s="201" t="b">
        <f>IF(OR(AND('Validation summary'!$B$2="2022-23",MNA182="In-period"),AND('Validation summary'!$B$2="2023-24",MNA182="In-period"),AND('Validation summary'!$B$2="2024-25",MNA182="In-period"),AND('Validation summary'!$B$2="2024-25",MNA182="End of period",MNA190="Revenue")),TRUE,FALSE)</f>
        <v>0</v>
      </c>
      <c r="MNB183" s="201" t="b">
        <f>IF(OR(AND('Validation summary'!$B$2="2022-23",MNB182="In-period"),AND('Validation summary'!$B$2="2023-24",MNB182="In-period"),AND('Validation summary'!$B$2="2024-25",MNB182="In-period"),AND('Validation summary'!$B$2="2024-25",MNB182="End of period",MNB190="Revenue")),TRUE,FALSE)</f>
        <v>0</v>
      </c>
      <c r="MNC183" s="201" t="b">
        <f>IF(OR(AND('Validation summary'!$B$2="2022-23",MNC182="In-period"),AND('Validation summary'!$B$2="2023-24",MNC182="In-period"),AND('Validation summary'!$B$2="2024-25",MNC182="In-period"),AND('Validation summary'!$B$2="2024-25",MNC182="End of period",MNC190="Revenue")),TRUE,FALSE)</f>
        <v>0</v>
      </c>
      <c r="MND183" s="201" t="b">
        <f>IF(OR(AND('Validation summary'!$B$2="2022-23",MND182="In-period"),AND('Validation summary'!$B$2="2023-24",MND182="In-period"),AND('Validation summary'!$B$2="2024-25",MND182="In-period"),AND('Validation summary'!$B$2="2024-25",MND182="End of period",MND190="Revenue")),TRUE,FALSE)</f>
        <v>0</v>
      </c>
      <c r="MNE183" s="201" t="b">
        <f>IF(OR(AND('Validation summary'!$B$2="2022-23",MNE182="In-period"),AND('Validation summary'!$B$2="2023-24",MNE182="In-period"),AND('Validation summary'!$B$2="2024-25",MNE182="In-period"),AND('Validation summary'!$B$2="2024-25",MNE182="End of period",MNE190="Revenue")),TRUE,FALSE)</f>
        <v>0</v>
      </c>
      <c r="MNF183" s="201" t="b">
        <f>IF(OR(AND('Validation summary'!$B$2="2022-23",MNF182="In-period"),AND('Validation summary'!$B$2="2023-24",MNF182="In-period"),AND('Validation summary'!$B$2="2024-25",MNF182="In-period"),AND('Validation summary'!$B$2="2024-25",MNF182="End of period",MNF190="Revenue")),TRUE,FALSE)</f>
        <v>0</v>
      </c>
      <c r="MNG183" s="201" t="b">
        <f>IF(OR(AND('Validation summary'!$B$2="2022-23",MNG182="In-period"),AND('Validation summary'!$B$2="2023-24",MNG182="In-period"),AND('Validation summary'!$B$2="2024-25",MNG182="In-period"),AND('Validation summary'!$B$2="2024-25",MNG182="End of period",MNG190="Revenue")),TRUE,FALSE)</f>
        <v>0</v>
      </c>
      <c r="MNH183" s="201" t="b">
        <f>IF(OR(AND('Validation summary'!$B$2="2022-23",MNH182="In-period"),AND('Validation summary'!$B$2="2023-24",MNH182="In-period"),AND('Validation summary'!$B$2="2024-25",MNH182="In-period"),AND('Validation summary'!$B$2="2024-25",MNH182="End of period",MNH190="Revenue")),TRUE,FALSE)</f>
        <v>0</v>
      </c>
      <c r="MNI183" s="201" t="b">
        <f>IF(OR(AND('Validation summary'!$B$2="2022-23",MNI182="In-period"),AND('Validation summary'!$B$2="2023-24",MNI182="In-period"),AND('Validation summary'!$B$2="2024-25",MNI182="In-period"),AND('Validation summary'!$B$2="2024-25",MNI182="End of period",MNI190="Revenue")),TRUE,FALSE)</f>
        <v>0</v>
      </c>
      <c r="MNJ183" s="201" t="b">
        <f>IF(OR(AND('Validation summary'!$B$2="2022-23",MNJ182="In-period"),AND('Validation summary'!$B$2="2023-24",MNJ182="In-period"),AND('Validation summary'!$B$2="2024-25",MNJ182="In-period"),AND('Validation summary'!$B$2="2024-25",MNJ182="End of period",MNJ190="Revenue")),TRUE,FALSE)</f>
        <v>0</v>
      </c>
      <c r="MNK183" s="201" t="b">
        <f>IF(OR(AND('Validation summary'!$B$2="2022-23",MNK182="In-period"),AND('Validation summary'!$B$2="2023-24",MNK182="In-period"),AND('Validation summary'!$B$2="2024-25",MNK182="In-period"),AND('Validation summary'!$B$2="2024-25",MNK182="End of period",MNK190="Revenue")),TRUE,FALSE)</f>
        <v>0</v>
      </c>
      <c r="MNL183" s="201" t="b">
        <f>IF(OR(AND('Validation summary'!$B$2="2022-23",MNL182="In-period"),AND('Validation summary'!$B$2="2023-24",MNL182="In-period"),AND('Validation summary'!$B$2="2024-25",MNL182="In-period"),AND('Validation summary'!$B$2="2024-25",MNL182="End of period",MNL190="Revenue")),TRUE,FALSE)</f>
        <v>0</v>
      </c>
      <c r="MNM183" s="201" t="b">
        <f>IF(OR(AND('Validation summary'!$B$2="2022-23",MNM182="In-period"),AND('Validation summary'!$B$2="2023-24",MNM182="In-period"),AND('Validation summary'!$B$2="2024-25",MNM182="In-period"),AND('Validation summary'!$B$2="2024-25",MNM182="End of period",MNM190="Revenue")),TRUE,FALSE)</f>
        <v>0</v>
      </c>
      <c r="MNN183" s="201" t="b">
        <f>IF(OR(AND('Validation summary'!$B$2="2022-23",MNN182="In-period"),AND('Validation summary'!$B$2="2023-24",MNN182="In-period"),AND('Validation summary'!$B$2="2024-25",MNN182="In-period"),AND('Validation summary'!$B$2="2024-25",MNN182="End of period",MNN190="Revenue")),TRUE,FALSE)</f>
        <v>0</v>
      </c>
      <c r="MNO183" s="201" t="b">
        <f>IF(OR(AND('Validation summary'!$B$2="2022-23",MNO182="In-period"),AND('Validation summary'!$B$2="2023-24",MNO182="In-period"),AND('Validation summary'!$B$2="2024-25",MNO182="In-period"),AND('Validation summary'!$B$2="2024-25",MNO182="End of period",MNO190="Revenue")),TRUE,FALSE)</f>
        <v>0</v>
      </c>
      <c r="MNP183" s="201" t="b">
        <f>IF(OR(AND('Validation summary'!$B$2="2022-23",MNP182="In-period"),AND('Validation summary'!$B$2="2023-24",MNP182="In-period"),AND('Validation summary'!$B$2="2024-25",MNP182="In-period"),AND('Validation summary'!$B$2="2024-25",MNP182="End of period",MNP190="Revenue")),TRUE,FALSE)</f>
        <v>0</v>
      </c>
      <c r="MNQ183" s="201" t="b">
        <f>IF(OR(AND('Validation summary'!$B$2="2022-23",MNQ182="In-period"),AND('Validation summary'!$B$2="2023-24",MNQ182="In-period"),AND('Validation summary'!$B$2="2024-25",MNQ182="In-period"),AND('Validation summary'!$B$2="2024-25",MNQ182="End of period",MNQ190="Revenue")),TRUE,FALSE)</f>
        <v>0</v>
      </c>
      <c r="MNR183" s="201" t="b">
        <f>IF(OR(AND('Validation summary'!$B$2="2022-23",MNR182="In-period"),AND('Validation summary'!$B$2="2023-24",MNR182="In-period"),AND('Validation summary'!$B$2="2024-25",MNR182="In-period"),AND('Validation summary'!$B$2="2024-25",MNR182="End of period",MNR190="Revenue")),TRUE,FALSE)</f>
        <v>0</v>
      </c>
      <c r="MNS183" s="201" t="b">
        <f>IF(OR(AND('Validation summary'!$B$2="2022-23",MNS182="In-period"),AND('Validation summary'!$B$2="2023-24",MNS182="In-period"),AND('Validation summary'!$B$2="2024-25",MNS182="In-period"),AND('Validation summary'!$B$2="2024-25",MNS182="End of period",MNS190="Revenue")),TRUE,FALSE)</f>
        <v>0</v>
      </c>
      <c r="MNT183" s="201" t="b">
        <f>IF(OR(AND('Validation summary'!$B$2="2022-23",MNT182="In-period"),AND('Validation summary'!$B$2="2023-24",MNT182="In-period"),AND('Validation summary'!$B$2="2024-25",MNT182="In-period"),AND('Validation summary'!$B$2="2024-25",MNT182="End of period",MNT190="Revenue")),TRUE,FALSE)</f>
        <v>0</v>
      </c>
      <c r="MNU183" s="201" t="b">
        <f>IF(OR(AND('Validation summary'!$B$2="2022-23",MNU182="In-period"),AND('Validation summary'!$B$2="2023-24",MNU182="In-period"),AND('Validation summary'!$B$2="2024-25",MNU182="In-period"),AND('Validation summary'!$B$2="2024-25",MNU182="End of period",MNU190="Revenue")),TRUE,FALSE)</f>
        <v>0</v>
      </c>
      <c r="MNV183" s="201" t="b">
        <f>IF(OR(AND('Validation summary'!$B$2="2022-23",MNV182="In-period"),AND('Validation summary'!$B$2="2023-24",MNV182="In-period"),AND('Validation summary'!$B$2="2024-25",MNV182="In-period"),AND('Validation summary'!$B$2="2024-25",MNV182="End of period",MNV190="Revenue")),TRUE,FALSE)</f>
        <v>0</v>
      </c>
      <c r="MNW183" s="201" t="b">
        <f>IF(OR(AND('Validation summary'!$B$2="2022-23",MNW182="In-period"),AND('Validation summary'!$B$2="2023-24",MNW182="In-period"),AND('Validation summary'!$B$2="2024-25",MNW182="In-period"),AND('Validation summary'!$B$2="2024-25",MNW182="End of period",MNW190="Revenue")),TRUE,FALSE)</f>
        <v>0</v>
      </c>
      <c r="MNX183" s="201" t="b">
        <f>IF(OR(AND('Validation summary'!$B$2="2022-23",MNX182="In-period"),AND('Validation summary'!$B$2="2023-24",MNX182="In-period"),AND('Validation summary'!$B$2="2024-25",MNX182="In-period"),AND('Validation summary'!$B$2="2024-25",MNX182="End of period",MNX190="Revenue")),TRUE,FALSE)</f>
        <v>0</v>
      </c>
      <c r="MNY183" s="201" t="b">
        <f>IF(OR(AND('Validation summary'!$B$2="2022-23",MNY182="In-period"),AND('Validation summary'!$B$2="2023-24",MNY182="In-period"),AND('Validation summary'!$B$2="2024-25",MNY182="In-period"),AND('Validation summary'!$B$2="2024-25",MNY182="End of period",MNY190="Revenue")),TRUE,FALSE)</f>
        <v>0</v>
      </c>
      <c r="MNZ183" s="201" t="b">
        <f>IF(OR(AND('Validation summary'!$B$2="2022-23",MNZ182="In-period"),AND('Validation summary'!$B$2="2023-24",MNZ182="In-period"),AND('Validation summary'!$B$2="2024-25",MNZ182="In-period"),AND('Validation summary'!$B$2="2024-25",MNZ182="End of period",MNZ190="Revenue")),TRUE,FALSE)</f>
        <v>0</v>
      </c>
      <c r="MOA183" s="201" t="b">
        <f>IF(OR(AND('Validation summary'!$B$2="2022-23",MOA182="In-period"),AND('Validation summary'!$B$2="2023-24",MOA182="In-period"),AND('Validation summary'!$B$2="2024-25",MOA182="In-period"),AND('Validation summary'!$B$2="2024-25",MOA182="End of period",MOA190="Revenue")),TRUE,FALSE)</f>
        <v>0</v>
      </c>
      <c r="MOB183" s="201" t="b">
        <f>IF(OR(AND('Validation summary'!$B$2="2022-23",MOB182="In-period"),AND('Validation summary'!$B$2="2023-24",MOB182="In-period"),AND('Validation summary'!$B$2="2024-25",MOB182="In-period"),AND('Validation summary'!$B$2="2024-25",MOB182="End of period",MOB190="Revenue")),TRUE,FALSE)</f>
        <v>0</v>
      </c>
      <c r="MOC183" s="201" t="b">
        <f>IF(OR(AND('Validation summary'!$B$2="2022-23",MOC182="In-period"),AND('Validation summary'!$B$2="2023-24",MOC182="In-period"),AND('Validation summary'!$B$2="2024-25",MOC182="In-period"),AND('Validation summary'!$B$2="2024-25",MOC182="End of period",MOC190="Revenue")),TRUE,FALSE)</f>
        <v>0</v>
      </c>
      <c r="MOD183" s="201" t="b">
        <f>IF(OR(AND('Validation summary'!$B$2="2022-23",MOD182="In-period"),AND('Validation summary'!$B$2="2023-24",MOD182="In-period"),AND('Validation summary'!$B$2="2024-25",MOD182="In-period"),AND('Validation summary'!$B$2="2024-25",MOD182="End of period",MOD190="Revenue")),TRUE,FALSE)</f>
        <v>0</v>
      </c>
      <c r="MOE183" s="201" t="b">
        <f>IF(OR(AND('Validation summary'!$B$2="2022-23",MOE182="In-period"),AND('Validation summary'!$B$2="2023-24",MOE182="In-period"),AND('Validation summary'!$B$2="2024-25",MOE182="In-period"),AND('Validation summary'!$B$2="2024-25",MOE182="End of period",MOE190="Revenue")),TRUE,FALSE)</f>
        <v>0</v>
      </c>
      <c r="MOF183" s="201" t="b">
        <f>IF(OR(AND('Validation summary'!$B$2="2022-23",MOF182="In-period"),AND('Validation summary'!$B$2="2023-24",MOF182="In-period"),AND('Validation summary'!$B$2="2024-25",MOF182="In-period"),AND('Validation summary'!$B$2="2024-25",MOF182="End of period",MOF190="Revenue")),TRUE,FALSE)</f>
        <v>0</v>
      </c>
      <c r="MOG183" s="201" t="b">
        <f>IF(OR(AND('Validation summary'!$B$2="2022-23",MOG182="In-period"),AND('Validation summary'!$B$2="2023-24",MOG182="In-period"),AND('Validation summary'!$B$2="2024-25",MOG182="In-period"),AND('Validation summary'!$B$2="2024-25",MOG182="End of period",MOG190="Revenue")),TRUE,FALSE)</f>
        <v>0</v>
      </c>
      <c r="MOH183" s="201" t="b">
        <f>IF(OR(AND('Validation summary'!$B$2="2022-23",MOH182="In-period"),AND('Validation summary'!$B$2="2023-24",MOH182="In-period"),AND('Validation summary'!$B$2="2024-25",MOH182="In-period"),AND('Validation summary'!$B$2="2024-25",MOH182="End of period",MOH190="Revenue")),TRUE,FALSE)</f>
        <v>0</v>
      </c>
      <c r="MOI183" s="201" t="b">
        <f>IF(OR(AND('Validation summary'!$B$2="2022-23",MOI182="In-period"),AND('Validation summary'!$B$2="2023-24",MOI182="In-period"),AND('Validation summary'!$B$2="2024-25",MOI182="In-period"),AND('Validation summary'!$B$2="2024-25",MOI182="End of period",MOI190="Revenue")),TRUE,FALSE)</f>
        <v>0</v>
      </c>
      <c r="MOJ183" s="201" t="b">
        <f>IF(OR(AND('Validation summary'!$B$2="2022-23",MOJ182="In-period"),AND('Validation summary'!$B$2="2023-24",MOJ182="In-period"),AND('Validation summary'!$B$2="2024-25",MOJ182="In-period"),AND('Validation summary'!$B$2="2024-25",MOJ182="End of period",MOJ190="Revenue")),TRUE,FALSE)</f>
        <v>0</v>
      </c>
      <c r="MOK183" s="201" t="b">
        <f>IF(OR(AND('Validation summary'!$B$2="2022-23",MOK182="In-period"),AND('Validation summary'!$B$2="2023-24",MOK182="In-period"),AND('Validation summary'!$B$2="2024-25",MOK182="In-period"),AND('Validation summary'!$B$2="2024-25",MOK182="End of period",MOK190="Revenue")),TRUE,FALSE)</f>
        <v>0</v>
      </c>
      <c r="MOL183" s="201" t="b">
        <f>IF(OR(AND('Validation summary'!$B$2="2022-23",MOL182="In-period"),AND('Validation summary'!$B$2="2023-24",MOL182="In-period"),AND('Validation summary'!$B$2="2024-25",MOL182="In-period"),AND('Validation summary'!$B$2="2024-25",MOL182="End of period",MOL190="Revenue")),TRUE,FALSE)</f>
        <v>0</v>
      </c>
      <c r="MOM183" s="201" t="b">
        <f>IF(OR(AND('Validation summary'!$B$2="2022-23",MOM182="In-period"),AND('Validation summary'!$B$2="2023-24",MOM182="In-period"),AND('Validation summary'!$B$2="2024-25",MOM182="In-period"),AND('Validation summary'!$B$2="2024-25",MOM182="End of period",MOM190="Revenue")),TRUE,FALSE)</f>
        <v>0</v>
      </c>
      <c r="MON183" s="201" t="b">
        <f>IF(OR(AND('Validation summary'!$B$2="2022-23",MON182="In-period"),AND('Validation summary'!$B$2="2023-24",MON182="In-period"),AND('Validation summary'!$B$2="2024-25",MON182="In-period"),AND('Validation summary'!$B$2="2024-25",MON182="End of period",MON190="Revenue")),TRUE,FALSE)</f>
        <v>0</v>
      </c>
      <c r="MOO183" s="201" t="b">
        <f>IF(OR(AND('Validation summary'!$B$2="2022-23",MOO182="In-period"),AND('Validation summary'!$B$2="2023-24",MOO182="In-period"),AND('Validation summary'!$B$2="2024-25",MOO182="In-period"),AND('Validation summary'!$B$2="2024-25",MOO182="End of period",MOO190="Revenue")),TRUE,FALSE)</f>
        <v>0</v>
      </c>
      <c r="MOP183" s="201" t="b">
        <f>IF(OR(AND('Validation summary'!$B$2="2022-23",MOP182="In-period"),AND('Validation summary'!$B$2="2023-24",MOP182="In-period"),AND('Validation summary'!$B$2="2024-25",MOP182="In-period"),AND('Validation summary'!$B$2="2024-25",MOP182="End of period",MOP190="Revenue")),TRUE,FALSE)</f>
        <v>0</v>
      </c>
      <c r="MOQ183" s="201" t="b">
        <f>IF(OR(AND('Validation summary'!$B$2="2022-23",MOQ182="In-period"),AND('Validation summary'!$B$2="2023-24",MOQ182="In-period"),AND('Validation summary'!$B$2="2024-25",MOQ182="In-period"),AND('Validation summary'!$B$2="2024-25",MOQ182="End of period",MOQ190="Revenue")),TRUE,FALSE)</f>
        <v>0</v>
      </c>
      <c r="MOR183" s="201" t="b">
        <f>IF(OR(AND('Validation summary'!$B$2="2022-23",MOR182="In-period"),AND('Validation summary'!$B$2="2023-24",MOR182="In-period"),AND('Validation summary'!$B$2="2024-25",MOR182="In-period"),AND('Validation summary'!$B$2="2024-25",MOR182="End of period",MOR190="Revenue")),TRUE,FALSE)</f>
        <v>0</v>
      </c>
      <c r="MOS183" s="201" t="b">
        <f>IF(OR(AND('Validation summary'!$B$2="2022-23",MOS182="In-period"),AND('Validation summary'!$B$2="2023-24",MOS182="In-period"),AND('Validation summary'!$B$2="2024-25",MOS182="In-period"),AND('Validation summary'!$B$2="2024-25",MOS182="End of period",MOS190="Revenue")),TRUE,FALSE)</f>
        <v>0</v>
      </c>
      <c r="MOT183" s="201" t="b">
        <f>IF(OR(AND('Validation summary'!$B$2="2022-23",MOT182="In-period"),AND('Validation summary'!$B$2="2023-24",MOT182="In-period"),AND('Validation summary'!$B$2="2024-25",MOT182="In-period"),AND('Validation summary'!$B$2="2024-25",MOT182="End of period",MOT190="Revenue")),TRUE,FALSE)</f>
        <v>0</v>
      </c>
      <c r="MOU183" s="201" t="b">
        <f>IF(OR(AND('Validation summary'!$B$2="2022-23",MOU182="In-period"),AND('Validation summary'!$B$2="2023-24",MOU182="In-period"),AND('Validation summary'!$B$2="2024-25",MOU182="In-period"),AND('Validation summary'!$B$2="2024-25",MOU182="End of period",MOU190="Revenue")),TRUE,FALSE)</f>
        <v>0</v>
      </c>
      <c r="MOV183" s="201" t="b">
        <f>IF(OR(AND('Validation summary'!$B$2="2022-23",MOV182="In-period"),AND('Validation summary'!$B$2="2023-24",MOV182="In-period"),AND('Validation summary'!$B$2="2024-25",MOV182="In-period"),AND('Validation summary'!$B$2="2024-25",MOV182="End of period",MOV190="Revenue")),TRUE,FALSE)</f>
        <v>0</v>
      </c>
      <c r="MOW183" s="201" t="b">
        <f>IF(OR(AND('Validation summary'!$B$2="2022-23",MOW182="In-period"),AND('Validation summary'!$B$2="2023-24",MOW182="In-period"),AND('Validation summary'!$B$2="2024-25",MOW182="In-period"),AND('Validation summary'!$B$2="2024-25",MOW182="End of period",MOW190="Revenue")),TRUE,FALSE)</f>
        <v>0</v>
      </c>
      <c r="MOX183" s="201" t="b">
        <f>IF(OR(AND('Validation summary'!$B$2="2022-23",MOX182="In-period"),AND('Validation summary'!$B$2="2023-24",MOX182="In-period"),AND('Validation summary'!$B$2="2024-25",MOX182="In-period"),AND('Validation summary'!$B$2="2024-25",MOX182="End of period",MOX190="Revenue")),TRUE,FALSE)</f>
        <v>0</v>
      </c>
      <c r="MOY183" s="201" t="b">
        <f>IF(OR(AND('Validation summary'!$B$2="2022-23",MOY182="In-period"),AND('Validation summary'!$B$2="2023-24",MOY182="In-period"),AND('Validation summary'!$B$2="2024-25",MOY182="In-period"),AND('Validation summary'!$B$2="2024-25",MOY182="End of period",MOY190="Revenue")),TRUE,FALSE)</f>
        <v>0</v>
      </c>
      <c r="MOZ183" s="201" t="b">
        <f>IF(OR(AND('Validation summary'!$B$2="2022-23",MOZ182="In-period"),AND('Validation summary'!$B$2="2023-24",MOZ182="In-period"),AND('Validation summary'!$B$2="2024-25",MOZ182="In-period"),AND('Validation summary'!$B$2="2024-25",MOZ182="End of period",MOZ190="Revenue")),TRUE,FALSE)</f>
        <v>0</v>
      </c>
      <c r="MPA183" s="201" t="b">
        <f>IF(OR(AND('Validation summary'!$B$2="2022-23",MPA182="In-period"),AND('Validation summary'!$B$2="2023-24",MPA182="In-period"),AND('Validation summary'!$B$2="2024-25",MPA182="In-period"),AND('Validation summary'!$B$2="2024-25",MPA182="End of period",MPA190="Revenue")),TRUE,FALSE)</f>
        <v>0</v>
      </c>
      <c r="MPB183" s="201" t="b">
        <f>IF(OR(AND('Validation summary'!$B$2="2022-23",MPB182="In-period"),AND('Validation summary'!$B$2="2023-24",MPB182="In-period"),AND('Validation summary'!$B$2="2024-25",MPB182="In-period"),AND('Validation summary'!$B$2="2024-25",MPB182="End of period",MPB190="Revenue")),TRUE,FALSE)</f>
        <v>0</v>
      </c>
      <c r="MPC183" s="201" t="b">
        <f>IF(OR(AND('Validation summary'!$B$2="2022-23",MPC182="In-period"),AND('Validation summary'!$B$2="2023-24",MPC182="In-period"),AND('Validation summary'!$B$2="2024-25",MPC182="In-period"),AND('Validation summary'!$B$2="2024-25",MPC182="End of period",MPC190="Revenue")),TRUE,FALSE)</f>
        <v>0</v>
      </c>
      <c r="MPD183" s="201" t="b">
        <f>IF(OR(AND('Validation summary'!$B$2="2022-23",MPD182="In-period"),AND('Validation summary'!$B$2="2023-24",MPD182="In-period"),AND('Validation summary'!$B$2="2024-25",MPD182="In-period"),AND('Validation summary'!$B$2="2024-25",MPD182="End of period",MPD190="Revenue")),TRUE,FALSE)</f>
        <v>0</v>
      </c>
      <c r="MPE183" s="201" t="b">
        <f>IF(OR(AND('Validation summary'!$B$2="2022-23",MPE182="In-period"),AND('Validation summary'!$B$2="2023-24",MPE182="In-period"),AND('Validation summary'!$B$2="2024-25",MPE182="In-period"),AND('Validation summary'!$B$2="2024-25",MPE182="End of period",MPE190="Revenue")),TRUE,FALSE)</f>
        <v>0</v>
      </c>
      <c r="MPF183" s="201" t="b">
        <f>IF(OR(AND('Validation summary'!$B$2="2022-23",MPF182="In-period"),AND('Validation summary'!$B$2="2023-24",MPF182="In-period"),AND('Validation summary'!$B$2="2024-25",MPF182="In-period"),AND('Validation summary'!$B$2="2024-25",MPF182="End of period",MPF190="Revenue")),TRUE,FALSE)</f>
        <v>0</v>
      </c>
      <c r="MPG183" s="201" t="b">
        <f>IF(OR(AND('Validation summary'!$B$2="2022-23",MPG182="In-period"),AND('Validation summary'!$B$2="2023-24",MPG182="In-period"),AND('Validation summary'!$B$2="2024-25",MPG182="In-period"),AND('Validation summary'!$B$2="2024-25",MPG182="End of period",MPG190="Revenue")),TRUE,FALSE)</f>
        <v>0</v>
      </c>
      <c r="MPH183" s="201" t="b">
        <f>IF(OR(AND('Validation summary'!$B$2="2022-23",MPH182="In-period"),AND('Validation summary'!$B$2="2023-24",MPH182="In-period"),AND('Validation summary'!$B$2="2024-25",MPH182="In-period"),AND('Validation summary'!$B$2="2024-25",MPH182="End of period",MPH190="Revenue")),TRUE,FALSE)</f>
        <v>0</v>
      </c>
      <c r="MPI183" s="201" t="b">
        <f>IF(OR(AND('Validation summary'!$B$2="2022-23",MPI182="In-period"),AND('Validation summary'!$B$2="2023-24",MPI182="In-period"),AND('Validation summary'!$B$2="2024-25",MPI182="In-period"),AND('Validation summary'!$B$2="2024-25",MPI182="End of period",MPI190="Revenue")),TRUE,FALSE)</f>
        <v>0</v>
      </c>
      <c r="MPJ183" s="201" t="b">
        <f>IF(OR(AND('Validation summary'!$B$2="2022-23",MPJ182="In-period"),AND('Validation summary'!$B$2="2023-24",MPJ182="In-period"),AND('Validation summary'!$B$2="2024-25",MPJ182="In-period"),AND('Validation summary'!$B$2="2024-25",MPJ182="End of period",MPJ190="Revenue")),TRUE,FALSE)</f>
        <v>0</v>
      </c>
      <c r="MPK183" s="201" t="b">
        <f>IF(OR(AND('Validation summary'!$B$2="2022-23",MPK182="In-period"),AND('Validation summary'!$B$2="2023-24",MPK182="In-period"),AND('Validation summary'!$B$2="2024-25",MPK182="In-period"),AND('Validation summary'!$B$2="2024-25",MPK182="End of period",MPK190="Revenue")),TRUE,FALSE)</f>
        <v>0</v>
      </c>
      <c r="MPL183" s="201" t="b">
        <f>IF(OR(AND('Validation summary'!$B$2="2022-23",MPL182="In-period"),AND('Validation summary'!$B$2="2023-24",MPL182="In-period"),AND('Validation summary'!$B$2="2024-25",MPL182="In-period"),AND('Validation summary'!$B$2="2024-25",MPL182="End of period",MPL190="Revenue")),TRUE,FALSE)</f>
        <v>0</v>
      </c>
      <c r="MPM183" s="201" t="b">
        <f>IF(OR(AND('Validation summary'!$B$2="2022-23",MPM182="In-period"),AND('Validation summary'!$B$2="2023-24",MPM182="In-period"),AND('Validation summary'!$B$2="2024-25",MPM182="In-period"),AND('Validation summary'!$B$2="2024-25",MPM182="End of period",MPM190="Revenue")),TRUE,FALSE)</f>
        <v>0</v>
      </c>
      <c r="MPN183" s="201" t="b">
        <f>IF(OR(AND('Validation summary'!$B$2="2022-23",MPN182="In-period"),AND('Validation summary'!$B$2="2023-24",MPN182="In-period"),AND('Validation summary'!$B$2="2024-25",MPN182="In-period"),AND('Validation summary'!$B$2="2024-25",MPN182="End of period",MPN190="Revenue")),TRUE,FALSE)</f>
        <v>0</v>
      </c>
      <c r="MPO183" s="201" t="b">
        <f>IF(OR(AND('Validation summary'!$B$2="2022-23",MPO182="In-period"),AND('Validation summary'!$B$2="2023-24",MPO182="In-period"),AND('Validation summary'!$B$2="2024-25",MPO182="In-period"),AND('Validation summary'!$B$2="2024-25",MPO182="End of period",MPO190="Revenue")),TRUE,FALSE)</f>
        <v>0</v>
      </c>
      <c r="MPP183" s="201" t="b">
        <f>IF(OR(AND('Validation summary'!$B$2="2022-23",MPP182="In-period"),AND('Validation summary'!$B$2="2023-24",MPP182="In-period"),AND('Validation summary'!$B$2="2024-25",MPP182="In-period"),AND('Validation summary'!$B$2="2024-25",MPP182="End of period",MPP190="Revenue")),TRUE,FALSE)</f>
        <v>0</v>
      </c>
      <c r="MPQ183" s="201" t="b">
        <f>IF(OR(AND('Validation summary'!$B$2="2022-23",MPQ182="In-period"),AND('Validation summary'!$B$2="2023-24",MPQ182="In-period"),AND('Validation summary'!$B$2="2024-25",MPQ182="In-period"),AND('Validation summary'!$B$2="2024-25",MPQ182="End of period",MPQ190="Revenue")),TRUE,FALSE)</f>
        <v>0</v>
      </c>
      <c r="MPR183" s="201" t="b">
        <f>IF(OR(AND('Validation summary'!$B$2="2022-23",MPR182="In-period"),AND('Validation summary'!$B$2="2023-24",MPR182="In-period"),AND('Validation summary'!$B$2="2024-25",MPR182="In-period"),AND('Validation summary'!$B$2="2024-25",MPR182="End of period",MPR190="Revenue")),TRUE,FALSE)</f>
        <v>0</v>
      </c>
      <c r="MPS183" s="201" t="b">
        <f>IF(OR(AND('Validation summary'!$B$2="2022-23",MPS182="In-period"),AND('Validation summary'!$B$2="2023-24",MPS182="In-period"),AND('Validation summary'!$B$2="2024-25",MPS182="In-period"),AND('Validation summary'!$B$2="2024-25",MPS182="End of period",MPS190="Revenue")),TRUE,FALSE)</f>
        <v>0</v>
      </c>
      <c r="MPT183" s="201" t="b">
        <f>IF(OR(AND('Validation summary'!$B$2="2022-23",MPT182="In-period"),AND('Validation summary'!$B$2="2023-24",MPT182="In-period"),AND('Validation summary'!$B$2="2024-25",MPT182="In-period"),AND('Validation summary'!$B$2="2024-25",MPT182="End of period",MPT190="Revenue")),TRUE,FALSE)</f>
        <v>0</v>
      </c>
      <c r="MPU183" s="201" t="b">
        <f>IF(OR(AND('Validation summary'!$B$2="2022-23",MPU182="In-period"),AND('Validation summary'!$B$2="2023-24",MPU182="In-period"),AND('Validation summary'!$B$2="2024-25",MPU182="In-period"),AND('Validation summary'!$B$2="2024-25",MPU182="End of period",MPU190="Revenue")),TRUE,FALSE)</f>
        <v>0</v>
      </c>
      <c r="MPV183" s="201" t="b">
        <f>IF(OR(AND('Validation summary'!$B$2="2022-23",MPV182="In-period"),AND('Validation summary'!$B$2="2023-24",MPV182="In-period"),AND('Validation summary'!$B$2="2024-25",MPV182="In-period"),AND('Validation summary'!$B$2="2024-25",MPV182="End of period",MPV190="Revenue")),TRUE,FALSE)</f>
        <v>0</v>
      </c>
      <c r="MPW183" s="201" t="b">
        <f>IF(OR(AND('Validation summary'!$B$2="2022-23",MPW182="In-period"),AND('Validation summary'!$B$2="2023-24",MPW182="In-period"),AND('Validation summary'!$B$2="2024-25",MPW182="In-period"),AND('Validation summary'!$B$2="2024-25",MPW182="End of period",MPW190="Revenue")),TRUE,FALSE)</f>
        <v>0</v>
      </c>
      <c r="MPX183" s="201" t="b">
        <f>IF(OR(AND('Validation summary'!$B$2="2022-23",MPX182="In-period"),AND('Validation summary'!$B$2="2023-24",MPX182="In-period"),AND('Validation summary'!$B$2="2024-25",MPX182="In-period"),AND('Validation summary'!$B$2="2024-25",MPX182="End of period",MPX190="Revenue")),TRUE,FALSE)</f>
        <v>0</v>
      </c>
      <c r="MPY183" s="201" t="b">
        <f>IF(OR(AND('Validation summary'!$B$2="2022-23",MPY182="In-period"),AND('Validation summary'!$B$2="2023-24",MPY182="In-period"),AND('Validation summary'!$B$2="2024-25",MPY182="In-period"),AND('Validation summary'!$B$2="2024-25",MPY182="End of period",MPY190="Revenue")),TRUE,FALSE)</f>
        <v>0</v>
      </c>
      <c r="MPZ183" s="201" t="b">
        <f>IF(OR(AND('Validation summary'!$B$2="2022-23",MPZ182="In-period"),AND('Validation summary'!$B$2="2023-24",MPZ182="In-period"),AND('Validation summary'!$B$2="2024-25",MPZ182="In-period"),AND('Validation summary'!$B$2="2024-25",MPZ182="End of period",MPZ190="Revenue")),TRUE,FALSE)</f>
        <v>0</v>
      </c>
      <c r="MQA183" s="201" t="b">
        <f>IF(OR(AND('Validation summary'!$B$2="2022-23",MQA182="In-period"),AND('Validation summary'!$B$2="2023-24",MQA182="In-period"),AND('Validation summary'!$B$2="2024-25",MQA182="In-period"),AND('Validation summary'!$B$2="2024-25",MQA182="End of period",MQA190="Revenue")),TRUE,FALSE)</f>
        <v>0</v>
      </c>
      <c r="MQB183" s="201" t="b">
        <f>IF(OR(AND('Validation summary'!$B$2="2022-23",MQB182="In-period"),AND('Validation summary'!$B$2="2023-24",MQB182="In-period"),AND('Validation summary'!$B$2="2024-25",MQB182="In-period"),AND('Validation summary'!$B$2="2024-25",MQB182="End of period",MQB190="Revenue")),TRUE,FALSE)</f>
        <v>0</v>
      </c>
      <c r="MQC183" s="201" t="b">
        <f>IF(OR(AND('Validation summary'!$B$2="2022-23",MQC182="In-period"),AND('Validation summary'!$B$2="2023-24",MQC182="In-period"),AND('Validation summary'!$B$2="2024-25",MQC182="In-period"),AND('Validation summary'!$B$2="2024-25",MQC182="End of period",MQC190="Revenue")),TRUE,FALSE)</f>
        <v>0</v>
      </c>
      <c r="MQD183" s="201" t="b">
        <f>IF(OR(AND('Validation summary'!$B$2="2022-23",MQD182="In-period"),AND('Validation summary'!$B$2="2023-24",MQD182="In-period"),AND('Validation summary'!$B$2="2024-25",MQD182="In-period"),AND('Validation summary'!$B$2="2024-25",MQD182="End of period",MQD190="Revenue")),TRUE,FALSE)</f>
        <v>0</v>
      </c>
      <c r="MQE183" s="201" t="b">
        <f>IF(OR(AND('Validation summary'!$B$2="2022-23",MQE182="In-period"),AND('Validation summary'!$B$2="2023-24",MQE182="In-period"),AND('Validation summary'!$B$2="2024-25",MQE182="In-period"),AND('Validation summary'!$B$2="2024-25",MQE182="End of period",MQE190="Revenue")),TRUE,FALSE)</f>
        <v>0</v>
      </c>
      <c r="MQF183" s="201" t="b">
        <f>IF(OR(AND('Validation summary'!$B$2="2022-23",MQF182="In-period"),AND('Validation summary'!$B$2="2023-24",MQF182="In-period"),AND('Validation summary'!$B$2="2024-25",MQF182="In-period"),AND('Validation summary'!$B$2="2024-25",MQF182="End of period",MQF190="Revenue")),TRUE,FALSE)</f>
        <v>0</v>
      </c>
      <c r="MQG183" s="201" t="b">
        <f>IF(OR(AND('Validation summary'!$B$2="2022-23",MQG182="In-period"),AND('Validation summary'!$B$2="2023-24",MQG182="In-period"),AND('Validation summary'!$B$2="2024-25",MQG182="In-period"),AND('Validation summary'!$B$2="2024-25",MQG182="End of period",MQG190="Revenue")),TRUE,FALSE)</f>
        <v>0</v>
      </c>
      <c r="MQH183" s="201" t="b">
        <f>IF(OR(AND('Validation summary'!$B$2="2022-23",MQH182="In-period"),AND('Validation summary'!$B$2="2023-24",MQH182="In-period"),AND('Validation summary'!$B$2="2024-25",MQH182="In-period"),AND('Validation summary'!$B$2="2024-25",MQH182="End of period",MQH190="Revenue")),TRUE,FALSE)</f>
        <v>0</v>
      </c>
      <c r="MQI183" s="201" t="b">
        <f>IF(OR(AND('Validation summary'!$B$2="2022-23",MQI182="In-period"),AND('Validation summary'!$B$2="2023-24",MQI182="In-period"),AND('Validation summary'!$B$2="2024-25",MQI182="In-period"),AND('Validation summary'!$B$2="2024-25",MQI182="End of period",MQI190="Revenue")),TRUE,FALSE)</f>
        <v>0</v>
      </c>
      <c r="MQJ183" s="201" t="b">
        <f>IF(OR(AND('Validation summary'!$B$2="2022-23",MQJ182="In-period"),AND('Validation summary'!$B$2="2023-24",MQJ182="In-period"),AND('Validation summary'!$B$2="2024-25",MQJ182="In-period"),AND('Validation summary'!$B$2="2024-25",MQJ182="End of period",MQJ190="Revenue")),TRUE,FALSE)</f>
        <v>0</v>
      </c>
      <c r="MQK183" s="201" t="b">
        <f>IF(OR(AND('Validation summary'!$B$2="2022-23",MQK182="In-period"),AND('Validation summary'!$B$2="2023-24",MQK182="In-period"),AND('Validation summary'!$B$2="2024-25",MQK182="In-period"),AND('Validation summary'!$B$2="2024-25",MQK182="End of period",MQK190="Revenue")),TRUE,FALSE)</f>
        <v>0</v>
      </c>
      <c r="MQL183" s="201" t="b">
        <f>IF(OR(AND('Validation summary'!$B$2="2022-23",MQL182="In-period"),AND('Validation summary'!$B$2="2023-24",MQL182="In-period"),AND('Validation summary'!$B$2="2024-25",MQL182="In-period"),AND('Validation summary'!$B$2="2024-25",MQL182="End of period",MQL190="Revenue")),TRUE,FALSE)</f>
        <v>0</v>
      </c>
      <c r="MQM183" s="201" t="b">
        <f>IF(OR(AND('Validation summary'!$B$2="2022-23",MQM182="In-period"),AND('Validation summary'!$B$2="2023-24",MQM182="In-period"),AND('Validation summary'!$B$2="2024-25",MQM182="In-period"),AND('Validation summary'!$B$2="2024-25",MQM182="End of period",MQM190="Revenue")),TRUE,FALSE)</f>
        <v>0</v>
      </c>
      <c r="MQN183" s="201" t="b">
        <f>IF(OR(AND('Validation summary'!$B$2="2022-23",MQN182="In-period"),AND('Validation summary'!$B$2="2023-24",MQN182="In-period"),AND('Validation summary'!$B$2="2024-25",MQN182="In-period"),AND('Validation summary'!$B$2="2024-25",MQN182="End of period",MQN190="Revenue")),TRUE,FALSE)</f>
        <v>0</v>
      </c>
      <c r="MQO183" s="201" t="b">
        <f>IF(OR(AND('Validation summary'!$B$2="2022-23",MQO182="In-period"),AND('Validation summary'!$B$2="2023-24",MQO182="In-period"),AND('Validation summary'!$B$2="2024-25",MQO182="In-period"),AND('Validation summary'!$B$2="2024-25",MQO182="End of period",MQO190="Revenue")),TRUE,FALSE)</f>
        <v>0</v>
      </c>
      <c r="MQP183" s="201" t="b">
        <f>IF(OR(AND('Validation summary'!$B$2="2022-23",MQP182="In-period"),AND('Validation summary'!$B$2="2023-24",MQP182="In-period"),AND('Validation summary'!$B$2="2024-25",MQP182="In-period"),AND('Validation summary'!$B$2="2024-25",MQP182="End of period",MQP190="Revenue")),TRUE,FALSE)</f>
        <v>0</v>
      </c>
      <c r="MQQ183" s="201" t="b">
        <f>IF(OR(AND('Validation summary'!$B$2="2022-23",MQQ182="In-period"),AND('Validation summary'!$B$2="2023-24",MQQ182="In-period"),AND('Validation summary'!$B$2="2024-25",MQQ182="In-period"),AND('Validation summary'!$B$2="2024-25",MQQ182="End of period",MQQ190="Revenue")),TRUE,FALSE)</f>
        <v>0</v>
      </c>
      <c r="MQR183" s="201" t="b">
        <f>IF(OR(AND('Validation summary'!$B$2="2022-23",MQR182="In-period"),AND('Validation summary'!$B$2="2023-24",MQR182="In-period"),AND('Validation summary'!$B$2="2024-25",MQR182="In-period"),AND('Validation summary'!$B$2="2024-25",MQR182="End of period",MQR190="Revenue")),TRUE,FALSE)</f>
        <v>0</v>
      </c>
      <c r="MQS183" s="201" t="b">
        <f>IF(OR(AND('Validation summary'!$B$2="2022-23",MQS182="In-period"),AND('Validation summary'!$B$2="2023-24",MQS182="In-period"),AND('Validation summary'!$B$2="2024-25",MQS182="In-period"),AND('Validation summary'!$B$2="2024-25",MQS182="End of period",MQS190="Revenue")),TRUE,FALSE)</f>
        <v>0</v>
      </c>
      <c r="MQT183" s="201" t="b">
        <f>IF(OR(AND('Validation summary'!$B$2="2022-23",MQT182="In-period"),AND('Validation summary'!$B$2="2023-24",MQT182="In-period"),AND('Validation summary'!$B$2="2024-25",MQT182="In-period"),AND('Validation summary'!$B$2="2024-25",MQT182="End of period",MQT190="Revenue")),TRUE,FALSE)</f>
        <v>0</v>
      </c>
      <c r="MQU183" s="201" t="b">
        <f>IF(OR(AND('Validation summary'!$B$2="2022-23",MQU182="In-period"),AND('Validation summary'!$B$2="2023-24",MQU182="In-period"),AND('Validation summary'!$B$2="2024-25",MQU182="In-period"),AND('Validation summary'!$B$2="2024-25",MQU182="End of period",MQU190="Revenue")),TRUE,FALSE)</f>
        <v>0</v>
      </c>
      <c r="MQV183" s="201" t="b">
        <f>IF(OR(AND('Validation summary'!$B$2="2022-23",MQV182="In-period"),AND('Validation summary'!$B$2="2023-24",MQV182="In-period"),AND('Validation summary'!$B$2="2024-25",MQV182="In-period"),AND('Validation summary'!$B$2="2024-25",MQV182="End of period",MQV190="Revenue")),TRUE,FALSE)</f>
        <v>0</v>
      </c>
      <c r="MQW183" s="201" t="b">
        <f>IF(OR(AND('Validation summary'!$B$2="2022-23",MQW182="In-period"),AND('Validation summary'!$B$2="2023-24",MQW182="In-period"),AND('Validation summary'!$B$2="2024-25",MQW182="In-period"),AND('Validation summary'!$B$2="2024-25",MQW182="End of period",MQW190="Revenue")),TRUE,FALSE)</f>
        <v>0</v>
      </c>
      <c r="MQX183" s="201" t="b">
        <f>IF(OR(AND('Validation summary'!$B$2="2022-23",MQX182="In-period"),AND('Validation summary'!$B$2="2023-24",MQX182="In-period"),AND('Validation summary'!$B$2="2024-25",MQX182="In-period"),AND('Validation summary'!$B$2="2024-25",MQX182="End of period",MQX190="Revenue")),TRUE,FALSE)</f>
        <v>0</v>
      </c>
      <c r="MQY183" s="201" t="b">
        <f>IF(OR(AND('Validation summary'!$B$2="2022-23",MQY182="In-period"),AND('Validation summary'!$B$2="2023-24",MQY182="In-period"),AND('Validation summary'!$B$2="2024-25",MQY182="In-period"),AND('Validation summary'!$B$2="2024-25",MQY182="End of period",MQY190="Revenue")),TRUE,FALSE)</f>
        <v>0</v>
      </c>
      <c r="MQZ183" s="201" t="b">
        <f>IF(OR(AND('Validation summary'!$B$2="2022-23",MQZ182="In-period"),AND('Validation summary'!$B$2="2023-24",MQZ182="In-period"),AND('Validation summary'!$B$2="2024-25",MQZ182="In-period"),AND('Validation summary'!$B$2="2024-25",MQZ182="End of period",MQZ190="Revenue")),TRUE,FALSE)</f>
        <v>0</v>
      </c>
      <c r="MRA183" s="201" t="b">
        <f>IF(OR(AND('Validation summary'!$B$2="2022-23",MRA182="In-period"),AND('Validation summary'!$B$2="2023-24",MRA182="In-period"),AND('Validation summary'!$B$2="2024-25",MRA182="In-period"),AND('Validation summary'!$B$2="2024-25",MRA182="End of period",MRA190="Revenue")),TRUE,FALSE)</f>
        <v>0</v>
      </c>
      <c r="MRB183" s="201" t="b">
        <f>IF(OR(AND('Validation summary'!$B$2="2022-23",MRB182="In-period"),AND('Validation summary'!$B$2="2023-24",MRB182="In-period"),AND('Validation summary'!$B$2="2024-25",MRB182="In-period"),AND('Validation summary'!$B$2="2024-25",MRB182="End of period",MRB190="Revenue")),TRUE,FALSE)</f>
        <v>0</v>
      </c>
      <c r="MRC183" s="201" t="b">
        <f>IF(OR(AND('Validation summary'!$B$2="2022-23",MRC182="In-period"),AND('Validation summary'!$B$2="2023-24",MRC182="In-period"),AND('Validation summary'!$B$2="2024-25",MRC182="In-period"),AND('Validation summary'!$B$2="2024-25",MRC182="End of period",MRC190="Revenue")),TRUE,FALSE)</f>
        <v>0</v>
      </c>
      <c r="MRD183" s="201" t="b">
        <f>IF(OR(AND('Validation summary'!$B$2="2022-23",MRD182="In-period"),AND('Validation summary'!$B$2="2023-24",MRD182="In-period"),AND('Validation summary'!$B$2="2024-25",MRD182="In-period"),AND('Validation summary'!$B$2="2024-25",MRD182="End of period",MRD190="Revenue")),TRUE,FALSE)</f>
        <v>0</v>
      </c>
      <c r="MRE183" s="201" t="b">
        <f>IF(OR(AND('Validation summary'!$B$2="2022-23",MRE182="In-period"),AND('Validation summary'!$B$2="2023-24",MRE182="In-period"),AND('Validation summary'!$B$2="2024-25",MRE182="In-period"),AND('Validation summary'!$B$2="2024-25",MRE182="End of period",MRE190="Revenue")),TRUE,FALSE)</f>
        <v>0</v>
      </c>
      <c r="MRF183" s="201" t="b">
        <f>IF(OR(AND('Validation summary'!$B$2="2022-23",MRF182="In-period"),AND('Validation summary'!$B$2="2023-24",MRF182="In-period"),AND('Validation summary'!$B$2="2024-25",MRF182="In-period"),AND('Validation summary'!$B$2="2024-25",MRF182="End of period",MRF190="Revenue")),TRUE,FALSE)</f>
        <v>0</v>
      </c>
      <c r="MRG183" s="201" t="b">
        <f>IF(OR(AND('Validation summary'!$B$2="2022-23",MRG182="In-period"),AND('Validation summary'!$B$2="2023-24",MRG182="In-period"),AND('Validation summary'!$B$2="2024-25",MRG182="In-period"),AND('Validation summary'!$B$2="2024-25",MRG182="End of period",MRG190="Revenue")),TRUE,FALSE)</f>
        <v>0</v>
      </c>
      <c r="MRH183" s="201" t="b">
        <f>IF(OR(AND('Validation summary'!$B$2="2022-23",MRH182="In-period"),AND('Validation summary'!$B$2="2023-24",MRH182="In-period"),AND('Validation summary'!$B$2="2024-25",MRH182="In-period"),AND('Validation summary'!$B$2="2024-25",MRH182="End of period",MRH190="Revenue")),TRUE,FALSE)</f>
        <v>0</v>
      </c>
      <c r="MRI183" s="201" t="b">
        <f>IF(OR(AND('Validation summary'!$B$2="2022-23",MRI182="In-period"),AND('Validation summary'!$B$2="2023-24",MRI182="In-period"),AND('Validation summary'!$B$2="2024-25",MRI182="In-period"),AND('Validation summary'!$B$2="2024-25",MRI182="End of period",MRI190="Revenue")),TRUE,FALSE)</f>
        <v>0</v>
      </c>
      <c r="MRJ183" s="201" t="b">
        <f>IF(OR(AND('Validation summary'!$B$2="2022-23",MRJ182="In-period"),AND('Validation summary'!$B$2="2023-24",MRJ182="In-period"),AND('Validation summary'!$B$2="2024-25",MRJ182="In-period"),AND('Validation summary'!$B$2="2024-25",MRJ182="End of period",MRJ190="Revenue")),TRUE,FALSE)</f>
        <v>0</v>
      </c>
      <c r="MRK183" s="201" t="b">
        <f>IF(OR(AND('Validation summary'!$B$2="2022-23",MRK182="In-period"),AND('Validation summary'!$B$2="2023-24",MRK182="In-period"),AND('Validation summary'!$B$2="2024-25",MRK182="In-period"),AND('Validation summary'!$B$2="2024-25",MRK182="End of period",MRK190="Revenue")),TRUE,FALSE)</f>
        <v>0</v>
      </c>
      <c r="MRL183" s="201" t="b">
        <f>IF(OR(AND('Validation summary'!$B$2="2022-23",MRL182="In-period"),AND('Validation summary'!$B$2="2023-24",MRL182="In-period"),AND('Validation summary'!$B$2="2024-25",MRL182="In-period"),AND('Validation summary'!$B$2="2024-25",MRL182="End of period",MRL190="Revenue")),TRUE,FALSE)</f>
        <v>0</v>
      </c>
      <c r="MRM183" s="201" t="b">
        <f>IF(OR(AND('Validation summary'!$B$2="2022-23",MRM182="In-period"),AND('Validation summary'!$B$2="2023-24",MRM182="In-period"),AND('Validation summary'!$B$2="2024-25",MRM182="In-period"),AND('Validation summary'!$B$2="2024-25",MRM182="End of period",MRM190="Revenue")),TRUE,FALSE)</f>
        <v>0</v>
      </c>
      <c r="MRN183" s="201" t="b">
        <f>IF(OR(AND('Validation summary'!$B$2="2022-23",MRN182="In-period"),AND('Validation summary'!$B$2="2023-24",MRN182="In-period"),AND('Validation summary'!$B$2="2024-25",MRN182="In-period"),AND('Validation summary'!$B$2="2024-25",MRN182="End of period",MRN190="Revenue")),TRUE,FALSE)</f>
        <v>0</v>
      </c>
      <c r="MRO183" s="201" t="b">
        <f>IF(OR(AND('Validation summary'!$B$2="2022-23",MRO182="In-period"),AND('Validation summary'!$B$2="2023-24",MRO182="In-period"),AND('Validation summary'!$B$2="2024-25",MRO182="In-period"),AND('Validation summary'!$B$2="2024-25",MRO182="End of period",MRO190="Revenue")),TRUE,FALSE)</f>
        <v>0</v>
      </c>
      <c r="MRP183" s="201" t="b">
        <f>IF(OR(AND('Validation summary'!$B$2="2022-23",MRP182="In-period"),AND('Validation summary'!$B$2="2023-24",MRP182="In-period"),AND('Validation summary'!$B$2="2024-25",MRP182="In-period"),AND('Validation summary'!$B$2="2024-25",MRP182="End of period",MRP190="Revenue")),TRUE,FALSE)</f>
        <v>0</v>
      </c>
      <c r="MRQ183" s="201" t="b">
        <f>IF(OR(AND('Validation summary'!$B$2="2022-23",MRQ182="In-period"),AND('Validation summary'!$B$2="2023-24",MRQ182="In-period"),AND('Validation summary'!$B$2="2024-25",MRQ182="In-period"),AND('Validation summary'!$B$2="2024-25",MRQ182="End of period",MRQ190="Revenue")),TRUE,FALSE)</f>
        <v>0</v>
      </c>
      <c r="MRR183" s="201" t="b">
        <f>IF(OR(AND('Validation summary'!$B$2="2022-23",MRR182="In-period"),AND('Validation summary'!$B$2="2023-24",MRR182="In-period"),AND('Validation summary'!$B$2="2024-25",MRR182="In-period"),AND('Validation summary'!$B$2="2024-25",MRR182="End of period",MRR190="Revenue")),TRUE,FALSE)</f>
        <v>0</v>
      </c>
      <c r="MRS183" s="201" t="b">
        <f>IF(OR(AND('Validation summary'!$B$2="2022-23",MRS182="In-period"),AND('Validation summary'!$B$2="2023-24",MRS182="In-period"),AND('Validation summary'!$B$2="2024-25",MRS182="In-period"),AND('Validation summary'!$B$2="2024-25",MRS182="End of period",MRS190="Revenue")),TRUE,FALSE)</f>
        <v>0</v>
      </c>
      <c r="MRT183" s="201" t="b">
        <f>IF(OR(AND('Validation summary'!$B$2="2022-23",MRT182="In-period"),AND('Validation summary'!$B$2="2023-24",MRT182="In-period"),AND('Validation summary'!$B$2="2024-25",MRT182="In-period"),AND('Validation summary'!$B$2="2024-25",MRT182="End of period",MRT190="Revenue")),TRUE,FALSE)</f>
        <v>0</v>
      </c>
      <c r="MRU183" s="201" t="b">
        <f>IF(OR(AND('Validation summary'!$B$2="2022-23",MRU182="In-period"),AND('Validation summary'!$B$2="2023-24",MRU182="In-period"),AND('Validation summary'!$B$2="2024-25",MRU182="In-period"),AND('Validation summary'!$B$2="2024-25",MRU182="End of period",MRU190="Revenue")),TRUE,FALSE)</f>
        <v>0</v>
      </c>
      <c r="MRV183" s="201" t="b">
        <f>IF(OR(AND('Validation summary'!$B$2="2022-23",MRV182="In-period"),AND('Validation summary'!$B$2="2023-24",MRV182="In-period"),AND('Validation summary'!$B$2="2024-25",MRV182="In-period"),AND('Validation summary'!$B$2="2024-25",MRV182="End of period",MRV190="Revenue")),TRUE,FALSE)</f>
        <v>0</v>
      </c>
      <c r="MRW183" s="201" t="b">
        <f>IF(OR(AND('Validation summary'!$B$2="2022-23",MRW182="In-period"),AND('Validation summary'!$B$2="2023-24",MRW182="In-period"),AND('Validation summary'!$B$2="2024-25",MRW182="In-period"),AND('Validation summary'!$B$2="2024-25",MRW182="End of period",MRW190="Revenue")),TRUE,FALSE)</f>
        <v>0</v>
      </c>
      <c r="MRX183" s="201" t="b">
        <f>IF(OR(AND('Validation summary'!$B$2="2022-23",MRX182="In-period"),AND('Validation summary'!$B$2="2023-24",MRX182="In-period"),AND('Validation summary'!$B$2="2024-25",MRX182="In-period"),AND('Validation summary'!$B$2="2024-25",MRX182="End of period",MRX190="Revenue")),TRUE,FALSE)</f>
        <v>0</v>
      </c>
      <c r="MRY183" s="201" t="b">
        <f>IF(OR(AND('Validation summary'!$B$2="2022-23",MRY182="In-period"),AND('Validation summary'!$B$2="2023-24",MRY182="In-period"),AND('Validation summary'!$B$2="2024-25",MRY182="In-period"),AND('Validation summary'!$B$2="2024-25",MRY182="End of period",MRY190="Revenue")),TRUE,FALSE)</f>
        <v>0</v>
      </c>
      <c r="MRZ183" s="201" t="b">
        <f>IF(OR(AND('Validation summary'!$B$2="2022-23",MRZ182="In-period"),AND('Validation summary'!$B$2="2023-24",MRZ182="In-period"),AND('Validation summary'!$B$2="2024-25",MRZ182="In-period"),AND('Validation summary'!$B$2="2024-25",MRZ182="End of period",MRZ190="Revenue")),TRUE,FALSE)</f>
        <v>0</v>
      </c>
      <c r="MSA183" s="201" t="b">
        <f>IF(OR(AND('Validation summary'!$B$2="2022-23",MSA182="In-period"),AND('Validation summary'!$B$2="2023-24",MSA182="In-period"),AND('Validation summary'!$B$2="2024-25",MSA182="In-period"),AND('Validation summary'!$B$2="2024-25",MSA182="End of period",MSA190="Revenue")),TRUE,FALSE)</f>
        <v>0</v>
      </c>
      <c r="MSB183" s="201" t="b">
        <f>IF(OR(AND('Validation summary'!$B$2="2022-23",MSB182="In-period"),AND('Validation summary'!$B$2="2023-24",MSB182="In-period"),AND('Validation summary'!$B$2="2024-25",MSB182="In-period"),AND('Validation summary'!$B$2="2024-25",MSB182="End of period",MSB190="Revenue")),TRUE,FALSE)</f>
        <v>0</v>
      </c>
      <c r="MSC183" s="201" t="b">
        <f>IF(OR(AND('Validation summary'!$B$2="2022-23",MSC182="In-period"),AND('Validation summary'!$B$2="2023-24",MSC182="In-period"),AND('Validation summary'!$B$2="2024-25",MSC182="In-period"),AND('Validation summary'!$B$2="2024-25",MSC182="End of period",MSC190="Revenue")),TRUE,FALSE)</f>
        <v>0</v>
      </c>
      <c r="MSD183" s="201" t="b">
        <f>IF(OR(AND('Validation summary'!$B$2="2022-23",MSD182="In-period"),AND('Validation summary'!$B$2="2023-24",MSD182="In-period"),AND('Validation summary'!$B$2="2024-25",MSD182="In-period"),AND('Validation summary'!$B$2="2024-25",MSD182="End of period",MSD190="Revenue")),TRUE,FALSE)</f>
        <v>0</v>
      </c>
      <c r="MSE183" s="201" t="b">
        <f>IF(OR(AND('Validation summary'!$B$2="2022-23",MSE182="In-period"),AND('Validation summary'!$B$2="2023-24",MSE182="In-period"),AND('Validation summary'!$B$2="2024-25",MSE182="In-period"),AND('Validation summary'!$B$2="2024-25",MSE182="End of period",MSE190="Revenue")),TRUE,FALSE)</f>
        <v>0</v>
      </c>
      <c r="MSF183" s="201" t="b">
        <f>IF(OR(AND('Validation summary'!$B$2="2022-23",MSF182="In-period"),AND('Validation summary'!$B$2="2023-24",MSF182="In-period"),AND('Validation summary'!$B$2="2024-25",MSF182="In-period"),AND('Validation summary'!$B$2="2024-25",MSF182="End of period",MSF190="Revenue")),TRUE,FALSE)</f>
        <v>0</v>
      </c>
      <c r="MSG183" s="201" t="b">
        <f>IF(OR(AND('Validation summary'!$B$2="2022-23",MSG182="In-period"),AND('Validation summary'!$B$2="2023-24",MSG182="In-period"),AND('Validation summary'!$B$2="2024-25",MSG182="In-period"),AND('Validation summary'!$B$2="2024-25",MSG182="End of period",MSG190="Revenue")),TRUE,FALSE)</f>
        <v>0</v>
      </c>
      <c r="MSH183" s="201" t="b">
        <f>IF(OR(AND('Validation summary'!$B$2="2022-23",MSH182="In-period"),AND('Validation summary'!$B$2="2023-24",MSH182="In-period"),AND('Validation summary'!$B$2="2024-25",MSH182="In-period"),AND('Validation summary'!$B$2="2024-25",MSH182="End of period",MSH190="Revenue")),TRUE,FALSE)</f>
        <v>0</v>
      </c>
      <c r="MSI183" s="201" t="b">
        <f>IF(OR(AND('Validation summary'!$B$2="2022-23",MSI182="In-period"),AND('Validation summary'!$B$2="2023-24",MSI182="In-period"),AND('Validation summary'!$B$2="2024-25",MSI182="In-period"),AND('Validation summary'!$B$2="2024-25",MSI182="End of period",MSI190="Revenue")),TRUE,FALSE)</f>
        <v>0</v>
      </c>
      <c r="MSJ183" s="201" t="b">
        <f>IF(OR(AND('Validation summary'!$B$2="2022-23",MSJ182="In-period"),AND('Validation summary'!$B$2="2023-24",MSJ182="In-period"),AND('Validation summary'!$B$2="2024-25",MSJ182="In-period"),AND('Validation summary'!$B$2="2024-25",MSJ182="End of period",MSJ190="Revenue")),TRUE,FALSE)</f>
        <v>0</v>
      </c>
      <c r="MSK183" s="201" t="b">
        <f>IF(OR(AND('Validation summary'!$B$2="2022-23",MSK182="In-period"),AND('Validation summary'!$B$2="2023-24",MSK182="In-period"),AND('Validation summary'!$B$2="2024-25",MSK182="In-period"),AND('Validation summary'!$B$2="2024-25",MSK182="End of period",MSK190="Revenue")),TRUE,FALSE)</f>
        <v>0</v>
      </c>
      <c r="MSL183" s="201" t="b">
        <f>IF(OR(AND('Validation summary'!$B$2="2022-23",MSL182="In-period"),AND('Validation summary'!$B$2="2023-24",MSL182="In-period"),AND('Validation summary'!$B$2="2024-25",MSL182="In-period"),AND('Validation summary'!$B$2="2024-25",MSL182="End of period",MSL190="Revenue")),TRUE,FALSE)</f>
        <v>0</v>
      </c>
      <c r="MSM183" s="201" t="b">
        <f>IF(OR(AND('Validation summary'!$B$2="2022-23",MSM182="In-period"),AND('Validation summary'!$B$2="2023-24",MSM182="In-period"),AND('Validation summary'!$B$2="2024-25",MSM182="In-period"),AND('Validation summary'!$B$2="2024-25",MSM182="End of period",MSM190="Revenue")),TRUE,FALSE)</f>
        <v>0</v>
      </c>
      <c r="MSN183" s="201" t="b">
        <f>IF(OR(AND('Validation summary'!$B$2="2022-23",MSN182="In-period"),AND('Validation summary'!$B$2="2023-24",MSN182="In-period"),AND('Validation summary'!$B$2="2024-25",MSN182="In-period"),AND('Validation summary'!$B$2="2024-25",MSN182="End of period",MSN190="Revenue")),TRUE,FALSE)</f>
        <v>0</v>
      </c>
      <c r="MSO183" s="201" t="b">
        <f>IF(OR(AND('Validation summary'!$B$2="2022-23",MSO182="In-period"),AND('Validation summary'!$B$2="2023-24",MSO182="In-period"),AND('Validation summary'!$B$2="2024-25",MSO182="In-period"),AND('Validation summary'!$B$2="2024-25",MSO182="End of period",MSO190="Revenue")),TRUE,FALSE)</f>
        <v>0</v>
      </c>
      <c r="MSP183" s="201" t="b">
        <f>IF(OR(AND('Validation summary'!$B$2="2022-23",MSP182="In-period"),AND('Validation summary'!$B$2="2023-24",MSP182="In-period"),AND('Validation summary'!$B$2="2024-25",MSP182="In-period"),AND('Validation summary'!$B$2="2024-25",MSP182="End of period",MSP190="Revenue")),TRUE,FALSE)</f>
        <v>0</v>
      </c>
      <c r="MSQ183" s="201" t="b">
        <f>IF(OR(AND('Validation summary'!$B$2="2022-23",MSQ182="In-period"),AND('Validation summary'!$B$2="2023-24",MSQ182="In-period"),AND('Validation summary'!$B$2="2024-25",MSQ182="In-period"),AND('Validation summary'!$B$2="2024-25",MSQ182="End of period",MSQ190="Revenue")),TRUE,FALSE)</f>
        <v>0</v>
      </c>
      <c r="MSR183" s="201" t="b">
        <f>IF(OR(AND('Validation summary'!$B$2="2022-23",MSR182="In-period"),AND('Validation summary'!$B$2="2023-24",MSR182="In-period"),AND('Validation summary'!$B$2="2024-25",MSR182="In-period"),AND('Validation summary'!$B$2="2024-25",MSR182="End of period",MSR190="Revenue")),TRUE,FALSE)</f>
        <v>0</v>
      </c>
      <c r="MSS183" s="201" t="b">
        <f>IF(OR(AND('Validation summary'!$B$2="2022-23",MSS182="In-period"),AND('Validation summary'!$B$2="2023-24",MSS182="In-period"),AND('Validation summary'!$B$2="2024-25",MSS182="In-period"),AND('Validation summary'!$B$2="2024-25",MSS182="End of period",MSS190="Revenue")),TRUE,FALSE)</f>
        <v>0</v>
      </c>
      <c r="MST183" s="201" t="b">
        <f>IF(OR(AND('Validation summary'!$B$2="2022-23",MST182="In-period"),AND('Validation summary'!$B$2="2023-24",MST182="In-period"),AND('Validation summary'!$B$2="2024-25",MST182="In-period"),AND('Validation summary'!$B$2="2024-25",MST182="End of period",MST190="Revenue")),TRUE,FALSE)</f>
        <v>0</v>
      </c>
      <c r="MSU183" s="201" t="b">
        <f>IF(OR(AND('Validation summary'!$B$2="2022-23",MSU182="In-period"),AND('Validation summary'!$B$2="2023-24",MSU182="In-period"),AND('Validation summary'!$B$2="2024-25",MSU182="In-period"),AND('Validation summary'!$B$2="2024-25",MSU182="End of period",MSU190="Revenue")),TRUE,FALSE)</f>
        <v>0</v>
      </c>
      <c r="MSV183" s="201" t="b">
        <f>IF(OR(AND('Validation summary'!$B$2="2022-23",MSV182="In-period"),AND('Validation summary'!$B$2="2023-24",MSV182="In-period"),AND('Validation summary'!$B$2="2024-25",MSV182="In-period"),AND('Validation summary'!$B$2="2024-25",MSV182="End of period",MSV190="Revenue")),TRUE,FALSE)</f>
        <v>0</v>
      </c>
      <c r="MSW183" s="201" t="b">
        <f>IF(OR(AND('Validation summary'!$B$2="2022-23",MSW182="In-period"),AND('Validation summary'!$B$2="2023-24",MSW182="In-period"),AND('Validation summary'!$B$2="2024-25",MSW182="In-period"),AND('Validation summary'!$B$2="2024-25",MSW182="End of period",MSW190="Revenue")),TRUE,FALSE)</f>
        <v>0</v>
      </c>
      <c r="MSX183" s="201" t="b">
        <f>IF(OR(AND('Validation summary'!$B$2="2022-23",MSX182="In-period"),AND('Validation summary'!$B$2="2023-24",MSX182="In-period"),AND('Validation summary'!$B$2="2024-25",MSX182="In-period"),AND('Validation summary'!$B$2="2024-25",MSX182="End of period",MSX190="Revenue")),TRUE,FALSE)</f>
        <v>0</v>
      </c>
      <c r="MSY183" s="201" t="b">
        <f>IF(OR(AND('Validation summary'!$B$2="2022-23",MSY182="In-period"),AND('Validation summary'!$B$2="2023-24",MSY182="In-period"),AND('Validation summary'!$B$2="2024-25",MSY182="In-period"),AND('Validation summary'!$B$2="2024-25",MSY182="End of period",MSY190="Revenue")),TRUE,FALSE)</f>
        <v>0</v>
      </c>
      <c r="MSZ183" s="201" t="b">
        <f>IF(OR(AND('Validation summary'!$B$2="2022-23",MSZ182="In-period"),AND('Validation summary'!$B$2="2023-24",MSZ182="In-period"),AND('Validation summary'!$B$2="2024-25",MSZ182="In-period"),AND('Validation summary'!$B$2="2024-25",MSZ182="End of period",MSZ190="Revenue")),TRUE,FALSE)</f>
        <v>0</v>
      </c>
      <c r="MTA183" s="201" t="b">
        <f>IF(OR(AND('Validation summary'!$B$2="2022-23",MTA182="In-period"),AND('Validation summary'!$B$2="2023-24",MTA182="In-period"),AND('Validation summary'!$B$2="2024-25",MTA182="In-period"),AND('Validation summary'!$B$2="2024-25",MTA182="End of period",MTA190="Revenue")),TRUE,FALSE)</f>
        <v>0</v>
      </c>
      <c r="MTB183" s="201" t="b">
        <f>IF(OR(AND('Validation summary'!$B$2="2022-23",MTB182="In-period"),AND('Validation summary'!$B$2="2023-24",MTB182="In-period"),AND('Validation summary'!$B$2="2024-25",MTB182="In-period"),AND('Validation summary'!$B$2="2024-25",MTB182="End of period",MTB190="Revenue")),TRUE,FALSE)</f>
        <v>0</v>
      </c>
      <c r="MTC183" s="201" t="b">
        <f>IF(OR(AND('Validation summary'!$B$2="2022-23",MTC182="In-period"),AND('Validation summary'!$B$2="2023-24",MTC182="In-period"),AND('Validation summary'!$B$2="2024-25",MTC182="In-period"),AND('Validation summary'!$B$2="2024-25",MTC182="End of period",MTC190="Revenue")),TRUE,FALSE)</f>
        <v>0</v>
      </c>
      <c r="MTD183" s="201" t="b">
        <f>IF(OR(AND('Validation summary'!$B$2="2022-23",MTD182="In-period"),AND('Validation summary'!$B$2="2023-24",MTD182="In-period"),AND('Validation summary'!$B$2="2024-25",MTD182="In-period"),AND('Validation summary'!$B$2="2024-25",MTD182="End of period",MTD190="Revenue")),TRUE,FALSE)</f>
        <v>0</v>
      </c>
      <c r="MTE183" s="201" t="b">
        <f>IF(OR(AND('Validation summary'!$B$2="2022-23",MTE182="In-period"),AND('Validation summary'!$B$2="2023-24",MTE182="In-period"),AND('Validation summary'!$B$2="2024-25",MTE182="In-period"),AND('Validation summary'!$B$2="2024-25",MTE182="End of period",MTE190="Revenue")),TRUE,FALSE)</f>
        <v>0</v>
      </c>
      <c r="MTF183" s="201" t="b">
        <f>IF(OR(AND('Validation summary'!$B$2="2022-23",MTF182="In-period"),AND('Validation summary'!$B$2="2023-24",MTF182="In-period"),AND('Validation summary'!$B$2="2024-25",MTF182="In-period"),AND('Validation summary'!$B$2="2024-25",MTF182="End of period",MTF190="Revenue")),TRUE,FALSE)</f>
        <v>0</v>
      </c>
      <c r="MTG183" s="201" t="b">
        <f>IF(OR(AND('Validation summary'!$B$2="2022-23",MTG182="In-period"),AND('Validation summary'!$B$2="2023-24",MTG182="In-period"),AND('Validation summary'!$B$2="2024-25",MTG182="In-period"),AND('Validation summary'!$B$2="2024-25",MTG182="End of period",MTG190="Revenue")),TRUE,FALSE)</f>
        <v>0</v>
      </c>
      <c r="MTH183" s="201" t="b">
        <f>IF(OR(AND('Validation summary'!$B$2="2022-23",MTH182="In-period"),AND('Validation summary'!$B$2="2023-24",MTH182="In-period"),AND('Validation summary'!$B$2="2024-25",MTH182="In-period"),AND('Validation summary'!$B$2="2024-25",MTH182="End of period",MTH190="Revenue")),TRUE,FALSE)</f>
        <v>0</v>
      </c>
      <c r="MTI183" s="201" t="b">
        <f>IF(OR(AND('Validation summary'!$B$2="2022-23",MTI182="In-period"),AND('Validation summary'!$B$2="2023-24",MTI182="In-period"),AND('Validation summary'!$B$2="2024-25",MTI182="In-period"),AND('Validation summary'!$B$2="2024-25",MTI182="End of period",MTI190="Revenue")),TRUE,FALSE)</f>
        <v>0</v>
      </c>
      <c r="MTJ183" s="201" t="b">
        <f>IF(OR(AND('Validation summary'!$B$2="2022-23",MTJ182="In-period"),AND('Validation summary'!$B$2="2023-24",MTJ182="In-period"),AND('Validation summary'!$B$2="2024-25",MTJ182="In-period"),AND('Validation summary'!$B$2="2024-25",MTJ182="End of period",MTJ190="Revenue")),TRUE,FALSE)</f>
        <v>0</v>
      </c>
      <c r="MTK183" s="201" t="b">
        <f>IF(OR(AND('Validation summary'!$B$2="2022-23",MTK182="In-period"),AND('Validation summary'!$B$2="2023-24",MTK182="In-period"),AND('Validation summary'!$B$2="2024-25",MTK182="In-period"),AND('Validation summary'!$B$2="2024-25",MTK182="End of period",MTK190="Revenue")),TRUE,FALSE)</f>
        <v>0</v>
      </c>
      <c r="MTL183" s="201" t="b">
        <f>IF(OR(AND('Validation summary'!$B$2="2022-23",MTL182="In-period"),AND('Validation summary'!$B$2="2023-24",MTL182="In-period"),AND('Validation summary'!$B$2="2024-25",MTL182="In-period"),AND('Validation summary'!$B$2="2024-25",MTL182="End of period",MTL190="Revenue")),TRUE,FALSE)</f>
        <v>0</v>
      </c>
      <c r="MTM183" s="201" t="b">
        <f>IF(OR(AND('Validation summary'!$B$2="2022-23",MTM182="In-period"),AND('Validation summary'!$B$2="2023-24",MTM182="In-period"),AND('Validation summary'!$B$2="2024-25",MTM182="In-period"),AND('Validation summary'!$B$2="2024-25",MTM182="End of period",MTM190="Revenue")),TRUE,FALSE)</f>
        <v>0</v>
      </c>
      <c r="MTN183" s="201" t="b">
        <f>IF(OR(AND('Validation summary'!$B$2="2022-23",MTN182="In-period"),AND('Validation summary'!$B$2="2023-24",MTN182="In-period"),AND('Validation summary'!$B$2="2024-25",MTN182="In-period"),AND('Validation summary'!$B$2="2024-25",MTN182="End of period",MTN190="Revenue")),TRUE,FALSE)</f>
        <v>0</v>
      </c>
      <c r="MTO183" s="201" t="b">
        <f>IF(OR(AND('Validation summary'!$B$2="2022-23",MTO182="In-period"),AND('Validation summary'!$B$2="2023-24",MTO182="In-period"),AND('Validation summary'!$B$2="2024-25",MTO182="In-period"),AND('Validation summary'!$B$2="2024-25",MTO182="End of period",MTO190="Revenue")),TRUE,FALSE)</f>
        <v>0</v>
      </c>
      <c r="MTP183" s="201" t="b">
        <f>IF(OR(AND('Validation summary'!$B$2="2022-23",MTP182="In-period"),AND('Validation summary'!$B$2="2023-24",MTP182="In-period"),AND('Validation summary'!$B$2="2024-25",MTP182="In-period"),AND('Validation summary'!$B$2="2024-25",MTP182="End of period",MTP190="Revenue")),TRUE,FALSE)</f>
        <v>0</v>
      </c>
      <c r="MTQ183" s="201" t="b">
        <f>IF(OR(AND('Validation summary'!$B$2="2022-23",MTQ182="In-period"),AND('Validation summary'!$B$2="2023-24",MTQ182="In-period"),AND('Validation summary'!$B$2="2024-25",MTQ182="In-period"),AND('Validation summary'!$B$2="2024-25",MTQ182="End of period",MTQ190="Revenue")),TRUE,FALSE)</f>
        <v>0</v>
      </c>
      <c r="MTR183" s="201" t="b">
        <f>IF(OR(AND('Validation summary'!$B$2="2022-23",MTR182="In-period"),AND('Validation summary'!$B$2="2023-24",MTR182="In-period"),AND('Validation summary'!$B$2="2024-25",MTR182="In-period"),AND('Validation summary'!$B$2="2024-25",MTR182="End of period",MTR190="Revenue")),TRUE,FALSE)</f>
        <v>0</v>
      </c>
      <c r="MTS183" s="201" t="b">
        <f>IF(OR(AND('Validation summary'!$B$2="2022-23",MTS182="In-period"),AND('Validation summary'!$B$2="2023-24",MTS182="In-period"),AND('Validation summary'!$B$2="2024-25",MTS182="In-period"),AND('Validation summary'!$B$2="2024-25",MTS182="End of period",MTS190="Revenue")),TRUE,FALSE)</f>
        <v>0</v>
      </c>
      <c r="MTT183" s="201" t="b">
        <f>IF(OR(AND('Validation summary'!$B$2="2022-23",MTT182="In-period"),AND('Validation summary'!$B$2="2023-24",MTT182="In-period"),AND('Validation summary'!$B$2="2024-25",MTT182="In-period"),AND('Validation summary'!$B$2="2024-25",MTT182="End of period",MTT190="Revenue")),TRUE,FALSE)</f>
        <v>0</v>
      </c>
      <c r="MTU183" s="201" t="b">
        <f>IF(OR(AND('Validation summary'!$B$2="2022-23",MTU182="In-period"),AND('Validation summary'!$B$2="2023-24",MTU182="In-period"),AND('Validation summary'!$B$2="2024-25",MTU182="In-period"),AND('Validation summary'!$B$2="2024-25",MTU182="End of period",MTU190="Revenue")),TRUE,FALSE)</f>
        <v>0</v>
      </c>
      <c r="MTV183" s="201" t="b">
        <f>IF(OR(AND('Validation summary'!$B$2="2022-23",MTV182="In-period"),AND('Validation summary'!$B$2="2023-24",MTV182="In-period"),AND('Validation summary'!$B$2="2024-25",MTV182="In-period"),AND('Validation summary'!$B$2="2024-25",MTV182="End of period",MTV190="Revenue")),TRUE,FALSE)</f>
        <v>0</v>
      </c>
      <c r="MTW183" s="201" t="b">
        <f>IF(OR(AND('Validation summary'!$B$2="2022-23",MTW182="In-period"),AND('Validation summary'!$B$2="2023-24",MTW182="In-period"),AND('Validation summary'!$B$2="2024-25",MTW182="In-period"),AND('Validation summary'!$B$2="2024-25",MTW182="End of period",MTW190="Revenue")),TRUE,FALSE)</f>
        <v>0</v>
      </c>
      <c r="MTX183" s="201" t="b">
        <f>IF(OR(AND('Validation summary'!$B$2="2022-23",MTX182="In-period"),AND('Validation summary'!$B$2="2023-24",MTX182="In-period"),AND('Validation summary'!$B$2="2024-25",MTX182="In-period"),AND('Validation summary'!$B$2="2024-25",MTX182="End of period",MTX190="Revenue")),TRUE,FALSE)</f>
        <v>0</v>
      </c>
      <c r="MTY183" s="201" t="b">
        <f>IF(OR(AND('Validation summary'!$B$2="2022-23",MTY182="In-period"),AND('Validation summary'!$B$2="2023-24",MTY182="In-period"),AND('Validation summary'!$B$2="2024-25",MTY182="In-period"),AND('Validation summary'!$B$2="2024-25",MTY182="End of period",MTY190="Revenue")),TRUE,FALSE)</f>
        <v>0</v>
      </c>
      <c r="MTZ183" s="201" t="b">
        <f>IF(OR(AND('Validation summary'!$B$2="2022-23",MTZ182="In-period"),AND('Validation summary'!$B$2="2023-24",MTZ182="In-period"),AND('Validation summary'!$B$2="2024-25",MTZ182="In-period"),AND('Validation summary'!$B$2="2024-25",MTZ182="End of period",MTZ190="Revenue")),TRUE,FALSE)</f>
        <v>0</v>
      </c>
      <c r="MUA183" s="201" t="b">
        <f>IF(OR(AND('Validation summary'!$B$2="2022-23",MUA182="In-period"),AND('Validation summary'!$B$2="2023-24",MUA182="In-period"),AND('Validation summary'!$B$2="2024-25",MUA182="In-period"),AND('Validation summary'!$B$2="2024-25",MUA182="End of period",MUA190="Revenue")),TRUE,FALSE)</f>
        <v>0</v>
      </c>
      <c r="MUB183" s="201" t="b">
        <f>IF(OR(AND('Validation summary'!$B$2="2022-23",MUB182="In-period"),AND('Validation summary'!$B$2="2023-24",MUB182="In-period"),AND('Validation summary'!$B$2="2024-25",MUB182="In-period"),AND('Validation summary'!$B$2="2024-25",MUB182="End of period",MUB190="Revenue")),TRUE,FALSE)</f>
        <v>0</v>
      </c>
      <c r="MUC183" s="201" t="b">
        <f>IF(OR(AND('Validation summary'!$B$2="2022-23",MUC182="In-period"),AND('Validation summary'!$B$2="2023-24",MUC182="In-period"),AND('Validation summary'!$B$2="2024-25",MUC182="In-period"),AND('Validation summary'!$B$2="2024-25",MUC182="End of period",MUC190="Revenue")),TRUE,FALSE)</f>
        <v>0</v>
      </c>
      <c r="MUD183" s="201" t="b">
        <f>IF(OR(AND('Validation summary'!$B$2="2022-23",MUD182="In-period"),AND('Validation summary'!$B$2="2023-24",MUD182="In-period"),AND('Validation summary'!$B$2="2024-25",MUD182="In-period"),AND('Validation summary'!$B$2="2024-25",MUD182="End of period",MUD190="Revenue")),TRUE,FALSE)</f>
        <v>0</v>
      </c>
      <c r="MUE183" s="201" t="b">
        <f>IF(OR(AND('Validation summary'!$B$2="2022-23",MUE182="In-period"),AND('Validation summary'!$B$2="2023-24",MUE182="In-period"),AND('Validation summary'!$B$2="2024-25",MUE182="In-period"),AND('Validation summary'!$B$2="2024-25",MUE182="End of period",MUE190="Revenue")),TRUE,FALSE)</f>
        <v>0</v>
      </c>
      <c r="MUF183" s="201" t="b">
        <f>IF(OR(AND('Validation summary'!$B$2="2022-23",MUF182="In-period"),AND('Validation summary'!$B$2="2023-24",MUF182="In-period"),AND('Validation summary'!$B$2="2024-25",MUF182="In-period"),AND('Validation summary'!$B$2="2024-25",MUF182="End of period",MUF190="Revenue")),TRUE,FALSE)</f>
        <v>0</v>
      </c>
      <c r="MUG183" s="201" t="b">
        <f>IF(OR(AND('Validation summary'!$B$2="2022-23",MUG182="In-period"),AND('Validation summary'!$B$2="2023-24",MUG182="In-period"),AND('Validation summary'!$B$2="2024-25",MUG182="In-period"),AND('Validation summary'!$B$2="2024-25",MUG182="End of period",MUG190="Revenue")),TRUE,FALSE)</f>
        <v>0</v>
      </c>
      <c r="MUH183" s="201" t="b">
        <f>IF(OR(AND('Validation summary'!$B$2="2022-23",MUH182="In-period"),AND('Validation summary'!$B$2="2023-24",MUH182="In-period"),AND('Validation summary'!$B$2="2024-25",MUH182="In-period"),AND('Validation summary'!$B$2="2024-25",MUH182="End of period",MUH190="Revenue")),TRUE,FALSE)</f>
        <v>0</v>
      </c>
      <c r="MUI183" s="201" t="b">
        <f>IF(OR(AND('Validation summary'!$B$2="2022-23",MUI182="In-period"),AND('Validation summary'!$B$2="2023-24",MUI182="In-period"),AND('Validation summary'!$B$2="2024-25",MUI182="In-period"),AND('Validation summary'!$B$2="2024-25",MUI182="End of period",MUI190="Revenue")),TRUE,FALSE)</f>
        <v>0</v>
      </c>
      <c r="MUJ183" s="201" t="b">
        <f>IF(OR(AND('Validation summary'!$B$2="2022-23",MUJ182="In-period"),AND('Validation summary'!$B$2="2023-24",MUJ182="In-period"),AND('Validation summary'!$B$2="2024-25",MUJ182="In-period"),AND('Validation summary'!$B$2="2024-25",MUJ182="End of period",MUJ190="Revenue")),TRUE,FALSE)</f>
        <v>0</v>
      </c>
      <c r="MUK183" s="201" t="b">
        <f>IF(OR(AND('Validation summary'!$B$2="2022-23",MUK182="In-period"),AND('Validation summary'!$B$2="2023-24",MUK182="In-period"),AND('Validation summary'!$B$2="2024-25",MUK182="In-period"),AND('Validation summary'!$B$2="2024-25",MUK182="End of period",MUK190="Revenue")),TRUE,FALSE)</f>
        <v>0</v>
      </c>
      <c r="MUL183" s="201" t="b">
        <f>IF(OR(AND('Validation summary'!$B$2="2022-23",MUL182="In-period"),AND('Validation summary'!$B$2="2023-24",MUL182="In-period"),AND('Validation summary'!$B$2="2024-25",MUL182="In-period"),AND('Validation summary'!$B$2="2024-25",MUL182="End of period",MUL190="Revenue")),TRUE,FALSE)</f>
        <v>0</v>
      </c>
      <c r="MUM183" s="201" t="b">
        <f>IF(OR(AND('Validation summary'!$B$2="2022-23",MUM182="In-period"),AND('Validation summary'!$B$2="2023-24",MUM182="In-period"),AND('Validation summary'!$B$2="2024-25",MUM182="In-period"),AND('Validation summary'!$B$2="2024-25",MUM182="End of period",MUM190="Revenue")),TRUE,FALSE)</f>
        <v>0</v>
      </c>
      <c r="MUN183" s="201" t="b">
        <f>IF(OR(AND('Validation summary'!$B$2="2022-23",MUN182="In-period"),AND('Validation summary'!$B$2="2023-24",MUN182="In-period"),AND('Validation summary'!$B$2="2024-25",MUN182="In-period"),AND('Validation summary'!$B$2="2024-25",MUN182="End of period",MUN190="Revenue")),TRUE,FALSE)</f>
        <v>0</v>
      </c>
      <c r="MUO183" s="201" t="b">
        <f>IF(OR(AND('Validation summary'!$B$2="2022-23",MUO182="In-period"),AND('Validation summary'!$B$2="2023-24",MUO182="In-period"),AND('Validation summary'!$B$2="2024-25",MUO182="In-period"),AND('Validation summary'!$B$2="2024-25",MUO182="End of period",MUO190="Revenue")),TRUE,FALSE)</f>
        <v>0</v>
      </c>
      <c r="MUP183" s="201" t="b">
        <f>IF(OR(AND('Validation summary'!$B$2="2022-23",MUP182="In-period"),AND('Validation summary'!$B$2="2023-24",MUP182="In-period"),AND('Validation summary'!$B$2="2024-25",MUP182="In-period"),AND('Validation summary'!$B$2="2024-25",MUP182="End of period",MUP190="Revenue")),TRUE,FALSE)</f>
        <v>0</v>
      </c>
      <c r="MUQ183" s="201" t="b">
        <f>IF(OR(AND('Validation summary'!$B$2="2022-23",MUQ182="In-period"),AND('Validation summary'!$B$2="2023-24",MUQ182="In-period"),AND('Validation summary'!$B$2="2024-25",MUQ182="In-period"),AND('Validation summary'!$B$2="2024-25",MUQ182="End of period",MUQ190="Revenue")),TRUE,FALSE)</f>
        <v>0</v>
      </c>
      <c r="MUR183" s="201" t="b">
        <f>IF(OR(AND('Validation summary'!$B$2="2022-23",MUR182="In-period"),AND('Validation summary'!$B$2="2023-24",MUR182="In-period"),AND('Validation summary'!$B$2="2024-25",MUR182="In-period"),AND('Validation summary'!$B$2="2024-25",MUR182="End of period",MUR190="Revenue")),TRUE,FALSE)</f>
        <v>0</v>
      </c>
      <c r="MUS183" s="201" t="b">
        <f>IF(OR(AND('Validation summary'!$B$2="2022-23",MUS182="In-period"),AND('Validation summary'!$B$2="2023-24",MUS182="In-period"),AND('Validation summary'!$B$2="2024-25",MUS182="In-period"),AND('Validation summary'!$B$2="2024-25",MUS182="End of period",MUS190="Revenue")),TRUE,FALSE)</f>
        <v>0</v>
      </c>
      <c r="MUT183" s="201" t="b">
        <f>IF(OR(AND('Validation summary'!$B$2="2022-23",MUT182="In-period"),AND('Validation summary'!$B$2="2023-24",MUT182="In-period"),AND('Validation summary'!$B$2="2024-25",MUT182="In-period"),AND('Validation summary'!$B$2="2024-25",MUT182="End of period",MUT190="Revenue")),TRUE,FALSE)</f>
        <v>0</v>
      </c>
      <c r="MUU183" s="201" t="b">
        <f>IF(OR(AND('Validation summary'!$B$2="2022-23",MUU182="In-period"),AND('Validation summary'!$B$2="2023-24",MUU182="In-period"),AND('Validation summary'!$B$2="2024-25",MUU182="In-period"),AND('Validation summary'!$B$2="2024-25",MUU182="End of period",MUU190="Revenue")),TRUE,FALSE)</f>
        <v>0</v>
      </c>
      <c r="MUV183" s="201" t="b">
        <f>IF(OR(AND('Validation summary'!$B$2="2022-23",MUV182="In-period"),AND('Validation summary'!$B$2="2023-24",MUV182="In-period"),AND('Validation summary'!$B$2="2024-25",MUV182="In-period"),AND('Validation summary'!$B$2="2024-25",MUV182="End of period",MUV190="Revenue")),TRUE,FALSE)</f>
        <v>0</v>
      </c>
      <c r="MUW183" s="201" t="b">
        <f>IF(OR(AND('Validation summary'!$B$2="2022-23",MUW182="In-period"),AND('Validation summary'!$B$2="2023-24",MUW182="In-period"),AND('Validation summary'!$B$2="2024-25",MUW182="In-period"),AND('Validation summary'!$B$2="2024-25",MUW182="End of period",MUW190="Revenue")),TRUE,FALSE)</f>
        <v>0</v>
      </c>
      <c r="MUX183" s="201" t="b">
        <f>IF(OR(AND('Validation summary'!$B$2="2022-23",MUX182="In-period"),AND('Validation summary'!$B$2="2023-24",MUX182="In-period"),AND('Validation summary'!$B$2="2024-25",MUX182="In-period"),AND('Validation summary'!$B$2="2024-25",MUX182="End of period",MUX190="Revenue")),TRUE,FALSE)</f>
        <v>0</v>
      </c>
      <c r="MUY183" s="201" t="b">
        <f>IF(OR(AND('Validation summary'!$B$2="2022-23",MUY182="In-period"),AND('Validation summary'!$B$2="2023-24",MUY182="In-period"),AND('Validation summary'!$B$2="2024-25",MUY182="In-period"),AND('Validation summary'!$B$2="2024-25",MUY182="End of period",MUY190="Revenue")),TRUE,FALSE)</f>
        <v>0</v>
      </c>
      <c r="MUZ183" s="201" t="b">
        <f>IF(OR(AND('Validation summary'!$B$2="2022-23",MUZ182="In-period"),AND('Validation summary'!$B$2="2023-24",MUZ182="In-period"),AND('Validation summary'!$B$2="2024-25",MUZ182="In-period"),AND('Validation summary'!$B$2="2024-25",MUZ182="End of period",MUZ190="Revenue")),TRUE,FALSE)</f>
        <v>0</v>
      </c>
      <c r="MVA183" s="201" t="b">
        <f>IF(OR(AND('Validation summary'!$B$2="2022-23",MVA182="In-period"),AND('Validation summary'!$B$2="2023-24",MVA182="In-period"),AND('Validation summary'!$B$2="2024-25",MVA182="In-period"),AND('Validation summary'!$B$2="2024-25",MVA182="End of period",MVA190="Revenue")),TRUE,FALSE)</f>
        <v>0</v>
      </c>
      <c r="MVB183" s="201" t="b">
        <f>IF(OR(AND('Validation summary'!$B$2="2022-23",MVB182="In-period"),AND('Validation summary'!$B$2="2023-24",MVB182="In-period"),AND('Validation summary'!$B$2="2024-25",MVB182="In-period"),AND('Validation summary'!$B$2="2024-25",MVB182="End of period",MVB190="Revenue")),TRUE,FALSE)</f>
        <v>0</v>
      </c>
      <c r="MVC183" s="201" t="b">
        <f>IF(OR(AND('Validation summary'!$B$2="2022-23",MVC182="In-period"),AND('Validation summary'!$B$2="2023-24",MVC182="In-period"),AND('Validation summary'!$B$2="2024-25",MVC182="In-period"),AND('Validation summary'!$B$2="2024-25",MVC182="End of period",MVC190="Revenue")),TRUE,FALSE)</f>
        <v>0</v>
      </c>
      <c r="MVD183" s="201" t="b">
        <f>IF(OR(AND('Validation summary'!$B$2="2022-23",MVD182="In-period"),AND('Validation summary'!$B$2="2023-24",MVD182="In-period"),AND('Validation summary'!$B$2="2024-25",MVD182="In-period"),AND('Validation summary'!$B$2="2024-25",MVD182="End of period",MVD190="Revenue")),TRUE,FALSE)</f>
        <v>0</v>
      </c>
      <c r="MVE183" s="201" t="b">
        <f>IF(OR(AND('Validation summary'!$B$2="2022-23",MVE182="In-period"),AND('Validation summary'!$B$2="2023-24",MVE182="In-period"),AND('Validation summary'!$B$2="2024-25",MVE182="In-period"),AND('Validation summary'!$B$2="2024-25",MVE182="End of period",MVE190="Revenue")),TRUE,FALSE)</f>
        <v>0</v>
      </c>
      <c r="MVF183" s="201" t="b">
        <f>IF(OR(AND('Validation summary'!$B$2="2022-23",MVF182="In-period"),AND('Validation summary'!$B$2="2023-24",MVF182="In-period"),AND('Validation summary'!$B$2="2024-25",MVF182="In-period"),AND('Validation summary'!$B$2="2024-25",MVF182="End of period",MVF190="Revenue")),TRUE,FALSE)</f>
        <v>0</v>
      </c>
      <c r="MVG183" s="201" t="b">
        <f>IF(OR(AND('Validation summary'!$B$2="2022-23",MVG182="In-period"),AND('Validation summary'!$B$2="2023-24",MVG182="In-period"),AND('Validation summary'!$B$2="2024-25",MVG182="In-period"),AND('Validation summary'!$B$2="2024-25",MVG182="End of period",MVG190="Revenue")),TRUE,FALSE)</f>
        <v>0</v>
      </c>
      <c r="MVH183" s="201" t="b">
        <f>IF(OR(AND('Validation summary'!$B$2="2022-23",MVH182="In-period"),AND('Validation summary'!$B$2="2023-24",MVH182="In-period"),AND('Validation summary'!$B$2="2024-25",MVH182="In-period"),AND('Validation summary'!$B$2="2024-25",MVH182="End of period",MVH190="Revenue")),TRUE,FALSE)</f>
        <v>0</v>
      </c>
      <c r="MVI183" s="201" t="b">
        <f>IF(OR(AND('Validation summary'!$B$2="2022-23",MVI182="In-period"),AND('Validation summary'!$B$2="2023-24",MVI182="In-period"),AND('Validation summary'!$B$2="2024-25",MVI182="In-period"),AND('Validation summary'!$B$2="2024-25",MVI182="End of period",MVI190="Revenue")),TRUE,FALSE)</f>
        <v>0</v>
      </c>
      <c r="MVJ183" s="201" t="b">
        <f>IF(OR(AND('Validation summary'!$B$2="2022-23",MVJ182="In-period"),AND('Validation summary'!$B$2="2023-24",MVJ182="In-period"),AND('Validation summary'!$B$2="2024-25",MVJ182="In-period"),AND('Validation summary'!$B$2="2024-25",MVJ182="End of period",MVJ190="Revenue")),TRUE,FALSE)</f>
        <v>0</v>
      </c>
      <c r="MVK183" s="201" t="b">
        <f>IF(OR(AND('Validation summary'!$B$2="2022-23",MVK182="In-period"),AND('Validation summary'!$B$2="2023-24",MVK182="In-period"),AND('Validation summary'!$B$2="2024-25",MVK182="In-period"),AND('Validation summary'!$B$2="2024-25",MVK182="End of period",MVK190="Revenue")),TRUE,FALSE)</f>
        <v>0</v>
      </c>
      <c r="MVL183" s="201" t="b">
        <f>IF(OR(AND('Validation summary'!$B$2="2022-23",MVL182="In-period"),AND('Validation summary'!$B$2="2023-24",MVL182="In-period"),AND('Validation summary'!$B$2="2024-25",MVL182="In-period"),AND('Validation summary'!$B$2="2024-25",MVL182="End of period",MVL190="Revenue")),TRUE,FALSE)</f>
        <v>0</v>
      </c>
      <c r="MVM183" s="201" t="b">
        <f>IF(OR(AND('Validation summary'!$B$2="2022-23",MVM182="In-period"),AND('Validation summary'!$B$2="2023-24",MVM182="In-period"),AND('Validation summary'!$B$2="2024-25",MVM182="In-period"),AND('Validation summary'!$B$2="2024-25",MVM182="End of period",MVM190="Revenue")),TRUE,FALSE)</f>
        <v>0</v>
      </c>
      <c r="MVN183" s="201" t="b">
        <f>IF(OR(AND('Validation summary'!$B$2="2022-23",MVN182="In-period"),AND('Validation summary'!$B$2="2023-24",MVN182="In-period"),AND('Validation summary'!$B$2="2024-25",MVN182="In-period"),AND('Validation summary'!$B$2="2024-25",MVN182="End of period",MVN190="Revenue")),TRUE,FALSE)</f>
        <v>0</v>
      </c>
      <c r="MVO183" s="201" t="b">
        <f>IF(OR(AND('Validation summary'!$B$2="2022-23",MVO182="In-period"),AND('Validation summary'!$B$2="2023-24",MVO182="In-period"),AND('Validation summary'!$B$2="2024-25",MVO182="In-period"),AND('Validation summary'!$B$2="2024-25",MVO182="End of period",MVO190="Revenue")),TRUE,FALSE)</f>
        <v>0</v>
      </c>
      <c r="MVP183" s="201" t="b">
        <f>IF(OR(AND('Validation summary'!$B$2="2022-23",MVP182="In-period"),AND('Validation summary'!$B$2="2023-24",MVP182="In-period"),AND('Validation summary'!$B$2="2024-25",MVP182="In-period"),AND('Validation summary'!$B$2="2024-25",MVP182="End of period",MVP190="Revenue")),TRUE,FALSE)</f>
        <v>0</v>
      </c>
      <c r="MVQ183" s="201" t="b">
        <f>IF(OR(AND('Validation summary'!$B$2="2022-23",MVQ182="In-period"),AND('Validation summary'!$B$2="2023-24",MVQ182="In-period"),AND('Validation summary'!$B$2="2024-25",MVQ182="In-period"),AND('Validation summary'!$B$2="2024-25",MVQ182="End of period",MVQ190="Revenue")),TRUE,FALSE)</f>
        <v>0</v>
      </c>
      <c r="MVR183" s="201" t="b">
        <f>IF(OR(AND('Validation summary'!$B$2="2022-23",MVR182="In-period"),AND('Validation summary'!$B$2="2023-24",MVR182="In-period"),AND('Validation summary'!$B$2="2024-25",MVR182="In-period"),AND('Validation summary'!$B$2="2024-25",MVR182="End of period",MVR190="Revenue")),TRUE,FALSE)</f>
        <v>0</v>
      </c>
      <c r="MVS183" s="201" t="b">
        <f>IF(OR(AND('Validation summary'!$B$2="2022-23",MVS182="In-period"),AND('Validation summary'!$B$2="2023-24",MVS182="In-period"),AND('Validation summary'!$B$2="2024-25",MVS182="In-period"),AND('Validation summary'!$B$2="2024-25",MVS182="End of period",MVS190="Revenue")),TRUE,FALSE)</f>
        <v>0</v>
      </c>
      <c r="MVT183" s="201" t="b">
        <f>IF(OR(AND('Validation summary'!$B$2="2022-23",MVT182="In-period"),AND('Validation summary'!$B$2="2023-24",MVT182="In-period"),AND('Validation summary'!$B$2="2024-25",MVT182="In-period"),AND('Validation summary'!$B$2="2024-25",MVT182="End of period",MVT190="Revenue")),TRUE,FALSE)</f>
        <v>0</v>
      </c>
      <c r="MVU183" s="201" t="b">
        <f>IF(OR(AND('Validation summary'!$B$2="2022-23",MVU182="In-period"),AND('Validation summary'!$B$2="2023-24",MVU182="In-period"),AND('Validation summary'!$B$2="2024-25",MVU182="In-period"),AND('Validation summary'!$B$2="2024-25",MVU182="End of period",MVU190="Revenue")),TRUE,FALSE)</f>
        <v>0</v>
      </c>
      <c r="MVV183" s="201" t="b">
        <f>IF(OR(AND('Validation summary'!$B$2="2022-23",MVV182="In-period"),AND('Validation summary'!$B$2="2023-24",MVV182="In-period"),AND('Validation summary'!$B$2="2024-25",MVV182="In-period"),AND('Validation summary'!$B$2="2024-25",MVV182="End of period",MVV190="Revenue")),TRUE,FALSE)</f>
        <v>0</v>
      </c>
      <c r="MVW183" s="201" t="b">
        <f>IF(OR(AND('Validation summary'!$B$2="2022-23",MVW182="In-period"),AND('Validation summary'!$B$2="2023-24",MVW182="In-period"),AND('Validation summary'!$B$2="2024-25",MVW182="In-period"),AND('Validation summary'!$B$2="2024-25",MVW182="End of period",MVW190="Revenue")),TRUE,FALSE)</f>
        <v>0</v>
      </c>
      <c r="MVX183" s="201" t="b">
        <f>IF(OR(AND('Validation summary'!$B$2="2022-23",MVX182="In-period"),AND('Validation summary'!$B$2="2023-24",MVX182="In-period"),AND('Validation summary'!$B$2="2024-25",MVX182="In-period"),AND('Validation summary'!$B$2="2024-25",MVX182="End of period",MVX190="Revenue")),TRUE,FALSE)</f>
        <v>0</v>
      </c>
      <c r="MVY183" s="201" t="b">
        <f>IF(OR(AND('Validation summary'!$B$2="2022-23",MVY182="In-period"),AND('Validation summary'!$B$2="2023-24",MVY182="In-period"),AND('Validation summary'!$B$2="2024-25",MVY182="In-period"),AND('Validation summary'!$B$2="2024-25",MVY182="End of period",MVY190="Revenue")),TRUE,FALSE)</f>
        <v>0</v>
      </c>
      <c r="MVZ183" s="201" t="b">
        <f>IF(OR(AND('Validation summary'!$B$2="2022-23",MVZ182="In-period"),AND('Validation summary'!$B$2="2023-24",MVZ182="In-period"),AND('Validation summary'!$B$2="2024-25",MVZ182="In-period"),AND('Validation summary'!$B$2="2024-25",MVZ182="End of period",MVZ190="Revenue")),TRUE,FALSE)</f>
        <v>0</v>
      </c>
      <c r="MWA183" s="201" t="b">
        <f>IF(OR(AND('Validation summary'!$B$2="2022-23",MWA182="In-period"),AND('Validation summary'!$B$2="2023-24",MWA182="In-period"),AND('Validation summary'!$B$2="2024-25",MWA182="In-period"),AND('Validation summary'!$B$2="2024-25",MWA182="End of period",MWA190="Revenue")),TRUE,FALSE)</f>
        <v>0</v>
      </c>
      <c r="MWB183" s="201" t="b">
        <f>IF(OR(AND('Validation summary'!$B$2="2022-23",MWB182="In-period"),AND('Validation summary'!$B$2="2023-24",MWB182="In-period"),AND('Validation summary'!$B$2="2024-25",MWB182="In-period"),AND('Validation summary'!$B$2="2024-25",MWB182="End of period",MWB190="Revenue")),TRUE,FALSE)</f>
        <v>0</v>
      </c>
      <c r="MWC183" s="201" t="b">
        <f>IF(OR(AND('Validation summary'!$B$2="2022-23",MWC182="In-period"),AND('Validation summary'!$B$2="2023-24",MWC182="In-period"),AND('Validation summary'!$B$2="2024-25",MWC182="In-period"),AND('Validation summary'!$B$2="2024-25",MWC182="End of period",MWC190="Revenue")),TRUE,FALSE)</f>
        <v>0</v>
      </c>
      <c r="MWD183" s="201" t="b">
        <f>IF(OR(AND('Validation summary'!$B$2="2022-23",MWD182="In-period"),AND('Validation summary'!$B$2="2023-24",MWD182="In-period"),AND('Validation summary'!$B$2="2024-25",MWD182="In-period"),AND('Validation summary'!$B$2="2024-25",MWD182="End of period",MWD190="Revenue")),TRUE,FALSE)</f>
        <v>0</v>
      </c>
      <c r="MWE183" s="201" t="b">
        <f>IF(OR(AND('Validation summary'!$B$2="2022-23",MWE182="In-period"),AND('Validation summary'!$B$2="2023-24",MWE182="In-period"),AND('Validation summary'!$B$2="2024-25",MWE182="In-period"),AND('Validation summary'!$B$2="2024-25",MWE182="End of period",MWE190="Revenue")),TRUE,FALSE)</f>
        <v>0</v>
      </c>
      <c r="MWF183" s="201" t="b">
        <f>IF(OR(AND('Validation summary'!$B$2="2022-23",MWF182="In-period"),AND('Validation summary'!$B$2="2023-24",MWF182="In-period"),AND('Validation summary'!$B$2="2024-25",MWF182="In-period"),AND('Validation summary'!$B$2="2024-25",MWF182="End of period",MWF190="Revenue")),TRUE,FALSE)</f>
        <v>0</v>
      </c>
      <c r="MWG183" s="201" t="b">
        <f>IF(OR(AND('Validation summary'!$B$2="2022-23",MWG182="In-period"),AND('Validation summary'!$B$2="2023-24",MWG182="In-period"),AND('Validation summary'!$B$2="2024-25",MWG182="In-period"),AND('Validation summary'!$B$2="2024-25",MWG182="End of period",MWG190="Revenue")),TRUE,FALSE)</f>
        <v>0</v>
      </c>
      <c r="MWH183" s="201" t="b">
        <f>IF(OR(AND('Validation summary'!$B$2="2022-23",MWH182="In-period"),AND('Validation summary'!$B$2="2023-24",MWH182="In-period"),AND('Validation summary'!$B$2="2024-25",MWH182="In-period"),AND('Validation summary'!$B$2="2024-25",MWH182="End of period",MWH190="Revenue")),TRUE,FALSE)</f>
        <v>0</v>
      </c>
      <c r="MWI183" s="201" t="b">
        <f>IF(OR(AND('Validation summary'!$B$2="2022-23",MWI182="In-period"),AND('Validation summary'!$B$2="2023-24",MWI182="In-period"),AND('Validation summary'!$B$2="2024-25",MWI182="In-period"),AND('Validation summary'!$B$2="2024-25",MWI182="End of period",MWI190="Revenue")),TRUE,FALSE)</f>
        <v>0</v>
      </c>
      <c r="MWJ183" s="201" t="b">
        <f>IF(OR(AND('Validation summary'!$B$2="2022-23",MWJ182="In-period"),AND('Validation summary'!$B$2="2023-24",MWJ182="In-period"),AND('Validation summary'!$B$2="2024-25",MWJ182="In-period"),AND('Validation summary'!$B$2="2024-25",MWJ182="End of period",MWJ190="Revenue")),TRUE,FALSE)</f>
        <v>0</v>
      </c>
      <c r="MWK183" s="201" t="b">
        <f>IF(OR(AND('Validation summary'!$B$2="2022-23",MWK182="In-period"),AND('Validation summary'!$B$2="2023-24",MWK182="In-period"),AND('Validation summary'!$B$2="2024-25",MWK182="In-period"),AND('Validation summary'!$B$2="2024-25",MWK182="End of period",MWK190="Revenue")),TRUE,FALSE)</f>
        <v>0</v>
      </c>
      <c r="MWL183" s="201" t="b">
        <f>IF(OR(AND('Validation summary'!$B$2="2022-23",MWL182="In-period"),AND('Validation summary'!$B$2="2023-24",MWL182="In-period"),AND('Validation summary'!$B$2="2024-25",MWL182="In-period"),AND('Validation summary'!$B$2="2024-25",MWL182="End of period",MWL190="Revenue")),TRUE,FALSE)</f>
        <v>0</v>
      </c>
      <c r="MWM183" s="201" t="b">
        <f>IF(OR(AND('Validation summary'!$B$2="2022-23",MWM182="In-period"),AND('Validation summary'!$B$2="2023-24",MWM182="In-period"),AND('Validation summary'!$B$2="2024-25",MWM182="In-period"),AND('Validation summary'!$B$2="2024-25",MWM182="End of period",MWM190="Revenue")),TRUE,FALSE)</f>
        <v>0</v>
      </c>
      <c r="MWN183" s="201" t="b">
        <f>IF(OR(AND('Validation summary'!$B$2="2022-23",MWN182="In-period"),AND('Validation summary'!$B$2="2023-24",MWN182="In-period"),AND('Validation summary'!$B$2="2024-25",MWN182="In-period"),AND('Validation summary'!$B$2="2024-25",MWN182="End of period",MWN190="Revenue")),TRUE,FALSE)</f>
        <v>0</v>
      </c>
      <c r="MWO183" s="201" t="b">
        <f>IF(OR(AND('Validation summary'!$B$2="2022-23",MWO182="In-period"),AND('Validation summary'!$B$2="2023-24",MWO182="In-period"),AND('Validation summary'!$B$2="2024-25",MWO182="In-period"),AND('Validation summary'!$B$2="2024-25",MWO182="End of period",MWO190="Revenue")),TRUE,FALSE)</f>
        <v>0</v>
      </c>
      <c r="MWP183" s="201" t="b">
        <f>IF(OR(AND('Validation summary'!$B$2="2022-23",MWP182="In-period"),AND('Validation summary'!$B$2="2023-24",MWP182="In-period"),AND('Validation summary'!$B$2="2024-25",MWP182="In-period"),AND('Validation summary'!$B$2="2024-25",MWP182="End of period",MWP190="Revenue")),TRUE,FALSE)</f>
        <v>0</v>
      </c>
      <c r="MWQ183" s="201" t="b">
        <f>IF(OR(AND('Validation summary'!$B$2="2022-23",MWQ182="In-period"),AND('Validation summary'!$B$2="2023-24",MWQ182="In-period"),AND('Validation summary'!$B$2="2024-25",MWQ182="In-period"),AND('Validation summary'!$B$2="2024-25",MWQ182="End of period",MWQ190="Revenue")),TRUE,FALSE)</f>
        <v>0</v>
      </c>
      <c r="MWR183" s="201" t="b">
        <f>IF(OR(AND('Validation summary'!$B$2="2022-23",MWR182="In-period"),AND('Validation summary'!$B$2="2023-24",MWR182="In-period"),AND('Validation summary'!$B$2="2024-25",MWR182="In-period"),AND('Validation summary'!$B$2="2024-25",MWR182="End of period",MWR190="Revenue")),TRUE,FALSE)</f>
        <v>0</v>
      </c>
      <c r="MWS183" s="201" t="b">
        <f>IF(OR(AND('Validation summary'!$B$2="2022-23",MWS182="In-period"),AND('Validation summary'!$B$2="2023-24",MWS182="In-period"),AND('Validation summary'!$B$2="2024-25",MWS182="In-period"),AND('Validation summary'!$B$2="2024-25",MWS182="End of period",MWS190="Revenue")),TRUE,FALSE)</f>
        <v>0</v>
      </c>
      <c r="MWT183" s="201" t="b">
        <f>IF(OR(AND('Validation summary'!$B$2="2022-23",MWT182="In-period"),AND('Validation summary'!$B$2="2023-24",MWT182="In-period"),AND('Validation summary'!$B$2="2024-25",MWT182="In-period"),AND('Validation summary'!$B$2="2024-25",MWT182="End of period",MWT190="Revenue")),TRUE,FALSE)</f>
        <v>0</v>
      </c>
      <c r="MWU183" s="201" t="b">
        <f>IF(OR(AND('Validation summary'!$B$2="2022-23",MWU182="In-period"),AND('Validation summary'!$B$2="2023-24",MWU182="In-period"),AND('Validation summary'!$B$2="2024-25",MWU182="In-period"),AND('Validation summary'!$B$2="2024-25",MWU182="End of period",MWU190="Revenue")),TRUE,FALSE)</f>
        <v>0</v>
      </c>
      <c r="MWV183" s="201" t="b">
        <f>IF(OR(AND('Validation summary'!$B$2="2022-23",MWV182="In-period"),AND('Validation summary'!$B$2="2023-24",MWV182="In-period"),AND('Validation summary'!$B$2="2024-25",MWV182="In-period"),AND('Validation summary'!$B$2="2024-25",MWV182="End of period",MWV190="Revenue")),TRUE,FALSE)</f>
        <v>0</v>
      </c>
      <c r="MWW183" s="201" t="b">
        <f>IF(OR(AND('Validation summary'!$B$2="2022-23",MWW182="In-period"),AND('Validation summary'!$B$2="2023-24",MWW182="In-period"),AND('Validation summary'!$B$2="2024-25",MWW182="In-period"),AND('Validation summary'!$B$2="2024-25",MWW182="End of period",MWW190="Revenue")),TRUE,FALSE)</f>
        <v>0</v>
      </c>
      <c r="MWX183" s="201" t="b">
        <f>IF(OR(AND('Validation summary'!$B$2="2022-23",MWX182="In-period"),AND('Validation summary'!$B$2="2023-24",MWX182="In-period"),AND('Validation summary'!$B$2="2024-25",MWX182="In-period"),AND('Validation summary'!$B$2="2024-25",MWX182="End of period",MWX190="Revenue")),TRUE,FALSE)</f>
        <v>0</v>
      </c>
      <c r="MWY183" s="201" t="b">
        <f>IF(OR(AND('Validation summary'!$B$2="2022-23",MWY182="In-period"),AND('Validation summary'!$B$2="2023-24",MWY182="In-period"),AND('Validation summary'!$B$2="2024-25",MWY182="In-period"),AND('Validation summary'!$B$2="2024-25",MWY182="End of period",MWY190="Revenue")),TRUE,FALSE)</f>
        <v>0</v>
      </c>
      <c r="MWZ183" s="201" t="b">
        <f>IF(OR(AND('Validation summary'!$B$2="2022-23",MWZ182="In-period"),AND('Validation summary'!$B$2="2023-24",MWZ182="In-period"),AND('Validation summary'!$B$2="2024-25",MWZ182="In-period"),AND('Validation summary'!$B$2="2024-25",MWZ182="End of period",MWZ190="Revenue")),TRUE,FALSE)</f>
        <v>0</v>
      </c>
      <c r="MXA183" s="201" t="b">
        <f>IF(OR(AND('Validation summary'!$B$2="2022-23",MXA182="In-period"),AND('Validation summary'!$B$2="2023-24",MXA182="In-period"),AND('Validation summary'!$B$2="2024-25",MXA182="In-period"),AND('Validation summary'!$B$2="2024-25",MXA182="End of period",MXA190="Revenue")),TRUE,FALSE)</f>
        <v>0</v>
      </c>
      <c r="MXB183" s="201" t="b">
        <f>IF(OR(AND('Validation summary'!$B$2="2022-23",MXB182="In-period"),AND('Validation summary'!$B$2="2023-24",MXB182="In-period"),AND('Validation summary'!$B$2="2024-25",MXB182="In-period"),AND('Validation summary'!$B$2="2024-25",MXB182="End of period",MXB190="Revenue")),TRUE,FALSE)</f>
        <v>0</v>
      </c>
      <c r="MXC183" s="201" t="b">
        <f>IF(OR(AND('Validation summary'!$B$2="2022-23",MXC182="In-period"),AND('Validation summary'!$B$2="2023-24",MXC182="In-period"),AND('Validation summary'!$B$2="2024-25",MXC182="In-period"),AND('Validation summary'!$B$2="2024-25",MXC182="End of period",MXC190="Revenue")),TRUE,FALSE)</f>
        <v>0</v>
      </c>
      <c r="MXD183" s="201" t="b">
        <f>IF(OR(AND('Validation summary'!$B$2="2022-23",MXD182="In-period"),AND('Validation summary'!$B$2="2023-24",MXD182="In-period"),AND('Validation summary'!$B$2="2024-25",MXD182="In-period"),AND('Validation summary'!$B$2="2024-25",MXD182="End of period",MXD190="Revenue")),TRUE,FALSE)</f>
        <v>0</v>
      </c>
      <c r="MXE183" s="201" t="b">
        <f>IF(OR(AND('Validation summary'!$B$2="2022-23",MXE182="In-period"),AND('Validation summary'!$B$2="2023-24",MXE182="In-period"),AND('Validation summary'!$B$2="2024-25",MXE182="In-period"),AND('Validation summary'!$B$2="2024-25",MXE182="End of period",MXE190="Revenue")),TRUE,FALSE)</f>
        <v>0</v>
      </c>
      <c r="MXF183" s="201" t="b">
        <f>IF(OR(AND('Validation summary'!$B$2="2022-23",MXF182="In-period"),AND('Validation summary'!$B$2="2023-24",MXF182="In-period"),AND('Validation summary'!$B$2="2024-25",MXF182="In-period"),AND('Validation summary'!$B$2="2024-25",MXF182="End of period",MXF190="Revenue")),TRUE,FALSE)</f>
        <v>0</v>
      </c>
      <c r="MXG183" s="201" t="b">
        <f>IF(OR(AND('Validation summary'!$B$2="2022-23",MXG182="In-period"),AND('Validation summary'!$B$2="2023-24",MXG182="In-period"),AND('Validation summary'!$B$2="2024-25",MXG182="In-period"),AND('Validation summary'!$B$2="2024-25",MXG182="End of period",MXG190="Revenue")),TRUE,FALSE)</f>
        <v>0</v>
      </c>
      <c r="MXH183" s="201" t="b">
        <f>IF(OR(AND('Validation summary'!$B$2="2022-23",MXH182="In-period"),AND('Validation summary'!$B$2="2023-24",MXH182="In-period"),AND('Validation summary'!$B$2="2024-25",MXH182="In-period"),AND('Validation summary'!$B$2="2024-25",MXH182="End of period",MXH190="Revenue")),TRUE,FALSE)</f>
        <v>0</v>
      </c>
      <c r="MXI183" s="201" t="b">
        <f>IF(OR(AND('Validation summary'!$B$2="2022-23",MXI182="In-period"),AND('Validation summary'!$B$2="2023-24",MXI182="In-period"),AND('Validation summary'!$B$2="2024-25",MXI182="In-period"),AND('Validation summary'!$B$2="2024-25",MXI182="End of period",MXI190="Revenue")),TRUE,FALSE)</f>
        <v>0</v>
      </c>
      <c r="MXJ183" s="201" t="b">
        <f>IF(OR(AND('Validation summary'!$B$2="2022-23",MXJ182="In-period"),AND('Validation summary'!$B$2="2023-24",MXJ182="In-period"),AND('Validation summary'!$B$2="2024-25",MXJ182="In-period"),AND('Validation summary'!$B$2="2024-25",MXJ182="End of period",MXJ190="Revenue")),TRUE,FALSE)</f>
        <v>0</v>
      </c>
      <c r="MXK183" s="201" t="b">
        <f>IF(OR(AND('Validation summary'!$B$2="2022-23",MXK182="In-period"),AND('Validation summary'!$B$2="2023-24",MXK182="In-period"),AND('Validation summary'!$B$2="2024-25",MXK182="In-period"),AND('Validation summary'!$B$2="2024-25",MXK182="End of period",MXK190="Revenue")),TRUE,FALSE)</f>
        <v>0</v>
      </c>
      <c r="MXL183" s="201" t="b">
        <f>IF(OR(AND('Validation summary'!$B$2="2022-23",MXL182="In-period"),AND('Validation summary'!$B$2="2023-24",MXL182="In-period"),AND('Validation summary'!$B$2="2024-25",MXL182="In-period"),AND('Validation summary'!$B$2="2024-25",MXL182="End of period",MXL190="Revenue")),TRUE,FALSE)</f>
        <v>0</v>
      </c>
      <c r="MXM183" s="201" t="b">
        <f>IF(OR(AND('Validation summary'!$B$2="2022-23",MXM182="In-period"),AND('Validation summary'!$B$2="2023-24",MXM182="In-period"),AND('Validation summary'!$B$2="2024-25",MXM182="In-period"),AND('Validation summary'!$B$2="2024-25",MXM182="End of period",MXM190="Revenue")),TRUE,FALSE)</f>
        <v>0</v>
      </c>
      <c r="MXN183" s="201" t="b">
        <f>IF(OR(AND('Validation summary'!$B$2="2022-23",MXN182="In-period"),AND('Validation summary'!$B$2="2023-24",MXN182="In-period"),AND('Validation summary'!$B$2="2024-25",MXN182="In-period"),AND('Validation summary'!$B$2="2024-25",MXN182="End of period",MXN190="Revenue")),TRUE,FALSE)</f>
        <v>0</v>
      </c>
      <c r="MXO183" s="201" t="b">
        <f>IF(OR(AND('Validation summary'!$B$2="2022-23",MXO182="In-period"),AND('Validation summary'!$B$2="2023-24",MXO182="In-period"),AND('Validation summary'!$B$2="2024-25",MXO182="In-period"),AND('Validation summary'!$B$2="2024-25",MXO182="End of period",MXO190="Revenue")),TRUE,FALSE)</f>
        <v>0</v>
      </c>
      <c r="MXP183" s="201" t="b">
        <f>IF(OR(AND('Validation summary'!$B$2="2022-23",MXP182="In-period"),AND('Validation summary'!$B$2="2023-24",MXP182="In-period"),AND('Validation summary'!$B$2="2024-25",MXP182="In-period"),AND('Validation summary'!$B$2="2024-25",MXP182="End of period",MXP190="Revenue")),TRUE,FALSE)</f>
        <v>0</v>
      </c>
      <c r="MXQ183" s="201" t="b">
        <f>IF(OR(AND('Validation summary'!$B$2="2022-23",MXQ182="In-period"),AND('Validation summary'!$B$2="2023-24",MXQ182="In-period"),AND('Validation summary'!$B$2="2024-25",MXQ182="In-period"),AND('Validation summary'!$B$2="2024-25",MXQ182="End of period",MXQ190="Revenue")),TRUE,FALSE)</f>
        <v>0</v>
      </c>
      <c r="MXR183" s="201" t="b">
        <f>IF(OR(AND('Validation summary'!$B$2="2022-23",MXR182="In-period"),AND('Validation summary'!$B$2="2023-24",MXR182="In-period"),AND('Validation summary'!$B$2="2024-25",MXR182="In-period"),AND('Validation summary'!$B$2="2024-25",MXR182="End of period",MXR190="Revenue")),TRUE,FALSE)</f>
        <v>0</v>
      </c>
      <c r="MXS183" s="201" t="b">
        <f>IF(OR(AND('Validation summary'!$B$2="2022-23",MXS182="In-period"),AND('Validation summary'!$B$2="2023-24",MXS182="In-period"),AND('Validation summary'!$B$2="2024-25",MXS182="In-period"),AND('Validation summary'!$B$2="2024-25",MXS182="End of period",MXS190="Revenue")),TRUE,FALSE)</f>
        <v>0</v>
      </c>
      <c r="MXT183" s="201" t="b">
        <f>IF(OR(AND('Validation summary'!$B$2="2022-23",MXT182="In-period"),AND('Validation summary'!$B$2="2023-24",MXT182="In-period"),AND('Validation summary'!$B$2="2024-25",MXT182="In-period"),AND('Validation summary'!$B$2="2024-25",MXT182="End of period",MXT190="Revenue")),TRUE,FALSE)</f>
        <v>0</v>
      </c>
      <c r="MXU183" s="201" t="b">
        <f>IF(OR(AND('Validation summary'!$B$2="2022-23",MXU182="In-period"),AND('Validation summary'!$B$2="2023-24",MXU182="In-period"),AND('Validation summary'!$B$2="2024-25",MXU182="In-period"),AND('Validation summary'!$B$2="2024-25",MXU182="End of period",MXU190="Revenue")),TRUE,FALSE)</f>
        <v>0</v>
      </c>
      <c r="MXV183" s="201" t="b">
        <f>IF(OR(AND('Validation summary'!$B$2="2022-23",MXV182="In-period"),AND('Validation summary'!$B$2="2023-24",MXV182="In-period"),AND('Validation summary'!$B$2="2024-25",MXV182="In-period"),AND('Validation summary'!$B$2="2024-25",MXV182="End of period",MXV190="Revenue")),TRUE,FALSE)</f>
        <v>0</v>
      </c>
      <c r="MXW183" s="201" t="b">
        <f>IF(OR(AND('Validation summary'!$B$2="2022-23",MXW182="In-period"),AND('Validation summary'!$B$2="2023-24",MXW182="In-period"),AND('Validation summary'!$B$2="2024-25",MXW182="In-period"),AND('Validation summary'!$B$2="2024-25",MXW182="End of period",MXW190="Revenue")),TRUE,FALSE)</f>
        <v>0</v>
      </c>
      <c r="MXX183" s="201" t="b">
        <f>IF(OR(AND('Validation summary'!$B$2="2022-23",MXX182="In-period"),AND('Validation summary'!$B$2="2023-24",MXX182="In-period"),AND('Validation summary'!$B$2="2024-25",MXX182="In-period"),AND('Validation summary'!$B$2="2024-25",MXX182="End of period",MXX190="Revenue")),TRUE,FALSE)</f>
        <v>0</v>
      </c>
      <c r="MXY183" s="201" t="b">
        <f>IF(OR(AND('Validation summary'!$B$2="2022-23",MXY182="In-period"),AND('Validation summary'!$B$2="2023-24",MXY182="In-period"),AND('Validation summary'!$B$2="2024-25",MXY182="In-period"),AND('Validation summary'!$B$2="2024-25",MXY182="End of period",MXY190="Revenue")),TRUE,FALSE)</f>
        <v>0</v>
      </c>
      <c r="MXZ183" s="201" t="b">
        <f>IF(OR(AND('Validation summary'!$B$2="2022-23",MXZ182="In-period"),AND('Validation summary'!$B$2="2023-24",MXZ182="In-period"),AND('Validation summary'!$B$2="2024-25",MXZ182="In-period"),AND('Validation summary'!$B$2="2024-25",MXZ182="End of period",MXZ190="Revenue")),TRUE,FALSE)</f>
        <v>0</v>
      </c>
      <c r="MYA183" s="201" t="b">
        <f>IF(OR(AND('Validation summary'!$B$2="2022-23",MYA182="In-period"),AND('Validation summary'!$B$2="2023-24",MYA182="In-period"),AND('Validation summary'!$B$2="2024-25",MYA182="In-period"),AND('Validation summary'!$B$2="2024-25",MYA182="End of period",MYA190="Revenue")),TRUE,FALSE)</f>
        <v>0</v>
      </c>
      <c r="MYB183" s="201" t="b">
        <f>IF(OR(AND('Validation summary'!$B$2="2022-23",MYB182="In-period"),AND('Validation summary'!$B$2="2023-24",MYB182="In-period"),AND('Validation summary'!$B$2="2024-25",MYB182="In-period"),AND('Validation summary'!$B$2="2024-25",MYB182="End of period",MYB190="Revenue")),TRUE,FALSE)</f>
        <v>0</v>
      </c>
      <c r="MYC183" s="201" t="b">
        <f>IF(OR(AND('Validation summary'!$B$2="2022-23",MYC182="In-period"),AND('Validation summary'!$B$2="2023-24",MYC182="In-period"),AND('Validation summary'!$B$2="2024-25",MYC182="In-period"),AND('Validation summary'!$B$2="2024-25",MYC182="End of period",MYC190="Revenue")),TRUE,FALSE)</f>
        <v>0</v>
      </c>
      <c r="MYD183" s="201" t="b">
        <f>IF(OR(AND('Validation summary'!$B$2="2022-23",MYD182="In-period"),AND('Validation summary'!$B$2="2023-24",MYD182="In-period"),AND('Validation summary'!$B$2="2024-25",MYD182="In-period"),AND('Validation summary'!$B$2="2024-25",MYD182="End of period",MYD190="Revenue")),TRUE,FALSE)</f>
        <v>0</v>
      </c>
      <c r="MYE183" s="201" t="b">
        <f>IF(OR(AND('Validation summary'!$B$2="2022-23",MYE182="In-period"),AND('Validation summary'!$B$2="2023-24",MYE182="In-period"),AND('Validation summary'!$B$2="2024-25",MYE182="In-period"),AND('Validation summary'!$B$2="2024-25",MYE182="End of period",MYE190="Revenue")),TRUE,FALSE)</f>
        <v>0</v>
      </c>
      <c r="MYF183" s="201" t="b">
        <f>IF(OR(AND('Validation summary'!$B$2="2022-23",MYF182="In-period"),AND('Validation summary'!$B$2="2023-24",MYF182="In-period"),AND('Validation summary'!$B$2="2024-25",MYF182="In-period"),AND('Validation summary'!$B$2="2024-25",MYF182="End of period",MYF190="Revenue")),TRUE,FALSE)</f>
        <v>0</v>
      </c>
      <c r="MYG183" s="201" t="b">
        <f>IF(OR(AND('Validation summary'!$B$2="2022-23",MYG182="In-period"),AND('Validation summary'!$B$2="2023-24",MYG182="In-period"),AND('Validation summary'!$B$2="2024-25",MYG182="In-period"),AND('Validation summary'!$B$2="2024-25",MYG182="End of period",MYG190="Revenue")),TRUE,FALSE)</f>
        <v>0</v>
      </c>
      <c r="MYH183" s="201" t="b">
        <f>IF(OR(AND('Validation summary'!$B$2="2022-23",MYH182="In-period"),AND('Validation summary'!$B$2="2023-24",MYH182="In-period"),AND('Validation summary'!$B$2="2024-25",MYH182="In-period"),AND('Validation summary'!$B$2="2024-25",MYH182="End of period",MYH190="Revenue")),TRUE,FALSE)</f>
        <v>0</v>
      </c>
      <c r="MYI183" s="201" t="b">
        <f>IF(OR(AND('Validation summary'!$B$2="2022-23",MYI182="In-period"),AND('Validation summary'!$B$2="2023-24",MYI182="In-period"),AND('Validation summary'!$B$2="2024-25",MYI182="In-period"),AND('Validation summary'!$B$2="2024-25",MYI182="End of period",MYI190="Revenue")),TRUE,FALSE)</f>
        <v>0</v>
      </c>
      <c r="MYJ183" s="201" t="b">
        <f>IF(OR(AND('Validation summary'!$B$2="2022-23",MYJ182="In-period"),AND('Validation summary'!$B$2="2023-24",MYJ182="In-period"),AND('Validation summary'!$B$2="2024-25",MYJ182="In-period"),AND('Validation summary'!$B$2="2024-25",MYJ182="End of period",MYJ190="Revenue")),TRUE,FALSE)</f>
        <v>0</v>
      </c>
      <c r="MYK183" s="201" t="b">
        <f>IF(OR(AND('Validation summary'!$B$2="2022-23",MYK182="In-period"),AND('Validation summary'!$B$2="2023-24",MYK182="In-period"),AND('Validation summary'!$B$2="2024-25",MYK182="In-period"),AND('Validation summary'!$B$2="2024-25",MYK182="End of period",MYK190="Revenue")),TRUE,FALSE)</f>
        <v>0</v>
      </c>
      <c r="MYL183" s="201" t="b">
        <f>IF(OR(AND('Validation summary'!$B$2="2022-23",MYL182="In-period"),AND('Validation summary'!$B$2="2023-24",MYL182="In-period"),AND('Validation summary'!$B$2="2024-25",MYL182="In-period"),AND('Validation summary'!$B$2="2024-25",MYL182="End of period",MYL190="Revenue")),TRUE,FALSE)</f>
        <v>0</v>
      </c>
      <c r="MYM183" s="201" t="b">
        <f>IF(OR(AND('Validation summary'!$B$2="2022-23",MYM182="In-period"),AND('Validation summary'!$B$2="2023-24",MYM182="In-period"),AND('Validation summary'!$B$2="2024-25",MYM182="In-period"),AND('Validation summary'!$B$2="2024-25",MYM182="End of period",MYM190="Revenue")),TRUE,FALSE)</f>
        <v>0</v>
      </c>
      <c r="MYN183" s="201" t="b">
        <f>IF(OR(AND('Validation summary'!$B$2="2022-23",MYN182="In-period"),AND('Validation summary'!$B$2="2023-24",MYN182="In-period"),AND('Validation summary'!$B$2="2024-25",MYN182="In-period"),AND('Validation summary'!$B$2="2024-25",MYN182="End of period",MYN190="Revenue")),TRUE,FALSE)</f>
        <v>0</v>
      </c>
      <c r="MYO183" s="201" t="b">
        <f>IF(OR(AND('Validation summary'!$B$2="2022-23",MYO182="In-period"),AND('Validation summary'!$B$2="2023-24",MYO182="In-period"),AND('Validation summary'!$B$2="2024-25",MYO182="In-period"),AND('Validation summary'!$B$2="2024-25",MYO182="End of period",MYO190="Revenue")),TRUE,FALSE)</f>
        <v>0</v>
      </c>
      <c r="MYP183" s="201" t="b">
        <f>IF(OR(AND('Validation summary'!$B$2="2022-23",MYP182="In-period"),AND('Validation summary'!$B$2="2023-24",MYP182="In-period"),AND('Validation summary'!$B$2="2024-25",MYP182="In-period"),AND('Validation summary'!$B$2="2024-25",MYP182="End of period",MYP190="Revenue")),TRUE,FALSE)</f>
        <v>0</v>
      </c>
      <c r="MYQ183" s="201" t="b">
        <f>IF(OR(AND('Validation summary'!$B$2="2022-23",MYQ182="In-period"),AND('Validation summary'!$B$2="2023-24",MYQ182="In-period"),AND('Validation summary'!$B$2="2024-25",MYQ182="In-period"),AND('Validation summary'!$B$2="2024-25",MYQ182="End of period",MYQ190="Revenue")),TRUE,FALSE)</f>
        <v>0</v>
      </c>
      <c r="MYR183" s="201" t="b">
        <f>IF(OR(AND('Validation summary'!$B$2="2022-23",MYR182="In-period"),AND('Validation summary'!$B$2="2023-24",MYR182="In-period"),AND('Validation summary'!$B$2="2024-25",MYR182="In-period"),AND('Validation summary'!$B$2="2024-25",MYR182="End of period",MYR190="Revenue")),TRUE,FALSE)</f>
        <v>0</v>
      </c>
      <c r="MYS183" s="201" t="b">
        <f>IF(OR(AND('Validation summary'!$B$2="2022-23",MYS182="In-period"),AND('Validation summary'!$B$2="2023-24",MYS182="In-period"),AND('Validation summary'!$B$2="2024-25",MYS182="In-period"),AND('Validation summary'!$B$2="2024-25",MYS182="End of period",MYS190="Revenue")),TRUE,FALSE)</f>
        <v>0</v>
      </c>
      <c r="MYT183" s="201" t="b">
        <f>IF(OR(AND('Validation summary'!$B$2="2022-23",MYT182="In-period"),AND('Validation summary'!$B$2="2023-24",MYT182="In-period"),AND('Validation summary'!$B$2="2024-25",MYT182="In-period"),AND('Validation summary'!$B$2="2024-25",MYT182="End of period",MYT190="Revenue")),TRUE,FALSE)</f>
        <v>0</v>
      </c>
      <c r="MYU183" s="201" t="b">
        <f>IF(OR(AND('Validation summary'!$B$2="2022-23",MYU182="In-period"),AND('Validation summary'!$B$2="2023-24",MYU182="In-period"),AND('Validation summary'!$B$2="2024-25",MYU182="In-period"),AND('Validation summary'!$B$2="2024-25",MYU182="End of period",MYU190="Revenue")),TRUE,FALSE)</f>
        <v>0</v>
      </c>
      <c r="MYV183" s="201" t="b">
        <f>IF(OR(AND('Validation summary'!$B$2="2022-23",MYV182="In-period"),AND('Validation summary'!$B$2="2023-24",MYV182="In-period"),AND('Validation summary'!$B$2="2024-25",MYV182="In-period"),AND('Validation summary'!$B$2="2024-25",MYV182="End of period",MYV190="Revenue")),TRUE,FALSE)</f>
        <v>0</v>
      </c>
      <c r="MYW183" s="201" t="b">
        <f>IF(OR(AND('Validation summary'!$B$2="2022-23",MYW182="In-period"),AND('Validation summary'!$B$2="2023-24",MYW182="In-period"),AND('Validation summary'!$B$2="2024-25",MYW182="In-period"),AND('Validation summary'!$B$2="2024-25",MYW182="End of period",MYW190="Revenue")),TRUE,FALSE)</f>
        <v>0</v>
      </c>
      <c r="MYX183" s="201" t="b">
        <f>IF(OR(AND('Validation summary'!$B$2="2022-23",MYX182="In-period"),AND('Validation summary'!$B$2="2023-24",MYX182="In-period"),AND('Validation summary'!$B$2="2024-25",MYX182="In-period"),AND('Validation summary'!$B$2="2024-25",MYX182="End of period",MYX190="Revenue")),TRUE,FALSE)</f>
        <v>0</v>
      </c>
      <c r="MYY183" s="201" t="b">
        <f>IF(OR(AND('Validation summary'!$B$2="2022-23",MYY182="In-period"),AND('Validation summary'!$B$2="2023-24",MYY182="In-period"),AND('Validation summary'!$B$2="2024-25",MYY182="In-period"),AND('Validation summary'!$B$2="2024-25",MYY182="End of period",MYY190="Revenue")),TRUE,FALSE)</f>
        <v>0</v>
      </c>
      <c r="MYZ183" s="201" t="b">
        <f>IF(OR(AND('Validation summary'!$B$2="2022-23",MYZ182="In-period"),AND('Validation summary'!$B$2="2023-24",MYZ182="In-period"),AND('Validation summary'!$B$2="2024-25",MYZ182="In-period"),AND('Validation summary'!$B$2="2024-25",MYZ182="End of period",MYZ190="Revenue")),TRUE,FALSE)</f>
        <v>0</v>
      </c>
      <c r="MZA183" s="201" t="b">
        <f>IF(OR(AND('Validation summary'!$B$2="2022-23",MZA182="In-period"),AND('Validation summary'!$B$2="2023-24",MZA182="In-period"),AND('Validation summary'!$B$2="2024-25",MZA182="In-period"),AND('Validation summary'!$B$2="2024-25",MZA182="End of period",MZA190="Revenue")),TRUE,FALSE)</f>
        <v>0</v>
      </c>
      <c r="MZB183" s="201" t="b">
        <f>IF(OR(AND('Validation summary'!$B$2="2022-23",MZB182="In-period"),AND('Validation summary'!$B$2="2023-24",MZB182="In-period"),AND('Validation summary'!$B$2="2024-25",MZB182="In-period"),AND('Validation summary'!$B$2="2024-25",MZB182="End of period",MZB190="Revenue")),TRUE,FALSE)</f>
        <v>0</v>
      </c>
      <c r="MZC183" s="201" t="b">
        <f>IF(OR(AND('Validation summary'!$B$2="2022-23",MZC182="In-period"),AND('Validation summary'!$B$2="2023-24",MZC182="In-period"),AND('Validation summary'!$B$2="2024-25",MZC182="In-period"),AND('Validation summary'!$B$2="2024-25",MZC182="End of period",MZC190="Revenue")),TRUE,FALSE)</f>
        <v>0</v>
      </c>
      <c r="MZD183" s="201" t="b">
        <f>IF(OR(AND('Validation summary'!$B$2="2022-23",MZD182="In-period"),AND('Validation summary'!$B$2="2023-24",MZD182="In-period"),AND('Validation summary'!$B$2="2024-25",MZD182="In-period"),AND('Validation summary'!$B$2="2024-25",MZD182="End of period",MZD190="Revenue")),TRUE,FALSE)</f>
        <v>0</v>
      </c>
      <c r="MZE183" s="201" t="b">
        <f>IF(OR(AND('Validation summary'!$B$2="2022-23",MZE182="In-period"),AND('Validation summary'!$B$2="2023-24",MZE182="In-period"),AND('Validation summary'!$B$2="2024-25",MZE182="In-period"),AND('Validation summary'!$B$2="2024-25",MZE182="End of period",MZE190="Revenue")),TRUE,FALSE)</f>
        <v>0</v>
      </c>
      <c r="MZF183" s="201" t="b">
        <f>IF(OR(AND('Validation summary'!$B$2="2022-23",MZF182="In-period"),AND('Validation summary'!$B$2="2023-24",MZF182="In-period"),AND('Validation summary'!$B$2="2024-25",MZF182="In-period"),AND('Validation summary'!$B$2="2024-25",MZF182="End of period",MZF190="Revenue")),TRUE,FALSE)</f>
        <v>0</v>
      </c>
      <c r="MZG183" s="201" t="b">
        <f>IF(OR(AND('Validation summary'!$B$2="2022-23",MZG182="In-period"),AND('Validation summary'!$B$2="2023-24",MZG182="In-period"),AND('Validation summary'!$B$2="2024-25",MZG182="In-period"),AND('Validation summary'!$B$2="2024-25",MZG182="End of period",MZG190="Revenue")),TRUE,FALSE)</f>
        <v>0</v>
      </c>
      <c r="MZH183" s="201" t="b">
        <f>IF(OR(AND('Validation summary'!$B$2="2022-23",MZH182="In-period"),AND('Validation summary'!$B$2="2023-24",MZH182="In-period"),AND('Validation summary'!$B$2="2024-25",MZH182="In-period"),AND('Validation summary'!$B$2="2024-25",MZH182="End of period",MZH190="Revenue")),TRUE,FALSE)</f>
        <v>0</v>
      </c>
      <c r="MZI183" s="201" t="b">
        <f>IF(OR(AND('Validation summary'!$B$2="2022-23",MZI182="In-period"),AND('Validation summary'!$B$2="2023-24",MZI182="In-period"),AND('Validation summary'!$B$2="2024-25",MZI182="In-period"),AND('Validation summary'!$B$2="2024-25",MZI182="End of period",MZI190="Revenue")),TRUE,FALSE)</f>
        <v>0</v>
      </c>
      <c r="MZJ183" s="201" t="b">
        <f>IF(OR(AND('Validation summary'!$B$2="2022-23",MZJ182="In-period"),AND('Validation summary'!$B$2="2023-24",MZJ182="In-period"),AND('Validation summary'!$B$2="2024-25",MZJ182="In-period"),AND('Validation summary'!$B$2="2024-25",MZJ182="End of period",MZJ190="Revenue")),TRUE,FALSE)</f>
        <v>0</v>
      </c>
      <c r="MZK183" s="201" t="b">
        <f>IF(OR(AND('Validation summary'!$B$2="2022-23",MZK182="In-period"),AND('Validation summary'!$B$2="2023-24",MZK182="In-period"),AND('Validation summary'!$B$2="2024-25",MZK182="In-period"),AND('Validation summary'!$B$2="2024-25",MZK182="End of period",MZK190="Revenue")),TRUE,FALSE)</f>
        <v>0</v>
      </c>
      <c r="MZL183" s="201" t="b">
        <f>IF(OR(AND('Validation summary'!$B$2="2022-23",MZL182="In-period"),AND('Validation summary'!$B$2="2023-24",MZL182="In-period"),AND('Validation summary'!$B$2="2024-25",MZL182="In-period"),AND('Validation summary'!$B$2="2024-25",MZL182="End of period",MZL190="Revenue")),TRUE,FALSE)</f>
        <v>0</v>
      </c>
      <c r="MZM183" s="201" t="b">
        <f>IF(OR(AND('Validation summary'!$B$2="2022-23",MZM182="In-period"),AND('Validation summary'!$B$2="2023-24",MZM182="In-period"),AND('Validation summary'!$B$2="2024-25",MZM182="In-period"),AND('Validation summary'!$B$2="2024-25",MZM182="End of period",MZM190="Revenue")),TRUE,FALSE)</f>
        <v>0</v>
      </c>
      <c r="MZN183" s="201" t="b">
        <f>IF(OR(AND('Validation summary'!$B$2="2022-23",MZN182="In-period"),AND('Validation summary'!$B$2="2023-24",MZN182="In-period"),AND('Validation summary'!$B$2="2024-25",MZN182="In-period"),AND('Validation summary'!$B$2="2024-25",MZN182="End of period",MZN190="Revenue")),TRUE,FALSE)</f>
        <v>0</v>
      </c>
      <c r="MZO183" s="201" t="b">
        <f>IF(OR(AND('Validation summary'!$B$2="2022-23",MZO182="In-period"),AND('Validation summary'!$B$2="2023-24",MZO182="In-period"),AND('Validation summary'!$B$2="2024-25",MZO182="In-period"),AND('Validation summary'!$B$2="2024-25",MZO182="End of period",MZO190="Revenue")),TRUE,FALSE)</f>
        <v>0</v>
      </c>
      <c r="MZP183" s="201" t="b">
        <f>IF(OR(AND('Validation summary'!$B$2="2022-23",MZP182="In-period"),AND('Validation summary'!$B$2="2023-24",MZP182="In-period"),AND('Validation summary'!$B$2="2024-25",MZP182="In-period"),AND('Validation summary'!$B$2="2024-25",MZP182="End of period",MZP190="Revenue")),TRUE,FALSE)</f>
        <v>0</v>
      </c>
      <c r="MZQ183" s="201" t="b">
        <f>IF(OR(AND('Validation summary'!$B$2="2022-23",MZQ182="In-period"),AND('Validation summary'!$B$2="2023-24",MZQ182="In-period"),AND('Validation summary'!$B$2="2024-25",MZQ182="In-period"),AND('Validation summary'!$B$2="2024-25",MZQ182="End of period",MZQ190="Revenue")),TRUE,FALSE)</f>
        <v>0</v>
      </c>
      <c r="MZR183" s="201" t="b">
        <f>IF(OR(AND('Validation summary'!$B$2="2022-23",MZR182="In-period"),AND('Validation summary'!$B$2="2023-24",MZR182="In-period"),AND('Validation summary'!$B$2="2024-25",MZR182="In-period"),AND('Validation summary'!$B$2="2024-25",MZR182="End of period",MZR190="Revenue")),TRUE,FALSE)</f>
        <v>0</v>
      </c>
      <c r="MZS183" s="201" t="b">
        <f>IF(OR(AND('Validation summary'!$B$2="2022-23",MZS182="In-period"),AND('Validation summary'!$B$2="2023-24",MZS182="In-period"),AND('Validation summary'!$B$2="2024-25",MZS182="In-period"),AND('Validation summary'!$B$2="2024-25",MZS182="End of period",MZS190="Revenue")),TRUE,FALSE)</f>
        <v>0</v>
      </c>
      <c r="MZT183" s="201" t="b">
        <f>IF(OR(AND('Validation summary'!$B$2="2022-23",MZT182="In-period"),AND('Validation summary'!$B$2="2023-24",MZT182="In-period"),AND('Validation summary'!$B$2="2024-25",MZT182="In-period"),AND('Validation summary'!$B$2="2024-25",MZT182="End of period",MZT190="Revenue")),TRUE,FALSE)</f>
        <v>0</v>
      </c>
      <c r="MZU183" s="201" t="b">
        <f>IF(OR(AND('Validation summary'!$B$2="2022-23",MZU182="In-period"),AND('Validation summary'!$B$2="2023-24",MZU182="In-period"),AND('Validation summary'!$B$2="2024-25",MZU182="In-period"),AND('Validation summary'!$B$2="2024-25",MZU182="End of period",MZU190="Revenue")),TRUE,FALSE)</f>
        <v>0</v>
      </c>
      <c r="MZV183" s="201" t="b">
        <f>IF(OR(AND('Validation summary'!$B$2="2022-23",MZV182="In-period"),AND('Validation summary'!$B$2="2023-24",MZV182="In-period"),AND('Validation summary'!$B$2="2024-25",MZV182="In-period"),AND('Validation summary'!$B$2="2024-25",MZV182="End of period",MZV190="Revenue")),TRUE,FALSE)</f>
        <v>0</v>
      </c>
      <c r="MZW183" s="201" t="b">
        <f>IF(OR(AND('Validation summary'!$B$2="2022-23",MZW182="In-period"),AND('Validation summary'!$B$2="2023-24",MZW182="In-period"),AND('Validation summary'!$B$2="2024-25",MZW182="In-period"),AND('Validation summary'!$B$2="2024-25",MZW182="End of period",MZW190="Revenue")),TRUE,FALSE)</f>
        <v>0</v>
      </c>
      <c r="MZX183" s="201" t="b">
        <f>IF(OR(AND('Validation summary'!$B$2="2022-23",MZX182="In-period"),AND('Validation summary'!$B$2="2023-24",MZX182="In-period"),AND('Validation summary'!$B$2="2024-25",MZX182="In-period"),AND('Validation summary'!$B$2="2024-25",MZX182="End of period",MZX190="Revenue")),TRUE,FALSE)</f>
        <v>0</v>
      </c>
      <c r="MZY183" s="201" t="b">
        <f>IF(OR(AND('Validation summary'!$B$2="2022-23",MZY182="In-period"),AND('Validation summary'!$B$2="2023-24",MZY182="In-period"),AND('Validation summary'!$B$2="2024-25",MZY182="In-period"),AND('Validation summary'!$B$2="2024-25",MZY182="End of period",MZY190="Revenue")),TRUE,FALSE)</f>
        <v>0</v>
      </c>
      <c r="MZZ183" s="201" t="b">
        <f>IF(OR(AND('Validation summary'!$B$2="2022-23",MZZ182="In-period"),AND('Validation summary'!$B$2="2023-24",MZZ182="In-period"),AND('Validation summary'!$B$2="2024-25",MZZ182="In-period"),AND('Validation summary'!$B$2="2024-25",MZZ182="End of period",MZZ190="Revenue")),TRUE,FALSE)</f>
        <v>0</v>
      </c>
      <c r="NAA183" s="201" t="b">
        <f>IF(OR(AND('Validation summary'!$B$2="2022-23",NAA182="In-period"),AND('Validation summary'!$B$2="2023-24",NAA182="In-period"),AND('Validation summary'!$B$2="2024-25",NAA182="In-period"),AND('Validation summary'!$B$2="2024-25",NAA182="End of period",NAA190="Revenue")),TRUE,FALSE)</f>
        <v>0</v>
      </c>
      <c r="NAB183" s="201" t="b">
        <f>IF(OR(AND('Validation summary'!$B$2="2022-23",NAB182="In-period"),AND('Validation summary'!$B$2="2023-24",NAB182="In-period"),AND('Validation summary'!$B$2="2024-25",NAB182="In-period"),AND('Validation summary'!$B$2="2024-25",NAB182="End of period",NAB190="Revenue")),TRUE,FALSE)</f>
        <v>0</v>
      </c>
      <c r="NAC183" s="201" t="b">
        <f>IF(OR(AND('Validation summary'!$B$2="2022-23",NAC182="In-period"),AND('Validation summary'!$B$2="2023-24",NAC182="In-period"),AND('Validation summary'!$B$2="2024-25",NAC182="In-period"),AND('Validation summary'!$B$2="2024-25",NAC182="End of period",NAC190="Revenue")),TRUE,FALSE)</f>
        <v>0</v>
      </c>
      <c r="NAD183" s="201" t="b">
        <f>IF(OR(AND('Validation summary'!$B$2="2022-23",NAD182="In-period"),AND('Validation summary'!$B$2="2023-24",NAD182="In-period"),AND('Validation summary'!$B$2="2024-25",NAD182="In-period"),AND('Validation summary'!$B$2="2024-25",NAD182="End of period",NAD190="Revenue")),TRUE,FALSE)</f>
        <v>0</v>
      </c>
      <c r="NAE183" s="201" t="b">
        <f>IF(OR(AND('Validation summary'!$B$2="2022-23",NAE182="In-period"),AND('Validation summary'!$B$2="2023-24",NAE182="In-period"),AND('Validation summary'!$B$2="2024-25",NAE182="In-period"),AND('Validation summary'!$B$2="2024-25",NAE182="End of period",NAE190="Revenue")),TRUE,FALSE)</f>
        <v>0</v>
      </c>
      <c r="NAF183" s="201" t="b">
        <f>IF(OR(AND('Validation summary'!$B$2="2022-23",NAF182="In-period"),AND('Validation summary'!$B$2="2023-24",NAF182="In-period"),AND('Validation summary'!$B$2="2024-25",NAF182="In-period"),AND('Validation summary'!$B$2="2024-25",NAF182="End of period",NAF190="Revenue")),TRUE,FALSE)</f>
        <v>0</v>
      </c>
      <c r="NAG183" s="201" t="b">
        <f>IF(OR(AND('Validation summary'!$B$2="2022-23",NAG182="In-period"),AND('Validation summary'!$B$2="2023-24",NAG182="In-period"),AND('Validation summary'!$B$2="2024-25",NAG182="In-period"),AND('Validation summary'!$B$2="2024-25",NAG182="End of period",NAG190="Revenue")),TRUE,FALSE)</f>
        <v>0</v>
      </c>
      <c r="NAH183" s="201" t="b">
        <f>IF(OR(AND('Validation summary'!$B$2="2022-23",NAH182="In-period"),AND('Validation summary'!$B$2="2023-24",NAH182="In-period"),AND('Validation summary'!$B$2="2024-25",NAH182="In-period"),AND('Validation summary'!$B$2="2024-25",NAH182="End of period",NAH190="Revenue")),TRUE,FALSE)</f>
        <v>0</v>
      </c>
      <c r="NAI183" s="201" t="b">
        <f>IF(OR(AND('Validation summary'!$B$2="2022-23",NAI182="In-period"),AND('Validation summary'!$B$2="2023-24",NAI182="In-period"),AND('Validation summary'!$B$2="2024-25",NAI182="In-period"),AND('Validation summary'!$B$2="2024-25",NAI182="End of period",NAI190="Revenue")),TRUE,FALSE)</f>
        <v>0</v>
      </c>
      <c r="NAJ183" s="201" t="b">
        <f>IF(OR(AND('Validation summary'!$B$2="2022-23",NAJ182="In-period"),AND('Validation summary'!$B$2="2023-24",NAJ182="In-period"),AND('Validation summary'!$B$2="2024-25",NAJ182="In-period"),AND('Validation summary'!$B$2="2024-25",NAJ182="End of period",NAJ190="Revenue")),TRUE,FALSE)</f>
        <v>0</v>
      </c>
      <c r="NAK183" s="201" t="b">
        <f>IF(OR(AND('Validation summary'!$B$2="2022-23",NAK182="In-period"),AND('Validation summary'!$B$2="2023-24",NAK182="In-period"),AND('Validation summary'!$B$2="2024-25",NAK182="In-period"),AND('Validation summary'!$B$2="2024-25",NAK182="End of period",NAK190="Revenue")),TRUE,FALSE)</f>
        <v>0</v>
      </c>
      <c r="NAL183" s="201" t="b">
        <f>IF(OR(AND('Validation summary'!$B$2="2022-23",NAL182="In-period"),AND('Validation summary'!$B$2="2023-24",NAL182="In-period"),AND('Validation summary'!$B$2="2024-25",NAL182="In-period"),AND('Validation summary'!$B$2="2024-25",NAL182="End of period",NAL190="Revenue")),TRUE,FALSE)</f>
        <v>0</v>
      </c>
      <c r="NAM183" s="201" t="b">
        <f>IF(OR(AND('Validation summary'!$B$2="2022-23",NAM182="In-period"),AND('Validation summary'!$B$2="2023-24",NAM182="In-period"),AND('Validation summary'!$B$2="2024-25",NAM182="In-period"),AND('Validation summary'!$B$2="2024-25",NAM182="End of period",NAM190="Revenue")),TRUE,FALSE)</f>
        <v>0</v>
      </c>
      <c r="NAN183" s="201" t="b">
        <f>IF(OR(AND('Validation summary'!$B$2="2022-23",NAN182="In-period"),AND('Validation summary'!$B$2="2023-24",NAN182="In-period"),AND('Validation summary'!$B$2="2024-25",NAN182="In-period"),AND('Validation summary'!$B$2="2024-25",NAN182="End of period",NAN190="Revenue")),TRUE,FALSE)</f>
        <v>0</v>
      </c>
      <c r="NAO183" s="201" t="b">
        <f>IF(OR(AND('Validation summary'!$B$2="2022-23",NAO182="In-period"),AND('Validation summary'!$B$2="2023-24",NAO182="In-period"),AND('Validation summary'!$B$2="2024-25",NAO182="In-period"),AND('Validation summary'!$B$2="2024-25",NAO182="End of period",NAO190="Revenue")),TRUE,FALSE)</f>
        <v>0</v>
      </c>
      <c r="NAP183" s="201" t="b">
        <f>IF(OR(AND('Validation summary'!$B$2="2022-23",NAP182="In-period"),AND('Validation summary'!$B$2="2023-24",NAP182="In-period"),AND('Validation summary'!$B$2="2024-25",NAP182="In-period"),AND('Validation summary'!$B$2="2024-25",NAP182="End of period",NAP190="Revenue")),TRUE,FALSE)</f>
        <v>0</v>
      </c>
      <c r="NAQ183" s="201" t="b">
        <f>IF(OR(AND('Validation summary'!$B$2="2022-23",NAQ182="In-period"),AND('Validation summary'!$B$2="2023-24",NAQ182="In-period"),AND('Validation summary'!$B$2="2024-25",NAQ182="In-period"),AND('Validation summary'!$B$2="2024-25",NAQ182="End of period",NAQ190="Revenue")),TRUE,FALSE)</f>
        <v>0</v>
      </c>
      <c r="NAR183" s="201" t="b">
        <f>IF(OR(AND('Validation summary'!$B$2="2022-23",NAR182="In-period"),AND('Validation summary'!$B$2="2023-24",NAR182="In-period"),AND('Validation summary'!$B$2="2024-25",NAR182="In-period"),AND('Validation summary'!$B$2="2024-25",NAR182="End of period",NAR190="Revenue")),TRUE,FALSE)</f>
        <v>0</v>
      </c>
      <c r="NAS183" s="201" t="b">
        <f>IF(OR(AND('Validation summary'!$B$2="2022-23",NAS182="In-period"),AND('Validation summary'!$B$2="2023-24",NAS182="In-period"),AND('Validation summary'!$B$2="2024-25",NAS182="In-period"),AND('Validation summary'!$B$2="2024-25",NAS182="End of period",NAS190="Revenue")),TRUE,FALSE)</f>
        <v>0</v>
      </c>
      <c r="NAT183" s="201" t="b">
        <f>IF(OR(AND('Validation summary'!$B$2="2022-23",NAT182="In-period"),AND('Validation summary'!$B$2="2023-24",NAT182="In-period"),AND('Validation summary'!$B$2="2024-25",NAT182="In-period"),AND('Validation summary'!$B$2="2024-25",NAT182="End of period",NAT190="Revenue")),TRUE,FALSE)</f>
        <v>0</v>
      </c>
      <c r="NAU183" s="201" t="b">
        <f>IF(OR(AND('Validation summary'!$B$2="2022-23",NAU182="In-period"),AND('Validation summary'!$B$2="2023-24",NAU182="In-period"),AND('Validation summary'!$B$2="2024-25",NAU182="In-period"),AND('Validation summary'!$B$2="2024-25",NAU182="End of period",NAU190="Revenue")),TRUE,FALSE)</f>
        <v>0</v>
      </c>
      <c r="NAV183" s="201" t="b">
        <f>IF(OR(AND('Validation summary'!$B$2="2022-23",NAV182="In-period"),AND('Validation summary'!$B$2="2023-24",NAV182="In-period"),AND('Validation summary'!$B$2="2024-25",NAV182="In-period"),AND('Validation summary'!$B$2="2024-25",NAV182="End of period",NAV190="Revenue")),TRUE,FALSE)</f>
        <v>0</v>
      </c>
      <c r="NAW183" s="201" t="b">
        <f>IF(OR(AND('Validation summary'!$B$2="2022-23",NAW182="In-period"),AND('Validation summary'!$B$2="2023-24",NAW182="In-period"),AND('Validation summary'!$B$2="2024-25",NAW182="In-period"),AND('Validation summary'!$B$2="2024-25",NAW182="End of period",NAW190="Revenue")),TRUE,FALSE)</f>
        <v>0</v>
      </c>
      <c r="NAX183" s="201" t="b">
        <f>IF(OR(AND('Validation summary'!$B$2="2022-23",NAX182="In-period"),AND('Validation summary'!$B$2="2023-24",NAX182="In-period"),AND('Validation summary'!$B$2="2024-25",NAX182="In-period"),AND('Validation summary'!$B$2="2024-25",NAX182="End of period",NAX190="Revenue")),TRUE,FALSE)</f>
        <v>0</v>
      </c>
      <c r="NAY183" s="201" t="b">
        <f>IF(OR(AND('Validation summary'!$B$2="2022-23",NAY182="In-period"),AND('Validation summary'!$B$2="2023-24",NAY182="In-period"),AND('Validation summary'!$B$2="2024-25",NAY182="In-period"),AND('Validation summary'!$B$2="2024-25",NAY182="End of period",NAY190="Revenue")),TRUE,FALSE)</f>
        <v>0</v>
      </c>
      <c r="NAZ183" s="201" t="b">
        <f>IF(OR(AND('Validation summary'!$B$2="2022-23",NAZ182="In-period"),AND('Validation summary'!$B$2="2023-24",NAZ182="In-period"),AND('Validation summary'!$B$2="2024-25",NAZ182="In-period"),AND('Validation summary'!$B$2="2024-25",NAZ182="End of period",NAZ190="Revenue")),TRUE,FALSE)</f>
        <v>0</v>
      </c>
      <c r="NBA183" s="201" t="b">
        <f>IF(OR(AND('Validation summary'!$B$2="2022-23",NBA182="In-period"),AND('Validation summary'!$B$2="2023-24",NBA182="In-period"),AND('Validation summary'!$B$2="2024-25",NBA182="In-period"),AND('Validation summary'!$B$2="2024-25",NBA182="End of period",NBA190="Revenue")),TRUE,FALSE)</f>
        <v>0</v>
      </c>
      <c r="NBB183" s="201" t="b">
        <f>IF(OR(AND('Validation summary'!$B$2="2022-23",NBB182="In-period"),AND('Validation summary'!$B$2="2023-24",NBB182="In-period"),AND('Validation summary'!$B$2="2024-25",NBB182="In-period"),AND('Validation summary'!$B$2="2024-25",NBB182="End of period",NBB190="Revenue")),TRUE,FALSE)</f>
        <v>0</v>
      </c>
      <c r="NBC183" s="201" t="b">
        <f>IF(OR(AND('Validation summary'!$B$2="2022-23",NBC182="In-period"),AND('Validation summary'!$B$2="2023-24",NBC182="In-period"),AND('Validation summary'!$B$2="2024-25",NBC182="In-period"),AND('Validation summary'!$B$2="2024-25",NBC182="End of period",NBC190="Revenue")),TRUE,FALSE)</f>
        <v>0</v>
      </c>
      <c r="NBD183" s="201" t="b">
        <f>IF(OR(AND('Validation summary'!$B$2="2022-23",NBD182="In-period"),AND('Validation summary'!$B$2="2023-24",NBD182="In-period"),AND('Validation summary'!$B$2="2024-25",NBD182="In-period"),AND('Validation summary'!$B$2="2024-25",NBD182="End of period",NBD190="Revenue")),TRUE,FALSE)</f>
        <v>0</v>
      </c>
      <c r="NBE183" s="201" t="b">
        <f>IF(OR(AND('Validation summary'!$B$2="2022-23",NBE182="In-period"),AND('Validation summary'!$B$2="2023-24",NBE182="In-period"),AND('Validation summary'!$B$2="2024-25",NBE182="In-period"),AND('Validation summary'!$B$2="2024-25",NBE182="End of period",NBE190="Revenue")),TRUE,FALSE)</f>
        <v>0</v>
      </c>
      <c r="NBF183" s="201" t="b">
        <f>IF(OR(AND('Validation summary'!$B$2="2022-23",NBF182="In-period"),AND('Validation summary'!$B$2="2023-24",NBF182="In-period"),AND('Validation summary'!$B$2="2024-25",NBF182="In-period"),AND('Validation summary'!$B$2="2024-25",NBF182="End of period",NBF190="Revenue")),TRUE,FALSE)</f>
        <v>0</v>
      </c>
      <c r="NBG183" s="201" t="b">
        <f>IF(OR(AND('Validation summary'!$B$2="2022-23",NBG182="In-period"),AND('Validation summary'!$B$2="2023-24",NBG182="In-period"),AND('Validation summary'!$B$2="2024-25",NBG182="In-period"),AND('Validation summary'!$B$2="2024-25",NBG182="End of period",NBG190="Revenue")),TRUE,FALSE)</f>
        <v>0</v>
      </c>
      <c r="NBH183" s="201" t="b">
        <f>IF(OR(AND('Validation summary'!$B$2="2022-23",NBH182="In-period"),AND('Validation summary'!$B$2="2023-24",NBH182="In-period"),AND('Validation summary'!$B$2="2024-25",NBH182="In-period"),AND('Validation summary'!$B$2="2024-25",NBH182="End of period",NBH190="Revenue")),TRUE,FALSE)</f>
        <v>0</v>
      </c>
      <c r="NBI183" s="201" t="b">
        <f>IF(OR(AND('Validation summary'!$B$2="2022-23",NBI182="In-period"),AND('Validation summary'!$B$2="2023-24",NBI182="In-period"),AND('Validation summary'!$B$2="2024-25",NBI182="In-period"),AND('Validation summary'!$B$2="2024-25",NBI182="End of period",NBI190="Revenue")),TRUE,FALSE)</f>
        <v>0</v>
      </c>
      <c r="NBJ183" s="201" t="b">
        <f>IF(OR(AND('Validation summary'!$B$2="2022-23",NBJ182="In-period"),AND('Validation summary'!$B$2="2023-24",NBJ182="In-period"),AND('Validation summary'!$B$2="2024-25",NBJ182="In-period"),AND('Validation summary'!$B$2="2024-25",NBJ182="End of period",NBJ190="Revenue")),TRUE,FALSE)</f>
        <v>0</v>
      </c>
      <c r="NBK183" s="201" t="b">
        <f>IF(OR(AND('Validation summary'!$B$2="2022-23",NBK182="In-period"),AND('Validation summary'!$B$2="2023-24",NBK182="In-period"),AND('Validation summary'!$B$2="2024-25",NBK182="In-period"),AND('Validation summary'!$B$2="2024-25",NBK182="End of period",NBK190="Revenue")),TRUE,FALSE)</f>
        <v>0</v>
      </c>
      <c r="NBL183" s="201" t="b">
        <f>IF(OR(AND('Validation summary'!$B$2="2022-23",NBL182="In-period"),AND('Validation summary'!$B$2="2023-24",NBL182="In-period"),AND('Validation summary'!$B$2="2024-25",NBL182="In-period"),AND('Validation summary'!$B$2="2024-25",NBL182="End of period",NBL190="Revenue")),TRUE,FALSE)</f>
        <v>0</v>
      </c>
      <c r="NBM183" s="201" t="b">
        <f>IF(OR(AND('Validation summary'!$B$2="2022-23",NBM182="In-period"),AND('Validation summary'!$B$2="2023-24",NBM182="In-period"),AND('Validation summary'!$B$2="2024-25",NBM182="In-period"),AND('Validation summary'!$B$2="2024-25",NBM182="End of period",NBM190="Revenue")),TRUE,FALSE)</f>
        <v>0</v>
      </c>
      <c r="NBN183" s="201" t="b">
        <f>IF(OR(AND('Validation summary'!$B$2="2022-23",NBN182="In-period"),AND('Validation summary'!$B$2="2023-24",NBN182="In-period"),AND('Validation summary'!$B$2="2024-25",NBN182="In-period"),AND('Validation summary'!$B$2="2024-25",NBN182="End of period",NBN190="Revenue")),TRUE,FALSE)</f>
        <v>0</v>
      </c>
      <c r="NBO183" s="201" t="b">
        <f>IF(OR(AND('Validation summary'!$B$2="2022-23",NBO182="In-period"),AND('Validation summary'!$B$2="2023-24",NBO182="In-period"),AND('Validation summary'!$B$2="2024-25",NBO182="In-period"),AND('Validation summary'!$B$2="2024-25",NBO182="End of period",NBO190="Revenue")),TRUE,FALSE)</f>
        <v>0</v>
      </c>
      <c r="NBP183" s="201" t="b">
        <f>IF(OR(AND('Validation summary'!$B$2="2022-23",NBP182="In-period"),AND('Validation summary'!$B$2="2023-24",NBP182="In-period"),AND('Validation summary'!$B$2="2024-25",NBP182="In-period"),AND('Validation summary'!$B$2="2024-25",NBP182="End of period",NBP190="Revenue")),TRUE,FALSE)</f>
        <v>0</v>
      </c>
      <c r="NBQ183" s="201" t="b">
        <f>IF(OR(AND('Validation summary'!$B$2="2022-23",NBQ182="In-period"),AND('Validation summary'!$B$2="2023-24",NBQ182="In-period"),AND('Validation summary'!$B$2="2024-25",NBQ182="In-period"),AND('Validation summary'!$B$2="2024-25",NBQ182="End of period",NBQ190="Revenue")),TRUE,FALSE)</f>
        <v>0</v>
      </c>
      <c r="NBR183" s="201" t="b">
        <f>IF(OR(AND('Validation summary'!$B$2="2022-23",NBR182="In-period"),AND('Validation summary'!$B$2="2023-24",NBR182="In-period"),AND('Validation summary'!$B$2="2024-25",NBR182="In-period"),AND('Validation summary'!$B$2="2024-25",NBR182="End of period",NBR190="Revenue")),TRUE,FALSE)</f>
        <v>0</v>
      </c>
      <c r="NBS183" s="201" t="b">
        <f>IF(OR(AND('Validation summary'!$B$2="2022-23",NBS182="In-period"),AND('Validation summary'!$B$2="2023-24",NBS182="In-period"),AND('Validation summary'!$B$2="2024-25",NBS182="In-period"),AND('Validation summary'!$B$2="2024-25",NBS182="End of period",NBS190="Revenue")),TRUE,FALSE)</f>
        <v>0</v>
      </c>
      <c r="NBT183" s="201" t="b">
        <f>IF(OR(AND('Validation summary'!$B$2="2022-23",NBT182="In-period"),AND('Validation summary'!$B$2="2023-24",NBT182="In-period"),AND('Validation summary'!$B$2="2024-25",NBT182="In-period"),AND('Validation summary'!$B$2="2024-25",NBT182="End of period",NBT190="Revenue")),TRUE,FALSE)</f>
        <v>0</v>
      </c>
      <c r="NBU183" s="201" t="b">
        <f>IF(OR(AND('Validation summary'!$B$2="2022-23",NBU182="In-period"),AND('Validation summary'!$B$2="2023-24",NBU182="In-period"),AND('Validation summary'!$B$2="2024-25",NBU182="In-period"),AND('Validation summary'!$B$2="2024-25",NBU182="End of period",NBU190="Revenue")),TRUE,FALSE)</f>
        <v>0</v>
      </c>
      <c r="NBV183" s="201" t="b">
        <f>IF(OR(AND('Validation summary'!$B$2="2022-23",NBV182="In-period"),AND('Validation summary'!$B$2="2023-24",NBV182="In-period"),AND('Validation summary'!$B$2="2024-25",NBV182="In-period"),AND('Validation summary'!$B$2="2024-25",NBV182="End of period",NBV190="Revenue")),TRUE,FALSE)</f>
        <v>0</v>
      </c>
      <c r="NBW183" s="201" t="b">
        <f>IF(OR(AND('Validation summary'!$B$2="2022-23",NBW182="In-period"),AND('Validation summary'!$B$2="2023-24",NBW182="In-period"),AND('Validation summary'!$B$2="2024-25",NBW182="In-period"),AND('Validation summary'!$B$2="2024-25",NBW182="End of period",NBW190="Revenue")),TRUE,FALSE)</f>
        <v>0</v>
      </c>
      <c r="NBX183" s="201" t="b">
        <f>IF(OR(AND('Validation summary'!$B$2="2022-23",NBX182="In-period"),AND('Validation summary'!$B$2="2023-24",NBX182="In-period"),AND('Validation summary'!$B$2="2024-25",NBX182="In-period"),AND('Validation summary'!$B$2="2024-25",NBX182="End of period",NBX190="Revenue")),TRUE,FALSE)</f>
        <v>0</v>
      </c>
      <c r="NBY183" s="201" t="b">
        <f>IF(OR(AND('Validation summary'!$B$2="2022-23",NBY182="In-period"),AND('Validation summary'!$B$2="2023-24",NBY182="In-period"),AND('Validation summary'!$B$2="2024-25",NBY182="In-period"),AND('Validation summary'!$B$2="2024-25",NBY182="End of period",NBY190="Revenue")),TRUE,FALSE)</f>
        <v>0</v>
      </c>
      <c r="NBZ183" s="201" t="b">
        <f>IF(OR(AND('Validation summary'!$B$2="2022-23",NBZ182="In-period"),AND('Validation summary'!$B$2="2023-24",NBZ182="In-period"),AND('Validation summary'!$B$2="2024-25",NBZ182="In-period"),AND('Validation summary'!$B$2="2024-25",NBZ182="End of period",NBZ190="Revenue")),TRUE,FALSE)</f>
        <v>0</v>
      </c>
      <c r="NCA183" s="201" t="b">
        <f>IF(OR(AND('Validation summary'!$B$2="2022-23",NCA182="In-period"),AND('Validation summary'!$B$2="2023-24",NCA182="In-period"),AND('Validation summary'!$B$2="2024-25",NCA182="In-period"),AND('Validation summary'!$B$2="2024-25",NCA182="End of period",NCA190="Revenue")),TRUE,FALSE)</f>
        <v>0</v>
      </c>
      <c r="NCB183" s="201" t="b">
        <f>IF(OR(AND('Validation summary'!$B$2="2022-23",NCB182="In-period"),AND('Validation summary'!$B$2="2023-24",NCB182="In-period"),AND('Validation summary'!$B$2="2024-25",NCB182="In-period"),AND('Validation summary'!$B$2="2024-25",NCB182="End of period",NCB190="Revenue")),TRUE,FALSE)</f>
        <v>0</v>
      </c>
      <c r="NCC183" s="201" t="b">
        <f>IF(OR(AND('Validation summary'!$B$2="2022-23",NCC182="In-period"),AND('Validation summary'!$B$2="2023-24",NCC182="In-period"),AND('Validation summary'!$B$2="2024-25",NCC182="In-period"),AND('Validation summary'!$B$2="2024-25",NCC182="End of period",NCC190="Revenue")),TRUE,FALSE)</f>
        <v>0</v>
      </c>
      <c r="NCD183" s="201" t="b">
        <f>IF(OR(AND('Validation summary'!$B$2="2022-23",NCD182="In-period"),AND('Validation summary'!$B$2="2023-24",NCD182="In-period"),AND('Validation summary'!$B$2="2024-25",NCD182="In-period"),AND('Validation summary'!$B$2="2024-25",NCD182="End of period",NCD190="Revenue")),TRUE,FALSE)</f>
        <v>0</v>
      </c>
      <c r="NCE183" s="201" t="b">
        <f>IF(OR(AND('Validation summary'!$B$2="2022-23",NCE182="In-period"),AND('Validation summary'!$B$2="2023-24",NCE182="In-period"),AND('Validation summary'!$B$2="2024-25",NCE182="In-period"),AND('Validation summary'!$B$2="2024-25",NCE182="End of period",NCE190="Revenue")),TRUE,FALSE)</f>
        <v>0</v>
      </c>
      <c r="NCF183" s="201" t="b">
        <f>IF(OR(AND('Validation summary'!$B$2="2022-23",NCF182="In-period"),AND('Validation summary'!$B$2="2023-24",NCF182="In-period"),AND('Validation summary'!$B$2="2024-25",NCF182="In-period"),AND('Validation summary'!$B$2="2024-25",NCF182="End of period",NCF190="Revenue")),TRUE,FALSE)</f>
        <v>0</v>
      </c>
      <c r="NCG183" s="201" t="b">
        <f>IF(OR(AND('Validation summary'!$B$2="2022-23",NCG182="In-period"),AND('Validation summary'!$B$2="2023-24",NCG182="In-period"),AND('Validation summary'!$B$2="2024-25",NCG182="In-period"),AND('Validation summary'!$B$2="2024-25",NCG182="End of period",NCG190="Revenue")),TRUE,FALSE)</f>
        <v>0</v>
      </c>
      <c r="NCH183" s="201" t="b">
        <f>IF(OR(AND('Validation summary'!$B$2="2022-23",NCH182="In-period"),AND('Validation summary'!$B$2="2023-24",NCH182="In-period"),AND('Validation summary'!$B$2="2024-25",NCH182="In-period"),AND('Validation summary'!$B$2="2024-25",NCH182="End of period",NCH190="Revenue")),TRUE,FALSE)</f>
        <v>0</v>
      </c>
      <c r="NCI183" s="201" t="b">
        <f>IF(OR(AND('Validation summary'!$B$2="2022-23",NCI182="In-period"),AND('Validation summary'!$B$2="2023-24",NCI182="In-period"),AND('Validation summary'!$B$2="2024-25",NCI182="In-period"),AND('Validation summary'!$B$2="2024-25",NCI182="End of period",NCI190="Revenue")),TRUE,FALSE)</f>
        <v>0</v>
      </c>
      <c r="NCJ183" s="201" t="b">
        <f>IF(OR(AND('Validation summary'!$B$2="2022-23",NCJ182="In-period"),AND('Validation summary'!$B$2="2023-24",NCJ182="In-period"),AND('Validation summary'!$B$2="2024-25",NCJ182="In-period"),AND('Validation summary'!$B$2="2024-25",NCJ182="End of period",NCJ190="Revenue")),TRUE,FALSE)</f>
        <v>0</v>
      </c>
      <c r="NCK183" s="201" t="b">
        <f>IF(OR(AND('Validation summary'!$B$2="2022-23",NCK182="In-period"),AND('Validation summary'!$B$2="2023-24",NCK182="In-period"),AND('Validation summary'!$B$2="2024-25",NCK182="In-period"),AND('Validation summary'!$B$2="2024-25",NCK182="End of period",NCK190="Revenue")),TRUE,FALSE)</f>
        <v>0</v>
      </c>
      <c r="NCL183" s="201" t="b">
        <f>IF(OR(AND('Validation summary'!$B$2="2022-23",NCL182="In-period"),AND('Validation summary'!$B$2="2023-24",NCL182="In-period"),AND('Validation summary'!$B$2="2024-25",NCL182="In-period"),AND('Validation summary'!$B$2="2024-25",NCL182="End of period",NCL190="Revenue")),TRUE,FALSE)</f>
        <v>0</v>
      </c>
      <c r="NCM183" s="201" t="b">
        <f>IF(OR(AND('Validation summary'!$B$2="2022-23",NCM182="In-period"),AND('Validation summary'!$B$2="2023-24",NCM182="In-period"),AND('Validation summary'!$B$2="2024-25",NCM182="In-period"),AND('Validation summary'!$B$2="2024-25",NCM182="End of period",NCM190="Revenue")),TRUE,FALSE)</f>
        <v>0</v>
      </c>
      <c r="NCN183" s="201" t="b">
        <f>IF(OR(AND('Validation summary'!$B$2="2022-23",NCN182="In-period"),AND('Validation summary'!$B$2="2023-24",NCN182="In-period"),AND('Validation summary'!$B$2="2024-25",NCN182="In-period"),AND('Validation summary'!$B$2="2024-25",NCN182="End of period",NCN190="Revenue")),TRUE,FALSE)</f>
        <v>0</v>
      </c>
      <c r="NCO183" s="201" t="b">
        <f>IF(OR(AND('Validation summary'!$B$2="2022-23",NCO182="In-period"),AND('Validation summary'!$B$2="2023-24",NCO182="In-period"),AND('Validation summary'!$B$2="2024-25",NCO182="In-period"),AND('Validation summary'!$B$2="2024-25",NCO182="End of period",NCO190="Revenue")),TRUE,FALSE)</f>
        <v>0</v>
      </c>
      <c r="NCP183" s="201" t="b">
        <f>IF(OR(AND('Validation summary'!$B$2="2022-23",NCP182="In-period"),AND('Validation summary'!$B$2="2023-24",NCP182="In-period"),AND('Validation summary'!$B$2="2024-25",NCP182="In-period"),AND('Validation summary'!$B$2="2024-25",NCP182="End of period",NCP190="Revenue")),TRUE,FALSE)</f>
        <v>0</v>
      </c>
      <c r="NCQ183" s="201" t="b">
        <f>IF(OR(AND('Validation summary'!$B$2="2022-23",NCQ182="In-period"),AND('Validation summary'!$B$2="2023-24",NCQ182="In-period"),AND('Validation summary'!$B$2="2024-25",NCQ182="In-period"),AND('Validation summary'!$B$2="2024-25",NCQ182="End of period",NCQ190="Revenue")),TRUE,FALSE)</f>
        <v>0</v>
      </c>
      <c r="NCR183" s="201" t="b">
        <f>IF(OR(AND('Validation summary'!$B$2="2022-23",NCR182="In-period"),AND('Validation summary'!$B$2="2023-24",NCR182="In-period"),AND('Validation summary'!$B$2="2024-25",NCR182="In-period"),AND('Validation summary'!$B$2="2024-25",NCR182="End of period",NCR190="Revenue")),TRUE,FALSE)</f>
        <v>0</v>
      </c>
      <c r="NCS183" s="201" t="b">
        <f>IF(OR(AND('Validation summary'!$B$2="2022-23",NCS182="In-period"),AND('Validation summary'!$B$2="2023-24",NCS182="In-period"),AND('Validation summary'!$B$2="2024-25",NCS182="In-period"),AND('Validation summary'!$B$2="2024-25",NCS182="End of period",NCS190="Revenue")),TRUE,FALSE)</f>
        <v>0</v>
      </c>
      <c r="NCT183" s="201" t="b">
        <f>IF(OR(AND('Validation summary'!$B$2="2022-23",NCT182="In-period"),AND('Validation summary'!$B$2="2023-24",NCT182="In-period"),AND('Validation summary'!$B$2="2024-25",NCT182="In-period"),AND('Validation summary'!$B$2="2024-25",NCT182="End of period",NCT190="Revenue")),TRUE,FALSE)</f>
        <v>0</v>
      </c>
      <c r="NCU183" s="201" t="b">
        <f>IF(OR(AND('Validation summary'!$B$2="2022-23",NCU182="In-period"),AND('Validation summary'!$B$2="2023-24",NCU182="In-period"),AND('Validation summary'!$B$2="2024-25",NCU182="In-period"),AND('Validation summary'!$B$2="2024-25",NCU182="End of period",NCU190="Revenue")),TRUE,FALSE)</f>
        <v>0</v>
      </c>
      <c r="NCV183" s="201" t="b">
        <f>IF(OR(AND('Validation summary'!$B$2="2022-23",NCV182="In-period"),AND('Validation summary'!$B$2="2023-24",NCV182="In-period"),AND('Validation summary'!$B$2="2024-25",NCV182="In-period"),AND('Validation summary'!$B$2="2024-25",NCV182="End of period",NCV190="Revenue")),TRUE,FALSE)</f>
        <v>0</v>
      </c>
      <c r="NCW183" s="201" t="b">
        <f>IF(OR(AND('Validation summary'!$B$2="2022-23",NCW182="In-period"),AND('Validation summary'!$B$2="2023-24",NCW182="In-period"),AND('Validation summary'!$B$2="2024-25",NCW182="In-period"),AND('Validation summary'!$B$2="2024-25",NCW182="End of period",NCW190="Revenue")),TRUE,FALSE)</f>
        <v>0</v>
      </c>
      <c r="NCX183" s="201" t="b">
        <f>IF(OR(AND('Validation summary'!$B$2="2022-23",NCX182="In-period"),AND('Validation summary'!$B$2="2023-24",NCX182="In-period"),AND('Validation summary'!$B$2="2024-25",NCX182="In-period"),AND('Validation summary'!$B$2="2024-25",NCX182="End of period",NCX190="Revenue")),TRUE,FALSE)</f>
        <v>0</v>
      </c>
      <c r="NCY183" s="201" t="b">
        <f>IF(OR(AND('Validation summary'!$B$2="2022-23",NCY182="In-period"),AND('Validation summary'!$B$2="2023-24",NCY182="In-period"),AND('Validation summary'!$B$2="2024-25",NCY182="In-period"),AND('Validation summary'!$B$2="2024-25",NCY182="End of period",NCY190="Revenue")),TRUE,FALSE)</f>
        <v>0</v>
      </c>
      <c r="NCZ183" s="201" t="b">
        <f>IF(OR(AND('Validation summary'!$B$2="2022-23",NCZ182="In-period"),AND('Validation summary'!$B$2="2023-24",NCZ182="In-period"),AND('Validation summary'!$B$2="2024-25",NCZ182="In-period"),AND('Validation summary'!$B$2="2024-25",NCZ182="End of period",NCZ190="Revenue")),TRUE,FALSE)</f>
        <v>0</v>
      </c>
      <c r="NDA183" s="201" t="b">
        <f>IF(OR(AND('Validation summary'!$B$2="2022-23",NDA182="In-period"),AND('Validation summary'!$B$2="2023-24",NDA182="In-period"),AND('Validation summary'!$B$2="2024-25",NDA182="In-period"),AND('Validation summary'!$B$2="2024-25",NDA182="End of period",NDA190="Revenue")),TRUE,FALSE)</f>
        <v>0</v>
      </c>
      <c r="NDB183" s="201" t="b">
        <f>IF(OR(AND('Validation summary'!$B$2="2022-23",NDB182="In-period"),AND('Validation summary'!$B$2="2023-24",NDB182="In-period"),AND('Validation summary'!$B$2="2024-25",NDB182="In-period"),AND('Validation summary'!$B$2="2024-25",NDB182="End of period",NDB190="Revenue")),TRUE,FALSE)</f>
        <v>0</v>
      </c>
      <c r="NDC183" s="201" t="b">
        <f>IF(OR(AND('Validation summary'!$B$2="2022-23",NDC182="In-period"),AND('Validation summary'!$B$2="2023-24",NDC182="In-period"),AND('Validation summary'!$B$2="2024-25",NDC182="In-period"),AND('Validation summary'!$B$2="2024-25",NDC182="End of period",NDC190="Revenue")),TRUE,FALSE)</f>
        <v>0</v>
      </c>
      <c r="NDD183" s="201" t="b">
        <f>IF(OR(AND('Validation summary'!$B$2="2022-23",NDD182="In-period"),AND('Validation summary'!$B$2="2023-24",NDD182="In-period"),AND('Validation summary'!$B$2="2024-25",NDD182="In-period"),AND('Validation summary'!$B$2="2024-25",NDD182="End of period",NDD190="Revenue")),TRUE,FALSE)</f>
        <v>0</v>
      </c>
      <c r="NDE183" s="201" t="b">
        <f>IF(OR(AND('Validation summary'!$B$2="2022-23",NDE182="In-period"),AND('Validation summary'!$B$2="2023-24",NDE182="In-period"),AND('Validation summary'!$B$2="2024-25",NDE182="In-period"),AND('Validation summary'!$B$2="2024-25",NDE182="End of period",NDE190="Revenue")),TRUE,FALSE)</f>
        <v>0</v>
      </c>
      <c r="NDF183" s="201" t="b">
        <f>IF(OR(AND('Validation summary'!$B$2="2022-23",NDF182="In-period"),AND('Validation summary'!$B$2="2023-24",NDF182="In-period"),AND('Validation summary'!$B$2="2024-25",NDF182="In-period"),AND('Validation summary'!$B$2="2024-25",NDF182="End of period",NDF190="Revenue")),TRUE,FALSE)</f>
        <v>0</v>
      </c>
      <c r="NDG183" s="201" t="b">
        <f>IF(OR(AND('Validation summary'!$B$2="2022-23",NDG182="In-period"),AND('Validation summary'!$B$2="2023-24",NDG182="In-period"),AND('Validation summary'!$B$2="2024-25",NDG182="In-period"),AND('Validation summary'!$B$2="2024-25",NDG182="End of period",NDG190="Revenue")),TRUE,FALSE)</f>
        <v>0</v>
      </c>
      <c r="NDH183" s="201" t="b">
        <f>IF(OR(AND('Validation summary'!$B$2="2022-23",NDH182="In-period"),AND('Validation summary'!$B$2="2023-24",NDH182="In-period"),AND('Validation summary'!$B$2="2024-25",NDH182="In-period"),AND('Validation summary'!$B$2="2024-25",NDH182="End of period",NDH190="Revenue")),TRUE,FALSE)</f>
        <v>0</v>
      </c>
      <c r="NDI183" s="201" t="b">
        <f>IF(OR(AND('Validation summary'!$B$2="2022-23",NDI182="In-period"),AND('Validation summary'!$B$2="2023-24",NDI182="In-period"),AND('Validation summary'!$B$2="2024-25",NDI182="In-period"),AND('Validation summary'!$B$2="2024-25",NDI182="End of period",NDI190="Revenue")),TRUE,FALSE)</f>
        <v>0</v>
      </c>
      <c r="NDJ183" s="201" t="b">
        <f>IF(OR(AND('Validation summary'!$B$2="2022-23",NDJ182="In-period"),AND('Validation summary'!$B$2="2023-24",NDJ182="In-period"),AND('Validation summary'!$B$2="2024-25",NDJ182="In-period"),AND('Validation summary'!$B$2="2024-25",NDJ182="End of period",NDJ190="Revenue")),TRUE,FALSE)</f>
        <v>0</v>
      </c>
      <c r="NDK183" s="201" t="b">
        <f>IF(OR(AND('Validation summary'!$B$2="2022-23",NDK182="In-period"),AND('Validation summary'!$B$2="2023-24",NDK182="In-period"),AND('Validation summary'!$B$2="2024-25",NDK182="In-period"),AND('Validation summary'!$B$2="2024-25",NDK182="End of period",NDK190="Revenue")),TRUE,FALSE)</f>
        <v>0</v>
      </c>
      <c r="NDL183" s="201" t="b">
        <f>IF(OR(AND('Validation summary'!$B$2="2022-23",NDL182="In-period"),AND('Validation summary'!$B$2="2023-24",NDL182="In-period"),AND('Validation summary'!$B$2="2024-25",NDL182="In-period"),AND('Validation summary'!$B$2="2024-25",NDL182="End of period",NDL190="Revenue")),TRUE,FALSE)</f>
        <v>0</v>
      </c>
      <c r="NDM183" s="201" t="b">
        <f>IF(OR(AND('Validation summary'!$B$2="2022-23",NDM182="In-period"),AND('Validation summary'!$B$2="2023-24",NDM182="In-period"),AND('Validation summary'!$B$2="2024-25",NDM182="In-period"),AND('Validation summary'!$B$2="2024-25",NDM182="End of period",NDM190="Revenue")),TRUE,FALSE)</f>
        <v>0</v>
      </c>
      <c r="NDN183" s="201" t="b">
        <f>IF(OR(AND('Validation summary'!$B$2="2022-23",NDN182="In-period"),AND('Validation summary'!$B$2="2023-24",NDN182="In-period"),AND('Validation summary'!$B$2="2024-25",NDN182="In-period"),AND('Validation summary'!$B$2="2024-25",NDN182="End of period",NDN190="Revenue")),TRUE,FALSE)</f>
        <v>0</v>
      </c>
      <c r="NDO183" s="201" t="b">
        <f>IF(OR(AND('Validation summary'!$B$2="2022-23",NDO182="In-period"),AND('Validation summary'!$B$2="2023-24",NDO182="In-period"),AND('Validation summary'!$B$2="2024-25",NDO182="In-period"),AND('Validation summary'!$B$2="2024-25",NDO182="End of period",NDO190="Revenue")),TRUE,FALSE)</f>
        <v>0</v>
      </c>
      <c r="NDP183" s="201" t="b">
        <f>IF(OR(AND('Validation summary'!$B$2="2022-23",NDP182="In-period"),AND('Validation summary'!$B$2="2023-24",NDP182="In-period"),AND('Validation summary'!$B$2="2024-25",NDP182="In-period"),AND('Validation summary'!$B$2="2024-25",NDP182="End of period",NDP190="Revenue")),TRUE,FALSE)</f>
        <v>0</v>
      </c>
      <c r="NDQ183" s="201" t="b">
        <f>IF(OR(AND('Validation summary'!$B$2="2022-23",NDQ182="In-period"),AND('Validation summary'!$B$2="2023-24",NDQ182="In-period"),AND('Validation summary'!$B$2="2024-25",NDQ182="In-period"),AND('Validation summary'!$B$2="2024-25",NDQ182="End of period",NDQ190="Revenue")),TRUE,FALSE)</f>
        <v>0</v>
      </c>
      <c r="NDR183" s="201" t="b">
        <f>IF(OR(AND('Validation summary'!$B$2="2022-23",NDR182="In-period"),AND('Validation summary'!$B$2="2023-24",NDR182="In-period"),AND('Validation summary'!$B$2="2024-25",NDR182="In-period"),AND('Validation summary'!$B$2="2024-25",NDR182="End of period",NDR190="Revenue")),TRUE,FALSE)</f>
        <v>0</v>
      </c>
      <c r="NDS183" s="201" t="b">
        <f>IF(OR(AND('Validation summary'!$B$2="2022-23",NDS182="In-period"),AND('Validation summary'!$B$2="2023-24",NDS182="In-period"),AND('Validation summary'!$B$2="2024-25",NDS182="In-period"),AND('Validation summary'!$B$2="2024-25",NDS182="End of period",NDS190="Revenue")),TRUE,FALSE)</f>
        <v>0</v>
      </c>
      <c r="NDT183" s="201" t="b">
        <f>IF(OR(AND('Validation summary'!$B$2="2022-23",NDT182="In-period"),AND('Validation summary'!$B$2="2023-24",NDT182="In-period"),AND('Validation summary'!$B$2="2024-25",NDT182="In-period"),AND('Validation summary'!$B$2="2024-25",NDT182="End of period",NDT190="Revenue")),TRUE,FALSE)</f>
        <v>0</v>
      </c>
      <c r="NDU183" s="201" t="b">
        <f>IF(OR(AND('Validation summary'!$B$2="2022-23",NDU182="In-period"),AND('Validation summary'!$B$2="2023-24",NDU182="In-period"),AND('Validation summary'!$B$2="2024-25",NDU182="In-period"),AND('Validation summary'!$B$2="2024-25",NDU182="End of period",NDU190="Revenue")),TRUE,FALSE)</f>
        <v>0</v>
      </c>
      <c r="NDV183" s="201" t="b">
        <f>IF(OR(AND('Validation summary'!$B$2="2022-23",NDV182="In-period"),AND('Validation summary'!$B$2="2023-24",NDV182="In-period"),AND('Validation summary'!$B$2="2024-25",NDV182="In-period"),AND('Validation summary'!$B$2="2024-25",NDV182="End of period",NDV190="Revenue")),TRUE,FALSE)</f>
        <v>0</v>
      </c>
      <c r="NDW183" s="201" t="b">
        <f>IF(OR(AND('Validation summary'!$B$2="2022-23",NDW182="In-period"),AND('Validation summary'!$B$2="2023-24",NDW182="In-period"),AND('Validation summary'!$B$2="2024-25",NDW182="In-period"),AND('Validation summary'!$B$2="2024-25",NDW182="End of period",NDW190="Revenue")),TRUE,FALSE)</f>
        <v>0</v>
      </c>
      <c r="NDX183" s="201" t="b">
        <f>IF(OR(AND('Validation summary'!$B$2="2022-23",NDX182="In-period"),AND('Validation summary'!$B$2="2023-24",NDX182="In-period"),AND('Validation summary'!$B$2="2024-25",NDX182="In-period"),AND('Validation summary'!$B$2="2024-25",NDX182="End of period",NDX190="Revenue")),TRUE,FALSE)</f>
        <v>0</v>
      </c>
      <c r="NDY183" s="201" t="b">
        <f>IF(OR(AND('Validation summary'!$B$2="2022-23",NDY182="In-period"),AND('Validation summary'!$B$2="2023-24",NDY182="In-period"),AND('Validation summary'!$B$2="2024-25",NDY182="In-period"),AND('Validation summary'!$B$2="2024-25",NDY182="End of period",NDY190="Revenue")),TRUE,FALSE)</f>
        <v>0</v>
      </c>
      <c r="NDZ183" s="201" t="b">
        <f>IF(OR(AND('Validation summary'!$B$2="2022-23",NDZ182="In-period"),AND('Validation summary'!$B$2="2023-24",NDZ182="In-period"),AND('Validation summary'!$B$2="2024-25",NDZ182="In-period"),AND('Validation summary'!$B$2="2024-25",NDZ182="End of period",NDZ190="Revenue")),TRUE,FALSE)</f>
        <v>0</v>
      </c>
      <c r="NEA183" s="201" t="b">
        <f>IF(OR(AND('Validation summary'!$B$2="2022-23",NEA182="In-period"),AND('Validation summary'!$B$2="2023-24",NEA182="In-period"),AND('Validation summary'!$B$2="2024-25",NEA182="In-period"),AND('Validation summary'!$B$2="2024-25",NEA182="End of period",NEA190="Revenue")),TRUE,FALSE)</f>
        <v>0</v>
      </c>
      <c r="NEB183" s="201" t="b">
        <f>IF(OR(AND('Validation summary'!$B$2="2022-23",NEB182="In-period"),AND('Validation summary'!$B$2="2023-24",NEB182="In-period"),AND('Validation summary'!$B$2="2024-25",NEB182="In-period"),AND('Validation summary'!$B$2="2024-25",NEB182="End of period",NEB190="Revenue")),TRUE,FALSE)</f>
        <v>0</v>
      </c>
      <c r="NEC183" s="201" t="b">
        <f>IF(OR(AND('Validation summary'!$B$2="2022-23",NEC182="In-period"),AND('Validation summary'!$B$2="2023-24",NEC182="In-period"),AND('Validation summary'!$B$2="2024-25",NEC182="In-period"),AND('Validation summary'!$B$2="2024-25",NEC182="End of period",NEC190="Revenue")),TRUE,FALSE)</f>
        <v>0</v>
      </c>
      <c r="NED183" s="201" t="b">
        <f>IF(OR(AND('Validation summary'!$B$2="2022-23",NED182="In-period"),AND('Validation summary'!$B$2="2023-24",NED182="In-period"),AND('Validation summary'!$B$2="2024-25",NED182="In-period"),AND('Validation summary'!$B$2="2024-25",NED182="End of period",NED190="Revenue")),TRUE,FALSE)</f>
        <v>0</v>
      </c>
      <c r="NEE183" s="201" t="b">
        <f>IF(OR(AND('Validation summary'!$B$2="2022-23",NEE182="In-period"),AND('Validation summary'!$B$2="2023-24",NEE182="In-period"),AND('Validation summary'!$B$2="2024-25",NEE182="In-period"),AND('Validation summary'!$B$2="2024-25",NEE182="End of period",NEE190="Revenue")),TRUE,FALSE)</f>
        <v>0</v>
      </c>
      <c r="NEF183" s="201" t="b">
        <f>IF(OR(AND('Validation summary'!$B$2="2022-23",NEF182="In-period"),AND('Validation summary'!$B$2="2023-24",NEF182="In-period"),AND('Validation summary'!$B$2="2024-25",NEF182="In-period"),AND('Validation summary'!$B$2="2024-25",NEF182="End of period",NEF190="Revenue")),TRUE,FALSE)</f>
        <v>0</v>
      </c>
      <c r="NEG183" s="201" t="b">
        <f>IF(OR(AND('Validation summary'!$B$2="2022-23",NEG182="In-period"),AND('Validation summary'!$B$2="2023-24",NEG182="In-period"),AND('Validation summary'!$B$2="2024-25",NEG182="In-period"),AND('Validation summary'!$B$2="2024-25",NEG182="End of period",NEG190="Revenue")),TRUE,FALSE)</f>
        <v>0</v>
      </c>
      <c r="NEH183" s="201" t="b">
        <f>IF(OR(AND('Validation summary'!$B$2="2022-23",NEH182="In-period"),AND('Validation summary'!$B$2="2023-24",NEH182="In-period"),AND('Validation summary'!$B$2="2024-25",NEH182="In-period"),AND('Validation summary'!$B$2="2024-25",NEH182="End of period",NEH190="Revenue")),TRUE,FALSE)</f>
        <v>0</v>
      </c>
      <c r="NEI183" s="201" t="b">
        <f>IF(OR(AND('Validation summary'!$B$2="2022-23",NEI182="In-period"),AND('Validation summary'!$B$2="2023-24",NEI182="In-period"),AND('Validation summary'!$B$2="2024-25",NEI182="In-period"),AND('Validation summary'!$B$2="2024-25",NEI182="End of period",NEI190="Revenue")),TRUE,FALSE)</f>
        <v>0</v>
      </c>
      <c r="NEJ183" s="201" t="b">
        <f>IF(OR(AND('Validation summary'!$B$2="2022-23",NEJ182="In-period"),AND('Validation summary'!$B$2="2023-24",NEJ182="In-period"),AND('Validation summary'!$B$2="2024-25",NEJ182="In-period"),AND('Validation summary'!$B$2="2024-25",NEJ182="End of period",NEJ190="Revenue")),TRUE,FALSE)</f>
        <v>0</v>
      </c>
      <c r="NEK183" s="201" t="b">
        <f>IF(OR(AND('Validation summary'!$B$2="2022-23",NEK182="In-period"),AND('Validation summary'!$B$2="2023-24",NEK182="In-period"),AND('Validation summary'!$B$2="2024-25",NEK182="In-period"),AND('Validation summary'!$B$2="2024-25",NEK182="End of period",NEK190="Revenue")),TRUE,FALSE)</f>
        <v>0</v>
      </c>
      <c r="NEL183" s="201" t="b">
        <f>IF(OR(AND('Validation summary'!$B$2="2022-23",NEL182="In-period"),AND('Validation summary'!$B$2="2023-24",NEL182="In-period"),AND('Validation summary'!$B$2="2024-25",NEL182="In-period"),AND('Validation summary'!$B$2="2024-25",NEL182="End of period",NEL190="Revenue")),TRUE,FALSE)</f>
        <v>0</v>
      </c>
      <c r="NEM183" s="201" t="b">
        <f>IF(OR(AND('Validation summary'!$B$2="2022-23",NEM182="In-period"),AND('Validation summary'!$B$2="2023-24",NEM182="In-period"),AND('Validation summary'!$B$2="2024-25",NEM182="In-period"),AND('Validation summary'!$B$2="2024-25",NEM182="End of period",NEM190="Revenue")),TRUE,FALSE)</f>
        <v>0</v>
      </c>
      <c r="NEN183" s="201" t="b">
        <f>IF(OR(AND('Validation summary'!$B$2="2022-23",NEN182="In-period"),AND('Validation summary'!$B$2="2023-24",NEN182="In-period"),AND('Validation summary'!$B$2="2024-25",NEN182="In-period"),AND('Validation summary'!$B$2="2024-25",NEN182="End of period",NEN190="Revenue")),TRUE,FALSE)</f>
        <v>0</v>
      </c>
      <c r="NEO183" s="201" t="b">
        <f>IF(OR(AND('Validation summary'!$B$2="2022-23",NEO182="In-period"),AND('Validation summary'!$B$2="2023-24",NEO182="In-period"),AND('Validation summary'!$B$2="2024-25",NEO182="In-period"),AND('Validation summary'!$B$2="2024-25",NEO182="End of period",NEO190="Revenue")),TRUE,FALSE)</f>
        <v>0</v>
      </c>
      <c r="NEP183" s="201" t="b">
        <f>IF(OR(AND('Validation summary'!$B$2="2022-23",NEP182="In-period"),AND('Validation summary'!$B$2="2023-24",NEP182="In-period"),AND('Validation summary'!$B$2="2024-25",NEP182="In-period"),AND('Validation summary'!$B$2="2024-25",NEP182="End of period",NEP190="Revenue")),TRUE,FALSE)</f>
        <v>0</v>
      </c>
      <c r="NEQ183" s="201" t="b">
        <f>IF(OR(AND('Validation summary'!$B$2="2022-23",NEQ182="In-period"),AND('Validation summary'!$B$2="2023-24",NEQ182="In-period"),AND('Validation summary'!$B$2="2024-25",NEQ182="In-period"),AND('Validation summary'!$B$2="2024-25",NEQ182="End of period",NEQ190="Revenue")),TRUE,FALSE)</f>
        <v>0</v>
      </c>
      <c r="NER183" s="201" t="b">
        <f>IF(OR(AND('Validation summary'!$B$2="2022-23",NER182="In-period"),AND('Validation summary'!$B$2="2023-24",NER182="In-period"),AND('Validation summary'!$B$2="2024-25",NER182="In-period"),AND('Validation summary'!$B$2="2024-25",NER182="End of period",NER190="Revenue")),TRUE,FALSE)</f>
        <v>0</v>
      </c>
      <c r="NES183" s="201" t="b">
        <f>IF(OR(AND('Validation summary'!$B$2="2022-23",NES182="In-period"),AND('Validation summary'!$B$2="2023-24",NES182="In-period"),AND('Validation summary'!$B$2="2024-25",NES182="In-period"),AND('Validation summary'!$B$2="2024-25",NES182="End of period",NES190="Revenue")),TRUE,FALSE)</f>
        <v>0</v>
      </c>
      <c r="NET183" s="201" t="b">
        <f>IF(OR(AND('Validation summary'!$B$2="2022-23",NET182="In-period"),AND('Validation summary'!$B$2="2023-24",NET182="In-period"),AND('Validation summary'!$B$2="2024-25",NET182="In-period"),AND('Validation summary'!$B$2="2024-25",NET182="End of period",NET190="Revenue")),TRUE,FALSE)</f>
        <v>0</v>
      </c>
      <c r="NEU183" s="201" t="b">
        <f>IF(OR(AND('Validation summary'!$B$2="2022-23",NEU182="In-period"),AND('Validation summary'!$B$2="2023-24",NEU182="In-period"),AND('Validation summary'!$B$2="2024-25",NEU182="In-period"),AND('Validation summary'!$B$2="2024-25",NEU182="End of period",NEU190="Revenue")),TRUE,FALSE)</f>
        <v>0</v>
      </c>
      <c r="NEV183" s="201" t="b">
        <f>IF(OR(AND('Validation summary'!$B$2="2022-23",NEV182="In-period"),AND('Validation summary'!$B$2="2023-24",NEV182="In-period"),AND('Validation summary'!$B$2="2024-25",NEV182="In-period"),AND('Validation summary'!$B$2="2024-25",NEV182="End of period",NEV190="Revenue")),TRUE,FALSE)</f>
        <v>0</v>
      </c>
      <c r="NEW183" s="201" t="b">
        <f>IF(OR(AND('Validation summary'!$B$2="2022-23",NEW182="In-period"),AND('Validation summary'!$B$2="2023-24",NEW182="In-period"),AND('Validation summary'!$B$2="2024-25",NEW182="In-period"),AND('Validation summary'!$B$2="2024-25",NEW182="End of period",NEW190="Revenue")),TRUE,FALSE)</f>
        <v>0</v>
      </c>
      <c r="NEX183" s="201" t="b">
        <f>IF(OR(AND('Validation summary'!$B$2="2022-23",NEX182="In-period"),AND('Validation summary'!$B$2="2023-24",NEX182="In-period"),AND('Validation summary'!$B$2="2024-25",NEX182="In-period"),AND('Validation summary'!$B$2="2024-25",NEX182="End of period",NEX190="Revenue")),TRUE,FALSE)</f>
        <v>0</v>
      </c>
      <c r="NEY183" s="201" t="b">
        <f>IF(OR(AND('Validation summary'!$B$2="2022-23",NEY182="In-period"),AND('Validation summary'!$B$2="2023-24",NEY182="In-period"),AND('Validation summary'!$B$2="2024-25",NEY182="In-period"),AND('Validation summary'!$B$2="2024-25",NEY182="End of period",NEY190="Revenue")),TRUE,FALSE)</f>
        <v>0</v>
      </c>
      <c r="NEZ183" s="201" t="b">
        <f>IF(OR(AND('Validation summary'!$B$2="2022-23",NEZ182="In-period"),AND('Validation summary'!$B$2="2023-24",NEZ182="In-period"),AND('Validation summary'!$B$2="2024-25",NEZ182="In-period"),AND('Validation summary'!$B$2="2024-25",NEZ182="End of period",NEZ190="Revenue")),TRUE,FALSE)</f>
        <v>0</v>
      </c>
      <c r="NFA183" s="201" t="b">
        <f>IF(OR(AND('Validation summary'!$B$2="2022-23",NFA182="In-period"),AND('Validation summary'!$B$2="2023-24",NFA182="In-period"),AND('Validation summary'!$B$2="2024-25",NFA182="In-period"),AND('Validation summary'!$B$2="2024-25",NFA182="End of period",NFA190="Revenue")),TRUE,FALSE)</f>
        <v>0</v>
      </c>
      <c r="NFB183" s="201" t="b">
        <f>IF(OR(AND('Validation summary'!$B$2="2022-23",NFB182="In-period"),AND('Validation summary'!$B$2="2023-24",NFB182="In-period"),AND('Validation summary'!$B$2="2024-25",NFB182="In-period"),AND('Validation summary'!$B$2="2024-25",NFB182="End of period",NFB190="Revenue")),TRUE,FALSE)</f>
        <v>0</v>
      </c>
      <c r="NFC183" s="201" t="b">
        <f>IF(OR(AND('Validation summary'!$B$2="2022-23",NFC182="In-period"),AND('Validation summary'!$B$2="2023-24",NFC182="In-period"),AND('Validation summary'!$B$2="2024-25",NFC182="In-period"),AND('Validation summary'!$B$2="2024-25",NFC182="End of period",NFC190="Revenue")),TRUE,FALSE)</f>
        <v>0</v>
      </c>
      <c r="NFD183" s="201" t="b">
        <f>IF(OR(AND('Validation summary'!$B$2="2022-23",NFD182="In-period"),AND('Validation summary'!$B$2="2023-24",NFD182="In-period"),AND('Validation summary'!$B$2="2024-25",NFD182="In-period"),AND('Validation summary'!$B$2="2024-25",NFD182="End of period",NFD190="Revenue")),TRUE,FALSE)</f>
        <v>0</v>
      </c>
      <c r="NFE183" s="201" t="b">
        <f>IF(OR(AND('Validation summary'!$B$2="2022-23",NFE182="In-period"),AND('Validation summary'!$B$2="2023-24",NFE182="In-period"),AND('Validation summary'!$B$2="2024-25",NFE182="In-period"),AND('Validation summary'!$B$2="2024-25",NFE182="End of period",NFE190="Revenue")),TRUE,FALSE)</f>
        <v>0</v>
      </c>
      <c r="NFF183" s="201" t="b">
        <f>IF(OR(AND('Validation summary'!$B$2="2022-23",NFF182="In-period"),AND('Validation summary'!$B$2="2023-24",NFF182="In-period"),AND('Validation summary'!$B$2="2024-25",NFF182="In-period"),AND('Validation summary'!$B$2="2024-25",NFF182="End of period",NFF190="Revenue")),TRUE,FALSE)</f>
        <v>0</v>
      </c>
      <c r="NFG183" s="201" t="b">
        <f>IF(OR(AND('Validation summary'!$B$2="2022-23",NFG182="In-period"),AND('Validation summary'!$B$2="2023-24",NFG182="In-period"),AND('Validation summary'!$B$2="2024-25",NFG182="In-period"),AND('Validation summary'!$B$2="2024-25",NFG182="End of period",NFG190="Revenue")),TRUE,FALSE)</f>
        <v>0</v>
      </c>
      <c r="NFH183" s="201" t="b">
        <f>IF(OR(AND('Validation summary'!$B$2="2022-23",NFH182="In-period"),AND('Validation summary'!$B$2="2023-24",NFH182="In-period"),AND('Validation summary'!$B$2="2024-25",NFH182="In-period"),AND('Validation summary'!$B$2="2024-25",NFH182="End of period",NFH190="Revenue")),TRUE,FALSE)</f>
        <v>0</v>
      </c>
      <c r="NFI183" s="201" t="b">
        <f>IF(OR(AND('Validation summary'!$B$2="2022-23",NFI182="In-period"),AND('Validation summary'!$B$2="2023-24",NFI182="In-period"),AND('Validation summary'!$B$2="2024-25",NFI182="In-period"),AND('Validation summary'!$B$2="2024-25",NFI182="End of period",NFI190="Revenue")),TRUE,FALSE)</f>
        <v>0</v>
      </c>
      <c r="NFJ183" s="201" t="b">
        <f>IF(OR(AND('Validation summary'!$B$2="2022-23",NFJ182="In-period"),AND('Validation summary'!$B$2="2023-24",NFJ182="In-period"),AND('Validation summary'!$B$2="2024-25",NFJ182="In-period"),AND('Validation summary'!$B$2="2024-25",NFJ182="End of period",NFJ190="Revenue")),TRUE,FALSE)</f>
        <v>0</v>
      </c>
      <c r="NFK183" s="201" t="b">
        <f>IF(OR(AND('Validation summary'!$B$2="2022-23",NFK182="In-period"),AND('Validation summary'!$B$2="2023-24",NFK182="In-period"),AND('Validation summary'!$B$2="2024-25",NFK182="In-period"),AND('Validation summary'!$B$2="2024-25",NFK182="End of period",NFK190="Revenue")),TRUE,FALSE)</f>
        <v>0</v>
      </c>
      <c r="NFL183" s="201" t="b">
        <f>IF(OR(AND('Validation summary'!$B$2="2022-23",NFL182="In-period"),AND('Validation summary'!$B$2="2023-24",NFL182="In-period"),AND('Validation summary'!$B$2="2024-25",NFL182="In-period"),AND('Validation summary'!$B$2="2024-25",NFL182="End of period",NFL190="Revenue")),TRUE,FALSE)</f>
        <v>0</v>
      </c>
      <c r="NFM183" s="201" t="b">
        <f>IF(OR(AND('Validation summary'!$B$2="2022-23",NFM182="In-period"),AND('Validation summary'!$B$2="2023-24",NFM182="In-period"),AND('Validation summary'!$B$2="2024-25",NFM182="In-period"),AND('Validation summary'!$B$2="2024-25",NFM182="End of period",NFM190="Revenue")),TRUE,FALSE)</f>
        <v>0</v>
      </c>
      <c r="NFN183" s="201" t="b">
        <f>IF(OR(AND('Validation summary'!$B$2="2022-23",NFN182="In-period"),AND('Validation summary'!$B$2="2023-24",NFN182="In-period"),AND('Validation summary'!$B$2="2024-25",NFN182="In-period"),AND('Validation summary'!$B$2="2024-25",NFN182="End of period",NFN190="Revenue")),TRUE,FALSE)</f>
        <v>0</v>
      </c>
      <c r="NFO183" s="201" t="b">
        <f>IF(OR(AND('Validation summary'!$B$2="2022-23",NFO182="In-period"),AND('Validation summary'!$B$2="2023-24",NFO182="In-period"),AND('Validation summary'!$B$2="2024-25",NFO182="In-period"),AND('Validation summary'!$B$2="2024-25",NFO182="End of period",NFO190="Revenue")),TRUE,FALSE)</f>
        <v>0</v>
      </c>
      <c r="NFP183" s="201" t="b">
        <f>IF(OR(AND('Validation summary'!$B$2="2022-23",NFP182="In-period"),AND('Validation summary'!$B$2="2023-24",NFP182="In-period"),AND('Validation summary'!$B$2="2024-25",NFP182="In-period"),AND('Validation summary'!$B$2="2024-25",NFP182="End of period",NFP190="Revenue")),TRUE,FALSE)</f>
        <v>0</v>
      </c>
      <c r="NFQ183" s="201" t="b">
        <f>IF(OR(AND('Validation summary'!$B$2="2022-23",NFQ182="In-period"),AND('Validation summary'!$B$2="2023-24",NFQ182="In-period"),AND('Validation summary'!$B$2="2024-25",NFQ182="In-period"),AND('Validation summary'!$B$2="2024-25",NFQ182="End of period",NFQ190="Revenue")),TRUE,FALSE)</f>
        <v>0</v>
      </c>
      <c r="NFR183" s="201" t="b">
        <f>IF(OR(AND('Validation summary'!$B$2="2022-23",NFR182="In-period"),AND('Validation summary'!$B$2="2023-24",NFR182="In-period"),AND('Validation summary'!$B$2="2024-25",NFR182="In-period"),AND('Validation summary'!$B$2="2024-25",NFR182="End of period",NFR190="Revenue")),TRUE,FALSE)</f>
        <v>0</v>
      </c>
      <c r="NFS183" s="201" t="b">
        <f>IF(OR(AND('Validation summary'!$B$2="2022-23",NFS182="In-period"),AND('Validation summary'!$B$2="2023-24",NFS182="In-period"),AND('Validation summary'!$B$2="2024-25",NFS182="In-period"),AND('Validation summary'!$B$2="2024-25",NFS182="End of period",NFS190="Revenue")),TRUE,FALSE)</f>
        <v>0</v>
      </c>
      <c r="NFT183" s="201" t="b">
        <f>IF(OR(AND('Validation summary'!$B$2="2022-23",NFT182="In-period"),AND('Validation summary'!$B$2="2023-24",NFT182="In-period"),AND('Validation summary'!$B$2="2024-25",NFT182="In-period"),AND('Validation summary'!$B$2="2024-25",NFT182="End of period",NFT190="Revenue")),TRUE,FALSE)</f>
        <v>0</v>
      </c>
      <c r="NFU183" s="201" t="b">
        <f>IF(OR(AND('Validation summary'!$B$2="2022-23",NFU182="In-period"),AND('Validation summary'!$B$2="2023-24",NFU182="In-period"),AND('Validation summary'!$B$2="2024-25",NFU182="In-period"),AND('Validation summary'!$B$2="2024-25",NFU182="End of period",NFU190="Revenue")),TRUE,FALSE)</f>
        <v>0</v>
      </c>
      <c r="NFV183" s="201" t="b">
        <f>IF(OR(AND('Validation summary'!$B$2="2022-23",NFV182="In-period"),AND('Validation summary'!$B$2="2023-24",NFV182="In-period"),AND('Validation summary'!$B$2="2024-25",NFV182="In-period"),AND('Validation summary'!$B$2="2024-25",NFV182="End of period",NFV190="Revenue")),TRUE,FALSE)</f>
        <v>0</v>
      </c>
      <c r="NFW183" s="201" t="b">
        <f>IF(OR(AND('Validation summary'!$B$2="2022-23",NFW182="In-period"),AND('Validation summary'!$B$2="2023-24",NFW182="In-period"),AND('Validation summary'!$B$2="2024-25",NFW182="In-period"),AND('Validation summary'!$B$2="2024-25",NFW182="End of period",NFW190="Revenue")),TRUE,FALSE)</f>
        <v>0</v>
      </c>
      <c r="NFX183" s="201" t="b">
        <f>IF(OR(AND('Validation summary'!$B$2="2022-23",NFX182="In-period"),AND('Validation summary'!$B$2="2023-24",NFX182="In-period"),AND('Validation summary'!$B$2="2024-25",NFX182="In-period"),AND('Validation summary'!$B$2="2024-25",NFX182="End of period",NFX190="Revenue")),TRUE,FALSE)</f>
        <v>0</v>
      </c>
      <c r="NFY183" s="201" t="b">
        <f>IF(OR(AND('Validation summary'!$B$2="2022-23",NFY182="In-period"),AND('Validation summary'!$B$2="2023-24",NFY182="In-period"),AND('Validation summary'!$B$2="2024-25",NFY182="In-period"),AND('Validation summary'!$B$2="2024-25",NFY182="End of period",NFY190="Revenue")),TRUE,FALSE)</f>
        <v>0</v>
      </c>
      <c r="NFZ183" s="201" t="b">
        <f>IF(OR(AND('Validation summary'!$B$2="2022-23",NFZ182="In-period"),AND('Validation summary'!$B$2="2023-24",NFZ182="In-period"),AND('Validation summary'!$B$2="2024-25",NFZ182="In-period"),AND('Validation summary'!$B$2="2024-25",NFZ182="End of period",NFZ190="Revenue")),TRUE,FALSE)</f>
        <v>0</v>
      </c>
      <c r="NGA183" s="201" t="b">
        <f>IF(OR(AND('Validation summary'!$B$2="2022-23",NGA182="In-period"),AND('Validation summary'!$B$2="2023-24",NGA182="In-period"),AND('Validation summary'!$B$2="2024-25",NGA182="In-period"),AND('Validation summary'!$B$2="2024-25",NGA182="End of period",NGA190="Revenue")),TRUE,FALSE)</f>
        <v>0</v>
      </c>
      <c r="NGB183" s="201" t="b">
        <f>IF(OR(AND('Validation summary'!$B$2="2022-23",NGB182="In-period"),AND('Validation summary'!$B$2="2023-24",NGB182="In-period"),AND('Validation summary'!$B$2="2024-25",NGB182="In-period"),AND('Validation summary'!$B$2="2024-25",NGB182="End of period",NGB190="Revenue")),TRUE,FALSE)</f>
        <v>0</v>
      </c>
      <c r="NGC183" s="201" t="b">
        <f>IF(OR(AND('Validation summary'!$B$2="2022-23",NGC182="In-period"),AND('Validation summary'!$B$2="2023-24",NGC182="In-period"),AND('Validation summary'!$B$2="2024-25",NGC182="In-period"),AND('Validation summary'!$B$2="2024-25",NGC182="End of period",NGC190="Revenue")),TRUE,FALSE)</f>
        <v>0</v>
      </c>
      <c r="NGD183" s="201" t="b">
        <f>IF(OR(AND('Validation summary'!$B$2="2022-23",NGD182="In-period"),AND('Validation summary'!$B$2="2023-24",NGD182="In-period"),AND('Validation summary'!$B$2="2024-25",NGD182="In-period"),AND('Validation summary'!$B$2="2024-25",NGD182="End of period",NGD190="Revenue")),TRUE,FALSE)</f>
        <v>0</v>
      </c>
      <c r="NGE183" s="201" t="b">
        <f>IF(OR(AND('Validation summary'!$B$2="2022-23",NGE182="In-period"),AND('Validation summary'!$B$2="2023-24",NGE182="In-period"),AND('Validation summary'!$B$2="2024-25",NGE182="In-period"),AND('Validation summary'!$B$2="2024-25",NGE182="End of period",NGE190="Revenue")),TRUE,FALSE)</f>
        <v>0</v>
      </c>
      <c r="NGF183" s="201" t="b">
        <f>IF(OR(AND('Validation summary'!$B$2="2022-23",NGF182="In-period"),AND('Validation summary'!$B$2="2023-24",NGF182="In-period"),AND('Validation summary'!$B$2="2024-25",NGF182="In-period"),AND('Validation summary'!$B$2="2024-25",NGF182="End of period",NGF190="Revenue")),TRUE,FALSE)</f>
        <v>0</v>
      </c>
      <c r="NGG183" s="201" t="b">
        <f>IF(OR(AND('Validation summary'!$B$2="2022-23",NGG182="In-period"),AND('Validation summary'!$B$2="2023-24",NGG182="In-period"),AND('Validation summary'!$B$2="2024-25",NGG182="In-period"),AND('Validation summary'!$B$2="2024-25",NGG182="End of period",NGG190="Revenue")),TRUE,FALSE)</f>
        <v>0</v>
      </c>
      <c r="NGH183" s="201" t="b">
        <f>IF(OR(AND('Validation summary'!$B$2="2022-23",NGH182="In-period"),AND('Validation summary'!$B$2="2023-24",NGH182="In-period"),AND('Validation summary'!$B$2="2024-25",NGH182="In-period"),AND('Validation summary'!$B$2="2024-25",NGH182="End of period",NGH190="Revenue")),TRUE,FALSE)</f>
        <v>0</v>
      </c>
      <c r="NGI183" s="201" t="b">
        <f>IF(OR(AND('Validation summary'!$B$2="2022-23",NGI182="In-period"),AND('Validation summary'!$B$2="2023-24",NGI182="In-period"),AND('Validation summary'!$B$2="2024-25",NGI182="In-period"),AND('Validation summary'!$B$2="2024-25",NGI182="End of period",NGI190="Revenue")),TRUE,FALSE)</f>
        <v>0</v>
      </c>
      <c r="NGJ183" s="201" t="b">
        <f>IF(OR(AND('Validation summary'!$B$2="2022-23",NGJ182="In-period"),AND('Validation summary'!$B$2="2023-24",NGJ182="In-period"),AND('Validation summary'!$B$2="2024-25",NGJ182="In-period"),AND('Validation summary'!$B$2="2024-25",NGJ182="End of period",NGJ190="Revenue")),TRUE,FALSE)</f>
        <v>0</v>
      </c>
      <c r="NGK183" s="201" t="b">
        <f>IF(OR(AND('Validation summary'!$B$2="2022-23",NGK182="In-period"),AND('Validation summary'!$B$2="2023-24",NGK182="In-period"),AND('Validation summary'!$B$2="2024-25",NGK182="In-period"),AND('Validation summary'!$B$2="2024-25",NGK182="End of period",NGK190="Revenue")),TRUE,FALSE)</f>
        <v>0</v>
      </c>
      <c r="NGL183" s="201" t="b">
        <f>IF(OR(AND('Validation summary'!$B$2="2022-23",NGL182="In-period"),AND('Validation summary'!$B$2="2023-24",NGL182="In-period"),AND('Validation summary'!$B$2="2024-25",NGL182="In-period"),AND('Validation summary'!$B$2="2024-25",NGL182="End of period",NGL190="Revenue")),TRUE,FALSE)</f>
        <v>0</v>
      </c>
      <c r="NGM183" s="201" t="b">
        <f>IF(OR(AND('Validation summary'!$B$2="2022-23",NGM182="In-period"),AND('Validation summary'!$B$2="2023-24",NGM182="In-period"),AND('Validation summary'!$B$2="2024-25",NGM182="In-period"),AND('Validation summary'!$B$2="2024-25",NGM182="End of period",NGM190="Revenue")),TRUE,FALSE)</f>
        <v>0</v>
      </c>
      <c r="NGN183" s="201" t="b">
        <f>IF(OR(AND('Validation summary'!$B$2="2022-23",NGN182="In-period"),AND('Validation summary'!$B$2="2023-24",NGN182="In-period"),AND('Validation summary'!$B$2="2024-25",NGN182="In-period"),AND('Validation summary'!$B$2="2024-25",NGN182="End of period",NGN190="Revenue")),TRUE,FALSE)</f>
        <v>0</v>
      </c>
      <c r="NGO183" s="201" t="b">
        <f>IF(OR(AND('Validation summary'!$B$2="2022-23",NGO182="In-period"),AND('Validation summary'!$B$2="2023-24",NGO182="In-period"),AND('Validation summary'!$B$2="2024-25",NGO182="In-period"),AND('Validation summary'!$B$2="2024-25",NGO182="End of period",NGO190="Revenue")),TRUE,FALSE)</f>
        <v>0</v>
      </c>
      <c r="NGP183" s="201" t="b">
        <f>IF(OR(AND('Validation summary'!$B$2="2022-23",NGP182="In-period"),AND('Validation summary'!$B$2="2023-24",NGP182="In-period"),AND('Validation summary'!$B$2="2024-25",NGP182="In-period"),AND('Validation summary'!$B$2="2024-25",NGP182="End of period",NGP190="Revenue")),TRUE,FALSE)</f>
        <v>0</v>
      </c>
      <c r="NGQ183" s="201" t="b">
        <f>IF(OR(AND('Validation summary'!$B$2="2022-23",NGQ182="In-period"),AND('Validation summary'!$B$2="2023-24",NGQ182="In-period"),AND('Validation summary'!$B$2="2024-25",NGQ182="In-period"),AND('Validation summary'!$B$2="2024-25",NGQ182="End of period",NGQ190="Revenue")),TRUE,FALSE)</f>
        <v>0</v>
      </c>
      <c r="NGR183" s="201" t="b">
        <f>IF(OR(AND('Validation summary'!$B$2="2022-23",NGR182="In-period"),AND('Validation summary'!$B$2="2023-24",NGR182="In-period"),AND('Validation summary'!$B$2="2024-25",NGR182="In-period"),AND('Validation summary'!$B$2="2024-25",NGR182="End of period",NGR190="Revenue")),TRUE,FALSE)</f>
        <v>0</v>
      </c>
      <c r="NGS183" s="201" t="b">
        <f>IF(OR(AND('Validation summary'!$B$2="2022-23",NGS182="In-period"),AND('Validation summary'!$B$2="2023-24",NGS182="In-period"),AND('Validation summary'!$B$2="2024-25",NGS182="In-period"),AND('Validation summary'!$B$2="2024-25",NGS182="End of period",NGS190="Revenue")),TRUE,FALSE)</f>
        <v>0</v>
      </c>
      <c r="NGT183" s="201" t="b">
        <f>IF(OR(AND('Validation summary'!$B$2="2022-23",NGT182="In-period"),AND('Validation summary'!$B$2="2023-24",NGT182="In-period"),AND('Validation summary'!$B$2="2024-25",NGT182="In-period"),AND('Validation summary'!$B$2="2024-25",NGT182="End of period",NGT190="Revenue")),TRUE,FALSE)</f>
        <v>0</v>
      </c>
      <c r="NGU183" s="201" t="b">
        <f>IF(OR(AND('Validation summary'!$B$2="2022-23",NGU182="In-period"),AND('Validation summary'!$B$2="2023-24",NGU182="In-period"),AND('Validation summary'!$B$2="2024-25",NGU182="In-period"),AND('Validation summary'!$B$2="2024-25",NGU182="End of period",NGU190="Revenue")),TRUE,FALSE)</f>
        <v>0</v>
      </c>
      <c r="NGV183" s="201" t="b">
        <f>IF(OR(AND('Validation summary'!$B$2="2022-23",NGV182="In-period"),AND('Validation summary'!$B$2="2023-24",NGV182="In-period"),AND('Validation summary'!$B$2="2024-25",NGV182="In-period"),AND('Validation summary'!$B$2="2024-25",NGV182="End of period",NGV190="Revenue")),TRUE,FALSE)</f>
        <v>0</v>
      </c>
      <c r="NGW183" s="201" t="b">
        <f>IF(OR(AND('Validation summary'!$B$2="2022-23",NGW182="In-period"),AND('Validation summary'!$B$2="2023-24",NGW182="In-period"),AND('Validation summary'!$B$2="2024-25",NGW182="In-period"),AND('Validation summary'!$B$2="2024-25",NGW182="End of period",NGW190="Revenue")),TRUE,FALSE)</f>
        <v>0</v>
      </c>
      <c r="NGX183" s="201" t="b">
        <f>IF(OR(AND('Validation summary'!$B$2="2022-23",NGX182="In-period"),AND('Validation summary'!$B$2="2023-24",NGX182="In-period"),AND('Validation summary'!$B$2="2024-25",NGX182="In-period"),AND('Validation summary'!$B$2="2024-25",NGX182="End of period",NGX190="Revenue")),TRUE,FALSE)</f>
        <v>0</v>
      </c>
      <c r="NGY183" s="201" t="b">
        <f>IF(OR(AND('Validation summary'!$B$2="2022-23",NGY182="In-period"),AND('Validation summary'!$B$2="2023-24",NGY182="In-period"),AND('Validation summary'!$B$2="2024-25",NGY182="In-period"),AND('Validation summary'!$B$2="2024-25",NGY182="End of period",NGY190="Revenue")),TRUE,FALSE)</f>
        <v>0</v>
      </c>
      <c r="NGZ183" s="201" t="b">
        <f>IF(OR(AND('Validation summary'!$B$2="2022-23",NGZ182="In-period"),AND('Validation summary'!$B$2="2023-24",NGZ182="In-period"),AND('Validation summary'!$B$2="2024-25",NGZ182="In-period"),AND('Validation summary'!$B$2="2024-25",NGZ182="End of period",NGZ190="Revenue")),TRUE,FALSE)</f>
        <v>0</v>
      </c>
      <c r="NHA183" s="201" t="b">
        <f>IF(OR(AND('Validation summary'!$B$2="2022-23",NHA182="In-period"),AND('Validation summary'!$B$2="2023-24",NHA182="In-period"),AND('Validation summary'!$B$2="2024-25",NHA182="In-period"),AND('Validation summary'!$B$2="2024-25",NHA182="End of period",NHA190="Revenue")),TRUE,FALSE)</f>
        <v>0</v>
      </c>
      <c r="NHB183" s="201" t="b">
        <f>IF(OR(AND('Validation summary'!$B$2="2022-23",NHB182="In-period"),AND('Validation summary'!$B$2="2023-24",NHB182="In-period"),AND('Validation summary'!$B$2="2024-25",NHB182="In-period"),AND('Validation summary'!$B$2="2024-25",NHB182="End of period",NHB190="Revenue")),TRUE,FALSE)</f>
        <v>0</v>
      </c>
      <c r="NHC183" s="201" t="b">
        <f>IF(OR(AND('Validation summary'!$B$2="2022-23",NHC182="In-period"),AND('Validation summary'!$B$2="2023-24",NHC182="In-period"),AND('Validation summary'!$B$2="2024-25",NHC182="In-period"),AND('Validation summary'!$B$2="2024-25",NHC182="End of period",NHC190="Revenue")),TRUE,FALSE)</f>
        <v>0</v>
      </c>
      <c r="NHD183" s="201" t="b">
        <f>IF(OR(AND('Validation summary'!$B$2="2022-23",NHD182="In-period"),AND('Validation summary'!$B$2="2023-24",NHD182="In-period"),AND('Validation summary'!$B$2="2024-25",NHD182="In-period"),AND('Validation summary'!$B$2="2024-25",NHD182="End of period",NHD190="Revenue")),TRUE,FALSE)</f>
        <v>0</v>
      </c>
      <c r="NHE183" s="201" t="b">
        <f>IF(OR(AND('Validation summary'!$B$2="2022-23",NHE182="In-period"),AND('Validation summary'!$B$2="2023-24",NHE182="In-period"),AND('Validation summary'!$B$2="2024-25",NHE182="In-period"),AND('Validation summary'!$B$2="2024-25",NHE182="End of period",NHE190="Revenue")),TRUE,FALSE)</f>
        <v>0</v>
      </c>
      <c r="NHF183" s="201" t="b">
        <f>IF(OR(AND('Validation summary'!$B$2="2022-23",NHF182="In-period"),AND('Validation summary'!$B$2="2023-24",NHF182="In-period"),AND('Validation summary'!$B$2="2024-25",NHF182="In-period"),AND('Validation summary'!$B$2="2024-25",NHF182="End of period",NHF190="Revenue")),TRUE,FALSE)</f>
        <v>0</v>
      </c>
      <c r="NHG183" s="201" t="b">
        <f>IF(OR(AND('Validation summary'!$B$2="2022-23",NHG182="In-period"),AND('Validation summary'!$B$2="2023-24",NHG182="In-period"),AND('Validation summary'!$B$2="2024-25",NHG182="In-period"),AND('Validation summary'!$B$2="2024-25",NHG182="End of period",NHG190="Revenue")),TRUE,FALSE)</f>
        <v>0</v>
      </c>
      <c r="NHH183" s="201" t="b">
        <f>IF(OR(AND('Validation summary'!$B$2="2022-23",NHH182="In-period"),AND('Validation summary'!$B$2="2023-24",NHH182="In-period"),AND('Validation summary'!$B$2="2024-25",NHH182="In-period"),AND('Validation summary'!$B$2="2024-25",NHH182="End of period",NHH190="Revenue")),TRUE,FALSE)</f>
        <v>0</v>
      </c>
      <c r="NHI183" s="201" t="b">
        <f>IF(OR(AND('Validation summary'!$B$2="2022-23",NHI182="In-period"),AND('Validation summary'!$B$2="2023-24",NHI182="In-period"),AND('Validation summary'!$B$2="2024-25",NHI182="In-period"),AND('Validation summary'!$B$2="2024-25",NHI182="End of period",NHI190="Revenue")),TRUE,FALSE)</f>
        <v>0</v>
      </c>
      <c r="NHJ183" s="201" t="b">
        <f>IF(OR(AND('Validation summary'!$B$2="2022-23",NHJ182="In-period"),AND('Validation summary'!$B$2="2023-24",NHJ182="In-period"),AND('Validation summary'!$B$2="2024-25",NHJ182="In-period"),AND('Validation summary'!$B$2="2024-25",NHJ182="End of period",NHJ190="Revenue")),TRUE,FALSE)</f>
        <v>0</v>
      </c>
      <c r="NHK183" s="201" t="b">
        <f>IF(OR(AND('Validation summary'!$B$2="2022-23",NHK182="In-period"),AND('Validation summary'!$B$2="2023-24",NHK182="In-period"),AND('Validation summary'!$B$2="2024-25",NHK182="In-period"),AND('Validation summary'!$B$2="2024-25",NHK182="End of period",NHK190="Revenue")),TRUE,FALSE)</f>
        <v>0</v>
      </c>
      <c r="NHL183" s="201" t="b">
        <f>IF(OR(AND('Validation summary'!$B$2="2022-23",NHL182="In-period"),AND('Validation summary'!$B$2="2023-24",NHL182="In-period"),AND('Validation summary'!$B$2="2024-25",NHL182="In-period"),AND('Validation summary'!$B$2="2024-25",NHL182="End of period",NHL190="Revenue")),TRUE,FALSE)</f>
        <v>0</v>
      </c>
      <c r="NHM183" s="201" t="b">
        <f>IF(OR(AND('Validation summary'!$B$2="2022-23",NHM182="In-period"),AND('Validation summary'!$B$2="2023-24",NHM182="In-period"),AND('Validation summary'!$B$2="2024-25",NHM182="In-period"),AND('Validation summary'!$B$2="2024-25",NHM182="End of period",NHM190="Revenue")),TRUE,FALSE)</f>
        <v>0</v>
      </c>
      <c r="NHN183" s="201" t="b">
        <f>IF(OR(AND('Validation summary'!$B$2="2022-23",NHN182="In-period"),AND('Validation summary'!$B$2="2023-24",NHN182="In-period"),AND('Validation summary'!$B$2="2024-25",NHN182="In-period"),AND('Validation summary'!$B$2="2024-25",NHN182="End of period",NHN190="Revenue")),TRUE,FALSE)</f>
        <v>0</v>
      </c>
      <c r="NHO183" s="201" t="b">
        <f>IF(OR(AND('Validation summary'!$B$2="2022-23",NHO182="In-period"),AND('Validation summary'!$B$2="2023-24",NHO182="In-period"),AND('Validation summary'!$B$2="2024-25",NHO182="In-period"),AND('Validation summary'!$B$2="2024-25",NHO182="End of period",NHO190="Revenue")),TRUE,FALSE)</f>
        <v>0</v>
      </c>
      <c r="NHP183" s="201" t="b">
        <f>IF(OR(AND('Validation summary'!$B$2="2022-23",NHP182="In-period"),AND('Validation summary'!$B$2="2023-24",NHP182="In-period"),AND('Validation summary'!$B$2="2024-25",NHP182="In-period"),AND('Validation summary'!$B$2="2024-25",NHP182="End of period",NHP190="Revenue")),TRUE,FALSE)</f>
        <v>0</v>
      </c>
      <c r="NHQ183" s="201" t="b">
        <f>IF(OR(AND('Validation summary'!$B$2="2022-23",NHQ182="In-period"),AND('Validation summary'!$B$2="2023-24",NHQ182="In-period"),AND('Validation summary'!$B$2="2024-25",NHQ182="In-period"),AND('Validation summary'!$B$2="2024-25",NHQ182="End of period",NHQ190="Revenue")),TRUE,FALSE)</f>
        <v>0</v>
      </c>
      <c r="NHR183" s="201" t="b">
        <f>IF(OR(AND('Validation summary'!$B$2="2022-23",NHR182="In-period"),AND('Validation summary'!$B$2="2023-24",NHR182="In-period"),AND('Validation summary'!$B$2="2024-25",NHR182="In-period"),AND('Validation summary'!$B$2="2024-25",NHR182="End of period",NHR190="Revenue")),TRUE,FALSE)</f>
        <v>0</v>
      </c>
      <c r="NHS183" s="201" t="b">
        <f>IF(OR(AND('Validation summary'!$B$2="2022-23",NHS182="In-period"),AND('Validation summary'!$B$2="2023-24",NHS182="In-period"),AND('Validation summary'!$B$2="2024-25",NHS182="In-period"),AND('Validation summary'!$B$2="2024-25",NHS182="End of period",NHS190="Revenue")),TRUE,FALSE)</f>
        <v>0</v>
      </c>
      <c r="NHT183" s="201" t="b">
        <f>IF(OR(AND('Validation summary'!$B$2="2022-23",NHT182="In-period"),AND('Validation summary'!$B$2="2023-24",NHT182="In-period"),AND('Validation summary'!$B$2="2024-25",NHT182="In-period"),AND('Validation summary'!$B$2="2024-25",NHT182="End of period",NHT190="Revenue")),TRUE,FALSE)</f>
        <v>0</v>
      </c>
      <c r="NHU183" s="201" t="b">
        <f>IF(OR(AND('Validation summary'!$B$2="2022-23",NHU182="In-period"),AND('Validation summary'!$B$2="2023-24",NHU182="In-period"),AND('Validation summary'!$B$2="2024-25",NHU182="In-period"),AND('Validation summary'!$B$2="2024-25",NHU182="End of period",NHU190="Revenue")),TRUE,FALSE)</f>
        <v>0</v>
      </c>
      <c r="NHV183" s="201" t="b">
        <f>IF(OR(AND('Validation summary'!$B$2="2022-23",NHV182="In-period"),AND('Validation summary'!$B$2="2023-24",NHV182="In-period"),AND('Validation summary'!$B$2="2024-25",NHV182="In-period"),AND('Validation summary'!$B$2="2024-25",NHV182="End of period",NHV190="Revenue")),TRUE,FALSE)</f>
        <v>0</v>
      </c>
      <c r="NHW183" s="201" t="b">
        <f>IF(OR(AND('Validation summary'!$B$2="2022-23",NHW182="In-period"),AND('Validation summary'!$B$2="2023-24",NHW182="In-period"),AND('Validation summary'!$B$2="2024-25",NHW182="In-period"),AND('Validation summary'!$B$2="2024-25",NHW182="End of period",NHW190="Revenue")),TRUE,FALSE)</f>
        <v>0</v>
      </c>
      <c r="NHX183" s="201" t="b">
        <f>IF(OR(AND('Validation summary'!$B$2="2022-23",NHX182="In-period"),AND('Validation summary'!$B$2="2023-24",NHX182="In-period"),AND('Validation summary'!$B$2="2024-25",NHX182="In-period"),AND('Validation summary'!$B$2="2024-25",NHX182="End of period",NHX190="Revenue")),TRUE,FALSE)</f>
        <v>0</v>
      </c>
      <c r="NHY183" s="201" t="b">
        <f>IF(OR(AND('Validation summary'!$B$2="2022-23",NHY182="In-period"),AND('Validation summary'!$B$2="2023-24",NHY182="In-period"),AND('Validation summary'!$B$2="2024-25",NHY182="In-period"),AND('Validation summary'!$B$2="2024-25",NHY182="End of period",NHY190="Revenue")),TRUE,FALSE)</f>
        <v>0</v>
      </c>
      <c r="NHZ183" s="201" t="b">
        <f>IF(OR(AND('Validation summary'!$B$2="2022-23",NHZ182="In-period"),AND('Validation summary'!$B$2="2023-24",NHZ182="In-period"),AND('Validation summary'!$B$2="2024-25",NHZ182="In-period"),AND('Validation summary'!$B$2="2024-25",NHZ182="End of period",NHZ190="Revenue")),TRUE,FALSE)</f>
        <v>0</v>
      </c>
      <c r="NIA183" s="201" t="b">
        <f>IF(OR(AND('Validation summary'!$B$2="2022-23",NIA182="In-period"),AND('Validation summary'!$B$2="2023-24",NIA182="In-period"),AND('Validation summary'!$B$2="2024-25",NIA182="In-period"),AND('Validation summary'!$B$2="2024-25",NIA182="End of period",NIA190="Revenue")),TRUE,FALSE)</f>
        <v>0</v>
      </c>
      <c r="NIB183" s="201" t="b">
        <f>IF(OR(AND('Validation summary'!$B$2="2022-23",NIB182="In-period"),AND('Validation summary'!$B$2="2023-24",NIB182="In-period"),AND('Validation summary'!$B$2="2024-25",NIB182="In-period"),AND('Validation summary'!$B$2="2024-25",NIB182="End of period",NIB190="Revenue")),TRUE,FALSE)</f>
        <v>0</v>
      </c>
      <c r="NIC183" s="201" t="b">
        <f>IF(OR(AND('Validation summary'!$B$2="2022-23",NIC182="In-period"),AND('Validation summary'!$B$2="2023-24",NIC182="In-period"),AND('Validation summary'!$B$2="2024-25",NIC182="In-period"),AND('Validation summary'!$B$2="2024-25",NIC182="End of period",NIC190="Revenue")),TRUE,FALSE)</f>
        <v>0</v>
      </c>
      <c r="NID183" s="201" t="b">
        <f>IF(OR(AND('Validation summary'!$B$2="2022-23",NID182="In-period"),AND('Validation summary'!$B$2="2023-24",NID182="In-period"),AND('Validation summary'!$B$2="2024-25",NID182="In-period"),AND('Validation summary'!$B$2="2024-25",NID182="End of period",NID190="Revenue")),TRUE,FALSE)</f>
        <v>0</v>
      </c>
      <c r="NIE183" s="201" t="b">
        <f>IF(OR(AND('Validation summary'!$B$2="2022-23",NIE182="In-period"),AND('Validation summary'!$B$2="2023-24",NIE182="In-period"),AND('Validation summary'!$B$2="2024-25",NIE182="In-period"),AND('Validation summary'!$B$2="2024-25",NIE182="End of period",NIE190="Revenue")),TRUE,FALSE)</f>
        <v>0</v>
      </c>
      <c r="NIF183" s="201" t="b">
        <f>IF(OR(AND('Validation summary'!$B$2="2022-23",NIF182="In-period"),AND('Validation summary'!$B$2="2023-24",NIF182="In-period"),AND('Validation summary'!$B$2="2024-25",NIF182="In-period"),AND('Validation summary'!$B$2="2024-25",NIF182="End of period",NIF190="Revenue")),TRUE,FALSE)</f>
        <v>0</v>
      </c>
      <c r="NIG183" s="201" t="b">
        <f>IF(OR(AND('Validation summary'!$B$2="2022-23",NIG182="In-period"),AND('Validation summary'!$B$2="2023-24",NIG182="In-period"),AND('Validation summary'!$B$2="2024-25",NIG182="In-period"),AND('Validation summary'!$B$2="2024-25",NIG182="End of period",NIG190="Revenue")),TRUE,FALSE)</f>
        <v>0</v>
      </c>
      <c r="NIH183" s="201" t="b">
        <f>IF(OR(AND('Validation summary'!$B$2="2022-23",NIH182="In-period"),AND('Validation summary'!$B$2="2023-24",NIH182="In-period"),AND('Validation summary'!$B$2="2024-25",NIH182="In-period"),AND('Validation summary'!$B$2="2024-25",NIH182="End of period",NIH190="Revenue")),TRUE,FALSE)</f>
        <v>0</v>
      </c>
      <c r="NII183" s="201" t="b">
        <f>IF(OR(AND('Validation summary'!$B$2="2022-23",NII182="In-period"),AND('Validation summary'!$B$2="2023-24",NII182="In-period"),AND('Validation summary'!$B$2="2024-25",NII182="In-period"),AND('Validation summary'!$B$2="2024-25",NII182="End of period",NII190="Revenue")),TRUE,FALSE)</f>
        <v>0</v>
      </c>
      <c r="NIJ183" s="201" t="b">
        <f>IF(OR(AND('Validation summary'!$B$2="2022-23",NIJ182="In-period"),AND('Validation summary'!$B$2="2023-24",NIJ182="In-period"),AND('Validation summary'!$B$2="2024-25",NIJ182="In-period"),AND('Validation summary'!$B$2="2024-25",NIJ182="End of period",NIJ190="Revenue")),TRUE,FALSE)</f>
        <v>0</v>
      </c>
      <c r="NIK183" s="201" t="b">
        <f>IF(OR(AND('Validation summary'!$B$2="2022-23",NIK182="In-period"),AND('Validation summary'!$B$2="2023-24",NIK182="In-period"),AND('Validation summary'!$B$2="2024-25",NIK182="In-period"),AND('Validation summary'!$B$2="2024-25",NIK182="End of period",NIK190="Revenue")),TRUE,FALSE)</f>
        <v>0</v>
      </c>
      <c r="NIL183" s="201" t="b">
        <f>IF(OR(AND('Validation summary'!$B$2="2022-23",NIL182="In-period"),AND('Validation summary'!$B$2="2023-24",NIL182="In-period"),AND('Validation summary'!$B$2="2024-25",NIL182="In-period"),AND('Validation summary'!$B$2="2024-25",NIL182="End of period",NIL190="Revenue")),TRUE,FALSE)</f>
        <v>0</v>
      </c>
      <c r="NIM183" s="201" t="b">
        <f>IF(OR(AND('Validation summary'!$B$2="2022-23",NIM182="In-period"),AND('Validation summary'!$B$2="2023-24",NIM182="In-period"),AND('Validation summary'!$B$2="2024-25",NIM182="In-period"),AND('Validation summary'!$B$2="2024-25",NIM182="End of period",NIM190="Revenue")),TRUE,FALSE)</f>
        <v>0</v>
      </c>
      <c r="NIN183" s="201" t="b">
        <f>IF(OR(AND('Validation summary'!$B$2="2022-23",NIN182="In-period"),AND('Validation summary'!$B$2="2023-24",NIN182="In-period"),AND('Validation summary'!$B$2="2024-25",NIN182="In-period"),AND('Validation summary'!$B$2="2024-25",NIN182="End of period",NIN190="Revenue")),TRUE,FALSE)</f>
        <v>0</v>
      </c>
      <c r="NIO183" s="201" t="b">
        <f>IF(OR(AND('Validation summary'!$B$2="2022-23",NIO182="In-period"),AND('Validation summary'!$B$2="2023-24",NIO182="In-period"),AND('Validation summary'!$B$2="2024-25",NIO182="In-period"),AND('Validation summary'!$B$2="2024-25",NIO182="End of period",NIO190="Revenue")),TRUE,FALSE)</f>
        <v>0</v>
      </c>
      <c r="NIP183" s="201" t="b">
        <f>IF(OR(AND('Validation summary'!$B$2="2022-23",NIP182="In-period"),AND('Validation summary'!$B$2="2023-24",NIP182="In-period"),AND('Validation summary'!$B$2="2024-25",NIP182="In-period"),AND('Validation summary'!$B$2="2024-25",NIP182="End of period",NIP190="Revenue")),TRUE,FALSE)</f>
        <v>0</v>
      </c>
      <c r="NIQ183" s="201" t="b">
        <f>IF(OR(AND('Validation summary'!$B$2="2022-23",NIQ182="In-period"),AND('Validation summary'!$B$2="2023-24",NIQ182="In-period"),AND('Validation summary'!$B$2="2024-25",NIQ182="In-period"),AND('Validation summary'!$B$2="2024-25",NIQ182="End of period",NIQ190="Revenue")),TRUE,FALSE)</f>
        <v>0</v>
      </c>
      <c r="NIR183" s="201" t="b">
        <f>IF(OR(AND('Validation summary'!$B$2="2022-23",NIR182="In-period"),AND('Validation summary'!$B$2="2023-24",NIR182="In-period"),AND('Validation summary'!$B$2="2024-25",NIR182="In-period"),AND('Validation summary'!$B$2="2024-25",NIR182="End of period",NIR190="Revenue")),TRUE,FALSE)</f>
        <v>0</v>
      </c>
      <c r="NIS183" s="201" t="b">
        <f>IF(OR(AND('Validation summary'!$B$2="2022-23",NIS182="In-period"),AND('Validation summary'!$B$2="2023-24",NIS182="In-period"),AND('Validation summary'!$B$2="2024-25",NIS182="In-period"),AND('Validation summary'!$B$2="2024-25",NIS182="End of period",NIS190="Revenue")),TRUE,FALSE)</f>
        <v>0</v>
      </c>
      <c r="NIT183" s="201" t="b">
        <f>IF(OR(AND('Validation summary'!$B$2="2022-23",NIT182="In-period"),AND('Validation summary'!$B$2="2023-24",NIT182="In-period"),AND('Validation summary'!$B$2="2024-25",NIT182="In-period"),AND('Validation summary'!$B$2="2024-25",NIT182="End of period",NIT190="Revenue")),TRUE,FALSE)</f>
        <v>0</v>
      </c>
      <c r="NIU183" s="201" t="b">
        <f>IF(OR(AND('Validation summary'!$B$2="2022-23",NIU182="In-period"),AND('Validation summary'!$B$2="2023-24",NIU182="In-period"),AND('Validation summary'!$B$2="2024-25",NIU182="In-period"),AND('Validation summary'!$B$2="2024-25",NIU182="End of period",NIU190="Revenue")),TRUE,FALSE)</f>
        <v>0</v>
      </c>
      <c r="NIV183" s="201" t="b">
        <f>IF(OR(AND('Validation summary'!$B$2="2022-23",NIV182="In-period"),AND('Validation summary'!$B$2="2023-24",NIV182="In-period"),AND('Validation summary'!$B$2="2024-25",NIV182="In-period"),AND('Validation summary'!$B$2="2024-25",NIV182="End of period",NIV190="Revenue")),TRUE,FALSE)</f>
        <v>0</v>
      </c>
      <c r="NIW183" s="201" t="b">
        <f>IF(OR(AND('Validation summary'!$B$2="2022-23",NIW182="In-period"),AND('Validation summary'!$B$2="2023-24",NIW182="In-period"),AND('Validation summary'!$B$2="2024-25",NIW182="In-period"),AND('Validation summary'!$B$2="2024-25",NIW182="End of period",NIW190="Revenue")),TRUE,FALSE)</f>
        <v>0</v>
      </c>
      <c r="NIX183" s="201" t="b">
        <f>IF(OR(AND('Validation summary'!$B$2="2022-23",NIX182="In-period"),AND('Validation summary'!$B$2="2023-24",NIX182="In-period"),AND('Validation summary'!$B$2="2024-25",NIX182="In-period"),AND('Validation summary'!$B$2="2024-25",NIX182="End of period",NIX190="Revenue")),TRUE,FALSE)</f>
        <v>0</v>
      </c>
      <c r="NIY183" s="201" t="b">
        <f>IF(OR(AND('Validation summary'!$B$2="2022-23",NIY182="In-period"),AND('Validation summary'!$B$2="2023-24",NIY182="In-period"),AND('Validation summary'!$B$2="2024-25",NIY182="In-period"),AND('Validation summary'!$B$2="2024-25",NIY182="End of period",NIY190="Revenue")),TRUE,FALSE)</f>
        <v>0</v>
      </c>
      <c r="NIZ183" s="201" t="b">
        <f>IF(OR(AND('Validation summary'!$B$2="2022-23",NIZ182="In-period"),AND('Validation summary'!$B$2="2023-24",NIZ182="In-period"),AND('Validation summary'!$B$2="2024-25",NIZ182="In-period"),AND('Validation summary'!$B$2="2024-25",NIZ182="End of period",NIZ190="Revenue")),TRUE,FALSE)</f>
        <v>0</v>
      </c>
      <c r="NJA183" s="201" t="b">
        <f>IF(OR(AND('Validation summary'!$B$2="2022-23",NJA182="In-period"),AND('Validation summary'!$B$2="2023-24",NJA182="In-period"),AND('Validation summary'!$B$2="2024-25",NJA182="In-period"),AND('Validation summary'!$B$2="2024-25",NJA182="End of period",NJA190="Revenue")),TRUE,FALSE)</f>
        <v>0</v>
      </c>
      <c r="NJB183" s="201" t="b">
        <f>IF(OR(AND('Validation summary'!$B$2="2022-23",NJB182="In-period"),AND('Validation summary'!$B$2="2023-24",NJB182="In-period"),AND('Validation summary'!$B$2="2024-25",NJB182="In-period"),AND('Validation summary'!$B$2="2024-25",NJB182="End of period",NJB190="Revenue")),TRUE,FALSE)</f>
        <v>0</v>
      </c>
      <c r="NJC183" s="201" t="b">
        <f>IF(OR(AND('Validation summary'!$B$2="2022-23",NJC182="In-period"),AND('Validation summary'!$B$2="2023-24",NJC182="In-period"),AND('Validation summary'!$B$2="2024-25",NJC182="In-period"),AND('Validation summary'!$B$2="2024-25",NJC182="End of period",NJC190="Revenue")),TRUE,FALSE)</f>
        <v>0</v>
      </c>
      <c r="NJD183" s="201" t="b">
        <f>IF(OR(AND('Validation summary'!$B$2="2022-23",NJD182="In-period"),AND('Validation summary'!$B$2="2023-24",NJD182="In-period"),AND('Validation summary'!$B$2="2024-25",NJD182="In-period"),AND('Validation summary'!$B$2="2024-25",NJD182="End of period",NJD190="Revenue")),TRUE,FALSE)</f>
        <v>0</v>
      </c>
      <c r="NJE183" s="201" t="b">
        <f>IF(OR(AND('Validation summary'!$B$2="2022-23",NJE182="In-period"),AND('Validation summary'!$B$2="2023-24",NJE182="In-period"),AND('Validation summary'!$B$2="2024-25",NJE182="In-period"),AND('Validation summary'!$B$2="2024-25",NJE182="End of period",NJE190="Revenue")),TRUE,FALSE)</f>
        <v>0</v>
      </c>
      <c r="NJF183" s="201" t="b">
        <f>IF(OR(AND('Validation summary'!$B$2="2022-23",NJF182="In-period"),AND('Validation summary'!$B$2="2023-24",NJF182="In-period"),AND('Validation summary'!$B$2="2024-25",NJF182="In-period"),AND('Validation summary'!$B$2="2024-25",NJF182="End of period",NJF190="Revenue")),TRUE,FALSE)</f>
        <v>0</v>
      </c>
      <c r="NJG183" s="201" t="b">
        <f>IF(OR(AND('Validation summary'!$B$2="2022-23",NJG182="In-period"),AND('Validation summary'!$B$2="2023-24",NJG182="In-period"),AND('Validation summary'!$B$2="2024-25",NJG182="In-period"),AND('Validation summary'!$B$2="2024-25",NJG182="End of period",NJG190="Revenue")),TRUE,FALSE)</f>
        <v>0</v>
      </c>
      <c r="NJH183" s="201" t="b">
        <f>IF(OR(AND('Validation summary'!$B$2="2022-23",NJH182="In-period"),AND('Validation summary'!$B$2="2023-24",NJH182="In-period"),AND('Validation summary'!$B$2="2024-25",NJH182="In-period"),AND('Validation summary'!$B$2="2024-25",NJH182="End of period",NJH190="Revenue")),TRUE,FALSE)</f>
        <v>0</v>
      </c>
      <c r="NJI183" s="201" t="b">
        <f>IF(OR(AND('Validation summary'!$B$2="2022-23",NJI182="In-period"),AND('Validation summary'!$B$2="2023-24",NJI182="In-period"),AND('Validation summary'!$B$2="2024-25",NJI182="In-period"),AND('Validation summary'!$B$2="2024-25",NJI182="End of period",NJI190="Revenue")),TRUE,FALSE)</f>
        <v>0</v>
      </c>
      <c r="NJJ183" s="201" t="b">
        <f>IF(OR(AND('Validation summary'!$B$2="2022-23",NJJ182="In-period"),AND('Validation summary'!$B$2="2023-24",NJJ182="In-period"),AND('Validation summary'!$B$2="2024-25",NJJ182="In-period"),AND('Validation summary'!$B$2="2024-25",NJJ182="End of period",NJJ190="Revenue")),TRUE,FALSE)</f>
        <v>0</v>
      </c>
      <c r="NJK183" s="201" t="b">
        <f>IF(OR(AND('Validation summary'!$B$2="2022-23",NJK182="In-period"),AND('Validation summary'!$B$2="2023-24",NJK182="In-period"),AND('Validation summary'!$B$2="2024-25",NJK182="In-period"),AND('Validation summary'!$B$2="2024-25",NJK182="End of period",NJK190="Revenue")),TRUE,FALSE)</f>
        <v>0</v>
      </c>
      <c r="NJL183" s="201" t="b">
        <f>IF(OR(AND('Validation summary'!$B$2="2022-23",NJL182="In-period"),AND('Validation summary'!$B$2="2023-24",NJL182="In-period"),AND('Validation summary'!$B$2="2024-25",NJL182="In-period"),AND('Validation summary'!$B$2="2024-25",NJL182="End of period",NJL190="Revenue")),TRUE,FALSE)</f>
        <v>0</v>
      </c>
      <c r="NJM183" s="201" t="b">
        <f>IF(OR(AND('Validation summary'!$B$2="2022-23",NJM182="In-period"),AND('Validation summary'!$B$2="2023-24",NJM182="In-period"),AND('Validation summary'!$B$2="2024-25",NJM182="In-period"),AND('Validation summary'!$B$2="2024-25",NJM182="End of period",NJM190="Revenue")),TRUE,FALSE)</f>
        <v>0</v>
      </c>
      <c r="NJN183" s="201" t="b">
        <f>IF(OR(AND('Validation summary'!$B$2="2022-23",NJN182="In-period"),AND('Validation summary'!$B$2="2023-24",NJN182="In-period"),AND('Validation summary'!$B$2="2024-25",NJN182="In-period"),AND('Validation summary'!$B$2="2024-25",NJN182="End of period",NJN190="Revenue")),TRUE,FALSE)</f>
        <v>0</v>
      </c>
      <c r="NJO183" s="201" t="b">
        <f>IF(OR(AND('Validation summary'!$B$2="2022-23",NJO182="In-period"),AND('Validation summary'!$B$2="2023-24",NJO182="In-period"),AND('Validation summary'!$B$2="2024-25",NJO182="In-period"),AND('Validation summary'!$B$2="2024-25",NJO182="End of period",NJO190="Revenue")),TRUE,FALSE)</f>
        <v>0</v>
      </c>
      <c r="NJP183" s="201" t="b">
        <f>IF(OR(AND('Validation summary'!$B$2="2022-23",NJP182="In-period"),AND('Validation summary'!$B$2="2023-24",NJP182="In-period"),AND('Validation summary'!$B$2="2024-25",NJP182="In-period"),AND('Validation summary'!$B$2="2024-25",NJP182="End of period",NJP190="Revenue")),TRUE,FALSE)</f>
        <v>0</v>
      </c>
      <c r="NJQ183" s="201" t="b">
        <f>IF(OR(AND('Validation summary'!$B$2="2022-23",NJQ182="In-period"),AND('Validation summary'!$B$2="2023-24",NJQ182="In-period"),AND('Validation summary'!$B$2="2024-25",NJQ182="In-period"),AND('Validation summary'!$B$2="2024-25",NJQ182="End of period",NJQ190="Revenue")),TRUE,FALSE)</f>
        <v>0</v>
      </c>
      <c r="NJR183" s="201" t="b">
        <f>IF(OR(AND('Validation summary'!$B$2="2022-23",NJR182="In-period"),AND('Validation summary'!$B$2="2023-24",NJR182="In-period"),AND('Validation summary'!$B$2="2024-25",NJR182="In-period"),AND('Validation summary'!$B$2="2024-25",NJR182="End of period",NJR190="Revenue")),TRUE,FALSE)</f>
        <v>0</v>
      </c>
      <c r="NJS183" s="201" t="b">
        <f>IF(OR(AND('Validation summary'!$B$2="2022-23",NJS182="In-period"),AND('Validation summary'!$B$2="2023-24",NJS182="In-period"),AND('Validation summary'!$B$2="2024-25",NJS182="In-period"),AND('Validation summary'!$B$2="2024-25",NJS182="End of period",NJS190="Revenue")),TRUE,FALSE)</f>
        <v>0</v>
      </c>
      <c r="NJT183" s="201" t="b">
        <f>IF(OR(AND('Validation summary'!$B$2="2022-23",NJT182="In-period"),AND('Validation summary'!$B$2="2023-24",NJT182="In-period"),AND('Validation summary'!$B$2="2024-25",NJT182="In-period"),AND('Validation summary'!$B$2="2024-25",NJT182="End of period",NJT190="Revenue")),TRUE,FALSE)</f>
        <v>0</v>
      </c>
      <c r="NJU183" s="201" t="b">
        <f>IF(OR(AND('Validation summary'!$B$2="2022-23",NJU182="In-period"),AND('Validation summary'!$B$2="2023-24",NJU182="In-period"),AND('Validation summary'!$B$2="2024-25",NJU182="In-period"),AND('Validation summary'!$B$2="2024-25",NJU182="End of period",NJU190="Revenue")),TRUE,FALSE)</f>
        <v>0</v>
      </c>
      <c r="NJV183" s="201" t="b">
        <f>IF(OR(AND('Validation summary'!$B$2="2022-23",NJV182="In-period"),AND('Validation summary'!$B$2="2023-24",NJV182="In-period"),AND('Validation summary'!$B$2="2024-25",NJV182="In-period"),AND('Validation summary'!$B$2="2024-25",NJV182="End of period",NJV190="Revenue")),TRUE,FALSE)</f>
        <v>0</v>
      </c>
      <c r="NJW183" s="201" t="b">
        <f>IF(OR(AND('Validation summary'!$B$2="2022-23",NJW182="In-period"),AND('Validation summary'!$B$2="2023-24",NJW182="In-period"),AND('Validation summary'!$B$2="2024-25",NJW182="In-period"),AND('Validation summary'!$B$2="2024-25",NJW182="End of period",NJW190="Revenue")),TRUE,FALSE)</f>
        <v>0</v>
      </c>
      <c r="NJX183" s="201" t="b">
        <f>IF(OR(AND('Validation summary'!$B$2="2022-23",NJX182="In-period"),AND('Validation summary'!$B$2="2023-24",NJX182="In-period"),AND('Validation summary'!$B$2="2024-25",NJX182="In-period"),AND('Validation summary'!$B$2="2024-25",NJX182="End of period",NJX190="Revenue")),TRUE,FALSE)</f>
        <v>0</v>
      </c>
      <c r="NJY183" s="201" t="b">
        <f>IF(OR(AND('Validation summary'!$B$2="2022-23",NJY182="In-period"),AND('Validation summary'!$B$2="2023-24",NJY182="In-period"),AND('Validation summary'!$B$2="2024-25",NJY182="In-period"),AND('Validation summary'!$B$2="2024-25",NJY182="End of period",NJY190="Revenue")),TRUE,FALSE)</f>
        <v>0</v>
      </c>
      <c r="NJZ183" s="201" t="b">
        <f>IF(OR(AND('Validation summary'!$B$2="2022-23",NJZ182="In-period"),AND('Validation summary'!$B$2="2023-24",NJZ182="In-period"),AND('Validation summary'!$B$2="2024-25",NJZ182="In-period"),AND('Validation summary'!$B$2="2024-25",NJZ182="End of period",NJZ190="Revenue")),TRUE,FALSE)</f>
        <v>0</v>
      </c>
      <c r="NKA183" s="201" t="b">
        <f>IF(OR(AND('Validation summary'!$B$2="2022-23",NKA182="In-period"),AND('Validation summary'!$B$2="2023-24",NKA182="In-period"),AND('Validation summary'!$B$2="2024-25",NKA182="In-period"),AND('Validation summary'!$B$2="2024-25",NKA182="End of period",NKA190="Revenue")),TRUE,FALSE)</f>
        <v>0</v>
      </c>
      <c r="NKB183" s="201" t="b">
        <f>IF(OR(AND('Validation summary'!$B$2="2022-23",NKB182="In-period"),AND('Validation summary'!$B$2="2023-24",NKB182="In-period"),AND('Validation summary'!$B$2="2024-25",NKB182="In-period"),AND('Validation summary'!$B$2="2024-25",NKB182="End of period",NKB190="Revenue")),TRUE,FALSE)</f>
        <v>0</v>
      </c>
      <c r="NKC183" s="201" t="b">
        <f>IF(OR(AND('Validation summary'!$B$2="2022-23",NKC182="In-period"),AND('Validation summary'!$B$2="2023-24",NKC182="In-period"),AND('Validation summary'!$B$2="2024-25",NKC182="In-period"),AND('Validation summary'!$B$2="2024-25",NKC182="End of period",NKC190="Revenue")),TRUE,FALSE)</f>
        <v>0</v>
      </c>
      <c r="NKD183" s="201" t="b">
        <f>IF(OR(AND('Validation summary'!$B$2="2022-23",NKD182="In-period"),AND('Validation summary'!$B$2="2023-24",NKD182="In-period"),AND('Validation summary'!$B$2="2024-25",NKD182="In-period"),AND('Validation summary'!$B$2="2024-25",NKD182="End of period",NKD190="Revenue")),TRUE,FALSE)</f>
        <v>0</v>
      </c>
      <c r="NKE183" s="201" t="b">
        <f>IF(OR(AND('Validation summary'!$B$2="2022-23",NKE182="In-period"),AND('Validation summary'!$B$2="2023-24",NKE182="In-period"),AND('Validation summary'!$B$2="2024-25",NKE182="In-period"),AND('Validation summary'!$B$2="2024-25",NKE182="End of period",NKE190="Revenue")),TRUE,FALSE)</f>
        <v>0</v>
      </c>
      <c r="NKF183" s="201" t="b">
        <f>IF(OR(AND('Validation summary'!$B$2="2022-23",NKF182="In-period"),AND('Validation summary'!$B$2="2023-24",NKF182="In-period"),AND('Validation summary'!$B$2="2024-25",NKF182="In-period"),AND('Validation summary'!$B$2="2024-25",NKF182="End of period",NKF190="Revenue")),TRUE,FALSE)</f>
        <v>0</v>
      </c>
      <c r="NKG183" s="201" t="b">
        <f>IF(OR(AND('Validation summary'!$B$2="2022-23",NKG182="In-period"),AND('Validation summary'!$B$2="2023-24",NKG182="In-period"),AND('Validation summary'!$B$2="2024-25",NKG182="In-period"),AND('Validation summary'!$B$2="2024-25",NKG182="End of period",NKG190="Revenue")),TRUE,FALSE)</f>
        <v>0</v>
      </c>
      <c r="NKH183" s="201" t="b">
        <f>IF(OR(AND('Validation summary'!$B$2="2022-23",NKH182="In-period"),AND('Validation summary'!$B$2="2023-24",NKH182="In-period"),AND('Validation summary'!$B$2="2024-25",NKH182="In-period"),AND('Validation summary'!$B$2="2024-25",NKH182="End of period",NKH190="Revenue")),TRUE,FALSE)</f>
        <v>0</v>
      </c>
      <c r="NKI183" s="201" t="b">
        <f>IF(OR(AND('Validation summary'!$B$2="2022-23",NKI182="In-period"),AND('Validation summary'!$B$2="2023-24",NKI182="In-period"),AND('Validation summary'!$B$2="2024-25",NKI182="In-period"),AND('Validation summary'!$B$2="2024-25",NKI182="End of period",NKI190="Revenue")),TRUE,FALSE)</f>
        <v>0</v>
      </c>
      <c r="NKJ183" s="201" t="b">
        <f>IF(OR(AND('Validation summary'!$B$2="2022-23",NKJ182="In-period"),AND('Validation summary'!$B$2="2023-24",NKJ182="In-period"),AND('Validation summary'!$B$2="2024-25",NKJ182="In-period"),AND('Validation summary'!$B$2="2024-25",NKJ182="End of period",NKJ190="Revenue")),TRUE,FALSE)</f>
        <v>0</v>
      </c>
      <c r="NKK183" s="201" t="b">
        <f>IF(OR(AND('Validation summary'!$B$2="2022-23",NKK182="In-period"),AND('Validation summary'!$B$2="2023-24",NKK182="In-period"),AND('Validation summary'!$B$2="2024-25",NKK182="In-period"),AND('Validation summary'!$B$2="2024-25",NKK182="End of period",NKK190="Revenue")),TRUE,FALSE)</f>
        <v>0</v>
      </c>
      <c r="NKL183" s="201" t="b">
        <f>IF(OR(AND('Validation summary'!$B$2="2022-23",NKL182="In-period"),AND('Validation summary'!$B$2="2023-24",NKL182="In-period"),AND('Validation summary'!$B$2="2024-25",NKL182="In-period"),AND('Validation summary'!$B$2="2024-25",NKL182="End of period",NKL190="Revenue")),TRUE,FALSE)</f>
        <v>0</v>
      </c>
      <c r="NKM183" s="201" t="b">
        <f>IF(OR(AND('Validation summary'!$B$2="2022-23",NKM182="In-period"),AND('Validation summary'!$B$2="2023-24",NKM182="In-period"),AND('Validation summary'!$B$2="2024-25",NKM182="In-period"),AND('Validation summary'!$B$2="2024-25",NKM182="End of period",NKM190="Revenue")),TRUE,FALSE)</f>
        <v>0</v>
      </c>
      <c r="NKN183" s="201" t="b">
        <f>IF(OR(AND('Validation summary'!$B$2="2022-23",NKN182="In-period"),AND('Validation summary'!$B$2="2023-24",NKN182="In-period"),AND('Validation summary'!$B$2="2024-25",NKN182="In-period"),AND('Validation summary'!$B$2="2024-25",NKN182="End of period",NKN190="Revenue")),TRUE,FALSE)</f>
        <v>0</v>
      </c>
      <c r="NKO183" s="201" t="b">
        <f>IF(OR(AND('Validation summary'!$B$2="2022-23",NKO182="In-period"),AND('Validation summary'!$B$2="2023-24",NKO182="In-period"),AND('Validation summary'!$B$2="2024-25",NKO182="In-period"),AND('Validation summary'!$B$2="2024-25",NKO182="End of period",NKO190="Revenue")),TRUE,FALSE)</f>
        <v>0</v>
      </c>
      <c r="NKP183" s="201" t="b">
        <f>IF(OR(AND('Validation summary'!$B$2="2022-23",NKP182="In-period"),AND('Validation summary'!$B$2="2023-24",NKP182="In-period"),AND('Validation summary'!$B$2="2024-25",NKP182="In-period"),AND('Validation summary'!$B$2="2024-25",NKP182="End of period",NKP190="Revenue")),TRUE,FALSE)</f>
        <v>0</v>
      </c>
      <c r="NKQ183" s="201" t="b">
        <f>IF(OR(AND('Validation summary'!$B$2="2022-23",NKQ182="In-period"),AND('Validation summary'!$B$2="2023-24",NKQ182="In-period"),AND('Validation summary'!$B$2="2024-25",NKQ182="In-period"),AND('Validation summary'!$B$2="2024-25",NKQ182="End of period",NKQ190="Revenue")),TRUE,FALSE)</f>
        <v>0</v>
      </c>
      <c r="NKR183" s="201" t="b">
        <f>IF(OR(AND('Validation summary'!$B$2="2022-23",NKR182="In-period"),AND('Validation summary'!$B$2="2023-24",NKR182="In-period"),AND('Validation summary'!$B$2="2024-25",NKR182="In-period"),AND('Validation summary'!$B$2="2024-25",NKR182="End of period",NKR190="Revenue")),TRUE,FALSE)</f>
        <v>0</v>
      </c>
      <c r="NKS183" s="201" t="b">
        <f>IF(OR(AND('Validation summary'!$B$2="2022-23",NKS182="In-period"),AND('Validation summary'!$B$2="2023-24",NKS182="In-period"),AND('Validation summary'!$B$2="2024-25",NKS182="In-period"),AND('Validation summary'!$B$2="2024-25",NKS182="End of period",NKS190="Revenue")),TRUE,FALSE)</f>
        <v>0</v>
      </c>
      <c r="NKT183" s="201" t="b">
        <f>IF(OR(AND('Validation summary'!$B$2="2022-23",NKT182="In-period"),AND('Validation summary'!$B$2="2023-24",NKT182="In-period"),AND('Validation summary'!$B$2="2024-25",NKT182="In-period"),AND('Validation summary'!$B$2="2024-25",NKT182="End of period",NKT190="Revenue")),TRUE,FALSE)</f>
        <v>0</v>
      </c>
      <c r="NKU183" s="201" t="b">
        <f>IF(OR(AND('Validation summary'!$B$2="2022-23",NKU182="In-period"),AND('Validation summary'!$B$2="2023-24",NKU182="In-period"),AND('Validation summary'!$B$2="2024-25",NKU182="In-period"),AND('Validation summary'!$B$2="2024-25",NKU182="End of period",NKU190="Revenue")),TRUE,FALSE)</f>
        <v>0</v>
      </c>
      <c r="NKV183" s="201" t="b">
        <f>IF(OR(AND('Validation summary'!$B$2="2022-23",NKV182="In-period"),AND('Validation summary'!$B$2="2023-24",NKV182="In-period"),AND('Validation summary'!$B$2="2024-25",NKV182="In-period"),AND('Validation summary'!$B$2="2024-25",NKV182="End of period",NKV190="Revenue")),TRUE,FALSE)</f>
        <v>0</v>
      </c>
      <c r="NKW183" s="201" t="b">
        <f>IF(OR(AND('Validation summary'!$B$2="2022-23",NKW182="In-period"),AND('Validation summary'!$B$2="2023-24",NKW182="In-period"),AND('Validation summary'!$B$2="2024-25",NKW182="In-period"),AND('Validation summary'!$B$2="2024-25",NKW182="End of period",NKW190="Revenue")),TRUE,FALSE)</f>
        <v>0</v>
      </c>
      <c r="NKX183" s="201" t="b">
        <f>IF(OR(AND('Validation summary'!$B$2="2022-23",NKX182="In-period"),AND('Validation summary'!$B$2="2023-24",NKX182="In-period"),AND('Validation summary'!$B$2="2024-25",NKX182="In-period"),AND('Validation summary'!$B$2="2024-25",NKX182="End of period",NKX190="Revenue")),TRUE,FALSE)</f>
        <v>0</v>
      </c>
      <c r="NKY183" s="201" t="b">
        <f>IF(OR(AND('Validation summary'!$B$2="2022-23",NKY182="In-period"),AND('Validation summary'!$B$2="2023-24",NKY182="In-period"),AND('Validation summary'!$B$2="2024-25",NKY182="In-period"),AND('Validation summary'!$B$2="2024-25",NKY182="End of period",NKY190="Revenue")),TRUE,FALSE)</f>
        <v>0</v>
      </c>
      <c r="NKZ183" s="201" t="b">
        <f>IF(OR(AND('Validation summary'!$B$2="2022-23",NKZ182="In-period"),AND('Validation summary'!$B$2="2023-24",NKZ182="In-period"),AND('Validation summary'!$B$2="2024-25",NKZ182="In-period"),AND('Validation summary'!$B$2="2024-25",NKZ182="End of period",NKZ190="Revenue")),TRUE,FALSE)</f>
        <v>0</v>
      </c>
      <c r="NLA183" s="201" t="b">
        <f>IF(OR(AND('Validation summary'!$B$2="2022-23",NLA182="In-period"),AND('Validation summary'!$B$2="2023-24",NLA182="In-period"),AND('Validation summary'!$B$2="2024-25",NLA182="In-period"),AND('Validation summary'!$B$2="2024-25",NLA182="End of period",NLA190="Revenue")),TRUE,FALSE)</f>
        <v>0</v>
      </c>
      <c r="NLB183" s="201" t="b">
        <f>IF(OR(AND('Validation summary'!$B$2="2022-23",NLB182="In-period"),AND('Validation summary'!$B$2="2023-24",NLB182="In-period"),AND('Validation summary'!$B$2="2024-25",NLB182="In-period"),AND('Validation summary'!$B$2="2024-25",NLB182="End of period",NLB190="Revenue")),TRUE,FALSE)</f>
        <v>0</v>
      </c>
      <c r="NLC183" s="201" t="b">
        <f>IF(OR(AND('Validation summary'!$B$2="2022-23",NLC182="In-period"),AND('Validation summary'!$B$2="2023-24",NLC182="In-period"),AND('Validation summary'!$B$2="2024-25",NLC182="In-period"),AND('Validation summary'!$B$2="2024-25",NLC182="End of period",NLC190="Revenue")),TRUE,FALSE)</f>
        <v>0</v>
      </c>
      <c r="NLD183" s="201" t="b">
        <f>IF(OR(AND('Validation summary'!$B$2="2022-23",NLD182="In-period"),AND('Validation summary'!$B$2="2023-24",NLD182="In-period"),AND('Validation summary'!$B$2="2024-25",NLD182="In-period"),AND('Validation summary'!$B$2="2024-25",NLD182="End of period",NLD190="Revenue")),TRUE,FALSE)</f>
        <v>0</v>
      </c>
      <c r="NLE183" s="201" t="b">
        <f>IF(OR(AND('Validation summary'!$B$2="2022-23",NLE182="In-period"),AND('Validation summary'!$B$2="2023-24",NLE182="In-period"),AND('Validation summary'!$B$2="2024-25",NLE182="In-period"),AND('Validation summary'!$B$2="2024-25",NLE182="End of period",NLE190="Revenue")),TRUE,FALSE)</f>
        <v>0</v>
      </c>
      <c r="NLF183" s="201" t="b">
        <f>IF(OR(AND('Validation summary'!$B$2="2022-23",NLF182="In-period"),AND('Validation summary'!$B$2="2023-24",NLF182="In-period"),AND('Validation summary'!$B$2="2024-25",NLF182="In-period"),AND('Validation summary'!$B$2="2024-25",NLF182="End of period",NLF190="Revenue")),TRUE,FALSE)</f>
        <v>0</v>
      </c>
      <c r="NLG183" s="201" t="b">
        <f>IF(OR(AND('Validation summary'!$B$2="2022-23",NLG182="In-period"),AND('Validation summary'!$B$2="2023-24",NLG182="In-period"),AND('Validation summary'!$B$2="2024-25",NLG182="In-period"),AND('Validation summary'!$B$2="2024-25",NLG182="End of period",NLG190="Revenue")),TRUE,FALSE)</f>
        <v>0</v>
      </c>
      <c r="NLH183" s="201" t="b">
        <f>IF(OR(AND('Validation summary'!$B$2="2022-23",NLH182="In-period"),AND('Validation summary'!$B$2="2023-24",NLH182="In-period"),AND('Validation summary'!$B$2="2024-25",NLH182="In-period"),AND('Validation summary'!$B$2="2024-25",NLH182="End of period",NLH190="Revenue")),TRUE,FALSE)</f>
        <v>0</v>
      </c>
      <c r="NLI183" s="201" t="b">
        <f>IF(OR(AND('Validation summary'!$B$2="2022-23",NLI182="In-period"),AND('Validation summary'!$B$2="2023-24",NLI182="In-period"),AND('Validation summary'!$B$2="2024-25",NLI182="In-period"),AND('Validation summary'!$B$2="2024-25",NLI182="End of period",NLI190="Revenue")),TRUE,FALSE)</f>
        <v>0</v>
      </c>
      <c r="NLJ183" s="201" t="b">
        <f>IF(OR(AND('Validation summary'!$B$2="2022-23",NLJ182="In-period"),AND('Validation summary'!$B$2="2023-24",NLJ182="In-period"),AND('Validation summary'!$B$2="2024-25",NLJ182="In-period"),AND('Validation summary'!$B$2="2024-25",NLJ182="End of period",NLJ190="Revenue")),TRUE,FALSE)</f>
        <v>0</v>
      </c>
      <c r="NLK183" s="201" t="b">
        <f>IF(OR(AND('Validation summary'!$B$2="2022-23",NLK182="In-period"),AND('Validation summary'!$B$2="2023-24",NLK182="In-period"),AND('Validation summary'!$B$2="2024-25",NLK182="In-period"),AND('Validation summary'!$B$2="2024-25",NLK182="End of period",NLK190="Revenue")),TRUE,FALSE)</f>
        <v>0</v>
      </c>
      <c r="NLL183" s="201" t="b">
        <f>IF(OR(AND('Validation summary'!$B$2="2022-23",NLL182="In-period"),AND('Validation summary'!$B$2="2023-24",NLL182="In-period"),AND('Validation summary'!$B$2="2024-25",NLL182="In-period"),AND('Validation summary'!$B$2="2024-25",NLL182="End of period",NLL190="Revenue")),TRUE,FALSE)</f>
        <v>0</v>
      </c>
      <c r="NLM183" s="201" t="b">
        <f>IF(OR(AND('Validation summary'!$B$2="2022-23",NLM182="In-period"),AND('Validation summary'!$B$2="2023-24",NLM182="In-period"),AND('Validation summary'!$B$2="2024-25",NLM182="In-period"),AND('Validation summary'!$B$2="2024-25",NLM182="End of period",NLM190="Revenue")),TRUE,FALSE)</f>
        <v>0</v>
      </c>
      <c r="NLN183" s="201" t="b">
        <f>IF(OR(AND('Validation summary'!$B$2="2022-23",NLN182="In-period"),AND('Validation summary'!$B$2="2023-24",NLN182="In-period"),AND('Validation summary'!$B$2="2024-25",NLN182="In-period"),AND('Validation summary'!$B$2="2024-25",NLN182="End of period",NLN190="Revenue")),TRUE,FALSE)</f>
        <v>0</v>
      </c>
      <c r="NLO183" s="201" t="b">
        <f>IF(OR(AND('Validation summary'!$B$2="2022-23",NLO182="In-period"),AND('Validation summary'!$B$2="2023-24",NLO182="In-period"),AND('Validation summary'!$B$2="2024-25",NLO182="In-period"),AND('Validation summary'!$B$2="2024-25",NLO182="End of period",NLO190="Revenue")),TRUE,FALSE)</f>
        <v>0</v>
      </c>
      <c r="NLP183" s="201" t="b">
        <f>IF(OR(AND('Validation summary'!$B$2="2022-23",NLP182="In-period"),AND('Validation summary'!$B$2="2023-24",NLP182="In-period"),AND('Validation summary'!$B$2="2024-25",NLP182="In-period"),AND('Validation summary'!$B$2="2024-25",NLP182="End of period",NLP190="Revenue")),TRUE,FALSE)</f>
        <v>0</v>
      </c>
      <c r="NLQ183" s="201" t="b">
        <f>IF(OR(AND('Validation summary'!$B$2="2022-23",NLQ182="In-period"),AND('Validation summary'!$B$2="2023-24",NLQ182="In-period"),AND('Validation summary'!$B$2="2024-25",NLQ182="In-period"),AND('Validation summary'!$B$2="2024-25",NLQ182="End of period",NLQ190="Revenue")),TRUE,FALSE)</f>
        <v>0</v>
      </c>
      <c r="NLR183" s="201" t="b">
        <f>IF(OR(AND('Validation summary'!$B$2="2022-23",NLR182="In-period"),AND('Validation summary'!$B$2="2023-24",NLR182="In-period"),AND('Validation summary'!$B$2="2024-25",NLR182="In-period"),AND('Validation summary'!$B$2="2024-25",NLR182="End of period",NLR190="Revenue")),TRUE,FALSE)</f>
        <v>0</v>
      </c>
      <c r="NLS183" s="201" t="b">
        <f>IF(OR(AND('Validation summary'!$B$2="2022-23",NLS182="In-period"),AND('Validation summary'!$B$2="2023-24",NLS182="In-period"),AND('Validation summary'!$B$2="2024-25",NLS182="In-period"),AND('Validation summary'!$B$2="2024-25",NLS182="End of period",NLS190="Revenue")),TRUE,FALSE)</f>
        <v>0</v>
      </c>
      <c r="NLT183" s="201" t="b">
        <f>IF(OR(AND('Validation summary'!$B$2="2022-23",NLT182="In-period"),AND('Validation summary'!$B$2="2023-24",NLT182="In-period"),AND('Validation summary'!$B$2="2024-25",NLT182="In-period"),AND('Validation summary'!$B$2="2024-25",NLT182="End of period",NLT190="Revenue")),TRUE,FALSE)</f>
        <v>0</v>
      </c>
      <c r="NLU183" s="201" t="b">
        <f>IF(OR(AND('Validation summary'!$B$2="2022-23",NLU182="In-period"),AND('Validation summary'!$B$2="2023-24",NLU182="In-period"),AND('Validation summary'!$B$2="2024-25",NLU182="In-period"),AND('Validation summary'!$B$2="2024-25",NLU182="End of period",NLU190="Revenue")),TRUE,FALSE)</f>
        <v>0</v>
      </c>
      <c r="NLV183" s="201" t="b">
        <f>IF(OR(AND('Validation summary'!$B$2="2022-23",NLV182="In-period"),AND('Validation summary'!$B$2="2023-24",NLV182="In-period"),AND('Validation summary'!$B$2="2024-25",NLV182="In-period"),AND('Validation summary'!$B$2="2024-25",NLV182="End of period",NLV190="Revenue")),TRUE,FALSE)</f>
        <v>0</v>
      </c>
      <c r="NLW183" s="201" t="b">
        <f>IF(OR(AND('Validation summary'!$B$2="2022-23",NLW182="In-period"),AND('Validation summary'!$B$2="2023-24",NLW182="In-period"),AND('Validation summary'!$B$2="2024-25",NLW182="In-period"),AND('Validation summary'!$B$2="2024-25",NLW182="End of period",NLW190="Revenue")),TRUE,FALSE)</f>
        <v>0</v>
      </c>
      <c r="NLX183" s="201" t="b">
        <f>IF(OR(AND('Validation summary'!$B$2="2022-23",NLX182="In-period"),AND('Validation summary'!$B$2="2023-24",NLX182="In-period"),AND('Validation summary'!$B$2="2024-25",NLX182="In-period"),AND('Validation summary'!$B$2="2024-25",NLX182="End of period",NLX190="Revenue")),TRUE,FALSE)</f>
        <v>0</v>
      </c>
      <c r="NLY183" s="201" t="b">
        <f>IF(OR(AND('Validation summary'!$B$2="2022-23",NLY182="In-period"),AND('Validation summary'!$B$2="2023-24",NLY182="In-period"),AND('Validation summary'!$B$2="2024-25",NLY182="In-period"),AND('Validation summary'!$B$2="2024-25",NLY182="End of period",NLY190="Revenue")),TRUE,FALSE)</f>
        <v>0</v>
      </c>
      <c r="NLZ183" s="201" t="b">
        <f>IF(OR(AND('Validation summary'!$B$2="2022-23",NLZ182="In-period"),AND('Validation summary'!$B$2="2023-24",NLZ182="In-period"),AND('Validation summary'!$B$2="2024-25",NLZ182="In-period"),AND('Validation summary'!$B$2="2024-25",NLZ182="End of period",NLZ190="Revenue")),TRUE,FALSE)</f>
        <v>0</v>
      </c>
      <c r="NMA183" s="201" t="b">
        <f>IF(OR(AND('Validation summary'!$B$2="2022-23",NMA182="In-period"),AND('Validation summary'!$B$2="2023-24",NMA182="In-period"),AND('Validation summary'!$B$2="2024-25",NMA182="In-period"),AND('Validation summary'!$B$2="2024-25",NMA182="End of period",NMA190="Revenue")),TRUE,FALSE)</f>
        <v>0</v>
      </c>
      <c r="NMB183" s="201" t="b">
        <f>IF(OR(AND('Validation summary'!$B$2="2022-23",NMB182="In-period"),AND('Validation summary'!$B$2="2023-24",NMB182="In-period"),AND('Validation summary'!$B$2="2024-25",NMB182="In-period"),AND('Validation summary'!$B$2="2024-25",NMB182="End of period",NMB190="Revenue")),TRUE,FALSE)</f>
        <v>0</v>
      </c>
      <c r="NMC183" s="201" t="b">
        <f>IF(OR(AND('Validation summary'!$B$2="2022-23",NMC182="In-period"),AND('Validation summary'!$B$2="2023-24",NMC182="In-period"),AND('Validation summary'!$B$2="2024-25",NMC182="In-period"),AND('Validation summary'!$B$2="2024-25",NMC182="End of period",NMC190="Revenue")),TRUE,FALSE)</f>
        <v>0</v>
      </c>
      <c r="NMD183" s="201" t="b">
        <f>IF(OR(AND('Validation summary'!$B$2="2022-23",NMD182="In-period"),AND('Validation summary'!$B$2="2023-24",NMD182="In-period"),AND('Validation summary'!$B$2="2024-25",NMD182="In-period"),AND('Validation summary'!$B$2="2024-25",NMD182="End of period",NMD190="Revenue")),TRUE,FALSE)</f>
        <v>0</v>
      </c>
      <c r="NME183" s="201" t="b">
        <f>IF(OR(AND('Validation summary'!$B$2="2022-23",NME182="In-period"),AND('Validation summary'!$B$2="2023-24",NME182="In-period"),AND('Validation summary'!$B$2="2024-25",NME182="In-period"),AND('Validation summary'!$B$2="2024-25",NME182="End of period",NME190="Revenue")),TRUE,FALSE)</f>
        <v>0</v>
      </c>
      <c r="NMF183" s="201" t="b">
        <f>IF(OR(AND('Validation summary'!$B$2="2022-23",NMF182="In-period"),AND('Validation summary'!$B$2="2023-24",NMF182="In-period"),AND('Validation summary'!$B$2="2024-25",NMF182="In-period"),AND('Validation summary'!$B$2="2024-25",NMF182="End of period",NMF190="Revenue")),TRUE,FALSE)</f>
        <v>0</v>
      </c>
      <c r="NMG183" s="201" t="b">
        <f>IF(OR(AND('Validation summary'!$B$2="2022-23",NMG182="In-period"),AND('Validation summary'!$B$2="2023-24",NMG182="In-period"),AND('Validation summary'!$B$2="2024-25",NMG182="In-period"),AND('Validation summary'!$B$2="2024-25",NMG182="End of period",NMG190="Revenue")),TRUE,FALSE)</f>
        <v>0</v>
      </c>
      <c r="NMH183" s="201" t="b">
        <f>IF(OR(AND('Validation summary'!$B$2="2022-23",NMH182="In-period"),AND('Validation summary'!$B$2="2023-24",NMH182="In-period"),AND('Validation summary'!$B$2="2024-25",NMH182="In-period"),AND('Validation summary'!$B$2="2024-25",NMH182="End of period",NMH190="Revenue")),TRUE,FALSE)</f>
        <v>0</v>
      </c>
      <c r="NMI183" s="201" t="b">
        <f>IF(OR(AND('Validation summary'!$B$2="2022-23",NMI182="In-period"),AND('Validation summary'!$B$2="2023-24",NMI182="In-period"),AND('Validation summary'!$B$2="2024-25",NMI182="In-period"),AND('Validation summary'!$B$2="2024-25",NMI182="End of period",NMI190="Revenue")),TRUE,FALSE)</f>
        <v>0</v>
      </c>
      <c r="NMJ183" s="201" t="b">
        <f>IF(OR(AND('Validation summary'!$B$2="2022-23",NMJ182="In-period"),AND('Validation summary'!$B$2="2023-24",NMJ182="In-period"),AND('Validation summary'!$B$2="2024-25",NMJ182="In-period"),AND('Validation summary'!$B$2="2024-25",NMJ182="End of period",NMJ190="Revenue")),TRUE,FALSE)</f>
        <v>0</v>
      </c>
      <c r="NMK183" s="201" t="b">
        <f>IF(OR(AND('Validation summary'!$B$2="2022-23",NMK182="In-period"),AND('Validation summary'!$B$2="2023-24",NMK182="In-period"),AND('Validation summary'!$B$2="2024-25",NMK182="In-period"),AND('Validation summary'!$B$2="2024-25",NMK182="End of period",NMK190="Revenue")),TRUE,FALSE)</f>
        <v>0</v>
      </c>
      <c r="NML183" s="201" t="b">
        <f>IF(OR(AND('Validation summary'!$B$2="2022-23",NML182="In-period"),AND('Validation summary'!$B$2="2023-24",NML182="In-period"),AND('Validation summary'!$B$2="2024-25",NML182="In-period"),AND('Validation summary'!$B$2="2024-25",NML182="End of period",NML190="Revenue")),TRUE,FALSE)</f>
        <v>0</v>
      </c>
      <c r="NMM183" s="201" t="b">
        <f>IF(OR(AND('Validation summary'!$B$2="2022-23",NMM182="In-period"),AND('Validation summary'!$B$2="2023-24",NMM182="In-period"),AND('Validation summary'!$B$2="2024-25",NMM182="In-period"),AND('Validation summary'!$B$2="2024-25",NMM182="End of period",NMM190="Revenue")),TRUE,FALSE)</f>
        <v>0</v>
      </c>
      <c r="NMN183" s="201" t="b">
        <f>IF(OR(AND('Validation summary'!$B$2="2022-23",NMN182="In-period"),AND('Validation summary'!$B$2="2023-24",NMN182="In-period"),AND('Validation summary'!$B$2="2024-25",NMN182="In-period"),AND('Validation summary'!$B$2="2024-25",NMN182="End of period",NMN190="Revenue")),TRUE,FALSE)</f>
        <v>0</v>
      </c>
      <c r="NMO183" s="201" t="b">
        <f>IF(OR(AND('Validation summary'!$B$2="2022-23",NMO182="In-period"),AND('Validation summary'!$B$2="2023-24",NMO182="In-period"),AND('Validation summary'!$B$2="2024-25",NMO182="In-period"),AND('Validation summary'!$B$2="2024-25",NMO182="End of period",NMO190="Revenue")),TRUE,FALSE)</f>
        <v>0</v>
      </c>
      <c r="NMP183" s="201" t="b">
        <f>IF(OR(AND('Validation summary'!$B$2="2022-23",NMP182="In-period"),AND('Validation summary'!$B$2="2023-24",NMP182="In-period"),AND('Validation summary'!$B$2="2024-25",NMP182="In-period"),AND('Validation summary'!$B$2="2024-25",NMP182="End of period",NMP190="Revenue")),TRUE,FALSE)</f>
        <v>0</v>
      </c>
      <c r="NMQ183" s="201" t="b">
        <f>IF(OR(AND('Validation summary'!$B$2="2022-23",NMQ182="In-period"),AND('Validation summary'!$B$2="2023-24",NMQ182="In-period"),AND('Validation summary'!$B$2="2024-25",NMQ182="In-period"),AND('Validation summary'!$B$2="2024-25",NMQ182="End of period",NMQ190="Revenue")),TRUE,FALSE)</f>
        <v>0</v>
      </c>
      <c r="NMR183" s="201" t="b">
        <f>IF(OR(AND('Validation summary'!$B$2="2022-23",NMR182="In-period"),AND('Validation summary'!$B$2="2023-24",NMR182="In-period"),AND('Validation summary'!$B$2="2024-25",NMR182="In-period"),AND('Validation summary'!$B$2="2024-25",NMR182="End of period",NMR190="Revenue")),TRUE,FALSE)</f>
        <v>0</v>
      </c>
      <c r="NMS183" s="201" t="b">
        <f>IF(OR(AND('Validation summary'!$B$2="2022-23",NMS182="In-period"),AND('Validation summary'!$B$2="2023-24",NMS182="In-period"),AND('Validation summary'!$B$2="2024-25",NMS182="In-period"),AND('Validation summary'!$B$2="2024-25",NMS182="End of period",NMS190="Revenue")),TRUE,FALSE)</f>
        <v>0</v>
      </c>
      <c r="NMT183" s="201" t="b">
        <f>IF(OR(AND('Validation summary'!$B$2="2022-23",NMT182="In-period"),AND('Validation summary'!$B$2="2023-24",NMT182="In-period"),AND('Validation summary'!$B$2="2024-25",NMT182="In-period"),AND('Validation summary'!$B$2="2024-25",NMT182="End of period",NMT190="Revenue")),TRUE,FALSE)</f>
        <v>0</v>
      </c>
      <c r="NMU183" s="201" t="b">
        <f>IF(OR(AND('Validation summary'!$B$2="2022-23",NMU182="In-period"),AND('Validation summary'!$B$2="2023-24",NMU182="In-period"),AND('Validation summary'!$B$2="2024-25",NMU182="In-period"),AND('Validation summary'!$B$2="2024-25",NMU182="End of period",NMU190="Revenue")),TRUE,FALSE)</f>
        <v>0</v>
      </c>
      <c r="NMV183" s="201" t="b">
        <f>IF(OR(AND('Validation summary'!$B$2="2022-23",NMV182="In-period"),AND('Validation summary'!$B$2="2023-24",NMV182="In-period"),AND('Validation summary'!$B$2="2024-25",NMV182="In-period"),AND('Validation summary'!$B$2="2024-25",NMV182="End of period",NMV190="Revenue")),TRUE,FALSE)</f>
        <v>0</v>
      </c>
      <c r="NMW183" s="201" t="b">
        <f>IF(OR(AND('Validation summary'!$B$2="2022-23",NMW182="In-period"),AND('Validation summary'!$B$2="2023-24",NMW182="In-period"),AND('Validation summary'!$B$2="2024-25",NMW182="In-period"),AND('Validation summary'!$B$2="2024-25",NMW182="End of period",NMW190="Revenue")),TRUE,FALSE)</f>
        <v>0</v>
      </c>
      <c r="NMX183" s="201" t="b">
        <f>IF(OR(AND('Validation summary'!$B$2="2022-23",NMX182="In-period"),AND('Validation summary'!$B$2="2023-24",NMX182="In-period"),AND('Validation summary'!$B$2="2024-25",NMX182="In-period"),AND('Validation summary'!$B$2="2024-25",NMX182="End of period",NMX190="Revenue")),TRUE,FALSE)</f>
        <v>0</v>
      </c>
      <c r="NMY183" s="201" t="b">
        <f>IF(OR(AND('Validation summary'!$B$2="2022-23",NMY182="In-period"),AND('Validation summary'!$B$2="2023-24",NMY182="In-period"),AND('Validation summary'!$B$2="2024-25",NMY182="In-period"),AND('Validation summary'!$B$2="2024-25",NMY182="End of period",NMY190="Revenue")),TRUE,FALSE)</f>
        <v>0</v>
      </c>
      <c r="NMZ183" s="201" t="b">
        <f>IF(OR(AND('Validation summary'!$B$2="2022-23",NMZ182="In-period"),AND('Validation summary'!$B$2="2023-24",NMZ182="In-period"),AND('Validation summary'!$B$2="2024-25",NMZ182="In-period"),AND('Validation summary'!$B$2="2024-25",NMZ182="End of period",NMZ190="Revenue")),TRUE,FALSE)</f>
        <v>0</v>
      </c>
      <c r="NNA183" s="201" t="b">
        <f>IF(OR(AND('Validation summary'!$B$2="2022-23",NNA182="In-period"),AND('Validation summary'!$B$2="2023-24",NNA182="In-period"),AND('Validation summary'!$B$2="2024-25",NNA182="In-period"),AND('Validation summary'!$B$2="2024-25",NNA182="End of period",NNA190="Revenue")),TRUE,FALSE)</f>
        <v>0</v>
      </c>
      <c r="NNB183" s="201" t="b">
        <f>IF(OR(AND('Validation summary'!$B$2="2022-23",NNB182="In-period"),AND('Validation summary'!$B$2="2023-24",NNB182="In-period"),AND('Validation summary'!$B$2="2024-25",NNB182="In-period"),AND('Validation summary'!$B$2="2024-25",NNB182="End of period",NNB190="Revenue")),TRUE,FALSE)</f>
        <v>0</v>
      </c>
      <c r="NNC183" s="201" t="b">
        <f>IF(OR(AND('Validation summary'!$B$2="2022-23",NNC182="In-period"),AND('Validation summary'!$B$2="2023-24",NNC182="In-period"),AND('Validation summary'!$B$2="2024-25",NNC182="In-period"),AND('Validation summary'!$B$2="2024-25",NNC182="End of period",NNC190="Revenue")),TRUE,FALSE)</f>
        <v>0</v>
      </c>
      <c r="NND183" s="201" t="b">
        <f>IF(OR(AND('Validation summary'!$B$2="2022-23",NND182="In-period"),AND('Validation summary'!$B$2="2023-24",NND182="In-period"),AND('Validation summary'!$B$2="2024-25",NND182="In-period"),AND('Validation summary'!$B$2="2024-25",NND182="End of period",NND190="Revenue")),TRUE,FALSE)</f>
        <v>0</v>
      </c>
      <c r="NNE183" s="201" t="b">
        <f>IF(OR(AND('Validation summary'!$B$2="2022-23",NNE182="In-period"),AND('Validation summary'!$B$2="2023-24",NNE182="In-period"),AND('Validation summary'!$B$2="2024-25",NNE182="In-period"),AND('Validation summary'!$B$2="2024-25",NNE182="End of period",NNE190="Revenue")),TRUE,FALSE)</f>
        <v>0</v>
      </c>
      <c r="NNF183" s="201" t="b">
        <f>IF(OR(AND('Validation summary'!$B$2="2022-23",NNF182="In-period"),AND('Validation summary'!$B$2="2023-24",NNF182="In-period"),AND('Validation summary'!$B$2="2024-25",NNF182="In-period"),AND('Validation summary'!$B$2="2024-25",NNF182="End of period",NNF190="Revenue")),TRUE,FALSE)</f>
        <v>0</v>
      </c>
      <c r="NNG183" s="201" t="b">
        <f>IF(OR(AND('Validation summary'!$B$2="2022-23",NNG182="In-period"),AND('Validation summary'!$B$2="2023-24",NNG182="In-period"),AND('Validation summary'!$B$2="2024-25",NNG182="In-period"),AND('Validation summary'!$B$2="2024-25",NNG182="End of period",NNG190="Revenue")),TRUE,FALSE)</f>
        <v>0</v>
      </c>
      <c r="NNH183" s="201" t="b">
        <f>IF(OR(AND('Validation summary'!$B$2="2022-23",NNH182="In-period"),AND('Validation summary'!$B$2="2023-24",NNH182="In-period"),AND('Validation summary'!$B$2="2024-25",NNH182="In-period"),AND('Validation summary'!$B$2="2024-25",NNH182="End of period",NNH190="Revenue")),TRUE,FALSE)</f>
        <v>0</v>
      </c>
      <c r="NNI183" s="201" t="b">
        <f>IF(OR(AND('Validation summary'!$B$2="2022-23",NNI182="In-period"),AND('Validation summary'!$B$2="2023-24",NNI182="In-period"),AND('Validation summary'!$B$2="2024-25",NNI182="In-period"),AND('Validation summary'!$B$2="2024-25",NNI182="End of period",NNI190="Revenue")),TRUE,FALSE)</f>
        <v>0</v>
      </c>
      <c r="NNJ183" s="201" t="b">
        <f>IF(OR(AND('Validation summary'!$B$2="2022-23",NNJ182="In-period"),AND('Validation summary'!$B$2="2023-24",NNJ182="In-period"),AND('Validation summary'!$B$2="2024-25",NNJ182="In-period"),AND('Validation summary'!$B$2="2024-25",NNJ182="End of period",NNJ190="Revenue")),TRUE,FALSE)</f>
        <v>0</v>
      </c>
      <c r="NNK183" s="201" t="b">
        <f>IF(OR(AND('Validation summary'!$B$2="2022-23",NNK182="In-period"),AND('Validation summary'!$B$2="2023-24",NNK182="In-period"),AND('Validation summary'!$B$2="2024-25",NNK182="In-period"),AND('Validation summary'!$B$2="2024-25",NNK182="End of period",NNK190="Revenue")),TRUE,FALSE)</f>
        <v>0</v>
      </c>
      <c r="NNL183" s="201" t="b">
        <f>IF(OR(AND('Validation summary'!$B$2="2022-23",NNL182="In-period"),AND('Validation summary'!$B$2="2023-24",NNL182="In-period"),AND('Validation summary'!$B$2="2024-25",NNL182="In-period"),AND('Validation summary'!$B$2="2024-25",NNL182="End of period",NNL190="Revenue")),TRUE,FALSE)</f>
        <v>0</v>
      </c>
      <c r="NNM183" s="201" t="b">
        <f>IF(OR(AND('Validation summary'!$B$2="2022-23",NNM182="In-period"),AND('Validation summary'!$B$2="2023-24",NNM182="In-period"),AND('Validation summary'!$B$2="2024-25",NNM182="In-period"),AND('Validation summary'!$B$2="2024-25",NNM182="End of period",NNM190="Revenue")),TRUE,FALSE)</f>
        <v>0</v>
      </c>
      <c r="NNN183" s="201" t="b">
        <f>IF(OR(AND('Validation summary'!$B$2="2022-23",NNN182="In-period"),AND('Validation summary'!$B$2="2023-24",NNN182="In-period"),AND('Validation summary'!$B$2="2024-25",NNN182="In-period"),AND('Validation summary'!$B$2="2024-25",NNN182="End of period",NNN190="Revenue")),TRUE,FALSE)</f>
        <v>0</v>
      </c>
      <c r="NNO183" s="201" t="b">
        <f>IF(OR(AND('Validation summary'!$B$2="2022-23",NNO182="In-period"),AND('Validation summary'!$B$2="2023-24",NNO182="In-period"),AND('Validation summary'!$B$2="2024-25",NNO182="In-period"),AND('Validation summary'!$B$2="2024-25",NNO182="End of period",NNO190="Revenue")),TRUE,FALSE)</f>
        <v>0</v>
      </c>
      <c r="NNP183" s="201" t="b">
        <f>IF(OR(AND('Validation summary'!$B$2="2022-23",NNP182="In-period"),AND('Validation summary'!$B$2="2023-24",NNP182="In-period"),AND('Validation summary'!$B$2="2024-25",NNP182="In-period"),AND('Validation summary'!$B$2="2024-25",NNP182="End of period",NNP190="Revenue")),TRUE,FALSE)</f>
        <v>0</v>
      </c>
      <c r="NNQ183" s="201" t="b">
        <f>IF(OR(AND('Validation summary'!$B$2="2022-23",NNQ182="In-period"),AND('Validation summary'!$B$2="2023-24",NNQ182="In-period"),AND('Validation summary'!$B$2="2024-25",NNQ182="In-period"),AND('Validation summary'!$B$2="2024-25",NNQ182="End of period",NNQ190="Revenue")),TRUE,FALSE)</f>
        <v>0</v>
      </c>
      <c r="NNR183" s="201" t="b">
        <f>IF(OR(AND('Validation summary'!$B$2="2022-23",NNR182="In-period"),AND('Validation summary'!$B$2="2023-24",NNR182="In-period"),AND('Validation summary'!$B$2="2024-25",NNR182="In-period"),AND('Validation summary'!$B$2="2024-25",NNR182="End of period",NNR190="Revenue")),TRUE,FALSE)</f>
        <v>0</v>
      </c>
      <c r="NNS183" s="201" t="b">
        <f>IF(OR(AND('Validation summary'!$B$2="2022-23",NNS182="In-period"),AND('Validation summary'!$B$2="2023-24",NNS182="In-period"),AND('Validation summary'!$B$2="2024-25",NNS182="In-period"),AND('Validation summary'!$B$2="2024-25",NNS182="End of period",NNS190="Revenue")),TRUE,FALSE)</f>
        <v>0</v>
      </c>
      <c r="NNT183" s="201" t="b">
        <f>IF(OR(AND('Validation summary'!$B$2="2022-23",NNT182="In-period"),AND('Validation summary'!$B$2="2023-24",NNT182="In-period"),AND('Validation summary'!$B$2="2024-25",NNT182="In-period"),AND('Validation summary'!$B$2="2024-25",NNT182="End of period",NNT190="Revenue")),TRUE,FALSE)</f>
        <v>0</v>
      </c>
      <c r="NNU183" s="201" t="b">
        <f>IF(OR(AND('Validation summary'!$B$2="2022-23",NNU182="In-period"),AND('Validation summary'!$B$2="2023-24",NNU182="In-period"),AND('Validation summary'!$B$2="2024-25",NNU182="In-period"),AND('Validation summary'!$B$2="2024-25",NNU182="End of period",NNU190="Revenue")),TRUE,FALSE)</f>
        <v>0</v>
      </c>
      <c r="NNV183" s="201" t="b">
        <f>IF(OR(AND('Validation summary'!$B$2="2022-23",NNV182="In-period"),AND('Validation summary'!$B$2="2023-24",NNV182="In-period"),AND('Validation summary'!$B$2="2024-25",NNV182="In-period"),AND('Validation summary'!$B$2="2024-25",NNV182="End of period",NNV190="Revenue")),TRUE,FALSE)</f>
        <v>0</v>
      </c>
      <c r="NNW183" s="201" t="b">
        <f>IF(OR(AND('Validation summary'!$B$2="2022-23",NNW182="In-period"),AND('Validation summary'!$B$2="2023-24",NNW182="In-period"),AND('Validation summary'!$B$2="2024-25",NNW182="In-period"),AND('Validation summary'!$B$2="2024-25",NNW182="End of period",NNW190="Revenue")),TRUE,FALSE)</f>
        <v>0</v>
      </c>
      <c r="NNX183" s="201" t="b">
        <f>IF(OR(AND('Validation summary'!$B$2="2022-23",NNX182="In-period"),AND('Validation summary'!$B$2="2023-24",NNX182="In-period"),AND('Validation summary'!$B$2="2024-25",NNX182="In-period"),AND('Validation summary'!$B$2="2024-25",NNX182="End of period",NNX190="Revenue")),TRUE,FALSE)</f>
        <v>0</v>
      </c>
      <c r="NNY183" s="201" t="b">
        <f>IF(OR(AND('Validation summary'!$B$2="2022-23",NNY182="In-period"),AND('Validation summary'!$B$2="2023-24",NNY182="In-period"),AND('Validation summary'!$B$2="2024-25",NNY182="In-period"),AND('Validation summary'!$B$2="2024-25",NNY182="End of period",NNY190="Revenue")),TRUE,FALSE)</f>
        <v>0</v>
      </c>
      <c r="NNZ183" s="201" t="b">
        <f>IF(OR(AND('Validation summary'!$B$2="2022-23",NNZ182="In-period"),AND('Validation summary'!$B$2="2023-24",NNZ182="In-period"),AND('Validation summary'!$B$2="2024-25",NNZ182="In-period"),AND('Validation summary'!$B$2="2024-25",NNZ182="End of period",NNZ190="Revenue")),TRUE,FALSE)</f>
        <v>0</v>
      </c>
      <c r="NOA183" s="201" t="b">
        <f>IF(OR(AND('Validation summary'!$B$2="2022-23",NOA182="In-period"),AND('Validation summary'!$B$2="2023-24",NOA182="In-period"),AND('Validation summary'!$B$2="2024-25",NOA182="In-period"),AND('Validation summary'!$B$2="2024-25",NOA182="End of period",NOA190="Revenue")),TRUE,FALSE)</f>
        <v>0</v>
      </c>
      <c r="NOB183" s="201" t="b">
        <f>IF(OR(AND('Validation summary'!$B$2="2022-23",NOB182="In-period"),AND('Validation summary'!$B$2="2023-24",NOB182="In-period"),AND('Validation summary'!$B$2="2024-25",NOB182="In-period"),AND('Validation summary'!$B$2="2024-25",NOB182="End of period",NOB190="Revenue")),TRUE,FALSE)</f>
        <v>0</v>
      </c>
      <c r="NOC183" s="201" t="b">
        <f>IF(OR(AND('Validation summary'!$B$2="2022-23",NOC182="In-period"),AND('Validation summary'!$B$2="2023-24",NOC182="In-period"),AND('Validation summary'!$B$2="2024-25",NOC182="In-period"),AND('Validation summary'!$B$2="2024-25",NOC182="End of period",NOC190="Revenue")),TRUE,FALSE)</f>
        <v>0</v>
      </c>
      <c r="NOD183" s="201" t="b">
        <f>IF(OR(AND('Validation summary'!$B$2="2022-23",NOD182="In-period"),AND('Validation summary'!$B$2="2023-24",NOD182="In-period"),AND('Validation summary'!$B$2="2024-25",NOD182="In-period"),AND('Validation summary'!$B$2="2024-25",NOD182="End of period",NOD190="Revenue")),TRUE,FALSE)</f>
        <v>0</v>
      </c>
      <c r="NOE183" s="201" t="b">
        <f>IF(OR(AND('Validation summary'!$B$2="2022-23",NOE182="In-period"),AND('Validation summary'!$B$2="2023-24",NOE182="In-period"),AND('Validation summary'!$B$2="2024-25",NOE182="In-period"),AND('Validation summary'!$B$2="2024-25",NOE182="End of period",NOE190="Revenue")),TRUE,FALSE)</f>
        <v>0</v>
      </c>
      <c r="NOF183" s="201" t="b">
        <f>IF(OR(AND('Validation summary'!$B$2="2022-23",NOF182="In-period"),AND('Validation summary'!$B$2="2023-24",NOF182="In-period"),AND('Validation summary'!$B$2="2024-25",NOF182="In-period"),AND('Validation summary'!$B$2="2024-25",NOF182="End of period",NOF190="Revenue")),TRUE,FALSE)</f>
        <v>0</v>
      </c>
      <c r="NOG183" s="201" t="b">
        <f>IF(OR(AND('Validation summary'!$B$2="2022-23",NOG182="In-period"),AND('Validation summary'!$B$2="2023-24",NOG182="In-period"),AND('Validation summary'!$B$2="2024-25",NOG182="In-period"),AND('Validation summary'!$B$2="2024-25",NOG182="End of period",NOG190="Revenue")),TRUE,FALSE)</f>
        <v>0</v>
      </c>
      <c r="NOH183" s="201" t="b">
        <f>IF(OR(AND('Validation summary'!$B$2="2022-23",NOH182="In-period"),AND('Validation summary'!$B$2="2023-24",NOH182="In-period"),AND('Validation summary'!$B$2="2024-25",NOH182="In-period"),AND('Validation summary'!$B$2="2024-25",NOH182="End of period",NOH190="Revenue")),TRUE,FALSE)</f>
        <v>0</v>
      </c>
      <c r="NOI183" s="201" t="b">
        <f>IF(OR(AND('Validation summary'!$B$2="2022-23",NOI182="In-period"),AND('Validation summary'!$B$2="2023-24",NOI182="In-period"),AND('Validation summary'!$B$2="2024-25",NOI182="In-period"),AND('Validation summary'!$B$2="2024-25",NOI182="End of period",NOI190="Revenue")),TRUE,FALSE)</f>
        <v>0</v>
      </c>
      <c r="NOJ183" s="201" t="b">
        <f>IF(OR(AND('Validation summary'!$B$2="2022-23",NOJ182="In-period"),AND('Validation summary'!$B$2="2023-24",NOJ182="In-period"),AND('Validation summary'!$B$2="2024-25",NOJ182="In-period"),AND('Validation summary'!$B$2="2024-25",NOJ182="End of period",NOJ190="Revenue")),TRUE,FALSE)</f>
        <v>0</v>
      </c>
      <c r="NOK183" s="201" t="b">
        <f>IF(OR(AND('Validation summary'!$B$2="2022-23",NOK182="In-period"),AND('Validation summary'!$B$2="2023-24",NOK182="In-period"),AND('Validation summary'!$B$2="2024-25",NOK182="In-period"),AND('Validation summary'!$B$2="2024-25",NOK182="End of period",NOK190="Revenue")),TRUE,FALSE)</f>
        <v>0</v>
      </c>
      <c r="NOL183" s="201" t="b">
        <f>IF(OR(AND('Validation summary'!$B$2="2022-23",NOL182="In-period"),AND('Validation summary'!$B$2="2023-24",NOL182="In-period"),AND('Validation summary'!$B$2="2024-25",NOL182="In-period"),AND('Validation summary'!$B$2="2024-25",NOL182="End of period",NOL190="Revenue")),TRUE,FALSE)</f>
        <v>0</v>
      </c>
      <c r="NOM183" s="201" t="b">
        <f>IF(OR(AND('Validation summary'!$B$2="2022-23",NOM182="In-period"),AND('Validation summary'!$B$2="2023-24",NOM182="In-period"),AND('Validation summary'!$B$2="2024-25",NOM182="In-period"),AND('Validation summary'!$B$2="2024-25",NOM182="End of period",NOM190="Revenue")),TRUE,FALSE)</f>
        <v>0</v>
      </c>
      <c r="NON183" s="201" t="b">
        <f>IF(OR(AND('Validation summary'!$B$2="2022-23",NON182="In-period"),AND('Validation summary'!$B$2="2023-24",NON182="In-period"),AND('Validation summary'!$B$2="2024-25",NON182="In-period"),AND('Validation summary'!$B$2="2024-25",NON182="End of period",NON190="Revenue")),TRUE,FALSE)</f>
        <v>0</v>
      </c>
      <c r="NOO183" s="201" t="b">
        <f>IF(OR(AND('Validation summary'!$B$2="2022-23",NOO182="In-period"),AND('Validation summary'!$B$2="2023-24",NOO182="In-period"),AND('Validation summary'!$B$2="2024-25",NOO182="In-period"),AND('Validation summary'!$B$2="2024-25",NOO182="End of period",NOO190="Revenue")),TRUE,FALSE)</f>
        <v>0</v>
      </c>
      <c r="NOP183" s="201" t="b">
        <f>IF(OR(AND('Validation summary'!$B$2="2022-23",NOP182="In-period"),AND('Validation summary'!$B$2="2023-24",NOP182="In-period"),AND('Validation summary'!$B$2="2024-25",NOP182="In-period"),AND('Validation summary'!$B$2="2024-25",NOP182="End of period",NOP190="Revenue")),TRUE,FALSE)</f>
        <v>0</v>
      </c>
      <c r="NOQ183" s="201" t="b">
        <f>IF(OR(AND('Validation summary'!$B$2="2022-23",NOQ182="In-period"),AND('Validation summary'!$B$2="2023-24",NOQ182="In-period"),AND('Validation summary'!$B$2="2024-25",NOQ182="In-period"),AND('Validation summary'!$B$2="2024-25",NOQ182="End of period",NOQ190="Revenue")),TRUE,FALSE)</f>
        <v>0</v>
      </c>
      <c r="NOR183" s="201" t="b">
        <f>IF(OR(AND('Validation summary'!$B$2="2022-23",NOR182="In-period"),AND('Validation summary'!$B$2="2023-24",NOR182="In-period"),AND('Validation summary'!$B$2="2024-25",NOR182="In-period"),AND('Validation summary'!$B$2="2024-25",NOR182="End of period",NOR190="Revenue")),TRUE,FALSE)</f>
        <v>0</v>
      </c>
      <c r="NOS183" s="201" t="b">
        <f>IF(OR(AND('Validation summary'!$B$2="2022-23",NOS182="In-period"),AND('Validation summary'!$B$2="2023-24",NOS182="In-period"),AND('Validation summary'!$B$2="2024-25",NOS182="In-period"),AND('Validation summary'!$B$2="2024-25",NOS182="End of period",NOS190="Revenue")),TRUE,FALSE)</f>
        <v>0</v>
      </c>
      <c r="NOT183" s="201" t="b">
        <f>IF(OR(AND('Validation summary'!$B$2="2022-23",NOT182="In-period"),AND('Validation summary'!$B$2="2023-24",NOT182="In-period"),AND('Validation summary'!$B$2="2024-25",NOT182="In-period"),AND('Validation summary'!$B$2="2024-25",NOT182="End of period",NOT190="Revenue")),TRUE,FALSE)</f>
        <v>0</v>
      </c>
      <c r="NOU183" s="201" t="b">
        <f>IF(OR(AND('Validation summary'!$B$2="2022-23",NOU182="In-period"),AND('Validation summary'!$B$2="2023-24",NOU182="In-period"),AND('Validation summary'!$B$2="2024-25",NOU182="In-period"),AND('Validation summary'!$B$2="2024-25",NOU182="End of period",NOU190="Revenue")),TRUE,FALSE)</f>
        <v>0</v>
      </c>
      <c r="NOV183" s="201" t="b">
        <f>IF(OR(AND('Validation summary'!$B$2="2022-23",NOV182="In-period"),AND('Validation summary'!$B$2="2023-24",NOV182="In-period"),AND('Validation summary'!$B$2="2024-25",NOV182="In-period"),AND('Validation summary'!$B$2="2024-25",NOV182="End of period",NOV190="Revenue")),TRUE,FALSE)</f>
        <v>0</v>
      </c>
      <c r="NOW183" s="201" t="b">
        <f>IF(OR(AND('Validation summary'!$B$2="2022-23",NOW182="In-period"),AND('Validation summary'!$B$2="2023-24",NOW182="In-period"),AND('Validation summary'!$B$2="2024-25",NOW182="In-period"),AND('Validation summary'!$B$2="2024-25",NOW182="End of period",NOW190="Revenue")),TRUE,FALSE)</f>
        <v>0</v>
      </c>
      <c r="NOX183" s="201" t="b">
        <f>IF(OR(AND('Validation summary'!$B$2="2022-23",NOX182="In-period"),AND('Validation summary'!$B$2="2023-24",NOX182="In-period"),AND('Validation summary'!$B$2="2024-25",NOX182="In-period"),AND('Validation summary'!$B$2="2024-25",NOX182="End of period",NOX190="Revenue")),TRUE,FALSE)</f>
        <v>0</v>
      </c>
      <c r="NOY183" s="201" t="b">
        <f>IF(OR(AND('Validation summary'!$B$2="2022-23",NOY182="In-period"),AND('Validation summary'!$B$2="2023-24",NOY182="In-period"),AND('Validation summary'!$B$2="2024-25",NOY182="In-period"),AND('Validation summary'!$B$2="2024-25",NOY182="End of period",NOY190="Revenue")),TRUE,FALSE)</f>
        <v>0</v>
      </c>
      <c r="NOZ183" s="201" t="b">
        <f>IF(OR(AND('Validation summary'!$B$2="2022-23",NOZ182="In-period"),AND('Validation summary'!$B$2="2023-24",NOZ182="In-period"),AND('Validation summary'!$B$2="2024-25",NOZ182="In-period"),AND('Validation summary'!$B$2="2024-25",NOZ182="End of period",NOZ190="Revenue")),TRUE,FALSE)</f>
        <v>0</v>
      </c>
      <c r="NPA183" s="201" t="b">
        <f>IF(OR(AND('Validation summary'!$B$2="2022-23",NPA182="In-period"),AND('Validation summary'!$B$2="2023-24",NPA182="In-period"),AND('Validation summary'!$B$2="2024-25",NPA182="In-period"),AND('Validation summary'!$B$2="2024-25",NPA182="End of period",NPA190="Revenue")),TRUE,FALSE)</f>
        <v>0</v>
      </c>
      <c r="NPB183" s="201" t="b">
        <f>IF(OR(AND('Validation summary'!$B$2="2022-23",NPB182="In-period"),AND('Validation summary'!$B$2="2023-24",NPB182="In-period"),AND('Validation summary'!$B$2="2024-25",NPB182="In-period"),AND('Validation summary'!$B$2="2024-25",NPB182="End of period",NPB190="Revenue")),TRUE,FALSE)</f>
        <v>0</v>
      </c>
      <c r="NPC183" s="201" t="b">
        <f>IF(OR(AND('Validation summary'!$B$2="2022-23",NPC182="In-period"),AND('Validation summary'!$B$2="2023-24",NPC182="In-period"),AND('Validation summary'!$B$2="2024-25",NPC182="In-period"),AND('Validation summary'!$B$2="2024-25",NPC182="End of period",NPC190="Revenue")),TRUE,FALSE)</f>
        <v>0</v>
      </c>
      <c r="NPD183" s="201" t="b">
        <f>IF(OR(AND('Validation summary'!$B$2="2022-23",NPD182="In-period"),AND('Validation summary'!$B$2="2023-24",NPD182="In-period"),AND('Validation summary'!$B$2="2024-25",NPD182="In-period"),AND('Validation summary'!$B$2="2024-25",NPD182="End of period",NPD190="Revenue")),TRUE,FALSE)</f>
        <v>0</v>
      </c>
      <c r="NPE183" s="201" t="b">
        <f>IF(OR(AND('Validation summary'!$B$2="2022-23",NPE182="In-period"),AND('Validation summary'!$B$2="2023-24",NPE182="In-period"),AND('Validation summary'!$B$2="2024-25",NPE182="In-period"),AND('Validation summary'!$B$2="2024-25",NPE182="End of period",NPE190="Revenue")),TRUE,FALSE)</f>
        <v>0</v>
      </c>
      <c r="NPF183" s="201" t="b">
        <f>IF(OR(AND('Validation summary'!$B$2="2022-23",NPF182="In-period"),AND('Validation summary'!$B$2="2023-24",NPF182="In-period"),AND('Validation summary'!$B$2="2024-25",NPF182="In-period"),AND('Validation summary'!$B$2="2024-25",NPF182="End of period",NPF190="Revenue")),TRUE,FALSE)</f>
        <v>0</v>
      </c>
      <c r="NPG183" s="201" t="b">
        <f>IF(OR(AND('Validation summary'!$B$2="2022-23",NPG182="In-period"),AND('Validation summary'!$B$2="2023-24",NPG182="In-period"),AND('Validation summary'!$B$2="2024-25",NPG182="In-period"),AND('Validation summary'!$B$2="2024-25",NPG182="End of period",NPG190="Revenue")),TRUE,FALSE)</f>
        <v>0</v>
      </c>
      <c r="NPH183" s="201" t="b">
        <f>IF(OR(AND('Validation summary'!$B$2="2022-23",NPH182="In-period"),AND('Validation summary'!$B$2="2023-24",NPH182="In-period"),AND('Validation summary'!$B$2="2024-25",NPH182="In-period"),AND('Validation summary'!$B$2="2024-25",NPH182="End of period",NPH190="Revenue")),TRUE,FALSE)</f>
        <v>0</v>
      </c>
      <c r="NPI183" s="201" t="b">
        <f>IF(OR(AND('Validation summary'!$B$2="2022-23",NPI182="In-period"),AND('Validation summary'!$B$2="2023-24",NPI182="In-period"),AND('Validation summary'!$B$2="2024-25",NPI182="In-period"),AND('Validation summary'!$B$2="2024-25",NPI182="End of period",NPI190="Revenue")),TRUE,FALSE)</f>
        <v>0</v>
      </c>
      <c r="NPJ183" s="201" t="b">
        <f>IF(OR(AND('Validation summary'!$B$2="2022-23",NPJ182="In-period"),AND('Validation summary'!$B$2="2023-24",NPJ182="In-period"),AND('Validation summary'!$B$2="2024-25",NPJ182="In-period"),AND('Validation summary'!$B$2="2024-25",NPJ182="End of period",NPJ190="Revenue")),TRUE,FALSE)</f>
        <v>0</v>
      </c>
      <c r="NPK183" s="201" t="b">
        <f>IF(OR(AND('Validation summary'!$B$2="2022-23",NPK182="In-period"),AND('Validation summary'!$B$2="2023-24",NPK182="In-period"),AND('Validation summary'!$B$2="2024-25",NPK182="In-period"),AND('Validation summary'!$B$2="2024-25",NPK182="End of period",NPK190="Revenue")),TRUE,FALSE)</f>
        <v>0</v>
      </c>
      <c r="NPL183" s="201" t="b">
        <f>IF(OR(AND('Validation summary'!$B$2="2022-23",NPL182="In-period"),AND('Validation summary'!$B$2="2023-24",NPL182="In-period"),AND('Validation summary'!$B$2="2024-25",NPL182="In-period"),AND('Validation summary'!$B$2="2024-25",NPL182="End of period",NPL190="Revenue")),TRUE,FALSE)</f>
        <v>0</v>
      </c>
      <c r="NPM183" s="201" t="b">
        <f>IF(OR(AND('Validation summary'!$B$2="2022-23",NPM182="In-period"),AND('Validation summary'!$B$2="2023-24",NPM182="In-period"),AND('Validation summary'!$B$2="2024-25",NPM182="In-period"),AND('Validation summary'!$B$2="2024-25",NPM182="End of period",NPM190="Revenue")),TRUE,FALSE)</f>
        <v>0</v>
      </c>
      <c r="NPN183" s="201" t="b">
        <f>IF(OR(AND('Validation summary'!$B$2="2022-23",NPN182="In-period"),AND('Validation summary'!$B$2="2023-24",NPN182="In-period"),AND('Validation summary'!$B$2="2024-25",NPN182="In-period"),AND('Validation summary'!$B$2="2024-25",NPN182="End of period",NPN190="Revenue")),TRUE,FALSE)</f>
        <v>0</v>
      </c>
      <c r="NPO183" s="201" t="b">
        <f>IF(OR(AND('Validation summary'!$B$2="2022-23",NPO182="In-period"),AND('Validation summary'!$B$2="2023-24",NPO182="In-period"),AND('Validation summary'!$B$2="2024-25",NPO182="In-period"),AND('Validation summary'!$B$2="2024-25",NPO182="End of period",NPO190="Revenue")),TRUE,FALSE)</f>
        <v>0</v>
      </c>
      <c r="NPP183" s="201" t="b">
        <f>IF(OR(AND('Validation summary'!$B$2="2022-23",NPP182="In-period"),AND('Validation summary'!$B$2="2023-24",NPP182="In-period"),AND('Validation summary'!$B$2="2024-25",NPP182="In-period"),AND('Validation summary'!$B$2="2024-25",NPP182="End of period",NPP190="Revenue")),TRUE,FALSE)</f>
        <v>0</v>
      </c>
      <c r="NPQ183" s="201" t="b">
        <f>IF(OR(AND('Validation summary'!$B$2="2022-23",NPQ182="In-period"),AND('Validation summary'!$B$2="2023-24",NPQ182="In-period"),AND('Validation summary'!$B$2="2024-25",NPQ182="In-period"),AND('Validation summary'!$B$2="2024-25",NPQ182="End of period",NPQ190="Revenue")),TRUE,FALSE)</f>
        <v>0</v>
      </c>
      <c r="NPR183" s="201" t="b">
        <f>IF(OR(AND('Validation summary'!$B$2="2022-23",NPR182="In-period"),AND('Validation summary'!$B$2="2023-24",NPR182="In-period"),AND('Validation summary'!$B$2="2024-25",NPR182="In-period"),AND('Validation summary'!$B$2="2024-25",NPR182="End of period",NPR190="Revenue")),TRUE,FALSE)</f>
        <v>0</v>
      </c>
      <c r="NPS183" s="201" t="b">
        <f>IF(OR(AND('Validation summary'!$B$2="2022-23",NPS182="In-period"),AND('Validation summary'!$B$2="2023-24",NPS182="In-period"),AND('Validation summary'!$B$2="2024-25",NPS182="In-period"),AND('Validation summary'!$B$2="2024-25",NPS182="End of period",NPS190="Revenue")),TRUE,FALSE)</f>
        <v>0</v>
      </c>
      <c r="NPT183" s="201" t="b">
        <f>IF(OR(AND('Validation summary'!$B$2="2022-23",NPT182="In-period"),AND('Validation summary'!$B$2="2023-24",NPT182="In-period"),AND('Validation summary'!$B$2="2024-25",NPT182="In-period"),AND('Validation summary'!$B$2="2024-25",NPT182="End of period",NPT190="Revenue")),TRUE,FALSE)</f>
        <v>0</v>
      </c>
      <c r="NPU183" s="201" t="b">
        <f>IF(OR(AND('Validation summary'!$B$2="2022-23",NPU182="In-period"),AND('Validation summary'!$B$2="2023-24",NPU182="In-period"),AND('Validation summary'!$B$2="2024-25",NPU182="In-period"),AND('Validation summary'!$B$2="2024-25",NPU182="End of period",NPU190="Revenue")),TRUE,FALSE)</f>
        <v>0</v>
      </c>
      <c r="NPV183" s="201" t="b">
        <f>IF(OR(AND('Validation summary'!$B$2="2022-23",NPV182="In-period"),AND('Validation summary'!$B$2="2023-24",NPV182="In-period"),AND('Validation summary'!$B$2="2024-25",NPV182="In-period"),AND('Validation summary'!$B$2="2024-25",NPV182="End of period",NPV190="Revenue")),TRUE,FALSE)</f>
        <v>0</v>
      </c>
      <c r="NPW183" s="201" t="b">
        <f>IF(OR(AND('Validation summary'!$B$2="2022-23",NPW182="In-period"),AND('Validation summary'!$B$2="2023-24",NPW182="In-period"),AND('Validation summary'!$B$2="2024-25",NPW182="In-period"),AND('Validation summary'!$B$2="2024-25",NPW182="End of period",NPW190="Revenue")),TRUE,FALSE)</f>
        <v>0</v>
      </c>
      <c r="NPX183" s="201" t="b">
        <f>IF(OR(AND('Validation summary'!$B$2="2022-23",NPX182="In-period"),AND('Validation summary'!$B$2="2023-24",NPX182="In-period"),AND('Validation summary'!$B$2="2024-25",NPX182="In-period"),AND('Validation summary'!$B$2="2024-25",NPX182="End of period",NPX190="Revenue")),TRUE,FALSE)</f>
        <v>0</v>
      </c>
      <c r="NPY183" s="201" t="b">
        <f>IF(OR(AND('Validation summary'!$B$2="2022-23",NPY182="In-period"),AND('Validation summary'!$B$2="2023-24",NPY182="In-period"),AND('Validation summary'!$B$2="2024-25",NPY182="In-period"),AND('Validation summary'!$B$2="2024-25",NPY182="End of period",NPY190="Revenue")),TRUE,FALSE)</f>
        <v>0</v>
      </c>
      <c r="NPZ183" s="201" t="b">
        <f>IF(OR(AND('Validation summary'!$B$2="2022-23",NPZ182="In-period"),AND('Validation summary'!$B$2="2023-24",NPZ182="In-period"),AND('Validation summary'!$B$2="2024-25",NPZ182="In-period"),AND('Validation summary'!$B$2="2024-25",NPZ182="End of period",NPZ190="Revenue")),TRUE,FALSE)</f>
        <v>0</v>
      </c>
      <c r="NQA183" s="201" t="b">
        <f>IF(OR(AND('Validation summary'!$B$2="2022-23",NQA182="In-period"),AND('Validation summary'!$B$2="2023-24",NQA182="In-period"),AND('Validation summary'!$B$2="2024-25",NQA182="In-period"),AND('Validation summary'!$B$2="2024-25",NQA182="End of period",NQA190="Revenue")),TRUE,FALSE)</f>
        <v>0</v>
      </c>
      <c r="NQB183" s="201" t="b">
        <f>IF(OR(AND('Validation summary'!$B$2="2022-23",NQB182="In-period"),AND('Validation summary'!$B$2="2023-24",NQB182="In-period"),AND('Validation summary'!$B$2="2024-25",NQB182="In-period"),AND('Validation summary'!$B$2="2024-25",NQB182="End of period",NQB190="Revenue")),TRUE,FALSE)</f>
        <v>0</v>
      </c>
      <c r="NQC183" s="201" t="b">
        <f>IF(OR(AND('Validation summary'!$B$2="2022-23",NQC182="In-period"),AND('Validation summary'!$B$2="2023-24",NQC182="In-period"),AND('Validation summary'!$B$2="2024-25",NQC182="In-period"),AND('Validation summary'!$B$2="2024-25",NQC182="End of period",NQC190="Revenue")),TRUE,FALSE)</f>
        <v>0</v>
      </c>
      <c r="NQD183" s="201" t="b">
        <f>IF(OR(AND('Validation summary'!$B$2="2022-23",NQD182="In-period"),AND('Validation summary'!$B$2="2023-24",NQD182="In-period"),AND('Validation summary'!$B$2="2024-25",NQD182="In-period"),AND('Validation summary'!$B$2="2024-25",NQD182="End of period",NQD190="Revenue")),TRUE,FALSE)</f>
        <v>0</v>
      </c>
      <c r="NQE183" s="201" t="b">
        <f>IF(OR(AND('Validation summary'!$B$2="2022-23",NQE182="In-period"),AND('Validation summary'!$B$2="2023-24",NQE182="In-period"),AND('Validation summary'!$B$2="2024-25",NQE182="In-period"),AND('Validation summary'!$B$2="2024-25",NQE182="End of period",NQE190="Revenue")),TRUE,FALSE)</f>
        <v>0</v>
      </c>
      <c r="NQF183" s="201" t="b">
        <f>IF(OR(AND('Validation summary'!$B$2="2022-23",NQF182="In-period"),AND('Validation summary'!$B$2="2023-24",NQF182="In-period"),AND('Validation summary'!$B$2="2024-25",NQF182="In-period"),AND('Validation summary'!$B$2="2024-25",NQF182="End of period",NQF190="Revenue")),TRUE,FALSE)</f>
        <v>0</v>
      </c>
      <c r="NQG183" s="201" t="b">
        <f>IF(OR(AND('Validation summary'!$B$2="2022-23",NQG182="In-period"),AND('Validation summary'!$B$2="2023-24",NQG182="In-period"),AND('Validation summary'!$B$2="2024-25",NQG182="In-period"),AND('Validation summary'!$B$2="2024-25",NQG182="End of period",NQG190="Revenue")),TRUE,FALSE)</f>
        <v>0</v>
      </c>
      <c r="NQH183" s="201" t="b">
        <f>IF(OR(AND('Validation summary'!$B$2="2022-23",NQH182="In-period"),AND('Validation summary'!$B$2="2023-24",NQH182="In-period"),AND('Validation summary'!$B$2="2024-25",NQH182="In-period"),AND('Validation summary'!$B$2="2024-25",NQH182="End of period",NQH190="Revenue")),TRUE,FALSE)</f>
        <v>0</v>
      </c>
      <c r="NQI183" s="201" t="b">
        <f>IF(OR(AND('Validation summary'!$B$2="2022-23",NQI182="In-period"),AND('Validation summary'!$B$2="2023-24",NQI182="In-period"),AND('Validation summary'!$B$2="2024-25",NQI182="In-period"),AND('Validation summary'!$B$2="2024-25",NQI182="End of period",NQI190="Revenue")),TRUE,FALSE)</f>
        <v>0</v>
      </c>
      <c r="NQJ183" s="201" t="b">
        <f>IF(OR(AND('Validation summary'!$B$2="2022-23",NQJ182="In-period"),AND('Validation summary'!$B$2="2023-24",NQJ182="In-period"),AND('Validation summary'!$B$2="2024-25",NQJ182="In-period"),AND('Validation summary'!$B$2="2024-25",NQJ182="End of period",NQJ190="Revenue")),TRUE,FALSE)</f>
        <v>0</v>
      </c>
      <c r="NQK183" s="201" t="b">
        <f>IF(OR(AND('Validation summary'!$B$2="2022-23",NQK182="In-period"),AND('Validation summary'!$B$2="2023-24",NQK182="In-period"),AND('Validation summary'!$B$2="2024-25",NQK182="In-period"),AND('Validation summary'!$B$2="2024-25",NQK182="End of period",NQK190="Revenue")),TRUE,FALSE)</f>
        <v>0</v>
      </c>
      <c r="NQL183" s="201" t="b">
        <f>IF(OR(AND('Validation summary'!$B$2="2022-23",NQL182="In-period"),AND('Validation summary'!$B$2="2023-24",NQL182="In-period"),AND('Validation summary'!$B$2="2024-25",NQL182="In-period"),AND('Validation summary'!$B$2="2024-25",NQL182="End of period",NQL190="Revenue")),TRUE,FALSE)</f>
        <v>0</v>
      </c>
      <c r="NQM183" s="201" t="b">
        <f>IF(OR(AND('Validation summary'!$B$2="2022-23",NQM182="In-period"),AND('Validation summary'!$B$2="2023-24",NQM182="In-period"),AND('Validation summary'!$B$2="2024-25",NQM182="In-period"),AND('Validation summary'!$B$2="2024-25",NQM182="End of period",NQM190="Revenue")),TRUE,FALSE)</f>
        <v>0</v>
      </c>
      <c r="NQN183" s="201" t="b">
        <f>IF(OR(AND('Validation summary'!$B$2="2022-23",NQN182="In-period"),AND('Validation summary'!$B$2="2023-24",NQN182="In-period"),AND('Validation summary'!$B$2="2024-25",NQN182="In-period"),AND('Validation summary'!$B$2="2024-25",NQN182="End of period",NQN190="Revenue")),TRUE,FALSE)</f>
        <v>0</v>
      </c>
      <c r="NQO183" s="201" t="b">
        <f>IF(OR(AND('Validation summary'!$B$2="2022-23",NQO182="In-period"),AND('Validation summary'!$B$2="2023-24",NQO182="In-period"),AND('Validation summary'!$B$2="2024-25",NQO182="In-period"),AND('Validation summary'!$B$2="2024-25",NQO182="End of period",NQO190="Revenue")),TRUE,FALSE)</f>
        <v>0</v>
      </c>
      <c r="NQP183" s="201" t="b">
        <f>IF(OR(AND('Validation summary'!$B$2="2022-23",NQP182="In-period"),AND('Validation summary'!$B$2="2023-24",NQP182="In-period"),AND('Validation summary'!$B$2="2024-25",NQP182="In-period"),AND('Validation summary'!$B$2="2024-25",NQP182="End of period",NQP190="Revenue")),TRUE,FALSE)</f>
        <v>0</v>
      </c>
      <c r="NQQ183" s="201" t="b">
        <f>IF(OR(AND('Validation summary'!$B$2="2022-23",NQQ182="In-period"),AND('Validation summary'!$B$2="2023-24",NQQ182="In-period"),AND('Validation summary'!$B$2="2024-25",NQQ182="In-period"),AND('Validation summary'!$B$2="2024-25",NQQ182="End of period",NQQ190="Revenue")),TRUE,FALSE)</f>
        <v>0</v>
      </c>
      <c r="NQR183" s="201" t="b">
        <f>IF(OR(AND('Validation summary'!$B$2="2022-23",NQR182="In-period"),AND('Validation summary'!$B$2="2023-24",NQR182="In-period"),AND('Validation summary'!$B$2="2024-25",NQR182="In-period"),AND('Validation summary'!$B$2="2024-25",NQR182="End of period",NQR190="Revenue")),TRUE,FALSE)</f>
        <v>0</v>
      </c>
      <c r="NQS183" s="201" t="b">
        <f>IF(OR(AND('Validation summary'!$B$2="2022-23",NQS182="In-period"),AND('Validation summary'!$B$2="2023-24",NQS182="In-period"),AND('Validation summary'!$B$2="2024-25",NQS182="In-period"),AND('Validation summary'!$B$2="2024-25",NQS182="End of period",NQS190="Revenue")),TRUE,FALSE)</f>
        <v>0</v>
      </c>
      <c r="NQT183" s="201" t="b">
        <f>IF(OR(AND('Validation summary'!$B$2="2022-23",NQT182="In-period"),AND('Validation summary'!$B$2="2023-24",NQT182="In-period"),AND('Validation summary'!$B$2="2024-25",NQT182="In-period"),AND('Validation summary'!$B$2="2024-25",NQT182="End of period",NQT190="Revenue")),TRUE,FALSE)</f>
        <v>0</v>
      </c>
      <c r="NQU183" s="201" t="b">
        <f>IF(OR(AND('Validation summary'!$B$2="2022-23",NQU182="In-period"),AND('Validation summary'!$B$2="2023-24",NQU182="In-period"),AND('Validation summary'!$B$2="2024-25",NQU182="In-period"),AND('Validation summary'!$B$2="2024-25",NQU182="End of period",NQU190="Revenue")),TRUE,FALSE)</f>
        <v>0</v>
      </c>
      <c r="NQV183" s="201" t="b">
        <f>IF(OR(AND('Validation summary'!$B$2="2022-23",NQV182="In-period"),AND('Validation summary'!$B$2="2023-24",NQV182="In-period"),AND('Validation summary'!$B$2="2024-25",NQV182="In-period"),AND('Validation summary'!$B$2="2024-25",NQV182="End of period",NQV190="Revenue")),TRUE,FALSE)</f>
        <v>0</v>
      </c>
      <c r="NQW183" s="201" t="b">
        <f>IF(OR(AND('Validation summary'!$B$2="2022-23",NQW182="In-period"),AND('Validation summary'!$B$2="2023-24",NQW182="In-period"),AND('Validation summary'!$B$2="2024-25",NQW182="In-period"),AND('Validation summary'!$B$2="2024-25",NQW182="End of period",NQW190="Revenue")),TRUE,FALSE)</f>
        <v>0</v>
      </c>
      <c r="NQX183" s="201" t="b">
        <f>IF(OR(AND('Validation summary'!$B$2="2022-23",NQX182="In-period"),AND('Validation summary'!$B$2="2023-24",NQX182="In-period"),AND('Validation summary'!$B$2="2024-25",NQX182="In-period"),AND('Validation summary'!$B$2="2024-25",NQX182="End of period",NQX190="Revenue")),TRUE,FALSE)</f>
        <v>0</v>
      </c>
      <c r="NQY183" s="201" t="b">
        <f>IF(OR(AND('Validation summary'!$B$2="2022-23",NQY182="In-period"),AND('Validation summary'!$B$2="2023-24",NQY182="In-period"),AND('Validation summary'!$B$2="2024-25",NQY182="In-period"),AND('Validation summary'!$B$2="2024-25",NQY182="End of period",NQY190="Revenue")),TRUE,FALSE)</f>
        <v>0</v>
      </c>
      <c r="NQZ183" s="201" t="b">
        <f>IF(OR(AND('Validation summary'!$B$2="2022-23",NQZ182="In-period"),AND('Validation summary'!$B$2="2023-24",NQZ182="In-period"),AND('Validation summary'!$B$2="2024-25",NQZ182="In-period"),AND('Validation summary'!$B$2="2024-25",NQZ182="End of period",NQZ190="Revenue")),TRUE,FALSE)</f>
        <v>0</v>
      </c>
      <c r="NRA183" s="201" t="b">
        <f>IF(OR(AND('Validation summary'!$B$2="2022-23",NRA182="In-period"),AND('Validation summary'!$B$2="2023-24",NRA182="In-period"),AND('Validation summary'!$B$2="2024-25",NRA182="In-period"),AND('Validation summary'!$B$2="2024-25",NRA182="End of period",NRA190="Revenue")),TRUE,FALSE)</f>
        <v>0</v>
      </c>
      <c r="NRB183" s="201" t="b">
        <f>IF(OR(AND('Validation summary'!$B$2="2022-23",NRB182="In-period"),AND('Validation summary'!$B$2="2023-24",NRB182="In-period"),AND('Validation summary'!$B$2="2024-25",NRB182="In-period"),AND('Validation summary'!$B$2="2024-25",NRB182="End of period",NRB190="Revenue")),TRUE,FALSE)</f>
        <v>0</v>
      </c>
      <c r="NRC183" s="201" t="b">
        <f>IF(OR(AND('Validation summary'!$B$2="2022-23",NRC182="In-period"),AND('Validation summary'!$B$2="2023-24",NRC182="In-period"),AND('Validation summary'!$B$2="2024-25",NRC182="In-period"),AND('Validation summary'!$B$2="2024-25",NRC182="End of period",NRC190="Revenue")),TRUE,FALSE)</f>
        <v>0</v>
      </c>
      <c r="NRD183" s="201" t="b">
        <f>IF(OR(AND('Validation summary'!$B$2="2022-23",NRD182="In-period"),AND('Validation summary'!$B$2="2023-24",NRD182="In-period"),AND('Validation summary'!$B$2="2024-25",NRD182="In-period"),AND('Validation summary'!$B$2="2024-25",NRD182="End of period",NRD190="Revenue")),TRUE,FALSE)</f>
        <v>0</v>
      </c>
      <c r="NRE183" s="201" t="b">
        <f>IF(OR(AND('Validation summary'!$B$2="2022-23",NRE182="In-period"),AND('Validation summary'!$B$2="2023-24",NRE182="In-period"),AND('Validation summary'!$B$2="2024-25",NRE182="In-period"),AND('Validation summary'!$B$2="2024-25",NRE182="End of period",NRE190="Revenue")),TRUE,FALSE)</f>
        <v>0</v>
      </c>
      <c r="NRF183" s="201" t="b">
        <f>IF(OR(AND('Validation summary'!$B$2="2022-23",NRF182="In-period"),AND('Validation summary'!$B$2="2023-24",NRF182="In-period"),AND('Validation summary'!$B$2="2024-25",NRF182="In-period"),AND('Validation summary'!$B$2="2024-25",NRF182="End of period",NRF190="Revenue")),TRUE,FALSE)</f>
        <v>0</v>
      </c>
      <c r="NRG183" s="201" t="b">
        <f>IF(OR(AND('Validation summary'!$B$2="2022-23",NRG182="In-period"),AND('Validation summary'!$B$2="2023-24",NRG182="In-period"),AND('Validation summary'!$B$2="2024-25",NRG182="In-period"),AND('Validation summary'!$B$2="2024-25",NRG182="End of period",NRG190="Revenue")),TRUE,FALSE)</f>
        <v>0</v>
      </c>
      <c r="NRH183" s="201" t="b">
        <f>IF(OR(AND('Validation summary'!$B$2="2022-23",NRH182="In-period"),AND('Validation summary'!$B$2="2023-24",NRH182="In-period"),AND('Validation summary'!$B$2="2024-25",NRH182="In-period"),AND('Validation summary'!$B$2="2024-25",NRH182="End of period",NRH190="Revenue")),TRUE,FALSE)</f>
        <v>0</v>
      </c>
      <c r="NRI183" s="201" t="b">
        <f>IF(OR(AND('Validation summary'!$B$2="2022-23",NRI182="In-period"),AND('Validation summary'!$B$2="2023-24",NRI182="In-period"),AND('Validation summary'!$B$2="2024-25",NRI182="In-period"),AND('Validation summary'!$B$2="2024-25",NRI182="End of period",NRI190="Revenue")),TRUE,FALSE)</f>
        <v>0</v>
      </c>
      <c r="NRJ183" s="201" t="b">
        <f>IF(OR(AND('Validation summary'!$B$2="2022-23",NRJ182="In-period"),AND('Validation summary'!$B$2="2023-24",NRJ182="In-period"),AND('Validation summary'!$B$2="2024-25",NRJ182="In-period"),AND('Validation summary'!$B$2="2024-25",NRJ182="End of period",NRJ190="Revenue")),TRUE,FALSE)</f>
        <v>0</v>
      </c>
      <c r="NRK183" s="201" t="b">
        <f>IF(OR(AND('Validation summary'!$B$2="2022-23",NRK182="In-period"),AND('Validation summary'!$B$2="2023-24",NRK182="In-period"),AND('Validation summary'!$B$2="2024-25",NRK182="In-period"),AND('Validation summary'!$B$2="2024-25",NRK182="End of period",NRK190="Revenue")),TRUE,FALSE)</f>
        <v>0</v>
      </c>
      <c r="NRL183" s="201" t="b">
        <f>IF(OR(AND('Validation summary'!$B$2="2022-23",NRL182="In-period"),AND('Validation summary'!$B$2="2023-24",NRL182="In-period"),AND('Validation summary'!$B$2="2024-25",NRL182="In-period"),AND('Validation summary'!$B$2="2024-25",NRL182="End of period",NRL190="Revenue")),TRUE,FALSE)</f>
        <v>0</v>
      </c>
      <c r="NRM183" s="201" t="b">
        <f>IF(OR(AND('Validation summary'!$B$2="2022-23",NRM182="In-period"),AND('Validation summary'!$B$2="2023-24",NRM182="In-period"),AND('Validation summary'!$B$2="2024-25",NRM182="In-period"),AND('Validation summary'!$B$2="2024-25",NRM182="End of period",NRM190="Revenue")),TRUE,FALSE)</f>
        <v>0</v>
      </c>
      <c r="NRN183" s="201" t="b">
        <f>IF(OR(AND('Validation summary'!$B$2="2022-23",NRN182="In-period"),AND('Validation summary'!$B$2="2023-24",NRN182="In-period"),AND('Validation summary'!$B$2="2024-25",NRN182="In-period"),AND('Validation summary'!$B$2="2024-25",NRN182="End of period",NRN190="Revenue")),TRUE,FALSE)</f>
        <v>0</v>
      </c>
      <c r="NRO183" s="201" t="b">
        <f>IF(OR(AND('Validation summary'!$B$2="2022-23",NRO182="In-period"),AND('Validation summary'!$B$2="2023-24",NRO182="In-period"),AND('Validation summary'!$B$2="2024-25",NRO182="In-period"),AND('Validation summary'!$B$2="2024-25",NRO182="End of period",NRO190="Revenue")),TRUE,FALSE)</f>
        <v>0</v>
      </c>
      <c r="NRP183" s="201" t="b">
        <f>IF(OR(AND('Validation summary'!$B$2="2022-23",NRP182="In-period"),AND('Validation summary'!$B$2="2023-24",NRP182="In-period"),AND('Validation summary'!$B$2="2024-25",NRP182="In-period"),AND('Validation summary'!$B$2="2024-25",NRP182="End of period",NRP190="Revenue")),TRUE,FALSE)</f>
        <v>0</v>
      </c>
      <c r="NRQ183" s="201" t="b">
        <f>IF(OR(AND('Validation summary'!$B$2="2022-23",NRQ182="In-period"),AND('Validation summary'!$B$2="2023-24",NRQ182="In-period"),AND('Validation summary'!$B$2="2024-25",NRQ182="In-period"),AND('Validation summary'!$B$2="2024-25",NRQ182="End of period",NRQ190="Revenue")),TRUE,FALSE)</f>
        <v>0</v>
      </c>
      <c r="NRR183" s="201" t="b">
        <f>IF(OR(AND('Validation summary'!$B$2="2022-23",NRR182="In-period"),AND('Validation summary'!$B$2="2023-24",NRR182="In-period"),AND('Validation summary'!$B$2="2024-25",NRR182="In-period"),AND('Validation summary'!$B$2="2024-25",NRR182="End of period",NRR190="Revenue")),TRUE,FALSE)</f>
        <v>0</v>
      </c>
      <c r="NRS183" s="201" t="b">
        <f>IF(OR(AND('Validation summary'!$B$2="2022-23",NRS182="In-period"),AND('Validation summary'!$B$2="2023-24",NRS182="In-period"),AND('Validation summary'!$B$2="2024-25",NRS182="In-period"),AND('Validation summary'!$B$2="2024-25",NRS182="End of period",NRS190="Revenue")),TRUE,FALSE)</f>
        <v>0</v>
      </c>
      <c r="NRT183" s="201" t="b">
        <f>IF(OR(AND('Validation summary'!$B$2="2022-23",NRT182="In-period"),AND('Validation summary'!$B$2="2023-24",NRT182="In-period"),AND('Validation summary'!$B$2="2024-25",NRT182="In-period"),AND('Validation summary'!$B$2="2024-25",NRT182="End of period",NRT190="Revenue")),TRUE,FALSE)</f>
        <v>0</v>
      </c>
      <c r="NRU183" s="201" t="b">
        <f>IF(OR(AND('Validation summary'!$B$2="2022-23",NRU182="In-period"),AND('Validation summary'!$B$2="2023-24",NRU182="In-period"),AND('Validation summary'!$B$2="2024-25",NRU182="In-period"),AND('Validation summary'!$B$2="2024-25",NRU182="End of period",NRU190="Revenue")),TRUE,FALSE)</f>
        <v>0</v>
      </c>
      <c r="NRV183" s="201" t="b">
        <f>IF(OR(AND('Validation summary'!$B$2="2022-23",NRV182="In-period"),AND('Validation summary'!$B$2="2023-24",NRV182="In-period"),AND('Validation summary'!$B$2="2024-25",NRV182="In-period"),AND('Validation summary'!$B$2="2024-25",NRV182="End of period",NRV190="Revenue")),TRUE,FALSE)</f>
        <v>0</v>
      </c>
      <c r="NRW183" s="201" t="b">
        <f>IF(OR(AND('Validation summary'!$B$2="2022-23",NRW182="In-period"),AND('Validation summary'!$B$2="2023-24",NRW182="In-period"),AND('Validation summary'!$B$2="2024-25",NRW182="In-period"),AND('Validation summary'!$B$2="2024-25",NRW182="End of period",NRW190="Revenue")),TRUE,FALSE)</f>
        <v>0</v>
      </c>
      <c r="NRX183" s="201" t="b">
        <f>IF(OR(AND('Validation summary'!$B$2="2022-23",NRX182="In-period"),AND('Validation summary'!$B$2="2023-24",NRX182="In-period"),AND('Validation summary'!$B$2="2024-25",NRX182="In-period"),AND('Validation summary'!$B$2="2024-25",NRX182="End of period",NRX190="Revenue")),TRUE,FALSE)</f>
        <v>0</v>
      </c>
      <c r="NRY183" s="201" t="b">
        <f>IF(OR(AND('Validation summary'!$B$2="2022-23",NRY182="In-period"),AND('Validation summary'!$B$2="2023-24",NRY182="In-period"),AND('Validation summary'!$B$2="2024-25",NRY182="In-period"),AND('Validation summary'!$B$2="2024-25",NRY182="End of period",NRY190="Revenue")),TRUE,FALSE)</f>
        <v>0</v>
      </c>
      <c r="NRZ183" s="201" t="b">
        <f>IF(OR(AND('Validation summary'!$B$2="2022-23",NRZ182="In-period"),AND('Validation summary'!$B$2="2023-24",NRZ182="In-period"),AND('Validation summary'!$B$2="2024-25",NRZ182="In-period"),AND('Validation summary'!$B$2="2024-25",NRZ182="End of period",NRZ190="Revenue")),TRUE,FALSE)</f>
        <v>0</v>
      </c>
      <c r="NSA183" s="201" t="b">
        <f>IF(OR(AND('Validation summary'!$B$2="2022-23",NSA182="In-period"),AND('Validation summary'!$B$2="2023-24",NSA182="In-period"),AND('Validation summary'!$B$2="2024-25",NSA182="In-period"),AND('Validation summary'!$B$2="2024-25",NSA182="End of period",NSA190="Revenue")),TRUE,FALSE)</f>
        <v>0</v>
      </c>
      <c r="NSB183" s="201" t="b">
        <f>IF(OR(AND('Validation summary'!$B$2="2022-23",NSB182="In-period"),AND('Validation summary'!$B$2="2023-24",NSB182="In-period"),AND('Validation summary'!$B$2="2024-25",NSB182="In-period"),AND('Validation summary'!$B$2="2024-25",NSB182="End of period",NSB190="Revenue")),TRUE,FALSE)</f>
        <v>0</v>
      </c>
      <c r="NSC183" s="201" t="b">
        <f>IF(OR(AND('Validation summary'!$B$2="2022-23",NSC182="In-period"),AND('Validation summary'!$B$2="2023-24",NSC182="In-period"),AND('Validation summary'!$B$2="2024-25",NSC182="In-period"),AND('Validation summary'!$B$2="2024-25",NSC182="End of period",NSC190="Revenue")),TRUE,FALSE)</f>
        <v>0</v>
      </c>
      <c r="NSD183" s="201" t="b">
        <f>IF(OR(AND('Validation summary'!$B$2="2022-23",NSD182="In-period"),AND('Validation summary'!$B$2="2023-24",NSD182="In-period"),AND('Validation summary'!$B$2="2024-25",NSD182="In-period"),AND('Validation summary'!$B$2="2024-25",NSD182="End of period",NSD190="Revenue")),TRUE,FALSE)</f>
        <v>0</v>
      </c>
      <c r="NSE183" s="201" t="b">
        <f>IF(OR(AND('Validation summary'!$B$2="2022-23",NSE182="In-period"),AND('Validation summary'!$B$2="2023-24",NSE182="In-period"),AND('Validation summary'!$B$2="2024-25",NSE182="In-period"),AND('Validation summary'!$B$2="2024-25",NSE182="End of period",NSE190="Revenue")),TRUE,FALSE)</f>
        <v>0</v>
      </c>
      <c r="NSF183" s="201" t="b">
        <f>IF(OR(AND('Validation summary'!$B$2="2022-23",NSF182="In-period"),AND('Validation summary'!$B$2="2023-24",NSF182="In-period"),AND('Validation summary'!$B$2="2024-25",NSF182="In-period"),AND('Validation summary'!$B$2="2024-25",NSF182="End of period",NSF190="Revenue")),TRUE,FALSE)</f>
        <v>0</v>
      </c>
      <c r="NSG183" s="201" t="b">
        <f>IF(OR(AND('Validation summary'!$B$2="2022-23",NSG182="In-period"),AND('Validation summary'!$B$2="2023-24",NSG182="In-period"),AND('Validation summary'!$B$2="2024-25",NSG182="In-period"),AND('Validation summary'!$B$2="2024-25",NSG182="End of period",NSG190="Revenue")),TRUE,FALSE)</f>
        <v>0</v>
      </c>
      <c r="NSH183" s="201" t="b">
        <f>IF(OR(AND('Validation summary'!$B$2="2022-23",NSH182="In-period"),AND('Validation summary'!$B$2="2023-24",NSH182="In-period"),AND('Validation summary'!$B$2="2024-25",NSH182="In-period"),AND('Validation summary'!$B$2="2024-25",NSH182="End of period",NSH190="Revenue")),TRUE,FALSE)</f>
        <v>0</v>
      </c>
      <c r="NSI183" s="201" t="b">
        <f>IF(OR(AND('Validation summary'!$B$2="2022-23",NSI182="In-period"),AND('Validation summary'!$B$2="2023-24",NSI182="In-period"),AND('Validation summary'!$B$2="2024-25",NSI182="In-period"),AND('Validation summary'!$B$2="2024-25",NSI182="End of period",NSI190="Revenue")),TRUE,FALSE)</f>
        <v>0</v>
      </c>
      <c r="NSJ183" s="201" t="b">
        <f>IF(OR(AND('Validation summary'!$B$2="2022-23",NSJ182="In-period"),AND('Validation summary'!$B$2="2023-24",NSJ182="In-period"),AND('Validation summary'!$B$2="2024-25",NSJ182="In-period"),AND('Validation summary'!$B$2="2024-25",NSJ182="End of period",NSJ190="Revenue")),TRUE,FALSE)</f>
        <v>0</v>
      </c>
      <c r="NSK183" s="201" t="b">
        <f>IF(OR(AND('Validation summary'!$B$2="2022-23",NSK182="In-period"),AND('Validation summary'!$B$2="2023-24",NSK182="In-period"),AND('Validation summary'!$B$2="2024-25",NSK182="In-period"),AND('Validation summary'!$B$2="2024-25",NSK182="End of period",NSK190="Revenue")),TRUE,FALSE)</f>
        <v>0</v>
      </c>
      <c r="NSL183" s="201" t="b">
        <f>IF(OR(AND('Validation summary'!$B$2="2022-23",NSL182="In-period"),AND('Validation summary'!$B$2="2023-24",NSL182="In-period"),AND('Validation summary'!$B$2="2024-25",NSL182="In-period"),AND('Validation summary'!$B$2="2024-25",NSL182="End of period",NSL190="Revenue")),TRUE,FALSE)</f>
        <v>0</v>
      </c>
      <c r="NSM183" s="201" t="b">
        <f>IF(OR(AND('Validation summary'!$B$2="2022-23",NSM182="In-period"),AND('Validation summary'!$B$2="2023-24",NSM182="In-period"),AND('Validation summary'!$B$2="2024-25",NSM182="In-period"),AND('Validation summary'!$B$2="2024-25",NSM182="End of period",NSM190="Revenue")),TRUE,FALSE)</f>
        <v>0</v>
      </c>
      <c r="NSN183" s="201" t="b">
        <f>IF(OR(AND('Validation summary'!$B$2="2022-23",NSN182="In-period"),AND('Validation summary'!$B$2="2023-24",NSN182="In-period"),AND('Validation summary'!$B$2="2024-25",NSN182="In-period"),AND('Validation summary'!$B$2="2024-25",NSN182="End of period",NSN190="Revenue")),TRUE,FALSE)</f>
        <v>0</v>
      </c>
      <c r="NSO183" s="201" t="b">
        <f>IF(OR(AND('Validation summary'!$B$2="2022-23",NSO182="In-period"),AND('Validation summary'!$B$2="2023-24",NSO182="In-period"),AND('Validation summary'!$B$2="2024-25",NSO182="In-period"),AND('Validation summary'!$B$2="2024-25",NSO182="End of period",NSO190="Revenue")),TRUE,FALSE)</f>
        <v>0</v>
      </c>
      <c r="NSP183" s="201" t="b">
        <f>IF(OR(AND('Validation summary'!$B$2="2022-23",NSP182="In-period"),AND('Validation summary'!$B$2="2023-24",NSP182="In-period"),AND('Validation summary'!$B$2="2024-25",NSP182="In-period"),AND('Validation summary'!$B$2="2024-25",NSP182="End of period",NSP190="Revenue")),TRUE,FALSE)</f>
        <v>0</v>
      </c>
      <c r="NSQ183" s="201" t="b">
        <f>IF(OR(AND('Validation summary'!$B$2="2022-23",NSQ182="In-period"),AND('Validation summary'!$B$2="2023-24",NSQ182="In-period"),AND('Validation summary'!$B$2="2024-25",NSQ182="In-period"),AND('Validation summary'!$B$2="2024-25",NSQ182="End of period",NSQ190="Revenue")),TRUE,FALSE)</f>
        <v>0</v>
      </c>
      <c r="NSR183" s="201" t="b">
        <f>IF(OR(AND('Validation summary'!$B$2="2022-23",NSR182="In-period"),AND('Validation summary'!$B$2="2023-24",NSR182="In-period"),AND('Validation summary'!$B$2="2024-25",NSR182="In-period"),AND('Validation summary'!$B$2="2024-25",NSR182="End of period",NSR190="Revenue")),TRUE,FALSE)</f>
        <v>0</v>
      </c>
      <c r="NSS183" s="201" t="b">
        <f>IF(OR(AND('Validation summary'!$B$2="2022-23",NSS182="In-period"),AND('Validation summary'!$B$2="2023-24",NSS182="In-period"),AND('Validation summary'!$B$2="2024-25",NSS182="In-period"),AND('Validation summary'!$B$2="2024-25",NSS182="End of period",NSS190="Revenue")),TRUE,FALSE)</f>
        <v>0</v>
      </c>
      <c r="NST183" s="201" t="b">
        <f>IF(OR(AND('Validation summary'!$B$2="2022-23",NST182="In-period"),AND('Validation summary'!$B$2="2023-24",NST182="In-period"),AND('Validation summary'!$B$2="2024-25",NST182="In-period"),AND('Validation summary'!$B$2="2024-25",NST182="End of period",NST190="Revenue")),TRUE,FALSE)</f>
        <v>0</v>
      </c>
      <c r="NSU183" s="201" t="b">
        <f>IF(OR(AND('Validation summary'!$B$2="2022-23",NSU182="In-period"),AND('Validation summary'!$B$2="2023-24",NSU182="In-period"),AND('Validation summary'!$B$2="2024-25",NSU182="In-period"),AND('Validation summary'!$B$2="2024-25",NSU182="End of period",NSU190="Revenue")),TRUE,FALSE)</f>
        <v>0</v>
      </c>
      <c r="NSV183" s="201" t="b">
        <f>IF(OR(AND('Validation summary'!$B$2="2022-23",NSV182="In-period"),AND('Validation summary'!$B$2="2023-24",NSV182="In-period"),AND('Validation summary'!$B$2="2024-25",NSV182="In-period"),AND('Validation summary'!$B$2="2024-25",NSV182="End of period",NSV190="Revenue")),TRUE,FALSE)</f>
        <v>0</v>
      </c>
      <c r="NSW183" s="201" t="b">
        <f>IF(OR(AND('Validation summary'!$B$2="2022-23",NSW182="In-period"),AND('Validation summary'!$B$2="2023-24",NSW182="In-period"),AND('Validation summary'!$B$2="2024-25",NSW182="In-period"),AND('Validation summary'!$B$2="2024-25",NSW182="End of period",NSW190="Revenue")),TRUE,FALSE)</f>
        <v>0</v>
      </c>
      <c r="NSX183" s="201" t="b">
        <f>IF(OR(AND('Validation summary'!$B$2="2022-23",NSX182="In-period"),AND('Validation summary'!$B$2="2023-24",NSX182="In-period"),AND('Validation summary'!$B$2="2024-25",NSX182="In-period"),AND('Validation summary'!$B$2="2024-25",NSX182="End of period",NSX190="Revenue")),TRUE,FALSE)</f>
        <v>0</v>
      </c>
      <c r="NSY183" s="201" t="b">
        <f>IF(OR(AND('Validation summary'!$B$2="2022-23",NSY182="In-period"),AND('Validation summary'!$B$2="2023-24",NSY182="In-period"),AND('Validation summary'!$B$2="2024-25",NSY182="In-period"),AND('Validation summary'!$B$2="2024-25",NSY182="End of period",NSY190="Revenue")),TRUE,FALSE)</f>
        <v>0</v>
      </c>
      <c r="NSZ183" s="201" t="b">
        <f>IF(OR(AND('Validation summary'!$B$2="2022-23",NSZ182="In-period"),AND('Validation summary'!$B$2="2023-24",NSZ182="In-period"),AND('Validation summary'!$B$2="2024-25",NSZ182="In-period"),AND('Validation summary'!$B$2="2024-25",NSZ182="End of period",NSZ190="Revenue")),TRUE,FALSE)</f>
        <v>0</v>
      </c>
      <c r="NTA183" s="201" t="b">
        <f>IF(OR(AND('Validation summary'!$B$2="2022-23",NTA182="In-period"),AND('Validation summary'!$B$2="2023-24",NTA182="In-period"),AND('Validation summary'!$B$2="2024-25",NTA182="In-period"),AND('Validation summary'!$B$2="2024-25",NTA182="End of period",NTA190="Revenue")),TRUE,FALSE)</f>
        <v>0</v>
      </c>
      <c r="NTB183" s="201" t="b">
        <f>IF(OR(AND('Validation summary'!$B$2="2022-23",NTB182="In-period"),AND('Validation summary'!$B$2="2023-24",NTB182="In-period"),AND('Validation summary'!$B$2="2024-25",NTB182="In-period"),AND('Validation summary'!$B$2="2024-25",NTB182="End of period",NTB190="Revenue")),TRUE,FALSE)</f>
        <v>0</v>
      </c>
      <c r="NTC183" s="201" t="b">
        <f>IF(OR(AND('Validation summary'!$B$2="2022-23",NTC182="In-period"),AND('Validation summary'!$B$2="2023-24",NTC182="In-period"),AND('Validation summary'!$B$2="2024-25",NTC182="In-period"),AND('Validation summary'!$B$2="2024-25",NTC182="End of period",NTC190="Revenue")),TRUE,FALSE)</f>
        <v>0</v>
      </c>
      <c r="NTD183" s="201" t="b">
        <f>IF(OR(AND('Validation summary'!$B$2="2022-23",NTD182="In-period"),AND('Validation summary'!$B$2="2023-24",NTD182="In-period"),AND('Validation summary'!$B$2="2024-25",NTD182="In-period"),AND('Validation summary'!$B$2="2024-25",NTD182="End of period",NTD190="Revenue")),TRUE,FALSE)</f>
        <v>0</v>
      </c>
      <c r="NTE183" s="201" t="b">
        <f>IF(OR(AND('Validation summary'!$B$2="2022-23",NTE182="In-period"),AND('Validation summary'!$B$2="2023-24",NTE182="In-period"),AND('Validation summary'!$B$2="2024-25",NTE182="In-period"),AND('Validation summary'!$B$2="2024-25",NTE182="End of period",NTE190="Revenue")),TRUE,FALSE)</f>
        <v>0</v>
      </c>
      <c r="NTF183" s="201" t="b">
        <f>IF(OR(AND('Validation summary'!$B$2="2022-23",NTF182="In-period"),AND('Validation summary'!$B$2="2023-24",NTF182="In-period"),AND('Validation summary'!$B$2="2024-25",NTF182="In-period"),AND('Validation summary'!$B$2="2024-25",NTF182="End of period",NTF190="Revenue")),TRUE,FALSE)</f>
        <v>0</v>
      </c>
      <c r="NTG183" s="201" t="b">
        <f>IF(OR(AND('Validation summary'!$B$2="2022-23",NTG182="In-period"),AND('Validation summary'!$B$2="2023-24",NTG182="In-period"),AND('Validation summary'!$B$2="2024-25",NTG182="In-period"),AND('Validation summary'!$B$2="2024-25",NTG182="End of period",NTG190="Revenue")),TRUE,FALSE)</f>
        <v>0</v>
      </c>
      <c r="NTH183" s="201" t="b">
        <f>IF(OR(AND('Validation summary'!$B$2="2022-23",NTH182="In-period"),AND('Validation summary'!$B$2="2023-24",NTH182="In-period"),AND('Validation summary'!$B$2="2024-25",NTH182="In-period"),AND('Validation summary'!$B$2="2024-25",NTH182="End of period",NTH190="Revenue")),TRUE,FALSE)</f>
        <v>0</v>
      </c>
      <c r="NTI183" s="201" t="b">
        <f>IF(OR(AND('Validation summary'!$B$2="2022-23",NTI182="In-period"),AND('Validation summary'!$B$2="2023-24",NTI182="In-period"),AND('Validation summary'!$B$2="2024-25",NTI182="In-period"),AND('Validation summary'!$B$2="2024-25",NTI182="End of period",NTI190="Revenue")),TRUE,FALSE)</f>
        <v>0</v>
      </c>
      <c r="NTJ183" s="201" t="b">
        <f>IF(OR(AND('Validation summary'!$B$2="2022-23",NTJ182="In-period"),AND('Validation summary'!$B$2="2023-24",NTJ182="In-period"),AND('Validation summary'!$B$2="2024-25",NTJ182="In-period"),AND('Validation summary'!$B$2="2024-25",NTJ182="End of period",NTJ190="Revenue")),TRUE,FALSE)</f>
        <v>0</v>
      </c>
      <c r="NTK183" s="201" t="b">
        <f>IF(OR(AND('Validation summary'!$B$2="2022-23",NTK182="In-period"),AND('Validation summary'!$B$2="2023-24",NTK182="In-period"),AND('Validation summary'!$B$2="2024-25",NTK182="In-period"),AND('Validation summary'!$B$2="2024-25",NTK182="End of period",NTK190="Revenue")),TRUE,FALSE)</f>
        <v>0</v>
      </c>
      <c r="NTL183" s="201" t="b">
        <f>IF(OR(AND('Validation summary'!$B$2="2022-23",NTL182="In-period"),AND('Validation summary'!$B$2="2023-24",NTL182="In-period"),AND('Validation summary'!$B$2="2024-25",NTL182="In-period"),AND('Validation summary'!$B$2="2024-25",NTL182="End of period",NTL190="Revenue")),TRUE,FALSE)</f>
        <v>0</v>
      </c>
      <c r="NTM183" s="201" t="b">
        <f>IF(OR(AND('Validation summary'!$B$2="2022-23",NTM182="In-period"),AND('Validation summary'!$B$2="2023-24",NTM182="In-period"),AND('Validation summary'!$B$2="2024-25",NTM182="In-period"),AND('Validation summary'!$B$2="2024-25",NTM182="End of period",NTM190="Revenue")),TRUE,FALSE)</f>
        <v>0</v>
      </c>
      <c r="NTN183" s="201" t="b">
        <f>IF(OR(AND('Validation summary'!$B$2="2022-23",NTN182="In-period"),AND('Validation summary'!$B$2="2023-24",NTN182="In-period"),AND('Validation summary'!$B$2="2024-25",NTN182="In-period"),AND('Validation summary'!$B$2="2024-25",NTN182="End of period",NTN190="Revenue")),TRUE,FALSE)</f>
        <v>0</v>
      </c>
      <c r="NTO183" s="201" t="b">
        <f>IF(OR(AND('Validation summary'!$B$2="2022-23",NTO182="In-period"),AND('Validation summary'!$B$2="2023-24",NTO182="In-period"),AND('Validation summary'!$B$2="2024-25",NTO182="In-period"),AND('Validation summary'!$B$2="2024-25",NTO182="End of period",NTO190="Revenue")),TRUE,FALSE)</f>
        <v>0</v>
      </c>
      <c r="NTP183" s="201" t="b">
        <f>IF(OR(AND('Validation summary'!$B$2="2022-23",NTP182="In-period"),AND('Validation summary'!$B$2="2023-24",NTP182="In-period"),AND('Validation summary'!$B$2="2024-25",NTP182="In-period"),AND('Validation summary'!$B$2="2024-25",NTP182="End of period",NTP190="Revenue")),TRUE,FALSE)</f>
        <v>0</v>
      </c>
      <c r="NTQ183" s="201" t="b">
        <f>IF(OR(AND('Validation summary'!$B$2="2022-23",NTQ182="In-period"),AND('Validation summary'!$B$2="2023-24",NTQ182="In-period"),AND('Validation summary'!$B$2="2024-25",NTQ182="In-period"),AND('Validation summary'!$B$2="2024-25",NTQ182="End of period",NTQ190="Revenue")),TRUE,FALSE)</f>
        <v>0</v>
      </c>
      <c r="NTR183" s="201" t="b">
        <f>IF(OR(AND('Validation summary'!$B$2="2022-23",NTR182="In-period"),AND('Validation summary'!$B$2="2023-24",NTR182="In-period"),AND('Validation summary'!$B$2="2024-25",NTR182="In-period"),AND('Validation summary'!$B$2="2024-25",NTR182="End of period",NTR190="Revenue")),TRUE,FALSE)</f>
        <v>0</v>
      </c>
      <c r="NTS183" s="201" t="b">
        <f>IF(OR(AND('Validation summary'!$B$2="2022-23",NTS182="In-period"),AND('Validation summary'!$B$2="2023-24",NTS182="In-period"),AND('Validation summary'!$B$2="2024-25",NTS182="In-period"),AND('Validation summary'!$B$2="2024-25",NTS182="End of period",NTS190="Revenue")),TRUE,FALSE)</f>
        <v>0</v>
      </c>
      <c r="NTT183" s="201" t="b">
        <f>IF(OR(AND('Validation summary'!$B$2="2022-23",NTT182="In-period"),AND('Validation summary'!$B$2="2023-24",NTT182="In-period"),AND('Validation summary'!$B$2="2024-25",NTT182="In-period"),AND('Validation summary'!$B$2="2024-25",NTT182="End of period",NTT190="Revenue")),TRUE,FALSE)</f>
        <v>0</v>
      </c>
      <c r="NTU183" s="201" t="b">
        <f>IF(OR(AND('Validation summary'!$B$2="2022-23",NTU182="In-period"),AND('Validation summary'!$B$2="2023-24",NTU182="In-period"),AND('Validation summary'!$B$2="2024-25",NTU182="In-period"),AND('Validation summary'!$B$2="2024-25",NTU182="End of period",NTU190="Revenue")),TRUE,FALSE)</f>
        <v>0</v>
      </c>
      <c r="NTV183" s="201" t="b">
        <f>IF(OR(AND('Validation summary'!$B$2="2022-23",NTV182="In-period"),AND('Validation summary'!$B$2="2023-24",NTV182="In-period"),AND('Validation summary'!$B$2="2024-25",NTV182="In-period"),AND('Validation summary'!$B$2="2024-25",NTV182="End of period",NTV190="Revenue")),TRUE,FALSE)</f>
        <v>0</v>
      </c>
      <c r="NTW183" s="201" t="b">
        <f>IF(OR(AND('Validation summary'!$B$2="2022-23",NTW182="In-period"),AND('Validation summary'!$B$2="2023-24",NTW182="In-period"),AND('Validation summary'!$B$2="2024-25",NTW182="In-period"),AND('Validation summary'!$B$2="2024-25",NTW182="End of period",NTW190="Revenue")),TRUE,FALSE)</f>
        <v>0</v>
      </c>
      <c r="NTX183" s="201" t="b">
        <f>IF(OR(AND('Validation summary'!$B$2="2022-23",NTX182="In-period"),AND('Validation summary'!$B$2="2023-24",NTX182="In-period"),AND('Validation summary'!$B$2="2024-25",NTX182="In-period"),AND('Validation summary'!$B$2="2024-25",NTX182="End of period",NTX190="Revenue")),TRUE,FALSE)</f>
        <v>0</v>
      </c>
      <c r="NTY183" s="201" t="b">
        <f>IF(OR(AND('Validation summary'!$B$2="2022-23",NTY182="In-period"),AND('Validation summary'!$B$2="2023-24",NTY182="In-period"),AND('Validation summary'!$B$2="2024-25",NTY182="In-period"),AND('Validation summary'!$B$2="2024-25",NTY182="End of period",NTY190="Revenue")),TRUE,FALSE)</f>
        <v>0</v>
      </c>
      <c r="NTZ183" s="201" t="b">
        <f>IF(OR(AND('Validation summary'!$B$2="2022-23",NTZ182="In-period"),AND('Validation summary'!$B$2="2023-24",NTZ182="In-period"),AND('Validation summary'!$B$2="2024-25",NTZ182="In-period"),AND('Validation summary'!$B$2="2024-25",NTZ182="End of period",NTZ190="Revenue")),TRUE,FALSE)</f>
        <v>0</v>
      </c>
      <c r="NUA183" s="201" t="b">
        <f>IF(OR(AND('Validation summary'!$B$2="2022-23",NUA182="In-period"),AND('Validation summary'!$B$2="2023-24",NUA182="In-period"),AND('Validation summary'!$B$2="2024-25",NUA182="In-period"),AND('Validation summary'!$B$2="2024-25",NUA182="End of period",NUA190="Revenue")),TRUE,FALSE)</f>
        <v>0</v>
      </c>
      <c r="NUB183" s="201" t="b">
        <f>IF(OR(AND('Validation summary'!$B$2="2022-23",NUB182="In-period"),AND('Validation summary'!$B$2="2023-24",NUB182="In-period"),AND('Validation summary'!$B$2="2024-25",NUB182="In-period"),AND('Validation summary'!$B$2="2024-25",NUB182="End of period",NUB190="Revenue")),TRUE,FALSE)</f>
        <v>0</v>
      </c>
      <c r="NUC183" s="201" t="b">
        <f>IF(OR(AND('Validation summary'!$B$2="2022-23",NUC182="In-period"),AND('Validation summary'!$B$2="2023-24",NUC182="In-period"),AND('Validation summary'!$B$2="2024-25",NUC182="In-period"),AND('Validation summary'!$B$2="2024-25",NUC182="End of period",NUC190="Revenue")),TRUE,FALSE)</f>
        <v>0</v>
      </c>
      <c r="NUD183" s="201" t="b">
        <f>IF(OR(AND('Validation summary'!$B$2="2022-23",NUD182="In-period"),AND('Validation summary'!$B$2="2023-24",NUD182="In-period"),AND('Validation summary'!$B$2="2024-25",NUD182="In-period"),AND('Validation summary'!$B$2="2024-25",NUD182="End of period",NUD190="Revenue")),TRUE,FALSE)</f>
        <v>0</v>
      </c>
      <c r="NUE183" s="201" t="b">
        <f>IF(OR(AND('Validation summary'!$B$2="2022-23",NUE182="In-period"),AND('Validation summary'!$B$2="2023-24",NUE182="In-period"),AND('Validation summary'!$B$2="2024-25",NUE182="In-period"),AND('Validation summary'!$B$2="2024-25",NUE182="End of period",NUE190="Revenue")),TRUE,FALSE)</f>
        <v>0</v>
      </c>
      <c r="NUF183" s="201" t="b">
        <f>IF(OR(AND('Validation summary'!$B$2="2022-23",NUF182="In-period"),AND('Validation summary'!$B$2="2023-24",NUF182="In-period"),AND('Validation summary'!$B$2="2024-25",NUF182="In-period"),AND('Validation summary'!$B$2="2024-25",NUF182="End of period",NUF190="Revenue")),TRUE,FALSE)</f>
        <v>0</v>
      </c>
      <c r="NUG183" s="201" t="b">
        <f>IF(OR(AND('Validation summary'!$B$2="2022-23",NUG182="In-period"),AND('Validation summary'!$B$2="2023-24",NUG182="In-period"),AND('Validation summary'!$B$2="2024-25",NUG182="In-period"),AND('Validation summary'!$B$2="2024-25",NUG182="End of period",NUG190="Revenue")),TRUE,FALSE)</f>
        <v>0</v>
      </c>
      <c r="NUH183" s="201" t="b">
        <f>IF(OR(AND('Validation summary'!$B$2="2022-23",NUH182="In-period"),AND('Validation summary'!$B$2="2023-24",NUH182="In-period"),AND('Validation summary'!$B$2="2024-25",NUH182="In-period"),AND('Validation summary'!$B$2="2024-25",NUH182="End of period",NUH190="Revenue")),TRUE,FALSE)</f>
        <v>0</v>
      </c>
      <c r="NUI183" s="201" t="b">
        <f>IF(OR(AND('Validation summary'!$B$2="2022-23",NUI182="In-period"),AND('Validation summary'!$B$2="2023-24",NUI182="In-period"),AND('Validation summary'!$B$2="2024-25",NUI182="In-period"),AND('Validation summary'!$B$2="2024-25",NUI182="End of period",NUI190="Revenue")),TRUE,FALSE)</f>
        <v>0</v>
      </c>
      <c r="NUJ183" s="201" t="b">
        <f>IF(OR(AND('Validation summary'!$B$2="2022-23",NUJ182="In-period"),AND('Validation summary'!$B$2="2023-24",NUJ182="In-period"),AND('Validation summary'!$B$2="2024-25",NUJ182="In-period"),AND('Validation summary'!$B$2="2024-25",NUJ182="End of period",NUJ190="Revenue")),TRUE,FALSE)</f>
        <v>0</v>
      </c>
      <c r="NUK183" s="201" t="b">
        <f>IF(OR(AND('Validation summary'!$B$2="2022-23",NUK182="In-period"),AND('Validation summary'!$B$2="2023-24",NUK182="In-period"),AND('Validation summary'!$B$2="2024-25",NUK182="In-period"),AND('Validation summary'!$B$2="2024-25",NUK182="End of period",NUK190="Revenue")),TRUE,FALSE)</f>
        <v>0</v>
      </c>
      <c r="NUL183" s="201" t="b">
        <f>IF(OR(AND('Validation summary'!$B$2="2022-23",NUL182="In-period"),AND('Validation summary'!$B$2="2023-24",NUL182="In-period"),AND('Validation summary'!$B$2="2024-25",NUL182="In-period"),AND('Validation summary'!$B$2="2024-25",NUL182="End of period",NUL190="Revenue")),TRUE,FALSE)</f>
        <v>0</v>
      </c>
      <c r="NUM183" s="201" t="b">
        <f>IF(OR(AND('Validation summary'!$B$2="2022-23",NUM182="In-period"),AND('Validation summary'!$B$2="2023-24",NUM182="In-period"),AND('Validation summary'!$B$2="2024-25",NUM182="In-period"),AND('Validation summary'!$B$2="2024-25",NUM182="End of period",NUM190="Revenue")),TRUE,FALSE)</f>
        <v>0</v>
      </c>
      <c r="NUN183" s="201" t="b">
        <f>IF(OR(AND('Validation summary'!$B$2="2022-23",NUN182="In-period"),AND('Validation summary'!$B$2="2023-24",NUN182="In-period"),AND('Validation summary'!$B$2="2024-25",NUN182="In-period"),AND('Validation summary'!$B$2="2024-25",NUN182="End of period",NUN190="Revenue")),TRUE,FALSE)</f>
        <v>0</v>
      </c>
      <c r="NUO183" s="201" t="b">
        <f>IF(OR(AND('Validation summary'!$B$2="2022-23",NUO182="In-period"),AND('Validation summary'!$B$2="2023-24",NUO182="In-period"),AND('Validation summary'!$B$2="2024-25",NUO182="In-period"),AND('Validation summary'!$B$2="2024-25",NUO182="End of period",NUO190="Revenue")),TRUE,FALSE)</f>
        <v>0</v>
      </c>
      <c r="NUP183" s="201" t="b">
        <f>IF(OR(AND('Validation summary'!$B$2="2022-23",NUP182="In-period"),AND('Validation summary'!$B$2="2023-24",NUP182="In-period"),AND('Validation summary'!$B$2="2024-25",NUP182="In-period"),AND('Validation summary'!$B$2="2024-25",NUP182="End of period",NUP190="Revenue")),TRUE,FALSE)</f>
        <v>0</v>
      </c>
      <c r="NUQ183" s="201" t="b">
        <f>IF(OR(AND('Validation summary'!$B$2="2022-23",NUQ182="In-period"),AND('Validation summary'!$B$2="2023-24",NUQ182="In-period"),AND('Validation summary'!$B$2="2024-25",NUQ182="In-period"),AND('Validation summary'!$B$2="2024-25",NUQ182="End of period",NUQ190="Revenue")),TRUE,FALSE)</f>
        <v>0</v>
      </c>
      <c r="NUR183" s="201" t="b">
        <f>IF(OR(AND('Validation summary'!$B$2="2022-23",NUR182="In-period"),AND('Validation summary'!$B$2="2023-24",NUR182="In-period"),AND('Validation summary'!$B$2="2024-25",NUR182="In-period"),AND('Validation summary'!$B$2="2024-25",NUR182="End of period",NUR190="Revenue")),TRUE,FALSE)</f>
        <v>0</v>
      </c>
      <c r="NUS183" s="201" t="b">
        <f>IF(OR(AND('Validation summary'!$B$2="2022-23",NUS182="In-period"),AND('Validation summary'!$B$2="2023-24",NUS182="In-period"),AND('Validation summary'!$B$2="2024-25",NUS182="In-period"),AND('Validation summary'!$B$2="2024-25",NUS182="End of period",NUS190="Revenue")),TRUE,FALSE)</f>
        <v>0</v>
      </c>
      <c r="NUT183" s="201" t="b">
        <f>IF(OR(AND('Validation summary'!$B$2="2022-23",NUT182="In-period"),AND('Validation summary'!$B$2="2023-24",NUT182="In-period"),AND('Validation summary'!$B$2="2024-25",NUT182="In-period"),AND('Validation summary'!$B$2="2024-25",NUT182="End of period",NUT190="Revenue")),TRUE,FALSE)</f>
        <v>0</v>
      </c>
      <c r="NUU183" s="201" t="b">
        <f>IF(OR(AND('Validation summary'!$B$2="2022-23",NUU182="In-period"),AND('Validation summary'!$B$2="2023-24",NUU182="In-period"),AND('Validation summary'!$B$2="2024-25",NUU182="In-period"),AND('Validation summary'!$B$2="2024-25",NUU182="End of period",NUU190="Revenue")),TRUE,FALSE)</f>
        <v>0</v>
      </c>
      <c r="NUV183" s="201" t="b">
        <f>IF(OR(AND('Validation summary'!$B$2="2022-23",NUV182="In-period"),AND('Validation summary'!$B$2="2023-24",NUV182="In-period"),AND('Validation summary'!$B$2="2024-25",NUV182="In-period"),AND('Validation summary'!$B$2="2024-25",NUV182="End of period",NUV190="Revenue")),TRUE,FALSE)</f>
        <v>0</v>
      </c>
      <c r="NUW183" s="201" t="b">
        <f>IF(OR(AND('Validation summary'!$B$2="2022-23",NUW182="In-period"),AND('Validation summary'!$B$2="2023-24",NUW182="In-period"),AND('Validation summary'!$B$2="2024-25",NUW182="In-period"),AND('Validation summary'!$B$2="2024-25",NUW182="End of period",NUW190="Revenue")),TRUE,FALSE)</f>
        <v>0</v>
      </c>
      <c r="NUX183" s="201" t="b">
        <f>IF(OR(AND('Validation summary'!$B$2="2022-23",NUX182="In-period"),AND('Validation summary'!$B$2="2023-24",NUX182="In-period"),AND('Validation summary'!$B$2="2024-25",NUX182="In-period"),AND('Validation summary'!$B$2="2024-25",NUX182="End of period",NUX190="Revenue")),TRUE,FALSE)</f>
        <v>0</v>
      </c>
      <c r="NUY183" s="201" t="b">
        <f>IF(OR(AND('Validation summary'!$B$2="2022-23",NUY182="In-period"),AND('Validation summary'!$B$2="2023-24",NUY182="In-period"),AND('Validation summary'!$B$2="2024-25",NUY182="In-period"),AND('Validation summary'!$B$2="2024-25",NUY182="End of period",NUY190="Revenue")),TRUE,FALSE)</f>
        <v>0</v>
      </c>
      <c r="NUZ183" s="201" t="b">
        <f>IF(OR(AND('Validation summary'!$B$2="2022-23",NUZ182="In-period"),AND('Validation summary'!$B$2="2023-24",NUZ182="In-period"),AND('Validation summary'!$B$2="2024-25",NUZ182="In-period"),AND('Validation summary'!$B$2="2024-25",NUZ182="End of period",NUZ190="Revenue")),TRUE,FALSE)</f>
        <v>0</v>
      </c>
      <c r="NVA183" s="201" t="b">
        <f>IF(OR(AND('Validation summary'!$B$2="2022-23",NVA182="In-period"),AND('Validation summary'!$B$2="2023-24",NVA182="In-period"),AND('Validation summary'!$B$2="2024-25",NVA182="In-period"),AND('Validation summary'!$B$2="2024-25",NVA182="End of period",NVA190="Revenue")),TRUE,FALSE)</f>
        <v>0</v>
      </c>
      <c r="NVB183" s="201" t="b">
        <f>IF(OR(AND('Validation summary'!$B$2="2022-23",NVB182="In-period"),AND('Validation summary'!$B$2="2023-24",NVB182="In-period"),AND('Validation summary'!$B$2="2024-25",NVB182="In-period"),AND('Validation summary'!$B$2="2024-25",NVB182="End of period",NVB190="Revenue")),TRUE,FALSE)</f>
        <v>0</v>
      </c>
      <c r="NVC183" s="201" t="b">
        <f>IF(OR(AND('Validation summary'!$B$2="2022-23",NVC182="In-period"),AND('Validation summary'!$B$2="2023-24",NVC182="In-period"),AND('Validation summary'!$B$2="2024-25",NVC182="In-period"),AND('Validation summary'!$B$2="2024-25",NVC182="End of period",NVC190="Revenue")),TRUE,FALSE)</f>
        <v>0</v>
      </c>
      <c r="NVD183" s="201" t="b">
        <f>IF(OR(AND('Validation summary'!$B$2="2022-23",NVD182="In-period"),AND('Validation summary'!$B$2="2023-24",NVD182="In-period"),AND('Validation summary'!$B$2="2024-25",NVD182="In-period"),AND('Validation summary'!$B$2="2024-25",NVD182="End of period",NVD190="Revenue")),TRUE,FALSE)</f>
        <v>0</v>
      </c>
      <c r="NVE183" s="201" t="b">
        <f>IF(OR(AND('Validation summary'!$B$2="2022-23",NVE182="In-period"),AND('Validation summary'!$B$2="2023-24",NVE182="In-period"),AND('Validation summary'!$B$2="2024-25",NVE182="In-period"),AND('Validation summary'!$B$2="2024-25",NVE182="End of period",NVE190="Revenue")),TRUE,FALSE)</f>
        <v>0</v>
      </c>
      <c r="NVF183" s="201" t="b">
        <f>IF(OR(AND('Validation summary'!$B$2="2022-23",NVF182="In-period"),AND('Validation summary'!$B$2="2023-24",NVF182="In-period"),AND('Validation summary'!$B$2="2024-25",NVF182="In-period"),AND('Validation summary'!$B$2="2024-25",NVF182="End of period",NVF190="Revenue")),TRUE,FALSE)</f>
        <v>0</v>
      </c>
      <c r="NVG183" s="201" t="b">
        <f>IF(OR(AND('Validation summary'!$B$2="2022-23",NVG182="In-period"),AND('Validation summary'!$B$2="2023-24",NVG182="In-period"),AND('Validation summary'!$B$2="2024-25",NVG182="In-period"),AND('Validation summary'!$B$2="2024-25",NVG182="End of period",NVG190="Revenue")),TRUE,FALSE)</f>
        <v>0</v>
      </c>
      <c r="NVH183" s="201" t="b">
        <f>IF(OR(AND('Validation summary'!$B$2="2022-23",NVH182="In-period"),AND('Validation summary'!$B$2="2023-24",NVH182="In-period"),AND('Validation summary'!$B$2="2024-25",NVH182="In-period"),AND('Validation summary'!$B$2="2024-25",NVH182="End of period",NVH190="Revenue")),TRUE,FALSE)</f>
        <v>0</v>
      </c>
      <c r="NVI183" s="201" t="b">
        <f>IF(OR(AND('Validation summary'!$B$2="2022-23",NVI182="In-period"),AND('Validation summary'!$B$2="2023-24",NVI182="In-period"),AND('Validation summary'!$B$2="2024-25",NVI182="In-period"),AND('Validation summary'!$B$2="2024-25",NVI182="End of period",NVI190="Revenue")),TRUE,FALSE)</f>
        <v>0</v>
      </c>
      <c r="NVJ183" s="201" t="b">
        <f>IF(OR(AND('Validation summary'!$B$2="2022-23",NVJ182="In-period"),AND('Validation summary'!$B$2="2023-24",NVJ182="In-period"),AND('Validation summary'!$B$2="2024-25",NVJ182="In-period"),AND('Validation summary'!$B$2="2024-25",NVJ182="End of period",NVJ190="Revenue")),TRUE,FALSE)</f>
        <v>0</v>
      </c>
      <c r="NVK183" s="201" t="b">
        <f>IF(OR(AND('Validation summary'!$B$2="2022-23",NVK182="In-period"),AND('Validation summary'!$B$2="2023-24",NVK182="In-period"),AND('Validation summary'!$B$2="2024-25",NVK182="In-period"),AND('Validation summary'!$B$2="2024-25",NVK182="End of period",NVK190="Revenue")),TRUE,FALSE)</f>
        <v>0</v>
      </c>
      <c r="NVL183" s="201" t="b">
        <f>IF(OR(AND('Validation summary'!$B$2="2022-23",NVL182="In-period"),AND('Validation summary'!$B$2="2023-24",NVL182="In-period"),AND('Validation summary'!$B$2="2024-25",NVL182="In-period"),AND('Validation summary'!$B$2="2024-25",NVL182="End of period",NVL190="Revenue")),TRUE,FALSE)</f>
        <v>0</v>
      </c>
      <c r="NVM183" s="201" t="b">
        <f>IF(OR(AND('Validation summary'!$B$2="2022-23",NVM182="In-period"),AND('Validation summary'!$B$2="2023-24",NVM182="In-period"),AND('Validation summary'!$B$2="2024-25",NVM182="In-period"),AND('Validation summary'!$B$2="2024-25",NVM182="End of period",NVM190="Revenue")),TRUE,FALSE)</f>
        <v>0</v>
      </c>
      <c r="NVN183" s="201" t="b">
        <f>IF(OR(AND('Validation summary'!$B$2="2022-23",NVN182="In-period"),AND('Validation summary'!$B$2="2023-24",NVN182="In-period"),AND('Validation summary'!$B$2="2024-25",NVN182="In-period"),AND('Validation summary'!$B$2="2024-25",NVN182="End of period",NVN190="Revenue")),TRUE,FALSE)</f>
        <v>0</v>
      </c>
      <c r="NVO183" s="201" t="b">
        <f>IF(OR(AND('Validation summary'!$B$2="2022-23",NVO182="In-period"),AND('Validation summary'!$B$2="2023-24",NVO182="In-period"),AND('Validation summary'!$B$2="2024-25",NVO182="In-period"),AND('Validation summary'!$B$2="2024-25",NVO182="End of period",NVO190="Revenue")),TRUE,FALSE)</f>
        <v>0</v>
      </c>
      <c r="NVP183" s="201" t="b">
        <f>IF(OR(AND('Validation summary'!$B$2="2022-23",NVP182="In-period"),AND('Validation summary'!$B$2="2023-24",NVP182="In-period"),AND('Validation summary'!$B$2="2024-25",NVP182="In-period"),AND('Validation summary'!$B$2="2024-25",NVP182="End of period",NVP190="Revenue")),TRUE,FALSE)</f>
        <v>0</v>
      </c>
      <c r="NVQ183" s="201" t="b">
        <f>IF(OR(AND('Validation summary'!$B$2="2022-23",NVQ182="In-period"),AND('Validation summary'!$B$2="2023-24",NVQ182="In-period"),AND('Validation summary'!$B$2="2024-25",NVQ182="In-period"),AND('Validation summary'!$B$2="2024-25",NVQ182="End of period",NVQ190="Revenue")),TRUE,FALSE)</f>
        <v>0</v>
      </c>
      <c r="NVR183" s="201" t="b">
        <f>IF(OR(AND('Validation summary'!$B$2="2022-23",NVR182="In-period"),AND('Validation summary'!$B$2="2023-24",NVR182="In-period"),AND('Validation summary'!$B$2="2024-25",NVR182="In-period"),AND('Validation summary'!$B$2="2024-25",NVR182="End of period",NVR190="Revenue")),TRUE,FALSE)</f>
        <v>0</v>
      </c>
      <c r="NVS183" s="201" t="b">
        <f>IF(OR(AND('Validation summary'!$B$2="2022-23",NVS182="In-period"),AND('Validation summary'!$B$2="2023-24",NVS182="In-period"),AND('Validation summary'!$B$2="2024-25",NVS182="In-period"),AND('Validation summary'!$B$2="2024-25",NVS182="End of period",NVS190="Revenue")),TRUE,FALSE)</f>
        <v>0</v>
      </c>
      <c r="NVT183" s="201" t="b">
        <f>IF(OR(AND('Validation summary'!$B$2="2022-23",NVT182="In-period"),AND('Validation summary'!$B$2="2023-24",NVT182="In-period"),AND('Validation summary'!$B$2="2024-25",NVT182="In-period"),AND('Validation summary'!$B$2="2024-25",NVT182="End of period",NVT190="Revenue")),TRUE,FALSE)</f>
        <v>0</v>
      </c>
      <c r="NVU183" s="201" t="b">
        <f>IF(OR(AND('Validation summary'!$B$2="2022-23",NVU182="In-period"),AND('Validation summary'!$B$2="2023-24",NVU182="In-period"),AND('Validation summary'!$B$2="2024-25",NVU182="In-period"),AND('Validation summary'!$B$2="2024-25",NVU182="End of period",NVU190="Revenue")),TRUE,FALSE)</f>
        <v>0</v>
      </c>
      <c r="NVV183" s="201" t="b">
        <f>IF(OR(AND('Validation summary'!$B$2="2022-23",NVV182="In-period"),AND('Validation summary'!$B$2="2023-24",NVV182="In-period"),AND('Validation summary'!$B$2="2024-25",NVV182="In-period"),AND('Validation summary'!$B$2="2024-25",NVV182="End of period",NVV190="Revenue")),TRUE,FALSE)</f>
        <v>0</v>
      </c>
      <c r="NVW183" s="201" t="b">
        <f>IF(OR(AND('Validation summary'!$B$2="2022-23",NVW182="In-period"),AND('Validation summary'!$B$2="2023-24",NVW182="In-period"),AND('Validation summary'!$B$2="2024-25",NVW182="In-period"),AND('Validation summary'!$B$2="2024-25",NVW182="End of period",NVW190="Revenue")),TRUE,FALSE)</f>
        <v>0</v>
      </c>
      <c r="NVX183" s="201" t="b">
        <f>IF(OR(AND('Validation summary'!$B$2="2022-23",NVX182="In-period"),AND('Validation summary'!$B$2="2023-24",NVX182="In-period"),AND('Validation summary'!$B$2="2024-25",NVX182="In-period"),AND('Validation summary'!$B$2="2024-25",NVX182="End of period",NVX190="Revenue")),TRUE,FALSE)</f>
        <v>0</v>
      </c>
      <c r="NVY183" s="201" t="b">
        <f>IF(OR(AND('Validation summary'!$B$2="2022-23",NVY182="In-period"),AND('Validation summary'!$B$2="2023-24",NVY182="In-period"),AND('Validation summary'!$B$2="2024-25",NVY182="In-period"),AND('Validation summary'!$B$2="2024-25",NVY182="End of period",NVY190="Revenue")),TRUE,FALSE)</f>
        <v>0</v>
      </c>
      <c r="NVZ183" s="201" t="b">
        <f>IF(OR(AND('Validation summary'!$B$2="2022-23",NVZ182="In-period"),AND('Validation summary'!$B$2="2023-24",NVZ182="In-period"),AND('Validation summary'!$B$2="2024-25",NVZ182="In-period"),AND('Validation summary'!$B$2="2024-25",NVZ182="End of period",NVZ190="Revenue")),TRUE,FALSE)</f>
        <v>0</v>
      </c>
      <c r="NWA183" s="201" t="b">
        <f>IF(OR(AND('Validation summary'!$B$2="2022-23",NWA182="In-period"),AND('Validation summary'!$B$2="2023-24",NWA182="In-period"),AND('Validation summary'!$B$2="2024-25",NWA182="In-period"),AND('Validation summary'!$B$2="2024-25",NWA182="End of period",NWA190="Revenue")),TRUE,FALSE)</f>
        <v>0</v>
      </c>
      <c r="NWB183" s="201" t="b">
        <f>IF(OR(AND('Validation summary'!$B$2="2022-23",NWB182="In-period"),AND('Validation summary'!$B$2="2023-24",NWB182="In-period"),AND('Validation summary'!$B$2="2024-25",NWB182="In-period"),AND('Validation summary'!$B$2="2024-25",NWB182="End of period",NWB190="Revenue")),TRUE,FALSE)</f>
        <v>0</v>
      </c>
      <c r="NWC183" s="201" t="b">
        <f>IF(OR(AND('Validation summary'!$B$2="2022-23",NWC182="In-period"),AND('Validation summary'!$B$2="2023-24",NWC182="In-period"),AND('Validation summary'!$B$2="2024-25",NWC182="In-period"),AND('Validation summary'!$B$2="2024-25",NWC182="End of period",NWC190="Revenue")),TRUE,FALSE)</f>
        <v>0</v>
      </c>
      <c r="NWD183" s="201" t="b">
        <f>IF(OR(AND('Validation summary'!$B$2="2022-23",NWD182="In-period"),AND('Validation summary'!$B$2="2023-24",NWD182="In-period"),AND('Validation summary'!$B$2="2024-25",NWD182="In-period"),AND('Validation summary'!$B$2="2024-25",NWD182="End of period",NWD190="Revenue")),TRUE,FALSE)</f>
        <v>0</v>
      </c>
      <c r="NWE183" s="201" t="b">
        <f>IF(OR(AND('Validation summary'!$B$2="2022-23",NWE182="In-period"),AND('Validation summary'!$B$2="2023-24",NWE182="In-period"),AND('Validation summary'!$B$2="2024-25",NWE182="In-period"),AND('Validation summary'!$B$2="2024-25",NWE182="End of period",NWE190="Revenue")),TRUE,FALSE)</f>
        <v>0</v>
      </c>
      <c r="NWF183" s="201" t="b">
        <f>IF(OR(AND('Validation summary'!$B$2="2022-23",NWF182="In-period"),AND('Validation summary'!$B$2="2023-24",NWF182="In-period"),AND('Validation summary'!$B$2="2024-25",NWF182="In-period"),AND('Validation summary'!$B$2="2024-25",NWF182="End of period",NWF190="Revenue")),TRUE,FALSE)</f>
        <v>0</v>
      </c>
      <c r="NWG183" s="201" t="b">
        <f>IF(OR(AND('Validation summary'!$B$2="2022-23",NWG182="In-period"),AND('Validation summary'!$B$2="2023-24",NWG182="In-period"),AND('Validation summary'!$B$2="2024-25",NWG182="In-period"),AND('Validation summary'!$B$2="2024-25",NWG182="End of period",NWG190="Revenue")),TRUE,FALSE)</f>
        <v>0</v>
      </c>
      <c r="NWH183" s="201" t="b">
        <f>IF(OR(AND('Validation summary'!$B$2="2022-23",NWH182="In-period"),AND('Validation summary'!$B$2="2023-24",NWH182="In-period"),AND('Validation summary'!$B$2="2024-25",NWH182="In-period"),AND('Validation summary'!$B$2="2024-25",NWH182="End of period",NWH190="Revenue")),TRUE,FALSE)</f>
        <v>0</v>
      </c>
      <c r="NWI183" s="201" t="b">
        <f>IF(OR(AND('Validation summary'!$B$2="2022-23",NWI182="In-period"),AND('Validation summary'!$B$2="2023-24",NWI182="In-period"),AND('Validation summary'!$B$2="2024-25",NWI182="In-period"),AND('Validation summary'!$B$2="2024-25",NWI182="End of period",NWI190="Revenue")),TRUE,FALSE)</f>
        <v>0</v>
      </c>
      <c r="NWJ183" s="201" t="b">
        <f>IF(OR(AND('Validation summary'!$B$2="2022-23",NWJ182="In-period"),AND('Validation summary'!$B$2="2023-24",NWJ182="In-period"),AND('Validation summary'!$B$2="2024-25",NWJ182="In-period"),AND('Validation summary'!$B$2="2024-25",NWJ182="End of period",NWJ190="Revenue")),TRUE,FALSE)</f>
        <v>0</v>
      </c>
      <c r="NWK183" s="201" t="b">
        <f>IF(OR(AND('Validation summary'!$B$2="2022-23",NWK182="In-period"),AND('Validation summary'!$B$2="2023-24",NWK182="In-period"),AND('Validation summary'!$B$2="2024-25",NWK182="In-period"),AND('Validation summary'!$B$2="2024-25",NWK182="End of period",NWK190="Revenue")),TRUE,FALSE)</f>
        <v>0</v>
      </c>
      <c r="NWL183" s="201" t="b">
        <f>IF(OR(AND('Validation summary'!$B$2="2022-23",NWL182="In-period"),AND('Validation summary'!$B$2="2023-24",NWL182="In-period"),AND('Validation summary'!$B$2="2024-25",NWL182="In-period"),AND('Validation summary'!$B$2="2024-25",NWL182="End of period",NWL190="Revenue")),TRUE,FALSE)</f>
        <v>0</v>
      </c>
      <c r="NWM183" s="201" t="b">
        <f>IF(OR(AND('Validation summary'!$B$2="2022-23",NWM182="In-period"),AND('Validation summary'!$B$2="2023-24",NWM182="In-period"),AND('Validation summary'!$B$2="2024-25",NWM182="In-period"),AND('Validation summary'!$B$2="2024-25",NWM182="End of period",NWM190="Revenue")),TRUE,FALSE)</f>
        <v>0</v>
      </c>
      <c r="NWN183" s="201" t="b">
        <f>IF(OR(AND('Validation summary'!$B$2="2022-23",NWN182="In-period"),AND('Validation summary'!$B$2="2023-24",NWN182="In-period"),AND('Validation summary'!$B$2="2024-25",NWN182="In-period"),AND('Validation summary'!$B$2="2024-25",NWN182="End of period",NWN190="Revenue")),TRUE,FALSE)</f>
        <v>0</v>
      </c>
      <c r="NWO183" s="201" t="b">
        <f>IF(OR(AND('Validation summary'!$B$2="2022-23",NWO182="In-period"),AND('Validation summary'!$B$2="2023-24",NWO182="In-period"),AND('Validation summary'!$B$2="2024-25",NWO182="In-period"),AND('Validation summary'!$B$2="2024-25",NWO182="End of period",NWO190="Revenue")),TRUE,FALSE)</f>
        <v>0</v>
      </c>
      <c r="NWP183" s="201" t="b">
        <f>IF(OR(AND('Validation summary'!$B$2="2022-23",NWP182="In-period"),AND('Validation summary'!$B$2="2023-24",NWP182="In-period"),AND('Validation summary'!$B$2="2024-25",NWP182="In-period"),AND('Validation summary'!$B$2="2024-25",NWP182="End of period",NWP190="Revenue")),TRUE,FALSE)</f>
        <v>0</v>
      </c>
      <c r="NWQ183" s="201" t="b">
        <f>IF(OR(AND('Validation summary'!$B$2="2022-23",NWQ182="In-period"),AND('Validation summary'!$B$2="2023-24",NWQ182="In-period"),AND('Validation summary'!$B$2="2024-25",NWQ182="In-period"),AND('Validation summary'!$B$2="2024-25",NWQ182="End of period",NWQ190="Revenue")),TRUE,FALSE)</f>
        <v>0</v>
      </c>
      <c r="NWR183" s="201" t="b">
        <f>IF(OR(AND('Validation summary'!$B$2="2022-23",NWR182="In-period"),AND('Validation summary'!$B$2="2023-24",NWR182="In-period"),AND('Validation summary'!$B$2="2024-25",NWR182="In-period"),AND('Validation summary'!$B$2="2024-25",NWR182="End of period",NWR190="Revenue")),TRUE,FALSE)</f>
        <v>0</v>
      </c>
      <c r="NWS183" s="201" t="b">
        <f>IF(OR(AND('Validation summary'!$B$2="2022-23",NWS182="In-period"),AND('Validation summary'!$B$2="2023-24",NWS182="In-period"),AND('Validation summary'!$B$2="2024-25",NWS182="In-period"),AND('Validation summary'!$B$2="2024-25",NWS182="End of period",NWS190="Revenue")),TRUE,FALSE)</f>
        <v>0</v>
      </c>
      <c r="NWT183" s="201" t="b">
        <f>IF(OR(AND('Validation summary'!$B$2="2022-23",NWT182="In-period"),AND('Validation summary'!$B$2="2023-24",NWT182="In-period"),AND('Validation summary'!$B$2="2024-25",NWT182="In-period"),AND('Validation summary'!$B$2="2024-25",NWT182="End of period",NWT190="Revenue")),TRUE,FALSE)</f>
        <v>0</v>
      </c>
      <c r="NWU183" s="201" t="b">
        <f>IF(OR(AND('Validation summary'!$B$2="2022-23",NWU182="In-period"),AND('Validation summary'!$B$2="2023-24",NWU182="In-period"),AND('Validation summary'!$B$2="2024-25",NWU182="In-period"),AND('Validation summary'!$B$2="2024-25",NWU182="End of period",NWU190="Revenue")),TRUE,FALSE)</f>
        <v>0</v>
      </c>
      <c r="NWV183" s="201" t="b">
        <f>IF(OR(AND('Validation summary'!$B$2="2022-23",NWV182="In-period"),AND('Validation summary'!$B$2="2023-24",NWV182="In-period"),AND('Validation summary'!$B$2="2024-25",NWV182="In-period"),AND('Validation summary'!$B$2="2024-25",NWV182="End of period",NWV190="Revenue")),TRUE,FALSE)</f>
        <v>0</v>
      </c>
      <c r="NWW183" s="201" t="b">
        <f>IF(OR(AND('Validation summary'!$B$2="2022-23",NWW182="In-period"),AND('Validation summary'!$B$2="2023-24",NWW182="In-period"),AND('Validation summary'!$B$2="2024-25",NWW182="In-period"),AND('Validation summary'!$B$2="2024-25",NWW182="End of period",NWW190="Revenue")),TRUE,FALSE)</f>
        <v>0</v>
      </c>
      <c r="NWX183" s="201" t="b">
        <f>IF(OR(AND('Validation summary'!$B$2="2022-23",NWX182="In-period"),AND('Validation summary'!$B$2="2023-24",NWX182="In-period"),AND('Validation summary'!$B$2="2024-25",NWX182="In-period"),AND('Validation summary'!$B$2="2024-25",NWX182="End of period",NWX190="Revenue")),TRUE,FALSE)</f>
        <v>0</v>
      </c>
      <c r="NWY183" s="201" t="b">
        <f>IF(OR(AND('Validation summary'!$B$2="2022-23",NWY182="In-period"),AND('Validation summary'!$B$2="2023-24",NWY182="In-period"),AND('Validation summary'!$B$2="2024-25",NWY182="In-period"),AND('Validation summary'!$B$2="2024-25",NWY182="End of period",NWY190="Revenue")),TRUE,FALSE)</f>
        <v>0</v>
      </c>
      <c r="NWZ183" s="201" t="b">
        <f>IF(OR(AND('Validation summary'!$B$2="2022-23",NWZ182="In-period"),AND('Validation summary'!$B$2="2023-24",NWZ182="In-period"),AND('Validation summary'!$B$2="2024-25",NWZ182="In-period"),AND('Validation summary'!$B$2="2024-25",NWZ182="End of period",NWZ190="Revenue")),TRUE,FALSE)</f>
        <v>0</v>
      </c>
      <c r="NXA183" s="201" t="b">
        <f>IF(OR(AND('Validation summary'!$B$2="2022-23",NXA182="In-period"),AND('Validation summary'!$B$2="2023-24",NXA182="In-period"),AND('Validation summary'!$B$2="2024-25",NXA182="In-period"),AND('Validation summary'!$B$2="2024-25",NXA182="End of period",NXA190="Revenue")),TRUE,FALSE)</f>
        <v>0</v>
      </c>
      <c r="NXB183" s="201" t="b">
        <f>IF(OR(AND('Validation summary'!$B$2="2022-23",NXB182="In-period"),AND('Validation summary'!$B$2="2023-24",NXB182="In-period"),AND('Validation summary'!$B$2="2024-25",NXB182="In-period"),AND('Validation summary'!$B$2="2024-25",NXB182="End of period",NXB190="Revenue")),TRUE,FALSE)</f>
        <v>0</v>
      </c>
      <c r="NXC183" s="201" t="b">
        <f>IF(OR(AND('Validation summary'!$B$2="2022-23",NXC182="In-period"),AND('Validation summary'!$B$2="2023-24",NXC182="In-period"),AND('Validation summary'!$B$2="2024-25",NXC182="In-period"),AND('Validation summary'!$B$2="2024-25",NXC182="End of period",NXC190="Revenue")),TRUE,FALSE)</f>
        <v>0</v>
      </c>
      <c r="NXD183" s="201" t="b">
        <f>IF(OR(AND('Validation summary'!$B$2="2022-23",NXD182="In-period"),AND('Validation summary'!$B$2="2023-24",NXD182="In-period"),AND('Validation summary'!$B$2="2024-25",NXD182="In-period"),AND('Validation summary'!$B$2="2024-25",NXD182="End of period",NXD190="Revenue")),TRUE,FALSE)</f>
        <v>0</v>
      </c>
      <c r="NXE183" s="201" t="b">
        <f>IF(OR(AND('Validation summary'!$B$2="2022-23",NXE182="In-period"),AND('Validation summary'!$B$2="2023-24",NXE182="In-period"),AND('Validation summary'!$B$2="2024-25",NXE182="In-period"),AND('Validation summary'!$B$2="2024-25",NXE182="End of period",NXE190="Revenue")),TRUE,FALSE)</f>
        <v>0</v>
      </c>
      <c r="NXF183" s="201" t="b">
        <f>IF(OR(AND('Validation summary'!$B$2="2022-23",NXF182="In-period"),AND('Validation summary'!$B$2="2023-24",NXF182="In-period"),AND('Validation summary'!$B$2="2024-25",NXF182="In-period"),AND('Validation summary'!$B$2="2024-25",NXF182="End of period",NXF190="Revenue")),TRUE,FALSE)</f>
        <v>0</v>
      </c>
      <c r="NXG183" s="201" t="b">
        <f>IF(OR(AND('Validation summary'!$B$2="2022-23",NXG182="In-period"),AND('Validation summary'!$B$2="2023-24",NXG182="In-period"),AND('Validation summary'!$B$2="2024-25",NXG182="In-period"),AND('Validation summary'!$B$2="2024-25",NXG182="End of period",NXG190="Revenue")),TRUE,FALSE)</f>
        <v>0</v>
      </c>
      <c r="NXH183" s="201" t="b">
        <f>IF(OR(AND('Validation summary'!$B$2="2022-23",NXH182="In-period"),AND('Validation summary'!$B$2="2023-24",NXH182="In-period"),AND('Validation summary'!$B$2="2024-25",NXH182="In-period"),AND('Validation summary'!$B$2="2024-25",NXH182="End of period",NXH190="Revenue")),TRUE,FALSE)</f>
        <v>0</v>
      </c>
      <c r="NXI183" s="201" t="b">
        <f>IF(OR(AND('Validation summary'!$B$2="2022-23",NXI182="In-period"),AND('Validation summary'!$B$2="2023-24",NXI182="In-period"),AND('Validation summary'!$B$2="2024-25",NXI182="In-period"),AND('Validation summary'!$B$2="2024-25",NXI182="End of period",NXI190="Revenue")),TRUE,FALSE)</f>
        <v>0</v>
      </c>
      <c r="NXJ183" s="201" t="b">
        <f>IF(OR(AND('Validation summary'!$B$2="2022-23",NXJ182="In-period"),AND('Validation summary'!$B$2="2023-24",NXJ182="In-period"),AND('Validation summary'!$B$2="2024-25",NXJ182="In-period"),AND('Validation summary'!$B$2="2024-25",NXJ182="End of period",NXJ190="Revenue")),TRUE,FALSE)</f>
        <v>0</v>
      </c>
      <c r="NXK183" s="201" t="b">
        <f>IF(OR(AND('Validation summary'!$B$2="2022-23",NXK182="In-period"),AND('Validation summary'!$B$2="2023-24",NXK182="In-period"),AND('Validation summary'!$B$2="2024-25",NXK182="In-period"),AND('Validation summary'!$B$2="2024-25",NXK182="End of period",NXK190="Revenue")),TRUE,FALSE)</f>
        <v>0</v>
      </c>
      <c r="NXL183" s="201" t="b">
        <f>IF(OR(AND('Validation summary'!$B$2="2022-23",NXL182="In-period"),AND('Validation summary'!$B$2="2023-24",NXL182="In-period"),AND('Validation summary'!$B$2="2024-25",NXL182="In-period"),AND('Validation summary'!$B$2="2024-25",NXL182="End of period",NXL190="Revenue")),TRUE,FALSE)</f>
        <v>0</v>
      </c>
      <c r="NXM183" s="201" t="b">
        <f>IF(OR(AND('Validation summary'!$B$2="2022-23",NXM182="In-period"),AND('Validation summary'!$B$2="2023-24",NXM182="In-period"),AND('Validation summary'!$B$2="2024-25",NXM182="In-period"),AND('Validation summary'!$B$2="2024-25",NXM182="End of period",NXM190="Revenue")),TRUE,FALSE)</f>
        <v>0</v>
      </c>
      <c r="NXN183" s="201" t="b">
        <f>IF(OR(AND('Validation summary'!$B$2="2022-23",NXN182="In-period"),AND('Validation summary'!$B$2="2023-24",NXN182="In-period"),AND('Validation summary'!$B$2="2024-25",NXN182="In-period"),AND('Validation summary'!$B$2="2024-25",NXN182="End of period",NXN190="Revenue")),TRUE,FALSE)</f>
        <v>0</v>
      </c>
      <c r="NXO183" s="201" t="b">
        <f>IF(OR(AND('Validation summary'!$B$2="2022-23",NXO182="In-period"),AND('Validation summary'!$B$2="2023-24",NXO182="In-period"),AND('Validation summary'!$B$2="2024-25",NXO182="In-period"),AND('Validation summary'!$B$2="2024-25",NXO182="End of period",NXO190="Revenue")),TRUE,FALSE)</f>
        <v>0</v>
      </c>
      <c r="NXP183" s="201" t="b">
        <f>IF(OR(AND('Validation summary'!$B$2="2022-23",NXP182="In-period"),AND('Validation summary'!$B$2="2023-24",NXP182="In-period"),AND('Validation summary'!$B$2="2024-25",NXP182="In-period"),AND('Validation summary'!$B$2="2024-25",NXP182="End of period",NXP190="Revenue")),TRUE,FALSE)</f>
        <v>0</v>
      </c>
      <c r="NXQ183" s="201" t="b">
        <f>IF(OR(AND('Validation summary'!$B$2="2022-23",NXQ182="In-period"),AND('Validation summary'!$B$2="2023-24",NXQ182="In-period"),AND('Validation summary'!$B$2="2024-25",NXQ182="In-period"),AND('Validation summary'!$B$2="2024-25",NXQ182="End of period",NXQ190="Revenue")),TRUE,FALSE)</f>
        <v>0</v>
      </c>
      <c r="NXR183" s="201" t="b">
        <f>IF(OR(AND('Validation summary'!$B$2="2022-23",NXR182="In-period"),AND('Validation summary'!$B$2="2023-24",NXR182="In-period"),AND('Validation summary'!$B$2="2024-25",NXR182="In-period"),AND('Validation summary'!$B$2="2024-25",NXR182="End of period",NXR190="Revenue")),TRUE,FALSE)</f>
        <v>0</v>
      </c>
      <c r="NXS183" s="201" t="b">
        <f>IF(OR(AND('Validation summary'!$B$2="2022-23",NXS182="In-period"),AND('Validation summary'!$B$2="2023-24",NXS182="In-period"),AND('Validation summary'!$B$2="2024-25",NXS182="In-period"),AND('Validation summary'!$B$2="2024-25",NXS182="End of period",NXS190="Revenue")),TRUE,FALSE)</f>
        <v>0</v>
      </c>
      <c r="NXT183" s="201" t="b">
        <f>IF(OR(AND('Validation summary'!$B$2="2022-23",NXT182="In-period"),AND('Validation summary'!$B$2="2023-24",NXT182="In-period"),AND('Validation summary'!$B$2="2024-25",NXT182="In-period"),AND('Validation summary'!$B$2="2024-25",NXT182="End of period",NXT190="Revenue")),TRUE,FALSE)</f>
        <v>0</v>
      </c>
      <c r="NXU183" s="201" t="b">
        <f>IF(OR(AND('Validation summary'!$B$2="2022-23",NXU182="In-period"),AND('Validation summary'!$B$2="2023-24",NXU182="In-period"),AND('Validation summary'!$B$2="2024-25",NXU182="In-period"),AND('Validation summary'!$B$2="2024-25",NXU182="End of period",NXU190="Revenue")),TRUE,FALSE)</f>
        <v>0</v>
      </c>
      <c r="NXV183" s="201" t="b">
        <f>IF(OR(AND('Validation summary'!$B$2="2022-23",NXV182="In-period"),AND('Validation summary'!$B$2="2023-24",NXV182="In-period"),AND('Validation summary'!$B$2="2024-25",NXV182="In-period"),AND('Validation summary'!$B$2="2024-25",NXV182="End of period",NXV190="Revenue")),TRUE,FALSE)</f>
        <v>0</v>
      </c>
      <c r="NXW183" s="201" t="b">
        <f>IF(OR(AND('Validation summary'!$B$2="2022-23",NXW182="In-period"),AND('Validation summary'!$B$2="2023-24",NXW182="In-period"),AND('Validation summary'!$B$2="2024-25",NXW182="In-period"),AND('Validation summary'!$B$2="2024-25",NXW182="End of period",NXW190="Revenue")),TRUE,FALSE)</f>
        <v>0</v>
      </c>
      <c r="NXX183" s="201" t="b">
        <f>IF(OR(AND('Validation summary'!$B$2="2022-23",NXX182="In-period"),AND('Validation summary'!$B$2="2023-24",NXX182="In-period"),AND('Validation summary'!$B$2="2024-25",NXX182="In-period"),AND('Validation summary'!$B$2="2024-25",NXX182="End of period",NXX190="Revenue")),TRUE,FALSE)</f>
        <v>0</v>
      </c>
      <c r="NXY183" s="201" t="b">
        <f>IF(OR(AND('Validation summary'!$B$2="2022-23",NXY182="In-period"),AND('Validation summary'!$B$2="2023-24",NXY182="In-period"),AND('Validation summary'!$B$2="2024-25",NXY182="In-period"),AND('Validation summary'!$B$2="2024-25",NXY182="End of period",NXY190="Revenue")),TRUE,FALSE)</f>
        <v>0</v>
      </c>
      <c r="NXZ183" s="201" t="b">
        <f>IF(OR(AND('Validation summary'!$B$2="2022-23",NXZ182="In-period"),AND('Validation summary'!$B$2="2023-24",NXZ182="In-period"),AND('Validation summary'!$B$2="2024-25",NXZ182="In-period"),AND('Validation summary'!$B$2="2024-25",NXZ182="End of period",NXZ190="Revenue")),TRUE,FALSE)</f>
        <v>0</v>
      </c>
      <c r="NYA183" s="201" t="b">
        <f>IF(OR(AND('Validation summary'!$B$2="2022-23",NYA182="In-period"),AND('Validation summary'!$B$2="2023-24",NYA182="In-period"),AND('Validation summary'!$B$2="2024-25",NYA182="In-period"),AND('Validation summary'!$B$2="2024-25",NYA182="End of period",NYA190="Revenue")),TRUE,FALSE)</f>
        <v>0</v>
      </c>
      <c r="NYB183" s="201" t="b">
        <f>IF(OR(AND('Validation summary'!$B$2="2022-23",NYB182="In-period"),AND('Validation summary'!$B$2="2023-24",NYB182="In-period"),AND('Validation summary'!$B$2="2024-25",NYB182="In-period"),AND('Validation summary'!$B$2="2024-25",NYB182="End of period",NYB190="Revenue")),TRUE,FALSE)</f>
        <v>0</v>
      </c>
      <c r="NYC183" s="201" t="b">
        <f>IF(OR(AND('Validation summary'!$B$2="2022-23",NYC182="In-period"),AND('Validation summary'!$B$2="2023-24",NYC182="In-period"),AND('Validation summary'!$B$2="2024-25",NYC182="In-period"),AND('Validation summary'!$B$2="2024-25",NYC182="End of period",NYC190="Revenue")),TRUE,FALSE)</f>
        <v>0</v>
      </c>
      <c r="NYD183" s="201" t="b">
        <f>IF(OR(AND('Validation summary'!$B$2="2022-23",NYD182="In-period"),AND('Validation summary'!$B$2="2023-24",NYD182="In-period"),AND('Validation summary'!$B$2="2024-25",NYD182="In-period"),AND('Validation summary'!$B$2="2024-25",NYD182="End of period",NYD190="Revenue")),TRUE,FALSE)</f>
        <v>0</v>
      </c>
      <c r="NYE183" s="201" t="b">
        <f>IF(OR(AND('Validation summary'!$B$2="2022-23",NYE182="In-period"),AND('Validation summary'!$B$2="2023-24",NYE182="In-period"),AND('Validation summary'!$B$2="2024-25",NYE182="In-period"),AND('Validation summary'!$B$2="2024-25",NYE182="End of period",NYE190="Revenue")),TRUE,FALSE)</f>
        <v>0</v>
      </c>
      <c r="NYF183" s="201" t="b">
        <f>IF(OR(AND('Validation summary'!$B$2="2022-23",NYF182="In-period"),AND('Validation summary'!$B$2="2023-24",NYF182="In-period"),AND('Validation summary'!$B$2="2024-25",NYF182="In-period"),AND('Validation summary'!$B$2="2024-25",NYF182="End of period",NYF190="Revenue")),TRUE,FALSE)</f>
        <v>0</v>
      </c>
      <c r="NYG183" s="201" t="b">
        <f>IF(OR(AND('Validation summary'!$B$2="2022-23",NYG182="In-period"),AND('Validation summary'!$B$2="2023-24",NYG182="In-period"),AND('Validation summary'!$B$2="2024-25",NYG182="In-period"),AND('Validation summary'!$B$2="2024-25",NYG182="End of period",NYG190="Revenue")),TRUE,FALSE)</f>
        <v>0</v>
      </c>
      <c r="NYH183" s="201" t="b">
        <f>IF(OR(AND('Validation summary'!$B$2="2022-23",NYH182="In-period"),AND('Validation summary'!$B$2="2023-24",NYH182="In-period"),AND('Validation summary'!$B$2="2024-25",NYH182="In-period"),AND('Validation summary'!$B$2="2024-25",NYH182="End of period",NYH190="Revenue")),TRUE,FALSE)</f>
        <v>0</v>
      </c>
      <c r="NYI183" s="201" t="b">
        <f>IF(OR(AND('Validation summary'!$B$2="2022-23",NYI182="In-period"),AND('Validation summary'!$B$2="2023-24",NYI182="In-period"),AND('Validation summary'!$B$2="2024-25",NYI182="In-period"),AND('Validation summary'!$B$2="2024-25",NYI182="End of period",NYI190="Revenue")),TRUE,FALSE)</f>
        <v>0</v>
      </c>
      <c r="NYJ183" s="201" t="b">
        <f>IF(OR(AND('Validation summary'!$B$2="2022-23",NYJ182="In-period"),AND('Validation summary'!$B$2="2023-24",NYJ182="In-period"),AND('Validation summary'!$B$2="2024-25",NYJ182="In-period"),AND('Validation summary'!$B$2="2024-25",NYJ182="End of period",NYJ190="Revenue")),TRUE,FALSE)</f>
        <v>0</v>
      </c>
      <c r="NYK183" s="201" t="b">
        <f>IF(OR(AND('Validation summary'!$B$2="2022-23",NYK182="In-period"),AND('Validation summary'!$B$2="2023-24",NYK182="In-period"),AND('Validation summary'!$B$2="2024-25",NYK182="In-period"),AND('Validation summary'!$B$2="2024-25",NYK182="End of period",NYK190="Revenue")),TRUE,FALSE)</f>
        <v>0</v>
      </c>
      <c r="NYL183" s="201" t="b">
        <f>IF(OR(AND('Validation summary'!$B$2="2022-23",NYL182="In-period"),AND('Validation summary'!$B$2="2023-24",NYL182="In-period"),AND('Validation summary'!$B$2="2024-25",NYL182="In-period"),AND('Validation summary'!$B$2="2024-25",NYL182="End of period",NYL190="Revenue")),TRUE,FALSE)</f>
        <v>0</v>
      </c>
      <c r="NYM183" s="201" t="b">
        <f>IF(OR(AND('Validation summary'!$B$2="2022-23",NYM182="In-period"),AND('Validation summary'!$B$2="2023-24",NYM182="In-period"),AND('Validation summary'!$B$2="2024-25",NYM182="In-period"),AND('Validation summary'!$B$2="2024-25",NYM182="End of period",NYM190="Revenue")),TRUE,FALSE)</f>
        <v>0</v>
      </c>
      <c r="NYN183" s="201" t="b">
        <f>IF(OR(AND('Validation summary'!$B$2="2022-23",NYN182="In-period"),AND('Validation summary'!$B$2="2023-24",NYN182="In-period"),AND('Validation summary'!$B$2="2024-25",NYN182="In-period"),AND('Validation summary'!$B$2="2024-25",NYN182="End of period",NYN190="Revenue")),TRUE,FALSE)</f>
        <v>0</v>
      </c>
      <c r="NYO183" s="201" t="b">
        <f>IF(OR(AND('Validation summary'!$B$2="2022-23",NYO182="In-period"),AND('Validation summary'!$B$2="2023-24",NYO182="In-period"),AND('Validation summary'!$B$2="2024-25",NYO182="In-period"),AND('Validation summary'!$B$2="2024-25",NYO182="End of period",NYO190="Revenue")),TRUE,FALSE)</f>
        <v>0</v>
      </c>
      <c r="NYP183" s="201" t="b">
        <f>IF(OR(AND('Validation summary'!$B$2="2022-23",NYP182="In-period"),AND('Validation summary'!$B$2="2023-24",NYP182="In-period"),AND('Validation summary'!$B$2="2024-25",NYP182="In-period"),AND('Validation summary'!$B$2="2024-25",NYP182="End of period",NYP190="Revenue")),TRUE,FALSE)</f>
        <v>0</v>
      </c>
      <c r="NYQ183" s="201" t="b">
        <f>IF(OR(AND('Validation summary'!$B$2="2022-23",NYQ182="In-period"),AND('Validation summary'!$B$2="2023-24",NYQ182="In-period"),AND('Validation summary'!$B$2="2024-25",NYQ182="In-period"),AND('Validation summary'!$B$2="2024-25",NYQ182="End of period",NYQ190="Revenue")),TRUE,FALSE)</f>
        <v>0</v>
      </c>
      <c r="NYR183" s="201" t="b">
        <f>IF(OR(AND('Validation summary'!$B$2="2022-23",NYR182="In-period"),AND('Validation summary'!$B$2="2023-24",NYR182="In-period"),AND('Validation summary'!$B$2="2024-25",NYR182="In-period"),AND('Validation summary'!$B$2="2024-25",NYR182="End of period",NYR190="Revenue")),TRUE,FALSE)</f>
        <v>0</v>
      </c>
      <c r="NYS183" s="201" t="b">
        <f>IF(OR(AND('Validation summary'!$B$2="2022-23",NYS182="In-period"),AND('Validation summary'!$B$2="2023-24",NYS182="In-period"),AND('Validation summary'!$B$2="2024-25",NYS182="In-period"),AND('Validation summary'!$B$2="2024-25",NYS182="End of period",NYS190="Revenue")),TRUE,FALSE)</f>
        <v>0</v>
      </c>
      <c r="NYT183" s="201" t="b">
        <f>IF(OR(AND('Validation summary'!$B$2="2022-23",NYT182="In-period"),AND('Validation summary'!$B$2="2023-24",NYT182="In-period"),AND('Validation summary'!$B$2="2024-25",NYT182="In-period"),AND('Validation summary'!$B$2="2024-25",NYT182="End of period",NYT190="Revenue")),TRUE,FALSE)</f>
        <v>0</v>
      </c>
      <c r="NYU183" s="201" t="b">
        <f>IF(OR(AND('Validation summary'!$B$2="2022-23",NYU182="In-period"),AND('Validation summary'!$B$2="2023-24",NYU182="In-period"),AND('Validation summary'!$B$2="2024-25",NYU182="In-period"),AND('Validation summary'!$B$2="2024-25",NYU182="End of period",NYU190="Revenue")),TRUE,FALSE)</f>
        <v>0</v>
      </c>
      <c r="NYV183" s="201" t="b">
        <f>IF(OR(AND('Validation summary'!$B$2="2022-23",NYV182="In-period"),AND('Validation summary'!$B$2="2023-24",NYV182="In-period"),AND('Validation summary'!$B$2="2024-25",NYV182="In-period"),AND('Validation summary'!$B$2="2024-25",NYV182="End of period",NYV190="Revenue")),TRUE,FALSE)</f>
        <v>0</v>
      </c>
      <c r="NYW183" s="201" t="b">
        <f>IF(OR(AND('Validation summary'!$B$2="2022-23",NYW182="In-period"),AND('Validation summary'!$B$2="2023-24",NYW182="In-period"),AND('Validation summary'!$B$2="2024-25",NYW182="In-period"),AND('Validation summary'!$B$2="2024-25",NYW182="End of period",NYW190="Revenue")),TRUE,FALSE)</f>
        <v>0</v>
      </c>
      <c r="NYX183" s="201" t="b">
        <f>IF(OR(AND('Validation summary'!$B$2="2022-23",NYX182="In-period"),AND('Validation summary'!$B$2="2023-24",NYX182="In-period"),AND('Validation summary'!$B$2="2024-25",NYX182="In-period"),AND('Validation summary'!$B$2="2024-25",NYX182="End of period",NYX190="Revenue")),TRUE,FALSE)</f>
        <v>0</v>
      </c>
      <c r="NYY183" s="201" t="b">
        <f>IF(OR(AND('Validation summary'!$B$2="2022-23",NYY182="In-period"),AND('Validation summary'!$B$2="2023-24",NYY182="In-period"),AND('Validation summary'!$B$2="2024-25",NYY182="In-period"),AND('Validation summary'!$B$2="2024-25",NYY182="End of period",NYY190="Revenue")),TRUE,FALSE)</f>
        <v>0</v>
      </c>
      <c r="NYZ183" s="201" t="b">
        <f>IF(OR(AND('Validation summary'!$B$2="2022-23",NYZ182="In-period"),AND('Validation summary'!$B$2="2023-24",NYZ182="In-period"),AND('Validation summary'!$B$2="2024-25",NYZ182="In-period"),AND('Validation summary'!$B$2="2024-25",NYZ182="End of period",NYZ190="Revenue")),TRUE,FALSE)</f>
        <v>0</v>
      </c>
      <c r="NZA183" s="201" t="b">
        <f>IF(OR(AND('Validation summary'!$B$2="2022-23",NZA182="In-period"),AND('Validation summary'!$B$2="2023-24",NZA182="In-period"),AND('Validation summary'!$B$2="2024-25",NZA182="In-period"),AND('Validation summary'!$B$2="2024-25",NZA182="End of period",NZA190="Revenue")),TRUE,FALSE)</f>
        <v>0</v>
      </c>
      <c r="NZB183" s="201" t="b">
        <f>IF(OR(AND('Validation summary'!$B$2="2022-23",NZB182="In-period"),AND('Validation summary'!$B$2="2023-24",NZB182="In-period"),AND('Validation summary'!$B$2="2024-25",NZB182="In-period"),AND('Validation summary'!$B$2="2024-25",NZB182="End of period",NZB190="Revenue")),TRUE,FALSE)</f>
        <v>0</v>
      </c>
      <c r="NZC183" s="201" t="b">
        <f>IF(OR(AND('Validation summary'!$B$2="2022-23",NZC182="In-period"),AND('Validation summary'!$B$2="2023-24",NZC182="In-period"),AND('Validation summary'!$B$2="2024-25",NZC182="In-period"),AND('Validation summary'!$B$2="2024-25",NZC182="End of period",NZC190="Revenue")),TRUE,FALSE)</f>
        <v>0</v>
      </c>
      <c r="NZD183" s="201" t="b">
        <f>IF(OR(AND('Validation summary'!$B$2="2022-23",NZD182="In-period"),AND('Validation summary'!$B$2="2023-24",NZD182="In-period"),AND('Validation summary'!$B$2="2024-25",NZD182="In-period"),AND('Validation summary'!$B$2="2024-25",NZD182="End of period",NZD190="Revenue")),TRUE,FALSE)</f>
        <v>0</v>
      </c>
      <c r="NZE183" s="201" t="b">
        <f>IF(OR(AND('Validation summary'!$B$2="2022-23",NZE182="In-period"),AND('Validation summary'!$B$2="2023-24",NZE182="In-period"),AND('Validation summary'!$B$2="2024-25",NZE182="In-period"),AND('Validation summary'!$B$2="2024-25",NZE182="End of period",NZE190="Revenue")),TRUE,FALSE)</f>
        <v>0</v>
      </c>
      <c r="NZF183" s="201" t="b">
        <f>IF(OR(AND('Validation summary'!$B$2="2022-23",NZF182="In-period"),AND('Validation summary'!$B$2="2023-24",NZF182="In-period"),AND('Validation summary'!$B$2="2024-25",NZF182="In-period"),AND('Validation summary'!$B$2="2024-25",NZF182="End of period",NZF190="Revenue")),TRUE,FALSE)</f>
        <v>0</v>
      </c>
      <c r="NZG183" s="201" t="b">
        <f>IF(OR(AND('Validation summary'!$B$2="2022-23",NZG182="In-period"),AND('Validation summary'!$B$2="2023-24",NZG182="In-period"),AND('Validation summary'!$B$2="2024-25",NZG182="In-period"),AND('Validation summary'!$B$2="2024-25",NZG182="End of period",NZG190="Revenue")),TRUE,FALSE)</f>
        <v>0</v>
      </c>
      <c r="NZH183" s="201" t="b">
        <f>IF(OR(AND('Validation summary'!$B$2="2022-23",NZH182="In-period"),AND('Validation summary'!$B$2="2023-24",NZH182="In-period"),AND('Validation summary'!$B$2="2024-25",NZH182="In-period"),AND('Validation summary'!$B$2="2024-25",NZH182="End of period",NZH190="Revenue")),TRUE,FALSE)</f>
        <v>0</v>
      </c>
      <c r="NZI183" s="201" t="b">
        <f>IF(OR(AND('Validation summary'!$B$2="2022-23",NZI182="In-period"),AND('Validation summary'!$B$2="2023-24",NZI182="In-period"),AND('Validation summary'!$B$2="2024-25",NZI182="In-period"),AND('Validation summary'!$B$2="2024-25",NZI182="End of period",NZI190="Revenue")),TRUE,FALSE)</f>
        <v>0</v>
      </c>
      <c r="NZJ183" s="201" t="b">
        <f>IF(OR(AND('Validation summary'!$B$2="2022-23",NZJ182="In-period"),AND('Validation summary'!$B$2="2023-24",NZJ182="In-period"),AND('Validation summary'!$B$2="2024-25",NZJ182="In-period"),AND('Validation summary'!$B$2="2024-25",NZJ182="End of period",NZJ190="Revenue")),TRUE,FALSE)</f>
        <v>0</v>
      </c>
      <c r="NZK183" s="201" t="b">
        <f>IF(OR(AND('Validation summary'!$B$2="2022-23",NZK182="In-period"),AND('Validation summary'!$B$2="2023-24",NZK182="In-period"),AND('Validation summary'!$B$2="2024-25",NZK182="In-period"),AND('Validation summary'!$B$2="2024-25",NZK182="End of period",NZK190="Revenue")),TRUE,FALSE)</f>
        <v>0</v>
      </c>
      <c r="NZL183" s="201" t="b">
        <f>IF(OR(AND('Validation summary'!$B$2="2022-23",NZL182="In-period"),AND('Validation summary'!$B$2="2023-24",NZL182="In-period"),AND('Validation summary'!$B$2="2024-25",NZL182="In-period"),AND('Validation summary'!$B$2="2024-25",NZL182="End of period",NZL190="Revenue")),TRUE,FALSE)</f>
        <v>0</v>
      </c>
      <c r="NZM183" s="201" t="b">
        <f>IF(OR(AND('Validation summary'!$B$2="2022-23",NZM182="In-period"),AND('Validation summary'!$B$2="2023-24",NZM182="In-period"),AND('Validation summary'!$B$2="2024-25",NZM182="In-period"),AND('Validation summary'!$B$2="2024-25",NZM182="End of period",NZM190="Revenue")),TRUE,FALSE)</f>
        <v>0</v>
      </c>
      <c r="NZN183" s="201" t="b">
        <f>IF(OR(AND('Validation summary'!$B$2="2022-23",NZN182="In-period"),AND('Validation summary'!$B$2="2023-24",NZN182="In-period"),AND('Validation summary'!$B$2="2024-25",NZN182="In-period"),AND('Validation summary'!$B$2="2024-25",NZN182="End of period",NZN190="Revenue")),TRUE,FALSE)</f>
        <v>0</v>
      </c>
      <c r="NZO183" s="201" t="b">
        <f>IF(OR(AND('Validation summary'!$B$2="2022-23",NZO182="In-period"),AND('Validation summary'!$B$2="2023-24",NZO182="In-period"),AND('Validation summary'!$B$2="2024-25",NZO182="In-period"),AND('Validation summary'!$B$2="2024-25",NZO182="End of period",NZO190="Revenue")),TRUE,FALSE)</f>
        <v>0</v>
      </c>
      <c r="NZP183" s="201" t="b">
        <f>IF(OR(AND('Validation summary'!$B$2="2022-23",NZP182="In-period"),AND('Validation summary'!$B$2="2023-24",NZP182="In-period"),AND('Validation summary'!$B$2="2024-25",NZP182="In-period"),AND('Validation summary'!$B$2="2024-25",NZP182="End of period",NZP190="Revenue")),TRUE,FALSE)</f>
        <v>0</v>
      </c>
      <c r="NZQ183" s="201" t="b">
        <f>IF(OR(AND('Validation summary'!$B$2="2022-23",NZQ182="In-period"),AND('Validation summary'!$B$2="2023-24",NZQ182="In-period"),AND('Validation summary'!$B$2="2024-25",NZQ182="In-period"),AND('Validation summary'!$B$2="2024-25",NZQ182="End of period",NZQ190="Revenue")),TRUE,FALSE)</f>
        <v>0</v>
      </c>
      <c r="NZR183" s="201" t="b">
        <f>IF(OR(AND('Validation summary'!$B$2="2022-23",NZR182="In-period"),AND('Validation summary'!$B$2="2023-24",NZR182="In-period"),AND('Validation summary'!$B$2="2024-25",NZR182="In-period"),AND('Validation summary'!$B$2="2024-25",NZR182="End of period",NZR190="Revenue")),TRUE,FALSE)</f>
        <v>0</v>
      </c>
      <c r="NZS183" s="201" t="b">
        <f>IF(OR(AND('Validation summary'!$B$2="2022-23",NZS182="In-period"),AND('Validation summary'!$B$2="2023-24",NZS182="In-period"),AND('Validation summary'!$B$2="2024-25",NZS182="In-period"),AND('Validation summary'!$B$2="2024-25",NZS182="End of period",NZS190="Revenue")),TRUE,FALSE)</f>
        <v>0</v>
      </c>
      <c r="NZT183" s="201" t="b">
        <f>IF(OR(AND('Validation summary'!$B$2="2022-23",NZT182="In-period"),AND('Validation summary'!$B$2="2023-24",NZT182="In-period"),AND('Validation summary'!$B$2="2024-25",NZT182="In-period"),AND('Validation summary'!$B$2="2024-25",NZT182="End of period",NZT190="Revenue")),TRUE,FALSE)</f>
        <v>0</v>
      </c>
      <c r="NZU183" s="201" t="b">
        <f>IF(OR(AND('Validation summary'!$B$2="2022-23",NZU182="In-period"),AND('Validation summary'!$B$2="2023-24",NZU182="In-period"),AND('Validation summary'!$B$2="2024-25",NZU182="In-period"),AND('Validation summary'!$B$2="2024-25",NZU182="End of period",NZU190="Revenue")),TRUE,FALSE)</f>
        <v>0</v>
      </c>
      <c r="NZV183" s="201" t="b">
        <f>IF(OR(AND('Validation summary'!$B$2="2022-23",NZV182="In-period"),AND('Validation summary'!$B$2="2023-24",NZV182="In-period"),AND('Validation summary'!$B$2="2024-25",NZV182="In-period"),AND('Validation summary'!$B$2="2024-25",NZV182="End of period",NZV190="Revenue")),TRUE,FALSE)</f>
        <v>0</v>
      </c>
      <c r="NZW183" s="201" t="b">
        <f>IF(OR(AND('Validation summary'!$B$2="2022-23",NZW182="In-period"),AND('Validation summary'!$B$2="2023-24",NZW182="In-period"),AND('Validation summary'!$B$2="2024-25",NZW182="In-period"),AND('Validation summary'!$B$2="2024-25",NZW182="End of period",NZW190="Revenue")),TRUE,FALSE)</f>
        <v>0</v>
      </c>
      <c r="NZX183" s="201" t="b">
        <f>IF(OR(AND('Validation summary'!$B$2="2022-23",NZX182="In-period"),AND('Validation summary'!$B$2="2023-24",NZX182="In-period"),AND('Validation summary'!$B$2="2024-25",NZX182="In-period"),AND('Validation summary'!$B$2="2024-25",NZX182="End of period",NZX190="Revenue")),TRUE,FALSE)</f>
        <v>0</v>
      </c>
      <c r="NZY183" s="201" t="b">
        <f>IF(OR(AND('Validation summary'!$B$2="2022-23",NZY182="In-period"),AND('Validation summary'!$B$2="2023-24",NZY182="In-period"),AND('Validation summary'!$B$2="2024-25",NZY182="In-period"),AND('Validation summary'!$B$2="2024-25",NZY182="End of period",NZY190="Revenue")),TRUE,FALSE)</f>
        <v>0</v>
      </c>
      <c r="NZZ183" s="201" t="b">
        <f>IF(OR(AND('Validation summary'!$B$2="2022-23",NZZ182="In-period"),AND('Validation summary'!$B$2="2023-24",NZZ182="In-period"),AND('Validation summary'!$B$2="2024-25",NZZ182="In-period"),AND('Validation summary'!$B$2="2024-25",NZZ182="End of period",NZZ190="Revenue")),TRUE,FALSE)</f>
        <v>0</v>
      </c>
      <c r="OAA183" s="201" t="b">
        <f>IF(OR(AND('Validation summary'!$B$2="2022-23",OAA182="In-period"),AND('Validation summary'!$B$2="2023-24",OAA182="In-period"),AND('Validation summary'!$B$2="2024-25",OAA182="In-period"),AND('Validation summary'!$B$2="2024-25",OAA182="End of period",OAA190="Revenue")),TRUE,FALSE)</f>
        <v>0</v>
      </c>
      <c r="OAB183" s="201" t="b">
        <f>IF(OR(AND('Validation summary'!$B$2="2022-23",OAB182="In-period"),AND('Validation summary'!$B$2="2023-24",OAB182="In-period"),AND('Validation summary'!$B$2="2024-25",OAB182="In-period"),AND('Validation summary'!$B$2="2024-25",OAB182="End of period",OAB190="Revenue")),TRUE,FALSE)</f>
        <v>0</v>
      </c>
      <c r="OAC183" s="201" t="b">
        <f>IF(OR(AND('Validation summary'!$B$2="2022-23",OAC182="In-period"),AND('Validation summary'!$B$2="2023-24",OAC182="In-period"),AND('Validation summary'!$B$2="2024-25",OAC182="In-period"),AND('Validation summary'!$B$2="2024-25",OAC182="End of period",OAC190="Revenue")),TRUE,FALSE)</f>
        <v>0</v>
      </c>
      <c r="OAD183" s="201" t="b">
        <f>IF(OR(AND('Validation summary'!$B$2="2022-23",OAD182="In-period"),AND('Validation summary'!$B$2="2023-24",OAD182="In-period"),AND('Validation summary'!$B$2="2024-25",OAD182="In-period"),AND('Validation summary'!$B$2="2024-25",OAD182="End of period",OAD190="Revenue")),TRUE,FALSE)</f>
        <v>0</v>
      </c>
      <c r="OAE183" s="201" t="b">
        <f>IF(OR(AND('Validation summary'!$B$2="2022-23",OAE182="In-period"),AND('Validation summary'!$B$2="2023-24",OAE182="In-period"),AND('Validation summary'!$B$2="2024-25",OAE182="In-period"),AND('Validation summary'!$B$2="2024-25",OAE182="End of period",OAE190="Revenue")),TRUE,FALSE)</f>
        <v>0</v>
      </c>
      <c r="OAF183" s="201" t="b">
        <f>IF(OR(AND('Validation summary'!$B$2="2022-23",OAF182="In-period"),AND('Validation summary'!$B$2="2023-24",OAF182="In-period"),AND('Validation summary'!$B$2="2024-25",OAF182="In-period"),AND('Validation summary'!$B$2="2024-25",OAF182="End of period",OAF190="Revenue")),TRUE,FALSE)</f>
        <v>0</v>
      </c>
      <c r="OAG183" s="201" t="b">
        <f>IF(OR(AND('Validation summary'!$B$2="2022-23",OAG182="In-period"),AND('Validation summary'!$B$2="2023-24",OAG182="In-period"),AND('Validation summary'!$B$2="2024-25",OAG182="In-period"),AND('Validation summary'!$B$2="2024-25",OAG182="End of period",OAG190="Revenue")),TRUE,FALSE)</f>
        <v>0</v>
      </c>
      <c r="OAH183" s="201" t="b">
        <f>IF(OR(AND('Validation summary'!$B$2="2022-23",OAH182="In-period"),AND('Validation summary'!$B$2="2023-24",OAH182="In-period"),AND('Validation summary'!$B$2="2024-25",OAH182="In-period"),AND('Validation summary'!$B$2="2024-25",OAH182="End of period",OAH190="Revenue")),TRUE,FALSE)</f>
        <v>0</v>
      </c>
      <c r="OAI183" s="201" t="b">
        <f>IF(OR(AND('Validation summary'!$B$2="2022-23",OAI182="In-period"),AND('Validation summary'!$B$2="2023-24",OAI182="In-period"),AND('Validation summary'!$B$2="2024-25",OAI182="In-period"),AND('Validation summary'!$B$2="2024-25",OAI182="End of period",OAI190="Revenue")),TRUE,FALSE)</f>
        <v>0</v>
      </c>
      <c r="OAJ183" s="201" t="b">
        <f>IF(OR(AND('Validation summary'!$B$2="2022-23",OAJ182="In-period"),AND('Validation summary'!$B$2="2023-24",OAJ182="In-period"),AND('Validation summary'!$B$2="2024-25",OAJ182="In-period"),AND('Validation summary'!$B$2="2024-25",OAJ182="End of period",OAJ190="Revenue")),TRUE,FALSE)</f>
        <v>0</v>
      </c>
      <c r="OAK183" s="201" t="b">
        <f>IF(OR(AND('Validation summary'!$B$2="2022-23",OAK182="In-period"),AND('Validation summary'!$B$2="2023-24",OAK182="In-period"),AND('Validation summary'!$B$2="2024-25",OAK182="In-period"),AND('Validation summary'!$B$2="2024-25",OAK182="End of period",OAK190="Revenue")),TRUE,FALSE)</f>
        <v>0</v>
      </c>
      <c r="OAL183" s="201" t="b">
        <f>IF(OR(AND('Validation summary'!$B$2="2022-23",OAL182="In-period"),AND('Validation summary'!$B$2="2023-24",OAL182="In-period"),AND('Validation summary'!$B$2="2024-25",OAL182="In-period"),AND('Validation summary'!$B$2="2024-25",OAL182="End of period",OAL190="Revenue")),TRUE,FALSE)</f>
        <v>0</v>
      </c>
      <c r="OAM183" s="201" t="b">
        <f>IF(OR(AND('Validation summary'!$B$2="2022-23",OAM182="In-period"),AND('Validation summary'!$B$2="2023-24",OAM182="In-period"),AND('Validation summary'!$B$2="2024-25",OAM182="In-period"),AND('Validation summary'!$B$2="2024-25",OAM182="End of period",OAM190="Revenue")),TRUE,FALSE)</f>
        <v>0</v>
      </c>
      <c r="OAN183" s="201" t="b">
        <f>IF(OR(AND('Validation summary'!$B$2="2022-23",OAN182="In-period"),AND('Validation summary'!$B$2="2023-24",OAN182="In-period"),AND('Validation summary'!$B$2="2024-25",OAN182="In-period"),AND('Validation summary'!$B$2="2024-25",OAN182="End of period",OAN190="Revenue")),TRUE,FALSE)</f>
        <v>0</v>
      </c>
      <c r="OAO183" s="201" t="b">
        <f>IF(OR(AND('Validation summary'!$B$2="2022-23",OAO182="In-period"),AND('Validation summary'!$B$2="2023-24",OAO182="In-period"),AND('Validation summary'!$B$2="2024-25",OAO182="In-period"),AND('Validation summary'!$B$2="2024-25",OAO182="End of period",OAO190="Revenue")),TRUE,FALSE)</f>
        <v>0</v>
      </c>
      <c r="OAP183" s="201" t="b">
        <f>IF(OR(AND('Validation summary'!$B$2="2022-23",OAP182="In-period"),AND('Validation summary'!$B$2="2023-24",OAP182="In-period"),AND('Validation summary'!$B$2="2024-25",OAP182="In-period"),AND('Validation summary'!$B$2="2024-25",OAP182="End of period",OAP190="Revenue")),TRUE,FALSE)</f>
        <v>0</v>
      </c>
      <c r="OAQ183" s="201" t="b">
        <f>IF(OR(AND('Validation summary'!$B$2="2022-23",OAQ182="In-period"),AND('Validation summary'!$B$2="2023-24",OAQ182="In-period"),AND('Validation summary'!$B$2="2024-25",OAQ182="In-period"),AND('Validation summary'!$B$2="2024-25",OAQ182="End of period",OAQ190="Revenue")),TRUE,FALSE)</f>
        <v>0</v>
      </c>
      <c r="OAR183" s="201" t="b">
        <f>IF(OR(AND('Validation summary'!$B$2="2022-23",OAR182="In-period"),AND('Validation summary'!$B$2="2023-24",OAR182="In-period"),AND('Validation summary'!$B$2="2024-25",OAR182="In-period"),AND('Validation summary'!$B$2="2024-25",OAR182="End of period",OAR190="Revenue")),TRUE,FALSE)</f>
        <v>0</v>
      </c>
      <c r="OAS183" s="201" t="b">
        <f>IF(OR(AND('Validation summary'!$B$2="2022-23",OAS182="In-period"),AND('Validation summary'!$B$2="2023-24",OAS182="In-period"),AND('Validation summary'!$B$2="2024-25",OAS182="In-period"),AND('Validation summary'!$B$2="2024-25",OAS182="End of period",OAS190="Revenue")),TRUE,FALSE)</f>
        <v>0</v>
      </c>
      <c r="OAT183" s="201" t="b">
        <f>IF(OR(AND('Validation summary'!$B$2="2022-23",OAT182="In-period"),AND('Validation summary'!$B$2="2023-24",OAT182="In-period"),AND('Validation summary'!$B$2="2024-25",OAT182="In-period"),AND('Validation summary'!$B$2="2024-25",OAT182="End of period",OAT190="Revenue")),TRUE,FALSE)</f>
        <v>0</v>
      </c>
      <c r="OAU183" s="201" t="b">
        <f>IF(OR(AND('Validation summary'!$B$2="2022-23",OAU182="In-period"),AND('Validation summary'!$B$2="2023-24",OAU182="In-period"),AND('Validation summary'!$B$2="2024-25",OAU182="In-period"),AND('Validation summary'!$B$2="2024-25",OAU182="End of period",OAU190="Revenue")),TRUE,FALSE)</f>
        <v>0</v>
      </c>
      <c r="OAV183" s="201" t="b">
        <f>IF(OR(AND('Validation summary'!$B$2="2022-23",OAV182="In-period"),AND('Validation summary'!$B$2="2023-24",OAV182="In-period"),AND('Validation summary'!$B$2="2024-25",OAV182="In-period"),AND('Validation summary'!$B$2="2024-25",OAV182="End of period",OAV190="Revenue")),TRUE,FALSE)</f>
        <v>0</v>
      </c>
      <c r="OAW183" s="201" t="b">
        <f>IF(OR(AND('Validation summary'!$B$2="2022-23",OAW182="In-period"),AND('Validation summary'!$B$2="2023-24",OAW182="In-period"),AND('Validation summary'!$B$2="2024-25",OAW182="In-period"),AND('Validation summary'!$B$2="2024-25",OAW182="End of period",OAW190="Revenue")),TRUE,FALSE)</f>
        <v>0</v>
      </c>
      <c r="OAX183" s="201" t="b">
        <f>IF(OR(AND('Validation summary'!$B$2="2022-23",OAX182="In-period"),AND('Validation summary'!$B$2="2023-24",OAX182="In-period"),AND('Validation summary'!$B$2="2024-25",OAX182="In-period"),AND('Validation summary'!$B$2="2024-25",OAX182="End of period",OAX190="Revenue")),TRUE,FALSE)</f>
        <v>0</v>
      </c>
      <c r="OAY183" s="201" t="b">
        <f>IF(OR(AND('Validation summary'!$B$2="2022-23",OAY182="In-period"),AND('Validation summary'!$B$2="2023-24",OAY182="In-period"),AND('Validation summary'!$B$2="2024-25",OAY182="In-period"),AND('Validation summary'!$B$2="2024-25",OAY182="End of period",OAY190="Revenue")),TRUE,FALSE)</f>
        <v>0</v>
      </c>
      <c r="OAZ183" s="201" t="b">
        <f>IF(OR(AND('Validation summary'!$B$2="2022-23",OAZ182="In-period"),AND('Validation summary'!$B$2="2023-24",OAZ182="In-period"),AND('Validation summary'!$B$2="2024-25",OAZ182="In-period"),AND('Validation summary'!$B$2="2024-25",OAZ182="End of period",OAZ190="Revenue")),TRUE,FALSE)</f>
        <v>0</v>
      </c>
      <c r="OBA183" s="201" t="b">
        <f>IF(OR(AND('Validation summary'!$B$2="2022-23",OBA182="In-period"),AND('Validation summary'!$B$2="2023-24",OBA182="In-period"),AND('Validation summary'!$B$2="2024-25",OBA182="In-period"),AND('Validation summary'!$B$2="2024-25",OBA182="End of period",OBA190="Revenue")),TRUE,FALSE)</f>
        <v>0</v>
      </c>
      <c r="OBB183" s="201" t="b">
        <f>IF(OR(AND('Validation summary'!$B$2="2022-23",OBB182="In-period"),AND('Validation summary'!$B$2="2023-24",OBB182="In-period"),AND('Validation summary'!$B$2="2024-25",OBB182="In-period"),AND('Validation summary'!$B$2="2024-25",OBB182="End of period",OBB190="Revenue")),TRUE,FALSE)</f>
        <v>0</v>
      </c>
      <c r="OBC183" s="201" t="b">
        <f>IF(OR(AND('Validation summary'!$B$2="2022-23",OBC182="In-period"),AND('Validation summary'!$B$2="2023-24",OBC182="In-period"),AND('Validation summary'!$B$2="2024-25",OBC182="In-period"),AND('Validation summary'!$B$2="2024-25",OBC182="End of period",OBC190="Revenue")),TRUE,FALSE)</f>
        <v>0</v>
      </c>
      <c r="OBD183" s="201" t="b">
        <f>IF(OR(AND('Validation summary'!$B$2="2022-23",OBD182="In-period"),AND('Validation summary'!$B$2="2023-24",OBD182="In-period"),AND('Validation summary'!$B$2="2024-25",OBD182="In-period"),AND('Validation summary'!$B$2="2024-25",OBD182="End of period",OBD190="Revenue")),TRUE,FALSE)</f>
        <v>0</v>
      </c>
      <c r="OBE183" s="201" t="b">
        <f>IF(OR(AND('Validation summary'!$B$2="2022-23",OBE182="In-period"),AND('Validation summary'!$B$2="2023-24",OBE182="In-period"),AND('Validation summary'!$B$2="2024-25",OBE182="In-period"),AND('Validation summary'!$B$2="2024-25",OBE182="End of period",OBE190="Revenue")),TRUE,FALSE)</f>
        <v>0</v>
      </c>
      <c r="OBF183" s="201" t="b">
        <f>IF(OR(AND('Validation summary'!$B$2="2022-23",OBF182="In-period"),AND('Validation summary'!$B$2="2023-24",OBF182="In-period"),AND('Validation summary'!$B$2="2024-25",OBF182="In-period"),AND('Validation summary'!$B$2="2024-25",OBF182="End of period",OBF190="Revenue")),TRUE,FALSE)</f>
        <v>0</v>
      </c>
      <c r="OBG183" s="201" t="b">
        <f>IF(OR(AND('Validation summary'!$B$2="2022-23",OBG182="In-period"),AND('Validation summary'!$B$2="2023-24",OBG182="In-period"),AND('Validation summary'!$B$2="2024-25",OBG182="In-period"),AND('Validation summary'!$B$2="2024-25",OBG182="End of period",OBG190="Revenue")),TRUE,FALSE)</f>
        <v>0</v>
      </c>
      <c r="OBH183" s="201" t="b">
        <f>IF(OR(AND('Validation summary'!$B$2="2022-23",OBH182="In-period"),AND('Validation summary'!$B$2="2023-24",OBH182="In-period"),AND('Validation summary'!$B$2="2024-25",OBH182="In-period"),AND('Validation summary'!$B$2="2024-25",OBH182="End of period",OBH190="Revenue")),TRUE,FALSE)</f>
        <v>0</v>
      </c>
      <c r="OBI183" s="201" t="b">
        <f>IF(OR(AND('Validation summary'!$B$2="2022-23",OBI182="In-period"),AND('Validation summary'!$B$2="2023-24",OBI182="In-period"),AND('Validation summary'!$B$2="2024-25",OBI182="In-period"),AND('Validation summary'!$B$2="2024-25",OBI182="End of period",OBI190="Revenue")),TRUE,FALSE)</f>
        <v>0</v>
      </c>
      <c r="OBJ183" s="201" t="b">
        <f>IF(OR(AND('Validation summary'!$B$2="2022-23",OBJ182="In-period"),AND('Validation summary'!$B$2="2023-24",OBJ182="In-period"),AND('Validation summary'!$B$2="2024-25",OBJ182="In-period"),AND('Validation summary'!$B$2="2024-25",OBJ182="End of period",OBJ190="Revenue")),TRUE,FALSE)</f>
        <v>0</v>
      </c>
      <c r="OBK183" s="201" t="b">
        <f>IF(OR(AND('Validation summary'!$B$2="2022-23",OBK182="In-period"),AND('Validation summary'!$B$2="2023-24",OBK182="In-period"),AND('Validation summary'!$B$2="2024-25",OBK182="In-period"),AND('Validation summary'!$B$2="2024-25",OBK182="End of period",OBK190="Revenue")),TRUE,FALSE)</f>
        <v>0</v>
      </c>
      <c r="OBL183" s="201" t="b">
        <f>IF(OR(AND('Validation summary'!$B$2="2022-23",OBL182="In-period"),AND('Validation summary'!$B$2="2023-24",OBL182="In-period"),AND('Validation summary'!$B$2="2024-25",OBL182="In-period"),AND('Validation summary'!$B$2="2024-25",OBL182="End of period",OBL190="Revenue")),TRUE,FALSE)</f>
        <v>0</v>
      </c>
      <c r="OBM183" s="201" t="b">
        <f>IF(OR(AND('Validation summary'!$B$2="2022-23",OBM182="In-period"),AND('Validation summary'!$B$2="2023-24",OBM182="In-period"),AND('Validation summary'!$B$2="2024-25",OBM182="In-period"),AND('Validation summary'!$B$2="2024-25",OBM182="End of period",OBM190="Revenue")),TRUE,FALSE)</f>
        <v>0</v>
      </c>
      <c r="OBN183" s="201" t="b">
        <f>IF(OR(AND('Validation summary'!$B$2="2022-23",OBN182="In-period"),AND('Validation summary'!$B$2="2023-24",OBN182="In-period"),AND('Validation summary'!$B$2="2024-25",OBN182="In-period"),AND('Validation summary'!$B$2="2024-25",OBN182="End of period",OBN190="Revenue")),TRUE,FALSE)</f>
        <v>0</v>
      </c>
      <c r="OBO183" s="201" t="b">
        <f>IF(OR(AND('Validation summary'!$B$2="2022-23",OBO182="In-period"),AND('Validation summary'!$B$2="2023-24",OBO182="In-period"),AND('Validation summary'!$B$2="2024-25",OBO182="In-period"),AND('Validation summary'!$B$2="2024-25",OBO182="End of period",OBO190="Revenue")),TRUE,FALSE)</f>
        <v>0</v>
      </c>
      <c r="OBP183" s="201" t="b">
        <f>IF(OR(AND('Validation summary'!$B$2="2022-23",OBP182="In-period"),AND('Validation summary'!$B$2="2023-24",OBP182="In-period"),AND('Validation summary'!$B$2="2024-25",OBP182="In-period"),AND('Validation summary'!$B$2="2024-25",OBP182="End of period",OBP190="Revenue")),TRUE,FALSE)</f>
        <v>0</v>
      </c>
      <c r="OBQ183" s="201" t="b">
        <f>IF(OR(AND('Validation summary'!$B$2="2022-23",OBQ182="In-period"),AND('Validation summary'!$B$2="2023-24",OBQ182="In-period"),AND('Validation summary'!$B$2="2024-25",OBQ182="In-period"),AND('Validation summary'!$B$2="2024-25",OBQ182="End of period",OBQ190="Revenue")),TRUE,FALSE)</f>
        <v>0</v>
      </c>
      <c r="OBR183" s="201" t="b">
        <f>IF(OR(AND('Validation summary'!$B$2="2022-23",OBR182="In-period"),AND('Validation summary'!$B$2="2023-24",OBR182="In-period"),AND('Validation summary'!$B$2="2024-25",OBR182="In-period"),AND('Validation summary'!$B$2="2024-25",OBR182="End of period",OBR190="Revenue")),TRUE,FALSE)</f>
        <v>0</v>
      </c>
      <c r="OBS183" s="201" t="b">
        <f>IF(OR(AND('Validation summary'!$B$2="2022-23",OBS182="In-period"),AND('Validation summary'!$B$2="2023-24",OBS182="In-period"),AND('Validation summary'!$B$2="2024-25",OBS182="In-period"),AND('Validation summary'!$B$2="2024-25",OBS182="End of period",OBS190="Revenue")),TRUE,FALSE)</f>
        <v>0</v>
      </c>
      <c r="OBT183" s="201" t="b">
        <f>IF(OR(AND('Validation summary'!$B$2="2022-23",OBT182="In-period"),AND('Validation summary'!$B$2="2023-24",OBT182="In-period"),AND('Validation summary'!$B$2="2024-25",OBT182="In-period"),AND('Validation summary'!$B$2="2024-25",OBT182="End of period",OBT190="Revenue")),TRUE,FALSE)</f>
        <v>0</v>
      </c>
      <c r="OBU183" s="201" t="b">
        <f>IF(OR(AND('Validation summary'!$B$2="2022-23",OBU182="In-period"),AND('Validation summary'!$B$2="2023-24",OBU182="In-period"),AND('Validation summary'!$B$2="2024-25",OBU182="In-period"),AND('Validation summary'!$B$2="2024-25",OBU182="End of period",OBU190="Revenue")),TRUE,FALSE)</f>
        <v>0</v>
      </c>
      <c r="OBV183" s="201" t="b">
        <f>IF(OR(AND('Validation summary'!$B$2="2022-23",OBV182="In-period"),AND('Validation summary'!$B$2="2023-24",OBV182="In-period"),AND('Validation summary'!$B$2="2024-25",OBV182="In-period"),AND('Validation summary'!$B$2="2024-25",OBV182="End of period",OBV190="Revenue")),TRUE,FALSE)</f>
        <v>0</v>
      </c>
      <c r="OBW183" s="201" t="b">
        <f>IF(OR(AND('Validation summary'!$B$2="2022-23",OBW182="In-period"),AND('Validation summary'!$B$2="2023-24",OBW182="In-period"),AND('Validation summary'!$B$2="2024-25",OBW182="In-period"),AND('Validation summary'!$B$2="2024-25",OBW182="End of period",OBW190="Revenue")),TRUE,FALSE)</f>
        <v>0</v>
      </c>
      <c r="OBX183" s="201" t="b">
        <f>IF(OR(AND('Validation summary'!$B$2="2022-23",OBX182="In-period"),AND('Validation summary'!$B$2="2023-24",OBX182="In-period"),AND('Validation summary'!$B$2="2024-25",OBX182="In-period"),AND('Validation summary'!$B$2="2024-25",OBX182="End of period",OBX190="Revenue")),TRUE,FALSE)</f>
        <v>0</v>
      </c>
      <c r="OBY183" s="201" t="b">
        <f>IF(OR(AND('Validation summary'!$B$2="2022-23",OBY182="In-period"),AND('Validation summary'!$B$2="2023-24",OBY182="In-period"),AND('Validation summary'!$B$2="2024-25",OBY182="In-period"),AND('Validation summary'!$B$2="2024-25",OBY182="End of period",OBY190="Revenue")),TRUE,FALSE)</f>
        <v>0</v>
      </c>
      <c r="OBZ183" s="201" t="b">
        <f>IF(OR(AND('Validation summary'!$B$2="2022-23",OBZ182="In-period"),AND('Validation summary'!$B$2="2023-24",OBZ182="In-period"),AND('Validation summary'!$B$2="2024-25",OBZ182="In-period"),AND('Validation summary'!$B$2="2024-25",OBZ182="End of period",OBZ190="Revenue")),TRUE,FALSE)</f>
        <v>0</v>
      </c>
      <c r="OCA183" s="201" t="b">
        <f>IF(OR(AND('Validation summary'!$B$2="2022-23",OCA182="In-period"),AND('Validation summary'!$B$2="2023-24",OCA182="In-period"),AND('Validation summary'!$B$2="2024-25",OCA182="In-period"),AND('Validation summary'!$B$2="2024-25",OCA182="End of period",OCA190="Revenue")),TRUE,FALSE)</f>
        <v>0</v>
      </c>
      <c r="OCB183" s="201" t="b">
        <f>IF(OR(AND('Validation summary'!$B$2="2022-23",OCB182="In-period"),AND('Validation summary'!$B$2="2023-24",OCB182="In-period"),AND('Validation summary'!$B$2="2024-25",OCB182="In-period"),AND('Validation summary'!$B$2="2024-25",OCB182="End of period",OCB190="Revenue")),TRUE,FALSE)</f>
        <v>0</v>
      </c>
      <c r="OCC183" s="201" t="b">
        <f>IF(OR(AND('Validation summary'!$B$2="2022-23",OCC182="In-period"),AND('Validation summary'!$B$2="2023-24",OCC182="In-period"),AND('Validation summary'!$B$2="2024-25",OCC182="In-period"),AND('Validation summary'!$B$2="2024-25",OCC182="End of period",OCC190="Revenue")),TRUE,FALSE)</f>
        <v>0</v>
      </c>
      <c r="OCD183" s="201" t="b">
        <f>IF(OR(AND('Validation summary'!$B$2="2022-23",OCD182="In-period"),AND('Validation summary'!$B$2="2023-24",OCD182="In-period"),AND('Validation summary'!$B$2="2024-25",OCD182="In-period"),AND('Validation summary'!$B$2="2024-25",OCD182="End of period",OCD190="Revenue")),TRUE,FALSE)</f>
        <v>0</v>
      </c>
      <c r="OCE183" s="201" t="b">
        <f>IF(OR(AND('Validation summary'!$B$2="2022-23",OCE182="In-period"),AND('Validation summary'!$B$2="2023-24",OCE182="In-period"),AND('Validation summary'!$B$2="2024-25",OCE182="In-period"),AND('Validation summary'!$B$2="2024-25",OCE182="End of period",OCE190="Revenue")),TRUE,FALSE)</f>
        <v>0</v>
      </c>
      <c r="OCF183" s="201" t="b">
        <f>IF(OR(AND('Validation summary'!$B$2="2022-23",OCF182="In-period"),AND('Validation summary'!$B$2="2023-24",OCF182="In-period"),AND('Validation summary'!$B$2="2024-25",OCF182="In-period"),AND('Validation summary'!$B$2="2024-25",OCF182="End of period",OCF190="Revenue")),TRUE,FALSE)</f>
        <v>0</v>
      </c>
      <c r="OCG183" s="201" t="b">
        <f>IF(OR(AND('Validation summary'!$B$2="2022-23",OCG182="In-period"),AND('Validation summary'!$B$2="2023-24",OCG182="In-period"),AND('Validation summary'!$B$2="2024-25",OCG182="In-period"),AND('Validation summary'!$B$2="2024-25",OCG182="End of period",OCG190="Revenue")),TRUE,FALSE)</f>
        <v>0</v>
      </c>
      <c r="OCH183" s="201" t="b">
        <f>IF(OR(AND('Validation summary'!$B$2="2022-23",OCH182="In-period"),AND('Validation summary'!$B$2="2023-24",OCH182="In-period"),AND('Validation summary'!$B$2="2024-25",OCH182="In-period"),AND('Validation summary'!$B$2="2024-25",OCH182="End of period",OCH190="Revenue")),TRUE,FALSE)</f>
        <v>0</v>
      </c>
      <c r="OCI183" s="201" t="b">
        <f>IF(OR(AND('Validation summary'!$B$2="2022-23",OCI182="In-period"),AND('Validation summary'!$B$2="2023-24",OCI182="In-period"),AND('Validation summary'!$B$2="2024-25",OCI182="In-period"),AND('Validation summary'!$B$2="2024-25",OCI182="End of period",OCI190="Revenue")),TRUE,FALSE)</f>
        <v>0</v>
      </c>
      <c r="OCJ183" s="201" t="b">
        <f>IF(OR(AND('Validation summary'!$B$2="2022-23",OCJ182="In-period"),AND('Validation summary'!$B$2="2023-24",OCJ182="In-period"),AND('Validation summary'!$B$2="2024-25",OCJ182="In-period"),AND('Validation summary'!$B$2="2024-25",OCJ182="End of period",OCJ190="Revenue")),TRUE,FALSE)</f>
        <v>0</v>
      </c>
      <c r="OCK183" s="201" t="b">
        <f>IF(OR(AND('Validation summary'!$B$2="2022-23",OCK182="In-period"),AND('Validation summary'!$B$2="2023-24",OCK182="In-period"),AND('Validation summary'!$B$2="2024-25",OCK182="In-period"),AND('Validation summary'!$B$2="2024-25",OCK182="End of period",OCK190="Revenue")),TRUE,FALSE)</f>
        <v>0</v>
      </c>
      <c r="OCL183" s="201" t="b">
        <f>IF(OR(AND('Validation summary'!$B$2="2022-23",OCL182="In-period"),AND('Validation summary'!$B$2="2023-24",OCL182="In-period"),AND('Validation summary'!$B$2="2024-25",OCL182="In-period"),AND('Validation summary'!$B$2="2024-25",OCL182="End of period",OCL190="Revenue")),TRUE,FALSE)</f>
        <v>0</v>
      </c>
      <c r="OCM183" s="201" t="b">
        <f>IF(OR(AND('Validation summary'!$B$2="2022-23",OCM182="In-period"),AND('Validation summary'!$B$2="2023-24",OCM182="In-period"),AND('Validation summary'!$B$2="2024-25",OCM182="In-period"),AND('Validation summary'!$B$2="2024-25",OCM182="End of period",OCM190="Revenue")),TRUE,FALSE)</f>
        <v>0</v>
      </c>
      <c r="OCN183" s="201" t="b">
        <f>IF(OR(AND('Validation summary'!$B$2="2022-23",OCN182="In-period"),AND('Validation summary'!$B$2="2023-24",OCN182="In-period"),AND('Validation summary'!$B$2="2024-25",OCN182="In-period"),AND('Validation summary'!$B$2="2024-25",OCN182="End of period",OCN190="Revenue")),TRUE,FALSE)</f>
        <v>0</v>
      </c>
      <c r="OCO183" s="201" t="b">
        <f>IF(OR(AND('Validation summary'!$B$2="2022-23",OCO182="In-period"),AND('Validation summary'!$B$2="2023-24",OCO182="In-period"),AND('Validation summary'!$B$2="2024-25",OCO182="In-period"),AND('Validation summary'!$B$2="2024-25",OCO182="End of period",OCO190="Revenue")),TRUE,FALSE)</f>
        <v>0</v>
      </c>
      <c r="OCP183" s="201" t="b">
        <f>IF(OR(AND('Validation summary'!$B$2="2022-23",OCP182="In-period"),AND('Validation summary'!$B$2="2023-24",OCP182="In-period"),AND('Validation summary'!$B$2="2024-25",OCP182="In-period"),AND('Validation summary'!$B$2="2024-25",OCP182="End of period",OCP190="Revenue")),TRUE,FALSE)</f>
        <v>0</v>
      </c>
      <c r="OCQ183" s="201" t="b">
        <f>IF(OR(AND('Validation summary'!$B$2="2022-23",OCQ182="In-period"),AND('Validation summary'!$B$2="2023-24",OCQ182="In-period"),AND('Validation summary'!$B$2="2024-25",OCQ182="In-period"),AND('Validation summary'!$B$2="2024-25",OCQ182="End of period",OCQ190="Revenue")),TRUE,FALSE)</f>
        <v>0</v>
      </c>
      <c r="OCR183" s="201" t="b">
        <f>IF(OR(AND('Validation summary'!$B$2="2022-23",OCR182="In-period"),AND('Validation summary'!$B$2="2023-24",OCR182="In-period"),AND('Validation summary'!$B$2="2024-25",OCR182="In-period"),AND('Validation summary'!$B$2="2024-25",OCR182="End of period",OCR190="Revenue")),TRUE,FALSE)</f>
        <v>0</v>
      </c>
      <c r="OCS183" s="201" t="b">
        <f>IF(OR(AND('Validation summary'!$B$2="2022-23",OCS182="In-period"),AND('Validation summary'!$B$2="2023-24",OCS182="In-period"),AND('Validation summary'!$B$2="2024-25",OCS182="In-period"),AND('Validation summary'!$B$2="2024-25",OCS182="End of period",OCS190="Revenue")),TRUE,FALSE)</f>
        <v>0</v>
      </c>
      <c r="OCT183" s="201" t="b">
        <f>IF(OR(AND('Validation summary'!$B$2="2022-23",OCT182="In-period"),AND('Validation summary'!$B$2="2023-24",OCT182="In-period"),AND('Validation summary'!$B$2="2024-25",OCT182="In-period"),AND('Validation summary'!$B$2="2024-25",OCT182="End of period",OCT190="Revenue")),TRUE,FALSE)</f>
        <v>0</v>
      </c>
      <c r="OCU183" s="201" t="b">
        <f>IF(OR(AND('Validation summary'!$B$2="2022-23",OCU182="In-period"),AND('Validation summary'!$B$2="2023-24",OCU182="In-period"),AND('Validation summary'!$B$2="2024-25",OCU182="In-period"),AND('Validation summary'!$B$2="2024-25",OCU182="End of period",OCU190="Revenue")),TRUE,FALSE)</f>
        <v>0</v>
      </c>
      <c r="OCV183" s="201" t="b">
        <f>IF(OR(AND('Validation summary'!$B$2="2022-23",OCV182="In-period"),AND('Validation summary'!$B$2="2023-24",OCV182="In-period"),AND('Validation summary'!$B$2="2024-25",OCV182="In-period"),AND('Validation summary'!$B$2="2024-25",OCV182="End of period",OCV190="Revenue")),TRUE,FALSE)</f>
        <v>0</v>
      </c>
      <c r="OCW183" s="201" t="b">
        <f>IF(OR(AND('Validation summary'!$B$2="2022-23",OCW182="In-period"),AND('Validation summary'!$B$2="2023-24",OCW182="In-period"),AND('Validation summary'!$B$2="2024-25",OCW182="In-period"),AND('Validation summary'!$B$2="2024-25",OCW182="End of period",OCW190="Revenue")),TRUE,FALSE)</f>
        <v>0</v>
      </c>
      <c r="OCX183" s="201" t="b">
        <f>IF(OR(AND('Validation summary'!$B$2="2022-23",OCX182="In-period"),AND('Validation summary'!$B$2="2023-24",OCX182="In-period"),AND('Validation summary'!$B$2="2024-25",OCX182="In-period"),AND('Validation summary'!$B$2="2024-25",OCX182="End of period",OCX190="Revenue")),TRUE,FALSE)</f>
        <v>0</v>
      </c>
      <c r="OCY183" s="201" t="b">
        <f>IF(OR(AND('Validation summary'!$B$2="2022-23",OCY182="In-period"),AND('Validation summary'!$B$2="2023-24",OCY182="In-period"),AND('Validation summary'!$B$2="2024-25",OCY182="In-period"),AND('Validation summary'!$B$2="2024-25",OCY182="End of period",OCY190="Revenue")),TRUE,FALSE)</f>
        <v>0</v>
      </c>
      <c r="OCZ183" s="201" t="b">
        <f>IF(OR(AND('Validation summary'!$B$2="2022-23",OCZ182="In-period"),AND('Validation summary'!$B$2="2023-24",OCZ182="In-period"),AND('Validation summary'!$B$2="2024-25",OCZ182="In-period"),AND('Validation summary'!$B$2="2024-25",OCZ182="End of period",OCZ190="Revenue")),TRUE,FALSE)</f>
        <v>0</v>
      </c>
      <c r="ODA183" s="201" t="b">
        <f>IF(OR(AND('Validation summary'!$B$2="2022-23",ODA182="In-period"),AND('Validation summary'!$B$2="2023-24",ODA182="In-period"),AND('Validation summary'!$B$2="2024-25",ODA182="In-period"),AND('Validation summary'!$B$2="2024-25",ODA182="End of period",ODA190="Revenue")),TRUE,FALSE)</f>
        <v>0</v>
      </c>
      <c r="ODB183" s="201" t="b">
        <f>IF(OR(AND('Validation summary'!$B$2="2022-23",ODB182="In-period"),AND('Validation summary'!$B$2="2023-24",ODB182="In-period"),AND('Validation summary'!$B$2="2024-25",ODB182="In-period"),AND('Validation summary'!$B$2="2024-25",ODB182="End of period",ODB190="Revenue")),TRUE,FALSE)</f>
        <v>0</v>
      </c>
      <c r="ODC183" s="201" t="b">
        <f>IF(OR(AND('Validation summary'!$B$2="2022-23",ODC182="In-period"),AND('Validation summary'!$B$2="2023-24",ODC182="In-period"),AND('Validation summary'!$B$2="2024-25",ODC182="In-period"),AND('Validation summary'!$B$2="2024-25",ODC182="End of period",ODC190="Revenue")),TRUE,FALSE)</f>
        <v>0</v>
      </c>
      <c r="ODD183" s="201" t="b">
        <f>IF(OR(AND('Validation summary'!$B$2="2022-23",ODD182="In-period"),AND('Validation summary'!$B$2="2023-24",ODD182="In-period"),AND('Validation summary'!$B$2="2024-25",ODD182="In-period"),AND('Validation summary'!$B$2="2024-25",ODD182="End of period",ODD190="Revenue")),TRUE,FALSE)</f>
        <v>0</v>
      </c>
      <c r="ODE183" s="201" t="b">
        <f>IF(OR(AND('Validation summary'!$B$2="2022-23",ODE182="In-period"),AND('Validation summary'!$B$2="2023-24",ODE182="In-period"),AND('Validation summary'!$B$2="2024-25",ODE182="In-period"),AND('Validation summary'!$B$2="2024-25",ODE182="End of period",ODE190="Revenue")),TRUE,FALSE)</f>
        <v>0</v>
      </c>
      <c r="ODF183" s="201" t="b">
        <f>IF(OR(AND('Validation summary'!$B$2="2022-23",ODF182="In-period"),AND('Validation summary'!$B$2="2023-24",ODF182="In-period"),AND('Validation summary'!$B$2="2024-25",ODF182="In-period"),AND('Validation summary'!$B$2="2024-25",ODF182="End of period",ODF190="Revenue")),TRUE,FALSE)</f>
        <v>0</v>
      </c>
      <c r="ODG183" s="201" t="b">
        <f>IF(OR(AND('Validation summary'!$B$2="2022-23",ODG182="In-period"),AND('Validation summary'!$B$2="2023-24",ODG182="In-period"),AND('Validation summary'!$B$2="2024-25",ODG182="In-period"),AND('Validation summary'!$B$2="2024-25",ODG182="End of period",ODG190="Revenue")),TRUE,FALSE)</f>
        <v>0</v>
      </c>
      <c r="ODH183" s="201" t="b">
        <f>IF(OR(AND('Validation summary'!$B$2="2022-23",ODH182="In-period"),AND('Validation summary'!$B$2="2023-24",ODH182="In-period"),AND('Validation summary'!$B$2="2024-25",ODH182="In-period"),AND('Validation summary'!$B$2="2024-25",ODH182="End of period",ODH190="Revenue")),TRUE,FALSE)</f>
        <v>0</v>
      </c>
      <c r="ODI183" s="201" t="b">
        <f>IF(OR(AND('Validation summary'!$B$2="2022-23",ODI182="In-period"),AND('Validation summary'!$B$2="2023-24",ODI182="In-period"),AND('Validation summary'!$B$2="2024-25",ODI182="In-period"),AND('Validation summary'!$B$2="2024-25",ODI182="End of period",ODI190="Revenue")),TRUE,FALSE)</f>
        <v>0</v>
      </c>
      <c r="ODJ183" s="201" t="b">
        <f>IF(OR(AND('Validation summary'!$B$2="2022-23",ODJ182="In-period"),AND('Validation summary'!$B$2="2023-24",ODJ182="In-period"),AND('Validation summary'!$B$2="2024-25",ODJ182="In-period"),AND('Validation summary'!$B$2="2024-25",ODJ182="End of period",ODJ190="Revenue")),TRUE,FALSE)</f>
        <v>0</v>
      </c>
      <c r="ODK183" s="201" t="b">
        <f>IF(OR(AND('Validation summary'!$B$2="2022-23",ODK182="In-period"),AND('Validation summary'!$B$2="2023-24",ODK182="In-period"),AND('Validation summary'!$B$2="2024-25",ODK182="In-period"),AND('Validation summary'!$B$2="2024-25",ODK182="End of period",ODK190="Revenue")),TRUE,FALSE)</f>
        <v>0</v>
      </c>
      <c r="ODL183" s="201" t="b">
        <f>IF(OR(AND('Validation summary'!$B$2="2022-23",ODL182="In-period"),AND('Validation summary'!$B$2="2023-24",ODL182="In-period"),AND('Validation summary'!$B$2="2024-25",ODL182="In-period"),AND('Validation summary'!$B$2="2024-25",ODL182="End of period",ODL190="Revenue")),TRUE,FALSE)</f>
        <v>0</v>
      </c>
      <c r="ODM183" s="201" t="b">
        <f>IF(OR(AND('Validation summary'!$B$2="2022-23",ODM182="In-period"),AND('Validation summary'!$B$2="2023-24",ODM182="In-period"),AND('Validation summary'!$B$2="2024-25",ODM182="In-period"),AND('Validation summary'!$B$2="2024-25",ODM182="End of period",ODM190="Revenue")),TRUE,FALSE)</f>
        <v>0</v>
      </c>
      <c r="ODN183" s="201" t="b">
        <f>IF(OR(AND('Validation summary'!$B$2="2022-23",ODN182="In-period"),AND('Validation summary'!$B$2="2023-24",ODN182="In-period"),AND('Validation summary'!$B$2="2024-25",ODN182="In-period"),AND('Validation summary'!$B$2="2024-25",ODN182="End of period",ODN190="Revenue")),TRUE,FALSE)</f>
        <v>0</v>
      </c>
      <c r="ODO183" s="201" t="b">
        <f>IF(OR(AND('Validation summary'!$B$2="2022-23",ODO182="In-period"),AND('Validation summary'!$B$2="2023-24",ODO182="In-period"),AND('Validation summary'!$B$2="2024-25",ODO182="In-period"),AND('Validation summary'!$B$2="2024-25",ODO182="End of period",ODO190="Revenue")),TRUE,FALSE)</f>
        <v>0</v>
      </c>
      <c r="ODP183" s="201" t="b">
        <f>IF(OR(AND('Validation summary'!$B$2="2022-23",ODP182="In-period"),AND('Validation summary'!$B$2="2023-24",ODP182="In-period"),AND('Validation summary'!$B$2="2024-25",ODP182="In-period"),AND('Validation summary'!$B$2="2024-25",ODP182="End of period",ODP190="Revenue")),TRUE,FALSE)</f>
        <v>0</v>
      </c>
      <c r="ODQ183" s="201" t="b">
        <f>IF(OR(AND('Validation summary'!$B$2="2022-23",ODQ182="In-period"),AND('Validation summary'!$B$2="2023-24",ODQ182="In-period"),AND('Validation summary'!$B$2="2024-25",ODQ182="In-period"),AND('Validation summary'!$B$2="2024-25",ODQ182="End of period",ODQ190="Revenue")),TRUE,FALSE)</f>
        <v>0</v>
      </c>
      <c r="ODR183" s="201" t="b">
        <f>IF(OR(AND('Validation summary'!$B$2="2022-23",ODR182="In-period"),AND('Validation summary'!$B$2="2023-24",ODR182="In-period"),AND('Validation summary'!$B$2="2024-25",ODR182="In-period"),AND('Validation summary'!$B$2="2024-25",ODR182="End of period",ODR190="Revenue")),TRUE,FALSE)</f>
        <v>0</v>
      </c>
      <c r="ODS183" s="201" t="b">
        <f>IF(OR(AND('Validation summary'!$B$2="2022-23",ODS182="In-period"),AND('Validation summary'!$B$2="2023-24",ODS182="In-period"),AND('Validation summary'!$B$2="2024-25",ODS182="In-period"),AND('Validation summary'!$B$2="2024-25",ODS182="End of period",ODS190="Revenue")),TRUE,FALSE)</f>
        <v>0</v>
      </c>
      <c r="ODT183" s="201" t="b">
        <f>IF(OR(AND('Validation summary'!$B$2="2022-23",ODT182="In-period"),AND('Validation summary'!$B$2="2023-24",ODT182="In-period"),AND('Validation summary'!$B$2="2024-25",ODT182="In-period"),AND('Validation summary'!$B$2="2024-25",ODT182="End of period",ODT190="Revenue")),TRUE,FALSE)</f>
        <v>0</v>
      </c>
      <c r="ODU183" s="201" t="b">
        <f>IF(OR(AND('Validation summary'!$B$2="2022-23",ODU182="In-period"),AND('Validation summary'!$B$2="2023-24",ODU182="In-period"),AND('Validation summary'!$B$2="2024-25",ODU182="In-period"),AND('Validation summary'!$B$2="2024-25",ODU182="End of period",ODU190="Revenue")),TRUE,FALSE)</f>
        <v>0</v>
      </c>
      <c r="ODV183" s="201" t="b">
        <f>IF(OR(AND('Validation summary'!$B$2="2022-23",ODV182="In-period"),AND('Validation summary'!$B$2="2023-24",ODV182="In-period"),AND('Validation summary'!$B$2="2024-25",ODV182="In-period"),AND('Validation summary'!$B$2="2024-25",ODV182="End of period",ODV190="Revenue")),TRUE,FALSE)</f>
        <v>0</v>
      </c>
      <c r="ODW183" s="201" t="b">
        <f>IF(OR(AND('Validation summary'!$B$2="2022-23",ODW182="In-period"),AND('Validation summary'!$B$2="2023-24",ODW182="In-period"),AND('Validation summary'!$B$2="2024-25",ODW182="In-period"),AND('Validation summary'!$B$2="2024-25",ODW182="End of period",ODW190="Revenue")),TRUE,FALSE)</f>
        <v>0</v>
      </c>
      <c r="ODX183" s="201" t="b">
        <f>IF(OR(AND('Validation summary'!$B$2="2022-23",ODX182="In-period"),AND('Validation summary'!$B$2="2023-24",ODX182="In-period"),AND('Validation summary'!$B$2="2024-25",ODX182="In-period"),AND('Validation summary'!$B$2="2024-25",ODX182="End of period",ODX190="Revenue")),TRUE,FALSE)</f>
        <v>0</v>
      </c>
      <c r="ODY183" s="201" t="b">
        <f>IF(OR(AND('Validation summary'!$B$2="2022-23",ODY182="In-period"),AND('Validation summary'!$B$2="2023-24",ODY182="In-period"),AND('Validation summary'!$B$2="2024-25",ODY182="In-period"),AND('Validation summary'!$B$2="2024-25",ODY182="End of period",ODY190="Revenue")),TRUE,FALSE)</f>
        <v>0</v>
      </c>
      <c r="ODZ183" s="201" t="b">
        <f>IF(OR(AND('Validation summary'!$B$2="2022-23",ODZ182="In-period"),AND('Validation summary'!$B$2="2023-24",ODZ182="In-period"),AND('Validation summary'!$B$2="2024-25",ODZ182="In-period"),AND('Validation summary'!$B$2="2024-25",ODZ182="End of period",ODZ190="Revenue")),TRUE,FALSE)</f>
        <v>0</v>
      </c>
      <c r="OEA183" s="201" t="b">
        <f>IF(OR(AND('Validation summary'!$B$2="2022-23",OEA182="In-period"),AND('Validation summary'!$B$2="2023-24",OEA182="In-period"),AND('Validation summary'!$B$2="2024-25",OEA182="In-period"),AND('Validation summary'!$B$2="2024-25",OEA182="End of period",OEA190="Revenue")),TRUE,FALSE)</f>
        <v>0</v>
      </c>
      <c r="OEB183" s="201" t="b">
        <f>IF(OR(AND('Validation summary'!$B$2="2022-23",OEB182="In-period"),AND('Validation summary'!$B$2="2023-24",OEB182="In-period"),AND('Validation summary'!$B$2="2024-25",OEB182="In-period"),AND('Validation summary'!$B$2="2024-25",OEB182="End of period",OEB190="Revenue")),TRUE,FALSE)</f>
        <v>0</v>
      </c>
      <c r="OEC183" s="201" t="b">
        <f>IF(OR(AND('Validation summary'!$B$2="2022-23",OEC182="In-period"),AND('Validation summary'!$B$2="2023-24",OEC182="In-period"),AND('Validation summary'!$B$2="2024-25",OEC182="In-period"),AND('Validation summary'!$B$2="2024-25",OEC182="End of period",OEC190="Revenue")),TRUE,FALSE)</f>
        <v>0</v>
      </c>
      <c r="OED183" s="201" t="b">
        <f>IF(OR(AND('Validation summary'!$B$2="2022-23",OED182="In-period"),AND('Validation summary'!$B$2="2023-24",OED182="In-period"),AND('Validation summary'!$B$2="2024-25",OED182="In-period"),AND('Validation summary'!$B$2="2024-25",OED182="End of period",OED190="Revenue")),TRUE,FALSE)</f>
        <v>0</v>
      </c>
      <c r="OEE183" s="201" t="b">
        <f>IF(OR(AND('Validation summary'!$B$2="2022-23",OEE182="In-period"),AND('Validation summary'!$B$2="2023-24",OEE182="In-period"),AND('Validation summary'!$B$2="2024-25",OEE182="In-period"),AND('Validation summary'!$B$2="2024-25",OEE182="End of period",OEE190="Revenue")),TRUE,FALSE)</f>
        <v>0</v>
      </c>
      <c r="OEF183" s="201" t="b">
        <f>IF(OR(AND('Validation summary'!$B$2="2022-23",OEF182="In-period"),AND('Validation summary'!$B$2="2023-24",OEF182="In-period"),AND('Validation summary'!$B$2="2024-25",OEF182="In-period"),AND('Validation summary'!$B$2="2024-25",OEF182="End of period",OEF190="Revenue")),TRUE,FALSE)</f>
        <v>0</v>
      </c>
      <c r="OEG183" s="201" t="b">
        <f>IF(OR(AND('Validation summary'!$B$2="2022-23",OEG182="In-period"),AND('Validation summary'!$B$2="2023-24",OEG182="In-period"),AND('Validation summary'!$B$2="2024-25",OEG182="In-period"),AND('Validation summary'!$B$2="2024-25",OEG182="End of period",OEG190="Revenue")),TRUE,FALSE)</f>
        <v>0</v>
      </c>
      <c r="OEH183" s="201" t="b">
        <f>IF(OR(AND('Validation summary'!$B$2="2022-23",OEH182="In-period"),AND('Validation summary'!$B$2="2023-24",OEH182="In-period"),AND('Validation summary'!$B$2="2024-25",OEH182="In-period"),AND('Validation summary'!$B$2="2024-25",OEH182="End of period",OEH190="Revenue")),TRUE,FALSE)</f>
        <v>0</v>
      </c>
      <c r="OEI183" s="201" t="b">
        <f>IF(OR(AND('Validation summary'!$B$2="2022-23",OEI182="In-period"),AND('Validation summary'!$B$2="2023-24",OEI182="In-period"),AND('Validation summary'!$B$2="2024-25",OEI182="In-period"),AND('Validation summary'!$B$2="2024-25",OEI182="End of period",OEI190="Revenue")),TRUE,FALSE)</f>
        <v>0</v>
      </c>
      <c r="OEJ183" s="201" t="b">
        <f>IF(OR(AND('Validation summary'!$B$2="2022-23",OEJ182="In-period"),AND('Validation summary'!$B$2="2023-24",OEJ182="In-period"),AND('Validation summary'!$B$2="2024-25",OEJ182="In-period"),AND('Validation summary'!$B$2="2024-25",OEJ182="End of period",OEJ190="Revenue")),TRUE,FALSE)</f>
        <v>0</v>
      </c>
      <c r="OEK183" s="201" t="b">
        <f>IF(OR(AND('Validation summary'!$B$2="2022-23",OEK182="In-period"),AND('Validation summary'!$B$2="2023-24",OEK182="In-period"),AND('Validation summary'!$B$2="2024-25",OEK182="In-period"),AND('Validation summary'!$B$2="2024-25",OEK182="End of period",OEK190="Revenue")),TRUE,FALSE)</f>
        <v>0</v>
      </c>
      <c r="OEL183" s="201" t="b">
        <f>IF(OR(AND('Validation summary'!$B$2="2022-23",OEL182="In-period"),AND('Validation summary'!$B$2="2023-24",OEL182="In-period"),AND('Validation summary'!$B$2="2024-25",OEL182="In-period"),AND('Validation summary'!$B$2="2024-25",OEL182="End of period",OEL190="Revenue")),TRUE,FALSE)</f>
        <v>0</v>
      </c>
      <c r="OEM183" s="201" t="b">
        <f>IF(OR(AND('Validation summary'!$B$2="2022-23",OEM182="In-period"),AND('Validation summary'!$B$2="2023-24",OEM182="In-period"),AND('Validation summary'!$B$2="2024-25",OEM182="In-period"),AND('Validation summary'!$B$2="2024-25",OEM182="End of period",OEM190="Revenue")),TRUE,FALSE)</f>
        <v>0</v>
      </c>
      <c r="OEN183" s="201" t="b">
        <f>IF(OR(AND('Validation summary'!$B$2="2022-23",OEN182="In-period"),AND('Validation summary'!$B$2="2023-24",OEN182="In-period"),AND('Validation summary'!$B$2="2024-25",OEN182="In-period"),AND('Validation summary'!$B$2="2024-25",OEN182="End of period",OEN190="Revenue")),TRUE,FALSE)</f>
        <v>0</v>
      </c>
      <c r="OEO183" s="201" t="b">
        <f>IF(OR(AND('Validation summary'!$B$2="2022-23",OEO182="In-period"),AND('Validation summary'!$B$2="2023-24",OEO182="In-period"),AND('Validation summary'!$B$2="2024-25",OEO182="In-period"),AND('Validation summary'!$B$2="2024-25",OEO182="End of period",OEO190="Revenue")),TRUE,FALSE)</f>
        <v>0</v>
      </c>
      <c r="OEP183" s="201" t="b">
        <f>IF(OR(AND('Validation summary'!$B$2="2022-23",OEP182="In-period"),AND('Validation summary'!$B$2="2023-24",OEP182="In-period"),AND('Validation summary'!$B$2="2024-25",OEP182="In-period"),AND('Validation summary'!$B$2="2024-25",OEP182="End of period",OEP190="Revenue")),TRUE,FALSE)</f>
        <v>0</v>
      </c>
      <c r="OEQ183" s="201" t="b">
        <f>IF(OR(AND('Validation summary'!$B$2="2022-23",OEQ182="In-period"),AND('Validation summary'!$B$2="2023-24",OEQ182="In-period"),AND('Validation summary'!$B$2="2024-25",OEQ182="In-period"),AND('Validation summary'!$B$2="2024-25",OEQ182="End of period",OEQ190="Revenue")),TRUE,FALSE)</f>
        <v>0</v>
      </c>
      <c r="OER183" s="201" t="b">
        <f>IF(OR(AND('Validation summary'!$B$2="2022-23",OER182="In-period"),AND('Validation summary'!$B$2="2023-24",OER182="In-period"),AND('Validation summary'!$B$2="2024-25",OER182="In-period"),AND('Validation summary'!$B$2="2024-25",OER182="End of period",OER190="Revenue")),TRUE,FALSE)</f>
        <v>0</v>
      </c>
      <c r="OES183" s="201" t="b">
        <f>IF(OR(AND('Validation summary'!$B$2="2022-23",OES182="In-period"),AND('Validation summary'!$B$2="2023-24",OES182="In-period"),AND('Validation summary'!$B$2="2024-25",OES182="In-period"),AND('Validation summary'!$B$2="2024-25",OES182="End of period",OES190="Revenue")),TRUE,FALSE)</f>
        <v>0</v>
      </c>
      <c r="OET183" s="201" t="b">
        <f>IF(OR(AND('Validation summary'!$B$2="2022-23",OET182="In-period"),AND('Validation summary'!$B$2="2023-24",OET182="In-period"),AND('Validation summary'!$B$2="2024-25",OET182="In-period"),AND('Validation summary'!$B$2="2024-25",OET182="End of period",OET190="Revenue")),TRUE,FALSE)</f>
        <v>0</v>
      </c>
      <c r="OEU183" s="201" t="b">
        <f>IF(OR(AND('Validation summary'!$B$2="2022-23",OEU182="In-period"),AND('Validation summary'!$B$2="2023-24",OEU182="In-period"),AND('Validation summary'!$B$2="2024-25",OEU182="In-period"),AND('Validation summary'!$B$2="2024-25",OEU182="End of period",OEU190="Revenue")),TRUE,FALSE)</f>
        <v>0</v>
      </c>
      <c r="OEV183" s="201" t="b">
        <f>IF(OR(AND('Validation summary'!$B$2="2022-23",OEV182="In-period"),AND('Validation summary'!$B$2="2023-24",OEV182="In-period"),AND('Validation summary'!$B$2="2024-25",OEV182="In-period"),AND('Validation summary'!$B$2="2024-25",OEV182="End of period",OEV190="Revenue")),TRUE,FALSE)</f>
        <v>0</v>
      </c>
      <c r="OEW183" s="201" t="b">
        <f>IF(OR(AND('Validation summary'!$B$2="2022-23",OEW182="In-period"),AND('Validation summary'!$B$2="2023-24",OEW182="In-period"),AND('Validation summary'!$B$2="2024-25",OEW182="In-period"),AND('Validation summary'!$B$2="2024-25",OEW182="End of period",OEW190="Revenue")),TRUE,FALSE)</f>
        <v>0</v>
      </c>
      <c r="OEX183" s="201" t="b">
        <f>IF(OR(AND('Validation summary'!$B$2="2022-23",OEX182="In-period"),AND('Validation summary'!$B$2="2023-24",OEX182="In-period"),AND('Validation summary'!$B$2="2024-25",OEX182="In-period"),AND('Validation summary'!$B$2="2024-25",OEX182="End of period",OEX190="Revenue")),TRUE,FALSE)</f>
        <v>0</v>
      </c>
      <c r="OEY183" s="201" t="b">
        <f>IF(OR(AND('Validation summary'!$B$2="2022-23",OEY182="In-period"),AND('Validation summary'!$B$2="2023-24",OEY182="In-period"),AND('Validation summary'!$B$2="2024-25",OEY182="In-period"),AND('Validation summary'!$B$2="2024-25",OEY182="End of period",OEY190="Revenue")),TRUE,FALSE)</f>
        <v>0</v>
      </c>
      <c r="OEZ183" s="201" t="b">
        <f>IF(OR(AND('Validation summary'!$B$2="2022-23",OEZ182="In-period"),AND('Validation summary'!$B$2="2023-24",OEZ182="In-period"),AND('Validation summary'!$B$2="2024-25",OEZ182="In-period"),AND('Validation summary'!$B$2="2024-25",OEZ182="End of period",OEZ190="Revenue")),TRUE,FALSE)</f>
        <v>0</v>
      </c>
      <c r="OFA183" s="201" t="b">
        <f>IF(OR(AND('Validation summary'!$B$2="2022-23",OFA182="In-period"),AND('Validation summary'!$B$2="2023-24",OFA182="In-period"),AND('Validation summary'!$B$2="2024-25",OFA182="In-period"),AND('Validation summary'!$B$2="2024-25",OFA182="End of period",OFA190="Revenue")),TRUE,FALSE)</f>
        <v>0</v>
      </c>
      <c r="OFB183" s="201" t="b">
        <f>IF(OR(AND('Validation summary'!$B$2="2022-23",OFB182="In-period"),AND('Validation summary'!$B$2="2023-24",OFB182="In-period"),AND('Validation summary'!$B$2="2024-25",OFB182="In-period"),AND('Validation summary'!$B$2="2024-25",OFB182="End of period",OFB190="Revenue")),TRUE,FALSE)</f>
        <v>0</v>
      </c>
      <c r="OFC183" s="201" t="b">
        <f>IF(OR(AND('Validation summary'!$B$2="2022-23",OFC182="In-period"),AND('Validation summary'!$B$2="2023-24",OFC182="In-period"),AND('Validation summary'!$B$2="2024-25",OFC182="In-period"),AND('Validation summary'!$B$2="2024-25",OFC182="End of period",OFC190="Revenue")),TRUE,FALSE)</f>
        <v>0</v>
      </c>
      <c r="OFD183" s="201" t="b">
        <f>IF(OR(AND('Validation summary'!$B$2="2022-23",OFD182="In-period"),AND('Validation summary'!$B$2="2023-24",OFD182="In-period"),AND('Validation summary'!$B$2="2024-25",OFD182="In-period"),AND('Validation summary'!$B$2="2024-25",OFD182="End of period",OFD190="Revenue")),TRUE,FALSE)</f>
        <v>0</v>
      </c>
      <c r="OFE183" s="201" t="b">
        <f>IF(OR(AND('Validation summary'!$B$2="2022-23",OFE182="In-period"),AND('Validation summary'!$B$2="2023-24",OFE182="In-period"),AND('Validation summary'!$B$2="2024-25",OFE182="In-period"),AND('Validation summary'!$B$2="2024-25",OFE182="End of period",OFE190="Revenue")),TRUE,FALSE)</f>
        <v>0</v>
      </c>
      <c r="OFF183" s="201" t="b">
        <f>IF(OR(AND('Validation summary'!$B$2="2022-23",OFF182="In-period"),AND('Validation summary'!$B$2="2023-24",OFF182="In-period"),AND('Validation summary'!$B$2="2024-25",OFF182="In-period"),AND('Validation summary'!$B$2="2024-25",OFF182="End of period",OFF190="Revenue")),TRUE,FALSE)</f>
        <v>0</v>
      </c>
      <c r="OFG183" s="201" t="b">
        <f>IF(OR(AND('Validation summary'!$B$2="2022-23",OFG182="In-period"),AND('Validation summary'!$B$2="2023-24",OFG182="In-period"),AND('Validation summary'!$B$2="2024-25",OFG182="In-period"),AND('Validation summary'!$B$2="2024-25",OFG182="End of period",OFG190="Revenue")),TRUE,FALSE)</f>
        <v>0</v>
      </c>
      <c r="OFH183" s="201" t="b">
        <f>IF(OR(AND('Validation summary'!$B$2="2022-23",OFH182="In-period"),AND('Validation summary'!$B$2="2023-24",OFH182="In-period"),AND('Validation summary'!$B$2="2024-25",OFH182="In-period"),AND('Validation summary'!$B$2="2024-25",OFH182="End of period",OFH190="Revenue")),TRUE,FALSE)</f>
        <v>0</v>
      </c>
      <c r="OFI183" s="201" t="b">
        <f>IF(OR(AND('Validation summary'!$B$2="2022-23",OFI182="In-period"),AND('Validation summary'!$B$2="2023-24",OFI182="In-period"),AND('Validation summary'!$B$2="2024-25",OFI182="In-period"),AND('Validation summary'!$B$2="2024-25",OFI182="End of period",OFI190="Revenue")),TRUE,FALSE)</f>
        <v>0</v>
      </c>
      <c r="OFJ183" s="201" t="b">
        <f>IF(OR(AND('Validation summary'!$B$2="2022-23",OFJ182="In-period"),AND('Validation summary'!$B$2="2023-24",OFJ182="In-period"),AND('Validation summary'!$B$2="2024-25",OFJ182="In-period"),AND('Validation summary'!$B$2="2024-25",OFJ182="End of period",OFJ190="Revenue")),TRUE,FALSE)</f>
        <v>0</v>
      </c>
      <c r="OFK183" s="201" t="b">
        <f>IF(OR(AND('Validation summary'!$B$2="2022-23",OFK182="In-period"),AND('Validation summary'!$B$2="2023-24",OFK182="In-period"),AND('Validation summary'!$B$2="2024-25",OFK182="In-period"),AND('Validation summary'!$B$2="2024-25",OFK182="End of period",OFK190="Revenue")),TRUE,FALSE)</f>
        <v>0</v>
      </c>
      <c r="OFL183" s="201" t="b">
        <f>IF(OR(AND('Validation summary'!$B$2="2022-23",OFL182="In-period"),AND('Validation summary'!$B$2="2023-24",OFL182="In-period"),AND('Validation summary'!$B$2="2024-25",OFL182="In-period"),AND('Validation summary'!$B$2="2024-25",OFL182="End of period",OFL190="Revenue")),TRUE,FALSE)</f>
        <v>0</v>
      </c>
      <c r="OFM183" s="201" t="b">
        <f>IF(OR(AND('Validation summary'!$B$2="2022-23",OFM182="In-period"),AND('Validation summary'!$B$2="2023-24",OFM182="In-period"),AND('Validation summary'!$B$2="2024-25",OFM182="In-period"),AND('Validation summary'!$B$2="2024-25",OFM182="End of period",OFM190="Revenue")),TRUE,FALSE)</f>
        <v>0</v>
      </c>
      <c r="OFN183" s="201" t="b">
        <f>IF(OR(AND('Validation summary'!$B$2="2022-23",OFN182="In-period"),AND('Validation summary'!$B$2="2023-24",OFN182="In-period"),AND('Validation summary'!$B$2="2024-25",OFN182="In-period"),AND('Validation summary'!$B$2="2024-25",OFN182="End of period",OFN190="Revenue")),TRUE,FALSE)</f>
        <v>0</v>
      </c>
      <c r="OFO183" s="201" t="b">
        <f>IF(OR(AND('Validation summary'!$B$2="2022-23",OFO182="In-period"),AND('Validation summary'!$B$2="2023-24",OFO182="In-period"),AND('Validation summary'!$B$2="2024-25",OFO182="In-period"),AND('Validation summary'!$B$2="2024-25",OFO182="End of period",OFO190="Revenue")),TRUE,FALSE)</f>
        <v>0</v>
      </c>
      <c r="OFP183" s="201" t="b">
        <f>IF(OR(AND('Validation summary'!$B$2="2022-23",OFP182="In-period"),AND('Validation summary'!$B$2="2023-24",OFP182="In-period"),AND('Validation summary'!$B$2="2024-25",OFP182="In-period"),AND('Validation summary'!$B$2="2024-25",OFP182="End of period",OFP190="Revenue")),TRUE,FALSE)</f>
        <v>0</v>
      </c>
      <c r="OFQ183" s="201" t="b">
        <f>IF(OR(AND('Validation summary'!$B$2="2022-23",OFQ182="In-period"),AND('Validation summary'!$B$2="2023-24",OFQ182="In-period"),AND('Validation summary'!$B$2="2024-25",OFQ182="In-period"),AND('Validation summary'!$B$2="2024-25",OFQ182="End of period",OFQ190="Revenue")),TRUE,FALSE)</f>
        <v>0</v>
      </c>
      <c r="OFR183" s="201" t="b">
        <f>IF(OR(AND('Validation summary'!$B$2="2022-23",OFR182="In-period"),AND('Validation summary'!$B$2="2023-24",OFR182="In-period"),AND('Validation summary'!$B$2="2024-25",OFR182="In-period"),AND('Validation summary'!$B$2="2024-25",OFR182="End of period",OFR190="Revenue")),TRUE,FALSE)</f>
        <v>0</v>
      </c>
      <c r="OFS183" s="201" t="b">
        <f>IF(OR(AND('Validation summary'!$B$2="2022-23",OFS182="In-period"),AND('Validation summary'!$B$2="2023-24",OFS182="In-period"),AND('Validation summary'!$B$2="2024-25",OFS182="In-period"),AND('Validation summary'!$B$2="2024-25",OFS182="End of period",OFS190="Revenue")),TRUE,FALSE)</f>
        <v>0</v>
      </c>
      <c r="OFT183" s="201" t="b">
        <f>IF(OR(AND('Validation summary'!$B$2="2022-23",OFT182="In-period"),AND('Validation summary'!$B$2="2023-24",OFT182="In-period"),AND('Validation summary'!$B$2="2024-25",OFT182="In-period"),AND('Validation summary'!$B$2="2024-25",OFT182="End of period",OFT190="Revenue")),TRUE,FALSE)</f>
        <v>0</v>
      </c>
      <c r="OFU183" s="201" t="b">
        <f>IF(OR(AND('Validation summary'!$B$2="2022-23",OFU182="In-period"),AND('Validation summary'!$B$2="2023-24",OFU182="In-period"),AND('Validation summary'!$B$2="2024-25",OFU182="In-period"),AND('Validation summary'!$B$2="2024-25",OFU182="End of period",OFU190="Revenue")),TRUE,FALSE)</f>
        <v>0</v>
      </c>
      <c r="OFV183" s="201" t="b">
        <f>IF(OR(AND('Validation summary'!$B$2="2022-23",OFV182="In-period"),AND('Validation summary'!$B$2="2023-24",OFV182="In-period"),AND('Validation summary'!$B$2="2024-25",OFV182="In-period"),AND('Validation summary'!$B$2="2024-25",OFV182="End of period",OFV190="Revenue")),TRUE,FALSE)</f>
        <v>0</v>
      </c>
      <c r="OFW183" s="201" t="b">
        <f>IF(OR(AND('Validation summary'!$B$2="2022-23",OFW182="In-period"),AND('Validation summary'!$B$2="2023-24",OFW182="In-period"),AND('Validation summary'!$B$2="2024-25",OFW182="In-period"),AND('Validation summary'!$B$2="2024-25",OFW182="End of period",OFW190="Revenue")),TRUE,FALSE)</f>
        <v>0</v>
      </c>
      <c r="OFX183" s="201" t="b">
        <f>IF(OR(AND('Validation summary'!$B$2="2022-23",OFX182="In-period"),AND('Validation summary'!$B$2="2023-24",OFX182="In-period"),AND('Validation summary'!$B$2="2024-25",OFX182="In-period"),AND('Validation summary'!$B$2="2024-25",OFX182="End of period",OFX190="Revenue")),TRUE,FALSE)</f>
        <v>0</v>
      </c>
      <c r="OFY183" s="201" t="b">
        <f>IF(OR(AND('Validation summary'!$B$2="2022-23",OFY182="In-period"),AND('Validation summary'!$B$2="2023-24",OFY182="In-period"),AND('Validation summary'!$B$2="2024-25",OFY182="In-period"),AND('Validation summary'!$B$2="2024-25",OFY182="End of period",OFY190="Revenue")),TRUE,FALSE)</f>
        <v>0</v>
      </c>
      <c r="OFZ183" s="201" t="b">
        <f>IF(OR(AND('Validation summary'!$B$2="2022-23",OFZ182="In-period"),AND('Validation summary'!$B$2="2023-24",OFZ182="In-period"),AND('Validation summary'!$B$2="2024-25",OFZ182="In-period"),AND('Validation summary'!$B$2="2024-25",OFZ182="End of period",OFZ190="Revenue")),TRUE,FALSE)</f>
        <v>0</v>
      </c>
      <c r="OGA183" s="201" t="b">
        <f>IF(OR(AND('Validation summary'!$B$2="2022-23",OGA182="In-period"),AND('Validation summary'!$B$2="2023-24",OGA182="In-period"),AND('Validation summary'!$B$2="2024-25",OGA182="In-period"),AND('Validation summary'!$B$2="2024-25",OGA182="End of period",OGA190="Revenue")),TRUE,FALSE)</f>
        <v>0</v>
      </c>
      <c r="OGB183" s="201" t="b">
        <f>IF(OR(AND('Validation summary'!$B$2="2022-23",OGB182="In-period"),AND('Validation summary'!$B$2="2023-24",OGB182="In-period"),AND('Validation summary'!$B$2="2024-25",OGB182="In-period"),AND('Validation summary'!$B$2="2024-25",OGB182="End of period",OGB190="Revenue")),TRUE,FALSE)</f>
        <v>0</v>
      </c>
      <c r="OGC183" s="201" t="b">
        <f>IF(OR(AND('Validation summary'!$B$2="2022-23",OGC182="In-period"),AND('Validation summary'!$B$2="2023-24",OGC182="In-period"),AND('Validation summary'!$B$2="2024-25",OGC182="In-period"),AND('Validation summary'!$B$2="2024-25",OGC182="End of period",OGC190="Revenue")),TRUE,FALSE)</f>
        <v>0</v>
      </c>
      <c r="OGD183" s="201" t="b">
        <f>IF(OR(AND('Validation summary'!$B$2="2022-23",OGD182="In-period"),AND('Validation summary'!$B$2="2023-24",OGD182="In-period"),AND('Validation summary'!$B$2="2024-25",OGD182="In-period"),AND('Validation summary'!$B$2="2024-25",OGD182="End of period",OGD190="Revenue")),TRUE,FALSE)</f>
        <v>0</v>
      </c>
      <c r="OGE183" s="201" t="b">
        <f>IF(OR(AND('Validation summary'!$B$2="2022-23",OGE182="In-period"),AND('Validation summary'!$B$2="2023-24",OGE182="In-period"),AND('Validation summary'!$B$2="2024-25",OGE182="In-period"),AND('Validation summary'!$B$2="2024-25",OGE182="End of period",OGE190="Revenue")),TRUE,FALSE)</f>
        <v>0</v>
      </c>
      <c r="OGF183" s="201" t="b">
        <f>IF(OR(AND('Validation summary'!$B$2="2022-23",OGF182="In-period"),AND('Validation summary'!$B$2="2023-24",OGF182="In-period"),AND('Validation summary'!$B$2="2024-25",OGF182="In-period"),AND('Validation summary'!$B$2="2024-25",OGF182="End of period",OGF190="Revenue")),TRUE,FALSE)</f>
        <v>0</v>
      </c>
      <c r="OGG183" s="201" t="b">
        <f>IF(OR(AND('Validation summary'!$B$2="2022-23",OGG182="In-period"),AND('Validation summary'!$B$2="2023-24",OGG182="In-period"),AND('Validation summary'!$B$2="2024-25",OGG182="In-period"),AND('Validation summary'!$B$2="2024-25",OGG182="End of period",OGG190="Revenue")),TRUE,FALSE)</f>
        <v>0</v>
      </c>
      <c r="OGH183" s="201" t="b">
        <f>IF(OR(AND('Validation summary'!$B$2="2022-23",OGH182="In-period"),AND('Validation summary'!$B$2="2023-24",OGH182="In-period"),AND('Validation summary'!$B$2="2024-25",OGH182="In-period"),AND('Validation summary'!$B$2="2024-25",OGH182="End of period",OGH190="Revenue")),TRUE,FALSE)</f>
        <v>0</v>
      </c>
      <c r="OGI183" s="201" t="b">
        <f>IF(OR(AND('Validation summary'!$B$2="2022-23",OGI182="In-period"),AND('Validation summary'!$B$2="2023-24",OGI182="In-period"),AND('Validation summary'!$B$2="2024-25",OGI182="In-period"),AND('Validation summary'!$B$2="2024-25",OGI182="End of period",OGI190="Revenue")),TRUE,FALSE)</f>
        <v>0</v>
      </c>
      <c r="OGJ183" s="201" t="b">
        <f>IF(OR(AND('Validation summary'!$B$2="2022-23",OGJ182="In-period"),AND('Validation summary'!$B$2="2023-24",OGJ182="In-period"),AND('Validation summary'!$B$2="2024-25",OGJ182="In-period"),AND('Validation summary'!$B$2="2024-25",OGJ182="End of period",OGJ190="Revenue")),TRUE,FALSE)</f>
        <v>0</v>
      </c>
      <c r="OGK183" s="201" t="b">
        <f>IF(OR(AND('Validation summary'!$B$2="2022-23",OGK182="In-period"),AND('Validation summary'!$B$2="2023-24",OGK182="In-period"),AND('Validation summary'!$B$2="2024-25",OGK182="In-period"),AND('Validation summary'!$B$2="2024-25",OGK182="End of period",OGK190="Revenue")),TRUE,FALSE)</f>
        <v>0</v>
      </c>
      <c r="OGL183" s="201" t="b">
        <f>IF(OR(AND('Validation summary'!$B$2="2022-23",OGL182="In-period"),AND('Validation summary'!$B$2="2023-24",OGL182="In-period"),AND('Validation summary'!$B$2="2024-25",OGL182="In-period"),AND('Validation summary'!$B$2="2024-25",OGL182="End of period",OGL190="Revenue")),TRUE,FALSE)</f>
        <v>0</v>
      </c>
      <c r="OGM183" s="201" t="b">
        <f>IF(OR(AND('Validation summary'!$B$2="2022-23",OGM182="In-period"),AND('Validation summary'!$B$2="2023-24",OGM182="In-period"),AND('Validation summary'!$B$2="2024-25",OGM182="In-period"),AND('Validation summary'!$B$2="2024-25",OGM182="End of period",OGM190="Revenue")),TRUE,FALSE)</f>
        <v>0</v>
      </c>
      <c r="OGN183" s="201" t="b">
        <f>IF(OR(AND('Validation summary'!$B$2="2022-23",OGN182="In-period"),AND('Validation summary'!$B$2="2023-24",OGN182="In-period"),AND('Validation summary'!$B$2="2024-25",OGN182="In-period"),AND('Validation summary'!$B$2="2024-25",OGN182="End of period",OGN190="Revenue")),TRUE,FALSE)</f>
        <v>0</v>
      </c>
      <c r="OGO183" s="201" t="b">
        <f>IF(OR(AND('Validation summary'!$B$2="2022-23",OGO182="In-period"),AND('Validation summary'!$B$2="2023-24",OGO182="In-period"),AND('Validation summary'!$B$2="2024-25",OGO182="In-period"),AND('Validation summary'!$B$2="2024-25",OGO182="End of period",OGO190="Revenue")),TRUE,FALSE)</f>
        <v>0</v>
      </c>
      <c r="OGP183" s="201" t="b">
        <f>IF(OR(AND('Validation summary'!$B$2="2022-23",OGP182="In-period"),AND('Validation summary'!$B$2="2023-24",OGP182="In-period"),AND('Validation summary'!$B$2="2024-25",OGP182="In-period"),AND('Validation summary'!$B$2="2024-25",OGP182="End of period",OGP190="Revenue")),TRUE,FALSE)</f>
        <v>0</v>
      </c>
      <c r="OGQ183" s="201" t="b">
        <f>IF(OR(AND('Validation summary'!$B$2="2022-23",OGQ182="In-period"),AND('Validation summary'!$B$2="2023-24",OGQ182="In-period"),AND('Validation summary'!$B$2="2024-25",OGQ182="In-period"),AND('Validation summary'!$B$2="2024-25",OGQ182="End of period",OGQ190="Revenue")),TRUE,FALSE)</f>
        <v>0</v>
      </c>
      <c r="OGR183" s="201" t="b">
        <f>IF(OR(AND('Validation summary'!$B$2="2022-23",OGR182="In-period"),AND('Validation summary'!$B$2="2023-24",OGR182="In-period"),AND('Validation summary'!$B$2="2024-25",OGR182="In-period"),AND('Validation summary'!$B$2="2024-25",OGR182="End of period",OGR190="Revenue")),TRUE,FALSE)</f>
        <v>0</v>
      </c>
      <c r="OGS183" s="201" t="b">
        <f>IF(OR(AND('Validation summary'!$B$2="2022-23",OGS182="In-period"),AND('Validation summary'!$B$2="2023-24",OGS182="In-period"),AND('Validation summary'!$B$2="2024-25",OGS182="In-period"),AND('Validation summary'!$B$2="2024-25",OGS182="End of period",OGS190="Revenue")),TRUE,FALSE)</f>
        <v>0</v>
      </c>
      <c r="OGT183" s="201" t="b">
        <f>IF(OR(AND('Validation summary'!$B$2="2022-23",OGT182="In-period"),AND('Validation summary'!$B$2="2023-24",OGT182="In-period"),AND('Validation summary'!$B$2="2024-25",OGT182="In-period"),AND('Validation summary'!$B$2="2024-25",OGT182="End of period",OGT190="Revenue")),TRUE,FALSE)</f>
        <v>0</v>
      </c>
      <c r="OGU183" s="201" t="b">
        <f>IF(OR(AND('Validation summary'!$B$2="2022-23",OGU182="In-period"),AND('Validation summary'!$B$2="2023-24",OGU182="In-period"),AND('Validation summary'!$B$2="2024-25",OGU182="In-period"),AND('Validation summary'!$B$2="2024-25",OGU182="End of period",OGU190="Revenue")),TRUE,FALSE)</f>
        <v>0</v>
      </c>
      <c r="OGV183" s="201" t="b">
        <f>IF(OR(AND('Validation summary'!$B$2="2022-23",OGV182="In-period"),AND('Validation summary'!$B$2="2023-24",OGV182="In-period"),AND('Validation summary'!$B$2="2024-25",OGV182="In-period"),AND('Validation summary'!$B$2="2024-25",OGV182="End of period",OGV190="Revenue")),TRUE,FALSE)</f>
        <v>0</v>
      </c>
      <c r="OGW183" s="201" t="b">
        <f>IF(OR(AND('Validation summary'!$B$2="2022-23",OGW182="In-period"),AND('Validation summary'!$B$2="2023-24",OGW182="In-period"),AND('Validation summary'!$B$2="2024-25",OGW182="In-period"),AND('Validation summary'!$B$2="2024-25",OGW182="End of period",OGW190="Revenue")),TRUE,FALSE)</f>
        <v>0</v>
      </c>
      <c r="OGX183" s="201" t="b">
        <f>IF(OR(AND('Validation summary'!$B$2="2022-23",OGX182="In-period"),AND('Validation summary'!$B$2="2023-24",OGX182="In-period"),AND('Validation summary'!$B$2="2024-25",OGX182="In-period"),AND('Validation summary'!$B$2="2024-25",OGX182="End of period",OGX190="Revenue")),TRUE,FALSE)</f>
        <v>0</v>
      </c>
      <c r="OGY183" s="201" t="b">
        <f>IF(OR(AND('Validation summary'!$B$2="2022-23",OGY182="In-period"),AND('Validation summary'!$B$2="2023-24",OGY182="In-period"),AND('Validation summary'!$B$2="2024-25",OGY182="In-period"),AND('Validation summary'!$B$2="2024-25",OGY182="End of period",OGY190="Revenue")),TRUE,FALSE)</f>
        <v>0</v>
      </c>
      <c r="OGZ183" s="201" t="b">
        <f>IF(OR(AND('Validation summary'!$B$2="2022-23",OGZ182="In-period"),AND('Validation summary'!$B$2="2023-24",OGZ182="In-period"),AND('Validation summary'!$B$2="2024-25",OGZ182="In-period"),AND('Validation summary'!$B$2="2024-25",OGZ182="End of period",OGZ190="Revenue")),TRUE,FALSE)</f>
        <v>0</v>
      </c>
      <c r="OHA183" s="201" t="b">
        <f>IF(OR(AND('Validation summary'!$B$2="2022-23",OHA182="In-period"),AND('Validation summary'!$B$2="2023-24",OHA182="In-period"),AND('Validation summary'!$B$2="2024-25",OHA182="In-period"),AND('Validation summary'!$B$2="2024-25",OHA182="End of period",OHA190="Revenue")),TRUE,FALSE)</f>
        <v>0</v>
      </c>
      <c r="OHB183" s="201" t="b">
        <f>IF(OR(AND('Validation summary'!$B$2="2022-23",OHB182="In-period"),AND('Validation summary'!$B$2="2023-24",OHB182="In-period"),AND('Validation summary'!$B$2="2024-25",OHB182="In-period"),AND('Validation summary'!$B$2="2024-25",OHB182="End of period",OHB190="Revenue")),TRUE,FALSE)</f>
        <v>0</v>
      </c>
      <c r="OHC183" s="201" t="b">
        <f>IF(OR(AND('Validation summary'!$B$2="2022-23",OHC182="In-period"),AND('Validation summary'!$B$2="2023-24",OHC182="In-period"),AND('Validation summary'!$B$2="2024-25",OHC182="In-period"),AND('Validation summary'!$B$2="2024-25",OHC182="End of period",OHC190="Revenue")),TRUE,FALSE)</f>
        <v>0</v>
      </c>
      <c r="OHD183" s="201" t="b">
        <f>IF(OR(AND('Validation summary'!$B$2="2022-23",OHD182="In-period"),AND('Validation summary'!$B$2="2023-24",OHD182="In-period"),AND('Validation summary'!$B$2="2024-25",OHD182="In-period"),AND('Validation summary'!$B$2="2024-25",OHD182="End of period",OHD190="Revenue")),TRUE,FALSE)</f>
        <v>0</v>
      </c>
      <c r="OHE183" s="201" t="b">
        <f>IF(OR(AND('Validation summary'!$B$2="2022-23",OHE182="In-period"),AND('Validation summary'!$B$2="2023-24",OHE182="In-period"),AND('Validation summary'!$B$2="2024-25",OHE182="In-period"),AND('Validation summary'!$B$2="2024-25",OHE182="End of period",OHE190="Revenue")),TRUE,FALSE)</f>
        <v>0</v>
      </c>
      <c r="OHF183" s="201" t="b">
        <f>IF(OR(AND('Validation summary'!$B$2="2022-23",OHF182="In-period"),AND('Validation summary'!$B$2="2023-24",OHF182="In-period"),AND('Validation summary'!$B$2="2024-25",OHF182="In-period"),AND('Validation summary'!$B$2="2024-25",OHF182="End of period",OHF190="Revenue")),TRUE,FALSE)</f>
        <v>0</v>
      </c>
      <c r="OHG183" s="201" t="b">
        <f>IF(OR(AND('Validation summary'!$B$2="2022-23",OHG182="In-period"),AND('Validation summary'!$B$2="2023-24",OHG182="In-period"),AND('Validation summary'!$B$2="2024-25",OHG182="In-period"),AND('Validation summary'!$B$2="2024-25",OHG182="End of period",OHG190="Revenue")),TRUE,FALSE)</f>
        <v>0</v>
      </c>
      <c r="OHH183" s="201" t="b">
        <f>IF(OR(AND('Validation summary'!$B$2="2022-23",OHH182="In-period"),AND('Validation summary'!$B$2="2023-24",OHH182="In-period"),AND('Validation summary'!$B$2="2024-25",OHH182="In-period"),AND('Validation summary'!$B$2="2024-25",OHH182="End of period",OHH190="Revenue")),TRUE,FALSE)</f>
        <v>0</v>
      </c>
      <c r="OHI183" s="201" t="b">
        <f>IF(OR(AND('Validation summary'!$B$2="2022-23",OHI182="In-period"),AND('Validation summary'!$B$2="2023-24",OHI182="In-period"),AND('Validation summary'!$B$2="2024-25",OHI182="In-period"),AND('Validation summary'!$B$2="2024-25",OHI182="End of period",OHI190="Revenue")),TRUE,FALSE)</f>
        <v>0</v>
      </c>
      <c r="OHJ183" s="201" t="b">
        <f>IF(OR(AND('Validation summary'!$B$2="2022-23",OHJ182="In-period"),AND('Validation summary'!$B$2="2023-24",OHJ182="In-period"),AND('Validation summary'!$B$2="2024-25",OHJ182="In-period"),AND('Validation summary'!$B$2="2024-25",OHJ182="End of period",OHJ190="Revenue")),TRUE,FALSE)</f>
        <v>0</v>
      </c>
      <c r="OHK183" s="201" t="b">
        <f>IF(OR(AND('Validation summary'!$B$2="2022-23",OHK182="In-period"),AND('Validation summary'!$B$2="2023-24",OHK182="In-period"),AND('Validation summary'!$B$2="2024-25",OHK182="In-period"),AND('Validation summary'!$B$2="2024-25",OHK182="End of period",OHK190="Revenue")),TRUE,FALSE)</f>
        <v>0</v>
      </c>
      <c r="OHL183" s="201" t="b">
        <f>IF(OR(AND('Validation summary'!$B$2="2022-23",OHL182="In-period"),AND('Validation summary'!$B$2="2023-24",OHL182="In-period"),AND('Validation summary'!$B$2="2024-25",OHL182="In-period"),AND('Validation summary'!$B$2="2024-25",OHL182="End of period",OHL190="Revenue")),TRUE,FALSE)</f>
        <v>0</v>
      </c>
      <c r="OHM183" s="201" t="b">
        <f>IF(OR(AND('Validation summary'!$B$2="2022-23",OHM182="In-period"),AND('Validation summary'!$B$2="2023-24",OHM182="In-period"),AND('Validation summary'!$B$2="2024-25",OHM182="In-period"),AND('Validation summary'!$B$2="2024-25",OHM182="End of period",OHM190="Revenue")),TRUE,FALSE)</f>
        <v>0</v>
      </c>
      <c r="OHN183" s="201" t="b">
        <f>IF(OR(AND('Validation summary'!$B$2="2022-23",OHN182="In-period"),AND('Validation summary'!$B$2="2023-24",OHN182="In-period"),AND('Validation summary'!$B$2="2024-25",OHN182="In-period"),AND('Validation summary'!$B$2="2024-25",OHN182="End of period",OHN190="Revenue")),TRUE,FALSE)</f>
        <v>0</v>
      </c>
      <c r="OHO183" s="201" t="b">
        <f>IF(OR(AND('Validation summary'!$B$2="2022-23",OHO182="In-period"),AND('Validation summary'!$B$2="2023-24",OHO182="In-period"),AND('Validation summary'!$B$2="2024-25",OHO182="In-period"),AND('Validation summary'!$B$2="2024-25",OHO182="End of period",OHO190="Revenue")),TRUE,FALSE)</f>
        <v>0</v>
      </c>
      <c r="OHP183" s="201" t="b">
        <f>IF(OR(AND('Validation summary'!$B$2="2022-23",OHP182="In-period"),AND('Validation summary'!$B$2="2023-24",OHP182="In-period"),AND('Validation summary'!$B$2="2024-25",OHP182="In-period"),AND('Validation summary'!$B$2="2024-25",OHP182="End of period",OHP190="Revenue")),TRUE,FALSE)</f>
        <v>0</v>
      </c>
      <c r="OHQ183" s="201" t="b">
        <f>IF(OR(AND('Validation summary'!$B$2="2022-23",OHQ182="In-period"),AND('Validation summary'!$B$2="2023-24",OHQ182="In-period"),AND('Validation summary'!$B$2="2024-25",OHQ182="In-period"),AND('Validation summary'!$B$2="2024-25",OHQ182="End of period",OHQ190="Revenue")),TRUE,FALSE)</f>
        <v>0</v>
      </c>
      <c r="OHR183" s="201" t="b">
        <f>IF(OR(AND('Validation summary'!$B$2="2022-23",OHR182="In-period"),AND('Validation summary'!$B$2="2023-24",OHR182="In-period"),AND('Validation summary'!$B$2="2024-25",OHR182="In-period"),AND('Validation summary'!$B$2="2024-25",OHR182="End of period",OHR190="Revenue")),TRUE,FALSE)</f>
        <v>0</v>
      </c>
      <c r="OHS183" s="201" t="b">
        <f>IF(OR(AND('Validation summary'!$B$2="2022-23",OHS182="In-period"),AND('Validation summary'!$B$2="2023-24",OHS182="In-period"),AND('Validation summary'!$B$2="2024-25",OHS182="In-period"),AND('Validation summary'!$B$2="2024-25",OHS182="End of period",OHS190="Revenue")),TRUE,FALSE)</f>
        <v>0</v>
      </c>
      <c r="OHT183" s="201" t="b">
        <f>IF(OR(AND('Validation summary'!$B$2="2022-23",OHT182="In-period"),AND('Validation summary'!$B$2="2023-24",OHT182="In-period"),AND('Validation summary'!$B$2="2024-25",OHT182="In-period"),AND('Validation summary'!$B$2="2024-25",OHT182="End of period",OHT190="Revenue")),TRUE,FALSE)</f>
        <v>0</v>
      </c>
      <c r="OHU183" s="201" t="b">
        <f>IF(OR(AND('Validation summary'!$B$2="2022-23",OHU182="In-period"),AND('Validation summary'!$B$2="2023-24",OHU182="In-period"),AND('Validation summary'!$B$2="2024-25",OHU182="In-period"),AND('Validation summary'!$B$2="2024-25",OHU182="End of period",OHU190="Revenue")),TRUE,FALSE)</f>
        <v>0</v>
      </c>
      <c r="OHV183" s="201" t="b">
        <f>IF(OR(AND('Validation summary'!$B$2="2022-23",OHV182="In-period"),AND('Validation summary'!$B$2="2023-24",OHV182="In-period"),AND('Validation summary'!$B$2="2024-25",OHV182="In-period"),AND('Validation summary'!$B$2="2024-25",OHV182="End of period",OHV190="Revenue")),TRUE,FALSE)</f>
        <v>0</v>
      </c>
      <c r="OHW183" s="201" t="b">
        <f>IF(OR(AND('Validation summary'!$B$2="2022-23",OHW182="In-period"),AND('Validation summary'!$B$2="2023-24",OHW182="In-period"),AND('Validation summary'!$B$2="2024-25",OHW182="In-period"),AND('Validation summary'!$B$2="2024-25",OHW182="End of period",OHW190="Revenue")),TRUE,FALSE)</f>
        <v>0</v>
      </c>
      <c r="OHX183" s="201" t="b">
        <f>IF(OR(AND('Validation summary'!$B$2="2022-23",OHX182="In-period"),AND('Validation summary'!$B$2="2023-24",OHX182="In-period"),AND('Validation summary'!$B$2="2024-25",OHX182="In-period"),AND('Validation summary'!$B$2="2024-25",OHX182="End of period",OHX190="Revenue")),TRUE,FALSE)</f>
        <v>0</v>
      </c>
      <c r="OHY183" s="201" t="b">
        <f>IF(OR(AND('Validation summary'!$B$2="2022-23",OHY182="In-period"),AND('Validation summary'!$B$2="2023-24",OHY182="In-period"),AND('Validation summary'!$B$2="2024-25",OHY182="In-period"),AND('Validation summary'!$B$2="2024-25",OHY182="End of period",OHY190="Revenue")),TRUE,FALSE)</f>
        <v>0</v>
      </c>
      <c r="OHZ183" s="201" t="b">
        <f>IF(OR(AND('Validation summary'!$B$2="2022-23",OHZ182="In-period"),AND('Validation summary'!$B$2="2023-24",OHZ182="In-period"),AND('Validation summary'!$B$2="2024-25",OHZ182="In-period"),AND('Validation summary'!$B$2="2024-25",OHZ182="End of period",OHZ190="Revenue")),TRUE,FALSE)</f>
        <v>0</v>
      </c>
      <c r="OIA183" s="201" t="b">
        <f>IF(OR(AND('Validation summary'!$B$2="2022-23",OIA182="In-period"),AND('Validation summary'!$B$2="2023-24",OIA182="In-period"),AND('Validation summary'!$B$2="2024-25",OIA182="In-period"),AND('Validation summary'!$B$2="2024-25",OIA182="End of period",OIA190="Revenue")),TRUE,FALSE)</f>
        <v>0</v>
      </c>
      <c r="OIB183" s="201" t="b">
        <f>IF(OR(AND('Validation summary'!$B$2="2022-23",OIB182="In-period"),AND('Validation summary'!$B$2="2023-24",OIB182="In-period"),AND('Validation summary'!$B$2="2024-25",OIB182="In-period"),AND('Validation summary'!$B$2="2024-25",OIB182="End of period",OIB190="Revenue")),TRUE,FALSE)</f>
        <v>0</v>
      </c>
      <c r="OIC183" s="201" t="b">
        <f>IF(OR(AND('Validation summary'!$B$2="2022-23",OIC182="In-period"),AND('Validation summary'!$B$2="2023-24",OIC182="In-period"),AND('Validation summary'!$B$2="2024-25",OIC182="In-period"),AND('Validation summary'!$B$2="2024-25",OIC182="End of period",OIC190="Revenue")),TRUE,FALSE)</f>
        <v>0</v>
      </c>
      <c r="OID183" s="201" t="b">
        <f>IF(OR(AND('Validation summary'!$B$2="2022-23",OID182="In-period"),AND('Validation summary'!$B$2="2023-24",OID182="In-period"),AND('Validation summary'!$B$2="2024-25",OID182="In-period"),AND('Validation summary'!$B$2="2024-25",OID182="End of period",OID190="Revenue")),TRUE,FALSE)</f>
        <v>0</v>
      </c>
      <c r="OIE183" s="201" t="b">
        <f>IF(OR(AND('Validation summary'!$B$2="2022-23",OIE182="In-period"),AND('Validation summary'!$B$2="2023-24",OIE182="In-period"),AND('Validation summary'!$B$2="2024-25",OIE182="In-period"),AND('Validation summary'!$B$2="2024-25",OIE182="End of period",OIE190="Revenue")),TRUE,FALSE)</f>
        <v>0</v>
      </c>
      <c r="OIF183" s="201" t="b">
        <f>IF(OR(AND('Validation summary'!$B$2="2022-23",OIF182="In-period"),AND('Validation summary'!$B$2="2023-24",OIF182="In-period"),AND('Validation summary'!$B$2="2024-25",OIF182="In-period"),AND('Validation summary'!$B$2="2024-25",OIF182="End of period",OIF190="Revenue")),TRUE,FALSE)</f>
        <v>0</v>
      </c>
      <c r="OIG183" s="201" t="b">
        <f>IF(OR(AND('Validation summary'!$B$2="2022-23",OIG182="In-period"),AND('Validation summary'!$B$2="2023-24",OIG182="In-period"),AND('Validation summary'!$B$2="2024-25",OIG182="In-period"),AND('Validation summary'!$B$2="2024-25",OIG182="End of period",OIG190="Revenue")),TRUE,FALSE)</f>
        <v>0</v>
      </c>
      <c r="OIH183" s="201" t="b">
        <f>IF(OR(AND('Validation summary'!$B$2="2022-23",OIH182="In-period"),AND('Validation summary'!$B$2="2023-24",OIH182="In-period"),AND('Validation summary'!$B$2="2024-25",OIH182="In-period"),AND('Validation summary'!$B$2="2024-25",OIH182="End of period",OIH190="Revenue")),TRUE,FALSE)</f>
        <v>0</v>
      </c>
      <c r="OII183" s="201" t="b">
        <f>IF(OR(AND('Validation summary'!$B$2="2022-23",OII182="In-period"),AND('Validation summary'!$B$2="2023-24",OII182="In-period"),AND('Validation summary'!$B$2="2024-25",OII182="In-period"),AND('Validation summary'!$B$2="2024-25",OII182="End of period",OII190="Revenue")),TRUE,FALSE)</f>
        <v>0</v>
      </c>
      <c r="OIJ183" s="201" t="b">
        <f>IF(OR(AND('Validation summary'!$B$2="2022-23",OIJ182="In-period"),AND('Validation summary'!$B$2="2023-24",OIJ182="In-period"),AND('Validation summary'!$B$2="2024-25",OIJ182="In-period"),AND('Validation summary'!$B$2="2024-25",OIJ182="End of period",OIJ190="Revenue")),TRUE,FALSE)</f>
        <v>0</v>
      </c>
      <c r="OIK183" s="201" t="b">
        <f>IF(OR(AND('Validation summary'!$B$2="2022-23",OIK182="In-period"),AND('Validation summary'!$B$2="2023-24",OIK182="In-period"),AND('Validation summary'!$B$2="2024-25",OIK182="In-period"),AND('Validation summary'!$B$2="2024-25",OIK182="End of period",OIK190="Revenue")),TRUE,FALSE)</f>
        <v>0</v>
      </c>
      <c r="OIL183" s="201" t="b">
        <f>IF(OR(AND('Validation summary'!$B$2="2022-23",OIL182="In-period"),AND('Validation summary'!$B$2="2023-24",OIL182="In-period"),AND('Validation summary'!$B$2="2024-25",OIL182="In-period"),AND('Validation summary'!$B$2="2024-25",OIL182="End of period",OIL190="Revenue")),TRUE,FALSE)</f>
        <v>0</v>
      </c>
      <c r="OIM183" s="201" t="b">
        <f>IF(OR(AND('Validation summary'!$B$2="2022-23",OIM182="In-period"),AND('Validation summary'!$B$2="2023-24",OIM182="In-period"),AND('Validation summary'!$B$2="2024-25",OIM182="In-period"),AND('Validation summary'!$B$2="2024-25",OIM182="End of period",OIM190="Revenue")),TRUE,FALSE)</f>
        <v>0</v>
      </c>
      <c r="OIN183" s="201" t="b">
        <f>IF(OR(AND('Validation summary'!$B$2="2022-23",OIN182="In-period"),AND('Validation summary'!$B$2="2023-24",OIN182="In-period"),AND('Validation summary'!$B$2="2024-25",OIN182="In-period"),AND('Validation summary'!$B$2="2024-25",OIN182="End of period",OIN190="Revenue")),TRUE,FALSE)</f>
        <v>0</v>
      </c>
      <c r="OIO183" s="201" t="b">
        <f>IF(OR(AND('Validation summary'!$B$2="2022-23",OIO182="In-period"),AND('Validation summary'!$B$2="2023-24",OIO182="In-period"),AND('Validation summary'!$B$2="2024-25",OIO182="In-period"),AND('Validation summary'!$B$2="2024-25",OIO182="End of period",OIO190="Revenue")),TRUE,FALSE)</f>
        <v>0</v>
      </c>
      <c r="OIP183" s="201" t="b">
        <f>IF(OR(AND('Validation summary'!$B$2="2022-23",OIP182="In-period"),AND('Validation summary'!$B$2="2023-24",OIP182="In-period"),AND('Validation summary'!$B$2="2024-25",OIP182="In-period"),AND('Validation summary'!$B$2="2024-25",OIP182="End of period",OIP190="Revenue")),TRUE,FALSE)</f>
        <v>0</v>
      </c>
      <c r="OIQ183" s="201" t="b">
        <f>IF(OR(AND('Validation summary'!$B$2="2022-23",OIQ182="In-period"),AND('Validation summary'!$B$2="2023-24",OIQ182="In-period"),AND('Validation summary'!$B$2="2024-25",OIQ182="In-period"),AND('Validation summary'!$B$2="2024-25",OIQ182="End of period",OIQ190="Revenue")),TRUE,FALSE)</f>
        <v>0</v>
      </c>
      <c r="OIR183" s="201" t="b">
        <f>IF(OR(AND('Validation summary'!$B$2="2022-23",OIR182="In-period"),AND('Validation summary'!$B$2="2023-24",OIR182="In-period"),AND('Validation summary'!$B$2="2024-25",OIR182="In-period"),AND('Validation summary'!$B$2="2024-25",OIR182="End of period",OIR190="Revenue")),TRUE,FALSE)</f>
        <v>0</v>
      </c>
      <c r="OIS183" s="201" t="b">
        <f>IF(OR(AND('Validation summary'!$B$2="2022-23",OIS182="In-period"),AND('Validation summary'!$B$2="2023-24",OIS182="In-period"),AND('Validation summary'!$B$2="2024-25",OIS182="In-period"),AND('Validation summary'!$B$2="2024-25",OIS182="End of period",OIS190="Revenue")),TRUE,FALSE)</f>
        <v>0</v>
      </c>
      <c r="OIT183" s="201" t="b">
        <f>IF(OR(AND('Validation summary'!$B$2="2022-23",OIT182="In-period"),AND('Validation summary'!$B$2="2023-24",OIT182="In-period"),AND('Validation summary'!$B$2="2024-25",OIT182="In-period"),AND('Validation summary'!$B$2="2024-25",OIT182="End of period",OIT190="Revenue")),TRUE,FALSE)</f>
        <v>0</v>
      </c>
      <c r="OIU183" s="201" t="b">
        <f>IF(OR(AND('Validation summary'!$B$2="2022-23",OIU182="In-period"),AND('Validation summary'!$B$2="2023-24",OIU182="In-period"),AND('Validation summary'!$B$2="2024-25",OIU182="In-period"),AND('Validation summary'!$B$2="2024-25",OIU182="End of period",OIU190="Revenue")),TRUE,FALSE)</f>
        <v>0</v>
      </c>
      <c r="OIV183" s="201" t="b">
        <f>IF(OR(AND('Validation summary'!$B$2="2022-23",OIV182="In-period"),AND('Validation summary'!$B$2="2023-24",OIV182="In-period"),AND('Validation summary'!$B$2="2024-25",OIV182="In-period"),AND('Validation summary'!$B$2="2024-25",OIV182="End of period",OIV190="Revenue")),TRUE,FALSE)</f>
        <v>0</v>
      </c>
      <c r="OIW183" s="201" t="b">
        <f>IF(OR(AND('Validation summary'!$B$2="2022-23",OIW182="In-period"),AND('Validation summary'!$B$2="2023-24",OIW182="In-period"),AND('Validation summary'!$B$2="2024-25",OIW182="In-period"),AND('Validation summary'!$B$2="2024-25",OIW182="End of period",OIW190="Revenue")),TRUE,FALSE)</f>
        <v>0</v>
      </c>
      <c r="OIX183" s="201" t="b">
        <f>IF(OR(AND('Validation summary'!$B$2="2022-23",OIX182="In-period"),AND('Validation summary'!$B$2="2023-24",OIX182="In-period"),AND('Validation summary'!$B$2="2024-25",OIX182="In-period"),AND('Validation summary'!$B$2="2024-25",OIX182="End of period",OIX190="Revenue")),TRUE,FALSE)</f>
        <v>0</v>
      </c>
      <c r="OIY183" s="201" t="b">
        <f>IF(OR(AND('Validation summary'!$B$2="2022-23",OIY182="In-period"),AND('Validation summary'!$B$2="2023-24",OIY182="In-period"),AND('Validation summary'!$B$2="2024-25",OIY182="In-period"),AND('Validation summary'!$B$2="2024-25",OIY182="End of period",OIY190="Revenue")),TRUE,FALSE)</f>
        <v>0</v>
      </c>
      <c r="OIZ183" s="201" t="b">
        <f>IF(OR(AND('Validation summary'!$B$2="2022-23",OIZ182="In-period"),AND('Validation summary'!$B$2="2023-24",OIZ182="In-period"),AND('Validation summary'!$B$2="2024-25",OIZ182="In-period"),AND('Validation summary'!$B$2="2024-25",OIZ182="End of period",OIZ190="Revenue")),TRUE,FALSE)</f>
        <v>0</v>
      </c>
      <c r="OJA183" s="201" t="b">
        <f>IF(OR(AND('Validation summary'!$B$2="2022-23",OJA182="In-period"),AND('Validation summary'!$B$2="2023-24",OJA182="In-period"),AND('Validation summary'!$B$2="2024-25",OJA182="In-period"),AND('Validation summary'!$B$2="2024-25",OJA182="End of period",OJA190="Revenue")),TRUE,FALSE)</f>
        <v>0</v>
      </c>
      <c r="OJB183" s="201" t="b">
        <f>IF(OR(AND('Validation summary'!$B$2="2022-23",OJB182="In-period"),AND('Validation summary'!$B$2="2023-24",OJB182="In-period"),AND('Validation summary'!$B$2="2024-25",OJB182="In-period"),AND('Validation summary'!$B$2="2024-25",OJB182="End of period",OJB190="Revenue")),TRUE,FALSE)</f>
        <v>0</v>
      </c>
      <c r="OJC183" s="201" t="b">
        <f>IF(OR(AND('Validation summary'!$B$2="2022-23",OJC182="In-period"),AND('Validation summary'!$B$2="2023-24",OJC182="In-period"),AND('Validation summary'!$B$2="2024-25",OJC182="In-period"),AND('Validation summary'!$B$2="2024-25",OJC182="End of period",OJC190="Revenue")),TRUE,FALSE)</f>
        <v>0</v>
      </c>
      <c r="OJD183" s="201" t="b">
        <f>IF(OR(AND('Validation summary'!$B$2="2022-23",OJD182="In-period"),AND('Validation summary'!$B$2="2023-24",OJD182="In-period"),AND('Validation summary'!$B$2="2024-25",OJD182="In-period"),AND('Validation summary'!$B$2="2024-25",OJD182="End of period",OJD190="Revenue")),TRUE,FALSE)</f>
        <v>0</v>
      </c>
      <c r="OJE183" s="201" t="b">
        <f>IF(OR(AND('Validation summary'!$B$2="2022-23",OJE182="In-period"),AND('Validation summary'!$B$2="2023-24",OJE182="In-period"),AND('Validation summary'!$B$2="2024-25",OJE182="In-period"),AND('Validation summary'!$B$2="2024-25",OJE182="End of period",OJE190="Revenue")),TRUE,FALSE)</f>
        <v>0</v>
      </c>
      <c r="OJF183" s="201" t="b">
        <f>IF(OR(AND('Validation summary'!$B$2="2022-23",OJF182="In-period"),AND('Validation summary'!$B$2="2023-24",OJF182="In-period"),AND('Validation summary'!$B$2="2024-25",OJF182="In-period"),AND('Validation summary'!$B$2="2024-25",OJF182="End of period",OJF190="Revenue")),TRUE,FALSE)</f>
        <v>0</v>
      </c>
      <c r="OJG183" s="201" t="b">
        <f>IF(OR(AND('Validation summary'!$B$2="2022-23",OJG182="In-period"),AND('Validation summary'!$B$2="2023-24",OJG182="In-period"),AND('Validation summary'!$B$2="2024-25",OJG182="In-period"),AND('Validation summary'!$B$2="2024-25",OJG182="End of period",OJG190="Revenue")),TRUE,FALSE)</f>
        <v>0</v>
      </c>
      <c r="OJH183" s="201" t="b">
        <f>IF(OR(AND('Validation summary'!$B$2="2022-23",OJH182="In-period"),AND('Validation summary'!$B$2="2023-24",OJH182="In-period"),AND('Validation summary'!$B$2="2024-25",OJH182="In-period"),AND('Validation summary'!$B$2="2024-25",OJH182="End of period",OJH190="Revenue")),TRUE,FALSE)</f>
        <v>0</v>
      </c>
      <c r="OJI183" s="201" t="b">
        <f>IF(OR(AND('Validation summary'!$B$2="2022-23",OJI182="In-period"),AND('Validation summary'!$B$2="2023-24",OJI182="In-period"),AND('Validation summary'!$B$2="2024-25",OJI182="In-period"),AND('Validation summary'!$B$2="2024-25",OJI182="End of period",OJI190="Revenue")),TRUE,FALSE)</f>
        <v>0</v>
      </c>
      <c r="OJJ183" s="201" t="b">
        <f>IF(OR(AND('Validation summary'!$B$2="2022-23",OJJ182="In-period"),AND('Validation summary'!$B$2="2023-24",OJJ182="In-period"),AND('Validation summary'!$B$2="2024-25",OJJ182="In-period"),AND('Validation summary'!$B$2="2024-25",OJJ182="End of period",OJJ190="Revenue")),TRUE,FALSE)</f>
        <v>0</v>
      </c>
      <c r="OJK183" s="201" t="b">
        <f>IF(OR(AND('Validation summary'!$B$2="2022-23",OJK182="In-period"),AND('Validation summary'!$B$2="2023-24",OJK182="In-period"),AND('Validation summary'!$B$2="2024-25",OJK182="In-period"),AND('Validation summary'!$B$2="2024-25",OJK182="End of period",OJK190="Revenue")),TRUE,FALSE)</f>
        <v>0</v>
      </c>
      <c r="OJL183" s="201" t="b">
        <f>IF(OR(AND('Validation summary'!$B$2="2022-23",OJL182="In-period"),AND('Validation summary'!$B$2="2023-24",OJL182="In-period"),AND('Validation summary'!$B$2="2024-25",OJL182="In-period"),AND('Validation summary'!$B$2="2024-25",OJL182="End of period",OJL190="Revenue")),TRUE,FALSE)</f>
        <v>0</v>
      </c>
      <c r="OJM183" s="201" t="b">
        <f>IF(OR(AND('Validation summary'!$B$2="2022-23",OJM182="In-period"),AND('Validation summary'!$B$2="2023-24",OJM182="In-period"),AND('Validation summary'!$B$2="2024-25",OJM182="In-period"),AND('Validation summary'!$B$2="2024-25",OJM182="End of period",OJM190="Revenue")),TRUE,FALSE)</f>
        <v>0</v>
      </c>
      <c r="OJN183" s="201" t="b">
        <f>IF(OR(AND('Validation summary'!$B$2="2022-23",OJN182="In-period"),AND('Validation summary'!$B$2="2023-24",OJN182="In-period"),AND('Validation summary'!$B$2="2024-25",OJN182="In-period"),AND('Validation summary'!$B$2="2024-25",OJN182="End of period",OJN190="Revenue")),TRUE,FALSE)</f>
        <v>0</v>
      </c>
      <c r="OJO183" s="201" t="b">
        <f>IF(OR(AND('Validation summary'!$B$2="2022-23",OJO182="In-period"),AND('Validation summary'!$B$2="2023-24",OJO182="In-period"),AND('Validation summary'!$B$2="2024-25",OJO182="In-period"),AND('Validation summary'!$B$2="2024-25",OJO182="End of period",OJO190="Revenue")),TRUE,FALSE)</f>
        <v>0</v>
      </c>
      <c r="OJP183" s="201" t="b">
        <f>IF(OR(AND('Validation summary'!$B$2="2022-23",OJP182="In-period"),AND('Validation summary'!$B$2="2023-24",OJP182="In-period"),AND('Validation summary'!$B$2="2024-25",OJP182="In-period"),AND('Validation summary'!$B$2="2024-25",OJP182="End of period",OJP190="Revenue")),TRUE,FALSE)</f>
        <v>0</v>
      </c>
      <c r="OJQ183" s="201" t="b">
        <f>IF(OR(AND('Validation summary'!$B$2="2022-23",OJQ182="In-period"),AND('Validation summary'!$B$2="2023-24",OJQ182="In-period"),AND('Validation summary'!$B$2="2024-25",OJQ182="In-period"),AND('Validation summary'!$B$2="2024-25",OJQ182="End of period",OJQ190="Revenue")),TRUE,FALSE)</f>
        <v>0</v>
      </c>
      <c r="OJR183" s="201" t="b">
        <f>IF(OR(AND('Validation summary'!$B$2="2022-23",OJR182="In-period"),AND('Validation summary'!$B$2="2023-24",OJR182="In-period"),AND('Validation summary'!$B$2="2024-25",OJR182="In-period"),AND('Validation summary'!$B$2="2024-25",OJR182="End of period",OJR190="Revenue")),TRUE,FALSE)</f>
        <v>0</v>
      </c>
      <c r="OJS183" s="201" t="b">
        <f>IF(OR(AND('Validation summary'!$B$2="2022-23",OJS182="In-period"),AND('Validation summary'!$B$2="2023-24",OJS182="In-period"),AND('Validation summary'!$B$2="2024-25",OJS182="In-period"),AND('Validation summary'!$B$2="2024-25",OJS182="End of period",OJS190="Revenue")),TRUE,FALSE)</f>
        <v>0</v>
      </c>
      <c r="OJT183" s="201" t="b">
        <f>IF(OR(AND('Validation summary'!$B$2="2022-23",OJT182="In-period"),AND('Validation summary'!$B$2="2023-24",OJT182="In-period"),AND('Validation summary'!$B$2="2024-25",OJT182="In-period"),AND('Validation summary'!$B$2="2024-25",OJT182="End of period",OJT190="Revenue")),TRUE,FALSE)</f>
        <v>0</v>
      </c>
      <c r="OJU183" s="201" t="b">
        <f>IF(OR(AND('Validation summary'!$B$2="2022-23",OJU182="In-period"),AND('Validation summary'!$B$2="2023-24",OJU182="In-period"),AND('Validation summary'!$B$2="2024-25",OJU182="In-period"),AND('Validation summary'!$B$2="2024-25",OJU182="End of period",OJU190="Revenue")),TRUE,FALSE)</f>
        <v>0</v>
      </c>
      <c r="OJV183" s="201" t="b">
        <f>IF(OR(AND('Validation summary'!$B$2="2022-23",OJV182="In-period"),AND('Validation summary'!$B$2="2023-24",OJV182="In-period"),AND('Validation summary'!$B$2="2024-25",OJV182="In-period"),AND('Validation summary'!$B$2="2024-25",OJV182="End of period",OJV190="Revenue")),TRUE,FALSE)</f>
        <v>0</v>
      </c>
      <c r="OJW183" s="201" t="b">
        <f>IF(OR(AND('Validation summary'!$B$2="2022-23",OJW182="In-period"),AND('Validation summary'!$B$2="2023-24",OJW182="In-period"),AND('Validation summary'!$B$2="2024-25",OJW182="In-period"),AND('Validation summary'!$B$2="2024-25",OJW182="End of period",OJW190="Revenue")),TRUE,FALSE)</f>
        <v>0</v>
      </c>
      <c r="OJX183" s="201" t="b">
        <f>IF(OR(AND('Validation summary'!$B$2="2022-23",OJX182="In-period"),AND('Validation summary'!$B$2="2023-24",OJX182="In-period"),AND('Validation summary'!$B$2="2024-25",OJX182="In-period"),AND('Validation summary'!$B$2="2024-25",OJX182="End of period",OJX190="Revenue")),TRUE,FALSE)</f>
        <v>0</v>
      </c>
      <c r="OJY183" s="201" t="b">
        <f>IF(OR(AND('Validation summary'!$B$2="2022-23",OJY182="In-period"),AND('Validation summary'!$B$2="2023-24",OJY182="In-period"),AND('Validation summary'!$B$2="2024-25",OJY182="In-period"),AND('Validation summary'!$B$2="2024-25",OJY182="End of period",OJY190="Revenue")),TRUE,FALSE)</f>
        <v>0</v>
      </c>
      <c r="OJZ183" s="201" t="b">
        <f>IF(OR(AND('Validation summary'!$B$2="2022-23",OJZ182="In-period"),AND('Validation summary'!$B$2="2023-24",OJZ182="In-period"),AND('Validation summary'!$B$2="2024-25",OJZ182="In-period"),AND('Validation summary'!$B$2="2024-25",OJZ182="End of period",OJZ190="Revenue")),TRUE,FALSE)</f>
        <v>0</v>
      </c>
      <c r="OKA183" s="201" t="b">
        <f>IF(OR(AND('Validation summary'!$B$2="2022-23",OKA182="In-period"),AND('Validation summary'!$B$2="2023-24",OKA182="In-period"),AND('Validation summary'!$B$2="2024-25",OKA182="In-period"),AND('Validation summary'!$B$2="2024-25",OKA182="End of period",OKA190="Revenue")),TRUE,FALSE)</f>
        <v>0</v>
      </c>
      <c r="OKB183" s="201" t="b">
        <f>IF(OR(AND('Validation summary'!$B$2="2022-23",OKB182="In-period"),AND('Validation summary'!$B$2="2023-24",OKB182="In-period"),AND('Validation summary'!$B$2="2024-25",OKB182="In-period"),AND('Validation summary'!$B$2="2024-25",OKB182="End of period",OKB190="Revenue")),TRUE,FALSE)</f>
        <v>0</v>
      </c>
      <c r="OKC183" s="201" t="b">
        <f>IF(OR(AND('Validation summary'!$B$2="2022-23",OKC182="In-period"),AND('Validation summary'!$B$2="2023-24",OKC182="In-period"),AND('Validation summary'!$B$2="2024-25",OKC182="In-period"),AND('Validation summary'!$B$2="2024-25",OKC182="End of period",OKC190="Revenue")),TRUE,FALSE)</f>
        <v>0</v>
      </c>
      <c r="OKD183" s="201" t="b">
        <f>IF(OR(AND('Validation summary'!$B$2="2022-23",OKD182="In-period"),AND('Validation summary'!$B$2="2023-24",OKD182="In-period"),AND('Validation summary'!$B$2="2024-25",OKD182="In-period"),AND('Validation summary'!$B$2="2024-25",OKD182="End of period",OKD190="Revenue")),TRUE,FALSE)</f>
        <v>0</v>
      </c>
      <c r="OKE183" s="201" t="b">
        <f>IF(OR(AND('Validation summary'!$B$2="2022-23",OKE182="In-period"),AND('Validation summary'!$B$2="2023-24",OKE182="In-period"),AND('Validation summary'!$B$2="2024-25",OKE182="In-period"),AND('Validation summary'!$B$2="2024-25",OKE182="End of period",OKE190="Revenue")),TRUE,FALSE)</f>
        <v>0</v>
      </c>
      <c r="OKF183" s="201" t="b">
        <f>IF(OR(AND('Validation summary'!$B$2="2022-23",OKF182="In-period"),AND('Validation summary'!$B$2="2023-24",OKF182="In-period"),AND('Validation summary'!$B$2="2024-25",OKF182="In-period"),AND('Validation summary'!$B$2="2024-25",OKF182="End of period",OKF190="Revenue")),TRUE,FALSE)</f>
        <v>0</v>
      </c>
      <c r="OKG183" s="201" t="b">
        <f>IF(OR(AND('Validation summary'!$B$2="2022-23",OKG182="In-period"),AND('Validation summary'!$B$2="2023-24",OKG182="In-period"),AND('Validation summary'!$B$2="2024-25",OKG182="In-period"),AND('Validation summary'!$B$2="2024-25",OKG182="End of period",OKG190="Revenue")),TRUE,FALSE)</f>
        <v>0</v>
      </c>
      <c r="OKH183" s="201" t="b">
        <f>IF(OR(AND('Validation summary'!$B$2="2022-23",OKH182="In-period"),AND('Validation summary'!$B$2="2023-24",OKH182="In-period"),AND('Validation summary'!$B$2="2024-25",OKH182="In-period"),AND('Validation summary'!$B$2="2024-25",OKH182="End of period",OKH190="Revenue")),TRUE,FALSE)</f>
        <v>0</v>
      </c>
      <c r="OKI183" s="201" t="b">
        <f>IF(OR(AND('Validation summary'!$B$2="2022-23",OKI182="In-period"),AND('Validation summary'!$B$2="2023-24",OKI182="In-period"),AND('Validation summary'!$B$2="2024-25",OKI182="In-period"),AND('Validation summary'!$B$2="2024-25",OKI182="End of period",OKI190="Revenue")),TRUE,FALSE)</f>
        <v>0</v>
      </c>
      <c r="OKJ183" s="201" t="b">
        <f>IF(OR(AND('Validation summary'!$B$2="2022-23",OKJ182="In-period"),AND('Validation summary'!$B$2="2023-24",OKJ182="In-period"),AND('Validation summary'!$B$2="2024-25",OKJ182="In-period"),AND('Validation summary'!$B$2="2024-25",OKJ182="End of period",OKJ190="Revenue")),TRUE,FALSE)</f>
        <v>0</v>
      </c>
      <c r="OKK183" s="201" t="b">
        <f>IF(OR(AND('Validation summary'!$B$2="2022-23",OKK182="In-period"),AND('Validation summary'!$B$2="2023-24",OKK182="In-period"),AND('Validation summary'!$B$2="2024-25",OKK182="In-period"),AND('Validation summary'!$B$2="2024-25",OKK182="End of period",OKK190="Revenue")),TRUE,FALSE)</f>
        <v>0</v>
      </c>
      <c r="OKL183" s="201" t="b">
        <f>IF(OR(AND('Validation summary'!$B$2="2022-23",OKL182="In-period"),AND('Validation summary'!$B$2="2023-24",OKL182="In-period"),AND('Validation summary'!$B$2="2024-25",OKL182="In-period"),AND('Validation summary'!$B$2="2024-25",OKL182="End of period",OKL190="Revenue")),TRUE,FALSE)</f>
        <v>0</v>
      </c>
      <c r="OKM183" s="201" t="b">
        <f>IF(OR(AND('Validation summary'!$B$2="2022-23",OKM182="In-period"),AND('Validation summary'!$B$2="2023-24",OKM182="In-period"),AND('Validation summary'!$B$2="2024-25",OKM182="In-period"),AND('Validation summary'!$B$2="2024-25",OKM182="End of period",OKM190="Revenue")),TRUE,FALSE)</f>
        <v>0</v>
      </c>
      <c r="OKN183" s="201" t="b">
        <f>IF(OR(AND('Validation summary'!$B$2="2022-23",OKN182="In-period"),AND('Validation summary'!$B$2="2023-24",OKN182="In-period"),AND('Validation summary'!$B$2="2024-25",OKN182="In-period"),AND('Validation summary'!$B$2="2024-25",OKN182="End of period",OKN190="Revenue")),TRUE,FALSE)</f>
        <v>0</v>
      </c>
      <c r="OKO183" s="201" t="b">
        <f>IF(OR(AND('Validation summary'!$B$2="2022-23",OKO182="In-period"),AND('Validation summary'!$B$2="2023-24",OKO182="In-period"),AND('Validation summary'!$B$2="2024-25",OKO182="In-period"),AND('Validation summary'!$B$2="2024-25",OKO182="End of period",OKO190="Revenue")),TRUE,FALSE)</f>
        <v>0</v>
      </c>
      <c r="OKP183" s="201" t="b">
        <f>IF(OR(AND('Validation summary'!$B$2="2022-23",OKP182="In-period"),AND('Validation summary'!$B$2="2023-24",OKP182="In-period"),AND('Validation summary'!$B$2="2024-25",OKP182="In-period"),AND('Validation summary'!$B$2="2024-25",OKP182="End of period",OKP190="Revenue")),TRUE,FALSE)</f>
        <v>0</v>
      </c>
      <c r="OKQ183" s="201" t="b">
        <f>IF(OR(AND('Validation summary'!$B$2="2022-23",OKQ182="In-period"),AND('Validation summary'!$B$2="2023-24",OKQ182="In-period"),AND('Validation summary'!$B$2="2024-25",OKQ182="In-period"),AND('Validation summary'!$B$2="2024-25",OKQ182="End of period",OKQ190="Revenue")),TRUE,FALSE)</f>
        <v>0</v>
      </c>
      <c r="OKR183" s="201" t="b">
        <f>IF(OR(AND('Validation summary'!$B$2="2022-23",OKR182="In-period"),AND('Validation summary'!$B$2="2023-24",OKR182="In-period"),AND('Validation summary'!$B$2="2024-25",OKR182="In-period"),AND('Validation summary'!$B$2="2024-25",OKR182="End of period",OKR190="Revenue")),TRUE,FALSE)</f>
        <v>0</v>
      </c>
      <c r="OKS183" s="201" t="b">
        <f>IF(OR(AND('Validation summary'!$B$2="2022-23",OKS182="In-period"),AND('Validation summary'!$B$2="2023-24",OKS182="In-period"),AND('Validation summary'!$B$2="2024-25",OKS182="In-period"),AND('Validation summary'!$B$2="2024-25",OKS182="End of period",OKS190="Revenue")),TRUE,FALSE)</f>
        <v>0</v>
      </c>
      <c r="OKT183" s="201" t="b">
        <f>IF(OR(AND('Validation summary'!$B$2="2022-23",OKT182="In-period"),AND('Validation summary'!$B$2="2023-24",OKT182="In-period"),AND('Validation summary'!$B$2="2024-25",OKT182="In-period"),AND('Validation summary'!$B$2="2024-25",OKT182="End of period",OKT190="Revenue")),TRUE,FALSE)</f>
        <v>0</v>
      </c>
      <c r="OKU183" s="201" t="b">
        <f>IF(OR(AND('Validation summary'!$B$2="2022-23",OKU182="In-period"),AND('Validation summary'!$B$2="2023-24",OKU182="In-period"),AND('Validation summary'!$B$2="2024-25",OKU182="In-period"),AND('Validation summary'!$B$2="2024-25",OKU182="End of period",OKU190="Revenue")),TRUE,FALSE)</f>
        <v>0</v>
      </c>
      <c r="OKV183" s="201" t="b">
        <f>IF(OR(AND('Validation summary'!$B$2="2022-23",OKV182="In-period"),AND('Validation summary'!$B$2="2023-24",OKV182="In-period"),AND('Validation summary'!$B$2="2024-25",OKV182="In-period"),AND('Validation summary'!$B$2="2024-25",OKV182="End of period",OKV190="Revenue")),TRUE,FALSE)</f>
        <v>0</v>
      </c>
      <c r="OKW183" s="201" t="b">
        <f>IF(OR(AND('Validation summary'!$B$2="2022-23",OKW182="In-period"),AND('Validation summary'!$B$2="2023-24",OKW182="In-period"),AND('Validation summary'!$B$2="2024-25",OKW182="In-period"),AND('Validation summary'!$B$2="2024-25",OKW182="End of period",OKW190="Revenue")),TRUE,FALSE)</f>
        <v>0</v>
      </c>
      <c r="OKX183" s="201" t="b">
        <f>IF(OR(AND('Validation summary'!$B$2="2022-23",OKX182="In-period"),AND('Validation summary'!$B$2="2023-24",OKX182="In-period"),AND('Validation summary'!$B$2="2024-25",OKX182="In-period"),AND('Validation summary'!$B$2="2024-25",OKX182="End of period",OKX190="Revenue")),TRUE,FALSE)</f>
        <v>0</v>
      </c>
      <c r="OKY183" s="201" t="b">
        <f>IF(OR(AND('Validation summary'!$B$2="2022-23",OKY182="In-period"),AND('Validation summary'!$B$2="2023-24",OKY182="In-period"),AND('Validation summary'!$B$2="2024-25",OKY182="In-period"),AND('Validation summary'!$B$2="2024-25",OKY182="End of period",OKY190="Revenue")),TRUE,FALSE)</f>
        <v>0</v>
      </c>
      <c r="OKZ183" s="201" t="b">
        <f>IF(OR(AND('Validation summary'!$B$2="2022-23",OKZ182="In-period"),AND('Validation summary'!$B$2="2023-24",OKZ182="In-period"),AND('Validation summary'!$B$2="2024-25",OKZ182="In-period"),AND('Validation summary'!$B$2="2024-25",OKZ182="End of period",OKZ190="Revenue")),TRUE,FALSE)</f>
        <v>0</v>
      </c>
      <c r="OLA183" s="201" t="b">
        <f>IF(OR(AND('Validation summary'!$B$2="2022-23",OLA182="In-period"),AND('Validation summary'!$B$2="2023-24",OLA182="In-period"),AND('Validation summary'!$B$2="2024-25",OLA182="In-period"),AND('Validation summary'!$B$2="2024-25",OLA182="End of period",OLA190="Revenue")),TRUE,FALSE)</f>
        <v>0</v>
      </c>
      <c r="OLB183" s="201" t="b">
        <f>IF(OR(AND('Validation summary'!$B$2="2022-23",OLB182="In-period"),AND('Validation summary'!$B$2="2023-24",OLB182="In-period"),AND('Validation summary'!$B$2="2024-25",OLB182="In-period"),AND('Validation summary'!$B$2="2024-25",OLB182="End of period",OLB190="Revenue")),TRUE,FALSE)</f>
        <v>0</v>
      </c>
      <c r="OLC183" s="201" t="b">
        <f>IF(OR(AND('Validation summary'!$B$2="2022-23",OLC182="In-period"),AND('Validation summary'!$B$2="2023-24",OLC182="In-period"),AND('Validation summary'!$B$2="2024-25",OLC182="In-period"),AND('Validation summary'!$B$2="2024-25",OLC182="End of period",OLC190="Revenue")),TRUE,FALSE)</f>
        <v>0</v>
      </c>
      <c r="OLD183" s="201" t="b">
        <f>IF(OR(AND('Validation summary'!$B$2="2022-23",OLD182="In-period"),AND('Validation summary'!$B$2="2023-24",OLD182="In-period"),AND('Validation summary'!$B$2="2024-25",OLD182="In-period"),AND('Validation summary'!$B$2="2024-25",OLD182="End of period",OLD190="Revenue")),TRUE,FALSE)</f>
        <v>0</v>
      </c>
      <c r="OLE183" s="201" t="b">
        <f>IF(OR(AND('Validation summary'!$B$2="2022-23",OLE182="In-period"),AND('Validation summary'!$B$2="2023-24",OLE182="In-period"),AND('Validation summary'!$B$2="2024-25",OLE182="In-period"),AND('Validation summary'!$B$2="2024-25",OLE182="End of period",OLE190="Revenue")),TRUE,FALSE)</f>
        <v>0</v>
      </c>
      <c r="OLF183" s="201" t="b">
        <f>IF(OR(AND('Validation summary'!$B$2="2022-23",OLF182="In-period"),AND('Validation summary'!$B$2="2023-24",OLF182="In-period"),AND('Validation summary'!$B$2="2024-25",OLF182="In-period"),AND('Validation summary'!$B$2="2024-25",OLF182="End of period",OLF190="Revenue")),TRUE,FALSE)</f>
        <v>0</v>
      </c>
      <c r="OLG183" s="201" t="b">
        <f>IF(OR(AND('Validation summary'!$B$2="2022-23",OLG182="In-period"),AND('Validation summary'!$B$2="2023-24",OLG182="In-period"),AND('Validation summary'!$B$2="2024-25",OLG182="In-period"),AND('Validation summary'!$B$2="2024-25",OLG182="End of period",OLG190="Revenue")),TRUE,FALSE)</f>
        <v>0</v>
      </c>
      <c r="OLH183" s="201" t="b">
        <f>IF(OR(AND('Validation summary'!$B$2="2022-23",OLH182="In-period"),AND('Validation summary'!$B$2="2023-24",OLH182="In-period"),AND('Validation summary'!$B$2="2024-25",OLH182="In-period"),AND('Validation summary'!$B$2="2024-25",OLH182="End of period",OLH190="Revenue")),TRUE,FALSE)</f>
        <v>0</v>
      </c>
      <c r="OLI183" s="201" t="b">
        <f>IF(OR(AND('Validation summary'!$B$2="2022-23",OLI182="In-period"),AND('Validation summary'!$B$2="2023-24",OLI182="In-period"),AND('Validation summary'!$B$2="2024-25",OLI182="In-period"),AND('Validation summary'!$B$2="2024-25",OLI182="End of period",OLI190="Revenue")),TRUE,FALSE)</f>
        <v>0</v>
      </c>
      <c r="OLJ183" s="201" t="b">
        <f>IF(OR(AND('Validation summary'!$B$2="2022-23",OLJ182="In-period"),AND('Validation summary'!$B$2="2023-24",OLJ182="In-period"),AND('Validation summary'!$B$2="2024-25",OLJ182="In-period"),AND('Validation summary'!$B$2="2024-25",OLJ182="End of period",OLJ190="Revenue")),TRUE,FALSE)</f>
        <v>0</v>
      </c>
      <c r="OLK183" s="201" t="b">
        <f>IF(OR(AND('Validation summary'!$B$2="2022-23",OLK182="In-period"),AND('Validation summary'!$B$2="2023-24",OLK182="In-period"),AND('Validation summary'!$B$2="2024-25",OLK182="In-period"),AND('Validation summary'!$B$2="2024-25",OLK182="End of period",OLK190="Revenue")),TRUE,FALSE)</f>
        <v>0</v>
      </c>
      <c r="OLL183" s="201" t="b">
        <f>IF(OR(AND('Validation summary'!$B$2="2022-23",OLL182="In-period"),AND('Validation summary'!$B$2="2023-24",OLL182="In-period"),AND('Validation summary'!$B$2="2024-25",OLL182="In-period"),AND('Validation summary'!$B$2="2024-25",OLL182="End of period",OLL190="Revenue")),TRUE,FALSE)</f>
        <v>0</v>
      </c>
      <c r="OLM183" s="201" t="b">
        <f>IF(OR(AND('Validation summary'!$B$2="2022-23",OLM182="In-period"),AND('Validation summary'!$B$2="2023-24",OLM182="In-period"),AND('Validation summary'!$B$2="2024-25",OLM182="In-period"),AND('Validation summary'!$B$2="2024-25",OLM182="End of period",OLM190="Revenue")),TRUE,FALSE)</f>
        <v>0</v>
      </c>
      <c r="OLN183" s="201" t="b">
        <f>IF(OR(AND('Validation summary'!$B$2="2022-23",OLN182="In-period"),AND('Validation summary'!$B$2="2023-24",OLN182="In-period"),AND('Validation summary'!$B$2="2024-25",OLN182="In-period"),AND('Validation summary'!$B$2="2024-25",OLN182="End of period",OLN190="Revenue")),TRUE,FALSE)</f>
        <v>0</v>
      </c>
      <c r="OLO183" s="201" t="b">
        <f>IF(OR(AND('Validation summary'!$B$2="2022-23",OLO182="In-period"),AND('Validation summary'!$B$2="2023-24",OLO182="In-period"),AND('Validation summary'!$B$2="2024-25",OLO182="In-period"),AND('Validation summary'!$B$2="2024-25",OLO182="End of period",OLO190="Revenue")),TRUE,FALSE)</f>
        <v>0</v>
      </c>
      <c r="OLP183" s="201" t="b">
        <f>IF(OR(AND('Validation summary'!$B$2="2022-23",OLP182="In-period"),AND('Validation summary'!$B$2="2023-24",OLP182="In-period"),AND('Validation summary'!$B$2="2024-25",OLP182="In-period"),AND('Validation summary'!$B$2="2024-25",OLP182="End of period",OLP190="Revenue")),TRUE,FALSE)</f>
        <v>0</v>
      </c>
      <c r="OLQ183" s="201" t="b">
        <f>IF(OR(AND('Validation summary'!$B$2="2022-23",OLQ182="In-period"),AND('Validation summary'!$B$2="2023-24",OLQ182="In-period"),AND('Validation summary'!$B$2="2024-25",OLQ182="In-period"),AND('Validation summary'!$B$2="2024-25",OLQ182="End of period",OLQ190="Revenue")),TRUE,FALSE)</f>
        <v>0</v>
      </c>
      <c r="OLR183" s="201" t="b">
        <f>IF(OR(AND('Validation summary'!$B$2="2022-23",OLR182="In-period"),AND('Validation summary'!$B$2="2023-24",OLR182="In-period"),AND('Validation summary'!$B$2="2024-25",OLR182="In-period"),AND('Validation summary'!$B$2="2024-25",OLR182="End of period",OLR190="Revenue")),TRUE,FALSE)</f>
        <v>0</v>
      </c>
      <c r="OLS183" s="201" t="b">
        <f>IF(OR(AND('Validation summary'!$B$2="2022-23",OLS182="In-period"),AND('Validation summary'!$B$2="2023-24",OLS182="In-period"),AND('Validation summary'!$B$2="2024-25",OLS182="In-period"),AND('Validation summary'!$B$2="2024-25",OLS182="End of period",OLS190="Revenue")),TRUE,FALSE)</f>
        <v>0</v>
      </c>
      <c r="OLT183" s="201" t="b">
        <f>IF(OR(AND('Validation summary'!$B$2="2022-23",OLT182="In-period"),AND('Validation summary'!$B$2="2023-24",OLT182="In-period"),AND('Validation summary'!$B$2="2024-25",OLT182="In-period"),AND('Validation summary'!$B$2="2024-25",OLT182="End of period",OLT190="Revenue")),TRUE,FALSE)</f>
        <v>0</v>
      </c>
      <c r="OLU183" s="201" t="b">
        <f>IF(OR(AND('Validation summary'!$B$2="2022-23",OLU182="In-period"),AND('Validation summary'!$B$2="2023-24",OLU182="In-period"),AND('Validation summary'!$B$2="2024-25",OLU182="In-period"),AND('Validation summary'!$B$2="2024-25",OLU182="End of period",OLU190="Revenue")),TRUE,FALSE)</f>
        <v>0</v>
      </c>
      <c r="OLV183" s="201" t="b">
        <f>IF(OR(AND('Validation summary'!$B$2="2022-23",OLV182="In-period"),AND('Validation summary'!$B$2="2023-24",OLV182="In-period"),AND('Validation summary'!$B$2="2024-25",OLV182="In-period"),AND('Validation summary'!$B$2="2024-25",OLV182="End of period",OLV190="Revenue")),TRUE,FALSE)</f>
        <v>0</v>
      </c>
      <c r="OLW183" s="201" t="b">
        <f>IF(OR(AND('Validation summary'!$B$2="2022-23",OLW182="In-period"),AND('Validation summary'!$B$2="2023-24",OLW182="In-period"),AND('Validation summary'!$B$2="2024-25",OLW182="In-period"),AND('Validation summary'!$B$2="2024-25",OLW182="End of period",OLW190="Revenue")),TRUE,FALSE)</f>
        <v>0</v>
      </c>
      <c r="OLX183" s="201" t="b">
        <f>IF(OR(AND('Validation summary'!$B$2="2022-23",OLX182="In-period"),AND('Validation summary'!$B$2="2023-24",OLX182="In-period"),AND('Validation summary'!$B$2="2024-25",OLX182="In-period"),AND('Validation summary'!$B$2="2024-25",OLX182="End of period",OLX190="Revenue")),TRUE,FALSE)</f>
        <v>0</v>
      </c>
      <c r="OLY183" s="201" t="b">
        <f>IF(OR(AND('Validation summary'!$B$2="2022-23",OLY182="In-period"),AND('Validation summary'!$B$2="2023-24",OLY182="In-period"),AND('Validation summary'!$B$2="2024-25",OLY182="In-period"),AND('Validation summary'!$B$2="2024-25",OLY182="End of period",OLY190="Revenue")),TRUE,FALSE)</f>
        <v>0</v>
      </c>
      <c r="OLZ183" s="201" t="b">
        <f>IF(OR(AND('Validation summary'!$B$2="2022-23",OLZ182="In-period"),AND('Validation summary'!$B$2="2023-24",OLZ182="In-period"),AND('Validation summary'!$B$2="2024-25",OLZ182="In-period"),AND('Validation summary'!$B$2="2024-25",OLZ182="End of period",OLZ190="Revenue")),TRUE,FALSE)</f>
        <v>0</v>
      </c>
      <c r="OMA183" s="201" t="b">
        <f>IF(OR(AND('Validation summary'!$B$2="2022-23",OMA182="In-period"),AND('Validation summary'!$B$2="2023-24",OMA182="In-period"),AND('Validation summary'!$B$2="2024-25",OMA182="In-period"),AND('Validation summary'!$B$2="2024-25",OMA182="End of period",OMA190="Revenue")),TRUE,FALSE)</f>
        <v>0</v>
      </c>
      <c r="OMB183" s="201" t="b">
        <f>IF(OR(AND('Validation summary'!$B$2="2022-23",OMB182="In-period"),AND('Validation summary'!$B$2="2023-24",OMB182="In-period"),AND('Validation summary'!$B$2="2024-25",OMB182="In-period"),AND('Validation summary'!$B$2="2024-25",OMB182="End of period",OMB190="Revenue")),TRUE,FALSE)</f>
        <v>0</v>
      </c>
      <c r="OMC183" s="201" t="b">
        <f>IF(OR(AND('Validation summary'!$B$2="2022-23",OMC182="In-period"),AND('Validation summary'!$B$2="2023-24",OMC182="In-period"),AND('Validation summary'!$B$2="2024-25",OMC182="In-period"),AND('Validation summary'!$B$2="2024-25",OMC182="End of period",OMC190="Revenue")),TRUE,FALSE)</f>
        <v>0</v>
      </c>
      <c r="OMD183" s="201" t="b">
        <f>IF(OR(AND('Validation summary'!$B$2="2022-23",OMD182="In-period"),AND('Validation summary'!$B$2="2023-24",OMD182="In-period"),AND('Validation summary'!$B$2="2024-25",OMD182="In-period"),AND('Validation summary'!$B$2="2024-25",OMD182="End of period",OMD190="Revenue")),TRUE,FALSE)</f>
        <v>0</v>
      </c>
      <c r="OME183" s="201" t="b">
        <f>IF(OR(AND('Validation summary'!$B$2="2022-23",OME182="In-period"),AND('Validation summary'!$B$2="2023-24",OME182="In-period"),AND('Validation summary'!$B$2="2024-25",OME182="In-period"),AND('Validation summary'!$B$2="2024-25",OME182="End of period",OME190="Revenue")),TRUE,FALSE)</f>
        <v>0</v>
      </c>
      <c r="OMF183" s="201" t="b">
        <f>IF(OR(AND('Validation summary'!$B$2="2022-23",OMF182="In-period"),AND('Validation summary'!$B$2="2023-24",OMF182="In-period"),AND('Validation summary'!$B$2="2024-25",OMF182="In-period"),AND('Validation summary'!$B$2="2024-25",OMF182="End of period",OMF190="Revenue")),TRUE,FALSE)</f>
        <v>0</v>
      </c>
      <c r="OMG183" s="201" t="b">
        <f>IF(OR(AND('Validation summary'!$B$2="2022-23",OMG182="In-period"),AND('Validation summary'!$B$2="2023-24",OMG182="In-period"),AND('Validation summary'!$B$2="2024-25",OMG182="In-period"),AND('Validation summary'!$B$2="2024-25",OMG182="End of period",OMG190="Revenue")),TRUE,FALSE)</f>
        <v>0</v>
      </c>
      <c r="OMH183" s="201" t="b">
        <f>IF(OR(AND('Validation summary'!$B$2="2022-23",OMH182="In-period"),AND('Validation summary'!$B$2="2023-24",OMH182="In-period"),AND('Validation summary'!$B$2="2024-25",OMH182="In-period"),AND('Validation summary'!$B$2="2024-25",OMH182="End of period",OMH190="Revenue")),TRUE,FALSE)</f>
        <v>0</v>
      </c>
      <c r="OMI183" s="201" t="b">
        <f>IF(OR(AND('Validation summary'!$B$2="2022-23",OMI182="In-period"),AND('Validation summary'!$B$2="2023-24",OMI182="In-period"),AND('Validation summary'!$B$2="2024-25",OMI182="In-period"),AND('Validation summary'!$B$2="2024-25",OMI182="End of period",OMI190="Revenue")),TRUE,FALSE)</f>
        <v>0</v>
      </c>
      <c r="OMJ183" s="201" t="b">
        <f>IF(OR(AND('Validation summary'!$B$2="2022-23",OMJ182="In-period"),AND('Validation summary'!$B$2="2023-24",OMJ182="In-period"),AND('Validation summary'!$B$2="2024-25",OMJ182="In-period"),AND('Validation summary'!$B$2="2024-25",OMJ182="End of period",OMJ190="Revenue")),TRUE,FALSE)</f>
        <v>0</v>
      </c>
      <c r="OMK183" s="201" t="b">
        <f>IF(OR(AND('Validation summary'!$B$2="2022-23",OMK182="In-period"),AND('Validation summary'!$B$2="2023-24",OMK182="In-period"),AND('Validation summary'!$B$2="2024-25",OMK182="In-period"),AND('Validation summary'!$B$2="2024-25",OMK182="End of period",OMK190="Revenue")),TRUE,FALSE)</f>
        <v>0</v>
      </c>
      <c r="OML183" s="201" t="b">
        <f>IF(OR(AND('Validation summary'!$B$2="2022-23",OML182="In-period"),AND('Validation summary'!$B$2="2023-24",OML182="In-period"),AND('Validation summary'!$B$2="2024-25",OML182="In-period"),AND('Validation summary'!$B$2="2024-25",OML182="End of period",OML190="Revenue")),TRUE,FALSE)</f>
        <v>0</v>
      </c>
      <c r="OMM183" s="201" t="b">
        <f>IF(OR(AND('Validation summary'!$B$2="2022-23",OMM182="In-period"),AND('Validation summary'!$B$2="2023-24",OMM182="In-period"),AND('Validation summary'!$B$2="2024-25",OMM182="In-period"),AND('Validation summary'!$B$2="2024-25",OMM182="End of period",OMM190="Revenue")),TRUE,FALSE)</f>
        <v>0</v>
      </c>
      <c r="OMN183" s="201" t="b">
        <f>IF(OR(AND('Validation summary'!$B$2="2022-23",OMN182="In-period"),AND('Validation summary'!$B$2="2023-24",OMN182="In-period"),AND('Validation summary'!$B$2="2024-25",OMN182="In-period"),AND('Validation summary'!$B$2="2024-25",OMN182="End of period",OMN190="Revenue")),TRUE,FALSE)</f>
        <v>0</v>
      </c>
      <c r="OMO183" s="201" t="b">
        <f>IF(OR(AND('Validation summary'!$B$2="2022-23",OMO182="In-period"),AND('Validation summary'!$B$2="2023-24",OMO182="In-period"),AND('Validation summary'!$B$2="2024-25",OMO182="In-period"),AND('Validation summary'!$B$2="2024-25",OMO182="End of period",OMO190="Revenue")),TRUE,FALSE)</f>
        <v>0</v>
      </c>
      <c r="OMP183" s="201" t="b">
        <f>IF(OR(AND('Validation summary'!$B$2="2022-23",OMP182="In-period"),AND('Validation summary'!$B$2="2023-24",OMP182="In-period"),AND('Validation summary'!$B$2="2024-25",OMP182="In-period"),AND('Validation summary'!$B$2="2024-25",OMP182="End of period",OMP190="Revenue")),TRUE,FALSE)</f>
        <v>0</v>
      </c>
      <c r="OMQ183" s="201" t="b">
        <f>IF(OR(AND('Validation summary'!$B$2="2022-23",OMQ182="In-period"),AND('Validation summary'!$B$2="2023-24",OMQ182="In-period"),AND('Validation summary'!$B$2="2024-25",OMQ182="In-period"),AND('Validation summary'!$B$2="2024-25",OMQ182="End of period",OMQ190="Revenue")),TRUE,FALSE)</f>
        <v>0</v>
      </c>
      <c r="OMR183" s="201" t="b">
        <f>IF(OR(AND('Validation summary'!$B$2="2022-23",OMR182="In-period"),AND('Validation summary'!$B$2="2023-24",OMR182="In-period"),AND('Validation summary'!$B$2="2024-25",OMR182="In-period"),AND('Validation summary'!$B$2="2024-25",OMR182="End of period",OMR190="Revenue")),TRUE,FALSE)</f>
        <v>0</v>
      </c>
      <c r="OMS183" s="201" t="b">
        <f>IF(OR(AND('Validation summary'!$B$2="2022-23",OMS182="In-period"),AND('Validation summary'!$B$2="2023-24",OMS182="In-period"),AND('Validation summary'!$B$2="2024-25",OMS182="In-period"),AND('Validation summary'!$B$2="2024-25",OMS182="End of period",OMS190="Revenue")),TRUE,FALSE)</f>
        <v>0</v>
      </c>
      <c r="OMT183" s="201" t="b">
        <f>IF(OR(AND('Validation summary'!$B$2="2022-23",OMT182="In-period"),AND('Validation summary'!$B$2="2023-24",OMT182="In-period"),AND('Validation summary'!$B$2="2024-25",OMT182="In-period"),AND('Validation summary'!$B$2="2024-25",OMT182="End of period",OMT190="Revenue")),TRUE,FALSE)</f>
        <v>0</v>
      </c>
      <c r="OMU183" s="201" t="b">
        <f>IF(OR(AND('Validation summary'!$B$2="2022-23",OMU182="In-period"),AND('Validation summary'!$B$2="2023-24",OMU182="In-period"),AND('Validation summary'!$B$2="2024-25",OMU182="In-period"),AND('Validation summary'!$B$2="2024-25",OMU182="End of period",OMU190="Revenue")),TRUE,FALSE)</f>
        <v>0</v>
      </c>
      <c r="OMV183" s="201" t="b">
        <f>IF(OR(AND('Validation summary'!$B$2="2022-23",OMV182="In-period"),AND('Validation summary'!$B$2="2023-24",OMV182="In-period"),AND('Validation summary'!$B$2="2024-25",OMV182="In-period"),AND('Validation summary'!$B$2="2024-25",OMV182="End of period",OMV190="Revenue")),TRUE,FALSE)</f>
        <v>0</v>
      </c>
      <c r="OMW183" s="201" t="b">
        <f>IF(OR(AND('Validation summary'!$B$2="2022-23",OMW182="In-period"),AND('Validation summary'!$B$2="2023-24",OMW182="In-period"),AND('Validation summary'!$B$2="2024-25",OMW182="In-period"),AND('Validation summary'!$B$2="2024-25",OMW182="End of period",OMW190="Revenue")),TRUE,FALSE)</f>
        <v>0</v>
      </c>
      <c r="OMX183" s="201" t="b">
        <f>IF(OR(AND('Validation summary'!$B$2="2022-23",OMX182="In-period"),AND('Validation summary'!$B$2="2023-24",OMX182="In-period"),AND('Validation summary'!$B$2="2024-25",OMX182="In-period"),AND('Validation summary'!$B$2="2024-25",OMX182="End of period",OMX190="Revenue")),TRUE,FALSE)</f>
        <v>0</v>
      </c>
      <c r="OMY183" s="201" t="b">
        <f>IF(OR(AND('Validation summary'!$B$2="2022-23",OMY182="In-period"),AND('Validation summary'!$B$2="2023-24",OMY182="In-period"),AND('Validation summary'!$B$2="2024-25",OMY182="In-period"),AND('Validation summary'!$B$2="2024-25",OMY182="End of period",OMY190="Revenue")),TRUE,FALSE)</f>
        <v>0</v>
      </c>
      <c r="OMZ183" s="201" t="b">
        <f>IF(OR(AND('Validation summary'!$B$2="2022-23",OMZ182="In-period"),AND('Validation summary'!$B$2="2023-24",OMZ182="In-period"),AND('Validation summary'!$B$2="2024-25",OMZ182="In-period"),AND('Validation summary'!$B$2="2024-25",OMZ182="End of period",OMZ190="Revenue")),TRUE,FALSE)</f>
        <v>0</v>
      </c>
      <c r="ONA183" s="201" t="b">
        <f>IF(OR(AND('Validation summary'!$B$2="2022-23",ONA182="In-period"),AND('Validation summary'!$B$2="2023-24",ONA182="In-period"),AND('Validation summary'!$B$2="2024-25",ONA182="In-period"),AND('Validation summary'!$B$2="2024-25",ONA182="End of period",ONA190="Revenue")),TRUE,FALSE)</f>
        <v>0</v>
      </c>
      <c r="ONB183" s="201" t="b">
        <f>IF(OR(AND('Validation summary'!$B$2="2022-23",ONB182="In-period"),AND('Validation summary'!$B$2="2023-24",ONB182="In-period"),AND('Validation summary'!$B$2="2024-25",ONB182="In-period"),AND('Validation summary'!$B$2="2024-25",ONB182="End of period",ONB190="Revenue")),TRUE,FALSE)</f>
        <v>0</v>
      </c>
      <c r="ONC183" s="201" t="b">
        <f>IF(OR(AND('Validation summary'!$B$2="2022-23",ONC182="In-period"),AND('Validation summary'!$B$2="2023-24",ONC182="In-period"),AND('Validation summary'!$B$2="2024-25",ONC182="In-period"),AND('Validation summary'!$B$2="2024-25",ONC182="End of period",ONC190="Revenue")),TRUE,FALSE)</f>
        <v>0</v>
      </c>
      <c r="OND183" s="201" t="b">
        <f>IF(OR(AND('Validation summary'!$B$2="2022-23",OND182="In-period"),AND('Validation summary'!$B$2="2023-24",OND182="In-period"),AND('Validation summary'!$B$2="2024-25",OND182="In-period"),AND('Validation summary'!$B$2="2024-25",OND182="End of period",OND190="Revenue")),TRUE,FALSE)</f>
        <v>0</v>
      </c>
      <c r="ONE183" s="201" t="b">
        <f>IF(OR(AND('Validation summary'!$B$2="2022-23",ONE182="In-period"),AND('Validation summary'!$B$2="2023-24",ONE182="In-period"),AND('Validation summary'!$B$2="2024-25",ONE182="In-period"),AND('Validation summary'!$B$2="2024-25",ONE182="End of period",ONE190="Revenue")),TRUE,FALSE)</f>
        <v>0</v>
      </c>
      <c r="ONF183" s="201" t="b">
        <f>IF(OR(AND('Validation summary'!$B$2="2022-23",ONF182="In-period"),AND('Validation summary'!$B$2="2023-24",ONF182="In-period"),AND('Validation summary'!$B$2="2024-25",ONF182="In-period"),AND('Validation summary'!$B$2="2024-25",ONF182="End of period",ONF190="Revenue")),TRUE,FALSE)</f>
        <v>0</v>
      </c>
      <c r="ONG183" s="201" t="b">
        <f>IF(OR(AND('Validation summary'!$B$2="2022-23",ONG182="In-period"),AND('Validation summary'!$B$2="2023-24",ONG182="In-period"),AND('Validation summary'!$B$2="2024-25",ONG182="In-period"),AND('Validation summary'!$B$2="2024-25",ONG182="End of period",ONG190="Revenue")),TRUE,FALSE)</f>
        <v>0</v>
      </c>
      <c r="ONH183" s="201" t="b">
        <f>IF(OR(AND('Validation summary'!$B$2="2022-23",ONH182="In-period"),AND('Validation summary'!$B$2="2023-24",ONH182="In-period"),AND('Validation summary'!$B$2="2024-25",ONH182="In-period"),AND('Validation summary'!$B$2="2024-25",ONH182="End of period",ONH190="Revenue")),TRUE,FALSE)</f>
        <v>0</v>
      </c>
      <c r="ONI183" s="201" t="b">
        <f>IF(OR(AND('Validation summary'!$B$2="2022-23",ONI182="In-period"),AND('Validation summary'!$B$2="2023-24",ONI182="In-period"),AND('Validation summary'!$B$2="2024-25",ONI182="In-period"),AND('Validation summary'!$B$2="2024-25",ONI182="End of period",ONI190="Revenue")),TRUE,FALSE)</f>
        <v>0</v>
      </c>
      <c r="ONJ183" s="201" t="b">
        <f>IF(OR(AND('Validation summary'!$B$2="2022-23",ONJ182="In-period"),AND('Validation summary'!$B$2="2023-24",ONJ182="In-period"),AND('Validation summary'!$B$2="2024-25",ONJ182="In-period"),AND('Validation summary'!$B$2="2024-25",ONJ182="End of period",ONJ190="Revenue")),TRUE,FALSE)</f>
        <v>0</v>
      </c>
      <c r="ONK183" s="201" t="b">
        <f>IF(OR(AND('Validation summary'!$B$2="2022-23",ONK182="In-period"),AND('Validation summary'!$B$2="2023-24",ONK182="In-period"),AND('Validation summary'!$B$2="2024-25",ONK182="In-period"),AND('Validation summary'!$B$2="2024-25",ONK182="End of period",ONK190="Revenue")),TRUE,FALSE)</f>
        <v>0</v>
      </c>
      <c r="ONL183" s="201" t="b">
        <f>IF(OR(AND('Validation summary'!$B$2="2022-23",ONL182="In-period"),AND('Validation summary'!$B$2="2023-24",ONL182="In-period"),AND('Validation summary'!$B$2="2024-25",ONL182="In-period"),AND('Validation summary'!$B$2="2024-25",ONL182="End of period",ONL190="Revenue")),TRUE,FALSE)</f>
        <v>0</v>
      </c>
      <c r="ONM183" s="201" t="b">
        <f>IF(OR(AND('Validation summary'!$B$2="2022-23",ONM182="In-period"),AND('Validation summary'!$B$2="2023-24",ONM182="In-period"),AND('Validation summary'!$B$2="2024-25",ONM182="In-period"),AND('Validation summary'!$B$2="2024-25",ONM182="End of period",ONM190="Revenue")),TRUE,FALSE)</f>
        <v>0</v>
      </c>
      <c r="ONN183" s="201" t="b">
        <f>IF(OR(AND('Validation summary'!$B$2="2022-23",ONN182="In-period"),AND('Validation summary'!$B$2="2023-24",ONN182="In-period"),AND('Validation summary'!$B$2="2024-25",ONN182="In-period"),AND('Validation summary'!$B$2="2024-25",ONN182="End of period",ONN190="Revenue")),TRUE,FALSE)</f>
        <v>0</v>
      </c>
      <c r="ONO183" s="201" t="b">
        <f>IF(OR(AND('Validation summary'!$B$2="2022-23",ONO182="In-period"),AND('Validation summary'!$B$2="2023-24",ONO182="In-period"),AND('Validation summary'!$B$2="2024-25",ONO182="In-period"),AND('Validation summary'!$B$2="2024-25",ONO182="End of period",ONO190="Revenue")),TRUE,FALSE)</f>
        <v>0</v>
      </c>
      <c r="ONP183" s="201" t="b">
        <f>IF(OR(AND('Validation summary'!$B$2="2022-23",ONP182="In-period"),AND('Validation summary'!$B$2="2023-24",ONP182="In-period"),AND('Validation summary'!$B$2="2024-25",ONP182="In-period"),AND('Validation summary'!$B$2="2024-25",ONP182="End of period",ONP190="Revenue")),TRUE,FALSE)</f>
        <v>0</v>
      </c>
      <c r="ONQ183" s="201" t="b">
        <f>IF(OR(AND('Validation summary'!$B$2="2022-23",ONQ182="In-period"),AND('Validation summary'!$B$2="2023-24",ONQ182="In-period"),AND('Validation summary'!$B$2="2024-25",ONQ182="In-period"),AND('Validation summary'!$B$2="2024-25",ONQ182="End of period",ONQ190="Revenue")),TRUE,FALSE)</f>
        <v>0</v>
      </c>
      <c r="ONR183" s="201" t="b">
        <f>IF(OR(AND('Validation summary'!$B$2="2022-23",ONR182="In-period"),AND('Validation summary'!$B$2="2023-24",ONR182="In-period"),AND('Validation summary'!$B$2="2024-25",ONR182="In-period"),AND('Validation summary'!$B$2="2024-25",ONR182="End of period",ONR190="Revenue")),TRUE,FALSE)</f>
        <v>0</v>
      </c>
      <c r="ONS183" s="201" t="b">
        <f>IF(OR(AND('Validation summary'!$B$2="2022-23",ONS182="In-period"),AND('Validation summary'!$B$2="2023-24",ONS182="In-period"),AND('Validation summary'!$B$2="2024-25",ONS182="In-period"),AND('Validation summary'!$B$2="2024-25",ONS182="End of period",ONS190="Revenue")),TRUE,FALSE)</f>
        <v>0</v>
      </c>
      <c r="ONT183" s="201" t="b">
        <f>IF(OR(AND('Validation summary'!$B$2="2022-23",ONT182="In-period"),AND('Validation summary'!$B$2="2023-24",ONT182="In-period"),AND('Validation summary'!$B$2="2024-25",ONT182="In-period"),AND('Validation summary'!$B$2="2024-25",ONT182="End of period",ONT190="Revenue")),TRUE,FALSE)</f>
        <v>0</v>
      </c>
      <c r="ONU183" s="201" t="b">
        <f>IF(OR(AND('Validation summary'!$B$2="2022-23",ONU182="In-period"),AND('Validation summary'!$B$2="2023-24",ONU182="In-period"),AND('Validation summary'!$B$2="2024-25",ONU182="In-period"),AND('Validation summary'!$B$2="2024-25",ONU182="End of period",ONU190="Revenue")),TRUE,FALSE)</f>
        <v>0</v>
      </c>
      <c r="ONV183" s="201" t="b">
        <f>IF(OR(AND('Validation summary'!$B$2="2022-23",ONV182="In-period"),AND('Validation summary'!$B$2="2023-24",ONV182="In-period"),AND('Validation summary'!$B$2="2024-25",ONV182="In-period"),AND('Validation summary'!$B$2="2024-25",ONV182="End of period",ONV190="Revenue")),TRUE,FALSE)</f>
        <v>0</v>
      </c>
      <c r="ONW183" s="201" t="b">
        <f>IF(OR(AND('Validation summary'!$B$2="2022-23",ONW182="In-period"),AND('Validation summary'!$B$2="2023-24",ONW182="In-period"),AND('Validation summary'!$B$2="2024-25",ONW182="In-period"),AND('Validation summary'!$B$2="2024-25",ONW182="End of period",ONW190="Revenue")),TRUE,FALSE)</f>
        <v>0</v>
      </c>
      <c r="ONX183" s="201" t="b">
        <f>IF(OR(AND('Validation summary'!$B$2="2022-23",ONX182="In-period"),AND('Validation summary'!$B$2="2023-24",ONX182="In-period"),AND('Validation summary'!$B$2="2024-25",ONX182="In-period"),AND('Validation summary'!$B$2="2024-25",ONX182="End of period",ONX190="Revenue")),TRUE,FALSE)</f>
        <v>0</v>
      </c>
      <c r="ONY183" s="201" t="b">
        <f>IF(OR(AND('Validation summary'!$B$2="2022-23",ONY182="In-period"),AND('Validation summary'!$B$2="2023-24",ONY182="In-period"),AND('Validation summary'!$B$2="2024-25",ONY182="In-period"),AND('Validation summary'!$B$2="2024-25",ONY182="End of period",ONY190="Revenue")),TRUE,FALSE)</f>
        <v>0</v>
      </c>
      <c r="ONZ183" s="201" t="b">
        <f>IF(OR(AND('Validation summary'!$B$2="2022-23",ONZ182="In-period"),AND('Validation summary'!$B$2="2023-24",ONZ182="In-period"),AND('Validation summary'!$B$2="2024-25",ONZ182="In-period"),AND('Validation summary'!$B$2="2024-25",ONZ182="End of period",ONZ190="Revenue")),TRUE,FALSE)</f>
        <v>0</v>
      </c>
      <c r="OOA183" s="201" t="b">
        <f>IF(OR(AND('Validation summary'!$B$2="2022-23",OOA182="In-period"),AND('Validation summary'!$B$2="2023-24",OOA182="In-period"),AND('Validation summary'!$B$2="2024-25",OOA182="In-period"),AND('Validation summary'!$B$2="2024-25",OOA182="End of period",OOA190="Revenue")),TRUE,FALSE)</f>
        <v>0</v>
      </c>
      <c r="OOB183" s="201" t="b">
        <f>IF(OR(AND('Validation summary'!$B$2="2022-23",OOB182="In-period"),AND('Validation summary'!$B$2="2023-24",OOB182="In-period"),AND('Validation summary'!$B$2="2024-25",OOB182="In-period"),AND('Validation summary'!$B$2="2024-25",OOB182="End of period",OOB190="Revenue")),TRUE,FALSE)</f>
        <v>0</v>
      </c>
      <c r="OOC183" s="201" t="b">
        <f>IF(OR(AND('Validation summary'!$B$2="2022-23",OOC182="In-period"),AND('Validation summary'!$B$2="2023-24",OOC182="In-period"),AND('Validation summary'!$B$2="2024-25",OOC182="In-period"),AND('Validation summary'!$B$2="2024-25",OOC182="End of period",OOC190="Revenue")),TRUE,FALSE)</f>
        <v>0</v>
      </c>
      <c r="OOD183" s="201" t="b">
        <f>IF(OR(AND('Validation summary'!$B$2="2022-23",OOD182="In-period"),AND('Validation summary'!$B$2="2023-24",OOD182="In-period"),AND('Validation summary'!$B$2="2024-25",OOD182="In-period"),AND('Validation summary'!$B$2="2024-25",OOD182="End of period",OOD190="Revenue")),TRUE,FALSE)</f>
        <v>0</v>
      </c>
      <c r="OOE183" s="201" t="b">
        <f>IF(OR(AND('Validation summary'!$B$2="2022-23",OOE182="In-period"),AND('Validation summary'!$B$2="2023-24",OOE182="In-period"),AND('Validation summary'!$B$2="2024-25",OOE182="In-period"),AND('Validation summary'!$B$2="2024-25",OOE182="End of period",OOE190="Revenue")),TRUE,FALSE)</f>
        <v>0</v>
      </c>
      <c r="OOF183" s="201" t="b">
        <f>IF(OR(AND('Validation summary'!$B$2="2022-23",OOF182="In-period"),AND('Validation summary'!$B$2="2023-24",OOF182="In-period"),AND('Validation summary'!$B$2="2024-25",OOF182="In-period"),AND('Validation summary'!$B$2="2024-25",OOF182="End of period",OOF190="Revenue")),TRUE,FALSE)</f>
        <v>0</v>
      </c>
      <c r="OOG183" s="201" t="b">
        <f>IF(OR(AND('Validation summary'!$B$2="2022-23",OOG182="In-period"),AND('Validation summary'!$B$2="2023-24",OOG182="In-period"),AND('Validation summary'!$B$2="2024-25",OOG182="In-period"),AND('Validation summary'!$B$2="2024-25",OOG182="End of period",OOG190="Revenue")),TRUE,FALSE)</f>
        <v>0</v>
      </c>
      <c r="OOH183" s="201" t="b">
        <f>IF(OR(AND('Validation summary'!$B$2="2022-23",OOH182="In-period"),AND('Validation summary'!$B$2="2023-24",OOH182="In-period"),AND('Validation summary'!$B$2="2024-25",OOH182="In-period"),AND('Validation summary'!$B$2="2024-25",OOH182="End of period",OOH190="Revenue")),TRUE,FALSE)</f>
        <v>0</v>
      </c>
      <c r="OOI183" s="201" t="b">
        <f>IF(OR(AND('Validation summary'!$B$2="2022-23",OOI182="In-period"),AND('Validation summary'!$B$2="2023-24",OOI182="In-period"),AND('Validation summary'!$B$2="2024-25",OOI182="In-period"),AND('Validation summary'!$B$2="2024-25",OOI182="End of period",OOI190="Revenue")),TRUE,FALSE)</f>
        <v>0</v>
      </c>
      <c r="OOJ183" s="201" t="b">
        <f>IF(OR(AND('Validation summary'!$B$2="2022-23",OOJ182="In-period"),AND('Validation summary'!$B$2="2023-24",OOJ182="In-period"),AND('Validation summary'!$B$2="2024-25",OOJ182="In-period"),AND('Validation summary'!$B$2="2024-25",OOJ182="End of period",OOJ190="Revenue")),TRUE,FALSE)</f>
        <v>0</v>
      </c>
      <c r="OOK183" s="201" t="b">
        <f>IF(OR(AND('Validation summary'!$B$2="2022-23",OOK182="In-period"),AND('Validation summary'!$B$2="2023-24",OOK182="In-period"),AND('Validation summary'!$B$2="2024-25",OOK182="In-period"),AND('Validation summary'!$B$2="2024-25",OOK182="End of period",OOK190="Revenue")),TRUE,FALSE)</f>
        <v>0</v>
      </c>
      <c r="OOL183" s="201" t="b">
        <f>IF(OR(AND('Validation summary'!$B$2="2022-23",OOL182="In-period"),AND('Validation summary'!$B$2="2023-24",OOL182="In-period"),AND('Validation summary'!$B$2="2024-25",OOL182="In-period"),AND('Validation summary'!$B$2="2024-25",OOL182="End of period",OOL190="Revenue")),TRUE,FALSE)</f>
        <v>0</v>
      </c>
      <c r="OOM183" s="201" t="b">
        <f>IF(OR(AND('Validation summary'!$B$2="2022-23",OOM182="In-period"),AND('Validation summary'!$B$2="2023-24",OOM182="In-period"),AND('Validation summary'!$B$2="2024-25",OOM182="In-period"),AND('Validation summary'!$B$2="2024-25",OOM182="End of period",OOM190="Revenue")),TRUE,FALSE)</f>
        <v>0</v>
      </c>
      <c r="OON183" s="201" t="b">
        <f>IF(OR(AND('Validation summary'!$B$2="2022-23",OON182="In-period"),AND('Validation summary'!$B$2="2023-24",OON182="In-period"),AND('Validation summary'!$B$2="2024-25",OON182="In-period"),AND('Validation summary'!$B$2="2024-25",OON182="End of period",OON190="Revenue")),TRUE,FALSE)</f>
        <v>0</v>
      </c>
      <c r="OOO183" s="201" t="b">
        <f>IF(OR(AND('Validation summary'!$B$2="2022-23",OOO182="In-period"),AND('Validation summary'!$B$2="2023-24",OOO182="In-period"),AND('Validation summary'!$B$2="2024-25",OOO182="In-period"),AND('Validation summary'!$B$2="2024-25",OOO182="End of period",OOO190="Revenue")),TRUE,FALSE)</f>
        <v>0</v>
      </c>
      <c r="OOP183" s="201" t="b">
        <f>IF(OR(AND('Validation summary'!$B$2="2022-23",OOP182="In-period"),AND('Validation summary'!$B$2="2023-24",OOP182="In-period"),AND('Validation summary'!$B$2="2024-25",OOP182="In-period"),AND('Validation summary'!$B$2="2024-25",OOP182="End of period",OOP190="Revenue")),TRUE,FALSE)</f>
        <v>0</v>
      </c>
      <c r="OOQ183" s="201" t="b">
        <f>IF(OR(AND('Validation summary'!$B$2="2022-23",OOQ182="In-period"),AND('Validation summary'!$B$2="2023-24",OOQ182="In-period"),AND('Validation summary'!$B$2="2024-25",OOQ182="In-period"),AND('Validation summary'!$B$2="2024-25",OOQ182="End of period",OOQ190="Revenue")),TRUE,FALSE)</f>
        <v>0</v>
      </c>
      <c r="OOR183" s="201" t="b">
        <f>IF(OR(AND('Validation summary'!$B$2="2022-23",OOR182="In-period"),AND('Validation summary'!$B$2="2023-24",OOR182="In-period"),AND('Validation summary'!$B$2="2024-25",OOR182="In-period"),AND('Validation summary'!$B$2="2024-25",OOR182="End of period",OOR190="Revenue")),TRUE,FALSE)</f>
        <v>0</v>
      </c>
      <c r="OOS183" s="201" t="b">
        <f>IF(OR(AND('Validation summary'!$B$2="2022-23",OOS182="In-period"),AND('Validation summary'!$B$2="2023-24",OOS182="In-period"),AND('Validation summary'!$B$2="2024-25",OOS182="In-period"),AND('Validation summary'!$B$2="2024-25",OOS182="End of period",OOS190="Revenue")),TRUE,FALSE)</f>
        <v>0</v>
      </c>
      <c r="OOT183" s="201" t="b">
        <f>IF(OR(AND('Validation summary'!$B$2="2022-23",OOT182="In-period"),AND('Validation summary'!$B$2="2023-24",OOT182="In-period"),AND('Validation summary'!$B$2="2024-25",OOT182="In-period"),AND('Validation summary'!$B$2="2024-25",OOT182="End of period",OOT190="Revenue")),TRUE,FALSE)</f>
        <v>0</v>
      </c>
      <c r="OOU183" s="201" t="b">
        <f>IF(OR(AND('Validation summary'!$B$2="2022-23",OOU182="In-period"),AND('Validation summary'!$B$2="2023-24",OOU182="In-period"),AND('Validation summary'!$B$2="2024-25",OOU182="In-period"),AND('Validation summary'!$B$2="2024-25",OOU182="End of period",OOU190="Revenue")),TRUE,FALSE)</f>
        <v>0</v>
      </c>
      <c r="OOV183" s="201" t="b">
        <f>IF(OR(AND('Validation summary'!$B$2="2022-23",OOV182="In-period"),AND('Validation summary'!$B$2="2023-24",OOV182="In-period"),AND('Validation summary'!$B$2="2024-25",OOV182="In-period"),AND('Validation summary'!$B$2="2024-25",OOV182="End of period",OOV190="Revenue")),TRUE,FALSE)</f>
        <v>0</v>
      </c>
      <c r="OOW183" s="201" t="b">
        <f>IF(OR(AND('Validation summary'!$B$2="2022-23",OOW182="In-period"),AND('Validation summary'!$B$2="2023-24",OOW182="In-period"),AND('Validation summary'!$B$2="2024-25",OOW182="In-period"),AND('Validation summary'!$B$2="2024-25",OOW182="End of period",OOW190="Revenue")),TRUE,FALSE)</f>
        <v>0</v>
      </c>
      <c r="OOX183" s="201" t="b">
        <f>IF(OR(AND('Validation summary'!$B$2="2022-23",OOX182="In-period"),AND('Validation summary'!$B$2="2023-24",OOX182="In-period"),AND('Validation summary'!$B$2="2024-25",OOX182="In-period"),AND('Validation summary'!$B$2="2024-25",OOX182="End of period",OOX190="Revenue")),TRUE,FALSE)</f>
        <v>0</v>
      </c>
      <c r="OOY183" s="201" t="b">
        <f>IF(OR(AND('Validation summary'!$B$2="2022-23",OOY182="In-period"),AND('Validation summary'!$B$2="2023-24",OOY182="In-period"),AND('Validation summary'!$B$2="2024-25",OOY182="In-period"),AND('Validation summary'!$B$2="2024-25",OOY182="End of period",OOY190="Revenue")),TRUE,FALSE)</f>
        <v>0</v>
      </c>
      <c r="OOZ183" s="201" t="b">
        <f>IF(OR(AND('Validation summary'!$B$2="2022-23",OOZ182="In-period"),AND('Validation summary'!$B$2="2023-24",OOZ182="In-period"),AND('Validation summary'!$B$2="2024-25",OOZ182="In-period"),AND('Validation summary'!$B$2="2024-25",OOZ182="End of period",OOZ190="Revenue")),TRUE,FALSE)</f>
        <v>0</v>
      </c>
      <c r="OPA183" s="201" t="b">
        <f>IF(OR(AND('Validation summary'!$B$2="2022-23",OPA182="In-period"),AND('Validation summary'!$B$2="2023-24",OPA182="In-period"),AND('Validation summary'!$B$2="2024-25",OPA182="In-period"),AND('Validation summary'!$B$2="2024-25",OPA182="End of period",OPA190="Revenue")),TRUE,FALSE)</f>
        <v>0</v>
      </c>
      <c r="OPB183" s="201" t="b">
        <f>IF(OR(AND('Validation summary'!$B$2="2022-23",OPB182="In-period"),AND('Validation summary'!$B$2="2023-24",OPB182="In-period"),AND('Validation summary'!$B$2="2024-25",OPB182="In-period"),AND('Validation summary'!$B$2="2024-25",OPB182="End of period",OPB190="Revenue")),TRUE,FALSE)</f>
        <v>0</v>
      </c>
      <c r="OPC183" s="201" t="b">
        <f>IF(OR(AND('Validation summary'!$B$2="2022-23",OPC182="In-period"),AND('Validation summary'!$B$2="2023-24",OPC182="In-period"),AND('Validation summary'!$B$2="2024-25",OPC182="In-period"),AND('Validation summary'!$B$2="2024-25",OPC182="End of period",OPC190="Revenue")),TRUE,FALSE)</f>
        <v>0</v>
      </c>
      <c r="OPD183" s="201" t="b">
        <f>IF(OR(AND('Validation summary'!$B$2="2022-23",OPD182="In-period"),AND('Validation summary'!$B$2="2023-24",OPD182="In-period"),AND('Validation summary'!$B$2="2024-25",OPD182="In-period"),AND('Validation summary'!$B$2="2024-25",OPD182="End of period",OPD190="Revenue")),TRUE,FALSE)</f>
        <v>0</v>
      </c>
      <c r="OPE183" s="201" t="b">
        <f>IF(OR(AND('Validation summary'!$B$2="2022-23",OPE182="In-period"),AND('Validation summary'!$B$2="2023-24",OPE182="In-period"),AND('Validation summary'!$B$2="2024-25",OPE182="In-period"),AND('Validation summary'!$B$2="2024-25",OPE182="End of period",OPE190="Revenue")),TRUE,FALSE)</f>
        <v>0</v>
      </c>
      <c r="OPF183" s="201" t="b">
        <f>IF(OR(AND('Validation summary'!$B$2="2022-23",OPF182="In-period"),AND('Validation summary'!$B$2="2023-24",OPF182="In-period"),AND('Validation summary'!$B$2="2024-25",OPF182="In-period"),AND('Validation summary'!$B$2="2024-25",OPF182="End of period",OPF190="Revenue")),TRUE,FALSE)</f>
        <v>0</v>
      </c>
      <c r="OPG183" s="201" t="b">
        <f>IF(OR(AND('Validation summary'!$B$2="2022-23",OPG182="In-period"),AND('Validation summary'!$B$2="2023-24",OPG182="In-period"),AND('Validation summary'!$B$2="2024-25",OPG182="In-period"),AND('Validation summary'!$B$2="2024-25",OPG182="End of period",OPG190="Revenue")),TRUE,FALSE)</f>
        <v>0</v>
      </c>
      <c r="OPH183" s="201" t="b">
        <f>IF(OR(AND('Validation summary'!$B$2="2022-23",OPH182="In-period"),AND('Validation summary'!$B$2="2023-24",OPH182="In-period"),AND('Validation summary'!$B$2="2024-25",OPH182="In-period"),AND('Validation summary'!$B$2="2024-25",OPH182="End of period",OPH190="Revenue")),TRUE,FALSE)</f>
        <v>0</v>
      </c>
      <c r="OPI183" s="201" t="b">
        <f>IF(OR(AND('Validation summary'!$B$2="2022-23",OPI182="In-period"),AND('Validation summary'!$B$2="2023-24",OPI182="In-period"),AND('Validation summary'!$B$2="2024-25",OPI182="In-period"),AND('Validation summary'!$B$2="2024-25",OPI182="End of period",OPI190="Revenue")),TRUE,FALSE)</f>
        <v>0</v>
      </c>
      <c r="OPJ183" s="201" t="b">
        <f>IF(OR(AND('Validation summary'!$B$2="2022-23",OPJ182="In-period"),AND('Validation summary'!$B$2="2023-24",OPJ182="In-period"),AND('Validation summary'!$B$2="2024-25",OPJ182="In-period"),AND('Validation summary'!$B$2="2024-25",OPJ182="End of period",OPJ190="Revenue")),TRUE,FALSE)</f>
        <v>0</v>
      </c>
      <c r="OPK183" s="201" t="b">
        <f>IF(OR(AND('Validation summary'!$B$2="2022-23",OPK182="In-period"),AND('Validation summary'!$B$2="2023-24",OPK182="In-period"),AND('Validation summary'!$B$2="2024-25",OPK182="In-period"),AND('Validation summary'!$B$2="2024-25",OPK182="End of period",OPK190="Revenue")),TRUE,FALSE)</f>
        <v>0</v>
      </c>
      <c r="OPL183" s="201" t="b">
        <f>IF(OR(AND('Validation summary'!$B$2="2022-23",OPL182="In-period"),AND('Validation summary'!$B$2="2023-24",OPL182="In-period"),AND('Validation summary'!$B$2="2024-25",OPL182="In-period"),AND('Validation summary'!$B$2="2024-25",OPL182="End of period",OPL190="Revenue")),TRUE,FALSE)</f>
        <v>0</v>
      </c>
      <c r="OPM183" s="201" t="b">
        <f>IF(OR(AND('Validation summary'!$B$2="2022-23",OPM182="In-period"),AND('Validation summary'!$B$2="2023-24",OPM182="In-period"),AND('Validation summary'!$B$2="2024-25",OPM182="In-period"),AND('Validation summary'!$B$2="2024-25",OPM182="End of period",OPM190="Revenue")),TRUE,FALSE)</f>
        <v>0</v>
      </c>
      <c r="OPN183" s="201" t="b">
        <f>IF(OR(AND('Validation summary'!$B$2="2022-23",OPN182="In-period"),AND('Validation summary'!$B$2="2023-24",OPN182="In-period"),AND('Validation summary'!$B$2="2024-25",OPN182="In-period"),AND('Validation summary'!$B$2="2024-25",OPN182="End of period",OPN190="Revenue")),TRUE,FALSE)</f>
        <v>0</v>
      </c>
      <c r="OPO183" s="201" t="b">
        <f>IF(OR(AND('Validation summary'!$B$2="2022-23",OPO182="In-period"),AND('Validation summary'!$B$2="2023-24",OPO182="In-period"),AND('Validation summary'!$B$2="2024-25",OPO182="In-period"),AND('Validation summary'!$B$2="2024-25",OPO182="End of period",OPO190="Revenue")),TRUE,FALSE)</f>
        <v>0</v>
      </c>
      <c r="OPP183" s="201" t="b">
        <f>IF(OR(AND('Validation summary'!$B$2="2022-23",OPP182="In-period"),AND('Validation summary'!$B$2="2023-24",OPP182="In-period"),AND('Validation summary'!$B$2="2024-25",OPP182="In-period"),AND('Validation summary'!$B$2="2024-25",OPP182="End of period",OPP190="Revenue")),TRUE,FALSE)</f>
        <v>0</v>
      </c>
      <c r="OPQ183" s="201" t="b">
        <f>IF(OR(AND('Validation summary'!$B$2="2022-23",OPQ182="In-period"),AND('Validation summary'!$B$2="2023-24",OPQ182="In-period"),AND('Validation summary'!$B$2="2024-25",OPQ182="In-period"),AND('Validation summary'!$B$2="2024-25",OPQ182="End of period",OPQ190="Revenue")),TRUE,FALSE)</f>
        <v>0</v>
      </c>
      <c r="OPR183" s="201" t="b">
        <f>IF(OR(AND('Validation summary'!$B$2="2022-23",OPR182="In-period"),AND('Validation summary'!$B$2="2023-24",OPR182="In-period"),AND('Validation summary'!$B$2="2024-25",OPR182="In-period"),AND('Validation summary'!$B$2="2024-25",OPR182="End of period",OPR190="Revenue")),TRUE,FALSE)</f>
        <v>0</v>
      </c>
      <c r="OPS183" s="201" t="b">
        <f>IF(OR(AND('Validation summary'!$B$2="2022-23",OPS182="In-period"),AND('Validation summary'!$B$2="2023-24",OPS182="In-period"),AND('Validation summary'!$B$2="2024-25",OPS182="In-period"),AND('Validation summary'!$B$2="2024-25",OPS182="End of period",OPS190="Revenue")),TRUE,FALSE)</f>
        <v>0</v>
      </c>
      <c r="OPT183" s="201" t="b">
        <f>IF(OR(AND('Validation summary'!$B$2="2022-23",OPT182="In-period"),AND('Validation summary'!$B$2="2023-24",OPT182="In-period"),AND('Validation summary'!$B$2="2024-25",OPT182="In-period"),AND('Validation summary'!$B$2="2024-25",OPT182="End of period",OPT190="Revenue")),TRUE,FALSE)</f>
        <v>0</v>
      </c>
      <c r="OPU183" s="201" t="b">
        <f>IF(OR(AND('Validation summary'!$B$2="2022-23",OPU182="In-period"),AND('Validation summary'!$B$2="2023-24",OPU182="In-period"),AND('Validation summary'!$B$2="2024-25",OPU182="In-period"),AND('Validation summary'!$B$2="2024-25",OPU182="End of period",OPU190="Revenue")),TRUE,FALSE)</f>
        <v>0</v>
      </c>
      <c r="OPV183" s="201" t="b">
        <f>IF(OR(AND('Validation summary'!$B$2="2022-23",OPV182="In-period"),AND('Validation summary'!$B$2="2023-24",OPV182="In-period"),AND('Validation summary'!$B$2="2024-25",OPV182="In-period"),AND('Validation summary'!$B$2="2024-25",OPV182="End of period",OPV190="Revenue")),TRUE,FALSE)</f>
        <v>0</v>
      </c>
      <c r="OPW183" s="201" t="b">
        <f>IF(OR(AND('Validation summary'!$B$2="2022-23",OPW182="In-period"),AND('Validation summary'!$B$2="2023-24",OPW182="In-period"),AND('Validation summary'!$B$2="2024-25",OPW182="In-period"),AND('Validation summary'!$B$2="2024-25",OPW182="End of period",OPW190="Revenue")),TRUE,FALSE)</f>
        <v>0</v>
      </c>
      <c r="OPX183" s="201" t="b">
        <f>IF(OR(AND('Validation summary'!$B$2="2022-23",OPX182="In-period"),AND('Validation summary'!$B$2="2023-24",OPX182="In-period"),AND('Validation summary'!$B$2="2024-25",OPX182="In-period"),AND('Validation summary'!$B$2="2024-25",OPX182="End of period",OPX190="Revenue")),TRUE,FALSE)</f>
        <v>0</v>
      </c>
      <c r="OPY183" s="201" t="b">
        <f>IF(OR(AND('Validation summary'!$B$2="2022-23",OPY182="In-period"),AND('Validation summary'!$B$2="2023-24",OPY182="In-period"),AND('Validation summary'!$B$2="2024-25",OPY182="In-period"),AND('Validation summary'!$B$2="2024-25",OPY182="End of period",OPY190="Revenue")),TRUE,FALSE)</f>
        <v>0</v>
      </c>
      <c r="OPZ183" s="201" t="b">
        <f>IF(OR(AND('Validation summary'!$B$2="2022-23",OPZ182="In-period"),AND('Validation summary'!$B$2="2023-24",OPZ182="In-period"),AND('Validation summary'!$B$2="2024-25",OPZ182="In-period"),AND('Validation summary'!$B$2="2024-25",OPZ182="End of period",OPZ190="Revenue")),TRUE,FALSE)</f>
        <v>0</v>
      </c>
      <c r="OQA183" s="201" t="b">
        <f>IF(OR(AND('Validation summary'!$B$2="2022-23",OQA182="In-period"),AND('Validation summary'!$B$2="2023-24",OQA182="In-period"),AND('Validation summary'!$B$2="2024-25",OQA182="In-period"),AND('Validation summary'!$B$2="2024-25",OQA182="End of period",OQA190="Revenue")),TRUE,FALSE)</f>
        <v>0</v>
      </c>
      <c r="OQB183" s="201" t="b">
        <f>IF(OR(AND('Validation summary'!$B$2="2022-23",OQB182="In-period"),AND('Validation summary'!$B$2="2023-24",OQB182="In-period"),AND('Validation summary'!$B$2="2024-25",OQB182="In-period"),AND('Validation summary'!$B$2="2024-25",OQB182="End of period",OQB190="Revenue")),TRUE,FALSE)</f>
        <v>0</v>
      </c>
      <c r="OQC183" s="201" t="b">
        <f>IF(OR(AND('Validation summary'!$B$2="2022-23",OQC182="In-period"),AND('Validation summary'!$B$2="2023-24",OQC182="In-period"),AND('Validation summary'!$B$2="2024-25",OQC182="In-period"),AND('Validation summary'!$B$2="2024-25",OQC182="End of period",OQC190="Revenue")),TRUE,FALSE)</f>
        <v>0</v>
      </c>
      <c r="OQD183" s="201" t="b">
        <f>IF(OR(AND('Validation summary'!$B$2="2022-23",OQD182="In-period"),AND('Validation summary'!$B$2="2023-24",OQD182="In-period"),AND('Validation summary'!$B$2="2024-25",OQD182="In-period"),AND('Validation summary'!$B$2="2024-25",OQD182="End of period",OQD190="Revenue")),TRUE,FALSE)</f>
        <v>0</v>
      </c>
      <c r="OQE183" s="201" t="b">
        <f>IF(OR(AND('Validation summary'!$B$2="2022-23",OQE182="In-period"),AND('Validation summary'!$B$2="2023-24",OQE182="In-period"),AND('Validation summary'!$B$2="2024-25",OQE182="In-period"),AND('Validation summary'!$B$2="2024-25",OQE182="End of period",OQE190="Revenue")),TRUE,FALSE)</f>
        <v>0</v>
      </c>
      <c r="OQF183" s="201" t="b">
        <f>IF(OR(AND('Validation summary'!$B$2="2022-23",OQF182="In-period"),AND('Validation summary'!$B$2="2023-24",OQF182="In-period"),AND('Validation summary'!$B$2="2024-25",OQF182="In-period"),AND('Validation summary'!$B$2="2024-25",OQF182="End of period",OQF190="Revenue")),TRUE,FALSE)</f>
        <v>0</v>
      </c>
      <c r="OQG183" s="201" t="b">
        <f>IF(OR(AND('Validation summary'!$B$2="2022-23",OQG182="In-period"),AND('Validation summary'!$B$2="2023-24",OQG182="In-period"),AND('Validation summary'!$B$2="2024-25",OQG182="In-period"),AND('Validation summary'!$B$2="2024-25",OQG182="End of period",OQG190="Revenue")),TRUE,FALSE)</f>
        <v>0</v>
      </c>
      <c r="OQH183" s="201" t="b">
        <f>IF(OR(AND('Validation summary'!$B$2="2022-23",OQH182="In-period"),AND('Validation summary'!$B$2="2023-24",OQH182="In-period"),AND('Validation summary'!$B$2="2024-25",OQH182="In-period"),AND('Validation summary'!$B$2="2024-25",OQH182="End of period",OQH190="Revenue")),TRUE,FALSE)</f>
        <v>0</v>
      </c>
      <c r="OQI183" s="201" t="b">
        <f>IF(OR(AND('Validation summary'!$B$2="2022-23",OQI182="In-period"),AND('Validation summary'!$B$2="2023-24",OQI182="In-period"),AND('Validation summary'!$B$2="2024-25",OQI182="In-period"),AND('Validation summary'!$B$2="2024-25",OQI182="End of period",OQI190="Revenue")),TRUE,FALSE)</f>
        <v>0</v>
      </c>
      <c r="OQJ183" s="201" t="b">
        <f>IF(OR(AND('Validation summary'!$B$2="2022-23",OQJ182="In-period"),AND('Validation summary'!$B$2="2023-24",OQJ182="In-period"),AND('Validation summary'!$B$2="2024-25",OQJ182="In-period"),AND('Validation summary'!$B$2="2024-25",OQJ182="End of period",OQJ190="Revenue")),TRUE,FALSE)</f>
        <v>0</v>
      </c>
      <c r="OQK183" s="201" t="b">
        <f>IF(OR(AND('Validation summary'!$B$2="2022-23",OQK182="In-period"),AND('Validation summary'!$B$2="2023-24",OQK182="In-period"),AND('Validation summary'!$B$2="2024-25",OQK182="In-period"),AND('Validation summary'!$B$2="2024-25",OQK182="End of period",OQK190="Revenue")),TRUE,FALSE)</f>
        <v>0</v>
      </c>
      <c r="OQL183" s="201" t="b">
        <f>IF(OR(AND('Validation summary'!$B$2="2022-23",OQL182="In-period"),AND('Validation summary'!$B$2="2023-24",OQL182="In-period"),AND('Validation summary'!$B$2="2024-25",OQL182="In-period"),AND('Validation summary'!$B$2="2024-25",OQL182="End of period",OQL190="Revenue")),TRUE,FALSE)</f>
        <v>0</v>
      </c>
      <c r="OQM183" s="201" t="b">
        <f>IF(OR(AND('Validation summary'!$B$2="2022-23",OQM182="In-period"),AND('Validation summary'!$B$2="2023-24",OQM182="In-period"),AND('Validation summary'!$B$2="2024-25",OQM182="In-period"),AND('Validation summary'!$B$2="2024-25",OQM182="End of period",OQM190="Revenue")),TRUE,FALSE)</f>
        <v>0</v>
      </c>
      <c r="OQN183" s="201" t="b">
        <f>IF(OR(AND('Validation summary'!$B$2="2022-23",OQN182="In-period"),AND('Validation summary'!$B$2="2023-24",OQN182="In-period"),AND('Validation summary'!$B$2="2024-25",OQN182="In-period"),AND('Validation summary'!$B$2="2024-25",OQN182="End of period",OQN190="Revenue")),TRUE,FALSE)</f>
        <v>0</v>
      </c>
      <c r="OQO183" s="201" t="b">
        <f>IF(OR(AND('Validation summary'!$B$2="2022-23",OQO182="In-period"),AND('Validation summary'!$B$2="2023-24",OQO182="In-period"),AND('Validation summary'!$B$2="2024-25",OQO182="In-period"),AND('Validation summary'!$B$2="2024-25",OQO182="End of period",OQO190="Revenue")),TRUE,FALSE)</f>
        <v>0</v>
      </c>
      <c r="OQP183" s="201" t="b">
        <f>IF(OR(AND('Validation summary'!$B$2="2022-23",OQP182="In-period"),AND('Validation summary'!$B$2="2023-24",OQP182="In-period"),AND('Validation summary'!$B$2="2024-25",OQP182="In-period"),AND('Validation summary'!$B$2="2024-25",OQP182="End of period",OQP190="Revenue")),TRUE,FALSE)</f>
        <v>0</v>
      </c>
      <c r="OQQ183" s="201" t="b">
        <f>IF(OR(AND('Validation summary'!$B$2="2022-23",OQQ182="In-period"),AND('Validation summary'!$B$2="2023-24",OQQ182="In-period"),AND('Validation summary'!$B$2="2024-25",OQQ182="In-period"),AND('Validation summary'!$B$2="2024-25",OQQ182="End of period",OQQ190="Revenue")),TRUE,FALSE)</f>
        <v>0</v>
      </c>
      <c r="OQR183" s="201" t="b">
        <f>IF(OR(AND('Validation summary'!$B$2="2022-23",OQR182="In-period"),AND('Validation summary'!$B$2="2023-24",OQR182="In-period"),AND('Validation summary'!$B$2="2024-25",OQR182="In-period"),AND('Validation summary'!$B$2="2024-25",OQR182="End of period",OQR190="Revenue")),TRUE,FALSE)</f>
        <v>0</v>
      </c>
      <c r="OQS183" s="201" t="b">
        <f>IF(OR(AND('Validation summary'!$B$2="2022-23",OQS182="In-period"),AND('Validation summary'!$B$2="2023-24",OQS182="In-period"),AND('Validation summary'!$B$2="2024-25",OQS182="In-period"),AND('Validation summary'!$B$2="2024-25",OQS182="End of period",OQS190="Revenue")),TRUE,FALSE)</f>
        <v>0</v>
      </c>
      <c r="OQT183" s="201" t="b">
        <f>IF(OR(AND('Validation summary'!$B$2="2022-23",OQT182="In-period"),AND('Validation summary'!$B$2="2023-24",OQT182="In-period"),AND('Validation summary'!$B$2="2024-25",OQT182="In-period"),AND('Validation summary'!$B$2="2024-25",OQT182="End of period",OQT190="Revenue")),TRUE,FALSE)</f>
        <v>0</v>
      </c>
      <c r="OQU183" s="201" t="b">
        <f>IF(OR(AND('Validation summary'!$B$2="2022-23",OQU182="In-period"),AND('Validation summary'!$B$2="2023-24",OQU182="In-period"),AND('Validation summary'!$B$2="2024-25",OQU182="In-period"),AND('Validation summary'!$B$2="2024-25",OQU182="End of period",OQU190="Revenue")),TRUE,FALSE)</f>
        <v>0</v>
      </c>
      <c r="OQV183" s="201" t="b">
        <f>IF(OR(AND('Validation summary'!$B$2="2022-23",OQV182="In-period"),AND('Validation summary'!$B$2="2023-24",OQV182="In-period"),AND('Validation summary'!$B$2="2024-25",OQV182="In-period"),AND('Validation summary'!$B$2="2024-25",OQV182="End of period",OQV190="Revenue")),TRUE,FALSE)</f>
        <v>0</v>
      </c>
      <c r="OQW183" s="201" t="b">
        <f>IF(OR(AND('Validation summary'!$B$2="2022-23",OQW182="In-period"),AND('Validation summary'!$B$2="2023-24",OQW182="In-period"),AND('Validation summary'!$B$2="2024-25",OQW182="In-period"),AND('Validation summary'!$B$2="2024-25",OQW182="End of period",OQW190="Revenue")),TRUE,FALSE)</f>
        <v>0</v>
      </c>
      <c r="OQX183" s="201" t="b">
        <f>IF(OR(AND('Validation summary'!$B$2="2022-23",OQX182="In-period"),AND('Validation summary'!$B$2="2023-24",OQX182="In-period"),AND('Validation summary'!$B$2="2024-25",OQX182="In-period"),AND('Validation summary'!$B$2="2024-25",OQX182="End of period",OQX190="Revenue")),TRUE,FALSE)</f>
        <v>0</v>
      </c>
      <c r="OQY183" s="201" t="b">
        <f>IF(OR(AND('Validation summary'!$B$2="2022-23",OQY182="In-period"),AND('Validation summary'!$B$2="2023-24",OQY182="In-period"),AND('Validation summary'!$B$2="2024-25",OQY182="In-period"),AND('Validation summary'!$B$2="2024-25",OQY182="End of period",OQY190="Revenue")),TRUE,FALSE)</f>
        <v>0</v>
      </c>
      <c r="OQZ183" s="201" t="b">
        <f>IF(OR(AND('Validation summary'!$B$2="2022-23",OQZ182="In-period"),AND('Validation summary'!$B$2="2023-24",OQZ182="In-period"),AND('Validation summary'!$B$2="2024-25",OQZ182="In-period"),AND('Validation summary'!$B$2="2024-25",OQZ182="End of period",OQZ190="Revenue")),TRUE,FALSE)</f>
        <v>0</v>
      </c>
      <c r="ORA183" s="201" t="b">
        <f>IF(OR(AND('Validation summary'!$B$2="2022-23",ORA182="In-period"),AND('Validation summary'!$B$2="2023-24",ORA182="In-period"),AND('Validation summary'!$B$2="2024-25",ORA182="In-period"),AND('Validation summary'!$B$2="2024-25",ORA182="End of period",ORA190="Revenue")),TRUE,FALSE)</f>
        <v>0</v>
      </c>
      <c r="ORB183" s="201" t="b">
        <f>IF(OR(AND('Validation summary'!$B$2="2022-23",ORB182="In-period"),AND('Validation summary'!$B$2="2023-24",ORB182="In-period"),AND('Validation summary'!$B$2="2024-25",ORB182="In-period"),AND('Validation summary'!$B$2="2024-25",ORB182="End of period",ORB190="Revenue")),TRUE,FALSE)</f>
        <v>0</v>
      </c>
      <c r="ORC183" s="201" t="b">
        <f>IF(OR(AND('Validation summary'!$B$2="2022-23",ORC182="In-period"),AND('Validation summary'!$B$2="2023-24",ORC182="In-period"),AND('Validation summary'!$B$2="2024-25",ORC182="In-period"),AND('Validation summary'!$B$2="2024-25",ORC182="End of period",ORC190="Revenue")),TRUE,FALSE)</f>
        <v>0</v>
      </c>
      <c r="ORD183" s="201" t="b">
        <f>IF(OR(AND('Validation summary'!$B$2="2022-23",ORD182="In-period"),AND('Validation summary'!$B$2="2023-24",ORD182="In-period"),AND('Validation summary'!$B$2="2024-25",ORD182="In-period"),AND('Validation summary'!$B$2="2024-25",ORD182="End of period",ORD190="Revenue")),TRUE,FALSE)</f>
        <v>0</v>
      </c>
      <c r="ORE183" s="201" t="b">
        <f>IF(OR(AND('Validation summary'!$B$2="2022-23",ORE182="In-period"),AND('Validation summary'!$B$2="2023-24",ORE182="In-period"),AND('Validation summary'!$B$2="2024-25",ORE182="In-period"),AND('Validation summary'!$B$2="2024-25",ORE182="End of period",ORE190="Revenue")),TRUE,FALSE)</f>
        <v>0</v>
      </c>
      <c r="ORF183" s="201" t="b">
        <f>IF(OR(AND('Validation summary'!$B$2="2022-23",ORF182="In-period"),AND('Validation summary'!$B$2="2023-24",ORF182="In-period"),AND('Validation summary'!$B$2="2024-25",ORF182="In-period"),AND('Validation summary'!$B$2="2024-25",ORF182="End of period",ORF190="Revenue")),TRUE,FALSE)</f>
        <v>0</v>
      </c>
      <c r="ORG183" s="201" t="b">
        <f>IF(OR(AND('Validation summary'!$B$2="2022-23",ORG182="In-period"),AND('Validation summary'!$B$2="2023-24",ORG182="In-period"),AND('Validation summary'!$B$2="2024-25",ORG182="In-period"),AND('Validation summary'!$B$2="2024-25",ORG182="End of period",ORG190="Revenue")),TRUE,FALSE)</f>
        <v>0</v>
      </c>
      <c r="ORH183" s="201" t="b">
        <f>IF(OR(AND('Validation summary'!$B$2="2022-23",ORH182="In-period"),AND('Validation summary'!$B$2="2023-24",ORH182="In-period"),AND('Validation summary'!$B$2="2024-25",ORH182="In-period"),AND('Validation summary'!$B$2="2024-25",ORH182="End of period",ORH190="Revenue")),TRUE,FALSE)</f>
        <v>0</v>
      </c>
      <c r="ORI183" s="201" t="b">
        <f>IF(OR(AND('Validation summary'!$B$2="2022-23",ORI182="In-period"),AND('Validation summary'!$B$2="2023-24",ORI182="In-period"),AND('Validation summary'!$B$2="2024-25",ORI182="In-period"),AND('Validation summary'!$B$2="2024-25",ORI182="End of period",ORI190="Revenue")),TRUE,FALSE)</f>
        <v>0</v>
      </c>
      <c r="ORJ183" s="201" t="b">
        <f>IF(OR(AND('Validation summary'!$B$2="2022-23",ORJ182="In-period"),AND('Validation summary'!$B$2="2023-24",ORJ182="In-period"),AND('Validation summary'!$B$2="2024-25",ORJ182="In-period"),AND('Validation summary'!$B$2="2024-25",ORJ182="End of period",ORJ190="Revenue")),TRUE,FALSE)</f>
        <v>0</v>
      </c>
      <c r="ORK183" s="201" t="b">
        <f>IF(OR(AND('Validation summary'!$B$2="2022-23",ORK182="In-period"),AND('Validation summary'!$B$2="2023-24",ORK182="In-period"),AND('Validation summary'!$B$2="2024-25",ORK182="In-period"),AND('Validation summary'!$B$2="2024-25",ORK182="End of period",ORK190="Revenue")),TRUE,FALSE)</f>
        <v>0</v>
      </c>
      <c r="ORL183" s="201" t="b">
        <f>IF(OR(AND('Validation summary'!$B$2="2022-23",ORL182="In-period"),AND('Validation summary'!$B$2="2023-24",ORL182="In-period"),AND('Validation summary'!$B$2="2024-25",ORL182="In-period"),AND('Validation summary'!$B$2="2024-25",ORL182="End of period",ORL190="Revenue")),TRUE,FALSE)</f>
        <v>0</v>
      </c>
      <c r="ORM183" s="201" t="b">
        <f>IF(OR(AND('Validation summary'!$B$2="2022-23",ORM182="In-period"),AND('Validation summary'!$B$2="2023-24",ORM182="In-period"),AND('Validation summary'!$B$2="2024-25",ORM182="In-period"),AND('Validation summary'!$B$2="2024-25",ORM182="End of period",ORM190="Revenue")),TRUE,FALSE)</f>
        <v>0</v>
      </c>
      <c r="ORN183" s="201" t="b">
        <f>IF(OR(AND('Validation summary'!$B$2="2022-23",ORN182="In-period"),AND('Validation summary'!$B$2="2023-24",ORN182="In-period"),AND('Validation summary'!$B$2="2024-25",ORN182="In-period"),AND('Validation summary'!$B$2="2024-25",ORN182="End of period",ORN190="Revenue")),TRUE,FALSE)</f>
        <v>0</v>
      </c>
      <c r="ORO183" s="201" t="b">
        <f>IF(OR(AND('Validation summary'!$B$2="2022-23",ORO182="In-period"),AND('Validation summary'!$B$2="2023-24",ORO182="In-period"),AND('Validation summary'!$B$2="2024-25",ORO182="In-period"),AND('Validation summary'!$B$2="2024-25",ORO182="End of period",ORO190="Revenue")),TRUE,FALSE)</f>
        <v>0</v>
      </c>
      <c r="ORP183" s="201" t="b">
        <f>IF(OR(AND('Validation summary'!$B$2="2022-23",ORP182="In-period"),AND('Validation summary'!$B$2="2023-24",ORP182="In-period"),AND('Validation summary'!$B$2="2024-25",ORP182="In-period"),AND('Validation summary'!$B$2="2024-25",ORP182="End of period",ORP190="Revenue")),TRUE,FALSE)</f>
        <v>0</v>
      </c>
      <c r="ORQ183" s="201" t="b">
        <f>IF(OR(AND('Validation summary'!$B$2="2022-23",ORQ182="In-period"),AND('Validation summary'!$B$2="2023-24",ORQ182="In-period"),AND('Validation summary'!$B$2="2024-25",ORQ182="In-period"),AND('Validation summary'!$B$2="2024-25",ORQ182="End of period",ORQ190="Revenue")),TRUE,FALSE)</f>
        <v>0</v>
      </c>
      <c r="ORR183" s="201" t="b">
        <f>IF(OR(AND('Validation summary'!$B$2="2022-23",ORR182="In-period"),AND('Validation summary'!$B$2="2023-24",ORR182="In-period"),AND('Validation summary'!$B$2="2024-25",ORR182="In-period"),AND('Validation summary'!$B$2="2024-25",ORR182="End of period",ORR190="Revenue")),TRUE,FALSE)</f>
        <v>0</v>
      </c>
      <c r="ORS183" s="201" t="b">
        <f>IF(OR(AND('Validation summary'!$B$2="2022-23",ORS182="In-period"),AND('Validation summary'!$B$2="2023-24",ORS182="In-period"),AND('Validation summary'!$B$2="2024-25",ORS182="In-period"),AND('Validation summary'!$B$2="2024-25",ORS182="End of period",ORS190="Revenue")),TRUE,FALSE)</f>
        <v>0</v>
      </c>
      <c r="ORT183" s="201" t="b">
        <f>IF(OR(AND('Validation summary'!$B$2="2022-23",ORT182="In-period"),AND('Validation summary'!$B$2="2023-24",ORT182="In-period"),AND('Validation summary'!$B$2="2024-25",ORT182="In-period"),AND('Validation summary'!$B$2="2024-25",ORT182="End of period",ORT190="Revenue")),TRUE,FALSE)</f>
        <v>0</v>
      </c>
      <c r="ORU183" s="201" t="b">
        <f>IF(OR(AND('Validation summary'!$B$2="2022-23",ORU182="In-period"),AND('Validation summary'!$B$2="2023-24",ORU182="In-period"),AND('Validation summary'!$B$2="2024-25",ORU182="In-period"),AND('Validation summary'!$B$2="2024-25",ORU182="End of period",ORU190="Revenue")),TRUE,FALSE)</f>
        <v>0</v>
      </c>
      <c r="ORV183" s="201" t="b">
        <f>IF(OR(AND('Validation summary'!$B$2="2022-23",ORV182="In-period"),AND('Validation summary'!$B$2="2023-24",ORV182="In-period"),AND('Validation summary'!$B$2="2024-25",ORV182="In-period"),AND('Validation summary'!$B$2="2024-25",ORV182="End of period",ORV190="Revenue")),TRUE,FALSE)</f>
        <v>0</v>
      </c>
      <c r="ORW183" s="201" t="b">
        <f>IF(OR(AND('Validation summary'!$B$2="2022-23",ORW182="In-period"),AND('Validation summary'!$B$2="2023-24",ORW182="In-period"),AND('Validation summary'!$B$2="2024-25",ORW182="In-period"),AND('Validation summary'!$B$2="2024-25",ORW182="End of period",ORW190="Revenue")),TRUE,FALSE)</f>
        <v>0</v>
      </c>
      <c r="ORX183" s="201" t="b">
        <f>IF(OR(AND('Validation summary'!$B$2="2022-23",ORX182="In-period"),AND('Validation summary'!$B$2="2023-24",ORX182="In-period"),AND('Validation summary'!$B$2="2024-25",ORX182="In-period"),AND('Validation summary'!$B$2="2024-25",ORX182="End of period",ORX190="Revenue")),TRUE,FALSE)</f>
        <v>0</v>
      </c>
      <c r="ORY183" s="201" t="b">
        <f>IF(OR(AND('Validation summary'!$B$2="2022-23",ORY182="In-period"),AND('Validation summary'!$B$2="2023-24",ORY182="In-period"),AND('Validation summary'!$B$2="2024-25",ORY182="In-period"),AND('Validation summary'!$B$2="2024-25",ORY182="End of period",ORY190="Revenue")),TRUE,FALSE)</f>
        <v>0</v>
      </c>
      <c r="ORZ183" s="201" t="b">
        <f>IF(OR(AND('Validation summary'!$B$2="2022-23",ORZ182="In-period"),AND('Validation summary'!$B$2="2023-24",ORZ182="In-period"),AND('Validation summary'!$B$2="2024-25",ORZ182="In-period"),AND('Validation summary'!$B$2="2024-25",ORZ182="End of period",ORZ190="Revenue")),TRUE,FALSE)</f>
        <v>0</v>
      </c>
      <c r="OSA183" s="201" t="b">
        <f>IF(OR(AND('Validation summary'!$B$2="2022-23",OSA182="In-period"),AND('Validation summary'!$B$2="2023-24",OSA182="In-period"),AND('Validation summary'!$B$2="2024-25",OSA182="In-period"),AND('Validation summary'!$B$2="2024-25",OSA182="End of period",OSA190="Revenue")),TRUE,FALSE)</f>
        <v>0</v>
      </c>
      <c r="OSB183" s="201" t="b">
        <f>IF(OR(AND('Validation summary'!$B$2="2022-23",OSB182="In-period"),AND('Validation summary'!$B$2="2023-24",OSB182="In-period"),AND('Validation summary'!$B$2="2024-25",OSB182="In-period"),AND('Validation summary'!$B$2="2024-25",OSB182="End of period",OSB190="Revenue")),TRUE,FALSE)</f>
        <v>0</v>
      </c>
      <c r="OSC183" s="201" t="b">
        <f>IF(OR(AND('Validation summary'!$B$2="2022-23",OSC182="In-period"),AND('Validation summary'!$B$2="2023-24",OSC182="In-period"),AND('Validation summary'!$B$2="2024-25",OSC182="In-period"),AND('Validation summary'!$B$2="2024-25",OSC182="End of period",OSC190="Revenue")),TRUE,FALSE)</f>
        <v>0</v>
      </c>
      <c r="OSD183" s="201" t="b">
        <f>IF(OR(AND('Validation summary'!$B$2="2022-23",OSD182="In-period"),AND('Validation summary'!$B$2="2023-24",OSD182="In-period"),AND('Validation summary'!$B$2="2024-25",OSD182="In-period"),AND('Validation summary'!$B$2="2024-25",OSD182="End of period",OSD190="Revenue")),TRUE,FALSE)</f>
        <v>0</v>
      </c>
      <c r="OSE183" s="201" t="b">
        <f>IF(OR(AND('Validation summary'!$B$2="2022-23",OSE182="In-period"),AND('Validation summary'!$B$2="2023-24",OSE182="In-period"),AND('Validation summary'!$B$2="2024-25",OSE182="In-period"),AND('Validation summary'!$B$2="2024-25",OSE182="End of period",OSE190="Revenue")),TRUE,FALSE)</f>
        <v>0</v>
      </c>
      <c r="OSF183" s="201" t="b">
        <f>IF(OR(AND('Validation summary'!$B$2="2022-23",OSF182="In-period"),AND('Validation summary'!$B$2="2023-24",OSF182="In-period"),AND('Validation summary'!$B$2="2024-25",OSF182="In-period"),AND('Validation summary'!$B$2="2024-25",OSF182="End of period",OSF190="Revenue")),TRUE,FALSE)</f>
        <v>0</v>
      </c>
      <c r="OSG183" s="201" t="b">
        <f>IF(OR(AND('Validation summary'!$B$2="2022-23",OSG182="In-period"),AND('Validation summary'!$B$2="2023-24",OSG182="In-period"),AND('Validation summary'!$B$2="2024-25",OSG182="In-period"),AND('Validation summary'!$B$2="2024-25",OSG182="End of period",OSG190="Revenue")),TRUE,FALSE)</f>
        <v>0</v>
      </c>
      <c r="OSH183" s="201" t="b">
        <f>IF(OR(AND('Validation summary'!$B$2="2022-23",OSH182="In-period"),AND('Validation summary'!$B$2="2023-24",OSH182="In-period"),AND('Validation summary'!$B$2="2024-25",OSH182="In-period"),AND('Validation summary'!$B$2="2024-25",OSH182="End of period",OSH190="Revenue")),TRUE,FALSE)</f>
        <v>0</v>
      </c>
      <c r="OSI183" s="201" t="b">
        <f>IF(OR(AND('Validation summary'!$B$2="2022-23",OSI182="In-period"),AND('Validation summary'!$B$2="2023-24",OSI182="In-period"),AND('Validation summary'!$B$2="2024-25",OSI182="In-period"),AND('Validation summary'!$B$2="2024-25",OSI182="End of period",OSI190="Revenue")),TRUE,FALSE)</f>
        <v>0</v>
      </c>
      <c r="OSJ183" s="201" t="b">
        <f>IF(OR(AND('Validation summary'!$B$2="2022-23",OSJ182="In-period"),AND('Validation summary'!$B$2="2023-24",OSJ182="In-period"),AND('Validation summary'!$B$2="2024-25",OSJ182="In-period"),AND('Validation summary'!$B$2="2024-25",OSJ182="End of period",OSJ190="Revenue")),TRUE,FALSE)</f>
        <v>0</v>
      </c>
      <c r="OSK183" s="201" t="b">
        <f>IF(OR(AND('Validation summary'!$B$2="2022-23",OSK182="In-period"),AND('Validation summary'!$B$2="2023-24",OSK182="In-period"),AND('Validation summary'!$B$2="2024-25",OSK182="In-period"),AND('Validation summary'!$B$2="2024-25",OSK182="End of period",OSK190="Revenue")),TRUE,FALSE)</f>
        <v>0</v>
      </c>
      <c r="OSL183" s="201" t="b">
        <f>IF(OR(AND('Validation summary'!$B$2="2022-23",OSL182="In-period"),AND('Validation summary'!$B$2="2023-24",OSL182="In-period"),AND('Validation summary'!$B$2="2024-25",OSL182="In-period"),AND('Validation summary'!$B$2="2024-25",OSL182="End of period",OSL190="Revenue")),TRUE,FALSE)</f>
        <v>0</v>
      </c>
      <c r="OSM183" s="201" t="b">
        <f>IF(OR(AND('Validation summary'!$B$2="2022-23",OSM182="In-period"),AND('Validation summary'!$B$2="2023-24",OSM182="In-period"),AND('Validation summary'!$B$2="2024-25",OSM182="In-period"),AND('Validation summary'!$B$2="2024-25",OSM182="End of period",OSM190="Revenue")),TRUE,FALSE)</f>
        <v>0</v>
      </c>
      <c r="OSN183" s="201" t="b">
        <f>IF(OR(AND('Validation summary'!$B$2="2022-23",OSN182="In-period"),AND('Validation summary'!$B$2="2023-24",OSN182="In-period"),AND('Validation summary'!$B$2="2024-25",OSN182="In-period"),AND('Validation summary'!$B$2="2024-25",OSN182="End of period",OSN190="Revenue")),TRUE,FALSE)</f>
        <v>0</v>
      </c>
      <c r="OSO183" s="201" t="b">
        <f>IF(OR(AND('Validation summary'!$B$2="2022-23",OSO182="In-period"),AND('Validation summary'!$B$2="2023-24",OSO182="In-period"),AND('Validation summary'!$B$2="2024-25",OSO182="In-period"),AND('Validation summary'!$B$2="2024-25",OSO182="End of period",OSO190="Revenue")),TRUE,FALSE)</f>
        <v>0</v>
      </c>
      <c r="OSP183" s="201" t="b">
        <f>IF(OR(AND('Validation summary'!$B$2="2022-23",OSP182="In-period"),AND('Validation summary'!$B$2="2023-24",OSP182="In-period"),AND('Validation summary'!$B$2="2024-25",OSP182="In-period"),AND('Validation summary'!$B$2="2024-25",OSP182="End of period",OSP190="Revenue")),TRUE,FALSE)</f>
        <v>0</v>
      </c>
      <c r="OSQ183" s="201" t="b">
        <f>IF(OR(AND('Validation summary'!$B$2="2022-23",OSQ182="In-period"),AND('Validation summary'!$B$2="2023-24",OSQ182="In-period"),AND('Validation summary'!$B$2="2024-25",OSQ182="In-period"),AND('Validation summary'!$B$2="2024-25",OSQ182="End of period",OSQ190="Revenue")),TRUE,FALSE)</f>
        <v>0</v>
      </c>
      <c r="OSR183" s="201" t="b">
        <f>IF(OR(AND('Validation summary'!$B$2="2022-23",OSR182="In-period"),AND('Validation summary'!$B$2="2023-24",OSR182="In-period"),AND('Validation summary'!$B$2="2024-25",OSR182="In-period"),AND('Validation summary'!$B$2="2024-25",OSR182="End of period",OSR190="Revenue")),TRUE,FALSE)</f>
        <v>0</v>
      </c>
      <c r="OSS183" s="201" t="b">
        <f>IF(OR(AND('Validation summary'!$B$2="2022-23",OSS182="In-period"),AND('Validation summary'!$B$2="2023-24",OSS182="In-period"),AND('Validation summary'!$B$2="2024-25",OSS182="In-period"),AND('Validation summary'!$B$2="2024-25",OSS182="End of period",OSS190="Revenue")),TRUE,FALSE)</f>
        <v>0</v>
      </c>
      <c r="OST183" s="201" t="b">
        <f>IF(OR(AND('Validation summary'!$B$2="2022-23",OST182="In-period"),AND('Validation summary'!$B$2="2023-24",OST182="In-period"),AND('Validation summary'!$B$2="2024-25",OST182="In-period"),AND('Validation summary'!$B$2="2024-25",OST182="End of period",OST190="Revenue")),TRUE,FALSE)</f>
        <v>0</v>
      </c>
      <c r="OSU183" s="201" t="b">
        <f>IF(OR(AND('Validation summary'!$B$2="2022-23",OSU182="In-period"),AND('Validation summary'!$B$2="2023-24",OSU182="In-period"),AND('Validation summary'!$B$2="2024-25",OSU182="In-period"),AND('Validation summary'!$B$2="2024-25",OSU182="End of period",OSU190="Revenue")),TRUE,FALSE)</f>
        <v>0</v>
      </c>
      <c r="OSV183" s="201" t="b">
        <f>IF(OR(AND('Validation summary'!$B$2="2022-23",OSV182="In-period"),AND('Validation summary'!$B$2="2023-24",OSV182="In-period"),AND('Validation summary'!$B$2="2024-25",OSV182="In-period"),AND('Validation summary'!$B$2="2024-25",OSV182="End of period",OSV190="Revenue")),TRUE,FALSE)</f>
        <v>0</v>
      </c>
      <c r="OSW183" s="201" t="b">
        <f>IF(OR(AND('Validation summary'!$B$2="2022-23",OSW182="In-period"),AND('Validation summary'!$B$2="2023-24",OSW182="In-period"),AND('Validation summary'!$B$2="2024-25",OSW182="In-period"),AND('Validation summary'!$B$2="2024-25",OSW182="End of period",OSW190="Revenue")),TRUE,FALSE)</f>
        <v>0</v>
      </c>
      <c r="OSX183" s="201" t="b">
        <f>IF(OR(AND('Validation summary'!$B$2="2022-23",OSX182="In-period"),AND('Validation summary'!$B$2="2023-24",OSX182="In-period"),AND('Validation summary'!$B$2="2024-25",OSX182="In-period"),AND('Validation summary'!$B$2="2024-25",OSX182="End of period",OSX190="Revenue")),TRUE,FALSE)</f>
        <v>0</v>
      </c>
      <c r="OSY183" s="201" t="b">
        <f>IF(OR(AND('Validation summary'!$B$2="2022-23",OSY182="In-period"),AND('Validation summary'!$B$2="2023-24",OSY182="In-period"),AND('Validation summary'!$B$2="2024-25",OSY182="In-period"),AND('Validation summary'!$B$2="2024-25",OSY182="End of period",OSY190="Revenue")),TRUE,FALSE)</f>
        <v>0</v>
      </c>
      <c r="OSZ183" s="201" t="b">
        <f>IF(OR(AND('Validation summary'!$B$2="2022-23",OSZ182="In-period"),AND('Validation summary'!$B$2="2023-24",OSZ182="In-period"),AND('Validation summary'!$B$2="2024-25",OSZ182="In-period"),AND('Validation summary'!$B$2="2024-25",OSZ182="End of period",OSZ190="Revenue")),TRUE,FALSE)</f>
        <v>0</v>
      </c>
      <c r="OTA183" s="201" t="b">
        <f>IF(OR(AND('Validation summary'!$B$2="2022-23",OTA182="In-period"),AND('Validation summary'!$B$2="2023-24",OTA182="In-period"),AND('Validation summary'!$B$2="2024-25",OTA182="In-period"),AND('Validation summary'!$B$2="2024-25",OTA182="End of period",OTA190="Revenue")),TRUE,FALSE)</f>
        <v>0</v>
      </c>
      <c r="OTB183" s="201" t="b">
        <f>IF(OR(AND('Validation summary'!$B$2="2022-23",OTB182="In-period"),AND('Validation summary'!$B$2="2023-24",OTB182="In-period"),AND('Validation summary'!$B$2="2024-25",OTB182="In-period"),AND('Validation summary'!$B$2="2024-25",OTB182="End of period",OTB190="Revenue")),TRUE,FALSE)</f>
        <v>0</v>
      </c>
      <c r="OTC183" s="201" t="b">
        <f>IF(OR(AND('Validation summary'!$B$2="2022-23",OTC182="In-period"),AND('Validation summary'!$B$2="2023-24",OTC182="In-period"),AND('Validation summary'!$B$2="2024-25",OTC182="In-period"),AND('Validation summary'!$B$2="2024-25",OTC182="End of period",OTC190="Revenue")),TRUE,FALSE)</f>
        <v>0</v>
      </c>
      <c r="OTD183" s="201" t="b">
        <f>IF(OR(AND('Validation summary'!$B$2="2022-23",OTD182="In-period"),AND('Validation summary'!$B$2="2023-24",OTD182="In-period"),AND('Validation summary'!$B$2="2024-25",OTD182="In-period"),AND('Validation summary'!$B$2="2024-25",OTD182="End of period",OTD190="Revenue")),TRUE,FALSE)</f>
        <v>0</v>
      </c>
      <c r="OTE183" s="201" t="b">
        <f>IF(OR(AND('Validation summary'!$B$2="2022-23",OTE182="In-period"),AND('Validation summary'!$B$2="2023-24",OTE182="In-period"),AND('Validation summary'!$B$2="2024-25",OTE182="In-period"),AND('Validation summary'!$B$2="2024-25",OTE182="End of period",OTE190="Revenue")),TRUE,FALSE)</f>
        <v>0</v>
      </c>
      <c r="OTF183" s="201" t="b">
        <f>IF(OR(AND('Validation summary'!$B$2="2022-23",OTF182="In-period"),AND('Validation summary'!$B$2="2023-24",OTF182="In-period"),AND('Validation summary'!$B$2="2024-25",OTF182="In-period"),AND('Validation summary'!$B$2="2024-25",OTF182="End of period",OTF190="Revenue")),TRUE,FALSE)</f>
        <v>0</v>
      </c>
      <c r="OTG183" s="201" t="b">
        <f>IF(OR(AND('Validation summary'!$B$2="2022-23",OTG182="In-period"),AND('Validation summary'!$B$2="2023-24",OTG182="In-period"),AND('Validation summary'!$B$2="2024-25",OTG182="In-period"),AND('Validation summary'!$B$2="2024-25",OTG182="End of period",OTG190="Revenue")),TRUE,FALSE)</f>
        <v>0</v>
      </c>
      <c r="OTH183" s="201" t="b">
        <f>IF(OR(AND('Validation summary'!$B$2="2022-23",OTH182="In-period"),AND('Validation summary'!$B$2="2023-24",OTH182="In-period"),AND('Validation summary'!$B$2="2024-25",OTH182="In-period"),AND('Validation summary'!$B$2="2024-25",OTH182="End of period",OTH190="Revenue")),TRUE,FALSE)</f>
        <v>0</v>
      </c>
      <c r="OTI183" s="201" t="b">
        <f>IF(OR(AND('Validation summary'!$B$2="2022-23",OTI182="In-period"),AND('Validation summary'!$B$2="2023-24",OTI182="In-period"),AND('Validation summary'!$B$2="2024-25",OTI182="In-period"),AND('Validation summary'!$B$2="2024-25",OTI182="End of period",OTI190="Revenue")),TRUE,FALSE)</f>
        <v>0</v>
      </c>
      <c r="OTJ183" s="201" t="b">
        <f>IF(OR(AND('Validation summary'!$B$2="2022-23",OTJ182="In-period"),AND('Validation summary'!$B$2="2023-24",OTJ182="In-period"),AND('Validation summary'!$B$2="2024-25",OTJ182="In-period"),AND('Validation summary'!$B$2="2024-25",OTJ182="End of period",OTJ190="Revenue")),TRUE,FALSE)</f>
        <v>0</v>
      </c>
      <c r="OTK183" s="201" t="b">
        <f>IF(OR(AND('Validation summary'!$B$2="2022-23",OTK182="In-period"),AND('Validation summary'!$B$2="2023-24",OTK182="In-period"),AND('Validation summary'!$B$2="2024-25",OTK182="In-period"),AND('Validation summary'!$B$2="2024-25",OTK182="End of period",OTK190="Revenue")),TRUE,FALSE)</f>
        <v>0</v>
      </c>
      <c r="OTL183" s="201" t="b">
        <f>IF(OR(AND('Validation summary'!$B$2="2022-23",OTL182="In-period"),AND('Validation summary'!$B$2="2023-24",OTL182="In-period"),AND('Validation summary'!$B$2="2024-25",OTL182="In-period"),AND('Validation summary'!$B$2="2024-25",OTL182="End of period",OTL190="Revenue")),TRUE,FALSE)</f>
        <v>0</v>
      </c>
      <c r="OTM183" s="201" t="b">
        <f>IF(OR(AND('Validation summary'!$B$2="2022-23",OTM182="In-period"),AND('Validation summary'!$B$2="2023-24",OTM182="In-period"),AND('Validation summary'!$B$2="2024-25",OTM182="In-period"),AND('Validation summary'!$B$2="2024-25",OTM182="End of period",OTM190="Revenue")),TRUE,FALSE)</f>
        <v>0</v>
      </c>
      <c r="OTN183" s="201" t="b">
        <f>IF(OR(AND('Validation summary'!$B$2="2022-23",OTN182="In-period"),AND('Validation summary'!$B$2="2023-24",OTN182="In-period"),AND('Validation summary'!$B$2="2024-25",OTN182="In-period"),AND('Validation summary'!$B$2="2024-25",OTN182="End of period",OTN190="Revenue")),TRUE,FALSE)</f>
        <v>0</v>
      </c>
      <c r="OTO183" s="201" t="b">
        <f>IF(OR(AND('Validation summary'!$B$2="2022-23",OTO182="In-period"),AND('Validation summary'!$B$2="2023-24",OTO182="In-period"),AND('Validation summary'!$B$2="2024-25",OTO182="In-period"),AND('Validation summary'!$B$2="2024-25",OTO182="End of period",OTO190="Revenue")),TRUE,FALSE)</f>
        <v>0</v>
      </c>
      <c r="OTP183" s="201" t="b">
        <f>IF(OR(AND('Validation summary'!$B$2="2022-23",OTP182="In-period"),AND('Validation summary'!$B$2="2023-24",OTP182="In-period"),AND('Validation summary'!$B$2="2024-25",OTP182="In-period"),AND('Validation summary'!$B$2="2024-25",OTP182="End of period",OTP190="Revenue")),TRUE,FALSE)</f>
        <v>0</v>
      </c>
      <c r="OTQ183" s="201" t="b">
        <f>IF(OR(AND('Validation summary'!$B$2="2022-23",OTQ182="In-period"),AND('Validation summary'!$B$2="2023-24",OTQ182="In-period"),AND('Validation summary'!$B$2="2024-25",OTQ182="In-period"),AND('Validation summary'!$B$2="2024-25",OTQ182="End of period",OTQ190="Revenue")),TRUE,FALSE)</f>
        <v>0</v>
      </c>
      <c r="OTR183" s="201" t="b">
        <f>IF(OR(AND('Validation summary'!$B$2="2022-23",OTR182="In-period"),AND('Validation summary'!$B$2="2023-24",OTR182="In-period"),AND('Validation summary'!$B$2="2024-25",OTR182="In-period"),AND('Validation summary'!$B$2="2024-25",OTR182="End of period",OTR190="Revenue")),TRUE,FALSE)</f>
        <v>0</v>
      </c>
      <c r="OTS183" s="201" t="b">
        <f>IF(OR(AND('Validation summary'!$B$2="2022-23",OTS182="In-period"),AND('Validation summary'!$B$2="2023-24",OTS182="In-period"),AND('Validation summary'!$B$2="2024-25",OTS182="In-period"),AND('Validation summary'!$B$2="2024-25",OTS182="End of period",OTS190="Revenue")),TRUE,FALSE)</f>
        <v>0</v>
      </c>
      <c r="OTT183" s="201" t="b">
        <f>IF(OR(AND('Validation summary'!$B$2="2022-23",OTT182="In-period"),AND('Validation summary'!$B$2="2023-24",OTT182="In-period"),AND('Validation summary'!$B$2="2024-25",OTT182="In-period"),AND('Validation summary'!$B$2="2024-25",OTT182="End of period",OTT190="Revenue")),TRUE,FALSE)</f>
        <v>0</v>
      </c>
      <c r="OTU183" s="201" t="b">
        <f>IF(OR(AND('Validation summary'!$B$2="2022-23",OTU182="In-period"),AND('Validation summary'!$B$2="2023-24",OTU182="In-period"),AND('Validation summary'!$B$2="2024-25",OTU182="In-period"),AND('Validation summary'!$B$2="2024-25",OTU182="End of period",OTU190="Revenue")),TRUE,FALSE)</f>
        <v>0</v>
      </c>
      <c r="OTV183" s="201" t="b">
        <f>IF(OR(AND('Validation summary'!$B$2="2022-23",OTV182="In-period"),AND('Validation summary'!$B$2="2023-24",OTV182="In-period"),AND('Validation summary'!$B$2="2024-25",OTV182="In-period"),AND('Validation summary'!$B$2="2024-25",OTV182="End of period",OTV190="Revenue")),TRUE,FALSE)</f>
        <v>0</v>
      </c>
      <c r="OTW183" s="201" t="b">
        <f>IF(OR(AND('Validation summary'!$B$2="2022-23",OTW182="In-period"),AND('Validation summary'!$B$2="2023-24",OTW182="In-period"),AND('Validation summary'!$B$2="2024-25",OTW182="In-period"),AND('Validation summary'!$B$2="2024-25",OTW182="End of period",OTW190="Revenue")),TRUE,FALSE)</f>
        <v>0</v>
      </c>
      <c r="OTX183" s="201" t="b">
        <f>IF(OR(AND('Validation summary'!$B$2="2022-23",OTX182="In-period"),AND('Validation summary'!$B$2="2023-24",OTX182="In-period"),AND('Validation summary'!$B$2="2024-25",OTX182="In-period"),AND('Validation summary'!$B$2="2024-25",OTX182="End of period",OTX190="Revenue")),TRUE,FALSE)</f>
        <v>0</v>
      </c>
      <c r="OTY183" s="201" t="b">
        <f>IF(OR(AND('Validation summary'!$B$2="2022-23",OTY182="In-period"),AND('Validation summary'!$B$2="2023-24",OTY182="In-period"),AND('Validation summary'!$B$2="2024-25",OTY182="In-period"),AND('Validation summary'!$B$2="2024-25",OTY182="End of period",OTY190="Revenue")),TRUE,FALSE)</f>
        <v>0</v>
      </c>
      <c r="OTZ183" s="201" t="b">
        <f>IF(OR(AND('Validation summary'!$B$2="2022-23",OTZ182="In-period"),AND('Validation summary'!$B$2="2023-24",OTZ182="In-period"),AND('Validation summary'!$B$2="2024-25",OTZ182="In-period"),AND('Validation summary'!$B$2="2024-25",OTZ182="End of period",OTZ190="Revenue")),TRUE,FALSE)</f>
        <v>0</v>
      </c>
      <c r="OUA183" s="201" t="b">
        <f>IF(OR(AND('Validation summary'!$B$2="2022-23",OUA182="In-period"),AND('Validation summary'!$B$2="2023-24",OUA182="In-period"),AND('Validation summary'!$B$2="2024-25",OUA182="In-period"),AND('Validation summary'!$B$2="2024-25",OUA182="End of period",OUA190="Revenue")),TRUE,FALSE)</f>
        <v>0</v>
      </c>
      <c r="OUB183" s="201" t="b">
        <f>IF(OR(AND('Validation summary'!$B$2="2022-23",OUB182="In-period"),AND('Validation summary'!$B$2="2023-24",OUB182="In-period"),AND('Validation summary'!$B$2="2024-25",OUB182="In-period"),AND('Validation summary'!$B$2="2024-25",OUB182="End of period",OUB190="Revenue")),TRUE,FALSE)</f>
        <v>0</v>
      </c>
      <c r="OUC183" s="201" t="b">
        <f>IF(OR(AND('Validation summary'!$B$2="2022-23",OUC182="In-period"),AND('Validation summary'!$B$2="2023-24",OUC182="In-period"),AND('Validation summary'!$B$2="2024-25",OUC182="In-period"),AND('Validation summary'!$B$2="2024-25",OUC182="End of period",OUC190="Revenue")),TRUE,FALSE)</f>
        <v>0</v>
      </c>
      <c r="OUD183" s="201" t="b">
        <f>IF(OR(AND('Validation summary'!$B$2="2022-23",OUD182="In-period"),AND('Validation summary'!$B$2="2023-24",OUD182="In-period"),AND('Validation summary'!$B$2="2024-25",OUD182="In-period"),AND('Validation summary'!$B$2="2024-25",OUD182="End of period",OUD190="Revenue")),TRUE,FALSE)</f>
        <v>0</v>
      </c>
      <c r="OUE183" s="201" t="b">
        <f>IF(OR(AND('Validation summary'!$B$2="2022-23",OUE182="In-period"),AND('Validation summary'!$B$2="2023-24",OUE182="In-period"),AND('Validation summary'!$B$2="2024-25",OUE182="In-period"),AND('Validation summary'!$B$2="2024-25",OUE182="End of period",OUE190="Revenue")),TRUE,FALSE)</f>
        <v>0</v>
      </c>
      <c r="OUF183" s="201" t="b">
        <f>IF(OR(AND('Validation summary'!$B$2="2022-23",OUF182="In-period"),AND('Validation summary'!$B$2="2023-24",OUF182="In-period"),AND('Validation summary'!$B$2="2024-25",OUF182="In-period"),AND('Validation summary'!$B$2="2024-25",OUF182="End of period",OUF190="Revenue")),TRUE,FALSE)</f>
        <v>0</v>
      </c>
      <c r="OUG183" s="201" t="b">
        <f>IF(OR(AND('Validation summary'!$B$2="2022-23",OUG182="In-period"),AND('Validation summary'!$B$2="2023-24",OUG182="In-period"),AND('Validation summary'!$B$2="2024-25",OUG182="In-period"),AND('Validation summary'!$B$2="2024-25",OUG182="End of period",OUG190="Revenue")),TRUE,FALSE)</f>
        <v>0</v>
      </c>
      <c r="OUH183" s="201" t="b">
        <f>IF(OR(AND('Validation summary'!$B$2="2022-23",OUH182="In-period"),AND('Validation summary'!$B$2="2023-24",OUH182="In-period"),AND('Validation summary'!$B$2="2024-25",OUH182="In-period"),AND('Validation summary'!$B$2="2024-25",OUH182="End of period",OUH190="Revenue")),TRUE,FALSE)</f>
        <v>0</v>
      </c>
      <c r="OUI183" s="201" t="b">
        <f>IF(OR(AND('Validation summary'!$B$2="2022-23",OUI182="In-period"),AND('Validation summary'!$B$2="2023-24",OUI182="In-period"),AND('Validation summary'!$B$2="2024-25",OUI182="In-period"),AND('Validation summary'!$B$2="2024-25",OUI182="End of period",OUI190="Revenue")),TRUE,FALSE)</f>
        <v>0</v>
      </c>
      <c r="OUJ183" s="201" t="b">
        <f>IF(OR(AND('Validation summary'!$B$2="2022-23",OUJ182="In-period"),AND('Validation summary'!$B$2="2023-24",OUJ182="In-period"),AND('Validation summary'!$B$2="2024-25",OUJ182="In-period"),AND('Validation summary'!$B$2="2024-25",OUJ182="End of period",OUJ190="Revenue")),TRUE,FALSE)</f>
        <v>0</v>
      </c>
      <c r="OUK183" s="201" t="b">
        <f>IF(OR(AND('Validation summary'!$B$2="2022-23",OUK182="In-period"),AND('Validation summary'!$B$2="2023-24",OUK182="In-period"),AND('Validation summary'!$B$2="2024-25",OUK182="In-period"),AND('Validation summary'!$B$2="2024-25",OUK182="End of period",OUK190="Revenue")),TRUE,FALSE)</f>
        <v>0</v>
      </c>
      <c r="OUL183" s="201" t="b">
        <f>IF(OR(AND('Validation summary'!$B$2="2022-23",OUL182="In-period"),AND('Validation summary'!$B$2="2023-24",OUL182="In-period"),AND('Validation summary'!$B$2="2024-25",OUL182="In-period"),AND('Validation summary'!$B$2="2024-25",OUL182="End of period",OUL190="Revenue")),TRUE,FALSE)</f>
        <v>0</v>
      </c>
      <c r="OUM183" s="201" t="b">
        <f>IF(OR(AND('Validation summary'!$B$2="2022-23",OUM182="In-period"),AND('Validation summary'!$B$2="2023-24",OUM182="In-period"),AND('Validation summary'!$B$2="2024-25",OUM182="In-period"),AND('Validation summary'!$B$2="2024-25",OUM182="End of period",OUM190="Revenue")),TRUE,FALSE)</f>
        <v>0</v>
      </c>
      <c r="OUN183" s="201" t="b">
        <f>IF(OR(AND('Validation summary'!$B$2="2022-23",OUN182="In-period"),AND('Validation summary'!$B$2="2023-24",OUN182="In-period"),AND('Validation summary'!$B$2="2024-25",OUN182="In-period"),AND('Validation summary'!$B$2="2024-25",OUN182="End of period",OUN190="Revenue")),TRUE,FALSE)</f>
        <v>0</v>
      </c>
      <c r="OUO183" s="201" t="b">
        <f>IF(OR(AND('Validation summary'!$B$2="2022-23",OUO182="In-period"),AND('Validation summary'!$B$2="2023-24",OUO182="In-period"),AND('Validation summary'!$B$2="2024-25",OUO182="In-period"),AND('Validation summary'!$B$2="2024-25",OUO182="End of period",OUO190="Revenue")),TRUE,FALSE)</f>
        <v>0</v>
      </c>
      <c r="OUP183" s="201" t="b">
        <f>IF(OR(AND('Validation summary'!$B$2="2022-23",OUP182="In-period"),AND('Validation summary'!$B$2="2023-24",OUP182="In-period"),AND('Validation summary'!$B$2="2024-25",OUP182="In-period"),AND('Validation summary'!$B$2="2024-25",OUP182="End of period",OUP190="Revenue")),TRUE,FALSE)</f>
        <v>0</v>
      </c>
      <c r="OUQ183" s="201" t="b">
        <f>IF(OR(AND('Validation summary'!$B$2="2022-23",OUQ182="In-period"),AND('Validation summary'!$B$2="2023-24",OUQ182="In-period"),AND('Validation summary'!$B$2="2024-25",OUQ182="In-period"),AND('Validation summary'!$B$2="2024-25",OUQ182="End of period",OUQ190="Revenue")),TRUE,FALSE)</f>
        <v>0</v>
      </c>
      <c r="OUR183" s="201" t="b">
        <f>IF(OR(AND('Validation summary'!$B$2="2022-23",OUR182="In-period"),AND('Validation summary'!$B$2="2023-24",OUR182="In-period"),AND('Validation summary'!$B$2="2024-25",OUR182="In-period"),AND('Validation summary'!$B$2="2024-25",OUR182="End of period",OUR190="Revenue")),TRUE,FALSE)</f>
        <v>0</v>
      </c>
      <c r="OUS183" s="201" t="b">
        <f>IF(OR(AND('Validation summary'!$B$2="2022-23",OUS182="In-period"),AND('Validation summary'!$B$2="2023-24",OUS182="In-period"),AND('Validation summary'!$B$2="2024-25",OUS182="In-period"),AND('Validation summary'!$B$2="2024-25",OUS182="End of period",OUS190="Revenue")),TRUE,FALSE)</f>
        <v>0</v>
      </c>
      <c r="OUT183" s="201" t="b">
        <f>IF(OR(AND('Validation summary'!$B$2="2022-23",OUT182="In-period"),AND('Validation summary'!$B$2="2023-24",OUT182="In-period"),AND('Validation summary'!$B$2="2024-25",OUT182="In-period"),AND('Validation summary'!$B$2="2024-25",OUT182="End of period",OUT190="Revenue")),TRUE,FALSE)</f>
        <v>0</v>
      </c>
      <c r="OUU183" s="201" t="b">
        <f>IF(OR(AND('Validation summary'!$B$2="2022-23",OUU182="In-period"),AND('Validation summary'!$B$2="2023-24",OUU182="In-period"),AND('Validation summary'!$B$2="2024-25",OUU182="In-period"),AND('Validation summary'!$B$2="2024-25",OUU182="End of period",OUU190="Revenue")),TRUE,FALSE)</f>
        <v>0</v>
      </c>
      <c r="OUV183" s="201" t="b">
        <f>IF(OR(AND('Validation summary'!$B$2="2022-23",OUV182="In-period"),AND('Validation summary'!$B$2="2023-24",OUV182="In-period"),AND('Validation summary'!$B$2="2024-25",OUV182="In-period"),AND('Validation summary'!$B$2="2024-25",OUV182="End of period",OUV190="Revenue")),TRUE,FALSE)</f>
        <v>0</v>
      </c>
      <c r="OUW183" s="201" t="b">
        <f>IF(OR(AND('Validation summary'!$B$2="2022-23",OUW182="In-period"),AND('Validation summary'!$B$2="2023-24",OUW182="In-period"),AND('Validation summary'!$B$2="2024-25",OUW182="In-period"),AND('Validation summary'!$B$2="2024-25",OUW182="End of period",OUW190="Revenue")),TRUE,FALSE)</f>
        <v>0</v>
      </c>
      <c r="OUX183" s="201" t="b">
        <f>IF(OR(AND('Validation summary'!$B$2="2022-23",OUX182="In-period"),AND('Validation summary'!$B$2="2023-24",OUX182="In-period"),AND('Validation summary'!$B$2="2024-25",OUX182="In-period"),AND('Validation summary'!$B$2="2024-25",OUX182="End of period",OUX190="Revenue")),TRUE,FALSE)</f>
        <v>0</v>
      </c>
      <c r="OUY183" s="201" t="b">
        <f>IF(OR(AND('Validation summary'!$B$2="2022-23",OUY182="In-period"),AND('Validation summary'!$B$2="2023-24",OUY182="In-period"),AND('Validation summary'!$B$2="2024-25",OUY182="In-period"),AND('Validation summary'!$B$2="2024-25",OUY182="End of period",OUY190="Revenue")),TRUE,FALSE)</f>
        <v>0</v>
      </c>
      <c r="OUZ183" s="201" t="b">
        <f>IF(OR(AND('Validation summary'!$B$2="2022-23",OUZ182="In-period"),AND('Validation summary'!$B$2="2023-24",OUZ182="In-period"),AND('Validation summary'!$B$2="2024-25",OUZ182="In-period"),AND('Validation summary'!$B$2="2024-25",OUZ182="End of period",OUZ190="Revenue")),TRUE,FALSE)</f>
        <v>0</v>
      </c>
      <c r="OVA183" s="201" t="b">
        <f>IF(OR(AND('Validation summary'!$B$2="2022-23",OVA182="In-period"),AND('Validation summary'!$B$2="2023-24",OVA182="In-period"),AND('Validation summary'!$B$2="2024-25",OVA182="In-period"),AND('Validation summary'!$B$2="2024-25",OVA182="End of period",OVA190="Revenue")),TRUE,FALSE)</f>
        <v>0</v>
      </c>
      <c r="OVB183" s="201" t="b">
        <f>IF(OR(AND('Validation summary'!$B$2="2022-23",OVB182="In-period"),AND('Validation summary'!$B$2="2023-24",OVB182="In-period"),AND('Validation summary'!$B$2="2024-25",OVB182="In-period"),AND('Validation summary'!$B$2="2024-25",OVB182="End of period",OVB190="Revenue")),TRUE,FALSE)</f>
        <v>0</v>
      </c>
      <c r="OVC183" s="201" t="b">
        <f>IF(OR(AND('Validation summary'!$B$2="2022-23",OVC182="In-period"),AND('Validation summary'!$B$2="2023-24",OVC182="In-period"),AND('Validation summary'!$B$2="2024-25",OVC182="In-period"),AND('Validation summary'!$B$2="2024-25",OVC182="End of period",OVC190="Revenue")),TRUE,FALSE)</f>
        <v>0</v>
      </c>
      <c r="OVD183" s="201" t="b">
        <f>IF(OR(AND('Validation summary'!$B$2="2022-23",OVD182="In-period"),AND('Validation summary'!$B$2="2023-24",OVD182="In-period"),AND('Validation summary'!$B$2="2024-25",OVD182="In-period"),AND('Validation summary'!$B$2="2024-25",OVD182="End of period",OVD190="Revenue")),TRUE,FALSE)</f>
        <v>0</v>
      </c>
      <c r="OVE183" s="201" t="b">
        <f>IF(OR(AND('Validation summary'!$B$2="2022-23",OVE182="In-period"),AND('Validation summary'!$B$2="2023-24",OVE182="In-period"),AND('Validation summary'!$B$2="2024-25",OVE182="In-period"),AND('Validation summary'!$B$2="2024-25",OVE182="End of period",OVE190="Revenue")),TRUE,FALSE)</f>
        <v>0</v>
      </c>
      <c r="OVF183" s="201" t="b">
        <f>IF(OR(AND('Validation summary'!$B$2="2022-23",OVF182="In-period"),AND('Validation summary'!$B$2="2023-24",OVF182="In-period"),AND('Validation summary'!$B$2="2024-25",OVF182="In-period"),AND('Validation summary'!$B$2="2024-25",OVF182="End of period",OVF190="Revenue")),TRUE,FALSE)</f>
        <v>0</v>
      </c>
      <c r="OVG183" s="201" t="b">
        <f>IF(OR(AND('Validation summary'!$B$2="2022-23",OVG182="In-period"),AND('Validation summary'!$B$2="2023-24",OVG182="In-period"),AND('Validation summary'!$B$2="2024-25",OVG182="In-period"),AND('Validation summary'!$B$2="2024-25",OVG182="End of period",OVG190="Revenue")),TRUE,FALSE)</f>
        <v>0</v>
      </c>
      <c r="OVH183" s="201" t="b">
        <f>IF(OR(AND('Validation summary'!$B$2="2022-23",OVH182="In-period"),AND('Validation summary'!$B$2="2023-24",OVH182="In-period"),AND('Validation summary'!$B$2="2024-25",OVH182="In-period"),AND('Validation summary'!$B$2="2024-25",OVH182="End of period",OVH190="Revenue")),TRUE,FALSE)</f>
        <v>0</v>
      </c>
      <c r="OVI183" s="201" t="b">
        <f>IF(OR(AND('Validation summary'!$B$2="2022-23",OVI182="In-period"),AND('Validation summary'!$B$2="2023-24",OVI182="In-period"),AND('Validation summary'!$B$2="2024-25",OVI182="In-period"),AND('Validation summary'!$B$2="2024-25",OVI182="End of period",OVI190="Revenue")),TRUE,FALSE)</f>
        <v>0</v>
      </c>
      <c r="OVJ183" s="201" t="b">
        <f>IF(OR(AND('Validation summary'!$B$2="2022-23",OVJ182="In-period"),AND('Validation summary'!$B$2="2023-24",OVJ182="In-period"),AND('Validation summary'!$B$2="2024-25",OVJ182="In-period"),AND('Validation summary'!$B$2="2024-25",OVJ182="End of period",OVJ190="Revenue")),TRUE,FALSE)</f>
        <v>0</v>
      </c>
      <c r="OVK183" s="201" t="b">
        <f>IF(OR(AND('Validation summary'!$B$2="2022-23",OVK182="In-period"),AND('Validation summary'!$B$2="2023-24",OVK182="In-period"),AND('Validation summary'!$B$2="2024-25",OVK182="In-period"),AND('Validation summary'!$B$2="2024-25",OVK182="End of period",OVK190="Revenue")),TRUE,FALSE)</f>
        <v>0</v>
      </c>
      <c r="OVL183" s="201" t="b">
        <f>IF(OR(AND('Validation summary'!$B$2="2022-23",OVL182="In-period"),AND('Validation summary'!$B$2="2023-24",OVL182="In-period"),AND('Validation summary'!$B$2="2024-25",OVL182="In-period"),AND('Validation summary'!$B$2="2024-25",OVL182="End of period",OVL190="Revenue")),TRUE,FALSE)</f>
        <v>0</v>
      </c>
      <c r="OVM183" s="201" t="b">
        <f>IF(OR(AND('Validation summary'!$B$2="2022-23",OVM182="In-period"),AND('Validation summary'!$B$2="2023-24",OVM182="In-period"),AND('Validation summary'!$B$2="2024-25",OVM182="In-period"),AND('Validation summary'!$B$2="2024-25",OVM182="End of period",OVM190="Revenue")),TRUE,FALSE)</f>
        <v>0</v>
      </c>
      <c r="OVN183" s="201" t="b">
        <f>IF(OR(AND('Validation summary'!$B$2="2022-23",OVN182="In-period"),AND('Validation summary'!$B$2="2023-24",OVN182="In-period"),AND('Validation summary'!$B$2="2024-25",OVN182="In-period"),AND('Validation summary'!$B$2="2024-25",OVN182="End of period",OVN190="Revenue")),TRUE,FALSE)</f>
        <v>0</v>
      </c>
      <c r="OVO183" s="201" t="b">
        <f>IF(OR(AND('Validation summary'!$B$2="2022-23",OVO182="In-period"),AND('Validation summary'!$B$2="2023-24",OVO182="In-period"),AND('Validation summary'!$B$2="2024-25",OVO182="In-period"),AND('Validation summary'!$B$2="2024-25",OVO182="End of period",OVO190="Revenue")),TRUE,FALSE)</f>
        <v>0</v>
      </c>
      <c r="OVP183" s="201" t="b">
        <f>IF(OR(AND('Validation summary'!$B$2="2022-23",OVP182="In-period"),AND('Validation summary'!$B$2="2023-24",OVP182="In-period"),AND('Validation summary'!$B$2="2024-25",OVP182="In-period"),AND('Validation summary'!$B$2="2024-25",OVP182="End of period",OVP190="Revenue")),TRUE,FALSE)</f>
        <v>0</v>
      </c>
      <c r="OVQ183" s="201" t="b">
        <f>IF(OR(AND('Validation summary'!$B$2="2022-23",OVQ182="In-period"),AND('Validation summary'!$B$2="2023-24",OVQ182="In-period"),AND('Validation summary'!$B$2="2024-25",OVQ182="In-period"),AND('Validation summary'!$B$2="2024-25",OVQ182="End of period",OVQ190="Revenue")),TRUE,FALSE)</f>
        <v>0</v>
      </c>
      <c r="OVR183" s="201" t="b">
        <f>IF(OR(AND('Validation summary'!$B$2="2022-23",OVR182="In-period"),AND('Validation summary'!$B$2="2023-24",OVR182="In-period"),AND('Validation summary'!$B$2="2024-25",OVR182="In-period"),AND('Validation summary'!$B$2="2024-25",OVR182="End of period",OVR190="Revenue")),TRUE,FALSE)</f>
        <v>0</v>
      </c>
      <c r="OVS183" s="201" t="b">
        <f>IF(OR(AND('Validation summary'!$B$2="2022-23",OVS182="In-period"),AND('Validation summary'!$B$2="2023-24",OVS182="In-period"),AND('Validation summary'!$B$2="2024-25",OVS182="In-period"),AND('Validation summary'!$B$2="2024-25",OVS182="End of period",OVS190="Revenue")),TRUE,FALSE)</f>
        <v>0</v>
      </c>
      <c r="OVT183" s="201" t="b">
        <f>IF(OR(AND('Validation summary'!$B$2="2022-23",OVT182="In-period"),AND('Validation summary'!$B$2="2023-24",OVT182="In-period"),AND('Validation summary'!$B$2="2024-25",OVT182="In-period"),AND('Validation summary'!$B$2="2024-25",OVT182="End of period",OVT190="Revenue")),TRUE,FALSE)</f>
        <v>0</v>
      </c>
      <c r="OVU183" s="201" t="b">
        <f>IF(OR(AND('Validation summary'!$B$2="2022-23",OVU182="In-period"),AND('Validation summary'!$B$2="2023-24",OVU182="In-period"),AND('Validation summary'!$B$2="2024-25",OVU182="In-period"),AND('Validation summary'!$B$2="2024-25",OVU182="End of period",OVU190="Revenue")),TRUE,FALSE)</f>
        <v>0</v>
      </c>
      <c r="OVV183" s="201" t="b">
        <f>IF(OR(AND('Validation summary'!$B$2="2022-23",OVV182="In-period"),AND('Validation summary'!$B$2="2023-24",OVV182="In-period"),AND('Validation summary'!$B$2="2024-25",OVV182="In-period"),AND('Validation summary'!$B$2="2024-25",OVV182="End of period",OVV190="Revenue")),TRUE,FALSE)</f>
        <v>0</v>
      </c>
      <c r="OVW183" s="201" t="b">
        <f>IF(OR(AND('Validation summary'!$B$2="2022-23",OVW182="In-period"),AND('Validation summary'!$B$2="2023-24",OVW182="In-period"),AND('Validation summary'!$B$2="2024-25",OVW182="In-period"),AND('Validation summary'!$B$2="2024-25",OVW182="End of period",OVW190="Revenue")),TRUE,FALSE)</f>
        <v>0</v>
      </c>
      <c r="OVX183" s="201" t="b">
        <f>IF(OR(AND('Validation summary'!$B$2="2022-23",OVX182="In-period"),AND('Validation summary'!$B$2="2023-24",OVX182="In-period"),AND('Validation summary'!$B$2="2024-25",OVX182="In-period"),AND('Validation summary'!$B$2="2024-25",OVX182="End of period",OVX190="Revenue")),TRUE,FALSE)</f>
        <v>0</v>
      </c>
      <c r="OVY183" s="201" t="b">
        <f>IF(OR(AND('Validation summary'!$B$2="2022-23",OVY182="In-period"),AND('Validation summary'!$B$2="2023-24",OVY182="In-period"),AND('Validation summary'!$B$2="2024-25",OVY182="In-period"),AND('Validation summary'!$B$2="2024-25",OVY182="End of period",OVY190="Revenue")),TRUE,FALSE)</f>
        <v>0</v>
      </c>
      <c r="OVZ183" s="201" t="b">
        <f>IF(OR(AND('Validation summary'!$B$2="2022-23",OVZ182="In-period"),AND('Validation summary'!$B$2="2023-24",OVZ182="In-period"),AND('Validation summary'!$B$2="2024-25",OVZ182="In-period"),AND('Validation summary'!$B$2="2024-25",OVZ182="End of period",OVZ190="Revenue")),TRUE,FALSE)</f>
        <v>0</v>
      </c>
      <c r="OWA183" s="201" t="b">
        <f>IF(OR(AND('Validation summary'!$B$2="2022-23",OWA182="In-period"),AND('Validation summary'!$B$2="2023-24",OWA182="In-period"),AND('Validation summary'!$B$2="2024-25",OWA182="In-period"),AND('Validation summary'!$B$2="2024-25",OWA182="End of period",OWA190="Revenue")),TRUE,FALSE)</f>
        <v>0</v>
      </c>
      <c r="OWB183" s="201" t="b">
        <f>IF(OR(AND('Validation summary'!$B$2="2022-23",OWB182="In-period"),AND('Validation summary'!$B$2="2023-24",OWB182="In-period"),AND('Validation summary'!$B$2="2024-25",OWB182="In-period"),AND('Validation summary'!$B$2="2024-25",OWB182="End of period",OWB190="Revenue")),TRUE,FALSE)</f>
        <v>0</v>
      </c>
      <c r="OWC183" s="201" t="b">
        <f>IF(OR(AND('Validation summary'!$B$2="2022-23",OWC182="In-period"),AND('Validation summary'!$B$2="2023-24",OWC182="In-period"),AND('Validation summary'!$B$2="2024-25",OWC182="In-period"),AND('Validation summary'!$B$2="2024-25",OWC182="End of period",OWC190="Revenue")),TRUE,FALSE)</f>
        <v>0</v>
      </c>
      <c r="OWD183" s="201" t="b">
        <f>IF(OR(AND('Validation summary'!$B$2="2022-23",OWD182="In-period"),AND('Validation summary'!$B$2="2023-24",OWD182="In-period"),AND('Validation summary'!$B$2="2024-25",OWD182="In-period"),AND('Validation summary'!$B$2="2024-25",OWD182="End of period",OWD190="Revenue")),TRUE,FALSE)</f>
        <v>0</v>
      </c>
      <c r="OWE183" s="201" t="b">
        <f>IF(OR(AND('Validation summary'!$B$2="2022-23",OWE182="In-period"),AND('Validation summary'!$B$2="2023-24",OWE182="In-period"),AND('Validation summary'!$B$2="2024-25",OWE182="In-period"),AND('Validation summary'!$B$2="2024-25",OWE182="End of period",OWE190="Revenue")),TRUE,FALSE)</f>
        <v>0</v>
      </c>
      <c r="OWF183" s="201" t="b">
        <f>IF(OR(AND('Validation summary'!$B$2="2022-23",OWF182="In-period"),AND('Validation summary'!$B$2="2023-24",OWF182="In-period"),AND('Validation summary'!$B$2="2024-25",OWF182="In-period"),AND('Validation summary'!$B$2="2024-25",OWF182="End of period",OWF190="Revenue")),TRUE,FALSE)</f>
        <v>0</v>
      </c>
      <c r="OWG183" s="201" t="b">
        <f>IF(OR(AND('Validation summary'!$B$2="2022-23",OWG182="In-period"),AND('Validation summary'!$B$2="2023-24",OWG182="In-period"),AND('Validation summary'!$B$2="2024-25",OWG182="In-period"),AND('Validation summary'!$B$2="2024-25",OWG182="End of period",OWG190="Revenue")),TRUE,FALSE)</f>
        <v>0</v>
      </c>
      <c r="OWH183" s="201" t="b">
        <f>IF(OR(AND('Validation summary'!$B$2="2022-23",OWH182="In-period"),AND('Validation summary'!$B$2="2023-24",OWH182="In-period"),AND('Validation summary'!$B$2="2024-25",OWH182="In-period"),AND('Validation summary'!$B$2="2024-25",OWH182="End of period",OWH190="Revenue")),TRUE,FALSE)</f>
        <v>0</v>
      </c>
      <c r="OWI183" s="201" t="b">
        <f>IF(OR(AND('Validation summary'!$B$2="2022-23",OWI182="In-period"),AND('Validation summary'!$B$2="2023-24",OWI182="In-period"),AND('Validation summary'!$B$2="2024-25",OWI182="In-period"),AND('Validation summary'!$B$2="2024-25",OWI182="End of period",OWI190="Revenue")),TRUE,FALSE)</f>
        <v>0</v>
      </c>
      <c r="OWJ183" s="201" t="b">
        <f>IF(OR(AND('Validation summary'!$B$2="2022-23",OWJ182="In-period"),AND('Validation summary'!$B$2="2023-24",OWJ182="In-period"),AND('Validation summary'!$B$2="2024-25",OWJ182="In-period"),AND('Validation summary'!$B$2="2024-25",OWJ182="End of period",OWJ190="Revenue")),TRUE,FALSE)</f>
        <v>0</v>
      </c>
      <c r="OWK183" s="201" t="b">
        <f>IF(OR(AND('Validation summary'!$B$2="2022-23",OWK182="In-period"),AND('Validation summary'!$B$2="2023-24",OWK182="In-period"),AND('Validation summary'!$B$2="2024-25",OWK182="In-period"),AND('Validation summary'!$B$2="2024-25",OWK182="End of period",OWK190="Revenue")),TRUE,FALSE)</f>
        <v>0</v>
      </c>
      <c r="OWL183" s="201" t="b">
        <f>IF(OR(AND('Validation summary'!$B$2="2022-23",OWL182="In-period"),AND('Validation summary'!$B$2="2023-24",OWL182="In-period"),AND('Validation summary'!$B$2="2024-25",OWL182="In-period"),AND('Validation summary'!$B$2="2024-25",OWL182="End of period",OWL190="Revenue")),TRUE,FALSE)</f>
        <v>0</v>
      </c>
      <c r="OWM183" s="201" t="b">
        <f>IF(OR(AND('Validation summary'!$B$2="2022-23",OWM182="In-period"),AND('Validation summary'!$B$2="2023-24",OWM182="In-period"),AND('Validation summary'!$B$2="2024-25",OWM182="In-period"),AND('Validation summary'!$B$2="2024-25",OWM182="End of period",OWM190="Revenue")),TRUE,FALSE)</f>
        <v>0</v>
      </c>
      <c r="OWN183" s="201" t="b">
        <f>IF(OR(AND('Validation summary'!$B$2="2022-23",OWN182="In-period"),AND('Validation summary'!$B$2="2023-24",OWN182="In-period"),AND('Validation summary'!$B$2="2024-25",OWN182="In-period"),AND('Validation summary'!$B$2="2024-25",OWN182="End of period",OWN190="Revenue")),TRUE,FALSE)</f>
        <v>0</v>
      </c>
      <c r="OWO183" s="201" t="b">
        <f>IF(OR(AND('Validation summary'!$B$2="2022-23",OWO182="In-period"),AND('Validation summary'!$B$2="2023-24",OWO182="In-period"),AND('Validation summary'!$B$2="2024-25",OWO182="In-period"),AND('Validation summary'!$B$2="2024-25",OWO182="End of period",OWO190="Revenue")),TRUE,FALSE)</f>
        <v>0</v>
      </c>
      <c r="OWP183" s="201" t="b">
        <f>IF(OR(AND('Validation summary'!$B$2="2022-23",OWP182="In-period"),AND('Validation summary'!$B$2="2023-24",OWP182="In-period"),AND('Validation summary'!$B$2="2024-25",OWP182="In-period"),AND('Validation summary'!$B$2="2024-25",OWP182="End of period",OWP190="Revenue")),TRUE,FALSE)</f>
        <v>0</v>
      </c>
      <c r="OWQ183" s="201" t="b">
        <f>IF(OR(AND('Validation summary'!$B$2="2022-23",OWQ182="In-period"),AND('Validation summary'!$B$2="2023-24",OWQ182="In-period"),AND('Validation summary'!$B$2="2024-25",OWQ182="In-period"),AND('Validation summary'!$B$2="2024-25",OWQ182="End of period",OWQ190="Revenue")),TRUE,FALSE)</f>
        <v>0</v>
      </c>
      <c r="OWR183" s="201" t="b">
        <f>IF(OR(AND('Validation summary'!$B$2="2022-23",OWR182="In-period"),AND('Validation summary'!$B$2="2023-24",OWR182="In-period"),AND('Validation summary'!$B$2="2024-25",OWR182="In-period"),AND('Validation summary'!$B$2="2024-25",OWR182="End of period",OWR190="Revenue")),TRUE,FALSE)</f>
        <v>0</v>
      </c>
      <c r="OWS183" s="201" t="b">
        <f>IF(OR(AND('Validation summary'!$B$2="2022-23",OWS182="In-period"),AND('Validation summary'!$B$2="2023-24",OWS182="In-period"),AND('Validation summary'!$B$2="2024-25",OWS182="In-period"),AND('Validation summary'!$B$2="2024-25",OWS182="End of period",OWS190="Revenue")),TRUE,FALSE)</f>
        <v>0</v>
      </c>
      <c r="OWT183" s="201" t="b">
        <f>IF(OR(AND('Validation summary'!$B$2="2022-23",OWT182="In-period"),AND('Validation summary'!$B$2="2023-24",OWT182="In-period"),AND('Validation summary'!$B$2="2024-25",OWT182="In-period"),AND('Validation summary'!$B$2="2024-25",OWT182="End of period",OWT190="Revenue")),TRUE,FALSE)</f>
        <v>0</v>
      </c>
      <c r="OWU183" s="201" t="b">
        <f>IF(OR(AND('Validation summary'!$B$2="2022-23",OWU182="In-period"),AND('Validation summary'!$B$2="2023-24",OWU182="In-period"),AND('Validation summary'!$B$2="2024-25",OWU182="In-period"),AND('Validation summary'!$B$2="2024-25",OWU182="End of period",OWU190="Revenue")),TRUE,FALSE)</f>
        <v>0</v>
      </c>
      <c r="OWV183" s="201" t="b">
        <f>IF(OR(AND('Validation summary'!$B$2="2022-23",OWV182="In-period"),AND('Validation summary'!$B$2="2023-24",OWV182="In-period"),AND('Validation summary'!$B$2="2024-25",OWV182="In-period"),AND('Validation summary'!$B$2="2024-25",OWV182="End of period",OWV190="Revenue")),TRUE,FALSE)</f>
        <v>0</v>
      </c>
      <c r="OWW183" s="201" t="b">
        <f>IF(OR(AND('Validation summary'!$B$2="2022-23",OWW182="In-period"),AND('Validation summary'!$B$2="2023-24",OWW182="In-period"),AND('Validation summary'!$B$2="2024-25",OWW182="In-period"),AND('Validation summary'!$B$2="2024-25",OWW182="End of period",OWW190="Revenue")),TRUE,FALSE)</f>
        <v>0</v>
      </c>
      <c r="OWX183" s="201" t="b">
        <f>IF(OR(AND('Validation summary'!$B$2="2022-23",OWX182="In-period"),AND('Validation summary'!$B$2="2023-24",OWX182="In-period"),AND('Validation summary'!$B$2="2024-25",OWX182="In-period"),AND('Validation summary'!$B$2="2024-25",OWX182="End of period",OWX190="Revenue")),TRUE,FALSE)</f>
        <v>0</v>
      </c>
      <c r="OWY183" s="201" t="b">
        <f>IF(OR(AND('Validation summary'!$B$2="2022-23",OWY182="In-period"),AND('Validation summary'!$B$2="2023-24",OWY182="In-period"),AND('Validation summary'!$B$2="2024-25",OWY182="In-period"),AND('Validation summary'!$B$2="2024-25",OWY182="End of period",OWY190="Revenue")),TRUE,FALSE)</f>
        <v>0</v>
      </c>
      <c r="OWZ183" s="201" t="b">
        <f>IF(OR(AND('Validation summary'!$B$2="2022-23",OWZ182="In-period"),AND('Validation summary'!$B$2="2023-24",OWZ182="In-period"),AND('Validation summary'!$B$2="2024-25",OWZ182="In-period"),AND('Validation summary'!$B$2="2024-25",OWZ182="End of period",OWZ190="Revenue")),TRUE,FALSE)</f>
        <v>0</v>
      </c>
      <c r="OXA183" s="201" t="b">
        <f>IF(OR(AND('Validation summary'!$B$2="2022-23",OXA182="In-period"),AND('Validation summary'!$B$2="2023-24",OXA182="In-period"),AND('Validation summary'!$B$2="2024-25",OXA182="In-period"),AND('Validation summary'!$B$2="2024-25",OXA182="End of period",OXA190="Revenue")),TRUE,FALSE)</f>
        <v>0</v>
      </c>
      <c r="OXB183" s="201" t="b">
        <f>IF(OR(AND('Validation summary'!$B$2="2022-23",OXB182="In-period"),AND('Validation summary'!$B$2="2023-24",OXB182="In-period"),AND('Validation summary'!$B$2="2024-25",OXB182="In-period"),AND('Validation summary'!$B$2="2024-25",OXB182="End of period",OXB190="Revenue")),TRUE,FALSE)</f>
        <v>0</v>
      </c>
      <c r="OXC183" s="201" t="b">
        <f>IF(OR(AND('Validation summary'!$B$2="2022-23",OXC182="In-period"),AND('Validation summary'!$B$2="2023-24",OXC182="In-period"),AND('Validation summary'!$B$2="2024-25",OXC182="In-period"),AND('Validation summary'!$B$2="2024-25",OXC182="End of period",OXC190="Revenue")),TRUE,FALSE)</f>
        <v>0</v>
      </c>
      <c r="OXD183" s="201" t="b">
        <f>IF(OR(AND('Validation summary'!$B$2="2022-23",OXD182="In-period"),AND('Validation summary'!$B$2="2023-24",OXD182="In-period"),AND('Validation summary'!$B$2="2024-25",OXD182="In-period"),AND('Validation summary'!$B$2="2024-25",OXD182="End of period",OXD190="Revenue")),TRUE,FALSE)</f>
        <v>0</v>
      </c>
      <c r="OXE183" s="201" t="b">
        <f>IF(OR(AND('Validation summary'!$B$2="2022-23",OXE182="In-period"),AND('Validation summary'!$B$2="2023-24",OXE182="In-period"),AND('Validation summary'!$B$2="2024-25",OXE182="In-period"),AND('Validation summary'!$B$2="2024-25",OXE182="End of period",OXE190="Revenue")),TRUE,FALSE)</f>
        <v>0</v>
      </c>
      <c r="OXF183" s="201" t="b">
        <f>IF(OR(AND('Validation summary'!$B$2="2022-23",OXF182="In-period"),AND('Validation summary'!$B$2="2023-24",OXF182="In-period"),AND('Validation summary'!$B$2="2024-25",OXF182="In-period"),AND('Validation summary'!$B$2="2024-25",OXF182="End of period",OXF190="Revenue")),TRUE,FALSE)</f>
        <v>0</v>
      </c>
      <c r="OXG183" s="201" t="b">
        <f>IF(OR(AND('Validation summary'!$B$2="2022-23",OXG182="In-period"),AND('Validation summary'!$B$2="2023-24",OXG182="In-period"),AND('Validation summary'!$B$2="2024-25",OXG182="In-period"),AND('Validation summary'!$B$2="2024-25",OXG182="End of period",OXG190="Revenue")),TRUE,FALSE)</f>
        <v>0</v>
      </c>
      <c r="OXH183" s="201" t="b">
        <f>IF(OR(AND('Validation summary'!$B$2="2022-23",OXH182="In-period"),AND('Validation summary'!$B$2="2023-24",OXH182="In-period"),AND('Validation summary'!$B$2="2024-25",OXH182="In-period"),AND('Validation summary'!$B$2="2024-25",OXH182="End of period",OXH190="Revenue")),TRUE,FALSE)</f>
        <v>0</v>
      </c>
      <c r="OXI183" s="201" t="b">
        <f>IF(OR(AND('Validation summary'!$B$2="2022-23",OXI182="In-period"),AND('Validation summary'!$B$2="2023-24",OXI182="In-period"),AND('Validation summary'!$B$2="2024-25",OXI182="In-period"),AND('Validation summary'!$B$2="2024-25",OXI182="End of period",OXI190="Revenue")),TRUE,FALSE)</f>
        <v>0</v>
      </c>
      <c r="OXJ183" s="201" t="b">
        <f>IF(OR(AND('Validation summary'!$B$2="2022-23",OXJ182="In-period"),AND('Validation summary'!$B$2="2023-24",OXJ182="In-period"),AND('Validation summary'!$B$2="2024-25",OXJ182="In-period"),AND('Validation summary'!$B$2="2024-25",OXJ182="End of period",OXJ190="Revenue")),TRUE,FALSE)</f>
        <v>0</v>
      </c>
      <c r="OXK183" s="201" t="b">
        <f>IF(OR(AND('Validation summary'!$B$2="2022-23",OXK182="In-period"),AND('Validation summary'!$B$2="2023-24",OXK182="In-period"),AND('Validation summary'!$B$2="2024-25",OXK182="In-period"),AND('Validation summary'!$B$2="2024-25",OXK182="End of period",OXK190="Revenue")),TRUE,FALSE)</f>
        <v>0</v>
      </c>
      <c r="OXL183" s="201" t="b">
        <f>IF(OR(AND('Validation summary'!$B$2="2022-23",OXL182="In-period"),AND('Validation summary'!$B$2="2023-24",OXL182="In-period"),AND('Validation summary'!$B$2="2024-25",OXL182="In-period"),AND('Validation summary'!$B$2="2024-25",OXL182="End of period",OXL190="Revenue")),TRUE,FALSE)</f>
        <v>0</v>
      </c>
      <c r="OXM183" s="201" t="b">
        <f>IF(OR(AND('Validation summary'!$B$2="2022-23",OXM182="In-period"),AND('Validation summary'!$B$2="2023-24",OXM182="In-period"),AND('Validation summary'!$B$2="2024-25",OXM182="In-period"),AND('Validation summary'!$B$2="2024-25",OXM182="End of period",OXM190="Revenue")),TRUE,FALSE)</f>
        <v>0</v>
      </c>
      <c r="OXN183" s="201" t="b">
        <f>IF(OR(AND('Validation summary'!$B$2="2022-23",OXN182="In-period"),AND('Validation summary'!$B$2="2023-24",OXN182="In-period"),AND('Validation summary'!$B$2="2024-25",OXN182="In-period"),AND('Validation summary'!$B$2="2024-25",OXN182="End of period",OXN190="Revenue")),TRUE,FALSE)</f>
        <v>0</v>
      </c>
      <c r="OXO183" s="201" t="b">
        <f>IF(OR(AND('Validation summary'!$B$2="2022-23",OXO182="In-period"),AND('Validation summary'!$B$2="2023-24",OXO182="In-period"),AND('Validation summary'!$B$2="2024-25",OXO182="In-period"),AND('Validation summary'!$B$2="2024-25",OXO182="End of period",OXO190="Revenue")),TRUE,FALSE)</f>
        <v>0</v>
      </c>
      <c r="OXP183" s="201" t="b">
        <f>IF(OR(AND('Validation summary'!$B$2="2022-23",OXP182="In-period"),AND('Validation summary'!$B$2="2023-24",OXP182="In-period"),AND('Validation summary'!$B$2="2024-25",OXP182="In-period"),AND('Validation summary'!$B$2="2024-25",OXP182="End of period",OXP190="Revenue")),TRUE,FALSE)</f>
        <v>0</v>
      </c>
      <c r="OXQ183" s="201" t="b">
        <f>IF(OR(AND('Validation summary'!$B$2="2022-23",OXQ182="In-period"),AND('Validation summary'!$B$2="2023-24",OXQ182="In-period"),AND('Validation summary'!$B$2="2024-25",OXQ182="In-period"),AND('Validation summary'!$B$2="2024-25",OXQ182="End of period",OXQ190="Revenue")),TRUE,FALSE)</f>
        <v>0</v>
      </c>
      <c r="OXR183" s="201" t="b">
        <f>IF(OR(AND('Validation summary'!$B$2="2022-23",OXR182="In-period"),AND('Validation summary'!$B$2="2023-24",OXR182="In-period"),AND('Validation summary'!$B$2="2024-25",OXR182="In-period"),AND('Validation summary'!$B$2="2024-25",OXR182="End of period",OXR190="Revenue")),TRUE,FALSE)</f>
        <v>0</v>
      </c>
      <c r="OXS183" s="201" t="b">
        <f>IF(OR(AND('Validation summary'!$B$2="2022-23",OXS182="In-period"),AND('Validation summary'!$B$2="2023-24",OXS182="In-period"),AND('Validation summary'!$B$2="2024-25",OXS182="In-period"),AND('Validation summary'!$B$2="2024-25",OXS182="End of period",OXS190="Revenue")),TRUE,FALSE)</f>
        <v>0</v>
      </c>
      <c r="OXT183" s="201" t="b">
        <f>IF(OR(AND('Validation summary'!$B$2="2022-23",OXT182="In-period"),AND('Validation summary'!$B$2="2023-24",OXT182="In-period"),AND('Validation summary'!$B$2="2024-25",OXT182="In-period"),AND('Validation summary'!$B$2="2024-25",OXT182="End of period",OXT190="Revenue")),TRUE,FALSE)</f>
        <v>0</v>
      </c>
      <c r="OXU183" s="201" t="b">
        <f>IF(OR(AND('Validation summary'!$B$2="2022-23",OXU182="In-period"),AND('Validation summary'!$B$2="2023-24",OXU182="In-period"),AND('Validation summary'!$B$2="2024-25",OXU182="In-period"),AND('Validation summary'!$B$2="2024-25",OXU182="End of period",OXU190="Revenue")),TRUE,FALSE)</f>
        <v>0</v>
      </c>
      <c r="OXV183" s="201" t="b">
        <f>IF(OR(AND('Validation summary'!$B$2="2022-23",OXV182="In-period"),AND('Validation summary'!$B$2="2023-24",OXV182="In-period"),AND('Validation summary'!$B$2="2024-25",OXV182="In-period"),AND('Validation summary'!$B$2="2024-25",OXV182="End of period",OXV190="Revenue")),TRUE,FALSE)</f>
        <v>0</v>
      </c>
      <c r="OXW183" s="201" t="b">
        <f>IF(OR(AND('Validation summary'!$B$2="2022-23",OXW182="In-period"),AND('Validation summary'!$B$2="2023-24",OXW182="In-period"),AND('Validation summary'!$B$2="2024-25",OXW182="In-period"),AND('Validation summary'!$B$2="2024-25",OXW182="End of period",OXW190="Revenue")),TRUE,FALSE)</f>
        <v>0</v>
      </c>
      <c r="OXX183" s="201" t="b">
        <f>IF(OR(AND('Validation summary'!$B$2="2022-23",OXX182="In-period"),AND('Validation summary'!$B$2="2023-24",OXX182="In-period"),AND('Validation summary'!$B$2="2024-25",OXX182="In-period"),AND('Validation summary'!$B$2="2024-25",OXX182="End of period",OXX190="Revenue")),TRUE,FALSE)</f>
        <v>0</v>
      </c>
      <c r="OXY183" s="201" t="b">
        <f>IF(OR(AND('Validation summary'!$B$2="2022-23",OXY182="In-period"),AND('Validation summary'!$B$2="2023-24",OXY182="In-period"),AND('Validation summary'!$B$2="2024-25",OXY182="In-period"),AND('Validation summary'!$B$2="2024-25",OXY182="End of period",OXY190="Revenue")),TRUE,FALSE)</f>
        <v>0</v>
      </c>
      <c r="OXZ183" s="201" t="b">
        <f>IF(OR(AND('Validation summary'!$B$2="2022-23",OXZ182="In-period"),AND('Validation summary'!$B$2="2023-24",OXZ182="In-period"),AND('Validation summary'!$B$2="2024-25",OXZ182="In-period"),AND('Validation summary'!$B$2="2024-25",OXZ182="End of period",OXZ190="Revenue")),TRUE,FALSE)</f>
        <v>0</v>
      </c>
      <c r="OYA183" s="201" t="b">
        <f>IF(OR(AND('Validation summary'!$B$2="2022-23",OYA182="In-period"),AND('Validation summary'!$B$2="2023-24",OYA182="In-period"),AND('Validation summary'!$B$2="2024-25",OYA182="In-period"),AND('Validation summary'!$B$2="2024-25",OYA182="End of period",OYA190="Revenue")),TRUE,FALSE)</f>
        <v>0</v>
      </c>
      <c r="OYB183" s="201" t="b">
        <f>IF(OR(AND('Validation summary'!$B$2="2022-23",OYB182="In-period"),AND('Validation summary'!$B$2="2023-24",OYB182="In-period"),AND('Validation summary'!$B$2="2024-25",OYB182="In-period"),AND('Validation summary'!$B$2="2024-25",OYB182="End of period",OYB190="Revenue")),TRUE,FALSE)</f>
        <v>0</v>
      </c>
      <c r="OYC183" s="201" t="b">
        <f>IF(OR(AND('Validation summary'!$B$2="2022-23",OYC182="In-period"),AND('Validation summary'!$B$2="2023-24",OYC182="In-period"),AND('Validation summary'!$B$2="2024-25",OYC182="In-period"),AND('Validation summary'!$B$2="2024-25",OYC182="End of period",OYC190="Revenue")),TRUE,FALSE)</f>
        <v>0</v>
      </c>
      <c r="OYD183" s="201" t="b">
        <f>IF(OR(AND('Validation summary'!$B$2="2022-23",OYD182="In-period"),AND('Validation summary'!$B$2="2023-24",OYD182="In-period"),AND('Validation summary'!$B$2="2024-25",OYD182="In-period"),AND('Validation summary'!$B$2="2024-25",OYD182="End of period",OYD190="Revenue")),TRUE,FALSE)</f>
        <v>0</v>
      </c>
      <c r="OYE183" s="201" t="b">
        <f>IF(OR(AND('Validation summary'!$B$2="2022-23",OYE182="In-period"),AND('Validation summary'!$B$2="2023-24",OYE182="In-period"),AND('Validation summary'!$B$2="2024-25",OYE182="In-period"),AND('Validation summary'!$B$2="2024-25",OYE182="End of period",OYE190="Revenue")),TRUE,FALSE)</f>
        <v>0</v>
      </c>
      <c r="OYF183" s="201" t="b">
        <f>IF(OR(AND('Validation summary'!$B$2="2022-23",OYF182="In-period"),AND('Validation summary'!$B$2="2023-24",OYF182="In-period"),AND('Validation summary'!$B$2="2024-25",OYF182="In-period"),AND('Validation summary'!$B$2="2024-25",OYF182="End of period",OYF190="Revenue")),TRUE,FALSE)</f>
        <v>0</v>
      </c>
      <c r="OYG183" s="201" t="b">
        <f>IF(OR(AND('Validation summary'!$B$2="2022-23",OYG182="In-period"),AND('Validation summary'!$B$2="2023-24",OYG182="In-period"),AND('Validation summary'!$B$2="2024-25",OYG182="In-period"),AND('Validation summary'!$B$2="2024-25",OYG182="End of period",OYG190="Revenue")),TRUE,FALSE)</f>
        <v>0</v>
      </c>
      <c r="OYH183" s="201" t="b">
        <f>IF(OR(AND('Validation summary'!$B$2="2022-23",OYH182="In-period"),AND('Validation summary'!$B$2="2023-24",OYH182="In-period"),AND('Validation summary'!$B$2="2024-25",OYH182="In-period"),AND('Validation summary'!$B$2="2024-25",OYH182="End of period",OYH190="Revenue")),TRUE,FALSE)</f>
        <v>0</v>
      </c>
      <c r="OYI183" s="201" t="b">
        <f>IF(OR(AND('Validation summary'!$B$2="2022-23",OYI182="In-period"),AND('Validation summary'!$B$2="2023-24",OYI182="In-period"),AND('Validation summary'!$B$2="2024-25",OYI182="In-period"),AND('Validation summary'!$B$2="2024-25",OYI182="End of period",OYI190="Revenue")),TRUE,FALSE)</f>
        <v>0</v>
      </c>
      <c r="OYJ183" s="201" t="b">
        <f>IF(OR(AND('Validation summary'!$B$2="2022-23",OYJ182="In-period"),AND('Validation summary'!$B$2="2023-24",OYJ182="In-period"),AND('Validation summary'!$B$2="2024-25",OYJ182="In-period"),AND('Validation summary'!$B$2="2024-25",OYJ182="End of period",OYJ190="Revenue")),TRUE,FALSE)</f>
        <v>0</v>
      </c>
      <c r="OYK183" s="201" t="b">
        <f>IF(OR(AND('Validation summary'!$B$2="2022-23",OYK182="In-period"),AND('Validation summary'!$B$2="2023-24",OYK182="In-period"),AND('Validation summary'!$B$2="2024-25",OYK182="In-period"),AND('Validation summary'!$B$2="2024-25",OYK182="End of period",OYK190="Revenue")),TRUE,FALSE)</f>
        <v>0</v>
      </c>
      <c r="OYL183" s="201" t="b">
        <f>IF(OR(AND('Validation summary'!$B$2="2022-23",OYL182="In-period"),AND('Validation summary'!$B$2="2023-24",OYL182="In-period"),AND('Validation summary'!$B$2="2024-25",OYL182="In-period"),AND('Validation summary'!$B$2="2024-25",OYL182="End of period",OYL190="Revenue")),TRUE,FALSE)</f>
        <v>0</v>
      </c>
      <c r="OYM183" s="201" t="b">
        <f>IF(OR(AND('Validation summary'!$B$2="2022-23",OYM182="In-period"),AND('Validation summary'!$B$2="2023-24",OYM182="In-period"),AND('Validation summary'!$B$2="2024-25",OYM182="In-period"),AND('Validation summary'!$B$2="2024-25",OYM182="End of period",OYM190="Revenue")),TRUE,FALSE)</f>
        <v>0</v>
      </c>
      <c r="OYN183" s="201" t="b">
        <f>IF(OR(AND('Validation summary'!$B$2="2022-23",OYN182="In-period"),AND('Validation summary'!$B$2="2023-24",OYN182="In-period"),AND('Validation summary'!$B$2="2024-25",OYN182="In-period"),AND('Validation summary'!$B$2="2024-25",OYN182="End of period",OYN190="Revenue")),TRUE,FALSE)</f>
        <v>0</v>
      </c>
      <c r="OYO183" s="201" t="b">
        <f>IF(OR(AND('Validation summary'!$B$2="2022-23",OYO182="In-period"),AND('Validation summary'!$B$2="2023-24",OYO182="In-period"),AND('Validation summary'!$B$2="2024-25",OYO182="In-period"),AND('Validation summary'!$B$2="2024-25",OYO182="End of period",OYO190="Revenue")),TRUE,FALSE)</f>
        <v>0</v>
      </c>
      <c r="OYP183" s="201" t="b">
        <f>IF(OR(AND('Validation summary'!$B$2="2022-23",OYP182="In-period"),AND('Validation summary'!$B$2="2023-24",OYP182="In-period"),AND('Validation summary'!$B$2="2024-25",OYP182="In-period"),AND('Validation summary'!$B$2="2024-25",OYP182="End of period",OYP190="Revenue")),TRUE,FALSE)</f>
        <v>0</v>
      </c>
      <c r="OYQ183" s="201" t="b">
        <f>IF(OR(AND('Validation summary'!$B$2="2022-23",OYQ182="In-period"),AND('Validation summary'!$B$2="2023-24",OYQ182="In-period"),AND('Validation summary'!$B$2="2024-25",OYQ182="In-period"),AND('Validation summary'!$B$2="2024-25",OYQ182="End of period",OYQ190="Revenue")),TRUE,FALSE)</f>
        <v>0</v>
      </c>
      <c r="OYR183" s="201" t="b">
        <f>IF(OR(AND('Validation summary'!$B$2="2022-23",OYR182="In-period"),AND('Validation summary'!$B$2="2023-24",OYR182="In-period"),AND('Validation summary'!$B$2="2024-25",OYR182="In-period"),AND('Validation summary'!$B$2="2024-25",OYR182="End of period",OYR190="Revenue")),TRUE,FALSE)</f>
        <v>0</v>
      </c>
      <c r="OYS183" s="201" t="b">
        <f>IF(OR(AND('Validation summary'!$B$2="2022-23",OYS182="In-period"),AND('Validation summary'!$B$2="2023-24",OYS182="In-period"),AND('Validation summary'!$B$2="2024-25",OYS182="In-period"),AND('Validation summary'!$B$2="2024-25",OYS182="End of period",OYS190="Revenue")),TRUE,FALSE)</f>
        <v>0</v>
      </c>
      <c r="OYT183" s="201" t="b">
        <f>IF(OR(AND('Validation summary'!$B$2="2022-23",OYT182="In-period"),AND('Validation summary'!$B$2="2023-24",OYT182="In-period"),AND('Validation summary'!$B$2="2024-25",OYT182="In-period"),AND('Validation summary'!$B$2="2024-25",OYT182="End of period",OYT190="Revenue")),TRUE,FALSE)</f>
        <v>0</v>
      </c>
      <c r="OYU183" s="201" t="b">
        <f>IF(OR(AND('Validation summary'!$B$2="2022-23",OYU182="In-period"),AND('Validation summary'!$B$2="2023-24",OYU182="In-period"),AND('Validation summary'!$B$2="2024-25",OYU182="In-period"),AND('Validation summary'!$B$2="2024-25",OYU182="End of period",OYU190="Revenue")),TRUE,FALSE)</f>
        <v>0</v>
      </c>
      <c r="OYV183" s="201" t="b">
        <f>IF(OR(AND('Validation summary'!$B$2="2022-23",OYV182="In-period"),AND('Validation summary'!$B$2="2023-24",OYV182="In-period"),AND('Validation summary'!$B$2="2024-25",OYV182="In-period"),AND('Validation summary'!$B$2="2024-25",OYV182="End of period",OYV190="Revenue")),TRUE,FALSE)</f>
        <v>0</v>
      </c>
      <c r="OYW183" s="201" t="b">
        <f>IF(OR(AND('Validation summary'!$B$2="2022-23",OYW182="In-period"),AND('Validation summary'!$B$2="2023-24",OYW182="In-period"),AND('Validation summary'!$B$2="2024-25",OYW182="In-period"),AND('Validation summary'!$B$2="2024-25",OYW182="End of period",OYW190="Revenue")),TRUE,FALSE)</f>
        <v>0</v>
      </c>
      <c r="OYX183" s="201" t="b">
        <f>IF(OR(AND('Validation summary'!$B$2="2022-23",OYX182="In-period"),AND('Validation summary'!$B$2="2023-24",OYX182="In-period"),AND('Validation summary'!$B$2="2024-25",OYX182="In-period"),AND('Validation summary'!$B$2="2024-25",OYX182="End of period",OYX190="Revenue")),TRUE,FALSE)</f>
        <v>0</v>
      </c>
      <c r="OYY183" s="201" t="b">
        <f>IF(OR(AND('Validation summary'!$B$2="2022-23",OYY182="In-period"),AND('Validation summary'!$B$2="2023-24",OYY182="In-period"),AND('Validation summary'!$B$2="2024-25",OYY182="In-period"),AND('Validation summary'!$B$2="2024-25",OYY182="End of period",OYY190="Revenue")),TRUE,FALSE)</f>
        <v>0</v>
      </c>
      <c r="OYZ183" s="201" t="b">
        <f>IF(OR(AND('Validation summary'!$B$2="2022-23",OYZ182="In-period"),AND('Validation summary'!$B$2="2023-24",OYZ182="In-period"),AND('Validation summary'!$B$2="2024-25",OYZ182="In-period"),AND('Validation summary'!$B$2="2024-25",OYZ182="End of period",OYZ190="Revenue")),TRUE,FALSE)</f>
        <v>0</v>
      </c>
      <c r="OZA183" s="201" t="b">
        <f>IF(OR(AND('Validation summary'!$B$2="2022-23",OZA182="In-period"),AND('Validation summary'!$B$2="2023-24",OZA182="In-period"),AND('Validation summary'!$B$2="2024-25",OZA182="In-period"),AND('Validation summary'!$B$2="2024-25",OZA182="End of period",OZA190="Revenue")),TRUE,FALSE)</f>
        <v>0</v>
      </c>
      <c r="OZB183" s="201" t="b">
        <f>IF(OR(AND('Validation summary'!$B$2="2022-23",OZB182="In-period"),AND('Validation summary'!$B$2="2023-24",OZB182="In-period"),AND('Validation summary'!$B$2="2024-25",OZB182="In-period"),AND('Validation summary'!$B$2="2024-25",OZB182="End of period",OZB190="Revenue")),TRUE,FALSE)</f>
        <v>0</v>
      </c>
      <c r="OZC183" s="201" t="b">
        <f>IF(OR(AND('Validation summary'!$B$2="2022-23",OZC182="In-period"),AND('Validation summary'!$B$2="2023-24",OZC182="In-period"),AND('Validation summary'!$B$2="2024-25",OZC182="In-period"),AND('Validation summary'!$B$2="2024-25",OZC182="End of period",OZC190="Revenue")),TRUE,FALSE)</f>
        <v>0</v>
      </c>
      <c r="OZD183" s="201" t="b">
        <f>IF(OR(AND('Validation summary'!$B$2="2022-23",OZD182="In-period"),AND('Validation summary'!$B$2="2023-24",OZD182="In-period"),AND('Validation summary'!$B$2="2024-25",OZD182="In-period"),AND('Validation summary'!$B$2="2024-25",OZD182="End of period",OZD190="Revenue")),TRUE,FALSE)</f>
        <v>0</v>
      </c>
      <c r="OZE183" s="201" t="b">
        <f>IF(OR(AND('Validation summary'!$B$2="2022-23",OZE182="In-period"),AND('Validation summary'!$B$2="2023-24",OZE182="In-period"),AND('Validation summary'!$B$2="2024-25",OZE182="In-period"),AND('Validation summary'!$B$2="2024-25",OZE182="End of period",OZE190="Revenue")),TRUE,FALSE)</f>
        <v>0</v>
      </c>
      <c r="OZF183" s="201" t="b">
        <f>IF(OR(AND('Validation summary'!$B$2="2022-23",OZF182="In-period"),AND('Validation summary'!$B$2="2023-24",OZF182="In-period"),AND('Validation summary'!$B$2="2024-25",OZF182="In-period"),AND('Validation summary'!$B$2="2024-25",OZF182="End of period",OZF190="Revenue")),TRUE,FALSE)</f>
        <v>0</v>
      </c>
      <c r="OZG183" s="201" t="b">
        <f>IF(OR(AND('Validation summary'!$B$2="2022-23",OZG182="In-period"),AND('Validation summary'!$B$2="2023-24",OZG182="In-period"),AND('Validation summary'!$B$2="2024-25",OZG182="In-period"),AND('Validation summary'!$B$2="2024-25",OZG182="End of period",OZG190="Revenue")),TRUE,FALSE)</f>
        <v>0</v>
      </c>
      <c r="OZH183" s="201" t="b">
        <f>IF(OR(AND('Validation summary'!$B$2="2022-23",OZH182="In-period"),AND('Validation summary'!$B$2="2023-24",OZH182="In-period"),AND('Validation summary'!$B$2="2024-25",OZH182="In-period"),AND('Validation summary'!$B$2="2024-25",OZH182="End of period",OZH190="Revenue")),TRUE,FALSE)</f>
        <v>0</v>
      </c>
      <c r="OZI183" s="201" t="b">
        <f>IF(OR(AND('Validation summary'!$B$2="2022-23",OZI182="In-period"),AND('Validation summary'!$B$2="2023-24",OZI182="In-period"),AND('Validation summary'!$B$2="2024-25",OZI182="In-period"),AND('Validation summary'!$B$2="2024-25",OZI182="End of period",OZI190="Revenue")),TRUE,FALSE)</f>
        <v>0</v>
      </c>
      <c r="OZJ183" s="201" t="b">
        <f>IF(OR(AND('Validation summary'!$B$2="2022-23",OZJ182="In-period"),AND('Validation summary'!$B$2="2023-24",OZJ182="In-period"),AND('Validation summary'!$B$2="2024-25",OZJ182="In-period"),AND('Validation summary'!$B$2="2024-25",OZJ182="End of period",OZJ190="Revenue")),TRUE,FALSE)</f>
        <v>0</v>
      </c>
      <c r="OZK183" s="201" t="b">
        <f>IF(OR(AND('Validation summary'!$B$2="2022-23",OZK182="In-period"),AND('Validation summary'!$B$2="2023-24",OZK182="In-period"),AND('Validation summary'!$B$2="2024-25",OZK182="In-period"),AND('Validation summary'!$B$2="2024-25",OZK182="End of period",OZK190="Revenue")),TRUE,FALSE)</f>
        <v>0</v>
      </c>
      <c r="OZL183" s="201" t="b">
        <f>IF(OR(AND('Validation summary'!$B$2="2022-23",OZL182="In-period"),AND('Validation summary'!$B$2="2023-24",OZL182="In-period"),AND('Validation summary'!$B$2="2024-25",OZL182="In-period"),AND('Validation summary'!$B$2="2024-25",OZL182="End of period",OZL190="Revenue")),TRUE,FALSE)</f>
        <v>0</v>
      </c>
      <c r="OZM183" s="201" t="b">
        <f>IF(OR(AND('Validation summary'!$B$2="2022-23",OZM182="In-period"),AND('Validation summary'!$B$2="2023-24",OZM182="In-period"),AND('Validation summary'!$B$2="2024-25",OZM182="In-period"),AND('Validation summary'!$B$2="2024-25",OZM182="End of period",OZM190="Revenue")),TRUE,FALSE)</f>
        <v>0</v>
      </c>
      <c r="OZN183" s="201" t="b">
        <f>IF(OR(AND('Validation summary'!$B$2="2022-23",OZN182="In-period"),AND('Validation summary'!$B$2="2023-24",OZN182="In-period"),AND('Validation summary'!$B$2="2024-25",OZN182="In-period"),AND('Validation summary'!$B$2="2024-25",OZN182="End of period",OZN190="Revenue")),TRUE,FALSE)</f>
        <v>0</v>
      </c>
      <c r="OZO183" s="201" t="b">
        <f>IF(OR(AND('Validation summary'!$B$2="2022-23",OZO182="In-period"),AND('Validation summary'!$B$2="2023-24",OZO182="In-period"),AND('Validation summary'!$B$2="2024-25",OZO182="In-period"),AND('Validation summary'!$B$2="2024-25",OZO182="End of period",OZO190="Revenue")),TRUE,FALSE)</f>
        <v>0</v>
      </c>
      <c r="OZP183" s="201" t="b">
        <f>IF(OR(AND('Validation summary'!$B$2="2022-23",OZP182="In-period"),AND('Validation summary'!$B$2="2023-24",OZP182="In-period"),AND('Validation summary'!$B$2="2024-25",OZP182="In-period"),AND('Validation summary'!$B$2="2024-25",OZP182="End of period",OZP190="Revenue")),TRUE,FALSE)</f>
        <v>0</v>
      </c>
      <c r="OZQ183" s="201" t="b">
        <f>IF(OR(AND('Validation summary'!$B$2="2022-23",OZQ182="In-period"),AND('Validation summary'!$B$2="2023-24",OZQ182="In-period"),AND('Validation summary'!$B$2="2024-25",OZQ182="In-period"),AND('Validation summary'!$B$2="2024-25",OZQ182="End of period",OZQ190="Revenue")),TRUE,FALSE)</f>
        <v>0</v>
      </c>
      <c r="OZR183" s="201" t="b">
        <f>IF(OR(AND('Validation summary'!$B$2="2022-23",OZR182="In-period"),AND('Validation summary'!$B$2="2023-24",OZR182="In-period"),AND('Validation summary'!$B$2="2024-25",OZR182="In-period"),AND('Validation summary'!$B$2="2024-25",OZR182="End of period",OZR190="Revenue")),TRUE,FALSE)</f>
        <v>0</v>
      </c>
      <c r="OZS183" s="201" t="b">
        <f>IF(OR(AND('Validation summary'!$B$2="2022-23",OZS182="In-period"),AND('Validation summary'!$B$2="2023-24",OZS182="In-period"),AND('Validation summary'!$B$2="2024-25",OZS182="In-period"),AND('Validation summary'!$B$2="2024-25",OZS182="End of period",OZS190="Revenue")),TRUE,FALSE)</f>
        <v>0</v>
      </c>
      <c r="OZT183" s="201" t="b">
        <f>IF(OR(AND('Validation summary'!$B$2="2022-23",OZT182="In-period"),AND('Validation summary'!$B$2="2023-24",OZT182="In-period"),AND('Validation summary'!$B$2="2024-25",OZT182="In-period"),AND('Validation summary'!$B$2="2024-25",OZT182="End of period",OZT190="Revenue")),TRUE,FALSE)</f>
        <v>0</v>
      </c>
      <c r="OZU183" s="201" t="b">
        <f>IF(OR(AND('Validation summary'!$B$2="2022-23",OZU182="In-period"),AND('Validation summary'!$B$2="2023-24",OZU182="In-period"),AND('Validation summary'!$B$2="2024-25",OZU182="In-period"),AND('Validation summary'!$B$2="2024-25",OZU182="End of period",OZU190="Revenue")),TRUE,FALSE)</f>
        <v>0</v>
      </c>
      <c r="OZV183" s="201" t="b">
        <f>IF(OR(AND('Validation summary'!$B$2="2022-23",OZV182="In-period"),AND('Validation summary'!$B$2="2023-24",OZV182="In-period"),AND('Validation summary'!$B$2="2024-25",OZV182="In-period"),AND('Validation summary'!$B$2="2024-25",OZV182="End of period",OZV190="Revenue")),TRUE,FALSE)</f>
        <v>0</v>
      </c>
      <c r="OZW183" s="201" t="b">
        <f>IF(OR(AND('Validation summary'!$B$2="2022-23",OZW182="In-period"),AND('Validation summary'!$B$2="2023-24",OZW182="In-period"),AND('Validation summary'!$B$2="2024-25",OZW182="In-period"),AND('Validation summary'!$B$2="2024-25",OZW182="End of period",OZW190="Revenue")),TRUE,FALSE)</f>
        <v>0</v>
      </c>
      <c r="OZX183" s="201" t="b">
        <f>IF(OR(AND('Validation summary'!$B$2="2022-23",OZX182="In-period"),AND('Validation summary'!$B$2="2023-24",OZX182="In-period"),AND('Validation summary'!$B$2="2024-25",OZX182="In-period"),AND('Validation summary'!$B$2="2024-25",OZX182="End of period",OZX190="Revenue")),TRUE,FALSE)</f>
        <v>0</v>
      </c>
      <c r="OZY183" s="201" t="b">
        <f>IF(OR(AND('Validation summary'!$B$2="2022-23",OZY182="In-period"),AND('Validation summary'!$B$2="2023-24",OZY182="In-period"),AND('Validation summary'!$B$2="2024-25",OZY182="In-period"),AND('Validation summary'!$B$2="2024-25",OZY182="End of period",OZY190="Revenue")),TRUE,FALSE)</f>
        <v>0</v>
      </c>
      <c r="OZZ183" s="201" t="b">
        <f>IF(OR(AND('Validation summary'!$B$2="2022-23",OZZ182="In-period"),AND('Validation summary'!$B$2="2023-24",OZZ182="In-period"),AND('Validation summary'!$B$2="2024-25",OZZ182="In-period"),AND('Validation summary'!$B$2="2024-25",OZZ182="End of period",OZZ190="Revenue")),TRUE,FALSE)</f>
        <v>0</v>
      </c>
      <c r="PAA183" s="201" t="b">
        <f>IF(OR(AND('Validation summary'!$B$2="2022-23",PAA182="In-period"),AND('Validation summary'!$B$2="2023-24",PAA182="In-period"),AND('Validation summary'!$B$2="2024-25",PAA182="In-period"),AND('Validation summary'!$B$2="2024-25",PAA182="End of period",PAA190="Revenue")),TRUE,FALSE)</f>
        <v>0</v>
      </c>
      <c r="PAB183" s="201" t="b">
        <f>IF(OR(AND('Validation summary'!$B$2="2022-23",PAB182="In-period"),AND('Validation summary'!$B$2="2023-24",PAB182="In-period"),AND('Validation summary'!$B$2="2024-25",PAB182="In-period"),AND('Validation summary'!$B$2="2024-25",PAB182="End of period",PAB190="Revenue")),TRUE,FALSE)</f>
        <v>0</v>
      </c>
      <c r="PAC183" s="201" t="b">
        <f>IF(OR(AND('Validation summary'!$B$2="2022-23",PAC182="In-period"),AND('Validation summary'!$B$2="2023-24",PAC182="In-period"),AND('Validation summary'!$B$2="2024-25",PAC182="In-period"),AND('Validation summary'!$B$2="2024-25",PAC182="End of period",PAC190="Revenue")),TRUE,FALSE)</f>
        <v>0</v>
      </c>
      <c r="PAD183" s="201" t="b">
        <f>IF(OR(AND('Validation summary'!$B$2="2022-23",PAD182="In-period"),AND('Validation summary'!$B$2="2023-24",PAD182="In-period"),AND('Validation summary'!$B$2="2024-25",PAD182="In-period"),AND('Validation summary'!$B$2="2024-25",PAD182="End of period",PAD190="Revenue")),TRUE,FALSE)</f>
        <v>0</v>
      </c>
      <c r="PAE183" s="201" t="b">
        <f>IF(OR(AND('Validation summary'!$B$2="2022-23",PAE182="In-period"),AND('Validation summary'!$B$2="2023-24",PAE182="In-period"),AND('Validation summary'!$B$2="2024-25",PAE182="In-period"),AND('Validation summary'!$B$2="2024-25",PAE182="End of period",PAE190="Revenue")),TRUE,FALSE)</f>
        <v>0</v>
      </c>
      <c r="PAF183" s="201" t="b">
        <f>IF(OR(AND('Validation summary'!$B$2="2022-23",PAF182="In-period"),AND('Validation summary'!$B$2="2023-24",PAF182="In-period"),AND('Validation summary'!$B$2="2024-25",PAF182="In-period"),AND('Validation summary'!$B$2="2024-25",PAF182="End of period",PAF190="Revenue")),TRUE,FALSE)</f>
        <v>0</v>
      </c>
      <c r="PAG183" s="201" t="b">
        <f>IF(OR(AND('Validation summary'!$B$2="2022-23",PAG182="In-period"),AND('Validation summary'!$B$2="2023-24",PAG182="In-period"),AND('Validation summary'!$B$2="2024-25",PAG182="In-period"),AND('Validation summary'!$B$2="2024-25",PAG182="End of period",PAG190="Revenue")),TRUE,FALSE)</f>
        <v>0</v>
      </c>
      <c r="PAH183" s="201" t="b">
        <f>IF(OR(AND('Validation summary'!$B$2="2022-23",PAH182="In-period"),AND('Validation summary'!$B$2="2023-24",PAH182="In-period"),AND('Validation summary'!$B$2="2024-25",PAH182="In-period"),AND('Validation summary'!$B$2="2024-25",PAH182="End of period",PAH190="Revenue")),TRUE,FALSE)</f>
        <v>0</v>
      </c>
      <c r="PAI183" s="201" t="b">
        <f>IF(OR(AND('Validation summary'!$B$2="2022-23",PAI182="In-period"),AND('Validation summary'!$B$2="2023-24",PAI182="In-period"),AND('Validation summary'!$B$2="2024-25",PAI182="In-period"),AND('Validation summary'!$B$2="2024-25",PAI182="End of period",PAI190="Revenue")),TRUE,FALSE)</f>
        <v>0</v>
      </c>
      <c r="PAJ183" s="201" t="b">
        <f>IF(OR(AND('Validation summary'!$B$2="2022-23",PAJ182="In-period"),AND('Validation summary'!$B$2="2023-24",PAJ182="In-period"),AND('Validation summary'!$B$2="2024-25",PAJ182="In-period"),AND('Validation summary'!$B$2="2024-25",PAJ182="End of period",PAJ190="Revenue")),TRUE,FALSE)</f>
        <v>0</v>
      </c>
      <c r="PAK183" s="201" t="b">
        <f>IF(OR(AND('Validation summary'!$B$2="2022-23",PAK182="In-period"),AND('Validation summary'!$B$2="2023-24",PAK182="In-period"),AND('Validation summary'!$B$2="2024-25",PAK182="In-period"),AND('Validation summary'!$B$2="2024-25",PAK182="End of period",PAK190="Revenue")),TRUE,FALSE)</f>
        <v>0</v>
      </c>
      <c r="PAL183" s="201" t="b">
        <f>IF(OR(AND('Validation summary'!$B$2="2022-23",PAL182="In-period"),AND('Validation summary'!$B$2="2023-24",PAL182="In-period"),AND('Validation summary'!$B$2="2024-25",PAL182="In-period"),AND('Validation summary'!$B$2="2024-25",PAL182="End of period",PAL190="Revenue")),TRUE,FALSE)</f>
        <v>0</v>
      </c>
      <c r="PAM183" s="201" t="b">
        <f>IF(OR(AND('Validation summary'!$B$2="2022-23",PAM182="In-period"),AND('Validation summary'!$B$2="2023-24",PAM182="In-period"),AND('Validation summary'!$B$2="2024-25",PAM182="In-period"),AND('Validation summary'!$B$2="2024-25",PAM182="End of period",PAM190="Revenue")),TRUE,FALSE)</f>
        <v>0</v>
      </c>
      <c r="PAN183" s="201" t="b">
        <f>IF(OR(AND('Validation summary'!$B$2="2022-23",PAN182="In-period"),AND('Validation summary'!$B$2="2023-24",PAN182="In-period"),AND('Validation summary'!$B$2="2024-25",PAN182="In-period"),AND('Validation summary'!$B$2="2024-25",PAN182="End of period",PAN190="Revenue")),TRUE,FALSE)</f>
        <v>0</v>
      </c>
      <c r="PAO183" s="201" t="b">
        <f>IF(OR(AND('Validation summary'!$B$2="2022-23",PAO182="In-period"),AND('Validation summary'!$B$2="2023-24",PAO182="In-period"),AND('Validation summary'!$B$2="2024-25",PAO182="In-period"),AND('Validation summary'!$B$2="2024-25",PAO182="End of period",PAO190="Revenue")),TRUE,FALSE)</f>
        <v>0</v>
      </c>
      <c r="PAP183" s="201" t="b">
        <f>IF(OR(AND('Validation summary'!$B$2="2022-23",PAP182="In-period"),AND('Validation summary'!$B$2="2023-24",PAP182="In-period"),AND('Validation summary'!$B$2="2024-25",PAP182="In-period"),AND('Validation summary'!$B$2="2024-25",PAP182="End of period",PAP190="Revenue")),TRUE,FALSE)</f>
        <v>0</v>
      </c>
      <c r="PAQ183" s="201" t="b">
        <f>IF(OR(AND('Validation summary'!$B$2="2022-23",PAQ182="In-period"),AND('Validation summary'!$B$2="2023-24",PAQ182="In-period"),AND('Validation summary'!$B$2="2024-25",PAQ182="In-period"),AND('Validation summary'!$B$2="2024-25",PAQ182="End of period",PAQ190="Revenue")),TRUE,FALSE)</f>
        <v>0</v>
      </c>
      <c r="PAR183" s="201" t="b">
        <f>IF(OR(AND('Validation summary'!$B$2="2022-23",PAR182="In-period"),AND('Validation summary'!$B$2="2023-24",PAR182="In-period"),AND('Validation summary'!$B$2="2024-25",PAR182="In-period"),AND('Validation summary'!$B$2="2024-25",PAR182="End of period",PAR190="Revenue")),TRUE,FALSE)</f>
        <v>0</v>
      </c>
      <c r="PAS183" s="201" t="b">
        <f>IF(OR(AND('Validation summary'!$B$2="2022-23",PAS182="In-period"),AND('Validation summary'!$B$2="2023-24",PAS182="In-period"),AND('Validation summary'!$B$2="2024-25",PAS182="In-period"),AND('Validation summary'!$B$2="2024-25",PAS182="End of period",PAS190="Revenue")),TRUE,FALSE)</f>
        <v>0</v>
      </c>
      <c r="PAT183" s="201" t="b">
        <f>IF(OR(AND('Validation summary'!$B$2="2022-23",PAT182="In-period"),AND('Validation summary'!$B$2="2023-24",PAT182="In-period"),AND('Validation summary'!$B$2="2024-25",PAT182="In-period"),AND('Validation summary'!$B$2="2024-25",PAT182="End of period",PAT190="Revenue")),TRUE,FALSE)</f>
        <v>0</v>
      </c>
      <c r="PAU183" s="201" t="b">
        <f>IF(OR(AND('Validation summary'!$B$2="2022-23",PAU182="In-period"),AND('Validation summary'!$B$2="2023-24",PAU182="In-period"),AND('Validation summary'!$B$2="2024-25",PAU182="In-period"),AND('Validation summary'!$B$2="2024-25",PAU182="End of period",PAU190="Revenue")),TRUE,FALSE)</f>
        <v>0</v>
      </c>
      <c r="PAV183" s="201" t="b">
        <f>IF(OR(AND('Validation summary'!$B$2="2022-23",PAV182="In-period"),AND('Validation summary'!$B$2="2023-24",PAV182="In-period"),AND('Validation summary'!$B$2="2024-25",PAV182="In-period"),AND('Validation summary'!$B$2="2024-25",PAV182="End of period",PAV190="Revenue")),TRUE,FALSE)</f>
        <v>0</v>
      </c>
      <c r="PAW183" s="201" t="b">
        <f>IF(OR(AND('Validation summary'!$B$2="2022-23",PAW182="In-period"),AND('Validation summary'!$B$2="2023-24",PAW182="In-period"),AND('Validation summary'!$B$2="2024-25",PAW182="In-period"),AND('Validation summary'!$B$2="2024-25",PAW182="End of period",PAW190="Revenue")),TRUE,FALSE)</f>
        <v>0</v>
      </c>
      <c r="PAX183" s="201" t="b">
        <f>IF(OR(AND('Validation summary'!$B$2="2022-23",PAX182="In-period"),AND('Validation summary'!$B$2="2023-24",PAX182="In-period"),AND('Validation summary'!$B$2="2024-25",PAX182="In-period"),AND('Validation summary'!$B$2="2024-25",PAX182="End of period",PAX190="Revenue")),TRUE,FALSE)</f>
        <v>0</v>
      </c>
      <c r="PAY183" s="201" t="b">
        <f>IF(OR(AND('Validation summary'!$B$2="2022-23",PAY182="In-period"),AND('Validation summary'!$B$2="2023-24",PAY182="In-period"),AND('Validation summary'!$B$2="2024-25",PAY182="In-period"),AND('Validation summary'!$B$2="2024-25",PAY182="End of period",PAY190="Revenue")),TRUE,FALSE)</f>
        <v>0</v>
      </c>
      <c r="PAZ183" s="201" t="b">
        <f>IF(OR(AND('Validation summary'!$B$2="2022-23",PAZ182="In-period"),AND('Validation summary'!$B$2="2023-24",PAZ182="In-period"),AND('Validation summary'!$B$2="2024-25",PAZ182="In-period"),AND('Validation summary'!$B$2="2024-25",PAZ182="End of period",PAZ190="Revenue")),TRUE,FALSE)</f>
        <v>0</v>
      </c>
      <c r="PBA183" s="201" t="b">
        <f>IF(OR(AND('Validation summary'!$B$2="2022-23",PBA182="In-period"),AND('Validation summary'!$B$2="2023-24",PBA182="In-period"),AND('Validation summary'!$B$2="2024-25",PBA182="In-period"),AND('Validation summary'!$B$2="2024-25",PBA182="End of period",PBA190="Revenue")),TRUE,FALSE)</f>
        <v>0</v>
      </c>
      <c r="PBB183" s="201" t="b">
        <f>IF(OR(AND('Validation summary'!$B$2="2022-23",PBB182="In-period"),AND('Validation summary'!$B$2="2023-24",PBB182="In-period"),AND('Validation summary'!$B$2="2024-25",PBB182="In-period"),AND('Validation summary'!$B$2="2024-25",PBB182="End of period",PBB190="Revenue")),TRUE,FALSE)</f>
        <v>0</v>
      </c>
      <c r="PBC183" s="201" t="b">
        <f>IF(OR(AND('Validation summary'!$B$2="2022-23",PBC182="In-period"),AND('Validation summary'!$B$2="2023-24",PBC182="In-period"),AND('Validation summary'!$B$2="2024-25",PBC182="In-period"),AND('Validation summary'!$B$2="2024-25",PBC182="End of period",PBC190="Revenue")),TRUE,FALSE)</f>
        <v>0</v>
      </c>
      <c r="PBD183" s="201" t="b">
        <f>IF(OR(AND('Validation summary'!$B$2="2022-23",PBD182="In-period"),AND('Validation summary'!$B$2="2023-24",PBD182="In-period"),AND('Validation summary'!$B$2="2024-25",PBD182="In-period"),AND('Validation summary'!$B$2="2024-25",PBD182="End of period",PBD190="Revenue")),TRUE,FALSE)</f>
        <v>0</v>
      </c>
      <c r="PBE183" s="201" t="b">
        <f>IF(OR(AND('Validation summary'!$B$2="2022-23",PBE182="In-period"),AND('Validation summary'!$B$2="2023-24",PBE182="In-period"),AND('Validation summary'!$B$2="2024-25",PBE182="In-period"),AND('Validation summary'!$B$2="2024-25",PBE182="End of period",PBE190="Revenue")),TRUE,FALSE)</f>
        <v>0</v>
      </c>
      <c r="PBF183" s="201" t="b">
        <f>IF(OR(AND('Validation summary'!$B$2="2022-23",PBF182="In-period"),AND('Validation summary'!$B$2="2023-24",PBF182="In-period"),AND('Validation summary'!$B$2="2024-25",PBF182="In-period"),AND('Validation summary'!$B$2="2024-25",PBF182="End of period",PBF190="Revenue")),TRUE,FALSE)</f>
        <v>0</v>
      </c>
      <c r="PBG183" s="201" t="b">
        <f>IF(OR(AND('Validation summary'!$B$2="2022-23",PBG182="In-period"),AND('Validation summary'!$B$2="2023-24",PBG182="In-period"),AND('Validation summary'!$B$2="2024-25",PBG182="In-period"),AND('Validation summary'!$B$2="2024-25",PBG182="End of period",PBG190="Revenue")),TRUE,FALSE)</f>
        <v>0</v>
      </c>
      <c r="PBH183" s="201" t="b">
        <f>IF(OR(AND('Validation summary'!$B$2="2022-23",PBH182="In-period"),AND('Validation summary'!$B$2="2023-24",PBH182="In-period"),AND('Validation summary'!$B$2="2024-25",PBH182="In-period"),AND('Validation summary'!$B$2="2024-25",PBH182="End of period",PBH190="Revenue")),TRUE,FALSE)</f>
        <v>0</v>
      </c>
      <c r="PBI183" s="201" t="b">
        <f>IF(OR(AND('Validation summary'!$B$2="2022-23",PBI182="In-period"),AND('Validation summary'!$B$2="2023-24",PBI182="In-period"),AND('Validation summary'!$B$2="2024-25",PBI182="In-period"),AND('Validation summary'!$B$2="2024-25",PBI182="End of period",PBI190="Revenue")),TRUE,FALSE)</f>
        <v>0</v>
      </c>
      <c r="PBJ183" s="201" t="b">
        <f>IF(OR(AND('Validation summary'!$B$2="2022-23",PBJ182="In-period"),AND('Validation summary'!$B$2="2023-24",PBJ182="In-period"),AND('Validation summary'!$B$2="2024-25",PBJ182="In-period"),AND('Validation summary'!$B$2="2024-25",PBJ182="End of period",PBJ190="Revenue")),TRUE,FALSE)</f>
        <v>0</v>
      </c>
      <c r="PBK183" s="201" t="b">
        <f>IF(OR(AND('Validation summary'!$B$2="2022-23",PBK182="In-period"),AND('Validation summary'!$B$2="2023-24",PBK182="In-period"),AND('Validation summary'!$B$2="2024-25",PBK182="In-period"),AND('Validation summary'!$B$2="2024-25",PBK182="End of period",PBK190="Revenue")),TRUE,FALSE)</f>
        <v>0</v>
      </c>
      <c r="PBL183" s="201" t="b">
        <f>IF(OR(AND('Validation summary'!$B$2="2022-23",PBL182="In-period"),AND('Validation summary'!$B$2="2023-24",PBL182="In-period"),AND('Validation summary'!$B$2="2024-25",PBL182="In-period"),AND('Validation summary'!$B$2="2024-25",PBL182="End of period",PBL190="Revenue")),TRUE,FALSE)</f>
        <v>0</v>
      </c>
      <c r="PBM183" s="201" t="b">
        <f>IF(OR(AND('Validation summary'!$B$2="2022-23",PBM182="In-period"),AND('Validation summary'!$B$2="2023-24",PBM182="In-period"),AND('Validation summary'!$B$2="2024-25",PBM182="In-period"),AND('Validation summary'!$B$2="2024-25",PBM182="End of period",PBM190="Revenue")),TRUE,FALSE)</f>
        <v>0</v>
      </c>
      <c r="PBN183" s="201" t="b">
        <f>IF(OR(AND('Validation summary'!$B$2="2022-23",PBN182="In-period"),AND('Validation summary'!$B$2="2023-24",PBN182="In-period"),AND('Validation summary'!$B$2="2024-25",PBN182="In-period"),AND('Validation summary'!$B$2="2024-25",PBN182="End of period",PBN190="Revenue")),TRUE,FALSE)</f>
        <v>0</v>
      </c>
      <c r="PBO183" s="201" t="b">
        <f>IF(OR(AND('Validation summary'!$B$2="2022-23",PBO182="In-period"),AND('Validation summary'!$B$2="2023-24",PBO182="In-period"),AND('Validation summary'!$B$2="2024-25",PBO182="In-period"),AND('Validation summary'!$B$2="2024-25",PBO182="End of period",PBO190="Revenue")),TRUE,FALSE)</f>
        <v>0</v>
      </c>
      <c r="PBP183" s="201" t="b">
        <f>IF(OR(AND('Validation summary'!$B$2="2022-23",PBP182="In-period"),AND('Validation summary'!$B$2="2023-24",PBP182="In-period"),AND('Validation summary'!$B$2="2024-25",PBP182="In-period"),AND('Validation summary'!$B$2="2024-25",PBP182="End of period",PBP190="Revenue")),TRUE,FALSE)</f>
        <v>0</v>
      </c>
      <c r="PBQ183" s="201" t="b">
        <f>IF(OR(AND('Validation summary'!$B$2="2022-23",PBQ182="In-period"),AND('Validation summary'!$B$2="2023-24",PBQ182="In-period"),AND('Validation summary'!$B$2="2024-25",PBQ182="In-period"),AND('Validation summary'!$B$2="2024-25",PBQ182="End of period",PBQ190="Revenue")),TRUE,FALSE)</f>
        <v>0</v>
      </c>
      <c r="PBR183" s="201" t="b">
        <f>IF(OR(AND('Validation summary'!$B$2="2022-23",PBR182="In-period"),AND('Validation summary'!$B$2="2023-24",PBR182="In-period"),AND('Validation summary'!$B$2="2024-25",PBR182="In-period"),AND('Validation summary'!$B$2="2024-25",PBR182="End of period",PBR190="Revenue")),TRUE,FALSE)</f>
        <v>0</v>
      </c>
      <c r="PBS183" s="201" t="b">
        <f>IF(OR(AND('Validation summary'!$B$2="2022-23",PBS182="In-period"),AND('Validation summary'!$B$2="2023-24",PBS182="In-period"),AND('Validation summary'!$B$2="2024-25",PBS182="In-period"),AND('Validation summary'!$B$2="2024-25",PBS182="End of period",PBS190="Revenue")),TRUE,FALSE)</f>
        <v>0</v>
      </c>
      <c r="PBT183" s="201" t="b">
        <f>IF(OR(AND('Validation summary'!$B$2="2022-23",PBT182="In-period"),AND('Validation summary'!$B$2="2023-24",PBT182="In-period"),AND('Validation summary'!$B$2="2024-25",PBT182="In-period"),AND('Validation summary'!$B$2="2024-25",PBT182="End of period",PBT190="Revenue")),TRUE,FALSE)</f>
        <v>0</v>
      </c>
      <c r="PBU183" s="201" t="b">
        <f>IF(OR(AND('Validation summary'!$B$2="2022-23",PBU182="In-period"),AND('Validation summary'!$B$2="2023-24",PBU182="In-period"),AND('Validation summary'!$B$2="2024-25",PBU182="In-period"),AND('Validation summary'!$B$2="2024-25",PBU182="End of period",PBU190="Revenue")),TRUE,FALSE)</f>
        <v>0</v>
      </c>
      <c r="PBV183" s="201" t="b">
        <f>IF(OR(AND('Validation summary'!$B$2="2022-23",PBV182="In-period"),AND('Validation summary'!$B$2="2023-24",PBV182="In-period"),AND('Validation summary'!$B$2="2024-25",PBV182="In-period"),AND('Validation summary'!$B$2="2024-25",PBV182="End of period",PBV190="Revenue")),TRUE,FALSE)</f>
        <v>0</v>
      </c>
      <c r="PBW183" s="201" t="b">
        <f>IF(OR(AND('Validation summary'!$B$2="2022-23",PBW182="In-period"),AND('Validation summary'!$B$2="2023-24",PBW182="In-period"),AND('Validation summary'!$B$2="2024-25",PBW182="In-period"),AND('Validation summary'!$B$2="2024-25",PBW182="End of period",PBW190="Revenue")),TRUE,FALSE)</f>
        <v>0</v>
      </c>
      <c r="PBX183" s="201" t="b">
        <f>IF(OR(AND('Validation summary'!$B$2="2022-23",PBX182="In-period"),AND('Validation summary'!$B$2="2023-24",PBX182="In-period"),AND('Validation summary'!$B$2="2024-25",PBX182="In-period"),AND('Validation summary'!$B$2="2024-25",PBX182="End of period",PBX190="Revenue")),TRUE,FALSE)</f>
        <v>0</v>
      </c>
      <c r="PBY183" s="201" t="b">
        <f>IF(OR(AND('Validation summary'!$B$2="2022-23",PBY182="In-period"),AND('Validation summary'!$B$2="2023-24",PBY182="In-period"),AND('Validation summary'!$B$2="2024-25",PBY182="In-period"),AND('Validation summary'!$B$2="2024-25",PBY182="End of period",PBY190="Revenue")),TRUE,FALSE)</f>
        <v>0</v>
      </c>
      <c r="PBZ183" s="201" t="b">
        <f>IF(OR(AND('Validation summary'!$B$2="2022-23",PBZ182="In-period"),AND('Validation summary'!$B$2="2023-24",PBZ182="In-period"),AND('Validation summary'!$B$2="2024-25",PBZ182="In-period"),AND('Validation summary'!$B$2="2024-25",PBZ182="End of period",PBZ190="Revenue")),TRUE,FALSE)</f>
        <v>0</v>
      </c>
      <c r="PCA183" s="201" t="b">
        <f>IF(OR(AND('Validation summary'!$B$2="2022-23",PCA182="In-period"),AND('Validation summary'!$B$2="2023-24",PCA182="In-period"),AND('Validation summary'!$B$2="2024-25",PCA182="In-period"),AND('Validation summary'!$B$2="2024-25",PCA182="End of period",PCA190="Revenue")),TRUE,FALSE)</f>
        <v>0</v>
      </c>
      <c r="PCB183" s="201" t="b">
        <f>IF(OR(AND('Validation summary'!$B$2="2022-23",PCB182="In-period"),AND('Validation summary'!$B$2="2023-24",PCB182="In-period"),AND('Validation summary'!$B$2="2024-25",PCB182="In-period"),AND('Validation summary'!$B$2="2024-25",PCB182="End of period",PCB190="Revenue")),TRUE,FALSE)</f>
        <v>0</v>
      </c>
      <c r="PCC183" s="201" t="b">
        <f>IF(OR(AND('Validation summary'!$B$2="2022-23",PCC182="In-period"),AND('Validation summary'!$B$2="2023-24",PCC182="In-period"),AND('Validation summary'!$B$2="2024-25",PCC182="In-period"),AND('Validation summary'!$B$2="2024-25",PCC182="End of period",PCC190="Revenue")),TRUE,FALSE)</f>
        <v>0</v>
      </c>
      <c r="PCD183" s="201" t="b">
        <f>IF(OR(AND('Validation summary'!$B$2="2022-23",PCD182="In-period"),AND('Validation summary'!$B$2="2023-24",PCD182="In-period"),AND('Validation summary'!$B$2="2024-25",PCD182="In-period"),AND('Validation summary'!$B$2="2024-25",PCD182="End of period",PCD190="Revenue")),TRUE,FALSE)</f>
        <v>0</v>
      </c>
      <c r="PCE183" s="201" t="b">
        <f>IF(OR(AND('Validation summary'!$B$2="2022-23",PCE182="In-period"),AND('Validation summary'!$B$2="2023-24",PCE182="In-period"),AND('Validation summary'!$B$2="2024-25",PCE182="In-period"),AND('Validation summary'!$B$2="2024-25",PCE182="End of period",PCE190="Revenue")),TRUE,FALSE)</f>
        <v>0</v>
      </c>
      <c r="PCF183" s="201" t="b">
        <f>IF(OR(AND('Validation summary'!$B$2="2022-23",PCF182="In-period"),AND('Validation summary'!$B$2="2023-24",PCF182="In-period"),AND('Validation summary'!$B$2="2024-25",PCF182="In-period"),AND('Validation summary'!$B$2="2024-25",PCF182="End of period",PCF190="Revenue")),TRUE,FALSE)</f>
        <v>0</v>
      </c>
      <c r="PCG183" s="201" t="b">
        <f>IF(OR(AND('Validation summary'!$B$2="2022-23",PCG182="In-period"),AND('Validation summary'!$B$2="2023-24",PCG182="In-period"),AND('Validation summary'!$B$2="2024-25",PCG182="In-period"),AND('Validation summary'!$B$2="2024-25",PCG182="End of period",PCG190="Revenue")),TRUE,FALSE)</f>
        <v>0</v>
      </c>
      <c r="PCH183" s="201" t="b">
        <f>IF(OR(AND('Validation summary'!$B$2="2022-23",PCH182="In-period"),AND('Validation summary'!$B$2="2023-24",PCH182="In-period"),AND('Validation summary'!$B$2="2024-25",PCH182="In-period"),AND('Validation summary'!$B$2="2024-25",PCH182="End of period",PCH190="Revenue")),TRUE,FALSE)</f>
        <v>0</v>
      </c>
      <c r="PCI183" s="201" t="b">
        <f>IF(OR(AND('Validation summary'!$B$2="2022-23",PCI182="In-period"),AND('Validation summary'!$B$2="2023-24",PCI182="In-period"),AND('Validation summary'!$B$2="2024-25",PCI182="In-period"),AND('Validation summary'!$B$2="2024-25",PCI182="End of period",PCI190="Revenue")),TRUE,FALSE)</f>
        <v>0</v>
      </c>
      <c r="PCJ183" s="201" t="b">
        <f>IF(OR(AND('Validation summary'!$B$2="2022-23",PCJ182="In-period"),AND('Validation summary'!$B$2="2023-24",PCJ182="In-period"),AND('Validation summary'!$B$2="2024-25",PCJ182="In-period"),AND('Validation summary'!$B$2="2024-25",PCJ182="End of period",PCJ190="Revenue")),TRUE,FALSE)</f>
        <v>0</v>
      </c>
      <c r="PCK183" s="201" t="b">
        <f>IF(OR(AND('Validation summary'!$B$2="2022-23",PCK182="In-period"),AND('Validation summary'!$B$2="2023-24",PCK182="In-period"),AND('Validation summary'!$B$2="2024-25",PCK182="In-period"),AND('Validation summary'!$B$2="2024-25",PCK182="End of period",PCK190="Revenue")),TRUE,FALSE)</f>
        <v>0</v>
      </c>
      <c r="PCL183" s="201" t="b">
        <f>IF(OR(AND('Validation summary'!$B$2="2022-23",PCL182="In-period"),AND('Validation summary'!$B$2="2023-24",PCL182="In-period"),AND('Validation summary'!$B$2="2024-25",PCL182="In-period"),AND('Validation summary'!$B$2="2024-25",PCL182="End of period",PCL190="Revenue")),TRUE,FALSE)</f>
        <v>0</v>
      </c>
      <c r="PCM183" s="201" t="b">
        <f>IF(OR(AND('Validation summary'!$B$2="2022-23",PCM182="In-period"),AND('Validation summary'!$B$2="2023-24",PCM182="In-period"),AND('Validation summary'!$B$2="2024-25",PCM182="In-period"),AND('Validation summary'!$B$2="2024-25",PCM182="End of period",PCM190="Revenue")),TRUE,FALSE)</f>
        <v>0</v>
      </c>
      <c r="PCN183" s="201" t="b">
        <f>IF(OR(AND('Validation summary'!$B$2="2022-23",PCN182="In-period"),AND('Validation summary'!$B$2="2023-24",PCN182="In-period"),AND('Validation summary'!$B$2="2024-25",PCN182="In-period"),AND('Validation summary'!$B$2="2024-25",PCN182="End of period",PCN190="Revenue")),TRUE,FALSE)</f>
        <v>0</v>
      </c>
      <c r="PCO183" s="201" t="b">
        <f>IF(OR(AND('Validation summary'!$B$2="2022-23",PCO182="In-period"),AND('Validation summary'!$B$2="2023-24",PCO182="In-period"),AND('Validation summary'!$B$2="2024-25",PCO182="In-period"),AND('Validation summary'!$B$2="2024-25",PCO182="End of period",PCO190="Revenue")),TRUE,FALSE)</f>
        <v>0</v>
      </c>
      <c r="PCP183" s="201" t="b">
        <f>IF(OR(AND('Validation summary'!$B$2="2022-23",PCP182="In-period"),AND('Validation summary'!$B$2="2023-24",PCP182="In-period"),AND('Validation summary'!$B$2="2024-25",PCP182="In-period"),AND('Validation summary'!$B$2="2024-25",PCP182="End of period",PCP190="Revenue")),TRUE,FALSE)</f>
        <v>0</v>
      </c>
      <c r="PCQ183" s="201" t="b">
        <f>IF(OR(AND('Validation summary'!$B$2="2022-23",PCQ182="In-period"),AND('Validation summary'!$B$2="2023-24",PCQ182="In-period"),AND('Validation summary'!$B$2="2024-25",PCQ182="In-period"),AND('Validation summary'!$B$2="2024-25",PCQ182="End of period",PCQ190="Revenue")),TRUE,FALSE)</f>
        <v>0</v>
      </c>
      <c r="PCR183" s="201" t="b">
        <f>IF(OR(AND('Validation summary'!$B$2="2022-23",PCR182="In-period"),AND('Validation summary'!$B$2="2023-24",PCR182="In-period"),AND('Validation summary'!$B$2="2024-25",PCR182="In-period"),AND('Validation summary'!$B$2="2024-25",PCR182="End of period",PCR190="Revenue")),TRUE,FALSE)</f>
        <v>0</v>
      </c>
      <c r="PCS183" s="201" t="b">
        <f>IF(OR(AND('Validation summary'!$B$2="2022-23",PCS182="In-period"),AND('Validation summary'!$B$2="2023-24",PCS182="In-period"),AND('Validation summary'!$B$2="2024-25",PCS182="In-period"),AND('Validation summary'!$B$2="2024-25",PCS182="End of period",PCS190="Revenue")),TRUE,FALSE)</f>
        <v>0</v>
      </c>
      <c r="PCT183" s="201" t="b">
        <f>IF(OR(AND('Validation summary'!$B$2="2022-23",PCT182="In-period"),AND('Validation summary'!$B$2="2023-24",PCT182="In-period"),AND('Validation summary'!$B$2="2024-25",PCT182="In-period"),AND('Validation summary'!$B$2="2024-25",PCT182="End of period",PCT190="Revenue")),TRUE,FALSE)</f>
        <v>0</v>
      </c>
      <c r="PCU183" s="201" t="b">
        <f>IF(OR(AND('Validation summary'!$B$2="2022-23",PCU182="In-period"),AND('Validation summary'!$B$2="2023-24",PCU182="In-period"),AND('Validation summary'!$B$2="2024-25",PCU182="In-period"),AND('Validation summary'!$B$2="2024-25",PCU182="End of period",PCU190="Revenue")),TRUE,FALSE)</f>
        <v>0</v>
      </c>
      <c r="PCV183" s="201" t="b">
        <f>IF(OR(AND('Validation summary'!$B$2="2022-23",PCV182="In-period"),AND('Validation summary'!$B$2="2023-24",PCV182="In-period"),AND('Validation summary'!$B$2="2024-25",PCV182="In-period"),AND('Validation summary'!$B$2="2024-25",PCV182="End of period",PCV190="Revenue")),TRUE,FALSE)</f>
        <v>0</v>
      </c>
      <c r="PCW183" s="201" t="b">
        <f>IF(OR(AND('Validation summary'!$B$2="2022-23",PCW182="In-period"),AND('Validation summary'!$B$2="2023-24",PCW182="In-period"),AND('Validation summary'!$B$2="2024-25",PCW182="In-period"),AND('Validation summary'!$B$2="2024-25",PCW182="End of period",PCW190="Revenue")),TRUE,FALSE)</f>
        <v>0</v>
      </c>
      <c r="PCX183" s="201" t="b">
        <f>IF(OR(AND('Validation summary'!$B$2="2022-23",PCX182="In-period"),AND('Validation summary'!$B$2="2023-24",PCX182="In-period"),AND('Validation summary'!$B$2="2024-25",PCX182="In-period"),AND('Validation summary'!$B$2="2024-25",PCX182="End of period",PCX190="Revenue")),TRUE,FALSE)</f>
        <v>0</v>
      </c>
      <c r="PCY183" s="201" t="b">
        <f>IF(OR(AND('Validation summary'!$B$2="2022-23",PCY182="In-period"),AND('Validation summary'!$B$2="2023-24",PCY182="In-period"),AND('Validation summary'!$B$2="2024-25",PCY182="In-period"),AND('Validation summary'!$B$2="2024-25",PCY182="End of period",PCY190="Revenue")),TRUE,FALSE)</f>
        <v>0</v>
      </c>
      <c r="PCZ183" s="201" t="b">
        <f>IF(OR(AND('Validation summary'!$B$2="2022-23",PCZ182="In-period"),AND('Validation summary'!$B$2="2023-24",PCZ182="In-period"),AND('Validation summary'!$B$2="2024-25",PCZ182="In-period"),AND('Validation summary'!$B$2="2024-25",PCZ182="End of period",PCZ190="Revenue")),TRUE,FALSE)</f>
        <v>0</v>
      </c>
      <c r="PDA183" s="201" t="b">
        <f>IF(OR(AND('Validation summary'!$B$2="2022-23",PDA182="In-period"),AND('Validation summary'!$B$2="2023-24",PDA182="In-period"),AND('Validation summary'!$B$2="2024-25",PDA182="In-period"),AND('Validation summary'!$B$2="2024-25",PDA182="End of period",PDA190="Revenue")),TRUE,FALSE)</f>
        <v>0</v>
      </c>
      <c r="PDB183" s="201" t="b">
        <f>IF(OR(AND('Validation summary'!$B$2="2022-23",PDB182="In-period"),AND('Validation summary'!$B$2="2023-24",PDB182="In-period"),AND('Validation summary'!$B$2="2024-25",PDB182="In-period"),AND('Validation summary'!$B$2="2024-25",PDB182="End of period",PDB190="Revenue")),TRUE,FALSE)</f>
        <v>0</v>
      </c>
      <c r="PDC183" s="201" t="b">
        <f>IF(OR(AND('Validation summary'!$B$2="2022-23",PDC182="In-period"),AND('Validation summary'!$B$2="2023-24",PDC182="In-period"),AND('Validation summary'!$B$2="2024-25",PDC182="In-period"),AND('Validation summary'!$B$2="2024-25",PDC182="End of period",PDC190="Revenue")),TRUE,FALSE)</f>
        <v>0</v>
      </c>
      <c r="PDD183" s="201" t="b">
        <f>IF(OR(AND('Validation summary'!$B$2="2022-23",PDD182="In-period"),AND('Validation summary'!$B$2="2023-24",PDD182="In-period"),AND('Validation summary'!$B$2="2024-25",PDD182="In-period"),AND('Validation summary'!$B$2="2024-25",PDD182="End of period",PDD190="Revenue")),TRUE,FALSE)</f>
        <v>0</v>
      </c>
      <c r="PDE183" s="201" t="b">
        <f>IF(OR(AND('Validation summary'!$B$2="2022-23",PDE182="In-period"),AND('Validation summary'!$B$2="2023-24",PDE182="In-period"),AND('Validation summary'!$B$2="2024-25",PDE182="In-period"),AND('Validation summary'!$B$2="2024-25",PDE182="End of period",PDE190="Revenue")),TRUE,FALSE)</f>
        <v>0</v>
      </c>
      <c r="PDF183" s="201" t="b">
        <f>IF(OR(AND('Validation summary'!$B$2="2022-23",PDF182="In-period"),AND('Validation summary'!$B$2="2023-24",PDF182="In-period"),AND('Validation summary'!$B$2="2024-25",PDF182="In-period"),AND('Validation summary'!$B$2="2024-25",PDF182="End of period",PDF190="Revenue")),TRUE,FALSE)</f>
        <v>0</v>
      </c>
      <c r="PDG183" s="201" t="b">
        <f>IF(OR(AND('Validation summary'!$B$2="2022-23",PDG182="In-period"),AND('Validation summary'!$B$2="2023-24",PDG182="In-period"),AND('Validation summary'!$B$2="2024-25",PDG182="In-period"),AND('Validation summary'!$B$2="2024-25",PDG182="End of period",PDG190="Revenue")),TRUE,FALSE)</f>
        <v>0</v>
      </c>
      <c r="PDH183" s="201" t="b">
        <f>IF(OR(AND('Validation summary'!$B$2="2022-23",PDH182="In-period"),AND('Validation summary'!$B$2="2023-24",PDH182="In-period"),AND('Validation summary'!$B$2="2024-25",PDH182="In-period"),AND('Validation summary'!$B$2="2024-25",PDH182="End of period",PDH190="Revenue")),TRUE,FALSE)</f>
        <v>0</v>
      </c>
      <c r="PDI183" s="201" t="b">
        <f>IF(OR(AND('Validation summary'!$B$2="2022-23",PDI182="In-period"),AND('Validation summary'!$B$2="2023-24",PDI182="In-period"),AND('Validation summary'!$B$2="2024-25",PDI182="In-period"),AND('Validation summary'!$B$2="2024-25",PDI182="End of period",PDI190="Revenue")),TRUE,FALSE)</f>
        <v>0</v>
      </c>
      <c r="PDJ183" s="201" t="b">
        <f>IF(OR(AND('Validation summary'!$B$2="2022-23",PDJ182="In-period"),AND('Validation summary'!$B$2="2023-24",PDJ182="In-period"),AND('Validation summary'!$B$2="2024-25",PDJ182="In-period"),AND('Validation summary'!$B$2="2024-25",PDJ182="End of period",PDJ190="Revenue")),TRUE,FALSE)</f>
        <v>0</v>
      </c>
      <c r="PDK183" s="201" t="b">
        <f>IF(OR(AND('Validation summary'!$B$2="2022-23",PDK182="In-period"),AND('Validation summary'!$B$2="2023-24",PDK182="In-period"),AND('Validation summary'!$B$2="2024-25",PDK182="In-period"),AND('Validation summary'!$B$2="2024-25",PDK182="End of period",PDK190="Revenue")),TRUE,FALSE)</f>
        <v>0</v>
      </c>
      <c r="PDL183" s="201" t="b">
        <f>IF(OR(AND('Validation summary'!$B$2="2022-23",PDL182="In-period"),AND('Validation summary'!$B$2="2023-24",PDL182="In-period"),AND('Validation summary'!$B$2="2024-25",PDL182="In-period"),AND('Validation summary'!$B$2="2024-25",PDL182="End of period",PDL190="Revenue")),TRUE,FALSE)</f>
        <v>0</v>
      </c>
      <c r="PDM183" s="201" t="b">
        <f>IF(OR(AND('Validation summary'!$B$2="2022-23",PDM182="In-period"),AND('Validation summary'!$B$2="2023-24",PDM182="In-period"),AND('Validation summary'!$B$2="2024-25",PDM182="In-period"),AND('Validation summary'!$B$2="2024-25",PDM182="End of period",PDM190="Revenue")),TRUE,FALSE)</f>
        <v>0</v>
      </c>
      <c r="PDN183" s="201" t="b">
        <f>IF(OR(AND('Validation summary'!$B$2="2022-23",PDN182="In-period"),AND('Validation summary'!$B$2="2023-24",PDN182="In-period"),AND('Validation summary'!$B$2="2024-25",PDN182="In-period"),AND('Validation summary'!$B$2="2024-25",PDN182="End of period",PDN190="Revenue")),TRUE,FALSE)</f>
        <v>0</v>
      </c>
      <c r="PDO183" s="201" t="b">
        <f>IF(OR(AND('Validation summary'!$B$2="2022-23",PDO182="In-period"),AND('Validation summary'!$B$2="2023-24",PDO182="In-period"),AND('Validation summary'!$B$2="2024-25",PDO182="In-period"),AND('Validation summary'!$B$2="2024-25",PDO182="End of period",PDO190="Revenue")),TRUE,FALSE)</f>
        <v>0</v>
      </c>
      <c r="PDP183" s="201" t="b">
        <f>IF(OR(AND('Validation summary'!$B$2="2022-23",PDP182="In-period"),AND('Validation summary'!$B$2="2023-24",PDP182="In-period"),AND('Validation summary'!$B$2="2024-25",PDP182="In-period"),AND('Validation summary'!$B$2="2024-25",PDP182="End of period",PDP190="Revenue")),TRUE,FALSE)</f>
        <v>0</v>
      </c>
      <c r="PDQ183" s="201" t="b">
        <f>IF(OR(AND('Validation summary'!$B$2="2022-23",PDQ182="In-period"),AND('Validation summary'!$B$2="2023-24",PDQ182="In-period"),AND('Validation summary'!$B$2="2024-25",PDQ182="In-period"),AND('Validation summary'!$B$2="2024-25",PDQ182="End of period",PDQ190="Revenue")),TRUE,FALSE)</f>
        <v>0</v>
      </c>
      <c r="PDR183" s="201" t="b">
        <f>IF(OR(AND('Validation summary'!$B$2="2022-23",PDR182="In-period"),AND('Validation summary'!$B$2="2023-24",PDR182="In-period"),AND('Validation summary'!$B$2="2024-25",PDR182="In-period"),AND('Validation summary'!$B$2="2024-25",PDR182="End of period",PDR190="Revenue")),TRUE,FALSE)</f>
        <v>0</v>
      </c>
      <c r="PDS183" s="201" t="b">
        <f>IF(OR(AND('Validation summary'!$B$2="2022-23",PDS182="In-period"),AND('Validation summary'!$B$2="2023-24",PDS182="In-period"),AND('Validation summary'!$B$2="2024-25",PDS182="In-period"),AND('Validation summary'!$B$2="2024-25",PDS182="End of period",PDS190="Revenue")),TRUE,FALSE)</f>
        <v>0</v>
      </c>
      <c r="PDT183" s="201" t="b">
        <f>IF(OR(AND('Validation summary'!$B$2="2022-23",PDT182="In-period"),AND('Validation summary'!$B$2="2023-24",PDT182="In-period"),AND('Validation summary'!$B$2="2024-25",PDT182="In-period"),AND('Validation summary'!$B$2="2024-25",PDT182="End of period",PDT190="Revenue")),TRUE,FALSE)</f>
        <v>0</v>
      </c>
      <c r="PDU183" s="201" t="b">
        <f>IF(OR(AND('Validation summary'!$B$2="2022-23",PDU182="In-period"),AND('Validation summary'!$B$2="2023-24",PDU182="In-period"),AND('Validation summary'!$B$2="2024-25",PDU182="In-period"),AND('Validation summary'!$B$2="2024-25",PDU182="End of period",PDU190="Revenue")),TRUE,FALSE)</f>
        <v>0</v>
      </c>
      <c r="PDV183" s="201" t="b">
        <f>IF(OR(AND('Validation summary'!$B$2="2022-23",PDV182="In-period"),AND('Validation summary'!$B$2="2023-24",PDV182="In-period"),AND('Validation summary'!$B$2="2024-25",PDV182="In-period"),AND('Validation summary'!$B$2="2024-25",PDV182="End of period",PDV190="Revenue")),TRUE,FALSE)</f>
        <v>0</v>
      </c>
      <c r="PDW183" s="201" t="b">
        <f>IF(OR(AND('Validation summary'!$B$2="2022-23",PDW182="In-period"),AND('Validation summary'!$B$2="2023-24",PDW182="In-period"),AND('Validation summary'!$B$2="2024-25",PDW182="In-period"),AND('Validation summary'!$B$2="2024-25",PDW182="End of period",PDW190="Revenue")),TRUE,FALSE)</f>
        <v>0</v>
      </c>
      <c r="PDX183" s="201" t="b">
        <f>IF(OR(AND('Validation summary'!$B$2="2022-23",PDX182="In-period"),AND('Validation summary'!$B$2="2023-24",PDX182="In-period"),AND('Validation summary'!$B$2="2024-25",PDX182="In-period"),AND('Validation summary'!$B$2="2024-25",PDX182="End of period",PDX190="Revenue")),TRUE,FALSE)</f>
        <v>0</v>
      </c>
      <c r="PDY183" s="201" t="b">
        <f>IF(OR(AND('Validation summary'!$B$2="2022-23",PDY182="In-period"),AND('Validation summary'!$B$2="2023-24",PDY182="In-period"),AND('Validation summary'!$B$2="2024-25",PDY182="In-period"),AND('Validation summary'!$B$2="2024-25",PDY182="End of period",PDY190="Revenue")),TRUE,FALSE)</f>
        <v>0</v>
      </c>
      <c r="PDZ183" s="201" t="b">
        <f>IF(OR(AND('Validation summary'!$B$2="2022-23",PDZ182="In-period"),AND('Validation summary'!$B$2="2023-24",PDZ182="In-period"),AND('Validation summary'!$B$2="2024-25",PDZ182="In-period"),AND('Validation summary'!$B$2="2024-25",PDZ182="End of period",PDZ190="Revenue")),TRUE,FALSE)</f>
        <v>0</v>
      </c>
      <c r="PEA183" s="201" t="b">
        <f>IF(OR(AND('Validation summary'!$B$2="2022-23",PEA182="In-period"),AND('Validation summary'!$B$2="2023-24",PEA182="In-period"),AND('Validation summary'!$B$2="2024-25",PEA182="In-period"),AND('Validation summary'!$B$2="2024-25",PEA182="End of period",PEA190="Revenue")),TRUE,FALSE)</f>
        <v>0</v>
      </c>
      <c r="PEB183" s="201" t="b">
        <f>IF(OR(AND('Validation summary'!$B$2="2022-23",PEB182="In-period"),AND('Validation summary'!$B$2="2023-24",PEB182="In-period"),AND('Validation summary'!$B$2="2024-25",PEB182="In-period"),AND('Validation summary'!$B$2="2024-25",PEB182="End of period",PEB190="Revenue")),TRUE,FALSE)</f>
        <v>0</v>
      </c>
      <c r="PEC183" s="201" t="b">
        <f>IF(OR(AND('Validation summary'!$B$2="2022-23",PEC182="In-period"),AND('Validation summary'!$B$2="2023-24",PEC182="In-period"),AND('Validation summary'!$B$2="2024-25",PEC182="In-period"),AND('Validation summary'!$B$2="2024-25",PEC182="End of period",PEC190="Revenue")),TRUE,FALSE)</f>
        <v>0</v>
      </c>
      <c r="PED183" s="201" t="b">
        <f>IF(OR(AND('Validation summary'!$B$2="2022-23",PED182="In-period"),AND('Validation summary'!$B$2="2023-24",PED182="In-period"),AND('Validation summary'!$B$2="2024-25",PED182="In-period"),AND('Validation summary'!$B$2="2024-25",PED182="End of period",PED190="Revenue")),TRUE,FALSE)</f>
        <v>0</v>
      </c>
      <c r="PEE183" s="201" t="b">
        <f>IF(OR(AND('Validation summary'!$B$2="2022-23",PEE182="In-period"),AND('Validation summary'!$B$2="2023-24",PEE182="In-period"),AND('Validation summary'!$B$2="2024-25",PEE182="In-period"),AND('Validation summary'!$B$2="2024-25",PEE182="End of period",PEE190="Revenue")),TRUE,FALSE)</f>
        <v>0</v>
      </c>
      <c r="PEF183" s="201" t="b">
        <f>IF(OR(AND('Validation summary'!$B$2="2022-23",PEF182="In-period"),AND('Validation summary'!$B$2="2023-24",PEF182="In-period"),AND('Validation summary'!$B$2="2024-25",PEF182="In-period"),AND('Validation summary'!$B$2="2024-25",PEF182="End of period",PEF190="Revenue")),TRUE,FALSE)</f>
        <v>0</v>
      </c>
      <c r="PEG183" s="201" t="b">
        <f>IF(OR(AND('Validation summary'!$B$2="2022-23",PEG182="In-period"),AND('Validation summary'!$B$2="2023-24",PEG182="In-period"),AND('Validation summary'!$B$2="2024-25",PEG182="In-period"),AND('Validation summary'!$B$2="2024-25",PEG182="End of period",PEG190="Revenue")),TRUE,FALSE)</f>
        <v>0</v>
      </c>
      <c r="PEH183" s="201" t="b">
        <f>IF(OR(AND('Validation summary'!$B$2="2022-23",PEH182="In-period"),AND('Validation summary'!$B$2="2023-24",PEH182="In-period"),AND('Validation summary'!$B$2="2024-25",PEH182="In-period"),AND('Validation summary'!$B$2="2024-25",PEH182="End of period",PEH190="Revenue")),TRUE,FALSE)</f>
        <v>0</v>
      </c>
      <c r="PEI183" s="201" t="b">
        <f>IF(OR(AND('Validation summary'!$B$2="2022-23",PEI182="In-period"),AND('Validation summary'!$B$2="2023-24",PEI182="In-period"),AND('Validation summary'!$B$2="2024-25",PEI182="In-period"),AND('Validation summary'!$B$2="2024-25",PEI182="End of period",PEI190="Revenue")),TRUE,FALSE)</f>
        <v>0</v>
      </c>
      <c r="PEJ183" s="201" t="b">
        <f>IF(OR(AND('Validation summary'!$B$2="2022-23",PEJ182="In-period"),AND('Validation summary'!$B$2="2023-24",PEJ182="In-period"),AND('Validation summary'!$B$2="2024-25",PEJ182="In-period"),AND('Validation summary'!$B$2="2024-25",PEJ182="End of period",PEJ190="Revenue")),TRUE,FALSE)</f>
        <v>0</v>
      </c>
      <c r="PEK183" s="201" t="b">
        <f>IF(OR(AND('Validation summary'!$B$2="2022-23",PEK182="In-period"),AND('Validation summary'!$B$2="2023-24",PEK182="In-period"),AND('Validation summary'!$B$2="2024-25",PEK182="In-period"),AND('Validation summary'!$B$2="2024-25",PEK182="End of period",PEK190="Revenue")),TRUE,FALSE)</f>
        <v>0</v>
      </c>
      <c r="PEL183" s="201" t="b">
        <f>IF(OR(AND('Validation summary'!$B$2="2022-23",PEL182="In-period"),AND('Validation summary'!$B$2="2023-24",PEL182="In-period"),AND('Validation summary'!$B$2="2024-25",PEL182="In-period"),AND('Validation summary'!$B$2="2024-25",PEL182="End of period",PEL190="Revenue")),TRUE,FALSE)</f>
        <v>0</v>
      </c>
      <c r="PEM183" s="201" t="b">
        <f>IF(OR(AND('Validation summary'!$B$2="2022-23",PEM182="In-period"),AND('Validation summary'!$B$2="2023-24",PEM182="In-period"),AND('Validation summary'!$B$2="2024-25",PEM182="In-period"),AND('Validation summary'!$B$2="2024-25",PEM182="End of period",PEM190="Revenue")),TRUE,FALSE)</f>
        <v>0</v>
      </c>
      <c r="PEN183" s="201" t="b">
        <f>IF(OR(AND('Validation summary'!$B$2="2022-23",PEN182="In-period"),AND('Validation summary'!$B$2="2023-24",PEN182="In-period"),AND('Validation summary'!$B$2="2024-25",PEN182="In-period"),AND('Validation summary'!$B$2="2024-25",PEN182="End of period",PEN190="Revenue")),TRUE,FALSE)</f>
        <v>0</v>
      </c>
      <c r="PEO183" s="201" t="b">
        <f>IF(OR(AND('Validation summary'!$B$2="2022-23",PEO182="In-period"),AND('Validation summary'!$B$2="2023-24",PEO182="In-period"),AND('Validation summary'!$B$2="2024-25",PEO182="In-period"),AND('Validation summary'!$B$2="2024-25",PEO182="End of period",PEO190="Revenue")),TRUE,FALSE)</f>
        <v>0</v>
      </c>
      <c r="PEP183" s="201" t="b">
        <f>IF(OR(AND('Validation summary'!$B$2="2022-23",PEP182="In-period"),AND('Validation summary'!$B$2="2023-24",PEP182="In-period"),AND('Validation summary'!$B$2="2024-25",PEP182="In-period"),AND('Validation summary'!$B$2="2024-25",PEP182="End of period",PEP190="Revenue")),TRUE,FALSE)</f>
        <v>0</v>
      </c>
      <c r="PEQ183" s="201" t="b">
        <f>IF(OR(AND('Validation summary'!$B$2="2022-23",PEQ182="In-period"),AND('Validation summary'!$B$2="2023-24",PEQ182="In-period"),AND('Validation summary'!$B$2="2024-25",PEQ182="In-period"),AND('Validation summary'!$B$2="2024-25",PEQ182="End of period",PEQ190="Revenue")),TRUE,FALSE)</f>
        <v>0</v>
      </c>
      <c r="PER183" s="201" t="b">
        <f>IF(OR(AND('Validation summary'!$B$2="2022-23",PER182="In-period"),AND('Validation summary'!$B$2="2023-24",PER182="In-period"),AND('Validation summary'!$B$2="2024-25",PER182="In-period"),AND('Validation summary'!$B$2="2024-25",PER182="End of period",PER190="Revenue")),TRUE,FALSE)</f>
        <v>0</v>
      </c>
      <c r="PES183" s="201" t="b">
        <f>IF(OR(AND('Validation summary'!$B$2="2022-23",PES182="In-period"),AND('Validation summary'!$B$2="2023-24",PES182="In-period"),AND('Validation summary'!$B$2="2024-25",PES182="In-period"),AND('Validation summary'!$B$2="2024-25",PES182="End of period",PES190="Revenue")),TRUE,FALSE)</f>
        <v>0</v>
      </c>
      <c r="PET183" s="201" t="b">
        <f>IF(OR(AND('Validation summary'!$B$2="2022-23",PET182="In-period"),AND('Validation summary'!$B$2="2023-24",PET182="In-period"),AND('Validation summary'!$B$2="2024-25",PET182="In-period"),AND('Validation summary'!$B$2="2024-25",PET182="End of period",PET190="Revenue")),TRUE,FALSE)</f>
        <v>0</v>
      </c>
      <c r="PEU183" s="201" t="b">
        <f>IF(OR(AND('Validation summary'!$B$2="2022-23",PEU182="In-period"),AND('Validation summary'!$B$2="2023-24",PEU182="In-period"),AND('Validation summary'!$B$2="2024-25",PEU182="In-period"),AND('Validation summary'!$B$2="2024-25",PEU182="End of period",PEU190="Revenue")),TRUE,FALSE)</f>
        <v>0</v>
      </c>
      <c r="PEV183" s="201" t="b">
        <f>IF(OR(AND('Validation summary'!$B$2="2022-23",PEV182="In-period"),AND('Validation summary'!$B$2="2023-24",PEV182="In-period"),AND('Validation summary'!$B$2="2024-25",PEV182="In-period"),AND('Validation summary'!$B$2="2024-25",PEV182="End of period",PEV190="Revenue")),TRUE,FALSE)</f>
        <v>0</v>
      </c>
      <c r="PEW183" s="201" t="b">
        <f>IF(OR(AND('Validation summary'!$B$2="2022-23",PEW182="In-period"),AND('Validation summary'!$B$2="2023-24",PEW182="In-period"),AND('Validation summary'!$B$2="2024-25",PEW182="In-period"),AND('Validation summary'!$B$2="2024-25",PEW182="End of period",PEW190="Revenue")),TRUE,FALSE)</f>
        <v>0</v>
      </c>
      <c r="PEX183" s="201" t="b">
        <f>IF(OR(AND('Validation summary'!$B$2="2022-23",PEX182="In-period"),AND('Validation summary'!$B$2="2023-24",PEX182="In-period"),AND('Validation summary'!$B$2="2024-25",PEX182="In-period"),AND('Validation summary'!$B$2="2024-25",PEX182="End of period",PEX190="Revenue")),TRUE,FALSE)</f>
        <v>0</v>
      </c>
      <c r="PEY183" s="201" t="b">
        <f>IF(OR(AND('Validation summary'!$B$2="2022-23",PEY182="In-period"),AND('Validation summary'!$B$2="2023-24",PEY182="In-period"),AND('Validation summary'!$B$2="2024-25",PEY182="In-period"),AND('Validation summary'!$B$2="2024-25",PEY182="End of period",PEY190="Revenue")),TRUE,FALSE)</f>
        <v>0</v>
      </c>
      <c r="PEZ183" s="201" t="b">
        <f>IF(OR(AND('Validation summary'!$B$2="2022-23",PEZ182="In-period"),AND('Validation summary'!$B$2="2023-24",PEZ182="In-period"),AND('Validation summary'!$B$2="2024-25",PEZ182="In-period"),AND('Validation summary'!$B$2="2024-25",PEZ182="End of period",PEZ190="Revenue")),TRUE,FALSE)</f>
        <v>0</v>
      </c>
      <c r="PFA183" s="201" t="b">
        <f>IF(OR(AND('Validation summary'!$B$2="2022-23",PFA182="In-period"),AND('Validation summary'!$B$2="2023-24",PFA182="In-period"),AND('Validation summary'!$B$2="2024-25",PFA182="In-period"),AND('Validation summary'!$B$2="2024-25",PFA182="End of period",PFA190="Revenue")),TRUE,FALSE)</f>
        <v>0</v>
      </c>
      <c r="PFB183" s="201" t="b">
        <f>IF(OR(AND('Validation summary'!$B$2="2022-23",PFB182="In-period"),AND('Validation summary'!$B$2="2023-24",PFB182="In-period"),AND('Validation summary'!$B$2="2024-25",PFB182="In-period"),AND('Validation summary'!$B$2="2024-25",PFB182="End of period",PFB190="Revenue")),TRUE,FALSE)</f>
        <v>0</v>
      </c>
      <c r="PFC183" s="201" t="b">
        <f>IF(OR(AND('Validation summary'!$B$2="2022-23",PFC182="In-period"),AND('Validation summary'!$B$2="2023-24",PFC182="In-period"),AND('Validation summary'!$B$2="2024-25",PFC182="In-period"),AND('Validation summary'!$B$2="2024-25",PFC182="End of period",PFC190="Revenue")),TRUE,FALSE)</f>
        <v>0</v>
      </c>
      <c r="PFD183" s="201" t="b">
        <f>IF(OR(AND('Validation summary'!$B$2="2022-23",PFD182="In-period"),AND('Validation summary'!$B$2="2023-24",PFD182="In-period"),AND('Validation summary'!$B$2="2024-25",PFD182="In-period"),AND('Validation summary'!$B$2="2024-25",PFD182="End of period",PFD190="Revenue")),TRUE,FALSE)</f>
        <v>0</v>
      </c>
      <c r="PFE183" s="201" t="b">
        <f>IF(OR(AND('Validation summary'!$B$2="2022-23",PFE182="In-period"),AND('Validation summary'!$B$2="2023-24",PFE182="In-period"),AND('Validation summary'!$B$2="2024-25",PFE182="In-period"),AND('Validation summary'!$B$2="2024-25",PFE182="End of period",PFE190="Revenue")),TRUE,FALSE)</f>
        <v>0</v>
      </c>
      <c r="PFF183" s="201" t="b">
        <f>IF(OR(AND('Validation summary'!$B$2="2022-23",PFF182="In-period"),AND('Validation summary'!$B$2="2023-24",PFF182="In-period"),AND('Validation summary'!$B$2="2024-25",PFF182="In-period"),AND('Validation summary'!$B$2="2024-25",PFF182="End of period",PFF190="Revenue")),TRUE,FALSE)</f>
        <v>0</v>
      </c>
      <c r="PFG183" s="201" t="b">
        <f>IF(OR(AND('Validation summary'!$B$2="2022-23",PFG182="In-period"),AND('Validation summary'!$B$2="2023-24",PFG182="In-period"),AND('Validation summary'!$B$2="2024-25",PFG182="In-period"),AND('Validation summary'!$B$2="2024-25",PFG182="End of period",PFG190="Revenue")),TRUE,FALSE)</f>
        <v>0</v>
      </c>
      <c r="PFH183" s="201" t="b">
        <f>IF(OR(AND('Validation summary'!$B$2="2022-23",PFH182="In-period"),AND('Validation summary'!$B$2="2023-24",PFH182="In-period"),AND('Validation summary'!$B$2="2024-25",PFH182="In-period"),AND('Validation summary'!$B$2="2024-25",PFH182="End of period",PFH190="Revenue")),TRUE,FALSE)</f>
        <v>0</v>
      </c>
      <c r="PFI183" s="201" t="b">
        <f>IF(OR(AND('Validation summary'!$B$2="2022-23",PFI182="In-period"),AND('Validation summary'!$B$2="2023-24",PFI182="In-period"),AND('Validation summary'!$B$2="2024-25",PFI182="In-period"),AND('Validation summary'!$B$2="2024-25",PFI182="End of period",PFI190="Revenue")),TRUE,FALSE)</f>
        <v>0</v>
      </c>
      <c r="PFJ183" s="201" t="b">
        <f>IF(OR(AND('Validation summary'!$B$2="2022-23",PFJ182="In-period"),AND('Validation summary'!$B$2="2023-24",PFJ182="In-period"),AND('Validation summary'!$B$2="2024-25",PFJ182="In-period"),AND('Validation summary'!$B$2="2024-25",PFJ182="End of period",PFJ190="Revenue")),TRUE,FALSE)</f>
        <v>0</v>
      </c>
      <c r="PFK183" s="201" t="b">
        <f>IF(OR(AND('Validation summary'!$B$2="2022-23",PFK182="In-period"),AND('Validation summary'!$B$2="2023-24",PFK182="In-period"),AND('Validation summary'!$B$2="2024-25",PFK182="In-period"),AND('Validation summary'!$B$2="2024-25",PFK182="End of period",PFK190="Revenue")),TRUE,FALSE)</f>
        <v>0</v>
      </c>
      <c r="PFL183" s="201" t="b">
        <f>IF(OR(AND('Validation summary'!$B$2="2022-23",PFL182="In-period"),AND('Validation summary'!$B$2="2023-24",PFL182="In-period"),AND('Validation summary'!$B$2="2024-25",PFL182="In-period"),AND('Validation summary'!$B$2="2024-25",PFL182="End of period",PFL190="Revenue")),TRUE,FALSE)</f>
        <v>0</v>
      </c>
      <c r="PFM183" s="201" t="b">
        <f>IF(OR(AND('Validation summary'!$B$2="2022-23",PFM182="In-period"),AND('Validation summary'!$B$2="2023-24",PFM182="In-period"),AND('Validation summary'!$B$2="2024-25",PFM182="In-period"),AND('Validation summary'!$B$2="2024-25",PFM182="End of period",PFM190="Revenue")),TRUE,FALSE)</f>
        <v>0</v>
      </c>
      <c r="PFN183" s="201" t="b">
        <f>IF(OR(AND('Validation summary'!$B$2="2022-23",PFN182="In-period"),AND('Validation summary'!$B$2="2023-24",PFN182="In-period"),AND('Validation summary'!$B$2="2024-25",PFN182="In-period"),AND('Validation summary'!$B$2="2024-25",PFN182="End of period",PFN190="Revenue")),TRUE,FALSE)</f>
        <v>0</v>
      </c>
      <c r="PFO183" s="201" t="b">
        <f>IF(OR(AND('Validation summary'!$B$2="2022-23",PFO182="In-period"),AND('Validation summary'!$B$2="2023-24",PFO182="In-period"),AND('Validation summary'!$B$2="2024-25",PFO182="In-period"),AND('Validation summary'!$B$2="2024-25",PFO182="End of period",PFO190="Revenue")),TRUE,FALSE)</f>
        <v>0</v>
      </c>
      <c r="PFP183" s="201" t="b">
        <f>IF(OR(AND('Validation summary'!$B$2="2022-23",PFP182="In-period"),AND('Validation summary'!$B$2="2023-24",PFP182="In-period"),AND('Validation summary'!$B$2="2024-25",PFP182="In-period"),AND('Validation summary'!$B$2="2024-25",PFP182="End of period",PFP190="Revenue")),TRUE,FALSE)</f>
        <v>0</v>
      </c>
      <c r="PFQ183" s="201" t="b">
        <f>IF(OR(AND('Validation summary'!$B$2="2022-23",PFQ182="In-period"),AND('Validation summary'!$B$2="2023-24",PFQ182="In-period"),AND('Validation summary'!$B$2="2024-25",PFQ182="In-period"),AND('Validation summary'!$B$2="2024-25",PFQ182="End of period",PFQ190="Revenue")),TRUE,FALSE)</f>
        <v>0</v>
      </c>
      <c r="PFR183" s="201" t="b">
        <f>IF(OR(AND('Validation summary'!$B$2="2022-23",PFR182="In-period"),AND('Validation summary'!$B$2="2023-24",PFR182="In-period"),AND('Validation summary'!$B$2="2024-25",PFR182="In-period"),AND('Validation summary'!$B$2="2024-25",PFR182="End of period",PFR190="Revenue")),TRUE,FALSE)</f>
        <v>0</v>
      </c>
      <c r="PFS183" s="201" t="b">
        <f>IF(OR(AND('Validation summary'!$B$2="2022-23",PFS182="In-period"),AND('Validation summary'!$B$2="2023-24",PFS182="In-period"),AND('Validation summary'!$B$2="2024-25",PFS182="In-period"),AND('Validation summary'!$B$2="2024-25",PFS182="End of period",PFS190="Revenue")),TRUE,FALSE)</f>
        <v>0</v>
      </c>
      <c r="PFT183" s="201" t="b">
        <f>IF(OR(AND('Validation summary'!$B$2="2022-23",PFT182="In-period"),AND('Validation summary'!$B$2="2023-24",PFT182="In-period"),AND('Validation summary'!$B$2="2024-25",PFT182="In-period"),AND('Validation summary'!$B$2="2024-25",PFT182="End of period",PFT190="Revenue")),TRUE,FALSE)</f>
        <v>0</v>
      </c>
      <c r="PFU183" s="201" t="b">
        <f>IF(OR(AND('Validation summary'!$B$2="2022-23",PFU182="In-period"),AND('Validation summary'!$B$2="2023-24",PFU182="In-period"),AND('Validation summary'!$B$2="2024-25",PFU182="In-period"),AND('Validation summary'!$B$2="2024-25",PFU182="End of period",PFU190="Revenue")),TRUE,FALSE)</f>
        <v>0</v>
      </c>
      <c r="PFV183" s="201" t="b">
        <f>IF(OR(AND('Validation summary'!$B$2="2022-23",PFV182="In-period"),AND('Validation summary'!$B$2="2023-24",PFV182="In-period"),AND('Validation summary'!$B$2="2024-25",PFV182="In-period"),AND('Validation summary'!$B$2="2024-25",PFV182="End of period",PFV190="Revenue")),TRUE,FALSE)</f>
        <v>0</v>
      </c>
      <c r="PFW183" s="201" t="b">
        <f>IF(OR(AND('Validation summary'!$B$2="2022-23",PFW182="In-period"),AND('Validation summary'!$B$2="2023-24",PFW182="In-period"),AND('Validation summary'!$B$2="2024-25",PFW182="In-period"),AND('Validation summary'!$B$2="2024-25",PFW182="End of period",PFW190="Revenue")),TRUE,FALSE)</f>
        <v>0</v>
      </c>
      <c r="PFX183" s="201" t="b">
        <f>IF(OR(AND('Validation summary'!$B$2="2022-23",PFX182="In-period"),AND('Validation summary'!$B$2="2023-24",PFX182="In-period"),AND('Validation summary'!$B$2="2024-25",PFX182="In-period"),AND('Validation summary'!$B$2="2024-25",PFX182="End of period",PFX190="Revenue")),TRUE,FALSE)</f>
        <v>0</v>
      </c>
      <c r="PFY183" s="201" t="b">
        <f>IF(OR(AND('Validation summary'!$B$2="2022-23",PFY182="In-period"),AND('Validation summary'!$B$2="2023-24",PFY182="In-period"),AND('Validation summary'!$B$2="2024-25",PFY182="In-period"),AND('Validation summary'!$B$2="2024-25",PFY182="End of period",PFY190="Revenue")),TRUE,FALSE)</f>
        <v>0</v>
      </c>
      <c r="PFZ183" s="201" t="b">
        <f>IF(OR(AND('Validation summary'!$B$2="2022-23",PFZ182="In-period"),AND('Validation summary'!$B$2="2023-24",PFZ182="In-period"),AND('Validation summary'!$B$2="2024-25",PFZ182="In-period"),AND('Validation summary'!$B$2="2024-25",PFZ182="End of period",PFZ190="Revenue")),TRUE,FALSE)</f>
        <v>0</v>
      </c>
      <c r="PGA183" s="201" t="b">
        <f>IF(OR(AND('Validation summary'!$B$2="2022-23",PGA182="In-period"),AND('Validation summary'!$B$2="2023-24",PGA182="In-period"),AND('Validation summary'!$B$2="2024-25",PGA182="In-period"),AND('Validation summary'!$B$2="2024-25",PGA182="End of period",PGA190="Revenue")),TRUE,FALSE)</f>
        <v>0</v>
      </c>
      <c r="PGB183" s="201" t="b">
        <f>IF(OR(AND('Validation summary'!$B$2="2022-23",PGB182="In-period"),AND('Validation summary'!$B$2="2023-24",PGB182="In-period"),AND('Validation summary'!$B$2="2024-25",PGB182="In-period"),AND('Validation summary'!$B$2="2024-25",PGB182="End of period",PGB190="Revenue")),TRUE,FALSE)</f>
        <v>0</v>
      </c>
      <c r="PGC183" s="201" t="b">
        <f>IF(OR(AND('Validation summary'!$B$2="2022-23",PGC182="In-period"),AND('Validation summary'!$B$2="2023-24",PGC182="In-period"),AND('Validation summary'!$B$2="2024-25",PGC182="In-period"),AND('Validation summary'!$B$2="2024-25",PGC182="End of period",PGC190="Revenue")),TRUE,FALSE)</f>
        <v>0</v>
      </c>
      <c r="PGD183" s="201" t="b">
        <f>IF(OR(AND('Validation summary'!$B$2="2022-23",PGD182="In-period"),AND('Validation summary'!$B$2="2023-24",PGD182="In-period"),AND('Validation summary'!$B$2="2024-25",PGD182="In-period"),AND('Validation summary'!$B$2="2024-25",PGD182="End of period",PGD190="Revenue")),TRUE,FALSE)</f>
        <v>0</v>
      </c>
      <c r="PGE183" s="201" t="b">
        <f>IF(OR(AND('Validation summary'!$B$2="2022-23",PGE182="In-period"),AND('Validation summary'!$B$2="2023-24",PGE182="In-period"),AND('Validation summary'!$B$2="2024-25",PGE182="In-period"),AND('Validation summary'!$B$2="2024-25",PGE182="End of period",PGE190="Revenue")),TRUE,FALSE)</f>
        <v>0</v>
      </c>
      <c r="PGF183" s="201" t="b">
        <f>IF(OR(AND('Validation summary'!$B$2="2022-23",PGF182="In-period"),AND('Validation summary'!$B$2="2023-24",PGF182="In-period"),AND('Validation summary'!$B$2="2024-25",PGF182="In-period"),AND('Validation summary'!$B$2="2024-25",PGF182="End of period",PGF190="Revenue")),TRUE,FALSE)</f>
        <v>0</v>
      </c>
      <c r="PGG183" s="201" t="b">
        <f>IF(OR(AND('Validation summary'!$B$2="2022-23",PGG182="In-period"),AND('Validation summary'!$B$2="2023-24",PGG182="In-period"),AND('Validation summary'!$B$2="2024-25",PGG182="In-period"),AND('Validation summary'!$B$2="2024-25",PGG182="End of period",PGG190="Revenue")),TRUE,FALSE)</f>
        <v>0</v>
      </c>
      <c r="PGH183" s="201" t="b">
        <f>IF(OR(AND('Validation summary'!$B$2="2022-23",PGH182="In-period"),AND('Validation summary'!$B$2="2023-24",PGH182="In-period"),AND('Validation summary'!$B$2="2024-25",PGH182="In-period"),AND('Validation summary'!$B$2="2024-25",PGH182="End of period",PGH190="Revenue")),TRUE,FALSE)</f>
        <v>0</v>
      </c>
      <c r="PGI183" s="201" t="b">
        <f>IF(OR(AND('Validation summary'!$B$2="2022-23",PGI182="In-period"),AND('Validation summary'!$B$2="2023-24",PGI182="In-period"),AND('Validation summary'!$B$2="2024-25",PGI182="In-period"),AND('Validation summary'!$B$2="2024-25",PGI182="End of period",PGI190="Revenue")),TRUE,FALSE)</f>
        <v>0</v>
      </c>
      <c r="PGJ183" s="201" t="b">
        <f>IF(OR(AND('Validation summary'!$B$2="2022-23",PGJ182="In-period"),AND('Validation summary'!$B$2="2023-24",PGJ182="In-period"),AND('Validation summary'!$B$2="2024-25",PGJ182="In-period"),AND('Validation summary'!$B$2="2024-25",PGJ182="End of period",PGJ190="Revenue")),TRUE,FALSE)</f>
        <v>0</v>
      </c>
      <c r="PGK183" s="201" t="b">
        <f>IF(OR(AND('Validation summary'!$B$2="2022-23",PGK182="In-period"),AND('Validation summary'!$B$2="2023-24",PGK182="In-period"),AND('Validation summary'!$B$2="2024-25",PGK182="In-period"),AND('Validation summary'!$B$2="2024-25",PGK182="End of period",PGK190="Revenue")),TRUE,FALSE)</f>
        <v>0</v>
      </c>
      <c r="PGL183" s="201" t="b">
        <f>IF(OR(AND('Validation summary'!$B$2="2022-23",PGL182="In-period"),AND('Validation summary'!$B$2="2023-24",PGL182="In-period"),AND('Validation summary'!$B$2="2024-25",PGL182="In-period"),AND('Validation summary'!$B$2="2024-25",PGL182="End of period",PGL190="Revenue")),TRUE,FALSE)</f>
        <v>0</v>
      </c>
      <c r="PGM183" s="201" t="b">
        <f>IF(OR(AND('Validation summary'!$B$2="2022-23",PGM182="In-period"),AND('Validation summary'!$B$2="2023-24",PGM182="In-period"),AND('Validation summary'!$B$2="2024-25",PGM182="In-period"),AND('Validation summary'!$B$2="2024-25",PGM182="End of period",PGM190="Revenue")),TRUE,FALSE)</f>
        <v>0</v>
      </c>
      <c r="PGN183" s="201" t="b">
        <f>IF(OR(AND('Validation summary'!$B$2="2022-23",PGN182="In-period"),AND('Validation summary'!$B$2="2023-24",PGN182="In-period"),AND('Validation summary'!$B$2="2024-25",PGN182="In-period"),AND('Validation summary'!$B$2="2024-25",PGN182="End of period",PGN190="Revenue")),TRUE,FALSE)</f>
        <v>0</v>
      </c>
      <c r="PGO183" s="201" t="b">
        <f>IF(OR(AND('Validation summary'!$B$2="2022-23",PGO182="In-period"),AND('Validation summary'!$B$2="2023-24",PGO182="In-period"),AND('Validation summary'!$B$2="2024-25",PGO182="In-period"),AND('Validation summary'!$B$2="2024-25",PGO182="End of period",PGO190="Revenue")),TRUE,FALSE)</f>
        <v>0</v>
      </c>
      <c r="PGP183" s="201" t="b">
        <f>IF(OR(AND('Validation summary'!$B$2="2022-23",PGP182="In-period"),AND('Validation summary'!$B$2="2023-24",PGP182="In-period"),AND('Validation summary'!$B$2="2024-25",PGP182="In-period"),AND('Validation summary'!$B$2="2024-25",PGP182="End of period",PGP190="Revenue")),TRUE,FALSE)</f>
        <v>0</v>
      </c>
      <c r="PGQ183" s="201" t="b">
        <f>IF(OR(AND('Validation summary'!$B$2="2022-23",PGQ182="In-period"),AND('Validation summary'!$B$2="2023-24",PGQ182="In-period"),AND('Validation summary'!$B$2="2024-25",PGQ182="In-period"),AND('Validation summary'!$B$2="2024-25",PGQ182="End of period",PGQ190="Revenue")),TRUE,FALSE)</f>
        <v>0</v>
      </c>
      <c r="PGR183" s="201" t="b">
        <f>IF(OR(AND('Validation summary'!$B$2="2022-23",PGR182="In-period"),AND('Validation summary'!$B$2="2023-24",PGR182="In-period"),AND('Validation summary'!$B$2="2024-25",PGR182="In-period"),AND('Validation summary'!$B$2="2024-25",PGR182="End of period",PGR190="Revenue")),TRUE,FALSE)</f>
        <v>0</v>
      </c>
      <c r="PGS183" s="201" t="b">
        <f>IF(OR(AND('Validation summary'!$B$2="2022-23",PGS182="In-period"),AND('Validation summary'!$B$2="2023-24",PGS182="In-period"),AND('Validation summary'!$B$2="2024-25",PGS182="In-period"),AND('Validation summary'!$B$2="2024-25",PGS182="End of period",PGS190="Revenue")),TRUE,FALSE)</f>
        <v>0</v>
      </c>
      <c r="PGT183" s="201" t="b">
        <f>IF(OR(AND('Validation summary'!$B$2="2022-23",PGT182="In-period"),AND('Validation summary'!$B$2="2023-24",PGT182="In-period"),AND('Validation summary'!$B$2="2024-25",PGT182="In-period"),AND('Validation summary'!$B$2="2024-25",PGT182="End of period",PGT190="Revenue")),TRUE,FALSE)</f>
        <v>0</v>
      </c>
      <c r="PGU183" s="201" t="b">
        <f>IF(OR(AND('Validation summary'!$B$2="2022-23",PGU182="In-period"),AND('Validation summary'!$B$2="2023-24",PGU182="In-period"),AND('Validation summary'!$B$2="2024-25",PGU182="In-period"),AND('Validation summary'!$B$2="2024-25",PGU182="End of period",PGU190="Revenue")),TRUE,FALSE)</f>
        <v>0</v>
      </c>
      <c r="PGV183" s="201" t="b">
        <f>IF(OR(AND('Validation summary'!$B$2="2022-23",PGV182="In-period"),AND('Validation summary'!$B$2="2023-24",PGV182="In-period"),AND('Validation summary'!$B$2="2024-25",PGV182="In-period"),AND('Validation summary'!$B$2="2024-25",PGV182="End of period",PGV190="Revenue")),TRUE,FALSE)</f>
        <v>0</v>
      </c>
      <c r="PGW183" s="201" t="b">
        <f>IF(OR(AND('Validation summary'!$B$2="2022-23",PGW182="In-period"),AND('Validation summary'!$B$2="2023-24",PGW182="In-period"),AND('Validation summary'!$B$2="2024-25",PGW182="In-period"),AND('Validation summary'!$B$2="2024-25",PGW182="End of period",PGW190="Revenue")),TRUE,FALSE)</f>
        <v>0</v>
      </c>
      <c r="PGX183" s="201" t="b">
        <f>IF(OR(AND('Validation summary'!$B$2="2022-23",PGX182="In-period"),AND('Validation summary'!$B$2="2023-24",PGX182="In-period"),AND('Validation summary'!$B$2="2024-25",PGX182="In-period"),AND('Validation summary'!$B$2="2024-25",PGX182="End of period",PGX190="Revenue")),TRUE,FALSE)</f>
        <v>0</v>
      </c>
      <c r="PGY183" s="201" t="b">
        <f>IF(OR(AND('Validation summary'!$B$2="2022-23",PGY182="In-period"),AND('Validation summary'!$B$2="2023-24",PGY182="In-period"),AND('Validation summary'!$B$2="2024-25",PGY182="In-period"),AND('Validation summary'!$B$2="2024-25",PGY182="End of period",PGY190="Revenue")),TRUE,FALSE)</f>
        <v>0</v>
      </c>
      <c r="PGZ183" s="201" t="b">
        <f>IF(OR(AND('Validation summary'!$B$2="2022-23",PGZ182="In-period"),AND('Validation summary'!$B$2="2023-24",PGZ182="In-period"),AND('Validation summary'!$B$2="2024-25",PGZ182="In-period"),AND('Validation summary'!$B$2="2024-25",PGZ182="End of period",PGZ190="Revenue")),TRUE,FALSE)</f>
        <v>0</v>
      </c>
      <c r="PHA183" s="201" t="b">
        <f>IF(OR(AND('Validation summary'!$B$2="2022-23",PHA182="In-period"),AND('Validation summary'!$B$2="2023-24",PHA182="In-period"),AND('Validation summary'!$B$2="2024-25",PHA182="In-period"),AND('Validation summary'!$B$2="2024-25",PHA182="End of period",PHA190="Revenue")),TRUE,FALSE)</f>
        <v>0</v>
      </c>
      <c r="PHB183" s="201" t="b">
        <f>IF(OR(AND('Validation summary'!$B$2="2022-23",PHB182="In-period"),AND('Validation summary'!$B$2="2023-24",PHB182="In-period"),AND('Validation summary'!$B$2="2024-25",PHB182="In-period"),AND('Validation summary'!$B$2="2024-25",PHB182="End of period",PHB190="Revenue")),TRUE,FALSE)</f>
        <v>0</v>
      </c>
      <c r="PHC183" s="201" t="b">
        <f>IF(OR(AND('Validation summary'!$B$2="2022-23",PHC182="In-period"),AND('Validation summary'!$B$2="2023-24",PHC182="In-period"),AND('Validation summary'!$B$2="2024-25",PHC182="In-period"),AND('Validation summary'!$B$2="2024-25",PHC182="End of period",PHC190="Revenue")),TRUE,FALSE)</f>
        <v>0</v>
      </c>
      <c r="PHD183" s="201" t="b">
        <f>IF(OR(AND('Validation summary'!$B$2="2022-23",PHD182="In-period"),AND('Validation summary'!$B$2="2023-24",PHD182="In-period"),AND('Validation summary'!$B$2="2024-25",PHD182="In-period"),AND('Validation summary'!$B$2="2024-25",PHD182="End of period",PHD190="Revenue")),TRUE,FALSE)</f>
        <v>0</v>
      </c>
      <c r="PHE183" s="201" t="b">
        <f>IF(OR(AND('Validation summary'!$B$2="2022-23",PHE182="In-period"),AND('Validation summary'!$B$2="2023-24",PHE182="In-period"),AND('Validation summary'!$B$2="2024-25",PHE182="In-period"),AND('Validation summary'!$B$2="2024-25",PHE182="End of period",PHE190="Revenue")),TRUE,FALSE)</f>
        <v>0</v>
      </c>
      <c r="PHF183" s="201" t="b">
        <f>IF(OR(AND('Validation summary'!$B$2="2022-23",PHF182="In-period"),AND('Validation summary'!$B$2="2023-24",PHF182="In-period"),AND('Validation summary'!$B$2="2024-25",PHF182="In-period"),AND('Validation summary'!$B$2="2024-25",PHF182="End of period",PHF190="Revenue")),TRUE,FALSE)</f>
        <v>0</v>
      </c>
      <c r="PHG183" s="201" t="b">
        <f>IF(OR(AND('Validation summary'!$B$2="2022-23",PHG182="In-period"),AND('Validation summary'!$B$2="2023-24",PHG182="In-period"),AND('Validation summary'!$B$2="2024-25",PHG182="In-period"),AND('Validation summary'!$B$2="2024-25",PHG182="End of period",PHG190="Revenue")),TRUE,FALSE)</f>
        <v>0</v>
      </c>
      <c r="PHH183" s="201" t="b">
        <f>IF(OR(AND('Validation summary'!$B$2="2022-23",PHH182="In-period"),AND('Validation summary'!$B$2="2023-24",PHH182="In-period"),AND('Validation summary'!$B$2="2024-25",PHH182="In-period"),AND('Validation summary'!$B$2="2024-25",PHH182="End of period",PHH190="Revenue")),TRUE,FALSE)</f>
        <v>0</v>
      </c>
      <c r="PHI183" s="201" t="b">
        <f>IF(OR(AND('Validation summary'!$B$2="2022-23",PHI182="In-period"),AND('Validation summary'!$B$2="2023-24",PHI182="In-period"),AND('Validation summary'!$B$2="2024-25",PHI182="In-period"),AND('Validation summary'!$B$2="2024-25",PHI182="End of period",PHI190="Revenue")),TRUE,FALSE)</f>
        <v>0</v>
      </c>
      <c r="PHJ183" s="201" t="b">
        <f>IF(OR(AND('Validation summary'!$B$2="2022-23",PHJ182="In-period"),AND('Validation summary'!$B$2="2023-24",PHJ182="In-period"),AND('Validation summary'!$B$2="2024-25",PHJ182="In-period"),AND('Validation summary'!$B$2="2024-25",PHJ182="End of period",PHJ190="Revenue")),TRUE,FALSE)</f>
        <v>0</v>
      </c>
      <c r="PHK183" s="201" t="b">
        <f>IF(OR(AND('Validation summary'!$B$2="2022-23",PHK182="In-period"),AND('Validation summary'!$B$2="2023-24",PHK182="In-period"),AND('Validation summary'!$B$2="2024-25",PHK182="In-period"),AND('Validation summary'!$B$2="2024-25",PHK182="End of period",PHK190="Revenue")),TRUE,FALSE)</f>
        <v>0</v>
      </c>
      <c r="PHL183" s="201" t="b">
        <f>IF(OR(AND('Validation summary'!$B$2="2022-23",PHL182="In-period"),AND('Validation summary'!$B$2="2023-24",PHL182="In-period"),AND('Validation summary'!$B$2="2024-25",PHL182="In-period"),AND('Validation summary'!$B$2="2024-25",PHL182="End of period",PHL190="Revenue")),TRUE,FALSE)</f>
        <v>0</v>
      </c>
      <c r="PHM183" s="201" t="b">
        <f>IF(OR(AND('Validation summary'!$B$2="2022-23",PHM182="In-period"),AND('Validation summary'!$B$2="2023-24",PHM182="In-period"),AND('Validation summary'!$B$2="2024-25",PHM182="In-period"),AND('Validation summary'!$B$2="2024-25",PHM182="End of period",PHM190="Revenue")),TRUE,FALSE)</f>
        <v>0</v>
      </c>
      <c r="PHN183" s="201" t="b">
        <f>IF(OR(AND('Validation summary'!$B$2="2022-23",PHN182="In-period"),AND('Validation summary'!$B$2="2023-24",PHN182="In-period"),AND('Validation summary'!$B$2="2024-25",PHN182="In-period"),AND('Validation summary'!$B$2="2024-25",PHN182="End of period",PHN190="Revenue")),TRUE,FALSE)</f>
        <v>0</v>
      </c>
      <c r="PHO183" s="201" t="b">
        <f>IF(OR(AND('Validation summary'!$B$2="2022-23",PHO182="In-period"),AND('Validation summary'!$B$2="2023-24",PHO182="In-period"),AND('Validation summary'!$B$2="2024-25",PHO182="In-period"),AND('Validation summary'!$B$2="2024-25",PHO182="End of period",PHO190="Revenue")),TRUE,FALSE)</f>
        <v>0</v>
      </c>
      <c r="PHP183" s="201" t="b">
        <f>IF(OR(AND('Validation summary'!$B$2="2022-23",PHP182="In-period"),AND('Validation summary'!$B$2="2023-24",PHP182="In-period"),AND('Validation summary'!$B$2="2024-25",PHP182="In-period"),AND('Validation summary'!$B$2="2024-25",PHP182="End of period",PHP190="Revenue")),TRUE,FALSE)</f>
        <v>0</v>
      </c>
      <c r="PHQ183" s="201" t="b">
        <f>IF(OR(AND('Validation summary'!$B$2="2022-23",PHQ182="In-period"),AND('Validation summary'!$B$2="2023-24",PHQ182="In-period"),AND('Validation summary'!$B$2="2024-25",PHQ182="In-period"),AND('Validation summary'!$B$2="2024-25",PHQ182="End of period",PHQ190="Revenue")),TRUE,FALSE)</f>
        <v>0</v>
      </c>
      <c r="PHR183" s="201" t="b">
        <f>IF(OR(AND('Validation summary'!$B$2="2022-23",PHR182="In-period"),AND('Validation summary'!$B$2="2023-24",PHR182="In-period"),AND('Validation summary'!$B$2="2024-25",PHR182="In-period"),AND('Validation summary'!$B$2="2024-25",PHR182="End of period",PHR190="Revenue")),TRUE,FALSE)</f>
        <v>0</v>
      </c>
      <c r="PHS183" s="201" t="b">
        <f>IF(OR(AND('Validation summary'!$B$2="2022-23",PHS182="In-period"),AND('Validation summary'!$B$2="2023-24",PHS182="In-period"),AND('Validation summary'!$B$2="2024-25",PHS182="In-period"),AND('Validation summary'!$B$2="2024-25",PHS182="End of period",PHS190="Revenue")),TRUE,FALSE)</f>
        <v>0</v>
      </c>
      <c r="PHT183" s="201" t="b">
        <f>IF(OR(AND('Validation summary'!$B$2="2022-23",PHT182="In-period"),AND('Validation summary'!$B$2="2023-24",PHT182="In-period"),AND('Validation summary'!$B$2="2024-25",PHT182="In-period"),AND('Validation summary'!$B$2="2024-25",PHT182="End of period",PHT190="Revenue")),TRUE,FALSE)</f>
        <v>0</v>
      </c>
      <c r="PHU183" s="201" t="b">
        <f>IF(OR(AND('Validation summary'!$B$2="2022-23",PHU182="In-period"),AND('Validation summary'!$B$2="2023-24",PHU182="In-period"),AND('Validation summary'!$B$2="2024-25",PHU182="In-period"),AND('Validation summary'!$B$2="2024-25",PHU182="End of period",PHU190="Revenue")),TRUE,FALSE)</f>
        <v>0</v>
      </c>
      <c r="PHV183" s="201" t="b">
        <f>IF(OR(AND('Validation summary'!$B$2="2022-23",PHV182="In-period"),AND('Validation summary'!$B$2="2023-24",PHV182="In-period"),AND('Validation summary'!$B$2="2024-25",PHV182="In-period"),AND('Validation summary'!$B$2="2024-25",PHV182="End of period",PHV190="Revenue")),TRUE,FALSE)</f>
        <v>0</v>
      </c>
      <c r="PHW183" s="201" t="b">
        <f>IF(OR(AND('Validation summary'!$B$2="2022-23",PHW182="In-period"),AND('Validation summary'!$B$2="2023-24",PHW182="In-period"),AND('Validation summary'!$B$2="2024-25",PHW182="In-period"),AND('Validation summary'!$B$2="2024-25",PHW182="End of period",PHW190="Revenue")),TRUE,FALSE)</f>
        <v>0</v>
      </c>
      <c r="PHX183" s="201" t="b">
        <f>IF(OR(AND('Validation summary'!$B$2="2022-23",PHX182="In-period"),AND('Validation summary'!$B$2="2023-24",PHX182="In-period"),AND('Validation summary'!$B$2="2024-25",PHX182="In-period"),AND('Validation summary'!$B$2="2024-25",PHX182="End of period",PHX190="Revenue")),TRUE,FALSE)</f>
        <v>0</v>
      </c>
      <c r="PHY183" s="201" t="b">
        <f>IF(OR(AND('Validation summary'!$B$2="2022-23",PHY182="In-period"),AND('Validation summary'!$B$2="2023-24",PHY182="In-period"),AND('Validation summary'!$B$2="2024-25",PHY182="In-period"),AND('Validation summary'!$B$2="2024-25",PHY182="End of period",PHY190="Revenue")),TRUE,FALSE)</f>
        <v>0</v>
      </c>
      <c r="PHZ183" s="201" t="b">
        <f>IF(OR(AND('Validation summary'!$B$2="2022-23",PHZ182="In-period"),AND('Validation summary'!$B$2="2023-24",PHZ182="In-period"),AND('Validation summary'!$B$2="2024-25",PHZ182="In-period"),AND('Validation summary'!$B$2="2024-25",PHZ182="End of period",PHZ190="Revenue")),TRUE,FALSE)</f>
        <v>0</v>
      </c>
      <c r="PIA183" s="201" t="b">
        <f>IF(OR(AND('Validation summary'!$B$2="2022-23",PIA182="In-period"),AND('Validation summary'!$B$2="2023-24",PIA182="In-period"),AND('Validation summary'!$B$2="2024-25",PIA182="In-period"),AND('Validation summary'!$B$2="2024-25",PIA182="End of period",PIA190="Revenue")),TRUE,FALSE)</f>
        <v>0</v>
      </c>
      <c r="PIB183" s="201" t="b">
        <f>IF(OR(AND('Validation summary'!$B$2="2022-23",PIB182="In-period"),AND('Validation summary'!$B$2="2023-24",PIB182="In-period"),AND('Validation summary'!$B$2="2024-25",PIB182="In-period"),AND('Validation summary'!$B$2="2024-25",PIB182="End of period",PIB190="Revenue")),TRUE,FALSE)</f>
        <v>0</v>
      </c>
      <c r="PIC183" s="201" t="b">
        <f>IF(OR(AND('Validation summary'!$B$2="2022-23",PIC182="In-period"),AND('Validation summary'!$B$2="2023-24",PIC182="In-period"),AND('Validation summary'!$B$2="2024-25",PIC182="In-period"),AND('Validation summary'!$B$2="2024-25",PIC182="End of period",PIC190="Revenue")),TRUE,FALSE)</f>
        <v>0</v>
      </c>
      <c r="PID183" s="201" t="b">
        <f>IF(OR(AND('Validation summary'!$B$2="2022-23",PID182="In-period"),AND('Validation summary'!$B$2="2023-24",PID182="In-period"),AND('Validation summary'!$B$2="2024-25",PID182="In-period"),AND('Validation summary'!$B$2="2024-25",PID182="End of period",PID190="Revenue")),TRUE,FALSE)</f>
        <v>0</v>
      </c>
      <c r="PIE183" s="201" t="b">
        <f>IF(OR(AND('Validation summary'!$B$2="2022-23",PIE182="In-period"),AND('Validation summary'!$B$2="2023-24",PIE182="In-period"),AND('Validation summary'!$B$2="2024-25",PIE182="In-period"),AND('Validation summary'!$B$2="2024-25",PIE182="End of period",PIE190="Revenue")),TRUE,FALSE)</f>
        <v>0</v>
      </c>
      <c r="PIF183" s="201" t="b">
        <f>IF(OR(AND('Validation summary'!$B$2="2022-23",PIF182="In-period"),AND('Validation summary'!$B$2="2023-24",PIF182="In-period"),AND('Validation summary'!$B$2="2024-25",PIF182="In-period"),AND('Validation summary'!$B$2="2024-25",PIF182="End of period",PIF190="Revenue")),TRUE,FALSE)</f>
        <v>0</v>
      </c>
      <c r="PIG183" s="201" t="b">
        <f>IF(OR(AND('Validation summary'!$B$2="2022-23",PIG182="In-period"),AND('Validation summary'!$B$2="2023-24",PIG182="In-period"),AND('Validation summary'!$B$2="2024-25",PIG182="In-period"),AND('Validation summary'!$B$2="2024-25",PIG182="End of period",PIG190="Revenue")),TRUE,FALSE)</f>
        <v>0</v>
      </c>
      <c r="PIH183" s="201" t="b">
        <f>IF(OR(AND('Validation summary'!$B$2="2022-23",PIH182="In-period"),AND('Validation summary'!$B$2="2023-24",PIH182="In-period"),AND('Validation summary'!$B$2="2024-25",PIH182="In-period"),AND('Validation summary'!$B$2="2024-25",PIH182="End of period",PIH190="Revenue")),TRUE,FALSE)</f>
        <v>0</v>
      </c>
      <c r="PII183" s="201" t="b">
        <f>IF(OR(AND('Validation summary'!$B$2="2022-23",PII182="In-period"),AND('Validation summary'!$B$2="2023-24",PII182="In-period"),AND('Validation summary'!$B$2="2024-25",PII182="In-period"),AND('Validation summary'!$B$2="2024-25",PII182="End of period",PII190="Revenue")),TRUE,FALSE)</f>
        <v>0</v>
      </c>
      <c r="PIJ183" s="201" t="b">
        <f>IF(OR(AND('Validation summary'!$B$2="2022-23",PIJ182="In-period"),AND('Validation summary'!$B$2="2023-24",PIJ182="In-period"),AND('Validation summary'!$B$2="2024-25",PIJ182="In-period"),AND('Validation summary'!$B$2="2024-25",PIJ182="End of period",PIJ190="Revenue")),TRUE,FALSE)</f>
        <v>0</v>
      </c>
      <c r="PIK183" s="201" t="b">
        <f>IF(OR(AND('Validation summary'!$B$2="2022-23",PIK182="In-period"),AND('Validation summary'!$B$2="2023-24",PIK182="In-period"),AND('Validation summary'!$B$2="2024-25",PIK182="In-period"),AND('Validation summary'!$B$2="2024-25",PIK182="End of period",PIK190="Revenue")),TRUE,FALSE)</f>
        <v>0</v>
      </c>
      <c r="PIL183" s="201" t="b">
        <f>IF(OR(AND('Validation summary'!$B$2="2022-23",PIL182="In-period"),AND('Validation summary'!$B$2="2023-24",PIL182="In-period"),AND('Validation summary'!$B$2="2024-25",PIL182="In-period"),AND('Validation summary'!$B$2="2024-25",PIL182="End of period",PIL190="Revenue")),TRUE,FALSE)</f>
        <v>0</v>
      </c>
      <c r="PIM183" s="201" t="b">
        <f>IF(OR(AND('Validation summary'!$B$2="2022-23",PIM182="In-period"),AND('Validation summary'!$B$2="2023-24",PIM182="In-period"),AND('Validation summary'!$B$2="2024-25",PIM182="In-period"),AND('Validation summary'!$B$2="2024-25",PIM182="End of period",PIM190="Revenue")),TRUE,FALSE)</f>
        <v>0</v>
      </c>
      <c r="PIN183" s="201" t="b">
        <f>IF(OR(AND('Validation summary'!$B$2="2022-23",PIN182="In-period"),AND('Validation summary'!$B$2="2023-24",PIN182="In-period"),AND('Validation summary'!$B$2="2024-25",PIN182="In-period"),AND('Validation summary'!$B$2="2024-25",PIN182="End of period",PIN190="Revenue")),TRUE,FALSE)</f>
        <v>0</v>
      </c>
      <c r="PIO183" s="201" t="b">
        <f>IF(OR(AND('Validation summary'!$B$2="2022-23",PIO182="In-period"),AND('Validation summary'!$B$2="2023-24",PIO182="In-period"),AND('Validation summary'!$B$2="2024-25",PIO182="In-period"),AND('Validation summary'!$B$2="2024-25",PIO182="End of period",PIO190="Revenue")),TRUE,FALSE)</f>
        <v>0</v>
      </c>
      <c r="PIP183" s="201" t="b">
        <f>IF(OR(AND('Validation summary'!$B$2="2022-23",PIP182="In-period"),AND('Validation summary'!$B$2="2023-24",PIP182="In-period"),AND('Validation summary'!$B$2="2024-25",PIP182="In-period"),AND('Validation summary'!$B$2="2024-25",PIP182="End of period",PIP190="Revenue")),TRUE,FALSE)</f>
        <v>0</v>
      </c>
      <c r="PIQ183" s="201" t="b">
        <f>IF(OR(AND('Validation summary'!$B$2="2022-23",PIQ182="In-period"),AND('Validation summary'!$B$2="2023-24",PIQ182="In-period"),AND('Validation summary'!$B$2="2024-25",PIQ182="In-period"),AND('Validation summary'!$B$2="2024-25",PIQ182="End of period",PIQ190="Revenue")),TRUE,FALSE)</f>
        <v>0</v>
      </c>
      <c r="PIR183" s="201" t="b">
        <f>IF(OR(AND('Validation summary'!$B$2="2022-23",PIR182="In-period"),AND('Validation summary'!$B$2="2023-24",PIR182="In-period"),AND('Validation summary'!$B$2="2024-25",PIR182="In-period"),AND('Validation summary'!$B$2="2024-25",PIR182="End of period",PIR190="Revenue")),TRUE,FALSE)</f>
        <v>0</v>
      </c>
      <c r="PIS183" s="201" t="b">
        <f>IF(OR(AND('Validation summary'!$B$2="2022-23",PIS182="In-period"),AND('Validation summary'!$B$2="2023-24",PIS182="In-period"),AND('Validation summary'!$B$2="2024-25",PIS182="In-period"),AND('Validation summary'!$B$2="2024-25",PIS182="End of period",PIS190="Revenue")),TRUE,FALSE)</f>
        <v>0</v>
      </c>
      <c r="PIT183" s="201" t="b">
        <f>IF(OR(AND('Validation summary'!$B$2="2022-23",PIT182="In-period"),AND('Validation summary'!$B$2="2023-24",PIT182="In-period"),AND('Validation summary'!$B$2="2024-25",PIT182="In-period"),AND('Validation summary'!$B$2="2024-25",PIT182="End of period",PIT190="Revenue")),TRUE,FALSE)</f>
        <v>0</v>
      </c>
      <c r="PIU183" s="201" t="b">
        <f>IF(OR(AND('Validation summary'!$B$2="2022-23",PIU182="In-period"),AND('Validation summary'!$B$2="2023-24",PIU182="In-period"),AND('Validation summary'!$B$2="2024-25",PIU182="In-period"),AND('Validation summary'!$B$2="2024-25",PIU182="End of period",PIU190="Revenue")),TRUE,FALSE)</f>
        <v>0</v>
      </c>
      <c r="PIV183" s="201" t="b">
        <f>IF(OR(AND('Validation summary'!$B$2="2022-23",PIV182="In-period"),AND('Validation summary'!$B$2="2023-24",PIV182="In-period"),AND('Validation summary'!$B$2="2024-25",PIV182="In-period"),AND('Validation summary'!$B$2="2024-25",PIV182="End of period",PIV190="Revenue")),TRUE,FALSE)</f>
        <v>0</v>
      </c>
      <c r="PIW183" s="201" t="b">
        <f>IF(OR(AND('Validation summary'!$B$2="2022-23",PIW182="In-period"),AND('Validation summary'!$B$2="2023-24",PIW182="In-period"),AND('Validation summary'!$B$2="2024-25",PIW182="In-period"),AND('Validation summary'!$B$2="2024-25",PIW182="End of period",PIW190="Revenue")),TRUE,FALSE)</f>
        <v>0</v>
      </c>
      <c r="PIX183" s="201" t="b">
        <f>IF(OR(AND('Validation summary'!$B$2="2022-23",PIX182="In-period"),AND('Validation summary'!$B$2="2023-24",PIX182="In-period"),AND('Validation summary'!$B$2="2024-25",PIX182="In-period"),AND('Validation summary'!$B$2="2024-25",PIX182="End of period",PIX190="Revenue")),TRUE,FALSE)</f>
        <v>0</v>
      </c>
      <c r="PIY183" s="201" t="b">
        <f>IF(OR(AND('Validation summary'!$B$2="2022-23",PIY182="In-period"),AND('Validation summary'!$B$2="2023-24",PIY182="In-period"),AND('Validation summary'!$B$2="2024-25",PIY182="In-period"),AND('Validation summary'!$B$2="2024-25",PIY182="End of period",PIY190="Revenue")),TRUE,FALSE)</f>
        <v>0</v>
      </c>
      <c r="PIZ183" s="201" t="b">
        <f>IF(OR(AND('Validation summary'!$B$2="2022-23",PIZ182="In-period"),AND('Validation summary'!$B$2="2023-24",PIZ182="In-period"),AND('Validation summary'!$B$2="2024-25",PIZ182="In-period"),AND('Validation summary'!$B$2="2024-25",PIZ182="End of period",PIZ190="Revenue")),TRUE,FALSE)</f>
        <v>0</v>
      </c>
      <c r="PJA183" s="201" t="b">
        <f>IF(OR(AND('Validation summary'!$B$2="2022-23",PJA182="In-period"),AND('Validation summary'!$B$2="2023-24",PJA182="In-period"),AND('Validation summary'!$B$2="2024-25",PJA182="In-period"),AND('Validation summary'!$B$2="2024-25",PJA182="End of period",PJA190="Revenue")),TRUE,FALSE)</f>
        <v>0</v>
      </c>
      <c r="PJB183" s="201" t="b">
        <f>IF(OR(AND('Validation summary'!$B$2="2022-23",PJB182="In-period"),AND('Validation summary'!$B$2="2023-24",PJB182="In-period"),AND('Validation summary'!$B$2="2024-25",PJB182="In-period"),AND('Validation summary'!$B$2="2024-25",PJB182="End of period",PJB190="Revenue")),TRUE,FALSE)</f>
        <v>0</v>
      </c>
      <c r="PJC183" s="201" t="b">
        <f>IF(OR(AND('Validation summary'!$B$2="2022-23",PJC182="In-period"),AND('Validation summary'!$B$2="2023-24",PJC182="In-period"),AND('Validation summary'!$B$2="2024-25",PJC182="In-period"),AND('Validation summary'!$B$2="2024-25",PJC182="End of period",PJC190="Revenue")),TRUE,FALSE)</f>
        <v>0</v>
      </c>
      <c r="PJD183" s="201" t="b">
        <f>IF(OR(AND('Validation summary'!$B$2="2022-23",PJD182="In-period"),AND('Validation summary'!$B$2="2023-24",PJD182="In-period"),AND('Validation summary'!$B$2="2024-25",PJD182="In-period"),AND('Validation summary'!$B$2="2024-25",PJD182="End of period",PJD190="Revenue")),TRUE,FALSE)</f>
        <v>0</v>
      </c>
      <c r="PJE183" s="201" t="b">
        <f>IF(OR(AND('Validation summary'!$B$2="2022-23",PJE182="In-period"),AND('Validation summary'!$B$2="2023-24",PJE182="In-period"),AND('Validation summary'!$B$2="2024-25",PJE182="In-period"),AND('Validation summary'!$B$2="2024-25",PJE182="End of period",PJE190="Revenue")),TRUE,FALSE)</f>
        <v>0</v>
      </c>
      <c r="PJF183" s="201" t="b">
        <f>IF(OR(AND('Validation summary'!$B$2="2022-23",PJF182="In-period"),AND('Validation summary'!$B$2="2023-24",PJF182="In-period"),AND('Validation summary'!$B$2="2024-25",PJF182="In-period"),AND('Validation summary'!$B$2="2024-25",PJF182="End of period",PJF190="Revenue")),TRUE,FALSE)</f>
        <v>0</v>
      </c>
      <c r="PJG183" s="201" t="b">
        <f>IF(OR(AND('Validation summary'!$B$2="2022-23",PJG182="In-period"),AND('Validation summary'!$B$2="2023-24",PJG182="In-period"),AND('Validation summary'!$B$2="2024-25",PJG182="In-period"),AND('Validation summary'!$B$2="2024-25",PJG182="End of period",PJG190="Revenue")),TRUE,FALSE)</f>
        <v>0</v>
      </c>
      <c r="PJH183" s="201" t="b">
        <f>IF(OR(AND('Validation summary'!$B$2="2022-23",PJH182="In-period"),AND('Validation summary'!$B$2="2023-24",PJH182="In-period"),AND('Validation summary'!$B$2="2024-25",PJH182="In-period"),AND('Validation summary'!$B$2="2024-25",PJH182="End of period",PJH190="Revenue")),TRUE,FALSE)</f>
        <v>0</v>
      </c>
      <c r="PJI183" s="201" t="b">
        <f>IF(OR(AND('Validation summary'!$B$2="2022-23",PJI182="In-period"),AND('Validation summary'!$B$2="2023-24",PJI182="In-period"),AND('Validation summary'!$B$2="2024-25",PJI182="In-period"),AND('Validation summary'!$B$2="2024-25",PJI182="End of period",PJI190="Revenue")),TRUE,FALSE)</f>
        <v>0</v>
      </c>
      <c r="PJJ183" s="201" t="b">
        <f>IF(OR(AND('Validation summary'!$B$2="2022-23",PJJ182="In-period"),AND('Validation summary'!$B$2="2023-24",PJJ182="In-period"),AND('Validation summary'!$B$2="2024-25",PJJ182="In-period"),AND('Validation summary'!$B$2="2024-25",PJJ182="End of period",PJJ190="Revenue")),TRUE,FALSE)</f>
        <v>0</v>
      </c>
      <c r="PJK183" s="201" t="b">
        <f>IF(OR(AND('Validation summary'!$B$2="2022-23",PJK182="In-period"),AND('Validation summary'!$B$2="2023-24",PJK182="In-period"),AND('Validation summary'!$B$2="2024-25",PJK182="In-period"),AND('Validation summary'!$B$2="2024-25",PJK182="End of period",PJK190="Revenue")),TRUE,FALSE)</f>
        <v>0</v>
      </c>
      <c r="PJL183" s="201" t="b">
        <f>IF(OR(AND('Validation summary'!$B$2="2022-23",PJL182="In-period"),AND('Validation summary'!$B$2="2023-24",PJL182="In-period"),AND('Validation summary'!$B$2="2024-25",PJL182="In-period"),AND('Validation summary'!$B$2="2024-25",PJL182="End of period",PJL190="Revenue")),TRUE,FALSE)</f>
        <v>0</v>
      </c>
      <c r="PJM183" s="201" t="b">
        <f>IF(OR(AND('Validation summary'!$B$2="2022-23",PJM182="In-period"),AND('Validation summary'!$B$2="2023-24",PJM182="In-period"),AND('Validation summary'!$B$2="2024-25",PJM182="In-period"),AND('Validation summary'!$B$2="2024-25",PJM182="End of period",PJM190="Revenue")),TRUE,FALSE)</f>
        <v>0</v>
      </c>
      <c r="PJN183" s="201" t="b">
        <f>IF(OR(AND('Validation summary'!$B$2="2022-23",PJN182="In-period"),AND('Validation summary'!$B$2="2023-24",PJN182="In-period"),AND('Validation summary'!$B$2="2024-25",PJN182="In-period"),AND('Validation summary'!$B$2="2024-25",PJN182="End of period",PJN190="Revenue")),TRUE,FALSE)</f>
        <v>0</v>
      </c>
      <c r="PJO183" s="201" t="b">
        <f>IF(OR(AND('Validation summary'!$B$2="2022-23",PJO182="In-period"),AND('Validation summary'!$B$2="2023-24",PJO182="In-period"),AND('Validation summary'!$B$2="2024-25",PJO182="In-period"),AND('Validation summary'!$B$2="2024-25",PJO182="End of period",PJO190="Revenue")),TRUE,FALSE)</f>
        <v>0</v>
      </c>
      <c r="PJP183" s="201" t="b">
        <f>IF(OR(AND('Validation summary'!$B$2="2022-23",PJP182="In-period"),AND('Validation summary'!$B$2="2023-24",PJP182="In-period"),AND('Validation summary'!$B$2="2024-25",PJP182="In-period"),AND('Validation summary'!$B$2="2024-25",PJP182="End of period",PJP190="Revenue")),TRUE,FALSE)</f>
        <v>0</v>
      </c>
      <c r="PJQ183" s="201" t="b">
        <f>IF(OR(AND('Validation summary'!$B$2="2022-23",PJQ182="In-period"),AND('Validation summary'!$B$2="2023-24",PJQ182="In-period"),AND('Validation summary'!$B$2="2024-25",PJQ182="In-period"),AND('Validation summary'!$B$2="2024-25",PJQ182="End of period",PJQ190="Revenue")),TRUE,FALSE)</f>
        <v>0</v>
      </c>
      <c r="PJR183" s="201" t="b">
        <f>IF(OR(AND('Validation summary'!$B$2="2022-23",PJR182="In-period"),AND('Validation summary'!$B$2="2023-24",PJR182="In-period"),AND('Validation summary'!$B$2="2024-25",PJR182="In-period"),AND('Validation summary'!$B$2="2024-25",PJR182="End of period",PJR190="Revenue")),TRUE,FALSE)</f>
        <v>0</v>
      </c>
      <c r="PJS183" s="201" t="b">
        <f>IF(OR(AND('Validation summary'!$B$2="2022-23",PJS182="In-period"),AND('Validation summary'!$B$2="2023-24",PJS182="In-period"),AND('Validation summary'!$B$2="2024-25",PJS182="In-period"),AND('Validation summary'!$B$2="2024-25",PJS182="End of period",PJS190="Revenue")),TRUE,FALSE)</f>
        <v>0</v>
      </c>
      <c r="PJT183" s="201" t="b">
        <f>IF(OR(AND('Validation summary'!$B$2="2022-23",PJT182="In-period"),AND('Validation summary'!$B$2="2023-24",PJT182="In-period"),AND('Validation summary'!$B$2="2024-25",PJT182="In-period"),AND('Validation summary'!$B$2="2024-25",PJT182="End of period",PJT190="Revenue")),TRUE,FALSE)</f>
        <v>0</v>
      </c>
      <c r="PJU183" s="201" t="b">
        <f>IF(OR(AND('Validation summary'!$B$2="2022-23",PJU182="In-period"),AND('Validation summary'!$B$2="2023-24",PJU182="In-period"),AND('Validation summary'!$B$2="2024-25",PJU182="In-period"),AND('Validation summary'!$B$2="2024-25",PJU182="End of period",PJU190="Revenue")),TRUE,FALSE)</f>
        <v>0</v>
      </c>
      <c r="PJV183" s="201" t="b">
        <f>IF(OR(AND('Validation summary'!$B$2="2022-23",PJV182="In-period"),AND('Validation summary'!$B$2="2023-24",PJV182="In-period"),AND('Validation summary'!$B$2="2024-25",PJV182="In-period"),AND('Validation summary'!$B$2="2024-25",PJV182="End of period",PJV190="Revenue")),TRUE,FALSE)</f>
        <v>0</v>
      </c>
      <c r="PJW183" s="201" t="b">
        <f>IF(OR(AND('Validation summary'!$B$2="2022-23",PJW182="In-period"),AND('Validation summary'!$B$2="2023-24",PJW182="In-period"),AND('Validation summary'!$B$2="2024-25",PJW182="In-period"),AND('Validation summary'!$B$2="2024-25",PJW182="End of period",PJW190="Revenue")),TRUE,FALSE)</f>
        <v>0</v>
      </c>
      <c r="PJX183" s="201" t="b">
        <f>IF(OR(AND('Validation summary'!$B$2="2022-23",PJX182="In-period"),AND('Validation summary'!$B$2="2023-24",PJX182="In-period"),AND('Validation summary'!$B$2="2024-25",PJX182="In-period"),AND('Validation summary'!$B$2="2024-25",PJX182="End of period",PJX190="Revenue")),TRUE,FALSE)</f>
        <v>0</v>
      </c>
      <c r="PJY183" s="201" t="b">
        <f>IF(OR(AND('Validation summary'!$B$2="2022-23",PJY182="In-period"),AND('Validation summary'!$B$2="2023-24",PJY182="In-period"),AND('Validation summary'!$B$2="2024-25",PJY182="In-period"),AND('Validation summary'!$B$2="2024-25",PJY182="End of period",PJY190="Revenue")),TRUE,FALSE)</f>
        <v>0</v>
      </c>
      <c r="PJZ183" s="201" t="b">
        <f>IF(OR(AND('Validation summary'!$B$2="2022-23",PJZ182="In-period"),AND('Validation summary'!$B$2="2023-24",PJZ182="In-period"),AND('Validation summary'!$B$2="2024-25",PJZ182="In-period"),AND('Validation summary'!$B$2="2024-25",PJZ182="End of period",PJZ190="Revenue")),TRUE,FALSE)</f>
        <v>0</v>
      </c>
      <c r="PKA183" s="201" t="b">
        <f>IF(OR(AND('Validation summary'!$B$2="2022-23",PKA182="In-period"),AND('Validation summary'!$B$2="2023-24",PKA182="In-period"),AND('Validation summary'!$B$2="2024-25",PKA182="In-period"),AND('Validation summary'!$B$2="2024-25",PKA182="End of period",PKA190="Revenue")),TRUE,FALSE)</f>
        <v>0</v>
      </c>
      <c r="PKB183" s="201" t="b">
        <f>IF(OR(AND('Validation summary'!$B$2="2022-23",PKB182="In-period"),AND('Validation summary'!$B$2="2023-24",PKB182="In-period"),AND('Validation summary'!$B$2="2024-25",PKB182="In-period"),AND('Validation summary'!$B$2="2024-25",PKB182="End of period",PKB190="Revenue")),TRUE,FALSE)</f>
        <v>0</v>
      </c>
      <c r="PKC183" s="201" t="b">
        <f>IF(OR(AND('Validation summary'!$B$2="2022-23",PKC182="In-period"),AND('Validation summary'!$B$2="2023-24",PKC182="In-period"),AND('Validation summary'!$B$2="2024-25",PKC182="In-period"),AND('Validation summary'!$B$2="2024-25",PKC182="End of period",PKC190="Revenue")),TRUE,FALSE)</f>
        <v>0</v>
      </c>
      <c r="PKD183" s="201" t="b">
        <f>IF(OR(AND('Validation summary'!$B$2="2022-23",PKD182="In-period"),AND('Validation summary'!$B$2="2023-24",PKD182="In-period"),AND('Validation summary'!$B$2="2024-25",PKD182="In-period"),AND('Validation summary'!$B$2="2024-25",PKD182="End of period",PKD190="Revenue")),TRUE,FALSE)</f>
        <v>0</v>
      </c>
      <c r="PKE183" s="201" t="b">
        <f>IF(OR(AND('Validation summary'!$B$2="2022-23",PKE182="In-period"),AND('Validation summary'!$B$2="2023-24",PKE182="In-period"),AND('Validation summary'!$B$2="2024-25",PKE182="In-period"),AND('Validation summary'!$B$2="2024-25",PKE182="End of period",PKE190="Revenue")),TRUE,FALSE)</f>
        <v>0</v>
      </c>
      <c r="PKF183" s="201" t="b">
        <f>IF(OR(AND('Validation summary'!$B$2="2022-23",PKF182="In-period"),AND('Validation summary'!$B$2="2023-24",PKF182="In-period"),AND('Validation summary'!$B$2="2024-25",PKF182="In-period"),AND('Validation summary'!$B$2="2024-25",PKF182="End of period",PKF190="Revenue")),TRUE,FALSE)</f>
        <v>0</v>
      </c>
      <c r="PKG183" s="201" t="b">
        <f>IF(OR(AND('Validation summary'!$B$2="2022-23",PKG182="In-period"),AND('Validation summary'!$B$2="2023-24",PKG182="In-period"),AND('Validation summary'!$B$2="2024-25",PKG182="In-period"),AND('Validation summary'!$B$2="2024-25",PKG182="End of period",PKG190="Revenue")),TRUE,FALSE)</f>
        <v>0</v>
      </c>
      <c r="PKH183" s="201" t="b">
        <f>IF(OR(AND('Validation summary'!$B$2="2022-23",PKH182="In-period"),AND('Validation summary'!$B$2="2023-24",PKH182="In-period"),AND('Validation summary'!$B$2="2024-25",PKH182="In-period"),AND('Validation summary'!$B$2="2024-25",PKH182="End of period",PKH190="Revenue")),TRUE,FALSE)</f>
        <v>0</v>
      </c>
      <c r="PKI183" s="201" t="b">
        <f>IF(OR(AND('Validation summary'!$B$2="2022-23",PKI182="In-period"),AND('Validation summary'!$B$2="2023-24",PKI182="In-period"),AND('Validation summary'!$B$2="2024-25",PKI182="In-period"),AND('Validation summary'!$B$2="2024-25",PKI182="End of period",PKI190="Revenue")),TRUE,FALSE)</f>
        <v>0</v>
      </c>
      <c r="PKJ183" s="201" t="b">
        <f>IF(OR(AND('Validation summary'!$B$2="2022-23",PKJ182="In-period"),AND('Validation summary'!$B$2="2023-24",PKJ182="In-period"),AND('Validation summary'!$B$2="2024-25",PKJ182="In-period"),AND('Validation summary'!$B$2="2024-25",PKJ182="End of period",PKJ190="Revenue")),TRUE,FALSE)</f>
        <v>0</v>
      </c>
      <c r="PKK183" s="201" t="b">
        <f>IF(OR(AND('Validation summary'!$B$2="2022-23",PKK182="In-period"),AND('Validation summary'!$B$2="2023-24",PKK182="In-period"),AND('Validation summary'!$B$2="2024-25",PKK182="In-period"),AND('Validation summary'!$B$2="2024-25",PKK182="End of period",PKK190="Revenue")),TRUE,FALSE)</f>
        <v>0</v>
      </c>
      <c r="PKL183" s="201" t="b">
        <f>IF(OR(AND('Validation summary'!$B$2="2022-23",PKL182="In-period"),AND('Validation summary'!$B$2="2023-24",PKL182="In-period"),AND('Validation summary'!$B$2="2024-25",PKL182="In-period"),AND('Validation summary'!$B$2="2024-25",PKL182="End of period",PKL190="Revenue")),TRUE,FALSE)</f>
        <v>0</v>
      </c>
      <c r="PKM183" s="201" t="b">
        <f>IF(OR(AND('Validation summary'!$B$2="2022-23",PKM182="In-period"),AND('Validation summary'!$B$2="2023-24",PKM182="In-period"),AND('Validation summary'!$B$2="2024-25",PKM182="In-period"),AND('Validation summary'!$B$2="2024-25",PKM182="End of period",PKM190="Revenue")),TRUE,FALSE)</f>
        <v>0</v>
      </c>
      <c r="PKN183" s="201" t="b">
        <f>IF(OR(AND('Validation summary'!$B$2="2022-23",PKN182="In-period"),AND('Validation summary'!$B$2="2023-24",PKN182="In-period"),AND('Validation summary'!$B$2="2024-25",PKN182="In-period"),AND('Validation summary'!$B$2="2024-25",PKN182="End of period",PKN190="Revenue")),TRUE,FALSE)</f>
        <v>0</v>
      </c>
      <c r="PKO183" s="201" t="b">
        <f>IF(OR(AND('Validation summary'!$B$2="2022-23",PKO182="In-period"),AND('Validation summary'!$B$2="2023-24",PKO182="In-period"),AND('Validation summary'!$B$2="2024-25",PKO182="In-period"),AND('Validation summary'!$B$2="2024-25",PKO182="End of period",PKO190="Revenue")),TRUE,FALSE)</f>
        <v>0</v>
      </c>
      <c r="PKP183" s="201" t="b">
        <f>IF(OR(AND('Validation summary'!$B$2="2022-23",PKP182="In-period"),AND('Validation summary'!$B$2="2023-24",PKP182="In-period"),AND('Validation summary'!$B$2="2024-25",PKP182="In-period"),AND('Validation summary'!$B$2="2024-25",PKP182="End of period",PKP190="Revenue")),TRUE,FALSE)</f>
        <v>0</v>
      </c>
      <c r="PKQ183" s="201" t="b">
        <f>IF(OR(AND('Validation summary'!$B$2="2022-23",PKQ182="In-period"),AND('Validation summary'!$B$2="2023-24",PKQ182="In-period"),AND('Validation summary'!$B$2="2024-25",PKQ182="In-period"),AND('Validation summary'!$B$2="2024-25",PKQ182="End of period",PKQ190="Revenue")),TRUE,FALSE)</f>
        <v>0</v>
      </c>
      <c r="PKR183" s="201" t="b">
        <f>IF(OR(AND('Validation summary'!$B$2="2022-23",PKR182="In-period"),AND('Validation summary'!$B$2="2023-24",PKR182="In-period"),AND('Validation summary'!$B$2="2024-25",PKR182="In-period"),AND('Validation summary'!$B$2="2024-25",PKR182="End of period",PKR190="Revenue")),TRUE,FALSE)</f>
        <v>0</v>
      </c>
      <c r="PKS183" s="201" t="b">
        <f>IF(OR(AND('Validation summary'!$B$2="2022-23",PKS182="In-period"),AND('Validation summary'!$B$2="2023-24",PKS182="In-period"),AND('Validation summary'!$B$2="2024-25",PKS182="In-period"),AND('Validation summary'!$B$2="2024-25",PKS182="End of period",PKS190="Revenue")),TRUE,FALSE)</f>
        <v>0</v>
      </c>
      <c r="PKT183" s="201" t="b">
        <f>IF(OR(AND('Validation summary'!$B$2="2022-23",PKT182="In-period"),AND('Validation summary'!$B$2="2023-24",PKT182="In-period"),AND('Validation summary'!$B$2="2024-25",PKT182="In-period"),AND('Validation summary'!$B$2="2024-25",PKT182="End of period",PKT190="Revenue")),TRUE,FALSE)</f>
        <v>0</v>
      </c>
      <c r="PKU183" s="201" t="b">
        <f>IF(OR(AND('Validation summary'!$B$2="2022-23",PKU182="In-period"),AND('Validation summary'!$B$2="2023-24",PKU182="In-period"),AND('Validation summary'!$B$2="2024-25",PKU182="In-period"),AND('Validation summary'!$B$2="2024-25",PKU182="End of period",PKU190="Revenue")),TRUE,FALSE)</f>
        <v>0</v>
      </c>
      <c r="PKV183" s="201" t="b">
        <f>IF(OR(AND('Validation summary'!$B$2="2022-23",PKV182="In-period"),AND('Validation summary'!$B$2="2023-24",PKV182="In-period"),AND('Validation summary'!$B$2="2024-25",PKV182="In-period"),AND('Validation summary'!$B$2="2024-25",PKV182="End of period",PKV190="Revenue")),TRUE,FALSE)</f>
        <v>0</v>
      </c>
      <c r="PKW183" s="201" t="b">
        <f>IF(OR(AND('Validation summary'!$B$2="2022-23",PKW182="In-period"),AND('Validation summary'!$B$2="2023-24",PKW182="In-period"),AND('Validation summary'!$B$2="2024-25",PKW182="In-period"),AND('Validation summary'!$B$2="2024-25",PKW182="End of period",PKW190="Revenue")),TRUE,FALSE)</f>
        <v>0</v>
      </c>
      <c r="PKX183" s="201" t="b">
        <f>IF(OR(AND('Validation summary'!$B$2="2022-23",PKX182="In-period"),AND('Validation summary'!$B$2="2023-24",PKX182="In-period"),AND('Validation summary'!$B$2="2024-25",PKX182="In-period"),AND('Validation summary'!$B$2="2024-25",PKX182="End of period",PKX190="Revenue")),TRUE,FALSE)</f>
        <v>0</v>
      </c>
      <c r="PKY183" s="201" t="b">
        <f>IF(OR(AND('Validation summary'!$B$2="2022-23",PKY182="In-period"),AND('Validation summary'!$B$2="2023-24",PKY182="In-period"),AND('Validation summary'!$B$2="2024-25",PKY182="In-period"),AND('Validation summary'!$B$2="2024-25",PKY182="End of period",PKY190="Revenue")),TRUE,FALSE)</f>
        <v>0</v>
      </c>
      <c r="PKZ183" s="201" t="b">
        <f>IF(OR(AND('Validation summary'!$B$2="2022-23",PKZ182="In-period"),AND('Validation summary'!$B$2="2023-24",PKZ182="In-period"),AND('Validation summary'!$B$2="2024-25",PKZ182="In-period"),AND('Validation summary'!$B$2="2024-25",PKZ182="End of period",PKZ190="Revenue")),TRUE,FALSE)</f>
        <v>0</v>
      </c>
      <c r="PLA183" s="201" t="b">
        <f>IF(OR(AND('Validation summary'!$B$2="2022-23",PLA182="In-period"),AND('Validation summary'!$B$2="2023-24",PLA182="In-period"),AND('Validation summary'!$B$2="2024-25",PLA182="In-period"),AND('Validation summary'!$B$2="2024-25",PLA182="End of period",PLA190="Revenue")),TRUE,FALSE)</f>
        <v>0</v>
      </c>
      <c r="PLB183" s="201" t="b">
        <f>IF(OR(AND('Validation summary'!$B$2="2022-23",PLB182="In-period"),AND('Validation summary'!$B$2="2023-24",PLB182="In-period"),AND('Validation summary'!$B$2="2024-25",PLB182="In-period"),AND('Validation summary'!$B$2="2024-25",PLB182="End of period",PLB190="Revenue")),TRUE,FALSE)</f>
        <v>0</v>
      </c>
      <c r="PLC183" s="201" t="b">
        <f>IF(OR(AND('Validation summary'!$B$2="2022-23",PLC182="In-period"),AND('Validation summary'!$B$2="2023-24",PLC182="In-period"),AND('Validation summary'!$B$2="2024-25",PLC182="In-period"),AND('Validation summary'!$B$2="2024-25",PLC182="End of period",PLC190="Revenue")),TRUE,FALSE)</f>
        <v>0</v>
      </c>
      <c r="PLD183" s="201" t="b">
        <f>IF(OR(AND('Validation summary'!$B$2="2022-23",PLD182="In-period"),AND('Validation summary'!$B$2="2023-24",PLD182="In-period"),AND('Validation summary'!$B$2="2024-25",PLD182="In-period"),AND('Validation summary'!$B$2="2024-25",PLD182="End of period",PLD190="Revenue")),TRUE,FALSE)</f>
        <v>0</v>
      </c>
      <c r="PLE183" s="201" t="b">
        <f>IF(OR(AND('Validation summary'!$B$2="2022-23",PLE182="In-period"),AND('Validation summary'!$B$2="2023-24",PLE182="In-period"),AND('Validation summary'!$B$2="2024-25",PLE182="In-period"),AND('Validation summary'!$B$2="2024-25",PLE182="End of period",PLE190="Revenue")),TRUE,FALSE)</f>
        <v>0</v>
      </c>
      <c r="PLF183" s="201" t="b">
        <f>IF(OR(AND('Validation summary'!$B$2="2022-23",PLF182="In-period"),AND('Validation summary'!$B$2="2023-24",PLF182="In-period"),AND('Validation summary'!$B$2="2024-25",PLF182="In-period"),AND('Validation summary'!$B$2="2024-25",PLF182="End of period",PLF190="Revenue")),TRUE,FALSE)</f>
        <v>0</v>
      </c>
      <c r="PLG183" s="201" t="b">
        <f>IF(OR(AND('Validation summary'!$B$2="2022-23",PLG182="In-period"),AND('Validation summary'!$B$2="2023-24",PLG182="In-period"),AND('Validation summary'!$B$2="2024-25",PLG182="In-period"),AND('Validation summary'!$B$2="2024-25",PLG182="End of period",PLG190="Revenue")),TRUE,FALSE)</f>
        <v>0</v>
      </c>
      <c r="PLH183" s="201" t="b">
        <f>IF(OR(AND('Validation summary'!$B$2="2022-23",PLH182="In-period"),AND('Validation summary'!$B$2="2023-24",PLH182="In-period"),AND('Validation summary'!$B$2="2024-25",PLH182="In-period"),AND('Validation summary'!$B$2="2024-25",PLH182="End of period",PLH190="Revenue")),TRUE,FALSE)</f>
        <v>0</v>
      </c>
      <c r="PLI183" s="201" t="b">
        <f>IF(OR(AND('Validation summary'!$B$2="2022-23",PLI182="In-period"),AND('Validation summary'!$B$2="2023-24",PLI182="In-period"),AND('Validation summary'!$B$2="2024-25",PLI182="In-period"),AND('Validation summary'!$B$2="2024-25",PLI182="End of period",PLI190="Revenue")),TRUE,FALSE)</f>
        <v>0</v>
      </c>
      <c r="PLJ183" s="201" t="b">
        <f>IF(OR(AND('Validation summary'!$B$2="2022-23",PLJ182="In-period"),AND('Validation summary'!$B$2="2023-24",PLJ182="In-period"),AND('Validation summary'!$B$2="2024-25",PLJ182="In-period"),AND('Validation summary'!$B$2="2024-25",PLJ182="End of period",PLJ190="Revenue")),TRUE,FALSE)</f>
        <v>0</v>
      </c>
      <c r="PLK183" s="201" t="b">
        <f>IF(OR(AND('Validation summary'!$B$2="2022-23",PLK182="In-period"),AND('Validation summary'!$B$2="2023-24",PLK182="In-period"),AND('Validation summary'!$B$2="2024-25",PLK182="In-period"),AND('Validation summary'!$B$2="2024-25",PLK182="End of period",PLK190="Revenue")),TRUE,FALSE)</f>
        <v>0</v>
      </c>
      <c r="PLL183" s="201" t="b">
        <f>IF(OR(AND('Validation summary'!$B$2="2022-23",PLL182="In-period"),AND('Validation summary'!$B$2="2023-24",PLL182="In-period"),AND('Validation summary'!$B$2="2024-25",PLL182="In-period"),AND('Validation summary'!$B$2="2024-25",PLL182="End of period",PLL190="Revenue")),TRUE,FALSE)</f>
        <v>0</v>
      </c>
      <c r="PLM183" s="201" t="b">
        <f>IF(OR(AND('Validation summary'!$B$2="2022-23",PLM182="In-period"),AND('Validation summary'!$B$2="2023-24",PLM182="In-period"),AND('Validation summary'!$B$2="2024-25",PLM182="In-period"),AND('Validation summary'!$B$2="2024-25",PLM182="End of period",PLM190="Revenue")),TRUE,FALSE)</f>
        <v>0</v>
      </c>
      <c r="PLN183" s="201" t="b">
        <f>IF(OR(AND('Validation summary'!$B$2="2022-23",PLN182="In-period"),AND('Validation summary'!$B$2="2023-24",PLN182="In-period"),AND('Validation summary'!$B$2="2024-25",PLN182="In-period"),AND('Validation summary'!$B$2="2024-25",PLN182="End of period",PLN190="Revenue")),TRUE,FALSE)</f>
        <v>0</v>
      </c>
      <c r="PLO183" s="201" t="b">
        <f>IF(OR(AND('Validation summary'!$B$2="2022-23",PLO182="In-period"),AND('Validation summary'!$B$2="2023-24",PLO182="In-period"),AND('Validation summary'!$B$2="2024-25",PLO182="In-period"),AND('Validation summary'!$B$2="2024-25",PLO182="End of period",PLO190="Revenue")),TRUE,FALSE)</f>
        <v>0</v>
      </c>
      <c r="PLP183" s="201" t="b">
        <f>IF(OR(AND('Validation summary'!$B$2="2022-23",PLP182="In-period"),AND('Validation summary'!$B$2="2023-24",PLP182="In-period"),AND('Validation summary'!$B$2="2024-25",PLP182="In-period"),AND('Validation summary'!$B$2="2024-25",PLP182="End of period",PLP190="Revenue")),TRUE,FALSE)</f>
        <v>0</v>
      </c>
      <c r="PLQ183" s="201" t="b">
        <f>IF(OR(AND('Validation summary'!$B$2="2022-23",PLQ182="In-period"),AND('Validation summary'!$B$2="2023-24",PLQ182="In-period"),AND('Validation summary'!$B$2="2024-25",PLQ182="In-period"),AND('Validation summary'!$B$2="2024-25",PLQ182="End of period",PLQ190="Revenue")),TRUE,FALSE)</f>
        <v>0</v>
      </c>
      <c r="PLR183" s="201" t="b">
        <f>IF(OR(AND('Validation summary'!$B$2="2022-23",PLR182="In-period"),AND('Validation summary'!$B$2="2023-24",PLR182="In-period"),AND('Validation summary'!$B$2="2024-25",PLR182="In-period"),AND('Validation summary'!$B$2="2024-25",PLR182="End of period",PLR190="Revenue")),TRUE,FALSE)</f>
        <v>0</v>
      </c>
      <c r="PLS183" s="201" t="b">
        <f>IF(OR(AND('Validation summary'!$B$2="2022-23",PLS182="In-period"),AND('Validation summary'!$B$2="2023-24",PLS182="In-period"),AND('Validation summary'!$B$2="2024-25",PLS182="In-period"),AND('Validation summary'!$B$2="2024-25",PLS182="End of period",PLS190="Revenue")),TRUE,FALSE)</f>
        <v>0</v>
      </c>
      <c r="PLT183" s="201" t="b">
        <f>IF(OR(AND('Validation summary'!$B$2="2022-23",PLT182="In-period"),AND('Validation summary'!$B$2="2023-24",PLT182="In-period"),AND('Validation summary'!$B$2="2024-25",PLT182="In-period"),AND('Validation summary'!$B$2="2024-25",PLT182="End of period",PLT190="Revenue")),TRUE,FALSE)</f>
        <v>0</v>
      </c>
      <c r="PLU183" s="201" t="b">
        <f>IF(OR(AND('Validation summary'!$B$2="2022-23",PLU182="In-period"),AND('Validation summary'!$B$2="2023-24",PLU182="In-period"),AND('Validation summary'!$B$2="2024-25",PLU182="In-period"),AND('Validation summary'!$B$2="2024-25",PLU182="End of period",PLU190="Revenue")),TRUE,FALSE)</f>
        <v>0</v>
      </c>
      <c r="PLV183" s="201" t="b">
        <f>IF(OR(AND('Validation summary'!$B$2="2022-23",PLV182="In-period"),AND('Validation summary'!$B$2="2023-24",PLV182="In-period"),AND('Validation summary'!$B$2="2024-25",PLV182="In-period"),AND('Validation summary'!$B$2="2024-25",PLV182="End of period",PLV190="Revenue")),TRUE,FALSE)</f>
        <v>0</v>
      </c>
      <c r="PLW183" s="201" t="b">
        <f>IF(OR(AND('Validation summary'!$B$2="2022-23",PLW182="In-period"),AND('Validation summary'!$B$2="2023-24",PLW182="In-period"),AND('Validation summary'!$B$2="2024-25",PLW182="In-period"),AND('Validation summary'!$B$2="2024-25",PLW182="End of period",PLW190="Revenue")),TRUE,FALSE)</f>
        <v>0</v>
      </c>
      <c r="PLX183" s="201" t="b">
        <f>IF(OR(AND('Validation summary'!$B$2="2022-23",PLX182="In-period"),AND('Validation summary'!$B$2="2023-24",PLX182="In-period"),AND('Validation summary'!$B$2="2024-25",PLX182="In-period"),AND('Validation summary'!$B$2="2024-25",PLX182="End of period",PLX190="Revenue")),TRUE,FALSE)</f>
        <v>0</v>
      </c>
      <c r="PLY183" s="201" t="b">
        <f>IF(OR(AND('Validation summary'!$B$2="2022-23",PLY182="In-period"),AND('Validation summary'!$B$2="2023-24",PLY182="In-period"),AND('Validation summary'!$B$2="2024-25",PLY182="In-period"),AND('Validation summary'!$B$2="2024-25",PLY182="End of period",PLY190="Revenue")),TRUE,FALSE)</f>
        <v>0</v>
      </c>
      <c r="PLZ183" s="201" t="b">
        <f>IF(OR(AND('Validation summary'!$B$2="2022-23",PLZ182="In-period"),AND('Validation summary'!$B$2="2023-24",PLZ182="In-period"),AND('Validation summary'!$B$2="2024-25",PLZ182="In-period"),AND('Validation summary'!$B$2="2024-25",PLZ182="End of period",PLZ190="Revenue")),TRUE,FALSE)</f>
        <v>0</v>
      </c>
      <c r="PMA183" s="201" t="b">
        <f>IF(OR(AND('Validation summary'!$B$2="2022-23",PMA182="In-period"),AND('Validation summary'!$B$2="2023-24",PMA182="In-period"),AND('Validation summary'!$B$2="2024-25",PMA182="In-period"),AND('Validation summary'!$B$2="2024-25",PMA182="End of period",PMA190="Revenue")),TRUE,FALSE)</f>
        <v>0</v>
      </c>
      <c r="PMB183" s="201" t="b">
        <f>IF(OR(AND('Validation summary'!$B$2="2022-23",PMB182="In-period"),AND('Validation summary'!$B$2="2023-24",PMB182="In-period"),AND('Validation summary'!$B$2="2024-25",PMB182="In-period"),AND('Validation summary'!$B$2="2024-25",PMB182="End of period",PMB190="Revenue")),TRUE,FALSE)</f>
        <v>0</v>
      </c>
      <c r="PMC183" s="201" t="b">
        <f>IF(OR(AND('Validation summary'!$B$2="2022-23",PMC182="In-period"),AND('Validation summary'!$B$2="2023-24",PMC182="In-period"),AND('Validation summary'!$B$2="2024-25",PMC182="In-period"),AND('Validation summary'!$B$2="2024-25",PMC182="End of period",PMC190="Revenue")),TRUE,FALSE)</f>
        <v>0</v>
      </c>
      <c r="PMD183" s="201" t="b">
        <f>IF(OR(AND('Validation summary'!$B$2="2022-23",PMD182="In-period"),AND('Validation summary'!$B$2="2023-24",PMD182="In-period"),AND('Validation summary'!$B$2="2024-25",PMD182="In-period"),AND('Validation summary'!$B$2="2024-25",PMD182="End of period",PMD190="Revenue")),TRUE,FALSE)</f>
        <v>0</v>
      </c>
      <c r="PME183" s="201" t="b">
        <f>IF(OR(AND('Validation summary'!$B$2="2022-23",PME182="In-period"),AND('Validation summary'!$B$2="2023-24",PME182="In-period"),AND('Validation summary'!$B$2="2024-25",PME182="In-period"),AND('Validation summary'!$B$2="2024-25",PME182="End of period",PME190="Revenue")),TRUE,FALSE)</f>
        <v>0</v>
      </c>
      <c r="PMF183" s="201" t="b">
        <f>IF(OR(AND('Validation summary'!$B$2="2022-23",PMF182="In-period"),AND('Validation summary'!$B$2="2023-24",PMF182="In-period"),AND('Validation summary'!$B$2="2024-25",PMF182="In-period"),AND('Validation summary'!$B$2="2024-25",PMF182="End of period",PMF190="Revenue")),TRUE,FALSE)</f>
        <v>0</v>
      </c>
      <c r="PMG183" s="201" t="b">
        <f>IF(OR(AND('Validation summary'!$B$2="2022-23",PMG182="In-period"),AND('Validation summary'!$B$2="2023-24",PMG182="In-period"),AND('Validation summary'!$B$2="2024-25",PMG182="In-period"),AND('Validation summary'!$B$2="2024-25",PMG182="End of period",PMG190="Revenue")),TRUE,FALSE)</f>
        <v>0</v>
      </c>
      <c r="PMH183" s="201" t="b">
        <f>IF(OR(AND('Validation summary'!$B$2="2022-23",PMH182="In-period"),AND('Validation summary'!$B$2="2023-24",PMH182="In-period"),AND('Validation summary'!$B$2="2024-25",PMH182="In-period"),AND('Validation summary'!$B$2="2024-25",PMH182="End of period",PMH190="Revenue")),TRUE,FALSE)</f>
        <v>0</v>
      </c>
      <c r="PMI183" s="201" t="b">
        <f>IF(OR(AND('Validation summary'!$B$2="2022-23",PMI182="In-period"),AND('Validation summary'!$B$2="2023-24",PMI182="In-period"),AND('Validation summary'!$B$2="2024-25",PMI182="In-period"),AND('Validation summary'!$B$2="2024-25",PMI182="End of period",PMI190="Revenue")),TRUE,FALSE)</f>
        <v>0</v>
      </c>
      <c r="PMJ183" s="201" t="b">
        <f>IF(OR(AND('Validation summary'!$B$2="2022-23",PMJ182="In-period"),AND('Validation summary'!$B$2="2023-24",PMJ182="In-period"),AND('Validation summary'!$B$2="2024-25",PMJ182="In-period"),AND('Validation summary'!$B$2="2024-25",PMJ182="End of period",PMJ190="Revenue")),TRUE,FALSE)</f>
        <v>0</v>
      </c>
      <c r="PMK183" s="201" t="b">
        <f>IF(OR(AND('Validation summary'!$B$2="2022-23",PMK182="In-period"),AND('Validation summary'!$B$2="2023-24",PMK182="In-period"),AND('Validation summary'!$B$2="2024-25",PMK182="In-period"),AND('Validation summary'!$B$2="2024-25",PMK182="End of period",PMK190="Revenue")),TRUE,FALSE)</f>
        <v>0</v>
      </c>
      <c r="PML183" s="201" t="b">
        <f>IF(OR(AND('Validation summary'!$B$2="2022-23",PML182="In-period"),AND('Validation summary'!$B$2="2023-24",PML182="In-period"),AND('Validation summary'!$B$2="2024-25",PML182="In-period"),AND('Validation summary'!$B$2="2024-25",PML182="End of period",PML190="Revenue")),TRUE,FALSE)</f>
        <v>0</v>
      </c>
      <c r="PMM183" s="201" t="b">
        <f>IF(OR(AND('Validation summary'!$B$2="2022-23",PMM182="In-period"),AND('Validation summary'!$B$2="2023-24",PMM182="In-period"),AND('Validation summary'!$B$2="2024-25",PMM182="In-period"),AND('Validation summary'!$B$2="2024-25",PMM182="End of period",PMM190="Revenue")),TRUE,FALSE)</f>
        <v>0</v>
      </c>
      <c r="PMN183" s="201" t="b">
        <f>IF(OR(AND('Validation summary'!$B$2="2022-23",PMN182="In-period"),AND('Validation summary'!$B$2="2023-24",PMN182="In-period"),AND('Validation summary'!$B$2="2024-25",PMN182="In-period"),AND('Validation summary'!$B$2="2024-25",PMN182="End of period",PMN190="Revenue")),TRUE,FALSE)</f>
        <v>0</v>
      </c>
      <c r="PMO183" s="201" t="b">
        <f>IF(OR(AND('Validation summary'!$B$2="2022-23",PMO182="In-period"),AND('Validation summary'!$B$2="2023-24",PMO182="In-period"),AND('Validation summary'!$B$2="2024-25",PMO182="In-period"),AND('Validation summary'!$B$2="2024-25",PMO182="End of period",PMO190="Revenue")),TRUE,FALSE)</f>
        <v>0</v>
      </c>
      <c r="PMP183" s="201" t="b">
        <f>IF(OR(AND('Validation summary'!$B$2="2022-23",PMP182="In-period"),AND('Validation summary'!$B$2="2023-24",PMP182="In-period"),AND('Validation summary'!$B$2="2024-25",PMP182="In-period"),AND('Validation summary'!$B$2="2024-25",PMP182="End of period",PMP190="Revenue")),TRUE,FALSE)</f>
        <v>0</v>
      </c>
      <c r="PMQ183" s="201" t="b">
        <f>IF(OR(AND('Validation summary'!$B$2="2022-23",PMQ182="In-period"),AND('Validation summary'!$B$2="2023-24",PMQ182="In-period"),AND('Validation summary'!$B$2="2024-25",PMQ182="In-period"),AND('Validation summary'!$B$2="2024-25",PMQ182="End of period",PMQ190="Revenue")),TRUE,FALSE)</f>
        <v>0</v>
      </c>
      <c r="PMR183" s="201" t="b">
        <f>IF(OR(AND('Validation summary'!$B$2="2022-23",PMR182="In-period"),AND('Validation summary'!$B$2="2023-24",PMR182="In-period"),AND('Validation summary'!$B$2="2024-25",PMR182="In-period"),AND('Validation summary'!$B$2="2024-25",PMR182="End of period",PMR190="Revenue")),TRUE,FALSE)</f>
        <v>0</v>
      </c>
      <c r="PMS183" s="201" t="b">
        <f>IF(OR(AND('Validation summary'!$B$2="2022-23",PMS182="In-period"),AND('Validation summary'!$B$2="2023-24",PMS182="In-period"),AND('Validation summary'!$B$2="2024-25",PMS182="In-period"),AND('Validation summary'!$B$2="2024-25",PMS182="End of period",PMS190="Revenue")),TRUE,FALSE)</f>
        <v>0</v>
      </c>
      <c r="PMT183" s="201" t="b">
        <f>IF(OR(AND('Validation summary'!$B$2="2022-23",PMT182="In-period"),AND('Validation summary'!$B$2="2023-24",PMT182="In-period"),AND('Validation summary'!$B$2="2024-25",PMT182="In-period"),AND('Validation summary'!$B$2="2024-25",PMT182="End of period",PMT190="Revenue")),TRUE,FALSE)</f>
        <v>0</v>
      </c>
      <c r="PMU183" s="201" t="b">
        <f>IF(OR(AND('Validation summary'!$B$2="2022-23",PMU182="In-period"),AND('Validation summary'!$B$2="2023-24",PMU182="In-period"),AND('Validation summary'!$B$2="2024-25",PMU182="In-period"),AND('Validation summary'!$B$2="2024-25",PMU182="End of period",PMU190="Revenue")),TRUE,FALSE)</f>
        <v>0</v>
      </c>
      <c r="PMV183" s="201" t="b">
        <f>IF(OR(AND('Validation summary'!$B$2="2022-23",PMV182="In-period"),AND('Validation summary'!$B$2="2023-24",PMV182="In-period"),AND('Validation summary'!$B$2="2024-25",PMV182="In-period"),AND('Validation summary'!$B$2="2024-25",PMV182="End of period",PMV190="Revenue")),TRUE,FALSE)</f>
        <v>0</v>
      </c>
      <c r="PMW183" s="201" t="b">
        <f>IF(OR(AND('Validation summary'!$B$2="2022-23",PMW182="In-period"),AND('Validation summary'!$B$2="2023-24",PMW182="In-period"),AND('Validation summary'!$B$2="2024-25",PMW182="In-period"),AND('Validation summary'!$B$2="2024-25",PMW182="End of period",PMW190="Revenue")),TRUE,FALSE)</f>
        <v>0</v>
      </c>
      <c r="PMX183" s="201" t="b">
        <f>IF(OR(AND('Validation summary'!$B$2="2022-23",PMX182="In-period"),AND('Validation summary'!$B$2="2023-24",PMX182="In-period"),AND('Validation summary'!$B$2="2024-25",PMX182="In-period"),AND('Validation summary'!$B$2="2024-25",PMX182="End of period",PMX190="Revenue")),TRUE,FALSE)</f>
        <v>0</v>
      </c>
      <c r="PMY183" s="201" t="b">
        <f>IF(OR(AND('Validation summary'!$B$2="2022-23",PMY182="In-period"),AND('Validation summary'!$B$2="2023-24",PMY182="In-period"),AND('Validation summary'!$B$2="2024-25",PMY182="In-period"),AND('Validation summary'!$B$2="2024-25",PMY182="End of period",PMY190="Revenue")),TRUE,FALSE)</f>
        <v>0</v>
      </c>
      <c r="PMZ183" s="201" t="b">
        <f>IF(OR(AND('Validation summary'!$B$2="2022-23",PMZ182="In-period"),AND('Validation summary'!$B$2="2023-24",PMZ182="In-period"),AND('Validation summary'!$B$2="2024-25",PMZ182="In-period"),AND('Validation summary'!$B$2="2024-25",PMZ182="End of period",PMZ190="Revenue")),TRUE,FALSE)</f>
        <v>0</v>
      </c>
      <c r="PNA183" s="201" t="b">
        <f>IF(OR(AND('Validation summary'!$B$2="2022-23",PNA182="In-period"),AND('Validation summary'!$B$2="2023-24",PNA182="In-period"),AND('Validation summary'!$B$2="2024-25",PNA182="In-period"),AND('Validation summary'!$B$2="2024-25",PNA182="End of period",PNA190="Revenue")),TRUE,FALSE)</f>
        <v>0</v>
      </c>
      <c r="PNB183" s="201" t="b">
        <f>IF(OR(AND('Validation summary'!$B$2="2022-23",PNB182="In-period"),AND('Validation summary'!$B$2="2023-24",PNB182="In-period"),AND('Validation summary'!$B$2="2024-25",PNB182="In-period"),AND('Validation summary'!$B$2="2024-25",PNB182="End of period",PNB190="Revenue")),TRUE,FALSE)</f>
        <v>0</v>
      </c>
      <c r="PNC183" s="201" t="b">
        <f>IF(OR(AND('Validation summary'!$B$2="2022-23",PNC182="In-period"),AND('Validation summary'!$B$2="2023-24",PNC182="In-period"),AND('Validation summary'!$B$2="2024-25",PNC182="In-period"),AND('Validation summary'!$B$2="2024-25",PNC182="End of period",PNC190="Revenue")),TRUE,FALSE)</f>
        <v>0</v>
      </c>
      <c r="PND183" s="201" t="b">
        <f>IF(OR(AND('Validation summary'!$B$2="2022-23",PND182="In-period"),AND('Validation summary'!$B$2="2023-24",PND182="In-period"),AND('Validation summary'!$B$2="2024-25",PND182="In-period"),AND('Validation summary'!$B$2="2024-25",PND182="End of period",PND190="Revenue")),TRUE,FALSE)</f>
        <v>0</v>
      </c>
      <c r="PNE183" s="201" t="b">
        <f>IF(OR(AND('Validation summary'!$B$2="2022-23",PNE182="In-period"),AND('Validation summary'!$B$2="2023-24",PNE182="In-period"),AND('Validation summary'!$B$2="2024-25",PNE182="In-period"),AND('Validation summary'!$B$2="2024-25",PNE182="End of period",PNE190="Revenue")),TRUE,FALSE)</f>
        <v>0</v>
      </c>
      <c r="PNF183" s="201" t="b">
        <f>IF(OR(AND('Validation summary'!$B$2="2022-23",PNF182="In-period"),AND('Validation summary'!$B$2="2023-24",PNF182="In-period"),AND('Validation summary'!$B$2="2024-25",PNF182="In-period"),AND('Validation summary'!$B$2="2024-25",PNF182="End of period",PNF190="Revenue")),TRUE,FALSE)</f>
        <v>0</v>
      </c>
      <c r="PNG183" s="201" t="b">
        <f>IF(OR(AND('Validation summary'!$B$2="2022-23",PNG182="In-period"),AND('Validation summary'!$B$2="2023-24",PNG182="In-period"),AND('Validation summary'!$B$2="2024-25",PNG182="In-period"),AND('Validation summary'!$B$2="2024-25",PNG182="End of period",PNG190="Revenue")),TRUE,FALSE)</f>
        <v>0</v>
      </c>
      <c r="PNH183" s="201" t="b">
        <f>IF(OR(AND('Validation summary'!$B$2="2022-23",PNH182="In-period"),AND('Validation summary'!$B$2="2023-24",PNH182="In-period"),AND('Validation summary'!$B$2="2024-25",PNH182="In-period"),AND('Validation summary'!$B$2="2024-25",PNH182="End of period",PNH190="Revenue")),TRUE,FALSE)</f>
        <v>0</v>
      </c>
      <c r="PNI183" s="201" t="b">
        <f>IF(OR(AND('Validation summary'!$B$2="2022-23",PNI182="In-period"),AND('Validation summary'!$B$2="2023-24",PNI182="In-period"),AND('Validation summary'!$B$2="2024-25",PNI182="In-period"),AND('Validation summary'!$B$2="2024-25",PNI182="End of period",PNI190="Revenue")),TRUE,FALSE)</f>
        <v>0</v>
      </c>
      <c r="PNJ183" s="201" t="b">
        <f>IF(OR(AND('Validation summary'!$B$2="2022-23",PNJ182="In-period"),AND('Validation summary'!$B$2="2023-24",PNJ182="In-period"),AND('Validation summary'!$B$2="2024-25",PNJ182="In-period"),AND('Validation summary'!$B$2="2024-25",PNJ182="End of period",PNJ190="Revenue")),TRUE,FALSE)</f>
        <v>0</v>
      </c>
      <c r="PNK183" s="201" t="b">
        <f>IF(OR(AND('Validation summary'!$B$2="2022-23",PNK182="In-period"),AND('Validation summary'!$B$2="2023-24",PNK182="In-period"),AND('Validation summary'!$B$2="2024-25",PNK182="In-period"),AND('Validation summary'!$B$2="2024-25",PNK182="End of period",PNK190="Revenue")),TRUE,FALSE)</f>
        <v>0</v>
      </c>
      <c r="PNL183" s="201" t="b">
        <f>IF(OR(AND('Validation summary'!$B$2="2022-23",PNL182="In-period"),AND('Validation summary'!$B$2="2023-24",PNL182="In-period"),AND('Validation summary'!$B$2="2024-25",PNL182="In-period"),AND('Validation summary'!$B$2="2024-25",PNL182="End of period",PNL190="Revenue")),TRUE,FALSE)</f>
        <v>0</v>
      </c>
      <c r="PNM183" s="201" t="b">
        <f>IF(OR(AND('Validation summary'!$B$2="2022-23",PNM182="In-period"),AND('Validation summary'!$B$2="2023-24",PNM182="In-period"),AND('Validation summary'!$B$2="2024-25",PNM182="In-period"),AND('Validation summary'!$B$2="2024-25",PNM182="End of period",PNM190="Revenue")),TRUE,FALSE)</f>
        <v>0</v>
      </c>
      <c r="PNN183" s="201" t="b">
        <f>IF(OR(AND('Validation summary'!$B$2="2022-23",PNN182="In-period"),AND('Validation summary'!$B$2="2023-24",PNN182="In-period"),AND('Validation summary'!$B$2="2024-25",PNN182="In-period"),AND('Validation summary'!$B$2="2024-25",PNN182="End of period",PNN190="Revenue")),TRUE,FALSE)</f>
        <v>0</v>
      </c>
      <c r="PNO183" s="201" t="b">
        <f>IF(OR(AND('Validation summary'!$B$2="2022-23",PNO182="In-period"),AND('Validation summary'!$B$2="2023-24",PNO182="In-period"),AND('Validation summary'!$B$2="2024-25",PNO182="In-period"),AND('Validation summary'!$B$2="2024-25",PNO182="End of period",PNO190="Revenue")),TRUE,FALSE)</f>
        <v>0</v>
      </c>
      <c r="PNP183" s="201" t="b">
        <f>IF(OR(AND('Validation summary'!$B$2="2022-23",PNP182="In-period"),AND('Validation summary'!$B$2="2023-24",PNP182="In-period"),AND('Validation summary'!$B$2="2024-25",PNP182="In-period"),AND('Validation summary'!$B$2="2024-25",PNP182="End of period",PNP190="Revenue")),TRUE,FALSE)</f>
        <v>0</v>
      </c>
      <c r="PNQ183" s="201" t="b">
        <f>IF(OR(AND('Validation summary'!$B$2="2022-23",PNQ182="In-period"),AND('Validation summary'!$B$2="2023-24",PNQ182="In-period"),AND('Validation summary'!$B$2="2024-25",PNQ182="In-period"),AND('Validation summary'!$B$2="2024-25",PNQ182="End of period",PNQ190="Revenue")),TRUE,FALSE)</f>
        <v>0</v>
      </c>
      <c r="PNR183" s="201" t="b">
        <f>IF(OR(AND('Validation summary'!$B$2="2022-23",PNR182="In-period"),AND('Validation summary'!$B$2="2023-24",PNR182="In-period"),AND('Validation summary'!$B$2="2024-25",PNR182="In-period"),AND('Validation summary'!$B$2="2024-25",PNR182="End of period",PNR190="Revenue")),TRUE,FALSE)</f>
        <v>0</v>
      </c>
      <c r="PNS183" s="201" t="b">
        <f>IF(OR(AND('Validation summary'!$B$2="2022-23",PNS182="In-period"),AND('Validation summary'!$B$2="2023-24",PNS182="In-period"),AND('Validation summary'!$B$2="2024-25",PNS182="In-period"),AND('Validation summary'!$B$2="2024-25",PNS182="End of period",PNS190="Revenue")),TRUE,FALSE)</f>
        <v>0</v>
      </c>
      <c r="PNT183" s="201" t="b">
        <f>IF(OR(AND('Validation summary'!$B$2="2022-23",PNT182="In-period"),AND('Validation summary'!$B$2="2023-24",PNT182="In-period"),AND('Validation summary'!$B$2="2024-25",PNT182="In-period"),AND('Validation summary'!$B$2="2024-25",PNT182="End of period",PNT190="Revenue")),TRUE,FALSE)</f>
        <v>0</v>
      </c>
      <c r="PNU183" s="201" t="b">
        <f>IF(OR(AND('Validation summary'!$B$2="2022-23",PNU182="In-period"),AND('Validation summary'!$B$2="2023-24",PNU182="In-period"),AND('Validation summary'!$B$2="2024-25",PNU182="In-period"),AND('Validation summary'!$B$2="2024-25",PNU182="End of period",PNU190="Revenue")),TRUE,FALSE)</f>
        <v>0</v>
      </c>
      <c r="PNV183" s="201" t="b">
        <f>IF(OR(AND('Validation summary'!$B$2="2022-23",PNV182="In-period"),AND('Validation summary'!$B$2="2023-24",PNV182="In-period"),AND('Validation summary'!$B$2="2024-25",PNV182="In-period"),AND('Validation summary'!$B$2="2024-25",PNV182="End of period",PNV190="Revenue")),TRUE,FALSE)</f>
        <v>0</v>
      </c>
      <c r="PNW183" s="201" t="b">
        <f>IF(OR(AND('Validation summary'!$B$2="2022-23",PNW182="In-period"),AND('Validation summary'!$B$2="2023-24",PNW182="In-period"),AND('Validation summary'!$B$2="2024-25",PNW182="In-period"),AND('Validation summary'!$B$2="2024-25",PNW182="End of period",PNW190="Revenue")),TRUE,FALSE)</f>
        <v>0</v>
      </c>
      <c r="PNX183" s="201" t="b">
        <f>IF(OR(AND('Validation summary'!$B$2="2022-23",PNX182="In-period"),AND('Validation summary'!$B$2="2023-24",PNX182="In-period"),AND('Validation summary'!$B$2="2024-25",PNX182="In-period"),AND('Validation summary'!$B$2="2024-25",PNX182="End of period",PNX190="Revenue")),TRUE,FALSE)</f>
        <v>0</v>
      </c>
      <c r="PNY183" s="201" t="b">
        <f>IF(OR(AND('Validation summary'!$B$2="2022-23",PNY182="In-period"),AND('Validation summary'!$B$2="2023-24",PNY182="In-period"),AND('Validation summary'!$B$2="2024-25",PNY182="In-period"),AND('Validation summary'!$B$2="2024-25",PNY182="End of period",PNY190="Revenue")),TRUE,FALSE)</f>
        <v>0</v>
      </c>
      <c r="PNZ183" s="201" t="b">
        <f>IF(OR(AND('Validation summary'!$B$2="2022-23",PNZ182="In-period"),AND('Validation summary'!$B$2="2023-24",PNZ182="In-period"),AND('Validation summary'!$B$2="2024-25",PNZ182="In-period"),AND('Validation summary'!$B$2="2024-25",PNZ182="End of period",PNZ190="Revenue")),TRUE,FALSE)</f>
        <v>0</v>
      </c>
      <c r="POA183" s="201" t="b">
        <f>IF(OR(AND('Validation summary'!$B$2="2022-23",POA182="In-period"),AND('Validation summary'!$B$2="2023-24",POA182="In-period"),AND('Validation summary'!$B$2="2024-25",POA182="In-period"),AND('Validation summary'!$B$2="2024-25",POA182="End of period",POA190="Revenue")),TRUE,FALSE)</f>
        <v>0</v>
      </c>
      <c r="POB183" s="201" t="b">
        <f>IF(OR(AND('Validation summary'!$B$2="2022-23",POB182="In-period"),AND('Validation summary'!$B$2="2023-24",POB182="In-period"),AND('Validation summary'!$B$2="2024-25",POB182="In-period"),AND('Validation summary'!$B$2="2024-25",POB182="End of period",POB190="Revenue")),TRUE,FALSE)</f>
        <v>0</v>
      </c>
      <c r="POC183" s="201" t="b">
        <f>IF(OR(AND('Validation summary'!$B$2="2022-23",POC182="In-period"),AND('Validation summary'!$B$2="2023-24",POC182="In-period"),AND('Validation summary'!$B$2="2024-25",POC182="In-period"),AND('Validation summary'!$B$2="2024-25",POC182="End of period",POC190="Revenue")),TRUE,FALSE)</f>
        <v>0</v>
      </c>
      <c r="POD183" s="201" t="b">
        <f>IF(OR(AND('Validation summary'!$B$2="2022-23",POD182="In-period"),AND('Validation summary'!$B$2="2023-24",POD182="In-period"),AND('Validation summary'!$B$2="2024-25",POD182="In-period"),AND('Validation summary'!$B$2="2024-25",POD182="End of period",POD190="Revenue")),TRUE,FALSE)</f>
        <v>0</v>
      </c>
      <c r="POE183" s="201" t="b">
        <f>IF(OR(AND('Validation summary'!$B$2="2022-23",POE182="In-period"),AND('Validation summary'!$B$2="2023-24",POE182="In-period"),AND('Validation summary'!$B$2="2024-25",POE182="In-period"),AND('Validation summary'!$B$2="2024-25",POE182="End of period",POE190="Revenue")),TRUE,FALSE)</f>
        <v>0</v>
      </c>
      <c r="POF183" s="201" t="b">
        <f>IF(OR(AND('Validation summary'!$B$2="2022-23",POF182="In-period"),AND('Validation summary'!$B$2="2023-24",POF182="In-period"),AND('Validation summary'!$B$2="2024-25",POF182="In-period"),AND('Validation summary'!$B$2="2024-25",POF182="End of period",POF190="Revenue")),TRUE,FALSE)</f>
        <v>0</v>
      </c>
      <c r="POG183" s="201" t="b">
        <f>IF(OR(AND('Validation summary'!$B$2="2022-23",POG182="In-period"),AND('Validation summary'!$B$2="2023-24",POG182="In-period"),AND('Validation summary'!$B$2="2024-25",POG182="In-period"),AND('Validation summary'!$B$2="2024-25",POG182="End of period",POG190="Revenue")),TRUE,FALSE)</f>
        <v>0</v>
      </c>
      <c r="POH183" s="201" t="b">
        <f>IF(OR(AND('Validation summary'!$B$2="2022-23",POH182="In-period"),AND('Validation summary'!$B$2="2023-24",POH182="In-period"),AND('Validation summary'!$B$2="2024-25",POH182="In-period"),AND('Validation summary'!$B$2="2024-25",POH182="End of period",POH190="Revenue")),TRUE,FALSE)</f>
        <v>0</v>
      </c>
      <c r="POI183" s="201" t="b">
        <f>IF(OR(AND('Validation summary'!$B$2="2022-23",POI182="In-period"),AND('Validation summary'!$B$2="2023-24",POI182="In-period"),AND('Validation summary'!$B$2="2024-25",POI182="In-period"),AND('Validation summary'!$B$2="2024-25",POI182="End of period",POI190="Revenue")),TRUE,FALSE)</f>
        <v>0</v>
      </c>
      <c r="POJ183" s="201" t="b">
        <f>IF(OR(AND('Validation summary'!$B$2="2022-23",POJ182="In-period"),AND('Validation summary'!$B$2="2023-24",POJ182="In-period"),AND('Validation summary'!$B$2="2024-25",POJ182="In-period"),AND('Validation summary'!$B$2="2024-25",POJ182="End of period",POJ190="Revenue")),TRUE,FALSE)</f>
        <v>0</v>
      </c>
      <c r="POK183" s="201" t="b">
        <f>IF(OR(AND('Validation summary'!$B$2="2022-23",POK182="In-period"),AND('Validation summary'!$B$2="2023-24",POK182="In-period"),AND('Validation summary'!$B$2="2024-25",POK182="In-period"),AND('Validation summary'!$B$2="2024-25",POK182="End of period",POK190="Revenue")),TRUE,FALSE)</f>
        <v>0</v>
      </c>
      <c r="POL183" s="201" t="b">
        <f>IF(OR(AND('Validation summary'!$B$2="2022-23",POL182="In-period"),AND('Validation summary'!$B$2="2023-24",POL182="In-period"),AND('Validation summary'!$B$2="2024-25",POL182="In-period"),AND('Validation summary'!$B$2="2024-25",POL182="End of period",POL190="Revenue")),TRUE,FALSE)</f>
        <v>0</v>
      </c>
      <c r="POM183" s="201" t="b">
        <f>IF(OR(AND('Validation summary'!$B$2="2022-23",POM182="In-period"),AND('Validation summary'!$B$2="2023-24",POM182="In-period"),AND('Validation summary'!$B$2="2024-25",POM182="In-period"),AND('Validation summary'!$B$2="2024-25",POM182="End of period",POM190="Revenue")),TRUE,FALSE)</f>
        <v>0</v>
      </c>
      <c r="PON183" s="201" t="b">
        <f>IF(OR(AND('Validation summary'!$B$2="2022-23",PON182="In-period"),AND('Validation summary'!$B$2="2023-24",PON182="In-period"),AND('Validation summary'!$B$2="2024-25",PON182="In-period"),AND('Validation summary'!$B$2="2024-25",PON182="End of period",PON190="Revenue")),TRUE,FALSE)</f>
        <v>0</v>
      </c>
      <c r="POO183" s="201" t="b">
        <f>IF(OR(AND('Validation summary'!$B$2="2022-23",POO182="In-period"),AND('Validation summary'!$B$2="2023-24",POO182="In-period"),AND('Validation summary'!$B$2="2024-25",POO182="In-period"),AND('Validation summary'!$B$2="2024-25",POO182="End of period",POO190="Revenue")),TRUE,FALSE)</f>
        <v>0</v>
      </c>
      <c r="POP183" s="201" t="b">
        <f>IF(OR(AND('Validation summary'!$B$2="2022-23",POP182="In-period"),AND('Validation summary'!$B$2="2023-24",POP182="In-period"),AND('Validation summary'!$B$2="2024-25",POP182="In-period"),AND('Validation summary'!$B$2="2024-25",POP182="End of period",POP190="Revenue")),TRUE,FALSE)</f>
        <v>0</v>
      </c>
      <c r="POQ183" s="201" t="b">
        <f>IF(OR(AND('Validation summary'!$B$2="2022-23",POQ182="In-period"),AND('Validation summary'!$B$2="2023-24",POQ182="In-period"),AND('Validation summary'!$B$2="2024-25",POQ182="In-period"),AND('Validation summary'!$B$2="2024-25",POQ182="End of period",POQ190="Revenue")),TRUE,FALSE)</f>
        <v>0</v>
      </c>
      <c r="POR183" s="201" t="b">
        <f>IF(OR(AND('Validation summary'!$B$2="2022-23",POR182="In-period"),AND('Validation summary'!$B$2="2023-24",POR182="In-period"),AND('Validation summary'!$B$2="2024-25",POR182="In-period"),AND('Validation summary'!$B$2="2024-25",POR182="End of period",POR190="Revenue")),TRUE,FALSE)</f>
        <v>0</v>
      </c>
      <c r="POS183" s="201" t="b">
        <f>IF(OR(AND('Validation summary'!$B$2="2022-23",POS182="In-period"),AND('Validation summary'!$B$2="2023-24",POS182="In-period"),AND('Validation summary'!$B$2="2024-25",POS182="In-period"),AND('Validation summary'!$B$2="2024-25",POS182="End of period",POS190="Revenue")),TRUE,FALSE)</f>
        <v>0</v>
      </c>
      <c r="POT183" s="201" t="b">
        <f>IF(OR(AND('Validation summary'!$B$2="2022-23",POT182="In-period"),AND('Validation summary'!$B$2="2023-24",POT182="In-period"),AND('Validation summary'!$B$2="2024-25",POT182="In-period"),AND('Validation summary'!$B$2="2024-25",POT182="End of period",POT190="Revenue")),TRUE,FALSE)</f>
        <v>0</v>
      </c>
      <c r="POU183" s="201" t="b">
        <f>IF(OR(AND('Validation summary'!$B$2="2022-23",POU182="In-period"),AND('Validation summary'!$B$2="2023-24",POU182="In-period"),AND('Validation summary'!$B$2="2024-25",POU182="In-period"),AND('Validation summary'!$B$2="2024-25",POU182="End of period",POU190="Revenue")),TRUE,FALSE)</f>
        <v>0</v>
      </c>
      <c r="POV183" s="201" t="b">
        <f>IF(OR(AND('Validation summary'!$B$2="2022-23",POV182="In-period"),AND('Validation summary'!$B$2="2023-24",POV182="In-period"),AND('Validation summary'!$B$2="2024-25",POV182="In-period"),AND('Validation summary'!$B$2="2024-25",POV182="End of period",POV190="Revenue")),TRUE,FALSE)</f>
        <v>0</v>
      </c>
      <c r="POW183" s="201" t="b">
        <f>IF(OR(AND('Validation summary'!$B$2="2022-23",POW182="In-period"),AND('Validation summary'!$B$2="2023-24",POW182="In-period"),AND('Validation summary'!$B$2="2024-25",POW182="In-period"),AND('Validation summary'!$B$2="2024-25",POW182="End of period",POW190="Revenue")),TRUE,FALSE)</f>
        <v>0</v>
      </c>
      <c r="POX183" s="201" t="b">
        <f>IF(OR(AND('Validation summary'!$B$2="2022-23",POX182="In-period"),AND('Validation summary'!$B$2="2023-24",POX182="In-period"),AND('Validation summary'!$B$2="2024-25",POX182="In-period"),AND('Validation summary'!$B$2="2024-25",POX182="End of period",POX190="Revenue")),TRUE,FALSE)</f>
        <v>0</v>
      </c>
      <c r="POY183" s="201" t="b">
        <f>IF(OR(AND('Validation summary'!$B$2="2022-23",POY182="In-period"),AND('Validation summary'!$B$2="2023-24",POY182="In-period"),AND('Validation summary'!$B$2="2024-25",POY182="In-period"),AND('Validation summary'!$B$2="2024-25",POY182="End of period",POY190="Revenue")),TRUE,FALSE)</f>
        <v>0</v>
      </c>
      <c r="POZ183" s="201" t="b">
        <f>IF(OR(AND('Validation summary'!$B$2="2022-23",POZ182="In-period"),AND('Validation summary'!$B$2="2023-24",POZ182="In-period"),AND('Validation summary'!$B$2="2024-25",POZ182="In-period"),AND('Validation summary'!$B$2="2024-25",POZ182="End of period",POZ190="Revenue")),TRUE,FALSE)</f>
        <v>0</v>
      </c>
      <c r="PPA183" s="201" t="b">
        <f>IF(OR(AND('Validation summary'!$B$2="2022-23",PPA182="In-period"),AND('Validation summary'!$B$2="2023-24",PPA182="In-period"),AND('Validation summary'!$B$2="2024-25",PPA182="In-period"),AND('Validation summary'!$B$2="2024-25",PPA182="End of period",PPA190="Revenue")),TRUE,FALSE)</f>
        <v>0</v>
      </c>
      <c r="PPB183" s="201" t="b">
        <f>IF(OR(AND('Validation summary'!$B$2="2022-23",PPB182="In-period"),AND('Validation summary'!$B$2="2023-24",PPB182="In-period"),AND('Validation summary'!$B$2="2024-25",PPB182="In-period"),AND('Validation summary'!$B$2="2024-25",PPB182="End of period",PPB190="Revenue")),TRUE,FALSE)</f>
        <v>0</v>
      </c>
      <c r="PPC183" s="201" t="b">
        <f>IF(OR(AND('Validation summary'!$B$2="2022-23",PPC182="In-period"),AND('Validation summary'!$B$2="2023-24",PPC182="In-period"),AND('Validation summary'!$B$2="2024-25",PPC182="In-period"),AND('Validation summary'!$B$2="2024-25",PPC182="End of period",PPC190="Revenue")),TRUE,FALSE)</f>
        <v>0</v>
      </c>
      <c r="PPD183" s="201" t="b">
        <f>IF(OR(AND('Validation summary'!$B$2="2022-23",PPD182="In-period"),AND('Validation summary'!$B$2="2023-24",PPD182="In-period"),AND('Validation summary'!$B$2="2024-25",PPD182="In-period"),AND('Validation summary'!$B$2="2024-25",PPD182="End of period",PPD190="Revenue")),TRUE,FALSE)</f>
        <v>0</v>
      </c>
      <c r="PPE183" s="201" t="b">
        <f>IF(OR(AND('Validation summary'!$B$2="2022-23",PPE182="In-period"),AND('Validation summary'!$B$2="2023-24",PPE182="In-period"),AND('Validation summary'!$B$2="2024-25",PPE182="In-period"),AND('Validation summary'!$B$2="2024-25",PPE182="End of period",PPE190="Revenue")),TRUE,FALSE)</f>
        <v>0</v>
      </c>
      <c r="PPF183" s="201" t="b">
        <f>IF(OR(AND('Validation summary'!$B$2="2022-23",PPF182="In-period"),AND('Validation summary'!$B$2="2023-24",PPF182="In-period"),AND('Validation summary'!$B$2="2024-25",PPF182="In-period"),AND('Validation summary'!$B$2="2024-25",PPF182="End of period",PPF190="Revenue")),TRUE,FALSE)</f>
        <v>0</v>
      </c>
      <c r="PPG183" s="201" t="b">
        <f>IF(OR(AND('Validation summary'!$B$2="2022-23",PPG182="In-period"),AND('Validation summary'!$B$2="2023-24",PPG182="In-period"),AND('Validation summary'!$B$2="2024-25",PPG182="In-period"),AND('Validation summary'!$B$2="2024-25",PPG182="End of period",PPG190="Revenue")),TRUE,FALSE)</f>
        <v>0</v>
      </c>
      <c r="PPH183" s="201" t="b">
        <f>IF(OR(AND('Validation summary'!$B$2="2022-23",PPH182="In-period"),AND('Validation summary'!$B$2="2023-24",PPH182="In-period"),AND('Validation summary'!$B$2="2024-25",PPH182="In-period"),AND('Validation summary'!$B$2="2024-25",PPH182="End of period",PPH190="Revenue")),TRUE,FALSE)</f>
        <v>0</v>
      </c>
      <c r="PPI183" s="201" t="b">
        <f>IF(OR(AND('Validation summary'!$B$2="2022-23",PPI182="In-period"),AND('Validation summary'!$B$2="2023-24",PPI182="In-period"),AND('Validation summary'!$B$2="2024-25",PPI182="In-period"),AND('Validation summary'!$B$2="2024-25",PPI182="End of period",PPI190="Revenue")),TRUE,FALSE)</f>
        <v>0</v>
      </c>
      <c r="PPJ183" s="201" t="b">
        <f>IF(OR(AND('Validation summary'!$B$2="2022-23",PPJ182="In-period"),AND('Validation summary'!$B$2="2023-24",PPJ182="In-period"),AND('Validation summary'!$B$2="2024-25",PPJ182="In-period"),AND('Validation summary'!$B$2="2024-25",PPJ182="End of period",PPJ190="Revenue")),TRUE,FALSE)</f>
        <v>0</v>
      </c>
      <c r="PPK183" s="201" t="b">
        <f>IF(OR(AND('Validation summary'!$B$2="2022-23",PPK182="In-period"),AND('Validation summary'!$B$2="2023-24",PPK182="In-period"),AND('Validation summary'!$B$2="2024-25",PPK182="In-period"),AND('Validation summary'!$B$2="2024-25",PPK182="End of period",PPK190="Revenue")),TRUE,FALSE)</f>
        <v>0</v>
      </c>
      <c r="PPL183" s="201" t="b">
        <f>IF(OR(AND('Validation summary'!$B$2="2022-23",PPL182="In-period"),AND('Validation summary'!$B$2="2023-24",PPL182="In-period"),AND('Validation summary'!$B$2="2024-25",PPL182="In-period"),AND('Validation summary'!$B$2="2024-25",PPL182="End of period",PPL190="Revenue")),TRUE,FALSE)</f>
        <v>0</v>
      </c>
      <c r="PPM183" s="201" t="b">
        <f>IF(OR(AND('Validation summary'!$B$2="2022-23",PPM182="In-period"),AND('Validation summary'!$B$2="2023-24",PPM182="In-period"),AND('Validation summary'!$B$2="2024-25",PPM182="In-period"),AND('Validation summary'!$B$2="2024-25",PPM182="End of period",PPM190="Revenue")),TRUE,FALSE)</f>
        <v>0</v>
      </c>
      <c r="PPN183" s="201" t="b">
        <f>IF(OR(AND('Validation summary'!$B$2="2022-23",PPN182="In-period"),AND('Validation summary'!$B$2="2023-24",PPN182="In-period"),AND('Validation summary'!$B$2="2024-25",PPN182="In-period"),AND('Validation summary'!$B$2="2024-25",PPN182="End of period",PPN190="Revenue")),TRUE,FALSE)</f>
        <v>0</v>
      </c>
      <c r="PPO183" s="201" t="b">
        <f>IF(OR(AND('Validation summary'!$B$2="2022-23",PPO182="In-period"),AND('Validation summary'!$B$2="2023-24",PPO182="In-period"),AND('Validation summary'!$B$2="2024-25",PPO182="In-period"),AND('Validation summary'!$B$2="2024-25",PPO182="End of period",PPO190="Revenue")),TRUE,FALSE)</f>
        <v>0</v>
      </c>
      <c r="PPP183" s="201" t="b">
        <f>IF(OR(AND('Validation summary'!$B$2="2022-23",PPP182="In-period"),AND('Validation summary'!$B$2="2023-24",PPP182="In-period"),AND('Validation summary'!$B$2="2024-25",PPP182="In-period"),AND('Validation summary'!$B$2="2024-25",PPP182="End of period",PPP190="Revenue")),TRUE,FALSE)</f>
        <v>0</v>
      </c>
      <c r="PPQ183" s="201" t="b">
        <f>IF(OR(AND('Validation summary'!$B$2="2022-23",PPQ182="In-period"),AND('Validation summary'!$B$2="2023-24",PPQ182="In-period"),AND('Validation summary'!$B$2="2024-25",PPQ182="In-period"),AND('Validation summary'!$B$2="2024-25",PPQ182="End of period",PPQ190="Revenue")),TRUE,FALSE)</f>
        <v>0</v>
      </c>
      <c r="PPR183" s="201" t="b">
        <f>IF(OR(AND('Validation summary'!$B$2="2022-23",PPR182="In-period"),AND('Validation summary'!$B$2="2023-24",PPR182="In-period"),AND('Validation summary'!$B$2="2024-25",PPR182="In-period"),AND('Validation summary'!$B$2="2024-25",PPR182="End of period",PPR190="Revenue")),TRUE,FALSE)</f>
        <v>0</v>
      </c>
      <c r="PPS183" s="201" t="b">
        <f>IF(OR(AND('Validation summary'!$B$2="2022-23",PPS182="In-period"),AND('Validation summary'!$B$2="2023-24",PPS182="In-period"),AND('Validation summary'!$B$2="2024-25",PPS182="In-period"),AND('Validation summary'!$B$2="2024-25",PPS182="End of period",PPS190="Revenue")),TRUE,FALSE)</f>
        <v>0</v>
      </c>
      <c r="PPT183" s="201" t="b">
        <f>IF(OR(AND('Validation summary'!$B$2="2022-23",PPT182="In-period"),AND('Validation summary'!$B$2="2023-24",PPT182="In-period"),AND('Validation summary'!$B$2="2024-25",PPT182="In-period"),AND('Validation summary'!$B$2="2024-25",PPT182="End of period",PPT190="Revenue")),TRUE,FALSE)</f>
        <v>0</v>
      </c>
      <c r="PPU183" s="201" t="b">
        <f>IF(OR(AND('Validation summary'!$B$2="2022-23",PPU182="In-period"),AND('Validation summary'!$B$2="2023-24",PPU182="In-period"),AND('Validation summary'!$B$2="2024-25",PPU182="In-period"),AND('Validation summary'!$B$2="2024-25",PPU182="End of period",PPU190="Revenue")),TRUE,FALSE)</f>
        <v>0</v>
      </c>
      <c r="PPV183" s="201" t="b">
        <f>IF(OR(AND('Validation summary'!$B$2="2022-23",PPV182="In-period"),AND('Validation summary'!$B$2="2023-24",PPV182="In-period"),AND('Validation summary'!$B$2="2024-25",PPV182="In-period"),AND('Validation summary'!$B$2="2024-25",PPV182="End of period",PPV190="Revenue")),TRUE,FALSE)</f>
        <v>0</v>
      </c>
      <c r="PPW183" s="201" t="b">
        <f>IF(OR(AND('Validation summary'!$B$2="2022-23",PPW182="In-period"),AND('Validation summary'!$B$2="2023-24",PPW182="In-period"),AND('Validation summary'!$B$2="2024-25",PPW182="In-period"),AND('Validation summary'!$B$2="2024-25",PPW182="End of period",PPW190="Revenue")),TRUE,FALSE)</f>
        <v>0</v>
      </c>
      <c r="PPX183" s="201" t="b">
        <f>IF(OR(AND('Validation summary'!$B$2="2022-23",PPX182="In-period"),AND('Validation summary'!$B$2="2023-24",PPX182="In-period"),AND('Validation summary'!$B$2="2024-25",PPX182="In-period"),AND('Validation summary'!$B$2="2024-25",PPX182="End of period",PPX190="Revenue")),TRUE,FALSE)</f>
        <v>0</v>
      </c>
      <c r="PPY183" s="201" t="b">
        <f>IF(OR(AND('Validation summary'!$B$2="2022-23",PPY182="In-period"),AND('Validation summary'!$B$2="2023-24",PPY182="In-period"),AND('Validation summary'!$B$2="2024-25",PPY182="In-period"),AND('Validation summary'!$B$2="2024-25",PPY182="End of period",PPY190="Revenue")),TRUE,FALSE)</f>
        <v>0</v>
      </c>
      <c r="PPZ183" s="201" t="b">
        <f>IF(OR(AND('Validation summary'!$B$2="2022-23",PPZ182="In-period"),AND('Validation summary'!$B$2="2023-24",PPZ182="In-period"),AND('Validation summary'!$B$2="2024-25",PPZ182="In-period"),AND('Validation summary'!$B$2="2024-25",PPZ182="End of period",PPZ190="Revenue")),TRUE,FALSE)</f>
        <v>0</v>
      </c>
      <c r="PQA183" s="201" t="b">
        <f>IF(OR(AND('Validation summary'!$B$2="2022-23",PQA182="In-period"),AND('Validation summary'!$B$2="2023-24",PQA182="In-period"),AND('Validation summary'!$B$2="2024-25",PQA182="In-period"),AND('Validation summary'!$B$2="2024-25",PQA182="End of period",PQA190="Revenue")),TRUE,FALSE)</f>
        <v>0</v>
      </c>
      <c r="PQB183" s="201" t="b">
        <f>IF(OR(AND('Validation summary'!$B$2="2022-23",PQB182="In-period"),AND('Validation summary'!$B$2="2023-24",PQB182="In-period"),AND('Validation summary'!$B$2="2024-25",PQB182="In-period"),AND('Validation summary'!$B$2="2024-25",PQB182="End of period",PQB190="Revenue")),TRUE,FALSE)</f>
        <v>0</v>
      </c>
      <c r="PQC183" s="201" t="b">
        <f>IF(OR(AND('Validation summary'!$B$2="2022-23",PQC182="In-period"),AND('Validation summary'!$B$2="2023-24",PQC182="In-period"),AND('Validation summary'!$B$2="2024-25",PQC182="In-period"),AND('Validation summary'!$B$2="2024-25",PQC182="End of period",PQC190="Revenue")),TRUE,FALSE)</f>
        <v>0</v>
      </c>
      <c r="PQD183" s="201" t="b">
        <f>IF(OR(AND('Validation summary'!$B$2="2022-23",PQD182="In-period"),AND('Validation summary'!$B$2="2023-24",PQD182="In-period"),AND('Validation summary'!$B$2="2024-25",PQD182="In-period"),AND('Validation summary'!$B$2="2024-25",PQD182="End of period",PQD190="Revenue")),TRUE,FALSE)</f>
        <v>0</v>
      </c>
      <c r="PQE183" s="201" t="b">
        <f>IF(OR(AND('Validation summary'!$B$2="2022-23",PQE182="In-period"),AND('Validation summary'!$B$2="2023-24",PQE182="In-period"),AND('Validation summary'!$B$2="2024-25",PQE182="In-period"),AND('Validation summary'!$B$2="2024-25",PQE182="End of period",PQE190="Revenue")),TRUE,FALSE)</f>
        <v>0</v>
      </c>
      <c r="PQF183" s="201" t="b">
        <f>IF(OR(AND('Validation summary'!$B$2="2022-23",PQF182="In-period"),AND('Validation summary'!$B$2="2023-24",PQF182="In-period"),AND('Validation summary'!$B$2="2024-25",PQF182="In-period"),AND('Validation summary'!$B$2="2024-25",PQF182="End of period",PQF190="Revenue")),TRUE,FALSE)</f>
        <v>0</v>
      </c>
      <c r="PQG183" s="201" t="b">
        <f>IF(OR(AND('Validation summary'!$B$2="2022-23",PQG182="In-period"),AND('Validation summary'!$B$2="2023-24",PQG182="In-period"),AND('Validation summary'!$B$2="2024-25",PQG182="In-period"),AND('Validation summary'!$B$2="2024-25",PQG182="End of period",PQG190="Revenue")),TRUE,FALSE)</f>
        <v>0</v>
      </c>
      <c r="PQH183" s="201" t="b">
        <f>IF(OR(AND('Validation summary'!$B$2="2022-23",PQH182="In-period"),AND('Validation summary'!$B$2="2023-24",PQH182="In-period"),AND('Validation summary'!$B$2="2024-25",PQH182="In-period"),AND('Validation summary'!$B$2="2024-25",PQH182="End of period",PQH190="Revenue")),TRUE,FALSE)</f>
        <v>0</v>
      </c>
      <c r="PQI183" s="201" t="b">
        <f>IF(OR(AND('Validation summary'!$B$2="2022-23",PQI182="In-period"),AND('Validation summary'!$B$2="2023-24",PQI182="In-period"),AND('Validation summary'!$B$2="2024-25",PQI182="In-period"),AND('Validation summary'!$B$2="2024-25",PQI182="End of period",PQI190="Revenue")),TRUE,FALSE)</f>
        <v>0</v>
      </c>
      <c r="PQJ183" s="201" t="b">
        <f>IF(OR(AND('Validation summary'!$B$2="2022-23",PQJ182="In-period"),AND('Validation summary'!$B$2="2023-24",PQJ182="In-period"),AND('Validation summary'!$B$2="2024-25",PQJ182="In-period"),AND('Validation summary'!$B$2="2024-25",PQJ182="End of period",PQJ190="Revenue")),TRUE,FALSE)</f>
        <v>0</v>
      </c>
      <c r="PQK183" s="201" t="b">
        <f>IF(OR(AND('Validation summary'!$B$2="2022-23",PQK182="In-period"),AND('Validation summary'!$B$2="2023-24",PQK182="In-period"),AND('Validation summary'!$B$2="2024-25",PQK182="In-period"),AND('Validation summary'!$B$2="2024-25",PQK182="End of period",PQK190="Revenue")),TRUE,FALSE)</f>
        <v>0</v>
      </c>
      <c r="PQL183" s="201" t="b">
        <f>IF(OR(AND('Validation summary'!$B$2="2022-23",PQL182="In-period"),AND('Validation summary'!$B$2="2023-24",PQL182="In-period"),AND('Validation summary'!$B$2="2024-25",PQL182="In-period"),AND('Validation summary'!$B$2="2024-25",PQL182="End of period",PQL190="Revenue")),TRUE,FALSE)</f>
        <v>0</v>
      </c>
      <c r="PQM183" s="201" t="b">
        <f>IF(OR(AND('Validation summary'!$B$2="2022-23",PQM182="In-period"),AND('Validation summary'!$B$2="2023-24",PQM182="In-period"),AND('Validation summary'!$B$2="2024-25",PQM182="In-period"),AND('Validation summary'!$B$2="2024-25",PQM182="End of period",PQM190="Revenue")),TRUE,FALSE)</f>
        <v>0</v>
      </c>
      <c r="PQN183" s="201" t="b">
        <f>IF(OR(AND('Validation summary'!$B$2="2022-23",PQN182="In-period"),AND('Validation summary'!$B$2="2023-24",PQN182="In-period"),AND('Validation summary'!$B$2="2024-25",PQN182="In-period"),AND('Validation summary'!$B$2="2024-25",PQN182="End of period",PQN190="Revenue")),TRUE,FALSE)</f>
        <v>0</v>
      </c>
      <c r="PQO183" s="201" t="b">
        <f>IF(OR(AND('Validation summary'!$B$2="2022-23",PQO182="In-period"),AND('Validation summary'!$B$2="2023-24",PQO182="In-period"),AND('Validation summary'!$B$2="2024-25",PQO182="In-period"),AND('Validation summary'!$B$2="2024-25",PQO182="End of period",PQO190="Revenue")),TRUE,FALSE)</f>
        <v>0</v>
      </c>
      <c r="PQP183" s="201" t="b">
        <f>IF(OR(AND('Validation summary'!$B$2="2022-23",PQP182="In-period"),AND('Validation summary'!$B$2="2023-24",PQP182="In-period"),AND('Validation summary'!$B$2="2024-25",PQP182="In-period"),AND('Validation summary'!$B$2="2024-25",PQP182="End of period",PQP190="Revenue")),TRUE,FALSE)</f>
        <v>0</v>
      </c>
      <c r="PQQ183" s="201" t="b">
        <f>IF(OR(AND('Validation summary'!$B$2="2022-23",PQQ182="In-period"),AND('Validation summary'!$B$2="2023-24",PQQ182="In-period"),AND('Validation summary'!$B$2="2024-25",PQQ182="In-period"),AND('Validation summary'!$B$2="2024-25",PQQ182="End of period",PQQ190="Revenue")),TRUE,FALSE)</f>
        <v>0</v>
      </c>
      <c r="PQR183" s="201" t="b">
        <f>IF(OR(AND('Validation summary'!$B$2="2022-23",PQR182="In-period"),AND('Validation summary'!$B$2="2023-24",PQR182="In-period"),AND('Validation summary'!$B$2="2024-25",PQR182="In-period"),AND('Validation summary'!$B$2="2024-25",PQR182="End of period",PQR190="Revenue")),TRUE,FALSE)</f>
        <v>0</v>
      </c>
      <c r="PQS183" s="201" t="b">
        <f>IF(OR(AND('Validation summary'!$B$2="2022-23",PQS182="In-period"),AND('Validation summary'!$B$2="2023-24",PQS182="In-period"),AND('Validation summary'!$B$2="2024-25",PQS182="In-period"),AND('Validation summary'!$B$2="2024-25",PQS182="End of period",PQS190="Revenue")),TRUE,FALSE)</f>
        <v>0</v>
      </c>
      <c r="PQT183" s="201" t="b">
        <f>IF(OR(AND('Validation summary'!$B$2="2022-23",PQT182="In-period"),AND('Validation summary'!$B$2="2023-24",PQT182="In-period"),AND('Validation summary'!$B$2="2024-25",PQT182="In-period"),AND('Validation summary'!$B$2="2024-25",PQT182="End of period",PQT190="Revenue")),TRUE,FALSE)</f>
        <v>0</v>
      </c>
      <c r="PQU183" s="201" t="b">
        <f>IF(OR(AND('Validation summary'!$B$2="2022-23",PQU182="In-period"),AND('Validation summary'!$B$2="2023-24",PQU182="In-period"),AND('Validation summary'!$B$2="2024-25",PQU182="In-period"),AND('Validation summary'!$B$2="2024-25",PQU182="End of period",PQU190="Revenue")),TRUE,FALSE)</f>
        <v>0</v>
      </c>
      <c r="PQV183" s="201" t="b">
        <f>IF(OR(AND('Validation summary'!$B$2="2022-23",PQV182="In-period"),AND('Validation summary'!$B$2="2023-24",PQV182="In-period"),AND('Validation summary'!$B$2="2024-25",PQV182="In-period"),AND('Validation summary'!$B$2="2024-25",PQV182="End of period",PQV190="Revenue")),TRUE,FALSE)</f>
        <v>0</v>
      </c>
      <c r="PQW183" s="201" t="b">
        <f>IF(OR(AND('Validation summary'!$B$2="2022-23",PQW182="In-period"),AND('Validation summary'!$B$2="2023-24",PQW182="In-period"),AND('Validation summary'!$B$2="2024-25",PQW182="In-period"),AND('Validation summary'!$B$2="2024-25",PQW182="End of period",PQW190="Revenue")),TRUE,FALSE)</f>
        <v>0</v>
      </c>
      <c r="PQX183" s="201" t="b">
        <f>IF(OR(AND('Validation summary'!$B$2="2022-23",PQX182="In-period"),AND('Validation summary'!$B$2="2023-24",PQX182="In-period"),AND('Validation summary'!$B$2="2024-25",PQX182="In-period"),AND('Validation summary'!$B$2="2024-25",PQX182="End of period",PQX190="Revenue")),TRUE,FALSE)</f>
        <v>0</v>
      </c>
      <c r="PQY183" s="201" t="b">
        <f>IF(OR(AND('Validation summary'!$B$2="2022-23",PQY182="In-period"),AND('Validation summary'!$B$2="2023-24",PQY182="In-period"),AND('Validation summary'!$B$2="2024-25",PQY182="In-period"),AND('Validation summary'!$B$2="2024-25",PQY182="End of period",PQY190="Revenue")),TRUE,FALSE)</f>
        <v>0</v>
      </c>
      <c r="PQZ183" s="201" t="b">
        <f>IF(OR(AND('Validation summary'!$B$2="2022-23",PQZ182="In-period"),AND('Validation summary'!$B$2="2023-24",PQZ182="In-period"),AND('Validation summary'!$B$2="2024-25",PQZ182="In-period"),AND('Validation summary'!$B$2="2024-25",PQZ182="End of period",PQZ190="Revenue")),TRUE,FALSE)</f>
        <v>0</v>
      </c>
      <c r="PRA183" s="201" t="b">
        <f>IF(OR(AND('Validation summary'!$B$2="2022-23",PRA182="In-period"),AND('Validation summary'!$B$2="2023-24",PRA182="In-period"),AND('Validation summary'!$B$2="2024-25",PRA182="In-period"),AND('Validation summary'!$B$2="2024-25",PRA182="End of period",PRA190="Revenue")),TRUE,FALSE)</f>
        <v>0</v>
      </c>
      <c r="PRB183" s="201" t="b">
        <f>IF(OR(AND('Validation summary'!$B$2="2022-23",PRB182="In-period"),AND('Validation summary'!$B$2="2023-24",PRB182="In-period"),AND('Validation summary'!$B$2="2024-25",PRB182="In-period"),AND('Validation summary'!$B$2="2024-25",PRB182="End of period",PRB190="Revenue")),TRUE,FALSE)</f>
        <v>0</v>
      </c>
      <c r="PRC183" s="201" t="b">
        <f>IF(OR(AND('Validation summary'!$B$2="2022-23",PRC182="In-period"),AND('Validation summary'!$B$2="2023-24",PRC182="In-period"),AND('Validation summary'!$B$2="2024-25",PRC182="In-period"),AND('Validation summary'!$B$2="2024-25",PRC182="End of period",PRC190="Revenue")),TRUE,FALSE)</f>
        <v>0</v>
      </c>
      <c r="PRD183" s="201" t="b">
        <f>IF(OR(AND('Validation summary'!$B$2="2022-23",PRD182="In-period"),AND('Validation summary'!$B$2="2023-24",PRD182="In-period"),AND('Validation summary'!$B$2="2024-25",PRD182="In-period"),AND('Validation summary'!$B$2="2024-25",PRD182="End of period",PRD190="Revenue")),TRUE,FALSE)</f>
        <v>0</v>
      </c>
      <c r="PRE183" s="201" t="b">
        <f>IF(OR(AND('Validation summary'!$B$2="2022-23",PRE182="In-period"),AND('Validation summary'!$B$2="2023-24",PRE182="In-period"),AND('Validation summary'!$B$2="2024-25",PRE182="In-period"),AND('Validation summary'!$B$2="2024-25",PRE182="End of period",PRE190="Revenue")),TRUE,FALSE)</f>
        <v>0</v>
      </c>
      <c r="PRF183" s="201" t="b">
        <f>IF(OR(AND('Validation summary'!$B$2="2022-23",PRF182="In-period"),AND('Validation summary'!$B$2="2023-24",PRF182="In-period"),AND('Validation summary'!$B$2="2024-25",PRF182="In-period"),AND('Validation summary'!$B$2="2024-25",PRF182="End of period",PRF190="Revenue")),TRUE,FALSE)</f>
        <v>0</v>
      </c>
      <c r="PRG183" s="201" t="b">
        <f>IF(OR(AND('Validation summary'!$B$2="2022-23",PRG182="In-period"),AND('Validation summary'!$B$2="2023-24",PRG182="In-period"),AND('Validation summary'!$B$2="2024-25",PRG182="In-period"),AND('Validation summary'!$B$2="2024-25",PRG182="End of period",PRG190="Revenue")),TRUE,FALSE)</f>
        <v>0</v>
      </c>
      <c r="PRH183" s="201" t="b">
        <f>IF(OR(AND('Validation summary'!$B$2="2022-23",PRH182="In-period"),AND('Validation summary'!$B$2="2023-24",PRH182="In-period"),AND('Validation summary'!$B$2="2024-25",PRH182="In-period"),AND('Validation summary'!$B$2="2024-25",PRH182="End of period",PRH190="Revenue")),TRUE,FALSE)</f>
        <v>0</v>
      </c>
      <c r="PRI183" s="201" t="b">
        <f>IF(OR(AND('Validation summary'!$B$2="2022-23",PRI182="In-period"),AND('Validation summary'!$B$2="2023-24",PRI182="In-period"),AND('Validation summary'!$B$2="2024-25",PRI182="In-period"),AND('Validation summary'!$B$2="2024-25",PRI182="End of period",PRI190="Revenue")),TRUE,FALSE)</f>
        <v>0</v>
      </c>
      <c r="PRJ183" s="201" t="b">
        <f>IF(OR(AND('Validation summary'!$B$2="2022-23",PRJ182="In-period"),AND('Validation summary'!$B$2="2023-24",PRJ182="In-period"),AND('Validation summary'!$B$2="2024-25",PRJ182="In-period"),AND('Validation summary'!$B$2="2024-25",PRJ182="End of period",PRJ190="Revenue")),TRUE,FALSE)</f>
        <v>0</v>
      </c>
      <c r="PRK183" s="201" t="b">
        <f>IF(OR(AND('Validation summary'!$B$2="2022-23",PRK182="In-period"),AND('Validation summary'!$B$2="2023-24",PRK182="In-period"),AND('Validation summary'!$B$2="2024-25",PRK182="In-period"),AND('Validation summary'!$B$2="2024-25",PRK182="End of period",PRK190="Revenue")),TRUE,FALSE)</f>
        <v>0</v>
      </c>
      <c r="PRL183" s="201" t="b">
        <f>IF(OR(AND('Validation summary'!$B$2="2022-23",PRL182="In-period"),AND('Validation summary'!$B$2="2023-24",PRL182="In-period"),AND('Validation summary'!$B$2="2024-25",PRL182="In-period"),AND('Validation summary'!$B$2="2024-25",PRL182="End of period",PRL190="Revenue")),TRUE,FALSE)</f>
        <v>0</v>
      </c>
      <c r="PRM183" s="201" t="b">
        <f>IF(OR(AND('Validation summary'!$B$2="2022-23",PRM182="In-period"),AND('Validation summary'!$B$2="2023-24",PRM182="In-period"),AND('Validation summary'!$B$2="2024-25",PRM182="In-period"),AND('Validation summary'!$B$2="2024-25",PRM182="End of period",PRM190="Revenue")),TRUE,FALSE)</f>
        <v>0</v>
      </c>
      <c r="PRN183" s="201" t="b">
        <f>IF(OR(AND('Validation summary'!$B$2="2022-23",PRN182="In-period"),AND('Validation summary'!$B$2="2023-24",PRN182="In-period"),AND('Validation summary'!$B$2="2024-25",PRN182="In-period"),AND('Validation summary'!$B$2="2024-25",PRN182="End of period",PRN190="Revenue")),TRUE,FALSE)</f>
        <v>0</v>
      </c>
      <c r="PRO183" s="201" t="b">
        <f>IF(OR(AND('Validation summary'!$B$2="2022-23",PRO182="In-period"),AND('Validation summary'!$B$2="2023-24",PRO182="In-period"),AND('Validation summary'!$B$2="2024-25",PRO182="In-period"),AND('Validation summary'!$B$2="2024-25",PRO182="End of period",PRO190="Revenue")),TRUE,FALSE)</f>
        <v>0</v>
      </c>
      <c r="PRP183" s="201" t="b">
        <f>IF(OR(AND('Validation summary'!$B$2="2022-23",PRP182="In-period"),AND('Validation summary'!$B$2="2023-24",PRP182="In-period"),AND('Validation summary'!$B$2="2024-25",PRP182="In-period"),AND('Validation summary'!$B$2="2024-25",PRP182="End of period",PRP190="Revenue")),TRUE,FALSE)</f>
        <v>0</v>
      </c>
      <c r="PRQ183" s="201" t="b">
        <f>IF(OR(AND('Validation summary'!$B$2="2022-23",PRQ182="In-period"),AND('Validation summary'!$B$2="2023-24",PRQ182="In-period"),AND('Validation summary'!$B$2="2024-25",PRQ182="In-period"),AND('Validation summary'!$B$2="2024-25",PRQ182="End of period",PRQ190="Revenue")),TRUE,FALSE)</f>
        <v>0</v>
      </c>
      <c r="PRR183" s="201" t="b">
        <f>IF(OR(AND('Validation summary'!$B$2="2022-23",PRR182="In-period"),AND('Validation summary'!$B$2="2023-24",PRR182="In-period"),AND('Validation summary'!$B$2="2024-25",PRR182="In-period"),AND('Validation summary'!$B$2="2024-25",PRR182="End of period",PRR190="Revenue")),TRUE,FALSE)</f>
        <v>0</v>
      </c>
      <c r="PRS183" s="201" t="b">
        <f>IF(OR(AND('Validation summary'!$B$2="2022-23",PRS182="In-period"),AND('Validation summary'!$B$2="2023-24",PRS182="In-period"),AND('Validation summary'!$B$2="2024-25",PRS182="In-period"),AND('Validation summary'!$B$2="2024-25",PRS182="End of period",PRS190="Revenue")),TRUE,FALSE)</f>
        <v>0</v>
      </c>
      <c r="PRT183" s="201" t="b">
        <f>IF(OR(AND('Validation summary'!$B$2="2022-23",PRT182="In-period"),AND('Validation summary'!$B$2="2023-24",PRT182="In-period"),AND('Validation summary'!$B$2="2024-25",PRT182="In-period"),AND('Validation summary'!$B$2="2024-25",PRT182="End of period",PRT190="Revenue")),TRUE,FALSE)</f>
        <v>0</v>
      </c>
      <c r="PRU183" s="201" t="b">
        <f>IF(OR(AND('Validation summary'!$B$2="2022-23",PRU182="In-period"),AND('Validation summary'!$B$2="2023-24",PRU182="In-period"),AND('Validation summary'!$B$2="2024-25",PRU182="In-period"),AND('Validation summary'!$B$2="2024-25",PRU182="End of period",PRU190="Revenue")),TRUE,FALSE)</f>
        <v>0</v>
      </c>
      <c r="PRV183" s="201" t="b">
        <f>IF(OR(AND('Validation summary'!$B$2="2022-23",PRV182="In-period"),AND('Validation summary'!$B$2="2023-24",PRV182="In-period"),AND('Validation summary'!$B$2="2024-25",PRV182="In-period"),AND('Validation summary'!$B$2="2024-25",PRV182="End of period",PRV190="Revenue")),TRUE,FALSE)</f>
        <v>0</v>
      </c>
      <c r="PRW183" s="201" t="b">
        <f>IF(OR(AND('Validation summary'!$B$2="2022-23",PRW182="In-period"),AND('Validation summary'!$B$2="2023-24",PRW182="In-period"),AND('Validation summary'!$B$2="2024-25",PRW182="In-period"),AND('Validation summary'!$B$2="2024-25",PRW182="End of period",PRW190="Revenue")),TRUE,FALSE)</f>
        <v>0</v>
      </c>
      <c r="PRX183" s="201" t="b">
        <f>IF(OR(AND('Validation summary'!$B$2="2022-23",PRX182="In-period"),AND('Validation summary'!$B$2="2023-24",PRX182="In-period"),AND('Validation summary'!$B$2="2024-25",PRX182="In-period"),AND('Validation summary'!$B$2="2024-25",PRX182="End of period",PRX190="Revenue")),TRUE,FALSE)</f>
        <v>0</v>
      </c>
      <c r="PRY183" s="201" t="b">
        <f>IF(OR(AND('Validation summary'!$B$2="2022-23",PRY182="In-period"),AND('Validation summary'!$B$2="2023-24",PRY182="In-period"),AND('Validation summary'!$B$2="2024-25",PRY182="In-period"),AND('Validation summary'!$B$2="2024-25",PRY182="End of period",PRY190="Revenue")),TRUE,FALSE)</f>
        <v>0</v>
      </c>
      <c r="PRZ183" s="201" t="b">
        <f>IF(OR(AND('Validation summary'!$B$2="2022-23",PRZ182="In-period"),AND('Validation summary'!$B$2="2023-24",PRZ182="In-period"),AND('Validation summary'!$B$2="2024-25",PRZ182="In-period"),AND('Validation summary'!$B$2="2024-25",PRZ182="End of period",PRZ190="Revenue")),TRUE,FALSE)</f>
        <v>0</v>
      </c>
      <c r="PSA183" s="201" t="b">
        <f>IF(OR(AND('Validation summary'!$B$2="2022-23",PSA182="In-period"),AND('Validation summary'!$B$2="2023-24",PSA182="In-period"),AND('Validation summary'!$B$2="2024-25",PSA182="In-period"),AND('Validation summary'!$B$2="2024-25",PSA182="End of period",PSA190="Revenue")),TRUE,FALSE)</f>
        <v>0</v>
      </c>
      <c r="PSB183" s="201" t="b">
        <f>IF(OR(AND('Validation summary'!$B$2="2022-23",PSB182="In-period"),AND('Validation summary'!$B$2="2023-24",PSB182="In-period"),AND('Validation summary'!$B$2="2024-25",PSB182="In-period"),AND('Validation summary'!$B$2="2024-25",PSB182="End of period",PSB190="Revenue")),TRUE,FALSE)</f>
        <v>0</v>
      </c>
      <c r="PSC183" s="201" t="b">
        <f>IF(OR(AND('Validation summary'!$B$2="2022-23",PSC182="In-period"),AND('Validation summary'!$B$2="2023-24",PSC182="In-period"),AND('Validation summary'!$B$2="2024-25",PSC182="In-period"),AND('Validation summary'!$B$2="2024-25",PSC182="End of period",PSC190="Revenue")),TRUE,FALSE)</f>
        <v>0</v>
      </c>
      <c r="PSD183" s="201" t="b">
        <f>IF(OR(AND('Validation summary'!$B$2="2022-23",PSD182="In-period"),AND('Validation summary'!$B$2="2023-24",PSD182="In-period"),AND('Validation summary'!$B$2="2024-25",PSD182="In-period"),AND('Validation summary'!$B$2="2024-25",PSD182="End of period",PSD190="Revenue")),TRUE,FALSE)</f>
        <v>0</v>
      </c>
      <c r="PSE183" s="201" t="b">
        <f>IF(OR(AND('Validation summary'!$B$2="2022-23",PSE182="In-period"),AND('Validation summary'!$B$2="2023-24",PSE182="In-period"),AND('Validation summary'!$B$2="2024-25",PSE182="In-period"),AND('Validation summary'!$B$2="2024-25",PSE182="End of period",PSE190="Revenue")),TRUE,FALSE)</f>
        <v>0</v>
      </c>
      <c r="PSF183" s="201" t="b">
        <f>IF(OR(AND('Validation summary'!$B$2="2022-23",PSF182="In-period"),AND('Validation summary'!$B$2="2023-24",PSF182="In-period"),AND('Validation summary'!$B$2="2024-25",PSF182="In-period"),AND('Validation summary'!$B$2="2024-25",PSF182="End of period",PSF190="Revenue")),TRUE,FALSE)</f>
        <v>0</v>
      </c>
      <c r="PSG183" s="201" t="b">
        <f>IF(OR(AND('Validation summary'!$B$2="2022-23",PSG182="In-period"),AND('Validation summary'!$B$2="2023-24",PSG182="In-period"),AND('Validation summary'!$B$2="2024-25",PSG182="In-period"),AND('Validation summary'!$B$2="2024-25",PSG182="End of period",PSG190="Revenue")),TRUE,FALSE)</f>
        <v>0</v>
      </c>
      <c r="PSH183" s="201" t="b">
        <f>IF(OR(AND('Validation summary'!$B$2="2022-23",PSH182="In-period"),AND('Validation summary'!$B$2="2023-24",PSH182="In-period"),AND('Validation summary'!$B$2="2024-25",PSH182="In-period"),AND('Validation summary'!$B$2="2024-25",PSH182="End of period",PSH190="Revenue")),TRUE,FALSE)</f>
        <v>0</v>
      </c>
      <c r="PSI183" s="201" t="b">
        <f>IF(OR(AND('Validation summary'!$B$2="2022-23",PSI182="In-period"),AND('Validation summary'!$B$2="2023-24",PSI182="In-period"),AND('Validation summary'!$B$2="2024-25",PSI182="In-period"),AND('Validation summary'!$B$2="2024-25",PSI182="End of period",PSI190="Revenue")),TRUE,FALSE)</f>
        <v>0</v>
      </c>
      <c r="PSJ183" s="201" t="b">
        <f>IF(OR(AND('Validation summary'!$B$2="2022-23",PSJ182="In-period"),AND('Validation summary'!$B$2="2023-24",PSJ182="In-period"),AND('Validation summary'!$B$2="2024-25",PSJ182="In-period"),AND('Validation summary'!$B$2="2024-25",PSJ182="End of period",PSJ190="Revenue")),TRUE,FALSE)</f>
        <v>0</v>
      </c>
      <c r="PSK183" s="201" t="b">
        <f>IF(OR(AND('Validation summary'!$B$2="2022-23",PSK182="In-period"),AND('Validation summary'!$B$2="2023-24",PSK182="In-period"),AND('Validation summary'!$B$2="2024-25",PSK182="In-period"),AND('Validation summary'!$B$2="2024-25",PSK182="End of period",PSK190="Revenue")),TRUE,FALSE)</f>
        <v>0</v>
      </c>
      <c r="PSL183" s="201" t="b">
        <f>IF(OR(AND('Validation summary'!$B$2="2022-23",PSL182="In-period"),AND('Validation summary'!$B$2="2023-24",PSL182="In-period"),AND('Validation summary'!$B$2="2024-25",PSL182="In-period"),AND('Validation summary'!$B$2="2024-25",PSL182="End of period",PSL190="Revenue")),TRUE,FALSE)</f>
        <v>0</v>
      </c>
      <c r="PSM183" s="201" t="b">
        <f>IF(OR(AND('Validation summary'!$B$2="2022-23",PSM182="In-period"),AND('Validation summary'!$B$2="2023-24",PSM182="In-period"),AND('Validation summary'!$B$2="2024-25",PSM182="In-period"),AND('Validation summary'!$B$2="2024-25",PSM182="End of period",PSM190="Revenue")),TRUE,FALSE)</f>
        <v>0</v>
      </c>
      <c r="PSN183" s="201" t="b">
        <f>IF(OR(AND('Validation summary'!$B$2="2022-23",PSN182="In-period"),AND('Validation summary'!$B$2="2023-24",PSN182="In-period"),AND('Validation summary'!$B$2="2024-25",PSN182="In-period"),AND('Validation summary'!$B$2="2024-25",PSN182="End of period",PSN190="Revenue")),TRUE,FALSE)</f>
        <v>0</v>
      </c>
      <c r="PSO183" s="201" t="b">
        <f>IF(OR(AND('Validation summary'!$B$2="2022-23",PSO182="In-period"),AND('Validation summary'!$B$2="2023-24",PSO182="In-period"),AND('Validation summary'!$B$2="2024-25",PSO182="In-period"),AND('Validation summary'!$B$2="2024-25",PSO182="End of period",PSO190="Revenue")),TRUE,FALSE)</f>
        <v>0</v>
      </c>
      <c r="PSP183" s="201" t="b">
        <f>IF(OR(AND('Validation summary'!$B$2="2022-23",PSP182="In-period"),AND('Validation summary'!$B$2="2023-24",PSP182="In-period"),AND('Validation summary'!$B$2="2024-25",PSP182="In-period"),AND('Validation summary'!$B$2="2024-25",PSP182="End of period",PSP190="Revenue")),TRUE,FALSE)</f>
        <v>0</v>
      </c>
      <c r="PSQ183" s="201" t="b">
        <f>IF(OR(AND('Validation summary'!$B$2="2022-23",PSQ182="In-period"),AND('Validation summary'!$B$2="2023-24",PSQ182="In-period"),AND('Validation summary'!$B$2="2024-25",PSQ182="In-period"),AND('Validation summary'!$B$2="2024-25",PSQ182="End of period",PSQ190="Revenue")),TRUE,FALSE)</f>
        <v>0</v>
      </c>
      <c r="PSR183" s="201" t="b">
        <f>IF(OR(AND('Validation summary'!$B$2="2022-23",PSR182="In-period"),AND('Validation summary'!$B$2="2023-24",PSR182="In-period"),AND('Validation summary'!$B$2="2024-25",PSR182="In-period"),AND('Validation summary'!$B$2="2024-25",PSR182="End of period",PSR190="Revenue")),TRUE,FALSE)</f>
        <v>0</v>
      </c>
      <c r="PSS183" s="201" t="b">
        <f>IF(OR(AND('Validation summary'!$B$2="2022-23",PSS182="In-period"),AND('Validation summary'!$B$2="2023-24",PSS182="In-period"),AND('Validation summary'!$B$2="2024-25",PSS182="In-period"),AND('Validation summary'!$B$2="2024-25",PSS182="End of period",PSS190="Revenue")),TRUE,FALSE)</f>
        <v>0</v>
      </c>
      <c r="PST183" s="201" t="b">
        <f>IF(OR(AND('Validation summary'!$B$2="2022-23",PST182="In-period"),AND('Validation summary'!$B$2="2023-24",PST182="In-period"),AND('Validation summary'!$B$2="2024-25",PST182="In-period"),AND('Validation summary'!$B$2="2024-25",PST182="End of period",PST190="Revenue")),TRUE,FALSE)</f>
        <v>0</v>
      </c>
      <c r="PSU183" s="201" t="b">
        <f>IF(OR(AND('Validation summary'!$B$2="2022-23",PSU182="In-period"),AND('Validation summary'!$B$2="2023-24",PSU182="In-period"),AND('Validation summary'!$B$2="2024-25",PSU182="In-period"),AND('Validation summary'!$B$2="2024-25",PSU182="End of period",PSU190="Revenue")),TRUE,FALSE)</f>
        <v>0</v>
      </c>
      <c r="PSV183" s="201" t="b">
        <f>IF(OR(AND('Validation summary'!$B$2="2022-23",PSV182="In-period"),AND('Validation summary'!$B$2="2023-24",PSV182="In-period"),AND('Validation summary'!$B$2="2024-25",PSV182="In-period"),AND('Validation summary'!$B$2="2024-25",PSV182="End of period",PSV190="Revenue")),TRUE,FALSE)</f>
        <v>0</v>
      </c>
      <c r="PSW183" s="201" t="b">
        <f>IF(OR(AND('Validation summary'!$B$2="2022-23",PSW182="In-period"),AND('Validation summary'!$B$2="2023-24",PSW182="In-period"),AND('Validation summary'!$B$2="2024-25",PSW182="In-period"),AND('Validation summary'!$B$2="2024-25",PSW182="End of period",PSW190="Revenue")),TRUE,FALSE)</f>
        <v>0</v>
      </c>
      <c r="PSX183" s="201" t="b">
        <f>IF(OR(AND('Validation summary'!$B$2="2022-23",PSX182="In-period"),AND('Validation summary'!$B$2="2023-24",PSX182="In-period"),AND('Validation summary'!$B$2="2024-25",PSX182="In-period"),AND('Validation summary'!$B$2="2024-25",PSX182="End of period",PSX190="Revenue")),TRUE,FALSE)</f>
        <v>0</v>
      </c>
      <c r="PSY183" s="201" t="b">
        <f>IF(OR(AND('Validation summary'!$B$2="2022-23",PSY182="In-period"),AND('Validation summary'!$B$2="2023-24",PSY182="In-period"),AND('Validation summary'!$B$2="2024-25",PSY182="In-period"),AND('Validation summary'!$B$2="2024-25",PSY182="End of period",PSY190="Revenue")),TRUE,FALSE)</f>
        <v>0</v>
      </c>
      <c r="PSZ183" s="201" t="b">
        <f>IF(OR(AND('Validation summary'!$B$2="2022-23",PSZ182="In-period"),AND('Validation summary'!$B$2="2023-24",PSZ182="In-period"),AND('Validation summary'!$B$2="2024-25",PSZ182="In-period"),AND('Validation summary'!$B$2="2024-25",PSZ182="End of period",PSZ190="Revenue")),TRUE,FALSE)</f>
        <v>0</v>
      </c>
      <c r="PTA183" s="201" t="b">
        <f>IF(OR(AND('Validation summary'!$B$2="2022-23",PTA182="In-period"),AND('Validation summary'!$B$2="2023-24",PTA182="In-period"),AND('Validation summary'!$B$2="2024-25",PTA182="In-period"),AND('Validation summary'!$B$2="2024-25",PTA182="End of period",PTA190="Revenue")),TRUE,FALSE)</f>
        <v>0</v>
      </c>
      <c r="PTB183" s="201" t="b">
        <f>IF(OR(AND('Validation summary'!$B$2="2022-23",PTB182="In-period"),AND('Validation summary'!$B$2="2023-24",PTB182="In-period"),AND('Validation summary'!$B$2="2024-25",PTB182="In-period"),AND('Validation summary'!$B$2="2024-25",PTB182="End of period",PTB190="Revenue")),TRUE,FALSE)</f>
        <v>0</v>
      </c>
      <c r="PTC183" s="201" t="b">
        <f>IF(OR(AND('Validation summary'!$B$2="2022-23",PTC182="In-period"),AND('Validation summary'!$B$2="2023-24",PTC182="In-period"),AND('Validation summary'!$B$2="2024-25",PTC182="In-period"),AND('Validation summary'!$B$2="2024-25",PTC182="End of period",PTC190="Revenue")),TRUE,FALSE)</f>
        <v>0</v>
      </c>
      <c r="PTD183" s="201" t="b">
        <f>IF(OR(AND('Validation summary'!$B$2="2022-23",PTD182="In-period"),AND('Validation summary'!$B$2="2023-24",PTD182="In-period"),AND('Validation summary'!$B$2="2024-25",PTD182="In-period"),AND('Validation summary'!$B$2="2024-25",PTD182="End of period",PTD190="Revenue")),TRUE,FALSE)</f>
        <v>0</v>
      </c>
      <c r="PTE183" s="201" t="b">
        <f>IF(OR(AND('Validation summary'!$B$2="2022-23",PTE182="In-period"),AND('Validation summary'!$B$2="2023-24",PTE182="In-period"),AND('Validation summary'!$B$2="2024-25",PTE182="In-period"),AND('Validation summary'!$B$2="2024-25",PTE182="End of period",PTE190="Revenue")),TRUE,FALSE)</f>
        <v>0</v>
      </c>
      <c r="PTF183" s="201" t="b">
        <f>IF(OR(AND('Validation summary'!$B$2="2022-23",PTF182="In-period"),AND('Validation summary'!$B$2="2023-24",PTF182="In-period"),AND('Validation summary'!$B$2="2024-25",PTF182="In-period"),AND('Validation summary'!$B$2="2024-25",PTF182="End of period",PTF190="Revenue")),TRUE,FALSE)</f>
        <v>0</v>
      </c>
      <c r="PTG183" s="201" t="b">
        <f>IF(OR(AND('Validation summary'!$B$2="2022-23",PTG182="In-period"),AND('Validation summary'!$B$2="2023-24",PTG182="In-period"),AND('Validation summary'!$B$2="2024-25",PTG182="In-period"),AND('Validation summary'!$B$2="2024-25",PTG182="End of period",PTG190="Revenue")),TRUE,FALSE)</f>
        <v>0</v>
      </c>
      <c r="PTH183" s="201" t="b">
        <f>IF(OR(AND('Validation summary'!$B$2="2022-23",PTH182="In-period"),AND('Validation summary'!$B$2="2023-24",PTH182="In-period"),AND('Validation summary'!$B$2="2024-25",PTH182="In-period"),AND('Validation summary'!$B$2="2024-25",PTH182="End of period",PTH190="Revenue")),TRUE,FALSE)</f>
        <v>0</v>
      </c>
      <c r="PTI183" s="201" t="b">
        <f>IF(OR(AND('Validation summary'!$B$2="2022-23",PTI182="In-period"),AND('Validation summary'!$B$2="2023-24",PTI182="In-period"),AND('Validation summary'!$B$2="2024-25",PTI182="In-period"),AND('Validation summary'!$B$2="2024-25",PTI182="End of period",PTI190="Revenue")),TRUE,FALSE)</f>
        <v>0</v>
      </c>
      <c r="PTJ183" s="201" t="b">
        <f>IF(OR(AND('Validation summary'!$B$2="2022-23",PTJ182="In-period"),AND('Validation summary'!$B$2="2023-24",PTJ182="In-period"),AND('Validation summary'!$B$2="2024-25",PTJ182="In-period"),AND('Validation summary'!$B$2="2024-25",PTJ182="End of period",PTJ190="Revenue")),TRUE,FALSE)</f>
        <v>0</v>
      </c>
      <c r="PTK183" s="201" t="b">
        <f>IF(OR(AND('Validation summary'!$B$2="2022-23",PTK182="In-period"),AND('Validation summary'!$B$2="2023-24",PTK182="In-period"),AND('Validation summary'!$B$2="2024-25",PTK182="In-period"),AND('Validation summary'!$B$2="2024-25",PTK182="End of period",PTK190="Revenue")),TRUE,FALSE)</f>
        <v>0</v>
      </c>
      <c r="PTL183" s="201" t="b">
        <f>IF(OR(AND('Validation summary'!$B$2="2022-23",PTL182="In-period"),AND('Validation summary'!$B$2="2023-24",PTL182="In-period"),AND('Validation summary'!$B$2="2024-25",PTL182="In-period"),AND('Validation summary'!$B$2="2024-25",PTL182="End of period",PTL190="Revenue")),TRUE,FALSE)</f>
        <v>0</v>
      </c>
      <c r="PTM183" s="201" t="b">
        <f>IF(OR(AND('Validation summary'!$B$2="2022-23",PTM182="In-period"),AND('Validation summary'!$B$2="2023-24",PTM182="In-period"),AND('Validation summary'!$B$2="2024-25",PTM182="In-period"),AND('Validation summary'!$B$2="2024-25",PTM182="End of period",PTM190="Revenue")),TRUE,FALSE)</f>
        <v>0</v>
      </c>
      <c r="PTN183" s="201" t="b">
        <f>IF(OR(AND('Validation summary'!$B$2="2022-23",PTN182="In-period"),AND('Validation summary'!$B$2="2023-24",PTN182="In-period"),AND('Validation summary'!$B$2="2024-25",PTN182="In-period"),AND('Validation summary'!$B$2="2024-25",PTN182="End of period",PTN190="Revenue")),TRUE,FALSE)</f>
        <v>0</v>
      </c>
      <c r="PTO183" s="201" t="b">
        <f>IF(OR(AND('Validation summary'!$B$2="2022-23",PTO182="In-period"),AND('Validation summary'!$B$2="2023-24",PTO182="In-period"),AND('Validation summary'!$B$2="2024-25",PTO182="In-period"),AND('Validation summary'!$B$2="2024-25",PTO182="End of period",PTO190="Revenue")),TRUE,FALSE)</f>
        <v>0</v>
      </c>
      <c r="PTP183" s="201" t="b">
        <f>IF(OR(AND('Validation summary'!$B$2="2022-23",PTP182="In-period"),AND('Validation summary'!$B$2="2023-24",PTP182="In-period"),AND('Validation summary'!$B$2="2024-25",PTP182="In-period"),AND('Validation summary'!$B$2="2024-25",PTP182="End of period",PTP190="Revenue")),TRUE,FALSE)</f>
        <v>0</v>
      </c>
      <c r="PTQ183" s="201" t="b">
        <f>IF(OR(AND('Validation summary'!$B$2="2022-23",PTQ182="In-period"),AND('Validation summary'!$B$2="2023-24",PTQ182="In-period"),AND('Validation summary'!$B$2="2024-25",PTQ182="In-period"),AND('Validation summary'!$B$2="2024-25",PTQ182="End of period",PTQ190="Revenue")),TRUE,FALSE)</f>
        <v>0</v>
      </c>
      <c r="PTR183" s="201" t="b">
        <f>IF(OR(AND('Validation summary'!$B$2="2022-23",PTR182="In-period"),AND('Validation summary'!$B$2="2023-24",PTR182="In-period"),AND('Validation summary'!$B$2="2024-25",PTR182="In-period"),AND('Validation summary'!$B$2="2024-25",PTR182="End of period",PTR190="Revenue")),TRUE,FALSE)</f>
        <v>0</v>
      </c>
      <c r="PTS183" s="201" t="b">
        <f>IF(OR(AND('Validation summary'!$B$2="2022-23",PTS182="In-period"),AND('Validation summary'!$B$2="2023-24",PTS182="In-period"),AND('Validation summary'!$B$2="2024-25",PTS182="In-period"),AND('Validation summary'!$B$2="2024-25",PTS182="End of period",PTS190="Revenue")),TRUE,FALSE)</f>
        <v>0</v>
      </c>
      <c r="PTT183" s="201" t="b">
        <f>IF(OR(AND('Validation summary'!$B$2="2022-23",PTT182="In-period"),AND('Validation summary'!$B$2="2023-24",PTT182="In-period"),AND('Validation summary'!$B$2="2024-25",PTT182="In-period"),AND('Validation summary'!$B$2="2024-25",PTT182="End of period",PTT190="Revenue")),TRUE,FALSE)</f>
        <v>0</v>
      </c>
      <c r="PTU183" s="201" t="b">
        <f>IF(OR(AND('Validation summary'!$B$2="2022-23",PTU182="In-period"),AND('Validation summary'!$B$2="2023-24",PTU182="In-period"),AND('Validation summary'!$B$2="2024-25",PTU182="In-period"),AND('Validation summary'!$B$2="2024-25",PTU182="End of period",PTU190="Revenue")),TRUE,FALSE)</f>
        <v>0</v>
      </c>
      <c r="PTV183" s="201" t="b">
        <f>IF(OR(AND('Validation summary'!$B$2="2022-23",PTV182="In-period"),AND('Validation summary'!$B$2="2023-24",PTV182="In-period"),AND('Validation summary'!$B$2="2024-25",PTV182="In-period"),AND('Validation summary'!$B$2="2024-25",PTV182="End of period",PTV190="Revenue")),TRUE,FALSE)</f>
        <v>0</v>
      </c>
      <c r="PTW183" s="201" t="b">
        <f>IF(OR(AND('Validation summary'!$B$2="2022-23",PTW182="In-period"),AND('Validation summary'!$B$2="2023-24",PTW182="In-period"),AND('Validation summary'!$B$2="2024-25",PTW182="In-period"),AND('Validation summary'!$B$2="2024-25",PTW182="End of period",PTW190="Revenue")),TRUE,FALSE)</f>
        <v>0</v>
      </c>
      <c r="PTX183" s="201" t="b">
        <f>IF(OR(AND('Validation summary'!$B$2="2022-23",PTX182="In-period"),AND('Validation summary'!$B$2="2023-24",PTX182="In-period"),AND('Validation summary'!$B$2="2024-25",PTX182="In-period"),AND('Validation summary'!$B$2="2024-25",PTX182="End of period",PTX190="Revenue")),TRUE,FALSE)</f>
        <v>0</v>
      </c>
      <c r="PTY183" s="201" t="b">
        <f>IF(OR(AND('Validation summary'!$B$2="2022-23",PTY182="In-period"),AND('Validation summary'!$B$2="2023-24",PTY182="In-period"),AND('Validation summary'!$B$2="2024-25",PTY182="In-period"),AND('Validation summary'!$B$2="2024-25",PTY182="End of period",PTY190="Revenue")),TRUE,FALSE)</f>
        <v>0</v>
      </c>
      <c r="PTZ183" s="201" t="b">
        <f>IF(OR(AND('Validation summary'!$B$2="2022-23",PTZ182="In-period"),AND('Validation summary'!$B$2="2023-24",PTZ182="In-period"),AND('Validation summary'!$B$2="2024-25",PTZ182="In-period"),AND('Validation summary'!$B$2="2024-25",PTZ182="End of period",PTZ190="Revenue")),TRUE,FALSE)</f>
        <v>0</v>
      </c>
      <c r="PUA183" s="201" t="b">
        <f>IF(OR(AND('Validation summary'!$B$2="2022-23",PUA182="In-period"),AND('Validation summary'!$B$2="2023-24",PUA182="In-period"),AND('Validation summary'!$B$2="2024-25",PUA182="In-period"),AND('Validation summary'!$B$2="2024-25",PUA182="End of period",PUA190="Revenue")),TRUE,FALSE)</f>
        <v>0</v>
      </c>
      <c r="PUB183" s="201" t="b">
        <f>IF(OR(AND('Validation summary'!$B$2="2022-23",PUB182="In-period"),AND('Validation summary'!$B$2="2023-24",PUB182="In-period"),AND('Validation summary'!$B$2="2024-25",PUB182="In-period"),AND('Validation summary'!$B$2="2024-25",PUB182="End of period",PUB190="Revenue")),TRUE,FALSE)</f>
        <v>0</v>
      </c>
      <c r="PUC183" s="201" t="b">
        <f>IF(OR(AND('Validation summary'!$B$2="2022-23",PUC182="In-period"),AND('Validation summary'!$B$2="2023-24",PUC182="In-period"),AND('Validation summary'!$B$2="2024-25",PUC182="In-period"),AND('Validation summary'!$B$2="2024-25",PUC182="End of period",PUC190="Revenue")),TRUE,FALSE)</f>
        <v>0</v>
      </c>
      <c r="PUD183" s="201" t="b">
        <f>IF(OR(AND('Validation summary'!$B$2="2022-23",PUD182="In-period"),AND('Validation summary'!$B$2="2023-24",PUD182="In-period"),AND('Validation summary'!$B$2="2024-25",PUD182="In-period"),AND('Validation summary'!$B$2="2024-25",PUD182="End of period",PUD190="Revenue")),TRUE,FALSE)</f>
        <v>0</v>
      </c>
      <c r="PUE183" s="201" t="b">
        <f>IF(OR(AND('Validation summary'!$B$2="2022-23",PUE182="In-period"),AND('Validation summary'!$B$2="2023-24",PUE182="In-period"),AND('Validation summary'!$B$2="2024-25",PUE182="In-period"),AND('Validation summary'!$B$2="2024-25",PUE182="End of period",PUE190="Revenue")),TRUE,FALSE)</f>
        <v>0</v>
      </c>
      <c r="PUF183" s="201" t="b">
        <f>IF(OR(AND('Validation summary'!$B$2="2022-23",PUF182="In-period"),AND('Validation summary'!$B$2="2023-24",PUF182="In-period"),AND('Validation summary'!$B$2="2024-25",PUF182="In-period"),AND('Validation summary'!$B$2="2024-25",PUF182="End of period",PUF190="Revenue")),TRUE,FALSE)</f>
        <v>0</v>
      </c>
      <c r="PUG183" s="201" t="b">
        <f>IF(OR(AND('Validation summary'!$B$2="2022-23",PUG182="In-period"),AND('Validation summary'!$B$2="2023-24",PUG182="In-period"),AND('Validation summary'!$B$2="2024-25",PUG182="In-period"),AND('Validation summary'!$B$2="2024-25",PUG182="End of period",PUG190="Revenue")),TRUE,FALSE)</f>
        <v>0</v>
      </c>
      <c r="PUH183" s="201" t="b">
        <f>IF(OR(AND('Validation summary'!$B$2="2022-23",PUH182="In-period"),AND('Validation summary'!$B$2="2023-24",PUH182="In-period"),AND('Validation summary'!$B$2="2024-25",PUH182="In-period"),AND('Validation summary'!$B$2="2024-25",PUH182="End of period",PUH190="Revenue")),TRUE,FALSE)</f>
        <v>0</v>
      </c>
      <c r="PUI183" s="201" t="b">
        <f>IF(OR(AND('Validation summary'!$B$2="2022-23",PUI182="In-period"),AND('Validation summary'!$B$2="2023-24",PUI182="In-period"),AND('Validation summary'!$B$2="2024-25",PUI182="In-period"),AND('Validation summary'!$B$2="2024-25",PUI182="End of period",PUI190="Revenue")),TRUE,FALSE)</f>
        <v>0</v>
      </c>
      <c r="PUJ183" s="201" t="b">
        <f>IF(OR(AND('Validation summary'!$B$2="2022-23",PUJ182="In-period"),AND('Validation summary'!$B$2="2023-24",PUJ182="In-period"),AND('Validation summary'!$B$2="2024-25",PUJ182="In-period"),AND('Validation summary'!$B$2="2024-25",PUJ182="End of period",PUJ190="Revenue")),TRUE,FALSE)</f>
        <v>0</v>
      </c>
      <c r="PUK183" s="201" t="b">
        <f>IF(OR(AND('Validation summary'!$B$2="2022-23",PUK182="In-period"),AND('Validation summary'!$B$2="2023-24",PUK182="In-period"),AND('Validation summary'!$B$2="2024-25",PUK182="In-period"),AND('Validation summary'!$B$2="2024-25",PUK182="End of period",PUK190="Revenue")),TRUE,FALSE)</f>
        <v>0</v>
      </c>
      <c r="PUL183" s="201" t="b">
        <f>IF(OR(AND('Validation summary'!$B$2="2022-23",PUL182="In-period"),AND('Validation summary'!$B$2="2023-24",PUL182="In-period"),AND('Validation summary'!$B$2="2024-25",PUL182="In-period"),AND('Validation summary'!$B$2="2024-25",PUL182="End of period",PUL190="Revenue")),TRUE,FALSE)</f>
        <v>0</v>
      </c>
      <c r="PUM183" s="201" t="b">
        <f>IF(OR(AND('Validation summary'!$B$2="2022-23",PUM182="In-period"),AND('Validation summary'!$B$2="2023-24",PUM182="In-period"),AND('Validation summary'!$B$2="2024-25",PUM182="In-period"),AND('Validation summary'!$B$2="2024-25",PUM182="End of period",PUM190="Revenue")),TRUE,FALSE)</f>
        <v>0</v>
      </c>
      <c r="PUN183" s="201" t="b">
        <f>IF(OR(AND('Validation summary'!$B$2="2022-23",PUN182="In-period"),AND('Validation summary'!$B$2="2023-24",PUN182="In-period"),AND('Validation summary'!$B$2="2024-25",PUN182="In-period"),AND('Validation summary'!$B$2="2024-25",PUN182="End of period",PUN190="Revenue")),TRUE,FALSE)</f>
        <v>0</v>
      </c>
      <c r="PUO183" s="201" t="b">
        <f>IF(OR(AND('Validation summary'!$B$2="2022-23",PUO182="In-period"),AND('Validation summary'!$B$2="2023-24",PUO182="In-period"),AND('Validation summary'!$B$2="2024-25",PUO182="In-period"),AND('Validation summary'!$B$2="2024-25",PUO182="End of period",PUO190="Revenue")),TRUE,FALSE)</f>
        <v>0</v>
      </c>
      <c r="PUP183" s="201" t="b">
        <f>IF(OR(AND('Validation summary'!$B$2="2022-23",PUP182="In-period"),AND('Validation summary'!$B$2="2023-24",PUP182="In-period"),AND('Validation summary'!$B$2="2024-25",PUP182="In-period"),AND('Validation summary'!$B$2="2024-25",PUP182="End of period",PUP190="Revenue")),TRUE,FALSE)</f>
        <v>0</v>
      </c>
      <c r="PUQ183" s="201" t="b">
        <f>IF(OR(AND('Validation summary'!$B$2="2022-23",PUQ182="In-period"),AND('Validation summary'!$B$2="2023-24",PUQ182="In-period"),AND('Validation summary'!$B$2="2024-25",PUQ182="In-period"),AND('Validation summary'!$B$2="2024-25",PUQ182="End of period",PUQ190="Revenue")),TRUE,FALSE)</f>
        <v>0</v>
      </c>
      <c r="PUR183" s="201" t="b">
        <f>IF(OR(AND('Validation summary'!$B$2="2022-23",PUR182="In-period"),AND('Validation summary'!$B$2="2023-24",PUR182="In-period"),AND('Validation summary'!$B$2="2024-25",PUR182="In-period"),AND('Validation summary'!$B$2="2024-25",PUR182="End of period",PUR190="Revenue")),TRUE,FALSE)</f>
        <v>0</v>
      </c>
      <c r="PUS183" s="201" t="b">
        <f>IF(OR(AND('Validation summary'!$B$2="2022-23",PUS182="In-period"),AND('Validation summary'!$B$2="2023-24",PUS182="In-period"),AND('Validation summary'!$B$2="2024-25",PUS182="In-period"),AND('Validation summary'!$B$2="2024-25",PUS182="End of period",PUS190="Revenue")),TRUE,FALSE)</f>
        <v>0</v>
      </c>
      <c r="PUT183" s="201" t="b">
        <f>IF(OR(AND('Validation summary'!$B$2="2022-23",PUT182="In-period"),AND('Validation summary'!$B$2="2023-24",PUT182="In-period"),AND('Validation summary'!$B$2="2024-25",PUT182="In-period"),AND('Validation summary'!$B$2="2024-25",PUT182="End of period",PUT190="Revenue")),TRUE,FALSE)</f>
        <v>0</v>
      </c>
      <c r="PUU183" s="201" t="b">
        <f>IF(OR(AND('Validation summary'!$B$2="2022-23",PUU182="In-period"),AND('Validation summary'!$B$2="2023-24",PUU182="In-period"),AND('Validation summary'!$B$2="2024-25",PUU182="In-period"),AND('Validation summary'!$B$2="2024-25",PUU182="End of period",PUU190="Revenue")),TRUE,FALSE)</f>
        <v>0</v>
      </c>
      <c r="PUV183" s="201" t="b">
        <f>IF(OR(AND('Validation summary'!$B$2="2022-23",PUV182="In-period"),AND('Validation summary'!$B$2="2023-24",PUV182="In-period"),AND('Validation summary'!$B$2="2024-25",PUV182="In-period"),AND('Validation summary'!$B$2="2024-25",PUV182="End of period",PUV190="Revenue")),TRUE,FALSE)</f>
        <v>0</v>
      </c>
      <c r="PUW183" s="201" t="b">
        <f>IF(OR(AND('Validation summary'!$B$2="2022-23",PUW182="In-period"),AND('Validation summary'!$B$2="2023-24",PUW182="In-period"),AND('Validation summary'!$B$2="2024-25",PUW182="In-period"),AND('Validation summary'!$B$2="2024-25",PUW182="End of period",PUW190="Revenue")),TRUE,FALSE)</f>
        <v>0</v>
      </c>
      <c r="PUX183" s="201" t="b">
        <f>IF(OR(AND('Validation summary'!$B$2="2022-23",PUX182="In-period"),AND('Validation summary'!$B$2="2023-24",PUX182="In-period"),AND('Validation summary'!$B$2="2024-25",PUX182="In-period"),AND('Validation summary'!$B$2="2024-25",PUX182="End of period",PUX190="Revenue")),TRUE,FALSE)</f>
        <v>0</v>
      </c>
      <c r="PUY183" s="201" t="b">
        <f>IF(OR(AND('Validation summary'!$B$2="2022-23",PUY182="In-period"),AND('Validation summary'!$B$2="2023-24",PUY182="In-period"),AND('Validation summary'!$B$2="2024-25",PUY182="In-period"),AND('Validation summary'!$B$2="2024-25",PUY182="End of period",PUY190="Revenue")),TRUE,FALSE)</f>
        <v>0</v>
      </c>
      <c r="PUZ183" s="201" t="b">
        <f>IF(OR(AND('Validation summary'!$B$2="2022-23",PUZ182="In-period"),AND('Validation summary'!$B$2="2023-24",PUZ182="In-period"),AND('Validation summary'!$B$2="2024-25",PUZ182="In-period"),AND('Validation summary'!$B$2="2024-25",PUZ182="End of period",PUZ190="Revenue")),TRUE,FALSE)</f>
        <v>0</v>
      </c>
      <c r="PVA183" s="201" t="b">
        <f>IF(OR(AND('Validation summary'!$B$2="2022-23",PVA182="In-period"),AND('Validation summary'!$B$2="2023-24",PVA182="In-period"),AND('Validation summary'!$B$2="2024-25",PVA182="In-period"),AND('Validation summary'!$B$2="2024-25",PVA182="End of period",PVA190="Revenue")),TRUE,FALSE)</f>
        <v>0</v>
      </c>
      <c r="PVB183" s="201" t="b">
        <f>IF(OR(AND('Validation summary'!$B$2="2022-23",PVB182="In-period"),AND('Validation summary'!$B$2="2023-24",PVB182="In-period"),AND('Validation summary'!$B$2="2024-25",PVB182="In-period"),AND('Validation summary'!$B$2="2024-25",PVB182="End of period",PVB190="Revenue")),TRUE,FALSE)</f>
        <v>0</v>
      </c>
      <c r="PVC183" s="201" t="b">
        <f>IF(OR(AND('Validation summary'!$B$2="2022-23",PVC182="In-period"),AND('Validation summary'!$B$2="2023-24",PVC182="In-period"),AND('Validation summary'!$B$2="2024-25",PVC182="In-period"),AND('Validation summary'!$B$2="2024-25",PVC182="End of period",PVC190="Revenue")),TRUE,FALSE)</f>
        <v>0</v>
      </c>
      <c r="PVD183" s="201" t="b">
        <f>IF(OR(AND('Validation summary'!$B$2="2022-23",PVD182="In-period"),AND('Validation summary'!$B$2="2023-24",PVD182="In-period"),AND('Validation summary'!$B$2="2024-25",PVD182="In-period"),AND('Validation summary'!$B$2="2024-25",PVD182="End of period",PVD190="Revenue")),TRUE,FALSE)</f>
        <v>0</v>
      </c>
      <c r="PVE183" s="201" t="b">
        <f>IF(OR(AND('Validation summary'!$B$2="2022-23",PVE182="In-period"),AND('Validation summary'!$B$2="2023-24",PVE182="In-period"),AND('Validation summary'!$B$2="2024-25",PVE182="In-period"),AND('Validation summary'!$B$2="2024-25",PVE182="End of period",PVE190="Revenue")),TRUE,FALSE)</f>
        <v>0</v>
      </c>
      <c r="PVF183" s="201" t="b">
        <f>IF(OR(AND('Validation summary'!$B$2="2022-23",PVF182="In-period"),AND('Validation summary'!$B$2="2023-24",PVF182="In-period"),AND('Validation summary'!$B$2="2024-25",PVF182="In-period"),AND('Validation summary'!$B$2="2024-25",PVF182="End of period",PVF190="Revenue")),TRUE,FALSE)</f>
        <v>0</v>
      </c>
      <c r="PVG183" s="201" t="b">
        <f>IF(OR(AND('Validation summary'!$B$2="2022-23",PVG182="In-period"),AND('Validation summary'!$B$2="2023-24",PVG182="In-period"),AND('Validation summary'!$B$2="2024-25",PVG182="In-period"),AND('Validation summary'!$B$2="2024-25",PVG182="End of period",PVG190="Revenue")),TRUE,FALSE)</f>
        <v>0</v>
      </c>
      <c r="PVH183" s="201" t="b">
        <f>IF(OR(AND('Validation summary'!$B$2="2022-23",PVH182="In-period"),AND('Validation summary'!$B$2="2023-24",PVH182="In-period"),AND('Validation summary'!$B$2="2024-25",PVH182="In-period"),AND('Validation summary'!$B$2="2024-25",PVH182="End of period",PVH190="Revenue")),TRUE,FALSE)</f>
        <v>0</v>
      </c>
      <c r="PVI183" s="201" t="b">
        <f>IF(OR(AND('Validation summary'!$B$2="2022-23",PVI182="In-period"),AND('Validation summary'!$B$2="2023-24",PVI182="In-period"),AND('Validation summary'!$B$2="2024-25",PVI182="In-period"),AND('Validation summary'!$B$2="2024-25",PVI182="End of period",PVI190="Revenue")),TRUE,FALSE)</f>
        <v>0</v>
      </c>
      <c r="PVJ183" s="201" t="b">
        <f>IF(OR(AND('Validation summary'!$B$2="2022-23",PVJ182="In-period"),AND('Validation summary'!$B$2="2023-24",PVJ182="In-period"),AND('Validation summary'!$B$2="2024-25",PVJ182="In-period"),AND('Validation summary'!$B$2="2024-25",PVJ182="End of period",PVJ190="Revenue")),TRUE,FALSE)</f>
        <v>0</v>
      </c>
      <c r="PVK183" s="201" t="b">
        <f>IF(OR(AND('Validation summary'!$B$2="2022-23",PVK182="In-period"),AND('Validation summary'!$B$2="2023-24",PVK182="In-period"),AND('Validation summary'!$B$2="2024-25",PVK182="In-period"),AND('Validation summary'!$B$2="2024-25",PVK182="End of period",PVK190="Revenue")),TRUE,FALSE)</f>
        <v>0</v>
      </c>
      <c r="PVL183" s="201" t="b">
        <f>IF(OR(AND('Validation summary'!$B$2="2022-23",PVL182="In-period"),AND('Validation summary'!$B$2="2023-24",PVL182="In-period"),AND('Validation summary'!$B$2="2024-25",PVL182="In-period"),AND('Validation summary'!$B$2="2024-25",PVL182="End of period",PVL190="Revenue")),TRUE,FALSE)</f>
        <v>0</v>
      </c>
      <c r="PVM183" s="201" t="b">
        <f>IF(OR(AND('Validation summary'!$B$2="2022-23",PVM182="In-period"),AND('Validation summary'!$B$2="2023-24",PVM182="In-period"),AND('Validation summary'!$B$2="2024-25",PVM182="In-period"),AND('Validation summary'!$B$2="2024-25",PVM182="End of period",PVM190="Revenue")),TRUE,FALSE)</f>
        <v>0</v>
      </c>
      <c r="PVN183" s="201" t="b">
        <f>IF(OR(AND('Validation summary'!$B$2="2022-23",PVN182="In-period"),AND('Validation summary'!$B$2="2023-24",PVN182="In-period"),AND('Validation summary'!$B$2="2024-25",PVN182="In-period"),AND('Validation summary'!$B$2="2024-25",PVN182="End of period",PVN190="Revenue")),TRUE,FALSE)</f>
        <v>0</v>
      </c>
      <c r="PVO183" s="201" t="b">
        <f>IF(OR(AND('Validation summary'!$B$2="2022-23",PVO182="In-period"),AND('Validation summary'!$B$2="2023-24",PVO182="In-period"),AND('Validation summary'!$B$2="2024-25",PVO182="In-period"),AND('Validation summary'!$B$2="2024-25",PVO182="End of period",PVO190="Revenue")),TRUE,FALSE)</f>
        <v>0</v>
      </c>
      <c r="PVP183" s="201" t="b">
        <f>IF(OR(AND('Validation summary'!$B$2="2022-23",PVP182="In-period"),AND('Validation summary'!$B$2="2023-24",PVP182="In-period"),AND('Validation summary'!$B$2="2024-25",PVP182="In-period"),AND('Validation summary'!$B$2="2024-25",PVP182="End of period",PVP190="Revenue")),TRUE,FALSE)</f>
        <v>0</v>
      </c>
      <c r="PVQ183" s="201" t="b">
        <f>IF(OR(AND('Validation summary'!$B$2="2022-23",PVQ182="In-period"),AND('Validation summary'!$B$2="2023-24",PVQ182="In-period"),AND('Validation summary'!$B$2="2024-25",PVQ182="In-period"),AND('Validation summary'!$B$2="2024-25",PVQ182="End of period",PVQ190="Revenue")),TRUE,FALSE)</f>
        <v>0</v>
      </c>
      <c r="PVR183" s="201" t="b">
        <f>IF(OR(AND('Validation summary'!$B$2="2022-23",PVR182="In-period"),AND('Validation summary'!$B$2="2023-24",PVR182="In-period"),AND('Validation summary'!$B$2="2024-25",PVR182="In-period"),AND('Validation summary'!$B$2="2024-25",PVR182="End of period",PVR190="Revenue")),TRUE,FALSE)</f>
        <v>0</v>
      </c>
      <c r="PVS183" s="201" t="b">
        <f>IF(OR(AND('Validation summary'!$B$2="2022-23",PVS182="In-period"),AND('Validation summary'!$B$2="2023-24",PVS182="In-period"),AND('Validation summary'!$B$2="2024-25",PVS182="In-period"),AND('Validation summary'!$B$2="2024-25",PVS182="End of period",PVS190="Revenue")),TRUE,FALSE)</f>
        <v>0</v>
      </c>
      <c r="PVT183" s="201" t="b">
        <f>IF(OR(AND('Validation summary'!$B$2="2022-23",PVT182="In-period"),AND('Validation summary'!$B$2="2023-24",PVT182="In-period"),AND('Validation summary'!$B$2="2024-25",PVT182="In-period"),AND('Validation summary'!$B$2="2024-25",PVT182="End of period",PVT190="Revenue")),TRUE,FALSE)</f>
        <v>0</v>
      </c>
      <c r="PVU183" s="201" t="b">
        <f>IF(OR(AND('Validation summary'!$B$2="2022-23",PVU182="In-period"),AND('Validation summary'!$B$2="2023-24",PVU182="In-period"),AND('Validation summary'!$B$2="2024-25",PVU182="In-period"),AND('Validation summary'!$B$2="2024-25",PVU182="End of period",PVU190="Revenue")),TRUE,FALSE)</f>
        <v>0</v>
      </c>
      <c r="PVV183" s="201" t="b">
        <f>IF(OR(AND('Validation summary'!$B$2="2022-23",PVV182="In-period"),AND('Validation summary'!$B$2="2023-24",PVV182="In-period"),AND('Validation summary'!$B$2="2024-25",PVV182="In-period"),AND('Validation summary'!$B$2="2024-25",PVV182="End of period",PVV190="Revenue")),TRUE,FALSE)</f>
        <v>0</v>
      </c>
      <c r="PVW183" s="201" t="b">
        <f>IF(OR(AND('Validation summary'!$B$2="2022-23",PVW182="In-period"),AND('Validation summary'!$B$2="2023-24",PVW182="In-period"),AND('Validation summary'!$B$2="2024-25",PVW182="In-period"),AND('Validation summary'!$B$2="2024-25",PVW182="End of period",PVW190="Revenue")),TRUE,FALSE)</f>
        <v>0</v>
      </c>
      <c r="PVX183" s="201" t="b">
        <f>IF(OR(AND('Validation summary'!$B$2="2022-23",PVX182="In-period"),AND('Validation summary'!$B$2="2023-24",PVX182="In-period"),AND('Validation summary'!$B$2="2024-25",PVX182="In-period"),AND('Validation summary'!$B$2="2024-25",PVX182="End of period",PVX190="Revenue")),TRUE,FALSE)</f>
        <v>0</v>
      </c>
      <c r="PVY183" s="201" t="b">
        <f>IF(OR(AND('Validation summary'!$B$2="2022-23",PVY182="In-period"),AND('Validation summary'!$B$2="2023-24",PVY182="In-period"),AND('Validation summary'!$B$2="2024-25",PVY182="In-period"),AND('Validation summary'!$B$2="2024-25",PVY182="End of period",PVY190="Revenue")),TRUE,FALSE)</f>
        <v>0</v>
      </c>
      <c r="PVZ183" s="201" t="b">
        <f>IF(OR(AND('Validation summary'!$B$2="2022-23",PVZ182="In-period"),AND('Validation summary'!$B$2="2023-24",PVZ182="In-period"),AND('Validation summary'!$B$2="2024-25",PVZ182="In-period"),AND('Validation summary'!$B$2="2024-25",PVZ182="End of period",PVZ190="Revenue")),TRUE,FALSE)</f>
        <v>0</v>
      </c>
      <c r="PWA183" s="201" t="b">
        <f>IF(OR(AND('Validation summary'!$B$2="2022-23",PWA182="In-period"),AND('Validation summary'!$B$2="2023-24",PWA182="In-period"),AND('Validation summary'!$B$2="2024-25",PWA182="In-period"),AND('Validation summary'!$B$2="2024-25",PWA182="End of period",PWA190="Revenue")),TRUE,FALSE)</f>
        <v>0</v>
      </c>
      <c r="PWB183" s="201" t="b">
        <f>IF(OR(AND('Validation summary'!$B$2="2022-23",PWB182="In-period"),AND('Validation summary'!$B$2="2023-24",PWB182="In-period"),AND('Validation summary'!$B$2="2024-25",PWB182="In-period"),AND('Validation summary'!$B$2="2024-25",PWB182="End of period",PWB190="Revenue")),TRUE,FALSE)</f>
        <v>0</v>
      </c>
      <c r="PWC183" s="201" t="b">
        <f>IF(OR(AND('Validation summary'!$B$2="2022-23",PWC182="In-period"),AND('Validation summary'!$B$2="2023-24",PWC182="In-period"),AND('Validation summary'!$B$2="2024-25",PWC182="In-period"),AND('Validation summary'!$B$2="2024-25",PWC182="End of period",PWC190="Revenue")),TRUE,FALSE)</f>
        <v>0</v>
      </c>
      <c r="PWD183" s="201" t="b">
        <f>IF(OR(AND('Validation summary'!$B$2="2022-23",PWD182="In-period"),AND('Validation summary'!$B$2="2023-24",PWD182="In-period"),AND('Validation summary'!$B$2="2024-25",PWD182="In-period"),AND('Validation summary'!$B$2="2024-25",PWD182="End of period",PWD190="Revenue")),TRUE,FALSE)</f>
        <v>0</v>
      </c>
      <c r="PWE183" s="201" t="b">
        <f>IF(OR(AND('Validation summary'!$B$2="2022-23",PWE182="In-period"),AND('Validation summary'!$B$2="2023-24",PWE182="In-period"),AND('Validation summary'!$B$2="2024-25",PWE182="In-period"),AND('Validation summary'!$B$2="2024-25",PWE182="End of period",PWE190="Revenue")),TRUE,FALSE)</f>
        <v>0</v>
      </c>
      <c r="PWF183" s="201" t="b">
        <f>IF(OR(AND('Validation summary'!$B$2="2022-23",PWF182="In-period"),AND('Validation summary'!$B$2="2023-24",PWF182="In-period"),AND('Validation summary'!$B$2="2024-25",PWF182="In-period"),AND('Validation summary'!$B$2="2024-25",PWF182="End of period",PWF190="Revenue")),TRUE,FALSE)</f>
        <v>0</v>
      </c>
      <c r="PWG183" s="201" t="b">
        <f>IF(OR(AND('Validation summary'!$B$2="2022-23",PWG182="In-period"),AND('Validation summary'!$B$2="2023-24",PWG182="In-period"),AND('Validation summary'!$B$2="2024-25",PWG182="In-period"),AND('Validation summary'!$B$2="2024-25",PWG182="End of period",PWG190="Revenue")),TRUE,FALSE)</f>
        <v>0</v>
      </c>
      <c r="PWH183" s="201" t="b">
        <f>IF(OR(AND('Validation summary'!$B$2="2022-23",PWH182="In-period"),AND('Validation summary'!$B$2="2023-24",PWH182="In-period"),AND('Validation summary'!$B$2="2024-25",PWH182="In-period"),AND('Validation summary'!$B$2="2024-25",PWH182="End of period",PWH190="Revenue")),TRUE,FALSE)</f>
        <v>0</v>
      </c>
      <c r="PWI183" s="201" t="b">
        <f>IF(OR(AND('Validation summary'!$B$2="2022-23",PWI182="In-period"),AND('Validation summary'!$B$2="2023-24",PWI182="In-period"),AND('Validation summary'!$B$2="2024-25",PWI182="In-period"),AND('Validation summary'!$B$2="2024-25",PWI182="End of period",PWI190="Revenue")),TRUE,FALSE)</f>
        <v>0</v>
      </c>
      <c r="PWJ183" s="201" t="b">
        <f>IF(OR(AND('Validation summary'!$B$2="2022-23",PWJ182="In-period"),AND('Validation summary'!$B$2="2023-24",PWJ182="In-period"),AND('Validation summary'!$B$2="2024-25",PWJ182="In-period"),AND('Validation summary'!$B$2="2024-25",PWJ182="End of period",PWJ190="Revenue")),TRUE,FALSE)</f>
        <v>0</v>
      </c>
      <c r="PWK183" s="201" t="b">
        <f>IF(OR(AND('Validation summary'!$B$2="2022-23",PWK182="In-period"),AND('Validation summary'!$B$2="2023-24",PWK182="In-period"),AND('Validation summary'!$B$2="2024-25",PWK182="In-period"),AND('Validation summary'!$B$2="2024-25",PWK182="End of period",PWK190="Revenue")),TRUE,FALSE)</f>
        <v>0</v>
      </c>
      <c r="PWL183" s="201" t="b">
        <f>IF(OR(AND('Validation summary'!$B$2="2022-23",PWL182="In-period"),AND('Validation summary'!$B$2="2023-24",PWL182="In-period"),AND('Validation summary'!$B$2="2024-25",PWL182="In-period"),AND('Validation summary'!$B$2="2024-25",PWL182="End of period",PWL190="Revenue")),TRUE,FALSE)</f>
        <v>0</v>
      </c>
      <c r="PWM183" s="201" t="b">
        <f>IF(OR(AND('Validation summary'!$B$2="2022-23",PWM182="In-period"),AND('Validation summary'!$B$2="2023-24",PWM182="In-period"),AND('Validation summary'!$B$2="2024-25",PWM182="In-period"),AND('Validation summary'!$B$2="2024-25",PWM182="End of period",PWM190="Revenue")),TRUE,FALSE)</f>
        <v>0</v>
      </c>
      <c r="PWN183" s="201" t="b">
        <f>IF(OR(AND('Validation summary'!$B$2="2022-23",PWN182="In-period"),AND('Validation summary'!$B$2="2023-24",PWN182="In-period"),AND('Validation summary'!$B$2="2024-25",PWN182="In-period"),AND('Validation summary'!$B$2="2024-25",PWN182="End of period",PWN190="Revenue")),TRUE,FALSE)</f>
        <v>0</v>
      </c>
      <c r="PWO183" s="201" t="b">
        <f>IF(OR(AND('Validation summary'!$B$2="2022-23",PWO182="In-period"),AND('Validation summary'!$B$2="2023-24",PWO182="In-period"),AND('Validation summary'!$B$2="2024-25",PWO182="In-period"),AND('Validation summary'!$B$2="2024-25",PWO182="End of period",PWO190="Revenue")),TRUE,FALSE)</f>
        <v>0</v>
      </c>
      <c r="PWP183" s="201" t="b">
        <f>IF(OR(AND('Validation summary'!$B$2="2022-23",PWP182="In-period"),AND('Validation summary'!$B$2="2023-24",PWP182="In-period"),AND('Validation summary'!$B$2="2024-25",PWP182="In-period"),AND('Validation summary'!$B$2="2024-25",PWP182="End of period",PWP190="Revenue")),TRUE,FALSE)</f>
        <v>0</v>
      </c>
      <c r="PWQ183" s="201" t="b">
        <f>IF(OR(AND('Validation summary'!$B$2="2022-23",PWQ182="In-period"),AND('Validation summary'!$B$2="2023-24",PWQ182="In-period"),AND('Validation summary'!$B$2="2024-25",PWQ182="In-period"),AND('Validation summary'!$B$2="2024-25",PWQ182="End of period",PWQ190="Revenue")),TRUE,FALSE)</f>
        <v>0</v>
      </c>
      <c r="PWR183" s="201" t="b">
        <f>IF(OR(AND('Validation summary'!$B$2="2022-23",PWR182="In-period"),AND('Validation summary'!$B$2="2023-24",PWR182="In-period"),AND('Validation summary'!$B$2="2024-25",PWR182="In-period"),AND('Validation summary'!$B$2="2024-25",PWR182="End of period",PWR190="Revenue")),TRUE,FALSE)</f>
        <v>0</v>
      </c>
      <c r="PWS183" s="201" t="b">
        <f>IF(OR(AND('Validation summary'!$B$2="2022-23",PWS182="In-period"),AND('Validation summary'!$B$2="2023-24",PWS182="In-period"),AND('Validation summary'!$B$2="2024-25",PWS182="In-period"),AND('Validation summary'!$B$2="2024-25",PWS182="End of period",PWS190="Revenue")),TRUE,FALSE)</f>
        <v>0</v>
      </c>
      <c r="PWT183" s="201" t="b">
        <f>IF(OR(AND('Validation summary'!$B$2="2022-23",PWT182="In-period"),AND('Validation summary'!$B$2="2023-24",PWT182="In-period"),AND('Validation summary'!$B$2="2024-25",PWT182="In-period"),AND('Validation summary'!$B$2="2024-25",PWT182="End of period",PWT190="Revenue")),TRUE,FALSE)</f>
        <v>0</v>
      </c>
      <c r="PWU183" s="201" t="b">
        <f>IF(OR(AND('Validation summary'!$B$2="2022-23",PWU182="In-period"),AND('Validation summary'!$B$2="2023-24",PWU182="In-period"),AND('Validation summary'!$B$2="2024-25",PWU182="In-period"),AND('Validation summary'!$B$2="2024-25",PWU182="End of period",PWU190="Revenue")),TRUE,FALSE)</f>
        <v>0</v>
      </c>
      <c r="PWV183" s="201" t="b">
        <f>IF(OR(AND('Validation summary'!$B$2="2022-23",PWV182="In-period"),AND('Validation summary'!$B$2="2023-24",PWV182="In-period"),AND('Validation summary'!$B$2="2024-25",PWV182="In-period"),AND('Validation summary'!$B$2="2024-25",PWV182="End of period",PWV190="Revenue")),TRUE,FALSE)</f>
        <v>0</v>
      </c>
      <c r="PWW183" s="201" t="b">
        <f>IF(OR(AND('Validation summary'!$B$2="2022-23",PWW182="In-period"),AND('Validation summary'!$B$2="2023-24",PWW182="In-period"),AND('Validation summary'!$B$2="2024-25",PWW182="In-period"),AND('Validation summary'!$B$2="2024-25",PWW182="End of period",PWW190="Revenue")),TRUE,FALSE)</f>
        <v>0</v>
      </c>
      <c r="PWX183" s="201" t="b">
        <f>IF(OR(AND('Validation summary'!$B$2="2022-23",PWX182="In-period"),AND('Validation summary'!$B$2="2023-24",PWX182="In-period"),AND('Validation summary'!$B$2="2024-25",PWX182="In-period"),AND('Validation summary'!$B$2="2024-25",PWX182="End of period",PWX190="Revenue")),TRUE,FALSE)</f>
        <v>0</v>
      </c>
      <c r="PWY183" s="201" t="b">
        <f>IF(OR(AND('Validation summary'!$B$2="2022-23",PWY182="In-period"),AND('Validation summary'!$B$2="2023-24",PWY182="In-period"),AND('Validation summary'!$B$2="2024-25",PWY182="In-period"),AND('Validation summary'!$B$2="2024-25",PWY182="End of period",PWY190="Revenue")),TRUE,FALSE)</f>
        <v>0</v>
      </c>
      <c r="PWZ183" s="201" t="b">
        <f>IF(OR(AND('Validation summary'!$B$2="2022-23",PWZ182="In-period"),AND('Validation summary'!$B$2="2023-24",PWZ182="In-period"),AND('Validation summary'!$B$2="2024-25",PWZ182="In-period"),AND('Validation summary'!$B$2="2024-25",PWZ182="End of period",PWZ190="Revenue")),TRUE,FALSE)</f>
        <v>0</v>
      </c>
      <c r="PXA183" s="201" t="b">
        <f>IF(OR(AND('Validation summary'!$B$2="2022-23",PXA182="In-period"),AND('Validation summary'!$B$2="2023-24",PXA182="In-period"),AND('Validation summary'!$B$2="2024-25",PXA182="In-period"),AND('Validation summary'!$B$2="2024-25",PXA182="End of period",PXA190="Revenue")),TRUE,FALSE)</f>
        <v>0</v>
      </c>
      <c r="PXB183" s="201" t="b">
        <f>IF(OR(AND('Validation summary'!$B$2="2022-23",PXB182="In-period"),AND('Validation summary'!$B$2="2023-24",PXB182="In-period"),AND('Validation summary'!$B$2="2024-25",PXB182="In-period"),AND('Validation summary'!$B$2="2024-25",PXB182="End of period",PXB190="Revenue")),TRUE,FALSE)</f>
        <v>0</v>
      </c>
      <c r="PXC183" s="201" t="b">
        <f>IF(OR(AND('Validation summary'!$B$2="2022-23",PXC182="In-period"),AND('Validation summary'!$B$2="2023-24",PXC182="In-period"),AND('Validation summary'!$B$2="2024-25",PXC182="In-period"),AND('Validation summary'!$B$2="2024-25",PXC182="End of period",PXC190="Revenue")),TRUE,FALSE)</f>
        <v>0</v>
      </c>
      <c r="PXD183" s="201" t="b">
        <f>IF(OR(AND('Validation summary'!$B$2="2022-23",PXD182="In-period"),AND('Validation summary'!$B$2="2023-24",PXD182="In-period"),AND('Validation summary'!$B$2="2024-25",PXD182="In-period"),AND('Validation summary'!$B$2="2024-25",PXD182="End of period",PXD190="Revenue")),TRUE,FALSE)</f>
        <v>0</v>
      </c>
      <c r="PXE183" s="201" t="b">
        <f>IF(OR(AND('Validation summary'!$B$2="2022-23",PXE182="In-period"),AND('Validation summary'!$B$2="2023-24",PXE182="In-period"),AND('Validation summary'!$B$2="2024-25",PXE182="In-period"),AND('Validation summary'!$B$2="2024-25",PXE182="End of period",PXE190="Revenue")),TRUE,FALSE)</f>
        <v>0</v>
      </c>
      <c r="PXF183" s="201" t="b">
        <f>IF(OR(AND('Validation summary'!$B$2="2022-23",PXF182="In-period"),AND('Validation summary'!$B$2="2023-24",PXF182="In-period"),AND('Validation summary'!$B$2="2024-25",PXF182="In-period"),AND('Validation summary'!$B$2="2024-25",PXF182="End of period",PXF190="Revenue")),TRUE,FALSE)</f>
        <v>0</v>
      </c>
      <c r="PXG183" s="201" t="b">
        <f>IF(OR(AND('Validation summary'!$B$2="2022-23",PXG182="In-period"),AND('Validation summary'!$B$2="2023-24",PXG182="In-period"),AND('Validation summary'!$B$2="2024-25",PXG182="In-period"),AND('Validation summary'!$B$2="2024-25",PXG182="End of period",PXG190="Revenue")),TRUE,FALSE)</f>
        <v>0</v>
      </c>
      <c r="PXH183" s="201" t="b">
        <f>IF(OR(AND('Validation summary'!$B$2="2022-23",PXH182="In-period"),AND('Validation summary'!$B$2="2023-24",PXH182="In-period"),AND('Validation summary'!$B$2="2024-25",PXH182="In-period"),AND('Validation summary'!$B$2="2024-25",PXH182="End of period",PXH190="Revenue")),TRUE,FALSE)</f>
        <v>0</v>
      </c>
      <c r="PXI183" s="201" t="b">
        <f>IF(OR(AND('Validation summary'!$B$2="2022-23",PXI182="In-period"),AND('Validation summary'!$B$2="2023-24",PXI182="In-period"),AND('Validation summary'!$B$2="2024-25",PXI182="In-period"),AND('Validation summary'!$B$2="2024-25",PXI182="End of period",PXI190="Revenue")),TRUE,FALSE)</f>
        <v>0</v>
      </c>
      <c r="PXJ183" s="201" t="b">
        <f>IF(OR(AND('Validation summary'!$B$2="2022-23",PXJ182="In-period"),AND('Validation summary'!$B$2="2023-24",PXJ182="In-period"),AND('Validation summary'!$B$2="2024-25",PXJ182="In-period"),AND('Validation summary'!$B$2="2024-25",PXJ182="End of period",PXJ190="Revenue")),TRUE,FALSE)</f>
        <v>0</v>
      </c>
      <c r="PXK183" s="201" t="b">
        <f>IF(OR(AND('Validation summary'!$B$2="2022-23",PXK182="In-period"),AND('Validation summary'!$B$2="2023-24",PXK182="In-period"),AND('Validation summary'!$B$2="2024-25",PXK182="In-period"),AND('Validation summary'!$B$2="2024-25",PXK182="End of period",PXK190="Revenue")),TRUE,FALSE)</f>
        <v>0</v>
      </c>
      <c r="PXL183" s="201" t="b">
        <f>IF(OR(AND('Validation summary'!$B$2="2022-23",PXL182="In-period"),AND('Validation summary'!$B$2="2023-24",PXL182="In-period"),AND('Validation summary'!$B$2="2024-25",PXL182="In-period"),AND('Validation summary'!$B$2="2024-25",PXL182="End of period",PXL190="Revenue")),TRUE,FALSE)</f>
        <v>0</v>
      </c>
      <c r="PXM183" s="201" t="b">
        <f>IF(OR(AND('Validation summary'!$B$2="2022-23",PXM182="In-period"),AND('Validation summary'!$B$2="2023-24",PXM182="In-period"),AND('Validation summary'!$B$2="2024-25",PXM182="In-period"),AND('Validation summary'!$B$2="2024-25",PXM182="End of period",PXM190="Revenue")),TRUE,FALSE)</f>
        <v>0</v>
      </c>
      <c r="PXN183" s="201" t="b">
        <f>IF(OR(AND('Validation summary'!$B$2="2022-23",PXN182="In-period"),AND('Validation summary'!$B$2="2023-24",PXN182="In-period"),AND('Validation summary'!$B$2="2024-25",PXN182="In-period"),AND('Validation summary'!$B$2="2024-25",PXN182="End of period",PXN190="Revenue")),TRUE,FALSE)</f>
        <v>0</v>
      </c>
      <c r="PXO183" s="201" t="b">
        <f>IF(OR(AND('Validation summary'!$B$2="2022-23",PXO182="In-period"),AND('Validation summary'!$B$2="2023-24",PXO182="In-period"),AND('Validation summary'!$B$2="2024-25",PXO182="In-period"),AND('Validation summary'!$B$2="2024-25",PXO182="End of period",PXO190="Revenue")),TRUE,FALSE)</f>
        <v>0</v>
      </c>
      <c r="PXP183" s="201" t="b">
        <f>IF(OR(AND('Validation summary'!$B$2="2022-23",PXP182="In-period"),AND('Validation summary'!$B$2="2023-24",PXP182="In-period"),AND('Validation summary'!$B$2="2024-25",PXP182="In-period"),AND('Validation summary'!$B$2="2024-25",PXP182="End of period",PXP190="Revenue")),TRUE,FALSE)</f>
        <v>0</v>
      </c>
      <c r="PXQ183" s="201" t="b">
        <f>IF(OR(AND('Validation summary'!$B$2="2022-23",PXQ182="In-period"),AND('Validation summary'!$B$2="2023-24",PXQ182="In-period"),AND('Validation summary'!$B$2="2024-25",PXQ182="In-period"),AND('Validation summary'!$B$2="2024-25",PXQ182="End of period",PXQ190="Revenue")),TRUE,FALSE)</f>
        <v>0</v>
      </c>
      <c r="PXR183" s="201" t="b">
        <f>IF(OR(AND('Validation summary'!$B$2="2022-23",PXR182="In-period"),AND('Validation summary'!$B$2="2023-24",PXR182="In-period"),AND('Validation summary'!$B$2="2024-25",PXR182="In-period"),AND('Validation summary'!$B$2="2024-25",PXR182="End of period",PXR190="Revenue")),TRUE,FALSE)</f>
        <v>0</v>
      </c>
      <c r="PXS183" s="201" t="b">
        <f>IF(OR(AND('Validation summary'!$B$2="2022-23",PXS182="In-period"),AND('Validation summary'!$B$2="2023-24",PXS182="In-period"),AND('Validation summary'!$B$2="2024-25",PXS182="In-period"),AND('Validation summary'!$B$2="2024-25",PXS182="End of period",PXS190="Revenue")),TRUE,FALSE)</f>
        <v>0</v>
      </c>
      <c r="PXT183" s="201" t="b">
        <f>IF(OR(AND('Validation summary'!$B$2="2022-23",PXT182="In-period"),AND('Validation summary'!$B$2="2023-24",PXT182="In-period"),AND('Validation summary'!$B$2="2024-25",PXT182="In-period"),AND('Validation summary'!$B$2="2024-25",PXT182="End of period",PXT190="Revenue")),TRUE,FALSE)</f>
        <v>0</v>
      </c>
      <c r="PXU183" s="201" t="b">
        <f>IF(OR(AND('Validation summary'!$B$2="2022-23",PXU182="In-period"),AND('Validation summary'!$B$2="2023-24",PXU182="In-period"),AND('Validation summary'!$B$2="2024-25",PXU182="In-period"),AND('Validation summary'!$B$2="2024-25",PXU182="End of period",PXU190="Revenue")),TRUE,FALSE)</f>
        <v>0</v>
      </c>
      <c r="PXV183" s="201" t="b">
        <f>IF(OR(AND('Validation summary'!$B$2="2022-23",PXV182="In-period"),AND('Validation summary'!$B$2="2023-24",PXV182="In-period"),AND('Validation summary'!$B$2="2024-25",PXV182="In-period"),AND('Validation summary'!$B$2="2024-25",PXV182="End of period",PXV190="Revenue")),TRUE,FALSE)</f>
        <v>0</v>
      </c>
      <c r="PXW183" s="201" t="b">
        <f>IF(OR(AND('Validation summary'!$B$2="2022-23",PXW182="In-period"),AND('Validation summary'!$B$2="2023-24",PXW182="In-period"),AND('Validation summary'!$B$2="2024-25",PXW182="In-period"),AND('Validation summary'!$B$2="2024-25",PXW182="End of period",PXW190="Revenue")),TRUE,FALSE)</f>
        <v>0</v>
      </c>
      <c r="PXX183" s="201" t="b">
        <f>IF(OR(AND('Validation summary'!$B$2="2022-23",PXX182="In-period"),AND('Validation summary'!$B$2="2023-24",PXX182="In-period"),AND('Validation summary'!$B$2="2024-25",PXX182="In-period"),AND('Validation summary'!$B$2="2024-25",PXX182="End of period",PXX190="Revenue")),TRUE,FALSE)</f>
        <v>0</v>
      </c>
      <c r="PXY183" s="201" t="b">
        <f>IF(OR(AND('Validation summary'!$B$2="2022-23",PXY182="In-period"),AND('Validation summary'!$B$2="2023-24",PXY182="In-period"),AND('Validation summary'!$B$2="2024-25",PXY182="In-period"),AND('Validation summary'!$B$2="2024-25",PXY182="End of period",PXY190="Revenue")),TRUE,FALSE)</f>
        <v>0</v>
      </c>
      <c r="PXZ183" s="201" t="b">
        <f>IF(OR(AND('Validation summary'!$B$2="2022-23",PXZ182="In-period"),AND('Validation summary'!$B$2="2023-24",PXZ182="In-period"),AND('Validation summary'!$B$2="2024-25",PXZ182="In-period"),AND('Validation summary'!$B$2="2024-25",PXZ182="End of period",PXZ190="Revenue")),TRUE,FALSE)</f>
        <v>0</v>
      </c>
      <c r="PYA183" s="201" t="b">
        <f>IF(OR(AND('Validation summary'!$B$2="2022-23",PYA182="In-period"),AND('Validation summary'!$B$2="2023-24",PYA182="In-period"),AND('Validation summary'!$B$2="2024-25",PYA182="In-period"),AND('Validation summary'!$B$2="2024-25",PYA182="End of period",PYA190="Revenue")),TRUE,FALSE)</f>
        <v>0</v>
      </c>
      <c r="PYB183" s="201" t="b">
        <f>IF(OR(AND('Validation summary'!$B$2="2022-23",PYB182="In-period"),AND('Validation summary'!$B$2="2023-24",PYB182="In-period"),AND('Validation summary'!$B$2="2024-25",PYB182="In-period"),AND('Validation summary'!$B$2="2024-25",PYB182="End of period",PYB190="Revenue")),TRUE,FALSE)</f>
        <v>0</v>
      </c>
      <c r="PYC183" s="201" t="b">
        <f>IF(OR(AND('Validation summary'!$B$2="2022-23",PYC182="In-period"),AND('Validation summary'!$B$2="2023-24",PYC182="In-period"),AND('Validation summary'!$B$2="2024-25",PYC182="In-period"),AND('Validation summary'!$B$2="2024-25",PYC182="End of period",PYC190="Revenue")),TRUE,FALSE)</f>
        <v>0</v>
      </c>
      <c r="PYD183" s="201" t="b">
        <f>IF(OR(AND('Validation summary'!$B$2="2022-23",PYD182="In-period"),AND('Validation summary'!$B$2="2023-24",PYD182="In-period"),AND('Validation summary'!$B$2="2024-25",PYD182="In-period"),AND('Validation summary'!$B$2="2024-25",PYD182="End of period",PYD190="Revenue")),TRUE,FALSE)</f>
        <v>0</v>
      </c>
      <c r="PYE183" s="201" t="b">
        <f>IF(OR(AND('Validation summary'!$B$2="2022-23",PYE182="In-period"),AND('Validation summary'!$B$2="2023-24",PYE182="In-period"),AND('Validation summary'!$B$2="2024-25",PYE182="In-period"),AND('Validation summary'!$B$2="2024-25",PYE182="End of period",PYE190="Revenue")),TRUE,FALSE)</f>
        <v>0</v>
      </c>
      <c r="PYF183" s="201" t="b">
        <f>IF(OR(AND('Validation summary'!$B$2="2022-23",PYF182="In-period"),AND('Validation summary'!$B$2="2023-24",PYF182="In-period"),AND('Validation summary'!$B$2="2024-25",PYF182="In-period"),AND('Validation summary'!$B$2="2024-25",PYF182="End of period",PYF190="Revenue")),TRUE,FALSE)</f>
        <v>0</v>
      </c>
      <c r="PYG183" s="201" t="b">
        <f>IF(OR(AND('Validation summary'!$B$2="2022-23",PYG182="In-period"),AND('Validation summary'!$B$2="2023-24",PYG182="In-period"),AND('Validation summary'!$B$2="2024-25",PYG182="In-period"),AND('Validation summary'!$B$2="2024-25",PYG182="End of period",PYG190="Revenue")),TRUE,FALSE)</f>
        <v>0</v>
      </c>
      <c r="PYH183" s="201" t="b">
        <f>IF(OR(AND('Validation summary'!$B$2="2022-23",PYH182="In-period"),AND('Validation summary'!$B$2="2023-24",PYH182="In-period"),AND('Validation summary'!$B$2="2024-25",PYH182="In-period"),AND('Validation summary'!$B$2="2024-25",PYH182="End of period",PYH190="Revenue")),TRUE,FALSE)</f>
        <v>0</v>
      </c>
      <c r="PYI183" s="201" t="b">
        <f>IF(OR(AND('Validation summary'!$B$2="2022-23",PYI182="In-period"),AND('Validation summary'!$B$2="2023-24",PYI182="In-period"),AND('Validation summary'!$B$2="2024-25",PYI182="In-period"),AND('Validation summary'!$B$2="2024-25",PYI182="End of period",PYI190="Revenue")),TRUE,FALSE)</f>
        <v>0</v>
      </c>
      <c r="PYJ183" s="201" t="b">
        <f>IF(OR(AND('Validation summary'!$B$2="2022-23",PYJ182="In-period"),AND('Validation summary'!$B$2="2023-24",PYJ182="In-period"),AND('Validation summary'!$B$2="2024-25",PYJ182="In-period"),AND('Validation summary'!$B$2="2024-25",PYJ182="End of period",PYJ190="Revenue")),TRUE,FALSE)</f>
        <v>0</v>
      </c>
      <c r="PYK183" s="201" t="b">
        <f>IF(OR(AND('Validation summary'!$B$2="2022-23",PYK182="In-period"),AND('Validation summary'!$B$2="2023-24",PYK182="In-period"),AND('Validation summary'!$B$2="2024-25",PYK182="In-period"),AND('Validation summary'!$B$2="2024-25",PYK182="End of period",PYK190="Revenue")),TRUE,FALSE)</f>
        <v>0</v>
      </c>
      <c r="PYL183" s="201" t="b">
        <f>IF(OR(AND('Validation summary'!$B$2="2022-23",PYL182="In-period"),AND('Validation summary'!$B$2="2023-24",PYL182="In-period"),AND('Validation summary'!$B$2="2024-25",PYL182="In-period"),AND('Validation summary'!$B$2="2024-25",PYL182="End of period",PYL190="Revenue")),TRUE,FALSE)</f>
        <v>0</v>
      </c>
      <c r="PYM183" s="201" t="b">
        <f>IF(OR(AND('Validation summary'!$B$2="2022-23",PYM182="In-period"),AND('Validation summary'!$B$2="2023-24",PYM182="In-period"),AND('Validation summary'!$B$2="2024-25",PYM182="In-period"),AND('Validation summary'!$B$2="2024-25",PYM182="End of period",PYM190="Revenue")),TRUE,FALSE)</f>
        <v>0</v>
      </c>
      <c r="PYN183" s="201" t="b">
        <f>IF(OR(AND('Validation summary'!$B$2="2022-23",PYN182="In-period"),AND('Validation summary'!$B$2="2023-24",PYN182="In-period"),AND('Validation summary'!$B$2="2024-25",PYN182="In-period"),AND('Validation summary'!$B$2="2024-25",PYN182="End of period",PYN190="Revenue")),TRUE,FALSE)</f>
        <v>0</v>
      </c>
      <c r="PYO183" s="201" t="b">
        <f>IF(OR(AND('Validation summary'!$B$2="2022-23",PYO182="In-period"),AND('Validation summary'!$B$2="2023-24",PYO182="In-period"),AND('Validation summary'!$B$2="2024-25",PYO182="In-period"),AND('Validation summary'!$B$2="2024-25",PYO182="End of period",PYO190="Revenue")),TRUE,FALSE)</f>
        <v>0</v>
      </c>
      <c r="PYP183" s="201" t="b">
        <f>IF(OR(AND('Validation summary'!$B$2="2022-23",PYP182="In-period"),AND('Validation summary'!$B$2="2023-24",PYP182="In-period"),AND('Validation summary'!$B$2="2024-25",PYP182="In-period"),AND('Validation summary'!$B$2="2024-25",PYP182="End of period",PYP190="Revenue")),TRUE,FALSE)</f>
        <v>0</v>
      </c>
      <c r="PYQ183" s="201" t="b">
        <f>IF(OR(AND('Validation summary'!$B$2="2022-23",PYQ182="In-period"),AND('Validation summary'!$B$2="2023-24",PYQ182="In-period"),AND('Validation summary'!$B$2="2024-25",PYQ182="In-period"),AND('Validation summary'!$B$2="2024-25",PYQ182="End of period",PYQ190="Revenue")),TRUE,FALSE)</f>
        <v>0</v>
      </c>
      <c r="PYR183" s="201" t="b">
        <f>IF(OR(AND('Validation summary'!$B$2="2022-23",PYR182="In-period"),AND('Validation summary'!$B$2="2023-24",PYR182="In-period"),AND('Validation summary'!$B$2="2024-25",PYR182="In-period"),AND('Validation summary'!$B$2="2024-25",PYR182="End of period",PYR190="Revenue")),TRUE,FALSE)</f>
        <v>0</v>
      </c>
      <c r="PYS183" s="201" t="b">
        <f>IF(OR(AND('Validation summary'!$B$2="2022-23",PYS182="In-period"),AND('Validation summary'!$B$2="2023-24",PYS182="In-period"),AND('Validation summary'!$B$2="2024-25",PYS182="In-period"),AND('Validation summary'!$B$2="2024-25",PYS182="End of period",PYS190="Revenue")),TRUE,FALSE)</f>
        <v>0</v>
      </c>
      <c r="PYT183" s="201" t="b">
        <f>IF(OR(AND('Validation summary'!$B$2="2022-23",PYT182="In-period"),AND('Validation summary'!$B$2="2023-24",PYT182="In-period"),AND('Validation summary'!$B$2="2024-25",PYT182="In-period"),AND('Validation summary'!$B$2="2024-25",PYT182="End of period",PYT190="Revenue")),TRUE,FALSE)</f>
        <v>0</v>
      </c>
      <c r="PYU183" s="201" t="b">
        <f>IF(OR(AND('Validation summary'!$B$2="2022-23",PYU182="In-period"),AND('Validation summary'!$B$2="2023-24",PYU182="In-period"),AND('Validation summary'!$B$2="2024-25",PYU182="In-period"),AND('Validation summary'!$B$2="2024-25",PYU182="End of period",PYU190="Revenue")),TRUE,FALSE)</f>
        <v>0</v>
      </c>
      <c r="PYV183" s="201" t="b">
        <f>IF(OR(AND('Validation summary'!$B$2="2022-23",PYV182="In-period"),AND('Validation summary'!$B$2="2023-24",PYV182="In-period"),AND('Validation summary'!$B$2="2024-25",PYV182="In-period"),AND('Validation summary'!$B$2="2024-25",PYV182="End of period",PYV190="Revenue")),TRUE,FALSE)</f>
        <v>0</v>
      </c>
      <c r="PYW183" s="201" t="b">
        <f>IF(OR(AND('Validation summary'!$B$2="2022-23",PYW182="In-period"),AND('Validation summary'!$B$2="2023-24",PYW182="In-period"),AND('Validation summary'!$B$2="2024-25",PYW182="In-period"),AND('Validation summary'!$B$2="2024-25",PYW182="End of period",PYW190="Revenue")),TRUE,FALSE)</f>
        <v>0</v>
      </c>
      <c r="PYX183" s="201" t="b">
        <f>IF(OR(AND('Validation summary'!$B$2="2022-23",PYX182="In-period"),AND('Validation summary'!$B$2="2023-24",PYX182="In-period"),AND('Validation summary'!$B$2="2024-25",PYX182="In-period"),AND('Validation summary'!$B$2="2024-25",PYX182="End of period",PYX190="Revenue")),TRUE,FALSE)</f>
        <v>0</v>
      </c>
      <c r="PYY183" s="201" t="b">
        <f>IF(OR(AND('Validation summary'!$B$2="2022-23",PYY182="In-period"),AND('Validation summary'!$B$2="2023-24",PYY182="In-period"),AND('Validation summary'!$B$2="2024-25",PYY182="In-period"),AND('Validation summary'!$B$2="2024-25",PYY182="End of period",PYY190="Revenue")),TRUE,FALSE)</f>
        <v>0</v>
      </c>
      <c r="PYZ183" s="201" t="b">
        <f>IF(OR(AND('Validation summary'!$B$2="2022-23",PYZ182="In-period"),AND('Validation summary'!$B$2="2023-24",PYZ182="In-period"),AND('Validation summary'!$B$2="2024-25",PYZ182="In-period"),AND('Validation summary'!$B$2="2024-25",PYZ182="End of period",PYZ190="Revenue")),TRUE,FALSE)</f>
        <v>0</v>
      </c>
      <c r="PZA183" s="201" t="b">
        <f>IF(OR(AND('Validation summary'!$B$2="2022-23",PZA182="In-period"),AND('Validation summary'!$B$2="2023-24",PZA182="In-period"),AND('Validation summary'!$B$2="2024-25",PZA182="In-period"),AND('Validation summary'!$B$2="2024-25",PZA182="End of period",PZA190="Revenue")),TRUE,FALSE)</f>
        <v>0</v>
      </c>
      <c r="PZB183" s="201" t="b">
        <f>IF(OR(AND('Validation summary'!$B$2="2022-23",PZB182="In-period"),AND('Validation summary'!$B$2="2023-24",PZB182="In-period"),AND('Validation summary'!$B$2="2024-25",PZB182="In-period"),AND('Validation summary'!$B$2="2024-25",PZB182="End of period",PZB190="Revenue")),TRUE,FALSE)</f>
        <v>0</v>
      </c>
      <c r="PZC183" s="201" t="b">
        <f>IF(OR(AND('Validation summary'!$B$2="2022-23",PZC182="In-period"),AND('Validation summary'!$B$2="2023-24",PZC182="In-period"),AND('Validation summary'!$B$2="2024-25",PZC182="In-period"),AND('Validation summary'!$B$2="2024-25",PZC182="End of period",PZC190="Revenue")),TRUE,FALSE)</f>
        <v>0</v>
      </c>
      <c r="PZD183" s="201" t="b">
        <f>IF(OR(AND('Validation summary'!$B$2="2022-23",PZD182="In-period"),AND('Validation summary'!$B$2="2023-24",PZD182="In-period"),AND('Validation summary'!$B$2="2024-25",PZD182="In-period"),AND('Validation summary'!$B$2="2024-25",PZD182="End of period",PZD190="Revenue")),TRUE,FALSE)</f>
        <v>0</v>
      </c>
      <c r="PZE183" s="201" t="b">
        <f>IF(OR(AND('Validation summary'!$B$2="2022-23",PZE182="In-period"),AND('Validation summary'!$B$2="2023-24",PZE182="In-period"),AND('Validation summary'!$B$2="2024-25",PZE182="In-period"),AND('Validation summary'!$B$2="2024-25",PZE182="End of period",PZE190="Revenue")),TRUE,FALSE)</f>
        <v>0</v>
      </c>
      <c r="PZF183" s="201" t="b">
        <f>IF(OR(AND('Validation summary'!$B$2="2022-23",PZF182="In-period"),AND('Validation summary'!$B$2="2023-24",PZF182="In-period"),AND('Validation summary'!$B$2="2024-25",PZF182="In-period"),AND('Validation summary'!$B$2="2024-25",PZF182="End of period",PZF190="Revenue")),TRUE,FALSE)</f>
        <v>0</v>
      </c>
      <c r="PZG183" s="201" t="b">
        <f>IF(OR(AND('Validation summary'!$B$2="2022-23",PZG182="In-period"),AND('Validation summary'!$B$2="2023-24",PZG182="In-period"),AND('Validation summary'!$B$2="2024-25",PZG182="In-period"),AND('Validation summary'!$B$2="2024-25",PZG182="End of period",PZG190="Revenue")),TRUE,FALSE)</f>
        <v>0</v>
      </c>
      <c r="PZH183" s="201" t="b">
        <f>IF(OR(AND('Validation summary'!$B$2="2022-23",PZH182="In-period"),AND('Validation summary'!$B$2="2023-24",PZH182="In-period"),AND('Validation summary'!$B$2="2024-25",PZH182="In-period"),AND('Validation summary'!$B$2="2024-25",PZH182="End of period",PZH190="Revenue")),TRUE,FALSE)</f>
        <v>0</v>
      </c>
      <c r="PZI183" s="201" t="b">
        <f>IF(OR(AND('Validation summary'!$B$2="2022-23",PZI182="In-period"),AND('Validation summary'!$B$2="2023-24",PZI182="In-period"),AND('Validation summary'!$B$2="2024-25",PZI182="In-period"),AND('Validation summary'!$B$2="2024-25",PZI182="End of period",PZI190="Revenue")),TRUE,FALSE)</f>
        <v>0</v>
      </c>
      <c r="PZJ183" s="201" t="b">
        <f>IF(OR(AND('Validation summary'!$B$2="2022-23",PZJ182="In-period"),AND('Validation summary'!$B$2="2023-24",PZJ182="In-period"),AND('Validation summary'!$B$2="2024-25",PZJ182="In-period"),AND('Validation summary'!$B$2="2024-25",PZJ182="End of period",PZJ190="Revenue")),TRUE,FALSE)</f>
        <v>0</v>
      </c>
      <c r="PZK183" s="201" t="b">
        <f>IF(OR(AND('Validation summary'!$B$2="2022-23",PZK182="In-period"),AND('Validation summary'!$B$2="2023-24",PZK182="In-period"),AND('Validation summary'!$B$2="2024-25",PZK182="In-period"),AND('Validation summary'!$B$2="2024-25",PZK182="End of period",PZK190="Revenue")),TRUE,FALSE)</f>
        <v>0</v>
      </c>
      <c r="PZL183" s="201" t="b">
        <f>IF(OR(AND('Validation summary'!$B$2="2022-23",PZL182="In-period"),AND('Validation summary'!$B$2="2023-24",PZL182="In-period"),AND('Validation summary'!$B$2="2024-25",PZL182="In-period"),AND('Validation summary'!$B$2="2024-25",PZL182="End of period",PZL190="Revenue")),TRUE,FALSE)</f>
        <v>0</v>
      </c>
      <c r="PZM183" s="201" t="b">
        <f>IF(OR(AND('Validation summary'!$B$2="2022-23",PZM182="In-period"),AND('Validation summary'!$B$2="2023-24",PZM182="In-period"),AND('Validation summary'!$B$2="2024-25",PZM182="In-period"),AND('Validation summary'!$B$2="2024-25",PZM182="End of period",PZM190="Revenue")),TRUE,FALSE)</f>
        <v>0</v>
      </c>
      <c r="PZN183" s="201" t="b">
        <f>IF(OR(AND('Validation summary'!$B$2="2022-23",PZN182="In-period"),AND('Validation summary'!$B$2="2023-24",PZN182="In-period"),AND('Validation summary'!$B$2="2024-25",PZN182="In-period"),AND('Validation summary'!$B$2="2024-25",PZN182="End of period",PZN190="Revenue")),TRUE,FALSE)</f>
        <v>0</v>
      </c>
      <c r="PZO183" s="201" t="b">
        <f>IF(OR(AND('Validation summary'!$B$2="2022-23",PZO182="In-period"),AND('Validation summary'!$B$2="2023-24",PZO182="In-period"),AND('Validation summary'!$B$2="2024-25",PZO182="In-period"),AND('Validation summary'!$B$2="2024-25",PZO182="End of period",PZO190="Revenue")),TRUE,FALSE)</f>
        <v>0</v>
      </c>
      <c r="PZP183" s="201" t="b">
        <f>IF(OR(AND('Validation summary'!$B$2="2022-23",PZP182="In-period"),AND('Validation summary'!$B$2="2023-24",PZP182="In-period"),AND('Validation summary'!$B$2="2024-25",PZP182="In-period"),AND('Validation summary'!$B$2="2024-25",PZP182="End of period",PZP190="Revenue")),TRUE,FALSE)</f>
        <v>0</v>
      </c>
      <c r="PZQ183" s="201" t="b">
        <f>IF(OR(AND('Validation summary'!$B$2="2022-23",PZQ182="In-period"),AND('Validation summary'!$B$2="2023-24",PZQ182="In-period"),AND('Validation summary'!$B$2="2024-25",PZQ182="In-period"),AND('Validation summary'!$B$2="2024-25",PZQ182="End of period",PZQ190="Revenue")),TRUE,FALSE)</f>
        <v>0</v>
      </c>
      <c r="PZR183" s="201" t="b">
        <f>IF(OR(AND('Validation summary'!$B$2="2022-23",PZR182="In-period"),AND('Validation summary'!$B$2="2023-24",PZR182="In-period"),AND('Validation summary'!$B$2="2024-25",PZR182="In-period"),AND('Validation summary'!$B$2="2024-25",PZR182="End of period",PZR190="Revenue")),TRUE,FALSE)</f>
        <v>0</v>
      </c>
      <c r="PZS183" s="201" t="b">
        <f>IF(OR(AND('Validation summary'!$B$2="2022-23",PZS182="In-period"),AND('Validation summary'!$B$2="2023-24",PZS182="In-period"),AND('Validation summary'!$B$2="2024-25",PZS182="In-period"),AND('Validation summary'!$B$2="2024-25",PZS182="End of period",PZS190="Revenue")),TRUE,FALSE)</f>
        <v>0</v>
      </c>
      <c r="PZT183" s="201" t="b">
        <f>IF(OR(AND('Validation summary'!$B$2="2022-23",PZT182="In-period"),AND('Validation summary'!$B$2="2023-24",PZT182="In-period"),AND('Validation summary'!$B$2="2024-25",PZT182="In-period"),AND('Validation summary'!$B$2="2024-25",PZT182="End of period",PZT190="Revenue")),TRUE,FALSE)</f>
        <v>0</v>
      </c>
      <c r="PZU183" s="201" t="b">
        <f>IF(OR(AND('Validation summary'!$B$2="2022-23",PZU182="In-period"),AND('Validation summary'!$B$2="2023-24",PZU182="In-period"),AND('Validation summary'!$B$2="2024-25",PZU182="In-period"),AND('Validation summary'!$B$2="2024-25",PZU182="End of period",PZU190="Revenue")),TRUE,FALSE)</f>
        <v>0</v>
      </c>
      <c r="PZV183" s="201" t="b">
        <f>IF(OR(AND('Validation summary'!$B$2="2022-23",PZV182="In-period"),AND('Validation summary'!$B$2="2023-24",PZV182="In-period"),AND('Validation summary'!$B$2="2024-25",PZV182="In-period"),AND('Validation summary'!$B$2="2024-25",PZV182="End of period",PZV190="Revenue")),TRUE,FALSE)</f>
        <v>0</v>
      </c>
      <c r="PZW183" s="201" t="b">
        <f>IF(OR(AND('Validation summary'!$B$2="2022-23",PZW182="In-period"),AND('Validation summary'!$B$2="2023-24",PZW182="In-period"),AND('Validation summary'!$B$2="2024-25",PZW182="In-period"),AND('Validation summary'!$B$2="2024-25",PZW182="End of period",PZW190="Revenue")),TRUE,FALSE)</f>
        <v>0</v>
      </c>
      <c r="PZX183" s="201" t="b">
        <f>IF(OR(AND('Validation summary'!$B$2="2022-23",PZX182="In-period"),AND('Validation summary'!$B$2="2023-24",PZX182="In-period"),AND('Validation summary'!$B$2="2024-25",PZX182="In-period"),AND('Validation summary'!$B$2="2024-25",PZX182="End of period",PZX190="Revenue")),TRUE,FALSE)</f>
        <v>0</v>
      </c>
      <c r="PZY183" s="201" t="b">
        <f>IF(OR(AND('Validation summary'!$B$2="2022-23",PZY182="In-period"),AND('Validation summary'!$B$2="2023-24",PZY182="In-period"),AND('Validation summary'!$B$2="2024-25",PZY182="In-period"),AND('Validation summary'!$B$2="2024-25",PZY182="End of period",PZY190="Revenue")),TRUE,FALSE)</f>
        <v>0</v>
      </c>
      <c r="PZZ183" s="201" t="b">
        <f>IF(OR(AND('Validation summary'!$B$2="2022-23",PZZ182="In-period"),AND('Validation summary'!$B$2="2023-24",PZZ182="In-period"),AND('Validation summary'!$B$2="2024-25",PZZ182="In-period"),AND('Validation summary'!$B$2="2024-25",PZZ182="End of period",PZZ190="Revenue")),TRUE,FALSE)</f>
        <v>0</v>
      </c>
      <c r="QAA183" s="201" t="b">
        <f>IF(OR(AND('Validation summary'!$B$2="2022-23",QAA182="In-period"),AND('Validation summary'!$B$2="2023-24",QAA182="In-period"),AND('Validation summary'!$B$2="2024-25",QAA182="In-period"),AND('Validation summary'!$B$2="2024-25",QAA182="End of period",QAA190="Revenue")),TRUE,FALSE)</f>
        <v>0</v>
      </c>
      <c r="QAB183" s="201" t="b">
        <f>IF(OR(AND('Validation summary'!$B$2="2022-23",QAB182="In-period"),AND('Validation summary'!$B$2="2023-24",QAB182="In-period"),AND('Validation summary'!$B$2="2024-25",QAB182="In-period"),AND('Validation summary'!$B$2="2024-25",QAB182="End of period",QAB190="Revenue")),TRUE,FALSE)</f>
        <v>0</v>
      </c>
      <c r="QAC183" s="201" t="b">
        <f>IF(OR(AND('Validation summary'!$B$2="2022-23",QAC182="In-period"),AND('Validation summary'!$B$2="2023-24",QAC182="In-period"),AND('Validation summary'!$B$2="2024-25",QAC182="In-period"),AND('Validation summary'!$B$2="2024-25",QAC182="End of period",QAC190="Revenue")),TRUE,FALSE)</f>
        <v>0</v>
      </c>
      <c r="QAD183" s="201" t="b">
        <f>IF(OR(AND('Validation summary'!$B$2="2022-23",QAD182="In-period"),AND('Validation summary'!$B$2="2023-24",QAD182="In-period"),AND('Validation summary'!$B$2="2024-25",QAD182="In-period"),AND('Validation summary'!$B$2="2024-25",QAD182="End of period",QAD190="Revenue")),TRUE,FALSE)</f>
        <v>0</v>
      </c>
      <c r="QAE183" s="201" t="b">
        <f>IF(OR(AND('Validation summary'!$B$2="2022-23",QAE182="In-period"),AND('Validation summary'!$B$2="2023-24",QAE182="In-period"),AND('Validation summary'!$B$2="2024-25",QAE182="In-period"),AND('Validation summary'!$B$2="2024-25",QAE182="End of period",QAE190="Revenue")),TRUE,FALSE)</f>
        <v>0</v>
      </c>
      <c r="QAF183" s="201" t="b">
        <f>IF(OR(AND('Validation summary'!$B$2="2022-23",QAF182="In-period"),AND('Validation summary'!$B$2="2023-24",QAF182="In-period"),AND('Validation summary'!$B$2="2024-25",QAF182="In-period"),AND('Validation summary'!$B$2="2024-25",QAF182="End of period",QAF190="Revenue")),TRUE,FALSE)</f>
        <v>0</v>
      </c>
      <c r="QAG183" s="201" t="b">
        <f>IF(OR(AND('Validation summary'!$B$2="2022-23",QAG182="In-period"),AND('Validation summary'!$B$2="2023-24",QAG182="In-period"),AND('Validation summary'!$B$2="2024-25",QAG182="In-period"),AND('Validation summary'!$B$2="2024-25",QAG182="End of period",QAG190="Revenue")),TRUE,FALSE)</f>
        <v>0</v>
      </c>
      <c r="QAH183" s="201" t="b">
        <f>IF(OR(AND('Validation summary'!$B$2="2022-23",QAH182="In-period"),AND('Validation summary'!$B$2="2023-24",QAH182="In-period"),AND('Validation summary'!$B$2="2024-25",QAH182="In-period"),AND('Validation summary'!$B$2="2024-25",QAH182="End of period",QAH190="Revenue")),TRUE,FALSE)</f>
        <v>0</v>
      </c>
      <c r="QAI183" s="201" t="b">
        <f>IF(OR(AND('Validation summary'!$B$2="2022-23",QAI182="In-period"),AND('Validation summary'!$B$2="2023-24",QAI182="In-period"),AND('Validation summary'!$B$2="2024-25",QAI182="In-period"),AND('Validation summary'!$B$2="2024-25",QAI182="End of period",QAI190="Revenue")),TRUE,FALSE)</f>
        <v>0</v>
      </c>
      <c r="QAJ183" s="201" t="b">
        <f>IF(OR(AND('Validation summary'!$B$2="2022-23",QAJ182="In-period"),AND('Validation summary'!$B$2="2023-24",QAJ182="In-period"),AND('Validation summary'!$B$2="2024-25",QAJ182="In-period"),AND('Validation summary'!$B$2="2024-25",QAJ182="End of period",QAJ190="Revenue")),TRUE,FALSE)</f>
        <v>0</v>
      </c>
      <c r="QAK183" s="201" t="b">
        <f>IF(OR(AND('Validation summary'!$B$2="2022-23",QAK182="In-period"),AND('Validation summary'!$B$2="2023-24",QAK182="In-period"),AND('Validation summary'!$B$2="2024-25",QAK182="In-period"),AND('Validation summary'!$B$2="2024-25",QAK182="End of period",QAK190="Revenue")),TRUE,FALSE)</f>
        <v>0</v>
      </c>
      <c r="QAL183" s="201" t="b">
        <f>IF(OR(AND('Validation summary'!$B$2="2022-23",QAL182="In-period"),AND('Validation summary'!$B$2="2023-24",QAL182="In-period"),AND('Validation summary'!$B$2="2024-25",QAL182="In-period"),AND('Validation summary'!$B$2="2024-25",QAL182="End of period",QAL190="Revenue")),TRUE,FALSE)</f>
        <v>0</v>
      </c>
      <c r="QAM183" s="201" t="b">
        <f>IF(OR(AND('Validation summary'!$B$2="2022-23",QAM182="In-period"),AND('Validation summary'!$B$2="2023-24",QAM182="In-period"),AND('Validation summary'!$B$2="2024-25",QAM182="In-period"),AND('Validation summary'!$B$2="2024-25",QAM182="End of period",QAM190="Revenue")),TRUE,FALSE)</f>
        <v>0</v>
      </c>
      <c r="QAN183" s="201" t="b">
        <f>IF(OR(AND('Validation summary'!$B$2="2022-23",QAN182="In-period"),AND('Validation summary'!$B$2="2023-24",QAN182="In-period"),AND('Validation summary'!$B$2="2024-25",QAN182="In-period"),AND('Validation summary'!$B$2="2024-25",QAN182="End of period",QAN190="Revenue")),TRUE,FALSE)</f>
        <v>0</v>
      </c>
      <c r="QAO183" s="201" t="b">
        <f>IF(OR(AND('Validation summary'!$B$2="2022-23",QAO182="In-period"),AND('Validation summary'!$B$2="2023-24",QAO182="In-period"),AND('Validation summary'!$B$2="2024-25",QAO182="In-period"),AND('Validation summary'!$B$2="2024-25",QAO182="End of period",QAO190="Revenue")),TRUE,FALSE)</f>
        <v>0</v>
      </c>
      <c r="QAP183" s="201" t="b">
        <f>IF(OR(AND('Validation summary'!$B$2="2022-23",QAP182="In-period"),AND('Validation summary'!$B$2="2023-24",QAP182="In-period"),AND('Validation summary'!$B$2="2024-25",QAP182="In-period"),AND('Validation summary'!$B$2="2024-25",QAP182="End of period",QAP190="Revenue")),TRUE,FALSE)</f>
        <v>0</v>
      </c>
      <c r="QAQ183" s="201" t="b">
        <f>IF(OR(AND('Validation summary'!$B$2="2022-23",QAQ182="In-period"),AND('Validation summary'!$B$2="2023-24",QAQ182="In-period"),AND('Validation summary'!$B$2="2024-25",QAQ182="In-period"),AND('Validation summary'!$B$2="2024-25",QAQ182="End of period",QAQ190="Revenue")),TRUE,FALSE)</f>
        <v>0</v>
      </c>
      <c r="QAR183" s="201" t="b">
        <f>IF(OR(AND('Validation summary'!$B$2="2022-23",QAR182="In-period"),AND('Validation summary'!$B$2="2023-24",QAR182="In-period"),AND('Validation summary'!$B$2="2024-25",QAR182="In-period"),AND('Validation summary'!$B$2="2024-25",QAR182="End of period",QAR190="Revenue")),TRUE,FALSE)</f>
        <v>0</v>
      </c>
      <c r="QAS183" s="201" t="b">
        <f>IF(OR(AND('Validation summary'!$B$2="2022-23",QAS182="In-period"),AND('Validation summary'!$B$2="2023-24",QAS182="In-period"),AND('Validation summary'!$B$2="2024-25",QAS182="In-period"),AND('Validation summary'!$B$2="2024-25",QAS182="End of period",QAS190="Revenue")),TRUE,FALSE)</f>
        <v>0</v>
      </c>
      <c r="QAT183" s="201" t="b">
        <f>IF(OR(AND('Validation summary'!$B$2="2022-23",QAT182="In-period"),AND('Validation summary'!$B$2="2023-24",QAT182="In-period"),AND('Validation summary'!$B$2="2024-25",QAT182="In-period"),AND('Validation summary'!$B$2="2024-25",QAT182="End of period",QAT190="Revenue")),TRUE,FALSE)</f>
        <v>0</v>
      </c>
      <c r="QAU183" s="201" t="b">
        <f>IF(OR(AND('Validation summary'!$B$2="2022-23",QAU182="In-period"),AND('Validation summary'!$B$2="2023-24",QAU182="In-period"),AND('Validation summary'!$B$2="2024-25",QAU182="In-period"),AND('Validation summary'!$B$2="2024-25",QAU182="End of period",QAU190="Revenue")),TRUE,FALSE)</f>
        <v>0</v>
      </c>
      <c r="QAV183" s="201" t="b">
        <f>IF(OR(AND('Validation summary'!$B$2="2022-23",QAV182="In-period"),AND('Validation summary'!$B$2="2023-24",QAV182="In-period"),AND('Validation summary'!$B$2="2024-25",QAV182="In-period"),AND('Validation summary'!$B$2="2024-25",QAV182="End of period",QAV190="Revenue")),TRUE,FALSE)</f>
        <v>0</v>
      </c>
      <c r="QAW183" s="201" t="b">
        <f>IF(OR(AND('Validation summary'!$B$2="2022-23",QAW182="In-period"),AND('Validation summary'!$B$2="2023-24",QAW182="In-period"),AND('Validation summary'!$B$2="2024-25",QAW182="In-period"),AND('Validation summary'!$B$2="2024-25",QAW182="End of period",QAW190="Revenue")),TRUE,FALSE)</f>
        <v>0</v>
      </c>
      <c r="QAX183" s="201" t="b">
        <f>IF(OR(AND('Validation summary'!$B$2="2022-23",QAX182="In-period"),AND('Validation summary'!$B$2="2023-24",QAX182="In-period"),AND('Validation summary'!$B$2="2024-25",QAX182="In-period"),AND('Validation summary'!$B$2="2024-25",QAX182="End of period",QAX190="Revenue")),TRUE,FALSE)</f>
        <v>0</v>
      </c>
      <c r="QAY183" s="201" t="b">
        <f>IF(OR(AND('Validation summary'!$B$2="2022-23",QAY182="In-period"),AND('Validation summary'!$B$2="2023-24",QAY182="In-period"),AND('Validation summary'!$B$2="2024-25",QAY182="In-period"),AND('Validation summary'!$B$2="2024-25",QAY182="End of period",QAY190="Revenue")),TRUE,FALSE)</f>
        <v>0</v>
      </c>
      <c r="QAZ183" s="201" t="b">
        <f>IF(OR(AND('Validation summary'!$B$2="2022-23",QAZ182="In-period"),AND('Validation summary'!$B$2="2023-24",QAZ182="In-period"),AND('Validation summary'!$B$2="2024-25",QAZ182="In-period"),AND('Validation summary'!$B$2="2024-25",QAZ182="End of period",QAZ190="Revenue")),TRUE,FALSE)</f>
        <v>0</v>
      </c>
      <c r="QBA183" s="201" t="b">
        <f>IF(OR(AND('Validation summary'!$B$2="2022-23",QBA182="In-period"),AND('Validation summary'!$B$2="2023-24",QBA182="In-period"),AND('Validation summary'!$B$2="2024-25",QBA182="In-period"),AND('Validation summary'!$B$2="2024-25",QBA182="End of period",QBA190="Revenue")),TRUE,FALSE)</f>
        <v>0</v>
      </c>
      <c r="QBB183" s="201" t="b">
        <f>IF(OR(AND('Validation summary'!$B$2="2022-23",QBB182="In-period"),AND('Validation summary'!$B$2="2023-24",QBB182="In-period"),AND('Validation summary'!$B$2="2024-25",QBB182="In-period"),AND('Validation summary'!$B$2="2024-25",QBB182="End of period",QBB190="Revenue")),TRUE,FALSE)</f>
        <v>0</v>
      </c>
      <c r="QBC183" s="201" t="b">
        <f>IF(OR(AND('Validation summary'!$B$2="2022-23",QBC182="In-period"),AND('Validation summary'!$B$2="2023-24",QBC182="In-period"),AND('Validation summary'!$B$2="2024-25",QBC182="In-period"),AND('Validation summary'!$B$2="2024-25",QBC182="End of period",QBC190="Revenue")),TRUE,FALSE)</f>
        <v>0</v>
      </c>
      <c r="QBD183" s="201" t="b">
        <f>IF(OR(AND('Validation summary'!$B$2="2022-23",QBD182="In-period"),AND('Validation summary'!$B$2="2023-24",QBD182="In-period"),AND('Validation summary'!$B$2="2024-25",QBD182="In-period"),AND('Validation summary'!$B$2="2024-25",QBD182="End of period",QBD190="Revenue")),TRUE,FALSE)</f>
        <v>0</v>
      </c>
      <c r="QBE183" s="201" t="b">
        <f>IF(OR(AND('Validation summary'!$B$2="2022-23",QBE182="In-period"),AND('Validation summary'!$B$2="2023-24",QBE182="In-period"),AND('Validation summary'!$B$2="2024-25",QBE182="In-period"),AND('Validation summary'!$B$2="2024-25",QBE182="End of period",QBE190="Revenue")),TRUE,FALSE)</f>
        <v>0</v>
      </c>
      <c r="QBF183" s="201" t="b">
        <f>IF(OR(AND('Validation summary'!$B$2="2022-23",QBF182="In-period"),AND('Validation summary'!$B$2="2023-24",QBF182="In-period"),AND('Validation summary'!$B$2="2024-25",QBF182="In-period"),AND('Validation summary'!$B$2="2024-25",QBF182="End of period",QBF190="Revenue")),TRUE,FALSE)</f>
        <v>0</v>
      </c>
      <c r="QBG183" s="201" t="b">
        <f>IF(OR(AND('Validation summary'!$B$2="2022-23",QBG182="In-period"),AND('Validation summary'!$B$2="2023-24",QBG182="In-period"),AND('Validation summary'!$B$2="2024-25",QBG182="In-period"),AND('Validation summary'!$B$2="2024-25",QBG182="End of period",QBG190="Revenue")),TRUE,FALSE)</f>
        <v>0</v>
      </c>
      <c r="QBH183" s="201" t="b">
        <f>IF(OR(AND('Validation summary'!$B$2="2022-23",QBH182="In-period"),AND('Validation summary'!$B$2="2023-24",QBH182="In-period"),AND('Validation summary'!$B$2="2024-25",QBH182="In-period"),AND('Validation summary'!$B$2="2024-25",QBH182="End of period",QBH190="Revenue")),TRUE,FALSE)</f>
        <v>0</v>
      </c>
      <c r="QBI183" s="201" t="b">
        <f>IF(OR(AND('Validation summary'!$B$2="2022-23",QBI182="In-period"),AND('Validation summary'!$B$2="2023-24",QBI182="In-period"),AND('Validation summary'!$B$2="2024-25",QBI182="In-period"),AND('Validation summary'!$B$2="2024-25",QBI182="End of period",QBI190="Revenue")),TRUE,FALSE)</f>
        <v>0</v>
      </c>
      <c r="QBJ183" s="201" t="b">
        <f>IF(OR(AND('Validation summary'!$B$2="2022-23",QBJ182="In-period"),AND('Validation summary'!$B$2="2023-24",QBJ182="In-period"),AND('Validation summary'!$B$2="2024-25",QBJ182="In-period"),AND('Validation summary'!$B$2="2024-25",QBJ182="End of period",QBJ190="Revenue")),TRUE,FALSE)</f>
        <v>0</v>
      </c>
      <c r="QBK183" s="201" t="b">
        <f>IF(OR(AND('Validation summary'!$B$2="2022-23",QBK182="In-period"),AND('Validation summary'!$B$2="2023-24",QBK182="In-period"),AND('Validation summary'!$B$2="2024-25",QBK182="In-period"),AND('Validation summary'!$B$2="2024-25",QBK182="End of period",QBK190="Revenue")),TRUE,FALSE)</f>
        <v>0</v>
      </c>
      <c r="QBL183" s="201" t="b">
        <f>IF(OR(AND('Validation summary'!$B$2="2022-23",QBL182="In-period"),AND('Validation summary'!$B$2="2023-24",QBL182="In-period"),AND('Validation summary'!$B$2="2024-25",QBL182="In-period"),AND('Validation summary'!$B$2="2024-25",QBL182="End of period",QBL190="Revenue")),TRUE,FALSE)</f>
        <v>0</v>
      </c>
      <c r="QBM183" s="201" t="b">
        <f>IF(OR(AND('Validation summary'!$B$2="2022-23",QBM182="In-period"),AND('Validation summary'!$B$2="2023-24",QBM182="In-period"),AND('Validation summary'!$B$2="2024-25",QBM182="In-period"),AND('Validation summary'!$B$2="2024-25",QBM182="End of period",QBM190="Revenue")),TRUE,FALSE)</f>
        <v>0</v>
      </c>
      <c r="QBN183" s="201" t="b">
        <f>IF(OR(AND('Validation summary'!$B$2="2022-23",QBN182="In-period"),AND('Validation summary'!$B$2="2023-24",QBN182="In-period"),AND('Validation summary'!$B$2="2024-25",QBN182="In-period"),AND('Validation summary'!$B$2="2024-25",QBN182="End of period",QBN190="Revenue")),TRUE,FALSE)</f>
        <v>0</v>
      </c>
      <c r="QBO183" s="201" t="b">
        <f>IF(OR(AND('Validation summary'!$B$2="2022-23",QBO182="In-period"),AND('Validation summary'!$B$2="2023-24",QBO182="In-period"),AND('Validation summary'!$B$2="2024-25",QBO182="In-period"),AND('Validation summary'!$B$2="2024-25",QBO182="End of period",QBO190="Revenue")),TRUE,FALSE)</f>
        <v>0</v>
      </c>
      <c r="QBP183" s="201" t="b">
        <f>IF(OR(AND('Validation summary'!$B$2="2022-23",QBP182="In-period"),AND('Validation summary'!$B$2="2023-24",QBP182="In-period"),AND('Validation summary'!$B$2="2024-25",QBP182="In-period"),AND('Validation summary'!$B$2="2024-25",QBP182="End of period",QBP190="Revenue")),TRUE,FALSE)</f>
        <v>0</v>
      </c>
      <c r="QBQ183" s="201" t="b">
        <f>IF(OR(AND('Validation summary'!$B$2="2022-23",QBQ182="In-period"),AND('Validation summary'!$B$2="2023-24",QBQ182="In-period"),AND('Validation summary'!$B$2="2024-25",QBQ182="In-period"),AND('Validation summary'!$B$2="2024-25",QBQ182="End of period",QBQ190="Revenue")),TRUE,FALSE)</f>
        <v>0</v>
      </c>
      <c r="QBR183" s="201" t="b">
        <f>IF(OR(AND('Validation summary'!$B$2="2022-23",QBR182="In-period"),AND('Validation summary'!$B$2="2023-24",QBR182="In-period"),AND('Validation summary'!$B$2="2024-25",QBR182="In-period"),AND('Validation summary'!$B$2="2024-25",QBR182="End of period",QBR190="Revenue")),TRUE,FALSE)</f>
        <v>0</v>
      </c>
      <c r="QBS183" s="201" t="b">
        <f>IF(OR(AND('Validation summary'!$B$2="2022-23",QBS182="In-period"),AND('Validation summary'!$B$2="2023-24",QBS182="In-period"),AND('Validation summary'!$B$2="2024-25",QBS182="In-period"),AND('Validation summary'!$B$2="2024-25",QBS182="End of period",QBS190="Revenue")),TRUE,FALSE)</f>
        <v>0</v>
      </c>
      <c r="QBT183" s="201" t="b">
        <f>IF(OR(AND('Validation summary'!$B$2="2022-23",QBT182="In-period"),AND('Validation summary'!$B$2="2023-24",QBT182="In-period"),AND('Validation summary'!$B$2="2024-25",QBT182="In-period"),AND('Validation summary'!$B$2="2024-25",QBT182="End of period",QBT190="Revenue")),TRUE,FALSE)</f>
        <v>0</v>
      </c>
      <c r="QBU183" s="201" t="b">
        <f>IF(OR(AND('Validation summary'!$B$2="2022-23",QBU182="In-period"),AND('Validation summary'!$B$2="2023-24",QBU182="In-period"),AND('Validation summary'!$B$2="2024-25",QBU182="In-period"),AND('Validation summary'!$B$2="2024-25",QBU182="End of period",QBU190="Revenue")),TRUE,FALSE)</f>
        <v>0</v>
      </c>
      <c r="QBV183" s="201" t="b">
        <f>IF(OR(AND('Validation summary'!$B$2="2022-23",QBV182="In-period"),AND('Validation summary'!$B$2="2023-24",QBV182="In-period"),AND('Validation summary'!$B$2="2024-25",QBV182="In-period"),AND('Validation summary'!$B$2="2024-25",QBV182="End of period",QBV190="Revenue")),TRUE,FALSE)</f>
        <v>0</v>
      </c>
      <c r="QBW183" s="201" t="b">
        <f>IF(OR(AND('Validation summary'!$B$2="2022-23",QBW182="In-period"),AND('Validation summary'!$B$2="2023-24",QBW182="In-period"),AND('Validation summary'!$B$2="2024-25",QBW182="In-period"),AND('Validation summary'!$B$2="2024-25",QBW182="End of period",QBW190="Revenue")),TRUE,FALSE)</f>
        <v>0</v>
      </c>
      <c r="QBX183" s="201" t="b">
        <f>IF(OR(AND('Validation summary'!$B$2="2022-23",QBX182="In-period"),AND('Validation summary'!$B$2="2023-24",QBX182="In-period"),AND('Validation summary'!$B$2="2024-25",QBX182="In-period"),AND('Validation summary'!$B$2="2024-25",QBX182="End of period",QBX190="Revenue")),TRUE,FALSE)</f>
        <v>0</v>
      </c>
      <c r="QBY183" s="201" t="b">
        <f>IF(OR(AND('Validation summary'!$B$2="2022-23",QBY182="In-period"),AND('Validation summary'!$B$2="2023-24",QBY182="In-period"),AND('Validation summary'!$B$2="2024-25",QBY182="In-period"),AND('Validation summary'!$B$2="2024-25",QBY182="End of period",QBY190="Revenue")),TRUE,FALSE)</f>
        <v>0</v>
      </c>
      <c r="QBZ183" s="201" t="b">
        <f>IF(OR(AND('Validation summary'!$B$2="2022-23",QBZ182="In-period"),AND('Validation summary'!$B$2="2023-24",QBZ182="In-period"),AND('Validation summary'!$B$2="2024-25",QBZ182="In-period"),AND('Validation summary'!$B$2="2024-25",QBZ182="End of period",QBZ190="Revenue")),TRUE,FALSE)</f>
        <v>0</v>
      </c>
      <c r="QCA183" s="201" t="b">
        <f>IF(OR(AND('Validation summary'!$B$2="2022-23",QCA182="In-period"),AND('Validation summary'!$B$2="2023-24",QCA182="In-period"),AND('Validation summary'!$B$2="2024-25",QCA182="In-period"),AND('Validation summary'!$B$2="2024-25",QCA182="End of period",QCA190="Revenue")),TRUE,FALSE)</f>
        <v>0</v>
      </c>
      <c r="QCB183" s="201" t="b">
        <f>IF(OR(AND('Validation summary'!$B$2="2022-23",QCB182="In-period"),AND('Validation summary'!$B$2="2023-24",QCB182="In-period"),AND('Validation summary'!$B$2="2024-25",QCB182="In-period"),AND('Validation summary'!$B$2="2024-25",QCB182="End of period",QCB190="Revenue")),TRUE,FALSE)</f>
        <v>0</v>
      </c>
      <c r="QCC183" s="201" t="b">
        <f>IF(OR(AND('Validation summary'!$B$2="2022-23",QCC182="In-period"),AND('Validation summary'!$B$2="2023-24",QCC182="In-period"),AND('Validation summary'!$B$2="2024-25",QCC182="In-period"),AND('Validation summary'!$B$2="2024-25",QCC182="End of period",QCC190="Revenue")),TRUE,FALSE)</f>
        <v>0</v>
      </c>
      <c r="QCD183" s="201" t="b">
        <f>IF(OR(AND('Validation summary'!$B$2="2022-23",QCD182="In-period"),AND('Validation summary'!$B$2="2023-24",QCD182="In-period"),AND('Validation summary'!$B$2="2024-25",QCD182="In-period"),AND('Validation summary'!$B$2="2024-25",QCD182="End of period",QCD190="Revenue")),TRUE,FALSE)</f>
        <v>0</v>
      </c>
      <c r="QCE183" s="201" t="b">
        <f>IF(OR(AND('Validation summary'!$B$2="2022-23",QCE182="In-period"),AND('Validation summary'!$B$2="2023-24",QCE182="In-period"),AND('Validation summary'!$B$2="2024-25",QCE182="In-period"),AND('Validation summary'!$B$2="2024-25",QCE182="End of period",QCE190="Revenue")),TRUE,FALSE)</f>
        <v>0</v>
      </c>
      <c r="QCF183" s="201" t="b">
        <f>IF(OR(AND('Validation summary'!$B$2="2022-23",QCF182="In-period"),AND('Validation summary'!$B$2="2023-24",QCF182="In-period"),AND('Validation summary'!$B$2="2024-25",QCF182="In-period"),AND('Validation summary'!$B$2="2024-25",QCF182="End of period",QCF190="Revenue")),TRUE,FALSE)</f>
        <v>0</v>
      </c>
      <c r="QCG183" s="201" t="b">
        <f>IF(OR(AND('Validation summary'!$B$2="2022-23",QCG182="In-period"),AND('Validation summary'!$B$2="2023-24",QCG182="In-period"),AND('Validation summary'!$B$2="2024-25",QCG182="In-period"),AND('Validation summary'!$B$2="2024-25",QCG182="End of period",QCG190="Revenue")),TRUE,FALSE)</f>
        <v>0</v>
      </c>
      <c r="QCH183" s="201" t="b">
        <f>IF(OR(AND('Validation summary'!$B$2="2022-23",QCH182="In-period"),AND('Validation summary'!$B$2="2023-24",QCH182="In-period"),AND('Validation summary'!$B$2="2024-25",QCH182="In-period"),AND('Validation summary'!$B$2="2024-25",QCH182="End of period",QCH190="Revenue")),TRUE,FALSE)</f>
        <v>0</v>
      </c>
      <c r="QCI183" s="201" t="b">
        <f>IF(OR(AND('Validation summary'!$B$2="2022-23",QCI182="In-period"),AND('Validation summary'!$B$2="2023-24",QCI182="In-period"),AND('Validation summary'!$B$2="2024-25",QCI182="In-period"),AND('Validation summary'!$B$2="2024-25",QCI182="End of period",QCI190="Revenue")),TRUE,FALSE)</f>
        <v>0</v>
      </c>
      <c r="QCJ183" s="201" t="b">
        <f>IF(OR(AND('Validation summary'!$B$2="2022-23",QCJ182="In-period"),AND('Validation summary'!$B$2="2023-24",QCJ182="In-period"),AND('Validation summary'!$B$2="2024-25",QCJ182="In-period"),AND('Validation summary'!$B$2="2024-25",QCJ182="End of period",QCJ190="Revenue")),TRUE,FALSE)</f>
        <v>0</v>
      </c>
      <c r="QCK183" s="201" t="b">
        <f>IF(OR(AND('Validation summary'!$B$2="2022-23",QCK182="In-period"),AND('Validation summary'!$B$2="2023-24",QCK182="In-period"),AND('Validation summary'!$B$2="2024-25",QCK182="In-period"),AND('Validation summary'!$B$2="2024-25",QCK182="End of period",QCK190="Revenue")),TRUE,FALSE)</f>
        <v>0</v>
      </c>
      <c r="QCL183" s="201" t="b">
        <f>IF(OR(AND('Validation summary'!$B$2="2022-23",QCL182="In-period"),AND('Validation summary'!$B$2="2023-24",QCL182="In-period"),AND('Validation summary'!$B$2="2024-25",QCL182="In-period"),AND('Validation summary'!$B$2="2024-25",QCL182="End of period",QCL190="Revenue")),TRUE,FALSE)</f>
        <v>0</v>
      </c>
      <c r="QCM183" s="201" t="b">
        <f>IF(OR(AND('Validation summary'!$B$2="2022-23",QCM182="In-period"),AND('Validation summary'!$B$2="2023-24",QCM182="In-period"),AND('Validation summary'!$B$2="2024-25",QCM182="In-period"),AND('Validation summary'!$B$2="2024-25",QCM182="End of period",QCM190="Revenue")),TRUE,FALSE)</f>
        <v>0</v>
      </c>
      <c r="QCN183" s="201" t="b">
        <f>IF(OR(AND('Validation summary'!$B$2="2022-23",QCN182="In-period"),AND('Validation summary'!$B$2="2023-24",QCN182="In-period"),AND('Validation summary'!$B$2="2024-25",QCN182="In-period"),AND('Validation summary'!$B$2="2024-25",QCN182="End of period",QCN190="Revenue")),TRUE,FALSE)</f>
        <v>0</v>
      </c>
      <c r="QCO183" s="201" t="b">
        <f>IF(OR(AND('Validation summary'!$B$2="2022-23",QCO182="In-period"),AND('Validation summary'!$B$2="2023-24",QCO182="In-period"),AND('Validation summary'!$B$2="2024-25",QCO182="In-period"),AND('Validation summary'!$B$2="2024-25",QCO182="End of period",QCO190="Revenue")),TRUE,FALSE)</f>
        <v>0</v>
      </c>
      <c r="QCP183" s="201" t="b">
        <f>IF(OR(AND('Validation summary'!$B$2="2022-23",QCP182="In-period"),AND('Validation summary'!$B$2="2023-24",QCP182="In-period"),AND('Validation summary'!$B$2="2024-25",QCP182="In-period"),AND('Validation summary'!$B$2="2024-25",QCP182="End of period",QCP190="Revenue")),TRUE,FALSE)</f>
        <v>0</v>
      </c>
      <c r="QCQ183" s="201" t="b">
        <f>IF(OR(AND('Validation summary'!$B$2="2022-23",QCQ182="In-period"),AND('Validation summary'!$B$2="2023-24",QCQ182="In-period"),AND('Validation summary'!$B$2="2024-25",QCQ182="In-period"),AND('Validation summary'!$B$2="2024-25",QCQ182="End of period",QCQ190="Revenue")),TRUE,FALSE)</f>
        <v>0</v>
      </c>
      <c r="QCR183" s="201" t="b">
        <f>IF(OR(AND('Validation summary'!$B$2="2022-23",QCR182="In-period"),AND('Validation summary'!$B$2="2023-24",QCR182="In-period"),AND('Validation summary'!$B$2="2024-25",QCR182="In-period"),AND('Validation summary'!$B$2="2024-25",QCR182="End of period",QCR190="Revenue")),TRUE,FALSE)</f>
        <v>0</v>
      </c>
      <c r="QCS183" s="201" t="b">
        <f>IF(OR(AND('Validation summary'!$B$2="2022-23",QCS182="In-period"),AND('Validation summary'!$B$2="2023-24",QCS182="In-period"),AND('Validation summary'!$B$2="2024-25",QCS182="In-period"),AND('Validation summary'!$B$2="2024-25",QCS182="End of period",QCS190="Revenue")),TRUE,FALSE)</f>
        <v>0</v>
      </c>
      <c r="QCT183" s="201" t="b">
        <f>IF(OR(AND('Validation summary'!$B$2="2022-23",QCT182="In-period"),AND('Validation summary'!$B$2="2023-24",QCT182="In-period"),AND('Validation summary'!$B$2="2024-25",QCT182="In-period"),AND('Validation summary'!$B$2="2024-25",QCT182="End of period",QCT190="Revenue")),TRUE,FALSE)</f>
        <v>0</v>
      </c>
      <c r="QCU183" s="201" t="b">
        <f>IF(OR(AND('Validation summary'!$B$2="2022-23",QCU182="In-period"),AND('Validation summary'!$B$2="2023-24",QCU182="In-period"),AND('Validation summary'!$B$2="2024-25",QCU182="In-period"),AND('Validation summary'!$B$2="2024-25",QCU182="End of period",QCU190="Revenue")),TRUE,FALSE)</f>
        <v>0</v>
      </c>
      <c r="QCV183" s="201" t="b">
        <f>IF(OR(AND('Validation summary'!$B$2="2022-23",QCV182="In-period"),AND('Validation summary'!$B$2="2023-24",QCV182="In-period"),AND('Validation summary'!$B$2="2024-25",QCV182="In-period"),AND('Validation summary'!$B$2="2024-25",QCV182="End of period",QCV190="Revenue")),TRUE,FALSE)</f>
        <v>0</v>
      </c>
      <c r="QCW183" s="201" t="b">
        <f>IF(OR(AND('Validation summary'!$B$2="2022-23",QCW182="In-period"),AND('Validation summary'!$B$2="2023-24",QCW182="In-period"),AND('Validation summary'!$B$2="2024-25",QCW182="In-period"),AND('Validation summary'!$B$2="2024-25",QCW182="End of period",QCW190="Revenue")),TRUE,FALSE)</f>
        <v>0</v>
      </c>
      <c r="QCX183" s="201" t="b">
        <f>IF(OR(AND('Validation summary'!$B$2="2022-23",QCX182="In-period"),AND('Validation summary'!$B$2="2023-24",QCX182="In-period"),AND('Validation summary'!$B$2="2024-25",QCX182="In-period"),AND('Validation summary'!$B$2="2024-25",QCX182="End of period",QCX190="Revenue")),TRUE,FALSE)</f>
        <v>0</v>
      </c>
      <c r="QCY183" s="201" t="b">
        <f>IF(OR(AND('Validation summary'!$B$2="2022-23",QCY182="In-period"),AND('Validation summary'!$B$2="2023-24",QCY182="In-period"),AND('Validation summary'!$B$2="2024-25",QCY182="In-period"),AND('Validation summary'!$B$2="2024-25",QCY182="End of period",QCY190="Revenue")),TRUE,FALSE)</f>
        <v>0</v>
      </c>
      <c r="QCZ183" s="201" t="b">
        <f>IF(OR(AND('Validation summary'!$B$2="2022-23",QCZ182="In-period"),AND('Validation summary'!$B$2="2023-24",QCZ182="In-period"),AND('Validation summary'!$B$2="2024-25",QCZ182="In-period"),AND('Validation summary'!$B$2="2024-25",QCZ182="End of period",QCZ190="Revenue")),TRUE,FALSE)</f>
        <v>0</v>
      </c>
      <c r="QDA183" s="201" t="b">
        <f>IF(OR(AND('Validation summary'!$B$2="2022-23",QDA182="In-period"),AND('Validation summary'!$B$2="2023-24",QDA182="In-period"),AND('Validation summary'!$B$2="2024-25",QDA182="In-period"),AND('Validation summary'!$B$2="2024-25",QDA182="End of period",QDA190="Revenue")),TRUE,FALSE)</f>
        <v>0</v>
      </c>
      <c r="QDB183" s="201" t="b">
        <f>IF(OR(AND('Validation summary'!$B$2="2022-23",QDB182="In-period"),AND('Validation summary'!$B$2="2023-24",QDB182="In-period"),AND('Validation summary'!$B$2="2024-25",QDB182="In-period"),AND('Validation summary'!$B$2="2024-25",QDB182="End of period",QDB190="Revenue")),TRUE,FALSE)</f>
        <v>0</v>
      </c>
      <c r="QDC183" s="201" t="b">
        <f>IF(OR(AND('Validation summary'!$B$2="2022-23",QDC182="In-period"),AND('Validation summary'!$B$2="2023-24",QDC182="In-period"),AND('Validation summary'!$B$2="2024-25",QDC182="In-period"),AND('Validation summary'!$B$2="2024-25",QDC182="End of period",QDC190="Revenue")),TRUE,FALSE)</f>
        <v>0</v>
      </c>
      <c r="QDD183" s="201" t="b">
        <f>IF(OR(AND('Validation summary'!$B$2="2022-23",QDD182="In-period"),AND('Validation summary'!$B$2="2023-24",QDD182="In-period"),AND('Validation summary'!$B$2="2024-25",QDD182="In-period"),AND('Validation summary'!$B$2="2024-25",QDD182="End of period",QDD190="Revenue")),TRUE,FALSE)</f>
        <v>0</v>
      </c>
      <c r="QDE183" s="201" t="b">
        <f>IF(OR(AND('Validation summary'!$B$2="2022-23",QDE182="In-period"),AND('Validation summary'!$B$2="2023-24",QDE182="In-period"),AND('Validation summary'!$B$2="2024-25",QDE182="In-period"),AND('Validation summary'!$B$2="2024-25",QDE182="End of period",QDE190="Revenue")),TRUE,FALSE)</f>
        <v>0</v>
      </c>
      <c r="QDF183" s="201" t="b">
        <f>IF(OR(AND('Validation summary'!$B$2="2022-23",QDF182="In-period"),AND('Validation summary'!$B$2="2023-24",QDF182="In-period"),AND('Validation summary'!$B$2="2024-25",QDF182="In-period"),AND('Validation summary'!$B$2="2024-25",QDF182="End of period",QDF190="Revenue")),TRUE,FALSE)</f>
        <v>0</v>
      </c>
      <c r="QDG183" s="201" t="b">
        <f>IF(OR(AND('Validation summary'!$B$2="2022-23",QDG182="In-period"),AND('Validation summary'!$B$2="2023-24",QDG182="In-period"),AND('Validation summary'!$B$2="2024-25",QDG182="In-period"),AND('Validation summary'!$B$2="2024-25",QDG182="End of period",QDG190="Revenue")),TRUE,FALSE)</f>
        <v>0</v>
      </c>
      <c r="QDH183" s="201" t="b">
        <f>IF(OR(AND('Validation summary'!$B$2="2022-23",QDH182="In-period"),AND('Validation summary'!$B$2="2023-24",QDH182="In-period"),AND('Validation summary'!$B$2="2024-25",QDH182="In-period"),AND('Validation summary'!$B$2="2024-25",QDH182="End of period",QDH190="Revenue")),TRUE,FALSE)</f>
        <v>0</v>
      </c>
      <c r="QDI183" s="201" t="b">
        <f>IF(OR(AND('Validation summary'!$B$2="2022-23",QDI182="In-period"),AND('Validation summary'!$B$2="2023-24",QDI182="In-period"),AND('Validation summary'!$B$2="2024-25",QDI182="In-period"),AND('Validation summary'!$B$2="2024-25",QDI182="End of period",QDI190="Revenue")),TRUE,FALSE)</f>
        <v>0</v>
      </c>
      <c r="QDJ183" s="201" t="b">
        <f>IF(OR(AND('Validation summary'!$B$2="2022-23",QDJ182="In-period"),AND('Validation summary'!$B$2="2023-24",QDJ182="In-period"),AND('Validation summary'!$B$2="2024-25",QDJ182="In-period"),AND('Validation summary'!$B$2="2024-25",QDJ182="End of period",QDJ190="Revenue")),TRUE,FALSE)</f>
        <v>0</v>
      </c>
      <c r="QDK183" s="201" t="b">
        <f>IF(OR(AND('Validation summary'!$B$2="2022-23",QDK182="In-period"),AND('Validation summary'!$B$2="2023-24",QDK182="In-period"),AND('Validation summary'!$B$2="2024-25",QDK182="In-period"),AND('Validation summary'!$B$2="2024-25",QDK182="End of period",QDK190="Revenue")),TRUE,FALSE)</f>
        <v>0</v>
      </c>
      <c r="QDL183" s="201" t="b">
        <f>IF(OR(AND('Validation summary'!$B$2="2022-23",QDL182="In-period"),AND('Validation summary'!$B$2="2023-24",QDL182="In-period"),AND('Validation summary'!$B$2="2024-25",QDL182="In-period"),AND('Validation summary'!$B$2="2024-25",QDL182="End of period",QDL190="Revenue")),TRUE,FALSE)</f>
        <v>0</v>
      </c>
      <c r="QDM183" s="201" t="b">
        <f>IF(OR(AND('Validation summary'!$B$2="2022-23",QDM182="In-period"),AND('Validation summary'!$B$2="2023-24",QDM182="In-period"),AND('Validation summary'!$B$2="2024-25",QDM182="In-period"),AND('Validation summary'!$B$2="2024-25",QDM182="End of period",QDM190="Revenue")),TRUE,FALSE)</f>
        <v>0</v>
      </c>
      <c r="QDN183" s="201" t="b">
        <f>IF(OR(AND('Validation summary'!$B$2="2022-23",QDN182="In-period"),AND('Validation summary'!$B$2="2023-24",QDN182="In-period"),AND('Validation summary'!$B$2="2024-25",QDN182="In-period"),AND('Validation summary'!$B$2="2024-25",QDN182="End of period",QDN190="Revenue")),TRUE,FALSE)</f>
        <v>0</v>
      </c>
      <c r="QDO183" s="201" t="b">
        <f>IF(OR(AND('Validation summary'!$B$2="2022-23",QDO182="In-period"),AND('Validation summary'!$B$2="2023-24",QDO182="In-period"),AND('Validation summary'!$B$2="2024-25",QDO182="In-period"),AND('Validation summary'!$B$2="2024-25",QDO182="End of period",QDO190="Revenue")),TRUE,FALSE)</f>
        <v>0</v>
      </c>
      <c r="QDP183" s="201" t="b">
        <f>IF(OR(AND('Validation summary'!$B$2="2022-23",QDP182="In-period"),AND('Validation summary'!$B$2="2023-24",QDP182="In-period"),AND('Validation summary'!$B$2="2024-25",QDP182="In-period"),AND('Validation summary'!$B$2="2024-25",QDP182="End of period",QDP190="Revenue")),TRUE,FALSE)</f>
        <v>0</v>
      </c>
      <c r="QDQ183" s="201" t="b">
        <f>IF(OR(AND('Validation summary'!$B$2="2022-23",QDQ182="In-period"),AND('Validation summary'!$B$2="2023-24",QDQ182="In-period"),AND('Validation summary'!$B$2="2024-25",QDQ182="In-period"),AND('Validation summary'!$B$2="2024-25",QDQ182="End of period",QDQ190="Revenue")),TRUE,FALSE)</f>
        <v>0</v>
      </c>
      <c r="QDR183" s="201" t="b">
        <f>IF(OR(AND('Validation summary'!$B$2="2022-23",QDR182="In-period"),AND('Validation summary'!$B$2="2023-24",QDR182="In-period"),AND('Validation summary'!$B$2="2024-25",QDR182="In-period"),AND('Validation summary'!$B$2="2024-25",QDR182="End of period",QDR190="Revenue")),TRUE,FALSE)</f>
        <v>0</v>
      </c>
      <c r="QDS183" s="201" t="b">
        <f>IF(OR(AND('Validation summary'!$B$2="2022-23",QDS182="In-period"),AND('Validation summary'!$B$2="2023-24",QDS182="In-period"),AND('Validation summary'!$B$2="2024-25",QDS182="In-period"),AND('Validation summary'!$B$2="2024-25",QDS182="End of period",QDS190="Revenue")),TRUE,FALSE)</f>
        <v>0</v>
      </c>
      <c r="QDT183" s="201" t="b">
        <f>IF(OR(AND('Validation summary'!$B$2="2022-23",QDT182="In-period"),AND('Validation summary'!$B$2="2023-24",QDT182="In-period"),AND('Validation summary'!$B$2="2024-25",QDT182="In-period"),AND('Validation summary'!$B$2="2024-25",QDT182="End of period",QDT190="Revenue")),TRUE,FALSE)</f>
        <v>0</v>
      </c>
      <c r="QDU183" s="201" t="b">
        <f>IF(OR(AND('Validation summary'!$B$2="2022-23",QDU182="In-period"),AND('Validation summary'!$B$2="2023-24",QDU182="In-period"),AND('Validation summary'!$B$2="2024-25",QDU182="In-period"),AND('Validation summary'!$B$2="2024-25",QDU182="End of period",QDU190="Revenue")),TRUE,FALSE)</f>
        <v>0</v>
      </c>
      <c r="QDV183" s="201" t="b">
        <f>IF(OR(AND('Validation summary'!$B$2="2022-23",QDV182="In-period"),AND('Validation summary'!$B$2="2023-24",QDV182="In-period"),AND('Validation summary'!$B$2="2024-25",QDV182="In-period"),AND('Validation summary'!$B$2="2024-25",QDV182="End of period",QDV190="Revenue")),TRUE,FALSE)</f>
        <v>0</v>
      </c>
      <c r="QDW183" s="201" t="b">
        <f>IF(OR(AND('Validation summary'!$B$2="2022-23",QDW182="In-period"),AND('Validation summary'!$B$2="2023-24",QDW182="In-period"),AND('Validation summary'!$B$2="2024-25",QDW182="In-period"),AND('Validation summary'!$B$2="2024-25",QDW182="End of period",QDW190="Revenue")),TRUE,FALSE)</f>
        <v>0</v>
      </c>
      <c r="QDX183" s="201" t="b">
        <f>IF(OR(AND('Validation summary'!$B$2="2022-23",QDX182="In-period"),AND('Validation summary'!$B$2="2023-24",QDX182="In-period"),AND('Validation summary'!$B$2="2024-25",QDX182="In-period"),AND('Validation summary'!$B$2="2024-25",QDX182="End of period",QDX190="Revenue")),TRUE,FALSE)</f>
        <v>0</v>
      </c>
      <c r="QDY183" s="201" t="b">
        <f>IF(OR(AND('Validation summary'!$B$2="2022-23",QDY182="In-period"),AND('Validation summary'!$B$2="2023-24",QDY182="In-period"),AND('Validation summary'!$B$2="2024-25",QDY182="In-period"),AND('Validation summary'!$B$2="2024-25",QDY182="End of period",QDY190="Revenue")),TRUE,FALSE)</f>
        <v>0</v>
      </c>
      <c r="QDZ183" s="201" t="b">
        <f>IF(OR(AND('Validation summary'!$B$2="2022-23",QDZ182="In-period"),AND('Validation summary'!$B$2="2023-24",QDZ182="In-period"),AND('Validation summary'!$B$2="2024-25",QDZ182="In-period"),AND('Validation summary'!$B$2="2024-25",QDZ182="End of period",QDZ190="Revenue")),TRUE,FALSE)</f>
        <v>0</v>
      </c>
      <c r="QEA183" s="201" t="b">
        <f>IF(OR(AND('Validation summary'!$B$2="2022-23",QEA182="In-period"),AND('Validation summary'!$B$2="2023-24",QEA182="In-period"),AND('Validation summary'!$B$2="2024-25",QEA182="In-period"),AND('Validation summary'!$B$2="2024-25",QEA182="End of period",QEA190="Revenue")),TRUE,FALSE)</f>
        <v>0</v>
      </c>
      <c r="QEB183" s="201" t="b">
        <f>IF(OR(AND('Validation summary'!$B$2="2022-23",QEB182="In-period"),AND('Validation summary'!$B$2="2023-24",QEB182="In-period"),AND('Validation summary'!$B$2="2024-25",QEB182="In-period"),AND('Validation summary'!$B$2="2024-25",QEB182="End of period",QEB190="Revenue")),TRUE,FALSE)</f>
        <v>0</v>
      </c>
      <c r="QEC183" s="201" t="b">
        <f>IF(OR(AND('Validation summary'!$B$2="2022-23",QEC182="In-period"),AND('Validation summary'!$B$2="2023-24",QEC182="In-period"),AND('Validation summary'!$B$2="2024-25",QEC182="In-period"),AND('Validation summary'!$B$2="2024-25",QEC182="End of period",QEC190="Revenue")),TRUE,FALSE)</f>
        <v>0</v>
      </c>
      <c r="QED183" s="201" t="b">
        <f>IF(OR(AND('Validation summary'!$B$2="2022-23",QED182="In-period"),AND('Validation summary'!$B$2="2023-24",QED182="In-period"),AND('Validation summary'!$B$2="2024-25",QED182="In-period"),AND('Validation summary'!$B$2="2024-25",QED182="End of period",QED190="Revenue")),TRUE,FALSE)</f>
        <v>0</v>
      </c>
      <c r="QEE183" s="201" t="b">
        <f>IF(OR(AND('Validation summary'!$B$2="2022-23",QEE182="In-period"),AND('Validation summary'!$B$2="2023-24",QEE182="In-period"),AND('Validation summary'!$B$2="2024-25",QEE182="In-period"),AND('Validation summary'!$B$2="2024-25",QEE182="End of period",QEE190="Revenue")),TRUE,FALSE)</f>
        <v>0</v>
      </c>
      <c r="QEF183" s="201" t="b">
        <f>IF(OR(AND('Validation summary'!$B$2="2022-23",QEF182="In-period"),AND('Validation summary'!$B$2="2023-24",QEF182="In-period"),AND('Validation summary'!$B$2="2024-25",QEF182="In-period"),AND('Validation summary'!$B$2="2024-25",QEF182="End of period",QEF190="Revenue")),TRUE,FALSE)</f>
        <v>0</v>
      </c>
      <c r="QEG183" s="201" t="b">
        <f>IF(OR(AND('Validation summary'!$B$2="2022-23",QEG182="In-period"),AND('Validation summary'!$B$2="2023-24",QEG182="In-period"),AND('Validation summary'!$B$2="2024-25",QEG182="In-period"),AND('Validation summary'!$B$2="2024-25",QEG182="End of period",QEG190="Revenue")),TRUE,FALSE)</f>
        <v>0</v>
      </c>
      <c r="QEH183" s="201" t="b">
        <f>IF(OR(AND('Validation summary'!$B$2="2022-23",QEH182="In-period"),AND('Validation summary'!$B$2="2023-24",QEH182="In-period"),AND('Validation summary'!$B$2="2024-25",QEH182="In-period"),AND('Validation summary'!$B$2="2024-25",QEH182="End of period",QEH190="Revenue")),TRUE,FALSE)</f>
        <v>0</v>
      </c>
      <c r="QEI183" s="201" t="b">
        <f>IF(OR(AND('Validation summary'!$B$2="2022-23",QEI182="In-period"),AND('Validation summary'!$B$2="2023-24",QEI182="In-period"),AND('Validation summary'!$B$2="2024-25",QEI182="In-period"),AND('Validation summary'!$B$2="2024-25",QEI182="End of period",QEI190="Revenue")),TRUE,FALSE)</f>
        <v>0</v>
      </c>
      <c r="QEJ183" s="201" t="b">
        <f>IF(OR(AND('Validation summary'!$B$2="2022-23",QEJ182="In-period"),AND('Validation summary'!$B$2="2023-24",QEJ182="In-period"),AND('Validation summary'!$B$2="2024-25",QEJ182="In-period"),AND('Validation summary'!$B$2="2024-25",QEJ182="End of period",QEJ190="Revenue")),TRUE,FALSE)</f>
        <v>0</v>
      </c>
      <c r="QEK183" s="201" t="b">
        <f>IF(OR(AND('Validation summary'!$B$2="2022-23",QEK182="In-period"),AND('Validation summary'!$B$2="2023-24",QEK182="In-period"),AND('Validation summary'!$B$2="2024-25",QEK182="In-period"),AND('Validation summary'!$B$2="2024-25",QEK182="End of period",QEK190="Revenue")),TRUE,FALSE)</f>
        <v>0</v>
      </c>
      <c r="QEL183" s="201" t="b">
        <f>IF(OR(AND('Validation summary'!$B$2="2022-23",QEL182="In-period"),AND('Validation summary'!$B$2="2023-24",QEL182="In-period"),AND('Validation summary'!$B$2="2024-25",QEL182="In-period"),AND('Validation summary'!$B$2="2024-25",QEL182="End of period",QEL190="Revenue")),TRUE,FALSE)</f>
        <v>0</v>
      </c>
      <c r="QEM183" s="201" t="b">
        <f>IF(OR(AND('Validation summary'!$B$2="2022-23",QEM182="In-period"),AND('Validation summary'!$B$2="2023-24",QEM182="In-period"),AND('Validation summary'!$B$2="2024-25",QEM182="In-period"),AND('Validation summary'!$B$2="2024-25",QEM182="End of period",QEM190="Revenue")),TRUE,FALSE)</f>
        <v>0</v>
      </c>
      <c r="QEN183" s="201" t="b">
        <f>IF(OR(AND('Validation summary'!$B$2="2022-23",QEN182="In-period"),AND('Validation summary'!$B$2="2023-24",QEN182="In-period"),AND('Validation summary'!$B$2="2024-25",QEN182="In-period"),AND('Validation summary'!$B$2="2024-25",QEN182="End of period",QEN190="Revenue")),TRUE,FALSE)</f>
        <v>0</v>
      </c>
      <c r="QEO183" s="201" t="b">
        <f>IF(OR(AND('Validation summary'!$B$2="2022-23",QEO182="In-period"),AND('Validation summary'!$B$2="2023-24",QEO182="In-period"),AND('Validation summary'!$B$2="2024-25",QEO182="In-period"),AND('Validation summary'!$B$2="2024-25",QEO182="End of period",QEO190="Revenue")),TRUE,FALSE)</f>
        <v>0</v>
      </c>
      <c r="QEP183" s="201" t="b">
        <f>IF(OR(AND('Validation summary'!$B$2="2022-23",QEP182="In-period"),AND('Validation summary'!$B$2="2023-24",QEP182="In-period"),AND('Validation summary'!$B$2="2024-25",QEP182="In-period"),AND('Validation summary'!$B$2="2024-25",QEP182="End of period",QEP190="Revenue")),TRUE,FALSE)</f>
        <v>0</v>
      </c>
      <c r="QEQ183" s="201" t="b">
        <f>IF(OR(AND('Validation summary'!$B$2="2022-23",QEQ182="In-period"),AND('Validation summary'!$B$2="2023-24",QEQ182="In-period"),AND('Validation summary'!$B$2="2024-25",QEQ182="In-period"),AND('Validation summary'!$B$2="2024-25",QEQ182="End of period",QEQ190="Revenue")),TRUE,FALSE)</f>
        <v>0</v>
      </c>
      <c r="QER183" s="201" t="b">
        <f>IF(OR(AND('Validation summary'!$B$2="2022-23",QER182="In-period"),AND('Validation summary'!$B$2="2023-24",QER182="In-period"),AND('Validation summary'!$B$2="2024-25",QER182="In-period"),AND('Validation summary'!$B$2="2024-25",QER182="End of period",QER190="Revenue")),TRUE,FALSE)</f>
        <v>0</v>
      </c>
      <c r="QES183" s="201" t="b">
        <f>IF(OR(AND('Validation summary'!$B$2="2022-23",QES182="In-period"),AND('Validation summary'!$B$2="2023-24",QES182="In-period"),AND('Validation summary'!$B$2="2024-25",QES182="In-period"),AND('Validation summary'!$B$2="2024-25",QES182="End of period",QES190="Revenue")),TRUE,FALSE)</f>
        <v>0</v>
      </c>
      <c r="QET183" s="201" t="b">
        <f>IF(OR(AND('Validation summary'!$B$2="2022-23",QET182="In-period"),AND('Validation summary'!$B$2="2023-24",QET182="In-period"),AND('Validation summary'!$B$2="2024-25",QET182="In-period"),AND('Validation summary'!$B$2="2024-25",QET182="End of period",QET190="Revenue")),TRUE,FALSE)</f>
        <v>0</v>
      </c>
      <c r="QEU183" s="201" t="b">
        <f>IF(OR(AND('Validation summary'!$B$2="2022-23",QEU182="In-period"),AND('Validation summary'!$B$2="2023-24",QEU182="In-period"),AND('Validation summary'!$B$2="2024-25",QEU182="In-period"),AND('Validation summary'!$B$2="2024-25",QEU182="End of period",QEU190="Revenue")),TRUE,FALSE)</f>
        <v>0</v>
      </c>
      <c r="QEV183" s="201" t="b">
        <f>IF(OR(AND('Validation summary'!$B$2="2022-23",QEV182="In-period"),AND('Validation summary'!$B$2="2023-24",QEV182="In-period"),AND('Validation summary'!$B$2="2024-25",QEV182="In-period"),AND('Validation summary'!$B$2="2024-25",QEV182="End of period",QEV190="Revenue")),TRUE,FALSE)</f>
        <v>0</v>
      </c>
      <c r="QEW183" s="201" t="b">
        <f>IF(OR(AND('Validation summary'!$B$2="2022-23",QEW182="In-period"),AND('Validation summary'!$B$2="2023-24",QEW182="In-period"),AND('Validation summary'!$B$2="2024-25",QEW182="In-period"),AND('Validation summary'!$B$2="2024-25",QEW182="End of period",QEW190="Revenue")),TRUE,FALSE)</f>
        <v>0</v>
      </c>
      <c r="QEX183" s="201" t="b">
        <f>IF(OR(AND('Validation summary'!$B$2="2022-23",QEX182="In-period"),AND('Validation summary'!$B$2="2023-24",QEX182="In-period"),AND('Validation summary'!$B$2="2024-25",QEX182="In-period"),AND('Validation summary'!$B$2="2024-25",QEX182="End of period",QEX190="Revenue")),TRUE,FALSE)</f>
        <v>0</v>
      </c>
      <c r="QEY183" s="201" t="b">
        <f>IF(OR(AND('Validation summary'!$B$2="2022-23",QEY182="In-period"),AND('Validation summary'!$B$2="2023-24",QEY182="In-period"),AND('Validation summary'!$B$2="2024-25",QEY182="In-period"),AND('Validation summary'!$B$2="2024-25",QEY182="End of period",QEY190="Revenue")),TRUE,FALSE)</f>
        <v>0</v>
      </c>
      <c r="QEZ183" s="201" t="b">
        <f>IF(OR(AND('Validation summary'!$B$2="2022-23",QEZ182="In-period"),AND('Validation summary'!$B$2="2023-24",QEZ182="In-period"),AND('Validation summary'!$B$2="2024-25",QEZ182="In-period"),AND('Validation summary'!$B$2="2024-25",QEZ182="End of period",QEZ190="Revenue")),TRUE,FALSE)</f>
        <v>0</v>
      </c>
      <c r="QFA183" s="201" t="b">
        <f>IF(OR(AND('Validation summary'!$B$2="2022-23",QFA182="In-period"),AND('Validation summary'!$B$2="2023-24",QFA182="In-period"),AND('Validation summary'!$B$2="2024-25",QFA182="In-period"),AND('Validation summary'!$B$2="2024-25",QFA182="End of period",QFA190="Revenue")),TRUE,FALSE)</f>
        <v>0</v>
      </c>
      <c r="QFB183" s="201" t="b">
        <f>IF(OR(AND('Validation summary'!$B$2="2022-23",QFB182="In-period"),AND('Validation summary'!$B$2="2023-24",QFB182="In-period"),AND('Validation summary'!$B$2="2024-25",QFB182="In-period"),AND('Validation summary'!$B$2="2024-25",QFB182="End of period",QFB190="Revenue")),TRUE,FALSE)</f>
        <v>0</v>
      </c>
      <c r="QFC183" s="201" t="b">
        <f>IF(OR(AND('Validation summary'!$B$2="2022-23",QFC182="In-period"),AND('Validation summary'!$B$2="2023-24",QFC182="In-period"),AND('Validation summary'!$B$2="2024-25",QFC182="In-period"),AND('Validation summary'!$B$2="2024-25",QFC182="End of period",QFC190="Revenue")),TRUE,FALSE)</f>
        <v>0</v>
      </c>
      <c r="QFD183" s="201" t="b">
        <f>IF(OR(AND('Validation summary'!$B$2="2022-23",QFD182="In-period"),AND('Validation summary'!$B$2="2023-24",QFD182="In-period"),AND('Validation summary'!$B$2="2024-25",QFD182="In-period"),AND('Validation summary'!$B$2="2024-25",QFD182="End of period",QFD190="Revenue")),TRUE,FALSE)</f>
        <v>0</v>
      </c>
      <c r="QFE183" s="201" t="b">
        <f>IF(OR(AND('Validation summary'!$B$2="2022-23",QFE182="In-period"),AND('Validation summary'!$B$2="2023-24",QFE182="In-period"),AND('Validation summary'!$B$2="2024-25",QFE182="In-period"),AND('Validation summary'!$B$2="2024-25",QFE182="End of period",QFE190="Revenue")),TRUE,FALSE)</f>
        <v>0</v>
      </c>
      <c r="QFF183" s="201" t="b">
        <f>IF(OR(AND('Validation summary'!$B$2="2022-23",QFF182="In-period"),AND('Validation summary'!$B$2="2023-24",QFF182="In-period"),AND('Validation summary'!$B$2="2024-25",QFF182="In-period"),AND('Validation summary'!$B$2="2024-25",QFF182="End of period",QFF190="Revenue")),TRUE,FALSE)</f>
        <v>0</v>
      </c>
      <c r="QFG183" s="201" t="b">
        <f>IF(OR(AND('Validation summary'!$B$2="2022-23",QFG182="In-period"),AND('Validation summary'!$B$2="2023-24",QFG182="In-period"),AND('Validation summary'!$B$2="2024-25",QFG182="In-period"),AND('Validation summary'!$B$2="2024-25",QFG182="End of period",QFG190="Revenue")),TRUE,FALSE)</f>
        <v>0</v>
      </c>
      <c r="QFH183" s="201" t="b">
        <f>IF(OR(AND('Validation summary'!$B$2="2022-23",QFH182="In-period"),AND('Validation summary'!$B$2="2023-24",QFH182="In-period"),AND('Validation summary'!$B$2="2024-25",QFH182="In-period"),AND('Validation summary'!$B$2="2024-25",QFH182="End of period",QFH190="Revenue")),TRUE,FALSE)</f>
        <v>0</v>
      </c>
      <c r="QFI183" s="201" t="b">
        <f>IF(OR(AND('Validation summary'!$B$2="2022-23",QFI182="In-period"),AND('Validation summary'!$B$2="2023-24",QFI182="In-period"),AND('Validation summary'!$B$2="2024-25",QFI182="In-period"),AND('Validation summary'!$B$2="2024-25",QFI182="End of period",QFI190="Revenue")),TRUE,FALSE)</f>
        <v>0</v>
      </c>
      <c r="QFJ183" s="201" t="b">
        <f>IF(OR(AND('Validation summary'!$B$2="2022-23",QFJ182="In-period"),AND('Validation summary'!$B$2="2023-24",QFJ182="In-period"),AND('Validation summary'!$B$2="2024-25",QFJ182="In-period"),AND('Validation summary'!$B$2="2024-25",QFJ182="End of period",QFJ190="Revenue")),TRUE,FALSE)</f>
        <v>0</v>
      </c>
      <c r="QFK183" s="201" t="b">
        <f>IF(OR(AND('Validation summary'!$B$2="2022-23",QFK182="In-period"),AND('Validation summary'!$B$2="2023-24",QFK182="In-period"),AND('Validation summary'!$B$2="2024-25",QFK182="In-period"),AND('Validation summary'!$B$2="2024-25",QFK182="End of period",QFK190="Revenue")),TRUE,FALSE)</f>
        <v>0</v>
      </c>
      <c r="QFL183" s="201" t="b">
        <f>IF(OR(AND('Validation summary'!$B$2="2022-23",QFL182="In-period"),AND('Validation summary'!$B$2="2023-24",QFL182="In-period"),AND('Validation summary'!$B$2="2024-25",QFL182="In-period"),AND('Validation summary'!$B$2="2024-25",QFL182="End of period",QFL190="Revenue")),TRUE,FALSE)</f>
        <v>0</v>
      </c>
      <c r="QFM183" s="201" t="b">
        <f>IF(OR(AND('Validation summary'!$B$2="2022-23",QFM182="In-period"),AND('Validation summary'!$B$2="2023-24",QFM182="In-period"),AND('Validation summary'!$B$2="2024-25",QFM182="In-period"),AND('Validation summary'!$B$2="2024-25",QFM182="End of period",QFM190="Revenue")),TRUE,FALSE)</f>
        <v>0</v>
      </c>
      <c r="QFN183" s="201" t="b">
        <f>IF(OR(AND('Validation summary'!$B$2="2022-23",QFN182="In-period"),AND('Validation summary'!$B$2="2023-24",QFN182="In-period"),AND('Validation summary'!$B$2="2024-25",QFN182="In-period"),AND('Validation summary'!$B$2="2024-25",QFN182="End of period",QFN190="Revenue")),TRUE,FALSE)</f>
        <v>0</v>
      </c>
      <c r="QFO183" s="201" t="b">
        <f>IF(OR(AND('Validation summary'!$B$2="2022-23",QFO182="In-period"),AND('Validation summary'!$B$2="2023-24",QFO182="In-period"),AND('Validation summary'!$B$2="2024-25",QFO182="In-period"),AND('Validation summary'!$B$2="2024-25",QFO182="End of period",QFO190="Revenue")),TRUE,FALSE)</f>
        <v>0</v>
      </c>
      <c r="QFP183" s="201" t="b">
        <f>IF(OR(AND('Validation summary'!$B$2="2022-23",QFP182="In-period"),AND('Validation summary'!$B$2="2023-24",QFP182="In-period"),AND('Validation summary'!$B$2="2024-25",QFP182="In-period"),AND('Validation summary'!$B$2="2024-25",QFP182="End of period",QFP190="Revenue")),TRUE,FALSE)</f>
        <v>0</v>
      </c>
      <c r="QFQ183" s="201" t="b">
        <f>IF(OR(AND('Validation summary'!$B$2="2022-23",QFQ182="In-period"),AND('Validation summary'!$B$2="2023-24",QFQ182="In-period"),AND('Validation summary'!$B$2="2024-25",QFQ182="In-period"),AND('Validation summary'!$B$2="2024-25",QFQ182="End of period",QFQ190="Revenue")),TRUE,FALSE)</f>
        <v>0</v>
      </c>
      <c r="QFR183" s="201" t="b">
        <f>IF(OR(AND('Validation summary'!$B$2="2022-23",QFR182="In-period"),AND('Validation summary'!$B$2="2023-24",QFR182="In-period"),AND('Validation summary'!$B$2="2024-25",QFR182="In-period"),AND('Validation summary'!$B$2="2024-25",QFR182="End of period",QFR190="Revenue")),TRUE,FALSE)</f>
        <v>0</v>
      </c>
      <c r="QFS183" s="201" t="b">
        <f>IF(OR(AND('Validation summary'!$B$2="2022-23",QFS182="In-period"),AND('Validation summary'!$B$2="2023-24",QFS182="In-period"),AND('Validation summary'!$B$2="2024-25",QFS182="In-period"),AND('Validation summary'!$B$2="2024-25",QFS182="End of period",QFS190="Revenue")),TRUE,FALSE)</f>
        <v>0</v>
      </c>
      <c r="QFT183" s="201" t="b">
        <f>IF(OR(AND('Validation summary'!$B$2="2022-23",QFT182="In-period"),AND('Validation summary'!$B$2="2023-24",QFT182="In-period"),AND('Validation summary'!$B$2="2024-25",QFT182="In-period"),AND('Validation summary'!$B$2="2024-25",QFT182="End of period",QFT190="Revenue")),TRUE,FALSE)</f>
        <v>0</v>
      </c>
      <c r="QFU183" s="201" t="b">
        <f>IF(OR(AND('Validation summary'!$B$2="2022-23",QFU182="In-period"),AND('Validation summary'!$B$2="2023-24",QFU182="In-period"),AND('Validation summary'!$B$2="2024-25",QFU182="In-period"),AND('Validation summary'!$B$2="2024-25",QFU182="End of period",QFU190="Revenue")),TRUE,FALSE)</f>
        <v>0</v>
      </c>
      <c r="QFV183" s="201" t="b">
        <f>IF(OR(AND('Validation summary'!$B$2="2022-23",QFV182="In-period"),AND('Validation summary'!$B$2="2023-24",QFV182="In-period"),AND('Validation summary'!$B$2="2024-25",QFV182="In-period"),AND('Validation summary'!$B$2="2024-25",QFV182="End of period",QFV190="Revenue")),TRUE,FALSE)</f>
        <v>0</v>
      </c>
      <c r="QFW183" s="201" t="b">
        <f>IF(OR(AND('Validation summary'!$B$2="2022-23",QFW182="In-period"),AND('Validation summary'!$B$2="2023-24",QFW182="In-period"),AND('Validation summary'!$B$2="2024-25",QFW182="In-period"),AND('Validation summary'!$B$2="2024-25",QFW182="End of period",QFW190="Revenue")),TRUE,FALSE)</f>
        <v>0</v>
      </c>
      <c r="QFX183" s="201" t="b">
        <f>IF(OR(AND('Validation summary'!$B$2="2022-23",QFX182="In-period"),AND('Validation summary'!$B$2="2023-24",QFX182="In-period"),AND('Validation summary'!$B$2="2024-25",QFX182="In-period"),AND('Validation summary'!$B$2="2024-25",QFX182="End of period",QFX190="Revenue")),TRUE,FALSE)</f>
        <v>0</v>
      </c>
      <c r="QFY183" s="201" t="b">
        <f>IF(OR(AND('Validation summary'!$B$2="2022-23",QFY182="In-period"),AND('Validation summary'!$B$2="2023-24",QFY182="In-period"),AND('Validation summary'!$B$2="2024-25",QFY182="In-period"),AND('Validation summary'!$B$2="2024-25",QFY182="End of period",QFY190="Revenue")),TRUE,FALSE)</f>
        <v>0</v>
      </c>
      <c r="QFZ183" s="201" t="b">
        <f>IF(OR(AND('Validation summary'!$B$2="2022-23",QFZ182="In-period"),AND('Validation summary'!$B$2="2023-24",QFZ182="In-period"),AND('Validation summary'!$B$2="2024-25",QFZ182="In-period"),AND('Validation summary'!$B$2="2024-25",QFZ182="End of period",QFZ190="Revenue")),TRUE,FALSE)</f>
        <v>0</v>
      </c>
      <c r="QGA183" s="201" t="b">
        <f>IF(OR(AND('Validation summary'!$B$2="2022-23",QGA182="In-period"),AND('Validation summary'!$B$2="2023-24",QGA182="In-period"),AND('Validation summary'!$B$2="2024-25",QGA182="In-period"),AND('Validation summary'!$B$2="2024-25",QGA182="End of period",QGA190="Revenue")),TRUE,FALSE)</f>
        <v>0</v>
      </c>
      <c r="QGB183" s="201" t="b">
        <f>IF(OR(AND('Validation summary'!$B$2="2022-23",QGB182="In-period"),AND('Validation summary'!$B$2="2023-24",QGB182="In-period"),AND('Validation summary'!$B$2="2024-25",QGB182="In-period"),AND('Validation summary'!$B$2="2024-25",QGB182="End of period",QGB190="Revenue")),TRUE,FALSE)</f>
        <v>0</v>
      </c>
      <c r="QGC183" s="201" t="b">
        <f>IF(OR(AND('Validation summary'!$B$2="2022-23",QGC182="In-period"),AND('Validation summary'!$B$2="2023-24",QGC182="In-period"),AND('Validation summary'!$B$2="2024-25",QGC182="In-period"),AND('Validation summary'!$B$2="2024-25",QGC182="End of period",QGC190="Revenue")),TRUE,FALSE)</f>
        <v>0</v>
      </c>
      <c r="QGD183" s="201" t="b">
        <f>IF(OR(AND('Validation summary'!$B$2="2022-23",QGD182="In-period"),AND('Validation summary'!$B$2="2023-24",QGD182="In-period"),AND('Validation summary'!$B$2="2024-25",QGD182="In-period"),AND('Validation summary'!$B$2="2024-25",QGD182="End of period",QGD190="Revenue")),TRUE,FALSE)</f>
        <v>0</v>
      </c>
      <c r="QGE183" s="201" t="b">
        <f>IF(OR(AND('Validation summary'!$B$2="2022-23",QGE182="In-period"),AND('Validation summary'!$B$2="2023-24",QGE182="In-period"),AND('Validation summary'!$B$2="2024-25",QGE182="In-period"),AND('Validation summary'!$B$2="2024-25",QGE182="End of period",QGE190="Revenue")),TRUE,FALSE)</f>
        <v>0</v>
      </c>
      <c r="QGF183" s="201" t="b">
        <f>IF(OR(AND('Validation summary'!$B$2="2022-23",QGF182="In-period"),AND('Validation summary'!$B$2="2023-24",QGF182="In-period"),AND('Validation summary'!$B$2="2024-25",QGF182="In-period"),AND('Validation summary'!$B$2="2024-25",QGF182="End of period",QGF190="Revenue")),TRUE,FALSE)</f>
        <v>0</v>
      </c>
      <c r="QGG183" s="201" t="b">
        <f>IF(OR(AND('Validation summary'!$B$2="2022-23",QGG182="In-period"),AND('Validation summary'!$B$2="2023-24",QGG182="In-period"),AND('Validation summary'!$B$2="2024-25",QGG182="In-period"),AND('Validation summary'!$B$2="2024-25",QGG182="End of period",QGG190="Revenue")),TRUE,FALSE)</f>
        <v>0</v>
      </c>
      <c r="QGH183" s="201" t="b">
        <f>IF(OR(AND('Validation summary'!$B$2="2022-23",QGH182="In-period"),AND('Validation summary'!$B$2="2023-24",QGH182="In-period"),AND('Validation summary'!$B$2="2024-25",QGH182="In-period"),AND('Validation summary'!$B$2="2024-25",QGH182="End of period",QGH190="Revenue")),TRUE,FALSE)</f>
        <v>0</v>
      </c>
      <c r="QGI183" s="201" t="b">
        <f>IF(OR(AND('Validation summary'!$B$2="2022-23",QGI182="In-period"),AND('Validation summary'!$B$2="2023-24",QGI182="In-period"),AND('Validation summary'!$B$2="2024-25",QGI182="In-period"),AND('Validation summary'!$B$2="2024-25",QGI182="End of period",QGI190="Revenue")),TRUE,FALSE)</f>
        <v>0</v>
      </c>
      <c r="QGJ183" s="201" t="b">
        <f>IF(OR(AND('Validation summary'!$B$2="2022-23",QGJ182="In-period"),AND('Validation summary'!$B$2="2023-24",QGJ182="In-period"),AND('Validation summary'!$B$2="2024-25",QGJ182="In-period"),AND('Validation summary'!$B$2="2024-25",QGJ182="End of period",QGJ190="Revenue")),TRUE,FALSE)</f>
        <v>0</v>
      </c>
      <c r="QGK183" s="201" t="b">
        <f>IF(OR(AND('Validation summary'!$B$2="2022-23",QGK182="In-period"),AND('Validation summary'!$B$2="2023-24",QGK182="In-period"),AND('Validation summary'!$B$2="2024-25",QGK182="In-period"),AND('Validation summary'!$B$2="2024-25",QGK182="End of period",QGK190="Revenue")),TRUE,FALSE)</f>
        <v>0</v>
      </c>
      <c r="QGL183" s="201" t="b">
        <f>IF(OR(AND('Validation summary'!$B$2="2022-23",QGL182="In-period"),AND('Validation summary'!$B$2="2023-24",QGL182="In-period"),AND('Validation summary'!$B$2="2024-25",QGL182="In-period"),AND('Validation summary'!$B$2="2024-25",QGL182="End of period",QGL190="Revenue")),TRUE,FALSE)</f>
        <v>0</v>
      </c>
      <c r="QGM183" s="201" t="b">
        <f>IF(OR(AND('Validation summary'!$B$2="2022-23",QGM182="In-period"),AND('Validation summary'!$B$2="2023-24",QGM182="In-period"),AND('Validation summary'!$B$2="2024-25",QGM182="In-period"),AND('Validation summary'!$B$2="2024-25",QGM182="End of period",QGM190="Revenue")),TRUE,FALSE)</f>
        <v>0</v>
      </c>
      <c r="QGN183" s="201" t="b">
        <f>IF(OR(AND('Validation summary'!$B$2="2022-23",QGN182="In-period"),AND('Validation summary'!$B$2="2023-24",QGN182="In-period"),AND('Validation summary'!$B$2="2024-25",QGN182="In-period"),AND('Validation summary'!$B$2="2024-25",QGN182="End of period",QGN190="Revenue")),TRUE,FALSE)</f>
        <v>0</v>
      </c>
      <c r="QGO183" s="201" t="b">
        <f>IF(OR(AND('Validation summary'!$B$2="2022-23",QGO182="In-period"),AND('Validation summary'!$B$2="2023-24",QGO182="In-period"),AND('Validation summary'!$B$2="2024-25",QGO182="In-period"),AND('Validation summary'!$B$2="2024-25",QGO182="End of period",QGO190="Revenue")),TRUE,FALSE)</f>
        <v>0</v>
      </c>
      <c r="QGP183" s="201" t="b">
        <f>IF(OR(AND('Validation summary'!$B$2="2022-23",QGP182="In-period"),AND('Validation summary'!$B$2="2023-24",QGP182="In-period"),AND('Validation summary'!$B$2="2024-25",QGP182="In-period"),AND('Validation summary'!$B$2="2024-25",QGP182="End of period",QGP190="Revenue")),TRUE,FALSE)</f>
        <v>0</v>
      </c>
      <c r="QGQ183" s="201" t="b">
        <f>IF(OR(AND('Validation summary'!$B$2="2022-23",QGQ182="In-period"),AND('Validation summary'!$B$2="2023-24",QGQ182="In-period"),AND('Validation summary'!$B$2="2024-25",QGQ182="In-period"),AND('Validation summary'!$B$2="2024-25",QGQ182="End of period",QGQ190="Revenue")),TRUE,FALSE)</f>
        <v>0</v>
      </c>
      <c r="QGR183" s="201" t="b">
        <f>IF(OR(AND('Validation summary'!$B$2="2022-23",QGR182="In-period"),AND('Validation summary'!$B$2="2023-24",QGR182="In-period"),AND('Validation summary'!$B$2="2024-25",QGR182="In-period"),AND('Validation summary'!$B$2="2024-25",QGR182="End of period",QGR190="Revenue")),TRUE,FALSE)</f>
        <v>0</v>
      </c>
      <c r="QGS183" s="201" t="b">
        <f>IF(OR(AND('Validation summary'!$B$2="2022-23",QGS182="In-period"),AND('Validation summary'!$B$2="2023-24",QGS182="In-period"),AND('Validation summary'!$B$2="2024-25",QGS182="In-period"),AND('Validation summary'!$B$2="2024-25",QGS182="End of period",QGS190="Revenue")),TRUE,FALSE)</f>
        <v>0</v>
      </c>
      <c r="QGT183" s="201" t="b">
        <f>IF(OR(AND('Validation summary'!$B$2="2022-23",QGT182="In-period"),AND('Validation summary'!$B$2="2023-24",QGT182="In-period"),AND('Validation summary'!$B$2="2024-25",QGT182="In-period"),AND('Validation summary'!$B$2="2024-25",QGT182="End of period",QGT190="Revenue")),TRUE,FALSE)</f>
        <v>0</v>
      </c>
      <c r="QGU183" s="201" t="b">
        <f>IF(OR(AND('Validation summary'!$B$2="2022-23",QGU182="In-period"),AND('Validation summary'!$B$2="2023-24",QGU182="In-period"),AND('Validation summary'!$B$2="2024-25",QGU182="In-period"),AND('Validation summary'!$B$2="2024-25",QGU182="End of period",QGU190="Revenue")),TRUE,FALSE)</f>
        <v>0</v>
      </c>
      <c r="QGV183" s="201" t="b">
        <f>IF(OR(AND('Validation summary'!$B$2="2022-23",QGV182="In-period"),AND('Validation summary'!$B$2="2023-24",QGV182="In-period"),AND('Validation summary'!$B$2="2024-25",QGV182="In-period"),AND('Validation summary'!$B$2="2024-25",QGV182="End of period",QGV190="Revenue")),TRUE,FALSE)</f>
        <v>0</v>
      </c>
      <c r="QGW183" s="201" t="b">
        <f>IF(OR(AND('Validation summary'!$B$2="2022-23",QGW182="In-period"),AND('Validation summary'!$B$2="2023-24",QGW182="In-period"),AND('Validation summary'!$B$2="2024-25",QGW182="In-period"),AND('Validation summary'!$B$2="2024-25",QGW182="End of period",QGW190="Revenue")),TRUE,FALSE)</f>
        <v>0</v>
      </c>
      <c r="QGX183" s="201" t="b">
        <f>IF(OR(AND('Validation summary'!$B$2="2022-23",QGX182="In-period"),AND('Validation summary'!$B$2="2023-24",QGX182="In-period"),AND('Validation summary'!$B$2="2024-25",QGX182="In-period"),AND('Validation summary'!$B$2="2024-25",QGX182="End of period",QGX190="Revenue")),TRUE,FALSE)</f>
        <v>0</v>
      </c>
      <c r="QGY183" s="201" t="b">
        <f>IF(OR(AND('Validation summary'!$B$2="2022-23",QGY182="In-period"),AND('Validation summary'!$B$2="2023-24",QGY182="In-period"),AND('Validation summary'!$B$2="2024-25",QGY182="In-period"),AND('Validation summary'!$B$2="2024-25",QGY182="End of period",QGY190="Revenue")),TRUE,FALSE)</f>
        <v>0</v>
      </c>
      <c r="QGZ183" s="201" t="b">
        <f>IF(OR(AND('Validation summary'!$B$2="2022-23",QGZ182="In-period"),AND('Validation summary'!$B$2="2023-24",QGZ182="In-period"),AND('Validation summary'!$B$2="2024-25",QGZ182="In-period"),AND('Validation summary'!$B$2="2024-25",QGZ182="End of period",QGZ190="Revenue")),TRUE,FALSE)</f>
        <v>0</v>
      </c>
      <c r="QHA183" s="201" t="b">
        <f>IF(OR(AND('Validation summary'!$B$2="2022-23",QHA182="In-period"),AND('Validation summary'!$B$2="2023-24",QHA182="In-period"),AND('Validation summary'!$B$2="2024-25",QHA182="In-period"),AND('Validation summary'!$B$2="2024-25",QHA182="End of period",QHA190="Revenue")),TRUE,FALSE)</f>
        <v>0</v>
      </c>
      <c r="QHB183" s="201" t="b">
        <f>IF(OR(AND('Validation summary'!$B$2="2022-23",QHB182="In-period"),AND('Validation summary'!$B$2="2023-24",QHB182="In-period"),AND('Validation summary'!$B$2="2024-25",QHB182="In-period"),AND('Validation summary'!$B$2="2024-25",QHB182="End of period",QHB190="Revenue")),TRUE,FALSE)</f>
        <v>0</v>
      </c>
      <c r="QHC183" s="201" t="b">
        <f>IF(OR(AND('Validation summary'!$B$2="2022-23",QHC182="In-period"),AND('Validation summary'!$B$2="2023-24",QHC182="In-period"),AND('Validation summary'!$B$2="2024-25",QHC182="In-period"),AND('Validation summary'!$B$2="2024-25",QHC182="End of period",QHC190="Revenue")),TRUE,FALSE)</f>
        <v>0</v>
      </c>
      <c r="QHD183" s="201" t="b">
        <f>IF(OR(AND('Validation summary'!$B$2="2022-23",QHD182="In-period"),AND('Validation summary'!$B$2="2023-24",QHD182="In-period"),AND('Validation summary'!$B$2="2024-25",QHD182="In-period"),AND('Validation summary'!$B$2="2024-25",QHD182="End of period",QHD190="Revenue")),TRUE,FALSE)</f>
        <v>0</v>
      </c>
      <c r="QHE183" s="201" t="b">
        <f>IF(OR(AND('Validation summary'!$B$2="2022-23",QHE182="In-period"),AND('Validation summary'!$B$2="2023-24",QHE182="In-period"),AND('Validation summary'!$B$2="2024-25",QHE182="In-period"),AND('Validation summary'!$B$2="2024-25",QHE182="End of period",QHE190="Revenue")),TRUE,FALSE)</f>
        <v>0</v>
      </c>
      <c r="QHF183" s="201" t="b">
        <f>IF(OR(AND('Validation summary'!$B$2="2022-23",QHF182="In-period"),AND('Validation summary'!$B$2="2023-24",QHF182="In-period"),AND('Validation summary'!$B$2="2024-25",QHF182="In-period"),AND('Validation summary'!$B$2="2024-25",QHF182="End of period",QHF190="Revenue")),TRUE,FALSE)</f>
        <v>0</v>
      </c>
      <c r="QHG183" s="201" t="b">
        <f>IF(OR(AND('Validation summary'!$B$2="2022-23",QHG182="In-period"),AND('Validation summary'!$B$2="2023-24",QHG182="In-period"),AND('Validation summary'!$B$2="2024-25",QHG182="In-period"),AND('Validation summary'!$B$2="2024-25",QHG182="End of period",QHG190="Revenue")),TRUE,FALSE)</f>
        <v>0</v>
      </c>
      <c r="QHH183" s="201" t="b">
        <f>IF(OR(AND('Validation summary'!$B$2="2022-23",QHH182="In-period"),AND('Validation summary'!$B$2="2023-24",QHH182="In-period"),AND('Validation summary'!$B$2="2024-25",QHH182="In-period"),AND('Validation summary'!$B$2="2024-25",QHH182="End of period",QHH190="Revenue")),TRUE,FALSE)</f>
        <v>0</v>
      </c>
      <c r="QHI183" s="201" t="b">
        <f>IF(OR(AND('Validation summary'!$B$2="2022-23",QHI182="In-period"),AND('Validation summary'!$B$2="2023-24",QHI182="In-period"),AND('Validation summary'!$B$2="2024-25",QHI182="In-period"),AND('Validation summary'!$B$2="2024-25",QHI182="End of period",QHI190="Revenue")),TRUE,FALSE)</f>
        <v>0</v>
      </c>
      <c r="QHJ183" s="201" t="b">
        <f>IF(OR(AND('Validation summary'!$B$2="2022-23",QHJ182="In-period"),AND('Validation summary'!$B$2="2023-24",QHJ182="In-period"),AND('Validation summary'!$B$2="2024-25",QHJ182="In-period"),AND('Validation summary'!$B$2="2024-25",QHJ182="End of period",QHJ190="Revenue")),TRUE,FALSE)</f>
        <v>0</v>
      </c>
      <c r="QHK183" s="201" t="b">
        <f>IF(OR(AND('Validation summary'!$B$2="2022-23",QHK182="In-period"),AND('Validation summary'!$B$2="2023-24",QHK182="In-period"),AND('Validation summary'!$B$2="2024-25",QHK182="In-period"),AND('Validation summary'!$B$2="2024-25",QHK182="End of period",QHK190="Revenue")),TRUE,FALSE)</f>
        <v>0</v>
      </c>
      <c r="QHL183" s="201" t="b">
        <f>IF(OR(AND('Validation summary'!$B$2="2022-23",QHL182="In-period"),AND('Validation summary'!$B$2="2023-24",QHL182="In-period"),AND('Validation summary'!$B$2="2024-25",QHL182="In-period"),AND('Validation summary'!$B$2="2024-25",QHL182="End of period",QHL190="Revenue")),TRUE,FALSE)</f>
        <v>0</v>
      </c>
      <c r="QHM183" s="201" t="b">
        <f>IF(OR(AND('Validation summary'!$B$2="2022-23",QHM182="In-period"),AND('Validation summary'!$B$2="2023-24",QHM182="In-period"),AND('Validation summary'!$B$2="2024-25",QHM182="In-period"),AND('Validation summary'!$B$2="2024-25",QHM182="End of period",QHM190="Revenue")),TRUE,FALSE)</f>
        <v>0</v>
      </c>
      <c r="QHN183" s="201" t="b">
        <f>IF(OR(AND('Validation summary'!$B$2="2022-23",QHN182="In-period"),AND('Validation summary'!$B$2="2023-24",QHN182="In-period"),AND('Validation summary'!$B$2="2024-25",QHN182="In-period"),AND('Validation summary'!$B$2="2024-25",QHN182="End of period",QHN190="Revenue")),TRUE,FALSE)</f>
        <v>0</v>
      </c>
      <c r="QHO183" s="201" t="b">
        <f>IF(OR(AND('Validation summary'!$B$2="2022-23",QHO182="In-period"),AND('Validation summary'!$B$2="2023-24",QHO182="In-period"),AND('Validation summary'!$B$2="2024-25",QHO182="In-period"),AND('Validation summary'!$B$2="2024-25",QHO182="End of period",QHO190="Revenue")),TRUE,FALSE)</f>
        <v>0</v>
      </c>
      <c r="QHP183" s="201" t="b">
        <f>IF(OR(AND('Validation summary'!$B$2="2022-23",QHP182="In-period"),AND('Validation summary'!$B$2="2023-24",QHP182="In-period"),AND('Validation summary'!$B$2="2024-25",QHP182="In-period"),AND('Validation summary'!$B$2="2024-25",QHP182="End of period",QHP190="Revenue")),TRUE,FALSE)</f>
        <v>0</v>
      </c>
      <c r="QHQ183" s="201" t="b">
        <f>IF(OR(AND('Validation summary'!$B$2="2022-23",QHQ182="In-period"),AND('Validation summary'!$B$2="2023-24",QHQ182="In-period"),AND('Validation summary'!$B$2="2024-25",QHQ182="In-period"),AND('Validation summary'!$B$2="2024-25",QHQ182="End of period",QHQ190="Revenue")),TRUE,FALSE)</f>
        <v>0</v>
      </c>
      <c r="QHR183" s="201" t="b">
        <f>IF(OR(AND('Validation summary'!$B$2="2022-23",QHR182="In-period"),AND('Validation summary'!$B$2="2023-24",QHR182="In-period"),AND('Validation summary'!$B$2="2024-25",QHR182="In-period"),AND('Validation summary'!$B$2="2024-25",QHR182="End of period",QHR190="Revenue")),TRUE,FALSE)</f>
        <v>0</v>
      </c>
      <c r="QHS183" s="201" t="b">
        <f>IF(OR(AND('Validation summary'!$B$2="2022-23",QHS182="In-period"),AND('Validation summary'!$B$2="2023-24",QHS182="In-period"),AND('Validation summary'!$B$2="2024-25",QHS182="In-period"),AND('Validation summary'!$B$2="2024-25",QHS182="End of period",QHS190="Revenue")),TRUE,FALSE)</f>
        <v>0</v>
      </c>
      <c r="QHT183" s="201" t="b">
        <f>IF(OR(AND('Validation summary'!$B$2="2022-23",QHT182="In-period"),AND('Validation summary'!$B$2="2023-24",QHT182="In-period"),AND('Validation summary'!$B$2="2024-25",QHT182="In-period"),AND('Validation summary'!$B$2="2024-25",QHT182="End of period",QHT190="Revenue")),TRUE,FALSE)</f>
        <v>0</v>
      </c>
      <c r="QHU183" s="201" t="b">
        <f>IF(OR(AND('Validation summary'!$B$2="2022-23",QHU182="In-period"),AND('Validation summary'!$B$2="2023-24",QHU182="In-period"),AND('Validation summary'!$B$2="2024-25",QHU182="In-period"),AND('Validation summary'!$B$2="2024-25",QHU182="End of period",QHU190="Revenue")),TRUE,FALSE)</f>
        <v>0</v>
      </c>
      <c r="QHV183" s="201" t="b">
        <f>IF(OR(AND('Validation summary'!$B$2="2022-23",QHV182="In-period"),AND('Validation summary'!$B$2="2023-24",QHV182="In-period"),AND('Validation summary'!$B$2="2024-25",QHV182="In-period"),AND('Validation summary'!$B$2="2024-25",QHV182="End of period",QHV190="Revenue")),TRUE,FALSE)</f>
        <v>0</v>
      </c>
      <c r="QHW183" s="201" t="b">
        <f>IF(OR(AND('Validation summary'!$B$2="2022-23",QHW182="In-period"),AND('Validation summary'!$B$2="2023-24",QHW182="In-period"),AND('Validation summary'!$B$2="2024-25",QHW182="In-period"),AND('Validation summary'!$B$2="2024-25",QHW182="End of period",QHW190="Revenue")),TRUE,FALSE)</f>
        <v>0</v>
      </c>
      <c r="QHX183" s="201" t="b">
        <f>IF(OR(AND('Validation summary'!$B$2="2022-23",QHX182="In-period"),AND('Validation summary'!$B$2="2023-24",QHX182="In-period"),AND('Validation summary'!$B$2="2024-25",QHX182="In-period"),AND('Validation summary'!$B$2="2024-25",QHX182="End of period",QHX190="Revenue")),TRUE,FALSE)</f>
        <v>0</v>
      </c>
      <c r="QHY183" s="201" t="b">
        <f>IF(OR(AND('Validation summary'!$B$2="2022-23",QHY182="In-period"),AND('Validation summary'!$B$2="2023-24",QHY182="In-period"),AND('Validation summary'!$B$2="2024-25",QHY182="In-period"),AND('Validation summary'!$B$2="2024-25",QHY182="End of period",QHY190="Revenue")),TRUE,FALSE)</f>
        <v>0</v>
      </c>
      <c r="QHZ183" s="201" t="b">
        <f>IF(OR(AND('Validation summary'!$B$2="2022-23",QHZ182="In-period"),AND('Validation summary'!$B$2="2023-24",QHZ182="In-period"),AND('Validation summary'!$B$2="2024-25",QHZ182="In-period"),AND('Validation summary'!$B$2="2024-25",QHZ182="End of period",QHZ190="Revenue")),TRUE,FALSE)</f>
        <v>0</v>
      </c>
      <c r="QIA183" s="201" t="b">
        <f>IF(OR(AND('Validation summary'!$B$2="2022-23",QIA182="In-period"),AND('Validation summary'!$B$2="2023-24",QIA182="In-period"),AND('Validation summary'!$B$2="2024-25",QIA182="In-period"),AND('Validation summary'!$B$2="2024-25",QIA182="End of period",QIA190="Revenue")),TRUE,FALSE)</f>
        <v>0</v>
      </c>
      <c r="QIB183" s="201" t="b">
        <f>IF(OR(AND('Validation summary'!$B$2="2022-23",QIB182="In-period"),AND('Validation summary'!$B$2="2023-24",QIB182="In-period"),AND('Validation summary'!$B$2="2024-25",QIB182="In-period"),AND('Validation summary'!$B$2="2024-25",QIB182="End of period",QIB190="Revenue")),TRUE,FALSE)</f>
        <v>0</v>
      </c>
      <c r="QIC183" s="201" t="b">
        <f>IF(OR(AND('Validation summary'!$B$2="2022-23",QIC182="In-period"),AND('Validation summary'!$B$2="2023-24",QIC182="In-period"),AND('Validation summary'!$B$2="2024-25",QIC182="In-period"),AND('Validation summary'!$B$2="2024-25",QIC182="End of period",QIC190="Revenue")),TRUE,FALSE)</f>
        <v>0</v>
      </c>
      <c r="QID183" s="201" t="b">
        <f>IF(OR(AND('Validation summary'!$B$2="2022-23",QID182="In-period"),AND('Validation summary'!$B$2="2023-24",QID182="In-period"),AND('Validation summary'!$B$2="2024-25",QID182="In-period"),AND('Validation summary'!$B$2="2024-25",QID182="End of period",QID190="Revenue")),TRUE,FALSE)</f>
        <v>0</v>
      </c>
      <c r="QIE183" s="201" t="b">
        <f>IF(OR(AND('Validation summary'!$B$2="2022-23",QIE182="In-period"),AND('Validation summary'!$B$2="2023-24",QIE182="In-period"),AND('Validation summary'!$B$2="2024-25",QIE182="In-period"),AND('Validation summary'!$B$2="2024-25",QIE182="End of period",QIE190="Revenue")),TRUE,FALSE)</f>
        <v>0</v>
      </c>
      <c r="QIF183" s="201" t="b">
        <f>IF(OR(AND('Validation summary'!$B$2="2022-23",QIF182="In-period"),AND('Validation summary'!$B$2="2023-24",QIF182="In-period"),AND('Validation summary'!$B$2="2024-25",QIF182="In-period"),AND('Validation summary'!$B$2="2024-25",QIF182="End of period",QIF190="Revenue")),TRUE,FALSE)</f>
        <v>0</v>
      </c>
      <c r="QIG183" s="201" t="b">
        <f>IF(OR(AND('Validation summary'!$B$2="2022-23",QIG182="In-period"),AND('Validation summary'!$B$2="2023-24",QIG182="In-period"),AND('Validation summary'!$B$2="2024-25",QIG182="In-period"),AND('Validation summary'!$B$2="2024-25",QIG182="End of period",QIG190="Revenue")),TRUE,FALSE)</f>
        <v>0</v>
      </c>
      <c r="QIH183" s="201" t="b">
        <f>IF(OR(AND('Validation summary'!$B$2="2022-23",QIH182="In-period"),AND('Validation summary'!$B$2="2023-24",QIH182="In-period"),AND('Validation summary'!$B$2="2024-25",QIH182="In-period"),AND('Validation summary'!$B$2="2024-25",QIH182="End of period",QIH190="Revenue")),TRUE,FALSE)</f>
        <v>0</v>
      </c>
      <c r="QII183" s="201" t="b">
        <f>IF(OR(AND('Validation summary'!$B$2="2022-23",QII182="In-period"),AND('Validation summary'!$B$2="2023-24",QII182="In-period"),AND('Validation summary'!$B$2="2024-25",QII182="In-period"),AND('Validation summary'!$B$2="2024-25",QII182="End of period",QII190="Revenue")),TRUE,FALSE)</f>
        <v>0</v>
      </c>
      <c r="QIJ183" s="201" t="b">
        <f>IF(OR(AND('Validation summary'!$B$2="2022-23",QIJ182="In-period"),AND('Validation summary'!$B$2="2023-24",QIJ182="In-period"),AND('Validation summary'!$B$2="2024-25",QIJ182="In-period"),AND('Validation summary'!$B$2="2024-25",QIJ182="End of period",QIJ190="Revenue")),TRUE,FALSE)</f>
        <v>0</v>
      </c>
      <c r="QIK183" s="201" t="b">
        <f>IF(OR(AND('Validation summary'!$B$2="2022-23",QIK182="In-period"),AND('Validation summary'!$B$2="2023-24",QIK182="In-period"),AND('Validation summary'!$B$2="2024-25",QIK182="In-period"),AND('Validation summary'!$B$2="2024-25",QIK182="End of period",QIK190="Revenue")),TRUE,FALSE)</f>
        <v>0</v>
      </c>
      <c r="QIL183" s="201" t="b">
        <f>IF(OR(AND('Validation summary'!$B$2="2022-23",QIL182="In-period"),AND('Validation summary'!$B$2="2023-24",QIL182="In-period"),AND('Validation summary'!$B$2="2024-25",QIL182="In-period"),AND('Validation summary'!$B$2="2024-25",QIL182="End of period",QIL190="Revenue")),TRUE,FALSE)</f>
        <v>0</v>
      </c>
      <c r="QIM183" s="201" t="b">
        <f>IF(OR(AND('Validation summary'!$B$2="2022-23",QIM182="In-period"),AND('Validation summary'!$B$2="2023-24",QIM182="In-period"),AND('Validation summary'!$B$2="2024-25",QIM182="In-period"),AND('Validation summary'!$B$2="2024-25",QIM182="End of period",QIM190="Revenue")),TRUE,FALSE)</f>
        <v>0</v>
      </c>
      <c r="QIN183" s="201" t="b">
        <f>IF(OR(AND('Validation summary'!$B$2="2022-23",QIN182="In-period"),AND('Validation summary'!$B$2="2023-24",QIN182="In-period"),AND('Validation summary'!$B$2="2024-25",QIN182="In-period"),AND('Validation summary'!$B$2="2024-25",QIN182="End of period",QIN190="Revenue")),TRUE,FALSE)</f>
        <v>0</v>
      </c>
      <c r="QIO183" s="201" t="b">
        <f>IF(OR(AND('Validation summary'!$B$2="2022-23",QIO182="In-period"),AND('Validation summary'!$B$2="2023-24",QIO182="In-period"),AND('Validation summary'!$B$2="2024-25",QIO182="In-period"),AND('Validation summary'!$B$2="2024-25",QIO182="End of period",QIO190="Revenue")),TRUE,FALSE)</f>
        <v>0</v>
      </c>
      <c r="QIP183" s="201" t="b">
        <f>IF(OR(AND('Validation summary'!$B$2="2022-23",QIP182="In-period"),AND('Validation summary'!$B$2="2023-24",QIP182="In-period"),AND('Validation summary'!$B$2="2024-25",QIP182="In-period"),AND('Validation summary'!$B$2="2024-25",QIP182="End of period",QIP190="Revenue")),TRUE,FALSE)</f>
        <v>0</v>
      </c>
      <c r="QIQ183" s="201" t="b">
        <f>IF(OR(AND('Validation summary'!$B$2="2022-23",QIQ182="In-period"),AND('Validation summary'!$B$2="2023-24",QIQ182="In-period"),AND('Validation summary'!$B$2="2024-25",QIQ182="In-period"),AND('Validation summary'!$B$2="2024-25",QIQ182="End of period",QIQ190="Revenue")),TRUE,FALSE)</f>
        <v>0</v>
      </c>
      <c r="QIR183" s="201" t="b">
        <f>IF(OR(AND('Validation summary'!$B$2="2022-23",QIR182="In-period"),AND('Validation summary'!$B$2="2023-24",QIR182="In-period"),AND('Validation summary'!$B$2="2024-25",QIR182="In-period"),AND('Validation summary'!$B$2="2024-25",QIR182="End of period",QIR190="Revenue")),TRUE,FALSE)</f>
        <v>0</v>
      </c>
      <c r="QIS183" s="201" t="b">
        <f>IF(OR(AND('Validation summary'!$B$2="2022-23",QIS182="In-period"),AND('Validation summary'!$B$2="2023-24",QIS182="In-period"),AND('Validation summary'!$B$2="2024-25",QIS182="In-period"),AND('Validation summary'!$B$2="2024-25",QIS182="End of period",QIS190="Revenue")),TRUE,FALSE)</f>
        <v>0</v>
      </c>
      <c r="QIT183" s="201" t="b">
        <f>IF(OR(AND('Validation summary'!$B$2="2022-23",QIT182="In-period"),AND('Validation summary'!$B$2="2023-24",QIT182="In-period"),AND('Validation summary'!$B$2="2024-25",QIT182="In-period"),AND('Validation summary'!$B$2="2024-25",QIT182="End of period",QIT190="Revenue")),TRUE,FALSE)</f>
        <v>0</v>
      </c>
      <c r="QIU183" s="201" t="b">
        <f>IF(OR(AND('Validation summary'!$B$2="2022-23",QIU182="In-period"),AND('Validation summary'!$B$2="2023-24",QIU182="In-period"),AND('Validation summary'!$B$2="2024-25",QIU182="In-period"),AND('Validation summary'!$B$2="2024-25",QIU182="End of period",QIU190="Revenue")),TRUE,FALSE)</f>
        <v>0</v>
      </c>
      <c r="QIV183" s="201" t="b">
        <f>IF(OR(AND('Validation summary'!$B$2="2022-23",QIV182="In-period"),AND('Validation summary'!$B$2="2023-24",QIV182="In-period"),AND('Validation summary'!$B$2="2024-25",QIV182="In-period"),AND('Validation summary'!$B$2="2024-25",QIV182="End of period",QIV190="Revenue")),TRUE,FALSE)</f>
        <v>0</v>
      </c>
      <c r="QIW183" s="201" t="b">
        <f>IF(OR(AND('Validation summary'!$B$2="2022-23",QIW182="In-period"),AND('Validation summary'!$B$2="2023-24",QIW182="In-period"),AND('Validation summary'!$B$2="2024-25",QIW182="In-period"),AND('Validation summary'!$B$2="2024-25",QIW182="End of period",QIW190="Revenue")),TRUE,FALSE)</f>
        <v>0</v>
      </c>
      <c r="QIX183" s="201" t="b">
        <f>IF(OR(AND('Validation summary'!$B$2="2022-23",QIX182="In-period"),AND('Validation summary'!$B$2="2023-24",QIX182="In-period"),AND('Validation summary'!$B$2="2024-25",QIX182="In-period"),AND('Validation summary'!$B$2="2024-25",QIX182="End of period",QIX190="Revenue")),TRUE,FALSE)</f>
        <v>0</v>
      </c>
      <c r="QIY183" s="201" t="b">
        <f>IF(OR(AND('Validation summary'!$B$2="2022-23",QIY182="In-period"),AND('Validation summary'!$B$2="2023-24",QIY182="In-period"),AND('Validation summary'!$B$2="2024-25",QIY182="In-period"),AND('Validation summary'!$B$2="2024-25",QIY182="End of period",QIY190="Revenue")),TRUE,FALSE)</f>
        <v>0</v>
      </c>
      <c r="QIZ183" s="201" t="b">
        <f>IF(OR(AND('Validation summary'!$B$2="2022-23",QIZ182="In-period"),AND('Validation summary'!$B$2="2023-24",QIZ182="In-period"),AND('Validation summary'!$B$2="2024-25",QIZ182="In-period"),AND('Validation summary'!$B$2="2024-25",QIZ182="End of period",QIZ190="Revenue")),TRUE,FALSE)</f>
        <v>0</v>
      </c>
      <c r="QJA183" s="201" t="b">
        <f>IF(OR(AND('Validation summary'!$B$2="2022-23",QJA182="In-period"),AND('Validation summary'!$B$2="2023-24",QJA182="In-period"),AND('Validation summary'!$B$2="2024-25",QJA182="In-period"),AND('Validation summary'!$B$2="2024-25",QJA182="End of period",QJA190="Revenue")),TRUE,FALSE)</f>
        <v>0</v>
      </c>
      <c r="QJB183" s="201" t="b">
        <f>IF(OR(AND('Validation summary'!$B$2="2022-23",QJB182="In-period"),AND('Validation summary'!$B$2="2023-24",QJB182="In-period"),AND('Validation summary'!$B$2="2024-25",QJB182="In-period"),AND('Validation summary'!$B$2="2024-25",QJB182="End of period",QJB190="Revenue")),TRUE,FALSE)</f>
        <v>0</v>
      </c>
      <c r="QJC183" s="201" t="b">
        <f>IF(OR(AND('Validation summary'!$B$2="2022-23",QJC182="In-period"),AND('Validation summary'!$B$2="2023-24",QJC182="In-period"),AND('Validation summary'!$B$2="2024-25",QJC182="In-period"),AND('Validation summary'!$B$2="2024-25",QJC182="End of period",QJC190="Revenue")),TRUE,FALSE)</f>
        <v>0</v>
      </c>
      <c r="QJD183" s="201" t="b">
        <f>IF(OR(AND('Validation summary'!$B$2="2022-23",QJD182="In-period"),AND('Validation summary'!$B$2="2023-24",QJD182="In-period"),AND('Validation summary'!$B$2="2024-25",QJD182="In-period"),AND('Validation summary'!$B$2="2024-25",QJD182="End of period",QJD190="Revenue")),TRUE,FALSE)</f>
        <v>0</v>
      </c>
      <c r="QJE183" s="201" t="b">
        <f>IF(OR(AND('Validation summary'!$B$2="2022-23",QJE182="In-period"),AND('Validation summary'!$B$2="2023-24",QJE182="In-period"),AND('Validation summary'!$B$2="2024-25",QJE182="In-period"),AND('Validation summary'!$B$2="2024-25",QJE182="End of period",QJE190="Revenue")),TRUE,FALSE)</f>
        <v>0</v>
      </c>
      <c r="QJF183" s="201" t="b">
        <f>IF(OR(AND('Validation summary'!$B$2="2022-23",QJF182="In-period"),AND('Validation summary'!$B$2="2023-24",QJF182="In-period"),AND('Validation summary'!$B$2="2024-25",QJF182="In-period"),AND('Validation summary'!$B$2="2024-25",QJF182="End of period",QJF190="Revenue")),TRUE,FALSE)</f>
        <v>0</v>
      </c>
      <c r="QJG183" s="201" t="b">
        <f>IF(OR(AND('Validation summary'!$B$2="2022-23",QJG182="In-period"),AND('Validation summary'!$B$2="2023-24",QJG182="In-period"),AND('Validation summary'!$B$2="2024-25",QJG182="In-period"),AND('Validation summary'!$B$2="2024-25",QJG182="End of period",QJG190="Revenue")),TRUE,FALSE)</f>
        <v>0</v>
      </c>
      <c r="QJH183" s="201" t="b">
        <f>IF(OR(AND('Validation summary'!$B$2="2022-23",QJH182="In-period"),AND('Validation summary'!$B$2="2023-24",QJH182="In-period"),AND('Validation summary'!$B$2="2024-25",QJH182="In-period"),AND('Validation summary'!$B$2="2024-25",QJH182="End of period",QJH190="Revenue")),TRUE,FALSE)</f>
        <v>0</v>
      </c>
      <c r="QJI183" s="201" t="b">
        <f>IF(OR(AND('Validation summary'!$B$2="2022-23",QJI182="In-period"),AND('Validation summary'!$B$2="2023-24",QJI182="In-period"),AND('Validation summary'!$B$2="2024-25",QJI182="In-period"),AND('Validation summary'!$B$2="2024-25",QJI182="End of period",QJI190="Revenue")),TRUE,FALSE)</f>
        <v>0</v>
      </c>
      <c r="QJJ183" s="201" t="b">
        <f>IF(OR(AND('Validation summary'!$B$2="2022-23",QJJ182="In-period"),AND('Validation summary'!$B$2="2023-24",QJJ182="In-period"),AND('Validation summary'!$B$2="2024-25",QJJ182="In-period"),AND('Validation summary'!$B$2="2024-25",QJJ182="End of period",QJJ190="Revenue")),TRUE,FALSE)</f>
        <v>0</v>
      </c>
      <c r="QJK183" s="201" t="b">
        <f>IF(OR(AND('Validation summary'!$B$2="2022-23",QJK182="In-period"),AND('Validation summary'!$B$2="2023-24",QJK182="In-period"),AND('Validation summary'!$B$2="2024-25",QJK182="In-period"),AND('Validation summary'!$B$2="2024-25",QJK182="End of period",QJK190="Revenue")),TRUE,FALSE)</f>
        <v>0</v>
      </c>
      <c r="QJL183" s="201" t="b">
        <f>IF(OR(AND('Validation summary'!$B$2="2022-23",QJL182="In-period"),AND('Validation summary'!$B$2="2023-24",QJL182="In-period"),AND('Validation summary'!$B$2="2024-25",QJL182="In-period"),AND('Validation summary'!$B$2="2024-25",QJL182="End of period",QJL190="Revenue")),TRUE,FALSE)</f>
        <v>0</v>
      </c>
      <c r="QJM183" s="201" t="b">
        <f>IF(OR(AND('Validation summary'!$B$2="2022-23",QJM182="In-period"),AND('Validation summary'!$B$2="2023-24",QJM182="In-period"),AND('Validation summary'!$B$2="2024-25",QJM182="In-period"),AND('Validation summary'!$B$2="2024-25",QJM182="End of period",QJM190="Revenue")),TRUE,FALSE)</f>
        <v>0</v>
      </c>
      <c r="QJN183" s="201" t="b">
        <f>IF(OR(AND('Validation summary'!$B$2="2022-23",QJN182="In-period"),AND('Validation summary'!$B$2="2023-24",QJN182="In-period"),AND('Validation summary'!$B$2="2024-25",QJN182="In-period"),AND('Validation summary'!$B$2="2024-25",QJN182="End of period",QJN190="Revenue")),TRUE,FALSE)</f>
        <v>0</v>
      </c>
      <c r="QJO183" s="201" t="b">
        <f>IF(OR(AND('Validation summary'!$B$2="2022-23",QJO182="In-period"),AND('Validation summary'!$B$2="2023-24",QJO182="In-period"),AND('Validation summary'!$B$2="2024-25",QJO182="In-period"),AND('Validation summary'!$B$2="2024-25",QJO182="End of period",QJO190="Revenue")),TRUE,FALSE)</f>
        <v>0</v>
      </c>
      <c r="QJP183" s="201" t="b">
        <f>IF(OR(AND('Validation summary'!$B$2="2022-23",QJP182="In-period"),AND('Validation summary'!$B$2="2023-24",QJP182="In-period"),AND('Validation summary'!$B$2="2024-25",QJP182="In-period"),AND('Validation summary'!$B$2="2024-25",QJP182="End of period",QJP190="Revenue")),TRUE,FALSE)</f>
        <v>0</v>
      </c>
      <c r="QJQ183" s="201" t="b">
        <f>IF(OR(AND('Validation summary'!$B$2="2022-23",QJQ182="In-period"),AND('Validation summary'!$B$2="2023-24",QJQ182="In-period"),AND('Validation summary'!$B$2="2024-25",QJQ182="In-period"),AND('Validation summary'!$B$2="2024-25",QJQ182="End of period",QJQ190="Revenue")),TRUE,FALSE)</f>
        <v>0</v>
      </c>
      <c r="QJR183" s="201" t="b">
        <f>IF(OR(AND('Validation summary'!$B$2="2022-23",QJR182="In-period"),AND('Validation summary'!$B$2="2023-24",QJR182="In-period"),AND('Validation summary'!$B$2="2024-25",QJR182="In-period"),AND('Validation summary'!$B$2="2024-25",QJR182="End of period",QJR190="Revenue")),TRUE,FALSE)</f>
        <v>0</v>
      </c>
      <c r="QJS183" s="201" t="b">
        <f>IF(OR(AND('Validation summary'!$B$2="2022-23",QJS182="In-period"),AND('Validation summary'!$B$2="2023-24",QJS182="In-period"),AND('Validation summary'!$B$2="2024-25",QJS182="In-period"),AND('Validation summary'!$B$2="2024-25",QJS182="End of period",QJS190="Revenue")),TRUE,FALSE)</f>
        <v>0</v>
      </c>
      <c r="QJT183" s="201" t="b">
        <f>IF(OR(AND('Validation summary'!$B$2="2022-23",QJT182="In-period"),AND('Validation summary'!$B$2="2023-24",QJT182="In-period"),AND('Validation summary'!$B$2="2024-25",QJT182="In-period"),AND('Validation summary'!$B$2="2024-25",QJT182="End of period",QJT190="Revenue")),TRUE,FALSE)</f>
        <v>0</v>
      </c>
      <c r="QJU183" s="201" t="b">
        <f>IF(OR(AND('Validation summary'!$B$2="2022-23",QJU182="In-period"),AND('Validation summary'!$B$2="2023-24",QJU182="In-period"),AND('Validation summary'!$B$2="2024-25",QJU182="In-period"),AND('Validation summary'!$B$2="2024-25",QJU182="End of period",QJU190="Revenue")),TRUE,FALSE)</f>
        <v>0</v>
      </c>
      <c r="QJV183" s="201" t="b">
        <f>IF(OR(AND('Validation summary'!$B$2="2022-23",QJV182="In-period"),AND('Validation summary'!$B$2="2023-24",QJV182="In-period"),AND('Validation summary'!$B$2="2024-25",QJV182="In-period"),AND('Validation summary'!$B$2="2024-25",QJV182="End of period",QJV190="Revenue")),TRUE,FALSE)</f>
        <v>0</v>
      </c>
      <c r="QJW183" s="201" t="b">
        <f>IF(OR(AND('Validation summary'!$B$2="2022-23",QJW182="In-period"),AND('Validation summary'!$B$2="2023-24",QJW182="In-period"),AND('Validation summary'!$B$2="2024-25",QJW182="In-period"),AND('Validation summary'!$B$2="2024-25",QJW182="End of period",QJW190="Revenue")),TRUE,FALSE)</f>
        <v>0</v>
      </c>
      <c r="QJX183" s="201" t="b">
        <f>IF(OR(AND('Validation summary'!$B$2="2022-23",QJX182="In-period"),AND('Validation summary'!$B$2="2023-24",QJX182="In-period"),AND('Validation summary'!$B$2="2024-25",QJX182="In-period"),AND('Validation summary'!$B$2="2024-25",QJX182="End of period",QJX190="Revenue")),TRUE,FALSE)</f>
        <v>0</v>
      </c>
      <c r="QJY183" s="201" t="b">
        <f>IF(OR(AND('Validation summary'!$B$2="2022-23",QJY182="In-period"),AND('Validation summary'!$B$2="2023-24",QJY182="In-period"),AND('Validation summary'!$B$2="2024-25",QJY182="In-period"),AND('Validation summary'!$B$2="2024-25",QJY182="End of period",QJY190="Revenue")),TRUE,FALSE)</f>
        <v>0</v>
      </c>
      <c r="QJZ183" s="201" t="b">
        <f>IF(OR(AND('Validation summary'!$B$2="2022-23",QJZ182="In-period"),AND('Validation summary'!$B$2="2023-24",QJZ182="In-period"),AND('Validation summary'!$B$2="2024-25",QJZ182="In-period"),AND('Validation summary'!$B$2="2024-25",QJZ182="End of period",QJZ190="Revenue")),TRUE,FALSE)</f>
        <v>0</v>
      </c>
      <c r="QKA183" s="201" t="b">
        <f>IF(OR(AND('Validation summary'!$B$2="2022-23",QKA182="In-period"),AND('Validation summary'!$B$2="2023-24",QKA182="In-period"),AND('Validation summary'!$B$2="2024-25",QKA182="In-period"),AND('Validation summary'!$B$2="2024-25",QKA182="End of period",QKA190="Revenue")),TRUE,FALSE)</f>
        <v>0</v>
      </c>
      <c r="QKB183" s="201" t="b">
        <f>IF(OR(AND('Validation summary'!$B$2="2022-23",QKB182="In-period"),AND('Validation summary'!$B$2="2023-24",QKB182="In-period"),AND('Validation summary'!$B$2="2024-25",QKB182="In-period"),AND('Validation summary'!$B$2="2024-25",QKB182="End of period",QKB190="Revenue")),TRUE,FALSE)</f>
        <v>0</v>
      </c>
      <c r="QKC183" s="201" t="b">
        <f>IF(OR(AND('Validation summary'!$B$2="2022-23",QKC182="In-period"),AND('Validation summary'!$B$2="2023-24",QKC182="In-period"),AND('Validation summary'!$B$2="2024-25",QKC182="In-period"),AND('Validation summary'!$B$2="2024-25",QKC182="End of period",QKC190="Revenue")),TRUE,FALSE)</f>
        <v>0</v>
      </c>
      <c r="QKD183" s="201" t="b">
        <f>IF(OR(AND('Validation summary'!$B$2="2022-23",QKD182="In-period"),AND('Validation summary'!$B$2="2023-24",QKD182="In-period"),AND('Validation summary'!$B$2="2024-25",QKD182="In-period"),AND('Validation summary'!$B$2="2024-25",QKD182="End of period",QKD190="Revenue")),TRUE,FALSE)</f>
        <v>0</v>
      </c>
      <c r="QKE183" s="201" t="b">
        <f>IF(OR(AND('Validation summary'!$B$2="2022-23",QKE182="In-period"),AND('Validation summary'!$B$2="2023-24",QKE182="In-period"),AND('Validation summary'!$B$2="2024-25",QKE182="In-period"),AND('Validation summary'!$B$2="2024-25",QKE182="End of period",QKE190="Revenue")),TRUE,FALSE)</f>
        <v>0</v>
      </c>
      <c r="QKF183" s="201" t="b">
        <f>IF(OR(AND('Validation summary'!$B$2="2022-23",QKF182="In-period"),AND('Validation summary'!$B$2="2023-24",QKF182="In-period"),AND('Validation summary'!$B$2="2024-25",QKF182="In-period"),AND('Validation summary'!$B$2="2024-25",QKF182="End of period",QKF190="Revenue")),TRUE,FALSE)</f>
        <v>0</v>
      </c>
      <c r="QKG183" s="201" t="b">
        <f>IF(OR(AND('Validation summary'!$B$2="2022-23",QKG182="In-period"),AND('Validation summary'!$B$2="2023-24",QKG182="In-period"),AND('Validation summary'!$B$2="2024-25",QKG182="In-period"),AND('Validation summary'!$B$2="2024-25",QKG182="End of period",QKG190="Revenue")),TRUE,FALSE)</f>
        <v>0</v>
      </c>
      <c r="QKH183" s="201" t="b">
        <f>IF(OR(AND('Validation summary'!$B$2="2022-23",QKH182="In-period"),AND('Validation summary'!$B$2="2023-24",QKH182="In-period"),AND('Validation summary'!$B$2="2024-25",QKH182="In-period"),AND('Validation summary'!$B$2="2024-25",QKH182="End of period",QKH190="Revenue")),TRUE,FALSE)</f>
        <v>0</v>
      </c>
      <c r="QKI183" s="201" t="b">
        <f>IF(OR(AND('Validation summary'!$B$2="2022-23",QKI182="In-period"),AND('Validation summary'!$B$2="2023-24",QKI182="In-period"),AND('Validation summary'!$B$2="2024-25",QKI182="In-period"),AND('Validation summary'!$B$2="2024-25",QKI182="End of period",QKI190="Revenue")),TRUE,FALSE)</f>
        <v>0</v>
      </c>
      <c r="QKJ183" s="201" t="b">
        <f>IF(OR(AND('Validation summary'!$B$2="2022-23",QKJ182="In-period"),AND('Validation summary'!$B$2="2023-24",QKJ182="In-period"),AND('Validation summary'!$B$2="2024-25",QKJ182="In-period"),AND('Validation summary'!$B$2="2024-25",QKJ182="End of period",QKJ190="Revenue")),TRUE,FALSE)</f>
        <v>0</v>
      </c>
      <c r="QKK183" s="201" t="b">
        <f>IF(OR(AND('Validation summary'!$B$2="2022-23",QKK182="In-period"),AND('Validation summary'!$B$2="2023-24",QKK182="In-period"),AND('Validation summary'!$B$2="2024-25",QKK182="In-period"),AND('Validation summary'!$B$2="2024-25",QKK182="End of period",QKK190="Revenue")),TRUE,FALSE)</f>
        <v>0</v>
      </c>
      <c r="QKL183" s="201" t="b">
        <f>IF(OR(AND('Validation summary'!$B$2="2022-23",QKL182="In-period"),AND('Validation summary'!$B$2="2023-24",QKL182="In-period"),AND('Validation summary'!$B$2="2024-25",QKL182="In-period"),AND('Validation summary'!$B$2="2024-25",QKL182="End of period",QKL190="Revenue")),TRUE,FALSE)</f>
        <v>0</v>
      </c>
      <c r="QKM183" s="201" t="b">
        <f>IF(OR(AND('Validation summary'!$B$2="2022-23",QKM182="In-period"),AND('Validation summary'!$B$2="2023-24",QKM182="In-period"),AND('Validation summary'!$B$2="2024-25",QKM182="In-period"),AND('Validation summary'!$B$2="2024-25",QKM182="End of period",QKM190="Revenue")),TRUE,FALSE)</f>
        <v>0</v>
      </c>
      <c r="QKN183" s="201" t="b">
        <f>IF(OR(AND('Validation summary'!$B$2="2022-23",QKN182="In-period"),AND('Validation summary'!$B$2="2023-24",QKN182="In-period"),AND('Validation summary'!$B$2="2024-25",QKN182="In-period"),AND('Validation summary'!$B$2="2024-25",QKN182="End of period",QKN190="Revenue")),TRUE,FALSE)</f>
        <v>0</v>
      </c>
      <c r="QKO183" s="201" t="b">
        <f>IF(OR(AND('Validation summary'!$B$2="2022-23",QKO182="In-period"),AND('Validation summary'!$B$2="2023-24",QKO182="In-period"),AND('Validation summary'!$B$2="2024-25",QKO182="In-period"),AND('Validation summary'!$B$2="2024-25",QKO182="End of period",QKO190="Revenue")),TRUE,FALSE)</f>
        <v>0</v>
      </c>
      <c r="QKP183" s="201" t="b">
        <f>IF(OR(AND('Validation summary'!$B$2="2022-23",QKP182="In-period"),AND('Validation summary'!$B$2="2023-24",QKP182="In-period"),AND('Validation summary'!$B$2="2024-25",QKP182="In-period"),AND('Validation summary'!$B$2="2024-25",QKP182="End of period",QKP190="Revenue")),TRUE,FALSE)</f>
        <v>0</v>
      </c>
      <c r="QKQ183" s="201" t="b">
        <f>IF(OR(AND('Validation summary'!$B$2="2022-23",QKQ182="In-period"),AND('Validation summary'!$B$2="2023-24",QKQ182="In-period"),AND('Validation summary'!$B$2="2024-25",QKQ182="In-period"),AND('Validation summary'!$B$2="2024-25",QKQ182="End of period",QKQ190="Revenue")),TRUE,FALSE)</f>
        <v>0</v>
      </c>
      <c r="QKR183" s="201" t="b">
        <f>IF(OR(AND('Validation summary'!$B$2="2022-23",QKR182="In-period"),AND('Validation summary'!$B$2="2023-24",QKR182="In-period"),AND('Validation summary'!$B$2="2024-25",QKR182="In-period"),AND('Validation summary'!$B$2="2024-25",QKR182="End of period",QKR190="Revenue")),TRUE,FALSE)</f>
        <v>0</v>
      </c>
      <c r="QKS183" s="201" t="b">
        <f>IF(OR(AND('Validation summary'!$B$2="2022-23",QKS182="In-period"),AND('Validation summary'!$B$2="2023-24",QKS182="In-period"),AND('Validation summary'!$B$2="2024-25",QKS182="In-period"),AND('Validation summary'!$B$2="2024-25",QKS182="End of period",QKS190="Revenue")),TRUE,FALSE)</f>
        <v>0</v>
      </c>
      <c r="QKT183" s="201" t="b">
        <f>IF(OR(AND('Validation summary'!$B$2="2022-23",QKT182="In-period"),AND('Validation summary'!$B$2="2023-24",QKT182="In-period"),AND('Validation summary'!$B$2="2024-25",QKT182="In-period"),AND('Validation summary'!$B$2="2024-25",QKT182="End of period",QKT190="Revenue")),TRUE,FALSE)</f>
        <v>0</v>
      </c>
      <c r="QKU183" s="201" t="b">
        <f>IF(OR(AND('Validation summary'!$B$2="2022-23",QKU182="In-period"),AND('Validation summary'!$B$2="2023-24",QKU182="In-period"),AND('Validation summary'!$B$2="2024-25",QKU182="In-period"),AND('Validation summary'!$B$2="2024-25",QKU182="End of period",QKU190="Revenue")),TRUE,FALSE)</f>
        <v>0</v>
      </c>
      <c r="QKV183" s="201" t="b">
        <f>IF(OR(AND('Validation summary'!$B$2="2022-23",QKV182="In-period"),AND('Validation summary'!$B$2="2023-24",QKV182="In-period"),AND('Validation summary'!$B$2="2024-25",QKV182="In-period"),AND('Validation summary'!$B$2="2024-25",QKV182="End of period",QKV190="Revenue")),TRUE,FALSE)</f>
        <v>0</v>
      </c>
      <c r="QKW183" s="201" t="b">
        <f>IF(OR(AND('Validation summary'!$B$2="2022-23",QKW182="In-period"),AND('Validation summary'!$B$2="2023-24",QKW182="In-period"),AND('Validation summary'!$B$2="2024-25",QKW182="In-period"),AND('Validation summary'!$B$2="2024-25",QKW182="End of period",QKW190="Revenue")),TRUE,FALSE)</f>
        <v>0</v>
      </c>
      <c r="QKX183" s="201" t="b">
        <f>IF(OR(AND('Validation summary'!$B$2="2022-23",QKX182="In-period"),AND('Validation summary'!$B$2="2023-24",QKX182="In-period"),AND('Validation summary'!$B$2="2024-25",QKX182="In-period"),AND('Validation summary'!$B$2="2024-25",QKX182="End of period",QKX190="Revenue")),TRUE,FALSE)</f>
        <v>0</v>
      </c>
      <c r="QKY183" s="201" t="b">
        <f>IF(OR(AND('Validation summary'!$B$2="2022-23",QKY182="In-period"),AND('Validation summary'!$B$2="2023-24",QKY182="In-period"),AND('Validation summary'!$B$2="2024-25",QKY182="In-period"),AND('Validation summary'!$B$2="2024-25",QKY182="End of period",QKY190="Revenue")),TRUE,FALSE)</f>
        <v>0</v>
      </c>
      <c r="QKZ183" s="201" t="b">
        <f>IF(OR(AND('Validation summary'!$B$2="2022-23",QKZ182="In-period"),AND('Validation summary'!$B$2="2023-24",QKZ182="In-period"),AND('Validation summary'!$B$2="2024-25",QKZ182="In-period"),AND('Validation summary'!$B$2="2024-25",QKZ182="End of period",QKZ190="Revenue")),TRUE,FALSE)</f>
        <v>0</v>
      </c>
      <c r="QLA183" s="201" t="b">
        <f>IF(OR(AND('Validation summary'!$B$2="2022-23",QLA182="In-period"),AND('Validation summary'!$B$2="2023-24",QLA182="In-period"),AND('Validation summary'!$B$2="2024-25",QLA182="In-period"),AND('Validation summary'!$B$2="2024-25",QLA182="End of period",QLA190="Revenue")),TRUE,FALSE)</f>
        <v>0</v>
      </c>
      <c r="QLB183" s="201" t="b">
        <f>IF(OR(AND('Validation summary'!$B$2="2022-23",QLB182="In-period"),AND('Validation summary'!$B$2="2023-24",QLB182="In-period"),AND('Validation summary'!$B$2="2024-25",QLB182="In-period"),AND('Validation summary'!$B$2="2024-25",QLB182="End of period",QLB190="Revenue")),TRUE,FALSE)</f>
        <v>0</v>
      </c>
      <c r="QLC183" s="201" t="b">
        <f>IF(OR(AND('Validation summary'!$B$2="2022-23",QLC182="In-period"),AND('Validation summary'!$B$2="2023-24",QLC182="In-period"),AND('Validation summary'!$B$2="2024-25",QLC182="In-period"),AND('Validation summary'!$B$2="2024-25",QLC182="End of period",QLC190="Revenue")),TRUE,FALSE)</f>
        <v>0</v>
      </c>
      <c r="QLD183" s="201" t="b">
        <f>IF(OR(AND('Validation summary'!$B$2="2022-23",QLD182="In-period"),AND('Validation summary'!$B$2="2023-24",QLD182="In-period"),AND('Validation summary'!$B$2="2024-25",QLD182="In-period"),AND('Validation summary'!$B$2="2024-25",QLD182="End of period",QLD190="Revenue")),TRUE,FALSE)</f>
        <v>0</v>
      </c>
      <c r="QLE183" s="201" t="b">
        <f>IF(OR(AND('Validation summary'!$B$2="2022-23",QLE182="In-period"),AND('Validation summary'!$B$2="2023-24",QLE182="In-period"),AND('Validation summary'!$B$2="2024-25",QLE182="In-period"),AND('Validation summary'!$B$2="2024-25",QLE182="End of period",QLE190="Revenue")),TRUE,FALSE)</f>
        <v>0</v>
      </c>
      <c r="QLF183" s="201" t="b">
        <f>IF(OR(AND('Validation summary'!$B$2="2022-23",QLF182="In-period"),AND('Validation summary'!$B$2="2023-24",QLF182="In-period"),AND('Validation summary'!$B$2="2024-25",QLF182="In-period"),AND('Validation summary'!$B$2="2024-25",QLF182="End of period",QLF190="Revenue")),TRUE,FALSE)</f>
        <v>0</v>
      </c>
      <c r="QLG183" s="201" t="b">
        <f>IF(OR(AND('Validation summary'!$B$2="2022-23",QLG182="In-period"),AND('Validation summary'!$B$2="2023-24",QLG182="In-period"),AND('Validation summary'!$B$2="2024-25",QLG182="In-period"),AND('Validation summary'!$B$2="2024-25",QLG182="End of period",QLG190="Revenue")),TRUE,FALSE)</f>
        <v>0</v>
      </c>
      <c r="QLH183" s="201" t="b">
        <f>IF(OR(AND('Validation summary'!$B$2="2022-23",QLH182="In-period"),AND('Validation summary'!$B$2="2023-24",QLH182="In-period"),AND('Validation summary'!$B$2="2024-25",QLH182="In-period"),AND('Validation summary'!$B$2="2024-25",QLH182="End of period",QLH190="Revenue")),TRUE,FALSE)</f>
        <v>0</v>
      </c>
      <c r="QLI183" s="201" t="b">
        <f>IF(OR(AND('Validation summary'!$B$2="2022-23",QLI182="In-period"),AND('Validation summary'!$B$2="2023-24",QLI182="In-period"),AND('Validation summary'!$B$2="2024-25",QLI182="In-period"),AND('Validation summary'!$B$2="2024-25",QLI182="End of period",QLI190="Revenue")),TRUE,FALSE)</f>
        <v>0</v>
      </c>
      <c r="QLJ183" s="201" t="b">
        <f>IF(OR(AND('Validation summary'!$B$2="2022-23",QLJ182="In-period"),AND('Validation summary'!$B$2="2023-24",QLJ182="In-period"),AND('Validation summary'!$B$2="2024-25",QLJ182="In-period"),AND('Validation summary'!$B$2="2024-25",QLJ182="End of period",QLJ190="Revenue")),TRUE,FALSE)</f>
        <v>0</v>
      </c>
      <c r="QLK183" s="201" t="b">
        <f>IF(OR(AND('Validation summary'!$B$2="2022-23",QLK182="In-period"),AND('Validation summary'!$B$2="2023-24",QLK182="In-period"),AND('Validation summary'!$B$2="2024-25",QLK182="In-period"),AND('Validation summary'!$B$2="2024-25",QLK182="End of period",QLK190="Revenue")),TRUE,FALSE)</f>
        <v>0</v>
      </c>
      <c r="QLL183" s="201" t="b">
        <f>IF(OR(AND('Validation summary'!$B$2="2022-23",QLL182="In-period"),AND('Validation summary'!$B$2="2023-24",QLL182="In-period"),AND('Validation summary'!$B$2="2024-25",QLL182="In-period"),AND('Validation summary'!$B$2="2024-25",QLL182="End of period",QLL190="Revenue")),TRUE,FALSE)</f>
        <v>0</v>
      </c>
      <c r="QLM183" s="201" t="b">
        <f>IF(OR(AND('Validation summary'!$B$2="2022-23",QLM182="In-period"),AND('Validation summary'!$B$2="2023-24",QLM182="In-period"),AND('Validation summary'!$B$2="2024-25",QLM182="In-period"),AND('Validation summary'!$B$2="2024-25",QLM182="End of period",QLM190="Revenue")),TRUE,FALSE)</f>
        <v>0</v>
      </c>
      <c r="QLN183" s="201" t="b">
        <f>IF(OR(AND('Validation summary'!$B$2="2022-23",QLN182="In-period"),AND('Validation summary'!$B$2="2023-24",QLN182="In-period"),AND('Validation summary'!$B$2="2024-25",QLN182="In-period"),AND('Validation summary'!$B$2="2024-25",QLN182="End of period",QLN190="Revenue")),TRUE,FALSE)</f>
        <v>0</v>
      </c>
      <c r="QLO183" s="201" t="b">
        <f>IF(OR(AND('Validation summary'!$B$2="2022-23",QLO182="In-period"),AND('Validation summary'!$B$2="2023-24",QLO182="In-period"),AND('Validation summary'!$B$2="2024-25",QLO182="In-period"),AND('Validation summary'!$B$2="2024-25",QLO182="End of period",QLO190="Revenue")),TRUE,FALSE)</f>
        <v>0</v>
      </c>
      <c r="QLP183" s="201" t="b">
        <f>IF(OR(AND('Validation summary'!$B$2="2022-23",QLP182="In-period"),AND('Validation summary'!$B$2="2023-24",QLP182="In-period"),AND('Validation summary'!$B$2="2024-25",QLP182="In-period"),AND('Validation summary'!$B$2="2024-25",QLP182="End of period",QLP190="Revenue")),TRUE,FALSE)</f>
        <v>0</v>
      </c>
      <c r="QLQ183" s="201" t="b">
        <f>IF(OR(AND('Validation summary'!$B$2="2022-23",QLQ182="In-period"),AND('Validation summary'!$B$2="2023-24",QLQ182="In-period"),AND('Validation summary'!$B$2="2024-25",QLQ182="In-period"),AND('Validation summary'!$B$2="2024-25",QLQ182="End of period",QLQ190="Revenue")),TRUE,FALSE)</f>
        <v>0</v>
      </c>
      <c r="QLR183" s="201" t="b">
        <f>IF(OR(AND('Validation summary'!$B$2="2022-23",QLR182="In-period"),AND('Validation summary'!$B$2="2023-24",QLR182="In-period"),AND('Validation summary'!$B$2="2024-25",QLR182="In-period"),AND('Validation summary'!$B$2="2024-25",QLR182="End of period",QLR190="Revenue")),TRUE,FALSE)</f>
        <v>0</v>
      </c>
      <c r="QLS183" s="201" t="b">
        <f>IF(OR(AND('Validation summary'!$B$2="2022-23",QLS182="In-period"),AND('Validation summary'!$B$2="2023-24",QLS182="In-period"),AND('Validation summary'!$B$2="2024-25",QLS182="In-period"),AND('Validation summary'!$B$2="2024-25",QLS182="End of period",QLS190="Revenue")),TRUE,FALSE)</f>
        <v>0</v>
      </c>
      <c r="QLT183" s="201" t="b">
        <f>IF(OR(AND('Validation summary'!$B$2="2022-23",QLT182="In-period"),AND('Validation summary'!$B$2="2023-24",QLT182="In-period"),AND('Validation summary'!$B$2="2024-25",QLT182="In-period"),AND('Validation summary'!$B$2="2024-25",QLT182="End of period",QLT190="Revenue")),TRUE,FALSE)</f>
        <v>0</v>
      </c>
      <c r="QLU183" s="201" t="b">
        <f>IF(OR(AND('Validation summary'!$B$2="2022-23",QLU182="In-period"),AND('Validation summary'!$B$2="2023-24",QLU182="In-period"),AND('Validation summary'!$B$2="2024-25",QLU182="In-period"),AND('Validation summary'!$B$2="2024-25",QLU182="End of period",QLU190="Revenue")),TRUE,FALSE)</f>
        <v>0</v>
      </c>
      <c r="QLV183" s="201" t="b">
        <f>IF(OR(AND('Validation summary'!$B$2="2022-23",QLV182="In-period"),AND('Validation summary'!$B$2="2023-24",QLV182="In-period"),AND('Validation summary'!$B$2="2024-25",QLV182="In-period"),AND('Validation summary'!$B$2="2024-25",QLV182="End of period",QLV190="Revenue")),TRUE,FALSE)</f>
        <v>0</v>
      </c>
      <c r="QLW183" s="201" t="b">
        <f>IF(OR(AND('Validation summary'!$B$2="2022-23",QLW182="In-period"),AND('Validation summary'!$B$2="2023-24",QLW182="In-period"),AND('Validation summary'!$B$2="2024-25",QLW182="In-period"),AND('Validation summary'!$B$2="2024-25",QLW182="End of period",QLW190="Revenue")),TRUE,FALSE)</f>
        <v>0</v>
      </c>
      <c r="QLX183" s="201" t="b">
        <f>IF(OR(AND('Validation summary'!$B$2="2022-23",QLX182="In-period"),AND('Validation summary'!$B$2="2023-24",QLX182="In-period"),AND('Validation summary'!$B$2="2024-25",QLX182="In-period"),AND('Validation summary'!$B$2="2024-25",QLX182="End of period",QLX190="Revenue")),TRUE,FALSE)</f>
        <v>0</v>
      </c>
      <c r="QLY183" s="201" t="b">
        <f>IF(OR(AND('Validation summary'!$B$2="2022-23",QLY182="In-period"),AND('Validation summary'!$B$2="2023-24",QLY182="In-period"),AND('Validation summary'!$B$2="2024-25",QLY182="In-period"),AND('Validation summary'!$B$2="2024-25",QLY182="End of period",QLY190="Revenue")),TRUE,FALSE)</f>
        <v>0</v>
      </c>
      <c r="QLZ183" s="201" t="b">
        <f>IF(OR(AND('Validation summary'!$B$2="2022-23",QLZ182="In-period"),AND('Validation summary'!$B$2="2023-24",QLZ182="In-period"),AND('Validation summary'!$B$2="2024-25",QLZ182="In-period"),AND('Validation summary'!$B$2="2024-25",QLZ182="End of period",QLZ190="Revenue")),TRUE,FALSE)</f>
        <v>0</v>
      </c>
      <c r="QMA183" s="201" t="b">
        <f>IF(OR(AND('Validation summary'!$B$2="2022-23",QMA182="In-period"),AND('Validation summary'!$B$2="2023-24",QMA182="In-period"),AND('Validation summary'!$B$2="2024-25",QMA182="In-period"),AND('Validation summary'!$B$2="2024-25",QMA182="End of period",QMA190="Revenue")),TRUE,FALSE)</f>
        <v>0</v>
      </c>
      <c r="QMB183" s="201" t="b">
        <f>IF(OR(AND('Validation summary'!$B$2="2022-23",QMB182="In-period"),AND('Validation summary'!$B$2="2023-24",QMB182="In-period"),AND('Validation summary'!$B$2="2024-25",QMB182="In-period"),AND('Validation summary'!$B$2="2024-25",QMB182="End of period",QMB190="Revenue")),TRUE,FALSE)</f>
        <v>0</v>
      </c>
      <c r="QMC183" s="201" t="b">
        <f>IF(OR(AND('Validation summary'!$B$2="2022-23",QMC182="In-period"),AND('Validation summary'!$B$2="2023-24",QMC182="In-period"),AND('Validation summary'!$B$2="2024-25",QMC182="In-period"),AND('Validation summary'!$B$2="2024-25",QMC182="End of period",QMC190="Revenue")),TRUE,FALSE)</f>
        <v>0</v>
      </c>
      <c r="QMD183" s="201" t="b">
        <f>IF(OR(AND('Validation summary'!$B$2="2022-23",QMD182="In-period"),AND('Validation summary'!$B$2="2023-24",QMD182="In-period"),AND('Validation summary'!$B$2="2024-25",QMD182="In-period"),AND('Validation summary'!$B$2="2024-25",QMD182="End of period",QMD190="Revenue")),TRUE,FALSE)</f>
        <v>0</v>
      </c>
      <c r="QME183" s="201" t="b">
        <f>IF(OR(AND('Validation summary'!$B$2="2022-23",QME182="In-period"),AND('Validation summary'!$B$2="2023-24",QME182="In-period"),AND('Validation summary'!$B$2="2024-25",QME182="In-period"),AND('Validation summary'!$B$2="2024-25",QME182="End of period",QME190="Revenue")),TRUE,FALSE)</f>
        <v>0</v>
      </c>
      <c r="QMF183" s="201" t="b">
        <f>IF(OR(AND('Validation summary'!$B$2="2022-23",QMF182="In-period"),AND('Validation summary'!$B$2="2023-24",QMF182="In-period"),AND('Validation summary'!$B$2="2024-25",QMF182="In-period"),AND('Validation summary'!$B$2="2024-25",QMF182="End of period",QMF190="Revenue")),TRUE,FALSE)</f>
        <v>0</v>
      </c>
      <c r="QMG183" s="201" t="b">
        <f>IF(OR(AND('Validation summary'!$B$2="2022-23",QMG182="In-period"),AND('Validation summary'!$B$2="2023-24",QMG182="In-period"),AND('Validation summary'!$B$2="2024-25",QMG182="In-period"),AND('Validation summary'!$B$2="2024-25",QMG182="End of period",QMG190="Revenue")),TRUE,FALSE)</f>
        <v>0</v>
      </c>
      <c r="QMH183" s="201" t="b">
        <f>IF(OR(AND('Validation summary'!$B$2="2022-23",QMH182="In-period"),AND('Validation summary'!$B$2="2023-24",QMH182="In-period"),AND('Validation summary'!$B$2="2024-25",QMH182="In-period"),AND('Validation summary'!$B$2="2024-25",QMH182="End of period",QMH190="Revenue")),TRUE,FALSE)</f>
        <v>0</v>
      </c>
      <c r="QMI183" s="201" t="b">
        <f>IF(OR(AND('Validation summary'!$B$2="2022-23",QMI182="In-period"),AND('Validation summary'!$B$2="2023-24",QMI182="In-period"),AND('Validation summary'!$B$2="2024-25",QMI182="In-period"),AND('Validation summary'!$B$2="2024-25",QMI182="End of period",QMI190="Revenue")),TRUE,FALSE)</f>
        <v>0</v>
      </c>
      <c r="QMJ183" s="201" t="b">
        <f>IF(OR(AND('Validation summary'!$B$2="2022-23",QMJ182="In-period"),AND('Validation summary'!$B$2="2023-24",QMJ182="In-period"),AND('Validation summary'!$B$2="2024-25",QMJ182="In-period"),AND('Validation summary'!$B$2="2024-25",QMJ182="End of period",QMJ190="Revenue")),TRUE,FALSE)</f>
        <v>0</v>
      </c>
      <c r="QMK183" s="201" t="b">
        <f>IF(OR(AND('Validation summary'!$B$2="2022-23",QMK182="In-period"),AND('Validation summary'!$B$2="2023-24",QMK182="In-period"),AND('Validation summary'!$B$2="2024-25",QMK182="In-period"),AND('Validation summary'!$B$2="2024-25",QMK182="End of period",QMK190="Revenue")),TRUE,FALSE)</f>
        <v>0</v>
      </c>
      <c r="QML183" s="201" t="b">
        <f>IF(OR(AND('Validation summary'!$B$2="2022-23",QML182="In-period"),AND('Validation summary'!$B$2="2023-24",QML182="In-period"),AND('Validation summary'!$B$2="2024-25",QML182="In-period"),AND('Validation summary'!$B$2="2024-25",QML182="End of period",QML190="Revenue")),TRUE,FALSE)</f>
        <v>0</v>
      </c>
      <c r="QMM183" s="201" t="b">
        <f>IF(OR(AND('Validation summary'!$B$2="2022-23",QMM182="In-period"),AND('Validation summary'!$B$2="2023-24",QMM182="In-period"),AND('Validation summary'!$B$2="2024-25",QMM182="In-period"),AND('Validation summary'!$B$2="2024-25",QMM182="End of period",QMM190="Revenue")),TRUE,FALSE)</f>
        <v>0</v>
      </c>
      <c r="QMN183" s="201" t="b">
        <f>IF(OR(AND('Validation summary'!$B$2="2022-23",QMN182="In-period"),AND('Validation summary'!$B$2="2023-24",QMN182="In-period"),AND('Validation summary'!$B$2="2024-25",QMN182="In-period"),AND('Validation summary'!$B$2="2024-25",QMN182="End of period",QMN190="Revenue")),TRUE,FALSE)</f>
        <v>0</v>
      </c>
      <c r="QMO183" s="201" t="b">
        <f>IF(OR(AND('Validation summary'!$B$2="2022-23",QMO182="In-period"),AND('Validation summary'!$B$2="2023-24",QMO182="In-period"),AND('Validation summary'!$B$2="2024-25",QMO182="In-period"),AND('Validation summary'!$B$2="2024-25",QMO182="End of period",QMO190="Revenue")),TRUE,FALSE)</f>
        <v>0</v>
      </c>
      <c r="QMP183" s="201" t="b">
        <f>IF(OR(AND('Validation summary'!$B$2="2022-23",QMP182="In-period"),AND('Validation summary'!$B$2="2023-24",QMP182="In-period"),AND('Validation summary'!$B$2="2024-25",QMP182="In-period"),AND('Validation summary'!$B$2="2024-25",QMP182="End of period",QMP190="Revenue")),TRUE,FALSE)</f>
        <v>0</v>
      </c>
      <c r="QMQ183" s="201" t="b">
        <f>IF(OR(AND('Validation summary'!$B$2="2022-23",QMQ182="In-period"),AND('Validation summary'!$B$2="2023-24",QMQ182="In-period"),AND('Validation summary'!$B$2="2024-25",QMQ182="In-period"),AND('Validation summary'!$B$2="2024-25",QMQ182="End of period",QMQ190="Revenue")),TRUE,FALSE)</f>
        <v>0</v>
      </c>
      <c r="QMR183" s="201" t="b">
        <f>IF(OR(AND('Validation summary'!$B$2="2022-23",QMR182="In-period"),AND('Validation summary'!$B$2="2023-24",QMR182="In-period"),AND('Validation summary'!$B$2="2024-25",QMR182="In-period"),AND('Validation summary'!$B$2="2024-25",QMR182="End of period",QMR190="Revenue")),TRUE,FALSE)</f>
        <v>0</v>
      </c>
      <c r="QMS183" s="201" t="b">
        <f>IF(OR(AND('Validation summary'!$B$2="2022-23",QMS182="In-period"),AND('Validation summary'!$B$2="2023-24",QMS182="In-period"),AND('Validation summary'!$B$2="2024-25",QMS182="In-period"),AND('Validation summary'!$B$2="2024-25",QMS182="End of period",QMS190="Revenue")),TRUE,FALSE)</f>
        <v>0</v>
      </c>
      <c r="QMT183" s="201" t="b">
        <f>IF(OR(AND('Validation summary'!$B$2="2022-23",QMT182="In-period"),AND('Validation summary'!$B$2="2023-24",QMT182="In-period"),AND('Validation summary'!$B$2="2024-25",QMT182="In-period"),AND('Validation summary'!$B$2="2024-25",QMT182="End of period",QMT190="Revenue")),TRUE,FALSE)</f>
        <v>0</v>
      </c>
      <c r="QMU183" s="201" t="b">
        <f>IF(OR(AND('Validation summary'!$B$2="2022-23",QMU182="In-period"),AND('Validation summary'!$B$2="2023-24",QMU182="In-period"),AND('Validation summary'!$B$2="2024-25",QMU182="In-period"),AND('Validation summary'!$B$2="2024-25",QMU182="End of period",QMU190="Revenue")),TRUE,FALSE)</f>
        <v>0</v>
      </c>
      <c r="QMV183" s="201" t="b">
        <f>IF(OR(AND('Validation summary'!$B$2="2022-23",QMV182="In-period"),AND('Validation summary'!$B$2="2023-24",QMV182="In-period"),AND('Validation summary'!$B$2="2024-25",QMV182="In-period"),AND('Validation summary'!$B$2="2024-25",QMV182="End of period",QMV190="Revenue")),TRUE,FALSE)</f>
        <v>0</v>
      </c>
      <c r="QMW183" s="201" t="b">
        <f>IF(OR(AND('Validation summary'!$B$2="2022-23",QMW182="In-period"),AND('Validation summary'!$B$2="2023-24",QMW182="In-period"),AND('Validation summary'!$B$2="2024-25",QMW182="In-period"),AND('Validation summary'!$B$2="2024-25",QMW182="End of period",QMW190="Revenue")),TRUE,FALSE)</f>
        <v>0</v>
      </c>
      <c r="QMX183" s="201" t="b">
        <f>IF(OR(AND('Validation summary'!$B$2="2022-23",QMX182="In-period"),AND('Validation summary'!$B$2="2023-24",QMX182="In-period"),AND('Validation summary'!$B$2="2024-25",QMX182="In-period"),AND('Validation summary'!$B$2="2024-25",QMX182="End of period",QMX190="Revenue")),TRUE,FALSE)</f>
        <v>0</v>
      </c>
      <c r="QMY183" s="201" t="b">
        <f>IF(OR(AND('Validation summary'!$B$2="2022-23",QMY182="In-period"),AND('Validation summary'!$B$2="2023-24",QMY182="In-period"),AND('Validation summary'!$B$2="2024-25",QMY182="In-period"),AND('Validation summary'!$B$2="2024-25",QMY182="End of period",QMY190="Revenue")),TRUE,FALSE)</f>
        <v>0</v>
      </c>
      <c r="QMZ183" s="201" t="b">
        <f>IF(OR(AND('Validation summary'!$B$2="2022-23",QMZ182="In-period"),AND('Validation summary'!$B$2="2023-24",QMZ182="In-period"),AND('Validation summary'!$B$2="2024-25",QMZ182="In-period"),AND('Validation summary'!$B$2="2024-25",QMZ182="End of period",QMZ190="Revenue")),TRUE,FALSE)</f>
        <v>0</v>
      </c>
      <c r="QNA183" s="201" t="b">
        <f>IF(OR(AND('Validation summary'!$B$2="2022-23",QNA182="In-period"),AND('Validation summary'!$B$2="2023-24",QNA182="In-period"),AND('Validation summary'!$B$2="2024-25",QNA182="In-period"),AND('Validation summary'!$B$2="2024-25",QNA182="End of period",QNA190="Revenue")),TRUE,FALSE)</f>
        <v>0</v>
      </c>
      <c r="QNB183" s="201" t="b">
        <f>IF(OR(AND('Validation summary'!$B$2="2022-23",QNB182="In-period"),AND('Validation summary'!$B$2="2023-24",QNB182="In-period"),AND('Validation summary'!$B$2="2024-25",QNB182="In-period"),AND('Validation summary'!$B$2="2024-25",QNB182="End of period",QNB190="Revenue")),TRUE,FALSE)</f>
        <v>0</v>
      </c>
      <c r="QNC183" s="201" t="b">
        <f>IF(OR(AND('Validation summary'!$B$2="2022-23",QNC182="In-period"),AND('Validation summary'!$B$2="2023-24",QNC182="In-period"),AND('Validation summary'!$B$2="2024-25",QNC182="In-period"),AND('Validation summary'!$B$2="2024-25",QNC182="End of period",QNC190="Revenue")),TRUE,FALSE)</f>
        <v>0</v>
      </c>
      <c r="QND183" s="201" t="b">
        <f>IF(OR(AND('Validation summary'!$B$2="2022-23",QND182="In-period"),AND('Validation summary'!$B$2="2023-24",QND182="In-period"),AND('Validation summary'!$B$2="2024-25",QND182="In-period"),AND('Validation summary'!$B$2="2024-25",QND182="End of period",QND190="Revenue")),TRUE,FALSE)</f>
        <v>0</v>
      </c>
      <c r="QNE183" s="201" t="b">
        <f>IF(OR(AND('Validation summary'!$B$2="2022-23",QNE182="In-period"),AND('Validation summary'!$B$2="2023-24",QNE182="In-period"),AND('Validation summary'!$B$2="2024-25",QNE182="In-period"),AND('Validation summary'!$B$2="2024-25",QNE182="End of period",QNE190="Revenue")),TRUE,FALSE)</f>
        <v>0</v>
      </c>
      <c r="QNF183" s="201" t="b">
        <f>IF(OR(AND('Validation summary'!$B$2="2022-23",QNF182="In-period"),AND('Validation summary'!$B$2="2023-24",QNF182="In-period"),AND('Validation summary'!$B$2="2024-25",QNF182="In-period"),AND('Validation summary'!$B$2="2024-25",QNF182="End of period",QNF190="Revenue")),TRUE,FALSE)</f>
        <v>0</v>
      </c>
      <c r="QNG183" s="201" t="b">
        <f>IF(OR(AND('Validation summary'!$B$2="2022-23",QNG182="In-period"),AND('Validation summary'!$B$2="2023-24",QNG182="In-period"),AND('Validation summary'!$B$2="2024-25",QNG182="In-period"),AND('Validation summary'!$B$2="2024-25",QNG182="End of period",QNG190="Revenue")),TRUE,FALSE)</f>
        <v>0</v>
      </c>
      <c r="QNH183" s="201" t="b">
        <f>IF(OR(AND('Validation summary'!$B$2="2022-23",QNH182="In-period"),AND('Validation summary'!$B$2="2023-24",QNH182="In-period"),AND('Validation summary'!$B$2="2024-25",QNH182="In-period"),AND('Validation summary'!$B$2="2024-25",QNH182="End of period",QNH190="Revenue")),TRUE,FALSE)</f>
        <v>0</v>
      </c>
      <c r="QNI183" s="201" t="b">
        <f>IF(OR(AND('Validation summary'!$B$2="2022-23",QNI182="In-period"),AND('Validation summary'!$B$2="2023-24",QNI182="In-period"),AND('Validation summary'!$B$2="2024-25",QNI182="In-period"),AND('Validation summary'!$B$2="2024-25",QNI182="End of period",QNI190="Revenue")),TRUE,FALSE)</f>
        <v>0</v>
      </c>
      <c r="QNJ183" s="201" t="b">
        <f>IF(OR(AND('Validation summary'!$B$2="2022-23",QNJ182="In-period"),AND('Validation summary'!$B$2="2023-24",QNJ182="In-period"),AND('Validation summary'!$B$2="2024-25",QNJ182="In-period"),AND('Validation summary'!$B$2="2024-25",QNJ182="End of period",QNJ190="Revenue")),TRUE,FALSE)</f>
        <v>0</v>
      </c>
      <c r="QNK183" s="201" t="b">
        <f>IF(OR(AND('Validation summary'!$B$2="2022-23",QNK182="In-period"),AND('Validation summary'!$B$2="2023-24",QNK182="In-period"),AND('Validation summary'!$B$2="2024-25",QNK182="In-period"),AND('Validation summary'!$B$2="2024-25",QNK182="End of period",QNK190="Revenue")),TRUE,FALSE)</f>
        <v>0</v>
      </c>
      <c r="QNL183" s="201" t="b">
        <f>IF(OR(AND('Validation summary'!$B$2="2022-23",QNL182="In-period"),AND('Validation summary'!$B$2="2023-24",QNL182="In-period"),AND('Validation summary'!$B$2="2024-25",QNL182="In-period"),AND('Validation summary'!$B$2="2024-25",QNL182="End of period",QNL190="Revenue")),TRUE,FALSE)</f>
        <v>0</v>
      </c>
      <c r="QNM183" s="201" t="b">
        <f>IF(OR(AND('Validation summary'!$B$2="2022-23",QNM182="In-period"),AND('Validation summary'!$B$2="2023-24",QNM182="In-period"),AND('Validation summary'!$B$2="2024-25",QNM182="In-period"),AND('Validation summary'!$B$2="2024-25",QNM182="End of period",QNM190="Revenue")),TRUE,FALSE)</f>
        <v>0</v>
      </c>
      <c r="QNN183" s="201" t="b">
        <f>IF(OR(AND('Validation summary'!$B$2="2022-23",QNN182="In-period"),AND('Validation summary'!$B$2="2023-24",QNN182="In-period"),AND('Validation summary'!$B$2="2024-25",QNN182="In-period"),AND('Validation summary'!$B$2="2024-25",QNN182="End of period",QNN190="Revenue")),TRUE,FALSE)</f>
        <v>0</v>
      </c>
      <c r="QNO183" s="201" t="b">
        <f>IF(OR(AND('Validation summary'!$B$2="2022-23",QNO182="In-period"),AND('Validation summary'!$B$2="2023-24",QNO182="In-period"),AND('Validation summary'!$B$2="2024-25",QNO182="In-period"),AND('Validation summary'!$B$2="2024-25",QNO182="End of period",QNO190="Revenue")),TRUE,FALSE)</f>
        <v>0</v>
      </c>
      <c r="QNP183" s="201" t="b">
        <f>IF(OR(AND('Validation summary'!$B$2="2022-23",QNP182="In-period"),AND('Validation summary'!$B$2="2023-24",QNP182="In-period"),AND('Validation summary'!$B$2="2024-25",QNP182="In-period"),AND('Validation summary'!$B$2="2024-25",QNP182="End of period",QNP190="Revenue")),TRUE,FALSE)</f>
        <v>0</v>
      </c>
      <c r="QNQ183" s="201" t="b">
        <f>IF(OR(AND('Validation summary'!$B$2="2022-23",QNQ182="In-period"),AND('Validation summary'!$B$2="2023-24",QNQ182="In-period"),AND('Validation summary'!$B$2="2024-25",QNQ182="In-period"),AND('Validation summary'!$B$2="2024-25",QNQ182="End of period",QNQ190="Revenue")),TRUE,FALSE)</f>
        <v>0</v>
      </c>
      <c r="QNR183" s="201" t="b">
        <f>IF(OR(AND('Validation summary'!$B$2="2022-23",QNR182="In-period"),AND('Validation summary'!$B$2="2023-24",QNR182="In-period"),AND('Validation summary'!$B$2="2024-25",QNR182="In-period"),AND('Validation summary'!$B$2="2024-25",QNR182="End of period",QNR190="Revenue")),TRUE,FALSE)</f>
        <v>0</v>
      </c>
      <c r="QNS183" s="201" t="b">
        <f>IF(OR(AND('Validation summary'!$B$2="2022-23",QNS182="In-period"),AND('Validation summary'!$B$2="2023-24",QNS182="In-period"),AND('Validation summary'!$B$2="2024-25",QNS182="In-period"),AND('Validation summary'!$B$2="2024-25",QNS182="End of period",QNS190="Revenue")),TRUE,FALSE)</f>
        <v>0</v>
      </c>
      <c r="QNT183" s="201" t="b">
        <f>IF(OR(AND('Validation summary'!$B$2="2022-23",QNT182="In-period"),AND('Validation summary'!$B$2="2023-24",QNT182="In-period"),AND('Validation summary'!$B$2="2024-25",QNT182="In-period"),AND('Validation summary'!$B$2="2024-25",QNT182="End of period",QNT190="Revenue")),TRUE,FALSE)</f>
        <v>0</v>
      </c>
      <c r="QNU183" s="201" t="b">
        <f>IF(OR(AND('Validation summary'!$B$2="2022-23",QNU182="In-period"),AND('Validation summary'!$B$2="2023-24",QNU182="In-period"),AND('Validation summary'!$B$2="2024-25",QNU182="In-period"),AND('Validation summary'!$B$2="2024-25",QNU182="End of period",QNU190="Revenue")),TRUE,FALSE)</f>
        <v>0</v>
      </c>
      <c r="QNV183" s="201" t="b">
        <f>IF(OR(AND('Validation summary'!$B$2="2022-23",QNV182="In-period"),AND('Validation summary'!$B$2="2023-24",QNV182="In-period"),AND('Validation summary'!$B$2="2024-25",QNV182="In-period"),AND('Validation summary'!$B$2="2024-25",QNV182="End of period",QNV190="Revenue")),TRUE,FALSE)</f>
        <v>0</v>
      </c>
      <c r="QNW183" s="201" t="b">
        <f>IF(OR(AND('Validation summary'!$B$2="2022-23",QNW182="In-period"),AND('Validation summary'!$B$2="2023-24",QNW182="In-period"),AND('Validation summary'!$B$2="2024-25",QNW182="In-period"),AND('Validation summary'!$B$2="2024-25",QNW182="End of period",QNW190="Revenue")),TRUE,FALSE)</f>
        <v>0</v>
      </c>
      <c r="QNX183" s="201" t="b">
        <f>IF(OR(AND('Validation summary'!$B$2="2022-23",QNX182="In-period"),AND('Validation summary'!$B$2="2023-24",QNX182="In-period"),AND('Validation summary'!$B$2="2024-25",QNX182="In-period"),AND('Validation summary'!$B$2="2024-25",QNX182="End of period",QNX190="Revenue")),TRUE,FALSE)</f>
        <v>0</v>
      </c>
      <c r="QNY183" s="201" t="b">
        <f>IF(OR(AND('Validation summary'!$B$2="2022-23",QNY182="In-period"),AND('Validation summary'!$B$2="2023-24",QNY182="In-period"),AND('Validation summary'!$B$2="2024-25",QNY182="In-period"),AND('Validation summary'!$B$2="2024-25",QNY182="End of period",QNY190="Revenue")),TRUE,FALSE)</f>
        <v>0</v>
      </c>
      <c r="QNZ183" s="201" t="b">
        <f>IF(OR(AND('Validation summary'!$B$2="2022-23",QNZ182="In-period"),AND('Validation summary'!$B$2="2023-24",QNZ182="In-period"),AND('Validation summary'!$B$2="2024-25",QNZ182="In-period"),AND('Validation summary'!$B$2="2024-25",QNZ182="End of period",QNZ190="Revenue")),TRUE,FALSE)</f>
        <v>0</v>
      </c>
      <c r="QOA183" s="201" t="b">
        <f>IF(OR(AND('Validation summary'!$B$2="2022-23",QOA182="In-period"),AND('Validation summary'!$B$2="2023-24",QOA182="In-period"),AND('Validation summary'!$B$2="2024-25",QOA182="In-period"),AND('Validation summary'!$B$2="2024-25",QOA182="End of period",QOA190="Revenue")),TRUE,FALSE)</f>
        <v>0</v>
      </c>
      <c r="QOB183" s="201" t="b">
        <f>IF(OR(AND('Validation summary'!$B$2="2022-23",QOB182="In-period"),AND('Validation summary'!$B$2="2023-24",QOB182="In-period"),AND('Validation summary'!$B$2="2024-25",QOB182="In-period"),AND('Validation summary'!$B$2="2024-25",QOB182="End of period",QOB190="Revenue")),TRUE,FALSE)</f>
        <v>0</v>
      </c>
      <c r="QOC183" s="201" t="b">
        <f>IF(OR(AND('Validation summary'!$B$2="2022-23",QOC182="In-period"),AND('Validation summary'!$B$2="2023-24",QOC182="In-period"),AND('Validation summary'!$B$2="2024-25",QOC182="In-period"),AND('Validation summary'!$B$2="2024-25",QOC182="End of period",QOC190="Revenue")),TRUE,FALSE)</f>
        <v>0</v>
      </c>
      <c r="QOD183" s="201" t="b">
        <f>IF(OR(AND('Validation summary'!$B$2="2022-23",QOD182="In-period"),AND('Validation summary'!$B$2="2023-24",QOD182="In-period"),AND('Validation summary'!$B$2="2024-25",QOD182="In-period"),AND('Validation summary'!$B$2="2024-25",QOD182="End of period",QOD190="Revenue")),TRUE,FALSE)</f>
        <v>0</v>
      </c>
      <c r="QOE183" s="201" t="b">
        <f>IF(OR(AND('Validation summary'!$B$2="2022-23",QOE182="In-period"),AND('Validation summary'!$B$2="2023-24",QOE182="In-period"),AND('Validation summary'!$B$2="2024-25",QOE182="In-period"),AND('Validation summary'!$B$2="2024-25",QOE182="End of period",QOE190="Revenue")),TRUE,FALSE)</f>
        <v>0</v>
      </c>
      <c r="QOF183" s="201" t="b">
        <f>IF(OR(AND('Validation summary'!$B$2="2022-23",QOF182="In-period"),AND('Validation summary'!$B$2="2023-24",QOF182="In-period"),AND('Validation summary'!$B$2="2024-25",QOF182="In-period"),AND('Validation summary'!$B$2="2024-25",QOF182="End of period",QOF190="Revenue")),TRUE,FALSE)</f>
        <v>0</v>
      </c>
      <c r="QOG183" s="201" t="b">
        <f>IF(OR(AND('Validation summary'!$B$2="2022-23",QOG182="In-period"),AND('Validation summary'!$B$2="2023-24",QOG182="In-period"),AND('Validation summary'!$B$2="2024-25",QOG182="In-period"),AND('Validation summary'!$B$2="2024-25",QOG182="End of period",QOG190="Revenue")),TRUE,FALSE)</f>
        <v>0</v>
      </c>
      <c r="QOH183" s="201" t="b">
        <f>IF(OR(AND('Validation summary'!$B$2="2022-23",QOH182="In-period"),AND('Validation summary'!$B$2="2023-24",QOH182="In-period"),AND('Validation summary'!$B$2="2024-25",QOH182="In-period"),AND('Validation summary'!$B$2="2024-25",QOH182="End of period",QOH190="Revenue")),TRUE,FALSE)</f>
        <v>0</v>
      </c>
      <c r="QOI183" s="201" t="b">
        <f>IF(OR(AND('Validation summary'!$B$2="2022-23",QOI182="In-period"),AND('Validation summary'!$B$2="2023-24",QOI182="In-period"),AND('Validation summary'!$B$2="2024-25",QOI182="In-period"),AND('Validation summary'!$B$2="2024-25",QOI182="End of period",QOI190="Revenue")),TRUE,FALSE)</f>
        <v>0</v>
      </c>
      <c r="QOJ183" s="201" t="b">
        <f>IF(OR(AND('Validation summary'!$B$2="2022-23",QOJ182="In-period"),AND('Validation summary'!$B$2="2023-24",QOJ182="In-period"),AND('Validation summary'!$B$2="2024-25",QOJ182="In-period"),AND('Validation summary'!$B$2="2024-25",QOJ182="End of period",QOJ190="Revenue")),TRUE,FALSE)</f>
        <v>0</v>
      </c>
      <c r="QOK183" s="201" t="b">
        <f>IF(OR(AND('Validation summary'!$B$2="2022-23",QOK182="In-period"),AND('Validation summary'!$B$2="2023-24",QOK182="In-period"),AND('Validation summary'!$B$2="2024-25",QOK182="In-period"),AND('Validation summary'!$B$2="2024-25",QOK182="End of period",QOK190="Revenue")),TRUE,FALSE)</f>
        <v>0</v>
      </c>
      <c r="QOL183" s="201" t="b">
        <f>IF(OR(AND('Validation summary'!$B$2="2022-23",QOL182="In-period"),AND('Validation summary'!$B$2="2023-24",QOL182="In-period"),AND('Validation summary'!$B$2="2024-25",QOL182="In-period"),AND('Validation summary'!$B$2="2024-25",QOL182="End of period",QOL190="Revenue")),TRUE,FALSE)</f>
        <v>0</v>
      </c>
      <c r="QOM183" s="201" t="b">
        <f>IF(OR(AND('Validation summary'!$B$2="2022-23",QOM182="In-period"),AND('Validation summary'!$B$2="2023-24",QOM182="In-period"),AND('Validation summary'!$B$2="2024-25",QOM182="In-period"),AND('Validation summary'!$B$2="2024-25",QOM182="End of period",QOM190="Revenue")),TRUE,FALSE)</f>
        <v>0</v>
      </c>
      <c r="QON183" s="201" t="b">
        <f>IF(OR(AND('Validation summary'!$B$2="2022-23",QON182="In-period"),AND('Validation summary'!$B$2="2023-24",QON182="In-period"),AND('Validation summary'!$B$2="2024-25",QON182="In-period"),AND('Validation summary'!$B$2="2024-25",QON182="End of period",QON190="Revenue")),TRUE,FALSE)</f>
        <v>0</v>
      </c>
      <c r="QOO183" s="201" t="b">
        <f>IF(OR(AND('Validation summary'!$B$2="2022-23",QOO182="In-period"),AND('Validation summary'!$B$2="2023-24",QOO182="In-period"),AND('Validation summary'!$B$2="2024-25",QOO182="In-period"),AND('Validation summary'!$B$2="2024-25",QOO182="End of period",QOO190="Revenue")),TRUE,FALSE)</f>
        <v>0</v>
      </c>
      <c r="QOP183" s="201" t="b">
        <f>IF(OR(AND('Validation summary'!$B$2="2022-23",QOP182="In-period"),AND('Validation summary'!$B$2="2023-24",QOP182="In-period"),AND('Validation summary'!$B$2="2024-25",QOP182="In-period"),AND('Validation summary'!$B$2="2024-25",QOP182="End of period",QOP190="Revenue")),TRUE,FALSE)</f>
        <v>0</v>
      </c>
      <c r="QOQ183" s="201" t="b">
        <f>IF(OR(AND('Validation summary'!$B$2="2022-23",QOQ182="In-period"),AND('Validation summary'!$B$2="2023-24",QOQ182="In-period"),AND('Validation summary'!$B$2="2024-25",QOQ182="In-period"),AND('Validation summary'!$B$2="2024-25",QOQ182="End of period",QOQ190="Revenue")),TRUE,FALSE)</f>
        <v>0</v>
      </c>
      <c r="QOR183" s="201" t="b">
        <f>IF(OR(AND('Validation summary'!$B$2="2022-23",QOR182="In-period"),AND('Validation summary'!$B$2="2023-24",QOR182="In-period"),AND('Validation summary'!$B$2="2024-25",QOR182="In-period"),AND('Validation summary'!$B$2="2024-25",QOR182="End of period",QOR190="Revenue")),TRUE,FALSE)</f>
        <v>0</v>
      </c>
      <c r="QOS183" s="201" t="b">
        <f>IF(OR(AND('Validation summary'!$B$2="2022-23",QOS182="In-period"),AND('Validation summary'!$B$2="2023-24",QOS182="In-period"),AND('Validation summary'!$B$2="2024-25",QOS182="In-period"),AND('Validation summary'!$B$2="2024-25",QOS182="End of period",QOS190="Revenue")),TRUE,FALSE)</f>
        <v>0</v>
      </c>
      <c r="QOT183" s="201" t="b">
        <f>IF(OR(AND('Validation summary'!$B$2="2022-23",QOT182="In-period"),AND('Validation summary'!$B$2="2023-24",QOT182="In-period"),AND('Validation summary'!$B$2="2024-25",QOT182="In-period"),AND('Validation summary'!$B$2="2024-25",QOT182="End of period",QOT190="Revenue")),TRUE,FALSE)</f>
        <v>0</v>
      </c>
      <c r="QOU183" s="201" t="b">
        <f>IF(OR(AND('Validation summary'!$B$2="2022-23",QOU182="In-period"),AND('Validation summary'!$B$2="2023-24",QOU182="In-period"),AND('Validation summary'!$B$2="2024-25",QOU182="In-period"),AND('Validation summary'!$B$2="2024-25",QOU182="End of period",QOU190="Revenue")),TRUE,FALSE)</f>
        <v>0</v>
      </c>
      <c r="QOV183" s="201" t="b">
        <f>IF(OR(AND('Validation summary'!$B$2="2022-23",QOV182="In-period"),AND('Validation summary'!$B$2="2023-24",QOV182="In-period"),AND('Validation summary'!$B$2="2024-25",QOV182="In-period"),AND('Validation summary'!$B$2="2024-25",QOV182="End of period",QOV190="Revenue")),TRUE,FALSE)</f>
        <v>0</v>
      </c>
      <c r="QOW183" s="201" t="b">
        <f>IF(OR(AND('Validation summary'!$B$2="2022-23",QOW182="In-period"),AND('Validation summary'!$B$2="2023-24",QOW182="In-period"),AND('Validation summary'!$B$2="2024-25",QOW182="In-period"),AND('Validation summary'!$B$2="2024-25",QOW182="End of period",QOW190="Revenue")),TRUE,FALSE)</f>
        <v>0</v>
      </c>
      <c r="QOX183" s="201" t="b">
        <f>IF(OR(AND('Validation summary'!$B$2="2022-23",QOX182="In-period"),AND('Validation summary'!$B$2="2023-24",QOX182="In-period"),AND('Validation summary'!$B$2="2024-25",QOX182="In-period"),AND('Validation summary'!$B$2="2024-25",QOX182="End of period",QOX190="Revenue")),TRUE,FALSE)</f>
        <v>0</v>
      </c>
      <c r="QOY183" s="201" t="b">
        <f>IF(OR(AND('Validation summary'!$B$2="2022-23",QOY182="In-period"),AND('Validation summary'!$B$2="2023-24",QOY182="In-period"),AND('Validation summary'!$B$2="2024-25",QOY182="In-period"),AND('Validation summary'!$B$2="2024-25",QOY182="End of period",QOY190="Revenue")),TRUE,FALSE)</f>
        <v>0</v>
      </c>
      <c r="QOZ183" s="201" t="b">
        <f>IF(OR(AND('Validation summary'!$B$2="2022-23",QOZ182="In-period"),AND('Validation summary'!$B$2="2023-24",QOZ182="In-period"),AND('Validation summary'!$B$2="2024-25",QOZ182="In-period"),AND('Validation summary'!$B$2="2024-25",QOZ182="End of period",QOZ190="Revenue")),TRUE,FALSE)</f>
        <v>0</v>
      </c>
      <c r="QPA183" s="201" t="b">
        <f>IF(OR(AND('Validation summary'!$B$2="2022-23",QPA182="In-period"),AND('Validation summary'!$B$2="2023-24",QPA182="In-period"),AND('Validation summary'!$B$2="2024-25",QPA182="In-period"),AND('Validation summary'!$B$2="2024-25",QPA182="End of period",QPA190="Revenue")),TRUE,FALSE)</f>
        <v>0</v>
      </c>
      <c r="QPB183" s="201" t="b">
        <f>IF(OR(AND('Validation summary'!$B$2="2022-23",QPB182="In-period"),AND('Validation summary'!$B$2="2023-24",QPB182="In-period"),AND('Validation summary'!$B$2="2024-25",QPB182="In-period"),AND('Validation summary'!$B$2="2024-25",QPB182="End of period",QPB190="Revenue")),TRUE,FALSE)</f>
        <v>0</v>
      </c>
      <c r="QPC183" s="201" t="b">
        <f>IF(OR(AND('Validation summary'!$B$2="2022-23",QPC182="In-period"),AND('Validation summary'!$B$2="2023-24",QPC182="In-period"),AND('Validation summary'!$B$2="2024-25",QPC182="In-period"),AND('Validation summary'!$B$2="2024-25",QPC182="End of period",QPC190="Revenue")),TRUE,FALSE)</f>
        <v>0</v>
      </c>
      <c r="QPD183" s="201" t="b">
        <f>IF(OR(AND('Validation summary'!$B$2="2022-23",QPD182="In-period"),AND('Validation summary'!$B$2="2023-24",QPD182="In-period"),AND('Validation summary'!$B$2="2024-25",QPD182="In-period"),AND('Validation summary'!$B$2="2024-25",QPD182="End of period",QPD190="Revenue")),TRUE,FALSE)</f>
        <v>0</v>
      </c>
      <c r="QPE183" s="201" t="b">
        <f>IF(OR(AND('Validation summary'!$B$2="2022-23",QPE182="In-period"),AND('Validation summary'!$B$2="2023-24",QPE182="In-period"),AND('Validation summary'!$B$2="2024-25",QPE182="In-period"),AND('Validation summary'!$B$2="2024-25",QPE182="End of period",QPE190="Revenue")),TRUE,FALSE)</f>
        <v>0</v>
      </c>
      <c r="QPF183" s="201" t="b">
        <f>IF(OR(AND('Validation summary'!$B$2="2022-23",QPF182="In-period"),AND('Validation summary'!$B$2="2023-24",QPF182="In-period"),AND('Validation summary'!$B$2="2024-25",QPF182="In-period"),AND('Validation summary'!$B$2="2024-25",QPF182="End of period",QPF190="Revenue")),TRUE,FALSE)</f>
        <v>0</v>
      </c>
      <c r="QPG183" s="201" t="b">
        <f>IF(OR(AND('Validation summary'!$B$2="2022-23",QPG182="In-period"),AND('Validation summary'!$B$2="2023-24",QPG182="In-period"),AND('Validation summary'!$B$2="2024-25",QPG182="In-period"),AND('Validation summary'!$B$2="2024-25",QPG182="End of period",QPG190="Revenue")),TRUE,FALSE)</f>
        <v>0</v>
      </c>
      <c r="QPH183" s="201" t="b">
        <f>IF(OR(AND('Validation summary'!$B$2="2022-23",QPH182="In-period"),AND('Validation summary'!$B$2="2023-24",QPH182="In-period"),AND('Validation summary'!$B$2="2024-25",QPH182="In-period"),AND('Validation summary'!$B$2="2024-25",QPH182="End of period",QPH190="Revenue")),TRUE,FALSE)</f>
        <v>0</v>
      </c>
      <c r="QPI183" s="201" t="b">
        <f>IF(OR(AND('Validation summary'!$B$2="2022-23",QPI182="In-period"),AND('Validation summary'!$B$2="2023-24",QPI182="In-period"),AND('Validation summary'!$B$2="2024-25",QPI182="In-period"),AND('Validation summary'!$B$2="2024-25",QPI182="End of period",QPI190="Revenue")),TRUE,FALSE)</f>
        <v>0</v>
      </c>
      <c r="QPJ183" s="201" t="b">
        <f>IF(OR(AND('Validation summary'!$B$2="2022-23",QPJ182="In-period"),AND('Validation summary'!$B$2="2023-24",QPJ182="In-period"),AND('Validation summary'!$B$2="2024-25",QPJ182="In-period"),AND('Validation summary'!$B$2="2024-25",QPJ182="End of period",QPJ190="Revenue")),TRUE,FALSE)</f>
        <v>0</v>
      </c>
      <c r="QPK183" s="201" t="b">
        <f>IF(OR(AND('Validation summary'!$B$2="2022-23",QPK182="In-period"),AND('Validation summary'!$B$2="2023-24",QPK182="In-period"),AND('Validation summary'!$B$2="2024-25",QPK182="In-period"),AND('Validation summary'!$B$2="2024-25",QPK182="End of period",QPK190="Revenue")),TRUE,FALSE)</f>
        <v>0</v>
      </c>
      <c r="QPL183" s="201" t="b">
        <f>IF(OR(AND('Validation summary'!$B$2="2022-23",QPL182="In-period"),AND('Validation summary'!$B$2="2023-24",QPL182="In-period"),AND('Validation summary'!$B$2="2024-25",QPL182="In-period"),AND('Validation summary'!$B$2="2024-25",QPL182="End of period",QPL190="Revenue")),TRUE,FALSE)</f>
        <v>0</v>
      </c>
      <c r="QPM183" s="201" t="b">
        <f>IF(OR(AND('Validation summary'!$B$2="2022-23",QPM182="In-period"),AND('Validation summary'!$B$2="2023-24",QPM182="In-period"),AND('Validation summary'!$B$2="2024-25",QPM182="In-period"),AND('Validation summary'!$B$2="2024-25",QPM182="End of period",QPM190="Revenue")),TRUE,FALSE)</f>
        <v>0</v>
      </c>
      <c r="QPN183" s="201" t="b">
        <f>IF(OR(AND('Validation summary'!$B$2="2022-23",QPN182="In-period"),AND('Validation summary'!$B$2="2023-24",QPN182="In-period"),AND('Validation summary'!$B$2="2024-25",QPN182="In-period"),AND('Validation summary'!$B$2="2024-25",QPN182="End of period",QPN190="Revenue")),TRUE,FALSE)</f>
        <v>0</v>
      </c>
      <c r="QPO183" s="201" t="b">
        <f>IF(OR(AND('Validation summary'!$B$2="2022-23",QPO182="In-period"),AND('Validation summary'!$B$2="2023-24",QPO182="In-period"),AND('Validation summary'!$B$2="2024-25",QPO182="In-period"),AND('Validation summary'!$B$2="2024-25",QPO182="End of period",QPO190="Revenue")),TRUE,FALSE)</f>
        <v>0</v>
      </c>
      <c r="QPP183" s="201" t="b">
        <f>IF(OR(AND('Validation summary'!$B$2="2022-23",QPP182="In-period"),AND('Validation summary'!$B$2="2023-24",QPP182="In-period"),AND('Validation summary'!$B$2="2024-25",QPP182="In-period"),AND('Validation summary'!$B$2="2024-25",QPP182="End of period",QPP190="Revenue")),TRUE,FALSE)</f>
        <v>0</v>
      </c>
      <c r="QPQ183" s="201" t="b">
        <f>IF(OR(AND('Validation summary'!$B$2="2022-23",QPQ182="In-period"),AND('Validation summary'!$B$2="2023-24",QPQ182="In-period"),AND('Validation summary'!$B$2="2024-25",QPQ182="In-period"),AND('Validation summary'!$B$2="2024-25",QPQ182="End of period",QPQ190="Revenue")),TRUE,FALSE)</f>
        <v>0</v>
      </c>
      <c r="QPR183" s="201" t="b">
        <f>IF(OR(AND('Validation summary'!$B$2="2022-23",QPR182="In-period"),AND('Validation summary'!$B$2="2023-24",QPR182="In-period"),AND('Validation summary'!$B$2="2024-25",QPR182="In-period"),AND('Validation summary'!$B$2="2024-25",QPR182="End of period",QPR190="Revenue")),TRUE,FALSE)</f>
        <v>0</v>
      </c>
      <c r="QPS183" s="201" t="b">
        <f>IF(OR(AND('Validation summary'!$B$2="2022-23",QPS182="In-period"),AND('Validation summary'!$B$2="2023-24",QPS182="In-period"),AND('Validation summary'!$B$2="2024-25",QPS182="In-period"),AND('Validation summary'!$B$2="2024-25",QPS182="End of period",QPS190="Revenue")),TRUE,FALSE)</f>
        <v>0</v>
      </c>
      <c r="QPT183" s="201" t="b">
        <f>IF(OR(AND('Validation summary'!$B$2="2022-23",QPT182="In-period"),AND('Validation summary'!$B$2="2023-24",QPT182="In-period"),AND('Validation summary'!$B$2="2024-25",QPT182="In-period"),AND('Validation summary'!$B$2="2024-25",QPT182="End of period",QPT190="Revenue")),TRUE,FALSE)</f>
        <v>0</v>
      </c>
      <c r="QPU183" s="201" t="b">
        <f>IF(OR(AND('Validation summary'!$B$2="2022-23",QPU182="In-period"),AND('Validation summary'!$B$2="2023-24",QPU182="In-period"),AND('Validation summary'!$B$2="2024-25",QPU182="In-period"),AND('Validation summary'!$B$2="2024-25",QPU182="End of period",QPU190="Revenue")),TRUE,FALSE)</f>
        <v>0</v>
      </c>
      <c r="QPV183" s="201" t="b">
        <f>IF(OR(AND('Validation summary'!$B$2="2022-23",QPV182="In-period"),AND('Validation summary'!$B$2="2023-24",QPV182="In-period"),AND('Validation summary'!$B$2="2024-25",QPV182="In-period"),AND('Validation summary'!$B$2="2024-25",QPV182="End of period",QPV190="Revenue")),TRUE,FALSE)</f>
        <v>0</v>
      </c>
      <c r="QPW183" s="201" t="b">
        <f>IF(OR(AND('Validation summary'!$B$2="2022-23",QPW182="In-period"),AND('Validation summary'!$B$2="2023-24",QPW182="In-period"),AND('Validation summary'!$B$2="2024-25",QPW182="In-period"),AND('Validation summary'!$B$2="2024-25",QPW182="End of period",QPW190="Revenue")),TRUE,FALSE)</f>
        <v>0</v>
      </c>
      <c r="QPX183" s="201" t="b">
        <f>IF(OR(AND('Validation summary'!$B$2="2022-23",QPX182="In-period"),AND('Validation summary'!$B$2="2023-24",QPX182="In-period"),AND('Validation summary'!$B$2="2024-25",QPX182="In-period"),AND('Validation summary'!$B$2="2024-25",QPX182="End of period",QPX190="Revenue")),TRUE,FALSE)</f>
        <v>0</v>
      </c>
      <c r="QPY183" s="201" t="b">
        <f>IF(OR(AND('Validation summary'!$B$2="2022-23",QPY182="In-period"),AND('Validation summary'!$B$2="2023-24",QPY182="In-period"),AND('Validation summary'!$B$2="2024-25",QPY182="In-period"),AND('Validation summary'!$B$2="2024-25",QPY182="End of period",QPY190="Revenue")),TRUE,FALSE)</f>
        <v>0</v>
      </c>
      <c r="QPZ183" s="201" t="b">
        <f>IF(OR(AND('Validation summary'!$B$2="2022-23",QPZ182="In-period"),AND('Validation summary'!$B$2="2023-24",QPZ182="In-period"),AND('Validation summary'!$B$2="2024-25",QPZ182="In-period"),AND('Validation summary'!$B$2="2024-25",QPZ182="End of period",QPZ190="Revenue")),TRUE,FALSE)</f>
        <v>0</v>
      </c>
      <c r="QQA183" s="201" t="b">
        <f>IF(OR(AND('Validation summary'!$B$2="2022-23",QQA182="In-period"),AND('Validation summary'!$B$2="2023-24",QQA182="In-period"),AND('Validation summary'!$B$2="2024-25",QQA182="In-period"),AND('Validation summary'!$B$2="2024-25",QQA182="End of period",QQA190="Revenue")),TRUE,FALSE)</f>
        <v>0</v>
      </c>
      <c r="QQB183" s="201" t="b">
        <f>IF(OR(AND('Validation summary'!$B$2="2022-23",QQB182="In-period"),AND('Validation summary'!$B$2="2023-24",QQB182="In-period"),AND('Validation summary'!$B$2="2024-25",QQB182="In-period"),AND('Validation summary'!$B$2="2024-25",QQB182="End of period",QQB190="Revenue")),TRUE,FALSE)</f>
        <v>0</v>
      </c>
      <c r="QQC183" s="201" t="b">
        <f>IF(OR(AND('Validation summary'!$B$2="2022-23",QQC182="In-period"),AND('Validation summary'!$B$2="2023-24",QQC182="In-period"),AND('Validation summary'!$B$2="2024-25",QQC182="In-period"),AND('Validation summary'!$B$2="2024-25",QQC182="End of period",QQC190="Revenue")),TRUE,FALSE)</f>
        <v>0</v>
      </c>
      <c r="QQD183" s="201" t="b">
        <f>IF(OR(AND('Validation summary'!$B$2="2022-23",QQD182="In-period"),AND('Validation summary'!$B$2="2023-24",QQD182="In-period"),AND('Validation summary'!$B$2="2024-25",QQD182="In-period"),AND('Validation summary'!$B$2="2024-25",QQD182="End of period",QQD190="Revenue")),TRUE,FALSE)</f>
        <v>0</v>
      </c>
      <c r="QQE183" s="201" t="b">
        <f>IF(OR(AND('Validation summary'!$B$2="2022-23",QQE182="In-period"),AND('Validation summary'!$B$2="2023-24",QQE182="In-period"),AND('Validation summary'!$B$2="2024-25",QQE182="In-period"),AND('Validation summary'!$B$2="2024-25",QQE182="End of period",QQE190="Revenue")),TRUE,FALSE)</f>
        <v>0</v>
      </c>
      <c r="QQF183" s="201" t="b">
        <f>IF(OR(AND('Validation summary'!$B$2="2022-23",QQF182="In-period"),AND('Validation summary'!$B$2="2023-24",QQF182="In-period"),AND('Validation summary'!$B$2="2024-25",QQF182="In-period"),AND('Validation summary'!$B$2="2024-25",QQF182="End of period",QQF190="Revenue")),TRUE,FALSE)</f>
        <v>0</v>
      </c>
      <c r="QQG183" s="201" t="b">
        <f>IF(OR(AND('Validation summary'!$B$2="2022-23",QQG182="In-period"),AND('Validation summary'!$B$2="2023-24",QQG182="In-period"),AND('Validation summary'!$B$2="2024-25",QQG182="In-period"),AND('Validation summary'!$B$2="2024-25",QQG182="End of period",QQG190="Revenue")),TRUE,FALSE)</f>
        <v>0</v>
      </c>
      <c r="QQH183" s="201" t="b">
        <f>IF(OR(AND('Validation summary'!$B$2="2022-23",QQH182="In-period"),AND('Validation summary'!$B$2="2023-24",QQH182="In-period"),AND('Validation summary'!$B$2="2024-25",QQH182="In-period"),AND('Validation summary'!$B$2="2024-25",QQH182="End of period",QQH190="Revenue")),TRUE,FALSE)</f>
        <v>0</v>
      </c>
      <c r="QQI183" s="201" t="b">
        <f>IF(OR(AND('Validation summary'!$B$2="2022-23",QQI182="In-period"),AND('Validation summary'!$B$2="2023-24",QQI182="In-period"),AND('Validation summary'!$B$2="2024-25",QQI182="In-period"),AND('Validation summary'!$B$2="2024-25",QQI182="End of period",QQI190="Revenue")),TRUE,FALSE)</f>
        <v>0</v>
      </c>
      <c r="QQJ183" s="201" t="b">
        <f>IF(OR(AND('Validation summary'!$B$2="2022-23",QQJ182="In-period"),AND('Validation summary'!$B$2="2023-24",QQJ182="In-period"),AND('Validation summary'!$B$2="2024-25",QQJ182="In-period"),AND('Validation summary'!$B$2="2024-25",QQJ182="End of period",QQJ190="Revenue")),TRUE,FALSE)</f>
        <v>0</v>
      </c>
      <c r="QQK183" s="201" t="b">
        <f>IF(OR(AND('Validation summary'!$B$2="2022-23",QQK182="In-period"),AND('Validation summary'!$B$2="2023-24",QQK182="In-period"),AND('Validation summary'!$B$2="2024-25",QQK182="In-period"),AND('Validation summary'!$B$2="2024-25",QQK182="End of period",QQK190="Revenue")),TRUE,FALSE)</f>
        <v>0</v>
      </c>
      <c r="QQL183" s="201" t="b">
        <f>IF(OR(AND('Validation summary'!$B$2="2022-23",QQL182="In-period"),AND('Validation summary'!$B$2="2023-24",QQL182="In-period"),AND('Validation summary'!$B$2="2024-25",QQL182="In-period"),AND('Validation summary'!$B$2="2024-25",QQL182="End of period",QQL190="Revenue")),TRUE,FALSE)</f>
        <v>0</v>
      </c>
      <c r="QQM183" s="201" t="b">
        <f>IF(OR(AND('Validation summary'!$B$2="2022-23",QQM182="In-period"),AND('Validation summary'!$B$2="2023-24",QQM182="In-period"),AND('Validation summary'!$B$2="2024-25",QQM182="In-period"),AND('Validation summary'!$B$2="2024-25",QQM182="End of period",QQM190="Revenue")),TRUE,FALSE)</f>
        <v>0</v>
      </c>
      <c r="QQN183" s="201" t="b">
        <f>IF(OR(AND('Validation summary'!$B$2="2022-23",QQN182="In-period"),AND('Validation summary'!$B$2="2023-24",QQN182="In-period"),AND('Validation summary'!$B$2="2024-25",QQN182="In-period"),AND('Validation summary'!$B$2="2024-25",QQN182="End of period",QQN190="Revenue")),TRUE,FALSE)</f>
        <v>0</v>
      </c>
      <c r="QQO183" s="201" t="b">
        <f>IF(OR(AND('Validation summary'!$B$2="2022-23",QQO182="In-period"),AND('Validation summary'!$B$2="2023-24",QQO182="In-period"),AND('Validation summary'!$B$2="2024-25",QQO182="In-period"),AND('Validation summary'!$B$2="2024-25",QQO182="End of period",QQO190="Revenue")),TRUE,FALSE)</f>
        <v>0</v>
      </c>
      <c r="QQP183" s="201" t="b">
        <f>IF(OR(AND('Validation summary'!$B$2="2022-23",QQP182="In-period"),AND('Validation summary'!$B$2="2023-24",QQP182="In-period"),AND('Validation summary'!$B$2="2024-25",QQP182="In-period"),AND('Validation summary'!$B$2="2024-25",QQP182="End of period",QQP190="Revenue")),TRUE,FALSE)</f>
        <v>0</v>
      </c>
      <c r="QQQ183" s="201" t="b">
        <f>IF(OR(AND('Validation summary'!$B$2="2022-23",QQQ182="In-period"),AND('Validation summary'!$B$2="2023-24",QQQ182="In-period"),AND('Validation summary'!$B$2="2024-25",QQQ182="In-period"),AND('Validation summary'!$B$2="2024-25",QQQ182="End of period",QQQ190="Revenue")),TRUE,FALSE)</f>
        <v>0</v>
      </c>
      <c r="QQR183" s="201" t="b">
        <f>IF(OR(AND('Validation summary'!$B$2="2022-23",QQR182="In-period"),AND('Validation summary'!$B$2="2023-24",QQR182="In-period"),AND('Validation summary'!$B$2="2024-25",QQR182="In-period"),AND('Validation summary'!$B$2="2024-25",QQR182="End of period",QQR190="Revenue")),TRUE,FALSE)</f>
        <v>0</v>
      </c>
      <c r="QQS183" s="201" t="b">
        <f>IF(OR(AND('Validation summary'!$B$2="2022-23",QQS182="In-period"),AND('Validation summary'!$B$2="2023-24",QQS182="In-period"),AND('Validation summary'!$B$2="2024-25",QQS182="In-period"),AND('Validation summary'!$B$2="2024-25",QQS182="End of period",QQS190="Revenue")),TRUE,FALSE)</f>
        <v>0</v>
      </c>
      <c r="QQT183" s="201" t="b">
        <f>IF(OR(AND('Validation summary'!$B$2="2022-23",QQT182="In-period"),AND('Validation summary'!$B$2="2023-24",QQT182="In-period"),AND('Validation summary'!$B$2="2024-25",QQT182="In-period"),AND('Validation summary'!$B$2="2024-25",QQT182="End of period",QQT190="Revenue")),TRUE,FALSE)</f>
        <v>0</v>
      </c>
      <c r="QQU183" s="201" t="b">
        <f>IF(OR(AND('Validation summary'!$B$2="2022-23",QQU182="In-period"),AND('Validation summary'!$B$2="2023-24",QQU182="In-period"),AND('Validation summary'!$B$2="2024-25",QQU182="In-period"),AND('Validation summary'!$B$2="2024-25",QQU182="End of period",QQU190="Revenue")),TRUE,FALSE)</f>
        <v>0</v>
      </c>
      <c r="QQV183" s="201" t="b">
        <f>IF(OR(AND('Validation summary'!$B$2="2022-23",QQV182="In-period"),AND('Validation summary'!$B$2="2023-24",QQV182="In-period"),AND('Validation summary'!$B$2="2024-25",QQV182="In-period"),AND('Validation summary'!$B$2="2024-25",QQV182="End of period",QQV190="Revenue")),TRUE,FALSE)</f>
        <v>0</v>
      </c>
      <c r="QQW183" s="201" t="b">
        <f>IF(OR(AND('Validation summary'!$B$2="2022-23",QQW182="In-period"),AND('Validation summary'!$B$2="2023-24",QQW182="In-period"),AND('Validation summary'!$B$2="2024-25",QQW182="In-period"),AND('Validation summary'!$B$2="2024-25",QQW182="End of period",QQW190="Revenue")),TRUE,FALSE)</f>
        <v>0</v>
      </c>
      <c r="QQX183" s="201" t="b">
        <f>IF(OR(AND('Validation summary'!$B$2="2022-23",QQX182="In-period"),AND('Validation summary'!$B$2="2023-24",QQX182="In-period"),AND('Validation summary'!$B$2="2024-25",QQX182="In-period"),AND('Validation summary'!$B$2="2024-25",QQX182="End of period",QQX190="Revenue")),TRUE,FALSE)</f>
        <v>0</v>
      </c>
      <c r="QQY183" s="201" t="b">
        <f>IF(OR(AND('Validation summary'!$B$2="2022-23",QQY182="In-period"),AND('Validation summary'!$B$2="2023-24",QQY182="In-period"),AND('Validation summary'!$B$2="2024-25",QQY182="In-period"),AND('Validation summary'!$B$2="2024-25",QQY182="End of period",QQY190="Revenue")),TRUE,FALSE)</f>
        <v>0</v>
      </c>
      <c r="QQZ183" s="201" t="b">
        <f>IF(OR(AND('Validation summary'!$B$2="2022-23",QQZ182="In-period"),AND('Validation summary'!$B$2="2023-24",QQZ182="In-period"),AND('Validation summary'!$B$2="2024-25",QQZ182="In-period"),AND('Validation summary'!$B$2="2024-25",QQZ182="End of period",QQZ190="Revenue")),TRUE,FALSE)</f>
        <v>0</v>
      </c>
      <c r="QRA183" s="201" t="b">
        <f>IF(OR(AND('Validation summary'!$B$2="2022-23",QRA182="In-period"),AND('Validation summary'!$B$2="2023-24",QRA182="In-period"),AND('Validation summary'!$B$2="2024-25",QRA182="In-period"),AND('Validation summary'!$B$2="2024-25",QRA182="End of period",QRA190="Revenue")),TRUE,FALSE)</f>
        <v>0</v>
      </c>
      <c r="QRB183" s="201" t="b">
        <f>IF(OR(AND('Validation summary'!$B$2="2022-23",QRB182="In-period"),AND('Validation summary'!$B$2="2023-24",QRB182="In-period"),AND('Validation summary'!$B$2="2024-25",QRB182="In-period"),AND('Validation summary'!$B$2="2024-25",QRB182="End of period",QRB190="Revenue")),TRUE,FALSE)</f>
        <v>0</v>
      </c>
      <c r="QRC183" s="201" t="b">
        <f>IF(OR(AND('Validation summary'!$B$2="2022-23",QRC182="In-period"),AND('Validation summary'!$B$2="2023-24",QRC182="In-period"),AND('Validation summary'!$B$2="2024-25",QRC182="In-period"),AND('Validation summary'!$B$2="2024-25",QRC182="End of period",QRC190="Revenue")),TRUE,FALSE)</f>
        <v>0</v>
      </c>
      <c r="QRD183" s="201" t="b">
        <f>IF(OR(AND('Validation summary'!$B$2="2022-23",QRD182="In-period"),AND('Validation summary'!$B$2="2023-24",QRD182="In-period"),AND('Validation summary'!$B$2="2024-25",QRD182="In-period"),AND('Validation summary'!$B$2="2024-25",QRD182="End of period",QRD190="Revenue")),TRUE,FALSE)</f>
        <v>0</v>
      </c>
      <c r="QRE183" s="201" t="b">
        <f>IF(OR(AND('Validation summary'!$B$2="2022-23",QRE182="In-period"),AND('Validation summary'!$B$2="2023-24",QRE182="In-period"),AND('Validation summary'!$B$2="2024-25",QRE182="In-period"),AND('Validation summary'!$B$2="2024-25",QRE182="End of period",QRE190="Revenue")),TRUE,FALSE)</f>
        <v>0</v>
      </c>
      <c r="QRF183" s="201" t="b">
        <f>IF(OR(AND('Validation summary'!$B$2="2022-23",QRF182="In-period"),AND('Validation summary'!$B$2="2023-24",QRF182="In-period"),AND('Validation summary'!$B$2="2024-25",QRF182="In-period"),AND('Validation summary'!$B$2="2024-25",QRF182="End of period",QRF190="Revenue")),TRUE,FALSE)</f>
        <v>0</v>
      </c>
      <c r="QRG183" s="201" t="b">
        <f>IF(OR(AND('Validation summary'!$B$2="2022-23",QRG182="In-period"),AND('Validation summary'!$B$2="2023-24",QRG182="In-period"),AND('Validation summary'!$B$2="2024-25",QRG182="In-period"),AND('Validation summary'!$B$2="2024-25",QRG182="End of period",QRG190="Revenue")),TRUE,FALSE)</f>
        <v>0</v>
      </c>
      <c r="QRH183" s="201" t="b">
        <f>IF(OR(AND('Validation summary'!$B$2="2022-23",QRH182="In-period"),AND('Validation summary'!$B$2="2023-24",QRH182="In-period"),AND('Validation summary'!$B$2="2024-25",QRH182="In-period"),AND('Validation summary'!$B$2="2024-25",QRH182="End of period",QRH190="Revenue")),TRUE,FALSE)</f>
        <v>0</v>
      </c>
      <c r="QRI183" s="201" t="b">
        <f>IF(OR(AND('Validation summary'!$B$2="2022-23",QRI182="In-period"),AND('Validation summary'!$B$2="2023-24",QRI182="In-period"),AND('Validation summary'!$B$2="2024-25",QRI182="In-period"),AND('Validation summary'!$B$2="2024-25",QRI182="End of period",QRI190="Revenue")),TRUE,FALSE)</f>
        <v>0</v>
      </c>
      <c r="QRJ183" s="201" t="b">
        <f>IF(OR(AND('Validation summary'!$B$2="2022-23",QRJ182="In-period"),AND('Validation summary'!$B$2="2023-24",QRJ182="In-period"),AND('Validation summary'!$B$2="2024-25",QRJ182="In-period"),AND('Validation summary'!$B$2="2024-25",QRJ182="End of period",QRJ190="Revenue")),TRUE,FALSE)</f>
        <v>0</v>
      </c>
      <c r="QRK183" s="201" t="b">
        <f>IF(OR(AND('Validation summary'!$B$2="2022-23",QRK182="In-period"),AND('Validation summary'!$B$2="2023-24",QRK182="In-period"),AND('Validation summary'!$B$2="2024-25",QRK182="In-period"),AND('Validation summary'!$B$2="2024-25",QRK182="End of period",QRK190="Revenue")),TRUE,FALSE)</f>
        <v>0</v>
      </c>
      <c r="QRL183" s="201" t="b">
        <f>IF(OR(AND('Validation summary'!$B$2="2022-23",QRL182="In-period"),AND('Validation summary'!$B$2="2023-24",QRL182="In-period"),AND('Validation summary'!$B$2="2024-25",QRL182="In-period"),AND('Validation summary'!$B$2="2024-25",QRL182="End of period",QRL190="Revenue")),TRUE,FALSE)</f>
        <v>0</v>
      </c>
      <c r="QRM183" s="201" t="b">
        <f>IF(OR(AND('Validation summary'!$B$2="2022-23",QRM182="In-period"),AND('Validation summary'!$B$2="2023-24",QRM182="In-period"),AND('Validation summary'!$B$2="2024-25",QRM182="In-period"),AND('Validation summary'!$B$2="2024-25",QRM182="End of period",QRM190="Revenue")),TRUE,FALSE)</f>
        <v>0</v>
      </c>
      <c r="QRN183" s="201" t="b">
        <f>IF(OR(AND('Validation summary'!$B$2="2022-23",QRN182="In-period"),AND('Validation summary'!$B$2="2023-24",QRN182="In-period"),AND('Validation summary'!$B$2="2024-25",QRN182="In-period"),AND('Validation summary'!$B$2="2024-25",QRN182="End of period",QRN190="Revenue")),TRUE,FALSE)</f>
        <v>0</v>
      </c>
      <c r="QRO183" s="201" t="b">
        <f>IF(OR(AND('Validation summary'!$B$2="2022-23",QRO182="In-period"),AND('Validation summary'!$B$2="2023-24",QRO182="In-period"),AND('Validation summary'!$B$2="2024-25",QRO182="In-period"),AND('Validation summary'!$B$2="2024-25",QRO182="End of period",QRO190="Revenue")),TRUE,FALSE)</f>
        <v>0</v>
      </c>
      <c r="QRP183" s="201" t="b">
        <f>IF(OR(AND('Validation summary'!$B$2="2022-23",QRP182="In-period"),AND('Validation summary'!$B$2="2023-24",QRP182="In-period"),AND('Validation summary'!$B$2="2024-25",QRP182="In-period"),AND('Validation summary'!$B$2="2024-25",QRP182="End of period",QRP190="Revenue")),TRUE,FALSE)</f>
        <v>0</v>
      </c>
      <c r="QRQ183" s="201" t="b">
        <f>IF(OR(AND('Validation summary'!$B$2="2022-23",QRQ182="In-period"),AND('Validation summary'!$B$2="2023-24",QRQ182="In-period"),AND('Validation summary'!$B$2="2024-25",QRQ182="In-period"),AND('Validation summary'!$B$2="2024-25",QRQ182="End of period",QRQ190="Revenue")),TRUE,FALSE)</f>
        <v>0</v>
      </c>
      <c r="QRR183" s="201" t="b">
        <f>IF(OR(AND('Validation summary'!$B$2="2022-23",QRR182="In-period"),AND('Validation summary'!$B$2="2023-24",QRR182="In-period"),AND('Validation summary'!$B$2="2024-25",QRR182="In-period"),AND('Validation summary'!$B$2="2024-25",QRR182="End of period",QRR190="Revenue")),TRUE,FALSE)</f>
        <v>0</v>
      </c>
      <c r="QRS183" s="201" t="b">
        <f>IF(OR(AND('Validation summary'!$B$2="2022-23",QRS182="In-period"),AND('Validation summary'!$B$2="2023-24",QRS182="In-period"),AND('Validation summary'!$B$2="2024-25",QRS182="In-period"),AND('Validation summary'!$B$2="2024-25",QRS182="End of period",QRS190="Revenue")),TRUE,FALSE)</f>
        <v>0</v>
      </c>
      <c r="QRT183" s="201" t="b">
        <f>IF(OR(AND('Validation summary'!$B$2="2022-23",QRT182="In-period"),AND('Validation summary'!$B$2="2023-24",QRT182="In-period"),AND('Validation summary'!$B$2="2024-25",QRT182="In-period"),AND('Validation summary'!$B$2="2024-25",QRT182="End of period",QRT190="Revenue")),TRUE,FALSE)</f>
        <v>0</v>
      </c>
      <c r="QRU183" s="201" t="b">
        <f>IF(OR(AND('Validation summary'!$B$2="2022-23",QRU182="In-period"),AND('Validation summary'!$B$2="2023-24",QRU182="In-period"),AND('Validation summary'!$B$2="2024-25",QRU182="In-period"),AND('Validation summary'!$B$2="2024-25",QRU182="End of period",QRU190="Revenue")),TRUE,FALSE)</f>
        <v>0</v>
      </c>
      <c r="QRV183" s="201" t="b">
        <f>IF(OR(AND('Validation summary'!$B$2="2022-23",QRV182="In-period"),AND('Validation summary'!$B$2="2023-24",QRV182="In-period"),AND('Validation summary'!$B$2="2024-25",QRV182="In-period"),AND('Validation summary'!$B$2="2024-25",QRV182="End of period",QRV190="Revenue")),TRUE,FALSE)</f>
        <v>0</v>
      </c>
      <c r="QRW183" s="201" t="b">
        <f>IF(OR(AND('Validation summary'!$B$2="2022-23",QRW182="In-period"),AND('Validation summary'!$B$2="2023-24",QRW182="In-period"),AND('Validation summary'!$B$2="2024-25",QRW182="In-period"),AND('Validation summary'!$B$2="2024-25",QRW182="End of period",QRW190="Revenue")),TRUE,FALSE)</f>
        <v>0</v>
      </c>
      <c r="QRX183" s="201" t="b">
        <f>IF(OR(AND('Validation summary'!$B$2="2022-23",QRX182="In-period"),AND('Validation summary'!$B$2="2023-24",QRX182="In-period"),AND('Validation summary'!$B$2="2024-25",QRX182="In-period"),AND('Validation summary'!$B$2="2024-25",QRX182="End of period",QRX190="Revenue")),TRUE,FALSE)</f>
        <v>0</v>
      </c>
      <c r="QRY183" s="201" t="b">
        <f>IF(OR(AND('Validation summary'!$B$2="2022-23",QRY182="In-period"),AND('Validation summary'!$B$2="2023-24",QRY182="In-period"),AND('Validation summary'!$B$2="2024-25",QRY182="In-period"),AND('Validation summary'!$B$2="2024-25",QRY182="End of period",QRY190="Revenue")),TRUE,FALSE)</f>
        <v>0</v>
      </c>
      <c r="QRZ183" s="201" t="b">
        <f>IF(OR(AND('Validation summary'!$B$2="2022-23",QRZ182="In-period"),AND('Validation summary'!$B$2="2023-24",QRZ182="In-period"),AND('Validation summary'!$B$2="2024-25",QRZ182="In-period"),AND('Validation summary'!$B$2="2024-25",QRZ182="End of period",QRZ190="Revenue")),TRUE,FALSE)</f>
        <v>0</v>
      </c>
      <c r="QSA183" s="201" t="b">
        <f>IF(OR(AND('Validation summary'!$B$2="2022-23",QSA182="In-period"),AND('Validation summary'!$B$2="2023-24",QSA182="In-period"),AND('Validation summary'!$B$2="2024-25",QSA182="In-period"),AND('Validation summary'!$B$2="2024-25",QSA182="End of period",QSA190="Revenue")),TRUE,FALSE)</f>
        <v>0</v>
      </c>
      <c r="QSB183" s="201" t="b">
        <f>IF(OR(AND('Validation summary'!$B$2="2022-23",QSB182="In-period"),AND('Validation summary'!$B$2="2023-24",QSB182="In-period"),AND('Validation summary'!$B$2="2024-25",QSB182="In-period"),AND('Validation summary'!$B$2="2024-25",QSB182="End of period",QSB190="Revenue")),TRUE,FALSE)</f>
        <v>0</v>
      </c>
      <c r="QSC183" s="201" t="b">
        <f>IF(OR(AND('Validation summary'!$B$2="2022-23",QSC182="In-period"),AND('Validation summary'!$B$2="2023-24",QSC182="In-period"),AND('Validation summary'!$B$2="2024-25",QSC182="In-period"),AND('Validation summary'!$B$2="2024-25",QSC182="End of period",QSC190="Revenue")),TRUE,FALSE)</f>
        <v>0</v>
      </c>
      <c r="QSD183" s="201" t="b">
        <f>IF(OR(AND('Validation summary'!$B$2="2022-23",QSD182="In-period"),AND('Validation summary'!$B$2="2023-24",QSD182="In-period"),AND('Validation summary'!$B$2="2024-25",QSD182="In-period"),AND('Validation summary'!$B$2="2024-25",QSD182="End of period",QSD190="Revenue")),TRUE,FALSE)</f>
        <v>0</v>
      </c>
      <c r="QSE183" s="201" t="b">
        <f>IF(OR(AND('Validation summary'!$B$2="2022-23",QSE182="In-period"),AND('Validation summary'!$B$2="2023-24",QSE182="In-period"),AND('Validation summary'!$B$2="2024-25",QSE182="In-period"),AND('Validation summary'!$B$2="2024-25",QSE182="End of period",QSE190="Revenue")),TRUE,FALSE)</f>
        <v>0</v>
      </c>
      <c r="QSF183" s="201" t="b">
        <f>IF(OR(AND('Validation summary'!$B$2="2022-23",QSF182="In-period"),AND('Validation summary'!$B$2="2023-24",QSF182="In-period"),AND('Validation summary'!$B$2="2024-25",QSF182="In-period"),AND('Validation summary'!$B$2="2024-25",QSF182="End of period",QSF190="Revenue")),TRUE,FALSE)</f>
        <v>0</v>
      </c>
      <c r="QSG183" s="201" t="b">
        <f>IF(OR(AND('Validation summary'!$B$2="2022-23",QSG182="In-period"),AND('Validation summary'!$B$2="2023-24",QSG182="In-period"),AND('Validation summary'!$B$2="2024-25",QSG182="In-period"),AND('Validation summary'!$B$2="2024-25",QSG182="End of period",QSG190="Revenue")),TRUE,FALSE)</f>
        <v>0</v>
      </c>
      <c r="QSH183" s="201" t="b">
        <f>IF(OR(AND('Validation summary'!$B$2="2022-23",QSH182="In-period"),AND('Validation summary'!$B$2="2023-24",QSH182="In-period"),AND('Validation summary'!$B$2="2024-25",QSH182="In-period"),AND('Validation summary'!$B$2="2024-25",QSH182="End of period",QSH190="Revenue")),TRUE,FALSE)</f>
        <v>0</v>
      </c>
      <c r="QSI183" s="201" t="b">
        <f>IF(OR(AND('Validation summary'!$B$2="2022-23",QSI182="In-period"),AND('Validation summary'!$B$2="2023-24",QSI182="In-period"),AND('Validation summary'!$B$2="2024-25",QSI182="In-period"),AND('Validation summary'!$B$2="2024-25",QSI182="End of period",QSI190="Revenue")),TRUE,FALSE)</f>
        <v>0</v>
      </c>
      <c r="QSJ183" s="201" t="b">
        <f>IF(OR(AND('Validation summary'!$B$2="2022-23",QSJ182="In-period"),AND('Validation summary'!$B$2="2023-24",QSJ182="In-period"),AND('Validation summary'!$B$2="2024-25",QSJ182="In-period"),AND('Validation summary'!$B$2="2024-25",QSJ182="End of period",QSJ190="Revenue")),TRUE,FALSE)</f>
        <v>0</v>
      </c>
      <c r="QSK183" s="201" t="b">
        <f>IF(OR(AND('Validation summary'!$B$2="2022-23",QSK182="In-period"),AND('Validation summary'!$B$2="2023-24",QSK182="In-period"),AND('Validation summary'!$B$2="2024-25",QSK182="In-period"),AND('Validation summary'!$B$2="2024-25",QSK182="End of period",QSK190="Revenue")),TRUE,FALSE)</f>
        <v>0</v>
      </c>
      <c r="QSL183" s="201" t="b">
        <f>IF(OR(AND('Validation summary'!$B$2="2022-23",QSL182="In-period"),AND('Validation summary'!$B$2="2023-24",QSL182="In-period"),AND('Validation summary'!$B$2="2024-25",QSL182="In-period"),AND('Validation summary'!$B$2="2024-25",QSL182="End of period",QSL190="Revenue")),TRUE,FALSE)</f>
        <v>0</v>
      </c>
      <c r="QSM183" s="201" t="b">
        <f>IF(OR(AND('Validation summary'!$B$2="2022-23",QSM182="In-period"),AND('Validation summary'!$B$2="2023-24",QSM182="In-period"),AND('Validation summary'!$B$2="2024-25",QSM182="In-period"),AND('Validation summary'!$B$2="2024-25",QSM182="End of period",QSM190="Revenue")),TRUE,FALSE)</f>
        <v>0</v>
      </c>
      <c r="QSN183" s="201" t="b">
        <f>IF(OR(AND('Validation summary'!$B$2="2022-23",QSN182="In-period"),AND('Validation summary'!$B$2="2023-24",QSN182="In-period"),AND('Validation summary'!$B$2="2024-25",QSN182="In-period"),AND('Validation summary'!$B$2="2024-25",QSN182="End of period",QSN190="Revenue")),TRUE,FALSE)</f>
        <v>0</v>
      </c>
      <c r="QSO183" s="201" t="b">
        <f>IF(OR(AND('Validation summary'!$B$2="2022-23",QSO182="In-period"),AND('Validation summary'!$B$2="2023-24",QSO182="In-period"),AND('Validation summary'!$B$2="2024-25",QSO182="In-period"),AND('Validation summary'!$B$2="2024-25",QSO182="End of period",QSO190="Revenue")),TRUE,FALSE)</f>
        <v>0</v>
      </c>
      <c r="QSP183" s="201" t="b">
        <f>IF(OR(AND('Validation summary'!$B$2="2022-23",QSP182="In-period"),AND('Validation summary'!$B$2="2023-24",QSP182="In-period"),AND('Validation summary'!$B$2="2024-25",QSP182="In-period"),AND('Validation summary'!$B$2="2024-25",QSP182="End of period",QSP190="Revenue")),TRUE,FALSE)</f>
        <v>0</v>
      </c>
      <c r="QSQ183" s="201" t="b">
        <f>IF(OR(AND('Validation summary'!$B$2="2022-23",QSQ182="In-period"),AND('Validation summary'!$B$2="2023-24",QSQ182="In-period"),AND('Validation summary'!$B$2="2024-25",QSQ182="In-period"),AND('Validation summary'!$B$2="2024-25",QSQ182="End of period",QSQ190="Revenue")),TRUE,FALSE)</f>
        <v>0</v>
      </c>
      <c r="QSR183" s="201" t="b">
        <f>IF(OR(AND('Validation summary'!$B$2="2022-23",QSR182="In-period"),AND('Validation summary'!$B$2="2023-24",QSR182="In-period"),AND('Validation summary'!$B$2="2024-25",QSR182="In-period"),AND('Validation summary'!$B$2="2024-25",QSR182="End of period",QSR190="Revenue")),TRUE,FALSE)</f>
        <v>0</v>
      </c>
      <c r="QSS183" s="201" t="b">
        <f>IF(OR(AND('Validation summary'!$B$2="2022-23",QSS182="In-period"),AND('Validation summary'!$B$2="2023-24",QSS182="In-period"),AND('Validation summary'!$B$2="2024-25",QSS182="In-period"),AND('Validation summary'!$B$2="2024-25",QSS182="End of period",QSS190="Revenue")),TRUE,FALSE)</f>
        <v>0</v>
      </c>
      <c r="QST183" s="201" t="b">
        <f>IF(OR(AND('Validation summary'!$B$2="2022-23",QST182="In-period"),AND('Validation summary'!$B$2="2023-24",QST182="In-period"),AND('Validation summary'!$B$2="2024-25",QST182="In-period"),AND('Validation summary'!$B$2="2024-25",QST182="End of period",QST190="Revenue")),TRUE,FALSE)</f>
        <v>0</v>
      </c>
      <c r="QSU183" s="201" t="b">
        <f>IF(OR(AND('Validation summary'!$B$2="2022-23",QSU182="In-period"),AND('Validation summary'!$B$2="2023-24",QSU182="In-period"),AND('Validation summary'!$B$2="2024-25",QSU182="In-period"),AND('Validation summary'!$B$2="2024-25",QSU182="End of period",QSU190="Revenue")),TRUE,FALSE)</f>
        <v>0</v>
      </c>
      <c r="QSV183" s="201" t="b">
        <f>IF(OR(AND('Validation summary'!$B$2="2022-23",QSV182="In-period"),AND('Validation summary'!$B$2="2023-24",QSV182="In-period"),AND('Validation summary'!$B$2="2024-25",QSV182="In-period"),AND('Validation summary'!$B$2="2024-25",QSV182="End of period",QSV190="Revenue")),TRUE,FALSE)</f>
        <v>0</v>
      </c>
      <c r="QSW183" s="201" t="b">
        <f>IF(OR(AND('Validation summary'!$B$2="2022-23",QSW182="In-period"),AND('Validation summary'!$B$2="2023-24",QSW182="In-period"),AND('Validation summary'!$B$2="2024-25",QSW182="In-period"),AND('Validation summary'!$B$2="2024-25",QSW182="End of period",QSW190="Revenue")),TRUE,FALSE)</f>
        <v>0</v>
      </c>
      <c r="QSX183" s="201" t="b">
        <f>IF(OR(AND('Validation summary'!$B$2="2022-23",QSX182="In-period"),AND('Validation summary'!$B$2="2023-24",QSX182="In-period"),AND('Validation summary'!$B$2="2024-25",QSX182="In-period"),AND('Validation summary'!$B$2="2024-25",QSX182="End of period",QSX190="Revenue")),TRUE,FALSE)</f>
        <v>0</v>
      </c>
      <c r="QSY183" s="201" t="b">
        <f>IF(OR(AND('Validation summary'!$B$2="2022-23",QSY182="In-period"),AND('Validation summary'!$B$2="2023-24",QSY182="In-period"),AND('Validation summary'!$B$2="2024-25",QSY182="In-period"),AND('Validation summary'!$B$2="2024-25",QSY182="End of period",QSY190="Revenue")),TRUE,FALSE)</f>
        <v>0</v>
      </c>
      <c r="QSZ183" s="201" t="b">
        <f>IF(OR(AND('Validation summary'!$B$2="2022-23",QSZ182="In-period"),AND('Validation summary'!$B$2="2023-24",QSZ182="In-period"),AND('Validation summary'!$B$2="2024-25",QSZ182="In-period"),AND('Validation summary'!$B$2="2024-25",QSZ182="End of period",QSZ190="Revenue")),TRUE,FALSE)</f>
        <v>0</v>
      </c>
      <c r="QTA183" s="201" t="b">
        <f>IF(OR(AND('Validation summary'!$B$2="2022-23",QTA182="In-period"),AND('Validation summary'!$B$2="2023-24",QTA182="In-period"),AND('Validation summary'!$B$2="2024-25",QTA182="In-period"),AND('Validation summary'!$B$2="2024-25",QTA182="End of period",QTA190="Revenue")),TRUE,FALSE)</f>
        <v>0</v>
      </c>
      <c r="QTB183" s="201" t="b">
        <f>IF(OR(AND('Validation summary'!$B$2="2022-23",QTB182="In-period"),AND('Validation summary'!$B$2="2023-24",QTB182="In-period"),AND('Validation summary'!$B$2="2024-25",QTB182="In-period"),AND('Validation summary'!$B$2="2024-25",QTB182="End of period",QTB190="Revenue")),TRUE,FALSE)</f>
        <v>0</v>
      </c>
      <c r="QTC183" s="201" t="b">
        <f>IF(OR(AND('Validation summary'!$B$2="2022-23",QTC182="In-period"),AND('Validation summary'!$B$2="2023-24",QTC182="In-period"),AND('Validation summary'!$B$2="2024-25",QTC182="In-period"),AND('Validation summary'!$B$2="2024-25",QTC182="End of period",QTC190="Revenue")),TRUE,FALSE)</f>
        <v>0</v>
      </c>
      <c r="QTD183" s="201" t="b">
        <f>IF(OR(AND('Validation summary'!$B$2="2022-23",QTD182="In-period"),AND('Validation summary'!$B$2="2023-24",QTD182="In-period"),AND('Validation summary'!$B$2="2024-25",QTD182="In-period"),AND('Validation summary'!$B$2="2024-25",QTD182="End of period",QTD190="Revenue")),TRUE,FALSE)</f>
        <v>0</v>
      </c>
      <c r="QTE183" s="201" t="b">
        <f>IF(OR(AND('Validation summary'!$B$2="2022-23",QTE182="In-period"),AND('Validation summary'!$B$2="2023-24",QTE182="In-period"),AND('Validation summary'!$B$2="2024-25",QTE182="In-period"),AND('Validation summary'!$B$2="2024-25",QTE182="End of period",QTE190="Revenue")),TRUE,FALSE)</f>
        <v>0</v>
      </c>
      <c r="QTF183" s="201" t="b">
        <f>IF(OR(AND('Validation summary'!$B$2="2022-23",QTF182="In-period"),AND('Validation summary'!$B$2="2023-24",QTF182="In-period"),AND('Validation summary'!$B$2="2024-25",QTF182="In-period"),AND('Validation summary'!$B$2="2024-25",QTF182="End of period",QTF190="Revenue")),TRUE,FALSE)</f>
        <v>0</v>
      </c>
      <c r="QTG183" s="201" t="b">
        <f>IF(OR(AND('Validation summary'!$B$2="2022-23",QTG182="In-period"),AND('Validation summary'!$B$2="2023-24",QTG182="In-period"),AND('Validation summary'!$B$2="2024-25",QTG182="In-period"),AND('Validation summary'!$B$2="2024-25",QTG182="End of period",QTG190="Revenue")),TRUE,FALSE)</f>
        <v>0</v>
      </c>
      <c r="QTH183" s="201" t="b">
        <f>IF(OR(AND('Validation summary'!$B$2="2022-23",QTH182="In-period"),AND('Validation summary'!$B$2="2023-24",QTH182="In-period"),AND('Validation summary'!$B$2="2024-25",QTH182="In-period"),AND('Validation summary'!$B$2="2024-25",QTH182="End of period",QTH190="Revenue")),TRUE,FALSE)</f>
        <v>0</v>
      </c>
      <c r="QTI183" s="201" t="b">
        <f>IF(OR(AND('Validation summary'!$B$2="2022-23",QTI182="In-period"),AND('Validation summary'!$B$2="2023-24",QTI182="In-period"),AND('Validation summary'!$B$2="2024-25",QTI182="In-period"),AND('Validation summary'!$B$2="2024-25",QTI182="End of period",QTI190="Revenue")),TRUE,FALSE)</f>
        <v>0</v>
      </c>
      <c r="QTJ183" s="201" t="b">
        <f>IF(OR(AND('Validation summary'!$B$2="2022-23",QTJ182="In-period"),AND('Validation summary'!$B$2="2023-24",QTJ182="In-period"),AND('Validation summary'!$B$2="2024-25",QTJ182="In-period"),AND('Validation summary'!$B$2="2024-25",QTJ182="End of period",QTJ190="Revenue")),TRUE,FALSE)</f>
        <v>0</v>
      </c>
      <c r="QTK183" s="201" t="b">
        <f>IF(OR(AND('Validation summary'!$B$2="2022-23",QTK182="In-period"),AND('Validation summary'!$B$2="2023-24",QTK182="In-period"),AND('Validation summary'!$B$2="2024-25",QTK182="In-period"),AND('Validation summary'!$B$2="2024-25",QTK182="End of period",QTK190="Revenue")),TRUE,FALSE)</f>
        <v>0</v>
      </c>
      <c r="QTL183" s="201" t="b">
        <f>IF(OR(AND('Validation summary'!$B$2="2022-23",QTL182="In-period"),AND('Validation summary'!$B$2="2023-24",QTL182="In-period"),AND('Validation summary'!$B$2="2024-25",QTL182="In-period"),AND('Validation summary'!$B$2="2024-25",QTL182="End of period",QTL190="Revenue")),TRUE,FALSE)</f>
        <v>0</v>
      </c>
      <c r="QTM183" s="201" t="b">
        <f>IF(OR(AND('Validation summary'!$B$2="2022-23",QTM182="In-period"),AND('Validation summary'!$B$2="2023-24",QTM182="In-period"),AND('Validation summary'!$B$2="2024-25",QTM182="In-period"),AND('Validation summary'!$B$2="2024-25",QTM182="End of period",QTM190="Revenue")),TRUE,FALSE)</f>
        <v>0</v>
      </c>
      <c r="QTN183" s="201" t="b">
        <f>IF(OR(AND('Validation summary'!$B$2="2022-23",QTN182="In-period"),AND('Validation summary'!$B$2="2023-24",QTN182="In-period"),AND('Validation summary'!$B$2="2024-25",QTN182="In-period"),AND('Validation summary'!$B$2="2024-25",QTN182="End of period",QTN190="Revenue")),TRUE,FALSE)</f>
        <v>0</v>
      </c>
      <c r="QTO183" s="201" t="b">
        <f>IF(OR(AND('Validation summary'!$B$2="2022-23",QTO182="In-period"),AND('Validation summary'!$B$2="2023-24",QTO182="In-period"),AND('Validation summary'!$B$2="2024-25",QTO182="In-period"),AND('Validation summary'!$B$2="2024-25",QTO182="End of period",QTO190="Revenue")),TRUE,FALSE)</f>
        <v>0</v>
      </c>
      <c r="QTP183" s="201" t="b">
        <f>IF(OR(AND('Validation summary'!$B$2="2022-23",QTP182="In-period"),AND('Validation summary'!$B$2="2023-24",QTP182="In-period"),AND('Validation summary'!$B$2="2024-25",QTP182="In-period"),AND('Validation summary'!$B$2="2024-25",QTP182="End of period",QTP190="Revenue")),TRUE,FALSE)</f>
        <v>0</v>
      </c>
      <c r="QTQ183" s="201" t="b">
        <f>IF(OR(AND('Validation summary'!$B$2="2022-23",QTQ182="In-period"),AND('Validation summary'!$B$2="2023-24",QTQ182="In-period"),AND('Validation summary'!$B$2="2024-25",QTQ182="In-period"),AND('Validation summary'!$B$2="2024-25",QTQ182="End of period",QTQ190="Revenue")),TRUE,FALSE)</f>
        <v>0</v>
      </c>
      <c r="QTR183" s="201" t="b">
        <f>IF(OR(AND('Validation summary'!$B$2="2022-23",QTR182="In-period"),AND('Validation summary'!$B$2="2023-24",QTR182="In-period"),AND('Validation summary'!$B$2="2024-25",QTR182="In-period"),AND('Validation summary'!$B$2="2024-25",QTR182="End of period",QTR190="Revenue")),TRUE,FALSE)</f>
        <v>0</v>
      </c>
      <c r="QTS183" s="201" t="b">
        <f>IF(OR(AND('Validation summary'!$B$2="2022-23",QTS182="In-period"),AND('Validation summary'!$B$2="2023-24",QTS182="In-period"),AND('Validation summary'!$B$2="2024-25",QTS182="In-period"),AND('Validation summary'!$B$2="2024-25",QTS182="End of period",QTS190="Revenue")),TRUE,FALSE)</f>
        <v>0</v>
      </c>
      <c r="QTT183" s="201" t="b">
        <f>IF(OR(AND('Validation summary'!$B$2="2022-23",QTT182="In-period"),AND('Validation summary'!$B$2="2023-24",QTT182="In-period"),AND('Validation summary'!$B$2="2024-25",QTT182="In-period"),AND('Validation summary'!$B$2="2024-25",QTT182="End of period",QTT190="Revenue")),TRUE,FALSE)</f>
        <v>0</v>
      </c>
      <c r="QTU183" s="201" t="b">
        <f>IF(OR(AND('Validation summary'!$B$2="2022-23",QTU182="In-period"),AND('Validation summary'!$B$2="2023-24",QTU182="In-period"),AND('Validation summary'!$B$2="2024-25",QTU182="In-period"),AND('Validation summary'!$B$2="2024-25",QTU182="End of period",QTU190="Revenue")),TRUE,FALSE)</f>
        <v>0</v>
      </c>
      <c r="QTV183" s="201" t="b">
        <f>IF(OR(AND('Validation summary'!$B$2="2022-23",QTV182="In-period"),AND('Validation summary'!$B$2="2023-24",QTV182="In-period"),AND('Validation summary'!$B$2="2024-25",QTV182="In-period"),AND('Validation summary'!$B$2="2024-25",QTV182="End of period",QTV190="Revenue")),TRUE,FALSE)</f>
        <v>0</v>
      </c>
      <c r="QTW183" s="201" t="b">
        <f>IF(OR(AND('Validation summary'!$B$2="2022-23",QTW182="In-period"),AND('Validation summary'!$B$2="2023-24",QTW182="In-period"),AND('Validation summary'!$B$2="2024-25",QTW182="In-period"),AND('Validation summary'!$B$2="2024-25",QTW182="End of period",QTW190="Revenue")),TRUE,FALSE)</f>
        <v>0</v>
      </c>
      <c r="QTX183" s="201" t="b">
        <f>IF(OR(AND('Validation summary'!$B$2="2022-23",QTX182="In-period"),AND('Validation summary'!$B$2="2023-24",QTX182="In-period"),AND('Validation summary'!$B$2="2024-25",QTX182="In-period"),AND('Validation summary'!$B$2="2024-25",QTX182="End of period",QTX190="Revenue")),TRUE,FALSE)</f>
        <v>0</v>
      </c>
      <c r="QTY183" s="201" t="b">
        <f>IF(OR(AND('Validation summary'!$B$2="2022-23",QTY182="In-period"),AND('Validation summary'!$B$2="2023-24",QTY182="In-period"),AND('Validation summary'!$B$2="2024-25",QTY182="In-period"),AND('Validation summary'!$B$2="2024-25",QTY182="End of period",QTY190="Revenue")),TRUE,FALSE)</f>
        <v>0</v>
      </c>
      <c r="QTZ183" s="201" t="b">
        <f>IF(OR(AND('Validation summary'!$B$2="2022-23",QTZ182="In-period"),AND('Validation summary'!$B$2="2023-24",QTZ182="In-period"),AND('Validation summary'!$B$2="2024-25",QTZ182="In-period"),AND('Validation summary'!$B$2="2024-25",QTZ182="End of period",QTZ190="Revenue")),TRUE,FALSE)</f>
        <v>0</v>
      </c>
      <c r="QUA183" s="201" t="b">
        <f>IF(OR(AND('Validation summary'!$B$2="2022-23",QUA182="In-period"),AND('Validation summary'!$B$2="2023-24",QUA182="In-period"),AND('Validation summary'!$B$2="2024-25",QUA182="In-period"),AND('Validation summary'!$B$2="2024-25",QUA182="End of period",QUA190="Revenue")),TRUE,FALSE)</f>
        <v>0</v>
      </c>
      <c r="QUB183" s="201" t="b">
        <f>IF(OR(AND('Validation summary'!$B$2="2022-23",QUB182="In-period"),AND('Validation summary'!$B$2="2023-24",QUB182="In-period"),AND('Validation summary'!$B$2="2024-25",QUB182="In-period"),AND('Validation summary'!$B$2="2024-25",QUB182="End of period",QUB190="Revenue")),TRUE,FALSE)</f>
        <v>0</v>
      </c>
      <c r="QUC183" s="201" t="b">
        <f>IF(OR(AND('Validation summary'!$B$2="2022-23",QUC182="In-period"),AND('Validation summary'!$B$2="2023-24",QUC182="In-period"),AND('Validation summary'!$B$2="2024-25",QUC182="In-period"),AND('Validation summary'!$B$2="2024-25",QUC182="End of period",QUC190="Revenue")),TRUE,FALSE)</f>
        <v>0</v>
      </c>
      <c r="QUD183" s="201" t="b">
        <f>IF(OR(AND('Validation summary'!$B$2="2022-23",QUD182="In-period"),AND('Validation summary'!$B$2="2023-24",QUD182="In-period"),AND('Validation summary'!$B$2="2024-25",QUD182="In-period"),AND('Validation summary'!$B$2="2024-25",QUD182="End of period",QUD190="Revenue")),TRUE,FALSE)</f>
        <v>0</v>
      </c>
      <c r="QUE183" s="201" t="b">
        <f>IF(OR(AND('Validation summary'!$B$2="2022-23",QUE182="In-period"),AND('Validation summary'!$B$2="2023-24",QUE182="In-period"),AND('Validation summary'!$B$2="2024-25",QUE182="In-period"),AND('Validation summary'!$B$2="2024-25",QUE182="End of period",QUE190="Revenue")),TRUE,FALSE)</f>
        <v>0</v>
      </c>
      <c r="QUF183" s="201" t="b">
        <f>IF(OR(AND('Validation summary'!$B$2="2022-23",QUF182="In-period"),AND('Validation summary'!$B$2="2023-24",QUF182="In-period"),AND('Validation summary'!$B$2="2024-25",QUF182="In-period"),AND('Validation summary'!$B$2="2024-25",QUF182="End of period",QUF190="Revenue")),TRUE,FALSE)</f>
        <v>0</v>
      </c>
      <c r="QUG183" s="201" t="b">
        <f>IF(OR(AND('Validation summary'!$B$2="2022-23",QUG182="In-period"),AND('Validation summary'!$B$2="2023-24",QUG182="In-period"),AND('Validation summary'!$B$2="2024-25",QUG182="In-period"),AND('Validation summary'!$B$2="2024-25",QUG182="End of period",QUG190="Revenue")),TRUE,FALSE)</f>
        <v>0</v>
      </c>
      <c r="QUH183" s="201" t="b">
        <f>IF(OR(AND('Validation summary'!$B$2="2022-23",QUH182="In-period"),AND('Validation summary'!$B$2="2023-24",QUH182="In-period"),AND('Validation summary'!$B$2="2024-25",QUH182="In-period"),AND('Validation summary'!$B$2="2024-25",QUH182="End of period",QUH190="Revenue")),TRUE,FALSE)</f>
        <v>0</v>
      </c>
      <c r="QUI183" s="201" t="b">
        <f>IF(OR(AND('Validation summary'!$B$2="2022-23",QUI182="In-period"),AND('Validation summary'!$B$2="2023-24",QUI182="In-period"),AND('Validation summary'!$B$2="2024-25",QUI182="In-period"),AND('Validation summary'!$B$2="2024-25",QUI182="End of period",QUI190="Revenue")),TRUE,FALSE)</f>
        <v>0</v>
      </c>
      <c r="QUJ183" s="201" t="b">
        <f>IF(OR(AND('Validation summary'!$B$2="2022-23",QUJ182="In-period"),AND('Validation summary'!$B$2="2023-24",QUJ182="In-period"),AND('Validation summary'!$B$2="2024-25",QUJ182="In-period"),AND('Validation summary'!$B$2="2024-25",QUJ182="End of period",QUJ190="Revenue")),TRUE,FALSE)</f>
        <v>0</v>
      </c>
      <c r="QUK183" s="201" t="b">
        <f>IF(OR(AND('Validation summary'!$B$2="2022-23",QUK182="In-period"),AND('Validation summary'!$B$2="2023-24",QUK182="In-period"),AND('Validation summary'!$B$2="2024-25",QUK182="In-period"),AND('Validation summary'!$B$2="2024-25",QUK182="End of period",QUK190="Revenue")),TRUE,FALSE)</f>
        <v>0</v>
      </c>
      <c r="QUL183" s="201" t="b">
        <f>IF(OR(AND('Validation summary'!$B$2="2022-23",QUL182="In-period"),AND('Validation summary'!$B$2="2023-24",QUL182="In-period"),AND('Validation summary'!$B$2="2024-25",QUL182="In-period"),AND('Validation summary'!$B$2="2024-25",QUL182="End of period",QUL190="Revenue")),TRUE,FALSE)</f>
        <v>0</v>
      </c>
      <c r="QUM183" s="201" t="b">
        <f>IF(OR(AND('Validation summary'!$B$2="2022-23",QUM182="In-period"),AND('Validation summary'!$B$2="2023-24",QUM182="In-period"),AND('Validation summary'!$B$2="2024-25",QUM182="In-period"),AND('Validation summary'!$B$2="2024-25",QUM182="End of period",QUM190="Revenue")),TRUE,FALSE)</f>
        <v>0</v>
      </c>
      <c r="QUN183" s="201" t="b">
        <f>IF(OR(AND('Validation summary'!$B$2="2022-23",QUN182="In-period"),AND('Validation summary'!$B$2="2023-24",QUN182="In-period"),AND('Validation summary'!$B$2="2024-25",QUN182="In-period"),AND('Validation summary'!$B$2="2024-25",QUN182="End of period",QUN190="Revenue")),TRUE,FALSE)</f>
        <v>0</v>
      </c>
      <c r="QUO183" s="201" t="b">
        <f>IF(OR(AND('Validation summary'!$B$2="2022-23",QUO182="In-period"),AND('Validation summary'!$B$2="2023-24",QUO182="In-period"),AND('Validation summary'!$B$2="2024-25",QUO182="In-period"),AND('Validation summary'!$B$2="2024-25",QUO182="End of period",QUO190="Revenue")),TRUE,FALSE)</f>
        <v>0</v>
      </c>
      <c r="QUP183" s="201" t="b">
        <f>IF(OR(AND('Validation summary'!$B$2="2022-23",QUP182="In-period"),AND('Validation summary'!$B$2="2023-24",QUP182="In-period"),AND('Validation summary'!$B$2="2024-25",QUP182="In-period"),AND('Validation summary'!$B$2="2024-25",QUP182="End of period",QUP190="Revenue")),TRUE,FALSE)</f>
        <v>0</v>
      </c>
      <c r="QUQ183" s="201" t="b">
        <f>IF(OR(AND('Validation summary'!$B$2="2022-23",QUQ182="In-period"),AND('Validation summary'!$B$2="2023-24",QUQ182="In-period"),AND('Validation summary'!$B$2="2024-25",QUQ182="In-period"),AND('Validation summary'!$B$2="2024-25",QUQ182="End of period",QUQ190="Revenue")),TRUE,FALSE)</f>
        <v>0</v>
      </c>
      <c r="QUR183" s="201" t="b">
        <f>IF(OR(AND('Validation summary'!$B$2="2022-23",QUR182="In-period"),AND('Validation summary'!$B$2="2023-24",QUR182="In-period"),AND('Validation summary'!$B$2="2024-25",QUR182="In-period"),AND('Validation summary'!$B$2="2024-25",QUR182="End of period",QUR190="Revenue")),TRUE,FALSE)</f>
        <v>0</v>
      </c>
      <c r="QUS183" s="201" t="b">
        <f>IF(OR(AND('Validation summary'!$B$2="2022-23",QUS182="In-period"),AND('Validation summary'!$B$2="2023-24",QUS182="In-period"),AND('Validation summary'!$B$2="2024-25",QUS182="In-period"),AND('Validation summary'!$B$2="2024-25",QUS182="End of period",QUS190="Revenue")),TRUE,FALSE)</f>
        <v>0</v>
      </c>
      <c r="QUT183" s="201" t="b">
        <f>IF(OR(AND('Validation summary'!$B$2="2022-23",QUT182="In-period"),AND('Validation summary'!$B$2="2023-24",QUT182="In-period"),AND('Validation summary'!$B$2="2024-25",QUT182="In-period"),AND('Validation summary'!$B$2="2024-25",QUT182="End of period",QUT190="Revenue")),TRUE,FALSE)</f>
        <v>0</v>
      </c>
      <c r="QUU183" s="201" t="b">
        <f>IF(OR(AND('Validation summary'!$B$2="2022-23",QUU182="In-period"),AND('Validation summary'!$B$2="2023-24",QUU182="In-period"),AND('Validation summary'!$B$2="2024-25",QUU182="In-period"),AND('Validation summary'!$B$2="2024-25",QUU182="End of period",QUU190="Revenue")),TRUE,FALSE)</f>
        <v>0</v>
      </c>
      <c r="QUV183" s="201" t="b">
        <f>IF(OR(AND('Validation summary'!$B$2="2022-23",QUV182="In-period"),AND('Validation summary'!$B$2="2023-24",QUV182="In-period"),AND('Validation summary'!$B$2="2024-25",QUV182="In-period"),AND('Validation summary'!$B$2="2024-25",QUV182="End of period",QUV190="Revenue")),TRUE,FALSE)</f>
        <v>0</v>
      </c>
      <c r="QUW183" s="201" t="b">
        <f>IF(OR(AND('Validation summary'!$B$2="2022-23",QUW182="In-period"),AND('Validation summary'!$B$2="2023-24",QUW182="In-period"),AND('Validation summary'!$B$2="2024-25",QUW182="In-period"),AND('Validation summary'!$B$2="2024-25",QUW182="End of period",QUW190="Revenue")),TRUE,FALSE)</f>
        <v>0</v>
      </c>
      <c r="QUX183" s="201" t="b">
        <f>IF(OR(AND('Validation summary'!$B$2="2022-23",QUX182="In-period"),AND('Validation summary'!$B$2="2023-24",QUX182="In-period"),AND('Validation summary'!$B$2="2024-25",QUX182="In-period"),AND('Validation summary'!$B$2="2024-25",QUX182="End of period",QUX190="Revenue")),TRUE,FALSE)</f>
        <v>0</v>
      </c>
      <c r="QUY183" s="201" t="b">
        <f>IF(OR(AND('Validation summary'!$B$2="2022-23",QUY182="In-period"),AND('Validation summary'!$B$2="2023-24",QUY182="In-period"),AND('Validation summary'!$B$2="2024-25",QUY182="In-period"),AND('Validation summary'!$B$2="2024-25",QUY182="End of period",QUY190="Revenue")),TRUE,FALSE)</f>
        <v>0</v>
      </c>
      <c r="QUZ183" s="201" t="b">
        <f>IF(OR(AND('Validation summary'!$B$2="2022-23",QUZ182="In-period"),AND('Validation summary'!$B$2="2023-24",QUZ182="In-period"),AND('Validation summary'!$B$2="2024-25",QUZ182="In-period"),AND('Validation summary'!$B$2="2024-25",QUZ182="End of period",QUZ190="Revenue")),TRUE,FALSE)</f>
        <v>0</v>
      </c>
      <c r="QVA183" s="201" t="b">
        <f>IF(OR(AND('Validation summary'!$B$2="2022-23",QVA182="In-period"),AND('Validation summary'!$B$2="2023-24",QVA182="In-period"),AND('Validation summary'!$B$2="2024-25",QVA182="In-period"),AND('Validation summary'!$B$2="2024-25",QVA182="End of period",QVA190="Revenue")),TRUE,FALSE)</f>
        <v>0</v>
      </c>
      <c r="QVB183" s="201" t="b">
        <f>IF(OR(AND('Validation summary'!$B$2="2022-23",QVB182="In-period"),AND('Validation summary'!$B$2="2023-24",QVB182="In-period"),AND('Validation summary'!$B$2="2024-25",QVB182="In-period"),AND('Validation summary'!$B$2="2024-25",QVB182="End of period",QVB190="Revenue")),TRUE,FALSE)</f>
        <v>0</v>
      </c>
      <c r="QVC183" s="201" t="b">
        <f>IF(OR(AND('Validation summary'!$B$2="2022-23",QVC182="In-period"),AND('Validation summary'!$B$2="2023-24",QVC182="In-period"),AND('Validation summary'!$B$2="2024-25",QVC182="In-period"),AND('Validation summary'!$B$2="2024-25",QVC182="End of period",QVC190="Revenue")),TRUE,FALSE)</f>
        <v>0</v>
      </c>
      <c r="QVD183" s="201" t="b">
        <f>IF(OR(AND('Validation summary'!$B$2="2022-23",QVD182="In-period"),AND('Validation summary'!$B$2="2023-24",QVD182="In-period"),AND('Validation summary'!$B$2="2024-25",QVD182="In-period"),AND('Validation summary'!$B$2="2024-25",QVD182="End of period",QVD190="Revenue")),TRUE,FALSE)</f>
        <v>0</v>
      </c>
      <c r="QVE183" s="201" t="b">
        <f>IF(OR(AND('Validation summary'!$B$2="2022-23",QVE182="In-period"),AND('Validation summary'!$B$2="2023-24",QVE182="In-period"),AND('Validation summary'!$B$2="2024-25",QVE182="In-period"),AND('Validation summary'!$B$2="2024-25",QVE182="End of period",QVE190="Revenue")),TRUE,FALSE)</f>
        <v>0</v>
      </c>
      <c r="QVF183" s="201" t="b">
        <f>IF(OR(AND('Validation summary'!$B$2="2022-23",QVF182="In-period"),AND('Validation summary'!$B$2="2023-24",QVF182="In-period"),AND('Validation summary'!$B$2="2024-25",QVF182="In-period"),AND('Validation summary'!$B$2="2024-25",QVF182="End of period",QVF190="Revenue")),TRUE,FALSE)</f>
        <v>0</v>
      </c>
      <c r="QVG183" s="201" t="b">
        <f>IF(OR(AND('Validation summary'!$B$2="2022-23",QVG182="In-period"),AND('Validation summary'!$B$2="2023-24",QVG182="In-period"),AND('Validation summary'!$B$2="2024-25",QVG182="In-period"),AND('Validation summary'!$B$2="2024-25",QVG182="End of period",QVG190="Revenue")),TRUE,FALSE)</f>
        <v>0</v>
      </c>
      <c r="QVH183" s="201" t="b">
        <f>IF(OR(AND('Validation summary'!$B$2="2022-23",QVH182="In-period"),AND('Validation summary'!$B$2="2023-24",QVH182="In-period"),AND('Validation summary'!$B$2="2024-25",QVH182="In-period"),AND('Validation summary'!$B$2="2024-25",QVH182="End of period",QVH190="Revenue")),TRUE,FALSE)</f>
        <v>0</v>
      </c>
      <c r="QVI183" s="201" t="b">
        <f>IF(OR(AND('Validation summary'!$B$2="2022-23",QVI182="In-period"),AND('Validation summary'!$B$2="2023-24",QVI182="In-period"),AND('Validation summary'!$B$2="2024-25",QVI182="In-period"),AND('Validation summary'!$B$2="2024-25",QVI182="End of period",QVI190="Revenue")),TRUE,FALSE)</f>
        <v>0</v>
      </c>
      <c r="QVJ183" s="201" t="b">
        <f>IF(OR(AND('Validation summary'!$B$2="2022-23",QVJ182="In-period"),AND('Validation summary'!$B$2="2023-24",QVJ182="In-period"),AND('Validation summary'!$B$2="2024-25",QVJ182="In-period"),AND('Validation summary'!$B$2="2024-25",QVJ182="End of period",QVJ190="Revenue")),TRUE,FALSE)</f>
        <v>0</v>
      </c>
      <c r="QVK183" s="201" t="b">
        <f>IF(OR(AND('Validation summary'!$B$2="2022-23",QVK182="In-period"),AND('Validation summary'!$B$2="2023-24",QVK182="In-period"),AND('Validation summary'!$B$2="2024-25",QVK182="In-period"),AND('Validation summary'!$B$2="2024-25",QVK182="End of period",QVK190="Revenue")),TRUE,FALSE)</f>
        <v>0</v>
      </c>
      <c r="QVL183" s="201" t="b">
        <f>IF(OR(AND('Validation summary'!$B$2="2022-23",QVL182="In-period"),AND('Validation summary'!$B$2="2023-24",QVL182="In-period"),AND('Validation summary'!$B$2="2024-25",QVL182="In-period"),AND('Validation summary'!$B$2="2024-25",QVL182="End of period",QVL190="Revenue")),TRUE,FALSE)</f>
        <v>0</v>
      </c>
      <c r="QVM183" s="201" t="b">
        <f>IF(OR(AND('Validation summary'!$B$2="2022-23",QVM182="In-period"),AND('Validation summary'!$B$2="2023-24",QVM182="In-period"),AND('Validation summary'!$B$2="2024-25",QVM182="In-period"),AND('Validation summary'!$B$2="2024-25",QVM182="End of period",QVM190="Revenue")),TRUE,FALSE)</f>
        <v>0</v>
      </c>
      <c r="QVN183" s="201" t="b">
        <f>IF(OR(AND('Validation summary'!$B$2="2022-23",QVN182="In-period"),AND('Validation summary'!$B$2="2023-24",QVN182="In-period"),AND('Validation summary'!$B$2="2024-25",QVN182="In-period"),AND('Validation summary'!$B$2="2024-25",QVN182="End of period",QVN190="Revenue")),TRUE,FALSE)</f>
        <v>0</v>
      </c>
      <c r="QVO183" s="201" t="b">
        <f>IF(OR(AND('Validation summary'!$B$2="2022-23",QVO182="In-period"),AND('Validation summary'!$B$2="2023-24",QVO182="In-period"),AND('Validation summary'!$B$2="2024-25",QVO182="In-period"),AND('Validation summary'!$B$2="2024-25",QVO182="End of period",QVO190="Revenue")),TRUE,FALSE)</f>
        <v>0</v>
      </c>
      <c r="QVP183" s="201" t="b">
        <f>IF(OR(AND('Validation summary'!$B$2="2022-23",QVP182="In-period"),AND('Validation summary'!$B$2="2023-24",QVP182="In-period"),AND('Validation summary'!$B$2="2024-25",QVP182="In-period"),AND('Validation summary'!$B$2="2024-25",QVP182="End of period",QVP190="Revenue")),TRUE,FALSE)</f>
        <v>0</v>
      </c>
      <c r="QVQ183" s="201" t="b">
        <f>IF(OR(AND('Validation summary'!$B$2="2022-23",QVQ182="In-period"),AND('Validation summary'!$B$2="2023-24",QVQ182="In-period"),AND('Validation summary'!$B$2="2024-25",QVQ182="In-period"),AND('Validation summary'!$B$2="2024-25",QVQ182="End of period",QVQ190="Revenue")),TRUE,FALSE)</f>
        <v>0</v>
      </c>
      <c r="QVR183" s="201" t="b">
        <f>IF(OR(AND('Validation summary'!$B$2="2022-23",QVR182="In-period"),AND('Validation summary'!$B$2="2023-24",QVR182="In-period"),AND('Validation summary'!$B$2="2024-25",QVR182="In-period"),AND('Validation summary'!$B$2="2024-25",QVR182="End of period",QVR190="Revenue")),TRUE,FALSE)</f>
        <v>0</v>
      </c>
      <c r="QVS183" s="201" t="b">
        <f>IF(OR(AND('Validation summary'!$B$2="2022-23",QVS182="In-period"),AND('Validation summary'!$B$2="2023-24",QVS182="In-period"),AND('Validation summary'!$B$2="2024-25",QVS182="In-period"),AND('Validation summary'!$B$2="2024-25",QVS182="End of period",QVS190="Revenue")),TRUE,FALSE)</f>
        <v>0</v>
      </c>
      <c r="QVT183" s="201" t="b">
        <f>IF(OR(AND('Validation summary'!$B$2="2022-23",QVT182="In-period"),AND('Validation summary'!$B$2="2023-24",QVT182="In-period"),AND('Validation summary'!$B$2="2024-25",QVT182="In-period"),AND('Validation summary'!$B$2="2024-25",QVT182="End of period",QVT190="Revenue")),TRUE,FALSE)</f>
        <v>0</v>
      </c>
      <c r="QVU183" s="201" t="b">
        <f>IF(OR(AND('Validation summary'!$B$2="2022-23",QVU182="In-period"),AND('Validation summary'!$B$2="2023-24",QVU182="In-period"),AND('Validation summary'!$B$2="2024-25",QVU182="In-period"),AND('Validation summary'!$B$2="2024-25",QVU182="End of period",QVU190="Revenue")),TRUE,FALSE)</f>
        <v>0</v>
      </c>
      <c r="QVV183" s="201" t="b">
        <f>IF(OR(AND('Validation summary'!$B$2="2022-23",QVV182="In-period"),AND('Validation summary'!$B$2="2023-24",QVV182="In-period"),AND('Validation summary'!$B$2="2024-25",QVV182="In-period"),AND('Validation summary'!$B$2="2024-25",QVV182="End of period",QVV190="Revenue")),TRUE,FALSE)</f>
        <v>0</v>
      </c>
      <c r="QVW183" s="201" t="b">
        <f>IF(OR(AND('Validation summary'!$B$2="2022-23",QVW182="In-period"),AND('Validation summary'!$B$2="2023-24",QVW182="In-period"),AND('Validation summary'!$B$2="2024-25",QVW182="In-period"),AND('Validation summary'!$B$2="2024-25",QVW182="End of period",QVW190="Revenue")),TRUE,FALSE)</f>
        <v>0</v>
      </c>
      <c r="QVX183" s="201" t="b">
        <f>IF(OR(AND('Validation summary'!$B$2="2022-23",QVX182="In-period"),AND('Validation summary'!$B$2="2023-24",QVX182="In-period"),AND('Validation summary'!$B$2="2024-25",QVX182="In-period"),AND('Validation summary'!$B$2="2024-25",QVX182="End of period",QVX190="Revenue")),TRUE,FALSE)</f>
        <v>0</v>
      </c>
      <c r="QVY183" s="201" t="b">
        <f>IF(OR(AND('Validation summary'!$B$2="2022-23",QVY182="In-period"),AND('Validation summary'!$B$2="2023-24",QVY182="In-period"),AND('Validation summary'!$B$2="2024-25",QVY182="In-period"),AND('Validation summary'!$B$2="2024-25",QVY182="End of period",QVY190="Revenue")),TRUE,FALSE)</f>
        <v>0</v>
      </c>
      <c r="QVZ183" s="201" t="b">
        <f>IF(OR(AND('Validation summary'!$B$2="2022-23",QVZ182="In-period"),AND('Validation summary'!$B$2="2023-24",QVZ182="In-period"),AND('Validation summary'!$B$2="2024-25",QVZ182="In-period"),AND('Validation summary'!$B$2="2024-25",QVZ182="End of period",QVZ190="Revenue")),TRUE,FALSE)</f>
        <v>0</v>
      </c>
      <c r="QWA183" s="201" t="b">
        <f>IF(OR(AND('Validation summary'!$B$2="2022-23",QWA182="In-period"),AND('Validation summary'!$B$2="2023-24",QWA182="In-period"),AND('Validation summary'!$B$2="2024-25",QWA182="In-period"),AND('Validation summary'!$B$2="2024-25",QWA182="End of period",QWA190="Revenue")),TRUE,FALSE)</f>
        <v>0</v>
      </c>
      <c r="QWB183" s="201" t="b">
        <f>IF(OR(AND('Validation summary'!$B$2="2022-23",QWB182="In-period"),AND('Validation summary'!$B$2="2023-24",QWB182="In-period"),AND('Validation summary'!$B$2="2024-25",QWB182="In-period"),AND('Validation summary'!$B$2="2024-25",QWB182="End of period",QWB190="Revenue")),TRUE,FALSE)</f>
        <v>0</v>
      </c>
      <c r="QWC183" s="201" t="b">
        <f>IF(OR(AND('Validation summary'!$B$2="2022-23",QWC182="In-period"),AND('Validation summary'!$B$2="2023-24",QWC182="In-period"),AND('Validation summary'!$B$2="2024-25",QWC182="In-period"),AND('Validation summary'!$B$2="2024-25",QWC182="End of period",QWC190="Revenue")),TRUE,FALSE)</f>
        <v>0</v>
      </c>
      <c r="QWD183" s="201" t="b">
        <f>IF(OR(AND('Validation summary'!$B$2="2022-23",QWD182="In-period"),AND('Validation summary'!$B$2="2023-24",QWD182="In-period"),AND('Validation summary'!$B$2="2024-25",QWD182="In-period"),AND('Validation summary'!$B$2="2024-25",QWD182="End of period",QWD190="Revenue")),TRUE,FALSE)</f>
        <v>0</v>
      </c>
      <c r="QWE183" s="201" t="b">
        <f>IF(OR(AND('Validation summary'!$B$2="2022-23",QWE182="In-period"),AND('Validation summary'!$B$2="2023-24",QWE182="In-period"),AND('Validation summary'!$B$2="2024-25",QWE182="In-period"),AND('Validation summary'!$B$2="2024-25",QWE182="End of period",QWE190="Revenue")),TRUE,FALSE)</f>
        <v>0</v>
      </c>
      <c r="QWF183" s="201" t="b">
        <f>IF(OR(AND('Validation summary'!$B$2="2022-23",QWF182="In-period"),AND('Validation summary'!$B$2="2023-24",QWF182="In-period"),AND('Validation summary'!$B$2="2024-25",QWF182="In-period"),AND('Validation summary'!$B$2="2024-25",QWF182="End of period",QWF190="Revenue")),TRUE,FALSE)</f>
        <v>0</v>
      </c>
      <c r="QWG183" s="201" t="b">
        <f>IF(OR(AND('Validation summary'!$B$2="2022-23",QWG182="In-period"),AND('Validation summary'!$B$2="2023-24",QWG182="In-period"),AND('Validation summary'!$B$2="2024-25",QWG182="In-period"),AND('Validation summary'!$B$2="2024-25",QWG182="End of period",QWG190="Revenue")),TRUE,FALSE)</f>
        <v>0</v>
      </c>
      <c r="QWH183" s="201" t="b">
        <f>IF(OR(AND('Validation summary'!$B$2="2022-23",QWH182="In-period"),AND('Validation summary'!$B$2="2023-24",QWH182="In-period"),AND('Validation summary'!$B$2="2024-25",QWH182="In-period"),AND('Validation summary'!$B$2="2024-25",QWH182="End of period",QWH190="Revenue")),TRUE,FALSE)</f>
        <v>0</v>
      </c>
      <c r="QWI183" s="201" t="b">
        <f>IF(OR(AND('Validation summary'!$B$2="2022-23",QWI182="In-period"),AND('Validation summary'!$B$2="2023-24",QWI182="In-period"),AND('Validation summary'!$B$2="2024-25",QWI182="In-period"),AND('Validation summary'!$B$2="2024-25",QWI182="End of period",QWI190="Revenue")),TRUE,FALSE)</f>
        <v>0</v>
      </c>
      <c r="QWJ183" s="201" t="b">
        <f>IF(OR(AND('Validation summary'!$B$2="2022-23",QWJ182="In-period"),AND('Validation summary'!$B$2="2023-24",QWJ182="In-period"),AND('Validation summary'!$B$2="2024-25",QWJ182="In-period"),AND('Validation summary'!$B$2="2024-25",QWJ182="End of period",QWJ190="Revenue")),TRUE,FALSE)</f>
        <v>0</v>
      </c>
      <c r="QWK183" s="201" t="b">
        <f>IF(OR(AND('Validation summary'!$B$2="2022-23",QWK182="In-period"),AND('Validation summary'!$B$2="2023-24",QWK182="In-period"),AND('Validation summary'!$B$2="2024-25",QWK182="In-period"),AND('Validation summary'!$B$2="2024-25",QWK182="End of period",QWK190="Revenue")),TRUE,FALSE)</f>
        <v>0</v>
      </c>
      <c r="QWL183" s="201" t="b">
        <f>IF(OR(AND('Validation summary'!$B$2="2022-23",QWL182="In-period"),AND('Validation summary'!$B$2="2023-24",QWL182="In-period"),AND('Validation summary'!$B$2="2024-25",QWL182="In-period"),AND('Validation summary'!$B$2="2024-25",QWL182="End of period",QWL190="Revenue")),TRUE,FALSE)</f>
        <v>0</v>
      </c>
      <c r="QWM183" s="201" t="b">
        <f>IF(OR(AND('Validation summary'!$B$2="2022-23",QWM182="In-period"),AND('Validation summary'!$B$2="2023-24",QWM182="In-period"),AND('Validation summary'!$B$2="2024-25",QWM182="In-period"),AND('Validation summary'!$B$2="2024-25",QWM182="End of period",QWM190="Revenue")),TRUE,FALSE)</f>
        <v>0</v>
      </c>
      <c r="QWN183" s="201" t="b">
        <f>IF(OR(AND('Validation summary'!$B$2="2022-23",QWN182="In-period"),AND('Validation summary'!$B$2="2023-24",QWN182="In-period"),AND('Validation summary'!$B$2="2024-25",QWN182="In-period"),AND('Validation summary'!$B$2="2024-25",QWN182="End of period",QWN190="Revenue")),TRUE,FALSE)</f>
        <v>0</v>
      </c>
      <c r="QWO183" s="201" t="b">
        <f>IF(OR(AND('Validation summary'!$B$2="2022-23",QWO182="In-period"),AND('Validation summary'!$B$2="2023-24",QWO182="In-period"),AND('Validation summary'!$B$2="2024-25",QWO182="In-period"),AND('Validation summary'!$B$2="2024-25",QWO182="End of period",QWO190="Revenue")),TRUE,FALSE)</f>
        <v>0</v>
      </c>
      <c r="QWP183" s="201" t="b">
        <f>IF(OR(AND('Validation summary'!$B$2="2022-23",QWP182="In-period"),AND('Validation summary'!$B$2="2023-24",QWP182="In-period"),AND('Validation summary'!$B$2="2024-25",QWP182="In-period"),AND('Validation summary'!$B$2="2024-25",QWP182="End of period",QWP190="Revenue")),TRUE,FALSE)</f>
        <v>0</v>
      </c>
      <c r="QWQ183" s="201" t="b">
        <f>IF(OR(AND('Validation summary'!$B$2="2022-23",QWQ182="In-period"),AND('Validation summary'!$B$2="2023-24",QWQ182="In-period"),AND('Validation summary'!$B$2="2024-25",QWQ182="In-period"),AND('Validation summary'!$B$2="2024-25",QWQ182="End of period",QWQ190="Revenue")),TRUE,FALSE)</f>
        <v>0</v>
      </c>
      <c r="QWR183" s="201" t="b">
        <f>IF(OR(AND('Validation summary'!$B$2="2022-23",QWR182="In-period"),AND('Validation summary'!$B$2="2023-24",QWR182="In-period"),AND('Validation summary'!$B$2="2024-25",QWR182="In-period"),AND('Validation summary'!$B$2="2024-25",QWR182="End of period",QWR190="Revenue")),TRUE,FALSE)</f>
        <v>0</v>
      </c>
      <c r="QWS183" s="201" t="b">
        <f>IF(OR(AND('Validation summary'!$B$2="2022-23",QWS182="In-period"),AND('Validation summary'!$B$2="2023-24",QWS182="In-period"),AND('Validation summary'!$B$2="2024-25",QWS182="In-period"),AND('Validation summary'!$B$2="2024-25",QWS182="End of period",QWS190="Revenue")),TRUE,FALSE)</f>
        <v>0</v>
      </c>
      <c r="QWT183" s="201" t="b">
        <f>IF(OR(AND('Validation summary'!$B$2="2022-23",QWT182="In-period"),AND('Validation summary'!$B$2="2023-24",QWT182="In-period"),AND('Validation summary'!$B$2="2024-25",QWT182="In-period"),AND('Validation summary'!$B$2="2024-25",QWT182="End of period",QWT190="Revenue")),TRUE,FALSE)</f>
        <v>0</v>
      </c>
      <c r="QWU183" s="201" t="b">
        <f>IF(OR(AND('Validation summary'!$B$2="2022-23",QWU182="In-period"),AND('Validation summary'!$B$2="2023-24",QWU182="In-period"),AND('Validation summary'!$B$2="2024-25",QWU182="In-period"),AND('Validation summary'!$B$2="2024-25",QWU182="End of period",QWU190="Revenue")),TRUE,FALSE)</f>
        <v>0</v>
      </c>
      <c r="QWV183" s="201" t="b">
        <f>IF(OR(AND('Validation summary'!$B$2="2022-23",QWV182="In-period"),AND('Validation summary'!$B$2="2023-24",QWV182="In-period"),AND('Validation summary'!$B$2="2024-25",QWV182="In-period"),AND('Validation summary'!$B$2="2024-25",QWV182="End of period",QWV190="Revenue")),TRUE,FALSE)</f>
        <v>0</v>
      </c>
      <c r="QWW183" s="201" t="b">
        <f>IF(OR(AND('Validation summary'!$B$2="2022-23",QWW182="In-period"),AND('Validation summary'!$B$2="2023-24",QWW182="In-period"),AND('Validation summary'!$B$2="2024-25",QWW182="In-period"),AND('Validation summary'!$B$2="2024-25",QWW182="End of period",QWW190="Revenue")),TRUE,FALSE)</f>
        <v>0</v>
      </c>
      <c r="QWX183" s="201" t="b">
        <f>IF(OR(AND('Validation summary'!$B$2="2022-23",QWX182="In-period"),AND('Validation summary'!$B$2="2023-24",QWX182="In-period"),AND('Validation summary'!$B$2="2024-25",QWX182="In-period"),AND('Validation summary'!$B$2="2024-25",QWX182="End of period",QWX190="Revenue")),TRUE,FALSE)</f>
        <v>0</v>
      </c>
      <c r="QWY183" s="201" t="b">
        <f>IF(OR(AND('Validation summary'!$B$2="2022-23",QWY182="In-period"),AND('Validation summary'!$B$2="2023-24",QWY182="In-period"),AND('Validation summary'!$B$2="2024-25",QWY182="In-period"),AND('Validation summary'!$B$2="2024-25",QWY182="End of period",QWY190="Revenue")),TRUE,FALSE)</f>
        <v>0</v>
      </c>
      <c r="QWZ183" s="201" t="b">
        <f>IF(OR(AND('Validation summary'!$B$2="2022-23",QWZ182="In-period"),AND('Validation summary'!$B$2="2023-24",QWZ182="In-period"),AND('Validation summary'!$B$2="2024-25",QWZ182="In-period"),AND('Validation summary'!$B$2="2024-25",QWZ182="End of period",QWZ190="Revenue")),TRUE,FALSE)</f>
        <v>0</v>
      </c>
      <c r="QXA183" s="201" t="b">
        <f>IF(OR(AND('Validation summary'!$B$2="2022-23",QXA182="In-period"),AND('Validation summary'!$B$2="2023-24",QXA182="In-period"),AND('Validation summary'!$B$2="2024-25",QXA182="In-period"),AND('Validation summary'!$B$2="2024-25",QXA182="End of period",QXA190="Revenue")),TRUE,FALSE)</f>
        <v>0</v>
      </c>
      <c r="QXB183" s="201" t="b">
        <f>IF(OR(AND('Validation summary'!$B$2="2022-23",QXB182="In-period"),AND('Validation summary'!$B$2="2023-24",QXB182="In-period"),AND('Validation summary'!$B$2="2024-25",QXB182="In-period"),AND('Validation summary'!$B$2="2024-25",QXB182="End of period",QXB190="Revenue")),TRUE,FALSE)</f>
        <v>0</v>
      </c>
      <c r="QXC183" s="201" t="b">
        <f>IF(OR(AND('Validation summary'!$B$2="2022-23",QXC182="In-period"),AND('Validation summary'!$B$2="2023-24",QXC182="In-period"),AND('Validation summary'!$B$2="2024-25",QXC182="In-period"),AND('Validation summary'!$B$2="2024-25",QXC182="End of period",QXC190="Revenue")),TRUE,FALSE)</f>
        <v>0</v>
      </c>
      <c r="QXD183" s="201" t="b">
        <f>IF(OR(AND('Validation summary'!$B$2="2022-23",QXD182="In-period"),AND('Validation summary'!$B$2="2023-24",QXD182="In-period"),AND('Validation summary'!$B$2="2024-25",QXD182="In-period"),AND('Validation summary'!$B$2="2024-25",QXD182="End of period",QXD190="Revenue")),TRUE,FALSE)</f>
        <v>0</v>
      </c>
      <c r="QXE183" s="201" t="b">
        <f>IF(OR(AND('Validation summary'!$B$2="2022-23",QXE182="In-period"),AND('Validation summary'!$B$2="2023-24",QXE182="In-period"),AND('Validation summary'!$B$2="2024-25",QXE182="In-period"),AND('Validation summary'!$B$2="2024-25",QXE182="End of period",QXE190="Revenue")),TRUE,FALSE)</f>
        <v>0</v>
      </c>
      <c r="QXF183" s="201" t="b">
        <f>IF(OR(AND('Validation summary'!$B$2="2022-23",QXF182="In-period"),AND('Validation summary'!$B$2="2023-24",QXF182="In-period"),AND('Validation summary'!$B$2="2024-25",QXF182="In-period"),AND('Validation summary'!$B$2="2024-25",QXF182="End of period",QXF190="Revenue")),TRUE,FALSE)</f>
        <v>0</v>
      </c>
      <c r="QXG183" s="201" t="b">
        <f>IF(OR(AND('Validation summary'!$B$2="2022-23",QXG182="In-period"),AND('Validation summary'!$B$2="2023-24",QXG182="In-period"),AND('Validation summary'!$B$2="2024-25",QXG182="In-period"),AND('Validation summary'!$B$2="2024-25",QXG182="End of period",QXG190="Revenue")),TRUE,FALSE)</f>
        <v>0</v>
      </c>
      <c r="QXH183" s="201" t="b">
        <f>IF(OR(AND('Validation summary'!$B$2="2022-23",QXH182="In-period"),AND('Validation summary'!$B$2="2023-24",QXH182="In-period"),AND('Validation summary'!$B$2="2024-25",QXH182="In-period"),AND('Validation summary'!$B$2="2024-25",QXH182="End of period",QXH190="Revenue")),TRUE,FALSE)</f>
        <v>0</v>
      </c>
      <c r="QXI183" s="201" t="b">
        <f>IF(OR(AND('Validation summary'!$B$2="2022-23",QXI182="In-period"),AND('Validation summary'!$B$2="2023-24",QXI182="In-period"),AND('Validation summary'!$B$2="2024-25",QXI182="In-period"),AND('Validation summary'!$B$2="2024-25",QXI182="End of period",QXI190="Revenue")),TRUE,FALSE)</f>
        <v>0</v>
      </c>
      <c r="QXJ183" s="201" t="b">
        <f>IF(OR(AND('Validation summary'!$B$2="2022-23",QXJ182="In-period"),AND('Validation summary'!$B$2="2023-24",QXJ182="In-period"),AND('Validation summary'!$B$2="2024-25",QXJ182="In-period"),AND('Validation summary'!$B$2="2024-25",QXJ182="End of period",QXJ190="Revenue")),TRUE,FALSE)</f>
        <v>0</v>
      </c>
      <c r="QXK183" s="201" t="b">
        <f>IF(OR(AND('Validation summary'!$B$2="2022-23",QXK182="In-period"),AND('Validation summary'!$B$2="2023-24",QXK182="In-period"),AND('Validation summary'!$B$2="2024-25",QXK182="In-period"),AND('Validation summary'!$B$2="2024-25",QXK182="End of period",QXK190="Revenue")),TRUE,FALSE)</f>
        <v>0</v>
      </c>
      <c r="QXL183" s="201" t="b">
        <f>IF(OR(AND('Validation summary'!$B$2="2022-23",QXL182="In-period"),AND('Validation summary'!$B$2="2023-24",QXL182="In-period"),AND('Validation summary'!$B$2="2024-25",QXL182="In-period"),AND('Validation summary'!$B$2="2024-25",QXL182="End of period",QXL190="Revenue")),TRUE,FALSE)</f>
        <v>0</v>
      </c>
      <c r="QXM183" s="201" t="b">
        <f>IF(OR(AND('Validation summary'!$B$2="2022-23",QXM182="In-period"),AND('Validation summary'!$B$2="2023-24",QXM182="In-period"),AND('Validation summary'!$B$2="2024-25",QXM182="In-period"),AND('Validation summary'!$B$2="2024-25",QXM182="End of period",QXM190="Revenue")),TRUE,FALSE)</f>
        <v>0</v>
      </c>
      <c r="QXN183" s="201" t="b">
        <f>IF(OR(AND('Validation summary'!$B$2="2022-23",QXN182="In-period"),AND('Validation summary'!$B$2="2023-24",QXN182="In-period"),AND('Validation summary'!$B$2="2024-25",QXN182="In-period"),AND('Validation summary'!$B$2="2024-25",QXN182="End of period",QXN190="Revenue")),TRUE,FALSE)</f>
        <v>0</v>
      </c>
      <c r="QXO183" s="201" t="b">
        <f>IF(OR(AND('Validation summary'!$B$2="2022-23",QXO182="In-period"),AND('Validation summary'!$B$2="2023-24",QXO182="In-period"),AND('Validation summary'!$B$2="2024-25",QXO182="In-period"),AND('Validation summary'!$B$2="2024-25",QXO182="End of period",QXO190="Revenue")),TRUE,FALSE)</f>
        <v>0</v>
      </c>
      <c r="QXP183" s="201" t="b">
        <f>IF(OR(AND('Validation summary'!$B$2="2022-23",QXP182="In-period"),AND('Validation summary'!$B$2="2023-24",QXP182="In-period"),AND('Validation summary'!$B$2="2024-25",QXP182="In-period"),AND('Validation summary'!$B$2="2024-25",QXP182="End of period",QXP190="Revenue")),TRUE,FALSE)</f>
        <v>0</v>
      </c>
      <c r="QXQ183" s="201" t="b">
        <f>IF(OR(AND('Validation summary'!$B$2="2022-23",QXQ182="In-period"),AND('Validation summary'!$B$2="2023-24",QXQ182="In-period"),AND('Validation summary'!$B$2="2024-25",QXQ182="In-period"),AND('Validation summary'!$B$2="2024-25",QXQ182="End of period",QXQ190="Revenue")),TRUE,FALSE)</f>
        <v>0</v>
      </c>
      <c r="QXR183" s="201" t="b">
        <f>IF(OR(AND('Validation summary'!$B$2="2022-23",QXR182="In-period"),AND('Validation summary'!$B$2="2023-24",QXR182="In-period"),AND('Validation summary'!$B$2="2024-25",QXR182="In-period"),AND('Validation summary'!$B$2="2024-25",QXR182="End of period",QXR190="Revenue")),TRUE,FALSE)</f>
        <v>0</v>
      </c>
      <c r="QXS183" s="201" t="b">
        <f>IF(OR(AND('Validation summary'!$B$2="2022-23",QXS182="In-period"),AND('Validation summary'!$B$2="2023-24",QXS182="In-period"),AND('Validation summary'!$B$2="2024-25",QXS182="In-period"),AND('Validation summary'!$B$2="2024-25",QXS182="End of period",QXS190="Revenue")),TRUE,FALSE)</f>
        <v>0</v>
      </c>
      <c r="QXT183" s="201" t="b">
        <f>IF(OR(AND('Validation summary'!$B$2="2022-23",QXT182="In-period"),AND('Validation summary'!$B$2="2023-24",QXT182="In-period"),AND('Validation summary'!$B$2="2024-25",QXT182="In-period"),AND('Validation summary'!$B$2="2024-25",QXT182="End of period",QXT190="Revenue")),TRUE,FALSE)</f>
        <v>0</v>
      </c>
      <c r="QXU183" s="201" t="b">
        <f>IF(OR(AND('Validation summary'!$B$2="2022-23",QXU182="In-period"),AND('Validation summary'!$B$2="2023-24",QXU182="In-period"),AND('Validation summary'!$B$2="2024-25",QXU182="In-period"),AND('Validation summary'!$B$2="2024-25",QXU182="End of period",QXU190="Revenue")),TRUE,FALSE)</f>
        <v>0</v>
      </c>
      <c r="QXV183" s="201" t="b">
        <f>IF(OR(AND('Validation summary'!$B$2="2022-23",QXV182="In-period"),AND('Validation summary'!$B$2="2023-24",QXV182="In-period"),AND('Validation summary'!$B$2="2024-25",QXV182="In-period"),AND('Validation summary'!$B$2="2024-25",QXV182="End of period",QXV190="Revenue")),TRUE,FALSE)</f>
        <v>0</v>
      </c>
      <c r="QXW183" s="201" t="b">
        <f>IF(OR(AND('Validation summary'!$B$2="2022-23",QXW182="In-period"),AND('Validation summary'!$B$2="2023-24",QXW182="In-period"),AND('Validation summary'!$B$2="2024-25",QXW182="In-period"),AND('Validation summary'!$B$2="2024-25",QXW182="End of period",QXW190="Revenue")),TRUE,FALSE)</f>
        <v>0</v>
      </c>
      <c r="QXX183" s="201" t="b">
        <f>IF(OR(AND('Validation summary'!$B$2="2022-23",QXX182="In-period"),AND('Validation summary'!$B$2="2023-24",QXX182="In-period"),AND('Validation summary'!$B$2="2024-25",QXX182="In-period"),AND('Validation summary'!$B$2="2024-25",QXX182="End of period",QXX190="Revenue")),TRUE,FALSE)</f>
        <v>0</v>
      </c>
      <c r="QXY183" s="201" t="b">
        <f>IF(OR(AND('Validation summary'!$B$2="2022-23",QXY182="In-period"),AND('Validation summary'!$B$2="2023-24",QXY182="In-period"),AND('Validation summary'!$B$2="2024-25",QXY182="In-period"),AND('Validation summary'!$B$2="2024-25",QXY182="End of period",QXY190="Revenue")),TRUE,FALSE)</f>
        <v>0</v>
      </c>
      <c r="QXZ183" s="201" t="b">
        <f>IF(OR(AND('Validation summary'!$B$2="2022-23",QXZ182="In-period"),AND('Validation summary'!$B$2="2023-24",QXZ182="In-period"),AND('Validation summary'!$B$2="2024-25",QXZ182="In-period"),AND('Validation summary'!$B$2="2024-25",QXZ182="End of period",QXZ190="Revenue")),TRUE,FALSE)</f>
        <v>0</v>
      </c>
      <c r="QYA183" s="201" t="b">
        <f>IF(OR(AND('Validation summary'!$B$2="2022-23",QYA182="In-period"),AND('Validation summary'!$B$2="2023-24",QYA182="In-period"),AND('Validation summary'!$B$2="2024-25",QYA182="In-period"),AND('Validation summary'!$B$2="2024-25",QYA182="End of period",QYA190="Revenue")),TRUE,FALSE)</f>
        <v>0</v>
      </c>
      <c r="QYB183" s="201" t="b">
        <f>IF(OR(AND('Validation summary'!$B$2="2022-23",QYB182="In-period"),AND('Validation summary'!$B$2="2023-24",QYB182="In-period"),AND('Validation summary'!$B$2="2024-25",QYB182="In-period"),AND('Validation summary'!$B$2="2024-25",QYB182="End of period",QYB190="Revenue")),TRUE,FALSE)</f>
        <v>0</v>
      </c>
      <c r="QYC183" s="201" t="b">
        <f>IF(OR(AND('Validation summary'!$B$2="2022-23",QYC182="In-period"),AND('Validation summary'!$B$2="2023-24",QYC182="In-period"),AND('Validation summary'!$B$2="2024-25",QYC182="In-period"),AND('Validation summary'!$B$2="2024-25",QYC182="End of period",QYC190="Revenue")),TRUE,FALSE)</f>
        <v>0</v>
      </c>
      <c r="QYD183" s="201" t="b">
        <f>IF(OR(AND('Validation summary'!$B$2="2022-23",QYD182="In-period"),AND('Validation summary'!$B$2="2023-24",QYD182="In-period"),AND('Validation summary'!$B$2="2024-25",QYD182="In-period"),AND('Validation summary'!$B$2="2024-25",QYD182="End of period",QYD190="Revenue")),TRUE,FALSE)</f>
        <v>0</v>
      </c>
      <c r="QYE183" s="201" t="b">
        <f>IF(OR(AND('Validation summary'!$B$2="2022-23",QYE182="In-period"),AND('Validation summary'!$B$2="2023-24",QYE182="In-period"),AND('Validation summary'!$B$2="2024-25",QYE182="In-period"),AND('Validation summary'!$B$2="2024-25",QYE182="End of period",QYE190="Revenue")),TRUE,FALSE)</f>
        <v>0</v>
      </c>
      <c r="QYF183" s="201" t="b">
        <f>IF(OR(AND('Validation summary'!$B$2="2022-23",QYF182="In-period"),AND('Validation summary'!$B$2="2023-24",QYF182="In-period"),AND('Validation summary'!$B$2="2024-25",QYF182="In-period"),AND('Validation summary'!$B$2="2024-25",QYF182="End of period",QYF190="Revenue")),TRUE,FALSE)</f>
        <v>0</v>
      </c>
      <c r="QYG183" s="201" t="b">
        <f>IF(OR(AND('Validation summary'!$B$2="2022-23",QYG182="In-period"),AND('Validation summary'!$B$2="2023-24",QYG182="In-period"),AND('Validation summary'!$B$2="2024-25",QYG182="In-period"),AND('Validation summary'!$B$2="2024-25",QYG182="End of period",QYG190="Revenue")),TRUE,FALSE)</f>
        <v>0</v>
      </c>
      <c r="QYH183" s="201" t="b">
        <f>IF(OR(AND('Validation summary'!$B$2="2022-23",QYH182="In-period"),AND('Validation summary'!$B$2="2023-24",QYH182="In-period"),AND('Validation summary'!$B$2="2024-25",QYH182="In-period"),AND('Validation summary'!$B$2="2024-25",QYH182="End of period",QYH190="Revenue")),TRUE,FALSE)</f>
        <v>0</v>
      </c>
      <c r="QYI183" s="201" t="b">
        <f>IF(OR(AND('Validation summary'!$B$2="2022-23",QYI182="In-period"),AND('Validation summary'!$B$2="2023-24",QYI182="In-period"),AND('Validation summary'!$B$2="2024-25",QYI182="In-period"),AND('Validation summary'!$B$2="2024-25",QYI182="End of period",QYI190="Revenue")),TRUE,FALSE)</f>
        <v>0</v>
      </c>
      <c r="QYJ183" s="201" t="b">
        <f>IF(OR(AND('Validation summary'!$B$2="2022-23",QYJ182="In-period"),AND('Validation summary'!$B$2="2023-24",QYJ182="In-period"),AND('Validation summary'!$B$2="2024-25",QYJ182="In-period"),AND('Validation summary'!$B$2="2024-25",QYJ182="End of period",QYJ190="Revenue")),TRUE,FALSE)</f>
        <v>0</v>
      </c>
      <c r="QYK183" s="201" t="b">
        <f>IF(OR(AND('Validation summary'!$B$2="2022-23",QYK182="In-period"),AND('Validation summary'!$B$2="2023-24",QYK182="In-period"),AND('Validation summary'!$B$2="2024-25",QYK182="In-period"),AND('Validation summary'!$B$2="2024-25",QYK182="End of period",QYK190="Revenue")),TRUE,FALSE)</f>
        <v>0</v>
      </c>
      <c r="QYL183" s="201" t="b">
        <f>IF(OR(AND('Validation summary'!$B$2="2022-23",QYL182="In-period"),AND('Validation summary'!$B$2="2023-24",QYL182="In-period"),AND('Validation summary'!$B$2="2024-25",QYL182="In-period"),AND('Validation summary'!$B$2="2024-25",QYL182="End of period",QYL190="Revenue")),TRUE,FALSE)</f>
        <v>0</v>
      </c>
      <c r="QYM183" s="201" t="b">
        <f>IF(OR(AND('Validation summary'!$B$2="2022-23",QYM182="In-period"),AND('Validation summary'!$B$2="2023-24",QYM182="In-period"),AND('Validation summary'!$B$2="2024-25",QYM182="In-period"),AND('Validation summary'!$B$2="2024-25",QYM182="End of period",QYM190="Revenue")),TRUE,FALSE)</f>
        <v>0</v>
      </c>
      <c r="QYN183" s="201" t="b">
        <f>IF(OR(AND('Validation summary'!$B$2="2022-23",QYN182="In-period"),AND('Validation summary'!$B$2="2023-24",QYN182="In-period"),AND('Validation summary'!$B$2="2024-25",QYN182="In-period"),AND('Validation summary'!$B$2="2024-25",QYN182="End of period",QYN190="Revenue")),TRUE,FALSE)</f>
        <v>0</v>
      </c>
      <c r="QYO183" s="201" t="b">
        <f>IF(OR(AND('Validation summary'!$B$2="2022-23",QYO182="In-period"),AND('Validation summary'!$B$2="2023-24",QYO182="In-period"),AND('Validation summary'!$B$2="2024-25",QYO182="In-period"),AND('Validation summary'!$B$2="2024-25",QYO182="End of period",QYO190="Revenue")),TRUE,FALSE)</f>
        <v>0</v>
      </c>
      <c r="QYP183" s="201" t="b">
        <f>IF(OR(AND('Validation summary'!$B$2="2022-23",QYP182="In-period"),AND('Validation summary'!$B$2="2023-24",QYP182="In-period"),AND('Validation summary'!$B$2="2024-25",QYP182="In-period"),AND('Validation summary'!$B$2="2024-25",QYP182="End of period",QYP190="Revenue")),TRUE,FALSE)</f>
        <v>0</v>
      </c>
      <c r="QYQ183" s="201" t="b">
        <f>IF(OR(AND('Validation summary'!$B$2="2022-23",QYQ182="In-period"),AND('Validation summary'!$B$2="2023-24",QYQ182="In-period"),AND('Validation summary'!$B$2="2024-25",QYQ182="In-period"),AND('Validation summary'!$B$2="2024-25",QYQ182="End of period",QYQ190="Revenue")),TRUE,FALSE)</f>
        <v>0</v>
      </c>
      <c r="QYR183" s="201" t="b">
        <f>IF(OR(AND('Validation summary'!$B$2="2022-23",QYR182="In-period"),AND('Validation summary'!$B$2="2023-24",QYR182="In-period"),AND('Validation summary'!$B$2="2024-25",QYR182="In-period"),AND('Validation summary'!$B$2="2024-25",QYR182="End of period",QYR190="Revenue")),TRUE,FALSE)</f>
        <v>0</v>
      </c>
      <c r="QYS183" s="201" t="b">
        <f>IF(OR(AND('Validation summary'!$B$2="2022-23",QYS182="In-period"),AND('Validation summary'!$B$2="2023-24",QYS182="In-period"),AND('Validation summary'!$B$2="2024-25",QYS182="In-period"),AND('Validation summary'!$B$2="2024-25",QYS182="End of period",QYS190="Revenue")),TRUE,FALSE)</f>
        <v>0</v>
      </c>
      <c r="QYT183" s="201" t="b">
        <f>IF(OR(AND('Validation summary'!$B$2="2022-23",QYT182="In-period"),AND('Validation summary'!$B$2="2023-24",QYT182="In-period"),AND('Validation summary'!$B$2="2024-25",QYT182="In-period"),AND('Validation summary'!$B$2="2024-25",QYT182="End of period",QYT190="Revenue")),TRUE,FALSE)</f>
        <v>0</v>
      </c>
      <c r="QYU183" s="201" t="b">
        <f>IF(OR(AND('Validation summary'!$B$2="2022-23",QYU182="In-period"),AND('Validation summary'!$B$2="2023-24",QYU182="In-period"),AND('Validation summary'!$B$2="2024-25",QYU182="In-period"),AND('Validation summary'!$B$2="2024-25",QYU182="End of period",QYU190="Revenue")),TRUE,FALSE)</f>
        <v>0</v>
      </c>
      <c r="QYV183" s="201" t="b">
        <f>IF(OR(AND('Validation summary'!$B$2="2022-23",QYV182="In-period"),AND('Validation summary'!$B$2="2023-24",QYV182="In-period"),AND('Validation summary'!$B$2="2024-25",QYV182="In-period"),AND('Validation summary'!$B$2="2024-25",QYV182="End of period",QYV190="Revenue")),TRUE,FALSE)</f>
        <v>0</v>
      </c>
      <c r="QYW183" s="201" t="b">
        <f>IF(OR(AND('Validation summary'!$B$2="2022-23",QYW182="In-period"),AND('Validation summary'!$B$2="2023-24",QYW182="In-period"),AND('Validation summary'!$B$2="2024-25",QYW182="In-period"),AND('Validation summary'!$B$2="2024-25",QYW182="End of period",QYW190="Revenue")),TRUE,FALSE)</f>
        <v>0</v>
      </c>
      <c r="QYX183" s="201" t="b">
        <f>IF(OR(AND('Validation summary'!$B$2="2022-23",QYX182="In-period"),AND('Validation summary'!$B$2="2023-24",QYX182="In-period"),AND('Validation summary'!$B$2="2024-25",QYX182="In-period"),AND('Validation summary'!$B$2="2024-25",QYX182="End of period",QYX190="Revenue")),TRUE,FALSE)</f>
        <v>0</v>
      </c>
      <c r="QYY183" s="201" t="b">
        <f>IF(OR(AND('Validation summary'!$B$2="2022-23",QYY182="In-period"),AND('Validation summary'!$B$2="2023-24",QYY182="In-period"),AND('Validation summary'!$B$2="2024-25",QYY182="In-period"),AND('Validation summary'!$B$2="2024-25",QYY182="End of period",QYY190="Revenue")),TRUE,FALSE)</f>
        <v>0</v>
      </c>
      <c r="QYZ183" s="201" t="b">
        <f>IF(OR(AND('Validation summary'!$B$2="2022-23",QYZ182="In-period"),AND('Validation summary'!$B$2="2023-24",QYZ182="In-period"),AND('Validation summary'!$B$2="2024-25",QYZ182="In-period"),AND('Validation summary'!$B$2="2024-25",QYZ182="End of period",QYZ190="Revenue")),TRUE,FALSE)</f>
        <v>0</v>
      </c>
      <c r="QZA183" s="201" t="b">
        <f>IF(OR(AND('Validation summary'!$B$2="2022-23",QZA182="In-period"),AND('Validation summary'!$B$2="2023-24",QZA182="In-period"),AND('Validation summary'!$B$2="2024-25",QZA182="In-period"),AND('Validation summary'!$B$2="2024-25",QZA182="End of period",QZA190="Revenue")),TRUE,FALSE)</f>
        <v>0</v>
      </c>
      <c r="QZB183" s="201" t="b">
        <f>IF(OR(AND('Validation summary'!$B$2="2022-23",QZB182="In-period"),AND('Validation summary'!$B$2="2023-24",QZB182="In-period"),AND('Validation summary'!$B$2="2024-25",QZB182="In-period"),AND('Validation summary'!$B$2="2024-25",QZB182="End of period",QZB190="Revenue")),TRUE,FALSE)</f>
        <v>0</v>
      </c>
      <c r="QZC183" s="201" t="b">
        <f>IF(OR(AND('Validation summary'!$B$2="2022-23",QZC182="In-period"),AND('Validation summary'!$B$2="2023-24",QZC182="In-period"),AND('Validation summary'!$B$2="2024-25",QZC182="In-period"),AND('Validation summary'!$B$2="2024-25",QZC182="End of period",QZC190="Revenue")),TRUE,FALSE)</f>
        <v>0</v>
      </c>
      <c r="QZD183" s="201" t="b">
        <f>IF(OR(AND('Validation summary'!$B$2="2022-23",QZD182="In-period"),AND('Validation summary'!$B$2="2023-24",QZD182="In-period"),AND('Validation summary'!$B$2="2024-25",QZD182="In-period"),AND('Validation summary'!$B$2="2024-25",QZD182="End of period",QZD190="Revenue")),TRUE,FALSE)</f>
        <v>0</v>
      </c>
      <c r="QZE183" s="201" t="b">
        <f>IF(OR(AND('Validation summary'!$B$2="2022-23",QZE182="In-period"),AND('Validation summary'!$B$2="2023-24",QZE182="In-period"),AND('Validation summary'!$B$2="2024-25",QZE182="In-period"),AND('Validation summary'!$B$2="2024-25",QZE182="End of period",QZE190="Revenue")),TRUE,FALSE)</f>
        <v>0</v>
      </c>
      <c r="QZF183" s="201" t="b">
        <f>IF(OR(AND('Validation summary'!$B$2="2022-23",QZF182="In-period"),AND('Validation summary'!$B$2="2023-24",QZF182="In-period"),AND('Validation summary'!$B$2="2024-25",QZF182="In-period"),AND('Validation summary'!$B$2="2024-25",QZF182="End of period",QZF190="Revenue")),TRUE,FALSE)</f>
        <v>0</v>
      </c>
      <c r="QZG183" s="201" t="b">
        <f>IF(OR(AND('Validation summary'!$B$2="2022-23",QZG182="In-period"),AND('Validation summary'!$B$2="2023-24",QZG182="In-period"),AND('Validation summary'!$B$2="2024-25",QZG182="In-period"),AND('Validation summary'!$B$2="2024-25",QZG182="End of period",QZG190="Revenue")),TRUE,FALSE)</f>
        <v>0</v>
      </c>
      <c r="QZH183" s="201" t="b">
        <f>IF(OR(AND('Validation summary'!$B$2="2022-23",QZH182="In-period"),AND('Validation summary'!$B$2="2023-24",QZH182="In-period"),AND('Validation summary'!$B$2="2024-25",QZH182="In-period"),AND('Validation summary'!$B$2="2024-25",QZH182="End of period",QZH190="Revenue")),TRUE,FALSE)</f>
        <v>0</v>
      </c>
      <c r="QZI183" s="201" t="b">
        <f>IF(OR(AND('Validation summary'!$B$2="2022-23",QZI182="In-period"),AND('Validation summary'!$B$2="2023-24",QZI182="In-period"),AND('Validation summary'!$B$2="2024-25",QZI182="In-period"),AND('Validation summary'!$B$2="2024-25",QZI182="End of period",QZI190="Revenue")),TRUE,FALSE)</f>
        <v>0</v>
      </c>
      <c r="QZJ183" s="201" t="b">
        <f>IF(OR(AND('Validation summary'!$B$2="2022-23",QZJ182="In-period"),AND('Validation summary'!$B$2="2023-24",QZJ182="In-period"),AND('Validation summary'!$B$2="2024-25",QZJ182="In-period"),AND('Validation summary'!$B$2="2024-25",QZJ182="End of period",QZJ190="Revenue")),TRUE,FALSE)</f>
        <v>0</v>
      </c>
      <c r="QZK183" s="201" t="b">
        <f>IF(OR(AND('Validation summary'!$B$2="2022-23",QZK182="In-period"),AND('Validation summary'!$B$2="2023-24",QZK182="In-period"),AND('Validation summary'!$B$2="2024-25",QZK182="In-period"),AND('Validation summary'!$B$2="2024-25",QZK182="End of period",QZK190="Revenue")),TRUE,FALSE)</f>
        <v>0</v>
      </c>
      <c r="QZL183" s="201" t="b">
        <f>IF(OR(AND('Validation summary'!$B$2="2022-23",QZL182="In-period"),AND('Validation summary'!$B$2="2023-24",QZL182="In-period"),AND('Validation summary'!$B$2="2024-25",QZL182="In-period"),AND('Validation summary'!$B$2="2024-25",QZL182="End of period",QZL190="Revenue")),TRUE,FALSE)</f>
        <v>0</v>
      </c>
      <c r="QZM183" s="201" t="b">
        <f>IF(OR(AND('Validation summary'!$B$2="2022-23",QZM182="In-period"),AND('Validation summary'!$B$2="2023-24",QZM182="In-period"),AND('Validation summary'!$B$2="2024-25",QZM182="In-period"),AND('Validation summary'!$B$2="2024-25",QZM182="End of period",QZM190="Revenue")),TRUE,FALSE)</f>
        <v>0</v>
      </c>
      <c r="QZN183" s="201" t="b">
        <f>IF(OR(AND('Validation summary'!$B$2="2022-23",QZN182="In-period"),AND('Validation summary'!$B$2="2023-24",QZN182="In-period"),AND('Validation summary'!$B$2="2024-25",QZN182="In-period"),AND('Validation summary'!$B$2="2024-25",QZN182="End of period",QZN190="Revenue")),TRUE,FALSE)</f>
        <v>0</v>
      </c>
      <c r="QZO183" s="201" t="b">
        <f>IF(OR(AND('Validation summary'!$B$2="2022-23",QZO182="In-period"),AND('Validation summary'!$B$2="2023-24",QZO182="In-period"),AND('Validation summary'!$B$2="2024-25",QZO182="In-period"),AND('Validation summary'!$B$2="2024-25",QZO182="End of period",QZO190="Revenue")),TRUE,FALSE)</f>
        <v>0</v>
      </c>
      <c r="QZP183" s="201" t="b">
        <f>IF(OR(AND('Validation summary'!$B$2="2022-23",QZP182="In-period"),AND('Validation summary'!$B$2="2023-24",QZP182="In-period"),AND('Validation summary'!$B$2="2024-25",QZP182="In-period"),AND('Validation summary'!$B$2="2024-25",QZP182="End of period",QZP190="Revenue")),TRUE,FALSE)</f>
        <v>0</v>
      </c>
      <c r="QZQ183" s="201" t="b">
        <f>IF(OR(AND('Validation summary'!$B$2="2022-23",QZQ182="In-period"),AND('Validation summary'!$B$2="2023-24",QZQ182="In-period"),AND('Validation summary'!$B$2="2024-25",QZQ182="In-period"),AND('Validation summary'!$B$2="2024-25",QZQ182="End of period",QZQ190="Revenue")),TRUE,FALSE)</f>
        <v>0</v>
      </c>
      <c r="QZR183" s="201" t="b">
        <f>IF(OR(AND('Validation summary'!$B$2="2022-23",QZR182="In-period"),AND('Validation summary'!$B$2="2023-24",QZR182="In-period"),AND('Validation summary'!$B$2="2024-25",QZR182="In-period"),AND('Validation summary'!$B$2="2024-25",QZR182="End of period",QZR190="Revenue")),TRUE,FALSE)</f>
        <v>0</v>
      </c>
      <c r="QZS183" s="201" t="b">
        <f>IF(OR(AND('Validation summary'!$B$2="2022-23",QZS182="In-period"),AND('Validation summary'!$B$2="2023-24",QZS182="In-period"),AND('Validation summary'!$B$2="2024-25",QZS182="In-period"),AND('Validation summary'!$B$2="2024-25",QZS182="End of period",QZS190="Revenue")),TRUE,FALSE)</f>
        <v>0</v>
      </c>
      <c r="QZT183" s="201" t="b">
        <f>IF(OR(AND('Validation summary'!$B$2="2022-23",QZT182="In-period"),AND('Validation summary'!$B$2="2023-24",QZT182="In-period"),AND('Validation summary'!$B$2="2024-25",QZT182="In-period"),AND('Validation summary'!$B$2="2024-25",QZT182="End of period",QZT190="Revenue")),TRUE,FALSE)</f>
        <v>0</v>
      </c>
      <c r="QZU183" s="201" t="b">
        <f>IF(OR(AND('Validation summary'!$B$2="2022-23",QZU182="In-period"),AND('Validation summary'!$B$2="2023-24",QZU182="In-period"),AND('Validation summary'!$B$2="2024-25",QZU182="In-period"),AND('Validation summary'!$B$2="2024-25",QZU182="End of period",QZU190="Revenue")),TRUE,FALSE)</f>
        <v>0</v>
      </c>
      <c r="QZV183" s="201" t="b">
        <f>IF(OR(AND('Validation summary'!$B$2="2022-23",QZV182="In-period"),AND('Validation summary'!$B$2="2023-24",QZV182="In-period"),AND('Validation summary'!$B$2="2024-25",QZV182="In-period"),AND('Validation summary'!$B$2="2024-25",QZV182="End of period",QZV190="Revenue")),TRUE,FALSE)</f>
        <v>0</v>
      </c>
      <c r="QZW183" s="201" t="b">
        <f>IF(OR(AND('Validation summary'!$B$2="2022-23",QZW182="In-period"),AND('Validation summary'!$B$2="2023-24",QZW182="In-period"),AND('Validation summary'!$B$2="2024-25",QZW182="In-period"),AND('Validation summary'!$B$2="2024-25",QZW182="End of period",QZW190="Revenue")),TRUE,FALSE)</f>
        <v>0</v>
      </c>
      <c r="QZX183" s="201" t="b">
        <f>IF(OR(AND('Validation summary'!$B$2="2022-23",QZX182="In-period"),AND('Validation summary'!$B$2="2023-24",QZX182="In-period"),AND('Validation summary'!$B$2="2024-25",QZX182="In-period"),AND('Validation summary'!$B$2="2024-25",QZX182="End of period",QZX190="Revenue")),TRUE,FALSE)</f>
        <v>0</v>
      </c>
      <c r="QZY183" s="201" t="b">
        <f>IF(OR(AND('Validation summary'!$B$2="2022-23",QZY182="In-period"),AND('Validation summary'!$B$2="2023-24",QZY182="In-period"),AND('Validation summary'!$B$2="2024-25",QZY182="In-period"),AND('Validation summary'!$B$2="2024-25",QZY182="End of period",QZY190="Revenue")),TRUE,FALSE)</f>
        <v>0</v>
      </c>
      <c r="QZZ183" s="201" t="b">
        <f>IF(OR(AND('Validation summary'!$B$2="2022-23",QZZ182="In-period"),AND('Validation summary'!$B$2="2023-24",QZZ182="In-period"),AND('Validation summary'!$B$2="2024-25",QZZ182="In-period"),AND('Validation summary'!$B$2="2024-25",QZZ182="End of period",QZZ190="Revenue")),TRUE,FALSE)</f>
        <v>0</v>
      </c>
      <c r="RAA183" s="201" t="b">
        <f>IF(OR(AND('Validation summary'!$B$2="2022-23",RAA182="In-period"),AND('Validation summary'!$B$2="2023-24",RAA182="In-period"),AND('Validation summary'!$B$2="2024-25",RAA182="In-period"),AND('Validation summary'!$B$2="2024-25",RAA182="End of period",RAA190="Revenue")),TRUE,FALSE)</f>
        <v>0</v>
      </c>
      <c r="RAB183" s="201" t="b">
        <f>IF(OR(AND('Validation summary'!$B$2="2022-23",RAB182="In-period"),AND('Validation summary'!$B$2="2023-24",RAB182="In-period"),AND('Validation summary'!$B$2="2024-25",RAB182="In-period"),AND('Validation summary'!$B$2="2024-25",RAB182="End of period",RAB190="Revenue")),TRUE,FALSE)</f>
        <v>0</v>
      </c>
      <c r="RAC183" s="201" t="b">
        <f>IF(OR(AND('Validation summary'!$B$2="2022-23",RAC182="In-period"),AND('Validation summary'!$B$2="2023-24",RAC182="In-period"),AND('Validation summary'!$B$2="2024-25",RAC182="In-period"),AND('Validation summary'!$B$2="2024-25",RAC182="End of period",RAC190="Revenue")),TRUE,FALSE)</f>
        <v>0</v>
      </c>
      <c r="RAD183" s="201" t="b">
        <f>IF(OR(AND('Validation summary'!$B$2="2022-23",RAD182="In-period"),AND('Validation summary'!$B$2="2023-24",RAD182="In-period"),AND('Validation summary'!$B$2="2024-25",RAD182="In-period"),AND('Validation summary'!$B$2="2024-25",RAD182="End of period",RAD190="Revenue")),TRUE,FALSE)</f>
        <v>0</v>
      </c>
      <c r="RAE183" s="201" t="b">
        <f>IF(OR(AND('Validation summary'!$B$2="2022-23",RAE182="In-period"),AND('Validation summary'!$B$2="2023-24",RAE182="In-period"),AND('Validation summary'!$B$2="2024-25",RAE182="In-period"),AND('Validation summary'!$B$2="2024-25",RAE182="End of period",RAE190="Revenue")),TRUE,FALSE)</f>
        <v>0</v>
      </c>
      <c r="RAF183" s="201" t="b">
        <f>IF(OR(AND('Validation summary'!$B$2="2022-23",RAF182="In-period"),AND('Validation summary'!$B$2="2023-24",RAF182="In-period"),AND('Validation summary'!$B$2="2024-25",RAF182="In-period"),AND('Validation summary'!$B$2="2024-25",RAF182="End of period",RAF190="Revenue")),TRUE,FALSE)</f>
        <v>0</v>
      </c>
      <c r="RAG183" s="201" t="b">
        <f>IF(OR(AND('Validation summary'!$B$2="2022-23",RAG182="In-period"),AND('Validation summary'!$B$2="2023-24",RAG182="In-period"),AND('Validation summary'!$B$2="2024-25",RAG182="In-period"),AND('Validation summary'!$B$2="2024-25",RAG182="End of period",RAG190="Revenue")),TRUE,FALSE)</f>
        <v>0</v>
      </c>
      <c r="RAH183" s="201" t="b">
        <f>IF(OR(AND('Validation summary'!$B$2="2022-23",RAH182="In-period"),AND('Validation summary'!$B$2="2023-24",RAH182="In-period"),AND('Validation summary'!$B$2="2024-25",RAH182="In-period"),AND('Validation summary'!$B$2="2024-25",RAH182="End of period",RAH190="Revenue")),TRUE,FALSE)</f>
        <v>0</v>
      </c>
      <c r="RAI183" s="201" t="b">
        <f>IF(OR(AND('Validation summary'!$B$2="2022-23",RAI182="In-period"),AND('Validation summary'!$B$2="2023-24",RAI182="In-period"),AND('Validation summary'!$B$2="2024-25",RAI182="In-period"),AND('Validation summary'!$B$2="2024-25",RAI182="End of period",RAI190="Revenue")),TRUE,FALSE)</f>
        <v>0</v>
      </c>
      <c r="RAJ183" s="201" t="b">
        <f>IF(OR(AND('Validation summary'!$B$2="2022-23",RAJ182="In-period"),AND('Validation summary'!$B$2="2023-24",RAJ182="In-period"),AND('Validation summary'!$B$2="2024-25",RAJ182="In-period"),AND('Validation summary'!$B$2="2024-25",RAJ182="End of period",RAJ190="Revenue")),TRUE,FALSE)</f>
        <v>0</v>
      </c>
      <c r="RAK183" s="201" t="b">
        <f>IF(OR(AND('Validation summary'!$B$2="2022-23",RAK182="In-period"),AND('Validation summary'!$B$2="2023-24",RAK182="In-period"),AND('Validation summary'!$B$2="2024-25",RAK182="In-period"),AND('Validation summary'!$B$2="2024-25",RAK182="End of period",RAK190="Revenue")),TRUE,FALSE)</f>
        <v>0</v>
      </c>
      <c r="RAL183" s="201" t="b">
        <f>IF(OR(AND('Validation summary'!$B$2="2022-23",RAL182="In-period"),AND('Validation summary'!$B$2="2023-24",RAL182="In-period"),AND('Validation summary'!$B$2="2024-25",RAL182="In-period"),AND('Validation summary'!$B$2="2024-25",RAL182="End of period",RAL190="Revenue")),TRUE,FALSE)</f>
        <v>0</v>
      </c>
      <c r="RAM183" s="201" t="b">
        <f>IF(OR(AND('Validation summary'!$B$2="2022-23",RAM182="In-period"),AND('Validation summary'!$B$2="2023-24",RAM182="In-period"),AND('Validation summary'!$B$2="2024-25",RAM182="In-period"),AND('Validation summary'!$B$2="2024-25",RAM182="End of period",RAM190="Revenue")),TRUE,FALSE)</f>
        <v>0</v>
      </c>
      <c r="RAN183" s="201" t="b">
        <f>IF(OR(AND('Validation summary'!$B$2="2022-23",RAN182="In-period"),AND('Validation summary'!$B$2="2023-24",RAN182="In-period"),AND('Validation summary'!$B$2="2024-25",RAN182="In-period"),AND('Validation summary'!$B$2="2024-25",RAN182="End of period",RAN190="Revenue")),TRUE,FALSE)</f>
        <v>0</v>
      </c>
      <c r="RAO183" s="201" t="b">
        <f>IF(OR(AND('Validation summary'!$B$2="2022-23",RAO182="In-period"),AND('Validation summary'!$B$2="2023-24",RAO182="In-period"),AND('Validation summary'!$B$2="2024-25",RAO182="In-period"),AND('Validation summary'!$B$2="2024-25",RAO182="End of period",RAO190="Revenue")),TRUE,FALSE)</f>
        <v>0</v>
      </c>
      <c r="RAP183" s="201" t="b">
        <f>IF(OR(AND('Validation summary'!$B$2="2022-23",RAP182="In-period"),AND('Validation summary'!$B$2="2023-24",RAP182="In-period"),AND('Validation summary'!$B$2="2024-25",RAP182="In-period"),AND('Validation summary'!$B$2="2024-25",RAP182="End of period",RAP190="Revenue")),TRUE,FALSE)</f>
        <v>0</v>
      </c>
      <c r="RAQ183" s="201" t="b">
        <f>IF(OR(AND('Validation summary'!$B$2="2022-23",RAQ182="In-period"),AND('Validation summary'!$B$2="2023-24",RAQ182="In-period"),AND('Validation summary'!$B$2="2024-25",RAQ182="In-period"),AND('Validation summary'!$B$2="2024-25",RAQ182="End of period",RAQ190="Revenue")),TRUE,FALSE)</f>
        <v>0</v>
      </c>
      <c r="RAR183" s="201" t="b">
        <f>IF(OR(AND('Validation summary'!$B$2="2022-23",RAR182="In-period"),AND('Validation summary'!$B$2="2023-24",RAR182="In-period"),AND('Validation summary'!$B$2="2024-25",RAR182="In-period"),AND('Validation summary'!$B$2="2024-25",RAR182="End of period",RAR190="Revenue")),TRUE,FALSE)</f>
        <v>0</v>
      </c>
      <c r="RAS183" s="201" t="b">
        <f>IF(OR(AND('Validation summary'!$B$2="2022-23",RAS182="In-period"),AND('Validation summary'!$B$2="2023-24",RAS182="In-period"),AND('Validation summary'!$B$2="2024-25",RAS182="In-period"),AND('Validation summary'!$B$2="2024-25",RAS182="End of period",RAS190="Revenue")),TRUE,FALSE)</f>
        <v>0</v>
      </c>
      <c r="RAT183" s="201" t="b">
        <f>IF(OR(AND('Validation summary'!$B$2="2022-23",RAT182="In-period"),AND('Validation summary'!$B$2="2023-24",RAT182="In-period"),AND('Validation summary'!$B$2="2024-25",RAT182="In-period"),AND('Validation summary'!$B$2="2024-25",RAT182="End of period",RAT190="Revenue")),TRUE,FALSE)</f>
        <v>0</v>
      </c>
      <c r="RAU183" s="201" t="b">
        <f>IF(OR(AND('Validation summary'!$B$2="2022-23",RAU182="In-period"),AND('Validation summary'!$B$2="2023-24",RAU182="In-period"),AND('Validation summary'!$B$2="2024-25",RAU182="In-period"),AND('Validation summary'!$B$2="2024-25",RAU182="End of period",RAU190="Revenue")),TRUE,FALSE)</f>
        <v>0</v>
      </c>
      <c r="RAV183" s="201" t="b">
        <f>IF(OR(AND('Validation summary'!$B$2="2022-23",RAV182="In-period"),AND('Validation summary'!$B$2="2023-24",RAV182="In-period"),AND('Validation summary'!$B$2="2024-25",RAV182="In-period"),AND('Validation summary'!$B$2="2024-25",RAV182="End of period",RAV190="Revenue")),TRUE,FALSE)</f>
        <v>0</v>
      </c>
      <c r="RAW183" s="201" t="b">
        <f>IF(OR(AND('Validation summary'!$B$2="2022-23",RAW182="In-period"),AND('Validation summary'!$B$2="2023-24",RAW182="In-period"),AND('Validation summary'!$B$2="2024-25",RAW182="In-period"),AND('Validation summary'!$B$2="2024-25",RAW182="End of period",RAW190="Revenue")),TRUE,FALSE)</f>
        <v>0</v>
      </c>
      <c r="RAX183" s="201" t="b">
        <f>IF(OR(AND('Validation summary'!$B$2="2022-23",RAX182="In-period"),AND('Validation summary'!$B$2="2023-24",RAX182="In-period"),AND('Validation summary'!$B$2="2024-25",RAX182="In-period"),AND('Validation summary'!$B$2="2024-25",RAX182="End of period",RAX190="Revenue")),TRUE,FALSE)</f>
        <v>0</v>
      </c>
      <c r="RAY183" s="201" t="b">
        <f>IF(OR(AND('Validation summary'!$B$2="2022-23",RAY182="In-period"),AND('Validation summary'!$B$2="2023-24",RAY182="In-period"),AND('Validation summary'!$B$2="2024-25",RAY182="In-period"),AND('Validation summary'!$B$2="2024-25",RAY182="End of period",RAY190="Revenue")),TRUE,FALSE)</f>
        <v>0</v>
      </c>
      <c r="RAZ183" s="201" t="b">
        <f>IF(OR(AND('Validation summary'!$B$2="2022-23",RAZ182="In-period"),AND('Validation summary'!$B$2="2023-24",RAZ182="In-period"),AND('Validation summary'!$B$2="2024-25",RAZ182="In-period"),AND('Validation summary'!$B$2="2024-25",RAZ182="End of period",RAZ190="Revenue")),TRUE,FALSE)</f>
        <v>0</v>
      </c>
      <c r="RBA183" s="201" t="b">
        <f>IF(OR(AND('Validation summary'!$B$2="2022-23",RBA182="In-period"),AND('Validation summary'!$B$2="2023-24",RBA182="In-period"),AND('Validation summary'!$B$2="2024-25",RBA182="In-period"),AND('Validation summary'!$B$2="2024-25",RBA182="End of period",RBA190="Revenue")),TRUE,FALSE)</f>
        <v>0</v>
      </c>
      <c r="RBB183" s="201" t="b">
        <f>IF(OR(AND('Validation summary'!$B$2="2022-23",RBB182="In-period"),AND('Validation summary'!$B$2="2023-24",RBB182="In-period"),AND('Validation summary'!$B$2="2024-25",RBB182="In-period"),AND('Validation summary'!$B$2="2024-25",RBB182="End of period",RBB190="Revenue")),TRUE,FALSE)</f>
        <v>0</v>
      </c>
      <c r="RBC183" s="201" t="b">
        <f>IF(OR(AND('Validation summary'!$B$2="2022-23",RBC182="In-period"),AND('Validation summary'!$B$2="2023-24",RBC182="In-period"),AND('Validation summary'!$B$2="2024-25",RBC182="In-period"),AND('Validation summary'!$B$2="2024-25",RBC182="End of period",RBC190="Revenue")),TRUE,FALSE)</f>
        <v>0</v>
      </c>
      <c r="RBD183" s="201" t="b">
        <f>IF(OR(AND('Validation summary'!$B$2="2022-23",RBD182="In-period"),AND('Validation summary'!$B$2="2023-24",RBD182="In-period"),AND('Validation summary'!$B$2="2024-25",RBD182="In-period"),AND('Validation summary'!$B$2="2024-25",RBD182="End of period",RBD190="Revenue")),TRUE,FALSE)</f>
        <v>0</v>
      </c>
      <c r="RBE183" s="201" t="b">
        <f>IF(OR(AND('Validation summary'!$B$2="2022-23",RBE182="In-period"),AND('Validation summary'!$B$2="2023-24",RBE182="In-period"),AND('Validation summary'!$B$2="2024-25",RBE182="In-period"),AND('Validation summary'!$B$2="2024-25",RBE182="End of period",RBE190="Revenue")),TRUE,FALSE)</f>
        <v>0</v>
      </c>
      <c r="RBF183" s="201" t="b">
        <f>IF(OR(AND('Validation summary'!$B$2="2022-23",RBF182="In-period"),AND('Validation summary'!$B$2="2023-24",RBF182="In-period"),AND('Validation summary'!$B$2="2024-25",RBF182="In-period"),AND('Validation summary'!$B$2="2024-25",RBF182="End of period",RBF190="Revenue")),TRUE,FALSE)</f>
        <v>0</v>
      </c>
      <c r="RBG183" s="201" t="b">
        <f>IF(OR(AND('Validation summary'!$B$2="2022-23",RBG182="In-period"),AND('Validation summary'!$B$2="2023-24",RBG182="In-period"),AND('Validation summary'!$B$2="2024-25",RBG182="In-period"),AND('Validation summary'!$B$2="2024-25",RBG182="End of period",RBG190="Revenue")),TRUE,FALSE)</f>
        <v>0</v>
      </c>
      <c r="RBH183" s="201" t="b">
        <f>IF(OR(AND('Validation summary'!$B$2="2022-23",RBH182="In-period"),AND('Validation summary'!$B$2="2023-24",RBH182="In-period"),AND('Validation summary'!$B$2="2024-25",RBH182="In-period"),AND('Validation summary'!$B$2="2024-25",RBH182="End of period",RBH190="Revenue")),TRUE,FALSE)</f>
        <v>0</v>
      </c>
      <c r="RBI183" s="201" t="b">
        <f>IF(OR(AND('Validation summary'!$B$2="2022-23",RBI182="In-period"),AND('Validation summary'!$B$2="2023-24",RBI182="In-period"),AND('Validation summary'!$B$2="2024-25",RBI182="In-period"),AND('Validation summary'!$B$2="2024-25",RBI182="End of period",RBI190="Revenue")),TRUE,FALSE)</f>
        <v>0</v>
      </c>
      <c r="RBJ183" s="201" t="b">
        <f>IF(OR(AND('Validation summary'!$B$2="2022-23",RBJ182="In-period"),AND('Validation summary'!$B$2="2023-24",RBJ182="In-period"),AND('Validation summary'!$B$2="2024-25",RBJ182="In-period"),AND('Validation summary'!$B$2="2024-25",RBJ182="End of period",RBJ190="Revenue")),TRUE,FALSE)</f>
        <v>0</v>
      </c>
      <c r="RBK183" s="201" t="b">
        <f>IF(OR(AND('Validation summary'!$B$2="2022-23",RBK182="In-period"),AND('Validation summary'!$B$2="2023-24",RBK182="In-period"),AND('Validation summary'!$B$2="2024-25",RBK182="In-period"),AND('Validation summary'!$B$2="2024-25",RBK182="End of period",RBK190="Revenue")),TRUE,FALSE)</f>
        <v>0</v>
      </c>
      <c r="RBL183" s="201" t="b">
        <f>IF(OR(AND('Validation summary'!$B$2="2022-23",RBL182="In-period"),AND('Validation summary'!$B$2="2023-24",RBL182="In-period"),AND('Validation summary'!$B$2="2024-25",RBL182="In-period"),AND('Validation summary'!$B$2="2024-25",RBL182="End of period",RBL190="Revenue")),TRUE,FALSE)</f>
        <v>0</v>
      </c>
      <c r="RBM183" s="201" t="b">
        <f>IF(OR(AND('Validation summary'!$B$2="2022-23",RBM182="In-period"),AND('Validation summary'!$B$2="2023-24",RBM182="In-period"),AND('Validation summary'!$B$2="2024-25",RBM182="In-period"),AND('Validation summary'!$B$2="2024-25",RBM182="End of period",RBM190="Revenue")),TRUE,FALSE)</f>
        <v>0</v>
      </c>
      <c r="RBN183" s="201" t="b">
        <f>IF(OR(AND('Validation summary'!$B$2="2022-23",RBN182="In-period"),AND('Validation summary'!$B$2="2023-24",RBN182="In-period"),AND('Validation summary'!$B$2="2024-25",RBN182="In-period"),AND('Validation summary'!$B$2="2024-25",RBN182="End of period",RBN190="Revenue")),TRUE,FALSE)</f>
        <v>0</v>
      </c>
      <c r="RBO183" s="201" t="b">
        <f>IF(OR(AND('Validation summary'!$B$2="2022-23",RBO182="In-period"),AND('Validation summary'!$B$2="2023-24",RBO182="In-period"),AND('Validation summary'!$B$2="2024-25",RBO182="In-period"),AND('Validation summary'!$B$2="2024-25",RBO182="End of period",RBO190="Revenue")),TRUE,FALSE)</f>
        <v>0</v>
      </c>
      <c r="RBP183" s="201" t="b">
        <f>IF(OR(AND('Validation summary'!$B$2="2022-23",RBP182="In-period"),AND('Validation summary'!$B$2="2023-24",RBP182="In-period"),AND('Validation summary'!$B$2="2024-25",RBP182="In-period"),AND('Validation summary'!$B$2="2024-25",RBP182="End of period",RBP190="Revenue")),TRUE,FALSE)</f>
        <v>0</v>
      </c>
      <c r="RBQ183" s="201" t="b">
        <f>IF(OR(AND('Validation summary'!$B$2="2022-23",RBQ182="In-period"),AND('Validation summary'!$B$2="2023-24",RBQ182="In-period"),AND('Validation summary'!$B$2="2024-25",RBQ182="In-period"),AND('Validation summary'!$B$2="2024-25",RBQ182="End of period",RBQ190="Revenue")),TRUE,FALSE)</f>
        <v>0</v>
      </c>
      <c r="RBR183" s="201" t="b">
        <f>IF(OR(AND('Validation summary'!$B$2="2022-23",RBR182="In-period"),AND('Validation summary'!$B$2="2023-24",RBR182="In-period"),AND('Validation summary'!$B$2="2024-25",RBR182="In-period"),AND('Validation summary'!$B$2="2024-25",RBR182="End of period",RBR190="Revenue")),TRUE,FALSE)</f>
        <v>0</v>
      </c>
      <c r="RBS183" s="201" t="b">
        <f>IF(OR(AND('Validation summary'!$B$2="2022-23",RBS182="In-period"),AND('Validation summary'!$B$2="2023-24",RBS182="In-period"),AND('Validation summary'!$B$2="2024-25",RBS182="In-period"),AND('Validation summary'!$B$2="2024-25",RBS182="End of period",RBS190="Revenue")),TRUE,FALSE)</f>
        <v>0</v>
      </c>
      <c r="RBT183" s="201" t="b">
        <f>IF(OR(AND('Validation summary'!$B$2="2022-23",RBT182="In-period"),AND('Validation summary'!$B$2="2023-24",RBT182="In-period"),AND('Validation summary'!$B$2="2024-25",RBT182="In-period"),AND('Validation summary'!$B$2="2024-25",RBT182="End of period",RBT190="Revenue")),TRUE,FALSE)</f>
        <v>0</v>
      </c>
      <c r="RBU183" s="201" t="b">
        <f>IF(OR(AND('Validation summary'!$B$2="2022-23",RBU182="In-period"),AND('Validation summary'!$B$2="2023-24",RBU182="In-period"),AND('Validation summary'!$B$2="2024-25",RBU182="In-period"),AND('Validation summary'!$B$2="2024-25",RBU182="End of period",RBU190="Revenue")),TRUE,FALSE)</f>
        <v>0</v>
      </c>
      <c r="RBV183" s="201" t="b">
        <f>IF(OR(AND('Validation summary'!$B$2="2022-23",RBV182="In-period"),AND('Validation summary'!$B$2="2023-24",RBV182="In-period"),AND('Validation summary'!$B$2="2024-25",RBV182="In-period"),AND('Validation summary'!$B$2="2024-25",RBV182="End of period",RBV190="Revenue")),TRUE,FALSE)</f>
        <v>0</v>
      </c>
      <c r="RBW183" s="201" t="b">
        <f>IF(OR(AND('Validation summary'!$B$2="2022-23",RBW182="In-period"),AND('Validation summary'!$B$2="2023-24",RBW182="In-period"),AND('Validation summary'!$B$2="2024-25",RBW182="In-period"),AND('Validation summary'!$B$2="2024-25",RBW182="End of period",RBW190="Revenue")),TRUE,FALSE)</f>
        <v>0</v>
      </c>
      <c r="RBX183" s="201" t="b">
        <f>IF(OR(AND('Validation summary'!$B$2="2022-23",RBX182="In-period"),AND('Validation summary'!$B$2="2023-24",RBX182="In-period"),AND('Validation summary'!$B$2="2024-25",RBX182="In-period"),AND('Validation summary'!$B$2="2024-25",RBX182="End of period",RBX190="Revenue")),TRUE,FALSE)</f>
        <v>0</v>
      </c>
      <c r="RBY183" s="201" t="b">
        <f>IF(OR(AND('Validation summary'!$B$2="2022-23",RBY182="In-period"),AND('Validation summary'!$B$2="2023-24",RBY182="In-period"),AND('Validation summary'!$B$2="2024-25",RBY182="In-period"),AND('Validation summary'!$B$2="2024-25",RBY182="End of period",RBY190="Revenue")),TRUE,FALSE)</f>
        <v>0</v>
      </c>
      <c r="RBZ183" s="201" t="b">
        <f>IF(OR(AND('Validation summary'!$B$2="2022-23",RBZ182="In-period"),AND('Validation summary'!$B$2="2023-24",RBZ182="In-period"),AND('Validation summary'!$B$2="2024-25",RBZ182="In-period"),AND('Validation summary'!$B$2="2024-25",RBZ182="End of period",RBZ190="Revenue")),TRUE,FALSE)</f>
        <v>0</v>
      </c>
      <c r="RCA183" s="201" t="b">
        <f>IF(OR(AND('Validation summary'!$B$2="2022-23",RCA182="In-period"),AND('Validation summary'!$B$2="2023-24",RCA182="In-period"),AND('Validation summary'!$B$2="2024-25",RCA182="In-period"),AND('Validation summary'!$B$2="2024-25",RCA182="End of period",RCA190="Revenue")),TRUE,FALSE)</f>
        <v>0</v>
      </c>
      <c r="RCB183" s="201" t="b">
        <f>IF(OR(AND('Validation summary'!$B$2="2022-23",RCB182="In-period"),AND('Validation summary'!$B$2="2023-24",RCB182="In-period"),AND('Validation summary'!$B$2="2024-25",RCB182="In-period"),AND('Validation summary'!$B$2="2024-25",RCB182="End of period",RCB190="Revenue")),TRUE,FALSE)</f>
        <v>0</v>
      </c>
      <c r="RCC183" s="201" t="b">
        <f>IF(OR(AND('Validation summary'!$B$2="2022-23",RCC182="In-period"),AND('Validation summary'!$B$2="2023-24",RCC182="In-period"),AND('Validation summary'!$B$2="2024-25",RCC182="In-period"),AND('Validation summary'!$B$2="2024-25",RCC182="End of period",RCC190="Revenue")),TRUE,FALSE)</f>
        <v>0</v>
      </c>
      <c r="RCD183" s="201" t="b">
        <f>IF(OR(AND('Validation summary'!$B$2="2022-23",RCD182="In-period"),AND('Validation summary'!$B$2="2023-24",RCD182="In-period"),AND('Validation summary'!$B$2="2024-25",RCD182="In-period"),AND('Validation summary'!$B$2="2024-25",RCD182="End of period",RCD190="Revenue")),TRUE,FALSE)</f>
        <v>0</v>
      </c>
      <c r="RCE183" s="201" t="b">
        <f>IF(OR(AND('Validation summary'!$B$2="2022-23",RCE182="In-period"),AND('Validation summary'!$B$2="2023-24",RCE182="In-period"),AND('Validation summary'!$B$2="2024-25",RCE182="In-period"),AND('Validation summary'!$B$2="2024-25",RCE182="End of period",RCE190="Revenue")),TRUE,FALSE)</f>
        <v>0</v>
      </c>
      <c r="RCF183" s="201" t="b">
        <f>IF(OR(AND('Validation summary'!$B$2="2022-23",RCF182="In-period"),AND('Validation summary'!$B$2="2023-24",RCF182="In-period"),AND('Validation summary'!$B$2="2024-25",RCF182="In-period"),AND('Validation summary'!$B$2="2024-25",RCF182="End of period",RCF190="Revenue")),TRUE,FALSE)</f>
        <v>0</v>
      </c>
      <c r="RCG183" s="201" t="b">
        <f>IF(OR(AND('Validation summary'!$B$2="2022-23",RCG182="In-period"),AND('Validation summary'!$B$2="2023-24",RCG182="In-period"),AND('Validation summary'!$B$2="2024-25",RCG182="In-period"),AND('Validation summary'!$B$2="2024-25",RCG182="End of period",RCG190="Revenue")),TRUE,FALSE)</f>
        <v>0</v>
      </c>
      <c r="RCH183" s="201" t="b">
        <f>IF(OR(AND('Validation summary'!$B$2="2022-23",RCH182="In-period"),AND('Validation summary'!$B$2="2023-24",RCH182="In-period"),AND('Validation summary'!$B$2="2024-25",RCH182="In-period"),AND('Validation summary'!$B$2="2024-25",RCH182="End of period",RCH190="Revenue")),TRUE,FALSE)</f>
        <v>0</v>
      </c>
      <c r="RCI183" s="201" t="b">
        <f>IF(OR(AND('Validation summary'!$B$2="2022-23",RCI182="In-period"),AND('Validation summary'!$B$2="2023-24",RCI182="In-period"),AND('Validation summary'!$B$2="2024-25",RCI182="In-period"),AND('Validation summary'!$B$2="2024-25",RCI182="End of period",RCI190="Revenue")),TRUE,FALSE)</f>
        <v>0</v>
      </c>
      <c r="RCJ183" s="201" t="b">
        <f>IF(OR(AND('Validation summary'!$B$2="2022-23",RCJ182="In-period"),AND('Validation summary'!$B$2="2023-24",RCJ182="In-period"),AND('Validation summary'!$B$2="2024-25",RCJ182="In-period"),AND('Validation summary'!$B$2="2024-25",RCJ182="End of period",RCJ190="Revenue")),TRUE,FALSE)</f>
        <v>0</v>
      </c>
      <c r="RCK183" s="201" t="b">
        <f>IF(OR(AND('Validation summary'!$B$2="2022-23",RCK182="In-period"),AND('Validation summary'!$B$2="2023-24",RCK182="In-period"),AND('Validation summary'!$B$2="2024-25",RCK182="In-period"),AND('Validation summary'!$B$2="2024-25",RCK182="End of period",RCK190="Revenue")),TRUE,FALSE)</f>
        <v>0</v>
      </c>
      <c r="RCL183" s="201" t="b">
        <f>IF(OR(AND('Validation summary'!$B$2="2022-23",RCL182="In-period"),AND('Validation summary'!$B$2="2023-24",RCL182="In-period"),AND('Validation summary'!$B$2="2024-25",RCL182="In-period"),AND('Validation summary'!$B$2="2024-25",RCL182="End of period",RCL190="Revenue")),TRUE,FALSE)</f>
        <v>0</v>
      </c>
      <c r="RCM183" s="201" t="b">
        <f>IF(OR(AND('Validation summary'!$B$2="2022-23",RCM182="In-period"),AND('Validation summary'!$B$2="2023-24",RCM182="In-period"),AND('Validation summary'!$B$2="2024-25",RCM182="In-period"),AND('Validation summary'!$B$2="2024-25",RCM182="End of period",RCM190="Revenue")),TRUE,FALSE)</f>
        <v>0</v>
      </c>
      <c r="RCN183" s="201" t="b">
        <f>IF(OR(AND('Validation summary'!$B$2="2022-23",RCN182="In-period"),AND('Validation summary'!$B$2="2023-24",RCN182="In-period"),AND('Validation summary'!$B$2="2024-25",RCN182="In-period"),AND('Validation summary'!$B$2="2024-25",RCN182="End of period",RCN190="Revenue")),TRUE,FALSE)</f>
        <v>0</v>
      </c>
      <c r="RCO183" s="201" t="b">
        <f>IF(OR(AND('Validation summary'!$B$2="2022-23",RCO182="In-period"),AND('Validation summary'!$B$2="2023-24",RCO182="In-period"),AND('Validation summary'!$B$2="2024-25",RCO182="In-period"),AND('Validation summary'!$B$2="2024-25",RCO182="End of period",RCO190="Revenue")),TRUE,FALSE)</f>
        <v>0</v>
      </c>
      <c r="RCP183" s="201" t="b">
        <f>IF(OR(AND('Validation summary'!$B$2="2022-23",RCP182="In-period"),AND('Validation summary'!$B$2="2023-24",RCP182="In-period"),AND('Validation summary'!$B$2="2024-25",RCP182="In-period"),AND('Validation summary'!$B$2="2024-25",RCP182="End of period",RCP190="Revenue")),TRUE,FALSE)</f>
        <v>0</v>
      </c>
      <c r="RCQ183" s="201" t="b">
        <f>IF(OR(AND('Validation summary'!$B$2="2022-23",RCQ182="In-period"),AND('Validation summary'!$B$2="2023-24",RCQ182="In-period"),AND('Validation summary'!$B$2="2024-25",RCQ182="In-period"),AND('Validation summary'!$B$2="2024-25",RCQ182="End of period",RCQ190="Revenue")),TRUE,FALSE)</f>
        <v>0</v>
      </c>
      <c r="RCR183" s="201" t="b">
        <f>IF(OR(AND('Validation summary'!$B$2="2022-23",RCR182="In-period"),AND('Validation summary'!$B$2="2023-24",RCR182="In-period"),AND('Validation summary'!$B$2="2024-25",RCR182="In-period"),AND('Validation summary'!$B$2="2024-25",RCR182="End of period",RCR190="Revenue")),TRUE,FALSE)</f>
        <v>0</v>
      </c>
      <c r="RCS183" s="201" t="b">
        <f>IF(OR(AND('Validation summary'!$B$2="2022-23",RCS182="In-period"),AND('Validation summary'!$B$2="2023-24",RCS182="In-period"),AND('Validation summary'!$B$2="2024-25",RCS182="In-period"),AND('Validation summary'!$B$2="2024-25",RCS182="End of period",RCS190="Revenue")),TRUE,FALSE)</f>
        <v>0</v>
      </c>
      <c r="RCT183" s="201" t="b">
        <f>IF(OR(AND('Validation summary'!$B$2="2022-23",RCT182="In-period"),AND('Validation summary'!$B$2="2023-24",RCT182="In-period"),AND('Validation summary'!$B$2="2024-25",RCT182="In-period"),AND('Validation summary'!$B$2="2024-25",RCT182="End of period",RCT190="Revenue")),TRUE,FALSE)</f>
        <v>0</v>
      </c>
      <c r="RCU183" s="201" t="b">
        <f>IF(OR(AND('Validation summary'!$B$2="2022-23",RCU182="In-period"),AND('Validation summary'!$B$2="2023-24",RCU182="In-period"),AND('Validation summary'!$B$2="2024-25",RCU182="In-period"),AND('Validation summary'!$B$2="2024-25",RCU182="End of period",RCU190="Revenue")),TRUE,FALSE)</f>
        <v>0</v>
      </c>
      <c r="RCV183" s="201" t="b">
        <f>IF(OR(AND('Validation summary'!$B$2="2022-23",RCV182="In-period"),AND('Validation summary'!$B$2="2023-24",RCV182="In-period"),AND('Validation summary'!$B$2="2024-25",RCV182="In-period"),AND('Validation summary'!$B$2="2024-25",RCV182="End of period",RCV190="Revenue")),TRUE,FALSE)</f>
        <v>0</v>
      </c>
      <c r="RCW183" s="201" t="b">
        <f>IF(OR(AND('Validation summary'!$B$2="2022-23",RCW182="In-period"),AND('Validation summary'!$B$2="2023-24",RCW182="In-period"),AND('Validation summary'!$B$2="2024-25",RCW182="In-period"),AND('Validation summary'!$B$2="2024-25",RCW182="End of period",RCW190="Revenue")),TRUE,FALSE)</f>
        <v>0</v>
      </c>
      <c r="RCX183" s="201" t="b">
        <f>IF(OR(AND('Validation summary'!$B$2="2022-23",RCX182="In-period"),AND('Validation summary'!$B$2="2023-24",RCX182="In-period"),AND('Validation summary'!$B$2="2024-25",RCX182="In-period"),AND('Validation summary'!$B$2="2024-25",RCX182="End of period",RCX190="Revenue")),TRUE,FALSE)</f>
        <v>0</v>
      </c>
      <c r="RCY183" s="201" t="b">
        <f>IF(OR(AND('Validation summary'!$B$2="2022-23",RCY182="In-period"),AND('Validation summary'!$B$2="2023-24",RCY182="In-period"),AND('Validation summary'!$B$2="2024-25",RCY182="In-period"),AND('Validation summary'!$B$2="2024-25",RCY182="End of period",RCY190="Revenue")),TRUE,FALSE)</f>
        <v>0</v>
      </c>
      <c r="RCZ183" s="201" t="b">
        <f>IF(OR(AND('Validation summary'!$B$2="2022-23",RCZ182="In-period"),AND('Validation summary'!$B$2="2023-24",RCZ182="In-period"),AND('Validation summary'!$B$2="2024-25",RCZ182="In-period"),AND('Validation summary'!$B$2="2024-25",RCZ182="End of period",RCZ190="Revenue")),TRUE,FALSE)</f>
        <v>0</v>
      </c>
      <c r="RDA183" s="201" t="b">
        <f>IF(OR(AND('Validation summary'!$B$2="2022-23",RDA182="In-period"),AND('Validation summary'!$B$2="2023-24",RDA182="In-period"),AND('Validation summary'!$B$2="2024-25",RDA182="In-period"),AND('Validation summary'!$B$2="2024-25",RDA182="End of period",RDA190="Revenue")),TRUE,FALSE)</f>
        <v>0</v>
      </c>
      <c r="RDB183" s="201" t="b">
        <f>IF(OR(AND('Validation summary'!$B$2="2022-23",RDB182="In-period"),AND('Validation summary'!$B$2="2023-24",RDB182="In-period"),AND('Validation summary'!$B$2="2024-25",RDB182="In-period"),AND('Validation summary'!$B$2="2024-25",RDB182="End of period",RDB190="Revenue")),TRUE,FALSE)</f>
        <v>0</v>
      </c>
      <c r="RDC183" s="201" t="b">
        <f>IF(OR(AND('Validation summary'!$B$2="2022-23",RDC182="In-period"),AND('Validation summary'!$B$2="2023-24",RDC182="In-period"),AND('Validation summary'!$B$2="2024-25",RDC182="In-period"),AND('Validation summary'!$B$2="2024-25",RDC182="End of period",RDC190="Revenue")),TRUE,FALSE)</f>
        <v>0</v>
      </c>
      <c r="RDD183" s="201" t="b">
        <f>IF(OR(AND('Validation summary'!$B$2="2022-23",RDD182="In-period"),AND('Validation summary'!$B$2="2023-24",RDD182="In-period"),AND('Validation summary'!$B$2="2024-25",RDD182="In-period"),AND('Validation summary'!$B$2="2024-25",RDD182="End of period",RDD190="Revenue")),TRUE,FALSE)</f>
        <v>0</v>
      </c>
      <c r="RDE183" s="201" t="b">
        <f>IF(OR(AND('Validation summary'!$B$2="2022-23",RDE182="In-period"),AND('Validation summary'!$B$2="2023-24",RDE182="In-period"),AND('Validation summary'!$B$2="2024-25",RDE182="In-period"),AND('Validation summary'!$B$2="2024-25",RDE182="End of period",RDE190="Revenue")),TRUE,FALSE)</f>
        <v>0</v>
      </c>
      <c r="RDF183" s="201" t="b">
        <f>IF(OR(AND('Validation summary'!$B$2="2022-23",RDF182="In-period"),AND('Validation summary'!$B$2="2023-24",RDF182="In-period"),AND('Validation summary'!$B$2="2024-25",RDF182="In-period"),AND('Validation summary'!$B$2="2024-25",RDF182="End of period",RDF190="Revenue")),TRUE,FALSE)</f>
        <v>0</v>
      </c>
      <c r="RDG183" s="201" t="b">
        <f>IF(OR(AND('Validation summary'!$B$2="2022-23",RDG182="In-period"),AND('Validation summary'!$B$2="2023-24",RDG182="In-period"),AND('Validation summary'!$B$2="2024-25",RDG182="In-period"),AND('Validation summary'!$B$2="2024-25",RDG182="End of period",RDG190="Revenue")),TRUE,FALSE)</f>
        <v>0</v>
      </c>
      <c r="RDH183" s="201" t="b">
        <f>IF(OR(AND('Validation summary'!$B$2="2022-23",RDH182="In-period"),AND('Validation summary'!$B$2="2023-24",RDH182="In-period"),AND('Validation summary'!$B$2="2024-25",RDH182="In-period"),AND('Validation summary'!$B$2="2024-25",RDH182="End of period",RDH190="Revenue")),TRUE,FALSE)</f>
        <v>0</v>
      </c>
      <c r="RDI183" s="201" t="b">
        <f>IF(OR(AND('Validation summary'!$B$2="2022-23",RDI182="In-period"),AND('Validation summary'!$B$2="2023-24",RDI182="In-period"),AND('Validation summary'!$B$2="2024-25",RDI182="In-period"),AND('Validation summary'!$B$2="2024-25",RDI182="End of period",RDI190="Revenue")),TRUE,FALSE)</f>
        <v>0</v>
      </c>
      <c r="RDJ183" s="201" t="b">
        <f>IF(OR(AND('Validation summary'!$B$2="2022-23",RDJ182="In-period"),AND('Validation summary'!$B$2="2023-24",RDJ182="In-period"),AND('Validation summary'!$B$2="2024-25",RDJ182="In-period"),AND('Validation summary'!$B$2="2024-25",RDJ182="End of period",RDJ190="Revenue")),TRUE,FALSE)</f>
        <v>0</v>
      </c>
      <c r="RDK183" s="201" t="b">
        <f>IF(OR(AND('Validation summary'!$B$2="2022-23",RDK182="In-period"),AND('Validation summary'!$B$2="2023-24",RDK182="In-period"),AND('Validation summary'!$B$2="2024-25",RDK182="In-period"),AND('Validation summary'!$B$2="2024-25",RDK182="End of period",RDK190="Revenue")),TRUE,FALSE)</f>
        <v>0</v>
      </c>
      <c r="RDL183" s="201" t="b">
        <f>IF(OR(AND('Validation summary'!$B$2="2022-23",RDL182="In-period"),AND('Validation summary'!$B$2="2023-24",RDL182="In-period"),AND('Validation summary'!$B$2="2024-25",RDL182="In-period"),AND('Validation summary'!$B$2="2024-25",RDL182="End of period",RDL190="Revenue")),TRUE,FALSE)</f>
        <v>0</v>
      </c>
      <c r="RDM183" s="201" t="b">
        <f>IF(OR(AND('Validation summary'!$B$2="2022-23",RDM182="In-period"),AND('Validation summary'!$B$2="2023-24",RDM182="In-period"),AND('Validation summary'!$B$2="2024-25",RDM182="In-period"),AND('Validation summary'!$B$2="2024-25",RDM182="End of period",RDM190="Revenue")),TRUE,FALSE)</f>
        <v>0</v>
      </c>
      <c r="RDN183" s="201" t="b">
        <f>IF(OR(AND('Validation summary'!$B$2="2022-23",RDN182="In-period"),AND('Validation summary'!$B$2="2023-24",RDN182="In-period"),AND('Validation summary'!$B$2="2024-25",RDN182="In-period"),AND('Validation summary'!$B$2="2024-25",RDN182="End of period",RDN190="Revenue")),TRUE,FALSE)</f>
        <v>0</v>
      </c>
      <c r="RDO183" s="201" t="b">
        <f>IF(OR(AND('Validation summary'!$B$2="2022-23",RDO182="In-period"),AND('Validation summary'!$B$2="2023-24",RDO182="In-period"),AND('Validation summary'!$B$2="2024-25",RDO182="In-period"),AND('Validation summary'!$B$2="2024-25",RDO182="End of period",RDO190="Revenue")),TRUE,FALSE)</f>
        <v>0</v>
      </c>
      <c r="RDP183" s="201" t="b">
        <f>IF(OR(AND('Validation summary'!$B$2="2022-23",RDP182="In-period"),AND('Validation summary'!$B$2="2023-24",RDP182="In-period"),AND('Validation summary'!$B$2="2024-25",RDP182="In-period"),AND('Validation summary'!$B$2="2024-25",RDP182="End of period",RDP190="Revenue")),TRUE,FALSE)</f>
        <v>0</v>
      </c>
      <c r="RDQ183" s="201" t="b">
        <f>IF(OR(AND('Validation summary'!$B$2="2022-23",RDQ182="In-period"),AND('Validation summary'!$B$2="2023-24",RDQ182="In-period"),AND('Validation summary'!$B$2="2024-25",RDQ182="In-period"),AND('Validation summary'!$B$2="2024-25",RDQ182="End of period",RDQ190="Revenue")),TRUE,FALSE)</f>
        <v>0</v>
      </c>
      <c r="RDR183" s="201" t="b">
        <f>IF(OR(AND('Validation summary'!$B$2="2022-23",RDR182="In-period"),AND('Validation summary'!$B$2="2023-24",RDR182="In-period"),AND('Validation summary'!$B$2="2024-25",RDR182="In-period"),AND('Validation summary'!$B$2="2024-25",RDR182="End of period",RDR190="Revenue")),TRUE,FALSE)</f>
        <v>0</v>
      </c>
      <c r="RDS183" s="201" t="b">
        <f>IF(OR(AND('Validation summary'!$B$2="2022-23",RDS182="In-period"),AND('Validation summary'!$B$2="2023-24",RDS182="In-period"),AND('Validation summary'!$B$2="2024-25",RDS182="In-period"),AND('Validation summary'!$B$2="2024-25",RDS182="End of period",RDS190="Revenue")),TRUE,FALSE)</f>
        <v>0</v>
      </c>
      <c r="RDT183" s="201" t="b">
        <f>IF(OR(AND('Validation summary'!$B$2="2022-23",RDT182="In-period"),AND('Validation summary'!$B$2="2023-24",RDT182="In-period"),AND('Validation summary'!$B$2="2024-25",RDT182="In-period"),AND('Validation summary'!$B$2="2024-25",RDT182="End of period",RDT190="Revenue")),TRUE,FALSE)</f>
        <v>0</v>
      </c>
      <c r="RDU183" s="201" t="b">
        <f>IF(OR(AND('Validation summary'!$B$2="2022-23",RDU182="In-period"),AND('Validation summary'!$B$2="2023-24",RDU182="In-period"),AND('Validation summary'!$B$2="2024-25",RDU182="In-period"),AND('Validation summary'!$B$2="2024-25",RDU182="End of period",RDU190="Revenue")),TRUE,FALSE)</f>
        <v>0</v>
      </c>
      <c r="RDV183" s="201" t="b">
        <f>IF(OR(AND('Validation summary'!$B$2="2022-23",RDV182="In-period"),AND('Validation summary'!$B$2="2023-24",RDV182="In-period"),AND('Validation summary'!$B$2="2024-25",RDV182="In-period"),AND('Validation summary'!$B$2="2024-25",RDV182="End of period",RDV190="Revenue")),TRUE,FALSE)</f>
        <v>0</v>
      </c>
      <c r="RDW183" s="201" t="b">
        <f>IF(OR(AND('Validation summary'!$B$2="2022-23",RDW182="In-period"),AND('Validation summary'!$B$2="2023-24",RDW182="In-period"),AND('Validation summary'!$B$2="2024-25",RDW182="In-period"),AND('Validation summary'!$B$2="2024-25",RDW182="End of period",RDW190="Revenue")),TRUE,FALSE)</f>
        <v>0</v>
      </c>
      <c r="RDX183" s="201" t="b">
        <f>IF(OR(AND('Validation summary'!$B$2="2022-23",RDX182="In-period"),AND('Validation summary'!$B$2="2023-24",RDX182="In-period"),AND('Validation summary'!$B$2="2024-25",RDX182="In-period"),AND('Validation summary'!$B$2="2024-25",RDX182="End of period",RDX190="Revenue")),TRUE,FALSE)</f>
        <v>0</v>
      </c>
      <c r="RDY183" s="201" t="b">
        <f>IF(OR(AND('Validation summary'!$B$2="2022-23",RDY182="In-period"),AND('Validation summary'!$B$2="2023-24",RDY182="In-period"),AND('Validation summary'!$B$2="2024-25",RDY182="In-period"),AND('Validation summary'!$B$2="2024-25",RDY182="End of period",RDY190="Revenue")),TRUE,FALSE)</f>
        <v>0</v>
      </c>
      <c r="RDZ183" s="201" t="b">
        <f>IF(OR(AND('Validation summary'!$B$2="2022-23",RDZ182="In-period"),AND('Validation summary'!$B$2="2023-24",RDZ182="In-period"),AND('Validation summary'!$B$2="2024-25",RDZ182="In-period"),AND('Validation summary'!$B$2="2024-25",RDZ182="End of period",RDZ190="Revenue")),TRUE,FALSE)</f>
        <v>0</v>
      </c>
      <c r="REA183" s="201" t="b">
        <f>IF(OR(AND('Validation summary'!$B$2="2022-23",REA182="In-period"),AND('Validation summary'!$B$2="2023-24",REA182="In-period"),AND('Validation summary'!$B$2="2024-25",REA182="In-period"),AND('Validation summary'!$B$2="2024-25",REA182="End of period",REA190="Revenue")),TRUE,FALSE)</f>
        <v>0</v>
      </c>
      <c r="REB183" s="201" t="b">
        <f>IF(OR(AND('Validation summary'!$B$2="2022-23",REB182="In-period"),AND('Validation summary'!$B$2="2023-24",REB182="In-period"),AND('Validation summary'!$B$2="2024-25",REB182="In-period"),AND('Validation summary'!$B$2="2024-25",REB182="End of period",REB190="Revenue")),TRUE,FALSE)</f>
        <v>0</v>
      </c>
      <c r="REC183" s="201" t="b">
        <f>IF(OR(AND('Validation summary'!$B$2="2022-23",REC182="In-period"),AND('Validation summary'!$B$2="2023-24",REC182="In-period"),AND('Validation summary'!$B$2="2024-25",REC182="In-period"),AND('Validation summary'!$B$2="2024-25",REC182="End of period",REC190="Revenue")),TRUE,FALSE)</f>
        <v>0</v>
      </c>
      <c r="RED183" s="201" t="b">
        <f>IF(OR(AND('Validation summary'!$B$2="2022-23",RED182="In-period"),AND('Validation summary'!$B$2="2023-24",RED182="In-period"),AND('Validation summary'!$B$2="2024-25",RED182="In-period"),AND('Validation summary'!$B$2="2024-25",RED182="End of period",RED190="Revenue")),TRUE,FALSE)</f>
        <v>0</v>
      </c>
      <c r="REE183" s="201" t="b">
        <f>IF(OR(AND('Validation summary'!$B$2="2022-23",REE182="In-period"),AND('Validation summary'!$B$2="2023-24",REE182="In-period"),AND('Validation summary'!$B$2="2024-25",REE182="In-period"),AND('Validation summary'!$B$2="2024-25",REE182="End of period",REE190="Revenue")),TRUE,FALSE)</f>
        <v>0</v>
      </c>
      <c r="REF183" s="201" t="b">
        <f>IF(OR(AND('Validation summary'!$B$2="2022-23",REF182="In-period"),AND('Validation summary'!$B$2="2023-24",REF182="In-period"),AND('Validation summary'!$B$2="2024-25",REF182="In-period"),AND('Validation summary'!$B$2="2024-25",REF182="End of period",REF190="Revenue")),TRUE,FALSE)</f>
        <v>0</v>
      </c>
      <c r="REG183" s="201" t="b">
        <f>IF(OR(AND('Validation summary'!$B$2="2022-23",REG182="In-period"),AND('Validation summary'!$B$2="2023-24",REG182="In-period"),AND('Validation summary'!$B$2="2024-25",REG182="In-period"),AND('Validation summary'!$B$2="2024-25",REG182="End of period",REG190="Revenue")),TRUE,FALSE)</f>
        <v>0</v>
      </c>
      <c r="REH183" s="201" t="b">
        <f>IF(OR(AND('Validation summary'!$B$2="2022-23",REH182="In-period"),AND('Validation summary'!$B$2="2023-24",REH182="In-period"),AND('Validation summary'!$B$2="2024-25",REH182="In-period"),AND('Validation summary'!$B$2="2024-25",REH182="End of period",REH190="Revenue")),TRUE,FALSE)</f>
        <v>0</v>
      </c>
      <c r="REI183" s="201" t="b">
        <f>IF(OR(AND('Validation summary'!$B$2="2022-23",REI182="In-period"),AND('Validation summary'!$B$2="2023-24",REI182="In-period"),AND('Validation summary'!$B$2="2024-25",REI182="In-period"),AND('Validation summary'!$B$2="2024-25",REI182="End of period",REI190="Revenue")),TRUE,FALSE)</f>
        <v>0</v>
      </c>
      <c r="REJ183" s="201" t="b">
        <f>IF(OR(AND('Validation summary'!$B$2="2022-23",REJ182="In-period"),AND('Validation summary'!$B$2="2023-24",REJ182="In-period"),AND('Validation summary'!$B$2="2024-25",REJ182="In-period"),AND('Validation summary'!$B$2="2024-25",REJ182="End of period",REJ190="Revenue")),TRUE,FALSE)</f>
        <v>0</v>
      </c>
      <c r="REK183" s="201" t="b">
        <f>IF(OR(AND('Validation summary'!$B$2="2022-23",REK182="In-period"),AND('Validation summary'!$B$2="2023-24",REK182="In-period"),AND('Validation summary'!$B$2="2024-25",REK182="In-period"),AND('Validation summary'!$B$2="2024-25",REK182="End of period",REK190="Revenue")),TRUE,FALSE)</f>
        <v>0</v>
      </c>
      <c r="REL183" s="201" t="b">
        <f>IF(OR(AND('Validation summary'!$B$2="2022-23",REL182="In-period"),AND('Validation summary'!$B$2="2023-24",REL182="In-period"),AND('Validation summary'!$B$2="2024-25",REL182="In-period"),AND('Validation summary'!$B$2="2024-25",REL182="End of period",REL190="Revenue")),TRUE,FALSE)</f>
        <v>0</v>
      </c>
      <c r="REM183" s="201" t="b">
        <f>IF(OR(AND('Validation summary'!$B$2="2022-23",REM182="In-period"),AND('Validation summary'!$B$2="2023-24",REM182="In-period"),AND('Validation summary'!$B$2="2024-25",REM182="In-period"),AND('Validation summary'!$B$2="2024-25",REM182="End of period",REM190="Revenue")),TRUE,FALSE)</f>
        <v>0</v>
      </c>
      <c r="REN183" s="201" t="b">
        <f>IF(OR(AND('Validation summary'!$B$2="2022-23",REN182="In-period"),AND('Validation summary'!$B$2="2023-24",REN182="In-period"),AND('Validation summary'!$B$2="2024-25",REN182="In-period"),AND('Validation summary'!$B$2="2024-25",REN182="End of period",REN190="Revenue")),TRUE,FALSE)</f>
        <v>0</v>
      </c>
      <c r="REO183" s="201" t="b">
        <f>IF(OR(AND('Validation summary'!$B$2="2022-23",REO182="In-period"),AND('Validation summary'!$B$2="2023-24",REO182="In-period"),AND('Validation summary'!$B$2="2024-25",REO182="In-period"),AND('Validation summary'!$B$2="2024-25",REO182="End of period",REO190="Revenue")),TRUE,FALSE)</f>
        <v>0</v>
      </c>
      <c r="REP183" s="201" t="b">
        <f>IF(OR(AND('Validation summary'!$B$2="2022-23",REP182="In-period"),AND('Validation summary'!$B$2="2023-24",REP182="In-period"),AND('Validation summary'!$B$2="2024-25",REP182="In-period"),AND('Validation summary'!$B$2="2024-25",REP182="End of period",REP190="Revenue")),TRUE,FALSE)</f>
        <v>0</v>
      </c>
      <c r="REQ183" s="201" t="b">
        <f>IF(OR(AND('Validation summary'!$B$2="2022-23",REQ182="In-period"),AND('Validation summary'!$B$2="2023-24",REQ182="In-period"),AND('Validation summary'!$B$2="2024-25",REQ182="In-period"),AND('Validation summary'!$B$2="2024-25",REQ182="End of period",REQ190="Revenue")),TRUE,FALSE)</f>
        <v>0</v>
      </c>
      <c r="RER183" s="201" t="b">
        <f>IF(OR(AND('Validation summary'!$B$2="2022-23",RER182="In-period"),AND('Validation summary'!$B$2="2023-24",RER182="In-period"),AND('Validation summary'!$B$2="2024-25",RER182="In-period"),AND('Validation summary'!$B$2="2024-25",RER182="End of period",RER190="Revenue")),TRUE,FALSE)</f>
        <v>0</v>
      </c>
      <c r="RES183" s="201" t="b">
        <f>IF(OR(AND('Validation summary'!$B$2="2022-23",RES182="In-period"),AND('Validation summary'!$B$2="2023-24",RES182="In-period"),AND('Validation summary'!$B$2="2024-25",RES182="In-period"),AND('Validation summary'!$B$2="2024-25",RES182="End of period",RES190="Revenue")),TRUE,FALSE)</f>
        <v>0</v>
      </c>
      <c r="RET183" s="201" t="b">
        <f>IF(OR(AND('Validation summary'!$B$2="2022-23",RET182="In-period"),AND('Validation summary'!$B$2="2023-24",RET182="In-period"),AND('Validation summary'!$B$2="2024-25",RET182="In-period"),AND('Validation summary'!$B$2="2024-25",RET182="End of period",RET190="Revenue")),TRUE,FALSE)</f>
        <v>0</v>
      </c>
      <c r="REU183" s="201" t="b">
        <f>IF(OR(AND('Validation summary'!$B$2="2022-23",REU182="In-period"),AND('Validation summary'!$B$2="2023-24",REU182="In-period"),AND('Validation summary'!$B$2="2024-25",REU182="In-period"),AND('Validation summary'!$B$2="2024-25",REU182="End of period",REU190="Revenue")),TRUE,FALSE)</f>
        <v>0</v>
      </c>
      <c r="REV183" s="201" t="b">
        <f>IF(OR(AND('Validation summary'!$B$2="2022-23",REV182="In-period"),AND('Validation summary'!$B$2="2023-24",REV182="In-period"),AND('Validation summary'!$B$2="2024-25",REV182="In-period"),AND('Validation summary'!$B$2="2024-25",REV182="End of period",REV190="Revenue")),TRUE,FALSE)</f>
        <v>0</v>
      </c>
      <c r="REW183" s="201" t="b">
        <f>IF(OR(AND('Validation summary'!$B$2="2022-23",REW182="In-period"),AND('Validation summary'!$B$2="2023-24",REW182="In-period"),AND('Validation summary'!$B$2="2024-25",REW182="In-period"),AND('Validation summary'!$B$2="2024-25",REW182="End of period",REW190="Revenue")),TRUE,FALSE)</f>
        <v>0</v>
      </c>
      <c r="REX183" s="201" t="b">
        <f>IF(OR(AND('Validation summary'!$B$2="2022-23",REX182="In-period"),AND('Validation summary'!$B$2="2023-24",REX182="In-period"),AND('Validation summary'!$B$2="2024-25",REX182="In-period"),AND('Validation summary'!$B$2="2024-25",REX182="End of period",REX190="Revenue")),TRUE,FALSE)</f>
        <v>0</v>
      </c>
      <c r="REY183" s="201" t="b">
        <f>IF(OR(AND('Validation summary'!$B$2="2022-23",REY182="In-period"),AND('Validation summary'!$B$2="2023-24",REY182="In-period"),AND('Validation summary'!$B$2="2024-25",REY182="In-period"),AND('Validation summary'!$B$2="2024-25",REY182="End of period",REY190="Revenue")),TRUE,FALSE)</f>
        <v>0</v>
      </c>
      <c r="REZ183" s="201" t="b">
        <f>IF(OR(AND('Validation summary'!$B$2="2022-23",REZ182="In-period"),AND('Validation summary'!$B$2="2023-24",REZ182="In-period"),AND('Validation summary'!$B$2="2024-25",REZ182="In-period"),AND('Validation summary'!$B$2="2024-25",REZ182="End of period",REZ190="Revenue")),TRUE,FALSE)</f>
        <v>0</v>
      </c>
      <c r="RFA183" s="201" t="b">
        <f>IF(OR(AND('Validation summary'!$B$2="2022-23",RFA182="In-period"),AND('Validation summary'!$B$2="2023-24",RFA182="In-period"),AND('Validation summary'!$B$2="2024-25",RFA182="In-period"),AND('Validation summary'!$B$2="2024-25",RFA182="End of period",RFA190="Revenue")),TRUE,FALSE)</f>
        <v>0</v>
      </c>
      <c r="RFB183" s="201" t="b">
        <f>IF(OR(AND('Validation summary'!$B$2="2022-23",RFB182="In-period"),AND('Validation summary'!$B$2="2023-24",RFB182="In-period"),AND('Validation summary'!$B$2="2024-25",RFB182="In-period"),AND('Validation summary'!$B$2="2024-25",RFB182="End of period",RFB190="Revenue")),TRUE,FALSE)</f>
        <v>0</v>
      </c>
      <c r="RFC183" s="201" t="b">
        <f>IF(OR(AND('Validation summary'!$B$2="2022-23",RFC182="In-period"),AND('Validation summary'!$B$2="2023-24",RFC182="In-period"),AND('Validation summary'!$B$2="2024-25",RFC182="In-period"),AND('Validation summary'!$B$2="2024-25",RFC182="End of period",RFC190="Revenue")),TRUE,FALSE)</f>
        <v>0</v>
      </c>
      <c r="RFD183" s="201" t="b">
        <f>IF(OR(AND('Validation summary'!$B$2="2022-23",RFD182="In-period"),AND('Validation summary'!$B$2="2023-24",RFD182="In-period"),AND('Validation summary'!$B$2="2024-25",RFD182="In-period"),AND('Validation summary'!$B$2="2024-25",RFD182="End of period",RFD190="Revenue")),TRUE,FALSE)</f>
        <v>0</v>
      </c>
      <c r="RFE183" s="201" t="b">
        <f>IF(OR(AND('Validation summary'!$B$2="2022-23",RFE182="In-period"),AND('Validation summary'!$B$2="2023-24",RFE182="In-period"),AND('Validation summary'!$B$2="2024-25",RFE182="In-period"),AND('Validation summary'!$B$2="2024-25",RFE182="End of period",RFE190="Revenue")),TRUE,FALSE)</f>
        <v>0</v>
      </c>
      <c r="RFF183" s="201" t="b">
        <f>IF(OR(AND('Validation summary'!$B$2="2022-23",RFF182="In-period"),AND('Validation summary'!$B$2="2023-24",RFF182="In-period"),AND('Validation summary'!$B$2="2024-25",RFF182="In-period"),AND('Validation summary'!$B$2="2024-25",RFF182="End of period",RFF190="Revenue")),TRUE,FALSE)</f>
        <v>0</v>
      </c>
      <c r="RFG183" s="201" t="b">
        <f>IF(OR(AND('Validation summary'!$B$2="2022-23",RFG182="In-period"),AND('Validation summary'!$B$2="2023-24",RFG182="In-period"),AND('Validation summary'!$B$2="2024-25",RFG182="In-period"),AND('Validation summary'!$B$2="2024-25",RFG182="End of period",RFG190="Revenue")),TRUE,FALSE)</f>
        <v>0</v>
      </c>
      <c r="RFH183" s="201" t="b">
        <f>IF(OR(AND('Validation summary'!$B$2="2022-23",RFH182="In-period"),AND('Validation summary'!$B$2="2023-24",RFH182="In-period"),AND('Validation summary'!$B$2="2024-25",RFH182="In-period"),AND('Validation summary'!$B$2="2024-25",RFH182="End of period",RFH190="Revenue")),TRUE,FALSE)</f>
        <v>0</v>
      </c>
      <c r="RFI183" s="201" t="b">
        <f>IF(OR(AND('Validation summary'!$B$2="2022-23",RFI182="In-period"),AND('Validation summary'!$B$2="2023-24",RFI182="In-period"),AND('Validation summary'!$B$2="2024-25",RFI182="In-period"),AND('Validation summary'!$B$2="2024-25",RFI182="End of period",RFI190="Revenue")),TRUE,FALSE)</f>
        <v>0</v>
      </c>
      <c r="RFJ183" s="201" t="b">
        <f>IF(OR(AND('Validation summary'!$B$2="2022-23",RFJ182="In-period"),AND('Validation summary'!$B$2="2023-24",RFJ182="In-period"),AND('Validation summary'!$B$2="2024-25",RFJ182="In-period"),AND('Validation summary'!$B$2="2024-25",RFJ182="End of period",RFJ190="Revenue")),TRUE,FALSE)</f>
        <v>0</v>
      </c>
      <c r="RFK183" s="201" t="b">
        <f>IF(OR(AND('Validation summary'!$B$2="2022-23",RFK182="In-period"),AND('Validation summary'!$B$2="2023-24",RFK182="In-period"),AND('Validation summary'!$B$2="2024-25",RFK182="In-period"),AND('Validation summary'!$B$2="2024-25",RFK182="End of period",RFK190="Revenue")),TRUE,FALSE)</f>
        <v>0</v>
      </c>
      <c r="RFL183" s="201" t="b">
        <f>IF(OR(AND('Validation summary'!$B$2="2022-23",RFL182="In-period"),AND('Validation summary'!$B$2="2023-24",RFL182="In-period"),AND('Validation summary'!$B$2="2024-25",RFL182="In-period"),AND('Validation summary'!$B$2="2024-25",RFL182="End of period",RFL190="Revenue")),TRUE,FALSE)</f>
        <v>0</v>
      </c>
      <c r="RFM183" s="201" t="b">
        <f>IF(OR(AND('Validation summary'!$B$2="2022-23",RFM182="In-period"),AND('Validation summary'!$B$2="2023-24",RFM182="In-period"),AND('Validation summary'!$B$2="2024-25",RFM182="In-period"),AND('Validation summary'!$B$2="2024-25",RFM182="End of period",RFM190="Revenue")),TRUE,FALSE)</f>
        <v>0</v>
      </c>
      <c r="RFN183" s="201" t="b">
        <f>IF(OR(AND('Validation summary'!$B$2="2022-23",RFN182="In-period"),AND('Validation summary'!$B$2="2023-24",RFN182="In-period"),AND('Validation summary'!$B$2="2024-25",RFN182="In-period"),AND('Validation summary'!$B$2="2024-25",RFN182="End of period",RFN190="Revenue")),TRUE,FALSE)</f>
        <v>0</v>
      </c>
      <c r="RFO183" s="201" t="b">
        <f>IF(OR(AND('Validation summary'!$B$2="2022-23",RFO182="In-period"),AND('Validation summary'!$B$2="2023-24",RFO182="In-period"),AND('Validation summary'!$B$2="2024-25",RFO182="In-period"),AND('Validation summary'!$B$2="2024-25",RFO182="End of period",RFO190="Revenue")),TRUE,FALSE)</f>
        <v>0</v>
      </c>
      <c r="RFP183" s="201" t="b">
        <f>IF(OR(AND('Validation summary'!$B$2="2022-23",RFP182="In-period"),AND('Validation summary'!$B$2="2023-24",RFP182="In-period"),AND('Validation summary'!$B$2="2024-25",RFP182="In-period"),AND('Validation summary'!$B$2="2024-25",RFP182="End of period",RFP190="Revenue")),TRUE,FALSE)</f>
        <v>0</v>
      </c>
      <c r="RFQ183" s="201" t="b">
        <f>IF(OR(AND('Validation summary'!$B$2="2022-23",RFQ182="In-period"),AND('Validation summary'!$B$2="2023-24",RFQ182="In-period"),AND('Validation summary'!$B$2="2024-25",RFQ182="In-period"),AND('Validation summary'!$B$2="2024-25",RFQ182="End of period",RFQ190="Revenue")),TRUE,FALSE)</f>
        <v>0</v>
      </c>
      <c r="RFR183" s="201" t="b">
        <f>IF(OR(AND('Validation summary'!$B$2="2022-23",RFR182="In-period"),AND('Validation summary'!$B$2="2023-24",RFR182="In-period"),AND('Validation summary'!$B$2="2024-25",RFR182="In-period"),AND('Validation summary'!$B$2="2024-25",RFR182="End of period",RFR190="Revenue")),TRUE,FALSE)</f>
        <v>0</v>
      </c>
      <c r="RFS183" s="201" t="b">
        <f>IF(OR(AND('Validation summary'!$B$2="2022-23",RFS182="In-period"),AND('Validation summary'!$B$2="2023-24",RFS182="In-period"),AND('Validation summary'!$B$2="2024-25",RFS182="In-period"),AND('Validation summary'!$B$2="2024-25",RFS182="End of period",RFS190="Revenue")),TRUE,FALSE)</f>
        <v>0</v>
      </c>
      <c r="RFT183" s="201" t="b">
        <f>IF(OR(AND('Validation summary'!$B$2="2022-23",RFT182="In-period"),AND('Validation summary'!$B$2="2023-24",RFT182="In-period"),AND('Validation summary'!$B$2="2024-25",RFT182="In-period"),AND('Validation summary'!$B$2="2024-25",RFT182="End of period",RFT190="Revenue")),TRUE,FALSE)</f>
        <v>0</v>
      </c>
      <c r="RFU183" s="201" t="b">
        <f>IF(OR(AND('Validation summary'!$B$2="2022-23",RFU182="In-period"),AND('Validation summary'!$B$2="2023-24",RFU182="In-period"),AND('Validation summary'!$B$2="2024-25",RFU182="In-period"),AND('Validation summary'!$B$2="2024-25",RFU182="End of period",RFU190="Revenue")),TRUE,FALSE)</f>
        <v>0</v>
      </c>
      <c r="RFV183" s="201" t="b">
        <f>IF(OR(AND('Validation summary'!$B$2="2022-23",RFV182="In-period"),AND('Validation summary'!$B$2="2023-24",RFV182="In-period"),AND('Validation summary'!$B$2="2024-25",RFV182="In-period"),AND('Validation summary'!$B$2="2024-25",RFV182="End of period",RFV190="Revenue")),TRUE,FALSE)</f>
        <v>0</v>
      </c>
      <c r="RFW183" s="201" t="b">
        <f>IF(OR(AND('Validation summary'!$B$2="2022-23",RFW182="In-period"),AND('Validation summary'!$B$2="2023-24",RFW182="In-period"),AND('Validation summary'!$B$2="2024-25",RFW182="In-period"),AND('Validation summary'!$B$2="2024-25",RFW182="End of period",RFW190="Revenue")),TRUE,FALSE)</f>
        <v>0</v>
      </c>
      <c r="RFX183" s="201" t="b">
        <f>IF(OR(AND('Validation summary'!$B$2="2022-23",RFX182="In-period"),AND('Validation summary'!$B$2="2023-24",RFX182="In-period"),AND('Validation summary'!$B$2="2024-25",RFX182="In-period"),AND('Validation summary'!$B$2="2024-25",RFX182="End of period",RFX190="Revenue")),TRUE,FALSE)</f>
        <v>0</v>
      </c>
      <c r="RFY183" s="201" t="b">
        <f>IF(OR(AND('Validation summary'!$B$2="2022-23",RFY182="In-period"),AND('Validation summary'!$B$2="2023-24",RFY182="In-period"),AND('Validation summary'!$B$2="2024-25",RFY182="In-period"),AND('Validation summary'!$B$2="2024-25",RFY182="End of period",RFY190="Revenue")),TRUE,FALSE)</f>
        <v>0</v>
      </c>
      <c r="RFZ183" s="201" t="b">
        <f>IF(OR(AND('Validation summary'!$B$2="2022-23",RFZ182="In-period"),AND('Validation summary'!$B$2="2023-24",RFZ182="In-period"),AND('Validation summary'!$B$2="2024-25",RFZ182="In-period"),AND('Validation summary'!$B$2="2024-25",RFZ182="End of period",RFZ190="Revenue")),TRUE,FALSE)</f>
        <v>0</v>
      </c>
      <c r="RGA183" s="201" t="b">
        <f>IF(OR(AND('Validation summary'!$B$2="2022-23",RGA182="In-period"),AND('Validation summary'!$B$2="2023-24",RGA182="In-period"),AND('Validation summary'!$B$2="2024-25",RGA182="In-period"),AND('Validation summary'!$B$2="2024-25",RGA182="End of period",RGA190="Revenue")),TRUE,FALSE)</f>
        <v>0</v>
      </c>
      <c r="RGB183" s="201" t="b">
        <f>IF(OR(AND('Validation summary'!$B$2="2022-23",RGB182="In-period"),AND('Validation summary'!$B$2="2023-24",RGB182="In-period"),AND('Validation summary'!$B$2="2024-25",RGB182="In-period"),AND('Validation summary'!$B$2="2024-25",RGB182="End of period",RGB190="Revenue")),TRUE,FALSE)</f>
        <v>0</v>
      </c>
      <c r="RGC183" s="201" t="b">
        <f>IF(OR(AND('Validation summary'!$B$2="2022-23",RGC182="In-period"),AND('Validation summary'!$B$2="2023-24",RGC182="In-period"),AND('Validation summary'!$B$2="2024-25",RGC182="In-period"),AND('Validation summary'!$B$2="2024-25",RGC182="End of period",RGC190="Revenue")),TRUE,FALSE)</f>
        <v>0</v>
      </c>
      <c r="RGD183" s="201" t="b">
        <f>IF(OR(AND('Validation summary'!$B$2="2022-23",RGD182="In-period"),AND('Validation summary'!$B$2="2023-24",RGD182="In-period"),AND('Validation summary'!$B$2="2024-25",RGD182="In-period"),AND('Validation summary'!$B$2="2024-25",RGD182="End of period",RGD190="Revenue")),TRUE,FALSE)</f>
        <v>0</v>
      </c>
      <c r="RGE183" s="201" t="b">
        <f>IF(OR(AND('Validation summary'!$B$2="2022-23",RGE182="In-period"),AND('Validation summary'!$B$2="2023-24",RGE182="In-period"),AND('Validation summary'!$B$2="2024-25",RGE182="In-period"),AND('Validation summary'!$B$2="2024-25",RGE182="End of period",RGE190="Revenue")),TRUE,FALSE)</f>
        <v>0</v>
      </c>
      <c r="RGF183" s="201" t="b">
        <f>IF(OR(AND('Validation summary'!$B$2="2022-23",RGF182="In-period"),AND('Validation summary'!$B$2="2023-24",RGF182="In-period"),AND('Validation summary'!$B$2="2024-25",RGF182="In-period"),AND('Validation summary'!$B$2="2024-25",RGF182="End of period",RGF190="Revenue")),TRUE,FALSE)</f>
        <v>0</v>
      </c>
      <c r="RGG183" s="201" t="b">
        <f>IF(OR(AND('Validation summary'!$B$2="2022-23",RGG182="In-period"),AND('Validation summary'!$B$2="2023-24",RGG182="In-period"),AND('Validation summary'!$B$2="2024-25",RGG182="In-period"),AND('Validation summary'!$B$2="2024-25",RGG182="End of period",RGG190="Revenue")),TRUE,FALSE)</f>
        <v>0</v>
      </c>
      <c r="RGH183" s="201" t="b">
        <f>IF(OR(AND('Validation summary'!$B$2="2022-23",RGH182="In-period"),AND('Validation summary'!$B$2="2023-24",RGH182="In-period"),AND('Validation summary'!$B$2="2024-25",RGH182="In-period"),AND('Validation summary'!$B$2="2024-25",RGH182="End of period",RGH190="Revenue")),TRUE,FALSE)</f>
        <v>0</v>
      </c>
      <c r="RGI183" s="201" t="b">
        <f>IF(OR(AND('Validation summary'!$B$2="2022-23",RGI182="In-period"),AND('Validation summary'!$B$2="2023-24",RGI182="In-period"),AND('Validation summary'!$B$2="2024-25",RGI182="In-period"),AND('Validation summary'!$B$2="2024-25",RGI182="End of period",RGI190="Revenue")),TRUE,FALSE)</f>
        <v>0</v>
      </c>
      <c r="RGJ183" s="201" t="b">
        <f>IF(OR(AND('Validation summary'!$B$2="2022-23",RGJ182="In-period"),AND('Validation summary'!$B$2="2023-24",RGJ182="In-period"),AND('Validation summary'!$B$2="2024-25",RGJ182="In-period"),AND('Validation summary'!$B$2="2024-25",RGJ182="End of period",RGJ190="Revenue")),TRUE,FALSE)</f>
        <v>0</v>
      </c>
      <c r="RGK183" s="201" t="b">
        <f>IF(OR(AND('Validation summary'!$B$2="2022-23",RGK182="In-period"),AND('Validation summary'!$B$2="2023-24",RGK182="In-period"),AND('Validation summary'!$B$2="2024-25",RGK182="In-period"),AND('Validation summary'!$B$2="2024-25",RGK182="End of period",RGK190="Revenue")),TRUE,FALSE)</f>
        <v>0</v>
      </c>
      <c r="RGL183" s="201" t="b">
        <f>IF(OR(AND('Validation summary'!$B$2="2022-23",RGL182="In-period"),AND('Validation summary'!$B$2="2023-24",RGL182="In-period"),AND('Validation summary'!$B$2="2024-25",RGL182="In-period"),AND('Validation summary'!$B$2="2024-25",RGL182="End of period",RGL190="Revenue")),TRUE,FALSE)</f>
        <v>0</v>
      </c>
      <c r="RGM183" s="201" t="b">
        <f>IF(OR(AND('Validation summary'!$B$2="2022-23",RGM182="In-period"),AND('Validation summary'!$B$2="2023-24",RGM182="In-period"),AND('Validation summary'!$B$2="2024-25",RGM182="In-period"),AND('Validation summary'!$B$2="2024-25",RGM182="End of period",RGM190="Revenue")),TRUE,FALSE)</f>
        <v>0</v>
      </c>
      <c r="RGN183" s="201" t="b">
        <f>IF(OR(AND('Validation summary'!$B$2="2022-23",RGN182="In-period"),AND('Validation summary'!$B$2="2023-24",RGN182="In-period"),AND('Validation summary'!$B$2="2024-25",RGN182="In-period"),AND('Validation summary'!$B$2="2024-25",RGN182="End of period",RGN190="Revenue")),TRUE,FALSE)</f>
        <v>0</v>
      </c>
      <c r="RGO183" s="201" t="b">
        <f>IF(OR(AND('Validation summary'!$B$2="2022-23",RGO182="In-period"),AND('Validation summary'!$B$2="2023-24",RGO182="In-period"),AND('Validation summary'!$B$2="2024-25",RGO182="In-period"),AND('Validation summary'!$B$2="2024-25",RGO182="End of period",RGO190="Revenue")),TRUE,FALSE)</f>
        <v>0</v>
      </c>
      <c r="RGP183" s="201" t="b">
        <f>IF(OR(AND('Validation summary'!$B$2="2022-23",RGP182="In-period"),AND('Validation summary'!$B$2="2023-24",RGP182="In-period"),AND('Validation summary'!$B$2="2024-25",RGP182="In-period"),AND('Validation summary'!$B$2="2024-25",RGP182="End of period",RGP190="Revenue")),TRUE,FALSE)</f>
        <v>0</v>
      </c>
      <c r="RGQ183" s="201" t="b">
        <f>IF(OR(AND('Validation summary'!$B$2="2022-23",RGQ182="In-period"),AND('Validation summary'!$B$2="2023-24",RGQ182="In-period"),AND('Validation summary'!$B$2="2024-25",RGQ182="In-period"),AND('Validation summary'!$B$2="2024-25",RGQ182="End of period",RGQ190="Revenue")),TRUE,FALSE)</f>
        <v>0</v>
      </c>
      <c r="RGR183" s="201" t="b">
        <f>IF(OR(AND('Validation summary'!$B$2="2022-23",RGR182="In-period"),AND('Validation summary'!$B$2="2023-24",RGR182="In-period"),AND('Validation summary'!$B$2="2024-25",RGR182="In-period"),AND('Validation summary'!$B$2="2024-25",RGR182="End of period",RGR190="Revenue")),TRUE,FALSE)</f>
        <v>0</v>
      </c>
      <c r="RGS183" s="201" t="b">
        <f>IF(OR(AND('Validation summary'!$B$2="2022-23",RGS182="In-period"),AND('Validation summary'!$B$2="2023-24",RGS182="In-period"),AND('Validation summary'!$B$2="2024-25",RGS182="In-period"),AND('Validation summary'!$B$2="2024-25",RGS182="End of period",RGS190="Revenue")),TRUE,FALSE)</f>
        <v>0</v>
      </c>
      <c r="RGT183" s="201" t="b">
        <f>IF(OR(AND('Validation summary'!$B$2="2022-23",RGT182="In-period"),AND('Validation summary'!$B$2="2023-24",RGT182="In-period"),AND('Validation summary'!$B$2="2024-25",RGT182="In-period"),AND('Validation summary'!$B$2="2024-25",RGT182="End of period",RGT190="Revenue")),TRUE,FALSE)</f>
        <v>0</v>
      </c>
      <c r="RGU183" s="201" t="b">
        <f>IF(OR(AND('Validation summary'!$B$2="2022-23",RGU182="In-period"),AND('Validation summary'!$B$2="2023-24",RGU182="In-period"),AND('Validation summary'!$B$2="2024-25",RGU182="In-period"),AND('Validation summary'!$B$2="2024-25",RGU182="End of period",RGU190="Revenue")),TRUE,FALSE)</f>
        <v>0</v>
      </c>
      <c r="RGV183" s="201" t="b">
        <f>IF(OR(AND('Validation summary'!$B$2="2022-23",RGV182="In-period"),AND('Validation summary'!$B$2="2023-24",RGV182="In-period"),AND('Validation summary'!$B$2="2024-25",RGV182="In-period"),AND('Validation summary'!$B$2="2024-25",RGV182="End of period",RGV190="Revenue")),TRUE,FALSE)</f>
        <v>0</v>
      </c>
      <c r="RGW183" s="201" t="b">
        <f>IF(OR(AND('Validation summary'!$B$2="2022-23",RGW182="In-period"),AND('Validation summary'!$B$2="2023-24",RGW182="In-period"),AND('Validation summary'!$B$2="2024-25",RGW182="In-period"),AND('Validation summary'!$B$2="2024-25",RGW182="End of period",RGW190="Revenue")),TRUE,FALSE)</f>
        <v>0</v>
      </c>
      <c r="RGX183" s="201" t="b">
        <f>IF(OR(AND('Validation summary'!$B$2="2022-23",RGX182="In-period"),AND('Validation summary'!$B$2="2023-24",RGX182="In-period"),AND('Validation summary'!$B$2="2024-25",RGX182="In-period"),AND('Validation summary'!$B$2="2024-25",RGX182="End of period",RGX190="Revenue")),TRUE,FALSE)</f>
        <v>0</v>
      </c>
      <c r="RGY183" s="201" t="b">
        <f>IF(OR(AND('Validation summary'!$B$2="2022-23",RGY182="In-period"),AND('Validation summary'!$B$2="2023-24",RGY182="In-period"),AND('Validation summary'!$B$2="2024-25",RGY182="In-period"),AND('Validation summary'!$B$2="2024-25",RGY182="End of period",RGY190="Revenue")),TRUE,FALSE)</f>
        <v>0</v>
      </c>
      <c r="RGZ183" s="201" t="b">
        <f>IF(OR(AND('Validation summary'!$B$2="2022-23",RGZ182="In-period"),AND('Validation summary'!$B$2="2023-24",RGZ182="In-period"),AND('Validation summary'!$B$2="2024-25",RGZ182="In-period"),AND('Validation summary'!$B$2="2024-25",RGZ182="End of period",RGZ190="Revenue")),TRUE,FALSE)</f>
        <v>0</v>
      </c>
      <c r="RHA183" s="201" t="b">
        <f>IF(OR(AND('Validation summary'!$B$2="2022-23",RHA182="In-period"),AND('Validation summary'!$B$2="2023-24",RHA182="In-period"),AND('Validation summary'!$B$2="2024-25",RHA182="In-period"),AND('Validation summary'!$B$2="2024-25",RHA182="End of period",RHA190="Revenue")),TRUE,FALSE)</f>
        <v>0</v>
      </c>
      <c r="RHB183" s="201" t="b">
        <f>IF(OR(AND('Validation summary'!$B$2="2022-23",RHB182="In-period"),AND('Validation summary'!$B$2="2023-24",RHB182="In-period"),AND('Validation summary'!$B$2="2024-25",RHB182="In-period"),AND('Validation summary'!$B$2="2024-25",RHB182="End of period",RHB190="Revenue")),TRUE,FALSE)</f>
        <v>0</v>
      </c>
      <c r="RHC183" s="201" t="b">
        <f>IF(OR(AND('Validation summary'!$B$2="2022-23",RHC182="In-period"),AND('Validation summary'!$B$2="2023-24",RHC182="In-period"),AND('Validation summary'!$B$2="2024-25",RHC182="In-period"),AND('Validation summary'!$B$2="2024-25",RHC182="End of period",RHC190="Revenue")),TRUE,FALSE)</f>
        <v>0</v>
      </c>
      <c r="RHD183" s="201" t="b">
        <f>IF(OR(AND('Validation summary'!$B$2="2022-23",RHD182="In-period"),AND('Validation summary'!$B$2="2023-24",RHD182="In-period"),AND('Validation summary'!$B$2="2024-25",RHD182="In-period"),AND('Validation summary'!$B$2="2024-25",RHD182="End of period",RHD190="Revenue")),TRUE,FALSE)</f>
        <v>0</v>
      </c>
      <c r="RHE183" s="201" t="b">
        <f>IF(OR(AND('Validation summary'!$B$2="2022-23",RHE182="In-period"),AND('Validation summary'!$B$2="2023-24",RHE182="In-period"),AND('Validation summary'!$B$2="2024-25",RHE182="In-period"),AND('Validation summary'!$B$2="2024-25",RHE182="End of period",RHE190="Revenue")),TRUE,FALSE)</f>
        <v>0</v>
      </c>
      <c r="RHF183" s="201" t="b">
        <f>IF(OR(AND('Validation summary'!$B$2="2022-23",RHF182="In-period"),AND('Validation summary'!$B$2="2023-24",RHF182="In-period"),AND('Validation summary'!$B$2="2024-25",RHF182="In-period"),AND('Validation summary'!$B$2="2024-25",RHF182="End of period",RHF190="Revenue")),TRUE,FALSE)</f>
        <v>0</v>
      </c>
      <c r="RHG183" s="201" t="b">
        <f>IF(OR(AND('Validation summary'!$B$2="2022-23",RHG182="In-period"),AND('Validation summary'!$B$2="2023-24",RHG182="In-period"),AND('Validation summary'!$B$2="2024-25",RHG182="In-period"),AND('Validation summary'!$B$2="2024-25",RHG182="End of period",RHG190="Revenue")),TRUE,FALSE)</f>
        <v>0</v>
      </c>
      <c r="RHH183" s="201" t="b">
        <f>IF(OR(AND('Validation summary'!$B$2="2022-23",RHH182="In-period"),AND('Validation summary'!$B$2="2023-24",RHH182="In-period"),AND('Validation summary'!$B$2="2024-25",RHH182="In-period"),AND('Validation summary'!$B$2="2024-25",RHH182="End of period",RHH190="Revenue")),TRUE,FALSE)</f>
        <v>0</v>
      </c>
      <c r="RHI183" s="201" t="b">
        <f>IF(OR(AND('Validation summary'!$B$2="2022-23",RHI182="In-period"),AND('Validation summary'!$B$2="2023-24",RHI182="In-period"),AND('Validation summary'!$B$2="2024-25",RHI182="In-period"),AND('Validation summary'!$B$2="2024-25",RHI182="End of period",RHI190="Revenue")),TRUE,FALSE)</f>
        <v>0</v>
      </c>
      <c r="RHJ183" s="201" t="b">
        <f>IF(OR(AND('Validation summary'!$B$2="2022-23",RHJ182="In-period"),AND('Validation summary'!$B$2="2023-24",RHJ182="In-period"),AND('Validation summary'!$B$2="2024-25",RHJ182="In-period"),AND('Validation summary'!$B$2="2024-25",RHJ182="End of period",RHJ190="Revenue")),TRUE,FALSE)</f>
        <v>0</v>
      </c>
      <c r="RHK183" s="201" t="b">
        <f>IF(OR(AND('Validation summary'!$B$2="2022-23",RHK182="In-period"),AND('Validation summary'!$B$2="2023-24",RHK182="In-period"),AND('Validation summary'!$B$2="2024-25",RHK182="In-period"),AND('Validation summary'!$B$2="2024-25",RHK182="End of period",RHK190="Revenue")),TRUE,FALSE)</f>
        <v>0</v>
      </c>
      <c r="RHL183" s="201" t="b">
        <f>IF(OR(AND('Validation summary'!$B$2="2022-23",RHL182="In-period"),AND('Validation summary'!$B$2="2023-24",RHL182="In-period"),AND('Validation summary'!$B$2="2024-25",RHL182="In-period"),AND('Validation summary'!$B$2="2024-25",RHL182="End of period",RHL190="Revenue")),TRUE,FALSE)</f>
        <v>0</v>
      </c>
      <c r="RHM183" s="201" t="b">
        <f>IF(OR(AND('Validation summary'!$B$2="2022-23",RHM182="In-period"),AND('Validation summary'!$B$2="2023-24",RHM182="In-period"),AND('Validation summary'!$B$2="2024-25",RHM182="In-period"),AND('Validation summary'!$B$2="2024-25",RHM182="End of period",RHM190="Revenue")),TRUE,FALSE)</f>
        <v>0</v>
      </c>
      <c r="RHN183" s="201" t="b">
        <f>IF(OR(AND('Validation summary'!$B$2="2022-23",RHN182="In-period"),AND('Validation summary'!$B$2="2023-24",RHN182="In-period"),AND('Validation summary'!$B$2="2024-25",RHN182="In-period"),AND('Validation summary'!$B$2="2024-25",RHN182="End of period",RHN190="Revenue")),TRUE,FALSE)</f>
        <v>0</v>
      </c>
      <c r="RHO183" s="201" t="b">
        <f>IF(OR(AND('Validation summary'!$B$2="2022-23",RHO182="In-period"),AND('Validation summary'!$B$2="2023-24",RHO182="In-period"),AND('Validation summary'!$B$2="2024-25",RHO182="In-period"),AND('Validation summary'!$B$2="2024-25",RHO182="End of period",RHO190="Revenue")),TRUE,FALSE)</f>
        <v>0</v>
      </c>
      <c r="RHP183" s="201" t="b">
        <f>IF(OR(AND('Validation summary'!$B$2="2022-23",RHP182="In-period"),AND('Validation summary'!$B$2="2023-24",RHP182="In-period"),AND('Validation summary'!$B$2="2024-25",RHP182="In-period"),AND('Validation summary'!$B$2="2024-25",RHP182="End of period",RHP190="Revenue")),TRUE,FALSE)</f>
        <v>0</v>
      </c>
      <c r="RHQ183" s="201" t="b">
        <f>IF(OR(AND('Validation summary'!$B$2="2022-23",RHQ182="In-period"),AND('Validation summary'!$B$2="2023-24",RHQ182="In-period"),AND('Validation summary'!$B$2="2024-25",RHQ182="In-period"),AND('Validation summary'!$B$2="2024-25",RHQ182="End of period",RHQ190="Revenue")),TRUE,FALSE)</f>
        <v>0</v>
      </c>
      <c r="RHR183" s="201" t="b">
        <f>IF(OR(AND('Validation summary'!$B$2="2022-23",RHR182="In-period"),AND('Validation summary'!$B$2="2023-24",RHR182="In-period"),AND('Validation summary'!$B$2="2024-25",RHR182="In-period"),AND('Validation summary'!$B$2="2024-25",RHR182="End of period",RHR190="Revenue")),TRUE,FALSE)</f>
        <v>0</v>
      </c>
      <c r="RHS183" s="201" t="b">
        <f>IF(OR(AND('Validation summary'!$B$2="2022-23",RHS182="In-period"),AND('Validation summary'!$B$2="2023-24",RHS182="In-period"),AND('Validation summary'!$B$2="2024-25",RHS182="In-period"),AND('Validation summary'!$B$2="2024-25",RHS182="End of period",RHS190="Revenue")),TRUE,FALSE)</f>
        <v>0</v>
      </c>
      <c r="RHT183" s="201" t="b">
        <f>IF(OR(AND('Validation summary'!$B$2="2022-23",RHT182="In-period"),AND('Validation summary'!$B$2="2023-24",RHT182="In-period"),AND('Validation summary'!$B$2="2024-25",RHT182="In-period"),AND('Validation summary'!$B$2="2024-25",RHT182="End of period",RHT190="Revenue")),TRUE,FALSE)</f>
        <v>0</v>
      </c>
      <c r="RHU183" s="201" t="b">
        <f>IF(OR(AND('Validation summary'!$B$2="2022-23",RHU182="In-period"),AND('Validation summary'!$B$2="2023-24",RHU182="In-period"),AND('Validation summary'!$B$2="2024-25",RHU182="In-period"),AND('Validation summary'!$B$2="2024-25",RHU182="End of period",RHU190="Revenue")),TRUE,FALSE)</f>
        <v>0</v>
      </c>
      <c r="RHV183" s="201" t="b">
        <f>IF(OR(AND('Validation summary'!$B$2="2022-23",RHV182="In-period"),AND('Validation summary'!$B$2="2023-24",RHV182="In-period"),AND('Validation summary'!$B$2="2024-25",RHV182="In-period"),AND('Validation summary'!$B$2="2024-25",RHV182="End of period",RHV190="Revenue")),TRUE,FALSE)</f>
        <v>0</v>
      </c>
      <c r="RHW183" s="201" t="b">
        <f>IF(OR(AND('Validation summary'!$B$2="2022-23",RHW182="In-period"),AND('Validation summary'!$B$2="2023-24",RHW182="In-period"),AND('Validation summary'!$B$2="2024-25",RHW182="In-period"),AND('Validation summary'!$B$2="2024-25",RHW182="End of period",RHW190="Revenue")),TRUE,FALSE)</f>
        <v>0</v>
      </c>
      <c r="RHX183" s="201" t="b">
        <f>IF(OR(AND('Validation summary'!$B$2="2022-23",RHX182="In-period"),AND('Validation summary'!$B$2="2023-24",RHX182="In-period"),AND('Validation summary'!$B$2="2024-25",RHX182="In-period"),AND('Validation summary'!$B$2="2024-25",RHX182="End of period",RHX190="Revenue")),TRUE,FALSE)</f>
        <v>0</v>
      </c>
      <c r="RHY183" s="201" t="b">
        <f>IF(OR(AND('Validation summary'!$B$2="2022-23",RHY182="In-period"),AND('Validation summary'!$B$2="2023-24",RHY182="In-period"),AND('Validation summary'!$B$2="2024-25",RHY182="In-period"),AND('Validation summary'!$B$2="2024-25",RHY182="End of period",RHY190="Revenue")),TRUE,FALSE)</f>
        <v>0</v>
      </c>
      <c r="RHZ183" s="201" t="b">
        <f>IF(OR(AND('Validation summary'!$B$2="2022-23",RHZ182="In-period"),AND('Validation summary'!$B$2="2023-24",RHZ182="In-period"),AND('Validation summary'!$B$2="2024-25",RHZ182="In-period"),AND('Validation summary'!$B$2="2024-25",RHZ182="End of period",RHZ190="Revenue")),TRUE,FALSE)</f>
        <v>0</v>
      </c>
      <c r="RIA183" s="201" t="b">
        <f>IF(OR(AND('Validation summary'!$B$2="2022-23",RIA182="In-period"),AND('Validation summary'!$B$2="2023-24",RIA182="In-period"),AND('Validation summary'!$B$2="2024-25",RIA182="In-period"),AND('Validation summary'!$B$2="2024-25",RIA182="End of period",RIA190="Revenue")),TRUE,FALSE)</f>
        <v>0</v>
      </c>
      <c r="RIB183" s="201" t="b">
        <f>IF(OR(AND('Validation summary'!$B$2="2022-23",RIB182="In-period"),AND('Validation summary'!$B$2="2023-24",RIB182="In-period"),AND('Validation summary'!$B$2="2024-25",RIB182="In-period"),AND('Validation summary'!$B$2="2024-25",RIB182="End of period",RIB190="Revenue")),TRUE,FALSE)</f>
        <v>0</v>
      </c>
      <c r="RIC183" s="201" t="b">
        <f>IF(OR(AND('Validation summary'!$B$2="2022-23",RIC182="In-period"),AND('Validation summary'!$B$2="2023-24",RIC182="In-period"),AND('Validation summary'!$B$2="2024-25",RIC182="In-period"),AND('Validation summary'!$B$2="2024-25",RIC182="End of period",RIC190="Revenue")),TRUE,FALSE)</f>
        <v>0</v>
      </c>
      <c r="RID183" s="201" t="b">
        <f>IF(OR(AND('Validation summary'!$B$2="2022-23",RID182="In-period"),AND('Validation summary'!$B$2="2023-24",RID182="In-period"),AND('Validation summary'!$B$2="2024-25",RID182="In-period"),AND('Validation summary'!$B$2="2024-25",RID182="End of period",RID190="Revenue")),TRUE,FALSE)</f>
        <v>0</v>
      </c>
      <c r="RIE183" s="201" t="b">
        <f>IF(OR(AND('Validation summary'!$B$2="2022-23",RIE182="In-period"),AND('Validation summary'!$B$2="2023-24",RIE182="In-period"),AND('Validation summary'!$B$2="2024-25",RIE182="In-period"),AND('Validation summary'!$B$2="2024-25",RIE182="End of period",RIE190="Revenue")),TRUE,FALSE)</f>
        <v>0</v>
      </c>
      <c r="RIF183" s="201" t="b">
        <f>IF(OR(AND('Validation summary'!$B$2="2022-23",RIF182="In-period"),AND('Validation summary'!$B$2="2023-24",RIF182="In-period"),AND('Validation summary'!$B$2="2024-25",RIF182="In-period"),AND('Validation summary'!$B$2="2024-25",RIF182="End of period",RIF190="Revenue")),TRUE,FALSE)</f>
        <v>0</v>
      </c>
      <c r="RIG183" s="201" t="b">
        <f>IF(OR(AND('Validation summary'!$B$2="2022-23",RIG182="In-period"),AND('Validation summary'!$B$2="2023-24",RIG182="In-period"),AND('Validation summary'!$B$2="2024-25",RIG182="In-period"),AND('Validation summary'!$B$2="2024-25",RIG182="End of period",RIG190="Revenue")),TRUE,FALSE)</f>
        <v>0</v>
      </c>
      <c r="RIH183" s="201" t="b">
        <f>IF(OR(AND('Validation summary'!$B$2="2022-23",RIH182="In-period"),AND('Validation summary'!$B$2="2023-24",RIH182="In-period"),AND('Validation summary'!$B$2="2024-25",RIH182="In-period"),AND('Validation summary'!$B$2="2024-25",RIH182="End of period",RIH190="Revenue")),TRUE,FALSE)</f>
        <v>0</v>
      </c>
      <c r="RII183" s="201" t="b">
        <f>IF(OR(AND('Validation summary'!$B$2="2022-23",RII182="In-period"),AND('Validation summary'!$B$2="2023-24",RII182="In-period"),AND('Validation summary'!$B$2="2024-25",RII182="In-period"),AND('Validation summary'!$B$2="2024-25",RII182="End of period",RII190="Revenue")),TRUE,FALSE)</f>
        <v>0</v>
      </c>
      <c r="RIJ183" s="201" t="b">
        <f>IF(OR(AND('Validation summary'!$B$2="2022-23",RIJ182="In-period"),AND('Validation summary'!$B$2="2023-24",RIJ182="In-period"),AND('Validation summary'!$B$2="2024-25",RIJ182="In-period"),AND('Validation summary'!$B$2="2024-25",RIJ182="End of period",RIJ190="Revenue")),TRUE,FALSE)</f>
        <v>0</v>
      </c>
      <c r="RIK183" s="201" t="b">
        <f>IF(OR(AND('Validation summary'!$B$2="2022-23",RIK182="In-period"),AND('Validation summary'!$B$2="2023-24",RIK182="In-period"),AND('Validation summary'!$B$2="2024-25",RIK182="In-period"),AND('Validation summary'!$B$2="2024-25",RIK182="End of period",RIK190="Revenue")),TRUE,FALSE)</f>
        <v>0</v>
      </c>
      <c r="RIL183" s="201" t="b">
        <f>IF(OR(AND('Validation summary'!$B$2="2022-23",RIL182="In-period"),AND('Validation summary'!$B$2="2023-24",RIL182="In-period"),AND('Validation summary'!$B$2="2024-25",RIL182="In-period"),AND('Validation summary'!$B$2="2024-25",RIL182="End of period",RIL190="Revenue")),TRUE,FALSE)</f>
        <v>0</v>
      </c>
      <c r="RIM183" s="201" t="b">
        <f>IF(OR(AND('Validation summary'!$B$2="2022-23",RIM182="In-period"),AND('Validation summary'!$B$2="2023-24",RIM182="In-period"),AND('Validation summary'!$B$2="2024-25",RIM182="In-period"),AND('Validation summary'!$B$2="2024-25",RIM182="End of period",RIM190="Revenue")),TRUE,FALSE)</f>
        <v>0</v>
      </c>
      <c r="RIN183" s="201" t="b">
        <f>IF(OR(AND('Validation summary'!$B$2="2022-23",RIN182="In-period"),AND('Validation summary'!$B$2="2023-24",RIN182="In-period"),AND('Validation summary'!$B$2="2024-25",RIN182="In-period"),AND('Validation summary'!$B$2="2024-25",RIN182="End of period",RIN190="Revenue")),TRUE,FALSE)</f>
        <v>0</v>
      </c>
      <c r="RIO183" s="201" t="b">
        <f>IF(OR(AND('Validation summary'!$B$2="2022-23",RIO182="In-period"),AND('Validation summary'!$B$2="2023-24",RIO182="In-period"),AND('Validation summary'!$B$2="2024-25",RIO182="In-period"),AND('Validation summary'!$B$2="2024-25",RIO182="End of period",RIO190="Revenue")),TRUE,FALSE)</f>
        <v>0</v>
      </c>
      <c r="RIP183" s="201" t="b">
        <f>IF(OR(AND('Validation summary'!$B$2="2022-23",RIP182="In-period"),AND('Validation summary'!$B$2="2023-24",RIP182="In-period"),AND('Validation summary'!$B$2="2024-25",RIP182="In-period"),AND('Validation summary'!$B$2="2024-25",RIP182="End of period",RIP190="Revenue")),TRUE,FALSE)</f>
        <v>0</v>
      </c>
      <c r="RIQ183" s="201" t="b">
        <f>IF(OR(AND('Validation summary'!$B$2="2022-23",RIQ182="In-period"),AND('Validation summary'!$B$2="2023-24",RIQ182="In-period"),AND('Validation summary'!$B$2="2024-25",RIQ182="In-period"),AND('Validation summary'!$B$2="2024-25",RIQ182="End of period",RIQ190="Revenue")),TRUE,FALSE)</f>
        <v>0</v>
      </c>
      <c r="RIR183" s="201" t="b">
        <f>IF(OR(AND('Validation summary'!$B$2="2022-23",RIR182="In-period"),AND('Validation summary'!$B$2="2023-24",RIR182="In-period"),AND('Validation summary'!$B$2="2024-25",RIR182="In-period"),AND('Validation summary'!$B$2="2024-25",RIR182="End of period",RIR190="Revenue")),TRUE,FALSE)</f>
        <v>0</v>
      </c>
      <c r="RIS183" s="201" t="b">
        <f>IF(OR(AND('Validation summary'!$B$2="2022-23",RIS182="In-period"),AND('Validation summary'!$B$2="2023-24",RIS182="In-period"),AND('Validation summary'!$B$2="2024-25",RIS182="In-period"),AND('Validation summary'!$B$2="2024-25",RIS182="End of period",RIS190="Revenue")),TRUE,FALSE)</f>
        <v>0</v>
      </c>
      <c r="RIT183" s="201" t="b">
        <f>IF(OR(AND('Validation summary'!$B$2="2022-23",RIT182="In-period"),AND('Validation summary'!$B$2="2023-24",RIT182="In-period"),AND('Validation summary'!$B$2="2024-25",RIT182="In-period"),AND('Validation summary'!$B$2="2024-25",RIT182="End of period",RIT190="Revenue")),TRUE,FALSE)</f>
        <v>0</v>
      </c>
      <c r="RIU183" s="201" t="b">
        <f>IF(OR(AND('Validation summary'!$B$2="2022-23",RIU182="In-period"),AND('Validation summary'!$B$2="2023-24",RIU182="In-period"),AND('Validation summary'!$B$2="2024-25",RIU182="In-period"),AND('Validation summary'!$B$2="2024-25",RIU182="End of period",RIU190="Revenue")),TRUE,FALSE)</f>
        <v>0</v>
      </c>
      <c r="RIV183" s="201" t="b">
        <f>IF(OR(AND('Validation summary'!$B$2="2022-23",RIV182="In-period"),AND('Validation summary'!$B$2="2023-24",RIV182="In-period"),AND('Validation summary'!$B$2="2024-25",RIV182="In-period"),AND('Validation summary'!$B$2="2024-25",RIV182="End of period",RIV190="Revenue")),TRUE,FALSE)</f>
        <v>0</v>
      </c>
      <c r="RIW183" s="201" t="b">
        <f>IF(OR(AND('Validation summary'!$B$2="2022-23",RIW182="In-period"),AND('Validation summary'!$B$2="2023-24",RIW182="In-period"),AND('Validation summary'!$B$2="2024-25",RIW182="In-period"),AND('Validation summary'!$B$2="2024-25",RIW182="End of period",RIW190="Revenue")),TRUE,FALSE)</f>
        <v>0</v>
      </c>
      <c r="RIX183" s="201" t="b">
        <f>IF(OR(AND('Validation summary'!$B$2="2022-23",RIX182="In-period"),AND('Validation summary'!$B$2="2023-24",RIX182="In-period"),AND('Validation summary'!$B$2="2024-25",RIX182="In-period"),AND('Validation summary'!$B$2="2024-25",RIX182="End of period",RIX190="Revenue")),TRUE,FALSE)</f>
        <v>0</v>
      </c>
      <c r="RIY183" s="201" t="b">
        <f>IF(OR(AND('Validation summary'!$B$2="2022-23",RIY182="In-period"),AND('Validation summary'!$B$2="2023-24",RIY182="In-period"),AND('Validation summary'!$B$2="2024-25",RIY182="In-period"),AND('Validation summary'!$B$2="2024-25",RIY182="End of period",RIY190="Revenue")),TRUE,FALSE)</f>
        <v>0</v>
      </c>
      <c r="RIZ183" s="201" t="b">
        <f>IF(OR(AND('Validation summary'!$B$2="2022-23",RIZ182="In-period"),AND('Validation summary'!$B$2="2023-24",RIZ182="In-period"),AND('Validation summary'!$B$2="2024-25",RIZ182="In-period"),AND('Validation summary'!$B$2="2024-25",RIZ182="End of period",RIZ190="Revenue")),TRUE,FALSE)</f>
        <v>0</v>
      </c>
      <c r="RJA183" s="201" t="b">
        <f>IF(OR(AND('Validation summary'!$B$2="2022-23",RJA182="In-period"),AND('Validation summary'!$B$2="2023-24",RJA182="In-period"),AND('Validation summary'!$B$2="2024-25",RJA182="In-period"),AND('Validation summary'!$B$2="2024-25",RJA182="End of period",RJA190="Revenue")),TRUE,FALSE)</f>
        <v>0</v>
      </c>
      <c r="RJB183" s="201" t="b">
        <f>IF(OR(AND('Validation summary'!$B$2="2022-23",RJB182="In-period"),AND('Validation summary'!$B$2="2023-24",RJB182="In-period"),AND('Validation summary'!$B$2="2024-25",RJB182="In-period"),AND('Validation summary'!$B$2="2024-25",RJB182="End of period",RJB190="Revenue")),TRUE,FALSE)</f>
        <v>0</v>
      </c>
      <c r="RJC183" s="201" t="b">
        <f>IF(OR(AND('Validation summary'!$B$2="2022-23",RJC182="In-period"),AND('Validation summary'!$B$2="2023-24",RJC182="In-period"),AND('Validation summary'!$B$2="2024-25",RJC182="In-period"),AND('Validation summary'!$B$2="2024-25",RJC182="End of period",RJC190="Revenue")),TRUE,FALSE)</f>
        <v>0</v>
      </c>
      <c r="RJD183" s="201" t="b">
        <f>IF(OR(AND('Validation summary'!$B$2="2022-23",RJD182="In-period"),AND('Validation summary'!$B$2="2023-24",RJD182="In-period"),AND('Validation summary'!$B$2="2024-25",RJD182="In-period"),AND('Validation summary'!$B$2="2024-25",RJD182="End of period",RJD190="Revenue")),TRUE,FALSE)</f>
        <v>0</v>
      </c>
      <c r="RJE183" s="201" t="b">
        <f>IF(OR(AND('Validation summary'!$B$2="2022-23",RJE182="In-period"),AND('Validation summary'!$B$2="2023-24",RJE182="In-period"),AND('Validation summary'!$B$2="2024-25",RJE182="In-period"),AND('Validation summary'!$B$2="2024-25",RJE182="End of period",RJE190="Revenue")),TRUE,FALSE)</f>
        <v>0</v>
      </c>
      <c r="RJF183" s="201" t="b">
        <f>IF(OR(AND('Validation summary'!$B$2="2022-23",RJF182="In-period"),AND('Validation summary'!$B$2="2023-24",RJF182="In-period"),AND('Validation summary'!$B$2="2024-25",RJF182="In-period"),AND('Validation summary'!$B$2="2024-25",RJF182="End of period",RJF190="Revenue")),TRUE,FALSE)</f>
        <v>0</v>
      </c>
      <c r="RJG183" s="201" t="b">
        <f>IF(OR(AND('Validation summary'!$B$2="2022-23",RJG182="In-period"),AND('Validation summary'!$B$2="2023-24",RJG182="In-period"),AND('Validation summary'!$B$2="2024-25",RJG182="In-period"),AND('Validation summary'!$B$2="2024-25",RJG182="End of period",RJG190="Revenue")),TRUE,FALSE)</f>
        <v>0</v>
      </c>
      <c r="RJH183" s="201" t="b">
        <f>IF(OR(AND('Validation summary'!$B$2="2022-23",RJH182="In-period"),AND('Validation summary'!$B$2="2023-24",RJH182="In-period"),AND('Validation summary'!$B$2="2024-25",RJH182="In-period"),AND('Validation summary'!$B$2="2024-25",RJH182="End of period",RJH190="Revenue")),TRUE,FALSE)</f>
        <v>0</v>
      </c>
      <c r="RJI183" s="201" t="b">
        <f>IF(OR(AND('Validation summary'!$B$2="2022-23",RJI182="In-period"),AND('Validation summary'!$B$2="2023-24",RJI182="In-period"),AND('Validation summary'!$B$2="2024-25",RJI182="In-period"),AND('Validation summary'!$B$2="2024-25",RJI182="End of period",RJI190="Revenue")),TRUE,FALSE)</f>
        <v>0</v>
      </c>
      <c r="RJJ183" s="201" t="b">
        <f>IF(OR(AND('Validation summary'!$B$2="2022-23",RJJ182="In-period"),AND('Validation summary'!$B$2="2023-24",RJJ182="In-period"),AND('Validation summary'!$B$2="2024-25",RJJ182="In-period"),AND('Validation summary'!$B$2="2024-25",RJJ182="End of period",RJJ190="Revenue")),TRUE,FALSE)</f>
        <v>0</v>
      </c>
      <c r="RJK183" s="201" t="b">
        <f>IF(OR(AND('Validation summary'!$B$2="2022-23",RJK182="In-period"),AND('Validation summary'!$B$2="2023-24",RJK182="In-period"),AND('Validation summary'!$B$2="2024-25",RJK182="In-period"),AND('Validation summary'!$B$2="2024-25",RJK182="End of period",RJK190="Revenue")),TRUE,FALSE)</f>
        <v>0</v>
      </c>
      <c r="RJL183" s="201" t="b">
        <f>IF(OR(AND('Validation summary'!$B$2="2022-23",RJL182="In-period"),AND('Validation summary'!$B$2="2023-24",RJL182="In-period"),AND('Validation summary'!$B$2="2024-25",RJL182="In-period"),AND('Validation summary'!$B$2="2024-25",RJL182="End of period",RJL190="Revenue")),TRUE,FALSE)</f>
        <v>0</v>
      </c>
      <c r="RJM183" s="201" t="b">
        <f>IF(OR(AND('Validation summary'!$B$2="2022-23",RJM182="In-period"),AND('Validation summary'!$B$2="2023-24",RJM182="In-period"),AND('Validation summary'!$B$2="2024-25",RJM182="In-period"),AND('Validation summary'!$B$2="2024-25",RJM182="End of period",RJM190="Revenue")),TRUE,FALSE)</f>
        <v>0</v>
      </c>
      <c r="RJN183" s="201" t="b">
        <f>IF(OR(AND('Validation summary'!$B$2="2022-23",RJN182="In-period"),AND('Validation summary'!$B$2="2023-24",RJN182="In-period"),AND('Validation summary'!$B$2="2024-25",RJN182="In-period"),AND('Validation summary'!$B$2="2024-25",RJN182="End of period",RJN190="Revenue")),TRUE,FALSE)</f>
        <v>0</v>
      </c>
      <c r="RJO183" s="201" t="b">
        <f>IF(OR(AND('Validation summary'!$B$2="2022-23",RJO182="In-period"),AND('Validation summary'!$B$2="2023-24",RJO182="In-period"),AND('Validation summary'!$B$2="2024-25",RJO182="In-period"),AND('Validation summary'!$B$2="2024-25",RJO182="End of period",RJO190="Revenue")),TRUE,FALSE)</f>
        <v>0</v>
      </c>
      <c r="RJP183" s="201" t="b">
        <f>IF(OR(AND('Validation summary'!$B$2="2022-23",RJP182="In-period"),AND('Validation summary'!$B$2="2023-24",RJP182="In-period"),AND('Validation summary'!$B$2="2024-25",RJP182="In-period"),AND('Validation summary'!$B$2="2024-25",RJP182="End of period",RJP190="Revenue")),TRUE,FALSE)</f>
        <v>0</v>
      </c>
      <c r="RJQ183" s="201" t="b">
        <f>IF(OR(AND('Validation summary'!$B$2="2022-23",RJQ182="In-period"),AND('Validation summary'!$B$2="2023-24",RJQ182="In-period"),AND('Validation summary'!$B$2="2024-25",RJQ182="In-period"),AND('Validation summary'!$B$2="2024-25",RJQ182="End of period",RJQ190="Revenue")),TRUE,FALSE)</f>
        <v>0</v>
      </c>
      <c r="RJR183" s="201" t="b">
        <f>IF(OR(AND('Validation summary'!$B$2="2022-23",RJR182="In-period"),AND('Validation summary'!$B$2="2023-24",RJR182="In-period"),AND('Validation summary'!$B$2="2024-25",RJR182="In-period"),AND('Validation summary'!$B$2="2024-25",RJR182="End of period",RJR190="Revenue")),TRUE,FALSE)</f>
        <v>0</v>
      </c>
      <c r="RJS183" s="201" t="b">
        <f>IF(OR(AND('Validation summary'!$B$2="2022-23",RJS182="In-period"),AND('Validation summary'!$B$2="2023-24",RJS182="In-period"),AND('Validation summary'!$B$2="2024-25",RJS182="In-period"),AND('Validation summary'!$B$2="2024-25",RJS182="End of period",RJS190="Revenue")),TRUE,FALSE)</f>
        <v>0</v>
      </c>
      <c r="RJT183" s="201" t="b">
        <f>IF(OR(AND('Validation summary'!$B$2="2022-23",RJT182="In-period"),AND('Validation summary'!$B$2="2023-24",RJT182="In-period"),AND('Validation summary'!$B$2="2024-25",RJT182="In-period"),AND('Validation summary'!$B$2="2024-25",RJT182="End of period",RJT190="Revenue")),TRUE,FALSE)</f>
        <v>0</v>
      </c>
      <c r="RJU183" s="201" t="b">
        <f>IF(OR(AND('Validation summary'!$B$2="2022-23",RJU182="In-period"),AND('Validation summary'!$B$2="2023-24",RJU182="In-period"),AND('Validation summary'!$B$2="2024-25",RJU182="In-period"),AND('Validation summary'!$B$2="2024-25",RJU182="End of period",RJU190="Revenue")),TRUE,FALSE)</f>
        <v>0</v>
      </c>
      <c r="RJV183" s="201" t="b">
        <f>IF(OR(AND('Validation summary'!$B$2="2022-23",RJV182="In-period"),AND('Validation summary'!$B$2="2023-24",RJV182="In-period"),AND('Validation summary'!$B$2="2024-25",RJV182="In-period"),AND('Validation summary'!$B$2="2024-25",RJV182="End of period",RJV190="Revenue")),TRUE,FALSE)</f>
        <v>0</v>
      </c>
      <c r="RJW183" s="201" t="b">
        <f>IF(OR(AND('Validation summary'!$B$2="2022-23",RJW182="In-period"),AND('Validation summary'!$B$2="2023-24",RJW182="In-period"),AND('Validation summary'!$B$2="2024-25",RJW182="In-period"),AND('Validation summary'!$B$2="2024-25",RJW182="End of period",RJW190="Revenue")),TRUE,FALSE)</f>
        <v>0</v>
      </c>
      <c r="RJX183" s="201" t="b">
        <f>IF(OR(AND('Validation summary'!$B$2="2022-23",RJX182="In-period"),AND('Validation summary'!$B$2="2023-24",RJX182="In-period"),AND('Validation summary'!$B$2="2024-25",RJX182="In-period"),AND('Validation summary'!$B$2="2024-25",RJX182="End of period",RJX190="Revenue")),TRUE,FALSE)</f>
        <v>0</v>
      </c>
      <c r="RJY183" s="201" t="b">
        <f>IF(OR(AND('Validation summary'!$B$2="2022-23",RJY182="In-period"),AND('Validation summary'!$B$2="2023-24",RJY182="In-period"),AND('Validation summary'!$B$2="2024-25",RJY182="In-period"),AND('Validation summary'!$B$2="2024-25",RJY182="End of period",RJY190="Revenue")),TRUE,FALSE)</f>
        <v>0</v>
      </c>
      <c r="RJZ183" s="201" t="b">
        <f>IF(OR(AND('Validation summary'!$B$2="2022-23",RJZ182="In-period"),AND('Validation summary'!$B$2="2023-24",RJZ182="In-period"),AND('Validation summary'!$B$2="2024-25",RJZ182="In-period"),AND('Validation summary'!$B$2="2024-25",RJZ182="End of period",RJZ190="Revenue")),TRUE,FALSE)</f>
        <v>0</v>
      </c>
      <c r="RKA183" s="201" t="b">
        <f>IF(OR(AND('Validation summary'!$B$2="2022-23",RKA182="In-period"),AND('Validation summary'!$B$2="2023-24",RKA182="In-period"),AND('Validation summary'!$B$2="2024-25",RKA182="In-period"),AND('Validation summary'!$B$2="2024-25",RKA182="End of period",RKA190="Revenue")),TRUE,FALSE)</f>
        <v>0</v>
      </c>
      <c r="RKB183" s="201" t="b">
        <f>IF(OR(AND('Validation summary'!$B$2="2022-23",RKB182="In-period"),AND('Validation summary'!$B$2="2023-24",RKB182="In-period"),AND('Validation summary'!$B$2="2024-25",RKB182="In-period"),AND('Validation summary'!$B$2="2024-25",RKB182="End of period",RKB190="Revenue")),TRUE,FALSE)</f>
        <v>0</v>
      </c>
      <c r="RKC183" s="201" t="b">
        <f>IF(OR(AND('Validation summary'!$B$2="2022-23",RKC182="In-period"),AND('Validation summary'!$B$2="2023-24",RKC182="In-period"),AND('Validation summary'!$B$2="2024-25",RKC182="In-period"),AND('Validation summary'!$B$2="2024-25",RKC182="End of period",RKC190="Revenue")),TRUE,FALSE)</f>
        <v>0</v>
      </c>
      <c r="RKD183" s="201" t="b">
        <f>IF(OR(AND('Validation summary'!$B$2="2022-23",RKD182="In-period"),AND('Validation summary'!$B$2="2023-24",RKD182="In-period"),AND('Validation summary'!$B$2="2024-25",RKD182="In-period"),AND('Validation summary'!$B$2="2024-25",RKD182="End of period",RKD190="Revenue")),TRUE,FALSE)</f>
        <v>0</v>
      </c>
      <c r="RKE183" s="201" t="b">
        <f>IF(OR(AND('Validation summary'!$B$2="2022-23",RKE182="In-period"),AND('Validation summary'!$B$2="2023-24",RKE182="In-period"),AND('Validation summary'!$B$2="2024-25",RKE182="In-period"),AND('Validation summary'!$B$2="2024-25",RKE182="End of period",RKE190="Revenue")),TRUE,FALSE)</f>
        <v>0</v>
      </c>
      <c r="RKF183" s="201" t="b">
        <f>IF(OR(AND('Validation summary'!$B$2="2022-23",RKF182="In-period"),AND('Validation summary'!$B$2="2023-24",RKF182="In-period"),AND('Validation summary'!$B$2="2024-25",RKF182="In-period"),AND('Validation summary'!$B$2="2024-25",RKF182="End of period",RKF190="Revenue")),TRUE,FALSE)</f>
        <v>0</v>
      </c>
      <c r="RKG183" s="201" t="b">
        <f>IF(OR(AND('Validation summary'!$B$2="2022-23",RKG182="In-period"),AND('Validation summary'!$B$2="2023-24",RKG182="In-period"),AND('Validation summary'!$B$2="2024-25",RKG182="In-period"),AND('Validation summary'!$B$2="2024-25",RKG182="End of period",RKG190="Revenue")),TRUE,FALSE)</f>
        <v>0</v>
      </c>
      <c r="RKH183" s="201" t="b">
        <f>IF(OR(AND('Validation summary'!$B$2="2022-23",RKH182="In-period"),AND('Validation summary'!$B$2="2023-24",RKH182="In-period"),AND('Validation summary'!$B$2="2024-25",RKH182="In-period"),AND('Validation summary'!$B$2="2024-25",RKH182="End of period",RKH190="Revenue")),TRUE,FALSE)</f>
        <v>0</v>
      </c>
      <c r="RKI183" s="201" t="b">
        <f>IF(OR(AND('Validation summary'!$B$2="2022-23",RKI182="In-period"),AND('Validation summary'!$B$2="2023-24",RKI182="In-period"),AND('Validation summary'!$B$2="2024-25",RKI182="In-period"),AND('Validation summary'!$B$2="2024-25",RKI182="End of period",RKI190="Revenue")),TRUE,FALSE)</f>
        <v>0</v>
      </c>
      <c r="RKJ183" s="201" t="b">
        <f>IF(OR(AND('Validation summary'!$B$2="2022-23",RKJ182="In-period"),AND('Validation summary'!$B$2="2023-24",RKJ182="In-period"),AND('Validation summary'!$B$2="2024-25",RKJ182="In-period"),AND('Validation summary'!$B$2="2024-25",RKJ182="End of period",RKJ190="Revenue")),TRUE,FALSE)</f>
        <v>0</v>
      </c>
      <c r="RKK183" s="201" t="b">
        <f>IF(OR(AND('Validation summary'!$B$2="2022-23",RKK182="In-period"),AND('Validation summary'!$B$2="2023-24",RKK182="In-period"),AND('Validation summary'!$B$2="2024-25",RKK182="In-period"),AND('Validation summary'!$B$2="2024-25",RKK182="End of period",RKK190="Revenue")),TRUE,FALSE)</f>
        <v>0</v>
      </c>
      <c r="RKL183" s="201" t="b">
        <f>IF(OR(AND('Validation summary'!$B$2="2022-23",RKL182="In-period"),AND('Validation summary'!$B$2="2023-24",RKL182="In-period"),AND('Validation summary'!$B$2="2024-25",RKL182="In-period"),AND('Validation summary'!$B$2="2024-25",RKL182="End of period",RKL190="Revenue")),TRUE,FALSE)</f>
        <v>0</v>
      </c>
      <c r="RKM183" s="201" t="b">
        <f>IF(OR(AND('Validation summary'!$B$2="2022-23",RKM182="In-period"),AND('Validation summary'!$B$2="2023-24",RKM182="In-period"),AND('Validation summary'!$B$2="2024-25",RKM182="In-period"),AND('Validation summary'!$B$2="2024-25",RKM182="End of period",RKM190="Revenue")),TRUE,FALSE)</f>
        <v>0</v>
      </c>
      <c r="RKN183" s="201" t="b">
        <f>IF(OR(AND('Validation summary'!$B$2="2022-23",RKN182="In-period"),AND('Validation summary'!$B$2="2023-24",RKN182="In-period"),AND('Validation summary'!$B$2="2024-25",RKN182="In-period"),AND('Validation summary'!$B$2="2024-25",RKN182="End of period",RKN190="Revenue")),TRUE,FALSE)</f>
        <v>0</v>
      </c>
      <c r="RKO183" s="201" t="b">
        <f>IF(OR(AND('Validation summary'!$B$2="2022-23",RKO182="In-period"),AND('Validation summary'!$B$2="2023-24",RKO182="In-period"),AND('Validation summary'!$B$2="2024-25",RKO182="In-period"),AND('Validation summary'!$B$2="2024-25",RKO182="End of period",RKO190="Revenue")),TRUE,FALSE)</f>
        <v>0</v>
      </c>
      <c r="RKP183" s="201" t="b">
        <f>IF(OR(AND('Validation summary'!$B$2="2022-23",RKP182="In-period"),AND('Validation summary'!$B$2="2023-24",RKP182="In-period"),AND('Validation summary'!$B$2="2024-25",RKP182="In-period"),AND('Validation summary'!$B$2="2024-25",RKP182="End of period",RKP190="Revenue")),TRUE,FALSE)</f>
        <v>0</v>
      </c>
      <c r="RKQ183" s="201" t="b">
        <f>IF(OR(AND('Validation summary'!$B$2="2022-23",RKQ182="In-period"),AND('Validation summary'!$B$2="2023-24",RKQ182="In-period"),AND('Validation summary'!$B$2="2024-25",RKQ182="In-period"),AND('Validation summary'!$B$2="2024-25",RKQ182="End of period",RKQ190="Revenue")),TRUE,FALSE)</f>
        <v>0</v>
      </c>
      <c r="RKR183" s="201" t="b">
        <f>IF(OR(AND('Validation summary'!$B$2="2022-23",RKR182="In-period"),AND('Validation summary'!$B$2="2023-24",RKR182="In-period"),AND('Validation summary'!$B$2="2024-25",RKR182="In-period"),AND('Validation summary'!$B$2="2024-25",RKR182="End of period",RKR190="Revenue")),TRUE,FALSE)</f>
        <v>0</v>
      </c>
      <c r="RKS183" s="201" t="b">
        <f>IF(OR(AND('Validation summary'!$B$2="2022-23",RKS182="In-period"),AND('Validation summary'!$B$2="2023-24",RKS182="In-period"),AND('Validation summary'!$B$2="2024-25",RKS182="In-period"),AND('Validation summary'!$B$2="2024-25",RKS182="End of period",RKS190="Revenue")),TRUE,FALSE)</f>
        <v>0</v>
      </c>
      <c r="RKT183" s="201" t="b">
        <f>IF(OR(AND('Validation summary'!$B$2="2022-23",RKT182="In-period"),AND('Validation summary'!$B$2="2023-24",RKT182="In-period"),AND('Validation summary'!$B$2="2024-25",RKT182="In-period"),AND('Validation summary'!$B$2="2024-25",RKT182="End of period",RKT190="Revenue")),TRUE,FALSE)</f>
        <v>0</v>
      </c>
      <c r="RKU183" s="201" t="b">
        <f>IF(OR(AND('Validation summary'!$B$2="2022-23",RKU182="In-period"),AND('Validation summary'!$B$2="2023-24",RKU182="In-period"),AND('Validation summary'!$B$2="2024-25",RKU182="In-period"),AND('Validation summary'!$B$2="2024-25",RKU182="End of period",RKU190="Revenue")),TRUE,FALSE)</f>
        <v>0</v>
      </c>
      <c r="RKV183" s="201" t="b">
        <f>IF(OR(AND('Validation summary'!$B$2="2022-23",RKV182="In-period"),AND('Validation summary'!$B$2="2023-24",RKV182="In-period"),AND('Validation summary'!$B$2="2024-25",RKV182="In-period"),AND('Validation summary'!$B$2="2024-25",RKV182="End of period",RKV190="Revenue")),TRUE,FALSE)</f>
        <v>0</v>
      </c>
      <c r="RKW183" s="201" t="b">
        <f>IF(OR(AND('Validation summary'!$B$2="2022-23",RKW182="In-period"),AND('Validation summary'!$B$2="2023-24",RKW182="In-period"),AND('Validation summary'!$B$2="2024-25",RKW182="In-period"),AND('Validation summary'!$B$2="2024-25",RKW182="End of period",RKW190="Revenue")),TRUE,FALSE)</f>
        <v>0</v>
      </c>
      <c r="RKX183" s="201" t="b">
        <f>IF(OR(AND('Validation summary'!$B$2="2022-23",RKX182="In-period"),AND('Validation summary'!$B$2="2023-24",RKX182="In-period"),AND('Validation summary'!$B$2="2024-25",RKX182="In-period"),AND('Validation summary'!$B$2="2024-25",RKX182="End of period",RKX190="Revenue")),TRUE,FALSE)</f>
        <v>0</v>
      </c>
      <c r="RKY183" s="201" t="b">
        <f>IF(OR(AND('Validation summary'!$B$2="2022-23",RKY182="In-period"),AND('Validation summary'!$B$2="2023-24",RKY182="In-period"),AND('Validation summary'!$B$2="2024-25",RKY182="In-period"),AND('Validation summary'!$B$2="2024-25",RKY182="End of period",RKY190="Revenue")),TRUE,FALSE)</f>
        <v>0</v>
      </c>
      <c r="RKZ183" s="201" t="b">
        <f>IF(OR(AND('Validation summary'!$B$2="2022-23",RKZ182="In-period"),AND('Validation summary'!$B$2="2023-24",RKZ182="In-period"),AND('Validation summary'!$B$2="2024-25",RKZ182="In-period"),AND('Validation summary'!$B$2="2024-25",RKZ182="End of period",RKZ190="Revenue")),TRUE,FALSE)</f>
        <v>0</v>
      </c>
      <c r="RLA183" s="201" t="b">
        <f>IF(OR(AND('Validation summary'!$B$2="2022-23",RLA182="In-period"),AND('Validation summary'!$B$2="2023-24",RLA182="In-period"),AND('Validation summary'!$B$2="2024-25",RLA182="In-period"),AND('Validation summary'!$B$2="2024-25",RLA182="End of period",RLA190="Revenue")),TRUE,FALSE)</f>
        <v>0</v>
      </c>
      <c r="RLB183" s="201" t="b">
        <f>IF(OR(AND('Validation summary'!$B$2="2022-23",RLB182="In-period"),AND('Validation summary'!$B$2="2023-24",RLB182="In-period"),AND('Validation summary'!$B$2="2024-25",RLB182="In-period"),AND('Validation summary'!$B$2="2024-25",RLB182="End of period",RLB190="Revenue")),TRUE,FALSE)</f>
        <v>0</v>
      </c>
      <c r="RLC183" s="201" t="b">
        <f>IF(OR(AND('Validation summary'!$B$2="2022-23",RLC182="In-period"),AND('Validation summary'!$B$2="2023-24",RLC182="In-period"),AND('Validation summary'!$B$2="2024-25",RLC182="In-period"),AND('Validation summary'!$B$2="2024-25",RLC182="End of period",RLC190="Revenue")),TRUE,FALSE)</f>
        <v>0</v>
      </c>
      <c r="RLD183" s="201" t="b">
        <f>IF(OR(AND('Validation summary'!$B$2="2022-23",RLD182="In-period"),AND('Validation summary'!$B$2="2023-24",RLD182="In-period"),AND('Validation summary'!$B$2="2024-25",RLD182="In-period"),AND('Validation summary'!$B$2="2024-25",RLD182="End of period",RLD190="Revenue")),TRUE,FALSE)</f>
        <v>0</v>
      </c>
      <c r="RLE183" s="201" t="b">
        <f>IF(OR(AND('Validation summary'!$B$2="2022-23",RLE182="In-period"),AND('Validation summary'!$B$2="2023-24",RLE182="In-period"),AND('Validation summary'!$B$2="2024-25",RLE182="In-period"),AND('Validation summary'!$B$2="2024-25",RLE182="End of period",RLE190="Revenue")),TRUE,FALSE)</f>
        <v>0</v>
      </c>
      <c r="RLF183" s="201" t="b">
        <f>IF(OR(AND('Validation summary'!$B$2="2022-23",RLF182="In-period"),AND('Validation summary'!$B$2="2023-24",RLF182="In-period"),AND('Validation summary'!$B$2="2024-25",RLF182="In-period"),AND('Validation summary'!$B$2="2024-25",RLF182="End of period",RLF190="Revenue")),TRUE,FALSE)</f>
        <v>0</v>
      </c>
      <c r="RLG183" s="201" t="b">
        <f>IF(OR(AND('Validation summary'!$B$2="2022-23",RLG182="In-period"),AND('Validation summary'!$B$2="2023-24",RLG182="In-period"),AND('Validation summary'!$B$2="2024-25",RLG182="In-period"),AND('Validation summary'!$B$2="2024-25",RLG182="End of period",RLG190="Revenue")),TRUE,FALSE)</f>
        <v>0</v>
      </c>
      <c r="RLH183" s="201" t="b">
        <f>IF(OR(AND('Validation summary'!$B$2="2022-23",RLH182="In-period"),AND('Validation summary'!$B$2="2023-24",RLH182="In-period"),AND('Validation summary'!$B$2="2024-25",RLH182="In-period"),AND('Validation summary'!$B$2="2024-25",RLH182="End of period",RLH190="Revenue")),TRUE,FALSE)</f>
        <v>0</v>
      </c>
      <c r="RLI183" s="201" t="b">
        <f>IF(OR(AND('Validation summary'!$B$2="2022-23",RLI182="In-period"),AND('Validation summary'!$B$2="2023-24",RLI182="In-period"),AND('Validation summary'!$B$2="2024-25",RLI182="In-period"),AND('Validation summary'!$B$2="2024-25",RLI182="End of period",RLI190="Revenue")),TRUE,FALSE)</f>
        <v>0</v>
      </c>
      <c r="RLJ183" s="201" t="b">
        <f>IF(OR(AND('Validation summary'!$B$2="2022-23",RLJ182="In-period"),AND('Validation summary'!$B$2="2023-24",RLJ182="In-period"),AND('Validation summary'!$B$2="2024-25",RLJ182="In-period"),AND('Validation summary'!$B$2="2024-25",RLJ182="End of period",RLJ190="Revenue")),TRUE,FALSE)</f>
        <v>0</v>
      </c>
      <c r="RLK183" s="201" t="b">
        <f>IF(OR(AND('Validation summary'!$B$2="2022-23",RLK182="In-period"),AND('Validation summary'!$B$2="2023-24",RLK182="In-period"),AND('Validation summary'!$B$2="2024-25",RLK182="In-period"),AND('Validation summary'!$B$2="2024-25",RLK182="End of period",RLK190="Revenue")),TRUE,FALSE)</f>
        <v>0</v>
      </c>
      <c r="RLL183" s="201" t="b">
        <f>IF(OR(AND('Validation summary'!$B$2="2022-23",RLL182="In-period"),AND('Validation summary'!$B$2="2023-24",RLL182="In-period"),AND('Validation summary'!$B$2="2024-25",RLL182="In-period"),AND('Validation summary'!$B$2="2024-25",RLL182="End of period",RLL190="Revenue")),TRUE,FALSE)</f>
        <v>0</v>
      </c>
      <c r="RLM183" s="201" t="b">
        <f>IF(OR(AND('Validation summary'!$B$2="2022-23",RLM182="In-period"),AND('Validation summary'!$B$2="2023-24",RLM182="In-period"),AND('Validation summary'!$B$2="2024-25",RLM182="In-period"),AND('Validation summary'!$B$2="2024-25",RLM182="End of period",RLM190="Revenue")),TRUE,FALSE)</f>
        <v>0</v>
      </c>
      <c r="RLN183" s="201" t="b">
        <f>IF(OR(AND('Validation summary'!$B$2="2022-23",RLN182="In-period"),AND('Validation summary'!$B$2="2023-24",RLN182="In-period"),AND('Validation summary'!$B$2="2024-25",RLN182="In-period"),AND('Validation summary'!$B$2="2024-25",RLN182="End of period",RLN190="Revenue")),TRUE,FALSE)</f>
        <v>0</v>
      </c>
      <c r="RLO183" s="201" t="b">
        <f>IF(OR(AND('Validation summary'!$B$2="2022-23",RLO182="In-period"),AND('Validation summary'!$B$2="2023-24",RLO182="In-period"),AND('Validation summary'!$B$2="2024-25",RLO182="In-period"),AND('Validation summary'!$B$2="2024-25",RLO182="End of period",RLO190="Revenue")),TRUE,FALSE)</f>
        <v>0</v>
      </c>
      <c r="RLP183" s="201" t="b">
        <f>IF(OR(AND('Validation summary'!$B$2="2022-23",RLP182="In-period"),AND('Validation summary'!$B$2="2023-24",RLP182="In-period"),AND('Validation summary'!$B$2="2024-25",RLP182="In-period"),AND('Validation summary'!$B$2="2024-25",RLP182="End of period",RLP190="Revenue")),TRUE,FALSE)</f>
        <v>0</v>
      </c>
      <c r="RLQ183" s="201" t="b">
        <f>IF(OR(AND('Validation summary'!$B$2="2022-23",RLQ182="In-period"),AND('Validation summary'!$B$2="2023-24",RLQ182="In-period"),AND('Validation summary'!$B$2="2024-25",RLQ182="In-period"),AND('Validation summary'!$B$2="2024-25",RLQ182="End of period",RLQ190="Revenue")),TRUE,FALSE)</f>
        <v>0</v>
      </c>
      <c r="RLR183" s="201" t="b">
        <f>IF(OR(AND('Validation summary'!$B$2="2022-23",RLR182="In-period"),AND('Validation summary'!$B$2="2023-24",RLR182="In-period"),AND('Validation summary'!$B$2="2024-25",RLR182="In-period"),AND('Validation summary'!$B$2="2024-25",RLR182="End of period",RLR190="Revenue")),TRUE,FALSE)</f>
        <v>0</v>
      </c>
      <c r="RLS183" s="201" t="b">
        <f>IF(OR(AND('Validation summary'!$B$2="2022-23",RLS182="In-period"),AND('Validation summary'!$B$2="2023-24",RLS182="In-period"),AND('Validation summary'!$B$2="2024-25",RLS182="In-period"),AND('Validation summary'!$B$2="2024-25",RLS182="End of period",RLS190="Revenue")),TRUE,FALSE)</f>
        <v>0</v>
      </c>
      <c r="RLT183" s="201" t="b">
        <f>IF(OR(AND('Validation summary'!$B$2="2022-23",RLT182="In-period"),AND('Validation summary'!$B$2="2023-24",RLT182="In-period"),AND('Validation summary'!$B$2="2024-25",RLT182="In-period"),AND('Validation summary'!$B$2="2024-25",RLT182="End of period",RLT190="Revenue")),TRUE,FALSE)</f>
        <v>0</v>
      </c>
      <c r="RLU183" s="201" t="b">
        <f>IF(OR(AND('Validation summary'!$B$2="2022-23",RLU182="In-period"),AND('Validation summary'!$B$2="2023-24",RLU182="In-period"),AND('Validation summary'!$B$2="2024-25",RLU182="In-period"),AND('Validation summary'!$B$2="2024-25",RLU182="End of period",RLU190="Revenue")),TRUE,FALSE)</f>
        <v>0</v>
      </c>
      <c r="RLV183" s="201" t="b">
        <f>IF(OR(AND('Validation summary'!$B$2="2022-23",RLV182="In-period"),AND('Validation summary'!$B$2="2023-24",RLV182="In-period"),AND('Validation summary'!$B$2="2024-25",RLV182="In-period"),AND('Validation summary'!$B$2="2024-25",RLV182="End of period",RLV190="Revenue")),TRUE,FALSE)</f>
        <v>0</v>
      </c>
      <c r="RLW183" s="201" t="b">
        <f>IF(OR(AND('Validation summary'!$B$2="2022-23",RLW182="In-period"),AND('Validation summary'!$B$2="2023-24",RLW182="In-period"),AND('Validation summary'!$B$2="2024-25",RLW182="In-period"),AND('Validation summary'!$B$2="2024-25",RLW182="End of period",RLW190="Revenue")),TRUE,FALSE)</f>
        <v>0</v>
      </c>
      <c r="RLX183" s="201" t="b">
        <f>IF(OR(AND('Validation summary'!$B$2="2022-23",RLX182="In-period"),AND('Validation summary'!$B$2="2023-24",RLX182="In-period"),AND('Validation summary'!$B$2="2024-25",RLX182="In-period"),AND('Validation summary'!$B$2="2024-25",RLX182="End of period",RLX190="Revenue")),TRUE,FALSE)</f>
        <v>0</v>
      </c>
      <c r="RLY183" s="201" t="b">
        <f>IF(OR(AND('Validation summary'!$B$2="2022-23",RLY182="In-period"),AND('Validation summary'!$B$2="2023-24",RLY182="In-period"),AND('Validation summary'!$B$2="2024-25",RLY182="In-period"),AND('Validation summary'!$B$2="2024-25",RLY182="End of period",RLY190="Revenue")),TRUE,FALSE)</f>
        <v>0</v>
      </c>
      <c r="RLZ183" s="201" t="b">
        <f>IF(OR(AND('Validation summary'!$B$2="2022-23",RLZ182="In-period"),AND('Validation summary'!$B$2="2023-24",RLZ182="In-period"),AND('Validation summary'!$B$2="2024-25",RLZ182="In-period"),AND('Validation summary'!$B$2="2024-25",RLZ182="End of period",RLZ190="Revenue")),TRUE,FALSE)</f>
        <v>0</v>
      </c>
      <c r="RMA183" s="201" t="b">
        <f>IF(OR(AND('Validation summary'!$B$2="2022-23",RMA182="In-period"),AND('Validation summary'!$B$2="2023-24",RMA182="In-period"),AND('Validation summary'!$B$2="2024-25",RMA182="In-period"),AND('Validation summary'!$B$2="2024-25",RMA182="End of period",RMA190="Revenue")),TRUE,FALSE)</f>
        <v>0</v>
      </c>
      <c r="RMB183" s="201" t="b">
        <f>IF(OR(AND('Validation summary'!$B$2="2022-23",RMB182="In-period"),AND('Validation summary'!$B$2="2023-24",RMB182="In-period"),AND('Validation summary'!$B$2="2024-25",RMB182="In-period"),AND('Validation summary'!$B$2="2024-25",RMB182="End of period",RMB190="Revenue")),TRUE,FALSE)</f>
        <v>0</v>
      </c>
      <c r="RMC183" s="201" t="b">
        <f>IF(OR(AND('Validation summary'!$B$2="2022-23",RMC182="In-period"),AND('Validation summary'!$B$2="2023-24",RMC182="In-period"),AND('Validation summary'!$B$2="2024-25",RMC182="In-period"),AND('Validation summary'!$B$2="2024-25",RMC182="End of period",RMC190="Revenue")),TRUE,FALSE)</f>
        <v>0</v>
      </c>
      <c r="RMD183" s="201" t="b">
        <f>IF(OR(AND('Validation summary'!$B$2="2022-23",RMD182="In-period"),AND('Validation summary'!$B$2="2023-24",RMD182="In-period"),AND('Validation summary'!$B$2="2024-25",RMD182="In-period"),AND('Validation summary'!$B$2="2024-25",RMD182="End of period",RMD190="Revenue")),TRUE,FALSE)</f>
        <v>0</v>
      </c>
      <c r="RME183" s="201" t="b">
        <f>IF(OR(AND('Validation summary'!$B$2="2022-23",RME182="In-period"),AND('Validation summary'!$B$2="2023-24",RME182="In-period"),AND('Validation summary'!$B$2="2024-25",RME182="In-period"),AND('Validation summary'!$B$2="2024-25",RME182="End of period",RME190="Revenue")),TRUE,FALSE)</f>
        <v>0</v>
      </c>
      <c r="RMF183" s="201" t="b">
        <f>IF(OR(AND('Validation summary'!$B$2="2022-23",RMF182="In-period"),AND('Validation summary'!$B$2="2023-24",RMF182="In-period"),AND('Validation summary'!$B$2="2024-25",RMF182="In-period"),AND('Validation summary'!$B$2="2024-25",RMF182="End of period",RMF190="Revenue")),TRUE,FALSE)</f>
        <v>0</v>
      </c>
      <c r="RMG183" s="201" t="b">
        <f>IF(OR(AND('Validation summary'!$B$2="2022-23",RMG182="In-period"),AND('Validation summary'!$B$2="2023-24",RMG182="In-period"),AND('Validation summary'!$B$2="2024-25",RMG182="In-period"),AND('Validation summary'!$B$2="2024-25",RMG182="End of period",RMG190="Revenue")),TRUE,FALSE)</f>
        <v>0</v>
      </c>
      <c r="RMH183" s="201" t="b">
        <f>IF(OR(AND('Validation summary'!$B$2="2022-23",RMH182="In-period"),AND('Validation summary'!$B$2="2023-24",RMH182="In-period"),AND('Validation summary'!$B$2="2024-25",RMH182="In-period"),AND('Validation summary'!$B$2="2024-25",RMH182="End of period",RMH190="Revenue")),TRUE,FALSE)</f>
        <v>0</v>
      </c>
      <c r="RMI183" s="201" t="b">
        <f>IF(OR(AND('Validation summary'!$B$2="2022-23",RMI182="In-period"),AND('Validation summary'!$B$2="2023-24",RMI182="In-period"),AND('Validation summary'!$B$2="2024-25",RMI182="In-period"),AND('Validation summary'!$B$2="2024-25",RMI182="End of period",RMI190="Revenue")),TRUE,FALSE)</f>
        <v>0</v>
      </c>
      <c r="RMJ183" s="201" t="b">
        <f>IF(OR(AND('Validation summary'!$B$2="2022-23",RMJ182="In-period"),AND('Validation summary'!$B$2="2023-24",RMJ182="In-period"),AND('Validation summary'!$B$2="2024-25",RMJ182="In-period"),AND('Validation summary'!$B$2="2024-25",RMJ182="End of period",RMJ190="Revenue")),TRUE,FALSE)</f>
        <v>0</v>
      </c>
      <c r="RMK183" s="201" t="b">
        <f>IF(OR(AND('Validation summary'!$B$2="2022-23",RMK182="In-period"),AND('Validation summary'!$B$2="2023-24",RMK182="In-period"),AND('Validation summary'!$B$2="2024-25",RMK182="In-period"),AND('Validation summary'!$B$2="2024-25",RMK182="End of period",RMK190="Revenue")),TRUE,FALSE)</f>
        <v>0</v>
      </c>
      <c r="RML183" s="201" t="b">
        <f>IF(OR(AND('Validation summary'!$B$2="2022-23",RML182="In-period"),AND('Validation summary'!$B$2="2023-24",RML182="In-period"),AND('Validation summary'!$B$2="2024-25",RML182="In-period"),AND('Validation summary'!$B$2="2024-25",RML182="End of period",RML190="Revenue")),TRUE,FALSE)</f>
        <v>0</v>
      </c>
      <c r="RMM183" s="201" t="b">
        <f>IF(OR(AND('Validation summary'!$B$2="2022-23",RMM182="In-period"),AND('Validation summary'!$B$2="2023-24",RMM182="In-period"),AND('Validation summary'!$B$2="2024-25",RMM182="In-period"),AND('Validation summary'!$B$2="2024-25",RMM182="End of period",RMM190="Revenue")),TRUE,FALSE)</f>
        <v>0</v>
      </c>
      <c r="RMN183" s="201" t="b">
        <f>IF(OR(AND('Validation summary'!$B$2="2022-23",RMN182="In-period"),AND('Validation summary'!$B$2="2023-24",RMN182="In-period"),AND('Validation summary'!$B$2="2024-25",RMN182="In-period"),AND('Validation summary'!$B$2="2024-25",RMN182="End of period",RMN190="Revenue")),TRUE,FALSE)</f>
        <v>0</v>
      </c>
      <c r="RMO183" s="201" t="b">
        <f>IF(OR(AND('Validation summary'!$B$2="2022-23",RMO182="In-period"),AND('Validation summary'!$B$2="2023-24",RMO182="In-period"),AND('Validation summary'!$B$2="2024-25",RMO182="In-period"),AND('Validation summary'!$B$2="2024-25",RMO182="End of period",RMO190="Revenue")),TRUE,FALSE)</f>
        <v>0</v>
      </c>
      <c r="RMP183" s="201" t="b">
        <f>IF(OR(AND('Validation summary'!$B$2="2022-23",RMP182="In-period"),AND('Validation summary'!$B$2="2023-24",RMP182="In-period"),AND('Validation summary'!$B$2="2024-25",RMP182="In-period"),AND('Validation summary'!$B$2="2024-25",RMP182="End of period",RMP190="Revenue")),TRUE,FALSE)</f>
        <v>0</v>
      </c>
      <c r="RMQ183" s="201" t="b">
        <f>IF(OR(AND('Validation summary'!$B$2="2022-23",RMQ182="In-period"),AND('Validation summary'!$B$2="2023-24",RMQ182="In-period"),AND('Validation summary'!$B$2="2024-25",RMQ182="In-period"),AND('Validation summary'!$B$2="2024-25",RMQ182="End of period",RMQ190="Revenue")),TRUE,FALSE)</f>
        <v>0</v>
      </c>
      <c r="RMR183" s="201" t="b">
        <f>IF(OR(AND('Validation summary'!$B$2="2022-23",RMR182="In-period"),AND('Validation summary'!$B$2="2023-24",RMR182="In-period"),AND('Validation summary'!$B$2="2024-25",RMR182="In-period"),AND('Validation summary'!$B$2="2024-25",RMR182="End of period",RMR190="Revenue")),TRUE,FALSE)</f>
        <v>0</v>
      </c>
      <c r="RMS183" s="201" t="b">
        <f>IF(OR(AND('Validation summary'!$B$2="2022-23",RMS182="In-period"),AND('Validation summary'!$B$2="2023-24",RMS182="In-period"),AND('Validation summary'!$B$2="2024-25",RMS182="In-period"),AND('Validation summary'!$B$2="2024-25",RMS182="End of period",RMS190="Revenue")),TRUE,FALSE)</f>
        <v>0</v>
      </c>
      <c r="RMT183" s="201" t="b">
        <f>IF(OR(AND('Validation summary'!$B$2="2022-23",RMT182="In-period"),AND('Validation summary'!$B$2="2023-24",RMT182="In-period"),AND('Validation summary'!$B$2="2024-25",RMT182="In-period"),AND('Validation summary'!$B$2="2024-25",RMT182="End of period",RMT190="Revenue")),TRUE,FALSE)</f>
        <v>0</v>
      </c>
      <c r="RMU183" s="201" t="b">
        <f>IF(OR(AND('Validation summary'!$B$2="2022-23",RMU182="In-period"),AND('Validation summary'!$B$2="2023-24",RMU182="In-period"),AND('Validation summary'!$B$2="2024-25",RMU182="In-period"),AND('Validation summary'!$B$2="2024-25",RMU182="End of period",RMU190="Revenue")),TRUE,FALSE)</f>
        <v>0</v>
      </c>
      <c r="RMV183" s="201" t="b">
        <f>IF(OR(AND('Validation summary'!$B$2="2022-23",RMV182="In-period"),AND('Validation summary'!$B$2="2023-24",RMV182="In-period"),AND('Validation summary'!$B$2="2024-25",RMV182="In-period"),AND('Validation summary'!$B$2="2024-25",RMV182="End of period",RMV190="Revenue")),TRUE,FALSE)</f>
        <v>0</v>
      </c>
      <c r="RMW183" s="201" t="b">
        <f>IF(OR(AND('Validation summary'!$B$2="2022-23",RMW182="In-period"),AND('Validation summary'!$B$2="2023-24",RMW182="In-period"),AND('Validation summary'!$B$2="2024-25",RMW182="In-period"),AND('Validation summary'!$B$2="2024-25",RMW182="End of period",RMW190="Revenue")),TRUE,FALSE)</f>
        <v>0</v>
      </c>
      <c r="RMX183" s="201" t="b">
        <f>IF(OR(AND('Validation summary'!$B$2="2022-23",RMX182="In-period"),AND('Validation summary'!$B$2="2023-24",RMX182="In-period"),AND('Validation summary'!$B$2="2024-25",RMX182="In-period"),AND('Validation summary'!$B$2="2024-25",RMX182="End of period",RMX190="Revenue")),TRUE,FALSE)</f>
        <v>0</v>
      </c>
      <c r="RMY183" s="201" t="b">
        <f>IF(OR(AND('Validation summary'!$B$2="2022-23",RMY182="In-period"),AND('Validation summary'!$B$2="2023-24",RMY182="In-period"),AND('Validation summary'!$B$2="2024-25",RMY182="In-period"),AND('Validation summary'!$B$2="2024-25",RMY182="End of period",RMY190="Revenue")),TRUE,FALSE)</f>
        <v>0</v>
      </c>
      <c r="RMZ183" s="201" t="b">
        <f>IF(OR(AND('Validation summary'!$B$2="2022-23",RMZ182="In-period"),AND('Validation summary'!$B$2="2023-24",RMZ182="In-period"),AND('Validation summary'!$B$2="2024-25",RMZ182="In-period"),AND('Validation summary'!$B$2="2024-25",RMZ182="End of period",RMZ190="Revenue")),TRUE,FALSE)</f>
        <v>0</v>
      </c>
      <c r="RNA183" s="201" t="b">
        <f>IF(OR(AND('Validation summary'!$B$2="2022-23",RNA182="In-period"),AND('Validation summary'!$B$2="2023-24",RNA182="In-period"),AND('Validation summary'!$B$2="2024-25",RNA182="In-period"),AND('Validation summary'!$B$2="2024-25",RNA182="End of period",RNA190="Revenue")),TRUE,FALSE)</f>
        <v>0</v>
      </c>
      <c r="RNB183" s="201" t="b">
        <f>IF(OR(AND('Validation summary'!$B$2="2022-23",RNB182="In-period"),AND('Validation summary'!$B$2="2023-24",RNB182="In-period"),AND('Validation summary'!$B$2="2024-25",RNB182="In-period"),AND('Validation summary'!$B$2="2024-25",RNB182="End of period",RNB190="Revenue")),TRUE,FALSE)</f>
        <v>0</v>
      </c>
      <c r="RNC183" s="201" t="b">
        <f>IF(OR(AND('Validation summary'!$B$2="2022-23",RNC182="In-period"),AND('Validation summary'!$B$2="2023-24",RNC182="In-period"),AND('Validation summary'!$B$2="2024-25",RNC182="In-period"),AND('Validation summary'!$B$2="2024-25",RNC182="End of period",RNC190="Revenue")),TRUE,FALSE)</f>
        <v>0</v>
      </c>
      <c r="RND183" s="201" t="b">
        <f>IF(OR(AND('Validation summary'!$B$2="2022-23",RND182="In-period"),AND('Validation summary'!$B$2="2023-24",RND182="In-period"),AND('Validation summary'!$B$2="2024-25",RND182="In-period"),AND('Validation summary'!$B$2="2024-25",RND182="End of period",RND190="Revenue")),TRUE,FALSE)</f>
        <v>0</v>
      </c>
      <c r="RNE183" s="201" t="b">
        <f>IF(OR(AND('Validation summary'!$B$2="2022-23",RNE182="In-period"),AND('Validation summary'!$B$2="2023-24",RNE182="In-period"),AND('Validation summary'!$B$2="2024-25",RNE182="In-period"),AND('Validation summary'!$B$2="2024-25",RNE182="End of period",RNE190="Revenue")),TRUE,FALSE)</f>
        <v>0</v>
      </c>
      <c r="RNF183" s="201" t="b">
        <f>IF(OR(AND('Validation summary'!$B$2="2022-23",RNF182="In-period"),AND('Validation summary'!$B$2="2023-24",RNF182="In-period"),AND('Validation summary'!$B$2="2024-25",RNF182="In-period"),AND('Validation summary'!$B$2="2024-25",RNF182="End of period",RNF190="Revenue")),TRUE,FALSE)</f>
        <v>0</v>
      </c>
      <c r="RNG183" s="201" t="b">
        <f>IF(OR(AND('Validation summary'!$B$2="2022-23",RNG182="In-period"),AND('Validation summary'!$B$2="2023-24",RNG182="In-period"),AND('Validation summary'!$B$2="2024-25",RNG182="In-period"),AND('Validation summary'!$B$2="2024-25",RNG182="End of period",RNG190="Revenue")),TRUE,FALSE)</f>
        <v>0</v>
      </c>
      <c r="RNH183" s="201" t="b">
        <f>IF(OR(AND('Validation summary'!$B$2="2022-23",RNH182="In-period"),AND('Validation summary'!$B$2="2023-24",RNH182="In-period"),AND('Validation summary'!$B$2="2024-25",RNH182="In-period"),AND('Validation summary'!$B$2="2024-25",RNH182="End of period",RNH190="Revenue")),TRUE,FALSE)</f>
        <v>0</v>
      </c>
      <c r="RNI183" s="201" t="b">
        <f>IF(OR(AND('Validation summary'!$B$2="2022-23",RNI182="In-period"),AND('Validation summary'!$B$2="2023-24",RNI182="In-period"),AND('Validation summary'!$B$2="2024-25",RNI182="In-period"),AND('Validation summary'!$B$2="2024-25",RNI182="End of period",RNI190="Revenue")),TRUE,FALSE)</f>
        <v>0</v>
      </c>
      <c r="RNJ183" s="201" t="b">
        <f>IF(OR(AND('Validation summary'!$B$2="2022-23",RNJ182="In-period"),AND('Validation summary'!$B$2="2023-24",RNJ182="In-period"),AND('Validation summary'!$B$2="2024-25",RNJ182="In-period"),AND('Validation summary'!$B$2="2024-25",RNJ182="End of period",RNJ190="Revenue")),TRUE,FALSE)</f>
        <v>0</v>
      </c>
      <c r="RNK183" s="201" t="b">
        <f>IF(OR(AND('Validation summary'!$B$2="2022-23",RNK182="In-period"),AND('Validation summary'!$B$2="2023-24",RNK182="In-period"),AND('Validation summary'!$B$2="2024-25",RNK182="In-period"),AND('Validation summary'!$B$2="2024-25",RNK182="End of period",RNK190="Revenue")),TRUE,FALSE)</f>
        <v>0</v>
      </c>
      <c r="RNL183" s="201" t="b">
        <f>IF(OR(AND('Validation summary'!$B$2="2022-23",RNL182="In-period"),AND('Validation summary'!$B$2="2023-24",RNL182="In-period"),AND('Validation summary'!$B$2="2024-25",RNL182="In-period"),AND('Validation summary'!$B$2="2024-25",RNL182="End of period",RNL190="Revenue")),TRUE,FALSE)</f>
        <v>0</v>
      </c>
      <c r="RNM183" s="201" t="b">
        <f>IF(OR(AND('Validation summary'!$B$2="2022-23",RNM182="In-period"),AND('Validation summary'!$B$2="2023-24",RNM182="In-period"),AND('Validation summary'!$B$2="2024-25",RNM182="In-period"),AND('Validation summary'!$B$2="2024-25",RNM182="End of period",RNM190="Revenue")),TRUE,FALSE)</f>
        <v>0</v>
      </c>
      <c r="RNN183" s="201" t="b">
        <f>IF(OR(AND('Validation summary'!$B$2="2022-23",RNN182="In-period"),AND('Validation summary'!$B$2="2023-24",RNN182="In-period"),AND('Validation summary'!$B$2="2024-25",RNN182="In-period"),AND('Validation summary'!$B$2="2024-25",RNN182="End of period",RNN190="Revenue")),TRUE,FALSE)</f>
        <v>0</v>
      </c>
      <c r="RNO183" s="201" t="b">
        <f>IF(OR(AND('Validation summary'!$B$2="2022-23",RNO182="In-period"),AND('Validation summary'!$B$2="2023-24",RNO182="In-period"),AND('Validation summary'!$B$2="2024-25",RNO182="In-period"),AND('Validation summary'!$B$2="2024-25",RNO182="End of period",RNO190="Revenue")),TRUE,FALSE)</f>
        <v>0</v>
      </c>
      <c r="RNP183" s="201" t="b">
        <f>IF(OR(AND('Validation summary'!$B$2="2022-23",RNP182="In-period"),AND('Validation summary'!$B$2="2023-24",RNP182="In-period"),AND('Validation summary'!$B$2="2024-25",RNP182="In-period"),AND('Validation summary'!$B$2="2024-25",RNP182="End of period",RNP190="Revenue")),TRUE,FALSE)</f>
        <v>0</v>
      </c>
      <c r="RNQ183" s="201" t="b">
        <f>IF(OR(AND('Validation summary'!$B$2="2022-23",RNQ182="In-period"),AND('Validation summary'!$B$2="2023-24",RNQ182="In-period"),AND('Validation summary'!$B$2="2024-25",RNQ182="In-period"),AND('Validation summary'!$B$2="2024-25",RNQ182="End of period",RNQ190="Revenue")),TRUE,FALSE)</f>
        <v>0</v>
      </c>
      <c r="RNR183" s="201" t="b">
        <f>IF(OR(AND('Validation summary'!$B$2="2022-23",RNR182="In-period"),AND('Validation summary'!$B$2="2023-24",RNR182="In-period"),AND('Validation summary'!$B$2="2024-25",RNR182="In-period"),AND('Validation summary'!$B$2="2024-25",RNR182="End of period",RNR190="Revenue")),TRUE,FALSE)</f>
        <v>0</v>
      </c>
      <c r="RNS183" s="201" t="b">
        <f>IF(OR(AND('Validation summary'!$B$2="2022-23",RNS182="In-period"),AND('Validation summary'!$B$2="2023-24",RNS182="In-period"),AND('Validation summary'!$B$2="2024-25",RNS182="In-period"),AND('Validation summary'!$B$2="2024-25",RNS182="End of period",RNS190="Revenue")),TRUE,FALSE)</f>
        <v>0</v>
      </c>
      <c r="RNT183" s="201" t="b">
        <f>IF(OR(AND('Validation summary'!$B$2="2022-23",RNT182="In-period"),AND('Validation summary'!$B$2="2023-24",RNT182="In-period"),AND('Validation summary'!$B$2="2024-25",RNT182="In-period"),AND('Validation summary'!$B$2="2024-25",RNT182="End of period",RNT190="Revenue")),TRUE,FALSE)</f>
        <v>0</v>
      </c>
      <c r="RNU183" s="201" t="b">
        <f>IF(OR(AND('Validation summary'!$B$2="2022-23",RNU182="In-period"),AND('Validation summary'!$B$2="2023-24",RNU182="In-period"),AND('Validation summary'!$B$2="2024-25",RNU182="In-period"),AND('Validation summary'!$B$2="2024-25",RNU182="End of period",RNU190="Revenue")),TRUE,FALSE)</f>
        <v>0</v>
      </c>
      <c r="RNV183" s="201" t="b">
        <f>IF(OR(AND('Validation summary'!$B$2="2022-23",RNV182="In-period"),AND('Validation summary'!$B$2="2023-24",RNV182="In-period"),AND('Validation summary'!$B$2="2024-25",RNV182="In-period"),AND('Validation summary'!$B$2="2024-25",RNV182="End of period",RNV190="Revenue")),TRUE,FALSE)</f>
        <v>0</v>
      </c>
      <c r="RNW183" s="201" t="b">
        <f>IF(OR(AND('Validation summary'!$B$2="2022-23",RNW182="In-period"),AND('Validation summary'!$B$2="2023-24",RNW182="In-period"),AND('Validation summary'!$B$2="2024-25",RNW182="In-period"),AND('Validation summary'!$B$2="2024-25",RNW182="End of period",RNW190="Revenue")),TRUE,FALSE)</f>
        <v>0</v>
      </c>
      <c r="RNX183" s="201" t="b">
        <f>IF(OR(AND('Validation summary'!$B$2="2022-23",RNX182="In-period"),AND('Validation summary'!$B$2="2023-24",RNX182="In-period"),AND('Validation summary'!$B$2="2024-25",RNX182="In-period"),AND('Validation summary'!$B$2="2024-25",RNX182="End of period",RNX190="Revenue")),TRUE,FALSE)</f>
        <v>0</v>
      </c>
      <c r="RNY183" s="201" t="b">
        <f>IF(OR(AND('Validation summary'!$B$2="2022-23",RNY182="In-period"),AND('Validation summary'!$B$2="2023-24",RNY182="In-period"),AND('Validation summary'!$B$2="2024-25",RNY182="In-period"),AND('Validation summary'!$B$2="2024-25",RNY182="End of period",RNY190="Revenue")),TRUE,FALSE)</f>
        <v>0</v>
      </c>
      <c r="RNZ183" s="201" t="b">
        <f>IF(OR(AND('Validation summary'!$B$2="2022-23",RNZ182="In-period"),AND('Validation summary'!$B$2="2023-24",RNZ182="In-period"),AND('Validation summary'!$B$2="2024-25",RNZ182="In-period"),AND('Validation summary'!$B$2="2024-25",RNZ182="End of period",RNZ190="Revenue")),TRUE,FALSE)</f>
        <v>0</v>
      </c>
      <c r="ROA183" s="201" t="b">
        <f>IF(OR(AND('Validation summary'!$B$2="2022-23",ROA182="In-period"),AND('Validation summary'!$B$2="2023-24",ROA182="In-period"),AND('Validation summary'!$B$2="2024-25",ROA182="In-period"),AND('Validation summary'!$B$2="2024-25",ROA182="End of period",ROA190="Revenue")),TRUE,FALSE)</f>
        <v>0</v>
      </c>
      <c r="ROB183" s="201" t="b">
        <f>IF(OR(AND('Validation summary'!$B$2="2022-23",ROB182="In-period"),AND('Validation summary'!$B$2="2023-24",ROB182="In-period"),AND('Validation summary'!$B$2="2024-25",ROB182="In-period"),AND('Validation summary'!$B$2="2024-25",ROB182="End of period",ROB190="Revenue")),TRUE,FALSE)</f>
        <v>0</v>
      </c>
      <c r="ROC183" s="201" t="b">
        <f>IF(OR(AND('Validation summary'!$B$2="2022-23",ROC182="In-period"),AND('Validation summary'!$B$2="2023-24",ROC182="In-period"),AND('Validation summary'!$B$2="2024-25",ROC182="In-period"),AND('Validation summary'!$B$2="2024-25",ROC182="End of period",ROC190="Revenue")),TRUE,FALSE)</f>
        <v>0</v>
      </c>
      <c r="ROD183" s="201" t="b">
        <f>IF(OR(AND('Validation summary'!$B$2="2022-23",ROD182="In-period"),AND('Validation summary'!$B$2="2023-24",ROD182="In-period"),AND('Validation summary'!$B$2="2024-25",ROD182="In-period"),AND('Validation summary'!$B$2="2024-25",ROD182="End of period",ROD190="Revenue")),TRUE,FALSE)</f>
        <v>0</v>
      </c>
      <c r="ROE183" s="201" t="b">
        <f>IF(OR(AND('Validation summary'!$B$2="2022-23",ROE182="In-period"),AND('Validation summary'!$B$2="2023-24",ROE182="In-period"),AND('Validation summary'!$B$2="2024-25",ROE182="In-period"),AND('Validation summary'!$B$2="2024-25",ROE182="End of period",ROE190="Revenue")),TRUE,FALSE)</f>
        <v>0</v>
      </c>
      <c r="ROF183" s="201" t="b">
        <f>IF(OR(AND('Validation summary'!$B$2="2022-23",ROF182="In-period"),AND('Validation summary'!$B$2="2023-24",ROF182="In-period"),AND('Validation summary'!$B$2="2024-25",ROF182="In-period"),AND('Validation summary'!$B$2="2024-25",ROF182="End of period",ROF190="Revenue")),TRUE,FALSE)</f>
        <v>0</v>
      </c>
      <c r="ROG183" s="201" t="b">
        <f>IF(OR(AND('Validation summary'!$B$2="2022-23",ROG182="In-period"),AND('Validation summary'!$B$2="2023-24",ROG182="In-period"),AND('Validation summary'!$B$2="2024-25",ROG182="In-period"),AND('Validation summary'!$B$2="2024-25",ROG182="End of period",ROG190="Revenue")),TRUE,FALSE)</f>
        <v>0</v>
      </c>
      <c r="ROH183" s="201" t="b">
        <f>IF(OR(AND('Validation summary'!$B$2="2022-23",ROH182="In-period"),AND('Validation summary'!$B$2="2023-24",ROH182="In-period"),AND('Validation summary'!$B$2="2024-25",ROH182="In-period"),AND('Validation summary'!$B$2="2024-25",ROH182="End of period",ROH190="Revenue")),TRUE,FALSE)</f>
        <v>0</v>
      </c>
      <c r="ROI183" s="201" t="b">
        <f>IF(OR(AND('Validation summary'!$B$2="2022-23",ROI182="In-period"),AND('Validation summary'!$B$2="2023-24",ROI182="In-period"),AND('Validation summary'!$B$2="2024-25",ROI182="In-period"),AND('Validation summary'!$B$2="2024-25",ROI182="End of period",ROI190="Revenue")),TRUE,FALSE)</f>
        <v>0</v>
      </c>
      <c r="ROJ183" s="201" t="b">
        <f>IF(OR(AND('Validation summary'!$B$2="2022-23",ROJ182="In-period"),AND('Validation summary'!$B$2="2023-24",ROJ182="In-period"),AND('Validation summary'!$B$2="2024-25",ROJ182="In-period"),AND('Validation summary'!$B$2="2024-25",ROJ182="End of period",ROJ190="Revenue")),TRUE,FALSE)</f>
        <v>0</v>
      </c>
      <c r="ROK183" s="201" t="b">
        <f>IF(OR(AND('Validation summary'!$B$2="2022-23",ROK182="In-period"),AND('Validation summary'!$B$2="2023-24",ROK182="In-period"),AND('Validation summary'!$B$2="2024-25",ROK182="In-period"),AND('Validation summary'!$B$2="2024-25",ROK182="End of period",ROK190="Revenue")),TRUE,FALSE)</f>
        <v>0</v>
      </c>
      <c r="ROL183" s="201" t="b">
        <f>IF(OR(AND('Validation summary'!$B$2="2022-23",ROL182="In-period"),AND('Validation summary'!$B$2="2023-24",ROL182="In-period"),AND('Validation summary'!$B$2="2024-25",ROL182="In-period"),AND('Validation summary'!$B$2="2024-25",ROL182="End of period",ROL190="Revenue")),TRUE,FALSE)</f>
        <v>0</v>
      </c>
      <c r="ROM183" s="201" t="b">
        <f>IF(OR(AND('Validation summary'!$B$2="2022-23",ROM182="In-period"),AND('Validation summary'!$B$2="2023-24",ROM182="In-period"),AND('Validation summary'!$B$2="2024-25",ROM182="In-period"),AND('Validation summary'!$B$2="2024-25",ROM182="End of period",ROM190="Revenue")),TRUE,FALSE)</f>
        <v>0</v>
      </c>
      <c r="RON183" s="201" t="b">
        <f>IF(OR(AND('Validation summary'!$B$2="2022-23",RON182="In-period"),AND('Validation summary'!$B$2="2023-24",RON182="In-period"),AND('Validation summary'!$B$2="2024-25",RON182="In-period"),AND('Validation summary'!$B$2="2024-25",RON182="End of period",RON190="Revenue")),TRUE,FALSE)</f>
        <v>0</v>
      </c>
      <c r="ROO183" s="201" t="b">
        <f>IF(OR(AND('Validation summary'!$B$2="2022-23",ROO182="In-period"),AND('Validation summary'!$B$2="2023-24",ROO182="In-period"),AND('Validation summary'!$B$2="2024-25",ROO182="In-period"),AND('Validation summary'!$B$2="2024-25",ROO182="End of period",ROO190="Revenue")),TRUE,FALSE)</f>
        <v>0</v>
      </c>
      <c r="ROP183" s="201" t="b">
        <f>IF(OR(AND('Validation summary'!$B$2="2022-23",ROP182="In-period"),AND('Validation summary'!$B$2="2023-24",ROP182="In-period"),AND('Validation summary'!$B$2="2024-25",ROP182="In-period"),AND('Validation summary'!$B$2="2024-25",ROP182="End of period",ROP190="Revenue")),TRUE,FALSE)</f>
        <v>0</v>
      </c>
      <c r="ROQ183" s="201" t="b">
        <f>IF(OR(AND('Validation summary'!$B$2="2022-23",ROQ182="In-period"),AND('Validation summary'!$B$2="2023-24",ROQ182="In-period"),AND('Validation summary'!$B$2="2024-25",ROQ182="In-period"),AND('Validation summary'!$B$2="2024-25",ROQ182="End of period",ROQ190="Revenue")),TRUE,FALSE)</f>
        <v>0</v>
      </c>
      <c r="ROR183" s="201" t="b">
        <f>IF(OR(AND('Validation summary'!$B$2="2022-23",ROR182="In-period"),AND('Validation summary'!$B$2="2023-24",ROR182="In-period"),AND('Validation summary'!$B$2="2024-25",ROR182="In-period"),AND('Validation summary'!$B$2="2024-25",ROR182="End of period",ROR190="Revenue")),TRUE,FALSE)</f>
        <v>0</v>
      </c>
      <c r="ROS183" s="201" t="b">
        <f>IF(OR(AND('Validation summary'!$B$2="2022-23",ROS182="In-period"),AND('Validation summary'!$B$2="2023-24",ROS182="In-period"),AND('Validation summary'!$B$2="2024-25",ROS182="In-period"),AND('Validation summary'!$B$2="2024-25",ROS182="End of period",ROS190="Revenue")),TRUE,FALSE)</f>
        <v>0</v>
      </c>
      <c r="ROT183" s="201" t="b">
        <f>IF(OR(AND('Validation summary'!$B$2="2022-23",ROT182="In-period"),AND('Validation summary'!$B$2="2023-24",ROT182="In-period"),AND('Validation summary'!$B$2="2024-25",ROT182="In-period"),AND('Validation summary'!$B$2="2024-25",ROT182="End of period",ROT190="Revenue")),TRUE,FALSE)</f>
        <v>0</v>
      </c>
      <c r="ROU183" s="201" t="b">
        <f>IF(OR(AND('Validation summary'!$B$2="2022-23",ROU182="In-period"),AND('Validation summary'!$B$2="2023-24",ROU182="In-period"),AND('Validation summary'!$B$2="2024-25",ROU182="In-period"),AND('Validation summary'!$B$2="2024-25",ROU182="End of period",ROU190="Revenue")),TRUE,FALSE)</f>
        <v>0</v>
      </c>
      <c r="ROV183" s="201" t="b">
        <f>IF(OR(AND('Validation summary'!$B$2="2022-23",ROV182="In-period"),AND('Validation summary'!$B$2="2023-24",ROV182="In-period"),AND('Validation summary'!$B$2="2024-25",ROV182="In-period"),AND('Validation summary'!$B$2="2024-25",ROV182="End of period",ROV190="Revenue")),TRUE,FALSE)</f>
        <v>0</v>
      </c>
      <c r="ROW183" s="201" t="b">
        <f>IF(OR(AND('Validation summary'!$B$2="2022-23",ROW182="In-period"),AND('Validation summary'!$B$2="2023-24",ROW182="In-period"),AND('Validation summary'!$B$2="2024-25",ROW182="In-period"),AND('Validation summary'!$B$2="2024-25",ROW182="End of period",ROW190="Revenue")),TRUE,FALSE)</f>
        <v>0</v>
      </c>
      <c r="ROX183" s="201" t="b">
        <f>IF(OR(AND('Validation summary'!$B$2="2022-23",ROX182="In-period"),AND('Validation summary'!$B$2="2023-24",ROX182="In-period"),AND('Validation summary'!$B$2="2024-25",ROX182="In-period"),AND('Validation summary'!$B$2="2024-25",ROX182="End of period",ROX190="Revenue")),TRUE,FALSE)</f>
        <v>0</v>
      </c>
      <c r="ROY183" s="201" t="b">
        <f>IF(OR(AND('Validation summary'!$B$2="2022-23",ROY182="In-period"),AND('Validation summary'!$B$2="2023-24",ROY182="In-period"),AND('Validation summary'!$B$2="2024-25",ROY182="In-period"),AND('Validation summary'!$B$2="2024-25",ROY182="End of period",ROY190="Revenue")),TRUE,FALSE)</f>
        <v>0</v>
      </c>
      <c r="ROZ183" s="201" t="b">
        <f>IF(OR(AND('Validation summary'!$B$2="2022-23",ROZ182="In-period"),AND('Validation summary'!$B$2="2023-24",ROZ182="In-period"),AND('Validation summary'!$B$2="2024-25",ROZ182="In-period"),AND('Validation summary'!$B$2="2024-25",ROZ182="End of period",ROZ190="Revenue")),TRUE,FALSE)</f>
        <v>0</v>
      </c>
      <c r="RPA183" s="201" t="b">
        <f>IF(OR(AND('Validation summary'!$B$2="2022-23",RPA182="In-period"),AND('Validation summary'!$B$2="2023-24",RPA182="In-period"),AND('Validation summary'!$B$2="2024-25",RPA182="In-period"),AND('Validation summary'!$B$2="2024-25",RPA182="End of period",RPA190="Revenue")),TRUE,FALSE)</f>
        <v>0</v>
      </c>
      <c r="RPB183" s="201" t="b">
        <f>IF(OR(AND('Validation summary'!$B$2="2022-23",RPB182="In-period"),AND('Validation summary'!$B$2="2023-24",RPB182="In-period"),AND('Validation summary'!$B$2="2024-25",RPB182="In-period"),AND('Validation summary'!$B$2="2024-25",RPB182="End of period",RPB190="Revenue")),TRUE,FALSE)</f>
        <v>0</v>
      </c>
      <c r="RPC183" s="201" t="b">
        <f>IF(OR(AND('Validation summary'!$B$2="2022-23",RPC182="In-period"),AND('Validation summary'!$B$2="2023-24",RPC182="In-period"),AND('Validation summary'!$B$2="2024-25",RPC182="In-period"),AND('Validation summary'!$B$2="2024-25",RPC182="End of period",RPC190="Revenue")),TRUE,FALSE)</f>
        <v>0</v>
      </c>
      <c r="RPD183" s="201" t="b">
        <f>IF(OR(AND('Validation summary'!$B$2="2022-23",RPD182="In-period"),AND('Validation summary'!$B$2="2023-24",RPD182="In-period"),AND('Validation summary'!$B$2="2024-25",RPD182="In-period"),AND('Validation summary'!$B$2="2024-25",RPD182="End of period",RPD190="Revenue")),TRUE,FALSE)</f>
        <v>0</v>
      </c>
      <c r="RPE183" s="201" t="b">
        <f>IF(OR(AND('Validation summary'!$B$2="2022-23",RPE182="In-period"),AND('Validation summary'!$B$2="2023-24",RPE182="In-period"),AND('Validation summary'!$B$2="2024-25",RPE182="In-period"),AND('Validation summary'!$B$2="2024-25",RPE182="End of period",RPE190="Revenue")),TRUE,FALSE)</f>
        <v>0</v>
      </c>
      <c r="RPF183" s="201" t="b">
        <f>IF(OR(AND('Validation summary'!$B$2="2022-23",RPF182="In-period"),AND('Validation summary'!$B$2="2023-24",RPF182="In-period"),AND('Validation summary'!$B$2="2024-25",RPF182="In-period"),AND('Validation summary'!$B$2="2024-25",RPF182="End of period",RPF190="Revenue")),TRUE,FALSE)</f>
        <v>0</v>
      </c>
      <c r="RPG183" s="201" t="b">
        <f>IF(OR(AND('Validation summary'!$B$2="2022-23",RPG182="In-period"),AND('Validation summary'!$B$2="2023-24",RPG182="In-period"),AND('Validation summary'!$B$2="2024-25",RPG182="In-period"),AND('Validation summary'!$B$2="2024-25",RPG182="End of period",RPG190="Revenue")),TRUE,FALSE)</f>
        <v>0</v>
      </c>
      <c r="RPH183" s="201" t="b">
        <f>IF(OR(AND('Validation summary'!$B$2="2022-23",RPH182="In-period"),AND('Validation summary'!$B$2="2023-24",RPH182="In-period"),AND('Validation summary'!$B$2="2024-25",RPH182="In-period"),AND('Validation summary'!$B$2="2024-25",RPH182="End of period",RPH190="Revenue")),TRUE,FALSE)</f>
        <v>0</v>
      </c>
      <c r="RPI183" s="201" t="b">
        <f>IF(OR(AND('Validation summary'!$B$2="2022-23",RPI182="In-period"),AND('Validation summary'!$B$2="2023-24",RPI182="In-period"),AND('Validation summary'!$B$2="2024-25",RPI182="In-period"),AND('Validation summary'!$B$2="2024-25",RPI182="End of period",RPI190="Revenue")),TRUE,FALSE)</f>
        <v>0</v>
      </c>
      <c r="RPJ183" s="201" t="b">
        <f>IF(OR(AND('Validation summary'!$B$2="2022-23",RPJ182="In-period"),AND('Validation summary'!$B$2="2023-24",RPJ182="In-period"),AND('Validation summary'!$B$2="2024-25",RPJ182="In-period"),AND('Validation summary'!$B$2="2024-25",RPJ182="End of period",RPJ190="Revenue")),TRUE,FALSE)</f>
        <v>0</v>
      </c>
      <c r="RPK183" s="201" t="b">
        <f>IF(OR(AND('Validation summary'!$B$2="2022-23",RPK182="In-period"),AND('Validation summary'!$B$2="2023-24",RPK182="In-period"),AND('Validation summary'!$B$2="2024-25",RPK182="In-period"),AND('Validation summary'!$B$2="2024-25",RPK182="End of period",RPK190="Revenue")),TRUE,FALSE)</f>
        <v>0</v>
      </c>
      <c r="RPL183" s="201" t="b">
        <f>IF(OR(AND('Validation summary'!$B$2="2022-23",RPL182="In-period"),AND('Validation summary'!$B$2="2023-24",RPL182="In-period"),AND('Validation summary'!$B$2="2024-25",RPL182="In-period"),AND('Validation summary'!$B$2="2024-25",RPL182="End of period",RPL190="Revenue")),TRUE,FALSE)</f>
        <v>0</v>
      </c>
      <c r="RPM183" s="201" t="b">
        <f>IF(OR(AND('Validation summary'!$B$2="2022-23",RPM182="In-period"),AND('Validation summary'!$B$2="2023-24",RPM182="In-period"),AND('Validation summary'!$B$2="2024-25",RPM182="In-period"),AND('Validation summary'!$B$2="2024-25",RPM182="End of period",RPM190="Revenue")),TRUE,FALSE)</f>
        <v>0</v>
      </c>
      <c r="RPN183" s="201" t="b">
        <f>IF(OR(AND('Validation summary'!$B$2="2022-23",RPN182="In-period"),AND('Validation summary'!$B$2="2023-24",RPN182="In-period"),AND('Validation summary'!$B$2="2024-25",RPN182="In-period"),AND('Validation summary'!$B$2="2024-25",RPN182="End of period",RPN190="Revenue")),TRUE,FALSE)</f>
        <v>0</v>
      </c>
      <c r="RPO183" s="201" t="b">
        <f>IF(OR(AND('Validation summary'!$B$2="2022-23",RPO182="In-period"),AND('Validation summary'!$B$2="2023-24",RPO182="In-period"),AND('Validation summary'!$B$2="2024-25",RPO182="In-period"),AND('Validation summary'!$B$2="2024-25",RPO182="End of period",RPO190="Revenue")),TRUE,FALSE)</f>
        <v>0</v>
      </c>
      <c r="RPP183" s="201" t="b">
        <f>IF(OR(AND('Validation summary'!$B$2="2022-23",RPP182="In-period"),AND('Validation summary'!$B$2="2023-24",RPP182="In-period"),AND('Validation summary'!$B$2="2024-25",RPP182="In-period"),AND('Validation summary'!$B$2="2024-25",RPP182="End of period",RPP190="Revenue")),TRUE,FALSE)</f>
        <v>0</v>
      </c>
      <c r="RPQ183" s="201" t="b">
        <f>IF(OR(AND('Validation summary'!$B$2="2022-23",RPQ182="In-period"),AND('Validation summary'!$B$2="2023-24",RPQ182="In-period"),AND('Validation summary'!$B$2="2024-25",RPQ182="In-period"),AND('Validation summary'!$B$2="2024-25",RPQ182="End of period",RPQ190="Revenue")),TRUE,FALSE)</f>
        <v>0</v>
      </c>
      <c r="RPR183" s="201" t="b">
        <f>IF(OR(AND('Validation summary'!$B$2="2022-23",RPR182="In-period"),AND('Validation summary'!$B$2="2023-24",RPR182="In-period"),AND('Validation summary'!$B$2="2024-25",RPR182="In-period"),AND('Validation summary'!$B$2="2024-25",RPR182="End of period",RPR190="Revenue")),TRUE,FALSE)</f>
        <v>0</v>
      </c>
      <c r="RPS183" s="201" t="b">
        <f>IF(OR(AND('Validation summary'!$B$2="2022-23",RPS182="In-period"),AND('Validation summary'!$B$2="2023-24",RPS182="In-period"),AND('Validation summary'!$B$2="2024-25",RPS182="In-period"),AND('Validation summary'!$B$2="2024-25",RPS182="End of period",RPS190="Revenue")),TRUE,FALSE)</f>
        <v>0</v>
      </c>
      <c r="RPT183" s="201" t="b">
        <f>IF(OR(AND('Validation summary'!$B$2="2022-23",RPT182="In-period"),AND('Validation summary'!$B$2="2023-24",RPT182="In-period"),AND('Validation summary'!$B$2="2024-25",RPT182="In-period"),AND('Validation summary'!$B$2="2024-25",RPT182="End of period",RPT190="Revenue")),TRUE,FALSE)</f>
        <v>0</v>
      </c>
      <c r="RPU183" s="201" t="b">
        <f>IF(OR(AND('Validation summary'!$B$2="2022-23",RPU182="In-period"),AND('Validation summary'!$B$2="2023-24",RPU182="In-period"),AND('Validation summary'!$B$2="2024-25",RPU182="In-period"),AND('Validation summary'!$B$2="2024-25",RPU182="End of period",RPU190="Revenue")),TRUE,FALSE)</f>
        <v>0</v>
      </c>
      <c r="RPV183" s="201" t="b">
        <f>IF(OR(AND('Validation summary'!$B$2="2022-23",RPV182="In-period"),AND('Validation summary'!$B$2="2023-24",RPV182="In-period"),AND('Validation summary'!$B$2="2024-25",RPV182="In-period"),AND('Validation summary'!$B$2="2024-25",RPV182="End of period",RPV190="Revenue")),TRUE,FALSE)</f>
        <v>0</v>
      </c>
      <c r="RPW183" s="201" t="b">
        <f>IF(OR(AND('Validation summary'!$B$2="2022-23",RPW182="In-period"),AND('Validation summary'!$B$2="2023-24",RPW182="In-period"),AND('Validation summary'!$B$2="2024-25",RPW182="In-period"),AND('Validation summary'!$B$2="2024-25",RPW182="End of period",RPW190="Revenue")),TRUE,FALSE)</f>
        <v>0</v>
      </c>
      <c r="RPX183" s="201" t="b">
        <f>IF(OR(AND('Validation summary'!$B$2="2022-23",RPX182="In-period"),AND('Validation summary'!$B$2="2023-24",RPX182="In-period"),AND('Validation summary'!$B$2="2024-25",RPX182="In-period"),AND('Validation summary'!$B$2="2024-25",RPX182="End of period",RPX190="Revenue")),TRUE,FALSE)</f>
        <v>0</v>
      </c>
      <c r="RPY183" s="201" t="b">
        <f>IF(OR(AND('Validation summary'!$B$2="2022-23",RPY182="In-period"),AND('Validation summary'!$B$2="2023-24",RPY182="In-period"),AND('Validation summary'!$B$2="2024-25",RPY182="In-period"),AND('Validation summary'!$B$2="2024-25",RPY182="End of period",RPY190="Revenue")),TRUE,FALSE)</f>
        <v>0</v>
      </c>
      <c r="RPZ183" s="201" t="b">
        <f>IF(OR(AND('Validation summary'!$B$2="2022-23",RPZ182="In-period"),AND('Validation summary'!$B$2="2023-24",RPZ182="In-period"),AND('Validation summary'!$B$2="2024-25",RPZ182="In-period"),AND('Validation summary'!$B$2="2024-25",RPZ182="End of period",RPZ190="Revenue")),TRUE,FALSE)</f>
        <v>0</v>
      </c>
      <c r="RQA183" s="201" t="b">
        <f>IF(OR(AND('Validation summary'!$B$2="2022-23",RQA182="In-period"),AND('Validation summary'!$B$2="2023-24",RQA182="In-period"),AND('Validation summary'!$B$2="2024-25",RQA182="In-period"),AND('Validation summary'!$B$2="2024-25",RQA182="End of period",RQA190="Revenue")),TRUE,FALSE)</f>
        <v>0</v>
      </c>
      <c r="RQB183" s="201" t="b">
        <f>IF(OR(AND('Validation summary'!$B$2="2022-23",RQB182="In-period"),AND('Validation summary'!$B$2="2023-24",RQB182="In-period"),AND('Validation summary'!$B$2="2024-25",RQB182="In-period"),AND('Validation summary'!$B$2="2024-25",RQB182="End of period",RQB190="Revenue")),TRUE,FALSE)</f>
        <v>0</v>
      </c>
      <c r="RQC183" s="201" t="b">
        <f>IF(OR(AND('Validation summary'!$B$2="2022-23",RQC182="In-period"),AND('Validation summary'!$B$2="2023-24",RQC182="In-period"),AND('Validation summary'!$B$2="2024-25",RQC182="In-period"),AND('Validation summary'!$B$2="2024-25",RQC182="End of period",RQC190="Revenue")),TRUE,FALSE)</f>
        <v>0</v>
      </c>
      <c r="RQD183" s="201" t="b">
        <f>IF(OR(AND('Validation summary'!$B$2="2022-23",RQD182="In-period"),AND('Validation summary'!$B$2="2023-24",RQD182="In-period"),AND('Validation summary'!$B$2="2024-25",RQD182="In-period"),AND('Validation summary'!$B$2="2024-25",RQD182="End of period",RQD190="Revenue")),TRUE,FALSE)</f>
        <v>0</v>
      </c>
      <c r="RQE183" s="201" t="b">
        <f>IF(OR(AND('Validation summary'!$B$2="2022-23",RQE182="In-period"),AND('Validation summary'!$B$2="2023-24",RQE182="In-period"),AND('Validation summary'!$B$2="2024-25",RQE182="In-period"),AND('Validation summary'!$B$2="2024-25",RQE182="End of period",RQE190="Revenue")),TRUE,FALSE)</f>
        <v>0</v>
      </c>
      <c r="RQF183" s="201" t="b">
        <f>IF(OR(AND('Validation summary'!$B$2="2022-23",RQF182="In-period"),AND('Validation summary'!$B$2="2023-24",RQF182="In-period"),AND('Validation summary'!$B$2="2024-25",RQF182="In-period"),AND('Validation summary'!$B$2="2024-25",RQF182="End of period",RQF190="Revenue")),TRUE,FALSE)</f>
        <v>0</v>
      </c>
      <c r="RQG183" s="201" t="b">
        <f>IF(OR(AND('Validation summary'!$B$2="2022-23",RQG182="In-period"),AND('Validation summary'!$B$2="2023-24",RQG182="In-period"),AND('Validation summary'!$B$2="2024-25",RQG182="In-period"),AND('Validation summary'!$B$2="2024-25",RQG182="End of period",RQG190="Revenue")),TRUE,FALSE)</f>
        <v>0</v>
      </c>
      <c r="RQH183" s="201" t="b">
        <f>IF(OR(AND('Validation summary'!$B$2="2022-23",RQH182="In-period"),AND('Validation summary'!$B$2="2023-24",RQH182="In-period"),AND('Validation summary'!$B$2="2024-25",RQH182="In-period"),AND('Validation summary'!$B$2="2024-25",RQH182="End of period",RQH190="Revenue")),TRUE,FALSE)</f>
        <v>0</v>
      </c>
      <c r="RQI183" s="201" t="b">
        <f>IF(OR(AND('Validation summary'!$B$2="2022-23",RQI182="In-period"),AND('Validation summary'!$B$2="2023-24",RQI182="In-period"),AND('Validation summary'!$B$2="2024-25",RQI182="In-period"),AND('Validation summary'!$B$2="2024-25",RQI182="End of period",RQI190="Revenue")),TRUE,FALSE)</f>
        <v>0</v>
      </c>
      <c r="RQJ183" s="201" t="b">
        <f>IF(OR(AND('Validation summary'!$B$2="2022-23",RQJ182="In-period"),AND('Validation summary'!$B$2="2023-24",RQJ182="In-period"),AND('Validation summary'!$B$2="2024-25",RQJ182="In-period"),AND('Validation summary'!$B$2="2024-25",RQJ182="End of period",RQJ190="Revenue")),TRUE,FALSE)</f>
        <v>0</v>
      </c>
      <c r="RQK183" s="201" t="b">
        <f>IF(OR(AND('Validation summary'!$B$2="2022-23",RQK182="In-period"),AND('Validation summary'!$B$2="2023-24",RQK182="In-period"),AND('Validation summary'!$B$2="2024-25",RQK182="In-period"),AND('Validation summary'!$B$2="2024-25",RQK182="End of period",RQK190="Revenue")),TRUE,FALSE)</f>
        <v>0</v>
      </c>
      <c r="RQL183" s="201" t="b">
        <f>IF(OR(AND('Validation summary'!$B$2="2022-23",RQL182="In-period"),AND('Validation summary'!$B$2="2023-24",RQL182="In-period"),AND('Validation summary'!$B$2="2024-25",RQL182="In-period"),AND('Validation summary'!$B$2="2024-25",RQL182="End of period",RQL190="Revenue")),TRUE,FALSE)</f>
        <v>0</v>
      </c>
      <c r="RQM183" s="201" t="b">
        <f>IF(OR(AND('Validation summary'!$B$2="2022-23",RQM182="In-period"),AND('Validation summary'!$B$2="2023-24",RQM182="In-period"),AND('Validation summary'!$B$2="2024-25",RQM182="In-period"),AND('Validation summary'!$B$2="2024-25",RQM182="End of period",RQM190="Revenue")),TRUE,FALSE)</f>
        <v>0</v>
      </c>
      <c r="RQN183" s="201" t="b">
        <f>IF(OR(AND('Validation summary'!$B$2="2022-23",RQN182="In-period"),AND('Validation summary'!$B$2="2023-24",RQN182="In-period"),AND('Validation summary'!$B$2="2024-25",RQN182="In-period"),AND('Validation summary'!$B$2="2024-25",RQN182="End of period",RQN190="Revenue")),TRUE,FALSE)</f>
        <v>0</v>
      </c>
      <c r="RQO183" s="201" t="b">
        <f>IF(OR(AND('Validation summary'!$B$2="2022-23",RQO182="In-period"),AND('Validation summary'!$B$2="2023-24",RQO182="In-period"),AND('Validation summary'!$B$2="2024-25",RQO182="In-period"),AND('Validation summary'!$B$2="2024-25",RQO182="End of period",RQO190="Revenue")),TRUE,FALSE)</f>
        <v>0</v>
      </c>
      <c r="RQP183" s="201" t="b">
        <f>IF(OR(AND('Validation summary'!$B$2="2022-23",RQP182="In-period"),AND('Validation summary'!$B$2="2023-24",RQP182="In-period"),AND('Validation summary'!$B$2="2024-25",RQP182="In-period"),AND('Validation summary'!$B$2="2024-25",RQP182="End of period",RQP190="Revenue")),TRUE,FALSE)</f>
        <v>0</v>
      </c>
      <c r="RQQ183" s="201" t="b">
        <f>IF(OR(AND('Validation summary'!$B$2="2022-23",RQQ182="In-period"),AND('Validation summary'!$B$2="2023-24",RQQ182="In-period"),AND('Validation summary'!$B$2="2024-25",RQQ182="In-period"),AND('Validation summary'!$B$2="2024-25",RQQ182="End of period",RQQ190="Revenue")),TRUE,FALSE)</f>
        <v>0</v>
      </c>
      <c r="RQR183" s="201" t="b">
        <f>IF(OR(AND('Validation summary'!$B$2="2022-23",RQR182="In-period"),AND('Validation summary'!$B$2="2023-24",RQR182="In-period"),AND('Validation summary'!$B$2="2024-25",RQR182="In-period"),AND('Validation summary'!$B$2="2024-25",RQR182="End of period",RQR190="Revenue")),TRUE,FALSE)</f>
        <v>0</v>
      </c>
      <c r="RQS183" s="201" t="b">
        <f>IF(OR(AND('Validation summary'!$B$2="2022-23",RQS182="In-period"),AND('Validation summary'!$B$2="2023-24",RQS182="In-period"),AND('Validation summary'!$B$2="2024-25",RQS182="In-period"),AND('Validation summary'!$B$2="2024-25",RQS182="End of period",RQS190="Revenue")),TRUE,FALSE)</f>
        <v>0</v>
      </c>
      <c r="RQT183" s="201" t="b">
        <f>IF(OR(AND('Validation summary'!$B$2="2022-23",RQT182="In-period"),AND('Validation summary'!$B$2="2023-24",RQT182="In-period"),AND('Validation summary'!$B$2="2024-25",RQT182="In-period"),AND('Validation summary'!$B$2="2024-25",RQT182="End of period",RQT190="Revenue")),TRUE,FALSE)</f>
        <v>0</v>
      </c>
      <c r="RQU183" s="201" t="b">
        <f>IF(OR(AND('Validation summary'!$B$2="2022-23",RQU182="In-period"),AND('Validation summary'!$B$2="2023-24",RQU182="In-period"),AND('Validation summary'!$B$2="2024-25",RQU182="In-period"),AND('Validation summary'!$B$2="2024-25",RQU182="End of period",RQU190="Revenue")),TRUE,FALSE)</f>
        <v>0</v>
      </c>
      <c r="RQV183" s="201" t="b">
        <f>IF(OR(AND('Validation summary'!$B$2="2022-23",RQV182="In-period"),AND('Validation summary'!$B$2="2023-24",RQV182="In-period"),AND('Validation summary'!$B$2="2024-25",RQV182="In-period"),AND('Validation summary'!$B$2="2024-25",RQV182="End of period",RQV190="Revenue")),TRUE,FALSE)</f>
        <v>0</v>
      </c>
      <c r="RQW183" s="201" t="b">
        <f>IF(OR(AND('Validation summary'!$B$2="2022-23",RQW182="In-period"),AND('Validation summary'!$B$2="2023-24",RQW182="In-period"),AND('Validation summary'!$B$2="2024-25",RQW182="In-period"),AND('Validation summary'!$B$2="2024-25",RQW182="End of period",RQW190="Revenue")),TRUE,FALSE)</f>
        <v>0</v>
      </c>
      <c r="RQX183" s="201" t="b">
        <f>IF(OR(AND('Validation summary'!$B$2="2022-23",RQX182="In-period"),AND('Validation summary'!$B$2="2023-24",RQX182="In-period"),AND('Validation summary'!$B$2="2024-25",RQX182="In-period"),AND('Validation summary'!$B$2="2024-25",RQX182="End of period",RQX190="Revenue")),TRUE,FALSE)</f>
        <v>0</v>
      </c>
      <c r="RQY183" s="201" t="b">
        <f>IF(OR(AND('Validation summary'!$B$2="2022-23",RQY182="In-period"),AND('Validation summary'!$B$2="2023-24",RQY182="In-period"),AND('Validation summary'!$B$2="2024-25",RQY182="In-period"),AND('Validation summary'!$B$2="2024-25",RQY182="End of period",RQY190="Revenue")),TRUE,FALSE)</f>
        <v>0</v>
      </c>
      <c r="RQZ183" s="201" t="b">
        <f>IF(OR(AND('Validation summary'!$B$2="2022-23",RQZ182="In-period"),AND('Validation summary'!$B$2="2023-24",RQZ182="In-period"),AND('Validation summary'!$B$2="2024-25",RQZ182="In-period"),AND('Validation summary'!$B$2="2024-25",RQZ182="End of period",RQZ190="Revenue")),TRUE,FALSE)</f>
        <v>0</v>
      </c>
      <c r="RRA183" s="201" t="b">
        <f>IF(OR(AND('Validation summary'!$B$2="2022-23",RRA182="In-period"),AND('Validation summary'!$B$2="2023-24",RRA182="In-period"),AND('Validation summary'!$B$2="2024-25",RRA182="In-period"),AND('Validation summary'!$B$2="2024-25",RRA182="End of period",RRA190="Revenue")),TRUE,FALSE)</f>
        <v>0</v>
      </c>
      <c r="RRB183" s="201" t="b">
        <f>IF(OR(AND('Validation summary'!$B$2="2022-23",RRB182="In-period"),AND('Validation summary'!$B$2="2023-24",RRB182="In-period"),AND('Validation summary'!$B$2="2024-25",RRB182="In-period"),AND('Validation summary'!$B$2="2024-25",RRB182="End of period",RRB190="Revenue")),TRUE,FALSE)</f>
        <v>0</v>
      </c>
      <c r="RRC183" s="201" t="b">
        <f>IF(OR(AND('Validation summary'!$B$2="2022-23",RRC182="In-period"),AND('Validation summary'!$B$2="2023-24",RRC182="In-period"),AND('Validation summary'!$B$2="2024-25",RRC182="In-period"),AND('Validation summary'!$B$2="2024-25",RRC182="End of period",RRC190="Revenue")),TRUE,FALSE)</f>
        <v>0</v>
      </c>
      <c r="RRD183" s="201" t="b">
        <f>IF(OR(AND('Validation summary'!$B$2="2022-23",RRD182="In-period"),AND('Validation summary'!$B$2="2023-24",RRD182="In-period"),AND('Validation summary'!$B$2="2024-25",RRD182="In-period"),AND('Validation summary'!$B$2="2024-25",RRD182="End of period",RRD190="Revenue")),TRUE,FALSE)</f>
        <v>0</v>
      </c>
      <c r="RRE183" s="201" t="b">
        <f>IF(OR(AND('Validation summary'!$B$2="2022-23",RRE182="In-period"),AND('Validation summary'!$B$2="2023-24",RRE182="In-period"),AND('Validation summary'!$B$2="2024-25",RRE182="In-period"),AND('Validation summary'!$B$2="2024-25",RRE182="End of period",RRE190="Revenue")),TRUE,FALSE)</f>
        <v>0</v>
      </c>
      <c r="RRF183" s="201" t="b">
        <f>IF(OR(AND('Validation summary'!$B$2="2022-23",RRF182="In-period"),AND('Validation summary'!$B$2="2023-24",RRF182="In-period"),AND('Validation summary'!$B$2="2024-25",RRF182="In-period"),AND('Validation summary'!$B$2="2024-25",RRF182="End of period",RRF190="Revenue")),TRUE,FALSE)</f>
        <v>0</v>
      </c>
      <c r="RRG183" s="201" t="b">
        <f>IF(OR(AND('Validation summary'!$B$2="2022-23",RRG182="In-period"),AND('Validation summary'!$B$2="2023-24",RRG182="In-period"),AND('Validation summary'!$B$2="2024-25",RRG182="In-period"),AND('Validation summary'!$B$2="2024-25",RRG182="End of period",RRG190="Revenue")),TRUE,FALSE)</f>
        <v>0</v>
      </c>
      <c r="RRH183" s="201" t="b">
        <f>IF(OR(AND('Validation summary'!$B$2="2022-23",RRH182="In-period"),AND('Validation summary'!$B$2="2023-24",RRH182="In-period"),AND('Validation summary'!$B$2="2024-25",RRH182="In-period"),AND('Validation summary'!$B$2="2024-25",RRH182="End of period",RRH190="Revenue")),TRUE,FALSE)</f>
        <v>0</v>
      </c>
      <c r="RRI183" s="201" t="b">
        <f>IF(OR(AND('Validation summary'!$B$2="2022-23",RRI182="In-period"),AND('Validation summary'!$B$2="2023-24",RRI182="In-period"),AND('Validation summary'!$B$2="2024-25",RRI182="In-period"),AND('Validation summary'!$B$2="2024-25",RRI182="End of period",RRI190="Revenue")),TRUE,FALSE)</f>
        <v>0</v>
      </c>
      <c r="RRJ183" s="201" t="b">
        <f>IF(OR(AND('Validation summary'!$B$2="2022-23",RRJ182="In-period"),AND('Validation summary'!$B$2="2023-24",RRJ182="In-period"),AND('Validation summary'!$B$2="2024-25",RRJ182="In-period"),AND('Validation summary'!$B$2="2024-25",RRJ182="End of period",RRJ190="Revenue")),TRUE,FALSE)</f>
        <v>0</v>
      </c>
      <c r="RRK183" s="201" t="b">
        <f>IF(OR(AND('Validation summary'!$B$2="2022-23",RRK182="In-period"),AND('Validation summary'!$B$2="2023-24",RRK182="In-period"),AND('Validation summary'!$B$2="2024-25",RRK182="In-period"),AND('Validation summary'!$B$2="2024-25",RRK182="End of period",RRK190="Revenue")),TRUE,FALSE)</f>
        <v>0</v>
      </c>
      <c r="RRL183" s="201" t="b">
        <f>IF(OR(AND('Validation summary'!$B$2="2022-23",RRL182="In-period"),AND('Validation summary'!$B$2="2023-24",RRL182="In-period"),AND('Validation summary'!$B$2="2024-25",RRL182="In-period"),AND('Validation summary'!$B$2="2024-25",RRL182="End of period",RRL190="Revenue")),TRUE,FALSE)</f>
        <v>0</v>
      </c>
      <c r="RRM183" s="201" t="b">
        <f>IF(OR(AND('Validation summary'!$B$2="2022-23",RRM182="In-period"),AND('Validation summary'!$B$2="2023-24",RRM182="In-period"),AND('Validation summary'!$B$2="2024-25",RRM182="In-period"),AND('Validation summary'!$B$2="2024-25",RRM182="End of period",RRM190="Revenue")),TRUE,FALSE)</f>
        <v>0</v>
      </c>
      <c r="RRN183" s="201" t="b">
        <f>IF(OR(AND('Validation summary'!$B$2="2022-23",RRN182="In-period"),AND('Validation summary'!$B$2="2023-24",RRN182="In-period"),AND('Validation summary'!$B$2="2024-25",RRN182="In-period"),AND('Validation summary'!$B$2="2024-25",RRN182="End of period",RRN190="Revenue")),TRUE,FALSE)</f>
        <v>0</v>
      </c>
      <c r="RRO183" s="201" t="b">
        <f>IF(OR(AND('Validation summary'!$B$2="2022-23",RRO182="In-period"),AND('Validation summary'!$B$2="2023-24",RRO182="In-period"),AND('Validation summary'!$B$2="2024-25",RRO182="In-period"),AND('Validation summary'!$B$2="2024-25",RRO182="End of period",RRO190="Revenue")),TRUE,FALSE)</f>
        <v>0</v>
      </c>
      <c r="RRP183" s="201" t="b">
        <f>IF(OR(AND('Validation summary'!$B$2="2022-23",RRP182="In-period"),AND('Validation summary'!$B$2="2023-24",RRP182="In-period"),AND('Validation summary'!$B$2="2024-25",RRP182="In-period"),AND('Validation summary'!$B$2="2024-25",RRP182="End of period",RRP190="Revenue")),TRUE,FALSE)</f>
        <v>0</v>
      </c>
      <c r="RRQ183" s="201" t="b">
        <f>IF(OR(AND('Validation summary'!$B$2="2022-23",RRQ182="In-period"),AND('Validation summary'!$B$2="2023-24",RRQ182="In-period"),AND('Validation summary'!$B$2="2024-25",RRQ182="In-period"),AND('Validation summary'!$B$2="2024-25",RRQ182="End of period",RRQ190="Revenue")),TRUE,FALSE)</f>
        <v>0</v>
      </c>
      <c r="RRR183" s="201" t="b">
        <f>IF(OR(AND('Validation summary'!$B$2="2022-23",RRR182="In-period"),AND('Validation summary'!$B$2="2023-24",RRR182="In-period"),AND('Validation summary'!$B$2="2024-25",RRR182="In-period"),AND('Validation summary'!$B$2="2024-25",RRR182="End of period",RRR190="Revenue")),TRUE,FALSE)</f>
        <v>0</v>
      </c>
      <c r="RRS183" s="201" t="b">
        <f>IF(OR(AND('Validation summary'!$B$2="2022-23",RRS182="In-period"),AND('Validation summary'!$B$2="2023-24",RRS182="In-period"),AND('Validation summary'!$B$2="2024-25",RRS182="In-period"),AND('Validation summary'!$B$2="2024-25",RRS182="End of period",RRS190="Revenue")),TRUE,FALSE)</f>
        <v>0</v>
      </c>
      <c r="RRT183" s="201" t="b">
        <f>IF(OR(AND('Validation summary'!$B$2="2022-23",RRT182="In-period"),AND('Validation summary'!$B$2="2023-24",RRT182="In-period"),AND('Validation summary'!$B$2="2024-25",RRT182="In-period"),AND('Validation summary'!$B$2="2024-25",RRT182="End of period",RRT190="Revenue")),TRUE,FALSE)</f>
        <v>0</v>
      </c>
      <c r="RRU183" s="201" t="b">
        <f>IF(OR(AND('Validation summary'!$B$2="2022-23",RRU182="In-period"),AND('Validation summary'!$B$2="2023-24",RRU182="In-period"),AND('Validation summary'!$B$2="2024-25",RRU182="In-period"),AND('Validation summary'!$B$2="2024-25",RRU182="End of period",RRU190="Revenue")),TRUE,FALSE)</f>
        <v>0</v>
      </c>
      <c r="RRV183" s="201" t="b">
        <f>IF(OR(AND('Validation summary'!$B$2="2022-23",RRV182="In-period"),AND('Validation summary'!$B$2="2023-24",RRV182="In-period"),AND('Validation summary'!$B$2="2024-25",RRV182="In-period"),AND('Validation summary'!$B$2="2024-25",RRV182="End of period",RRV190="Revenue")),TRUE,FALSE)</f>
        <v>0</v>
      </c>
      <c r="RRW183" s="201" t="b">
        <f>IF(OR(AND('Validation summary'!$B$2="2022-23",RRW182="In-period"),AND('Validation summary'!$B$2="2023-24",RRW182="In-period"),AND('Validation summary'!$B$2="2024-25",RRW182="In-period"),AND('Validation summary'!$B$2="2024-25",RRW182="End of period",RRW190="Revenue")),TRUE,FALSE)</f>
        <v>0</v>
      </c>
      <c r="RRX183" s="201" t="b">
        <f>IF(OR(AND('Validation summary'!$B$2="2022-23",RRX182="In-period"),AND('Validation summary'!$B$2="2023-24",RRX182="In-period"),AND('Validation summary'!$B$2="2024-25",RRX182="In-period"),AND('Validation summary'!$B$2="2024-25",RRX182="End of period",RRX190="Revenue")),TRUE,FALSE)</f>
        <v>0</v>
      </c>
      <c r="RRY183" s="201" t="b">
        <f>IF(OR(AND('Validation summary'!$B$2="2022-23",RRY182="In-period"),AND('Validation summary'!$B$2="2023-24",RRY182="In-period"),AND('Validation summary'!$B$2="2024-25",RRY182="In-period"),AND('Validation summary'!$B$2="2024-25",RRY182="End of period",RRY190="Revenue")),TRUE,FALSE)</f>
        <v>0</v>
      </c>
      <c r="RRZ183" s="201" t="b">
        <f>IF(OR(AND('Validation summary'!$B$2="2022-23",RRZ182="In-period"),AND('Validation summary'!$B$2="2023-24",RRZ182="In-period"),AND('Validation summary'!$B$2="2024-25",RRZ182="In-period"),AND('Validation summary'!$B$2="2024-25",RRZ182="End of period",RRZ190="Revenue")),TRUE,FALSE)</f>
        <v>0</v>
      </c>
      <c r="RSA183" s="201" t="b">
        <f>IF(OR(AND('Validation summary'!$B$2="2022-23",RSA182="In-period"),AND('Validation summary'!$B$2="2023-24",RSA182="In-period"),AND('Validation summary'!$B$2="2024-25",RSA182="In-period"),AND('Validation summary'!$B$2="2024-25",RSA182="End of period",RSA190="Revenue")),TRUE,FALSE)</f>
        <v>0</v>
      </c>
      <c r="RSB183" s="201" t="b">
        <f>IF(OR(AND('Validation summary'!$B$2="2022-23",RSB182="In-period"),AND('Validation summary'!$B$2="2023-24",RSB182="In-period"),AND('Validation summary'!$B$2="2024-25",RSB182="In-period"),AND('Validation summary'!$B$2="2024-25",RSB182="End of period",RSB190="Revenue")),TRUE,FALSE)</f>
        <v>0</v>
      </c>
      <c r="RSC183" s="201" t="b">
        <f>IF(OR(AND('Validation summary'!$B$2="2022-23",RSC182="In-period"),AND('Validation summary'!$B$2="2023-24",RSC182="In-period"),AND('Validation summary'!$B$2="2024-25",RSC182="In-period"),AND('Validation summary'!$B$2="2024-25",RSC182="End of period",RSC190="Revenue")),TRUE,FALSE)</f>
        <v>0</v>
      </c>
      <c r="RSD183" s="201" t="b">
        <f>IF(OR(AND('Validation summary'!$B$2="2022-23",RSD182="In-period"),AND('Validation summary'!$B$2="2023-24",RSD182="In-period"),AND('Validation summary'!$B$2="2024-25",RSD182="In-period"),AND('Validation summary'!$B$2="2024-25",RSD182="End of period",RSD190="Revenue")),TRUE,FALSE)</f>
        <v>0</v>
      </c>
      <c r="RSE183" s="201" t="b">
        <f>IF(OR(AND('Validation summary'!$B$2="2022-23",RSE182="In-period"),AND('Validation summary'!$B$2="2023-24",RSE182="In-period"),AND('Validation summary'!$B$2="2024-25",RSE182="In-period"),AND('Validation summary'!$B$2="2024-25",RSE182="End of period",RSE190="Revenue")),TRUE,FALSE)</f>
        <v>0</v>
      </c>
      <c r="RSF183" s="201" t="b">
        <f>IF(OR(AND('Validation summary'!$B$2="2022-23",RSF182="In-period"),AND('Validation summary'!$B$2="2023-24",RSF182="In-period"),AND('Validation summary'!$B$2="2024-25",RSF182="In-period"),AND('Validation summary'!$B$2="2024-25",RSF182="End of period",RSF190="Revenue")),TRUE,FALSE)</f>
        <v>0</v>
      </c>
      <c r="RSG183" s="201" t="b">
        <f>IF(OR(AND('Validation summary'!$B$2="2022-23",RSG182="In-period"),AND('Validation summary'!$B$2="2023-24",RSG182="In-period"),AND('Validation summary'!$B$2="2024-25",RSG182="In-period"),AND('Validation summary'!$B$2="2024-25",RSG182="End of period",RSG190="Revenue")),TRUE,FALSE)</f>
        <v>0</v>
      </c>
      <c r="RSH183" s="201" t="b">
        <f>IF(OR(AND('Validation summary'!$B$2="2022-23",RSH182="In-period"),AND('Validation summary'!$B$2="2023-24",RSH182="In-period"),AND('Validation summary'!$B$2="2024-25",RSH182="In-period"),AND('Validation summary'!$B$2="2024-25",RSH182="End of period",RSH190="Revenue")),TRUE,FALSE)</f>
        <v>0</v>
      </c>
      <c r="RSI183" s="201" t="b">
        <f>IF(OR(AND('Validation summary'!$B$2="2022-23",RSI182="In-period"),AND('Validation summary'!$B$2="2023-24",RSI182="In-period"),AND('Validation summary'!$B$2="2024-25",RSI182="In-period"),AND('Validation summary'!$B$2="2024-25",RSI182="End of period",RSI190="Revenue")),TRUE,FALSE)</f>
        <v>0</v>
      </c>
      <c r="RSJ183" s="201" t="b">
        <f>IF(OR(AND('Validation summary'!$B$2="2022-23",RSJ182="In-period"),AND('Validation summary'!$B$2="2023-24",RSJ182="In-period"),AND('Validation summary'!$B$2="2024-25",RSJ182="In-period"),AND('Validation summary'!$B$2="2024-25",RSJ182="End of period",RSJ190="Revenue")),TRUE,FALSE)</f>
        <v>0</v>
      </c>
      <c r="RSK183" s="201" t="b">
        <f>IF(OR(AND('Validation summary'!$B$2="2022-23",RSK182="In-period"),AND('Validation summary'!$B$2="2023-24",RSK182="In-period"),AND('Validation summary'!$B$2="2024-25",RSK182="In-period"),AND('Validation summary'!$B$2="2024-25",RSK182="End of period",RSK190="Revenue")),TRUE,FALSE)</f>
        <v>0</v>
      </c>
      <c r="RSL183" s="201" t="b">
        <f>IF(OR(AND('Validation summary'!$B$2="2022-23",RSL182="In-period"),AND('Validation summary'!$B$2="2023-24",RSL182="In-period"),AND('Validation summary'!$B$2="2024-25",RSL182="In-period"),AND('Validation summary'!$B$2="2024-25",RSL182="End of period",RSL190="Revenue")),TRUE,FALSE)</f>
        <v>0</v>
      </c>
      <c r="RSM183" s="201" t="b">
        <f>IF(OR(AND('Validation summary'!$B$2="2022-23",RSM182="In-period"),AND('Validation summary'!$B$2="2023-24",RSM182="In-period"),AND('Validation summary'!$B$2="2024-25",RSM182="In-period"),AND('Validation summary'!$B$2="2024-25",RSM182="End of period",RSM190="Revenue")),TRUE,FALSE)</f>
        <v>0</v>
      </c>
      <c r="RSN183" s="201" t="b">
        <f>IF(OR(AND('Validation summary'!$B$2="2022-23",RSN182="In-period"),AND('Validation summary'!$B$2="2023-24",RSN182="In-period"),AND('Validation summary'!$B$2="2024-25",RSN182="In-period"),AND('Validation summary'!$B$2="2024-25",RSN182="End of period",RSN190="Revenue")),TRUE,FALSE)</f>
        <v>0</v>
      </c>
      <c r="RSO183" s="201" t="b">
        <f>IF(OR(AND('Validation summary'!$B$2="2022-23",RSO182="In-period"),AND('Validation summary'!$B$2="2023-24",RSO182="In-period"),AND('Validation summary'!$B$2="2024-25",RSO182="In-period"),AND('Validation summary'!$B$2="2024-25",RSO182="End of period",RSO190="Revenue")),TRUE,FALSE)</f>
        <v>0</v>
      </c>
      <c r="RSP183" s="201" t="b">
        <f>IF(OR(AND('Validation summary'!$B$2="2022-23",RSP182="In-period"),AND('Validation summary'!$B$2="2023-24",RSP182="In-period"),AND('Validation summary'!$B$2="2024-25",RSP182="In-period"),AND('Validation summary'!$B$2="2024-25",RSP182="End of period",RSP190="Revenue")),TRUE,FALSE)</f>
        <v>0</v>
      </c>
      <c r="RSQ183" s="201" t="b">
        <f>IF(OR(AND('Validation summary'!$B$2="2022-23",RSQ182="In-period"),AND('Validation summary'!$B$2="2023-24",RSQ182="In-period"),AND('Validation summary'!$B$2="2024-25",RSQ182="In-period"),AND('Validation summary'!$B$2="2024-25",RSQ182="End of period",RSQ190="Revenue")),TRUE,FALSE)</f>
        <v>0</v>
      </c>
      <c r="RSR183" s="201" t="b">
        <f>IF(OR(AND('Validation summary'!$B$2="2022-23",RSR182="In-period"),AND('Validation summary'!$B$2="2023-24",RSR182="In-period"),AND('Validation summary'!$B$2="2024-25",RSR182="In-period"),AND('Validation summary'!$B$2="2024-25",RSR182="End of period",RSR190="Revenue")),TRUE,FALSE)</f>
        <v>0</v>
      </c>
      <c r="RSS183" s="201" t="b">
        <f>IF(OR(AND('Validation summary'!$B$2="2022-23",RSS182="In-period"),AND('Validation summary'!$B$2="2023-24",RSS182="In-period"),AND('Validation summary'!$B$2="2024-25",RSS182="In-period"),AND('Validation summary'!$B$2="2024-25",RSS182="End of period",RSS190="Revenue")),TRUE,FALSE)</f>
        <v>0</v>
      </c>
      <c r="RST183" s="201" t="b">
        <f>IF(OR(AND('Validation summary'!$B$2="2022-23",RST182="In-period"),AND('Validation summary'!$B$2="2023-24",RST182="In-period"),AND('Validation summary'!$B$2="2024-25",RST182="In-period"),AND('Validation summary'!$B$2="2024-25",RST182="End of period",RST190="Revenue")),TRUE,FALSE)</f>
        <v>0</v>
      </c>
      <c r="RSU183" s="201" t="b">
        <f>IF(OR(AND('Validation summary'!$B$2="2022-23",RSU182="In-period"),AND('Validation summary'!$B$2="2023-24",RSU182="In-period"),AND('Validation summary'!$B$2="2024-25",RSU182="In-period"),AND('Validation summary'!$B$2="2024-25",RSU182="End of period",RSU190="Revenue")),TRUE,FALSE)</f>
        <v>0</v>
      </c>
      <c r="RSV183" s="201" t="b">
        <f>IF(OR(AND('Validation summary'!$B$2="2022-23",RSV182="In-period"),AND('Validation summary'!$B$2="2023-24",RSV182="In-period"),AND('Validation summary'!$B$2="2024-25",RSV182="In-period"),AND('Validation summary'!$B$2="2024-25",RSV182="End of period",RSV190="Revenue")),TRUE,FALSE)</f>
        <v>0</v>
      </c>
      <c r="RSW183" s="201" t="b">
        <f>IF(OR(AND('Validation summary'!$B$2="2022-23",RSW182="In-period"),AND('Validation summary'!$B$2="2023-24",RSW182="In-period"),AND('Validation summary'!$B$2="2024-25",RSW182="In-period"),AND('Validation summary'!$B$2="2024-25",RSW182="End of period",RSW190="Revenue")),TRUE,FALSE)</f>
        <v>0</v>
      </c>
      <c r="RSX183" s="201" t="b">
        <f>IF(OR(AND('Validation summary'!$B$2="2022-23",RSX182="In-period"),AND('Validation summary'!$B$2="2023-24",RSX182="In-period"),AND('Validation summary'!$B$2="2024-25",RSX182="In-period"),AND('Validation summary'!$B$2="2024-25",RSX182="End of period",RSX190="Revenue")),TRUE,FALSE)</f>
        <v>0</v>
      </c>
      <c r="RSY183" s="201" t="b">
        <f>IF(OR(AND('Validation summary'!$B$2="2022-23",RSY182="In-period"),AND('Validation summary'!$B$2="2023-24",RSY182="In-period"),AND('Validation summary'!$B$2="2024-25",RSY182="In-period"),AND('Validation summary'!$B$2="2024-25",RSY182="End of period",RSY190="Revenue")),TRUE,FALSE)</f>
        <v>0</v>
      </c>
      <c r="RSZ183" s="201" t="b">
        <f>IF(OR(AND('Validation summary'!$B$2="2022-23",RSZ182="In-period"),AND('Validation summary'!$B$2="2023-24",RSZ182="In-period"),AND('Validation summary'!$B$2="2024-25",RSZ182="In-period"),AND('Validation summary'!$B$2="2024-25",RSZ182="End of period",RSZ190="Revenue")),TRUE,FALSE)</f>
        <v>0</v>
      </c>
      <c r="RTA183" s="201" t="b">
        <f>IF(OR(AND('Validation summary'!$B$2="2022-23",RTA182="In-period"),AND('Validation summary'!$B$2="2023-24",RTA182="In-period"),AND('Validation summary'!$B$2="2024-25",RTA182="In-period"),AND('Validation summary'!$B$2="2024-25",RTA182="End of period",RTA190="Revenue")),TRUE,FALSE)</f>
        <v>0</v>
      </c>
      <c r="RTB183" s="201" t="b">
        <f>IF(OR(AND('Validation summary'!$B$2="2022-23",RTB182="In-period"),AND('Validation summary'!$B$2="2023-24",RTB182="In-period"),AND('Validation summary'!$B$2="2024-25",RTB182="In-period"),AND('Validation summary'!$B$2="2024-25",RTB182="End of period",RTB190="Revenue")),TRUE,FALSE)</f>
        <v>0</v>
      </c>
      <c r="RTC183" s="201" t="b">
        <f>IF(OR(AND('Validation summary'!$B$2="2022-23",RTC182="In-period"),AND('Validation summary'!$B$2="2023-24",RTC182="In-period"),AND('Validation summary'!$B$2="2024-25",RTC182="In-period"),AND('Validation summary'!$B$2="2024-25",RTC182="End of period",RTC190="Revenue")),TRUE,FALSE)</f>
        <v>0</v>
      </c>
      <c r="RTD183" s="201" t="b">
        <f>IF(OR(AND('Validation summary'!$B$2="2022-23",RTD182="In-period"),AND('Validation summary'!$B$2="2023-24",RTD182="In-period"),AND('Validation summary'!$B$2="2024-25",RTD182="In-period"),AND('Validation summary'!$B$2="2024-25",RTD182="End of period",RTD190="Revenue")),TRUE,FALSE)</f>
        <v>0</v>
      </c>
      <c r="RTE183" s="201" t="b">
        <f>IF(OR(AND('Validation summary'!$B$2="2022-23",RTE182="In-period"),AND('Validation summary'!$B$2="2023-24",RTE182="In-period"),AND('Validation summary'!$B$2="2024-25",RTE182="In-period"),AND('Validation summary'!$B$2="2024-25",RTE182="End of period",RTE190="Revenue")),TRUE,FALSE)</f>
        <v>0</v>
      </c>
      <c r="RTF183" s="201" t="b">
        <f>IF(OR(AND('Validation summary'!$B$2="2022-23",RTF182="In-period"),AND('Validation summary'!$B$2="2023-24",RTF182="In-period"),AND('Validation summary'!$B$2="2024-25",RTF182="In-period"),AND('Validation summary'!$B$2="2024-25",RTF182="End of period",RTF190="Revenue")),TRUE,FALSE)</f>
        <v>0</v>
      </c>
      <c r="RTG183" s="201" t="b">
        <f>IF(OR(AND('Validation summary'!$B$2="2022-23",RTG182="In-period"),AND('Validation summary'!$B$2="2023-24",RTG182="In-period"),AND('Validation summary'!$B$2="2024-25",RTG182="In-period"),AND('Validation summary'!$B$2="2024-25",RTG182="End of period",RTG190="Revenue")),TRUE,FALSE)</f>
        <v>0</v>
      </c>
      <c r="RTH183" s="201" t="b">
        <f>IF(OR(AND('Validation summary'!$B$2="2022-23",RTH182="In-period"),AND('Validation summary'!$B$2="2023-24",RTH182="In-period"),AND('Validation summary'!$B$2="2024-25",RTH182="In-period"),AND('Validation summary'!$B$2="2024-25",RTH182="End of period",RTH190="Revenue")),TRUE,FALSE)</f>
        <v>0</v>
      </c>
      <c r="RTI183" s="201" t="b">
        <f>IF(OR(AND('Validation summary'!$B$2="2022-23",RTI182="In-period"),AND('Validation summary'!$B$2="2023-24",RTI182="In-period"),AND('Validation summary'!$B$2="2024-25",RTI182="In-period"),AND('Validation summary'!$B$2="2024-25",RTI182="End of period",RTI190="Revenue")),TRUE,FALSE)</f>
        <v>0</v>
      </c>
      <c r="RTJ183" s="201" t="b">
        <f>IF(OR(AND('Validation summary'!$B$2="2022-23",RTJ182="In-period"),AND('Validation summary'!$B$2="2023-24",RTJ182="In-period"),AND('Validation summary'!$B$2="2024-25",RTJ182="In-period"),AND('Validation summary'!$B$2="2024-25",RTJ182="End of period",RTJ190="Revenue")),TRUE,FALSE)</f>
        <v>0</v>
      </c>
      <c r="RTK183" s="201" t="b">
        <f>IF(OR(AND('Validation summary'!$B$2="2022-23",RTK182="In-period"),AND('Validation summary'!$B$2="2023-24",RTK182="In-period"),AND('Validation summary'!$B$2="2024-25",RTK182="In-period"),AND('Validation summary'!$B$2="2024-25",RTK182="End of period",RTK190="Revenue")),TRUE,FALSE)</f>
        <v>0</v>
      </c>
      <c r="RTL183" s="201" t="b">
        <f>IF(OR(AND('Validation summary'!$B$2="2022-23",RTL182="In-period"),AND('Validation summary'!$B$2="2023-24",RTL182="In-period"),AND('Validation summary'!$B$2="2024-25",RTL182="In-period"),AND('Validation summary'!$B$2="2024-25",RTL182="End of period",RTL190="Revenue")),TRUE,FALSE)</f>
        <v>0</v>
      </c>
      <c r="RTM183" s="201" t="b">
        <f>IF(OR(AND('Validation summary'!$B$2="2022-23",RTM182="In-period"),AND('Validation summary'!$B$2="2023-24",RTM182="In-period"),AND('Validation summary'!$B$2="2024-25",RTM182="In-period"),AND('Validation summary'!$B$2="2024-25",RTM182="End of period",RTM190="Revenue")),TRUE,FALSE)</f>
        <v>0</v>
      </c>
      <c r="RTN183" s="201" t="b">
        <f>IF(OR(AND('Validation summary'!$B$2="2022-23",RTN182="In-period"),AND('Validation summary'!$B$2="2023-24",RTN182="In-period"),AND('Validation summary'!$B$2="2024-25",RTN182="In-period"),AND('Validation summary'!$B$2="2024-25",RTN182="End of period",RTN190="Revenue")),TRUE,FALSE)</f>
        <v>0</v>
      </c>
      <c r="RTO183" s="201" t="b">
        <f>IF(OR(AND('Validation summary'!$B$2="2022-23",RTO182="In-period"),AND('Validation summary'!$B$2="2023-24",RTO182="In-period"),AND('Validation summary'!$B$2="2024-25",RTO182="In-period"),AND('Validation summary'!$B$2="2024-25",RTO182="End of period",RTO190="Revenue")),TRUE,FALSE)</f>
        <v>0</v>
      </c>
      <c r="RTP183" s="201" t="b">
        <f>IF(OR(AND('Validation summary'!$B$2="2022-23",RTP182="In-period"),AND('Validation summary'!$B$2="2023-24",RTP182="In-period"),AND('Validation summary'!$B$2="2024-25",RTP182="In-period"),AND('Validation summary'!$B$2="2024-25",RTP182="End of period",RTP190="Revenue")),TRUE,FALSE)</f>
        <v>0</v>
      </c>
      <c r="RTQ183" s="201" t="b">
        <f>IF(OR(AND('Validation summary'!$B$2="2022-23",RTQ182="In-period"),AND('Validation summary'!$B$2="2023-24",RTQ182="In-period"),AND('Validation summary'!$B$2="2024-25",RTQ182="In-period"),AND('Validation summary'!$B$2="2024-25",RTQ182="End of period",RTQ190="Revenue")),TRUE,FALSE)</f>
        <v>0</v>
      </c>
      <c r="RTR183" s="201" t="b">
        <f>IF(OR(AND('Validation summary'!$B$2="2022-23",RTR182="In-period"),AND('Validation summary'!$B$2="2023-24",RTR182="In-period"),AND('Validation summary'!$B$2="2024-25",RTR182="In-period"),AND('Validation summary'!$B$2="2024-25",RTR182="End of period",RTR190="Revenue")),TRUE,FALSE)</f>
        <v>0</v>
      </c>
      <c r="RTS183" s="201" t="b">
        <f>IF(OR(AND('Validation summary'!$B$2="2022-23",RTS182="In-period"),AND('Validation summary'!$B$2="2023-24",RTS182="In-period"),AND('Validation summary'!$B$2="2024-25",RTS182="In-period"),AND('Validation summary'!$B$2="2024-25",RTS182="End of period",RTS190="Revenue")),TRUE,FALSE)</f>
        <v>0</v>
      </c>
      <c r="RTT183" s="201" t="b">
        <f>IF(OR(AND('Validation summary'!$B$2="2022-23",RTT182="In-period"),AND('Validation summary'!$B$2="2023-24",RTT182="In-period"),AND('Validation summary'!$B$2="2024-25",RTT182="In-period"),AND('Validation summary'!$B$2="2024-25",RTT182="End of period",RTT190="Revenue")),TRUE,FALSE)</f>
        <v>0</v>
      </c>
      <c r="RTU183" s="201" t="b">
        <f>IF(OR(AND('Validation summary'!$B$2="2022-23",RTU182="In-period"),AND('Validation summary'!$B$2="2023-24",RTU182="In-period"),AND('Validation summary'!$B$2="2024-25",RTU182="In-period"),AND('Validation summary'!$B$2="2024-25",RTU182="End of period",RTU190="Revenue")),TRUE,FALSE)</f>
        <v>0</v>
      </c>
      <c r="RTV183" s="201" t="b">
        <f>IF(OR(AND('Validation summary'!$B$2="2022-23",RTV182="In-period"),AND('Validation summary'!$B$2="2023-24",RTV182="In-period"),AND('Validation summary'!$B$2="2024-25",RTV182="In-period"),AND('Validation summary'!$B$2="2024-25",RTV182="End of period",RTV190="Revenue")),TRUE,FALSE)</f>
        <v>0</v>
      </c>
      <c r="RTW183" s="201" t="b">
        <f>IF(OR(AND('Validation summary'!$B$2="2022-23",RTW182="In-period"),AND('Validation summary'!$B$2="2023-24",RTW182="In-period"),AND('Validation summary'!$B$2="2024-25",RTW182="In-period"),AND('Validation summary'!$B$2="2024-25",RTW182="End of period",RTW190="Revenue")),TRUE,FALSE)</f>
        <v>0</v>
      </c>
      <c r="RTX183" s="201" t="b">
        <f>IF(OR(AND('Validation summary'!$B$2="2022-23",RTX182="In-period"),AND('Validation summary'!$B$2="2023-24",RTX182="In-period"),AND('Validation summary'!$B$2="2024-25",RTX182="In-period"),AND('Validation summary'!$B$2="2024-25",RTX182="End of period",RTX190="Revenue")),TRUE,FALSE)</f>
        <v>0</v>
      </c>
      <c r="RTY183" s="201" t="b">
        <f>IF(OR(AND('Validation summary'!$B$2="2022-23",RTY182="In-period"),AND('Validation summary'!$B$2="2023-24",RTY182="In-period"),AND('Validation summary'!$B$2="2024-25",RTY182="In-period"),AND('Validation summary'!$B$2="2024-25",RTY182="End of period",RTY190="Revenue")),TRUE,FALSE)</f>
        <v>0</v>
      </c>
      <c r="RTZ183" s="201" t="b">
        <f>IF(OR(AND('Validation summary'!$B$2="2022-23",RTZ182="In-period"),AND('Validation summary'!$B$2="2023-24",RTZ182="In-period"),AND('Validation summary'!$B$2="2024-25",RTZ182="In-period"),AND('Validation summary'!$B$2="2024-25",RTZ182="End of period",RTZ190="Revenue")),TRUE,FALSE)</f>
        <v>0</v>
      </c>
      <c r="RUA183" s="201" t="b">
        <f>IF(OR(AND('Validation summary'!$B$2="2022-23",RUA182="In-period"),AND('Validation summary'!$B$2="2023-24",RUA182="In-period"),AND('Validation summary'!$B$2="2024-25",RUA182="In-period"),AND('Validation summary'!$B$2="2024-25",RUA182="End of period",RUA190="Revenue")),TRUE,FALSE)</f>
        <v>0</v>
      </c>
      <c r="RUB183" s="201" t="b">
        <f>IF(OR(AND('Validation summary'!$B$2="2022-23",RUB182="In-period"),AND('Validation summary'!$B$2="2023-24",RUB182="In-period"),AND('Validation summary'!$B$2="2024-25",RUB182="In-period"),AND('Validation summary'!$B$2="2024-25",RUB182="End of period",RUB190="Revenue")),TRUE,FALSE)</f>
        <v>0</v>
      </c>
      <c r="RUC183" s="201" t="b">
        <f>IF(OR(AND('Validation summary'!$B$2="2022-23",RUC182="In-period"),AND('Validation summary'!$B$2="2023-24",RUC182="In-period"),AND('Validation summary'!$B$2="2024-25",RUC182="In-period"),AND('Validation summary'!$B$2="2024-25",RUC182="End of period",RUC190="Revenue")),TRUE,FALSE)</f>
        <v>0</v>
      </c>
      <c r="RUD183" s="201" t="b">
        <f>IF(OR(AND('Validation summary'!$B$2="2022-23",RUD182="In-period"),AND('Validation summary'!$B$2="2023-24",RUD182="In-period"),AND('Validation summary'!$B$2="2024-25",RUD182="In-period"),AND('Validation summary'!$B$2="2024-25",RUD182="End of period",RUD190="Revenue")),TRUE,FALSE)</f>
        <v>0</v>
      </c>
      <c r="RUE183" s="201" t="b">
        <f>IF(OR(AND('Validation summary'!$B$2="2022-23",RUE182="In-period"),AND('Validation summary'!$B$2="2023-24",RUE182="In-period"),AND('Validation summary'!$B$2="2024-25",RUE182="In-period"),AND('Validation summary'!$B$2="2024-25",RUE182="End of period",RUE190="Revenue")),TRUE,FALSE)</f>
        <v>0</v>
      </c>
      <c r="RUF183" s="201" t="b">
        <f>IF(OR(AND('Validation summary'!$B$2="2022-23",RUF182="In-period"),AND('Validation summary'!$B$2="2023-24",RUF182="In-period"),AND('Validation summary'!$B$2="2024-25",RUF182="In-period"),AND('Validation summary'!$B$2="2024-25",RUF182="End of period",RUF190="Revenue")),TRUE,FALSE)</f>
        <v>0</v>
      </c>
      <c r="RUG183" s="201" t="b">
        <f>IF(OR(AND('Validation summary'!$B$2="2022-23",RUG182="In-period"),AND('Validation summary'!$B$2="2023-24",RUG182="In-period"),AND('Validation summary'!$B$2="2024-25",RUG182="In-period"),AND('Validation summary'!$B$2="2024-25",RUG182="End of period",RUG190="Revenue")),TRUE,FALSE)</f>
        <v>0</v>
      </c>
      <c r="RUH183" s="201" t="b">
        <f>IF(OR(AND('Validation summary'!$B$2="2022-23",RUH182="In-period"),AND('Validation summary'!$B$2="2023-24",RUH182="In-period"),AND('Validation summary'!$B$2="2024-25",RUH182="In-period"),AND('Validation summary'!$B$2="2024-25",RUH182="End of period",RUH190="Revenue")),TRUE,FALSE)</f>
        <v>0</v>
      </c>
      <c r="RUI183" s="201" t="b">
        <f>IF(OR(AND('Validation summary'!$B$2="2022-23",RUI182="In-period"),AND('Validation summary'!$B$2="2023-24",RUI182="In-period"),AND('Validation summary'!$B$2="2024-25",RUI182="In-period"),AND('Validation summary'!$B$2="2024-25",RUI182="End of period",RUI190="Revenue")),TRUE,FALSE)</f>
        <v>0</v>
      </c>
      <c r="RUJ183" s="201" t="b">
        <f>IF(OR(AND('Validation summary'!$B$2="2022-23",RUJ182="In-period"),AND('Validation summary'!$B$2="2023-24",RUJ182="In-period"),AND('Validation summary'!$B$2="2024-25",RUJ182="In-period"),AND('Validation summary'!$B$2="2024-25",RUJ182="End of period",RUJ190="Revenue")),TRUE,FALSE)</f>
        <v>0</v>
      </c>
      <c r="RUK183" s="201" t="b">
        <f>IF(OR(AND('Validation summary'!$B$2="2022-23",RUK182="In-period"),AND('Validation summary'!$B$2="2023-24",RUK182="In-period"),AND('Validation summary'!$B$2="2024-25",RUK182="In-period"),AND('Validation summary'!$B$2="2024-25",RUK182="End of period",RUK190="Revenue")),TRUE,FALSE)</f>
        <v>0</v>
      </c>
      <c r="RUL183" s="201" t="b">
        <f>IF(OR(AND('Validation summary'!$B$2="2022-23",RUL182="In-period"),AND('Validation summary'!$B$2="2023-24",RUL182="In-period"),AND('Validation summary'!$B$2="2024-25",RUL182="In-period"),AND('Validation summary'!$B$2="2024-25",RUL182="End of period",RUL190="Revenue")),TRUE,FALSE)</f>
        <v>0</v>
      </c>
      <c r="RUM183" s="201" t="b">
        <f>IF(OR(AND('Validation summary'!$B$2="2022-23",RUM182="In-period"),AND('Validation summary'!$B$2="2023-24",RUM182="In-period"),AND('Validation summary'!$B$2="2024-25",RUM182="In-period"),AND('Validation summary'!$B$2="2024-25",RUM182="End of period",RUM190="Revenue")),TRUE,FALSE)</f>
        <v>0</v>
      </c>
      <c r="RUN183" s="201" t="b">
        <f>IF(OR(AND('Validation summary'!$B$2="2022-23",RUN182="In-period"),AND('Validation summary'!$B$2="2023-24",RUN182="In-period"),AND('Validation summary'!$B$2="2024-25",RUN182="In-period"),AND('Validation summary'!$B$2="2024-25",RUN182="End of period",RUN190="Revenue")),TRUE,FALSE)</f>
        <v>0</v>
      </c>
      <c r="RUO183" s="201" t="b">
        <f>IF(OR(AND('Validation summary'!$B$2="2022-23",RUO182="In-period"),AND('Validation summary'!$B$2="2023-24",RUO182="In-period"),AND('Validation summary'!$B$2="2024-25",RUO182="In-period"),AND('Validation summary'!$B$2="2024-25",RUO182="End of period",RUO190="Revenue")),TRUE,FALSE)</f>
        <v>0</v>
      </c>
      <c r="RUP183" s="201" t="b">
        <f>IF(OR(AND('Validation summary'!$B$2="2022-23",RUP182="In-period"),AND('Validation summary'!$B$2="2023-24",RUP182="In-period"),AND('Validation summary'!$B$2="2024-25",RUP182="In-period"),AND('Validation summary'!$B$2="2024-25",RUP182="End of period",RUP190="Revenue")),TRUE,FALSE)</f>
        <v>0</v>
      </c>
      <c r="RUQ183" s="201" t="b">
        <f>IF(OR(AND('Validation summary'!$B$2="2022-23",RUQ182="In-period"),AND('Validation summary'!$B$2="2023-24",RUQ182="In-period"),AND('Validation summary'!$B$2="2024-25",RUQ182="In-period"),AND('Validation summary'!$B$2="2024-25",RUQ182="End of period",RUQ190="Revenue")),TRUE,FALSE)</f>
        <v>0</v>
      </c>
      <c r="RUR183" s="201" t="b">
        <f>IF(OR(AND('Validation summary'!$B$2="2022-23",RUR182="In-period"),AND('Validation summary'!$B$2="2023-24",RUR182="In-period"),AND('Validation summary'!$B$2="2024-25",RUR182="In-period"),AND('Validation summary'!$B$2="2024-25",RUR182="End of period",RUR190="Revenue")),TRUE,FALSE)</f>
        <v>0</v>
      </c>
      <c r="RUS183" s="201" t="b">
        <f>IF(OR(AND('Validation summary'!$B$2="2022-23",RUS182="In-period"),AND('Validation summary'!$B$2="2023-24",RUS182="In-period"),AND('Validation summary'!$B$2="2024-25",RUS182="In-period"),AND('Validation summary'!$B$2="2024-25",RUS182="End of period",RUS190="Revenue")),TRUE,FALSE)</f>
        <v>0</v>
      </c>
      <c r="RUT183" s="201" t="b">
        <f>IF(OR(AND('Validation summary'!$B$2="2022-23",RUT182="In-period"),AND('Validation summary'!$B$2="2023-24",RUT182="In-period"),AND('Validation summary'!$B$2="2024-25",RUT182="In-period"),AND('Validation summary'!$B$2="2024-25",RUT182="End of period",RUT190="Revenue")),TRUE,FALSE)</f>
        <v>0</v>
      </c>
      <c r="RUU183" s="201" t="b">
        <f>IF(OR(AND('Validation summary'!$B$2="2022-23",RUU182="In-period"),AND('Validation summary'!$B$2="2023-24",RUU182="In-period"),AND('Validation summary'!$B$2="2024-25",RUU182="In-period"),AND('Validation summary'!$B$2="2024-25",RUU182="End of period",RUU190="Revenue")),TRUE,FALSE)</f>
        <v>0</v>
      </c>
      <c r="RUV183" s="201" t="b">
        <f>IF(OR(AND('Validation summary'!$B$2="2022-23",RUV182="In-period"),AND('Validation summary'!$B$2="2023-24",RUV182="In-period"),AND('Validation summary'!$B$2="2024-25",RUV182="In-period"),AND('Validation summary'!$B$2="2024-25",RUV182="End of period",RUV190="Revenue")),TRUE,FALSE)</f>
        <v>0</v>
      </c>
      <c r="RUW183" s="201" t="b">
        <f>IF(OR(AND('Validation summary'!$B$2="2022-23",RUW182="In-period"),AND('Validation summary'!$B$2="2023-24",RUW182="In-period"),AND('Validation summary'!$B$2="2024-25",RUW182="In-period"),AND('Validation summary'!$B$2="2024-25",RUW182="End of period",RUW190="Revenue")),TRUE,FALSE)</f>
        <v>0</v>
      </c>
      <c r="RUX183" s="201" t="b">
        <f>IF(OR(AND('Validation summary'!$B$2="2022-23",RUX182="In-period"),AND('Validation summary'!$B$2="2023-24",RUX182="In-period"),AND('Validation summary'!$B$2="2024-25",RUX182="In-period"),AND('Validation summary'!$B$2="2024-25",RUX182="End of period",RUX190="Revenue")),TRUE,FALSE)</f>
        <v>0</v>
      </c>
      <c r="RUY183" s="201" t="b">
        <f>IF(OR(AND('Validation summary'!$B$2="2022-23",RUY182="In-period"),AND('Validation summary'!$B$2="2023-24",RUY182="In-period"),AND('Validation summary'!$B$2="2024-25",RUY182="In-period"),AND('Validation summary'!$B$2="2024-25",RUY182="End of period",RUY190="Revenue")),TRUE,FALSE)</f>
        <v>0</v>
      </c>
      <c r="RUZ183" s="201" t="b">
        <f>IF(OR(AND('Validation summary'!$B$2="2022-23",RUZ182="In-period"),AND('Validation summary'!$B$2="2023-24",RUZ182="In-period"),AND('Validation summary'!$B$2="2024-25",RUZ182="In-period"),AND('Validation summary'!$B$2="2024-25",RUZ182="End of period",RUZ190="Revenue")),TRUE,FALSE)</f>
        <v>0</v>
      </c>
      <c r="RVA183" s="201" t="b">
        <f>IF(OR(AND('Validation summary'!$B$2="2022-23",RVA182="In-period"),AND('Validation summary'!$B$2="2023-24",RVA182="In-period"),AND('Validation summary'!$B$2="2024-25",RVA182="In-period"),AND('Validation summary'!$B$2="2024-25",RVA182="End of period",RVA190="Revenue")),TRUE,FALSE)</f>
        <v>0</v>
      </c>
      <c r="RVB183" s="201" t="b">
        <f>IF(OR(AND('Validation summary'!$B$2="2022-23",RVB182="In-period"),AND('Validation summary'!$B$2="2023-24",RVB182="In-period"),AND('Validation summary'!$B$2="2024-25",RVB182="In-period"),AND('Validation summary'!$B$2="2024-25",RVB182="End of period",RVB190="Revenue")),TRUE,FALSE)</f>
        <v>0</v>
      </c>
      <c r="RVC183" s="201" t="b">
        <f>IF(OR(AND('Validation summary'!$B$2="2022-23",RVC182="In-period"),AND('Validation summary'!$B$2="2023-24",RVC182="In-period"),AND('Validation summary'!$B$2="2024-25",RVC182="In-period"),AND('Validation summary'!$B$2="2024-25",RVC182="End of period",RVC190="Revenue")),TRUE,FALSE)</f>
        <v>0</v>
      </c>
      <c r="RVD183" s="201" t="b">
        <f>IF(OR(AND('Validation summary'!$B$2="2022-23",RVD182="In-period"),AND('Validation summary'!$B$2="2023-24",RVD182="In-period"),AND('Validation summary'!$B$2="2024-25",RVD182="In-period"),AND('Validation summary'!$B$2="2024-25",RVD182="End of period",RVD190="Revenue")),TRUE,FALSE)</f>
        <v>0</v>
      </c>
      <c r="RVE183" s="201" t="b">
        <f>IF(OR(AND('Validation summary'!$B$2="2022-23",RVE182="In-period"),AND('Validation summary'!$B$2="2023-24",RVE182="In-period"),AND('Validation summary'!$B$2="2024-25",RVE182="In-period"),AND('Validation summary'!$B$2="2024-25",RVE182="End of period",RVE190="Revenue")),TRUE,FALSE)</f>
        <v>0</v>
      </c>
      <c r="RVF183" s="201" t="b">
        <f>IF(OR(AND('Validation summary'!$B$2="2022-23",RVF182="In-period"),AND('Validation summary'!$B$2="2023-24",RVF182="In-period"),AND('Validation summary'!$B$2="2024-25",RVF182="In-period"),AND('Validation summary'!$B$2="2024-25",RVF182="End of period",RVF190="Revenue")),TRUE,FALSE)</f>
        <v>0</v>
      </c>
      <c r="RVG183" s="201" t="b">
        <f>IF(OR(AND('Validation summary'!$B$2="2022-23",RVG182="In-period"),AND('Validation summary'!$B$2="2023-24",RVG182="In-period"),AND('Validation summary'!$B$2="2024-25",RVG182="In-period"),AND('Validation summary'!$B$2="2024-25",RVG182="End of period",RVG190="Revenue")),TRUE,FALSE)</f>
        <v>0</v>
      </c>
      <c r="RVH183" s="201" t="b">
        <f>IF(OR(AND('Validation summary'!$B$2="2022-23",RVH182="In-period"),AND('Validation summary'!$B$2="2023-24",RVH182="In-period"),AND('Validation summary'!$B$2="2024-25",RVH182="In-period"),AND('Validation summary'!$B$2="2024-25",RVH182="End of period",RVH190="Revenue")),TRUE,FALSE)</f>
        <v>0</v>
      </c>
      <c r="RVI183" s="201" t="b">
        <f>IF(OR(AND('Validation summary'!$B$2="2022-23",RVI182="In-period"),AND('Validation summary'!$B$2="2023-24",RVI182="In-period"),AND('Validation summary'!$B$2="2024-25",RVI182="In-period"),AND('Validation summary'!$B$2="2024-25",RVI182="End of period",RVI190="Revenue")),TRUE,FALSE)</f>
        <v>0</v>
      </c>
      <c r="RVJ183" s="201" t="b">
        <f>IF(OR(AND('Validation summary'!$B$2="2022-23",RVJ182="In-period"),AND('Validation summary'!$B$2="2023-24",RVJ182="In-period"),AND('Validation summary'!$B$2="2024-25",RVJ182="In-period"),AND('Validation summary'!$B$2="2024-25",RVJ182="End of period",RVJ190="Revenue")),TRUE,FALSE)</f>
        <v>0</v>
      </c>
      <c r="RVK183" s="201" t="b">
        <f>IF(OR(AND('Validation summary'!$B$2="2022-23",RVK182="In-period"),AND('Validation summary'!$B$2="2023-24",RVK182="In-period"),AND('Validation summary'!$B$2="2024-25",RVK182="In-period"),AND('Validation summary'!$B$2="2024-25",RVK182="End of period",RVK190="Revenue")),TRUE,FALSE)</f>
        <v>0</v>
      </c>
      <c r="RVL183" s="201" t="b">
        <f>IF(OR(AND('Validation summary'!$B$2="2022-23",RVL182="In-period"),AND('Validation summary'!$B$2="2023-24",RVL182="In-period"),AND('Validation summary'!$B$2="2024-25",RVL182="In-period"),AND('Validation summary'!$B$2="2024-25",RVL182="End of period",RVL190="Revenue")),TRUE,FALSE)</f>
        <v>0</v>
      </c>
      <c r="RVM183" s="201" t="b">
        <f>IF(OR(AND('Validation summary'!$B$2="2022-23",RVM182="In-period"),AND('Validation summary'!$B$2="2023-24",RVM182="In-period"),AND('Validation summary'!$B$2="2024-25",RVM182="In-period"),AND('Validation summary'!$B$2="2024-25",RVM182="End of period",RVM190="Revenue")),TRUE,FALSE)</f>
        <v>0</v>
      </c>
      <c r="RVN183" s="201" t="b">
        <f>IF(OR(AND('Validation summary'!$B$2="2022-23",RVN182="In-period"),AND('Validation summary'!$B$2="2023-24",RVN182="In-period"),AND('Validation summary'!$B$2="2024-25",RVN182="In-period"),AND('Validation summary'!$B$2="2024-25",RVN182="End of period",RVN190="Revenue")),TRUE,FALSE)</f>
        <v>0</v>
      </c>
      <c r="RVO183" s="201" t="b">
        <f>IF(OR(AND('Validation summary'!$B$2="2022-23",RVO182="In-period"),AND('Validation summary'!$B$2="2023-24",RVO182="In-period"),AND('Validation summary'!$B$2="2024-25",RVO182="In-period"),AND('Validation summary'!$B$2="2024-25",RVO182="End of period",RVO190="Revenue")),TRUE,FALSE)</f>
        <v>0</v>
      </c>
      <c r="RVP183" s="201" t="b">
        <f>IF(OR(AND('Validation summary'!$B$2="2022-23",RVP182="In-period"),AND('Validation summary'!$B$2="2023-24",RVP182="In-period"),AND('Validation summary'!$B$2="2024-25",RVP182="In-period"),AND('Validation summary'!$B$2="2024-25",RVP182="End of period",RVP190="Revenue")),TRUE,FALSE)</f>
        <v>0</v>
      </c>
      <c r="RVQ183" s="201" t="b">
        <f>IF(OR(AND('Validation summary'!$B$2="2022-23",RVQ182="In-period"),AND('Validation summary'!$B$2="2023-24",RVQ182="In-period"),AND('Validation summary'!$B$2="2024-25",RVQ182="In-period"),AND('Validation summary'!$B$2="2024-25",RVQ182="End of period",RVQ190="Revenue")),TRUE,FALSE)</f>
        <v>0</v>
      </c>
      <c r="RVR183" s="201" t="b">
        <f>IF(OR(AND('Validation summary'!$B$2="2022-23",RVR182="In-period"),AND('Validation summary'!$B$2="2023-24",RVR182="In-period"),AND('Validation summary'!$B$2="2024-25",RVR182="In-period"),AND('Validation summary'!$B$2="2024-25",RVR182="End of period",RVR190="Revenue")),TRUE,FALSE)</f>
        <v>0</v>
      </c>
      <c r="RVS183" s="201" t="b">
        <f>IF(OR(AND('Validation summary'!$B$2="2022-23",RVS182="In-period"),AND('Validation summary'!$B$2="2023-24",RVS182="In-period"),AND('Validation summary'!$B$2="2024-25",RVS182="In-period"),AND('Validation summary'!$B$2="2024-25",RVS182="End of period",RVS190="Revenue")),TRUE,FALSE)</f>
        <v>0</v>
      </c>
      <c r="RVT183" s="201" t="b">
        <f>IF(OR(AND('Validation summary'!$B$2="2022-23",RVT182="In-period"),AND('Validation summary'!$B$2="2023-24",RVT182="In-period"),AND('Validation summary'!$B$2="2024-25",RVT182="In-period"),AND('Validation summary'!$B$2="2024-25",RVT182="End of period",RVT190="Revenue")),TRUE,FALSE)</f>
        <v>0</v>
      </c>
      <c r="RVU183" s="201" t="b">
        <f>IF(OR(AND('Validation summary'!$B$2="2022-23",RVU182="In-period"),AND('Validation summary'!$B$2="2023-24",RVU182="In-period"),AND('Validation summary'!$B$2="2024-25",RVU182="In-period"),AND('Validation summary'!$B$2="2024-25",RVU182="End of period",RVU190="Revenue")),TRUE,FALSE)</f>
        <v>0</v>
      </c>
      <c r="RVV183" s="201" t="b">
        <f>IF(OR(AND('Validation summary'!$B$2="2022-23",RVV182="In-period"),AND('Validation summary'!$B$2="2023-24",RVV182="In-period"),AND('Validation summary'!$B$2="2024-25",RVV182="In-period"),AND('Validation summary'!$B$2="2024-25",RVV182="End of period",RVV190="Revenue")),TRUE,FALSE)</f>
        <v>0</v>
      </c>
      <c r="RVW183" s="201" t="b">
        <f>IF(OR(AND('Validation summary'!$B$2="2022-23",RVW182="In-period"),AND('Validation summary'!$B$2="2023-24",RVW182="In-period"),AND('Validation summary'!$B$2="2024-25",RVW182="In-period"),AND('Validation summary'!$B$2="2024-25",RVW182="End of period",RVW190="Revenue")),TRUE,FALSE)</f>
        <v>0</v>
      </c>
      <c r="RVX183" s="201" t="b">
        <f>IF(OR(AND('Validation summary'!$B$2="2022-23",RVX182="In-period"),AND('Validation summary'!$B$2="2023-24",RVX182="In-period"),AND('Validation summary'!$B$2="2024-25",RVX182="In-period"),AND('Validation summary'!$B$2="2024-25",RVX182="End of period",RVX190="Revenue")),TRUE,FALSE)</f>
        <v>0</v>
      </c>
      <c r="RVY183" s="201" t="b">
        <f>IF(OR(AND('Validation summary'!$B$2="2022-23",RVY182="In-period"),AND('Validation summary'!$B$2="2023-24",RVY182="In-period"),AND('Validation summary'!$B$2="2024-25",RVY182="In-period"),AND('Validation summary'!$B$2="2024-25",RVY182="End of period",RVY190="Revenue")),TRUE,FALSE)</f>
        <v>0</v>
      </c>
      <c r="RVZ183" s="201" t="b">
        <f>IF(OR(AND('Validation summary'!$B$2="2022-23",RVZ182="In-period"),AND('Validation summary'!$B$2="2023-24",RVZ182="In-period"),AND('Validation summary'!$B$2="2024-25",RVZ182="In-period"),AND('Validation summary'!$B$2="2024-25",RVZ182="End of period",RVZ190="Revenue")),TRUE,FALSE)</f>
        <v>0</v>
      </c>
      <c r="RWA183" s="201" t="b">
        <f>IF(OR(AND('Validation summary'!$B$2="2022-23",RWA182="In-period"),AND('Validation summary'!$B$2="2023-24",RWA182="In-period"),AND('Validation summary'!$B$2="2024-25",RWA182="In-period"),AND('Validation summary'!$B$2="2024-25",RWA182="End of period",RWA190="Revenue")),TRUE,FALSE)</f>
        <v>0</v>
      </c>
      <c r="RWB183" s="201" t="b">
        <f>IF(OR(AND('Validation summary'!$B$2="2022-23",RWB182="In-period"),AND('Validation summary'!$B$2="2023-24",RWB182="In-period"),AND('Validation summary'!$B$2="2024-25",RWB182="In-period"),AND('Validation summary'!$B$2="2024-25",RWB182="End of period",RWB190="Revenue")),TRUE,FALSE)</f>
        <v>0</v>
      </c>
      <c r="RWC183" s="201" t="b">
        <f>IF(OR(AND('Validation summary'!$B$2="2022-23",RWC182="In-period"),AND('Validation summary'!$B$2="2023-24",RWC182="In-period"),AND('Validation summary'!$B$2="2024-25",RWC182="In-period"),AND('Validation summary'!$B$2="2024-25",RWC182="End of period",RWC190="Revenue")),TRUE,FALSE)</f>
        <v>0</v>
      </c>
      <c r="RWD183" s="201" t="b">
        <f>IF(OR(AND('Validation summary'!$B$2="2022-23",RWD182="In-period"),AND('Validation summary'!$B$2="2023-24",RWD182="In-period"),AND('Validation summary'!$B$2="2024-25",RWD182="In-period"),AND('Validation summary'!$B$2="2024-25",RWD182="End of period",RWD190="Revenue")),TRUE,FALSE)</f>
        <v>0</v>
      </c>
      <c r="RWE183" s="201" t="b">
        <f>IF(OR(AND('Validation summary'!$B$2="2022-23",RWE182="In-period"),AND('Validation summary'!$B$2="2023-24",RWE182="In-period"),AND('Validation summary'!$B$2="2024-25",RWE182="In-period"),AND('Validation summary'!$B$2="2024-25",RWE182="End of period",RWE190="Revenue")),TRUE,FALSE)</f>
        <v>0</v>
      </c>
      <c r="RWF183" s="201" t="b">
        <f>IF(OR(AND('Validation summary'!$B$2="2022-23",RWF182="In-period"),AND('Validation summary'!$B$2="2023-24",RWF182="In-period"),AND('Validation summary'!$B$2="2024-25",RWF182="In-period"),AND('Validation summary'!$B$2="2024-25",RWF182="End of period",RWF190="Revenue")),TRUE,FALSE)</f>
        <v>0</v>
      </c>
      <c r="RWG183" s="201" t="b">
        <f>IF(OR(AND('Validation summary'!$B$2="2022-23",RWG182="In-period"),AND('Validation summary'!$B$2="2023-24",RWG182="In-period"),AND('Validation summary'!$B$2="2024-25",RWG182="In-period"),AND('Validation summary'!$B$2="2024-25",RWG182="End of period",RWG190="Revenue")),TRUE,FALSE)</f>
        <v>0</v>
      </c>
      <c r="RWH183" s="201" t="b">
        <f>IF(OR(AND('Validation summary'!$B$2="2022-23",RWH182="In-period"),AND('Validation summary'!$B$2="2023-24",RWH182="In-period"),AND('Validation summary'!$B$2="2024-25",RWH182="In-period"),AND('Validation summary'!$B$2="2024-25",RWH182="End of period",RWH190="Revenue")),TRUE,FALSE)</f>
        <v>0</v>
      </c>
      <c r="RWI183" s="201" t="b">
        <f>IF(OR(AND('Validation summary'!$B$2="2022-23",RWI182="In-period"),AND('Validation summary'!$B$2="2023-24",RWI182="In-period"),AND('Validation summary'!$B$2="2024-25",RWI182="In-period"),AND('Validation summary'!$B$2="2024-25",RWI182="End of period",RWI190="Revenue")),TRUE,FALSE)</f>
        <v>0</v>
      </c>
      <c r="RWJ183" s="201" t="b">
        <f>IF(OR(AND('Validation summary'!$B$2="2022-23",RWJ182="In-period"),AND('Validation summary'!$B$2="2023-24",RWJ182="In-period"),AND('Validation summary'!$B$2="2024-25",RWJ182="In-period"),AND('Validation summary'!$B$2="2024-25",RWJ182="End of period",RWJ190="Revenue")),TRUE,FALSE)</f>
        <v>0</v>
      </c>
      <c r="RWK183" s="201" t="b">
        <f>IF(OR(AND('Validation summary'!$B$2="2022-23",RWK182="In-period"),AND('Validation summary'!$B$2="2023-24",RWK182="In-period"),AND('Validation summary'!$B$2="2024-25",RWK182="In-period"),AND('Validation summary'!$B$2="2024-25",RWK182="End of period",RWK190="Revenue")),TRUE,FALSE)</f>
        <v>0</v>
      </c>
      <c r="RWL183" s="201" t="b">
        <f>IF(OR(AND('Validation summary'!$B$2="2022-23",RWL182="In-period"),AND('Validation summary'!$B$2="2023-24",RWL182="In-period"),AND('Validation summary'!$B$2="2024-25",RWL182="In-period"),AND('Validation summary'!$B$2="2024-25",RWL182="End of period",RWL190="Revenue")),TRUE,FALSE)</f>
        <v>0</v>
      </c>
      <c r="RWM183" s="201" t="b">
        <f>IF(OR(AND('Validation summary'!$B$2="2022-23",RWM182="In-period"),AND('Validation summary'!$B$2="2023-24",RWM182="In-period"),AND('Validation summary'!$B$2="2024-25",RWM182="In-period"),AND('Validation summary'!$B$2="2024-25",RWM182="End of period",RWM190="Revenue")),TRUE,FALSE)</f>
        <v>0</v>
      </c>
      <c r="RWN183" s="201" t="b">
        <f>IF(OR(AND('Validation summary'!$B$2="2022-23",RWN182="In-period"),AND('Validation summary'!$B$2="2023-24",RWN182="In-period"),AND('Validation summary'!$B$2="2024-25",RWN182="In-period"),AND('Validation summary'!$B$2="2024-25",RWN182="End of period",RWN190="Revenue")),TRUE,FALSE)</f>
        <v>0</v>
      </c>
      <c r="RWO183" s="201" t="b">
        <f>IF(OR(AND('Validation summary'!$B$2="2022-23",RWO182="In-period"),AND('Validation summary'!$B$2="2023-24",RWO182="In-period"),AND('Validation summary'!$B$2="2024-25",RWO182="In-period"),AND('Validation summary'!$B$2="2024-25",RWO182="End of period",RWO190="Revenue")),TRUE,FALSE)</f>
        <v>0</v>
      </c>
      <c r="RWP183" s="201" t="b">
        <f>IF(OR(AND('Validation summary'!$B$2="2022-23",RWP182="In-period"),AND('Validation summary'!$B$2="2023-24",RWP182="In-period"),AND('Validation summary'!$B$2="2024-25",RWP182="In-period"),AND('Validation summary'!$B$2="2024-25",RWP182="End of period",RWP190="Revenue")),TRUE,FALSE)</f>
        <v>0</v>
      </c>
      <c r="RWQ183" s="201" t="b">
        <f>IF(OR(AND('Validation summary'!$B$2="2022-23",RWQ182="In-period"),AND('Validation summary'!$B$2="2023-24",RWQ182="In-period"),AND('Validation summary'!$B$2="2024-25",RWQ182="In-period"),AND('Validation summary'!$B$2="2024-25",RWQ182="End of period",RWQ190="Revenue")),TRUE,FALSE)</f>
        <v>0</v>
      </c>
      <c r="RWR183" s="201" t="b">
        <f>IF(OR(AND('Validation summary'!$B$2="2022-23",RWR182="In-period"),AND('Validation summary'!$B$2="2023-24",RWR182="In-period"),AND('Validation summary'!$B$2="2024-25",RWR182="In-period"),AND('Validation summary'!$B$2="2024-25",RWR182="End of period",RWR190="Revenue")),TRUE,FALSE)</f>
        <v>0</v>
      </c>
      <c r="RWS183" s="201" t="b">
        <f>IF(OR(AND('Validation summary'!$B$2="2022-23",RWS182="In-period"),AND('Validation summary'!$B$2="2023-24",RWS182="In-period"),AND('Validation summary'!$B$2="2024-25",RWS182="In-period"),AND('Validation summary'!$B$2="2024-25",RWS182="End of period",RWS190="Revenue")),TRUE,FALSE)</f>
        <v>0</v>
      </c>
      <c r="RWT183" s="201" t="b">
        <f>IF(OR(AND('Validation summary'!$B$2="2022-23",RWT182="In-period"),AND('Validation summary'!$B$2="2023-24",RWT182="In-period"),AND('Validation summary'!$B$2="2024-25",RWT182="In-period"),AND('Validation summary'!$B$2="2024-25",RWT182="End of period",RWT190="Revenue")),TRUE,FALSE)</f>
        <v>0</v>
      </c>
      <c r="RWU183" s="201" t="b">
        <f>IF(OR(AND('Validation summary'!$B$2="2022-23",RWU182="In-period"),AND('Validation summary'!$B$2="2023-24",RWU182="In-period"),AND('Validation summary'!$B$2="2024-25",RWU182="In-period"),AND('Validation summary'!$B$2="2024-25",RWU182="End of period",RWU190="Revenue")),TRUE,FALSE)</f>
        <v>0</v>
      </c>
      <c r="RWV183" s="201" t="b">
        <f>IF(OR(AND('Validation summary'!$B$2="2022-23",RWV182="In-period"),AND('Validation summary'!$B$2="2023-24",RWV182="In-period"),AND('Validation summary'!$B$2="2024-25",RWV182="In-period"),AND('Validation summary'!$B$2="2024-25",RWV182="End of period",RWV190="Revenue")),TRUE,FALSE)</f>
        <v>0</v>
      </c>
      <c r="RWW183" s="201" t="b">
        <f>IF(OR(AND('Validation summary'!$B$2="2022-23",RWW182="In-period"),AND('Validation summary'!$B$2="2023-24",RWW182="In-period"),AND('Validation summary'!$B$2="2024-25",RWW182="In-period"),AND('Validation summary'!$B$2="2024-25",RWW182="End of period",RWW190="Revenue")),TRUE,FALSE)</f>
        <v>0</v>
      </c>
      <c r="RWX183" s="201" t="b">
        <f>IF(OR(AND('Validation summary'!$B$2="2022-23",RWX182="In-period"),AND('Validation summary'!$B$2="2023-24",RWX182="In-period"),AND('Validation summary'!$B$2="2024-25",RWX182="In-period"),AND('Validation summary'!$B$2="2024-25",RWX182="End of period",RWX190="Revenue")),TRUE,FALSE)</f>
        <v>0</v>
      </c>
      <c r="RWY183" s="201" t="b">
        <f>IF(OR(AND('Validation summary'!$B$2="2022-23",RWY182="In-period"),AND('Validation summary'!$B$2="2023-24",RWY182="In-period"),AND('Validation summary'!$B$2="2024-25",RWY182="In-period"),AND('Validation summary'!$B$2="2024-25",RWY182="End of period",RWY190="Revenue")),TRUE,FALSE)</f>
        <v>0</v>
      </c>
      <c r="RWZ183" s="201" t="b">
        <f>IF(OR(AND('Validation summary'!$B$2="2022-23",RWZ182="In-period"),AND('Validation summary'!$B$2="2023-24",RWZ182="In-period"),AND('Validation summary'!$B$2="2024-25",RWZ182="In-period"),AND('Validation summary'!$B$2="2024-25",RWZ182="End of period",RWZ190="Revenue")),TRUE,FALSE)</f>
        <v>0</v>
      </c>
      <c r="RXA183" s="201" t="b">
        <f>IF(OR(AND('Validation summary'!$B$2="2022-23",RXA182="In-period"),AND('Validation summary'!$B$2="2023-24",RXA182="In-period"),AND('Validation summary'!$B$2="2024-25",RXA182="In-period"),AND('Validation summary'!$B$2="2024-25",RXA182="End of period",RXA190="Revenue")),TRUE,FALSE)</f>
        <v>0</v>
      </c>
      <c r="RXB183" s="201" t="b">
        <f>IF(OR(AND('Validation summary'!$B$2="2022-23",RXB182="In-period"),AND('Validation summary'!$B$2="2023-24",RXB182="In-period"),AND('Validation summary'!$B$2="2024-25",RXB182="In-period"),AND('Validation summary'!$B$2="2024-25",RXB182="End of period",RXB190="Revenue")),TRUE,FALSE)</f>
        <v>0</v>
      </c>
      <c r="RXC183" s="201" t="b">
        <f>IF(OR(AND('Validation summary'!$B$2="2022-23",RXC182="In-period"),AND('Validation summary'!$B$2="2023-24",RXC182="In-period"),AND('Validation summary'!$B$2="2024-25",RXC182="In-period"),AND('Validation summary'!$B$2="2024-25",RXC182="End of period",RXC190="Revenue")),TRUE,FALSE)</f>
        <v>0</v>
      </c>
      <c r="RXD183" s="201" t="b">
        <f>IF(OR(AND('Validation summary'!$B$2="2022-23",RXD182="In-period"),AND('Validation summary'!$B$2="2023-24",RXD182="In-period"),AND('Validation summary'!$B$2="2024-25",RXD182="In-period"),AND('Validation summary'!$B$2="2024-25",RXD182="End of period",RXD190="Revenue")),TRUE,FALSE)</f>
        <v>0</v>
      </c>
      <c r="RXE183" s="201" t="b">
        <f>IF(OR(AND('Validation summary'!$B$2="2022-23",RXE182="In-period"),AND('Validation summary'!$B$2="2023-24",RXE182="In-period"),AND('Validation summary'!$B$2="2024-25",RXE182="In-period"),AND('Validation summary'!$B$2="2024-25",RXE182="End of period",RXE190="Revenue")),TRUE,FALSE)</f>
        <v>0</v>
      </c>
      <c r="RXF183" s="201" t="b">
        <f>IF(OR(AND('Validation summary'!$B$2="2022-23",RXF182="In-period"),AND('Validation summary'!$B$2="2023-24",RXF182="In-period"),AND('Validation summary'!$B$2="2024-25",RXF182="In-period"),AND('Validation summary'!$B$2="2024-25",RXF182="End of period",RXF190="Revenue")),TRUE,FALSE)</f>
        <v>0</v>
      </c>
      <c r="RXG183" s="201" t="b">
        <f>IF(OR(AND('Validation summary'!$B$2="2022-23",RXG182="In-period"),AND('Validation summary'!$B$2="2023-24",RXG182="In-period"),AND('Validation summary'!$B$2="2024-25",RXG182="In-period"),AND('Validation summary'!$B$2="2024-25",RXG182="End of period",RXG190="Revenue")),TRUE,FALSE)</f>
        <v>0</v>
      </c>
      <c r="RXH183" s="201" t="b">
        <f>IF(OR(AND('Validation summary'!$B$2="2022-23",RXH182="In-period"),AND('Validation summary'!$B$2="2023-24",RXH182="In-period"),AND('Validation summary'!$B$2="2024-25",RXH182="In-period"),AND('Validation summary'!$B$2="2024-25",RXH182="End of period",RXH190="Revenue")),TRUE,FALSE)</f>
        <v>0</v>
      </c>
      <c r="RXI183" s="201" t="b">
        <f>IF(OR(AND('Validation summary'!$B$2="2022-23",RXI182="In-period"),AND('Validation summary'!$B$2="2023-24",RXI182="In-period"),AND('Validation summary'!$B$2="2024-25",RXI182="In-period"),AND('Validation summary'!$B$2="2024-25",RXI182="End of period",RXI190="Revenue")),TRUE,FALSE)</f>
        <v>0</v>
      </c>
      <c r="RXJ183" s="201" t="b">
        <f>IF(OR(AND('Validation summary'!$B$2="2022-23",RXJ182="In-period"),AND('Validation summary'!$B$2="2023-24",RXJ182="In-period"),AND('Validation summary'!$B$2="2024-25",RXJ182="In-period"),AND('Validation summary'!$B$2="2024-25",RXJ182="End of period",RXJ190="Revenue")),TRUE,FALSE)</f>
        <v>0</v>
      </c>
      <c r="RXK183" s="201" t="b">
        <f>IF(OR(AND('Validation summary'!$B$2="2022-23",RXK182="In-period"),AND('Validation summary'!$B$2="2023-24",RXK182="In-period"),AND('Validation summary'!$B$2="2024-25",RXK182="In-period"),AND('Validation summary'!$B$2="2024-25",RXK182="End of period",RXK190="Revenue")),TRUE,FALSE)</f>
        <v>0</v>
      </c>
      <c r="RXL183" s="201" t="b">
        <f>IF(OR(AND('Validation summary'!$B$2="2022-23",RXL182="In-period"),AND('Validation summary'!$B$2="2023-24",RXL182="In-period"),AND('Validation summary'!$B$2="2024-25",RXL182="In-period"),AND('Validation summary'!$B$2="2024-25",RXL182="End of period",RXL190="Revenue")),TRUE,FALSE)</f>
        <v>0</v>
      </c>
      <c r="RXM183" s="201" t="b">
        <f>IF(OR(AND('Validation summary'!$B$2="2022-23",RXM182="In-period"),AND('Validation summary'!$B$2="2023-24",RXM182="In-period"),AND('Validation summary'!$B$2="2024-25",RXM182="In-period"),AND('Validation summary'!$B$2="2024-25",RXM182="End of period",RXM190="Revenue")),TRUE,FALSE)</f>
        <v>0</v>
      </c>
      <c r="RXN183" s="201" t="b">
        <f>IF(OR(AND('Validation summary'!$B$2="2022-23",RXN182="In-period"),AND('Validation summary'!$B$2="2023-24",RXN182="In-period"),AND('Validation summary'!$B$2="2024-25",RXN182="In-period"),AND('Validation summary'!$B$2="2024-25",RXN182="End of period",RXN190="Revenue")),TRUE,FALSE)</f>
        <v>0</v>
      </c>
      <c r="RXO183" s="201" t="b">
        <f>IF(OR(AND('Validation summary'!$B$2="2022-23",RXO182="In-period"),AND('Validation summary'!$B$2="2023-24",RXO182="In-period"),AND('Validation summary'!$B$2="2024-25",RXO182="In-period"),AND('Validation summary'!$B$2="2024-25",RXO182="End of period",RXO190="Revenue")),TRUE,FALSE)</f>
        <v>0</v>
      </c>
      <c r="RXP183" s="201" t="b">
        <f>IF(OR(AND('Validation summary'!$B$2="2022-23",RXP182="In-period"),AND('Validation summary'!$B$2="2023-24",RXP182="In-period"),AND('Validation summary'!$B$2="2024-25",RXP182="In-period"),AND('Validation summary'!$B$2="2024-25",RXP182="End of period",RXP190="Revenue")),TRUE,FALSE)</f>
        <v>0</v>
      </c>
      <c r="RXQ183" s="201" t="b">
        <f>IF(OR(AND('Validation summary'!$B$2="2022-23",RXQ182="In-period"),AND('Validation summary'!$B$2="2023-24",RXQ182="In-period"),AND('Validation summary'!$B$2="2024-25",RXQ182="In-period"),AND('Validation summary'!$B$2="2024-25",RXQ182="End of period",RXQ190="Revenue")),TRUE,FALSE)</f>
        <v>0</v>
      </c>
      <c r="RXR183" s="201" t="b">
        <f>IF(OR(AND('Validation summary'!$B$2="2022-23",RXR182="In-period"),AND('Validation summary'!$B$2="2023-24",RXR182="In-period"),AND('Validation summary'!$B$2="2024-25",RXR182="In-period"),AND('Validation summary'!$B$2="2024-25",RXR182="End of period",RXR190="Revenue")),TRUE,FALSE)</f>
        <v>0</v>
      </c>
      <c r="RXS183" s="201" t="b">
        <f>IF(OR(AND('Validation summary'!$B$2="2022-23",RXS182="In-period"),AND('Validation summary'!$B$2="2023-24",RXS182="In-period"),AND('Validation summary'!$B$2="2024-25",RXS182="In-period"),AND('Validation summary'!$B$2="2024-25",RXS182="End of period",RXS190="Revenue")),TRUE,FALSE)</f>
        <v>0</v>
      </c>
      <c r="RXT183" s="201" t="b">
        <f>IF(OR(AND('Validation summary'!$B$2="2022-23",RXT182="In-period"),AND('Validation summary'!$B$2="2023-24",RXT182="In-period"),AND('Validation summary'!$B$2="2024-25",RXT182="In-period"),AND('Validation summary'!$B$2="2024-25",RXT182="End of period",RXT190="Revenue")),TRUE,FALSE)</f>
        <v>0</v>
      </c>
      <c r="RXU183" s="201" t="b">
        <f>IF(OR(AND('Validation summary'!$B$2="2022-23",RXU182="In-period"),AND('Validation summary'!$B$2="2023-24",RXU182="In-period"),AND('Validation summary'!$B$2="2024-25",RXU182="In-period"),AND('Validation summary'!$B$2="2024-25",RXU182="End of period",RXU190="Revenue")),TRUE,FALSE)</f>
        <v>0</v>
      </c>
      <c r="RXV183" s="201" t="b">
        <f>IF(OR(AND('Validation summary'!$B$2="2022-23",RXV182="In-period"),AND('Validation summary'!$B$2="2023-24",RXV182="In-period"),AND('Validation summary'!$B$2="2024-25",RXV182="In-period"),AND('Validation summary'!$B$2="2024-25",RXV182="End of period",RXV190="Revenue")),TRUE,FALSE)</f>
        <v>0</v>
      </c>
      <c r="RXW183" s="201" t="b">
        <f>IF(OR(AND('Validation summary'!$B$2="2022-23",RXW182="In-period"),AND('Validation summary'!$B$2="2023-24",RXW182="In-period"),AND('Validation summary'!$B$2="2024-25",RXW182="In-period"),AND('Validation summary'!$B$2="2024-25",RXW182="End of period",RXW190="Revenue")),TRUE,FALSE)</f>
        <v>0</v>
      </c>
      <c r="RXX183" s="201" t="b">
        <f>IF(OR(AND('Validation summary'!$B$2="2022-23",RXX182="In-period"),AND('Validation summary'!$B$2="2023-24",RXX182="In-period"),AND('Validation summary'!$B$2="2024-25",RXX182="In-period"),AND('Validation summary'!$B$2="2024-25",RXX182="End of period",RXX190="Revenue")),TRUE,FALSE)</f>
        <v>0</v>
      </c>
      <c r="RXY183" s="201" t="b">
        <f>IF(OR(AND('Validation summary'!$B$2="2022-23",RXY182="In-period"),AND('Validation summary'!$B$2="2023-24",RXY182="In-period"),AND('Validation summary'!$B$2="2024-25",RXY182="In-period"),AND('Validation summary'!$B$2="2024-25",RXY182="End of period",RXY190="Revenue")),TRUE,FALSE)</f>
        <v>0</v>
      </c>
      <c r="RXZ183" s="201" t="b">
        <f>IF(OR(AND('Validation summary'!$B$2="2022-23",RXZ182="In-period"),AND('Validation summary'!$B$2="2023-24",RXZ182="In-period"),AND('Validation summary'!$B$2="2024-25",RXZ182="In-period"),AND('Validation summary'!$B$2="2024-25",RXZ182="End of period",RXZ190="Revenue")),TRUE,FALSE)</f>
        <v>0</v>
      </c>
      <c r="RYA183" s="201" t="b">
        <f>IF(OR(AND('Validation summary'!$B$2="2022-23",RYA182="In-period"),AND('Validation summary'!$B$2="2023-24",RYA182="In-period"),AND('Validation summary'!$B$2="2024-25",RYA182="In-period"),AND('Validation summary'!$B$2="2024-25",RYA182="End of period",RYA190="Revenue")),TRUE,FALSE)</f>
        <v>0</v>
      </c>
      <c r="RYB183" s="201" t="b">
        <f>IF(OR(AND('Validation summary'!$B$2="2022-23",RYB182="In-period"),AND('Validation summary'!$B$2="2023-24",RYB182="In-period"),AND('Validation summary'!$B$2="2024-25",RYB182="In-period"),AND('Validation summary'!$B$2="2024-25",RYB182="End of period",RYB190="Revenue")),TRUE,FALSE)</f>
        <v>0</v>
      </c>
      <c r="RYC183" s="201" t="b">
        <f>IF(OR(AND('Validation summary'!$B$2="2022-23",RYC182="In-period"),AND('Validation summary'!$B$2="2023-24",RYC182="In-period"),AND('Validation summary'!$B$2="2024-25",RYC182="In-period"),AND('Validation summary'!$B$2="2024-25",RYC182="End of period",RYC190="Revenue")),TRUE,FALSE)</f>
        <v>0</v>
      </c>
      <c r="RYD183" s="201" t="b">
        <f>IF(OR(AND('Validation summary'!$B$2="2022-23",RYD182="In-period"),AND('Validation summary'!$B$2="2023-24",RYD182="In-period"),AND('Validation summary'!$B$2="2024-25",RYD182="In-period"),AND('Validation summary'!$B$2="2024-25",RYD182="End of period",RYD190="Revenue")),TRUE,FALSE)</f>
        <v>0</v>
      </c>
      <c r="RYE183" s="201" t="b">
        <f>IF(OR(AND('Validation summary'!$B$2="2022-23",RYE182="In-period"),AND('Validation summary'!$B$2="2023-24",RYE182="In-period"),AND('Validation summary'!$B$2="2024-25",RYE182="In-period"),AND('Validation summary'!$B$2="2024-25",RYE182="End of period",RYE190="Revenue")),TRUE,FALSE)</f>
        <v>0</v>
      </c>
      <c r="RYF183" s="201" t="b">
        <f>IF(OR(AND('Validation summary'!$B$2="2022-23",RYF182="In-period"),AND('Validation summary'!$B$2="2023-24",RYF182="In-period"),AND('Validation summary'!$B$2="2024-25",RYF182="In-period"),AND('Validation summary'!$B$2="2024-25",RYF182="End of period",RYF190="Revenue")),TRUE,FALSE)</f>
        <v>0</v>
      </c>
      <c r="RYG183" s="201" t="b">
        <f>IF(OR(AND('Validation summary'!$B$2="2022-23",RYG182="In-period"),AND('Validation summary'!$B$2="2023-24",RYG182="In-period"),AND('Validation summary'!$B$2="2024-25",RYG182="In-period"),AND('Validation summary'!$B$2="2024-25",RYG182="End of period",RYG190="Revenue")),TRUE,FALSE)</f>
        <v>0</v>
      </c>
      <c r="RYH183" s="201" t="b">
        <f>IF(OR(AND('Validation summary'!$B$2="2022-23",RYH182="In-period"),AND('Validation summary'!$B$2="2023-24",RYH182="In-period"),AND('Validation summary'!$B$2="2024-25",RYH182="In-period"),AND('Validation summary'!$B$2="2024-25",RYH182="End of period",RYH190="Revenue")),TRUE,FALSE)</f>
        <v>0</v>
      </c>
      <c r="RYI183" s="201" t="b">
        <f>IF(OR(AND('Validation summary'!$B$2="2022-23",RYI182="In-period"),AND('Validation summary'!$B$2="2023-24",RYI182="In-period"),AND('Validation summary'!$B$2="2024-25",RYI182="In-period"),AND('Validation summary'!$B$2="2024-25",RYI182="End of period",RYI190="Revenue")),TRUE,FALSE)</f>
        <v>0</v>
      </c>
      <c r="RYJ183" s="201" t="b">
        <f>IF(OR(AND('Validation summary'!$B$2="2022-23",RYJ182="In-period"),AND('Validation summary'!$B$2="2023-24",RYJ182="In-period"),AND('Validation summary'!$B$2="2024-25",RYJ182="In-period"),AND('Validation summary'!$B$2="2024-25",RYJ182="End of period",RYJ190="Revenue")),TRUE,FALSE)</f>
        <v>0</v>
      </c>
      <c r="RYK183" s="201" t="b">
        <f>IF(OR(AND('Validation summary'!$B$2="2022-23",RYK182="In-period"),AND('Validation summary'!$B$2="2023-24",RYK182="In-period"),AND('Validation summary'!$B$2="2024-25",RYK182="In-period"),AND('Validation summary'!$B$2="2024-25",RYK182="End of period",RYK190="Revenue")),TRUE,FALSE)</f>
        <v>0</v>
      </c>
      <c r="RYL183" s="201" t="b">
        <f>IF(OR(AND('Validation summary'!$B$2="2022-23",RYL182="In-period"),AND('Validation summary'!$B$2="2023-24",RYL182="In-period"),AND('Validation summary'!$B$2="2024-25",RYL182="In-period"),AND('Validation summary'!$B$2="2024-25",RYL182="End of period",RYL190="Revenue")),TRUE,FALSE)</f>
        <v>0</v>
      </c>
      <c r="RYM183" s="201" t="b">
        <f>IF(OR(AND('Validation summary'!$B$2="2022-23",RYM182="In-period"),AND('Validation summary'!$B$2="2023-24",RYM182="In-period"),AND('Validation summary'!$B$2="2024-25",RYM182="In-period"),AND('Validation summary'!$B$2="2024-25",RYM182="End of period",RYM190="Revenue")),TRUE,FALSE)</f>
        <v>0</v>
      </c>
      <c r="RYN183" s="201" t="b">
        <f>IF(OR(AND('Validation summary'!$B$2="2022-23",RYN182="In-period"),AND('Validation summary'!$B$2="2023-24",RYN182="In-period"),AND('Validation summary'!$B$2="2024-25",RYN182="In-period"),AND('Validation summary'!$B$2="2024-25",RYN182="End of period",RYN190="Revenue")),TRUE,FALSE)</f>
        <v>0</v>
      </c>
      <c r="RYO183" s="201" t="b">
        <f>IF(OR(AND('Validation summary'!$B$2="2022-23",RYO182="In-period"),AND('Validation summary'!$B$2="2023-24",RYO182="In-period"),AND('Validation summary'!$B$2="2024-25",RYO182="In-period"),AND('Validation summary'!$B$2="2024-25",RYO182="End of period",RYO190="Revenue")),TRUE,FALSE)</f>
        <v>0</v>
      </c>
      <c r="RYP183" s="201" t="b">
        <f>IF(OR(AND('Validation summary'!$B$2="2022-23",RYP182="In-period"),AND('Validation summary'!$B$2="2023-24",RYP182="In-period"),AND('Validation summary'!$B$2="2024-25",RYP182="In-period"),AND('Validation summary'!$B$2="2024-25",RYP182="End of period",RYP190="Revenue")),TRUE,FALSE)</f>
        <v>0</v>
      </c>
      <c r="RYQ183" s="201" t="b">
        <f>IF(OR(AND('Validation summary'!$B$2="2022-23",RYQ182="In-period"),AND('Validation summary'!$B$2="2023-24",RYQ182="In-period"),AND('Validation summary'!$B$2="2024-25",RYQ182="In-period"),AND('Validation summary'!$B$2="2024-25",RYQ182="End of period",RYQ190="Revenue")),TRUE,FALSE)</f>
        <v>0</v>
      </c>
      <c r="RYR183" s="201" t="b">
        <f>IF(OR(AND('Validation summary'!$B$2="2022-23",RYR182="In-period"),AND('Validation summary'!$B$2="2023-24",RYR182="In-period"),AND('Validation summary'!$B$2="2024-25",RYR182="In-period"),AND('Validation summary'!$B$2="2024-25",RYR182="End of period",RYR190="Revenue")),TRUE,FALSE)</f>
        <v>0</v>
      </c>
      <c r="RYS183" s="201" t="b">
        <f>IF(OR(AND('Validation summary'!$B$2="2022-23",RYS182="In-period"),AND('Validation summary'!$B$2="2023-24",RYS182="In-period"),AND('Validation summary'!$B$2="2024-25",RYS182="In-period"),AND('Validation summary'!$B$2="2024-25",RYS182="End of period",RYS190="Revenue")),TRUE,FALSE)</f>
        <v>0</v>
      </c>
      <c r="RYT183" s="201" t="b">
        <f>IF(OR(AND('Validation summary'!$B$2="2022-23",RYT182="In-period"),AND('Validation summary'!$B$2="2023-24",RYT182="In-period"),AND('Validation summary'!$B$2="2024-25",RYT182="In-period"),AND('Validation summary'!$B$2="2024-25",RYT182="End of period",RYT190="Revenue")),TRUE,FALSE)</f>
        <v>0</v>
      </c>
      <c r="RYU183" s="201" t="b">
        <f>IF(OR(AND('Validation summary'!$B$2="2022-23",RYU182="In-period"),AND('Validation summary'!$B$2="2023-24",RYU182="In-period"),AND('Validation summary'!$B$2="2024-25",RYU182="In-period"),AND('Validation summary'!$B$2="2024-25",RYU182="End of period",RYU190="Revenue")),TRUE,FALSE)</f>
        <v>0</v>
      </c>
      <c r="RYV183" s="201" t="b">
        <f>IF(OR(AND('Validation summary'!$B$2="2022-23",RYV182="In-period"),AND('Validation summary'!$B$2="2023-24",RYV182="In-period"),AND('Validation summary'!$B$2="2024-25",RYV182="In-period"),AND('Validation summary'!$B$2="2024-25",RYV182="End of period",RYV190="Revenue")),TRUE,FALSE)</f>
        <v>0</v>
      </c>
      <c r="RYW183" s="201" t="b">
        <f>IF(OR(AND('Validation summary'!$B$2="2022-23",RYW182="In-period"),AND('Validation summary'!$B$2="2023-24",RYW182="In-period"),AND('Validation summary'!$B$2="2024-25",RYW182="In-period"),AND('Validation summary'!$B$2="2024-25",RYW182="End of period",RYW190="Revenue")),TRUE,FALSE)</f>
        <v>0</v>
      </c>
      <c r="RYX183" s="201" t="b">
        <f>IF(OR(AND('Validation summary'!$B$2="2022-23",RYX182="In-period"),AND('Validation summary'!$B$2="2023-24",RYX182="In-period"),AND('Validation summary'!$B$2="2024-25",RYX182="In-period"),AND('Validation summary'!$B$2="2024-25",RYX182="End of period",RYX190="Revenue")),TRUE,FALSE)</f>
        <v>0</v>
      </c>
      <c r="RYY183" s="201" t="b">
        <f>IF(OR(AND('Validation summary'!$B$2="2022-23",RYY182="In-period"),AND('Validation summary'!$B$2="2023-24",RYY182="In-period"),AND('Validation summary'!$B$2="2024-25",RYY182="In-period"),AND('Validation summary'!$B$2="2024-25",RYY182="End of period",RYY190="Revenue")),TRUE,FALSE)</f>
        <v>0</v>
      </c>
      <c r="RYZ183" s="201" t="b">
        <f>IF(OR(AND('Validation summary'!$B$2="2022-23",RYZ182="In-period"),AND('Validation summary'!$B$2="2023-24",RYZ182="In-period"),AND('Validation summary'!$B$2="2024-25",RYZ182="In-period"),AND('Validation summary'!$B$2="2024-25",RYZ182="End of period",RYZ190="Revenue")),TRUE,FALSE)</f>
        <v>0</v>
      </c>
      <c r="RZA183" s="201" t="b">
        <f>IF(OR(AND('Validation summary'!$B$2="2022-23",RZA182="In-period"),AND('Validation summary'!$B$2="2023-24",RZA182="In-period"),AND('Validation summary'!$B$2="2024-25",RZA182="In-period"),AND('Validation summary'!$B$2="2024-25",RZA182="End of period",RZA190="Revenue")),TRUE,FALSE)</f>
        <v>0</v>
      </c>
      <c r="RZB183" s="201" t="b">
        <f>IF(OR(AND('Validation summary'!$B$2="2022-23",RZB182="In-period"),AND('Validation summary'!$B$2="2023-24",RZB182="In-period"),AND('Validation summary'!$B$2="2024-25",RZB182="In-period"),AND('Validation summary'!$B$2="2024-25",RZB182="End of period",RZB190="Revenue")),TRUE,FALSE)</f>
        <v>0</v>
      </c>
      <c r="RZC183" s="201" t="b">
        <f>IF(OR(AND('Validation summary'!$B$2="2022-23",RZC182="In-period"),AND('Validation summary'!$B$2="2023-24",RZC182="In-period"),AND('Validation summary'!$B$2="2024-25",RZC182="In-period"),AND('Validation summary'!$B$2="2024-25",RZC182="End of period",RZC190="Revenue")),TRUE,FALSE)</f>
        <v>0</v>
      </c>
      <c r="RZD183" s="201" t="b">
        <f>IF(OR(AND('Validation summary'!$B$2="2022-23",RZD182="In-period"),AND('Validation summary'!$B$2="2023-24",RZD182="In-period"),AND('Validation summary'!$B$2="2024-25",RZD182="In-period"),AND('Validation summary'!$B$2="2024-25",RZD182="End of period",RZD190="Revenue")),TRUE,FALSE)</f>
        <v>0</v>
      </c>
      <c r="RZE183" s="201" t="b">
        <f>IF(OR(AND('Validation summary'!$B$2="2022-23",RZE182="In-period"),AND('Validation summary'!$B$2="2023-24",RZE182="In-period"),AND('Validation summary'!$B$2="2024-25",RZE182="In-period"),AND('Validation summary'!$B$2="2024-25",RZE182="End of period",RZE190="Revenue")),TRUE,FALSE)</f>
        <v>0</v>
      </c>
      <c r="RZF183" s="201" t="b">
        <f>IF(OR(AND('Validation summary'!$B$2="2022-23",RZF182="In-period"),AND('Validation summary'!$B$2="2023-24",RZF182="In-period"),AND('Validation summary'!$B$2="2024-25",RZF182="In-period"),AND('Validation summary'!$B$2="2024-25",RZF182="End of period",RZF190="Revenue")),TRUE,FALSE)</f>
        <v>0</v>
      </c>
      <c r="RZG183" s="201" t="b">
        <f>IF(OR(AND('Validation summary'!$B$2="2022-23",RZG182="In-period"),AND('Validation summary'!$B$2="2023-24",RZG182="In-period"),AND('Validation summary'!$B$2="2024-25",RZG182="In-period"),AND('Validation summary'!$B$2="2024-25",RZG182="End of period",RZG190="Revenue")),TRUE,FALSE)</f>
        <v>0</v>
      </c>
      <c r="RZH183" s="201" t="b">
        <f>IF(OR(AND('Validation summary'!$B$2="2022-23",RZH182="In-period"),AND('Validation summary'!$B$2="2023-24",RZH182="In-period"),AND('Validation summary'!$B$2="2024-25",RZH182="In-period"),AND('Validation summary'!$B$2="2024-25",RZH182="End of period",RZH190="Revenue")),TRUE,FALSE)</f>
        <v>0</v>
      </c>
      <c r="RZI183" s="201" t="b">
        <f>IF(OR(AND('Validation summary'!$B$2="2022-23",RZI182="In-period"),AND('Validation summary'!$B$2="2023-24",RZI182="In-period"),AND('Validation summary'!$B$2="2024-25",RZI182="In-period"),AND('Validation summary'!$B$2="2024-25",RZI182="End of period",RZI190="Revenue")),TRUE,FALSE)</f>
        <v>0</v>
      </c>
      <c r="RZJ183" s="201" t="b">
        <f>IF(OR(AND('Validation summary'!$B$2="2022-23",RZJ182="In-period"),AND('Validation summary'!$B$2="2023-24",RZJ182="In-period"),AND('Validation summary'!$B$2="2024-25",RZJ182="In-period"),AND('Validation summary'!$B$2="2024-25",RZJ182="End of period",RZJ190="Revenue")),TRUE,FALSE)</f>
        <v>0</v>
      </c>
      <c r="RZK183" s="201" t="b">
        <f>IF(OR(AND('Validation summary'!$B$2="2022-23",RZK182="In-period"),AND('Validation summary'!$B$2="2023-24",RZK182="In-period"),AND('Validation summary'!$B$2="2024-25",RZK182="In-period"),AND('Validation summary'!$B$2="2024-25",RZK182="End of period",RZK190="Revenue")),TRUE,FALSE)</f>
        <v>0</v>
      </c>
      <c r="RZL183" s="201" t="b">
        <f>IF(OR(AND('Validation summary'!$B$2="2022-23",RZL182="In-period"),AND('Validation summary'!$B$2="2023-24",RZL182="In-period"),AND('Validation summary'!$B$2="2024-25",RZL182="In-period"),AND('Validation summary'!$B$2="2024-25",RZL182="End of period",RZL190="Revenue")),TRUE,FALSE)</f>
        <v>0</v>
      </c>
      <c r="RZM183" s="201" t="b">
        <f>IF(OR(AND('Validation summary'!$B$2="2022-23",RZM182="In-period"),AND('Validation summary'!$B$2="2023-24",RZM182="In-period"),AND('Validation summary'!$B$2="2024-25",RZM182="In-period"),AND('Validation summary'!$B$2="2024-25",RZM182="End of period",RZM190="Revenue")),TRUE,FALSE)</f>
        <v>0</v>
      </c>
      <c r="RZN183" s="201" t="b">
        <f>IF(OR(AND('Validation summary'!$B$2="2022-23",RZN182="In-period"),AND('Validation summary'!$B$2="2023-24",RZN182="In-period"),AND('Validation summary'!$B$2="2024-25",RZN182="In-period"),AND('Validation summary'!$B$2="2024-25",RZN182="End of period",RZN190="Revenue")),TRUE,FALSE)</f>
        <v>0</v>
      </c>
      <c r="RZO183" s="201" t="b">
        <f>IF(OR(AND('Validation summary'!$B$2="2022-23",RZO182="In-period"),AND('Validation summary'!$B$2="2023-24",RZO182="In-period"),AND('Validation summary'!$B$2="2024-25",RZO182="In-period"),AND('Validation summary'!$B$2="2024-25",RZO182="End of period",RZO190="Revenue")),TRUE,FALSE)</f>
        <v>0</v>
      </c>
      <c r="RZP183" s="201" t="b">
        <f>IF(OR(AND('Validation summary'!$B$2="2022-23",RZP182="In-period"),AND('Validation summary'!$B$2="2023-24",RZP182="In-period"),AND('Validation summary'!$B$2="2024-25",RZP182="In-period"),AND('Validation summary'!$B$2="2024-25",RZP182="End of period",RZP190="Revenue")),TRUE,FALSE)</f>
        <v>0</v>
      </c>
      <c r="RZQ183" s="201" t="b">
        <f>IF(OR(AND('Validation summary'!$B$2="2022-23",RZQ182="In-period"),AND('Validation summary'!$B$2="2023-24",RZQ182="In-period"),AND('Validation summary'!$B$2="2024-25",RZQ182="In-period"),AND('Validation summary'!$B$2="2024-25",RZQ182="End of period",RZQ190="Revenue")),TRUE,FALSE)</f>
        <v>0</v>
      </c>
      <c r="RZR183" s="201" t="b">
        <f>IF(OR(AND('Validation summary'!$B$2="2022-23",RZR182="In-period"),AND('Validation summary'!$B$2="2023-24",RZR182="In-period"),AND('Validation summary'!$B$2="2024-25",RZR182="In-period"),AND('Validation summary'!$B$2="2024-25",RZR182="End of period",RZR190="Revenue")),TRUE,FALSE)</f>
        <v>0</v>
      </c>
      <c r="RZS183" s="201" t="b">
        <f>IF(OR(AND('Validation summary'!$B$2="2022-23",RZS182="In-period"),AND('Validation summary'!$B$2="2023-24",RZS182="In-period"),AND('Validation summary'!$B$2="2024-25",RZS182="In-period"),AND('Validation summary'!$B$2="2024-25",RZS182="End of period",RZS190="Revenue")),TRUE,FALSE)</f>
        <v>0</v>
      </c>
      <c r="RZT183" s="201" t="b">
        <f>IF(OR(AND('Validation summary'!$B$2="2022-23",RZT182="In-period"),AND('Validation summary'!$B$2="2023-24",RZT182="In-period"),AND('Validation summary'!$B$2="2024-25",RZT182="In-period"),AND('Validation summary'!$B$2="2024-25",RZT182="End of period",RZT190="Revenue")),TRUE,FALSE)</f>
        <v>0</v>
      </c>
      <c r="RZU183" s="201" t="b">
        <f>IF(OR(AND('Validation summary'!$B$2="2022-23",RZU182="In-period"),AND('Validation summary'!$B$2="2023-24",RZU182="In-period"),AND('Validation summary'!$B$2="2024-25",RZU182="In-period"),AND('Validation summary'!$B$2="2024-25",RZU182="End of period",RZU190="Revenue")),TRUE,FALSE)</f>
        <v>0</v>
      </c>
      <c r="RZV183" s="201" t="b">
        <f>IF(OR(AND('Validation summary'!$B$2="2022-23",RZV182="In-period"),AND('Validation summary'!$B$2="2023-24",RZV182="In-period"),AND('Validation summary'!$B$2="2024-25",RZV182="In-period"),AND('Validation summary'!$B$2="2024-25",RZV182="End of period",RZV190="Revenue")),TRUE,FALSE)</f>
        <v>0</v>
      </c>
      <c r="RZW183" s="201" t="b">
        <f>IF(OR(AND('Validation summary'!$B$2="2022-23",RZW182="In-period"),AND('Validation summary'!$B$2="2023-24",RZW182="In-period"),AND('Validation summary'!$B$2="2024-25",RZW182="In-period"),AND('Validation summary'!$B$2="2024-25",RZW182="End of period",RZW190="Revenue")),TRUE,FALSE)</f>
        <v>0</v>
      </c>
      <c r="RZX183" s="201" t="b">
        <f>IF(OR(AND('Validation summary'!$B$2="2022-23",RZX182="In-period"),AND('Validation summary'!$B$2="2023-24",RZX182="In-period"),AND('Validation summary'!$B$2="2024-25",RZX182="In-period"),AND('Validation summary'!$B$2="2024-25",RZX182="End of period",RZX190="Revenue")),TRUE,FALSE)</f>
        <v>0</v>
      </c>
      <c r="RZY183" s="201" t="b">
        <f>IF(OR(AND('Validation summary'!$B$2="2022-23",RZY182="In-period"),AND('Validation summary'!$B$2="2023-24",RZY182="In-period"),AND('Validation summary'!$B$2="2024-25",RZY182="In-period"),AND('Validation summary'!$B$2="2024-25",RZY182="End of period",RZY190="Revenue")),TRUE,FALSE)</f>
        <v>0</v>
      </c>
      <c r="RZZ183" s="201" t="b">
        <f>IF(OR(AND('Validation summary'!$B$2="2022-23",RZZ182="In-period"),AND('Validation summary'!$B$2="2023-24",RZZ182="In-period"),AND('Validation summary'!$B$2="2024-25",RZZ182="In-period"),AND('Validation summary'!$B$2="2024-25",RZZ182="End of period",RZZ190="Revenue")),TRUE,FALSE)</f>
        <v>0</v>
      </c>
      <c r="SAA183" s="201" t="b">
        <f>IF(OR(AND('Validation summary'!$B$2="2022-23",SAA182="In-period"),AND('Validation summary'!$B$2="2023-24",SAA182="In-period"),AND('Validation summary'!$B$2="2024-25",SAA182="In-period"),AND('Validation summary'!$B$2="2024-25",SAA182="End of period",SAA190="Revenue")),TRUE,FALSE)</f>
        <v>0</v>
      </c>
      <c r="SAB183" s="201" t="b">
        <f>IF(OR(AND('Validation summary'!$B$2="2022-23",SAB182="In-period"),AND('Validation summary'!$B$2="2023-24",SAB182="In-period"),AND('Validation summary'!$B$2="2024-25",SAB182="In-period"),AND('Validation summary'!$B$2="2024-25",SAB182="End of period",SAB190="Revenue")),TRUE,FALSE)</f>
        <v>0</v>
      </c>
      <c r="SAC183" s="201" t="b">
        <f>IF(OR(AND('Validation summary'!$B$2="2022-23",SAC182="In-period"),AND('Validation summary'!$B$2="2023-24",SAC182="In-period"),AND('Validation summary'!$B$2="2024-25",SAC182="In-period"),AND('Validation summary'!$B$2="2024-25",SAC182="End of period",SAC190="Revenue")),TRUE,FALSE)</f>
        <v>0</v>
      </c>
      <c r="SAD183" s="201" t="b">
        <f>IF(OR(AND('Validation summary'!$B$2="2022-23",SAD182="In-period"),AND('Validation summary'!$B$2="2023-24",SAD182="In-period"),AND('Validation summary'!$B$2="2024-25",SAD182="In-period"),AND('Validation summary'!$B$2="2024-25",SAD182="End of period",SAD190="Revenue")),TRUE,FALSE)</f>
        <v>0</v>
      </c>
      <c r="SAE183" s="201" t="b">
        <f>IF(OR(AND('Validation summary'!$B$2="2022-23",SAE182="In-period"),AND('Validation summary'!$B$2="2023-24",SAE182="In-period"),AND('Validation summary'!$B$2="2024-25",SAE182="In-period"),AND('Validation summary'!$B$2="2024-25",SAE182="End of period",SAE190="Revenue")),TRUE,FALSE)</f>
        <v>0</v>
      </c>
      <c r="SAF183" s="201" t="b">
        <f>IF(OR(AND('Validation summary'!$B$2="2022-23",SAF182="In-period"),AND('Validation summary'!$B$2="2023-24",SAF182="In-period"),AND('Validation summary'!$B$2="2024-25",SAF182="In-period"),AND('Validation summary'!$B$2="2024-25",SAF182="End of period",SAF190="Revenue")),TRUE,FALSE)</f>
        <v>0</v>
      </c>
      <c r="SAG183" s="201" t="b">
        <f>IF(OR(AND('Validation summary'!$B$2="2022-23",SAG182="In-period"),AND('Validation summary'!$B$2="2023-24",SAG182="In-period"),AND('Validation summary'!$B$2="2024-25",SAG182="In-period"),AND('Validation summary'!$B$2="2024-25",SAG182="End of period",SAG190="Revenue")),TRUE,FALSE)</f>
        <v>0</v>
      </c>
      <c r="SAH183" s="201" t="b">
        <f>IF(OR(AND('Validation summary'!$B$2="2022-23",SAH182="In-period"),AND('Validation summary'!$B$2="2023-24",SAH182="In-period"),AND('Validation summary'!$B$2="2024-25",SAH182="In-period"),AND('Validation summary'!$B$2="2024-25",SAH182="End of period",SAH190="Revenue")),TRUE,FALSE)</f>
        <v>0</v>
      </c>
      <c r="SAI183" s="201" t="b">
        <f>IF(OR(AND('Validation summary'!$B$2="2022-23",SAI182="In-period"),AND('Validation summary'!$B$2="2023-24",SAI182="In-period"),AND('Validation summary'!$B$2="2024-25",SAI182="In-period"),AND('Validation summary'!$B$2="2024-25",SAI182="End of period",SAI190="Revenue")),TRUE,FALSE)</f>
        <v>0</v>
      </c>
      <c r="SAJ183" s="201" t="b">
        <f>IF(OR(AND('Validation summary'!$B$2="2022-23",SAJ182="In-period"),AND('Validation summary'!$B$2="2023-24",SAJ182="In-period"),AND('Validation summary'!$B$2="2024-25",SAJ182="In-period"),AND('Validation summary'!$B$2="2024-25",SAJ182="End of period",SAJ190="Revenue")),TRUE,FALSE)</f>
        <v>0</v>
      </c>
      <c r="SAK183" s="201" t="b">
        <f>IF(OR(AND('Validation summary'!$B$2="2022-23",SAK182="In-period"),AND('Validation summary'!$B$2="2023-24",SAK182="In-period"),AND('Validation summary'!$B$2="2024-25",SAK182="In-period"),AND('Validation summary'!$B$2="2024-25",SAK182="End of period",SAK190="Revenue")),TRUE,FALSE)</f>
        <v>0</v>
      </c>
      <c r="SAL183" s="201" t="b">
        <f>IF(OR(AND('Validation summary'!$B$2="2022-23",SAL182="In-period"),AND('Validation summary'!$B$2="2023-24",SAL182="In-period"),AND('Validation summary'!$B$2="2024-25",SAL182="In-period"),AND('Validation summary'!$B$2="2024-25",SAL182="End of period",SAL190="Revenue")),TRUE,FALSE)</f>
        <v>0</v>
      </c>
      <c r="SAM183" s="201" t="b">
        <f>IF(OR(AND('Validation summary'!$B$2="2022-23",SAM182="In-period"),AND('Validation summary'!$B$2="2023-24",SAM182="In-period"),AND('Validation summary'!$B$2="2024-25",SAM182="In-period"),AND('Validation summary'!$B$2="2024-25",SAM182="End of period",SAM190="Revenue")),TRUE,FALSE)</f>
        <v>0</v>
      </c>
      <c r="SAN183" s="201" t="b">
        <f>IF(OR(AND('Validation summary'!$B$2="2022-23",SAN182="In-period"),AND('Validation summary'!$B$2="2023-24",SAN182="In-period"),AND('Validation summary'!$B$2="2024-25",SAN182="In-period"),AND('Validation summary'!$B$2="2024-25",SAN182="End of period",SAN190="Revenue")),TRUE,FALSE)</f>
        <v>0</v>
      </c>
      <c r="SAO183" s="201" t="b">
        <f>IF(OR(AND('Validation summary'!$B$2="2022-23",SAO182="In-period"),AND('Validation summary'!$B$2="2023-24",SAO182="In-period"),AND('Validation summary'!$B$2="2024-25",SAO182="In-period"),AND('Validation summary'!$B$2="2024-25",SAO182="End of period",SAO190="Revenue")),TRUE,FALSE)</f>
        <v>0</v>
      </c>
      <c r="SAP183" s="201" t="b">
        <f>IF(OR(AND('Validation summary'!$B$2="2022-23",SAP182="In-period"),AND('Validation summary'!$B$2="2023-24",SAP182="In-period"),AND('Validation summary'!$B$2="2024-25",SAP182="In-period"),AND('Validation summary'!$B$2="2024-25",SAP182="End of period",SAP190="Revenue")),TRUE,FALSE)</f>
        <v>0</v>
      </c>
      <c r="SAQ183" s="201" t="b">
        <f>IF(OR(AND('Validation summary'!$B$2="2022-23",SAQ182="In-period"),AND('Validation summary'!$B$2="2023-24",SAQ182="In-period"),AND('Validation summary'!$B$2="2024-25",SAQ182="In-period"),AND('Validation summary'!$B$2="2024-25",SAQ182="End of period",SAQ190="Revenue")),TRUE,FALSE)</f>
        <v>0</v>
      </c>
      <c r="SAR183" s="201" t="b">
        <f>IF(OR(AND('Validation summary'!$B$2="2022-23",SAR182="In-period"),AND('Validation summary'!$B$2="2023-24",SAR182="In-period"),AND('Validation summary'!$B$2="2024-25",SAR182="In-period"),AND('Validation summary'!$B$2="2024-25",SAR182="End of period",SAR190="Revenue")),TRUE,FALSE)</f>
        <v>0</v>
      </c>
      <c r="SAS183" s="201" t="b">
        <f>IF(OR(AND('Validation summary'!$B$2="2022-23",SAS182="In-period"),AND('Validation summary'!$B$2="2023-24",SAS182="In-period"),AND('Validation summary'!$B$2="2024-25",SAS182="In-period"),AND('Validation summary'!$B$2="2024-25",SAS182="End of period",SAS190="Revenue")),TRUE,FALSE)</f>
        <v>0</v>
      </c>
      <c r="SAT183" s="201" t="b">
        <f>IF(OR(AND('Validation summary'!$B$2="2022-23",SAT182="In-period"),AND('Validation summary'!$B$2="2023-24",SAT182="In-period"),AND('Validation summary'!$B$2="2024-25",SAT182="In-period"),AND('Validation summary'!$B$2="2024-25",SAT182="End of period",SAT190="Revenue")),TRUE,FALSE)</f>
        <v>0</v>
      </c>
      <c r="SAU183" s="201" t="b">
        <f>IF(OR(AND('Validation summary'!$B$2="2022-23",SAU182="In-period"),AND('Validation summary'!$B$2="2023-24",SAU182="In-period"),AND('Validation summary'!$B$2="2024-25",SAU182="In-period"),AND('Validation summary'!$B$2="2024-25",SAU182="End of period",SAU190="Revenue")),TRUE,FALSE)</f>
        <v>0</v>
      </c>
      <c r="SAV183" s="201" t="b">
        <f>IF(OR(AND('Validation summary'!$B$2="2022-23",SAV182="In-period"),AND('Validation summary'!$B$2="2023-24",SAV182="In-period"),AND('Validation summary'!$B$2="2024-25",SAV182="In-period"),AND('Validation summary'!$B$2="2024-25",SAV182="End of period",SAV190="Revenue")),TRUE,FALSE)</f>
        <v>0</v>
      </c>
      <c r="SAW183" s="201" t="b">
        <f>IF(OR(AND('Validation summary'!$B$2="2022-23",SAW182="In-period"),AND('Validation summary'!$B$2="2023-24",SAW182="In-period"),AND('Validation summary'!$B$2="2024-25",SAW182="In-period"),AND('Validation summary'!$B$2="2024-25",SAW182="End of period",SAW190="Revenue")),TRUE,FALSE)</f>
        <v>0</v>
      </c>
      <c r="SAX183" s="201" t="b">
        <f>IF(OR(AND('Validation summary'!$B$2="2022-23",SAX182="In-period"),AND('Validation summary'!$B$2="2023-24",SAX182="In-period"),AND('Validation summary'!$B$2="2024-25",SAX182="In-period"),AND('Validation summary'!$B$2="2024-25",SAX182="End of period",SAX190="Revenue")),TRUE,FALSE)</f>
        <v>0</v>
      </c>
      <c r="SAY183" s="201" t="b">
        <f>IF(OR(AND('Validation summary'!$B$2="2022-23",SAY182="In-period"),AND('Validation summary'!$B$2="2023-24",SAY182="In-period"),AND('Validation summary'!$B$2="2024-25",SAY182="In-period"),AND('Validation summary'!$B$2="2024-25",SAY182="End of period",SAY190="Revenue")),TRUE,FALSE)</f>
        <v>0</v>
      </c>
      <c r="SAZ183" s="201" t="b">
        <f>IF(OR(AND('Validation summary'!$B$2="2022-23",SAZ182="In-period"),AND('Validation summary'!$B$2="2023-24",SAZ182="In-period"),AND('Validation summary'!$B$2="2024-25",SAZ182="In-period"),AND('Validation summary'!$B$2="2024-25",SAZ182="End of period",SAZ190="Revenue")),TRUE,FALSE)</f>
        <v>0</v>
      </c>
      <c r="SBA183" s="201" t="b">
        <f>IF(OR(AND('Validation summary'!$B$2="2022-23",SBA182="In-period"),AND('Validation summary'!$B$2="2023-24",SBA182="In-period"),AND('Validation summary'!$B$2="2024-25",SBA182="In-period"),AND('Validation summary'!$B$2="2024-25",SBA182="End of period",SBA190="Revenue")),TRUE,FALSE)</f>
        <v>0</v>
      </c>
      <c r="SBB183" s="201" t="b">
        <f>IF(OR(AND('Validation summary'!$B$2="2022-23",SBB182="In-period"),AND('Validation summary'!$B$2="2023-24",SBB182="In-period"),AND('Validation summary'!$B$2="2024-25",SBB182="In-period"),AND('Validation summary'!$B$2="2024-25",SBB182="End of period",SBB190="Revenue")),TRUE,FALSE)</f>
        <v>0</v>
      </c>
      <c r="SBC183" s="201" t="b">
        <f>IF(OR(AND('Validation summary'!$B$2="2022-23",SBC182="In-period"),AND('Validation summary'!$B$2="2023-24",SBC182="In-period"),AND('Validation summary'!$B$2="2024-25",SBC182="In-period"),AND('Validation summary'!$B$2="2024-25",SBC182="End of period",SBC190="Revenue")),TRUE,FALSE)</f>
        <v>0</v>
      </c>
      <c r="SBD183" s="201" t="b">
        <f>IF(OR(AND('Validation summary'!$B$2="2022-23",SBD182="In-period"),AND('Validation summary'!$B$2="2023-24",SBD182="In-period"),AND('Validation summary'!$B$2="2024-25",SBD182="In-period"),AND('Validation summary'!$B$2="2024-25",SBD182="End of period",SBD190="Revenue")),TRUE,FALSE)</f>
        <v>0</v>
      </c>
      <c r="SBE183" s="201" t="b">
        <f>IF(OR(AND('Validation summary'!$B$2="2022-23",SBE182="In-period"),AND('Validation summary'!$B$2="2023-24",SBE182="In-period"),AND('Validation summary'!$B$2="2024-25",SBE182="In-period"),AND('Validation summary'!$B$2="2024-25",SBE182="End of period",SBE190="Revenue")),TRUE,FALSE)</f>
        <v>0</v>
      </c>
      <c r="SBF183" s="201" t="b">
        <f>IF(OR(AND('Validation summary'!$B$2="2022-23",SBF182="In-period"),AND('Validation summary'!$B$2="2023-24",SBF182="In-period"),AND('Validation summary'!$B$2="2024-25",SBF182="In-period"),AND('Validation summary'!$B$2="2024-25",SBF182="End of period",SBF190="Revenue")),TRUE,FALSE)</f>
        <v>0</v>
      </c>
      <c r="SBG183" s="201" t="b">
        <f>IF(OR(AND('Validation summary'!$B$2="2022-23",SBG182="In-period"),AND('Validation summary'!$B$2="2023-24",SBG182="In-period"),AND('Validation summary'!$B$2="2024-25",SBG182="In-period"),AND('Validation summary'!$B$2="2024-25",SBG182="End of period",SBG190="Revenue")),TRUE,FALSE)</f>
        <v>0</v>
      </c>
      <c r="SBH183" s="201" t="b">
        <f>IF(OR(AND('Validation summary'!$B$2="2022-23",SBH182="In-period"),AND('Validation summary'!$B$2="2023-24",SBH182="In-period"),AND('Validation summary'!$B$2="2024-25",SBH182="In-period"),AND('Validation summary'!$B$2="2024-25",SBH182="End of period",SBH190="Revenue")),TRUE,FALSE)</f>
        <v>0</v>
      </c>
      <c r="SBI183" s="201" t="b">
        <f>IF(OR(AND('Validation summary'!$B$2="2022-23",SBI182="In-period"),AND('Validation summary'!$B$2="2023-24",SBI182="In-period"),AND('Validation summary'!$B$2="2024-25",SBI182="In-period"),AND('Validation summary'!$B$2="2024-25",SBI182="End of period",SBI190="Revenue")),TRUE,FALSE)</f>
        <v>0</v>
      </c>
      <c r="SBJ183" s="201" t="b">
        <f>IF(OR(AND('Validation summary'!$B$2="2022-23",SBJ182="In-period"),AND('Validation summary'!$B$2="2023-24",SBJ182="In-period"),AND('Validation summary'!$B$2="2024-25",SBJ182="In-period"),AND('Validation summary'!$B$2="2024-25",SBJ182="End of period",SBJ190="Revenue")),TRUE,FALSE)</f>
        <v>0</v>
      </c>
      <c r="SBK183" s="201" t="b">
        <f>IF(OR(AND('Validation summary'!$B$2="2022-23",SBK182="In-period"),AND('Validation summary'!$B$2="2023-24",SBK182="In-period"),AND('Validation summary'!$B$2="2024-25",SBK182="In-period"),AND('Validation summary'!$B$2="2024-25",SBK182="End of period",SBK190="Revenue")),TRUE,FALSE)</f>
        <v>0</v>
      </c>
      <c r="SBL183" s="201" t="b">
        <f>IF(OR(AND('Validation summary'!$B$2="2022-23",SBL182="In-period"),AND('Validation summary'!$B$2="2023-24",SBL182="In-period"),AND('Validation summary'!$B$2="2024-25",SBL182="In-period"),AND('Validation summary'!$B$2="2024-25",SBL182="End of period",SBL190="Revenue")),TRUE,FALSE)</f>
        <v>0</v>
      </c>
      <c r="SBM183" s="201" t="b">
        <f>IF(OR(AND('Validation summary'!$B$2="2022-23",SBM182="In-period"),AND('Validation summary'!$B$2="2023-24",SBM182="In-period"),AND('Validation summary'!$B$2="2024-25",SBM182="In-period"),AND('Validation summary'!$B$2="2024-25",SBM182="End of period",SBM190="Revenue")),TRUE,FALSE)</f>
        <v>0</v>
      </c>
      <c r="SBN183" s="201" t="b">
        <f>IF(OR(AND('Validation summary'!$B$2="2022-23",SBN182="In-period"),AND('Validation summary'!$B$2="2023-24",SBN182="In-period"),AND('Validation summary'!$B$2="2024-25",SBN182="In-period"),AND('Validation summary'!$B$2="2024-25",SBN182="End of period",SBN190="Revenue")),TRUE,FALSE)</f>
        <v>0</v>
      </c>
      <c r="SBO183" s="201" t="b">
        <f>IF(OR(AND('Validation summary'!$B$2="2022-23",SBO182="In-period"),AND('Validation summary'!$B$2="2023-24",SBO182="In-period"),AND('Validation summary'!$B$2="2024-25",SBO182="In-period"),AND('Validation summary'!$B$2="2024-25",SBO182="End of period",SBO190="Revenue")),TRUE,FALSE)</f>
        <v>0</v>
      </c>
      <c r="SBP183" s="201" t="b">
        <f>IF(OR(AND('Validation summary'!$B$2="2022-23",SBP182="In-period"),AND('Validation summary'!$B$2="2023-24",SBP182="In-period"),AND('Validation summary'!$B$2="2024-25",SBP182="In-period"),AND('Validation summary'!$B$2="2024-25",SBP182="End of period",SBP190="Revenue")),TRUE,FALSE)</f>
        <v>0</v>
      </c>
      <c r="SBQ183" s="201" t="b">
        <f>IF(OR(AND('Validation summary'!$B$2="2022-23",SBQ182="In-period"),AND('Validation summary'!$B$2="2023-24",SBQ182="In-period"),AND('Validation summary'!$B$2="2024-25",SBQ182="In-period"),AND('Validation summary'!$B$2="2024-25",SBQ182="End of period",SBQ190="Revenue")),TRUE,FALSE)</f>
        <v>0</v>
      </c>
      <c r="SBR183" s="201" t="b">
        <f>IF(OR(AND('Validation summary'!$B$2="2022-23",SBR182="In-period"),AND('Validation summary'!$B$2="2023-24",SBR182="In-period"),AND('Validation summary'!$B$2="2024-25",SBR182="In-period"),AND('Validation summary'!$B$2="2024-25",SBR182="End of period",SBR190="Revenue")),TRUE,FALSE)</f>
        <v>0</v>
      </c>
      <c r="SBS183" s="201" t="b">
        <f>IF(OR(AND('Validation summary'!$B$2="2022-23",SBS182="In-period"),AND('Validation summary'!$B$2="2023-24",SBS182="In-period"),AND('Validation summary'!$B$2="2024-25",SBS182="In-period"),AND('Validation summary'!$B$2="2024-25",SBS182="End of period",SBS190="Revenue")),TRUE,FALSE)</f>
        <v>0</v>
      </c>
      <c r="SBT183" s="201" t="b">
        <f>IF(OR(AND('Validation summary'!$B$2="2022-23",SBT182="In-period"),AND('Validation summary'!$B$2="2023-24",SBT182="In-period"),AND('Validation summary'!$B$2="2024-25",SBT182="In-period"),AND('Validation summary'!$B$2="2024-25",SBT182="End of period",SBT190="Revenue")),TRUE,FALSE)</f>
        <v>0</v>
      </c>
      <c r="SBU183" s="201" t="b">
        <f>IF(OR(AND('Validation summary'!$B$2="2022-23",SBU182="In-period"),AND('Validation summary'!$B$2="2023-24",SBU182="In-period"),AND('Validation summary'!$B$2="2024-25",SBU182="In-period"),AND('Validation summary'!$B$2="2024-25",SBU182="End of period",SBU190="Revenue")),TRUE,FALSE)</f>
        <v>0</v>
      </c>
      <c r="SBV183" s="201" t="b">
        <f>IF(OR(AND('Validation summary'!$B$2="2022-23",SBV182="In-period"),AND('Validation summary'!$B$2="2023-24",SBV182="In-period"),AND('Validation summary'!$B$2="2024-25",SBV182="In-period"),AND('Validation summary'!$B$2="2024-25",SBV182="End of period",SBV190="Revenue")),TRUE,FALSE)</f>
        <v>0</v>
      </c>
      <c r="SBW183" s="201" t="b">
        <f>IF(OR(AND('Validation summary'!$B$2="2022-23",SBW182="In-period"),AND('Validation summary'!$B$2="2023-24",SBW182="In-period"),AND('Validation summary'!$B$2="2024-25",SBW182="In-period"),AND('Validation summary'!$B$2="2024-25",SBW182="End of period",SBW190="Revenue")),TRUE,FALSE)</f>
        <v>0</v>
      </c>
      <c r="SBX183" s="201" t="b">
        <f>IF(OR(AND('Validation summary'!$B$2="2022-23",SBX182="In-period"),AND('Validation summary'!$B$2="2023-24",SBX182="In-period"),AND('Validation summary'!$B$2="2024-25",SBX182="In-period"),AND('Validation summary'!$B$2="2024-25",SBX182="End of period",SBX190="Revenue")),TRUE,FALSE)</f>
        <v>0</v>
      </c>
      <c r="SBY183" s="201" t="b">
        <f>IF(OR(AND('Validation summary'!$B$2="2022-23",SBY182="In-period"),AND('Validation summary'!$B$2="2023-24",SBY182="In-period"),AND('Validation summary'!$B$2="2024-25",SBY182="In-period"),AND('Validation summary'!$B$2="2024-25",SBY182="End of period",SBY190="Revenue")),TRUE,FALSE)</f>
        <v>0</v>
      </c>
      <c r="SBZ183" s="201" t="b">
        <f>IF(OR(AND('Validation summary'!$B$2="2022-23",SBZ182="In-period"),AND('Validation summary'!$B$2="2023-24",SBZ182="In-period"),AND('Validation summary'!$B$2="2024-25",SBZ182="In-period"),AND('Validation summary'!$B$2="2024-25",SBZ182="End of period",SBZ190="Revenue")),TRUE,FALSE)</f>
        <v>0</v>
      </c>
      <c r="SCA183" s="201" t="b">
        <f>IF(OR(AND('Validation summary'!$B$2="2022-23",SCA182="In-period"),AND('Validation summary'!$B$2="2023-24",SCA182="In-period"),AND('Validation summary'!$B$2="2024-25",SCA182="In-period"),AND('Validation summary'!$B$2="2024-25",SCA182="End of period",SCA190="Revenue")),TRUE,FALSE)</f>
        <v>0</v>
      </c>
      <c r="SCB183" s="201" t="b">
        <f>IF(OR(AND('Validation summary'!$B$2="2022-23",SCB182="In-period"),AND('Validation summary'!$B$2="2023-24",SCB182="In-period"),AND('Validation summary'!$B$2="2024-25",SCB182="In-period"),AND('Validation summary'!$B$2="2024-25",SCB182="End of period",SCB190="Revenue")),TRUE,FALSE)</f>
        <v>0</v>
      </c>
      <c r="SCC183" s="201" t="b">
        <f>IF(OR(AND('Validation summary'!$B$2="2022-23",SCC182="In-period"),AND('Validation summary'!$B$2="2023-24",SCC182="In-period"),AND('Validation summary'!$B$2="2024-25",SCC182="In-period"),AND('Validation summary'!$B$2="2024-25",SCC182="End of period",SCC190="Revenue")),TRUE,FALSE)</f>
        <v>0</v>
      </c>
      <c r="SCD183" s="201" t="b">
        <f>IF(OR(AND('Validation summary'!$B$2="2022-23",SCD182="In-period"),AND('Validation summary'!$B$2="2023-24",SCD182="In-period"),AND('Validation summary'!$B$2="2024-25",SCD182="In-period"),AND('Validation summary'!$B$2="2024-25",SCD182="End of period",SCD190="Revenue")),TRUE,FALSE)</f>
        <v>0</v>
      </c>
      <c r="SCE183" s="201" t="b">
        <f>IF(OR(AND('Validation summary'!$B$2="2022-23",SCE182="In-period"),AND('Validation summary'!$B$2="2023-24",SCE182="In-period"),AND('Validation summary'!$B$2="2024-25",SCE182="In-period"),AND('Validation summary'!$B$2="2024-25",SCE182="End of period",SCE190="Revenue")),TRUE,FALSE)</f>
        <v>0</v>
      </c>
      <c r="SCF183" s="201" t="b">
        <f>IF(OR(AND('Validation summary'!$B$2="2022-23",SCF182="In-period"),AND('Validation summary'!$B$2="2023-24",SCF182="In-period"),AND('Validation summary'!$B$2="2024-25",SCF182="In-period"),AND('Validation summary'!$B$2="2024-25",SCF182="End of period",SCF190="Revenue")),TRUE,FALSE)</f>
        <v>0</v>
      </c>
      <c r="SCG183" s="201" t="b">
        <f>IF(OR(AND('Validation summary'!$B$2="2022-23",SCG182="In-period"),AND('Validation summary'!$B$2="2023-24",SCG182="In-period"),AND('Validation summary'!$B$2="2024-25",SCG182="In-period"),AND('Validation summary'!$B$2="2024-25",SCG182="End of period",SCG190="Revenue")),TRUE,FALSE)</f>
        <v>0</v>
      </c>
      <c r="SCH183" s="201" t="b">
        <f>IF(OR(AND('Validation summary'!$B$2="2022-23",SCH182="In-period"),AND('Validation summary'!$B$2="2023-24",SCH182="In-period"),AND('Validation summary'!$B$2="2024-25",SCH182="In-period"),AND('Validation summary'!$B$2="2024-25",SCH182="End of period",SCH190="Revenue")),TRUE,FALSE)</f>
        <v>0</v>
      </c>
      <c r="SCI183" s="201" t="b">
        <f>IF(OR(AND('Validation summary'!$B$2="2022-23",SCI182="In-period"),AND('Validation summary'!$B$2="2023-24",SCI182="In-period"),AND('Validation summary'!$B$2="2024-25",SCI182="In-period"),AND('Validation summary'!$B$2="2024-25",SCI182="End of period",SCI190="Revenue")),TRUE,FALSE)</f>
        <v>0</v>
      </c>
      <c r="SCJ183" s="201" t="b">
        <f>IF(OR(AND('Validation summary'!$B$2="2022-23",SCJ182="In-period"),AND('Validation summary'!$B$2="2023-24",SCJ182="In-period"),AND('Validation summary'!$B$2="2024-25",SCJ182="In-period"),AND('Validation summary'!$B$2="2024-25",SCJ182="End of period",SCJ190="Revenue")),TRUE,FALSE)</f>
        <v>0</v>
      </c>
      <c r="SCK183" s="201" t="b">
        <f>IF(OR(AND('Validation summary'!$B$2="2022-23",SCK182="In-period"),AND('Validation summary'!$B$2="2023-24",SCK182="In-period"),AND('Validation summary'!$B$2="2024-25",SCK182="In-period"),AND('Validation summary'!$B$2="2024-25",SCK182="End of period",SCK190="Revenue")),TRUE,FALSE)</f>
        <v>0</v>
      </c>
      <c r="SCL183" s="201" t="b">
        <f>IF(OR(AND('Validation summary'!$B$2="2022-23",SCL182="In-period"),AND('Validation summary'!$B$2="2023-24",SCL182="In-period"),AND('Validation summary'!$B$2="2024-25",SCL182="In-period"),AND('Validation summary'!$B$2="2024-25",SCL182="End of period",SCL190="Revenue")),TRUE,FALSE)</f>
        <v>0</v>
      </c>
      <c r="SCM183" s="201" t="b">
        <f>IF(OR(AND('Validation summary'!$B$2="2022-23",SCM182="In-period"),AND('Validation summary'!$B$2="2023-24",SCM182="In-period"),AND('Validation summary'!$B$2="2024-25",SCM182="In-period"),AND('Validation summary'!$B$2="2024-25",SCM182="End of period",SCM190="Revenue")),TRUE,FALSE)</f>
        <v>0</v>
      </c>
      <c r="SCN183" s="201" t="b">
        <f>IF(OR(AND('Validation summary'!$B$2="2022-23",SCN182="In-period"),AND('Validation summary'!$B$2="2023-24",SCN182="In-period"),AND('Validation summary'!$B$2="2024-25",SCN182="In-period"),AND('Validation summary'!$B$2="2024-25",SCN182="End of period",SCN190="Revenue")),TRUE,FALSE)</f>
        <v>0</v>
      </c>
      <c r="SCO183" s="201" t="b">
        <f>IF(OR(AND('Validation summary'!$B$2="2022-23",SCO182="In-period"),AND('Validation summary'!$B$2="2023-24",SCO182="In-period"),AND('Validation summary'!$B$2="2024-25",SCO182="In-period"),AND('Validation summary'!$B$2="2024-25",SCO182="End of period",SCO190="Revenue")),TRUE,FALSE)</f>
        <v>0</v>
      </c>
      <c r="SCP183" s="201" t="b">
        <f>IF(OR(AND('Validation summary'!$B$2="2022-23",SCP182="In-period"),AND('Validation summary'!$B$2="2023-24",SCP182="In-period"),AND('Validation summary'!$B$2="2024-25",SCP182="In-period"),AND('Validation summary'!$B$2="2024-25",SCP182="End of period",SCP190="Revenue")),TRUE,FALSE)</f>
        <v>0</v>
      </c>
      <c r="SCQ183" s="201" t="b">
        <f>IF(OR(AND('Validation summary'!$B$2="2022-23",SCQ182="In-period"),AND('Validation summary'!$B$2="2023-24",SCQ182="In-period"),AND('Validation summary'!$B$2="2024-25",SCQ182="In-period"),AND('Validation summary'!$B$2="2024-25",SCQ182="End of period",SCQ190="Revenue")),TRUE,FALSE)</f>
        <v>0</v>
      </c>
      <c r="SCR183" s="201" t="b">
        <f>IF(OR(AND('Validation summary'!$B$2="2022-23",SCR182="In-period"),AND('Validation summary'!$B$2="2023-24",SCR182="In-period"),AND('Validation summary'!$B$2="2024-25",SCR182="In-period"),AND('Validation summary'!$B$2="2024-25",SCR182="End of period",SCR190="Revenue")),TRUE,FALSE)</f>
        <v>0</v>
      </c>
      <c r="SCS183" s="201" t="b">
        <f>IF(OR(AND('Validation summary'!$B$2="2022-23",SCS182="In-period"),AND('Validation summary'!$B$2="2023-24",SCS182="In-period"),AND('Validation summary'!$B$2="2024-25",SCS182="In-period"),AND('Validation summary'!$B$2="2024-25",SCS182="End of period",SCS190="Revenue")),TRUE,FALSE)</f>
        <v>0</v>
      </c>
      <c r="SCT183" s="201" t="b">
        <f>IF(OR(AND('Validation summary'!$B$2="2022-23",SCT182="In-period"),AND('Validation summary'!$B$2="2023-24",SCT182="In-period"),AND('Validation summary'!$B$2="2024-25",SCT182="In-period"),AND('Validation summary'!$B$2="2024-25",SCT182="End of period",SCT190="Revenue")),TRUE,FALSE)</f>
        <v>0</v>
      </c>
      <c r="SCU183" s="201" t="b">
        <f>IF(OR(AND('Validation summary'!$B$2="2022-23",SCU182="In-period"),AND('Validation summary'!$B$2="2023-24",SCU182="In-period"),AND('Validation summary'!$B$2="2024-25",SCU182="In-period"),AND('Validation summary'!$B$2="2024-25",SCU182="End of period",SCU190="Revenue")),TRUE,FALSE)</f>
        <v>0</v>
      </c>
      <c r="SCV183" s="201" t="b">
        <f>IF(OR(AND('Validation summary'!$B$2="2022-23",SCV182="In-period"),AND('Validation summary'!$B$2="2023-24",SCV182="In-period"),AND('Validation summary'!$B$2="2024-25",SCV182="In-period"),AND('Validation summary'!$B$2="2024-25",SCV182="End of period",SCV190="Revenue")),TRUE,FALSE)</f>
        <v>0</v>
      </c>
      <c r="SCW183" s="201" t="b">
        <f>IF(OR(AND('Validation summary'!$B$2="2022-23",SCW182="In-period"),AND('Validation summary'!$B$2="2023-24",SCW182="In-period"),AND('Validation summary'!$B$2="2024-25",SCW182="In-period"),AND('Validation summary'!$B$2="2024-25",SCW182="End of period",SCW190="Revenue")),TRUE,FALSE)</f>
        <v>0</v>
      </c>
      <c r="SCX183" s="201" t="b">
        <f>IF(OR(AND('Validation summary'!$B$2="2022-23",SCX182="In-period"),AND('Validation summary'!$B$2="2023-24",SCX182="In-period"),AND('Validation summary'!$B$2="2024-25",SCX182="In-period"),AND('Validation summary'!$B$2="2024-25",SCX182="End of period",SCX190="Revenue")),TRUE,FALSE)</f>
        <v>0</v>
      </c>
      <c r="SCY183" s="201" t="b">
        <f>IF(OR(AND('Validation summary'!$B$2="2022-23",SCY182="In-period"),AND('Validation summary'!$B$2="2023-24",SCY182="In-period"),AND('Validation summary'!$B$2="2024-25",SCY182="In-period"),AND('Validation summary'!$B$2="2024-25",SCY182="End of period",SCY190="Revenue")),TRUE,FALSE)</f>
        <v>0</v>
      </c>
      <c r="SCZ183" s="201" t="b">
        <f>IF(OR(AND('Validation summary'!$B$2="2022-23",SCZ182="In-period"),AND('Validation summary'!$B$2="2023-24",SCZ182="In-period"),AND('Validation summary'!$B$2="2024-25",SCZ182="In-period"),AND('Validation summary'!$B$2="2024-25",SCZ182="End of period",SCZ190="Revenue")),TRUE,FALSE)</f>
        <v>0</v>
      </c>
      <c r="SDA183" s="201" t="b">
        <f>IF(OR(AND('Validation summary'!$B$2="2022-23",SDA182="In-period"),AND('Validation summary'!$B$2="2023-24",SDA182="In-period"),AND('Validation summary'!$B$2="2024-25",SDA182="In-period"),AND('Validation summary'!$B$2="2024-25",SDA182="End of period",SDA190="Revenue")),TRUE,FALSE)</f>
        <v>0</v>
      </c>
      <c r="SDB183" s="201" t="b">
        <f>IF(OR(AND('Validation summary'!$B$2="2022-23",SDB182="In-period"),AND('Validation summary'!$B$2="2023-24",SDB182="In-period"),AND('Validation summary'!$B$2="2024-25",SDB182="In-period"),AND('Validation summary'!$B$2="2024-25",SDB182="End of period",SDB190="Revenue")),TRUE,FALSE)</f>
        <v>0</v>
      </c>
      <c r="SDC183" s="201" t="b">
        <f>IF(OR(AND('Validation summary'!$B$2="2022-23",SDC182="In-period"),AND('Validation summary'!$B$2="2023-24",SDC182="In-period"),AND('Validation summary'!$B$2="2024-25",SDC182="In-period"),AND('Validation summary'!$B$2="2024-25",SDC182="End of period",SDC190="Revenue")),TRUE,FALSE)</f>
        <v>0</v>
      </c>
      <c r="SDD183" s="201" t="b">
        <f>IF(OR(AND('Validation summary'!$B$2="2022-23",SDD182="In-period"),AND('Validation summary'!$B$2="2023-24",SDD182="In-period"),AND('Validation summary'!$B$2="2024-25",SDD182="In-period"),AND('Validation summary'!$B$2="2024-25",SDD182="End of period",SDD190="Revenue")),TRUE,FALSE)</f>
        <v>0</v>
      </c>
      <c r="SDE183" s="201" t="b">
        <f>IF(OR(AND('Validation summary'!$B$2="2022-23",SDE182="In-period"),AND('Validation summary'!$B$2="2023-24",SDE182="In-period"),AND('Validation summary'!$B$2="2024-25",SDE182="In-period"),AND('Validation summary'!$B$2="2024-25",SDE182="End of period",SDE190="Revenue")),TRUE,FALSE)</f>
        <v>0</v>
      </c>
      <c r="SDF183" s="201" t="b">
        <f>IF(OR(AND('Validation summary'!$B$2="2022-23",SDF182="In-period"),AND('Validation summary'!$B$2="2023-24",SDF182="In-period"),AND('Validation summary'!$B$2="2024-25",SDF182="In-period"),AND('Validation summary'!$B$2="2024-25",SDF182="End of period",SDF190="Revenue")),TRUE,FALSE)</f>
        <v>0</v>
      </c>
      <c r="SDG183" s="201" t="b">
        <f>IF(OR(AND('Validation summary'!$B$2="2022-23",SDG182="In-period"),AND('Validation summary'!$B$2="2023-24",SDG182="In-period"),AND('Validation summary'!$B$2="2024-25",SDG182="In-period"),AND('Validation summary'!$B$2="2024-25",SDG182="End of period",SDG190="Revenue")),TRUE,FALSE)</f>
        <v>0</v>
      </c>
      <c r="SDH183" s="201" t="b">
        <f>IF(OR(AND('Validation summary'!$B$2="2022-23",SDH182="In-period"),AND('Validation summary'!$B$2="2023-24",SDH182="In-period"),AND('Validation summary'!$B$2="2024-25",SDH182="In-period"),AND('Validation summary'!$B$2="2024-25",SDH182="End of period",SDH190="Revenue")),TRUE,FALSE)</f>
        <v>0</v>
      </c>
      <c r="SDI183" s="201" t="b">
        <f>IF(OR(AND('Validation summary'!$B$2="2022-23",SDI182="In-period"),AND('Validation summary'!$B$2="2023-24",SDI182="In-period"),AND('Validation summary'!$B$2="2024-25",SDI182="In-period"),AND('Validation summary'!$B$2="2024-25",SDI182="End of period",SDI190="Revenue")),TRUE,FALSE)</f>
        <v>0</v>
      </c>
      <c r="SDJ183" s="201" t="b">
        <f>IF(OR(AND('Validation summary'!$B$2="2022-23",SDJ182="In-period"),AND('Validation summary'!$B$2="2023-24",SDJ182="In-period"),AND('Validation summary'!$B$2="2024-25",SDJ182="In-period"),AND('Validation summary'!$B$2="2024-25",SDJ182="End of period",SDJ190="Revenue")),TRUE,FALSE)</f>
        <v>0</v>
      </c>
      <c r="SDK183" s="201" t="b">
        <f>IF(OR(AND('Validation summary'!$B$2="2022-23",SDK182="In-period"),AND('Validation summary'!$B$2="2023-24",SDK182="In-period"),AND('Validation summary'!$B$2="2024-25",SDK182="In-period"),AND('Validation summary'!$B$2="2024-25",SDK182="End of period",SDK190="Revenue")),TRUE,FALSE)</f>
        <v>0</v>
      </c>
      <c r="SDL183" s="201" t="b">
        <f>IF(OR(AND('Validation summary'!$B$2="2022-23",SDL182="In-period"),AND('Validation summary'!$B$2="2023-24",SDL182="In-period"),AND('Validation summary'!$B$2="2024-25",SDL182="In-period"),AND('Validation summary'!$B$2="2024-25",SDL182="End of period",SDL190="Revenue")),TRUE,FALSE)</f>
        <v>0</v>
      </c>
      <c r="SDM183" s="201" t="b">
        <f>IF(OR(AND('Validation summary'!$B$2="2022-23",SDM182="In-period"),AND('Validation summary'!$B$2="2023-24",SDM182="In-period"),AND('Validation summary'!$B$2="2024-25",SDM182="In-period"),AND('Validation summary'!$B$2="2024-25",SDM182="End of period",SDM190="Revenue")),TRUE,FALSE)</f>
        <v>0</v>
      </c>
      <c r="SDN183" s="201" t="b">
        <f>IF(OR(AND('Validation summary'!$B$2="2022-23",SDN182="In-period"),AND('Validation summary'!$B$2="2023-24",SDN182="In-period"),AND('Validation summary'!$B$2="2024-25",SDN182="In-period"),AND('Validation summary'!$B$2="2024-25",SDN182="End of period",SDN190="Revenue")),TRUE,FALSE)</f>
        <v>0</v>
      </c>
      <c r="SDO183" s="201" t="b">
        <f>IF(OR(AND('Validation summary'!$B$2="2022-23",SDO182="In-period"),AND('Validation summary'!$B$2="2023-24",SDO182="In-period"),AND('Validation summary'!$B$2="2024-25",SDO182="In-period"),AND('Validation summary'!$B$2="2024-25",SDO182="End of period",SDO190="Revenue")),TRUE,FALSE)</f>
        <v>0</v>
      </c>
      <c r="SDP183" s="201" t="b">
        <f>IF(OR(AND('Validation summary'!$B$2="2022-23",SDP182="In-period"),AND('Validation summary'!$B$2="2023-24",SDP182="In-period"),AND('Validation summary'!$B$2="2024-25",SDP182="In-period"),AND('Validation summary'!$B$2="2024-25",SDP182="End of period",SDP190="Revenue")),TRUE,FALSE)</f>
        <v>0</v>
      </c>
      <c r="SDQ183" s="201" t="b">
        <f>IF(OR(AND('Validation summary'!$B$2="2022-23",SDQ182="In-period"),AND('Validation summary'!$B$2="2023-24",SDQ182="In-period"),AND('Validation summary'!$B$2="2024-25",SDQ182="In-period"),AND('Validation summary'!$B$2="2024-25",SDQ182="End of period",SDQ190="Revenue")),TRUE,FALSE)</f>
        <v>0</v>
      </c>
      <c r="SDR183" s="201" t="b">
        <f>IF(OR(AND('Validation summary'!$B$2="2022-23",SDR182="In-period"),AND('Validation summary'!$B$2="2023-24",SDR182="In-period"),AND('Validation summary'!$B$2="2024-25",SDR182="In-period"),AND('Validation summary'!$B$2="2024-25",SDR182="End of period",SDR190="Revenue")),TRUE,FALSE)</f>
        <v>0</v>
      </c>
      <c r="SDS183" s="201" t="b">
        <f>IF(OR(AND('Validation summary'!$B$2="2022-23",SDS182="In-period"),AND('Validation summary'!$B$2="2023-24",SDS182="In-period"),AND('Validation summary'!$B$2="2024-25",SDS182="In-period"),AND('Validation summary'!$B$2="2024-25",SDS182="End of period",SDS190="Revenue")),TRUE,FALSE)</f>
        <v>0</v>
      </c>
      <c r="SDT183" s="201" t="b">
        <f>IF(OR(AND('Validation summary'!$B$2="2022-23",SDT182="In-period"),AND('Validation summary'!$B$2="2023-24",SDT182="In-period"),AND('Validation summary'!$B$2="2024-25",SDT182="In-period"),AND('Validation summary'!$B$2="2024-25",SDT182="End of period",SDT190="Revenue")),TRUE,FALSE)</f>
        <v>0</v>
      </c>
      <c r="SDU183" s="201" t="b">
        <f>IF(OR(AND('Validation summary'!$B$2="2022-23",SDU182="In-period"),AND('Validation summary'!$B$2="2023-24",SDU182="In-period"),AND('Validation summary'!$B$2="2024-25",SDU182="In-period"),AND('Validation summary'!$B$2="2024-25",SDU182="End of period",SDU190="Revenue")),TRUE,FALSE)</f>
        <v>0</v>
      </c>
      <c r="SDV183" s="201" t="b">
        <f>IF(OR(AND('Validation summary'!$B$2="2022-23",SDV182="In-period"),AND('Validation summary'!$B$2="2023-24",SDV182="In-period"),AND('Validation summary'!$B$2="2024-25",SDV182="In-period"),AND('Validation summary'!$B$2="2024-25",SDV182="End of period",SDV190="Revenue")),TRUE,FALSE)</f>
        <v>0</v>
      </c>
      <c r="SDW183" s="201" t="b">
        <f>IF(OR(AND('Validation summary'!$B$2="2022-23",SDW182="In-period"),AND('Validation summary'!$B$2="2023-24",SDW182="In-period"),AND('Validation summary'!$B$2="2024-25",SDW182="In-period"),AND('Validation summary'!$B$2="2024-25",SDW182="End of period",SDW190="Revenue")),TRUE,FALSE)</f>
        <v>0</v>
      </c>
      <c r="SDX183" s="201" t="b">
        <f>IF(OR(AND('Validation summary'!$B$2="2022-23",SDX182="In-period"),AND('Validation summary'!$B$2="2023-24",SDX182="In-period"),AND('Validation summary'!$B$2="2024-25",SDX182="In-period"),AND('Validation summary'!$B$2="2024-25",SDX182="End of period",SDX190="Revenue")),TRUE,FALSE)</f>
        <v>0</v>
      </c>
      <c r="SDY183" s="201" t="b">
        <f>IF(OR(AND('Validation summary'!$B$2="2022-23",SDY182="In-period"),AND('Validation summary'!$B$2="2023-24",SDY182="In-period"),AND('Validation summary'!$B$2="2024-25",SDY182="In-period"),AND('Validation summary'!$B$2="2024-25",SDY182="End of period",SDY190="Revenue")),TRUE,FALSE)</f>
        <v>0</v>
      </c>
      <c r="SDZ183" s="201" t="b">
        <f>IF(OR(AND('Validation summary'!$B$2="2022-23",SDZ182="In-period"),AND('Validation summary'!$B$2="2023-24",SDZ182="In-period"),AND('Validation summary'!$B$2="2024-25",SDZ182="In-period"),AND('Validation summary'!$B$2="2024-25",SDZ182="End of period",SDZ190="Revenue")),TRUE,FALSE)</f>
        <v>0</v>
      </c>
      <c r="SEA183" s="201" t="b">
        <f>IF(OR(AND('Validation summary'!$B$2="2022-23",SEA182="In-period"),AND('Validation summary'!$B$2="2023-24",SEA182="In-period"),AND('Validation summary'!$B$2="2024-25",SEA182="In-period"),AND('Validation summary'!$B$2="2024-25",SEA182="End of period",SEA190="Revenue")),TRUE,FALSE)</f>
        <v>0</v>
      </c>
      <c r="SEB183" s="201" t="b">
        <f>IF(OR(AND('Validation summary'!$B$2="2022-23",SEB182="In-period"),AND('Validation summary'!$B$2="2023-24",SEB182="In-period"),AND('Validation summary'!$B$2="2024-25",SEB182="In-period"),AND('Validation summary'!$B$2="2024-25",SEB182="End of period",SEB190="Revenue")),TRUE,FALSE)</f>
        <v>0</v>
      </c>
      <c r="SEC183" s="201" t="b">
        <f>IF(OR(AND('Validation summary'!$B$2="2022-23",SEC182="In-period"),AND('Validation summary'!$B$2="2023-24",SEC182="In-period"),AND('Validation summary'!$B$2="2024-25",SEC182="In-period"),AND('Validation summary'!$B$2="2024-25",SEC182="End of period",SEC190="Revenue")),TRUE,FALSE)</f>
        <v>0</v>
      </c>
      <c r="SED183" s="201" t="b">
        <f>IF(OR(AND('Validation summary'!$B$2="2022-23",SED182="In-period"),AND('Validation summary'!$B$2="2023-24",SED182="In-period"),AND('Validation summary'!$B$2="2024-25",SED182="In-period"),AND('Validation summary'!$B$2="2024-25",SED182="End of period",SED190="Revenue")),TRUE,FALSE)</f>
        <v>0</v>
      </c>
      <c r="SEE183" s="201" t="b">
        <f>IF(OR(AND('Validation summary'!$B$2="2022-23",SEE182="In-period"),AND('Validation summary'!$B$2="2023-24",SEE182="In-period"),AND('Validation summary'!$B$2="2024-25",SEE182="In-period"),AND('Validation summary'!$B$2="2024-25",SEE182="End of period",SEE190="Revenue")),TRUE,FALSE)</f>
        <v>0</v>
      </c>
      <c r="SEF183" s="201" t="b">
        <f>IF(OR(AND('Validation summary'!$B$2="2022-23",SEF182="In-period"),AND('Validation summary'!$B$2="2023-24",SEF182="In-period"),AND('Validation summary'!$B$2="2024-25",SEF182="In-period"),AND('Validation summary'!$B$2="2024-25",SEF182="End of period",SEF190="Revenue")),TRUE,FALSE)</f>
        <v>0</v>
      </c>
      <c r="SEG183" s="201" t="b">
        <f>IF(OR(AND('Validation summary'!$B$2="2022-23",SEG182="In-period"),AND('Validation summary'!$B$2="2023-24",SEG182="In-period"),AND('Validation summary'!$B$2="2024-25",SEG182="In-period"),AND('Validation summary'!$B$2="2024-25",SEG182="End of period",SEG190="Revenue")),TRUE,FALSE)</f>
        <v>0</v>
      </c>
      <c r="SEH183" s="201" t="b">
        <f>IF(OR(AND('Validation summary'!$B$2="2022-23",SEH182="In-period"),AND('Validation summary'!$B$2="2023-24",SEH182="In-period"),AND('Validation summary'!$B$2="2024-25",SEH182="In-period"),AND('Validation summary'!$B$2="2024-25",SEH182="End of period",SEH190="Revenue")),TRUE,FALSE)</f>
        <v>0</v>
      </c>
      <c r="SEI183" s="201" t="b">
        <f>IF(OR(AND('Validation summary'!$B$2="2022-23",SEI182="In-period"),AND('Validation summary'!$B$2="2023-24",SEI182="In-period"),AND('Validation summary'!$B$2="2024-25",SEI182="In-period"),AND('Validation summary'!$B$2="2024-25",SEI182="End of period",SEI190="Revenue")),TRUE,FALSE)</f>
        <v>0</v>
      </c>
      <c r="SEJ183" s="201" t="b">
        <f>IF(OR(AND('Validation summary'!$B$2="2022-23",SEJ182="In-period"),AND('Validation summary'!$B$2="2023-24",SEJ182="In-period"),AND('Validation summary'!$B$2="2024-25",SEJ182="In-period"),AND('Validation summary'!$B$2="2024-25",SEJ182="End of period",SEJ190="Revenue")),TRUE,FALSE)</f>
        <v>0</v>
      </c>
      <c r="SEK183" s="201" t="b">
        <f>IF(OR(AND('Validation summary'!$B$2="2022-23",SEK182="In-period"),AND('Validation summary'!$B$2="2023-24",SEK182="In-period"),AND('Validation summary'!$B$2="2024-25",SEK182="In-period"),AND('Validation summary'!$B$2="2024-25",SEK182="End of period",SEK190="Revenue")),TRUE,FALSE)</f>
        <v>0</v>
      </c>
      <c r="SEL183" s="201" t="b">
        <f>IF(OR(AND('Validation summary'!$B$2="2022-23",SEL182="In-period"),AND('Validation summary'!$B$2="2023-24",SEL182="In-period"),AND('Validation summary'!$B$2="2024-25",SEL182="In-period"),AND('Validation summary'!$B$2="2024-25",SEL182="End of period",SEL190="Revenue")),TRUE,FALSE)</f>
        <v>0</v>
      </c>
      <c r="SEM183" s="201" t="b">
        <f>IF(OR(AND('Validation summary'!$B$2="2022-23",SEM182="In-period"),AND('Validation summary'!$B$2="2023-24",SEM182="In-period"),AND('Validation summary'!$B$2="2024-25",SEM182="In-period"),AND('Validation summary'!$B$2="2024-25",SEM182="End of period",SEM190="Revenue")),TRUE,FALSE)</f>
        <v>0</v>
      </c>
      <c r="SEN183" s="201" t="b">
        <f>IF(OR(AND('Validation summary'!$B$2="2022-23",SEN182="In-period"),AND('Validation summary'!$B$2="2023-24",SEN182="In-period"),AND('Validation summary'!$B$2="2024-25",SEN182="In-period"),AND('Validation summary'!$B$2="2024-25",SEN182="End of period",SEN190="Revenue")),TRUE,FALSE)</f>
        <v>0</v>
      </c>
      <c r="SEO183" s="201" t="b">
        <f>IF(OR(AND('Validation summary'!$B$2="2022-23",SEO182="In-period"),AND('Validation summary'!$B$2="2023-24",SEO182="In-period"),AND('Validation summary'!$B$2="2024-25",SEO182="In-period"),AND('Validation summary'!$B$2="2024-25",SEO182="End of period",SEO190="Revenue")),TRUE,FALSE)</f>
        <v>0</v>
      </c>
      <c r="SEP183" s="201" t="b">
        <f>IF(OR(AND('Validation summary'!$B$2="2022-23",SEP182="In-period"),AND('Validation summary'!$B$2="2023-24",SEP182="In-period"),AND('Validation summary'!$B$2="2024-25",SEP182="In-period"),AND('Validation summary'!$B$2="2024-25",SEP182="End of period",SEP190="Revenue")),TRUE,FALSE)</f>
        <v>0</v>
      </c>
      <c r="SEQ183" s="201" t="b">
        <f>IF(OR(AND('Validation summary'!$B$2="2022-23",SEQ182="In-period"),AND('Validation summary'!$B$2="2023-24",SEQ182="In-period"),AND('Validation summary'!$B$2="2024-25",SEQ182="In-period"),AND('Validation summary'!$B$2="2024-25",SEQ182="End of period",SEQ190="Revenue")),TRUE,FALSE)</f>
        <v>0</v>
      </c>
      <c r="SER183" s="201" t="b">
        <f>IF(OR(AND('Validation summary'!$B$2="2022-23",SER182="In-period"),AND('Validation summary'!$B$2="2023-24",SER182="In-period"),AND('Validation summary'!$B$2="2024-25",SER182="In-period"),AND('Validation summary'!$B$2="2024-25",SER182="End of period",SER190="Revenue")),TRUE,FALSE)</f>
        <v>0</v>
      </c>
      <c r="SES183" s="201" t="b">
        <f>IF(OR(AND('Validation summary'!$B$2="2022-23",SES182="In-period"),AND('Validation summary'!$B$2="2023-24",SES182="In-period"),AND('Validation summary'!$B$2="2024-25",SES182="In-period"),AND('Validation summary'!$B$2="2024-25",SES182="End of period",SES190="Revenue")),TRUE,FALSE)</f>
        <v>0</v>
      </c>
      <c r="SET183" s="201" t="b">
        <f>IF(OR(AND('Validation summary'!$B$2="2022-23",SET182="In-period"),AND('Validation summary'!$B$2="2023-24",SET182="In-period"),AND('Validation summary'!$B$2="2024-25",SET182="In-period"),AND('Validation summary'!$B$2="2024-25",SET182="End of period",SET190="Revenue")),TRUE,FALSE)</f>
        <v>0</v>
      </c>
      <c r="SEU183" s="201" t="b">
        <f>IF(OR(AND('Validation summary'!$B$2="2022-23",SEU182="In-period"),AND('Validation summary'!$B$2="2023-24",SEU182="In-period"),AND('Validation summary'!$B$2="2024-25",SEU182="In-period"),AND('Validation summary'!$B$2="2024-25",SEU182="End of period",SEU190="Revenue")),TRUE,FALSE)</f>
        <v>0</v>
      </c>
      <c r="SEV183" s="201" t="b">
        <f>IF(OR(AND('Validation summary'!$B$2="2022-23",SEV182="In-period"),AND('Validation summary'!$B$2="2023-24",SEV182="In-period"),AND('Validation summary'!$B$2="2024-25",SEV182="In-period"),AND('Validation summary'!$B$2="2024-25",SEV182="End of period",SEV190="Revenue")),TRUE,FALSE)</f>
        <v>0</v>
      </c>
      <c r="SEW183" s="201" t="b">
        <f>IF(OR(AND('Validation summary'!$B$2="2022-23",SEW182="In-period"),AND('Validation summary'!$B$2="2023-24",SEW182="In-period"),AND('Validation summary'!$B$2="2024-25",SEW182="In-period"),AND('Validation summary'!$B$2="2024-25",SEW182="End of period",SEW190="Revenue")),TRUE,FALSE)</f>
        <v>0</v>
      </c>
      <c r="SEX183" s="201" t="b">
        <f>IF(OR(AND('Validation summary'!$B$2="2022-23",SEX182="In-period"),AND('Validation summary'!$B$2="2023-24",SEX182="In-period"),AND('Validation summary'!$B$2="2024-25",SEX182="In-period"),AND('Validation summary'!$B$2="2024-25",SEX182="End of period",SEX190="Revenue")),TRUE,FALSE)</f>
        <v>0</v>
      </c>
      <c r="SEY183" s="201" t="b">
        <f>IF(OR(AND('Validation summary'!$B$2="2022-23",SEY182="In-period"),AND('Validation summary'!$B$2="2023-24",SEY182="In-period"),AND('Validation summary'!$B$2="2024-25",SEY182="In-period"),AND('Validation summary'!$B$2="2024-25",SEY182="End of period",SEY190="Revenue")),TRUE,FALSE)</f>
        <v>0</v>
      </c>
      <c r="SEZ183" s="201" t="b">
        <f>IF(OR(AND('Validation summary'!$B$2="2022-23",SEZ182="In-period"),AND('Validation summary'!$B$2="2023-24",SEZ182="In-period"),AND('Validation summary'!$B$2="2024-25",SEZ182="In-period"),AND('Validation summary'!$B$2="2024-25",SEZ182="End of period",SEZ190="Revenue")),TRUE,FALSE)</f>
        <v>0</v>
      </c>
      <c r="SFA183" s="201" t="b">
        <f>IF(OR(AND('Validation summary'!$B$2="2022-23",SFA182="In-period"),AND('Validation summary'!$B$2="2023-24",SFA182="In-period"),AND('Validation summary'!$B$2="2024-25",SFA182="In-period"),AND('Validation summary'!$B$2="2024-25",SFA182="End of period",SFA190="Revenue")),TRUE,FALSE)</f>
        <v>0</v>
      </c>
      <c r="SFB183" s="201" t="b">
        <f>IF(OR(AND('Validation summary'!$B$2="2022-23",SFB182="In-period"),AND('Validation summary'!$B$2="2023-24",SFB182="In-period"),AND('Validation summary'!$B$2="2024-25",SFB182="In-period"),AND('Validation summary'!$B$2="2024-25",SFB182="End of period",SFB190="Revenue")),TRUE,FALSE)</f>
        <v>0</v>
      </c>
      <c r="SFC183" s="201" t="b">
        <f>IF(OR(AND('Validation summary'!$B$2="2022-23",SFC182="In-period"),AND('Validation summary'!$B$2="2023-24",SFC182="In-period"),AND('Validation summary'!$B$2="2024-25",SFC182="In-period"),AND('Validation summary'!$B$2="2024-25",SFC182="End of period",SFC190="Revenue")),TRUE,FALSE)</f>
        <v>0</v>
      </c>
      <c r="SFD183" s="201" t="b">
        <f>IF(OR(AND('Validation summary'!$B$2="2022-23",SFD182="In-period"),AND('Validation summary'!$B$2="2023-24",SFD182="In-period"),AND('Validation summary'!$B$2="2024-25",SFD182="In-period"),AND('Validation summary'!$B$2="2024-25",SFD182="End of period",SFD190="Revenue")),TRUE,FALSE)</f>
        <v>0</v>
      </c>
      <c r="SFE183" s="201" t="b">
        <f>IF(OR(AND('Validation summary'!$B$2="2022-23",SFE182="In-period"),AND('Validation summary'!$B$2="2023-24",SFE182="In-period"),AND('Validation summary'!$B$2="2024-25",SFE182="In-period"),AND('Validation summary'!$B$2="2024-25",SFE182="End of period",SFE190="Revenue")),TRUE,FALSE)</f>
        <v>0</v>
      </c>
      <c r="SFF183" s="201" t="b">
        <f>IF(OR(AND('Validation summary'!$B$2="2022-23",SFF182="In-period"),AND('Validation summary'!$B$2="2023-24",SFF182="In-period"),AND('Validation summary'!$B$2="2024-25",SFF182="In-period"),AND('Validation summary'!$B$2="2024-25",SFF182="End of period",SFF190="Revenue")),TRUE,FALSE)</f>
        <v>0</v>
      </c>
      <c r="SFG183" s="201" t="b">
        <f>IF(OR(AND('Validation summary'!$B$2="2022-23",SFG182="In-period"),AND('Validation summary'!$B$2="2023-24",SFG182="In-period"),AND('Validation summary'!$B$2="2024-25",SFG182="In-period"),AND('Validation summary'!$B$2="2024-25",SFG182="End of period",SFG190="Revenue")),TRUE,FALSE)</f>
        <v>0</v>
      </c>
      <c r="SFH183" s="201" t="b">
        <f>IF(OR(AND('Validation summary'!$B$2="2022-23",SFH182="In-period"),AND('Validation summary'!$B$2="2023-24",SFH182="In-period"),AND('Validation summary'!$B$2="2024-25",SFH182="In-period"),AND('Validation summary'!$B$2="2024-25",SFH182="End of period",SFH190="Revenue")),TRUE,FALSE)</f>
        <v>0</v>
      </c>
      <c r="SFI183" s="201" t="b">
        <f>IF(OR(AND('Validation summary'!$B$2="2022-23",SFI182="In-period"),AND('Validation summary'!$B$2="2023-24",SFI182="In-period"),AND('Validation summary'!$B$2="2024-25",SFI182="In-period"),AND('Validation summary'!$B$2="2024-25",SFI182="End of period",SFI190="Revenue")),TRUE,FALSE)</f>
        <v>0</v>
      </c>
      <c r="SFJ183" s="201" t="b">
        <f>IF(OR(AND('Validation summary'!$B$2="2022-23",SFJ182="In-period"),AND('Validation summary'!$B$2="2023-24",SFJ182="In-period"),AND('Validation summary'!$B$2="2024-25",SFJ182="In-period"),AND('Validation summary'!$B$2="2024-25",SFJ182="End of period",SFJ190="Revenue")),TRUE,FALSE)</f>
        <v>0</v>
      </c>
      <c r="SFK183" s="201" t="b">
        <f>IF(OR(AND('Validation summary'!$B$2="2022-23",SFK182="In-period"),AND('Validation summary'!$B$2="2023-24",SFK182="In-period"),AND('Validation summary'!$B$2="2024-25",SFK182="In-period"),AND('Validation summary'!$B$2="2024-25",SFK182="End of period",SFK190="Revenue")),TRUE,FALSE)</f>
        <v>0</v>
      </c>
      <c r="SFL183" s="201" t="b">
        <f>IF(OR(AND('Validation summary'!$B$2="2022-23",SFL182="In-period"),AND('Validation summary'!$B$2="2023-24",SFL182="In-period"),AND('Validation summary'!$B$2="2024-25",SFL182="In-period"),AND('Validation summary'!$B$2="2024-25",SFL182="End of period",SFL190="Revenue")),TRUE,FALSE)</f>
        <v>0</v>
      </c>
      <c r="SFM183" s="201" t="b">
        <f>IF(OR(AND('Validation summary'!$B$2="2022-23",SFM182="In-period"),AND('Validation summary'!$B$2="2023-24",SFM182="In-period"),AND('Validation summary'!$B$2="2024-25",SFM182="In-period"),AND('Validation summary'!$B$2="2024-25",SFM182="End of period",SFM190="Revenue")),TRUE,FALSE)</f>
        <v>0</v>
      </c>
      <c r="SFN183" s="201" t="b">
        <f>IF(OR(AND('Validation summary'!$B$2="2022-23",SFN182="In-period"),AND('Validation summary'!$B$2="2023-24",SFN182="In-period"),AND('Validation summary'!$B$2="2024-25",SFN182="In-period"),AND('Validation summary'!$B$2="2024-25",SFN182="End of period",SFN190="Revenue")),TRUE,FALSE)</f>
        <v>0</v>
      </c>
      <c r="SFO183" s="201" t="b">
        <f>IF(OR(AND('Validation summary'!$B$2="2022-23",SFO182="In-period"),AND('Validation summary'!$B$2="2023-24",SFO182="In-period"),AND('Validation summary'!$B$2="2024-25",SFO182="In-period"),AND('Validation summary'!$B$2="2024-25",SFO182="End of period",SFO190="Revenue")),TRUE,FALSE)</f>
        <v>0</v>
      </c>
      <c r="SFP183" s="201" t="b">
        <f>IF(OR(AND('Validation summary'!$B$2="2022-23",SFP182="In-period"),AND('Validation summary'!$B$2="2023-24",SFP182="In-period"),AND('Validation summary'!$B$2="2024-25",SFP182="In-period"),AND('Validation summary'!$B$2="2024-25",SFP182="End of period",SFP190="Revenue")),TRUE,FALSE)</f>
        <v>0</v>
      </c>
      <c r="SFQ183" s="201" t="b">
        <f>IF(OR(AND('Validation summary'!$B$2="2022-23",SFQ182="In-period"),AND('Validation summary'!$B$2="2023-24",SFQ182="In-period"),AND('Validation summary'!$B$2="2024-25",SFQ182="In-period"),AND('Validation summary'!$B$2="2024-25",SFQ182="End of period",SFQ190="Revenue")),TRUE,FALSE)</f>
        <v>0</v>
      </c>
      <c r="SFR183" s="201" t="b">
        <f>IF(OR(AND('Validation summary'!$B$2="2022-23",SFR182="In-period"),AND('Validation summary'!$B$2="2023-24",SFR182="In-period"),AND('Validation summary'!$B$2="2024-25",SFR182="In-period"),AND('Validation summary'!$B$2="2024-25",SFR182="End of period",SFR190="Revenue")),TRUE,FALSE)</f>
        <v>0</v>
      </c>
      <c r="SFS183" s="201" t="b">
        <f>IF(OR(AND('Validation summary'!$B$2="2022-23",SFS182="In-period"),AND('Validation summary'!$B$2="2023-24",SFS182="In-period"),AND('Validation summary'!$B$2="2024-25",SFS182="In-period"),AND('Validation summary'!$B$2="2024-25",SFS182="End of period",SFS190="Revenue")),TRUE,FALSE)</f>
        <v>0</v>
      </c>
      <c r="SFT183" s="201" t="b">
        <f>IF(OR(AND('Validation summary'!$B$2="2022-23",SFT182="In-period"),AND('Validation summary'!$B$2="2023-24",SFT182="In-period"),AND('Validation summary'!$B$2="2024-25",SFT182="In-period"),AND('Validation summary'!$B$2="2024-25",SFT182="End of period",SFT190="Revenue")),TRUE,FALSE)</f>
        <v>0</v>
      </c>
      <c r="SFU183" s="201" t="b">
        <f>IF(OR(AND('Validation summary'!$B$2="2022-23",SFU182="In-period"),AND('Validation summary'!$B$2="2023-24",SFU182="In-period"),AND('Validation summary'!$B$2="2024-25",SFU182="In-period"),AND('Validation summary'!$B$2="2024-25",SFU182="End of period",SFU190="Revenue")),TRUE,FALSE)</f>
        <v>0</v>
      </c>
      <c r="SFV183" s="201" t="b">
        <f>IF(OR(AND('Validation summary'!$B$2="2022-23",SFV182="In-period"),AND('Validation summary'!$B$2="2023-24",SFV182="In-period"),AND('Validation summary'!$B$2="2024-25",SFV182="In-period"),AND('Validation summary'!$B$2="2024-25",SFV182="End of period",SFV190="Revenue")),TRUE,FALSE)</f>
        <v>0</v>
      </c>
      <c r="SFW183" s="201" t="b">
        <f>IF(OR(AND('Validation summary'!$B$2="2022-23",SFW182="In-period"),AND('Validation summary'!$B$2="2023-24",SFW182="In-period"),AND('Validation summary'!$B$2="2024-25",SFW182="In-period"),AND('Validation summary'!$B$2="2024-25",SFW182="End of period",SFW190="Revenue")),TRUE,FALSE)</f>
        <v>0</v>
      </c>
      <c r="SFX183" s="201" t="b">
        <f>IF(OR(AND('Validation summary'!$B$2="2022-23",SFX182="In-period"),AND('Validation summary'!$B$2="2023-24",SFX182="In-period"),AND('Validation summary'!$B$2="2024-25",SFX182="In-period"),AND('Validation summary'!$B$2="2024-25",SFX182="End of period",SFX190="Revenue")),TRUE,FALSE)</f>
        <v>0</v>
      </c>
      <c r="SFY183" s="201" t="b">
        <f>IF(OR(AND('Validation summary'!$B$2="2022-23",SFY182="In-period"),AND('Validation summary'!$B$2="2023-24",SFY182="In-period"),AND('Validation summary'!$B$2="2024-25",SFY182="In-period"),AND('Validation summary'!$B$2="2024-25",SFY182="End of period",SFY190="Revenue")),TRUE,FALSE)</f>
        <v>0</v>
      </c>
      <c r="SFZ183" s="201" t="b">
        <f>IF(OR(AND('Validation summary'!$B$2="2022-23",SFZ182="In-period"),AND('Validation summary'!$B$2="2023-24",SFZ182="In-period"),AND('Validation summary'!$B$2="2024-25",SFZ182="In-period"),AND('Validation summary'!$B$2="2024-25",SFZ182="End of period",SFZ190="Revenue")),TRUE,FALSE)</f>
        <v>0</v>
      </c>
      <c r="SGA183" s="201" t="b">
        <f>IF(OR(AND('Validation summary'!$B$2="2022-23",SGA182="In-period"),AND('Validation summary'!$B$2="2023-24",SGA182="In-period"),AND('Validation summary'!$B$2="2024-25",SGA182="In-period"),AND('Validation summary'!$B$2="2024-25",SGA182="End of period",SGA190="Revenue")),TRUE,FALSE)</f>
        <v>0</v>
      </c>
      <c r="SGB183" s="201" t="b">
        <f>IF(OR(AND('Validation summary'!$B$2="2022-23",SGB182="In-period"),AND('Validation summary'!$B$2="2023-24",SGB182="In-period"),AND('Validation summary'!$B$2="2024-25",SGB182="In-period"),AND('Validation summary'!$B$2="2024-25",SGB182="End of period",SGB190="Revenue")),TRUE,FALSE)</f>
        <v>0</v>
      </c>
      <c r="SGC183" s="201" t="b">
        <f>IF(OR(AND('Validation summary'!$B$2="2022-23",SGC182="In-period"),AND('Validation summary'!$B$2="2023-24",SGC182="In-period"),AND('Validation summary'!$B$2="2024-25",SGC182="In-period"),AND('Validation summary'!$B$2="2024-25",SGC182="End of period",SGC190="Revenue")),TRUE,FALSE)</f>
        <v>0</v>
      </c>
      <c r="SGD183" s="201" t="b">
        <f>IF(OR(AND('Validation summary'!$B$2="2022-23",SGD182="In-period"),AND('Validation summary'!$B$2="2023-24",SGD182="In-period"),AND('Validation summary'!$B$2="2024-25",SGD182="In-period"),AND('Validation summary'!$B$2="2024-25",SGD182="End of period",SGD190="Revenue")),TRUE,FALSE)</f>
        <v>0</v>
      </c>
      <c r="SGE183" s="201" t="b">
        <f>IF(OR(AND('Validation summary'!$B$2="2022-23",SGE182="In-period"),AND('Validation summary'!$B$2="2023-24",SGE182="In-period"),AND('Validation summary'!$B$2="2024-25",SGE182="In-period"),AND('Validation summary'!$B$2="2024-25",SGE182="End of period",SGE190="Revenue")),TRUE,FALSE)</f>
        <v>0</v>
      </c>
      <c r="SGF183" s="201" t="b">
        <f>IF(OR(AND('Validation summary'!$B$2="2022-23",SGF182="In-period"),AND('Validation summary'!$B$2="2023-24",SGF182="In-period"),AND('Validation summary'!$B$2="2024-25",SGF182="In-period"),AND('Validation summary'!$B$2="2024-25",SGF182="End of period",SGF190="Revenue")),TRUE,FALSE)</f>
        <v>0</v>
      </c>
      <c r="SGG183" s="201" t="b">
        <f>IF(OR(AND('Validation summary'!$B$2="2022-23",SGG182="In-period"),AND('Validation summary'!$B$2="2023-24",SGG182="In-period"),AND('Validation summary'!$B$2="2024-25",SGG182="In-period"),AND('Validation summary'!$B$2="2024-25",SGG182="End of period",SGG190="Revenue")),TRUE,FALSE)</f>
        <v>0</v>
      </c>
      <c r="SGH183" s="201" t="b">
        <f>IF(OR(AND('Validation summary'!$B$2="2022-23",SGH182="In-period"),AND('Validation summary'!$B$2="2023-24",SGH182="In-period"),AND('Validation summary'!$B$2="2024-25",SGH182="In-period"),AND('Validation summary'!$B$2="2024-25",SGH182="End of period",SGH190="Revenue")),TRUE,FALSE)</f>
        <v>0</v>
      </c>
      <c r="SGI183" s="201" t="b">
        <f>IF(OR(AND('Validation summary'!$B$2="2022-23",SGI182="In-period"),AND('Validation summary'!$B$2="2023-24",SGI182="In-period"),AND('Validation summary'!$B$2="2024-25",SGI182="In-period"),AND('Validation summary'!$B$2="2024-25",SGI182="End of period",SGI190="Revenue")),TRUE,FALSE)</f>
        <v>0</v>
      </c>
      <c r="SGJ183" s="201" t="b">
        <f>IF(OR(AND('Validation summary'!$B$2="2022-23",SGJ182="In-period"),AND('Validation summary'!$B$2="2023-24",SGJ182="In-period"),AND('Validation summary'!$B$2="2024-25",SGJ182="In-period"),AND('Validation summary'!$B$2="2024-25",SGJ182="End of period",SGJ190="Revenue")),TRUE,FALSE)</f>
        <v>0</v>
      </c>
      <c r="SGK183" s="201" t="b">
        <f>IF(OR(AND('Validation summary'!$B$2="2022-23",SGK182="In-period"),AND('Validation summary'!$B$2="2023-24",SGK182="In-period"),AND('Validation summary'!$B$2="2024-25",SGK182="In-period"),AND('Validation summary'!$B$2="2024-25",SGK182="End of period",SGK190="Revenue")),TRUE,FALSE)</f>
        <v>0</v>
      </c>
      <c r="SGL183" s="201" t="b">
        <f>IF(OR(AND('Validation summary'!$B$2="2022-23",SGL182="In-period"),AND('Validation summary'!$B$2="2023-24",SGL182="In-period"),AND('Validation summary'!$B$2="2024-25",SGL182="In-period"),AND('Validation summary'!$B$2="2024-25",SGL182="End of period",SGL190="Revenue")),TRUE,FALSE)</f>
        <v>0</v>
      </c>
      <c r="SGM183" s="201" t="b">
        <f>IF(OR(AND('Validation summary'!$B$2="2022-23",SGM182="In-period"),AND('Validation summary'!$B$2="2023-24",SGM182="In-period"),AND('Validation summary'!$B$2="2024-25",SGM182="In-period"),AND('Validation summary'!$B$2="2024-25",SGM182="End of period",SGM190="Revenue")),TRUE,FALSE)</f>
        <v>0</v>
      </c>
      <c r="SGN183" s="201" t="b">
        <f>IF(OR(AND('Validation summary'!$B$2="2022-23",SGN182="In-period"),AND('Validation summary'!$B$2="2023-24",SGN182="In-period"),AND('Validation summary'!$B$2="2024-25",SGN182="In-period"),AND('Validation summary'!$B$2="2024-25",SGN182="End of period",SGN190="Revenue")),TRUE,FALSE)</f>
        <v>0</v>
      </c>
      <c r="SGO183" s="201" t="b">
        <f>IF(OR(AND('Validation summary'!$B$2="2022-23",SGO182="In-period"),AND('Validation summary'!$B$2="2023-24",SGO182="In-period"),AND('Validation summary'!$B$2="2024-25",SGO182="In-period"),AND('Validation summary'!$B$2="2024-25",SGO182="End of period",SGO190="Revenue")),TRUE,FALSE)</f>
        <v>0</v>
      </c>
      <c r="SGP183" s="201" t="b">
        <f>IF(OR(AND('Validation summary'!$B$2="2022-23",SGP182="In-period"),AND('Validation summary'!$B$2="2023-24",SGP182="In-period"),AND('Validation summary'!$B$2="2024-25",SGP182="In-period"),AND('Validation summary'!$B$2="2024-25",SGP182="End of period",SGP190="Revenue")),TRUE,FALSE)</f>
        <v>0</v>
      </c>
      <c r="SGQ183" s="201" t="b">
        <f>IF(OR(AND('Validation summary'!$B$2="2022-23",SGQ182="In-period"),AND('Validation summary'!$B$2="2023-24",SGQ182="In-period"),AND('Validation summary'!$B$2="2024-25",SGQ182="In-period"),AND('Validation summary'!$B$2="2024-25",SGQ182="End of period",SGQ190="Revenue")),TRUE,FALSE)</f>
        <v>0</v>
      </c>
      <c r="SGR183" s="201" t="b">
        <f>IF(OR(AND('Validation summary'!$B$2="2022-23",SGR182="In-period"),AND('Validation summary'!$B$2="2023-24",SGR182="In-period"),AND('Validation summary'!$B$2="2024-25",SGR182="In-period"),AND('Validation summary'!$B$2="2024-25",SGR182="End of period",SGR190="Revenue")),TRUE,FALSE)</f>
        <v>0</v>
      </c>
      <c r="SGS183" s="201" t="b">
        <f>IF(OR(AND('Validation summary'!$B$2="2022-23",SGS182="In-period"),AND('Validation summary'!$B$2="2023-24",SGS182="In-period"),AND('Validation summary'!$B$2="2024-25",SGS182="In-period"),AND('Validation summary'!$B$2="2024-25",SGS182="End of period",SGS190="Revenue")),TRUE,FALSE)</f>
        <v>0</v>
      </c>
      <c r="SGT183" s="201" t="b">
        <f>IF(OR(AND('Validation summary'!$B$2="2022-23",SGT182="In-period"),AND('Validation summary'!$B$2="2023-24",SGT182="In-period"),AND('Validation summary'!$B$2="2024-25",SGT182="In-period"),AND('Validation summary'!$B$2="2024-25",SGT182="End of period",SGT190="Revenue")),TRUE,FALSE)</f>
        <v>0</v>
      </c>
      <c r="SGU183" s="201" t="b">
        <f>IF(OR(AND('Validation summary'!$B$2="2022-23",SGU182="In-period"),AND('Validation summary'!$B$2="2023-24",SGU182="In-period"),AND('Validation summary'!$B$2="2024-25",SGU182="In-period"),AND('Validation summary'!$B$2="2024-25",SGU182="End of period",SGU190="Revenue")),TRUE,FALSE)</f>
        <v>0</v>
      </c>
      <c r="SGV183" s="201" t="b">
        <f>IF(OR(AND('Validation summary'!$B$2="2022-23",SGV182="In-period"),AND('Validation summary'!$B$2="2023-24",SGV182="In-period"),AND('Validation summary'!$B$2="2024-25",SGV182="In-period"),AND('Validation summary'!$B$2="2024-25",SGV182="End of period",SGV190="Revenue")),TRUE,FALSE)</f>
        <v>0</v>
      </c>
      <c r="SGW183" s="201" t="b">
        <f>IF(OR(AND('Validation summary'!$B$2="2022-23",SGW182="In-period"),AND('Validation summary'!$B$2="2023-24",SGW182="In-period"),AND('Validation summary'!$B$2="2024-25",SGW182="In-period"),AND('Validation summary'!$B$2="2024-25",SGW182="End of period",SGW190="Revenue")),TRUE,FALSE)</f>
        <v>0</v>
      </c>
      <c r="SGX183" s="201" t="b">
        <f>IF(OR(AND('Validation summary'!$B$2="2022-23",SGX182="In-period"),AND('Validation summary'!$B$2="2023-24",SGX182="In-period"),AND('Validation summary'!$B$2="2024-25",SGX182="In-period"),AND('Validation summary'!$B$2="2024-25",SGX182="End of period",SGX190="Revenue")),TRUE,FALSE)</f>
        <v>0</v>
      </c>
      <c r="SGY183" s="201" t="b">
        <f>IF(OR(AND('Validation summary'!$B$2="2022-23",SGY182="In-period"),AND('Validation summary'!$B$2="2023-24",SGY182="In-period"),AND('Validation summary'!$B$2="2024-25",SGY182="In-period"),AND('Validation summary'!$B$2="2024-25",SGY182="End of period",SGY190="Revenue")),TRUE,FALSE)</f>
        <v>0</v>
      </c>
      <c r="SGZ183" s="201" t="b">
        <f>IF(OR(AND('Validation summary'!$B$2="2022-23",SGZ182="In-period"),AND('Validation summary'!$B$2="2023-24",SGZ182="In-period"),AND('Validation summary'!$B$2="2024-25",SGZ182="In-period"),AND('Validation summary'!$B$2="2024-25",SGZ182="End of period",SGZ190="Revenue")),TRUE,FALSE)</f>
        <v>0</v>
      </c>
      <c r="SHA183" s="201" t="b">
        <f>IF(OR(AND('Validation summary'!$B$2="2022-23",SHA182="In-period"),AND('Validation summary'!$B$2="2023-24",SHA182="In-period"),AND('Validation summary'!$B$2="2024-25",SHA182="In-period"),AND('Validation summary'!$B$2="2024-25",SHA182="End of period",SHA190="Revenue")),TRUE,FALSE)</f>
        <v>0</v>
      </c>
      <c r="SHB183" s="201" t="b">
        <f>IF(OR(AND('Validation summary'!$B$2="2022-23",SHB182="In-period"),AND('Validation summary'!$B$2="2023-24",SHB182="In-period"),AND('Validation summary'!$B$2="2024-25",SHB182="In-period"),AND('Validation summary'!$B$2="2024-25",SHB182="End of period",SHB190="Revenue")),TRUE,FALSE)</f>
        <v>0</v>
      </c>
      <c r="SHC183" s="201" t="b">
        <f>IF(OR(AND('Validation summary'!$B$2="2022-23",SHC182="In-period"),AND('Validation summary'!$B$2="2023-24",SHC182="In-period"),AND('Validation summary'!$B$2="2024-25",SHC182="In-period"),AND('Validation summary'!$B$2="2024-25",SHC182="End of period",SHC190="Revenue")),TRUE,FALSE)</f>
        <v>0</v>
      </c>
      <c r="SHD183" s="201" t="b">
        <f>IF(OR(AND('Validation summary'!$B$2="2022-23",SHD182="In-period"),AND('Validation summary'!$B$2="2023-24",SHD182="In-period"),AND('Validation summary'!$B$2="2024-25",SHD182="In-period"),AND('Validation summary'!$B$2="2024-25",SHD182="End of period",SHD190="Revenue")),TRUE,FALSE)</f>
        <v>0</v>
      </c>
      <c r="SHE183" s="201" t="b">
        <f>IF(OR(AND('Validation summary'!$B$2="2022-23",SHE182="In-period"),AND('Validation summary'!$B$2="2023-24",SHE182="In-period"),AND('Validation summary'!$B$2="2024-25",SHE182="In-period"),AND('Validation summary'!$B$2="2024-25",SHE182="End of period",SHE190="Revenue")),TRUE,FALSE)</f>
        <v>0</v>
      </c>
      <c r="SHF183" s="201" t="b">
        <f>IF(OR(AND('Validation summary'!$B$2="2022-23",SHF182="In-period"),AND('Validation summary'!$B$2="2023-24",SHF182="In-period"),AND('Validation summary'!$B$2="2024-25",SHF182="In-period"),AND('Validation summary'!$B$2="2024-25",SHF182="End of period",SHF190="Revenue")),TRUE,FALSE)</f>
        <v>0</v>
      </c>
      <c r="SHG183" s="201" t="b">
        <f>IF(OR(AND('Validation summary'!$B$2="2022-23",SHG182="In-period"),AND('Validation summary'!$B$2="2023-24",SHG182="In-period"),AND('Validation summary'!$B$2="2024-25",SHG182="In-period"),AND('Validation summary'!$B$2="2024-25",SHG182="End of period",SHG190="Revenue")),TRUE,FALSE)</f>
        <v>0</v>
      </c>
      <c r="SHH183" s="201" t="b">
        <f>IF(OR(AND('Validation summary'!$B$2="2022-23",SHH182="In-period"),AND('Validation summary'!$B$2="2023-24",SHH182="In-period"),AND('Validation summary'!$B$2="2024-25",SHH182="In-period"),AND('Validation summary'!$B$2="2024-25",SHH182="End of period",SHH190="Revenue")),TRUE,FALSE)</f>
        <v>0</v>
      </c>
      <c r="SHI183" s="201" t="b">
        <f>IF(OR(AND('Validation summary'!$B$2="2022-23",SHI182="In-period"),AND('Validation summary'!$B$2="2023-24",SHI182="In-period"),AND('Validation summary'!$B$2="2024-25",SHI182="In-period"),AND('Validation summary'!$B$2="2024-25",SHI182="End of period",SHI190="Revenue")),TRUE,FALSE)</f>
        <v>0</v>
      </c>
      <c r="SHJ183" s="201" t="b">
        <f>IF(OR(AND('Validation summary'!$B$2="2022-23",SHJ182="In-period"),AND('Validation summary'!$B$2="2023-24",SHJ182="In-period"),AND('Validation summary'!$B$2="2024-25",SHJ182="In-period"),AND('Validation summary'!$B$2="2024-25",SHJ182="End of period",SHJ190="Revenue")),TRUE,FALSE)</f>
        <v>0</v>
      </c>
      <c r="SHK183" s="201" t="b">
        <f>IF(OR(AND('Validation summary'!$B$2="2022-23",SHK182="In-period"),AND('Validation summary'!$B$2="2023-24",SHK182="In-period"),AND('Validation summary'!$B$2="2024-25",SHK182="In-period"),AND('Validation summary'!$B$2="2024-25",SHK182="End of period",SHK190="Revenue")),TRUE,FALSE)</f>
        <v>0</v>
      </c>
      <c r="SHL183" s="201" t="b">
        <f>IF(OR(AND('Validation summary'!$B$2="2022-23",SHL182="In-period"),AND('Validation summary'!$B$2="2023-24",SHL182="In-period"),AND('Validation summary'!$B$2="2024-25",SHL182="In-period"),AND('Validation summary'!$B$2="2024-25",SHL182="End of period",SHL190="Revenue")),TRUE,FALSE)</f>
        <v>0</v>
      </c>
      <c r="SHM183" s="201" t="b">
        <f>IF(OR(AND('Validation summary'!$B$2="2022-23",SHM182="In-period"),AND('Validation summary'!$B$2="2023-24",SHM182="In-period"),AND('Validation summary'!$B$2="2024-25",SHM182="In-period"),AND('Validation summary'!$B$2="2024-25",SHM182="End of period",SHM190="Revenue")),TRUE,FALSE)</f>
        <v>0</v>
      </c>
      <c r="SHN183" s="201" t="b">
        <f>IF(OR(AND('Validation summary'!$B$2="2022-23",SHN182="In-period"),AND('Validation summary'!$B$2="2023-24",SHN182="In-period"),AND('Validation summary'!$B$2="2024-25",SHN182="In-period"),AND('Validation summary'!$B$2="2024-25",SHN182="End of period",SHN190="Revenue")),TRUE,FALSE)</f>
        <v>0</v>
      </c>
      <c r="SHO183" s="201" t="b">
        <f>IF(OR(AND('Validation summary'!$B$2="2022-23",SHO182="In-period"),AND('Validation summary'!$B$2="2023-24",SHO182="In-period"),AND('Validation summary'!$B$2="2024-25",SHO182="In-period"),AND('Validation summary'!$B$2="2024-25",SHO182="End of period",SHO190="Revenue")),TRUE,FALSE)</f>
        <v>0</v>
      </c>
      <c r="SHP183" s="201" t="b">
        <f>IF(OR(AND('Validation summary'!$B$2="2022-23",SHP182="In-period"),AND('Validation summary'!$B$2="2023-24",SHP182="In-period"),AND('Validation summary'!$B$2="2024-25",SHP182="In-period"),AND('Validation summary'!$B$2="2024-25",SHP182="End of period",SHP190="Revenue")),TRUE,FALSE)</f>
        <v>0</v>
      </c>
      <c r="SHQ183" s="201" t="b">
        <f>IF(OR(AND('Validation summary'!$B$2="2022-23",SHQ182="In-period"),AND('Validation summary'!$B$2="2023-24",SHQ182="In-period"),AND('Validation summary'!$B$2="2024-25",SHQ182="In-period"),AND('Validation summary'!$B$2="2024-25",SHQ182="End of period",SHQ190="Revenue")),TRUE,FALSE)</f>
        <v>0</v>
      </c>
      <c r="SHR183" s="201" t="b">
        <f>IF(OR(AND('Validation summary'!$B$2="2022-23",SHR182="In-period"),AND('Validation summary'!$B$2="2023-24",SHR182="In-period"),AND('Validation summary'!$B$2="2024-25",SHR182="In-period"),AND('Validation summary'!$B$2="2024-25",SHR182="End of period",SHR190="Revenue")),TRUE,FALSE)</f>
        <v>0</v>
      </c>
      <c r="SHS183" s="201" t="b">
        <f>IF(OR(AND('Validation summary'!$B$2="2022-23",SHS182="In-period"),AND('Validation summary'!$B$2="2023-24",SHS182="In-period"),AND('Validation summary'!$B$2="2024-25",SHS182="In-period"),AND('Validation summary'!$B$2="2024-25",SHS182="End of period",SHS190="Revenue")),TRUE,FALSE)</f>
        <v>0</v>
      </c>
      <c r="SHT183" s="201" t="b">
        <f>IF(OR(AND('Validation summary'!$B$2="2022-23",SHT182="In-period"),AND('Validation summary'!$B$2="2023-24",SHT182="In-period"),AND('Validation summary'!$B$2="2024-25",SHT182="In-period"),AND('Validation summary'!$B$2="2024-25",SHT182="End of period",SHT190="Revenue")),TRUE,FALSE)</f>
        <v>0</v>
      </c>
      <c r="SHU183" s="201" t="b">
        <f>IF(OR(AND('Validation summary'!$B$2="2022-23",SHU182="In-period"),AND('Validation summary'!$B$2="2023-24",SHU182="In-period"),AND('Validation summary'!$B$2="2024-25",SHU182="In-period"),AND('Validation summary'!$B$2="2024-25",SHU182="End of period",SHU190="Revenue")),TRUE,FALSE)</f>
        <v>0</v>
      </c>
      <c r="SHV183" s="201" t="b">
        <f>IF(OR(AND('Validation summary'!$B$2="2022-23",SHV182="In-period"),AND('Validation summary'!$B$2="2023-24",SHV182="In-period"),AND('Validation summary'!$B$2="2024-25",SHV182="In-period"),AND('Validation summary'!$B$2="2024-25",SHV182="End of period",SHV190="Revenue")),TRUE,FALSE)</f>
        <v>0</v>
      </c>
      <c r="SHW183" s="201" t="b">
        <f>IF(OR(AND('Validation summary'!$B$2="2022-23",SHW182="In-period"),AND('Validation summary'!$B$2="2023-24",SHW182="In-period"),AND('Validation summary'!$B$2="2024-25",SHW182="In-period"),AND('Validation summary'!$B$2="2024-25",SHW182="End of period",SHW190="Revenue")),TRUE,FALSE)</f>
        <v>0</v>
      </c>
      <c r="SHX183" s="201" t="b">
        <f>IF(OR(AND('Validation summary'!$B$2="2022-23",SHX182="In-period"),AND('Validation summary'!$B$2="2023-24",SHX182="In-period"),AND('Validation summary'!$B$2="2024-25",SHX182="In-period"),AND('Validation summary'!$B$2="2024-25",SHX182="End of period",SHX190="Revenue")),TRUE,FALSE)</f>
        <v>0</v>
      </c>
      <c r="SHY183" s="201" t="b">
        <f>IF(OR(AND('Validation summary'!$B$2="2022-23",SHY182="In-period"),AND('Validation summary'!$B$2="2023-24",SHY182="In-period"),AND('Validation summary'!$B$2="2024-25",SHY182="In-period"),AND('Validation summary'!$B$2="2024-25",SHY182="End of period",SHY190="Revenue")),TRUE,FALSE)</f>
        <v>0</v>
      </c>
      <c r="SHZ183" s="201" t="b">
        <f>IF(OR(AND('Validation summary'!$B$2="2022-23",SHZ182="In-period"),AND('Validation summary'!$B$2="2023-24",SHZ182="In-period"),AND('Validation summary'!$B$2="2024-25",SHZ182="In-period"),AND('Validation summary'!$B$2="2024-25",SHZ182="End of period",SHZ190="Revenue")),TRUE,FALSE)</f>
        <v>0</v>
      </c>
      <c r="SIA183" s="201" t="b">
        <f>IF(OR(AND('Validation summary'!$B$2="2022-23",SIA182="In-period"),AND('Validation summary'!$B$2="2023-24",SIA182="In-period"),AND('Validation summary'!$B$2="2024-25",SIA182="In-period"),AND('Validation summary'!$B$2="2024-25",SIA182="End of period",SIA190="Revenue")),TRUE,FALSE)</f>
        <v>0</v>
      </c>
      <c r="SIB183" s="201" t="b">
        <f>IF(OR(AND('Validation summary'!$B$2="2022-23",SIB182="In-period"),AND('Validation summary'!$B$2="2023-24",SIB182="In-period"),AND('Validation summary'!$B$2="2024-25",SIB182="In-period"),AND('Validation summary'!$B$2="2024-25",SIB182="End of period",SIB190="Revenue")),TRUE,FALSE)</f>
        <v>0</v>
      </c>
      <c r="SIC183" s="201" t="b">
        <f>IF(OR(AND('Validation summary'!$B$2="2022-23",SIC182="In-period"),AND('Validation summary'!$B$2="2023-24",SIC182="In-period"),AND('Validation summary'!$B$2="2024-25",SIC182="In-period"),AND('Validation summary'!$B$2="2024-25",SIC182="End of period",SIC190="Revenue")),TRUE,FALSE)</f>
        <v>0</v>
      </c>
      <c r="SID183" s="201" t="b">
        <f>IF(OR(AND('Validation summary'!$B$2="2022-23",SID182="In-period"),AND('Validation summary'!$B$2="2023-24",SID182="In-period"),AND('Validation summary'!$B$2="2024-25",SID182="In-period"),AND('Validation summary'!$B$2="2024-25",SID182="End of period",SID190="Revenue")),TRUE,FALSE)</f>
        <v>0</v>
      </c>
      <c r="SIE183" s="201" t="b">
        <f>IF(OR(AND('Validation summary'!$B$2="2022-23",SIE182="In-period"),AND('Validation summary'!$B$2="2023-24",SIE182="In-period"),AND('Validation summary'!$B$2="2024-25",SIE182="In-period"),AND('Validation summary'!$B$2="2024-25",SIE182="End of period",SIE190="Revenue")),TRUE,FALSE)</f>
        <v>0</v>
      </c>
      <c r="SIF183" s="201" t="b">
        <f>IF(OR(AND('Validation summary'!$B$2="2022-23",SIF182="In-period"),AND('Validation summary'!$B$2="2023-24",SIF182="In-period"),AND('Validation summary'!$B$2="2024-25",SIF182="In-period"),AND('Validation summary'!$B$2="2024-25",SIF182="End of period",SIF190="Revenue")),TRUE,FALSE)</f>
        <v>0</v>
      </c>
      <c r="SIG183" s="201" t="b">
        <f>IF(OR(AND('Validation summary'!$B$2="2022-23",SIG182="In-period"),AND('Validation summary'!$B$2="2023-24",SIG182="In-period"),AND('Validation summary'!$B$2="2024-25",SIG182="In-period"),AND('Validation summary'!$B$2="2024-25",SIG182="End of period",SIG190="Revenue")),TRUE,FALSE)</f>
        <v>0</v>
      </c>
      <c r="SIH183" s="201" t="b">
        <f>IF(OR(AND('Validation summary'!$B$2="2022-23",SIH182="In-period"),AND('Validation summary'!$B$2="2023-24",SIH182="In-period"),AND('Validation summary'!$B$2="2024-25",SIH182="In-period"),AND('Validation summary'!$B$2="2024-25",SIH182="End of period",SIH190="Revenue")),TRUE,FALSE)</f>
        <v>0</v>
      </c>
      <c r="SII183" s="201" t="b">
        <f>IF(OR(AND('Validation summary'!$B$2="2022-23",SII182="In-period"),AND('Validation summary'!$B$2="2023-24",SII182="In-period"),AND('Validation summary'!$B$2="2024-25",SII182="In-period"),AND('Validation summary'!$B$2="2024-25",SII182="End of period",SII190="Revenue")),TRUE,FALSE)</f>
        <v>0</v>
      </c>
      <c r="SIJ183" s="201" t="b">
        <f>IF(OR(AND('Validation summary'!$B$2="2022-23",SIJ182="In-period"),AND('Validation summary'!$B$2="2023-24",SIJ182="In-period"),AND('Validation summary'!$B$2="2024-25",SIJ182="In-period"),AND('Validation summary'!$B$2="2024-25",SIJ182="End of period",SIJ190="Revenue")),TRUE,FALSE)</f>
        <v>0</v>
      </c>
      <c r="SIK183" s="201" t="b">
        <f>IF(OR(AND('Validation summary'!$B$2="2022-23",SIK182="In-period"),AND('Validation summary'!$B$2="2023-24",SIK182="In-period"),AND('Validation summary'!$B$2="2024-25",SIK182="In-period"),AND('Validation summary'!$B$2="2024-25",SIK182="End of period",SIK190="Revenue")),TRUE,FALSE)</f>
        <v>0</v>
      </c>
      <c r="SIL183" s="201" t="b">
        <f>IF(OR(AND('Validation summary'!$B$2="2022-23",SIL182="In-period"),AND('Validation summary'!$B$2="2023-24",SIL182="In-period"),AND('Validation summary'!$B$2="2024-25",SIL182="In-period"),AND('Validation summary'!$B$2="2024-25",SIL182="End of period",SIL190="Revenue")),TRUE,FALSE)</f>
        <v>0</v>
      </c>
      <c r="SIM183" s="201" t="b">
        <f>IF(OR(AND('Validation summary'!$B$2="2022-23",SIM182="In-period"),AND('Validation summary'!$B$2="2023-24",SIM182="In-period"),AND('Validation summary'!$B$2="2024-25",SIM182="In-period"),AND('Validation summary'!$B$2="2024-25",SIM182="End of period",SIM190="Revenue")),TRUE,FALSE)</f>
        <v>0</v>
      </c>
      <c r="SIN183" s="201" t="b">
        <f>IF(OR(AND('Validation summary'!$B$2="2022-23",SIN182="In-period"),AND('Validation summary'!$B$2="2023-24",SIN182="In-period"),AND('Validation summary'!$B$2="2024-25",SIN182="In-period"),AND('Validation summary'!$B$2="2024-25",SIN182="End of period",SIN190="Revenue")),TRUE,FALSE)</f>
        <v>0</v>
      </c>
      <c r="SIO183" s="201" t="b">
        <f>IF(OR(AND('Validation summary'!$B$2="2022-23",SIO182="In-period"),AND('Validation summary'!$B$2="2023-24",SIO182="In-period"),AND('Validation summary'!$B$2="2024-25",SIO182="In-period"),AND('Validation summary'!$B$2="2024-25",SIO182="End of period",SIO190="Revenue")),TRUE,FALSE)</f>
        <v>0</v>
      </c>
      <c r="SIP183" s="201" t="b">
        <f>IF(OR(AND('Validation summary'!$B$2="2022-23",SIP182="In-period"),AND('Validation summary'!$B$2="2023-24",SIP182="In-period"),AND('Validation summary'!$B$2="2024-25",SIP182="In-period"),AND('Validation summary'!$B$2="2024-25",SIP182="End of period",SIP190="Revenue")),TRUE,FALSE)</f>
        <v>0</v>
      </c>
      <c r="SIQ183" s="201" t="b">
        <f>IF(OR(AND('Validation summary'!$B$2="2022-23",SIQ182="In-period"),AND('Validation summary'!$B$2="2023-24",SIQ182="In-period"),AND('Validation summary'!$B$2="2024-25",SIQ182="In-period"),AND('Validation summary'!$B$2="2024-25",SIQ182="End of period",SIQ190="Revenue")),TRUE,FALSE)</f>
        <v>0</v>
      </c>
      <c r="SIR183" s="201" t="b">
        <f>IF(OR(AND('Validation summary'!$B$2="2022-23",SIR182="In-period"),AND('Validation summary'!$B$2="2023-24",SIR182="In-period"),AND('Validation summary'!$B$2="2024-25",SIR182="In-period"),AND('Validation summary'!$B$2="2024-25",SIR182="End of period",SIR190="Revenue")),TRUE,FALSE)</f>
        <v>0</v>
      </c>
      <c r="SIS183" s="201" t="b">
        <f>IF(OR(AND('Validation summary'!$B$2="2022-23",SIS182="In-period"),AND('Validation summary'!$B$2="2023-24",SIS182="In-period"),AND('Validation summary'!$B$2="2024-25",SIS182="In-period"),AND('Validation summary'!$B$2="2024-25",SIS182="End of period",SIS190="Revenue")),TRUE,FALSE)</f>
        <v>0</v>
      </c>
      <c r="SIT183" s="201" t="b">
        <f>IF(OR(AND('Validation summary'!$B$2="2022-23",SIT182="In-period"),AND('Validation summary'!$B$2="2023-24",SIT182="In-period"),AND('Validation summary'!$B$2="2024-25",SIT182="In-period"),AND('Validation summary'!$B$2="2024-25",SIT182="End of period",SIT190="Revenue")),TRUE,FALSE)</f>
        <v>0</v>
      </c>
      <c r="SIU183" s="201" t="b">
        <f>IF(OR(AND('Validation summary'!$B$2="2022-23",SIU182="In-period"),AND('Validation summary'!$B$2="2023-24",SIU182="In-period"),AND('Validation summary'!$B$2="2024-25",SIU182="In-period"),AND('Validation summary'!$B$2="2024-25",SIU182="End of period",SIU190="Revenue")),TRUE,FALSE)</f>
        <v>0</v>
      </c>
      <c r="SIV183" s="201" t="b">
        <f>IF(OR(AND('Validation summary'!$B$2="2022-23",SIV182="In-period"),AND('Validation summary'!$B$2="2023-24",SIV182="In-period"),AND('Validation summary'!$B$2="2024-25",SIV182="In-period"),AND('Validation summary'!$B$2="2024-25",SIV182="End of period",SIV190="Revenue")),TRUE,FALSE)</f>
        <v>0</v>
      </c>
      <c r="SIW183" s="201" t="b">
        <f>IF(OR(AND('Validation summary'!$B$2="2022-23",SIW182="In-period"),AND('Validation summary'!$B$2="2023-24",SIW182="In-period"),AND('Validation summary'!$B$2="2024-25",SIW182="In-period"),AND('Validation summary'!$B$2="2024-25",SIW182="End of period",SIW190="Revenue")),TRUE,FALSE)</f>
        <v>0</v>
      </c>
      <c r="SIX183" s="201" t="b">
        <f>IF(OR(AND('Validation summary'!$B$2="2022-23",SIX182="In-period"),AND('Validation summary'!$B$2="2023-24",SIX182="In-period"),AND('Validation summary'!$B$2="2024-25",SIX182="In-period"),AND('Validation summary'!$B$2="2024-25",SIX182="End of period",SIX190="Revenue")),TRUE,FALSE)</f>
        <v>0</v>
      </c>
      <c r="SIY183" s="201" t="b">
        <f>IF(OR(AND('Validation summary'!$B$2="2022-23",SIY182="In-period"),AND('Validation summary'!$B$2="2023-24",SIY182="In-period"),AND('Validation summary'!$B$2="2024-25",SIY182="In-period"),AND('Validation summary'!$B$2="2024-25",SIY182="End of period",SIY190="Revenue")),TRUE,FALSE)</f>
        <v>0</v>
      </c>
      <c r="SIZ183" s="201" t="b">
        <f>IF(OR(AND('Validation summary'!$B$2="2022-23",SIZ182="In-period"),AND('Validation summary'!$B$2="2023-24",SIZ182="In-period"),AND('Validation summary'!$B$2="2024-25",SIZ182="In-period"),AND('Validation summary'!$B$2="2024-25",SIZ182="End of period",SIZ190="Revenue")),TRUE,FALSE)</f>
        <v>0</v>
      </c>
      <c r="SJA183" s="201" t="b">
        <f>IF(OR(AND('Validation summary'!$B$2="2022-23",SJA182="In-period"),AND('Validation summary'!$B$2="2023-24",SJA182="In-period"),AND('Validation summary'!$B$2="2024-25",SJA182="In-period"),AND('Validation summary'!$B$2="2024-25",SJA182="End of period",SJA190="Revenue")),TRUE,FALSE)</f>
        <v>0</v>
      </c>
      <c r="SJB183" s="201" t="b">
        <f>IF(OR(AND('Validation summary'!$B$2="2022-23",SJB182="In-period"),AND('Validation summary'!$B$2="2023-24",SJB182="In-period"),AND('Validation summary'!$B$2="2024-25",SJB182="In-period"),AND('Validation summary'!$B$2="2024-25",SJB182="End of period",SJB190="Revenue")),TRUE,FALSE)</f>
        <v>0</v>
      </c>
      <c r="SJC183" s="201" t="b">
        <f>IF(OR(AND('Validation summary'!$B$2="2022-23",SJC182="In-period"),AND('Validation summary'!$B$2="2023-24",SJC182="In-period"),AND('Validation summary'!$B$2="2024-25",SJC182="In-period"),AND('Validation summary'!$B$2="2024-25",SJC182="End of period",SJC190="Revenue")),TRUE,FALSE)</f>
        <v>0</v>
      </c>
      <c r="SJD183" s="201" t="b">
        <f>IF(OR(AND('Validation summary'!$B$2="2022-23",SJD182="In-period"),AND('Validation summary'!$B$2="2023-24",SJD182="In-period"),AND('Validation summary'!$B$2="2024-25",SJD182="In-period"),AND('Validation summary'!$B$2="2024-25",SJD182="End of period",SJD190="Revenue")),TRUE,FALSE)</f>
        <v>0</v>
      </c>
      <c r="SJE183" s="201" t="b">
        <f>IF(OR(AND('Validation summary'!$B$2="2022-23",SJE182="In-period"),AND('Validation summary'!$B$2="2023-24",SJE182="In-period"),AND('Validation summary'!$B$2="2024-25",SJE182="In-period"),AND('Validation summary'!$B$2="2024-25",SJE182="End of period",SJE190="Revenue")),TRUE,FALSE)</f>
        <v>0</v>
      </c>
      <c r="SJF183" s="201" t="b">
        <f>IF(OR(AND('Validation summary'!$B$2="2022-23",SJF182="In-period"),AND('Validation summary'!$B$2="2023-24",SJF182="In-period"),AND('Validation summary'!$B$2="2024-25",SJF182="In-period"),AND('Validation summary'!$B$2="2024-25",SJF182="End of period",SJF190="Revenue")),TRUE,FALSE)</f>
        <v>0</v>
      </c>
      <c r="SJG183" s="201" t="b">
        <f>IF(OR(AND('Validation summary'!$B$2="2022-23",SJG182="In-period"),AND('Validation summary'!$B$2="2023-24",SJG182="In-period"),AND('Validation summary'!$B$2="2024-25",SJG182="In-period"),AND('Validation summary'!$B$2="2024-25",SJG182="End of period",SJG190="Revenue")),TRUE,FALSE)</f>
        <v>0</v>
      </c>
      <c r="SJH183" s="201" t="b">
        <f>IF(OR(AND('Validation summary'!$B$2="2022-23",SJH182="In-period"),AND('Validation summary'!$B$2="2023-24",SJH182="In-period"),AND('Validation summary'!$B$2="2024-25",SJH182="In-period"),AND('Validation summary'!$B$2="2024-25",SJH182="End of period",SJH190="Revenue")),TRUE,FALSE)</f>
        <v>0</v>
      </c>
      <c r="SJI183" s="201" t="b">
        <f>IF(OR(AND('Validation summary'!$B$2="2022-23",SJI182="In-period"),AND('Validation summary'!$B$2="2023-24",SJI182="In-period"),AND('Validation summary'!$B$2="2024-25",SJI182="In-period"),AND('Validation summary'!$B$2="2024-25",SJI182="End of period",SJI190="Revenue")),TRUE,FALSE)</f>
        <v>0</v>
      </c>
      <c r="SJJ183" s="201" t="b">
        <f>IF(OR(AND('Validation summary'!$B$2="2022-23",SJJ182="In-period"),AND('Validation summary'!$B$2="2023-24",SJJ182="In-period"),AND('Validation summary'!$B$2="2024-25",SJJ182="In-period"),AND('Validation summary'!$B$2="2024-25",SJJ182="End of period",SJJ190="Revenue")),TRUE,FALSE)</f>
        <v>0</v>
      </c>
      <c r="SJK183" s="201" t="b">
        <f>IF(OR(AND('Validation summary'!$B$2="2022-23",SJK182="In-period"),AND('Validation summary'!$B$2="2023-24",SJK182="In-period"),AND('Validation summary'!$B$2="2024-25",SJK182="In-period"),AND('Validation summary'!$B$2="2024-25",SJK182="End of period",SJK190="Revenue")),TRUE,FALSE)</f>
        <v>0</v>
      </c>
      <c r="SJL183" s="201" t="b">
        <f>IF(OR(AND('Validation summary'!$B$2="2022-23",SJL182="In-period"),AND('Validation summary'!$B$2="2023-24",SJL182="In-period"),AND('Validation summary'!$B$2="2024-25",SJL182="In-period"),AND('Validation summary'!$B$2="2024-25",SJL182="End of period",SJL190="Revenue")),TRUE,FALSE)</f>
        <v>0</v>
      </c>
      <c r="SJM183" s="201" t="b">
        <f>IF(OR(AND('Validation summary'!$B$2="2022-23",SJM182="In-period"),AND('Validation summary'!$B$2="2023-24",SJM182="In-period"),AND('Validation summary'!$B$2="2024-25",SJM182="In-period"),AND('Validation summary'!$B$2="2024-25",SJM182="End of period",SJM190="Revenue")),TRUE,FALSE)</f>
        <v>0</v>
      </c>
      <c r="SJN183" s="201" t="b">
        <f>IF(OR(AND('Validation summary'!$B$2="2022-23",SJN182="In-period"),AND('Validation summary'!$B$2="2023-24",SJN182="In-period"),AND('Validation summary'!$B$2="2024-25",SJN182="In-period"),AND('Validation summary'!$B$2="2024-25",SJN182="End of period",SJN190="Revenue")),TRUE,FALSE)</f>
        <v>0</v>
      </c>
      <c r="SJO183" s="201" t="b">
        <f>IF(OR(AND('Validation summary'!$B$2="2022-23",SJO182="In-period"),AND('Validation summary'!$B$2="2023-24",SJO182="In-period"),AND('Validation summary'!$B$2="2024-25",SJO182="In-period"),AND('Validation summary'!$B$2="2024-25",SJO182="End of period",SJO190="Revenue")),TRUE,FALSE)</f>
        <v>0</v>
      </c>
      <c r="SJP183" s="201" t="b">
        <f>IF(OR(AND('Validation summary'!$B$2="2022-23",SJP182="In-period"),AND('Validation summary'!$B$2="2023-24",SJP182="In-period"),AND('Validation summary'!$B$2="2024-25",SJP182="In-period"),AND('Validation summary'!$B$2="2024-25",SJP182="End of period",SJP190="Revenue")),TRUE,FALSE)</f>
        <v>0</v>
      </c>
      <c r="SJQ183" s="201" t="b">
        <f>IF(OR(AND('Validation summary'!$B$2="2022-23",SJQ182="In-period"),AND('Validation summary'!$B$2="2023-24",SJQ182="In-period"),AND('Validation summary'!$B$2="2024-25",SJQ182="In-period"),AND('Validation summary'!$B$2="2024-25",SJQ182="End of period",SJQ190="Revenue")),TRUE,FALSE)</f>
        <v>0</v>
      </c>
      <c r="SJR183" s="201" t="b">
        <f>IF(OR(AND('Validation summary'!$B$2="2022-23",SJR182="In-period"),AND('Validation summary'!$B$2="2023-24",SJR182="In-period"),AND('Validation summary'!$B$2="2024-25",SJR182="In-period"),AND('Validation summary'!$B$2="2024-25",SJR182="End of period",SJR190="Revenue")),TRUE,FALSE)</f>
        <v>0</v>
      </c>
      <c r="SJS183" s="201" t="b">
        <f>IF(OR(AND('Validation summary'!$B$2="2022-23",SJS182="In-period"),AND('Validation summary'!$B$2="2023-24",SJS182="In-period"),AND('Validation summary'!$B$2="2024-25",SJS182="In-period"),AND('Validation summary'!$B$2="2024-25",SJS182="End of period",SJS190="Revenue")),TRUE,FALSE)</f>
        <v>0</v>
      </c>
      <c r="SJT183" s="201" t="b">
        <f>IF(OR(AND('Validation summary'!$B$2="2022-23",SJT182="In-period"),AND('Validation summary'!$B$2="2023-24",SJT182="In-period"),AND('Validation summary'!$B$2="2024-25",SJT182="In-period"),AND('Validation summary'!$B$2="2024-25",SJT182="End of period",SJT190="Revenue")),TRUE,FALSE)</f>
        <v>0</v>
      </c>
      <c r="SJU183" s="201" t="b">
        <f>IF(OR(AND('Validation summary'!$B$2="2022-23",SJU182="In-period"),AND('Validation summary'!$B$2="2023-24",SJU182="In-period"),AND('Validation summary'!$B$2="2024-25",SJU182="In-period"),AND('Validation summary'!$B$2="2024-25",SJU182="End of period",SJU190="Revenue")),TRUE,FALSE)</f>
        <v>0</v>
      </c>
      <c r="SJV183" s="201" t="b">
        <f>IF(OR(AND('Validation summary'!$B$2="2022-23",SJV182="In-period"),AND('Validation summary'!$B$2="2023-24",SJV182="In-period"),AND('Validation summary'!$B$2="2024-25",SJV182="In-period"),AND('Validation summary'!$B$2="2024-25",SJV182="End of period",SJV190="Revenue")),TRUE,FALSE)</f>
        <v>0</v>
      </c>
      <c r="SJW183" s="201" t="b">
        <f>IF(OR(AND('Validation summary'!$B$2="2022-23",SJW182="In-period"),AND('Validation summary'!$B$2="2023-24",SJW182="In-period"),AND('Validation summary'!$B$2="2024-25",SJW182="In-period"),AND('Validation summary'!$B$2="2024-25",SJW182="End of period",SJW190="Revenue")),TRUE,FALSE)</f>
        <v>0</v>
      </c>
      <c r="SJX183" s="201" t="b">
        <f>IF(OR(AND('Validation summary'!$B$2="2022-23",SJX182="In-period"),AND('Validation summary'!$B$2="2023-24",SJX182="In-period"),AND('Validation summary'!$B$2="2024-25",SJX182="In-period"),AND('Validation summary'!$B$2="2024-25",SJX182="End of period",SJX190="Revenue")),TRUE,FALSE)</f>
        <v>0</v>
      </c>
      <c r="SJY183" s="201" t="b">
        <f>IF(OR(AND('Validation summary'!$B$2="2022-23",SJY182="In-period"),AND('Validation summary'!$B$2="2023-24",SJY182="In-period"),AND('Validation summary'!$B$2="2024-25",SJY182="In-period"),AND('Validation summary'!$B$2="2024-25",SJY182="End of period",SJY190="Revenue")),TRUE,FALSE)</f>
        <v>0</v>
      </c>
      <c r="SJZ183" s="201" t="b">
        <f>IF(OR(AND('Validation summary'!$B$2="2022-23",SJZ182="In-period"),AND('Validation summary'!$B$2="2023-24",SJZ182="In-period"),AND('Validation summary'!$B$2="2024-25",SJZ182="In-period"),AND('Validation summary'!$B$2="2024-25",SJZ182="End of period",SJZ190="Revenue")),TRUE,FALSE)</f>
        <v>0</v>
      </c>
      <c r="SKA183" s="201" t="b">
        <f>IF(OR(AND('Validation summary'!$B$2="2022-23",SKA182="In-period"),AND('Validation summary'!$B$2="2023-24",SKA182="In-period"),AND('Validation summary'!$B$2="2024-25",SKA182="In-period"),AND('Validation summary'!$B$2="2024-25",SKA182="End of period",SKA190="Revenue")),TRUE,FALSE)</f>
        <v>0</v>
      </c>
      <c r="SKB183" s="201" t="b">
        <f>IF(OR(AND('Validation summary'!$B$2="2022-23",SKB182="In-period"),AND('Validation summary'!$B$2="2023-24",SKB182="In-period"),AND('Validation summary'!$B$2="2024-25",SKB182="In-period"),AND('Validation summary'!$B$2="2024-25",SKB182="End of period",SKB190="Revenue")),TRUE,FALSE)</f>
        <v>0</v>
      </c>
      <c r="SKC183" s="201" t="b">
        <f>IF(OR(AND('Validation summary'!$B$2="2022-23",SKC182="In-period"),AND('Validation summary'!$B$2="2023-24",SKC182="In-period"),AND('Validation summary'!$B$2="2024-25",SKC182="In-period"),AND('Validation summary'!$B$2="2024-25",SKC182="End of period",SKC190="Revenue")),TRUE,FALSE)</f>
        <v>0</v>
      </c>
      <c r="SKD183" s="201" t="b">
        <f>IF(OR(AND('Validation summary'!$B$2="2022-23",SKD182="In-period"),AND('Validation summary'!$B$2="2023-24",SKD182="In-period"),AND('Validation summary'!$B$2="2024-25",SKD182="In-period"),AND('Validation summary'!$B$2="2024-25",SKD182="End of period",SKD190="Revenue")),TRUE,FALSE)</f>
        <v>0</v>
      </c>
      <c r="SKE183" s="201" t="b">
        <f>IF(OR(AND('Validation summary'!$B$2="2022-23",SKE182="In-period"),AND('Validation summary'!$B$2="2023-24",SKE182="In-period"),AND('Validation summary'!$B$2="2024-25",SKE182="In-period"),AND('Validation summary'!$B$2="2024-25",SKE182="End of period",SKE190="Revenue")),TRUE,FALSE)</f>
        <v>0</v>
      </c>
      <c r="SKF183" s="201" t="b">
        <f>IF(OR(AND('Validation summary'!$B$2="2022-23",SKF182="In-period"),AND('Validation summary'!$B$2="2023-24",SKF182="In-period"),AND('Validation summary'!$B$2="2024-25",SKF182="In-period"),AND('Validation summary'!$B$2="2024-25",SKF182="End of period",SKF190="Revenue")),TRUE,FALSE)</f>
        <v>0</v>
      </c>
      <c r="SKG183" s="201" t="b">
        <f>IF(OR(AND('Validation summary'!$B$2="2022-23",SKG182="In-period"),AND('Validation summary'!$B$2="2023-24",SKG182="In-period"),AND('Validation summary'!$B$2="2024-25",SKG182="In-period"),AND('Validation summary'!$B$2="2024-25",SKG182="End of period",SKG190="Revenue")),TRUE,FALSE)</f>
        <v>0</v>
      </c>
      <c r="SKH183" s="201" t="b">
        <f>IF(OR(AND('Validation summary'!$B$2="2022-23",SKH182="In-period"),AND('Validation summary'!$B$2="2023-24",SKH182="In-period"),AND('Validation summary'!$B$2="2024-25",SKH182="In-period"),AND('Validation summary'!$B$2="2024-25",SKH182="End of period",SKH190="Revenue")),TRUE,FALSE)</f>
        <v>0</v>
      </c>
      <c r="SKI183" s="201" t="b">
        <f>IF(OR(AND('Validation summary'!$B$2="2022-23",SKI182="In-period"),AND('Validation summary'!$B$2="2023-24",SKI182="In-period"),AND('Validation summary'!$B$2="2024-25",SKI182="In-period"),AND('Validation summary'!$B$2="2024-25",SKI182="End of period",SKI190="Revenue")),TRUE,FALSE)</f>
        <v>0</v>
      </c>
      <c r="SKJ183" s="201" t="b">
        <f>IF(OR(AND('Validation summary'!$B$2="2022-23",SKJ182="In-period"),AND('Validation summary'!$B$2="2023-24",SKJ182="In-period"),AND('Validation summary'!$B$2="2024-25",SKJ182="In-period"),AND('Validation summary'!$B$2="2024-25",SKJ182="End of period",SKJ190="Revenue")),TRUE,FALSE)</f>
        <v>0</v>
      </c>
      <c r="SKK183" s="201" t="b">
        <f>IF(OR(AND('Validation summary'!$B$2="2022-23",SKK182="In-period"),AND('Validation summary'!$B$2="2023-24",SKK182="In-period"),AND('Validation summary'!$B$2="2024-25",SKK182="In-period"),AND('Validation summary'!$B$2="2024-25",SKK182="End of period",SKK190="Revenue")),TRUE,FALSE)</f>
        <v>0</v>
      </c>
      <c r="SKL183" s="201" t="b">
        <f>IF(OR(AND('Validation summary'!$B$2="2022-23",SKL182="In-period"),AND('Validation summary'!$B$2="2023-24",SKL182="In-period"),AND('Validation summary'!$B$2="2024-25",SKL182="In-period"),AND('Validation summary'!$B$2="2024-25",SKL182="End of period",SKL190="Revenue")),TRUE,FALSE)</f>
        <v>0</v>
      </c>
      <c r="SKM183" s="201" t="b">
        <f>IF(OR(AND('Validation summary'!$B$2="2022-23",SKM182="In-period"),AND('Validation summary'!$B$2="2023-24",SKM182="In-period"),AND('Validation summary'!$B$2="2024-25",SKM182="In-period"),AND('Validation summary'!$B$2="2024-25",SKM182="End of period",SKM190="Revenue")),TRUE,FALSE)</f>
        <v>0</v>
      </c>
      <c r="SKN183" s="201" t="b">
        <f>IF(OR(AND('Validation summary'!$B$2="2022-23",SKN182="In-period"),AND('Validation summary'!$B$2="2023-24",SKN182="In-period"),AND('Validation summary'!$B$2="2024-25",SKN182="In-period"),AND('Validation summary'!$B$2="2024-25",SKN182="End of period",SKN190="Revenue")),TRUE,FALSE)</f>
        <v>0</v>
      </c>
      <c r="SKO183" s="201" t="b">
        <f>IF(OR(AND('Validation summary'!$B$2="2022-23",SKO182="In-period"),AND('Validation summary'!$B$2="2023-24",SKO182="In-period"),AND('Validation summary'!$B$2="2024-25",SKO182="In-period"),AND('Validation summary'!$B$2="2024-25",SKO182="End of period",SKO190="Revenue")),TRUE,FALSE)</f>
        <v>0</v>
      </c>
      <c r="SKP183" s="201" t="b">
        <f>IF(OR(AND('Validation summary'!$B$2="2022-23",SKP182="In-period"),AND('Validation summary'!$B$2="2023-24",SKP182="In-period"),AND('Validation summary'!$B$2="2024-25",SKP182="In-period"),AND('Validation summary'!$B$2="2024-25",SKP182="End of period",SKP190="Revenue")),TRUE,FALSE)</f>
        <v>0</v>
      </c>
      <c r="SKQ183" s="201" t="b">
        <f>IF(OR(AND('Validation summary'!$B$2="2022-23",SKQ182="In-period"),AND('Validation summary'!$B$2="2023-24",SKQ182="In-period"),AND('Validation summary'!$B$2="2024-25",SKQ182="In-period"),AND('Validation summary'!$B$2="2024-25",SKQ182="End of period",SKQ190="Revenue")),TRUE,FALSE)</f>
        <v>0</v>
      </c>
      <c r="SKR183" s="201" t="b">
        <f>IF(OR(AND('Validation summary'!$B$2="2022-23",SKR182="In-period"),AND('Validation summary'!$B$2="2023-24",SKR182="In-period"),AND('Validation summary'!$B$2="2024-25",SKR182="In-period"),AND('Validation summary'!$B$2="2024-25",SKR182="End of period",SKR190="Revenue")),TRUE,FALSE)</f>
        <v>0</v>
      </c>
      <c r="SKS183" s="201" t="b">
        <f>IF(OR(AND('Validation summary'!$B$2="2022-23",SKS182="In-period"),AND('Validation summary'!$B$2="2023-24",SKS182="In-period"),AND('Validation summary'!$B$2="2024-25",SKS182="In-period"),AND('Validation summary'!$B$2="2024-25",SKS182="End of period",SKS190="Revenue")),TRUE,FALSE)</f>
        <v>0</v>
      </c>
      <c r="SKT183" s="201" t="b">
        <f>IF(OR(AND('Validation summary'!$B$2="2022-23",SKT182="In-period"),AND('Validation summary'!$B$2="2023-24",SKT182="In-period"),AND('Validation summary'!$B$2="2024-25",SKT182="In-period"),AND('Validation summary'!$B$2="2024-25",SKT182="End of period",SKT190="Revenue")),TRUE,FALSE)</f>
        <v>0</v>
      </c>
      <c r="SKU183" s="201" t="b">
        <f>IF(OR(AND('Validation summary'!$B$2="2022-23",SKU182="In-period"),AND('Validation summary'!$B$2="2023-24",SKU182="In-period"),AND('Validation summary'!$B$2="2024-25",SKU182="In-period"),AND('Validation summary'!$B$2="2024-25",SKU182="End of period",SKU190="Revenue")),TRUE,FALSE)</f>
        <v>0</v>
      </c>
      <c r="SKV183" s="201" t="b">
        <f>IF(OR(AND('Validation summary'!$B$2="2022-23",SKV182="In-period"),AND('Validation summary'!$B$2="2023-24",SKV182="In-period"),AND('Validation summary'!$B$2="2024-25",SKV182="In-period"),AND('Validation summary'!$B$2="2024-25",SKV182="End of period",SKV190="Revenue")),TRUE,FALSE)</f>
        <v>0</v>
      </c>
      <c r="SKW183" s="201" t="b">
        <f>IF(OR(AND('Validation summary'!$B$2="2022-23",SKW182="In-period"),AND('Validation summary'!$B$2="2023-24",SKW182="In-period"),AND('Validation summary'!$B$2="2024-25",SKW182="In-period"),AND('Validation summary'!$B$2="2024-25",SKW182="End of period",SKW190="Revenue")),TRUE,FALSE)</f>
        <v>0</v>
      </c>
      <c r="SKX183" s="201" t="b">
        <f>IF(OR(AND('Validation summary'!$B$2="2022-23",SKX182="In-period"),AND('Validation summary'!$B$2="2023-24",SKX182="In-period"),AND('Validation summary'!$B$2="2024-25",SKX182="In-period"),AND('Validation summary'!$B$2="2024-25",SKX182="End of period",SKX190="Revenue")),TRUE,FALSE)</f>
        <v>0</v>
      </c>
      <c r="SKY183" s="201" t="b">
        <f>IF(OR(AND('Validation summary'!$B$2="2022-23",SKY182="In-period"),AND('Validation summary'!$B$2="2023-24",SKY182="In-period"),AND('Validation summary'!$B$2="2024-25",SKY182="In-period"),AND('Validation summary'!$B$2="2024-25",SKY182="End of period",SKY190="Revenue")),TRUE,FALSE)</f>
        <v>0</v>
      </c>
      <c r="SKZ183" s="201" t="b">
        <f>IF(OR(AND('Validation summary'!$B$2="2022-23",SKZ182="In-period"),AND('Validation summary'!$B$2="2023-24",SKZ182="In-period"),AND('Validation summary'!$B$2="2024-25",SKZ182="In-period"),AND('Validation summary'!$B$2="2024-25",SKZ182="End of period",SKZ190="Revenue")),TRUE,FALSE)</f>
        <v>0</v>
      </c>
      <c r="SLA183" s="201" t="b">
        <f>IF(OR(AND('Validation summary'!$B$2="2022-23",SLA182="In-period"),AND('Validation summary'!$B$2="2023-24",SLA182="In-period"),AND('Validation summary'!$B$2="2024-25",SLA182="In-period"),AND('Validation summary'!$B$2="2024-25",SLA182="End of period",SLA190="Revenue")),TRUE,FALSE)</f>
        <v>0</v>
      </c>
      <c r="SLB183" s="201" t="b">
        <f>IF(OR(AND('Validation summary'!$B$2="2022-23",SLB182="In-period"),AND('Validation summary'!$B$2="2023-24",SLB182="In-period"),AND('Validation summary'!$B$2="2024-25",SLB182="In-period"),AND('Validation summary'!$B$2="2024-25",SLB182="End of period",SLB190="Revenue")),TRUE,FALSE)</f>
        <v>0</v>
      </c>
      <c r="SLC183" s="201" t="b">
        <f>IF(OR(AND('Validation summary'!$B$2="2022-23",SLC182="In-period"),AND('Validation summary'!$B$2="2023-24",SLC182="In-period"),AND('Validation summary'!$B$2="2024-25",SLC182="In-period"),AND('Validation summary'!$B$2="2024-25",SLC182="End of period",SLC190="Revenue")),TRUE,FALSE)</f>
        <v>0</v>
      </c>
      <c r="SLD183" s="201" t="b">
        <f>IF(OR(AND('Validation summary'!$B$2="2022-23",SLD182="In-period"),AND('Validation summary'!$B$2="2023-24",SLD182="In-period"),AND('Validation summary'!$B$2="2024-25",SLD182="In-period"),AND('Validation summary'!$B$2="2024-25",SLD182="End of period",SLD190="Revenue")),TRUE,FALSE)</f>
        <v>0</v>
      </c>
      <c r="SLE183" s="201" t="b">
        <f>IF(OR(AND('Validation summary'!$B$2="2022-23",SLE182="In-period"),AND('Validation summary'!$B$2="2023-24",SLE182="In-period"),AND('Validation summary'!$B$2="2024-25",SLE182="In-period"),AND('Validation summary'!$B$2="2024-25",SLE182="End of period",SLE190="Revenue")),TRUE,FALSE)</f>
        <v>0</v>
      </c>
      <c r="SLF183" s="201" t="b">
        <f>IF(OR(AND('Validation summary'!$B$2="2022-23",SLF182="In-period"),AND('Validation summary'!$B$2="2023-24",SLF182="In-period"),AND('Validation summary'!$B$2="2024-25",SLF182="In-period"),AND('Validation summary'!$B$2="2024-25",SLF182="End of period",SLF190="Revenue")),TRUE,FALSE)</f>
        <v>0</v>
      </c>
      <c r="SLG183" s="201" t="b">
        <f>IF(OR(AND('Validation summary'!$B$2="2022-23",SLG182="In-period"),AND('Validation summary'!$B$2="2023-24",SLG182="In-period"),AND('Validation summary'!$B$2="2024-25",SLG182="In-period"),AND('Validation summary'!$B$2="2024-25",SLG182="End of period",SLG190="Revenue")),TRUE,FALSE)</f>
        <v>0</v>
      </c>
      <c r="SLH183" s="201" t="b">
        <f>IF(OR(AND('Validation summary'!$B$2="2022-23",SLH182="In-period"),AND('Validation summary'!$B$2="2023-24",SLH182="In-period"),AND('Validation summary'!$B$2="2024-25",SLH182="In-period"),AND('Validation summary'!$B$2="2024-25",SLH182="End of period",SLH190="Revenue")),TRUE,FALSE)</f>
        <v>0</v>
      </c>
      <c r="SLI183" s="201" t="b">
        <f>IF(OR(AND('Validation summary'!$B$2="2022-23",SLI182="In-period"),AND('Validation summary'!$B$2="2023-24",SLI182="In-period"),AND('Validation summary'!$B$2="2024-25",SLI182="In-period"),AND('Validation summary'!$B$2="2024-25",SLI182="End of period",SLI190="Revenue")),TRUE,FALSE)</f>
        <v>0</v>
      </c>
      <c r="SLJ183" s="201" t="b">
        <f>IF(OR(AND('Validation summary'!$B$2="2022-23",SLJ182="In-period"),AND('Validation summary'!$B$2="2023-24",SLJ182="In-period"),AND('Validation summary'!$B$2="2024-25",SLJ182="In-period"),AND('Validation summary'!$B$2="2024-25",SLJ182="End of period",SLJ190="Revenue")),TRUE,FALSE)</f>
        <v>0</v>
      </c>
      <c r="SLK183" s="201" t="b">
        <f>IF(OR(AND('Validation summary'!$B$2="2022-23",SLK182="In-period"),AND('Validation summary'!$B$2="2023-24",SLK182="In-period"),AND('Validation summary'!$B$2="2024-25",SLK182="In-period"),AND('Validation summary'!$B$2="2024-25",SLK182="End of period",SLK190="Revenue")),TRUE,FALSE)</f>
        <v>0</v>
      </c>
      <c r="SLL183" s="201" t="b">
        <f>IF(OR(AND('Validation summary'!$B$2="2022-23",SLL182="In-period"),AND('Validation summary'!$B$2="2023-24",SLL182="In-period"),AND('Validation summary'!$B$2="2024-25",SLL182="In-period"),AND('Validation summary'!$B$2="2024-25",SLL182="End of period",SLL190="Revenue")),TRUE,FALSE)</f>
        <v>0</v>
      </c>
      <c r="SLM183" s="201" t="b">
        <f>IF(OR(AND('Validation summary'!$B$2="2022-23",SLM182="In-period"),AND('Validation summary'!$B$2="2023-24",SLM182="In-period"),AND('Validation summary'!$B$2="2024-25",SLM182="In-period"),AND('Validation summary'!$B$2="2024-25",SLM182="End of period",SLM190="Revenue")),TRUE,FALSE)</f>
        <v>0</v>
      </c>
      <c r="SLN183" s="201" t="b">
        <f>IF(OR(AND('Validation summary'!$B$2="2022-23",SLN182="In-period"),AND('Validation summary'!$B$2="2023-24",SLN182="In-period"),AND('Validation summary'!$B$2="2024-25",SLN182="In-period"),AND('Validation summary'!$B$2="2024-25",SLN182="End of period",SLN190="Revenue")),TRUE,FALSE)</f>
        <v>0</v>
      </c>
      <c r="SLO183" s="201" t="b">
        <f>IF(OR(AND('Validation summary'!$B$2="2022-23",SLO182="In-period"),AND('Validation summary'!$B$2="2023-24",SLO182="In-period"),AND('Validation summary'!$B$2="2024-25",SLO182="In-period"),AND('Validation summary'!$B$2="2024-25",SLO182="End of period",SLO190="Revenue")),TRUE,FALSE)</f>
        <v>0</v>
      </c>
      <c r="SLP183" s="201" t="b">
        <f>IF(OR(AND('Validation summary'!$B$2="2022-23",SLP182="In-period"),AND('Validation summary'!$B$2="2023-24",SLP182="In-period"),AND('Validation summary'!$B$2="2024-25",SLP182="In-period"),AND('Validation summary'!$B$2="2024-25",SLP182="End of period",SLP190="Revenue")),TRUE,FALSE)</f>
        <v>0</v>
      </c>
      <c r="SLQ183" s="201" t="b">
        <f>IF(OR(AND('Validation summary'!$B$2="2022-23",SLQ182="In-period"),AND('Validation summary'!$B$2="2023-24",SLQ182="In-period"),AND('Validation summary'!$B$2="2024-25",SLQ182="In-period"),AND('Validation summary'!$B$2="2024-25",SLQ182="End of period",SLQ190="Revenue")),TRUE,FALSE)</f>
        <v>0</v>
      </c>
      <c r="SLR183" s="201" t="b">
        <f>IF(OR(AND('Validation summary'!$B$2="2022-23",SLR182="In-period"),AND('Validation summary'!$B$2="2023-24",SLR182="In-period"),AND('Validation summary'!$B$2="2024-25",SLR182="In-period"),AND('Validation summary'!$B$2="2024-25",SLR182="End of period",SLR190="Revenue")),TRUE,FALSE)</f>
        <v>0</v>
      </c>
      <c r="SLS183" s="201" t="b">
        <f>IF(OR(AND('Validation summary'!$B$2="2022-23",SLS182="In-period"),AND('Validation summary'!$B$2="2023-24",SLS182="In-period"),AND('Validation summary'!$B$2="2024-25",SLS182="In-period"),AND('Validation summary'!$B$2="2024-25",SLS182="End of period",SLS190="Revenue")),TRUE,FALSE)</f>
        <v>0</v>
      </c>
      <c r="SLT183" s="201" t="b">
        <f>IF(OR(AND('Validation summary'!$B$2="2022-23",SLT182="In-period"),AND('Validation summary'!$B$2="2023-24",SLT182="In-period"),AND('Validation summary'!$B$2="2024-25",SLT182="In-period"),AND('Validation summary'!$B$2="2024-25",SLT182="End of period",SLT190="Revenue")),TRUE,FALSE)</f>
        <v>0</v>
      </c>
      <c r="SLU183" s="201" t="b">
        <f>IF(OR(AND('Validation summary'!$B$2="2022-23",SLU182="In-period"),AND('Validation summary'!$B$2="2023-24",SLU182="In-period"),AND('Validation summary'!$B$2="2024-25",SLU182="In-period"),AND('Validation summary'!$B$2="2024-25",SLU182="End of period",SLU190="Revenue")),TRUE,FALSE)</f>
        <v>0</v>
      </c>
      <c r="SLV183" s="201" t="b">
        <f>IF(OR(AND('Validation summary'!$B$2="2022-23",SLV182="In-period"),AND('Validation summary'!$B$2="2023-24",SLV182="In-period"),AND('Validation summary'!$B$2="2024-25",SLV182="In-period"),AND('Validation summary'!$B$2="2024-25",SLV182="End of period",SLV190="Revenue")),TRUE,FALSE)</f>
        <v>0</v>
      </c>
      <c r="SLW183" s="201" t="b">
        <f>IF(OR(AND('Validation summary'!$B$2="2022-23",SLW182="In-period"),AND('Validation summary'!$B$2="2023-24",SLW182="In-period"),AND('Validation summary'!$B$2="2024-25",SLW182="In-period"),AND('Validation summary'!$B$2="2024-25",SLW182="End of period",SLW190="Revenue")),TRUE,FALSE)</f>
        <v>0</v>
      </c>
      <c r="SLX183" s="201" t="b">
        <f>IF(OR(AND('Validation summary'!$B$2="2022-23",SLX182="In-period"),AND('Validation summary'!$B$2="2023-24",SLX182="In-period"),AND('Validation summary'!$B$2="2024-25",SLX182="In-period"),AND('Validation summary'!$B$2="2024-25",SLX182="End of period",SLX190="Revenue")),TRUE,FALSE)</f>
        <v>0</v>
      </c>
      <c r="SLY183" s="201" t="b">
        <f>IF(OR(AND('Validation summary'!$B$2="2022-23",SLY182="In-period"),AND('Validation summary'!$B$2="2023-24",SLY182="In-period"),AND('Validation summary'!$B$2="2024-25",SLY182="In-period"),AND('Validation summary'!$B$2="2024-25",SLY182="End of period",SLY190="Revenue")),TRUE,FALSE)</f>
        <v>0</v>
      </c>
      <c r="SLZ183" s="201" t="b">
        <f>IF(OR(AND('Validation summary'!$B$2="2022-23",SLZ182="In-period"),AND('Validation summary'!$B$2="2023-24",SLZ182="In-period"),AND('Validation summary'!$B$2="2024-25",SLZ182="In-period"),AND('Validation summary'!$B$2="2024-25",SLZ182="End of period",SLZ190="Revenue")),TRUE,FALSE)</f>
        <v>0</v>
      </c>
      <c r="SMA183" s="201" t="b">
        <f>IF(OR(AND('Validation summary'!$B$2="2022-23",SMA182="In-period"),AND('Validation summary'!$B$2="2023-24",SMA182="In-period"),AND('Validation summary'!$B$2="2024-25",SMA182="In-period"),AND('Validation summary'!$B$2="2024-25",SMA182="End of period",SMA190="Revenue")),TRUE,FALSE)</f>
        <v>0</v>
      </c>
      <c r="SMB183" s="201" t="b">
        <f>IF(OR(AND('Validation summary'!$B$2="2022-23",SMB182="In-period"),AND('Validation summary'!$B$2="2023-24",SMB182="In-period"),AND('Validation summary'!$B$2="2024-25",SMB182="In-period"),AND('Validation summary'!$B$2="2024-25",SMB182="End of period",SMB190="Revenue")),TRUE,FALSE)</f>
        <v>0</v>
      </c>
      <c r="SMC183" s="201" t="b">
        <f>IF(OR(AND('Validation summary'!$B$2="2022-23",SMC182="In-period"),AND('Validation summary'!$B$2="2023-24",SMC182="In-period"),AND('Validation summary'!$B$2="2024-25",SMC182="In-period"),AND('Validation summary'!$B$2="2024-25",SMC182="End of period",SMC190="Revenue")),TRUE,FALSE)</f>
        <v>0</v>
      </c>
      <c r="SMD183" s="201" t="b">
        <f>IF(OR(AND('Validation summary'!$B$2="2022-23",SMD182="In-period"),AND('Validation summary'!$B$2="2023-24",SMD182="In-period"),AND('Validation summary'!$B$2="2024-25",SMD182="In-period"),AND('Validation summary'!$B$2="2024-25",SMD182="End of period",SMD190="Revenue")),TRUE,FALSE)</f>
        <v>0</v>
      </c>
      <c r="SME183" s="201" t="b">
        <f>IF(OR(AND('Validation summary'!$B$2="2022-23",SME182="In-period"),AND('Validation summary'!$B$2="2023-24",SME182="In-period"),AND('Validation summary'!$B$2="2024-25",SME182="In-period"),AND('Validation summary'!$B$2="2024-25",SME182="End of period",SME190="Revenue")),TRUE,FALSE)</f>
        <v>0</v>
      </c>
      <c r="SMF183" s="201" t="b">
        <f>IF(OR(AND('Validation summary'!$B$2="2022-23",SMF182="In-period"),AND('Validation summary'!$B$2="2023-24",SMF182="In-period"),AND('Validation summary'!$B$2="2024-25",SMF182="In-period"),AND('Validation summary'!$B$2="2024-25",SMF182="End of period",SMF190="Revenue")),TRUE,FALSE)</f>
        <v>0</v>
      </c>
      <c r="SMG183" s="201" t="b">
        <f>IF(OR(AND('Validation summary'!$B$2="2022-23",SMG182="In-period"),AND('Validation summary'!$B$2="2023-24",SMG182="In-period"),AND('Validation summary'!$B$2="2024-25",SMG182="In-period"),AND('Validation summary'!$B$2="2024-25",SMG182="End of period",SMG190="Revenue")),TRUE,FALSE)</f>
        <v>0</v>
      </c>
      <c r="SMH183" s="201" t="b">
        <f>IF(OR(AND('Validation summary'!$B$2="2022-23",SMH182="In-period"),AND('Validation summary'!$B$2="2023-24",SMH182="In-period"),AND('Validation summary'!$B$2="2024-25",SMH182="In-period"),AND('Validation summary'!$B$2="2024-25",SMH182="End of period",SMH190="Revenue")),TRUE,FALSE)</f>
        <v>0</v>
      </c>
      <c r="SMI183" s="201" t="b">
        <f>IF(OR(AND('Validation summary'!$B$2="2022-23",SMI182="In-period"),AND('Validation summary'!$B$2="2023-24",SMI182="In-period"),AND('Validation summary'!$B$2="2024-25",SMI182="In-period"),AND('Validation summary'!$B$2="2024-25",SMI182="End of period",SMI190="Revenue")),TRUE,FALSE)</f>
        <v>0</v>
      </c>
      <c r="SMJ183" s="201" t="b">
        <f>IF(OR(AND('Validation summary'!$B$2="2022-23",SMJ182="In-period"),AND('Validation summary'!$B$2="2023-24",SMJ182="In-period"),AND('Validation summary'!$B$2="2024-25",SMJ182="In-period"),AND('Validation summary'!$B$2="2024-25",SMJ182="End of period",SMJ190="Revenue")),TRUE,FALSE)</f>
        <v>0</v>
      </c>
      <c r="SMK183" s="201" t="b">
        <f>IF(OR(AND('Validation summary'!$B$2="2022-23",SMK182="In-period"),AND('Validation summary'!$B$2="2023-24",SMK182="In-period"),AND('Validation summary'!$B$2="2024-25",SMK182="In-period"),AND('Validation summary'!$B$2="2024-25",SMK182="End of period",SMK190="Revenue")),TRUE,FALSE)</f>
        <v>0</v>
      </c>
      <c r="SML183" s="201" t="b">
        <f>IF(OR(AND('Validation summary'!$B$2="2022-23",SML182="In-period"),AND('Validation summary'!$B$2="2023-24",SML182="In-period"),AND('Validation summary'!$B$2="2024-25",SML182="In-period"),AND('Validation summary'!$B$2="2024-25",SML182="End of period",SML190="Revenue")),TRUE,FALSE)</f>
        <v>0</v>
      </c>
      <c r="SMM183" s="201" t="b">
        <f>IF(OR(AND('Validation summary'!$B$2="2022-23",SMM182="In-period"),AND('Validation summary'!$B$2="2023-24",SMM182="In-period"),AND('Validation summary'!$B$2="2024-25",SMM182="In-period"),AND('Validation summary'!$B$2="2024-25",SMM182="End of period",SMM190="Revenue")),TRUE,FALSE)</f>
        <v>0</v>
      </c>
      <c r="SMN183" s="201" t="b">
        <f>IF(OR(AND('Validation summary'!$B$2="2022-23",SMN182="In-period"),AND('Validation summary'!$B$2="2023-24",SMN182="In-period"),AND('Validation summary'!$B$2="2024-25",SMN182="In-period"),AND('Validation summary'!$B$2="2024-25",SMN182="End of period",SMN190="Revenue")),TRUE,FALSE)</f>
        <v>0</v>
      </c>
      <c r="SMO183" s="201" t="b">
        <f>IF(OR(AND('Validation summary'!$B$2="2022-23",SMO182="In-period"),AND('Validation summary'!$B$2="2023-24",SMO182="In-period"),AND('Validation summary'!$B$2="2024-25",SMO182="In-period"),AND('Validation summary'!$B$2="2024-25",SMO182="End of period",SMO190="Revenue")),TRUE,FALSE)</f>
        <v>0</v>
      </c>
      <c r="SMP183" s="201" t="b">
        <f>IF(OR(AND('Validation summary'!$B$2="2022-23",SMP182="In-period"),AND('Validation summary'!$B$2="2023-24",SMP182="In-period"),AND('Validation summary'!$B$2="2024-25",SMP182="In-period"),AND('Validation summary'!$B$2="2024-25",SMP182="End of period",SMP190="Revenue")),TRUE,FALSE)</f>
        <v>0</v>
      </c>
      <c r="SMQ183" s="201" t="b">
        <f>IF(OR(AND('Validation summary'!$B$2="2022-23",SMQ182="In-period"),AND('Validation summary'!$B$2="2023-24",SMQ182="In-period"),AND('Validation summary'!$B$2="2024-25",SMQ182="In-period"),AND('Validation summary'!$B$2="2024-25",SMQ182="End of period",SMQ190="Revenue")),TRUE,FALSE)</f>
        <v>0</v>
      </c>
      <c r="SMR183" s="201" t="b">
        <f>IF(OR(AND('Validation summary'!$B$2="2022-23",SMR182="In-period"),AND('Validation summary'!$B$2="2023-24",SMR182="In-period"),AND('Validation summary'!$B$2="2024-25",SMR182="In-period"),AND('Validation summary'!$B$2="2024-25",SMR182="End of period",SMR190="Revenue")),TRUE,FALSE)</f>
        <v>0</v>
      </c>
      <c r="SMS183" s="201" t="b">
        <f>IF(OR(AND('Validation summary'!$B$2="2022-23",SMS182="In-period"),AND('Validation summary'!$B$2="2023-24",SMS182="In-period"),AND('Validation summary'!$B$2="2024-25",SMS182="In-period"),AND('Validation summary'!$B$2="2024-25",SMS182="End of period",SMS190="Revenue")),TRUE,FALSE)</f>
        <v>0</v>
      </c>
      <c r="SMT183" s="201" t="b">
        <f>IF(OR(AND('Validation summary'!$B$2="2022-23",SMT182="In-period"),AND('Validation summary'!$B$2="2023-24",SMT182="In-period"),AND('Validation summary'!$B$2="2024-25",SMT182="In-period"),AND('Validation summary'!$B$2="2024-25",SMT182="End of period",SMT190="Revenue")),TRUE,FALSE)</f>
        <v>0</v>
      </c>
      <c r="SMU183" s="201" t="b">
        <f>IF(OR(AND('Validation summary'!$B$2="2022-23",SMU182="In-period"),AND('Validation summary'!$B$2="2023-24",SMU182="In-period"),AND('Validation summary'!$B$2="2024-25",SMU182="In-period"),AND('Validation summary'!$B$2="2024-25",SMU182="End of period",SMU190="Revenue")),TRUE,FALSE)</f>
        <v>0</v>
      </c>
      <c r="SMV183" s="201" t="b">
        <f>IF(OR(AND('Validation summary'!$B$2="2022-23",SMV182="In-period"),AND('Validation summary'!$B$2="2023-24",SMV182="In-period"),AND('Validation summary'!$B$2="2024-25",SMV182="In-period"),AND('Validation summary'!$B$2="2024-25",SMV182="End of period",SMV190="Revenue")),TRUE,FALSE)</f>
        <v>0</v>
      </c>
      <c r="SMW183" s="201" t="b">
        <f>IF(OR(AND('Validation summary'!$B$2="2022-23",SMW182="In-period"),AND('Validation summary'!$B$2="2023-24",SMW182="In-period"),AND('Validation summary'!$B$2="2024-25",SMW182="In-period"),AND('Validation summary'!$B$2="2024-25",SMW182="End of period",SMW190="Revenue")),TRUE,FALSE)</f>
        <v>0</v>
      </c>
      <c r="SMX183" s="201" t="b">
        <f>IF(OR(AND('Validation summary'!$B$2="2022-23",SMX182="In-period"),AND('Validation summary'!$B$2="2023-24",SMX182="In-period"),AND('Validation summary'!$B$2="2024-25",SMX182="In-period"),AND('Validation summary'!$B$2="2024-25",SMX182="End of period",SMX190="Revenue")),TRUE,FALSE)</f>
        <v>0</v>
      </c>
      <c r="SMY183" s="201" t="b">
        <f>IF(OR(AND('Validation summary'!$B$2="2022-23",SMY182="In-period"),AND('Validation summary'!$B$2="2023-24",SMY182="In-period"),AND('Validation summary'!$B$2="2024-25",SMY182="In-period"),AND('Validation summary'!$B$2="2024-25",SMY182="End of period",SMY190="Revenue")),TRUE,FALSE)</f>
        <v>0</v>
      </c>
      <c r="SMZ183" s="201" t="b">
        <f>IF(OR(AND('Validation summary'!$B$2="2022-23",SMZ182="In-period"),AND('Validation summary'!$B$2="2023-24",SMZ182="In-period"),AND('Validation summary'!$B$2="2024-25",SMZ182="In-period"),AND('Validation summary'!$B$2="2024-25",SMZ182="End of period",SMZ190="Revenue")),TRUE,FALSE)</f>
        <v>0</v>
      </c>
      <c r="SNA183" s="201" t="b">
        <f>IF(OR(AND('Validation summary'!$B$2="2022-23",SNA182="In-period"),AND('Validation summary'!$B$2="2023-24",SNA182="In-period"),AND('Validation summary'!$B$2="2024-25",SNA182="In-period"),AND('Validation summary'!$B$2="2024-25",SNA182="End of period",SNA190="Revenue")),TRUE,FALSE)</f>
        <v>0</v>
      </c>
      <c r="SNB183" s="201" t="b">
        <f>IF(OR(AND('Validation summary'!$B$2="2022-23",SNB182="In-period"),AND('Validation summary'!$B$2="2023-24",SNB182="In-period"),AND('Validation summary'!$B$2="2024-25",SNB182="In-period"),AND('Validation summary'!$B$2="2024-25",SNB182="End of period",SNB190="Revenue")),TRUE,FALSE)</f>
        <v>0</v>
      </c>
      <c r="SNC183" s="201" t="b">
        <f>IF(OR(AND('Validation summary'!$B$2="2022-23",SNC182="In-period"),AND('Validation summary'!$B$2="2023-24",SNC182="In-period"),AND('Validation summary'!$B$2="2024-25",SNC182="In-period"),AND('Validation summary'!$B$2="2024-25",SNC182="End of period",SNC190="Revenue")),TRUE,FALSE)</f>
        <v>0</v>
      </c>
      <c r="SND183" s="201" t="b">
        <f>IF(OR(AND('Validation summary'!$B$2="2022-23",SND182="In-period"),AND('Validation summary'!$B$2="2023-24",SND182="In-period"),AND('Validation summary'!$B$2="2024-25",SND182="In-period"),AND('Validation summary'!$B$2="2024-25",SND182="End of period",SND190="Revenue")),TRUE,FALSE)</f>
        <v>0</v>
      </c>
      <c r="SNE183" s="201" t="b">
        <f>IF(OR(AND('Validation summary'!$B$2="2022-23",SNE182="In-period"),AND('Validation summary'!$B$2="2023-24",SNE182="In-period"),AND('Validation summary'!$B$2="2024-25",SNE182="In-period"),AND('Validation summary'!$B$2="2024-25",SNE182="End of period",SNE190="Revenue")),TRUE,FALSE)</f>
        <v>0</v>
      </c>
      <c r="SNF183" s="201" t="b">
        <f>IF(OR(AND('Validation summary'!$B$2="2022-23",SNF182="In-period"),AND('Validation summary'!$B$2="2023-24",SNF182="In-period"),AND('Validation summary'!$B$2="2024-25",SNF182="In-period"),AND('Validation summary'!$B$2="2024-25",SNF182="End of period",SNF190="Revenue")),TRUE,FALSE)</f>
        <v>0</v>
      </c>
      <c r="SNG183" s="201" t="b">
        <f>IF(OR(AND('Validation summary'!$B$2="2022-23",SNG182="In-period"),AND('Validation summary'!$B$2="2023-24",SNG182="In-period"),AND('Validation summary'!$B$2="2024-25",SNG182="In-period"),AND('Validation summary'!$B$2="2024-25",SNG182="End of period",SNG190="Revenue")),TRUE,FALSE)</f>
        <v>0</v>
      </c>
      <c r="SNH183" s="201" t="b">
        <f>IF(OR(AND('Validation summary'!$B$2="2022-23",SNH182="In-period"),AND('Validation summary'!$B$2="2023-24",SNH182="In-period"),AND('Validation summary'!$B$2="2024-25",SNH182="In-period"),AND('Validation summary'!$B$2="2024-25",SNH182="End of period",SNH190="Revenue")),TRUE,FALSE)</f>
        <v>0</v>
      </c>
      <c r="SNI183" s="201" t="b">
        <f>IF(OR(AND('Validation summary'!$B$2="2022-23",SNI182="In-period"),AND('Validation summary'!$B$2="2023-24",SNI182="In-period"),AND('Validation summary'!$B$2="2024-25",SNI182="In-period"),AND('Validation summary'!$B$2="2024-25",SNI182="End of period",SNI190="Revenue")),TRUE,FALSE)</f>
        <v>0</v>
      </c>
      <c r="SNJ183" s="201" t="b">
        <f>IF(OR(AND('Validation summary'!$B$2="2022-23",SNJ182="In-period"),AND('Validation summary'!$B$2="2023-24",SNJ182="In-period"),AND('Validation summary'!$B$2="2024-25",SNJ182="In-period"),AND('Validation summary'!$B$2="2024-25",SNJ182="End of period",SNJ190="Revenue")),TRUE,FALSE)</f>
        <v>0</v>
      </c>
      <c r="SNK183" s="201" t="b">
        <f>IF(OR(AND('Validation summary'!$B$2="2022-23",SNK182="In-period"),AND('Validation summary'!$B$2="2023-24",SNK182="In-period"),AND('Validation summary'!$B$2="2024-25",SNK182="In-period"),AND('Validation summary'!$B$2="2024-25",SNK182="End of period",SNK190="Revenue")),TRUE,FALSE)</f>
        <v>0</v>
      </c>
      <c r="SNL183" s="201" t="b">
        <f>IF(OR(AND('Validation summary'!$B$2="2022-23",SNL182="In-period"),AND('Validation summary'!$B$2="2023-24",SNL182="In-period"),AND('Validation summary'!$B$2="2024-25",SNL182="In-period"),AND('Validation summary'!$B$2="2024-25",SNL182="End of period",SNL190="Revenue")),TRUE,FALSE)</f>
        <v>0</v>
      </c>
      <c r="SNM183" s="201" t="b">
        <f>IF(OR(AND('Validation summary'!$B$2="2022-23",SNM182="In-period"),AND('Validation summary'!$B$2="2023-24",SNM182="In-period"),AND('Validation summary'!$B$2="2024-25",SNM182="In-period"),AND('Validation summary'!$B$2="2024-25",SNM182="End of period",SNM190="Revenue")),TRUE,FALSE)</f>
        <v>0</v>
      </c>
      <c r="SNN183" s="201" t="b">
        <f>IF(OR(AND('Validation summary'!$B$2="2022-23",SNN182="In-period"),AND('Validation summary'!$B$2="2023-24",SNN182="In-period"),AND('Validation summary'!$B$2="2024-25",SNN182="In-period"),AND('Validation summary'!$B$2="2024-25",SNN182="End of period",SNN190="Revenue")),TRUE,FALSE)</f>
        <v>0</v>
      </c>
      <c r="SNO183" s="201" t="b">
        <f>IF(OR(AND('Validation summary'!$B$2="2022-23",SNO182="In-period"),AND('Validation summary'!$B$2="2023-24",SNO182="In-period"),AND('Validation summary'!$B$2="2024-25",SNO182="In-period"),AND('Validation summary'!$B$2="2024-25",SNO182="End of period",SNO190="Revenue")),TRUE,FALSE)</f>
        <v>0</v>
      </c>
      <c r="SNP183" s="201" t="b">
        <f>IF(OR(AND('Validation summary'!$B$2="2022-23",SNP182="In-period"),AND('Validation summary'!$B$2="2023-24",SNP182="In-period"),AND('Validation summary'!$B$2="2024-25",SNP182="In-period"),AND('Validation summary'!$B$2="2024-25",SNP182="End of period",SNP190="Revenue")),TRUE,FALSE)</f>
        <v>0</v>
      </c>
      <c r="SNQ183" s="201" t="b">
        <f>IF(OR(AND('Validation summary'!$B$2="2022-23",SNQ182="In-period"),AND('Validation summary'!$B$2="2023-24",SNQ182="In-period"),AND('Validation summary'!$B$2="2024-25",SNQ182="In-period"),AND('Validation summary'!$B$2="2024-25",SNQ182="End of period",SNQ190="Revenue")),TRUE,FALSE)</f>
        <v>0</v>
      </c>
      <c r="SNR183" s="201" t="b">
        <f>IF(OR(AND('Validation summary'!$B$2="2022-23",SNR182="In-period"),AND('Validation summary'!$B$2="2023-24",SNR182="In-period"),AND('Validation summary'!$B$2="2024-25",SNR182="In-period"),AND('Validation summary'!$B$2="2024-25",SNR182="End of period",SNR190="Revenue")),TRUE,FALSE)</f>
        <v>0</v>
      </c>
      <c r="SNS183" s="201" t="b">
        <f>IF(OR(AND('Validation summary'!$B$2="2022-23",SNS182="In-period"),AND('Validation summary'!$B$2="2023-24",SNS182="In-period"),AND('Validation summary'!$B$2="2024-25",SNS182="In-period"),AND('Validation summary'!$B$2="2024-25",SNS182="End of period",SNS190="Revenue")),TRUE,FALSE)</f>
        <v>0</v>
      </c>
      <c r="SNT183" s="201" t="b">
        <f>IF(OR(AND('Validation summary'!$B$2="2022-23",SNT182="In-period"),AND('Validation summary'!$B$2="2023-24",SNT182="In-period"),AND('Validation summary'!$B$2="2024-25",SNT182="In-period"),AND('Validation summary'!$B$2="2024-25",SNT182="End of period",SNT190="Revenue")),TRUE,FALSE)</f>
        <v>0</v>
      </c>
      <c r="SNU183" s="201" t="b">
        <f>IF(OR(AND('Validation summary'!$B$2="2022-23",SNU182="In-period"),AND('Validation summary'!$B$2="2023-24",SNU182="In-period"),AND('Validation summary'!$B$2="2024-25",SNU182="In-period"),AND('Validation summary'!$B$2="2024-25",SNU182="End of period",SNU190="Revenue")),TRUE,FALSE)</f>
        <v>0</v>
      </c>
      <c r="SNV183" s="201" t="b">
        <f>IF(OR(AND('Validation summary'!$B$2="2022-23",SNV182="In-period"),AND('Validation summary'!$B$2="2023-24",SNV182="In-period"),AND('Validation summary'!$B$2="2024-25",SNV182="In-period"),AND('Validation summary'!$B$2="2024-25",SNV182="End of period",SNV190="Revenue")),TRUE,FALSE)</f>
        <v>0</v>
      </c>
      <c r="SNW183" s="201" t="b">
        <f>IF(OR(AND('Validation summary'!$B$2="2022-23",SNW182="In-period"),AND('Validation summary'!$B$2="2023-24",SNW182="In-period"),AND('Validation summary'!$B$2="2024-25",SNW182="In-period"),AND('Validation summary'!$B$2="2024-25",SNW182="End of period",SNW190="Revenue")),TRUE,FALSE)</f>
        <v>0</v>
      </c>
      <c r="SNX183" s="201" t="b">
        <f>IF(OR(AND('Validation summary'!$B$2="2022-23",SNX182="In-period"),AND('Validation summary'!$B$2="2023-24",SNX182="In-period"),AND('Validation summary'!$B$2="2024-25",SNX182="In-period"),AND('Validation summary'!$B$2="2024-25",SNX182="End of period",SNX190="Revenue")),TRUE,FALSE)</f>
        <v>0</v>
      </c>
      <c r="SNY183" s="201" t="b">
        <f>IF(OR(AND('Validation summary'!$B$2="2022-23",SNY182="In-period"),AND('Validation summary'!$B$2="2023-24",SNY182="In-period"),AND('Validation summary'!$B$2="2024-25",SNY182="In-period"),AND('Validation summary'!$B$2="2024-25",SNY182="End of period",SNY190="Revenue")),TRUE,FALSE)</f>
        <v>0</v>
      </c>
      <c r="SNZ183" s="201" t="b">
        <f>IF(OR(AND('Validation summary'!$B$2="2022-23",SNZ182="In-period"),AND('Validation summary'!$B$2="2023-24",SNZ182="In-period"),AND('Validation summary'!$B$2="2024-25",SNZ182="In-period"),AND('Validation summary'!$B$2="2024-25",SNZ182="End of period",SNZ190="Revenue")),TRUE,FALSE)</f>
        <v>0</v>
      </c>
      <c r="SOA183" s="201" t="b">
        <f>IF(OR(AND('Validation summary'!$B$2="2022-23",SOA182="In-period"),AND('Validation summary'!$B$2="2023-24",SOA182="In-period"),AND('Validation summary'!$B$2="2024-25",SOA182="In-period"),AND('Validation summary'!$B$2="2024-25",SOA182="End of period",SOA190="Revenue")),TRUE,FALSE)</f>
        <v>0</v>
      </c>
      <c r="SOB183" s="201" t="b">
        <f>IF(OR(AND('Validation summary'!$B$2="2022-23",SOB182="In-period"),AND('Validation summary'!$B$2="2023-24",SOB182="In-period"),AND('Validation summary'!$B$2="2024-25",SOB182="In-period"),AND('Validation summary'!$B$2="2024-25",SOB182="End of period",SOB190="Revenue")),TRUE,FALSE)</f>
        <v>0</v>
      </c>
      <c r="SOC183" s="201" t="b">
        <f>IF(OR(AND('Validation summary'!$B$2="2022-23",SOC182="In-period"),AND('Validation summary'!$B$2="2023-24",SOC182="In-period"),AND('Validation summary'!$B$2="2024-25",SOC182="In-period"),AND('Validation summary'!$B$2="2024-25",SOC182="End of period",SOC190="Revenue")),TRUE,FALSE)</f>
        <v>0</v>
      </c>
      <c r="SOD183" s="201" t="b">
        <f>IF(OR(AND('Validation summary'!$B$2="2022-23",SOD182="In-period"),AND('Validation summary'!$B$2="2023-24",SOD182="In-period"),AND('Validation summary'!$B$2="2024-25",SOD182="In-period"),AND('Validation summary'!$B$2="2024-25",SOD182="End of period",SOD190="Revenue")),TRUE,FALSE)</f>
        <v>0</v>
      </c>
      <c r="SOE183" s="201" t="b">
        <f>IF(OR(AND('Validation summary'!$B$2="2022-23",SOE182="In-period"),AND('Validation summary'!$B$2="2023-24",SOE182="In-period"),AND('Validation summary'!$B$2="2024-25",SOE182="In-period"),AND('Validation summary'!$B$2="2024-25",SOE182="End of period",SOE190="Revenue")),TRUE,FALSE)</f>
        <v>0</v>
      </c>
      <c r="SOF183" s="201" t="b">
        <f>IF(OR(AND('Validation summary'!$B$2="2022-23",SOF182="In-period"),AND('Validation summary'!$B$2="2023-24",SOF182="In-period"),AND('Validation summary'!$B$2="2024-25",SOF182="In-period"),AND('Validation summary'!$B$2="2024-25",SOF182="End of period",SOF190="Revenue")),TRUE,FALSE)</f>
        <v>0</v>
      </c>
      <c r="SOG183" s="201" t="b">
        <f>IF(OR(AND('Validation summary'!$B$2="2022-23",SOG182="In-period"),AND('Validation summary'!$B$2="2023-24",SOG182="In-period"),AND('Validation summary'!$B$2="2024-25",SOG182="In-period"),AND('Validation summary'!$B$2="2024-25",SOG182="End of period",SOG190="Revenue")),TRUE,FALSE)</f>
        <v>0</v>
      </c>
      <c r="SOH183" s="201" t="b">
        <f>IF(OR(AND('Validation summary'!$B$2="2022-23",SOH182="In-period"),AND('Validation summary'!$B$2="2023-24",SOH182="In-period"),AND('Validation summary'!$B$2="2024-25",SOH182="In-period"),AND('Validation summary'!$B$2="2024-25",SOH182="End of period",SOH190="Revenue")),TRUE,FALSE)</f>
        <v>0</v>
      </c>
      <c r="SOI183" s="201" t="b">
        <f>IF(OR(AND('Validation summary'!$B$2="2022-23",SOI182="In-period"),AND('Validation summary'!$B$2="2023-24",SOI182="In-period"),AND('Validation summary'!$B$2="2024-25",SOI182="In-period"),AND('Validation summary'!$B$2="2024-25",SOI182="End of period",SOI190="Revenue")),TRUE,FALSE)</f>
        <v>0</v>
      </c>
      <c r="SOJ183" s="201" t="b">
        <f>IF(OR(AND('Validation summary'!$B$2="2022-23",SOJ182="In-period"),AND('Validation summary'!$B$2="2023-24",SOJ182="In-period"),AND('Validation summary'!$B$2="2024-25",SOJ182="In-period"),AND('Validation summary'!$B$2="2024-25",SOJ182="End of period",SOJ190="Revenue")),TRUE,FALSE)</f>
        <v>0</v>
      </c>
      <c r="SOK183" s="201" t="b">
        <f>IF(OR(AND('Validation summary'!$B$2="2022-23",SOK182="In-period"),AND('Validation summary'!$B$2="2023-24",SOK182="In-period"),AND('Validation summary'!$B$2="2024-25",SOK182="In-period"),AND('Validation summary'!$B$2="2024-25",SOK182="End of period",SOK190="Revenue")),TRUE,FALSE)</f>
        <v>0</v>
      </c>
      <c r="SOL183" s="201" t="b">
        <f>IF(OR(AND('Validation summary'!$B$2="2022-23",SOL182="In-period"),AND('Validation summary'!$B$2="2023-24",SOL182="In-period"),AND('Validation summary'!$B$2="2024-25",SOL182="In-period"),AND('Validation summary'!$B$2="2024-25",SOL182="End of period",SOL190="Revenue")),TRUE,FALSE)</f>
        <v>0</v>
      </c>
      <c r="SOM183" s="201" t="b">
        <f>IF(OR(AND('Validation summary'!$B$2="2022-23",SOM182="In-period"),AND('Validation summary'!$B$2="2023-24",SOM182="In-period"),AND('Validation summary'!$B$2="2024-25",SOM182="In-period"),AND('Validation summary'!$B$2="2024-25",SOM182="End of period",SOM190="Revenue")),TRUE,FALSE)</f>
        <v>0</v>
      </c>
      <c r="SON183" s="201" t="b">
        <f>IF(OR(AND('Validation summary'!$B$2="2022-23",SON182="In-period"),AND('Validation summary'!$B$2="2023-24",SON182="In-period"),AND('Validation summary'!$B$2="2024-25",SON182="In-period"),AND('Validation summary'!$B$2="2024-25",SON182="End of period",SON190="Revenue")),TRUE,FALSE)</f>
        <v>0</v>
      </c>
      <c r="SOO183" s="201" t="b">
        <f>IF(OR(AND('Validation summary'!$B$2="2022-23",SOO182="In-period"),AND('Validation summary'!$B$2="2023-24",SOO182="In-period"),AND('Validation summary'!$B$2="2024-25",SOO182="In-period"),AND('Validation summary'!$B$2="2024-25",SOO182="End of period",SOO190="Revenue")),TRUE,FALSE)</f>
        <v>0</v>
      </c>
      <c r="SOP183" s="201" t="b">
        <f>IF(OR(AND('Validation summary'!$B$2="2022-23",SOP182="In-period"),AND('Validation summary'!$B$2="2023-24",SOP182="In-period"),AND('Validation summary'!$B$2="2024-25",SOP182="In-period"),AND('Validation summary'!$B$2="2024-25",SOP182="End of period",SOP190="Revenue")),TRUE,FALSE)</f>
        <v>0</v>
      </c>
      <c r="SOQ183" s="201" t="b">
        <f>IF(OR(AND('Validation summary'!$B$2="2022-23",SOQ182="In-period"),AND('Validation summary'!$B$2="2023-24",SOQ182="In-period"),AND('Validation summary'!$B$2="2024-25",SOQ182="In-period"),AND('Validation summary'!$B$2="2024-25",SOQ182="End of period",SOQ190="Revenue")),TRUE,FALSE)</f>
        <v>0</v>
      </c>
      <c r="SOR183" s="201" t="b">
        <f>IF(OR(AND('Validation summary'!$B$2="2022-23",SOR182="In-period"),AND('Validation summary'!$B$2="2023-24",SOR182="In-period"),AND('Validation summary'!$B$2="2024-25",SOR182="In-period"),AND('Validation summary'!$B$2="2024-25",SOR182="End of period",SOR190="Revenue")),TRUE,FALSE)</f>
        <v>0</v>
      </c>
      <c r="SOS183" s="201" t="b">
        <f>IF(OR(AND('Validation summary'!$B$2="2022-23",SOS182="In-period"),AND('Validation summary'!$B$2="2023-24",SOS182="In-period"),AND('Validation summary'!$B$2="2024-25",SOS182="In-period"),AND('Validation summary'!$B$2="2024-25",SOS182="End of period",SOS190="Revenue")),TRUE,FALSE)</f>
        <v>0</v>
      </c>
      <c r="SOT183" s="201" t="b">
        <f>IF(OR(AND('Validation summary'!$B$2="2022-23",SOT182="In-period"),AND('Validation summary'!$B$2="2023-24",SOT182="In-period"),AND('Validation summary'!$B$2="2024-25",SOT182="In-period"),AND('Validation summary'!$B$2="2024-25",SOT182="End of period",SOT190="Revenue")),TRUE,FALSE)</f>
        <v>0</v>
      </c>
      <c r="SOU183" s="201" t="b">
        <f>IF(OR(AND('Validation summary'!$B$2="2022-23",SOU182="In-period"),AND('Validation summary'!$B$2="2023-24",SOU182="In-period"),AND('Validation summary'!$B$2="2024-25",SOU182="In-period"),AND('Validation summary'!$B$2="2024-25",SOU182="End of period",SOU190="Revenue")),TRUE,FALSE)</f>
        <v>0</v>
      </c>
      <c r="SOV183" s="201" t="b">
        <f>IF(OR(AND('Validation summary'!$B$2="2022-23",SOV182="In-period"),AND('Validation summary'!$B$2="2023-24",SOV182="In-period"),AND('Validation summary'!$B$2="2024-25",SOV182="In-period"),AND('Validation summary'!$B$2="2024-25",SOV182="End of period",SOV190="Revenue")),TRUE,FALSE)</f>
        <v>0</v>
      </c>
      <c r="SOW183" s="201" t="b">
        <f>IF(OR(AND('Validation summary'!$B$2="2022-23",SOW182="In-period"),AND('Validation summary'!$B$2="2023-24",SOW182="In-period"),AND('Validation summary'!$B$2="2024-25",SOW182="In-period"),AND('Validation summary'!$B$2="2024-25",SOW182="End of period",SOW190="Revenue")),TRUE,FALSE)</f>
        <v>0</v>
      </c>
      <c r="SOX183" s="201" t="b">
        <f>IF(OR(AND('Validation summary'!$B$2="2022-23",SOX182="In-period"),AND('Validation summary'!$B$2="2023-24",SOX182="In-period"),AND('Validation summary'!$B$2="2024-25",SOX182="In-period"),AND('Validation summary'!$B$2="2024-25",SOX182="End of period",SOX190="Revenue")),TRUE,FALSE)</f>
        <v>0</v>
      </c>
      <c r="SOY183" s="201" t="b">
        <f>IF(OR(AND('Validation summary'!$B$2="2022-23",SOY182="In-period"),AND('Validation summary'!$B$2="2023-24",SOY182="In-period"),AND('Validation summary'!$B$2="2024-25",SOY182="In-period"),AND('Validation summary'!$B$2="2024-25",SOY182="End of period",SOY190="Revenue")),TRUE,FALSE)</f>
        <v>0</v>
      </c>
      <c r="SOZ183" s="201" t="b">
        <f>IF(OR(AND('Validation summary'!$B$2="2022-23",SOZ182="In-period"),AND('Validation summary'!$B$2="2023-24",SOZ182="In-period"),AND('Validation summary'!$B$2="2024-25",SOZ182="In-period"),AND('Validation summary'!$B$2="2024-25",SOZ182="End of period",SOZ190="Revenue")),TRUE,FALSE)</f>
        <v>0</v>
      </c>
      <c r="SPA183" s="201" t="b">
        <f>IF(OR(AND('Validation summary'!$B$2="2022-23",SPA182="In-period"),AND('Validation summary'!$B$2="2023-24",SPA182="In-period"),AND('Validation summary'!$B$2="2024-25",SPA182="In-period"),AND('Validation summary'!$B$2="2024-25",SPA182="End of period",SPA190="Revenue")),TRUE,FALSE)</f>
        <v>0</v>
      </c>
      <c r="SPB183" s="201" t="b">
        <f>IF(OR(AND('Validation summary'!$B$2="2022-23",SPB182="In-period"),AND('Validation summary'!$B$2="2023-24",SPB182="In-period"),AND('Validation summary'!$B$2="2024-25",SPB182="In-period"),AND('Validation summary'!$B$2="2024-25",SPB182="End of period",SPB190="Revenue")),TRUE,FALSE)</f>
        <v>0</v>
      </c>
      <c r="SPC183" s="201" t="b">
        <f>IF(OR(AND('Validation summary'!$B$2="2022-23",SPC182="In-period"),AND('Validation summary'!$B$2="2023-24",SPC182="In-period"),AND('Validation summary'!$B$2="2024-25",SPC182="In-period"),AND('Validation summary'!$B$2="2024-25",SPC182="End of period",SPC190="Revenue")),TRUE,FALSE)</f>
        <v>0</v>
      </c>
      <c r="SPD183" s="201" t="b">
        <f>IF(OR(AND('Validation summary'!$B$2="2022-23",SPD182="In-period"),AND('Validation summary'!$B$2="2023-24",SPD182="In-period"),AND('Validation summary'!$B$2="2024-25",SPD182="In-period"),AND('Validation summary'!$B$2="2024-25",SPD182="End of period",SPD190="Revenue")),TRUE,FALSE)</f>
        <v>0</v>
      </c>
      <c r="SPE183" s="201" t="b">
        <f>IF(OR(AND('Validation summary'!$B$2="2022-23",SPE182="In-period"),AND('Validation summary'!$B$2="2023-24",SPE182="In-period"),AND('Validation summary'!$B$2="2024-25",SPE182="In-period"),AND('Validation summary'!$B$2="2024-25",SPE182="End of period",SPE190="Revenue")),TRUE,FALSE)</f>
        <v>0</v>
      </c>
      <c r="SPF183" s="201" t="b">
        <f>IF(OR(AND('Validation summary'!$B$2="2022-23",SPF182="In-period"),AND('Validation summary'!$B$2="2023-24",SPF182="In-period"),AND('Validation summary'!$B$2="2024-25",SPF182="In-period"),AND('Validation summary'!$B$2="2024-25",SPF182="End of period",SPF190="Revenue")),TRUE,FALSE)</f>
        <v>0</v>
      </c>
      <c r="SPG183" s="201" t="b">
        <f>IF(OR(AND('Validation summary'!$B$2="2022-23",SPG182="In-period"),AND('Validation summary'!$B$2="2023-24",SPG182="In-period"),AND('Validation summary'!$B$2="2024-25",SPG182="In-period"),AND('Validation summary'!$B$2="2024-25",SPG182="End of period",SPG190="Revenue")),TRUE,FALSE)</f>
        <v>0</v>
      </c>
      <c r="SPH183" s="201" t="b">
        <f>IF(OR(AND('Validation summary'!$B$2="2022-23",SPH182="In-period"),AND('Validation summary'!$B$2="2023-24",SPH182="In-period"),AND('Validation summary'!$B$2="2024-25",SPH182="In-period"),AND('Validation summary'!$B$2="2024-25",SPH182="End of period",SPH190="Revenue")),TRUE,FALSE)</f>
        <v>0</v>
      </c>
      <c r="SPI183" s="201" t="b">
        <f>IF(OR(AND('Validation summary'!$B$2="2022-23",SPI182="In-period"),AND('Validation summary'!$B$2="2023-24",SPI182="In-period"),AND('Validation summary'!$B$2="2024-25",SPI182="In-period"),AND('Validation summary'!$B$2="2024-25",SPI182="End of period",SPI190="Revenue")),TRUE,FALSE)</f>
        <v>0</v>
      </c>
      <c r="SPJ183" s="201" t="b">
        <f>IF(OR(AND('Validation summary'!$B$2="2022-23",SPJ182="In-period"),AND('Validation summary'!$B$2="2023-24",SPJ182="In-period"),AND('Validation summary'!$B$2="2024-25",SPJ182="In-period"),AND('Validation summary'!$B$2="2024-25",SPJ182="End of period",SPJ190="Revenue")),TRUE,FALSE)</f>
        <v>0</v>
      </c>
      <c r="SPK183" s="201" t="b">
        <f>IF(OR(AND('Validation summary'!$B$2="2022-23",SPK182="In-period"),AND('Validation summary'!$B$2="2023-24",SPK182="In-period"),AND('Validation summary'!$B$2="2024-25",SPK182="In-period"),AND('Validation summary'!$B$2="2024-25",SPK182="End of period",SPK190="Revenue")),TRUE,FALSE)</f>
        <v>0</v>
      </c>
      <c r="SPL183" s="201" t="b">
        <f>IF(OR(AND('Validation summary'!$B$2="2022-23",SPL182="In-period"),AND('Validation summary'!$B$2="2023-24",SPL182="In-period"),AND('Validation summary'!$B$2="2024-25",SPL182="In-period"),AND('Validation summary'!$B$2="2024-25",SPL182="End of period",SPL190="Revenue")),TRUE,FALSE)</f>
        <v>0</v>
      </c>
      <c r="SPM183" s="201" t="b">
        <f>IF(OR(AND('Validation summary'!$B$2="2022-23",SPM182="In-period"),AND('Validation summary'!$B$2="2023-24",SPM182="In-period"),AND('Validation summary'!$B$2="2024-25",SPM182="In-period"),AND('Validation summary'!$B$2="2024-25",SPM182="End of period",SPM190="Revenue")),TRUE,FALSE)</f>
        <v>0</v>
      </c>
      <c r="SPN183" s="201" t="b">
        <f>IF(OR(AND('Validation summary'!$B$2="2022-23",SPN182="In-period"),AND('Validation summary'!$B$2="2023-24",SPN182="In-period"),AND('Validation summary'!$B$2="2024-25",SPN182="In-period"),AND('Validation summary'!$B$2="2024-25",SPN182="End of period",SPN190="Revenue")),TRUE,FALSE)</f>
        <v>0</v>
      </c>
      <c r="SPO183" s="201" t="b">
        <f>IF(OR(AND('Validation summary'!$B$2="2022-23",SPO182="In-period"),AND('Validation summary'!$B$2="2023-24",SPO182="In-period"),AND('Validation summary'!$B$2="2024-25",SPO182="In-period"),AND('Validation summary'!$B$2="2024-25",SPO182="End of period",SPO190="Revenue")),TRUE,FALSE)</f>
        <v>0</v>
      </c>
      <c r="SPP183" s="201" t="b">
        <f>IF(OR(AND('Validation summary'!$B$2="2022-23",SPP182="In-period"),AND('Validation summary'!$B$2="2023-24",SPP182="In-period"),AND('Validation summary'!$B$2="2024-25",SPP182="In-period"),AND('Validation summary'!$B$2="2024-25",SPP182="End of period",SPP190="Revenue")),TRUE,FALSE)</f>
        <v>0</v>
      </c>
      <c r="SPQ183" s="201" t="b">
        <f>IF(OR(AND('Validation summary'!$B$2="2022-23",SPQ182="In-period"),AND('Validation summary'!$B$2="2023-24",SPQ182="In-period"),AND('Validation summary'!$B$2="2024-25",SPQ182="In-period"),AND('Validation summary'!$B$2="2024-25",SPQ182="End of period",SPQ190="Revenue")),TRUE,FALSE)</f>
        <v>0</v>
      </c>
      <c r="SPR183" s="201" t="b">
        <f>IF(OR(AND('Validation summary'!$B$2="2022-23",SPR182="In-period"),AND('Validation summary'!$B$2="2023-24",SPR182="In-period"),AND('Validation summary'!$B$2="2024-25",SPR182="In-period"),AND('Validation summary'!$B$2="2024-25",SPR182="End of period",SPR190="Revenue")),TRUE,FALSE)</f>
        <v>0</v>
      </c>
      <c r="SPS183" s="201" t="b">
        <f>IF(OR(AND('Validation summary'!$B$2="2022-23",SPS182="In-period"),AND('Validation summary'!$B$2="2023-24",SPS182="In-period"),AND('Validation summary'!$B$2="2024-25",SPS182="In-period"),AND('Validation summary'!$B$2="2024-25",SPS182="End of period",SPS190="Revenue")),TRUE,FALSE)</f>
        <v>0</v>
      </c>
      <c r="SPT183" s="201" t="b">
        <f>IF(OR(AND('Validation summary'!$B$2="2022-23",SPT182="In-period"),AND('Validation summary'!$B$2="2023-24",SPT182="In-period"),AND('Validation summary'!$B$2="2024-25",SPT182="In-period"),AND('Validation summary'!$B$2="2024-25",SPT182="End of period",SPT190="Revenue")),TRUE,FALSE)</f>
        <v>0</v>
      </c>
      <c r="SPU183" s="201" t="b">
        <f>IF(OR(AND('Validation summary'!$B$2="2022-23",SPU182="In-period"),AND('Validation summary'!$B$2="2023-24",SPU182="In-period"),AND('Validation summary'!$B$2="2024-25",SPU182="In-period"),AND('Validation summary'!$B$2="2024-25",SPU182="End of period",SPU190="Revenue")),TRUE,FALSE)</f>
        <v>0</v>
      </c>
      <c r="SPV183" s="201" t="b">
        <f>IF(OR(AND('Validation summary'!$B$2="2022-23",SPV182="In-period"),AND('Validation summary'!$B$2="2023-24",SPV182="In-period"),AND('Validation summary'!$B$2="2024-25",SPV182="In-period"),AND('Validation summary'!$B$2="2024-25",SPV182="End of period",SPV190="Revenue")),TRUE,FALSE)</f>
        <v>0</v>
      </c>
      <c r="SPW183" s="201" t="b">
        <f>IF(OR(AND('Validation summary'!$B$2="2022-23",SPW182="In-period"),AND('Validation summary'!$B$2="2023-24",SPW182="In-period"),AND('Validation summary'!$B$2="2024-25",SPW182="In-period"),AND('Validation summary'!$B$2="2024-25",SPW182="End of period",SPW190="Revenue")),TRUE,FALSE)</f>
        <v>0</v>
      </c>
      <c r="SPX183" s="201" t="b">
        <f>IF(OR(AND('Validation summary'!$B$2="2022-23",SPX182="In-period"),AND('Validation summary'!$B$2="2023-24",SPX182="In-period"),AND('Validation summary'!$B$2="2024-25",SPX182="In-period"),AND('Validation summary'!$B$2="2024-25",SPX182="End of period",SPX190="Revenue")),TRUE,FALSE)</f>
        <v>0</v>
      </c>
      <c r="SPY183" s="201" t="b">
        <f>IF(OR(AND('Validation summary'!$B$2="2022-23",SPY182="In-period"),AND('Validation summary'!$B$2="2023-24",SPY182="In-period"),AND('Validation summary'!$B$2="2024-25",SPY182="In-period"),AND('Validation summary'!$B$2="2024-25",SPY182="End of period",SPY190="Revenue")),TRUE,FALSE)</f>
        <v>0</v>
      </c>
      <c r="SPZ183" s="201" t="b">
        <f>IF(OR(AND('Validation summary'!$B$2="2022-23",SPZ182="In-period"),AND('Validation summary'!$B$2="2023-24",SPZ182="In-period"),AND('Validation summary'!$B$2="2024-25",SPZ182="In-period"),AND('Validation summary'!$B$2="2024-25",SPZ182="End of period",SPZ190="Revenue")),TRUE,FALSE)</f>
        <v>0</v>
      </c>
      <c r="SQA183" s="201" t="b">
        <f>IF(OR(AND('Validation summary'!$B$2="2022-23",SQA182="In-period"),AND('Validation summary'!$B$2="2023-24",SQA182="In-period"),AND('Validation summary'!$B$2="2024-25",SQA182="In-period"),AND('Validation summary'!$B$2="2024-25",SQA182="End of period",SQA190="Revenue")),TRUE,FALSE)</f>
        <v>0</v>
      </c>
      <c r="SQB183" s="201" t="b">
        <f>IF(OR(AND('Validation summary'!$B$2="2022-23",SQB182="In-period"),AND('Validation summary'!$B$2="2023-24",SQB182="In-period"),AND('Validation summary'!$B$2="2024-25",SQB182="In-period"),AND('Validation summary'!$B$2="2024-25",SQB182="End of period",SQB190="Revenue")),TRUE,FALSE)</f>
        <v>0</v>
      </c>
      <c r="SQC183" s="201" t="b">
        <f>IF(OR(AND('Validation summary'!$B$2="2022-23",SQC182="In-period"),AND('Validation summary'!$B$2="2023-24",SQC182="In-period"),AND('Validation summary'!$B$2="2024-25",SQC182="In-period"),AND('Validation summary'!$B$2="2024-25",SQC182="End of period",SQC190="Revenue")),TRUE,FALSE)</f>
        <v>0</v>
      </c>
      <c r="SQD183" s="201" t="b">
        <f>IF(OR(AND('Validation summary'!$B$2="2022-23",SQD182="In-period"),AND('Validation summary'!$B$2="2023-24",SQD182="In-period"),AND('Validation summary'!$B$2="2024-25",SQD182="In-period"),AND('Validation summary'!$B$2="2024-25",SQD182="End of period",SQD190="Revenue")),TRUE,FALSE)</f>
        <v>0</v>
      </c>
      <c r="SQE183" s="201" t="b">
        <f>IF(OR(AND('Validation summary'!$B$2="2022-23",SQE182="In-period"),AND('Validation summary'!$B$2="2023-24",SQE182="In-period"),AND('Validation summary'!$B$2="2024-25",SQE182="In-period"),AND('Validation summary'!$B$2="2024-25",SQE182="End of period",SQE190="Revenue")),TRUE,FALSE)</f>
        <v>0</v>
      </c>
      <c r="SQF183" s="201" t="b">
        <f>IF(OR(AND('Validation summary'!$B$2="2022-23",SQF182="In-period"),AND('Validation summary'!$B$2="2023-24",SQF182="In-period"),AND('Validation summary'!$B$2="2024-25",SQF182="In-period"),AND('Validation summary'!$B$2="2024-25",SQF182="End of period",SQF190="Revenue")),TRUE,FALSE)</f>
        <v>0</v>
      </c>
      <c r="SQG183" s="201" t="b">
        <f>IF(OR(AND('Validation summary'!$B$2="2022-23",SQG182="In-period"),AND('Validation summary'!$B$2="2023-24",SQG182="In-period"),AND('Validation summary'!$B$2="2024-25",SQG182="In-period"),AND('Validation summary'!$B$2="2024-25",SQG182="End of period",SQG190="Revenue")),TRUE,FALSE)</f>
        <v>0</v>
      </c>
      <c r="SQH183" s="201" t="b">
        <f>IF(OR(AND('Validation summary'!$B$2="2022-23",SQH182="In-period"),AND('Validation summary'!$B$2="2023-24",SQH182="In-period"),AND('Validation summary'!$B$2="2024-25",SQH182="In-period"),AND('Validation summary'!$B$2="2024-25",SQH182="End of period",SQH190="Revenue")),TRUE,FALSE)</f>
        <v>0</v>
      </c>
      <c r="SQI183" s="201" t="b">
        <f>IF(OR(AND('Validation summary'!$B$2="2022-23",SQI182="In-period"),AND('Validation summary'!$B$2="2023-24",SQI182="In-period"),AND('Validation summary'!$B$2="2024-25",SQI182="In-period"),AND('Validation summary'!$B$2="2024-25",SQI182="End of period",SQI190="Revenue")),TRUE,FALSE)</f>
        <v>0</v>
      </c>
      <c r="SQJ183" s="201" t="b">
        <f>IF(OR(AND('Validation summary'!$B$2="2022-23",SQJ182="In-period"),AND('Validation summary'!$B$2="2023-24",SQJ182="In-period"),AND('Validation summary'!$B$2="2024-25",SQJ182="In-period"),AND('Validation summary'!$B$2="2024-25",SQJ182="End of period",SQJ190="Revenue")),TRUE,FALSE)</f>
        <v>0</v>
      </c>
      <c r="SQK183" s="201" t="b">
        <f>IF(OR(AND('Validation summary'!$B$2="2022-23",SQK182="In-period"),AND('Validation summary'!$B$2="2023-24",SQK182="In-period"),AND('Validation summary'!$B$2="2024-25",SQK182="In-period"),AND('Validation summary'!$B$2="2024-25",SQK182="End of period",SQK190="Revenue")),TRUE,FALSE)</f>
        <v>0</v>
      </c>
      <c r="SQL183" s="201" t="b">
        <f>IF(OR(AND('Validation summary'!$B$2="2022-23",SQL182="In-period"),AND('Validation summary'!$B$2="2023-24",SQL182="In-period"),AND('Validation summary'!$B$2="2024-25",SQL182="In-period"),AND('Validation summary'!$B$2="2024-25",SQL182="End of period",SQL190="Revenue")),TRUE,FALSE)</f>
        <v>0</v>
      </c>
      <c r="SQM183" s="201" t="b">
        <f>IF(OR(AND('Validation summary'!$B$2="2022-23",SQM182="In-period"),AND('Validation summary'!$B$2="2023-24",SQM182="In-period"),AND('Validation summary'!$B$2="2024-25",SQM182="In-period"),AND('Validation summary'!$B$2="2024-25",SQM182="End of period",SQM190="Revenue")),TRUE,FALSE)</f>
        <v>0</v>
      </c>
      <c r="SQN183" s="201" t="b">
        <f>IF(OR(AND('Validation summary'!$B$2="2022-23",SQN182="In-period"),AND('Validation summary'!$B$2="2023-24",SQN182="In-period"),AND('Validation summary'!$B$2="2024-25",SQN182="In-period"),AND('Validation summary'!$B$2="2024-25",SQN182="End of period",SQN190="Revenue")),TRUE,FALSE)</f>
        <v>0</v>
      </c>
      <c r="SQO183" s="201" t="b">
        <f>IF(OR(AND('Validation summary'!$B$2="2022-23",SQO182="In-period"),AND('Validation summary'!$B$2="2023-24",SQO182="In-period"),AND('Validation summary'!$B$2="2024-25",SQO182="In-period"),AND('Validation summary'!$B$2="2024-25",SQO182="End of period",SQO190="Revenue")),TRUE,FALSE)</f>
        <v>0</v>
      </c>
      <c r="SQP183" s="201" t="b">
        <f>IF(OR(AND('Validation summary'!$B$2="2022-23",SQP182="In-period"),AND('Validation summary'!$B$2="2023-24",SQP182="In-period"),AND('Validation summary'!$B$2="2024-25",SQP182="In-period"),AND('Validation summary'!$B$2="2024-25",SQP182="End of period",SQP190="Revenue")),TRUE,FALSE)</f>
        <v>0</v>
      </c>
      <c r="SQQ183" s="201" t="b">
        <f>IF(OR(AND('Validation summary'!$B$2="2022-23",SQQ182="In-period"),AND('Validation summary'!$B$2="2023-24",SQQ182="In-period"),AND('Validation summary'!$B$2="2024-25",SQQ182="In-period"),AND('Validation summary'!$B$2="2024-25",SQQ182="End of period",SQQ190="Revenue")),TRUE,FALSE)</f>
        <v>0</v>
      </c>
      <c r="SQR183" s="201" t="b">
        <f>IF(OR(AND('Validation summary'!$B$2="2022-23",SQR182="In-period"),AND('Validation summary'!$B$2="2023-24",SQR182="In-period"),AND('Validation summary'!$B$2="2024-25",SQR182="In-period"),AND('Validation summary'!$B$2="2024-25",SQR182="End of period",SQR190="Revenue")),TRUE,FALSE)</f>
        <v>0</v>
      </c>
      <c r="SQS183" s="201" t="b">
        <f>IF(OR(AND('Validation summary'!$B$2="2022-23",SQS182="In-period"),AND('Validation summary'!$B$2="2023-24",SQS182="In-period"),AND('Validation summary'!$B$2="2024-25",SQS182="In-period"),AND('Validation summary'!$B$2="2024-25",SQS182="End of period",SQS190="Revenue")),TRUE,FALSE)</f>
        <v>0</v>
      </c>
      <c r="SQT183" s="201" t="b">
        <f>IF(OR(AND('Validation summary'!$B$2="2022-23",SQT182="In-period"),AND('Validation summary'!$B$2="2023-24",SQT182="In-period"),AND('Validation summary'!$B$2="2024-25",SQT182="In-period"),AND('Validation summary'!$B$2="2024-25",SQT182="End of period",SQT190="Revenue")),TRUE,FALSE)</f>
        <v>0</v>
      </c>
      <c r="SQU183" s="201" t="b">
        <f>IF(OR(AND('Validation summary'!$B$2="2022-23",SQU182="In-period"),AND('Validation summary'!$B$2="2023-24",SQU182="In-period"),AND('Validation summary'!$B$2="2024-25",SQU182="In-period"),AND('Validation summary'!$B$2="2024-25",SQU182="End of period",SQU190="Revenue")),TRUE,FALSE)</f>
        <v>0</v>
      </c>
      <c r="SQV183" s="201" t="b">
        <f>IF(OR(AND('Validation summary'!$B$2="2022-23",SQV182="In-period"),AND('Validation summary'!$B$2="2023-24",SQV182="In-period"),AND('Validation summary'!$B$2="2024-25",SQV182="In-period"),AND('Validation summary'!$B$2="2024-25",SQV182="End of period",SQV190="Revenue")),TRUE,FALSE)</f>
        <v>0</v>
      </c>
      <c r="SQW183" s="201" t="b">
        <f>IF(OR(AND('Validation summary'!$B$2="2022-23",SQW182="In-period"),AND('Validation summary'!$B$2="2023-24",SQW182="In-period"),AND('Validation summary'!$B$2="2024-25",SQW182="In-period"),AND('Validation summary'!$B$2="2024-25",SQW182="End of period",SQW190="Revenue")),TRUE,FALSE)</f>
        <v>0</v>
      </c>
      <c r="SQX183" s="201" t="b">
        <f>IF(OR(AND('Validation summary'!$B$2="2022-23",SQX182="In-period"),AND('Validation summary'!$B$2="2023-24",SQX182="In-period"),AND('Validation summary'!$B$2="2024-25",SQX182="In-period"),AND('Validation summary'!$B$2="2024-25",SQX182="End of period",SQX190="Revenue")),TRUE,FALSE)</f>
        <v>0</v>
      </c>
      <c r="SQY183" s="201" t="b">
        <f>IF(OR(AND('Validation summary'!$B$2="2022-23",SQY182="In-period"),AND('Validation summary'!$B$2="2023-24",SQY182="In-period"),AND('Validation summary'!$B$2="2024-25",SQY182="In-period"),AND('Validation summary'!$B$2="2024-25",SQY182="End of period",SQY190="Revenue")),TRUE,FALSE)</f>
        <v>0</v>
      </c>
      <c r="SQZ183" s="201" t="b">
        <f>IF(OR(AND('Validation summary'!$B$2="2022-23",SQZ182="In-period"),AND('Validation summary'!$B$2="2023-24",SQZ182="In-period"),AND('Validation summary'!$B$2="2024-25",SQZ182="In-period"),AND('Validation summary'!$B$2="2024-25",SQZ182="End of period",SQZ190="Revenue")),TRUE,FALSE)</f>
        <v>0</v>
      </c>
      <c r="SRA183" s="201" t="b">
        <f>IF(OR(AND('Validation summary'!$B$2="2022-23",SRA182="In-period"),AND('Validation summary'!$B$2="2023-24",SRA182="In-period"),AND('Validation summary'!$B$2="2024-25",SRA182="In-period"),AND('Validation summary'!$B$2="2024-25",SRA182="End of period",SRA190="Revenue")),TRUE,FALSE)</f>
        <v>0</v>
      </c>
      <c r="SRB183" s="201" t="b">
        <f>IF(OR(AND('Validation summary'!$B$2="2022-23",SRB182="In-period"),AND('Validation summary'!$B$2="2023-24",SRB182="In-period"),AND('Validation summary'!$B$2="2024-25",SRB182="In-period"),AND('Validation summary'!$B$2="2024-25",SRB182="End of period",SRB190="Revenue")),TRUE,FALSE)</f>
        <v>0</v>
      </c>
      <c r="SRC183" s="201" t="b">
        <f>IF(OR(AND('Validation summary'!$B$2="2022-23",SRC182="In-period"),AND('Validation summary'!$B$2="2023-24",SRC182="In-period"),AND('Validation summary'!$B$2="2024-25",SRC182="In-period"),AND('Validation summary'!$B$2="2024-25",SRC182="End of period",SRC190="Revenue")),TRUE,FALSE)</f>
        <v>0</v>
      </c>
      <c r="SRD183" s="201" t="b">
        <f>IF(OR(AND('Validation summary'!$B$2="2022-23",SRD182="In-period"),AND('Validation summary'!$B$2="2023-24",SRD182="In-period"),AND('Validation summary'!$B$2="2024-25",SRD182="In-period"),AND('Validation summary'!$B$2="2024-25",SRD182="End of period",SRD190="Revenue")),TRUE,FALSE)</f>
        <v>0</v>
      </c>
      <c r="SRE183" s="201" t="b">
        <f>IF(OR(AND('Validation summary'!$B$2="2022-23",SRE182="In-period"),AND('Validation summary'!$B$2="2023-24",SRE182="In-period"),AND('Validation summary'!$B$2="2024-25",SRE182="In-period"),AND('Validation summary'!$B$2="2024-25",SRE182="End of period",SRE190="Revenue")),TRUE,FALSE)</f>
        <v>0</v>
      </c>
      <c r="SRF183" s="201" t="b">
        <f>IF(OR(AND('Validation summary'!$B$2="2022-23",SRF182="In-period"),AND('Validation summary'!$B$2="2023-24",SRF182="In-period"),AND('Validation summary'!$B$2="2024-25",SRF182="In-period"),AND('Validation summary'!$B$2="2024-25",SRF182="End of period",SRF190="Revenue")),TRUE,FALSE)</f>
        <v>0</v>
      </c>
      <c r="SRG183" s="201" t="b">
        <f>IF(OR(AND('Validation summary'!$B$2="2022-23",SRG182="In-period"),AND('Validation summary'!$B$2="2023-24",SRG182="In-period"),AND('Validation summary'!$B$2="2024-25",SRG182="In-period"),AND('Validation summary'!$B$2="2024-25",SRG182="End of period",SRG190="Revenue")),TRUE,FALSE)</f>
        <v>0</v>
      </c>
      <c r="SRH183" s="201" t="b">
        <f>IF(OR(AND('Validation summary'!$B$2="2022-23",SRH182="In-period"),AND('Validation summary'!$B$2="2023-24",SRH182="In-period"),AND('Validation summary'!$B$2="2024-25",SRH182="In-period"),AND('Validation summary'!$B$2="2024-25",SRH182="End of period",SRH190="Revenue")),TRUE,FALSE)</f>
        <v>0</v>
      </c>
      <c r="SRI183" s="201" t="b">
        <f>IF(OR(AND('Validation summary'!$B$2="2022-23",SRI182="In-period"),AND('Validation summary'!$B$2="2023-24",SRI182="In-period"),AND('Validation summary'!$B$2="2024-25",SRI182="In-period"),AND('Validation summary'!$B$2="2024-25",SRI182="End of period",SRI190="Revenue")),TRUE,FALSE)</f>
        <v>0</v>
      </c>
      <c r="SRJ183" s="201" t="b">
        <f>IF(OR(AND('Validation summary'!$B$2="2022-23",SRJ182="In-period"),AND('Validation summary'!$B$2="2023-24",SRJ182="In-period"),AND('Validation summary'!$B$2="2024-25",SRJ182="In-period"),AND('Validation summary'!$B$2="2024-25",SRJ182="End of period",SRJ190="Revenue")),TRUE,FALSE)</f>
        <v>0</v>
      </c>
      <c r="SRK183" s="201" t="b">
        <f>IF(OR(AND('Validation summary'!$B$2="2022-23",SRK182="In-period"),AND('Validation summary'!$B$2="2023-24",SRK182="In-period"),AND('Validation summary'!$B$2="2024-25",SRK182="In-period"),AND('Validation summary'!$B$2="2024-25",SRK182="End of period",SRK190="Revenue")),TRUE,FALSE)</f>
        <v>0</v>
      </c>
      <c r="SRL183" s="201" t="b">
        <f>IF(OR(AND('Validation summary'!$B$2="2022-23",SRL182="In-period"),AND('Validation summary'!$B$2="2023-24",SRL182="In-period"),AND('Validation summary'!$B$2="2024-25",SRL182="In-period"),AND('Validation summary'!$B$2="2024-25",SRL182="End of period",SRL190="Revenue")),TRUE,FALSE)</f>
        <v>0</v>
      </c>
      <c r="SRM183" s="201" t="b">
        <f>IF(OR(AND('Validation summary'!$B$2="2022-23",SRM182="In-period"),AND('Validation summary'!$B$2="2023-24",SRM182="In-period"),AND('Validation summary'!$B$2="2024-25",SRM182="In-period"),AND('Validation summary'!$B$2="2024-25",SRM182="End of period",SRM190="Revenue")),TRUE,FALSE)</f>
        <v>0</v>
      </c>
      <c r="SRN183" s="201" t="b">
        <f>IF(OR(AND('Validation summary'!$B$2="2022-23",SRN182="In-period"),AND('Validation summary'!$B$2="2023-24",SRN182="In-period"),AND('Validation summary'!$B$2="2024-25",SRN182="In-period"),AND('Validation summary'!$B$2="2024-25",SRN182="End of period",SRN190="Revenue")),TRUE,FALSE)</f>
        <v>0</v>
      </c>
      <c r="SRO183" s="201" t="b">
        <f>IF(OR(AND('Validation summary'!$B$2="2022-23",SRO182="In-period"),AND('Validation summary'!$B$2="2023-24",SRO182="In-period"),AND('Validation summary'!$B$2="2024-25",SRO182="In-period"),AND('Validation summary'!$B$2="2024-25",SRO182="End of period",SRO190="Revenue")),TRUE,FALSE)</f>
        <v>0</v>
      </c>
      <c r="SRP183" s="201" t="b">
        <f>IF(OR(AND('Validation summary'!$B$2="2022-23",SRP182="In-period"),AND('Validation summary'!$B$2="2023-24",SRP182="In-period"),AND('Validation summary'!$B$2="2024-25",SRP182="In-period"),AND('Validation summary'!$B$2="2024-25",SRP182="End of period",SRP190="Revenue")),TRUE,FALSE)</f>
        <v>0</v>
      </c>
      <c r="SRQ183" s="201" t="b">
        <f>IF(OR(AND('Validation summary'!$B$2="2022-23",SRQ182="In-period"),AND('Validation summary'!$B$2="2023-24",SRQ182="In-period"),AND('Validation summary'!$B$2="2024-25",SRQ182="In-period"),AND('Validation summary'!$B$2="2024-25",SRQ182="End of period",SRQ190="Revenue")),TRUE,FALSE)</f>
        <v>0</v>
      </c>
      <c r="SRR183" s="201" t="b">
        <f>IF(OR(AND('Validation summary'!$B$2="2022-23",SRR182="In-period"),AND('Validation summary'!$B$2="2023-24",SRR182="In-period"),AND('Validation summary'!$B$2="2024-25",SRR182="In-period"),AND('Validation summary'!$B$2="2024-25",SRR182="End of period",SRR190="Revenue")),TRUE,FALSE)</f>
        <v>0</v>
      </c>
      <c r="SRS183" s="201" t="b">
        <f>IF(OR(AND('Validation summary'!$B$2="2022-23",SRS182="In-period"),AND('Validation summary'!$B$2="2023-24",SRS182="In-period"),AND('Validation summary'!$B$2="2024-25",SRS182="In-period"),AND('Validation summary'!$B$2="2024-25",SRS182="End of period",SRS190="Revenue")),TRUE,FALSE)</f>
        <v>0</v>
      </c>
      <c r="SRT183" s="201" t="b">
        <f>IF(OR(AND('Validation summary'!$B$2="2022-23",SRT182="In-period"),AND('Validation summary'!$B$2="2023-24",SRT182="In-period"),AND('Validation summary'!$B$2="2024-25",SRT182="In-period"),AND('Validation summary'!$B$2="2024-25",SRT182="End of period",SRT190="Revenue")),TRUE,FALSE)</f>
        <v>0</v>
      </c>
      <c r="SRU183" s="201" t="b">
        <f>IF(OR(AND('Validation summary'!$B$2="2022-23",SRU182="In-period"),AND('Validation summary'!$B$2="2023-24",SRU182="In-period"),AND('Validation summary'!$B$2="2024-25",SRU182="In-period"),AND('Validation summary'!$B$2="2024-25",SRU182="End of period",SRU190="Revenue")),TRUE,FALSE)</f>
        <v>0</v>
      </c>
      <c r="SRV183" s="201" t="b">
        <f>IF(OR(AND('Validation summary'!$B$2="2022-23",SRV182="In-period"),AND('Validation summary'!$B$2="2023-24",SRV182="In-period"),AND('Validation summary'!$B$2="2024-25",SRV182="In-period"),AND('Validation summary'!$B$2="2024-25",SRV182="End of period",SRV190="Revenue")),TRUE,FALSE)</f>
        <v>0</v>
      </c>
      <c r="SRW183" s="201" t="b">
        <f>IF(OR(AND('Validation summary'!$B$2="2022-23",SRW182="In-period"),AND('Validation summary'!$B$2="2023-24",SRW182="In-period"),AND('Validation summary'!$B$2="2024-25",SRW182="In-period"),AND('Validation summary'!$B$2="2024-25",SRW182="End of period",SRW190="Revenue")),TRUE,FALSE)</f>
        <v>0</v>
      </c>
      <c r="SRX183" s="201" t="b">
        <f>IF(OR(AND('Validation summary'!$B$2="2022-23",SRX182="In-period"),AND('Validation summary'!$B$2="2023-24",SRX182="In-period"),AND('Validation summary'!$B$2="2024-25",SRX182="In-period"),AND('Validation summary'!$B$2="2024-25",SRX182="End of period",SRX190="Revenue")),TRUE,FALSE)</f>
        <v>0</v>
      </c>
      <c r="SRY183" s="201" t="b">
        <f>IF(OR(AND('Validation summary'!$B$2="2022-23",SRY182="In-period"),AND('Validation summary'!$B$2="2023-24",SRY182="In-period"),AND('Validation summary'!$B$2="2024-25",SRY182="In-period"),AND('Validation summary'!$B$2="2024-25",SRY182="End of period",SRY190="Revenue")),TRUE,FALSE)</f>
        <v>0</v>
      </c>
      <c r="SRZ183" s="201" t="b">
        <f>IF(OR(AND('Validation summary'!$B$2="2022-23",SRZ182="In-period"),AND('Validation summary'!$B$2="2023-24",SRZ182="In-period"),AND('Validation summary'!$B$2="2024-25",SRZ182="In-period"),AND('Validation summary'!$B$2="2024-25",SRZ182="End of period",SRZ190="Revenue")),TRUE,FALSE)</f>
        <v>0</v>
      </c>
      <c r="SSA183" s="201" t="b">
        <f>IF(OR(AND('Validation summary'!$B$2="2022-23",SSA182="In-period"),AND('Validation summary'!$B$2="2023-24",SSA182="In-period"),AND('Validation summary'!$B$2="2024-25",SSA182="In-period"),AND('Validation summary'!$B$2="2024-25",SSA182="End of period",SSA190="Revenue")),TRUE,FALSE)</f>
        <v>0</v>
      </c>
      <c r="SSB183" s="201" t="b">
        <f>IF(OR(AND('Validation summary'!$B$2="2022-23",SSB182="In-period"),AND('Validation summary'!$B$2="2023-24",SSB182="In-period"),AND('Validation summary'!$B$2="2024-25",SSB182="In-period"),AND('Validation summary'!$B$2="2024-25",SSB182="End of period",SSB190="Revenue")),TRUE,FALSE)</f>
        <v>0</v>
      </c>
      <c r="SSC183" s="201" t="b">
        <f>IF(OR(AND('Validation summary'!$B$2="2022-23",SSC182="In-period"),AND('Validation summary'!$B$2="2023-24",SSC182="In-period"),AND('Validation summary'!$B$2="2024-25",SSC182="In-period"),AND('Validation summary'!$B$2="2024-25",SSC182="End of period",SSC190="Revenue")),TRUE,FALSE)</f>
        <v>0</v>
      </c>
      <c r="SSD183" s="201" t="b">
        <f>IF(OR(AND('Validation summary'!$B$2="2022-23",SSD182="In-period"),AND('Validation summary'!$B$2="2023-24",SSD182="In-period"),AND('Validation summary'!$B$2="2024-25",SSD182="In-period"),AND('Validation summary'!$B$2="2024-25",SSD182="End of period",SSD190="Revenue")),TRUE,FALSE)</f>
        <v>0</v>
      </c>
      <c r="SSE183" s="201" t="b">
        <f>IF(OR(AND('Validation summary'!$B$2="2022-23",SSE182="In-period"),AND('Validation summary'!$B$2="2023-24",SSE182="In-period"),AND('Validation summary'!$B$2="2024-25",SSE182="In-period"),AND('Validation summary'!$B$2="2024-25",SSE182="End of period",SSE190="Revenue")),TRUE,FALSE)</f>
        <v>0</v>
      </c>
      <c r="SSF183" s="201" t="b">
        <f>IF(OR(AND('Validation summary'!$B$2="2022-23",SSF182="In-period"),AND('Validation summary'!$B$2="2023-24",SSF182="In-period"),AND('Validation summary'!$B$2="2024-25",SSF182="In-period"),AND('Validation summary'!$B$2="2024-25",SSF182="End of period",SSF190="Revenue")),TRUE,FALSE)</f>
        <v>0</v>
      </c>
      <c r="SSG183" s="201" t="b">
        <f>IF(OR(AND('Validation summary'!$B$2="2022-23",SSG182="In-period"),AND('Validation summary'!$B$2="2023-24",SSG182="In-period"),AND('Validation summary'!$B$2="2024-25",SSG182="In-period"),AND('Validation summary'!$B$2="2024-25",SSG182="End of period",SSG190="Revenue")),TRUE,FALSE)</f>
        <v>0</v>
      </c>
      <c r="SSH183" s="201" t="b">
        <f>IF(OR(AND('Validation summary'!$B$2="2022-23",SSH182="In-period"),AND('Validation summary'!$B$2="2023-24",SSH182="In-period"),AND('Validation summary'!$B$2="2024-25",SSH182="In-period"),AND('Validation summary'!$B$2="2024-25",SSH182="End of period",SSH190="Revenue")),TRUE,FALSE)</f>
        <v>0</v>
      </c>
      <c r="SSI183" s="201" t="b">
        <f>IF(OR(AND('Validation summary'!$B$2="2022-23",SSI182="In-period"),AND('Validation summary'!$B$2="2023-24",SSI182="In-period"),AND('Validation summary'!$B$2="2024-25",SSI182="In-period"),AND('Validation summary'!$B$2="2024-25",SSI182="End of period",SSI190="Revenue")),TRUE,FALSE)</f>
        <v>0</v>
      </c>
      <c r="SSJ183" s="201" t="b">
        <f>IF(OR(AND('Validation summary'!$B$2="2022-23",SSJ182="In-period"),AND('Validation summary'!$B$2="2023-24",SSJ182="In-period"),AND('Validation summary'!$B$2="2024-25",SSJ182="In-period"),AND('Validation summary'!$B$2="2024-25",SSJ182="End of period",SSJ190="Revenue")),TRUE,FALSE)</f>
        <v>0</v>
      </c>
      <c r="SSK183" s="201" t="b">
        <f>IF(OR(AND('Validation summary'!$B$2="2022-23",SSK182="In-period"),AND('Validation summary'!$B$2="2023-24",SSK182="In-period"),AND('Validation summary'!$B$2="2024-25",SSK182="In-period"),AND('Validation summary'!$B$2="2024-25",SSK182="End of period",SSK190="Revenue")),TRUE,FALSE)</f>
        <v>0</v>
      </c>
      <c r="SSL183" s="201" t="b">
        <f>IF(OR(AND('Validation summary'!$B$2="2022-23",SSL182="In-period"),AND('Validation summary'!$B$2="2023-24",SSL182="In-period"),AND('Validation summary'!$B$2="2024-25",SSL182="In-period"),AND('Validation summary'!$B$2="2024-25",SSL182="End of period",SSL190="Revenue")),TRUE,FALSE)</f>
        <v>0</v>
      </c>
      <c r="SSM183" s="201" t="b">
        <f>IF(OR(AND('Validation summary'!$B$2="2022-23",SSM182="In-period"),AND('Validation summary'!$B$2="2023-24",SSM182="In-period"),AND('Validation summary'!$B$2="2024-25",SSM182="In-period"),AND('Validation summary'!$B$2="2024-25",SSM182="End of period",SSM190="Revenue")),TRUE,FALSE)</f>
        <v>0</v>
      </c>
      <c r="SSN183" s="201" t="b">
        <f>IF(OR(AND('Validation summary'!$B$2="2022-23",SSN182="In-period"),AND('Validation summary'!$B$2="2023-24",SSN182="In-period"),AND('Validation summary'!$B$2="2024-25",SSN182="In-period"),AND('Validation summary'!$B$2="2024-25",SSN182="End of period",SSN190="Revenue")),TRUE,FALSE)</f>
        <v>0</v>
      </c>
      <c r="SSO183" s="201" t="b">
        <f>IF(OR(AND('Validation summary'!$B$2="2022-23",SSO182="In-period"),AND('Validation summary'!$B$2="2023-24",SSO182="In-period"),AND('Validation summary'!$B$2="2024-25",SSO182="In-period"),AND('Validation summary'!$B$2="2024-25",SSO182="End of period",SSO190="Revenue")),TRUE,FALSE)</f>
        <v>0</v>
      </c>
      <c r="SSP183" s="201" t="b">
        <f>IF(OR(AND('Validation summary'!$B$2="2022-23",SSP182="In-period"),AND('Validation summary'!$B$2="2023-24",SSP182="In-period"),AND('Validation summary'!$B$2="2024-25",SSP182="In-period"),AND('Validation summary'!$B$2="2024-25",SSP182="End of period",SSP190="Revenue")),TRUE,FALSE)</f>
        <v>0</v>
      </c>
      <c r="SSQ183" s="201" t="b">
        <f>IF(OR(AND('Validation summary'!$B$2="2022-23",SSQ182="In-period"),AND('Validation summary'!$B$2="2023-24",SSQ182="In-period"),AND('Validation summary'!$B$2="2024-25",SSQ182="In-period"),AND('Validation summary'!$B$2="2024-25",SSQ182="End of period",SSQ190="Revenue")),TRUE,FALSE)</f>
        <v>0</v>
      </c>
      <c r="SSR183" s="201" t="b">
        <f>IF(OR(AND('Validation summary'!$B$2="2022-23",SSR182="In-period"),AND('Validation summary'!$B$2="2023-24",SSR182="In-period"),AND('Validation summary'!$B$2="2024-25",SSR182="In-period"),AND('Validation summary'!$B$2="2024-25",SSR182="End of period",SSR190="Revenue")),TRUE,FALSE)</f>
        <v>0</v>
      </c>
      <c r="SSS183" s="201" t="b">
        <f>IF(OR(AND('Validation summary'!$B$2="2022-23",SSS182="In-period"),AND('Validation summary'!$B$2="2023-24",SSS182="In-period"),AND('Validation summary'!$B$2="2024-25",SSS182="In-period"),AND('Validation summary'!$B$2="2024-25",SSS182="End of period",SSS190="Revenue")),TRUE,FALSE)</f>
        <v>0</v>
      </c>
      <c r="SST183" s="201" t="b">
        <f>IF(OR(AND('Validation summary'!$B$2="2022-23",SST182="In-period"),AND('Validation summary'!$B$2="2023-24",SST182="In-period"),AND('Validation summary'!$B$2="2024-25",SST182="In-period"),AND('Validation summary'!$B$2="2024-25",SST182="End of period",SST190="Revenue")),TRUE,FALSE)</f>
        <v>0</v>
      </c>
      <c r="SSU183" s="201" t="b">
        <f>IF(OR(AND('Validation summary'!$B$2="2022-23",SSU182="In-period"),AND('Validation summary'!$B$2="2023-24",SSU182="In-period"),AND('Validation summary'!$B$2="2024-25",SSU182="In-period"),AND('Validation summary'!$B$2="2024-25",SSU182="End of period",SSU190="Revenue")),TRUE,FALSE)</f>
        <v>0</v>
      </c>
      <c r="SSV183" s="201" t="b">
        <f>IF(OR(AND('Validation summary'!$B$2="2022-23",SSV182="In-period"),AND('Validation summary'!$B$2="2023-24",SSV182="In-period"),AND('Validation summary'!$B$2="2024-25",SSV182="In-period"),AND('Validation summary'!$B$2="2024-25",SSV182="End of period",SSV190="Revenue")),TRUE,FALSE)</f>
        <v>0</v>
      </c>
      <c r="SSW183" s="201" t="b">
        <f>IF(OR(AND('Validation summary'!$B$2="2022-23",SSW182="In-period"),AND('Validation summary'!$B$2="2023-24",SSW182="In-period"),AND('Validation summary'!$B$2="2024-25",SSW182="In-period"),AND('Validation summary'!$B$2="2024-25",SSW182="End of period",SSW190="Revenue")),TRUE,FALSE)</f>
        <v>0</v>
      </c>
      <c r="SSX183" s="201" t="b">
        <f>IF(OR(AND('Validation summary'!$B$2="2022-23",SSX182="In-period"),AND('Validation summary'!$B$2="2023-24",SSX182="In-period"),AND('Validation summary'!$B$2="2024-25",SSX182="In-period"),AND('Validation summary'!$B$2="2024-25",SSX182="End of period",SSX190="Revenue")),TRUE,FALSE)</f>
        <v>0</v>
      </c>
      <c r="SSY183" s="201" t="b">
        <f>IF(OR(AND('Validation summary'!$B$2="2022-23",SSY182="In-period"),AND('Validation summary'!$B$2="2023-24",SSY182="In-period"),AND('Validation summary'!$B$2="2024-25",SSY182="In-period"),AND('Validation summary'!$B$2="2024-25",SSY182="End of period",SSY190="Revenue")),TRUE,FALSE)</f>
        <v>0</v>
      </c>
      <c r="SSZ183" s="201" t="b">
        <f>IF(OR(AND('Validation summary'!$B$2="2022-23",SSZ182="In-period"),AND('Validation summary'!$B$2="2023-24",SSZ182="In-period"),AND('Validation summary'!$B$2="2024-25",SSZ182="In-period"),AND('Validation summary'!$B$2="2024-25",SSZ182="End of period",SSZ190="Revenue")),TRUE,FALSE)</f>
        <v>0</v>
      </c>
      <c r="STA183" s="201" t="b">
        <f>IF(OR(AND('Validation summary'!$B$2="2022-23",STA182="In-period"),AND('Validation summary'!$B$2="2023-24",STA182="In-period"),AND('Validation summary'!$B$2="2024-25",STA182="In-period"),AND('Validation summary'!$B$2="2024-25",STA182="End of period",STA190="Revenue")),TRUE,FALSE)</f>
        <v>0</v>
      </c>
      <c r="STB183" s="201" t="b">
        <f>IF(OR(AND('Validation summary'!$B$2="2022-23",STB182="In-period"),AND('Validation summary'!$B$2="2023-24",STB182="In-period"),AND('Validation summary'!$B$2="2024-25",STB182="In-period"),AND('Validation summary'!$B$2="2024-25",STB182="End of period",STB190="Revenue")),TRUE,FALSE)</f>
        <v>0</v>
      </c>
      <c r="STC183" s="201" t="b">
        <f>IF(OR(AND('Validation summary'!$B$2="2022-23",STC182="In-period"),AND('Validation summary'!$B$2="2023-24",STC182="In-period"),AND('Validation summary'!$B$2="2024-25",STC182="In-period"),AND('Validation summary'!$B$2="2024-25",STC182="End of period",STC190="Revenue")),TRUE,FALSE)</f>
        <v>0</v>
      </c>
      <c r="STD183" s="201" t="b">
        <f>IF(OR(AND('Validation summary'!$B$2="2022-23",STD182="In-period"),AND('Validation summary'!$B$2="2023-24",STD182="In-period"),AND('Validation summary'!$B$2="2024-25",STD182="In-period"),AND('Validation summary'!$B$2="2024-25",STD182="End of period",STD190="Revenue")),TRUE,FALSE)</f>
        <v>0</v>
      </c>
      <c r="STE183" s="201" t="b">
        <f>IF(OR(AND('Validation summary'!$B$2="2022-23",STE182="In-period"),AND('Validation summary'!$B$2="2023-24",STE182="In-period"),AND('Validation summary'!$B$2="2024-25",STE182="In-period"),AND('Validation summary'!$B$2="2024-25",STE182="End of period",STE190="Revenue")),TRUE,FALSE)</f>
        <v>0</v>
      </c>
      <c r="STF183" s="201" t="b">
        <f>IF(OR(AND('Validation summary'!$B$2="2022-23",STF182="In-period"),AND('Validation summary'!$B$2="2023-24",STF182="In-period"),AND('Validation summary'!$B$2="2024-25",STF182="In-period"),AND('Validation summary'!$B$2="2024-25",STF182="End of period",STF190="Revenue")),TRUE,FALSE)</f>
        <v>0</v>
      </c>
      <c r="STG183" s="201" t="b">
        <f>IF(OR(AND('Validation summary'!$B$2="2022-23",STG182="In-period"),AND('Validation summary'!$B$2="2023-24",STG182="In-period"),AND('Validation summary'!$B$2="2024-25",STG182="In-period"),AND('Validation summary'!$B$2="2024-25",STG182="End of period",STG190="Revenue")),TRUE,FALSE)</f>
        <v>0</v>
      </c>
      <c r="STH183" s="201" t="b">
        <f>IF(OR(AND('Validation summary'!$B$2="2022-23",STH182="In-period"),AND('Validation summary'!$B$2="2023-24",STH182="In-period"),AND('Validation summary'!$B$2="2024-25",STH182="In-period"),AND('Validation summary'!$B$2="2024-25",STH182="End of period",STH190="Revenue")),TRUE,FALSE)</f>
        <v>0</v>
      </c>
      <c r="STI183" s="201" t="b">
        <f>IF(OR(AND('Validation summary'!$B$2="2022-23",STI182="In-period"),AND('Validation summary'!$B$2="2023-24",STI182="In-period"),AND('Validation summary'!$B$2="2024-25",STI182="In-period"),AND('Validation summary'!$B$2="2024-25",STI182="End of period",STI190="Revenue")),TRUE,FALSE)</f>
        <v>0</v>
      </c>
      <c r="STJ183" s="201" t="b">
        <f>IF(OR(AND('Validation summary'!$B$2="2022-23",STJ182="In-period"),AND('Validation summary'!$B$2="2023-24",STJ182="In-period"),AND('Validation summary'!$B$2="2024-25",STJ182="In-period"),AND('Validation summary'!$B$2="2024-25",STJ182="End of period",STJ190="Revenue")),TRUE,FALSE)</f>
        <v>0</v>
      </c>
      <c r="STK183" s="201" t="b">
        <f>IF(OR(AND('Validation summary'!$B$2="2022-23",STK182="In-period"),AND('Validation summary'!$B$2="2023-24",STK182="In-period"),AND('Validation summary'!$B$2="2024-25",STK182="In-period"),AND('Validation summary'!$B$2="2024-25",STK182="End of period",STK190="Revenue")),TRUE,FALSE)</f>
        <v>0</v>
      </c>
      <c r="STL183" s="201" t="b">
        <f>IF(OR(AND('Validation summary'!$B$2="2022-23",STL182="In-period"),AND('Validation summary'!$B$2="2023-24",STL182="In-period"),AND('Validation summary'!$B$2="2024-25",STL182="In-period"),AND('Validation summary'!$B$2="2024-25",STL182="End of period",STL190="Revenue")),TRUE,FALSE)</f>
        <v>0</v>
      </c>
      <c r="STM183" s="201" t="b">
        <f>IF(OR(AND('Validation summary'!$B$2="2022-23",STM182="In-period"),AND('Validation summary'!$B$2="2023-24",STM182="In-period"),AND('Validation summary'!$B$2="2024-25",STM182="In-period"),AND('Validation summary'!$B$2="2024-25",STM182="End of period",STM190="Revenue")),TRUE,FALSE)</f>
        <v>0</v>
      </c>
      <c r="STN183" s="201" t="b">
        <f>IF(OR(AND('Validation summary'!$B$2="2022-23",STN182="In-period"),AND('Validation summary'!$B$2="2023-24",STN182="In-period"),AND('Validation summary'!$B$2="2024-25",STN182="In-period"),AND('Validation summary'!$B$2="2024-25",STN182="End of period",STN190="Revenue")),TRUE,FALSE)</f>
        <v>0</v>
      </c>
      <c r="STO183" s="201" t="b">
        <f>IF(OR(AND('Validation summary'!$B$2="2022-23",STO182="In-period"),AND('Validation summary'!$B$2="2023-24",STO182="In-period"),AND('Validation summary'!$B$2="2024-25",STO182="In-period"),AND('Validation summary'!$B$2="2024-25",STO182="End of period",STO190="Revenue")),TRUE,FALSE)</f>
        <v>0</v>
      </c>
      <c r="STP183" s="201" t="b">
        <f>IF(OR(AND('Validation summary'!$B$2="2022-23",STP182="In-period"),AND('Validation summary'!$B$2="2023-24",STP182="In-period"),AND('Validation summary'!$B$2="2024-25",STP182="In-period"),AND('Validation summary'!$B$2="2024-25",STP182="End of period",STP190="Revenue")),TRUE,FALSE)</f>
        <v>0</v>
      </c>
      <c r="STQ183" s="201" t="b">
        <f>IF(OR(AND('Validation summary'!$B$2="2022-23",STQ182="In-period"),AND('Validation summary'!$B$2="2023-24",STQ182="In-period"),AND('Validation summary'!$B$2="2024-25",STQ182="In-period"),AND('Validation summary'!$B$2="2024-25",STQ182="End of period",STQ190="Revenue")),TRUE,FALSE)</f>
        <v>0</v>
      </c>
      <c r="STR183" s="201" t="b">
        <f>IF(OR(AND('Validation summary'!$B$2="2022-23",STR182="In-period"),AND('Validation summary'!$B$2="2023-24",STR182="In-period"),AND('Validation summary'!$B$2="2024-25",STR182="In-period"),AND('Validation summary'!$B$2="2024-25",STR182="End of period",STR190="Revenue")),TRUE,FALSE)</f>
        <v>0</v>
      </c>
      <c r="STS183" s="201" t="b">
        <f>IF(OR(AND('Validation summary'!$B$2="2022-23",STS182="In-period"),AND('Validation summary'!$B$2="2023-24",STS182="In-period"),AND('Validation summary'!$B$2="2024-25",STS182="In-period"),AND('Validation summary'!$B$2="2024-25",STS182="End of period",STS190="Revenue")),TRUE,FALSE)</f>
        <v>0</v>
      </c>
      <c r="STT183" s="201" t="b">
        <f>IF(OR(AND('Validation summary'!$B$2="2022-23",STT182="In-period"),AND('Validation summary'!$B$2="2023-24",STT182="In-period"),AND('Validation summary'!$B$2="2024-25",STT182="In-period"),AND('Validation summary'!$B$2="2024-25",STT182="End of period",STT190="Revenue")),TRUE,FALSE)</f>
        <v>0</v>
      </c>
      <c r="STU183" s="201" t="b">
        <f>IF(OR(AND('Validation summary'!$B$2="2022-23",STU182="In-period"),AND('Validation summary'!$B$2="2023-24",STU182="In-period"),AND('Validation summary'!$B$2="2024-25",STU182="In-period"),AND('Validation summary'!$B$2="2024-25",STU182="End of period",STU190="Revenue")),TRUE,FALSE)</f>
        <v>0</v>
      </c>
      <c r="STV183" s="201" t="b">
        <f>IF(OR(AND('Validation summary'!$B$2="2022-23",STV182="In-period"),AND('Validation summary'!$B$2="2023-24",STV182="In-period"),AND('Validation summary'!$B$2="2024-25",STV182="In-period"),AND('Validation summary'!$B$2="2024-25",STV182="End of period",STV190="Revenue")),TRUE,FALSE)</f>
        <v>0</v>
      </c>
      <c r="STW183" s="201" t="b">
        <f>IF(OR(AND('Validation summary'!$B$2="2022-23",STW182="In-period"),AND('Validation summary'!$B$2="2023-24",STW182="In-period"),AND('Validation summary'!$B$2="2024-25",STW182="In-period"),AND('Validation summary'!$B$2="2024-25",STW182="End of period",STW190="Revenue")),TRUE,FALSE)</f>
        <v>0</v>
      </c>
      <c r="STX183" s="201" t="b">
        <f>IF(OR(AND('Validation summary'!$B$2="2022-23",STX182="In-period"),AND('Validation summary'!$B$2="2023-24",STX182="In-period"),AND('Validation summary'!$B$2="2024-25",STX182="In-period"),AND('Validation summary'!$B$2="2024-25",STX182="End of period",STX190="Revenue")),TRUE,FALSE)</f>
        <v>0</v>
      </c>
      <c r="STY183" s="201" t="b">
        <f>IF(OR(AND('Validation summary'!$B$2="2022-23",STY182="In-period"),AND('Validation summary'!$B$2="2023-24",STY182="In-period"),AND('Validation summary'!$B$2="2024-25",STY182="In-period"),AND('Validation summary'!$B$2="2024-25",STY182="End of period",STY190="Revenue")),TRUE,FALSE)</f>
        <v>0</v>
      </c>
      <c r="STZ183" s="201" t="b">
        <f>IF(OR(AND('Validation summary'!$B$2="2022-23",STZ182="In-period"),AND('Validation summary'!$B$2="2023-24",STZ182="In-period"),AND('Validation summary'!$B$2="2024-25",STZ182="In-period"),AND('Validation summary'!$B$2="2024-25",STZ182="End of period",STZ190="Revenue")),TRUE,FALSE)</f>
        <v>0</v>
      </c>
      <c r="SUA183" s="201" t="b">
        <f>IF(OR(AND('Validation summary'!$B$2="2022-23",SUA182="In-period"),AND('Validation summary'!$B$2="2023-24",SUA182="In-period"),AND('Validation summary'!$B$2="2024-25",SUA182="In-period"),AND('Validation summary'!$B$2="2024-25",SUA182="End of period",SUA190="Revenue")),TRUE,FALSE)</f>
        <v>0</v>
      </c>
      <c r="SUB183" s="201" t="b">
        <f>IF(OR(AND('Validation summary'!$B$2="2022-23",SUB182="In-period"),AND('Validation summary'!$B$2="2023-24",SUB182="In-period"),AND('Validation summary'!$B$2="2024-25",SUB182="In-period"),AND('Validation summary'!$B$2="2024-25",SUB182="End of period",SUB190="Revenue")),TRUE,FALSE)</f>
        <v>0</v>
      </c>
      <c r="SUC183" s="201" t="b">
        <f>IF(OR(AND('Validation summary'!$B$2="2022-23",SUC182="In-period"),AND('Validation summary'!$B$2="2023-24",SUC182="In-period"),AND('Validation summary'!$B$2="2024-25",SUC182="In-period"),AND('Validation summary'!$B$2="2024-25",SUC182="End of period",SUC190="Revenue")),TRUE,FALSE)</f>
        <v>0</v>
      </c>
      <c r="SUD183" s="201" t="b">
        <f>IF(OR(AND('Validation summary'!$B$2="2022-23",SUD182="In-period"),AND('Validation summary'!$B$2="2023-24",SUD182="In-period"),AND('Validation summary'!$B$2="2024-25",SUD182="In-period"),AND('Validation summary'!$B$2="2024-25",SUD182="End of period",SUD190="Revenue")),TRUE,FALSE)</f>
        <v>0</v>
      </c>
      <c r="SUE183" s="201" t="b">
        <f>IF(OR(AND('Validation summary'!$B$2="2022-23",SUE182="In-period"),AND('Validation summary'!$B$2="2023-24",SUE182="In-period"),AND('Validation summary'!$B$2="2024-25",SUE182="In-period"),AND('Validation summary'!$B$2="2024-25",SUE182="End of period",SUE190="Revenue")),TRUE,FALSE)</f>
        <v>0</v>
      </c>
      <c r="SUF183" s="201" t="b">
        <f>IF(OR(AND('Validation summary'!$B$2="2022-23",SUF182="In-period"),AND('Validation summary'!$B$2="2023-24",SUF182="In-period"),AND('Validation summary'!$B$2="2024-25",SUF182="In-period"),AND('Validation summary'!$B$2="2024-25",SUF182="End of period",SUF190="Revenue")),TRUE,FALSE)</f>
        <v>0</v>
      </c>
      <c r="SUG183" s="201" t="b">
        <f>IF(OR(AND('Validation summary'!$B$2="2022-23",SUG182="In-period"),AND('Validation summary'!$B$2="2023-24",SUG182="In-period"),AND('Validation summary'!$B$2="2024-25",SUG182="In-period"),AND('Validation summary'!$B$2="2024-25",SUG182="End of period",SUG190="Revenue")),TRUE,FALSE)</f>
        <v>0</v>
      </c>
      <c r="SUH183" s="201" t="b">
        <f>IF(OR(AND('Validation summary'!$B$2="2022-23",SUH182="In-period"),AND('Validation summary'!$B$2="2023-24",SUH182="In-period"),AND('Validation summary'!$B$2="2024-25",SUH182="In-period"),AND('Validation summary'!$B$2="2024-25",SUH182="End of period",SUH190="Revenue")),TRUE,FALSE)</f>
        <v>0</v>
      </c>
      <c r="SUI183" s="201" t="b">
        <f>IF(OR(AND('Validation summary'!$B$2="2022-23",SUI182="In-period"),AND('Validation summary'!$B$2="2023-24",SUI182="In-period"),AND('Validation summary'!$B$2="2024-25",SUI182="In-period"),AND('Validation summary'!$B$2="2024-25",SUI182="End of period",SUI190="Revenue")),TRUE,FALSE)</f>
        <v>0</v>
      </c>
      <c r="SUJ183" s="201" t="b">
        <f>IF(OR(AND('Validation summary'!$B$2="2022-23",SUJ182="In-period"),AND('Validation summary'!$B$2="2023-24",SUJ182="In-period"),AND('Validation summary'!$B$2="2024-25",SUJ182="In-period"),AND('Validation summary'!$B$2="2024-25",SUJ182="End of period",SUJ190="Revenue")),TRUE,FALSE)</f>
        <v>0</v>
      </c>
      <c r="SUK183" s="201" t="b">
        <f>IF(OR(AND('Validation summary'!$B$2="2022-23",SUK182="In-period"),AND('Validation summary'!$B$2="2023-24",SUK182="In-period"),AND('Validation summary'!$B$2="2024-25",SUK182="In-period"),AND('Validation summary'!$B$2="2024-25",SUK182="End of period",SUK190="Revenue")),TRUE,FALSE)</f>
        <v>0</v>
      </c>
      <c r="SUL183" s="201" t="b">
        <f>IF(OR(AND('Validation summary'!$B$2="2022-23",SUL182="In-period"),AND('Validation summary'!$B$2="2023-24",SUL182="In-period"),AND('Validation summary'!$B$2="2024-25",SUL182="In-period"),AND('Validation summary'!$B$2="2024-25",SUL182="End of period",SUL190="Revenue")),TRUE,FALSE)</f>
        <v>0</v>
      </c>
      <c r="SUM183" s="201" t="b">
        <f>IF(OR(AND('Validation summary'!$B$2="2022-23",SUM182="In-period"),AND('Validation summary'!$B$2="2023-24",SUM182="In-period"),AND('Validation summary'!$B$2="2024-25",SUM182="In-period"),AND('Validation summary'!$B$2="2024-25",SUM182="End of period",SUM190="Revenue")),TRUE,FALSE)</f>
        <v>0</v>
      </c>
      <c r="SUN183" s="201" t="b">
        <f>IF(OR(AND('Validation summary'!$B$2="2022-23",SUN182="In-period"),AND('Validation summary'!$B$2="2023-24",SUN182="In-period"),AND('Validation summary'!$B$2="2024-25",SUN182="In-period"),AND('Validation summary'!$B$2="2024-25",SUN182="End of period",SUN190="Revenue")),TRUE,FALSE)</f>
        <v>0</v>
      </c>
      <c r="SUO183" s="201" t="b">
        <f>IF(OR(AND('Validation summary'!$B$2="2022-23",SUO182="In-period"),AND('Validation summary'!$B$2="2023-24",SUO182="In-period"),AND('Validation summary'!$B$2="2024-25",SUO182="In-period"),AND('Validation summary'!$B$2="2024-25",SUO182="End of period",SUO190="Revenue")),TRUE,FALSE)</f>
        <v>0</v>
      </c>
      <c r="SUP183" s="201" t="b">
        <f>IF(OR(AND('Validation summary'!$B$2="2022-23",SUP182="In-period"),AND('Validation summary'!$B$2="2023-24",SUP182="In-period"),AND('Validation summary'!$B$2="2024-25",SUP182="In-period"),AND('Validation summary'!$B$2="2024-25",SUP182="End of period",SUP190="Revenue")),TRUE,FALSE)</f>
        <v>0</v>
      </c>
      <c r="SUQ183" s="201" t="b">
        <f>IF(OR(AND('Validation summary'!$B$2="2022-23",SUQ182="In-period"),AND('Validation summary'!$B$2="2023-24",SUQ182="In-period"),AND('Validation summary'!$B$2="2024-25",SUQ182="In-period"),AND('Validation summary'!$B$2="2024-25",SUQ182="End of period",SUQ190="Revenue")),TRUE,FALSE)</f>
        <v>0</v>
      </c>
      <c r="SUR183" s="201" t="b">
        <f>IF(OR(AND('Validation summary'!$B$2="2022-23",SUR182="In-period"),AND('Validation summary'!$B$2="2023-24",SUR182="In-period"),AND('Validation summary'!$B$2="2024-25",SUR182="In-period"),AND('Validation summary'!$B$2="2024-25",SUR182="End of period",SUR190="Revenue")),TRUE,FALSE)</f>
        <v>0</v>
      </c>
      <c r="SUS183" s="201" t="b">
        <f>IF(OR(AND('Validation summary'!$B$2="2022-23",SUS182="In-period"),AND('Validation summary'!$B$2="2023-24",SUS182="In-period"),AND('Validation summary'!$B$2="2024-25",SUS182="In-period"),AND('Validation summary'!$B$2="2024-25",SUS182="End of period",SUS190="Revenue")),TRUE,FALSE)</f>
        <v>0</v>
      </c>
      <c r="SUT183" s="201" t="b">
        <f>IF(OR(AND('Validation summary'!$B$2="2022-23",SUT182="In-period"),AND('Validation summary'!$B$2="2023-24",SUT182="In-period"),AND('Validation summary'!$B$2="2024-25",SUT182="In-period"),AND('Validation summary'!$B$2="2024-25",SUT182="End of period",SUT190="Revenue")),TRUE,FALSE)</f>
        <v>0</v>
      </c>
      <c r="SUU183" s="201" t="b">
        <f>IF(OR(AND('Validation summary'!$B$2="2022-23",SUU182="In-period"),AND('Validation summary'!$B$2="2023-24",SUU182="In-period"),AND('Validation summary'!$B$2="2024-25",SUU182="In-period"),AND('Validation summary'!$B$2="2024-25",SUU182="End of period",SUU190="Revenue")),TRUE,FALSE)</f>
        <v>0</v>
      </c>
      <c r="SUV183" s="201" t="b">
        <f>IF(OR(AND('Validation summary'!$B$2="2022-23",SUV182="In-period"),AND('Validation summary'!$B$2="2023-24",SUV182="In-period"),AND('Validation summary'!$B$2="2024-25",SUV182="In-period"),AND('Validation summary'!$B$2="2024-25",SUV182="End of period",SUV190="Revenue")),TRUE,FALSE)</f>
        <v>0</v>
      </c>
      <c r="SUW183" s="201" t="b">
        <f>IF(OR(AND('Validation summary'!$B$2="2022-23",SUW182="In-period"),AND('Validation summary'!$B$2="2023-24",SUW182="In-period"),AND('Validation summary'!$B$2="2024-25",SUW182="In-period"),AND('Validation summary'!$B$2="2024-25",SUW182="End of period",SUW190="Revenue")),TRUE,FALSE)</f>
        <v>0</v>
      </c>
      <c r="SUX183" s="201" t="b">
        <f>IF(OR(AND('Validation summary'!$B$2="2022-23",SUX182="In-period"),AND('Validation summary'!$B$2="2023-24",SUX182="In-period"),AND('Validation summary'!$B$2="2024-25",SUX182="In-period"),AND('Validation summary'!$B$2="2024-25",SUX182="End of period",SUX190="Revenue")),TRUE,FALSE)</f>
        <v>0</v>
      </c>
      <c r="SUY183" s="201" t="b">
        <f>IF(OR(AND('Validation summary'!$B$2="2022-23",SUY182="In-period"),AND('Validation summary'!$B$2="2023-24",SUY182="In-period"),AND('Validation summary'!$B$2="2024-25",SUY182="In-period"),AND('Validation summary'!$B$2="2024-25",SUY182="End of period",SUY190="Revenue")),TRUE,FALSE)</f>
        <v>0</v>
      </c>
      <c r="SUZ183" s="201" t="b">
        <f>IF(OR(AND('Validation summary'!$B$2="2022-23",SUZ182="In-period"),AND('Validation summary'!$B$2="2023-24",SUZ182="In-period"),AND('Validation summary'!$B$2="2024-25",SUZ182="In-period"),AND('Validation summary'!$B$2="2024-25",SUZ182="End of period",SUZ190="Revenue")),TRUE,FALSE)</f>
        <v>0</v>
      </c>
      <c r="SVA183" s="201" t="b">
        <f>IF(OR(AND('Validation summary'!$B$2="2022-23",SVA182="In-period"),AND('Validation summary'!$B$2="2023-24",SVA182="In-period"),AND('Validation summary'!$B$2="2024-25",SVA182="In-period"),AND('Validation summary'!$B$2="2024-25",SVA182="End of period",SVA190="Revenue")),TRUE,FALSE)</f>
        <v>0</v>
      </c>
      <c r="SVB183" s="201" t="b">
        <f>IF(OR(AND('Validation summary'!$B$2="2022-23",SVB182="In-period"),AND('Validation summary'!$B$2="2023-24",SVB182="In-period"),AND('Validation summary'!$B$2="2024-25",SVB182="In-period"),AND('Validation summary'!$B$2="2024-25",SVB182="End of period",SVB190="Revenue")),TRUE,FALSE)</f>
        <v>0</v>
      </c>
      <c r="SVC183" s="201" t="b">
        <f>IF(OR(AND('Validation summary'!$B$2="2022-23",SVC182="In-period"),AND('Validation summary'!$B$2="2023-24",SVC182="In-period"),AND('Validation summary'!$B$2="2024-25",SVC182="In-period"),AND('Validation summary'!$B$2="2024-25",SVC182="End of period",SVC190="Revenue")),TRUE,FALSE)</f>
        <v>0</v>
      </c>
      <c r="SVD183" s="201" t="b">
        <f>IF(OR(AND('Validation summary'!$B$2="2022-23",SVD182="In-period"),AND('Validation summary'!$B$2="2023-24",SVD182="In-period"),AND('Validation summary'!$B$2="2024-25",SVD182="In-period"),AND('Validation summary'!$B$2="2024-25",SVD182="End of period",SVD190="Revenue")),TRUE,FALSE)</f>
        <v>0</v>
      </c>
      <c r="SVE183" s="201" t="b">
        <f>IF(OR(AND('Validation summary'!$B$2="2022-23",SVE182="In-period"),AND('Validation summary'!$B$2="2023-24",SVE182="In-period"),AND('Validation summary'!$B$2="2024-25",SVE182="In-period"),AND('Validation summary'!$B$2="2024-25",SVE182="End of period",SVE190="Revenue")),TRUE,FALSE)</f>
        <v>0</v>
      </c>
      <c r="SVF183" s="201" t="b">
        <f>IF(OR(AND('Validation summary'!$B$2="2022-23",SVF182="In-period"),AND('Validation summary'!$B$2="2023-24",SVF182="In-period"),AND('Validation summary'!$B$2="2024-25",SVF182="In-period"),AND('Validation summary'!$B$2="2024-25",SVF182="End of period",SVF190="Revenue")),TRUE,FALSE)</f>
        <v>0</v>
      </c>
      <c r="SVG183" s="201" t="b">
        <f>IF(OR(AND('Validation summary'!$B$2="2022-23",SVG182="In-period"),AND('Validation summary'!$B$2="2023-24",SVG182="In-period"),AND('Validation summary'!$B$2="2024-25",SVG182="In-period"),AND('Validation summary'!$B$2="2024-25",SVG182="End of period",SVG190="Revenue")),TRUE,FALSE)</f>
        <v>0</v>
      </c>
      <c r="SVH183" s="201" t="b">
        <f>IF(OR(AND('Validation summary'!$B$2="2022-23",SVH182="In-period"),AND('Validation summary'!$B$2="2023-24",SVH182="In-period"),AND('Validation summary'!$B$2="2024-25",SVH182="In-period"),AND('Validation summary'!$B$2="2024-25",SVH182="End of period",SVH190="Revenue")),TRUE,FALSE)</f>
        <v>0</v>
      </c>
      <c r="SVI183" s="201" t="b">
        <f>IF(OR(AND('Validation summary'!$B$2="2022-23",SVI182="In-period"),AND('Validation summary'!$B$2="2023-24",SVI182="In-period"),AND('Validation summary'!$B$2="2024-25",SVI182="In-period"),AND('Validation summary'!$B$2="2024-25",SVI182="End of period",SVI190="Revenue")),TRUE,FALSE)</f>
        <v>0</v>
      </c>
      <c r="SVJ183" s="201" t="b">
        <f>IF(OR(AND('Validation summary'!$B$2="2022-23",SVJ182="In-period"),AND('Validation summary'!$B$2="2023-24",SVJ182="In-period"),AND('Validation summary'!$B$2="2024-25",SVJ182="In-period"),AND('Validation summary'!$B$2="2024-25",SVJ182="End of period",SVJ190="Revenue")),TRUE,FALSE)</f>
        <v>0</v>
      </c>
      <c r="SVK183" s="201" t="b">
        <f>IF(OR(AND('Validation summary'!$B$2="2022-23",SVK182="In-period"),AND('Validation summary'!$B$2="2023-24",SVK182="In-period"),AND('Validation summary'!$B$2="2024-25",SVK182="In-period"),AND('Validation summary'!$B$2="2024-25",SVK182="End of period",SVK190="Revenue")),TRUE,FALSE)</f>
        <v>0</v>
      </c>
      <c r="SVL183" s="201" t="b">
        <f>IF(OR(AND('Validation summary'!$B$2="2022-23",SVL182="In-period"),AND('Validation summary'!$B$2="2023-24",SVL182="In-period"),AND('Validation summary'!$B$2="2024-25",SVL182="In-period"),AND('Validation summary'!$B$2="2024-25",SVL182="End of period",SVL190="Revenue")),TRUE,FALSE)</f>
        <v>0</v>
      </c>
      <c r="SVM183" s="201" t="b">
        <f>IF(OR(AND('Validation summary'!$B$2="2022-23",SVM182="In-period"),AND('Validation summary'!$B$2="2023-24",SVM182="In-period"),AND('Validation summary'!$B$2="2024-25",SVM182="In-period"),AND('Validation summary'!$B$2="2024-25",SVM182="End of period",SVM190="Revenue")),TRUE,FALSE)</f>
        <v>0</v>
      </c>
      <c r="SVN183" s="201" t="b">
        <f>IF(OR(AND('Validation summary'!$B$2="2022-23",SVN182="In-period"),AND('Validation summary'!$B$2="2023-24",SVN182="In-period"),AND('Validation summary'!$B$2="2024-25",SVN182="In-period"),AND('Validation summary'!$B$2="2024-25",SVN182="End of period",SVN190="Revenue")),TRUE,FALSE)</f>
        <v>0</v>
      </c>
      <c r="SVO183" s="201" t="b">
        <f>IF(OR(AND('Validation summary'!$B$2="2022-23",SVO182="In-period"),AND('Validation summary'!$B$2="2023-24",SVO182="In-period"),AND('Validation summary'!$B$2="2024-25",SVO182="In-period"),AND('Validation summary'!$B$2="2024-25",SVO182="End of period",SVO190="Revenue")),TRUE,FALSE)</f>
        <v>0</v>
      </c>
      <c r="SVP183" s="201" t="b">
        <f>IF(OR(AND('Validation summary'!$B$2="2022-23",SVP182="In-period"),AND('Validation summary'!$B$2="2023-24",SVP182="In-period"),AND('Validation summary'!$B$2="2024-25",SVP182="In-period"),AND('Validation summary'!$B$2="2024-25",SVP182="End of period",SVP190="Revenue")),TRUE,FALSE)</f>
        <v>0</v>
      </c>
      <c r="SVQ183" s="201" t="b">
        <f>IF(OR(AND('Validation summary'!$B$2="2022-23",SVQ182="In-period"),AND('Validation summary'!$B$2="2023-24",SVQ182="In-period"),AND('Validation summary'!$B$2="2024-25",SVQ182="In-period"),AND('Validation summary'!$B$2="2024-25",SVQ182="End of period",SVQ190="Revenue")),TRUE,FALSE)</f>
        <v>0</v>
      </c>
      <c r="SVR183" s="201" t="b">
        <f>IF(OR(AND('Validation summary'!$B$2="2022-23",SVR182="In-period"),AND('Validation summary'!$B$2="2023-24",SVR182="In-period"),AND('Validation summary'!$B$2="2024-25",SVR182="In-period"),AND('Validation summary'!$B$2="2024-25",SVR182="End of period",SVR190="Revenue")),TRUE,FALSE)</f>
        <v>0</v>
      </c>
      <c r="SVS183" s="201" t="b">
        <f>IF(OR(AND('Validation summary'!$B$2="2022-23",SVS182="In-period"),AND('Validation summary'!$B$2="2023-24",SVS182="In-period"),AND('Validation summary'!$B$2="2024-25",SVS182="In-period"),AND('Validation summary'!$B$2="2024-25",SVS182="End of period",SVS190="Revenue")),TRUE,FALSE)</f>
        <v>0</v>
      </c>
      <c r="SVT183" s="201" t="b">
        <f>IF(OR(AND('Validation summary'!$B$2="2022-23",SVT182="In-period"),AND('Validation summary'!$B$2="2023-24",SVT182="In-period"),AND('Validation summary'!$B$2="2024-25",SVT182="In-period"),AND('Validation summary'!$B$2="2024-25",SVT182="End of period",SVT190="Revenue")),TRUE,FALSE)</f>
        <v>0</v>
      </c>
      <c r="SVU183" s="201" t="b">
        <f>IF(OR(AND('Validation summary'!$B$2="2022-23",SVU182="In-period"),AND('Validation summary'!$B$2="2023-24",SVU182="In-period"),AND('Validation summary'!$B$2="2024-25",SVU182="In-period"),AND('Validation summary'!$B$2="2024-25",SVU182="End of period",SVU190="Revenue")),TRUE,FALSE)</f>
        <v>0</v>
      </c>
      <c r="SVV183" s="201" t="b">
        <f>IF(OR(AND('Validation summary'!$B$2="2022-23",SVV182="In-period"),AND('Validation summary'!$B$2="2023-24",SVV182="In-period"),AND('Validation summary'!$B$2="2024-25",SVV182="In-period"),AND('Validation summary'!$B$2="2024-25",SVV182="End of period",SVV190="Revenue")),TRUE,FALSE)</f>
        <v>0</v>
      </c>
      <c r="SVW183" s="201" t="b">
        <f>IF(OR(AND('Validation summary'!$B$2="2022-23",SVW182="In-period"),AND('Validation summary'!$B$2="2023-24",SVW182="In-period"),AND('Validation summary'!$B$2="2024-25",SVW182="In-period"),AND('Validation summary'!$B$2="2024-25",SVW182="End of period",SVW190="Revenue")),TRUE,FALSE)</f>
        <v>0</v>
      </c>
      <c r="SVX183" s="201" t="b">
        <f>IF(OR(AND('Validation summary'!$B$2="2022-23",SVX182="In-period"),AND('Validation summary'!$B$2="2023-24",SVX182="In-period"),AND('Validation summary'!$B$2="2024-25",SVX182="In-period"),AND('Validation summary'!$B$2="2024-25",SVX182="End of period",SVX190="Revenue")),TRUE,FALSE)</f>
        <v>0</v>
      </c>
      <c r="SVY183" s="201" t="b">
        <f>IF(OR(AND('Validation summary'!$B$2="2022-23",SVY182="In-period"),AND('Validation summary'!$B$2="2023-24",SVY182="In-period"),AND('Validation summary'!$B$2="2024-25",SVY182="In-period"),AND('Validation summary'!$B$2="2024-25",SVY182="End of period",SVY190="Revenue")),TRUE,FALSE)</f>
        <v>0</v>
      </c>
      <c r="SVZ183" s="201" t="b">
        <f>IF(OR(AND('Validation summary'!$B$2="2022-23",SVZ182="In-period"),AND('Validation summary'!$B$2="2023-24",SVZ182="In-period"),AND('Validation summary'!$B$2="2024-25",SVZ182="In-period"),AND('Validation summary'!$B$2="2024-25",SVZ182="End of period",SVZ190="Revenue")),TRUE,FALSE)</f>
        <v>0</v>
      </c>
      <c r="SWA183" s="201" t="b">
        <f>IF(OR(AND('Validation summary'!$B$2="2022-23",SWA182="In-period"),AND('Validation summary'!$B$2="2023-24",SWA182="In-period"),AND('Validation summary'!$B$2="2024-25",SWA182="In-period"),AND('Validation summary'!$B$2="2024-25",SWA182="End of period",SWA190="Revenue")),TRUE,FALSE)</f>
        <v>0</v>
      </c>
      <c r="SWB183" s="201" t="b">
        <f>IF(OR(AND('Validation summary'!$B$2="2022-23",SWB182="In-period"),AND('Validation summary'!$B$2="2023-24",SWB182="In-period"),AND('Validation summary'!$B$2="2024-25",SWB182="In-period"),AND('Validation summary'!$B$2="2024-25",SWB182="End of period",SWB190="Revenue")),TRUE,FALSE)</f>
        <v>0</v>
      </c>
      <c r="SWC183" s="201" t="b">
        <f>IF(OR(AND('Validation summary'!$B$2="2022-23",SWC182="In-period"),AND('Validation summary'!$B$2="2023-24",SWC182="In-period"),AND('Validation summary'!$B$2="2024-25",SWC182="In-period"),AND('Validation summary'!$B$2="2024-25",SWC182="End of period",SWC190="Revenue")),TRUE,FALSE)</f>
        <v>0</v>
      </c>
      <c r="SWD183" s="201" t="b">
        <f>IF(OR(AND('Validation summary'!$B$2="2022-23",SWD182="In-period"),AND('Validation summary'!$B$2="2023-24",SWD182="In-period"),AND('Validation summary'!$B$2="2024-25",SWD182="In-period"),AND('Validation summary'!$B$2="2024-25",SWD182="End of period",SWD190="Revenue")),TRUE,FALSE)</f>
        <v>0</v>
      </c>
      <c r="SWE183" s="201" t="b">
        <f>IF(OR(AND('Validation summary'!$B$2="2022-23",SWE182="In-period"),AND('Validation summary'!$B$2="2023-24",SWE182="In-period"),AND('Validation summary'!$B$2="2024-25",SWE182="In-period"),AND('Validation summary'!$B$2="2024-25",SWE182="End of period",SWE190="Revenue")),TRUE,FALSE)</f>
        <v>0</v>
      </c>
      <c r="SWF183" s="201" t="b">
        <f>IF(OR(AND('Validation summary'!$B$2="2022-23",SWF182="In-period"),AND('Validation summary'!$B$2="2023-24",SWF182="In-period"),AND('Validation summary'!$B$2="2024-25",SWF182="In-period"),AND('Validation summary'!$B$2="2024-25",SWF182="End of period",SWF190="Revenue")),TRUE,FALSE)</f>
        <v>0</v>
      </c>
      <c r="SWG183" s="201" t="b">
        <f>IF(OR(AND('Validation summary'!$B$2="2022-23",SWG182="In-period"),AND('Validation summary'!$B$2="2023-24",SWG182="In-period"),AND('Validation summary'!$B$2="2024-25",SWG182="In-period"),AND('Validation summary'!$B$2="2024-25",SWG182="End of period",SWG190="Revenue")),TRUE,FALSE)</f>
        <v>0</v>
      </c>
      <c r="SWH183" s="201" t="b">
        <f>IF(OR(AND('Validation summary'!$B$2="2022-23",SWH182="In-period"),AND('Validation summary'!$B$2="2023-24",SWH182="In-period"),AND('Validation summary'!$B$2="2024-25",SWH182="In-period"),AND('Validation summary'!$B$2="2024-25",SWH182="End of period",SWH190="Revenue")),TRUE,FALSE)</f>
        <v>0</v>
      </c>
      <c r="SWI183" s="201" t="b">
        <f>IF(OR(AND('Validation summary'!$B$2="2022-23",SWI182="In-period"),AND('Validation summary'!$B$2="2023-24",SWI182="In-period"),AND('Validation summary'!$B$2="2024-25",SWI182="In-period"),AND('Validation summary'!$B$2="2024-25",SWI182="End of period",SWI190="Revenue")),TRUE,FALSE)</f>
        <v>0</v>
      </c>
      <c r="SWJ183" s="201" t="b">
        <f>IF(OR(AND('Validation summary'!$B$2="2022-23",SWJ182="In-period"),AND('Validation summary'!$B$2="2023-24",SWJ182="In-period"),AND('Validation summary'!$B$2="2024-25",SWJ182="In-period"),AND('Validation summary'!$B$2="2024-25",SWJ182="End of period",SWJ190="Revenue")),TRUE,FALSE)</f>
        <v>0</v>
      </c>
      <c r="SWK183" s="201" t="b">
        <f>IF(OR(AND('Validation summary'!$B$2="2022-23",SWK182="In-period"),AND('Validation summary'!$B$2="2023-24",SWK182="In-period"),AND('Validation summary'!$B$2="2024-25",SWK182="In-period"),AND('Validation summary'!$B$2="2024-25",SWK182="End of period",SWK190="Revenue")),TRUE,FALSE)</f>
        <v>0</v>
      </c>
      <c r="SWL183" s="201" t="b">
        <f>IF(OR(AND('Validation summary'!$B$2="2022-23",SWL182="In-period"),AND('Validation summary'!$B$2="2023-24",SWL182="In-period"),AND('Validation summary'!$B$2="2024-25",SWL182="In-period"),AND('Validation summary'!$B$2="2024-25",SWL182="End of period",SWL190="Revenue")),TRUE,FALSE)</f>
        <v>0</v>
      </c>
      <c r="SWM183" s="201" t="b">
        <f>IF(OR(AND('Validation summary'!$B$2="2022-23",SWM182="In-period"),AND('Validation summary'!$B$2="2023-24",SWM182="In-period"),AND('Validation summary'!$B$2="2024-25",SWM182="In-period"),AND('Validation summary'!$B$2="2024-25",SWM182="End of period",SWM190="Revenue")),TRUE,FALSE)</f>
        <v>0</v>
      </c>
      <c r="SWN183" s="201" t="b">
        <f>IF(OR(AND('Validation summary'!$B$2="2022-23",SWN182="In-period"),AND('Validation summary'!$B$2="2023-24",SWN182="In-period"),AND('Validation summary'!$B$2="2024-25",SWN182="In-period"),AND('Validation summary'!$B$2="2024-25",SWN182="End of period",SWN190="Revenue")),TRUE,FALSE)</f>
        <v>0</v>
      </c>
      <c r="SWO183" s="201" t="b">
        <f>IF(OR(AND('Validation summary'!$B$2="2022-23",SWO182="In-period"),AND('Validation summary'!$B$2="2023-24",SWO182="In-period"),AND('Validation summary'!$B$2="2024-25",SWO182="In-period"),AND('Validation summary'!$B$2="2024-25",SWO182="End of period",SWO190="Revenue")),TRUE,FALSE)</f>
        <v>0</v>
      </c>
      <c r="SWP183" s="201" t="b">
        <f>IF(OR(AND('Validation summary'!$B$2="2022-23",SWP182="In-period"),AND('Validation summary'!$B$2="2023-24",SWP182="In-period"),AND('Validation summary'!$B$2="2024-25",SWP182="In-period"),AND('Validation summary'!$B$2="2024-25",SWP182="End of period",SWP190="Revenue")),TRUE,FALSE)</f>
        <v>0</v>
      </c>
      <c r="SWQ183" s="201" t="b">
        <f>IF(OR(AND('Validation summary'!$B$2="2022-23",SWQ182="In-period"),AND('Validation summary'!$B$2="2023-24",SWQ182="In-period"),AND('Validation summary'!$B$2="2024-25",SWQ182="In-period"),AND('Validation summary'!$B$2="2024-25",SWQ182="End of period",SWQ190="Revenue")),TRUE,FALSE)</f>
        <v>0</v>
      </c>
      <c r="SWR183" s="201" t="b">
        <f>IF(OR(AND('Validation summary'!$B$2="2022-23",SWR182="In-period"),AND('Validation summary'!$B$2="2023-24",SWR182="In-period"),AND('Validation summary'!$B$2="2024-25",SWR182="In-period"),AND('Validation summary'!$B$2="2024-25",SWR182="End of period",SWR190="Revenue")),TRUE,FALSE)</f>
        <v>0</v>
      </c>
      <c r="SWS183" s="201" t="b">
        <f>IF(OR(AND('Validation summary'!$B$2="2022-23",SWS182="In-period"),AND('Validation summary'!$B$2="2023-24",SWS182="In-period"),AND('Validation summary'!$B$2="2024-25",SWS182="In-period"),AND('Validation summary'!$B$2="2024-25",SWS182="End of period",SWS190="Revenue")),TRUE,FALSE)</f>
        <v>0</v>
      </c>
      <c r="SWT183" s="201" t="b">
        <f>IF(OR(AND('Validation summary'!$B$2="2022-23",SWT182="In-period"),AND('Validation summary'!$B$2="2023-24",SWT182="In-period"),AND('Validation summary'!$B$2="2024-25",SWT182="In-period"),AND('Validation summary'!$B$2="2024-25",SWT182="End of period",SWT190="Revenue")),TRUE,FALSE)</f>
        <v>0</v>
      </c>
      <c r="SWU183" s="201" t="b">
        <f>IF(OR(AND('Validation summary'!$B$2="2022-23",SWU182="In-period"),AND('Validation summary'!$B$2="2023-24",SWU182="In-period"),AND('Validation summary'!$B$2="2024-25",SWU182="In-period"),AND('Validation summary'!$B$2="2024-25",SWU182="End of period",SWU190="Revenue")),TRUE,FALSE)</f>
        <v>0</v>
      </c>
      <c r="SWV183" s="201" t="b">
        <f>IF(OR(AND('Validation summary'!$B$2="2022-23",SWV182="In-period"),AND('Validation summary'!$B$2="2023-24",SWV182="In-period"),AND('Validation summary'!$B$2="2024-25",SWV182="In-period"),AND('Validation summary'!$B$2="2024-25",SWV182="End of period",SWV190="Revenue")),TRUE,FALSE)</f>
        <v>0</v>
      </c>
      <c r="SWW183" s="201" t="b">
        <f>IF(OR(AND('Validation summary'!$B$2="2022-23",SWW182="In-period"),AND('Validation summary'!$B$2="2023-24",SWW182="In-period"),AND('Validation summary'!$B$2="2024-25",SWW182="In-period"),AND('Validation summary'!$B$2="2024-25",SWW182="End of period",SWW190="Revenue")),TRUE,FALSE)</f>
        <v>0</v>
      </c>
      <c r="SWX183" s="201" t="b">
        <f>IF(OR(AND('Validation summary'!$B$2="2022-23",SWX182="In-period"),AND('Validation summary'!$B$2="2023-24",SWX182="In-period"),AND('Validation summary'!$B$2="2024-25",SWX182="In-period"),AND('Validation summary'!$B$2="2024-25",SWX182="End of period",SWX190="Revenue")),TRUE,FALSE)</f>
        <v>0</v>
      </c>
      <c r="SWY183" s="201" t="b">
        <f>IF(OR(AND('Validation summary'!$B$2="2022-23",SWY182="In-period"),AND('Validation summary'!$B$2="2023-24",SWY182="In-period"),AND('Validation summary'!$B$2="2024-25",SWY182="In-period"),AND('Validation summary'!$B$2="2024-25",SWY182="End of period",SWY190="Revenue")),TRUE,FALSE)</f>
        <v>0</v>
      </c>
      <c r="SWZ183" s="201" t="b">
        <f>IF(OR(AND('Validation summary'!$B$2="2022-23",SWZ182="In-period"),AND('Validation summary'!$B$2="2023-24",SWZ182="In-period"),AND('Validation summary'!$B$2="2024-25",SWZ182="In-period"),AND('Validation summary'!$B$2="2024-25",SWZ182="End of period",SWZ190="Revenue")),TRUE,FALSE)</f>
        <v>0</v>
      </c>
      <c r="SXA183" s="201" t="b">
        <f>IF(OR(AND('Validation summary'!$B$2="2022-23",SXA182="In-period"),AND('Validation summary'!$B$2="2023-24",SXA182="In-period"),AND('Validation summary'!$B$2="2024-25",SXA182="In-period"),AND('Validation summary'!$B$2="2024-25",SXA182="End of period",SXA190="Revenue")),TRUE,FALSE)</f>
        <v>0</v>
      </c>
      <c r="SXB183" s="201" t="b">
        <f>IF(OR(AND('Validation summary'!$B$2="2022-23",SXB182="In-period"),AND('Validation summary'!$B$2="2023-24",SXB182="In-period"),AND('Validation summary'!$B$2="2024-25",SXB182="In-period"),AND('Validation summary'!$B$2="2024-25",SXB182="End of period",SXB190="Revenue")),TRUE,FALSE)</f>
        <v>0</v>
      </c>
      <c r="SXC183" s="201" t="b">
        <f>IF(OR(AND('Validation summary'!$B$2="2022-23",SXC182="In-period"),AND('Validation summary'!$B$2="2023-24",SXC182="In-period"),AND('Validation summary'!$B$2="2024-25",SXC182="In-period"),AND('Validation summary'!$B$2="2024-25",SXC182="End of period",SXC190="Revenue")),TRUE,FALSE)</f>
        <v>0</v>
      </c>
      <c r="SXD183" s="201" t="b">
        <f>IF(OR(AND('Validation summary'!$B$2="2022-23",SXD182="In-period"),AND('Validation summary'!$B$2="2023-24",SXD182="In-period"),AND('Validation summary'!$B$2="2024-25",SXD182="In-period"),AND('Validation summary'!$B$2="2024-25",SXD182="End of period",SXD190="Revenue")),TRUE,FALSE)</f>
        <v>0</v>
      </c>
      <c r="SXE183" s="201" t="b">
        <f>IF(OR(AND('Validation summary'!$B$2="2022-23",SXE182="In-period"),AND('Validation summary'!$B$2="2023-24",SXE182="In-period"),AND('Validation summary'!$B$2="2024-25",SXE182="In-period"),AND('Validation summary'!$B$2="2024-25",SXE182="End of period",SXE190="Revenue")),TRUE,FALSE)</f>
        <v>0</v>
      </c>
      <c r="SXF183" s="201" t="b">
        <f>IF(OR(AND('Validation summary'!$B$2="2022-23",SXF182="In-period"),AND('Validation summary'!$B$2="2023-24",SXF182="In-period"),AND('Validation summary'!$B$2="2024-25",SXF182="In-period"),AND('Validation summary'!$B$2="2024-25",SXF182="End of period",SXF190="Revenue")),TRUE,FALSE)</f>
        <v>0</v>
      </c>
      <c r="SXG183" s="201" t="b">
        <f>IF(OR(AND('Validation summary'!$B$2="2022-23",SXG182="In-period"),AND('Validation summary'!$B$2="2023-24",SXG182="In-period"),AND('Validation summary'!$B$2="2024-25",SXG182="In-period"),AND('Validation summary'!$B$2="2024-25",SXG182="End of period",SXG190="Revenue")),TRUE,FALSE)</f>
        <v>0</v>
      </c>
      <c r="SXH183" s="201" t="b">
        <f>IF(OR(AND('Validation summary'!$B$2="2022-23",SXH182="In-period"),AND('Validation summary'!$B$2="2023-24",SXH182="In-period"),AND('Validation summary'!$B$2="2024-25",SXH182="In-period"),AND('Validation summary'!$B$2="2024-25",SXH182="End of period",SXH190="Revenue")),TRUE,FALSE)</f>
        <v>0</v>
      </c>
      <c r="SXI183" s="201" t="b">
        <f>IF(OR(AND('Validation summary'!$B$2="2022-23",SXI182="In-period"),AND('Validation summary'!$B$2="2023-24",SXI182="In-period"),AND('Validation summary'!$B$2="2024-25",SXI182="In-period"),AND('Validation summary'!$B$2="2024-25",SXI182="End of period",SXI190="Revenue")),TRUE,FALSE)</f>
        <v>0</v>
      </c>
      <c r="SXJ183" s="201" t="b">
        <f>IF(OR(AND('Validation summary'!$B$2="2022-23",SXJ182="In-period"),AND('Validation summary'!$B$2="2023-24",SXJ182="In-period"),AND('Validation summary'!$B$2="2024-25",SXJ182="In-period"),AND('Validation summary'!$B$2="2024-25",SXJ182="End of period",SXJ190="Revenue")),TRUE,FALSE)</f>
        <v>0</v>
      </c>
      <c r="SXK183" s="201" t="b">
        <f>IF(OR(AND('Validation summary'!$B$2="2022-23",SXK182="In-period"),AND('Validation summary'!$B$2="2023-24",SXK182="In-period"),AND('Validation summary'!$B$2="2024-25",SXK182="In-period"),AND('Validation summary'!$B$2="2024-25",SXK182="End of period",SXK190="Revenue")),TRUE,FALSE)</f>
        <v>0</v>
      </c>
      <c r="SXL183" s="201" t="b">
        <f>IF(OR(AND('Validation summary'!$B$2="2022-23",SXL182="In-period"),AND('Validation summary'!$B$2="2023-24",SXL182="In-period"),AND('Validation summary'!$B$2="2024-25",SXL182="In-period"),AND('Validation summary'!$B$2="2024-25",SXL182="End of period",SXL190="Revenue")),TRUE,FALSE)</f>
        <v>0</v>
      </c>
      <c r="SXM183" s="201" t="b">
        <f>IF(OR(AND('Validation summary'!$B$2="2022-23",SXM182="In-period"),AND('Validation summary'!$B$2="2023-24",SXM182="In-period"),AND('Validation summary'!$B$2="2024-25",SXM182="In-period"),AND('Validation summary'!$B$2="2024-25",SXM182="End of period",SXM190="Revenue")),TRUE,FALSE)</f>
        <v>0</v>
      </c>
      <c r="SXN183" s="201" t="b">
        <f>IF(OR(AND('Validation summary'!$B$2="2022-23",SXN182="In-period"),AND('Validation summary'!$B$2="2023-24",SXN182="In-period"),AND('Validation summary'!$B$2="2024-25",SXN182="In-period"),AND('Validation summary'!$B$2="2024-25",SXN182="End of period",SXN190="Revenue")),TRUE,FALSE)</f>
        <v>0</v>
      </c>
      <c r="SXO183" s="201" t="b">
        <f>IF(OR(AND('Validation summary'!$B$2="2022-23",SXO182="In-period"),AND('Validation summary'!$B$2="2023-24",SXO182="In-period"),AND('Validation summary'!$B$2="2024-25",SXO182="In-period"),AND('Validation summary'!$B$2="2024-25",SXO182="End of period",SXO190="Revenue")),TRUE,FALSE)</f>
        <v>0</v>
      </c>
      <c r="SXP183" s="201" t="b">
        <f>IF(OR(AND('Validation summary'!$B$2="2022-23",SXP182="In-period"),AND('Validation summary'!$B$2="2023-24",SXP182="In-period"),AND('Validation summary'!$B$2="2024-25",SXP182="In-period"),AND('Validation summary'!$B$2="2024-25",SXP182="End of period",SXP190="Revenue")),TRUE,FALSE)</f>
        <v>0</v>
      </c>
      <c r="SXQ183" s="201" t="b">
        <f>IF(OR(AND('Validation summary'!$B$2="2022-23",SXQ182="In-period"),AND('Validation summary'!$B$2="2023-24",SXQ182="In-period"),AND('Validation summary'!$B$2="2024-25",SXQ182="In-period"),AND('Validation summary'!$B$2="2024-25",SXQ182="End of period",SXQ190="Revenue")),TRUE,FALSE)</f>
        <v>0</v>
      </c>
      <c r="SXR183" s="201" t="b">
        <f>IF(OR(AND('Validation summary'!$B$2="2022-23",SXR182="In-period"),AND('Validation summary'!$B$2="2023-24",SXR182="In-period"),AND('Validation summary'!$B$2="2024-25",SXR182="In-period"),AND('Validation summary'!$B$2="2024-25",SXR182="End of period",SXR190="Revenue")),TRUE,FALSE)</f>
        <v>0</v>
      </c>
      <c r="SXS183" s="201" t="b">
        <f>IF(OR(AND('Validation summary'!$B$2="2022-23",SXS182="In-period"),AND('Validation summary'!$B$2="2023-24",SXS182="In-period"),AND('Validation summary'!$B$2="2024-25",SXS182="In-period"),AND('Validation summary'!$B$2="2024-25",SXS182="End of period",SXS190="Revenue")),TRUE,FALSE)</f>
        <v>0</v>
      </c>
      <c r="SXT183" s="201" t="b">
        <f>IF(OR(AND('Validation summary'!$B$2="2022-23",SXT182="In-period"),AND('Validation summary'!$B$2="2023-24",SXT182="In-period"),AND('Validation summary'!$B$2="2024-25",SXT182="In-period"),AND('Validation summary'!$B$2="2024-25",SXT182="End of period",SXT190="Revenue")),TRUE,FALSE)</f>
        <v>0</v>
      </c>
      <c r="SXU183" s="201" t="b">
        <f>IF(OR(AND('Validation summary'!$B$2="2022-23",SXU182="In-period"),AND('Validation summary'!$B$2="2023-24",SXU182="In-period"),AND('Validation summary'!$B$2="2024-25",SXU182="In-period"),AND('Validation summary'!$B$2="2024-25",SXU182="End of period",SXU190="Revenue")),TRUE,FALSE)</f>
        <v>0</v>
      </c>
      <c r="SXV183" s="201" t="b">
        <f>IF(OR(AND('Validation summary'!$B$2="2022-23",SXV182="In-period"),AND('Validation summary'!$B$2="2023-24",SXV182="In-period"),AND('Validation summary'!$B$2="2024-25",SXV182="In-period"),AND('Validation summary'!$B$2="2024-25",SXV182="End of period",SXV190="Revenue")),TRUE,FALSE)</f>
        <v>0</v>
      </c>
      <c r="SXW183" s="201" t="b">
        <f>IF(OR(AND('Validation summary'!$B$2="2022-23",SXW182="In-period"),AND('Validation summary'!$B$2="2023-24",SXW182="In-period"),AND('Validation summary'!$B$2="2024-25",SXW182="In-period"),AND('Validation summary'!$B$2="2024-25",SXW182="End of period",SXW190="Revenue")),TRUE,FALSE)</f>
        <v>0</v>
      </c>
      <c r="SXX183" s="201" t="b">
        <f>IF(OR(AND('Validation summary'!$B$2="2022-23",SXX182="In-period"),AND('Validation summary'!$B$2="2023-24",SXX182="In-period"),AND('Validation summary'!$B$2="2024-25",SXX182="In-period"),AND('Validation summary'!$B$2="2024-25",SXX182="End of period",SXX190="Revenue")),TRUE,FALSE)</f>
        <v>0</v>
      </c>
      <c r="SXY183" s="201" t="b">
        <f>IF(OR(AND('Validation summary'!$B$2="2022-23",SXY182="In-period"),AND('Validation summary'!$B$2="2023-24",SXY182="In-period"),AND('Validation summary'!$B$2="2024-25",SXY182="In-period"),AND('Validation summary'!$B$2="2024-25",SXY182="End of period",SXY190="Revenue")),TRUE,FALSE)</f>
        <v>0</v>
      </c>
      <c r="SXZ183" s="201" t="b">
        <f>IF(OR(AND('Validation summary'!$B$2="2022-23",SXZ182="In-period"),AND('Validation summary'!$B$2="2023-24",SXZ182="In-period"),AND('Validation summary'!$B$2="2024-25",SXZ182="In-period"),AND('Validation summary'!$B$2="2024-25",SXZ182="End of period",SXZ190="Revenue")),TRUE,FALSE)</f>
        <v>0</v>
      </c>
      <c r="SYA183" s="201" t="b">
        <f>IF(OR(AND('Validation summary'!$B$2="2022-23",SYA182="In-period"),AND('Validation summary'!$B$2="2023-24",SYA182="In-period"),AND('Validation summary'!$B$2="2024-25",SYA182="In-period"),AND('Validation summary'!$B$2="2024-25",SYA182="End of period",SYA190="Revenue")),TRUE,FALSE)</f>
        <v>0</v>
      </c>
      <c r="SYB183" s="201" t="b">
        <f>IF(OR(AND('Validation summary'!$B$2="2022-23",SYB182="In-period"),AND('Validation summary'!$B$2="2023-24",SYB182="In-period"),AND('Validation summary'!$B$2="2024-25",SYB182="In-period"),AND('Validation summary'!$B$2="2024-25",SYB182="End of period",SYB190="Revenue")),TRUE,FALSE)</f>
        <v>0</v>
      </c>
      <c r="SYC183" s="201" t="b">
        <f>IF(OR(AND('Validation summary'!$B$2="2022-23",SYC182="In-period"),AND('Validation summary'!$B$2="2023-24",SYC182="In-period"),AND('Validation summary'!$B$2="2024-25",SYC182="In-period"),AND('Validation summary'!$B$2="2024-25",SYC182="End of period",SYC190="Revenue")),TRUE,FALSE)</f>
        <v>0</v>
      </c>
      <c r="SYD183" s="201" t="b">
        <f>IF(OR(AND('Validation summary'!$B$2="2022-23",SYD182="In-period"),AND('Validation summary'!$B$2="2023-24",SYD182="In-period"),AND('Validation summary'!$B$2="2024-25",SYD182="In-period"),AND('Validation summary'!$B$2="2024-25",SYD182="End of period",SYD190="Revenue")),TRUE,FALSE)</f>
        <v>0</v>
      </c>
      <c r="SYE183" s="201" t="b">
        <f>IF(OR(AND('Validation summary'!$B$2="2022-23",SYE182="In-period"),AND('Validation summary'!$B$2="2023-24",SYE182="In-period"),AND('Validation summary'!$B$2="2024-25",SYE182="In-period"),AND('Validation summary'!$B$2="2024-25",SYE182="End of period",SYE190="Revenue")),TRUE,FALSE)</f>
        <v>0</v>
      </c>
      <c r="SYF183" s="201" t="b">
        <f>IF(OR(AND('Validation summary'!$B$2="2022-23",SYF182="In-period"),AND('Validation summary'!$B$2="2023-24",SYF182="In-period"),AND('Validation summary'!$B$2="2024-25",SYF182="In-period"),AND('Validation summary'!$B$2="2024-25",SYF182="End of period",SYF190="Revenue")),TRUE,FALSE)</f>
        <v>0</v>
      </c>
      <c r="SYG183" s="201" t="b">
        <f>IF(OR(AND('Validation summary'!$B$2="2022-23",SYG182="In-period"),AND('Validation summary'!$B$2="2023-24",SYG182="In-period"),AND('Validation summary'!$B$2="2024-25",SYG182="In-period"),AND('Validation summary'!$B$2="2024-25",SYG182="End of period",SYG190="Revenue")),TRUE,FALSE)</f>
        <v>0</v>
      </c>
      <c r="SYH183" s="201" t="b">
        <f>IF(OR(AND('Validation summary'!$B$2="2022-23",SYH182="In-period"),AND('Validation summary'!$B$2="2023-24",SYH182="In-period"),AND('Validation summary'!$B$2="2024-25",SYH182="In-period"),AND('Validation summary'!$B$2="2024-25",SYH182="End of period",SYH190="Revenue")),TRUE,FALSE)</f>
        <v>0</v>
      </c>
      <c r="SYI183" s="201" t="b">
        <f>IF(OR(AND('Validation summary'!$B$2="2022-23",SYI182="In-period"),AND('Validation summary'!$B$2="2023-24",SYI182="In-period"),AND('Validation summary'!$B$2="2024-25",SYI182="In-period"),AND('Validation summary'!$B$2="2024-25",SYI182="End of period",SYI190="Revenue")),TRUE,FALSE)</f>
        <v>0</v>
      </c>
      <c r="SYJ183" s="201" t="b">
        <f>IF(OR(AND('Validation summary'!$B$2="2022-23",SYJ182="In-period"),AND('Validation summary'!$B$2="2023-24",SYJ182="In-period"),AND('Validation summary'!$B$2="2024-25",SYJ182="In-period"),AND('Validation summary'!$B$2="2024-25",SYJ182="End of period",SYJ190="Revenue")),TRUE,FALSE)</f>
        <v>0</v>
      </c>
      <c r="SYK183" s="201" t="b">
        <f>IF(OR(AND('Validation summary'!$B$2="2022-23",SYK182="In-period"),AND('Validation summary'!$B$2="2023-24",SYK182="In-period"),AND('Validation summary'!$B$2="2024-25",SYK182="In-period"),AND('Validation summary'!$B$2="2024-25",SYK182="End of period",SYK190="Revenue")),TRUE,FALSE)</f>
        <v>0</v>
      </c>
      <c r="SYL183" s="201" t="b">
        <f>IF(OR(AND('Validation summary'!$B$2="2022-23",SYL182="In-period"),AND('Validation summary'!$B$2="2023-24",SYL182="In-period"),AND('Validation summary'!$B$2="2024-25",SYL182="In-period"),AND('Validation summary'!$B$2="2024-25",SYL182="End of period",SYL190="Revenue")),TRUE,FALSE)</f>
        <v>0</v>
      </c>
      <c r="SYM183" s="201" t="b">
        <f>IF(OR(AND('Validation summary'!$B$2="2022-23",SYM182="In-period"),AND('Validation summary'!$B$2="2023-24",SYM182="In-period"),AND('Validation summary'!$B$2="2024-25",SYM182="In-period"),AND('Validation summary'!$B$2="2024-25",SYM182="End of period",SYM190="Revenue")),TRUE,FALSE)</f>
        <v>0</v>
      </c>
      <c r="SYN183" s="201" t="b">
        <f>IF(OR(AND('Validation summary'!$B$2="2022-23",SYN182="In-period"),AND('Validation summary'!$B$2="2023-24",SYN182="In-period"),AND('Validation summary'!$B$2="2024-25",SYN182="In-period"),AND('Validation summary'!$B$2="2024-25",SYN182="End of period",SYN190="Revenue")),TRUE,FALSE)</f>
        <v>0</v>
      </c>
      <c r="SYO183" s="201" t="b">
        <f>IF(OR(AND('Validation summary'!$B$2="2022-23",SYO182="In-period"),AND('Validation summary'!$B$2="2023-24",SYO182="In-period"),AND('Validation summary'!$B$2="2024-25",SYO182="In-period"),AND('Validation summary'!$B$2="2024-25",SYO182="End of period",SYO190="Revenue")),TRUE,FALSE)</f>
        <v>0</v>
      </c>
      <c r="SYP183" s="201" t="b">
        <f>IF(OR(AND('Validation summary'!$B$2="2022-23",SYP182="In-period"),AND('Validation summary'!$B$2="2023-24",SYP182="In-period"),AND('Validation summary'!$B$2="2024-25",SYP182="In-period"),AND('Validation summary'!$B$2="2024-25",SYP182="End of period",SYP190="Revenue")),TRUE,FALSE)</f>
        <v>0</v>
      </c>
      <c r="SYQ183" s="201" t="b">
        <f>IF(OR(AND('Validation summary'!$B$2="2022-23",SYQ182="In-period"),AND('Validation summary'!$B$2="2023-24",SYQ182="In-period"),AND('Validation summary'!$B$2="2024-25",SYQ182="In-period"),AND('Validation summary'!$B$2="2024-25",SYQ182="End of period",SYQ190="Revenue")),TRUE,FALSE)</f>
        <v>0</v>
      </c>
      <c r="SYR183" s="201" t="b">
        <f>IF(OR(AND('Validation summary'!$B$2="2022-23",SYR182="In-period"),AND('Validation summary'!$B$2="2023-24",SYR182="In-period"),AND('Validation summary'!$B$2="2024-25",SYR182="In-period"),AND('Validation summary'!$B$2="2024-25",SYR182="End of period",SYR190="Revenue")),TRUE,FALSE)</f>
        <v>0</v>
      </c>
      <c r="SYS183" s="201" t="b">
        <f>IF(OR(AND('Validation summary'!$B$2="2022-23",SYS182="In-period"),AND('Validation summary'!$B$2="2023-24",SYS182="In-period"),AND('Validation summary'!$B$2="2024-25",SYS182="In-period"),AND('Validation summary'!$B$2="2024-25",SYS182="End of period",SYS190="Revenue")),TRUE,FALSE)</f>
        <v>0</v>
      </c>
      <c r="SYT183" s="201" t="b">
        <f>IF(OR(AND('Validation summary'!$B$2="2022-23",SYT182="In-period"),AND('Validation summary'!$B$2="2023-24",SYT182="In-period"),AND('Validation summary'!$B$2="2024-25",SYT182="In-period"),AND('Validation summary'!$B$2="2024-25",SYT182="End of period",SYT190="Revenue")),TRUE,FALSE)</f>
        <v>0</v>
      </c>
      <c r="SYU183" s="201" t="b">
        <f>IF(OR(AND('Validation summary'!$B$2="2022-23",SYU182="In-period"),AND('Validation summary'!$B$2="2023-24",SYU182="In-period"),AND('Validation summary'!$B$2="2024-25",SYU182="In-period"),AND('Validation summary'!$B$2="2024-25",SYU182="End of period",SYU190="Revenue")),TRUE,FALSE)</f>
        <v>0</v>
      </c>
      <c r="SYV183" s="201" t="b">
        <f>IF(OR(AND('Validation summary'!$B$2="2022-23",SYV182="In-period"),AND('Validation summary'!$B$2="2023-24",SYV182="In-period"),AND('Validation summary'!$B$2="2024-25",SYV182="In-period"),AND('Validation summary'!$B$2="2024-25",SYV182="End of period",SYV190="Revenue")),TRUE,FALSE)</f>
        <v>0</v>
      </c>
      <c r="SYW183" s="201" t="b">
        <f>IF(OR(AND('Validation summary'!$B$2="2022-23",SYW182="In-period"),AND('Validation summary'!$B$2="2023-24",SYW182="In-period"),AND('Validation summary'!$B$2="2024-25",SYW182="In-period"),AND('Validation summary'!$B$2="2024-25",SYW182="End of period",SYW190="Revenue")),TRUE,FALSE)</f>
        <v>0</v>
      </c>
      <c r="SYX183" s="201" t="b">
        <f>IF(OR(AND('Validation summary'!$B$2="2022-23",SYX182="In-period"),AND('Validation summary'!$B$2="2023-24",SYX182="In-period"),AND('Validation summary'!$B$2="2024-25",SYX182="In-period"),AND('Validation summary'!$B$2="2024-25",SYX182="End of period",SYX190="Revenue")),TRUE,FALSE)</f>
        <v>0</v>
      </c>
      <c r="SYY183" s="201" t="b">
        <f>IF(OR(AND('Validation summary'!$B$2="2022-23",SYY182="In-period"),AND('Validation summary'!$B$2="2023-24",SYY182="In-period"),AND('Validation summary'!$B$2="2024-25",SYY182="In-period"),AND('Validation summary'!$B$2="2024-25",SYY182="End of period",SYY190="Revenue")),TRUE,FALSE)</f>
        <v>0</v>
      </c>
      <c r="SYZ183" s="201" t="b">
        <f>IF(OR(AND('Validation summary'!$B$2="2022-23",SYZ182="In-period"),AND('Validation summary'!$B$2="2023-24",SYZ182="In-period"),AND('Validation summary'!$B$2="2024-25",SYZ182="In-period"),AND('Validation summary'!$B$2="2024-25",SYZ182="End of period",SYZ190="Revenue")),TRUE,FALSE)</f>
        <v>0</v>
      </c>
      <c r="SZA183" s="201" t="b">
        <f>IF(OR(AND('Validation summary'!$B$2="2022-23",SZA182="In-period"),AND('Validation summary'!$B$2="2023-24",SZA182="In-period"),AND('Validation summary'!$B$2="2024-25",SZA182="In-period"),AND('Validation summary'!$B$2="2024-25",SZA182="End of period",SZA190="Revenue")),TRUE,FALSE)</f>
        <v>0</v>
      </c>
      <c r="SZB183" s="201" t="b">
        <f>IF(OR(AND('Validation summary'!$B$2="2022-23",SZB182="In-period"),AND('Validation summary'!$B$2="2023-24",SZB182="In-period"),AND('Validation summary'!$B$2="2024-25",SZB182="In-period"),AND('Validation summary'!$B$2="2024-25",SZB182="End of period",SZB190="Revenue")),TRUE,FALSE)</f>
        <v>0</v>
      </c>
      <c r="SZC183" s="201" t="b">
        <f>IF(OR(AND('Validation summary'!$B$2="2022-23",SZC182="In-period"),AND('Validation summary'!$B$2="2023-24",SZC182="In-period"),AND('Validation summary'!$B$2="2024-25",SZC182="In-period"),AND('Validation summary'!$B$2="2024-25",SZC182="End of period",SZC190="Revenue")),TRUE,FALSE)</f>
        <v>0</v>
      </c>
      <c r="SZD183" s="201" t="b">
        <f>IF(OR(AND('Validation summary'!$B$2="2022-23",SZD182="In-period"),AND('Validation summary'!$B$2="2023-24",SZD182="In-period"),AND('Validation summary'!$B$2="2024-25",SZD182="In-period"),AND('Validation summary'!$B$2="2024-25",SZD182="End of period",SZD190="Revenue")),TRUE,FALSE)</f>
        <v>0</v>
      </c>
      <c r="SZE183" s="201" t="b">
        <f>IF(OR(AND('Validation summary'!$B$2="2022-23",SZE182="In-period"),AND('Validation summary'!$B$2="2023-24",SZE182="In-period"),AND('Validation summary'!$B$2="2024-25",SZE182="In-period"),AND('Validation summary'!$B$2="2024-25",SZE182="End of period",SZE190="Revenue")),TRUE,FALSE)</f>
        <v>0</v>
      </c>
      <c r="SZF183" s="201" t="b">
        <f>IF(OR(AND('Validation summary'!$B$2="2022-23",SZF182="In-period"),AND('Validation summary'!$B$2="2023-24",SZF182="In-period"),AND('Validation summary'!$B$2="2024-25",SZF182="In-period"),AND('Validation summary'!$B$2="2024-25",SZF182="End of period",SZF190="Revenue")),TRUE,FALSE)</f>
        <v>0</v>
      </c>
      <c r="SZG183" s="201" t="b">
        <f>IF(OR(AND('Validation summary'!$B$2="2022-23",SZG182="In-period"),AND('Validation summary'!$B$2="2023-24",SZG182="In-period"),AND('Validation summary'!$B$2="2024-25",SZG182="In-period"),AND('Validation summary'!$B$2="2024-25",SZG182="End of period",SZG190="Revenue")),TRUE,FALSE)</f>
        <v>0</v>
      </c>
      <c r="SZH183" s="201" t="b">
        <f>IF(OR(AND('Validation summary'!$B$2="2022-23",SZH182="In-period"),AND('Validation summary'!$B$2="2023-24",SZH182="In-period"),AND('Validation summary'!$B$2="2024-25",SZH182="In-period"),AND('Validation summary'!$B$2="2024-25",SZH182="End of period",SZH190="Revenue")),TRUE,FALSE)</f>
        <v>0</v>
      </c>
      <c r="SZI183" s="201" t="b">
        <f>IF(OR(AND('Validation summary'!$B$2="2022-23",SZI182="In-period"),AND('Validation summary'!$B$2="2023-24",SZI182="In-period"),AND('Validation summary'!$B$2="2024-25",SZI182="In-period"),AND('Validation summary'!$B$2="2024-25",SZI182="End of period",SZI190="Revenue")),TRUE,FALSE)</f>
        <v>0</v>
      </c>
      <c r="SZJ183" s="201" t="b">
        <f>IF(OR(AND('Validation summary'!$B$2="2022-23",SZJ182="In-period"),AND('Validation summary'!$B$2="2023-24",SZJ182="In-period"),AND('Validation summary'!$B$2="2024-25",SZJ182="In-period"),AND('Validation summary'!$B$2="2024-25",SZJ182="End of period",SZJ190="Revenue")),TRUE,FALSE)</f>
        <v>0</v>
      </c>
      <c r="SZK183" s="201" t="b">
        <f>IF(OR(AND('Validation summary'!$B$2="2022-23",SZK182="In-period"),AND('Validation summary'!$B$2="2023-24",SZK182="In-period"),AND('Validation summary'!$B$2="2024-25",SZK182="In-period"),AND('Validation summary'!$B$2="2024-25",SZK182="End of period",SZK190="Revenue")),TRUE,FALSE)</f>
        <v>0</v>
      </c>
      <c r="SZL183" s="201" t="b">
        <f>IF(OR(AND('Validation summary'!$B$2="2022-23",SZL182="In-period"),AND('Validation summary'!$B$2="2023-24",SZL182="In-period"),AND('Validation summary'!$B$2="2024-25",SZL182="In-period"),AND('Validation summary'!$B$2="2024-25",SZL182="End of period",SZL190="Revenue")),TRUE,FALSE)</f>
        <v>0</v>
      </c>
      <c r="SZM183" s="201" t="b">
        <f>IF(OR(AND('Validation summary'!$B$2="2022-23",SZM182="In-period"),AND('Validation summary'!$B$2="2023-24",SZM182="In-period"),AND('Validation summary'!$B$2="2024-25",SZM182="In-period"),AND('Validation summary'!$B$2="2024-25",SZM182="End of period",SZM190="Revenue")),TRUE,FALSE)</f>
        <v>0</v>
      </c>
      <c r="SZN183" s="201" t="b">
        <f>IF(OR(AND('Validation summary'!$B$2="2022-23",SZN182="In-period"),AND('Validation summary'!$B$2="2023-24",SZN182="In-period"),AND('Validation summary'!$B$2="2024-25",SZN182="In-period"),AND('Validation summary'!$B$2="2024-25",SZN182="End of period",SZN190="Revenue")),TRUE,FALSE)</f>
        <v>0</v>
      </c>
      <c r="SZO183" s="201" t="b">
        <f>IF(OR(AND('Validation summary'!$B$2="2022-23",SZO182="In-period"),AND('Validation summary'!$B$2="2023-24",SZO182="In-period"),AND('Validation summary'!$B$2="2024-25",SZO182="In-period"),AND('Validation summary'!$B$2="2024-25",SZO182="End of period",SZO190="Revenue")),TRUE,FALSE)</f>
        <v>0</v>
      </c>
      <c r="SZP183" s="201" t="b">
        <f>IF(OR(AND('Validation summary'!$B$2="2022-23",SZP182="In-period"),AND('Validation summary'!$B$2="2023-24",SZP182="In-period"),AND('Validation summary'!$B$2="2024-25",SZP182="In-period"),AND('Validation summary'!$B$2="2024-25",SZP182="End of period",SZP190="Revenue")),TRUE,FALSE)</f>
        <v>0</v>
      </c>
      <c r="SZQ183" s="201" t="b">
        <f>IF(OR(AND('Validation summary'!$B$2="2022-23",SZQ182="In-period"),AND('Validation summary'!$B$2="2023-24",SZQ182="In-period"),AND('Validation summary'!$B$2="2024-25",SZQ182="In-period"),AND('Validation summary'!$B$2="2024-25",SZQ182="End of period",SZQ190="Revenue")),TRUE,FALSE)</f>
        <v>0</v>
      </c>
      <c r="SZR183" s="201" t="b">
        <f>IF(OR(AND('Validation summary'!$B$2="2022-23",SZR182="In-period"),AND('Validation summary'!$B$2="2023-24",SZR182="In-period"),AND('Validation summary'!$B$2="2024-25",SZR182="In-period"),AND('Validation summary'!$B$2="2024-25",SZR182="End of period",SZR190="Revenue")),TRUE,FALSE)</f>
        <v>0</v>
      </c>
      <c r="SZS183" s="201" t="b">
        <f>IF(OR(AND('Validation summary'!$B$2="2022-23",SZS182="In-period"),AND('Validation summary'!$B$2="2023-24",SZS182="In-period"),AND('Validation summary'!$B$2="2024-25",SZS182="In-period"),AND('Validation summary'!$B$2="2024-25",SZS182="End of period",SZS190="Revenue")),TRUE,FALSE)</f>
        <v>0</v>
      </c>
      <c r="SZT183" s="201" t="b">
        <f>IF(OR(AND('Validation summary'!$B$2="2022-23",SZT182="In-period"),AND('Validation summary'!$B$2="2023-24",SZT182="In-period"),AND('Validation summary'!$B$2="2024-25",SZT182="In-period"),AND('Validation summary'!$B$2="2024-25",SZT182="End of period",SZT190="Revenue")),TRUE,FALSE)</f>
        <v>0</v>
      </c>
      <c r="SZU183" s="201" t="b">
        <f>IF(OR(AND('Validation summary'!$B$2="2022-23",SZU182="In-period"),AND('Validation summary'!$B$2="2023-24",SZU182="In-period"),AND('Validation summary'!$B$2="2024-25",SZU182="In-period"),AND('Validation summary'!$B$2="2024-25",SZU182="End of period",SZU190="Revenue")),TRUE,FALSE)</f>
        <v>0</v>
      </c>
      <c r="SZV183" s="201" t="b">
        <f>IF(OR(AND('Validation summary'!$B$2="2022-23",SZV182="In-period"),AND('Validation summary'!$B$2="2023-24",SZV182="In-period"),AND('Validation summary'!$B$2="2024-25",SZV182="In-period"),AND('Validation summary'!$B$2="2024-25",SZV182="End of period",SZV190="Revenue")),TRUE,FALSE)</f>
        <v>0</v>
      </c>
      <c r="SZW183" s="201" t="b">
        <f>IF(OR(AND('Validation summary'!$B$2="2022-23",SZW182="In-period"),AND('Validation summary'!$B$2="2023-24",SZW182="In-period"),AND('Validation summary'!$B$2="2024-25",SZW182="In-period"),AND('Validation summary'!$B$2="2024-25",SZW182="End of period",SZW190="Revenue")),TRUE,FALSE)</f>
        <v>0</v>
      </c>
      <c r="SZX183" s="201" t="b">
        <f>IF(OR(AND('Validation summary'!$B$2="2022-23",SZX182="In-period"),AND('Validation summary'!$B$2="2023-24",SZX182="In-period"),AND('Validation summary'!$B$2="2024-25",SZX182="In-period"),AND('Validation summary'!$B$2="2024-25",SZX182="End of period",SZX190="Revenue")),TRUE,FALSE)</f>
        <v>0</v>
      </c>
      <c r="SZY183" s="201" t="b">
        <f>IF(OR(AND('Validation summary'!$B$2="2022-23",SZY182="In-period"),AND('Validation summary'!$B$2="2023-24",SZY182="In-period"),AND('Validation summary'!$B$2="2024-25",SZY182="In-period"),AND('Validation summary'!$B$2="2024-25",SZY182="End of period",SZY190="Revenue")),TRUE,FALSE)</f>
        <v>0</v>
      </c>
      <c r="SZZ183" s="201" t="b">
        <f>IF(OR(AND('Validation summary'!$B$2="2022-23",SZZ182="In-period"),AND('Validation summary'!$B$2="2023-24",SZZ182="In-period"),AND('Validation summary'!$B$2="2024-25",SZZ182="In-period"),AND('Validation summary'!$B$2="2024-25",SZZ182="End of period",SZZ190="Revenue")),TRUE,FALSE)</f>
        <v>0</v>
      </c>
      <c r="TAA183" s="201" t="b">
        <f>IF(OR(AND('Validation summary'!$B$2="2022-23",TAA182="In-period"),AND('Validation summary'!$B$2="2023-24",TAA182="In-period"),AND('Validation summary'!$B$2="2024-25",TAA182="In-period"),AND('Validation summary'!$B$2="2024-25",TAA182="End of period",TAA190="Revenue")),TRUE,FALSE)</f>
        <v>0</v>
      </c>
      <c r="TAB183" s="201" t="b">
        <f>IF(OR(AND('Validation summary'!$B$2="2022-23",TAB182="In-period"),AND('Validation summary'!$B$2="2023-24",TAB182="In-period"),AND('Validation summary'!$B$2="2024-25",TAB182="In-period"),AND('Validation summary'!$B$2="2024-25",TAB182="End of period",TAB190="Revenue")),TRUE,FALSE)</f>
        <v>0</v>
      </c>
      <c r="TAC183" s="201" t="b">
        <f>IF(OR(AND('Validation summary'!$B$2="2022-23",TAC182="In-period"),AND('Validation summary'!$B$2="2023-24",TAC182="In-period"),AND('Validation summary'!$B$2="2024-25",TAC182="In-period"),AND('Validation summary'!$B$2="2024-25",TAC182="End of period",TAC190="Revenue")),TRUE,FALSE)</f>
        <v>0</v>
      </c>
      <c r="TAD183" s="201" t="b">
        <f>IF(OR(AND('Validation summary'!$B$2="2022-23",TAD182="In-period"),AND('Validation summary'!$B$2="2023-24",TAD182="In-period"),AND('Validation summary'!$B$2="2024-25",TAD182="In-period"),AND('Validation summary'!$B$2="2024-25",TAD182="End of period",TAD190="Revenue")),TRUE,FALSE)</f>
        <v>0</v>
      </c>
      <c r="TAE183" s="201" t="b">
        <f>IF(OR(AND('Validation summary'!$B$2="2022-23",TAE182="In-period"),AND('Validation summary'!$B$2="2023-24",TAE182="In-period"),AND('Validation summary'!$B$2="2024-25",TAE182="In-period"),AND('Validation summary'!$B$2="2024-25",TAE182="End of period",TAE190="Revenue")),TRUE,FALSE)</f>
        <v>0</v>
      </c>
      <c r="TAF183" s="201" t="b">
        <f>IF(OR(AND('Validation summary'!$B$2="2022-23",TAF182="In-period"),AND('Validation summary'!$B$2="2023-24",TAF182="In-period"),AND('Validation summary'!$B$2="2024-25",TAF182="In-period"),AND('Validation summary'!$B$2="2024-25",TAF182="End of period",TAF190="Revenue")),TRUE,FALSE)</f>
        <v>0</v>
      </c>
      <c r="TAG183" s="201" t="b">
        <f>IF(OR(AND('Validation summary'!$B$2="2022-23",TAG182="In-period"),AND('Validation summary'!$B$2="2023-24",TAG182="In-period"),AND('Validation summary'!$B$2="2024-25",TAG182="In-period"),AND('Validation summary'!$B$2="2024-25",TAG182="End of period",TAG190="Revenue")),TRUE,FALSE)</f>
        <v>0</v>
      </c>
      <c r="TAH183" s="201" t="b">
        <f>IF(OR(AND('Validation summary'!$B$2="2022-23",TAH182="In-period"),AND('Validation summary'!$B$2="2023-24",TAH182="In-period"),AND('Validation summary'!$B$2="2024-25",TAH182="In-period"),AND('Validation summary'!$B$2="2024-25",TAH182="End of period",TAH190="Revenue")),TRUE,FALSE)</f>
        <v>0</v>
      </c>
      <c r="TAI183" s="201" t="b">
        <f>IF(OR(AND('Validation summary'!$B$2="2022-23",TAI182="In-period"),AND('Validation summary'!$B$2="2023-24",TAI182="In-period"),AND('Validation summary'!$B$2="2024-25",TAI182="In-period"),AND('Validation summary'!$B$2="2024-25",TAI182="End of period",TAI190="Revenue")),TRUE,FALSE)</f>
        <v>0</v>
      </c>
      <c r="TAJ183" s="201" t="b">
        <f>IF(OR(AND('Validation summary'!$B$2="2022-23",TAJ182="In-period"),AND('Validation summary'!$B$2="2023-24",TAJ182="In-period"),AND('Validation summary'!$B$2="2024-25",TAJ182="In-period"),AND('Validation summary'!$B$2="2024-25",TAJ182="End of period",TAJ190="Revenue")),TRUE,FALSE)</f>
        <v>0</v>
      </c>
      <c r="TAK183" s="201" t="b">
        <f>IF(OR(AND('Validation summary'!$B$2="2022-23",TAK182="In-period"),AND('Validation summary'!$B$2="2023-24",TAK182="In-period"),AND('Validation summary'!$B$2="2024-25",TAK182="In-period"),AND('Validation summary'!$B$2="2024-25",TAK182="End of period",TAK190="Revenue")),TRUE,FALSE)</f>
        <v>0</v>
      </c>
      <c r="TAL183" s="201" t="b">
        <f>IF(OR(AND('Validation summary'!$B$2="2022-23",TAL182="In-period"),AND('Validation summary'!$B$2="2023-24",TAL182="In-period"),AND('Validation summary'!$B$2="2024-25",TAL182="In-period"),AND('Validation summary'!$B$2="2024-25",TAL182="End of period",TAL190="Revenue")),TRUE,FALSE)</f>
        <v>0</v>
      </c>
      <c r="TAM183" s="201" t="b">
        <f>IF(OR(AND('Validation summary'!$B$2="2022-23",TAM182="In-period"),AND('Validation summary'!$B$2="2023-24",TAM182="In-period"),AND('Validation summary'!$B$2="2024-25",TAM182="In-period"),AND('Validation summary'!$B$2="2024-25",TAM182="End of period",TAM190="Revenue")),TRUE,FALSE)</f>
        <v>0</v>
      </c>
      <c r="TAN183" s="201" t="b">
        <f>IF(OR(AND('Validation summary'!$B$2="2022-23",TAN182="In-period"),AND('Validation summary'!$B$2="2023-24",TAN182="In-period"),AND('Validation summary'!$B$2="2024-25",TAN182="In-period"),AND('Validation summary'!$B$2="2024-25",TAN182="End of period",TAN190="Revenue")),TRUE,FALSE)</f>
        <v>0</v>
      </c>
      <c r="TAO183" s="201" t="b">
        <f>IF(OR(AND('Validation summary'!$B$2="2022-23",TAO182="In-period"),AND('Validation summary'!$B$2="2023-24",TAO182="In-period"),AND('Validation summary'!$B$2="2024-25",TAO182="In-period"),AND('Validation summary'!$B$2="2024-25",TAO182="End of period",TAO190="Revenue")),TRUE,FALSE)</f>
        <v>0</v>
      </c>
      <c r="TAP183" s="201" t="b">
        <f>IF(OR(AND('Validation summary'!$B$2="2022-23",TAP182="In-period"),AND('Validation summary'!$B$2="2023-24",TAP182="In-period"),AND('Validation summary'!$B$2="2024-25",TAP182="In-period"),AND('Validation summary'!$B$2="2024-25",TAP182="End of period",TAP190="Revenue")),TRUE,FALSE)</f>
        <v>0</v>
      </c>
      <c r="TAQ183" s="201" t="b">
        <f>IF(OR(AND('Validation summary'!$B$2="2022-23",TAQ182="In-period"),AND('Validation summary'!$B$2="2023-24",TAQ182="In-period"),AND('Validation summary'!$B$2="2024-25",TAQ182="In-period"),AND('Validation summary'!$B$2="2024-25",TAQ182="End of period",TAQ190="Revenue")),TRUE,FALSE)</f>
        <v>0</v>
      </c>
      <c r="TAR183" s="201" t="b">
        <f>IF(OR(AND('Validation summary'!$B$2="2022-23",TAR182="In-period"),AND('Validation summary'!$B$2="2023-24",TAR182="In-period"),AND('Validation summary'!$B$2="2024-25",TAR182="In-period"),AND('Validation summary'!$B$2="2024-25",TAR182="End of period",TAR190="Revenue")),TRUE,FALSE)</f>
        <v>0</v>
      </c>
      <c r="TAS183" s="201" t="b">
        <f>IF(OR(AND('Validation summary'!$B$2="2022-23",TAS182="In-period"),AND('Validation summary'!$B$2="2023-24",TAS182="In-period"),AND('Validation summary'!$B$2="2024-25",TAS182="In-period"),AND('Validation summary'!$B$2="2024-25",TAS182="End of period",TAS190="Revenue")),TRUE,FALSE)</f>
        <v>0</v>
      </c>
      <c r="TAT183" s="201" t="b">
        <f>IF(OR(AND('Validation summary'!$B$2="2022-23",TAT182="In-period"),AND('Validation summary'!$B$2="2023-24",TAT182="In-period"),AND('Validation summary'!$B$2="2024-25",TAT182="In-period"),AND('Validation summary'!$B$2="2024-25",TAT182="End of period",TAT190="Revenue")),TRUE,FALSE)</f>
        <v>0</v>
      </c>
      <c r="TAU183" s="201" t="b">
        <f>IF(OR(AND('Validation summary'!$B$2="2022-23",TAU182="In-period"),AND('Validation summary'!$B$2="2023-24",TAU182="In-period"),AND('Validation summary'!$B$2="2024-25",TAU182="In-period"),AND('Validation summary'!$B$2="2024-25",TAU182="End of period",TAU190="Revenue")),TRUE,FALSE)</f>
        <v>0</v>
      </c>
      <c r="TAV183" s="201" t="b">
        <f>IF(OR(AND('Validation summary'!$B$2="2022-23",TAV182="In-period"),AND('Validation summary'!$B$2="2023-24",TAV182="In-period"),AND('Validation summary'!$B$2="2024-25",TAV182="In-period"),AND('Validation summary'!$B$2="2024-25",TAV182="End of period",TAV190="Revenue")),TRUE,FALSE)</f>
        <v>0</v>
      </c>
      <c r="TAW183" s="201" t="b">
        <f>IF(OR(AND('Validation summary'!$B$2="2022-23",TAW182="In-period"),AND('Validation summary'!$B$2="2023-24",TAW182="In-period"),AND('Validation summary'!$B$2="2024-25",TAW182="In-period"),AND('Validation summary'!$B$2="2024-25",TAW182="End of period",TAW190="Revenue")),TRUE,FALSE)</f>
        <v>0</v>
      </c>
      <c r="TAX183" s="201" t="b">
        <f>IF(OR(AND('Validation summary'!$B$2="2022-23",TAX182="In-period"),AND('Validation summary'!$B$2="2023-24",TAX182="In-period"),AND('Validation summary'!$B$2="2024-25",TAX182="In-period"),AND('Validation summary'!$B$2="2024-25",TAX182="End of period",TAX190="Revenue")),TRUE,FALSE)</f>
        <v>0</v>
      </c>
      <c r="TAY183" s="201" t="b">
        <f>IF(OR(AND('Validation summary'!$B$2="2022-23",TAY182="In-period"),AND('Validation summary'!$B$2="2023-24",TAY182="In-period"),AND('Validation summary'!$B$2="2024-25",TAY182="In-period"),AND('Validation summary'!$B$2="2024-25",TAY182="End of period",TAY190="Revenue")),TRUE,FALSE)</f>
        <v>0</v>
      </c>
      <c r="TAZ183" s="201" t="b">
        <f>IF(OR(AND('Validation summary'!$B$2="2022-23",TAZ182="In-period"),AND('Validation summary'!$B$2="2023-24",TAZ182="In-period"),AND('Validation summary'!$B$2="2024-25",TAZ182="In-period"),AND('Validation summary'!$B$2="2024-25",TAZ182="End of period",TAZ190="Revenue")),TRUE,FALSE)</f>
        <v>0</v>
      </c>
      <c r="TBA183" s="201" t="b">
        <f>IF(OR(AND('Validation summary'!$B$2="2022-23",TBA182="In-period"),AND('Validation summary'!$B$2="2023-24",TBA182="In-period"),AND('Validation summary'!$B$2="2024-25",TBA182="In-period"),AND('Validation summary'!$B$2="2024-25",TBA182="End of period",TBA190="Revenue")),TRUE,FALSE)</f>
        <v>0</v>
      </c>
      <c r="TBB183" s="201" t="b">
        <f>IF(OR(AND('Validation summary'!$B$2="2022-23",TBB182="In-period"),AND('Validation summary'!$B$2="2023-24",TBB182="In-period"),AND('Validation summary'!$B$2="2024-25",TBB182="In-period"),AND('Validation summary'!$B$2="2024-25",TBB182="End of period",TBB190="Revenue")),TRUE,FALSE)</f>
        <v>0</v>
      </c>
      <c r="TBC183" s="201" t="b">
        <f>IF(OR(AND('Validation summary'!$B$2="2022-23",TBC182="In-period"),AND('Validation summary'!$B$2="2023-24",TBC182="In-period"),AND('Validation summary'!$B$2="2024-25",TBC182="In-period"),AND('Validation summary'!$B$2="2024-25",TBC182="End of period",TBC190="Revenue")),TRUE,FALSE)</f>
        <v>0</v>
      </c>
      <c r="TBD183" s="201" t="b">
        <f>IF(OR(AND('Validation summary'!$B$2="2022-23",TBD182="In-period"),AND('Validation summary'!$B$2="2023-24",TBD182="In-period"),AND('Validation summary'!$B$2="2024-25",TBD182="In-period"),AND('Validation summary'!$B$2="2024-25",TBD182="End of period",TBD190="Revenue")),TRUE,FALSE)</f>
        <v>0</v>
      </c>
      <c r="TBE183" s="201" t="b">
        <f>IF(OR(AND('Validation summary'!$B$2="2022-23",TBE182="In-period"),AND('Validation summary'!$B$2="2023-24",TBE182="In-period"),AND('Validation summary'!$B$2="2024-25",TBE182="In-period"),AND('Validation summary'!$B$2="2024-25",TBE182="End of period",TBE190="Revenue")),TRUE,FALSE)</f>
        <v>0</v>
      </c>
      <c r="TBF183" s="201" t="b">
        <f>IF(OR(AND('Validation summary'!$B$2="2022-23",TBF182="In-period"),AND('Validation summary'!$B$2="2023-24",TBF182="In-period"),AND('Validation summary'!$B$2="2024-25",TBF182="In-period"),AND('Validation summary'!$B$2="2024-25",TBF182="End of period",TBF190="Revenue")),TRUE,FALSE)</f>
        <v>0</v>
      </c>
      <c r="TBG183" s="201" t="b">
        <f>IF(OR(AND('Validation summary'!$B$2="2022-23",TBG182="In-period"),AND('Validation summary'!$B$2="2023-24",TBG182="In-period"),AND('Validation summary'!$B$2="2024-25",TBG182="In-period"),AND('Validation summary'!$B$2="2024-25",TBG182="End of period",TBG190="Revenue")),TRUE,FALSE)</f>
        <v>0</v>
      </c>
      <c r="TBH183" s="201" t="b">
        <f>IF(OR(AND('Validation summary'!$B$2="2022-23",TBH182="In-period"),AND('Validation summary'!$B$2="2023-24",TBH182="In-period"),AND('Validation summary'!$B$2="2024-25",TBH182="In-period"),AND('Validation summary'!$B$2="2024-25",TBH182="End of period",TBH190="Revenue")),TRUE,FALSE)</f>
        <v>0</v>
      </c>
      <c r="TBI183" s="201" t="b">
        <f>IF(OR(AND('Validation summary'!$B$2="2022-23",TBI182="In-period"),AND('Validation summary'!$B$2="2023-24",TBI182="In-period"),AND('Validation summary'!$B$2="2024-25",TBI182="In-period"),AND('Validation summary'!$B$2="2024-25",TBI182="End of period",TBI190="Revenue")),TRUE,FALSE)</f>
        <v>0</v>
      </c>
      <c r="TBJ183" s="201" t="b">
        <f>IF(OR(AND('Validation summary'!$B$2="2022-23",TBJ182="In-period"),AND('Validation summary'!$B$2="2023-24",TBJ182="In-period"),AND('Validation summary'!$B$2="2024-25",TBJ182="In-period"),AND('Validation summary'!$B$2="2024-25",TBJ182="End of period",TBJ190="Revenue")),TRUE,FALSE)</f>
        <v>0</v>
      </c>
      <c r="TBK183" s="201" t="b">
        <f>IF(OR(AND('Validation summary'!$B$2="2022-23",TBK182="In-period"),AND('Validation summary'!$B$2="2023-24",TBK182="In-period"),AND('Validation summary'!$B$2="2024-25",TBK182="In-period"),AND('Validation summary'!$B$2="2024-25",TBK182="End of period",TBK190="Revenue")),TRUE,FALSE)</f>
        <v>0</v>
      </c>
      <c r="TBL183" s="201" t="b">
        <f>IF(OR(AND('Validation summary'!$B$2="2022-23",TBL182="In-period"),AND('Validation summary'!$B$2="2023-24",TBL182="In-period"),AND('Validation summary'!$B$2="2024-25",TBL182="In-period"),AND('Validation summary'!$B$2="2024-25",TBL182="End of period",TBL190="Revenue")),TRUE,FALSE)</f>
        <v>0</v>
      </c>
      <c r="TBM183" s="201" t="b">
        <f>IF(OR(AND('Validation summary'!$B$2="2022-23",TBM182="In-period"),AND('Validation summary'!$B$2="2023-24",TBM182="In-period"),AND('Validation summary'!$B$2="2024-25",TBM182="In-period"),AND('Validation summary'!$B$2="2024-25",TBM182="End of period",TBM190="Revenue")),TRUE,FALSE)</f>
        <v>0</v>
      </c>
      <c r="TBN183" s="201" t="b">
        <f>IF(OR(AND('Validation summary'!$B$2="2022-23",TBN182="In-period"),AND('Validation summary'!$B$2="2023-24",TBN182="In-period"),AND('Validation summary'!$B$2="2024-25",TBN182="In-period"),AND('Validation summary'!$B$2="2024-25",TBN182="End of period",TBN190="Revenue")),TRUE,FALSE)</f>
        <v>0</v>
      </c>
      <c r="TBO183" s="201" t="b">
        <f>IF(OR(AND('Validation summary'!$B$2="2022-23",TBO182="In-period"),AND('Validation summary'!$B$2="2023-24",TBO182="In-period"),AND('Validation summary'!$B$2="2024-25",TBO182="In-period"),AND('Validation summary'!$B$2="2024-25",TBO182="End of period",TBO190="Revenue")),TRUE,FALSE)</f>
        <v>0</v>
      </c>
      <c r="TBP183" s="201" t="b">
        <f>IF(OR(AND('Validation summary'!$B$2="2022-23",TBP182="In-period"),AND('Validation summary'!$B$2="2023-24",TBP182="In-period"),AND('Validation summary'!$B$2="2024-25",TBP182="In-period"),AND('Validation summary'!$B$2="2024-25",TBP182="End of period",TBP190="Revenue")),TRUE,FALSE)</f>
        <v>0</v>
      </c>
      <c r="TBQ183" s="201" t="b">
        <f>IF(OR(AND('Validation summary'!$B$2="2022-23",TBQ182="In-period"),AND('Validation summary'!$B$2="2023-24",TBQ182="In-period"),AND('Validation summary'!$B$2="2024-25",TBQ182="In-period"),AND('Validation summary'!$B$2="2024-25",TBQ182="End of period",TBQ190="Revenue")),TRUE,FALSE)</f>
        <v>0</v>
      </c>
      <c r="TBR183" s="201" t="b">
        <f>IF(OR(AND('Validation summary'!$B$2="2022-23",TBR182="In-period"),AND('Validation summary'!$B$2="2023-24",TBR182="In-period"),AND('Validation summary'!$B$2="2024-25",TBR182="In-period"),AND('Validation summary'!$B$2="2024-25",TBR182="End of period",TBR190="Revenue")),TRUE,FALSE)</f>
        <v>0</v>
      </c>
      <c r="TBS183" s="201" t="b">
        <f>IF(OR(AND('Validation summary'!$B$2="2022-23",TBS182="In-period"),AND('Validation summary'!$B$2="2023-24",TBS182="In-period"),AND('Validation summary'!$B$2="2024-25",TBS182="In-period"),AND('Validation summary'!$B$2="2024-25",TBS182="End of period",TBS190="Revenue")),TRUE,FALSE)</f>
        <v>0</v>
      </c>
      <c r="TBT183" s="201" t="b">
        <f>IF(OR(AND('Validation summary'!$B$2="2022-23",TBT182="In-period"),AND('Validation summary'!$B$2="2023-24",TBT182="In-period"),AND('Validation summary'!$B$2="2024-25",TBT182="In-period"),AND('Validation summary'!$B$2="2024-25",TBT182="End of period",TBT190="Revenue")),TRUE,FALSE)</f>
        <v>0</v>
      </c>
      <c r="TBU183" s="201" t="b">
        <f>IF(OR(AND('Validation summary'!$B$2="2022-23",TBU182="In-period"),AND('Validation summary'!$B$2="2023-24",TBU182="In-period"),AND('Validation summary'!$B$2="2024-25",TBU182="In-period"),AND('Validation summary'!$B$2="2024-25",TBU182="End of period",TBU190="Revenue")),TRUE,FALSE)</f>
        <v>0</v>
      </c>
      <c r="TBV183" s="201" t="b">
        <f>IF(OR(AND('Validation summary'!$B$2="2022-23",TBV182="In-period"),AND('Validation summary'!$B$2="2023-24",TBV182="In-period"),AND('Validation summary'!$B$2="2024-25",TBV182="In-period"),AND('Validation summary'!$B$2="2024-25",TBV182="End of period",TBV190="Revenue")),TRUE,FALSE)</f>
        <v>0</v>
      </c>
      <c r="TBW183" s="201" t="b">
        <f>IF(OR(AND('Validation summary'!$B$2="2022-23",TBW182="In-period"),AND('Validation summary'!$B$2="2023-24",TBW182="In-period"),AND('Validation summary'!$B$2="2024-25",TBW182="In-period"),AND('Validation summary'!$B$2="2024-25",TBW182="End of period",TBW190="Revenue")),TRUE,FALSE)</f>
        <v>0</v>
      </c>
      <c r="TBX183" s="201" t="b">
        <f>IF(OR(AND('Validation summary'!$B$2="2022-23",TBX182="In-period"),AND('Validation summary'!$B$2="2023-24",TBX182="In-period"),AND('Validation summary'!$B$2="2024-25",TBX182="In-period"),AND('Validation summary'!$B$2="2024-25",TBX182="End of period",TBX190="Revenue")),TRUE,FALSE)</f>
        <v>0</v>
      </c>
      <c r="TBY183" s="201" t="b">
        <f>IF(OR(AND('Validation summary'!$B$2="2022-23",TBY182="In-period"),AND('Validation summary'!$B$2="2023-24",TBY182="In-period"),AND('Validation summary'!$B$2="2024-25",TBY182="In-period"),AND('Validation summary'!$B$2="2024-25",TBY182="End of period",TBY190="Revenue")),TRUE,FALSE)</f>
        <v>0</v>
      </c>
      <c r="TBZ183" s="201" t="b">
        <f>IF(OR(AND('Validation summary'!$B$2="2022-23",TBZ182="In-period"),AND('Validation summary'!$B$2="2023-24",TBZ182="In-period"),AND('Validation summary'!$B$2="2024-25",TBZ182="In-period"),AND('Validation summary'!$B$2="2024-25",TBZ182="End of period",TBZ190="Revenue")),TRUE,FALSE)</f>
        <v>0</v>
      </c>
      <c r="TCA183" s="201" t="b">
        <f>IF(OR(AND('Validation summary'!$B$2="2022-23",TCA182="In-period"),AND('Validation summary'!$B$2="2023-24",TCA182="In-period"),AND('Validation summary'!$B$2="2024-25",TCA182="In-period"),AND('Validation summary'!$B$2="2024-25",TCA182="End of period",TCA190="Revenue")),TRUE,FALSE)</f>
        <v>0</v>
      </c>
      <c r="TCB183" s="201" t="b">
        <f>IF(OR(AND('Validation summary'!$B$2="2022-23",TCB182="In-period"),AND('Validation summary'!$B$2="2023-24",TCB182="In-period"),AND('Validation summary'!$B$2="2024-25",TCB182="In-period"),AND('Validation summary'!$B$2="2024-25",TCB182="End of period",TCB190="Revenue")),TRUE,FALSE)</f>
        <v>0</v>
      </c>
      <c r="TCC183" s="201" t="b">
        <f>IF(OR(AND('Validation summary'!$B$2="2022-23",TCC182="In-period"),AND('Validation summary'!$B$2="2023-24",TCC182="In-period"),AND('Validation summary'!$B$2="2024-25",TCC182="In-period"),AND('Validation summary'!$B$2="2024-25",TCC182="End of period",TCC190="Revenue")),TRUE,FALSE)</f>
        <v>0</v>
      </c>
      <c r="TCD183" s="201" t="b">
        <f>IF(OR(AND('Validation summary'!$B$2="2022-23",TCD182="In-period"),AND('Validation summary'!$B$2="2023-24",TCD182="In-period"),AND('Validation summary'!$B$2="2024-25",TCD182="In-period"),AND('Validation summary'!$B$2="2024-25",TCD182="End of period",TCD190="Revenue")),TRUE,FALSE)</f>
        <v>0</v>
      </c>
      <c r="TCE183" s="201" t="b">
        <f>IF(OR(AND('Validation summary'!$B$2="2022-23",TCE182="In-period"),AND('Validation summary'!$B$2="2023-24",TCE182="In-period"),AND('Validation summary'!$B$2="2024-25",TCE182="In-period"),AND('Validation summary'!$B$2="2024-25",TCE182="End of period",TCE190="Revenue")),TRUE,FALSE)</f>
        <v>0</v>
      </c>
      <c r="TCF183" s="201" t="b">
        <f>IF(OR(AND('Validation summary'!$B$2="2022-23",TCF182="In-period"),AND('Validation summary'!$B$2="2023-24",TCF182="In-period"),AND('Validation summary'!$B$2="2024-25",TCF182="In-period"),AND('Validation summary'!$B$2="2024-25",TCF182="End of period",TCF190="Revenue")),TRUE,FALSE)</f>
        <v>0</v>
      </c>
      <c r="TCG183" s="201" t="b">
        <f>IF(OR(AND('Validation summary'!$B$2="2022-23",TCG182="In-period"),AND('Validation summary'!$B$2="2023-24",TCG182="In-period"),AND('Validation summary'!$B$2="2024-25",TCG182="In-period"),AND('Validation summary'!$B$2="2024-25",TCG182="End of period",TCG190="Revenue")),TRUE,FALSE)</f>
        <v>0</v>
      </c>
      <c r="TCH183" s="201" t="b">
        <f>IF(OR(AND('Validation summary'!$B$2="2022-23",TCH182="In-period"),AND('Validation summary'!$B$2="2023-24",TCH182="In-period"),AND('Validation summary'!$B$2="2024-25",TCH182="In-period"),AND('Validation summary'!$B$2="2024-25",TCH182="End of period",TCH190="Revenue")),TRUE,FALSE)</f>
        <v>0</v>
      </c>
      <c r="TCI183" s="201" t="b">
        <f>IF(OR(AND('Validation summary'!$B$2="2022-23",TCI182="In-period"),AND('Validation summary'!$B$2="2023-24",TCI182="In-period"),AND('Validation summary'!$B$2="2024-25",TCI182="In-period"),AND('Validation summary'!$B$2="2024-25",TCI182="End of period",TCI190="Revenue")),TRUE,FALSE)</f>
        <v>0</v>
      </c>
      <c r="TCJ183" s="201" t="b">
        <f>IF(OR(AND('Validation summary'!$B$2="2022-23",TCJ182="In-period"),AND('Validation summary'!$B$2="2023-24",TCJ182="In-period"),AND('Validation summary'!$B$2="2024-25",TCJ182="In-period"),AND('Validation summary'!$B$2="2024-25",TCJ182="End of period",TCJ190="Revenue")),TRUE,FALSE)</f>
        <v>0</v>
      </c>
      <c r="TCK183" s="201" t="b">
        <f>IF(OR(AND('Validation summary'!$B$2="2022-23",TCK182="In-period"),AND('Validation summary'!$B$2="2023-24",TCK182="In-period"),AND('Validation summary'!$B$2="2024-25",TCK182="In-period"),AND('Validation summary'!$B$2="2024-25",TCK182="End of period",TCK190="Revenue")),TRUE,FALSE)</f>
        <v>0</v>
      </c>
      <c r="TCL183" s="201" t="b">
        <f>IF(OR(AND('Validation summary'!$B$2="2022-23",TCL182="In-period"),AND('Validation summary'!$B$2="2023-24",TCL182="In-period"),AND('Validation summary'!$B$2="2024-25",TCL182="In-period"),AND('Validation summary'!$B$2="2024-25",TCL182="End of period",TCL190="Revenue")),TRUE,FALSE)</f>
        <v>0</v>
      </c>
      <c r="TCM183" s="201" t="b">
        <f>IF(OR(AND('Validation summary'!$B$2="2022-23",TCM182="In-period"),AND('Validation summary'!$B$2="2023-24",TCM182="In-period"),AND('Validation summary'!$B$2="2024-25",TCM182="In-period"),AND('Validation summary'!$B$2="2024-25",TCM182="End of period",TCM190="Revenue")),TRUE,FALSE)</f>
        <v>0</v>
      </c>
      <c r="TCN183" s="201" t="b">
        <f>IF(OR(AND('Validation summary'!$B$2="2022-23",TCN182="In-period"),AND('Validation summary'!$B$2="2023-24",TCN182="In-period"),AND('Validation summary'!$B$2="2024-25",TCN182="In-period"),AND('Validation summary'!$B$2="2024-25",TCN182="End of period",TCN190="Revenue")),TRUE,FALSE)</f>
        <v>0</v>
      </c>
      <c r="TCO183" s="201" t="b">
        <f>IF(OR(AND('Validation summary'!$B$2="2022-23",TCO182="In-period"),AND('Validation summary'!$B$2="2023-24",TCO182="In-period"),AND('Validation summary'!$B$2="2024-25",TCO182="In-period"),AND('Validation summary'!$B$2="2024-25",TCO182="End of period",TCO190="Revenue")),TRUE,FALSE)</f>
        <v>0</v>
      </c>
      <c r="TCP183" s="201" t="b">
        <f>IF(OR(AND('Validation summary'!$B$2="2022-23",TCP182="In-period"),AND('Validation summary'!$B$2="2023-24",TCP182="In-period"),AND('Validation summary'!$B$2="2024-25",TCP182="In-period"),AND('Validation summary'!$B$2="2024-25",TCP182="End of period",TCP190="Revenue")),TRUE,FALSE)</f>
        <v>0</v>
      </c>
      <c r="TCQ183" s="201" t="b">
        <f>IF(OR(AND('Validation summary'!$B$2="2022-23",TCQ182="In-period"),AND('Validation summary'!$B$2="2023-24",TCQ182="In-period"),AND('Validation summary'!$B$2="2024-25",TCQ182="In-period"),AND('Validation summary'!$B$2="2024-25",TCQ182="End of period",TCQ190="Revenue")),TRUE,FALSE)</f>
        <v>0</v>
      </c>
      <c r="TCR183" s="201" t="b">
        <f>IF(OR(AND('Validation summary'!$B$2="2022-23",TCR182="In-period"),AND('Validation summary'!$B$2="2023-24",TCR182="In-period"),AND('Validation summary'!$B$2="2024-25",TCR182="In-period"),AND('Validation summary'!$B$2="2024-25",TCR182="End of period",TCR190="Revenue")),TRUE,FALSE)</f>
        <v>0</v>
      </c>
      <c r="TCS183" s="201" t="b">
        <f>IF(OR(AND('Validation summary'!$B$2="2022-23",TCS182="In-period"),AND('Validation summary'!$B$2="2023-24",TCS182="In-period"),AND('Validation summary'!$B$2="2024-25",TCS182="In-period"),AND('Validation summary'!$B$2="2024-25",TCS182="End of period",TCS190="Revenue")),TRUE,FALSE)</f>
        <v>0</v>
      </c>
      <c r="TCT183" s="201" t="b">
        <f>IF(OR(AND('Validation summary'!$B$2="2022-23",TCT182="In-period"),AND('Validation summary'!$B$2="2023-24",TCT182="In-period"),AND('Validation summary'!$B$2="2024-25",TCT182="In-period"),AND('Validation summary'!$B$2="2024-25",TCT182="End of period",TCT190="Revenue")),TRUE,FALSE)</f>
        <v>0</v>
      </c>
      <c r="TCU183" s="201" t="b">
        <f>IF(OR(AND('Validation summary'!$B$2="2022-23",TCU182="In-period"),AND('Validation summary'!$B$2="2023-24",TCU182="In-period"),AND('Validation summary'!$B$2="2024-25",TCU182="In-period"),AND('Validation summary'!$B$2="2024-25",TCU182="End of period",TCU190="Revenue")),TRUE,FALSE)</f>
        <v>0</v>
      </c>
      <c r="TCV183" s="201" t="b">
        <f>IF(OR(AND('Validation summary'!$B$2="2022-23",TCV182="In-period"),AND('Validation summary'!$B$2="2023-24",TCV182="In-period"),AND('Validation summary'!$B$2="2024-25",TCV182="In-period"),AND('Validation summary'!$B$2="2024-25",TCV182="End of period",TCV190="Revenue")),TRUE,FALSE)</f>
        <v>0</v>
      </c>
      <c r="TCW183" s="201" t="b">
        <f>IF(OR(AND('Validation summary'!$B$2="2022-23",TCW182="In-period"),AND('Validation summary'!$B$2="2023-24",TCW182="In-period"),AND('Validation summary'!$B$2="2024-25",TCW182="In-period"),AND('Validation summary'!$B$2="2024-25",TCW182="End of period",TCW190="Revenue")),TRUE,FALSE)</f>
        <v>0</v>
      </c>
      <c r="TCX183" s="201" t="b">
        <f>IF(OR(AND('Validation summary'!$B$2="2022-23",TCX182="In-period"),AND('Validation summary'!$B$2="2023-24",TCX182="In-period"),AND('Validation summary'!$B$2="2024-25",TCX182="In-period"),AND('Validation summary'!$B$2="2024-25",TCX182="End of period",TCX190="Revenue")),TRUE,FALSE)</f>
        <v>0</v>
      </c>
      <c r="TCY183" s="201" t="b">
        <f>IF(OR(AND('Validation summary'!$B$2="2022-23",TCY182="In-period"),AND('Validation summary'!$B$2="2023-24",TCY182="In-period"),AND('Validation summary'!$B$2="2024-25",TCY182="In-period"),AND('Validation summary'!$B$2="2024-25",TCY182="End of period",TCY190="Revenue")),TRUE,FALSE)</f>
        <v>0</v>
      </c>
      <c r="TCZ183" s="201" t="b">
        <f>IF(OR(AND('Validation summary'!$B$2="2022-23",TCZ182="In-period"),AND('Validation summary'!$B$2="2023-24",TCZ182="In-period"),AND('Validation summary'!$B$2="2024-25",TCZ182="In-period"),AND('Validation summary'!$B$2="2024-25",TCZ182="End of period",TCZ190="Revenue")),TRUE,FALSE)</f>
        <v>0</v>
      </c>
      <c r="TDA183" s="201" t="b">
        <f>IF(OR(AND('Validation summary'!$B$2="2022-23",TDA182="In-period"),AND('Validation summary'!$B$2="2023-24",TDA182="In-period"),AND('Validation summary'!$B$2="2024-25",TDA182="In-period"),AND('Validation summary'!$B$2="2024-25",TDA182="End of period",TDA190="Revenue")),TRUE,FALSE)</f>
        <v>0</v>
      </c>
      <c r="TDB183" s="201" t="b">
        <f>IF(OR(AND('Validation summary'!$B$2="2022-23",TDB182="In-period"),AND('Validation summary'!$B$2="2023-24",TDB182="In-period"),AND('Validation summary'!$B$2="2024-25",TDB182="In-period"),AND('Validation summary'!$B$2="2024-25",TDB182="End of period",TDB190="Revenue")),TRUE,FALSE)</f>
        <v>0</v>
      </c>
      <c r="TDC183" s="201" t="b">
        <f>IF(OR(AND('Validation summary'!$B$2="2022-23",TDC182="In-period"),AND('Validation summary'!$B$2="2023-24",TDC182="In-period"),AND('Validation summary'!$B$2="2024-25",TDC182="In-period"),AND('Validation summary'!$B$2="2024-25",TDC182="End of period",TDC190="Revenue")),TRUE,FALSE)</f>
        <v>0</v>
      </c>
      <c r="TDD183" s="201" t="b">
        <f>IF(OR(AND('Validation summary'!$B$2="2022-23",TDD182="In-period"),AND('Validation summary'!$B$2="2023-24",TDD182="In-period"),AND('Validation summary'!$B$2="2024-25",TDD182="In-period"),AND('Validation summary'!$B$2="2024-25",TDD182="End of period",TDD190="Revenue")),TRUE,FALSE)</f>
        <v>0</v>
      </c>
      <c r="TDE183" s="201" t="b">
        <f>IF(OR(AND('Validation summary'!$B$2="2022-23",TDE182="In-period"),AND('Validation summary'!$B$2="2023-24",TDE182="In-period"),AND('Validation summary'!$B$2="2024-25",TDE182="In-period"),AND('Validation summary'!$B$2="2024-25",TDE182="End of period",TDE190="Revenue")),TRUE,FALSE)</f>
        <v>0</v>
      </c>
      <c r="TDF183" s="201" t="b">
        <f>IF(OR(AND('Validation summary'!$B$2="2022-23",TDF182="In-period"),AND('Validation summary'!$B$2="2023-24",TDF182="In-period"),AND('Validation summary'!$B$2="2024-25",TDF182="In-period"),AND('Validation summary'!$B$2="2024-25",TDF182="End of period",TDF190="Revenue")),TRUE,FALSE)</f>
        <v>0</v>
      </c>
      <c r="TDG183" s="201" t="b">
        <f>IF(OR(AND('Validation summary'!$B$2="2022-23",TDG182="In-period"),AND('Validation summary'!$B$2="2023-24",TDG182="In-period"),AND('Validation summary'!$B$2="2024-25",TDG182="In-period"),AND('Validation summary'!$B$2="2024-25",TDG182="End of period",TDG190="Revenue")),TRUE,FALSE)</f>
        <v>0</v>
      </c>
      <c r="TDH183" s="201" t="b">
        <f>IF(OR(AND('Validation summary'!$B$2="2022-23",TDH182="In-period"),AND('Validation summary'!$B$2="2023-24",TDH182="In-period"),AND('Validation summary'!$B$2="2024-25",TDH182="In-period"),AND('Validation summary'!$B$2="2024-25",TDH182="End of period",TDH190="Revenue")),TRUE,FALSE)</f>
        <v>0</v>
      </c>
      <c r="TDI183" s="201" t="b">
        <f>IF(OR(AND('Validation summary'!$B$2="2022-23",TDI182="In-period"),AND('Validation summary'!$B$2="2023-24",TDI182="In-period"),AND('Validation summary'!$B$2="2024-25",TDI182="In-period"),AND('Validation summary'!$B$2="2024-25",TDI182="End of period",TDI190="Revenue")),TRUE,FALSE)</f>
        <v>0</v>
      </c>
      <c r="TDJ183" s="201" t="b">
        <f>IF(OR(AND('Validation summary'!$B$2="2022-23",TDJ182="In-period"),AND('Validation summary'!$B$2="2023-24",TDJ182="In-period"),AND('Validation summary'!$B$2="2024-25",TDJ182="In-period"),AND('Validation summary'!$B$2="2024-25",TDJ182="End of period",TDJ190="Revenue")),TRUE,FALSE)</f>
        <v>0</v>
      </c>
      <c r="TDK183" s="201" t="b">
        <f>IF(OR(AND('Validation summary'!$B$2="2022-23",TDK182="In-period"),AND('Validation summary'!$B$2="2023-24",TDK182="In-period"),AND('Validation summary'!$B$2="2024-25",TDK182="In-period"),AND('Validation summary'!$B$2="2024-25",TDK182="End of period",TDK190="Revenue")),TRUE,FALSE)</f>
        <v>0</v>
      </c>
      <c r="TDL183" s="201" t="b">
        <f>IF(OR(AND('Validation summary'!$B$2="2022-23",TDL182="In-period"),AND('Validation summary'!$B$2="2023-24",TDL182="In-period"),AND('Validation summary'!$B$2="2024-25",TDL182="In-period"),AND('Validation summary'!$B$2="2024-25",TDL182="End of period",TDL190="Revenue")),TRUE,FALSE)</f>
        <v>0</v>
      </c>
      <c r="TDM183" s="201" t="b">
        <f>IF(OR(AND('Validation summary'!$B$2="2022-23",TDM182="In-period"),AND('Validation summary'!$B$2="2023-24",TDM182="In-period"),AND('Validation summary'!$B$2="2024-25",TDM182="In-period"),AND('Validation summary'!$B$2="2024-25",TDM182="End of period",TDM190="Revenue")),TRUE,FALSE)</f>
        <v>0</v>
      </c>
      <c r="TDN183" s="201" t="b">
        <f>IF(OR(AND('Validation summary'!$B$2="2022-23",TDN182="In-period"),AND('Validation summary'!$B$2="2023-24",TDN182="In-period"),AND('Validation summary'!$B$2="2024-25",TDN182="In-period"),AND('Validation summary'!$B$2="2024-25",TDN182="End of period",TDN190="Revenue")),TRUE,FALSE)</f>
        <v>0</v>
      </c>
      <c r="TDO183" s="201" t="b">
        <f>IF(OR(AND('Validation summary'!$B$2="2022-23",TDO182="In-period"),AND('Validation summary'!$B$2="2023-24",TDO182="In-period"),AND('Validation summary'!$B$2="2024-25",TDO182="In-period"),AND('Validation summary'!$B$2="2024-25",TDO182="End of period",TDO190="Revenue")),TRUE,FALSE)</f>
        <v>0</v>
      </c>
      <c r="TDP183" s="201" t="b">
        <f>IF(OR(AND('Validation summary'!$B$2="2022-23",TDP182="In-period"),AND('Validation summary'!$B$2="2023-24",TDP182="In-period"),AND('Validation summary'!$B$2="2024-25",TDP182="In-period"),AND('Validation summary'!$B$2="2024-25",TDP182="End of period",TDP190="Revenue")),TRUE,FALSE)</f>
        <v>0</v>
      </c>
      <c r="TDQ183" s="201" t="b">
        <f>IF(OR(AND('Validation summary'!$B$2="2022-23",TDQ182="In-period"),AND('Validation summary'!$B$2="2023-24",TDQ182="In-period"),AND('Validation summary'!$B$2="2024-25",TDQ182="In-period"),AND('Validation summary'!$B$2="2024-25",TDQ182="End of period",TDQ190="Revenue")),TRUE,FALSE)</f>
        <v>0</v>
      </c>
      <c r="TDR183" s="201" t="b">
        <f>IF(OR(AND('Validation summary'!$B$2="2022-23",TDR182="In-period"),AND('Validation summary'!$B$2="2023-24",TDR182="In-period"),AND('Validation summary'!$B$2="2024-25",TDR182="In-period"),AND('Validation summary'!$B$2="2024-25",TDR182="End of period",TDR190="Revenue")),TRUE,FALSE)</f>
        <v>0</v>
      </c>
      <c r="TDS183" s="201" t="b">
        <f>IF(OR(AND('Validation summary'!$B$2="2022-23",TDS182="In-period"),AND('Validation summary'!$B$2="2023-24",TDS182="In-period"),AND('Validation summary'!$B$2="2024-25",TDS182="In-period"),AND('Validation summary'!$B$2="2024-25",TDS182="End of period",TDS190="Revenue")),TRUE,FALSE)</f>
        <v>0</v>
      </c>
      <c r="TDT183" s="201" t="b">
        <f>IF(OR(AND('Validation summary'!$B$2="2022-23",TDT182="In-period"),AND('Validation summary'!$B$2="2023-24",TDT182="In-period"),AND('Validation summary'!$B$2="2024-25",TDT182="In-period"),AND('Validation summary'!$B$2="2024-25",TDT182="End of period",TDT190="Revenue")),TRUE,FALSE)</f>
        <v>0</v>
      </c>
      <c r="TDU183" s="201" t="b">
        <f>IF(OR(AND('Validation summary'!$B$2="2022-23",TDU182="In-period"),AND('Validation summary'!$B$2="2023-24",TDU182="In-period"),AND('Validation summary'!$B$2="2024-25",TDU182="In-period"),AND('Validation summary'!$B$2="2024-25",TDU182="End of period",TDU190="Revenue")),TRUE,FALSE)</f>
        <v>0</v>
      </c>
      <c r="TDV183" s="201" t="b">
        <f>IF(OR(AND('Validation summary'!$B$2="2022-23",TDV182="In-period"),AND('Validation summary'!$B$2="2023-24",TDV182="In-period"),AND('Validation summary'!$B$2="2024-25",TDV182="In-period"),AND('Validation summary'!$B$2="2024-25",TDV182="End of period",TDV190="Revenue")),TRUE,FALSE)</f>
        <v>0</v>
      </c>
      <c r="TDW183" s="201" t="b">
        <f>IF(OR(AND('Validation summary'!$B$2="2022-23",TDW182="In-period"),AND('Validation summary'!$B$2="2023-24",TDW182="In-period"),AND('Validation summary'!$B$2="2024-25",TDW182="In-period"),AND('Validation summary'!$B$2="2024-25",TDW182="End of period",TDW190="Revenue")),TRUE,FALSE)</f>
        <v>0</v>
      </c>
      <c r="TDX183" s="201" t="b">
        <f>IF(OR(AND('Validation summary'!$B$2="2022-23",TDX182="In-period"),AND('Validation summary'!$B$2="2023-24",TDX182="In-period"),AND('Validation summary'!$B$2="2024-25",TDX182="In-period"),AND('Validation summary'!$B$2="2024-25",TDX182="End of period",TDX190="Revenue")),TRUE,FALSE)</f>
        <v>0</v>
      </c>
      <c r="TDY183" s="201" t="b">
        <f>IF(OR(AND('Validation summary'!$B$2="2022-23",TDY182="In-period"),AND('Validation summary'!$B$2="2023-24",TDY182="In-period"),AND('Validation summary'!$B$2="2024-25",TDY182="In-period"),AND('Validation summary'!$B$2="2024-25",TDY182="End of period",TDY190="Revenue")),TRUE,FALSE)</f>
        <v>0</v>
      </c>
      <c r="TDZ183" s="201" t="b">
        <f>IF(OR(AND('Validation summary'!$B$2="2022-23",TDZ182="In-period"),AND('Validation summary'!$B$2="2023-24",TDZ182="In-period"),AND('Validation summary'!$B$2="2024-25",TDZ182="In-period"),AND('Validation summary'!$B$2="2024-25",TDZ182="End of period",TDZ190="Revenue")),TRUE,FALSE)</f>
        <v>0</v>
      </c>
      <c r="TEA183" s="201" t="b">
        <f>IF(OR(AND('Validation summary'!$B$2="2022-23",TEA182="In-period"),AND('Validation summary'!$B$2="2023-24",TEA182="In-period"),AND('Validation summary'!$B$2="2024-25",TEA182="In-period"),AND('Validation summary'!$B$2="2024-25",TEA182="End of period",TEA190="Revenue")),TRUE,FALSE)</f>
        <v>0</v>
      </c>
      <c r="TEB183" s="201" t="b">
        <f>IF(OR(AND('Validation summary'!$B$2="2022-23",TEB182="In-period"),AND('Validation summary'!$B$2="2023-24",TEB182="In-period"),AND('Validation summary'!$B$2="2024-25",TEB182="In-period"),AND('Validation summary'!$B$2="2024-25",TEB182="End of period",TEB190="Revenue")),TRUE,FALSE)</f>
        <v>0</v>
      </c>
      <c r="TEC183" s="201" t="b">
        <f>IF(OR(AND('Validation summary'!$B$2="2022-23",TEC182="In-period"),AND('Validation summary'!$B$2="2023-24",TEC182="In-period"),AND('Validation summary'!$B$2="2024-25",TEC182="In-period"),AND('Validation summary'!$B$2="2024-25",TEC182="End of period",TEC190="Revenue")),TRUE,FALSE)</f>
        <v>0</v>
      </c>
      <c r="TED183" s="201" t="b">
        <f>IF(OR(AND('Validation summary'!$B$2="2022-23",TED182="In-period"),AND('Validation summary'!$B$2="2023-24",TED182="In-period"),AND('Validation summary'!$B$2="2024-25",TED182="In-period"),AND('Validation summary'!$B$2="2024-25",TED182="End of period",TED190="Revenue")),TRUE,FALSE)</f>
        <v>0</v>
      </c>
      <c r="TEE183" s="201" t="b">
        <f>IF(OR(AND('Validation summary'!$B$2="2022-23",TEE182="In-period"),AND('Validation summary'!$B$2="2023-24",TEE182="In-period"),AND('Validation summary'!$B$2="2024-25",TEE182="In-period"),AND('Validation summary'!$B$2="2024-25",TEE182="End of period",TEE190="Revenue")),TRUE,FALSE)</f>
        <v>0</v>
      </c>
      <c r="TEF183" s="201" t="b">
        <f>IF(OR(AND('Validation summary'!$B$2="2022-23",TEF182="In-period"),AND('Validation summary'!$B$2="2023-24",TEF182="In-period"),AND('Validation summary'!$B$2="2024-25",TEF182="In-period"),AND('Validation summary'!$B$2="2024-25",TEF182="End of period",TEF190="Revenue")),TRUE,FALSE)</f>
        <v>0</v>
      </c>
      <c r="TEG183" s="201" t="b">
        <f>IF(OR(AND('Validation summary'!$B$2="2022-23",TEG182="In-period"),AND('Validation summary'!$B$2="2023-24",TEG182="In-period"),AND('Validation summary'!$B$2="2024-25",TEG182="In-period"),AND('Validation summary'!$B$2="2024-25",TEG182="End of period",TEG190="Revenue")),TRUE,FALSE)</f>
        <v>0</v>
      </c>
      <c r="TEH183" s="201" t="b">
        <f>IF(OR(AND('Validation summary'!$B$2="2022-23",TEH182="In-period"),AND('Validation summary'!$B$2="2023-24",TEH182="In-period"),AND('Validation summary'!$B$2="2024-25",TEH182="In-period"),AND('Validation summary'!$B$2="2024-25",TEH182="End of period",TEH190="Revenue")),TRUE,FALSE)</f>
        <v>0</v>
      </c>
      <c r="TEI183" s="201" t="b">
        <f>IF(OR(AND('Validation summary'!$B$2="2022-23",TEI182="In-period"),AND('Validation summary'!$B$2="2023-24",TEI182="In-period"),AND('Validation summary'!$B$2="2024-25",TEI182="In-period"),AND('Validation summary'!$B$2="2024-25",TEI182="End of period",TEI190="Revenue")),TRUE,FALSE)</f>
        <v>0</v>
      </c>
      <c r="TEJ183" s="201" t="b">
        <f>IF(OR(AND('Validation summary'!$B$2="2022-23",TEJ182="In-period"),AND('Validation summary'!$B$2="2023-24",TEJ182="In-period"),AND('Validation summary'!$B$2="2024-25",TEJ182="In-period"),AND('Validation summary'!$B$2="2024-25",TEJ182="End of period",TEJ190="Revenue")),TRUE,FALSE)</f>
        <v>0</v>
      </c>
      <c r="TEK183" s="201" t="b">
        <f>IF(OR(AND('Validation summary'!$B$2="2022-23",TEK182="In-period"),AND('Validation summary'!$B$2="2023-24",TEK182="In-period"),AND('Validation summary'!$B$2="2024-25",TEK182="In-period"),AND('Validation summary'!$B$2="2024-25",TEK182="End of period",TEK190="Revenue")),TRUE,FALSE)</f>
        <v>0</v>
      </c>
      <c r="TEL183" s="201" t="b">
        <f>IF(OR(AND('Validation summary'!$B$2="2022-23",TEL182="In-period"),AND('Validation summary'!$B$2="2023-24",TEL182="In-period"),AND('Validation summary'!$B$2="2024-25",TEL182="In-period"),AND('Validation summary'!$B$2="2024-25",TEL182="End of period",TEL190="Revenue")),TRUE,FALSE)</f>
        <v>0</v>
      </c>
      <c r="TEM183" s="201" t="b">
        <f>IF(OR(AND('Validation summary'!$B$2="2022-23",TEM182="In-period"),AND('Validation summary'!$B$2="2023-24",TEM182="In-period"),AND('Validation summary'!$B$2="2024-25",TEM182="In-period"),AND('Validation summary'!$B$2="2024-25",TEM182="End of period",TEM190="Revenue")),TRUE,FALSE)</f>
        <v>0</v>
      </c>
      <c r="TEN183" s="201" t="b">
        <f>IF(OR(AND('Validation summary'!$B$2="2022-23",TEN182="In-period"),AND('Validation summary'!$B$2="2023-24",TEN182="In-period"),AND('Validation summary'!$B$2="2024-25",TEN182="In-period"),AND('Validation summary'!$B$2="2024-25",TEN182="End of period",TEN190="Revenue")),TRUE,FALSE)</f>
        <v>0</v>
      </c>
      <c r="TEO183" s="201" t="b">
        <f>IF(OR(AND('Validation summary'!$B$2="2022-23",TEO182="In-period"),AND('Validation summary'!$B$2="2023-24",TEO182="In-period"),AND('Validation summary'!$B$2="2024-25",TEO182="In-period"),AND('Validation summary'!$B$2="2024-25",TEO182="End of period",TEO190="Revenue")),TRUE,FALSE)</f>
        <v>0</v>
      </c>
      <c r="TEP183" s="201" t="b">
        <f>IF(OR(AND('Validation summary'!$B$2="2022-23",TEP182="In-period"),AND('Validation summary'!$B$2="2023-24",TEP182="In-period"),AND('Validation summary'!$B$2="2024-25",TEP182="In-period"),AND('Validation summary'!$B$2="2024-25",TEP182="End of period",TEP190="Revenue")),TRUE,FALSE)</f>
        <v>0</v>
      </c>
      <c r="TEQ183" s="201" t="b">
        <f>IF(OR(AND('Validation summary'!$B$2="2022-23",TEQ182="In-period"),AND('Validation summary'!$B$2="2023-24",TEQ182="In-period"),AND('Validation summary'!$B$2="2024-25",TEQ182="In-period"),AND('Validation summary'!$B$2="2024-25",TEQ182="End of period",TEQ190="Revenue")),TRUE,FALSE)</f>
        <v>0</v>
      </c>
      <c r="TER183" s="201" t="b">
        <f>IF(OR(AND('Validation summary'!$B$2="2022-23",TER182="In-period"),AND('Validation summary'!$B$2="2023-24",TER182="In-period"),AND('Validation summary'!$B$2="2024-25",TER182="In-period"),AND('Validation summary'!$B$2="2024-25",TER182="End of period",TER190="Revenue")),TRUE,FALSE)</f>
        <v>0</v>
      </c>
      <c r="TES183" s="201" t="b">
        <f>IF(OR(AND('Validation summary'!$B$2="2022-23",TES182="In-period"),AND('Validation summary'!$B$2="2023-24",TES182="In-period"),AND('Validation summary'!$B$2="2024-25",TES182="In-period"),AND('Validation summary'!$B$2="2024-25",TES182="End of period",TES190="Revenue")),TRUE,FALSE)</f>
        <v>0</v>
      </c>
      <c r="TET183" s="201" t="b">
        <f>IF(OR(AND('Validation summary'!$B$2="2022-23",TET182="In-period"),AND('Validation summary'!$B$2="2023-24",TET182="In-period"),AND('Validation summary'!$B$2="2024-25",TET182="In-period"),AND('Validation summary'!$B$2="2024-25",TET182="End of period",TET190="Revenue")),TRUE,FALSE)</f>
        <v>0</v>
      </c>
      <c r="TEU183" s="201" t="b">
        <f>IF(OR(AND('Validation summary'!$B$2="2022-23",TEU182="In-period"),AND('Validation summary'!$B$2="2023-24",TEU182="In-period"),AND('Validation summary'!$B$2="2024-25",TEU182="In-period"),AND('Validation summary'!$B$2="2024-25",TEU182="End of period",TEU190="Revenue")),TRUE,FALSE)</f>
        <v>0</v>
      </c>
      <c r="TEV183" s="201" t="b">
        <f>IF(OR(AND('Validation summary'!$B$2="2022-23",TEV182="In-period"),AND('Validation summary'!$B$2="2023-24",TEV182="In-period"),AND('Validation summary'!$B$2="2024-25",TEV182="In-period"),AND('Validation summary'!$B$2="2024-25",TEV182="End of period",TEV190="Revenue")),TRUE,FALSE)</f>
        <v>0</v>
      </c>
      <c r="TEW183" s="201" t="b">
        <f>IF(OR(AND('Validation summary'!$B$2="2022-23",TEW182="In-period"),AND('Validation summary'!$B$2="2023-24",TEW182="In-period"),AND('Validation summary'!$B$2="2024-25",TEW182="In-period"),AND('Validation summary'!$B$2="2024-25",TEW182="End of period",TEW190="Revenue")),TRUE,FALSE)</f>
        <v>0</v>
      </c>
      <c r="TEX183" s="201" t="b">
        <f>IF(OR(AND('Validation summary'!$B$2="2022-23",TEX182="In-period"),AND('Validation summary'!$B$2="2023-24",TEX182="In-period"),AND('Validation summary'!$B$2="2024-25",TEX182="In-period"),AND('Validation summary'!$B$2="2024-25",TEX182="End of period",TEX190="Revenue")),TRUE,FALSE)</f>
        <v>0</v>
      </c>
      <c r="TEY183" s="201" t="b">
        <f>IF(OR(AND('Validation summary'!$B$2="2022-23",TEY182="In-period"),AND('Validation summary'!$B$2="2023-24",TEY182="In-period"),AND('Validation summary'!$B$2="2024-25",TEY182="In-period"),AND('Validation summary'!$B$2="2024-25",TEY182="End of period",TEY190="Revenue")),TRUE,FALSE)</f>
        <v>0</v>
      </c>
      <c r="TEZ183" s="201" t="b">
        <f>IF(OR(AND('Validation summary'!$B$2="2022-23",TEZ182="In-period"),AND('Validation summary'!$B$2="2023-24",TEZ182="In-period"),AND('Validation summary'!$B$2="2024-25",TEZ182="In-period"),AND('Validation summary'!$B$2="2024-25",TEZ182="End of period",TEZ190="Revenue")),TRUE,FALSE)</f>
        <v>0</v>
      </c>
      <c r="TFA183" s="201" t="b">
        <f>IF(OR(AND('Validation summary'!$B$2="2022-23",TFA182="In-period"),AND('Validation summary'!$B$2="2023-24",TFA182="In-period"),AND('Validation summary'!$B$2="2024-25",TFA182="In-period"),AND('Validation summary'!$B$2="2024-25",TFA182="End of period",TFA190="Revenue")),TRUE,FALSE)</f>
        <v>0</v>
      </c>
      <c r="TFB183" s="201" t="b">
        <f>IF(OR(AND('Validation summary'!$B$2="2022-23",TFB182="In-period"),AND('Validation summary'!$B$2="2023-24",TFB182="In-period"),AND('Validation summary'!$B$2="2024-25",TFB182="In-period"),AND('Validation summary'!$B$2="2024-25",TFB182="End of period",TFB190="Revenue")),TRUE,FALSE)</f>
        <v>0</v>
      </c>
      <c r="TFC183" s="201" t="b">
        <f>IF(OR(AND('Validation summary'!$B$2="2022-23",TFC182="In-period"),AND('Validation summary'!$B$2="2023-24",TFC182="In-period"),AND('Validation summary'!$B$2="2024-25",TFC182="In-period"),AND('Validation summary'!$B$2="2024-25",TFC182="End of period",TFC190="Revenue")),TRUE,FALSE)</f>
        <v>0</v>
      </c>
      <c r="TFD183" s="201" t="b">
        <f>IF(OR(AND('Validation summary'!$B$2="2022-23",TFD182="In-period"),AND('Validation summary'!$B$2="2023-24",TFD182="In-period"),AND('Validation summary'!$B$2="2024-25",TFD182="In-period"),AND('Validation summary'!$B$2="2024-25",TFD182="End of period",TFD190="Revenue")),TRUE,FALSE)</f>
        <v>0</v>
      </c>
      <c r="TFE183" s="201" t="b">
        <f>IF(OR(AND('Validation summary'!$B$2="2022-23",TFE182="In-period"),AND('Validation summary'!$B$2="2023-24",TFE182="In-period"),AND('Validation summary'!$B$2="2024-25",TFE182="In-period"),AND('Validation summary'!$B$2="2024-25",TFE182="End of period",TFE190="Revenue")),TRUE,FALSE)</f>
        <v>0</v>
      </c>
      <c r="TFF183" s="201" t="b">
        <f>IF(OR(AND('Validation summary'!$B$2="2022-23",TFF182="In-period"),AND('Validation summary'!$B$2="2023-24",TFF182="In-period"),AND('Validation summary'!$B$2="2024-25",TFF182="In-period"),AND('Validation summary'!$B$2="2024-25",TFF182="End of period",TFF190="Revenue")),TRUE,FALSE)</f>
        <v>0</v>
      </c>
      <c r="TFG183" s="201" t="b">
        <f>IF(OR(AND('Validation summary'!$B$2="2022-23",TFG182="In-period"),AND('Validation summary'!$B$2="2023-24",TFG182="In-period"),AND('Validation summary'!$B$2="2024-25",TFG182="In-period"),AND('Validation summary'!$B$2="2024-25",TFG182="End of period",TFG190="Revenue")),TRUE,FALSE)</f>
        <v>0</v>
      </c>
      <c r="TFH183" s="201" t="b">
        <f>IF(OR(AND('Validation summary'!$B$2="2022-23",TFH182="In-period"),AND('Validation summary'!$B$2="2023-24",TFH182="In-period"),AND('Validation summary'!$B$2="2024-25",TFH182="In-period"),AND('Validation summary'!$B$2="2024-25",TFH182="End of period",TFH190="Revenue")),TRUE,FALSE)</f>
        <v>0</v>
      </c>
      <c r="TFI183" s="201" t="b">
        <f>IF(OR(AND('Validation summary'!$B$2="2022-23",TFI182="In-period"),AND('Validation summary'!$B$2="2023-24",TFI182="In-period"),AND('Validation summary'!$B$2="2024-25",TFI182="In-period"),AND('Validation summary'!$B$2="2024-25",TFI182="End of period",TFI190="Revenue")),TRUE,FALSE)</f>
        <v>0</v>
      </c>
      <c r="TFJ183" s="201" t="b">
        <f>IF(OR(AND('Validation summary'!$B$2="2022-23",TFJ182="In-period"),AND('Validation summary'!$B$2="2023-24",TFJ182="In-period"),AND('Validation summary'!$B$2="2024-25",TFJ182="In-period"),AND('Validation summary'!$B$2="2024-25",TFJ182="End of period",TFJ190="Revenue")),TRUE,FALSE)</f>
        <v>0</v>
      </c>
      <c r="TFK183" s="201" t="b">
        <f>IF(OR(AND('Validation summary'!$B$2="2022-23",TFK182="In-period"),AND('Validation summary'!$B$2="2023-24",TFK182="In-period"),AND('Validation summary'!$B$2="2024-25",TFK182="In-period"),AND('Validation summary'!$B$2="2024-25",TFK182="End of period",TFK190="Revenue")),TRUE,FALSE)</f>
        <v>0</v>
      </c>
      <c r="TFL183" s="201" t="b">
        <f>IF(OR(AND('Validation summary'!$B$2="2022-23",TFL182="In-period"),AND('Validation summary'!$B$2="2023-24",TFL182="In-period"),AND('Validation summary'!$B$2="2024-25",TFL182="In-period"),AND('Validation summary'!$B$2="2024-25",TFL182="End of period",TFL190="Revenue")),TRUE,FALSE)</f>
        <v>0</v>
      </c>
      <c r="TFM183" s="201" t="b">
        <f>IF(OR(AND('Validation summary'!$B$2="2022-23",TFM182="In-period"),AND('Validation summary'!$B$2="2023-24",TFM182="In-period"),AND('Validation summary'!$B$2="2024-25",TFM182="In-period"),AND('Validation summary'!$B$2="2024-25",TFM182="End of period",TFM190="Revenue")),TRUE,FALSE)</f>
        <v>0</v>
      </c>
      <c r="TFN183" s="201" t="b">
        <f>IF(OR(AND('Validation summary'!$B$2="2022-23",TFN182="In-period"),AND('Validation summary'!$B$2="2023-24",TFN182="In-period"),AND('Validation summary'!$B$2="2024-25",TFN182="In-period"),AND('Validation summary'!$B$2="2024-25",TFN182="End of period",TFN190="Revenue")),TRUE,FALSE)</f>
        <v>0</v>
      </c>
      <c r="TFO183" s="201" t="b">
        <f>IF(OR(AND('Validation summary'!$B$2="2022-23",TFO182="In-period"),AND('Validation summary'!$B$2="2023-24",TFO182="In-period"),AND('Validation summary'!$B$2="2024-25",TFO182="In-period"),AND('Validation summary'!$B$2="2024-25",TFO182="End of period",TFO190="Revenue")),TRUE,FALSE)</f>
        <v>0</v>
      </c>
      <c r="TFP183" s="201" t="b">
        <f>IF(OR(AND('Validation summary'!$B$2="2022-23",TFP182="In-period"),AND('Validation summary'!$B$2="2023-24",TFP182="In-period"),AND('Validation summary'!$B$2="2024-25",TFP182="In-period"),AND('Validation summary'!$B$2="2024-25",TFP182="End of period",TFP190="Revenue")),TRUE,FALSE)</f>
        <v>0</v>
      </c>
      <c r="TFQ183" s="201" t="b">
        <f>IF(OR(AND('Validation summary'!$B$2="2022-23",TFQ182="In-period"),AND('Validation summary'!$B$2="2023-24",TFQ182="In-period"),AND('Validation summary'!$B$2="2024-25",TFQ182="In-period"),AND('Validation summary'!$B$2="2024-25",TFQ182="End of period",TFQ190="Revenue")),TRUE,FALSE)</f>
        <v>0</v>
      </c>
      <c r="TFR183" s="201" t="b">
        <f>IF(OR(AND('Validation summary'!$B$2="2022-23",TFR182="In-period"),AND('Validation summary'!$B$2="2023-24",TFR182="In-period"),AND('Validation summary'!$B$2="2024-25",TFR182="In-period"),AND('Validation summary'!$B$2="2024-25",TFR182="End of period",TFR190="Revenue")),TRUE,FALSE)</f>
        <v>0</v>
      </c>
      <c r="TFS183" s="201" t="b">
        <f>IF(OR(AND('Validation summary'!$B$2="2022-23",TFS182="In-period"),AND('Validation summary'!$B$2="2023-24",TFS182="In-period"),AND('Validation summary'!$B$2="2024-25",TFS182="In-period"),AND('Validation summary'!$B$2="2024-25",TFS182="End of period",TFS190="Revenue")),TRUE,FALSE)</f>
        <v>0</v>
      </c>
      <c r="TFT183" s="201" t="b">
        <f>IF(OR(AND('Validation summary'!$B$2="2022-23",TFT182="In-period"),AND('Validation summary'!$B$2="2023-24",TFT182="In-period"),AND('Validation summary'!$B$2="2024-25",TFT182="In-period"),AND('Validation summary'!$B$2="2024-25",TFT182="End of period",TFT190="Revenue")),TRUE,FALSE)</f>
        <v>0</v>
      </c>
      <c r="TFU183" s="201" t="b">
        <f>IF(OR(AND('Validation summary'!$B$2="2022-23",TFU182="In-period"),AND('Validation summary'!$B$2="2023-24",TFU182="In-period"),AND('Validation summary'!$B$2="2024-25",TFU182="In-period"),AND('Validation summary'!$B$2="2024-25",TFU182="End of period",TFU190="Revenue")),TRUE,FALSE)</f>
        <v>0</v>
      </c>
      <c r="TFV183" s="201" t="b">
        <f>IF(OR(AND('Validation summary'!$B$2="2022-23",TFV182="In-period"),AND('Validation summary'!$B$2="2023-24",TFV182="In-period"),AND('Validation summary'!$B$2="2024-25",TFV182="In-period"),AND('Validation summary'!$B$2="2024-25",TFV182="End of period",TFV190="Revenue")),TRUE,FALSE)</f>
        <v>0</v>
      </c>
      <c r="TFW183" s="201" t="b">
        <f>IF(OR(AND('Validation summary'!$B$2="2022-23",TFW182="In-period"),AND('Validation summary'!$B$2="2023-24",TFW182="In-period"),AND('Validation summary'!$B$2="2024-25",TFW182="In-period"),AND('Validation summary'!$B$2="2024-25",TFW182="End of period",TFW190="Revenue")),TRUE,FALSE)</f>
        <v>0</v>
      </c>
      <c r="TFX183" s="201" t="b">
        <f>IF(OR(AND('Validation summary'!$B$2="2022-23",TFX182="In-period"),AND('Validation summary'!$B$2="2023-24",TFX182="In-period"),AND('Validation summary'!$B$2="2024-25",TFX182="In-period"),AND('Validation summary'!$B$2="2024-25",TFX182="End of period",TFX190="Revenue")),TRUE,FALSE)</f>
        <v>0</v>
      </c>
      <c r="TFY183" s="201" t="b">
        <f>IF(OR(AND('Validation summary'!$B$2="2022-23",TFY182="In-period"),AND('Validation summary'!$B$2="2023-24",TFY182="In-period"),AND('Validation summary'!$B$2="2024-25",TFY182="In-period"),AND('Validation summary'!$B$2="2024-25",TFY182="End of period",TFY190="Revenue")),TRUE,FALSE)</f>
        <v>0</v>
      </c>
      <c r="TFZ183" s="201" t="b">
        <f>IF(OR(AND('Validation summary'!$B$2="2022-23",TFZ182="In-period"),AND('Validation summary'!$B$2="2023-24",TFZ182="In-period"),AND('Validation summary'!$B$2="2024-25",TFZ182="In-period"),AND('Validation summary'!$B$2="2024-25",TFZ182="End of period",TFZ190="Revenue")),TRUE,FALSE)</f>
        <v>0</v>
      </c>
      <c r="TGA183" s="201" t="b">
        <f>IF(OR(AND('Validation summary'!$B$2="2022-23",TGA182="In-period"),AND('Validation summary'!$B$2="2023-24",TGA182="In-period"),AND('Validation summary'!$B$2="2024-25",TGA182="In-period"),AND('Validation summary'!$B$2="2024-25",TGA182="End of period",TGA190="Revenue")),TRUE,FALSE)</f>
        <v>0</v>
      </c>
      <c r="TGB183" s="201" t="b">
        <f>IF(OR(AND('Validation summary'!$B$2="2022-23",TGB182="In-period"),AND('Validation summary'!$B$2="2023-24",TGB182="In-period"),AND('Validation summary'!$B$2="2024-25",TGB182="In-period"),AND('Validation summary'!$B$2="2024-25",TGB182="End of period",TGB190="Revenue")),TRUE,FALSE)</f>
        <v>0</v>
      </c>
      <c r="TGC183" s="201" t="b">
        <f>IF(OR(AND('Validation summary'!$B$2="2022-23",TGC182="In-period"),AND('Validation summary'!$B$2="2023-24",TGC182="In-period"),AND('Validation summary'!$B$2="2024-25",TGC182="In-period"),AND('Validation summary'!$B$2="2024-25",TGC182="End of period",TGC190="Revenue")),TRUE,FALSE)</f>
        <v>0</v>
      </c>
      <c r="TGD183" s="201" t="b">
        <f>IF(OR(AND('Validation summary'!$B$2="2022-23",TGD182="In-period"),AND('Validation summary'!$B$2="2023-24",TGD182="In-period"),AND('Validation summary'!$B$2="2024-25",TGD182="In-period"),AND('Validation summary'!$B$2="2024-25",TGD182="End of period",TGD190="Revenue")),TRUE,FALSE)</f>
        <v>0</v>
      </c>
      <c r="TGE183" s="201" t="b">
        <f>IF(OR(AND('Validation summary'!$B$2="2022-23",TGE182="In-period"),AND('Validation summary'!$B$2="2023-24",TGE182="In-period"),AND('Validation summary'!$B$2="2024-25",TGE182="In-period"),AND('Validation summary'!$B$2="2024-25",TGE182="End of period",TGE190="Revenue")),TRUE,FALSE)</f>
        <v>0</v>
      </c>
      <c r="TGF183" s="201" t="b">
        <f>IF(OR(AND('Validation summary'!$B$2="2022-23",TGF182="In-period"),AND('Validation summary'!$B$2="2023-24",TGF182="In-period"),AND('Validation summary'!$B$2="2024-25",TGF182="In-period"),AND('Validation summary'!$B$2="2024-25",TGF182="End of period",TGF190="Revenue")),TRUE,FALSE)</f>
        <v>0</v>
      </c>
      <c r="TGG183" s="201" t="b">
        <f>IF(OR(AND('Validation summary'!$B$2="2022-23",TGG182="In-period"),AND('Validation summary'!$B$2="2023-24",TGG182="In-period"),AND('Validation summary'!$B$2="2024-25",TGG182="In-period"),AND('Validation summary'!$B$2="2024-25",TGG182="End of period",TGG190="Revenue")),TRUE,FALSE)</f>
        <v>0</v>
      </c>
      <c r="TGH183" s="201" t="b">
        <f>IF(OR(AND('Validation summary'!$B$2="2022-23",TGH182="In-period"),AND('Validation summary'!$B$2="2023-24",TGH182="In-period"),AND('Validation summary'!$B$2="2024-25",TGH182="In-period"),AND('Validation summary'!$B$2="2024-25",TGH182="End of period",TGH190="Revenue")),TRUE,FALSE)</f>
        <v>0</v>
      </c>
      <c r="TGI183" s="201" t="b">
        <f>IF(OR(AND('Validation summary'!$B$2="2022-23",TGI182="In-period"),AND('Validation summary'!$B$2="2023-24",TGI182="In-period"),AND('Validation summary'!$B$2="2024-25",TGI182="In-period"),AND('Validation summary'!$B$2="2024-25",TGI182="End of period",TGI190="Revenue")),TRUE,FALSE)</f>
        <v>0</v>
      </c>
      <c r="TGJ183" s="201" t="b">
        <f>IF(OR(AND('Validation summary'!$B$2="2022-23",TGJ182="In-period"),AND('Validation summary'!$B$2="2023-24",TGJ182="In-period"),AND('Validation summary'!$B$2="2024-25",TGJ182="In-period"),AND('Validation summary'!$B$2="2024-25",TGJ182="End of period",TGJ190="Revenue")),TRUE,FALSE)</f>
        <v>0</v>
      </c>
      <c r="TGK183" s="201" t="b">
        <f>IF(OR(AND('Validation summary'!$B$2="2022-23",TGK182="In-period"),AND('Validation summary'!$B$2="2023-24",TGK182="In-period"),AND('Validation summary'!$B$2="2024-25",TGK182="In-period"),AND('Validation summary'!$B$2="2024-25",TGK182="End of period",TGK190="Revenue")),TRUE,FALSE)</f>
        <v>0</v>
      </c>
      <c r="TGL183" s="201" t="b">
        <f>IF(OR(AND('Validation summary'!$B$2="2022-23",TGL182="In-period"),AND('Validation summary'!$B$2="2023-24",TGL182="In-period"),AND('Validation summary'!$B$2="2024-25",TGL182="In-period"),AND('Validation summary'!$B$2="2024-25",TGL182="End of period",TGL190="Revenue")),TRUE,FALSE)</f>
        <v>0</v>
      </c>
      <c r="TGM183" s="201" t="b">
        <f>IF(OR(AND('Validation summary'!$B$2="2022-23",TGM182="In-period"),AND('Validation summary'!$B$2="2023-24",TGM182="In-period"),AND('Validation summary'!$B$2="2024-25",TGM182="In-period"),AND('Validation summary'!$B$2="2024-25",TGM182="End of period",TGM190="Revenue")),TRUE,FALSE)</f>
        <v>0</v>
      </c>
      <c r="TGN183" s="201" t="b">
        <f>IF(OR(AND('Validation summary'!$B$2="2022-23",TGN182="In-period"),AND('Validation summary'!$B$2="2023-24",TGN182="In-period"),AND('Validation summary'!$B$2="2024-25",TGN182="In-period"),AND('Validation summary'!$B$2="2024-25",TGN182="End of period",TGN190="Revenue")),TRUE,FALSE)</f>
        <v>0</v>
      </c>
      <c r="TGO183" s="201" t="b">
        <f>IF(OR(AND('Validation summary'!$B$2="2022-23",TGO182="In-period"),AND('Validation summary'!$B$2="2023-24",TGO182="In-period"),AND('Validation summary'!$B$2="2024-25",TGO182="In-period"),AND('Validation summary'!$B$2="2024-25",TGO182="End of period",TGO190="Revenue")),TRUE,FALSE)</f>
        <v>0</v>
      </c>
      <c r="TGP183" s="201" t="b">
        <f>IF(OR(AND('Validation summary'!$B$2="2022-23",TGP182="In-period"),AND('Validation summary'!$B$2="2023-24",TGP182="In-period"),AND('Validation summary'!$B$2="2024-25",TGP182="In-period"),AND('Validation summary'!$B$2="2024-25",TGP182="End of period",TGP190="Revenue")),TRUE,FALSE)</f>
        <v>0</v>
      </c>
      <c r="TGQ183" s="201" t="b">
        <f>IF(OR(AND('Validation summary'!$B$2="2022-23",TGQ182="In-period"),AND('Validation summary'!$B$2="2023-24",TGQ182="In-period"),AND('Validation summary'!$B$2="2024-25",TGQ182="In-period"),AND('Validation summary'!$B$2="2024-25",TGQ182="End of period",TGQ190="Revenue")),TRUE,FALSE)</f>
        <v>0</v>
      </c>
      <c r="TGR183" s="201" t="b">
        <f>IF(OR(AND('Validation summary'!$B$2="2022-23",TGR182="In-period"),AND('Validation summary'!$B$2="2023-24",TGR182="In-period"),AND('Validation summary'!$B$2="2024-25",TGR182="In-period"),AND('Validation summary'!$B$2="2024-25",TGR182="End of period",TGR190="Revenue")),TRUE,FALSE)</f>
        <v>0</v>
      </c>
      <c r="TGS183" s="201" t="b">
        <f>IF(OR(AND('Validation summary'!$B$2="2022-23",TGS182="In-period"),AND('Validation summary'!$B$2="2023-24",TGS182="In-period"),AND('Validation summary'!$B$2="2024-25",TGS182="In-period"),AND('Validation summary'!$B$2="2024-25",TGS182="End of period",TGS190="Revenue")),TRUE,FALSE)</f>
        <v>0</v>
      </c>
      <c r="TGT183" s="201" t="b">
        <f>IF(OR(AND('Validation summary'!$B$2="2022-23",TGT182="In-period"),AND('Validation summary'!$B$2="2023-24",TGT182="In-period"),AND('Validation summary'!$B$2="2024-25",TGT182="In-period"),AND('Validation summary'!$B$2="2024-25",TGT182="End of period",TGT190="Revenue")),TRUE,FALSE)</f>
        <v>0</v>
      </c>
      <c r="TGU183" s="201" t="b">
        <f>IF(OR(AND('Validation summary'!$B$2="2022-23",TGU182="In-period"),AND('Validation summary'!$B$2="2023-24",TGU182="In-period"),AND('Validation summary'!$B$2="2024-25",TGU182="In-period"),AND('Validation summary'!$B$2="2024-25",TGU182="End of period",TGU190="Revenue")),TRUE,FALSE)</f>
        <v>0</v>
      </c>
      <c r="TGV183" s="201" t="b">
        <f>IF(OR(AND('Validation summary'!$B$2="2022-23",TGV182="In-period"),AND('Validation summary'!$B$2="2023-24",TGV182="In-period"),AND('Validation summary'!$B$2="2024-25",TGV182="In-period"),AND('Validation summary'!$B$2="2024-25",TGV182="End of period",TGV190="Revenue")),TRUE,FALSE)</f>
        <v>0</v>
      </c>
      <c r="TGW183" s="201" t="b">
        <f>IF(OR(AND('Validation summary'!$B$2="2022-23",TGW182="In-period"),AND('Validation summary'!$B$2="2023-24",TGW182="In-period"),AND('Validation summary'!$B$2="2024-25",TGW182="In-period"),AND('Validation summary'!$B$2="2024-25",TGW182="End of period",TGW190="Revenue")),TRUE,FALSE)</f>
        <v>0</v>
      </c>
      <c r="TGX183" s="201" t="b">
        <f>IF(OR(AND('Validation summary'!$B$2="2022-23",TGX182="In-period"),AND('Validation summary'!$B$2="2023-24",TGX182="In-period"),AND('Validation summary'!$B$2="2024-25",TGX182="In-period"),AND('Validation summary'!$B$2="2024-25",TGX182="End of period",TGX190="Revenue")),TRUE,FALSE)</f>
        <v>0</v>
      </c>
      <c r="TGY183" s="201" t="b">
        <f>IF(OR(AND('Validation summary'!$B$2="2022-23",TGY182="In-period"),AND('Validation summary'!$B$2="2023-24",TGY182="In-period"),AND('Validation summary'!$B$2="2024-25",TGY182="In-period"),AND('Validation summary'!$B$2="2024-25",TGY182="End of period",TGY190="Revenue")),TRUE,FALSE)</f>
        <v>0</v>
      </c>
      <c r="TGZ183" s="201" t="b">
        <f>IF(OR(AND('Validation summary'!$B$2="2022-23",TGZ182="In-period"),AND('Validation summary'!$B$2="2023-24",TGZ182="In-period"),AND('Validation summary'!$B$2="2024-25",TGZ182="In-period"),AND('Validation summary'!$B$2="2024-25",TGZ182="End of period",TGZ190="Revenue")),TRUE,FALSE)</f>
        <v>0</v>
      </c>
      <c r="THA183" s="201" t="b">
        <f>IF(OR(AND('Validation summary'!$B$2="2022-23",THA182="In-period"),AND('Validation summary'!$B$2="2023-24",THA182="In-period"),AND('Validation summary'!$B$2="2024-25",THA182="In-period"),AND('Validation summary'!$B$2="2024-25",THA182="End of period",THA190="Revenue")),TRUE,FALSE)</f>
        <v>0</v>
      </c>
      <c r="THB183" s="201" t="b">
        <f>IF(OR(AND('Validation summary'!$B$2="2022-23",THB182="In-period"),AND('Validation summary'!$B$2="2023-24",THB182="In-period"),AND('Validation summary'!$B$2="2024-25",THB182="In-period"),AND('Validation summary'!$B$2="2024-25",THB182="End of period",THB190="Revenue")),TRUE,FALSE)</f>
        <v>0</v>
      </c>
      <c r="THC183" s="201" t="b">
        <f>IF(OR(AND('Validation summary'!$B$2="2022-23",THC182="In-period"),AND('Validation summary'!$B$2="2023-24",THC182="In-period"),AND('Validation summary'!$B$2="2024-25",THC182="In-period"),AND('Validation summary'!$B$2="2024-25",THC182="End of period",THC190="Revenue")),TRUE,FALSE)</f>
        <v>0</v>
      </c>
      <c r="THD183" s="201" t="b">
        <f>IF(OR(AND('Validation summary'!$B$2="2022-23",THD182="In-period"),AND('Validation summary'!$B$2="2023-24",THD182="In-period"),AND('Validation summary'!$B$2="2024-25",THD182="In-period"),AND('Validation summary'!$B$2="2024-25",THD182="End of period",THD190="Revenue")),TRUE,FALSE)</f>
        <v>0</v>
      </c>
      <c r="THE183" s="201" t="b">
        <f>IF(OR(AND('Validation summary'!$B$2="2022-23",THE182="In-period"),AND('Validation summary'!$B$2="2023-24",THE182="In-period"),AND('Validation summary'!$B$2="2024-25",THE182="In-period"),AND('Validation summary'!$B$2="2024-25",THE182="End of period",THE190="Revenue")),TRUE,FALSE)</f>
        <v>0</v>
      </c>
      <c r="THF183" s="201" t="b">
        <f>IF(OR(AND('Validation summary'!$B$2="2022-23",THF182="In-period"),AND('Validation summary'!$B$2="2023-24",THF182="In-period"),AND('Validation summary'!$B$2="2024-25",THF182="In-period"),AND('Validation summary'!$B$2="2024-25",THF182="End of period",THF190="Revenue")),TRUE,FALSE)</f>
        <v>0</v>
      </c>
      <c r="THG183" s="201" t="b">
        <f>IF(OR(AND('Validation summary'!$B$2="2022-23",THG182="In-period"),AND('Validation summary'!$B$2="2023-24",THG182="In-period"),AND('Validation summary'!$B$2="2024-25",THG182="In-period"),AND('Validation summary'!$B$2="2024-25",THG182="End of period",THG190="Revenue")),TRUE,FALSE)</f>
        <v>0</v>
      </c>
      <c r="THH183" s="201" t="b">
        <f>IF(OR(AND('Validation summary'!$B$2="2022-23",THH182="In-period"),AND('Validation summary'!$B$2="2023-24",THH182="In-period"),AND('Validation summary'!$B$2="2024-25",THH182="In-period"),AND('Validation summary'!$B$2="2024-25",THH182="End of period",THH190="Revenue")),TRUE,FALSE)</f>
        <v>0</v>
      </c>
      <c r="THI183" s="201" t="b">
        <f>IF(OR(AND('Validation summary'!$B$2="2022-23",THI182="In-period"),AND('Validation summary'!$B$2="2023-24",THI182="In-period"),AND('Validation summary'!$B$2="2024-25",THI182="In-period"),AND('Validation summary'!$B$2="2024-25",THI182="End of period",THI190="Revenue")),TRUE,FALSE)</f>
        <v>0</v>
      </c>
      <c r="THJ183" s="201" t="b">
        <f>IF(OR(AND('Validation summary'!$B$2="2022-23",THJ182="In-period"),AND('Validation summary'!$B$2="2023-24",THJ182="In-period"),AND('Validation summary'!$B$2="2024-25",THJ182="In-period"),AND('Validation summary'!$B$2="2024-25",THJ182="End of period",THJ190="Revenue")),TRUE,FALSE)</f>
        <v>0</v>
      </c>
      <c r="THK183" s="201" t="b">
        <f>IF(OR(AND('Validation summary'!$B$2="2022-23",THK182="In-period"),AND('Validation summary'!$B$2="2023-24",THK182="In-period"),AND('Validation summary'!$B$2="2024-25",THK182="In-period"),AND('Validation summary'!$B$2="2024-25",THK182="End of period",THK190="Revenue")),TRUE,FALSE)</f>
        <v>0</v>
      </c>
      <c r="THL183" s="201" t="b">
        <f>IF(OR(AND('Validation summary'!$B$2="2022-23",THL182="In-period"),AND('Validation summary'!$B$2="2023-24",THL182="In-period"),AND('Validation summary'!$B$2="2024-25",THL182="In-period"),AND('Validation summary'!$B$2="2024-25",THL182="End of period",THL190="Revenue")),TRUE,FALSE)</f>
        <v>0</v>
      </c>
      <c r="THM183" s="201" t="b">
        <f>IF(OR(AND('Validation summary'!$B$2="2022-23",THM182="In-period"),AND('Validation summary'!$B$2="2023-24",THM182="In-period"),AND('Validation summary'!$B$2="2024-25",THM182="In-period"),AND('Validation summary'!$B$2="2024-25",THM182="End of period",THM190="Revenue")),TRUE,FALSE)</f>
        <v>0</v>
      </c>
      <c r="THN183" s="201" t="b">
        <f>IF(OR(AND('Validation summary'!$B$2="2022-23",THN182="In-period"),AND('Validation summary'!$B$2="2023-24",THN182="In-period"),AND('Validation summary'!$B$2="2024-25",THN182="In-period"),AND('Validation summary'!$B$2="2024-25",THN182="End of period",THN190="Revenue")),TRUE,FALSE)</f>
        <v>0</v>
      </c>
      <c r="THO183" s="201" t="b">
        <f>IF(OR(AND('Validation summary'!$B$2="2022-23",THO182="In-period"),AND('Validation summary'!$B$2="2023-24",THO182="In-period"),AND('Validation summary'!$B$2="2024-25",THO182="In-period"),AND('Validation summary'!$B$2="2024-25",THO182="End of period",THO190="Revenue")),TRUE,FALSE)</f>
        <v>0</v>
      </c>
      <c r="THP183" s="201" t="b">
        <f>IF(OR(AND('Validation summary'!$B$2="2022-23",THP182="In-period"),AND('Validation summary'!$B$2="2023-24",THP182="In-period"),AND('Validation summary'!$B$2="2024-25",THP182="In-period"),AND('Validation summary'!$B$2="2024-25",THP182="End of period",THP190="Revenue")),TRUE,FALSE)</f>
        <v>0</v>
      </c>
      <c r="THQ183" s="201" t="b">
        <f>IF(OR(AND('Validation summary'!$B$2="2022-23",THQ182="In-period"),AND('Validation summary'!$B$2="2023-24",THQ182="In-period"),AND('Validation summary'!$B$2="2024-25",THQ182="In-period"),AND('Validation summary'!$B$2="2024-25",THQ182="End of period",THQ190="Revenue")),TRUE,FALSE)</f>
        <v>0</v>
      </c>
      <c r="THR183" s="201" t="b">
        <f>IF(OR(AND('Validation summary'!$B$2="2022-23",THR182="In-period"),AND('Validation summary'!$B$2="2023-24",THR182="In-period"),AND('Validation summary'!$B$2="2024-25",THR182="In-period"),AND('Validation summary'!$B$2="2024-25",THR182="End of period",THR190="Revenue")),TRUE,FALSE)</f>
        <v>0</v>
      </c>
      <c r="THS183" s="201" t="b">
        <f>IF(OR(AND('Validation summary'!$B$2="2022-23",THS182="In-period"),AND('Validation summary'!$B$2="2023-24",THS182="In-period"),AND('Validation summary'!$B$2="2024-25",THS182="In-period"),AND('Validation summary'!$B$2="2024-25",THS182="End of period",THS190="Revenue")),TRUE,FALSE)</f>
        <v>0</v>
      </c>
      <c r="THT183" s="201" t="b">
        <f>IF(OR(AND('Validation summary'!$B$2="2022-23",THT182="In-period"),AND('Validation summary'!$B$2="2023-24",THT182="In-period"),AND('Validation summary'!$B$2="2024-25",THT182="In-period"),AND('Validation summary'!$B$2="2024-25",THT182="End of period",THT190="Revenue")),TRUE,FALSE)</f>
        <v>0</v>
      </c>
      <c r="THU183" s="201" t="b">
        <f>IF(OR(AND('Validation summary'!$B$2="2022-23",THU182="In-period"),AND('Validation summary'!$B$2="2023-24",THU182="In-period"),AND('Validation summary'!$B$2="2024-25",THU182="In-period"),AND('Validation summary'!$B$2="2024-25",THU182="End of period",THU190="Revenue")),TRUE,FALSE)</f>
        <v>0</v>
      </c>
      <c r="THV183" s="201" t="b">
        <f>IF(OR(AND('Validation summary'!$B$2="2022-23",THV182="In-period"),AND('Validation summary'!$B$2="2023-24",THV182="In-period"),AND('Validation summary'!$B$2="2024-25",THV182="In-period"),AND('Validation summary'!$B$2="2024-25",THV182="End of period",THV190="Revenue")),TRUE,FALSE)</f>
        <v>0</v>
      </c>
      <c r="THW183" s="201" t="b">
        <f>IF(OR(AND('Validation summary'!$B$2="2022-23",THW182="In-period"),AND('Validation summary'!$B$2="2023-24",THW182="In-period"),AND('Validation summary'!$B$2="2024-25",THW182="In-period"),AND('Validation summary'!$B$2="2024-25",THW182="End of period",THW190="Revenue")),TRUE,FALSE)</f>
        <v>0</v>
      </c>
      <c r="THX183" s="201" t="b">
        <f>IF(OR(AND('Validation summary'!$B$2="2022-23",THX182="In-period"),AND('Validation summary'!$B$2="2023-24",THX182="In-period"),AND('Validation summary'!$B$2="2024-25",THX182="In-period"),AND('Validation summary'!$B$2="2024-25",THX182="End of period",THX190="Revenue")),TRUE,FALSE)</f>
        <v>0</v>
      </c>
      <c r="THY183" s="201" t="b">
        <f>IF(OR(AND('Validation summary'!$B$2="2022-23",THY182="In-period"),AND('Validation summary'!$B$2="2023-24",THY182="In-period"),AND('Validation summary'!$B$2="2024-25",THY182="In-period"),AND('Validation summary'!$B$2="2024-25",THY182="End of period",THY190="Revenue")),TRUE,FALSE)</f>
        <v>0</v>
      </c>
      <c r="THZ183" s="201" t="b">
        <f>IF(OR(AND('Validation summary'!$B$2="2022-23",THZ182="In-period"),AND('Validation summary'!$B$2="2023-24",THZ182="In-period"),AND('Validation summary'!$B$2="2024-25",THZ182="In-period"),AND('Validation summary'!$B$2="2024-25",THZ182="End of period",THZ190="Revenue")),TRUE,FALSE)</f>
        <v>0</v>
      </c>
      <c r="TIA183" s="201" t="b">
        <f>IF(OR(AND('Validation summary'!$B$2="2022-23",TIA182="In-period"),AND('Validation summary'!$B$2="2023-24",TIA182="In-period"),AND('Validation summary'!$B$2="2024-25",TIA182="In-period"),AND('Validation summary'!$B$2="2024-25",TIA182="End of period",TIA190="Revenue")),TRUE,FALSE)</f>
        <v>0</v>
      </c>
      <c r="TIB183" s="201" t="b">
        <f>IF(OR(AND('Validation summary'!$B$2="2022-23",TIB182="In-period"),AND('Validation summary'!$B$2="2023-24",TIB182="In-period"),AND('Validation summary'!$B$2="2024-25",TIB182="In-period"),AND('Validation summary'!$B$2="2024-25",TIB182="End of period",TIB190="Revenue")),TRUE,FALSE)</f>
        <v>0</v>
      </c>
      <c r="TIC183" s="201" t="b">
        <f>IF(OR(AND('Validation summary'!$B$2="2022-23",TIC182="In-period"),AND('Validation summary'!$B$2="2023-24",TIC182="In-period"),AND('Validation summary'!$B$2="2024-25",TIC182="In-period"),AND('Validation summary'!$B$2="2024-25",TIC182="End of period",TIC190="Revenue")),TRUE,FALSE)</f>
        <v>0</v>
      </c>
      <c r="TID183" s="201" t="b">
        <f>IF(OR(AND('Validation summary'!$B$2="2022-23",TID182="In-period"),AND('Validation summary'!$B$2="2023-24",TID182="In-period"),AND('Validation summary'!$B$2="2024-25",TID182="In-period"),AND('Validation summary'!$B$2="2024-25",TID182="End of period",TID190="Revenue")),TRUE,FALSE)</f>
        <v>0</v>
      </c>
      <c r="TIE183" s="201" t="b">
        <f>IF(OR(AND('Validation summary'!$B$2="2022-23",TIE182="In-period"),AND('Validation summary'!$B$2="2023-24",TIE182="In-period"),AND('Validation summary'!$B$2="2024-25",TIE182="In-period"),AND('Validation summary'!$B$2="2024-25",TIE182="End of period",TIE190="Revenue")),TRUE,FALSE)</f>
        <v>0</v>
      </c>
      <c r="TIF183" s="201" t="b">
        <f>IF(OR(AND('Validation summary'!$B$2="2022-23",TIF182="In-period"),AND('Validation summary'!$B$2="2023-24",TIF182="In-period"),AND('Validation summary'!$B$2="2024-25",TIF182="In-period"),AND('Validation summary'!$B$2="2024-25",TIF182="End of period",TIF190="Revenue")),TRUE,FALSE)</f>
        <v>0</v>
      </c>
      <c r="TIG183" s="201" t="b">
        <f>IF(OR(AND('Validation summary'!$B$2="2022-23",TIG182="In-period"),AND('Validation summary'!$B$2="2023-24",TIG182="In-period"),AND('Validation summary'!$B$2="2024-25",TIG182="In-period"),AND('Validation summary'!$B$2="2024-25",TIG182="End of period",TIG190="Revenue")),TRUE,FALSE)</f>
        <v>0</v>
      </c>
      <c r="TIH183" s="201" t="b">
        <f>IF(OR(AND('Validation summary'!$B$2="2022-23",TIH182="In-period"),AND('Validation summary'!$B$2="2023-24",TIH182="In-period"),AND('Validation summary'!$B$2="2024-25",TIH182="In-period"),AND('Validation summary'!$B$2="2024-25",TIH182="End of period",TIH190="Revenue")),TRUE,FALSE)</f>
        <v>0</v>
      </c>
      <c r="TII183" s="201" t="b">
        <f>IF(OR(AND('Validation summary'!$B$2="2022-23",TII182="In-period"),AND('Validation summary'!$B$2="2023-24",TII182="In-period"),AND('Validation summary'!$B$2="2024-25",TII182="In-period"),AND('Validation summary'!$B$2="2024-25",TII182="End of period",TII190="Revenue")),TRUE,FALSE)</f>
        <v>0</v>
      </c>
      <c r="TIJ183" s="201" t="b">
        <f>IF(OR(AND('Validation summary'!$B$2="2022-23",TIJ182="In-period"),AND('Validation summary'!$B$2="2023-24",TIJ182="In-period"),AND('Validation summary'!$B$2="2024-25",TIJ182="In-period"),AND('Validation summary'!$B$2="2024-25",TIJ182="End of period",TIJ190="Revenue")),TRUE,FALSE)</f>
        <v>0</v>
      </c>
      <c r="TIK183" s="201" t="b">
        <f>IF(OR(AND('Validation summary'!$B$2="2022-23",TIK182="In-period"),AND('Validation summary'!$B$2="2023-24",TIK182="In-period"),AND('Validation summary'!$B$2="2024-25",TIK182="In-period"),AND('Validation summary'!$B$2="2024-25",TIK182="End of period",TIK190="Revenue")),TRUE,FALSE)</f>
        <v>0</v>
      </c>
      <c r="TIL183" s="201" t="b">
        <f>IF(OR(AND('Validation summary'!$B$2="2022-23",TIL182="In-period"),AND('Validation summary'!$B$2="2023-24",TIL182="In-period"),AND('Validation summary'!$B$2="2024-25",TIL182="In-period"),AND('Validation summary'!$B$2="2024-25",TIL182="End of period",TIL190="Revenue")),TRUE,FALSE)</f>
        <v>0</v>
      </c>
      <c r="TIM183" s="201" t="b">
        <f>IF(OR(AND('Validation summary'!$B$2="2022-23",TIM182="In-period"),AND('Validation summary'!$B$2="2023-24",TIM182="In-period"),AND('Validation summary'!$B$2="2024-25",TIM182="In-period"),AND('Validation summary'!$B$2="2024-25",TIM182="End of period",TIM190="Revenue")),TRUE,FALSE)</f>
        <v>0</v>
      </c>
      <c r="TIN183" s="201" t="b">
        <f>IF(OR(AND('Validation summary'!$B$2="2022-23",TIN182="In-period"),AND('Validation summary'!$B$2="2023-24",TIN182="In-period"),AND('Validation summary'!$B$2="2024-25",TIN182="In-period"),AND('Validation summary'!$B$2="2024-25",TIN182="End of period",TIN190="Revenue")),TRUE,FALSE)</f>
        <v>0</v>
      </c>
      <c r="TIO183" s="201" t="b">
        <f>IF(OR(AND('Validation summary'!$B$2="2022-23",TIO182="In-period"),AND('Validation summary'!$B$2="2023-24",TIO182="In-period"),AND('Validation summary'!$B$2="2024-25",TIO182="In-period"),AND('Validation summary'!$B$2="2024-25",TIO182="End of period",TIO190="Revenue")),TRUE,FALSE)</f>
        <v>0</v>
      </c>
      <c r="TIP183" s="201" t="b">
        <f>IF(OR(AND('Validation summary'!$B$2="2022-23",TIP182="In-period"),AND('Validation summary'!$B$2="2023-24",TIP182="In-period"),AND('Validation summary'!$B$2="2024-25",TIP182="In-period"),AND('Validation summary'!$B$2="2024-25",TIP182="End of period",TIP190="Revenue")),TRUE,FALSE)</f>
        <v>0</v>
      </c>
      <c r="TIQ183" s="201" t="b">
        <f>IF(OR(AND('Validation summary'!$B$2="2022-23",TIQ182="In-period"),AND('Validation summary'!$B$2="2023-24",TIQ182="In-period"),AND('Validation summary'!$B$2="2024-25",TIQ182="In-period"),AND('Validation summary'!$B$2="2024-25",TIQ182="End of period",TIQ190="Revenue")),TRUE,FALSE)</f>
        <v>0</v>
      </c>
      <c r="TIR183" s="201" t="b">
        <f>IF(OR(AND('Validation summary'!$B$2="2022-23",TIR182="In-period"),AND('Validation summary'!$B$2="2023-24",TIR182="In-period"),AND('Validation summary'!$B$2="2024-25",TIR182="In-period"),AND('Validation summary'!$B$2="2024-25",TIR182="End of period",TIR190="Revenue")),TRUE,FALSE)</f>
        <v>0</v>
      </c>
      <c r="TIS183" s="201" t="b">
        <f>IF(OR(AND('Validation summary'!$B$2="2022-23",TIS182="In-period"),AND('Validation summary'!$B$2="2023-24",TIS182="In-period"),AND('Validation summary'!$B$2="2024-25",TIS182="In-period"),AND('Validation summary'!$B$2="2024-25",TIS182="End of period",TIS190="Revenue")),TRUE,FALSE)</f>
        <v>0</v>
      </c>
      <c r="TIT183" s="201" t="b">
        <f>IF(OR(AND('Validation summary'!$B$2="2022-23",TIT182="In-period"),AND('Validation summary'!$B$2="2023-24",TIT182="In-period"),AND('Validation summary'!$B$2="2024-25",TIT182="In-period"),AND('Validation summary'!$B$2="2024-25",TIT182="End of period",TIT190="Revenue")),TRUE,FALSE)</f>
        <v>0</v>
      </c>
      <c r="TIU183" s="201" t="b">
        <f>IF(OR(AND('Validation summary'!$B$2="2022-23",TIU182="In-period"),AND('Validation summary'!$B$2="2023-24",TIU182="In-period"),AND('Validation summary'!$B$2="2024-25",TIU182="In-period"),AND('Validation summary'!$B$2="2024-25",TIU182="End of period",TIU190="Revenue")),TRUE,FALSE)</f>
        <v>0</v>
      </c>
      <c r="TIV183" s="201" t="b">
        <f>IF(OR(AND('Validation summary'!$B$2="2022-23",TIV182="In-period"),AND('Validation summary'!$B$2="2023-24",TIV182="In-period"),AND('Validation summary'!$B$2="2024-25",TIV182="In-period"),AND('Validation summary'!$B$2="2024-25",TIV182="End of period",TIV190="Revenue")),TRUE,FALSE)</f>
        <v>0</v>
      </c>
      <c r="TIW183" s="201" t="b">
        <f>IF(OR(AND('Validation summary'!$B$2="2022-23",TIW182="In-period"),AND('Validation summary'!$B$2="2023-24",TIW182="In-period"),AND('Validation summary'!$B$2="2024-25",TIW182="In-period"),AND('Validation summary'!$B$2="2024-25",TIW182="End of period",TIW190="Revenue")),TRUE,FALSE)</f>
        <v>0</v>
      </c>
      <c r="TIX183" s="201" t="b">
        <f>IF(OR(AND('Validation summary'!$B$2="2022-23",TIX182="In-period"),AND('Validation summary'!$B$2="2023-24",TIX182="In-period"),AND('Validation summary'!$B$2="2024-25",TIX182="In-period"),AND('Validation summary'!$B$2="2024-25",TIX182="End of period",TIX190="Revenue")),TRUE,FALSE)</f>
        <v>0</v>
      </c>
      <c r="TIY183" s="201" t="b">
        <f>IF(OR(AND('Validation summary'!$B$2="2022-23",TIY182="In-period"),AND('Validation summary'!$B$2="2023-24",TIY182="In-period"),AND('Validation summary'!$B$2="2024-25",TIY182="In-period"),AND('Validation summary'!$B$2="2024-25",TIY182="End of period",TIY190="Revenue")),TRUE,FALSE)</f>
        <v>0</v>
      </c>
      <c r="TIZ183" s="201" t="b">
        <f>IF(OR(AND('Validation summary'!$B$2="2022-23",TIZ182="In-period"),AND('Validation summary'!$B$2="2023-24",TIZ182="In-period"),AND('Validation summary'!$B$2="2024-25",TIZ182="In-period"),AND('Validation summary'!$B$2="2024-25",TIZ182="End of period",TIZ190="Revenue")),TRUE,FALSE)</f>
        <v>0</v>
      </c>
      <c r="TJA183" s="201" t="b">
        <f>IF(OR(AND('Validation summary'!$B$2="2022-23",TJA182="In-period"),AND('Validation summary'!$B$2="2023-24",TJA182="In-period"),AND('Validation summary'!$B$2="2024-25",TJA182="In-period"),AND('Validation summary'!$B$2="2024-25",TJA182="End of period",TJA190="Revenue")),TRUE,FALSE)</f>
        <v>0</v>
      </c>
      <c r="TJB183" s="201" t="b">
        <f>IF(OR(AND('Validation summary'!$B$2="2022-23",TJB182="In-period"),AND('Validation summary'!$B$2="2023-24",TJB182="In-period"),AND('Validation summary'!$B$2="2024-25",TJB182="In-period"),AND('Validation summary'!$B$2="2024-25",TJB182="End of period",TJB190="Revenue")),TRUE,FALSE)</f>
        <v>0</v>
      </c>
      <c r="TJC183" s="201" t="b">
        <f>IF(OR(AND('Validation summary'!$B$2="2022-23",TJC182="In-period"),AND('Validation summary'!$B$2="2023-24",TJC182="In-period"),AND('Validation summary'!$B$2="2024-25",TJC182="In-period"),AND('Validation summary'!$B$2="2024-25",TJC182="End of period",TJC190="Revenue")),TRUE,FALSE)</f>
        <v>0</v>
      </c>
      <c r="TJD183" s="201" t="b">
        <f>IF(OR(AND('Validation summary'!$B$2="2022-23",TJD182="In-period"),AND('Validation summary'!$B$2="2023-24",TJD182="In-period"),AND('Validation summary'!$B$2="2024-25",TJD182="In-period"),AND('Validation summary'!$B$2="2024-25",TJD182="End of period",TJD190="Revenue")),TRUE,FALSE)</f>
        <v>0</v>
      </c>
      <c r="TJE183" s="201" t="b">
        <f>IF(OR(AND('Validation summary'!$B$2="2022-23",TJE182="In-period"),AND('Validation summary'!$B$2="2023-24",TJE182="In-period"),AND('Validation summary'!$B$2="2024-25",TJE182="In-period"),AND('Validation summary'!$B$2="2024-25",TJE182="End of period",TJE190="Revenue")),TRUE,FALSE)</f>
        <v>0</v>
      </c>
      <c r="TJF183" s="201" t="b">
        <f>IF(OR(AND('Validation summary'!$B$2="2022-23",TJF182="In-period"),AND('Validation summary'!$B$2="2023-24",TJF182="In-period"),AND('Validation summary'!$B$2="2024-25",TJF182="In-period"),AND('Validation summary'!$B$2="2024-25",TJF182="End of period",TJF190="Revenue")),TRUE,FALSE)</f>
        <v>0</v>
      </c>
      <c r="TJG183" s="201" t="b">
        <f>IF(OR(AND('Validation summary'!$B$2="2022-23",TJG182="In-period"),AND('Validation summary'!$B$2="2023-24",TJG182="In-period"),AND('Validation summary'!$B$2="2024-25",TJG182="In-period"),AND('Validation summary'!$B$2="2024-25",TJG182="End of period",TJG190="Revenue")),TRUE,FALSE)</f>
        <v>0</v>
      </c>
      <c r="TJH183" s="201" t="b">
        <f>IF(OR(AND('Validation summary'!$B$2="2022-23",TJH182="In-period"),AND('Validation summary'!$B$2="2023-24",TJH182="In-period"),AND('Validation summary'!$B$2="2024-25",TJH182="In-period"),AND('Validation summary'!$B$2="2024-25",TJH182="End of period",TJH190="Revenue")),TRUE,FALSE)</f>
        <v>0</v>
      </c>
      <c r="TJI183" s="201" t="b">
        <f>IF(OR(AND('Validation summary'!$B$2="2022-23",TJI182="In-period"),AND('Validation summary'!$B$2="2023-24",TJI182="In-period"),AND('Validation summary'!$B$2="2024-25",TJI182="In-period"),AND('Validation summary'!$B$2="2024-25",TJI182="End of period",TJI190="Revenue")),TRUE,FALSE)</f>
        <v>0</v>
      </c>
      <c r="TJJ183" s="201" t="b">
        <f>IF(OR(AND('Validation summary'!$B$2="2022-23",TJJ182="In-period"),AND('Validation summary'!$B$2="2023-24",TJJ182="In-period"),AND('Validation summary'!$B$2="2024-25",TJJ182="In-period"),AND('Validation summary'!$B$2="2024-25",TJJ182="End of period",TJJ190="Revenue")),TRUE,FALSE)</f>
        <v>0</v>
      </c>
      <c r="TJK183" s="201" t="b">
        <f>IF(OR(AND('Validation summary'!$B$2="2022-23",TJK182="In-period"),AND('Validation summary'!$B$2="2023-24",TJK182="In-period"),AND('Validation summary'!$B$2="2024-25",TJK182="In-period"),AND('Validation summary'!$B$2="2024-25",TJK182="End of period",TJK190="Revenue")),TRUE,FALSE)</f>
        <v>0</v>
      </c>
      <c r="TJL183" s="201" t="b">
        <f>IF(OR(AND('Validation summary'!$B$2="2022-23",TJL182="In-period"),AND('Validation summary'!$B$2="2023-24",TJL182="In-period"),AND('Validation summary'!$B$2="2024-25",TJL182="In-period"),AND('Validation summary'!$B$2="2024-25",TJL182="End of period",TJL190="Revenue")),TRUE,FALSE)</f>
        <v>0</v>
      </c>
      <c r="TJM183" s="201" t="b">
        <f>IF(OR(AND('Validation summary'!$B$2="2022-23",TJM182="In-period"),AND('Validation summary'!$B$2="2023-24",TJM182="In-period"),AND('Validation summary'!$B$2="2024-25",TJM182="In-period"),AND('Validation summary'!$B$2="2024-25",TJM182="End of period",TJM190="Revenue")),TRUE,FALSE)</f>
        <v>0</v>
      </c>
      <c r="TJN183" s="201" t="b">
        <f>IF(OR(AND('Validation summary'!$B$2="2022-23",TJN182="In-period"),AND('Validation summary'!$B$2="2023-24",TJN182="In-period"),AND('Validation summary'!$B$2="2024-25",TJN182="In-period"),AND('Validation summary'!$B$2="2024-25",TJN182="End of period",TJN190="Revenue")),TRUE,FALSE)</f>
        <v>0</v>
      </c>
      <c r="TJO183" s="201" t="b">
        <f>IF(OR(AND('Validation summary'!$B$2="2022-23",TJO182="In-period"),AND('Validation summary'!$B$2="2023-24",TJO182="In-period"),AND('Validation summary'!$B$2="2024-25",TJO182="In-period"),AND('Validation summary'!$B$2="2024-25",TJO182="End of period",TJO190="Revenue")),TRUE,FALSE)</f>
        <v>0</v>
      </c>
      <c r="TJP183" s="201" t="b">
        <f>IF(OR(AND('Validation summary'!$B$2="2022-23",TJP182="In-period"),AND('Validation summary'!$B$2="2023-24",TJP182="In-period"),AND('Validation summary'!$B$2="2024-25",TJP182="In-period"),AND('Validation summary'!$B$2="2024-25",TJP182="End of period",TJP190="Revenue")),TRUE,FALSE)</f>
        <v>0</v>
      </c>
      <c r="TJQ183" s="201" t="b">
        <f>IF(OR(AND('Validation summary'!$B$2="2022-23",TJQ182="In-period"),AND('Validation summary'!$B$2="2023-24",TJQ182="In-period"),AND('Validation summary'!$B$2="2024-25",TJQ182="In-period"),AND('Validation summary'!$B$2="2024-25",TJQ182="End of period",TJQ190="Revenue")),TRUE,FALSE)</f>
        <v>0</v>
      </c>
      <c r="TJR183" s="201" t="b">
        <f>IF(OR(AND('Validation summary'!$B$2="2022-23",TJR182="In-period"),AND('Validation summary'!$B$2="2023-24",TJR182="In-period"),AND('Validation summary'!$B$2="2024-25",TJR182="In-period"),AND('Validation summary'!$B$2="2024-25",TJR182="End of period",TJR190="Revenue")),TRUE,FALSE)</f>
        <v>0</v>
      </c>
      <c r="TJS183" s="201" t="b">
        <f>IF(OR(AND('Validation summary'!$B$2="2022-23",TJS182="In-period"),AND('Validation summary'!$B$2="2023-24",TJS182="In-period"),AND('Validation summary'!$B$2="2024-25",TJS182="In-period"),AND('Validation summary'!$B$2="2024-25",TJS182="End of period",TJS190="Revenue")),TRUE,FALSE)</f>
        <v>0</v>
      </c>
      <c r="TJT183" s="201" t="b">
        <f>IF(OR(AND('Validation summary'!$B$2="2022-23",TJT182="In-period"),AND('Validation summary'!$B$2="2023-24",TJT182="In-period"),AND('Validation summary'!$B$2="2024-25",TJT182="In-period"),AND('Validation summary'!$B$2="2024-25",TJT182="End of period",TJT190="Revenue")),TRUE,FALSE)</f>
        <v>0</v>
      </c>
      <c r="TJU183" s="201" t="b">
        <f>IF(OR(AND('Validation summary'!$B$2="2022-23",TJU182="In-period"),AND('Validation summary'!$B$2="2023-24",TJU182="In-period"),AND('Validation summary'!$B$2="2024-25",TJU182="In-period"),AND('Validation summary'!$B$2="2024-25",TJU182="End of period",TJU190="Revenue")),TRUE,FALSE)</f>
        <v>0</v>
      </c>
      <c r="TJV183" s="201" t="b">
        <f>IF(OR(AND('Validation summary'!$B$2="2022-23",TJV182="In-period"),AND('Validation summary'!$B$2="2023-24",TJV182="In-period"),AND('Validation summary'!$B$2="2024-25",TJV182="In-period"),AND('Validation summary'!$B$2="2024-25",TJV182="End of period",TJV190="Revenue")),TRUE,FALSE)</f>
        <v>0</v>
      </c>
      <c r="TJW183" s="201" t="b">
        <f>IF(OR(AND('Validation summary'!$B$2="2022-23",TJW182="In-period"),AND('Validation summary'!$B$2="2023-24",TJW182="In-period"),AND('Validation summary'!$B$2="2024-25",TJW182="In-period"),AND('Validation summary'!$B$2="2024-25",TJW182="End of period",TJW190="Revenue")),TRUE,FALSE)</f>
        <v>0</v>
      </c>
      <c r="TJX183" s="201" t="b">
        <f>IF(OR(AND('Validation summary'!$B$2="2022-23",TJX182="In-period"),AND('Validation summary'!$B$2="2023-24",TJX182="In-period"),AND('Validation summary'!$B$2="2024-25",TJX182="In-period"),AND('Validation summary'!$B$2="2024-25",TJX182="End of period",TJX190="Revenue")),TRUE,FALSE)</f>
        <v>0</v>
      </c>
      <c r="TJY183" s="201" t="b">
        <f>IF(OR(AND('Validation summary'!$B$2="2022-23",TJY182="In-period"),AND('Validation summary'!$B$2="2023-24",TJY182="In-period"),AND('Validation summary'!$B$2="2024-25",TJY182="In-period"),AND('Validation summary'!$B$2="2024-25",TJY182="End of period",TJY190="Revenue")),TRUE,FALSE)</f>
        <v>0</v>
      </c>
      <c r="TJZ183" s="201" t="b">
        <f>IF(OR(AND('Validation summary'!$B$2="2022-23",TJZ182="In-period"),AND('Validation summary'!$B$2="2023-24",TJZ182="In-period"),AND('Validation summary'!$B$2="2024-25",TJZ182="In-period"),AND('Validation summary'!$B$2="2024-25",TJZ182="End of period",TJZ190="Revenue")),TRUE,FALSE)</f>
        <v>0</v>
      </c>
      <c r="TKA183" s="201" t="b">
        <f>IF(OR(AND('Validation summary'!$B$2="2022-23",TKA182="In-period"),AND('Validation summary'!$B$2="2023-24",TKA182="In-period"),AND('Validation summary'!$B$2="2024-25",TKA182="In-period"),AND('Validation summary'!$B$2="2024-25",TKA182="End of period",TKA190="Revenue")),TRUE,FALSE)</f>
        <v>0</v>
      </c>
      <c r="TKB183" s="201" t="b">
        <f>IF(OR(AND('Validation summary'!$B$2="2022-23",TKB182="In-period"),AND('Validation summary'!$B$2="2023-24",TKB182="In-period"),AND('Validation summary'!$B$2="2024-25",TKB182="In-period"),AND('Validation summary'!$B$2="2024-25",TKB182="End of period",TKB190="Revenue")),TRUE,FALSE)</f>
        <v>0</v>
      </c>
      <c r="TKC183" s="201" t="b">
        <f>IF(OR(AND('Validation summary'!$B$2="2022-23",TKC182="In-period"),AND('Validation summary'!$B$2="2023-24",TKC182="In-period"),AND('Validation summary'!$B$2="2024-25",TKC182="In-period"),AND('Validation summary'!$B$2="2024-25",TKC182="End of period",TKC190="Revenue")),TRUE,FALSE)</f>
        <v>0</v>
      </c>
      <c r="TKD183" s="201" t="b">
        <f>IF(OR(AND('Validation summary'!$B$2="2022-23",TKD182="In-period"),AND('Validation summary'!$B$2="2023-24",TKD182="In-period"),AND('Validation summary'!$B$2="2024-25",TKD182="In-period"),AND('Validation summary'!$B$2="2024-25",TKD182="End of period",TKD190="Revenue")),TRUE,FALSE)</f>
        <v>0</v>
      </c>
      <c r="TKE183" s="201" t="b">
        <f>IF(OR(AND('Validation summary'!$B$2="2022-23",TKE182="In-period"),AND('Validation summary'!$B$2="2023-24",TKE182="In-period"),AND('Validation summary'!$B$2="2024-25",TKE182="In-period"),AND('Validation summary'!$B$2="2024-25",TKE182="End of period",TKE190="Revenue")),TRUE,FALSE)</f>
        <v>0</v>
      </c>
      <c r="TKF183" s="201" t="b">
        <f>IF(OR(AND('Validation summary'!$B$2="2022-23",TKF182="In-period"),AND('Validation summary'!$B$2="2023-24",TKF182="In-period"),AND('Validation summary'!$B$2="2024-25",TKF182="In-period"),AND('Validation summary'!$B$2="2024-25",TKF182="End of period",TKF190="Revenue")),TRUE,FALSE)</f>
        <v>0</v>
      </c>
      <c r="TKG183" s="201" t="b">
        <f>IF(OR(AND('Validation summary'!$B$2="2022-23",TKG182="In-period"),AND('Validation summary'!$B$2="2023-24",TKG182="In-period"),AND('Validation summary'!$B$2="2024-25",TKG182="In-period"),AND('Validation summary'!$B$2="2024-25",TKG182="End of period",TKG190="Revenue")),TRUE,FALSE)</f>
        <v>0</v>
      </c>
      <c r="TKH183" s="201" t="b">
        <f>IF(OR(AND('Validation summary'!$B$2="2022-23",TKH182="In-period"),AND('Validation summary'!$B$2="2023-24",TKH182="In-period"),AND('Validation summary'!$B$2="2024-25",TKH182="In-period"),AND('Validation summary'!$B$2="2024-25",TKH182="End of period",TKH190="Revenue")),TRUE,FALSE)</f>
        <v>0</v>
      </c>
      <c r="TKI183" s="201" t="b">
        <f>IF(OR(AND('Validation summary'!$B$2="2022-23",TKI182="In-period"),AND('Validation summary'!$B$2="2023-24",TKI182="In-period"),AND('Validation summary'!$B$2="2024-25",TKI182="In-period"),AND('Validation summary'!$B$2="2024-25",TKI182="End of period",TKI190="Revenue")),TRUE,FALSE)</f>
        <v>0</v>
      </c>
      <c r="TKJ183" s="201" t="b">
        <f>IF(OR(AND('Validation summary'!$B$2="2022-23",TKJ182="In-period"),AND('Validation summary'!$B$2="2023-24",TKJ182="In-period"),AND('Validation summary'!$B$2="2024-25",TKJ182="In-period"),AND('Validation summary'!$B$2="2024-25",TKJ182="End of period",TKJ190="Revenue")),TRUE,FALSE)</f>
        <v>0</v>
      </c>
      <c r="TKK183" s="201" t="b">
        <f>IF(OR(AND('Validation summary'!$B$2="2022-23",TKK182="In-period"),AND('Validation summary'!$B$2="2023-24",TKK182="In-period"),AND('Validation summary'!$B$2="2024-25",TKK182="In-period"),AND('Validation summary'!$B$2="2024-25",TKK182="End of period",TKK190="Revenue")),TRUE,FALSE)</f>
        <v>0</v>
      </c>
      <c r="TKL183" s="201" t="b">
        <f>IF(OR(AND('Validation summary'!$B$2="2022-23",TKL182="In-period"),AND('Validation summary'!$B$2="2023-24",TKL182="In-period"),AND('Validation summary'!$B$2="2024-25",TKL182="In-period"),AND('Validation summary'!$B$2="2024-25",TKL182="End of period",TKL190="Revenue")),TRUE,FALSE)</f>
        <v>0</v>
      </c>
      <c r="TKM183" s="201" t="b">
        <f>IF(OR(AND('Validation summary'!$B$2="2022-23",TKM182="In-period"),AND('Validation summary'!$B$2="2023-24",TKM182="In-period"),AND('Validation summary'!$B$2="2024-25",TKM182="In-period"),AND('Validation summary'!$B$2="2024-25",TKM182="End of period",TKM190="Revenue")),TRUE,FALSE)</f>
        <v>0</v>
      </c>
      <c r="TKN183" s="201" t="b">
        <f>IF(OR(AND('Validation summary'!$B$2="2022-23",TKN182="In-period"),AND('Validation summary'!$B$2="2023-24",TKN182="In-period"),AND('Validation summary'!$B$2="2024-25",TKN182="In-period"),AND('Validation summary'!$B$2="2024-25",TKN182="End of period",TKN190="Revenue")),TRUE,FALSE)</f>
        <v>0</v>
      </c>
      <c r="TKO183" s="201" t="b">
        <f>IF(OR(AND('Validation summary'!$B$2="2022-23",TKO182="In-period"),AND('Validation summary'!$B$2="2023-24",TKO182="In-period"),AND('Validation summary'!$B$2="2024-25",TKO182="In-period"),AND('Validation summary'!$B$2="2024-25",TKO182="End of period",TKO190="Revenue")),TRUE,FALSE)</f>
        <v>0</v>
      </c>
      <c r="TKP183" s="201" t="b">
        <f>IF(OR(AND('Validation summary'!$B$2="2022-23",TKP182="In-period"),AND('Validation summary'!$B$2="2023-24",TKP182="In-period"),AND('Validation summary'!$B$2="2024-25",TKP182="In-period"),AND('Validation summary'!$B$2="2024-25",TKP182="End of period",TKP190="Revenue")),TRUE,FALSE)</f>
        <v>0</v>
      </c>
      <c r="TKQ183" s="201" t="b">
        <f>IF(OR(AND('Validation summary'!$B$2="2022-23",TKQ182="In-period"),AND('Validation summary'!$B$2="2023-24",TKQ182="In-period"),AND('Validation summary'!$B$2="2024-25",TKQ182="In-period"),AND('Validation summary'!$B$2="2024-25",TKQ182="End of period",TKQ190="Revenue")),TRUE,FALSE)</f>
        <v>0</v>
      </c>
      <c r="TKR183" s="201" t="b">
        <f>IF(OR(AND('Validation summary'!$B$2="2022-23",TKR182="In-period"),AND('Validation summary'!$B$2="2023-24",TKR182="In-period"),AND('Validation summary'!$B$2="2024-25",TKR182="In-period"),AND('Validation summary'!$B$2="2024-25",TKR182="End of period",TKR190="Revenue")),TRUE,FALSE)</f>
        <v>0</v>
      </c>
      <c r="TKS183" s="201" t="b">
        <f>IF(OR(AND('Validation summary'!$B$2="2022-23",TKS182="In-period"),AND('Validation summary'!$B$2="2023-24",TKS182="In-period"),AND('Validation summary'!$B$2="2024-25",TKS182="In-period"),AND('Validation summary'!$B$2="2024-25",TKS182="End of period",TKS190="Revenue")),TRUE,FALSE)</f>
        <v>0</v>
      </c>
      <c r="TKT183" s="201" t="b">
        <f>IF(OR(AND('Validation summary'!$B$2="2022-23",TKT182="In-period"),AND('Validation summary'!$B$2="2023-24",TKT182="In-period"),AND('Validation summary'!$B$2="2024-25",TKT182="In-period"),AND('Validation summary'!$B$2="2024-25",TKT182="End of period",TKT190="Revenue")),TRUE,FALSE)</f>
        <v>0</v>
      </c>
      <c r="TKU183" s="201" t="b">
        <f>IF(OR(AND('Validation summary'!$B$2="2022-23",TKU182="In-period"),AND('Validation summary'!$B$2="2023-24",TKU182="In-period"),AND('Validation summary'!$B$2="2024-25",TKU182="In-period"),AND('Validation summary'!$B$2="2024-25",TKU182="End of period",TKU190="Revenue")),TRUE,FALSE)</f>
        <v>0</v>
      </c>
      <c r="TKV183" s="201" t="b">
        <f>IF(OR(AND('Validation summary'!$B$2="2022-23",TKV182="In-period"),AND('Validation summary'!$B$2="2023-24",TKV182="In-period"),AND('Validation summary'!$B$2="2024-25",TKV182="In-period"),AND('Validation summary'!$B$2="2024-25",TKV182="End of period",TKV190="Revenue")),TRUE,FALSE)</f>
        <v>0</v>
      </c>
      <c r="TKW183" s="201" t="b">
        <f>IF(OR(AND('Validation summary'!$B$2="2022-23",TKW182="In-period"),AND('Validation summary'!$B$2="2023-24",TKW182="In-period"),AND('Validation summary'!$B$2="2024-25",TKW182="In-period"),AND('Validation summary'!$B$2="2024-25",TKW182="End of period",TKW190="Revenue")),TRUE,FALSE)</f>
        <v>0</v>
      </c>
      <c r="TKX183" s="201" t="b">
        <f>IF(OR(AND('Validation summary'!$B$2="2022-23",TKX182="In-period"),AND('Validation summary'!$B$2="2023-24",TKX182="In-period"),AND('Validation summary'!$B$2="2024-25",TKX182="In-period"),AND('Validation summary'!$B$2="2024-25",TKX182="End of period",TKX190="Revenue")),TRUE,FALSE)</f>
        <v>0</v>
      </c>
      <c r="TKY183" s="201" t="b">
        <f>IF(OR(AND('Validation summary'!$B$2="2022-23",TKY182="In-period"),AND('Validation summary'!$B$2="2023-24",TKY182="In-period"),AND('Validation summary'!$B$2="2024-25",TKY182="In-period"),AND('Validation summary'!$B$2="2024-25",TKY182="End of period",TKY190="Revenue")),TRUE,FALSE)</f>
        <v>0</v>
      </c>
      <c r="TKZ183" s="201" t="b">
        <f>IF(OR(AND('Validation summary'!$B$2="2022-23",TKZ182="In-period"),AND('Validation summary'!$B$2="2023-24",TKZ182="In-period"),AND('Validation summary'!$B$2="2024-25",TKZ182="In-period"),AND('Validation summary'!$B$2="2024-25",TKZ182="End of period",TKZ190="Revenue")),TRUE,FALSE)</f>
        <v>0</v>
      </c>
      <c r="TLA183" s="201" t="b">
        <f>IF(OR(AND('Validation summary'!$B$2="2022-23",TLA182="In-period"),AND('Validation summary'!$B$2="2023-24",TLA182="In-period"),AND('Validation summary'!$B$2="2024-25",TLA182="In-period"),AND('Validation summary'!$B$2="2024-25",TLA182="End of period",TLA190="Revenue")),TRUE,FALSE)</f>
        <v>0</v>
      </c>
      <c r="TLB183" s="201" t="b">
        <f>IF(OR(AND('Validation summary'!$B$2="2022-23",TLB182="In-period"),AND('Validation summary'!$B$2="2023-24",TLB182="In-period"),AND('Validation summary'!$B$2="2024-25",TLB182="In-period"),AND('Validation summary'!$B$2="2024-25",TLB182="End of period",TLB190="Revenue")),TRUE,FALSE)</f>
        <v>0</v>
      </c>
      <c r="TLC183" s="201" t="b">
        <f>IF(OR(AND('Validation summary'!$B$2="2022-23",TLC182="In-period"),AND('Validation summary'!$B$2="2023-24",TLC182="In-period"),AND('Validation summary'!$B$2="2024-25",TLC182="In-period"),AND('Validation summary'!$B$2="2024-25",TLC182="End of period",TLC190="Revenue")),TRUE,FALSE)</f>
        <v>0</v>
      </c>
      <c r="TLD183" s="201" t="b">
        <f>IF(OR(AND('Validation summary'!$B$2="2022-23",TLD182="In-period"),AND('Validation summary'!$B$2="2023-24",TLD182="In-period"),AND('Validation summary'!$B$2="2024-25",TLD182="In-period"),AND('Validation summary'!$B$2="2024-25",TLD182="End of period",TLD190="Revenue")),TRUE,FALSE)</f>
        <v>0</v>
      </c>
      <c r="TLE183" s="201" t="b">
        <f>IF(OR(AND('Validation summary'!$B$2="2022-23",TLE182="In-period"),AND('Validation summary'!$B$2="2023-24",TLE182="In-period"),AND('Validation summary'!$B$2="2024-25",TLE182="In-period"),AND('Validation summary'!$B$2="2024-25",TLE182="End of period",TLE190="Revenue")),TRUE,FALSE)</f>
        <v>0</v>
      </c>
      <c r="TLF183" s="201" t="b">
        <f>IF(OR(AND('Validation summary'!$B$2="2022-23",TLF182="In-period"),AND('Validation summary'!$B$2="2023-24",TLF182="In-period"),AND('Validation summary'!$B$2="2024-25",TLF182="In-period"),AND('Validation summary'!$B$2="2024-25",TLF182="End of period",TLF190="Revenue")),TRUE,FALSE)</f>
        <v>0</v>
      </c>
      <c r="TLG183" s="201" t="b">
        <f>IF(OR(AND('Validation summary'!$B$2="2022-23",TLG182="In-period"),AND('Validation summary'!$B$2="2023-24",TLG182="In-period"),AND('Validation summary'!$B$2="2024-25",TLG182="In-period"),AND('Validation summary'!$B$2="2024-25",TLG182="End of period",TLG190="Revenue")),TRUE,FALSE)</f>
        <v>0</v>
      </c>
      <c r="TLH183" s="201" t="b">
        <f>IF(OR(AND('Validation summary'!$B$2="2022-23",TLH182="In-period"),AND('Validation summary'!$B$2="2023-24",TLH182="In-period"),AND('Validation summary'!$B$2="2024-25",TLH182="In-period"),AND('Validation summary'!$B$2="2024-25",TLH182="End of period",TLH190="Revenue")),TRUE,FALSE)</f>
        <v>0</v>
      </c>
      <c r="TLI183" s="201" t="b">
        <f>IF(OR(AND('Validation summary'!$B$2="2022-23",TLI182="In-period"),AND('Validation summary'!$B$2="2023-24",TLI182="In-period"),AND('Validation summary'!$B$2="2024-25",TLI182="In-period"),AND('Validation summary'!$B$2="2024-25",TLI182="End of period",TLI190="Revenue")),TRUE,FALSE)</f>
        <v>0</v>
      </c>
      <c r="TLJ183" s="201" t="b">
        <f>IF(OR(AND('Validation summary'!$B$2="2022-23",TLJ182="In-period"),AND('Validation summary'!$B$2="2023-24",TLJ182="In-period"),AND('Validation summary'!$B$2="2024-25",TLJ182="In-period"),AND('Validation summary'!$B$2="2024-25",TLJ182="End of period",TLJ190="Revenue")),TRUE,FALSE)</f>
        <v>0</v>
      </c>
      <c r="TLK183" s="201" t="b">
        <f>IF(OR(AND('Validation summary'!$B$2="2022-23",TLK182="In-period"),AND('Validation summary'!$B$2="2023-24",TLK182="In-period"),AND('Validation summary'!$B$2="2024-25",TLK182="In-period"),AND('Validation summary'!$B$2="2024-25",TLK182="End of period",TLK190="Revenue")),TRUE,FALSE)</f>
        <v>0</v>
      </c>
      <c r="TLL183" s="201" t="b">
        <f>IF(OR(AND('Validation summary'!$B$2="2022-23",TLL182="In-period"),AND('Validation summary'!$B$2="2023-24",TLL182="In-period"),AND('Validation summary'!$B$2="2024-25",TLL182="In-period"),AND('Validation summary'!$B$2="2024-25",TLL182="End of period",TLL190="Revenue")),TRUE,FALSE)</f>
        <v>0</v>
      </c>
      <c r="TLM183" s="201" t="b">
        <f>IF(OR(AND('Validation summary'!$B$2="2022-23",TLM182="In-period"),AND('Validation summary'!$B$2="2023-24",TLM182="In-period"),AND('Validation summary'!$B$2="2024-25",TLM182="In-period"),AND('Validation summary'!$B$2="2024-25",TLM182="End of period",TLM190="Revenue")),TRUE,FALSE)</f>
        <v>0</v>
      </c>
      <c r="TLN183" s="201" t="b">
        <f>IF(OR(AND('Validation summary'!$B$2="2022-23",TLN182="In-period"),AND('Validation summary'!$B$2="2023-24",TLN182="In-period"),AND('Validation summary'!$B$2="2024-25",TLN182="In-period"),AND('Validation summary'!$B$2="2024-25",TLN182="End of period",TLN190="Revenue")),TRUE,FALSE)</f>
        <v>0</v>
      </c>
      <c r="TLO183" s="201" t="b">
        <f>IF(OR(AND('Validation summary'!$B$2="2022-23",TLO182="In-period"),AND('Validation summary'!$B$2="2023-24",TLO182="In-period"),AND('Validation summary'!$B$2="2024-25",TLO182="In-period"),AND('Validation summary'!$B$2="2024-25",TLO182="End of period",TLO190="Revenue")),TRUE,FALSE)</f>
        <v>0</v>
      </c>
      <c r="TLP183" s="201" t="b">
        <f>IF(OR(AND('Validation summary'!$B$2="2022-23",TLP182="In-period"),AND('Validation summary'!$B$2="2023-24",TLP182="In-period"),AND('Validation summary'!$B$2="2024-25",TLP182="In-period"),AND('Validation summary'!$B$2="2024-25",TLP182="End of period",TLP190="Revenue")),TRUE,FALSE)</f>
        <v>0</v>
      </c>
      <c r="TLQ183" s="201" t="b">
        <f>IF(OR(AND('Validation summary'!$B$2="2022-23",TLQ182="In-period"),AND('Validation summary'!$B$2="2023-24",TLQ182="In-period"),AND('Validation summary'!$B$2="2024-25",TLQ182="In-period"),AND('Validation summary'!$B$2="2024-25",TLQ182="End of period",TLQ190="Revenue")),TRUE,FALSE)</f>
        <v>0</v>
      </c>
      <c r="TLR183" s="201" t="b">
        <f>IF(OR(AND('Validation summary'!$B$2="2022-23",TLR182="In-period"),AND('Validation summary'!$B$2="2023-24",TLR182="In-period"),AND('Validation summary'!$B$2="2024-25",TLR182="In-period"),AND('Validation summary'!$B$2="2024-25",TLR182="End of period",TLR190="Revenue")),TRUE,FALSE)</f>
        <v>0</v>
      </c>
      <c r="TLS183" s="201" t="b">
        <f>IF(OR(AND('Validation summary'!$B$2="2022-23",TLS182="In-period"),AND('Validation summary'!$B$2="2023-24",TLS182="In-period"),AND('Validation summary'!$B$2="2024-25",TLS182="In-period"),AND('Validation summary'!$B$2="2024-25",TLS182="End of period",TLS190="Revenue")),TRUE,FALSE)</f>
        <v>0</v>
      </c>
      <c r="TLT183" s="201" t="b">
        <f>IF(OR(AND('Validation summary'!$B$2="2022-23",TLT182="In-period"),AND('Validation summary'!$B$2="2023-24",TLT182="In-period"),AND('Validation summary'!$B$2="2024-25",TLT182="In-period"),AND('Validation summary'!$B$2="2024-25",TLT182="End of period",TLT190="Revenue")),TRUE,FALSE)</f>
        <v>0</v>
      </c>
      <c r="TLU183" s="201" t="b">
        <f>IF(OR(AND('Validation summary'!$B$2="2022-23",TLU182="In-period"),AND('Validation summary'!$B$2="2023-24",TLU182="In-period"),AND('Validation summary'!$B$2="2024-25",TLU182="In-period"),AND('Validation summary'!$B$2="2024-25",TLU182="End of period",TLU190="Revenue")),TRUE,FALSE)</f>
        <v>0</v>
      </c>
      <c r="TLV183" s="201" t="b">
        <f>IF(OR(AND('Validation summary'!$B$2="2022-23",TLV182="In-period"),AND('Validation summary'!$B$2="2023-24",TLV182="In-period"),AND('Validation summary'!$B$2="2024-25",TLV182="In-period"),AND('Validation summary'!$B$2="2024-25",TLV182="End of period",TLV190="Revenue")),TRUE,FALSE)</f>
        <v>0</v>
      </c>
      <c r="TLW183" s="201" t="b">
        <f>IF(OR(AND('Validation summary'!$B$2="2022-23",TLW182="In-period"),AND('Validation summary'!$B$2="2023-24",TLW182="In-period"),AND('Validation summary'!$B$2="2024-25",TLW182="In-period"),AND('Validation summary'!$B$2="2024-25",TLW182="End of period",TLW190="Revenue")),TRUE,FALSE)</f>
        <v>0</v>
      </c>
      <c r="TLX183" s="201" t="b">
        <f>IF(OR(AND('Validation summary'!$B$2="2022-23",TLX182="In-period"),AND('Validation summary'!$B$2="2023-24",TLX182="In-period"),AND('Validation summary'!$B$2="2024-25",TLX182="In-period"),AND('Validation summary'!$B$2="2024-25",TLX182="End of period",TLX190="Revenue")),TRUE,FALSE)</f>
        <v>0</v>
      </c>
      <c r="TLY183" s="201" t="b">
        <f>IF(OR(AND('Validation summary'!$B$2="2022-23",TLY182="In-period"),AND('Validation summary'!$B$2="2023-24",TLY182="In-period"),AND('Validation summary'!$B$2="2024-25",TLY182="In-period"),AND('Validation summary'!$B$2="2024-25",TLY182="End of period",TLY190="Revenue")),TRUE,FALSE)</f>
        <v>0</v>
      </c>
      <c r="TLZ183" s="201" t="b">
        <f>IF(OR(AND('Validation summary'!$B$2="2022-23",TLZ182="In-period"),AND('Validation summary'!$B$2="2023-24",TLZ182="In-period"),AND('Validation summary'!$B$2="2024-25",TLZ182="In-period"),AND('Validation summary'!$B$2="2024-25",TLZ182="End of period",TLZ190="Revenue")),TRUE,FALSE)</f>
        <v>0</v>
      </c>
      <c r="TMA183" s="201" t="b">
        <f>IF(OR(AND('Validation summary'!$B$2="2022-23",TMA182="In-period"),AND('Validation summary'!$B$2="2023-24",TMA182="In-period"),AND('Validation summary'!$B$2="2024-25",TMA182="In-period"),AND('Validation summary'!$B$2="2024-25",TMA182="End of period",TMA190="Revenue")),TRUE,FALSE)</f>
        <v>0</v>
      </c>
      <c r="TMB183" s="201" t="b">
        <f>IF(OR(AND('Validation summary'!$B$2="2022-23",TMB182="In-period"),AND('Validation summary'!$B$2="2023-24",TMB182="In-period"),AND('Validation summary'!$B$2="2024-25",TMB182="In-period"),AND('Validation summary'!$B$2="2024-25",TMB182="End of period",TMB190="Revenue")),TRUE,FALSE)</f>
        <v>0</v>
      </c>
      <c r="TMC183" s="201" t="b">
        <f>IF(OR(AND('Validation summary'!$B$2="2022-23",TMC182="In-period"),AND('Validation summary'!$B$2="2023-24",TMC182="In-period"),AND('Validation summary'!$B$2="2024-25",TMC182="In-period"),AND('Validation summary'!$B$2="2024-25",TMC182="End of period",TMC190="Revenue")),TRUE,FALSE)</f>
        <v>0</v>
      </c>
      <c r="TMD183" s="201" t="b">
        <f>IF(OR(AND('Validation summary'!$B$2="2022-23",TMD182="In-period"),AND('Validation summary'!$B$2="2023-24",TMD182="In-period"),AND('Validation summary'!$B$2="2024-25",TMD182="In-period"),AND('Validation summary'!$B$2="2024-25",TMD182="End of period",TMD190="Revenue")),TRUE,FALSE)</f>
        <v>0</v>
      </c>
      <c r="TME183" s="201" t="b">
        <f>IF(OR(AND('Validation summary'!$B$2="2022-23",TME182="In-period"),AND('Validation summary'!$B$2="2023-24",TME182="In-period"),AND('Validation summary'!$B$2="2024-25",TME182="In-period"),AND('Validation summary'!$B$2="2024-25",TME182="End of period",TME190="Revenue")),TRUE,FALSE)</f>
        <v>0</v>
      </c>
      <c r="TMF183" s="201" t="b">
        <f>IF(OR(AND('Validation summary'!$B$2="2022-23",TMF182="In-period"),AND('Validation summary'!$B$2="2023-24",TMF182="In-period"),AND('Validation summary'!$B$2="2024-25",TMF182="In-period"),AND('Validation summary'!$B$2="2024-25",TMF182="End of period",TMF190="Revenue")),TRUE,FALSE)</f>
        <v>0</v>
      </c>
      <c r="TMG183" s="201" t="b">
        <f>IF(OR(AND('Validation summary'!$B$2="2022-23",TMG182="In-period"),AND('Validation summary'!$B$2="2023-24",TMG182="In-period"),AND('Validation summary'!$B$2="2024-25",TMG182="In-period"),AND('Validation summary'!$B$2="2024-25",TMG182="End of period",TMG190="Revenue")),TRUE,FALSE)</f>
        <v>0</v>
      </c>
      <c r="TMH183" s="201" t="b">
        <f>IF(OR(AND('Validation summary'!$B$2="2022-23",TMH182="In-period"),AND('Validation summary'!$B$2="2023-24",TMH182="In-period"),AND('Validation summary'!$B$2="2024-25",TMH182="In-period"),AND('Validation summary'!$B$2="2024-25",TMH182="End of period",TMH190="Revenue")),TRUE,FALSE)</f>
        <v>0</v>
      </c>
      <c r="TMI183" s="201" t="b">
        <f>IF(OR(AND('Validation summary'!$B$2="2022-23",TMI182="In-period"),AND('Validation summary'!$B$2="2023-24",TMI182="In-period"),AND('Validation summary'!$B$2="2024-25",TMI182="In-period"),AND('Validation summary'!$B$2="2024-25",TMI182="End of period",TMI190="Revenue")),TRUE,FALSE)</f>
        <v>0</v>
      </c>
      <c r="TMJ183" s="201" t="b">
        <f>IF(OR(AND('Validation summary'!$B$2="2022-23",TMJ182="In-period"),AND('Validation summary'!$B$2="2023-24",TMJ182="In-period"),AND('Validation summary'!$B$2="2024-25",TMJ182="In-period"),AND('Validation summary'!$B$2="2024-25",TMJ182="End of period",TMJ190="Revenue")),TRUE,FALSE)</f>
        <v>0</v>
      </c>
      <c r="TMK183" s="201" t="b">
        <f>IF(OR(AND('Validation summary'!$B$2="2022-23",TMK182="In-period"),AND('Validation summary'!$B$2="2023-24",TMK182="In-period"),AND('Validation summary'!$B$2="2024-25",TMK182="In-period"),AND('Validation summary'!$B$2="2024-25",TMK182="End of period",TMK190="Revenue")),TRUE,FALSE)</f>
        <v>0</v>
      </c>
      <c r="TML183" s="201" t="b">
        <f>IF(OR(AND('Validation summary'!$B$2="2022-23",TML182="In-period"),AND('Validation summary'!$B$2="2023-24",TML182="In-period"),AND('Validation summary'!$B$2="2024-25",TML182="In-period"),AND('Validation summary'!$B$2="2024-25",TML182="End of period",TML190="Revenue")),TRUE,FALSE)</f>
        <v>0</v>
      </c>
      <c r="TMM183" s="201" t="b">
        <f>IF(OR(AND('Validation summary'!$B$2="2022-23",TMM182="In-period"),AND('Validation summary'!$B$2="2023-24",TMM182="In-period"),AND('Validation summary'!$B$2="2024-25",TMM182="In-period"),AND('Validation summary'!$B$2="2024-25",TMM182="End of period",TMM190="Revenue")),TRUE,FALSE)</f>
        <v>0</v>
      </c>
      <c r="TMN183" s="201" t="b">
        <f>IF(OR(AND('Validation summary'!$B$2="2022-23",TMN182="In-period"),AND('Validation summary'!$B$2="2023-24",TMN182="In-period"),AND('Validation summary'!$B$2="2024-25",TMN182="In-period"),AND('Validation summary'!$B$2="2024-25",TMN182="End of period",TMN190="Revenue")),TRUE,FALSE)</f>
        <v>0</v>
      </c>
      <c r="TMO183" s="201" t="b">
        <f>IF(OR(AND('Validation summary'!$B$2="2022-23",TMO182="In-period"),AND('Validation summary'!$B$2="2023-24",TMO182="In-period"),AND('Validation summary'!$B$2="2024-25",TMO182="In-period"),AND('Validation summary'!$B$2="2024-25",TMO182="End of period",TMO190="Revenue")),TRUE,FALSE)</f>
        <v>0</v>
      </c>
      <c r="TMP183" s="201" t="b">
        <f>IF(OR(AND('Validation summary'!$B$2="2022-23",TMP182="In-period"),AND('Validation summary'!$B$2="2023-24",TMP182="In-period"),AND('Validation summary'!$B$2="2024-25",TMP182="In-period"),AND('Validation summary'!$B$2="2024-25",TMP182="End of period",TMP190="Revenue")),TRUE,FALSE)</f>
        <v>0</v>
      </c>
      <c r="TMQ183" s="201" t="b">
        <f>IF(OR(AND('Validation summary'!$B$2="2022-23",TMQ182="In-period"),AND('Validation summary'!$B$2="2023-24",TMQ182="In-period"),AND('Validation summary'!$B$2="2024-25",TMQ182="In-period"),AND('Validation summary'!$B$2="2024-25",TMQ182="End of period",TMQ190="Revenue")),TRUE,FALSE)</f>
        <v>0</v>
      </c>
      <c r="TMR183" s="201" t="b">
        <f>IF(OR(AND('Validation summary'!$B$2="2022-23",TMR182="In-period"),AND('Validation summary'!$B$2="2023-24",TMR182="In-period"),AND('Validation summary'!$B$2="2024-25",TMR182="In-period"),AND('Validation summary'!$B$2="2024-25",TMR182="End of period",TMR190="Revenue")),TRUE,FALSE)</f>
        <v>0</v>
      </c>
      <c r="TMS183" s="201" t="b">
        <f>IF(OR(AND('Validation summary'!$B$2="2022-23",TMS182="In-period"),AND('Validation summary'!$B$2="2023-24",TMS182="In-period"),AND('Validation summary'!$B$2="2024-25",TMS182="In-period"),AND('Validation summary'!$B$2="2024-25",TMS182="End of period",TMS190="Revenue")),TRUE,FALSE)</f>
        <v>0</v>
      </c>
      <c r="TMT183" s="201" t="b">
        <f>IF(OR(AND('Validation summary'!$B$2="2022-23",TMT182="In-period"),AND('Validation summary'!$B$2="2023-24",TMT182="In-period"),AND('Validation summary'!$B$2="2024-25",TMT182="In-period"),AND('Validation summary'!$B$2="2024-25",TMT182="End of period",TMT190="Revenue")),TRUE,FALSE)</f>
        <v>0</v>
      </c>
      <c r="TMU183" s="201" t="b">
        <f>IF(OR(AND('Validation summary'!$B$2="2022-23",TMU182="In-period"),AND('Validation summary'!$B$2="2023-24",TMU182="In-period"),AND('Validation summary'!$B$2="2024-25",TMU182="In-period"),AND('Validation summary'!$B$2="2024-25",TMU182="End of period",TMU190="Revenue")),TRUE,FALSE)</f>
        <v>0</v>
      </c>
      <c r="TMV183" s="201" t="b">
        <f>IF(OR(AND('Validation summary'!$B$2="2022-23",TMV182="In-period"),AND('Validation summary'!$B$2="2023-24",TMV182="In-period"),AND('Validation summary'!$B$2="2024-25",TMV182="In-period"),AND('Validation summary'!$B$2="2024-25",TMV182="End of period",TMV190="Revenue")),TRUE,FALSE)</f>
        <v>0</v>
      </c>
      <c r="TMW183" s="201" t="b">
        <f>IF(OR(AND('Validation summary'!$B$2="2022-23",TMW182="In-period"),AND('Validation summary'!$B$2="2023-24",TMW182="In-period"),AND('Validation summary'!$B$2="2024-25",TMW182="In-period"),AND('Validation summary'!$B$2="2024-25",TMW182="End of period",TMW190="Revenue")),TRUE,FALSE)</f>
        <v>0</v>
      </c>
      <c r="TMX183" s="201" t="b">
        <f>IF(OR(AND('Validation summary'!$B$2="2022-23",TMX182="In-period"),AND('Validation summary'!$B$2="2023-24",TMX182="In-period"),AND('Validation summary'!$B$2="2024-25",TMX182="In-period"),AND('Validation summary'!$B$2="2024-25",TMX182="End of period",TMX190="Revenue")),TRUE,FALSE)</f>
        <v>0</v>
      </c>
      <c r="TMY183" s="201" t="b">
        <f>IF(OR(AND('Validation summary'!$B$2="2022-23",TMY182="In-period"),AND('Validation summary'!$B$2="2023-24",TMY182="In-period"),AND('Validation summary'!$B$2="2024-25",TMY182="In-period"),AND('Validation summary'!$B$2="2024-25",TMY182="End of period",TMY190="Revenue")),TRUE,FALSE)</f>
        <v>0</v>
      </c>
      <c r="TMZ183" s="201" t="b">
        <f>IF(OR(AND('Validation summary'!$B$2="2022-23",TMZ182="In-period"),AND('Validation summary'!$B$2="2023-24",TMZ182="In-period"),AND('Validation summary'!$B$2="2024-25",TMZ182="In-period"),AND('Validation summary'!$B$2="2024-25",TMZ182="End of period",TMZ190="Revenue")),TRUE,FALSE)</f>
        <v>0</v>
      </c>
      <c r="TNA183" s="201" t="b">
        <f>IF(OR(AND('Validation summary'!$B$2="2022-23",TNA182="In-period"),AND('Validation summary'!$B$2="2023-24",TNA182="In-period"),AND('Validation summary'!$B$2="2024-25",TNA182="In-period"),AND('Validation summary'!$B$2="2024-25",TNA182="End of period",TNA190="Revenue")),TRUE,FALSE)</f>
        <v>0</v>
      </c>
      <c r="TNB183" s="201" t="b">
        <f>IF(OR(AND('Validation summary'!$B$2="2022-23",TNB182="In-period"),AND('Validation summary'!$B$2="2023-24",TNB182="In-period"),AND('Validation summary'!$B$2="2024-25",TNB182="In-period"),AND('Validation summary'!$B$2="2024-25",TNB182="End of period",TNB190="Revenue")),TRUE,FALSE)</f>
        <v>0</v>
      </c>
      <c r="TNC183" s="201" t="b">
        <f>IF(OR(AND('Validation summary'!$B$2="2022-23",TNC182="In-period"),AND('Validation summary'!$B$2="2023-24",TNC182="In-period"),AND('Validation summary'!$B$2="2024-25",TNC182="In-period"),AND('Validation summary'!$B$2="2024-25",TNC182="End of period",TNC190="Revenue")),TRUE,FALSE)</f>
        <v>0</v>
      </c>
      <c r="TND183" s="201" t="b">
        <f>IF(OR(AND('Validation summary'!$B$2="2022-23",TND182="In-period"),AND('Validation summary'!$B$2="2023-24",TND182="In-period"),AND('Validation summary'!$B$2="2024-25",TND182="In-period"),AND('Validation summary'!$B$2="2024-25",TND182="End of period",TND190="Revenue")),TRUE,FALSE)</f>
        <v>0</v>
      </c>
      <c r="TNE183" s="201" t="b">
        <f>IF(OR(AND('Validation summary'!$B$2="2022-23",TNE182="In-period"),AND('Validation summary'!$B$2="2023-24",TNE182="In-period"),AND('Validation summary'!$B$2="2024-25",TNE182="In-period"),AND('Validation summary'!$B$2="2024-25",TNE182="End of period",TNE190="Revenue")),TRUE,FALSE)</f>
        <v>0</v>
      </c>
      <c r="TNF183" s="201" t="b">
        <f>IF(OR(AND('Validation summary'!$B$2="2022-23",TNF182="In-period"),AND('Validation summary'!$B$2="2023-24",TNF182="In-period"),AND('Validation summary'!$B$2="2024-25",TNF182="In-period"),AND('Validation summary'!$B$2="2024-25",TNF182="End of period",TNF190="Revenue")),TRUE,FALSE)</f>
        <v>0</v>
      </c>
      <c r="TNG183" s="201" t="b">
        <f>IF(OR(AND('Validation summary'!$B$2="2022-23",TNG182="In-period"),AND('Validation summary'!$B$2="2023-24",TNG182="In-period"),AND('Validation summary'!$B$2="2024-25",TNG182="In-period"),AND('Validation summary'!$B$2="2024-25",TNG182="End of period",TNG190="Revenue")),TRUE,FALSE)</f>
        <v>0</v>
      </c>
      <c r="TNH183" s="201" t="b">
        <f>IF(OR(AND('Validation summary'!$B$2="2022-23",TNH182="In-period"),AND('Validation summary'!$B$2="2023-24",TNH182="In-period"),AND('Validation summary'!$B$2="2024-25",TNH182="In-period"),AND('Validation summary'!$B$2="2024-25",TNH182="End of period",TNH190="Revenue")),TRUE,FALSE)</f>
        <v>0</v>
      </c>
      <c r="TNI183" s="201" t="b">
        <f>IF(OR(AND('Validation summary'!$B$2="2022-23",TNI182="In-period"),AND('Validation summary'!$B$2="2023-24",TNI182="In-period"),AND('Validation summary'!$B$2="2024-25",TNI182="In-period"),AND('Validation summary'!$B$2="2024-25",TNI182="End of period",TNI190="Revenue")),TRUE,FALSE)</f>
        <v>0</v>
      </c>
      <c r="TNJ183" s="201" t="b">
        <f>IF(OR(AND('Validation summary'!$B$2="2022-23",TNJ182="In-period"),AND('Validation summary'!$B$2="2023-24",TNJ182="In-period"),AND('Validation summary'!$B$2="2024-25",TNJ182="In-period"),AND('Validation summary'!$B$2="2024-25",TNJ182="End of period",TNJ190="Revenue")),TRUE,FALSE)</f>
        <v>0</v>
      </c>
      <c r="TNK183" s="201" t="b">
        <f>IF(OR(AND('Validation summary'!$B$2="2022-23",TNK182="In-period"),AND('Validation summary'!$B$2="2023-24",TNK182="In-period"),AND('Validation summary'!$B$2="2024-25",TNK182="In-period"),AND('Validation summary'!$B$2="2024-25",TNK182="End of period",TNK190="Revenue")),TRUE,FALSE)</f>
        <v>0</v>
      </c>
      <c r="TNL183" s="201" t="b">
        <f>IF(OR(AND('Validation summary'!$B$2="2022-23",TNL182="In-period"),AND('Validation summary'!$B$2="2023-24",TNL182="In-period"),AND('Validation summary'!$B$2="2024-25",TNL182="In-period"),AND('Validation summary'!$B$2="2024-25",TNL182="End of period",TNL190="Revenue")),TRUE,FALSE)</f>
        <v>0</v>
      </c>
      <c r="TNM183" s="201" t="b">
        <f>IF(OR(AND('Validation summary'!$B$2="2022-23",TNM182="In-period"),AND('Validation summary'!$B$2="2023-24",TNM182="In-period"),AND('Validation summary'!$B$2="2024-25",TNM182="In-period"),AND('Validation summary'!$B$2="2024-25",TNM182="End of period",TNM190="Revenue")),TRUE,FALSE)</f>
        <v>0</v>
      </c>
      <c r="TNN183" s="201" t="b">
        <f>IF(OR(AND('Validation summary'!$B$2="2022-23",TNN182="In-period"),AND('Validation summary'!$B$2="2023-24",TNN182="In-period"),AND('Validation summary'!$B$2="2024-25",TNN182="In-period"),AND('Validation summary'!$B$2="2024-25",TNN182="End of period",TNN190="Revenue")),TRUE,FALSE)</f>
        <v>0</v>
      </c>
      <c r="TNO183" s="201" t="b">
        <f>IF(OR(AND('Validation summary'!$B$2="2022-23",TNO182="In-period"),AND('Validation summary'!$B$2="2023-24",TNO182="In-period"),AND('Validation summary'!$B$2="2024-25",TNO182="In-period"),AND('Validation summary'!$B$2="2024-25",TNO182="End of period",TNO190="Revenue")),TRUE,FALSE)</f>
        <v>0</v>
      </c>
      <c r="TNP183" s="201" t="b">
        <f>IF(OR(AND('Validation summary'!$B$2="2022-23",TNP182="In-period"),AND('Validation summary'!$B$2="2023-24",TNP182="In-period"),AND('Validation summary'!$B$2="2024-25",TNP182="In-period"),AND('Validation summary'!$B$2="2024-25",TNP182="End of period",TNP190="Revenue")),TRUE,FALSE)</f>
        <v>0</v>
      </c>
      <c r="TNQ183" s="201" t="b">
        <f>IF(OR(AND('Validation summary'!$B$2="2022-23",TNQ182="In-period"),AND('Validation summary'!$B$2="2023-24",TNQ182="In-period"),AND('Validation summary'!$B$2="2024-25",TNQ182="In-period"),AND('Validation summary'!$B$2="2024-25",TNQ182="End of period",TNQ190="Revenue")),TRUE,FALSE)</f>
        <v>0</v>
      </c>
      <c r="TNR183" s="201" t="b">
        <f>IF(OR(AND('Validation summary'!$B$2="2022-23",TNR182="In-period"),AND('Validation summary'!$B$2="2023-24",TNR182="In-period"),AND('Validation summary'!$B$2="2024-25",TNR182="In-period"),AND('Validation summary'!$B$2="2024-25",TNR182="End of period",TNR190="Revenue")),TRUE,FALSE)</f>
        <v>0</v>
      </c>
      <c r="TNS183" s="201" t="b">
        <f>IF(OR(AND('Validation summary'!$B$2="2022-23",TNS182="In-period"),AND('Validation summary'!$B$2="2023-24",TNS182="In-period"),AND('Validation summary'!$B$2="2024-25",TNS182="In-period"),AND('Validation summary'!$B$2="2024-25",TNS182="End of period",TNS190="Revenue")),TRUE,FALSE)</f>
        <v>0</v>
      </c>
      <c r="TNT183" s="201" t="b">
        <f>IF(OR(AND('Validation summary'!$B$2="2022-23",TNT182="In-period"),AND('Validation summary'!$B$2="2023-24",TNT182="In-period"),AND('Validation summary'!$B$2="2024-25",TNT182="In-period"),AND('Validation summary'!$B$2="2024-25",TNT182="End of period",TNT190="Revenue")),TRUE,FALSE)</f>
        <v>0</v>
      </c>
      <c r="TNU183" s="201" t="b">
        <f>IF(OR(AND('Validation summary'!$B$2="2022-23",TNU182="In-period"),AND('Validation summary'!$B$2="2023-24",TNU182="In-period"),AND('Validation summary'!$B$2="2024-25",TNU182="In-period"),AND('Validation summary'!$B$2="2024-25",TNU182="End of period",TNU190="Revenue")),TRUE,FALSE)</f>
        <v>0</v>
      </c>
      <c r="TNV183" s="201" t="b">
        <f>IF(OR(AND('Validation summary'!$B$2="2022-23",TNV182="In-period"),AND('Validation summary'!$B$2="2023-24",TNV182="In-period"),AND('Validation summary'!$B$2="2024-25",TNV182="In-period"),AND('Validation summary'!$B$2="2024-25",TNV182="End of period",TNV190="Revenue")),TRUE,FALSE)</f>
        <v>0</v>
      </c>
      <c r="TNW183" s="201" t="b">
        <f>IF(OR(AND('Validation summary'!$B$2="2022-23",TNW182="In-period"),AND('Validation summary'!$B$2="2023-24",TNW182="In-period"),AND('Validation summary'!$B$2="2024-25",TNW182="In-period"),AND('Validation summary'!$B$2="2024-25",TNW182="End of period",TNW190="Revenue")),TRUE,FALSE)</f>
        <v>0</v>
      </c>
      <c r="TNX183" s="201" t="b">
        <f>IF(OR(AND('Validation summary'!$B$2="2022-23",TNX182="In-period"),AND('Validation summary'!$B$2="2023-24",TNX182="In-period"),AND('Validation summary'!$B$2="2024-25",TNX182="In-period"),AND('Validation summary'!$B$2="2024-25",TNX182="End of period",TNX190="Revenue")),TRUE,FALSE)</f>
        <v>0</v>
      </c>
      <c r="TNY183" s="201" t="b">
        <f>IF(OR(AND('Validation summary'!$B$2="2022-23",TNY182="In-period"),AND('Validation summary'!$B$2="2023-24",TNY182="In-period"),AND('Validation summary'!$B$2="2024-25",TNY182="In-period"),AND('Validation summary'!$B$2="2024-25",TNY182="End of period",TNY190="Revenue")),TRUE,FALSE)</f>
        <v>0</v>
      </c>
      <c r="TNZ183" s="201" t="b">
        <f>IF(OR(AND('Validation summary'!$B$2="2022-23",TNZ182="In-period"),AND('Validation summary'!$B$2="2023-24",TNZ182="In-period"),AND('Validation summary'!$B$2="2024-25",TNZ182="In-period"),AND('Validation summary'!$B$2="2024-25",TNZ182="End of period",TNZ190="Revenue")),TRUE,FALSE)</f>
        <v>0</v>
      </c>
      <c r="TOA183" s="201" t="b">
        <f>IF(OR(AND('Validation summary'!$B$2="2022-23",TOA182="In-period"),AND('Validation summary'!$B$2="2023-24",TOA182="In-period"),AND('Validation summary'!$B$2="2024-25",TOA182="In-period"),AND('Validation summary'!$B$2="2024-25",TOA182="End of period",TOA190="Revenue")),TRUE,FALSE)</f>
        <v>0</v>
      </c>
      <c r="TOB183" s="201" t="b">
        <f>IF(OR(AND('Validation summary'!$B$2="2022-23",TOB182="In-period"),AND('Validation summary'!$B$2="2023-24",TOB182="In-period"),AND('Validation summary'!$B$2="2024-25",TOB182="In-period"),AND('Validation summary'!$B$2="2024-25",TOB182="End of period",TOB190="Revenue")),TRUE,FALSE)</f>
        <v>0</v>
      </c>
      <c r="TOC183" s="201" t="b">
        <f>IF(OR(AND('Validation summary'!$B$2="2022-23",TOC182="In-period"),AND('Validation summary'!$B$2="2023-24",TOC182="In-period"),AND('Validation summary'!$B$2="2024-25",TOC182="In-period"),AND('Validation summary'!$B$2="2024-25",TOC182="End of period",TOC190="Revenue")),TRUE,FALSE)</f>
        <v>0</v>
      </c>
      <c r="TOD183" s="201" t="b">
        <f>IF(OR(AND('Validation summary'!$B$2="2022-23",TOD182="In-period"),AND('Validation summary'!$B$2="2023-24",TOD182="In-period"),AND('Validation summary'!$B$2="2024-25",TOD182="In-period"),AND('Validation summary'!$B$2="2024-25",TOD182="End of period",TOD190="Revenue")),TRUE,FALSE)</f>
        <v>0</v>
      </c>
      <c r="TOE183" s="201" t="b">
        <f>IF(OR(AND('Validation summary'!$B$2="2022-23",TOE182="In-period"),AND('Validation summary'!$B$2="2023-24",TOE182="In-period"),AND('Validation summary'!$B$2="2024-25",TOE182="In-period"),AND('Validation summary'!$B$2="2024-25",TOE182="End of period",TOE190="Revenue")),TRUE,FALSE)</f>
        <v>0</v>
      </c>
      <c r="TOF183" s="201" t="b">
        <f>IF(OR(AND('Validation summary'!$B$2="2022-23",TOF182="In-period"),AND('Validation summary'!$B$2="2023-24",TOF182="In-period"),AND('Validation summary'!$B$2="2024-25",TOF182="In-period"),AND('Validation summary'!$B$2="2024-25",TOF182="End of period",TOF190="Revenue")),TRUE,FALSE)</f>
        <v>0</v>
      </c>
      <c r="TOG183" s="201" t="b">
        <f>IF(OR(AND('Validation summary'!$B$2="2022-23",TOG182="In-period"),AND('Validation summary'!$B$2="2023-24",TOG182="In-period"),AND('Validation summary'!$B$2="2024-25",TOG182="In-period"),AND('Validation summary'!$B$2="2024-25",TOG182="End of period",TOG190="Revenue")),TRUE,FALSE)</f>
        <v>0</v>
      </c>
      <c r="TOH183" s="201" t="b">
        <f>IF(OR(AND('Validation summary'!$B$2="2022-23",TOH182="In-period"),AND('Validation summary'!$B$2="2023-24",TOH182="In-period"),AND('Validation summary'!$B$2="2024-25",TOH182="In-period"),AND('Validation summary'!$B$2="2024-25",TOH182="End of period",TOH190="Revenue")),TRUE,FALSE)</f>
        <v>0</v>
      </c>
      <c r="TOI183" s="201" t="b">
        <f>IF(OR(AND('Validation summary'!$B$2="2022-23",TOI182="In-period"),AND('Validation summary'!$B$2="2023-24",TOI182="In-period"),AND('Validation summary'!$B$2="2024-25",TOI182="In-period"),AND('Validation summary'!$B$2="2024-25",TOI182="End of period",TOI190="Revenue")),TRUE,FALSE)</f>
        <v>0</v>
      </c>
      <c r="TOJ183" s="201" t="b">
        <f>IF(OR(AND('Validation summary'!$B$2="2022-23",TOJ182="In-period"),AND('Validation summary'!$B$2="2023-24",TOJ182="In-period"),AND('Validation summary'!$B$2="2024-25",TOJ182="In-period"),AND('Validation summary'!$B$2="2024-25",TOJ182="End of period",TOJ190="Revenue")),TRUE,FALSE)</f>
        <v>0</v>
      </c>
      <c r="TOK183" s="201" t="b">
        <f>IF(OR(AND('Validation summary'!$B$2="2022-23",TOK182="In-period"),AND('Validation summary'!$B$2="2023-24",TOK182="In-period"),AND('Validation summary'!$B$2="2024-25",TOK182="In-period"),AND('Validation summary'!$B$2="2024-25",TOK182="End of period",TOK190="Revenue")),TRUE,FALSE)</f>
        <v>0</v>
      </c>
      <c r="TOL183" s="201" t="b">
        <f>IF(OR(AND('Validation summary'!$B$2="2022-23",TOL182="In-period"),AND('Validation summary'!$B$2="2023-24",TOL182="In-period"),AND('Validation summary'!$B$2="2024-25",TOL182="In-period"),AND('Validation summary'!$B$2="2024-25",TOL182="End of period",TOL190="Revenue")),TRUE,FALSE)</f>
        <v>0</v>
      </c>
      <c r="TOM183" s="201" t="b">
        <f>IF(OR(AND('Validation summary'!$B$2="2022-23",TOM182="In-period"),AND('Validation summary'!$B$2="2023-24",TOM182="In-period"),AND('Validation summary'!$B$2="2024-25",TOM182="In-period"),AND('Validation summary'!$B$2="2024-25",TOM182="End of period",TOM190="Revenue")),TRUE,FALSE)</f>
        <v>0</v>
      </c>
      <c r="TON183" s="201" t="b">
        <f>IF(OR(AND('Validation summary'!$B$2="2022-23",TON182="In-period"),AND('Validation summary'!$B$2="2023-24",TON182="In-period"),AND('Validation summary'!$B$2="2024-25",TON182="In-period"),AND('Validation summary'!$B$2="2024-25",TON182="End of period",TON190="Revenue")),TRUE,FALSE)</f>
        <v>0</v>
      </c>
      <c r="TOO183" s="201" t="b">
        <f>IF(OR(AND('Validation summary'!$B$2="2022-23",TOO182="In-period"),AND('Validation summary'!$B$2="2023-24",TOO182="In-period"),AND('Validation summary'!$B$2="2024-25",TOO182="In-period"),AND('Validation summary'!$B$2="2024-25",TOO182="End of period",TOO190="Revenue")),TRUE,FALSE)</f>
        <v>0</v>
      </c>
      <c r="TOP183" s="201" t="b">
        <f>IF(OR(AND('Validation summary'!$B$2="2022-23",TOP182="In-period"),AND('Validation summary'!$B$2="2023-24",TOP182="In-period"),AND('Validation summary'!$B$2="2024-25",TOP182="In-period"),AND('Validation summary'!$B$2="2024-25",TOP182="End of period",TOP190="Revenue")),TRUE,FALSE)</f>
        <v>0</v>
      </c>
      <c r="TOQ183" s="201" t="b">
        <f>IF(OR(AND('Validation summary'!$B$2="2022-23",TOQ182="In-period"),AND('Validation summary'!$B$2="2023-24",TOQ182="In-period"),AND('Validation summary'!$B$2="2024-25",TOQ182="In-period"),AND('Validation summary'!$B$2="2024-25",TOQ182="End of period",TOQ190="Revenue")),TRUE,FALSE)</f>
        <v>0</v>
      </c>
      <c r="TOR183" s="201" t="b">
        <f>IF(OR(AND('Validation summary'!$B$2="2022-23",TOR182="In-period"),AND('Validation summary'!$B$2="2023-24",TOR182="In-period"),AND('Validation summary'!$B$2="2024-25",TOR182="In-period"),AND('Validation summary'!$B$2="2024-25",TOR182="End of period",TOR190="Revenue")),TRUE,FALSE)</f>
        <v>0</v>
      </c>
      <c r="TOS183" s="201" t="b">
        <f>IF(OR(AND('Validation summary'!$B$2="2022-23",TOS182="In-period"),AND('Validation summary'!$B$2="2023-24",TOS182="In-period"),AND('Validation summary'!$B$2="2024-25",TOS182="In-period"),AND('Validation summary'!$B$2="2024-25",TOS182="End of period",TOS190="Revenue")),TRUE,FALSE)</f>
        <v>0</v>
      </c>
      <c r="TOT183" s="201" t="b">
        <f>IF(OR(AND('Validation summary'!$B$2="2022-23",TOT182="In-period"),AND('Validation summary'!$B$2="2023-24",TOT182="In-period"),AND('Validation summary'!$B$2="2024-25",TOT182="In-period"),AND('Validation summary'!$B$2="2024-25",TOT182="End of period",TOT190="Revenue")),TRUE,FALSE)</f>
        <v>0</v>
      </c>
      <c r="TOU183" s="201" t="b">
        <f>IF(OR(AND('Validation summary'!$B$2="2022-23",TOU182="In-period"),AND('Validation summary'!$B$2="2023-24",TOU182="In-period"),AND('Validation summary'!$B$2="2024-25",TOU182="In-period"),AND('Validation summary'!$B$2="2024-25",TOU182="End of period",TOU190="Revenue")),TRUE,FALSE)</f>
        <v>0</v>
      </c>
      <c r="TOV183" s="201" t="b">
        <f>IF(OR(AND('Validation summary'!$B$2="2022-23",TOV182="In-period"),AND('Validation summary'!$B$2="2023-24",TOV182="In-period"),AND('Validation summary'!$B$2="2024-25",TOV182="In-period"),AND('Validation summary'!$B$2="2024-25",TOV182="End of period",TOV190="Revenue")),TRUE,FALSE)</f>
        <v>0</v>
      </c>
      <c r="TOW183" s="201" t="b">
        <f>IF(OR(AND('Validation summary'!$B$2="2022-23",TOW182="In-period"),AND('Validation summary'!$B$2="2023-24",TOW182="In-period"),AND('Validation summary'!$B$2="2024-25",TOW182="In-period"),AND('Validation summary'!$B$2="2024-25",TOW182="End of period",TOW190="Revenue")),TRUE,FALSE)</f>
        <v>0</v>
      </c>
      <c r="TOX183" s="201" t="b">
        <f>IF(OR(AND('Validation summary'!$B$2="2022-23",TOX182="In-period"),AND('Validation summary'!$B$2="2023-24",TOX182="In-period"),AND('Validation summary'!$B$2="2024-25",TOX182="In-period"),AND('Validation summary'!$B$2="2024-25",TOX182="End of period",TOX190="Revenue")),TRUE,FALSE)</f>
        <v>0</v>
      </c>
      <c r="TOY183" s="201" t="b">
        <f>IF(OR(AND('Validation summary'!$B$2="2022-23",TOY182="In-period"),AND('Validation summary'!$B$2="2023-24",TOY182="In-period"),AND('Validation summary'!$B$2="2024-25",TOY182="In-period"),AND('Validation summary'!$B$2="2024-25",TOY182="End of period",TOY190="Revenue")),TRUE,FALSE)</f>
        <v>0</v>
      </c>
      <c r="TOZ183" s="201" t="b">
        <f>IF(OR(AND('Validation summary'!$B$2="2022-23",TOZ182="In-period"),AND('Validation summary'!$B$2="2023-24",TOZ182="In-period"),AND('Validation summary'!$B$2="2024-25",TOZ182="In-period"),AND('Validation summary'!$B$2="2024-25",TOZ182="End of period",TOZ190="Revenue")),TRUE,FALSE)</f>
        <v>0</v>
      </c>
      <c r="TPA183" s="201" t="b">
        <f>IF(OR(AND('Validation summary'!$B$2="2022-23",TPA182="In-period"),AND('Validation summary'!$B$2="2023-24",TPA182="In-period"),AND('Validation summary'!$B$2="2024-25",TPA182="In-period"),AND('Validation summary'!$B$2="2024-25",TPA182="End of period",TPA190="Revenue")),TRUE,FALSE)</f>
        <v>0</v>
      </c>
      <c r="TPB183" s="201" t="b">
        <f>IF(OR(AND('Validation summary'!$B$2="2022-23",TPB182="In-period"),AND('Validation summary'!$B$2="2023-24",TPB182="In-period"),AND('Validation summary'!$B$2="2024-25",TPB182="In-period"),AND('Validation summary'!$B$2="2024-25",TPB182="End of period",TPB190="Revenue")),TRUE,FALSE)</f>
        <v>0</v>
      </c>
      <c r="TPC183" s="201" t="b">
        <f>IF(OR(AND('Validation summary'!$B$2="2022-23",TPC182="In-period"),AND('Validation summary'!$B$2="2023-24",TPC182="In-period"),AND('Validation summary'!$B$2="2024-25",TPC182="In-period"),AND('Validation summary'!$B$2="2024-25",TPC182="End of period",TPC190="Revenue")),TRUE,FALSE)</f>
        <v>0</v>
      </c>
      <c r="TPD183" s="201" t="b">
        <f>IF(OR(AND('Validation summary'!$B$2="2022-23",TPD182="In-period"),AND('Validation summary'!$B$2="2023-24",TPD182="In-period"),AND('Validation summary'!$B$2="2024-25",TPD182="In-period"),AND('Validation summary'!$B$2="2024-25",TPD182="End of period",TPD190="Revenue")),TRUE,FALSE)</f>
        <v>0</v>
      </c>
      <c r="TPE183" s="201" t="b">
        <f>IF(OR(AND('Validation summary'!$B$2="2022-23",TPE182="In-period"),AND('Validation summary'!$B$2="2023-24",TPE182="In-period"),AND('Validation summary'!$B$2="2024-25",TPE182="In-period"),AND('Validation summary'!$B$2="2024-25",TPE182="End of period",TPE190="Revenue")),TRUE,FALSE)</f>
        <v>0</v>
      </c>
      <c r="TPF183" s="201" t="b">
        <f>IF(OR(AND('Validation summary'!$B$2="2022-23",TPF182="In-period"),AND('Validation summary'!$B$2="2023-24",TPF182="In-period"),AND('Validation summary'!$B$2="2024-25",TPF182="In-period"),AND('Validation summary'!$B$2="2024-25",TPF182="End of period",TPF190="Revenue")),TRUE,FALSE)</f>
        <v>0</v>
      </c>
      <c r="TPG183" s="201" t="b">
        <f>IF(OR(AND('Validation summary'!$B$2="2022-23",TPG182="In-period"),AND('Validation summary'!$B$2="2023-24",TPG182="In-period"),AND('Validation summary'!$B$2="2024-25",TPG182="In-period"),AND('Validation summary'!$B$2="2024-25",TPG182="End of period",TPG190="Revenue")),TRUE,FALSE)</f>
        <v>0</v>
      </c>
      <c r="TPH183" s="201" t="b">
        <f>IF(OR(AND('Validation summary'!$B$2="2022-23",TPH182="In-period"),AND('Validation summary'!$B$2="2023-24",TPH182="In-period"),AND('Validation summary'!$B$2="2024-25",TPH182="In-period"),AND('Validation summary'!$B$2="2024-25",TPH182="End of period",TPH190="Revenue")),TRUE,FALSE)</f>
        <v>0</v>
      </c>
      <c r="TPI183" s="201" t="b">
        <f>IF(OR(AND('Validation summary'!$B$2="2022-23",TPI182="In-period"),AND('Validation summary'!$B$2="2023-24",TPI182="In-period"),AND('Validation summary'!$B$2="2024-25",TPI182="In-period"),AND('Validation summary'!$B$2="2024-25",TPI182="End of period",TPI190="Revenue")),TRUE,FALSE)</f>
        <v>0</v>
      </c>
      <c r="TPJ183" s="201" t="b">
        <f>IF(OR(AND('Validation summary'!$B$2="2022-23",TPJ182="In-period"),AND('Validation summary'!$B$2="2023-24",TPJ182="In-period"),AND('Validation summary'!$B$2="2024-25",TPJ182="In-period"),AND('Validation summary'!$B$2="2024-25",TPJ182="End of period",TPJ190="Revenue")),TRUE,FALSE)</f>
        <v>0</v>
      </c>
      <c r="TPK183" s="201" t="b">
        <f>IF(OR(AND('Validation summary'!$B$2="2022-23",TPK182="In-period"),AND('Validation summary'!$B$2="2023-24",TPK182="In-period"),AND('Validation summary'!$B$2="2024-25",TPK182="In-period"),AND('Validation summary'!$B$2="2024-25",TPK182="End of period",TPK190="Revenue")),TRUE,FALSE)</f>
        <v>0</v>
      </c>
      <c r="TPL183" s="201" t="b">
        <f>IF(OR(AND('Validation summary'!$B$2="2022-23",TPL182="In-period"),AND('Validation summary'!$B$2="2023-24",TPL182="In-period"),AND('Validation summary'!$B$2="2024-25",TPL182="In-period"),AND('Validation summary'!$B$2="2024-25",TPL182="End of period",TPL190="Revenue")),TRUE,FALSE)</f>
        <v>0</v>
      </c>
      <c r="TPM183" s="201" t="b">
        <f>IF(OR(AND('Validation summary'!$B$2="2022-23",TPM182="In-period"),AND('Validation summary'!$B$2="2023-24",TPM182="In-period"),AND('Validation summary'!$B$2="2024-25",TPM182="In-period"),AND('Validation summary'!$B$2="2024-25",TPM182="End of period",TPM190="Revenue")),TRUE,FALSE)</f>
        <v>0</v>
      </c>
      <c r="TPN183" s="201" t="b">
        <f>IF(OR(AND('Validation summary'!$B$2="2022-23",TPN182="In-period"),AND('Validation summary'!$B$2="2023-24",TPN182="In-period"),AND('Validation summary'!$B$2="2024-25",TPN182="In-period"),AND('Validation summary'!$B$2="2024-25",TPN182="End of period",TPN190="Revenue")),TRUE,FALSE)</f>
        <v>0</v>
      </c>
      <c r="TPO183" s="201" t="b">
        <f>IF(OR(AND('Validation summary'!$B$2="2022-23",TPO182="In-period"),AND('Validation summary'!$B$2="2023-24",TPO182="In-period"),AND('Validation summary'!$B$2="2024-25",TPO182="In-period"),AND('Validation summary'!$B$2="2024-25",TPO182="End of period",TPO190="Revenue")),TRUE,FALSE)</f>
        <v>0</v>
      </c>
      <c r="TPP183" s="201" t="b">
        <f>IF(OR(AND('Validation summary'!$B$2="2022-23",TPP182="In-period"),AND('Validation summary'!$B$2="2023-24",TPP182="In-period"),AND('Validation summary'!$B$2="2024-25",TPP182="In-period"),AND('Validation summary'!$B$2="2024-25",TPP182="End of period",TPP190="Revenue")),TRUE,FALSE)</f>
        <v>0</v>
      </c>
      <c r="TPQ183" s="201" t="b">
        <f>IF(OR(AND('Validation summary'!$B$2="2022-23",TPQ182="In-period"),AND('Validation summary'!$B$2="2023-24",TPQ182="In-period"),AND('Validation summary'!$B$2="2024-25",TPQ182="In-period"),AND('Validation summary'!$B$2="2024-25",TPQ182="End of period",TPQ190="Revenue")),TRUE,FALSE)</f>
        <v>0</v>
      </c>
      <c r="TPR183" s="201" t="b">
        <f>IF(OR(AND('Validation summary'!$B$2="2022-23",TPR182="In-period"),AND('Validation summary'!$B$2="2023-24",TPR182="In-period"),AND('Validation summary'!$B$2="2024-25",TPR182="In-period"),AND('Validation summary'!$B$2="2024-25",TPR182="End of period",TPR190="Revenue")),TRUE,FALSE)</f>
        <v>0</v>
      </c>
      <c r="TPS183" s="201" t="b">
        <f>IF(OR(AND('Validation summary'!$B$2="2022-23",TPS182="In-period"),AND('Validation summary'!$B$2="2023-24",TPS182="In-period"),AND('Validation summary'!$B$2="2024-25",TPS182="In-period"),AND('Validation summary'!$B$2="2024-25",TPS182="End of period",TPS190="Revenue")),TRUE,FALSE)</f>
        <v>0</v>
      </c>
      <c r="TPT183" s="201" t="b">
        <f>IF(OR(AND('Validation summary'!$B$2="2022-23",TPT182="In-period"),AND('Validation summary'!$B$2="2023-24",TPT182="In-period"),AND('Validation summary'!$B$2="2024-25",TPT182="In-period"),AND('Validation summary'!$B$2="2024-25",TPT182="End of period",TPT190="Revenue")),TRUE,FALSE)</f>
        <v>0</v>
      </c>
      <c r="TPU183" s="201" t="b">
        <f>IF(OR(AND('Validation summary'!$B$2="2022-23",TPU182="In-period"),AND('Validation summary'!$B$2="2023-24",TPU182="In-period"),AND('Validation summary'!$B$2="2024-25",TPU182="In-period"),AND('Validation summary'!$B$2="2024-25",TPU182="End of period",TPU190="Revenue")),TRUE,FALSE)</f>
        <v>0</v>
      </c>
      <c r="TPV183" s="201" t="b">
        <f>IF(OR(AND('Validation summary'!$B$2="2022-23",TPV182="In-period"),AND('Validation summary'!$B$2="2023-24",TPV182="In-period"),AND('Validation summary'!$B$2="2024-25",TPV182="In-period"),AND('Validation summary'!$B$2="2024-25",TPV182="End of period",TPV190="Revenue")),TRUE,FALSE)</f>
        <v>0</v>
      </c>
      <c r="TPW183" s="201" t="b">
        <f>IF(OR(AND('Validation summary'!$B$2="2022-23",TPW182="In-period"),AND('Validation summary'!$B$2="2023-24",TPW182="In-period"),AND('Validation summary'!$B$2="2024-25",TPW182="In-period"),AND('Validation summary'!$B$2="2024-25",TPW182="End of period",TPW190="Revenue")),TRUE,FALSE)</f>
        <v>0</v>
      </c>
      <c r="TPX183" s="201" t="b">
        <f>IF(OR(AND('Validation summary'!$B$2="2022-23",TPX182="In-period"),AND('Validation summary'!$B$2="2023-24",TPX182="In-period"),AND('Validation summary'!$B$2="2024-25",TPX182="In-period"),AND('Validation summary'!$B$2="2024-25",TPX182="End of period",TPX190="Revenue")),TRUE,FALSE)</f>
        <v>0</v>
      </c>
      <c r="TPY183" s="201" t="b">
        <f>IF(OR(AND('Validation summary'!$B$2="2022-23",TPY182="In-period"),AND('Validation summary'!$B$2="2023-24",TPY182="In-period"),AND('Validation summary'!$B$2="2024-25",TPY182="In-period"),AND('Validation summary'!$B$2="2024-25",TPY182="End of period",TPY190="Revenue")),TRUE,FALSE)</f>
        <v>0</v>
      </c>
      <c r="TPZ183" s="201" t="b">
        <f>IF(OR(AND('Validation summary'!$B$2="2022-23",TPZ182="In-period"),AND('Validation summary'!$B$2="2023-24",TPZ182="In-period"),AND('Validation summary'!$B$2="2024-25",TPZ182="In-period"),AND('Validation summary'!$B$2="2024-25",TPZ182="End of period",TPZ190="Revenue")),TRUE,FALSE)</f>
        <v>0</v>
      </c>
      <c r="TQA183" s="201" t="b">
        <f>IF(OR(AND('Validation summary'!$B$2="2022-23",TQA182="In-period"),AND('Validation summary'!$B$2="2023-24",TQA182="In-period"),AND('Validation summary'!$B$2="2024-25",TQA182="In-period"),AND('Validation summary'!$B$2="2024-25",TQA182="End of period",TQA190="Revenue")),TRUE,FALSE)</f>
        <v>0</v>
      </c>
      <c r="TQB183" s="201" t="b">
        <f>IF(OR(AND('Validation summary'!$B$2="2022-23",TQB182="In-period"),AND('Validation summary'!$B$2="2023-24",TQB182="In-period"),AND('Validation summary'!$B$2="2024-25",TQB182="In-period"),AND('Validation summary'!$B$2="2024-25",TQB182="End of period",TQB190="Revenue")),TRUE,FALSE)</f>
        <v>0</v>
      </c>
      <c r="TQC183" s="201" t="b">
        <f>IF(OR(AND('Validation summary'!$B$2="2022-23",TQC182="In-period"),AND('Validation summary'!$B$2="2023-24",TQC182="In-period"),AND('Validation summary'!$B$2="2024-25",TQC182="In-period"),AND('Validation summary'!$B$2="2024-25",TQC182="End of period",TQC190="Revenue")),TRUE,FALSE)</f>
        <v>0</v>
      </c>
      <c r="TQD183" s="201" t="b">
        <f>IF(OR(AND('Validation summary'!$B$2="2022-23",TQD182="In-period"),AND('Validation summary'!$B$2="2023-24",TQD182="In-period"),AND('Validation summary'!$B$2="2024-25",TQD182="In-period"),AND('Validation summary'!$B$2="2024-25",TQD182="End of period",TQD190="Revenue")),TRUE,FALSE)</f>
        <v>0</v>
      </c>
      <c r="TQE183" s="201" t="b">
        <f>IF(OR(AND('Validation summary'!$B$2="2022-23",TQE182="In-period"),AND('Validation summary'!$B$2="2023-24",TQE182="In-period"),AND('Validation summary'!$B$2="2024-25",TQE182="In-period"),AND('Validation summary'!$B$2="2024-25",TQE182="End of period",TQE190="Revenue")),TRUE,FALSE)</f>
        <v>0</v>
      </c>
      <c r="TQF183" s="201" t="b">
        <f>IF(OR(AND('Validation summary'!$B$2="2022-23",TQF182="In-period"),AND('Validation summary'!$B$2="2023-24",TQF182="In-period"),AND('Validation summary'!$B$2="2024-25",TQF182="In-period"),AND('Validation summary'!$B$2="2024-25",TQF182="End of period",TQF190="Revenue")),TRUE,FALSE)</f>
        <v>0</v>
      </c>
      <c r="TQG183" s="201" t="b">
        <f>IF(OR(AND('Validation summary'!$B$2="2022-23",TQG182="In-period"),AND('Validation summary'!$B$2="2023-24",TQG182="In-period"),AND('Validation summary'!$B$2="2024-25",TQG182="In-period"),AND('Validation summary'!$B$2="2024-25",TQG182="End of period",TQG190="Revenue")),TRUE,FALSE)</f>
        <v>0</v>
      </c>
      <c r="TQH183" s="201" t="b">
        <f>IF(OR(AND('Validation summary'!$B$2="2022-23",TQH182="In-period"),AND('Validation summary'!$B$2="2023-24",TQH182="In-period"),AND('Validation summary'!$B$2="2024-25",TQH182="In-period"),AND('Validation summary'!$B$2="2024-25",TQH182="End of period",TQH190="Revenue")),TRUE,FALSE)</f>
        <v>0</v>
      </c>
      <c r="TQI183" s="201" t="b">
        <f>IF(OR(AND('Validation summary'!$B$2="2022-23",TQI182="In-period"),AND('Validation summary'!$B$2="2023-24",TQI182="In-period"),AND('Validation summary'!$B$2="2024-25",TQI182="In-period"),AND('Validation summary'!$B$2="2024-25",TQI182="End of period",TQI190="Revenue")),TRUE,FALSE)</f>
        <v>0</v>
      </c>
      <c r="TQJ183" s="201" t="b">
        <f>IF(OR(AND('Validation summary'!$B$2="2022-23",TQJ182="In-period"),AND('Validation summary'!$B$2="2023-24",TQJ182="In-period"),AND('Validation summary'!$B$2="2024-25",TQJ182="In-period"),AND('Validation summary'!$B$2="2024-25",TQJ182="End of period",TQJ190="Revenue")),TRUE,FALSE)</f>
        <v>0</v>
      </c>
      <c r="TQK183" s="201" t="b">
        <f>IF(OR(AND('Validation summary'!$B$2="2022-23",TQK182="In-period"),AND('Validation summary'!$B$2="2023-24",TQK182="In-period"),AND('Validation summary'!$B$2="2024-25",TQK182="In-period"),AND('Validation summary'!$B$2="2024-25",TQK182="End of period",TQK190="Revenue")),TRUE,FALSE)</f>
        <v>0</v>
      </c>
      <c r="TQL183" s="201" t="b">
        <f>IF(OR(AND('Validation summary'!$B$2="2022-23",TQL182="In-period"),AND('Validation summary'!$B$2="2023-24",TQL182="In-period"),AND('Validation summary'!$B$2="2024-25",TQL182="In-period"),AND('Validation summary'!$B$2="2024-25",TQL182="End of period",TQL190="Revenue")),TRUE,FALSE)</f>
        <v>0</v>
      </c>
      <c r="TQM183" s="201" t="b">
        <f>IF(OR(AND('Validation summary'!$B$2="2022-23",TQM182="In-period"),AND('Validation summary'!$B$2="2023-24",TQM182="In-period"),AND('Validation summary'!$B$2="2024-25",TQM182="In-period"),AND('Validation summary'!$B$2="2024-25",TQM182="End of period",TQM190="Revenue")),TRUE,FALSE)</f>
        <v>0</v>
      </c>
      <c r="TQN183" s="201" t="b">
        <f>IF(OR(AND('Validation summary'!$B$2="2022-23",TQN182="In-period"),AND('Validation summary'!$B$2="2023-24",TQN182="In-period"),AND('Validation summary'!$B$2="2024-25",TQN182="In-period"),AND('Validation summary'!$B$2="2024-25",TQN182="End of period",TQN190="Revenue")),TRUE,FALSE)</f>
        <v>0</v>
      </c>
      <c r="TQO183" s="201" t="b">
        <f>IF(OR(AND('Validation summary'!$B$2="2022-23",TQO182="In-period"),AND('Validation summary'!$B$2="2023-24",TQO182="In-period"),AND('Validation summary'!$B$2="2024-25",TQO182="In-period"),AND('Validation summary'!$B$2="2024-25",TQO182="End of period",TQO190="Revenue")),TRUE,FALSE)</f>
        <v>0</v>
      </c>
      <c r="TQP183" s="201" t="b">
        <f>IF(OR(AND('Validation summary'!$B$2="2022-23",TQP182="In-period"),AND('Validation summary'!$B$2="2023-24",TQP182="In-period"),AND('Validation summary'!$B$2="2024-25",TQP182="In-period"),AND('Validation summary'!$B$2="2024-25",TQP182="End of period",TQP190="Revenue")),TRUE,FALSE)</f>
        <v>0</v>
      </c>
      <c r="TQQ183" s="201" t="b">
        <f>IF(OR(AND('Validation summary'!$B$2="2022-23",TQQ182="In-period"),AND('Validation summary'!$B$2="2023-24",TQQ182="In-period"),AND('Validation summary'!$B$2="2024-25",TQQ182="In-period"),AND('Validation summary'!$B$2="2024-25",TQQ182="End of period",TQQ190="Revenue")),TRUE,FALSE)</f>
        <v>0</v>
      </c>
      <c r="TQR183" s="201" t="b">
        <f>IF(OR(AND('Validation summary'!$B$2="2022-23",TQR182="In-period"),AND('Validation summary'!$B$2="2023-24",TQR182="In-period"),AND('Validation summary'!$B$2="2024-25",TQR182="In-period"),AND('Validation summary'!$B$2="2024-25",TQR182="End of period",TQR190="Revenue")),TRUE,FALSE)</f>
        <v>0</v>
      </c>
      <c r="TQS183" s="201" t="b">
        <f>IF(OR(AND('Validation summary'!$B$2="2022-23",TQS182="In-period"),AND('Validation summary'!$B$2="2023-24",TQS182="In-period"),AND('Validation summary'!$B$2="2024-25",TQS182="In-period"),AND('Validation summary'!$B$2="2024-25",TQS182="End of period",TQS190="Revenue")),TRUE,FALSE)</f>
        <v>0</v>
      </c>
      <c r="TQT183" s="201" t="b">
        <f>IF(OR(AND('Validation summary'!$B$2="2022-23",TQT182="In-period"),AND('Validation summary'!$B$2="2023-24",TQT182="In-period"),AND('Validation summary'!$B$2="2024-25",TQT182="In-period"),AND('Validation summary'!$B$2="2024-25",TQT182="End of period",TQT190="Revenue")),TRUE,FALSE)</f>
        <v>0</v>
      </c>
      <c r="TQU183" s="201" t="b">
        <f>IF(OR(AND('Validation summary'!$B$2="2022-23",TQU182="In-period"),AND('Validation summary'!$B$2="2023-24",TQU182="In-period"),AND('Validation summary'!$B$2="2024-25",TQU182="In-period"),AND('Validation summary'!$B$2="2024-25",TQU182="End of period",TQU190="Revenue")),TRUE,FALSE)</f>
        <v>0</v>
      </c>
      <c r="TQV183" s="201" t="b">
        <f>IF(OR(AND('Validation summary'!$B$2="2022-23",TQV182="In-period"),AND('Validation summary'!$B$2="2023-24",TQV182="In-period"),AND('Validation summary'!$B$2="2024-25",TQV182="In-period"),AND('Validation summary'!$B$2="2024-25",TQV182="End of period",TQV190="Revenue")),TRUE,FALSE)</f>
        <v>0</v>
      </c>
      <c r="TQW183" s="201" t="b">
        <f>IF(OR(AND('Validation summary'!$B$2="2022-23",TQW182="In-period"),AND('Validation summary'!$B$2="2023-24",TQW182="In-period"),AND('Validation summary'!$B$2="2024-25",TQW182="In-period"),AND('Validation summary'!$B$2="2024-25",TQW182="End of period",TQW190="Revenue")),TRUE,FALSE)</f>
        <v>0</v>
      </c>
      <c r="TQX183" s="201" t="b">
        <f>IF(OR(AND('Validation summary'!$B$2="2022-23",TQX182="In-period"),AND('Validation summary'!$B$2="2023-24",TQX182="In-period"),AND('Validation summary'!$B$2="2024-25",TQX182="In-period"),AND('Validation summary'!$B$2="2024-25",TQX182="End of period",TQX190="Revenue")),TRUE,FALSE)</f>
        <v>0</v>
      </c>
      <c r="TQY183" s="201" t="b">
        <f>IF(OR(AND('Validation summary'!$B$2="2022-23",TQY182="In-period"),AND('Validation summary'!$B$2="2023-24",TQY182="In-period"),AND('Validation summary'!$B$2="2024-25",TQY182="In-period"),AND('Validation summary'!$B$2="2024-25",TQY182="End of period",TQY190="Revenue")),TRUE,FALSE)</f>
        <v>0</v>
      </c>
      <c r="TQZ183" s="201" t="b">
        <f>IF(OR(AND('Validation summary'!$B$2="2022-23",TQZ182="In-period"),AND('Validation summary'!$B$2="2023-24",TQZ182="In-period"),AND('Validation summary'!$B$2="2024-25",TQZ182="In-period"),AND('Validation summary'!$B$2="2024-25",TQZ182="End of period",TQZ190="Revenue")),TRUE,FALSE)</f>
        <v>0</v>
      </c>
      <c r="TRA183" s="201" t="b">
        <f>IF(OR(AND('Validation summary'!$B$2="2022-23",TRA182="In-period"),AND('Validation summary'!$B$2="2023-24",TRA182="In-period"),AND('Validation summary'!$B$2="2024-25",TRA182="In-period"),AND('Validation summary'!$B$2="2024-25",TRA182="End of period",TRA190="Revenue")),TRUE,FALSE)</f>
        <v>0</v>
      </c>
      <c r="TRB183" s="201" t="b">
        <f>IF(OR(AND('Validation summary'!$B$2="2022-23",TRB182="In-period"),AND('Validation summary'!$B$2="2023-24",TRB182="In-period"),AND('Validation summary'!$B$2="2024-25",TRB182="In-period"),AND('Validation summary'!$B$2="2024-25",TRB182="End of period",TRB190="Revenue")),TRUE,FALSE)</f>
        <v>0</v>
      </c>
      <c r="TRC183" s="201" t="b">
        <f>IF(OR(AND('Validation summary'!$B$2="2022-23",TRC182="In-period"),AND('Validation summary'!$B$2="2023-24",TRC182="In-period"),AND('Validation summary'!$B$2="2024-25",TRC182="In-period"),AND('Validation summary'!$B$2="2024-25",TRC182="End of period",TRC190="Revenue")),TRUE,FALSE)</f>
        <v>0</v>
      </c>
      <c r="TRD183" s="201" t="b">
        <f>IF(OR(AND('Validation summary'!$B$2="2022-23",TRD182="In-period"),AND('Validation summary'!$B$2="2023-24",TRD182="In-period"),AND('Validation summary'!$B$2="2024-25",TRD182="In-period"),AND('Validation summary'!$B$2="2024-25",TRD182="End of period",TRD190="Revenue")),TRUE,FALSE)</f>
        <v>0</v>
      </c>
      <c r="TRE183" s="201" t="b">
        <f>IF(OR(AND('Validation summary'!$B$2="2022-23",TRE182="In-period"),AND('Validation summary'!$B$2="2023-24",TRE182="In-period"),AND('Validation summary'!$B$2="2024-25",TRE182="In-period"),AND('Validation summary'!$B$2="2024-25",TRE182="End of period",TRE190="Revenue")),TRUE,FALSE)</f>
        <v>0</v>
      </c>
      <c r="TRF183" s="201" t="b">
        <f>IF(OR(AND('Validation summary'!$B$2="2022-23",TRF182="In-period"),AND('Validation summary'!$B$2="2023-24",TRF182="In-period"),AND('Validation summary'!$B$2="2024-25",TRF182="In-period"),AND('Validation summary'!$B$2="2024-25",TRF182="End of period",TRF190="Revenue")),TRUE,FALSE)</f>
        <v>0</v>
      </c>
      <c r="TRG183" s="201" t="b">
        <f>IF(OR(AND('Validation summary'!$B$2="2022-23",TRG182="In-period"),AND('Validation summary'!$B$2="2023-24",TRG182="In-period"),AND('Validation summary'!$B$2="2024-25",TRG182="In-period"),AND('Validation summary'!$B$2="2024-25",TRG182="End of period",TRG190="Revenue")),TRUE,FALSE)</f>
        <v>0</v>
      </c>
      <c r="TRH183" s="201" t="b">
        <f>IF(OR(AND('Validation summary'!$B$2="2022-23",TRH182="In-period"),AND('Validation summary'!$B$2="2023-24",TRH182="In-period"),AND('Validation summary'!$B$2="2024-25",TRH182="In-period"),AND('Validation summary'!$B$2="2024-25",TRH182="End of period",TRH190="Revenue")),TRUE,FALSE)</f>
        <v>0</v>
      </c>
      <c r="TRI183" s="201" t="b">
        <f>IF(OR(AND('Validation summary'!$B$2="2022-23",TRI182="In-period"),AND('Validation summary'!$B$2="2023-24",TRI182="In-period"),AND('Validation summary'!$B$2="2024-25",TRI182="In-period"),AND('Validation summary'!$B$2="2024-25",TRI182="End of period",TRI190="Revenue")),TRUE,FALSE)</f>
        <v>0</v>
      </c>
      <c r="TRJ183" s="201" t="b">
        <f>IF(OR(AND('Validation summary'!$B$2="2022-23",TRJ182="In-period"),AND('Validation summary'!$B$2="2023-24",TRJ182="In-period"),AND('Validation summary'!$B$2="2024-25",TRJ182="In-period"),AND('Validation summary'!$B$2="2024-25",TRJ182="End of period",TRJ190="Revenue")),TRUE,FALSE)</f>
        <v>0</v>
      </c>
      <c r="TRK183" s="201" t="b">
        <f>IF(OR(AND('Validation summary'!$B$2="2022-23",TRK182="In-period"),AND('Validation summary'!$B$2="2023-24",TRK182="In-period"),AND('Validation summary'!$B$2="2024-25",TRK182="In-period"),AND('Validation summary'!$B$2="2024-25",TRK182="End of period",TRK190="Revenue")),TRUE,FALSE)</f>
        <v>0</v>
      </c>
      <c r="TRL183" s="201" t="b">
        <f>IF(OR(AND('Validation summary'!$B$2="2022-23",TRL182="In-period"),AND('Validation summary'!$B$2="2023-24",TRL182="In-period"),AND('Validation summary'!$B$2="2024-25",TRL182="In-period"),AND('Validation summary'!$B$2="2024-25",TRL182="End of period",TRL190="Revenue")),TRUE,FALSE)</f>
        <v>0</v>
      </c>
      <c r="TRM183" s="201" t="b">
        <f>IF(OR(AND('Validation summary'!$B$2="2022-23",TRM182="In-period"),AND('Validation summary'!$B$2="2023-24",TRM182="In-period"),AND('Validation summary'!$B$2="2024-25",TRM182="In-period"),AND('Validation summary'!$B$2="2024-25",TRM182="End of period",TRM190="Revenue")),TRUE,FALSE)</f>
        <v>0</v>
      </c>
      <c r="TRN183" s="201" t="b">
        <f>IF(OR(AND('Validation summary'!$B$2="2022-23",TRN182="In-period"),AND('Validation summary'!$B$2="2023-24",TRN182="In-period"),AND('Validation summary'!$B$2="2024-25",TRN182="In-period"),AND('Validation summary'!$B$2="2024-25",TRN182="End of period",TRN190="Revenue")),TRUE,FALSE)</f>
        <v>0</v>
      </c>
      <c r="TRO183" s="201" t="b">
        <f>IF(OR(AND('Validation summary'!$B$2="2022-23",TRO182="In-period"),AND('Validation summary'!$B$2="2023-24",TRO182="In-period"),AND('Validation summary'!$B$2="2024-25",TRO182="In-period"),AND('Validation summary'!$B$2="2024-25",TRO182="End of period",TRO190="Revenue")),TRUE,FALSE)</f>
        <v>0</v>
      </c>
      <c r="TRP183" s="201" t="b">
        <f>IF(OR(AND('Validation summary'!$B$2="2022-23",TRP182="In-period"),AND('Validation summary'!$B$2="2023-24",TRP182="In-period"),AND('Validation summary'!$B$2="2024-25",TRP182="In-period"),AND('Validation summary'!$B$2="2024-25",TRP182="End of period",TRP190="Revenue")),TRUE,FALSE)</f>
        <v>0</v>
      </c>
      <c r="TRQ183" s="201" t="b">
        <f>IF(OR(AND('Validation summary'!$B$2="2022-23",TRQ182="In-period"),AND('Validation summary'!$B$2="2023-24",TRQ182="In-period"),AND('Validation summary'!$B$2="2024-25",TRQ182="In-period"),AND('Validation summary'!$B$2="2024-25",TRQ182="End of period",TRQ190="Revenue")),TRUE,FALSE)</f>
        <v>0</v>
      </c>
      <c r="TRR183" s="201" t="b">
        <f>IF(OR(AND('Validation summary'!$B$2="2022-23",TRR182="In-period"),AND('Validation summary'!$B$2="2023-24",TRR182="In-period"),AND('Validation summary'!$B$2="2024-25",TRR182="In-period"),AND('Validation summary'!$B$2="2024-25",TRR182="End of period",TRR190="Revenue")),TRUE,FALSE)</f>
        <v>0</v>
      </c>
      <c r="TRS183" s="201" t="b">
        <f>IF(OR(AND('Validation summary'!$B$2="2022-23",TRS182="In-period"),AND('Validation summary'!$B$2="2023-24",TRS182="In-period"),AND('Validation summary'!$B$2="2024-25",TRS182="In-period"),AND('Validation summary'!$B$2="2024-25",TRS182="End of period",TRS190="Revenue")),TRUE,FALSE)</f>
        <v>0</v>
      </c>
      <c r="TRT183" s="201" t="b">
        <f>IF(OR(AND('Validation summary'!$B$2="2022-23",TRT182="In-period"),AND('Validation summary'!$B$2="2023-24",TRT182="In-period"),AND('Validation summary'!$B$2="2024-25",TRT182="In-period"),AND('Validation summary'!$B$2="2024-25",TRT182="End of period",TRT190="Revenue")),TRUE,FALSE)</f>
        <v>0</v>
      </c>
      <c r="TRU183" s="201" t="b">
        <f>IF(OR(AND('Validation summary'!$B$2="2022-23",TRU182="In-period"),AND('Validation summary'!$B$2="2023-24",TRU182="In-period"),AND('Validation summary'!$B$2="2024-25",TRU182="In-period"),AND('Validation summary'!$B$2="2024-25",TRU182="End of period",TRU190="Revenue")),TRUE,FALSE)</f>
        <v>0</v>
      </c>
      <c r="TRV183" s="201" t="b">
        <f>IF(OR(AND('Validation summary'!$B$2="2022-23",TRV182="In-period"),AND('Validation summary'!$B$2="2023-24",TRV182="In-period"),AND('Validation summary'!$B$2="2024-25",TRV182="In-period"),AND('Validation summary'!$B$2="2024-25",TRV182="End of period",TRV190="Revenue")),TRUE,FALSE)</f>
        <v>0</v>
      </c>
      <c r="TRW183" s="201" t="b">
        <f>IF(OR(AND('Validation summary'!$B$2="2022-23",TRW182="In-period"),AND('Validation summary'!$B$2="2023-24",TRW182="In-period"),AND('Validation summary'!$B$2="2024-25",TRW182="In-period"),AND('Validation summary'!$B$2="2024-25",TRW182="End of period",TRW190="Revenue")),TRUE,FALSE)</f>
        <v>0</v>
      </c>
      <c r="TRX183" s="201" t="b">
        <f>IF(OR(AND('Validation summary'!$B$2="2022-23",TRX182="In-period"),AND('Validation summary'!$B$2="2023-24",TRX182="In-period"),AND('Validation summary'!$B$2="2024-25",TRX182="In-period"),AND('Validation summary'!$B$2="2024-25",TRX182="End of period",TRX190="Revenue")),TRUE,FALSE)</f>
        <v>0</v>
      </c>
      <c r="TRY183" s="201" t="b">
        <f>IF(OR(AND('Validation summary'!$B$2="2022-23",TRY182="In-period"),AND('Validation summary'!$B$2="2023-24",TRY182="In-period"),AND('Validation summary'!$B$2="2024-25",TRY182="In-period"),AND('Validation summary'!$B$2="2024-25",TRY182="End of period",TRY190="Revenue")),TRUE,FALSE)</f>
        <v>0</v>
      </c>
      <c r="TRZ183" s="201" t="b">
        <f>IF(OR(AND('Validation summary'!$B$2="2022-23",TRZ182="In-period"),AND('Validation summary'!$B$2="2023-24",TRZ182="In-period"),AND('Validation summary'!$B$2="2024-25",TRZ182="In-period"),AND('Validation summary'!$B$2="2024-25",TRZ182="End of period",TRZ190="Revenue")),TRUE,FALSE)</f>
        <v>0</v>
      </c>
      <c r="TSA183" s="201" t="b">
        <f>IF(OR(AND('Validation summary'!$B$2="2022-23",TSA182="In-period"),AND('Validation summary'!$B$2="2023-24",TSA182="In-period"),AND('Validation summary'!$B$2="2024-25",TSA182="In-period"),AND('Validation summary'!$B$2="2024-25",TSA182="End of period",TSA190="Revenue")),TRUE,FALSE)</f>
        <v>0</v>
      </c>
      <c r="TSB183" s="201" t="b">
        <f>IF(OR(AND('Validation summary'!$B$2="2022-23",TSB182="In-period"),AND('Validation summary'!$B$2="2023-24",TSB182="In-period"),AND('Validation summary'!$B$2="2024-25",TSB182="In-period"),AND('Validation summary'!$B$2="2024-25",TSB182="End of period",TSB190="Revenue")),TRUE,FALSE)</f>
        <v>0</v>
      </c>
      <c r="TSC183" s="201" t="b">
        <f>IF(OR(AND('Validation summary'!$B$2="2022-23",TSC182="In-period"),AND('Validation summary'!$B$2="2023-24",TSC182="In-period"),AND('Validation summary'!$B$2="2024-25",TSC182="In-period"),AND('Validation summary'!$B$2="2024-25",TSC182="End of period",TSC190="Revenue")),TRUE,FALSE)</f>
        <v>0</v>
      </c>
      <c r="TSD183" s="201" t="b">
        <f>IF(OR(AND('Validation summary'!$B$2="2022-23",TSD182="In-period"),AND('Validation summary'!$B$2="2023-24",TSD182="In-period"),AND('Validation summary'!$B$2="2024-25",TSD182="In-period"),AND('Validation summary'!$B$2="2024-25",TSD182="End of period",TSD190="Revenue")),TRUE,FALSE)</f>
        <v>0</v>
      </c>
      <c r="TSE183" s="201" t="b">
        <f>IF(OR(AND('Validation summary'!$B$2="2022-23",TSE182="In-period"),AND('Validation summary'!$B$2="2023-24",TSE182="In-period"),AND('Validation summary'!$B$2="2024-25",TSE182="In-period"),AND('Validation summary'!$B$2="2024-25",TSE182="End of period",TSE190="Revenue")),TRUE,FALSE)</f>
        <v>0</v>
      </c>
      <c r="TSF183" s="201" t="b">
        <f>IF(OR(AND('Validation summary'!$B$2="2022-23",TSF182="In-period"),AND('Validation summary'!$B$2="2023-24",TSF182="In-period"),AND('Validation summary'!$B$2="2024-25",TSF182="In-period"),AND('Validation summary'!$B$2="2024-25",TSF182="End of period",TSF190="Revenue")),TRUE,FALSE)</f>
        <v>0</v>
      </c>
      <c r="TSG183" s="201" t="b">
        <f>IF(OR(AND('Validation summary'!$B$2="2022-23",TSG182="In-period"),AND('Validation summary'!$B$2="2023-24",TSG182="In-period"),AND('Validation summary'!$B$2="2024-25",TSG182="In-period"),AND('Validation summary'!$B$2="2024-25",TSG182="End of period",TSG190="Revenue")),TRUE,FALSE)</f>
        <v>0</v>
      </c>
      <c r="TSH183" s="201" t="b">
        <f>IF(OR(AND('Validation summary'!$B$2="2022-23",TSH182="In-period"),AND('Validation summary'!$B$2="2023-24",TSH182="In-period"),AND('Validation summary'!$B$2="2024-25",TSH182="In-period"),AND('Validation summary'!$B$2="2024-25",TSH182="End of period",TSH190="Revenue")),TRUE,FALSE)</f>
        <v>0</v>
      </c>
      <c r="TSI183" s="201" t="b">
        <f>IF(OR(AND('Validation summary'!$B$2="2022-23",TSI182="In-period"),AND('Validation summary'!$B$2="2023-24",TSI182="In-period"),AND('Validation summary'!$B$2="2024-25",TSI182="In-period"),AND('Validation summary'!$B$2="2024-25",TSI182="End of period",TSI190="Revenue")),TRUE,FALSE)</f>
        <v>0</v>
      </c>
      <c r="TSJ183" s="201" t="b">
        <f>IF(OR(AND('Validation summary'!$B$2="2022-23",TSJ182="In-period"),AND('Validation summary'!$B$2="2023-24",TSJ182="In-period"),AND('Validation summary'!$B$2="2024-25",TSJ182="In-period"),AND('Validation summary'!$B$2="2024-25",TSJ182="End of period",TSJ190="Revenue")),TRUE,FALSE)</f>
        <v>0</v>
      </c>
      <c r="TSK183" s="201" t="b">
        <f>IF(OR(AND('Validation summary'!$B$2="2022-23",TSK182="In-period"),AND('Validation summary'!$B$2="2023-24",TSK182="In-period"),AND('Validation summary'!$B$2="2024-25",TSK182="In-period"),AND('Validation summary'!$B$2="2024-25",TSK182="End of period",TSK190="Revenue")),TRUE,FALSE)</f>
        <v>0</v>
      </c>
      <c r="TSL183" s="201" t="b">
        <f>IF(OR(AND('Validation summary'!$B$2="2022-23",TSL182="In-period"),AND('Validation summary'!$B$2="2023-24",TSL182="In-period"),AND('Validation summary'!$B$2="2024-25",TSL182="In-period"),AND('Validation summary'!$B$2="2024-25",TSL182="End of period",TSL190="Revenue")),TRUE,FALSE)</f>
        <v>0</v>
      </c>
      <c r="TSM183" s="201" t="b">
        <f>IF(OR(AND('Validation summary'!$B$2="2022-23",TSM182="In-period"),AND('Validation summary'!$B$2="2023-24",TSM182="In-period"),AND('Validation summary'!$B$2="2024-25",TSM182="In-period"),AND('Validation summary'!$B$2="2024-25",TSM182="End of period",TSM190="Revenue")),TRUE,FALSE)</f>
        <v>0</v>
      </c>
      <c r="TSN183" s="201" t="b">
        <f>IF(OR(AND('Validation summary'!$B$2="2022-23",TSN182="In-period"),AND('Validation summary'!$B$2="2023-24",TSN182="In-period"),AND('Validation summary'!$B$2="2024-25",TSN182="In-period"),AND('Validation summary'!$B$2="2024-25",TSN182="End of period",TSN190="Revenue")),TRUE,FALSE)</f>
        <v>0</v>
      </c>
      <c r="TSO183" s="201" t="b">
        <f>IF(OR(AND('Validation summary'!$B$2="2022-23",TSO182="In-period"),AND('Validation summary'!$B$2="2023-24",TSO182="In-period"),AND('Validation summary'!$B$2="2024-25",TSO182="In-period"),AND('Validation summary'!$B$2="2024-25",TSO182="End of period",TSO190="Revenue")),TRUE,FALSE)</f>
        <v>0</v>
      </c>
      <c r="TSP183" s="201" t="b">
        <f>IF(OR(AND('Validation summary'!$B$2="2022-23",TSP182="In-period"),AND('Validation summary'!$B$2="2023-24",TSP182="In-period"),AND('Validation summary'!$B$2="2024-25",TSP182="In-period"),AND('Validation summary'!$B$2="2024-25",TSP182="End of period",TSP190="Revenue")),TRUE,FALSE)</f>
        <v>0</v>
      </c>
      <c r="TSQ183" s="201" t="b">
        <f>IF(OR(AND('Validation summary'!$B$2="2022-23",TSQ182="In-period"),AND('Validation summary'!$B$2="2023-24",TSQ182="In-period"),AND('Validation summary'!$B$2="2024-25",TSQ182="In-period"),AND('Validation summary'!$B$2="2024-25",TSQ182="End of period",TSQ190="Revenue")),TRUE,FALSE)</f>
        <v>0</v>
      </c>
      <c r="TSR183" s="201" t="b">
        <f>IF(OR(AND('Validation summary'!$B$2="2022-23",TSR182="In-period"),AND('Validation summary'!$B$2="2023-24",TSR182="In-period"),AND('Validation summary'!$B$2="2024-25",TSR182="In-period"),AND('Validation summary'!$B$2="2024-25",TSR182="End of period",TSR190="Revenue")),TRUE,FALSE)</f>
        <v>0</v>
      </c>
      <c r="TSS183" s="201" t="b">
        <f>IF(OR(AND('Validation summary'!$B$2="2022-23",TSS182="In-period"),AND('Validation summary'!$B$2="2023-24",TSS182="In-period"),AND('Validation summary'!$B$2="2024-25",TSS182="In-period"),AND('Validation summary'!$B$2="2024-25",TSS182="End of period",TSS190="Revenue")),TRUE,FALSE)</f>
        <v>0</v>
      </c>
      <c r="TST183" s="201" t="b">
        <f>IF(OR(AND('Validation summary'!$B$2="2022-23",TST182="In-period"),AND('Validation summary'!$B$2="2023-24",TST182="In-period"),AND('Validation summary'!$B$2="2024-25",TST182="In-period"),AND('Validation summary'!$B$2="2024-25",TST182="End of period",TST190="Revenue")),TRUE,FALSE)</f>
        <v>0</v>
      </c>
      <c r="TSU183" s="201" t="b">
        <f>IF(OR(AND('Validation summary'!$B$2="2022-23",TSU182="In-period"),AND('Validation summary'!$B$2="2023-24",TSU182="In-period"),AND('Validation summary'!$B$2="2024-25",TSU182="In-period"),AND('Validation summary'!$B$2="2024-25",TSU182="End of period",TSU190="Revenue")),TRUE,FALSE)</f>
        <v>0</v>
      </c>
      <c r="TSV183" s="201" t="b">
        <f>IF(OR(AND('Validation summary'!$B$2="2022-23",TSV182="In-period"),AND('Validation summary'!$B$2="2023-24",TSV182="In-period"),AND('Validation summary'!$B$2="2024-25",TSV182="In-period"),AND('Validation summary'!$B$2="2024-25",TSV182="End of period",TSV190="Revenue")),TRUE,FALSE)</f>
        <v>0</v>
      </c>
      <c r="TSW183" s="201" t="b">
        <f>IF(OR(AND('Validation summary'!$B$2="2022-23",TSW182="In-period"),AND('Validation summary'!$B$2="2023-24",TSW182="In-period"),AND('Validation summary'!$B$2="2024-25",TSW182="In-period"),AND('Validation summary'!$B$2="2024-25",TSW182="End of period",TSW190="Revenue")),TRUE,FALSE)</f>
        <v>0</v>
      </c>
      <c r="TSX183" s="201" t="b">
        <f>IF(OR(AND('Validation summary'!$B$2="2022-23",TSX182="In-period"),AND('Validation summary'!$B$2="2023-24",TSX182="In-period"),AND('Validation summary'!$B$2="2024-25",TSX182="In-period"),AND('Validation summary'!$B$2="2024-25",TSX182="End of period",TSX190="Revenue")),TRUE,FALSE)</f>
        <v>0</v>
      </c>
      <c r="TSY183" s="201" t="b">
        <f>IF(OR(AND('Validation summary'!$B$2="2022-23",TSY182="In-period"),AND('Validation summary'!$B$2="2023-24",TSY182="In-period"),AND('Validation summary'!$B$2="2024-25",TSY182="In-period"),AND('Validation summary'!$B$2="2024-25",TSY182="End of period",TSY190="Revenue")),TRUE,FALSE)</f>
        <v>0</v>
      </c>
      <c r="TSZ183" s="201" t="b">
        <f>IF(OR(AND('Validation summary'!$B$2="2022-23",TSZ182="In-period"),AND('Validation summary'!$B$2="2023-24",TSZ182="In-period"),AND('Validation summary'!$B$2="2024-25",TSZ182="In-period"),AND('Validation summary'!$B$2="2024-25",TSZ182="End of period",TSZ190="Revenue")),TRUE,FALSE)</f>
        <v>0</v>
      </c>
      <c r="TTA183" s="201" t="b">
        <f>IF(OR(AND('Validation summary'!$B$2="2022-23",TTA182="In-period"),AND('Validation summary'!$B$2="2023-24",TTA182="In-period"),AND('Validation summary'!$B$2="2024-25",TTA182="In-period"),AND('Validation summary'!$B$2="2024-25",TTA182="End of period",TTA190="Revenue")),TRUE,FALSE)</f>
        <v>0</v>
      </c>
      <c r="TTB183" s="201" t="b">
        <f>IF(OR(AND('Validation summary'!$B$2="2022-23",TTB182="In-period"),AND('Validation summary'!$B$2="2023-24",TTB182="In-period"),AND('Validation summary'!$B$2="2024-25",TTB182="In-period"),AND('Validation summary'!$B$2="2024-25",TTB182="End of period",TTB190="Revenue")),TRUE,FALSE)</f>
        <v>0</v>
      </c>
      <c r="TTC183" s="201" t="b">
        <f>IF(OR(AND('Validation summary'!$B$2="2022-23",TTC182="In-period"),AND('Validation summary'!$B$2="2023-24",TTC182="In-period"),AND('Validation summary'!$B$2="2024-25",TTC182="In-period"),AND('Validation summary'!$B$2="2024-25",TTC182="End of period",TTC190="Revenue")),TRUE,FALSE)</f>
        <v>0</v>
      </c>
      <c r="TTD183" s="201" t="b">
        <f>IF(OR(AND('Validation summary'!$B$2="2022-23",TTD182="In-period"),AND('Validation summary'!$B$2="2023-24",TTD182="In-period"),AND('Validation summary'!$B$2="2024-25",TTD182="In-period"),AND('Validation summary'!$B$2="2024-25",TTD182="End of period",TTD190="Revenue")),TRUE,FALSE)</f>
        <v>0</v>
      </c>
      <c r="TTE183" s="201" t="b">
        <f>IF(OR(AND('Validation summary'!$B$2="2022-23",TTE182="In-period"),AND('Validation summary'!$B$2="2023-24",TTE182="In-period"),AND('Validation summary'!$B$2="2024-25",TTE182="In-period"),AND('Validation summary'!$B$2="2024-25",TTE182="End of period",TTE190="Revenue")),TRUE,FALSE)</f>
        <v>0</v>
      </c>
      <c r="TTF183" s="201" t="b">
        <f>IF(OR(AND('Validation summary'!$B$2="2022-23",TTF182="In-period"),AND('Validation summary'!$B$2="2023-24",TTF182="In-period"),AND('Validation summary'!$B$2="2024-25",TTF182="In-period"),AND('Validation summary'!$B$2="2024-25",TTF182="End of period",TTF190="Revenue")),TRUE,FALSE)</f>
        <v>0</v>
      </c>
      <c r="TTG183" s="201" t="b">
        <f>IF(OR(AND('Validation summary'!$B$2="2022-23",TTG182="In-period"),AND('Validation summary'!$B$2="2023-24",TTG182="In-period"),AND('Validation summary'!$B$2="2024-25",TTG182="In-period"),AND('Validation summary'!$B$2="2024-25",TTG182="End of period",TTG190="Revenue")),TRUE,FALSE)</f>
        <v>0</v>
      </c>
      <c r="TTH183" s="201" t="b">
        <f>IF(OR(AND('Validation summary'!$B$2="2022-23",TTH182="In-period"),AND('Validation summary'!$B$2="2023-24",TTH182="In-period"),AND('Validation summary'!$B$2="2024-25",TTH182="In-period"),AND('Validation summary'!$B$2="2024-25",TTH182="End of period",TTH190="Revenue")),TRUE,FALSE)</f>
        <v>0</v>
      </c>
      <c r="TTI183" s="201" t="b">
        <f>IF(OR(AND('Validation summary'!$B$2="2022-23",TTI182="In-period"),AND('Validation summary'!$B$2="2023-24",TTI182="In-period"),AND('Validation summary'!$B$2="2024-25",TTI182="In-period"),AND('Validation summary'!$B$2="2024-25",TTI182="End of period",TTI190="Revenue")),TRUE,FALSE)</f>
        <v>0</v>
      </c>
      <c r="TTJ183" s="201" t="b">
        <f>IF(OR(AND('Validation summary'!$B$2="2022-23",TTJ182="In-period"),AND('Validation summary'!$B$2="2023-24",TTJ182="In-period"),AND('Validation summary'!$B$2="2024-25",TTJ182="In-period"),AND('Validation summary'!$B$2="2024-25",TTJ182="End of period",TTJ190="Revenue")),TRUE,FALSE)</f>
        <v>0</v>
      </c>
      <c r="TTK183" s="201" t="b">
        <f>IF(OR(AND('Validation summary'!$B$2="2022-23",TTK182="In-period"),AND('Validation summary'!$B$2="2023-24",TTK182="In-period"),AND('Validation summary'!$B$2="2024-25",TTK182="In-period"),AND('Validation summary'!$B$2="2024-25",TTK182="End of period",TTK190="Revenue")),TRUE,FALSE)</f>
        <v>0</v>
      </c>
      <c r="TTL183" s="201" t="b">
        <f>IF(OR(AND('Validation summary'!$B$2="2022-23",TTL182="In-period"),AND('Validation summary'!$B$2="2023-24",TTL182="In-period"),AND('Validation summary'!$B$2="2024-25",TTL182="In-period"),AND('Validation summary'!$B$2="2024-25",TTL182="End of period",TTL190="Revenue")),TRUE,FALSE)</f>
        <v>0</v>
      </c>
      <c r="TTM183" s="201" t="b">
        <f>IF(OR(AND('Validation summary'!$B$2="2022-23",TTM182="In-period"),AND('Validation summary'!$B$2="2023-24",TTM182="In-period"),AND('Validation summary'!$B$2="2024-25",TTM182="In-period"),AND('Validation summary'!$B$2="2024-25",TTM182="End of period",TTM190="Revenue")),TRUE,FALSE)</f>
        <v>0</v>
      </c>
      <c r="TTN183" s="201" t="b">
        <f>IF(OR(AND('Validation summary'!$B$2="2022-23",TTN182="In-period"),AND('Validation summary'!$B$2="2023-24",TTN182="In-period"),AND('Validation summary'!$B$2="2024-25",TTN182="In-period"),AND('Validation summary'!$B$2="2024-25",TTN182="End of period",TTN190="Revenue")),TRUE,FALSE)</f>
        <v>0</v>
      </c>
      <c r="TTO183" s="201" t="b">
        <f>IF(OR(AND('Validation summary'!$B$2="2022-23",TTO182="In-period"),AND('Validation summary'!$B$2="2023-24",TTO182="In-period"),AND('Validation summary'!$B$2="2024-25",TTO182="In-period"),AND('Validation summary'!$B$2="2024-25",TTO182="End of period",TTO190="Revenue")),TRUE,FALSE)</f>
        <v>0</v>
      </c>
      <c r="TTP183" s="201" t="b">
        <f>IF(OR(AND('Validation summary'!$B$2="2022-23",TTP182="In-period"),AND('Validation summary'!$B$2="2023-24",TTP182="In-period"),AND('Validation summary'!$B$2="2024-25",TTP182="In-period"),AND('Validation summary'!$B$2="2024-25",TTP182="End of period",TTP190="Revenue")),TRUE,FALSE)</f>
        <v>0</v>
      </c>
      <c r="TTQ183" s="201" t="b">
        <f>IF(OR(AND('Validation summary'!$B$2="2022-23",TTQ182="In-period"),AND('Validation summary'!$B$2="2023-24",TTQ182="In-period"),AND('Validation summary'!$B$2="2024-25",TTQ182="In-period"),AND('Validation summary'!$B$2="2024-25",TTQ182="End of period",TTQ190="Revenue")),TRUE,FALSE)</f>
        <v>0</v>
      </c>
      <c r="TTR183" s="201" t="b">
        <f>IF(OR(AND('Validation summary'!$B$2="2022-23",TTR182="In-period"),AND('Validation summary'!$B$2="2023-24",TTR182="In-period"),AND('Validation summary'!$B$2="2024-25",TTR182="In-period"),AND('Validation summary'!$B$2="2024-25",TTR182="End of period",TTR190="Revenue")),TRUE,FALSE)</f>
        <v>0</v>
      </c>
      <c r="TTS183" s="201" t="b">
        <f>IF(OR(AND('Validation summary'!$B$2="2022-23",TTS182="In-period"),AND('Validation summary'!$B$2="2023-24",TTS182="In-period"),AND('Validation summary'!$B$2="2024-25",TTS182="In-period"),AND('Validation summary'!$B$2="2024-25",TTS182="End of period",TTS190="Revenue")),TRUE,FALSE)</f>
        <v>0</v>
      </c>
      <c r="TTT183" s="201" t="b">
        <f>IF(OR(AND('Validation summary'!$B$2="2022-23",TTT182="In-period"),AND('Validation summary'!$B$2="2023-24",TTT182="In-period"),AND('Validation summary'!$B$2="2024-25",TTT182="In-period"),AND('Validation summary'!$B$2="2024-25",TTT182="End of period",TTT190="Revenue")),TRUE,FALSE)</f>
        <v>0</v>
      </c>
      <c r="TTU183" s="201" t="b">
        <f>IF(OR(AND('Validation summary'!$B$2="2022-23",TTU182="In-period"),AND('Validation summary'!$B$2="2023-24",TTU182="In-period"),AND('Validation summary'!$B$2="2024-25",TTU182="In-period"),AND('Validation summary'!$B$2="2024-25",TTU182="End of period",TTU190="Revenue")),TRUE,FALSE)</f>
        <v>0</v>
      </c>
      <c r="TTV183" s="201" t="b">
        <f>IF(OR(AND('Validation summary'!$B$2="2022-23",TTV182="In-period"),AND('Validation summary'!$B$2="2023-24",TTV182="In-period"),AND('Validation summary'!$B$2="2024-25",TTV182="In-period"),AND('Validation summary'!$B$2="2024-25",TTV182="End of period",TTV190="Revenue")),TRUE,FALSE)</f>
        <v>0</v>
      </c>
      <c r="TTW183" s="201" t="b">
        <f>IF(OR(AND('Validation summary'!$B$2="2022-23",TTW182="In-period"),AND('Validation summary'!$B$2="2023-24",TTW182="In-period"),AND('Validation summary'!$B$2="2024-25",TTW182="In-period"),AND('Validation summary'!$B$2="2024-25",TTW182="End of period",TTW190="Revenue")),TRUE,FALSE)</f>
        <v>0</v>
      </c>
      <c r="TTX183" s="201" t="b">
        <f>IF(OR(AND('Validation summary'!$B$2="2022-23",TTX182="In-period"),AND('Validation summary'!$B$2="2023-24",TTX182="In-period"),AND('Validation summary'!$B$2="2024-25",TTX182="In-period"),AND('Validation summary'!$B$2="2024-25",TTX182="End of period",TTX190="Revenue")),TRUE,FALSE)</f>
        <v>0</v>
      </c>
      <c r="TTY183" s="201" t="b">
        <f>IF(OR(AND('Validation summary'!$B$2="2022-23",TTY182="In-period"),AND('Validation summary'!$B$2="2023-24",TTY182="In-period"),AND('Validation summary'!$B$2="2024-25",TTY182="In-period"),AND('Validation summary'!$B$2="2024-25",TTY182="End of period",TTY190="Revenue")),TRUE,FALSE)</f>
        <v>0</v>
      </c>
      <c r="TTZ183" s="201" t="b">
        <f>IF(OR(AND('Validation summary'!$B$2="2022-23",TTZ182="In-period"),AND('Validation summary'!$B$2="2023-24",TTZ182="In-period"),AND('Validation summary'!$B$2="2024-25",TTZ182="In-period"),AND('Validation summary'!$B$2="2024-25",TTZ182="End of period",TTZ190="Revenue")),TRUE,FALSE)</f>
        <v>0</v>
      </c>
      <c r="TUA183" s="201" t="b">
        <f>IF(OR(AND('Validation summary'!$B$2="2022-23",TUA182="In-period"),AND('Validation summary'!$B$2="2023-24",TUA182="In-period"),AND('Validation summary'!$B$2="2024-25",TUA182="In-period"),AND('Validation summary'!$B$2="2024-25",TUA182="End of period",TUA190="Revenue")),TRUE,FALSE)</f>
        <v>0</v>
      </c>
      <c r="TUB183" s="201" t="b">
        <f>IF(OR(AND('Validation summary'!$B$2="2022-23",TUB182="In-period"),AND('Validation summary'!$B$2="2023-24",TUB182="In-period"),AND('Validation summary'!$B$2="2024-25",TUB182="In-period"),AND('Validation summary'!$B$2="2024-25",TUB182="End of period",TUB190="Revenue")),TRUE,FALSE)</f>
        <v>0</v>
      </c>
      <c r="TUC183" s="201" t="b">
        <f>IF(OR(AND('Validation summary'!$B$2="2022-23",TUC182="In-period"),AND('Validation summary'!$B$2="2023-24",TUC182="In-period"),AND('Validation summary'!$B$2="2024-25",TUC182="In-period"),AND('Validation summary'!$B$2="2024-25",TUC182="End of period",TUC190="Revenue")),TRUE,FALSE)</f>
        <v>0</v>
      </c>
      <c r="TUD183" s="201" t="b">
        <f>IF(OR(AND('Validation summary'!$B$2="2022-23",TUD182="In-period"),AND('Validation summary'!$B$2="2023-24",TUD182="In-period"),AND('Validation summary'!$B$2="2024-25",TUD182="In-period"),AND('Validation summary'!$B$2="2024-25",TUD182="End of period",TUD190="Revenue")),TRUE,FALSE)</f>
        <v>0</v>
      </c>
      <c r="TUE183" s="201" t="b">
        <f>IF(OR(AND('Validation summary'!$B$2="2022-23",TUE182="In-period"),AND('Validation summary'!$B$2="2023-24",TUE182="In-period"),AND('Validation summary'!$B$2="2024-25",TUE182="In-period"),AND('Validation summary'!$B$2="2024-25",TUE182="End of period",TUE190="Revenue")),TRUE,FALSE)</f>
        <v>0</v>
      </c>
      <c r="TUF183" s="201" t="b">
        <f>IF(OR(AND('Validation summary'!$B$2="2022-23",TUF182="In-period"),AND('Validation summary'!$B$2="2023-24",TUF182="In-period"),AND('Validation summary'!$B$2="2024-25",TUF182="In-period"),AND('Validation summary'!$B$2="2024-25",TUF182="End of period",TUF190="Revenue")),TRUE,FALSE)</f>
        <v>0</v>
      </c>
      <c r="TUG183" s="201" t="b">
        <f>IF(OR(AND('Validation summary'!$B$2="2022-23",TUG182="In-period"),AND('Validation summary'!$B$2="2023-24",TUG182="In-period"),AND('Validation summary'!$B$2="2024-25",TUG182="In-period"),AND('Validation summary'!$B$2="2024-25",TUG182="End of period",TUG190="Revenue")),TRUE,FALSE)</f>
        <v>0</v>
      </c>
      <c r="TUH183" s="201" t="b">
        <f>IF(OR(AND('Validation summary'!$B$2="2022-23",TUH182="In-period"),AND('Validation summary'!$B$2="2023-24",TUH182="In-period"),AND('Validation summary'!$B$2="2024-25",TUH182="In-period"),AND('Validation summary'!$B$2="2024-25",TUH182="End of period",TUH190="Revenue")),TRUE,FALSE)</f>
        <v>0</v>
      </c>
      <c r="TUI183" s="201" t="b">
        <f>IF(OR(AND('Validation summary'!$B$2="2022-23",TUI182="In-period"),AND('Validation summary'!$B$2="2023-24",TUI182="In-period"),AND('Validation summary'!$B$2="2024-25",TUI182="In-period"),AND('Validation summary'!$B$2="2024-25",TUI182="End of period",TUI190="Revenue")),TRUE,FALSE)</f>
        <v>0</v>
      </c>
      <c r="TUJ183" s="201" t="b">
        <f>IF(OR(AND('Validation summary'!$B$2="2022-23",TUJ182="In-period"),AND('Validation summary'!$B$2="2023-24",TUJ182="In-period"),AND('Validation summary'!$B$2="2024-25",TUJ182="In-period"),AND('Validation summary'!$B$2="2024-25",TUJ182="End of period",TUJ190="Revenue")),TRUE,FALSE)</f>
        <v>0</v>
      </c>
      <c r="TUK183" s="201" t="b">
        <f>IF(OR(AND('Validation summary'!$B$2="2022-23",TUK182="In-period"),AND('Validation summary'!$B$2="2023-24",TUK182="In-period"),AND('Validation summary'!$B$2="2024-25",TUK182="In-period"),AND('Validation summary'!$B$2="2024-25",TUK182="End of period",TUK190="Revenue")),TRUE,FALSE)</f>
        <v>0</v>
      </c>
      <c r="TUL183" s="201" t="b">
        <f>IF(OR(AND('Validation summary'!$B$2="2022-23",TUL182="In-period"),AND('Validation summary'!$B$2="2023-24",TUL182="In-period"),AND('Validation summary'!$B$2="2024-25",TUL182="In-period"),AND('Validation summary'!$B$2="2024-25",TUL182="End of period",TUL190="Revenue")),TRUE,FALSE)</f>
        <v>0</v>
      </c>
      <c r="TUM183" s="201" t="b">
        <f>IF(OR(AND('Validation summary'!$B$2="2022-23",TUM182="In-period"),AND('Validation summary'!$B$2="2023-24",TUM182="In-period"),AND('Validation summary'!$B$2="2024-25",TUM182="In-period"),AND('Validation summary'!$B$2="2024-25",TUM182="End of period",TUM190="Revenue")),TRUE,FALSE)</f>
        <v>0</v>
      </c>
      <c r="TUN183" s="201" t="b">
        <f>IF(OR(AND('Validation summary'!$B$2="2022-23",TUN182="In-period"),AND('Validation summary'!$B$2="2023-24",TUN182="In-period"),AND('Validation summary'!$B$2="2024-25",TUN182="In-period"),AND('Validation summary'!$B$2="2024-25",TUN182="End of period",TUN190="Revenue")),TRUE,FALSE)</f>
        <v>0</v>
      </c>
      <c r="TUO183" s="201" t="b">
        <f>IF(OR(AND('Validation summary'!$B$2="2022-23",TUO182="In-period"),AND('Validation summary'!$B$2="2023-24",TUO182="In-period"),AND('Validation summary'!$B$2="2024-25",TUO182="In-period"),AND('Validation summary'!$B$2="2024-25",TUO182="End of period",TUO190="Revenue")),TRUE,FALSE)</f>
        <v>0</v>
      </c>
      <c r="TUP183" s="201" t="b">
        <f>IF(OR(AND('Validation summary'!$B$2="2022-23",TUP182="In-period"),AND('Validation summary'!$B$2="2023-24",TUP182="In-period"),AND('Validation summary'!$B$2="2024-25",TUP182="In-period"),AND('Validation summary'!$B$2="2024-25",TUP182="End of period",TUP190="Revenue")),TRUE,FALSE)</f>
        <v>0</v>
      </c>
      <c r="TUQ183" s="201" t="b">
        <f>IF(OR(AND('Validation summary'!$B$2="2022-23",TUQ182="In-period"),AND('Validation summary'!$B$2="2023-24",TUQ182="In-period"),AND('Validation summary'!$B$2="2024-25",TUQ182="In-period"),AND('Validation summary'!$B$2="2024-25",TUQ182="End of period",TUQ190="Revenue")),TRUE,FALSE)</f>
        <v>0</v>
      </c>
      <c r="TUR183" s="201" t="b">
        <f>IF(OR(AND('Validation summary'!$B$2="2022-23",TUR182="In-period"),AND('Validation summary'!$B$2="2023-24",TUR182="In-period"),AND('Validation summary'!$B$2="2024-25",TUR182="In-period"),AND('Validation summary'!$B$2="2024-25",TUR182="End of period",TUR190="Revenue")),TRUE,FALSE)</f>
        <v>0</v>
      </c>
      <c r="TUS183" s="201" t="b">
        <f>IF(OR(AND('Validation summary'!$B$2="2022-23",TUS182="In-period"),AND('Validation summary'!$B$2="2023-24",TUS182="In-period"),AND('Validation summary'!$B$2="2024-25",TUS182="In-period"),AND('Validation summary'!$B$2="2024-25",TUS182="End of period",TUS190="Revenue")),TRUE,FALSE)</f>
        <v>0</v>
      </c>
      <c r="TUT183" s="201" t="b">
        <f>IF(OR(AND('Validation summary'!$B$2="2022-23",TUT182="In-period"),AND('Validation summary'!$B$2="2023-24",TUT182="In-period"),AND('Validation summary'!$B$2="2024-25",TUT182="In-period"),AND('Validation summary'!$B$2="2024-25",TUT182="End of period",TUT190="Revenue")),TRUE,FALSE)</f>
        <v>0</v>
      </c>
      <c r="TUU183" s="201" t="b">
        <f>IF(OR(AND('Validation summary'!$B$2="2022-23",TUU182="In-period"),AND('Validation summary'!$B$2="2023-24",TUU182="In-period"),AND('Validation summary'!$B$2="2024-25",TUU182="In-period"),AND('Validation summary'!$B$2="2024-25",TUU182="End of period",TUU190="Revenue")),TRUE,FALSE)</f>
        <v>0</v>
      </c>
      <c r="TUV183" s="201" t="b">
        <f>IF(OR(AND('Validation summary'!$B$2="2022-23",TUV182="In-period"),AND('Validation summary'!$B$2="2023-24",TUV182="In-period"),AND('Validation summary'!$B$2="2024-25",TUV182="In-period"),AND('Validation summary'!$B$2="2024-25",TUV182="End of period",TUV190="Revenue")),TRUE,FALSE)</f>
        <v>0</v>
      </c>
      <c r="TUW183" s="201" t="b">
        <f>IF(OR(AND('Validation summary'!$B$2="2022-23",TUW182="In-period"),AND('Validation summary'!$B$2="2023-24",TUW182="In-period"),AND('Validation summary'!$B$2="2024-25",TUW182="In-period"),AND('Validation summary'!$B$2="2024-25",TUW182="End of period",TUW190="Revenue")),TRUE,FALSE)</f>
        <v>0</v>
      </c>
      <c r="TUX183" s="201" t="b">
        <f>IF(OR(AND('Validation summary'!$B$2="2022-23",TUX182="In-period"),AND('Validation summary'!$B$2="2023-24",TUX182="In-period"),AND('Validation summary'!$B$2="2024-25",TUX182="In-period"),AND('Validation summary'!$B$2="2024-25",TUX182="End of period",TUX190="Revenue")),TRUE,FALSE)</f>
        <v>0</v>
      </c>
      <c r="TUY183" s="201" t="b">
        <f>IF(OR(AND('Validation summary'!$B$2="2022-23",TUY182="In-period"),AND('Validation summary'!$B$2="2023-24",TUY182="In-period"),AND('Validation summary'!$B$2="2024-25",TUY182="In-period"),AND('Validation summary'!$B$2="2024-25",TUY182="End of period",TUY190="Revenue")),TRUE,FALSE)</f>
        <v>0</v>
      </c>
      <c r="TUZ183" s="201" t="b">
        <f>IF(OR(AND('Validation summary'!$B$2="2022-23",TUZ182="In-period"),AND('Validation summary'!$B$2="2023-24",TUZ182="In-period"),AND('Validation summary'!$B$2="2024-25",TUZ182="In-period"),AND('Validation summary'!$B$2="2024-25",TUZ182="End of period",TUZ190="Revenue")),TRUE,FALSE)</f>
        <v>0</v>
      </c>
      <c r="TVA183" s="201" t="b">
        <f>IF(OR(AND('Validation summary'!$B$2="2022-23",TVA182="In-period"),AND('Validation summary'!$B$2="2023-24",TVA182="In-period"),AND('Validation summary'!$B$2="2024-25",TVA182="In-period"),AND('Validation summary'!$B$2="2024-25",TVA182="End of period",TVA190="Revenue")),TRUE,FALSE)</f>
        <v>0</v>
      </c>
      <c r="TVB183" s="201" t="b">
        <f>IF(OR(AND('Validation summary'!$B$2="2022-23",TVB182="In-period"),AND('Validation summary'!$B$2="2023-24",TVB182="In-period"),AND('Validation summary'!$B$2="2024-25",TVB182="In-period"),AND('Validation summary'!$B$2="2024-25",TVB182="End of period",TVB190="Revenue")),TRUE,FALSE)</f>
        <v>0</v>
      </c>
      <c r="TVC183" s="201" t="b">
        <f>IF(OR(AND('Validation summary'!$B$2="2022-23",TVC182="In-period"),AND('Validation summary'!$B$2="2023-24",TVC182="In-period"),AND('Validation summary'!$B$2="2024-25",TVC182="In-period"),AND('Validation summary'!$B$2="2024-25",TVC182="End of period",TVC190="Revenue")),TRUE,FALSE)</f>
        <v>0</v>
      </c>
      <c r="TVD183" s="201" t="b">
        <f>IF(OR(AND('Validation summary'!$B$2="2022-23",TVD182="In-period"),AND('Validation summary'!$B$2="2023-24",TVD182="In-period"),AND('Validation summary'!$B$2="2024-25",TVD182="In-period"),AND('Validation summary'!$B$2="2024-25",TVD182="End of period",TVD190="Revenue")),TRUE,FALSE)</f>
        <v>0</v>
      </c>
      <c r="TVE183" s="201" t="b">
        <f>IF(OR(AND('Validation summary'!$B$2="2022-23",TVE182="In-period"),AND('Validation summary'!$B$2="2023-24",TVE182="In-period"),AND('Validation summary'!$B$2="2024-25",TVE182="In-period"),AND('Validation summary'!$B$2="2024-25",TVE182="End of period",TVE190="Revenue")),TRUE,FALSE)</f>
        <v>0</v>
      </c>
      <c r="TVF183" s="201" t="b">
        <f>IF(OR(AND('Validation summary'!$B$2="2022-23",TVF182="In-period"),AND('Validation summary'!$B$2="2023-24",TVF182="In-period"),AND('Validation summary'!$B$2="2024-25",TVF182="In-period"),AND('Validation summary'!$B$2="2024-25",TVF182="End of period",TVF190="Revenue")),TRUE,FALSE)</f>
        <v>0</v>
      </c>
      <c r="TVG183" s="201" t="b">
        <f>IF(OR(AND('Validation summary'!$B$2="2022-23",TVG182="In-period"),AND('Validation summary'!$B$2="2023-24",TVG182="In-period"),AND('Validation summary'!$B$2="2024-25",TVG182="In-period"),AND('Validation summary'!$B$2="2024-25",TVG182="End of period",TVG190="Revenue")),TRUE,FALSE)</f>
        <v>0</v>
      </c>
      <c r="TVH183" s="201" t="b">
        <f>IF(OR(AND('Validation summary'!$B$2="2022-23",TVH182="In-period"),AND('Validation summary'!$B$2="2023-24",TVH182="In-period"),AND('Validation summary'!$B$2="2024-25",TVH182="In-period"),AND('Validation summary'!$B$2="2024-25",TVH182="End of period",TVH190="Revenue")),TRUE,FALSE)</f>
        <v>0</v>
      </c>
      <c r="TVI183" s="201" t="b">
        <f>IF(OR(AND('Validation summary'!$B$2="2022-23",TVI182="In-period"),AND('Validation summary'!$B$2="2023-24",TVI182="In-period"),AND('Validation summary'!$B$2="2024-25",TVI182="In-period"),AND('Validation summary'!$B$2="2024-25",TVI182="End of period",TVI190="Revenue")),TRUE,FALSE)</f>
        <v>0</v>
      </c>
      <c r="TVJ183" s="201" t="b">
        <f>IF(OR(AND('Validation summary'!$B$2="2022-23",TVJ182="In-period"),AND('Validation summary'!$B$2="2023-24",TVJ182="In-period"),AND('Validation summary'!$B$2="2024-25",TVJ182="In-period"),AND('Validation summary'!$B$2="2024-25",TVJ182="End of period",TVJ190="Revenue")),TRUE,FALSE)</f>
        <v>0</v>
      </c>
      <c r="TVK183" s="201" t="b">
        <f>IF(OR(AND('Validation summary'!$B$2="2022-23",TVK182="In-period"),AND('Validation summary'!$B$2="2023-24",TVK182="In-period"),AND('Validation summary'!$B$2="2024-25",TVK182="In-period"),AND('Validation summary'!$B$2="2024-25",TVK182="End of period",TVK190="Revenue")),TRUE,FALSE)</f>
        <v>0</v>
      </c>
      <c r="TVL183" s="201" t="b">
        <f>IF(OR(AND('Validation summary'!$B$2="2022-23",TVL182="In-period"),AND('Validation summary'!$B$2="2023-24",TVL182="In-period"),AND('Validation summary'!$B$2="2024-25",TVL182="In-period"),AND('Validation summary'!$B$2="2024-25",TVL182="End of period",TVL190="Revenue")),TRUE,FALSE)</f>
        <v>0</v>
      </c>
      <c r="TVM183" s="201" t="b">
        <f>IF(OR(AND('Validation summary'!$B$2="2022-23",TVM182="In-period"),AND('Validation summary'!$B$2="2023-24",TVM182="In-period"),AND('Validation summary'!$B$2="2024-25",TVM182="In-period"),AND('Validation summary'!$B$2="2024-25",TVM182="End of period",TVM190="Revenue")),TRUE,FALSE)</f>
        <v>0</v>
      </c>
      <c r="TVN183" s="201" t="b">
        <f>IF(OR(AND('Validation summary'!$B$2="2022-23",TVN182="In-period"),AND('Validation summary'!$B$2="2023-24",TVN182="In-period"),AND('Validation summary'!$B$2="2024-25",TVN182="In-period"),AND('Validation summary'!$B$2="2024-25",TVN182="End of period",TVN190="Revenue")),TRUE,FALSE)</f>
        <v>0</v>
      </c>
      <c r="TVO183" s="201" t="b">
        <f>IF(OR(AND('Validation summary'!$B$2="2022-23",TVO182="In-period"),AND('Validation summary'!$B$2="2023-24",TVO182="In-period"),AND('Validation summary'!$B$2="2024-25",TVO182="In-period"),AND('Validation summary'!$B$2="2024-25",TVO182="End of period",TVO190="Revenue")),TRUE,FALSE)</f>
        <v>0</v>
      </c>
      <c r="TVP183" s="201" t="b">
        <f>IF(OR(AND('Validation summary'!$B$2="2022-23",TVP182="In-period"),AND('Validation summary'!$B$2="2023-24",TVP182="In-period"),AND('Validation summary'!$B$2="2024-25",TVP182="In-period"),AND('Validation summary'!$B$2="2024-25",TVP182="End of period",TVP190="Revenue")),TRUE,FALSE)</f>
        <v>0</v>
      </c>
      <c r="TVQ183" s="201" t="b">
        <f>IF(OR(AND('Validation summary'!$B$2="2022-23",TVQ182="In-period"),AND('Validation summary'!$B$2="2023-24",TVQ182="In-period"),AND('Validation summary'!$B$2="2024-25",TVQ182="In-period"),AND('Validation summary'!$B$2="2024-25",TVQ182="End of period",TVQ190="Revenue")),TRUE,FALSE)</f>
        <v>0</v>
      </c>
      <c r="TVR183" s="201" t="b">
        <f>IF(OR(AND('Validation summary'!$B$2="2022-23",TVR182="In-period"),AND('Validation summary'!$B$2="2023-24",TVR182="In-period"),AND('Validation summary'!$B$2="2024-25",TVR182="In-period"),AND('Validation summary'!$B$2="2024-25",TVR182="End of period",TVR190="Revenue")),TRUE,FALSE)</f>
        <v>0</v>
      </c>
      <c r="TVS183" s="201" t="b">
        <f>IF(OR(AND('Validation summary'!$B$2="2022-23",TVS182="In-period"),AND('Validation summary'!$B$2="2023-24",TVS182="In-period"),AND('Validation summary'!$B$2="2024-25",TVS182="In-period"),AND('Validation summary'!$B$2="2024-25",TVS182="End of period",TVS190="Revenue")),TRUE,FALSE)</f>
        <v>0</v>
      </c>
      <c r="TVT183" s="201" t="b">
        <f>IF(OR(AND('Validation summary'!$B$2="2022-23",TVT182="In-period"),AND('Validation summary'!$B$2="2023-24",TVT182="In-period"),AND('Validation summary'!$B$2="2024-25",TVT182="In-period"),AND('Validation summary'!$B$2="2024-25",TVT182="End of period",TVT190="Revenue")),TRUE,FALSE)</f>
        <v>0</v>
      </c>
      <c r="TVU183" s="201" t="b">
        <f>IF(OR(AND('Validation summary'!$B$2="2022-23",TVU182="In-period"),AND('Validation summary'!$B$2="2023-24",TVU182="In-period"),AND('Validation summary'!$B$2="2024-25",TVU182="In-period"),AND('Validation summary'!$B$2="2024-25",TVU182="End of period",TVU190="Revenue")),TRUE,FALSE)</f>
        <v>0</v>
      </c>
      <c r="TVV183" s="201" t="b">
        <f>IF(OR(AND('Validation summary'!$B$2="2022-23",TVV182="In-period"),AND('Validation summary'!$B$2="2023-24",TVV182="In-period"),AND('Validation summary'!$B$2="2024-25",TVV182="In-period"),AND('Validation summary'!$B$2="2024-25",TVV182="End of period",TVV190="Revenue")),TRUE,FALSE)</f>
        <v>0</v>
      </c>
      <c r="TVW183" s="201" t="b">
        <f>IF(OR(AND('Validation summary'!$B$2="2022-23",TVW182="In-period"),AND('Validation summary'!$B$2="2023-24",TVW182="In-period"),AND('Validation summary'!$B$2="2024-25",TVW182="In-period"),AND('Validation summary'!$B$2="2024-25",TVW182="End of period",TVW190="Revenue")),TRUE,FALSE)</f>
        <v>0</v>
      </c>
      <c r="TVX183" s="201" t="b">
        <f>IF(OR(AND('Validation summary'!$B$2="2022-23",TVX182="In-period"),AND('Validation summary'!$B$2="2023-24",TVX182="In-period"),AND('Validation summary'!$B$2="2024-25",TVX182="In-period"),AND('Validation summary'!$B$2="2024-25",TVX182="End of period",TVX190="Revenue")),TRUE,FALSE)</f>
        <v>0</v>
      </c>
      <c r="TVY183" s="201" t="b">
        <f>IF(OR(AND('Validation summary'!$B$2="2022-23",TVY182="In-period"),AND('Validation summary'!$B$2="2023-24",TVY182="In-period"),AND('Validation summary'!$B$2="2024-25",TVY182="In-period"),AND('Validation summary'!$B$2="2024-25",TVY182="End of period",TVY190="Revenue")),TRUE,FALSE)</f>
        <v>0</v>
      </c>
      <c r="TVZ183" s="201" t="b">
        <f>IF(OR(AND('Validation summary'!$B$2="2022-23",TVZ182="In-period"),AND('Validation summary'!$B$2="2023-24",TVZ182="In-period"),AND('Validation summary'!$B$2="2024-25",TVZ182="In-period"),AND('Validation summary'!$B$2="2024-25",TVZ182="End of period",TVZ190="Revenue")),TRUE,FALSE)</f>
        <v>0</v>
      </c>
      <c r="TWA183" s="201" t="b">
        <f>IF(OR(AND('Validation summary'!$B$2="2022-23",TWA182="In-period"),AND('Validation summary'!$B$2="2023-24",TWA182="In-period"),AND('Validation summary'!$B$2="2024-25",TWA182="In-period"),AND('Validation summary'!$B$2="2024-25",TWA182="End of period",TWA190="Revenue")),TRUE,FALSE)</f>
        <v>0</v>
      </c>
      <c r="TWB183" s="201" t="b">
        <f>IF(OR(AND('Validation summary'!$B$2="2022-23",TWB182="In-period"),AND('Validation summary'!$B$2="2023-24",TWB182="In-period"),AND('Validation summary'!$B$2="2024-25",TWB182="In-period"),AND('Validation summary'!$B$2="2024-25",TWB182="End of period",TWB190="Revenue")),TRUE,FALSE)</f>
        <v>0</v>
      </c>
      <c r="TWC183" s="201" t="b">
        <f>IF(OR(AND('Validation summary'!$B$2="2022-23",TWC182="In-period"),AND('Validation summary'!$B$2="2023-24",TWC182="In-period"),AND('Validation summary'!$B$2="2024-25",TWC182="In-period"),AND('Validation summary'!$B$2="2024-25",TWC182="End of period",TWC190="Revenue")),TRUE,FALSE)</f>
        <v>0</v>
      </c>
      <c r="TWD183" s="201" t="b">
        <f>IF(OR(AND('Validation summary'!$B$2="2022-23",TWD182="In-period"),AND('Validation summary'!$B$2="2023-24",TWD182="In-period"),AND('Validation summary'!$B$2="2024-25",TWD182="In-period"),AND('Validation summary'!$B$2="2024-25",TWD182="End of period",TWD190="Revenue")),TRUE,FALSE)</f>
        <v>0</v>
      </c>
      <c r="TWE183" s="201" t="b">
        <f>IF(OR(AND('Validation summary'!$B$2="2022-23",TWE182="In-period"),AND('Validation summary'!$B$2="2023-24",TWE182="In-period"),AND('Validation summary'!$B$2="2024-25",TWE182="In-period"),AND('Validation summary'!$B$2="2024-25",TWE182="End of period",TWE190="Revenue")),TRUE,FALSE)</f>
        <v>0</v>
      </c>
      <c r="TWF183" s="201" t="b">
        <f>IF(OR(AND('Validation summary'!$B$2="2022-23",TWF182="In-period"),AND('Validation summary'!$B$2="2023-24",TWF182="In-period"),AND('Validation summary'!$B$2="2024-25",TWF182="In-period"),AND('Validation summary'!$B$2="2024-25",TWF182="End of period",TWF190="Revenue")),TRUE,FALSE)</f>
        <v>0</v>
      </c>
      <c r="TWG183" s="201" t="b">
        <f>IF(OR(AND('Validation summary'!$B$2="2022-23",TWG182="In-period"),AND('Validation summary'!$B$2="2023-24",TWG182="In-period"),AND('Validation summary'!$B$2="2024-25",TWG182="In-period"),AND('Validation summary'!$B$2="2024-25",TWG182="End of period",TWG190="Revenue")),TRUE,FALSE)</f>
        <v>0</v>
      </c>
      <c r="TWH183" s="201" t="b">
        <f>IF(OR(AND('Validation summary'!$B$2="2022-23",TWH182="In-period"),AND('Validation summary'!$B$2="2023-24",TWH182="In-period"),AND('Validation summary'!$B$2="2024-25",TWH182="In-period"),AND('Validation summary'!$B$2="2024-25",TWH182="End of period",TWH190="Revenue")),TRUE,FALSE)</f>
        <v>0</v>
      </c>
      <c r="TWI183" s="201" t="b">
        <f>IF(OR(AND('Validation summary'!$B$2="2022-23",TWI182="In-period"),AND('Validation summary'!$B$2="2023-24",TWI182="In-period"),AND('Validation summary'!$B$2="2024-25",TWI182="In-period"),AND('Validation summary'!$B$2="2024-25",TWI182="End of period",TWI190="Revenue")),TRUE,FALSE)</f>
        <v>0</v>
      </c>
      <c r="TWJ183" s="201" t="b">
        <f>IF(OR(AND('Validation summary'!$B$2="2022-23",TWJ182="In-period"),AND('Validation summary'!$B$2="2023-24",TWJ182="In-period"),AND('Validation summary'!$B$2="2024-25",TWJ182="In-period"),AND('Validation summary'!$B$2="2024-25",TWJ182="End of period",TWJ190="Revenue")),TRUE,FALSE)</f>
        <v>0</v>
      </c>
      <c r="TWK183" s="201" t="b">
        <f>IF(OR(AND('Validation summary'!$B$2="2022-23",TWK182="In-period"),AND('Validation summary'!$B$2="2023-24",TWK182="In-period"),AND('Validation summary'!$B$2="2024-25",TWK182="In-period"),AND('Validation summary'!$B$2="2024-25",TWK182="End of period",TWK190="Revenue")),TRUE,FALSE)</f>
        <v>0</v>
      </c>
      <c r="TWL183" s="201" t="b">
        <f>IF(OR(AND('Validation summary'!$B$2="2022-23",TWL182="In-period"),AND('Validation summary'!$B$2="2023-24",TWL182="In-period"),AND('Validation summary'!$B$2="2024-25",TWL182="In-period"),AND('Validation summary'!$B$2="2024-25",TWL182="End of period",TWL190="Revenue")),TRUE,FALSE)</f>
        <v>0</v>
      </c>
      <c r="TWM183" s="201" t="b">
        <f>IF(OR(AND('Validation summary'!$B$2="2022-23",TWM182="In-period"),AND('Validation summary'!$B$2="2023-24",TWM182="In-period"),AND('Validation summary'!$B$2="2024-25",TWM182="In-period"),AND('Validation summary'!$B$2="2024-25",TWM182="End of period",TWM190="Revenue")),TRUE,FALSE)</f>
        <v>0</v>
      </c>
      <c r="TWN183" s="201" t="b">
        <f>IF(OR(AND('Validation summary'!$B$2="2022-23",TWN182="In-period"),AND('Validation summary'!$B$2="2023-24",TWN182="In-period"),AND('Validation summary'!$B$2="2024-25",TWN182="In-period"),AND('Validation summary'!$B$2="2024-25",TWN182="End of period",TWN190="Revenue")),TRUE,FALSE)</f>
        <v>0</v>
      </c>
      <c r="TWO183" s="201" t="b">
        <f>IF(OR(AND('Validation summary'!$B$2="2022-23",TWO182="In-period"),AND('Validation summary'!$B$2="2023-24",TWO182="In-period"),AND('Validation summary'!$B$2="2024-25",TWO182="In-period"),AND('Validation summary'!$B$2="2024-25",TWO182="End of period",TWO190="Revenue")),TRUE,FALSE)</f>
        <v>0</v>
      </c>
      <c r="TWP183" s="201" t="b">
        <f>IF(OR(AND('Validation summary'!$B$2="2022-23",TWP182="In-period"),AND('Validation summary'!$B$2="2023-24",TWP182="In-period"),AND('Validation summary'!$B$2="2024-25",TWP182="In-period"),AND('Validation summary'!$B$2="2024-25",TWP182="End of period",TWP190="Revenue")),TRUE,FALSE)</f>
        <v>0</v>
      </c>
      <c r="TWQ183" s="201" t="b">
        <f>IF(OR(AND('Validation summary'!$B$2="2022-23",TWQ182="In-period"),AND('Validation summary'!$B$2="2023-24",TWQ182="In-period"),AND('Validation summary'!$B$2="2024-25",TWQ182="In-period"),AND('Validation summary'!$B$2="2024-25",TWQ182="End of period",TWQ190="Revenue")),TRUE,FALSE)</f>
        <v>0</v>
      </c>
      <c r="TWR183" s="201" t="b">
        <f>IF(OR(AND('Validation summary'!$B$2="2022-23",TWR182="In-period"),AND('Validation summary'!$B$2="2023-24",TWR182="In-period"),AND('Validation summary'!$B$2="2024-25",TWR182="In-period"),AND('Validation summary'!$B$2="2024-25",TWR182="End of period",TWR190="Revenue")),TRUE,FALSE)</f>
        <v>0</v>
      </c>
      <c r="TWS183" s="201" t="b">
        <f>IF(OR(AND('Validation summary'!$B$2="2022-23",TWS182="In-period"),AND('Validation summary'!$B$2="2023-24",TWS182="In-period"),AND('Validation summary'!$B$2="2024-25",TWS182="In-period"),AND('Validation summary'!$B$2="2024-25",TWS182="End of period",TWS190="Revenue")),TRUE,FALSE)</f>
        <v>0</v>
      </c>
      <c r="TWT183" s="201" t="b">
        <f>IF(OR(AND('Validation summary'!$B$2="2022-23",TWT182="In-period"),AND('Validation summary'!$B$2="2023-24",TWT182="In-period"),AND('Validation summary'!$B$2="2024-25",TWT182="In-period"),AND('Validation summary'!$B$2="2024-25",TWT182="End of period",TWT190="Revenue")),TRUE,FALSE)</f>
        <v>0</v>
      </c>
      <c r="TWU183" s="201" t="b">
        <f>IF(OR(AND('Validation summary'!$B$2="2022-23",TWU182="In-period"),AND('Validation summary'!$B$2="2023-24",TWU182="In-period"),AND('Validation summary'!$B$2="2024-25",TWU182="In-period"),AND('Validation summary'!$B$2="2024-25",TWU182="End of period",TWU190="Revenue")),TRUE,FALSE)</f>
        <v>0</v>
      </c>
      <c r="TWV183" s="201" t="b">
        <f>IF(OR(AND('Validation summary'!$B$2="2022-23",TWV182="In-period"),AND('Validation summary'!$B$2="2023-24",TWV182="In-period"),AND('Validation summary'!$B$2="2024-25",TWV182="In-period"),AND('Validation summary'!$B$2="2024-25",TWV182="End of period",TWV190="Revenue")),TRUE,FALSE)</f>
        <v>0</v>
      </c>
      <c r="TWW183" s="201" t="b">
        <f>IF(OR(AND('Validation summary'!$B$2="2022-23",TWW182="In-period"),AND('Validation summary'!$B$2="2023-24",TWW182="In-period"),AND('Validation summary'!$B$2="2024-25",TWW182="In-period"),AND('Validation summary'!$B$2="2024-25",TWW182="End of period",TWW190="Revenue")),TRUE,FALSE)</f>
        <v>0</v>
      </c>
      <c r="TWX183" s="201" t="b">
        <f>IF(OR(AND('Validation summary'!$B$2="2022-23",TWX182="In-period"),AND('Validation summary'!$B$2="2023-24",TWX182="In-period"),AND('Validation summary'!$B$2="2024-25",TWX182="In-period"),AND('Validation summary'!$B$2="2024-25",TWX182="End of period",TWX190="Revenue")),TRUE,FALSE)</f>
        <v>0</v>
      </c>
      <c r="TWY183" s="201" t="b">
        <f>IF(OR(AND('Validation summary'!$B$2="2022-23",TWY182="In-period"),AND('Validation summary'!$B$2="2023-24",TWY182="In-period"),AND('Validation summary'!$B$2="2024-25",TWY182="In-period"),AND('Validation summary'!$B$2="2024-25",TWY182="End of period",TWY190="Revenue")),TRUE,FALSE)</f>
        <v>0</v>
      </c>
      <c r="TWZ183" s="201" t="b">
        <f>IF(OR(AND('Validation summary'!$B$2="2022-23",TWZ182="In-period"),AND('Validation summary'!$B$2="2023-24",TWZ182="In-period"),AND('Validation summary'!$B$2="2024-25",TWZ182="In-period"),AND('Validation summary'!$B$2="2024-25",TWZ182="End of period",TWZ190="Revenue")),TRUE,FALSE)</f>
        <v>0</v>
      </c>
      <c r="TXA183" s="201" t="b">
        <f>IF(OR(AND('Validation summary'!$B$2="2022-23",TXA182="In-period"),AND('Validation summary'!$B$2="2023-24",TXA182="In-period"),AND('Validation summary'!$B$2="2024-25",TXA182="In-period"),AND('Validation summary'!$B$2="2024-25",TXA182="End of period",TXA190="Revenue")),TRUE,FALSE)</f>
        <v>0</v>
      </c>
      <c r="TXB183" s="201" t="b">
        <f>IF(OR(AND('Validation summary'!$B$2="2022-23",TXB182="In-period"),AND('Validation summary'!$B$2="2023-24",TXB182="In-period"),AND('Validation summary'!$B$2="2024-25",TXB182="In-period"),AND('Validation summary'!$B$2="2024-25",TXB182="End of period",TXB190="Revenue")),TRUE,FALSE)</f>
        <v>0</v>
      </c>
      <c r="TXC183" s="201" t="b">
        <f>IF(OR(AND('Validation summary'!$B$2="2022-23",TXC182="In-period"),AND('Validation summary'!$B$2="2023-24",TXC182="In-period"),AND('Validation summary'!$B$2="2024-25",TXC182="In-period"),AND('Validation summary'!$B$2="2024-25",TXC182="End of period",TXC190="Revenue")),TRUE,FALSE)</f>
        <v>0</v>
      </c>
      <c r="TXD183" s="201" t="b">
        <f>IF(OR(AND('Validation summary'!$B$2="2022-23",TXD182="In-period"),AND('Validation summary'!$B$2="2023-24",TXD182="In-period"),AND('Validation summary'!$B$2="2024-25",TXD182="In-period"),AND('Validation summary'!$B$2="2024-25",TXD182="End of period",TXD190="Revenue")),TRUE,FALSE)</f>
        <v>0</v>
      </c>
      <c r="TXE183" s="201" t="b">
        <f>IF(OR(AND('Validation summary'!$B$2="2022-23",TXE182="In-period"),AND('Validation summary'!$B$2="2023-24",TXE182="In-period"),AND('Validation summary'!$B$2="2024-25",TXE182="In-period"),AND('Validation summary'!$B$2="2024-25",TXE182="End of period",TXE190="Revenue")),TRUE,FALSE)</f>
        <v>0</v>
      </c>
      <c r="TXF183" s="201" t="b">
        <f>IF(OR(AND('Validation summary'!$B$2="2022-23",TXF182="In-period"),AND('Validation summary'!$B$2="2023-24",TXF182="In-period"),AND('Validation summary'!$B$2="2024-25",TXF182="In-period"),AND('Validation summary'!$B$2="2024-25",TXF182="End of period",TXF190="Revenue")),TRUE,FALSE)</f>
        <v>0</v>
      </c>
      <c r="TXG183" s="201" t="b">
        <f>IF(OR(AND('Validation summary'!$B$2="2022-23",TXG182="In-period"),AND('Validation summary'!$B$2="2023-24",TXG182="In-period"),AND('Validation summary'!$B$2="2024-25",TXG182="In-period"),AND('Validation summary'!$B$2="2024-25",TXG182="End of period",TXG190="Revenue")),TRUE,FALSE)</f>
        <v>0</v>
      </c>
      <c r="TXH183" s="201" t="b">
        <f>IF(OR(AND('Validation summary'!$B$2="2022-23",TXH182="In-period"),AND('Validation summary'!$B$2="2023-24",TXH182="In-period"),AND('Validation summary'!$B$2="2024-25",TXH182="In-period"),AND('Validation summary'!$B$2="2024-25",TXH182="End of period",TXH190="Revenue")),TRUE,FALSE)</f>
        <v>0</v>
      </c>
      <c r="TXI183" s="201" t="b">
        <f>IF(OR(AND('Validation summary'!$B$2="2022-23",TXI182="In-period"),AND('Validation summary'!$B$2="2023-24",TXI182="In-period"),AND('Validation summary'!$B$2="2024-25",TXI182="In-period"),AND('Validation summary'!$B$2="2024-25",TXI182="End of period",TXI190="Revenue")),TRUE,FALSE)</f>
        <v>0</v>
      </c>
      <c r="TXJ183" s="201" t="b">
        <f>IF(OR(AND('Validation summary'!$B$2="2022-23",TXJ182="In-period"),AND('Validation summary'!$B$2="2023-24",TXJ182="In-period"),AND('Validation summary'!$B$2="2024-25",TXJ182="In-period"),AND('Validation summary'!$B$2="2024-25",TXJ182="End of period",TXJ190="Revenue")),TRUE,FALSE)</f>
        <v>0</v>
      </c>
      <c r="TXK183" s="201" t="b">
        <f>IF(OR(AND('Validation summary'!$B$2="2022-23",TXK182="In-period"),AND('Validation summary'!$B$2="2023-24",TXK182="In-period"),AND('Validation summary'!$B$2="2024-25",TXK182="In-period"),AND('Validation summary'!$B$2="2024-25",TXK182="End of period",TXK190="Revenue")),TRUE,FALSE)</f>
        <v>0</v>
      </c>
      <c r="TXL183" s="201" t="b">
        <f>IF(OR(AND('Validation summary'!$B$2="2022-23",TXL182="In-period"),AND('Validation summary'!$B$2="2023-24",TXL182="In-period"),AND('Validation summary'!$B$2="2024-25",TXL182="In-period"),AND('Validation summary'!$B$2="2024-25",TXL182="End of period",TXL190="Revenue")),TRUE,FALSE)</f>
        <v>0</v>
      </c>
      <c r="TXM183" s="201" t="b">
        <f>IF(OR(AND('Validation summary'!$B$2="2022-23",TXM182="In-period"),AND('Validation summary'!$B$2="2023-24",TXM182="In-period"),AND('Validation summary'!$B$2="2024-25",TXM182="In-period"),AND('Validation summary'!$B$2="2024-25",TXM182="End of period",TXM190="Revenue")),TRUE,FALSE)</f>
        <v>0</v>
      </c>
      <c r="TXN183" s="201" t="b">
        <f>IF(OR(AND('Validation summary'!$B$2="2022-23",TXN182="In-period"),AND('Validation summary'!$B$2="2023-24",TXN182="In-period"),AND('Validation summary'!$B$2="2024-25",TXN182="In-period"),AND('Validation summary'!$B$2="2024-25",TXN182="End of period",TXN190="Revenue")),TRUE,FALSE)</f>
        <v>0</v>
      </c>
      <c r="TXO183" s="201" t="b">
        <f>IF(OR(AND('Validation summary'!$B$2="2022-23",TXO182="In-period"),AND('Validation summary'!$B$2="2023-24",TXO182="In-period"),AND('Validation summary'!$B$2="2024-25",TXO182="In-period"),AND('Validation summary'!$B$2="2024-25",TXO182="End of period",TXO190="Revenue")),TRUE,FALSE)</f>
        <v>0</v>
      </c>
      <c r="TXP183" s="201" t="b">
        <f>IF(OR(AND('Validation summary'!$B$2="2022-23",TXP182="In-period"),AND('Validation summary'!$B$2="2023-24",TXP182="In-period"),AND('Validation summary'!$B$2="2024-25",TXP182="In-period"),AND('Validation summary'!$B$2="2024-25",TXP182="End of period",TXP190="Revenue")),TRUE,FALSE)</f>
        <v>0</v>
      </c>
      <c r="TXQ183" s="201" t="b">
        <f>IF(OR(AND('Validation summary'!$B$2="2022-23",TXQ182="In-period"),AND('Validation summary'!$B$2="2023-24",TXQ182="In-period"),AND('Validation summary'!$B$2="2024-25",TXQ182="In-period"),AND('Validation summary'!$B$2="2024-25",TXQ182="End of period",TXQ190="Revenue")),TRUE,FALSE)</f>
        <v>0</v>
      </c>
      <c r="TXR183" s="201" t="b">
        <f>IF(OR(AND('Validation summary'!$B$2="2022-23",TXR182="In-period"),AND('Validation summary'!$B$2="2023-24",TXR182="In-period"),AND('Validation summary'!$B$2="2024-25",TXR182="In-period"),AND('Validation summary'!$B$2="2024-25",TXR182="End of period",TXR190="Revenue")),TRUE,FALSE)</f>
        <v>0</v>
      </c>
      <c r="TXS183" s="201" t="b">
        <f>IF(OR(AND('Validation summary'!$B$2="2022-23",TXS182="In-period"),AND('Validation summary'!$B$2="2023-24",TXS182="In-period"),AND('Validation summary'!$B$2="2024-25",TXS182="In-period"),AND('Validation summary'!$B$2="2024-25",TXS182="End of period",TXS190="Revenue")),TRUE,FALSE)</f>
        <v>0</v>
      </c>
      <c r="TXT183" s="201" t="b">
        <f>IF(OR(AND('Validation summary'!$B$2="2022-23",TXT182="In-period"),AND('Validation summary'!$B$2="2023-24",TXT182="In-period"),AND('Validation summary'!$B$2="2024-25",TXT182="In-period"),AND('Validation summary'!$B$2="2024-25",TXT182="End of period",TXT190="Revenue")),TRUE,FALSE)</f>
        <v>0</v>
      </c>
      <c r="TXU183" s="201" t="b">
        <f>IF(OR(AND('Validation summary'!$B$2="2022-23",TXU182="In-period"),AND('Validation summary'!$B$2="2023-24",TXU182="In-period"),AND('Validation summary'!$B$2="2024-25",TXU182="In-period"),AND('Validation summary'!$B$2="2024-25",TXU182="End of period",TXU190="Revenue")),TRUE,FALSE)</f>
        <v>0</v>
      </c>
      <c r="TXV183" s="201" t="b">
        <f>IF(OR(AND('Validation summary'!$B$2="2022-23",TXV182="In-period"),AND('Validation summary'!$B$2="2023-24",TXV182="In-period"),AND('Validation summary'!$B$2="2024-25",TXV182="In-period"),AND('Validation summary'!$B$2="2024-25",TXV182="End of period",TXV190="Revenue")),TRUE,FALSE)</f>
        <v>0</v>
      </c>
      <c r="TXW183" s="201" t="b">
        <f>IF(OR(AND('Validation summary'!$B$2="2022-23",TXW182="In-period"),AND('Validation summary'!$B$2="2023-24",TXW182="In-period"),AND('Validation summary'!$B$2="2024-25",TXW182="In-period"),AND('Validation summary'!$B$2="2024-25",TXW182="End of period",TXW190="Revenue")),TRUE,FALSE)</f>
        <v>0</v>
      </c>
      <c r="TXX183" s="201" t="b">
        <f>IF(OR(AND('Validation summary'!$B$2="2022-23",TXX182="In-period"),AND('Validation summary'!$B$2="2023-24",TXX182="In-period"),AND('Validation summary'!$B$2="2024-25",TXX182="In-period"),AND('Validation summary'!$B$2="2024-25",TXX182="End of period",TXX190="Revenue")),TRUE,FALSE)</f>
        <v>0</v>
      </c>
      <c r="TXY183" s="201" t="b">
        <f>IF(OR(AND('Validation summary'!$B$2="2022-23",TXY182="In-period"),AND('Validation summary'!$B$2="2023-24",TXY182="In-period"),AND('Validation summary'!$B$2="2024-25",TXY182="In-period"),AND('Validation summary'!$B$2="2024-25",TXY182="End of period",TXY190="Revenue")),TRUE,FALSE)</f>
        <v>0</v>
      </c>
      <c r="TXZ183" s="201" t="b">
        <f>IF(OR(AND('Validation summary'!$B$2="2022-23",TXZ182="In-period"),AND('Validation summary'!$B$2="2023-24",TXZ182="In-period"),AND('Validation summary'!$B$2="2024-25",TXZ182="In-period"),AND('Validation summary'!$B$2="2024-25",TXZ182="End of period",TXZ190="Revenue")),TRUE,FALSE)</f>
        <v>0</v>
      </c>
      <c r="TYA183" s="201" t="b">
        <f>IF(OR(AND('Validation summary'!$B$2="2022-23",TYA182="In-period"),AND('Validation summary'!$B$2="2023-24",TYA182="In-period"),AND('Validation summary'!$B$2="2024-25",TYA182="In-period"),AND('Validation summary'!$B$2="2024-25",TYA182="End of period",TYA190="Revenue")),TRUE,FALSE)</f>
        <v>0</v>
      </c>
      <c r="TYB183" s="201" t="b">
        <f>IF(OR(AND('Validation summary'!$B$2="2022-23",TYB182="In-period"),AND('Validation summary'!$B$2="2023-24",TYB182="In-period"),AND('Validation summary'!$B$2="2024-25",TYB182="In-period"),AND('Validation summary'!$B$2="2024-25",TYB182="End of period",TYB190="Revenue")),TRUE,FALSE)</f>
        <v>0</v>
      </c>
      <c r="TYC183" s="201" t="b">
        <f>IF(OR(AND('Validation summary'!$B$2="2022-23",TYC182="In-period"),AND('Validation summary'!$B$2="2023-24",TYC182="In-period"),AND('Validation summary'!$B$2="2024-25",TYC182="In-period"),AND('Validation summary'!$B$2="2024-25",TYC182="End of period",TYC190="Revenue")),TRUE,FALSE)</f>
        <v>0</v>
      </c>
      <c r="TYD183" s="201" t="b">
        <f>IF(OR(AND('Validation summary'!$B$2="2022-23",TYD182="In-period"),AND('Validation summary'!$B$2="2023-24",TYD182="In-period"),AND('Validation summary'!$B$2="2024-25",TYD182="In-period"),AND('Validation summary'!$B$2="2024-25",TYD182="End of period",TYD190="Revenue")),TRUE,FALSE)</f>
        <v>0</v>
      </c>
      <c r="TYE183" s="201" t="b">
        <f>IF(OR(AND('Validation summary'!$B$2="2022-23",TYE182="In-period"),AND('Validation summary'!$B$2="2023-24",TYE182="In-period"),AND('Validation summary'!$B$2="2024-25",TYE182="In-period"),AND('Validation summary'!$B$2="2024-25",TYE182="End of period",TYE190="Revenue")),TRUE,FALSE)</f>
        <v>0</v>
      </c>
      <c r="TYF183" s="201" t="b">
        <f>IF(OR(AND('Validation summary'!$B$2="2022-23",TYF182="In-period"),AND('Validation summary'!$B$2="2023-24",TYF182="In-period"),AND('Validation summary'!$B$2="2024-25",TYF182="In-period"),AND('Validation summary'!$B$2="2024-25",TYF182="End of period",TYF190="Revenue")),TRUE,FALSE)</f>
        <v>0</v>
      </c>
      <c r="TYG183" s="201" t="b">
        <f>IF(OR(AND('Validation summary'!$B$2="2022-23",TYG182="In-period"),AND('Validation summary'!$B$2="2023-24",TYG182="In-period"),AND('Validation summary'!$B$2="2024-25",TYG182="In-period"),AND('Validation summary'!$B$2="2024-25",TYG182="End of period",TYG190="Revenue")),TRUE,FALSE)</f>
        <v>0</v>
      </c>
      <c r="TYH183" s="201" t="b">
        <f>IF(OR(AND('Validation summary'!$B$2="2022-23",TYH182="In-period"),AND('Validation summary'!$B$2="2023-24",TYH182="In-period"),AND('Validation summary'!$B$2="2024-25",TYH182="In-period"),AND('Validation summary'!$B$2="2024-25",TYH182="End of period",TYH190="Revenue")),TRUE,FALSE)</f>
        <v>0</v>
      </c>
      <c r="TYI183" s="201" t="b">
        <f>IF(OR(AND('Validation summary'!$B$2="2022-23",TYI182="In-period"),AND('Validation summary'!$B$2="2023-24",TYI182="In-period"),AND('Validation summary'!$B$2="2024-25",TYI182="In-period"),AND('Validation summary'!$B$2="2024-25",TYI182="End of period",TYI190="Revenue")),TRUE,FALSE)</f>
        <v>0</v>
      </c>
      <c r="TYJ183" s="201" t="b">
        <f>IF(OR(AND('Validation summary'!$B$2="2022-23",TYJ182="In-period"),AND('Validation summary'!$B$2="2023-24",TYJ182="In-period"),AND('Validation summary'!$B$2="2024-25",TYJ182="In-period"),AND('Validation summary'!$B$2="2024-25",TYJ182="End of period",TYJ190="Revenue")),TRUE,FALSE)</f>
        <v>0</v>
      </c>
      <c r="TYK183" s="201" t="b">
        <f>IF(OR(AND('Validation summary'!$B$2="2022-23",TYK182="In-period"),AND('Validation summary'!$B$2="2023-24",TYK182="In-period"),AND('Validation summary'!$B$2="2024-25",TYK182="In-period"),AND('Validation summary'!$B$2="2024-25",TYK182="End of period",TYK190="Revenue")),TRUE,FALSE)</f>
        <v>0</v>
      </c>
      <c r="TYL183" s="201" t="b">
        <f>IF(OR(AND('Validation summary'!$B$2="2022-23",TYL182="In-period"),AND('Validation summary'!$B$2="2023-24",TYL182="In-period"),AND('Validation summary'!$B$2="2024-25",TYL182="In-period"),AND('Validation summary'!$B$2="2024-25",TYL182="End of period",TYL190="Revenue")),TRUE,FALSE)</f>
        <v>0</v>
      </c>
      <c r="TYM183" s="201" t="b">
        <f>IF(OR(AND('Validation summary'!$B$2="2022-23",TYM182="In-period"),AND('Validation summary'!$B$2="2023-24",TYM182="In-period"),AND('Validation summary'!$B$2="2024-25",TYM182="In-period"),AND('Validation summary'!$B$2="2024-25",TYM182="End of period",TYM190="Revenue")),TRUE,FALSE)</f>
        <v>0</v>
      </c>
      <c r="TYN183" s="201" t="b">
        <f>IF(OR(AND('Validation summary'!$B$2="2022-23",TYN182="In-period"),AND('Validation summary'!$B$2="2023-24",TYN182="In-period"),AND('Validation summary'!$B$2="2024-25",TYN182="In-period"),AND('Validation summary'!$B$2="2024-25",TYN182="End of period",TYN190="Revenue")),TRUE,FALSE)</f>
        <v>0</v>
      </c>
      <c r="TYO183" s="201" t="b">
        <f>IF(OR(AND('Validation summary'!$B$2="2022-23",TYO182="In-period"),AND('Validation summary'!$B$2="2023-24",TYO182="In-period"),AND('Validation summary'!$B$2="2024-25",TYO182="In-period"),AND('Validation summary'!$B$2="2024-25",TYO182="End of period",TYO190="Revenue")),TRUE,FALSE)</f>
        <v>0</v>
      </c>
      <c r="TYP183" s="201" t="b">
        <f>IF(OR(AND('Validation summary'!$B$2="2022-23",TYP182="In-period"),AND('Validation summary'!$B$2="2023-24",TYP182="In-period"),AND('Validation summary'!$B$2="2024-25",TYP182="In-period"),AND('Validation summary'!$B$2="2024-25",TYP182="End of period",TYP190="Revenue")),TRUE,FALSE)</f>
        <v>0</v>
      </c>
      <c r="TYQ183" s="201" t="b">
        <f>IF(OR(AND('Validation summary'!$B$2="2022-23",TYQ182="In-period"),AND('Validation summary'!$B$2="2023-24",TYQ182="In-period"),AND('Validation summary'!$B$2="2024-25",TYQ182="In-period"),AND('Validation summary'!$B$2="2024-25",TYQ182="End of period",TYQ190="Revenue")),TRUE,FALSE)</f>
        <v>0</v>
      </c>
      <c r="TYR183" s="201" t="b">
        <f>IF(OR(AND('Validation summary'!$B$2="2022-23",TYR182="In-period"),AND('Validation summary'!$B$2="2023-24",TYR182="In-period"),AND('Validation summary'!$B$2="2024-25",TYR182="In-period"),AND('Validation summary'!$B$2="2024-25",TYR182="End of period",TYR190="Revenue")),TRUE,FALSE)</f>
        <v>0</v>
      </c>
      <c r="TYS183" s="201" t="b">
        <f>IF(OR(AND('Validation summary'!$B$2="2022-23",TYS182="In-period"),AND('Validation summary'!$B$2="2023-24",TYS182="In-period"),AND('Validation summary'!$B$2="2024-25",TYS182="In-period"),AND('Validation summary'!$B$2="2024-25",TYS182="End of period",TYS190="Revenue")),TRUE,FALSE)</f>
        <v>0</v>
      </c>
      <c r="TYT183" s="201" t="b">
        <f>IF(OR(AND('Validation summary'!$B$2="2022-23",TYT182="In-period"),AND('Validation summary'!$B$2="2023-24",TYT182="In-period"),AND('Validation summary'!$B$2="2024-25",TYT182="In-period"),AND('Validation summary'!$B$2="2024-25",TYT182="End of period",TYT190="Revenue")),TRUE,FALSE)</f>
        <v>0</v>
      </c>
      <c r="TYU183" s="201" t="b">
        <f>IF(OR(AND('Validation summary'!$B$2="2022-23",TYU182="In-period"),AND('Validation summary'!$B$2="2023-24",TYU182="In-period"),AND('Validation summary'!$B$2="2024-25",TYU182="In-period"),AND('Validation summary'!$B$2="2024-25",TYU182="End of period",TYU190="Revenue")),TRUE,FALSE)</f>
        <v>0</v>
      </c>
      <c r="TYV183" s="201" t="b">
        <f>IF(OR(AND('Validation summary'!$B$2="2022-23",TYV182="In-period"),AND('Validation summary'!$B$2="2023-24",TYV182="In-period"),AND('Validation summary'!$B$2="2024-25",TYV182="In-period"),AND('Validation summary'!$B$2="2024-25",TYV182="End of period",TYV190="Revenue")),TRUE,FALSE)</f>
        <v>0</v>
      </c>
      <c r="TYW183" s="201" t="b">
        <f>IF(OR(AND('Validation summary'!$B$2="2022-23",TYW182="In-period"),AND('Validation summary'!$B$2="2023-24",TYW182="In-period"),AND('Validation summary'!$B$2="2024-25",TYW182="In-period"),AND('Validation summary'!$B$2="2024-25",TYW182="End of period",TYW190="Revenue")),TRUE,FALSE)</f>
        <v>0</v>
      </c>
      <c r="TYX183" s="201" t="b">
        <f>IF(OR(AND('Validation summary'!$B$2="2022-23",TYX182="In-period"),AND('Validation summary'!$B$2="2023-24",TYX182="In-period"),AND('Validation summary'!$B$2="2024-25",TYX182="In-period"),AND('Validation summary'!$B$2="2024-25",TYX182="End of period",TYX190="Revenue")),TRUE,FALSE)</f>
        <v>0</v>
      </c>
      <c r="TYY183" s="201" t="b">
        <f>IF(OR(AND('Validation summary'!$B$2="2022-23",TYY182="In-period"),AND('Validation summary'!$B$2="2023-24",TYY182="In-period"),AND('Validation summary'!$B$2="2024-25",TYY182="In-period"),AND('Validation summary'!$B$2="2024-25",TYY182="End of period",TYY190="Revenue")),TRUE,FALSE)</f>
        <v>0</v>
      </c>
      <c r="TYZ183" s="201" t="b">
        <f>IF(OR(AND('Validation summary'!$B$2="2022-23",TYZ182="In-period"),AND('Validation summary'!$B$2="2023-24",TYZ182="In-period"),AND('Validation summary'!$B$2="2024-25",TYZ182="In-period"),AND('Validation summary'!$B$2="2024-25",TYZ182="End of period",TYZ190="Revenue")),TRUE,FALSE)</f>
        <v>0</v>
      </c>
      <c r="TZA183" s="201" t="b">
        <f>IF(OR(AND('Validation summary'!$B$2="2022-23",TZA182="In-period"),AND('Validation summary'!$B$2="2023-24",TZA182="In-period"),AND('Validation summary'!$B$2="2024-25",TZA182="In-period"),AND('Validation summary'!$B$2="2024-25",TZA182="End of period",TZA190="Revenue")),TRUE,FALSE)</f>
        <v>0</v>
      </c>
      <c r="TZB183" s="201" t="b">
        <f>IF(OR(AND('Validation summary'!$B$2="2022-23",TZB182="In-period"),AND('Validation summary'!$B$2="2023-24",TZB182="In-period"),AND('Validation summary'!$B$2="2024-25",TZB182="In-period"),AND('Validation summary'!$B$2="2024-25",TZB182="End of period",TZB190="Revenue")),TRUE,FALSE)</f>
        <v>0</v>
      </c>
      <c r="TZC183" s="201" t="b">
        <f>IF(OR(AND('Validation summary'!$B$2="2022-23",TZC182="In-period"),AND('Validation summary'!$B$2="2023-24",TZC182="In-period"),AND('Validation summary'!$B$2="2024-25",TZC182="In-period"),AND('Validation summary'!$B$2="2024-25",TZC182="End of period",TZC190="Revenue")),TRUE,FALSE)</f>
        <v>0</v>
      </c>
      <c r="TZD183" s="201" t="b">
        <f>IF(OR(AND('Validation summary'!$B$2="2022-23",TZD182="In-period"),AND('Validation summary'!$B$2="2023-24",TZD182="In-period"),AND('Validation summary'!$B$2="2024-25",TZD182="In-period"),AND('Validation summary'!$B$2="2024-25",TZD182="End of period",TZD190="Revenue")),TRUE,FALSE)</f>
        <v>0</v>
      </c>
      <c r="TZE183" s="201" t="b">
        <f>IF(OR(AND('Validation summary'!$B$2="2022-23",TZE182="In-period"),AND('Validation summary'!$B$2="2023-24",TZE182="In-period"),AND('Validation summary'!$B$2="2024-25",TZE182="In-period"),AND('Validation summary'!$B$2="2024-25",TZE182="End of period",TZE190="Revenue")),TRUE,FALSE)</f>
        <v>0</v>
      </c>
      <c r="TZF183" s="201" t="b">
        <f>IF(OR(AND('Validation summary'!$B$2="2022-23",TZF182="In-period"),AND('Validation summary'!$B$2="2023-24",TZF182="In-period"),AND('Validation summary'!$B$2="2024-25",TZF182="In-period"),AND('Validation summary'!$B$2="2024-25",TZF182="End of period",TZF190="Revenue")),TRUE,FALSE)</f>
        <v>0</v>
      </c>
      <c r="TZG183" s="201" t="b">
        <f>IF(OR(AND('Validation summary'!$B$2="2022-23",TZG182="In-period"),AND('Validation summary'!$B$2="2023-24",TZG182="In-period"),AND('Validation summary'!$B$2="2024-25",TZG182="In-period"),AND('Validation summary'!$B$2="2024-25",TZG182="End of period",TZG190="Revenue")),TRUE,FALSE)</f>
        <v>0</v>
      </c>
      <c r="TZH183" s="201" t="b">
        <f>IF(OR(AND('Validation summary'!$B$2="2022-23",TZH182="In-period"),AND('Validation summary'!$B$2="2023-24",TZH182="In-period"),AND('Validation summary'!$B$2="2024-25",TZH182="In-period"),AND('Validation summary'!$B$2="2024-25",TZH182="End of period",TZH190="Revenue")),TRUE,FALSE)</f>
        <v>0</v>
      </c>
      <c r="TZI183" s="201" t="b">
        <f>IF(OR(AND('Validation summary'!$B$2="2022-23",TZI182="In-period"),AND('Validation summary'!$B$2="2023-24",TZI182="In-period"),AND('Validation summary'!$B$2="2024-25",TZI182="In-period"),AND('Validation summary'!$B$2="2024-25",TZI182="End of period",TZI190="Revenue")),TRUE,FALSE)</f>
        <v>0</v>
      </c>
      <c r="TZJ183" s="201" t="b">
        <f>IF(OR(AND('Validation summary'!$B$2="2022-23",TZJ182="In-period"),AND('Validation summary'!$B$2="2023-24",TZJ182="In-period"),AND('Validation summary'!$B$2="2024-25",TZJ182="In-period"),AND('Validation summary'!$B$2="2024-25",TZJ182="End of period",TZJ190="Revenue")),TRUE,FALSE)</f>
        <v>0</v>
      </c>
      <c r="TZK183" s="201" t="b">
        <f>IF(OR(AND('Validation summary'!$B$2="2022-23",TZK182="In-period"),AND('Validation summary'!$B$2="2023-24",TZK182="In-period"),AND('Validation summary'!$B$2="2024-25",TZK182="In-period"),AND('Validation summary'!$B$2="2024-25",TZK182="End of period",TZK190="Revenue")),TRUE,FALSE)</f>
        <v>0</v>
      </c>
      <c r="TZL183" s="201" t="b">
        <f>IF(OR(AND('Validation summary'!$B$2="2022-23",TZL182="In-period"),AND('Validation summary'!$B$2="2023-24",TZL182="In-period"),AND('Validation summary'!$B$2="2024-25",TZL182="In-period"),AND('Validation summary'!$B$2="2024-25",TZL182="End of period",TZL190="Revenue")),TRUE,FALSE)</f>
        <v>0</v>
      </c>
      <c r="TZM183" s="201" t="b">
        <f>IF(OR(AND('Validation summary'!$B$2="2022-23",TZM182="In-period"),AND('Validation summary'!$B$2="2023-24",TZM182="In-period"),AND('Validation summary'!$B$2="2024-25",TZM182="In-period"),AND('Validation summary'!$B$2="2024-25",TZM182="End of period",TZM190="Revenue")),TRUE,FALSE)</f>
        <v>0</v>
      </c>
      <c r="TZN183" s="201" t="b">
        <f>IF(OR(AND('Validation summary'!$B$2="2022-23",TZN182="In-period"),AND('Validation summary'!$B$2="2023-24",TZN182="In-period"),AND('Validation summary'!$B$2="2024-25",TZN182="In-period"),AND('Validation summary'!$B$2="2024-25",TZN182="End of period",TZN190="Revenue")),TRUE,FALSE)</f>
        <v>0</v>
      </c>
      <c r="TZO183" s="201" t="b">
        <f>IF(OR(AND('Validation summary'!$B$2="2022-23",TZO182="In-period"),AND('Validation summary'!$B$2="2023-24",TZO182="In-period"),AND('Validation summary'!$B$2="2024-25",TZO182="In-period"),AND('Validation summary'!$B$2="2024-25",TZO182="End of period",TZO190="Revenue")),TRUE,FALSE)</f>
        <v>0</v>
      </c>
      <c r="TZP183" s="201" t="b">
        <f>IF(OR(AND('Validation summary'!$B$2="2022-23",TZP182="In-period"),AND('Validation summary'!$B$2="2023-24",TZP182="In-period"),AND('Validation summary'!$B$2="2024-25",TZP182="In-period"),AND('Validation summary'!$B$2="2024-25",TZP182="End of period",TZP190="Revenue")),TRUE,FALSE)</f>
        <v>0</v>
      </c>
      <c r="TZQ183" s="201" t="b">
        <f>IF(OR(AND('Validation summary'!$B$2="2022-23",TZQ182="In-period"),AND('Validation summary'!$B$2="2023-24",TZQ182="In-period"),AND('Validation summary'!$B$2="2024-25",TZQ182="In-period"),AND('Validation summary'!$B$2="2024-25",TZQ182="End of period",TZQ190="Revenue")),TRUE,FALSE)</f>
        <v>0</v>
      </c>
      <c r="TZR183" s="201" t="b">
        <f>IF(OR(AND('Validation summary'!$B$2="2022-23",TZR182="In-period"),AND('Validation summary'!$B$2="2023-24",TZR182="In-period"),AND('Validation summary'!$B$2="2024-25",TZR182="In-period"),AND('Validation summary'!$B$2="2024-25",TZR182="End of period",TZR190="Revenue")),TRUE,FALSE)</f>
        <v>0</v>
      </c>
      <c r="TZS183" s="201" t="b">
        <f>IF(OR(AND('Validation summary'!$B$2="2022-23",TZS182="In-period"),AND('Validation summary'!$B$2="2023-24",TZS182="In-period"),AND('Validation summary'!$B$2="2024-25",TZS182="In-period"),AND('Validation summary'!$B$2="2024-25",TZS182="End of period",TZS190="Revenue")),TRUE,FALSE)</f>
        <v>0</v>
      </c>
      <c r="TZT183" s="201" t="b">
        <f>IF(OR(AND('Validation summary'!$B$2="2022-23",TZT182="In-period"),AND('Validation summary'!$B$2="2023-24",TZT182="In-period"),AND('Validation summary'!$B$2="2024-25",TZT182="In-period"),AND('Validation summary'!$B$2="2024-25",TZT182="End of period",TZT190="Revenue")),TRUE,FALSE)</f>
        <v>0</v>
      </c>
      <c r="TZU183" s="201" t="b">
        <f>IF(OR(AND('Validation summary'!$B$2="2022-23",TZU182="In-period"),AND('Validation summary'!$B$2="2023-24",TZU182="In-period"),AND('Validation summary'!$B$2="2024-25",TZU182="In-period"),AND('Validation summary'!$B$2="2024-25",TZU182="End of period",TZU190="Revenue")),TRUE,FALSE)</f>
        <v>0</v>
      </c>
      <c r="TZV183" s="201" t="b">
        <f>IF(OR(AND('Validation summary'!$B$2="2022-23",TZV182="In-period"),AND('Validation summary'!$B$2="2023-24",TZV182="In-period"),AND('Validation summary'!$B$2="2024-25",TZV182="In-period"),AND('Validation summary'!$B$2="2024-25",TZV182="End of period",TZV190="Revenue")),TRUE,FALSE)</f>
        <v>0</v>
      </c>
      <c r="TZW183" s="201" t="b">
        <f>IF(OR(AND('Validation summary'!$B$2="2022-23",TZW182="In-period"),AND('Validation summary'!$B$2="2023-24",TZW182="In-period"),AND('Validation summary'!$B$2="2024-25",TZW182="In-period"),AND('Validation summary'!$B$2="2024-25",TZW182="End of period",TZW190="Revenue")),TRUE,FALSE)</f>
        <v>0</v>
      </c>
      <c r="TZX183" s="201" t="b">
        <f>IF(OR(AND('Validation summary'!$B$2="2022-23",TZX182="In-period"),AND('Validation summary'!$B$2="2023-24",TZX182="In-period"),AND('Validation summary'!$B$2="2024-25",TZX182="In-period"),AND('Validation summary'!$B$2="2024-25",TZX182="End of period",TZX190="Revenue")),TRUE,FALSE)</f>
        <v>0</v>
      </c>
      <c r="TZY183" s="201" t="b">
        <f>IF(OR(AND('Validation summary'!$B$2="2022-23",TZY182="In-period"),AND('Validation summary'!$B$2="2023-24",TZY182="In-period"),AND('Validation summary'!$B$2="2024-25",TZY182="In-period"),AND('Validation summary'!$B$2="2024-25",TZY182="End of period",TZY190="Revenue")),TRUE,FALSE)</f>
        <v>0</v>
      </c>
      <c r="TZZ183" s="201" t="b">
        <f>IF(OR(AND('Validation summary'!$B$2="2022-23",TZZ182="In-period"),AND('Validation summary'!$B$2="2023-24",TZZ182="In-period"),AND('Validation summary'!$B$2="2024-25",TZZ182="In-period"),AND('Validation summary'!$B$2="2024-25",TZZ182="End of period",TZZ190="Revenue")),TRUE,FALSE)</f>
        <v>0</v>
      </c>
      <c r="UAA183" s="201" t="b">
        <f>IF(OR(AND('Validation summary'!$B$2="2022-23",UAA182="In-period"),AND('Validation summary'!$B$2="2023-24",UAA182="In-period"),AND('Validation summary'!$B$2="2024-25",UAA182="In-period"),AND('Validation summary'!$B$2="2024-25",UAA182="End of period",UAA190="Revenue")),TRUE,FALSE)</f>
        <v>0</v>
      </c>
      <c r="UAB183" s="201" t="b">
        <f>IF(OR(AND('Validation summary'!$B$2="2022-23",UAB182="In-period"),AND('Validation summary'!$B$2="2023-24",UAB182="In-period"),AND('Validation summary'!$B$2="2024-25",UAB182="In-period"),AND('Validation summary'!$B$2="2024-25",UAB182="End of period",UAB190="Revenue")),TRUE,FALSE)</f>
        <v>0</v>
      </c>
      <c r="UAC183" s="201" t="b">
        <f>IF(OR(AND('Validation summary'!$B$2="2022-23",UAC182="In-period"),AND('Validation summary'!$B$2="2023-24",UAC182="In-period"),AND('Validation summary'!$B$2="2024-25",UAC182="In-period"),AND('Validation summary'!$B$2="2024-25",UAC182="End of period",UAC190="Revenue")),TRUE,FALSE)</f>
        <v>0</v>
      </c>
      <c r="UAD183" s="201" t="b">
        <f>IF(OR(AND('Validation summary'!$B$2="2022-23",UAD182="In-period"),AND('Validation summary'!$B$2="2023-24",UAD182="In-period"),AND('Validation summary'!$B$2="2024-25",UAD182="In-period"),AND('Validation summary'!$B$2="2024-25",UAD182="End of period",UAD190="Revenue")),TRUE,FALSE)</f>
        <v>0</v>
      </c>
      <c r="UAE183" s="201" t="b">
        <f>IF(OR(AND('Validation summary'!$B$2="2022-23",UAE182="In-period"),AND('Validation summary'!$B$2="2023-24",UAE182="In-period"),AND('Validation summary'!$B$2="2024-25",UAE182="In-period"),AND('Validation summary'!$B$2="2024-25",UAE182="End of period",UAE190="Revenue")),TRUE,FALSE)</f>
        <v>0</v>
      </c>
      <c r="UAF183" s="201" t="b">
        <f>IF(OR(AND('Validation summary'!$B$2="2022-23",UAF182="In-period"),AND('Validation summary'!$B$2="2023-24",UAF182="In-period"),AND('Validation summary'!$B$2="2024-25",UAF182="In-period"),AND('Validation summary'!$B$2="2024-25",UAF182="End of period",UAF190="Revenue")),TRUE,FALSE)</f>
        <v>0</v>
      </c>
      <c r="UAG183" s="201" t="b">
        <f>IF(OR(AND('Validation summary'!$B$2="2022-23",UAG182="In-period"),AND('Validation summary'!$B$2="2023-24",UAG182="In-period"),AND('Validation summary'!$B$2="2024-25",UAG182="In-period"),AND('Validation summary'!$B$2="2024-25",UAG182="End of period",UAG190="Revenue")),TRUE,FALSE)</f>
        <v>0</v>
      </c>
      <c r="UAH183" s="201" t="b">
        <f>IF(OR(AND('Validation summary'!$B$2="2022-23",UAH182="In-period"),AND('Validation summary'!$B$2="2023-24",UAH182="In-period"),AND('Validation summary'!$B$2="2024-25",UAH182="In-period"),AND('Validation summary'!$B$2="2024-25",UAH182="End of period",UAH190="Revenue")),TRUE,FALSE)</f>
        <v>0</v>
      </c>
      <c r="UAI183" s="201" t="b">
        <f>IF(OR(AND('Validation summary'!$B$2="2022-23",UAI182="In-period"),AND('Validation summary'!$B$2="2023-24",UAI182="In-period"),AND('Validation summary'!$B$2="2024-25",UAI182="In-period"),AND('Validation summary'!$B$2="2024-25",UAI182="End of period",UAI190="Revenue")),TRUE,FALSE)</f>
        <v>0</v>
      </c>
      <c r="UAJ183" s="201" t="b">
        <f>IF(OR(AND('Validation summary'!$B$2="2022-23",UAJ182="In-period"),AND('Validation summary'!$B$2="2023-24",UAJ182="In-period"),AND('Validation summary'!$B$2="2024-25",UAJ182="In-period"),AND('Validation summary'!$B$2="2024-25",UAJ182="End of period",UAJ190="Revenue")),TRUE,FALSE)</f>
        <v>0</v>
      </c>
      <c r="UAK183" s="201" t="b">
        <f>IF(OR(AND('Validation summary'!$B$2="2022-23",UAK182="In-period"),AND('Validation summary'!$B$2="2023-24",UAK182="In-period"),AND('Validation summary'!$B$2="2024-25",UAK182="In-period"),AND('Validation summary'!$B$2="2024-25",UAK182="End of period",UAK190="Revenue")),TRUE,FALSE)</f>
        <v>0</v>
      </c>
      <c r="UAL183" s="201" t="b">
        <f>IF(OR(AND('Validation summary'!$B$2="2022-23",UAL182="In-period"),AND('Validation summary'!$B$2="2023-24",UAL182="In-period"),AND('Validation summary'!$B$2="2024-25",UAL182="In-period"),AND('Validation summary'!$B$2="2024-25",UAL182="End of period",UAL190="Revenue")),TRUE,FALSE)</f>
        <v>0</v>
      </c>
      <c r="UAM183" s="201" t="b">
        <f>IF(OR(AND('Validation summary'!$B$2="2022-23",UAM182="In-period"),AND('Validation summary'!$B$2="2023-24",UAM182="In-period"),AND('Validation summary'!$B$2="2024-25",UAM182="In-period"),AND('Validation summary'!$B$2="2024-25",UAM182="End of period",UAM190="Revenue")),TRUE,FALSE)</f>
        <v>0</v>
      </c>
      <c r="UAN183" s="201" t="b">
        <f>IF(OR(AND('Validation summary'!$B$2="2022-23",UAN182="In-period"),AND('Validation summary'!$B$2="2023-24",UAN182="In-period"),AND('Validation summary'!$B$2="2024-25",UAN182="In-period"),AND('Validation summary'!$B$2="2024-25",UAN182="End of period",UAN190="Revenue")),TRUE,FALSE)</f>
        <v>0</v>
      </c>
      <c r="UAO183" s="201" t="b">
        <f>IF(OR(AND('Validation summary'!$B$2="2022-23",UAO182="In-period"),AND('Validation summary'!$B$2="2023-24",UAO182="In-period"),AND('Validation summary'!$B$2="2024-25",UAO182="In-period"),AND('Validation summary'!$B$2="2024-25",UAO182="End of period",UAO190="Revenue")),TRUE,FALSE)</f>
        <v>0</v>
      </c>
      <c r="UAP183" s="201" t="b">
        <f>IF(OR(AND('Validation summary'!$B$2="2022-23",UAP182="In-period"),AND('Validation summary'!$B$2="2023-24",UAP182="In-period"),AND('Validation summary'!$B$2="2024-25",UAP182="In-period"),AND('Validation summary'!$B$2="2024-25",UAP182="End of period",UAP190="Revenue")),TRUE,FALSE)</f>
        <v>0</v>
      </c>
      <c r="UAQ183" s="201" t="b">
        <f>IF(OR(AND('Validation summary'!$B$2="2022-23",UAQ182="In-period"),AND('Validation summary'!$B$2="2023-24",UAQ182="In-period"),AND('Validation summary'!$B$2="2024-25",UAQ182="In-period"),AND('Validation summary'!$B$2="2024-25",UAQ182="End of period",UAQ190="Revenue")),TRUE,FALSE)</f>
        <v>0</v>
      </c>
      <c r="UAR183" s="201" t="b">
        <f>IF(OR(AND('Validation summary'!$B$2="2022-23",UAR182="In-period"),AND('Validation summary'!$B$2="2023-24",UAR182="In-period"),AND('Validation summary'!$B$2="2024-25",UAR182="In-period"),AND('Validation summary'!$B$2="2024-25",UAR182="End of period",UAR190="Revenue")),TRUE,FALSE)</f>
        <v>0</v>
      </c>
      <c r="UAS183" s="201" t="b">
        <f>IF(OR(AND('Validation summary'!$B$2="2022-23",UAS182="In-period"),AND('Validation summary'!$B$2="2023-24",UAS182="In-period"),AND('Validation summary'!$B$2="2024-25",UAS182="In-period"),AND('Validation summary'!$B$2="2024-25",UAS182="End of period",UAS190="Revenue")),TRUE,FALSE)</f>
        <v>0</v>
      </c>
      <c r="UAT183" s="201" t="b">
        <f>IF(OR(AND('Validation summary'!$B$2="2022-23",UAT182="In-period"),AND('Validation summary'!$B$2="2023-24",UAT182="In-period"),AND('Validation summary'!$B$2="2024-25",UAT182="In-period"),AND('Validation summary'!$B$2="2024-25",UAT182="End of period",UAT190="Revenue")),TRUE,FALSE)</f>
        <v>0</v>
      </c>
      <c r="UAU183" s="201" t="b">
        <f>IF(OR(AND('Validation summary'!$B$2="2022-23",UAU182="In-period"),AND('Validation summary'!$B$2="2023-24",UAU182="In-period"),AND('Validation summary'!$B$2="2024-25",UAU182="In-period"),AND('Validation summary'!$B$2="2024-25",UAU182="End of period",UAU190="Revenue")),TRUE,FALSE)</f>
        <v>0</v>
      </c>
      <c r="UAV183" s="201" t="b">
        <f>IF(OR(AND('Validation summary'!$B$2="2022-23",UAV182="In-period"),AND('Validation summary'!$B$2="2023-24",UAV182="In-period"),AND('Validation summary'!$B$2="2024-25",UAV182="In-period"),AND('Validation summary'!$B$2="2024-25",UAV182="End of period",UAV190="Revenue")),TRUE,FALSE)</f>
        <v>0</v>
      </c>
      <c r="UAW183" s="201" t="b">
        <f>IF(OR(AND('Validation summary'!$B$2="2022-23",UAW182="In-period"),AND('Validation summary'!$B$2="2023-24",UAW182="In-period"),AND('Validation summary'!$B$2="2024-25",UAW182="In-period"),AND('Validation summary'!$B$2="2024-25",UAW182="End of period",UAW190="Revenue")),TRUE,FALSE)</f>
        <v>0</v>
      </c>
      <c r="UAX183" s="201" t="b">
        <f>IF(OR(AND('Validation summary'!$B$2="2022-23",UAX182="In-period"),AND('Validation summary'!$B$2="2023-24",UAX182="In-period"),AND('Validation summary'!$B$2="2024-25",UAX182="In-period"),AND('Validation summary'!$B$2="2024-25",UAX182="End of period",UAX190="Revenue")),TRUE,FALSE)</f>
        <v>0</v>
      </c>
      <c r="UAY183" s="201" t="b">
        <f>IF(OR(AND('Validation summary'!$B$2="2022-23",UAY182="In-period"),AND('Validation summary'!$B$2="2023-24",UAY182="In-period"),AND('Validation summary'!$B$2="2024-25",UAY182="In-period"),AND('Validation summary'!$B$2="2024-25",UAY182="End of period",UAY190="Revenue")),TRUE,FALSE)</f>
        <v>0</v>
      </c>
      <c r="UAZ183" s="201" t="b">
        <f>IF(OR(AND('Validation summary'!$B$2="2022-23",UAZ182="In-period"),AND('Validation summary'!$B$2="2023-24",UAZ182="In-period"),AND('Validation summary'!$B$2="2024-25",UAZ182="In-period"),AND('Validation summary'!$B$2="2024-25",UAZ182="End of period",UAZ190="Revenue")),TRUE,FALSE)</f>
        <v>0</v>
      </c>
      <c r="UBA183" s="201" t="b">
        <f>IF(OR(AND('Validation summary'!$B$2="2022-23",UBA182="In-period"),AND('Validation summary'!$B$2="2023-24",UBA182="In-period"),AND('Validation summary'!$B$2="2024-25",UBA182="In-period"),AND('Validation summary'!$B$2="2024-25",UBA182="End of period",UBA190="Revenue")),TRUE,FALSE)</f>
        <v>0</v>
      </c>
      <c r="UBB183" s="201" t="b">
        <f>IF(OR(AND('Validation summary'!$B$2="2022-23",UBB182="In-period"),AND('Validation summary'!$B$2="2023-24",UBB182="In-period"),AND('Validation summary'!$B$2="2024-25",UBB182="In-period"),AND('Validation summary'!$B$2="2024-25",UBB182="End of period",UBB190="Revenue")),TRUE,FALSE)</f>
        <v>0</v>
      </c>
      <c r="UBC183" s="201" t="b">
        <f>IF(OR(AND('Validation summary'!$B$2="2022-23",UBC182="In-period"),AND('Validation summary'!$B$2="2023-24",UBC182="In-period"),AND('Validation summary'!$B$2="2024-25",UBC182="In-period"),AND('Validation summary'!$B$2="2024-25",UBC182="End of period",UBC190="Revenue")),TRUE,FALSE)</f>
        <v>0</v>
      </c>
      <c r="UBD183" s="201" t="b">
        <f>IF(OR(AND('Validation summary'!$B$2="2022-23",UBD182="In-period"),AND('Validation summary'!$B$2="2023-24",UBD182="In-period"),AND('Validation summary'!$B$2="2024-25",UBD182="In-period"),AND('Validation summary'!$B$2="2024-25",UBD182="End of period",UBD190="Revenue")),TRUE,FALSE)</f>
        <v>0</v>
      </c>
      <c r="UBE183" s="201" t="b">
        <f>IF(OR(AND('Validation summary'!$B$2="2022-23",UBE182="In-period"),AND('Validation summary'!$B$2="2023-24",UBE182="In-period"),AND('Validation summary'!$B$2="2024-25",UBE182="In-period"),AND('Validation summary'!$B$2="2024-25",UBE182="End of period",UBE190="Revenue")),TRUE,FALSE)</f>
        <v>0</v>
      </c>
      <c r="UBF183" s="201" t="b">
        <f>IF(OR(AND('Validation summary'!$B$2="2022-23",UBF182="In-period"),AND('Validation summary'!$B$2="2023-24",UBF182="In-period"),AND('Validation summary'!$B$2="2024-25",UBF182="In-period"),AND('Validation summary'!$B$2="2024-25",UBF182="End of period",UBF190="Revenue")),TRUE,FALSE)</f>
        <v>0</v>
      </c>
      <c r="UBG183" s="201" t="b">
        <f>IF(OR(AND('Validation summary'!$B$2="2022-23",UBG182="In-period"),AND('Validation summary'!$B$2="2023-24",UBG182="In-period"),AND('Validation summary'!$B$2="2024-25",UBG182="In-period"),AND('Validation summary'!$B$2="2024-25",UBG182="End of period",UBG190="Revenue")),TRUE,FALSE)</f>
        <v>0</v>
      </c>
      <c r="UBH183" s="201" t="b">
        <f>IF(OR(AND('Validation summary'!$B$2="2022-23",UBH182="In-period"),AND('Validation summary'!$B$2="2023-24",UBH182="In-period"),AND('Validation summary'!$B$2="2024-25",UBH182="In-period"),AND('Validation summary'!$B$2="2024-25",UBH182="End of period",UBH190="Revenue")),TRUE,FALSE)</f>
        <v>0</v>
      </c>
      <c r="UBI183" s="201" t="b">
        <f>IF(OR(AND('Validation summary'!$B$2="2022-23",UBI182="In-period"),AND('Validation summary'!$B$2="2023-24",UBI182="In-period"),AND('Validation summary'!$B$2="2024-25",UBI182="In-period"),AND('Validation summary'!$B$2="2024-25",UBI182="End of period",UBI190="Revenue")),TRUE,FALSE)</f>
        <v>0</v>
      </c>
      <c r="UBJ183" s="201" t="b">
        <f>IF(OR(AND('Validation summary'!$B$2="2022-23",UBJ182="In-period"),AND('Validation summary'!$B$2="2023-24",UBJ182="In-period"),AND('Validation summary'!$B$2="2024-25",UBJ182="In-period"),AND('Validation summary'!$B$2="2024-25",UBJ182="End of period",UBJ190="Revenue")),TRUE,FALSE)</f>
        <v>0</v>
      </c>
      <c r="UBK183" s="201" t="b">
        <f>IF(OR(AND('Validation summary'!$B$2="2022-23",UBK182="In-period"),AND('Validation summary'!$B$2="2023-24",UBK182="In-period"),AND('Validation summary'!$B$2="2024-25",UBK182="In-period"),AND('Validation summary'!$B$2="2024-25",UBK182="End of period",UBK190="Revenue")),TRUE,FALSE)</f>
        <v>0</v>
      </c>
      <c r="UBL183" s="201" t="b">
        <f>IF(OR(AND('Validation summary'!$B$2="2022-23",UBL182="In-period"),AND('Validation summary'!$B$2="2023-24",UBL182="In-period"),AND('Validation summary'!$B$2="2024-25",UBL182="In-period"),AND('Validation summary'!$B$2="2024-25",UBL182="End of period",UBL190="Revenue")),TRUE,FALSE)</f>
        <v>0</v>
      </c>
      <c r="UBM183" s="201" t="b">
        <f>IF(OR(AND('Validation summary'!$B$2="2022-23",UBM182="In-period"),AND('Validation summary'!$B$2="2023-24",UBM182="In-period"),AND('Validation summary'!$B$2="2024-25",UBM182="In-period"),AND('Validation summary'!$B$2="2024-25",UBM182="End of period",UBM190="Revenue")),TRUE,FALSE)</f>
        <v>0</v>
      </c>
      <c r="UBN183" s="201" t="b">
        <f>IF(OR(AND('Validation summary'!$B$2="2022-23",UBN182="In-period"),AND('Validation summary'!$B$2="2023-24",UBN182="In-period"),AND('Validation summary'!$B$2="2024-25",UBN182="In-period"),AND('Validation summary'!$B$2="2024-25",UBN182="End of period",UBN190="Revenue")),TRUE,FALSE)</f>
        <v>0</v>
      </c>
      <c r="UBO183" s="201" t="b">
        <f>IF(OR(AND('Validation summary'!$B$2="2022-23",UBO182="In-period"),AND('Validation summary'!$B$2="2023-24",UBO182="In-period"),AND('Validation summary'!$B$2="2024-25",UBO182="In-period"),AND('Validation summary'!$B$2="2024-25",UBO182="End of period",UBO190="Revenue")),TRUE,FALSE)</f>
        <v>0</v>
      </c>
      <c r="UBP183" s="201" t="b">
        <f>IF(OR(AND('Validation summary'!$B$2="2022-23",UBP182="In-period"),AND('Validation summary'!$B$2="2023-24",UBP182="In-period"),AND('Validation summary'!$B$2="2024-25",UBP182="In-period"),AND('Validation summary'!$B$2="2024-25",UBP182="End of period",UBP190="Revenue")),TRUE,FALSE)</f>
        <v>0</v>
      </c>
      <c r="UBQ183" s="201" t="b">
        <f>IF(OR(AND('Validation summary'!$B$2="2022-23",UBQ182="In-period"),AND('Validation summary'!$B$2="2023-24",UBQ182="In-period"),AND('Validation summary'!$B$2="2024-25",UBQ182="In-period"),AND('Validation summary'!$B$2="2024-25",UBQ182="End of period",UBQ190="Revenue")),TRUE,FALSE)</f>
        <v>0</v>
      </c>
      <c r="UBR183" s="201" t="b">
        <f>IF(OR(AND('Validation summary'!$B$2="2022-23",UBR182="In-period"),AND('Validation summary'!$B$2="2023-24",UBR182="In-period"),AND('Validation summary'!$B$2="2024-25",UBR182="In-period"),AND('Validation summary'!$B$2="2024-25",UBR182="End of period",UBR190="Revenue")),TRUE,FALSE)</f>
        <v>0</v>
      </c>
      <c r="UBS183" s="201" t="b">
        <f>IF(OR(AND('Validation summary'!$B$2="2022-23",UBS182="In-period"),AND('Validation summary'!$B$2="2023-24",UBS182="In-period"),AND('Validation summary'!$B$2="2024-25",UBS182="In-period"),AND('Validation summary'!$B$2="2024-25",UBS182="End of period",UBS190="Revenue")),TRUE,FALSE)</f>
        <v>0</v>
      </c>
      <c r="UBT183" s="201" t="b">
        <f>IF(OR(AND('Validation summary'!$B$2="2022-23",UBT182="In-period"),AND('Validation summary'!$B$2="2023-24",UBT182="In-period"),AND('Validation summary'!$B$2="2024-25",UBT182="In-period"),AND('Validation summary'!$B$2="2024-25",UBT182="End of period",UBT190="Revenue")),TRUE,FALSE)</f>
        <v>0</v>
      </c>
      <c r="UBU183" s="201" t="b">
        <f>IF(OR(AND('Validation summary'!$B$2="2022-23",UBU182="In-period"),AND('Validation summary'!$B$2="2023-24",UBU182="In-period"),AND('Validation summary'!$B$2="2024-25",UBU182="In-period"),AND('Validation summary'!$B$2="2024-25",UBU182="End of period",UBU190="Revenue")),TRUE,FALSE)</f>
        <v>0</v>
      </c>
      <c r="UBV183" s="201" t="b">
        <f>IF(OR(AND('Validation summary'!$B$2="2022-23",UBV182="In-period"),AND('Validation summary'!$B$2="2023-24",UBV182="In-period"),AND('Validation summary'!$B$2="2024-25",UBV182="In-period"),AND('Validation summary'!$B$2="2024-25",UBV182="End of period",UBV190="Revenue")),TRUE,FALSE)</f>
        <v>0</v>
      </c>
      <c r="UBW183" s="201" t="b">
        <f>IF(OR(AND('Validation summary'!$B$2="2022-23",UBW182="In-period"),AND('Validation summary'!$B$2="2023-24",UBW182="In-period"),AND('Validation summary'!$B$2="2024-25",UBW182="In-period"),AND('Validation summary'!$B$2="2024-25",UBW182="End of period",UBW190="Revenue")),TRUE,FALSE)</f>
        <v>0</v>
      </c>
      <c r="UBX183" s="201" t="b">
        <f>IF(OR(AND('Validation summary'!$B$2="2022-23",UBX182="In-period"),AND('Validation summary'!$B$2="2023-24",UBX182="In-period"),AND('Validation summary'!$B$2="2024-25",UBX182="In-period"),AND('Validation summary'!$B$2="2024-25",UBX182="End of period",UBX190="Revenue")),TRUE,FALSE)</f>
        <v>0</v>
      </c>
      <c r="UBY183" s="201" t="b">
        <f>IF(OR(AND('Validation summary'!$B$2="2022-23",UBY182="In-period"),AND('Validation summary'!$B$2="2023-24",UBY182="In-period"),AND('Validation summary'!$B$2="2024-25",UBY182="In-period"),AND('Validation summary'!$B$2="2024-25",UBY182="End of period",UBY190="Revenue")),TRUE,FALSE)</f>
        <v>0</v>
      </c>
      <c r="UBZ183" s="201" t="b">
        <f>IF(OR(AND('Validation summary'!$B$2="2022-23",UBZ182="In-period"),AND('Validation summary'!$B$2="2023-24",UBZ182="In-period"),AND('Validation summary'!$B$2="2024-25",UBZ182="In-period"),AND('Validation summary'!$B$2="2024-25",UBZ182="End of period",UBZ190="Revenue")),TRUE,FALSE)</f>
        <v>0</v>
      </c>
      <c r="UCA183" s="201" t="b">
        <f>IF(OR(AND('Validation summary'!$B$2="2022-23",UCA182="In-period"),AND('Validation summary'!$B$2="2023-24",UCA182="In-period"),AND('Validation summary'!$B$2="2024-25",UCA182="In-period"),AND('Validation summary'!$B$2="2024-25",UCA182="End of period",UCA190="Revenue")),TRUE,FALSE)</f>
        <v>0</v>
      </c>
      <c r="UCB183" s="201" t="b">
        <f>IF(OR(AND('Validation summary'!$B$2="2022-23",UCB182="In-period"),AND('Validation summary'!$B$2="2023-24",UCB182="In-period"),AND('Validation summary'!$B$2="2024-25",UCB182="In-period"),AND('Validation summary'!$B$2="2024-25",UCB182="End of period",UCB190="Revenue")),TRUE,FALSE)</f>
        <v>0</v>
      </c>
      <c r="UCC183" s="201" t="b">
        <f>IF(OR(AND('Validation summary'!$B$2="2022-23",UCC182="In-period"),AND('Validation summary'!$B$2="2023-24",UCC182="In-period"),AND('Validation summary'!$B$2="2024-25",UCC182="In-period"),AND('Validation summary'!$B$2="2024-25",UCC182="End of period",UCC190="Revenue")),TRUE,FALSE)</f>
        <v>0</v>
      </c>
      <c r="UCD183" s="201" t="b">
        <f>IF(OR(AND('Validation summary'!$B$2="2022-23",UCD182="In-period"),AND('Validation summary'!$B$2="2023-24",UCD182="In-period"),AND('Validation summary'!$B$2="2024-25",UCD182="In-period"),AND('Validation summary'!$B$2="2024-25",UCD182="End of period",UCD190="Revenue")),TRUE,FALSE)</f>
        <v>0</v>
      </c>
      <c r="UCE183" s="201" t="b">
        <f>IF(OR(AND('Validation summary'!$B$2="2022-23",UCE182="In-period"),AND('Validation summary'!$B$2="2023-24",UCE182="In-period"),AND('Validation summary'!$B$2="2024-25",UCE182="In-period"),AND('Validation summary'!$B$2="2024-25",UCE182="End of period",UCE190="Revenue")),TRUE,FALSE)</f>
        <v>0</v>
      </c>
      <c r="UCF183" s="201" t="b">
        <f>IF(OR(AND('Validation summary'!$B$2="2022-23",UCF182="In-period"),AND('Validation summary'!$B$2="2023-24",UCF182="In-period"),AND('Validation summary'!$B$2="2024-25",UCF182="In-period"),AND('Validation summary'!$B$2="2024-25",UCF182="End of period",UCF190="Revenue")),TRUE,FALSE)</f>
        <v>0</v>
      </c>
      <c r="UCG183" s="201" t="b">
        <f>IF(OR(AND('Validation summary'!$B$2="2022-23",UCG182="In-period"),AND('Validation summary'!$B$2="2023-24",UCG182="In-period"),AND('Validation summary'!$B$2="2024-25",UCG182="In-period"),AND('Validation summary'!$B$2="2024-25",UCG182="End of period",UCG190="Revenue")),TRUE,FALSE)</f>
        <v>0</v>
      </c>
      <c r="UCH183" s="201" t="b">
        <f>IF(OR(AND('Validation summary'!$B$2="2022-23",UCH182="In-period"),AND('Validation summary'!$B$2="2023-24",UCH182="In-period"),AND('Validation summary'!$B$2="2024-25",UCH182="In-period"),AND('Validation summary'!$B$2="2024-25",UCH182="End of period",UCH190="Revenue")),TRUE,FALSE)</f>
        <v>0</v>
      </c>
      <c r="UCI183" s="201" t="b">
        <f>IF(OR(AND('Validation summary'!$B$2="2022-23",UCI182="In-period"),AND('Validation summary'!$B$2="2023-24",UCI182="In-period"),AND('Validation summary'!$B$2="2024-25",UCI182="In-period"),AND('Validation summary'!$B$2="2024-25",UCI182="End of period",UCI190="Revenue")),TRUE,FALSE)</f>
        <v>0</v>
      </c>
      <c r="UCJ183" s="201" t="b">
        <f>IF(OR(AND('Validation summary'!$B$2="2022-23",UCJ182="In-period"),AND('Validation summary'!$B$2="2023-24",UCJ182="In-period"),AND('Validation summary'!$B$2="2024-25",UCJ182="In-period"),AND('Validation summary'!$B$2="2024-25",UCJ182="End of period",UCJ190="Revenue")),TRUE,FALSE)</f>
        <v>0</v>
      </c>
      <c r="UCK183" s="201" t="b">
        <f>IF(OR(AND('Validation summary'!$B$2="2022-23",UCK182="In-period"),AND('Validation summary'!$B$2="2023-24",UCK182="In-period"),AND('Validation summary'!$B$2="2024-25",UCK182="In-period"),AND('Validation summary'!$B$2="2024-25",UCK182="End of period",UCK190="Revenue")),TRUE,FALSE)</f>
        <v>0</v>
      </c>
      <c r="UCL183" s="201" t="b">
        <f>IF(OR(AND('Validation summary'!$B$2="2022-23",UCL182="In-period"),AND('Validation summary'!$B$2="2023-24",UCL182="In-period"),AND('Validation summary'!$B$2="2024-25",UCL182="In-period"),AND('Validation summary'!$B$2="2024-25",UCL182="End of period",UCL190="Revenue")),TRUE,FALSE)</f>
        <v>0</v>
      </c>
      <c r="UCM183" s="201" t="b">
        <f>IF(OR(AND('Validation summary'!$B$2="2022-23",UCM182="In-period"),AND('Validation summary'!$B$2="2023-24",UCM182="In-period"),AND('Validation summary'!$B$2="2024-25",UCM182="In-period"),AND('Validation summary'!$B$2="2024-25",UCM182="End of period",UCM190="Revenue")),TRUE,FALSE)</f>
        <v>0</v>
      </c>
      <c r="UCN183" s="201" t="b">
        <f>IF(OR(AND('Validation summary'!$B$2="2022-23",UCN182="In-period"),AND('Validation summary'!$B$2="2023-24",UCN182="In-period"),AND('Validation summary'!$B$2="2024-25",UCN182="In-period"),AND('Validation summary'!$B$2="2024-25",UCN182="End of period",UCN190="Revenue")),TRUE,FALSE)</f>
        <v>0</v>
      </c>
      <c r="UCO183" s="201" t="b">
        <f>IF(OR(AND('Validation summary'!$B$2="2022-23",UCO182="In-period"),AND('Validation summary'!$B$2="2023-24",UCO182="In-period"),AND('Validation summary'!$B$2="2024-25",UCO182="In-period"),AND('Validation summary'!$B$2="2024-25",UCO182="End of period",UCO190="Revenue")),TRUE,FALSE)</f>
        <v>0</v>
      </c>
      <c r="UCP183" s="201" t="b">
        <f>IF(OR(AND('Validation summary'!$B$2="2022-23",UCP182="In-period"),AND('Validation summary'!$B$2="2023-24",UCP182="In-period"),AND('Validation summary'!$B$2="2024-25",UCP182="In-period"),AND('Validation summary'!$B$2="2024-25",UCP182="End of period",UCP190="Revenue")),TRUE,FALSE)</f>
        <v>0</v>
      </c>
      <c r="UCQ183" s="201" t="b">
        <f>IF(OR(AND('Validation summary'!$B$2="2022-23",UCQ182="In-period"),AND('Validation summary'!$B$2="2023-24",UCQ182="In-period"),AND('Validation summary'!$B$2="2024-25",UCQ182="In-period"),AND('Validation summary'!$B$2="2024-25",UCQ182="End of period",UCQ190="Revenue")),TRUE,FALSE)</f>
        <v>0</v>
      </c>
      <c r="UCR183" s="201" t="b">
        <f>IF(OR(AND('Validation summary'!$B$2="2022-23",UCR182="In-period"),AND('Validation summary'!$B$2="2023-24",UCR182="In-period"),AND('Validation summary'!$B$2="2024-25",UCR182="In-period"),AND('Validation summary'!$B$2="2024-25",UCR182="End of period",UCR190="Revenue")),TRUE,FALSE)</f>
        <v>0</v>
      </c>
      <c r="UCS183" s="201" t="b">
        <f>IF(OR(AND('Validation summary'!$B$2="2022-23",UCS182="In-period"),AND('Validation summary'!$B$2="2023-24",UCS182="In-period"),AND('Validation summary'!$B$2="2024-25",UCS182="In-period"),AND('Validation summary'!$B$2="2024-25",UCS182="End of period",UCS190="Revenue")),TRUE,FALSE)</f>
        <v>0</v>
      </c>
      <c r="UCT183" s="201" t="b">
        <f>IF(OR(AND('Validation summary'!$B$2="2022-23",UCT182="In-period"),AND('Validation summary'!$B$2="2023-24",UCT182="In-period"),AND('Validation summary'!$B$2="2024-25",UCT182="In-period"),AND('Validation summary'!$B$2="2024-25",UCT182="End of period",UCT190="Revenue")),TRUE,FALSE)</f>
        <v>0</v>
      </c>
      <c r="UCU183" s="201" t="b">
        <f>IF(OR(AND('Validation summary'!$B$2="2022-23",UCU182="In-period"),AND('Validation summary'!$B$2="2023-24",UCU182="In-period"),AND('Validation summary'!$B$2="2024-25",UCU182="In-period"),AND('Validation summary'!$B$2="2024-25",UCU182="End of period",UCU190="Revenue")),TRUE,FALSE)</f>
        <v>0</v>
      </c>
      <c r="UCV183" s="201" t="b">
        <f>IF(OR(AND('Validation summary'!$B$2="2022-23",UCV182="In-period"),AND('Validation summary'!$B$2="2023-24",UCV182="In-period"),AND('Validation summary'!$B$2="2024-25",UCV182="In-period"),AND('Validation summary'!$B$2="2024-25",UCV182="End of period",UCV190="Revenue")),TRUE,FALSE)</f>
        <v>0</v>
      </c>
      <c r="UCW183" s="201" t="b">
        <f>IF(OR(AND('Validation summary'!$B$2="2022-23",UCW182="In-period"),AND('Validation summary'!$B$2="2023-24",UCW182="In-period"),AND('Validation summary'!$B$2="2024-25",UCW182="In-period"),AND('Validation summary'!$B$2="2024-25",UCW182="End of period",UCW190="Revenue")),TRUE,FALSE)</f>
        <v>0</v>
      </c>
      <c r="UCX183" s="201" t="b">
        <f>IF(OR(AND('Validation summary'!$B$2="2022-23",UCX182="In-period"),AND('Validation summary'!$B$2="2023-24",UCX182="In-period"),AND('Validation summary'!$B$2="2024-25",UCX182="In-period"),AND('Validation summary'!$B$2="2024-25",UCX182="End of period",UCX190="Revenue")),TRUE,FALSE)</f>
        <v>0</v>
      </c>
      <c r="UCY183" s="201" t="b">
        <f>IF(OR(AND('Validation summary'!$B$2="2022-23",UCY182="In-period"),AND('Validation summary'!$B$2="2023-24",UCY182="In-period"),AND('Validation summary'!$B$2="2024-25",UCY182="In-period"),AND('Validation summary'!$B$2="2024-25",UCY182="End of period",UCY190="Revenue")),TRUE,FALSE)</f>
        <v>0</v>
      </c>
      <c r="UCZ183" s="201" t="b">
        <f>IF(OR(AND('Validation summary'!$B$2="2022-23",UCZ182="In-period"),AND('Validation summary'!$B$2="2023-24",UCZ182="In-period"),AND('Validation summary'!$B$2="2024-25",UCZ182="In-period"),AND('Validation summary'!$B$2="2024-25",UCZ182="End of period",UCZ190="Revenue")),TRUE,FALSE)</f>
        <v>0</v>
      </c>
      <c r="UDA183" s="201" t="b">
        <f>IF(OR(AND('Validation summary'!$B$2="2022-23",UDA182="In-period"),AND('Validation summary'!$B$2="2023-24",UDA182="In-period"),AND('Validation summary'!$B$2="2024-25",UDA182="In-period"),AND('Validation summary'!$B$2="2024-25",UDA182="End of period",UDA190="Revenue")),TRUE,FALSE)</f>
        <v>0</v>
      </c>
      <c r="UDB183" s="201" t="b">
        <f>IF(OR(AND('Validation summary'!$B$2="2022-23",UDB182="In-period"),AND('Validation summary'!$B$2="2023-24",UDB182="In-period"),AND('Validation summary'!$B$2="2024-25",UDB182="In-period"),AND('Validation summary'!$B$2="2024-25",UDB182="End of period",UDB190="Revenue")),TRUE,FALSE)</f>
        <v>0</v>
      </c>
      <c r="UDC183" s="201" t="b">
        <f>IF(OR(AND('Validation summary'!$B$2="2022-23",UDC182="In-period"),AND('Validation summary'!$B$2="2023-24",UDC182="In-period"),AND('Validation summary'!$B$2="2024-25",UDC182="In-period"),AND('Validation summary'!$B$2="2024-25",UDC182="End of period",UDC190="Revenue")),TRUE,FALSE)</f>
        <v>0</v>
      </c>
      <c r="UDD183" s="201" t="b">
        <f>IF(OR(AND('Validation summary'!$B$2="2022-23",UDD182="In-period"),AND('Validation summary'!$B$2="2023-24",UDD182="In-period"),AND('Validation summary'!$B$2="2024-25",UDD182="In-period"),AND('Validation summary'!$B$2="2024-25",UDD182="End of period",UDD190="Revenue")),TRUE,FALSE)</f>
        <v>0</v>
      </c>
      <c r="UDE183" s="201" t="b">
        <f>IF(OR(AND('Validation summary'!$B$2="2022-23",UDE182="In-period"),AND('Validation summary'!$B$2="2023-24",UDE182="In-period"),AND('Validation summary'!$B$2="2024-25",UDE182="In-period"),AND('Validation summary'!$B$2="2024-25",UDE182="End of period",UDE190="Revenue")),TRUE,FALSE)</f>
        <v>0</v>
      </c>
      <c r="UDF183" s="201" t="b">
        <f>IF(OR(AND('Validation summary'!$B$2="2022-23",UDF182="In-period"),AND('Validation summary'!$B$2="2023-24",UDF182="In-period"),AND('Validation summary'!$B$2="2024-25",UDF182="In-period"),AND('Validation summary'!$B$2="2024-25",UDF182="End of period",UDF190="Revenue")),TRUE,FALSE)</f>
        <v>0</v>
      </c>
      <c r="UDG183" s="201" t="b">
        <f>IF(OR(AND('Validation summary'!$B$2="2022-23",UDG182="In-period"),AND('Validation summary'!$B$2="2023-24",UDG182="In-period"),AND('Validation summary'!$B$2="2024-25",UDG182="In-period"),AND('Validation summary'!$B$2="2024-25",UDG182="End of period",UDG190="Revenue")),TRUE,FALSE)</f>
        <v>0</v>
      </c>
      <c r="UDH183" s="201" t="b">
        <f>IF(OR(AND('Validation summary'!$B$2="2022-23",UDH182="In-period"),AND('Validation summary'!$B$2="2023-24",UDH182="In-period"),AND('Validation summary'!$B$2="2024-25",UDH182="In-period"),AND('Validation summary'!$B$2="2024-25",UDH182="End of period",UDH190="Revenue")),TRUE,FALSE)</f>
        <v>0</v>
      </c>
      <c r="UDI183" s="201" t="b">
        <f>IF(OR(AND('Validation summary'!$B$2="2022-23",UDI182="In-period"),AND('Validation summary'!$B$2="2023-24",UDI182="In-period"),AND('Validation summary'!$B$2="2024-25",UDI182="In-period"),AND('Validation summary'!$B$2="2024-25",UDI182="End of period",UDI190="Revenue")),TRUE,FALSE)</f>
        <v>0</v>
      </c>
      <c r="UDJ183" s="201" t="b">
        <f>IF(OR(AND('Validation summary'!$B$2="2022-23",UDJ182="In-period"),AND('Validation summary'!$B$2="2023-24",UDJ182="In-period"),AND('Validation summary'!$B$2="2024-25",UDJ182="In-period"),AND('Validation summary'!$B$2="2024-25",UDJ182="End of period",UDJ190="Revenue")),TRUE,FALSE)</f>
        <v>0</v>
      </c>
      <c r="UDK183" s="201" t="b">
        <f>IF(OR(AND('Validation summary'!$B$2="2022-23",UDK182="In-period"),AND('Validation summary'!$B$2="2023-24",UDK182="In-period"),AND('Validation summary'!$B$2="2024-25",UDK182="In-period"),AND('Validation summary'!$B$2="2024-25",UDK182="End of period",UDK190="Revenue")),TRUE,FALSE)</f>
        <v>0</v>
      </c>
      <c r="UDL183" s="201" t="b">
        <f>IF(OR(AND('Validation summary'!$B$2="2022-23",UDL182="In-period"),AND('Validation summary'!$B$2="2023-24",UDL182="In-period"),AND('Validation summary'!$B$2="2024-25",UDL182="In-period"),AND('Validation summary'!$B$2="2024-25",UDL182="End of period",UDL190="Revenue")),TRUE,FALSE)</f>
        <v>0</v>
      </c>
      <c r="UDM183" s="201" t="b">
        <f>IF(OR(AND('Validation summary'!$B$2="2022-23",UDM182="In-period"),AND('Validation summary'!$B$2="2023-24",UDM182="In-period"),AND('Validation summary'!$B$2="2024-25",UDM182="In-period"),AND('Validation summary'!$B$2="2024-25",UDM182="End of period",UDM190="Revenue")),TRUE,FALSE)</f>
        <v>0</v>
      </c>
      <c r="UDN183" s="201" t="b">
        <f>IF(OR(AND('Validation summary'!$B$2="2022-23",UDN182="In-period"),AND('Validation summary'!$B$2="2023-24",UDN182="In-period"),AND('Validation summary'!$B$2="2024-25",UDN182="In-period"),AND('Validation summary'!$B$2="2024-25",UDN182="End of period",UDN190="Revenue")),TRUE,FALSE)</f>
        <v>0</v>
      </c>
      <c r="UDO183" s="201" t="b">
        <f>IF(OR(AND('Validation summary'!$B$2="2022-23",UDO182="In-period"),AND('Validation summary'!$B$2="2023-24",UDO182="In-period"),AND('Validation summary'!$B$2="2024-25",UDO182="In-period"),AND('Validation summary'!$B$2="2024-25",UDO182="End of period",UDO190="Revenue")),TRUE,FALSE)</f>
        <v>0</v>
      </c>
      <c r="UDP183" s="201" t="b">
        <f>IF(OR(AND('Validation summary'!$B$2="2022-23",UDP182="In-period"),AND('Validation summary'!$B$2="2023-24",UDP182="In-period"),AND('Validation summary'!$B$2="2024-25",UDP182="In-period"),AND('Validation summary'!$B$2="2024-25",UDP182="End of period",UDP190="Revenue")),TRUE,FALSE)</f>
        <v>0</v>
      </c>
      <c r="UDQ183" s="201" t="b">
        <f>IF(OR(AND('Validation summary'!$B$2="2022-23",UDQ182="In-period"),AND('Validation summary'!$B$2="2023-24",UDQ182="In-period"),AND('Validation summary'!$B$2="2024-25",UDQ182="In-period"),AND('Validation summary'!$B$2="2024-25",UDQ182="End of period",UDQ190="Revenue")),TRUE,FALSE)</f>
        <v>0</v>
      </c>
      <c r="UDR183" s="201" t="b">
        <f>IF(OR(AND('Validation summary'!$B$2="2022-23",UDR182="In-period"),AND('Validation summary'!$B$2="2023-24",UDR182="In-period"),AND('Validation summary'!$B$2="2024-25",UDR182="In-period"),AND('Validation summary'!$B$2="2024-25",UDR182="End of period",UDR190="Revenue")),TRUE,FALSE)</f>
        <v>0</v>
      </c>
      <c r="UDS183" s="201" t="b">
        <f>IF(OR(AND('Validation summary'!$B$2="2022-23",UDS182="In-period"),AND('Validation summary'!$B$2="2023-24",UDS182="In-period"),AND('Validation summary'!$B$2="2024-25",UDS182="In-period"),AND('Validation summary'!$B$2="2024-25",UDS182="End of period",UDS190="Revenue")),TRUE,FALSE)</f>
        <v>0</v>
      </c>
      <c r="UDT183" s="201" t="b">
        <f>IF(OR(AND('Validation summary'!$B$2="2022-23",UDT182="In-period"),AND('Validation summary'!$B$2="2023-24",UDT182="In-period"),AND('Validation summary'!$B$2="2024-25",UDT182="In-period"),AND('Validation summary'!$B$2="2024-25",UDT182="End of period",UDT190="Revenue")),TRUE,FALSE)</f>
        <v>0</v>
      </c>
      <c r="UDU183" s="201" t="b">
        <f>IF(OR(AND('Validation summary'!$B$2="2022-23",UDU182="In-period"),AND('Validation summary'!$B$2="2023-24",UDU182="In-period"),AND('Validation summary'!$B$2="2024-25",UDU182="In-period"),AND('Validation summary'!$B$2="2024-25",UDU182="End of period",UDU190="Revenue")),TRUE,FALSE)</f>
        <v>0</v>
      </c>
      <c r="UDV183" s="201" t="b">
        <f>IF(OR(AND('Validation summary'!$B$2="2022-23",UDV182="In-period"),AND('Validation summary'!$B$2="2023-24",UDV182="In-period"),AND('Validation summary'!$B$2="2024-25",UDV182="In-period"),AND('Validation summary'!$B$2="2024-25",UDV182="End of period",UDV190="Revenue")),TRUE,FALSE)</f>
        <v>0</v>
      </c>
      <c r="UDW183" s="201" t="b">
        <f>IF(OR(AND('Validation summary'!$B$2="2022-23",UDW182="In-period"),AND('Validation summary'!$B$2="2023-24",UDW182="In-period"),AND('Validation summary'!$B$2="2024-25",UDW182="In-period"),AND('Validation summary'!$B$2="2024-25",UDW182="End of period",UDW190="Revenue")),TRUE,FALSE)</f>
        <v>0</v>
      </c>
      <c r="UDX183" s="201" t="b">
        <f>IF(OR(AND('Validation summary'!$B$2="2022-23",UDX182="In-period"),AND('Validation summary'!$B$2="2023-24",UDX182="In-period"),AND('Validation summary'!$B$2="2024-25",UDX182="In-period"),AND('Validation summary'!$B$2="2024-25",UDX182="End of period",UDX190="Revenue")),TRUE,FALSE)</f>
        <v>0</v>
      </c>
      <c r="UDY183" s="201" t="b">
        <f>IF(OR(AND('Validation summary'!$B$2="2022-23",UDY182="In-period"),AND('Validation summary'!$B$2="2023-24",UDY182="In-period"),AND('Validation summary'!$B$2="2024-25",UDY182="In-period"),AND('Validation summary'!$B$2="2024-25",UDY182="End of period",UDY190="Revenue")),TRUE,FALSE)</f>
        <v>0</v>
      </c>
      <c r="UDZ183" s="201" t="b">
        <f>IF(OR(AND('Validation summary'!$B$2="2022-23",UDZ182="In-period"),AND('Validation summary'!$B$2="2023-24",UDZ182="In-period"),AND('Validation summary'!$B$2="2024-25",UDZ182="In-period"),AND('Validation summary'!$B$2="2024-25",UDZ182="End of period",UDZ190="Revenue")),TRUE,FALSE)</f>
        <v>0</v>
      </c>
      <c r="UEA183" s="201" t="b">
        <f>IF(OR(AND('Validation summary'!$B$2="2022-23",UEA182="In-period"),AND('Validation summary'!$B$2="2023-24",UEA182="In-period"),AND('Validation summary'!$B$2="2024-25",UEA182="In-period"),AND('Validation summary'!$B$2="2024-25",UEA182="End of period",UEA190="Revenue")),TRUE,FALSE)</f>
        <v>0</v>
      </c>
      <c r="UEB183" s="201" t="b">
        <f>IF(OR(AND('Validation summary'!$B$2="2022-23",UEB182="In-period"),AND('Validation summary'!$B$2="2023-24",UEB182="In-period"),AND('Validation summary'!$B$2="2024-25",UEB182="In-period"),AND('Validation summary'!$B$2="2024-25",UEB182="End of period",UEB190="Revenue")),TRUE,FALSE)</f>
        <v>0</v>
      </c>
      <c r="UEC183" s="201" t="b">
        <f>IF(OR(AND('Validation summary'!$B$2="2022-23",UEC182="In-period"),AND('Validation summary'!$B$2="2023-24",UEC182="In-period"),AND('Validation summary'!$B$2="2024-25",UEC182="In-period"),AND('Validation summary'!$B$2="2024-25",UEC182="End of period",UEC190="Revenue")),TRUE,FALSE)</f>
        <v>0</v>
      </c>
      <c r="UED183" s="201" t="b">
        <f>IF(OR(AND('Validation summary'!$B$2="2022-23",UED182="In-period"),AND('Validation summary'!$B$2="2023-24",UED182="In-period"),AND('Validation summary'!$B$2="2024-25",UED182="In-period"),AND('Validation summary'!$B$2="2024-25",UED182="End of period",UED190="Revenue")),TRUE,FALSE)</f>
        <v>0</v>
      </c>
      <c r="UEE183" s="201" t="b">
        <f>IF(OR(AND('Validation summary'!$B$2="2022-23",UEE182="In-period"),AND('Validation summary'!$B$2="2023-24",UEE182="In-period"),AND('Validation summary'!$B$2="2024-25",UEE182="In-period"),AND('Validation summary'!$B$2="2024-25",UEE182="End of period",UEE190="Revenue")),TRUE,FALSE)</f>
        <v>0</v>
      </c>
      <c r="UEF183" s="201" t="b">
        <f>IF(OR(AND('Validation summary'!$B$2="2022-23",UEF182="In-period"),AND('Validation summary'!$B$2="2023-24",UEF182="In-period"),AND('Validation summary'!$B$2="2024-25",UEF182="In-period"),AND('Validation summary'!$B$2="2024-25",UEF182="End of period",UEF190="Revenue")),TRUE,FALSE)</f>
        <v>0</v>
      </c>
      <c r="UEG183" s="201" t="b">
        <f>IF(OR(AND('Validation summary'!$B$2="2022-23",UEG182="In-period"),AND('Validation summary'!$B$2="2023-24",UEG182="In-period"),AND('Validation summary'!$B$2="2024-25",UEG182="In-period"),AND('Validation summary'!$B$2="2024-25",UEG182="End of period",UEG190="Revenue")),TRUE,FALSE)</f>
        <v>0</v>
      </c>
      <c r="UEH183" s="201" t="b">
        <f>IF(OR(AND('Validation summary'!$B$2="2022-23",UEH182="In-period"),AND('Validation summary'!$B$2="2023-24",UEH182="In-period"),AND('Validation summary'!$B$2="2024-25",UEH182="In-period"),AND('Validation summary'!$B$2="2024-25",UEH182="End of period",UEH190="Revenue")),TRUE,FALSE)</f>
        <v>0</v>
      </c>
      <c r="UEI183" s="201" t="b">
        <f>IF(OR(AND('Validation summary'!$B$2="2022-23",UEI182="In-period"),AND('Validation summary'!$B$2="2023-24",UEI182="In-period"),AND('Validation summary'!$B$2="2024-25",UEI182="In-period"),AND('Validation summary'!$B$2="2024-25",UEI182="End of period",UEI190="Revenue")),TRUE,FALSE)</f>
        <v>0</v>
      </c>
      <c r="UEJ183" s="201" t="b">
        <f>IF(OR(AND('Validation summary'!$B$2="2022-23",UEJ182="In-period"),AND('Validation summary'!$B$2="2023-24",UEJ182="In-period"),AND('Validation summary'!$B$2="2024-25",UEJ182="In-period"),AND('Validation summary'!$B$2="2024-25",UEJ182="End of period",UEJ190="Revenue")),TRUE,FALSE)</f>
        <v>0</v>
      </c>
      <c r="UEK183" s="201" t="b">
        <f>IF(OR(AND('Validation summary'!$B$2="2022-23",UEK182="In-period"),AND('Validation summary'!$B$2="2023-24",UEK182="In-period"),AND('Validation summary'!$B$2="2024-25",UEK182="In-period"),AND('Validation summary'!$B$2="2024-25",UEK182="End of period",UEK190="Revenue")),TRUE,FALSE)</f>
        <v>0</v>
      </c>
      <c r="UEL183" s="201" t="b">
        <f>IF(OR(AND('Validation summary'!$B$2="2022-23",UEL182="In-period"),AND('Validation summary'!$B$2="2023-24",UEL182="In-period"),AND('Validation summary'!$B$2="2024-25",UEL182="In-period"),AND('Validation summary'!$B$2="2024-25",UEL182="End of period",UEL190="Revenue")),TRUE,FALSE)</f>
        <v>0</v>
      </c>
      <c r="UEM183" s="201" t="b">
        <f>IF(OR(AND('Validation summary'!$B$2="2022-23",UEM182="In-period"),AND('Validation summary'!$B$2="2023-24",UEM182="In-period"),AND('Validation summary'!$B$2="2024-25",UEM182="In-period"),AND('Validation summary'!$B$2="2024-25",UEM182="End of period",UEM190="Revenue")),TRUE,FALSE)</f>
        <v>0</v>
      </c>
      <c r="UEN183" s="201" t="b">
        <f>IF(OR(AND('Validation summary'!$B$2="2022-23",UEN182="In-period"),AND('Validation summary'!$B$2="2023-24",UEN182="In-period"),AND('Validation summary'!$B$2="2024-25",UEN182="In-period"),AND('Validation summary'!$B$2="2024-25",UEN182="End of period",UEN190="Revenue")),TRUE,FALSE)</f>
        <v>0</v>
      </c>
      <c r="UEO183" s="201" t="b">
        <f>IF(OR(AND('Validation summary'!$B$2="2022-23",UEO182="In-period"),AND('Validation summary'!$B$2="2023-24",UEO182="In-period"),AND('Validation summary'!$B$2="2024-25",UEO182="In-period"),AND('Validation summary'!$B$2="2024-25",UEO182="End of period",UEO190="Revenue")),TRUE,FALSE)</f>
        <v>0</v>
      </c>
      <c r="UEP183" s="201" t="b">
        <f>IF(OR(AND('Validation summary'!$B$2="2022-23",UEP182="In-period"),AND('Validation summary'!$B$2="2023-24",UEP182="In-period"),AND('Validation summary'!$B$2="2024-25",UEP182="In-period"),AND('Validation summary'!$B$2="2024-25",UEP182="End of period",UEP190="Revenue")),TRUE,FALSE)</f>
        <v>0</v>
      </c>
      <c r="UEQ183" s="201" t="b">
        <f>IF(OR(AND('Validation summary'!$B$2="2022-23",UEQ182="In-period"),AND('Validation summary'!$B$2="2023-24",UEQ182="In-period"),AND('Validation summary'!$B$2="2024-25",UEQ182="In-period"),AND('Validation summary'!$B$2="2024-25",UEQ182="End of period",UEQ190="Revenue")),TRUE,FALSE)</f>
        <v>0</v>
      </c>
      <c r="UER183" s="201" t="b">
        <f>IF(OR(AND('Validation summary'!$B$2="2022-23",UER182="In-period"),AND('Validation summary'!$B$2="2023-24",UER182="In-period"),AND('Validation summary'!$B$2="2024-25",UER182="In-period"),AND('Validation summary'!$B$2="2024-25",UER182="End of period",UER190="Revenue")),TRUE,FALSE)</f>
        <v>0</v>
      </c>
      <c r="UES183" s="201" t="b">
        <f>IF(OR(AND('Validation summary'!$B$2="2022-23",UES182="In-period"),AND('Validation summary'!$B$2="2023-24",UES182="In-period"),AND('Validation summary'!$B$2="2024-25",UES182="In-period"),AND('Validation summary'!$B$2="2024-25",UES182="End of period",UES190="Revenue")),TRUE,FALSE)</f>
        <v>0</v>
      </c>
      <c r="UET183" s="201" t="b">
        <f>IF(OR(AND('Validation summary'!$B$2="2022-23",UET182="In-period"),AND('Validation summary'!$B$2="2023-24",UET182="In-period"),AND('Validation summary'!$B$2="2024-25",UET182="In-period"),AND('Validation summary'!$B$2="2024-25",UET182="End of period",UET190="Revenue")),TRUE,FALSE)</f>
        <v>0</v>
      </c>
      <c r="UEU183" s="201" t="b">
        <f>IF(OR(AND('Validation summary'!$B$2="2022-23",UEU182="In-period"),AND('Validation summary'!$B$2="2023-24",UEU182="In-period"),AND('Validation summary'!$B$2="2024-25",UEU182="In-period"),AND('Validation summary'!$B$2="2024-25",UEU182="End of period",UEU190="Revenue")),TRUE,FALSE)</f>
        <v>0</v>
      </c>
      <c r="UEV183" s="201" t="b">
        <f>IF(OR(AND('Validation summary'!$B$2="2022-23",UEV182="In-period"),AND('Validation summary'!$B$2="2023-24",UEV182="In-period"),AND('Validation summary'!$B$2="2024-25",UEV182="In-period"),AND('Validation summary'!$B$2="2024-25",UEV182="End of period",UEV190="Revenue")),TRUE,FALSE)</f>
        <v>0</v>
      </c>
      <c r="UEW183" s="201" t="b">
        <f>IF(OR(AND('Validation summary'!$B$2="2022-23",UEW182="In-period"),AND('Validation summary'!$B$2="2023-24",UEW182="In-period"),AND('Validation summary'!$B$2="2024-25",UEW182="In-period"),AND('Validation summary'!$B$2="2024-25",UEW182="End of period",UEW190="Revenue")),TRUE,FALSE)</f>
        <v>0</v>
      </c>
      <c r="UEX183" s="201" t="b">
        <f>IF(OR(AND('Validation summary'!$B$2="2022-23",UEX182="In-period"),AND('Validation summary'!$B$2="2023-24",UEX182="In-period"),AND('Validation summary'!$B$2="2024-25",UEX182="In-period"),AND('Validation summary'!$B$2="2024-25",UEX182="End of period",UEX190="Revenue")),TRUE,FALSE)</f>
        <v>0</v>
      </c>
      <c r="UEY183" s="201" t="b">
        <f>IF(OR(AND('Validation summary'!$B$2="2022-23",UEY182="In-period"),AND('Validation summary'!$B$2="2023-24",UEY182="In-period"),AND('Validation summary'!$B$2="2024-25",UEY182="In-period"),AND('Validation summary'!$B$2="2024-25",UEY182="End of period",UEY190="Revenue")),TRUE,FALSE)</f>
        <v>0</v>
      </c>
      <c r="UEZ183" s="201" t="b">
        <f>IF(OR(AND('Validation summary'!$B$2="2022-23",UEZ182="In-period"),AND('Validation summary'!$B$2="2023-24",UEZ182="In-period"),AND('Validation summary'!$B$2="2024-25",UEZ182="In-period"),AND('Validation summary'!$B$2="2024-25",UEZ182="End of period",UEZ190="Revenue")),TRUE,FALSE)</f>
        <v>0</v>
      </c>
      <c r="UFA183" s="201" t="b">
        <f>IF(OR(AND('Validation summary'!$B$2="2022-23",UFA182="In-period"),AND('Validation summary'!$B$2="2023-24",UFA182="In-period"),AND('Validation summary'!$B$2="2024-25",UFA182="In-period"),AND('Validation summary'!$B$2="2024-25",UFA182="End of period",UFA190="Revenue")),TRUE,FALSE)</f>
        <v>0</v>
      </c>
      <c r="UFB183" s="201" t="b">
        <f>IF(OR(AND('Validation summary'!$B$2="2022-23",UFB182="In-period"),AND('Validation summary'!$B$2="2023-24",UFB182="In-period"),AND('Validation summary'!$B$2="2024-25",UFB182="In-period"),AND('Validation summary'!$B$2="2024-25",UFB182="End of period",UFB190="Revenue")),TRUE,FALSE)</f>
        <v>0</v>
      </c>
      <c r="UFC183" s="201" t="b">
        <f>IF(OR(AND('Validation summary'!$B$2="2022-23",UFC182="In-period"),AND('Validation summary'!$B$2="2023-24",UFC182="In-period"),AND('Validation summary'!$B$2="2024-25",UFC182="In-period"),AND('Validation summary'!$B$2="2024-25",UFC182="End of period",UFC190="Revenue")),TRUE,FALSE)</f>
        <v>0</v>
      </c>
      <c r="UFD183" s="201" t="b">
        <f>IF(OR(AND('Validation summary'!$B$2="2022-23",UFD182="In-period"),AND('Validation summary'!$B$2="2023-24",UFD182="In-period"),AND('Validation summary'!$B$2="2024-25",UFD182="In-period"),AND('Validation summary'!$B$2="2024-25",UFD182="End of period",UFD190="Revenue")),TRUE,FALSE)</f>
        <v>0</v>
      </c>
      <c r="UFE183" s="201" t="b">
        <f>IF(OR(AND('Validation summary'!$B$2="2022-23",UFE182="In-period"),AND('Validation summary'!$B$2="2023-24",UFE182="In-period"),AND('Validation summary'!$B$2="2024-25",UFE182="In-period"),AND('Validation summary'!$B$2="2024-25",UFE182="End of period",UFE190="Revenue")),TRUE,FALSE)</f>
        <v>0</v>
      </c>
      <c r="UFF183" s="201" t="b">
        <f>IF(OR(AND('Validation summary'!$B$2="2022-23",UFF182="In-period"),AND('Validation summary'!$B$2="2023-24",UFF182="In-period"),AND('Validation summary'!$B$2="2024-25",UFF182="In-period"),AND('Validation summary'!$B$2="2024-25",UFF182="End of period",UFF190="Revenue")),TRUE,FALSE)</f>
        <v>0</v>
      </c>
      <c r="UFG183" s="201" t="b">
        <f>IF(OR(AND('Validation summary'!$B$2="2022-23",UFG182="In-period"),AND('Validation summary'!$B$2="2023-24",UFG182="In-period"),AND('Validation summary'!$B$2="2024-25",UFG182="In-period"),AND('Validation summary'!$B$2="2024-25",UFG182="End of period",UFG190="Revenue")),TRUE,FALSE)</f>
        <v>0</v>
      </c>
      <c r="UFH183" s="201" t="b">
        <f>IF(OR(AND('Validation summary'!$B$2="2022-23",UFH182="In-period"),AND('Validation summary'!$B$2="2023-24",UFH182="In-period"),AND('Validation summary'!$B$2="2024-25",UFH182="In-period"),AND('Validation summary'!$B$2="2024-25",UFH182="End of period",UFH190="Revenue")),TRUE,FALSE)</f>
        <v>0</v>
      </c>
      <c r="UFI183" s="201" t="b">
        <f>IF(OR(AND('Validation summary'!$B$2="2022-23",UFI182="In-period"),AND('Validation summary'!$B$2="2023-24",UFI182="In-period"),AND('Validation summary'!$B$2="2024-25",UFI182="In-period"),AND('Validation summary'!$B$2="2024-25",UFI182="End of period",UFI190="Revenue")),TRUE,FALSE)</f>
        <v>0</v>
      </c>
      <c r="UFJ183" s="201" t="b">
        <f>IF(OR(AND('Validation summary'!$B$2="2022-23",UFJ182="In-period"),AND('Validation summary'!$B$2="2023-24",UFJ182="In-period"),AND('Validation summary'!$B$2="2024-25",UFJ182="In-period"),AND('Validation summary'!$B$2="2024-25",UFJ182="End of period",UFJ190="Revenue")),TRUE,FALSE)</f>
        <v>0</v>
      </c>
      <c r="UFK183" s="201" t="b">
        <f>IF(OR(AND('Validation summary'!$B$2="2022-23",UFK182="In-period"),AND('Validation summary'!$B$2="2023-24",UFK182="In-period"),AND('Validation summary'!$B$2="2024-25",UFK182="In-period"),AND('Validation summary'!$B$2="2024-25",UFK182="End of period",UFK190="Revenue")),TRUE,FALSE)</f>
        <v>0</v>
      </c>
      <c r="UFL183" s="201" t="b">
        <f>IF(OR(AND('Validation summary'!$B$2="2022-23",UFL182="In-period"),AND('Validation summary'!$B$2="2023-24",UFL182="In-period"),AND('Validation summary'!$B$2="2024-25",UFL182="In-period"),AND('Validation summary'!$B$2="2024-25",UFL182="End of period",UFL190="Revenue")),TRUE,FALSE)</f>
        <v>0</v>
      </c>
      <c r="UFM183" s="201" t="b">
        <f>IF(OR(AND('Validation summary'!$B$2="2022-23",UFM182="In-period"),AND('Validation summary'!$B$2="2023-24",UFM182="In-period"),AND('Validation summary'!$B$2="2024-25",UFM182="In-period"),AND('Validation summary'!$B$2="2024-25",UFM182="End of period",UFM190="Revenue")),TRUE,FALSE)</f>
        <v>0</v>
      </c>
      <c r="UFN183" s="201" t="b">
        <f>IF(OR(AND('Validation summary'!$B$2="2022-23",UFN182="In-period"),AND('Validation summary'!$B$2="2023-24",UFN182="In-period"),AND('Validation summary'!$B$2="2024-25",UFN182="In-period"),AND('Validation summary'!$B$2="2024-25",UFN182="End of period",UFN190="Revenue")),TRUE,FALSE)</f>
        <v>0</v>
      </c>
      <c r="UFO183" s="201" t="b">
        <f>IF(OR(AND('Validation summary'!$B$2="2022-23",UFO182="In-period"),AND('Validation summary'!$B$2="2023-24",UFO182="In-period"),AND('Validation summary'!$B$2="2024-25",UFO182="In-period"),AND('Validation summary'!$B$2="2024-25",UFO182="End of period",UFO190="Revenue")),TRUE,FALSE)</f>
        <v>0</v>
      </c>
      <c r="UFP183" s="201" t="b">
        <f>IF(OR(AND('Validation summary'!$B$2="2022-23",UFP182="In-period"),AND('Validation summary'!$B$2="2023-24",UFP182="In-period"),AND('Validation summary'!$B$2="2024-25",UFP182="In-period"),AND('Validation summary'!$B$2="2024-25",UFP182="End of period",UFP190="Revenue")),TRUE,FALSE)</f>
        <v>0</v>
      </c>
      <c r="UFQ183" s="201" t="b">
        <f>IF(OR(AND('Validation summary'!$B$2="2022-23",UFQ182="In-period"),AND('Validation summary'!$B$2="2023-24",UFQ182="In-period"),AND('Validation summary'!$B$2="2024-25",UFQ182="In-period"),AND('Validation summary'!$B$2="2024-25",UFQ182="End of period",UFQ190="Revenue")),TRUE,FALSE)</f>
        <v>0</v>
      </c>
      <c r="UFR183" s="201" t="b">
        <f>IF(OR(AND('Validation summary'!$B$2="2022-23",UFR182="In-period"),AND('Validation summary'!$B$2="2023-24",UFR182="In-period"),AND('Validation summary'!$B$2="2024-25",UFR182="In-period"),AND('Validation summary'!$B$2="2024-25",UFR182="End of period",UFR190="Revenue")),TRUE,FALSE)</f>
        <v>0</v>
      </c>
      <c r="UFS183" s="201" t="b">
        <f>IF(OR(AND('Validation summary'!$B$2="2022-23",UFS182="In-period"),AND('Validation summary'!$B$2="2023-24",UFS182="In-period"),AND('Validation summary'!$B$2="2024-25",UFS182="In-period"),AND('Validation summary'!$B$2="2024-25",UFS182="End of period",UFS190="Revenue")),TRUE,FALSE)</f>
        <v>0</v>
      </c>
      <c r="UFT183" s="201" t="b">
        <f>IF(OR(AND('Validation summary'!$B$2="2022-23",UFT182="In-period"),AND('Validation summary'!$B$2="2023-24",UFT182="In-period"),AND('Validation summary'!$B$2="2024-25",UFT182="In-period"),AND('Validation summary'!$B$2="2024-25",UFT182="End of period",UFT190="Revenue")),TRUE,FALSE)</f>
        <v>0</v>
      </c>
      <c r="UFU183" s="201" t="b">
        <f>IF(OR(AND('Validation summary'!$B$2="2022-23",UFU182="In-period"),AND('Validation summary'!$B$2="2023-24",UFU182="In-period"),AND('Validation summary'!$B$2="2024-25",UFU182="In-period"),AND('Validation summary'!$B$2="2024-25",UFU182="End of period",UFU190="Revenue")),TRUE,FALSE)</f>
        <v>0</v>
      </c>
      <c r="UFV183" s="201" t="b">
        <f>IF(OR(AND('Validation summary'!$B$2="2022-23",UFV182="In-period"),AND('Validation summary'!$B$2="2023-24",UFV182="In-period"),AND('Validation summary'!$B$2="2024-25",UFV182="In-period"),AND('Validation summary'!$B$2="2024-25",UFV182="End of period",UFV190="Revenue")),TRUE,FALSE)</f>
        <v>0</v>
      </c>
      <c r="UFW183" s="201" t="b">
        <f>IF(OR(AND('Validation summary'!$B$2="2022-23",UFW182="In-period"),AND('Validation summary'!$B$2="2023-24",UFW182="In-period"),AND('Validation summary'!$B$2="2024-25",UFW182="In-period"),AND('Validation summary'!$B$2="2024-25",UFW182="End of period",UFW190="Revenue")),TRUE,FALSE)</f>
        <v>0</v>
      </c>
      <c r="UFX183" s="201" t="b">
        <f>IF(OR(AND('Validation summary'!$B$2="2022-23",UFX182="In-period"),AND('Validation summary'!$B$2="2023-24",UFX182="In-period"),AND('Validation summary'!$B$2="2024-25",UFX182="In-period"),AND('Validation summary'!$B$2="2024-25",UFX182="End of period",UFX190="Revenue")),TRUE,FALSE)</f>
        <v>0</v>
      </c>
      <c r="UFY183" s="201" t="b">
        <f>IF(OR(AND('Validation summary'!$B$2="2022-23",UFY182="In-period"),AND('Validation summary'!$B$2="2023-24",UFY182="In-period"),AND('Validation summary'!$B$2="2024-25",UFY182="In-period"),AND('Validation summary'!$B$2="2024-25",UFY182="End of period",UFY190="Revenue")),TRUE,FALSE)</f>
        <v>0</v>
      </c>
      <c r="UFZ183" s="201" t="b">
        <f>IF(OR(AND('Validation summary'!$B$2="2022-23",UFZ182="In-period"),AND('Validation summary'!$B$2="2023-24",UFZ182="In-period"),AND('Validation summary'!$B$2="2024-25",UFZ182="In-period"),AND('Validation summary'!$B$2="2024-25",UFZ182="End of period",UFZ190="Revenue")),TRUE,FALSE)</f>
        <v>0</v>
      </c>
      <c r="UGA183" s="201" t="b">
        <f>IF(OR(AND('Validation summary'!$B$2="2022-23",UGA182="In-period"),AND('Validation summary'!$B$2="2023-24",UGA182="In-period"),AND('Validation summary'!$B$2="2024-25",UGA182="In-period"),AND('Validation summary'!$B$2="2024-25",UGA182="End of period",UGA190="Revenue")),TRUE,FALSE)</f>
        <v>0</v>
      </c>
      <c r="UGB183" s="201" t="b">
        <f>IF(OR(AND('Validation summary'!$B$2="2022-23",UGB182="In-period"),AND('Validation summary'!$B$2="2023-24",UGB182="In-period"),AND('Validation summary'!$B$2="2024-25",UGB182="In-period"),AND('Validation summary'!$B$2="2024-25",UGB182="End of period",UGB190="Revenue")),TRUE,FALSE)</f>
        <v>0</v>
      </c>
      <c r="UGC183" s="201" t="b">
        <f>IF(OR(AND('Validation summary'!$B$2="2022-23",UGC182="In-period"),AND('Validation summary'!$B$2="2023-24",UGC182="In-period"),AND('Validation summary'!$B$2="2024-25",UGC182="In-period"),AND('Validation summary'!$B$2="2024-25",UGC182="End of period",UGC190="Revenue")),TRUE,FALSE)</f>
        <v>0</v>
      </c>
      <c r="UGD183" s="201" t="b">
        <f>IF(OR(AND('Validation summary'!$B$2="2022-23",UGD182="In-period"),AND('Validation summary'!$B$2="2023-24",UGD182="In-period"),AND('Validation summary'!$B$2="2024-25",UGD182="In-period"),AND('Validation summary'!$B$2="2024-25",UGD182="End of period",UGD190="Revenue")),TRUE,FALSE)</f>
        <v>0</v>
      </c>
      <c r="UGE183" s="201" t="b">
        <f>IF(OR(AND('Validation summary'!$B$2="2022-23",UGE182="In-period"),AND('Validation summary'!$B$2="2023-24",UGE182="In-period"),AND('Validation summary'!$B$2="2024-25",UGE182="In-period"),AND('Validation summary'!$B$2="2024-25",UGE182="End of period",UGE190="Revenue")),TRUE,FALSE)</f>
        <v>0</v>
      </c>
      <c r="UGF183" s="201" t="b">
        <f>IF(OR(AND('Validation summary'!$B$2="2022-23",UGF182="In-period"),AND('Validation summary'!$B$2="2023-24",UGF182="In-period"),AND('Validation summary'!$B$2="2024-25",UGF182="In-period"),AND('Validation summary'!$B$2="2024-25",UGF182="End of period",UGF190="Revenue")),TRUE,FALSE)</f>
        <v>0</v>
      </c>
      <c r="UGG183" s="201" t="b">
        <f>IF(OR(AND('Validation summary'!$B$2="2022-23",UGG182="In-period"),AND('Validation summary'!$B$2="2023-24",UGG182="In-period"),AND('Validation summary'!$B$2="2024-25",UGG182="In-period"),AND('Validation summary'!$B$2="2024-25",UGG182="End of period",UGG190="Revenue")),TRUE,FALSE)</f>
        <v>0</v>
      </c>
      <c r="UGH183" s="201" t="b">
        <f>IF(OR(AND('Validation summary'!$B$2="2022-23",UGH182="In-period"),AND('Validation summary'!$B$2="2023-24",UGH182="In-period"),AND('Validation summary'!$B$2="2024-25",UGH182="In-period"),AND('Validation summary'!$B$2="2024-25",UGH182="End of period",UGH190="Revenue")),TRUE,FALSE)</f>
        <v>0</v>
      </c>
      <c r="UGI183" s="201" t="b">
        <f>IF(OR(AND('Validation summary'!$B$2="2022-23",UGI182="In-period"),AND('Validation summary'!$B$2="2023-24",UGI182="In-period"),AND('Validation summary'!$B$2="2024-25",UGI182="In-period"),AND('Validation summary'!$B$2="2024-25",UGI182="End of period",UGI190="Revenue")),TRUE,FALSE)</f>
        <v>0</v>
      </c>
      <c r="UGJ183" s="201" t="b">
        <f>IF(OR(AND('Validation summary'!$B$2="2022-23",UGJ182="In-period"),AND('Validation summary'!$B$2="2023-24",UGJ182="In-period"),AND('Validation summary'!$B$2="2024-25",UGJ182="In-period"),AND('Validation summary'!$B$2="2024-25",UGJ182="End of period",UGJ190="Revenue")),TRUE,FALSE)</f>
        <v>0</v>
      </c>
      <c r="UGK183" s="201" t="b">
        <f>IF(OR(AND('Validation summary'!$B$2="2022-23",UGK182="In-period"),AND('Validation summary'!$B$2="2023-24",UGK182="In-period"),AND('Validation summary'!$B$2="2024-25",UGK182="In-period"),AND('Validation summary'!$B$2="2024-25",UGK182="End of period",UGK190="Revenue")),TRUE,FALSE)</f>
        <v>0</v>
      </c>
      <c r="UGL183" s="201" t="b">
        <f>IF(OR(AND('Validation summary'!$B$2="2022-23",UGL182="In-period"),AND('Validation summary'!$B$2="2023-24",UGL182="In-period"),AND('Validation summary'!$B$2="2024-25",UGL182="In-period"),AND('Validation summary'!$B$2="2024-25",UGL182="End of period",UGL190="Revenue")),TRUE,FALSE)</f>
        <v>0</v>
      </c>
      <c r="UGM183" s="201" t="b">
        <f>IF(OR(AND('Validation summary'!$B$2="2022-23",UGM182="In-period"),AND('Validation summary'!$B$2="2023-24",UGM182="In-period"),AND('Validation summary'!$B$2="2024-25",UGM182="In-period"),AND('Validation summary'!$B$2="2024-25",UGM182="End of period",UGM190="Revenue")),TRUE,FALSE)</f>
        <v>0</v>
      </c>
      <c r="UGN183" s="201" t="b">
        <f>IF(OR(AND('Validation summary'!$B$2="2022-23",UGN182="In-period"),AND('Validation summary'!$B$2="2023-24",UGN182="In-period"),AND('Validation summary'!$B$2="2024-25",UGN182="In-period"),AND('Validation summary'!$B$2="2024-25",UGN182="End of period",UGN190="Revenue")),TRUE,FALSE)</f>
        <v>0</v>
      </c>
      <c r="UGO183" s="201" t="b">
        <f>IF(OR(AND('Validation summary'!$B$2="2022-23",UGO182="In-period"),AND('Validation summary'!$B$2="2023-24",UGO182="In-period"),AND('Validation summary'!$B$2="2024-25",UGO182="In-period"),AND('Validation summary'!$B$2="2024-25",UGO182="End of period",UGO190="Revenue")),TRUE,FALSE)</f>
        <v>0</v>
      </c>
      <c r="UGP183" s="201" t="b">
        <f>IF(OR(AND('Validation summary'!$B$2="2022-23",UGP182="In-period"),AND('Validation summary'!$B$2="2023-24",UGP182="In-period"),AND('Validation summary'!$B$2="2024-25",UGP182="In-period"),AND('Validation summary'!$B$2="2024-25",UGP182="End of period",UGP190="Revenue")),TRUE,FALSE)</f>
        <v>0</v>
      </c>
      <c r="UGQ183" s="201" t="b">
        <f>IF(OR(AND('Validation summary'!$B$2="2022-23",UGQ182="In-period"),AND('Validation summary'!$B$2="2023-24",UGQ182="In-period"),AND('Validation summary'!$B$2="2024-25",UGQ182="In-period"),AND('Validation summary'!$B$2="2024-25",UGQ182="End of period",UGQ190="Revenue")),TRUE,FALSE)</f>
        <v>0</v>
      </c>
      <c r="UGR183" s="201" t="b">
        <f>IF(OR(AND('Validation summary'!$B$2="2022-23",UGR182="In-period"),AND('Validation summary'!$B$2="2023-24",UGR182="In-period"),AND('Validation summary'!$B$2="2024-25",UGR182="In-period"),AND('Validation summary'!$B$2="2024-25",UGR182="End of period",UGR190="Revenue")),TRUE,FALSE)</f>
        <v>0</v>
      </c>
      <c r="UGS183" s="201" t="b">
        <f>IF(OR(AND('Validation summary'!$B$2="2022-23",UGS182="In-period"),AND('Validation summary'!$B$2="2023-24",UGS182="In-period"),AND('Validation summary'!$B$2="2024-25",UGS182="In-period"),AND('Validation summary'!$B$2="2024-25",UGS182="End of period",UGS190="Revenue")),TRUE,FALSE)</f>
        <v>0</v>
      </c>
      <c r="UGT183" s="201" t="b">
        <f>IF(OR(AND('Validation summary'!$B$2="2022-23",UGT182="In-period"),AND('Validation summary'!$B$2="2023-24",UGT182="In-period"),AND('Validation summary'!$B$2="2024-25",UGT182="In-period"),AND('Validation summary'!$B$2="2024-25",UGT182="End of period",UGT190="Revenue")),TRUE,FALSE)</f>
        <v>0</v>
      </c>
      <c r="UGU183" s="201" t="b">
        <f>IF(OR(AND('Validation summary'!$B$2="2022-23",UGU182="In-period"),AND('Validation summary'!$B$2="2023-24",UGU182="In-period"),AND('Validation summary'!$B$2="2024-25",UGU182="In-period"),AND('Validation summary'!$B$2="2024-25",UGU182="End of period",UGU190="Revenue")),TRUE,FALSE)</f>
        <v>0</v>
      </c>
      <c r="UGV183" s="201" t="b">
        <f>IF(OR(AND('Validation summary'!$B$2="2022-23",UGV182="In-period"),AND('Validation summary'!$B$2="2023-24",UGV182="In-period"),AND('Validation summary'!$B$2="2024-25",UGV182="In-period"),AND('Validation summary'!$B$2="2024-25",UGV182="End of period",UGV190="Revenue")),TRUE,FALSE)</f>
        <v>0</v>
      </c>
      <c r="UGW183" s="201" t="b">
        <f>IF(OR(AND('Validation summary'!$B$2="2022-23",UGW182="In-period"),AND('Validation summary'!$B$2="2023-24",UGW182="In-period"),AND('Validation summary'!$B$2="2024-25",UGW182="In-period"),AND('Validation summary'!$B$2="2024-25",UGW182="End of period",UGW190="Revenue")),TRUE,FALSE)</f>
        <v>0</v>
      </c>
      <c r="UGX183" s="201" t="b">
        <f>IF(OR(AND('Validation summary'!$B$2="2022-23",UGX182="In-period"),AND('Validation summary'!$B$2="2023-24",UGX182="In-period"),AND('Validation summary'!$B$2="2024-25",UGX182="In-period"),AND('Validation summary'!$B$2="2024-25",UGX182="End of period",UGX190="Revenue")),TRUE,FALSE)</f>
        <v>0</v>
      </c>
      <c r="UGY183" s="201" t="b">
        <f>IF(OR(AND('Validation summary'!$B$2="2022-23",UGY182="In-period"),AND('Validation summary'!$B$2="2023-24",UGY182="In-period"),AND('Validation summary'!$B$2="2024-25",UGY182="In-period"),AND('Validation summary'!$B$2="2024-25",UGY182="End of period",UGY190="Revenue")),TRUE,FALSE)</f>
        <v>0</v>
      </c>
      <c r="UGZ183" s="201" t="b">
        <f>IF(OR(AND('Validation summary'!$B$2="2022-23",UGZ182="In-period"),AND('Validation summary'!$B$2="2023-24",UGZ182="In-period"),AND('Validation summary'!$B$2="2024-25",UGZ182="In-period"),AND('Validation summary'!$B$2="2024-25",UGZ182="End of period",UGZ190="Revenue")),TRUE,FALSE)</f>
        <v>0</v>
      </c>
      <c r="UHA183" s="201" t="b">
        <f>IF(OR(AND('Validation summary'!$B$2="2022-23",UHA182="In-period"),AND('Validation summary'!$B$2="2023-24",UHA182="In-period"),AND('Validation summary'!$B$2="2024-25",UHA182="In-period"),AND('Validation summary'!$B$2="2024-25",UHA182="End of period",UHA190="Revenue")),TRUE,FALSE)</f>
        <v>0</v>
      </c>
      <c r="UHB183" s="201" t="b">
        <f>IF(OR(AND('Validation summary'!$B$2="2022-23",UHB182="In-period"),AND('Validation summary'!$B$2="2023-24",UHB182="In-period"),AND('Validation summary'!$B$2="2024-25",UHB182="In-period"),AND('Validation summary'!$B$2="2024-25",UHB182="End of period",UHB190="Revenue")),TRUE,FALSE)</f>
        <v>0</v>
      </c>
      <c r="UHC183" s="201" t="b">
        <f>IF(OR(AND('Validation summary'!$B$2="2022-23",UHC182="In-period"),AND('Validation summary'!$B$2="2023-24",UHC182="In-period"),AND('Validation summary'!$B$2="2024-25",UHC182="In-period"),AND('Validation summary'!$B$2="2024-25",UHC182="End of period",UHC190="Revenue")),TRUE,FALSE)</f>
        <v>0</v>
      </c>
      <c r="UHD183" s="201" t="b">
        <f>IF(OR(AND('Validation summary'!$B$2="2022-23",UHD182="In-period"),AND('Validation summary'!$B$2="2023-24",UHD182="In-period"),AND('Validation summary'!$B$2="2024-25",UHD182="In-period"),AND('Validation summary'!$B$2="2024-25",UHD182="End of period",UHD190="Revenue")),TRUE,FALSE)</f>
        <v>0</v>
      </c>
      <c r="UHE183" s="201" t="b">
        <f>IF(OR(AND('Validation summary'!$B$2="2022-23",UHE182="In-period"),AND('Validation summary'!$B$2="2023-24",UHE182="In-period"),AND('Validation summary'!$B$2="2024-25",UHE182="In-period"),AND('Validation summary'!$B$2="2024-25",UHE182="End of period",UHE190="Revenue")),TRUE,FALSE)</f>
        <v>0</v>
      </c>
      <c r="UHF183" s="201" t="b">
        <f>IF(OR(AND('Validation summary'!$B$2="2022-23",UHF182="In-period"),AND('Validation summary'!$B$2="2023-24",UHF182="In-period"),AND('Validation summary'!$B$2="2024-25",UHF182="In-period"),AND('Validation summary'!$B$2="2024-25",UHF182="End of period",UHF190="Revenue")),TRUE,FALSE)</f>
        <v>0</v>
      </c>
      <c r="UHG183" s="201" t="b">
        <f>IF(OR(AND('Validation summary'!$B$2="2022-23",UHG182="In-period"),AND('Validation summary'!$B$2="2023-24",UHG182="In-period"),AND('Validation summary'!$B$2="2024-25",UHG182="In-period"),AND('Validation summary'!$B$2="2024-25",UHG182="End of period",UHG190="Revenue")),TRUE,FALSE)</f>
        <v>0</v>
      </c>
      <c r="UHH183" s="201" t="b">
        <f>IF(OR(AND('Validation summary'!$B$2="2022-23",UHH182="In-period"),AND('Validation summary'!$B$2="2023-24",UHH182="In-period"),AND('Validation summary'!$B$2="2024-25",UHH182="In-period"),AND('Validation summary'!$B$2="2024-25",UHH182="End of period",UHH190="Revenue")),TRUE,FALSE)</f>
        <v>0</v>
      </c>
      <c r="UHI183" s="201" t="b">
        <f>IF(OR(AND('Validation summary'!$B$2="2022-23",UHI182="In-period"),AND('Validation summary'!$B$2="2023-24",UHI182="In-period"),AND('Validation summary'!$B$2="2024-25",UHI182="In-period"),AND('Validation summary'!$B$2="2024-25",UHI182="End of period",UHI190="Revenue")),TRUE,FALSE)</f>
        <v>0</v>
      </c>
      <c r="UHJ183" s="201" t="b">
        <f>IF(OR(AND('Validation summary'!$B$2="2022-23",UHJ182="In-period"),AND('Validation summary'!$B$2="2023-24",UHJ182="In-period"),AND('Validation summary'!$B$2="2024-25",UHJ182="In-period"),AND('Validation summary'!$B$2="2024-25",UHJ182="End of period",UHJ190="Revenue")),TRUE,FALSE)</f>
        <v>0</v>
      </c>
      <c r="UHK183" s="201" t="b">
        <f>IF(OR(AND('Validation summary'!$B$2="2022-23",UHK182="In-period"),AND('Validation summary'!$B$2="2023-24",UHK182="In-period"),AND('Validation summary'!$B$2="2024-25",UHK182="In-period"),AND('Validation summary'!$B$2="2024-25",UHK182="End of period",UHK190="Revenue")),TRUE,FALSE)</f>
        <v>0</v>
      </c>
      <c r="UHL183" s="201" t="b">
        <f>IF(OR(AND('Validation summary'!$B$2="2022-23",UHL182="In-period"),AND('Validation summary'!$B$2="2023-24",UHL182="In-period"),AND('Validation summary'!$B$2="2024-25",UHL182="In-period"),AND('Validation summary'!$B$2="2024-25",UHL182="End of period",UHL190="Revenue")),TRUE,FALSE)</f>
        <v>0</v>
      </c>
      <c r="UHM183" s="201" t="b">
        <f>IF(OR(AND('Validation summary'!$B$2="2022-23",UHM182="In-period"),AND('Validation summary'!$B$2="2023-24",UHM182="In-period"),AND('Validation summary'!$B$2="2024-25",UHM182="In-period"),AND('Validation summary'!$B$2="2024-25",UHM182="End of period",UHM190="Revenue")),TRUE,FALSE)</f>
        <v>0</v>
      </c>
      <c r="UHN183" s="201" t="b">
        <f>IF(OR(AND('Validation summary'!$B$2="2022-23",UHN182="In-period"),AND('Validation summary'!$B$2="2023-24",UHN182="In-period"),AND('Validation summary'!$B$2="2024-25",UHN182="In-period"),AND('Validation summary'!$B$2="2024-25",UHN182="End of period",UHN190="Revenue")),TRUE,FALSE)</f>
        <v>0</v>
      </c>
      <c r="UHO183" s="201" t="b">
        <f>IF(OR(AND('Validation summary'!$B$2="2022-23",UHO182="In-period"),AND('Validation summary'!$B$2="2023-24",UHO182="In-period"),AND('Validation summary'!$B$2="2024-25",UHO182="In-period"),AND('Validation summary'!$B$2="2024-25",UHO182="End of period",UHO190="Revenue")),TRUE,FALSE)</f>
        <v>0</v>
      </c>
      <c r="UHP183" s="201" t="b">
        <f>IF(OR(AND('Validation summary'!$B$2="2022-23",UHP182="In-period"),AND('Validation summary'!$B$2="2023-24",UHP182="In-period"),AND('Validation summary'!$B$2="2024-25",UHP182="In-period"),AND('Validation summary'!$B$2="2024-25",UHP182="End of period",UHP190="Revenue")),TRUE,FALSE)</f>
        <v>0</v>
      </c>
      <c r="UHQ183" s="201" t="b">
        <f>IF(OR(AND('Validation summary'!$B$2="2022-23",UHQ182="In-period"),AND('Validation summary'!$B$2="2023-24",UHQ182="In-period"),AND('Validation summary'!$B$2="2024-25",UHQ182="In-period"),AND('Validation summary'!$B$2="2024-25",UHQ182="End of period",UHQ190="Revenue")),TRUE,FALSE)</f>
        <v>0</v>
      </c>
      <c r="UHR183" s="201" t="b">
        <f>IF(OR(AND('Validation summary'!$B$2="2022-23",UHR182="In-period"),AND('Validation summary'!$B$2="2023-24",UHR182="In-period"),AND('Validation summary'!$B$2="2024-25",UHR182="In-period"),AND('Validation summary'!$B$2="2024-25",UHR182="End of period",UHR190="Revenue")),TRUE,FALSE)</f>
        <v>0</v>
      </c>
      <c r="UHS183" s="201" t="b">
        <f>IF(OR(AND('Validation summary'!$B$2="2022-23",UHS182="In-period"),AND('Validation summary'!$B$2="2023-24",UHS182="In-period"),AND('Validation summary'!$B$2="2024-25",UHS182="In-period"),AND('Validation summary'!$B$2="2024-25",UHS182="End of period",UHS190="Revenue")),TRUE,FALSE)</f>
        <v>0</v>
      </c>
      <c r="UHT183" s="201" t="b">
        <f>IF(OR(AND('Validation summary'!$B$2="2022-23",UHT182="In-period"),AND('Validation summary'!$B$2="2023-24",UHT182="In-period"),AND('Validation summary'!$B$2="2024-25",UHT182="In-period"),AND('Validation summary'!$B$2="2024-25",UHT182="End of period",UHT190="Revenue")),TRUE,FALSE)</f>
        <v>0</v>
      </c>
      <c r="UHU183" s="201" t="b">
        <f>IF(OR(AND('Validation summary'!$B$2="2022-23",UHU182="In-period"),AND('Validation summary'!$B$2="2023-24",UHU182="In-period"),AND('Validation summary'!$B$2="2024-25",UHU182="In-period"),AND('Validation summary'!$B$2="2024-25",UHU182="End of period",UHU190="Revenue")),TRUE,FALSE)</f>
        <v>0</v>
      </c>
      <c r="UHV183" s="201" t="b">
        <f>IF(OR(AND('Validation summary'!$B$2="2022-23",UHV182="In-period"),AND('Validation summary'!$B$2="2023-24",UHV182="In-period"),AND('Validation summary'!$B$2="2024-25",UHV182="In-period"),AND('Validation summary'!$B$2="2024-25",UHV182="End of period",UHV190="Revenue")),TRUE,FALSE)</f>
        <v>0</v>
      </c>
      <c r="UHW183" s="201" t="b">
        <f>IF(OR(AND('Validation summary'!$B$2="2022-23",UHW182="In-period"),AND('Validation summary'!$B$2="2023-24",UHW182="In-period"),AND('Validation summary'!$B$2="2024-25",UHW182="In-period"),AND('Validation summary'!$B$2="2024-25",UHW182="End of period",UHW190="Revenue")),TRUE,FALSE)</f>
        <v>0</v>
      </c>
      <c r="UHX183" s="201" t="b">
        <f>IF(OR(AND('Validation summary'!$B$2="2022-23",UHX182="In-period"),AND('Validation summary'!$B$2="2023-24",UHX182="In-period"),AND('Validation summary'!$B$2="2024-25",UHX182="In-period"),AND('Validation summary'!$B$2="2024-25",UHX182="End of period",UHX190="Revenue")),TRUE,FALSE)</f>
        <v>0</v>
      </c>
      <c r="UHY183" s="201" t="b">
        <f>IF(OR(AND('Validation summary'!$B$2="2022-23",UHY182="In-period"),AND('Validation summary'!$B$2="2023-24",UHY182="In-period"),AND('Validation summary'!$B$2="2024-25",UHY182="In-period"),AND('Validation summary'!$B$2="2024-25",UHY182="End of period",UHY190="Revenue")),TRUE,FALSE)</f>
        <v>0</v>
      </c>
      <c r="UHZ183" s="201" t="b">
        <f>IF(OR(AND('Validation summary'!$B$2="2022-23",UHZ182="In-period"),AND('Validation summary'!$B$2="2023-24",UHZ182="In-period"),AND('Validation summary'!$B$2="2024-25",UHZ182="In-period"),AND('Validation summary'!$B$2="2024-25",UHZ182="End of period",UHZ190="Revenue")),TRUE,FALSE)</f>
        <v>0</v>
      </c>
      <c r="UIA183" s="201" t="b">
        <f>IF(OR(AND('Validation summary'!$B$2="2022-23",UIA182="In-period"),AND('Validation summary'!$B$2="2023-24",UIA182="In-period"),AND('Validation summary'!$B$2="2024-25",UIA182="In-period"),AND('Validation summary'!$B$2="2024-25",UIA182="End of period",UIA190="Revenue")),TRUE,FALSE)</f>
        <v>0</v>
      </c>
      <c r="UIB183" s="201" t="b">
        <f>IF(OR(AND('Validation summary'!$B$2="2022-23",UIB182="In-period"),AND('Validation summary'!$B$2="2023-24",UIB182="In-period"),AND('Validation summary'!$B$2="2024-25",UIB182="In-period"),AND('Validation summary'!$B$2="2024-25",UIB182="End of period",UIB190="Revenue")),TRUE,FALSE)</f>
        <v>0</v>
      </c>
      <c r="UIC183" s="201" t="b">
        <f>IF(OR(AND('Validation summary'!$B$2="2022-23",UIC182="In-period"),AND('Validation summary'!$B$2="2023-24",UIC182="In-period"),AND('Validation summary'!$B$2="2024-25",UIC182="In-period"),AND('Validation summary'!$B$2="2024-25",UIC182="End of period",UIC190="Revenue")),TRUE,FALSE)</f>
        <v>0</v>
      </c>
      <c r="UID183" s="201" t="b">
        <f>IF(OR(AND('Validation summary'!$B$2="2022-23",UID182="In-period"),AND('Validation summary'!$B$2="2023-24",UID182="In-period"),AND('Validation summary'!$B$2="2024-25",UID182="In-period"),AND('Validation summary'!$B$2="2024-25",UID182="End of period",UID190="Revenue")),TRUE,FALSE)</f>
        <v>0</v>
      </c>
      <c r="UIE183" s="201" t="b">
        <f>IF(OR(AND('Validation summary'!$B$2="2022-23",UIE182="In-period"),AND('Validation summary'!$B$2="2023-24",UIE182="In-period"),AND('Validation summary'!$B$2="2024-25",UIE182="In-period"),AND('Validation summary'!$B$2="2024-25",UIE182="End of period",UIE190="Revenue")),TRUE,FALSE)</f>
        <v>0</v>
      </c>
      <c r="UIF183" s="201" t="b">
        <f>IF(OR(AND('Validation summary'!$B$2="2022-23",UIF182="In-period"),AND('Validation summary'!$B$2="2023-24",UIF182="In-period"),AND('Validation summary'!$B$2="2024-25",UIF182="In-period"),AND('Validation summary'!$B$2="2024-25",UIF182="End of period",UIF190="Revenue")),TRUE,FALSE)</f>
        <v>0</v>
      </c>
      <c r="UIG183" s="201" t="b">
        <f>IF(OR(AND('Validation summary'!$B$2="2022-23",UIG182="In-period"),AND('Validation summary'!$B$2="2023-24",UIG182="In-period"),AND('Validation summary'!$B$2="2024-25",UIG182="In-period"),AND('Validation summary'!$B$2="2024-25",UIG182="End of period",UIG190="Revenue")),TRUE,FALSE)</f>
        <v>0</v>
      </c>
      <c r="UIH183" s="201" t="b">
        <f>IF(OR(AND('Validation summary'!$B$2="2022-23",UIH182="In-period"),AND('Validation summary'!$B$2="2023-24",UIH182="In-period"),AND('Validation summary'!$B$2="2024-25",UIH182="In-period"),AND('Validation summary'!$B$2="2024-25",UIH182="End of period",UIH190="Revenue")),TRUE,FALSE)</f>
        <v>0</v>
      </c>
      <c r="UII183" s="201" t="b">
        <f>IF(OR(AND('Validation summary'!$B$2="2022-23",UII182="In-period"),AND('Validation summary'!$B$2="2023-24",UII182="In-period"),AND('Validation summary'!$B$2="2024-25",UII182="In-period"),AND('Validation summary'!$B$2="2024-25",UII182="End of period",UII190="Revenue")),TRUE,FALSE)</f>
        <v>0</v>
      </c>
      <c r="UIJ183" s="201" t="b">
        <f>IF(OR(AND('Validation summary'!$B$2="2022-23",UIJ182="In-period"),AND('Validation summary'!$B$2="2023-24",UIJ182="In-period"),AND('Validation summary'!$B$2="2024-25",UIJ182="In-period"),AND('Validation summary'!$B$2="2024-25",UIJ182="End of period",UIJ190="Revenue")),TRUE,FALSE)</f>
        <v>0</v>
      </c>
      <c r="UIK183" s="201" t="b">
        <f>IF(OR(AND('Validation summary'!$B$2="2022-23",UIK182="In-period"),AND('Validation summary'!$B$2="2023-24",UIK182="In-period"),AND('Validation summary'!$B$2="2024-25",UIK182="In-period"),AND('Validation summary'!$B$2="2024-25",UIK182="End of period",UIK190="Revenue")),TRUE,FALSE)</f>
        <v>0</v>
      </c>
      <c r="UIL183" s="201" t="b">
        <f>IF(OR(AND('Validation summary'!$B$2="2022-23",UIL182="In-period"),AND('Validation summary'!$B$2="2023-24",UIL182="In-period"),AND('Validation summary'!$B$2="2024-25",UIL182="In-period"),AND('Validation summary'!$B$2="2024-25",UIL182="End of period",UIL190="Revenue")),TRUE,FALSE)</f>
        <v>0</v>
      </c>
      <c r="UIM183" s="201" t="b">
        <f>IF(OR(AND('Validation summary'!$B$2="2022-23",UIM182="In-period"),AND('Validation summary'!$B$2="2023-24",UIM182="In-period"),AND('Validation summary'!$B$2="2024-25",UIM182="In-period"),AND('Validation summary'!$B$2="2024-25",UIM182="End of period",UIM190="Revenue")),TRUE,FALSE)</f>
        <v>0</v>
      </c>
      <c r="UIN183" s="201" t="b">
        <f>IF(OR(AND('Validation summary'!$B$2="2022-23",UIN182="In-period"),AND('Validation summary'!$B$2="2023-24",UIN182="In-period"),AND('Validation summary'!$B$2="2024-25",UIN182="In-period"),AND('Validation summary'!$B$2="2024-25",UIN182="End of period",UIN190="Revenue")),TRUE,FALSE)</f>
        <v>0</v>
      </c>
      <c r="UIO183" s="201" t="b">
        <f>IF(OR(AND('Validation summary'!$B$2="2022-23",UIO182="In-period"),AND('Validation summary'!$B$2="2023-24",UIO182="In-period"),AND('Validation summary'!$B$2="2024-25",UIO182="In-period"),AND('Validation summary'!$B$2="2024-25",UIO182="End of period",UIO190="Revenue")),TRUE,FALSE)</f>
        <v>0</v>
      </c>
      <c r="UIP183" s="201" t="b">
        <f>IF(OR(AND('Validation summary'!$B$2="2022-23",UIP182="In-period"),AND('Validation summary'!$B$2="2023-24",UIP182="In-period"),AND('Validation summary'!$B$2="2024-25",UIP182="In-period"),AND('Validation summary'!$B$2="2024-25",UIP182="End of period",UIP190="Revenue")),TRUE,FALSE)</f>
        <v>0</v>
      </c>
      <c r="UIQ183" s="201" t="b">
        <f>IF(OR(AND('Validation summary'!$B$2="2022-23",UIQ182="In-period"),AND('Validation summary'!$B$2="2023-24",UIQ182="In-period"),AND('Validation summary'!$B$2="2024-25",UIQ182="In-period"),AND('Validation summary'!$B$2="2024-25",UIQ182="End of period",UIQ190="Revenue")),TRUE,FALSE)</f>
        <v>0</v>
      </c>
      <c r="UIR183" s="201" t="b">
        <f>IF(OR(AND('Validation summary'!$B$2="2022-23",UIR182="In-period"),AND('Validation summary'!$B$2="2023-24",UIR182="In-period"),AND('Validation summary'!$B$2="2024-25",UIR182="In-period"),AND('Validation summary'!$B$2="2024-25",UIR182="End of period",UIR190="Revenue")),TRUE,FALSE)</f>
        <v>0</v>
      </c>
      <c r="UIS183" s="201" t="b">
        <f>IF(OR(AND('Validation summary'!$B$2="2022-23",UIS182="In-period"),AND('Validation summary'!$B$2="2023-24",UIS182="In-period"),AND('Validation summary'!$B$2="2024-25",UIS182="In-period"),AND('Validation summary'!$B$2="2024-25",UIS182="End of period",UIS190="Revenue")),TRUE,FALSE)</f>
        <v>0</v>
      </c>
      <c r="UIT183" s="201" t="b">
        <f>IF(OR(AND('Validation summary'!$B$2="2022-23",UIT182="In-period"),AND('Validation summary'!$B$2="2023-24",UIT182="In-period"),AND('Validation summary'!$B$2="2024-25",UIT182="In-period"),AND('Validation summary'!$B$2="2024-25",UIT182="End of period",UIT190="Revenue")),TRUE,FALSE)</f>
        <v>0</v>
      </c>
      <c r="UIU183" s="201" t="b">
        <f>IF(OR(AND('Validation summary'!$B$2="2022-23",UIU182="In-period"),AND('Validation summary'!$B$2="2023-24",UIU182="In-period"),AND('Validation summary'!$B$2="2024-25",UIU182="In-period"),AND('Validation summary'!$B$2="2024-25",UIU182="End of period",UIU190="Revenue")),TRUE,FALSE)</f>
        <v>0</v>
      </c>
      <c r="UIV183" s="201" t="b">
        <f>IF(OR(AND('Validation summary'!$B$2="2022-23",UIV182="In-period"),AND('Validation summary'!$B$2="2023-24",UIV182="In-period"),AND('Validation summary'!$B$2="2024-25",UIV182="In-period"),AND('Validation summary'!$B$2="2024-25",UIV182="End of period",UIV190="Revenue")),TRUE,FALSE)</f>
        <v>0</v>
      </c>
      <c r="UIW183" s="201" t="b">
        <f>IF(OR(AND('Validation summary'!$B$2="2022-23",UIW182="In-period"),AND('Validation summary'!$B$2="2023-24",UIW182="In-period"),AND('Validation summary'!$B$2="2024-25",UIW182="In-period"),AND('Validation summary'!$B$2="2024-25",UIW182="End of period",UIW190="Revenue")),TRUE,FALSE)</f>
        <v>0</v>
      </c>
      <c r="UIX183" s="201" t="b">
        <f>IF(OR(AND('Validation summary'!$B$2="2022-23",UIX182="In-period"),AND('Validation summary'!$B$2="2023-24",UIX182="In-period"),AND('Validation summary'!$B$2="2024-25",UIX182="In-period"),AND('Validation summary'!$B$2="2024-25",UIX182="End of period",UIX190="Revenue")),TRUE,FALSE)</f>
        <v>0</v>
      </c>
      <c r="UIY183" s="201" t="b">
        <f>IF(OR(AND('Validation summary'!$B$2="2022-23",UIY182="In-period"),AND('Validation summary'!$B$2="2023-24",UIY182="In-period"),AND('Validation summary'!$B$2="2024-25",UIY182="In-period"),AND('Validation summary'!$B$2="2024-25",UIY182="End of period",UIY190="Revenue")),TRUE,FALSE)</f>
        <v>0</v>
      </c>
      <c r="UIZ183" s="201" t="b">
        <f>IF(OR(AND('Validation summary'!$B$2="2022-23",UIZ182="In-period"),AND('Validation summary'!$B$2="2023-24",UIZ182="In-period"),AND('Validation summary'!$B$2="2024-25",UIZ182="In-period"),AND('Validation summary'!$B$2="2024-25",UIZ182="End of period",UIZ190="Revenue")),TRUE,FALSE)</f>
        <v>0</v>
      </c>
      <c r="UJA183" s="201" t="b">
        <f>IF(OR(AND('Validation summary'!$B$2="2022-23",UJA182="In-period"),AND('Validation summary'!$B$2="2023-24",UJA182="In-period"),AND('Validation summary'!$B$2="2024-25",UJA182="In-period"),AND('Validation summary'!$B$2="2024-25",UJA182="End of period",UJA190="Revenue")),TRUE,FALSE)</f>
        <v>0</v>
      </c>
      <c r="UJB183" s="201" t="b">
        <f>IF(OR(AND('Validation summary'!$B$2="2022-23",UJB182="In-period"),AND('Validation summary'!$B$2="2023-24",UJB182="In-period"),AND('Validation summary'!$B$2="2024-25",UJB182="In-period"),AND('Validation summary'!$B$2="2024-25",UJB182="End of period",UJB190="Revenue")),TRUE,FALSE)</f>
        <v>0</v>
      </c>
      <c r="UJC183" s="201" t="b">
        <f>IF(OR(AND('Validation summary'!$B$2="2022-23",UJC182="In-period"),AND('Validation summary'!$B$2="2023-24",UJC182="In-period"),AND('Validation summary'!$B$2="2024-25",UJC182="In-period"),AND('Validation summary'!$B$2="2024-25",UJC182="End of period",UJC190="Revenue")),TRUE,FALSE)</f>
        <v>0</v>
      </c>
      <c r="UJD183" s="201" t="b">
        <f>IF(OR(AND('Validation summary'!$B$2="2022-23",UJD182="In-period"),AND('Validation summary'!$B$2="2023-24",UJD182="In-period"),AND('Validation summary'!$B$2="2024-25",UJD182="In-period"),AND('Validation summary'!$B$2="2024-25",UJD182="End of period",UJD190="Revenue")),TRUE,FALSE)</f>
        <v>0</v>
      </c>
      <c r="UJE183" s="201" t="b">
        <f>IF(OR(AND('Validation summary'!$B$2="2022-23",UJE182="In-period"),AND('Validation summary'!$B$2="2023-24",UJE182="In-period"),AND('Validation summary'!$B$2="2024-25",UJE182="In-period"),AND('Validation summary'!$B$2="2024-25",UJE182="End of period",UJE190="Revenue")),TRUE,FALSE)</f>
        <v>0</v>
      </c>
      <c r="UJF183" s="201" t="b">
        <f>IF(OR(AND('Validation summary'!$B$2="2022-23",UJF182="In-period"),AND('Validation summary'!$B$2="2023-24",UJF182="In-period"),AND('Validation summary'!$B$2="2024-25",UJF182="In-period"),AND('Validation summary'!$B$2="2024-25",UJF182="End of period",UJF190="Revenue")),TRUE,FALSE)</f>
        <v>0</v>
      </c>
      <c r="UJG183" s="201" t="b">
        <f>IF(OR(AND('Validation summary'!$B$2="2022-23",UJG182="In-period"),AND('Validation summary'!$B$2="2023-24",UJG182="In-period"),AND('Validation summary'!$B$2="2024-25",UJG182="In-period"),AND('Validation summary'!$B$2="2024-25",UJG182="End of period",UJG190="Revenue")),TRUE,FALSE)</f>
        <v>0</v>
      </c>
      <c r="UJH183" s="201" t="b">
        <f>IF(OR(AND('Validation summary'!$B$2="2022-23",UJH182="In-period"),AND('Validation summary'!$B$2="2023-24",UJH182="In-period"),AND('Validation summary'!$B$2="2024-25",UJH182="In-period"),AND('Validation summary'!$B$2="2024-25",UJH182="End of period",UJH190="Revenue")),TRUE,FALSE)</f>
        <v>0</v>
      </c>
      <c r="UJI183" s="201" t="b">
        <f>IF(OR(AND('Validation summary'!$B$2="2022-23",UJI182="In-period"),AND('Validation summary'!$B$2="2023-24",UJI182="In-period"),AND('Validation summary'!$B$2="2024-25",UJI182="In-period"),AND('Validation summary'!$B$2="2024-25",UJI182="End of period",UJI190="Revenue")),TRUE,FALSE)</f>
        <v>0</v>
      </c>
      <c r="UJJ183" s="201" t="b">
        <f>IF(OR(AND('Validation summary'!$B$2="2022-23",UJJ182="In-period"),AND('Validation summary'!$B$2="2023-24",UJJ182="In-period"),AND('Validation summary'!$B$2="2024-25",UJJ182="In-period"),AND('Validation summary'!$B$2="2024-25",UJJ182="End of period",UJJ190="Revenue")),TRUE,FALSE)</f>
        <v>0</v>
      </c>
      <c r="UJK183" s="201" t="b">
        <f>IF(OR(AND('Validation summary'!$B$2="2022-23",UJK182="In-period"),AND('Validation summary'!$B$2="2023-24",UJK182="In-period"),AND('Validation summary'!$B$2="2024-25",UJK182="In-period"),AND('Validation summary'!$B$2="2024-25",UJK182="End of period",UJK190="Revenue")),TRUE,FALSE)</f>
        <v>0</v>
      </c>
      <c r="UJL183" s="201" t="b">
        <f>IF(OR(AND('Validation summary'!$B$2="2022-23",UJL182="In-period"),AND('Validation summary'!$B$2="2023-24",UJL182="In-period"),AND('Validation summary'!$B$2="2024-25",UJL182="In-period"),AND('Validation summary'!$B$2="2024-25",UJL182="End of period",UJL190="Revenue")),TRUE,FALSE)</f>
        <v>0</v>
      </c>
      <c r="UJM183" s="201" t="b">
        <f>IF(OR(AND('Validation summary'!$B$2="2022-23",UJM182="In-period"),AND('Validation summary'!$B$2="2023-24",UJM182="In-period"),AND('Validation summary'!$B$2="2024-25",UJM182="In-period"),AND('Validation summary'!$B$2="2024-25",UJM182="End of period",UJM190="Revenue")),TRUE,FALSE)</f>
        <v>0</v>
      </c>
      <c r="UJN183" s="201" t="b">
        <f>IF(OR(AND('Validation summary'!$B$2="2022-23",UJN182="In-period"),AND('Validation summary'!$B$2="2023-24",UJN182="In-period"),AND('Validation summary'!$B$2="2024-25",UJN182="In-period"),AND('Validation summary'!$B$2="2024-25",UJN182="End of period",UJN190="Revenue")),TRUE,FALSE)</f>
        <v>0</v>
      </c>
      <c r="UJO183" s="201" t="b">
        <f>IF(OR(AND('Validation summary'!$B$2="2022-23",UJO182="In-period"),AND('Validation summary'!$B$2="2023-24",UJO182="In-period"),AND('Validation summary'!$B$2="2024-25",UJO182="In-period"),AND('Validation summary'!$B$2="2024-25",UJO182="End of period",UJO190="Revenue")),TRUE,FALSE)</f>
        <v>0</v>
      </c>
      <c r="UJP183" s="201" t="b">
        <f>IF(OR(AND('Validation summary'!$B$2="2022-23",UJP182="In-period"),AND('Validation summary'!$B$2="2023-24",UJP182="In-period"),AND('Validation summary'!$B$2="2024-25",UJP182="In-period"),AND('Validation summary'!$B$2="2024-25",UJP182="End of period",UJP190="Revenue")),TRUE,FALSE)</f>
        <v>0</v>
      </c>
      <c r="UJQ183" s="201" t="b">
        <f>IF(OR(AND('Validation summary'!$B$2="2022-23",UJQ182="In-period"),AND('Validation summary'!$B$2="2023-24",UJQ182="In-period"),AND('Validation summary'!$B$2="2024-25",UJQ182="In-period"),AND('Validation summary'!$B$2="2024-25",UJQ182="End of period",UJQ190="Revenue")),TRUE,FALSE)</f>
        <v>0</v>
      </c>
      <c r="UJR183" s="201" t="b">
        <f>IF(OR(AND('Validation summary'!$B$2="2022-23",UJR182="In-period"),AND('Validation summary'!$B$2="2023-24",UJR182="In-period"),AND('Validation summary'!$B$2="2024-25",UJR182="In-period"),AND('Validation summary'!$B$2="2024-25",UJR182="End of period",UJR190="Revenue")),TRUE,FALSE)</f>
        <v>0</v>
      </c>
      <c r="UJS183" s="201" t="b">
        <f>IF(OR(AND('Validation summary'!$B$2="2022-23",UJS182="In-period"),AND('Validation summary'!$B$2="2023-24",UJS182="In-period"),AND('Validation summary'!$B$2="2024-25",UJS182="In-period"),AND('Validation summary'!$B$2="2024-25",UJS182="End of period",UJS190="Revenue")),TRUE,FALSE)</f>
        <v>0</v>
      </c>
      <c r="UJT183" s="201" t="b">
        <f>IF(OR(AND('Validation summary'!$B$2="2022-23",UJT182="In-period"),AND('Validation summary'!$B$2="2023-24",UJT182="In-period"),AND('Validation summary'!$B$2="2024-25",UJT182="In-period"),AND('Validation summary'!$B$2="2024-25",UJT182="End of period",UJT190="Revenue")),TRUE,FALSE)</f>
        <v>0</v>
      </c>
      <c r="UJU183" s="201" t="b">
        <f>IF(OR(AND('Validation summary'!$B$2="2022-23",UJU182="In-period"),AND('Validation summary'!$B$2="2023-24",UJU182="In-period"),AND('Validation summary'!$B$2="2024-25",UJU182="In-period"),AND('Validation summary'!$B$2="2024-25",UJU182="End of period",UJU190="Revenue")),TRUE,FALSE)</f>
        <v>0</v>
      </c>
      <c r="UJV183" s="201" t="b">
        <f>IF(OR(AND('Validation summary'!$B$2="2022-23",UJV182="In-period"),AND('Validation summary'!$B$2="2023-24",UJV182="In-period"),AND('Validation summary'!$B$2="2024-25",UJV182="In-period"),AND('Validation summary'!$B$2="2024-25",UJV182="End of period",UJV190="Revenue")),TRUE,FALSE)</f>
        <v>0</v>
      </c>
      <c r="UJW183" s="201" t="b">
        <f>IF(OR(AND('Validation summary'!$B$2="2022-23",UJW182="In-period"),AND('Validation summary'!$B$2="2023-24",UJW182="In-period"),AND('Validation summary'!$B$2="2024-25",UJW182="In-period"),AND('Validation summary'!$B$2="2024-25",UJW182="End of period",UJW190="Revenue")),TRUE,FALSE)</f>
        <v>0</v>
      </c>
      <c r="UJX183" s="201" t="b">
        <f>IF(OR(AND('Validation summary'!$B$2="2022-23",UJX182="In-period"),AND('Validation summary'!$B$2="2023-24",UJX182="In-period"),AND('Validation summary'!$B$2="2024-25",UJX182="In-period"),AND('Validation summary'!$B$2="2024-25",UJX182="End of period",UJX190="Revenue")),TRUE,FALSE)</f>
        <v>0</v>
      </c>
      <c r="UJY183" s="201" t="b">
        <f>IF(OR(AND('Validation summary'!$B$2="2022-23",UJY182="In-period"),AND('Validation summary'!$B$2="2023-24",UJY182="In-period"),AND('Validation summary'!$B$2="2024-25",UJY182="In-period"),AND('Validation summary'!$B$2="2024-25",UJY182="End of period",UJY190="Revenue")),TRUE,FALSE)</f>
        <v>0</v>
      </c>
      <c r="UJZ183" s="201" t="b">
        <f>IF(OR(AND('Validation summary'!$B$2="2022-23",UJZ182="In-period"),AND('Validation summary'!$B$2="2023-24",UJZ182="In-period"),AND('Validation summary'!$B$2="2024-25",UJZ182="In-period"),AND('Validation summary'!$B$2="2024-25",UJZ182="End of period",UJZ190="Revenue")),TRUE,FALSE)</f>
        <v>0</v>
      </c>
      <c r="UKA183" s="201" t="b">
        <f>IF(OR(AND('Validation summary'!$B$2="2022-23",UKA182="In-period"),AND('Validation summary'!$B$2="2023-24",UKA182="In-period"),AND('Validation summary'!$B$2="2024-25",UKA182="In-period"),AND('Validation summary'!$B$2="2024-25",UKA182="End of period",UKA190="Revenue")),TRUE,FALSE)</f>
        <v>0</v>
      </c>
      <c r="UKB183" s="201" t="b">
        <f>IF(OR(AND('Validation summary'!$B$2="2022-23",UKB182="In-period"),AND('Validation summary'!$B$2="2023-24",UKB182="In-period"),AND('Validation summary'!$B$2="2024-25",UKB182="In-period"),AND('Validation summary'!$B$2="2024-25",UKB182="End of period",UKB190="Revenue")),TRUE,FALSE)</f>
        <v>0</v>
      </c>
      <c r="UKC183" s="201" t="b">
        <f>IF(OR(AND('Validation summary'!$B$2="2022-23",UKC182="In-period"),AND('Validation summary'!$B$2="2023-24",UKC182="In-period"),AND('Validation summary'!$B$2="2024-25",UKC182="In-period"),AND('Validation summary'!$B$2="2024-25",UKC182="End of period",UKC190="Revenue")),TRUE,FALSE)</f>
        <v>0</v>
      </c>
      <c r="UKD183" s="201" t="b">
        <f>IF(OR(AND('Validation summary'!$B$2="2022-23",UKD182="In-period"),AND('Validation summary'!$B$2="2023-24",UKD182="In-period"),AND('Validation summary'!$B$2="2024-25",UKD182="In-period"),AND('Validation summary'!$B$2="2024-25",UKD182="End of period",UKD190="Revenue")),TRUE,FALSE)</f>
        <v>0</v>
      </c>
      <c r="UKE183" s="201" t="b">
        <f>IF(OR(AND('Validation summary'!$B$2="2022-23",UKE182="In-period"),AND('Validation summary'!$B$2="2023-24",UKE182="In-period"),AND('Validation summary'!$B$2="2024-25",UKE182="In-period"),AND('Validation summary'!$B$2="2024-25",UKE182="End of period",UKE190="Revenue")),TRUE,FALSE)</f>
        <v>0</v>
      </c>
      <c r="UKF183" s="201" t="b">
        <f>IF(OR(AND('Validation summary'!$B$2="2022-23",UKF182="In-period"),AND('Validation summary'!$B$2="2023-24",UKF182="In-period"),AND('Validation summary'!$B$2="2024-25",UKF182="In-period"),AND('Validation summary'!$B$2="2024-25",UKF182="End of period",UKF190="Revenue")),TRUE,FALSE)</f>
        <v>0</v>
      </c>
      <c r="UKG183" s="201" t="b">
        <f>IF(OR(AND('Validation summary'!$B$2="2022-23",UKG182="In-period"),AND('Validation summary'!$B$2="2023-24",UKG182="In-period"),AND('Validation summary'!$B$2="2024-25",UKG182="In-period"),AND('Validation summary'!$B$2="2024-25",UKG182="End of period",UKG190="Revenue")),TRUE,FALSE)</f>
        <v>0</v>
      </c>
      <c r="UKH183" s="201" t="b">
        <f>IF(OR(AND('Validation summary'!$B$2="2022-23",UKH182="In-period"),AND('Validation summary'!$B$2="2023-24",UKH182="In-period"),AND('Validation summary'!$B$2="2024-25",UKH182="In-period"),AND('Validation summary'!$B$2="2024-25",UKH182="End of period",UKH190="Revenue")),TRUE,FALSE)</f>
        <v>0</v>
      </c>
      <c r="UKI183" s="201" t="b">
        <f>IF(OR(AND('Validation summary'!$B$2="2022-23",UKI182="In-period"),AND('Validation summary'!$B$2="2023-24",UKI182="In-period"),AND('Validation summary'!$B$2="2024-25",UKI182="In-period"),AND('Validation summary'!$B$2="2024-25",UKI182="End of period",UKI190="Revenue")),TRUE,FALSE)</f>
        <v>0</v>
      </c>
      <c r="UKJ183" s="201" t="b">
        <f>IF(OR(AND('Validation summary'!$B$2="2022-23",UKJ182="In-period"),AND('Validation summary'!$B$2="2023-24",UKJ182="In-period"),AND('Validation summary'!$B$2="2024-25",UKJ182="In-period"),AND('Validation summary'!$B$2="2024-25",UKJ182="End of period",UKJ190="Revenue")),TRUE,FALSE)</f>
        <v>0</v>
      </c>
      <c r="UKK183" s="201" t="b">
        <f>IF(OR(AND('Validation summary'!$B$2="2022-23",UKK182="In-period"),AND('Validation summary'!$B$2="2023-24",UKK182="In-period"),AND('Validation summary'!$B$2="2024-25",UKK182="In-period"),AND('Validation summary'!$B$2="2024-25",UKK182="End of period",UKK190="Revenue")),TRUE,FALSE)</f>
        <v>0</v>
      </c>
      <c r="UKL183" s="201" t="b">
        <f>IF(OR(AND('Validation summary'!$B$2="2022-23",UKL182="In-period"),AND('Validation summary'!$B$2="2023-24",UKL182="In-period"),AND('Validation summary'!$B$2="2024-25",UKL182="In-period"),AND('Validation summary'!$B$2="2024-25",UKL182="End of period",UKL190="Revenue")),TRUE,FALSE)</f>
        <v>0</v>
      </c>
      <c r="UKM183" s="201" t="b">
        <f>IF(OR(AND('Validation summary'!$B$2="2022-23",UKM182="In-period"),AND('Validation summary'!$B$2="2023-24",UKM182="In-period"),AND('Validation summary'!$B$2="2024-25",UKM182="In-period"),AND('Validation summary'!$B$2="2024-25",UKM182="End of period",UKM190="Revenue")),TRUE,FALSE)</f>
        <v>0</v>
      </c>
      <c r="UKN183" s="201" t="b">
        <f>IF(OR(AND('Validation summary'!$B$2="2022-23",UKN182="In-period"),AND('Validation summary'!$B$2="2023-24",UKN182="In-period"),AND('Validation summary'!$B$2="2024-25",UKN182="In-period"),AND('Validation summary'!$B$2="2024-25",UKN182="End of period",UKN190="Revenue")),TRUE,FALSE)</f>
        <v>0</v>
      </c>
      <c r="UKO183" s="201" t="b">
        <f>IF(OR(AND('Validation summary'!$B$2="2022-23",UKO182="In-period"),AND('Validation summary'!$B$2="2023-24",UKO182="In-period"),AND('Validation summary'!$B$2="2024-25",UKO182="In-period"),AND('Validation summary'!$B$2="2024-25",UKO182="End of period",UKO190="Revenue")),TRUE,FALSE)</f>
        <v>0</v>
      </c>
      <c r="UKP183" s="201" t="b">
        <f>IF(OR(AND('Validation summary'!$B$2="2022-23",UKP182="In-period"),AND('Validation summary'!$B$2="2023-24",UKP182="In-period"),AND('Validation summary'!$B$2="2024-25",UKP182="In-period"),AND('Validation summary'!$B$2="2024-25",UKP182="End of period",UKP190="Revenue")),TRUE,FALSE)</f>
        <v>0</v>
      </c>
      <c r="UKQ183" s="201" t="b">
        <f>IF(OR(AND('Validation summary'!$B$2="2022-23",UKQ182="In-period"),AND('Validation summary'!$B$2="2023-24",UKQ182="In-period"),AND('Validation summary'!$B$2="2024-25",UKQ182="In-period"),AND('Validation summary'!$B$2="2024-25",UKQ182="End of period",UKQ190="Revenue")),TRUE,FALSE)</f>
        <v>0</v>
      </c>
      <c r="UKR183" s="201" t="b">
        <f>IF(OR(AND('Validation summary'!$B$2="2022-23",UKR182="In-period"),AND('Validation summary'!$B$2="2023-24",UKR182="In-period"),AND('Validation summary'!$B$2="2024-25",UKR182="In-period"),AND('Validation summary'!$B$2="2024-25",UKR182="End of period",UKR190="Revenue")),TRUE,FALSE)</f>
        <v>0</v>
      </c>
      <c r="UKS183" s="201" t="b">
        <f>IF(OR(AND('Validation summary'!$B$2="2022-23",UKS182="In-period"),AND('Validation summary'!$B$2="2023-24",UKS182="In-period"),AND('Validation summary'!$B$2="2024-25",UKS182="In-period"),AND('Validation summary'!$B$2="2024-25",UKS182="End of period",UKS190="Revenue")),TRUE,FALSE)</f>
        <v>0</v>
      </c>
      <c r="UKT183" s="201" t="b">
        <f>IF(OR(AND('Validation summary'!$B$2="2022-23",UKT182="In-period"),AND('Validation summary'!$B$2="2023-24",UKT182="In-period"),AND('Validation summary'!$B$2="2024-25",UKT182="In-period"),AND('Validation summary'!$B$2="2024-25",UKT182="End of period",UKT190="Revenue")),TRUE,FALSE)</f>
        <v>0</v>
      </c>
      <c r="UKU183" s="201" t="b">
        <f>IF(OR(AND('Validation summary'!$B$2="2022-23",UKU182="In-period"),AND('Validation summary'!$B$2="2023-24",UKU182="In-period"),AND('Validation summary'!$B$2="2024-25",UKU182="In-period"),AND('Validation summary'!$B$2="2024-25",UKU182="End of period",UKU190="Revenue")),TRUE,FALSE)</f>
        <v>0</v>
      </c>
      <c r="UKV183" s="201" t="b">
        <f>IF(OR(AND('Validation summary'!$B$2="2022-23",UKV182="In-period"),AND('Validation summary'!$B$2="2023-24",UKV182="In-period"),AND('Validation summary'!$B$2="2024-25",UKV182="In-period"),AND('Validation summary'!$B$2="2024-25",UKV182="End of period",UKV190="Revenue")),TRUE,FALSE)</f>
        <v>0</v>
      </c>
      <c r="UKW183" s="201" t="b">
        <f>IF(OR(AND('Validation summary'!$B$2="2022-23",UKW182="In-period"),AND('Validation summary'!$B$2="2023-24",UKW182="In-period"),AND('Validation summary'!$B$2="2024-25",UKW182="In-period"),AND('Validation summary'!$B$2="2024-25",UKW182="End of period",UKW190="Revenue")),TRUE,FALSE)</f>
        <v>0</v>
      </c>
      <c r="UKX183" s="201" t="b">
        <f>IF(OR(AND('Validation summary'!$B$2="2022-23",UKX182="In-period"),AND('Validation summary'!$B$2="2023-24",UKX182="In-period"),AND('Validation summary'!$B$2="2024-25",UKX182="In-period"),AND('Validation summary'!$B$2="2024-25",UKX182="End of period",UKX190="Revenue")),TRUE,FALSE)</f>
        <v>0</v>
      </c>
      <c r="UKY183" s="201" t="b">
        <f>IF(OR(AND('Validation summary'!$B$2="2022-23",UKY182="In-period"),AND('Validation summary'!$B$2="2023-24",UKY182="In-period"),AND('Validation summary'!$B$2="2024-25",UKY182="In-period"),AND('Validation summary'!$B$2="2024-25",UKY182="End of period",UKY190="Revenue")),TRUE,FALSE)</f>
        <v>0</v>
      </c>
      <c r="UKZ183" s="201" t="b">
        <f>IF(OR(AND('Validation summary'!$B$2="2022-23",UKZ182="In-period"),AND('Validation summary'!$B$2="2023-24",UKZ182="In-period"),AND('Validation summary'!$B$2="2024-25",UKZ182="In-period"),AND('Validation summary'!$B$2="2024-25",UKZ182="End of period",UKZ190="Revenue")),TRUE,FALSE)</f>
        <v>0</v>
      </c>
      <c r="ULA183" s="201" t="b">
        <f>IF(OR(AND('Validation summary'!$B$2="2022-23",ULA182="In-period"),AND('Validation summary'!$B$2="2023-24",ULA182="In-period"),AND('Validation summary'!$B$2="2024-25",ULA182="In-period"),AND('Validation summary'!$B$2="2024-25",ULA182="End of period",ULA190="Revenue")),TRUE,FALSE)</f>
        <v>0</v>
      </c>
      <c r="ULB183" s="201" t="b">
        <f>IF(OR(AND('Validation summary'!$B$2="2022-23",ULB182="In-period"),AND('Validation summary'!$B$2="2023-24",ULB182="In-period"),AND('Validation summary'!$B$2="2024-25",ULB182="In-period"),AND('Validation summary'!$B$2="2024-25",ULB182="End of period",ULB190="Revenue")),TRUE,FALSE)</f>
        <v>0</v>
      </c>
      <c r="ULC183" s="201" t="b">
        <f>IF(OR(AND('Validation summary'!$B$2="2022-23",ULC182="In-period"),AND('Validation summary'!$B$2="2023-24",ULC182="In-period"),AND('Validation summary'!$B$2="2024-25",ULC182="In-period"),AND('Validation summary'!$B$2="2024-25",ULC182="End of period",ULC190="Revenue")),TRUE,FALSE)</f>
        <v>0</v>
      </c>
      <c r="ULD183" s="201" t="b">
        <f>IF(OR(AND('Validation summary'!$B$2="2022-23",ULD182="In-period"),AND('Validation summary'!$B$2="2023-24",ULD182="In-period"),AND('Validation summary'!$B$2="2024-25",ULD182="In-period"),AND('Validation summary'!$B$2="2024-25",ULD182="End of period",ULD190="Revenue")),TRUE,FALSE)</f>
        <v>0</v>
      </c>
      <c r="ULE183" s="201" t="b">
        <f>IF(OR(AND('Validation summary'!$B$2="2022-23",ULE182="In-period"),AND('Validation summary'!$B$2="2023-24",ULE182="In-period"),AND('Validation summary'!$B$2="2024-25",ULE182="In-period"),AND('Validation summary'!$B$2="2024-25",ULE182="End of period",ULE190="Revenue")),TRUE,FALSE)</f>
        <v>0</v>
      </c>
      <c r="ULF183" s="201" t="b">
        <f>IF(OR(AND('Validation summary'!$B$2="2022-23",ULF182="In-period"),AND('Validation summary'!$B$2="2023-24",ULF182="In-period"),AND('Validation summary'!$B$2="2024-25",ULF182="In-period"),AND('Validation summary'!$B$2="2024-25",ULF182="End of period",ULF190="Revenue")),TRUE,FALSE)</f>
        <v>0</v>
      </c>
      <c r="ULG183" s="201" t="b">
        <f>IF(OR(AND('Validation summary'!$B$2="2022-23",ULG182="In-period"),AND('Validation summary'!$B$2="2023-24",ULG182="In-period"),AND('Validation summary'!$B$2="2024-25",ULG182="In-period"),AND('Validation summary'!$B$2="2024-25",ULG182="End of period",ULG190="Revenue")),TRUE,FALSE)</f>
        <v>0</v>
      </c>
      <c r="ULH183" s="201" t="b">
        <f>IF(OR(AND('Validation summary'!$B$2="2022-23",ULH182="In-period"),AND('Validation summary'!$B$2="2023-24",ULH182="In-period"),AND('Validation summary'!$B$2="2024-25",ULH182="In-period"),AND('Validation summary'!$B$2="2024-25",ULH182="End of period",ULH190="Revenue")),TRUE,FALSE)</f>
        <v>0</v>
      </c>
      <c r="ULI183" s="201" t="b">
        <f>IF(OR(AND('Validation summary'!$B$2="2022-23",ULI182="In-period"),AND('Validation summary'!$B$2="2023-24",ULI182="In-period"),AND('Validation summary'!$B$2="2024-25",ULI182="In-period"),AND('Validation summary'!$B$2="2024-25",ULI182="End of period",ULI190="Revenue")),TRUE,FALSE)</f>
        <v>0</v>
      </c>
      <c r="ULJ183" s="201" t="b">
        <f>IF(OR(AND('Validation summary'!$B$2="2022-23",ULJ182="In-period"),AND('Validation summary'!$B$2="2023-24",ULJ182="In-period"),AND('Validation summary'!$B$2="2024-25",ULJ182="In-period"),AND('Validation summary'!$B$2="2024-25",ULJ182="End of period",ULJ190="Revenue")),TRUE,FALSE)</f>
        <v>0</v>
      </c>
      <c r="ULK183" s="201" t="b">
        <f>IF(OR(AND('Validation summary'!$B$2="2022-23",ULK182="In-period"),AND('Validation summary'!$B$2="2023-24",ULK182="In-period"),AND('Validation summary'!$B$2="2024-25",ULK182="In-period"),AND('Validation summary'!$B$2="2024-25",ULK182="End of period",ULK190="Revenue")),TRUE,FALSE)</f>
        <v>0</v>
      </c>
      <c r="ULL183" s="201" t="b">
        <f>IF(OR(AND('Validation summary'!$B$2="2022-23",ULL182="In-period"),AND('Validation summary'!$B$2="2023-24",ULL182="In-period"),AND('Validation summary'!$B$2="2024-25",ULL182="In-period"),AND('Validation summary'!$B$2="2024-25",ULL182="End of period",ULL190="Revenue")),TRUE,FALSE)</f>
        <v>0</v>
      </c>
      <c r="ULM183" s="201" t="b">
        <f>IF(OR(AND('Validation summary'!$B$2="2022-23",ULM182="In-period"),AND('Validation summary'!$B$2="2023-24",ULM182="In-period"),AND('Validation summary'!$B$2="2024-25",ULM182="In-period"),AND('Validation summary'!$B$2="2024-25",ULM182="End of period",ULM190="Revenue")),TRUE,FALSE)</f>
        <v>0</v>
      </c>
      <c r="ULN183" s="201" t="b">
        <f>IF(OR(AND('Validation summary'!$B$2="2022-23",ULN182="In-period"),AND('Validation summary'!$B$2="2023-24",ULN182="In-period"),AND('Validation summary'!$B$2="2024-25",ULN182="In-period"),AND('Validation summary'!$B$2="2024-25",ULN182="End of period",ULN190="Revenue")),TRUE,FALSE)</f>
        <v>0</v>
      </c>
      <c r="ULO183" s="201" t="b">
        <f>IF(OR(AND('Validation summary'!$B$2="2022-23",ULO182="In-period"),AND('Validation summary'!$B$2="2023-24",ULO182="In-period"),AND('Validation summary'!$B$2="2024-25",ULO182="In-period"),AND('Validation summary'!$B$2="2024-25",ULO182="End of period",ULO190="Revenue")),TRUE,FALSE)</f>
        <v>0</v>
      </c>
      <c r="ULP183" s="201" t="b">
        <f>IF(OR(AND('Validation summary'!$B$2="2022-23",ULP182="In-period"),AND('Validation summary'!$B$2="2023-24",ULP182="In-period"),AND('Validation summary'!$B$2="2024-25",ULP182="In-period"),AND('Validation summary'!$B$2="2024-25",ULP182="End of period",ULP190="Revenue")),TRUE,FALSE)</f>
        <v>0</v>
      </c>
      <c r="ULQ183" s="201" t="b">
        <f>IF(OR(AND('Validation summary'!$B$2="2022-23",ULQ182="In-period"),AND('Validation summary'!$B$2="2023-24",ULQ182="In-period"),AND('Validation summary'!$B$2="2024-25",ULQ182="In-period"),AND('Validation summary'!$B$2="2024-25",ULQ182="End of period",ULQ190="Revenue")),TRUE,FALSE)</f>
        <v>0</v>
      </c>
      <c r="ULR183" s="201" t="b">
        <f>IF(OR(AND('Validation summary'!$B$2="2022-23",ULR182="In-period"),AND('Validation summary'!$B$2="2023-24",ULR182="In-period"),AND('Validation summary'!$B$2="2024-25",ULR182="In-period"),AND('Validation summary'!$B$2="2024-25",ULR182="End of period",ULR190="Revenue")),TRUE,FALSE)</f>
        <v>0</v>
      </c>
      <c r="ULS183" s="201" t="b">
        <f>IF(OR(AND('Validation summary'!$B$2="2022-23",ULS182="In-period"),AND('Validation summary'!$B$2="2023-24",ULS182="In-period"),AND('Validation summary'!$B$2="2024-25",ULS182="In-period"),AND('Validation summary'!$B$2="2024-25",ULS182="End of period",ULS190="Revenue")),TRUE,FALSE)</f>
        <v>0</v>
      </c>
      <c r="ULT183" s="201" t="b">
        <f>IF(OR(AND('Validation summary'!$B$2="2022-23",ULT182="In-period"),AND('Validation summary'!$B$2="2023-24",ULT182="In-period"),AND('Validation summary'!$B$2="2024-25",ULT182="In-period"),AND('Validation summary'!$B$2="2024-25",ULT182="End of period",ULT190="Revenue")),TRUE,FALSE)</f>
        <v>0</v>
      </c>
      <c r="ULU183" s="201" t="b">
        <f>IF(OR(AND('Validation summary'!$B$2="2022-23",ULU182="In-period"),AND('Validation summary'!$B$2="2023-24",ULU182="In-period"),AND('Validation summary'!$B$2="2024-25",ULU182="In-period"),AND('Validation summary'!$B$2="2024-25",ULU182="End of period",ULU190="Revenue")),TRUE,FALSE)</f>
        <v>0</v>
      </c>
      <c r="ULV183" s="201" t="b">
        <f>IF(OR(AND('Validation summary'!$B$2="2022-23",ULV182="In-period"),AND('Validation summary'!$B$2="2023-24",ULV182="In-period"),AND('Validation summary'!$B$2="2024-25",ULV182="In-period"),AND('Validation summary'!$B$2="2024-25",ULV182="End of period",ULV190="Revenue")),TRUE,FALSE)</f>
        <v>0</v>
      </c>
      <c r="ULW183" s="201" t="b">
        <f>IF(OR(AND('Validation summary'!$B$2="2022-23",ULW182="In-period"),AND('Validation summary'!$B$2="2023-24",ULW182="In-period"),AND('Validation summary'!$B$2="2024-25",ULW182="In-period"),AND('Validation summary'!$B$2="2024-25",ULW182="End of period",ULW190="Revenue")),TRUE,FALSE)</f>
        <v>0</v>
      </c>
      <c r="ULX183" s="201" t="b">
        <f>IF(OR(AND('Validation summary'!$B$2="2022-23",ULX182="In-period"),AND('Validation summary'!$B$2="2023-24",ULX182="In-period"),AND('Validation summary'!$B$2="2024-25",ULX182="In-period"),AND('Validation summary'!$B$2="2024-25",ULX182="End of period",ULX190="Revenue")),TRUE,FALSE)</f>
        <v>0</v>
      </c>
      <c r="ULY183" s="201" t="b">
        <f>IF(OR(AND('Validation summary'!$B$2="2022-23",ULY182="In-period"),AND('Validation summary'!$B$2="2023-24",ULY182="In-period"),AND('Validation summary'!$B$2="2024-25",ULY182="In-period"),AND('Validation summary'!$B$2="2024-25",ULY182="End of period",ULY190="Revenue")),TRUE,FALSE)</f>
        <v>0</v>
      </c>
      <c r="ULZ183" s="201" t="b">
        <f>IF(OR(AND('Validation summary'!$B$2="2022-23",ULZ182="In-period"),AND('Validation summary'!$B$2="2023-24",ULZ182="In-period"),AND('Validation summary'!$B$2="2024-25",ULZ182="In-period"),AND('Validation summary'!$B$2="2024-25",ULZ182="End of period",ULZ190="Revenue")),TRUE,FALSE)</f>
        <v>0</v>
      </c>
      <c r="UMA183" s="201" t="b">
        <f>IF(OR(AND('Validation summary'!$B$2="2022-23",UMA182="In-period"),AND('Validation summary'!$B$2="2023-24",UMA182="In-period"),AND('Validation summary'!$B$2="2024-25",UMA182="In-period"),AND('Validation summary'!$B$2="2024-25",UMA182="End of period",UMA190="Revenue")),TRUE,FALSE)</f>
        <v>0</v>
      </c>
      <c r="UMB183" s="201" t="b">
        <f>IF(OR(AND('Validation summary'!$B$2="2022-23",UMB182="In-period"),AND('Validation summary'!$B$2="2023-24",UMB182="In-period"),AND('Validation summary'!$B$2="2024-25",UMB182="In-period"),AND('Validation summary'!$B$2="2024-25",UMB182="End of period",UMB190="Revenue")),TRUE,FALSE)</f>
        <v>0</v>
      </c>
      <c r="UMC183" s="201" t="b">
        <f>IF(OR(AND('Validation summary'!$B$2="2022-23",UMC182="In-period"),AND('Validation summary'!$B$2="2023-24",UMC182="In-period"),AND('Validation summary'!$B$2="2024-25",UMC182="In-period"),AND('Validation summary'!$B$2="2024-25",UMC182="End of period",UMC190="Revenue")),TRUE,FALSE)</f>
        <v>0</v>
      </c>
      <c r="UMD183" s="201" t="b">
        <f>IF(OR(AND('Validation summary'!$B$2="2022-23",UMD182="In-period"),AND('Validation summary'!$B$2="2023-24",UMD182="In-period"),AND('Validation summary'!$B$2="2024-25",UMD182="In-period"),AND('Validation summary'!$B$2="2024-25",UMD182="End of period",UMD190="Revenue")),TRUE,FALSE)</f>
        <v>0</v>
      </c>
      <c r="UME183" s="201" t="b">
        <f>IF(OR(AND('Validation summary'!$B$2="2022-23",UME182="In-period"),AND('Validation summary'!$B$2="2023-24",UME182="In-period"),AND('Validation summary'!$B$2="2024-25",UME182="In-period"),AND('Validation summary'!$B$2="2024-25",UME182="End of period",UME190="Revenue")),TRUE,FALSE)</f>
        <v>0</v>
      </c>
      <c r="UMF183" s="201" t="b">
        <f>IF(OR(AND('Validation summary'!$B$2="2022-23",UMF182="In-period"),AND('Validation summary'!$B$2="2023-24",UMF182="In-period"),AND('Validation summary'!$B$2="2024-25",UMF182="In-period"),AND('Validation summary'!$B$2="2024-25",UMF182="End of period",UMF190="Revenue")),TRUE,FALSE)</f>
        <v>0</v>
      </c>
      <c r="UMG183" s="201" t="b">
        <f>IF(OR(AND('Validation summary'!$B$2="2022-23",UMG182="In-period"),AND('Validation summary'!$B$2="2023-24",UMG182="In-period"),AND('Validation summary'!$B$2="2024-25",UMG182="In-period"),AND('Validation summary'!$B$2="2024-25",UMG182="End of period",UMG190="Revenue")),TRUE,FALSE)</f>
        <v>0</v>
      </c>
      <c r="UMH183" s="201" t="b">
        <f>IF(OR(AND('Validation summary'!$B$2="2022-23",UMH182="In-period"),AND('Validation summary'!$B$2="2023-24",UMH182="In-period"),AND('Validation summary'!$B$2="2024-25",UMH182="In-period"),AND('Validation summary'!$B$2="2024-25",UMH182="End of period",UMH190="Revenue")),TRUE,FALSE)</f>
        <v>0</v>
      </c>
      <c r="UMI183" s="201" t="b">
        <f>IF(OR(AND('Validation summary'!$B$2="2022-23",UMI182="In-period"),AND('Validation summary'!$B$2="2023-24",UMI182="In-period"),AND('Validation summary'!$B$2="2024-25",UMI182="In-period"),AND('Validation summary'!$B$2="2024-25",UMI182="End of period",UMI190="Revenue")),TRUE,FALSE)</f>
        <v>0</v>
      </c>
      <c r="UMJ183" s="201" t="b">
        <f>IF(OR(AND('Validation summary'!$B$2="2022-23",UMJ182="In-period"),AND('Validation summary'!$B$2="2023-24",UMJ182="In-period"),AND('Validation summary'!$B$2="2024-25",UMJ182="In-period"),AND('Validation summary'!$B$2="2024-25",UMJ182="End of period",UMJ190="Revenue")),TRUE,FALSE)</f>
        <v>0</v>
      </c>
      <c r="UMK183" s="201" t="b">
        <f>IF(OR(AND('Validation summary'!$B$2="2022-23",UMK182="In-period"),AND('Validation summary'!$B$2="2023-24",UMK182="In-period"),AND('Validation summary'!$B$2="2024-25",UMK182="In-period"),AND('Validation summary'!$B$2="2024-25",UMK182="End of period",UMK190="Revenue")),TRUE,FALSE)</f>
        <v>0</v>
      </c>
      <c r="UML183" s="201" t="b">
        <f>IF(OR(AND('Validation summary'!$B$2="2022-23",UML182="In-period"),AND('Validation summary'!$B$2="2023-24",UML182="In-period"),AND('Validation summary'!$B$2="2024-25",UML182="In-period"),AND('Validation summary'!$B$2="2024-25",UML182="End of period",UML190="Revenue")),TRUE,FALSE)</f>
        <v>0</v>
      </c>
      <c r="UMM183" s="201" t="b">
        <f>IF(OR(AND('Validation summary'!$B$2="2022-23",UMM182="In-period"),AND('Validation summary'!$B$2="2023-24",UMM182="In-period"),AND('Validation summary'!$B$2="2024-25",UMM182="In-period"),AND('Validation summary'!$B$2="2024-25",UMM182="End of period",UMM190="Revenue")),TRUE,FALSE)</f>
        <v>0</v>
      </c>
      <c r="UMN183" s="201" t="b">
        <f>IF(OR(AND('Validation summary'!$B$2="2022-23",UMN182="In-period"),AND('Validation summary'!$B$2="2023-24",UMN182="In-period"),AND('Validation summary'!$B$2="2024-25",UMN182="In-period"),AND('Validation summary'!$B$2="2024-25",UMN182="End of period",UMN190="Revenue")),TRUE,FALSE)</f>
        <v>0</v>
      </c>
      <c r="UMO183" s="201" t="b">
        <f>IF(OR(AND('Validation summary'!$B$2="2022-23",UMO182="In-period"),AND('Validation summary'!$B$2="2023-24",UMO182="In-period"),AND('Validation summary'!$B$2="2024-25",UMO182="In-period"),AND('Validation summary'!$B$2="2024-25",UMO182="End of period",UMO190="Revenue")),TRUE,FALSE)</f>
        <v>0</v>
      </c>
      <c r="UMP183" s="201" t="b">
        <f>IF(OR(AND('Validation summary'!$B$2="2022-23",UMP182="In-period"),AND('Validation summary'!$B$2="2023-24",UMP182="In-period"),AND('Validation summary'!$B$2="2024-25",UMP182="In-period"),AND('Validation summary'!$B$2="2024-25",UMP182="End of period",UMP190="Revenue")),TRUE,FALSE)</f>
        <v>0</v>
      </c>
      <c r="UMQ183" s="201" t="b">
        <f>IF(OR(AND('Validation summary'!$B$2="2022-23",UMQ182="In-period"),AND('Validation summary'!$B$2="2023-24",UMQ182="In-period"),AND('Validation summary'!$B$2="2024-25",UMQ182="In-period"),AND('Validation summary'!$B$2="2024-25",UMQ182="End of period",UMQ190="Revenue")),TRUE,FALSE)</f>
        <v>0</v>
      </c>
      <c r="UMR183" s="201" t="b">
        <f>IF(OR(AND('Validation summary'!$B$2="2022-23",UMR182="In-period"),AND('Validation summary'!$B$2="2023-24",UMR182="In-period"),AND('Validation summary'!$B$2="2024-25",UMR182="In-period"),AND('Validation summary'!$B$2="2024-25",UMR182="End of period",UMR190="Revenue")),TRUE,FALSE)</f>
        <v>0</v>
      </c>
      <c r="UMS183" s="201" t="b">
        <f>IF(OR(AND('Validation summary'!$B$2="2022-23",UMS182="In-period"),AND('Validation summary'!$B$2="2023-24",UMS182="In-period"),AND('Validation summary'!$B$2="2024-25",UMS182="In-period"),AND('Validation summary'!$B$2="2024-25",UMS182="End of period",UMS190="Revenue")),TRUE,FALSE)</f>
        <v>0</v>
      </c>
      <c r="UMT183" s="201" t="b">
        <f>IF(OR(AND('Validation summary'!$B$2="2022-23",UMT182="In-period"),AND('Validation summary'!$B$2="2023-24",UMT182="In-period"),AND('Validation summary'!$B$2="2024-25",UMT182="In-period"),AND('Validation summary'!$B$2="2024-25",UMT182="End of period",UMT190="Revenue")),TRUE,FALSE)</f>
        <v>0</v>
      </c>
      <c r="UMU183" s="201" t="b">
        <f>IF(OR(AND('Validation summary'!$B$2="2022-23",UMU182="In-period"),AND('Validation summary'!$B$2="2023-24",UMU182="In-period"),AND('Validation summary'!$B$2="2024-25",UMU182="In-period"),AND('Validation summary'!$B$2="2024-25",UMU182="End of period",UMU190="Revenue")),TRUE,FALSE)</f>
        <v>0</v>
      </c>
      <c r="UMV183" s="201" t="b">
        <f>IF(OR(AND('Validation summary'!$B$2="2022-23",UMV182="In-period"),AND('Validation summary'!$B$2="2023-24",UMV182="In-period"),AND('Validation summary'!$B$2="2024-25",UMV182="In-period"),AND('Validation summary'!$B$2="2024-25",UMV182="End of period",UMV190="Revenue")),TRUE,FALSE)</f>
        <v>0</v>
      </c>
      <c r="UMW183" s="201" t="b">
        <f>IF(OR(AND('Validation summary'!$B$2="2022-23",UMW182="In-period"),AND('Validation summary'!$B$2="2023-24",UMW182="In-period"),AND('Validation summary'!$B$2="2024-25",UMW182="In-period"),AND('Validation summary'!$B$2="2024-25",UMW182="End of period",UMW190="Revenue")),TRUE,FALSE)</f>
        <v>0</v>
      </c>
      <c r="UMX183" s="201" t="b">
        <f>IF(OR(AND('Validation summary'!$B$2="2022-23",UMX182="In-period"),AND('Validation summary'!$B$2="2023-24",UMX182="In-period"),AND('Validation summary'!$B$2="2024-25",UMX182="In-period"),AND('Validation summary'!$B$2="2024-25",UMX182="End of period",UMX190="Revenue")),TRUE,FALSE)</f>
        <v>0</v>
      </c>
      <c r="UMY183" s="201" t="b">
        <f>IF(OR(AND('Validation summary'!$B$2="2022-23",UMY182="In-period"),AND('Validation summary'!$B$2="2023-24",UMY182="In-period"),AND('Validation summary'!$B$2="2024-25",UMY182="In-period"),AND('Validation summary'!$B$2="2024-25",UMY182="End of period",UMY190="Revenue")),TRUE,FALSE)</f>
        <v>0</v>
      </c>
      <c r="UMZ183" s="201" t="b">
        <f>IF(OR(AND('Validation summary'!$B$2="2022-23",UMZ182="In-period"),AND('Validation summary'!$B$2="2023-24",UMZ182="In-period"),AND('Validation summary'!$B$2="2024-25",UMZ182="In-period"),AND('Validation summary'!$B$2="2024-25",UMZ182="End of period",UMZ190="Revenue")),TRUE,FALSE)</f>
        <v>0</v>
      </c>
      <c r="UNA183" s="201" t="b">
        <f>IF(OR(AND('Validation summary'!$B$2="2022-23",UNA182="In-period"),AND('Validation summary'!$B$2="2023-24",UNA182="In-period"),AND('Validation summary'!$B$2="2024-25",UNA182="In-period"),AND('Validation summary'!$B$2="2024-25",UNA182="End of period",UNA190="Revenue")),TRUE,FALSE)</f>
        <v>0</v>
      </c>
      <c r="UNB183" s="201" t="b">
        <f>IF(OR(AND('Validation summary'!$B$2="2022-23",UNB182="In-period"),AND('Validation summary'!$B$2="2023-24",UNB182="In-period"),AND('Validation summary'!$B$2="2024-25",UNB182="In-period"),AND('Validation summary'!$B$2="2024-25",UNB182="End of period",UNB190="Revenue")),TRUE,FALSE)</f>
        <v>0</v>
      </c>
      <c r="UNC183" s="201" t="b">
        <f>IF(OR(AND('Validation summary'!$B$2="2022-23",UNC182="In-period"),AND('Validation summary'!$B$2="2023-24",UNC182="In-period"),AND('Validation summary'!$B$2="2024-25",UNC182="In-period"),AND('Validation summary'!$B$2="2024-25",UNC182="End of period",UNC190="Revenue")),TRUE,FALSE)</f>
        <v>0</v>
      </c>
      <c r="UND183" s="201" t="b">
        <f>IF(OR(AND('Validation summary'!$B$2="2022-23",UND182="In-period"),AND('Validation summary'!$B$2="2023-24",UND182="In-period"),AND('Validation summary'!$B$2="2024-25",UND182="In-period"),AND('Validation summary'!$B$2="2024-25",UND182="End of period",UND190="Revenue")),TRUE,FALSE)</f>
        <v>0</v>
      </c>
      <c r="UNE183" s="201" t="b">
        <f>IF(OR(AND('Validation summary'!$B$2="2022-23",UNE182="In-period"),AND('Validation summary'!$B$2="2023-24",UNE182="In-period"),AND('Validation summary'!$B$2="2024-25",UNE182="In-period"),AND('Validation summary'!$B$2="2024-25",UNE182="End of period",UNE190="Revenue")),TRUE,FALSE)</f>
        <v>0</v>
      </c>
      <c r="UNF183" s="201" t="b">
        <f>IF(OR(AND('Validation summary'!$B$2="2022-23",UNF182="In-period"),AND('Validation summary'!$B$2="2023-24",UNF182="In-period"),AND('Validation summary'!$B$2="2024-25",UNF182="In-period"),AND('Validation summary'!$B$2="2024-25",UNF182="End of period",UNF190="Revenue")),TRUE,FALSE)</f>
        <v>0</v>
      </c>
      <c r="UNG183" s="201" t="b">
        <f>IF(OR(AND('Validation summary'!$B$2="2022-23",UNG182="In-period"),AND('Validation summary'!$B$2="2023-24",UNG182="In-period"),AND('Validation summary'!$B$2="2024-25",UNG182="In-period"),AND('Validation summary'!$B$2="2024-25",UNG182="End of period",UNG190="Revenue")),TRUE,FALSE)</f>
        <v>0</v>
      </c>
      <c r="UNH183" s="201" t="b">
        <f>IF(OR(AND('Validation summary'!$B$2="2022-23",UNH182="In-period"),AND('Validation summary'!$B$2="2023-24",UNH182="In-period"),AND('Validation summary'!$B$2="2024-25",UNH182="In-period"),AND('Validation summary'!$B$2="2024-25",UNH182="End of period",UNH190="Revenue")),TRUE,FALSE)</f>
        <v>0</v>
      </c>
      <c r="UNI183" s="201" t="b">
        <f>IF(OR(AND('Validation summary'!$B$2="2022-23",UNI182="In-period"),AND('Validation summary'!$B$2="2023-24",UNI182="In-period"),AND('Validation summary'!$B$2="2024-25",UNI182="In-period"),AND('Validation summary'!$B$2="2024-25",UNI182="End of period",UNI190="Revenue")),TRUE,FALSE)</f>
        <v>0</v>
      </c>
      <c r="UNJ183" s="201" t="b">
        <f>IF(OR(AND('Validation summary'!$B$2="2022-23",UNJ182="In-period"),AND('Validation summary'!$B$2="2023-24",UNJ182="In-period"),AND('Validation summary'!$B$2="2024-25",UNJ182="In-period"),AND('Validation summary'!$B$2="2024-25",UNJ182="End of period",UNJ190="Revenue")),TRUE,FALSE)</f>
        <v>0</v>
      </c>
      <c r="UNK183" s="201" t="b">
        <f>IF(OR(AND('Validation summary'!$B$2="2022-23",UNK182="In-period"),AND('Validation summary'!$B$2="2023-24",UNK182="In-period"),AND('Validation summary'!$B$2="2024-25",UNK182="In-period"),AND('Validation summary'!$B$2="2024-25",UNK182="End of period",UNK190="Revenue")),TRUE,FALSE)</f>
        <v>0</v>
      </c>
      <c r="UNL183" s="201" t="b">
        <f>IF(OR(AND('Validation summary'!$B$2="2022-23",UNL182="In-period"),AND('Validation summary'!$B$2="2023-24",UNL182="In-period"),AND('Validation summary'!$B$2="2024-25",UNL182="In-period"),AND('Validation summary'!$B$2="2024-25",UNL182="End of period",UNL190="Revenue")),TRUE,FALSE)</f>
        <v>0</v>
      </c>
      <c r="UNM183" s="201" t="b">
        <f>IF(OR(AND('Validation summary'!$B$2="2022-23",UNM182="In-period"),AND('Validation summary'!$B$2="2023-24",UNM182="In-period"),AND('Validation summary'!$B$2="2024-25",UNM182="In-period"),AND('Validation summary'!$B$2="2024-25",UNM182="End of period",UNM190="Revenue")),TRUE,FALSE)</f>
        <v>0</v>
      </c>
      <c r="UNN183" s="201" t="b">
        <f>IF(OR(AND('Validation summary'!$B$2="2022-23",UNN182="In-period"),AND('Validation summary'!$B$2="2023-24",UNN182="In-period"),AND('Validation summary'!$B$2="2024-25",UNN182="In-period"),AND('Validation summary'!$B$2="2024-25",UNN182="End of period",UNN190="Revenue")),TRUE,FALSE)</f>
        <v>0</v>
      </c>
      <c r="UNO183" s="201" t="b">
        <f>IF(OR(AND('Validation summary'!$B$2="2022-23",UNO182="In-period"),AND('Validation summary'!$B$2="2023-24",UNO182="In-period"),AND('Validation summary'!$B$2="2024-25",UNO182="In-period"),AND('Validation summary'!$B$2="2024-25",UNO182="End of period",UNO190="Revenue")),TRUE,FALSE)</f>
        <v>0</v>
      </c>
      <c r="UNP183" s="201" t="b">
        <f>IF(OR(AND('Validation summary'!$B$2="2022-23",UNP182="In-period"),AND('Validation summary'!$B$2="2023-24",UNP182="In-period"),AND('Validation summary'!$B$2="2024-25",UNP182="In-period"),AND('Validation summary'!$B$2="2024-25",UNP182="End of period",UNP190="Revenue")),TRUE,FALSE)</f>
        <v>0</v>
      </c>
      <c r="UNQ183" s="201" t="b">
        <f>IF(OR(AND('Validation summary'!$B$2="2022-23",UNQ182="In-period"),AND('Validation summary'!$B$2="2023-24",UNQ182="In-period"),AND('Validation summary'!$B$2="2024-25",UNQ182="In-period"),AND('Validation summary'!$B$2="2024-25",UNQ182="End of period",UNQ190="Revenue")),TRUE,FALSE)</f>
        <v>0</v>
      </c>
      <c r="UNR183" s="201" t="b">
        <f>IF(OR(AND('Validation summary'!$B$2="2022-23",UNR182="In-period"),AND('Validation summary'!$B$2="2023-24",UNR182="In-period"),AND('Validation summary'!$B$2="2024-25",UNR182="In-period"),AND('Validation summary'!$B$2="2024-25",UNR182="End of period",UNR190="Revenue")),TRUE,FALSE)</f>
        <v>0</v>
      </c>
      <c r="UNS183" s="201" t="b">
        <f>IF(OR(AND('Validation summary'!$B$2="2022-23",UNS182="In-period"),AND('Validation summary'!$B$2="2023-24",UNS182="In-period"),AND('Validation summary'!$B$2="2024-25",UNS182="In-period"),AND('Validation summary'!$B$2="2024-25",UNS182="End of period",UNS190="Revenue")),TRUE,FALSE)</f>
        <v>0</v>
      </c>
      <c r="UNT183" s="201" t="b">
        <f>IF(OR(AND('Validation summary'!$B$2="2022-23",UNT182="In-period"),AND('Validation summary'!$B$2="2023-24",UNT182="In-period"),AND('Validation summary'!$B$2="2024-25",UNT182="In-period"),AND('Validation summary'!$B$2="2024-25",UNT182="End of period",UNT190="Revenue")),TRUE,FALSE)</f>
        <v>0</v>
      </c>
      <c r="UNU183" s="201" t="b">
        <f>IF(OR(AND('Validation summary'!$B$2="2022-23",UNU182="In-period"),AND('Validation summary'!$B$2="2023-24",UNU182="In-period"),AND('Validation summary'!$B$2="2024-25",UNU182="In-period"),AND('Validation summary'!$B$2="2024-25",UNU182="End of period",UNU190="Revenue")),TRUE,FALSE)</f>
        <v>0</v>
      </c>
      <c r="UNV183" s="201" t="b">
        <f>IF(OR(AND('Validation summary'!$B$2="2022-23",UNV182="In-period"),AND('Validation summary'!$B$2="2023-24",UNV182="In-period"),AND('Validation summary'!$B$2="2024-25",UNV182="In-period"),AND('Validation summary'!$B$2="2024-25",UNV182="End of period",UNV190="Revenue")),TRUE,FALSE)</f>
        <v>0</v>
      </c>
      <c r="UNW183" s="201" t="b">
        <f>IF(OR(AND('Validation summary'!$B$2="2022-23",UNW182="In-period"),AND('Validation summary'!$B$2="2023-24",UNW182="In-period"),AND('Validation summary'!$B$2="2024-25",UNW182="In-period"),AND('Validation summary'!$B$2="2024-25",UNW182="End of period",UNW190="Revenue")),TRUE,FALSE)</f>
        <v>0</v>
      </c>
      <c r="UNX183" s="201" t="b">
        <f>IF(OR(AND('Validation summary'!$B$2="2022-23",UNX182="In-period"),AND('Validation summary'!$B$2="2023-24",UNX182="In-period"),AND('Validation summary'!$B$2="2024-25",UNX182="In-period"),AND('Validation summary'!$B$2="2024-25",UNX182="End of period",UNX190="Revenue")),TRUE,FALSE)</f>
        <v>0</v>
      </c>
      <c r="UNY183" s="201" t="b">
        <f>IF(OR(AND('Validation summary'!$B$2="2022-23",UNY182="In-period"),AND('Validation summary'!$B$2="2023-24",UNY182="In-period"),AND('Validation summary'!$B$2="2024-25",UNY182="In-period"),AND('Validation summary'!$B$2="2024-25",UNY182="End of period",UNY190="Revenue")),TRUE,FALSE)</f>
        <v>0</v>
      </c>
      <c r="UNZ183" s="201" t="b">
        <f>IF(OR(AND('Validation summary'!$B$2="2022-23",UNZ182="In-period"),AND('Validation summary'!$B$2="2023-24",UNZ182="In-period"),AND('Validation summary'!$B$2="2024-25",UNZ182="In-period"),AND('Validation summary'!$B$2="2024-25",UNZ182="End of period",UNZ190="Revenue")),TRUE,FALSE)</f>
        <v>0</v>
      </c>
      <c r="UOA183" s="201" t="b">
        <f>IF(OR(AND('Validation summary'!$B$2="2022-23",UOA182="In-period"),AND('Validation summary'!$B$2="2023-24",UOA182="In-period"),AND('Validation summary'!$B$2="2024-25",UOA182="In-period"),AND('Validation summary'!$B$2="2024-25",UOA182="End of period",UOA190="Revenue")),TRUE,FALSE)</f>
        <v>0</v>
      </c>
      <c r="UOB183" s="201" t="b">
        <f>IF(OR(AND('Validation summary'!$B$2="2022-23",UOB182="In-period"),AND('Validation summary'!$B$2="2023-24",UOB182="In-period"),AND('Validation summary'!$B$2="2024-25",UOB182="In-period"),AND('Validation summary'!$B$2="2024-25",UOB182="End of period",UOB190="Revenue")),TRUE,FALSE)</f>
        <v>0</v>
      </c>
      <c r="UOC183" s="201" t="b">
        <f>IF(OR(AND('Validation summary'!$B$2="2022-23",UOC182="In-period"),AND('Validation summary'!$B$2="2023-24",UOC182="In-period"),AND('Validation summary'!$B$2="2024-25",UOC182="In-period"),AND('Validation summary'!$B$2="2024-25",UOC182="End of period",UOC190="Revenue")),TRUE,FALSE)</f>
        <v>0</v>
      </c>
      <c r="UOD183" s="201" t="b">
        <f>IF(OR(AND('Validation summary'!$B$2="2022-23",UOD182="In-period"),AND('Validation summary'!$B$2="2023-24",UOD182="In-period"),AND('Validation summary'!$B$2="2024-25",UOD182="In-period"),AND('Validation summary'!$B$2="2024-25",UOD182="End of period",UOD190="Revenue")),TRUE,FALSE)</f>
        <v>0</v>
      </c>
      <c r="UOE183" s="201" t="b">
        <f>IF(OR(AND('Validation summary'!$B$2="2022-23",UOE182="In-period"),AND('Validation summary'!$B$2="2023-24",UOE182="In-period"),AND('Validation summary'!$B$2="2024-25",UOE182="In-period"),AND('Validation summary'!$B$2="2024-25",UOE182="End of period",UOE190="Revenue")),TRUE,FALSE)</f>
        <v>0</v>
      </c>
      <c r="UOF183" s="201" t="b">
        <f>IF(OR(AND('Validation summary'!$B$2="2022-23",UOF182="In-period"),AND('Validation summary'!$B$2="2023-24",UOF182="In-period"),AND('Validation summary'!$B$2="2024-25",UOF182="In-period"),AND('Validation summary'!$B$2="2024-25",UOF182="End of period",UOF190="Revenue")),TRUE,FALSE)</f>
        <v>0</v>
      </c>
      <c r="UOG183" s="201" t="b">
        <f>IF(OR(AND('Validation summary'!$B$2="2022-23",UOG182="In-period"),AND('Validation summary'!$B$2="2023-24",UOG182="In-period"),AND('Validation summary'!$B$2="2024-25",UOG182="In-period"),AND('Validation summary'!$B$2="2024-25",UOG182="End of period",UOG190="Revenue")),TRUE,FALSE)</f>
        <v>0</v>
      </c>
      <c r="UOH183" s="201" t="b">
        <f>IF(OR(AND('Validation summary'!$B$2="2022-23",UOH182="In-period"),AND('Validation summary'!$B$2="2023-24",UOH182="In-period"),AND('Validation summary'!$B$2="2024-25",UOH182="In-period"),AND('Validation summary'!$B$2="2024-25",UOH182="End of period",UOH190="Revenue")),TRUE,FALSE)</f>
        <v>0</v>
      </c>
      <c r="UOI183" s="201" t="b">
        <f>IF(OR(AND('Validation summary'!$B$2="2022-23",UOI182="In-period"),AND('Validation summary'!$B$2="2023-24",UOI182="In-period"),AND('Validation summary'!$B$2="2024-25",UOI182="In-period"),AND('Validation summary'!$B$2="2024-25",UOI182="End of period",UOI190="Revenue")),TRUE,FALSE)</f>
        <v>0</v>
      </c>
      <c r="UOJ183" s="201" t="b">
        <f>IF(OR(AND('Validation summary'!$B$2="2022-23",UOJ182="In-period"),AND('Validation summary'!$B$2="2023-24",UOJ182="In-period"),AND('Validation summary'!$B$2="2024-25",UOJ182="In-period"),AND('Validation summary'!$B$2="2024-25",UOJ182="End of period",UOJ190="Revenue")),TRUE,FALSE)</f>
        <v>0</v>
      </c>
      <c r="UOK183" s="201" t="b">
        <f>IF(OR(AND('Validation summary'!$B$2="2022-23",UOK182="In-period"),AND('Validation summary'!$B$2="2023-24",UOK182="In-period"),AND('Validation summary'!$B$2="2024-25",UOK182="In-period"),AND('Validation summary'!$B$2="2024-25",UOK182="End of period",UOK190="Revenue")),TRUE,FALSE)</f>
        <v>0</v>
      </c>
      <c r="UOL183" s="201" t="b">
        <f>IF(OR(AND('Validation summary'!$B$2="2022-23",UOL182="In-period"),AND('Validation summary'!$B$2="2023-24",UOL182="In-period"),AND('Validation summary'!$B$2="2024-25",UOL182="In-period"),AND('Validation summary'!$B$2="2024-25",UOL182="End of period",UOL190="Revenue")),TRUE,FALSE)</f>
        <v>0</v>
      </c>
      <c r="UOM183" s="201" t="b">
        <f>IF(OR(AND('Validation summary'!$B$2="2022-23",UOM182="In-period"),AND('Validation summary'!$B$2="2023-24",UOM182="In-period"),AND('Validation summary'!$B$2="2024-25",UOM182="In-period"),AND('Validation summary'!$B$2="2024-25",UOM182="End of period",UOM190="Revenue")),TRUE,FALSE)</f>
        <v>0</v>
      </c>
      <c r="UON183" s="201" t="b">
        <f>IF(OR(AND('Validation summary'!$B$2="2022-23",UON182="In-period"),AND('Validation summary'!$B$2="2023-24",UON182="In-period"),AND('Validation summary'!$B$2="2024-25",UON182="In-period"),AND('Validation summary'!$B$2="2024-25",UON182="End of period",UON190="Revenue")),TRUE,FALSE)</f>
        <v>0</v>
      </c>
      <c r="UOO183" s="201" t="b">
        <f>IF(OR(AND('Validation summary'!$B$2="2022-23",UOO182="In-period"),AND('Validation summary'!$B$2="2023-24",UOO182="In-period"),AND('Validation summary'!$B$2="2024-25",UOO182="In-period"),AND('Validation summary'!$B$2="2024-25",UOO182="End of period",UOO190="Revenue")),TRUE,FALSE)</f>
        <v>0</v>
      </c>
      <c r="UOP183" s="201" t="b">
        <f>IF(OR(AND('Validation summary'!$B$2="2022-23",UOP182="In-period"),AND('Validation summary'!$B$2="2023-24",UOP182="In-period"),AND('Validation summary'!$B$2="2024-25",UOP182="In-period"),AND('Validation summary'!$B$2="2024-25",UOP182="End of period",UOP190="Revenue")),TRUE,FALSE)</f>
        <v>0</v>
      </c>
      <c r="UOQ183" s="201" t="b">
        <f>IF(OR(AND('Validation summary'!$B$2="2022-23",UOQ182="In-period"),AND('Validation summary'!$B$2="2023-24",UOQ182="In-period"),AND('Validation summary'!$B$2="2024-25",UOQ182="In-period"),AND('Validation summary'!$B$2="2024-25",UOQ182="End of period",UOQ190="Revenue")),TRUE,FALSE)</f>
        <v>0</v>
      </c>
      <c r="UOR183" s="201" t="b">
        <f>IF(OR(AND('Validation summary'!$B$2="2022-23",UOR182="In-period"),AND('Validation summary'!$B$2="2023-24",UOR182="In-period"),AND('Validation summary'!$B$2="2024-25",UOR182="In-period"),AND('Validation summary'!$B$2="2024-25",UOR182="End of period",UOR190="Revenue")),TRUE,FALSE)</f>
        <v>0</v>
      </c>
      <c r="UOS183" s="201" t="b">
        <f>IF(OR(AND('Validation summary'!$B$2="2022-23",UOS182="In-period"),AND('Validation summary'!$B$2="2023-24",UOS182="In-period"),AND('Validation summary'!$B$2="2024-25",UOS182="In-period"),AND('Validation summary'!$B$2="2024-25",UOS182="End of period",UOS190="Revenue")),TRUE,FALSE)</f>
        <v>0</v>
      </c>
      <c r="UOT183" s="201" t="b">
        <f>IF(OR(AND('Validation summary'!$B$2="2022-23",UOT182="In-period"),AND('Validation summary'!$B$2="2023-24",UOT182="In-period"),AND('Validation summary'!$B$2="2024-25",UOT182="In-period"),AND('Validation summary'!$B$2="2024-25",UOT182="End of period",UOT190="Revenue")),TRUE,FALSE)</f>
        <v>0</v>
      </c>
      <c r="UOU183" s="201" t="b">
        <f>IF(OR(AND('Validation summary'!$B$2="2022-23",UOU182="In-period"),AND('Validation summary'!$B$2="2023-24",UOU182="In-period"),AND('Validation summary'!$B$2="2024-25",UOU182="In-period"),AND('Validation summary'!$B$2="2024-25",UOU182="End of period",UOU190="Revenue")),TRUE,FALSE)</f>
        <v>0</v>
      </c>
      <c r="UOV183" s="201" t="b">
        <f>IF(OR(AND('Validation summary'!$B$2="2022-23",UOV182="In-period"),AND('Validation summary'!$B$2="2023-24",UOV182="In-period"),AND('Validation summary'!$B$2="2024-25",UOV182="In-period"),AND('Validation summary'!$B$2="2024-25",UOV182="End of period",UOV190="Revenue")),TRUE,FALSE)</f>
        <v>0</v>
      </c>
      <c r="UOW183" s="201" t="b">
        <f>IF(OR(AND('Validation summary'!$B$2="2022-23",UOW182="In-period"),AND('Validation summary'!$B$2="2023-24",UOW182="In-period"),AND('Validation summary'!$B$2="2024-25",UOW182="In-period"),AND('Validation summary'!$B$2="2024-25",UOW182="End of period",UOW190="Revenue")),TRUE,FALSE)</f>
        <v>0</v>
      </c>
      <c r="UOX183" s="201" t="b">
        <f>IF(OR(AND('Validation summary'!$B$2="2022-23",UOX182="In-period"),AND('Validation summary'!$B$2="2023-24",UOX182="In-period"),AND('Validation summary'!$B$2="2024-25",UOX182="In-period"),AND('Validation summary'!$B$2="2024-25",UOX182="End of period",UOX190="Revenue")),TRUE,FALSE)</f>
        <v>0</v>
      </c>
      <c r="UOY183" s="201" t="b">
        <f>IF(OR(AND('Validation summary'!$B$2="2022-23",UOY182="In-period"),AND('Validation summary'!$B$2="2023-24",UOY182="In-period"),AND('Validation summary'!$B$2="2024-25",UOY182="In-period"),AND('Validation summary'!$B$2="2024-25",UOY182="End of period",UOY190="Revenue")),TRUE,FALSE)</f>
        <v>0</v>
      </c>
      <c r="UOZ183" s="201" t="b">
        <f>IF(OR(AND('Validation summary'!$B$2="2022-23",UOZ182="In-period"),AND('Validation summary'!$B$2="2023-24",UOZ182="In-period"),AND('Validation summary'!$B$2="2024-25",UOZ182="In-period"),AND('Validation summary'!$B$2="2024-25",UOZ182="End of period",UOZ190="Revenue")),TRUE,FALSE)</f>
        <v>0</v>
      </c>
      <c r="UPA183" s="201" t="b">
        <f>IF(OR(AND('Validation summary'!$B$2="2022-23",UPA182="In-period"),AND('Validation summary'!$B$2="2023-24",UPA182="In-period"),AND('Validation summary'!$B$2="2024-25",UPA182="In-period"),AND('Validation summary'!$B$2="2024-25",UPA182="End of period",UPA190="Revenue")),TRUE,FALSE)</f>
        <v>0</v>
      </c>
      <c r="UPB183" s="201" t="b">
        <f>IF(OR(AND('Validation summary'!$B$2="2022-23",UPB182="In-period"),AND('Validation summary'!$B$2="2023-24",UPB182="In-period"),AND('Validation summary'!$B$2="2024-25",UPB182="In-period"),AND('Validation summary'!$B$2="2024-25",UPB182="End of period",UPB190="Revenue")),TRUE,FALSE)</f>
        <v>0</v>
      </c>
      <c r="UPC183" s="201" t="b">
        <f>IF(OR(AND('Validation summary'!$B$2="2022-23",UPC182="In-period"),AND('Validation summary'!$B$2="2023-24",UPC182="In-period"),AND('Validation summary'!$B$2="2024-25",UPC182="In-period"),AND('Validation summary'!$B$2="2024-25",UPC182="End of period",UPC190="Revenue")),TRUE,FALSE)</f>
        <v>0</v>
      </c>
      <c r="UPD183" s="201" t="b">
        <f>IF(OR(AND('Validation summary'!$B$2="2022-23",UPD182="In-period"),AND('Validation summary'!$B$2="2023-24",UPD182="In-period"),AND('Validation summary'!$B$2="2024-25",UPD182="In-period"),AND('Validation summary'!$B$2="2024-25",UPD182="End of period",UPD190="Revenue")),TRUE,FALSE)</f>
        <v>0</v>
      </c>
      <c r="UPE183" s="201" t="b">
        <f>IF(OR(AND('Validation summary'!$B$2="2022-23",UPE182="In-period"),AND('Validation summary'!$B$2="2023-24",UPE182="In-period"),AND('Validation summary'!$B$2="2024-25",UPE182="In-period"),AND('Validation summary'!$B$2="2024-25",UPE182="End of period",UPE190="Revenue")),TRUE,FALSE)</f>
        <v>0</v>
      </c>
      <c r="UPF183" s="201" t="b">
        <f>IF(OR(AND('Validation summary'!$B$2="2022-23",UPF182="In-period"),AND('Validation summary'!$B$2="2023-24",UPF182="In-period"),AND('Validation summary'!$B$2="2024-25",UPF182="In-period"),AND('Validation summary'!$B$2="2024-25",UPF182="End of period",UPF190="Revenue")),TRUE,FALSE)</f>
        <v>0</v>
      </c>
      <c r="UPG183" s="201" t="b">
        <f>IF(OR(AND('Validation summary'!$B$2="2022-23",UPG182="In-period"),AND('Validation summary'!$B$2="2023-24",UPG182="In-period"),AND('Validation summary'!$B$2="2024-25",UPG182="In-period"),AND('Validation summary'!$B$2="2024-25",UPG182="End of period",UPG190="Revenue")),TRUE,FALSE)</f>
        <v>0</v>
      </c>
      <c r="UPH183" s="201" t="b">
        <f>IF(OR(AND('Validation summary'!$B$2="2022-23",UPH182="In-period"),AND('Validation summary'!$B$2="2023-24",UPH182="In-period"),AND('Validation summary'!$B$2="2024-25",UPH182="In-period"),AND('Validation summary'!$B$2="2024-25",UPH182="End of period",UPH190="Revenue")),TRUE,FALSE)</f>
        <v>0</v>
      </c>
      <c r="UPI183" s="201" t="b">
        <f>IF(OR(AND('Validation summary'!$B$2="2022-23",UPI182="In-period"),AND('Validation summary'!$B$2="2023-24",UPI182="In-period"),AND('Validation summary'!$B$2="2024-25",UPI182="In-period"),AND('Validation summary'!$B$2="2024-25",UPI182="End of period",UPI190="Revenue")),TRUE,FALSE)</f>
        <v>0</v>
      </c>
      <c r="UPJ183" s="201" t="b">
        <f>IF(OR(AND('Validation summary'!$B$2="2022-23",UPJ182="In-period"),AND('Validation summary'!$B$2="2023-24",UPJ182="In-period"),AND('Validation summary'!$B$2="2024-25",UPJ182="In-period"),AND('Validation summary'!$B$2="2024-25",UPJ182="End of period",UPJ190="Revenue")),TRUE,FALSE)</f>
        <v>0</v>
      </c>
      <c r="UPK183" s="201" t="b">
        <f>IF(OR(AND('Validation summary'!$B$2="2022-23",UPK182="In-period"),AND('Validation summary'!$B$2="2023-24",UPK182="In-period"),AND('Validation summary'!$B$2="2024-25",UPK182="In-period"),AND('Validation summary'!$B$2="2024-25",UPK182="End of period",UPK190="Revenue")),TRUE,FALSE)</f>
        <v>0</v>
      </c>
      <c r="UPL183" s="201" t="b">
        <f>IF(OR(AND('Validation summary'!$B$2="2022-23",UPL182="In-period"),AND('Validation summary'!$B$2="2023-24",UPL182="In-period"),AND('Validation summary'!$B$2="2024-25",UPL182="In-period"),AND('Validation summary'!$B$2="2024-25",UPL182="End of period",UPL190="Revenue")),TRUE,FALSE)</f>
        <v>0</v>
      </c>
      <c r="UPM183" s="201" t="b">
        <f>IF(OR(AND('Validation summary'!$B$2="2022-23",UPM182="In-period"),AND('Validation summary'!$B$2="2023-24",UPM182="In-period"),AND('Validation summary'!$B$2="2024-25",UPM182="In-period"),AND('Validation summary'!$B$2="2024-25",UPM182="End of period",UPM190="Revenue")),TRUE,FALSE)</f>
        <v>0</v>
      </c>
      <c r="UPN183" s="201" t="b">
        <f>IF(OR(AND('Validation summary'!$B$2="2022-23",UPN182="In-period"),AND('Validation summary'!$B$2="2023-24",UPN182="In-period"),AND('Validation summary'!$B$2="2024-25",UPN182="In-period"),AND('Validation summary'!$B$2="2024-25",UPN182="End of period",UPN190="Revenue")),TRUE,FALSE)</f>
        <v>0</v>
      </c>
      <c r="UPO183" s="201" t="b">
        <f>IF(OR(AND('Validation summary'!$B$2="2022-23",UPO182="In-period"),AND('Validation summary'!$B$2="2023-24",UPO182="In-period"),AND('Validation summary'!$B$2="2024-25",UPO182="In-period"),AND('Validation summary'!$B$2="2024-25",UPO182="End of period",UPO190="Revenue")),TRUE,FALSE)</f>
        <v>0</v>
      </c>
      <c r="UPP183" s="201" t="b">
        <f>IF(OR(AND('Validation summary'!$B$2="2022-23",UPP182="In-period"),AND('Validation summary'!$B$2="2023-24",UPP182="In-period"),AND('Validation summary'!$B$2="2024-25",UPP182="In-period"),AND('Validation summary'!$B$2="2024-25",UPP182="End of period",UPP190="Revenue")),TRUE,FALSE)</f>
        <v>0</v>
      </c>
      <c r="UPQ183" s="201" t="b">
        <f>IF(OR(AND('Validation summary'!$B$2="2022-23",UPQ182="In-period"),AND('Validation summary'!$B$2="2023-24",UPQ182="In-period"),AND('Validation summary'!$B$2="2024-25",UPQ182="In-period"),AND('Validation summary'!$B$2="2024-25",UPQ182="End of period",UPQ190="Revenue")),TRUE,FALSE)</f>
        <v>0</v>
      </c>
      <c r="UPR183" s="201" t="b">
        <f>IF(OR(AND('Validation summary'!$B$2="2022-23",UPR182="In-period"),AND('Validation summary'!$B$2="2023-24",UPR182="In-period"),AND('Validation summary'!$B$2="2024-25",UPR182="In-period"),AND('Validation summary'!$B$2="2024-25",UPR182="End of period",UPR190="Revenue")),TRUE,FALSE)</f>
        <v>0</v>
      </c>
      <c r="UPS183" s="201" t="b">
        <f>IF(OR(AND('Validation summary'!$B$2="2022-23",UPS182="In-period"),AND('Validation summary'!$B$2="2023-24",UPS182="In-period"),AND('Validation summary'!$B$2="2024-25",UPS182="In-period"),AND('Validation summary'!$B$2="2024-25",UPS182="End of period",UPS190="Revenue")),TRUE,FALSE)</f>
        <v>0</v>
      </c>
      <c r="UPT183" s="201" t="b">
        <f>IF(OR(AND('Validation summary'!$B$2="2022-23",UPT182="In-period"),AND('Validation summary'!$B$2="2023-24",UPT182="In-period"),AND('Validation summary'!$B$2="2024-25",UPT182="In-period"),AND('Validation summary'!$B$2="2024-25",UPT182="End of period",UPT190="Revenue")),TRUE,FALSE)</f>
        <v>0</v>
      </c>
      <c r="UPU183" s="201" t="b">
        <f>IF(OR(AND('Validation summary'!$B$2="2022-23",UPU182="In-period"),AND('Validation summary'!$B$2="2023-24",UPU182="In-period"),AND('Validation summary'!$B$2="2024-25",UPU182="In-period"),AND('Validation summary'!$B$2="2024-25",UPU182="End of period",UPU190="Revenue")),TRUE,FALSE)</f>
        <v>0</v>
      </c>
      <c r="UPV183" s="201" t="b">
        <f>IF(OR(AND('Validation summary'!$B$2="2022-23",UPV182="In-period"),AND('Validation summary'!$B$2="2023-24",UPV182="In-period"),AND('Validation summary'!$B$2="2024-25",UPV182="In-period"),AND('Validation summary'!$B$2="2024-25",UPV182="End of period",UPV190="Revenue")),TRUE,FALSE)</f>
        <v>0</v>
      </c>
      <c r="UPW183" s="201" t="b">
        <f>IF(OR(AND('Validation summary'!$B$2="2022-23",UPW182="In-period"),AND('Validation summary'!$B$2="2023-24",UPW182="In-period"),AND('Validation summary'!$B$2="2024-25",UPW182="In-period"),AND('Validation summary'!$B$2="2024-25",UPW182="End of period",UPW190="Revenue")),TRUE,FALSE)</f>
        <v>0</v>
      </c>
      <c r="UPX183" s="201" t="b">
        <f>IF(OR(AND('Validation summary'!$B$2="2022-23",UPX182="In-period"),AND('Validation summary'!$B$2="2023-24",UPX182="In-period"),AND('Validation summary'!$B$2="2024-25",UPX182="In-period"),AND('Validation summary'!$B$2="2024-25",UPX182="End of period",UPX190="Revenue")),TRUE,FALSE)</f>
        <v>0</v>
      </c>
      <c r="UPY183" s="201" t="b">
        <f>IF(OR(AND('Validation summary'!$B$2="2022-23",UPY182="In-period"),AND('Validation summary'!$B$2="2023-24",UPY182="In-period"),AND('Validation summary'!$B$2="2024-25",UPY182="In-period"),AND('Validation summary'!$B$2="2024-25",UPY182="End of period",UPY190="Revenue")),TRUE,FALSE)</f>
        <v>0</v>
      </c>
      <c r="UPZ183" s="201" t="b">
        <f>IF(OR(AND('Validation summary'!$B$2="2022-23",UPZ182="In-period"),AND('Validation summary'!$B$2="2023-24",UPZ182="In-period"),AND('Validation summary'!$B$2="2024-25",UPZ182="In-period"),AND('Validation summary'!$B$2="2024-25",UPZ182="End of period",UPZ190="Revenue")),TRUE,FALSE)</f>
        <v>0</v>
      </c>
      <c r="UQA183" s="201" t="b">
        <f>IF(OR(AND('Validation summary'!$B$2="2022-23",UQA182="In-period"),AND('Validation summary'!$B$2="2023-24",UQA182="In-period"),AND('Validation summary'!$B$2="2024-25",UQA182="In-period"),AND('Validation summary'!$B$2="2024-25",UQA182="End of period",UQA190="Revenue")),TRUE,FALSE)</f>
        <v>0</v>
      </c>
      <c r="UQB183" s="201" t="b">
        <f>IF(OR(AND('Validation summary'!$B$2="2022-23",UQB182="In-period"),AND('Validation summary'!$B$2="2023-24",UQB182="In-period"),AND('Validation summary'!$B$2="2024-25",UQB182="In-period"),AND('Validation summary'!$B$2="2024-25",UQB182="End of period",UQB190="Revenue")),TRUE,FALSE)</f>
        <v>0</v>
      </c>
      <c r="UQC183" s="201" t="b">
        <f>IF(OR(AND('Validation summary'!$B$2="2022-23",UQC182="In-period"),AND('Validation summary'!$B$2="2023-24",UQC182="In-period"),AND('Validation summary'!$B$2="2024-25",UQC182="In-period"),AND('Validation summary'!$B$2="2024-25",UQC182="End of period",UQC190="Revenue")),TRUE,FALSE)</f>
        <v>0</v>
      </c>
      <c r="UQD183" s="201" t="b">
        <f>IF(OR(AND('Validation summary'!$B$2="2022-23",UQD182="In-period"),AND('Validation summary'!$B$2="2023-24",UQD182="In-period"),AND('Validation summary'!$B$2="2024-25",UQD182="In-period"),AND('Validation summary'!$B$2="2024-25",UQD182="End of period",UQD190="Revenue")),TRUE,FALSE)</f>
        <v>0</v>
      </c>
      <c r="UQE183" s="201" t="b">
        <f>IF(OR(AND('Validation summary'!$B$2="2022-23",UQE182="In-period"),AND('Validation summary'!$B$2="2023-24",UQE182="In-period"),AND('Validation summary'!$B$2="2024-25",UQE182="In-period"),AND('Validation summary'!$B$2="2024-25",UQE182="End of period",UQE190="Revenue")),TRUE,FALSE)</f>
        <v>0</v>
      </c>
      <c r="UQF183" s="201" t="b">
        <f>IF(OR(AND('Validation summary'!$B$2="2022-23",UQF182="In-period"),AND('Validation summary'!$B$2="2023-24",UQF182="In-period"),AND('Validation summary'!$B$2="2024-25",UQF182="In-period"),AND('Validation summary'!$B$2="2024-25",UQF182="End of period",UQF190="Revenue")),TRUE,FALSE)</f>
        <v>0</v>
      </c>
      <c r="UQG183" s="201" t="b">
        <f>IF(OR(AND('Validation summary'!$B$2="2022-23",UQG182="In-period"),AND('Validation summary'!$B$2="2023-24",UQG182="In-period"),AND('Validation summary'!$B$2="2024-25",UQG182="In-period"),AND('Validation summary'!$B$2="2024-25",UQG182="End of period",UQG190="Revenue")),TRUE,FALSE)</f>
        <v>0</v>
      </c>
      <c r="UQH183" s="201" t="b">
        <f>IF(OR(AND('Validation summary'!$B$2="2022-23",UQH182="In-period"),AND('Validation summary'!$B$2="2023-24",UQH182="In-period"),AND('Validation summary'!$B$2="2024-25",UQH182="In-period"),AND('Validation summary'!$B$2="2024-25",UQH182="End of period",UQH190="Revenue")),TRUE,FALSE)</f>
        <v>0</v>
      </c>
      <c r="UQI183" s="201" t="b">
        <f>IF(OR(AND('Validation summary'!$B$2="2022-23",UQI182="In-period"),AND('Validation summary'!$B$2="2023-24",UQI182="In-period"),AND('Validation summary'!$B$2="2024-25",UQI182="In-period"),AND('Validation summary'!$B$2="2024-25",UQI182="End of period",UQI190="Revenue")),TRUE,FALSE)</f>
        <v>0</v>
      </c>
      <c r="UQJ183" s="201" t="b">
        <f>IF(OR(AND('Validation summary'!$B$2="2022-23",UQJ182="In-period"),AND('Validation summary'!$B$2="2023-24",UQJ182="In-period"),AND('Validation summary'!$B$2="2024-25",UQJ182="In-period"),AND('Validation summary'!$B$2="2024-25",UQJ182="End of period",UQJ190="Revenue")),TRUE,FALSE)</f>
        <v>0</v>
      </c>
      <c r="UQK183" s="201" t="b">
        <f>IF(OR(AND('Validation summary'!$B$2="2022-23",UQK182="In-period"),AND('Validation summary'!$B$2="2023-24",UQK182="In-period"),AND('Validation summary'!$B$2="2024-25",UQK182="In-period"),AND('Validation summary'!$B$2="2024-25",UQK182="End of period",UQK190="Revenue")),TRUE,FALSE)</f>
        <v>0</v>
      </c>
      <c r="UQL183" s="201" t="b">
        <f>IF(OR(AND('Validation summary'!$B$2="2022-23",UQL182="In-period"),AND('Validation summary'!$B$2="2023-24",UQL182="In-period"),AND('Validation summary'!$B$2="2024-25",UQL182="In-period"),AND('Validation summary'!$B$2="2024-25",UQL182="End of period",UQL190="Revenue")),TRUE,FALSE)</f>
        <v>0</v>
      </c>
      <c r="UQM183" s="201" t="b">
        <f>IF(OR(AND('Validation summary'!$B$2="2022-23",UQM182="In-period"),AND('Validation summary'!$B$2="2023-24",UQM182="In-period"),AND('Validation summary'!$B$2="2024-25",UQM182="In-period"),AND('Validation summary'!$B$2="2024-25",UQM182="End of period",UQM190="Revenue")),TRUE,FALSE)</f>
        <v>0</v>
      </c>
      <c r="UQN183" s="201" t="b">
        <f>IF(OR(AND('Validation summary'!$B$2="2022-23",UQN182="In-period"),AND('Validation summary'!$B$2="2023-24",UQN182="In-period"),AND('Validation summary'!$B$2="2024-25",UQN182="In-period"),AND('Validation summary'!$B$2="2024-25",UQN182="End of period",UQN190="Revenue")),TRUE,FALSE)</f>
        <v>0</v>
      </c>
      <c r="UQO183" s="201" t="b">
        <f>IF(OR(AND('Validation summary'!$B$2="2022-23",UQO182="In-period"),AND('Validation summary'!$B$2="2023-24",UQO182="In-period"),AND('Validation summary'!$B$2="2024-25",UQO182="In-period"),AND('Validation summary'!$B$2="2024-25",UQO182="End of period",UQO190="Revenue")),TRUE,FALSE)</f>
        <v>0</v>
      </c>
      <c r="UQP183" s="201" t="b">
        <f>IF(OR(AND('Validation summary'!$B$2="2022-23",UQP182="In-period"),AND('Validation summary'!$B$2="2023-24",UQP182="In-period"),AND('Validation summary'!$B$2="2024-25",UQP182="In-period"),AND('Validation summary'!$B$2="2024-25",UQP182="End of period",UQP190="Revenue")),TRUE,FALSE)</f>
        <v>0</v>
      </c>
      <c r="UQQ183" s="201" t="b">
        <f>IF(OR(AND('Validation summary'!$B$2="2022-23",UQQ182="In-period"),AND('Validation summary'!$B$2="2023-24",UQQ182="In-period"),AND('Validation summary'!$B$2="2024-25",UQQ182="In-period"),AND('Validation summary'!$B$2="2024-25",UQQ182="End of period",UQQ190="Revenue")),TRUE,FALSE)</f>
        <v>0</v>
      </c>
      <c r="UQR183" s="201" t="b">
        <f>IF(OR(AND('Validation summary'!$B$2="2022-23",UQR182="In-period"),AND('Validation summary'!$B$2="2023-24",UQR182="In-period"),AND('Validation summary'!$B$2="2024-25",UQR182="In-period"),AND('Validation summary'!$B$2="2024-25",UQR182="End of period",UQR190="Revenue")),TRUE,FALSE)</f>
        <v>0</v>
      </c>
      <c r="UQS183" s="201" t="b">
        <f>IF(OR(AND('Validation summary'!$B$2="2022-23",UQS182="In-period"),AND('Validation summary'!$B$2="2023-24",UQS182="In-period"),AND('Validation summary'!$B$2="2024-25",UQS182="In-period"),AND('Validation summary'!$B$2="2024-25",UQS182="End of period",UQS190="Revenue")),TRUE,FALSE)</f>
        <v>0</v>
      </c>
      <c r="UQT183" s="201" t="b">
        <f>IF(OR(AND('Validation summary'!$B$2="2022-23",UQT182="In-period"),AND('Validation summary'!$B$2="2023-24",UQT182="In-period"),AND('Validation summary'!$B$2="2024-25",UQT182="In-period"),AND('Validation summary'!$B$2="2024-25",UQT182="End of period",UQT190="Revenue")),TRUE,FALSE)</f>
        <v>0</v>
      </c>
      <c r="UQU183" s="201" t="b">
        <f>IF(OR(AND('Validation summary'!$B$2="2022-23",UQU182="In-period"),AND('Validation summary'!$B$2="2023-24",UQU182="In-period"),AND('Validation summary'!$B$2="2024-25",UQU182="In-period"),AND('Validation summary'!$B$2="2024-25",UQU182="End of period",UQU190="Revenue")),TRUE,FALSE)</f>
        <v>0</v>
      </c>
      <c r="UQV183" s="201" t="b">
        <f>IF(OR(AND('Validation summary'!$B$2="2022-23",UQV182="In-period"),AND('Validation summary'!$B$2="2023-24",UQV182="In-period"),AND('Validation summary'!$B$2="2024-25",UQV182="In-period"),AND('Validation summary'!$B$2="2024-25",UQV182="End of period",UQV190="Revenue")),TRUE,FALSE)</f>
        <v>0</v>
      </c>
      <c r="UQW183" s="201" t="b">
        <f>IF(OR(AND('Validation summary'!$B$2="2022-23",UQW182="In-period"),AND('Validation summary'!$B$2="2023-24",UQW182="In-period"),AND('Validation summary'!$B$2="2024-25",UQW182="In-period"),AND('Validation summary'!$B$2="2024-25",UQW182="End of period",UQW190="Revenue")),TRUE,FALSE)</f>
        <v>0</v>
      </c>
      <c r="UQX183" s="201" t="b">
        <f>IF(OR(AND('Validation summary'!$B$2="2022-23",UQX182="In-period"),AND('Validation summary'!$B$2="2023-24",UQX182="In-period"),AND('Validation summary'!$B$2="2024-25",UQX182="In-period"),AND('Validation summary'!$B$2="2024-25",UQX182="End of period",UQX190="Revenue")),TRUE,FALSE)</f>
        <v>0</v>
      </c>
      <c r="UQY183" s="201" t="b">
        <f>IF(OR(AND('Validation summary'!$B$2="2022-23",UQY182="In-period"),AND('Validation summary'!$B$2="2023-24",UQY182="In-period"),AND('Validation summary'!$B$2="2024-25",UQY182="In-period"),AND('Validation summary'!$B$2="2024-25",UQY182="End of period",UQY190="Revenue")),TRUE,FALSE)</f>
        <v>0</v>
      </c>
      <c r="UQZ183" s="201" t="b">
        <f>IF(OR(AND('Validation summary'!$B$2="2022-23",UQZ182="In-period"),AND('Validation summary'!$B$2="2023-24",UQZ182="In-period"),AND('Validation summary'!$B$2="2024-25",UQZ182="In-period"),AND('Validation summary'!$B$2="2024-25",UQZ182="End of period",UQZ190="Revenue")),TRUE,FALSE)</f>
        <v>0</v>
      </c>
      <c r="URA183" s="201" t="b">
        <f>IF(OR(AND('Validation summary'!$B$2="2022-23",URA182="In-period"),AND('Validation summary'!$B$2="2023-24",URA182="In-period"),AND('Validation summary'!$B$2="2024-25",URA182="In-period"),AND('Validation summary'!$B$2="2024-25",URA182="End of period",URA190="Revenue")),TRUE,FALSE)</f>
        <v>0</v>
      </c>
      <c r="URB183" s="201" t="b">
        <f>IF(OR(AND('Validation summary'!$B$2="2022-23",URB182="In-period"),AND('Validation summary'!$B$2="2023-24",URB182="In-period"),AND('Validation summary'!$B$2="2024-25",URB182="In-period"),AND('Validation summary'!$B$2="2024-25",URB182="End of period",URB190="Revenue")),TRUE,FALSE)</f>
        <v>0</v>
      </c>
      <c r="URC183" s="201" t="b">
        <f>IF(OR(AND('Validation summary'!$B$2="2022-23",URC182="In-period"),AND('Validation summary'!$B$2="2023-24",URC182="In-period"),AND('Validation summary'!$B$2="2024-25",URC182="In-period"),AND('Validation summary'!$B$2="2024-25",URC182="End of period",URC190="Revenue")),TRUE,FALSE)</f>
        <v>0</v>
      </c>
      <c r="URD183" s="201" t="b">
        <f>IF(OR(AND('Validation summary'!$B$2="2022-23",URD182="In-period"),AND('Validation summary'!$B$2="2023-24",URD182="In-period"),AND('Validation summary'!$B$2="2024-25",URD182="In-period"),AND('Validation summary'!$B$2="2024-25",URD182="End of period",URD190="Revenue")),TRUE,FALSE)</f>
        <v>0</v>
      </c>
      <c r="URE183" s="201" t="b">
        <f>IF(OR(AND('Validation summary'!$B$2="2022-23",URE182="In-period"),AND('Validation summary'!$B$2="2023-24",URE182="In-period"),AND('Validation summary'!$B$2="2024-25",URE182="In-period"),AND('Validation summary'!$B$2="2024-25",URE182="End of period",URE190="Revenue")),TRUE,FALSE)</f>
        <v>0</v>
      </c>
      <c r="URF183" s="201" t="b">
        <f>IF(OR(AND('Validation summary'!$B$2="2022-23",URF182="In-period"),AND('Validation summary'!$B$2="2023-24",URF182="In-period"),AND('Validation summary'!$B$2="2024-25",URF182="In-period"),AND('Validation summary'!$B$2="2024-25",URF182="End of period",URF190="Revenue")),TRUE,FALSE)</f>
        <v>0</v>
      </c>
      <c r="URG183" s="201" t="b">
        <f>IF(OR(AND('Validation summary'!$B$2="2022-23",URG182="In-period"),AND('Validation summary'!$B$2="2023-24",URG182="In-period"),AND('Validation summary'!$B$2="2024-25",URG182="In-period"),AND('Validation summary'!$B$2="2024-25",URG182="End of period",URG190="Revenue")),TRUE,FALSE)</f>
        <v>0</v>
      </c>
      <c r="URH183" s="201" t="b">
        <f>IF(OR(AND('Validation summary'!$B$2="2022-23",URH182="In-period"),AND('Validation summary'!$B$2="2023-24",URH182="In-period"),AND('Validation summary'!$B$2="2024-25",URH182="In-period"),AND('Validation summary'!$B$2="2024-25",URH182="End of period",URH190="Revenue")),TRUE,FALSE)</f>
        <v>0</v>
      </c>
      <c r="URI183" s="201" t="b">
        <f>IF(OR(AND('Validation summary'!$B$2="2022-23",URI182="In-period"),AND('Validation summary'!$B$2="2023-24",URI182="In-period"),AND('Validation summary'!$B$2="2024-25",URI182="In-period"),AND('Validation summary'!$B$2="2024-25",URI182="End of period",URI190="Revenue")),TRUE,FALSE)</f>
        <v>0</v>
      </c>
      <c r="URJ183" s="201" t="b">
        <f>IF(OR(AND('Validation summary'!$B$2="2022-23",URJ182="In-period"),AND('Validation summary'!$B$2="2023-24",URJ182="In-period"),AND('Validation summary'!$B$2="2024-25",URJ182="In-period"),AND('Validation summary'!$B$2="2024-25",URJ182="End of period",URJ190="Revenue")),TRUE,FALSE)</f>
        <v>0</v>
      </c>
      <c r="URK183" s="201" t="b">
        <f>IF(OR(AND('Validation summary'!$B$2="2022-23",URK182="In-period"),AND('Validation summary'!$B$2="2023-24",URK182="In-period"),AND('Validation summary'!$B$2="2024-25",URK182="In-period"),AND('Validation summary'!$B$2="2024-25",URK182="End of period",URK190="Revenue")),TRUE,FALSE)</f>
        <v>0</v>
      </c>
      <c r="URL183" s="201" t="b">
        <f>IF(OR(AND('Validation summary'!$B$2="2022-23",URL182="In-period"),AND('Validation summary'!$B$2="2023-24",URL182="In-period"),AND('Validation summary'!$B$2="2024-25",URL182="In-period"),AND('Validation summary'!$B$2="2024-25",URL182="End of period",URL190="Revenue")),TRUE,FALSE)</f>
        <v>0</v>
      </c>
      <c r="URM183" s="201" t="b">
        <f>IF(OR(AND('Validation summary'!$B$2="2022-23",URM182="In-period"),AND('Validation summary'!$B$2="2023-24",URM182="In-period"),AND('Validation summary'!$B$2="2024-25",URM182="In-period"),AND('Validation summary'!$B$2="2024-25",URM182="End of period",URM190="Revenue")),TRUE,FALSE)</f>
        <v>0</v>
      </c>
      <c r="URN183" s="201" t="b">
        <f>IF(OR(AND('Validation summary'!$B$2="2022-23",URN182="In-period"),AND('Validation summary'!$B$2="2023-24",URN182="In-period"),AND('Validation summary'!$B$2="2024-25",URN182="In-period"),AND('Validation summary'!$B$2="2024-25",URN182="End of period",URN190="Revenue")),TRUE,FALSE)</f>
        <v>0</v>
      </c>
      <c r="URO183" s="201" t="b">
        <f>IF(OR(AND('Validation summary'!$B$2="2022-23",URO182="In-period"),AND('Validation summary'!$B$2="2023-24",URO182="In-period"),AND('Validation summary'!$B$2="2024-25",URO182="In-period"),AND('Validation summary'!$B$2="2024-25",URO182="End of period",URO190="Revenue")),TRUE,FALSE)</f>
        <v>0</v>
      </c>
      <c r="URP183" s="201" t="b">
        <f>IF(OR(AND('Validation summary'!$B$2="2022-23",URP182="In-period"),AND('Validation summary'!$B$2="2023-24",URP182="In-period"),AND('Validation summary'!$B$2="2024-25",URP182="In-period"),AND('Validation summary'!$B$2="2024-25",URP182="End of period",URP190="Revenue")),TRUE,FALSE)</f>
        <v>0</v>
      </c>
      <c r="URQ183" s="201" t="b">
        <f>IF(OR(AND('Validation summary'!$B$2="2022-23",URQ182="In-period"),AND('Validation summary'!$B$2="2023-24",URQ182="In-period"),AND('Validation summary'!$B$2="2024-25",URQ182="In-period"),AND('Validation summary'!$B$2="2024-25",URQ182="End of period",URQ190="Revenue")),TRUE,FALSE)</f>
        <v>0</v>
      </c>
      <c r="URR183" s="201" t="b">
        <f>IF(OR(AND('Validation summary'!$B$2="2022-23",URR182="In-period"),AND('Validation summary'!$B$2="2023-24",URR182="In-period"),AND('Validation summary'!$B$2="2024-25",URR182="In-period"),AND('Validation summary'!$B$2="2024-25",URR182="End of period",URR190="Revenue")),TRUE,FALSE)</f>
        <v>0</v>
      </c>
      <c r="URS183" s="201" t="b">
        <f>IF(OR(AND('Validation summary'!$B$2="2022-23",URS182="In-period"),AND('Validation summary'!$B$2="2023-24",URS182="In-period"),AND('Validation summary'!$B$2="2024-25",URS182="In-period"),AND('Validation summary'!$B$2="2024-25",URS182="End of period",URS190="Revenue")),TRUE,FALSE)</f>
        <v>0</v>
      </c>
      <c r="URT183" s="201" t="b">
        <f>IF(OR(AND('Validation summary'!$B$2="2022-23",URT182="In-period"),AND('Validation summary'!$B$2="2023-24",URT182="In-period"),AND('Validation summary'!$B$2="2024-25",URT182="In-period"),AND('Validation summary'!$B$2="2024-25",URT182="End of period",URT190="Revenue")),TRUE,FALSE)</f>
        <v>0</v>
      </c>
      <c r="URU183" s="201" t="b">
        <f>IF(OR(AND('Validation summary'!$B$2="2022-23",URU182="In-period"),AND('Validation summary'!$B$2="2023-24",URU182="In-period"),AND('Validation summary'!$B$2="2024-25",URU182="In-period"),AND('Validation summary'!$B$2="2024-25",URU182="End of period",URU190="Revenue")),TRUE,FALSE)</f>
        <v>0</v>
      </c>
      <c r="URV183" s="201" t="b">
        <f>IF(OR(AND('Validation summary'!$B$2="2022-23",URV182="In-period"),AND('Validation summary'!$B$2="2023-24",URV182="In-period"),AND('Validation summary'!$B$2="2024-25",URV182="In-period"),AND('Validation summary'!$B$2="2024-25",URV182="End of period",URV190="Revenue")),TRUE,FALSE)</f>
        <v>0</v>
      </c>
      <c r="URW183" s="201" t="b">
        <f>IF(OR(AND('Validation summary'!$B$2="2022-23",URW182="In-period"),AND('Validation summary'!$B$2="2023-24",URW182="In-period"),AND('Validation summary'!$B$2="2024-25",URW182="In-period"),AND('Validation summary'!$B$2="2024-25",URW182="End of period",URW190="Revenue")),TRUE,FALSE)</f>
        <v>0</v>
      </c>
      <c r="URX183" s="201" t="b">
        <f>IF(OR(AND('Validation summary'!$B$2="2022-23",URX182="In-period"),AND('Validation summary'!$B$2="2023-24",URX182="In-period"),AND('Validation summary'!$B$2="2024-25",URX182="In-period"),AND('Validation summary'!$B$2="2024-25",URX182="End of period",URX190="Revenue")),TRUE,FALSE)</f>
        <v>0</v>
      </c>
      <c r="URY183" s="201" t="b">
        <f>IF(OR(AND('Validation summary'!$B$2="2022-23",URY182="In-period"),AND('Validation summary'!$B$2="2023-24",URY182="In-period"),AND('Validation summary'!$B$2="2024-25",URY182="In-period"),AND('Validation summary'!$B$2="2024-25",URY182="End of period",URY190="Revenue")),TRUE,FALSE)</f>
        <v>0</v>
      </c>
      <c r="URZ183" s="201" t="b">
        <f>IF(OR(AND('Validation summary'!$B$2="2022-23",URZ182="In-period"),AND('Validation summary'!$B$2="2023-24",URZ182="In-period"),AND('Validation summary'!$B$2="2024-25",URZ182="In-period"),AND('Validation summary'!$B$2="2024-25",URZ182="End of period",URZ190="Revenue")),TRUE,FALSE)</f>
        <v>0</v>
      </c>
      <c r="USA183" s="201" t="b">
        <f>IF(OR(AND('Validation summary'!$B$2="2022-23",USA182="In-period"),AND('Validation summary'!$B$2="2023-24",USA182="In-period"),AND('Validation summary'!$B$2="2024-25",USA182="In-period"),AND('Validation summary'!$B$2="2024-25",USA182="End of period",USA190="Revenue")),TRUE,FALSE)</f>
        <v>0</v>
      </c>
      <c r="USB183" s="201" t="b">
        <f>IF(OR(AND('Validation summary'!$B$2="2022-23",USB182="In-period"),AND('Validation summary'!$B$2="2023-24",USB182="In-period"),AND('Validation summary'!$B$2="2024-25",USB182="In-period"),AND('Validation summary'!$B$2="2024-25",USB182="End of period",USB190="Revenue")),TRUE,FALSE)</f>
        <v>0</v>
      </c>
      <c r="USC183" s="201" t="b">
        <f>IF(OR(AND('Validation summary'!$B$2="2022-23",USC182="In-period"),AND('Validation summary'!$B$2="2023-24",USC182="In-period"),AND('Validation summary'!$B$2="2024-25",USC182="In-period"),AND('Validation summary'!$B$2="2024-25",USC182="End of period",USC190="Revenue")),TRUE,FALSE)</f>
        <v>0</v>
      </c>
      <c r="USD183" s="201" t="b">
        <f>IF(OR(AND('Validation summary'!$B$2="2022-23",USD182="In-period"),AND('Validation summary'!$B$2="2023-24",USD182="In-period"),AND('Validation summary'!$B$2="2024-25",USD182="In-period"),AND('Validation summary'!$B$2="2024-25",USD182="End of period",USD190="Revenue")),TRUE,FALSE)</f>
        <v>0</v>
      </c>
      <c r="USE183" s="201" t="b">
        <f>IF(OR(AND('Validation summary'!$B$2="2022-23",USE182="In-period"),AND('Validation summary'!$B$2="2023-24",USE182="In-period"),AND('Validation summary'!$B$2="2024-25",USE182="In-period"),AND('Validation summary'!$B$2="2024-25",USE182="End of period",USE190="Revenue")),TRUE,FALSE)</f>
        <v>0</v>
      </c>
      <c r="USF183" s="201" t="b">
        <f>IF(OR(AND('Validation summary'!$B$2="2022-23",USF182="In-period"),AND('Validation summary'!$B$2="2023-24",USF182="In-period"),AND('Validation summary'!$B$2="2024-25",USF182="In-period"),AND('Validation summary'!$B$2="2024-25",USF182="End of period",USF190="Revenue")),TRUE,FALSE)</f>
        <v>0</v>
      </c>
      <c r="USG183" s="201" t="b">
        <f>IF(OR(AND('Validation summary'!$B$2="2022-23",USG182="In-period"),AND('Validation summary'!$B$2="2023-24",USG182="In-period"),AND('Validation summary'!$B$2="2024-25",USG182="In-period"),AND('Validation summary'!$B$2="2024-25",USG182="End of period",USG190="Revenue")),TRUE,FALSE)</f>
        <v>0</v>
      </c>
      <c r="USH183" s="201" t="b">
        <f>IF(OR(AND('Validation summary'!$B$2="2022-23",USH182="In-period"),AND('Validation summary'!$B$2="2023-24",USH182="In-period"),AND('Validation summary'!$B$2="2024-25",USH182="In-period"),AND('Validation summary'!$B$2="2024-25",USH182="End of period",USH190="Revenue")),TRUE,FALSE)</f>
        <v>0</v>
      </c>
      <c r="USI183" s="201" t="b">
        <f>IF(OR(AND('Validation summary'!$B$2="2022-23",USI182="In-period"),AND('Validation summary'!$B$2="2023-24",USI182="In-period"),AND('Validation summary'!$B$2="2024-25",USI182="In-period"),AND('Validation summary'!$B$2="2024-25",USI182="End of period",USI190="Revenue")),TRUE,FALSE)</f>
        <v>0</v>
      </c>
      <c r="USJ183" s="201" t="b">
        <f>IF(OR(AND('Validation summary'!$B$2="2022-23",USJ182="In-period"),AND('Validation summary'!$B$2="2023-24",USJ182="In-period"),AND('Validation summary'!$B$2="2024-25",USJ182="In-period"),AND('Validation summary'!$B$2="2024-25",USJ182="End of period",USJ190="Revenue")),TRUE,FALSE)</f>
        <v>0</v>
      </c>
      <c r="USK183" s="201" t="b">
        <f>IF(OR(AND('Validation summary'!$B$2="2022-23",USK182="In-period"),AND('Validation summary'!$B$2="2023-24",USK182="In-period"),AND('Validation summary'!$B$2="2024-25",USK182="In-period"),AND('Validation summary'!$B$2="2024-25",USK182="End of period",USK190="Revenue")),TRUE,FALSE)</f>
        <v>0</v>
      </c>
      <c r="USL183" s="201" t="b">
        <f>IF(OR(AND('Validation summary'!$B$2="2022-23",USL182="In-period"),AND('Validation summary'!$B$2="2023-24",USL182="In-period"),AND('Validation summary'!$B$2="2024-25",USL182="In-period"),AND('Validation summary'!$B$2="2024-25",USL182="End of period",USL190="Revenue")),TRUE,FALSE)</f>
        <v>0</v>
      </c>
      <c r="USM183" s="201" t="b">
        <f>IF(OR(AND('Validation summary'!$B$2="2022-23",USM182="In-period"),AND('Validation summary'!$B$2="2023-24",USM182="In-period"),AND('Validation summary'!$B$2="2024-25",USM182="In-period"),AND('Validation summary'!$B$2="2024-25",USM182="End of period",USM190="Revenue")),TRUE,FALSE)</f>
        <v>0</v>
      </c>
      <c r="USN183" s="201" t="b">
        <f>IF(OR(AND('Validation summary'!$B$2="2022-23",USN182="In-period"),AND('Validation summary'!$B$2="2023-24",USN182="In-period"),AND('Validation summary'!$B$2="2024-25",USN182="In-period"),AND('Validation summary'!$B$2="2024-25",USN182="End of period",USN190="Revenue")),TRUE,FALSE)</f>
        <v>0</v>
      </c>
      <c r="USO183" s="201" t="b">
        <f>IF(OR(AND('Validation summary'!$B$2="2022-23",USO182="In-period"),AND('Validation summary'!$B$2="2023-24",USO182="In-period"),AND('Validation summary'!$B$2="2024-25",USO182="In-period"),AND('Validation summary'!$B$2="2024-25",USO182="End of period",USO190="Revenue")),TRUE,FALSE)</f>
        <v>0</v>
      </c>
      <c r="USP183" s="201" t="b">
        <f>IF(OR(AND('Validation summary'!$B$2="2022-23",USP182="In-period"),AND('Validation summary'!$B$2="2023-24",USP182="In-period"),AND('Validation summary'!$B$2="2024-25",USP182="In-period"),AND('Validation summary'!$B$2="2024-25",USP182="End of period",USP190="Revenue")),TRUE,FALSE)</f>
        <v>0</v>
      </c>
      <c r="USQ183" s="201" t="b">
        <f>IF(OR(AND('Validation summary'!$B$2="2022-23",USQ182="In-period"),AND('Validation summary'!$B$2="2023-24",USQ182="In-period"),AND('Validation summary'!$B$2="2024-25",USQ182="In-period"),AND('Validation summary'!$B$2="2024-25",USQ182="End of period",USQ190="Revenue")),TRUE,FALSE)</f>
        <v>0</v>
      </c>
      <c r="USR183" s="201" t="b">
        <f>IF(OR(AND('Validation summary'!$B$2="2022-23",USR182="In-period"),AND('Validation summary'!$B$2="2023-24",USR182="In-period"),AND('Validation summary'!$B$2="2024-25",USR182="In-period"),AND('Validation summary'!$B$2="2024-25",USR182="End of period",USR190="Revenue")),TRUE,FALSE)</f>
        <v>0</v>
      </c>
      <c r="USS183" s="201" t="b">
        <f>IF(OR(AND('Validation summary'!$B$2="2022-23",USS182="In-period"),AND('Validation summary'!$B$2="2023-24",USS182="In-period"),AND('Validation summary'!$B$2="2024-25",USS182="In-period"),AND('Validation summary'!$B$2="2024-25",USS182="End of period",USS190="Revenue")),TRUE,FALSE)</f>
        <v>0</v>
      </c>
      <c r="UST183" s="201" t="b">
        <f>IF(OR(AND('Validation summary'!$B$2="2022-23",UST182="In-period"),AND('Validation summary'!$B$2="2023-24",UST182="In-period"),AND('Validation summary'!$B$2="2024-25",UST182="In-period"),AND('Validation summary'!$B$2="2024-25",UST182="End of period",UST190="Revenue")),TRUE,FALSE)</f>
        <v>0</v>
      </c>
      <c r="USU183" s="201" t="b">
        <f>IF(OR(AND('Validation summary'!$B$2="2022-23",USU182="In-period"),AND('Validation summary'!$B$2="2023-24",USU182="In-period"),AND('Validation summary'!$B$2="2024-25",USU182="In-period"),AND('Validation summary'!$B$2="2024-25",USU182="End of period",USU190="Revenue")),TRUE,FALSE)</f>
        <v>0</v>
      </c>
      <c r="USV183" s="201" t="b">
        <f>IF(OR(AND('Validation summary'!$B$2="2022-23",USV182="In-period"),AND('Validation summary'!$B$2="2023-24",USV182="In-period"),AND('Validation summary'!$B$2="2024-25",USV182="In-period"),AND('Validation summary'!$B$2="2024-25",USV182="End of period",USV190="Revenue")),TRUE,FALSE)</f>
        <v>0</v>
      </c>
      <c r="USW183" s="201" t="b">
        <f>IF(OR(AND('Validation summary'!$B$2="2022-23",USW182="In-period"),AND('Validation summary'!$B$2="2023-24",USW182="In-period"),AND('Validation summary'!$B$2="2024-25",USW182="In-period"),AND('Validation summary'!$B$2="2024-25",USW182="End of period",USW190="Revenue")),TRUE,FALSE)</f>
        <v>0</v>
      </c>
      <c r="USX183" s="201" t="b">
        <f>IF(OR(AND('Validation summary'!$B$2="2022-23",USX182="In-period"),AND('Validation summary'!$B$2="2023-24",USX182="In-period"),AND('Validation summary'!$B$2="2024-25",USX182="In-period"),AND('Validation summary'!$B$2="2024-25",USX182="End of period",USX190="Revenue")),TRUE,FALSE)</f>
        <v>0</v>
      </c>
      <c r="USY183" s="201" t="b">
        <f>IF(OR(AND('Validation summary'!$B$2="2022-23",USY182="In-period"),AND('Validation summary'!$B$2="2023-24",USY182="In-period"),AND('Validation summary'!$B$2="2024-25",USY182="In-period"),AND('Validation summary'!$B$2="2024-25",USY182="End of period",USY190="Revenue")),TRUE,FALSE)</f>
        <v>0</v>
      </c>
      <c r="USZ183" s="201" t="b">
        <f>IF(OR(AND('Validation summary'!$B$2="2022-23",USZ182="In-period"),AND('Validation summary'!$B$2="2023-24",USZ182="In-period"),AND('Validation summary'!$B$2="2024-25",USZ182="In-period"),AND('Validation summary'!$B$2="2024-25",USZ182="End of period",USZ190="Revenue")),TRUE,FALSE)</f>
        <v>0</v>
      </c>
      <c r="UTA183" s="201" t="b">
        <f>IF(OR(AND('Validation summary'!$B$2="2022-23",UTA182="In-period"),AND('Validation summary'!$B$2="2023-24",UTA182="In-period"),AND('Validation summary'!$B$2="2024-25",UTA182="In-period"),AND('Validation summary'!$B$2="2024-25",UTA182="End of period",UTA190="Revenue")),TRUE,FALSE)</f>
        <v>0</v>
      </c>
      <c r="UTB183" s="201" t="b">
        <f>IF(OR(AND('Validation summary'!$B$2="2022-23",UTB182="In-period"),AND('Validation summary'!$B$2="2023-24",UTB182="In-period"),AND('Validation summary'!$B$2="2024-25",UTB182="In-period"),AND('Validation summary'!$B$2="2024-25",UTB182="End of period",UTB190="Revenue")),TRUE,FALSE)</f>
        <v>0</v>
      </c>
      <c r="UTC183" s="201" t="b">
        <f>IF(OR(AND('Validation summary'!$B$2="2022-23",UTC182="In-period"),AND('Validation summary'!$B$2="2023-24",UTC182="In-period"),AND('Validation summary'!$B$2="2024-25",UTC182="In-period"),AND('Validation summary'!$B$2="2024-25",UTC182="End of period",UTC190="Revenue")),TRUE,FALSE)</f>
        <v>0</v>
      </c>
      <c r="UTD183" s="201" t="b">
        <f>IF(OR(AND('Validation summary'!$B$2="2022-23",UTD182="In-period"),AND('Validation summary'!$B$2="2023-24",UTD182="In-period"),AND('Validation summary'!$B$2="2024-25",UTD182="In-period"),AND('Validation summary'!$B$2="2024-25",UTD182="End of period",UTD190="Revenue")),TRUE,FALSE)</f>
        <v>0</v>
      </c>
      <c r="UTE183" s="201" t="b">
        <f>IF(OR(AND('Validation summary'!$B$2="2022-23",UTE182="In-period"),AND('Validation summary'!$B$2="2023-24",UTE182="In-period"),AND('Validation summary'!$B$2="2024-25",UTE182="In-period"),AND('Validation summary'!$B$2="2024-25",UTE182="End of period",UTE190="Revenue")),TRUE,FALSE)</f>
        <v>0</v>
      </c>
      <c r="UTF183" s="201" t="b">
        <f>IF(OR(AND('Validation summary'!$B$2="2022-23",UTF182="In-period"),AND('Validation summary'!$B$2="2023-24",UTF182="In-period"),AND('Validation summary'!$B$2="2024-25",UTF182="In-period"),AND('Validation summary'!$B$2="2024-25",UTF182="End of period",UTF190="Revenue")),TRUE,FALSE)</f>
        <v>0</v>
      </c>
      <c r="UTG183" s="201" t="b">
        <f>IF(OR(AND('Validation summary'!$B$2="2022-23",UTG182="In-period"),AND('Validation summary'!$B$2="2023-24",UTG182="In-period"),AND('Validation summary'!$B$2="2024-25",UTG182="In-period"),AND('Validation summary'!$B$2="2024-25",UTG182="End of period",UTG190="Revenue")),TRUE,FALSE)</f>
        <v>0</v>
      </c>
      <c r="UTH183" s="201" t="b">
        <f>IF(OR(AND('Validation summary'!$B$2="2022-23",UTH182="In-period"),AND('Validation summary'!$B$2="2023-24",UTH182="In-period"),AND('Validation summary'!$B$2="2024-25",UTH182="In-period"),AND('Validation summary'!$B$2="2024-25",UTH182="End of period",UTH190="Revenue")),TRUE,FALSE)</f>
        <v>0</v>
      </c>
      <c r="UTI183" s="201" t="b">
        <f>IF(OR(AND('Validation summary'!$B$2="2022-23",UTI182="In-period"),AND('Validation summary'!$B$2="2023-24",UTI182="In-period"),AND('Validation summary'!$B$2="2024-25",UTI182="In-period"),AND('Validation summary'!$B$2="2024-25",UTI182="End of period",UTI190="Revenue")),TRUE,FALSE)</f>
        <v>0</v>
      </c>
      <c r="UTJ183" s="201" t="b">
        <f>IF(OR(AND('Validation summary'!$B$2="2022-23",UTJ182="In-period"),AND('Validation summary'!$B$2="2023-24",UTJ182="In-period"),AND('Validation summary'!$B$2="2024-25",UTJ182="In-period"),AND('Validation summary'!$B$2="2024-25",UTJ182="End of period",UTJ190="Revenue")),TRUE,FALSE)</f>
        <v>0</v>
      </c>
      <c r="UTK183" s="201" t="b">
        <f>IF(OR(AND('Validation summary'!$B$2="2022-23",UTK182="In-period"),AND('Validation summary'!$B$2="2023-24",UTK182="In-period"),AND('Validation summary'!$B$2="2024-25",UTK182="In-period"),AND('Validation summary'!$B$2="2024-25",UTK182="End of period",UTK190="Revenue")),TRUE,FALSE)</f>
        <v>0</v>
      </c>
      <c r="UTL183" s="201" t="b">
        <f>IF(OR(AND('Validation summary'!$B$2="2022-23",UTL182="In-period"),AND('Validation summary'!$B$2="2023-24",UTL182="In-period"),AND('Validation summary'!$B$2="2024-25",UTL182="In-period"),AND('Validation summary'!$B$2="2024-25",UTL182="End of period",UTL190="Revenue")),TRUE,FALSE)</f>
        <v>0</v>
      </c>
      <c r="UTM183" s="201" t="b">
        <f>IF(OR(AND('Validation summary'!$B$2="2022-23",UTM182="In-period"),AND('Validation summary'!$B$2="2023-24",UTM182="In-period"),AND('Validation summary'!$B$2="2024-25",UTM182="In-period"),AND('Validation summary'!$B$2="2024-25",UTM182="End of period",UTM190="Revenue")),TRUE,FALSE)</f>
        <v>0</v>
      </c>
      <c r="UTN183" s="201" t="b">
        <f>IF(OR(AND('Validation summary'!$B$2="2022-23",UTN182="In-period"),AND('Validation summary'!$B$2="2023-24",UTN182="In-period"),AND('Validation summary'!$B$2="2024-25",UTN182="In-period"),AND('Validation summary'!$B$2="2024-25",UTN182="End of period",UTN190="Revenue")),TRUE,FALSE)</f>
        <v>0</v>
      </c>
      <c r="UTO183" s="201" t="b">
        <f>IF(OR(AND('Validation summary'!$B$2="2022-23",UTO182="In-period"),AND('Validation summary'!$B$2="2023-24",UTO182="In-period"),AND('Validation summary'!$B$2="2024-25",UTO182="In-period"),AND('Validation summary'!$B$2="2024-25",UTO182="End of period",UTO190="Revenue")),TRUE,FALSE)</f>
        <v>0</v>
      </c>
      <c r="UTP183" s="201" t="b">
        <f>IF(OR(AND('Validation summary'!$B$2="2022-23",UTP182="In-period"),AND('Validation summary'!$B$2="2023-24",UTP182="In-period"),AND('Validation summary'!$B$2="2024-25",UTP182="In-period"),AND('Validation summary'!$B$2="2024-25",UTP182="End of period",UTP190="Revenue")),TRUE,FALSE)</f>
        <v>0</v>
      </c>
      <c r="UTQ183" s="201" t="b">
        <f>IF(OR(AND('Validation summary'!$B$2="2022-23",UTQ182="In-period"),AND('Validation summary'!$B$2="2023-24",UTQ182="In-period"),AND('Validation summary'!$B$2="2024-25",UTQ182="In-period"),AND('Validation summary'!$B$2="2024-25",UTQ182="End of period",UTQ190="Revenue")),TRUE,FALSE)</f>
        <v>0</v>
      </c>
      <c r="UTR183" s="201" t="b">
        <f>IF(OR(AND('Validation summary'!$B$2="2022-23",UTR182="In-period"),AND('Validation summary'!$B$2="2023-24",UTR182="In-period"),AND('Validation summary'!$B$2="2024-25",UTR182="In-period"),AND('Validation summary'!$B$2="2024-25",UTR182="End of period",UTR190="Revenue")),TRUE,FALSE)</f>
        <v>0</v>
      </c>
      <c r="UTS183" s="201" t="b">
        <f>IF(OR(AND('Validation summary'!$B$2="2022-23",UTS182="In-period"),AND('Validation summary'!$B$2="2023-24",UTS182="In-period"),AND('Validation summary'!$B$2="2024-25",UTS182="In-period"),AND('Validation summary'!$B$2="2024-25",UTS182="End of period",UTS190="Revenue")),TRUE,FALSE)</f>
        <v>0</v>
      </c>
      <c r="UTT183" s="201" t="b">
        <f>IF(OR(AND('Validation summary'!$B$2="2022-23",UTT182="In-period"),AND('Validation summary'!$B$2="2023-24",UTT182="In-period"),AND('Validation summary'!$B$2="2024-25",UTT182="In-period"),AND('Validation summary'!$B$2="2024-25",UTT182="End of period",UTT190="Revenue")),TRUE,FALSE)</f>
        <v>0</v>
      </c>
      <c r="UTU183" s="201" t="b">
        <f>IF(OR(AND('Validation summary'!$B$2="2022-23",UTU182="In-period"),AND('Validation summary'!$B$2="2023-24",UTU182="In-period"),AND('Validation summary'!$B$2="2024-25",UTU182="In-period"),AND('Validation summary'!$B$2="2024-25",UTU182="End of period",UTU190="Revenue")),TRUE,FALSE)</f>
        <v>0</v>
      </c>
      <c r="UTV183" s="201" t="b">
        <f>IF(OR(AND('Validation summary'!$B$2="2022-23",UTV182="In-period"),AND('Validation summary'!$B$2="2023-24",UTV182="In-period"),AND('Validation summary'!$B$2="2024-25",UTV182="In-period"),AND('Validation summary'!$B$2="2024-25",UTV182="End of period",UTV190="Revenue")),TRUE,FALSE)</f>
        <v>0</v>
      </c>
      <c r="UTW183" s="201" t="b">
        <f>IF(OR(AND('Validation summary'!$B$2="2022-23",UTW182="In-period"),AND('Validation summary'!$B$2="2023-24",UTW182="In-period"),AND('Validation summary'!$B$2="2024-25",UTW182="In-period"),AND('Validation summary'!$B$2="2024-25",UTW182="End of period",UTW190="Revenue")),TRUE,FALSE)</f>
        <v>0</v>
      </c>
      <c r="UTX183" s="201" t="b">
        <f>IF(OR(AND('Validation summary'!$B$2="2022-23",UTX182="In-period"),AND('Validation summary'!$B$2="2023-24",UTX182="In-period"),AND('Validation summary'!$B$2="2024-25",UTX182="In-period"),AND('Validation summary'!$B$2="2024-25",UTX182="End of period",UTX190="Revenue")),TRUE,FALSE)</f>
        <v>0</v>
      </c>
      <c r="UTY183" s="201" t="b">
        <f>IF(OR(AND('Validation summary'!$B$2="2022-23",UTY182="In-period"),AND('Validation summary'!$B$2="2023-24",UTY182="In-period"),AND('Validation summary'!$B$2="2024-25",UTY182="In-period"),AND('Validation summary'!$B$2="2024-25",UTY182="End of period",UTY190="Revenue")),TRUE,FALSE)</f>
        <v>0</v>
      </c>
      <c r="UTZ183" s="201" t="b">
        <f>IF(OR(AND('Validation summary'!$B$2="2022-23",UTZ182="In-period"),AND('Validation summary'!$B$2="2023-24",UTZ182="In-period"),AND('Validation summary'!$B$2="2024-25",UTZ182="In-period"),AND('Validation summary'!$B$2="2024-25",UTZ182="End of period",UTZ190="Revenue")),TRUE,FALSE)</f>
        <v>0</v>
      </c>
      <c r="UUA183" s="201" t="b">
        <f>IF(OR(AND('Validation summary'!$B$2="2022-23",UUA182="In-period"),AND('Validation summary'!$B$2="2023-24",UUA182="In-period"),AND('Validation summary'!$B$2="2024-25",UUA182="In-period"),AND('Validation summary'!$B$2="2024-25",UUA182="End of period",UUA190="Revenue")),TRUE,FALSE)</f>
        <v>0</v>
      </c>
      <c r="UUB183" s="201" t="b">
        <f>IF(OR(AND('Validation summary'!$B$2="2022-23",UUB182="In-period"),AND('Validation summary'!$B$2="2023-24",UUB182="In-period"),AND('Validation summary'!$B$2="2024-25",UUB182="In-period"),AND('Validation summary'!$B$2="2024-25",UUB182="End of period",UUB190="Revenue")),TRUE,FALSE)</f>
        <v>0</v>
      </c>
      <c r="UUC183" s="201" t="b">
        <f>IF(OR(AND('Validation summary'!$B$2="2022-23",UUC182="In-period"),AND('Validation summary'!$B$2="2023-24",UUC182="In-period"),AND('Validation summary'!$B$2="2024-25",UUC182="In-period"),AND('Validation summary'!$B$2="2024-25",UUC182="End of period",UUC190="Revenue")),TRUE,FALSE)</f>
        <v>0</v>
      </c>
      <c r="UUD183" s="201" t="b">
        <f>IF(OR(AND('Validation summary'!$B$2="2022-23",UUD182="In-period"),AND('Validation summary'!$B$2="2023-24",UUD182="In-period"),AND('Validation summary'!$B$2="2024-25",UUD182="In-period"),AND('Validation summary'!$B$2="2024-25",UUD182="End of period",UUD190="Revenue")),TRUE,FALSE)</f>
        <v>0</v>
      </c>
      <c r="UUE183" s="201" t="b">
        <f>IF(OR(AND('Validation summary'!$B$2="2022-23",UUE182="In-period"),AND('Validation summary'!$B$2="2023-24",UUE182="In-period"),AND('Validation summary'!$B$2="2024-25",UUE182="In-period"),AND('Validation summary'!$B$2="2024-25",UUE182="End of period",UUE190="Revenue")),TRUE,FALSE)</f>
        <v>0</v>
      </c>
      <c r="UUF183" s="201" t="b">
        <f>IF(OR(AND('Validation summary'!$B$2="2022-23",UUF182="In-period"),AND('Validation summary'!$B$2="2023-24",UUF182="In-period"),AND('Validation summary'!$B$2="2024-25",UUF182="In-period"),AND('Validation summary'!$B$2="2024-25",UUF182="End of period",UUF190="Revenue")),TRUE,FALSE)</f>
        <v>0</v>
      </c>
      <c r="UUG183" s="201" t="b">
        <f>IF(OR(AND('Validation summary'!$B$2="2022-23",UUG182="In-period"),AND('Validation summary'!$B$2="2023-24",UUG182="In-period"),AND('Validation summary'!$B$2="2024-25",UUG182="In-period"),AND('Validation summary'!$B$2="2024-25",UUG182="End of period",UUG190="Revenue")),TRUE,FALSE)</f>
        <v>0</v>
      </c>
      <c r="UUH183" s="201" t="b">
        <f>IF(OR(AND('Validation summary'!$B$2="2022-23",UUH182="In-period"),AND('Validation summary'!$B$2="2023-24",UUH182="In-period"),AND('Validation summary'!$B$2="2024-25",UUH182="In-period"),AND('Validation summary'!$B$2="2024-25",UUH182="End of period",UUH190="Revenue")),TRUE,FALSE)</f>
        <v>0</v>
      </c>
      <c r="UUI183" s="201" t="b">
        <f>IF(OR(AND('Validation summary'!$B$2="2022-23",UUI182="In-period"),AND('Validation summary'!$B$2="2023-24",UUI182="In-period"),AND('Validation summary'!$B$2="2024-25",UUI182="In-period"),AND('Validation summary'!$B$2="2024-25",UUI182="End of period",UUI190="Revenue")),TRUE,FALSE)</f>
        <v>0</v>
      </c>
      <c r="UUJ183" s="201" t="b">
        <f>IF(OR(AND('Validation summary'!$B$2="2022-23",UUJ182="In-period"),AND('Validation summary'!$B$2="2023-24",UUJ182="In-period"),AND('Validation summary'!$B$2="2024-25",UUJ182="In-period"),AND('Validation summary'!$B$2="2024-25",UUJ182="End of period",UUJ190="Revenue")),TRUE,FALSE)</f>
        <v>0</v>
      </c>
      <c r="UUK183" s="201" t="b">
        <f>IF(OR(AND('Validation summary'!$B$2="2022-23",UUK182="In-period"),AND('Validation summary'!$B$2="2023-24",UUK182="In-period"),AND('Validation summary'!$B$2="2024-25",UUK182="In-period"),AND('Validation summary'!$B$2="2024-25",UUK182="End of period",UUK190="Revenue")),TRUE,FALSE)</f>
        <v>0</v>
      </c>
      <c r="UUL183" s="201" t="b">
        <f>IF(OR(AND('Validation summary'!$B$2="2022-23",UUL182="In-period"),AND('Validation summary'!$B$2="2023-24",UUL182="In-period"),AND('Validation summary'!$B$2="2024-25",UUL182="In-period"),AND('Validation summary'!$B$2="2024-25",UUL182="End of period",UUL190="Revenue")),TRUE,FALSE)</f>
        <v>0</v>
      </c>
      <c r="UUM183" s="201" t="b">
        <f>IF(OR(AND('Validation summary'!$B$2="2022-23",UUM182="In-period"),AND('Validation summary'!$B$2="2023-24",UUM182="In-period"),AND('Validation summary'!$B$2="2024-25",UUM182="In-period"),AND('Validation summary'!$B$2="2024-25",UUM182="End of period",UUM190="Revenue")),TRUE,FALSE)</f>
        <v>0</v>
      </c>
      <c r="UUN183" s="201" t="b">
        <f>IF(OR(AND('Validation summary'!$B$2="2022-23",UUN182="In-period"),AND('Validation summary'!$B$2="2023-24",UUN182="In-period"),AND('Validation summary'!$B$2="2024-25",UUN182="In-period"),AND('Validation summary'!$B$2="2024-25",UUN182="End of period",UUN190="Revenue")),TRUE,FALSE)</f>
        <v>0</v>
      </c>
      <c r="UUO183" s="201" t="b">
        <f>IF(OR(AND('Validation summary'!$B$2="2022-23",UUO182="In-period"),AND('Validation summary'!$B$2="2023-24",UUO182="In-period"),AND('Validation summary'!$B$2="2024-25",UUO182="In-period"),AND('Validation summary'!$B$2="2024-25",UUO182="End of period",UUO190="Revenue")),TRUE,FALSE)</f>
        <v>0</v>
      </c>
      <c r="UUP183" s="201" t="b">
        <f>IF(OR(AND('Validation summary'!$B$2="2022-23",UUP182="In-period"),AND('Validation summary'!$B$2="2023-24",UUP182="In-period"),AND('Validation summary'!$B$2="2024-25",UUP182="In-period"),AND('Validation summary'!$B$2="2024-25",UUP182="End of period",UUP190="Revenue")),TRUE,FALSE)</f>
        <v>0</v>
      </c>
      <c r="UUQ183" s="201" t="b">
        <f>IF(OR(AND('Validation summary'!$B$2="2022-23",UUQ182="In-period"),AND('Validation summary'!$B$2="2023-24",UUQ182="In-period"),AND('Validation summary'!$B$2="2024-25",UUQ182="In-period"),AND('Validation summary'!$B$2="2024-25",UUQ182="End of period",UUQ190="Revenue")),TRUE,FALSE)</f>
        <v>0</v>
      </c>
      <c r="UUR183" s="201" t="b">
        <f>IF(OR(AND('Validation summary'!$B$2="2022-23",UUR182="In-period"),AND('Validation summary'!$B$2="2023-24",UUR182="In-period"),AND('Validation summary'!$B$2="2024-25",UUR182="In-period"),AND('Validation summary'!$B$2="2024-25",UUR182="End of period",UUR190="Revenue")),TRUE,FALSE)</f>
        <v>0</v>
      </c>
      <c r="UUS183" s="201" t="b">
        <f>IF(OR(AND('Validation summary'!$B$2="2022-23",UUS182="In-period"),AND('Validation summary'!$B$2="2023-24",UUS182="In-period"),AND('Validation summary'!$B$2="2024-25",UUS182="In-period"),AND('Validation summary'!$B$2="2024-25",UUS182="End of period",UUS190="Revenue")),TRUE,FALSE)</f>
        <v>0</v>
      </c>
      <c r="UUT183" s="201" t="b">
        <f>IF(OR(AND('Validation summary'!$B$2="2022-23",UUT182="In-period"),AND('Validation summary'!$B$2="2023-24",UUT182="In-period"),AND('Validation summary'!$B$2="2024-25",UUT182="In-period"),AND('Validation summary'!$B$2="2024-25",UUT182="End of period",UUT190="Revenue")),TRUE,FALSE)</f>
        <v>0</v>
      </c>
      <c r="UUU183" s="201" t="b">
        <f>IF(OR(AND('Validation summary'!$B$2="2022-23",UUU182="In-period"),AND('Validation summary'!$B$2="2023-24",UUU182="In-period"),AND('Validation summary'!$B$2="2024-25",UUU182="In-period"),AND('Validation summary'!$B$2="2024-25",UUU182="End of period",UUU190="Revenue")),TRUE,FALSE)</f>
        <v>0</v>
      </c>
      <c r="UUV183" s="201" t="b">
        <f>IF(OR(AND('Validation summary'!$B$2="2022-23",UUV182="In-period"),AND('Validation summary'!$B$2="2023-24",UUV182="In-period"),AND('Validation summary'!$B$2="2024-25",UUV182="In-period"),AND('Validation summary'!$B$2="2024-25",UUV182="End of period",UUV190="Revenue")),TRUE,FALSE)</f>
        <v>0</v>
      </c>
      <c r="UUW183" s="201" t="b">
        <f>IF(OR(AND('Validation summary'!$B$2="2022-23",UUW182="In-period"),AND('Validation summary'!$B$2="2023-24",UUW182="In-period"),AND('Validation summary'!$B$2="2024-25",UUW182="In-period"),AND('Validation summary'!$B$2="2024-25",UUW182="End of period",UUW190="Revenue")),TRUE,FALSE)</f>
        <v>0</v>
      </c>
      <c r="UUX183" s="201" t="b">
        <f>IF(OR(AND('Validation summary'!$B$2="2022-23",UUX182="In-period"),AND('Validation summary'!$B$2="2023-24",UUX182="In-period"),AND('Validation summary'!$B$2="2024-25",UUX182="In-period"),AND('Validation summary'!$B$2="2024-25",UUX182="End of period",UUX190="Revenue")),TRUE,FALSE)</f>
        <v>0</v>
      </c>
      <c r="UUY183" s="201" t="b">
        <f>IF(OR(AND('Validation summary'!$B$2="2022-23",UUY182="In-period"),AND('Validation summary'!$B$2="2023-24",UUY182="In-period"),AND('Validation summary'!$B$2="2024-25",UUY182="In-period"),AND('Validation summary'!$B$2="2024-25",UUY182="End of period",UUY190="Revenue")),TRUE,FALSE)</f>
        <v>0</v>
      </c>
      <c r="UUZ183" s="201" t="b">
        <f>IF(OR(AND('Validation summary'!$B$2="2022-23",UUZ182="In-period"),AND('Validation summary'!$B$2="2023-24",UUZ182="In-period"),AND('Validation summary'!$B$2="2024-25",UUZ182="In-period"),AND('Validation summary'!$B$2="2024-25",UUZ182="End of period",UUZ190="Revenue")),TRUE,FALSE)</f>
        <v>0</v>
      </c>
      <c r="UVA183" s="201" t="b">
        <f>IF(OR(AND('Validation summary'!$B$2="2022-23",UVA182="In-period"),AND('Validation summary'!$B$2="2023-24",UVA182="In-period"),AND('Validation summary'!$B$2="2024-25",UVA182="In-period"),AND('Validation summary'!$B$2="2024-25",UVA182="End of period",UVA190="Revenue")),TRUE,FALSE)</f>
        <v>0</v>
      </c>
      <c r="UVB183" s="201" t="b">
        <f>IF(OR(AND('Validation summary'!$B$2="2022-23",UVB182="In-period"),AND('Validation summary'!$B$2="2023-24",UVB182="In-period"),AND('Validation summary'!$B$2="2024-25",UVB182="In-period"),AND('Validation summary'!$B$2="2024-25",UVB182="End of period",UVB190="Revenue")),TRUE,FALSE)</f>
        <v>0</v>
      </c>
      <c r="UVC183" s="201" t="b">
        <f>IF(OR(AND('Validation summary'!$B$2="2022-23",UVC182="In-period"),AND('Validation summary'!$B$2="2023-24",UVC182="In-period"),AND('Validation summary'!$B$2="2024-25",UVC182="In-period"),AND('Validation summary'!$B$2="2024-25",UVC182="End of period",UVC190="Revenue")),TRUE,FALSE)</f>
        <v>0</v>
      </c>
      <c r="UVD183" s="201" t="b">
        <f>IF(OR(AND('Validation summary'!$B$2="2022-23",UVD182="In-period"),AND('Validation summary'!$B$2="2023-24",UVD182="In-period"),AND('Validation summary'!$B$2="2024-25",UVD182="In-period"),AND('Validation summary'!$B$2="2024-25",UVD182="End of period",UVD190="Revenue")),TRUE,FALSE)</f>
        <v>0</v>
      </c>
      <c r="UVE183" s="201" t="b">
        <f>IF(OR(AND('Validation summary'!$B$2="2022-23",UVE182="In-period"),AND('Validation summary'!$B$2="2023-24",UVE182="In-period"),AND('Validation summary'!$B$2="2024-25",UVE182="In-period"),AND('Validation summary'!$B$2="2024-25",UVE182="End of period",UVE190="Revenue")),TRUE,FALSE)</f>
        <v>0</v>
      </c>
      <c r="UVF183" s="201" t="b">
        <f>IF(OR(AND('Validation summary'!$B$2="2022-23",UVF182="In-period"),AND('Validation summary'!$B$2="2023-24",UVF182="In-period"),AND('Validation summary'!$B$2="2024-25",UVF182="In-period"),AND('Validation summary'!$B$2="2024-25",UVF182="End of period",UVF190="Revenue")),TRUE,FALSE)</f>
        <v>0</v>
      </c>
      <c r="UVG183" s="201" t="b">
        <f>IF(OR(AND('Validation summary'!$B$2="2022-23",UVG182="In-period"),AND('Validation summary'!$B$2="2023-24",UVG182="In-period"),AND('Validation summary'!$B$2="2024-25",UVG182="In-period"),AND('Validation summary'!$B$2="2024-25",UVG182="End of period",UVG190="Revenue")),TRUE,FALSE)</f>
        <v>0</v>
      </c>
      <c r="UVH183" s="201" t="b">
        <f>IF(OR(AND('Validation summary'!$B$2="2022-23",UVH182="In-period"),AND('Validation summary'!$B$2="2023-24",UVH182="In-period"),AND('Validation summary'!$B$2="2024-25",UVH182="In-period"),AND('Validation summary'!$B$2="2024-25",UVH182="End of period",UVH190="Revenue")),TRUE,FALSE)</f>
        <v>0</v>
      </c>
      <c r="UVI183" s="201" t="b">
        <f>IF(OR(AND('Validation summary'!$B$2="2022-23",UVI182="In-period"),AND('Validation summary'!$B$2="2023-24",UVI182="In-period"),AND('Validation summary'!$B$2="2024-25",UVI182="In-period"),AND('Validation summary'!$B$2="2024-25",UVI182="End of period",UVI190="Revenue")),TRUE,FALSE)</f>
        <v>0</v>
      </c>
      <c r="UVJ183" s="201" t="b">
        <f>IF(OR(AND('Validation summary'!$B$2="2022-23",UVJ182="In-period"),AND('Validation summary'!$B$2="2023-24",UVJ182="In-period"),AND('Validation summary'!$B$2="2024-25",UVJ182="In-period"),AND('Validation summary'!$B$2="2024-25",UVJ182="End of period",UVJ190="Revenue")),TRUE,FALSE)</f>
        <v>0</v>
      </c>
      <c r="UVK183" s="201" t="b">
        <f>IF(OR(AND('Validation summary'!$B$2="2022-23",UVK182="In-period"),AND('Validation summary'!$B$2="2023-24",UVK182="In-period"),AND('Validation summary'!$B$2="2024-25",UVK182="In-period"),AND('Validation summary'!$B$2="2024-25",UVK182="End of period",UVK190="Revenue")),TRUE,FALSE)</f>
        <v>0</v>
      </c>
      <c r="UVL183" s="201" t="b">
        <f>IF(OR(AND('Validation summary'!$B$2="2022-23",UVL182="In-period"),AND('Validation summary'!$B$2="2023-24",UVL182="In-period"),AND('Validation summary'!$B$2="2024-25",UVL182="In-period"),AND('Validation summary'!$B$2="2024-25",UVL182="End of period",UVL190="Revenue")),TRUE,FALSE)</f>
        <v>0</v>
      </c>
      <c r="UVM183" s="201" t="b">
        <f>IF(OR(AND('Validation summary'!$B$2="2022-23",UVM182="In-period"),AND('Validation summary'!$B$2="2023-24",UVM182="In-period"),AND('Validation summary'!$B$2="2024-25",UVM182="In-period"),AND('Validation summary'!$B$2="2024-25",UVM182="End of period",UVM190="Revenue")),TRUE,FALSE)</f>
        <v>0</v>
      </c>
      <c r="UVN183" s="201" t="b">
        <f>IF(OR(AND('Validation summary'!$B$2="2022-23",UVN182="In-period"),AND('Validation summary'!$B$2="2023-24",UVN182="In-period"),AND('Validation summary'!$B$2="2024-25",UVN182="In-period"),AND('Validation summary'!$B$2="2024-25",UVN182="End of period",UVN190="Revenue")),TRUE,FALSE)</f>
        <v>0</v>
      </c>
      <c r="UVO183" s="201" t="b">
        <f>IF(OR(AND('Validation summary'!$B$2="2022-23",UVO182="In-period"),AND('Validation summary'!$B$2="2023-24",UVO182="In-period"),AND('Validation summary'!$B$2="2024-25",UVO182="In-period"),AND('Validation summary'!$B$2="2024-25",UVO182="End of period",UVO190="Revenue")),TRUE,FALSE)</f>
        <v>0</v>
      </c>
      <c r="UVP183" s="201" t="b">
        <f>IF(OR(AND('Validation summary'!$B$2="2022-23",UVP182="In-period"),AND('Validation summary'!$B$2="2023-24",UVP182="In-period"),AND('Validation summary'!$B$2="2024-25",UVP182="In-period"),AND('Validation summary'!$B$2="2024-25",UVP182="End of period",UVP190="Revenue")),TRUE,FALSE)</f>
        <v>0</v>
      </c>
      <c r="UVQ183" s="201" t="b">
        <f>IF(OR(AND('Validation summary'!$B$2="2022-23",UVQ182="In-period"),AND('Validation summary'!$B$2="2023-24",UVQ182="In-period"),AND('Validation summary'!$B$2="2024-25",UVQ182="In-period"),AND('Validation summary'!$B$2="2024-25",UVQ182="End of period",UVQ190="Revenue")),TRUE,FALSE)</f>
        <v>0</v>
      </c>
      <c r="UVR183" s="201" t="b">
        <f>IF(OR(AND('Validation summary'!$B$2="2022-23",UVR182="In-period"),AND('Validation summary'!$B$2="2023-24",UVR182="In-period"),AND('Validation summary'!$B$2="2024-25",UVR182="In-period"),AND('Validation summary'!$B$2="2024-25",UVR182="End of period",UVR190="Revenue")),TRUE,FALSE)</f>
        <v>0</v>
      </c>
      <c r="UVS183" s="201" t="b">
        <f>IF(OR(AND('Validation summary'!$B$2="2022-23",UVS182="In-period"),AND('Validation summary'!$B$2="2023-24",UVS182="In-period"),AND('Validation summary'!$B$2="2024-25",UVS182="In-period"),AND('Validation summary'!$B$2="2024-25",UVS182="End of period",UVS190="Revenue")),TRUE,FALSE)</f>
        <v>0</v>
      </c>
      <c r="UVT183" s="201" t="b">
        <f>IF(OR(AND('Validation summary'!$B$2="2022-23",UVT182="In-period"),AND('Validation summary'!$B$2="2023-24",UVT182="In-period"),AND('Validation summary'!$B$2="2024-25",UVT182="In-period"),AND('Validation summary'!$B$2="2024-25",UVT182="End of period",UVT190="Revenue")),TRUE,FALSE)</f>
        <v>0</v>
      </c>
      <c r="UVU183" s="201" t="b">
        <f>IF(OR(AND('Validation summary'!$B$2="2022-23",UVU182="In-period"),AND('Validation summary'!$B$2="2023-24",UVU182="In-period"),AND('Validation summary'!$B$2="2024-25",UVU182="In-period"),AND('Validation summary'!$B$2="2024-25",UVU182="End of period",UVU190="Revenue")),TRUE,FALSE)</f>
        <v>0</v>
      </c>
      <c r="UVV183" s="201" t="b">
        <f>IF(OR(AND('Validation summary'!$B$2="2022-23",UVV182="In-period"),AND('Validation summary'!$B$2="2023-24",UVV182="In-period"),AND('Validation summary'!$B$2="2024-25",UVV182="In-period"),AND('Validation summary'!$B$2="2024-25",UVV182="End of period",UVV190="Revenue")),TRUE,FALSE)</f>
        <v>0</v>
      </c>
      <c r="UVW183" s="201" t="b">
        <f>IF(OR(AND('Validation summary'!$B$2="2022-23",UVW182="In-period"),AND('Validation summary'!$B$2="2023-24",UVW182="In-period"),AND('Validation summary'!$B$2="2024-25",UVW182="In-period"),AND('Validation summary'!$B$2="2024-25",UVW182="End of period",UVW190="Revenue")),TRUE,FALSE)</f>
        <v>0</v>
      </c>
      <c r="UVX183" s="201" t="b">
        <f>IF(OR(AND('Validation summary'!$B$2="2022-23",UVX182="In-period"),AND('Validation summary'!$B$2="2023-24",UVX182="In-period"),AND('Validation summary'!$B$2="2024-25",UVX182="In-period"),AND('Validation summary'!$B$2="2024-25",UVX182="End of period",UVX190="Revenue")),TRUE,FALSE)</f>
        <v>0</v>
      </c>
      <c r="UVY183" s="201" t="b">
        <f>IF(OR(AND('Validation summary'!$B$2="2022-23",UVY182="In-period"),AND('Validation summary'!$B$2="2023-24",UVY182="In-period"),AND('Validation summary'!$B$2="2024-25",UVY182="In-period"),AND('Validation summary'!$B$2="2024-25",UVY182="End of period",UVY190="Revenue")),TRUE,FALSE)</f>
        <v>0</v>
      </c>
      <c r="UVZ183" s="201" t="b">
        <f>IF(OR(AND('Validation summary'!$B$2="2022-23",UVZ182="In-period"),AND('Validation summary'!$B$2="2023-24",UVZ182="In-period"),AND('Validation summary'!$B$2="2024-25",UVZ182="In-period"),AND('Validation summary'!$B$2="2024-25",UVZ182="End of period",UVZ190="Revenue")),TRUE,FALSE)</f>
        <v>0</v>
      </c>
      <c r="UWA183" s="201" t="b">
        <f>IF(OR(AND('Validation summary'!$B$2="2022-23",UWA182="In-period"),AND('Validation summary'!$B$2="2023-24",UWA182="In-period"),AND('Validation summary'!$B$2="2024-25",UWA182="In-period"),AND('Validation summary'!$B$2="2024-25",UWA182="End of period",UWA190="Revenue")),TRUE,FALSE)</f>
        <v>0</v>
      </c>
      <c r="UWB183" s="201" t="b">
        <f>IF(OR(AND('Validation summary'!$B$2="2022-23",UWB182="In-period"),AND('Validation summary'!$B$2="2023-24",UWB182="In-period"),AND('Validation summary'!$B$2="2024-25",UWB182="In-period"),AND('Validation summary'!$B$2="2024-25",UWB182="End of period",UWB190="Revenue")),TRUE,FALSE)</f>
        <v>0</v>
      </c>
      <c r="UWC183" s="201" t="b">
        <f>IF(OR(AND('Validation summary'!$B$2="2022-23",UWC182="In-period"),AND('Validation summary'!$B$2="2023-24",UWC182="In-period"),AND('Validation summary'!$B$2="2024-25",UWC182="In-period"),AND('Validation summary'!$B$2="2024-25",UWC182="End of period",UWC190="Revenue")),TRUE,FALSE)</f>
        <v>0</v>
      </c>
      <c r="UWD183" s="201" t="b">
        <f>IF(OR(AND('Validation summary'!$B$2="2022-23",UWD182="In-period"),AND('Validation summary'!$B$2="2023-24",UWD182="In-period"),AND('Validation summary'!$B$2="2024-25",UWD182="In-period"),AND('Validation summary'!$B$2="2024-25",UWD182="End of period",UWD190="Revenue")),TRUE,FALSE)</f>
        <v>0</v>
      </c>
      <c r="UWE183" s="201" t="b">
        <f>IF(OR(AND('Validation summary'!$B$2="2022-23",UWE182="In-period"),AND('Validation summary'!$B$2="2023-24",UWE182="In-period"),AND('Validation summary'!$B$2="2024-25",UWE182="In-period"),AND('Validation summary'!$B$2="2024-25",UWE182="End of period",UWE190="Revenue")),TRUE,FALSE)</f>
        <v>0</v>
      </c>
      <c r="UWF183" s="201" t="b">
        <f>IF(OR(AND('Validation summary'!$B$2="2022-23",UWF182="In-period"),AND('Validation summary'!$B$2="2023-24",UWF182="In-period"),AND('Validation summary'!$B$2="2024-25",UWF182="In-period"),AND('Validation summary'!$B$2="2024-25",UWF182="End of period",UWF190="Revenue")),TRUE,FALSE)</f>
        <v>0</v>
      </c>
      <c r="UWG183" s="201" t="b">
        <f>IF(OR(AND('Validation summary'!$B$2="2022-23",UWG182="In-period"),AND('Validation summary'!$B$2="2023-24",UWG182="In-period"),AND('Validation summary'!$B$2="2024-25",UWG182="In-period"),AND('Validation summary'!$B$2="2024-25",UWG182="End of period",UWG190="Revenue")),TRUE,FALSE)</f>
        <v>0</v>
      </c>
      <c r="UWH183" s="201" t="b">
        <f>IF(OR(AND('Validation summary'!$B$2="2022-23",UWH182="In-period"),AND('Validation summary'!$B$2="2023-24",UWH182="In-period"),AND('Validation summary'!$B$2="2024-25",UWH182="In-period"),AND('Validation summary'!$B$2="2024-25",UWH182="End of period",UWH190="Revenue")),TRUE,FALSE)</f>
        <v>0</v>
      </c>
      <c r="UWI183" s="201" t="b">
        <f>IF(OR(AND('Validation summary'!$B$2="2022-23",UWI182="In-period"),AND('Validation summary'!$B$2="2023-24",UWI182="In-period"),AND('Validation summary'!$B$2="2024-25",UWI182="In-period"),AND('Validation summary'!$B$2="2024-25",UWI182="End of period",UWI190="Revenue")),TRUE,FALSE)</f>
        <v>0</v>
      </c>
      <c r="UWJ183" s="201" t="b">
        <f>IF(OR(AND('Validation summary'!$B$2="2022-23",UWJ182="In-period"),AND('Validation summary'!$B$2="2023-24",UWJ182="In-period"),AND('Validation summary'!$B$2="2024-25",UWJ182="In-period"),AND('Validation summary'!$B$2="2024-25",UWJ182="End of period",UWJ190="Revenue")),TRUE,FALSE)</f>
        <v>0</v>
      </c>
      <c r="UWK183" s="201" t="b">
        <f>IF(OR(AND('Validation summary'!$B$2="2022-23",UWK182="In-period"),AND('Validation summary'!$B$2="2023-24",UWK182="In-period"),AND('Validation summary'!$B$2="2024-25",UWK182="In-period"),AND('Validation summary'!$B$2="2024-25",UWK182="End of period",UWK190="Revenue")),TRUE,FALSE)</f>
        <v>0</v>
      </c>
      <c r="UWL183" s="201" t="b">
        <f>IF(OR(AND('Validation summary'!$B$2="2022-23",UWL182="In-period"),AND('Validation summary'!$B$2="2023-24",UWL182="In-period"),AND('Validation summary'!$B$2="2024-25",UWL182="In-period"),AND('Validation summary'!$B$2="2024-25",UWL182="End of period",UWL190="Revenue")),TRUE,FALSE)</f>
        <v>0</v>
      </c>
      <c r="UWM183" s="201" t="b">
        <f>IF(OR(AND('Validation summary'!$B$2="2022-23",UWM182="In-period"),AND('Validation summary'!$B$2="2023-24",UWM182="In-period"),AND('Validation summary'!$B$2="2024-25",UWM182="In-period"),AND('Validation summary'!$B$2="2024-25",UWM182="End of period",UWM190="Revenue")),TRUE,FALSE)</f>
        <v>0</v>
      </c>
      <c r="UWN183" s="201" t="b">
        <f>IF(OR(AND('Validation summary'!$B$2="2022-23",UWN182="In-period"),AND('Validation summary'!$B$2="2023-24",UWN182="In-period"),AND('Validation summary'!$B$2="2024-25",UWN182="In-period"),AND('Validation summary'!$B$2="2024-25",UWN182="End of period",UWN190="Revenue")),TRUE,FALSE)</f>
        <v>0</v>
      </c>
      <c r="UWO183" s="201" t="b">
        <f>IF(OR(AND('Validation summary'!$B$2="2022-23",UWO182="In-period"),AND('Validation summary'!$B$2="2023-24",UWO182="In-period"),AND('Validation summary'!$B$2="2024-25",UWO182="In-period"),AND('Validation summary'!$B$2="2024-25",UWO182="End of period",UWO190="Revenue")),TRUE,FALSE)</f>
        <v>0</v>
      </c>
      <c r="UWP183" s="201" t="b">
        <f>IF(OR(AND('Validation summary'!$B$2="2022-23",UWP182="In-period"),AND('Validation summary'!$B$2="2023-24",UWP182="In-period"),AND('Validation summary'!$B$2="2024-25",UWP182="In-period"),AND('Validation summary'!$B$2="2024-25",UWP182="End of period",UWP190="Revenue")),TRUE,FALSE)</f>
        <v>0</v>
      </c>
      <c r="UWQ183" s="201" t="b">
        <f>IF(OR(AND('Validation summary'!$B$2="2022-23",UWQ182="In-period"),AND('Validation summary'!$B$2="2023-24",UWQ182="In-period"),AND('Validation summary'!$B$2="2024-25",UWQ182="In-period"),AND('Validation summary'!$B$2="2024-25",UWQ182="End of period",UWQ190="Revenue")),TRUE,FALSE)</f>
        <v>0</v>
      </c>
      <c r="UWR183" s="201" t="b">
        <f>IF(OR(AND('Validation summary'!$B$2="2022-23",UWR182="In-period"),AND('Validation summary'!$B$2="2023-24",UWR182="In-period"),AND('Validation summary'!$B$2="2024-25",UWR182="In-period"),AND('Validation summary'!$B$2="2024-25",UWR182="End of period",UWR190="Revenue")),TRUE,FALSE)</f>
        <v>0</v>
      </c>
      <c r="UWS183" s="201" t="b">
        <f>IF(OR(AND('Validation summary'!$B$2="2022-23",UWS182="In-period"),AND('Validation summary'!$B$2="2023-24",UWS182="In-period"),AND('Validation summary'!$B$2="2024-25",UWS182="In-period"),AND('Validation summary'!$B$2="2024-25",UWS182="End of period",UWS190="Revenue")),TRUE,FALSE)</f>
        <v>0</v>
      </c>
      <c r="UWT183" s="201" t="b">
        <f>IF(OR(AND('Validation summary'!$B$2="2022-23",UWT182="In-period"),AND('Validation summary'!$B$2="2023-24",UWT182="In-period"),AND('Validation summary'!$B$2="2024-25",UWT182="In-period"),AND('Validation summary'!$B$2="2024-25",UWT182="End of period",UWT190="Revenue")),TRUE,FALSE)</f>
        <v>0</v>
      </c>
      <c r="UWU183" s="201" t="b">
        <f>IF(OR(AND('Validation summary'!$B$2="2022-23",UWU182="In-period"),AND('Validation summary'!$B$2="2023-24",UWU182="In-period"),AND('Validation summary'!$B$2="2024-25",UWU182="In-period"),AND('Validation summary'!$B$2="2024-25",UWU182="End of period",UWU190="Revenue")),TRUE,FALSE)</f>
        <v>0</v>
      </c>
      <c r="UWV183" s="201" t="b">
        <f>IF(OR(AND('Validation summary'!$B$2="2022-23",UWV182="In-period"),AND('Validation summary'!$B$2="2023-24",UWV182="In-period"),AND('Validation summary'!$B$2="2024-25",UWV182="In-period"),AND('Validation summary'!$B$2="2024-25",UWV182="End of period",UWV190="Revenue")),TRUE,FALSE)</f>
        <v>0</v>
      </c>
      <c r="UWW183" s="201" t="b">
        <f>IF(OR(AND('Validation summary'!$B$2="2022-23",UWW182="In-period"),AND('Validation summary'!$B$2="2023-24",UWW182="In-period"),AND('Validation summary'!$B$2="2024-25",UWW182="In-period"),AND('Validation summary'!$B$2="2024-25",UWW182="End of period",UWW190="Revenue")),TRUE,FALSE)</f>
        <v>0</v>
      </c>
      <c r="UWX183" s="201" t="b">
        <f>IF(OR(AND('Validation summary'!$B$2="2022-23",UWX182="In-period"),AND('Validation summary'!$B$2="2023-24",UWX182="In-period"),AND('Validation summary'!$B$2="2024-25",UWX182="In-period"),AND('Validation summary'!$B$2="2024-25",UWX182="End of period",UWX190="Revenue")),TRUE,FALSE)</f>
        <v>0</v>
      </c>
      <c r="UWY183" s="201" t="b">
        <f>IF(OR(AND('Validation summary'!$B$2="2022-23",UWY182="In-period"),AND('Validation summary'!$B$2="2023-24",UWY182="In-period"),AND('Validation summary'!$B$2="2024-25",UWY182="In-period"),AND('Validation summary'!$B$2="2024-25",UWY182="End of period",UWY190="Revenue")),TRUE,FALSE)</f>
        <v>0</v>
      </c>
      <c r="UWZ183" s="201" t="b">
        <f>IF(OR(AND('Validation summary'!$B$2="2022-23",UWZ182="In-period"),AND('Validation summary'!$B$2="2023-24",UWZ182="In-period"),AND('Validation summary'!$B$2="2024-25",UWZ182="In-period"),AND('Validation summary'!$B$2="2024-25",UWZ182="End of period",UWZ190="Revenue")),TRUE,FALSE)</f>
        <v>0</v>
      </c>
      <c r="UXA183" s="201" t="b">
        <f>IF(OR(AND('Validation summary'!$B$2="2022-23",UXA182="In-period"),AND('Validation summary'!$B$2="2023-24",UXA182="In-period"),AND('Validation summary'!$B$2="2024-25",UXA182="In-period"),AND('Validation summary'!$B$2="2024-25",UXA182="End of period",UXA190="Revenue")),TRUE,FALSE)</f>
        <v>0</v>
      </c>
      <c r="UXB183" s="201" t="b">
        <f>IF(OR(AND('Validation summary'!$B$2="2022-23",UXB182="In-period"),AND('Validation summary'!$B$2="2023-24",UXB182="In-period"),AND('Validation summary'!$B$2="2024-25",UXB182="In-period"),AND('Validation summary'!$B$2="2024-25",UXB182="End of period",UXB190="Revenue")),TRUE,FALSE)</f>
        <v>0</v>
      </c>
      <c r="UXC183" s="201" t="b">
        <f>IF(OR(AND('Validation summary'!$B$2="2022-23",UXC182="In-period"),AND('Validation summary'!$B$2="2023-24",UXC182="In-period"),AND('Validation summary'!$B$2="2024-25",UXC182="In-period"),AND('Validation summary'!$B$2="2024-25",UXC182="End of period",UXC190="Revenue")),TRUE,FALSE)</f>
        <v>0</v>
      </c>
      <c r="UXD183" s="201" t="b">
        <f>IF(OR(AND('Validation summary'!$B$2="2022-23",UXD182="In-period"),AND('Validation summary'!$B$2="2023-24",UXD182="In-period"),AND('Validation summary'!$B$2="2024-25",UXD182="In-period"),AND('Validation summary'!$B$2="2024-25",UXD182="End of period",UXD190="Revenue")),TRUE,FALSE)</f>
        <v>0</v>
      </c>
      <c r="UXE183" s="201" t="b">
        <f>IF(OR(AND('Validation summary'!$B$2="2022-23",UXE182="In-period"),AND('Validation summary'!$B$2="2023-24",UXE182="In-period"),AND('Validation summary'!$B$2="2024-25",UXE182="In-period"),AND('Validation summary'!$B$2="2024-25",UXE182="End of period",UXE190="Revenue")),TRUE,FALSE)</f>
        <v>0</v>
      </c>
      <c r="UXF183" s="201" t="b">
        <f>IF(OR(AND('Validation summary'!$B$2="2022-23",UXF182="In-period"),AND('Validation summary'!$B$2="2023-24",UXF182="In-period"),AND('Validation summary'!$B$2="2024-25",UXF182="In-period"),AND('Validation summary'!$B$2="2024-25",UXF182="End of period",UXF190="Revenue")),TRUE,FALSE)</f>
        <v>0</v>
      </c>
      <c r="UXG183" s="201" t="b">
        <f>IF(OR(AND('Validation summary'!$B$2="2022-23",UXG182="In-period"),AND('Validation summary'!$B$2="2023-24",UXG182="In-period"),AND('Validation summary'!$B$2="2024-25",UXG182="In-period"),AND('Validation summary'!$B$2="2024-25",UXG182="End of period",UXG190="Revenue")),TRUE,FALSE)</f>
        <v>0</v>
      </c>
      <c r="UXH183" s="201" t="b">
        <f>IF(OR(AND('Validation summary'!$B$2="2022-23",UXH182="In-period"),AND('Validation summary'!$B$2="2023-24",UXH182="In-period"),AND('Validation summary'!$B$2="2024-25",UXH182="In-period"),AND('Validation summary'!$B$2="2024-25",UXH182="End of period",UXH190="Revenue")),TRUE,FALSE)</f>
        <v>0</v>
      </c>
      <c r="UXI183" s="201" t="b">
        <f>IF(OR(AND('Validation summary'!$B$2="2022-23",UXI182="In-period"),AND('Validation summary'!$B$2="2023-24",UXI182="In-period"),AND('Validation summary'!$B$2="2024-25",UXI182="In-period"),AND('Validation summary'!$B$2="2024-25",UXI182="End of period",UXI190="Revenue")),TRUE,FALSE)</f>
        <v>0</v>
      </c>
      <c r="UXJ183" s="201" t="b">
        <f>IF(OR(AND('Validation summary'!$B$2="2022-23",UXJ182="In-period"),AND('Validation summary'!$B$2="2023-24",UXJ182="In-period"),AND('Validation summary'!$B$2="2024-25",UXJ182="In-period"),AND('Validation summary'!$B$2="2024-25",UXJ182="End of period",UXJ190="Revenue")),TRUE,FALSE)</f>
        <v>0</v>
      </c>
      <c r="UXK183" s="201" t="b">
        <f>IF(OR(AND('Validation summary'!$B$2="2022-23",UXK182="In-period"),AND('Validation summary'!$B$2="2023-24",UXK182="In-period"),AND('Validation summary'!$B$2="2024-25",UXK182="In-period"),AND('Validation summary'!$B$2="2024-25",UXK182="End of period",UXK190="Revenue")),TRUE,FALSE)</f>
        <v>0</v>
      </c>
      <c r="UXL183" s="201" t="b">
        <f>IF(OR(AND('Validation summary'!$B$2="2022-23",UXL182="In-period"),AND('Validation summary'!$B$2="2023-24",UXL182="In-period"),AND('Validation summary'!$B$2="2024-25",UXL182="In-period"),AND('Validation summary'!$B$2="2024-25",UXL182="End of period",UXL190="Revenue")),TRUE,FALSE)</f>
        <v>0</v>
      </c>
      <c r="UXM183" s="201" t="b">
        <f>IF(OR(AND('Validation summary'!$B$2="2022-23",UXM182="In-period"),AND('Validation summary'!$B$2="2023-24",UXM182="In-period"),AND('Validation summary'!$B$2="2024-25",UXM182="In-period"),AND('Validation summary'!$B$2="2024-25",UXM182="End of period",UXM190="Revenue")),TRUE,FALSE)</f>
        <v>0</v>
      </c>
      <c r="UXN183" s="201" t="b">
        <f>IF(OR(AND('Validation summary'!$B$2="2022-23",UXN182="In-period"),AND('Validation summary'!$B$2="2023-24",UXN182="In-period"),AND('Validation summary'!$B$2="2024-25",UXN182="In-period"),AND('Validation summary'!$B$2="2024-25",UXN182="End of period",UXN190="Revenue")),TRUE,FALSE)</f>
        <v>0</v>
      </c>
      <c r="UXO183" s="201" t="b">
        <f>IF(OR(AND('Validation summary'!$B$2="2022-23",UXO182="In-period"),AND('Validation summary'!$B$2="2023-24",UXO182="In-period"),AND('Validation summary'!$B$2="2024-25",UXO182="In-period"),AND('Validation summary'!$B$2="2024-25",UXO182="End of period",UXO190="Revenue")),TRUE,FALSE)</f>
        <v>0</v>
      </c>
      <c r="UXP183" s="201" t="b">
        <f>IF(OR(AND('Validation summary'!$B$2="2022-23",UXP182="In-period"),AND('Validation summary'!$B$2="2023-24",UXP182="In-period"),AND('Validation summary'!$B$2="2024-25",UXP182="In-period"),AND('Validation summary'!$B$2="2024-25",UXP182="End of period",UXP190="Revenue")),TRUE,FALSE)</f>
        <v>0</v>
      </c>
      <c r="UXQ183" s="201" t="b">
        <f>IF(OR(AND('Validation summary'!$B$2="2022-23",UXQ182="In-period"),AND('Validation summary'!$B$2="2023-24",UXQ182="In-period"),AND('Validation summary'!$B$2="2024-25",UXQ182="In-period"),AND('Validation summary'!$B$2="2024-25",UXQ182="End of period",UXQ190="Revenue")),TRUE,FALSE)</f>
        <v>0</v>
      </c>
      <c r="UXR183" s="201" t="b">
        <f>IF(OR(AND('Validation summary'!$B$2="2022-23",UXR182="In-period"),AND('Validation summary'!$B$2="2023-24",UXR182="In-period"),AND('Validation summary'!$B$2="2024-25",UXR182="In-period"),AND('Validation summary'!$B$2="2024-25",UXR182="End of period",UXR190="Revenue")),TRUE,FALSE)</f>
        <v>0</v>
      </c>
      <c r="UXS183" s="201" t="b">
        <f>IF(OR(AND('Validation summary'!$B$2="2022-23",UXS182="In-period"),AND('Validation summary'!$B$2="2023-24",UXS182="In-period"),AND('Validation summary'!$B$2="2024-25",UXS182="In-period"),AND('Validation summary'!$B$2="2024-25",UXS182="End of period",UXS190="Revenue")),TRUE,FALSE)</f>
        <v>0</v>
      </c>
      <c r="UXT183" s="201" t="b">
        <f>IF(OR(AND('Validation summary'!$B$2="2022-23",UXT182="In-period"),AND('Validation summary'!$B$2="2023-24",UXT182="In-period"),AND('Validation summary'!$B$2="2024-25",UXT182="In-period"),AND('Validation summary'!$B$2="2024-25",UXT182="End of period",UXT190="Revenue")),TRUE,FALSE)</f>
        <v>0</v>
      </c>
      <c r="UXU183" s="201" t="b">
        <f>IF(OR(AND('Validation summary'!$B$2="2022-23",UXU182="In-period"),AND('Validation summary'!$B$2="2023-24",UXU182="In-period"),AND('Validation summary'!$B$2="2024-25",UXU182="In-period"),AND('Validation summary'!$B$2="2024-25",UXU182="End of period",UXU190="Revenue")),TRUE,FALSE)</f>
        <v>0</v>
      </c>
      <c r="UXV183" s="201" t="b">
        <f>IF(OR(AND('Validation summary'!$B$2="2022-23",UXV182="In-period"),AND('Validation summary'!$B$2="2023-24",UXV182="In-period"),AND('Validation summary'!$B$2="2024-25",UXV182="In-period"),AND('Validation summary'!$B$2="2024-25",UXV182="End of period",UXV190="Revenue")),TRUE,FALSE)</f>
        <v>0</v>
      </c>
      <c r="UXW183" s="201" t="b">
        <f>IF(OR(AND('Validation summary'!$B$2="2022-23",UXW182="In-period"),AND('Validation summary'!$B$2="2023-24",UXW182="In-period"),AND('Validation summary'!$B$2="2024-25",UXW182="In-period"),AND('Validation summary'!$B$2="2024-25",UXW182="End of period",UXW190="Revenue")),TRUE,FALSE)</f>
        <v>0</v>
      </c>
      <c r="UXX183" s="201" t="b">
        <f>IF(OR(AND('Validation summary'!$B$2="2022-23",UXX182="In-period"),AND('Validation summary'!$B$2="2023-24",UXX182="In-period"),AND('Validation summary'!$B$2="2024-25",UXX182="In-period"),AND('Validation summary'!$B$2="2024-25",UXX182="End of period",UXX190="Revenue")),TRUE,FALSE)</f>
        <v>0</v>
      </c>
      <c r="UXY183" s="201" t="b">
        <f>IF(OR(AND('Validation summary'!$B$2="2022-23",UXY182="In-period"),AND('Validation summary'!$B$2="2023-24",UXY182="In-period"),AND('Validation summary'!$B$2="2024-25",UXY182="In-period"),AND('Validation summary'!$B$2="2024-25",UXY182="End of period",UXY190="Revenue")),TRUE,FALSE)</f>
        <v>0</v>
      </c>
      <c r="UXZ183" s="201" t="b">
        <f>IF(OR(AND('Validation summary'!$B$2="2022-23",UXZ182="In-period"),AND('Validation summary'!$B$2="2023-24",UXZ182="In-period"),AND('Validation summary'!$B$2="2024-25",UXZ182="In-period"),AND('Validation summary'!$B$2="2024-25",UXZ182="End of period",UXZ190="Revenue")),TRUE,FALSE)</f>
        <v>0</v>
      </c>
      <c r="UYA183" s="201" t="b">
        <f>IF(OR(AND('Validation summary'!$B$2="2022-23",UYA182="In-period"),AND('Validation summary'!$B$2="2023-24",UYA182="In-period"),AND('Validation summary'!$B$2="2024-25",UYA182="In-period"),AND('Validation summary'!$B$2="2024-25",UYA182="End of period",UYA190="Revenue")),TRUE,FALSE)</f>
        <v>0</v>
      </c>
      <c r="UYB183" s="201" t="b">
        <f>IF(OR(AND('Validation summary'!$B$2="2022-23",UYB182="In-period"),AND('Validation summary'!$B$2="2023-24",UYB182="In-period"),AND('Validation summary'!$B$2="2024-25",UYB182="In-period"),AND('Validation summary'!$B$2="2024-25",UYB182="End of period",UYB190="Revenue")),TRUE,FALSE)</f>
        <v>0</v>
      </c>
      <c r="UYC183" s="201" t="b">
        <f>IF(OR(AND('Validation summary'!$B$2="2022-23",UYC182="In-period"),AND('Validation summary'!$B$2="2023-24",UYC182="In-period"),AND('Validation summary'!$B$2="2024-25",UYC182="In-period"),AND('Validation summary'!$B$2="2024-25",UYC182="End of period",UYC190="Revenue")),TRUE,FALSE)</f>
        <v>0</v>
      </c>
      <c r="UYD183" s="201" t="b">
        <f>IF(OR(AND('Validation summary'!$B$2="2022-23",UYD182="In-period"),AND('Validation summary'!$B$2="2023-24",UYD182="In-period"),AND('Validation summary'!$B$2="2024-25",UYD182="In-period"),AND('Validation summary'!$B$2="2024-25",UYD182="End of period",UYD190="Revenue")),TRUE,FALSE)</f>
        <v>0</v>
      </c>
      <c r="UYE183" s="201" t="b">
        <f>IF(OR(AND('Validation summary'!$B$2="2022-23",UYE182="In-period"),AND('Validation summary'!$B$2="2023-24",UYE182="In-period"),AND('Validation summary'!$B$2="2024-25",UYE182="In-period"),AND('Validation summary'!$B$2="2024-25",UYE182="End of period",UYE190="Revenue")),TRUE,FALSE)</f>
        <v>0</v>
      </c>
      <c r="UYF183" s="201" t="b">
        <f>IF(OR(AND('Validation summary'!$B$2="2022-23",UYF182="In-period"),AND('Validation summary'!$B$2="2023-24",UYF182="In-period"),AND('Validation summary'!$B$2="2024-25",UYF182="In-period"),AND('Validation summary'!$B$2="2024-25",UYF182="End of period",UYF190="Revenue")),TRUE,FALSE)</f>
        <v>0</v>
      </c>
      <c r="UYG183" s="201" t="b">
        <f>IF(OR(AND('Validation summary'!$B$2="2022-23",UYG182="In-period"),AND('Validation summary'!$B$2="2023-24",UYG182="In-period"),AND('Validation summary'!$B$2="2024-25",UYG182="In-period"),AND('Validation summary'!$B$2="2024-25",UYG182="End of period",UYG190="Revenue")),TRUE,FALSE)</f>
        <v>0</v>
      </c>
      <c r="UYH183" s="201" t="b">
        <f>IF(OR(AND('Validation summary'!$B$2="2022-23",UYH182="In-period"),AND('Validation summary'!$B$2="2023-24",UYH182="In-period"),AND('Validation summary'!$B$2="2024-25",UYH182="In-period"),AND('Validation summary'!$B$2="2024-25",UYH182="End of period",UYH190="Revenue")),TRUE,FALSE)</f>
        <v>0</v>
      </c>
      <c r="UYI183" s="201" t="b">
        <f>IF(OR(AND('Validation summary'!$B$2="2022-23",UYI182="In-period"),AND('Validation summary'!$B$2="2023-24",UYI182="In-period"),AND('Validation summary'!$B$2="2024-25",UYI182="In-period"),AND('Validation summary'!$B$2="2024-25",UYI182="End of period",UYI190="Revenue")),TRUE,FALSE)</f>
        <v>0</v>
      </c>
      <c r="UYJ183" s="201" t="b">
        <f>IF(OR(AND('Validation summary'!$B$2="2022-23",UYJ182="In-period"),AND('Validation summary'!$B$2="2023-24",UYJ182="In-period"),AND('Validation summary'!$B$2="2024-25",UYJ182="In-period"),AND('Validation summary'!$B$2="2024-25",UYJ182="End of period",UYJ190="Revenue")),TRUE,FALSE)</f>
        <v>0</v>
      </c>
      <c r="UYK183" s="201" t="b">
        <f>IF(OR(AND('Validation summary'!$B$2="2022-23",UYK182="In-period"),AND('Validation summary'!$B$2="2023-24",UYK182="In-period"),AND('Validation summary'!$B$2="2024-25",UYK182="In-period"),AND('Validation summary'!$B$2="2024-25",UYK182="End of period",UYK190="Revenue")),TRUE,FALSE)</f>
        <v>0</v>
      </c>
      <c r="UYL183" s="201" t="b">
        <f>IF(OR(AND('Validation summary'!$B$2="2022-23",UYL182="In-period"),AND('Validation summary'!$B$2="2023-24",UYL182="In-period"),AND('Validation summary'!$B$2="2024-25",UYL182="In-period"),AND('Validation summary'!$B$2="2024-25",UYL182="End of period",UYL190="Revenue")),TRUE,FALSE)</f>
        <v>0</v>
      </c>
      <c r="UYM183" s="201" t="b">
        <f>IF(OR(AND('Validation summary'!$B$2="2022-23",UYM182="In-period"),AND('Validation summary'!$B$2="2023-24",UYM182="In-period"),AND('Validation summary'!$B$2="2024-25",UYM182="In-period"),AND('Validation summary'!$B$2="2024-25",UYM182="End of period",UYM190="Revenue")),TRUE,FALSE)</f>
        <v>0</v>
      </c>
      <c r="UYN183" s="201" t="b">
        <f>IF(OR(AND('Validation summary'!$B$2="2022-23",UYN182="In-period"),AND('Validation summary'!$B$2="2023-24",UYN182="In-period"),AND('Validation summary'!$B$2="2024-25",UYN182="In-period"),AND('Validation summary'!$B$2="2024-25",UYN182="End of period",UYN190="Revenue")),TRUE,FALSE)</f>
        <v>0</v>
      </c>
      <c r="UYO183" s="201" t="b">
        <f>IF(OR(AND('Validation summary'!$B$2="2022-23",UYO182="In-period"),AND('Validation summary'!$B$2="2023-24",UYO182="In-period"),AND('Validation summary'!$B$2="2024-25",UYO182="In-period"),AND('Validation summary'!$B$2="2024-25",UYO182="End of period",UYO190="Revenue")),TRUE,FALSE)</f>
        <v>0</v>
      </c>
      <c r="UYP183" s="201" t="b">
        <f>IF(OR(AND('Validation summary'!$B$2="2022-23",UYP182="In-period"),AND('Validation summary'!$B$2="2023-24",UYP182="In-period"),AND('Validation summary'!$B$2="2024-25",UYP182="In-period"),AND('Validation summary'!$B$2="2024-25",UYP182="End of period",UYP190="Revenue")),TRUE,FALSE)</f>
        <v>0</v>
      </c>
      <c r="UYQ183" s="201" t="b">
        <f>IF(OR(AND('Validation summary'!$B$2="2022-23",UYQ182="In-period"),AND('Validation summary'!$B$2="2023-24",UYQ182="In-period"),AND('Validation summary'!$B$2="2024-25",UYQ182="In-period"),AND('Validation summary'!$B$2="2024-25",UYQ182="End of period",UYQ190="Revenue")),TRUE,FALSE)</f>
        <v>0</v>
      </c>
      <c r="UYR183" s="201" t="b">
        <f>IF(OR(AND('Validation summary'!$B$2="2022-23",UYR182="In-period"),AND('Validation summary'!$B$2="2023-24",UYR182="In-period"),AND('Validation summary'!$B$2="2024-25",UYR182="In-period"),AND('Validation summary'!$B$2="2024-25",UYR182="End of period",UYR190="Revenue")),TRUE,FALSE)</f>
        <v>0</v>
      </c>
      <c r="UYS183" s="201" t="b">
        <f>IF(OR(AND('Validation summary'!$B$2="2022-23",UYS182="In-period"),AND('Validation summary'!$B$2="2023-24",UYS182="In-period"),AND('Validation summary'!$B$2="2024-25",UYS182="In-period"),AND('Validation summary'!$B$2="2024-25",UYS182="End of period",UYS190="Revenue")),TRUE,FALSE)</f>
        <v>0</v>
      </c>
      <c r="UYT183" s="201" t="b">
        <f>IF(OR(AND('Validation summary'!$B$2="2022-23",UYT182="In-period"),AND('Validation summary'!$B$2="2023-24",UYT182="In-period"),AND('Validation summary'!$B$2="2024-25",UYT182="In-period"),AND('Validation summary'!$B$2="2024-25",UYT182="End of period",UYT190="Revenue")),TRUE,FALSE)</f>
        <v>0</v>
      </c>
      <c r="UYU183" s="201" t="b">
        <f>IF(OR(AND('Validation summary'!$B$2="2022-23",UYU182="In-period"),AND('Validation summary'!$B$2="2023-24",UYU182="In-period"),AND('Validation summary'!$B$2="2024-25",UYU182="In-period"),AND('Validation summary'!$B$2="2024-25",UYU182="End of period",UYU190="Revenue")),TRUE,FALSE)</f>
        <v>0</v>
      </c>
      <c r="UYV183" s="201" t="b">
        <f>IF(OR(AND('Validation summary'!$B$2="2022-23",UYV182="In-period"),AND('Validation summary'!$B$2="2023-24",UYV182="In-period"),AND('Validation summary'!$B$2="2024-25",UYV182="In-period"),AND('Validation summary'!$B$2="2024-25",UYV182="End of period",UYV190="Revenue")),TRUE,FALSE)</f>
        <v>0</v>
      </c>
      <c r="UYW183" s="201" t="b">
        <f>IF(OR(AND('Validation summary'!$B$2="2022-23",UYW182="In-period"),AND('Validation summary'!$B$2="2023-24",UYW182="In-period"),AND('Validation summary'!$B$2="2024-25",UYW182="In-period"),AND('Validation summary'!$B$2="2024-25",UYW182="End of period",UYW190="Revenue")),TRUE,FALSE)</f>
        <v>0</v>
      </c>
      <c r="UYX183" s="201" t="b">
        <f>IF(OR(AND('Validation summary'!$B$2="2022-23",UYX182="In-period"),AND('Validation summary'!$B$2="2023-24",UYX182="In-period"),AND('Validation summary'!$B$2="2024-25",UYX182="In-period"),AND('Validation summary'!$B$2="2024-25",UYX182="End of period",UYX190="Revenue")),TRUE,FALSE)</f>
        <v>0</v>
      </c>
      <c r="UYY183" s="201" t="b">
        <f>IF(OR(AND('Validation summary'!$B$2="2022-23",UYY182="In-period"),AND('Validation summary'!$B$2="2023-24",UYY182="In-period"),AND('Validation summary'!$B$2="2024-25",UYY182="In-period"),AND('Validation summary'!$B$2="2024-25",UYY182="End of period",UYY190="Revenue")),TRUE,FALSE)</f>
        <v>0</v>
      </c>
      <c r="UYZ183" s="201" t="b">
        <f>IF(OR(AND('Validation summary'!$B$2="2022-23",UYZ182="In-period"),AND('Validation summary'!$B$2="2023-24",UYZ182="In-period"),AND('Validation summary'!$B$2="2024-25",UYZ182="In-period"),AND('Validation summary'!$B$2="2024-25",UYZ182="End of period",UYZ190="Revenue")),TRUE,FALSE)</f>
        <v>0</v>
      </c>
      <c r="UZA183" s="201" t="b">
        <f>IF(OR(AND('Validation summary'!$B$2="2022-23",UZA182="In-period"),AND('Validation summary'!$B$2="2023-24",UZA182="In-period"),AND('Validation summary'!$B$2="2024-25",UZA182="In-period"),AND('Validation summary'!$B$2="2024-25",UZA182="End of period",UZA190="Revenue")),TRUE,FALSE)</f>
        <v>0</v>
      </c>
      <c r="UZB183" s="201" t="b">
        <f>IF(OR(AND('Validation summary'!$B$2="2022-23",UZB182="In-period"),AND('Validation summary'!$B$2="2023-24",UZB182="In-period"),AND('Validation summary'!$B$2="2024-25",UZB182="In-period"),AND('Validation summary'!$B$2="2024-25",UZB182="End of period",UZB190="Revenue")),TRUE,FALSE)</f>
        <v>0</v>
      </c>
      <c r="UZC183" s="201" t="b">
        <f>IF(OR(AND('Validation summary'!$B$2="2022-23",UZC182="In-period"),AND('Validation summary'!$B$2="2023-24",UZC182="In-period"),AND('Validation summary'!$B$2="2024-25",UZC182="In-period"),AND('Validation summary'!$B$2="2024-25",UZC182="End of period",UZC190="Revenue")),TRUE,FALSE)</f>
        <v>0</v>
      </c>
      <c r="UZD183" s="201" t="b">
        <f>IF(OR(AND('Validation summary'!$B$2="2022-23",UZD182="In-period"),AND('Validation summary'!$B$2="2023-24",UZD182="In-period"),AND('Validation summary'!$B$2="2024-25",UZD182="In-period"),AND('Validation summary'!$B$2="2024-25",UZD182="End of period",UZD190="Revenue")),TRUE,FALSE)</f>
        <v>0</v>
      </c>
      <c r="UZE183" s="201" t="b">
        <f>IF(OR(AND('Validation summary'!$B$2="2022-23",UZE182="In-period"),AND('Validation summary'!$B$2="2023-24",UZE182="In-period"),AND('Validation summary'!$B$2="2024-25",UZE182="In-period"),AND('Validation summary'!$B$2="2024-25",UZE182="End of period",UZE190="Revenue")),TRUE,FALSE)</f>
        <v>0</v>
      </c>
      <c r="UZF183" s="201" t="b">
        <f>IF(OR(AND('Validation summary'!$B$2="2022-23",UZF182="In-period"),AND('Validation summary'!$B$2="2023-24",UZF182="In-period"),AND('Validation summary'!$B$2="2024-25",UZF182="In-period"),AND('Validation summary'!$B$2="2024-25",UZF182="End of period",UZF190="Revenue")),TRUE,FALSE)</f>
        <v>0</v>
      </c>
      <c r="UZG183" s="201" t="b">
        <f>IF(OR(AND('Validation summary'!$B$2="2022-23",UZG182="In-period"),AND('Validation summary'!$B$2="2023-24",UZG182="In-period"),AND('Validation summary'!$B$2="2024-25",UZG182="In-period"),AND('Validation summary'!$B$2="2024-25",UZG182="End of period",UZG190="Revenue")),TRUE,FALSE)</f>
        <v>0</v>
      </c>
      <c r="UZH183" s="201" t="b">
        <f>IF(OR(AND('Validation summary'!$B$2="2022-23",UZH182="In-period"),AND('Validation summary'!$B$2="2023-24",UZH182="In-period"),AND('Validation summary'!$B$2="2024-25",UZH182="In-period"),AND('Validation summary'!$B$2="2024-25",UZH182="End of period",UZH190="Revenue")),TRUE,FALSE)</f>
        <v>0</v>
      </c>
      <c r="UZI183" s="201" t="b">
        <f>IF(OR(AND('Validation summary'!$B$2="2022-23",UZI182="In-period"),AND('Validation summary'!$B$2="2023-24",UZI182="In-period"),AND('Validation summary'!$B$2="2024-25",UZI182="In-period"),AND('Validation summary'!$B$2="2024-25",UZI182="End of period",UZI190="Revenue")),TRUE,FALSE)</f>
        <v>0</v>
      </c>
      <c r="UZJ183" s="201" t="b">
        <f>IF(OR(AND('Validation summary'!$B$2="2022-23",UZJ182="In-period"),AND('Validation summary'!$B$2="2023-24",UZJ182="In-period"),AND('Validation summary'!$B$2="2024-25",UZJ182="In-period"),AND('Validation summary'!$B$2="2024-25",UZJ182="End of period",UZJ190="Revenue")),TRUE,FALSE)</f>
        <v>0</v>
      </c>
      <c r="UZK183" s="201" t="b">
        <f>IF(OR(AND('Validation summary'!$B$2="2022-23",UZK182="In-period"),AND('Validation summary'!$B$2="2023-24",UZK182="In-period"),AND('Validation summary'!$B$2="2024-25",UZK182="In-period"),AND('Validation summary'!$B$2="2024-25",UZK182="End of period",UZK190="Revenue")),TRUE,FALSE)</f>
        <v>0</v>
      </c>
      <c r="UZL183" s="201" t="b">
        <f>IF(OR(AND('Validation summary'!$B$2="2022-23",UZL182="In-period"),AND('Validation summary'!$B$2="2023-24",UZL182="In-period"),AND('Validation summary'!$B$2="2024-25",UZL182="In-period"),AND('Validation summary'!$B$2="2024-25",UZL182="End of period",UZL190="Revenue")),TRUE,FALSE)</f>
        <v>0</v>
      </c>
      <c r="UZM183" s="201" t="b">
        <f>IF(OR(AND('Validation summary'!$B$2="2022-23",UZM182="In-period"),AND('Validation summary'!$B$2="2023-24",UZM182="In-period"),AND('Validation summary'!$B$2="2024-25",UZM182="In-period"),AND('Validation summary'!$B$2="2024-25",UZM182="End of period",UZM190="Revenue")),TRUE,FALSE)</f>
        <v>0</v>
      </c>
      <c r="UZN183" s="201" t="b">
        <f>IF(OR(AND('Validation summary'!$B$2="2022-23",UZN182="In-period"),AND('Validation summary'!$B$2="2023-24",UZN182="In-period"),AND('Validation summary'!$B$2="2024-25",UZN182="In-period"),AND('Validation summary'!$B$2="2024-25",UZN182="End of period",UZN190="Revenue")),TRUE,FALSE)</f>
        <v>0</v>
      </c>
      <c r="UZO183" s="201" t="b">
        <f>IF(OR(AND('Validation summary'!$B$2="2022-23",UZO182="In-period"),AND('Validation summary'!$B$2="2023-24",UZO182="In-period"),AND('Validation summary'!$B$2="2024-25",UZO182="In-period"),AND('Validation summary'!$B$2="2024-25",UZO182="End of period",UZO190="Revenue")),TRUE,FALSE)</f>
        <v>0</v>
      </c>
      <c r="UZP183" s="201" t="b">
        <f>IF(OR(AND('Validation summary'!$B$2="2022-23",UZP182="In-period"),AND('Validation summary'!$B$2="2023-24",UZP182="In-period"),AND('Validation summary'!$B$2="2024-25",UZP182="In-period"),AND('Validation summary'!$B$2="2024-25",UZP182="End of period",UZP190="Revenue")),TRUE,FALSE)</f>
        <v>0</v>
      </c>
      <c r="UZQ183" s="201" t="b">
        <f>IF(OR(AND('Validation summary'!$B$2="2022-23",UZQ182="In-period"),AND('Validation summary'!$B$2="2023-24",UZQ182="In-period"),AND('Validation summary'!$B$2="2024-25",UZQ182="In-period"),AND('Validation summary'!$B$2="2024-25",UZQ182="End of period",UZQ190="Revenue")),TRUE,FALSE)</f>
        <v>0</v>
      </c>
      <c r="UZR183" s="201" t="b">
        <f>IF(OR(AND('Validation summary'!$B$2="2022-23",UZR182="In-period"),AND('Validation summary'!$B$2="2023-24",UZR182="In-period"),AND('Validation summary'!$B$2="2024-25",UZR182="In-period"),AND('Validation summary'!$B$2="2024-25",UZR182="End of period",UZR190="Revenue")),TRUE,FALSE)</f>
        <v>0</v>
      </c>
      <c r="UZS183" s="201" t="b">
        <f>IF(OR(AND('Validation summary'!$B$2="2022-23",UZS182="In-period"),AND('Validation summary'!$B$2="2023-24",UZS182="In-period"),AND('Validation summary'!$B$2="2024-25",UZS182="In-period"),AND('Validation summary'!$B$2="2024-25",UZS182="End of period",UZS190="Revenue")),TRUE,FALSE)</f>
        <v>0</v>
      </c>
      <c r="UZT183" s="201" t="b">
        <f>IF(OR(AND('Validation summary'!$B$2="2022-23",UZT182="In-period"),AND('Validation summary'!$B$2="2023-24",UZT182="In-period"),AND('Validation summary'!$B$2="2024-25",UZT182="In-period"),AND('Validation summary'!$B$2="2024-25",UZT182="End of period",UZT190="Revenue")),TRUE,FALSE)</f>
        <v>0</v>
      </c>
      <c r="UZU183" s="201" t="b">
        <f>IF(OR(AND('Validation summary'!$B$2="2022-23",UZU182="In-period"),AND('Validation summary'!$B$2="2023-24",UZU182="In-period"),AND('Validation summary'!$B$2="2024-25",UZU182="In-period"),AND('Validation summary'!$B$2="2024-25",UZU182="End of period",UZU190="Revenue")),TRUE,FALSE)</f>
        <v>0</v>
      </c>
      <c r="UZV183" s="201" t="b">
        <f>IF(OR(AND('Validation summary'!$B$2="2022-23",UZV182="In-period"),AND('Validation summary'!$B$2="2023-24",UZV182="In-period"),AND('Validation summary'!$B$2="2024-25",UZV182="In-period"),AND('Validation summary'!$B$2="2024-25",UZV182="End of period",UZV190="Revenue")),TRUE,FALSE)</f>
        <v>0</v>
      </c>
      <c r="UZW183" s="201" t="b">
        <f>IF(OR(AND('Validation summary'!$B$2="2022-23",UZW182="In-period"),AND('Validation summary'!$B$2="2023-24",UZW182="In-period"),AND('Validation summary'!$B$2="2024-25",UZW182="In-period"),AND('Validation summary'!$B$2="2024-25",UZW182="End of period",UZW190="Revenue")),TRUE,FALSE)</f>
        <v>0</v>
      </c>
      <c r="UZX183" s="201" t="b">
        <f>IF(OR(AND('Validation summary'!$B$2="2022-23",UZX182="In-period"),AND('Validation summary'!$B$2="2023-24",UZX182="In-period"),AND('Validation summary'!$B$2="2024-25",UZX182="In-period"),AND('Validation summary'!$B$2="2024-25",UZX182="End of period",UZX190="Revenue")),TRUE,FALSE)</f>
        <v>0</v>
      </c>
      <c r="UZY183" s="201" t="b">
        <f>IF(OR(AND('Validation summary'!$B$2="2022-23",UZY182="In-period"),AND('Validation summary'!$B$2="2023-24",UZY182="In-period"),AND('Validation summary'!$B$2="2024-25",UZY182="In-period"),AND('Validation summary'!$B$2="2024-25",UZY182="End of period",UZY190="Revenue")),TRUE,FALSE)</f>
        <v>0</v>
      </c>
      <c r="UZZ183" s="201" t="b">
        <f>IF(OR(AND('Validation summary'!$B$2="2022-23",UZZ182="In-period"),AND('Validation summary'!$B$2="2023-24",UZZ182="In-period"),AND('Validation summary'!$B$2="2024-25",UZZ182="In-period"),AND('Validation summary'!$B$2="2024-25",UZZ182="End of period",UZZ190="Revenue")),TRUE,FALSE)</f>
        <v>0</v>
      </c>
      <c r="VAA183" s="201" t="b">
        <f>IF(OR(AND('Validation summary'!$B$2="2022-23",VAA182="In-period"),AND('Validation summary'!$B$2="2023-24",VAA182="In-period"),AND('Validation summary'!$B$2="2024-25",VAA182="In-period"),AND('Validation summary'!$B$2="2024-25",VAA182="End of period",VAA190="Revenue")),TRUE,FALSE)</f>
        <v>0</v>
      </c>
      <c r="VAB183" s="201" t="b">
        <f>IF(OR(AND('Validation summary'!$B$2="2022-23",VAB182="In-period"),AND('Validation summary'!$B$2="2023-24",VAB182="In-period"),AND('Validation summary'!$B$2="2024-25",VAB182="In-period"),AND('Validation summary'!$B$2="2024-25",VAB182="End of period",VAB190="Revenue")),TRUE,FALSE)</f>
        <v>0</v>
      </c>
      <c r="VAC183" s="201" t="b">
        <f>IF(OR(AND('Validation summary'!$B$2="2022-23",VAC182="In-period"),AND('Validation summary'!$B$2="2023-24",VAC182="In-period"),AND('Validation summary'!$B$2="2024-25",VAC182="In-period"),AND('Validation summary'!$B$2="2024-25",VAC182="End of period",VAC190="Revenue")),TRUE,FALSE)</f>
        <v>0</v>
      </c>
      <c r="VAD183" s="201" t="b">
        <f>IF(OR(AND('Validation summary'!$B$2="2022-23",VAD182="In-period"),AND('Validation summary'!$B$2="2023-24",VAD182="In-period"),AND('Validation summary'!$B$2="2024-25",VAD182="In-period"),AND('Validation summary'!$B$2="2024-25",VAD182="End of period",VAD190="Revenue")),TRUE,FALSE)</f>
        <v>0</v>
      </c>
      <c r="VAE183" s="201" t="b">
        <f>IF(OR(AND('Validation summary'!$B$2="2022-23",VAE182="In-period"),AND('Validation summary'!$B$2="2023-24",VAE182="In-period"),AND('Validation summary'!$B$2="2024-25",VAE182="In-period"),AND('Validation summary'!$B$2="2024-25",VAE182="End of period",VAE190="Revenue")),TRUE,FALSE)</f>
        <v>0</v>
      </c>
      <c r="VAF183" s="201" t="b">
        <f>IF(OR(AND('Validation summary'!$B$2="2022-23",VAF182="In-period"),AND('Validation summary'!$B$2="2023-24",VAF182="In-period"),AND('Validation summary'!$B$2="2024-25",VAF182="In-period"),AND('Validation summary'!$B$2="2024-25",VAF182="End of period",VAF190="Revenue")),TRUE,FALSE)</f>
        <v>0</v>
      </c>
      <c r="VAG183" s="201" t="b">
        <f>IF(OR(AND('Validation summary'!$B$2="2022-23",VAG182="In-period"),AND('Validation summary'!$B$2="2023-24",VAG182="In-period"),AND('Validation summary'!$B$2="2024-25",VAG182="In-period"),AND('Validation summary'!$B$2="2024-25",VAG182="End of period",VAG190="Revenue")),TRUE,FALSE)</f>
        <v>0</v>
      </c>
      <c r="VAH183" s="201" t="b">
        <f>IF(OR(AND('Validation summary'!$B$2="2022-23",VAH182="In-period"),AND('Validation summary'!$B$2="2023-24",VAH182="In-period"),AND('Validation summary'!$B$2="2024-25",VAH182="In-period"),AND('Validation summary'!$B$2="2024-25",VAH182="End of period",VAH190="Revenue")),TRUE,FALSE)</f>
        <v>0</v>
      </c>
      <c r="VAI183" s="201" t="b">
        <f>IF(OR(AND('Validation summary'!$B$2="2022-23",VAI182="In-period"),AND('Validation summary'!$B$2="2023-24",VAI182="In-period"),AND('Validation summary'!$B$2="2024-25",VAI182="In-period"),AND('Validation summary'!$B$2="2024-25",VAI182="End of period",VAI190="Revenue")),TRUE,FALSE)</f>
        <v>0</v>
      </c>
      <c r="VAJ183" s="201" t="b">
        <f>IF(OR(AND('Validation summary'!$B$2="2022-23",VAJ182="In-period"),AND('Validation summary'!$B$2="2023-24",VAJ182="In-period"),AND('Validation summary'!$B$2="2024-25",VAJ182="In-period"),AND('Validation summary'!$B$2="2024-25",VAJ182="End of period",VAJ190="Revenue")),TRUE,FALSE)</f>
        <v>0</v>
      </c>
      <c r="VAK183" s="201" t="b">
        <f>IF(OR(AND('Validation summary'!$B$2="2022-23",VAK182="In-period"),AND('Validation summary'!$B$2="2023-24",VAK182="In-period"),AND('Validation summary'!$B$2="2024-25",VAK182="In-period"),AND('Validation summary'!$B$2="2024-25",VAK182="End of period",VAK190="Revenue")),TRUE,FALSE)</f>
        <v>0</v>
      </c>
      <c r="VAL183" s="201" t="b">
        <f>IF(OR(AND('Validation summary'!$B$2="2022-23",VAL182="In-period"),AND('Validation summary'!$B$2="2023-24",VAL182="In-period"),AND('Validation summary'!$B$2="2024-25",VAL182="In-period"),AND('Validation summary'!$B$2="2024-25",VAL182="End of period",VAL190="Revenue")),TRUE,FALSE)</f>
        <v>0</v>
      </c>
      <c r="VAM183" s="201" t="b">
        <f>IF(OR(AND('Validation summary'!$B$2="2022-23",VAM182="In-period"),AND('Validation summary'!$B$2="2023-24",VAM182="In-period"),AND('Validation summary'!$B$2="2024-25",VAM182="In-period"),AND('Validation summary'!$B$2="2024-25",VAM182="End of period",VAM190="Revenue")),TRUE,FALSE)</f>
        <v>0</v>
      </c>
      <c r="VAN183" s="201" t="b">
        <f>IF(OR(AND('Validation summary'!$B$2="2022-23",VAN182="In-period"),AND('Validation summary'!$B$2="2023-24",VAN182="In-period"),AND('Validation summary'!$B$2="2024-25",VAN182="In-period"),AND('Validation summary'!$B$2="2024-25",VAN182="End of period",VAN190="Revenue")),TRUE,FALSE)</f>
        <v>0</v>
      </c>
      <c r="VAO183" s="201" t="b">
        <f>IF(OR(AND('Validation summary'!$B$2="2022-23",VAO182="In-period"),AND('Validation summary'!$B$2="2023-24",VAO182="In-period"),AND('Validation summary'!$B$2="2024-25",VAO182="In-period"),AND('Validation summary'!$B$2="2024-25",VAO182="End of period",VAO190="Revenue")),TRUE,FALSE)</f>
        <v>0</v>
      </c>
      <c r="VAP183" s="201" t="b">
        <f>IF(OR(AND('Validation summary'!$B$2="2022-23",VAP182="In-period"),AND('Validation summary'!$B$2="2023-24",VAP182="In-period"),AND('Validation summary'!$B$2="2024-25",VAP182="In-period"),AND('Validation summary'!$B$2="2024-25",VAP182="End of period",VAP190="Revenue")),TRUE,FALSE)</f>
        <v>0</v>
      </c>
      <c r="VAQ183" s="201" t="b">
        <f>IF(OR(AND('Validation summary'!$B$2="2022-23",VAQ182="In-period"),AND('Validation summary'!$B$2="2023-24",VAQ182="In-period"),AND('Validation summary'!$B$2="2024-25",VAQ182="In-period"),AND('Validation summary'!$B$2="2024-25",VAQ182="End of period",VAQ190="Revenue")),TRUE,FALSE)</f>
        <v>0</v>
      </c>
      <c r="VAR183" s="201" t="b">
        <f>IF(OR(AND('Validation summary'!$B$2="2022-23",VAR182="In-period"),AND('Validation summary'!$B$2="2023-24",VAR182="In-period"),AND('Validation summary'!$B$2="2024-25",VAR182="In-period"),AND('Validation summary'!$B$2="2024-25",VAR182="End of period",VAR190="Revenue")),TRUE,FALSE)</f>
        <v>0</v>
      </c>
      <c r="VAS183" s="201" t="b">
        <f>IF(OR(AND('Validation summary'!$B$2="2022-23",VAS182="In-period"),AND('Validation summary'!$B$2="2023-24",VAS182="In-period"),AND('Validation summary'!$B$2="2024-25",VAS182="In-period"),AND('Validation summary'!$B$2="2024-25",VAS182="End of period",VAS190="Revenue")),TRUE,FALSE)</f>
        <v>0</v>
      </c>
      <c r="VAT183" s="201" t="b">
        <f>IF(OR(AND('Validation summary'!$B$2="2022-23",VAT182="In-period"),AND('Validation summary'!$B$2="2023-24",VAT182="In-period"),AND('Validation summary'!$B$2="2024-25",VAT182="In-period"),AND('Validation summary'!$B$2="2024-25",VAT182="End of period",VAT190="Revenue")),TRUE,FALSE)</f>
        <v>0</v>
      </c>
      <c r="VAU183" s="201" t="b">
        <f>IF(OR(AND('Validation summary'!$B$2="2022-23",VAU182="In-period"),AND('Validation summary'!$B$2="2023-24",VAU182="In-period"),AND('Validation summary'!$B$2="2024-25",VAU182="In-period"),AND('Validation summary'!$B$2="2024-25",VAU182="End of period",VAU190="Revenue")),TRUE,FALSE)</f>
        <v>0</v>
      </c>
      <c r="VAV183" s="201" t="b">
        <f>IF(OR(AND('Validation summary'!$B$2="2022-23",VAV182="In-period"),AND('Validation summary'!$B$2="2023-24",VAV182="In-period"),AND('Validation summary'!$B$2="2024-25",VAV182="In-period"),AND('Validation summary'!$B$2="2024-25",VAV182="End of period",VAV190="Revenue")),TRUE,FALSE)</f>
        <v>0</v>
      </c>
      <c r="VAW183" s="201" t="b">
        <f>IF(OR(AND('Validation summary'!$B$2="2022-23",VAW182="In-period"),AND('Validation summary'!$B$2="2023-24",VAW182="In-period"),AND('Validation summary'!$B$2="2024-25",VAW182="In-period"),AND('Validation summary'!$B$2="2024-25",VAW182="End of period",VAW190="Revenue")),TRUE,FALSE)</f>
        <v>0</v>
      </c>
      <c r="VAX183" s="201" t="b">
        <f>IF(OR(AND('Validation summary'!$B$2="2022-23",VAX182="In-period"),AND('Validation summary'!$B$2="2023-24",VAX182="In-period"),AND('Validation summary'!$B$2="2024-25",VAX182="In-period"),AND('Validation summary'!$B$2="2024-25",VAX182="End of period",VAX190="Revenue")),TRUE,FALSE)</f>
        <v>0</v>
      </c>
      <c r="VAY183" s="201" t="b">
        <f>IF(OR(AND('Validation summary'!$B$2="2022-23",VAY182="In-period"),AND('Validation summary'!$B$2="2023-24",VAY182="In-period"),AND('Validation summary'!$B$2="2024-25",VAY182="In-period"),AND('Validation summary'!$B$2="2024-25",VAY182="End of period",VAY190="Revenue")),TRUE,FALSE)</f>
        <v>0</v>
      </c>
      <c r="VAZ183" s="201" t="b">
        <f>IF(OR(AND('Validation summary'!$B$2="2022-23",VAZ182="In-period"),AND('Validation summary'!$B$2="2023-24",VAZ182="In-period"),AND('Validation summary'!$B$2="2024-25",VAZ182="In-period"),AND('Validation summary'!$B$2="2024-25",VAZ182="End of period",VAZ190="Revenue")),TRUE,FALSE)</f>
        <v>0</v>
      </c>
      <c r="VBA183" s="201" t="b">
        <f>IF(OR(AND('Validation summary'!$B$2="2022-23",VBA182="In-period"),AND('Validation summary'!$B$2="2023-24",VBA182="In-period"),AND('Validation summary'!$B$2="2024-25",VBA182="In-period"),AND('Validation summary'!$B$2="2024-25",VBA182="End of period",VBA190="Revenue")),TRUE,FALSE)</f>
        <v>0</v>
      </c>
      <c r="VBB183" s="201" t="b">
        <f>IF(OR(AND('Validation summary'!$B$2="2022-23",VBB182="In-period"),AND('Validation summary'!$B$2="2023-24",VBB182="In-period"),AND('Validation summary'!$B$2="2024-25",VBB182="In-period"),AND('Validation summary'!$B$2="2024-25",VBB182="End of period",VBB190="Revenue")),TRUE,FALSE)</f>
        <v>0</v>
      </c>
      <c r="VBC183" s="201" t="b">
        <f>IF(OR(AND('Validation summary'!$B$2="2022-23",VBC182="In-period"),AND('Validation summary'!$B$2="2023-24",VBC182="In-period"),AND('Validation summary'!$B$2="2024-25",VBC182="In-period"),AND('Validation summary'!$B$2="2024-25",VBC182="End of period",VBC190="Revenue")),TRUE,FALSE)</f>
        <v>0</v>
      </c>
      <c r="VBD183" s="201" t="b">
        <f>IF(OR(AND('Validation summary'!$B$2="2022-23",VBD182="In-period"),AND('Validation summary'!$B$2="2023-24",VBD182="In-period"),AND('Validation summary'!$B$2="2024-25",VBD182="In-period"),AND('Validation summary'!$B$2="2024-25",VBD182="End of period",VBD190="Revenue")),TRUE,FALSE)</f>
        <v>0</v>
      </c>
      <c r="VBE183" s="201" t="b">
        <f>IF(OR(AND('Validation summary'!$B$2="2022-23",VBE182="In-period"),AND('Validation summary'!$B$2="2023-24",VBE182="In-period"),AND('Validation summary'!$B$2="2024-25",VBE182="In-period"),AND('Validation summary'!$B$2="2024-25",VBE182="End of period",VBE190="Revenue")),TRUE,FALSE)</f>
        <v>0</v>
      </c>
      <c r="VBF183" s="201" t="b">
        <f>IF(OR(AND('Validation summary'!$B$2="2022-23",VBF182="In-period"),AND('Validation summary'!$B$2="2023-24",VBF182="In-period"),AND('Validation summary'!$B$2="2024-25",VBF182="In-period"),AND('Validation summary'!$B$2="2024-25",VBF182="End of period",VBF190="Revenue")),TRUE,FALSE)</f>
        <v>0</v>
      </c>
      <c r="VBG183" s="201" t="b">
        <f>IF(OR(AND('Validation summary'!$B$2="2022-23",VBG182="In-period"),AND('Validation summary'!$B$2="2023-24",VBG182="In-period"),AND('Validation summary'!$B$2="2024-25",VBG182="In-period"),AND('Validation summary'!$B$2="2024-25",VBG182="End of period",VBG190="Revenue")),TRUE,FALSE)</f>
        <v>0</v>
      </c>
      <c r="VBH183" s="201" t="b">
        <f>IF(OR(AND('Validation summary'!$B$2="2022-23",VBH182="In-period"),AND('Validation summary'!$B$2="2023-24",VBH182="In-period"),AND('Validation summary'!$B$2="2024-25",VBH182="In-period"),AND('Validation summary'!$B$2="2024-25",VBH182="End of period",VBH190="Revenue")),TRUE,FALSE)</f>
        <v>0</v>
      </c>
      <c r="VBI183" s="201" t="b">
        <f>IF(OR(AND('Validation summary'!$B$2="2022-23",VBI182="In-period"),AND('Validation summary'!$B$2="2023-24",VBI182="In-period"),AND('Validation summary'!$B$2="2024-25",VBI182="In-period"),AND('Validation summary'!$B$2="2024-25",VBI182="End of period",VBI190="Revenue")),TRUE,FALSE)</f>
        <v>0</v>
      </c>
      <c r="VBJ183" s="201" t="b">
        <f>IF(OR(AND('Validation summary'!$B$2="2022-23",VBJ182="In-period"),AND('Validation summary'!$B$2="2023-24",VBJ182="In-period"),AND('Validation summary'!$B$2="2024-25",VBJ182="In-period"),AND('Validation summary'!$B$2="2024-25",VBJ182="End of period",VBJ190="Revenue")),TRUE,FALSE)</f>
        <v>0</v>
      </c>
      <c r="VBK183" s="201" t="b">
        <f>IF(OR(AND('Validation summary'!$B$2="2022-23",VBK182="In-period"),AND('Validation summary'!$B$2="2023-24",VBK182="In-period"),AND('Validation summary'!$B$2="2024-25",VBK182="In-period"),AND('Validation summary'!$B$2="2024-25",VBK182="End of period",VBK190="Revenue")),TRUE,FALSE)</f>
        <v>0</v>
      </c>
      <c r="VBL183" s="201" t="b">
        <f>IF(OR(AND('Validation summary'!$B$2="2022-23",VBL182="In-period"),AND('Validation summary'!$B$2="2023-24",VBL182="In-period"),AND('Validation summary'!$B$2="2024-25",VBL182="In-period"),AND('Validation summary'!$B$2="2024-25",VBL182="End of period",VBL190="Revenue")),TRUE,FALSE)</f>
        <v>0</v>
      </c>
      <c r="VBM183" s="201" t="b">
        <f>IF(OR(AND('Validation summary'!$B$2="2022-23",VBM182="In-period"),AND('Validation summary'!$B$2="2023-24",VBM182="In-period"),AND('Validation summary'!$B$2="2024-25",VBM182="In-period"),AND('Validation summary'!$B$2="2024-25",VBM182="End of period",VBM190="Revenue")),TRUE,FALSE)</f>
        <v>0</v>
      </c>
      <c r="VBN183" s="201" t="b">
        <f>IF(OR(AND('Validation summary'!$B$2="2022-23",VBN182="In-period"),AND('Validation summary'!$B$2="2023-24",VBN182="In-period"),AND('Validation summary'!$B$2="2024-25",VBN182="In-period"),AND('Validation summary'!$B$2="2024-25",VBN182="End of period",VBN190="Revenue")),TRUE,FALSE)</f>
        <v>0</v>
      </c>
      <c r="VBO183" s="201" t="b">
        <f>IF(OR(AND('Validation summary'!$B$2="2022-23",VBO182="In-period"),AND('Validation summary'!$B$2="2023-24",VBO182="In-period"),AND('Validation summary'!$B$2="2024-25",VBO182="In-period"),AND('Validation summary'!$B$2="2024-25",VBO182="End of period",VBO190="Revenue")),TRUE,FALSE)</f>
        <v>0</v>
      </c>
      <c r="VBP183" s="201" t="b">
        <f>IF(OR(AND('Validation summary'!$B$2="2022-23",VBP182="In-period"),AND('Validation summary'!$B$2="2023-24",VBP182="In-period"),AND('Validation summary'!$B$2="2024-25",VBP182="In-period"),AND('Validation summary'!$B$2="2024-25",VBP182="End of period",VBP190="Revenue")),TRUE,FALSE)</f>
        <v>0</v>
      </c>
      <c r="VBQ183" s="201" t="b">
        <f>IF(OR(AND('Validation summary'!$B$2="2022-23",VBQ182="In-period"),AND('Validation summary'!$B$2="2023-24",VBQ182="In-period"),AND('Validation summary'!$B$2="2024-25",VBQ182="In-period"),AND('Validation summary'!$B$2="2024-25",VBQ182="End of period",VBQ190="Revenue")),TRUE,FALSE)</f>
        <v>0</v>
      </c>
      <c r="VBR183" s="201" t="b">
        <f>IF(OR(AND('Validation summary'!$B$2="2022-23",VBR182="In-period"),AND('Validation summary'!$B$2="2023-24",VBR182="In-period"),AND('Validation summary'!$B$2="2024-25",VBR182="In-period"),AND('Validation summary'!$B$2="2024-25",VBR182="End of period",VBR190="Revenue")),TRUE,FALSE)</f>
        <v>0</v>
      </c>
      <c r="VBS183" s="201" t="b">
        <f>IF(OR(AND('Validation summary'!$B$2="2022-23",VBS182="In-period"),AND('Validation summary'!$B$2="2023-24",VBS182="In-period"),AND('Validation summary'!$B$2="2024-25",VBS182="In-period"),AND('Validation summary'!$B$2="2024-25",VBS182="End of period",VBS190="Revenue")),TRUE,FALSE)</f>
        <v>0</v>
      </c>
      <c r="VBT183" s="201" t="b">
        <f>IF(OR(AND('Validation summary'!$B$2="2022-23",VBT182="In-period"),AND('Validation summary'!$B$2="2023-24",VBT182="In-period"),AND('Validation summary'!$B$2="2024-25",VBT182="In-period"),AND('Validation summary'!$B$2="2024-25",VBT182="End of period",VBT190="Revenue")),TRUE,FALSE)</f>
        <v>0</v>
      </c>
      <c r="VBU183" s="201" t="b">
        <f>IF(OR(AND('Validation summary'!$B$2="2022-23",VBU182="In-period"),AND('Validation summary'!$B$2="2023-24",VBU182="In-period"),AND('Validation summary'!$B$2="2024-25",VBU182="In-period"),AND('Validation summary'!$B$2="2024-25",VBU182="End of period",VBU190="Revenue")),TRUE,FALSE)</f>
        <v>0</v>
      </c>
      <c r="VBV183" s="201" t="b">
        <f>IF(OR(AND('Validation summary'!$B$2="2022-23",VBV182="In-period"),AND('Validation summary'!$B$2="2023-24",VBV182="In-period"),AND('Validation summary'!$B$2="2024-25",VBV182="In-period"),AND('Validation summary'!$B$2="2024-25",VBV182="End of period",VBV190="Revenue")),TRUE,FALSE)</f>
        <v>0</v>
      </c>
      <c r="VBW183" s="201" t="b">
        <f>IF(OR(AND('Validation summary'!$B$2="2022-23",VBW182="In-period"),AND('Validation summary'!$B$2="2023-24",VBW182="In-period"),AND('Validation summary'!$B$2="2024-25",VBW182="In-period"),AND('Validation summary'!$B$2="2024-25",VBW182="End of period",VBW190="Revenue")),TRUE,FALSE)</f>
        <v>0</v>
      </c>
      <c r="VBX183" s="201" t="b">
        <f>IF(OR(AND('Validation summary'!$B$2="2022-23",VBX182="In-period"),AND('Validation summary'!$B$2="2023-24",VBX182="In-period"),AND('Validation summary'!$B$2="2024-25",VBX182="In-period"),AND('Validation summary'!$B$2="2024-25",VBX182="End of period",VBX190="Revenue")),TRUE,FALSE)</f>
        <v>0</v>
      </c>
      <c r="VBY183" s="201" t="b">
        <f>IF(OR(AND('Validation summary'!$B$2="2022-23",VBY182="In-period"),AND('Validation summary'!$B$2="2023-24",VBY182="In-period"),AND('Validation summary'!$B$2="2024-25",VBY182="In-period"),AND('Validation summary'!$B$2="2024-25",VBY182="End of period",VBY190="Revenue")),TRUE,FALSE)</f>
        <v>0</v>
      </c>
      <c r="VBZ183" s="201" t="b">
        <f>IF(OR(AND('Validation summary'!$B$2="2022-23",VBZ182="In-period"),AND('Validation summary'!$B$2="2023-24",VBZ182="In-period"),AND('Validation summary'!$B$2="2024-25",VBZ182="In-period"),AND('Validation summary'!$B$2="2024-25",VBZ182="End of period",VBZ190="Revenue")),TRUE,FALSE)</f>
        <v>0</v>
      </c>
      <c r="VCA183" s="201" t="b">
        <f>IF(OR(AND('Validation summary'!$B$2="2022-23",VCA182="In-period"),AND('Validation summary'!$B$2="2023-24",VCA182="In-period"),AND('Validation summary'!$B$2="2024-25",VCA182="In-period"),AND('Validation summary'!$B$2="2024-25",VCA182="End of period",VCA190="Revenue")),TRUE,FALSE)</f>
        <v>0</v>
      </c>
      <c r="VCB183" s="201" t="b">
        <f>IF(OR(AND('Validation summary'!$B$2="2022-23",VCB182="In-period"),AND('Validation summary'!$B$2="2023-24",VCB182="In-period"),AND('Validation summary'!$B$2="2024-25",VCB182="In-period"),AND('Validation summary'!$B$2="2024-25",VCB182="End of period",VCB190="Revenue")),TRUE,FALSE)</f>
        <v>0</v>
      </c>
      <c r="VCC183" s="201" t="b">
        <f>IF(OR(AND('Validation summary'!$B$2="2022-23",VCC182="In-period"),AND('Validation summary'!$B$2="2023-24",VCC182="In-period"),AND('Validation summary'!$B$2="2024-25",VCC182="In-period"),AND('Validation summary'!$B$2="2024-25",VCC182="End of period",VCC190="Revenue")),TRUE,FALSE)</f>
        <v>0</v>
      </c>
      <c r="VCD183" s="201" t="b">
        <f>IF(OR(AND('Validation summary'!$B$2="2022-23",VCD182="In-period"),AND('Validation summary'!$B$2="2023-24",VCD182="In-period"),AND('Validation summary'!$B$2="2024-25",VCD182="In-period"),AND('Validation summary'!$B$2="2024-25",VCD182="End of period",VCD190="Revenue")),TRUE,FALSE)</f>
        <v>0</v>
      </c>
      <c r="VCE183" s="201" t="b">
        <f>IF(OR(AND('Validation summary'!$B$2="2022-23",VCE182="In-period"),AND('Validation summary'!$B$2="2023-24",VCE182="In-period"),AND('Validation summary'!$B$2="2024-25",VCE182="In-period"),AND('Validation summary'!$B$2="2024-25",VCE182="End of period",VCE190="Revenue")),TRUE,FALSE)</f>
        <v>0</v>
      </c>
      <c r="VCF183" s="201" t="b">
        <f>IF(OR(AND('Validation summary'!$B$2="2022-23",VCF182="In-period"),AND('Validation summary'!$B$2="2023-24",VCF182="In-period"),AND('Validation summary'!$B$2="2024-25",VCF182="In-period"),AND('Validation summary'!$B$2="2024-25",VCF182="End of period",VCF190="Revenue")),TRUE,FALSE)</f>
        <v>0</v>
      </c>
      <c r="VCG183" s="201" t="b">
        <f>IF(OR(AND('Validation summary'!$B$2="2022-23",VCG182="In-period"),AND('Validation summary'!$B$2="2023-24",VCG182="In-period"),AND('Validation summary'!$B$2="2024-25",VCG182="In-period"),AND('Validation summary'!$B$2="2024-25",VCG182="End of period",VCG190="Revenue")),TRUE,FALSE)</f>
        <v>0</v>
      </c>
      <c r="VCH183" s="201" t="b">
        <f>IF(OR(AND('Validation summary'!$B$2="2022-23",VCH182="In-period"),AND('Validation summary'!$B$2="2023-24",VCH182="In-period"),AND('Validation summary'!$B$2="2024-25",VCH182="In-period"),AND('Validation summary'!$B$2="2024-25",VCH182="End of period",VCH190="Revenue")),TRUE,FALSE)</f>
        <v>0</v>
      </c>
      <c r="VCI183" s="201" t="b">
        <f>IF(OR(AND('Validation summary'!$B$2="2022-23",VCI182="In-period"),AND('Validation summary'!$B$2="2023-24",VCI182="In-period"),AND('Validation summary'!$B$2="2024-25",VCI182="In-period"),AND('Validation summary'!$B$2="2024-25",VCI182="End of period",VCI190="Revenue")),TRUE,FALSE)</f>
        <v>0</v>
      </c>
      <c r="VCJ183" s="201" t="b">
        <f>IF(OR(AND('Validation summary'!$B$2="2022-23",VCJ182="In-period"),AND('Validation summary'!$B$2="2023-24",VCJ182="In-period"),AND('Validation summary'!$B$2="2024-25",VCJ182="In-period"),AND('Validation summary'!$B$2="2024-25",VCJ182="End of period",VCJ190="Revenue")),TRUE,FALSE)</f>
        <v>0</v>
      </c>
      <c r="VCK183" s="201" t="b">
        <f>IF(OR(AND('Validation summary'!$B$2="2022-23",VCK182="In-period"),AND('Validation summary'!$B$2="2023-24",VCK182="In-period"),AND('Validation summary'!$B$2="2024-25",VCK182="In-period"),AND('Validation summary'!$B$2="2024-25",VCK182="End of period",VCK190="Revenue")),TRUE,FALSE)</f>
        <v>0</v>
      </c>
      <c r="VCL183" s="201" t="b">
        <f>IF(OR(AND('Validation summary'!$B$2="2022-23",VCL182="In-period"),AND('Validation summary'!$B$2="2023-24",VCL182="In-period"),AND('Validation summary'!$B$2="2024-25",VCL182="In-period"),AND('Validation summary'!$B$2="2024-25",VCL182="End of period",VCL190="Revenue")),TRUE,FALSE)</f>
        <v>0</v>
      </c>
      <c r="VCM183" s="201" t="b">
        <f>IF(OR(AND('Validation summary'!$B$2="2022-23",VCM182="In-period"),AND('Validation summary'!$B$2="2023-24",VCM182="In-period"),AND('Validation summary'!$B$2="2024-25",VCM182="In-period"),AND('Validation summary'!$B$2="2024-25",VCM182="End of period",VCM190="Revenue")),TRUE,FALSE)</f>
        <v>0</v>
      </c>
      <c r="VCN183" s="201" t="b">
        <f>IF(OR(AND('Validation summary'!$B$2="2022-23",VCN182="In-period"),AND('Validation summary'!$B$2="2023-24",VCN182="In-period"),AND('Validation summary'!$B$2="2024-25",VCN182="In-period"),AND('Validation summary'!$B$2="2024-25",VCN182="End of period",VCN190="Revenue")),TRUE,FALSE)</f>
        <v>0</v>
      </c>
      <c r="VCO183" s="201" t="b">
        <f>IF(OR(AND('Validation summary'!$B$2="2022-23",VCO182="In-period"),AND('Validation summary'!$B$2="2023-24",VCO182="In-period"),AND('Validation summary'!$B$2="2024-25",VCO182="In-period"),AND('Validation summary'!$B$2="2024-25",VCO182="End of period",VCO190="Revenue")),TRUE,FALSE)</f>
        <v>0</v>
      </c>
      <c r="VCP183" s="201" t="b">
        <f>IF(OR(AND('Validation summary'!$B$2="2022-23",VCP182="In-period"),AND('Validation summary'!$B$2="2023-24",VCP182="In-period"),AND('Validation summary'!$B$2="2024-25",VCP182="In-period"),AND('Validation summary'!$B$2="2024-25",VCP182="End of period",VCP190="Revenue")),TRUE,FALSE)</f>
        <v>0</v>
      </c>
      <c r="VCQ183" s="201" t="b">
        <f>IF(OR(AND('Validation summary'!$B$2="2022-23",VCQ182="In-period"),AND('Validation summary'!$B$2="2023-24",VCQ182="In-period"),AND('Validation summary'!$B$2="2024-25",VCQ182="In-period"),AND('Validation summary'!$B$2="2024-25",VCQ182="End of period",VCQ190="Revenue")),TRUE,FALSE)</f>
        <v>0</v>
      </c>
      <c r="VCR183" s="201" t="b">
        <f>IF(OR(AND('Validation summary'!$B$2="2022-23",VCR182="In-period"),AND('Validation summary'!$B$2="2023-24",VCR182="In-period"),AND('Validation summary'!$B$2="2024-25",VCR182="In-period"),AND('Validation summary'!$B$2="2024-25",VCR182="End of period",VCR190="Revenue")),TRUE,FALSE)</f>
        <v>0</v>
      </c>
      <c r="VCS183" s="201" t="b">
        <f>IF(OR(AND('Validation summary'!$B$2="2022-23",VCS182="In-period"),AND('Validation summary'!$B$2="2023-24",VCS182="In-period"),AND('Validation summary'!$B$2="2024-25",VCS182="In-period"),AND('Validation summary'!$B$2="2024-25",VCS182="End of period",VCS190="Revenue")),TRUE,FALSE)</f>
        <v>0</v>
      </c>
      <c r="VCT183" s="201" t="b">
        <f>IF(OR(AND('Validation summary'!$B$2="2022-23",VCT182="In-period"),AND('Validation summary'!$B$2="2023-24",VCT182="In-period"),AND('Validation summary'!$B$2="2024-25",VCT182="In-period"),AND('Validation summary'!$B$2="2024-25",VCT182="End of period",VCT190="Revenue")),TRUE,FALSE)</f>
        <v>0</v>
      </c>
      <c r="VCU183" s="201" t="b">
        <f>IF(OR(AND('Validation summary'!$B$2="2022-23",VCU182="In-period"),AND('Validation summary'!$B$2="2023-24",VCU182="In-period"),AND('Validation summary'!$B$2="2024-25",VCU182="In-period"),AND('Validation summary'!$B$2="2024-25",VCU182="End of period",VCU190="Revenue")),TRUE,FALSE)</f>
        <v>0</v>
      </c>
      <c r="VCV183" s="201" t="b">
        <f>IF(OR(AND('Validation summary'!$B$2="2022-23",VCV182="In-period"),AND('Validation summary'!$B$2="2023-24",VCV182="In-period"),AND('Validation summary'!$B$2="2024-25",VCV182="In-period"),AND('Validation summary'!$B$2="2024-25",VCV182="End of period",VCV190="Revenue")),TRUE,FALSE)</f>
        <v>0</v>
      </c>
      <c r="VCW183" s="201" t="b">
        <f>IF(OR(AND('Validation summary'!$B$2="2022-23",VCW182="In-period"),AND('Validation summary'!$B$2="2023-24",VCW182="In-period"),AND('Validation summary'!$B$2="2024-25",VCW182="In-period"),AND('Validation summary'!$B$2="2024-25",VCW182="End of period",VCW190="Revenue")),TRUE,FALSE)</f>
        <v>0</v>
      </c>
      <c r="VCX183" s="201" t="b">
        <f>IF(OR(AND('Validation summary'!$B$2="2022-23",VCX182="In-period"),AND('Validation summary'!$B$2="2023-24",VCX182="In-period"),AND('Validation summary'!$B$2="2024-25",VCX182="In-period"),AND('Validation summary'!$B$2="2024-25",VCX182="End of period",VCX190="Revenue")),TRUE,FALSE)</f>
        <v>0</v>
      </c>
      <c r="VCY183" s="201" t="b">
        <f>IF(OR(AND('Validation summary'!$B$2="2022-23",VCY182="In-period"),AND('Validation summary'!$B$2="2023-24",VCY182="In-period"),AND('Validation summary'!$B$2="2024-25",VCY182="In-period"),AND('Validation summary'!$B$2="2024-25",VCY182="End of period",VCY190="Revenue")),TRUE,FALSE)</f>
        <v>0</v>
      </c>
      <c r="VCZ183" s="201" t="b">
        <f>IF(OR(AND('Validation summary'!$B$2="2022-23",VCZ182="In-period"),AND('Validation summary'!$B$2="2023-24",VCZ182="In-period"),AND('Validation summary'!$B$2="2024-25",VCZ182="In-period"),AND('Validation summary'!$B$2="2024-25",VCZ182="End of period",VCZ190="Revenue")),TRUE,FALSE)</f>
        <v>0</v>
      </c>
      <c r="VDA183" s="201" t="b">
        <f>IF(OR(AND('Validation summary'!$B$2="2022-23",VDA182="In-period"),AND('Validation summary'!$B$2="2023-24",VDA182="In-period"),AND('Validation summary'!$B$2="2024-25",VDA182="In-period"),AND('Validation summary'!$B$2="2024-25",VDA182="End of period",VDA190="Revenue")),TRUE,FALSE)</f>
        <v>0</v>
      </c>
      <c r="VDB183" s="201" t="b">
        <f>IF(OR(AND('Validation summary'!$B$2="2022-23",VDB182="In-period"),AND('Validation summary'!$B$2="2023-24",VDB182="In-period"),AND('Validation summary'!$B$2="2024-25",VDB182="In-period"),AND('Validation summary'!$B$2="2024-25",VDB182="End of period",VDB190="Revenue")),TRUE,FALSE)</f>
        <v>0</v>
      </c>
      <c r="VDC183" s="201" t="b">
        <f>IF(OR(AND('Validation summary'!$B$2="2022-23",VDC182="In-period"),AND('Validation summary'!$B$2="2023-24",VDC182="In-period"),AND('Validation summary'!$B$2="2024-25",VDC182="In-period"),AND('Validation summary'!$B$2="2024-25",VDC182="End of period",VDC190="Revenue")),TRUE,FALSE)</f>
        <v>0</v>
      </c>
      <c r="VDD183" s="201" t="b">
        <f>IF(OR(AND('Validation summary'!$B$2="2022-23",VDD182="In-period"),AND('Validation summary'!$B$2="2023-24",VDD182="In-period"),AND('Validation summary'!$B$2="2024-25",VDD182="In-period"),AND('Validation summary'!$B$2="2024-25",VDD182="End of period",VDD190="Revenue")),TRUE,FALSE)</f>
        <v>0</v>
      </c>
      <c r="VDE183" s="201" t="b">
        <f>IF(OR(AND('Validation summary'!$B$2="2022-23",VDE182="In-period"),AND('Validation summary'!$B$2="2023-24",VDE182="In-period"),AND('Validation summary'!$B$2="2024-25",VDE182="In-period"),AND('Validation summary'!$B$2="2024-25",VDE182="End of period",VDE190="Revenue")),TRUE,FALSE)</f>
        <v>0</v>
      </c>
      <c r="VDF183" s="201" t="b">
        <f>IF(OR(AND('Validation summary'!$B$2="2022-23",VDF182="In-period"),AND('Validation summary'!$B$2="2023-24",VDF182="In-period"),AND('Validation summary'!$B$2="2024-25",VDF182="In-period"),AND('Validation summary'!$B$2="2024-25",VDF182="End of period",VDF190="Revenue")),TRUE,FALSE)</f>
        <v>0</v>
      </c>
      <c r="VDG183" s="201" t="b">
        <f>IF(OR(AND('Validation summary'!$B$2="2022-23",VDG182="In-period"),AND('Validation summary'!$B$2="2023-24",VDG182="In-period"),AND('Validation summary'!$B$2="2024-25",VDG182="In-period"),AND('Validation summary'!$B$2="2024-25",VDG182="End of period",VDG190="Revenue")),TRUE,FALSE)</f>
        <v>0</v>
      </c>
      <c r="VDH183" s="201" t="b">
        <f>IF(OR(AND('Validation summary'!$B$2="2022-23",VDH182="In-period"),AND('Validation summary'!$B$2="2023-24",VDH182="In-period"),AND('Validation summary'!$B$2="2024-25",VDH182="In-period"),AND('Validation summary'!$B$2="2024-25",VDH182="End of period",VDH190="Revenue")),TRUE,FALSE)</f>
        <v>0</v>
      </c>
      <c r="VDI183" s="201" t="b">
        <f>IF(OR(AND('Validation summary'!$B$2="2022-23",VDI182="In-period"),AND('Validation summary'!$B$2="2023-24",VDI182="In-period"),AND('Validation summary'!$B$2="2024-25",VDI182="In-period"),AND('Validation summary'!$B$2="2024-25",VDI182="End of period",VDI190="Revenue")),TRUE,FALSE)</f>
        <v>0</v>
      </c>
      <c r="VDJ183" s="201" t="b">
        <f>IF(OR(AND('Validation summary'!$B$2="2022-23",VDJ182="In-period"),AND('Validation summary'!$B$2="2023-24",VDJ182="In-period"),AND('Validation summary'!$B$2="2024-25",VDJ182="In-period"),AND('Validation summary'!$B$2="2024-25",VDJ182="End of period",VDJ190="Revenue")),TRUE,FALSE)</f>
        <v>0</v>
      </c>
      <c r="VDK183" s="201" t="b">
        <f>IF(OR(AND('Validation summary'!$B$2="2022-23",VDK182="In-period"),AND('Validation summary'!$B$2="2023-24",VDK182="In-period"),AND('Validation summary'!$B$2="2024-25",VDK182="In-period"),AND('Validation summary'!$B$2="2024-25",VDK182="End of period",VDK190="Revenue")),TRUE,FALSE)</f>
        <v>0</v>
      </c>
      <c r="VDL183" s="201" t="b">
        <f>IF(OR(AND('Validation summary'!$B$2="2022-23",VDL182="In-period"),AND('Validation summary'!$B$2="2023-24",VDL182="In-period"),AND('Validation summary'!$B$2="2024-25",VDL182="In-period"),AND('Validation summary'!$B$2="2024-25",VDL182="End of period",VDL190="Revenue")),TRUE,FALSE)</f>
        <v>0</v>
      </c>
      <c r="VDM183" s="201" t="b">
        <f>IF(OR(AND('Validation summary'!$B$2="2022-23",VDM182="In-period"),AND('Validation summary'!$B$2="2023-24",VDM182="In-period"),AND('Validation summary'!$B$2="2024-25",VDM182="In-period"),AND('Validation summary'!$B$2="2024-25",VDM182="End of period",VDM190="Revenue")),TRUE,FALSE)</f>
        <v>0</v>
      </c>
      <c r="VDN183" s="201" t="b">
        <f>IF(OR(AND('Validation summary'!$B$2="2022-23",VDN182="In-period"),AND('Validation summary'!$B$2="2023-24",VDN182="In-period"),AND('Validation summary'!$B$2="2024-25",VDN182="In-period"),AND('Validation summary'!$B$2="2024-25",VDN182="End of period",VDN190="Revenue")),TRUE,FALSE)</f>
        <v>0</v>
      </c>
      <c r="VDO183" s="201" t="b">
        <f>IF(OR(AND('Validation summary'!$B$2="2022-23",VDO182="In-period"),AND('Validation summary'!$B$2="2023-24",VDO182="In-period"),AND('Validation summary'!$B$2="2024-25",VDO182="In-period"),AND('Validation summary'!$B$2="2024-25",VDO182="End of period",VDO190="Revenue")),TRUE,FALSE)</f>
        <v>0</v>
      </c>
      <c r="VDP183" s="201" t="b">
        <f>IF(OR(AND('Validation summary'!$B$2="2022-23",VDP182="In-period"),AND('Validation summary'!$B$2="2023-24",VDP182="In-period"),AND('Validation summary'!$B$2="2024-25",VDP182="In-period"),AND('Validation summary'!$B$2="2024-25",VDP182="End of period",VDP190="Revenue")),TRUE,FALSE)</f>
        <v>0</v>
      </c>
      <c r="VDQ183" s="201" t="b">
        <f>IF(OR(AND('Validation summary'!$B$2="2022-23",VDQ182="In-period"),AND('Validation summary'!$B$2="2023-24",VDQ182="In-period"),AND('Validation summary'!$B$2="2024-25",VDQ182="In-period"),AND('Validation summary'!$B$2="2024-25",VDQ182="End of period",VDQ190="Revenue")),TRUE,FALSE)</f>
        <v>0</v>
      </c>
      <c r="VDR183" s="201" t="b">
        <f>IF(OR(AND('Validation summary'!$B$2="2022-23",VDR182="In-period"),AND('Validation summary'!$B$2="2023-24",VDR182="In-period"),AND('Validation summary'!$B$2="2024-25",VDR182="In-period"),AND('Validation summary'!$B$2="2024-25",VDR182="End of period",VDR190="Revenue")),TRUE,FALSE)</f>
        <v>0</v>
      </c>
      <c r="VDS183" s="201" t="b">
        <f>IF(OR(AND('Validation summary'!$B$2="2022-23",VDS182="In-period"),AND('Validation summary'!$B$2="2023-24",VDS182="In-period"),AND('Validation summary'!$B$2="2024-25",VDS182="In-period"),AND('Validation summary'!$B$2="2024-25",VDS182="End of period",VDS190="Revenue")),TRUE,FALSE)</f>
        <v>0</v>
      </c>
      <c r="VDT183" s="201" t="b">
        <f>IF(OR(AND('Validation summary'!$B$2="2022-23",VDT182="In-period"),AND('Validation summary'!$B$2="2023-24",VDT182="In-period"),AND('Validation summary'!$B$2="2024-25",VDT182="In-period"),AND('Validation summary'!$B$2="2024-25",VDT182="End of period",VDT190="Revenue")),TRUE,FALSE)</f>
        <v>0</v>
      </c>
      <c r="VDU183" s="201" t="b">
        <f>IF(OR(AND('Validation summary'!$B$2="2022-23",VDU182="In-period"),AND('Validation summary'!$B$2="2023-24",VDU182="In-period"),AND('Validation summary'!$B$2="2024-25",VDU182="In-period"),AND('Validation summary'!$B$2="2024-25",VDU182="End of period",VDU190="Revenue")),TRUE,FALSE)</f>
        <v>0</v>
      </c>
      <c r="VDV183" s="201" t="b">
        <f>IF(OR(AND('Validation summary'!$B$2="2022-23",VDV182="In-period"),AND('Validation summary'!$B$2="2023-24",VDV182="In-period"),AND('Validation summary'!$B$2="2024-25",VDV182="In-period"),AND('Validation summary'!$B$2="2024-25",VDV182="End of period",VDV190="Revenue")),TRUE,FALSE)</f>
        <v>0</v>
      </c>
      <c r="VDW183" s="201" t="b">
        <f>IF(OR(AND('Validation summary'!$B$2="2022-23",VDW182="In-period"),AND('Validation summary'!$B$2="2023-24",VDW182="In-period"),AND('Validation summary'!$B$2="2024-25",VDW182="In-period"),AND('Validation summary'!$B$2="2024-25",VDW182="End of period",VDW190="Revenue")),TRUE,FALSE)</f>
        <v>0</v>
      </c>
      <c r="VDX183" s="201" t="b">
        <f>IF(OR(AND('Validation summary'!$B$2="2022-23",VDX182="In-period"),AND('Validation summary'!$B$2="2023-24",VDX182="In-period"),AND('Validation summary'!$B$2="2024-25",VDX182="In-period"),AND('Validation summary'!$B$2="2024-25",VDX182="End of period",VDX190="Revenue")),TRUE,FALSE)</f>
        <v>0</v>
      </c>
      <c r="VDY183" s="201" t="b">
        <f>IF(OR(AND('Validation summary'!$B$2="2022-23",VDY182="In-period"),AND('Validation summary'!$B$2="2023-24",VDY182="In-period"),AND('Validation summary'!$B$2="2024-25",VDY182="In-period"),AND('Validation summary'!$B$2="2024-25",VDY182="End of period",VDY190="Revenue")),TRUE,FALSE)</f>
        <v>0</v>
      </c>
      <c r="VDZ183" s="201" t="b">
        <f>IF(OR(AND('Validation summary'!$B$2="2022-23",VDZ182="In-period"),AND('Validation summary'!$B$2="2023-24",VDZ182="In-period"),AND('Validation summary'!$B$2="2024-25",VDZ182="In-period"),AND('Validation summary'!$B$2="2024-25",VDZ182="End of period",VDZ190="Revenue")),TRUE,FALSE)</f>
        <v>0</v>
      </c>
      <c r="VEA183" s="201" t="b">
        <f>IF(OR(AND('Validation summary'!$B$2="2022-23",VEA182="In-period"),AND('Validation summary'!$B$2="2023-24",VEA182="In-period"),AND('Validation summary'!$B$2="2024-25",VEA182="In-period"),AND('Validation summary'!$B$2="2024-25",VEA182="End of period",VEA190="Revenue")),TRUE,FALSE)</f>
        <v>0</v>
      </c>
      <c r="VEB183" s="201" t="b">
        <f>IF(OR(AND('Validation summary'!$B$2="2022-23",VEB182="In-period"),AND('Validation summary'!$B$2="2023-24",VEB182="In-period"),AND('Validation summary'!$B$2="2024-25",VEB182="In-period"),AND('Validation summary'!$B$2="2024-25",VEB182="End of period",VEB190="Revenue")),TRUE,FALSE)</f>
        <v>0</v>
      </c>
      <c r="VEC183" s="201" t="b">
        <f>IF(OR(AND('Validation summary'!$B$2="2022-23",VEC182="In-period"),AND('Validation summary'!$B$2="2023-24",VEC182="In-period"),AND('Validation summary'!$B$2="2024-25",VEC182="In-period"),AND('Validation summary'!$B$2="2024-25",VEC182="End of period",VEC190="Revenue")),TRUE,FALSE)</f>
        <v>0</v>
      </c>
      <c r="VED183" s="201" t="b">
        <f>IF(OR(AND('Validation summary'!$B$2="2022-23",VED182="In-period"),AND('Validation summary'!$B$2="2023-24",VED182="In-period"),AND('Validation summary'!$B$2="2024-25",VED182="In-period"),AND('Validation summary'!$B$2="2024-25",VED182="End of period",VED190="Revenue")),TRUE,FALSE)</f>
        <v>0</v>
      </c>
      <c r="VEE183" s="201" t="b">
        <f>IF(OR(AND('Validation summary'!$B$2="2022-23",VEE182="In-period"),AND('Validation summary'!$B$2="2023-24",VEE182="In-period"),AND('Validation summary'!$B$2="2024-25",VEE182="In-period"),AND('Validation summary'!$B$2="2024-25",VEE182="End of period",VEE190="Revenue")),TRUE,FALSE)</f>
        <v>0</v>
      </c>
      <c r="VEF183" s="201" t="b">
        <f>IF(OR(AND('Validation summary'!$B$2="2022-23",VEF182="In-period"),AND('Validation summary'!$B$2="2023-24",VEF182="In-period"),AND('Validation summary'!$B$2="2024-25",VEF182="In-period"),AND('Validation summary'!$B$2="2024-25",VEF182="End of period",VEF190="Revenue")),TRUE,FALSE)</f>
        <v>0</v>
      </c>
      <c r="VEG183" s="201" t="b">
        <f>IF(OR(AND('Validation summary'!$B$2="2022-23",VEG182="In-period"),AND('Validation summary'!$B$2="2023-24",VEG182="In-period"),AND('Validation summary'!$B$2="2024-25",VEG182="In-period"),AND('Validation summary'!$B$2="2024-25",VEG182="End of period",VEG190="Revenue")),TRUE,FALSE)</f>
        <v>0</v>
      </c>
      <c r="VEH183" s="201" t="b">
        <f>IF(OR(AND('Validation summary'!$B$2="2022-23",VEH182="In-period"),AND('Validation summary'!$B$2="2023-24",VEH182="In-period"),AND('Validation summary'!$B$2="2024-25",VEH182="In-period"),AND('Validation summary'!$B$2="2024-25",VEH182="End of period",VEH190="Revenue")),TRUE,FALSE)</f>
        <v>0</v>
      </c>
      <c r="VEI183" s="201" t="b">
        <f>IF(OR(AND('Validation summary'!$B$2="2022-23",VEI182="In-period"),AND('Validation summary'!$B$2="2023-24",VEI182="In-period"),AND('Validation summary'!$B$2="2024-25",VEI182="In-period"),AND('Validation summary'!$B$2="2024-25",VEI182="End of period",VEI190="Revenue")),TRUE,FALSE)</f>
        <v>0</v>
      </c>
      <c r="VEJ183" s="201" t="b">
        <f>IF(OR(AND('Validation summary'!$B$2="2022-23",VEJ182="In-period"),AND('Validation summary'!$B$2="2023-24",VEJ182="In-period"),AND('Validation summary'!$B$2="2024-25",VEJ182="In-period"),AND('Validation summary'!$B$2="2024-25",VEJ182="End of period",VEJ190="Revenue")),TRUE,FALSE)</f>
        <v>0</v>
      </c>
      <c r="VEK183" s="201" t="b">
        <f>IF(OR(AND('Validation summary'!$B$2="2022-23",VEK182="In-period"),AND('Validation summary'!$B$2="2023-24",VEK182="In-period"),AND('Validation summary'!$B$2="2024-25",VEK182="In-period"),AND('Validation summary'!$B$2="2024-25",VEK182="End of period",VEK190="Revenue")),TRUE,FALSE)</f>
        <v>0</v>
      </c>
      <c r="VEL183" s="201" t="b">
        <f>IF(OR(AND('Validation summary'!$B$2="2022-23",VEL182="In-period"),AND('Validation summary'!$B$2="2023-24",VEL182="In-period"),AND('Validation summary'!$B$2="2024-25",VEL182="In-period"),AND('Validation summary'!$B$2="2024-25",VEL182="End of period",VEL190="Revenue")),TRUE,FALSE)</f>
        <v>0</v>
      </c>
      <c r="VEM183" s="201" t="b">
        <f>IF(OR(AND('Validation summary'!$B$2="2022-23",VEM182="In-period"),AND('Validation summary'!$B$2="2023-24",VEM182="In-period"),AND('Validation summary'!$B$2="2024-25",VEM182="In-period"),AND('Validation summary'!$B$2="2024-25",VEM182="End of period",VEM190="Revenue")),TRUE,FALSE)</f>
        <v>0</v>
      </c>
      <c r="VEN183" s="201" t="b">
        <f>IF(OR(AND('Validation summary'!$B$2="2022-23",VEN182="In-period"),AND('Validation summary'!$B$2="2023-24",VEN182="In-period"),AND('Validation summary'!$B$2="2024-25",VEN182="In-period"),AND('Validation summary'!$B$2="2024-25",VEN182="End of period",VEN190="Revenue")),TRUE,FALSE)</f>
        <v>0</v>
      </c>
      <c r="VEO183" s="201" t="b">
        <f>IF(OR(AND('Validation summary'!$B$2="2022-23",VEO182="In-period"),AND('Validation summary'!$B$2="2023-24",VEO182="In-period"),AND('Validation summary'!$B$2="2024-25",VEO182="In-period"),AND('Validation summary'!$B$2="2024-25",VEO182="End of period",VEO190="Revenue")),TRUE,FALSE)</f>
        <v>0</v>
      </c>
      <c r="VEP183" s="201" t="b">
        <f>IF(OR(AND('Validation summary'!$B$2="2022-23",VEP182="In-period"),AND('Validation summary'!$B$2="2023-24",VEP182="In-period"),AND('Validation summary'!$B$2="2024-25",VEP182="In-period"),AND('Validation summary'!$B$2="2024-25",VEP182="End of period",VEP190="Revenue")),TRUE,FALSE)</f>
        <v>0</v>
      </c>
      <c r="VEQ183" s="201" t="b">
        <f>IF(OR(AND('Validation summary'!$B$2="2022-23",VEQ182="In-period"),AND('Validation summary'!$B$2="2023-24",VEQ182="In-period"),AND('Validation summary'!$B$2="2024-25",VEQ182="In-period"),AND('Validation summary'!$B$2="2024-25",VEQ182="End of period",VEQ190="Revenue")),TRUE,FALSE)</f>
        <v>0</v>
      </c>
      <c r="VER183" s="201" t="b">
        <f>IF(OR(AND('Validation summary'!$B$2="2022-23",VER182="In-period"),AND('Validation summary'!$B$2="2023-24",VER182="In-period"),AND('Validation summary'!$B$2="2024-25",VER182="In-period"),AND('Validation summary'!$B$2="2024-25",VER182="End of period",VER190="Revenue")),TRUE,FALSE)</f>
        <v>0</v>
      </c>
      <c r="VES183" s="201" t="b">
        <f>IF(OR(AND('Validation summary'!$B$2="2022-23",VES182="In-period"),AND('Validation summary'!$B$2="2023-24",VES182="In-period"),AND('Validation summary'!$B$2="2024-25",VES182="In-period"),AND('Validation summary'!$B$2="2024-25",VES182="End of period",VES190="Revenue")),TRUE,FALSE)</f>
        <v>0</v>
      </c>
      <c r="VET183" s="201" t="b">
        <f>IF(OR(AND('Validation summary'!$B$2="2022-23",VET182="In-period"),AND('Validation summary'!$B$2="2023-24",VET182="In-period"),AND('Validation summary'!$B$2="2024-25",VET182="In-period"),AND('Validation summary'!$B$2="2024-25",VET182="End of period",VET190="Revenue")),TRUE,FALSE)</f>
        <v>0</v>
      </c>
      <c r="VEU183" s="201" t="b">
        <f>IF(OR(AND('Validation summary'!$B$2="2022-23",VEU182="In-period"),AND('Validation summary'!$B$2="2023-24",VEU182="In-period"),AND('Validation summary'!$B$2="2024-25",VEU182="In-period"),AND('Validation summary'!$B$2="2024-25",VEU182="End of period",VEU190="Revenue")),TRUE,FALSE)</f>
        <v>0</v>
      </c>
      <c r="VEV183" s="201" t="b">
        <f>IF(OR(AND('Validation summary'!$B$2="2022-23",VEV182="In-period"),AND('Validation summary'!$B$2="2023-24",VEV182="In-period"),AND('Validation summary'!$B$2="2024-25",VEV182="In-period"),AND('Validation summary'!$B$2="2024-25",VEV182="End of period",VEV190="Revenue")),TRUE,FALSE)</f>
        <v>0</v>
      </c>
      <c r="VEW183" s="201" t="b">
        <f>IF(OR(AND('Validation summary'!$B$2="2022-23",VEW182="In-period"),AND('Validation summary'!$B$2="2023-24",VEW182="In-period"),AND('Validation summary'!$B$2="2024-25",VEW182="In-period"),AND('Validation summary'!$B$2="2024-25",VEW182="End of period",VEW190="Revenue")),TRUE,FALSE)</f>
        <v>0</v>
      </c>
      <c r="VEX183" s="201" t="b">
        <f>IF(OR(AND('Validation summary'!$B$2="2022-23",VEX182="In-period"),AND('Validation summary'!$B$2="2023-24",VEX182="In-period"),AND('Validation summary'!$B$2="2024-25",VEX182="In-period"),AND('Validation summary'!$B$2="2024-25",VEX182="End of period",VEX190="Revenue")),TRUE,FALSE)</f>
        <v>0</v>
      </c>
      <c r="VEY183" s="201" t="b">
        <f>IF(OR(AND('Validation summary'!$B$2="2022-23",VEY182="In-period"),AND('Validation summary'!$B$2="2023-24",VEY182="In-period"),AND('Validation summary'!$B$2="2024-25",VEY182="In-period"),AND('Validation summary'!$B$2="2024-25",VEY182="End of period",VEY190="Revenue")),TRUE,FALSE)</f>
        <v>0</v>
      </c>
      <c r="VEZ183" s="201" t="b">
        <f>IF(OR(AND('Validation summary'!$B$2="2022-23",VEZ182="In-period"),AND('Validation summary'!$B$2="2023-24",VEZ182="In-period"),AND('Validation summary'!$B$2="2024-25",VEZ182="In-period"),AND('Validation summary'!$B$2="2024-25",VEZ182="End of period",VEZ190="Revenue")),TRUE,FALSE)</f>
        <v>0</v>
      </c>
      <c r="VFA183" s="201" t="b">
        <f>IF(OR(AND('Validation summary'!$B$2="2022-23",VFA182="In-period"),AND('Validation summary'!$B$2="2023-24",VFA182="In-period"),AND('Validation summary'!$B$2="2024-25",VFA182="In-period"),AND('Validation summary'!$B$2="2024-25",VFA182="End of period",VFA190="Revenue")),TRUE,FALSE)</f>
        <v>0</v>
      </c>
      <c r="VFB183" s="201" t="b">
        <f>IF(OR(AND('Validation summary'!$B$2="2022-23",VFB182="In-period"),AND('Validation summary'!$B$2="2023-24",VFB182="In-period"),AND('Validation summary'!$B$2="2024-25",VFB182="In-period"),AND('Validation summary'!$B$2="2024-25",VFB182="End of period",VFB190="Revenue")),TRUE,FALSE)</f>
        <v>0</v>
      </c>
      <c r="VFC183" s="201" t="b">
        <f>IF(OR(AND('Validation summary'!$B$2="2022-23",VFC182="In-period"),AND('Validation summary'!$B$2="2023-24",VFC182="In-period"),AND('Validation summary'!$B$2="2024-25",VFC182="In-period"),AND('Validation summary'!$B$2="2024-25",VFC182="End of period",VFC190="Revenue")),TRUE,FALSE)</f>
        <v>0</v>
      </c>
      <c r="VFD183" s="201" t="b">
        <f>IF(OR(AND('Validation summary'!$B$2="2022-23",VFD182="In-period"),AND('Validation summary'!$B$2="2023-24",VFD182="In-period"),AND('Validation summary'!$B$2="2024-25",VFD182="In-period"),AND('Validation summary'!$B$2="2024-25",VFD182="End of period",VFD190="Revenue")),TRUE,FALSE)</f>
        <v>0</v>
      </c>
      <c r="VFE183" s="201" t="b">
        <f>IF(OR(AND('Validation summary'!$B$2="2022-23",VFE182="In-period"),AND('Validation summary'!$B$2="2023-24",VFE182="In-period"),AND('Validation summary'!$B$2="2024-25",VFE182="In-period"),AND('Validation summary'!$B$2="2024-25",VFE182="End of period",VFE190="Revenue")),TRUE,FALSE)</f>
        <v>0</v>
      </c>
      <c r="VFF183" s="201" t="b">
        <f>IF(OR(AND('Validation summary'!$B$2="2022-23",VFF182="In-period"),AND('Validation summary'!$B$2="2023-24",VFF182="In-period"),AND('Validation summary'!$B$2="2024-25",VFF182="In-period"),AND('Validation summary'!$B$2="2024-25",VFF182="End of period",VFF190="Revenue")),TRUE,FALSE)</f>
        <v>0</v>
      </c>
      <c r="VFG183" s="201" t="b">
        <f>IF(OR(AND('Validation summary'!$B$2="2022-23",VFG182="In-period"),AND('Validation summary'!$B$2="2023-24",VFG182="In-period"),AND('Validation summary'!$B$2="2024-25",VFG182="In-period"),AND('Validation summary'!$B$2="2024-25",VFG182="End of period",VFG190="Revenue")),TRUE,FALSE)</f>
        <v>0</v>
      </c>
      <c r="VFH183" s="201" t="b">
        <f>IF(OR(AND('Validation summary'!$B$2="2022-23",VFH182="In-period"),AND('Validation summary'!$B$2="2023-24",VFH182="In-period"),AND('Validation summary'!$B$2="2024-25",VFH182="In-period"),AND('Validation summary'!$B$2="2024-25",VFH182="End of period",VFH190="Revenue")),TRUE,FALSE)</f>
        <v>0</v>
      </c>
      <c r="VFI183" s="201" t="b">
        <f>IF(OR(AND('Validation summary'!$B$2="2022-23",VFI182="In-period"),AND('Validation summary'!$B$2="2023-24",VFI182="In-period"),AND('Validation summary'!$B$2="2024-25",VFI182="In-period"),AND('Validation summary'!$B$2="2024-25",VFI182="End of period",VFI190="Revenue")),TRUE,FALSE)</f>
        <v>0</v>
      </c>
      <c r="VFJ183" s="201" t="b">
        <f>IF(OR(AND('Validation summary'!$B$2="2022-23",VFJ182="In-period"),AND('Validation summary'!$B$2="2023-24",VFJ182="In-period"),AND('Validation summary'!$B$2="2024-25",VFJ182="In-period"),AND('Validation summary'!$B$2="2024-25",VFJ182="End of period",VFJ190="Revenue")),TRUE,FALSE)</f>
        <v>0</v>
      </c>
      <c r="VFK183" s="201" t="b">
        <f>IF(OR(AND('Validation summary'!$B$2="2022-23",VFK182="In-period"),AND('Validation summary'!$B$2="2023-24",VFK182="In-period"),AND('Validation summary'!$B$2="2024-25",VFK182="In-period"),AND('Validation summary'!$B$2="2024-25",VFK182="End of period",VFK190="Revenue")),TRUE,FALSE)</f>
        <v>0</v>
      </c>
      <c r="VFL183" s="201" t="b">
        <f>IF(OR(AND('Validation summary'!$B$2="2022-23",VFL182="In-period"),AND('Validation summary'!$B$2="2023-24",VFL182="In-period"),AND('Validation summary'!$B$2="2024-25",VFL182="In-period"),AND('Validation summary'!$B$2="2024-25",VFL182="End of period",VFL190="Revenue")),TRUE,FALSE)</f>
        <v>0</v>
      </c>
      <c r="VFM183" s="201" t="b">
        <f>IF(OR(AND('Validation summary'!$B$2="2022-23",VFM182="In-period"),AND('Validation summary'!$B$2="2023-24",VFM182="In-period"),AND('Validation summary'!$B$2="2024-25",VFM182="In-period"),AND('Validation summary'!$B$2="2024-25",VFM182="End of period",VFM190="Revenue")),TRUE,FALSE)</f>
        <v>0</v>
      </c>
      <c r="VFN183" s="201" t="b">
        <f>IF(OR(AND('Validation summary'!$B$2="2022-23",VFN182="In-period"),AND('Validation summary'!$B$2="2023-24",VFN182="In-period"),AND('Validation summary'!$B$2="2024-25",VFN182="In-period"),AND('Validation summary'!$B$2="2024-25",VFN182="End of period",VFN190="Revenue")),TRUE,FALSE)</f>
        <v>0</v>
      </c>
      <c r="VFO183" s="201" t="b">
        <f>IF(OR(AND('Validation summary'!$B$2="2022-23",VFO182="In-period"),AND('Validation summary'!$B$2="2023-24",VFO182="In-period"),AND('Validation summary'!$B$2="2024-25",VFO182="In-period"),AND('Validation summary'!$B$2="2024-25",VFO182="End of period",VFO190="Revenue")),TRUE,FALSE)</f>
        <v>0</v>
      </c>
      <c r="VFP183" s="201" t="b">
        <f>IF(OR(AND('Validation summary'!$B$2="2022-23",VFP182="In-period"),AND('Validation summary'!$B$2="2023-24",VFP182="In-period"),AND('Validation summary'!$B$2="2024-25",VFP182="In-period"),AND('Validation summary'!$B$2="2024-25",VFP182="End of period",VFP190="Revenue")),TRUE,FALSE)</f>
        <v>0</v>
      </c>
      <c r="VFQ183" s="201" t="b">
        <f>IF(OR(AND('Validation summary'!$B$2="2022-23",VFQ182="In-period"),AND('Validation summary'!$B$2="2023-24",VFQ182="In-period"),AND('Validation summary'!$B$2="2024-25",VFQ182="In-period"),AND('Validation summary'!$B$2="2024-25",VFQ182="End of period",VFQ190="Revenue")),TRUE,FALSE)</f>
        <v>0</v>
      </c>
      <c r="VFR183" s="201" t="b">
        <f>IF(OR(AND('Validation summary'!$B$2="2022-23",VFR182="In-period"),AND('Validation summary'!$B$2="2023-24",VFR182="In-period"),AND('Validation summary'!$B$2="2024-25",VFR182="In-period"),AND('Validation summary'!$B$2="2024-25",VFR182="End of period",VFR190="Revenue")),TRUE,FALSE)</f>
        <v>0</v>
      </c>
      <c r="VFS183" s="201" t="b">
        <f>IF(OR(AND('Validation summary'!$B$2="2022-23",VFS182="In-period"),AND('Validation summary'!$B$2="2023-24",VFS182="In-period"),AND('Validation summary'!$B$2="2024-25",VFS182="In-period"),AND('Validation summary'!$B$2="2024-25",VFS182="End of period",VFS190="Revenue")),TRUE,FALSE)</f>
        <v>0</v>
      </c>
      <c r="VFT183" s="201" t="b">
        <f>IF(OR(AND('Validation summary'!$B$2="2022-23",VFT182="In-period"),AND('Validation summary'!$B$2="2023-24",VFT182="In-period"),AND('Validation summary'!$B$2="2024-25",VFT182="In-period"),AND('Validation summary'!$B$2="2024-25",VFT182="End of period",VFT190="Revenue")),TRUE,FALSE)</f>
        <v>0</v>
      </c>
      <c r="VFU183" s="201" t="b">
        <f>IF(OR(AND('Validation summary'!$B$2="2022-23",VFU182="In-period"),AND('Validation summary'!$B$2="2023-24",VFU182="In-period"),AND('Validation summary'!$B$2="2024-25",VFU182="In-period"),AND('Validation summary'!$B$2="2024-25",VFU182="End of period",VFU190="Revenue")),TRUE,FALSE)</f>
        <v>0</v>
      </c>
      <c r="VFV183" s="201" t="b">
        <f>IF(OR(AND('Validation summary'!$B$2="2022-23",VFV182="In-period"),AND('Validation summary'!$B$2="2023-24",VFV182="In-period"),AND('Validation summary'!$B$2="2024-25",VFV182="In-period"),AND('Validation summary'!$B$2="2024-25",VFV182="End of period",VFV190="Revenue")),TRUE,FALSE)</f>
        <v>0</v>
      </c>
      <c r="VFW183" s="201" t="b">
        <f>IF(OR(AND('Validation summary'!$B$2="2022-23",VFW182="In-period"),AND('Validation summary'!$B$2="2023-24",VFW182="In-period"),AND('Validation summary'!$B$2="2024-25",VFW182="In-period"),AND('Validation summary'!$B$2="2024-25",VFW182="End of period",VFW190="Revenue")),TRUE,FALSE)</f>
        <v>0</v>
      </c>
      <c r="VFX183" s="201" t="b">
        <f>IF(OR(AND('Validation summary'!$B$2="2022-23",VFX182="In-period"),AND('Validation summary'!$B$2="2023-24",VFX182="In-period"),AND('Validation summary'!$B$2="2024-25",VFX182="In-period"),AND('Validation summary'!$B$2="2024-25",VFX182="End of period",VFX190="Revenue")),TRUE,FALSE)</f>
        <v>0</v>
      </c>
      <c r="VFY183" s="201" t="b">
        <f>IF(OR(AND('Validation summary'!$B$2="2022-23",VFY182="In-period"),AND('Validation summary'!$B$2="2023-24",VFY182="In-period"),AND('Validation summary'!$B$2="2024-25",VFY182="In-period"),AND('Validation summary'!$B$2="2024-25",VFY182="End of period",VFY190="Revenue")),TRUE,FALSE)</f>
        <v>0</v>
      </c>
      <c r="VFZ183" s="201" t="b">
        <f>IF(OR(AND('Validation summary'!$B$2="2022-23",VFZ182="In-period"),AND('Validation summary'!$B$2="2023-24",VFZ182="In-period"),AND('Validation summary'!$B$2="2024-25",VFZ182="In-period"),AND('Validation summary'!$B$2="2024-25",VFZ182="End of period",VFZ190="Revenue")),TRUE,FALSE)</f>
        <v>0</v>
      </c>
      <c r="VGA183" s="201" t="b">
        <f>IF(OR(AND('Validation summary'!$B$2="2022-23",VGA182="In-period"),AND('Validation summary'!$B$2="2023-24",VGA182="In-period"),AND('Validation summary'!$B$2="2024-25",VGA182="In-period"),AND('Validation summary'!$B$2="2024-25",VGA182="End of period",VGA190="Revenue")),TRUE,FALSE)</f>
        <v>0</v>
      </c>
      <c r="VGB183" s="201" t="b">
        <f>IF(OR(AND('Validation summary'!$B$2="2022-23",VGB182="In-period"),AND('Validation summary'!$B$2="2023-24",VGB182="In-period"),AND('Validation summary'!$B$2="2024-25",VGB182="In-period"),AND('Validation summary'!$B$2="2024-25",VGB182="End of period",VGB190="Revenue")),TRUE,FALSE)</f>
        <v>0</v>
      </c>
      <c r="VGC183" s="201" t="b">
        <f>IF(OR(AND('Validation summary'!$B$2="2022-23",VGC182="In-period"),AND('Validation summary'!$B$2="2023-24",VGC182="In-period"),AND('Validation summary'!$B$2="2024-25",VGC182="In-period"),AND('Validation summary'!$B$2="2024-25",VGC182="End of period",VGC190="Revenue")),TRUE,FALSE)</f>
        <v>0</v>
      </c>
      <c r="VGD183" s="201" t="b">
        <f>IF(OR(AND('Validation summary'!$B$2="2022-23",VGD182="In-period"),AND('Validation summary'!$B$2="2023-24",VGD182="In-period"),AND('Validation summary'!$B$2="2024-25",VGD182="In-period"),AND('Validation summary'!$B$2="2024-25",VGD182="End of period",VGD190="Revenue")),TRUE,FALSE)</f>
        <v>0</v>
      </c>
      <c r="VGE183" s="201" t="b">
        <f>IF(OR(AND('Validation summary'!$B$2="2022-23",VGE182="In-period"),AND('Validation summary'!$B$2="2023-24",VGE182="In-period"),AND('Validation summary'!$B$2="2024-25",VGE182="In-period"),AND('Validation summary'!$B$2="2024-25",VGE182="End of period",VGE190="Revenue")),TRUE,FALSE)</f>
        <v>0</v>
      </c>
      <c r="VGF183" s="201" t="b">
        <f>IF(OR(AND('Validation summary'!$B$2="2022-23",VGF182="In-period"),AND('Validation summary'!$B$2="2023-24",VGF182="In-period"),AND('Validation summary'!$B$2="2024-25",VGF182="In-period"),AND('Validation summary'!$B$2="2024-25",VGF182="End of period",VGF190="Revenue")),TRUE,FALSE)</f>
        <v>0</v>
      </c>
      <c r="VGG183" s="201" t="b">
        <f>IF(OR(AND('Validation summary'!$B$2="2022-23",VGG182="In-period"),AND('Validation summary'!$B$2="2023-24",VGG182="In-period"),AND('Validation summary'!$B$2="2024-25",VGG182="In-period"),AND('Validation summary'!$B$2="2024-25",VGG182="End of period",VGG190="Revenue")),TRUE,FALSE)</f>
        <v>0</v>
      </c>
      <c r="VGH183" s="201" t="b">
        <f>IF(OR(AND('Validation summary'!$B$2="2022-23",VGH182="In-period"),AND('Validation summary'!$B$2="2023-24",VGH182="In-period"),AND('Validation summary'!$B$2="2024-25",VGH182="In-period"),AND('Validation summary'!$B$2="2024-25",VGH182="End of period",VGH190="Revenue")),TRUE,FALSE)</f>
        <v>0</v>
      </c>
      <c r="VGI183" s="201" t="b">
        <f>IF(OR(AND('Validation summary'!$B$2="2022-23",VGI182="In-period"),AND('Validation summary'!$B$2="2023-24",VGI182="In-period"),AND('Validation summary'!$B$2="2024-25",VGI182="In-period"),AND('Validation summary'!$B$2="2024-25",VGI182="End of period",VGI190="Revenue")),TRUE,FALSE)</f>
        <v>0</v>
      </c>
      <c r="VGJ183" s="201" t="b">
        <f>IF(OR(AND('Validation summary'!$B$2="2022-23",VGJ182="In-period"),AND('Validation summary'!$B$2="2023-24",VGJ182="In-period"),AND('Validation summary'!$B$2="2024-25",VGJ182="In-period"),AND('Validation summary'!$B$2="2024-25",VGJ182="End of period",VGJ190="Revenue")),TRUE,FALSE)</f>
        <v>0</v>
      </c>
      <c r="VGK183" s="201" t="b">
        <f>IF(OR(AND('Validation summary'!$B$2="2022-23",VGK182="In-period"),AND('Validation summary'!$B$2="2023-24",VGK182="In-period"),AND('Validation summary'!$B$2="2024-25",VGK182="In-period"),AND('Validation summary'!$B$2="2024-25",VGK182="End of period",VGK190="Revenue")),TRUE,FALSE)</f>
        <v>0</v>
      </c>
      <c r="VGL183" s="201" t="b">
        <f>IF(OR(AND('Validation summary'!$B$2="2022-23",VGL182="In-period"),AND('Validation summary'!$B$2="2023-24",VGL182="In-period"),AND('Validation summary'!$B$2="2024-25",VGL182="In-period"),AND('Validation summary'!$B$2="2024-25",VGL182="End of period",VGL190="Revenue")),TRUE,FALSE)</f>
        <v>0</v>
      </c>
      <c r="VGM183" s="201" t="b">
        <f>IF(OR(AND('Validation summary'!$B$2="2022-23",VGM182="In-period"),AND('Validation summary'!$B$2="2023-24",VGM182="In-period"),AND('Validation summary'!$B$2="2024-25",VGM182="In-period"),AND('Validation summary'!$B$2="2024-25",VGM182="End of period",VGM190="Revenue")),TRUE,FALSE)</f>
        <v>0</v>
      </c>
      <c r="VGN183" s="201" t="b">
        <f>IF(OR(AND('Validation summary'!$B$2="2022-23",VGN182="In-period"),AND('Validation summary'!$B$2="2023-24",VGN182="In-period"),AND('Validation summary'!$B$2="2024-25",VGN182="In-period"),AND('Validation summary'!$B$2="2024-25",VGN182="End of period",VGN190="Revenue")),TRUE,FALSE)</f>
        <v>0</v>
      </c>
      <c r="VGO183" s="201" t="b">
        <f>IF(OR(AND('Validation summary'!$B$2="2022-23",VGO182="In-period"),AND('Validation summary'!$B$2="2023-24",VGO182="In-period"),AND('Validation summary'!$B$2="2024-25",VGO182="In-period"),AND('Validation summary'!$B$2="2024-25",VGO182="End of period",VGO190="Revenue")),TRUE,FALSE)</f>
        <v>0</v>
      </c>
      <c r="VGP183" s="201" t="b">
        <f>IF(OR(AND('Validation summary'!$B$2="2022-23",VGP182="In-period"),AND('Validation summary'!$B$2="2023-24",VGP182="In-period"),AND('Validation summary'!$B$2="2024-25",VGP182="In-period"),AND('Validation summary'!$B$2="2024-25",VGP182="End of period",VGP190="Revenue")),TRUE,FALSE)</f>
        <v>0</v>
      </c>
      <c r="VGQ183" s="201" t="b">
        <f>IF(OR(AND('Validation summary'!$B$2="2022-23",VGQ182="In-period"),AND('Validation summary'!$B$2="2023-24",VGQ182="In-period"),AND('Validation summary'!$B$2="2024-25",VGQ182="In-period"),AND('Validation summary'!$B$2="2024-25",VGQ182="End of period",VGQ190="Revenue")),TRUE,FALSE)</f>
        <v>0</v>
      </c>
      <c r="VGR183" s="201" t="b">
        <f>IF(OR(AND('Validation summary'!$B$2="2022-23",VGR182="In-period"),AND('Validation summary'!$B$2="2023-24",VGR182="In-period"),AND('Validation summary'!$B$2="2024-25",VGR182="In-period"),AND('Validation summary'!$B$2="2024-25",VGR182="End of period",VGR190="Revenue")),TRUE,FALSE)</f>
        <v>0</v>
      </c>
      <c r="VGS183" s="201" t="b">
        <f>IF(OR(AND('Validation summary'!$B$2="2022-23",VGS182="In-period"),AND('Validation summary'!$B$2="2023-24",VGS182="In-period"),AND('Validation summary'!$B$2="2024-25",VGS182="In-period"),AND('Validation summary'!$B$2="2024-25",VGS182="End of period",VGS190="Revenue")),TRUE,FALSE)</f>
        <v>0</v>
      </c>
      <c r="VGT183" s="201" t="b">
        <f>IF(OR(AND('Validation summary'!$B$2="2022-23",VGT182="In-period"),AND('Validation summary'!$B$2="2023-24",VGT182="In-period"),AND('Validation summary'!$B$2="2024-25",VGT182="In-period"),AND('Validation summary'!$B$2="2024-25",VGT182="End of period",VGT190="Revenue")),TRUE,FALSE)</f>
        <v>0</v>
      </c>
      <c r="VGU183" s="201" t="b">
        <f>IF(OR(AND('Validation summary'!$B$2="2022-23",VGU182="In-period"),AND('Validation summary'!$B$2="2023-24",VGU182="In-period"),AND('Validation summary'!$B$2="2024-25",VGU182="In-period"),AND('Validation summary'!$B$2="2024-25",VGU182="End of period",VGU190="Revenue")),TRUE,FALSE)</f>
        <v>0</v>
      </c>
      <c r="VGV183" s="201" t="b">
        <f>IF(OR(AND('Validation summary'!$B$2="2022-23",VGV182="In-period"),AND('Validation summary'!$B$2="2023-24",VGV182="In-period"),AND('Validation summary'!$B$2="2024-25",VGV182="In-period"),AND('Validation summary'!$B$2="2024-25",VGV182="End of period",VGV190="Revenue")),TRUE,FALSE)</f>
        <v>0</v>
      </c>
      <c r="VGW183" s="201" t="b">
        <f>IF(OR(AND('Validation summary'!$B$2="2022-23",VGW182="In-period"),AND('Validation summary'!$B$2="2023-24",VGW182="In-period"),AND('Validation summary'!$B$2="2024-25",VGW182="In-period"),AND('Validation summary'!$B$2="2024-25",VGW182="End of period",VGW190="Revenue")),TRUE,FALSE)</f>
        <v>0</v>
      </c>
      <c r="VGX183" s="201" t="b">
        <f>IF(OR(AND('Validation summary'!$B$2="2022-23",VGX182="In-period"),AND('Validation summary'!$B$2="2023-24",VGX182="In-period"),AND('Validation summary'!$B$2="2024-25",VGX182="In-period"),AND('Validation summary'!$B$2="2024-25",VGX182="End of period",VGX190="Revenue")),TRUE,FALSE)</f>
        <v>0</v>
      </c>
      <c r="VGY183" s="201" t="b">
        <f>IF(OR(AND('Validation summary'!$B$2="2022-23",VGY182="In-period"),AND('Validation summary'!$B$2="2023-24",VGY182="In-period"),AND('Validation summary'!$B$2="2024-25",VGY182="In-period"),AND('Validation summary'!$B$2="2024-25",VGY182="End of period",VGY190="Revenue")),TRUE,FALSE)</f>
        <v>0</v>
      </c>
      <c r="VGZ183" s="201" t="b">
        <f>IF(OR(AND('Validation summary'!$B$2="2022-23",VGZ182="In-period"),AND('Validation summary'!$B$2="2023-24",VGZ182="In-period"),AND('Validation summary'!$B$2="2024-25",VGZ182="In-period"),AND('Validation summary'!$B$2="2024-25",VGZ182="End of period",VGZ190="Revenue")),TRUE,FALSE)</f>
        <v>0</v>
      </c>
      <c r="VHA183" s="201" t="b">
        <f>IF(OR(AND('Validation summary'!$B$2="2022-23",VHA182="In-period"),AND('Validation summary'!$B$2="2023-24",VHA182="In-period"),AND('Validation summary'!$B$2="2024-25",VHA182="In-period"),AND('Validation summary'!$B$2="2024-25",VHA182="End of period",VHA190="Revenue")),TRUE,FALSE)</f>
        <v>0</v>
      </c>
      <c r="VHB183" s="201" t="b">
        <f>IF(OR(AND('Validation summary'!$B$2="2022-23",VHB182="In-period"),AND('Validation summary'!$B$2="2023-24",VHB182="In-period"),AND('Validation summary'!$B$2="2024-25",VHB182="In-period"),AND('Validation summary'!$B$2="2024-25",VHB182="End of period",VHB190="Revenue")),TRUE,FALSE)</f>
        <v>0</v>
      </c>
      <c r="VHC183" s="201" t="b">
        <f>IF(OR(AND('Validation summary'!$B$2="2022-23",VHC182="In-period"),AND('Validation summary'!$B$2="2023-24",VHC182="In-period"),AND('Validation summary'!$B$2="2024-25",VHC182="In-period"),AND('Validation summary'!$B$2="2024-25",VHC182="End of period",VHC190="Revenue")),TRUE,FALSE)</f>
        <v>0</v>
      </c>
      <c r="VHD183" s="201" t="b">
        <f>IF(OR(AND('Validation summary'!$B$2="2022-23",VHD182="In-period"),AND('Validation summary'!$B$2="2023-24",VHD182="In-period"),AND('Validation summary'!$B$2="2024-25",VHD182="In-period"),AND('Validation summary'!$B$2="2024-25",VHD182="End of period",VHD190="Revenue")),TRUE,FALSE)</f>
        <v>0</v>
      </c>
      <c r="VHE183" s="201" t="b">
        <f>IF(OR(AND('Validation summary'!$B$2="2022-23",VHE182="In-period"),AND('Validation summary'!$B$2="2023-24",VHE182="In-period"),AND('Validation summary'!$B$2="2024-25",VHE182="In-period"),AND('Validation summary'!$B$2="2024-25",VHE182="End of period",VHE190="Revenue")),TRUE,FALSE)</f>
        <v>0</v>
      </c>
      <c r="VHF183" s="201" t="b">
        <f>IF(OR(AND('Validation summary'!$B$2="2022-23",VHF182="In-period"),AND('Validation summary'!$B$2="2023-24",VHF182="In-period"),AND('Validation summary'!$B$2="2024-25",VHF182="In-period"),AND('Validation summary'!$B$2="2024-25",VHF182="End of period",VHF190="Revenue")),TRUE,FALSE)</f>
        <v>0</v>
      </c>
      <c r="VHG183" s="201" t="b">
        <f>IF(OR(AND('Validation summary'!$B$2="2022-23",VHG182="In-period"),AND('Validation summary'!$B$2="2023-24",VHG182="In-period"),AND('Validation summary'!$B$2="2024-25",VHG182="In-period"),AND('Validation summary'!$B$2="2024-25",VHG182="End of period",VHG190="Revenue")),TRUE,FALSE)</f>
        <v>0</v>
      </c>
      <c r="VHH183" s="201" t="b">
        <f>IF(OR(AND('Validation summary'!$B$2="2022-23",VHH182="In-period"),AND('Validation summary'!$B$2="2023-24",VHH182="In-period"),AND('Validation summary'!$B$2="2024-25",VHH182="In-period"),AND('Validation summary'!$B$2="2024-25",VHH182="End of period",VHH190="Revenue")),TRUE,FALSE)</f>
        <v>0</v>
      </c>
      <c r="VHI183" s="201" t="b">
        <f>IF(OR(AND('Validation summary'!$B$2="2022-23",VHI182="In-period"),AND('Validation summary'!$B$2="2023-24",VHI182="In-period"),AND('Validation summary'!$B$2="2024-25",VHI182="In-period"),AND('Validation summary'!$B$2="2024-25",VHI182="End of period",VHI190="Revenue")),TRUE,FALSE)</f>
        <v>0</v>
      </c>
      <c r="VHJ183" s="201" t="b">
        <f>IF(OR(AND('Validation summary'!$B$2="2022-23",VHJ182="In-period"),AND('Validation summary'!$B$2="2023-24",VHJ182="In-period"),AND('Validation summary'!$B$2="2024-25",VHJ182="In-period"),AND('Validation summary'!$B$2="2024-25",VHJ182="End of period",VHJ190="Revenue")),TRUE,FALSE)</f>
        <v>0</v>
      </c>
      <c r="VHK183" s="201" t="b">
        <f>IF(OR(AND('Validation summary'!$B$2="2022-23",VHK182="In-period"),AND('Validation summary'!$B$2="2023-24",VHK182="In-period"),AND('Validation summary'!$B$2="2024-25",VHK182="In-period"),AND('Validation summary'!$B$2="2024-25",VHK182="End of period",VHK190="Revenue")),TRUE,FALSE)</f>
        <v>0</v>
      </c>
      <c r="VHL183" s="201" t="b">
        <f>IF(OR(AND('Validation summary'!$B$2="2022-23",VHL182="In-period"),AND('Validation summary'!$B$2="2023-24",VHL182="In-period"),AND('Validation summary'!$B$2="2024-25",VHL182="In-period"),AND('Validation summary'!$B$2="2024-25",VHL182="End of period",VHL190="Revenue")),TRUE,FALSE)</f>
        <v>0</v>
      </c>
      <c r="VHM183" s="201" t="b">
        <f>IF(OR(AND('Validation summary'!$B$2="2022-23",VHM182="In-period"),AND('Validation summary'!$B$2="2023-24",VHM182="In-period"),AND('Validation summary'!$B$2="2024-25",VHM182="In-period"),AND('Validation summary'!$B$2="2024-25",VHM182="End of period",VHM190="Revenue")),TRUE,FALSE)</f>
        <v>0</v>
      </c>
      <c r="VHN183" s="201" t="b">
        <f>IF(OR(AND('Validation summary'!$B$2="2022-23",VHN182="In-period"),AND('Validation summary'!$B$2="2023-24",VHN182="In-period"),AND('Validation summary'!$B$2="2024-25",VHN182="In-period"),AND('Validation summary'!$B$2="2024-25",VHN182="End of period",VHN190="Revenue")),TRUE,FALSE)</f>
        <v>0</v>
      </c>
      <c r="VHO183" s="201" t="b">
        <f>IF(OR(AND('Validation summary'!$B$2="2022-23",VHO182="In-period"),AND('Validation summary'!$B$2="2023-24",VHO182="In-period"),AND('Validation summary'!$B$2="2024-25",VHO182="In-period"),AND('Validation summary'!$B$2="2024-25",VHO182="End of period",VHO190="Revenue")),TRUE,FALSE)</f>
        <v>0</v>
      </c>
      <c r="VHP183" s="201" t="b">
        <f>IF(OR(AND('Validation summary'!$B$2="2022-23",VHP182="In-period"),AND('Validation summary'!$B$2="2023-24",VHP182="In-period"),AND('Validation summary'!$B$2="2024-25",VHP182="In-period"),AND('Validation summary'!$B$2="2024-25",VHP182="End of period",VHP190="Revenue")),TRUE,FALSE)</f>
        <v>0</v>
      </c>
      <c r="VHQ183" s="201" t="b">
        <f>IF(OR(AND('Validation summary'!$B$2="2022-23",VHQ182="In-period"),AND('Validation summary'!$B$2="2023-24",VHQ182="In-period"),AND('Validation summary'!$B$2="2024-25",VHQ182="In-period"),AND('Validation summary'!$B$2="2024-25",VHQ182="End of period",VHQ190="Revenue")),TRUE,FALSE)</f>
        <v>0</v>
      </c>
      <c r="VHR183" s="201" t="b">
        <f>IF(OR(AND('Validation summary'!$B$2="2022-23",VHR182="In-period"),AND('Validation summary'!$B$2="2023-24",VHR182="In-period"),AND('Validation summary'!$B$2="2024-25",VHR182="In-period"),AND('Validation summary'!$B$2="2024-25",VHR182="End of period",VHR190="Revenue")),TRUE,FALSE)</f>
        <v>0</v>
      </c>
      <c r="VHS183" s="201" t="b">
        <f>IF(OR(AND('Validation summary'!$B$2="2022-23",VHS182="In-period"),AND('Validation summary'!$B$2="2023-24",VHS182="In-period"),AND('Validation summary'!$B$2="2024-25",VHS182="In-period"),AND('Validation summary'!$B$2="2024-25",VHS182="End of period",VHS190="Revenue")),TRUE,FALSE)</f>
        <v>0</v>
      </c>
      <c r="VHT183" s="201" t="b">
        <f>IF(OR(AND('Validation summary'!$B$2="2022-23",VHT182="In-period"),AND('Validation summary'!$B$2="2023-24",VHT182="In-period"),AND('Validation summary'!$B$2="2024-25",VHT182="In-period"),AND('Validation summary'!$B$2="2024-25",VHT182="End of period",VHT190="Revenue")),TRUE,FALSE)</f>
        <v>0</v>
      </c>
      <c r="VHU183" s="201" t="b">
        <f>IF(OR(AND('Validation summary'!$B$2="2022-23",VHU182="In-period"),AND('Validation summary'!$B$2="2023-24",VHU182="In-period"),AND('Validation summary'!$B$2="2024-25",VHU182="In-period"),AND('Validation summary'!$B$2="2024-25",VHU182="End of period",VHU190="Revenue")),TRUE,FALSE)</f>
        <v>0</v>
      </c>
      <c r="VHV183" s="201" t="b">
        <f>IF(OR(AND('Validation summary'!$B$2="2022-23",VHV182="In-period"),AND('Validation summary'!$B$2="2023-24",VHV182="In-period"),AND('Validation summary'!$B$2="2024-25",VHV182="In-period"),AND('Validation summary'!$B$2="2024-25",VHV182="End of period",VHV190="Revenue")),TRUE,FALSE)</f>
        <v>0</v>
      </c>
      <c r="VHW183" s="201" t="b">
        <f>IF(OR(AND('Validation summary'!$B$2="2022-23",VHW182="In-period"),AND('Validation summary'!$B$2="2023-24",VHW182="In-period"),AND('Validation summary'!$B$2="2024-25",VHW182="In-period"),AND('Validation summary'!$B$2="2024-25",VHW182="End of period",VHW190="Revenue")),TRUE,FALSE)</f>
        <v>0</v>
      </c>
      <c r="VHX183" s="201" t="b">
        <f>IF(OR(AND('Validation summary'!$B$2="2022-23",VHX182="In-period"),AND('Validation summary'!$B$2="2023-24",VHX182="In-period"),AND('Validation summary'!$B$2="2024-25",VHX182="In-period"),AND('Validation summary'!$B$2="2024-25",VHX182="End of period",VHX190="Revenue")),TRUE,FALSE)</f>
        <v>0</v>
      </c>
      <c r="VHY183" s="201" t="b">
        <f>IF(OR(AND('Validation summary'!$B$2="2022-23",VHY182="In-period"),AND('Validation summary'!$B$2="2023-24",VHY182="In-period"),AND('Validation summary'!$B$2="2024-25",VHY182="In-period"),AND('Validation summary'!$B$2="2024-25",VHY182="End of period",VHY190="Revenue")),TRUE,FALSE)</f>
        <v>0</v>
      </c>
      <c r="VHZ183" s="201" t="b">
        <f>IF(OR(AND('Validation summary'!$B$2="2022-23",VHZ182="In-period"),AND('Validation summary'!$B$2="2023-24",VHZ182="In-period"),AND('Validation summary'!$B$2="2024-25",VHZ182="In-period"),AND('Validation summary'!$B$2="2024-25",VHZ182="End of period",VHZ190="Revenue")),TRUE,FALSE)</f>
        <v>0</v>
      </c>
      <c r="VIA183" s="201" t="b">
        <f>IF(OR(AND('Validation summary'!$B$2="2022-23",VIA182="In-period"),AND('Validation summary'!$B$2="2023-24",VIA182="In-period"),AND('Validation summary'!$B$2="2024-25",VIA182="In-period"),AND('Validation summary'!$B$2="2024-25",VIA182="End of period",VIA190="Revenue")),TRUE,FALSE)</f>
        <v>0</v>
      </c>
      <c r="VIB183" s="201" t="b">
        <f>IF(OR(AND('Validation summary'!$B$2="2022-23",VIB182="In-period"),AND('Validation summary'!$B$2="2023-24",VIB182="In-period"),AND('Validation summary'!$B$2="2024-25",VIB182="In-period"),AND('Validation summary'!$B$2="2024-25",VIB182="End of period",VIB190="Revenue")),TRUE,FALSE)</f>
        <v>0</v>
      </c>
      <c r="VIC183" s="201" t="b">
        <f>IF(OR(AND('Validation summary'!$B$2="2022-23",VIC182="In-period"),AND('Validation summary'!$B$2="2023-24",VIC182="In-period"),AND('Validation summary'!$B$2="2024-25",VIC182="In-period"),AND('Validation summary'!$B$2="2024-25",VIC182="End of period",VIC190="Revenue")),TRUE,FALSE)</f>
        <v>0</v>
      </c>
      <c r="VID183" s="201" t="b">
        <f>IF(OR(AND('Validation summary'!$B$2="2022-23",VID182="In-period"),AND('Validation summary'!$B$2="2023-24",VID182="In-period"),AND('Validation summary'!$B$2="2024-25",VID182="In-period"),AND('Validation summary'!$B$2="2024-25",VID182="End of period",VID190="Revenue")),TRUE,FALSE)</f>
        <v>0</v>
      </c>
      <c r="VIE183" s="201" t="b">
        <f>IF(OR(AND('Validation summary'!$B$2="2022-23",VIE182="In-period"),AND('Validation summary'!$B$2="2023-24",VIE182="In-period"),AND('Validation summary'!$B$2="2024-25",VIE182="In-period"),AND('Validation summary'!$B$2="2024-25",VIE182="End of period",VIE190="Revenue")),TRUE,FALSE)</f>
        <v>0</v>
      </c>
      <c r="VIF183" s="201" t="b">
        <f>IF(OR(AND('Validation summary'!$B$2="2022-23",VIF182="In-period"),AND('Validation summary'!$B$2="2023-24",VIF182="In-period"),AND('Validation summary'!$B$2="2024-25",VIF182="In-period"),AND('Validation summary'!$B$2="2024-25",VIF182="End of period",VIF190="Revenue")),TRUE,FALSE)</f>
        <v>0</v>
      </c>
      <c r="VIG183" s="201" t="b">
        <f>IF(OR(AND('Validation summary'!$B$2="2022-23",VIG182="In-period"),AND('Validation summary'!$B$2="2023-24",VIG182="In-period"),AND('Validation summary'!$B$2="2024-25",VIG182="In-period"),AND('Validation summary'!$B$2="2024-25",VIG182="End of period",VIG190="Revenue")),TRUE,FALSE)</f>
        <v>0</v>
      </c>
      <c r="VIH183" s="201" t="b">
        <f>IF(OR(AND('Validation summary'!$B$2="2022-23",VIH182="In-period"),AND('Validation summary'!$B$2="2023-24",VIH182="In-period"),AND('Validation summary'!$B$2="2024-25",VIH182="In-period"),AND('Validation summary'!$B$2="2024-25",VIH182="End of period",VIH190="Revenue")),TRUE,FALSE)</f>
        <v>0</v>
      </c>
      <c r="VII183" s="201" t="b">
        <f>IF(OR(AND('Validation summary'!$B$2="2022-23",VII182="In-period"),AND('Validation summary'!$B$2="2023-24",VII182="In-period"),AND('Validation summary'!$B$2="2024-25",VII182="In-period"),AND('Validation summary'!$B$2="2024-25",VII182="End of period",VII190="Revenue")),TRUE,FALSE)</f>
        <v>0</v>
      </c>
      <c r="VIJ183" s="201" t="b">
        <f>IF(OR(AND('Validation summary'!$B$2="2022-23",VIJ182="In-period"),AND('Validation summary'!$B$2="2023-24",VIJ182="In-period"),AND('Validation summary'!$B$2="2024-25",VIJ182="In-period"),AND('Validation summary'!$B$2="2024-25",VIJ182="End of period",VIJ190="Revenue")),TRUE,FALSE)</f>
        <v>0</v>
      </c>
      <c r="VIK183" s="201" t="b">
        <f>IF(OR(AND('Validation summary'!$B$2="2022-23",VIK182="In-period"),AND('Validation summary'!$B$2="2023-24",VIK182="In-period"),AND('Validation summary'!$B$2="2024-25",VIK182="In-period"),AND('Validation summary'!$B$2="2024-25",VIK182="End of period",VIK190="Revenue")),TRUE,FALSE)</f>
        <v>0</v>
      </c>
      <c r="VIL183" s="201" t="b">
        <f>IF(OR(AND('Validation summary'!$B$2="2022-23",VIL182="In-period"),AND('Validation summary'!$B$2="2023-24",VIL182="In-period"),AND('Validation summary'!$B$2="2024-25",VIL182="In-period"),AND('Validation summary'!$B$2="2024-25",VIL182="End of period",VIL190="Revenue")),TRUE,FALSE)</f>
        <v>0</v>
      </c>
      <c r="VIM183" s="201" t="b">
        <f>IF(OR(AND('Validation summary'!$B$2="2022-23",VIM182="In-period"),AND('Validation summary'!$B$2="2023-24",VIM182="In-period"),AND('Validation summary'!$B$2="2024-25",VIM182="In-period"),AND('Validation summary'!$B$2="2024-25",VIM182="End of period",VIM190="Revenue")),TRUE,FALSE)</f>
        <v>0</v>
      </c>
      <c r="VIN183" s="201" t="b">
        <f>IF(OR(AND('Validation summary'!$B$2="2022-23",VIN182="In-period"),AND('Validation summary'!$B$2="2023-24",VIN182="In-period"),AND('Validation summary'!$B$2="2024-25",VIN182="In-period"),AND('Validation summary'!$B$2="2024-25",VIN182="End of period",VIN190="Revenue")),TRUE,FALSE)</f>
        <v>0</v>
      </c>
      <c r="VIO183" s="201" t="b">
        <f>IF(OR(AND('Validation summary'!$B$2="2022-23",VIO182="In-period"),AND('Validation summary'!$B$2="2023-24",VIO182="In-period"),AND('Validation summary'!$B$2="2024-25",VIO182="In-period"),AND('Validation summary'!$B$2="2024-25",VIO182="End of period",VIO190="Revenue")),TRUE,FALSE)</f>
        <v>0</v>
      </c>
      <c r="VIP183" s="201" t="b">
        <f>IF(OR(AND('Validation summary'!$B$2="2022-23",VIP182="In-period"),AND('Validation summary'!$B$2="2023-24",VIP182="In-period"),AND('Validation summary'!$B$2="2024-25",VIP182="In-period"),AND('Validation summary'!$B$2="2024-25",VIP182="End of period",VIP190="Revenue")),TRUE,FALSE)</f>
        <v>0</v>
      </c>
      <c r="VIQ183" s="201" t="b">
        <f>IF(OR(AND('Validation summary'!$B$2="2022-23",VIQ182="In-period"),AND('Validation summary'!$B$2="2023-24",VIQ182="In-period"),AND('Validation summary'!$B$2="2024-25",VIQ182="In-period"),AND('Validation summary'!$B$2="2024-25",VIQ182="End of period",VIQ190="Revenue")),TRUE,FALSE)</f>
        <v>0</v>
      </c>
      <c r="VIR183" s="201" t="b">
        <f>IF(OR(AND('Validation summary'!$B$2="2022-23",VIR182="In-period"),AND('Validation summary'!$B$2="2023-24",VIR182="In-period"),AND('Validation summary'!$B$2="2024-25",VIR182="In-period"),AND('Validation summary'!$B$2="2024-25",VIR182="End of period",VIR190="Revenue")),TRUE,FALSE)</f>
        <v>0</v>
      </c>
      <c r="VIS183" s="201" t="b">
        <f>IF(OR(AND('Validation summary'!$B$2="2022-23",VIS182="In-period"),AND('Validation summary'!$B$2="2023-24",VIS182="In-period"),AND('Validation summary'!$B$2="2024-25",VIS182="In-period"),AND('Validation summary'!$B$2="2024-25",VIS182="End of period",VIS190="Revenue")),TRUE,FALSE)</f>
        <v>0</v>
      </c>
      <c r="VIT183" s="201" t="b">
        <f>IF(OR(AND('Validation summary'!$B$2="2022-23",VIT182="In-period"),AND('Validation summary'!$B$2="2023-24",VIT182="In-period"),AND('Validation summary'!$B$2="2024-25",VIT182="In-period"),AND('Validation summary'!$B$2="2024-25",VIT182="End of period",VIT190="Revenue")),TRUE,FALSE)</f>
        <v>0</v>
      </c>
      <c r="VIU183" s="201" t="b">
        <f>IF(OR(AND('Validation summary'!$B$2="2022-23",VIU182="In-period"),AND('Validation summary'!$B$2="2023-24",VIU182="In-period"),AND('Validation summary'!$B$2="2024-25",VIU182="In-period"),AND('Validation summary'!$B$2="2024-25",VIU182="End of period",VIU190="Revenue")),TRUE,FALSE)</f>
        <v>0</v>
      </c>
      <c r="VIV183" s="201" t="b">
        <f>IF(OR(AND('Validation summary'!$B$2="2022-23",VIV182="In-period"),AND('Validation summary'!$B$2="2023-24",VIV182="In-period"),AND('Validation summary'!$B$2="2024-25",VIV182="In-period"),AND('Validation summary'!$B$2="2024-25",VIV182="End of period",VIV190="Revenue")),TRUE,FALSE)</f>
        <v>0</v>
      </c>
      <c r="VIW183" s="201" t="b">
        <f>IF(OR(AND('Validation summary'!$B$2="2022-23",VIW182="In-period"),AND('Validation summary'!$B$2="2023-24",VIW182="In-period"),AND('Validation summary'!$B$2="2024-25",VIW182="In-period"),AND('Validation summary'!$B$2="2024-25",VIW182="End of period",VIW190="Revenue")),TRUE,FALSE)</f>
        <v>0</v>
      </c>
      <c r="VIX183" s="201" t="b">
        <f>IF(OR(AND('Validation summary'!$B$2="2022-23",VIX182="In-period"),AND('Validation summary'!$B$2="2023-24",VIX182="In-period"),AND('Validation summary'!$B$2="2024-25",VIX182="In-period"),AND('Validation summary'!$B$2="2024-25",VIX182="End of period",VIX190="Revenue")),TRUE,FALSE)</f>
        <v>0</v>
      </c>
      <c r="VIY183" s="201" t="b">
        <f>IF(OR(AND('Validation summary'!$B$2="2022-23",VIY182="In-period"),AND('Validation summary'!$B$2="2023-24",VIY182="In-period"),AND('Validation summary'!$B$2="2024-25",VIY182="In-period"),AND('Validation summary'!$B$2="2024-25",VIY182="End of period",VIY190="Revenue")),TRUE,FALSE)</f>
        <v>0</v>
      </c>
      <c r="VIZ183" s="201" t="b">
        <f>IF(OR(AND('Validation summary'!$B$2="2022-23",VIZ182="In-period"),AND('Validation summary'!$B$2="2023-24",VIZ182="In-period"),AND('Validation summary'!$B$2="2024-25",VIZ182="In-period"),AND('Validation summary'!$B$2="2024-25",VIZ182="End of period",VIZ190="Revenue")),TRUE,FALSE)</f>
        <v>0</v>
      </c>
      <c r="VJA183" s="201" t="b">
        <f>IF(OR(AND('Validation summary'!$B$2="2022-23",VJA182="In-period"),AND('Validation summary'!$B$2="2023-24",VJA182="In-period"),AND('Validation summary'!$B$2="2024-25",VJA182="In-period"),AND('Validation summary'!$B$2="2024-25",VJA182="End of period",VJA190="Revenue")),TRUE,FALSE)</f>
        <v>0</v>
      </c>
      <c r="VJB183" s="201" t="b">
        <f>IF(OR(AND('Validation summary'!$B$2="2022-23",VJB182="In-period"),AND('Validation summary'!$B$2="2023-24",VJB182="In-period"),AND('Validation summary'!$B$2="2024-25",VJB182="In-period"),AND('Validation summary'!$B$2="2024-25",VJB182="End of period",VJB190="Revenue")),TRUE,FALSE)</f>
        <v>0</v>
      </c>
      <c r="VJC183" s="201" t="b">
        <f>IF(OR(AND('Validation summary'!$B$2="2022-23",VJC182="In-period"),AND('Validation summary'!$B$2="2023-24",VJC182="In-period"),AND('Validation summary'!$B$2="2024-25",VJC182="In-period"),AND('Validation summary'!$B$2="2024-25",VJC182="End of period",VJC190="Revenue")),TRUE,FALSE)</f>
        <v>0</v>
      </c>
      <c r="VJD183" s="201" t="b">
        <f>IF(OR(AND('Validation summary'!$B$2="2022-23",VJD182="In-period"),AND('Validation summary'!$B$2="2023-24",VJD182="In-period"),AND('Validation summary'!$B$2="2024-25",VJD182="In-period"),AND('Validation summary'!$B$2="2024-25",VJD182="End of period",VJD190="Revenue")),TRUE,FALSE)</f>
        <v>0</v>
      </c>
      <c r="VJE183" s="201" t="b">
        <f>IF(OR(AND('Validation summary'!$B$2="2022-23",VJE182="In-period"),AND('Validation summary'!$B$2="2023-24",VJE182="In-period"),AND('Validation summary'!$B$2="2024-25",VJE182="In-period"),AND('Validation summary'!$B$2="2024-25",VJE182="End of period",VJE190="Revenue")),TRUE,FALSE)</f>
        <v>0</v>
      </c>
      <c r="VJF183" s="201" t="b">
        <f>IF(OR(AND('Validation summary'!$B$2="2022-23",VJF182="In-period"),AND('Validation summary'!$B$2="2023-24",VJF182="In-period"),AND('Validation summary'!$B$2="2024-25",VJF182="In-period"),AND('Validation summary'!$B$2="2024-25",VJF182="End of period",VJF190="Revenue")),TRUE,FALSE)</f>
        <v>0</v>
      </c>
      <c r="VJG183" s="201" t="b">
        <f>IF(OR(AND('Validation summary'!$B$2="2022-23",VJG182="In-period"),AND('Validation summary'!$B$2="2023-24",VJG182="In-period"),AND('Validation summary'!$B$2="2024-25",VJG182="In-period"),AND('Validation summary'!$B$2="2024-25",VJG182="End of period",VJG190="Revenue")),TRUE,FALSE)</f>
        <v>0</v>
      </c>
      <c r="VJH183" s="201" t="b">
        <f>IF(OR(AND('Validation summary'!$B$2="2022-23",VJH182="In-period"),AND('Validation summary'!$B$2="2023-24",VJH182="In-period"),AND('Validation summary'!$B$2="2024-25",VJH182="In-period"),AND('Validation summary'!$B$2="2024-25",VJH182="End of period",VJH190="Revenue")),TRUE,FALSE)</f>
        <v>0</v>
      </c>
      <c r="VJI183" s="201" t="b">
        <f>IF(OR(AND('Validation summary'!$B$2="2022-23",VJI182="In-period"),AND('Validation summary'!$B$2="2023-24",VJI182="In-period"),AND('Validation summary'!$B$2="2024-25",VJI182="In-period"),AND('Validation summary'!$B$2="2024-25",VJI182="End of period",VJI190="Revenue")),TRUE,FALSE)</f>
        <v>0</v>
      </c>
      <c r="VJJ183" s="201" t="b">
        <f>IF(OR(AND('Validation summary'!$B$2="2022-23",VJJ182="In-period"),AND('Validation summary'!$B$2="2023-24",VJJ182="In-period"),AND('Validation summary'!$B$2="2024-25",VJJ182="In-period"),AND('Validation summary'!$B$2="2024-25",VJJ182="End of period",VJJ190="Revenue")),TRUE,FALSE)</f>
        <v>0</v>
      </c>
      <c r="VJK183" s="201" t="b">
        <f>IF(OR(AND('Validation summary'!$B$2="2022-23",VJK182="In-period"),AND('Validation summary'!$B$2="2023-24",VJK182="In-period"),AND('Validation summary'!$B$2="2024-25",VJK182="In-period"),AND('Validation summary'!$B$2="2024-25",VJK182="End of period",VJK190="Revenue")),TRUE,FALSE)</f>
        <v>0</v>
      </c>
      <c r="VJL183" s="201" t="b">
        <f>IF(OR(AND('Validation summary'!$B$2="2022-23",VJL182="In-period"),AND('Validation summary'!$B$2="2023-24",VJL182="In-period"),AND('Validation summary'!$B$2="2024-25",VJL182="In-period"),AND('Validation summary'!$B$2="2024-25",VJL182="End of period",VJL190="Revenue")),TRUE,FALSE)</f>
        <v>0</v>
      </c>
      <c r="VJM183" s="201" t="b">
        <f>IF(OR(AND('Validation summary'!$B$2="2022-23",VJM182="In-period"),AND('Validation summary'!$B$2="2023-24",VJM182="In-period"),AND('Validation summary'!$B$2="2024-25",VJM182="In-period"),AND('Validation summary'!$B$2="2024-25",VJM182="End of period",VJM190="Revenue")),TRUE,FALSE)</f>
        <v>0</v>
      </c>
      <c r="VJN183" s="201" t="b">
        <f>IF(OR(AND('Validation summary'!$B$2="2022-23",VJN182="In-period"),AND('Validation summary'!$B$2="2023-24",VJN182="In-period"),AND('Validation summary'!$B$2="2024-25",VJN182="In-period"),AND('Validation summary'!$B$2="2024-25",VJN182="End of period",VJN190="Revenue")),TRUE,FALSE)</f>
        <v>0</v>
      </c>
      <c r="VJO183" s="201" t="b">
        <f>IF(OR(AND('Validation summary'!$B$2="2022-23",VJO182="In-period"),AND('Validation summary'!$B$2="2023-24",VJO182="In-period"),AND('Validation summary'!$B$2="2024-25",VJO182="In-period"),AND('Validation summary'!$B$2="2024-25",VJO182="End of period",VJO190="Revenue")),TRUE,FALSE)</f>
        <v>0</v>
      </c>
      <c r="VJP183" s="201" t="b">
        <f>IF(OR(AND('Validation summary'!$B$2="2022-23",VJP182="In-period"),AND('Validation summary'!$B$2="2023-24",VJP182="In-period"),AND('Validation summary'!$B$2="2024-25",VJP182="In-period"),AND('Validation summary'!$B$2="2024-25",VJP182="End of period",VJP190="Revenue")),TRUE,FALSE)</f>
        <v>0</v>
      </c>
      <c r="VJQ183" s="201" t="b">
        <f>IF(OR(AND('Validation summary'!$B$2="2022-23",VJQ182="In-period"),AND('Validation summary'!$B$2="2023-24",VJQ182="In-period"),AND('Validation summary'!$B$2="2024-25",VJQ182="In-period"),AND('Validation summary'!$B$2="2024-25",VJQ182="End of period",VJQ190="Revenue")),TRUE,FALSE)</f>
        <v>0</v>
      </c>
      <c r="VJR183" s="201" t="b">
        <f>IF(OR(AND('Validation summary'!$B$2="2022-23",VJR182="In-period"),AND('Validation summary'!$B$2="2023-24",VJR182="In-period"),AND('Validation summary'!$B$2="2024-25",VJR182="In-period"),AND('Validation summary'!$B$2="2024-25",VJR182="End of period",VJR190="Revenue")),TRUE,FALSE)</f>
        <v>0</v>
      </c>
      <c r="VJS183" s="201" t="b">
        <f>IF(OR(AND('Validation summary'!$B$2="2022-23",VJS182="In-period"),AND('Validation summary'!$B$2="2023-24",VJS182="In-period"),AND('Validation summary'!$B$2="2024-25",VJS182="In-period"),AND('Validation summary'!$B$2="2024-25",VJS182="End of period",VJS190="Revenue")),TRUE,FALSE)</f>
        <v>0</v>
      </c>
      <c r="VJT183" s="201" t="b">
        <f>IF(OR(AND('Validation summary'!$B$2="2022-23",VJT182="In-period"),AND('Validation summary'!$B$2="2023-24",VJT182="In-period"),AND('Validation summary'!$B$2="2024-25",VJT182="In-period"),AND('Validation summary'!$B$2="2024-25",VJT182="End of period",VJT190="Revenue")),TRUE,FALSE)</f>
        <v>0</v>
      </c>
      <c r="VJU183" s="201" t="b">
        <f>IF(OR(AND('Validation summary'!$B$2="2022-23",VJU182="In-period"),AND('Validation summary'!$B$2="2023-24",VJU182="In-period"),AND('Validation summary'!$B$2="2024-25",VJU182="In-period"),AND('Validation summary'!$B$2="2024-25",VJU182="End of period",VJU190="Revenue")),TRUE,FALSE)</f>
        <v>0</v>
      </c>
      <c r="VJV183" s="201" t="b">
        <f>IF(OR(AND('Validation summary'!$B$2="2022-23",VJV182="In-period"),AND('Validation summary'!$B$2="2023-24",VJV182="In-period"),AND('Validation summary'!$B$2="2024-25",VJV182="In-period"),AND('Validation summary'!$B$2="2024-25",VJV182="End of period",VJV190="Revenue")),TRUE,FALSE)</f>
        <v>0</v>
      </c>
      <c r="VJW183" s="201" t="b">
        <f>IF(OR(AND('Validation summary'!$B$2="2022-23",VJW182="In-period"),AND('Validation summary'!$B$2="2023-24",VJW182="In-period"),AND('Validation summary'!$B$2="2024-25",VJW182="In-period"),AND('Validation summary'!$B$2="2024-25",VJW182="End of period",VJW190="Revenue")),TRUE,FALSE)</f>
        <v>0</v>
      </c>
      <c r="VJX183" s="201" t="b">
        <f>IF(OR(AND('Validation summary'!$B$2="2022-23",VJX182="In-period"),AND('Validation summary'!$B$2="2023-24",VJX182="In-period"),AND('Validation summary'!$B$2="2024-25",VJX182="In-period"),AND('Validation summary'!$B$2="2024-25",VJX182="End of period",VJX190="Revenue")),TRUE,FALSE)</f>
        <v>0</v>
      </c>
      <c r="VJY183" s="201" t="b">
        <f>IF(OR(AND('Validation summary'!$B$2="2022-23",VJY182="In-period"),AND('Validation summary'!$B$2="2023-24",VJY182="In-period"),AND('Validation summary'!$B$2="2024-25",VJY182="In-period"),AND('Validation summary'!$B$2="2024-25",VJY182="End of period",VJY190="Revenue")),TRUE,FALSE)</f>
        <v>0</v>
      </c>
      <c r="VJZ183" s="201" t="b">
        <f>IF(OR(AND('Validation summary'!$B$2="2022-23",VJZ182="In-period"),AND('Validation summary'!$B$2="2023-24",VJZ182="In-period"),AND('Validation summary'!$B$2="2024-25",VJZ182="In-period"),AND('Validation summary'!$B$2="2024-25",VJZ182="End of period",VJZ190="Revenue")),TRUE,FALSE)</f>
        <v>0</v>
      </c>
      <c r="VKA183" s="201" t="b">
        <f>IF(OR(AND('Validation summary'!$B$2="2022-23",VKA182="In-period"),AND('Validation summary'!$B$2="2023-24",VKA182="In-period"),AND('Validation summary'!$B$2="2024-25",VKA182="In-period"),AND('Validation summary'!$B$2="2024-25",VKA182="End of period",VKA190="Revenue")),TRUE,FALSE)</f>
        <v>0</v>
      </c>
      <c r="VKB183" s="201" t="b">
        <f>IF(OR(AND('Validation summary'!$B$2="2022-23",VKB182="In-period"),AND('Validation summary'!$B$2="2023-24",VKB182="In-period"),AND('Validation summary'!$B$2="2024-25",VKB182="In-period"),AND('Validation summary'!$B$2="2024-25",VKB182="End of period",VKB190="Revenue")),TRUE,FALSE)</f>
        <v>0</v>
      </c>
      <c r="VKC183" s="201" t="b">
        <f>IF(OR(AND('Validation summary'!$B$2="2022-23",VKC182="In-period"),AND('Validation summary'!$B$2="2023-24",VKC182="In-period"),AND('Validation summary'!$B$2="2024-25",VKC182="In-period"),AND('Validation summary'!$B$2="2024-25",VKC182="End of period",VKC190="Revenue")),TRUE,FALSE)</f>
        <v>0</v>
      </c>
      <c r="VKD183" s="201" t="b">
        <f>IF(OR(AND('Validation summary'!$B$2="2022-23",VKD182="In-period"),AND('Validation summary'!$B$2="2023-24",VKD182="In-period"),AND('Validation summary'!$B$2="2024-25",VKD182="In-period"),AND('Validation summary'!$B$2="2024-25",VKD182="End of period",VKD190="Revenue")),TRUE,FALSE)</f>
        <v>0</v>
      </c>
      <c r="VKE183" s="201" t="b">
        <f>IF(OR(AND('Validation summary'!$B$2="2022-23",VKE182="In-period"),AND('Validation summary'!$B$2="2023-24",VKE182="In-period"),AND('Validation summary'!$B$2="2024-25",VKE182="In-period"),AND('Validation summary'!$B$2="2024-25",VKE182="End of period",VKE190="Revenue")),TRUE,FALSE)</f>
        <v>0</v>
      </c>
      <c r="VKF183" s="201" t="b">
        <f>IF(OR(AND('Validation summary'!$B$2="2022-23",VKF182="In-period"),AND('Validation summary'!$B$2="2023-24",VKF182="In-period"),AND('Validation summary'!$B$2="2024-25",VKF182="In-period"),AND('Validation summary'!$B$2="2024-25",VKF182="End of period",VKF190="Revenue")),TRUE,FALSE)</f>
        <v>0</v>
      </c>
      <c r="VKG183" s="201" t="b">
        <f>IF(OR(AND('Validation summary'!$B$2="2022-23",VKG182="In-period"),AND('Validation summary'!$B$2="2023-24",VKG182="In-period"),AND('Validation summary'!$B$2="2024-25",VKG182="In-period"),AND('Validation summary'!$B$2="2024-25",VKG182="End of period",VKG190="Revenue")),TRUE,FALSE)</f>
        <v>0</v>
      </c>
      <c r="VKH183" s="201" t="b">
        <f>IF(OR(AND('Validation summary'!$B$2="2022-23",VKH182="In-period"),AND('Validation summary'!$B$2="2023-24",VKH182="In-period"),AND('Validation summary'!$B$2="2024-25",VKH182="In-period"),AND('Validation summary'!$B$2="2024-25",VKH182="End of period",VKH190="Revenue")),TRUE,FALSE)</f>
        <v>0</v>
      </c>
      <c r="VKI183" s="201" t="b">
        <f>IF(OR(AND('Validation summary'!$B$2="2022-23",VKI182="In-period"),AND('Validation summary'!$B$2="2023-24",VKI182="In-period"),AND('Validation summary'!$B$2="2024-25",VKI182="In-period"),AND('Validation summary'!$B$2="2024-25",VKI182="End of period",VKI190="Revenue")),TRUE,FALSE)</f>
        <v>0</v>
      </c>
      <c r="VKJ183" s="201" t="b">
        <f>IF(OR(AND('Validation summary'!$B$2="2022-23",VKJ182="In-period"),AND('Validation summary'!$B$2="2023-24",VKJ182="In-period"),AND('Validation summary'!$B$2="2024-25",VKJ182="In-period"),AND('Validation summary'!$B$2="2024-25",VKJ182="End of period",VKJ190="Revenue")),TRUE,FALSE)</f>
        <v>0</v>
      </c>
      <c r="VKK183" s="201" t="b">
        <f>IF(OR(AND('Validation summary'!$B$2="2022-23",VKK182="In-period"),AND('Validation summary'!$B$2="2023-24",VKK182="In-period"),AND('Validation summary'!$B$2="2024-25",VKK182="In-period"),AND('Validation summary'!$B$2="2024-25",VKK182="End of period",VKK190="Revenue")),TRUE,FALSE)</f>
        <v>0</v>
      </c>
      <c r="VKL183" s="201" t="b">
        <f>IF(OR(AND('Validation summary'!$B$2="2022-23",VKL182="In-period"),AND('Validation summary'!$B$2="2023-24",VKL182="In-period"),AND('Validation summary'!$B$2="2024-25",VKL182="In-period"),AND('Validation summary'!$B$2="2024-25",VKL182="End of period",VKL190="Revenue")),TRUE,FALSE)</f>
        <v>0</v>
      </c>
      <c r="VKM183" s="201" t="b">
        <f>IF(OR(AND('Validation summary'!$B$2="2022-23",VKM182="In-period"),AND('Validation summary'!$B$2="2023-24",VKM182="In-period"),AND('Validation summary'!$B$2="2024-25",VKM182="In-period"),AND('Validation summary'!$B$2="2024-25",VKM182="End of period",VKM190="Revenue")),TRUE,FALSE)</f>
        <v>0</v>
      </c>
      <c r="VKN183" s="201" t="b">
        <f>IF(OR(AND('Validation summary'!$B$2="2022-23",VKN182="In-period"),AND('Validation summary'!$B$2="2023-24",VKN182="In-period"),AND('Validation summary'!$B$2="2024-25",VKN182="In-period"),AND('Validation summary'!$B$2="2024-25",VKN182="End of period",VKN190="Revenue")),TRUE,FALSE)</f>
        <v>0</v>
      </c>
      <c r="VKO183" s="201" t="b">
        <f>IF(OR(AND('Validation summary'!$B$2="2022-23",VKO182="In-period"),AND('Validation summary'!$B$2="2023-24",VKO182="In-period"),AND('Validation summary'!$B$2="2024-25",VKO182="In-period"),AND('Validation summary'!$B$2="2024-25",VKO182="End of period",VKO190="Revenue")),TRUE,FALSE)</f>
        <v>0</v>
      </c>
      <c r="VKP183" s="201" t="b">
        <f>IF(OR(AND('Validation summary'!$B$2="2022-23",VKP182="In-period"),AND('Validation summary'!$B$2="2023-24",VKP182="In-period"),AND('Validation summary'!$B$2="2024-25",VKP182="In-period"),AND('Validation summary'!$B$2="2024-25",VKP182="End of period",VKP190="Revenue")),TRUE,FALSE)</f>
        <v>0</v>
      </c>
      <c r="VKQ183" s="201" t="b">
        <f>IF(OR(AND('Validation summary'!$B$2="2022-23",VKQ182="In-period"),AND('Validation summary'!$B$2="2023-24",VKQ182="In-period"),AND('Validation summary'!$B$2="2024-25",VKQ182="In-period"),AND('Validation summary'!$B$2="2024-25",VKQ182="End of period",VKQ190="Revenue")),TRUE,FALSE)</f>
        <v>0</v>
      </c>
      <c r="VKR183" s="201" t="b">
        <f>IF(OR(AND('Validation summary'!$B$2="2022-23",VKR182="In-period"),AND('Validation summary'!$B$2="2023-24",VKR182="In-period"),AND('Validation summary'!$B$2="2024-25",VKR182="In-period"),AND('Validation summary'!$B$2="2024-25",VKR182="End of period",VKR190="Revenue")),TRUE,FALSE)</f>
        <v>0</v>
      </c>
      <c r="VKS183" s="201" t="b">
        <f>IF(OR(AND('Validation summary'!$B$2="2022-23",VKS182="In-period"),AND('Validation summary'!$B$2="2023-24",VKS182="In-period"),AND('Validation summary'!$B$2="2024-25",VKS182="In-period"),AND('Validation summary'!$B$2="2024-25",VKS182="End of period",VKS190="Revenue")),TRUE,FALSE)</f>
        <v>0</v>
      </c>
      <c r="VKT183" s="201" t="b">
        <f>IF(OR(AND('Validation summary'!$B$2="2022-23",VKT182="In-period"),AND('Validation summary'!$B$2="2023-24",VKT182="In-period"),AND('Validation summary'!$B$2="2024-25",VKT182="In-period"),AND('Validation summary'!$B$2="2024-25",VKT182="End of period",VKT190="Revenue")),TRUE,FALSE)</f>
        <v>0</v>
      </c>
      <c r="VKU183" s="201" t="b">
        <f>IF(OR(AND('Validation summary'!$B$2="2022-23",VKU182="In-period"),AND('Validation summary'!$B$2="2023-24",VKU182="In-period"),AND('Validation summary'!$B$2="2024-25",VKU182="In-period"),AND('Validation summary'!$B$2="2024-25",VKU182="End of period",VKU190="Revenue")),TRUE,FALSE)</f>
        <v>0</v>
      </c>
      <c r="VKV183" s="201" t="b">
        <f>IF(OR(AND('Validation summary'!$B$2="2022-23",VKV182="In-period"),AND('Validation summary'!$B$2="2023-24",VKV182="In-period"),AND('Validation summary'!$B$2="2024-25",VKV182="In-period"),AND('Validation summary'!$B$2="2024-25",VKV182="End of period",VKV190="Revenue")),TRUE,FALSE)</f>
        <v>0</v>
      </c>
      <c r="VKW183" s="201" t="b">
        <f>IF(OR(AND('Validation summary'!$B$2="2022-23",VKW182="In-period"),AND('Validation summary'!$B$2="2023-24",VKW182="In-period"),AND('Validation summary'!$B$2="2024-25",VKW182="In-period"),AND('Validation summary'!$B$2="2024-25",VKW182="End of period",VKW190="Revenue")),TRUE,FALSE)</f>
        <v>0</v>
      </c>
      <c r="VKX183" s="201" t="b">
        <f>IF(OR(AND('Validation summary'!$B$2="2022-23",VKX182="In-period"),AND('Validation summary'!$B$2="2023-24",VKX182="In-period"),AND('Validation summary'!$B$2="2024-25",VKX182="In-period"),AND('Validation summary'!$B$2="2024-25",VKX182="End of period",VKX190="Revenue")),TRUE,FALSE)</f>
        <v>0</v>
      </c>
      <c r="VKY183" s="201" t="b">
        <f>IF(OR(AND('Validation summary'!$B$2="2022-23",VKY182="In-period"),AND('Validation summary'!$B$2="2023-24",VKY182="In-period"),AND('Validation summary'!$B$2="2024-25",VKY182="In-period"),AND('Validation summary'!$B$2="2024-25",VKY182="End of period",VKY190="Revenue")),TRUE,FALSE)</f>
        <v>0</v>
      </c>
      <c r="VKZ183" s="201" t="b">
        <f>IF(OR(AND('Validation summary'!$B$2="2022-23",VKZ182="In-period"),AND('Validation summary'!$B$2="2023-24",VKZ182="In-period"),AND('Validation summary'!$B$2="2024-25",VKZ182="In-period"),AND('Validation summary'!$B$2="2024-25",VKZ182="End of period",VKZ190="Revenue")),TRUE,FALSE)</f>
        <v>0</v>
      </c>
      <c r="VLA183" s="201" t="b">
        <f>IF(OR(AND('Validation summary'!$B$2="2022-23",VLA182="In-period"),AND('Validation summary'!$B$2="2023-24",VLA182="In-period"),AND('Validation summary'!$B$2="2024-25",VLA182="In-period"),AND('Validation summary'!$B$2="2024-25",VLA182="End of period",VLA190="Revenue")),TRUE,FALSE)</f>
        <v>0</v>
      </c>
      <c r="VLB183" s="201" t="b">
        <f>IF(OR(AND('Validation summary'!$B$2="2022-23",VLB182="In-period"),AND('Validation summary'!$B$2="2023-24",VLB182="In-period"),AND('Validation summary'!$B$2="2024-25",VLB182="In-period"),AND('Validation summary'!$B$2="2024-25",VLB182="End of period",VLB190="Revenue")),TRUE,FALSE)</f>
        <v>0</v>
      </c>
      <c r="VLC183" s="201" t="b">
        <f>IF(OR(AND('Validation summary'!$B$2="2022-23",VLC182="In-period"),AND('Validation summary'!$B$2="2023-24",VLC182="In-period"),AND('Validation summary'!$B$2="2024-25",VLC182="In-period"),AND('Validation summary'!$B$2="2024-25",VLC182="End of period",VLC190="Revenue")),TRUE,FALSE)</f>
        <v>0</v>
      </c>
      <c r="VLD183" s="201" t="b">
        <f>IF(OR(AND('Validation summary'!$B$2="2022-23",VLD182="In-period"),AND('Validation summary'!$B$2="2023-24",VLD182="In-period"),AND('Validation summary'!$B$2="2024-25",VLD182="In-period"),AND('Validation summary'!$B$2="2024-25",VLD182="End of period",VLD190="Revenue")),TRUE,FALSE)</f>
        <v>0</v>
      </c>
      <c r="VLE183" s="201" t="b">
        <f>IF(OR(AND('Validation summary'!$B$2="2022-23",VLE182="In-period"),AND('Validation summary'!$B$2="2023-24",VLE182="In-period"),AND('Validation summary'!$B$2="2024-25",VLE182="In-period"),AND('Validation summary'!$B$2="2024-25",VLE182="End of period",VLE190="Revenue")),TRUE,FALSE)</f>
        <v>0</v>
      </c>
      <c r="VLF183" s="201" t="b">
        <f>IF(OR(AND('Validation summary'!$B$2="2022-23",VLF182="In-period"),AND('Validation summary'!$B$2="2023-24",VLF182="In-period"),AND('Validation summary'!$B$2="2024-25",VLF182="In-period"),AND('Validation summary'!$B$2="2024-25",VLF182="End of period",VLF190="Revenue")),TRUE,FALSE)</f>
        <v>0</v>
      </c>
      <c r="VLG183" s="201" t="b">
        <f>IF(OR(AND('Validation summary'!$B$2="2022-23",VLG182="In-period"),AND('Validation summary'!$B$2="2023-24",VLG182="In-period"),AND('Validation summary'!$B$2="2024-25",VLG182="In-period"),AND('Validation summary'!$B$2="2024-25",VLG182="End of period",VLG190="Revenue")),TRUE,FALSE)</f>
        <v>0</v>
      </c>
      <c r="VLH183" s="201" t="b">
        <f>IF(OR(AND('Validation summary'!$B$2="2022-23",VLH182="In-period"),AND('Validation summary'!$B$2="2023-24",VLH182="In-period"),AND('Validation summary'!$B$2="2024-25",VLH182="In-period"),AND('Validation summary'!$B$2="2024-25",VLH182="End of period",VLH190="Revenue")),TRUE,FALSE)</f>
        <v>0</v>
      </c>
      <c r="VLI183" s="201" t="b">
        <f>IF(OR(AND('Validation summary'!$B$2="2022-23",VLI182="In-period"),AND('Validation summary'!$B$2="2023-24",VLI182="In-period"),AND('Validation summary'!$B$2="2024-25",VLI182="In-period"),AND('Validation summary'!$B$2="2024-25",VLI182="End of period",VLI190="Revenue")),TRUE,FALSE)</f>
        <v>0</v>
      </c>
      <c r="VLJ183" s="201" t="b">
        <f>IF(OR(AND('Validation summary'!$B$2="2022-23",VLJ182="In-period"),AND('Validation summary'!$B$2="2023-24",VLJ182="In-period"),AND('Validation summary'!$B$2="2024-25",VLJ182="In-period"),AND('Validation summary'!$B$2="2024-25",VLJ182="End of period",VLJ190="Revenue")),TRUE,FALSE)</f>
        <v>0</v>
      </c>
      <c r="VLK183" s="201" t="b">
        <f>IF(OR(AND('Validation summary'!$B$2="2022-23",VLK182="In-period"),AND('Validation summary'!$B$2="2023-24",VLK182="In-period"),AND('Validation summary'!$B$2="2024-25",VLK182="In-period"),AND('Validation summary'!$B$2="2024-25",VLK182="End of period",VLK190="Revenue")),TRUE,FALSE)</f>
        <v>0</v>
      </c>
      <c r="VLL183" s="201" t="b">
        <f>IF(OR(AND('Validation summary'!$B$2="2022-23",VLL182="In-period"),AND('Validation summary'!$B$2="2023-24",VLL182="In-period"),AND('Validation summary'!$B$2="2024-25",VLL182="In-period"),AND('Validation summary'!$B$2="2024-25",VLL182="End of period",VLL190="Revenue")),TRUE,FALSE)</f>
        <v>0</v>
      </c>
      <c r="VLM183" s="201" t="b">
        <f>IF(OR(AND('Validation summary'!$B$2="2022-23",VLM182="In-period"),AND('Validation summary'!$B$2="2023-24",VLM182="In-period"),AND('Validation summary'!$B$2="2024-25",VLM182="In-period"),AND('Validation summary'!$B$2="2024-25",VLM182="End of period",VLM190="Revenue")),TRUE,FALSE)</f>
        <v>0</v>
      </c>
      <c r="VLN183" s="201" t="b">
        <f>IF(OR(AND('Validation summary'!$B$2="2022-23",VLN182="In-period"),AND('Validation summary'!$B$2="2023-24",VLN182="In-period"),AND('Validation summary'!$B$2="2024-25",VLN182="In-period"),AND('Validation summary'!$B$2="2024-25",VLN182="End of period",VLN190="Revenue")),TRUE,FALSE)</f>
        <v>0</v>
      </c>
      <c r="VLO183" s="201" t="b">
        <f>IF(OR(AND('Validation summary'!$B$2="2022-23",VLO182="In-period"),AND('Validation summary'!$B$2="2023-24",VLO182="In-period"),AND('Validation summary'!$B$2="2024-25",VLO182="In-period"),AND('Validation summary'!$B$2="2024-25",VLO182="End of period",VLO190="Revenue")),TRUE,FALSE)</f>
        <v>0</v>
      </c>
      <c r="VLP183" s="201" t="b">
        <f>IF(OR(AND('Validation summary'!$B$2="2022-23",VLP182="In-period"),AND('Validation summary'!$B$2="2023-24",VLP182="In-period"),AND('Validation summary'!$B$2="2024-25",VLP182="In-period"),AND('Validation summary'!$B$2="2024-25",VLP182="End of period",VLP190="Revenue")),TRUE,FALSE)</f>
        <v>0</v>
      </c>
      <c r="VLQ183" s="201" t="b">
        <f>IF(OR(AND('Validation summary'!$B$2="2022-23",VLQ182="In-period"),AND('Validation summary'!$B$2="2023-24",VLQ182="In-period"),AND('Validation summary'!$B$2="2024-25",VLQ182="In-period"),AND('Validation summary'!$B$2="2024-25",VLQ182="End of period",VLQ190="Revenue")),TRUE,FALSE)</f>
        <v>0</v>
      </c>
      <c r="VLR183" s="201" t="b">
        <f>IF(OR(AND('Validation summary'!$B$2="2022-23",VLR182="In-period"),AND('Validation summary'!$B$2="2023-24",VLR182="In-period"),AND('Validation summary'!$B$2="2024-25",VLR182="In-period"),AND('Validation summary'!$B$2="2024-25",VLR182="End of period",VLR190="Revenue")),TRUE,FALSE)</f>
        <v>0</v>
      </c>
      <c r="VLS183" s="201" t="b">
        <f>IF(OR(AND('Validation summary'!$B$2="2022-23",VLS182="In-period"),AND('Validation summary'!$B$2="2023-24",VLS182="In-period"),AND('Validation summary'!$B$2="2024-25",VLS182="In-period"),AND('Validation summary'!$B$2="2024-25",VLS182="End of period",VLS190="Revenue")),TRUE,FALSE)</f>
        <v>0</v>
      </c>
      <c r="VLT183" s="201" t="b">
        <f>IF(OR(AND('Validation summary'!$B$2="2022-23",VLT182="In-period"),AND('Validation summary'!$B$2="2023-24",VLT182="In-period"),AND('Validation summary'!$B$2="2024-25",VLT182="In-period"),AND('Validation summary'!$B$2="2024-25",VLT182="End of period",VLT190="Revenue")),TRUE,FALSE)</f>
        <v>0</v>
      </c>
      <c r="VLU183" s="201" t="b">
        <f>IF(OR(AND('Validation summary'!$B$2="2022-23",VLU182="In-period"),AND('Validation summary'!$B$2="2023-24",VLU182="In-period"),AND('Validation summary'!$B$2="2024-25",VLU182="In-period"),AND('Validation summary'!$B$2="2024-25",VLU182="End of period",VLU190="Revenue")),TRUE,FALSE)</f>
        <v>0</v>
      </c>
      <c r="VLV183" s="201" t="b">
        <f>IF(OR(AND('Validation summary'!$B$2="2022-23",VLV182="In-period"),AND('Validation summary'!$B$2="2023-24",VLV182="In-period"),AND('Validation summary'!$B$2="2024-25",VLV182="In-period"),AND('Validation summary'!$B$2="2024-25",VLV182="End of period",VLV190="Revenue")),TRUE,FALSE)</f>
        <v>0</v>
      </c>
      <c r="VLW183" s="201" t="b">
        <f>IF(OR(AND('Validation summary'!$B$2="2022-23",VLW182="In-period"),AND('Validation summary'!$B$2="2023-24",VLW182="In-period"),AND('Validation summary'!$B$2="2024-25",VLW182="In-period"),AND('Validation summary'!$B$2="2024-25",VLW182="End of period",VLW190="Revenue")),TRUE,FALSE)</f>
        <v>0</v>
      </c>
      <c r="VLX183" s="201" t="b">
        <f>IF(OR(AND('Validation summary'!$B$2="2022-23",VLX182="In-period"),AND('Validation summary'!$B$2="2023-24",VLX182="In-period"),AND('Validation summary'!$B$2="2024-25",VLX182="In-period"),AND('Validation summary'!$B$2="2024-25",VLX182="End of period",VLX190="Revenue")),TRUE,FALSE)</f>
        <v>0</v>
      </c>
      <c r="VLY183" s="201" t="b">
        <f>IF(OR(AND('Validation summary'!$B$2="2022-23",VLY182="In-period"),AND('Validation summary'!$B$2="2023-24",VLY182="In-period"),AND('Validation summary'!$B$2="2024-25",VLY182="In-period"),AND('Validation summary'!$B$2="2024-25",VLY182="End of period",VLY190="Revenue")),TRUE,FALSE)</f>
        <v>0</v>
      </c>
      <c r="VLZ183" s="201" t="b">
        <f>IF(OR(AND('Validation summary'!$B$2="2022-23",VLZ182="In-period"),AND('Validation summary'!$B$2="2023-24",VLZ182="In-period"),AND('Validation summary'!$B$2="2024-25",VLZ182="In-period"),AND('Validation summary'!$B$2="2024-25",VLZ182="End of period",VLZ190="Revenue")),TRUE,FALSE)</f>
        <v>0</v>
      </c>
      <c r="VMA183" s="201" t="b">
        <f>IF(OR(AND('Validation summary'!$B$2="2022-23",VMA182="In-period"),AND('Validation summary'!$B$2="2023-24",VMA182="In-period"),AND('Validation summary'!$B$2="2024-25",VMA182="In-period"),AND('Validation summary'!$B$2="2024-25",VMA182="End of period",VMA190="Revenue")),TRUE,FALSE)</f>
        <v>0</v>
      </c>
      <c r="VMB183" s="201" t="b">
        <f>IF(OR(AND('Validation summary'!$B$2="2022-23",VMB182="In-period"),AND('Validation summary'!$B$2="2023-24",VMB182="In-period"),AND('Validation summary'!$B$2="2024-25",VMB182="In-period"),AND('Validation summary'!$B$2="2024-25",VMB182="End of period",VMB190="Revenue")),TRUE,FALSE)</f>
        <v>0</v>
      </c>
      <c r="VMC183" s="201" t="b">
        <f>IF(OR(AND('Validation summary'!$B$2="2022-23",VMC182="In-period"),AND('Validation summary'!$B$2="2023-24",VMC182="In-period"),AND('Validation summary'!$B$2="2024-25",VMC182="In-period"),AND('Validation summary'!$B$2="2024-25",VMC182="End of period",VMC190="Revenue")),TRUE,FALSE)</f>
        <v>0</v>
      </c>
      <c r="VMD183" s="201" t="b">
        <f>IF(OR(AND('Validation summary'!$B$2="2022-23",VMD182="In-period"),AND('Validation summary'!$B$2="2023-24",VMD182="In-period"),AND('Validation summary'!$B$2="2024-25",VMD182="In-period"),AND('Validation summary'!$B$2="2024-25",VMD182="End of period",VMD190="Revenue")),TRUE,FALSE)</f>
        <v>0</v>
      </c>
      <c r="VME183" s="201" t="b">
        <f>IF(OR(AND('Validation summary'!$B$2="2022-23",VME182="In-period"),AND('Validation summary'!$B$2="2023-24",VME182="In-period"),AND('Validation summary'!$B$2="2024-25",VME182="In-period"),AND('Validation summary'!$B$2="2024-25",VME182="End of period",VME190="Revenue")),TRUE,FALSE)</f>
        <v>0</v>
      </c>
      <c r="VMF183" s="201" t="b">
        <f>IF(OR(AND('Validation summary'!$B$2="2022-23",VMF182="In-period"),AND('Validation summary'!$B$2="2023-24",VMF182="In-period"),AND('Validation summary'!$B$2="2024-25",VMF182="In-period"),AND('Validation summary'!$B$2="2024-25",VMF182="End of period",VMF190="Revenue")),TRUE,FALSE)</f>
        <v>0</v>
      </c>
      <c r="VMG183" s="201" t="b">
        <f>IF(OR(AND('Validation summary'!$B$2="2022-23",VMG182="In-period"),AND('Validation summary'!$B$2="2023-24",VMG182="In-period"),AND('Validation summary'!$B$2="2024-25",VMG182="In-period"),AND('Validation summary'!$B$2="2024-25",VMG182="End of period",VMG190="Revenue")),TRUE,FALSE)</f>
        <v>0</v>
      </c>
      <c r="VMH183" s="201" t="b">
        <f>IF(OR(AND('Validation summary'!$B$2="2022-23",VMH182="In-period"),AND('Validation summary'!$B$2="2023-24",VMH182="In-period"),AND('Validation summary'!$B$2="2024-25",VMH182="In-period"),AND('Validation summary'!$B$2="2024-25",VMH182="End of period",VMH190="Revenue")),TRUE,FALSE)</f>
        <v>0</v>
      </c>
      <c r="VMI183" s="201" t="b">
        <f>IF(OR(AND('Validation summary'!$B$2="2022-23",VMI182="In-period"),AND('Validation summary'!$B$2="2023-24",VMI182="In-period"),AND('Validation summary'!$B$2="2024-25",VMI182="In-period"),AND('Validation summary'!$B$2="2024-25",VMI182="End of period",VMI190="Revenue")),TRUE,FALSE)</f>
        <v>0</v>
      </c>
      <c r="VMJ183" s="201" t="b">
        <f>IF(OR(AND('Validation summary'!$B$2="2022-23",VMJ182="In-period"),AND('Validation summary'!$B$2="2023-24",VMJ182="In-period"),AND('Validation summary'!$B$2="2024-25",VMJ182="In-period"),AND('Validation summary'!$B$2="2024-25",VMJ182="End of period",VMJ190="Revenue")),TRUE,FALSE)</f>
        <v>0</v>
      </c>
      <c r="VMK183" s="201" t="b">
        <f>IF(OR(AND('Validation summary'!$B$2="2022-23",VMK182="In-period"),AND('Validation summary'!$B$2="2023-24",VMK182="In-period"),AND('Validation summary'!$B$2="2024-25",VMK182="In-period"),AND('Validation summary'!$B$2="2024-25",VMK182="End of period",VMK190="Revenue")),TRUE,FALSE)</f>
        <v>0</v>
      </c>
      <c r="VML183" s="201" t="b">
        <f>IF(OR(AND('Validation summary'!$B$2="2022-23",VML182="In-period"),AND('Validation summary'!$B$2="2023-24",VML182="In-period"),AND('Validation summary'!$B$2="2024-25",VML182="In-period"),AND('Validation summary'!$B$2="2024-25",VML182="End of period",VML190="Revenue")),TRUE,FALSE)</f>
        <v>0</v>
      </c>
      <c r="VMM183" s="201" t="b">
        <f>IF(OR(AND('Validation summary'!$B$2="2022-23",VMM182="In-period"),AND('Validation summary'!$B$2="2023-24",VMM182="In-period"),AND('Validation summary'!$B$2="2024-25",VMM182="In-period"),AND('Validation summary'!$B$2="2024-25",VMM182="End of period",VMM190="Revenue")),TRUE,FALSE)</f>
        <v>0</v>
      </c>
      <c r="VMN183" s="201" t="b">
        <f>IF(OR(AND('Validation summary'!$B$2="2022-23",VMN182="In-period"),AND('Validation summary'!$B$2="2023-24",VMN182="In-period"),AND('Validation summary'!$B$2="2024-25",VMN182="In-period"),AND('Validation summary'!$B$2="2024-25",VMN182="End of period",VMN190="Revenue")),TRUE,FALSE)</f>
        <v>0</v>
      </c>
      <c r="VMO183" s="201" t="b">
        <f>IF(OR(AND('Validation summary'!$B$2="2022-23",VMO182="In-period"),AND('Validation summary'!$B$2="2023-24",VMO182="In-period"),AND('Validation summary'!$B$2="2024-25",VMO182="In-period"),AND('Validation summary'!$B$2="2024-25",VMO182="End of period",VMO190="Revenue")),TRUE,FALSE)</f>
        <v>0</v>
      </c>
      <c r="VMP183" s="201" t="b">
        <f>IF(OR(AND('Validation summary'!$B$2="2022-23",VMP182="In-period"),AND('Validation summary'!$B$2="2023-24",VMP182="In-period"),AND('Validation summary'!$B$2="2024-25",VMP182="In-period"),AND('Validation summary'!$B$2="2024-25",VMP182="End of period",VMP190="Revenue")),TRUE,FALSE)</f>
        <v>0</v>
      </c>
      <c r="VMQ183" s="201" t="b">
        <f>IF(OR(AND('Validation summary'!$B$2="2022-23",VMQ182="In-period"),AND('Validation summary'!$B$2="2023-24",VMQ182="In-period"),AND('Validation summary'!$B$2="2024-25",VMQ182="In-period"),AND('Validation summary'!$B$2="2024-25",VMQ182="End of period",VMQ190="Revenue")),TRUE,FALSE)</f>
        <v>0</v>
      </c>
      <c r="VMR183" s="201" t="b">
        <f>IF(OR(AND('Validation summary'!$B$2="2022-23",VMR182="In-period"),AND('Validation summary'!$B$2="2023-24",VMR182="In-period"),AND('Validation summary'!$B$2="2024-25",VMR182="In-period"),AND('Validation summary'!$B$2="2024-25",VMR182="End of period",VMR190="Revenue")),TRUE,FALSE)</f>
        <v>0</v>
      </c>
      <c r="VMS183" s="201" t="b">
        <f>IF(OR(AND('Validation summary'!$B$2="2022-23",VMS182="In-period"),AND('Validation summary'!$B$2="2023-24",VMS182="In-period"),AND('Validation summary'!$B$2="2024-25",VMS182="In-period"),AND('Validation summary'!$B$2="2024-25",VMS182="End of period",VMS190="Revenue")),TRUE,FALSE)</f>
        <v>0</v>
      </c>
      <c r="VMT183" s="201" t="b">
        <f>IF(OR(AND('Validation summary'!$B$2="2022-23",VMT182="In-period"),AND('Validation summary'!$B$2="2023-24",VMT182="In-period"),AND('Validation summary'!$B$2="2024-25",VMT182="In-period"),AND('Validation summary'!$B$2="2024-25",VMT182="End of period",VMT190="Revenue")),TRUE,FALSE)</f>
        <v>0</v>
      </c>
      <c r="VMU183" s="201" t="b">
        <f>IF(OR(AND('Validation summary'!$B$2="2022-23",VMU182="In-period"),AND('Validation summary'!$B$2="2023-24",VMU182="In-period"),AND('Validation summary'!$B$2="2024-25",VMU182="In-period"),AND('Validation summary'!$B$2="2024-25",VMU182="End of period",VMU190="Revenue")),TRUE,FALSE)</f>
        <v>0</v>
      </c>
      <c r="VMV183" s="201" t="b">
        <f>IF(OR(AND('Validation summary'!$B$2="2022-23",VMV182="In-period"),AND('Validation summary'!$B$2="2023-24",VMV182="In-period"),AND('Validation summary'!$B$2="2024-25",VMV182="In-period"),AND('Validation summary'!$B$2="2024-25",VMV182="End of period",VMV190="Revenue")),TRUE,FALSE)</f>
        <v>0</v>
      </c>
      <c r="VMW183" s="201" t="b">
        <f>IF(OR(AND('Validation summary'!$B$2="2022-23",VMW182="In-period"),AND('Validation summary'!$B$2="2023-24",VMW182="In-period"),AND('Validation summary'!$B$2="2024-25",VMW182="In-period"),AND('Validation summary'!$B$2="2024-25",VMW182="End of period",VMW190="Revenue")),TRUE,FALSE)</f>
        <v>0</v>
      </c>
      <c r="VMX183" s="201" t="b">
        <f>IF(OR(AND('Validation summary'!$B$2="2022-23",VMX182="In-period"),AND('Validation summary'!$B$2="2023-24",VMX182="In-period"),AND('Validation summary'!$B$2="2024-25",VMX182="In-period"),AND('Validation summary'!$B$2="2024-25",VMX182="End of period",VMX190="Revenue")),TRUE,FALSE)</f>
        <v>0</v>
      </c>
      <c r="VMY183" s="201" t="b">
        <f>IF(OR(AND('Validation summary'!$B$2="2022-23",VMY182="In-period"),AND('Validation summary'!$B$2="2023-24",VMY182="In-period"),AND('Validation summary'!$B$2="2024-25",VMY182="In-period"),AND('Validation summary'!$B$2="2024-25",VMY182="End of period",VMY190="Revenue")),TRUE,FALSE)</f>
        <v>0</v>
      </c>
      <c r="VMZ183" s="201" t="b">
        <f>IF(OR(AND('Validation summary'!$B$2="2022-23",VMZ182="In-period"),AND('Validation summary'!$B$2="2023-24",VMZ182="In-period"),AND('Validation summary'!$B$2="2024-25",VMZ182="In-period"),AND('Validation summary'!$B$2="2024-25",VMZ182="End of period",VMZ190="Revenue")),TRUE,FALSE)</f>
        <v>0</v>
      </c>
      <c r="VNA183" s="201" t="b">
        <f>IF(OR(AND('Validation summary'!$B$2="2022-23",VNA182="In-period"),AND('Validation summary'!$B$2="2023-24",VNA182="In-period"),AND('Validation summary'!$B$2="2024-25",VNA182="In-period"),AND('Validation summary'!$B$2="2024-25",VNA182="End of period",VNA190="Revenue")),TRUE,FALSE)</f>
        <v>0</v>
      </c>
      <c r="VNB183" s="201" t="b">
        <f>IF(OR(AND('Validation summary'!$B$2="2022-23",VNB182="In-period"),AND('Validation summary'!$B$2="2023-24",VNB182="In-period"),AND('Validation summary'!$B$2="2024-25",VNB182="In-period"),AND('Validation summary'!$B$2="2024-25",VNB182="End of period",VNB190="Revenue")),TRUE,FALSE)</f>
        <v>0</v>
      </c>
      <c r="VNC183" s="201" t="b">
        <f>IF(OR(AND('Validation summary'!$B$2="2022-23",VNC182="In-period"),AND('Validation summary'!$B$2="2023-24",VNC182="In-period"),AND('Validation summary'!$B$2="2024-25",VNC182="In-period"),AND('Validation summary'!$B$2="2024-25",VNC182="End of period",VNC190="Revenue")),TRUE,FALSE)</f>
        <v>0</v>
      </c>
      <c r="VND183" s="201" t="b">
        <f>IF(OR(AND('Validation summary'!$B$2="2022-23",VND182="In-period"),AND('Validation summary'!$B$2="2023-24",VND182="In-period"),AND('Validation summary'!$B$2="2024-25",VND182="In-period"),AND('Validation summary'!$B$2="2024-25",VND182="End of period",VND190="Revenue")),TRUE,FALSE)</f>
        <v>0</v>
      </c>
      <c r="VNE183" s="201" t="b">
        <f>IF(OR(AND('Validation summary'!$B$2="2022-23",VNE182="In-period"),AND('Validation summary'!$B$2="2023-24",VNE182="In-period"),AND('Validation summary'!$B$2="2024-25",VNE182="In-period"),AND('Validation summary'!$B$2="2024-25",VNE182="End of period",VNE190="Revenue")),TRUE,FALSE)</f>
        <v>0</v>
      </c>
      <c r="VNF183" s="201" t="b">
        <f>IF(OR(AND('Validation summary'!$B$2="2022-23",VNF182="In-period"),AND('Validation summary'!$B$2="2023-24",VNF182="In-period"),AND('Validation summary'!$B$2="2024-25",VNF182="In-period"),AND('Validation summary'!$B$2="2024-25",VNF182="End of period",VNF190="Revenue")),TRUE,FALSE)</f>
        <v>0</v>
      </c>
      <c r="VNG183" s="201" t="b">
        <f>IF(OR(AND('Validation summary'!$B$2="2022-23",VNG182="In-period"),AND('Validation summary'!$B$2="2023-24",VNG182="In-period"),AND('Validation summary'!$B$2="2024-25",VNG182="In-period"),AND('Validation summary'!$B$2="2024-25",VNG182="End of period",VNG190="Revenue")),TRUE,FALSE)</f>
        <v>0</v>
      </c>
      <c r="VNH183" s="201" t="b">
        <f>IF(OR(AND('Validation summary'!$B$2="2022-23",VNH182="In-period"),AND('Validation summary'!$B$2="2023-24",VNH182="In-period"),AND('Validation summary'!$B$2="2024-25",VNH182="In-period"),AND('Validation summary'!$B$2="2024-25",VNH182="End of period",VNH190="Revenue")),TRUE,FALSE)</f>
        <v>0</v>
      </c>
      <c r="VNI183" s="201" t="b">
        <f>IF(OR(AND('Validation summary'!$B$2="2022-23",VNI182="In-period"),AND('Validation summary'!$B$2="2023-24",VNI182="In-period"),AND('Validation summary'!$B$2="2024-25",VNI182="In-period"),AND('Validation summary'!$B$2="2024-25",VNI182="End of period",VNI190="Revenue")),TRUE,FALSE)</f>
        <v>0</v>
      </c>
      <c r="VNJ183" s="201" t="b">
        <f>IF(OR(AND('Validation summary'!$B$2="2022-23",VNJ182="In-period"),AND('Validation summary'!$B$2="2023-24",VNJ182="In-period"),AND('Validation summary'!$B$2="2024-25",VNJ182="In-period"),AND('Validation summary'!$B$2="2024-25",VNJ182="End of period",VNJ190="Revenue")),TRUE,FALSE)</f>
        <v>0</v>
      </c>
      <c r="VNK183" s="201" t="b">
        <f>IF(OR(AND('Validation summary'!$B$2="2022-23",VNK182="In-period"),AND('Validation summary'!$B$2="2023-24",VNK182="In-period"),AND('Validation summary'!$B$2="2024-25",VNK182="In-period"),AND('Validation summary'!$B$2="2024-25",VNK182="End of period",VNK190="Revenue")),TRUE,FALSE)</f>
        <v>0</v>
      </c>
      <c r="VNL183" s="201" t="b">
        <f>IF(OR(AND('Validation summary'!$B$2="2022-23",VNL182="In-period"),AND('Validation summary'!$B$2="2023-24",VNL182="In-period"),AND('Validation summary'!$B$2="2024-25",VNL182="In-period"),AND('Validation summary'!$B$2="2024-25",VNL182="End of period",VNL190="Revenue")),TRUE,FALSE)</f>
        <v>0</v>
      </c>
      <c r="VNM183" s="201" t="b">
        <f>IF(OR(AND('Validation summary'!$B$2="2022-23",VNM182="In-period"),AND('Validation summary'!$B$2="2023-24",VNM182="In-period"),AND('Validation summary'!$B$2="2024-25",VNM182="In-period"),AND('Validation summary'!$B$2="2024-25",VNM182="End of period",VNM190="Revenue")),TRUE,FALSE)</f>
        <v>0</v>
      </c>
      <c r="VNN183" s="201" t="b">
        <f>IF(OR(AND('Validation summary'!$B$2="2022-23",VNN182="In-period"),AND('Validation summary'!$B$2="2023-24",VNN182="In-period"),AND('Validation summary'!$B$2="2024-25",VNN182="In-period"),AND('Validation summary'!$B$2="2024-25",VNN182="End of period",VNN190="Revenue")),TRUE,FALSE)</f>
        <v>0</v>
      </c>
      <c r="VNO183" s="201" t="b">
        <f>IF(OR(AND('Validation summary'!$B$2="2022-23",VNO182="In-period"),AND('Validation summary'!$B$2="2023-24",VNO182="In-period"),AND('Validation summary'!$B$2="2024-25",VNO182="In-period"),AND('Validation summary'!$B$2="2024-25",VNO182="End of period",VNO190="Revenue")),TRUE,FALSE)</f>
        <v>0</v>
      </c>
      <c r="VNP183" s="201" t="b">
        <f>IF(OR(AND('Validation summary'!$B$2="2022-23",VNP182="In-period"),AND('Validation summary'!$B$2="2023-24",VNP182="In-period"),AND('Validation summary'!$B$2="2024-25",VNP182="In-period"),AND('Validation summary'!$B$2="2024-25",VNP182="End of period",VNP190="Revenue")),TRUE,FALSE)</f>
        <v>0</v>
      </c>
      <c r="VNQ183" s="201" t="b">
        <f>IF(OR(AND('Validation summary'!$B$2="2022-23",VNQ182="In-period"),AND('Validation summary'!$B$2="2023-24",VNQ182="In-period"),AND('Validation summary'!$B$2="2024-25",VNQ182="In-period"),AND('Validation summary'!$B$2="2024-25",VNQ182="End of period",VNQ190="Revenue")),TRUE,FALSE)</f>
        <v>0</v>
      </c>
      <c r="VNR183" s="201" t="b">
        <f>IF(OR(AND('Validation summary'!$B$2="2022-23",VNR182="In-period"),AND('Validation summary'!$B$2="2023-24",VNR182="In-period"),AND('Validation summary'!$B$2="2024-25",VNR182="In-period"),AND('Validation summary'!$B$2="2024-25",VNR182="End of period",VNR190="Revenue")),TRUE,FALSE)</f>
        <v>0</v>
      </c>
      <c r="VNS183" s="201" t="b">
        <f>IF(OR(AND('Validation summary'!$B$2="2022-23",VNS182="In-period"),AND('Validation summary'!$B$2="2023-24",VNS182="In-period"),AND('Validation summary'!$B$2="2024-25",VNS182="In-period"),AND('Validation summary'!$B$2="2024-25",VNS182="End of period",VNS190="Revenue")),TRUE,FALSE)</f>
        <v>0</v>
      </c>
      <c r="VNT183" s="201" t="b">
        <f>IF(OR(AND('Validation summary'!$B$2="2022-23",VNT182="In-period"),AND('Validation summary'!$B$2="2023-24",VNT182="In-period"),AND('Validation summary'!$B$2="2024-25",VNT182="In-period"),AND('Validation summary'!$B$2="2024-25",VNT182="End of period",VNT190="Revenue")),TRUE,FALSE)</f>
        <v>0</v>
      </c>
      <c r="VNU183" s="201" t="b">
        <f>IF(OR(AND('Validation summary'!$B$2="2022-23",VNU182="In-period"),AND('Validation summary'!$B$2="2023-24",VNU182="In-period"),AND('Validation summary'!$B$2="2024-25",VNU182="In-period"),AND('Validation summary'!$B$2="2024-25",VNU182="End of period",VNU190="Revenue")),TRUE,FALSE)</f>
        <v>0</v>
      </c>
      <c r="VNV183" s="201" t="b">
        <f>IF(OR(AND('Validation summary'!$B$2="2022-23",VNV182="In-period"),AND('Validation summary'!$B$2="2023-24",VNV182="In-period"),AND('Validation summary'!$B$2="2024-25",VNV182="In-period"),AND('Validation summary'!$B$2="2024-25",VNV182="End of period",VNV190="Revenue")),TRUE,FALSE)</f>
        <v>0</v>
      </c>
      <c r="VNW183" s="201" t="b">
        <f>IF(OR(AND('Validation summary'!$B$2="2022-23",VNW182="In-period"),AND('Validation summary'!$B$2="2023-24",VNW182="In-period"),AND('Validation summary'!$B$2="2024-25",VNW182="In-period"),AND('Validation summary'!$B$2="2024-25",VNW182="End of period",VNW190="Revenue")),TRUE,FALSE)</f>
        <v>0</v>
      </c>
      <c r="VNX183" s="201" t="b">
        <f>IF(OR(AND('Validation summary'!$B$2="2022-23",VNX182="In-period"),AND('Validation summary'!$B$2="2023-24",VNX182="In-period"),AND('Validation summary'!$B$2="2024-25",VNX182="In-period"),AND('Validation summary'!$B$2="2024-25",VNX182="End of period",VNX190="Revenue")),TRUE,FALSE)</f>
        <v>0</v>
      </c>
      <c r="VNY183" s="201" t="b">
        <f>IF(OR(AND('Validation summary'!$B$2="2022-23",VNY182="In-period"),AND('Validation summary'!$B$2="2023-24",VNY182="In-period"),AND('Validation summary'!$B$2="2024-25",VNY182="In-period"),AND('Validation summary'!$B$2="2024-25",VNY182="End of period",VNY190="Revenue")),TRUE,FALSE)</f>
        <v>0</v>
      </c>
      <c r="VNZ183" s="201" t="b">
        <f>IF(OR(AND('Validation summary'!$B$2="2022-23",VNZ182="In-period"),AND('Validation summary'!$B$2="2023-24",VNZ182="In-period"),AND('Validation summary'!$B$2="2024-25",VNZ182="In-period"),AND('Validation summary'!$B$2="2024-25",VNZ182="End of period",VNZ190="Revenue")),TRUE,FALSE)</f>
        <v>0</v>
      </c>
      <c r="VOA183" s="201" t="b">
        <f>IF(OR(AND('Validation summary'!$B$2="2022-23",VOA182="In-period"),AND('Validation summary'!$B$2="2023-24",VOA182="In-period"),AND('Validation summary'!$B$2="2024-25",VOA182="In-period"),AND('Validation summary'!$B$2="2024-25",VOA182="End of period",VOA190="Revenue")),TRUE,FALSE)</f>
        <v>0</v>
      </c>
      <c r="VOB183" s="201" t="b">
        <f>IF(OR(AND('Validation summary'!$B$2="2022-23",VOB182="In-period"),AND('Validation summary'!$B$2="2023-24",VOB182="In-period"),AND('Validation summary'!$B$2="2024-25",VOB182="In-period"),AND('Validation summary'!$B$2="2024-25",VOB182="End of period",VOB190="Revenue")),TRUE,FALSE)</f>
        <v>0</v>
      </c>
      <c r="VOC183" s="201" t="b">
        <f>IF(OR(AND('Validation summary'!$B$2="2022-23",VOC182="In-period"),AND('Validation summary'!$B$2="2023-24",VOC182="In-period"),AND('Validation summary'!$B$2="2024-25",VOC182="In-period"),AND('Validation summary'!$B$2="2024-25",VOC182="End of period",VOC190="Revenue")),TRUE,FALSE)</f>
        <v>0</v>
      </c>
      <c r="VOD183" s="201" t="b">
        <f>IF(OR(AND('Validation summary'!$B$2="2022-23",VOD182="In-period"),AND('Validation summary'!$B$2="2023-24",VOD182="In-period"),AND('Validation summary'!$B$2="2024-25",VOD182="In-period"),AND('Validation summary'!$B$2="2024-25",VOD182="End of period",VOD190="Revenue")),TRUE,FALSE)</f>
        <v>0</v>
      </c>
      <c r="VOE183" s="201" t="b">
        <f>IF(OR(AND('Validation summary'!$B$2="2022-23",VOE182="In-period"),AND('Validation summary'!$B$2="2023-24",VOE182="In-period"),AND('Validation summary'!$B$2="2024-25",VOE182="In-period"),AND('Validation summary'!$B$2="2024-25",VOE182="End of period",VOE190="Revenue")),TRUE,FALSE)</f>
        <v>0</v>
      </c>
      <c r="VOF183" s="201" t="b">
        <f>IF(OR(AND('Validation summary'!$B$2="2022-23",VOF182="In-period"),AND('Validation summary'!$B$2="2023-24",VOF182="In-period"),AND('Validation summary'!$B$2="2024-25",VOF182="In-period"),AND('Validation summary'!$B$2="2024-25",VOF182="End of period",VOF190="Revenue")),TRUE,FALSE)</f>
        <v>0</v>
      </c>
      <c r="VOG183" s="201" t="b">
        <f>IF(OR(AND('Validation summary'!$B$2="2022-23",VOG182="In-period"),AND('Validation summary'!$B$2="2023-24",VOG182="In-period"),AND('Validation summary'!$B$2="2024-25",VOG182="In-period"),AND('Validation summary'!$B$2="2024-25",VOG182="End of period",VOG190="Revenue")),TRUE,FALSE)</f>
        <v>0</v>
      </c>
      <c r="VOH183" s="201" t="b">
        <f>IF(OR(AND('Validation summary'!$B$2="2022-23",VOH182="In-period"),AND('Validation summary'!$B$2="2023-24",VOH182="In-period"),AND('Validation summary'!$B$2="2024-25",VOH182="In-period"),AND('Validation summary'!$B$2="2024-25",VOH182="End of period",VOH190="Revenue")),TRUE,FALSE)</f>
        <v>0</v>
      </c>
      <c r="VOI183" s="201" t="b">
        <f>IF(OR(AND('Validation summary'!$B$2="2022-23",VOI182="In-period"),AND('Validation summary'!$B$2="2023-24",VOI182="In-period"),AND('Validation summary'!$B$2="2024-25",VOI182="In-period"),AND('Validation summary'!$B$2="2024-25",VOI182="End of period",VOI190="Revenue")),TRUE,FALSE)</f>
        <v>0</v>
      </c>
      <c r="VOJ183" s="201" t="b">
        <f>IF(OR(AND('Validation summary'!$B$2="2022-23",VOJ182="In-period"),AND('Validation summary'!$B$2="2023-24",VOJ182="In-period"),AND('Validation summary'!$B$2="2024-25",VOJ182="In-period"),AND('Validation summary'!$B$2="2024-25",VOJ182="End of period",VOJ190="Revenue")),TRUE,FALSE)</f>
        <v>0</v>
      </c>
      <c r="VOK183" s="201" t="b">
        <f>IF(OR(AND('Validation summary'!$B$2="2022-23",VOK182="In-period"),AND('Validation summary'!$B$2="2023-24",VOK182="In-period"),AND('Validation summary'!$B$2="2024-25",VOK182="In-period"),AND('Validation summary'!$B$2="2024-25",VOK182="End of period",VOK190="Revenue")),TRUE,FALSE)</f>
        <v>0</v>
      </c>
      <c r="VOL183" s="201" t="b">
        <f>IF(OR(AND('Validation summary'!$B$2="2022-23",VOL182="In-period"),AND('Validation summary'!$B$2="2023-24",VOL182="In-period"),AND('Validation summary'!$B$2="2024-25",VOL182="In-period"),AND('Validation summary'!$B$2="2024-25",VOL182="End of period",VOL190="Revenue")),TRUE,FALSE)</f>
        <v>0</v>
      </c>
      <c r="VOM183" s="201" t="b">
        <f>IF(OR(AND('Validation summary'!$B$2="2022-23",VOM182="In-period"),AND('Validation summary'!$B$2="2023-24",VOM182="In-period"),AND('Validation summary'!$B$2="2024-25",VOM182="In-period"),AND('Validation summary'!$B$2="2024-25",VOM182="End of period",VOM190="Revenue")),TRUE,FALSE)</f>
        <v>0</v>
      </c>
      <c r="VON183" s="201" t="b">
        <f>IF(OR(AND('Validation summary'!$B$2="2022-23",VON182="In-period"),AND('Validation summary'!$B$2="2023-24",VON182="In-period"),AND('Validation summary'!$B$2="2024-25",VON182="In-period"),AND('Validation summary'!$B$2="2024-25",VON182="End of period",VON190="Revenue")),TRUE,FALSE)</f>
        <v>0</v>
      </c>
      <c r="VOO183" s="201" t="b">
        <f>IF(OR(AND('Validation summary'!$B$2="2022-23",VOO182="In-period"),AND('Validation summary'!$B$2="2023-24",VOO182="In-period"),AND('Validation summary'!$B$2="2024-25",VOO182="In-period"),AND('Validation summary'!$B$2="2024-25",VOO182="End of period",VOO190="Revenue")),TRUE,FALSE)</f>
        <v>0</v>
      </c>
      <c r="VOP183" s="201" t="b">
        <f>IF(OR(AND('Validation summary'!$B$2="2022-23",VOP182="In-period"),AND('Validation summary'!$B$2="2023-24",VOP182="In-period"),AND('Validation summary'!$B$2="2024-25",VOP182="In-period"),AND('Validation summary'!$B$2="2024-25",VOP182="End of period",VOP190="Revenue")),TRUE,FALSE)</f>
        <v>0</v>
      </c>
      <c r="VOQ183" s="201" t="b">
        <f>IF(OR(AND('Validation summary'!$B$2="2022-23",VOQ182="In-period"),AND('Validation summary'!$B$2="2023-24",VOQ182="In-period"),AND('Validation summary'!$B$2="2024-25",VOQ182="In-period"),AND('Validation summary'!$B$2="2024-25",VOQ182="End of period",VOQ190="Revenue")),TRUE,FALSE)</f>
        <v>0</v>
      </c>
      <c r="VOR183" s="201" t="b">
        <f>IF(OR(AND('Validation summary'!$B$2="2022-23",VOR182="In-period"),AND('Validation summary'!$B$2="2023-24",VOR182="In-period"),AND('Validation summary'!$B$2="2024-25",VOR182="In-period"),AND('Validation summary'!$B$2="2024-25",VOR182="End of period",VOR190="Revenue")),TRUE,FALSE)</f>
        <v>0</v>
      </c>
      <c r="VOS183" s="201" t="b">
        <f>IF(OR(AND('Validation summary'!$B$2="2022-23",VOS182="In-period"),AND('Validation summary'!$B$2="2023-24",VOS182="In-period"),AND('Validation summary'!$B$2="2024-25",VOS182="In-period"),AND('Validation summary'!$B$2="2024-25",VOS182="End of period",VOS190="Revenue")),TRUE,FALSE)</f>
        <v>0</v>
      </c>
      <c r="VOT183" s="201" t="b">
        <f>IF(OR(AND('Validation summary'!$B$2="2022-23",VOT182="In-period"),AND('Validation summary'!$B$2="2023-24",VOT182="In-period"),AND('Validation summary'!$B$2="2024-25",VOT182="In-period"),AND('Validation summary'!$B$2="2024-25",VOT182="End of period",VOT190="Revenue")),TRUE,FALSE)</f>
        <v>0</v>
      </c>
      <c r="VOU183" s="201" t="b">
        <f>IF(OR(AND('Validation summary'!$B$2="2022-23",VOU182="In-period"),AND('Validation summary'!$B$2="2023-24",VOU182="In-period"),AND('Validation summary'!$B$2="2024-25",VOU182="In-period"),AND('Validation summary'!$B$2="2024-25",VOU182="End of period",VOU190="Revenue")),TRUE,FALSE)</f>
        <v>0</v>
      </c>
      <c r="VOV183" s="201" t="b">
        <f>IF(OR(AND('Validation summary'!$B$2="2022-23",VOV182="In-period"),AND('Validation summary'!$B$2="2023-24",VOV182="In-period"),AND('Validation summary'!$B$2="2024-25",VOV182="In-period"),AND('Validation summary'!$B$2="2024-25",VOV182="End of period",VOV190="Revenue")),TRUE,FALSE)</f>
        <v>0</v>
      </c>
      <c r="VOW183" s="201" t="b">
        <f>IF(OR(AND('Validation summary'!$B$2="2022-23",VOW182="In-period"),AND('Validation summary'!$B$2="2023-24",VOW182="In-period"),AND('Validation summary'!$B$2="2024-25",VOW182="In-period"),AND('Validation summary'!$B$2="2024-25",VOW182="End of period",VOW190="Revenue")),TRUE,FALSE)</f>
        <v>0</v>
      </c>
      <c r="VOX183" s="201" t="b">
        <f>IF(OR(AND('Validation summary'!$B$2="2022-23",VOX182="In-period"),AND('Validation summary'!$B$2="2023-24",VOX182="In-period"),AND('Validation summary'!$B$2="2024-25",VOX182="In-period"),AND('Validation summary'!$B$2="2024-25",VOX182="End of period",VOX190="Revenue")),TRUE,FALSE)</f>
        <v>0</v>
      </c>
      <c r="VOY183" s="201" t="b">
        <f>IF(OR(AND('Validation summary'!$B$2="2022-23",VOY182="In-period"),AND('Validation summary'!$B$2="2023-24",VOY182="In-period"),AND('Validation summary'!$B$2="2024-25",VOY182="In-period"),AND('Validation summary'!$B$2="2024-25",VOY182="End of period",VOY190="Revenue")),TRUE,FALSE)</f>
        <v>0</v>
      </c>
      <c r="VOZ183" s="201" t="b">
        <f>IF(OR(AND('Validation summary'!$B$2="2022-23",VOZ182="In-period"),AND('Validation summary'!$B$2="2023-24",VOZ182="In-period"),AND('Validation summary'!$B$2="2024-25",VOZ182="In-period"),AND('Validation summary'!$B$2="2024-25",VOZ182="End of period",VOZ190="Revenue")),TRUE,FALSE)</f>
        <v>0</v>
      </c>
      <c r="VPA183" s="201" t="b">
        <f>IF(OR(AND('Validation summary'!$B$2="2022-23",VPA182="In-period"),AND('Validation summary'!$B$2="2023-24",VPA182="In-period"),AND('Validation summary'!$B$2="2024-25",VPA182="In-period"),AND('Validation summary'!$B$2="2024-25",VPA182="End of period",VPA190="Revenue")),TRUE,FALSE)</f>
        <v>0</v>
      </c>
      <c r="VPB183" s="201" t="b">
        <f>IF(OR(AND('Validation summary'!$B$2="2022-23",VPB182="In-period"),AND('Validation summary'!$B$2="2023-24",VPB182="In-period"),AND('Validation summary'!$B$2="2024-25",VPB182="In-period"),AND('Validation summary'!$B$2="2024-25",VPB182="End of period",VPB190="Revenue")),TRUE,FALSE)</f>
        <v>0</v>
      </c>
      <c r="VPC183" s="201" t="b">
        <f>IF(OR(AND('Validation summary'!$B$2="2022-23",VPC182="In-period"),AND('Validation summary'!$B$2="2023-24",VPC182="In-period"),AND('Validation summary'!$B$2="2024-25",VPC182="In-period"),AND('Validation summary'!$B$2="2024-25",VPC182="End of period",VPC190="Revenue")),TRUE,FALSE)</f>
        <v>0</v>
      </c>
      <c r="VPD183" s="201" t="b">
        <f>IF(OR(AND('Validation summary'!$B$2="2022-23",VPD182="In-period"),AND('Validation summary'!$B$2="2023-24",VPD182="In-period"),AND('Validation summary'!$B$2="2024-25",VPD182="In-period"),AND('Validation summary'!$B$2="2024-25",VPD182="End of period",VPD190="Revenue")),TRUE,FALSE)</f>
        <v>0</v>
      </c>
      <c r="VPE183" s="201" t="b">
        <f>IF(OR(AND('Validation summary'!$B$2="2022-23",VPE182="In-period"),AND('Validation summary'!$B$2="2023-24",VPE182="In-period"),AND('Validation summary'!$B$2="2024-25",VPE182="In-period"),AND('Validation summary'!$B$2="2024-25",VPE182="End of period",VPE190="Revenue")),TRUE,FALSE)</f>
        <v>0</v>
      </c>
      <c r="VPF183" s="201" t="b">
        <f>IF(OR(AND('Validation summary'!$B$2="2022-23",VPF182="In-period"),AND('Validation summary'!$B$2="2023-24",VPF182="In-period"),AND('Validation summary'!$B$2="2024-25",VPF182="In-period"),AND('Validation summary'!$B$2="2024-25",VPF182="End of period",VPF190="Revenue")),TRUE,FALSE)</f>
        <v>0</v>
      </c>
      <c r="VPG183" s="201" t="b">
        <f>IF(OR(AND('Validation summary'!$B$2="2022-23",VPG182="In-period"),AND('Validation summary'!$B$2="2023-24",VPG182="In-period"),AND('Validation summary'!$B$2="2024-25",VPG182="In-period"),AND('Validation summary'!$B$2="2024-25",VPG182="End of period",VPG190="Revenue")),TRUE,FALSE)</f>
        <v>0</v>
      </c>
      <c r="VPH183" s="201" t="b">
        <f>IF(OR(AND('Validation summary'!$B$2="2022-23",VPH182="In-period"),AND('Validation summary'!$B$2="2023-24",VPH182="In-period"),AND('Validation summary'!$B$2="2024-25",VPH182="In-period"),AND('Validation summary'!$B$2="2024-25",VPH182="End of period",VPH190="Revenue")),TRUE,FALSE)</f>
        <v>0</v>
      </c>
      <c r="VPI183" s="201" t="b">
        <f>IF(OR(AND('Validation summary'!$B$2="2022-23",VPI182="In-period"),AND('Validation summary'!$B$2="2023-24",VPI182="In-period"),AND('Validation summary'!$B$2="2024-25",VPI182="In-period"),AND('Validation summary'!$B$2="2024-25",VPI182="End of period",VPI190="Revenue")),TRUE,FALSE)</f>
        <v>0</v>
      </c>
      <c r="VPJ183" s="201" t="b">
        <f>IF(OR(AND('Validation summary'!$B$2="2022-23",VPJ182="In-period"),AND('Validation summary'!$B$2="2023-24",VPJ182="In-period"),AND('Validation summary'!$B$2="2024-25",VPJ182="In-period"),AND('Validation summary'!$B$2="2024-25",VPJ182="End of period",VPJ190="Revenue")),TRUE,FALSE)</f>
        <v>0</v>
      </c>
      <c r="VPK183" s="201" t="b">
        <f>IF(OR(AND('Validation summary'!$B$2="2022-23",VPK182="In-period"),AND('Validation summary'!$B$2="2023-24",VPK182="In-period"),AND('Validation summary'!$B$2="2024-25",VPK182="In-period"),AND('Validation summary'!$B$2="2024-25",VPK182="End of period",VPK190="Revenue")),TRUE,FALSE)</f>
        <v>0</v>
      </c>
      <c r="VPL183" s="201" t="b">
        <f>IF(OR(AND('Validation summary'!$B$2="2022-23",VPL182="In-period"),AND('Validation summary'!$B$2="2023-24",VPL182="In-period"),AND('Validation summary'!$B$2="2024-25",VPL182="In-period"),AND('Validation summary'!$B$2="2024-25",VPL182="End of period",VPL190="Revenue")),TRUE,FALSE)</f>
        <v>0</v>
      </c>
      <c r="VPM183" s="201" t="b">
        <f>IF(OR(AND('Validation summary'!$B$2="2022-23",VPM182="In-period"),AND('Validation summary'!$B$2="2023-24",VPM182="In-period"),AND('Validation summary'!$B$2="2024-25",VPM182="In-period"),AND('Validation summary'!$B$2="2024-25",VPM182="End of period",VPM190="Revenue")),TRUE,FALSE)</f>
        <v>0</v>
      </c>
      <c r="VPN183" s="201" t="b">
        <f>IF(OR(AND('Validation summary'!$B$2="2022-23",VPN182="In-period"),AND('Validation summary'!$B$2="2023-24",VPN182="In-period"),AND('Validation summary'!$B$2="2024-25",VPN182="In-period"),AND('Validation summary'!$B$2="2024-25",VPN182="End of period",VPN190="Revenue")),TRUE,FALSE)</f>
        <v>0</v>
      </c>
      <c r="VPO183" s="201" t="b">
        <f>IF(OR(AND('Validation summary'!$B$2="2022-23",VPO182="In-period"),AND('Validation summary'!$B$2="2023-24",VPO182="In-period"),AND('Validation summary'!$B$2="2024-25",VPO182="In-period"),AND('Validation summary'!$B$2="2024-25",VPO182="End of period",VPO190="Revenue")),TRUE,FALSE)</f>
        <v>0</v>
      </c>
      <c r="VPP183" s="201" t="b">
        <f>IF(OR(AND('Validation summary'!$B$2="2022-23",VPP182="In-period"),AND('Validation summary'!$B$2="2023-24",VPP182="In-period"),AND('Validation summary'!$B$2="2024-25",VPP182="In-period"),AND('Validation summary'!$B$2="2024-25",VPP182="End of period",VPP190="Revenue")),TRUE,FALSE)</f>
        <v>0</v>
      </c>
      <c r="VPQ183" s="201" t="b">
        <f>IF(OR(AND('Validation summary'!$B$2="2022-23",VPQ182="In-period"),AND('Validation summary'!$B$2="2023-24",VPQ182="In-period"),AND('Validation summary'!$B$2="2024-25",VPQ182="In-period"),AND('Validation summary'!$B$2="2024-25",VPQ182="End of period",VPQ190="Revenue")),TRUE,FALSE)</f>
        <v>0</v>
      </c>
      <c r="VPR183" s="201" t="b">
        <f>IF(OR(AND('Validation summary'!$B$2="2022-23",VPR182="In-period"),AND('Validation summary'!$B$2="2023-24",VPR182="In-period"),AND('Validation summary'!$B$2="2024-25",VPR182="In-period"),AND('Validation summary'!$B$2="2024-25",VPR182="End of period",VPR190="Revenue")),TRUE,FALSE)</f>
        <v>0</v>
      </c>
      <c r="VPS183" s="201" t="b">
        <f>IF(OR(AND('Validation summary'!$B$2="2022-23",VPS182="In-period"),AND('Validation summary'!$B$2="2023-24",VPS182="In-period"),AND('Validation summary'!$B$2="2024-25",VPS182="In-period"),AND('Validation summary'!$B$2="2024-25",VPS182="End of period",VPS190="Revenue")),TRUE,FALSE)</f>
        <v>0</v>
      </c>
      <c r="VPT183" s="201" t="b">
        <f>IF(OR(AND('Validation summary'!$B$2="2022-23",VPT182="In-period"),AND('Validation summary'!$B$2="2023-24",VPT182="In-period"),AND('Validation summary'!$B$2="2024-25",VPT182="In-period"),AND('Validation summary'!$B$2="2024-25",VPT182="End of period",VPT190="Revenue")),TRUE,FALSE)</f>
        <v>0</v>
      </c>
      <c r="VPU183" s="201" t="b">
        <f>IF(OR(AND('Validation summary'!$B$2="2022-23",VPU182="In-period"),AND('Validation summary'!$B$2="2023-24",VPU182="In-period"),AND('Validation summary'!$B$2="2024-25",VPU182="In-period"),AND('Validation summary'!$B$2="2024-25",VPU182="End of period",VPU190="Revenue")),TRUE,FALSE)</f>
        <v>0</v>
      </c>
      <c r="VPV183" s="201" t="b">
        <f>IF(OR(AND('Validation summary'!$B$2="2022-23",VPV182="In-period"),AND('Validation summary'!$B$2="2023-24",VPV182="In-period"),AND('Validation summary'!$B$2="2024-25",VPV182="In-period"),AND('Validation summary'!$B$2="2024-25",VPV182="End of period",VPV190="Revenue")),TRUE,FALSE)</f>
        <v>0</v>
      </c>
      <c r="VPW183" s="201" t="b">
        <f>IF(OR(AND('Validation summary'!$B$2="2022-23",VPW182="In-period"),AND('Validation summary'!$B$2="2023-24",VPW182="In-period"),AND('Validation summary'!$B$2="2024-25",VPW182="In-period"),AND('Validation summary'!$B$2="2024-25",VPW182="End of period",VPW190="Revenue")),TRUE,FALSE)</f>
        <v>0</v>
      </c>
      <c r="VPX183" s="201" t="b">
        <f>IF(OR(AND('Validation summary'!$B$2="2022-23",VPX182="In-period"),AND('Validation summary'!$B$2="2023-24",VPX182="In-period"),AND('Validation summary'!$B$2="2024-25",VPX182="In-period"),AND('Validation summary'!$B$2="2024-25",VPX182="End of period",VPX190="Revenue")),TRUE,FALSE)</f>
        <v>0</v>
      </c>
      <c r="VPY183" s="201" t="b">
        <f>IF(OR(AND('Validation summary'!$B$2="2022-23",VPY182="In-period"),AND('Validation summary'!$B$2="2023-24",VPY182="In-period"),AND('Validation summary'!$B$2="2024-25",VPY182="In-period"),AND('Validation summary'!$B$2="2024-25",VPY182="End of period",VPY190="Revenue")),TRUE,FALSE)</f>
        <v>0</v>
      </c>
      <c r="VPZ183" s="201" t="b">
        <f>IF(OR(AND('Validation summary'!$B$2="2022-23",VPZ182="In-period"),AND('Validation summary'!$B$2="2023-24",VPZ182="In-period"),AND('Validation summary'!$B$2="2024-25",VPZ182="In-period"),AND('Validation summary'!$B$2="2024-25",VPZ182="End of period",VPZ190="Revenue")),TRUE,FALSE)</f>
        <v>0</v>
      </c>
      <c r="VQA183" s="201" t="b">
        <f>IF(OR(AND('Validation summary'!$B$2="2022-23",VQA182="In-period"),AND('Validation summary'!$B$2="2023-24",VQA182="In-period"),AND('Validation summary'!$B$2="2024-25",VQA182="In-period"),AND('Validation summary'!$B$2="2024-25",VQA182="End of period",VQA190="Revenue")),TRUE,FALSE)</f>
        <v>0</v>
      </c>
      <c r="VQB183" s="201" t="b">
        <f>IF(OR(AND('Validation summary'!$B$2="2022-23",VQB182="In-period"),AND('Validation summary'!$B$2="2023-24",VQB182="In-period"),AND('Validation summary'!$B$2="2024-25",VQB182="In-period"),AND('Validation summary'!$B$2="2024-25",VQB182="End of period",VQB190="Revenue")),TRUE,FALSE)</f>
        <v>0</v>
      </c>
      <c r="VQC183" s="201" t="b">
        <f>IF(OR(AND('Validation summary'!$B$2="2022-23",VQC182="In-period"),AND('Validation summary'!$B$2="2023-24",VQC182="In-period"),AND('Validation summary'!$B$2="2024-25",VQC182="In-period"),AND('Validation summary'!$B$2="2024-25",VQC182="End of period",VQC190="Revenue")),TRUE,FALSE)</f>
        <v>0</v>
      </c>
      <c r="VQD183" s="201" t="b">
        <f>IF(OR(AND('Validation summary'!$B$2="2022-23",VQD182="In-period"),AND('Validation summary'!$B$2="2023-24",VQD182="In-period"),AND('Validation summary'!$B$2="2024-25",VQD182="In-period"),AND('Validation summary'!$B$2="2024-25",VQD182="End of period",VQD190="Revenue")),TRUE,FALSE)</f>
        <v>0</v>
      </c>
      <c r="VQE183" s="201" t="b">
        <f>IF(OR(AND('Validation summary'!$B$2="2022-23",VQE182="In-period"),AND('Validation summary'!$B$2="2023-24",VQE182="In-period"),AND('Validation summary'!$B$2="2024-25",VQE182="In-period"),AND('Validation summary'!$B$2="2024-25",VQE182="End of period",VQE190="Revenue")),TRUE,FALSE)</f>
        <v>0</v>
      </c>
      <c r="VQF183" s="201" t="b">
        <f>IF(OR(AND('Validation summary'!$B$2="2022-23",VQF182="In-period"),AND('Validation summary'!$B$2="2023-24",VQF182="In-period"),AND('Validation summary'!$B$2="2024-25",VQF182="In-period"),AND('Validation summary'!$B$2="2024-25",VQF182="End of period",VQF190="Revenue")),TRUE,FALSE)</f>
        <v>0</v>
      </c>
      <c r="VQG183" s="201" t="b">
        <f>IF(OR(AND('Validation summary'!$B$2="2022-23",VQG182="In-period"),AND('Validation summary'!$B$2="2023-24",VQG182="In-period"),AND('Validation summary'!$B$2="2024-25",VQG182="In-period"),AND('Validation summary'!$B$2="2024-25",VQG182="End of period",VQG190="Revenue")),TRUE,FALSE)</f>
        <v>0</v>
      </c>
      <c r="VQH183" s="201" t="b">
        <f>IF(OR(AND('Validation summary'!$B$2="2022-23",VQH182="In-period"),AND('Validation summary'!$B$2="2023-24",VQH182="In-period"),AND('Validation summary'!$B$2="2024-25",VQH182="In-period"),AND('Validation summary'!$B$2="2024-25",VQH182="End of period",VQH190="Revenue")),TRUE,FALSE)</f>
        <v>0</v>
      </c>
      <c r="VQI183" s="201" t="b">
        <f>IF(OR(AND('Validation summary'!$B$2="2022-23",VQI182="In-period"),AND('Validation summary'!$B$2="2023-24",VQI182="In-period"),AND('Validation summary'!$B$2="2024-25",VQI182="In-period"),AND('Validation summary'!$B$2="2024-25",VQI182="End of period",VQI190="Revenue")),TRUE,FALSE)</f>
        <v>0</v>
      </c>
      <c r="VQJ183" s="201" t="b">
        <f>IF(OR(AND('Validation summary'!$B$2="2022-23",VQJ182="In-period"),AND('Validation summary'!$B$2="2023-24",VQJ182="In-period"),AND('Validation summary'!$B$2="2024-25",VQJ182="In-period"),AND('Validation summary'!$B$2="2024-25",VQJ182="End of period",VQJ190="Revenue")),TRUE,FALSE)</f>
        <v>0</v>
      </c>
      <c r="VQK183" s="201" t="b">
        <f>IF(OR(AND('Validation summary'!$B$2="2022-23",VQK182="In-period"),AND('Validation summary'!$B$2="2023-24",VQK182="In-period"),AND('Validation summary'!$B$2="2024-25",VQK182="In-period"),AND('Validation summary'!$B$2="2024-25",VQK182="End of period",VQK190="Revenue")),TRUE,FALSE)</f>
        <v>0</v>
      </c>
      <c r="VQL183" s="201" t="b">
        <f>IF(OR(AND('Validation summary'!$B$2="2022-23",VQL182="In-period"),AND('Validation summary'!$B$2="2023-24",VQL182="In-period"),AND('Validation summary'!$B$2="2024-25",VQL182="In-period"),AND('Validation summary'!$B$2="2024-25",VQL182="End of period",VQL190="Revenue")),TRUE,FALSE)</f>
        <v>0</v>
      </c>
      <c r="VQM183" s="201" t="b">
        <f>IF(OR(AND('Validation summary'!$B$2="2022-23",VQM182="In-period"),AND('Validation summary'!$B$2="2023-24",VQM182="In-period"),AND('Validation summary'!$B$2="2024-25",VQM182="In-period"),AND('Validation summary'!$B$2="2024-25",VQM182="End of period",VQM190="Revenue")),TRUE,FALSE)</f>
        <v>0</v>
      </c>
      <c r="VQN183" s="201" t="b">
        <f>IF(OR(AND('Validation summary'!$B$2="2022-23",VQN182="In-period"),AND('Validation summary'!$B$2="2023-24",VQN182="In-period"),AND('Validation summary'!$B$2="2024-25",VQN182="In-period"),AND('Validation summary'!$B$2="2024-25",VQN182="End of period",VQN190="Revenue")),TRUE,FALSE)</f>
        <v>0</v>
      </c>
      <c r="VQO183" s="201" t="b">
        <f>IF(OR(AND('Validation summary'!$B$2="2022-23",VQO182="In-period"),AND('Validation summary'!$B$2="2023-24",VQO182="In-period"),AND('Validation summary'!$B$2="2024-25",VQO182="In-period"),AND('Validation summary'!$B$2="2024-25",VQO182="End of period",VQO190="Revenue")),TRUE,FALSE)</f>
        <v>0</v>
      </c>
      <c r="VQP183" s="201" t="b">
        <f>IF(OR(AND('Validation summary'!$B$2="2022-23",VQP182="In-period"),AND('Validation summary'!$B$2="2023-24",VQP182="In-period"),AND('Validation summary'!$B$2="2024-25",VQP182="In-period"),AND('Validation summary'!$B$2="2024-25",VQP182="End of period",VQP190="Revenue")),TRUE,FALSE)</f>
        <v>0</v>
      </c>
      <c r="VQQ183" s="201" t="b">
        <f>IF(OR(AND('Validation summary'!$B$2="2022-23",VQQ182="In-period"),AND('Validation summary'!$B$2="2023-24",VQQ182="In-period"),AND('Validation summary'!$B$2="2024-25",VQQ182="In-period"),AND('Validation summary'!$B$2="2024-25",VQQ182="End of period",VQQ190="Revenue")),TRUE,FALSE)</f>
        <v>0</v>
      </c>
      <c r="VQR183" s="201" t="b">
        <f>IF(OR(AND('Validation summary'!$B$2="2022-23",VQR182="In-period"),AND('Validation summary'!$B$2="2023-24",VQR182="In-period"),AND('Validation summary'!$B$2="2024-25",VQR182="In-period"),AND('Validation summary'!$B$2="2024-25",VQR182="End of period",VQR190="Revenue")),TRUE,FALSE)</f>
        <v>0</v>
      </c>
      <c r="VQS183" s="201" t="b">
        <f>IF(OR(AND('Validation summary'!$B$2="2022-23",VQS182="In-period"),AND('Validation summary'!$B$2="2023-24",VQS182="In-period"),AND('Validation summary'!$B$2="2024-25",VQS182="In-period"),AND('Validation summary'!$B$2="2024-25",VQS182="End of period",VQS190="Revenue")),TRUE,FALSE)</f>
        <v>0</v>
      </c>
      <c r="VQT183" s="201" t="b">
        <f>IF(OR(AND('Validation summary'!$B$2="2022-23",VQT182="In-period"),AND('Validation summary'!$B$2="2023-24",VQT182="In-period"),AND('Validation summary'!$B$2="2024-25",VQT182="In-period"),AND('Validation summary'!$B$2="2024-25",VQT182="End of period",VQT190="Revenue")),TRUE,FALSE)</f>
        <v>0</v>
      </c>
      <c r="VQU183" s="201" t="b">
        <f>IF(OR(AND('Validation summary'!$B$2="2022-23",VQU182="In-period"),AND('Validation summary'!$B$2="2023-24",VQU182="In-period"),AND('Validation summary'!$B$2="2024-25",VQU182="In-period"),AND('Validation summary'!$B$2="2024-25",VQU182="End of period",VQU190="Revenue")),TRUE,FALSE)</f>
        <v>0</v>
      </c>
      <c r="VQV183" s="201" t="b">
        <f>IF(OR(AND('Validation summary'!$B$2="2022-23",VQV182="In-period"),AND('Validation summary'!$B$2="2023-24",VQV182="In-period"),AND('Validation summary'!$B$2="2024-25",VQV182="In-period"),AND('Validation summary'!$B$2="2024-25",VQV182="End of period",VQV190="Revenue")),TRUE,FALSE)</f>
        <v>0</v>
      </c>
      <c r="VQW183" s="201" t="b">
        <f>IF(OR(AND('Validation summary'!$B$2="2022-23",VQW182="In-period"),AND('Validation summary'!$B$2="2023-24",VQW182="In-period"),AND('Validation summary'!$B$2="2024-25",VQW182="In-period"),AND('Validation summary'!$B$2="2024-25",VQW182="End of period",VQW190="Revenue")),TRUE,FALSE)</f>
        <v>0</v>
      </c>
      <c r="VQX183" s="201" t="b">
        <f>IF(OR(AND('Validation summary'!$B$2="2022-23",VQX182="In-period"),AND('Validation summary'!$B$2="2023-24",VQX182="In-period"),AND('Validation summary'!$B$2="2024-25",VQX182="In-period"),AND('Validation summary'!$B$2="2024-25",VQX182="End of period",VQX190="Revenue")),TRUE,FALSE)</f>
        <v>0</v>
      </c>
      <c r="VQY183" s="201" t="b">
        <f>IF(OR(AND('Validation summary'!$B$2="2022-23",VQY182="In-period"),AND('Validation summary'!$B$2="2023-24",VQY182="In-period"),AND('Validation summary'!$B$2="2024-25",VQY182="In-period"),AND('Validation summary'!$B$2="2024-25",VQY182="End of period",VQY190="Revenue")),TRUE,FALSE)</f>
        <v>0</v>
      </c>
      <c r="VQZ183" s="201" t="b">
        <f>IF(OR(AND('Validation summary'!$B$2="2022-23",VQZ182="In-period"),AND('Validation summary'!$B$2="2023-24",VQZ182="In-period"),AND('Validation summary'!$B$2="2024-25",VQZ182="In-period"),AND('Validation summary'!$B$2="2024-25",VQZ182="End of period",VQZ190="Revenue")),TRUE,FALSE)</f>
        <v>0</v>
      </c>
      <c r="VRA183" s="201" t="b">
        <f>IF(OR(AND('Validation summary'!$B$2="2022-23",VRA182="In-period"),AND('Validation summary'!$B$2="2023-24",VRA182="In-period"),AND('Validation summary'!$B$2="2024-25",VRA182="In-period"),AND('Validation summary'!$B$2="2024-25",VRA182="End of period",VRA190="Revenue")),TRUE,FALSE)</f>
        <v>0</v>
      </c>
      <c r="VRB183" s="201" t="b">
        <f>IF(OR(AND('Validation summary'!$B$2="2022-23",VRB182="In-period"),AND('Validation summary'!$B$2="2023-24",VRB182="In-period"),AND('Validation summary'!$B$2="2024-25",VRB182="In-period"),AND('Validation summary'!$B$2="2024-25",VRB182="End of period",VRB190="Revenue")),TRUE,FALSE)</f>
        <v>0</v>
      </c>
      <c r="VRC183" s="201" t="b">
        <f>IF(OR(AND('Validation summary'!$B$2="2022-23",VRC182="In-period"),AND('Validation summary'!$B$2="2023-24",VRC182="In-period"),AND('Validation summary'!$B$2="2024-25",VRC182="In-period"),AND('Validation summary'!$B$2="2024-25",VRC182="End of period",VRC190="Revenue")),TRUE,FALSE)</f>
        <v>0</v>
      </c>
      <c r="VRD183" s="201" t="b">
        <f>IF(OR(AND('Validation summary'!$B$2="2022-23",VRD182="In-period"),AND('Validation summary'!$B$2="2023-24",VRD182="In-period"),AND('Validation summary'!$B$2="2024-25",VRD182="In-period"),AND('Validation summary'!$B$2="2024-25",VRD182="End of period",VRD190="Revenue")),TRUE,FALSE)</f>
        <v>0</v>
      </c>
      <c r="VRE183" s="201" t="b">
        <f>IF(OR(AND('Validation summary'!$B$2="2022-23",VRE182="In-period"),AND('Validation summary'!$B$2="2023-24",VRE182="In-period"),AND('Validation summary'!$B$2="2024-25",VRE182="In-period"),AND('Validation summary'!$B$2="2024-25",VRE182="End of period",VRE190="Revenue")),TRUE,FALSE)</f>
        <v>0</v>
      </c>
      <c r="VRF183" s="201" t="b">
        <f>IF(OR(AND('Validation summary'!$B$2="2022-23",VRF182="In-period"),AND('Validation summary'!$B$2="2023-24",VRF182="In-period"),AND('Validation summary'!$B$2="2024-25",VRF182="In-period"),AND('Validation summary'!$B$2="2024-25",VRF182="End of period",VRF190="Revenue")),TRUE,FALSE)</f>
        <v>0</v>
      </c>
      <c r="VRG183" s="201" t="b">
        <f>IF(OR(AND('Validation summary'!$B$2="2022-23",VRG182="In-period"),AND('Validation summary'!$B$2="2023-24",VRG182="In-period"),AND('Validation summary'!$B$2="2024-25",VRG182="In-period"),AND('Validation summary'!$B$2="2024-25",VRG182="End of period",VRG190="Revenue")),TRUE,FALSE)</f>
        <v>0</v>
      </c>
      <c r="VRH183" s="201" t="b">
        <f>IF(OR(AND('Validation summary'!$B$2="2022-23",VRH182="In-period"),AND('Validation summary'!$B$2="2023-24",VRH182="In-period"),AND('Validation summary'!$B$2="2024-25",VRH182="In-period"),AND('Validation summary'!$B$2="2024-25",VRH182="End of period",VRH190="Revenue")),TRUE,FALSE)</f>
        <v>0</v>
      </c>
      <c r="VRI183" s="201" t="b">
        <f>IF(OR(AND('Validation summary'!$B$2="2022-23",VRI182="In-period"),AND('Validation summary'!$B$2="2023-24",VRI182="In-period"),AND('Validation summary'!$B$2="2024-25",VRI182="In-period"),AND('Validation summary'!$B$2="2024-25",VRI182="End of period",VRI190="Revenue")),TRUE,FALSE)</f>
        <v>0</v>
      </c>
      <c r="VRJ183" s="201" t="b">
        <f>IF(OR(AND('Validation summary'!$B$2="2022-23",VRJ182="In-period"),AND('Validation summary'!$B$2="2023-24",VRJ182="In-period"),AND('Validation summary'!$B$2="2024-25",VRJ182="In-period"),AND('Validation summary'!$B$2="2024-25",VRJ182="End of period",VRJ190="Revenue")),TRUE,FALSE)</f>
        <v>0</v>
      </c>
      <c r="VRK183" s="201" t="b">
        <f>IF(OR(AND('Validation summary'!$B$2="2022-23",VRK182="In-period"),AND('Validation summary'!$B$2="2023-24",VRK182="In-period"),AND('Validation summary'!$B$2="2024-25",VRK182="In-period"),AND('Validation summary'!$B$2="2024-25",VRK182="End of period",VRK190="Revenue")),TRUE,FALSE)</f>
        <v>0</v>
      </c>
      <c r="VRL183" s="201" t="b">
        <f>IF(OR(AND('Validation summary'!$B$2="2022-23",VRL182="In-period"),AND('Validation summary'!$B$2="2023-24",VRL182="In-period"),AND('Validation summary'!$B$2="2024-25",VRL182="In-period"),AND('Validation summary'!$B$2="2024-25",VRL182="End of period",VRL190="Revenue")),TRUE,FALSE)</f>
        <v>0</v>
      </c>
      <c r="VRM183" s="201" t="b">
        <f>IF(OR(AND('Validation summary'!$B$2="2022-23",VRM182="In-period"),AND('Validation summary'!$B$2="2023-24",VRM182="In-period"),AND('Validation summary'!$B$2="2024-25",VRM182="In-period"),AND('Validation summary'!$B$2="2024-25",VRM182="End of period",VRM190="Revenue")),TRUE,FALSE)</f>
        <v>0</v>
      </c>
      <c r="VRN183" s="201" t="b">
        <f>IF(OR(AND('Validation summary'!$B$2="2022-23",VRN182="In-period"),AND('Validation summary'!$B$2="2023-24",VRN182="In-period"),AND('Validation summary'!$B$2="2024-25",VRN182="In-period"),AND('Validation summary'!$B$2="2024-25",VRN182="End of period",VRN190="Revenue")),TRUE,FALSE)</f>
        <v>0</v>
      </c>
      <c r="VRO183" s="201" t="b">
        <f>IF(OR(AND('Validation summary'!$B$2="2022-23",VRO182="In-period"),AND('Validation summary'!$B$2="2023-24",VRO182="In-period"),AND('Validation summary'!$B$2="2024-25",VRO182="In-period"),AND('Validation summary'!$B$2="2024-25",VRO182="End of period",VRO190="Revenue")),TRUE,FALSE)</f>
        <v>0</v>
      </c>
      <c r="VRP183" s="201" t="b">
        <f>IF(OR(AND('Validation summary'!$B$2="2022-23",VRP182="In-period"),AND('Validation summary'!$B$2="2023-24",VRP182="In-period"),AND('Validation summary'!$B$2="2024-25",VRP182="In-period"),AND('Validation summary'!$B$2="2024-25",VRP182="End of period",VRP190="Revenue")),TRUE,FALSE)</f>
        <v>0</v>
      </c>
      <c r="VRQ183" s="201" t="b">
        <f>IF(OR(AND('Validation summary'!$B$2="2022-23",VRQ182="In-period"),AND('Validation summary'!$B$2="2023-24",VRQ182="In-period"),AND('Validation summary'!$B$2="2024-25",VRQ182="In-period"),AND('Validation summary'!$B$2="2024-25",VRQ182="End of period",VRQ190="Revenue")),TRUE,FALSE)</f>
        <v>0</v>
      </c>
      <c r="VRR183" s="201" t="b">
        <f>IF(OR(AND('Validation summary'!$B$2="2022-23",VRR182="In-period"),AND('Validation summary'!$B$2="2023-24",VRR182="In-period"),AND('Validation summary'!$B$2="2024-25",VRR182="In-period"),AND('Validation summary'!$B$2="2024-25",VRR182="End of period",VRR190="Revenue")),TRUE,FALSE)</f>
        <v>0</v>
      </c>
      <c r="VRS183" s="201" t="b">
        <f>IF(OR(AND('Validation summary'!$B$2="2022-23",VRS182="In-period"),AND('Validation summary'!$B$2="2023-24",VRS182="In-period"),AND('Validation summary'!$B$2="2024-25",VRS182="In-period"),AND('Validation summary'!$B$2="2024-25",VRS182="End of period",VRS190="Revenue")),TRUE,FALSE)</f>
        <v>0</v>
      </c>
      <c r="VRT183" s="201" t="b">
        <f>IF(OR(AND('Validation summary'!$B$2="2022-23",VRT182="In-period"),AND('Validation summary'!$B$2="2023-24",VRT182="In-period"),AND('Validation summary'!$B$2="2024-25",VRT182="In-period"),AND('Validation summary'!$B$2="2024-25",VRT182="End of period",VRT190="Revenue")),TRUE,FALSE)</f>
        <v>0</v>
      </c>
      <c r="VRU183" s="201" t="b">
        <f>IF(OR(AND('Validation summary'!$B$2="2022-23",VRU182="In-period"),AND('Validation summary'!$B$2="2023-24",VRU182="In-period"),AND('Validation summary'!$B$2="2024-25",VRU182="In-period"),AND('Validation summary'!$B$2="2024-25",VRU182="End of period",VRU190="Revenue")),TRUE,FALSE)</f>
        <v>0</v>
      </c>
      <c r="VRV183" s="201" t="b">
        <f>IF(OR(AND('Validation summary'!$B$2="2022-23",VRV182="In-period"),AND('Validation summary'!$B$2="2023-24",VRV182="In-period"),AND('Validation summary'!$B$2="2024-25",VRV182="In-period"),AND('Validation summary'!$B$2="2024-25",VRV182="End of period",VRV190="Revenue")),TRUE,FALSE)</f>
        <v>0</v>
      </c>
      <c r="VRW183" s="201" t="b">
        <f>IF(OR(AND('Validation summary'!$B$2="2022-23",VRW182="In-period"),AND('Validation summary'!$B$2="2023-24",VRW182="In-period"),AND('Validation summary'!$B$2="2024-25",VRW182="In-period"),AND('Validation summary'!$B$2="2024-25",VRW182="End of period",VRW190="Revenue")),TRUE,FALSE)</f>
        <v>0</v>
      </c>
      <c r="VRX183" s="201" t="b">
        <f>IF(OR(AND('Validation summary'!$B$2="2022-23",VRX182="In-period"),AND('Validation summary'!$B$2="2023-24",VRX182="In-period"),AND('Validation summary'!$B$2="2024-25",VRX182="In-period"),AND('Validation summary'!$B$2="2024-25",VRX182="End of period",VRX190="Revenue")),TRUE,FALSE)</f>
        <v>0</v>
      </c>
      <c r="VRY183" s="201" t="b">
        <f>IF(OR(AND('Validation summary'!$B$2="2022-23",VRY182="In-period"),AND('Validation summary'!$B$2="2023-24",VRY182="In-period"),AND('Validation summary'!$B$2="2024-25",VRY182="In-period"),AND('Validation summary'!$B$2="2024-25",VRY182="End of period",VRY190="Revenue")),TRUE,FALSE)</f>
        <v>0</v>
      </c>
      <c r="VRZ183" s="201" t="b">
        <f>IF(OR(AND('Validation summary'!$B$2="2022-23",VRZ182="In-period"),AND('Validation summary'!$B$2="2023-24",VRZ182="In-period"),AND('Validation summary'!$B$2="2024-25",VRZ182="In-period"),AND('Validation summary'!$B$2="2024-25",VRZ182="End of period",VRZ190="Revenue")),TRUE,FALSE)</f>
        <v>0</v>
      </c>
      <c r="VSA183" s="201" t="b">
        <f>IF(OR(AND('Validation summary'!$B$2="2022-23",VSA182="In-period"),AND('Validation summary'!$B$2="2023-24",VSA182="In-period"),AND('Validation summary'!$B$2="2024-25",VSA182="In-period"),AND('Validation summary'!$B$2="2024-25",VSA182="End of period",VSA190="Revenue")),TRUE,FALSE)</f>
        <v>0</v>
      </c>
      <c r="VSB183" s="201" t="b">
        <f>IF(OR(AND('Validation summary'!$B$2="2022-23",VSB182="In-period"),AND('Validation summary'!$B$2="2023-24",VSB182="In-period"),AND('Validation summary'!$B$2="2024-25",VSB182="In-period"),AND('Validation summary'!$B$2="2024-25",VSB182="End of period",VSB190="Revenue")),TRUE,FALSE)</f>
        <v>0</v>
      </c>
      <c r="VSC183" s="201" t="b">
        <f>IF(OR(AND('Validation summary'!$B$2="2022-23",VSC182="In-period"),AND('Validation summary'!$B$2="2023-24",VSC182="In-period"),AND('Validation summary'!$B$2="2024-25",VSC182="In-period"),AND('Validation summary'!$B$2="2024-25",VSC182="End of period",VSC190="Revenue")),TRUE,FALSE)</f>
        <v>0</v>
      </c>
      <c r="VSD183" s="201" t="b">
        <f>IF(OR(AND('Validation summary'!$B$2="2022-23",VSD182="In-period"),AND('Validation summary'!$B$2="2023-24",VSD182="In-period"),AND('Validation summary'!$B$2="2024-25",VSD182="In-period"),AND('Validation summary'!$B$2="2024-25",VSD182="End of period",VSD190="Revenue")),TRUE,FALSE)</f>
        <v>0</v>
      </c>
      <c r="VSE183" s="201" t="b">
        <f>IF(OR(AND('Validation summary'!$B$2="2022-23",VSE182="In-period"),AND('Validation summary'!$B$2="2023-24",VSE182="In-period"),AND('Validation summary'!$B$2="2024-25",VSE182="In-period"),AND('Validation summary'!$B$2="2024-25",VSE182="End of period",VSE190="Revenue")),TRUE,FALSE)</f>
        <v>0</v>
      </c>
      <c r="VSF183" s="201" t="b">
        <f>IF(OR(AND('Validation summary'!$B$2="2022-23",VSF182="In-period"),AND('Validation summary'!$B$2="2023-24",VSF182="In-period"),AND('Validation summary'!$B$2="2024-25",VSF182="In-period"),AND('Validation summary'!$B$2="2024-25",VSF182="End of period",VSF190="Revenue")),TRUE,FALSE)</f>
        <v>0</v>
      </c>
      <c r="VSG183" s="201" t="b">
        <f>IF(OR(AND('Validation summary'!$B$2="2022-23",VSG182="In-period"),AND('Validation summary'!$B$2="2023-24",VSG182="In-period"),AND('Validation summary'!$B$2="2024-25",VSG182="In-period"),AND('Validation summary'!$B$2="2024-25",VSG182="End of period",VSG190="Revenue")),TRUE,FALSE)</f>
        <v>0</v>
      </c>
      <c r="VSH183" s="201" t="b">
        <f>IF(OR(AND('Validation summary'!$B$2="2022-23",VSH182="In-period"),AND('Validation summary'!$B$2="2023-24",VSH182="In-period"),AND('Validation summary'!$B$2="2024-25",VSH182="In-period"),AND('Validation summary'!$B$2="2024-25",VSH182="End of period",VSH190="Revenue")),TRUE,FALSE)</f>
        <v>0</v>
      </c>
      <c r="VSI183" s="201" t="b">
        <f>IF(OR(AND('Validation summary'!$B$2="2022-23",VSI182="In-period"),AND('Validation summary'!$B$2="2023-24",VSI182="In-period"),AND('Validation summary'!$B$2="2024-25",VSI182="In-period"),AND('Validation summary'!$B$2="2024-25",VSI182="End of period",VSI190="Revenue")),TRUE,FALSE)</f>
        <v>0</v>
      </c>
      <c r="VSJ183" s="201" t="b">
        <f>IF(OR(AND('Validation summary'!$B$2="2022-23",VSJ182="In-period"),AND('Validation summary'!$B$2="2023-24",VSJ182="In-period"),AND('Validation summary'!$B$2="2024-25",VSJ182="In-period"),AND('Validation summary'!$B$2="2024-25",VSJ182="End of period",VSJ190="Revenue")),TRUE,FALSE)</f>
        <v>0</v>
      </c>
      <c r="VSK183" s="201" t="b">
        <f>IF(OR(AND('Validation summary'!$B$2="2022-23",VSK182="In-period"),AND('Validation summary'!$B$2="2023-24",VSK182="In-period"),AND('Validation summary'!$B$2="2024-25",VSK182="In-period"),AND('Validation summary'!$B$2="2024-25",VSK182="End of period",VSK190="Revenue")),TRUE,FALSE)</f>
        <v>0</v>
      </c>
      <c r="VSL183" s="201" t="b">
        <f>IF(OR(AND('Validation summary'!$B$2="2022-23",VSL182="In-period"),AND('Validation summary'!$B$2="2023-24",VSL182="In-period"),AND('Validation summary'!$B$2="2024-25",VSL182="In-period"),AND('Validation summary'!$B$2="2024-25",VSL182="End of period",VSL190="Revenue")),TRUE,FALSE)</f>
        <v>0</v>
      </c>
      <c r="VSM183" s="201" t="b">
        <f>IF(OR(AND('Validation summary'!$B$2="2022-23",VSM182="In-period"),AND('Validation summary'!$B$2="2023-24",VSM182="In-period"),AND('Validation summary'!$B$2="2024-25",VSM182="In-period"),AND('Validation summary'!$B$2="2024-25",VSM182="End of period",VSM190="Revenue")),TRUE,FALSE)</f>
        <v>0</v>
      </c>
      <c r="VSN183" s="201" t="b">
        <f>IF(OR(AND('Validation summary'!$B$2="2022-23",VSN182="In-period"),AND('Validation summary'!$B$2="2023-24",VSN182="In-period"),AND('Validation summary'!$B$2="2024-25",VSN182="In-period"),AND('Validation summary'!$B$2="2024-25",VSN182="End of period",VSN190="Revenue")),TRUE,FALSE)</f>
        <v>0</v>
      </c>
      <c r="VSO183" s="201" t="b">
        <f>IF(OR(AND('Validation summary'!$B$2="2022-23",VSO182="In-period"),AND('Validation summary'!$B$2="2023-24",VSO182="In-period"),AND('Validation summary'!$B$2="2024-25",VSO182="In-period"),AND('Validation summary'!$B$2="2024-25",VSO182="End of period",VSO190="Revenue")),TRUE,FALSE)</f>
        <v>0</v>
      </c>
      <c r="VSP183" s="201" t="b">
        <f>IF(OR(AND('Validation summary'!$B$2="2022-23",VSP182="In-period"),AND('Validation summary'!$B$2="2023-24",VSP182="In-period"),AND('Validation summary'!$B$2="2024-25",VSP182="In-period"),AND('Validation summary'!$B$2="2024-25",VSP182="End of period",VSP190="Revenue")),TRUE,FALSE)</f>
        <v>0</v>
      </c>
      <c r="VSQ183" s="201" t="b">
        <f>IF(OR(AND('Validation summary'!$B$2="2022-23",VSQ182="In-period"),AND('Validation summary'!$B$2="2023-24",VSQ182="In-period"),AND('Validation summary'!$B$2="2024-25",VSQ182="In-period"),AND('Validation summary'!$B$2="2024-25",VSQ182="End of period",VSQ190="Revenue")),TRUE,FALSE)</f>
        <v>0</v>
      </c>
      <c r="VSR183" s="201" t="b">
        <f>IF(OR(AND('Validation summary'!$B$2="2022-23",VSR182="In-period"),AND('Validation summary'!$B$2="2023-24",VSR182="In-period"),AND('Validation summary'!$B$2="2024-25",VSR182="In-period"),AND('Validation summary'!$B$2="2024-25",VSR182="End of period",VSR190="Revenue")),TRUE,FALSE)</f>
        <v>0</v>
      </c>
      <c r="VSS183" s="201" t="b">
        <f>IF(OR(AND('Validation summary'!$B$2="2022-23",VSS182="In-period"),AND('Validation summary'!$B$2="2023-24",VSS182="In-period"),AND('Validation summary'!$B$2="2024-25",VSS182="In-period"),AND('Validation summary'!$B$2="2024-25",VSS182="End of period",VSS190="Revenue")),TRUE,FALSE)</f>
        <v>0</v>
      </c>
      <c r="VST183" s="201" t="b">
        <f>IF(OR(AND('Validation summary'!$B$2="2022-23",VST182="In-period"),AND('Validation summary'!$B$2="2023-24",VST182="In-period"),AND('Validation summary'!$B$2="2024-25",VST182="In-period"),AND('Validation summary'!$B$2="2024-25",VST182="End of period",VST190="Revenue")),TRUE,FALSE)</f>
        <v>0</v>
      </c>
      <c r="VSU183" s="201" t="b">
        <f>IF(OR(AND('Validation summary'!$B$2="2022-23",VSU182="In-period"),AND('Validation summary'!$B$2="2023-24",VSU182="In-period"),AND('Validation summary'!$B$2="2024-25",VSU182="In-period"),AND('Validation summary'!$B$2="2024-25",VSU182="End of period",VSU190="Revenue")),TRUE,FALSE)</f>
        <v>0</v>
      </c>
      <c r="VSV183" s="201" t="b">
        <f>IF(OR(AND('Validation summary'!$B$2="2022-23",VSV182="In-period"),AND('Validation summary'!$B$2="2023-24",VSV182="In-period"),AND('Validation summary'!$B$2="2024-25",VSV182="In-period"),AND('Validation summary'!$B$2="2024-25",VSV182="End of period",VSV190="Revenue")),TRUE,FALSE)</f>
        <v>0</v>
      </c>
      <c r="VSW183" s="201" t="b">
        <f>IF(OR(AND('Validation summary'!$B$2="2022-23",VSW182="In-period"),AND('Validation summary'!$B$2="2023-24",VSW182="In-period"),AND('Validation summary'!$B$2="2024-25",VSW182="In-period"),AND('Validation summary'!$B$2="2024-25",VSW182="End of period",VSW190="Revenue")),TRUE,FALSE)</f>
        <v>0</v>
      </c>
      <c r="VSX183" s="201" t="b">
        <f>IF(OR(AND('Validation summary'!$B$2="2022-23",VSX182="In-period"),AND('Validation summary'!$B$2="2023-24",VSX182="In-period"),AND('Validation summary'!$B$2="2024-25",VSX182="In-period"),AND('Validation summary'!$B$2="2024-25",VSX182="End of period",VSX190="Revenue")),TRUE,FALSE)</f>
        <v>0</v>
      </c>
      <c r="VSY183" s="201" t="b">
        <f>IF(OR(AND('Validation summary'!$B$2="2022-23",VSY182="In-period"),AND('Validation summary'!$B$2="2023-24",VSY182="In-period"),AND('Validation summary'!$B$2="2024-25",VSY182="In-period"),AND('Validation summary'!$B$2="2024-25",VSY182="End of period",VSY190="Revenue")),TRUE,FALSE)</f>
        <v>0</v>
      </c>
      <c r="VSZ183" s="201" t="b">
        <f>IF(OR(AND('Validation summary'!$B$2="2022-23",VSZ182="In-period"),AND('Validation summary'!$B$2="2023-24",VSZ182="In-period"),AND('Validation summary'!$B$2="2024-25",VSZ182="In-period"),AND('Validation summary'!$B$2="2024-25",VSZ182="End of period",VSZ190="Revenue")),TRUE,FALSE)</f>
        <v>0</v>
      </c>
      <c r="VTA183" s="201" t="b">
        <f>IF(OR(AND('Validation summary'!$B$2="2022-23",VTA182="In-period"),AND('Validation summary'!$B$2="2023-24",VTA182="In-period"),AND('Validation summary'!$B$2="2024-25",VTA182="In-period"),AND('Validation summary'!$B$2="2024-25",VTA182="End of period",VTA190="Revenue")),TRUE,FALSE)</f>
        <v>0</v>
      </c>
      <c r="VTB183" s="201" t="b">
        <f>IF(OR(AND('Validation summary'!$B$2="2022-23",VTB182="In-period"),AND('Validation summary'!$B$2="2023-24",VTB182="In-period"),AND('Validation summary'!$B$2="2024-25",VTB182="In-period"),AND('Validation summary'!$B$2="2024-25",VTB182="End of period",VTB190="Revenue")),TRUE,FALSE)</f>
        <v>0</v>
      </c>
      <c r="VTC183" s="201" t="b">
        <f>IF(OR(AND('Validation summary'!$B$2="2022-23",VTC182="In-period"),AND('Validation summary'!$B$2="2023-24",VTC182="In-period"),AND('Validation summary'!$B$2="2024-25",VTC182="In-period"),AND('Validation summary'!$B$2="2024-25",VTC182="End of period",VTC190="Revenue")),TRUE,FALSE)</f>
        <v>0</v>
      </c>
      <c r="VTD183" s="201" t="b">
        <f>IF(OR(AND('Validation summary'!$B$2="2022-23",VTD182="In-period"),AND('Validation summary'!$B$2="2023-24",VTD182="In-period"),AND('Validation summary'!$B$2="2024-25",VTD182="In-period"),AND('Validation summary'!$B$2="2024-25",VTD182="End of period",VTD190="Revenue")),TRUE,FALSE)</f>
        <v>0</v>
      </c>
      <c r="VTE183" s="201" t="b">
        <f>IF(OR(AND('Validation summary'!$B$2="2022-23",VTE182="In-period"),AND('Validation summary'!$B$2="2023-24",VTE182="In-period"),AND('Validation summary'!$B$2="2024-25",VTE182="In-period"),AND('Validation summary'!$B$2="2024-25",VTE182="End of period",VTE190="Revenue")),TRUE,FALSE)</f>
        <v>0</v>
      </c>
      <c r="VTF183" s="201" t="b">
        <f>IF(OR(AND('Validation summary'!$B$2="2022-23",VTF182="In-period"),AND('Validation summary'!$B$2="2023-24",VTF182="In-period"),AND('Validation summary'!$B$2="2024-25",VTF182="In-period"),AND('Validation summary'!$B$2="2024-25",VTF182="End of period",VTF190="Revenue")),TRUE,FALSE)</f>
        <v>0</v>
      </c>
      <c r="VTG183" s="201" t="b">
        <f>IF(OR(AND('Validation summary'!$B$2="2022-23",VTG182="In-period"),AND('Validation summary'!$B$2="2023-24",VTG182="In-period"),AND('Validation summary'!$B$2="2024-25",VTG182="In-period"),AND('Validation summary'!$B$2="2024-25",VTG182="End of period",VTG190="Revenue")),TRUE,FALSE)</f>
        <v>0</v>
      </c>
      <c r="VTH183" s="201" t="b">
        <f>IF(OR(AND('Validation summary'!$B$2="2022-23",VTH182="In-period"),AND('Validation summary'!$B$2="2023-24",VTH182="In-period"),AND('Validation summary'!$B$2="2024-25",VTH182="In-period"),AND('Validation summary'!$B$2="2024-25",VTH182="End of period",VTH190="Revenue")),TRUE,FALSE)</f>
        <v>0</v>
      </c>
      <c r="VTI183" s="201" t="b">
        <f>IF(OR(AND('Validation summary'!$B$2="2022-23",VTI182="In-period"),AND('Validation summary'!$B$2="2023-24",VTI182="In-period"),AND('Validation summary'!$B$2="2024-25",VTI182="In-period"),AND('Validation summary'!$B$2="2024-25",VTI182="End of period",VTI190="Revenue")),TRUE,FALSE)</f>
        <v>0</v>
      </c>
      <c r="VTJ183" s="201" t="b">
        <f>IF(OR(AND('Validation summary'!$B$2="2022-23",VTJ182="In-period"),AND('Validation summary'!$B$2="2023-24",VTJ182="In-period"),AND('Validation summary'!$B$2="2024-25",VTJ182="In-period"),AND('Validation summary'!$B$2="2024-25",VTJ182="End of period",VTJ190="Revenue")),TRUE,FALSE)</f>
        <v>0</v>
      </c>
      <c r="VTK183" s="201" t="b">
        <f>IF(OR(AND('Validation summary'!$B$2="2022-23",VTK182="In-period"),AND('Validation summary'!$B$2="2023-24",VTK182="In-period"),AND('Validation summary'!$B$2="2024-25",VTK182="In-period"),AND('Validation summary'!$B$2="2024-25",VTK182="End of period",VTK190="Revenue")),TRUE,FALSE)</f>
        <v>0</v>
      </c>
      <c r="VTL183" s="201" t="b">
        <f>IF(OR(AND('Validation summary'!$B$2="2022-23",VTL182="In-period"),AND('Validation summary'!$B$2="2023-24",VTL182="In-period"),AND('Validation summary'!$B$2="2024-25",VTL182="In-period"),AND('Validation summary'!$B$2="2024-25",VTL182="End of period",VTL190="Revenue")),TRUE,FALSE)</f>
        <v>0</v>
      </c>
      <c r="VTM183" s="201" t="b">
        <f>IF(OR(AND('Validation summary'!$B$2="2022-23",VTM182="In-period"),AND('Validation summary'!$B$2="2023-24",VTM182="In-period"),AND('Validation summary'!$B$2="2024-25",VTM182="In-period"),AND('Validation summary'!$B$2="2024-25",VTM182="End of period",VTM190="Revenue")),TRUE,FALSE)</f>
        <v>0</v>
      </c>
      <c r="VTN183" s="201" t="b">
        <f>IF(OR(AND('Validation summary'!$B$2="2022-23",VTN182="In-period"),AND('Validation summary'!$B$2="2023-24",VTN182="In-period"),AND('Validation summary'!$B$2="2024-25",VTN182="In-period"),AND('Validation summary'!$B$2="2024-25",VTN182="End of period",VTN190="Revenue")),TRUE,FALSE)</f>
        <v>0</v>
      </c>
      <c r="VTO183" s="201" t="b">
        <f>IF(OR(AND('Validation summary'!$B$2="2022-23",VTO182="In-period"),AND('Validation summary'!$B$2="2023-24",VTO182="In-period"),AND('Validation summary'!$B$2="2024-25",VTO182="In-period"),AND('Validation summary'!$B$2="2024-25",VTO182="End of period",VTO190="Revenue")),TRUE,FALSE)</f>
        <v>0</v>
      </c>
      <c r="VTP183" s="201" t="b">
        <f>IF(OR(AND('Validation summary'!$B$2="2022-23",VTP182="In-period"),AND('Validation summary'!$B$2="2023-24",VTP182="In-period"),AND('Validation summary'!$B$2="2024-25",VTP182="In-period"),AND('Validation summary'!$B$2="2024-25",VTP182="End of period",VTP190="Revenue")),TRUE,FALSE)</f>
        <v>0</v>
      </c>
      <c r="VTQ183" s="201" t="b">
        <f>IF(OR(AND('Validation summary'!$B$2="2022-23",VTQ182="In-period"),AND('Validation summary'!$B$2="2023-24",VTQ182="In-period"),AND('Validation summary'!$B$2="2024-25",VTQ182="In-period"),AND('Validation summary'!$B$2="2024-25",VTQ182="End of period",VTQ190="Revenue")),TRUE,FALSE)</f>
        <v>0</v>
      </c>
      <c r="VTR183" s="201" t="b">
        <f>IF(OR(AND('Validation summary'!$B$2="2022-23",VTR182="In-period"),AND('Validation summary'!$B$2="2023-24",VTR182="In-period"),AND('Validation summary'!$B$2="2024-25",VTR182="In-period"),AND('Validation summary'!$B$2="2024-25",VTR182="End of period",VTR190="Revenue")),TRUE,FALSE)</f>
        <v>0</v>
      </c>
      <c r="VTS183" s="201" t="b">
        <f>IF(OR(AND('Validation summary'!$B$2="2022-23",VTS182="In-period"),AND('Validation summary'!$B$2="2023-24",VTS182="In-period"),AND('Validation summary'!$B$2="2024-25",VTS182="In-period"),AND('Validation summary'!$B$2="2024-25",VTS182="End of period",VTS190="Revenue")),TRUE,FALSE)</f>
        <v>0</v>
      </c>
      <c r="VTT183" s="201" t="b">
        <f>IF(OR(AND('Validation summary'!$B$2="2022-23",VTT182="In-period"),AND('Validation summary'!$B$2="2023-24",VTT182="In-period"),AND('Validation summary'!$B$2="2024-25",VTT182="In-period"),AND('Validation summary'!$B$2="2024-25",VTT182="End of period",VTT190="Revenue")),TRUE,FALSE)</f>
        <v>0</v>
      </c>
      <c r="VTU183" s="201" t="b">
        <f>IF(OR(AND('Validation summary'!$B$2="2022-23",VTU182="In-period"),AND('Validation summary'!$B$2="2023-24",VTU182="In-period"),AND('Validation summary'!$B$2="2024-25",VTU182="In-period"),AND('Validation summary'!$B$2="2024-25",VTU182="End of period",VTU190="Revenue")),TRUE,FALSE)</f>
        <v>0</v>
      </c>
      <c r="VTV183" s="201" t="b">
        <f>IF(OR(AND('Validation summary'!$B$2="2022-23",VTV182="In-period"),AND('Validation summary'!$B$2="2023-24",VTV182="In-period"),AND('Validation summary'!$B$2="2024-25",VTV182="In-period"),AND('Validation summary'!$B$2="2024-25",VTV182="End of period",VTV190="Revenue")),TRUE,FALSE)</f>
        <v>0</v>
      </c>
      <c r="VTW183" s="201" t="b">
        <f>IF(OR(AND('Validation summary'!$B$2="2022-23",VTW182="In-period"),AND('Validation summary'!$B$2="2023-24",VTW182="In-period"),AND('Validation summary'!$B$2="2024-25",VTW182="In-period"),AND('Validation summary'!$B$2="2024-25",VTW182="End of period",VTW190="Revenue")),TRUE,FALSE)</f>
        <v>0</v>
      </c>
      <c r="VTX183" s="201" t="b">
        <f>IF(OR(AND('Validation summary'!$B$2="2022-23",VTX182="In-period"),AND('Validation summary'!$B$2="2023-24",VTX182="In-period"),AND('Validation summary'!$B$2="2024-25",VTX182="In-period"),AND('Validation summary'!$B$2="2024-25",VTX182="End of period",VTX190="Revenue")),TRUE,FALSE)</f>
        <v>0</v>
      </c>
      <c r="VTY183" s="201" t="b">
        <f>IF(OR(AND('Validation summary'!$B$2="2022-23",VTY182="In-period"),AND('Validation summary'!$B$2="2023-24",VTY182="In-period"),AND('Validation summary'!$B$2="2024-25",VTY182="In-period"),AND('Validation summary'!$B$2="2024-25",VTY182="End of period",VTY190="Revenue")),TRUE,FALSE)</f>
        <v>0</v>
      </c>
      <c r="VTZ183" s="201" t="b">
        <f>IF(OR(AND('Validation summary'!$B$2="2022-23",VTZ182="In-period"),AND('Validation summary'!$B$2="2023-24",VTZ182="In-period"),AND('Validation summary'!$B$2="2024-25",VTZ182="In-period"),AND('Validation summary'!$B$2="2024-25",VTZ182="End of period",VTZ190="Revenue")),TRUE,FALSE)</f>
        <v>0</v>
      </c>
      <c r="VUA183" s="201" t="b">
        <f>IF(OR(AND('Validation summary'!$B$2="2022-23",VUA182="In-period"),AND('Validation summary'!$B$2="2023-24",VUA182="In-period"),AND('Validation summary'!$B$2="2024-25",VUA182="In-period"),AND('Validation summary'!$B$2="2024-25",VUA182="End of period",VUA190="Revenue")),TRUE,FALSE)</f>
        <v>0</v>
      </c>
      <c r="VUB183" s="201" t="b">
        <f>IF(OR(AND('Validation summary'!$B$2="2022-23",VUB182="In-period"),AND('Validation summary'!$B$2="2023-24",VUB182="In-period"),AND('Validation summary'!$B$2="2024-25",VUB182="In-period"),AND('Validation summary'!$B$2="2024-25",VUB182="End of period",VUB190="Revenue")),TRUE,FALSE)</f>
        <v>0</v>
      </c>
      <c r="VUC183" s="201" t="b">
        <f>IF(OR(AND('Validation summary'!$B$2="2022-23",VUC182="In-period"),AND('Validation summary'!$B$2="2023-24",VUC182="In-period"),AND('Validation summary'!$B$2="2024-25",VUC182="In-period"),AND('Validation summary'!$B$2="2024-25",VUC182="End of period",VUC190="Revenue")),TRUE,FALSE)</f>
        <v>0</v>
      </c>
      <c r="VUD183" s="201" t="b">
        <f>IF(OR(AND('Validation summary'!$B$2="2022-23",VUD182="In-period"),AND('Validation summary'!$B$2="2023-24",VUD182="In-period"),AND('Validation summary'!$B$2="2024-25",VUD182="In-period"),AND('Validation summary'!$B$2="2024-25",VUD182="End of period",VUD190="Revenue")),TRUE,FALSE)</f>
        <v>0</v>
      </c>
      <c r="VUE183" s="201" t="b">
        <f>IF(OR(AND('Validation summary'!$B$2="2022-23",VUE182="In-period"),AND('Validation summary'!$B$2="2023-24",VUE182="In-period"),AND('Validation summary'!$B$2="2024-25",VUE182="In-period"),AND('Validation summary'!$B$2="2024-25",VUE182="End of period",VUE190="Revenue")),TRUE,FALSE)</f>
        <v>0</v>
      </c>
      <c r="VUF183" s="201" t="b">
        <f>IF(OR(AND('Validation summary'!$B$2="2022-23",VUF182="In-period"),AND('Validation summary'!$B$2="2023-24",VUF182="In-period"),AND('Validation summary'!$B$2="2024-25",VUF182="In-period"),AND('Validation summary'!$B$2="2024-25",VUF182="End of period",VUF190="Revenue")),TRUE,FALSE)</f>
        <v>0</v>
      </c>
      <c r="VUG183" s="201" t="b">
        <f>IF(OR(AND('Validation summary'!$B$2="2022-23",VUG182="In-period"),AND('Validation summary'!$B$2="2023-24",VUG182="In-period"),AND('Validation summary'!$B$2="2024-25",VUG182="In-period"),AND('Validation summary'!$B$2="2024-25",VUG182="End of period",VUG190="Revenue")),TRUE,FALSE)</f>
        <v>0</v>
      </c>
      <c r="VUH183" s="201" t="b">
        <f>IF(OR(AND('Validation summary'!$B$2="2022-23",VUH182="In-period"),AND('Validation summary'!$B$2="2023-24",VUH182="In-period"),AND('Validation summary'!$B$2="2024-25",VUH182="In-period"),AND('Validation summary'!$B$2="2024-25",VUH182="End of period",VUH190="Revenue")),TRUE,FALSE)</f>
        <v>0</v>
      </c>
      <c r="VUI183" s="201" t="b">
        <f>IF(OR(AND('Validation summary'!$B$2="2022-23",VUI182="In-period"),AND('Validation summary'!$B$2="2023-24",VUI182="In-period"),AND('Validation summary'!$B$2="2024-25",VUI182="In-period"),AND('Validation summary'!$B$2="2024-25",VUI182="End of period",VUI190="Revenue")),TRUE,FALSE)</f>
        <v>0</v>
      </c>
      <c r="VUJ183" s="201" t="b">
        <f>IF(OR(AND('Validation summary'!$B$2="2022-23",VUJ182="In-period"),AND('Validation summary'!$B$2="2023-24",VUJ182="In-period"),AND('Validation summary'!$B$2="2024-25",VUJ182="In-period"),AND('Validation summary'!$B$2="2024-25",VUJ182="End of period",VUJ190="Revenue")),TRUE,FALSE)</f>
        <v>0</v>
      </c>
      <c r="VUK183" s="201" t="b">
        <f>IF(OR(AND('Validation summary'!$B$2="2022-23",VUK182="In-period"),AND('Validation summary'!$B$2="2023-24",VUK182="In-period"),AND('Validation summary'!$B$2="2024-25",VUK182="In-period"),AND('Validation summary'!$B$2="2024-25",VUK182="End of period",VUK190="Revenue")),TRUE,FALSE)</f>
        <v>0</v>
      </c>
      <c r="VUL183" s="201" t="b">
        <f>IF(OR(AND('Validation summary'!$B$2="2022-23",VUL182="In-period"),AND('Validation summary'!$B$2="2023-24",VUL182="In-period"),AND('Validation summary'!$B$2="2024-25",VUL182="In-period"),AND('Validation summary'!$B$2="2024-25",VUL182="End of period",VUL190="Revenue")),TRUE,FALSE)</f>
        <v>0</v>
      </c>
      <c r="VUM183" s="201" t="b">
        <f>IF(OR(AND('Validation summary'!$B$2="2022-23",VUM182="In-period"),AND('Validation summary'!$B$2="2023-24",VUM182="In-period"),AND('Validation summary'!$B$2="2024-25",VUM182="In-period"),AND('Validation summary'!$B$2="2024-25",VUM182="End of period",VUM190="Revenue")),TRUE,FALSE)</f>
        <v>0</v>
      </c>
      <c r="VUN183" s="201" t="b">
        <f>IF(OR(AND('Validation summary'!$B$2="2022-23",VUN182="In-period"),AND('Validation summary'!$B$2="2023-24",VUN182="In-period"),AND('Validation summary'!$B$2="2024-25",VUN182="In-period"),AND('Validation summary'!$B$2="2024-25",VUN182="End of period",VUN190="Revenue")),TRUE,FALSE)</f>
        <v>0</v>
      </c>
      <c r="VUO183" s="201" t="b">
        <f>IF(OR(AND('Validation summary'!$B$2="2022-23",VUO182="In-period"),AND('Validation summary'!$B$2="2023-24",VUO182="In-period"),AND('Validation summary'!$B$2="2024-25",VUO182="In-period"),AND('Validation summary'!$B$2="2024-25",VUO182="End of period",VUO190="Revenue")),TRUE,FALSE)</f>
        <v>0</v>
      </c>
      <c r="VUP183" s="201" t="b">
        <f>IF(OR(AND('Validation summary'!$B$2="2022-23",VUP182="In-period"),AND('Validation summary'!$B$2="2023-24",VUP182="In-period"),AND('Validation summary'!$B$2="2024-25",VUP182="In-period"),AND('Validation summary'!$B$2="2024-25",VUP182="End of period",VUP190="Revenue")),TRUE,FALSE)</f>
        <v>0</v>
      </c>
      <c r="VUQ183" s="201" t="b">
        <f>IF(OR(AND('Validation summary'!$B$2="2022-23",VUQ182="In-period"),AND('Validation summary'!$B$2="2023-24",VUQ182="In-period"),AND('Validation summary'!$B$2="2024-25",VUQ182="In-period"),AND('Validation summary'!$B$2="2024-25",VUQ182="End of period",VUQ190="Revenue")),TRUE,FALSE)</f>
        <v>0</v>
      </c>
      <c r="VUR183" s="201" t="b">
        <f>IF(OR(AND('Validation summary'!$B$2="2022-23",VUR182="In-period"),AND('Validation summary'!$B$2="2023-24",VUR182="In-period"),AND('Validation summary'!$B$2="2024-25",VUR182="In-period"),AND('Validation summary'!$B$2="2024-25",VUR182="End of period",VUR190="Revenue")),TRUE,FALSE)</f>
        <v>0</v>
      </c>
      <c r="VUS183" s="201" t="b">
        <f>IF(OR(AND('Validation summary'!$B$2="2022-23",VUS182="In-period"),AND('Validation summary'!$B$2="2023-24",VUS182="In-period"),AND('Validation summary'!$B$2="2024-25",VUS182="In-period"),AND('Validation summary'!$B$2="2024-25",VUS182="End of period",VUS190="Revenue")),TRUE,FALSE)</f>
        <v>0</v>
      </c>
      <c r="VUT183" s="201" t="b">
        <f>IF(OR(AND('Validation summary'!$B$2="2022-23",VUT182="In-period"),AND('Validation summary'!$B$2="2023-24",VUT182="In-period"),AND('Validation summary'!$B$2="2024-25",VUT182="In-period"),AND('Validation summary'!$B$2="2024-25",VUT182="End of period",VUT190="Revenue")),TRUE,FALSE)</f>
        <v>0</v>
      </c>
      <c r="VUU183" s="201" t="b">
        <f>IF(OR(AND('Validation summary'!$B$2="2022-23",VUU182="In-period"),AND('Validation summary'!$B$2="2023-24",VUU182="In-period"),AND('Validation summary'!$B$2="2024-25",VUU182="In-period"),AND('Validation summary'!$B$2="2024-25",VUU182="End of period",VUU190="Revenue")),TRUE,FALSE)</f>
        <v>0</v>
      </c>
      <c r="VUV183" s="201" t="b">
        <f>IF(OR(AND('Validation summary'!$B$2="2022-23",VUV182="In-period"),AND('Validation summary'!$B$2="2023-24",VUV182="In-period"),AND('Validation summary'!$B$2="2024-25",VUV182="In-period"),AND('Validation summary'!$B$2="2024-25",VUV182="End of period",VUV190="Revenue")),TRUE,FALSE)</f>
        <v>0</v>
      </c>
      <c r="VUW183" s="201" t="b">
        <f>IF(OR(AND('Validation summary'!$B$2="2022-23",VUW182="In-period"),AND('Validation summary'!$B$2="2023-24",VUW182="In-period"),AND('Validation summary'!$B$2="2024-25",VUW182="In-period"),AND('Validation summary'!$B$2="2024-25",VUW182="End of period",VUW190="Revenue")),TRUE,FALSE)</f>
        <v>0</v>
      </c>
      <c r="VUX183" s="201" t="b">
        <f>IF(OR(AND('Validation summary'!$B$2="2022-23",VUX182="In-period"),AND('Validation summary'!$B$2="2023-24",VUX182="In-period"),AND('Validation summary'!$B$2="2024-25",VUX182="In-period"),AND('Validation summary'!$B$2="2024-25",VUX182="End of period",VUX190="Revenue")),TRUE,FALSE)</f>
        <v>0</v>
      </c>
      <c r="VUY183" s="201" t="b">
        <f>IF(OR(AND('Validation summary'!$B$2="2022-23",VUY182="In-period"),AND('Validation summary'!$B$2="2023-24",VUY182="In-period"),AND('Validation summary'!$B$2="2024-25",VUY182="In-period"),AND('Validation summary'!$B$2="2024-25",VUY182="End of period",VUY190="Revenue")),TRUE,FALSE)</f>
        <v>0</v>
      </c>
      <c r="VUZ183" s="201" t="b">
        <f>IF(OR(AND('Validation summary'!$B$2="2022-23",VUZ182="In-period"),AND('Validation summary'!$B$2="2023-24",VUZ182="In-period"),AND('Validation summary'!$B$2="2024-25",VUZ182="In-period"),AND('Validation summary'!$B$2="2024-25",VUZ182="End of period",VUZ190="Revenue")),TRUE,FALSE)</f>
        <v>0</v>
      </c>
      <c r="VVA183" s="201" t="b">
        <f>IF(OR(AND('Validation summary'!$B$2="2022-23",VVA182="In-period"),AND('Validation summary'!$B$2="2023-24",VVA182="In-period"),AND('Validation summary'!$B$2="2024-25",VVA182="In-period"),AND('Validation summary'!$B$2="2024-25",VVA182="End of period",VVA190="Revenue")),TRUE,FALSE)</f>
        <v>0</v>
      </c>
      <c r="VVB183" s="201" t="b">
        <f>IF(OR(AND('Validation summary'!$B$2="2022-23",VVB182="In-period"),AND('Validation summary'!$B$2="2023-24",VVB182="In-period"),AND('Validation summary'!$B$2="2024-25",VVB182="In-period"),AND('Validation summary'!$B$2="2024-25",VVB182="End of period",VVB190="Revenue")),TRUE,FALSE)</f>
        <v>0</v>
      </c>
      <c r="VVC183" s="201" t="b">
        <f>IF(OR(AND('Validation summary'!$B$2="2022-23",VVC182="In-period"),AND('Validation summary'!$B$2="2023-24",VVC182="In-period"),AND('Validation summary'!$B$2="2024-25",VVC182="In-period"),AND('Validation summary'!$B$2="2024-25",VVC182="End of period",VVC190="Revenue")),TRUE,FALSE)</f>
        <v>0</v>
      </c>
      <c r="VVD183" s="201" t="b">
        <f>IF(OR(AND('Validation summary'!$B$2="2022-23",VVD182="In-period"),AND('Validation summary'!$B$2="2023-24",VVD182="In-period"),AND('Validation summary'!$B$2="2024-25",VVD182="In-period"),AND('Validation summary'!$B$2="2024-25",VVD182="End of period",VVD190="Revenue")),TRUE,FALSE)</f>
        <v>0</v>
      </c>
      <c r="VVE183" s="201" t="b">
        <f>IF(OR(AND('Validation summary'!$B$2="2022-23",VVE182="In-period"),AND('Validation summary'!$B$2="2023-24",VVE182="In-period"),AND('Validation summary'!$B$2="2024-25",VVE182="In-period"),AND('Validation summary'!$B$2="2024-25",VVE182="End of period",VVE190="Revenue")),TRUE,FALSE)</f>
        <v>0</v>
      </c>
      <c r="VVF183" s="201" t="b">
        <f>IF(OR(AND('Validation summary'!$B$2="2022-23",VVF182="In-period"),AND('Validation summary'!$B$2="2023-24",VVF182="In-period"),AND('Validation summary'!$B$2="2024-25",VVF182="In-period"),AND('Validation summary'!$B$2="2024-25",VVF182="End of period",VVF190="Revenue")),TRUE,FALSE)</f>
        <v>0</v>
      </c>
      <c r="VVG183" s="201" t="b">
        <f>IF(OR(AND('Validation summary'!$B$2="2022-23",VVG182="In-period"),AND('Validation summary'!$B$2="2023-24",VVG182="In-period"),AND('Validation summary'!$B$2="2024-25",VVG182="In-period"),AND('Validation summary'!$B$2="2024-25",VVG182="End of period",VVG190="Revenue")),TRUE,FALSE)</f>
        <v>0</v>
      </c>
      <c r="VVH183" s="201" t="b">
        <f>IF(OR(AND('Validation summary'!$B$2="2022-23",VVH182="In-period"),AND('Validation summary'!$B$2="2023-24",VVH182="In-period"),AND('Validation summary'!$B$2="2024-25",VVH182="In-period"),AND('Validation summary'!$B$2="2024-25",VVH182="End of period",VVH190="Revenue")),TRUE,FALSE)</f>
        <v>0</v>
      </c>
      <c r="VVI183" s="201" t="b">
        <f>IF(OR(AND('Validation summary'!$B$2="2022-23",VVI182="In-period"),AND('Validation summary'!$B$2="2023-24",VVI182="In-period"),AND('Validation summary'!$B$2="2024-25",VVI182="In-period"),AND('Validation summary'!$B$2="2024-25",VVI182="End of period",VVI190="Revenue")),TRUE,FALSE)</f>
        <v>0</v>
      </c>
      <c r="VVJ183" s="201" t="b">
        <f>IF(OR(AND('Validation summary'!$B$2="2022-23",VVJ182="In-period"),AND('Validation summary'!$B$2="2023-24",VVJ182="In-period"),AND('Validation summary'!$B$2="2024-25",VVJ182="In-period"),AND('Validation summary'!$B$2="2024-25",VVJ182="End of period",VVJ190="Revenue")),TRUE,FALSE)</f>
        <v>0</v>
      </c>
      <c r="VVK183" s="201" t="b">
        <f>IF(OR(AND('Validation summary'!$B$2="2022-23",VVK182="In-period"),AND('Validation summary'!$B$2="2023-24",VVK182="In-period"),AND('Validation summary'!$B$2="2024-25",VVK182="In-period"),AND('Validation summary'!$B$2="2024-25",VVK182="End of period",VVK190="Revenue")),TRUE,FALSE)</f>
        <v>0</v>
      </c>
      <c r="VVL183" s="201" t="b">
        <f>IF(OR(AND('Validation summary'!$B$2="2022-23",VVL182="In-period"),AND('Validation summary'!$B$2="2023-24",VVL182="In-period"),AND('Validation summary'!$B$2="2024-25",VVL182="In-period"),AND('Validation summary'!$B$2="2024-25",VVL182="End of period",VVL190="Revenue")),TRUE,FALSE)</f>
        <v>0</v>
      </c>
      <c r="VVM183" s="201" t="b">
        <f>IF(OR(AND('Validation summary'!$B$2="2022-23",VVM182="In-period"),AND('Validation summary'!$B$2="2023-24",VVM182="In-period"),AND('Validation summary'!$B$2="2024-25",VVM182="In-period"),AND('Validation summary'!$B$2="2024-25",VVM182="End of period",VVM190="Revenue")),TRUE,FALSE)</f>
        <v>0</v>
      </c>
      <c r="VVN183" s="201" t="b">
        <f>IF(OR(AND('Validation summary'!$B$2="2022-23",VVN182="In-period"),AND('Validation summary'!$B$2="2023-24",VVN182="In-period"),AND('Validation summary'!$B$2="2024-25",VVN182="In-period"),AND('Validation summary'!$B$2="2024-25",VVN182="End of period",VVN190="Revenue")),TRUE,FALSE)</f>
        <v>0</v>
      </c>
      <c r="VVO183" s="201" t="b">
        <f>IF(OR(AND('Validation summary'!$B$2="2022-23",VVO182="In-period"),AND('Validation summary'!$B$2="2023-24",VVO182="In-period"),AND('Validation summary'!$B$2="2024-25",VVO182="In-period"),AND('Validation summary'!$B$2="2024-25",VVO182="End of period",VVO190="Revenue")),TRUE,FALSE)</f>
        <v>0</v>
      </c>
      <c r="VVP183" s="201" t="b">
        <f>IF(OR(AND('Validation summary'!$B$2="2022-23",VVP182="In-period"),AND('Validation summary'!$B$2="2023-24",VVP182="In-period"),AND('Validation summary'!$B$2="2024-25",VVP182="In-period"),AND('Validation summary'!$B$2="2024-25",VVP182="End of period",VVP190="Revenue")),TRUE,FALSE)</f>
        <v>0</v>
      </c>
      <c r="VVQ183" s="201" t="b">
        <f>IF(OR(AND('Validation summary'!$B$2="2022-23",VVQ182="In-period"),AND('Validation summary'!$B$2="2023-24",VVQ182="In-period"),AND('Validation summary'!$B$2="2024-25",VVQ182="In-period"),AND('Validation summary'!$B$2="2024-25",VVQ182="End of period",VVQ190="Revenue")),TRUE,FALSE)</f>
        <v>0</v>
      </c>
      <c r="VVR183" s="201" t="b">
        <f>IF(OR(AND('Validation summary'!$B$2="2022-23",VVR182="In-period"),AND('Validation summary'!$B$2="2023-24",VVR182="In-period"),AND('Validation summary'!$B$2="2024-25",VVR182="In-period"),AND('Validation summary'!$B$2="2024-25",VVR182="End of period",VVR190="Revenue")),TRUE,FALSE)</f>
        <v>0</v>
      </c>
      <c r="VVS183" s="201" t="b">
        <f>IF(OR(AND('Validation summary'!$B$2="2022-23",VVS182="In-period"),AND('Validation summary'!$B$2="2023-24",VVS182="In-period"),AND('Validation summary'!$B$2="2024-25",VVS182="In-period"),AND('Validation summary'!$B$2="2024-25",VVS182="End of period",VVS190="Revenue")),TRUE,FALSE)</f>
        <v>0</v>
      </c>
      <c r="VVT183" s="201" t="b">
        <f>IF(OR(AND('Validation summary'!$B$2="2022-23",VVT182="In-period"),AND('Validation summary'!$B$2="2023-24",VVT182="In-period"),AND('Validation summary'!$B$2="2024-25",VVT182="In-period"),AND('Validation summary'!$B$2="2024-25",VVT182="End of period",VVT190="Revenue")),TRUE,FALSE)</f>
        <v>0</v>
      </c>
      <c r="VVU183" s="201" t="b">
        <f>IF(OR(AND('Validation summary'!$B$2="2022-23",VVU182="In-period"),AND('Validation summary'!$B$2="2023-24",VVU182="In-period"),AND('Validation summary'!$B$2="2024-25",VVU182="In-period"),AND('Validation summary'!$B$2="2024-25",VVU182="End of period",VVU190="Revenue")),TRUE,FALSE)</f>
        <v>0</v>
      </c>
      <c r="VVV183" s="201" t="b">
        <f>IF(OR(AND('Validation summary'!$B$2="2022-23",VVV182="In-period"),AND('Validation summary'!$B$2="2023-24",VVV182="In-period"),AND('Validation summary'!$B$2="2024-25",VVV182="In-period"),AND('Validation summary'!$B$2="2024-25",VVV182="End of period",VVV190="Revenue")),TRUE,FALSE)</f>
        <v>0</v>
      </c>
      <c r="VVW183" s="201" t="b">
        <f>IF(OR(AND('Validation summary'!$B$2="2022-23",VVW182="In-period"),AND('Validation summary'!$B$2="2023-24",VVW182="In-period"),AND('Validation summary'!$B$2="2024-25",VVW182="In-period"),AND('Validation summary'!$B$2="2024-25",VVW182="End of period",VVW190="Revenue")),TRUE,FALSE)</f>
        <v>0</v>
      </c>
      <c r="VVX183" s="201" t="b">
        <f>IF(OR(AND('Validation summary'!$B$2="2022-23",VVX182="In-period"),AND('Validation summary'!$B$2="2023-24",VVX182="In-period"),AND('Validation summary'!$B$2="2024-25",VVX182="In-period"),AND('Validation summary'!$B$2="2024-25",VVX182="End of period",VVX190="Revenue")),TRUE,FALSE)</f>
        <v>0</v>
      </c>
      <c r="VVY183" s="201" t="b">
        <f>IF(OR(AND('Validation summary'!$B$2="2022-23",VVY182="In-period"),AND('Validation summary'!$B$2="2023-24",VVY182="In-period"),AND('Validation summary'!$B$2="2024-25",VVY182="In-period"),AND('Validation summary'!$B$2="2024-25",VVY182="End of period",VVY190="Revenue")),TRUE,FALSE)</f>
        <v>0</v>
      </c>
      <c r="VVZ183" s="201" t="b">
        <f>IF(OR(AND('Validation summary'!$B$2="2022-23",VVZ182="In-period"),AND('Validation summary'!$B$2="2023-24",VVZ182="In-period"),AND('Validation summary'!$B$2="2024-25",VVZ182="In-period"),AND('Validation summary'!$B$2="2024-25",VVZ182="End of period",VVZ190="Revenue")),TRUE,FALSE)</f>
        <v>0</v>
      </c>
      <c r="VWA183" s="201" t="b">
        <f>IF(OR(AND('Validation summary'!$B$2="2022-23",VWA182="In-period"),AND('Validation summary'!$B$2="2023-24",VWA182="In-period"),AND('Validation summary'!$B$2="2024-25",VWA182="In-period"),AND('Validation summary'!$B$2="2024-25",VWA182="End of period",VWA190="Revenue")),TRUE,FALSE)</f>
        <v>0</v>
      </c>
      <c r="VWB183" s="201" t="b">
        <f>IF(OR(AND('Validation summary'!$B$2="2022-23",VWB182="In-period"),AND('Validation summary'!$B$2="2023-24",VWB182="In-period"),AND('Validation summary'!$B$2="2024-25",VWB182="In-period"),AND('Validation summary'!$B$2="2024-25",VWB182="End of period",VWB190="Revenue")),TRUE,FALSE)</f>
        <v>0</v>
      </c>
      <c r="VWC183" s="201" t="b">
        <f>IF(OR(AND('Validation summary'!$B$2="2022-23",VWC182="In-period"),AND('Validation summary'!$B$2="2023-24",VWC182="In-period"),AND('Validation summary'!$B$2="2024-25",VWC182="In-period"),AND('Validation summary'!$B$2="2024-25",VWC182="End of period",VWC190="Revenue")),TRUE,FALSE)</f>
        <v>0</v>
      </c>
      <c r="VWD183" s="201" t="b">
        <f>IF(OR(AND('Validation summary'!$B$2="2022-23",VWD182="In-period"),AND('Validation summary'!$B$2="2023-24",VWD182="In-period"),AND('Validation summary'!$B$2="2024-25",VWD182="In-period"),AND('Validation summary'!$B$2="2024-25",VWD182="End of period",VWD190="Revenue")),TRUE,FALSE)</f>
        <v>0</v>
      </c>
      <c r="VWE183" s="201" t="b">
        <f>IF(OR(AND('Validation summary'!$B$2="2022-23",VWE182="In-period"),AND('Validation summary'!$B$2="2023-24",VWE182="In-period"),AND('Validation summary'!$B$2="2024-25",VWE182="In-period"),AND('Validation summary'!$B$2="2024-25",VWE182="End of period",VWE190="Revenue")),TRUE,FALSE)</f>
        <v>0</v>
      </c>
      <c r="VWF183" s="201" t="b">
        <f>IF(OR(AND('Validation summary'!$B$2="2022-23",VWF182="In-period"),AND('Validation summary'!$B$2="2023-24",VWF182="In-period"),AND('Validation summary'!$B$2="2024-25",VWF182="In-period"),AND('Validation summary'!$B$2="2024-25",VWF182="End of period",VWF190="Revenue")),TRUE,FALSE)</f>
        <v>0</v>
      </c>
      <c r="VWG183" s="201" t="b">
        <f>IF(OR(AND('Validation summary'!$B$2="2022-23",VWG182="In-period"),AND('Validation summary'!$B$2="2023-24",VWG182="In-period"),AND('Validation summary'!$B$2="2024-25",VWG182="In-period"),AND('Validation summary'!$B$2="2024-25",VWG182="End of period",VWG190="Revenue")),TRUE,FALSE)</f>
        <v>0</v>
      </c>
      <c r="VWH183" s="201" t="b">
        <f>IF(OR(AND('Validation summary'!$B$2="2022-23",VWH182="In-period"),AND('Validation summary'!$B$2="2023-24",VWH182="In-period"),AND('Validation summary'!$B$2="2024-25",VWH182="In-period"),AND('Validation summary'!$B$2="2024-25",VWH182="End of period",VWH190="Revenue")),TRUE,FALSE)</f>
        <v>0</v>
      </c>
      <c r="VWI183" s="201" t="b">
        <f>IF(OR(AND('Validation summary'!$B$2="2022-23",VWI182="In-period"),AND('Validation summary'!$B$2="2023-24",VWI182="In-period"),AND('Validation summary'!$B$2="2024-25",VWI182="In-period"),AND('Validation summary'!$B$2="2024-25",VWI182="End of period",VWI190="Revenue")),TRUE,FALSE)</f>
        <v>0</v>
      </c>
      <c r="VWJ183" s="201" t="b">
        <f>IF(OR(AND('Validation summary'!$B$2="2022-23",VWJ182="In-period"),AND('Validation summary'!$B$2="2023-24",VWJ182="In-period"),AND('Validation summary'!$B$2="2024-25",VWJ182="In-period"),AND('Validation summary'!$B$2="2024-25",VWJ182="End of period",VWJ190="Revenue")),TRUE,FALSE)</f>
        <v>0</v>
      </c>
      <c r="VWK183" s="201" t="b">
        <f>IF(OR(AND('Validation summary'!$B$2="2022-23",VWK182="In-period"),AND('Validation summary'!$B$2="2023-24",VWK182="In-period"),AND('Validation summary'!$B$2="2024-25",VWK182="In-period"),AND('Validation summary'!$B$2="2024-25",VWK182="End of period",VWK190="Revenue")),TRUE,FALSE)</f>
        <v>0</v>
      </c>
      <c r="VWL183" s="201" t="b">
        <f>IF(OR(AND('Validation summary'!$B$2="2022-23",VWL182="In-period"),AND('Validation summary'!$B$2="2023-24",VWL182="In-period"),AND('Validation summary'!$B$2="2024-25",VWL182="In-period"),AND('Validation summary'!$B$2="2024-25",VWL182="End of period",VWL190="Revenue")),TRUE,FALSE)</f>
        <v>0</v>
      </c>
      <c r="VWM183" s="201" t="b">
        <f>IF(OR(AND('Validation summary'!$B$2="2022-23",VWM182="In-period"),AND('Validation summary'!$B$2="2023-24",VWM182="In-period"),AND('Validation summary'!$B$2="2024-25",VWM182="In-period"),AND('Validation summary'!$B$2="2024-25",VWM182="End of period",VWM190="Revenue")),TRUE,FALSE)</f>
        <v>0</v>
      </c>
      <c r="VWN183" s="201" t="b">
        <f>IF(OR(AND('Validation summary'!$B$2="2022-23",VWN182="In-period"),AND('Validation summary'!$B$2="2023-24",VWN182="In-period"),AND('Validation summary'!$B$2="2024-25",VWN182="In-period"),AND('Validation summary'!$B$2="2024-25",VWN182="End of period",VWN190="Revenue")),TRUE,FALSE)</f>
        <v>0</v>
      </c>
      <c r="VWO183" s="201" t="b">
        <f>IF(OR(AND('Validation summary'!$B$2="2022-23",VWO182="In-period"),AND('Validation summary'!$B$2="2023-24",VWO182="In-period"),AND('Validation summary'!$B$2="2024-25",VWO182="In-period"),AND('Validation summary'!$B$2="2024-25",VWO182="End of period",VWO190="Revenue")),TRUE,FALSE)</f>
        <v>0</v>
      </c>
      <c r="VWP183" s="201" t="b">
        <f>IF(OR(AND('Validation summary'!$B$2="2022-23",VWP182="In-period"),AND('Validation summary'!$B$2="2023-24",VWP182="In-period"),AND('Validation summary'!$B$2="2024-25",VWP182="In-period"),AND('Validation summary'!$B$2="2024-25",VWP182="End of period",VWP190="Revenue")),TRUE,FALSE)</f>
        <v>0</v>
      </c>
      <c r="VWQ183" s="201" t="b">
        <f>IF(OR(AND('Validation summary'!$B$2="2022-23",VWQ182="In-period"),AND('Validation summary'!$B$2="2023-24",VWQ182="In-period"),AND('Validation summary'!$B$2="2024-25",VWQ182="In-period"),AND('Validation summary'!$B$2="2024-25",VWQ182="End of period",VWQ190="Revenue")),TRUE,FALSE)</f>
        <v>0</v>
      </c>
      <c r="VWR183" s="201" t="b">
        <f>IF(OR(AND('Validation summary'!$B$2="2022-23",VWR182="In-period"),AND('Validation summary'!$B$2="2023-24",VWR182="In-period"),AND('Validation summary'!$B$2="2024-25",VWR182="In-period"),AND('Validation summary'!$B$2="2024-25",VWR182="End of period",VWR190="Revenue")),TRUE,FALSE)</f>
        <v>0</v>
      </c>
      <c r="VWS183" s="201" t="b">
        <f>IF(OR(AND('Validation summary'!$B$2="2022-23",VWS182="In-period"),AND('Validation summary'!$B$2="2023-24",VWS182="In-period"),AND('Validation summary'!$B$2="2024-25",VWS182="In-period"),AND('Validation summary'!$B$2="2024-25",VWS182="End of period",VWS190="Revenue")),TRUE,FALSE)</f>
        <v>0</v>
      </c>
      <c r="VWT183" s="201" t="b">
        <f>IF(OR(AND('Validation summary'!$B$2="2022-23",VWT182="In-period"),AND('Validation summary'!$B$2="2023-24",VWT182="In-period"),AND('Validation summary'!$B$2="2024-25",VWT182="In-period"),AND('Validation summary'!$B$2="2024-25",VWT182="End of period",VWT190="Revenue")),TRUE,FALSE)</f>
        <v>0</v>
      </c>
      <c r="VWU183" s="201" t="b">
        <f>IF(OR(AND('Validation summary'!$B$2="2022-23",VWU182="In-period"),AND('Validation summary'!$B$2="2023-24",VWU182="In-period"),AND('Validation summary'!$B$2="2024-25",VWU182="In-period"),AND('Validation summary'!$B$2="2024-25",VWU182="End of period",VWU190="Revenue")),TRUE,FALSE)</f>
        <v>0</v>
      </c>
      <c r="VWV183" s="201" t="b">
        <f>IF(OR(AND('Validation summary'!$B$2="2022-23",VWV182="In-period"),AND('Validation summary'!$B$2="2023-24",VWV182="In-period"),AND('Validation summary'!$B$2="2024-25",VWV182="In-period"),AND('Validation summary'!$B$2="2024-25",VWV182="End of period",VWV190="Revenue")),TRUE,FALSE)</f>
        <v>0</v>
      </c>
      <c r="VWW183" s="201" t="b">
        <f>IF(OR(AND('Validation summary'!$B$2="2022-23",VWW182="In-period"),AND('Validation summary'!$B$2="2023-24",VWW182="In-period"),AND('Validation summary'!$B$2="2024-25",VWW182="In-period"),AND('Validation summary'!$B$2="2024-25",VWW182="End of period",VWW190="Revenue")),TRUE,FALSE)</f>
        <v>0</v>
      </c>
      <c r="VWX183" s="201" t="b">
        <f>IF(OR(AND('Validation summary'!$B$2="2022-23",VWX182="In-period"),AND('Validation summary'!$B$2="2023-24",VWX182="In-period"),AND('Validation summary'!$B$2="2024-25",VWX182="In-period"),AND('Validation summary'!$B$2="2024-25",VWX182="End of period",VWX190="Revenue")),TRUE,FALSE)</f>
        <v>0</v>
      </c>
      <c r="VWY183" s="201" t="b">
        <f>IF(OR(AND('Validation summary'!$B$2="2022-23",VWY182="In-period"),AND('Validation summary'!$B$2="2023-24",VWY182="In-period"),AND('Validation summary'!$B$2="2024-25",VWY182="In-period"),AND('Validation summary'!$B$2="2024-25",VWY182="End of period",VWY190="Revenue")),TRUE,FALSE)</f>
        <v>0</v>
      </c>
      <c r="VWZ183" s="201" t="b">
        <f>IF(OR(AND('Validation summary'!$B$2="2022-23",VWZ182="In-period"),AND('Validation summary'!$B$2="2023-24",VWZ182="In-period"),AND('Validation summary'!$B$2="2024-25",VWZ182="In-period"),AND('Validation summary'!$B$2="2024-25",VWZ182="End of period",VWZ190="Revenue")),TRUE,FALSE)</f>
        <v>0</v>
      </c>
      <c r="VXA183" s="201" t="b">
        <f>IF(OR(AND('Validation summary'!$B$2="2022-23",VXA182="In-period"),AND('Validation summary'!$B$2="2023-24",VXA182="In-period"),AND('Validation summary'!$B$2="2024-25",VXA182="In-period"),AND('Validation summary'!$B$2="2024-25",VXA182="End of period",VXA190="Revenue")),TRUE,FALSE)</f>
        <v>0</v>
      </c>
      <c r="VXB183" s="201" t="b">
        <f>IF(OR(AND('Validation summary'!$B$2="2022-23",VXB182="In-period"),AND('Validation summary'!$B$2="2023-24",VXB182="In-period"),AND('Validation summary'!$B$2="2024-25",VXB182="In-period"),AND('Validation summary'!$B$2="2024-25",VXB182="End of period",VXB190="Revenue")),TRUE,FALSE)</f>
        <v>0</v>
      </c>
      <c r="VXC183" s="201" t="b">
        <f>IF(OR(AND('Validation summary'!$B$2="2022-23",VXC182="In-period"),AND('Validation summary'!$B$2="2023-24",VXC182="In-period"),AND('Validation summary'!$B$2="2024-25",VXC182="In-period"),AND('Validation summary'!$B$2="2024-25",VXC182="End of period",VXC190="Revenue")),TRUE,FALSE)</f>
        <v>0</v>
      </c>
      <c r="VXD183" s="201" t="b">
        <f>IF(OR(AND('Validation summary'!$B$2="2022-23",VXD182="In-period"),AND('Validation summary'!$B$2="2023-24",VXD182="In-period"),AND('Validation summary'!$B$2="2024-25",VXD182="In-period"),AND('Validation summary'!$B$2="2024-25",VXD182="End of period",VXD190="Revenue")),TRUE,FALSE)</f>
        <v>0</v>
      </c>
      <c r="VXE183" s="201" t="b">
        <f>IF(OR(AND('Validation summary'!$B$2="2022-23",VXE182="In-period"),AND('Validation summary'!$B$2="2023-24",VXE182="In-period"),AND('Validation summary'!$B$2="2024-25",VXE182="In-period"),AND('Validation summary'!$B$2="2024-25",VXE182="End of period",VXE190="Revenue")),TRUE,FALSE)</f>
        <v>0</v>
      </c>
      <c r="VXF183" s="201" t="b">
        <f>IF(OR(AND('Validation summary'!$B$2="2022-23",VXF182="In-period"),AND('Validation summary'!$B$2="2023-24",VXF182="In-period"),AND('Validation summary'!$B$2="2024-25",VXF182="In-period"),AND('Validation summary'!$B$2="2024-25",VXF182="End of period",VXF190="Revenue")),TRUE,FALSE)</f>
        <v>0</v>
      </c>
      <c r="VXG183" s="201" t="b">
        <f>IF(OR(AND('Validation summary'!$B$2="2022-23",VXG182="In-period"),AND('Validation summary'!$B$2="2023-24",VXG182="In-period"),AND('Validation summary'!$B$2="2024-25",VXG182="In-period"),AND('Validation summary'!$B$2="2024-25",VXG182="End of period",VXG190="Revenue")),TRUE,FALSE)</f>
        <v>0</v>
      </c>
      <c r="VXH183" s="201" t="b">
        <f>IF(OR(AND('Validation summary'!$B$2="2022-23",VXH182="In-period"),AND('Validation summary'!$B$2="2023-24",VXH182="In-period"),AND('Validation summary'!$B$2="2024-25",VXH182="In-period"),AND('Validation summary'!$B$2="2024-25",VXH182="End of period",VXH190="Revenue")),TRUE,FALSE)</f>
        <v>0</v>
      </c>
      <c r="VXI183" s="201" t="b">
        <f>IF(OR(AND('Validation summary'!$B$2="2022-23",VXI182="In-period"),AND('Validation summary'!$B$2="2023-24",VXI182="In-period"),AND('Validation summary'!$B$2="2024-25",VXI182="In-period"),AND('Validation summary'!$B$2="2024-25",VXI182="End of period",VXI190="Revenue")),TRUE,FALSE)</f>
        <v>0</v>
      </c>
      <c r="VXJ183" s="201" t="b">
        <f>IF(OR(AND('Validation summary'!$B$2="2022-23",VXJ182="In-period"),AND('Validation summary'!$B$2="2023-24",VXJ182="In-period"),AND('Validation summary'!$B$2="2024-25",VXJ182="In-period"),AND('Validation summary'!$B$2="2024-25",VXJ182="End of period",VXJ190="Revenue")),TRUE,FALSE)</f>
        <v>0</v>
      </c>
      <c r="VXK183" s="201" t="b">
        <f>IF(OR(AND('Validation summary'!$B$2="2022-23",VXK182="In-period"),AND('Validation summary'!$B$2="2023-24",VXK182="In-period"),AND('Validation summary'!$B$2="2024-25",VXK182="In-period"),AND('Validation summary'!$B$2="2024-25",VXK182="End of period",VXK190="Revenue")),TRUE,FALSE)</f>
        <v>0</v>
      </c>
      <c r="VXL183" s="201" t="b">
        <f>IF(OR(AND('Validation summary'!$B$2="2022-23",VXL182="In-period"),AND('Validation summary'!$B$2="2023-24",VXL182="In-period"),AND('Validation summary'!$B$2="2024-25",VXL182="In-period"),AND('Validation summary'!$B$2="2024-25",VXL182="End of period",VXL190="Revenue")),TRUE,FALSE)</f>
        <v>0</v>
      </c>
      <c r="VXM183" s="201" t="b">
        <f>IF(OR(AND('Validation summary'!$B$2="2022-23",VXM182="In-period"),AND('Validation summary'!$B$2="2023-24",VXM182="In-period"),AND('Validation summary'!$B$2="2024-25",VXM182="In-period"),AND('Validation summary'!$B$2="2024-25",VXM182="End of period",VXM190="Revenue")),TRUE,FALSE)</f>
        <v>0</v>
      </c>
      <c r="VXN183" s="201" t="b">
        <f>IF(OR(AND('Validation summary'!$B$2="2022-23",VXN182="In-period"),AND('Validation summary'!$B$2="2023-24",VXN182="In-period"),AND('Validation summary'!$B$2="2024-25",VXN182="In-period"),AND('Validation summary'!$B$2="2024-25",VXN182="End of period",VXN190="Revenue")),TRUE,FALSE)</f>
        <v>0</v>
      </c>
      <c r="VXO183" s="201" t="b">
        <f>IF(OR(AND('Validation summary'!$B$2="2022-23",VXO182="In-period"),AND('Validation summary'!$B$2="2023-24",VXO182="In-period"),AND('Validation summary'!$B$2="2024-25",VXO182="In-period"),AND('Validation summary'!$B$2="2024-25",VXO182="End of period",VXO190="Revenue")),TRUE,FALSE)</f>
        <v>0</v>
      </c>
      <c r="VXP183" s="201" t="b">
        <f>IF(OR(AND('Validation summary'!$B$2="2022-23",VXP182="In-period"),AND('Validation summary'!$B$2="2023-24",VXP182="In-period"),AND('Validation summary'!$B$2="2024-25",VXP182="In-period"),AND('Validation summary'!$B$2="2024-25",VXP182="End of period",VXP190="Revenue")),TRUE,FALSE)</f>
        <v>0</v>
      </c>
      <c r="VXQ183" s="201" t="b">
        <f>IF(OR(AND('Validation summary'!$B$2="2022-23",VXQ182="In-period"),AND('Validation summary'!$B$2="2023-24",VXQ182="In-period"),AND('Validation summary'!$B$2="2024-25",VXQ182="In-period"),AND('Validation summary'!$B$2="2024-25",VXQ182="End of period",VXQ190="Revenue")),TRUE,FALSE)</f>
        <v>0</v>
      </c>
      <c r="VXR183" s="201" t="b">
        <f>IF(OR(AND('Validation summary'!$B$2="2022-23",VXR182="In-period"),AND('Validation summary'!$B$2="2023-24",VXR182="In-period"),AND('Validation summary'!$B$2="2024-25",VXR182="In-period"),AND('Validation summary'!$B$2="2024-25",VXR182="End of period",VXR190="Revenue")),TRUE,FALSE)</f>
        <v>0</v>
      </c>
      <c r="VXS183" s="201" t="b">
        <f>IF(OR(AND('Validation summary'!$B$2="2022-23",VXS182="In-period"),AND('Validation summary'!$B$2="2023-24",VXS182="In-period"),AND('Validation summary'!$B$2="2024-25",VXS182="In-period"),AND('Validation summary'!$B$2="2024-25",VXS182="End of period",VXS190="Revenue")),TRUE,FALSE)</f>
        <v>0</v>
      </c>
      <c r="VXT183" s="201" t="b">
        <f>IF(OR(AND('Validation summary'!$B$2="2022-23",VXT182="In-period"),AND('Validation summary'!$B$2="2023-24",VXT182="In-period"),AND('Validation summary'!$B$2="2024-25",VXT182="In-period"),AND('Validation summary'!$B$2="2024-25",VXT182="End of period",VXT190="Revenue")),TRUE,FALSE)</f>
        <v>0</v>
      </c>
      <c r="VXU183" s="201" t="b">
        <f>IF(OR(AND('Validation summary'!$B$2="2022-23",VXU182="In-period"),AND('Validation summary'!$B$2="2023-24",VXU182="In-period"),AND('Validation summary'!$B$2="2024-25",VXU182="In-period"),AND('Validation summary'!$B$2="2024-25",VXU182="End of period",VXU190="Revenue")),TRUE,FALSE)</f>
        <v>0</v>
      </c>
      <c r="VXV183" s="201" t="b">
        <f>IF(OR(AND('Validation summary'!$B$2="2022-23",VXV182="In-period"),AND('Validation summary'!$B$2="2023-24",VXV182="In-period"),AND('Validation summary'!$B$2="2024-25",VXV182="In-period"),AND('Validation summary'!$B$2="2024-25",VXV182="End of period",VXV190="Revenue")),TRUE,FALSE)</f>
        <v>0</v>
      </c>
      <c r="VXW183" s="201" t="b">
        <f>IF(OR(AND('Validation summary'!$B$2="2022-23",VXW182="In-period"),AND('Validation summary'!$B$2="2023-24",VXW182="In-period"),AND('Validation summary'!$B$2="2024-25",VXW182="In-period"),AND('Validation summary'!$B$2="2024-25",VXW182="End of period",VXW190="Revenue")),TRUE,FALSE)</f>
        <v>0</v>
      </c>
      <c r="VXX183" s="201" t="b">
        <f>IF(OR(AND('Validation summary'!$B$2="2022-23",VXX182="In-period"),AND('Validation summary'!$B$2="2023-24",VXX182="In-period"),AND('Validation summary'!$B$2="2024-25",VXX182="In-period"),AND('Validation summary'!$B$2="2024-25",VXX182="End of period",VXX190="Revenue")),TRUE,FALSE)</f>
        <v>0</v>
      </c>
      <c r="VXY183" s="201" t="b">
        <f>IF(OR(AND('Validation summary'!$B$2="2022-23",VXY182="In-period"),AND('Validation summary'!$B$2="2023-24",VXY182="In-period"),AND('Validation summary'!$B$2="2024-25",VXY182="In-period"),AND('Validation summary'!$B$2="2024-25",VXY182="End of period",VXY190="Revenue")),TRUE,FALSE)</f>
        <v>0</v>
      </c>
      <c r="VXZ183" s="201" t="b">
        <f>IF(OR(AND('Validation summary'!$B$2="2022-23",VXZ182="In-period"),AND('Validation summary'!$B$2="2023-24",VXZ182="In-period"),AND('Validation summary'!$B$2="2024-25",VXZ182="In-period"),AND('Validation summary'!$B$2="2024-25",VXZ182="End of period",VXZ190="Revenue")),TRUE,FALSE)</f>
        <v>0</v>
      </c>
      <c r="VYA183" s="201" t="b">
        <f>IF(OR(AND('Validation summary'!$B$2="2022-23",VYA182="In-period"),AND('Validation summary'!$B$2="2023-24",VYA182="In-period"),AND('Validation summary'!$B$2="2024-25",VYA182="In-period"),AND('Validation summary'!$B$2="2024-25",VYA182="End of period",VYA190="Revenue")),TRUE,FALSE)</f>
        <v>0</v>
      </c>
      <c r="VYB183" s="201" t="b">
        <f>IF(OR(AND('Validation summary'!$B$2="2022-23",VYB182="In-period"),AND('Validation summary'!$B$2="2023-24",VYB182="In-period"),AND('Validation summary'!$B$2="2024-25",VYB182="In-period"),AND('Validation summary'!$B$2="2024-25",VYB182="End of period",VYB190="Revenue")),TRUE,FALSE)</f>
        <v>0</v>
      </c>
      <c r="VYC183" s="201" t="b">
        <f>IF(OR(AND('Validation summary'!$B$2="2022-23",VYC182="In-period"),AND('Validation summary'!$B$2="2023-24",VYC182="In-period"),AND('Validation summary'!$B$2="2024-25",VYC182="In-period"),AND('Validation summary'!$B$2="2024-25",VYC182="End of period",VYC190="Revenue")),TRUE,FALSE)</f>
        <v>0</v>
      </c>
      <c r="VYD183" s="201" t="b">
        <f>IF(OR(AND('Validation summary'!$B$2="2022-23",VYD182="In-period"),AND('Validation summary'!$B$2="2023-24",VYD182="In-period"),AND('Validation summary'!$B$2="2024-25",VYD182="In-period"),AND('Validation summary'!$B$2="2024-25",VYD182="End of period",VYD190="Revenue")),TRUE,FALSE)</f>
        <v>0</v>
      </c>
      <c r="VYE183" s="201" t="b">
        <f>IF(OR(AND('Validation summary'!$B$2="2022-23",VYE182="In-period"),AND('Validation summary'!$B$2="2023-24",VYE182="In-period"),AND('Validation summary'!$B$2="2024-25",VYE182="In-period"),AND('Validation summary'!$B$2="2024-25",VYE182="End of period",VYE190="Revenue")),TRUE,FALSE)</f>
        <v>0</v>
      </c>
      <c r="VYF183" s="201" t="b">
        <f>IF(OR(AND('Validation summary'!$B$2="2022-23",VYF182="In-period"),AND('Validation summary'!$B$2="2023-24",VYF182="In-period"),AND('Validation summary'!$B$2="2024-25",VYF182="In-period"),AND('Validation summary'!$B$2="2024-25",VYF182="End of period",VYF190="Revenue")),TRUE,FALSE)</f>
        <v>0</v>
      </c>
      <c r="VYG183" s="201" t="b">
        <f>IF(OR(AND('Validation summary'!$B$2="2022-23",VYG182="In-period"),AND('Validation summary'!$B$2="2023-24",VYG182="In-period"),AND('Validation summary'!$B$2="2024-25",VYG182="In-period"),AND('Validation summary'!$B$2="2024-25",VYG182="End of period",VYG190="Revenue")),TRUE,FALSE)</f>
        <v>0</v>
      </c>
      <c r="VYH183" s="201" t="b">
        <f>IF(OR(AND('Validation summary'!$B$2="2022-23",VYH182="In-period"),AND('Validation summary'!$B$2="2023-24",VYH182="In-period"),AND('Validation summary'!$B$2="2024-25",VYH182="In-period"),AND('Validation summary'!$B$2="2024-25",VYH182="End of period",VYH190="Revenue")),TRUE,FALSE)</f>
        <v>0</v>
      </c>
      <c r="VYI183" s="201" t="b">
        <f>IF(OR(AND('Validation summary'!$B$2="2022-23",VYI182="In-period"),AND('Validation summary'!$B$2="2023-24",VYI182="In-period"),AND('Validation summary'!$B$2="2024-25",VYI182="In-period"),AND('Validation summary'!$B$2="2024-25",VYI182="End of period",VYI190="Revenue")),TRUE,FALSE)</f>
        <v>0</v>
      </c>
      <c r="VYJ183" s="201" t="b">
        <f>IF(OR(AND('Validation summary'!$B$2="2022-23",VYJ182="In-period"),AND('Validation summary'!$B$2="2023-24",VYJ182="In-period"),AND('Validation summary'!$B$2="2024-25",VYJ182="In-period"),AND('Validation summary'!$B$2="2024-25",VYJ182="End of period",VYJ190="Revenue")),TRUE,FALSE)</f>
        <v>0</v>
      </c>
      <c r="VYK183" s="201" t="b">
        <f>IF(OR(AND('Validation summary'!$B$2="2022-23",VYK182="In-period"),AND('Validation summary'!$B$2="2023-24",VYK182="In-period"),AND('Validation summary'!$B$2="2024-25",VYK182="In-period"),AND('Validation summary'!$B$2="2024-25",VYK182="End of period",VYK190="Revenue")),TRUE,FALSE)</f>
        <v>0</v>
      </c>
      <c r="VYL183" s="201" t="b">
        <f>IF(OR(AND('Validation summary'!$B$2="2022-23",VYL182="In-period"),AND('Validation summary'!$B$2="2023-24",VYL182="In-period"),AND('Validation summary'!$B$2="2024-25",VYL182="In-period"),AND('Validation summary'!$B$2="2024-25",VYL182="End of period",VYL190="Revenue")),TRUE,FALSE)</f>
        <v>0</v>
      </c>
      <c r="VYM183" s="201" t="b">
        <f>IF(OR(AND('Validation summary'!$B$2="2022-23",VYM182="In-period"),AND('Validation summary'!$B$2="2023-24",VYM182="In-period"),AND('Validation summary'!$B$2="2024-25",VYM182="In-period"),AND('Validation summary'!$B$2="2024-25",VYM182="End of period",VYM190="Revenue")),TRUE,FALSE)</f>
        <v>0</v>
      </c>
      <c r="VYN183" s="201" t="b">
        <f>IF(OR(AND('Validation summary'!$B$2="2022-23",VYN182="In-period"),AND('Validation summary'!$B$2="2023-24",VYN182="In-period"),AND('Validation summary'!$B$2="2024-25",VYN182="In-period"),AND('Validation summary'!$B$2="2024-25",VYN182="End of period",VYN190="Revenue")),TRUE,FALSE)</f>
        <v>0</v>
      </c>
      <c r="VYO183" s="201" t="b">
        <f>IF(OR(AND('Validation summary'!$B$2="2022-23",VYO182="In-period"),AND('Validation summary'!$B$2="2023-24",VYO182="In-period"),AND('Validation summary'!$B$2="2024-25",VYO182="In-period"),AND('Validation summary'!$B$2="2024-25",VYO182="End of period",VYO190="Revenue")),TRUE,FALSE)</f>
        <v>0</v>
      </c>
      <c r="VYP183" s="201" t="b">
        <f>IF(OR(AND('Validation summary'!$B$2="2022-23",VYP182="In-period"),AND('Validation summary'!$B$2="2023-24",VYP182="In-period"),AND('Validation summary'!$B$2="2024-25",VYP182="In-period"),AND('Validation summary'!$B$2="2024-25",VYP182="End of period",VYP190="Revenue")),TRUE,FALSE)</f>
        <v>0</v>
      </c>
      <c r="VYQ183" s="201" t="b">
        <f>IF(OR(AND('Validation summary'!$B$2="2022-23",VYQ182="In-period"),AND('Validation summary'!$B$2="2023-24",VYQ182="In-period"),AND('Validation summary'!$B$2="2024-25",VYQ182="In-period"),AND('Validation summary'!$B$2="2024-25",VYQ182="End of period",VYQ190="Revenue")),TRUE,FALSE)</f>
        <v>0</v>
      </c>
      <c r="VYR183" s="201" t="b">
        <f>IF(OR(AND('Validation summary'!$B$2="2022-23",VYR182="In-period"),AND('Validation summary'!$B$2="2023-24",VYR182="In-period"),AND('Validation summary'!$B$2="2024-25",VYR182="In-period"),AND('Validation summary'!$B$2="2024-25",VYR182="End of period",VYR190="Revenue")),TRUE,FALSE)</f>
        <v>0</v>
      </c>
      <c r="VYS183" s="201" t="b">
        <f>IF(OR(AND('Validation summary'!$B$2="2022-23",VYS182="In-period"),AND('Validation summary'!$B$2="2023-24",VYS182="In-period"),AND('Validation summary'!$B$2="2024-25",VYS182="In-period"),AND('Validation summary'!$B$2="2024-25",VYS182="End of period",VYS190="Revenue")),TRUE,FALSE)</f>
        <v>0</v>
      </c>
      <c r="VYT183" s="201" t="b">
        <f>IF(OR(AND('Validation summary'!$B$2="2022-23",VYT182="In-period"),AND('Validation summary'!$B$2="2023-24",VYT182="In-period"),AND('Validation summary'!$B$2="2024-25",VYT182="In-period"),AND('Validation summary'!$B$2="2024-25",VYT182="End of period",VYT190="Revenue")),TRUE,FALSE)</f>
        <v>0</v>
      </c>
      <c r="VYU183" s="201" t="b">
        <f>IF(OR(AND('Validation summary'!$B$2="2022-23",VYU182="In-period"),AND('Validation summary'!$B$2="2023-24",VYU182="In-period"),AND('Validation summary'!$B$2="2024-25",VYU182="In-period"),AND('Validation summary'!$B$2="2024-25",VYU182="End of period",VYU190="Revenue")),TRUE,FALSE)</f>
        <v>0</v>
      </c>
      <c r="VYV183" s="201" t="b">
        <f>IF(OR(AND('Validation summary'!$B$2="2022-23",VYV182="In-period"),AND('Validation summary'!$B$2="2023-24",VYV182="In-period"),AND('Validation summary'!$B$2="2024-25",VYV182="In-period"),AND('Validation summary'!$B$2="2024-25",VYV182="End of period",VYV190="Revenue")),TRUE,FALSE)</f>
        <v>0</v>
      </c>
      <c r="VYW183" s="201" t="b">
        <f>IF(OR(AND('Validation summary'!$B$2="2022-23",VYW182="In-period"),AND('Validation summary'!$B$2="2023-24",VYW182="In-period"),AND('Validation summary'!$B$2="2024-25",VYW182="In-period"),AND('Validation summary'!$B$2="2024-25",VYW182="End of period",VYW190="Revenue")),TRUE,FALSE)</f>
        <v>0</v>
      </c>
      <c r="VYX183" s="201" t="b">
        <f>IF(OR(AND('Validation summary'!$B$2="2022-23",VYX182="In-period"),AND('Validation summary'!$B$2="2023-24",VYX182="In-period"),AND('Validation summary'!$B$2="2024-25",VYX182="In-period"),AND('Validation summary'!$B$2="2024-25",VYX182="End of period",VYX190="Revenue")),TRUE,FALSE)</f>
        <v>0</v>
      </c>
      <c r="VYY183" s="201" t="b">
        <f>IF(OR(AND('Validation summary'!$B$2="2022-23",VYY182="In-period"),AND('Validation summary'!$B$2="2023-24",VYY182="In-period"),AND('Validation summary'!$B$2="2024-25",VYY182="In-period"),AND('Validation summary'!$B$2="2024-25",VYY182="End of period",VYY190="Revenue")),TRUE,FALSE)</f>
        <v>0</v>
      </c>
      <c r="VYZ183" s="201" t="b">
        <f>IF(OR(AND('Validation summary'!$B$2="2022-23",VYZ182="In-period"),AND('Validation summary'!$B$2="2023-24",VYZ182="In-period"),AND('Validation summary'!$B$2="2024-25",VYZ182="In-period"),AND('Validation summary'!$B$2="2024-25",VYZ182="End of period",VYZ190="Revenue")),TRUE,FALSE)</f>
        <v>0</v>
      </c>
      <c r="VZA183" s="201" t="b">
        <f>IF(OR(AND('Validation summary'!$B$2="2022-23",VZA182="In-period"),AND('Validation summary'!$B$2="2023-24",VZA182="In-period"),AND('Validation summary'!$B$2="2024-25",VZA182="In-period"),AND('Validation summary'!$B$2="2024-25",VZA182="End of period",VZA190="Revenue")),TRUE,FALSE)</f>
        <v>0</v>
      </c>
      <c r="VZB183" s="201" t="b">
        <f>IF(OR(AND('Validation summary'!$B$2="2022-23",VZB182="In-period"),AND('Validation summary'!$B$2="2023-24",VZB182="In-period"),AND('Validation summary'!$B$2="2024-25",VZB182="In-period"),AND('Validation summary'!$B$2="2024-25",VZB182="End of period",VZB190="Revenue")),TRUE,FALSE)</f>
        <v>0</v>
      </c>
      <c r="VZC183" s="201" t="b">
        <f>IF(OR(AND('Validation summary'!$B$2="2022-23",VZC182="In-period"),AND('Validation summary'!$B$2="2023-24",VZC182="In-period"),AND('Validation summary'!$B$2="2024-25",VZC182="In-period"),AND('Validation summary'!$B$2="2024-25",VZC182="End of period",VZC190="Revenue")),TRUE,FALSE)</f>
        <v>0</v>
      </c>
      <c r="VZD183" s="201" t="b">
        <f>IF(OR(AND('Validation summary'!$B$2="2022-23",VZD182="In-period"),AND('Validation summary'!$B$2="2023-24",VZD182="In-period"),AND('Validation summary'!$B$2="2024-25",VZD182="In-period"),AND('Validation summary'!$B$2="2024-25",VZD182="End of period",VZD190="Revenue")),TRUE,FALSE)</f>
        <v>0</v>
      </c>
      <c r="VZE183" s="201" t="b">
        <f>IF(OR(AND('Validation summary'!$B$2="2022-23",VZE182="In-period"),AND('Validation summary'!$B$2="2023-24",VZE182="In-period"),AND('Validation summary'!$B$2="2024-25",VZE182="In-period"),AND('Validation summary'!$B$2="2024-25",VZE182="End of period",VZE190="Revenue")),TRUE,FALSE)</f>
        <v>0</v>
      </c>
      <c r="VZF183" s="201" t="b">
        <f>IF(OR(AND('Validation summary'!$B$2="2022-23",VZF182="In-period"),AND('Validation summary'!$B$2="2023-24",VZF182="In-period"),AND('Validation summary'!$B$2="2024-25",VZF182="In-period"),AND('Validation summary'!$B$2="2024-25",VZF182="End of period",VZF190="Revenue")),TRUE,FALSE)</f>
        <v>0</v>
      </c>
      <c r="VZG183" s="201" t="b">
        <f>IF(OR(AND('Validation summary'!$B$2="2022-23",VZG182="In-period"),AND('Validation summary'!$B$2="2023-24",VZG182="In-period"),AND('Validation summary'!$B$2="2024-25",VZG182="In-period"),AND('Validation summary'!$B$2="2024-25",VZG182="End of period",VZG190="Revenue")),TRUE,FALSE)</f>
        <v>0</v>
      </c>
      <c r="VZH183" s="201" t="b">
        <f>IF(OR(AND('Validation summary'!$B$2="2022-23",VZH182="In-period"),AND('Validation summary'!$B$2="2023-24",VZH182="In-period"),AND('Validation summary'!$B$2="2024-25",VZH182="In-period"),AND('Validation summary'!$B$2="2024-25",VZH182="End of period",VZH190="Revenue")),TRUE,FALSE)</f>
        <v>0</v>
      </c>
      <c r="VZI183" s="201" t="b">
        <f>IF(OR(AND('Validation summary'!$B$2="2022-23",VZI182="In-period"),AND('Validation summary'!$B$2="2023-24",VZI182="In-period"),AND('Validation summary'!$B$2="2024-25",VZI182="In-period"),AND('Validation summary'!$B$2="2024-25",VZI182="End of period",VZI190="Revenue")),TRUE,FALSE)</f>
        <v>0</v>
      </c>
      <c r="VZJ183" s="201" t="b">
        <f>IF(OR(AND('Validation summary'!$B$2="2022-23",VZJ182="In-period"),AND('Validation summary'!$B$2="2023-24",VZJ182="In-period"),AND('Validation summary'!$B$2="2024-25",VZJ182="In-period"),AND('Validation summary'!$B$2="2024-25",VZJ182="End of period",VZJ190="Revenue")),TRUE,FALSE)</f>
        <v>0</v>
      </c>
      <c r="VZK183" s="201" t="b">
        <f>IF(OR(AND('Validation summary'!$B$2="2022-23",VZK182="In-period"),AND('Validation summary'!$B$2="2023-24",VZK182="In-period"),AND('Validation summary'!$B$2="2024-25",VZK182="In-period"),AND('Validation summary'!$B$2="2024-25",VZK182="End of period",VZK190="Revenue")),TRUE,FALSE)</f>
        <v>0</v>
      </c>
      <c r="VZL183" s="201" t="b">
        <f>IF(OR(AND('Validation summary'!$B$2="2022-23",VZL182="In-period"),AND('Validation summary'!$B$2="2023-24",VZL182="In-period"),AND('Validation summary'!$B$2="2024-25",VZL182="In-period"),AND('Validation summary'!$B$2="2024-25",VZL182="End of period",VZL190="Revenue")),TRUE,FALSE)</f>
        <v>0</v>
      </c>
      <c r="VZM183" s="201" t="b">
        <f>IF(OR(AND('Validation summary'!$B$2="2022-23",VZM182="In-period"),AND('Validation summary'!$B$2="2023-24",VZM182="In-period"),AND('Validation summary'!$B$2="2024-25",VZM182="In-period"),AND('Validation summary'!$B$2="2024-25",VZM182="End of period",VZM190="Revenue")),TRUE,FALSE)</f>
        <v>0</v>
      </c>
      <c r="VZN183" s="201" t="b">
        <f>IF(OR(AND('Validation summary'!$B$2="2022-23",VZN182="In-period"),AND('Validation summary'!$B$2="2023-24",VZN182="In-period"),AND('Validation summary'!$B$2="2024-25",VZN182="In-period"),AND('Validation summary'!$B$2="2024-25",VZN182="End of period",VZN190="Revenue")),TRUE,FALSE)</f>
        <v>0</v>
      </c>
      <c r="VZO183" s="201" t="b">
        <f>IF(OR(AND('Validation summary'!$B$2="2022-23",VZO182="In-period"),AND('Validation summary'!$B$2="2023-24",VZO182="In-period"),AND('Validation summary'!$B$2="2024-25",VZO182="In-period"),AND('Validation summary'!$B$2="2024-25",VZO182="End of period",VZO190="Revenue")),TRUE,FALSE)</f>
        <v>0</v>
      </c>
      <c r="VZP183" s="201" t="b">
        <f>IF(OR(AND('Validation summary'!$B$2="2022-23",VZP182="In-period"),AND('Validation summary'!$B$2="2023-24",VZP182="In-period"),AND('Validation summary'!$B$2="2024-25",VZP182="In-period"),AND('Validation summary'!$B$2="2024-25",VZP182="End of period",VZP190="Revenue")),TRUE,FALSE)</f>
        <v>0</v>
      </c>
      <c r="VZQ183" s="201" t="b">
        <f>IF(OR(AND('Validation summary'!$B$2="2022-23",VZQ182="In-period"),AND('Validation summary'!$B$2="2023-24",VZQ182="In-period"),AND('Validation summary'!$B$2="2024-25",VZQ182="In-period"),AND('Validation summary'!$B$2="2024-25",VZQ182="End of period",VZQ190="Revenue")),TRUE,FALSE)</f>
        <v>0</v>
      </c>
      <c r="VZR183" s="201" t="b">
        <f>IF(OR(AND('Validation summary'!$B$2="2022-23",VZR182="In-period"),AND('Validation summary'!$B$2="2023-24",VZR182="In-period"),AND('Validation summary'!$B$2="2024-25",VZR182="In-period"),AND('Validation summary'!$B$2="2024-25",VZR182="End of period",VZR190="Revenue")),TRUE,FALSE)</f>
        <v>0</v>
      </c>
      <c r="VZS183" s="201" t="b">
        <f>IF(OR(AND('Validation summary'!$B$2="2022-23",VZS182="In-period"),AND('Validation summary'!$B$2="2023-24",VZS182="In-period"),AND('Validation summary'!$B$2="2024-25",VZS182="In-period"),AND('Validation summary'!$B$2="2024-25",VZS182="End of period",VZS190="Revenue")),TRUE,FALSE)</f>
        <v>0</v>
      </c>
      <c r="VZT183" s="201" t="b">
        <f>IF(OR(AND('Validation summary'!$B$2="2022-23",VZT182="In-period"),AND('Validation summary'!$B$2="2023-24",VZT182="In-period"),AND('Validation summary'!$B$2="2024-25",VZT182="In-period"),AND('Validation summary'!$B$2="2024-25",VZT182="End of period",VZT190="Revenue")),TRUE,FALSE)</f>
        <v>0</v>
      </c>
      <c r="VZU183" s="201" t="b">
        <f>IF(OR(AND('Validation summary'!$B$2="2022-23",VZU182="In-period"),AND('Validation summary'!$B$2="2023-24",VZU182="In-period"),AND('Validation summary'!$B$2="2024-25",VZU182="In-period"),AND('Validation summary'!$B$2="2024-25",VZU182="End of period",VZU190="Revenue")),TRUE,FALSE)</f>
        <v>0</v>
      </c>
      <c r="VZV183" s="201" t="b">
        <f>IF(OR(AND('Validation summary'!$B$2="2022-23",VZV182="In-period"),AND('Validation summary'!$B$2="2023-24",VZV182="In-period"),AND('Validation summary'!$B$2="2024-25",VZV182="In-period"),AND('Validation summary'!$B$2="2024-25",VZV182="End of period",VZV190="Revenue")),TRUE,FALSE)</f>
        <v>0</v>
      </c>
      <c r="VZW183" s="201" t="b">
        <f>IF(OR(AND('Validation summary'!$B$2="2022-23",VZW182="In-period"),AND('Validation summary'!$B$2="2023-24",VZW182="In-period"),AND('Validation summary'!$B$2="2024-25",VZW182="In-period"),AND('Validation summary'!$B$2="2024-25",VZW182="End of period",VZW190="Revenue")),TRUE,FALSE)</f>
        <v>0</v>
      </c>
      <c r="VZX183" s="201" t="b">
        <f>IF(OR(AND('Validation summary'!$B$2="2022-23",VZX182="In-period"),AND('Validation summary'!$B$2="2023-24",VZX182="In-period"),AND('Validation summary'!$B$2="2024-25",VZX182="In-period"),AND('Validation summary'!$B$2="2024-25",VZX182="End of period",VZX190="Revenue")),TRUE,FALSE)</f>
        <v>0</v>
      </c>
      <c r="VZY183" s="201" t="b">
        <f>IF(OR(AND('Validation summary'!$B$2="2022-23",VZY182="In-period"),AND('Validation summary'!$B$2="2023-24",VZY182="In-period"),AND('Validation summary'!$B$2="2024-25",VZY182="In-period"),AND('Validation summary'!$B$2="2024-25",VZY182="End of period",VZY190="Revenue")),TRUE,FALSE)</f>
        <v>0</v>
      </c>
      <c r="VZZ183" s="201" t="b">
        <f>IF(OR(AND('Validation summary'!$B$2="2022-23",VZZ182="In-period"),AND('Validation summary'!$B$2="2023-24",VZZ182="In-period"),AND('Validation summary'!$B$2="2024-25",VZZ182="In-period"),AND('Validation summary'!$B$2="2024-25",VZZ182="End of period",VZZ190="Revenue")),TRUE,FALSE)</f>
        <v>0</v>
      </c>
      <c r="WAA183" s="201" t="b">
        <f>IF(OR(AND('Validation summary'!$B$2="2022-23",WAA182="In-period"),AND('Validation summary'!$B$2="2023-24",WAA182="In-period"),AND('Validation summary'!$B$2="2024-25",WAA182="In-period"),AND('Validation summary'!$B$2="2024-25",WAA182="End of period",WAA190="Revenue")),TRUE,FALSE)</f>
        <v>0</v>
      </c>
      <c r="WAB183" s="201" t="b">
        <f>IF(OR(AND('Validation summary'!$B$2="2022-23",WAB182="In-period"),AND('Validation summary'!$B$2="2023-24",WAB182="In-period"),AND('Validation summary'!$B$2="2024-25",WAB182="In-period"),AND('Validation summary'!$B$2="2024-25",WAB182="End of period",WAB190="Revenue")),TRUE,FALSE)</f>
        <v>0</v>
      </c>
      <c r="WAC183" s="201" t="b">
        <f>IF(OR(AND('Validation summary'!$B$2="2022-23",WAC182="In-period"),AND('Validation summary'!$B$2="2023-24",WAC182="In-period"),AND('Validation summary'!$B$2="2024-25",WAC182="In-period"),AND('Validation summary'!$B$2="2024-25",WAC182="End of period",WAC190="Revenue")),TRUE,FALSE)</f>
        <v>0</v>
      </c>
      <c r="WAD183" s="201" t="b">
        <f>IF(OR(AND('Validation summary'!$B$2="2022-23",WAD182="In-period"),AND('Validation summary'!$B$2="2023-24",WAD182="In-period"),AND('Validation summary'!$B$2="2024-25",WAD182="In-period"),AND('Validation summary'!$B$2="2024-25",WAD182="End of period",WAD190="Revenue")),TRUE,FALSE)</f>
        <v>0</v>
      </c>
      <c r="WAE183" s="201" t="b">
        <f>IF(OR(AND('Validation summary'!$B$2="2022-23",WAE182="In-period"),AND('Validation summary'!$B$2="2023-24",WAE182="In-period"),AND('Validation summary'!$B$2="2024-25",WAE182="In-period"),AND('Validation summary'!$B$2="2024-25",WAE182="End of period",WAE190="Revenue")),TRUE,FALSE)</f>
        <v>0</v>
      </c>
      <c r="WAF183" s="201" t="b">
        <f>IF(OR(AND('Validation summary'!$B$2="2022-23",WAF182="In-period"),AND('Validation summary'!$B$2="2023-24",WAF182="In-period"),AND('Validation summary'!$B$2="2024-25",WAF182="In-period"),AND('Validation summary'!$B$2="2024-25",WAF182="End of period",WAF190="Revenue")),TRUE,FALSE)</f>
        <v>0</v>
      </c>
      <c r="WAG183" s="201" t="b">
        <f>IF(OR(AND('Validation summary'!$B$2="2022-23",WAG182="In-period"),AND('Validation summary'!$B$2="2023-24",WAG182="In-period"),AND('Validation summary'!$B$2="2024-25",WAG182="In-period"),AND('Validation summary'!$B$2="2024-25",WAG182="End of period",WAG190="Revenue")),TRUE,FALSE)</f>
        <v>0</v>
      </c>
      <c r="WAH183" s="201" t="b">
        <f>IF(OR(AND('Validation summary'!$B$2="2022-23",WAH182="In-period"),AND('Validation summary'!$B$2="2023-24",WAH182="In-period"),AND('Validation summary'!$B$2="2024-25",WAH182="In-period"),AND('Validation summary'!$B$2="2024-25",WAH182="End of period",WAH190="Revenue")),TRUE,FALSE)</f>
        <v>0</v>
      </c>
      <c r="WAI183" s="201" t="b">
        <f>IF(OR(AND('Validation summary'!$B$2="2022-23",WAI182="In-period"),AND('Validation summary'!$B$2="2023-24",WAI182="In-period"),AND('Validation summary'!$B$2="2024-25",WAI182="In-period"),AND('Validation summary'!$B$2="2024-25",WAI182="End of period",WAI190="Revenue")),TRUE,FALSE)</f>
        <v>0</v>
      </c>
      <c r="WAJ183" s="201" t="b">
        <f>IF(OR(AND('Validation summary'!$B$2="2022-23",WAJ182="In-period"),AND('Validation summary'!$B$2="2023-24",WAJ182="In-period"),AND('Validation summary'!$B$2="2024-25",WAJ182="In-period"),AND('Validation summary'!$B$2="2024-25",WAJ182="End of period",WAJ190="Revenue")),TRUE,FALSE)</f>
        <v>0</v>
      </c>
      <c r="WAK183" s="201" t="b">
        <f>IF(OR(AND('Validation summary'!$B$2="2022-23",WAK182="In-period"),AND('Validation summary'!$B$2="2023-24",WAK182="In-period"),AND('Validation summary'!$B$2="2024-25",WAK182="In-period"),AND('Validation summary'!$B$2="2024-25",WAK182="End of period",WAK190="Revenue")),TRUE,FALSE)</f>
        <v>0</v>
      </c>
      <c r="WAL183" s="201" t="b">
        <f>IF(OR(AND('Validation summary'!$B$2="2022-23",WAL182="In-period"),AND('Validation summary'!$B$2="2023-24",WAL182="In-period"),AND('Validation summary'!$B$2="2024-25",WAL182="In-period"),AND('Validation summary'!$B$2="2024-25",WAL182="End of period",WAL190="Revenue")),TRUE,FALSE)</f>
        <v>0</v>
      </c>
      <c r="WAM183" s="201" t="b">
        <f>IF(OR(AND('Validation summary'!$B$2="2022-23",WAM182="In-period"),AND('Validation summary'!$B$2="2023-24",WAM182="In-period"),AND('Validation summary'!$B$2="2024-25",WAM182="In-period"),AND('Validation summary'!$B$2="2024-25",WAM182="End of period",WAM190="Revenue")),TRUE,FALSE)</f>
        <v>0</v>
      </c>
      <c r="WAN183" s="201" t="b">
        <f>IF(OR(AND('Validation summary'!$B$2="2022-23",WAN182="In-period"),AND('Validation summary'!$B$2="2023-24",WAN182="In-period"),AND('Validation summary'!$B$2="2024-25",WAN182="In-period"),AND('Validation summary'!$B$2="2024-25",WAN182="End of period",WAN190="Revenue")),TRUE,FALSE)</f>
        <v>0</v>
      </c>
      <c r="WAO183" s="201" t="b">
        <f>IF(OR(AND('Validation summary'!$B$2="2022-23",WAO182="In-period"),AND('Validation summary'!$B$2="2023-24",WAO182="In-period"),AND('Validation summary'!$B$2="2024-25",WAO182="In-period"),AND('Validation summary'!$B$2="2024-25",WAO182="End of period",WAO190="Revenue")),TRUE,FALSE)</f>
        <v>0</v>
      </c>
      <c r="WAP183" s="201" t="b">
        <f>IF(OR(AND('Validation summary'!$B$2="2022-23",WAP182="In-period"),AND('Validation summary'!$B$2="2023-24",WAP182="In-period"),AND('Validation summary'!$B$2="2024-25",WAP182="In-period"),AND('Validation summary'!$B$2="2024-25",WAP182="End of period",WAP190="Revenue")),TRUE,FALSE)</f>
        <v>0</v>
      </c>
      <c r="WAQ183" s="201" t="b">
        <f>IF(OR(AND('Validation summary'!$B$2="2022-23",WAQ182="In-period"),AND('Validation summary'!$B$2="2023-24",WAQ182="In-period"),AND('Validation summary'!$B$2="2024-25",WAQ182="In-period"),AND('Validation summary'!$B$2="2024-25",WAQ182="End of period",WAQ190="Revenue")),TRUE,FALSE)</f>
        <v>0</v>
      </c>
      <c r="WAR183" s="201" t="b">
        <f>IF(OR(AND('Validation summary'!$B$2="2022-23",WAR182="In-period"),AND('Validation summary'!$B$2="2023-24",WAR182="In-period"),AND('Validation summary'!$B$2="2024-25",WAR182="In-period"),AND('Validation summary'!$B$2="2024-25",WAR182="End of period",WAR190="Revenue")),TRUE,FALSE)</f>
        <v>0</v>
      </c>
      <c r="WAS183" s="201" t="b">
        <f>IF(OR(AND('Validation summary'!$B$2="2022-23",WAS182="In-period"),AND('Validation summary'!$B$2="2023-24",WAS182="In-period"),AND('Validation summary'!$B$2="2024-25",WAS182="In-period"),AND('Validation summary'!$B$2="2024-25",WAS182="End of period",WAS190="Revenue")),TRUE,FALSE)</f>
        <v>0</v>
      </c>
      <c r="WAT183" s="201" t="b">
        <f>IF(OR(AND('Validation summary'!$B$2="2022-23",WAT182="In-period"),AND('Validation summary'!$B$2="2023-24",WAT182="In-period"),AND('Validation summary'!$B$2="2024-25",WAT182="In-period"),AND('Validation summary'!$B$2="2024-25",WAT182="End of period",WAT190="Revenue")),TRUE,FALSE)</f>
        <v>0</v>
      </c>
      <c r="WAU183" s="201" t="b">
        <f>IF(OR(AND('Validation summary'!$B$2="2022-23",WAU182="In-period"),AND('Validation summary'!$B$2="2023-24",WAU182="In-period"),AND('Validation summary'!$B$2="2024-25",WAU182="In-period"),AND('Validation summary'!$B$2="2024-25",WAU182="End of period",WAU190="Revenue")),TRUE,FALSE)</f>
        <v>0</v>
      </c>
      <c r="WAV183" s="201" t="b">
        <f>IF(OR(AND('Validation summary'!$B$2="2022-23",WAV182="In-period"),AND('Validation summary'!$B$2="2023-24",WAV182="In-period"),AND('Validation summary'!$B$2="2024-25",WAV182="In-period"),AND('Validation summary'!$B$2="2024-25",WAV182="End of period",WAV190="Revenue")),TRUE,FALSE)</f>
        <v>0</v>
      </c>
      <c r="WAW183" s="201" t="b">
        <f>IF(OR(AND('Validation summary'!$B$2="2022-23",WAW182="In-period"),AND('Validation summary'!$B$2="2023-24",WAW182="In-period"),AND('Validation summary'!$B$2="2024-25",WAW182="In-period"),AND('Validation summary'!$B$2="2024-25",WAW182="End of period",WAW190="Revenue")),TRUE,FALSE)</f>
        <v>0</v>
      </c>
      <c r="WAX183" s="201" t="b">
        <f>IF(OR(AND('Validation summary'!$B$2="2022-23",WAX182="In-period"),AND('Validation summary'!$B$2="2023-24",WAX182="In-period"),AND('Validation summary'!$B$2="2024-25",WAX182="In-period"),AND('Validation summary'!$B$2="2024-25",WAX182="End of period",WAX190="Revenue")),TRUE,FALSE)</f>
        <v>0</v>
      </c>
      <c r="WAY183" s="201" t="b">
        <f>IF(OR(AND('Validation summary'!$B$2="2022-23",WAY182="In-period"),AND('Validation summary'!$B$2="2023-24",WAY182="In-period"),AND('Validation summary'!$B$2="2024-25",WAY182="In-period"),AND('Validation summary'!$B$2="2024-25",WAY182="End of period",WAY190="Revenue")),TRUE,FALSE)</f>
        <v>0</v>
      </c>
      <c r="WAZ183" s="201" t="b">
        <f>IF(OR(AND('Validation summary'!$B$2="2022-23",WAZ182="In-period"),AND('Validation summary'!$B$2="2023-24",WAZ182="In-period"),AND('Validation summary'!$B$2="2024-25",WAZ182="In-period"),AND('Validation summary'!$B$2="2024-25",WAZ182="End of period",WAZ190="Revenue")),TRUE,FALSE)</f>
        <v>0</v>
      </c>
      <c r="WBA183" s="201" t="b">
        <f>IF(OR(AND('Validation summary'!$B$2="2022-23",WBA182="In-period"),AND('Validation summary'!$B$2="2023-24",WBA182="In-period"),AND('Validation summary'!$B$2="2024-25",WBA182="In-period"),AND('Validation summary'!$B$2="2024-25",WBA182="End of period",WBA190="Revenue")),TRUE,FALSE)</f>
        <v>0</v>
      </c>
      <c r="WBB183" s="201" t="b">
        <f>IF(OR(AND('Validation summary'!$B$2="2022-23",WBB182="In-period"),AND('Validation summary'!$B$2="2023-24",WBB182="In-period"),AND('Validation summary'!$B$2="2024-25",WBB182="In-period"),AND('Validation summary'!$B$2="2024-25",WBB182="End of period",WBB190="Revenue")),TRUE,FALSE)</f>
        <v>0</v>
      </c>
      <c r="WBC183" s="201" t="b">
        <f>IF(OR(AND('Validation summary'!$B$2="2022-23",WBC182="In-period"),AND('Validation summary'!$B$2="2023-24",WBC182="In-period"),AND('Validation summary'!$B$2="2024-25",WBC182="In-period"),AND('Validation summary'!$B$2="2024-25",WBC182="End of period",WBC190="Revenue")),TRUE,FALSE)</f>
        <v>0</v>
      </c>
      <c r="WBD183" s="201" t="b">
        <f>IF(OR(AND('Validation summary'!$B$2="2022-23",WBD182="In-period"),AND('Validation summary'!$B$2="2023-24",WBD182="In-period"),AND('Validation summary'!$B$2="2024-25",WBD182="In-period"),AND('Validation summary'!$B$2="2024-25",WBD182="End of period",WBD190="Revenue")),TRUE,FALSE)</f>
        <v>0</v>
      </c>
      <c r="WBE183" s="201" t="b">
        <f>IF(OR(AND('Validation summary'!$B$2="2022-23",WBE182="In-period"),AND('Validation summary'!$B$2="2023-24",WBE182="In-period"),AND('Validation summary'!$B$2="2024-25",WBE182="In-period"),AND('Validation summary'!$B$2="2024-25",WBE182="End of period",WBE190="Revenue")),TRUE,FALSE)</f>
        <v>0</v>
      </c>
      <c r="WBF183" s="201" t="b">
        <f>IF(OR(AND('Validation summary'!$B$2="2022-23",WBF182="In-period"),AND('Validation summary'!$B$2="2023-24",WBF182="In-period"),AND('Validation summary'!$B$2="2024-25",WBF182="In-period"),AND('Validation summary'!$B$2="2024-25",WBF182="End of period",WBF190="Revenue")),TRUE,FALSE)</f>
        <v>0</v>
      </c>
      <c r="WBG183" s="201" t="b">
        <f>IF(OR(AND('Validation summary'!$B$2="2022-23",WBG182="In-period"),AND('Validation summary'!$B$2="2023-24",WBG182="In-period"),AND('Validation summary'!$B$2="2024-25",WBG182="In-period"),AND('Validation summary'!$B$2="2024-25",WBG182="End of period",WBG190="Revenue")),TRUE,FALSE)</f>
        <v>0</v>
      </c>
      <c r="WBH183" s="201" t="b">
        <f>IF(OR(AND('Validation summary'!$B$2="2022-23",WBH182="In-period"),AND('Validation summary'!$B$2="2023-24",WBH182="In-period"),AND('Validation summary'!$B$2="2024-25",WBH182="In-period"),AND('Validation summary'!$B$2="2024-25",WBH182="End of period",WBH190="Revenue")),TRUE,FALSE)</f>
        <v>0</v>
      </c>
      <c r="WBI183" s="201" t="b">
        <f>IF(OR(AND('Validation summary'!$B$2="2022-23",WBI182="In-period"),AND('Validation summary'!$B$2="2023-24",WBI182="In-period"),AND('Validation summary'!$B$2="2024-25",WBI182="In-period"),AND('Validation summary'!$B$2="2024-25",WBI182="End of period",WBI190="Revenue")),TRUE,FALSE)</f>
        <v>0</v>
      </c>
      <c r="WBJ183" s="201" t="b">
        <f>IF(OR(AND('Validation summary'!$B$2="2022-23",WBJ182="In-period"),AND('Validation summary'!$B$2="2023-24",WBJ182="In-period"),AND('Validation summary'!$B$2="2024-25",WBJ182="In-period"),AND('Validation summary'!$B$2="2024-25",WBJ182="End of period",WBJ190="Revenue")),TRUE,FALSE)</f>
        <v>0</v>
      </c>
      <c r="WBK183" s="201" t="b">
        <f>IF(OR(AND('Validation summary'!$B$2="2022-23",WBK182="In-period"),AND('Validation summary'!$B$2="2023-24",WBK182="In-period"),AND('Validation summary'!$B$2="2024-25",WBK182="In-period"),AND('Validation summary'!$B$2="2024-25",WBK182="End of period",WBK190="Revenue")),TRUE,FALSE)</f>
        <v>0</v>
      </c>
      <c r="WBL183" s="201" t="b">
        <f>IF(OR(AND('Validation summary'!$B$2="2022-23",WBL182="In-period"),AND('Validation summary'!$B$2="2023-24",WBL182="In-period"),AND('Validation summary'!$B$2="2024-25",WBL182="In-period"),AND('Validation summary'!$B$2="2024-25",WBL182="End of period",WBL190="Revenue")),TRUE,FALSE)</f>
        <v>0</v>
      </c>
      <c r="WBM183" s="201" t="b">
        <f>IF(OR(AND('Validation summary'!$B$2="2022-23",WBM182="In-period"),AND('Validation summary'!$B$2="2023-24",WBM182="In-period"),AND('Validation summary'!$B$2="2024-25",WBM182="In-period"),AND('Validation summary'!$B$2="2024-25",WBM182="End of period",WBM190="Revenue")),TRUE,FALSE)</f>
        <v>0</v>
      </c>
      <c r="WBN183" s="201" t="b">
        <f>IF(OR(AND('Validation summary'!$B$2="2022-23",WBN182="In-period"),AND('Validation summary'!$B$2="2023-24",WBN182="In-period"),AND('Validation summary'!$B$2="2024-25",WBN182="In-period"),AND('Validation summary'!$B$2="2024-25",WBN182="End of period",WBN190="Revenue")),TRUE,FALSE)</f>
        <v>0</v>
      </c>
      <c r="WBO183" s="201" t="b">
        <f>IF(OR(AND('Validation summary'!$B$2="2022-23",WBO182="In-period"),AND('Validation summary'!$B$2="2023-24",WBO182="In-period"),AND('Validation summary'!$B$2="2024-25",WBO182="In-period"),AND('Validation summary'!$B$2="2024-25",WBO182="End of period",WBO190="Revenue")),TRUE,FALSE)</f>
        <v>0</v>
      </c>
      <c r="WBP183" s="201" t="b">
        <f>IF(OR(AND('Validation summary'!$B$2="2022-23",WBP182="In-period"),AND('Validation summary'!$B$2="2023-24",WBP182="In-period"),AND('Validation summary'!$B$2="2024-25",WBP182="In-period"),AND('Validation summary'!$B$2="2024-25",WBP182="End of period",WBP190="Revenue")),TRUE,FALSE)</f>
        <v>0</v>
      </c>
      <c r="WBQ183" s="201" t="b">
        <f>IF(OR(AND('Validation summary'!$B$2="2022-23",WBQ182="In-period"),AND('Validation summary'!$B$2="2023-24",WBQ182="In-period"),AND('Validation summary'!$B$2="2024-25",WBQ182="In-period"),AND('Validation summary'!$B$2="2024-25",WBQ182="End of period",WBQ190="Revenue")),TRUE,FALSE)</f>
        <v>0</v>
      </c>
      <c r="WBR183" s="201" t="b">
        <f>IF(OR(AND('Validation summary'!$B$2="2022-23",WBR182="In-period"),AND('Validation summary'!$B$2="2023-24",WBR182="In-period"),AND('Validation summary'!$B$2="2024-25",WBR182="In-period"),AND('Validation summary'!$B$2="2024-25",WBR182="End of period",WBR190="Revenue")),TRUE,FALSE)</f>
        <v>0</v>
      </c>
      <c r="WBS183" s="201" t="b">
        <f>IF(OR(AND('Validation summary'!$B$2="2022-23",WBS182="In-period"),AND('Validation summary'!$B$2="2023-24",WBS182="In-period"),AND('Validation summary'!$B$2="2024-25",WBS182="In-period"),AND('Validation summary'!$B$2="2024-25",WBS182="End of period",WBS190="Revenue")),TRUE,FALSE)</f>
        <v>0</v>
      </c>
      <c r="WBT183" s="201" t="b">
        <f>IF(OR(AND('Validation summary'!$B$2="2022-23",WBT182="In-period"),AND('Validation summary'!$B$2="2023-24",WBT182="In-period"),AND('Validation summary'!$B$2="2024-25",WBT182="In-period"),AND('Validation summary'!$B$2="2024-25",WBT182="End of period",WBT190="Revenue")),TRUE,FALSE)</f>
        <v>0</v>
      </c>
      <c r="WBU183" s="201" t="b">
        <f>IF(OR(AND('Validation summary'!$B$2="2022-23",WBU182="In-period"),AND('Validation summary'!$B$2="2023-24",WBU182="In-period"),AND('Validation summary'!$B$2="2024-25",WBU182="In-period"),AND('Validation summary'!$B$2="2024-25",WBU182="End of period",WBU190="Revenue")),TRUE,FALSE)</f>
        <v>0</v>
      </c>
      <c r="WBV183" s="201" t="b">
        <f>IF(OR(AND('Validation summary'!$B$2="2022-23",WBV182="In-period"),AND('Validation summary'!$B$2="2023-24",WBV182="In-period"),AND('Validation summary'!$B$2="2024-25",WBV182="In-period"),AND('Validation summary'!$B$2="2024-25",WBV182="End of period",WBV190="Revenue")),TRUE,FALSE)</f>
        <v>0</v>
      </c>
      <c r="WBW183" s="201" t="b">
        <f>IF(OR(AND('Validation summary'!$B$2="2022-23",WBW182="In-period"),AND('Validation summary'!$B$2="2023-24",WBW182="In-period"),AND('Validation summary'!$B$2="2024-25",WBW182="In-period"),AND('Validation summary'!$B$2="2024-25",WBW182="End of period",WBW190="Revenue")),TRUE,FALSE)</f>
        <v>0</v>
      </c>
      <c r="WBX183" s="201" t="b">
        <f>IF(OR(AND('Validation summary'!$B$2="2022-23",WBX182="In-period"),AND('Validation summary'!$B$2="2023-24",WBX182="In-period"),AND('Validation summary'!$B$2="2024-25",WBX182="In-period"),AND('Validation summary'!$B$2="2024-25",WBX182="End of period",WBX190="Revenue")),TRUE,FALSE)</f>
        <v>0</v>
      </c>
      <c r="WBY183" s="201" t="b">
        <f>IF(OR(AND('Validation summary'!$B$2="2022-23",WBY182="In-period"),AND('Validation summary'!$B$2="2023-24",WBY182="In-period"),AND('Validation summary'!$B$2="2024-25",WBY182="In-period"),AND('Validation summary'!$B$2="2024-25",WBY182="End of period",WBY190="Revenue")),TRUE,FALSE)</f>
        <v>0</v>
      </c>
      <c r="WBZ183" s="201" t="b">
        <f>IF(OR(AND('Validation summary'!$B$2="2022-23",WBZ182="In-period"),AND('Validation summary'!$B$2="2023-24",WBZ182="In-period"),AND('Validation summary'!$B$2="2024-25",WBZ182="In-period"),AND('Validation summary'!$B$2="2024-25",WBZ182="End of period",WBZ190="Revenue")),TRUE,FALSE)</f>
        <v>0</v>
      </c>
      <c r="WCA183" s="201" t="b">
        <f>IF(OR(AND('Validation summary'!$B$2="2022-23",WCA182="In-period"),AND('Validation summary'!$B$2="2023-24",WCA182="In-period"),AND('Validation summary'!$B$2="2024-25",WCA182="In-period"),AND('Validation summary'!$B$2="2024-25",WCA182="End of period",WCA190="Revenue")),TRUE,FALSE)</f>
        <v>0</v>
      </c>
      <c r="WCB183" s="201" t="b">
        <f>IF(OR(AND('Validation summary'!$B$2="2022-23",WCB182="In-period"),AND('Validation summary'!$B$2="2023-24",WCB182="In-period"),AND('Validation summary'!$B$2="2024-25",WCB182="In-period"),AND('Validation summary'!$B$2="2024-25",WCB182="End of period",WCB190="Revenue")),TRUE,FALSE)</f>
        <v>0</v>
      </c>
      <c r="WCC183" s="201" t="b">
        <f>IF(OR(AND('Validation summary'!$B$2="2022-23",WCC182="In-period"),AND('Validation summary'!$B$2="2023-24",WCC182="In-period"),AND('Validation summary'!$B$2="2024-25",WCC182="In-period"),AND('Validation summary'!$B$2="2024-25",WCC182="End of period",WCC190="Revenue")),TRUE,FALSE)</f>
        <v>0</v>
      </c>
      <c r="WCD183" s="201" t="b">
        <f>IF(OR(AND('Validation summary'!$B$2="2022-23",WCD182="In-period"),AND('Validation summary'!$B$2="2023-24",WCD182="In-period"),AND('Validation summary'!$B$2="2024-25",WCD182="In-period"),AND('Validation summary'!$B$2="2024-25",WCD182="End of period",WCD190="Revenue")),TRUE,FALSE)</f>
        <v>0</v>
      </c>
      <c r="WCE183" s="201" t="b">
        <f>IF(OR(AND('Validation summary'!$B$2="2022-23",WCE182="In-period"),AND('Validation summary'!$B$2="2023-24",WCE182="In-period"),AND('Validation summary'!$B$2="2024-25",WCE182="In-period"),AND('Validation summary'!$B$2="2024-25",WCE182="End of period",WCE190="Revenue")),TRUE,FALSE)</f>
        <v>0</v>
      </c>
      <c r="WCF183" s="201" t="b">
        <f>IF(OR(AND('Validation summary'!$B$2="2022-23",WCF182="In-period"),AND('Validation summary'!$B$2="2023-24",WCF182="In-period"),AND('Validation summary'!$B$2="2024-25",WCF182="In-period"),AND('Validation summary'!$B$2="2024-25",WCF182="End of period",WCF190="Revenue")),TRUE,FALSE)</f>
        <v>0</v>
      </c>
      <c r="WCG183" s="201" t="b">
        <f>IF(OR(AND('Validation summary'!$B$2="2022-23",WCG182="In-period"),AND('Validation summary'!$B$2="2023-24",WCG182="In-period"),AND('Validation summary'!$B$2="2024-25",WCG182="In-period"),AND('Validation summary'!$B$2="2024-25",WCG182="End of period",WCG190="Revenue")),TRUE,FALSE)</f>
        <v>0</v>
      </c>
      <c r="WCH183" s="201" t="b">
        <f>IF(OR(AND('Validation summary'!$B$2="2022-23",WCH182="In-period"),AND('Validation summary'!$B$2="2023-24",WCH182="In-period"),AND('Validation summary'!$B$2="2024-25",WCH182="In-period"),AND('Validation summary'!$B$2="2024-25",WCH182="End of period",WCH190="Revenue")),TRUE,FALSE)</f>
        <v>0</v>
      </c>
      <c r="WCI183" s="201" t="b">
        <f>IF(OR(AND('Validation summary'!$B$2="2022-23",WCI182="In-period"),AND('Validation summary'!$B$2="2023-24",WCI182="In-period"),AND('Validation summary'!$B$2="2024-25",WCI182="In-period"),AND('Validation summary'!$B$2="2024-25",WCI182="End of period",WCI190="Revenue")),TRUE,FALSE)</f>
        <v>0</v>
      </c>
      <c r="WCJ183" s="201" t="b">
        <f>IF(OR(AND('Validation summary'!$B$2="2022-23",WCJ182="In-period"),AND('Validation summary'!$B$2="2023-24",WCJ182="In-period"),AND('Validation summary'!$B$2="2024-25",WCJ182="In-period"),AND('Validation summary'!$B$2="2024-25",WCJ182="End of period",WCJ190="Revenue")),TRUE,FALSE)</f>
        <v>0</v>
      </c>
      <c r="WCK183" s="201" t="b">
        <f>IF(OR(AND('Validation summary'!$B$2="2022-23",WCK182="In-period"),AND('Validation summary'!$B$2="2023-24",WCK182="In-period"),AND('Validation summary'!$B$2="2024-25",WCK182="In-period"),AND('Validation summary'!$B$2="2024-25",WCK182="End of period",WCK190="Revenue")),TRUE,FALSE)</f>
        <v>0</v>
      </c>
      <c r="WCL183" s="201" t="b">
        <f>IF(OR(AND('Validation summary'!$B$2="2022-23",WCL182="In-period"),AND('Validation summary'!$B$2="2023-24",WCL182="In-period"),AND('Validation summary'!$B$2="2024-25",WCL182="In-period"),AND('Validation summary'!$B$2="2024-25",WCL182="End of period",WCL190="Revenue")),TRUE,FALSE)</f>
        <v>0</v>
      </c>
      <c r="WCM183" s="201" t="b">
        <f>IF(OR(AND('Validation summary'!$B$2="2022-23",WCM182="In-period"),AND('Validation summary'!$B$2="2023-24",WCM182="In-period"),AND('Validation summary'!$B$2="2024-25",WCM182="In-period"),AND('Validation summary'!$B$2="2024-25",WCM182="End of period",WCM190="Revenue")),TRUE,FALSE)</f>
        <v>0</v>
      </c>
      <c r="WCN183" s="201" t="b">
        <f>IF(OR(AND('Validation summary'!$B$2="2022-23",WCN182="In-period"),AND('Validation summary'!$B$2="2023-24",WCN182="In-period"),AND('Validation summary'!$B$2="2024-25",WCN182="In-period"),AND('Validation summary'!$B$2="2024-25",WCN182="End of period",WCN190="Revenue")),TRUE,FALSE)</f>
        <v>0</v>
      </c>
      <c r="WCO183" s="201" t="b">
        <f>IF(OR(AND('Validation summary'!$B$2="2022-23",WCO182="In-period"),AND('Validation summary'!$B$2="2023-24",WCO182="In-period"),AND('Validation summary'!$B$2="2024-25",WCO182="In-period"),AND('Validation summary'!$B$2="2024-25",WCO182="End of period",WCO190="Revenue")),TRUE,FALSE)</f>
        <v>0</v>
      </c>
      <c r="WCP183" s="201" t="b">
        <f>IF(OR(AND('Validation summary'!$B$2="2022-23",WCP182="In-period"),AND('Validation summary'!$B$2="2023-24",WCP182="In-period"),AND('Validation summary'!$B$2="2024-25",WCP182="In-period"),AND('Validation summary'!$B$2="2024-25",WCP182="End of period",WCP190="Revenue")),TRUE,FALSE)</f>
        <v>0</v>
      </c>
      <c r="WCQ183" s="201" t="b">
        <f>IF(OR(AND('Validation summary'!$B$2="2022-23",WCQ182="In-period"),AND('Validation summary'!$B$2="2023-24",WCQ182="In-period"),AND('Validation summary'!$B$2="2024-25",WCQ182="In-period"),AND('Validation summary'!$B$2="2024-25",WCQ182="End of period",WCQ190="Revenue")),TRUE,FALSE)</f>
        <v>0</v>
      </c>
      <c r="WCR183" s="201" t="b">
        <f>IF(OR(AND('Validation summary'!$B$2="2022-23",WCR182="In-period"),AND('Validation summary'!$B$2="2023-24",WCR182="In-period"),AND('Validation summary'!$B$2="2024-25",WCR182="In-period"),AND('Validation summary'!$B$2="2024-25",WCR182="End of period",WCR190="Revenue")),TRUE,FALSE)</f>
        <v>0</v>
      </c>
      <c r="WCS183" s="201" t="b">
        <f>IF(OR(AND('Validation summary'!$B$2="2022-23",WCS182="In-period"),AND('Validation summary'!$B$2="2023-24",WCS182="In-period"),AND('Validation summary'!$B$2="2024-25",WCS182="In-period"),AND('Validation summary'!$B$2="2024-25",WCS182="End of period",WCS190="Revenue")),TRUE,FALSE)</f>
        <v>0</v>
      </c>
      <c r="WCT183" s="201" t="b">
        <f>IF(OR(AND('Validation summary'!$B$2="2022-23",WCT182="In-period"),AND('Validation summary'!$B$2="2023-24",WCT182="In-period"),AND('Validation summary'!$B$2="2024-25",WCT182="In-period"),AND('Validation summary'!$B$2="2024-25",WCT182="End of period",WCT190="Revenue")),TRUE,FALSE)</f>
        <v>0</v>
      </c>
      <c r="WCU183" s="201" t="b">
        <f>IF(OR(AND('Validation summary'!$B$2="2022-23",WCU182="In-period"),AND('Validation summary'!$B$2="2023-24",WCU182="In-period"),AND('Validation summary'!$B$2="2024-25",WCU182="In-period"),AND('Validation summary'!$B$2="2024-25",WCU182="End of period",WCU190="Revenue")),TRUE,FALSE)</f>
        <v>0</v>
      </c>
      <c r="WCV183" s="201" t="b">
        <f>IF(OR(AND('Validation summary'!$B$2="2022-23",WCV182="In-period"),AND('Validation summary'!$B$2="2023-24",WCV182="In-period"),AND('Validation summary'!$B$2="2024-25",WCV182="In-period"),AND('Validation summary'!$B$2="2024-25",WCV182="End of period",WCV190="Revenue")),TRUE,FALSE)</f>
        <v>0</v>
      </c>
      <c r="WCW183" s="201" t="b">
        <f>IF(OR(AND('Validation summary'!$B$2="2022-23",WCW182="In-period"),AND('Validation summary'!$B$2="2023-24",WCW182="In-period"),AND('Validation summary'!$B$2="2024-25",WCW182="In-period"),AND('Validation summary'!$B$2="2024-25",WCW182="End of period",WCW190="Revenue")),TRUE,FALSE)</f>
        <v>0</v>
      </c>
      <c r="WCX183" s="201" t="b">
        <f>IF(OR(AND('Validation summary'!$B$2="2022-23",WCX182="In-period"),AND('Validation summary'!$B$2="2023-24",WCX182="In-period"),AND('Validation summary'!$B$2="2024-25",WCX182="In-period"),AND('Validation summary'!$B$2="2024-25",WCX182="End of period",WCX190="Revenue")),TRUE,FALSE)</f>
        <v>0</v>
      </c>
      <c r="WCY183" s="201" t="b">
        <f>IF(OR(AND('Validation summary'!$B$2="2022-23",WCY182="In-period"),AND('Validation summary'!$B$2="2023-24",WCY182="In-period"),AND('Validation summary'!$B$2="2024-25",WCY182="In-period"),AND('Validation summary'!$B$2="2024-25",WCY182="End of period",WCY190="Revenue")),TRUE,FALSE)</f>
        <v>0</v>
      </c>
      <c r="WCZ183" s="201" t="b">
        <f>IF(OR(AND('Validation summary'!$B$2="2022-23",WCZ182="In-period"),AND('Validation summary'!$B$2="2023-24",WCZ182="In-period"),AND('Validation summary'!$B$2="2024-25",WCZ182="In-period"),AND('Validation summary'!$B$2="2024-25",WCZ182="End of period",WCZ190="Revenue")),TRUE,FALSE)</f>
        <v>0</v>
      </c>
      <c r="WDA183" s="201" t="b">
        <f>IF(OR(AND('Validation summary'!$B$2="2022-23",WDA182="In-period"),AND('Validation summary'!$B$2="2023-24",WDA182="In-period"),AND('Validation summary'!$B$2="2024-25",WDA182="In-period"),AND('Validation summary'!$B$2="2024-25",WDA182="End of period",WDA190="Revenue")),TRUE,FALSE)</f>
        <v>0</v>
      </c>
      <c r="WDB183" s="201" t="b">
        <f>IF(OR(AND('Validation summary'!$B$2="2022-23",WDB182="In-period"),AND('Validation summary'!$B$2="2023-24",WDB182="In-period"),AND('Validation summary'!$B$2="2024-25",WDB182="In-period"),AND('Validation summary'!$B$2="2024-25",WDB182="End of period",WDB190="Revenue")),TRUE,FALSE)</f>
        <v>0</v>
      </c>
      <c r="WDC183" s="201" t="b">
        <f>IF(OR(AND('Validation summary'!$B$2="2022-23",WDC182="In-period"),AND('Validation summary'!$B$2="2023-24",WDC182="In-period"),AND('Validation summary'!$B$2="2024-25",WDC182="In-period"),AND('Validation summary'!$B$2="2024-25",WDC182="End of period",WDC190="Revenue")),TRUE,FALSE)</f>
        <v>0</v>
      </c>
      <c r="WDD183" s="201" t="b">
        <f>IF(OR(AND('Validation summary'!$B$2="2022-23",WDD182="In-period"),AND('Validation summary'!$B$2="2023-24",WDD182="In-period"),AND('Validation summary'!$B$2="2024-25",WDD182="In-period"),AND('Validation summary'!$B$2="2024-25",WDD182="End of period",WDD190="Revenue")),TRUE,FALSE)</f>
        <v>0</v>
      </c>
      <c r="WDE183" s="201" t="b">
        <f>IF(OR(AND('Validation summary'!$B$2="2022-23",WDE182="In-period"),AND('Validation summary'!$B$2="2023-24",WDE182="In-period"),AND('Validation summary'!$B$2="2024-25",WDE182="In-period"),AND('Validation summary'!$B$2="2024-25",WDE182="End of period",WDE190="Revenue")),TRUE,FALSE)</f>
        <v>0</v>
      </c>
      <c r="WDF183" s="201" t="b">
        <f>IF(OR(AND('Validation summary'!$B$2="2022-23",WDF182="In-period"),AND('Validation summary'!$B$2="2023-24",WDF182="In-period"),AND('Validation summary'!$B$2="2024-25",WDF182="In-period"),AND('Validation summary'!$B$2="2024-25",WDF182="End of period",WDF190="Revenue")),TRUE,FALSE)</f>
        <v>0</v>
      </c>
      <c r="WDG183" s="201" t="b">
        <f>IF(OR(AND('Validation summary'!$B$2="2022-23",WDG182="In-period"),AND('Validation summary'!$B$2="2023-24",WDG182="In-period"),AND('Validation summary'!$B$2="2024-25",WDG182="In-period"),AND('Validation summary'!$B$2="2024-25",WDG182="End of period",WDG190="Revenue")),TRUE,FALSE)</f>
        <v>0</v>
      </c>
      <c r="WDH183" s="201" t="b">
        <f>IF(OR(AND('Validation summary'!$B$2="2022-23",WDH182="In-period"),AND('Validation summary'!$B$2="2023-24",WDH182="In-period"),AND('Validation summary'!$B$2="2024-25",WDH182="In-period"),AND('Validation summary'!$B$2="2024-25",WDH182="End of period",WDH190="Revenue")),TRUE,FALSE)</f>
        <v>0</v>
      </c>
      <c r="WDI183" s="201" t="b">
        <f>IF(OR(AND('Validation summary'!$B$2="2022-23",WDI182="In-period"),AND('Validation summary'!$B$2="2023-24",WDI182="In-period"),AND('Validation summary'!$B$2="2024-25",WDI182="In-period"),AND('Validation summary'!$B$2="2024-25",WDI182="End of period",WDI190="Revenue")),TRUE,FALSE)</f>
        <v>0</v>
      </c>
      <c r="WDJ183" s="201" t="b">
        <f>IF(OR(AND('Validation summary'!$B$2="2022-23",WDJ182="In-period"),AND('Validation summary'!$B$2="2023-24",WDJ182="In-period"),AND('Validation summary'!$B$2="2024-25",WDJ182="In-period"),AND('Validation summary'!$B$2="2024-25",WDJ182="End of period",WDJ190="Revenue")),TRUE,FALSE)</f>
        <v>0</v>
      </c>
      <c r="WDK183" s="201" t="b">
        <f>IF(OR(AND('Validation summary'!$B$2="2022-23",WDK182="In-period"),AND('Validation summary'!$B$2="2023-24",WDK182="In-period"),AND('Validation summary'!$B$2="2024-25",WDK182="In-period"),AND('Validation summary'!$B$2="2024-25",WDK182="End of period",WDK190="Revenue")),TRUE,FALSE)</f>
        <v>0</v>
      </c>
      <c r="WDL183" s="201" t="b">
        <f>IF(OR(AND('Validation summary'!$B$2="2022-23",WDL182="In-period"),AND('Validation summary'!$B$2="2023-24",WDL182="In-period"),AND('Validation summary'!$B$2="2024-25",WDL182="In-period"),AND('Validation summary'!$B$2="2024-25",WDL182="End of period",WDL190="Revenue")),TRUE,FALSE)</f>
        <v>0</v>
      </c>
      <c r="WDM183" s="201" t="b">
        <f>IF(OR(AND('Validation summary'!$B$2="2022-23",WDM182="In-period"),AND('Validation summary'!$B$2="2023-24",WDM182="In-period"),AND('Validation summary'!$B$2="2024-25",WDM182="In-period"),AND('Validation summary'!$B$2="2024-25",WDM182="End of period",WDM190="Revenue")),TRUE,FALSE)</f>
        <v>0</v>
      </c>
      <c r="WDN183" s="201" t="b">
        <f>IF(OR(AND('Validation summary'!$B$2="2022-23",WDN182="In-period"),AND('Validation summary'!$B$2="2023-24",WDN182="In-period"),AND('Validation summary'!$B$2="2024-25",WDN182="In-period"),AND('Validation summary'!$B$2="2024-25",WDN182="End of period",WDN190="Revenue")),TRUE,FALSE)</f>
        <v>0</v>
      </c>
      <c r="WDO183" s="201" t="b">
        <f>IF(OR(AND('Validation summary'!$B$2="2022-23",WDO182="In-period"),AND('Validation summary'!$B$2="2023-24",WDO182="In-period"),AND('Validation summary'!$B$2="2024-25",WDO182="In-period"),AND('Validation summary'!$B$2="2024-25",WDO182="End of period",WDO190="Revenue")),TRUE,FALSE)</f>
        <v>0</v>
      </c>
      <c r="WDP183" s="201" t="b">
        <f>IF(OR(AND('Validation summary'!$B$2="2022-23",WDP182="In-period"),AND('Validation summary'!$B$2="2023-24",WDP182="In-period"),AND('Validation summary'!$B$2="2024-25",WDP182="In-period"),AND('Validation summary'!$B$2="2024-25",WDP182="End of period",WDP190="Revenue")),TRUE,FALSE)</f>
        <v>0</v>
      </c>
      <c r="WDQ183" s="201" t="b">
        <f>IF(OR(AND('Validation summary'!$B$2="2022-23",WDQ182="In-period"),AND('Validation summary'!$B$2="2023-24",WDQ182="In-period"),AND('Validation summary'!$B$2="2024-25",WDQ182="In-period"),AND('Validation summary'!$B$2="2024-25",WDQ182="End of period",WDQ190="Revenue")),TRUE,FALSE)</f>
        <v>0</v>
      </c>
      <c r="WDR183" s="201" t="b">
        <f>IF(OR(AND('Validation summary'!$B$2="2022-23",WDR182="In-period"),AND('Validation summary'!$B$2="2023-24",WDR182="In-period"),AND('Validation summary'!$B$2="2024-25",WDR182="In-period"),AND('Validation summary'!$B$2="2024-25",WDR182="End of period",WDR190="Revenue")),TRUE,FALSE)</f>
        <v>0</v>
      </c>
      <c r="WDS183" s="201" t="b">
        <f>IF(OR(AND('Validation summary'!$B$2="2022-23",WDS182="In-period"),AND('Validation summary'!$B$2="2023-24",WDS182="In-period"),AND('Validation summary'!$B$2="2024-25",WDS182="In-period"),AND('Validation summary'!$B$2="2024-25",WDS182="End of period",WDS190="Revenue")),TRUE,FALSE)</f>
        <v>0</v>
      </c>
      <c r="WDT183" s="201" t="b">
        <f>IF(OR(AND('Validation summary'!$B$2="2022-23",WDT182="In-period"),AND('Validation summary'!$B$2="2023-24",WDT182="In-period"),AND('Validation summary'!$B$2="2024-25",WDT182="In-period"),AND('Validation summary'!$B$2="2024-25",WDT182="End of period",WDT190="Revenue")),TRUE,FALSE)</f>
        <v>0</v>
      </c>
      <c r="WDU183" s="201" t="b">
        <f>IF(OR(AND('Validation summary'!$B$2="2022-23",WDU182="In-period"),AND('Validation summary'!$B$2="2023-24",WDU182="In-period"),AND('Validation summary'!$B$2="2024-25",WDU182="In-period"),AND('Validation summary'!$B$2="2024-25",WDU182="End of period",WDU190="Revenue")),TRUE,FALSE)</f>
        <v>0</v>
      </c>
      <c r="WDV183" s="201" t="b">
        <f>IF(OR(AND('Validation summary'!$B$2="2022-23",WDV182="In-period"),AND('Validation summary'!$B$2="2023-24",WDV182="In-period"),AND('Validation summary'!$B$2="2024-25",WDV182="In-period"),AND('Validation summary'!$B$2="2024-25",WDV182="End of period",WDV190="Revenue")),TRUE,FALSE)</f>
        <v>0</v>
      </c>
      <c r="WDW183" s="201" t="b">
        <f>IF(OR(AND('Validation summary'!$B$2="2022-23",WDW182="In-period"),AND('Validation summary'!$B$2="2023-24",WDW182="In-period"),AND('Validation summary'!$B$2="2024-25",WDW182="In-period"),AND('Validation summary'!$B$2="2024-25",WDW182="End of period",WDW190="Revenue")),TRUE,FALSE)</f>
        <v>0</v>
      </c>
      <c r="WDX183" s="201" t="b">
        <f>IF(OR(AND('Validation summary'!$B$2="2022-23",WDX182="In-period"),AND('Validation summary'!$B$2="2023-24",WDX182="In-period"),AND('Validation summary'!$B$2="2024-25",WDX182="In-period"),AND('Validation summary'!$B$2="2024-25",WDX182="End of period",WDX190="Revenue")),TRUE,FALSE)</f>
        <v>0</v>
      </c>
      <c r="WDY183" s="201" t="b">
        <f>IF(OR(AND('Validation summary'!$B$2="2022-23",WDY182="In-period"),AND('Validation summary'!$B$2="2023-24",WDY182="In-period"),AND('Validation summary'!$B$2="2024-25",WDY182="In-period"),AND('Validation summary'!$B$2="2024-25",WDY182="End of period",WDY190="Revenue")),TRUE,FALSE)</f>
        <v>0</v>
      </c>
      <c r="WDZ183" s="201" t="b">
        <f>IF(OR(AND('Validation summary'!$B$2="2022-23",WDZ182="In-period"),AND('Validation summary'!$B$2="2023-24",WDZ182="In-period"),AND('Validation summary'!$B$2="2024-25",WDZ182="In-period"),AND('Validation summary'!$B$2="2024-25",WDZ182="End of period",WDZ190="Revenue")),TRUE,FALSE)</f>
        <v>0</v>
      </c>
      <c r="WEA183" s="201" t="b">
        <f>IF(OR(AND('Validation summary'!$B$2="2022-23",WEA182="In-period"),AND('Validation summary'!$B$2="2023-24",WEA182="In-period"),AND('Validation summary'!$B$2="2024-25",WEA182="In-period"),AND('Validation summary'!$B$2="2024-25",WEA182="End of period",WEA190="Revenue")),TRUE,FALSE)</f>
        <v>0</v>
      </c>
      <c r="WEB183" s="201" t="b">
        <f>IF(OR(AND('Validation summary'!$B$2="2022-23",WEB182="In-period"),AND('Validation summary'!$B$2="2023-24",WEB182="In-period"),AND('Validation summary'!$B$2="2024-25",WEB182="In-period"),AND('Validation summary'!$B$2="2024-25",WEB182="End of period",WEB190="Revenue")),TRUE,FALSE)</f>
        <v>0</v>
      </c>
      <c r="WEC183" s="201" t="b">
        <f>IF(OR(AND('Validation summary'!$B$2="2022-23",WEC182="In-period"),AND('Validation summary'!$B$2="2023-24",WEC182="In-period"),AND('Validation summary'!$B$2="2024-25",WEC182="In-period"),AND('Validation summary'!$B$2="2024-25",WEC182="End of period",WEC190="Revenue")),TRUE,FALSE)</f>
        <v>0</v>
      </c>
      <c r="WED183" s="201" t="b">
        <f>IF(OR(AND('Validation summary'!$B$2="2022-23",WED182="In-period"),AND('Validation summary'!$B$2="2023-24",WED182="In-period"),AND('Validation summary'!$B$2="2024-25",WED182="In-period"),AND('Validation summary'!$B$2="2024-25",WED182="End of period",WED190="Revenue")),TRUE,FALSE)</f>
        <v>0</v>
      </c>
      <c r="WEE183" s="201" t="b">
        <f>IF(OR(AND('Validation summary'!$B$2="2022-23",WEE182="In-period"),AND('Validation summary'!$B$2="2023-24",WEE182="In-period"),AND('Validation summary'!$B$2="2024-25",WEE182="In-period"),AND('Validation summary'!$B$2="2024-25",WEE182="End of period",WEE190="Revenue")),TRUE,FALSE)</f>
        <v>0</v>
      </c>
      <c r="WEF183" s="201" t="b">
        <f>IF(OR(AND('Validation summary'!$B$2="2022-23",WEF182="In-period"),AND('Validation summary'!$B$2="2023-24",WEF182="In-period"),AND('Validation summary'!$B$2="2024-25",WEF182="In-period"),AND('Validation summary'!$B$2="2024-25",WEF182="End of period",WEF190="Revenue")),TRUE,FALSE)</f>
        <v>0</v>
      </c>
      <c r="WEG183" s="201" t="b">
        <f>IF(OR(AND('Validation summary'!$B$2="2022-23",WEG182="In-period"),AND('Validation summary'!$B$2="2023-24",WEG182="In-period"),AND('Validation summary'!$B$2="2024-25",WEG182="In-period"),AND('Validation summary'!$B$2="2024-25",WEG182="End of period",WEG190="Revenue")),TRUE,FALSE)</f>
        <v>0</v>
      </c>
      <c r="WEH183" s="201" t="b">
        <f>IF(OR(AND('Validation summary'!$B$2="2022-23",WEH182="In-period"),AND('Validation summary'!$B$2="2023-24",WEH182="In-period"),AND('Validation summary'!$B$2="2024-25",WEH182="In-period"),AND('Validation summary'!$B$2="2024-25",WEH182="End of period",WEH190="Revenue")),TRUE,FALSE)</f>
        <v>0</v>
      </c>
      <c r="WEI183" s="201" t="b">
        <f>IF(OR(AND('Validation summary'!$B$2="2022-23",WEI182="In-period"),AND('Validation summary'!$B$2="2023-24",WEI182="In-period"),AND('Validation summary'!$B$2="2024-25",WEI182="In-period"),AND('Validation summary'!$B$2="2024-25",WEI182="End of period",WEI190="Revenue")),TRUE,FALSE)</f>
        <v>0</v>
      </c>
      <c r="WEJ183" s="201" t="b">
        <f>IF(OR(AND('Validation summary'!$B$2="2022-23",WEJ182="In-period"),AND('Validation summary'!$B$2="2023-24",WEJ182="In-period"),AND('Validation summary'!$B$2="2024-25",WEJ182="In-period"),AND('Validation summary'!$B$2="2024-25",WEJ182="End of period",WEJ190="Revenue")),TRUE,FALSE)</f>
        <v>0</v>
      </c>
      <c r="WEK183" s="201" t="b">
        <f>IF(OR(AND('Validation summary'!$B$2="2022-23",WEK182="In-period"),AND('Validation summary'!$B$2="2023-24",WEK182="In-period"),AND('Validation summary'!$B$2="2024-25",WEK182="In-period"),AND('Validation summary'!$B$2="2024-25",WEK182="End of period",WEK190="Revenue")),TRUE,FALSE)</f>
        <v>0</v>
      </c>
      <c r="WEL183" s="201" t="b">
        <f>IF(OR(AND('Validation summary'!$B$2="2022-23",WEL182="In-period"),AND('Validation summary'!$B$2="2023-24",WEL182="In-period"),AND('Validation summary'!$B$2="2024-25",WEL182="In-period"),AND('Validation summary'!$B$2="2024-25",WEL182="End of period",WEL190="Revenue")),TRUE,FALSE)</f>
        <v>0</v>
      </c>
      <c r="WEM183" s="201" t="b">
        <f>IF(OR(AND('Validation summary'!$B$2="2022-23",WEM182="In-period"),AND('Validation summary'!$B$2="2023-24",WEM182="In-period"),AND('Validation summary'!$B$2="2024-25",WEM182="In-period"),AND('Validation summary'!$B$2="2024-25",WEM182="End of period",WEM190="Revenue")),TRUE,FALSE)</f>
        <v>0</v>
      </c>
      <c r="WEN183" s="201" t="b">
        <f>IF(OR(AND('Validation summary'!$B$2="2022-23",WEN182="In-period"),AND('Validation summary'!$B$2="2023-24",WEN182="In-period"),AND('Validation summary'!$B$2="2024-25",WEN182="In-period"),AND('Validation summary'!$B$2="2024-25",WEN182="End of period",WEN190="Revenue")),TRUE,FALSE)</f>
        <v>0</v>
      </c>
      <c r="WEO183" s="201" t="b">
        <f>IF(OR(AND('Validation summary'!$B$2="2022-23",WEO182="In-period"),AND('Validation summary'!$B$2="2023-24",WEO182="In-period"),AND('Validation summary'!$B$2="2024-25",WEO182="In-period"),AND('Validation summary'!$B$2="2024-25",WEO182="End of period",WEO190="Revenue")),TRUE,FALSE)</f>
        <v>0</v>
      </c>
      <c r="WEP183" s="201" t="b">
        <f>IF(OR(AND('Validation summary'!$B$2="2022-23",WEP182="In-period"),AND('Validation summary'!$B$2="2023-24",WEP182="In-period"),AND('Validation summary'!$B$2="2024-25",WEP182="In-period"),AND('Validation summary'!$B$2="2024-25",WEP182="End of period",WEP190="Revenue")),TRUE,FALSE)</f>
        <v>0</v>
      </c>
      <c r="WEQ183" s="201" t="b">
        <f>IF(OR(AND('Validation summary'!$B$2="2022-23",WEQ182="In-period"),AND('Validation summary'!$B$2="2023-24",WEQ182="In-period"),AND('Validation summary'!$B$2="2024-25",WEQ182="In-period"),AND('Validation summary'!$B$2="2024-25",WEQ182="End of period",WEQ190="Revenue")),TRUE,FALSE)</f>
        <v>0</v>
      </c>
      <c r="WER183" s="201" t="b">
        <f>IF(OR(AND('Validation summary'!$B$2="2022-23",WER182="In-period"),AND('Validation summary'!$B$2="2023-24",WER182="In-period"),AND('Validation summary'!$B$2="2024-25",WER182="In-period"),AND('Validation summary'!$B$2="2024-25",WER182="End of period",WER190="Revenue")),TRUE,FALSE)</f>
        <v>0</v>
      </c>
      <c r="WES183" s="201" t="b">
        <f>IF(OR(AND('Validation summary'!$B$2="2022-23",WES182="In-period"),AND('Validation summary'!$B$2="2023-24",WES182="In-period"),AND('Validation summary'!$B$2="2024-25",WES182="In-period"),AND('Validation summary'!$B$2="2024-25",WES182="End of period",WES190="Revenue")),TRUE,FALSE)</f>
        <v>0</v>
      </c>
      <c r="WET183" s="201" t="b">
        <f>IF(OR(AND('Validation summary'!$B$2="2022-23",WET182="In-period"),AND('Validation summary'!$B$2="2023-24",WET182="In-period"),AND('Validation summary'!$B$2="2024-25",WET182="In-period"),AND('Validation summary'!$B$2="2024-25",WET182="End of period",WET190="Revenue")),TRUE,FALSE)</f>
        <v>0</v>
      </c>
      <c r="WEU183" s="201" t="b">
        <f>IF(OR(AND('Validation summary'!$B$2="2022-23",WEU182="In-period"),AND('Validation summary'!$B$2="2023-24",WEU182="In-period"),AND('Validation summary'!$B$2="2024-25",WEU182="In-period"),AND('Validation summary'!$B$2="2024-25",WEU182="End of period",WEU190="Revenue")),TRUE,FALSE)</f>
        <v>0</v>
      </c>
      <c r="WEV183" s="201" t="b">
        <f>IF(OR(AND('Validation summary'!$B$2="2022-23",WEV182="In-period"),AND('Validation summary'!$B$2="2023-24",WEV182="In-period"),AND('Validation summary'!$B$2="2024-25",WEV182="In-period"),AND('Validation summary'!$B$2="2024-25",WEV182="End of period",WEV190="Revenue")),TRUE,FALSE)</f>
        <v>0</v>
      </c>
      <c r="WEW183" s="201" t="b">
        <f>IF(OR(AND('Validation summary'!$B$2="2022-23",WEW182="In-period"),AND('Validation summary'!$B$2="2023-24",WEW182="In-period"),AND('Validation summary'!$B$2="2024-25",WEW182="In-period"),AND('Validation summary'!$B$2="2024-25",WEW182="End of period",WEW190="Revenue")),TRUE,FALSE)</f>
        <v>0</v>
      </c>
      <c r="WEX183" s="201" t="b">
        <f>IF(OR(AND('Validation summary'!$B$2="2022-23",WEX182="In-period"),AND('Validation summary'!$B$2="2023-24",WEX182="In-period"),AND('Validation summary'!$B$2="2024-25",WEX182="In-period"),AND('Validation summary'!$B$2="2024-25",WEX182="End of period",WEX190="Revenue")),TRUE,FALSE)</f>
        <v>0</v>
      </c>
      <c r="WEY183" s="201" t="b">
        <f>IF(OR(AND('Validation summary'!$B$2="2022-23",WEY182="In-period"),AND('Validation summary'!$B$2="2023-24",WEY182="In-period"),AND('Validation summary'!$B$2="2024-25",WEY182="In-period"),AND('Validation summary'!$B$2="2024-25",WEY182="End of period",WEY190="Revenue")),TRUE,FALSE)</f>
        <v>0</v>
      </c>
      <c r="WEZ183" s="201" t="b">
        <f>IF(OR(AND('Validation summary'!$B$2="2022-23",WEZ182="In-period"),AND('Validation summary'!$B$2="2023-24",WEZ182="In-period"),AND('Validation summary'!$B$2="2024-25",WEZ182="In-period"),AND('Validation summary'!$B$2="2024-25",WEZ182="End of period",WEZ190="Revenue")),TRUE,FALSE)</f>
        <v>0</v>
      </c>
      <c r="WFA183" s="201" t="b">
        <f>IF(OR(AND('Validation summary'!$B$2="2022-23",WFA182="In-period"),AND('Validation summary'!$B$2="2023-24",WFA182="In-period"),AND('Validation summary'!$B$2="2024-25",WFA182="In-period"),AND('Validation summary'!$B$2="2024-25",WFA182="End of period",WFA190="Revenue")),TRUE,FALSE)</f>
        <v>0</v>
      </c>
      <c r="WFB183" s="201" t="b">
        <f>IF(OR(AND('Validation summary'!$B$2="2022-23",WFB182="In-period"),AND('Validation summary'!$B$2="2023-24",WFB182="In-period"),AND('Validation summary'!$B$2="2024-25",WFB182="In-period"),AND('Validation summary'!$B$2="2024-25",WFB182="End of period",WFB190="Revenue")),TRUE,FALSE)</f>
        <v>0</v>
      </c>
      <c r="WFC183" s="201" t="b">
        <f>IF(OR(AND('Validation summary'!$B$2="2022-23",WFC182="In-period"),AND('Validation summary'!$B$2="2023-24",WFC182="In-period"),AND('Validation summary'!$B$2="2024-25",WFC182="In-period"),AND('Validation summary'!$B$2="2024-25",WFC182="End of period",WFC190="Revenue")),TRUE,FALSE)</f>
        <v>0</v>
      </c>
      <c r="WFD183" s="201" t="b">
        <f>IF(OR(AND('Validation summary'!$B$2="2022-23",WFD182="In-period"),AND('Validation summary'!$B$2="2023-24",WFD182="In-period"),AND('Validation summary'!$B$2="2024-25",WFD182="In-period"),AND('Validation summary'!$B$2="2024-25",WFD182="End of period",WFD190="Revenue")),TRUE,FALSE)</f>
        <v>0</v>
      </c>
      <c r="WFE183" s="201" t="b">
        <f>IF(OR(AND('Validation summary'!$B$2="2022-23",WFE182="In-period"),AND('Validation summary'!$B$2="2023-24",WFE182="In-period"),AND('Validation summary'!$B$2="2024-25",WFE182="In-period"),AND('Validation summary'!$B$2="2024-25",WFE182="End of period",WFE190="Revenue")),TRUE,FALSE)</f>
        <v>0</v>
      </c>
      <c r="WFF183" s="201" t="b">
        <f>IF(OR(AND('Validation summary'!$B$2="2022-23",WFF182="In-period"),AND('Validation summary'!$B$2="2023-24",WFF182="In-period"),AND('Validation summary'!$B$2="2024-25",WFF182="In-period"),AND('Validation summary'!$B$2="2024-25",WFF182="End of period",WFF190="Revenue")),TRUE,FALSE)</f>
        <v>0</v>
      </c>
      <c r="WFG183" s="201" t="b">
        <f>IF(OR(AND('Validation summary'!$B$2="2022-23",WFG182="In-period"),AND('Validation summary'!$B$2="2023-24",WFG182="In-period"),AND('Validation summary'!$B$2="2024-25",WFG182="In-period"),AND('Validation summary'!$B$2="2024-25",WFG182="End of period",WFG190="Revenue")),TRUE,FALSE)</f>
        <v>0</v>
      </c>
      <c r="WFH183" s="201" t="b">
        <f>IF(OR(AND('Validation summary'!$B$2="2022-23",WFH182="In-period"),AND('Validation summary'!$B$2="2023-24",WFH182="In-period"),AND('Validation summary'!$B$2="2024-25",WFH182="In-period"),AND('Validation summary'!$B$2="2024-25",WFH182="End of period",WFH190="Revenue")),TRUE,FALSE)</f>
        <v>0</v>
      </c>
      <c r="WFI183" s="201" t="b">
        <f>IF(OR(AND('Validation summary'!$B$2="2022-23",WFI182="In-period"),AND('Validation summary'!$B$2="2023-24",WFI182="In-period"),AND('Validation summary'!$B$2="2024-25",WFI182="In-period"),AND('Validation summary'!$B$2="2024-25",WFI182="End of period",WFI190="Revenue")),TRUE,FALSE)</f>
        <v>0</v>
      </c>
      <c r="WFJ183" s="201" t="b">
        <f>IF(OR(AND('Validation summary'!$B$2="2022-23",WFJ182="In-period"),AND('Validation summary'!$B$2="2023-24",WFJ182="In-period"),AND('Validation summary'!$B$2="2024-25",WFJ182="In-period"),AND('Validation summary'!$B$2="2024-25",WFJ182="End of period",WFJ190="Revenue")),TRUE,FALSE)</f>
        <v>0</v>
      </c>
      <c r="WFK183" s="201" t="b">
        <f>IF(OR(AND('Validation summary'!$B$2="2022-23",WFK182="In-period"),AND('Validation summary'!$B$2="2023-24",WFK182="In-period"),AND('Validation summary'!$B$2="2024-25",WFK182="In-period"),AND('Validation summary'!$B$2="2024-25",WFK182="End of period",WFK190="Revenue")),TRUE,FALSE)</f>
        <v>0</v>
      </c>
      <c r="WFL183" s="201" t="b">
        <f>IF(OR(AND('Validation summary'!$B$2="2022-23",WFL182="In-period"),AND('Validation summary'!$B$2="2023-24",WFL182="In-period"),AND('Validation summary'!$B$2="2024-25",WFL182="In-period"),AND('Validation summary'!$B$2="2024-25",WFL182="End of period",WFL190="Revenue")),TRUE,FALSE)</f>
        <v>0</v>
      </c>
      <c r="WFM183" s="201" t="b">
        <f>IF(OR(AND('Validation summary'!$B$2="2022-23",WFM182="In-period"),AND('Validation summary'!$B$2="2023-24",WFM182="In-period"),AND('Validation summary'!$B$2="2024-25",WFM182="In-period"),AND('Validation summary'!$B$2="2024-25",WFM182="End of period",WFM190="Revenue")),TRUE,FALSE)</f>
        <v>0</v>
      </c>
      <c r="WFN183" s="201" t="b">
        <f>IF(OR(AND('Validation summary'!$B$2="2022-23",WFN182="In-period"),AND('Validation summary'!$B$2="2023-24",WFN182="In-period"),AND('Validation summary'!$B$2="2024-25",WFN182="In-period"),AND('Validation summary'!$B$2="2024-25",WFN182="End of period",WFN190="Revenue")),TRUE,FALSE)</f>
        <v>0</v>
      </c>
      <c r="WFO183" s="201" t="b">
        <f>IF(OR(AND('Validation summary'!$B$2="2022-23",WFO182="In-period"),AND('Validation summary'!$B$2="2023-24",WFO182="In-period"),AND('Validation summary'!$B$2="2024-25",WFO182="In-period"),AND('Validation summary'!$B$2="2024-25",WFO182="End of period",WFO190="Revenue")),TRUE,FALSE)</f>
        <v>0</v>
      </c>
      <c r="WFP183" s="201" t="b">
        <f>IF(OR(AND('Validation summary'!$B$2="2022-23",WFP182="In-period"),AND('Validation summary'!$B$2="2023-24",WFP182="In-period"),AND('Validation summary'!$B$2="2024-25",WFP182="In-period"),AND('Validation summary'!$B$2="2024-25",WFP182="End of period",WFP190="Revenue")),TRUE,FALSE)</f>
        <v>0</v>
      </c>
      <c r="WFQ183" s="201" t="b">
        <f>IF(OR(AND('Validation summary'!$B$2="2022-23",WFQ182="In-period"),AND('Validation summary'!$B$2="2023-24",WFQ182="In-period"),AND('Validation summary'!$B$2="2024-25",WFQ182="In-period"),AND('Validation summary'!$B$2="2024-25",WFQ182="End of period",WFQ190="Revenue")),TRUE,FALSE)</f>
        <v>0</v>
      </c>
      <c r="WFR183" s="201" t="b">
        <f>IF(OR(AND('Validation summary'!$B$2="2022-23",WFR182="In-period"),AND('Validation summary'!$B$2="2023-24",WFR182="In-period"),AND('Validation summary'!$B$2="2024-25",WFR182="In-period"),AND('Validation summary'!$B$2="2024-25",WFR182="End of period",WFR190="Revenue")),TRUE,FALSE)</f>
        <v>0</v>
      </c>
      <c r="WFS183" s="201" t="b">
        <f>IF(OR(AND('Validation summary'!$B$2="2022-23",WFS182="In-period"),AND('Validation summary'!$B$2="2023-24",WFS182="In-period"),AND('Validation summary'!$B$2="2024-25",WFS182="In-period"),AND('Validation summary'!$B$2="2024-25",WFS182="End of period",WFS190="Revenue")),TRUE,FALSE)</f>
        <v>0</v>
      </c>
      <c r="WFT183" s="201" t="b">
        <f>IF(OR(AND('Validation summary'!$B$2="2022-23",WFT182="In-period"),AND('Validation summary'!$B$2="2023-24",WFT182="In-period"),AND('Validation summary'!$B$2="2024-25",WFT182="In-period"),AND('Validation summary'!$B$2="2024-25",WFT182="End of period",WFT190="Revenue")),TRUE,FALSE)</f>
        <v>0</v>
      </c>
      <c r="WFU183" s="201" t="b">
        <f>IF(OR(AND('Validation summary'!$B$2="2022-23",WFU182="In-period"),AND('Validation summary'!$B$2="2023-24",WFU182="In-period"),AND('Validation summary'!$B$2="2024-25",WFU182="In-period"),AND('Validation summary'!$B$2="2024-25",WFU182="End of period",WFU190="Revenue")),TRUE,FALSE)</f>
        <v>0</v>
      </c>
      <c r="WFV183" s="201" t="b">
        <f>IF(OR(AND('Validation summary'!$B$2="2022-23",WFV182="In-period"),AND('Validation summary'!$B$2="2023-24",WFV182="In-period"),AND('Validation summary'!$B$2="2024-25",WFV182="In-period"),AND('Validation summary'!$B$2="2024-25",WFV182="End of period",WFV190="Revenue")),TRUE,FALSE)</f>
        <v>0</v>
      </c>
      <c r="WFW183" s="201" t="b">
        <f>IF(OR(AND('Validation summary'!$B$2="2022-23",WFW182="In-period"),AND('Validation summary'!$B$2="2023-24",WFW182="In-period"),AND('Validation summary'!$B$2="2024-25",WFW182="In-period"),AND('Validation summary'!$B$2="2024-25",WFW182="End of period",WFW190="Revenue")),TRUE,FALSE)</f>
        <v>0</v>
      </c>
      <c r="WFX183" s="201" t="b">
        <f>IF(OR(AND('Validation summary'!$B$2="2022-23",WFX182="In-period"),AND('Validation summary'!$B$2="2023-24",WFX182="In-period"),AND('Validation summary'!$B$2="2024-25",WFX182="In-period"),AND('Validation summary'!$B$2="2024-25",WFX182="End of period",WFX190="Revenue")),TRUE,FALSE)</f>
        <v>0</v>
      </c>
      <c r="WFY183" s="201" t="b">
        <f>IF(OR(AND('Validation summary'!$B$2="2022-23",WFY182="In-period"),AND('Validation summary'!$B$2="2023-24",WFY182="In-period"),AND('Validation summary'!$B$2="2024-25",WFY182="In-period"),AND('Validation summary'!$B$2="2024-25",WFY182="End of period",WFY190="Revenue")),TRUE,FALSE)</f>
        <v>0</v>
      </c>
      <c r="WFZ183" s="201" t="b">
        <f>IF(OR(AND('Validation summary'!$B$2="2022-23",WFZ182="In-period"),AND('Validation summary'!$B$2="2023-24",WFZ182="In-period"),AND('Validation summary'!$B$2="2024-25",WFZ182="In-period"),AND('Validation summary'!$B$2="2024-25",WFZ182="End of period",WFZ190="Revenue")),TRUE,FALSE)</f>
        <v>0</v>
      </c>
      <c r="WGA183" s="201" t="b">
        <f>IF(OR(AND('Validation summary'!$B$2="2022-23",WGA182="In-period"),AND('Validation summary'!$B$2="2023-24",WGA182="In-period"),AND('Validation summary'!$B$2="2024-25",WGA182="In-period"),AND('Validation summary'!$B$2="2024-25",WGA182="End of period",WGA190="Revenue")),TRUE,FALSE)</f>
        <v>0</v>
      </c>
      <c r="WGB183" s="201" t="b">
        <f>IF(OR(AND('Validation summary'!$B$2="2022-23",WGB182="In-period"),AND('Validation summary'!$B$2="2023-24",WGB182="In-period"),AND('Validation summary'!$B$2="2024-25",WGB182="In-period"),AND('Validation summary'!$B$2="2024-25",WGB182="End of period",WGB190="Revenue")),TRUE,FALSE)</f>
        <v>0</v>
      </c>
      <c r="WGC183" s="201" t="b">
        <f>IF(OR(AND('Validation summary'!$B$2="2022-23",WGC182="In-period"),AND('Validation summary'!$B$2="2023-24",WGC182="In-period"),AND('Validation summary'!$B$2="2024-25",WGC182="In-period"),AND('Validation summary'!$B$2="2024-25",WGC182="End of period",WGC190="Revenue")),TRUE,FALSE)</f>
        <v>0</v>
      </c>
      <c r="WGD183" s="201" t="b">
        <f>IF(OR(AND('Validation summary'!$B$2="2022-23",WGD182="In-period"),AND('Validation summary'!$B$2="2023-24",WGD182="In-period"),AND('Validation summary'!$B$2="2024-25",WGD182="In-period"),AND('Validation summary'!$B$2="2024-25",WGD182="End of period",WGD190="Revenue")),TRUE,FALSE)</f>
        <v>0</v>
      </c>
      <c r="WGE183" s="201" t="b">
        <f>IF(OR(AND('Validation summary'!$B$2="2022-23",WGE182="In-period"),AND('Validation summary'!$B$2="2023-24",WGE182="In-period"),AND('Validation summary'!$B$2="2024-25",WGE182="In-period"),AND('Validation summary'!$B$2="2024-25",WGE182="End of period",WGE190="Revenue")),TRUE,FALSE)</f>
        <v>0</v>
      </c>
      <c r="WGF183" s="201" t="b">
        <f>IF(OR(AND('Validation summary'!$B$2="2022-23",WGF182="In-period"),AND('Validation summary'!$B$2="2023-24",WGF182="In-period"),AND('Validation summary'!$B$2="2024-25",WGF182="In-period"),AND('Validation summary'!$B$2="2024-25",WGF182="End of period",WGF190="Revenue")),TRUE,FALSE)</f>
        <v>0</v>
      </c>
      <c r="WGG183" s="201" t="b">
        <f>IF(OR(AND('Validation summary'!$B$2="2022-23",WGG182="In-period"),AND('Validation summary'!$B$2="2023-24",WGG182="In-period"),AND('Validation summary'!$B$2="2024-25",WGG182="In-period"),AND('Validation summary'!$B$2="2024-25",WGG182="End of period",WGG190="Revenue")),TRUE,FALSE)</f>
        <v>0</v>
      </c>
      <c r="WGH183" s="201" t="b">
        <f>IF(OR(AND('Validation summary'!$B$2="2022-23",WGH182="In-period"),AND('Validation summary'!$B$2="2023-24",WGH182="In-period"),AND('Validation summary'!$B$2="2024-25",WGH182="In-period"),AND('Validation summary'!$B$2="2024-25",WGH182="End of period",WGH190="Revenue")),TRUE,FALSE)</f>
        <v>0</v>
      </c>
      <c r="WGI183" s="201" t="b">
        <f>IF(OR(AND('Validation summary'!$B$2="2022-23",WGI182="In-period"),AND('Validation summary'!$B$2="2023-24",WGI182="In-period"),AND('Validation summary'!$B$2="2024-25",WGI182="In-period"),AND('Validation summary'!$B$2="2024-25",WGI182="End of period",WGI190="Revenue")),TRUE,FALSE)</f>
        <v>0</v>
      </c>
      <c r="WGJ183" s="201" t="b">
        <f>IF(OR(AND('Validation summary'!$B$2="2022-23",WGJ182="In-period"),AND('Validation summary'!$B$2="2023-24",WGJ182="In-period"),AND('Validation summary'!$B$2="2024-25",WGJ182="In-period"),AND('Validation summary'!$B$2="2024-25",WGJ182="End of period",WGJ190="Revenue")),TRUE,FALSE)</f>
        <v>0</v>
      </c>
      <c r="WGK183" s="201" t="b">
        <f>IF(OR(AND('Validation summary'!$B$2="2022-23",WGK182="In-period"),AND('Validation summary'!$B$2="2023-24",WGK182="In-period"),AND('Validation summary'!$B$2="2024-25",WGK182="In-period"),AND('Validation summary'!$B$2="2024-25",WGK182="End of period",WGK190="Revenue")),TRUE,FALSE)</f>
        <v>0</v>
      </c>
      <c r="WGL183" s="201" t="b">
        <f>IF(OR(AND('Validation summary'!$B$2="2022-23",WGL182="In-period"),AND('Validation summary'!$B$2="2023-24",WGL182="In-period"),AND('Validation summary'!$B$2="2024-25",WGL182="In-period"),AND('Validation summary'!$B$2="2024-25",WGL182="End of period",WGL190="Revenue")),TRUE,FALSE)</f>
        <v>0</v>
      </c>
      <c r="WGM183" s="201" t="b">
        <f>IF(OR(AND('Validation summary'!$B$2="2022-23",WGM182="In-period"),AND('Validation summary'!$B$2="2023-24",WGM182="In-period"),AND('Validation summary'!$B$2="2024-25",WGM182="In-period"),AND('Validation summary'!$B$2="2024-25",WGM182="End of period",WGM190="Revenue")),TRUE,FALSE)</f>
        <v>0</v>
      </c>
      <c r="WGN183" s="201" t="b">
        <f>IF(OR(AND('Validation summary'!$B$2="2022-23",WGN182="In-period"),AND('Validation summary'!$B$2="2023-24",WGN182="In-period"),AND('Validation summary'!$B$2="2024-25",WGN182="In-period"),AND('Validation summary'!$B$2="2024-25",WGN182="End of period",WGN190="Revenue")),TRUE,FALSE)</f>
        <v>0</v>
      </c>
      <c r="WGO183" s="201" t="b">
        <f>IF(OR(AND('Validation summary'!$B$2="2022-23",WGO182="In-period"),AND('Validation summary'!$B$2="2023-24",WGO182="In-period"),AND('Validation summary'!$B$2="2024-25",WGO182="In-period"),AND('Validation summary'!$B$2="2024-25",WGO182="End of period",WGO190="Revenue")),TRUE,FALSE)</f>
        <v>0</v>
      </c>
      <c r="WGP183" s="201" t="b">
        <f>IF(OR(AND('Validation summary'!$B$2="2022-23",WGP182="In-period"),AND('Validation summary'!$B$2="2023-24",WGP182="In-period"),AND('Validation summary'!$B$2="2024-25",WGP182="In-period"),AND('Validation summary'!$B$2="2024-25",WGP182="End of period",WGP190="Revenue")),TRUE,FALSE)</f>
        <v>0</v>
      </c>
      <c r="WGQ183" s="201" t="b">
        <f>IF(OR(AND('Validation summary'!$B$2="2022-23",WGQ182="In-period"),AND('Validation summary'!$B$2="2023-24",WGQ182="In-period"),AND('Validation summary'!$B$2="2024-25",WGQ182="In-period"),AND('Validation summary'!$B$2="2024-25",WGQ182="End of period",WGQ190="Revenue")),TRUE,FALSE)</f>
        <v>0</v>
      </c>
      <c r="WGR183" s="201" t="b">
        <f>IF(OR(AND('Validation summary'!$B$2="2022-23",WGR182="In-period"),AND('Validation summary'!$B$2="2023-24",WGR182="In-period"),AND('Validation summary'!$B$2="2024-25",WGR182="In-period"),AND('Validation summary'!$B$2="2024-25",WGR182="End of period",WGR190="Revenue")),TRUE,FALSE)</f>
        <v>0</v>
      </c>
      <c r="WGS183" s="201" t="b">
        <f>IF(OR(AND('Validation summary'!$B$2="2022-23",WGS182="In-period"),AND('Validation summary'!$B$2="2023-24",WGS182="In-period"),AND('Validation summary'!$B$2="2024-25",WGS182="In-period"),AND('Validation summary'!$B$2="2024-25",WGS182="End of period",WGS190="Revenue")),TRUE,FALSE)</f>
        <v>0</v>
      </c>
      <c r="WGT183" s="201" t="b">
        <f>IF(OR(AND('Validation summary'!$B$2="2022-23",WGT182="In-period"),AND('Validation summary'!$B$2="2023-24",WGT182="In-period"),AND('Validation summary'!$B$2="2024-25",WGT182="In-period"),AND('Validation summary'!$B$2="2024-25",WGT182="End of period",WGT190="Revenue")),TRUE,FALSE)</f>
        <v>0</v>
      </c>
      <c r="WGU183" s="201" t="b">
        <f>IF(OR(AND('Validation summary'!$B$2="2022-23",WGU182="In-period"),AND('Validation summary'!$B$2="2023-24",WGU182="In-period"),AND('Validation summary'!$B$2="2024-25",WGU182="In-period"),AND('Validation summary'!$B$2="2024-25",WGU182="End of period",WGU190="Revenue")),TRUE,FALSE)</f>
        <v>0</v>
      </c>
      <c r="WGV183" s="201" t="b">
        <f>IF(OR(AND('Validation summary'!$B$2="2022-23",WGV182="In-period"),AND('Validation summary'!$B$2="2023-24",WGV182="In-period"),AND('Validation summary'!$B$2="2024-25",WGV182="In-period"),AND('Validation summary'!$B$2="2024-25",WGV182="End of period",WGV190="Revenue")),TRUE,FALSE)</f>
        <v>0</v>
      </c>
      <c r="WGW183" s="201" t="b">
        <f>IF(OR(AND('Validation summary'!$B$2="2022-23",WGW182="In-period"),AND('Validation summary'!$B$2="2023-24",WGW182="In-period"),AND('Validation summary'!$B$2="2024-25",WGW182="In-period"),AND('Validation summary'!$B$2="2024-25",WGW182="End of period",WGW190="Revenue")),TRUE,FALSE)</f>
        <v>0</v>
      </c>
      <c r="WGX183" s="201" t="b">
        <f>IF(OR(AND('Validation summary'!$B$2="2022-23",WGX182="In-period"),AND('Validation summary'!$B$2="2023-24",WGX182="In-period"),AND('Validation summary'!$B$2="2024-25",WGX182="In-period"),AND('Validation summary'!$B$2="2024-25",WGX182="End of period",WGX190="Revenue")),TRUE,FALSE)</f>
        <v>0</v>
      </c>
      <c r="WGY183" s="201" t="b">
        <f>IF(OR(AND('Validation summary'!$B$2="2022-23",WGY182="In-period"),AND('Validation summary'!$B$2="2023-24",WGY182="In-period"),AND('Validation summary'!$B$2="2024-25",WGY182="In-period"),AND('Validation summary'!$B$2="2024-25",WGY182="End of period",WGY190="Revenue")),TRUE,FALSE)</f>
        <v>0</v>
      </c>
      <c r="WGZ183" s="201" t="b">
        <f>IF(OR(AND('Validation summary'!$B$2="2022-23",WGZ182="In-period"),AND('Validation summary'!$B$2="2023-24",WGZ182="In-period"),AND('Validation summary'!$B$2="2024-25",WGZ182="In-period"),AND('Validation summary'!$B$2="2024-25",WGZ182="End of period",WGZ190="Revenue")),TRUE,FALSE)</f>
        <v>0</v>
      </c>
      <c r="WHA183" s="201" t="b">
        <f>IF(OR(AND('Validation summary'!$B$2="2022-23",WHA182="In-period"),AND('Validation summary'!$B$2="2023-24",WHA182="In-period"),AND('Validation summary'!$B$2="2024-25",WHA182="In-period"),AND('Validation summary'!$B$2="2024-25",WHA182="End of period",WHA190="Revenue")),TRUE,FALSE)</f>
        <v>0</v>
      </c>
      <c r="WHB183" s="201" t="b">
        <f>IF(OR(AND('Validation summary'!$B$2="2022-23",WHB182="In-period"),AND('Validation summary'!$B$2="2023-24",WHB182="In-period"),AND('Validation summary'!$B$2="2024-25",WHB182="In-period"),AND('Validation summary'!$B$2="2024-25",WHB182="End of period",WHB190="Revenue")),TRUE,FALSE)</f>
        <v>0</v>
      </c>
      <c r="WHC183" s="201" t="b">
        <f>IF(OR(AND('Validation summary'!$B$2="2022-23",WHC182="In-period"),AND('Validation summary'!$B$2="2023-24",WHC182="In-period"),AND('Validation summary'!$B$2="2024-25",WHC182="In-period"),AND('Validation summary'!$B$2="2024-25",WHC182="End of period",WHC190="Revenue")),TRUE,FALSE)</f>
        <v>0</v>
      </c>
      <c r="WHD183" s="201" t="b">
        <f>IF(OR(AND('Validation summary'!$B$2="2022-23",WHD182="In-period"),AND('Validation summary'!$B$2="2023-24",WHD182="In-period"),AND('Validation summary'!$B$2="2024-25",WHD182="In-period"),AND('Validation summary'!$B$2="2024-25",WHD182="End of period",WHD190="Revenue")),TRUE,FALSE)</f>
        <v>0</v>
      </c>
      <c r="WHE183" s="201" t="b">
        <f>IF(OR(AND('Validation summary'!$B$2="2022-23",WHE182="In-period"),AND('Validation summary'!$B$2="2023-24",WHE182="In-period"),AND('Validation summary'!$B$2="2024-25",WHE182="In-period"),AND('Validation summary'!$B$2="2024-25",WHE182="End of period",WHE190="Revenue")),TRUE,FALSE)</f>
        <v>0</v>
      </c>
      <c r="WHF183" s="201" t="b">
        <f>IF(OR(AND('Validation summary'!$B$2="2022-23",WHF182="In-period"),AND('Validation summary'!$B$2="2023-24",WHF182="In-period"),AND('Validation summary'!$B$2="2024-25",WHF182="In-period"),AND('Validation summary'!$B$2="2024-25",WHF182="End of period",WHF190="Revenue")),TRUE,FALSE)</f>
        <v>0</v>
      </c>
      <c r="WHG183" s="201" t="b">
        <f>IF(OR(AND('Validation summary'!$B$2="2022-23",WHG182="In-period"),AND('Validation summary'!$B$2="2023-24",WHG182="In-period"),AND('Validation summary'!$B$2="2024-25",WHG182="In-period"),AND('Validation summary'!$B$2="2024-25",WHG182="End of period",WHG190="Revenue")),TRUE,FALSE)</f>
        <v>0</v>
      </c>
      <c r="WHH183" s="201" t="b">
        <f>IF(OR(AND('Validation summary'!$B$2="2022-23",WHH182="In-period"),AND('Validation summary'!$B$2="2023-24",WHH182="In-period"),AND('Validation summary'!$B$2="2024-25",WHH182="In-period"),AND('Validation summary'!$B$2="2024-25",WHH182="End of period",WHH190="Revenue")),TRUE,FALSE)</f>
        <v>0</v>
      </c>
      <c r="WHI183" s="201" t="b">
        <f>IF(OR(AND('Validation summary'!$B$2="2022-23",WHI182="In-period"),AND('Validation summary'!$B$2="2023-24",WHI182="In-period"),AND('Validation summary'!$B$2="2024-25",WHI182="In-period"),AND('Validation summary'!$B$2="2024-25",WHI182="End of period",WHI190="Revenue")),TRUE,FALSE)</f>
        <v>0</v>
      </c>
      <c r="WHJ183" s="201" t="b">
        <f>IF(OR(AND('Validation summary'!$B$2="2022-23",WHJ182="In-period"),AND('Validation summary'!$B$2="2023-24",WHJ182="In-period"),AND('Validation summary'!$B$2="2024-25",WHJ182="In-period"),AND('Validation summary'!$B$2="2024-25",WHJ182="End of period",WHJ190="Revenue")),TRUE,FALSE)</f>
        <v>0</v>
      </c>
      <c r="WHK183" s="201" t="b">
        <f>IF(OR(AND('Validation summary'!$B$2="2022-23",WHK182="In-period"),AND('Validation summary'!$B$2="2023-24",WHK182="In-period"),AND('Validation summary'!$B$2="2024-25",WHK182="In-period"),AND('Validation summary'!$B$2="2024-25",WHK182="End of period",WHK190="Revenue")),TRUE,FALSE)</f>
        <v>0</v>
      </c>
      <c r="WHL183" s="201" t="b">
        <f>IF(OR(AND('Validation summary'!$B$2="2022-23",WHL182="In-period"),AND('Validation summary'!$B$2="2023-24",WHL182="In-period"),AND('Validation summary'!$B$2="2024-25",WHL182="In-period"),AND('Validation summary'!$B$2="2024-25",WHL182="End of period",WHL190="Revenue")),TRUE,FALSE)</f>
        <v>0</v>
      </c>
      <c r="WHM183" s="201" t="b">
        <f>IF(OR(AND('Validation summary'!$B$2="2022-23",WHM182="In-period"),AND('Validation summary'!$B$2="2023-24",WHM182="In-period"),AND('Validation summary'!$B$2="2024-25",WHM182="In-period"),AND('Validation summary'!$B$2="2024-25",WHM182="End of period",WHM190="Revenue")),TRUE,FALSE)</f>
        <v>0</v>
      </c>
      <c r="WHN183" s="201" t="b">
        <f>IF(OR(AND('Validation summary'!$B$2="2022-23",WHN182="In-period"),AND('Validation summary'!$B$2="2023-24",WHN182="In-period"),AND('Validation summary'!$B$2="2024-25",WHN182="In-period"),AND('Validation summary'!$B$2="2024-25",WHN182="End of period",WHN190="Revenue")),TRUE,FALSE)</f>
        <v>0</v>
      </c>
      <c r="WHO183" s="201" t="b">
        <f>IF(OR(AND('Validation summary'!$B$2="2022-23",WHO182="In-period"),AND('Validation summary'!$B$2="2023-24",WHO182="In-period"),AND('Validation summary'!$B$2="2024-25",WHO182="In-period"),AND('Validation summary'!$B$2="2024-25",WHO182="End of period",WHO190="Revenue")),TRUE,FALSE)</f>
        <v>0</v>
      </c>
      <c r="WHP183" s="201" t="b">
        <f>IF(OR(AND('Validation summary'!$B$2="2022-23",WHP182="In-period"),AND('Validation summary'!$B$2="2023-24",WHP182="In-period"),AND('Validation summary'!$B$2="2024-25",WHP182="In-period"),AND('Validation summary'!$B$2="2024-25",WHP182="End of period",WHP190="Revenue")),TRUE,FALSE)</f>
        <v>0</v>
      </c>
      <c r="WHQ183" s="201" t="b">
        <f>IF(OR(AND('Validation summary'!$B$2="2022-23",WHQ182="In-period"),AND('Validation summary'!$B$2="2023-24",WHQ182="In-period"),AND('Validation summary'!$B$2="2024-25",WHQ182="In-period"),AND('Validation summary'!$B$2="2024-25",WHQ182="End of period",WHQ190="Revenue")),TRUE,FALSE)</f>
        <v>0</v>
      </c>
      <c r="WHR183" s="201" t="b">
        <f>IF(OR(AND('Validation summary'!$B$2="2022-23",WHR182="In-period"),AND('Validation summary'!$B$2="2023-24",WHR182="In-period"),AND('Validation summary'!$B$2="2024-25",WHR182="In-period"),AND('Validation summary'!$B$2="2024-25",WHR182="End of period",WHR190="Revenue")),TRUE,FALSE)</f>
        <v>0</v>
      </c>
      <c r="WHS183" s="201" t="b">
        <f>IF(OR(AND('Validation summary'!$B$2="2022-23",WHS182="In-period"),AND('Validation summary'!$B$2="2023-24",WHS182="In-period"),AND('Validation summary'!$B$2="2024-25",WHS182="In-period"),AND('Validation summary'!$B$2="2024-25",WHS182="End of period",WHS190="Revenue")),TRUE,FALSE)</f>
        <v>0</v>
      </c>
      <c r="WHT183" s="201" t="b">
        <f>IF(OR(AND('Validation summary'!$B$2="2022-23",WHT182="In-period"),AND('Validation summary'!$B$2="2023-24",WHT182="In-period"),AND('Validation summary'!$B$2="2024-25",WHT182="In-period"),AND('Validation summary'!$B$2="2024-25",WHT182="End of period",WHT190="Revenue")),TRUE,FALSE)</f>
        <v>0</v>
      </c>
      <c r="WHU183" s="201" t="b">
        <f>IF(OR(AND('Validation summary'!$B$2="2022-23",WHU182="In-period"),AND('Validation summary'!$B$2="2023-24",WHU182="In-period"),AND('Validation summary'!$B$2="2024-25",WHU182="In-period"),AND('Validation summary'!$B$2="2024-25",WHU182="End of period",WHU190="Revenue")),TRUE,FALSE)</f>
        <v>0</v>
      </c>
      <c r="WHV183" s="201" t="b">
        <f>IF(OR(AND('Validation summary'!$B$2="2022-23",WHV182="In-period"),AND('Validation summary'!$B$2="2023-24",WHV182="In-period"),AND('Validation summary'!$B$2="2024-25",WHV182="In-period"),AND('Validation summary'!$B$2="2024-25",WHV182="End of period",WHV190="Revenue")),TRUE,FALSE)</f>
        <v>0</v>
      </c>
      <c r="WHW183" s="201" t="b">
        <f>IF(OR(AND('Validation summary'!$B$2="2022-23",WHW182="In-period"),AND('Validation summary'!$B$2="2023-24",WHW182="In-period"),AND('Validation summary'!$B$2="2024-25",WHW182="In-period"),AND('Validation summary'!$B$2="2024-25",WHW182="End of period",WHW190="Revenue")),TRUE,FALSE)</f>
        <v>0</v>
      </c>
      <c r="WHX183" s="201" t="b">
        <f>IF(OR(AND('Validation summary'!$B$2="2022-23",WHX182="In-period"),AND('Validation summary'!$B$2="2023-24",WHX182="In-period"),AND('Validation summary'!$B$2="2024-25",WHX182="In-period"),AND('Validation summary'!$B$2="2024-25",WHX182="End of period",WHX190="Revenue")),TRUE,FALSE)</f>
        <v>0</v>
      </c>
      <c r="WHY183" s="201" t="b">
        <f>IF(OR(AND('Validation summary'!$B$2="2022-23",WHY182="In-period"),AND('Validation summary'!$B$2="2023-24",WHY182="In-period"),AND('Validation summary'!$B$2="2024-25",WHY182="In-period"),AND('Validation summary'!$B$2="2024-25",WHY182="End of period",WHY190="Revenue")),TRUE,FALSE)</f>
        <v>0</v>
      </c>
      <c r="WHZ183" s="201" t="b">
        <f>IF(OR(AND('Validation summary'!$B$2="2022-23",WHZ182="In-period"),AND('Validation summary'!$B$2="2023-24",WHZ182="In-period"),AND('Validation summary'!$B$2="2024-25",WHZ182="In-period"),AND('Validation summary'!$B$2="2024-25",WHZ182="End of period",WHZ190="Revenue")),TRUE,FALSE)</f>
        <v>0</v>
      </c>
      <c r="WIA183" s="201" t="b">
        <f>IF(OR(AND('Validation summary'!$B$2="2022-23",WIA182="In-period"),AND('Validation summary'!$B$2="2023-24",WIA182="In-period"),AND('Validation summary'!$B$2="2024-25",WIA182="In-period"),AND('Validation summary'!$B$2="2024-25",WIA182="End of period",WIA190="Revenue")),TRUE,FALSE)</f>
        <v>0</v>
      </c>
      <c r="WIB183" s="201" t="b">
        <f>IF(OR(AND('Validation summary'!$B$2="2022-23",WIB182="In-period"),AND('Validation summary'!$B$2="2023-24",WIB182="In-period"),AND('Validation summary'!$B$2="2024-25",WIB182="In-period"),AND('Validation summary'!$B$2="2024-25",WIB182="End of period",WIB190="Revenue")),TRUE,FALSE)</f>
        <v>0</v>
      </c>
      <c r="WIC183" s="201" t="b">
        <f>IF(OR(AND('Validation summary'!$B$2="2022-23",WIC182="In-period"),AND('Validation summary'!$B$2="2023-24",WIC182="In-period"),AND('Validation summary'!$B$2="2024-25",WIC182="In-period"),AND('Validation summary'!$B$2="2024-25",WIC182="End of period",WIC190="Revenue")),TRUE,FALSE)</f>
        <v>0</v>
      </c>
      <c r="WID183" s="201" t="b">
        <f>IF(OR(AND('Validation summary'!$B$2="2022-23",WID182="In-period"),AND('Validation summary'!$B$2="2023-24",WID182="In-period"),AND('Validation summary'!$B$2="2024-25",WID182="In-period"),AND('Validation summary'!$B$2="2024-25",WID182="End of period",WID190="Revenue")),TRUE,FALSE)</f>
        <v>0</v>
      </c>
      <c r="WIE183" s="201" t="b">
        <f>IF(OR(AND('Validation summary'!$B$2="2022-23",WIE182="In-period"),AND('Validation summary'!$B$2="2023-24",WIE182="In-period"),AND('Validation summary'!$B$2="2024-25",WIE182="In-period"),AND('Validation summary'!$B$2="2024-25",WIE182="End of period",WIE190="Revenue")),TRUE,FALSE)</f>
        <v>0</v>
      </c>
      <c r="WIF183" s="201" t="b">
        <f>IF(OR(AND('Validation summary'!$B$2="2022-23",WIF182="In-period"),AND('Validation summary'!$B$2="2023-24",WIF182="In-period"),AND('Validation summary'!$B$2="2024-25",WIF182="In-period"),AND('Validation summary'!$B$2="2024-25",WIF182="End of period",WIF190="Revenue")),TRUE,FALSE)</f>
        <v>0</v>
      </c>
      <c r="WIG183" s="201" t="b">
        <f>IF(OR(AND('Validation summary'!$B$2="2022-23",WIG182="In-period"),AND('Validation summary'!$B$2="2023-24",WIG182="In-period"),AND('Validation summary'!$B$2="2024-25",WIG182="In-period"),AND('Validation summary'!$B$2="2024-25",WIG182="End of period",WIG190="Revenue")),TRUE,FALSE)</f>
        <v>0</v>
      </c>
      <c r="WIH183" s="201" t="b">
        <f>IF(OR(AND('Validation summary'!$B$2="2022-23",WIH182="In-period"),AND('Validation summary'!$B$2="2023-24",WIH182="In-period"),AND('Validation summary'!$B$2="2024-25",WIH182="In-period"),AND('Validation summary'!$B$2="2024-25",WIH182="End of period",WIH190="Revenue")),TRUE,FALSE)</f>
        <v>0</v>
      </c>
      <c r="WII183" s="201" t="b">
        <f>IF(OR(AND('Validation summary'!$B$2="2022-23",WII182="In-period"),AND('Validation summary'!$B$2="2023-24",WII182="In-period"),AND('Validation summary'!$B$2="2024-25",WII182="In-period"),AND('Validation summary'!$B$2="2024-25",WII182="End of period",WII190="Revenue")),TRUE,FALSE)</f>
        <v>0</v>
      </c>
      <c r="WIJ183" s="201" t="b">
        <f>IF(OR(AND('Validation summary'!$B$2="2022-23",WIJ182="In-period"),AND('Validation summary'!$B$2="2023-24",WIJ182="In-period"),AND('Validation summary'!$B$2="2024-25",WIJ182="In-period"),AND('Validation summary'!$B$2="2024-25",WIJ182="End of period",WIJ190="Revenue")),TRUE,FALSE)</f>
        <v>0</v>
      </c>
      <c r="WIK183" s="201" t="b">
        <f>IF(OR(AND('Validation summary'!$B$2="2022-23",WIK182="In-period"),AND('Validation summary'!$B$2="2023-24",WIK182="In-period"),AND('Validation summary'!$B$2="2024-25",WIK182="In-period"),AND('Validation summary'!$B$2="2024-25",WIK182="End of period",WIK190="Revenue")),TRUE,FALSE)</f>
        <v>0</v>
      </c>
      <c r="WIL183" s="201" t="b">
        <f>IF(OR(AND('Validation summary'!$B$2="2022-23",WIL182="In-period"),AND('Validation summary'!$B$2="2023-24",WIL182="In-period"),AND('Validation summary'!$B$2="2024-25",WIL182="In-period"),AND('Validation summary'!$B$2="2024-25",WIL182="End of period",WIL190="Revenue")),TRUE,FALSE)</f>
        <v>0</v>
      </c>
      <c r="WIM183" s="201" t="b">
        <f>IF(OR(AND('Validation summary'!$B$2="2022-23",WIM182="In-period"),AND('Validation summary'!$B$2="2023-24",WIM182="In-period"),AND('Validation summary'!$B$2="2024-25",WIM182="In-period"),AND('Validation summary'!$B$2="2024-25",WIM182="End of period",WIM190="Revenue")),TRUE,FALSE)</f>
        <v>0</v>
      </c>
      <c r="WIN183" s="201" t="b">
        <f>IF(OR(AND('Validation summary'!$B$2="2022-23",WIN182="In-period"),AND('Validation summary'!$B$2="2023-24",WIN182="In-period"),AND('Validation summary'!$B$2="2024-25",WIN182="In-period"),AND('Validation summary'!$B$2="2024-25",WIN182="End of period",WIN190="Revenue")),TRUE,FALSE)</f>
        <v>0</v>
      </c>
      <c r="WIO183" s="201" t="b">
        <f>IF(OR(AND('Validation summary'!$B$2="2022-23",WIO182="In-period"),AND('Validation summary'!$B$2="2023-24",WIO182="In-period"),AND('Validation summary'!$B$2="2024-25",WIO182="In-period"),AND('Validation summary'!$B$2="2024-25",WIO182="End of period",WIO190="Revenue")),TRUE,FALSE)</f>
        <v>0</v>
      </c>
      <c r="WIP183" s="201" t="b">
        <f>IF(OR(AND('Validation summary'!$B$2="2022-23",WIP182="In-period"),AND('Validation summary'!$B$2="2023-24",WIP182="In-period"),AND('Validation summary'!$B$2="2024-25",WIP182="In-period"),AND('Validation summary'!$B$2="2024-25",WIP182="End of period",WIP190="Revenue")),TRUE,FALSE)</f>
        <v>0</v>
      </c>
      <c r="WIQ183" s="201" t="b">
        <f>IF(OR(AND('Validation summary'!$B$2="2022-23",WIQ182="In-period"),AND('Validation summary'!$B$2="2023-24",WIQ182="In-period"),AND('Validation summary'!$B$2="2024-25",WIQ182="In-period"),AND('Validation summary'!$B$2="2024-25",WIQ182="End of period",WIQ190="Revenue")),TRUE,FALSE)</f>
        <v>0</v>
      </c>
      <c r="WIR183" s="201" t="b">
        <f>IF(OR(AND('Validation summary'!$B$2="2022-23",WIR182="In-period"),AND('Validation summary'!$B$2="2023-24",WIR182="In-period"),AND('Validation summary'!$B$2="2024-25",WIR182="In-period"),AND('Validation summary'!$B$2="2024-25",WIR182="End of period",WIR190="Revenue")),TRUE,FALSE)</f>
        <v>0</v>
      </c>
      <c r="WIS183" s="201" t="b">
        <f>IF(OR(AND('Validation summary'!$B$2="2022-23",WIS182="In-period"),AND('Validation summary'!$B$2="2023-24",WIS182="In-period"),AND('Validation summary'!$B$2="2024-25",WIS182="In-period"),AND('Validation summary'!$B$2="2024-25",WIS182="End of period",WIS190="Revenue")),TRUE,FALSE)</f>
        <v>0</v>
      </c>
      <c r="WIT183" s="201" t="b">
        <f>IF(OR(AND('Validation summary'!$B$2="2022-23",WIT182="In-period"),AND('Validation summary'!$B$2="2023-24",WIT182="In-period"),AND('Validation summary'!$B$2="2024-25",WIT182="In-period"),AND('Validation summary'!$B$2="2024-25",WIT182="End of period",WIT190="Revenue")),TRUE,FALSE)</f>
        <v>0</v>
      </c>
      <c r="WIU183" s="201" t="b">
        <f>IF(OR(AND('Validation summary'!$B$2="2022-23",WIU182="In-period"),AND('Validation summary'!$B$2="2023-24",WIU182="In-period"),AND('Validation summary'!$B$2="2024-25",WIU182="In-period"),AND('Validation summary'!$B$2="2024-25",WIU182="End of period",WIU190="Revenue")),TRUE,FALSE)</f>
        <v>0</v>
      </c>
      <c r="WIV183" s="201" t="b">
        <f>IF(OR(AND('Validation summary'!$B$2="2022-23",WIV182="In-period"),AND('Validation summary'!$B$2="2023-24",WIV182="In-period"),AND('Validation summary'!$B$2="2024-25",WIV182="In-period"),AND('Validation summary'!$B$2="2024-25",WIV182="End of period",WIV190="Revenue")),TRUE,FALSE)</f>
        <v>0</v>
      </c>
      <c r="WIW183" s="201" t="b">
        <f>IF(OR(AND('Validation summary'!$B$2="2022-23",WIW182="In-period"),AND('Validation summary'!$B$2="2023-24",WIW182="In-period"),AND('Validation summary'!$B$2="2024-25",WIW182="In-period"),AND('Validation summary'!$B$2="2024-25",WIW182="End of period",WIW190="Revenue")),TRUE,FALSE)</f>
        <v>0</v>
      </c>
      <c r="WIX183" s="201" t="b">
        <f>IF(OR(AND('Validation summary'!$B$2="2022-23",WIX182="In-period"),AND('Validation summary'!$B$2="2023-24",WIX182="In-period"),AND('Validation summary'!$B$2="2024-25",WIX182="In-period"),AND('Validation summary'!$B$2="2024-25",WIX182="End of period",WIX190="Revenue")),TRUE,FALSE)</f>
        <v>0</v>
      </c>
      <c r="WIY183" s="201" t="b">
        <f>IF(OR(AND('Validation summary'!$B$2="2022-23",WIY182="In-period"),AND('Validation summary'!$B$2="2023-24",WIY182="In-period"),AND('Validation summary'!$B$2="2024-25",WIY182="In-period"),AND('Validation summary'!$B$2="2024-25",WIY182="End of period",WIY190="Revenue")),TRUE,FALSE)</f>
        <v>0</v>
      </c>
      <c r="WIZ183" s="201" t="b">
        <f>IF(OR(AND('Validation summary'!$B$2="2022-23",WIZ182="In-period"),AND('Validation summary'!$B$2="2023-24",WIZ182="In-period"),AND('Validation summary'!$B$2="2024-25",WIZ182="In-period"),AND('Validation summary'!$B$2="2024-25",WIZ182="End of period",WIZ190="Revenue")),TRUE,FALSE)</f>
        <v>0</v>
      </c>
      <c r="WJA183" s="201" t="b">
        <f>IF(OR(AND('Validation summary'!$B$2="2022-23",WJA182="In-period"),AND('Validation summary'!$B$2="2023-24",WJA182="In-period"),AND('Validation summary'!$B$2="2024-25",WJA182="In-period"),AND('Validation summary'!$B$2="2024-25",WJA182="End of period",WJA190="Revenue")),TRUE,FALSE)</f>
        <v>0</v>
      </c>
      <c r="WJB183" s="201" t="b">
        <f>IF(OR(AND('Validation summary'!$B$2="2022-23",WJB182="In-period"),AND('Validation summary'!$B$2="2023-24",WJB182="In-period"),AND('Validation summary'!$B$2="2024-25",WJB182="In-period"),AND('Validation summary'!$B$2="2024-25",WJB182="End of period",WJB190="Revenue")),TRUE,FALSE)</f>
        <v>0</v>
      </c>
      <c r="WJC183" s="201" t="b">
        <f>IF(OR(AND('Validation summary'!$B$2="2022-23",WJC182="In-period"),AND('Validation summary'!$B$2="2023-24",WJC182="In-period"),AND('Validation summary'!$B$2="2024-25",WJC182="In-period"),AND('Validation summary'!$B$2="2024-25",WJC182="End of period",WJC190="Revenue")),TRUE,FALSE)</f>
        <v>0</v>
      </c>
      <c r="WJD183" s="201" t="b">
        <f>IF(OR(AND('Validation summary'!$B$2="2022-23",WJD182="In-period"),AND('Validation summary'!$B$2="2023-24",WJD182="In-period"),AND('Validation summary'!$B$2="2024-25",WJD182="In-period"),AND('Validation summary'!$B$2="2024-25",WJD182="End of period",WJD190="Revenue")),TRUE,FALSE)</f>
        <v>0</v>
      </c>
      <c r="WJE183" s="201" t="b">
        <f>IF(OR(AND('Validation summary'!$B$2="2022-23",WJE182="In-period"),AND('Validation summary'!$B$2="2023-24",WJE182="In-period"),AND('Validation summary'!$B$2="2024-25",WJE182="In-period"),AND('Validation summary'!$B$2="2024-25",WJE182="End of period",WJE190="Revenue")),TRUE,FALSE)</f>
        <v>0</v>
      </c>
      <c r="WJF183" s="201" t="b">
        <f>IF(OR(AND('Validation summary'!$B$2="2022-23",WJF182="In-period"),AND('Validation summary'!$B$2="2023-24",WJF182="In-period"),AND('Validation summary'!$B$2="2024-25",WJF182="In-period"),AND('Validation summary'!$B$2="2024-25",WJF182="End of period",WJF190="Revenue")),TRUE,FALSE)</f>
        <v>0</v>
      </c>
      <c r="WJG183" s="201" t="b">
        <f>IF(OR(AND('Validation summary'!$B$2="2022-23",WJG182="In-period"),AND('Validation summary'!$B$2="2023-24",WJG182="In-period"),AND('Validation summary'!$B$2="2024-25",WJG182="In-period"),AND('Validation summary'!$B$2="2024-25",WJG182="End of period",WJG190="Revenue")),TRUE,FALSE)</f>
        <v>0</v>
      </c>
      <c r="WJH183" s="201" t="b">
        <f>IF(OR(AND('Validation summary'!$B$2="2022-23",WJH182="In-period"),AND('Validation summary'!$B$2="2023-24",WJH182="In-period"),AND('Validation summary'!$B$2="2024-25",WJH182="In-period"),AND('Validation summary'!$B$2="2024-25",WJH182="End of period",WJH190="Revenue")),TRUE,FALSE)</f>
        <v>0</v>
      </c>
      <c r="WJI183" s="201" t="b">
        <f>IF(OR(AND('Validation summary'!$B$2="2022-23",WJI182="In-period"),AND('Validation summary'!$B$2="2023-24",WJI182="In-period"),AND('Validation summary'!$B$2="2024-25",WJI182="In-period"),AND('Validation summary'!$B$2="2024-25",WJI182="End of period",WJI190="Revenue")),TRUE,FALSE)</f>
        <v>0</v>
      </c>
      <c r="WJJ183" s="201" t="b">
        <f>IF(OR(AND('Validation summary'!$B$2="2022-23",WJJ182="In-period"),AND('Validation summary'!$B$2="2023-24",WJJ182="In-period"),AND('Validation summary'!$B$2="2024-25",WJJ182="In-period"),AND('Validation summary'!$B$2="2024-25",WJJ182="End of period",WJJ190="Revenue")),TRUE,FALSE)</f>
        <v>0</v>
      </c>
      <c r="WJK183" s="201" t="b">
        <f>IF(OR(AND('Validation summary'!$B$2="2022-23",WJK182="In-period"),AND('Validation summary'!$B$2="2023-24",WJK182="In-period"),AND('Validation summary'!$B$2="2024-25",WJK182="In-period"),AND('Validation summary'!$B$2="2024-25",WJK182="End of period",WJK190="Revenue")),TRUE,FALSE)</f>
        <v>0</v>
      </c>
      <c r="WJL183" s="201" t="b">
        <f>IF(OR(AND('Validation summary'!$B$2="2022-23",WJL182="In-period"),AND('Validation summary'!$B$2="2023-24",WJL182="In-period"),AND('Validation summary'!$B$2="2024-25",WJL182="In-period"),AND('Validation summary'!$B$2="2024-25",WJL182="End of period",WJL190="Revenue")),TRUE,FALSE)</f>
        <v>0</v>
      </c>
      <c r="WJM183" s="201" t="b">
        <f>IF(OR(AND('Validation summary'!$B$2="2022-23",WJM182="In-period"),AND('Validation summary'!$B$2="2023-24",WJM182="In-period"),AND('Validation summary'!$B$2="2024-25",WJM182="In-period"),AND('Validation summary'!$B$2="2024-25",WJM182="End of period",WJM190="Revenue")),TRUE,FALSE)</f>
        <v>0</v>
      </c>
      <c r="WJN183" s="201" t="b">
        <f>IF(OR(AND('Validation summary'!$B$2="2022-23",WJN182="In-period"),AND('Validation summary'!$B$2="2023-24",WJN182="In-period"),AND('Validation summary'!$B$2="2024-25",WJN182="In-period"),AND('Validation summary'!$B$2="2024-25",WJN182="End of period",WJN190="Revenue")),TRUE,FALSE)</f>
        <v>0</v>
      </c>
      <c r="WJO183" s="201" t="b">
        <f>IF(OR(AND('Validation summary'!$B$2="2022-23",WJO182="In-period"),AND('Validation summary'!$B$2="2023-24",WJO182="In-period"),AND('Validation summary'!$B$2="2024-25",WJO182="In-period"),AND('Validation summary'!$B$2="2024-25",WJO182="End of period",WJO190="Revenue")),TRUE,FALSE)</f>
        <v>0</v>
      </c>
      <c r="WJP183" s="201" t="b">
        <f>IF(OR(AND('Validation summary'!$B$2="2022-23",WJP182="In-period"),AND('Validation summary'!$B$2="2023-24",WJP182="In-period"),AND('Validation summary'!$B$2="2024-25",WJP182="In-period"),AND('Validation summary'!$B$2="2024-25",WJP182="End of period",WJP190="Revenue")),TRUE,FALSE)</f>
        <v>0</v>
      </c>
      <c r="WJQ183" s="201" t="b">
        <f>IF(OR(AND('Validation summary'!$B$2="2022-23",WJQ182="In-period"),AND('Validation summary'!$B$2="2023-24",WJQ182="In-period"),AND('Validation summary'!$B$2="2024-25",WJQ182="In-period"),AND('Validation summary'!$B$2="2024-25",WJQ182="End of period",WJQ190="Revenue")),TRUE,FALSE)</f>
        <v>0</v>
      </c>
      <c r="WJR183" s="201" t="b">
        <f>IF(OR(AND('Validation summary'!$B$2="2022-23",WJR182="In-period"),AND('Validation summary'!$B$2="2023-24",WJR182="In-period"),AND('Validation summary'!$B$2="2024-25",WJR182="In-period"),AND('Validation summary'!$B$2="2024-25",WJR182="End of period",WJR190="Revenue")),TRUE,FALSE)</f>
        <v>0</v>
      </c>
      <c r="WJS183" s="201" t="b">
        <f>IF(OR(AND('Validation summary'!$B$2="2022-23",WJS182="In-period"),AND('Validation summary'!$B$2="2023-24",WJS182="In-period"),AND('Validation summary'!$B$2="2024-25",WJS182="In-period"),AND('Validation summary'!$B$2="2024-25",WJS182="End of period",WJS190="Revenue")),TRUE,FALSE)</f>
        <v>0</v>
      </c>
      <c r="WJT183" s="201" t="b">
        <f>IF(OR(AND('Validation summary'!$B$2="2022-23",WJT182="In-period"),AND('Validation summary'!$B$2="2023-24",WJT182="In-period"),AND('Validation summary'!$B$2="2024-25",WJT182="In-period"),AND('Validation summary'!$B$2="2024-25",WJT182="End of period",WJT190="Revenue")),TRUE,FALSE)</f>
        <v>0</v>
      </c>
      <c r="WJU183" s="201" t="b">
        <f>IF(OR(AND('Validation summary'!$B$2="2022-23",WJU182="In-period"),AND('Validation summary'!$B$2="2023-24",WJU182="In-period"),AND('Validation summary'!$B$2="2024-25",WJU182="In-period"),AND('Validation summary'!$B$2="2024-25",WJU182="End of period",WJU190="Revenue")),TRUE,FALSE)</f>
        <v>0</v>
      </c>
      <c r="WJV183" s="201" t="b">
        <f>IF(OR(AND('Validation summary'!$B$2="2022-23",WJV182="In-period"),AND('Validation summary'!$B$2="2023-24",WJV182="In-period"),AND('Validation summary'!$B$2="2024-25",WJV182="In-period"),AND('Validation summary'!$B$2="2024-25",WJV182="End of period",WJV190="Revenue")),TRUE,FALSE)</f>
        <v>0</v>
      </c>
      <c r="WJW183" s="201" t="b">
        <f>IF(OR(AND('Validation summary'!$B$2="2022-23",WJW182="In-period"),AND('Validation summary'!$B$2="2023-24",WJW182="In-period"),AND('Validation summary'!$B$2="2024-25",WJW182="In-period"),AND('Validation summary'!$B$2="2024-25",WJW182="End of period",WJW190="Revenue")),TRUE,FALSE)</f>
        <v>0</v>
      </c>
      <c r="WJX183" s="201" t="b">
        <f>IF(OR(AND('Validation summary'!$B$2="2022-23",WJX182="In-period"),AND('Validation summary'!$B$2="2023-24",WJX182="In-period"),AND('Validation summary'!$B$2="2024-25",WJX182="In-period"),AND('Validation summary'!$B$2="2024-25",WJX182="End of period",WJX190="Revenue")),TRUE,FALSE)</f>
        <v>0</v>
      </c>
      <c r="WJY183" s="201" t="b">
        <f>IF(OR(AND('Validation summary'!$B$2="2022-23",WJY182="In-period"),AND('Validation summary'!$B$2="2023-24",WJY182="In-period"),AND('Validation summary'!$B$2="2024-25",WJY182="In-period"),AND('Validation summary'!$B$2="2024-25",WJY182="End of period",WJY190="Revenue")),TRUE,FALSE)</f>
        <v>0</v>
      </c>
      <c r="WJZ183" s="201" t="b">
        <f>IF(OR(AND('Validation summary'!$B$2="2022-23",WJZ182="In-period"),AND('Validation summary'!$B$2="2023-24",WJZ182="In-period"),AND('Validation summary'!$B$2="2024-25",WJZ182="In-period"),AND('Validation summary'!$B$2="2024-25",WJZ182="End of period",WJZ190="Revenue")),TRUE,FALSE)</f>
        <v>0</v>
      </c>
      <c r="WKA183" s="201" t="b">
        <f>IF(OR(AND('Validation summary'!$B$2="2022-23",WKA182="In-period"),AND('Validation summary'!$B$2="2023-24",WKA182="In-period"),AND('Validation summary'!$B$2="2024-25",WKA182="In-period"),AND('Validation summary'!$B$2="2024-25",WKA182="End of period",WKA190="Revenue")),TRUE,FALSE)</f>
        <v>0</v>
      </c>
      <c r="WKB183" s="201" t="b">
        <f>IF(OR(AND('Validation summary'!$B$2="2022-23",WKB182="In-period"),AND('Validation summary'!$B$2="2023-24",WKB182="In-period"),AND('Validation summary'!$B$2="2024-25",WKB182="In-period"),AND('Validation summary'!$B$2="2024-25",WKB182="End of period",WKB190="Revenue")),TRUE,FALSE)</f>
        <v>0</v>
      </c>
      <c r="WKC183" s="201" t="b">
        <f>IF(OR(AND('Validation summary'!$B$2="2022-23",WKC182="In-period"),AND('Validation summary'!$B$2="2023-24",WKC182="In-period"),AND('Validation summary'!$B$2="2024-25",WKC182="In-period"),AND('Validation summary'!$B$2="2024-25",WKC182="End of period",WKC190="Revenue")),TRUE,FALSE)</f>
        <v>0</v>
      </c>
      <c r="WKD183" s="201" t="b">
        <f>IF(OR(AND('Validation summary'!$B$2="2022-23",WKD182="In-period"),AND('Validation summary'!$B$2="2023-24",WKD182="In-period"),AND('Validation summary'!$B$2="2024-25",WKD182="In-period"),AND('Validation summary'!$B$2="2024-25",WKD182="End of period",WKD190="Revenue")),TRUE,FALSE)</f>
        <v>0</v>
      </c>
      <c r="WKE183" s="201" t="b">
        <f>IF(OR(AND('Validation summary'!$B$2="2022-23",WKE182="In-period"),AND('Validation summary'!$B$2="2023-24",WKE182="In-period"),AND('Validation summary'!$B$2="2024-25",WKE182="In-period"),AND('Validation summary'!$B$2="2024-25",WKE182="End of period",WKE190="Revenue")),TRUE,FALSE)</f>
        <v>0</v>
      </c>
      <c r="WKF183" s="201" t="b">
        <f>IF(OR(AND('Validation summary'!$B$2="2022-23",WKF182="In-period"),AND('Validation summary'!$B$2="2023-24",WKF182="In-period"),AND('Validation summary'!$B$2="2024-25",WKF182="In-period"),AND('Validation summary'!$B$2="2024-25",WKF182="End of period",WKF190="Revenue")),TRUE,FALSE)</f>
        <v>0</v>
      </c>
      <c r="WKG183" s="201" t="b">
        <f>IF(OR(AND('Validation summary'!$B$2="2022-23",WKG182="In-period"),AND('Validation summary'!$B$2="2023-24",WKG182="In-period"),AND('Validation summary'!$B$2="2024-25",WKG182="In-period"),AND('Validation summary'!$B$2="2024-25",WKG182="End of period",WKG190="Revenue")),TRUE,FALSE)</f>
        <v>0</v>
      </c>
      <c r="WKH183" s="201" t="b">
        <f>IF(OR(AND('Validation summary'!$B$2="2022-23",WKH182="In-period"),AND('Validation summary'!$B$2="2023-24",WKH182="In-period"),AND('Validation summary'!$B$2="2024-25",WKH182="In-period"),AND('Validation summary'!$B$2="2024-25",WKH182="End of period",WKH190="Revenue")),TRUE,FALSE)</f>
        <v>0</v>
      </c>
      <c r="WKI183" s="201" t="b">
        <f>IF(OR(AND('Validation summary'!$B$2="2022-23",WKI182="In-period"),AND('Validation summary'!$B$2="2023-24",WKI182="In-period"),AND('Validation summary'!$B$2="2024-25",WKI182="In-period"),AND('Validation summary'!$B$2="2024-25",WKI182="End of period",WKI190="Revenue")),TRUE,FALSE)</f>
        <v>0</v>
      </c>
      <c r="WKJ183" s="201" t="b">
        <f>IF(OR(AND('Validation summary'!$B$2="2022-23",WKJ182="In-period"),AND('Validation summary'!$B$2="2023-24",WKJ182="In-period"),AND('Validation summary'!$B$2="2024-25",WKJ182="In-period"),AND('Validation summary'!$B$2="2024-25",WKJ182="End of period",WKJ190="Revenue")),TRUE,FALSE)</f>
        <v>0</v>
      </c>
      <c r="WKK183" s="201" t="b">
        <f>IF(OR(AND('Validation summary'!$B$2="2022-23",WKK182="In-period"),AND('Validation summary'!$B$2="2023-24",WKK182="In-period"),AND('Validation summary'!$B$2="2024-25",WKK182="In-period"),AND('Validation summary'!$B$2="2024-25",WKK182="End of period",WKK190="Revenue")),TRUE,FALSE)</f>
        <v>0</v>
      </c>
      <c r="WKL183" s="201" t="b">
        <f>IF(OR(AND('Validation summary'!$B$2="2022-23",WKL182="In-period"),AND('Validation summary'!$B$2="2023-24",WKL182="In-period"),AND('Validation summary'!$B$2="2024-25",WKL182="In-period"),AND('Validation summary'!$B$2="2024-25",WKL182="End of period",WKL190="Revenue")),TRUE,FALSE)</f>
        <v>0</v>
      </c>
      <c r="WKM183" s="201" t="b">
        <f>IF(OR(AND('Validation summary'!$B$2="2022-23",WKM182="In-period"),AND('Validation summary'!$B$2="2023-24",WKM182="In-period"),AND('Validation summary'!$B$2="2024-25",WKM182="In-period"),AND('Validation summary'!$B$2="2024-25",WKM182="End of period",WKM190="Revenue")),TRUE,FALSE)</f>
        <v>0</v>
      </c>
      <c r="WKN183" s="201" t="b">
        <f>IF(OR(AND('Validation summary'!$B$2="2022-23",WKN182="In-period"),AND('Validation summary'!$B$2="2023-24",WKN182="In-period"),AND('Validation summary'!$B$2="2024-25",WKN182="In-period"),AND('Validation summary'!$B$2="2024-25",WKN182="End of period",WKN190="Revenue")),TRUE,FALSE)</f>
        <v>0</v>
      </c>
      <c r="WKO183" s="201" t="b">
        <f>IF(OR(AND('Validation summary'!$B$2="2022-23",WKO182="In-period"),AND('Validation summary'!$B$2="2023-24",WKO182="In-period"),AND('Validation summary'!$B$2="2024-25",WKO182="In-period"),AND('Validation summary'!$B$2="2024-25",WKO182="End of period",WKO190="Revenue")),TRUE,FALSE)</f>
        <v>0</v>
      </c>
      <c r="WKP183" s="201" t="b">
        <f>IF(OR(AND('Validation summary'!$B$2="2022-23",WKP182="In-period"),AND('Validation summary'!$B$2="2023-24",WKP182="In-period"),AND('Validation summary'!$B$2="2024-25",WKP182="In-period"),AND('Validation summary'!$B$2="2024-25",WKP182="End of period",WKP190="Revenue")),TRUE,FALSE)</f>
        <v>0</v>
      </c>
      <c r="WKQ183" s="201" t="b">
        <f>IF(OR(AND('Validation summary'!$B$2="2022-23",WKQ182="In-period"),AND('Validation summary'!$B$2="2023-24",WKQ182="In-period"),AND('Validation summary'!$B$2="2024-25",WKQ182="In-period"),AND('Validation summary'!$B$2="2024-25",WKQ182="End of period",WKQ190="Revenue")),TRUE,FALSE)</f>
        <v>0</v>
      </c>
      <c r="WKR183" s="201" t="b">
        <f>IF(OR(AND('Validation summary'!$B$2="2022-23",WKR182="In-period"),AND('Validation summary'!$B$2="2023-24",WKR182="In-period"),AND('Validation summary'!$B$2="2024-25",WKR182="In-period"),AND('Validation summary'!$B$2="2024-25",WKR182="End of period",WKR190="Revenue")),TRUE,FALSE)</f>
        <v>0</v>
      </c>
      <c r="WKS183" s="201" t="b">
        <f>IF(OR(AND('Validation summary'!$B$2="2022-23",WKS182="In-period"),AND('Validation summary'!$B$2="2023-24",WKS182="In-period"),AND('Validation summary'!$B$2="2024-25",WKS182="In-period"),AND('Validation summary'!$B$2="2024-25",WKS182="End of period",WKS190="Revenue")),TRUE,FALSE)</f>
        <v>0</v>
      </c>
      <c r="WKT183" s="201" t="b">
        <f>IF(OR(AND('Validation summary'!$B$2="2022-23",WKT182="In-period"),AND('Validation summary'!$B$2="2023-24",WKT182="In-period"),AND('Validation summary'!$B$2="2024-25",WKT182="In-period"),AND('Validation summary'!$B$2="2024-25",WKT182="End of period",WKT190="Revenue")),TRUE,FALSE)</f>
        <v>0</v>
      </c>
      <c r="WKU183" s="201" t="b">
        <f>IF(OR(AND('Validation summary'!$B$2="2022-23",WKU182="In-period"),AND('Validation summary'!$B$2="2023-24",WKU182="In-period"),AND('Validation summary'!$B$2="2024-25",WKU182="In-period"),AND('Validation summary'!$B$2="2024-25",WKU182="End of period",WKU190="Revenue")),TRUE,FALSE)</f>
        <v>0</v>
      </c>
      <c r="WKV183" s="201" t="b">
        <f>IF(OR(AND('Validation summary'!$B$2="2022-23",WKV182="In-period"),AND('Validation summary'!$B$2="2023-24",WKV182="In-period"),AND('Validation summary'!$B$2="2024-25",WKV182="In-period"),AND('Validation summary'!$B$2="2024-25",WKV182="End of period",WKV190="Revenue")),TRUE,FALSE)</f>
        <v>0</v>
      </c>
      <c r="WKW183" s="201" t="b">
        <f>IF(OR(AND('Validation summary'!$B$2="2022-23",WKW182="In-period"),AND('Validation summary'!$B$2="2023-24",WKW182="In-period"),AND('Validation summary'!$B$2="2024-25",WKW182="In-period"),AND('Validation summary'!$B$2="2024-25",WKW182="End of period",WKW190="Revenue")),TRUE,FALSE)</f>
        <v>0</v>
      </c>
      <c r="WKX183" s="201" t="b">
        <f>IF(OR(AND('Validation summary'!$B$2="2022-23",WKX182="In-period"),AND('Validation summary'!$B$2="2023-24",WKX182="In-period"),AND('Validation summary'!$B$2="2024-25",WKX182="In-period"),AND('Validation summary'!$B$2="2024-25",WKX182="End of period",WKX190="Revenue")),TRUE,FALSE)</f>
        <v>0</v>
      </c>
      <c r="WKY183" s="201" t="b">
        <f>IF(OR(AND('Validation summary'!$B$2="2022-23",WKY182="In-period"),AND('Validation summary'!$B$2="2023-24",WKY182="In-period"),AND('Validation summary'!$B$2="2024-25",WKY182="In-period"),AND('Validation summary'!$B$2="2024-25",WKY182="End of period",WKY190="Revenue")),TRUE,FALSE)</f>
        <v>0</v>
      </c>
      <c r="WKZ183" s="201" t="b">
        <f>IF(OR(AND('Validation summary'!$B$2="2022-23",WKZ182="In-period"),AND('Validation summary'!$B$2="2023-24",WKZ182="In-period"),AND('Validation summary'!$B$2="2024-25",WKZ182="In-period"),AND('Validation summary'!$B$2="2024-25",WKZ182="End of period",WKZ190="Revenue")),TRUE,FALSE)</f>
        <v>0</v>
      </c>
      <c r="WLA183" s="201" t="b">
        <f>IF(OR(AND('Validation summary'!$B$2="2022-23",WLA182="In-period"),AND('Validation summary'!$B$2="2023-24",WLA182="In-period"),AND('Validation summary'!$B$2="2024-25",WLA182="In-period"),AND('Validation summary'!$B$2="2024-25",WLA182="End of period",WLA190="Revenue")),TRUE,FALSE)</f>
        <v>0</v>
      </c>
      <c r="WLB183" s="201" t="b">
        <f>IF(OR(AND('Validation summary'!$B$2="2022-23",WLB182="In-period"),AND('Validation summary'!$B$2="2023-24",WLB182="In-period"),AND('Validation summary'!$B$2="2024-25",WLB182="In-period"),AND('Validation summary'!$B$2="2024-25",WLB182="End of period",WLB190="Revenue")),TRUE,FALSE)</f>
        <v>0</v>
      </c>
      <c r="WLC183" s="201" t="b">
        <f>IF(OR(AND('Validation summary'!$B$2="2022-23",WLC182="In-period"),AND('Validation summary'!$B$2="2023-24",WLC182="In-period"),AND('Validation summary'!$B$2="2024-25",WLC182="In-period"),AND('Validation summary'!$B$2="2024-25",WLC182="End of period",WLC190="Revenue")),TRUE,FALSE)</f>
        <v>0</v>
      </c>
      <c r="WLD183" s="201" t="b">
        <f>IF(OR(AND('Validation summary'!$B$2="2022-23",WLD182="In-period"),AND('Validation summary'!$B$2="2023-24",WLD182="In-period"),AND('Validation summary'!$B$2="2024-25",WLD182="In-period"),AND('Validation summary'!$B$2="2024-25",WLD182="End of period",WLD190="Revenue")),TRUE,FALSE)</f>
        <v>0</v>
      </c>
      <c r="WLE183" s="201" t="b">
        <f>IF(OR(AND('Validation summary'!$B$2="2022-23",WLE182="In-period"),AND('Validation summary'!$B$2="2023-24",WLE182="In-period"),AND('Validation summary'!$B$2="2024-25",WLE182="In-period"),AND('Validation summary'!$B$2="2024-25",WLE182="End of period",WLE190="Revenue")),TRUE,FALSE)</f>
        <v>0</v>
      </c>
      <c r="WLF183" s="201" t="b">
        <f>IF(OR(AND('Validation summary'!$B$2="2022-23",WLF182="In-period"),AND('Validation summary'!$B$2="2023-24",WLF182="In-period"),AND('Validation summary'!$B$2="2024-25",WLF182="In-period"),AND('Validation summary'!$B$2="2024-25",WLF182="End of period",WLF190="Revenue")),TRUE,FALSE)</f>
        <v>0</v>
      </c>
      <c r="WLG183" s="201" t="b">
        <f>IF(OR(AND('Validation summary'!$B$2="2022-23",WLG182="In-period"),AND('Validation summary'!$B$2="2023-24",WLG182="In-period"),AND('Validation summary'!$B$2="2024-25",WLG182="In-period"),AND('Validation summary'!$B$2="2024-25",WLG182="End of period",WLG190="Revenue")),TRUE,FALSE)</f>
        <v>0</v>
      </c>
      <c r="WLH183" s="201" t="b">
        <f>IF(OR(AND('Validation summary'!$B$2="2022-23",WLH182="In-period"),AND('Validation summary'!$B$2="2023-24",WLH182="In-period"),AND('Validation summary'!$B$2="2024-25",WLH182="In-period"),AND('Validation summary'!$B$2="2024-25",WLH182="End of period",WLH190="Revenue")),TRUE,FALSE)</f>
        <v>0</v>
      </c>
      <c r="WLI183" s="201" t="b">
        <f>IF(OR(AND('Validation summary'!$B$2="2022-23",WLI182="In-period"),AND('Validation summary'!$B$2="2023-24",WLI182="In-period"),AND('Validation summary'!$B$2="2024-25",WLI182="In-period"),AND('Validation summary'!$B$2="2024-25",WLI182="End of period",WLI190="Revenue")),TRUE,FALSE)</f>
        <v>0</v>
      </c>
      <c r="WLJ183" s="201" t="b">
        <f>IF(OR(AND('Validation summary'!$B$2="2022-23",WLJ182="In-period"),AND('Validation summary'!$B$2="2023-24",WLJ182="In-period"),AND('Validation summary'!$B$2="2024-25",WLJ182="In-period"),AND('Validation summary'!$B$2="2024-25",WLJ182="End of period",WLJ190="Revenue")),TRUE,FALSE)</f>
        <v>0</v>
      </c>
      <c r="WLK183" s="201" t="b">
        <f>IF(OR(AND('Validation summary'!$B$2="2022-23",WLK182="In-period"),AND('Validation summary'!$B$2="2023-24",WLK182="In-period"),AND('Validation summary'!$B$2="2024-25",WLK182="In-period"),AND('Validation summary'!$B$2="2024-25",WLK182="End of period",WLK190="Revenue")),TRUE,FALSE)</f>
        <v>0</v>
      </c>
      <c r="WLL183" s="201" t="b">
        <f>IF(OR(AND('Validation summary'!$B$2="2022-23",WLL182="In-period"),AND('Validation summary'!$B$2="2023-24",WLL182="In-period"),AND('Validation summary'!$B$2="2024-25",WLL182="In-period"),AND('Validation summary'!$B$2="2024-25",WLL182="End of period",WLL190="Revenue")),TRUE,FALSE)</f>
        <v>0</v>
      </c>
      <c r="WLM183" s="201" t="b">
        <f>IF(OR(AND('Validation summary'!$B$2="2022-23",WLM182="In-period"),AND('Validation summary'!$B$2="2023-24",WLM182="In-period"),AND('Validation summary'!$B$2="2024-25",WLM182="In-period"),AND('Validation summary'!$B$2="2024-25",WLM182="End of period",WLM190="Revenue")),TRUE,FALSE)</f>
        <v>0</v>
      </c>
      <c r="WLN183" s="201" t="b">
        <f>IF(OR(AND('Validation summary'!$B$2="2022-23",WLN182="In-period"),AND('Validation summary'!$B$2="2023-24",WLN182="In-period"),AND('Validation summary'!$B$2="2024-25",WLN182="In-period"),AND('Validation summary'!$B$2="2024-25",WLN182="End of period",WLN190="Revenue")),TRUE,FALSE)</f>
        <v>0</v>
      </c>
      <c r="WLO183" s="201" t="b">
        <f>IF(OR(AND('Validation summary'!$B$2="2022-23",WLO182="In-period"),AND('Validation summary'!$B$2="2023-24",WLO182="In-period"),AND('Validation summary'!$B$2="2024-25",WLO182="In-period"),AND('Validation summary'!$B$2="2024-25",WLO182="End of period",WLO190="Revenue")),TRUE,FALSE)</f>
        <v>0</v>
      </c>
      <c r="WLP183" s="201" t="b">
        <f>IF(OR(AND('Validation summary'!$B$2="2022-23",WLP182="In-period"),AND('Validation summary'!$B$2="2023-24",WLP182="In-period"),AND('Validation summary'!$B$2="2024-25",WLP182="In-period"),AND('Validation summary'!$B$2="2024-25",WLP182="End of period",WLP190="Revenue")),TRUE,FALSE)</f>
        <v>0</v>
      </c>
      <c r="WLQ183" s="201" t="b">
        <f>IF(OR(AND('Validation summary'!$B$2="2022-23",WLQ182="In-period"),AND('Validation summary'!$B$2="2023-24",WLQ182="In-period"),AND('Validation summary'!$B$2="2024-25",WLQ182="In-period"),AND('Validation summary'!$B$2="2024-25",WLQ182="End of period",WLQ190="Revenue")),TRUE,FALSE)</f>
        <v>0</v>
      </c>
      <c r="WLR183" s="201" t="b">
        <f>IF(OR(AND('Validation summary'!$B$2="2022-23",WLR182="In-period"),AND('Validation summary'!$B$2="2023-24",WLR182="In-period"),AND('Validation summary'!$B$2="2024-25",WLR182="In-period"),AND('Validation summary'!$B$2="2024-25",WLR182="End of period",WLR190="Revenue")),TRUE,FALSE)</f>
        <v>0</v>
      </c>
      <c r="WLS183" s="201" t="b">
        <f>IF(OR(AND('Validation summary'!$B$2="2022-23",WLS182="In-period"),AND('Validation summary'!$B$2="2023-24",WLS182="In-period"),AND('Validation summary'!$B$2="2024-25",WLS182="In-period"),AND('Validation summary'!$B$2="2024-25",WLS182="End of period",WLS190="Revenue")),TRUE,FALSE)</f>
        <v>0</v>
      </c>
      <c r="WLT183" s="201" t="b">
        <f>IF(OR(AND('Validation summary'!$B$2="2022-23",WLT182="In-period"),AND('Validation summary'!$B$2="2023-24",WLT182="In-period"),AND('Validation summary'!$B$2="2024-25",WLT182="In-period"),AND('Validation summary'!$B$2="2024-25",WLT182="End of period",WLT190="Revenue")),TRUE,FALSE)</f>
        <v>0</v>
      </c>
      <c r="WLU183" s="201" t="b">
        <f>IF(OR(AND('Validation summary'!$B$2="2022-23",WLU182="In-period"),AND('Validation summary'!$B$2="2023-24",WLU182="In-period"),AND('Validation summary'!$B$2="2024-25",WLU182="In-period"),AND('Validation summary'!$B$2="2024-25",WLU182="End of period",WLU190="Revenue")),TRUE,FALSE)</f>
        <v>0</v>
      </c>
      <c r="WLV183" s="201" t="b">
        <f>IF(OR(AND('Validation summary'!$B$2="2022-23",WLV182="In-period"),AND('Validation summary'!$B$2="2023-24",WLV182="In-period"),AND('Validation summary'!$B$2="2024-25",WLV182="In-period"),AND('Validation summary'!$B$2="2024-25",WLV182="End of period",WLV190="Revenue")),TRUE,FALSE)</f>
        <v>0</v>
      </c>
      <c r="WLW183" s="201" t="b">
        <f>IF(OR(AND('Validation summary'!$B$2="2022-23",WLW182="In-period"),AND('Validation summary'!$B$2="2023-24",WLW182="In-period"),AND('Validation summary'!$B$2="2024-25",WLW182="In-period"),AND('Validation summary'!$B$2="2024-25",WLW182="End of period",WLW190="Revenue")),TRUE,FALSE)</f>
        <v>0</v>
      </c>
      <c r="WLX183" s="201" t="b">
        <f>IF(OR(AND('Validation summary'!$B$2="2022-23",WLX182="In-period"),AND('Validation summary'!$B$2="2023-24",WLX182="In-period"),AND('Validation summary'!$B$2="2024-25",WLX182="In-period"),AND('Validation summary'!$B$2="2024-25",WLX182="End of period",WLX190="Revenue")),TRUE,FALSE)</f>
        <v>0</v>
      </c>
      <c r="WLY183" s="201" t="b">
        <f>IF(OR(AND('Validation summary'!$B$2="2022-23",WLY182="In-period"),AND('Validation summary'!$B$2="2023-24",WLY182="In-period"),AND('Validation summary'!$B$2="2024-25",WLY182="In-period"),AND('Validation summary'!$B$2="2024-25",WLY182="End of period",WLY190="Revenue")),TRUE,FALSE)</f>
        <v>0</v>
      </c>
      <c r="WLZ183" s="201" t="b">
        <f>IF(OR(AND('Validation summary'!$B$2="2022-23",WLZ182="In-period"),AND('Validation summary'!$B$2="2023-24",WLZ182="In-period"),AND('Validation summary'!$B$2="2024-25",WLZ182="In-period"),AND('Validation summary'!$B$2="2024-25",WLZ182="End of period",WLZ190="Revenue")),TRUE,FALSE)</f>
        <v>0</v>
      </c>
      <c r="WMA183" s="201" t="b">
        <f>IF(OR(AND('Validation summary'!$B$2="2022-23",WMA182="In-period"),AND('Validation summary'!$B$2="2023-24",WMA182="In-period"),AND('Validation summary'!$B$2="2024-25",WMA182="In-period"),AND('Validation summary'!$B$2="2024-25",WMA182="End of period",WMA190="Revenue")),TRUE,FALSE)</f>
        <v>0</v>
      </c>
      <c r="WMB183" s="201" t="b">
        <f>IF(OR(AND('Validation summary'!$B$2="2022-23",WMB182="In-period"),AND('Validation summary'!$B$2="2023-24",WMB182="In-period"),AND('Validation summary'!$B$2="2024-25",WMB182="In-period"),AND('Validation summary'!$B$2="2024-25",WMB182="End of period",WMB190="Revenue")),TRUE,FALSE)</f>
        <v>0</v>
      </c>
      <c r="WMC183" s="201" t="b">
        <f>IF(OR(AND('Validation summary'!$B$2="2022-23",WMC182="In-period"),AND('Validation summary'!$B$2="2023-24",WMC182="In-period"),AND('Validation summary'!$B$2="2024-25",WMC182="In-period"),AND('Validation summary'!$B$2="2024-25",WMC182="End of period",WMC190="Revenue")),TRUE,FALSE)</f>
        <v>0</v>
      </c>
      <c r="WMD183" s="201" t="b">
        <f>IF(OR(AND('Validation summary'!$B$2="2022-23",WMD182="In-period"),AND('Validation summary'!$B$2="2023-24",WMD182="In-period"),AND('Validation summary'!$B$2="2024-25",WMD182="In-period"),AND('Validation summary'!$B$2="2024-25",WMD182="End of period",WMD190="Revenue")),TRUE,FALSE)</f>
        <v>0</v>
      </c>
      <c r="WME183" s="201" t="b">
        <f>IF(OR(AND('Validation summary'!$B$2="2022-23",WME182="In-period"),AND('Validation summary'!$B$2="2023-24",WME182="In-period"),AND('Validation summary'!$B$2="2024-25",WME182="In-period"),AND('Validation summary'!$B$2="2024-25",WME182="End of period",WME190="Revenue")),TRUE,FALSE)</f>
        <v>0</v>
      </c>
      <c r="WMF183" s="201" t="b">
        <f>IF(OR(AND('Validation summary'!$B$2="2022-23",WMF182="In-period"),AND('Validation summary'!$B$2="2023-24",WMF182="In-period"),AND('Validation summary'!$B$2="2024-25",WMF182="In-period"),AND('Validation summary'!$B$2="2024-25",WMF182="End of period",WMF190="Revenue")),TRUE,FALSE)</f>
        <v>0</v>
      </c>
      <c r="WMG183" s="201" t="b">
        <f>IF(OR(AND('Validation summary'!$B$2="2022-23",WMG182="In-period"),AND('Validation summary'!$B$2="2023-24",WMG182="In-period"),AND('Validation summary'!$B$2="2024-25",WMG182="In-period"),AND('Validation summary'!$B$2="2024-25",WMG182="End of period",WMG190="Revenue")),TRUE,FALSE)</f>
        <v>0</v>
      </c>
      <c r="WMH183" s="201" t="b">
        <f>IF(OR(AND('Validation summary'!$B$2="2022-23",WMH182="In-period"),AND('Validation summary'!$B$2="2023-24",WMH182="In-period"),AND('Validation summary'!$B$2="2024-25",WMH182="In-period"),AND('Validation summary'!$B$2="2024-25",WMH182="End of period",WMH190="Revenue")),TRUE,FALSE)</f>
        <v>0</v>
      </c>
      <c r="WMI183" s="201" t="b">
        <f>IF(OR(AND('Validation summary'!$B$2="2022-23",WMI182="In-period"),AND('Validation summary'!$B$2="2023-24",WMI182="In-period"),AND('Validation summary'!$B$2="2024-25",WMI182="In-period"),AND('Validation summary'!$B$2="2024-25",WMI182="End of period",WMI190="Revenue")),TRUE,FALSE)</f>
        <v>0</v>
      </c>
      <c r="WMJ183" s="201" t="b">
        <f>IF(OR(AND('Validation summary'!$B$2="2022-23",WMJ182="In-period"),AND('Validation summary'!$B$2="2023-24",WMJ182="In-period"),AND('Validation summary'!$B$2="2024-25",WMJ182="In-period"),AND('Validation summary'!$B$2="2024-25",WMJ182="End of period",WMJ190="Revenue")),TRUE,FALSE)</f>
        <v>0</v>
      </c>
      <c r="WMK183" s="201" t="b">
        <f>IF(OR(AND('Validation summary'!$B$2="2022-23",WMK182="In-period"),AND('Validation summary'!$B$2="2023-24",WMK182="In-period"),AND('Validation summary'!$B$2="2024-25",WMK182="In-period"),AND('Validation summary'!$B$2="2024-25",WMK182="End of period",WMK190="Revenue")),TRUE,FALSE)</f>
        <v>0</v>
      </c>
      <c r="WML183" s="201" t="b">
        <f>IF(OR(AND('Validation summary'!$B$2="2022-23",WML182="In-period"),AND('Validation summary'!$B$2="2023-24",WML182="In-period"),AND('Validation summary'!$B$2="2024-25",WML182="In-period"),AND('Validation summary'!$B$2="2024-25",WML182="End of period",WML190="Revenue")),TRUE,FALSE)</f>
        <v>0</v>
      </c>
      <c r="WMM183" s="201" t="b">
        <f>IF(OR(AND('Validation summary'!$B$2="2022-23",WMM182="In-period"),AND('Validation summary'!$B$2="2023-24",WMM182="In-period"),AND('Validation summary'!$B$2="2024-25",WMM182="In-period"),AND('Validation summary'!$B$2="2024-25",WMM182="End of period",WMM190="Revenue")),TRUE,FALSE)</f>
        <v>0</v>
      </c>
      <c r="WMN183" s="201" t="b">
        <f>IF(OR(AND('Validation summary'!$B$2="2022-23",WMN182="In-period"),AND('Validation summary'!$B$2="2023-24",WMN182="In-period"),AND('Validation summary'!$B$2="2024-25",WMN182="In-period"),AND('Validation summary'!$B$2="2024-25",WMN182="End of period",WMN190="Revenue")),TRUE,FALSE)</f>
        <v>0</v>
      </c>
      <c r="WMO183" s="201" t="b">
        <f>IF(OR(AND('Validation summary'!$B$2="2022-23",WMO182="In-period"),AND('Validation summary'!$B$2="2023-24",WMO182="In-period"),AND('Validation summary'!$B$2="2024-25",WMO182="In-period"),AND('Validation summary'!$B$2="2024-25",WMO182="End of period",WMO190="Revenue")),TRUE,FALSE)</f>
        <v>0</v>
      </c>
      <c r="WMP183" s="201" t="b">
        <f>IF(OR(AND('Validation summary'!$B$2="2022-23",WMP182="In-period"),AND('Validation summary'!$B$2="2023-24",WMP182="In-period"),AND('Validation summary'!$B$2="2024-25",WMP182="In-period"),AND('Validation summary'!$B$2="2024-25",WMP182="End of period",WMP190="Revenue")),TRUE,FALSE)</f>
        <v>0</v>
      </c>
      <c r="WMQ183" s="201" t="b">
        <f>IF(OR(AND('Validation summary'!$B$2="2022-23",WMQ182="In-period"),AND('Validation summary'!$B$2="2023-24",WMQ182="In-period"),AND('Validation summary'!$B$2="2024-25",WMQ182="In-period"),AND('Validation summary'!$B$2="2024-25",WMQ182="End of period",WMQ190="Revenue")),TRUE,FALSE)</f>
        <v>0</v>
      </c>
      <c r="WMR183" s="201" t="b">
        <f>IF(OR(AND('Validation summary'!$B$2="2022-23",WMR182="In-period"),AND('Validation summary'!$B$2="2023-24",WMR182="In-period"),AND('Validation summary'!$B$2="2024-25",WMR182="In-period"),AND('Validation summary'!$B$2="2024-25",WMR182="End of period",WMR190="Revenue")),TRUE,FALSE)</f>
        <v>0</v>
      </c>
      <c r="WMS183" s="201" t="b">
        <f>IF(OR(AND('Validation summary'!$B$2="2022-23",WMS182="In-period"),AND('Validation summary'!$B$2="2023-24",WMS182="In-period"),AND('Validation summary'!$B$2="2024-25",WMS182="In-period"),AND('Validation summary'!$B$2="2024-25",WMS182="End of period",WMS190="Revenue")),TRUE,FALSE)</f>
        <v>0</v>
      </c>
      <c r="WMT183" s="201" t="b">
        <f>IF(OR(AND('Validation summary'!$B$2="2022-23",WMT182="In-period"),AND('Validation summary'!$B$2="2023-24",WMT182="In-period"),AND('Validation summary'!$B$2="2024-25",WMT182="In-period"),AND('Validation summary'!$B$2="2024-25",WMT182="End of period",WMT190="Revenue")),TRUE,FALSE)</f>
        <v>0</v>
      </c>
      <c r="WMU183" s="201" t="b">
        <f>IF(OR(AND('Validation summary'!$B$2="2022-23",WMU182="In-period"),AND('Validation summary'!$B$2="2023-24",WMU182="In-period"),AND('Validation summary'!$B$2="2024-25",WMU182="In-period"),AND('Validation summary'!$B$2="2024-25",WMU182="End of period",WMU190="Revenue")),TRUE,FALSE)</f>
        <v>0</v>
      </c>
      <c r="WMV183" s="201" t="b">
        <f>IF(OR(AND('Validation summary'!$B$2="2022-23",WMV182="In-period"),AND('Validation summary'!$B$2="2023-24",WMV182="In-period"),AND('Validation summary'!$B$2="2024-25",WMV182="In-period"),AND('Validation summary'!$B$2="2024-25",WMV182="End of period",WMV190="Revenue")),TRUE,FALSE)</f>
        <v>0</v>
      </c>
      <c r="WMW183" s="201" t="b">
        <f>IF(OR(AND('Validation summary'!$B$2="2022-23",WMW182="In-period"),AND('Validation summary'!$B$2="2023-24",WMW182="In-period"),AND('Validation summary'!$B$2="2024-25",WMW182="In-period"),AND('Validation summary'!$B$2="2024-25",WMW182="End of period",WMW190="Revenue")),TRUE,FALSE)</f>
        <v>0</v>
      </c>
      <c r="WMX183" s="201" t="b">
        <f>IF(OR(AND('Validation summary'!$B$2="2022-23",WMX182="In-period"),AND('Validation summary'!$B$2="2023-24",WMX182="In-period"),AND('Validation summary'!$B$2="2024-25",WMX182="In-period"),AND('Validation summary'!$B$2="2024-25",WMX182="End of period",WMX190="Revenue")),TRUE,FALSE)</f>
        <v>0</v>
      </c>
      <c r="WMY183" s="201" t="b">
        <f>IF(OR(AND('Validation summary'!$B$2="2022-23",WMY182="In-period"),AND('Validation summary'!$B$2="2023-24",WMY182="In-period"),AND('Validation summary'!$B$2="2024-25",WMY182="In-period"),AND('Validation summary'!$B$2="2024-25",WMY182="End of period",WMY190="Revenue")),TRUE,FALSE)</f>
        <v>0</v>
      </c>
      <c r="WMZ183" s="201" t="b">
        <f>IF(OR(AND('Validation summary'!$B$2="2022-23",WMZ182="In-period"),AND('Validation summary'!$B$2="2023-24",WMZ182="In-period"),AND('Validation summary'!$B$2="2024-25",WMZ182="In-period"),AND('Validation summary'!$B$2="2024-25",WMZ182="End of period",WMZ190="Revenue")),TRUE,FALSE)</f>
        <v>0</v>
      </c>
      <c r="WNA183" s="201" t="b">
        <f>IF(OR(AND('Validation summary'!$B$2="2022-23",WNA182="In-period"),AND('Validation summary'!$B$2="2023-24",WNA182="In-period"),AND('Validation summary'!$B$2="2024-25",WNA182="In-period"),AND('Validation summary'!$B$2="2024-25",WNA182="End of period",WNA190="Revenue")),TRUE,FALSE)</f>
        <v>0</v>
      </c>
      <c r="WNB183" s="201" t="b">
        <f>IF(OR(AND('Validation summary'!$B$2="2022-23",WNB182="In-period"),AND('Validation summary'!$B$2="2023-24",WNB182="In-period"),AND('Validation summary'!$B$2="2024-25",WNB182="In-period"),AND('Validation summary'!$B$2="2024-25",WNB182="End of period",WNB190="Revenue")),TRUE,FALSE)</f>
        <v>0</v>
      </c>
      <c r="WNC183" s="201" t="b">
        <f>IF(OR(AND('Validation summary'!$B$2="2022-23",WNC182="In-period"),AND('Validation summary'!$B$2="2023-24",WNC182="In-period"),AND('Validation summary'!$B$2="2024-25",WNC182="In-period"),AND('Validation summary'!$B$2="2024-25",WNC182="End of period",WNC190="Revenue")),TRUE,FALSE)</f>
        <v>0</v>
      </c>
      <c r="WND183" s="201" t="b">
        <f>IF(OR(AND('Validation summary'!$B$2="2022-23",WND182="In-period"),AND('Validation summary'!$B$2="2023-24",WND182="In-period"),AND('Validation summary'!$B$2="2024-25",WND182="In-period"),AND('Validation summary'!$B$2="2024-25",WND182="End of period",WND190="Revenue")),TRUE,FALSE)</f>
        <v>0</v>
      </c>
      <c r="WNE183" s="201" t="b">
        <f>IF(OR(AND('Validation summary'!$B$2="2022-23",WNE182="In-period"),AND('Validation summary'!$B$2="2023-24",WNE182="In-period"),AND('Validation summary'!$B$2="2024-25",WNE182="In-period"),AND('Validation summary'!$B$2="2024-25",WNE182="End of period",WNE190="Revenue")),TRUE,FALSE)</f>
        <v>0</v>
      </c>
      <c r="WNF183" s="201" t="b">
        <f>IF(OR(AND('Validation summary'!$B$2="2022-23",WNF182="In-period"),AND('Validation summary'!$B$2="2023-24",WNF182="In-period"),AND('Validation summary'!$B$2="2024-25",WNF182="In-period"),AND('Validation summary'!$B$2="2024-25",WNF182="End of period",WNF190="Revenue")),TRUE,FALSE)</f>
        <v>0</v>
      </c>
      <c r="WNG183" s="201" t="b">
        <f>IF(OR(AND('Validation summary'!$B$2="2022-23",WNG182="In-period"),AND('Validation summary'!$B$2="2023-24",WNG182="In-period"),AND('Validation summary'!$B$2="2024-25",WNG182="In-period"),AND('Validation summary'!$B$2="2024-25",WNG182="End of period",WNG190="Revenue")),TRUE,FALSE)</f>
        <v>0</v>
      </c>
      <c r="WNH183" s="201" t="b">
        <f>IF(OR(AND('Validation summary'!$B$2="2022-23",WNH182="In-period"),AND('Validation summary'!$B$2="2023-24",WNH182="In-period"),AND('Validation summary'!$B$2="2024-25",WNH182="In-period"),AND('Validation summary'!$B$2="2024-25",WNH182="End of period",WNH190="Revenue")),TRUE,FALSE)</f>
        <v>0</v>
      </c>
      <c r="WNI183" s="201" t="b">
        <f>IF(OR(AND('Validation summary'!$B$2="2022-23",WNI182="In-period"),AND('Validation summary'!$B$2="2023-24",WNI182="In-period"),AND('Validation summary'!$B$2="2024-25",WNI182="In-period"),AND('Validation summary'!$B$2="2024-25",WNI182="End of period",WNI190="Revenue")),TRUE,FALSE)</f>
        <v>0</v>
      </c>
      <c r="WNJ183" s="201" t="b">
        <f>IF(OR(AND('Validation summary'!$B$2="2022-23",WNJ182="In-period"),AND('Validation summary'!$B$2="2023-24",WNJ182="In-period"),AND('Validation summary'!$B$2="2024-25",WNJ182="In-period"),AND('Validation summary'!$B$2="2024-25",WNJ182="End of period",WNJ190="Revenue")),TRUE,FALSE)</f>
        <v>0</v>
      </c>
      <c r="WNK183" s="201" t="b">
        <f>IF(OR(AND('Validation summary'!$B$2="2022-23",WNK182="In-period"),AND('Validation summary'!$B$2="2023-24",WNK182="In-period"),AND('Validation summary'!$B$2="2024-25",WNK182="In-period"),AND('Validation summary'!$B$2="2024-25",WNK182="End of period",WNK190="Revenue")),TRUE,FALSE)</f>
        <v>0</v>
      </c>
      <c r="WNL183" s="201" t="b">
        <f>IF(OR(AND('Validation summary'!$B$2="2022-23",WNL182="In-period"),AND('Validation summary'!$B$2="2023-24",WNL182="In-period"),AND('Validation summary'!$B$2="2024-25",WNL182="In-period"),AND('Validation summary'!$B$2="2024-25",WNL182="End of period",WNL190="Revenue")),TRUE,FALSE)</f>
        <v>0</v>
      </c>
      <c r="WNM183" s="201" t="b">
        <f>IF(OR(AND('Validation summary'!$B$2="2022-23",WNM182="In-period"),AND('Validation summary'!$B$2="2023-24",WNM182="In-period"),AND('Validation summary'!$B$2="2024-25",WNM182="In-period"),AND('Validation summary'!$B$2="2024-25",WNM182="End of period",WNM190="Revenue")),TRUE,FALSE)</f>
        <v>0</v>
      </c>
      <c r="WNN183" s="201" t="b">
        <f>IF(OR(AND('Validation summary'!$B$2="2022-23",WNN182="In-period"),AND('Validation summary'!$B$2="2023-24",WNN182="In-period"),AND('Validation summary'!$B$2="2024-25",WNN182="In-period"),AND('Validation summary'!$B$2="2024-25",WNN182="End of period",WNN190="Revenue")),TRUE,FALSE)</f>
        <v>0</v>
      </c>
      <c r="WNO183" s="201" t="b">
        <f>IF(OR(AND('Validation summary'!$B$2="2022-23",WNO182="In-period"),AND('Validation summary'!$B$2="2023-24",WNO182="In-period"),AND('Validation summary'!$B$2="2024-25",WNO182="In-period"),AND('Validation summary'!$B$2="2024-25",WNO182="End of period",WNO190="Revenue")),TRUE,FALSE)</f>
        <v>0</v>
      </c>
      <c r="WNP183" s="201" t="b">
        <f>IF(OR(AND('Validation summary'!$B$2="2022-23",WNP182="In-period"),AND('Validation summary'!$B$2="2023-24",WNP182="In-period"),AND('Validation summary'!$B$2="2024-25",WNP182="In-period"),AND('Validation summary'!$B$2="2024-25",WNP182="End of period",WNP190="Revenue")),TRUE,FALSE)</f>
        <v>0</v>
      </c>
      <c r="WNQ183" s="201" t="b">
        <f>IF(OR(AND('Validation summary'!$B$2="2022-23",WNQ182="In-period"),AND('Validation summary'!$B$2="2023-24",WNQ182="In-period"),AND('Validation summary'!$B$2="2024-25",WNQ182="In-period"),AND('Validation summary'!$B$2="2024-25",WNQ182="End of period",WNQ190="Revenue")),TRUE,FALSE)</f>
        <v>0</v>
      </c>
      <c r="WNR183" s="201" t="b">
        <f>IF(OR(AND('Validation summary'!$B$2="2022-23",WNR182="In-period"),AND('Validation summary'!$B$2="2023-24",WNR182="In-period"),AND('Validation summary'!$B$2="2024-25",WNR182="In-period"),AND('Validation summary'!$B$2="2024-25",WNR182="End of period",WNR190="Revenue")),TRUE,FALSE)</f>
        <v>0</v>
      </c>
      <c r="WNS183" s="201" t="b">
        <f>IF(OR(AND('Validation summary'!$B$2="2022-23",WNS182="In-period"),AND('Validation summary'!$B$2="2023-24",WNS182="In-period"),AND('Validation summary'!$B$2="2024-25",WNS182="In-period"),AND('Validation summary'!$B$2="2024-25",WNS182="End of period",WNS190="Revenue")),TRUE,FALSE)</f>
        <v>0</v>
      </c>
      <c r="WNT183" s="201" t="b">
        <f>IF(OR(AND('Validation summary'!$B$2="2022-23",WNT182="In-period"),AND('Validation summary'!$B$2="2023-24",WNT182="In-period"),AND('Validation summary'!$B$2="2024-25",WNT182="In-period"),AND('Validation summary'!$B$2="2024-25",WNT182="End of period",WNT190="Revenue")),TRUE,FALSE)</f>
        <v>0</v>
      </c>
      <c r="WNU183" s="201" t="b">
        <f>IF(OR(AND('Validation summary'!$B$2="2022-23",WNU182="In-period"),AND('Validation summary'!$B$2="2023-24",WNU182="In-period"),AND('Validation summary'!$B$2="2024-25",WNU182="In-period"),AND('Validation summary'!$B$2="2024-25",WNU182="End of period",WNU190="Revenue")),TRUE,FALSE)</f>
        <v>0</v>
      </c>
      <c r="WNV183" s="201" t="b">
        <f>IF(OR(AND('Validation summary'!$B$2="2022-23",WNV182="In-period"),AND('Validation summary'!$B$2="2023-24",WNV182="In-period"),AND('Validation summary'!$B$2="2024-25",WNV182="In-period"),AND('Validation summary'!$B$2="2024-25",WNV182="End of period",WNV190="Revenue")),TRUE,FALSE)</f>
        <v>0</v>
      </c>
      <c r="WNW183" s="201" t="b">
        <f>IF(OR(AND('Validation summary'!$B$2="2022-23",WNW182="In-period"),AND('Validation summary'!$B$2="2023-24",WNW182="In-period"),AND('Validation summary'!$B$2="2024-25",WNW182="In-period"),AND('Validation summary'!$B$2="2024-25",WNW182="End of period",WNW190="Revenue")),TRUE,FALSE)</f>
        <v>0</v>
      </c>
      <c r="WNX183" s="201" t="b">
        <f>IF(OR(AND('Validation summary'!$B$2="2022-23",WNX182="In-period"),AND('Validation summary'!$B$2="2023-24",WNX182="In-period"),AND('Validation summary'!$B$2="2024-25",WNX182="In-period"),AND('Validation summary'!$B$2="2024-25",WNX182="End of period",WNX190="Revenue")),TRUE,FALSE)</f>
        <v>0</v>
      </c>
      <c r="WNY183" s="201" t="b">
        <f>IF(OR(AND('Validation summary'!$B$2="2022-23",WNY182="In-period"),AND('Validation summary'!$B$2="2023-24",WNY182="In-period"),AND('Validation summary'!$B$2="2024-25",WNY182="In-period"),AND('Validation summary'!$B$2="2024-25",WNY182="End of period",WNY190="Revenue")),TRUE,FALSE)</f>
        <v>0</v>
      </c>
      <c r="WNZ183" s="201" t="b">
        <f>IF(OR(AND('Validation summary'!$B$2="2022-23",WNZ182="In-period"),AND('Validation summary'!$B$2="2023-24",WNZ182="In-period"),AND('Validation summary'!$B$2="2024-25",WNZ182="In-period"),AND('Validation summary'!$B$2="2024-25",WNZ182="End of period",WNZ190="Revenue")),TRUE,FALSE)</f>
        <v>0</v>
      </c>
      <c r="WOA183" s="201" t="b">
        <f>IF(OR(AND('Validation summary'!$B$2="2022-23",WOA182="In-period"),AND('Validation summary'!$B$2="2023-24",WOA182="In-period"),AND('Validation summary'!$B$2="2024-25",WOA182="In-period"),AND('Validation summary'!$B$2="2024-25",WOA182="End of period",WOA190="Revenue")),TRUE,FALSE)</f>
        <v>0</v>
      </c>
      <c r="WOB183" s="201" t="b">
        <f>IF(OR(AND('Validation summary'!$B$2="2022-23",WOB182="In-period"),AND('Validation summary'!$B$2="2023-24",WOB182="In-period"),AND('Validation summary'!$B$2="2024-25",WOB182="In-period"),AND('Validation summary'!$B$2="2024-25",WOB182="End of period",WOB190="Revenue")),TRUE,FALSE)</f>
        <v>0</v>
      </c>
      <c r="WOC183" s="201" t="b">
        <f>IF(OR(AND('Validation summary'!$B$2="2022-23",WOC182="In-period"),AND('Validation summary'!$B$2="2023-24",WOC182="In-period"),AND('Validation summary'!$B$2="2024-25",WOC182="In-period"),AND('Validation summary'!$B$2="2024-25",WOC182="End of period",WOC190="Revenue")),TRUE,FALSE)</f>
        <v>0</v>
      </c>
      <c r="WOD183" s="201" t="b">
        <f>IF(OR(AND('Validation summary'!$B$2="2022-23",WOD182="In-period"),AND('Validation summary'!$B$2="2023-24",WOD182="In-period"),AND('Validation summary'!$B$2="2024-25",WOD182="In-period"),AND('Validation summary'!$B$2="2024-25",WOD182="End of period",WOD190="Revenue")),TRUE,FALSE)</f>
        <v>0</v>
      </c>
      <c r="WOE183" s="201" t="b">
        <f>IF(OR(AND('Validation summary'!$B$2="2022-23",WOE182="In-period"),AND('Validation summary'!$B$2="2023-24",WOE182="In-period"),AND('Validation summary'!$B$2="2024-25",WOE182="In-period"),AND('Validation summary'!$B$2="2024-25",WOE182="End of period",WOE190="Revenue")),TRUE,FALSE)</f>
        <v>0</v>
      </c>
      <c r="WOF183" s="201" t="b">
        <f>IF(OR(AND('Validation summary'!$B$2="2022-23",WOF182="In-period"),AND('Validation summary'!$B$2="2023-24",WOF182="In-period"),AND('Validation summary'!$B$2="2024-25",WOF182="In-period"),AND('Validation summary'!$B$2="2024-25",WOF182="End of period",WOF190="Revenue")),TRUE,FALSE)</f>
        <v>0</v>
      </c>
      <c r="WOG183" s="201" t="b">
        <f>IF(OR(AND('Validation summary'!$B$2="2022-23",WOG182="In-period"),AND('Validation summary'!$B$2="2023-24",WOG182="In-period"),AND('Validation summary'!$B$2="2024-25",WOG182="In-period"),AND('Validation summary'!$B$2="2024-25",WOG182="End of period",WOG190="Revenue")),TRUE,FALSE)</f>
        <v>0</v>
      </c>
      <c r="WOH183" s="201" t="b">
        <f>IF(OR(AND('Validation summary'!$B$2="2022-23",WOH182="In-period"),AND('Validation summary'!$B$2="2023-24",WOH182="In-period"),AND('Validation summary'!$B$2="2024-25",WOH182="In-period"),AND('Validation summary'!$B$2="2024-25",WOH182="End of period",WOH190="Revenue")),TRUE,FALSE)</f>
        <v>0</v>
      </c>
      <c r="WOI183" s="201" t="b">
        <f>IF(OR(AND('Validation summary'!$B$2="2022-23",WOI182="In-period"),AND('Validation summary'!$B$2="2023-24",WOI182="In-period"),AND('Validation summary'!$B$2="2024-25",WOI182="In-period"),AND('Validation summary'!$B$2="2024-25",WOI182="End of period",WOI190="Revenue")),TRUE,FALSE)</f>
        <v>0</v>
      </c>
      <c r="WOJ183" s="201" t="b">
        <f>IF(OR(AND('Validation summary'!$B$2="2022-23",WOJ182="In-period"),AND('Validation summary'!$B$2="2023-24",WOJ182="In-period"),AND('Validation summary'!$B$2="2024-25",WOJ182="In-period"),AND('Validation summary'!$B$2="2024-25",WOJ182="End of period",WOJ190="Revenue")),TRUE,FALSE)</f>
        <v>0</v>
      </c>
      <c r="WOK183" s="201" t="b">
        <f>IF(OR(AND('Validation summary'!$B$2="2022-23",WOK182="In-period"),AND('Validation summary'!$B$2="2023-24",WOK182="In-period"),AND('Validation summary'!$B$2="2024-25",WOK182="In-period"),AND('Validation summary'!$B$2="2024-25",WOK182="End of period",WOK190="Revenue")),TRUE,FALSE)</f>
        <v>0</v>
      </c>
      <c r="WOL183" s="201" t="b">
        <f>IF(OR(AND('Validation summary'!$B$2="2022-23",WOL182="In-period"),AND('Validation summary'!$B$2="2023-24",WOL182="In-period"),AND('Validation summary'!$B$2="2024-25",WOL182="In-period"),AND('Validation summary'!$B$2="2024-25",WOL182="End of period",WOL190="Revenue")),TRUE,FALSE)</f>
        <v>0</v>
      </c>
      <c r="WOM183" s="201" t="b">
        <f>IF(OR(AND('Validation summary'!$B$2="2022-23",WOM182="In-period"),AND('Validation summary'!$B$2="2023-24",WOM182="In-period"),AND('Validation summary'!$B$2="2024-25",WOM182="In-period"),AND('Validation summary'!$B$2="2024-25",WOM182="End of period",WOM190="Revenue")),TRUE,FALSE)</f>
        <v>0</v>
      </c>
      <c r="WON183" s="201" t="b">
        <f>IF(OR(AND('Validation summary'!$B$2="2022-23",WON182="In-period"),AND('Validation summary'!$B$2="2023-24",WON182="In-period"),AND('Validation summary'!$B$2="2024-25",WON182="In-period"),AND('Validation summary'!$B$2="2024-25",WON182="End of period",WON190="Revenue")),TRUE,FALSE)</f>
        <v>0</v>
      </c>
      <c r="WOO183" s="201" t="b">
        <f>IF(OR(AND('Validation summary'!$B$2="2022-23",WOO182="In-period"),AND('Validation summary'!$B$2="2023-24",WOO182="In-period"),AND('Validation summary'!$B$2="2024-25",WOO182="In-period"),AND('Validation summary'!$B$2="2024-25",WOO182="End of period",WOO190="Revenue")),TRUE,FALSE)</f>
        <v>0</v>
      </c>
      <c r="WOP183" s="201" t="b">
        <f>IF(OR(AND('Validation summary'!$B$2="2022-23",WOP182="In-period"),AND('Validation summary'!$B$2="2023-24",WOP182="In-period"),AND('Validation summary'!$B$2="2024-25",WOP182="In-period"),AND('Validation summary'!$B$2="2024-25",WOP182="End of period",WOP190="Revenue")),TRUE,FALSE)</f>
        <v>0</v>
      </c>
      <c r="WOQ183" s="201" t="b">
        <f>IF(OR(AND('Validation summary'!$B$2="2022-23",WOQ182="In-period"),AND('Validation summary'!$B$2="2023-24",WOQ182="In-period"),AND('Validation summary'!$B$2="2024-25",WOQ182="In-period"),AND('Validation summary'!$B$2="2024-25",WOQ182="End of period",WOQ190="Revenue")),TRUE,FALSE)</f>
        <v>0</v>
      </c>
      <c r="WOR183" s="201" t="b">
        <f>IF(OR(AND('Validation summary'!$B$2="2022-23",WOR182="In-period"),AND('Validation summary'!$B$2="2023-24",WOR182="In-period"),AND('Validation summary'!$B$2="2024-25",WOR182="In-period"),AND('Validation summary'!$B$2="2024-25",WOR182="End of period",WOR190="Revenue")),TRUE,FALSE)</f>
        <v>0</v>
      </c>
      <c r="WOS183" s="201" t="b">
        <f>IF(OR(AND('Validation summary'!$B$2="2022-23",WOS182="In-period"),AND('Validation summary'!$B$2="2023-24",WOS182="In-period"),AND('Validation summary'!$B$2="2024-25",WOS182="In-period"),AND('Validation summary'!$B$2="2024-25",WOS182="End of period",WOS190="Revenue")),TRUE,FALSE)</f>
        <v>0</v>
      </c>
      <c r="WOT183" s="201" t="b">
        <f>IF(OR(AND('Validation summary'!$B$2="2022-23",WOT182="In-period"),AND('Validation summary'!$B$2="2023-24",WOT182="In-period"),AND('Validation summary'!$B$2="2024-25",WOT182="In-period"),AND('Validation summary'!$B$2="2024-25",WOT182="End of period",WOT190="Revenue")),TRUE,FALSE)</f>
        <v>0</v>
      </c>
      <c r="WOU183" s="201" t="b">
        <f>IF(OR(AND('Validation summary'!$B$2="2022-23",WOU182="In-period"),AND('Validation summary'!$B$2="2023-24",WOU182="In-period"),AND('Validation summary'!$B$2="2024-25",WOU182="In-period"),AND('Validation summary'!$B$2="2024-25",WOU182="End of period",WOU190="Revenue")),TRUE,FALSE)</f>
        <v>0</v>
      </c>
      <c r="WOV183" s="201" t="b">
        <f>IF(OR(AND('Validation summary'!$B$2="2022-23",WOV182="In-period"),AND('Validation summary'!$B$2="2023-24",WOV182="In-period"),AND('Validation summary'!$B$2="2024-25",WOV182="In-period"),AND('Validation summary'!$B$2="2024-25",WOV182="End of period",WOV190="Revenue")),TRUE,FALSE)</f>
        <v>0</v>
      </c>
      <c r="WOW183" s="201" t="b">
        <f>IF(OR(AND('Validation summary'!$B$2="2022-23",WOW182="In-period"),AND('Validation summary'!$B$2="2023-24",WOW182="In-period"),AND('Validation summary'!$B$2="2024-25",WOW182="In-period"),AND('Validation summary'!$B$2="2024-25",WOW182="End of period",WOW190="Revenue")),TRUE,FALSE)</f>
        <v>0</v>
      </c>
      <c r="WOX183" s="201" t="b">
        <f>IF(OR(AND('Validation summary'!$B$2="2022-23",WOX182="In-period"),AND('Validation summary'!$B$2="2023-24",WOX182="In-period"),AND('Validation summary'!$B$2="2024-25",WOX182="In-period"),AND('Validation summary'!$B$2="2024-25",WOX182="End of period",WOX190="Revenue")),TRUE,FALSE)</f>
        <v>0</v>
      </c>
      <c r="WOY183" s="201" t="b">
        <f>IF(OR(AND('Validation summary'!$B$2="2022-23",WOY182="In-period"),AND('Validation summary'!$B$2="2023-24",WOY182="In-period"),AND('Validation summary'!$B$2="2024-25",WOY182="In-period"),AND('Validation summary'!$B$2="2024-25",WOY182="End of period",WOY190="Revenue")),TRUE,FALSE)</f>
        <v>0</v>
      </c>
      <c r="WOZ183" s="201" t="b">
        <f>IF(OR(AND('Validation summary'!$B$2="2022-23",WOZ182="In-period"),AND('Validation summary'!$B$2="2023-24",WOZ182="In-period"),AND('Validation summary'!$B$2="2024-25",WOZ182="In-period"),AND('Validation summary'!$B$2="2024-25",WOZ182="End of period",WOZ190="Revenue")),TRUE,FALSE)</f>
        <v>0</v>
      </c>
      <c r="WPA183" s="201" t="b">
        <f>IF(OR(AND('Validation summary'!$B$2="2022-23",WPA182="In-period"),AND('Validation summary'!$B$2="2023-24",WPA182="In-period"),AND('Validation summary'!$B$2="2024-25",WPA182="In-period"),AND('Validation summary'!$B$2="2024-25",WPA182="End of period",WPA190="Revenue")),TRUE,FALSE)</f>
        <v>0</v>
      </c>
      <c r="WPB183" s="201" t="b">
        <f>IF(OR(AND('Validation summary'!$B$2="2022-23",WPB182="In-period"),AND('Validation summary'!$B$2="2023-24",WPB182="In-period"),AND('Validation summary'!$B$2="2024-25",WPB182="In-period"),AND('Validation summary'!$B$2="2024-25",WPB182="End of period",WPB190="Revenue")),TRUE,FALSE)</f>
        <v>0</v>
      </c>
      <c r="WPC183" s="201" t="b">
        <f>IF(OR(AND('Validation summary'!$B$2="2022-23",WPC182="In-period"),AND('Validation summary'!$B$2="2023-24",WPC182="In-period"),AND('Validation summary'!$B$2="2024-25",WPC182="In-period"),AND('Validation summary'!$B$2="2024-25",WPC182="End of period",WPC190="Revenue")),TRUE,FALSE)</f>
        <v>0</v>
      </c>
      <c r="WPD183" s="201" t="b">
        <f>IF(OR(AND('Validation summary'!$B$2="2022-23",WPD182="In-period"),AND('Validation summary'!$B$2="2023-24",WPD182="In-period"),AND('Validation summary'!$B$2="2024-25",WPD182="In-period"),AND('Validation summary'!$B$2="2024-25",WPD182="End of period",WPD190="Revenue")),TRUE,FALSE)</f>
        <v>0</v>
      </c>
      <c r="WPE183" s="201" t="b">
        <f>IF(OR(AND('Validation summary'!$B$2="2022-23",WPE182="In-period"),AND('Validation summary'!$B$2="2023-24",WPE182="In-period"),AND('Validation summary'!$B$2="2024-25",WPE182="In-period"),AND('Validation summary'!$B$2="2024-25",WPE182="End of period",WPE190="Revenue")),TRUE,FALSE)</f>
        <v>0</v>
      </c>
      <c r="WPF183" s="201" t="b">
        <f>IF(OR(AND('Validation summary'!$B$2="2022-23",WPF182="In-period"),AND('Validation summary'!$B$2="2023-24",WPF182="In-period"),AND('Validation summary'!$B$2="2024-25",WPF182="In-period"),AND('Validation summary'!$B$2="2024-25",WPF182="End of period",WPF190="Revenue")),TRUE,FALSE)</f>
        <v>0</v>
      </c>
      <c r="WPG183" s="201" t="b">
        <f>IF(OR(AND('Validation summary'!$B$2="2022-23",WPG182="In-period"),AND('Validation summary'!$B$2="2023-24",WPG182="In-period"),AND('Validation summary'!$B$2="2024-25",WPG182="In-period"),AND('Validation summary'!$B$2="2024-25",WPG182="End of period",WPG190="Revenue")),TRUE,FALSE)</f>
        <v>0</v>
      </c>
      <c r="WPH183" s="201" t="b">
        <f>IF(OR(AND('Validation summary'!$B$2="2022-23",WPH182="In-period"),AND('Validation summary'!$B$2="2023-24",WPH182="In-period"),AND('Validation summary'!$B$2="2024-25",WPH182="In-period"),AND('Validation summary'!$B$2="2024-25",WPH182="End of period",WPH190="Revenue")),TRUE,FALSE)</f>
        <v>0</v>
      </c>
      <c r="WPI183" s="201" t="b">
        <f>IF(OR(AND('Validation summary'!$B$2="2022-23",WPI182="In-period"),AND('Validation summary'!$B$2="2023-24",WPI182="In-period"),AND('Validation summary'!$B$2="2024-25",WPI182="In-period"),AND('Validation summary'!$B$2="2024-25",WPI182="End of period",WPI190="Revenue")),TRUE,FALSE)</f>
        <v>0</v>
      </c>
      <c r="WPJ183" s="201" t="b">
        <f>IF(OR(AND('Validation summary'!$B$2="2022-23",WPJ182="In-period"),AND('Validation summary'!$B$2="2023-24",WPJ182="In-period"),AND('Validation summary'!$B$2="2024-25",WPJ182="In-period"),AND('Validation summary'!$B$2="2024-25",WPJ182="End of period",WPJ190="Revenue")),TRUE,FALSE)</f>
        <v>0</v>
      </c>
      <c r="WPK183" s="201" t="b">
        <f>IF(OR(AND('Validation summary'!$B$2="2022-23",WPK182="In-period"),AND('Validation summary'!$B$2="2023-24",WPK182="In-period"),AND('Validation summary'!$B$2="2024-25",WPK182="In-period"),AND('Validation summary'!$B$2="2024-25",WPK182="End of period",WPK190="Revenue")),TRUE,FALSE)</f>
        <v>0</v>
      </c>
      <c r="WPL183" s="201" t="b">
        <f>IF(OR(AND('Validation summary'!$B$2="2022-23",WPL182="In-period"),AND('Validation summary'!$B$2="2023-24",WPL182="In-period"),AND('Validation summary'!$B$2="2024-25",WPL182="In-period"),AND('Validation summary'!$B$2="2024-25",WPL182="End of period",WPL190="Revenue")),TRUE,FALSE)</f>
        <v>0</v>
      </c>
      <c r="WPM183" s="201" t="b">
        <f>IF(OR(AND('Validation summary'!$B$2="2022-23",WPM182="In-period"),AND('Validation summary'!$B$2="2023-24",WPM182="In-period"),AND('Validation summary'!$B$2="2024-25",WPM182="In-period"),AND('Validation summary'!$B$2="2024-25",WPM182="End of period",WPM190="Revenue")),TRUE,FALSE)</f>
        <v>0</v>
      </c>
      <c r="WPN183" s="201" t="b">
        <f>IF(OR(AND('Validation summary'!$B$2="2022-23",WPN182="In-period"),AND('Validation summary'!$B$2="2023-24",WPN182="In-period"),AND('Validation summary'!$B$2="2024-25",WPN182="In-period"),AND('Validation summary'!$B$2="2024-25",WPN182="End of period",WPN190="Revenue")),TRUE,FALSE)</f>
        <v>0</v>
      </c>
      <c r="WPO183" s="201" t="b">
        <f>IF(OR(AND('Validation summary'!$B$2="2022-23",WPO182="In-period"),AND('Validation summary'!$B$2="2023-24",WPO182="In-period"),AND('Validation summary'!$B$2="2024-25",WPO182="In-period"),AND('Validation summary'!$B$2="2024-25",WPO182="End of period",WPO190="Revenue")),TRUE,FALSE)</f>
        <v>0</v>
      </c>
      <c r="WPP183" s="201" t="b">
        <f>IF(OR(AND('Validation summary'!$B$2="2022-23",WPP182="In-period"),AND('Validation summary'!$B$2="2023-24",WPP182="In-period"),AND('Validation summary'!$B$2="2024-25",WPP182="In-period"),AND('Validation summary'!$B$2="2024-25",WPP182="End of period",WPP190="Revenue")),TRUE,FALSE)</f>
        <v>0</v>
      </c>
      <c r="WPQ183" s="201" t="b">
        <f>IF(OR(AND('Validation summary'!$B$2="2022-23",WPQ182="In-period"),AND('Validation summary'!$B$2="2023-24",WPQ182="In-period"),AND('Validation summary'!$B$2="2024-25",WPQ182="In-period"),AND('Validation summary'!$B$2="2024-25",WPQ182="End of period",WPQ190="Revenue")),TRUE,FALSE)</f>
        <v>0</v>
      </c>
      <c r="WPR183" s="201" t="b">
        <f>IF(OR(AND('Validation summary'!$B$2="2022-23",WPR182="In-period"),AND('Validation summary'!$B$2="2023-24",WPR182="In-period"),AND('Validation summary'!$B$2="2024-25",WPR182="In-period"),AND('Validation summary'!$B$2="2024-25",WPR182="End of period",WPR190="Revenue")),TRUE,FALSE)</f>
        <v>0</v>
      </c>
      <c r="WPS183" s="201" t="b">
        <f>IF(OR(AND('Validation summary'!$B$2="2022-23",WPS182="In-period"),AND('Validation summary'!$B$2="2023-24",WPS182="In-period"),AND('Validation summary'!$B$2="2024-25",WPS182="In-period"),AND('Validation summary'!$B$2="2024-25",WPS182="End of period",WPS190="Revenue")),TRUE,FALSE)</f>
        <v>0</v>
      </c>
      <c r="WPT183" s="201" t="b">
        <f>IF(OR(AND('Validation summary'!$B$2="2022-23",WPT182="In-period"),AND('Validation summary'!$B$2="2023-24",WPT182="In-period"),AND('Validation summary'!$B$2="2024-25",WPT182="In-period"),AND('Validation summary'!$B$2="2024-25",WPT182="End of period",WPT190="Revenue")),TRUE,FALSE)</f>
        <v>0</v>
      </c>
      <c r="WPU183" s="201" t="b">
        <f>IF(OR(AND('Validation summary'!$B$2="2022-23",WPU182="In-period"),AND('Validation summary'!$B$2="2023-24",WPU182="In-period"),AND('Validation summary'!$B$2="2024-25",WPU182="In-period"),AND('Validation summary'!$B$2="2024-25",WPU182="End of period",WPU190="Revenue")),TRUE,FALSE)</f>
        <v>0</v>
      </c>
      <c r="WPV183" s="201" t="b">
        <f>IF(OR(AND('Validation summary'!$B$2="2022-23",WPV182="In-period"),AND('Validation summary'!$B$2="2023-24",WPV182="In-period"),AND('Validation summary'!$B$2="2024-25",WPV182="In-period"),AND('Validation summary'!$B$2="2024-25",WPV182="End of period",WPV190="Revenue")),TRUE,FALSE)</f>
        <v>0</v>
      </c>
      <c r="WPW183" s="201" t="b">
        <f>IF(OR(AND('Validation summary'!$B$2="2022-23",WPW182="In-period"),AND('Validation summary'!$B$2="2023-24",WPW182="In-period"),AND('Validation summary'!$B$2="2024-25",WPW182="In-period"),AND('Validation summary'!$B$2="2024-25",WPW182="End of period",WPW190="Revenue")),TRUE,FALSE)</f>
        <v>0</v>
      </c>
      <c r="WPX183" s="201" t="b">
        <f>IF(OR(AND('Validation summary'!$B$2="2022-23",WPX182="In-period"),AND('Validation summary'!$B$2="2023-24",WPX182="In-period"),AND('Validation summary'!$B$2="2024-25",WPX182="In-period"),AND('Validation summary'!$B$2="2024-25",WPX182="End of period",WPX190="Revenue")),TRUE,FALSE)</f>
        <v>0</v>
      </c>
      <c r="WPY183" s="201" t="b">
        <f>IF(OR(AND('Validation summary'!$B$2="2022-23",WPY182="In-period"),AND('Validation summary'!$B$2="2023-24",WPY182="In-period"),AND('Validation summary'!$B$2="2024-25",WPY182="In-period"),AND('Validation summary'!$B$2="2024-25",WPY182="End of period",WPY190="Revenue")),TRUE,FALSE)</f>
        <v>0</v>
      </c>
      <c r="WPZ183" s="201" t="b">
        <f>IF(OR(AND('Validation summary'!$B$2="2022-23",WPZ182="In-period"),AND('Validation summary'!$B$2="2023-24",WPZ182="In-period"),AND('Validation summary'!$B$2="2024-25",WPZ182="In-period"),AND('Validation summary'!$B$2="2024-25",WPZ182="End of period",WPZ190="Revenue")),TRUE,FALSE)</f>
        <v>0</v>
      </c>
      <c r="WQA183" s="201" t="b">
        <f>IF(OR(AND('Validation summary'!$B$2="2022-23",WQA182="In-period"),AND('Validation summary'!$B$2="2023-24",WQA182="In-period"),AND('Validation summary'!$B$2="2024-25",WQA182="In-period"),AND('Validation summary'!$B$2="2024-25",WQA182="End of period",WQA190="Revenue")),TRUE,FALSE)</f>
        <v>0</v>
      </c>
      <c r="WQB183" s="201" t="b">
        <f>IF(OR(AND('Validation summary'!$B$2="2022-23",WQB182="In-period"),AND('Validation summary'!$B$2="2023-24",WQB182="In-period"),AND('Validation summary'!$B$2="2024-25",WQB182="In-period"),AND('Validation summary'!$B$2="2024-25",WQB182="End of period",WQB190="Revenue")),TRUE,FALSE)</f>
        <v>0</v>
      </c>
      <c r="WQC183" s="201" t="b">
        <f>IF(OR(AND('Validation summary'!$B$2="2022-23",WQC182="In-period"),AND('Validation summary'!$B$2="2023-24",WQC182="In-period"),AND('Validation summary'!$B$2="2024-25",WQC182="In-period"),AND('Validation summary'!$B$2="2024-25",WQC182="End of period",WQC190="Revenue")),TRUE,FALSE)</f>
        <v>0</v>
      </c>
      <c r="WQD183" s="201" t="b">
        <f>IF(OR(AND('Validation summary'!$B$2="2022-23",WQD182="In-period"),AND('Validation summary'!$B$2="2023-24",WQD182="In-period"),AND('Validation summary'!$B$2="2024-25",WQD182="In-period"),AND('Validation summary'!$B$2="2024-25",WQD182="End of period",WQD190="Revenue")),TRUE,FALSE)</f>
        <v>0</v>
      </c>
      <c r="WQE183" s="201" t="b">
        <f>IF(OR(AND('Validation summary'!$B$2="2022-23",WQE182="In-period"),AND('Validation summary'!$B$2="2023-24",WQE182="In-period"),AND('Validation summary'!$B$2="2024-25",WQE182="In-period"),AND('Validation summary'!$B$2="2024-25",WQE182="End of period",WQE190="Revenue")),TRUE,FALSE)</f>
        <v>0</v>
      </c>
      <c r="WQF183" s="201" t="b">
        <f>IF(OR(AND('Validation summary'!$B$2="2022-23",WQF182="In-period"),AND('Validation summary'!$B$2="2023-24",WQF182="In-period"),AND('Validation summary'!$B$2="2024-25",WQF182="In-period"),AND('Validation summary'!$B$2="2024-25",WQF182="End of period",WQF190="Revenue")),TRUE,FALSE)</f>
        <v>0</v>
      </c>
      <c r="WQG183" s="201" t="b">
        <f>IF(OR(AND('Validation summary'!$B$2="2022-23",WQG182="In-period"),AND('Validation summary'!$B$2="2023-24",WQG182="In-period"),AND('Validation summary'!$B$2="2024-25",WQG182="In-period"),AND('Validation summary'!$B$2="2024-25",WQG182="End of period",WQG190="Revenue")),TRUE,FALSE)</f>
        <v>0</v>
      </c>
      <c r="WQH183" s="201" t="b">
        <f>IF(OR(AND('Validation summary'!$B$2="2022-23",WQH182="In-period"),AND('Validation summary'!$B$2="2023-24",WQH182="In-period"),AND('Validation summary'!$B$2="2024-25",WQH182="In-period"),AND('Validation summary'!$B$2="2024-25",WQH182="End of period",WQH190="Revenue")),TRUE,FALSE)</f>
        <v>0</v>
      </c>
      <c r="WQI183" s="201" t="b">
        <f>IF(OR(AND('Validation summary'!$B$2="2022-23",WQI182="In-period"),AND('Validation summary'!$B$2="2023-24",WQI182="In-period"),AND('Validation summary'!$B$2="2024-25",WQI182="In-period"),AND('Validation summary'!$B$2="2024-25",WQI182="End of period",WQI190="Revenue")),TRUE,FALSE)</f>
        <v>0</v>
      </c>
      <c r="WQJ183" s="201" t="b">
        <f>IF(OR(AND('Validation summary'!$B$2="2022-23",WQJ182="In-period"),AND('Validation summary'!$B$2="2023-24",WQJ182="In-period"),AND('Validation summary'!$B$2="2024-25",WQJ182="In-period"),AND('Validation summary'!$B$2="2024-25",WQJ182="End of period",WQJ190="Revenue")),TRUE,FALSE)</f>
        <v>0</v>
      </c>
      <c r="WQK183" s="201" t="b">
        <f>IF(OR(AND('Validation summary'!$B$2="2022-23",WQK182="In-period"),AND('Validation summary'!$B$2="2023-24",WQK182="In-period"),AND('Validation summary'!$B$2="2024-25",WQK182="In-period"),AND('Validation summary'!$B$2="2024-25",WQK182="End of period",WQK190="Revenue")),TRUE,FALSE)</f>
        <v>0</v>
      </c>
      <c r="WQL183" s="201" t="b">
        <f>IF(OR(AND('Validation summary'!$B$2="2022-23",WQL182="In-period"),AND('Validation summary'!$B$2="2023-24",WQL182="In-period"),AND('Validation summary'!$B$2="2024-25",WQL182="In-period"),AND('Validation summary'!$B$2="2024-25",WQL182="End of period",WQL190="Revenue")),TRUE,FALSE)</f>
        <v>0</v>
      </c>
      <c r="WQM183" s="201" t="b">
        <f>IF(OR(AND('Validation summary'!$B$2="2022-23",WQM182="In-period"),AND('Validation summary'!$B$2="2023-24",WQM182="In-period"),AND('Validation summary'!$B$2="2024-25",WQM182="In-period"),AND('Validation summary'!$B$2="2024-25",WQM182="End of period",WQM190="Revenue")),TRUE,FALSE)</f>
        <v>0</v>
      </c>
      <c r="WQN183" s="201" t="b">
        <f>IF(OR(AND('Validation summary'!$B$2="2022-23",WQN182="In-period"),AND('Validation summary'!$B$2="2023-24",WQN182="In-period"),AND('Validation summary'!$B$2="2024-25",WQN182="In-period"),AND('Validation summary'!$B$2="2024-25",WQN182="End of period",WQN190="Revenue")),TRUE,FALSE)</f>
        <v>0</v>
      </c>
      <c r="WQO183" s="201" t="b">
        <f>IF(OR(AND('Validation summary'!$B$2="2022-23",WQO182="In-period"),AND('Validation summary'!$B$2="2023-24",WQO182="In-period"),AND('Validation summary'!$B$2="2024-25",WQO182="In-period"),AND('Validation summary'!$B$2="2024-25",WQO182="End of period",WQO190="Revenue")),TRUE,FALSE)</f>
        <v>0</v>
      </c>
      <c r="WQP183" s="201" t="b">
        <f>IF(OR(AND('Validation summary'!$B$2="2022-23",WQP182="In-period"),AND('Validation summary'!$B$2="2023-24",WQP182="In-period"),AND('Validation summary'!$B$2="2024-25",WQP182="In-period"),AND('Validation summary'!$B$2="2024-25",WQP182="End of period",WQP190="Revenue")),TRUE,FALSE)</f>
        <v>0</v>
      </c>
      <c r="WQQ183" s="201" t="b">
        <f>IF(OR(AND('Validation summary'!$B$2="2022-23",WQQ182="In-period"),AND('Validation summary'!$B$2="2023-24",WQQ182="In-period"),AND('Validation summary'!$B$2="2024-25",WQQ182="In-period"),AND('Validation summary'!$B$2="2024-25",WQQ182="End of period",WQQ190="Revenue")),TRUE,FALSE)</f>
        <v>0</v>
      </c>
      <c r="WQR183" s="201" t="b">
        <f>IF(OR(AND('Validation summary'!$B$2="2022-23",WQR182="In-period"),AND('Validation summary'!$B$2="2023-24",WQR182="In-period"),AND('Validation summary'!$B$2="2024-25",WQR182="In-period"),AND('Validation summary'!$B$2="2024-25",WQR182="End of period",WQR190="Revenue")),TRUE,FALSE)</f>
        <v>0</v>
      </c>
      <c r="WQS183" s="201" t="b">
        <f>IF(OR(AND('Validation summary'!$B$2="2022-23",WQS182="In-period"),AND('Validation summary'!$B$2="2023-24",WQS182="In-period"),AND('Validation summary'!$B$2="2024-25",WQS182="In-period"),AND('Validation summary'!$B$2="2024-25",WQS182="End of period",WQS190="Revenue")),TRUE,FALSE)</f>
        <v>0</v>
      </c>
      <c r="WQT183" s="201" t="b">
        <f>IF(OR(AND('Validation summary'!$B$2="2022-23",WQT182="In-period"),AND('Validation summary'!$B$2="2023-24",WQT182="In-period"),AND('Validation summary'!$B$2="2024-25",WQT182="In-period"),AND('Validation summary'!$B$2="2024-25",WQT182="End of period",WQT190="Revenue")),TRUE,FALSE)</f>
        <v>0</v>
      </c>
      <c r="WQU183" s="201" t="b">
        <f>IF(OR(AND('Validation summary'!$B$2="2022-23",WQU182="In-period"),AND('Validation summary'!$B$2="2023-24",WQU182="In-period"),AND('Validation summary'!$B$2="2024-25",WQU182="In-period"),AND('Validation summary'!$B$2="2024-25",WQU182="End of period",WQU190="Revenue")),TRUE,FALSE)</f>
        <v>0</v>
      </c>
      <c r="WQV183" s="201" t="b">
        <f>IF(OR(AND('Validation summary'!$B$2="2022-23",WQV182="In-period"),AND('Validation summary'!$B$2="2023-24",WQV182="In-period"),AND('Validation summary'!$B$2="2024-25",WQV182="In-period"),AND('Validation summary'!$B$2="2024-25",WQV182="End of period",WQV190="Revenue")),TRUE,FALSE)</f>
        <v>0</v>
      </c>
      <c r="WQW183" s="201" t="b">
        <f>IF(OR(AND('Validation summary'!$B$2="2022-23",WQW182="In-period"),AND('Validation summary'!$B$2="2023-24",WQW182="In-period"),AND('Validation summary'!$B$2="2024-25",WQW182="In-period"),AND('Validation summary'!$B$2="2024-25",WQW182="End of period",WQW190="Revenue")),TRUE,FALSE)</f>
        <v>0</v>
      </c>
      <c r="WQX183" s="201" t="b">
        <f>IF(OR(AND('Validation summary'!$B$2="2022-23",WQX182="In-period"),AND('Validation summary'!$B$2="2023-24",WQX182="In-period"),AND('Validation summary'!$B$2="2024-25",WQX182="In-period"),AND('Validation summary'!$B$2="2024-25",WQX182="End of period",WQX190="Revenue")),TRUE,FALSE)</f>
        <v>0</v>
      </c>
      <c r="WQY183" s="201" t="b">
        <f>IF(OR(AND('Validation summary'!$B$2="2022-23",WQY182="In-period"),AND('Validation summary'!$B$2="2023-24",WQY182="In-period"),AND('Validation summary'!$B$2="2024-25",WQY182="In-period"),AND('Validation summary'!$B$2="2024-25",WQY182="End of period",WQY190="Revenue")),TRUE,FALSE)</f>
        <v>0</v>
      </c>
      <c r="WQZ183" s="201" t="b">
        <f>IF(OR(AND('Validation summary'!$B$2="2022-23",WQZ182="In-period"),AND('Validation summary'!$B$2="2023-24",WQZ182="In-period"),AND('Validation summary'!$B$2="2024-25",WQZ182="In-period"),AND('Validation summary'!$B$2="2024-25",WQZ182="End of period",WQZ190="Revenue")),TRUE,FALSE)</f>
        <v>0</v>
      </c>
      <c r="WRA183" s="201" t="b">
        <f>IF(OR(AND('Validation summary'!$B$2="2022-23",WRA182="In-period"),AND('Validation summary'!$B$2="2023-24",WRA182="In-period"),AND('Validation summary'!$B$2="2024-25",WRA182="In-period"),AND('Validation summary'!$B$2="2024-25",WRA182="End of period",WRA190="Revenue")),TRUE,FALSE)</f>
        <v>0</v>
      </c>
      <c r="WRB183" s="201" t="b">
        <f>IF(OR(AND('Validation summary'!$B$2="2022-23",WRB182="In-period"),AND('Validation summary'!$B$2="2023-24",WRB182="In-period"),AND('Validation summary'!$B$2="2024-25",WRB182="In-period"),AND('Validation summary'!$B$2="2024-25",WRB182="End of period",WRB190="Revenue")),TRUE,FALSE)</f>
        <v>0</v>
      </c>
      <c r="WRC183" s="201" t="b">
        <f>IF(OR(AND('Validation summary'!$B$2="2022-23",WRC182="In-period"),AND('Validation summary'!$B$2="2023-24",WRC182="In-period"),AND('Validation summary'!$B$2="2024-25",WRC182="In-period"),AND('Validation summary'!$B$2="2024-25",WRC182="End of period",WRC190="Revenue")),TRUE,FALSE)</f>
        <v>0</v>
      </c>
      <c r="WRD183" s="201" t="b">
        <f>IF(OR(AND('Validation summary'!$B$2="2022-23",WRD182="In-period"),AND('Validation summary'!$B$2="2023-24",WRD182="In-period"),AND('Validation summary'!$B$2="2024-25",WRD182="In-period"),AND('Validation summary'!$B$2="2024-25",WRD182="End of period",WRD190="Revenue")),TRUE,FALSE)</f>
        <v>0</v>
      </c>
      <c r="WRE183" s="201" t="b">
        <f>IF(OR(AND('Validation summary'!$B$2="2022-23",WRE182="In-period"),AND('Validation summary'!$B$2="2023-24",WRE182="In-period"),AND('Validation summary'!$B$2="2024-25",WRE182="In-period"),AND('Validation summary'!$B$2="2024-25",WRE182="End of period",WRE190="Revenue")),TRUE,FALSE)</f>
        <v>0</v>
      </c>
      <c r="WRF183" s="201" t="b">
        <f>IF(OR(AND('Validation summary'!$B$2="2022-23",WRF182="In-period"),AND('Validation summary'!$B$2="2023-24",WRF182="In-period"),AND('Validation summary'!$B$2="2024-25",WRF182="In-period"),AND('Validation summary'!$B$2="2024-25",WRF182="End of period",WRF190="Revenue")),TRUE,FALSE)</f>
        <v>0</v>
      </c>
      <c r="WRG183" s="201" t="b">
        <f>IF(OR(AND('Validation summary'!$B$2="2022-23",WRG182="In-period"),AND('Validation summary'!$B$2="2023-24",WRG182="In-period"),AND('Validation summary'!$B$2="2024-25",WRG182="In-period"),AND('Validation summary'!$B$2="2024-25",WRG182="End of period",WRG190="Revenue")),TRUE,FALSE)</f>
        <v>0</v>
      </c>
      <c r="WRH183" s="201" t="b">
        <f>IF(OR(AND('Validation summary'!$B$2="2022-23",WRH182="In-period"),AND('Validation summary'!$B$2="2023-24",WRH182="In-period"),AND('Validation summary'!$B$2="2024-25",WRH182="In-period"),AND('Validation summary'!$B$2="2024-25",WRH182="End of period",WRH190="Revenue")),TRUE,FALSE)</f>
        <v>0</v>
      </c>
      <c r="WRI183" s="201" t="b">
        <f>IF(OR(AND('Validation summary'!$B$2="2022-23",WRI182="In-period"),AND('Validation summary'!$B$2="2023-24",WRI182="In-period"),AND('Validation summary'!$B$2="2024-25",WRI182="In-period"),AND('Validation summary'!$B$2="2024-25",WRI182="End of period",WRI190="Revenue")),TRUE,FALSE)</f>
        <v>0</v>
      </c>
      <c r="WRJ183" s="201" t="b">
        <f>IF(OR(AND('Validation summary'!$B$2="2022-23",WRJ182="In-period"),AND('Validation summary'!$B$2="2023-24",WRJ182="In-period"),AND('Validation summary'!$B$2="2024-25",WRJ182="In-period"),AND('Validation summary'!$B$2="2024-25",WRJ182="End of period",WRJ190="Revenue")),TRUE,FALSE)</f>
        <v>0</v>
      </c>
      <c r="WRK183" s="201" t="b">
        <f>IF(OR(AND('Validation summary'!$B$2="2022-23",WRK182="In-period"),AND('Validation summary'!$B$2="2023-24",WRK182="In-period"),AND('Validation summary'!$B$2="2024-25",WRK182="In-period"),AND('Validation summary'!$B$2="2024-25",WRK182="End of period",WRK190="Revenue")),TRUE,FALSE)</f>
        <v>0</v>
      </c>
      <c r="WRL183" s="201" t="b">
        <f>IF(OR(AND('Validation summary'!$B$2="2022-23",WRL182="In-period"),AND('Validation summary'!$B$2="2023-24",WRL182="In-period"),AND('Validation summary'!$B$2="2024-25",WRL182="In-period"),AND('Validation summary'!$B$2="2024-25",WRL182="End of period",WRL190="Revenue")),TRUE,FALSE)</f>
        <v>0</v>
      </c>
      <c r="WRM183" s="201" t="b">
        <f>IF(OR(AND('Validation summary'!$B$2="2022-23",WRM182="In-period"),AND('Validation summary'!$B$2="2023-24",WRM182="In-period"),AND('Validation summary'!$B$2="2024-25",WRM182="In-period"),AND('Validation summary'!$B$2="2024-25",WRM182="End of period",WRM190="Revenue")),TRUE,FALSE)</f>
        <v>0</v>
      </c>
      <c r="WRN183" s="201" t="b">
        <f>IF(OR(AND('Validation summary'!$B$2="2022-23",WRN182="In-period"),AND('Validation summary'!$B$2="2023-24",WRN182="In-period"),AND('Validation summary'!$B$2="2024-25",WRN182="In-period"),AND('Validation summary'!$B$2="2024-25",WRN182="End of period",WRN190="Revenue")),TRUE,FALSE)</f>
        <v>0</v>
      </c>
      <c r="WRO183" s="201" t="b">
        <f>IF(OR(AND('Validation summary'!$B$2="2022-23",WRO182="In-period"),AND('Validation summary'!$B$2="2023-24",WRO182="In-period"),AND('Validation summary'!$B$2="2024-25",WRO182="In-period"),AND('Validation summary'!$B$2="2024-25",WRO182="End of period",WRO190="Revenue")),TRUE,FALSE)</f>
        <v>0</v>
      </c>
      <c r="WRP183" s="201" t="b">
        <f>IF(OR(AND('Validation summary'!$B$2="2022-23",WRP182="In-period"),AND('Validation summary'!$B$2="2023-24",WRP182="In-period"),AND('Validation summary'!$B$2="2024-25",WRP182="In-period"),AND('Validation summary'!$B$2="2024-25",WRP182="End of period",WRP190="Revenue")),TRUE,FALSE)</f>
        <v>0</v>
      </c>
      <c r="WRQ183" s="201" t="b">
        <f>IF(OR(AND('Validation summary'!$B$2="2022-23",WRQ182="In-period"),AND('Validation summary'!$B$2="2023-24",WRQ182="In-period"),AND('Validation summary'!$B$2="2024-25",WRQ182="In-period"),AND('Validation summary'!$B$2="2024-25",WRQ182="End of period",WRQ190="Revenue")),TRUE,FALSE)</f>
        <v>0</v>
      </c>
      <c r="WRR183" s="201" t="b">
        <f>IF(OR(AND('Validation summary'!$B$2="2022-23",WRR182="In-period"),AND('Validation summary'!$B$2="2023-24",WRR182="In-period"),AND('Validation summary'!$B$2="2024-25",WRR182="In-period"),AND('Validation summary'!$B$2="2024-25",WRR182="End of period",WRR190="Revenue")),TRUE,FALSE)</f>
        <v>0</v>
      </c>
      <c r="WRS183" s="201" t="b">
        <f>IF(OR(AND('Validation summary'!$B$2="2022-23",WRS182="In-period"),AND('Validation summary'!$B$2="2023-24",WRS182="In-period"),AND('Validation summary'!$B$2="2024-25",WRS182="In-period"),AND('Validation summary'!$B$2="2024-25",WRS182="End of period",WRS190="Revenue")),TRUE,FALSE)</f>
        <v>0</v>
      </c>
      <c r="WRT183" s="201" t="b">
        <f>IF(OR(AND('Validation summary'!$B$2="2022-23",WRT182="In-period"),AND('Validation summary'!$B$2="2023-24",WRT182="In-period"),AND('Validation summary'!$B$2="2024-25",WRT182="In-period"),AND('Validation summary'!$B$2="2024-25",WRT182="End of period",WRT190="Revenue")),TRUE,FALSE)</f>
        <v>0</v>
      </c>
      <c r="WRU183" s="201" t="b">
        <f>IF(OR(AND('Validation summary'!$B$2="2022-23",WRU182="In-period"),AND('Validation summary'!$B$2="2023-24",WRU182="In-period"),AND('Validation summary'!$B$2="2024-25",WRU182="In-period"),AND('Validation summary'!$B$2="2024-25",WRU182="End of period",WRU190="Revenue")),TRUE,FALSE)</f>
        <v>0</v>
      </c>
      <c r="WRV183" s="201" t="b">
        <f>IF(OR(AND('Validation summary'!$B$2="2022-23",WRV182="In-period"),AND('Validation summary'!$B$2="2023-24",WRV182="In-period"),AND('Validation summary'!$B$2="2024-25",WRV182="In-period"),AND('Validation summary'!$B$2="2024-25",WRV182="End of period",WRV190="Revenue")),TRUE,FALSE)</f>
        <v>0</v>
      </c>
      <c r="WRW183" s="201" t="b">
        <f>IF(OR(AND('Validation summary'!$B$2="2022-23",WRW182="In-period"),AND('Validation summary'!$B$2="2023-24",WRW182="In-period"),AND('Validation summary'!$B$2="2024-25",WRW182="In-period"),AND('Validation summary'!$B$2="2024-25",WRW182="End of period",WRW190="Revenue")),TRUE,FALSE)</f>
        <v>0</v>
      </c>
      <c r="WRX183" s="201" t="b">
        <f>IF(OR(AND('Validation summary'!$B$2="2022-23",WRX182="In-period"),AND('Validation summary'!$B$2="2023-24",WRX182="In-period"),AND('Validation summary'!$B$2="2024-25",WRX182="In-period"),AND('Validation summary'!$B$2="2024-25",WRX182="End of period",WRX190="Revenue")),TRUE,FALSE)</f>
        <v>0</v>
      </c>
      <c r="WRY183" s="201" t="b">
        <f>IF(OR(AND('Validation summary'!$B$2="2022-23",WRY182="In-period"),AND('Validation summary'!$B$2="2023-24",WRY182="In-period"),AND('Validation summary'!$B$2="2024-25",WRY182="In-period"),AND('Validation summary'!$B$2="2024-25",WRY182="End of period",WRY190="Revenue")),TRUE,FALSE)</f>
        <v>0</v>
      </c>
      <c r="WRZ183" s="201" t="b">
        <f>IF(OR(AND('Validation summary'!$B$2="2022-23",WRZ182="In-period"),AND('Validation summary'!$B$2="2023-24",WRZ182="In-period"),AND('Validation summary'!$B$2="2024-25",WRZ182="In-period"),AND('Validation summary'!$B$2="2024-25",WRZ182="End of period",WRZ190="Revenue")),TRUE,FALSE)</f>
        <v>0</v>
      </c>
      <c r="WSA183" s="201" t="b">
        <f>IF(OR(AND('Validation summary'!$B$2="2022-23",WSA182="In-period"),AND('Validation summary'!$B$2="2023-24",WSA182="In-period"),AND('Validation summary'!$B$2="2024-25",WSA182="In-period"),AND('Validation summary'!$B$2="2024-25",WSA182="End of period",WSA190="Revenue")),TRUE,FALSE)</f>
        <v>0</v>
      </c>
      <c r="WSB183" s="201" t="b">
        <f>IF(OR(AND('Validation summary'!$B$2="2022-23",WSB182="In-period"),AND('Validation summary'!$B$2="2023-24",WSB182="In-period"),AND('Validation summary'!$B$2="2024-25",WSB182="In-period"),AND('Validation summary'!$B$2="2024-25",WSB182="End of period",WSB190="Revenue")),TRUE,FALSE)</f>
        <v>0</v>
      </c>
      <c r="WSC183" s="201" t="b">
        <f>IF(OR(AND('Validation summary'!$B$2="2022-23",WSC182="In-period"),AND('Validation summary'!$B$2="2023-24",WSC182="In-period"),AND('Validation summary'!$B$2="2024-25",WSC182="In-period"),AND('Validation summary'!$B$2="2024-25",WSC182="End of period",WSC190="Revenue")),TRUE,FALSE)</f>
        <v>0</v>
      </c>
      <c r="WSD183" s="201" t="b">
        <f>IF(OR(AND('Validation summary'!$B$2="2022-23",WSD182="In-period"),AND('Validation summary'!$B$2="2023-24",WSD182="In-period"),AND('Validation summary'!$B$2="2024-25",WSD182="In-period"),AND('Validation summary'!$B$2="2024-25",WSD182="End of period",WSD190="Revenue")),TRUE,FALSE)</f>
        <v>0</v>
      </c>
      <c r="WSE183" s="201" t="b">
        <f>IF(OR(AND('Validation summary'!$B$2="2022-23",WSE182="In-period"),AND('Validation summary'!$B$2="2023-24",WSE182="In-period"),AND('Validation summary'!$B$2="2024-25",WSE182="In-period"),AND('Validation summary'!$B$2="2024-25",WSE182="End of period",WSE190="Revenue")),TRUE,FALSE)</f>
        <v>0</v>
      </c>
      <c r="WSF183" s="201" t="b">
        <f>IF(OR(AND('Validation summary'!$B$2="2022-23",WSF182="In-period"),AND('Validation summary'!$B$2="2023-24",WSF182="In-period"),AND('Validation summary'!$B$2="2024-25",WSF182="In-period"),AND('Validation summary'!$B$2="2024-25",WSF182="End of period",WSF190="Revenue")),TRUE,FALSE)</f>
        <v>0</v>
      </c>
      <c r="WSG183" s="201" t="b">
        <f>IF(OR(AND('Validation summary'!$B$2="2022-23",WSG182="In-period"),AND('Validation summary'!$B$2="2023-24",WSG182="In-period"),AND('Validation summary'!$B$2="2024-25",WSG182="In-period"),AND('Validation summary'!$B$2="2024-25",WSG182="End of period",WSG190="Revenue")),TRUE,FALSE)</f>
        <v>0</v>
      </c>
      <c r="WSH183" s="201" t="b">
        <f>IF(OR(AND('Validation summary'!$B$2="2022-23",WSH182="In-period"),AND('Validation summary'!$B$2="2023-24",WSH182="In-period"),AND('Validation summary'!$B$2="2024-25",WSH182="In-period"),AND('Validation summary'!$B$2="2024-25",WSH182="End of period",WSH190="Revenue")),TRUE,FALSE)</f>
        <v>0</v>
      </c>
      <c r="WSI183" s="201" t="b">
        <f>IF(OR(AND('Validation summary'!$B$2="2022-23",WSI182="In-period"),AND('Validation summary'!$B$2="2023-24",WSI182="In-period"),AND('Validation summary'!$B$2="2024-25",WSI182="In-period"),AND('Validation summary'!$B$2="2024-25",WSI182="End of period",WSI190="Revenue")),TRUE,FALSE)</f>
        <v>0</v>
      </c>
      <c r="WSJ183" s="201" t="b">
        <f>IF(OR(AND('Validation summary'!$B$2="2022-23",WSJ182="In-period"),AND('Validation summary'!$B$2="2023-24",WSJ182="In-period"),AND('Validation summary'!$B$2="2024-25",WSJ182="In-period"),AND('Validation summary'!$B$2="2024-25",WSJ182="End of period",WSJ190="Revenue")),TRUE,FALSE)</f>
        <v>0</v>
      </c>
      <c r="WSK183" s="201" t="b">
        <f>IF(OR(AND('Validation summary'!$B$2="2022-23",WSK182="In-period"),AND('Validation summary'!$B$2="2023-24",WSK182="In-period"),AND('Validation summary'!$B$2="2024-25",WSK182="In-period"),AND('Validation summary'!$B$2="2024-25",WSK182="End of period",WSK190="Revenue")),TRUE,FALSE)</f>
        <v>0</v>
      </c>
      <c r="WSL183" s="201" t="b">
        <f>IF(OR(AND('Validation summary'!$B$2="2022-23",WSL182="In-period"),AND('Validation summary'!$B$2="2023-24",WSL182="In-period"),AND('Validation summary'!$B$2="2024-25",WSL182="In-period"),AND('Validation summary'!$B$2="2024-25",WSL182="End of period",WSL190="Revenue")),TRUE,FALSE)</f>
        <v>0</v>
      </c>
      <c r="WSM183" s="201" t="b">
        <f>IF(OR(AND('Validation summary'!$B$2="2022-23",WSM182="In-period"),AND('Validation summary'!$B$2="2023-24",WSM182="In-period"),AND('Validation summary'!$B$2="2024-25",WSM182="In-period"),AND('Validation summary'!$B$2="2024-25",WSM182="End of period",WSM190="Revenue")),TRUE,FALSE)</f>
        <v>0</v>
      </c>
      <c r="WSN183" s="201" t="b">
        <f>IF(OR(AND('Validation summary'!$B$2="2022-23",WSN182="In-period"),AND('Validation summary'!$B$2="2023-24",WSN182="In-period"),AND('Validation summary'!$B$2="2024-25",WSN182="In-period"),AND('Validation summary'!$B$2="2024-25",WSN182="End of period",WSN190="Revenue")),TRUE,FALSE)</f>
        <v>0</v>
      </c>
      <c r="WSO183" s="201" t="b">
        <f>IF(OR(AND('Validation summary'!$B$2="2022-23",WSO182="In-period"),AND('Validation summary'!$B$2="2023-24",WSO182="In-period"),AND('Validation summary'!$B$2="2024-25",WSO182="In-period"),AND('Validation summary'!$B$2="2024-25",WSO182="End of period",WSO190="Revenue")),TRUE,FALSE)</f>
        <v>0</v>
      </c>
      <c r="WSP183" s="201" t="b">
        <f>IF(OR(AND('Validation summary'!$B$2="2022-23",WSP182="In-period"),AND('Validation summary'!$B$2="2023-24",WSP182="In-period"),AND('Validation summary'!$B$2="2024-25",WSP182="In-period"),AND('Validation summary'!$B$2="2024-25",WSP182="End of period",WSP190="Revenue")),TRUE,FALSE)</f>
        <v>0</v>
      </c>
      <c r="WSQ183" s="201" t="b">
        <f>IF(OR(AND('Validation summary'!$B$2="2022-23",WSQ182="In-period"),AND('Validation summary'!$B$2="2023-24",WSQ182="In-period"),AND('Validation summary'!$B$2="2024-25",WSQ182="In-period"),AND('Validation summary'!$B$2="2024-25",WSQ182="End of period",WSQ190="Revenue")),TRUE,FALSE)</f>
        <v>0</v>
      </c>
      <c r="WSR183" s="201" t="b">
        <f>IF(OR(AND('Validation summary'!$B$2="2022-23",WSR182="In-period"),AND('Validation summary'!$B$2="2023-24",WSR182="In-period"),AND('Validation summary'!$B$2="2024-25",WSR182="In-period"),AND('Validation summary'!$B$2="2024-25",WSR182="End of period",WSR190="Revenue")),TRUE,FALSE)</f>
        <v>0</v>
      </c>
      <c r="WSS183" s="201" t="b">
        <f>IF(OR(AND('Validation summary'!$B$2="2022-23",WSS182="In-period"),AND('Validation summary'!$B$2="2023-24",WSS182="In-period"),AND('Validation summary'!$B$2="2024-25",WSS182="In-period"),AND('Validation summary'!$B$2="2024-25",WSS182="End of period",WSS190="Revenue")),TRUE,FALSE)</f>
        <v>0</v>
      </c>
      <c r="WST183" s="201" t="b">
        <f>IF(OR(AND('Validation summary'!$B$2="2022-23",WST182="In-period"),AND('Validation summary'!$B$2="2023-24",WST182="In-period"),AND('Validation summary'!$B$2="2024-25",WST182="In-period"),AND('Validation summary'!$B$2="2024-25",WST182="End of period",WST190="Revenue")),TRUE,FALSE)</f>
        <v>0</v>
      </c>
      <c r="WSU183" s="201" t="b">
        <f>IF(OR(AND('Validation summary'!$B$2="2022-23",WSU182="In-period"),AND('Validation summary'!$B$2="2023-24",WSU182="In-period"),AND('Validation summary'!$B$2="2024-25",WSU182="In-period"),AND('Validation summary'!$B$2="2024-25",WSU182="End of period",WSU190="Revenue")),TRUE,FALSE)</f>
        <v>0</v>
      </c>
      <c r="WSV183" s="201" t="b">
        <f>IF(OR(AND('Validation summary'!$B$2="2022-23",WSV182="In-period"),AND('Validation summary'!$B$2="2023-24",WSV182="In-period"),AND('Validation summary'!$B$2="2024-25",WSV182="In-period"),AND('Validation summary'!$B$2="2024-25",WSV182="End of period",WSV190="Revenue")),TRUE,FALSE)</f>
        <v>0</v>
      </c>
      <c r="WSW183" s="201" t="b">
        <f>IF(OR(AND('Validation summary'!$B$2="2022-23",WSW182="In-period"),AND('Validation summary'!$B$2="2023-24",WSW182="In-period"),AND('Validation summary'!$B$2="2024-25",WSW182="In-period"),AND('Validation summary'!$B$2="2024-25",WSW182="End of period",WSW190="Revenue")),TRUE,FALSE)</f>
        <v>0</v>
      </c>
      <c r="WSX183" s="201" t="b">
        <f>IF(OR(AND('Validation summary'!$B$2="2022-23",WSX182="In-period"),AND('Validation summary'!$B$2="2023-24",WSX182="In-period"),AND('Validation summary'!$B$2="2024-25",WSX182="In-period"),AND('Validation summary'!$B$2="2024-25",WSX182="End of period",WSX190="Revenue")),TRUE,FALSE)</f>
        <v>0</v>
      </c>
      <c r="WSY183" s="201" t="b">
        <f>IF(OR(AND('Validation summary'!$B$2="2022-23",WSY182="In-period"),AND('Validation summary'!$B$2="2023-24",WSY182="In-period"),AND('Validation summary'!$B$2="2024-25",WSY182="In-period"),AND('Validation summary'!$B$2="2024-25",WSY182="End of period",WSY190="Revenue")),TRUE,FALSE)</f>
        <v>0</v>
      </c>
      <c r="WSZ183" s="201" t="b">
        <f>IF(OR(AND('Validation summary'!$B$2="2022-23",WSZ182="In-period"),AND('Validation summary'!$B$2="2023-24",WSZ182="In-period"),AND('Validation summary'!$B$2="2024-25",WSZ182="In-period"),AND('Validation summary'!$B$2="2024-25",WSZ182="End of period",WSZ190="Revenue")),TRUE,FALSE)</f>
        <v>0</v>
      </c>
      <c r="WTA183" s="201" t="b">
        <f>IF(OR(AND('Validation summary'!$B$2="2022-23",WTA182="In-period"),AND('Validation summary'!$B$2="2023-24",WTA182="In-period"),AND('Validation summary'!$B$2="2024-25",WTA182="In-period"),AND('Validation summary'!$B$2="2024-25",WTA182="End of period",WTA190="Revenue")),TRUE,FALSE)</f>
        <v>0</v>
      </c>
      <c r="WTB183" s="201" t="b">
        <f>IF(OR(AND('Validation summary'!$B$2="2022-23",WTB182="In-period"),AND('Validation summary'!$B$2="2023-24",WTB182="In-period"),AND('Validation summary'!$B$2="2024-25",WTB182="In-period"),AND('Validation summary'!$B$2="2024-25",WTB182="End of period",WTB190="Revenue")),TRUE,FALSE)</f>
        <v>0</v>
      </c>
      <c r="WTC183" s="201" t="b">
        <f>IF(OR(AND('Validation summary'!$B$2="2022-23",WTC182="In-period"),AND('Validation summary'!$B$2="2023-24",WTC182="In-period"),AND('Validation summary'!$B$2="2024-25",WTC182="In-period"),AND('Validation summary'!$B$2="2024-25",WTC182="End of period",WTC190="Revenue")),TRUE,FALSE)</f>
        <v>0</v>
      </c>
      <c r="WTD183" s="201" t="b">
        <f>IF(OR(AND('Validation summary'!$B$2="2022-23",WTD182="In-period"),AND('Validation summary'!$B$2="2023-24",WTD182="In-period"),AND('Validation summary'!$B$2="2024-25",WTD182="In-period"),AND('Validation summary'!$B$2="2024-25",WTD182="End of period",WTD190="Revenue")),TRUE,FALSE)</f>
        <v>0</v>
      </c>
      <c r="WTE183" s="201" t="b">
        <f>IF(OR(AND('Validation summary'!$B$2="2022-23",WTE182="In-period"),AND('Validation summary'!$B$2="2023-24",WTE182="In-period"),AND('Validation summary'!$B$2="2024-25",WTE182="In-period"),AND('Validation summary'!$B$2="2024-25",WTE182="End of period",WTE190="Revenue")),TRUE,FALSE)</f>
        <v>0</v>
      </c>
      <c r="WTF183" s="201" t="b">
        <f>IF(OR(AND('Validation summary'!$B$2="2022-23",WTF182="In-period"),AND('Validation summary'!$B$2="2023-24",WTF182="In-period"),AND('Validation summary'!$B$2="2024-25",WTF182="In-period"),AND('Validation summary'!$B$2="2024-25",WTF182="End of period",WTF190="Revenue")),TRUE,FALSE)</f>
        <v>0</v>
      </c>
      <c r="WTG183" s="201" t="b">
        <f>IF(OR(AND('Validation summary'!$B$2="2022-23",WTG182="In-period"),AND('Validation summary'!$B$2="2023-24",WTG182="In-period"),AND('Validation summary'!$B$2="2024-25",WTG182="In-period"),AND('Validation summary'!$B$2="2024-25",WTG182="End of period",WTG190="Revenue")),TRUE,FALSE)</f>
        <v>0</v>
      </c>
      <c r="WTH183" s="201" t="b">
        <f>IF(OR(AND('Validation summary'!$B$2="2022-23",WTH182="In-period"),AND('Validation summary'!$B$2="2023-24",WTH182="In-period"),AND('Validation summary'!$B$2="2024-25",WTH182="In-period"),AND('Validation summary'!$B$2="2024-25",WTH182="End of period",WTH190="Revenue")),TRUE,FALSE)</f>
        <v>0</v>
      </c>
      <c r="WTI183" s="201" t="b">
        <f>IF(OR(AND('Validation summary'!$B$2="2022-23",WTI182="In-period"),AND('Validation summary'!$B$2="2023-24",WTI182="In-period"),AND('Validation summary'!$B$2="2024-25",WTI182="In-period"),AND('Validation summary'!$B$2="2024-25",WTI182="End of period",WTI190="Revenue")),TRUE,FALSE)</f>
        <v>0</v>
      </c>
      <c r="WTJ183" s="201" t="b">
        <f>IF(OR(AND('Validation summary'!$B$2="2022-23",WTJ182="In-period"),AND('Validation summary'!$B$2="2023-24",WTJ182="In-period"),AND('Validation summary'!$B$2="2024-25",WTJ182="In-period"),AND('Validation summary'!$B$2="2024-25",WTJ182="End of period",WTJ190="Revenue")),TRUE,FALSE)</f>
        <v>0</v>
      </c>
      <c r="WTK183" s="201" t="b">
        <f>IF(OR(AND('Validation summary'!$B$2="2022-23",WTK182="In-period"),AND('Validation summary'!$B$2="2023-24",WTK182="In-period"),AND('Validation summary'!$B$2="2024-25",WTK182="In-period"),AND('Validation summary'!$B$2="2024-25",WTK182="End of period",WTK190="Revenue")),TRUE,FALSE)</f>
        <v>0</v>
      </c>
      <c r="WTL183" s="201" t="b">
        <f>IF(OR(AND('Validation summary'!$B$2="2022-23",WTL182="In-period"),AND('Validation summary'!$B$2="2023-24",WTL182="In-period"),AND('Validation summary'!$B$2="2024-25",WTL182="In-period"),AND('Validation summary'!$B$2="2024-25",WTL182="End of period",WTL190="Revenue")),TRUE,FALSE)</f>
        <v>0</v>
      </c>
      <c r="WTM183" s="201" t="b">
        <f>IF(OR(AND('Validation summary'!$B$2="2022-23",WTM182="In-period"),AND('Validation summary'!$B$2="2023-24",WTM182="In-period"),AND('Validation summary'!$B$2="2024-25",WTM182="In-period"),AND('Validation summary'!$B$2="2024-25",WTM182="End of period",WTM190="Revenue")),TRUE,FALSE)</f>
        <v>0</v>
      </c>
      <c r="WTN183" s="201" t="b">
        <f>IF(OR(AND('Validation summary'!$B$2="2022-23",WTN182="In-period"),AND('Validation summary'!$B$2="2023-24",WTN182="In-period"),AND('Validation summary'!$B$2="2024-25",WTN182="In-period"),AND('Validation summary'!$B$2="2024-25",WTN182="End of period",WTN190="Revenue")),TRUE,FALSE)</f>
        <v>0</v>
      </c>
      <c r="WTO183" s="201" t="b">
        <f>IF(OR(AND('Validation summary'!$B$2="2022-23",WTO182="In-period"),AND('Validation summary'!$B$2="2023-24",WTO182="In-period"),AND('Validation summary'!$B$2="2024-25",WTO182="In-period"),AND('Validation summary'!$B$2="2024-25",WTO182="End of period",WTO190="Revenue")),TRUE,FALSE)</f>
        <v>0</v>
      </c>
      <c r="WTP183" s="201" t="b">
        <f>IF(OR(AND('Validation summary'!$B$2="2022-23",WTP182="In-period"),AND('Validation summary'!$B$2="2023-24",WTP182="In-period"),AND('Validation summary'!$B$2="2024-25",WTP182="In-period"),AND('Validation summary'!$B$2="2024-25",WTP182="End of period",WTP190="Revenue")),TRUE,FALSE)</f>
        <v>0</v>
      </c>
      <c r="WTQ183" s="201" t="b">
        <f>IF(OR(AND('Validation summary'!$B$2="2022-23",WTQ182="In-period"),AND('Validation summary'!$B$2="2023-24",WTQ182="In-period"),AND('Validation summary'!$B$2="2024-25",WTQ182="In-period"),AND('Validation summary'!$B$2="2024-25",WTQ182="End of period",WTQ190="Revenue")),TRUE,FALSE)</f>
        <v>0</v>
      </c>
      <c r="WTR183" s="201" t="b">
        <f>IF(OR(AND('Validation summary'!$B$2="2022-23",WTR182="In-period"),AND('Validation summary'!$B$2="2023-24",WTR182="In-period"),AND('Validation summary'!$B$2="2024-25",WTR182="In-period"),AND('Validation summary'!$B$2="2024-25",WTR182="End of period",WTR190="Revenue")),TRUE,FALSE)</f>
        <v>0</v>
      </c>
      <c r="WTS183" s="201" t="b">
        <f>IF(OR(AND('Validation summary'!$B$2="2022-23",WTS182="In-period"),AND('Validation summary'!$B$2="2023-24",WTS182="In-period"),AND('Validation summary'!$B$2="2024-25",WTS182="In-period"),AND('Validation summary'!$B$2="2024-25",WTS182="End of period",WTS190="Revenue")),TRUE,FALSE)</f>
        <v>0</v>
      </c>
      <c r="WTT183" s="201" t="b">
        <f>IF(OR(AND('Validation summary'!$B$2="2022-23",WTT182="In-period"),AND('Validation summary'!$B$2="2023-24",WTT182="In-period"),AND('Validation summary'!$B$2="2024-25",WTT182="In-period"),AND('Validation summary'!$B$2="2024-25",WTT182="End of period",WTT190="Revenue")),TRUE,FALSE)</f>
        <v>0</v>
      </c>
      <c r="WTU183" s="201" t="b">
        <f>IF(OR(AND('Validation summary'!$B$2="2022-23",WTU182="In-period"),AND('Validation summary'!$B$2="2023-24",WTU182="In-period"),AND('Validation summary'!$B$2="2024-25",WTU182="In-period"),AND('Validation summary'!$B$2="2024-25",WTU182="End of period",WTU190="Revenue")),TRUE,FALSE)</f>
        <v>0</v>
      </c>
      <c r="WTV183" s="201" t="b">
        <f>IF(OR(AND('Validation summary'!$B$2="2022-23",WTV182="In-period"),AND('Validation summary'!$B$2="2023-24",WTV182="In-period"),AND('Validation summary'!$B$2="2024-25",WTV182="In-period"),AND('Validation summary'!$B$2="2024-25",WTV182="End of period",WTV190="Revenue")),TRUE,FALSE)</f>
        <v>0</v>
      </c>
      <c r="WTW183" s="201" t="b">
        <f>IF(OR(AND('Validation summary'!$B$2="2022-23",WTW182="In-period"),AND('Validation summary'!$B$2="2023-24",WTW182="In-period"),AND('Validation summary'!$B$2="2024-25",WTW182="In-period"),AND('Validation summary'!$B$2="2024-25",WTW182="End of period",WTW190="Revenue")),TRUE,FALSE)</f>
        <v>0</v>
      </c>
      <c r="WTX183" s="201" t="b">
        <f>IF(OR(AND('Validation summary'!$B$2="2022-23",WTX182="In-period"),AND('Validation summary'!$B$2="2023-24",WTX182="In-period"),AND('Validation summary'!$B$2="2024-25",WTX182="In-period"),AND('Validation summary'!$B$2="2024-25",WTX182="End of period",WTX190="Revenue")),TRUE,FALSE)</f>
        <v>0</v>
      </c>
      <c r="WTY183" s="201" t="b">
        <f>IF(OR(AND('Validation summary'!$B$2="2022-23",WTY182="In-period"),AND('Validation summary'!$B$2="2023-24",WTY182="In-period"),AND('Validation summary'!$B$2="2024-25",WTY182="In-period"),AND('Validation summary'!$B$2="2024-25",WTY182="End of period",WTY190="Revenue")),TRUE,FALSE)</f>
        <v>0</v>
      </c>
      <c r="WTZ183" s="201" t="b">
        <f>IF(OR(AND('Validation summary'!$B$2="2022-23",WTZ182="In-period"),AND('Validation summary'!$B$2="2023-24",WTZ182="In-period"),AND('Validation summary'!$B$2="2024-25",WTZ182="In-period"),AND('Validation summary'!$B$2="2024-25",WTZ182="End of period",WTZ190="Revenue")),TRUE,FALSE)</f>
        <v>0</v>
      </c>
      <c r="WUA183" s="201" t="b">
        <f>IF(OR(AND('Validation summary'!$B$2="2022-23",WUA182="In-period"),AND('Validation summary'!$B$2="2023-24",WUA182="In-period"),AND('Validation summary'!$B$2="2024-25",WUA182="In-period"),AND('Validation summary'!$B$2="2024-25",WUA182="End of period",WUA190="Revenue")),TRUE,FALSE)</f>
        <v>0</v>
      </c>
      <c r="WUB183" s="201" t="b">
        <f>IF(OR(AND('Validation summary'!$B$2="2022-23",WUB182="In-period"),AND('Validation summary'!$B$2="2023-24",WUB182="In-period"),AND('Validation summary'!$B$2="2024-25",WUB182="In-period"),AND('Validation summary'!$B$2="2024-25",WUB182="End of period",WUB190="Revenue")),TRUE,FALSE)</f>
        <v>0</v>
      </c>
      <c r="WUC183" s="201" t="b">
        <f>IF(OR(AND('Validation summary'!$B$2="2022-23",WUC182="In-period"),AND('Validation summary'!$B$2="2023-24",WUC182="In-period"),AND('Validation summary'!$B$2="2024-25",WUC182="In-period"),AND('Validation summary'!$B$2="2024-25",WUC182="End of period",WUC190="Revenue")),TRUE,FALSE)</f>
        <v>0</v>
      </c>
      <c r="WUD183" s="201" t="b">
        <f>IF(OR(AND('Validation summary'!$B$2="2022-23",WUD182="In-period"),AND('Validation summary'!$B$2="2023-24",WUD182="In-period"),AND('Validation summary'!$B$2="2024-25",WUD182="In-period"),AND('Validation summary'!$B$2="2024-25",WUD182="End of period",WUD190="Revenue")),TRUE,FALSE)</f>
        <v>0</v>
      </c>
      <c r="WUE183" s="201" t="b">
        <f>IF(OR(AND('Validation summary'!$B$2="2022-23",WUE182="In-period"),AND('Validation summary'!$B$2="2023-24",WUE182="In-period"),AND('Validation summary'!$B$2="2024-25",WUE182="In-period"),AND('Validation summary'!$B$2="2024-25",WUE182="End of period",WUE190="Revenue")),TRUE,FALSE)</f>
        <v>0</v>
      </c>
      <c r="WUF183" s="201" t="b">
        <f>IF(OR(AND('Validation summary'!$B$2="2022-23",WUF182="In-period"),AND('Validation summary'!$B$2="2023-24",WUF182="In-period"),AND('Validation summary'!$B$2="2024-25",WUF182="In-period"),AND('Validation summary'!$B$2="2024-25",WUF182="End of period",WUF190="Revenue")),TRUE,FALSE)</f>
        <v>0</v>
      </c>
      <c r="WUG183" s="201" t="b">
        <f>IF(OR(AND('Validation summary'!$B$2="2022-23",WUG182="In-period"),AND('Validation summary'!$B$2="2023-24",WUG182="In-period"),AND('Validation summary'!$B$2="2024-25",WUG182="In-period"),AND('Validation summary'!$B$2="2024-25",WUG182="End of period",WUG190="Revenue")),TRUE,FALSE)</f>
        <v>0</v>
      </c>
      <c r="WUH183" s="201" t="b">
        <f>IF(OR(AND('Validation summary'!$B$2="2022-23",WUH182="In-period"),AND('Validation summary'!$B$2="2023-24",WUH182="In-period"),AND('Validation summary'!$B$2="2024-25",WUH182="In-period"),AND('Validation summary'!$B$2="2024-25",WUH182="End of period",WUH190="Revenue")),TRUE,FALSE)</f>
        <v>0</v>
      </c>
      <c r="WUI183" s="201" t="b">
        <f>IF(OR(AND('Validation summary'!$B$2="2022-23",WUI182="In-period"),AND('Validation summary'!$B$2="2023-24",WUI182="In-period"),AND('Validation summary'!$B$2="2024-25",WUI182="In-period"),AND('Validation summary'!$B$2="2024-25",WUI182="End of period",WUI190="Revenue")),TRUE,FALSE)</f>
        <v>0</v>
      </c>
      <c r="WUJ183" s="201" t="b">
        <f>IF(OR(AND('Validation summary'!$B$2="2022-23",WUJ182="In-period"),AND('Validation summary'!$B$2="2023-24",WUJ182="In-period"),AND('Validation summary'!$B$2="2024-25",WUJ182="In-period"),AND('Validation summary'!$B$2="2024-25",WUJ182="End of period",WUJ190="Revenue")),TRUE,FALSE)</f>
        <v>0</v>
      </c>
      <c r="WUK183" s="201" t="b">
        <f>IF(OR(AND('Validation summary'!$B$2="2022-23",WUK182="In-period"),AND('Validation summary'!$B$2="2023-24",WUK182="In-period"),AND('Validation summary'!$B$2="2024-25",WUK182="In-period"),AND('Validation summary'!$B$2="2024-25",WUK182="End of period",WUK190="Revenue")),TRUE,FALSE)</f>
        <v>0</v>
      </c>
      <c r="WUL183" s="201" t="b">
        <f>IF(OR(AND('Validation summary'!$B$2="2022-23",WUL182="In-period"),AND('Validation summary'!$B$2="2023-24",WUL182="In-period"),AND('Validation summary'!$B$2="2024-25",WUL182="In-period"),AND('Validation summary'!$B$2="2024-25",WUL182="End of period",WUL190="Revenue")),TRUE,FALSE)</f>
        <v>0</v>
      </c>
      <c r="WUM183" s="201" t="b">
        <f>IF(OR(AND('Validation summary'!$B$2="2022-23",WUM182="In-period"),AND('Validation summary'!$B$2="2023-24",WUM182="In-period"),AND('Validation summary'!$B$2="2024-25",WUM182="In-period"),AND('Validation summary'!$B$2="2024-25",WUM182="End of period",WUM190="Revenue")),TRUE,FALSE)</f>
        <v>0</v>
      </c>
      <c r="WUN183" s="201" t="b">
        <f>IF(OR(AND('Validation summary'!$B$2="2022-23",WUN182="In-period"),AND('Validation summary'!$B$2="2023-24",WUN182="In-period"),AND('Validation summary'!$B$2="2024-25",WUN182="In-period"),AND('Validation summary'!$B$2="2024-25",WUN182="End of period",WUN190="Revenue")),TRUE,FALSE)</f>
        <v>0</v>
      </c>
      <c r="WUO183" s="201" t="b">
        <f>IF(OR(AND('Validation summary'!$B$2="2022-23",WUO182="In-period"),AND('Validation summary'!$B$2="2023-24",WUO182="In-period"),AND('Validation summary'!$B$2="2024-25",WUO182="In-period"),AND('Validation summary'!$B$2="2024-25",WUO182="End of period",WUO190="Revenue")),TRUE,FALSE)</f>
        <v>0</v>
      </c>
      <c r="WUP183" s="201" t="b">
        <f>IF(OR(AND('Validation summary'!$B$2="2022-23",WUP182="In-period"),AND('Validation summary'!$B$2="2023-24",WUP182="In-period"),AND('Validation summary'!$B$2="2024-25",WUP182="In-period"),AND('Validation summary'!$B$2="2024-25",WUP182="End of period",WUP190="Revenue")),TRUE,FALSE)</f>
        <v>0</v>
      </c>
      <c r="WUQ183" s="201" t="b">
        <f>IF(OR(AND('Validation summary'!$B$2="2022-23",WUQ182="In-period"),AND('Validation summary'!$B$2="2023-24",WUQ182="In-period"),AND('Validation summary'!$B$2="2024-25",WUQ182="In-period"),AND('Validation summary'!$B$2="2024-25",WUQ182="End of period",WUQ190="Revenue")),TRUE,FALSE)</f>
        <v>0</v>
      </c>
      <c r="WUR183" s="201" t="b">
        <f>IF(OR(AND('Validation summary'!$B$2="2022-23",WUR182="In-period"),AND('Validation summary'!$B$2="2023-24",WUR182="In-period"),AND('Validation summary'!$B$2="2024-25",WUR182="In-period"),AND('Validation summary'!$B$2="2024-25",WUR182="End of period",WUR190="Revenue")),TRUE,FALSE)</f>
        <v>0</v>
      </c>
      <c r="WUS183" s="201" t="b">
        <f>IF(OR(AND('Validation summary'!$B$2="2022-23",WUS182="In-period"),AND('Validation summary'!$B$2="2023-24",WUS182="In-period"),AND('Validation summary'!$B$2="2024-25",WUS182="In-period"),AND('Validation summary'!$B$2="2024-25",WUS182="End of period",WUS190="Revenue")),TRUE,FALSE)</f>
        <v>0</v>
      </c>
      <c r="WUT183" s="201" t="b">
        <f>IF(OR(AND('Validation summary'!$B$2="2022-23",WUT182="In-period"),AND('Validation summary'!$B$2="2023-24",WUT182="In-period"),AND('Validation summary'!$B$2="2024-25",WUT182="In-period"),AND('Validation summary'!$B$2="2024-25",WUT182="End of period",WUT190="Revenue")),TRUE,FALSE)</f>
        <v>0</v>
      </c>
      <c r="WUU183" s="201" t="b">
        <f>IF(OR(AND('Validation summary'!$B$2="2022-23",WUU182="In-period"),AND('Validation summary'!$B$2="2023-24",WUU182="In-period"),AND('Validation summary'!$B$2="2024-25",WUU182="In-period"),AND('Validation summary'!$B$2="2024-25",WUU182="End of period",WUU190="Revenue")),TRUE,FALSE)</f>
        <v>0</v>
      </c>
      <c r="WUV183" s="201" t="b">
        <f>IF(OR(AND('Validation summary'!$B$2="2022-23",WUV182="In-period"),AND('Validation summary'!$B$2="2023-24",WUV182="In-period"),AND('Validation summary'!$B$2="2024-25",WUV182="In-period"),AND('Validation summary'!$B$2="2024-25",WUV182="End of period",WUV190="Revenue")),TRUE,FALSE)</f>
        <v>0</v>
      </c>
      <c r="WUW183" s="201" t="b">
        <f>IF(OR(AND('Validation summary'!$B$2="2022-23",WUW182="In-period"),AND('Validation summary'!$B$2="2023-24",WUW182="In-period"),AND('Validation summary'!$B$2="2024-25",WUW182="In-period"),AND('Validation summary'!$B$2="2024-25",WUW182="End of period",WUW190="Revenue")),TRUE,FALSE)</f>
        <v>0</v>
      </c>
      <c r="WUX183" s="201" t="b">
        <f>IF(OR(AND('Validation summary'!$B$2="2022-23",WUX182="In-period"),AND('Validation summary'!$B$2="2023-24",WUX182="In-period"),AND('Validation summary'!$B$2="2024-25",WUX182="In-period"),AND('Validation summary'!$B$2="2024-25",WUX182="End of period",WUX190="Revenue")),TRUE,FALSE)</f>
        <v>0</v>
      </c>
      <c r="WUY183" s="201" t="b">
        <f>IF(OR(AND('Validation summary'!$B$2="2022-23",WUY182="In-period"),AND('Validation summary'!$B$2="2023-24",WUY182="In-period"),AND('Validation summary'!$B$2="2024-25",WUY182="In-period"),AND('Validation summary'!$B$2="2024-25",WUY182="End of period",WUY190="Revenue")),TRUE,FALSE)</f>
        <v>0</v>
      </c>
      <c r="WUZ183" s="201" t="b">
        <f>IF(OR(AND('Validation summary'!$B$2="2022-23",WUZ182="In-period"),AND('Validation summary'!$B$2="2023-24",WUZ182="In-period"),AND('Validation summary'!$B$2="2024-25",WUZ182="In-period"),AND('Validation summary'!$B$2="2024-25",WUZ182="End of period",WUZ190="Revenue")),TRUE,FALSE)</f>
        <v>0</v>
      </c>
      <c r="WVA183" s="201" t="b">
        <f>IF(OR(AND('Validation summary'!$B$2="2022-23",WVA182="In-period"),AND('Validation summary'!$B$2="2023-24",WVA182="In-period"),AND('Validation summary'!$B$2="2024-25",WVA182="In-period"),AND('Validation summary'!$B$2="2024-25",WVA182="End of period",WVA190="Revenue")),TRUE,FALSE)</f>
        <v>0</v>
      </c>
      <c r="WVB183" s="201" t="b">
        <f>IF(OR(AND('Validation summary'!$B$2="2022-23",WVB182="In-period"),AND('Validation summary'!$B$2="2023-24",WVB182="In-period"),AND('Validation summary'!$B$2="2024-25",WVB182="In-period"),AND('Validation summary'!$B$2="2024-25",WVB182="End of period",WVB190="Revenue")),TRUE,FALSE)</f>
        <v>0</v>
      </c>
      <c r="WVC183" s="201" t="b">
        <f>IF(OR(AND('Validation summary'!$B$2="2022-23",WVC182="In-period"),AND('Validation summary'!$B$2="2023-24",WVC182="In-period"),AND('Validation summary'!$B$2="2024-25",WVC182="In-period"),AND('Validation summary'!$B$2="2024-25",WVC182="End of period",WVC190="Revenue")),TRUE,FALSE)</f>
        <v>0</v>
      </c>
      <c r="WVD183" s="201" t="b">
        <f>IF(OR(AND('Validation summary'!$B$2="2022-23",WVD182="In-period"),AND('Validation summary'!$B$2="2023-24",WVD182="In-period"),AND('Validation summary'!$B$2="2024-25",WVD182="In-period"),AND('Validation summary'!$B$2="2024-25",WVD182="End of period",WVD190="Revenue")),TRUE,FALSE)</f>
        <v>0</v>
      </c>
      <c r="WVE183" s="201" t="b">
        <f>IF(OR(AND('Validation summary'!$B$2="2022-23",WVE182="In-period"),AND('Validation summary'!$B$2="2023-24",WVE182="In-period"),AND('Validation summary'!$B$2="2024-25",WVE182="In-period"),AND('Validation summary'!$B$2="2024-25",WVE182="End of period",WVE190="Revenue")),TRUE,FALSE)</f>
        <v>0</v>
      </c>
      <c r="WVF183" s="201" t="b">
        <f>IF(OR(AND('Validation summary'!$B$2="2022-23",WVF182="In-period"),AND('Validation summary'!$B$2="2023-24",WVF182="In-period"),AND('Validation summary'!$B$2="2024-25",WVF182="In-period"),AND('Validation summary'!$B$2="2024-25",WVF182="End of period",WVF190="Revenue")),TRUE,FALSE)</f>
        <v>0</v>
      </c>
      <c r="WVG183" s="201" t="b">
        <f>IF(OR(AND('Validation summary'!$B$2="2022-23",WVG182="In-period"),AND('Validation summary'!$B$2="2023-24",WVG182="In-period"),AND('Validation summary'!$B$2="2024-25",WVG182="In-period"),AND('Validation summary'!$B$2="2024-25",WVG182="End of period",WVG190="Revenue")),TRUE,FALSE)</f>
        <v>0</v>
      </c>
      <c r="WVH183" s="201" t="b">
        <f>IF(OR(AND('Validation summary'!$B$2="2022-23",WVH182="In-period"),AND('Validation summary'!$B$2="2023-24",WVH182="In-period"),AND('Validation summary'!$B$2="2024-25",WVH182="In-period"),AND('Validation summary'!$B$2="2024-25",WVH182="End of period",WVH190="Revenue")),TRUE,FALSE)</f>
        <v>0</v>
      </c>
      <c r="WVI183" s="201" t="b">
        <f>IF(OR(AND('Validation summary'!$B$2="2022-23",WVI182="In-period"),AND('Validation summary'!$B$2="2023-24",WVI182="In-period"),AND('Validation summary'!$B$2="2024-25",WVI182="In-period"),AND('Validation summary'!$B$2="2024-25",WVI182="End of period",WVI190="Revenue")),TRUE,FALSE)</f>
        <v>0</v>
      </c>
      <c r="WVJ183" s="201" t="b">
        <f>IF(OR(AND('Validation summary'!$B$2="2022-23",WVJ182="In-period"),AND('Validation summary'!$B$2="2023-24",WVJ182="In-period"),AND('Validation summary'!$B$2="2024-25",WVJ182="In-period"),AND('Validation summary'!$B$2="2024-25",WVJ182="End of period",WVJ190="Revenue")),TRUE,FALSE)</f>
        <v>0</v>
      </c>
      <c r="WVK183" s="201" t="b">
        <f>IF(OR(AND('Validation summary'!$B$2="2022-23",WVK182="In-period"),AND('Validation summary'!$B$2="2023-24",WVK182="In-period"),AND('Validation summary'!$B$2="2024-25",WVK182="In-period"),AND('Validation summary'!$B$2="2024-25",WVK182="End of period",WVK190="Revenue")),TRUE,FALSE)</f>
        <v>0</v>
      </c>
      <c r="WVL183" s="201" t="b">
        <f>IF(OR(AND('Validation summary'!$B$2="2022-23",WVL182="In-period"),AND('Validation summary'!$B$2="2023-24",WVL182="In-period"),AND('Validation summary'!$B$2="2024-25",WVL182="In-period"),AND('Validation summary'!$B$2="2024-25",WVL182="End of period",WVL190="Revenue")),TRUE,FALSE)</f>
        <v>0</v>
      </c>
      <c r="WVM183" s="201" t="b">
        <f>IF(OR(AND('Validation summary'!$B$2="2022-23",WVM182="In-period"),AND('Validation summary'!$B$2="2023-24",WVM182="In-period"),AND('Validation summary'!$B$2="2024-25",WVM182="In-period"),AND('Validation summary'!$B$2="2024-25",WVM182="End of period",WVM190="Revenue")),TRUE,FALSE)</f>
        <v>0</v>
      </c>
      <c r="WVN183" s="201" t="b">
        <f>IF(OR(AND('Validation summary'!$B$2="2022-23",WVN182="In-period"),AND('Validation summary'!$B$2="2023-24",WVN182="In-period"),AND('Validation summary'!$B$2="2024-25",WVN182="In-period"),AND('Validation summary'!$B$2="2024-25",WVN182="End of period",WVN190="Revenue")),TRUE,FALSE)</f>
        <v>0</v>
      </c>
      <c r="WVO183" s="201" t="b">
        <f>IF(OR(AND('Validation summary'!$B$2="2022-23",WVO182="In-period"),AND('Validation summary'!$B$2="2023-24",WVO182="In-period"),AND('Validation summary'!$B$2="2024-25",WVO182="In-period"),AND('Validation summary'!$B$2="2024-25",WVO182="End of period",WVO190="Revenue")),TRUE,FALSE)</f>
        <v>0</v>
      </c>
      <c r="WVP183" s="201" t="b">
        <f>IF(OR(AND('Validation summary'!$B$2="2022-23",WVP182="In-period"),AND('Validation summary'!$B$2="2023-24",WVP182="In-period"),AND('Validation summary'!$B$2="2024-25",WVP182="In-period"),AND('Validation summary'!$B$2="2024-25",WVP182="End of period",WVP190="Revenue")),TRUE,FALSE)</f>
        <v>0</v>
      </c>
      <c r="WVQ183" s="201" t="b">
        <f>IF(OR(AND('Validation summary'!$B$2="2022-23",WVQ182="In-period"),AND('Validation summary'!$B$2="2023-24",WVQ182="In-period"),AND('Validation summary'!$B$2="2024-25",WVQ182="In-period"),AND('Validation summary'!$B$2="2024-25",WVQ182="End of period",WVQ190="Revenue")),TRUE,FALSE)</f>
        <v>0</v>
      </c>
      <c r="WVR183" s="201" t="b">
        <f>IF(OR(AND('Validation summary'!$B$2="2022-23",WVR182="In-period"),AND('Validation summary'!$B$2="2023-24",WVR182="In-period"),AND('Validation summary'!$B$2="2024-25",WVR182="In-period"),AND('Validation summary'!$B$2="2024-25",WVR182="End of period",WVR190="Revenue")),TRUE,FALSE)</f>
        <v>0</v>
      </c>
      <c r="WVS183" s="201" t="b">
        <f>IF(OR(AND('Validation summary'!$B$2="2022-23",WVS182="In-period"),AND('Validation summary'!$B$2="2023-24",WVS182="In-period"),AND('Validation summary'!$B$2="2024-25",WVS182="In-period"),AND('Validation summary'!$B$2="2024-25",WVS182="End of period",WVS190="Revenue")),TRUE,FALSE)</f>
        <v>0</v>
      </c>
      <c r="WVT183" s="201" t="b">
        <f>IF(OR(AND('Validation summary'!$B$2="2022-23",WVT182="In-period"),AND('Validation summary'!$B$2="2023-24",WVT182="In-period"),AND('Validation summary'!$B$2="2024-25",WVT182="In-period"),AND('Validation summary'!$B$2="2024-25",WVT182="End of period",WVT190="Revenue")),TRUE,FALSE)</f>
        <v>0</v>
      </c>
      <c r="WVU183" s="201" t="b">
        <f>IF(OR(AND('Validation summary'!$B$2="2022-23",WVU182="In-period"),AND('Validation summary'!$B$2="2023-24",WVU182="In-period"),AND('Validation summary'!$B$2="2024-25",WVU182="In-period"),AND('Validation summary'!$B$2="2024-25",WVU182="End of period",WVU190="Revenue")),TRUE,FALSE)</f>
        <v>0</v>
      </c>
      <c r="WVV183" s="201" t="b">
        <f>IF(OR(AND('Validation summary'!$B$2="2022-23",WVV182="In-period"),AND('Validation summary'!$B$2="2023-24",WVV182="In-period"),AND('Validation summary'!$B$2="2024-25",WVV182="In-period"),AND('Validation summary'!$B$2="2024-25",WVV182="End of period",WVV190="Revenue")),TRUE,FALSE)</f>
        <v>0</v>
      </c>
      <c r="WVW183" s="201" t="b">
        <f>IF(OR(AND('Validation summary'!$B$2="2022-23",WVW182="In-period"),AND('Validation summary'!$B$2="2023-24",WVW182="In-period"),AND('Validation summary'!$B$2="2024-25",WVW182="In-period"),AND('Validation summary'!$B$2="2024-25",WVW182="End of period",WVW190="Revenue")),TRUE,FALSE)</f>
        <v>0</v>
      </c>
      <c r="WVX183" s="201" t="b">
        <f>IF(OR(AND('Validation summary'!$B$2="2022-23",WVX182="In-period"),AND('Validation summary'!$B$2="2023-24",WVX182="In-period"),AND('Validation summary'!$B$2="2024-25",WVX182="In-period"),AND('Validation summary'!$B$2="2024-25",WVX182="End of period",WVX190="Revenue")),TRUE,FALSE)</f>
        <v>0</v>
      </c>
      <c r="WVY183" s="201" t="b">
        <f>IF(OR(AND('Validation summary'!$B$2="2022-23",WVY182="In-period"),AND('Validation summary'!$B$2="2023-24",WVY182="In-period"),AND('Validation summary'!$B$2="2024-25",WVY182="In-period"),AND('Validation summary'!$B$2="2024-25",WVY182="End of period",WVY190="Revenue")),TRUE,FALSE)</f>
        <v>0</v>
      </c>
      <c r="WVZ183" s="201" t="b">
        <f>IF(OR(AND('Validation summary'!$B$2="2022-23",WVZ182="In-period"),AND('Validation summary'!$B$2="2023-24",WVZ182="In-period"),AND('Validation summary'!$B$2="2024-25",WVZ182="In-period"),AND('Validation summary'!$B$2="2024-25",WVZ182="End of period",WVZ190="Revenue")),TRUE,FALSE)</f>
        <v>0</v>
      </c>
      <c r="WWA183" s="201" t="b">
        <f>IF(OR(AND('Validation summary'!$B$2="2022-23",WWA182="In-period"),AND('Validation summary'!$B$2="2023-24",WWA182="In-period"),AND('Validation summary'!$B$2="2024-25",WWA182="In-period"),AND('Validation summary'!$B$2="2024-25",WWA182="End of period",WWA190="Revenue")),TRUE,FALSE)</f>
        <v>0</v>
      </c>
      <c r="WWB183" s="201" t="b">
        <f>IF(OR(AND('Validation summary'!$B$2="2022-23",WWB182="In-period"),AND('Validation summary'!$B$2="2023-24",WWB182="In-period"),AND('Validation summary'!$B$2="2024-25",WWB182="In-period"),AND('Validation summary'!$B$2="2024-25",WWB182="End of period",WWB190="Revenue")),TRUE,FALSE)</f>
        <v>0</v>
      </c>
      <c r="WWC183" s="201" t="b">
        <f>IF(OR(AND('Validation summary'!$B$2="2022-23",WWC182="In-period"),AND('Validation summary'!$B$2="2023-24",WWC182="In-period"),AND('Validation summary'!$B$2="2024-25",WWC182="In-period"),AND('Validation summary'!$B$2="2024-25",WWC182="End of period",WWC190="Revenue")),TRUE,FALSE)</f>
        <v>0</v>
      </c>
      <c r="WWD183" s="201" t="b">
        <f>IF(OR(AND('Validation summary'!$B$2="2022-23",WWD182="In-period"),AND('Validation summary'!$B$2="2023-24",WWD182="In-period"),AND('Validation summary'!$B$2="2024-25",WWD182="In-period"),AND('Validation summary'!$B$2="2024-25",WWD182="End of period",WWD190="Revenue")),TRUE,FALSE)</f>
        <v>0</v>
      </c>
      <c r="WWE183" s="201" t="b">
        <f>IF(OR(AND('Validation summary'!$B$2="2022-23",WWE182="In-period"),AND('Validation summary'!$B$2="2023-24",WWE182="In-period"),AND('Validation summary'!$B$2="2024-25",WWE182="In-period"),AND('Validation summary'!$B$2="2024-25",WWE182="End of period",WWE190="Revenue")),TRUE,FALSE)</f>
        <v>0</v>
      </c>
      <c r="WWF183" s="201" t="b">
        <f>IF(OR(AND('Validation summary'!$B$2="2022-23",WWF182="In-period"),AND('Validation summary'!$B$2="2023-24",WWF182="In-period"),AND('Validation summary'!$B$2="2024-25",WWF182="In-period"),AND('Validation summary'!$B$2="2024-25",WWF182="End of period",WWF190="Revenue")),TRUE,FALSE)</f>
        <v>0</v>
      </c>
      <c r="WWG183" s="201" t="b">
        <f>IF(OR(AND('Validation summary'!$B$2="2022-23",WWG182="In-period"),AND('Validation summary'!$B$2="2023-24",WWG182="In-period"),AND('Validation summary'!$B$2="2024-25",WWG182="In-period"),AND('Validation summary'!$B$2="2024-25",WWG182="End of period",WWG190="Revenue")),TRUE,FALSE)</f>
        <v>0</v>
      </c>
      <c r="WWH183" s="201" t="b">
        <f>IF(OR(AND('Validation summary'!$B$2="2022-23",WWH182="In-period"),AND('Validation summary'!$B$2="2023-24",WWH182="In-period"),AND('Validation summary'!$B$2="2024-25",WWH182="In-period"),AND('Validation summary'!$B$2="2024-25",WWH182="End of period",WWH190="Revenue")),TRUE,FALSE)</f>
        <v>0</v>
      </c>
      <c r="WWI183" s="201" t="b">
        <f>IF(OR(AND('Validation summary'!$B$2="2022-23",WWI182="In-period"),AND('Validation summary'!$B$2="2023-24",WWI182="In-period"),AND('Validation summary'!$B$2="2024-25",WWI182="In-period"),AND('Validation summary'!$B$2="2024-25",WWI182="End of period",WWI190="Revenue")),TRUE,FALSE)</f>
        <v>0</v>
      </c>
      <c r="WWJ183" s="201" t="b">
        <f>IF(OR(AND('Validation summary'!$B$2="2022-23",WWJ182="In-period"),AND('Validation summary'!$B$2="2023-24",WWJ182="In-period"),AND('Validation summary'!$B$2="2024-25",WWJ182="In-period"),AND('Validation summary'!$B$2="2024-25",WWJ182="End of period",WWJ190="Revenue")),TRUE,FALSE)</f>
        <v>0</v>
      </c>
      <c r="WWK183" s="201" t="b">
        <f>IF(OR(AND('Validation summary'!$B$2="2022-23",WWK182="In-period"),AND('Validation summary'!$B$2="2023-24",WWK182="In-period"),AND('Validation summary'!$B$2="2024-25",WWK182="In-period"),AND('Validation summary'!$B$2="2024-25",WWK182="End of period",WWK190="Revenue")),TRUE,FALSE)</f>
        <v>0</v>
      </c>
      <c r="WWL183" s="201" t="b">
        <f>IF(OR(AND('Validation summary'!$B$2="2022-23",WWL182="In-period"),AND('Validation summary'!$B$2="2023-24",WWL182="In-period"),AND('Validation summary'!$B$2="2024-25",WWL182="In-period"),AND('Validation summary'!$B$2="2024-25",WWL182="End of period",WWL190="Revenue")),TRUE,FALSE)</f>
        <v>0</v>
      </c>
      <c r="WWM183" s="201" t="b">
        <f>IF(OR(AND('Validation summary'!$B$2="2022-23",WWM182="In-period"),AND('Validation summary'!$B$2="2023-24",WWM182="In-period"),AND('Validation summary'!$B$2="2024-25",WWM182="In-period"),AND('Validation summary'!$B$2="2024-25",WWM182="End of period",WWM190="Revenue")),TRUE,FALSE)</f>
        <v>0</v>
      </c>
      <c r="WWN183" s="201" t="b">
        <f>IF(OR(AND('Validation summary'!$B$2="2022-23",WWN182="In-period"),AND('Validation summary'!$B$2="2023-24",WWN182="In-period"),AND('Validation summary'!$B$2="2024-25",WWN182="In-period"),AND('Validation summary'!$B$2="2024-25",WWN182="End of period",WWN190="Revenue")),TRUE,FALSE)</f>
        <v>0</v>
      </c>
      <c r="WWO183" s="201" t="b">
        <f>IF(OR(AND('Validation summary'!$B$2="2022-23",WWO182="In-period"),AND('Validation summary'!$B$2="2023-24",WWO182="In-period"),AND('Validation summary'!$B$2="2024-25",WWO182="In-period"),AND('Validation summary'!$B$2="2024-25",WWO182="End of period",WWO190="Revenue")),TRUE,FALSE)</f>
        <v>0</v>
      </c>
      <c r="WWP183" s="201" t="b">
        <f>IF(OR(AND('Validation summary'!$B$2="2022-23",WWP182="In-period"),AND('Validation summary'!$B$2="2023-24",WWP182="In-period"),AND('Validation summary'!$B$2="2024-25",WWP182="In-period"),AND('Validation summary'!$B$2="2024-25",WWP182="End of period",WWP190="Revenue")),TRUE,FALSE)</f>
        <v>0</v>
      </c>
      <c r="WWQ183" s="201" t="b">
        <f>IF(OR(AND('Validation summary'!$B$2="2022-23",WWQ182="In-period"),AND('Validation summary'!$B$2="2023-24",WWQ182="In-period"),AND('Validation summary'!$B$2="2024-25",WWQ182="In-period"),AND('Validation summary'!$B$2="2024-25",WWQ182="End of period",WWQ190="Revenue")),TRUE,FALSE)</f>
        <v>0</v>
      </c>
      <c r="WWR183" s="201" t="b">
        <f>IF(OR(AND('Validation summary'!$B$2="2022-23",WWR182="In-period"),AND('Validation summary'!$B$2="2023-24",WWR182="In-period"),AND('Validation summary'!$B$2="2024-25",WWR182="In-period"),AND('Validation summary'!$B$2="2024-25",WWR182="End of period",WWR190="Revenue")),TRUE,FALSE)</f>
        <v>0</v>
      </c>
      <c r="WWS183" s="201" t="b">
        <f>IF(OR(AND('Validation summary'!$B$2="2022-23",WWS182="In-period"),AND('Validation summary'!$B$2="2023-24",WWS182="In-period"),AND('Validation summary'!$B$2="2024-25",WWS182="In-period"),AND('Validation summary'!$B$2="2024-25",WWS182="End of period",WWS190="Revenue")),TRUE,FALSE)</f>
        <v>0</v>
      </c>
      <c r="WWT183" s="201" t="b">
        <f>IF(OR(AND('Validation summary'!$B$2="2022-23",WWT182="In-period"),AND('Validation summary'!$B$2="2023-24",WWT182="In-period"),AND('Validation summary'!$B$2="2024-25",WWT182="In-period"),AND('Validation summary'!$B$2="2024-25",WWT182="End of period",WWT190="Revenue")),TRUE,FALSE)</f>
        <v>0</v>
      </c>
      <c r="WWU183" s="201" t="b">
        <f>IF(OR(AND('Validation summary'!$B$2="2022-23",WWU182="In-period"),AND('Validation summary'!$B$2="2023-24",WWU182="In-period"),AND('Validation summary'!$B$2="2024-25",WWU182="In-period"),AND('Validation summary'!$B$2="2024-25",WWU182="End of period",WWU190="Revenue")),TRUE,FALSE)</f>
        <v>0</v>
      </c>
      <c r="WWV183" s="201" t="b">
        <f>IF(OR(AND('Validation summary'!$B$2="2022-23",WWV182="In-period"),AND('Validation summary'!$B$2="2023-24",WWV182="In-period"),AND('Validation summary'!$B$2="2024-25",WWV182="In-period"),AND('Validation summary'!$B$2="2024-25",WWV182="End of period",WWV190="Revenue")),TRUE,FALSE)</f>
        <v>0</v>
      </c>
      <c r="WWW183" s="201" t="b">
        <f>IF(OR(AND('Validation summary'!$B$2="2022-23",WWW182="In-period"),AND('Validation summary'!$B$2="2023-24",WWW182="In-period"),AND('Validation summary'!$B$2="2024-25",WWW182="In-period"),AND('Validation summary'!$B$2="2024-25",WWW182="End of period",WWW190="Revenue")),TRUE,FALSE)</f>
        <v>0</v>
      </c>
      <c r="WWX183" s="201" t="b">
        <f>IF(OR(AND('Validation summary'!$B$2="2022-23",WWX182="In-period"),AND('Validation summary'!$B$2="2023-24",WWX182="In-period"),AND('Validation summary'!$B$2="2024-25",WWX182="In-period"),AND('Validation summary'!$B$2="2024-25",WWX182="End of period",WWX190="Revenue")),TRUE,FALSE)</f>
        <v>0</v>
      </c>
      <c r="WWY183" s="201" t="b">
        <f>IF(OR(AND('Validation summary'!$B$2="2022-23",WWY182="In-period"),AND('Validation summary'!$B$2="2023-24",WWY182="In-period"),AND('Validation summary'!$B$2="2024-25",WWY182="In-period"),AND('Validation summary'!$B$2="2024-25",WWY182="End of period",WWY190="Revenue")),TRUE,FALSE)</f>
        <v>0</v>
      </c>
      <c r="WWZ183" s="201" t="b">
        <f>IF(OR(AND('Validation summary'!$B$2="2022-23",WWZ182="In-period"),AND('Validation summary'!$B$2="2023-24",WWZ182="In-period"),AND('Validation summary'!$B$2="2024-25",WWZ182="In-period"),AND('Validation summary'!$B$2="2024-25",WWZ182="End of period",WWZ190="Revenue")),TRUE,FALSE)</f>
        <v>0</v>
      </c>
      <c r="WXA183" s="201" t="b">
        <f>IF(OR(AND('Validation summary'!$B$2="2022-23",WXA182="In-period"),AND('Validation summary'!$B$2="2023-24",WXA182="In-period"),AND('Validation summary'!$B$2="2024-25",WXA182="In-period"),AND('Validation summary'!$B$2="2024-25",WXA182="End of period",WXA190="Revenue")),TRUE,FALSE)</f>
        <v>0</v>
      </c>
      <c r="WXB183" s="201" t="b">
        <f>IF(OR(AND('Validation summary'!$B$2="2022-23",WXB182="In-period"),AND('Validation summary'!$B$2="2023-24",WXB182="In-period"),AND('Validation summary'!$B$2="2024-25",WXB182="In-period"),AND('Validation summary'!$B$2="2024-25",WXB182="End of period",WXB190="Revenue")),TRUE,FALSE)</f>
        <v>0</v>
      </c>
      <c r="WXC183" s="201" t="b">
        <f>IF(OR(AND('Validation summary'!$B$2="2022-23",WXC182="In-period"),AND('Validation summary'!$B$2="2023-24",WXC182="In-period"),AND('Validation summary'!$B$2="2024-25",WXC182="In-period"),AND('Validation summary'!$B$2="2024-25",WXC182="End of period",WXC190="Revenue")),TRUE,FALSE)</f>
        <v>0</v>
      </c>
      <c r="WXD183" s="201" t="b">
        <f>IF(OR(AND('Validation summary'!$B$2="2022-23",WXD182="In-period"),AND('Validation summary'!$B$2="2023-24",WXD182="In-period"),AND('Validation summary'!$B$2="2024-25",WXD182="In-period"),AND('Validation summary'!$B$2="2024-25",WXD182="End of period",WXD190="Revenue")),TRUE,FALSE)</f>
        <v>0</v>
      </c>
      <c r="WXE183" s="201" t="b">
        <f>IF(OR(AND('Validation summary'!$B$2="2022-23",WXE182="In-period"),AND('Validation summary'!$B$2="2023-24",WXE182="In-period"),AND('Validation summary'!$B$2="2024-25",WXE182="In-period"),AND('Validation summary'!$B$2="2024-25",WXE182="End of period",WXE190="Revenue")),TRUE,FALSE)</f>
        <v>0</v>
      </c>
      <c r="WXF183" s="201" t="b">
        <f>IF(OR(AND('Validation summary'!$B$2="2022-23",WXF182="In-period"),AND('Validation summary'!$B$2="2023-24",WXF182="In-period"),AND('Validation summary'!$B$2="2024-25",WXF182="In-period"),AND('Validation summary'!$B$2="2024-25",WXF182="End of period",WXF190="Revenue")),TRUE,FALSE)</f>
        <v>0</v>
      </c>
      <c r="WXG183" s="201" t="b">
        <f>IF(OR(AND('Validation summary'!$B$2="2022-23",WXG182="In-period"),AND('Validation summary'!$B$2="2023-24",WXG182="In-period"),AND('Validation summary'!$B$2="2024-25",WXG182="In-period"),AND('Validation summary'!$B$2="2024-25",WXG182="End of period",WXG190="Revenue")),TRUE,FALSE)</f>
        <v>0</v>
      </c>
      <c r="WXH183" s="201" t="b">
        <f>IF(OR(AND('Validation summary'!$B$2="2022-23",WXH182="In-period"),AND('Validation summary'!$B$2="2023-24",WXH182="In-period"),AND('Validation summary'!$B$2="2024-25",WXH182="In-period"),AND('Validation summary'!$B$2="2024-25",WXH182="End of period",WXH190="Revenue")),TRUE,FALSE)</f>
        <v>0</v>
      </c>
      <c r="WXI183" s="201" t="b">
        <f>IF(OR(AND('Validation summary'!$B$2="2022-23",WXI182="In-period"),AND('Validation summary'!$B$2="2023-24",WXI182="In-period"),AND('Validation summary'!$B$2="2024-25",WXI182="In-period"),AND('Validation summary'!$B$2="2024-25",WXI182="End of period",WXI190="Revenue")),TRUE,FALSE)</f>
        <v>0</v>
      </c>
      <c r="WXJ183" s="201" t="b">
        <f>IF(OR(AND('Validation summary'!$B$2="2022-23",WXJ182="In-period"),AND('Validation summary'!$B$2="2023-24",WXJ182="In-period"),AND('Validation summary'!$B$2="2024-25",WXJ182="In-period"),AND('Validation summary'!$B$2="2024-25",WXJ182="End of period",WXJ190="Revenue")),TRUE,FALSE)</f>
        <v>0</v>
      </c>
      <c r="WXK183" s="201" t="b">
        <f>IF(OR(AND('Validation summary'!$B$2="2022-23",WXK182="In-period"),AND('Validation summary'!$B$2="2023-24",WXK182="In-period"),AND('Validation summary'!$B$2="2024-25",WXK182="In-period"),AND('Validation summary'!$B$2="2024-25",WXK182="End of period",WXK190="Revenue")),TRUE,FALSE)</f>
        <v>0</v>
      </c>
      <c r="WXL183" s="201" t="b">
        <f>IF(OR(AND('Validation summary'!$B$2="2022-23",WXL182="In-period"),AND('Validation summary'!$B$2="2023-24",WXL182="In-period"),AND('Validation summary'!$B$2="2024-25",WXL182="In-period"),AND('Validation summary'!$B$2="2024-25",WXL182="End of period",WXL190="Revenue")),TRUE,FALSE)</f>
        <v>0</v>
      </c>
      <c r="WXM183" s="201" t="b">
        <f>IF(OR(AND('Validation summary'!$B$2="2022-23",WXM182="In-period"),AND('Validation summary'!$B$2="2023-24",WXM182="In-period"),AND('Validation summary'!$B$2="2024-25",WXM182="In-period"),AND('Validation summary'!$B$2="2024-25",WXM182="End of period",WXM190="Revenue")),TRUE,FALSE)</f>
        <v>0</v>
      </c>
      <c r="WXN183" s="201" t="b">
        <f>IF(OR(AND('Validation summary'!$B$2="2022-23",WXN182="In-period"),AND('Validation summary'!$B$2="2023-24",WXN182="In-period"),AND('Validation summary'!$B$2="2024-25",WXN182="In-period"),AND('Validation summary'!$B$2="2024-25",WXN182="End of period",WXN190="Revenue")),TRUE,FALSE)</f>
        <v>0</v>
      </c>
      <c r="WXO183" s="201" t="b">
        <f>IF(OR(AND('Validation summary'!$B$2="2022-23",WXO182="In-period"),AND('Validation summary'!$B$2="2023-24",WXO182="In-period"),AND('Validation summary'!$B$2="2024-25",WXO182="In-period"),AND('Validation summary'!$B$2="2024-25",WXO182="End of period",WXO190="Revenue")),TRUE,FALSE)</f>
        <v>0</v>
      </c>
      <c r="WXP183" s="201" t="b">
        <f>IF(OR(AND('Validation summary'!$B$2="2022-23",WXP182="In-period"),AND('Validation summary'!$B$2="2023-24",WXP182="In-period"),AND('Validation summary'!$B$2="2024-25",WXP182="In-period"),AND('Validation summary'!$B$2="2024-25",WXP182="End of period",WXP190="Revenue")),TRUE,FALSE)</f>
        <v>0</v>
      </c>
      <c r="WXQ183" s="201" t="b">
        <f>IF(OR(AND('Validation summary'!$B$2="2022-23",WXQ182="In-period"),AND('Validation summary'!$B$2="2023-24",WXQ182="In-period"),AND('Validation summary'!$B$2="2024-25",WXQ182="In-period"),AND('Validation summary'!$B$2="2024-25",WXQ182="End of period",WXQ190="Revenue")),TRUE,FALSE)</f>
        <v>0</v>
      </c>
      <c r="WXR183" s="201" t="b">
        <f>IF(OR(AND('Validation summary'!$B$2="2022-23",WXR182="In-period"),AND('Validation summary'!$B$2="2023-24",WXR182="In-period"),AND('Validation summary'!$B$2="2024-25",WXR182="In-period"),AND('Validation summary'!$B$2="2024-25",WXR182="End of period",WXR190="Revenue")),TRUE,FALSE)</f>
        <v>0</v>
      </c>
      <c r="WXS183" s="201" t="b">
        <f>IF(OR(AND('Validation summary'!$B$2="2022-23",WXS182="In-period"),AND('Validation summary'!$B$2="2023-24",WXS182="In-period"),AND('Validation summary'!$B$2="2024-25",WXS182="In-period"),AND('Validation summary'!$B$2="2024-25",WXS182="End of period",WXS190="Revenue")),TRUE,FALSE)</f>
        <v>0</v>
      </c>
      <c r="WXT183" s="201" t="b">
        <f>IF(OR(AND('Validation summary'!$B$2="2022-23",WXT182="In-period"),AND('Validation summary'!$B$2="2023-24",WXT182="In-period"),AND('Validation summary'!$B$2="2024-25",WXT182="In-period"),AND('Validation summary'!$B$2="2024-25",WXT182="End of period",WXT190="Revenue")),TRUE,FALSE)</f>
        <v>0</v>
      </c>
      <c r="WXU183" s="201" t="b">
        <f>IF(OR(AND('Validation summary'!$B$2="2022-23",WXU182="In-period"),AND('Validation summary'!$B$2="2023-24",WXU182="In-period"),AND('Validation summary'!$B$2="2024-25",WXU182="In-period"),AND('Validation summary'!$B$2="2024-25",WXU182="End of period",WXU190="Revenue")),TRUE,FALSE)</f>
        <v>0</v>
      </c>
      <c r="WXV183" s="201" t="b">
        <f>IF(OR(AND('Validation summary'!$B$2="2022-23",WXV182="In-period"),AND('Validation summary'!$B$2="2023-24",WXV182="In-period"),AND('Validation summary'!$B$2="2024-25",WXV182="In-period"),AND('Validation summary'!$B$2="2024-25",WXV182="End of period",WXV190="Revenue")),TRUE,FALSE)</f>
        <v>0</v>
      </c>
      <c r="WXW183" s="201" t="b">
        <f>IF(OR(AND('Validation summary'!$B$2="2022-23",WXW182="In-period"),AND('Validation summary'!$B$2="2023-24",WXW182="In-period"),AND('Validation summary'!$B$2="2024-25",WXW182="In-period"),AND('Validation summary'!$B$2="2024-25",WXW182="End of period",WXW190="Revenue")),TRUE,FALSE)</f>
        <v>0</v>
      </c>
      <c r="WXX183" s="201" t="b">
        <f>IF(OR(AND('Validation summary'!$B$2="2022-23",WXX182="In-period"),AND('Validation summary'!$B$2="2023-24",WXX182="In-period"),AND('Validation summary'!$B$2="2024-25",WXX182="In-period"),AND('Validation summary'!$B$2="2024-25",WXX182="End of period",WXX190="Revenue")),TRUE,FALSE)</f>
        <v>0</v>
      </c>
      <c r="WXY183" s="201" t="b">
        <f>IF(OR(AND('Validation summary'!$B$2="2022-23",WXY182="In-period"),AND('Validation summary'!$B$2="2023-24",WXY182="In-period"),AND('Validation summary'!$B$2="2024-25",WXY182="In-period"),AND('Validation summary'!$B$2="2024-25",WXY182="End of period",WXY190="Revenue")),TRUE,FALSE)</f>
        <v>0</v>
      </c>
      <c r="WXZ183" s="201" t="b">
        <f>IF(OR(AND('Validation summary'!$B$2="2022-23",WXZ182="In-period"),AND('Validation summary'!$B$2="2023-24",WXZ182="In-period"),AND('Validation summary'!$B$2="2024-25",WXZ182="In-period"),AND('Validation summary'!$B$2="2024-25",WXZ182="End of period",WXZ190="Revenue")),TRUE,FALSE)</f>
        <v>0</v>
      </c>
      <c r="WYA183" s="201" t="b">
        <f>IF(OR(AND('Validation summary'!$B$2="2022-23",WYA182="In-period"),AND('Validation summary'!$B$2="2023-24",WYA182="In-period"),AND('Validation summary'!$B$2="2024-25",WYA182="In-period"),AND('Validation summary'!$B$2="2024-25",WYA182="End of period",WYA190="Revenue")),TRUE,FALSE)</f>
        <v>0</v>
      </c>
      <c r="WYB183" s="201" t="b">
        <f>IF(OR(AND('Validation summary'!$B$2="2022-23",WYB182="In-period"),AND('Validation summary'!$B$2="2023-24",WYB182="In-period"),AND('Validation summary'!$B$2="2024-25",WYB182="In-period"),AND('Validation summary'!$B$2="2024-25",WYB182="End of period",WYB190="Revenue")),TRUE,FALSE)</f>
        <v>0</v>
      </c>
      <c r="WYC183" s="201" t="b">
        <f>IF(OR(AND('Validation summary'!$B$2="2022-23",WYC182="In-period"),AND('Validation summary'!$B$2="2023-24",WYC182="In-period"),AND('Validation summary'!$B$2="2024-25",WYC182="In-period"),AND('Validation summary'!$B$2="2024-25",WYC182="End of period",WYC190="Revenue")),TRUE,FALSE)</f>
        <v>0</v>
      </c>
      <c r="WYD183" s="201" t="b">
        <f>IF(OR(AND('Validation summary'!$B$2="2022-23",WYD182="In-period"),AND('Validation summary'!$B$2="2023-24",WYD182="In-period"),AND('Validation summary'!$B$2="2024-25",WYD182="In-period"),AND('Validation summary'!$B$2="2024-25",WYD182="End of period",WYD190="Revenue")),TRUE,FALSE)</f>
        <v>0</v>
      </c>
      <c r="WYE183" s="201" t="b">
        <f>IF(OR(AND('Validation summary'!$B$2="2022-23",WYE182="In-period"),AND('Validation summary'!$B$2="2023-24",WYE182="In-period"),AND('Validation summary'!$B$2="2024-25",WYE182="In-period"),AND('Validation summary'!$B$2="2024-25",WYE182="End of period",WYE190="Revenue")),TRUE,FALSE)</f>
        <v>0</v>
      </c>
      <c r="WYF183" s="201" t="b">
        <f>IF(OR(AND('Validation summary'!$B$2="2022-23",WYF182="In-period"),AND('Validation summary'!$B$2="2023-24",WYF182="In-period"),AND('Validation summary'!$B$2="2024-25",WYF182="In-period"),AND('Validation summary'!$B$2="2024-25",WYF182="End of period",WYF190="Revenue")),TRUE,FALSE)</f>
        <v>0</v>
      </c>
      <c r="WYG183" s="201" t="b">
        <f>IF(OR(AND('Validation summary'!$B$2="2022-23",WYG182="In-period"),AND('Validation summary'!$B$2="2023-24",WYG182="In-period"),AND('Validation summary'!$B$2="2024-25",WYG182="In-period"),AND('Validation summary'!$B$2="2024-25",WYG182="End of period",WYG190="Revenue")),TRUE,FALSE)</f>
        <v>0</v>
      </c>
      <c r="WYH183" s="201" t="b">
        <f>IF(OR(AND('Validation summary'!$B$2="2022-23",WYH182="In-period"),AND('Validation summary'!$B$2="2023-24",WYH182="In-period"),AND('Validation summary'!$B$2="2024-25",WYH182="In-period"),AND('Validation summary'!$B$2="2024-25",WYH182="End of period",WYH190="Revenue")),TRUE,FALSE)</f>
        <v>0</v>
      </c>
      <c r="WYI183" s="201" t="b">
        <f>IF(OR(AND('Validation summary'!$B$2="2022-23",WYI182="In-period"),AND('Validation summary'!$B$2="2023-24",WYI182="In-period"),AND('Validation summary'!$B$2="2024-25",WYI182="In-period"),AND('Validation summary'!$B$2="2024-25",WYI182="End of period",WYI190="Revenue")),TRUE,FALSE)</f>
        <v>0</v>
      </c>
      <c r="WYJ183" s="201" t="b">
        <f>IF(OR(AND('Validation summary'!$B$2="2022-23",WYJ182="In-period"),AND('Validation summary'!$B$2="2023-24",WYJ182="In-period"),AND('Validation summary'!$B$2="2024-25",WYJ182="In-period"),AND('Validation summary'!$B$2="2024-25",WYJ182="End of period",WYJ190="Revenue")),TRUE,FALSE)</f>
        <v>0</v>
      </c>
      <c r="WYK183" s="201" t="b">
        <f>IF(OR(AND('Validation summary'!$B$2="2022-23",WYK182="In-period"),AND('Validation summary'!$B$2="2023-24",WYK182="In-period"),AND('Validation summary'!$B$2="2024-25",WYK182="In-period"),AND('Validation summary'!$B$2="2024-25",WYK182="End of period",WYK190="Revenue")),TRUE,FALSE)</f>
        <v>0</v>
      </c>
      <c r="WYL183" s="201" t="b">
        <f>IF(OR(AND('Validation summary'!$B$2="2022-23",WYL182="In-period"),AND('Validation summary'!$B$2="2023-24",WYL182="In-period"),AND('Validation summary'!$B$2="2024-25",WYL182="In-period"),AND('Validation summary'!$B$2="2024-25",WYL182="End of period",WYL190="Revenue")),TRUE,FALSE)</f>
        <v>0</v>
      </c>
      <c r="WYM183" s="201" t="b">
        <f>IF(OR(AND('Validation summary'!$B$2="2022-23",WYM182="In-period"),AND('Validation summary'!$B$2="2023-24",WYM182="In-period"),AND('Validation summary'!$B$2="2024-25",WYM182="In-period"),AND('Validation summary'!$B$2="2024-25",WYM182="End of period",WYM190="Revenue")),TRUE,FALSE)</f>
        <v>0</v>
      </c>
      <c r="WYN183" s="201" t="b">
        <f>IF(OR(AND('Validation summary'!$B$2="2022-23",WYN182="In-period"),AND('Validation summary'!$B$2="2023-24",WYN182="In-period"),AND('Validation summary'!$B$2="2024-25",WYN182="In-period"),AND('Validation summary'!$B$2="2024-25",WYN182="End of period",WYN190="Revenue")),TRUE,FALSE)</f>
        <v>0</v>
      </c>
      <c r="WYO183" s="201" t="b">
        <f>IF(OR(AND('Validation summary'!$B$2="2022-23",WYO182="In-period"),AND('Validation summary'!$B$2="2023-24",WYO182="In-period"),AND('Validation summary'!$B$2="2024-25",WYO182="In-period"),AND('Validation summary'!$B$2="2024-25",WYO182="End of period",WYO190="Revenue")),TRUE,FALSE)</f>
        <v>0</v>
      </c>
      <c r="WYP183" s="201" t="b">
        <f>IF(OR(AND('Validation summary'!$B$2="2022-23",WYP182="In-period"),AND('Validation summary'!$B$2="2023-24",WYP182="In-period"),AND('Validation summary'!$B$2="2024-25",WYP182="In-period"),AND('Validation summary'!$B$2="2024-25",WYP182="End of period",WYP190="Revenue")),TRUE,FALSE)</f>
        <v>0</v>
      </c>
      <c r="WYQ183" s="201" t="b">
        <f>IF(OR(AND('Validation summary'!$B$2="2022-23",WYQ182="In-period"),AND('Validation summary'!$B$2="2023-24",WYQ182="In-period"),AND('Validation summary'!$B$2="2024-25",WYQ182="In-period"),AND('Validation summary'!$B$2="2024-25",WYQ182="End of period",WYQ190="Revenue")),TRUE,FALSE)</f>
        <v>0</v>
      </c>
      <c r="WYR183" s="201" t="b">
        <f>IF(OR(AND('Validation summary'!$B$2="2022-23",WYR182="In-period"),AND('Validation summary'!$B$2="2023-24",WYR182="In-period"),AND('Validation summary'!$B$2="2024-25",WYR182="In-period"),AND('Validation summary'!$B$2="2024-25",WYR182="End of period",WYR190="Revenue")),TRUE,FALSE)</f>
        <v>0</v>
      </c>
      <c r="WYS183" s="201" t="b">
        <f>IF(OR(AND('Validation summary'!$B$2="2022-23",WYS182="In-period"),AND('Validation summary'!$B$2="2023-24",WYS182="In-period"),AND('Validation summary'!$B$2="2024-25",WYS182="In-period"),AND('Validation summary'!$B$2="2024-25",WYS182="End of period",WYS190="Revenue")),TRUE,FALSE)</f>
        <v>0</v>
      </c>
      <c r="WYT183" s="201" t="b">
        <f>IF(OR(AND('Validation summary'!$B$2="2022-23",WYT182="In-period"),AND('Validation summary'!$B$2="2023-24",WYT182="In-period"),AND('Validation summary'!$B$2="2024-25",WYT182="In-period"),AND('Validation summary'!$B$2="2024-25",WYT182="End of period",WYT190="Revenue")),TRUE,FALSE)</f>
        <v>0</v>
      </c>
      <c r="WYU183" s="201" t="b">
        <f>IF(OR(AND('Validation summary'!$B$2="2022-23",WYU182="In-period"),AND('Validation summary'!$B$2="2023-24",WYU182="In-period"),AND('Validation summary'!$B$2="2024-25",WYU182="In-period"),AND('Validation summary'!$B$2="2024-25",WYU182="End of period",WYU190="Revenue")),TRUE,FALSE)</f>
        <v>0</v>
      </c>
      <c r="WYV183" s="201" t="b">
        <f>IF(OR(AND('Validation summary'!$B$2="2022-23",WYV182="In-period"),AND('Validation summary'!$B$2="2023-24",WYV182="In-period"),AND('Validation summary'!$B$2="2024-25",WYV182="In-period"),AND('Validation summary'!$B$2="2024-25",WYV182="End of period",WYV190="Revenue")),TRUE,FALSE)</f>
        <v>0</v>
      </c>
      <c r="WYW183" s="201" t="b">
        <f>IF(OR(AND('Validation summary'!$B$2="2022-23",WYW182="In-period"),AND('Validation summary'!$B$2="2023-24",WYW182="In-period"),AND('Validation summary'!$B$2="2024-25",WYW182="In-period"),AND('Validation summary'!$B$2="2024-25",WYW182="End of period",WYW190="Revenue")),TRUE,FALSE)</f>
        <v>0</v>
      </c>
      <c r="WYX183" s="201" t="b">
        <f>IF(OR(AND('Validation summary'!$B$2="2022-23",WYX182="In-period"),AND('Validation summary'!$B$2="2023-24",WYX182="In-period"),AND('Validation summary'!$B$2="2024-25",WYX182="In-period"),AND('Validation summary'!$B$2="2024-25",WYX182="End of period",WYX190="Revenue")),TRUE,FALSE)</f>
        <v>0</v>
      </c>
      <c r="WYY183" s="201" t="b">
        <f>IF(OR(AND('Validation summary'!$B$2="2022-23",WYY182="In-period"),AND('Validation summary'!$B$2="2023-24",WYY182="In-period"),AND('Validation summary'!$B$2="2024-25",WYY182="In-period"),AND('Validation summary'!$B$2="2024-25",WYY182="End of period",WYY190="Revenue")),TRUE,FALSE)</f>
        <v>0</v>
      </c>
      <c r="WYZ183" s="201" t="b">
        <f>IF(OR(AND('Validation summary'!$B$2="2022-23",WYZ182="In-period"),AND('Validation summary'!$B$2="2023-24",WYZ182="In-period"),AND('Validation summary'!$B$2="2024-25",WYZ182="In-period"),AND('Validation summary'!$B$2="2024-25",WYZ182="End of period",WYZ190="Revenue")),TRUE,FALSE)</f>
        <v>0</v>
      </c>
      <c r="WZA183" s="201" t="b">
        <f>IF(OR(AND('Validation summary'!$B$2="2022-23",WZA182="In-period"),AND('Validation summary'!$B$2="2023-24",WZA182="In-period"),AND('Validation summary'!$B$2="2024-25",WZA182="In-period"),AND('Validation summary'!$B$2="2024-25",WZA182="End of period",WZA190="Revenue")),TRUE,FALSE)</f>
        <v>0</v>
      </c>
      <c r="WZB183" s="201" t="b">
        <f>IF(OR(AND('Validation summary'!$B$2="2022-23",WZB182="In-period"),AND('Validation summary'!$B$2="2023-24",WZB182="In-period"),AND('Validation summary'!$B$2="2024-25",WZB182="In-period"),AND('Validation summary'!$B$2="2024-25",WZB182="End of period",WZB190="Revenue")),TRUE,FALSE)</f>
        <v>0</v>
      </c>
      <c r="WZC183" s="201" t="b">
        <f>IF(OR(AND('Validation summary'!$B$2="2022-23",WZC182="In-period"),AND('Validation summary'!$B$2="2023-24",WZC182="In-period"),AND('Validation summary'!$B$2="2024-25",WZC182="In-period"),AND('Validation summary'!$B$2="2024-25",WZC182="End of period",WZC190="Revenue")),TRUE,FALSE)</f>
        <v>0</v>
      </c>
      <c r="WZD183" s="201" t="b">
        <f>IF(OR(AND('Validation summary'!$B$2="2022-23",WZD182="In-period"),AND('Validation summary'!$B$2="2023-24",WZD182="In-period"),AND('Validation summary'!$B$2="2024-25",WZD182="In-period"),AND('Validation summary'!$B$2="2024-25",WZD182="End of period",WZD190="Revenue")),TRUE,FALSE)</f>
        <v>0</v>
      </c>
      <c r="WZE183" s="201" t="b">
        <f>IF(OR(AND('Validation summary'!$B$2="2022-23",WZE182="In-period"),AND('Validation summary'!$B$2="2023-24",WZE182="In-period"),AND('Validation summary'!$B$2="2024-25",WZE182="In-period"),AND('Validation summary'!$B$2="2024-25",WZE182="End of period",WZE190="Revenue")),TRUE,FALSE)</f>
        <v>0</v>
      </c>
      <c r="WZF183" s="201" t="b">
        <f>IF(OR(AND('Validation summary'!$B$2="2022-23",WZF182="In-period"),AND('Validation summary'!$B$2="2023-24",WZF182="In-period"),AND('Validation summary'!$B$2="2024-25",WZF182="In-period"),AND('Validation summary'!$B$2="2024-25",WZF182="End of period",WZF190="Revenue")),TRUE,FALSE)</f>
        <v>0</v>
      </c>
      <c r="WZG183" s="201" t="b">
        <f>IF(OR(AND('Validation summary'!$B$2="2022-23",WZG182="In-period"),AND('Validation summary'!$B$2="2023-24",WZG182="In-period"),AND('Validation summary'!$B$2="2024-25",WZG182="In-period"),AND('Validation summary'!$B$2="2024-25",WZG182="End of period",WZG190="Revenue")),TRUE,FALSE)</f>
        <v>0</v>
      </c>
      <c r="WZH183" s="201" t="b">
        <f>IF(OR(AND('Validation summary'!$B$2="2022-23",WZH182="In-period"),AND('Validation summary'!$B$2="2023-24",WZH182="In-period"),AND('Validation summary'!$B$2="2024-25",WZH182="In-period"),AND('Validation summary'!$B$2="2024-25",WZH182="End of period",WZH190="Revenue")),TRUE,FALSE)</f>
        <v>0</v>
      </c>
      <c r="WZI183" s="201" t="b">
        <f>IF(OR(AND('Validation summary'!$B$2="2022-23",WZI182="In-period"),AND('Validation summary'!$B$2="2023-24",WZI182="In-period"),AND('Validation summary'!$B$2="2024-25",WZI182="In-period"),AND('Validation summary'!$B$2="2024-25",WZI182="End of period",WZI190="Revenue")),TRUE,FALSE)</f>
        <v>0</v>
      </c>
      <c r="WZJ183" s="201" t="b">
        <f>IF(OR(AND('Validation summary'!$B$2="2022-23",WZJ182="In-period"),AND('Validation summary'!$B$2="2023-24",WZJ182="In-period"),AND('Validation summary'!$B$2="2024-25",WZJ182="In-period"),AND('Validation summary'!$B$2="2024-25",WZJ182="End of period",WZJ190="Revenue")),TRUE,FALSE)</f>
        <v>0</v>
      </c>
      <c r="WZK183" s="201" t="b">
        <f>IF(OR(AND('Validation summary'!$B$2="2022-23",WZK182="In-period"),AND('Validation summary'!$B$2="2023-24",WZK182="In-period"),AND('Validation summary'!$B$2="2024-25",WZK182="In-period"),AND('Validation summary'!$B$2="2024-25",WZK182="End of period",WZK190="Revenue")),TRUE,FALSE)</f>
        <v>0</v>
      </c>
      <c r="WZL183" s="201" t="b">
        <f>IF(OR(AND('Validation summary'!$B$2="2022-23",WZL182="In-period"),AND('Validation summary'!$B$2="2023-24",WZL182="In-period"),AND('Validation summary'!$B$2="2024-25",WZL182="In-period"),AND('Validation summary'!$B$2="2024-25",WZL182="End of period",WZL190="Revenue")),TRUE,FALSE)</f>
        <v>0</v>
      </c>
      <c r="WZM183" s="201" t="b">
        <f>IF(OR(AND('Validation summary'!$B$2="2022-23",WZM182="In-period"),AND('Validation summary'!$B$2="2023-24",WZM182="In-period"),AND('Validation summary'!$B$2="2024-25",WZM182="In-period"),AND('Validation summary'!$B$2="2024-25",WZM182="End of period",WZM190="Revenue")),TRUE,FALSE)</f>
        <v>0</v>
      </c>
      <c r="WZN183" s="201" t="b">
        <f>IF(OR(AND('Validation summary'!$B$2="2022-23",WZN182="In-period"),AND('Validation summary'!$B$2="2023-24",WZN182="In-period"),AND('Validation summary'!$B$2="2024-25",WZN182="In-period"),AND('Validation summary'!$B$2="2024-25",WZN182="End of period",WZN190="Revenue")),TRUE,FALSE)</f>
        <v>0</v>
      </c>
      <c r="WZO183" s="201" t="b">
        <f>IF(OR(AND('Validation summary'!$B$2="2022-23",WZO182="In-period"),AND('Validation summary'!$B$2="2023-24",WZO182="In-period"),AND('Validation summary'!$B$2="2024-25",WZO182="In-period"),AND('Validation summary'!$B$2="2024-25",WZO182="End of period",WZO190="Revenue")),TRUE,FALSE)</f>
        <v>0</v>
      </c>
      <c r="WZP183" s="201" t="b">
        <f>IF(OR(AND('Validation summary'!$B$2="2022-23",WZP182="In-period"),AND('Validation summary'!$B$2="2023-24",WZP182="In-period"),AND('Validation summary'!$B$2="2024-25",WZP182="In-period"),AND('Validation summary'!$B$2="2024-25",WZP182="End of period",WZP190="Revenue")),TRUE,FALSE)</f>
        <v>0</v>
      </c>
      <c r="WZQ183" s="201" t="b">
        <f>IF(OR(AND('Validation summary'!$B$2="2022-23",WZQ182="In-period"),AND('Validation summary'!$B$2="2023-24",WZQ182="In-period"),AND('Validation summary'!$B$2="2024-25",WZQ182="In-period"),AND('Validation summary'!$B$2="2024-25",WZQ182="End of period",WZQ190="Revenue")),TRUE,FALSE)</f>
        <v>0</v>
      </c>
      <c r="WZR183" s="201" t="b">
        <f>IF(OR(AND('Validation summary'!$B$2="2022-23",WZR182="In-period"),AND('Validation summary'!$B$2="2023-24",WZR182="In-period"),AND('Validation summary'!$B$2="2024-25",WZR182="In-period"),AND('Validation summary'!$B$2="2024-25",WZR182="End of period",WZR190="Revenue")),TRUE,FALSE)</f>
        <v>0</v>
      </c>
      <c r="WZS183" s="201" t="b">
        <f>IF(OR(AND('Validation summary'!$B$2="2022-23",WZS182="In-period"),AND('Validation summary'!$B$2="2023-24",WZS182="In-period"),AND('Validation summary'!$B$2="2024-25",WZS182="In-period"),AND('Validation summary'!$B$2="2024-25",WZS182="End of period",WZS190="Revenue")),TRUE,FALSE)</f>
        <v>0</v>
      </c>
      <c r="WZT183" s="201" t="b">
        <f>IF(OR(AND('Validation summary'!$B$2="2022-23",WZT182="In-period"),AND('Validation summary'!$B$2="2023-24",WZT182="In-period"),AND('Validation summary'!$B$2="2024-25",WZT182="In-period"),AND('Validation summary'!$B$2="2024-25",WZT182="End of period",WZT190="Revenue")),TRUE,FALSE)</f>
        <v>0</v>
      </c>
      <c r="WZU183" s="201" t="b">
        <f>IF(OR(AND('Validation summary'!$B$2="2022-23",WZU182="In-period"),AND('Validation summary'!$B$2="2023-24",WZU182="In-period"),AND('Validation summary'!$B$2="2024-25",WZU182="In-period"),AND('Validation summary'!$B$2="2024-25",WZU182="End of period",WZU190="Revenue")),TRUE,FALSE)</f>
        <v>0</v>
      </c>
      <c r="WZV183" s="201" t="b">
        <f>IF(OR(AND('Validation summary'!$B$2="2022-23",WZV182="In-period"),AND('Validation summary'!$B$2="2023-24",WZV182="In-period"),AND('Validation summary'!$B$2="2024-25",WZV182="In-period"),AND('Validation summary'!$B$2="2024-25",WZV182="End of period",WZV190="Revenue")),TRUE,FALSE)</f>
        <v>0</v>
      </c>
      <c r="WZW183" s="201" t="b">
        <f>IF(OR(AND('Validation summary'!$B$2="2022-23",WZW182="In-period"),AND('Validation summary'!$B$2="2023-24",WZW182="In-period"),AND('Validation summary'!$B$2="2024-25",WZW182="In-period"),AND('Validation summary'!$B$2="2024-25",WZW182="End of period",WZW190="Revenue")),TRUE,FALSE)</f>
        <v>0</v>
      </c>
      <c r="WZX183" s="201" t="b">
        <f>IF(OR(AND('Validation summary'!$B$2="2022-23",WZX182="In-period"),AND('Validation summary'!$B$2="2023-24",WZX182="In-period"),AND('Validation summary'!$B$2="2024-25",WZX182="In-period"),AND('Validation summary'!$B$2="2024-25",WZX182="End of period",WZX190="Revenue")),TRUE,FALSE)</f>
        <v>0</v>
      </c>
      <c r="WZY183" s="201" t="b">
        <f>IF(OR(AND('Validation summary'!$B$2="2022-23",WZY182="In-period"),AND('Validation summary'!$B$2="2023-24",WZY182="In-period"),AND('Validation summary'!$B$2="2024-25",WZY182="In-period"),AND('Validation summary'!$B$2="2024-25",WZY182="End of period",WZY190="Revenue")),TRUE,FALSE)</f>
        <v>0</v>
      </c>
      <c r="WZZ183" s="201" t="b">
        <f>IF(OR(AND('Validation summary'!$B$2="2022-23",WZZ182="In-period"),AND('Validation summary'!$B$2="2023-24",WZZ182="In-period"),AND('Validation summary'!$B$2="2024-25",WZZ182="In-period"),AND('Validation summary'!$B$2="2024-25",WZZ182="End of period",WZZ190="Revenue")),TRUE,FALSE)</f>
        <v>0</v>
      </c>
      <c r="XAA183" s="201" t="b">
        <f>IF(OR(AND('Validation summary'!$B$2="2022-23",XAA182="In-period"),AND('Validation summary'!$B$2="2023-24",XAA182="In-period"),AND('Validation summary'!$B$2="2024-25",XAA182="In-period"),AND('Validation summary'!$B$2="2024-25",XAA182="End of period",XAA190="Revenue")),TRUE,FALSE)</f>
        <v>0</v>
      </c>
      <c r="XAB183" s="201" t="b">
        <f>IF(OR(AND('Validation summary'!$B$2="2022-23",XAB182="In-period"),AND('Validation summary'!$B$2="2023-24",XAB182="In-period"),AND('Validation summary'!$B$2="2024-25",XAB182="In-period"),AND('Validation summary'!$B$2="2024-25",XAB182="End of period",XAB190="Revenue")),TRUE,FALSE)</f>
        <v>0</v>
      </c>
      <c r="XAC183" s="201" t="b">
        <f>IF(OR(AND('Validation summary'!$B$2="2022-23",XAC182="In-period"),AND('Validation summary'!$B$2="2023-24",XAC182="In-period"),AND('Validation summary'!$B$2="2024-25",XAC182="In-period"),AND('Validation summary'!$B$2="2024-25",XAC182="End of period",XAC190="Revenue")),TRUE,FALSE)</f>
        <v>0</v>
      </c>
      <c r="XAD183" s="201" t="b">
        <f>IF(OR(AND('Validation summary'!$B$2="2022-23",XAD182="In-period"),AND('Validation summary'!$B$2="2023-24",XAD182="In-period"),AND('Validation summary'!$B$2="2024-25",XAD182="In-period"),AND('Validation summary'!$B$2="2024-25",XAD182="End of period",XAD190="Revenue")),TRUE,FALSE)</f>
        <v>0</v>
      </c>
      <c r="XAE183" s="201" t="b">
        <f>IF(OR(AND('Validation summary'!$B$2="2022-23",XAE182="In-period"),AND('Validation summary'!$B$2="2023-24",XAE182="In-period"),AND('Validation summary'!$B$2="2024-25",XAE182="In-period"),AND('Validation summary'!$B$2="2024-25",XAE182="End of period",XAE190="Revenue")),TRUE,FALSE)</f>
        <v>0</v>
      </c>
      <c r="XAF183" s="201" t="b">
        <f>IF(OR(AND('Validation summary'!$B$2="2022-23",XAF182="In-period"),AND('Validation summary'!$B$2="2023-24",XAF182="In-period"),AND('Validation summary'!$B$2="2024-25",XAF182="In-period"),AND('Validation summary'!$B$2="2024-25",XAF182="End of period",XAF190="Revenue")),TRUE,FALSE)</f>
        <v>0</v>
      </c>
      <c r="XAG183" s="201" t="b">
        <f>IF(OR(AND('Validation summary'!$B$2="2022-23",XAG182="In-period"),AND('Validation summary'!$B$2="2023-24",XAG182="In-period"),AND('Validation summary'!$B$2="2024-25",XAG182="In-period"),AND('Validation summary'!$B$2="2024-25",XAG182="End of period",XAG190="Revenue")),TRUE,FALSE)</f>
        <v>0</v>
      </c>
      <c r="XAH183" s="201" t="b">
        <f>IF(OR(AND('Validation summary'!$B$2="2022-23",XAH182="In-period"),AND('Validation summary'!$B$2="2023-24",XAH182="In-period"),AND('Validation summary'!$B$2="2024-25",XAH182="In-period"),AND('Validation summary'!$B$2="2024-25",XAH182="End of period",XAH190="Revenue")),TRUE,FALSE)</f>
        <v>0</v>
      </c>
      <c r="XAI183" s="201" t="b">
        <f>IF(OR(AND('Validation summary'!$B$2="2022-23",XAI182="In-period"),AND('Validation summary'!$B$2="2023-24",XAI182="In-period"),AND('Validation summary'!$B$2="2024-25",XAI182="In-period"),AND('Validation summary'!$B$2="2024-25",XAI182="End of period",XAI190="Revenue")),TRUE,FALSE)</f>
        <v>0</v>
      </c>
      <c r="XAJ183" s="201" t="b">
        <f>IF(OR(AND('Validation summary'!$B$2="2022-23",XAJ182="In-period"),AND('Validation summary'!$B$2="2023-24",XAJ182="In-period"),AND('Validation summary'!$B$2="2024-25",XAJ182="In-period"),AND('Validation summary'!$B$2="2024-25",XAJ182="End of period",XAJ190="Revenue")),TRUE,FALSE)</f>
        <v>0</v>
      </c>
      <c r="XAK183" s="201" t="b">
        <f>IF(OR(AND('Validation summary'!$B$2="2022-23",XAK182="In-period"),AND('Validation summary'!$B$2="2023-24",XAK182="In-period"),AND('Validation summary'!$B$2="2024-25",XAK182="In-period"),AND('Validation summary'!$B$2="2024-25",XAK182="End of period",XAK190="Revenue")),TRUE,FALSE)</f>
        <v>0</v>
      </c>
      <c r="XAL183" s="201" t="b">
        <f>IF(OR(AND('Validation summary'!$B$2="2022-23",XAL182="In-period"),AND('Validation summary'!$B$2="2023-24",XAL182="In-period"),AND('Validation summary'!$B$2="2024-25",XAL182="In-period"),AND('Validation summary'!$B$2="2024-25",XAL182="End of period",XAL190="Revenue")),TRUE,FALSE)</f>
        <v>0</v>
      </c>
      <c r="XAM183" s="201" t="b">
        <f>IF(OR(AND('Validation summary'!$B$2="2022-23",XAM182="In-period"),AND('Validation summary'!$B$2="2023-24",XAM182="In-period"),AND('Validation summary'!$B$2="2024-25",XAM182="In-period"),AND('Validation summary'!$B$2="2024-25",XAM182="End of period",XAM190="Revenue")),TRUE,FALSE)</f>
        <v>0</v>
      </c>
      <c r="XAN183" s="201" t="b">
        <f>IF(OR(AND('Validation summary'!$B$2="2022-23",XAN182="In-period"),AND('Validation summary'!$B$2="2023-24",XAN182="In-period"),AND('Validation summary'!$B$2="2024-25",XAN182="In-period"),AND('Validation summary'!$B$2="2024-25",XAN182="End of period",XAN190="Revenue")),TRUE,FALSE)</f>
        <v>0</v>
      </c>
      <c r="XAO183" s="201" t="b">
        <f>IF(OR(AND('Validation summary'!$B$2="2022-23",XAO182="In-period"),AND('Validation summary'!$B$2="2023-24",XAO182="In-period"),AND('Validation summary'!$B$2="2024-25",XAO182="In-period"),AND('Validation summary'!$B$2="2024-25",XAO182="End of period",XAO190="Revenue")),TRUE,FALSE)</f>
        <v>0</v>
      </c>
      <c r="XAP183" s="201" t="b">
        <f>IF(OR(AND('Validation summary'!$B$2="2022-23",XAP182="In-period"),AND('Validation summary'!$B$2="2023-24",XAP182="In-period"),AND('Validation summary'!$B$2="2024-25",XAP182="In-period"),AND('Validation summary'!$B$2="2024-25",XAP182="End of period",XAP190="Revenue")),TRUE,FALSE)</f>
        <v>0</v>
      </c>
      <c r="XAQ183" s="201" t="b">
        <f>IF(OR(AND('Validation summary'!$B$2="2022-23",XAQ182="In-period"),AND('Validation summary'!$B$2="2023-24",XAQ182="In-period"),AND('Validation summary'!$B$2="2024-25",XAQ182="In-period"),AND('Validation summary'!$B$2="2024-25",XAQ182="End of period",XAQ190="Revenue")),TRUE,FALSE)</f>
        <v>0</v>
      </c>
      <c r="XAR183" s="201" t="b">
        <f>IF(OR(AND('Validation summary'!$B$2="2022-23",XAR182="In-period"),AND('Validation summary'!$B$2="2023-24",XAR182="In-period"),AND('Validation summary'!$B$2="2024-25",XAR182="In-period"),AND('Validation summary'!$B$2="2024-25",XAR182="End of period",XAR190="Revenue")),TRUE,FALSE)</f>
        <v>0</v>
      </c>
      <c r="XAS183" s="201" t="b">
        <f>IF(OR(AND('Validation summary'!$B$2="2022-23",XAS182="In-period"),AND('Validation summary'!$B$2="2023-24",XAS182="In-period"),AND('Validation summary'!$B$2="2024-25",XAS182="In-period"),AND('Validation summary'!$B$2="2024-25",XAS182="End of period",XAS190="Revenue")),TRUE,FALSE)</f>
        <v>0</v>
      </c>
      <c r="XAT183" s="201" t="b">
        <f>IF(OR(AND('Validation summary'!$B$2="2022-23",XAT182="In-period"),AND('Validation summary'!$B$2="2023-24",XAT182="In-period"),AND('Validation summary'!$B$2="2024-25",XAT182="In-period"),AND('Validation summary'!$B$2="2024-25",XAT182="End of period",XAT190="Revenue")),TRUE,FALSE)</f>
        <v>0</v>
      </c>
      <c r="XAU183" s="201" t="b">
        <f>IF(OR(AND('Validation summary'!$B$2="2022-23",XAU182="In-period"),AND('Validation summary'!$B$2="2023-24",XAU182="In-period"),AND('Validation summary'!$B$2="2024-25",XAU182="In-period"),AND('Validation summary'!$B$2="2024-25",XAU182="End of period",XAU190="Revenue")),TRUE,FALSE)</f>
        <v>0</v>
      </c>
      <c r="XAV183" s="201" t="b">
        <f>IF(OR(AND('Validation summary'!$B$2="2022-23",XAV182="In-period"),AND('Validation summary'!$B$2="2023-24",XAV182="In-period"),AND('Validation summary'!$B$2="2024-25",XAV182="In-period"),AND('Validation summary'!$B$2="2024-25",XAV182="End of period",XAV190="Revenue")),TRUE,FALSE)</f>
        <v>0</v>
      </c>
      <c r="XAW183" s="201" t="b">
        <f>IF(OR(AND('Validation summary'!$B$2="2022-23",XAW182="In-period"),AND('Validation summary'!$B$2="2023-24",XAW182="In-period"),AND('Validation summary'!$B$2="2024-25",XAW182="In-period"),AND('Validation summary'!$B$2="2024-25",XAW182="End of period",XAW190="Revenue")),TRUE,FALSE)</f>
        <v>0</v>
      </c>
      <c r="XAX183" s="201" t="b">
        <f>IF(OR(AND('Validation summary'!$B$2="2022-23",XAX182="In-period"),AND('Validation summary'!$B$2="2023-24",XAX182="In-period"),AND('Validation summary'!$B$2="2024-25",XAX182="In-period"),AND('Validation summary'!$B$2="2024-25",XAX182="End of period",XAX190="Revenue")),TRUE,FALSE)</f>
        <v>0</v>
      </c>
      <c r="XAY183" s="201" t="b">
        <f>IF(OR(AND('Validation summary'!$B$2="2022-23",XAY182="In-period"),AND('Validation summary'!$B$2="2023-24",XAY182="In-period"),AND('Validation summary'!$B$2="2024-25",XAY182="In-period"),AND('Validation summary'!$B$2="2024-25",XAY182="End of period",XAY190="Revenue")),TRUE,FALSE)</f>
        <v>0</v>
      </c>
      <c r="XAZ183" s="201" t="b">
        <f>IF(OR(AND('Validation summary'!$B$2="2022-23",XAZ182="In-period"),AND('Validation summary'!$B$2="2023-24",XAZ182="In-period"),AND('Validation summary'!$B$2="2024-25",XAZ182="In-period"),AND('Validation summary'!$B$2="2024-25",XAZ182="End of period",XAZ190="Revenue")),TRUE,FALSE)</f>
        <v>0</v>
      </c>
      <c r="XBA183" s="201" t="b">
        <f>IF(OR(AND('Validation summary'!$B$2="2022-23",XBA182="In-period"),AND('Validation summary'!$B$2="2023-24",XBA182="In-period"),AND('Validation summary'!$B$2="2024-25",XBA182="In-period"),AND('Validation summary'!$B$2="2024-25",XBA182="End of period",XBA190="Revenue")),TRUE,FALSE)</f>
        <v>0</v>
      </c>
      <c r="XBB183" s="201" t="b">
        <f>IF(OR(AND('Validation summary'!$B$2="2022-23",XBB182="In-period"),AND('Validation summary'!$B$2="2023-24",XBB182="In-period"),AND('Validation summary'!$B$2="2024-25",XBB182="In-period"),AND('Validation summary'!$B$2="2024-25",XBB182="End of period",XBB190="Revenue")),TRUE,FALSE)</f>
        <v>0</v>
      </c>
      <c r="XBC183" s="201" t="b">
        <f>IF(OR(AND('Validation summary'!$B$2="2022-23",XBC182="In-period"),AND('Validation summary'!$B$2="2023-24",XBC182="In-period"),AND('Validation summary'!$B$2="2024-25",XBC182="In-period"),AND('Validation summary'!$B$2="2024-25",XBC182="End of period",XBC190="Revenue")),TRUE,FALSE)</f>
        <v>0</v>
      </c>
      <c r="XBD183" s="201" t="b">
        <f>IF(OR(AND('Validation summary'!$B$2="2022-23",XBD182="In-period"),AND('Validation summary'!$B$2="2023-24",XBD182="In-period"),AND('Validation summary'!$B$2="2024-25",XBD182="In-period"),AND('Validation summary'!$B$2="2024-25",XBD182="End of period",XBD190="Revenue")),TRUE,FALSE)</f>
        <v>0</v>
      </c>
      <c r="XBE183" s="201" t="b">
        <f>IF(OR(AND('Validation summary'!$B$2="2022-23",XBE182="In-period"),AND('Validation summary'!$B$2="2023-24",XBE182="In-period"),AND('Validation summary'!$B$2="2024-25",XBE182="In-period"),AND('Validation summary'!$B$2="2024-25",XBE182="End of period",XBE190="Revenue")),TRUE,FALSE)</f>
        <v>0</v>
      </c>
      <c r="XBF183" s="201" t="b">
        <f>IF(OR(AND('Validation summary'!$B$2="2022-23",XBF182="In-period"),AND('Validation summary'!$B$2="2023-24",XBF182="In-period"),AND('Validation summary'!$B$2="2024-25",XBF182="In-period"),AND('Validation summary'!$B$2="2024-25",XBF182="End of period",XBF190="Revenue")),TRUE,FALSE)</f>
        <v>0</v>
      </c>
      <c r="XBG183" s="201" t="b">
        <f>IF(OR(AND('Validation summary'!$B$2="2022-23",XBG182="In-period"),AND('Validation summary'!$B$2="2023-24",XBG182="In-period"),AND('Validation summary'!$B$2="2024-25",XBG182="In-period"),AND('Validation summary'!$B$2="2024-25",XBG182="End of period",XBG190="Revenue")),TRUE,FALSE)</f>
        <v>0</v>
      </c>
      <c r="XBH183" s="201" t="b">
        <f>IF(OR(AND('Validation summary'!$B$2="2022-23",XBH182="In-period"),AND('Validation summary'!$B$2="2023-24",XBH182="In-period"),AND('Validation summary'!$B$2="2024-25",XBH182="In-period"),AND('Validation summary'!$B$2="2024-25",XBH182="End of period",XBH190="Revenue")),TRUE,FALSE)</f>
        <v>0</v>
      </c>
      <c r="XBI183" s="201" t="b">
        <f>IF(OR(AND('Validation summary'!$B$2="2022-23",XBI182="In-period"),AND('Validation summary'!$B$2="2023-24",XBI182="In-period"),AND('Validation summary'!$B$2="2024-25",XBI182="In-period"),AND('Validation summary'!$B$2="2024-25",XBI182="End of period",XBI190="Revenue")),TRUE,FALSE)</f>
        <v>0</v>
      </c>
      <c r="XBJ183" s="201" t="b">
        <f>IF(OR(AND('Validation summary'!$B$2="2022-23",XBJ182="In-period"),AND('Validation summary'!$B$2="2023-24",XBJ182="In-period"),AND('Validation summary'!$B$2="2024-25",XBJ182="In-period"),AND('Validation summary'!$B$2="2024-25",XBJ182="End of period",XBJ190="Revenue")),TRUE,FALSE)</f>
        <v>0</v>
      </c>
      <c r="XBK183" s="201" t="b">
        <f>IF(OR(AND('Validation summary'!$B$2="2022-23",XBK182="In-period"),AND('Validation summary'!$B$2="2023-24",XBK182="In-period"),AND('Validation summary'!$B$2="2024-25",XBK182="In-period"),AND('Validation summary'!$B$2="2024-25",XBK182="End of period",XBK190="Revenue")),TRUE,FALSE)</f>
        <v>0</v>
      </c>
      <c r="XBL183" s="201" t="b">
        <f>IF(OR(AND('Validation summary'!$B$2="2022-23",XBL182="In-period"),AND('Validation summary'!$B$2="2023-24",XBL182="In-period"),AND('Validation summary'!$B$2="2024-25",XBL182="In-period"),AND('Validation summary'!$B$2="2024-25",XBL182="End of period",XBL190="Revenue")),TRUE,FALSE)</f>
        <v>0</v>
      </c>
      <c r="XBM183" s="201" t="b">
        <f>IF(OR(AND('Validation summary'!$B$2="2022-23",XBM182="In-period"),AND('Validation summary'!$B$2="2023-24",XBM182="In-period"),AND('Validation summary'!$B$2="2024-25",XBM182="In-period"),AND('Validation summary'!$B$2="2024-25",XBM182="End of period",XBM190="Revenue")),TRUE,FALSE)</f>
        <v>0</v>
      </c>
      <c r="XBN183" s="201" t="b">
        <f>IF(OR(AND('Validation summary'!$B$2="2022-23",XBN182="In-period"),AND('Validation summary'!$B$2="2023-24",XBN182="In-period"),AND('Validation summary'!$B$2="2024-25",XBN182="In-period"),AND('Validation summary'!$B$2="2024-25",XBN182="End of period",XBN190="Revenue")),TRUE,FALSE)</f>
        <v>0</v>
      </c>
      <c r="XBO183" s="201" t="b">
        <f>IF(OR(AND('Validation summary'!$B$2="2022-23",XBO182="In-period"),AND('Validation summary'!$B$2="2023-24",XBO182="In-period"),AND('Validation summary'!$B$2="2024-25",XBO182="In-period"),AND('Validation summary'!$B$2="2024-25",XBO182="End of period",XBO190="Revenue")),TRUE,FALSE)</f>
        <v>0</v>
      </c>
      <c r="XBP183" s="201" t="b">
        <f>IF(OR(AND('Validation summary'!$B$2="2022-23",XBP182="In-period"),AND('Validation summary'!$B$2="2023-24",XBP182="In-period"),AND('Validation summary'!$B$2="2024-25",XBP182="In-period"),AND('Validation summary'!$B$2="2024-25",XBP182="End of period",XBP190="Revenue")),TRUE,FALSE)</f>
        <v>0</v>
      </c>
      <c r="XBQ183" s="201" t="b">
        <f>IF(OR(AND('Validation summary'!$B$2="2022-23",XBQ182="In-period"),AND('Validation summary'!$B$2="2023-24",XBQ182="In-period"),AND('Validation summary'!$B$2="2024-25",XBQ182="In-period"),AND('Validation summary'!$B$2="2024-25",XBQ182="End of period",XBQ190="Revenue")),TRUE,FALSE)</f>
        <v>0</v>
      </c>
      <c r="XBR183" s="201" t="b">
        <f>IF(OR(AND('Validation summary'!$B$2="2022-23",XBR182="In-period"),AND('Validation summary'!$B$2="2023-24",XBR182="In-period"),AND('Validation summary'!$B$2="2024-25",XBR182="In-period"),AND('Validation summary'!$B$2="2024-25",XBR182="End of period",XBR190="Revenue")),TRUE,FALSE)</f>
        <v>0</v>
      </c>
      <c r="XBS183" s="201" t="b">
        <f>IF(OR(AND('Validation summary'!$B$2="2022-23",XBS182="In-period"),AND('Validation summary'!$B$2="2023-24",XBS182="In-period"),AND('Validation summary'!$B$2="2024-25",XBS182="In-period"),AND('Validation summary'!$B$2="2024-25",XBS182="End of period",XBS190="Revenue")),TRUE,FALSE)</f>
        <v>0</v>
      </c>
      <c r="XBT183" s="201" t="b">
        <f>IF(OR(AND('Validation summary'!$B$2="2022-23",XBT182="In-period"),AND('Validation summary'!$B$2="2023-24",XBT182="In-period"),AND('Validation summary'!$B$2="2024-25",XBT182="In-period"),AND('Validation summary'!$B$2="2024-25",XBT182="End of period",XBT190="Revenue")),TRUE,FALSE)</f>
        <v>0</v>
      </c>
      <c r="XBU183" s="201" t="b">
        <f>IF(OR(AND('Validation summary'!$B$2="2022-23",XBU182="In-period"),AND('Validation summary'!$B$2="2023-24",XBU182="In-period"),AND('Validation summary'!$B$2="2024-25",XBU182="In-period"),AND('Validation summary'!$B$2="2024-25",XBU182="End of period",XBU190="Revenue")),TRUE,FALSE)</f>
        <v>0</v>
      </c>
      <c r="XBV183" s="201" t="b">
        <f>IF(OR(AND('Validation summary'!$B$2="2022-23",XBV182="In-period"),AND('Validation summary'!$B$2="2023-24",XBV182="In-period"),AND('Validation summary'!$B$2="2024-25",XBV182="In-period"),AND('Validation summary'!$B$2="2024-25",XBV182="End of period",XBV190="Revenue")),TRUE,FALSE)</f>
        <v>0</v>
      </c>
      <c r="XBW183" s="201" t="b">
        <f>IF(OR(AND('Validation summary'!$B$2="2022-23",XBW182="In-period"),AND('Validation summary'!$B$2="2023-24",XBW182="In-period"),AND('Validation summary'!$B$2="2024-25",XBW182="In-period"),AND('Validation summary'!$B$2="2024-25",XBW182="End of period",XBW190="Revenue")),TRUE,FALSE)</f>
        <v>0</v>
      </c>
      <c r="XBX183" s="201" t="b">
        <f>IF(OR(AND('Validation summary'!$B$2="2022-23",XBX182="In-period"),AND('Validation summary'!$B$2="2023-24",XBX182="In-period"),AND('Validation summary'!$B$2="2024-25",XBX182="In-period"),AND('Validation summary'!$B$2="2024-25",XBX182="End of period",XBX190="Revenue")),TRUE,FALSE)</f>
        <v>0</v>
      </c>
      <c r="XBY183" s="201" t="b">
        <f>IF(OR(AND('Validation summary'!$B$2="2022-23",XBY182="In-period"),AND('Validation summary'!$B$2="2023-24",XBY182="In-period"),AND('Validation summary'!$B$2="2024-25",XBY182="In-period"),AND('Validation summary'!$B$2="2024-25",XBY182="End of period",XBY190="Revenue")),TRUE,FALSE)</f>
        <v>0</v>
      </c>
      <c r="XBZ183" s="201" t="b">
        <f>IF(OR(AND('Validation summary'!$B$2="2022-23",XBZ182="In-period"),AND('Validation summary'!$B$2="2023-24",XBZ182="In-period"),AND('Validation summary'!$B$2="2024-25",XBZ182="In-period"),AND('Validation summary'!$B$2="2024-25",XBZ182="End of period",XBZ190="Revenue")),TRUE,FALSE)</f>
        <v>0</v>
      </c>
      <c r="XCA183" s="201" t="b">
        <f>IF(OR(AND('Validation summary'!$B$2="2022-23",XCA182="In-period"),AND('Validation summary'!$B$2="2023-24",XCA182="In-period"),AND('Validation summary'!$B$2="2024-25",XCA182="In-period"),AND('Validation summary'!$B$2="2024-25",XCA182="End of period",XCA190="Revenue")),TRUE,FALSE)</f>
        <v>0</v>
      </c>
      <c r="XCB183" s="201" t="b">
        <f>IF(OR(AND('Validation summary'!$B$2="2022-23",XCB182="In-period"),AND('Validation summary'!$B$2="2023-24",XCB182="In-period"),AND('Validation summary'!$B$2="2024-25",XCB182="In-period"),AND('Validation summary'!$B$2="2024-25",XCB182="End of period",XCB190="Revenue")),TRUE,FALSE)</f>
        <v>0</v>
      </c>
      <c r="XCC183" s="201" t="b">
        <f>IF(OR(AND('Validation summary'!$B$2="2022-23",XCC182="In-period"),AND('Validation summary'!$B$2="2023-24",XCC182="In-period"),AND('Validation summary'!$B$2="2024-25",XCC182="In-period"),AND('Validation summary'!$B$2="2024-25",XCC182="End of period",XCC190="Revenue")),TRUE,FALSE)</f>
        <v>0</v>
      </c>
      <c r="XCD183" s="201" t="b">
        <f>IF(OR(AND('Validation summary'!$B$2="2022-23",XCD182="In-period"),AND('Validation summary'!$B$2="2023-24",XCD182="In-period"),AND('Validation summary'!$B$2="2024-25",XCD182="In-period"),AND('Validation summary'!$B$2="2024-25",XCD182="End of period",XCD190="Revenue")),TRUE,FALSE)</f>
        <v>0</v>
      </c>
      <c r="XCE183" s="201" t="b">
        <f>IF(OR(AND('Validation summary'!$B$2="2022-23",XCE182="In-period"),AND('Validation summary'!$B$2="2023-24",XCE182="In-period"),AND('Validation summary'!$B$2="2024-25",XCE182="In-period"),AND('Validation summary'!$B$2="2024-25",XCE182="End of period",XCE190="Revenue")),TRUE,FALSE)</f>
        <v>0</v>
      </c>
      <c r="XCF183" s="201" t="b">
        <f>IF(OR(AND('Validation summary'!$B$2="2022-23",XCF182="In-period"),AND('Validation summary'!$B$2="2023-24",XCF182="In-period"),AND('Validation summary'!$B$2="2024-25",XCF182="In-period"),AND('Validation summary'!$B$2="2024-25",XCF182="End of period",XCF190="Revenue")),TRUE,FALSE)</f>
        <v>0</v>
      </c>
      <c r="XCG183" s="201" t="b">
        <f>IF(OR(AND('Validation summary'!$B$2="2022-23",XCG182="In-period"),AND('Validation summary'!$B$2="2023-24",XCG182="In-period"),AND('Validation summary'!$B$2="2024-25",XCG182="In-period"),AND('Validation summary'!$B$2="2024-25",XCG182="End of period",XCG190="Revenue")),TRUE,FALSE)</f>
        <v>0</v>
      </c>
      <c r="XCH183" s="201" t="b">
        <f>IF(OR(AND('Validation summary'!$B$2="2022-23",XCH182="In-period"),AND('Validation summary'!$B$2="2023-24",XCH182="In-period"),AND('Validation summary'!$B$2="2024-25",XCH182="In-period"),AND('Validation summary'!$B$2="2024-25",XCH182="End of period",XCH190="Revenue")),TRUE,FALSE)</f>
        <v>0</v>
      </c>
      <c r="XCI183" s="201" t="b">
        <f>IF(OR(AND('Validation summary'!$B$2="2022-23",XCI182="In-period"),AND('Validation summary'!$B$2="2023-24",XCI182="In-period"),AND('Validation summary'!$B$2="2024-25",XCI182="In-period"),AND('Validation summary'!$B$2="2024-25",XCI182="End of period",XCI190="Revenue")),TRUE,FALSE)</f>
        <v>0</v>
      </c>
      <c r="XCJ183" s="201" t="b">
        <f>IF(OR(AND('Validation summary'!$B$2="2022-23",XCJ182="In-period"),AND('Validation summary'!$B$2="2023-24",XCJ182="In-period"),AND('Validation summary'!$B$2="2024-25",XCJ182="In-period"),AND('Validation summary'!$B$2="2024-25",XCJ182="End of period",XCJ190="Revenue")),TRUE,FALSE)</f>
        <v>0</v>
      </c>
      <c r="XCK183" s="201" t="b">
        <f>IF(OR(AND('Validation summary'!$B$2="2022-23",XCK182="In-period"),AND('Validation summary'!$B$2="2023-24",XCK182="In-period"),AND('Validation summary'!$B$2="2024-25",XCK182="In-period"),AND('Validation summary'!$B$2="2024-25",XCK182="End of period",XCK190="Revenue")),TRUE,FALSE)</f>
        <v>0</v>
      </c>
      <c r="XCL183" s="201" t="b">
        <f>IF(OR(AND('Validation summary'!$B$2="2022-23",XCL182="In-period"),AND('Validation summary'!$B$2="2023-24",XCL182="In-period"),AND('Validation summary'!$B$2="2024-25",XCL182="In-period"),AND('Validation summary'!$B$2="2024-25",XCL182="End of period",XCL190="Revenue")),TRUE,FALSE)</f>
        <v>0</v>
      </c>
      <c r="XCM183" s="201" t="b">
        <f>IF(OR(AND('Validation summary'!$B$2="2022-23",XCM182="In-period"),AND('Validation summary'!$B$2="2023-24",XCM182="In-period"),AND('Validation summary'!$B$2="2024-25",XCM182="In-period"),AND('Validation summary'!$B$2="2024-25",XCM182="End of period",XCM190="Revenue")),TRUE,FALSE)</f>
        <v>0</v>
      </c>
      <c r="XCN183" s="201" t="b">
        <f>IF(OR(AND('Validation summary'!$B$2="2022-23",XCN182="In-period"),AND('Validation summary'!$B$2="2023-24",XCN182="In-period"),AND('Validation summary'!$B$2="2024-25",XCN182="In-period"),AND('Validation summary'!$B$2="2024-25",XCN182="End of period",XCN190="Revenue")),TRUE,FALSE)</f>
        <v>0</v>
      </c>
      <c r="XCO183" s="201" t="b">
        <f>IF(OR(AND('Validation summary'!$B$2="2022-23",XCO182="In-period"),AND('Validation summary'!$B$2="2023-24",XCO182="In-period"),AND('Validation summary'!$B$2="2024-25",XCO182="In-period"),AND('Validation summary'!$B$2="2024-25",XCO182="End of period",XCO190="Revenue")),TRUE,FALSE)</f>
        <v>0</v>
      </c>
      <c r="XCP183" s="201" t="b">
        <f>IF(OR(AND('Validation summary'!$B$2="2022-23",XCP182="In-period"),AND('Validation summary'!$B$2="2023-24",XCP182="In-period"),AND('Validation summary'!$B$2="2024-25",XCP182="In-period"),AND('Validation summary'!$B$2="2024-25",XCP182="End of period",XCP190="Revenue")),TRUE,FALSE)</f>
        <v>0</v>
      </c>
      <c r="XCQ183" s="201" t="b">
        <f>IF(OR(AND('Validation summary'!$B$2="2022-23",XCQ182="In-period"),AND('Validation summary'!$B$2="2023-24",XCQ182="In-period"),AND('Validation summary'!$B$2="2024-25",XCQ182="In-period"),AND('Validation summary'!$B$2="2024-25",XCQ182="End of period",XCQ190="Revenue")),TRUE,FALSE)</f>
        <v>0</v>
      </c>
      <c r="XCR183" s="201" t="b">
        <f>IF(OR(AND('Validation summary'!$B$2="2022-23",XCR182="In-period"),AND('Validation summary'!$B$2="2023-24",XCR182="In-period"),AND('Validation summary'!$B$2="2024-25",XCR182="In-period"),AND('Validation summary'!$B$2="2024-25",XCR182="End of period",XCR190="Revenue")),TRUE,FALSE)</f>
        <v>0</v>
      </c>
      <c r="XCS183" s="201" t="b">
        <f>IF(OR(AND('Validation summary'!$B$2="2022-23",XCS182="In-period"),AND('Validation summary'!$B$2="2023-24",XCS182="In-period"),AND('Validation summary'!$B$2="2024-25",XCS182="In-period"),AND('Validation summary'!$B$2="2024-25",XCS182="End of period",XCS190="Revenue")),TRUE,FALSE)</f>
        <v>0</v>
      </c>
      <c r="XCT183" s="201" t="b">
        <f>IF(OR(AND('Validation summary'!$B$2="2022-23",XCT182="In-period"),AND('Validation summary'!$B$2="2023-24",XCT182="In-period"),AND('Validation summary'!$B$2="2024-25",XCT182="In-period"),AND('Validation summary'!$B$2="2024-25",XCT182="End of period",XCT190="Revenue")),TRUE,FALSE)</f>
        <v>0</v>
      </c>
      <c r="XCU183" s="201" t="b">
        <f>IF(OR(AND('Validation summary'!$B$2="2022-23",XCU182="In-period"),AND('Validation summary'!$B$2="2023-24",XCU182="In-period"),AND('Validation summary'!$B$2="2024-25",XCU182="In-period"),AND('Validation summary'!$B$2="2024-25",XCU182="End of period",XCU190="Revenue")),TRUE,FALSE)</f>
        <v>0</v>
      </c>
      <c r="XCV183" s="201" t="b">
        <f>IF(OR(AND('Validation summary'!$B$2="2022-23",XCV182="In-period"),AND('Validation summary'!$B$2="2023-24",XCV182="In-period"),AND('Validation summary'!$B$2="2024-25",XCV182="In-period"),AND('Validation summary'!$B$2="2024-25",XCV182="End of period",XCV190="Revenue")),TRUE,FALSE)</f>
        <v>0</v>
      </c>
      <c r="XCW183" s="201" t="b">
        <f>IF(OR(AND('Validation summary'!$B$2="2022-23",XCW182="In-period"),AND('Validation summary'!$B$2="2023-24",XCW182="In-period"),AND('Validation summary'!$B$2="2024-25",XCW182="In-period"),AND('Validation summary'!$B$2="2024-25",XCW182="End of period",XCW190="Revenue")),TRUE,FALSE)</f>
        <v>0</v>
      </c>
      <c r="XCX183" s="201" t="b">
        <f>IF(OR(AND('Validation summary'!$B$2="2022-23",XCX182="In-period"),AND('Validation summary'!$B$2="2023-24",XCX182="In-period"),AND('Validation summary'!$B$2="2024-25",XCX182="In-period"),AND('Validation summary'!$B$2="2024-25",XCX182="End of period",XCX190="Revenue")),TRUE,FALSE)</f>
        <v>0</v>
      </c>
      <c r="XCY183" s="201" t="b">
        <f>IF(OR(AND('Validation summary'!$B$2="2022-23",XCY182="In-period"),AND('Validation summary'!$B$2="2023-24",XCY182="In-period"),AND('Validation summary'!$B$2="2024-25",XCY182="In-period"),AND('Validation summary'!$B$2="2024-25",XCY182="End of period",XCY190="Revenue")),TRUE,FALSE)</f>
        <v>0</v>
      </c>
      <c r="XCZ183" s="201" t="b">
        <f>IF(OR(AND('Validation summary'!$B$2="2022-23",XCZ182="In-period"),AND('Validation summary'!$B$2="2023-24",XCZ182="In-period"),AND('Validation summary'!$B$2="2024-25",XCZ182="In-period"),AND('Validation summary'!$B$2="2024-25",XCZ182="End of period",XCZ190="Revenue")),TRUE,FALSE)</f>
        <v>0</v>
      </c>
      <c r="XDA183" s="201" t="b">
        <f>IF(OR(AND('Validation summary'!$B$2="2022-23",XDA182="In-period"),AND('Validation summary'!$B$2="2023-24",XDA182="In-period"),AND('Validation summary'!$B$2="2024-25",XDA182="In-period"),AND('Validation summary'!$B$2="2024-25",XDA182="End of period",XDA190="Revenue")),TRUE,FALSE)</f>
        <v>0</v>
      </c>
      <c r="XDB183" s="201" t="b">
        <f>IF(OR(AND('Validation summary'!$B$2="2022-23",XDB182="In-period"),AND('Validation summary'!$B$2="2023-24",XDB182="In-period"),AND('Validation summary'!$B$2="2024-25",XDB182="In-period"),AND('Validation summary'!$B$2="2024-25",XDB182="End of period",XDB190="Revenue")),TRUE,FALSE)</f>
        <v>0</v>
      </c>
      <c r="XDC183" s="201" t="b">
        <f>IF(OR(AND('Validation summary'!$B$2="2022-23",XDC182="In-period"),AND('Validation summary'!$B$2="2023-24",XDC182="In-period"),AND('Validation summary'!$B$2="2024-25",XDC182="In-period"),AND('Validation summary'!$B$2="2024-25",XDC182="End of period",XDC190="Revenue")),TRUE,FALSE)</f>
        <v>0</v>
      </c>
      <c r="XDD183" s="201" t="b">
        <f>IF(OR(AND('Validation summary'!$B$2="2022-23",XDD182="In-period"),AND('Validation summary'!$B$2="2023-24",XDD182="In-period"),AND('Validation summary'!$B$2="2024-25",XDD182="In-period"),AND('Validation summary'!$B$2="2024-25",XDD182="End of period",XDD190="Revenue")),TRUE,FALSE)</f>
        <v>0</v>
      </c>
      <c r="XDE183" s="201" t="b">
        <f>IF(OR(AND('Validation summary'!$B$2="2022-23",XDE182="In-period"),AND('Validation summary'!$B$2="2023-24",XDE182="In-period"),AND('Validation summary'!$B$2="2024-25",XDE182="In-period"),AND('Validation summary'!$B$2="2024-25",XDE182="End of period",XDE190="Revenue")),TRUE,FALSE)</f>
        <v>0</v>
      </c>
      <c r="XDF183" s="201" t="b">
        <f>IF(OR(AND('Validation summary'!$B$2="2022-23",XDF182="In-period"),AND('Validation summary'!$B$2="2023-24",XDF182="In-period"),AND('Validation summary'!$B$2="2024-25",XDF182="In-period"),AND('Validation summary'!$B$2="2024-25",XDF182="End of period",XDF190="Revenue")),TRUE,FALSE)</f>
        <v>0</v>
      </c>
      <c r="XDG183" s="201" t="b">
        <f>IF(OR(AND('Validation summary'!$B$2="2022-23",XDG182="In-period"),AND('Validation summary'!$B$2="2023-24",XDG182="In-period"),AND('Validation summary'!$B$2="2024-25",XDG182="In-period"),AND('Validation summary'!$B$2="2024-25",XDG182="End of period",XDG190="Revenue")),TRUE,FALSE)</f>
        <v>0</v>
      </c>
      <c r="XDH183" s="201" t="b">
        <f>IF(OR(AND('Validation summary'!$B$2="2022-23",XDH182="In-period"),AND('Validation summary'!$B$2="2023-24",XDH182="In-period"),AND('Validation summary'!$B$2="2024-25",XDH182="In-period"),AND('Validation summary'!$B$2="2024-25",XDH182="End of period",XDH190="Revenue")),TRUE,FALSE)</f>
        <v>0</v>
      </c>
      <c r="XDI183" s="201" t="b">
        <f>IF(OR(AND('Validation summary'!$B$2="2022-23",XDI182="In-period"),AND('Validation summary'!$B$2="2023-24",XDI182="In-period"),AND('Validation summary'!$B$2="2024-25",XDI182="In-period"),AND('Validation summary'!$B$2="2024-25",XDI182="End of period",XDI190="Revenue")),TRUE,FALSE)</f>
        <v>0</v>
      </c>
      <c r="XDJ183" s="201" t="b">
        <f>IF(OR(AND('Validation summary'!$B$2="2022-23",XDJ182="In-period"),AND('Validation summary'!$B$2="2023-24",XDJ182="In-period"),AND('Validation summary'!$B$2="2024-25",XDJ182="In-period"),AND('Validation summary'!$B$2="2024-25",XDJ182="End of period",XDJ190="Revenue")),TRUE,FALSE)</f>
        <v>0</v>
      </c>
      <c r="XDK183" s="201" t="b">
        <f>IF(OR(AND('Validation summary'!$B$2="2022-23",XDK182="In-period"),AND('Validation summary'!$B$2="2023-24",XDK182="In-period"),AND('Validation summary'!$B$2="2024-25",XDK182="In-period"),AND('Validation summary'!$B$2="2024-25",XDK182="End of period",XDK190="Revenue")),TRUE,FALSE)</f>
        <v>0</v>
      </c>
      <c r="XDL183" s="201" t="b">
        <f>IF(OR(AND('Validation summary'!$B$2="2022-23",XDL182="In-period"),AND('Validation summary'!$B$2="2023-24",XDL182="In-period"),AND('Validation summary'!$B$2="2024-25",XDL182="In-period"),AND('Validation summary'!$B$2="2024-25",XDL182="End of period",XDL190="Revenue")),TRUE,FALSE)</f>
        <v>0</v>
      </c>
      <c r="XDM183" s="201" t="b">
        <f>IF(OR(AND('Validation summary'!$B$2="2022-23",XDM182="In-period"),AND('Validation summary'!$B$2="2023-24",XDM182="In-period"),AND('Validation summary'!$B$2="2024-25",XDM182="In-period"),AND('Validation summary'!$B$2="2024-25",XDM182="End of period",XDM190="Revenue")),TRUE,FALSE)</f>
        <v>0</v>
      </c>
      <c r="XDN183" s="201" t="b">
        <f>IF(OR(AND('Validation summary'!$B$2="2022-23",XDN182="In-period"),AND('Validation summary'!$B$2="2023-24",XDN182="In-period"),AND('Validation summary'!$B$2="2024-25",XDN182="In-period"),AND('Validation summary'!$B$2="2024-25",XDN182="End of period",XDN190="Revenue")),TRUE,FALSE)</f>
        <v>0</v>
      </c>
      <c r="XDO183" s="201" t="b">
        <f>IF(OR(AND('Validation summary'!$B$2="2022-23",XDO182="In-period"),AND('Validation summary'!$B$2="2023-24",XDO182="In-period"),AND('Validation summary'!$B$2="2024-25",XDO182="In-period"),AND('Validation summary'!$B$2="2024-25",XDO182="End of period",XDO190="Revenue")),TRUE,FALSE)</f>
        <v>0</v>
      </c>
      <c r="XDP183" s="201" t="b">
        <f>IF(OR(AND('Validation summary'!$B$2="2022-23",XDP182="In-period"),AND('Validation summary'!$B$2="2023-24",XDP182="In-period"),AND('Validation summary'!$B$2="2024-25",XDP182="In-period"),AND('Validation summary'!$B$2="2024-25",XDP182="End of period",XDP190="Revenue")),TRUE,FALSE)</f>
        <v>0</v>
      </c>
      <c r="XDQ183" s="201" t="b">
        <f>IF(OR(AND('Validation summary'!$B$2="2022-23",XDQ182="In-period"),AND('Validation summary'!$B$2="2023-24",XDQ182="In-period"),AND('Validation summary'!$B$2="2024-25",XDQ182="In-period"),AND('Validation summary'!$B$2="2024-25",XDQ182="End of period",XDQ190="Revenue")),TRUE,FALSE)</f>
        <v>0</v>
      </c>
      <c r="XDR183" s="201" t="b">
        <f>IF(OR(AND('Validation summary'!$B$2="2022-23",XDR182="In-period"),AND('Validation summary'!$B$2="2023-24",XDR182="In-period"),AND('Validation summary'!$B$2="2024-25",XDR182="In-period"),AND('Validation summary'!$B$2="2024-25",XDR182="End of period",XDR190="Revenue")),TRUE,FALSE)</f>
        <v>0</v>
      </c>
      <c r="XDS183" s="201" t="b">
        <f>IF(OR(AND('Validation summary'!$B$2="2022-23",XDS182="In-period"),AND('Validation summary'!$B$2="2023-24",XDS182="In-period"),AND('Validation summary'!$B$2="2024-25",XDS182="In-period"),AND('Validation summary'!$B$2="2024-25",XDS182="End of period",XDS190="Revenue")),TRUE,FALSE)</f>
        <v>0</v>
      </c>
      <c r="XDT183" s="201" t="b">
        <f>IF(OR(AND('Validation summary'!$B$2="2022-23",XDT182="In-period"),AND('Validation summary'!$B$2="2023-24",XDT182="In-period"),AND('Validation summary'!$B$2="2024-25",XDT182="In-period"),AND('Validation summary'!$B$2="2024-25",XDT182="End of period",XDT190="Revenue")),TRUE,FALSE)</f>
        <v>0</v>
      </c>
      <c r="XDU183" s="201" t="b">
        <f>IF(OR(AND('Validation summary'!$B$2="2022-23",XDU182="In-period"),AND('Validation summary'!$B$2="2023-24",XDU182="In-period"),AND('Validation summary'!$B$2="2024-25",XDU182="In-period"),AND('Validation summary'!$B$2="2024-25",XDU182="End of period",XDU190="Revenue")),TRUE,FALSE)</f>
        <v>0</v>
      </c>
      <c r="XDV183" s="201" t="b">
        <f>IF(OR(AND('Validation summary'!$B$2="2022-23",XDV182="In-period"),AND('Validation summary'!$B$2="2023-24",XDV182="In-period"),AND('Validation summary'!$B$2="2024-25",XDV182="In-period"),AND('Validation summary'!$B$2="2024-25",XDV182="End of period",XDV190="Revenue")),TRUE,FALSE)</f>
        <v>0</v>
      </c>
      <c r="XDW183" s="201" t="b">
        <f>IF(OR(AND('Validation summary'!$B$2="2022-23",XDW182="In-period"),AND('Validation summary'!$B$2="2023-24",XDW182="In-period"),AND('Validation summary'!$B$2="2024-25",XDW182="In-period"),AND('Validation summary'!$B$2="2024-25",XDW182="End of period",XDW190="Revenue")),TRUE,FALSE)</f>
        <v>0</v>
      </c>
      <c r="XDX183" s="201" t="b">
        <f>IF(OR(AND('Validation summary'!$B$2="2022-23",XDX182="In-period"),AND('Validation summary'!$B$2="2023-24",XDX182="In-period"),AND('Validation summary'!$B$2="2024-25",XDX182="In-period"),AND('Validation summary'!$B$2="2024-25",XDX182="End of period",XDX190="Revenue")),TRUE,FALSE)</f>
        <v>0</v>
      </c>
      <c r="XDY183" s="201" t="b">
        <f>IF(OR(AND('Validation summary'!$B$2="2022-23",XDY182="In-period"),AND('Validation summary'!$B$2="2023-24",XDY182="In-period"),AND('Validation summary'!$B$2="2024-25",XDY182="In-period"),AND('Validation summary'!$B$2="2024-25",XDY182="End of period",XDY190="Revenue")),TRUE,FALSE)</f>
        <v>0</v>
      </c>
      <c r="XDZ183" s="201" t="b">
        <f>IF(OR(AND('Validation summary'!$B$2="2022-23",XDZ182="In-period"),AND('Validation summary'!$B$2="2023-24",XDZ182="In-period"),AND('Validation summary'!$B$2="2024-25",XDZ182="In-period"),AND('Validation summary'!$B$2="2024-25",XDZ182="End of period",XDZ190="Revenue")),TRUE,FALSE)</f>
        <v>0</v>
      </c>
      <c r="XEA183" s="201" t="b">
        <f>IF(OR(AND('Validation summary'!$B$2="2022-23",XEA182="In-period"),AND('Validation summary'!$B$2="2023-24",XEA182="In-period"),AND('Validation summary'!$B$2="2024-25",XEA182="In-period"),AND('Validation summary'!$B$2="2024-25",XEA182="End of period",XEA190="Revenue")),TRUE,FALSE)</f>
        <v>0</v>
      </c>
      <c r="XEB183" s="201" t="b">
        <f>IF(OR(AND('Validation summary'!$B$2="2022-23",XEB182="In-period"),AND('Validation summary'!$B$2="2023-24",XEB182="In-period"),AND('Validation summary'!$B$2="2024-25",XEB182="In-period"),AND('Validation summary'!$B$2="2024-25",XEB182="End of period",XEB190="Revenue")),TRUE,FALSE)</f>
        <v>0</v>
      </c>
      <c r="XEC183" s="201" t="b">
        <f>IF(OR(AND('Validation summary'!$B$2="2022-23",XEC182="In-period"),AND('Validation summary'!$B$2="2023-24",XEC182="In-period"),AND('Validation summary'!$B$2="2024-25",XEC182="In-period"),AND('Validation summary'!$B$2="2024-25",XEC182="End of period",XEC190="Revenue")),TRUE,FALSE)</f>
        <v>0</v>
      </c>
      <c r="XED183" s="201" t="b">
        <f>IF(OR(AND('Validation summary'!$B$2="2022-23",XED182="In-period"),AND('Validation summary'!$B$2="2023-24",XED182="In-period"),AND('Validation summary'!$B$2="2024-25",XED182="In-period"),AND('Validation summary'!$B$2="2024-25",XED182="End of period",XED190="Revenue")),TRUE,FALSE)</f>
        <v>0</v>
      </c>
      <c r="XEE183" s="201" t="b">
        <f>IF(OR(AND('Validation summary'!$B$2="2022-23",XEE182="In-period"),AND('Validation summary'!$B$2="2023-24",XEE182="In-period"),AND('Validation summary'!$B$2="2024-25",XEE182="In-period"),AND('Validation summary'!$B$2="2024-25",XEE182="End of period",XEE190="Revenue")),TRUE,FALSE)</f>
        <v>0</v>
      </c>
      <c r="XEF183" s="201" t="b">
        <f>IF(OR(AND('Validation summary'!$B$2="2022-23",XEF182="In-period"),AND('Validation summary'!$B$2="2023-24",XEF182="In-period"),AND('Validation summary'!$B$2="2024-25",XEF182="In-period"),AND('Validation summary'!$B$2="2024-25",XEF182="End of period",XEF190="Revenue")),TRUE,FALSE)</f>
        <v>0</v>
      </c>
      <c r="XEG183" s="201" t="b">
        <f>IF(OR(AND('Validation summary'!$B$2="2022-23",XEG182="In-period"),AND('Validation summary'!$B$2="2023-24",XEG182="In-period"),AND('Validation summary'!$B$2="2024-25",XEG182="In-period"),AND('Validation summary'!$B$2="2024-25",XEG182="End of period",XEG190="Revenue")),TRUE,FALSE)</f>
        <v>0</v>
      </c>
      <c r="XEH183" s="201" t="b">
        <f>IF(OR(AND('Validation summary'!$B$2="2022-23",XEH182="In-period"),AND('Validation summary'!$B$2="2023-24",XEH182="In-period"),AND('Validation summary'!$B$2="2024-25",XEH182="In-period"),AND('Validation summary'!$B$2="2024-25",XEH182="End of period",XEH190="Revenue")),TRUE,FALSE)</f>
        <v>0</v>
      </c>
      <c r="XEI183" s="201" t="b">
        <f>IF(OR(AND('Validation summary'!$B$2="2022-23",XEI182="In-period"),AND('Validation summary'!$B$2="2023-24",XEI182="In-period"),AND('Validation summary'!$B$2="2024-25",XEI182="In-period"),AND('Validation summary'!$B$2="2024-25",XEI182="End of period",XEI190="Revenue")),TRUE,FALSE)</f>
        <v>0</v>
      </c>
      <c r="XEJ183" s="201" t="b">
        <f>IF(OR(AND('Validation summary'!$B$2="2022-23",XEJ182="In-period"),AND('Validation summary'!$B$2="2023-24",XEJ182="In-period"),AND('Validation summary'!$B$2="2024-25",XEJ182="In-period"),AND('Validation summary'!$B$2="2024-25",XEJ182="End of period",XEJ190="Revenue")),TRUE,FALSE)</f>
        <v>0</v>
      </c>
      <c r="XEK183" s="201" t="b">
        <f>IF(OR(AND('Validation summary'!$B$2="2022-23",XEK182="In-period"),AND('Validation summary'!$B$2="2023-24",XEK182="In-period"),AND('Validation summary'!$B$2="2024-25",XEK182="In-period"),AND('Validation summary'!$B$2="2024-25",XEK182="End of period",XEK190="Revenue")),TRUE,FALSE)</f>
        <v>0</v>
      </c>
      <c r="XEL183" s="201" t="b">
        <f>IF(OR(AND('Validation summary'!$B$2="2022-23",XEL182="In-period"),AND('Validation summary'!$B$2="2023-24",XEL182="In-period"),AND('Validation summary'!$B$2="2024-25",XEL182="In-period"),AND('Validation summary'!$B$2="2024-25",XEL182="End of period",XEL190="Revenue")),TRUE,FALSE)</f>
        <v>0</v>
      </c>
      <c r="XEM183" s="201" t="b">
        <f>IF(OR(AND('Validation summary'!$B$2="2022-23",XEM182="In-period"),AND('Validation summary'!$B$2="2023-24",XEM182="In-period"),AND('Validation summary'!$B$2="2024-25",XEM182="In-period"),AND('Validation summary'!$B$2="2024-25",XEM182="End of period",XEM190="Revenue")),TRUE,FALSE)</f>
        <v>0</v>
      </c>
      <c r="XEN183" s="201" t="b">
        <f>IF(OR(AND('Validation summary'!$B$2="2022-23",XEN182="In-period"),AND('Validation summary'!$B$2="2023-24",XEN182="In-period"),AND('Validation summary'!$B$2="2024-25",XEN182="In-period"),AND('Validation summary'!$B$2="2024-25",XEN182="End of period",XEN190="Revenue")),TRUE,FALSE)</f>
        <v>0</v>
      </c>
      <c r="XEO183" s="201" t="b">
        <f>IF(OR(AND('Validation summary'!$B$2="2022-23",XEO182="In-period"),AND('Validation summary'!$B$2="2023-24",XEO182="In-period"),AND('Validation summary'!$B$2="2024-25",XEO182="In-period"),AND('Validation summary'!$B$2="2024-25",XEO182="End of period",XEO190="Revenue")),TRUE,FALSE)</f>
        <v>0</v>
      </c>
      <c r="XEP183" s="201" t="b">
        <f>IF(OR(AND('Validation summary'!$B$2="2022-23",XEP182="In-period"),AND('Validation summary'!$B$2="2023-24",XEP182="In-period"),AND('Validation summary'!$B$2="2024-25",XEP182="In-period"),AND('Validation summary'!$B$2="2024-25",XEP182="End of period",XEP190="Revenue")),TRUE,FALSE)</f>
        <v>0</v>
      </c>
      <c r="XEQ183" s="201" t="b">
        <f>IF(OR(AND('Validation summary'!$B$2="2022-23",XEQ182="In-period"),AND('Validation summary'!$B$2="2023-24",XEQ182="In-period"),AND('Validation summary'!$B$2="2024-25",XEQ182="In-period"),AND('Validation summary'!$B$2="2024-25",XEQ182="End of period",XEQ190="Revenue")),TRUE,FALSE)</f>
        <v>0</v>
      </c>
      <c r="XER183" s="201" t="b">
        <f>IF(OR(AND('Validation summary'!$B$2="2022-23",XER182="In-period"),AND('Validation summary'!$B$2="2023-24",XER182="In-period"),AND('Validation summary'!$B$2="2024-25",XER182="In-period"),AND('Validation summary'!$B$2="2024-25",XER182="End of period",XER190="Revenue")),TRUE,FALSE)</f>
        <v>0</v>
      </c>
      <c r="XES183" s="201" t="b">
        <f>IF(OR(AND('Validation summary'!$B$2="2022-23",XES182="In-period"),AND('Validation summary'!$B$2="2023-24",XES182="In-period"),AND('Validation summary'!$B$2="2024-25",XES182="In-period"),AND('Validation summary'!$B$2="2024-25",XES182="End of period",XES190="Revenue")),TRUE,FALSE)</f>
        <v>0</v>
      </c>
      <c r="XET183" s="201" t="b">
        <f>IF(OR(AND('Validation summary'!$B$2="2022-23",XET182="In-period"),AND('Validation summary'!$B$2="2023-24",XET182="In-period"),AND('Validation summary'!$B$2="2024-25",XET182="In-period"),AND('Validation summary'!$B$2="2024-25",XET182="End of period",XET190="Revenue")),TRUE,FALSE)</f>
        <v>0</v>
      </c>
      <c r="XEU183" s="201" t="b">
        <f>IF(OR(AND('Validation summary'!$B$2="2022-23",XEU182="In-period"),AND('Validation summary'!$B$2="2023-24",XEU182="In-period"),AND('Validation summary'!$B$2="2024-25",XEU182="In-period"),AND('Validation summary'!$B$2="2024-25",XEU182="End of period",XEU190="Revenue")),TRUE,FALSE)</f>
        <v>0</v>
      </c>
      <c r="XEV183" s="201" t="b">
        <f>IF(OR(AND('Validation summary'!$B$2="2022-23",XEV182="In-period"),AND('Validation summary'!$B$2="2023-24",XEV182="In-period"),AND('Validation summary'!$B$2="2024-25",XEV182="In-period"),AND('Validation summary'!$B$2="2024-25",XEV182="End of period",XEV190="Revenue")),TRUE,FALSE)</f>
        <v>0</v>
      </c>
      <c r="XEW183" s="201" t="b">
        <f>IF(OR(AND('Validation summary'!$B$2="2022-23",XEW182="In-period"),AND('Validation summary'!$B$2="2023-24",XEW182="In-period"),AND('Validation summary'!$B$2="2024-25",XEW182="In-period"),AND('Validation summary'!$B$2="2024-25",XEW182="End of period",XEW190="Revenue")),TRUE,FALSE)</f>
        <v>0</v>
      </c>
      <c r="XEX183" s="201" t="b">
        <f>IF(OR(AND('Validation summary'!$B$2="2022-23",XEX182="In-period"),AND('Validation summary'!$B$2="2023-24",XEX182="In-period"),AND('Validation summary'!$B$2="2024-25",XEX182="In-period"),AND('Validation summary'!$B$2="2024-25",XEX182="End of period",XEX190="Revenue")),TRUE,FALSE)</f>
        <v>0</v>
      </c>
      <c r="XEY183" s="201" t="b">
        <f>IF(OR(AND('Validation summary'!$B$2="2022-23",XEY182="In-period"),AND('Validation summary'!$B$2="2023-24",XEY182="In-period"),AND('Validation summary'!$B$2="2024-25",XEY182="In-period"),AND('Validation summary'!$B$2="2024-25",XEY182="End of period",XEY190="Revenue")),TRUE,FALSE)</f>
        <v>0</v>
      </c>
      <c r="XEZ183" s="201" t="b">
        <f>IF(OR(AND('Validation summary'!$B$2="2022-23",XEZ182="In-period"),AND('Validation summary'!$B$2="2023-24",XEZ182="In-period"),AND('Validation summary'!$B$2="2024-25",XEZ182="In-period"),AND('Validation summary'!$B$2="2024-25",XEZ182="End of period",XEZ190="Revenue")),TRUE,FALSE)</f>
        <v>0</v>
      </c>
      <c r="XFA183" s="201" t="b">
        <f>IF(OR(AND('Validation summary'!$B$2="2022-23",XFA182="In-period"),AND('Validation summary'!$B$2="2023-24",XFA182="In-period"),AND('Validation summary'!$B$2="2024-25",XFA182="In-period"),AND('Validation summary'!$B$2="2024-25",XFA182="End of period",XFA190="Revenue")),TRUE,FALSE)</f>
        <v>0</v>
      </c>
      <c r="XFB183" s="201" t="b">
        <f>IF(OR(AND('Validation summary'!$B$2="2022-23",XFB182="In-period"),AND('Validation summary'!$B$2="2023-24",XFB182="In-period"),AND('Validation summary'!$B$2="2024-25",XFB182="In-period"),AND('Validation summary'!$B$2="2024-25",XFB182="End of period",XFB190="Revenue")),TRUE,FALSE)</f>
        <v>0</v>
      </c>
      <c r="XFC183" s="201" t="b">
        <f>IF(OR(AND('Validation summary'!$B$2="2022-23",XFC182="In-period"),AND('Validation summary'!$B$2="2023-24",XFC182="In-period"),AND('Validation summary'!$B$2="2024-25",XFC182="In-period"),AND('Validation summary'!$B$2="2024-25",XFC182="End of period",XFC190="Revenue")),TRUE,FALSE)</f>
        <v>0</v>
      </c>
      <c r="XFD183" s="201" t="b">
        <f>IF(OR(AND('Validation summary'!$B$2="2022-23",XFD182="In-period"),AND('Validation summary'!$B$2="2023-24",XFD182="In-period"),AND('Validation summary'!$B$2="2024-25",XFD182="In-period"),AND('Validation summary'!$B$2="2024-25",XFD182="End of period",XFD190="Revenue")),TRUE,FALSE)</f>
        <v>0</v>
      </c>
    </row>
    <row r="184" spans="1:16384" s="201" customFormat="1" ht="13.8">
      <c r="A184" s="444"/>
      <c r="B184" s="444"/>
      <c r="C184" s="444"/>
      <c r="D184" s="444"/>
      <c r="E184" s="444"/>
      <c r="F184" s="444"/>
      <c r="G184" s="609"/>
      <c r="H184" s="444"/>
      <c r="I184" s="444"/>
      <c r="J184" s="481"/>
      <c r="K184" s="481"/>
      <c r="L184" s="481"/>
      <c r="M184" s="481"/>
      <c r="N184" s="481"/>
      <c r="O184" s="481"/>
      <c r="P184" s="481"/>
      <c r="Q184" s="482"/>
      <c r="R184" s="481"/>
      <c r="S184" s="481"/>
      <c r="T184" s="481"/>
      <c r="U184" s="481"/>
      <c r="V184" s="481"/>
      <c r="W184" s="481"/>
      <c r="X184" s="481"/>
      <c r="Y184" s="481"/>
      <c r="Z184" s="481"/>
      <c r="AA184" s="481"/>
      <c r="AB184" s="481"/>
      <c r="AC184" s="481"/>
      <c r="AD184" s="481"/>
      <c r="AE184" s="481"/>
      <c r="AF184" s="481"/>
      <c r="AG184" s="481"/>
      <c r="AH184" s="481"/>
      <c r="AI184" s="481"/>
      <c r="AJ184" s="481"/>
      <c r="AK184" s="482"/>
      <c r="AL184" s="481"/>
      <c r="AM184" s="481"/>
      <c r="AN184" s="481"/>
      <c r="AO184" s="482"/>
      <c r="AP184" s="481"/>
      <c r="AQ184" s="481"/>
      <c r="AR184" s="481"/>
      <c r="AS184" s="481"/>
      <c r="AT184" s="481"/>
      <c r="AU184" s="481"/>
      <c r="AV184" s="481"/>
      <c r="AW184" s="481"/>
      <c r="AX184" s="481"/>
      <c r="AY184" s="481"/>
      <c r="AZ184" s="481"/>
      <c r="BA184" s="481"/>
      <c r="BB184" s="481"/>
      <c r="BC184" s="482"/>
      <c r="BD184" s="481"/>
      <c r="BE184" s="481"/>
      <c r="BF184" s="481"/>
      <c r="BG184" s="481"/>
      <c r="BH184" s="481"/>
      <c r="BI184" s="481"/>
      <c r="BJ184" s="481"/>
      <c r="BK184" s="481"/>
      <c r="BL184" s="481"/>
      <c r="BM184" s="481"/>
      <c r="BN184" s="481"/>
      <c r="BO184" s="481"/>
      <c r="BP184" s="481"/>
      <c r="BQ184" s="481"/>
      <c r="BR184" s="481"/>
      <c r="BS184" s="481"/>
    </row>
    <row r="185" spans="1:16384" s="201" customFormat="1" ht="13.8">
      <c r="A185" s="444"/>
      <c r="B185" s="444"/>
      <c r="C185" s="444"/>
      <c r="D185" s="444"/>
      <c r="E185" s="444" t="str">
        <f>"Total in-period outperformance revenue payments to be applied this year"&amp;" i.e. "&amp;'Validation summary'!$B$2</f>
        <v>Total in-period outperformance revenue payments to be applied this year i.e. 2023-24</v>
      </c>
      <c r="F185" s="444"/>
      <c r="G185" s="609" t="str">
        <f>InpCompany!$F$11</f>
        <v>£m (2017-18 prices)</v>
      </c>
      <c r="H185" s="444"/>
      <c r="I185" s="444"/>
      <c r="J185" s="567">
        <f>IF(J$183=TRUE,J174,0)</f>
        <v>0</v>
      </c>
      <c r="K185" s="567">
        <f t="shared" ref="K185:BS185" si="320">IF(K$183=TRUE,K174,0)</f>
        <v>0.25938333333333352</v>
      </c>
      <c r="L185" s="567">
        <f t="shared" si="320"/>
        <v>0</v>
      </c>
      <c r="M185" s="567">
        <f>IF(M$183=TRUE,M174,0)</f>
        <v>0.18989999999999999</v>
      </c>
      <c r="N185" s="567">
        <f t="shared" si="320"/>
        <v>0</v>
      </c>
      <c r="O185" s="567">
        <f>IF(O$183=TRUE,O174,0)</f>
        <v>0</v>
      </c>
      <c r="P185" s="567">
        <f t="shared" si="320"/>
        <v>0</v>
      </c>
      <c r="Q185" s="568">
        <f t="shared" si="320"/>
        <v>0.25339999999999996</v>
      </c>
      <c r="R185" s="567">
        <f t="shared" si="320"/>
        <v>0</v>
      </c>
      <c r="S185" s="567">
        <f t="shared" si="320"/>
        <v>0</v>
      </c>
      <c r="T185" s="567">
        <f t="shared" si="320"/>
        <v>0</v>
      </c>
      <c r="U185" s="567">
        <f t="shared" si="320"/>
        <v>0</v>
      </c>
      <c r="V185" s="567">
        <f t="shared" si="320"/>
        <v>4.3750000000000004E-2</v>
      </c>
      <c r="W185" s="567">
        <f t="shared" si="320"/>
        <v>0.28863999999999995</v>
      </c>
      <c r="X185" s="567">
        <f t="shared" si="320"/>
        <v>0</v>
      </c>
      <c r="Y185" s="567">
        <f t="shared" si="320"/>
        <v>0</v>
      </c>
      <c r="Z185" s="567">
        <f t="shared" si="320"/>
        <v>0</v>
      </c>
      <c r="AA185" s="567">
        <f t="shared" si="320"/>
        <v>0</v>
      </c>
      <c r="AB185" s="567">
        <f t="shared" si="320"/>
        <v>0</v>
      </c>
      <c r="AC185" s="567">
        <f t="shared" si="320"/>
        <v>0</v>
      </c>
      <c r="AD185" s="567">
        <f t="shared" si="320"/>
        <v>0</v>
      </c>
      <c r="AE185" s="567">
        <f t="shared" si="320"/>
        <v>0</v>
      </c>
      <c r="AF185" s="567">
        <f t="shared" si="320"/>
        <v>0</v>
      </c>
      <c r="AG185" s="567">
        <f t="shared" si="320"/>
        <v>0</v>
      </c>
      <c r="AH185" s="567">
        <f t="shared" si="320"/>
        <v>0</v>
      </c>
      <c r="AI185" s="567">
        <f t="shared" si="320"/>
        <v>0</v>
      </c>
      <c r="AJ185" s="567">
        <f t="shared" si="320"/>
        <v>0</v>
      </c>
      <c r="AK185" s="568">
        <f t="shared" si="320"/>
        <v>0</v>
      </c>
      <c r="AL185" s="567">
        <f t="shared" si="320"/>
        <v>0</v>
      </c>
      <c r="AM185" s="567">
        <f t="shared" si="320"/>
        <v>0</v>
      </c>
      <c r="AN185" s="567">
        <f t="shared" si="320"/>
        <v>0</v>
      </c>
      <c r="AO185" s="568">
        <f t="shared" si="320"/>
        <v>0</v>
      </c>
      <c r="AP185" s="567">
        <f t="shared" si="320"/>
        <v>0</v>
      </c>
      <c r="AQ185" s="567">
        <f t="shared" si="320"/>
        <v>0</v>
      </c>
      <c r="AR185" s="567">
        <f t="shared" si="320"/>
        <v>0</v>
      </c>
      <c r="AS185" s="567">
        <f t="shared" si="320"/>
        <v>0</v>
      </c>
      <c r="AT185" s="567">
        <f t="shared" si="320"/>
        <v>0</v>
      </c>
      <c r="AU185" s="567">
        <f t="shared" si="320"/>
        <v>0</v>
      </c>
      <c r="AV185" s="567">
        <f t="shared" si="320"/>
        <v>0</v>
      </c>
      <c r="AW185" s="567">
        <f t="shared" si="320"/>
        <v>0</v>
      </c>
      <c r="AX185" s="567">
        <f t="shared" si="320"/>
        <v>0</v>
      </c>
      <c r="AY185" s="567">
        <f t="shared" si="320"/>
        <v>0</v>
      </c>
      <c r="AZ185" s="567">
        <f t="shared" si="320"/>
        <v>0</v>
      </c>
      <c r="BA185" s="567">
        <f t="shared" si="320"/>
        <v>0</v>
      </c>
      <c r="BB185" s="567">
        <f t="shared" si="320"/>
        <v>0</v>
      </c>
      <c r="BC185" s="568">
        <f t="shared" si="320"/>
        <v>0</v>
      </c>
      <c r="BD185" s="567">
        <f t="shared" si="320"/>
        <v>0</v>
      </c>
      <c r="BE185" s="567">
        <f t="shared" si="320"/>
        <v>0</v>
      </c>
      <c r="BF185" s="567">
        <f>IF(BF$183=TRUE,BF174,0)</f>
        <v>0</v>
      </c>
      <c r="BG185" s="567">
        <f>IF(BG$183=TRUE,BG174,0)</f>
        <v>0</v>
      </c>
      <c r="BH185" s="567">
        <f t="shared" si="320"/>
        <v>0</v>
      </c>
      <c r="BI185" s="567">
        <f t="shared" si="320"/>
        <v>0</v>
      </c>
      <c r="BJ185" s="567">
        <f t="shared" si="320"/>
        <v>0</v>
      </c>
      <c r="BK185" s="567">
        <f t="shared" si="320"/>
        <v>0</v>
      </c>
      <c r="BL185" s="567">
        <f t="shared" si="320"/>
        <v>0</v>
      </c>
      <c r="BM185" s="567">
        <f t="shared" si="320"/>
        <v>0</v>
      </c>
      <c r="BN185" s="567">
        <f t="shared" si="320"/>
        <v>0</v>
      </c>
      <c r="BO185" s="567">
        <f t="shared" si="320"/>
        <v>0</v>
      </c>
      <c r="BP185" s="567">
        <f t="shared" si="320"/>
        <v>0</v>
      </c>
      <c r="BQ185" s="567">
        <f t="shared" si="320"/>
        <v>0</v>
      </c>
      <c r="BR185" s="567">
        <f t="shared" si="320"/>
        <v>0</v>
      </c>
      <c r="BS185" s="567">
        <f t="shared" si="320"/>
        <v>0</v>
      </c>
    </row>
    <row r="186" spans="1:16384" s="201" customFormat="1" ht="13.8">
      <c r="A186" s="444"/>
      <c r="B186" s="444"/>
      <c r="C186" s="444"/>
      <c r="D186" s="444"/>
      <c r="E186" s="444" t="str">
        <f>"Total in-period underperformance revenue payments to be applied this year"&amp;" i.e. "&amp;'Validation summary'!$B$2</f>
        <v>Total in-period underperformance revenue payments to be applied this year i.e. 2023-24</v>
      </c>
      <c r="F186" s="444"/>
      <c r="G186" s="609" t="str">
        <f>InpCompany!$F$11</f>
        <v>£m (2017-18 prices)</v>
      </c>
      <c r="H186" s="444"/>
      <c r="I186" s="444"/>
      <c r="J186" s="567">
        <f>IF(J$183=TRUE,J179,0)</f>
        <v>-1.8156000000000003</v>
      </c>
      <c r="K186" s="567">
        <f t="shared" ref="K186:BS186" si="321">IF(K$183=TRUE,K179,0)</f>
        <v>0</v>
      </c>
      <c r="L186" s="567">
        <f t="shared" si="321"/>
        <v>0</v>
      </c>
      <c r="M186" s="567">
        <f>IF(M$183=TRUE,M179,0)</f>
        <v>0</v>
      </c>
      <c r="N186" s="567">
        <f t="shared" si="321"/>
        <v>0</v>
      </c>
      <c r="O186" s="567">
        <f>IF(O$183=TRUE,O179,0)</f>
        <v>0</v>
      </c>
      <c r="P186" s="567">
        <f t="shared" si="321"/>
        <v>0</v>
      </c>
      <c r="Q186" s="568">
        <f t="shared" si="321"/>
        <v>0</v>
      </c>
      <c r="R186" s="567">
        <f t="shared" si="321"/>
        <v>0</v>
      </c>
      <c r="S186" s="567">
        <f t="shared" si="321"/>
        <v>0</v>
      </c>
      <c r="T186" s="567">
        <f t="shared" si="321"/>
        <v>0</v>
      </c>
      <c r="U186" s="567">
        <f t="shared" si="321"/>
        <v>0</v>
      </c>
      <c r="V186" s="567">
        <f t="shared" si="321"/>
        <v>0</v>
      </c>
      <c r="W186" s="567">
        <f t="shared" si="321"/>
        <v>0</v>
      </c>
      <c r="X186" s="567">
        <f t="shared" si="321"/>
        <v>0</v>
      </c>
      <c r="Y186" s="567">
        <f t="shared" si="321"/>
        <v>0</v>
      </c>
      <c r="Z186" s="567">
        <f t="shared" si="321"/>
        <v>0</v>
      </c>
      <c r="AA186" s="567">
        <f t="shared" si="321"/>
        <v>0</v>
      </c>
      <c r="AB186" s="567">
        <f t="shared" si="321"/>
        <v>0</v>
      </c>
      <c r="AC186" s="567">
        <f t="shared" si="321"/>
        <v>0</v>
      </c>
      <c r="AD186" s="567">
        <f t="shared" si="321"/>
        <v>0</v>
      </c>
      <c r="AE186" s="567">
        <f t="shared" si="321"/>
        <v>0</v>
      </c>
      <c r="AF186" s="567">
        <f t="shared" si="321"/>
        <v>0</v>
      </c>
      <c r="AG186" s="567">
        <f t="shared" si="321"/>
        <v>0</v>
      </c>
      <c r="AH186" s="567">
        <f t="shared" si="321"/>
        <v>0</v>
      </c>
      <c r="AI186" s="567">
        <f t="shared" si="321"/>
        <v>0</v>
      </c>
      <c r="AJ186" s="567">
        <f t="shared" si="321"/>
        <v>0</v>
      </c>
      <c r="AK186" s="568">
        <f t="shared" si="321"/>
        <v>0</v>
      </c>
      <c r="AL186" s="567">
        <f t="shared" si="321"/>
        <v>0</v>
      </c>
      <c r="AM186" s="567">
        <f t="shared" si="321"/>
        <v>0</v>
      </c>
      <c r="AN186" s="567">
        <f t="shared" si="321"/>
        <v>0</v>
      </c>
      <c r="AO186" s="568">
        <f t="shared" si="321"/>
        <v>0</v>
      </c>
      <c r="AP186" s="567">
        <f t="shared" si="321"/>
        <v>0</v>
      </c>
      <c r="AQ186" s="567">
        <f t="shared" si="321"/>
        <v>0</v>
      </c>
      <c r="AR186" s="567">
        <f t="shared" si="321"/>
        <v>0</v>
      </c>
      <c r="AS186" s="567">
        <f t="shared" si="321"/>
        <v>0</v>
      </c>
      <c r="AT186" s="567">
        <f t="shared" si="321"/>
        <v>0</v>
      </c>
      <c r="AU186" s="567">
        <f t="shared" si="321"/>
        <v>0</v>
      </c>
      <c r="AV186" s="567">
        <f t="shared" si="321"/>
        <v>0</v>
      </c>
      <c r="AW186" s="567">
        <f t="shared" si="321"/>
        <v>0</v>
      </c>
      <c r="AX186" s="567">
        <f t="shared" si="321"/>
        <v>0</v>
      </c>
      <c r="AY186" s="567">
        <f t="shared" si="321"/>
        <v>0</v>
      </c>
      <c r="AZ186" s="567">
        <f t="shared" si="321"/>
        <v>0</v>
      </c>
      <c r="BA186" s="567">
        <f t="shared" si="321"/>
        <v>0</v>
      </c>
      <c r="BB186" s="567">
        <f t="shared" si="321"/>
        <v>0</v>
      </c>
      <c r="BC186" s="568">
        <f t="shared" si="321"/>
        <v>0</v>
      </c>
      <c r="BD186" s="567">
        <f t="shared" si="321"/>
        <v>0</v>
      </c>
      <c r="BE186" s="567">
        <f t="shared" si="321"/>
        <v>0</v>
      </c>
      <c r="BF186" s="567">
        <f>IF(BF$183=TRUE,BF179,0)</f>
        <v>0</v>
      </c>
      <c r="BG186" s="567">
        <f>IF(BG$183=TRUE,BG179,0)</f>
        <v>0</v>
      </c>
      <c r="BH186" s="567">
        <f t="shared" si="321"/>
        <v>0</v>
      </c>
      <c r="BI186" s="567">
        <f t="shared" si="321"/>
        <v>0</v>
      </c>
      <c r="BJ186" s="567">
        <f t="shared" si="321"/>
        <v>0</v>
      </c>
      <c r="BK186" s="567">
        <f t="shared" si="321"/>
        <v>0</v>
      </c>
      <c r="BL186" s="567">
        <f t="shared" si="321"/>
        <v>0</v>
      </c>
      <c r="BM186" s="567">
        <f t="shared" si="321"/>
        <v>0</v>
      </c>
      <c r="BN186" s="567">
        <f t="shared" si="321"/>
        <v>0</v>
      </c>
      <c r="BO186" s="567">
        <f t="shared" si="321"/>
        <v>0</v>
      </c>
      <c r="BP186" s="567">
        <f t="shared" si="321"/>
        <v>0</v>
      </c>
      <c r="BQ186" s="567">
        <f t="shared" si="321"/>
        <v>0</v>
      </c>
      <c r="BR186" s="567">
        <f t="shared" si="321"/>
        <v>0</v>
      </c>
      <c r="BS186" s="567">
        <f t="shared" si="321"/>
        <v>0</v>
      </c>
    </row>
    <row r="187" spans="1:16384" s="201" customFormat="1" ht="13.8">
      <c r="A187" s="444"/>
      <c r="B187" s="444"/>
      <c r="C187" s="444"/>
      <c r="D187" s="444"/>
      <c r="E187" s="444"/>
      <c r="F187" s="444"/>
      <c r="G187" s="444"/>
      <c r="H187" s="444"/>
      <c r="I187" s="444"/>
      <c r="J187" s="481"/>
      <c r="K187" s="481"/>
      <c r="L187" s="481"/>
      <c r="M187" s="481"/>
      <c r="N187" s="481"/>
      <c r="O187" s="481"/>
      <c r="P187" s="481"/>
      <c r="Q187" s="482"/>
      <c r="R187" s="481"/>
      <c r="S187" s="481"/>
      <c r="T187" s="481"/>
      <c r="U187" s="481"/>
      <c r="V187" s="481"/>
      <c r="W187" s="481"/>
      <c r="X187" s="481"/>
      <c r="Y187" s="481"/>
      <c r="Z187" s="481"/>
      <c r="AA187" s="481"/>
      <c r="AB187" s="481"/>
      <c r="AC187" s="481"/>
      <c r="AD187" s="481"/>
      <c r="AE187" s="481"/>
      <c r="AF187" s="481"/>
      <c r="AG187" s="481"/>
      <c r="AH187" s="481"/>
      <c r="AI187" s="481"/>
      <c r="AJ187" s="481"/>
      <c r="AK187" s="482"/>
      <c r="AL187" s="481"/>
      <c r="AM187" s="481"/>
      <c r="AN187" s="481"/>
      <c r="AO187" s="482"/>
      <c r="AP187" s="481"/>
      <c r="AQ187" s="481"/>
      <c r="AR187" s="481"/>
      <c r="AS187" s="481"/>
      <c r="AT187" s="481"/>
      <c r="AU187" s="481"/>
      <c r="AV187" s="481"/>
      <c r="AW187" s="481"/>
      <c r="AX187" s="481"/>
      <c r="AY187" s="481"/>
      <c r="AZ187" s="481"/>
      <c r="BA187" s="481"/>
      <c r="BB187" s="481"/>
      <c r="BC187" s="482"/>
      <c r="BD187" s="481"/>
      <c r="BE187" s="481"/>
      <c r="BF187" s="481"/>
      <c r="BG187" s="481"/>
      <c r="BH187" s="481"/>
      <c r="BI187" s="481"/>
      <c r="BJ187" s="481"/>
      <c r="BK187" s="481"/>
      <c r="BL187" s="481"/>
      <c r="BM187" s="481"/>
      <c r="BN187" s="481"/>
      <c r="BO187" s="481"/>
      <c r="BP187" s="481"/>
      <c r="BQ187" s="481"/>
      <c r="BR187" s="481"/>
      <c r="BS187" s="481"/>
    </row>
    <row r="188" spans="1:16384" s="201" customFormat="1" ht="13.8">
      <c r="A188" s="444"/>
      <c r="B188" s="444"/>
      <c r="C188" s="444"/>
      <c r="D188" s="454" t="s">
        <v>1105</v>
      </c>
      <c r="E188" s="444"/>
      <c r="F188" s="444"/>
      <c r="G188" s="444"/>
      <c r="H188" s="444"/>
      <c r="I188" s="444"/>
      <c r="J188" s="481"/>
      <c r="K188" s="481"/>
      <c r="L188" s="481"/>
      <c r="M188" s="481"/>
      <c r="N188" s="481"/>
      <c r="O188" s="481"/>
      <c r="P188" s="481"/>
      <c r="Q188" s="482"/>
      <c r="R188" s="481"/>
      <c r="S188" s="481"/>
      <c r="T188" s="481"/>
      <c r="U188" s="481"/>
      <c r="V188" s="481"/>
      <c r="W188" s="481"/>
      <c r="X188" s="481"/>
      <c r="Y188" s="481"/>
      <c r="Z188" s="481"/>
      <c r="AA188" s="481"/>
      <c r="AB188" s="481"/>
      <c r="AC188" s="481"/>
      <c r="AD188" s="481"/>
      <c r="AE188" s="481"/>
      <c r="AF188" s="481"/>
      <c r="AG188" s="481"/>
      <c r="AH188" s="481"/>
      <c r="AI188" s="481"/>
      <c r="AJ188" s="481"/>
      <c r="AK188" s="482"/>
      <c r="AL188" s="481"/>
      <c r="AM188" s="481"/>
      <c r="AN188" s="481"/>
      <c r="AO188" s="482"/>
      <c r="AP188" s="481"/>
      <c r="AQ188" s="481"/>
      <c r="AR188" s="481"/>
      <c r="AS188" s="481"/>
      <c r="AT188" s="481"/>
      <c r="AU188" s="481"/>
      <c r="AV188" s="481"/>
      <c r="AW188" s="481"/>
      <c r="AX188" s="481"/>
      <c r="AY188" s="481"/>
      <c r="AZ188" s="481"/>
      <c r="BA188" s="481"/>
      <c r="BB188" s="481"/>
      <c r="BC188" s="482"/>
      <c r="BD188" s="481"/>
      <c r="BE188" s="481"/>
      <c r="BF188" s="481"/>
      <c r="BG188" s="481"/>
      <c r="BH188" s="481"/>
      <c r="BI188" s="481"/>
      <c r="BJ188" s="481"/>
      <c r="BK188" s="481"/>
      <c r="BL188" s="481"/>
      <c r="BM188" s="481"/>
      <c r="BN188" s="481"/>
      <c r="BO188" s="481"/>
      <c r="BP188" s="481"/>
      <c r="BQ188" s="481"/>
      <c r="BR188" s="481"/>
      <c r="BS188" s="481"/>
    </row>
    <row r="189" spans="1:16384" s="201" customFormat="1" ht="13.8">
      <c r="A189" s="444"/>
      <c r="B189" s="444"/>
      <c r="C189" s="454"/>
      <c r="D189" s="444"/>
      <c r="E189" s="574"/>
      <c r="F189" s="444"/>
      <c r="G189" s="444"/>
      <c r="H189" s="444"/>
      <c r="I189" s="444"/>
      <c r="J189" s="481"/>
      <c r="K189" s="481"/>
      <c r="L189" s="481"/>
      <c r="M189" s="481"/>
      <c r="N189" s="481"/>
      <c r="O189" s="481"/>
      <c r="P189" s="481"/>
      <c r="Q189" s="482"/>
      <c r="R189" s="481"/>
      <c r="S189" s="481"/>
      <c r="T189" s="481"/>
      <c r="U189" s="481"/>
      <c r="V189" s="481"/>
      <c r="W189" s="481"/>
      <c r="X189" s="481"/>
      <c r="Y189" s="481"/>
      <c r="Z189" s="481"/>
      <c r="AA189" s="481"/>
      <c r="AB189" s="481"/>
      <c r="AC189" s="481"/>
      <c r="AD189" s="481"/>
      <c r="AE189" s="481"/>
      <c r="AF189" s="481"/>
      <c r="AG189" s="481"/>
      <c r="AH189" s="481"/>
      <c r="AI189" s="481"/>
      <c r="AJ189" s="481"/>
      <c r="AK189" s="482"/>
      <c r="AL189" s="481"/>
      <c r="AM189" s="481"/>
      <c r="AN189" s="481"/>
      <c r="AO189" s="482"/>
      <c r="AP189" s="481"/>
      <c r="AQ189" s="481"/>
      <c r="AR189" s="481"/>
      <c r="AS189" s="481"/>
      <c r="AT189" s="481"/>
      <c r="AU189" s="481"/>
      <c r="AV189" s="481"/>
      <c r="AW189" s="481"/>
      <c r="AX189" s="481"/>
      <c r="AY189" s="481"/>
      <c r="AZ189" s="481"/>
      <c r="BA189" s="481"/>
      <c r="BB189" s="481"/>
      <c r="BC189" s="482"/>
      <c r="BD189" s="481"/>
      <c r="BE189" s="481"/>
      <c r="BF189" s="481"/>
      <c r="BG189" s="481"/>
      <c r="BH189" s="481"/>
      <c r="BI189" s="481"/>
      <c r="BJ189" s="481"/>
      <c r="BK189" s="481"/>
      <c r="BL189" s="481"/>
      <c r="BM189" s="481"/>
      <c r="BN189" s="481"/>
      <c r="BO189" s="481"/>
      <c r="BP189" s="481"/>
      <c r="BQ189" s="481"/>
      <c r="BR189" s="481"/>
      <c r="BS189" s="481"/>
    </row>
    <row r="190" spans="1:16384" s="201" customFormat="1" ht="13.8">
      <c r="A190" s="444"/>
      <c r="B190" s="444"/>
      <c r="C190" s="444"/>
      <c r="D190" s="444"/>
      <c r="E190" s="574" t="str">
        <f>InpPerformance!E33</f>
        <v>ODI form</v>
      </c>
      <c r="F190" s="444"/>
      <c r="G190" s="574" t="str">
        <f>InpPerformance!G33</f>
        <v>Text</v>
      </c>
      <c r="H190" s="444"/>
      <c r="I190" s="444"/>
      <c r="J190" s="582" t="str">
        <f>InpPerformance!J33</f>
        <v>Revenue</v>
      </c>
      <c r="K190" s="582" t="str">
        <f>InpPerformance!K33</f>
        <v>Revenue</v>
      </c>
      <c r="L190" s="582" t="str">
        <f>InpPerformance!L33</f>
        <v>Revenue</v>
      </c>
      <c r="M190" s="582" t="str">
        <f>InpPerformance!M33</f>
        <v>Revenue</v>
      </c>
      <c r="N190" s="1957" t="str">
        <f>InpPerformance!N33</f>
        <v>Revenue</v>
      </c>
      <c r="O190" s="582" t="str">
        <f>InpPerformance!O33</f>
        <v>Revenue</v>
      </c>
      <c r="P190" s="582" t="str">
        <f>InpPerformance!P33</f>
        <v>Revenue</v>
      </c>
      <c r="Q190" s="583" t="str">
        <f>InpPerformance!Q33</f>
        <v>Revenue</v>
      </c>
      <c r="R190" s="582" t="str">
        <f>InpPerformance!R33</f>
        <v>Revenue</v>
      </c>
      <c r="S190" s="582" t="str">
        <f>InpPerformance!S33</f>
        <v>Revenue</v>
      </c>
      <c r="T190" s="582" t="str">
        <f>InpPerformance!T33</f>
        <v>Revenue</v>
      </c>
      <c r="U190" s="582" t="str">
        <f>InpPerformance!U33</f>
        <v>Revenue</v>
      </c>
      <c r="V190" s="582" t="str">
        <f>InpPerformance!V33</f>
        <v>Revenue</v>
      </c>
      <c r="W190" s="582" t="str">
        <f>InpPerformance!W33</f>
        <v>Revenue</v>
      </c>
      <c r="X190" s="582" t="str">
        <f>InpPerformance!X33</f>
        <v>Revenue</v>
      </c>
      <c r="Y190" s="582" t="str">
        <f>InpPerformance!Y33</f>
        <v>Revenue</v>
      </c>
      <c r="Z190" s="1957" t="str">
        <f>InpPerformance!Z33</f>
        <v>Revenue</v>
      </c>
      <c r="AA190" s="582" t="str">
        <f>InpPerformance!AA33</f>
        <v/>
      </c>
      <c r="AB190" s="582" t="str">
        <f>InpPerformance!AB33</f>
        <v/>
      </c>
      <c r="AC190" s="582" t="str">
        <f>InpPerformance!AC33</f>
        <v/>
      </c>
      <c r="AD190" s="582" t="str">
        <f>InpPerformance!AD33</f>
        <v/>
      </c>
      <c r="AE190" s="582" t="str">
        <f>InpPerformance!AE33</f>
        <v/>
      </c>
      <c r="AF190" s="582" t="str">
        <f>InpPerformance!AF33</f>
        <v/>
      </c>
      <c r="AG190" s="582" t="str">
        <f>InpPerformance!AG33</f>
        <v/>
      </c>
      <c r="AH190" s="582" t="str">
        <f>InpPerformance!AH33</f>
        <v/>
      </c>
      <c r="AI190" s="582" t="str">
        <f>InpPerformance!AI33</f>
        <v/>
      </c>
      <c r="AJ190" s="582" t="str">
        <f>InpPerformance!AJ33</f>
        <v/>
      </c>
      <c r="AK190" s="583" t="str">
        <f>InpPerformance!AK33</f>
        <v/>
      </c>
      <c r="AL190" s="582" t="str">
        <f>InpPerformance!AL33</f>
        <v/>
      </c>
      <c r="AM190" s="582" t="str">
        <f>InpPerformance!AM33</f>
        <v/>
      </c>
      <c r="AN190" s="582" t="str">
        <f>InpPerformance!AN33</f>
        <v/>
      </c>
      <c r="AO190" s="583" t="str">
        <f>InpPerformance!AO33</f>
        <v/>
      </c>
      <c r="AP190" s="582" t="str">
        <f>InpPerformance!AP33</f>
        <v/>
      </c>
      <c r="AQ190" s="582" t="str">
        <f>InpPerformance!AQ33</f>
        <v/>
      </c>
      <c r="AR190" s="582" t="str">
        <f>InpPerformance!AR33</f>
        <v/>
      </c>
      <c r="AS190" s="582" t="str">
        <f>InpPerformance!AS33</f>
        <v/>
      </c>
      <c r="AT190" s="582" t="str">
        <f>InpPerformance!AT33</f>
        <v/>
      </c>
      <c r="AU190" s="582" t="str">
        <f>InpPerformance!AU33</f>
        <v/>
      </c>
      <c r="AV190" s="582" t="str">
        <f>InpPerformance!AV33</f>
        <v/>
      </c>
      <c r="AW190" s="582" t="str">
        <f>InpPerformance!AW33</f>
        <v/>
      </c>
      <c r="AX190" s="582" t="str">
        <f>InpPerformance!AX33</f>
        <v/>
      </c>
      <c r="AY190" s="582" t="str">
        <f>InpPerformance!AY33</f>
        <v/>
      </c>
      <c r="AZ190" s="582" t="str">
        <f>InpPerformance!AZ33</f>
        <v/>
      </c>
      <c r="BA190" s="582" t="str">
        <f>InpPerformance!BA33</f>
        <v/>
      </c>
      <c r="BB190" s="582" t="str">
        <f>InpPerformance!BB33</f>
        <v/>
      </c>
      <c r="BC190" s="583" t="str">
        <f>InpPerformance!BC33</f>
        <v/>
      </c>
      <c r="BD190" s="582" t="str">
        <f>InpPerformance!BD33</f>
        <v/>
      </c>
      <c r="BE190" s="582" t="str">
        <f>InpPerformance!BE33</f>
        <v/>
      </c>
      <c r="BF190" s="582" t="str">
        <f>InpPerformance!BF33</f>
        <v/>
      </c>
      <c r="BG190" s="582" t="str">
        <f>InpPerformance!BG33</f>
        <v/>
      </c>
      <c r="BH190" s="582" t="str">
        <f>InpPerformance!BH33</f>
        <v/>
      </c>
      <c r="BI190" s="582" t="str">
        <f>InpPerformance!BI33</f>
        <v/>
      </c>
      <c r="BJ190" s="582" t="str">
        <f>InpPerformance!BJ33</f>
        <v/>
      </c>
      <c r="BK190" s="582" t="str">
        <f>InpPerformance!BK33</f>
        <v/>
      </c>
      <c r="BL190" s="582" t="str">
        <f>InpPerformance!BL33</f>
        <v/>
      </c>
      <c r="BM190" s="582" t="str">
        <f>InpPerformance!BM33</f>
        <v/>
      </c>
      <c r="BN190" s="582" t="str">
        <f>InpPerformance!BN33</f>
        <v/>
      </c>
      <c r="BO190" s="582" t="str">
        <f>InpPerformance!BO33</f>
        <v/>
      </c>
      <c r="BP190" s="582" t="str">
        <f>InpPerformance!BP33</f>
        <v/>
      </c>
      <c r="BQ190" s="582" t="str">
        <f>InpPerformance!BQ33</f>
        <v/>
      </c>
      <c r="BR190" s="582" t="str">
        <f>InpPerformance!BR33</f>
        <v/>
      </c>
      <c r="BS190" s="582" t="str">
        <f>InpPerformance!BS33</f>
        <v/>
      </c>
    </row>
    <row r="191" spans="1:16384" s="201" customFormat="1" ht="13.8">
      <c r="A191" s="444"/>
      <c r="B191" s="464"/>
      <c r="C191" s="444"/>
      <c r="D191" s="454"/>
      <c r="E191" s="444"/>
      <c r="F191" s="444"/>
      <c r="G191" s="444"/>
      <c r="H191" s="444"/>
      <c r="I191" s="444"/>
      <c r="J191" s="485"/>
      <c r="K191" s="485"/>
      <c r="L191" s="485"/>
      <c r="M191" s="485"/>
      <c r="N191" s="485"/>
      <c r="O191" s="485"/>
      <c r="P191" s="485"/>
      <c r="Q191" s="487"/>
      <c r="R191" s="485"/>
      <c r="S191" s="485"/>
      <c r="T191" s="485"/>
      <c r="U191" s="485"/>
      <c r="V191" s="485"/>
      <c r="W191" s="485"/>
      <c r="X191" s="485"/>
      <c r="Y191" s="485"/>
      <c r="Z191" s="485"/>
      <c r="AA191" s="485"/>
      <c r="AB191" s="485"/>
      <c r="AC191" s="485"/>
      <c r="AD191" s="485"/>
      <c r="AE191" s="485"/>
      <c r="AF191" s="485"/>
      <c r="AG191" s="485"/>
      <c r="AH191" s="485"/>
      <c r="AI191" s="485"/>
      <c r="AJ191" s="485"/>
      <c r="AK191" s="487"/>
      <c r="AL191" s="485"/>
      <c r="AM191" s="485"/>
      <c r="AN191" s="485"/>
      <c r="AO191" s="487"/>
      <c r="AP191" s="485"/>
      <c r="AQ191" s="485"/>
      <c r="AR191" s="485"/>
      <c r="AS191" s="485"/>
      <c r="AT191" s="485"/>
      <c r="AU191" s="485"/>
      <c r="AV191" s="485"/>
      <c r="AW191" s="485"/>
      <c r="AX191" s="485"/>
      <c r="AY191" s="485"/>
      <c r="AZ191" s="485"/>
      <c r="BA191" s="485"/>
      <c r="BB191" s="485"/>
      <c r="BC191" s="487"/>
      <c r="BD191" s="485"/>
      <c r="BE191" s="485"/>
      <c r="BF191" s="485"/>
      <c r="BG191" s="485"/>
      <c r="BH191" s="485"/>
      <c r="BI191" s="485"/>
      <c r="BJ191" s="485"/>
      <c r="BK191" s="485"/>
      <c r="BL191" s="485"/>
      <c r="BM191" s="485"/>
      <c r="BN191" s="485"/>
      <c r="BO191" s="485"/>
      <c r="BP191" s="485"/>
      <c r="BQ191" s="485"/>
      <c r="BR191" s="485"/>
      <c r="BS191" s="485"/>
    </row>
    <row r="192" spans="1:16384" s="201" customFormat="1" ht="13.8">
      <c r="A192" s="444"/>
      <c r="B192" s="444"/>
      <c r="C192" s="444"/>
      <c r="D192" s="444"/>
      <c r="E192" s="574" t="str">
        <f>InpPerformance!E68</f>
        <v>Price control allocation - Water resources</v>
      </c>
      <c r="F192" s="574"/>
      <c r="G192" s="574" t="str">
        <f>InpPerformance!G68</f>
        <v>Percentage</v>
      </c>
      <c r="H192" s="574"/>
      <c r="I192" s="574"/>
      <c r="J192" s="614">
        <f>IF(InpPerformance!J68="",0,InpPerformance!J68)</f>
        <v>0</v>
      </c>
      <c r="K192" s="614">
        <f>IF(InpPerformance!K68="",0,InpPerformance!K68)</f>
        <v>0</v>
      </c>
      <c r="L192" s="614">
        <f>IF(InpPerformance!L68="",0,InpPerformance!L68)</f>
        <v>0</v>
      </c>
      <c r="M192" s="614">
        <f>IF(InpPerformance!M68="",0,InpPerformance!M68)</f>
        <v>0</v>
      </c>
      <c r="N192" s="614">
        <f>IF(InpPerformance!N68="",0,InpPerformance!N68)</f>
        <v>0</v>
      </c>
      <c r="O192" s="614">
        <f>IF(InpPerformance!O68="",0,InpPerformance!O68)</f>
        <v>0</v>
      </c>
      <c r="P192" s="614">
        <f>IF(InpPerformance!P68="",0,InpPerformance!P68)</f>
        <v>0</v>
      </c>
      <c r="Q192" s="615">
        <f>IF(InpPerformance!Q68="",0,InpPerformance!Q68)</f>
        <v>0.10100000000000001</v>
      </c>
      <c r="R192" s="614">
        <f>IF(InpPerformance!R68="",0,InpPerformance!R68)</f>
        <v>0</v>
      </c>
      <c r="S192" s="614">
        <f>IF(InpPerformance!S68="",0,InpPerformance!S68)</f>
        <v>0</v>
      </c>
      <c r="T192" s="614">
        <f>IF(InpPerformance!T68="",0,InpPerformance!T68)</f>
        <v>8.1000000000000003E-2</v>
      </c>
      <c r="U192" s="614">
        <f>IF(InpPerformance!U68="",0,InpPerformance!U68)</f>
        <v>1</v>
      </c>
      <c r="V192" s="614">
        <f>IF(InpPerformance!V68="",0,InpPerformance!V68)</f>
        <v>0.5</v>
      </c>
      <c r="W192" s="614">
        <f>IF(InpPerformance!W68="",0,InpPerformance!W68)</f>
        <v>0</v>
      </c>
      <c r="X192" s="614">
        <f>IF(InpPerformance!X68="",0,InpPerformance!X68)</f>
        <v>0</v>
      </c>
      <c r="Y192" s="614">
        <f>IF(InpPerformance!Y68="",0,InpPerformance!Y68)</f>
        <v>0</v>
      </c>
      <c r="Z192" s="614">
        <f>IF(InpPerformance!Z68="",0,InpPerformance!Z68)</f>
        <v>0</v>
      </c>
      <c r="AA192" s="614">
        <f>IF(InpPerformance!AA68="",0,InpPerformance!AA68)</f>
        <v>0</v>
      </c>
      <c r="AB192" s="614">
        <f>IF(InpPerformance!AB68="",0,InpPerformance!AB68)</f>
        <v>0</v>
      </c>
      <c r="AC192" s="614">
        <f>IF(InpPerformance!AC68="",0,InpPerformance!AC68)</f>
        <v>0</v>
      </c>
      <c r="AD192" s="614">
        <f>IF(InpPerformance!AD68="",0,InpPerformance!AD68)</f>
        <v>0</v>
      </c>
      <c r="AE192" s="614">
        <f>IF(InpPerformance!AE68="",0,InpPerformance!AE68)</f>
        <v>0</v>
      </c>
      <c r="AF192" s="614">
        <f>IF(InpPerformance!AF68="",0,InpPerformance!AF68)</f>
        <v>0</v>
      </c>
      <c r="AG192" s="614">
        <f>IF(InpPerformance!AG68="",0,InpPerformance!AG68)</f>
        <v>0</v>
      </c>
      <c r="AH192" s="614">
        <f>IF(InpPerformance!AH68="",0,InpPerformance!AH68)</f>
        <v>0</v>
      </c>
      <c r="AI192" s="614">
        <f>IF(InpPerformance!AI68="",0,InpPerformance!AI68)</f>
        <v>0</v>
      </c>
      <c r="AJ192" s="614">
        <f>IF(InpPerformance!AJ68="",0,InpPerformance!AJ68)</f>
        <v>0</v>
      </c>
      <c r="AK192" s="615">
        <f>IF(InpPerformance!AK68="",0,InpPerformance!AK68)</f>
        <v>0</v>
      </c>
      <c r="AL192" s="614">
        <f>IF(InpPerformance!AL68="",0,InpPerformance!AL68)</f>
        <v>0</v>
      </c>
      <c r="AM192" s="614">
        <f>IF(InpPerformance!AM68="",0,InpPerformance!AM68)</f>
        <v>0</v>
      </c>
      <c r="AN192" s="614">
        <f>IF(InpPerformance!AN68="",0,InpPerformance!AN68)</f>
        <v>0</v>
      </c>
      <c r="AO192" s="615">
        <f>IF(InpPerformance!AO68="",0,InpPerformance!AO68)</f>
        <v>0</v>
      </c>
      <c r="AP192" s="614">
        <f>IF(InpPerformance!AP68="",0,InpPerformance!AP68)</f>
        <v>0</v>
      </c>
      <c r="AQ192" s="614">
        <f>IF(InpPerformance!AQ68="",0,InpPerformance!AQ68)</f>
        <v>0</v>
      </c>
      <c r="AR192" s="614">
        <f>IF(InpPerformance!AR68="",0,InpPerformance!AR68)</f>
        <v>0</v>
      </c>
      <c r="AS192" s="614">
        <f>IF(InpPerformance!AS68="",0,InpPerformance!AS68)</f>
        <v>0</v>
      </c>
      <c r="AT192" s="614">
        <f>IF(InpPerformance!AT68="",0,InpPerformance!AT68)</f>
        <v>0</v>
      </c>
      <c r="AU192" s="614">
        <f>IF(InpPerformance!AU68="",0,InpPerformance!AU68)</f>
        <v>0</v>
      </c>
      <c r="AV192" s="614">
        <f>IF(InpPerformance!AV68="",0,InpPerformance!AV68)</f>
        <v>0</v>
      </c>
      <c r="AW192" s="614">
        <f>IF(InpPerformance!AW68="",0,InpPerformance!AW68)</f>
        <v>0</v>
      </c>
      <c r="AX192" s="614">
        <f>IF(InpPerformance!AX68="",0,InpPerformance!AX68)</f>
        <v>0</v>
      </c>
      <c r="AY192" s="614">
        <f>IF(InpPerformance!AY68="",0,InpPerformance!AY68)</f>
        <v>0</v>
      </c>
      <c r="AZ192" s="614">
        <f>IF(InpPerformance!AZ68="",0,InpPerformance!AZ68)</f>
        <v>0</v>
      </c>
      <c r="BA192" s="614">
        <f>IF(InpPerformance!BA68="",0,InpPerformance!BA68)</f>
        <v>0</v>
      </c>
      <c r="BB192" s="614">
        <f>IF(InpPerformance!BB68="",0,InpPerformance!BB68)</f>
        <v>0</v>
      </c>
      <c r="BC192" s="615">
        <f>IF(InpPerformance!BC68="",0,InpPerformance!BC68)</f>
        <v>0</v>
      </c>
      <c r="BD192" s="614">
        <f>IF(InpPerformance!BD68="",0,InpPerformance!BD68)</f>
        <v>0</v>
      </c>
      <c r="BE192" s="614">
        <f>IF(InpPerformance!BE68="",0,InpPerformance!BE68)</f>
        <v>0</v>
      </c>
      <c r="BF192" s="614">
        <f>IF(InpPerformance!BF68="",0,InpPerformance!BF68)</f>
        <v>0</v>
      </c>
      <c r="BG192" s="614">
        <f>IF(InpPerformance!BG68="",0,InpPerformance!BG68)</f>
        <v>0</v>
      </c>
      <c r="BH192" s="1192">
        <f>IF(InpPerformance!BH68="",0,InpPerformance!BH68)</f>
        <v>0</v>
      </c>
      <c r="BI192" s="614">
        <f>IF(InpPerformance!BI68="",0,InpPerformance!BI68)</f>
        <v>0</v>
      </c>
      <c r="BJ192" s="614">
        <f>IF(InpPerformance!BJ68="",0,InpPerformance!BJ68)</f>
        <v>0</v>
      </c>
      <c r="BK192" s="614">
        <f>IF(InpPerformance!BK68="",0,InpPerformance!BK68)</f>
        <v>0</v>
      </c>
      <c r="BL192" s="614">
        <f>IF(InpPerformance!BL68="",0,InpPerformance!BL68)</f>
        <v>0</v>
      </c>
      <c r="BM192" s="614">
        <f>IF(InpPerformance!BM68="",0,InpPerformance!BM68)</f>
        <v>0</v>
      </c>
      <c r="BN192" s="614">
        <f>IF(InpPerformance!BN68="",0,InpPerformance!BN68)</f>
        <v>0</v>
      </c>
      <c r="BO192" s="614">
        <f>IF(InpPerformance!BO68="",0,InpPerformance!BO68)</f>
        <v>0</v>
      </c>
      <c r="BP192" s="614">
        <f>IF(InpPerformance!BP68="",0,InpPerformance!BP68)</f>
        <v>0</v>
      </c>
      <c r="BQ192" s="614">
        <f>IF(InpPerformance!BQ68="",0,InpPerformance!BQ68)</f>
        <v>0</v>
      </c>
      <c r="BR192" s="614">
        <f>IF(InpPerformance!BR68="",0,InpPerformance!BR68)</f>
        <v>0</v>
      </c>
      <c r="BS192" s="614">
        <f>IF(InpPerformance!BS68="",0,InpPerformance!BS68)</f>
        <v>0</v>
      </c>
    </row>
    <row r="193" spans="1:71" s="201" customFormat="1" ht="13.8">
      <c r="A193" s="444"/>
      <c r="B193" s="444"/>
      <c r="C193" s="444"/>
      <c r="D193" s="444"/>
      <c r="E193" s="574" t="str">
        <f>InpPerformance!E69</f>
        <v>Price control allocation - Water network plus</v>
      </c>
      <c r="F193" s="574"/>
      <c r="G193" s="574" t="str">
        <f>InpPerformance!G69</f>
        <v>Percentage</v>
      </c>
      <c r="H193" s="574"/>
      <c r="I193" s="574"/>
      <c r="J193" s="614">
        <f>IF(InpPerformance!J69="",0,InpPerformance!J69)</f>
        <v>1</v>
      </c>
      <c r="K193" s="614">
        <f>IF(InpPerformance!K69="",0,InpPerformance!K69)</f>
        <v>1</v>
      </c>
      <c r="L193" s="614">
        <f>IF(InpPerformance!L69="",0,InpPerformance!L69)</f>
        <v>1</v>
      </c>
      <c r="M193" s="614">
        <f>IF(InpPerformance!M69="",0,InpPerformance!M69)</f>
        <v>1</v>
      </c>
      <c r="N193" s="614">
        <f>IF(InpPerformance!N69="",0,InpPerformance!N69)</f>
        <v>1</v>
      </c>
      <c r="O193" s="614">
        <f>IF(InpPerformance!O69="",0,InpPerformance!O69)</f>
        <v>1</v>
      </c>
      <c r="P193" s="614">
        <f>IF(InpPerformance!P69="",0,InpPerformance!P69)</f>
        <v>1</v>
      </c>
      <c r="Q193" s="615">
        <f>IF(InpPerformance!Q69="",0,InpPerformance!Q69)</f>
        <v>0.89900000000000002</v>
      </c>
      <c r="R193" s="614">
        <f>IF(InpPerformance!R69="",0,InpPerformance!R69)</f>
        <v>0</v>
      </c>
      <c r="S193" s="614">
        <f>IF(InpPerformance!S69="",0,InpPerformance!S69)</f>
        <v>0</v>
      </c>
      <c r="T193" s="614">
        <f>IF(InpPerformance!T69="",0,InpPerformance!T69)</f>
        <v>0.91900000000000004</v>
      </c>
      <c r="U193" s="614">
        <f>IF(InpPerformance!U69="",0,InpPerformance!U69)</f>
        <v>0</v>
      </c>
      <c r="V193" s="614">
        <f>IF(InpPerformance!V69="",0,InpPerformance!V69)</f>
        <v>0.5</v>
      </c>
      <c r="W193" s="614">
        <f>IF(InpPerformance!W69="",0,InpPerformance!W69)</f>
        <v>1</v>
      </c>
      <c r="X193" s="614">
        <f>IF(InpPerformance!X69="",0,InpPerformance!X69)</f>
        <v>1</v>
      </c>
      <c r="Y193" s="614">
        <f>IF(InpPerformance!Y69="",0,InpPerformance!Y69)</f>
        <v>1</v>
      </c>
      <c r="Z193" s="614">
        <f>IF(InpPerformance!Z69="",0,InpPerformance!Z69)</f>
        <v>0</v>
      </c>
      <c r="AA193" s="614">
        <f>IF(InpPerformance!AA69="",0,InpPerformance!AA69)</f>
        <v>0</v>
      </c>
      <c r="AB193" s="614">
        <f>IF(InpPerformance!AB69="",0,InpPerformance!AB69)</f>
        <v>0</v>
      </c>
      <c r="AC193" s="614">
        <f>IF(InpPerformance!AC69="",0,InpPerformance!AC69)</f>
        <v>0</v>
      </c>
      <c r="AD193" s="614">
        <f>IF(InpPerformance!AD69="",0,InpPerformance!AD69)</f>
        <v>0</v>
      </c>
      <c r="AE193" s="614">
        <f>IF(InpPerformance!AE69="",0,InpPerformance!AE69)</f>
        <v>0</v>
      </c>
      <c r="AF193" s="614">
        <f>IF(InpPerformance!AF69="",0,InpPerformance!AF69)</f>
        <v>0</v>
      </c>
      <c r="AG193" s="614">
        <f>IF(InpPerformance!AG69="",0,InpPerformance!AG69)</f>
        <v>0</v>
      </c>
      <c r="AH193" s="614">
        <f>IF(InpPerformance!AH69="",0,InpPerformance!AH69)</f>
        <v>0</v>
      </c>
      <c r="AI193" s="614">
        <f>IF(InpPerformance!AI69="",0,InpPerformance!AI69)</f>
        <v>0</v>
      </c>
      <c r="AJ193" s="614">
        <f>IF(InpPerformance!AJ69="",0,InpPerformance!AJ69)</f>
        <v>0</v>
      </c>
      <c r="AK193" s="615">
        <f>IF(InpPerformance!AK69="",0,InpPerformance!AK69)</f>
        <v>0</v>
      </c>
      <c r="AL193" s="614">
        <f>IF(InpPerformance!AL69="",0,InpPerformance!AL69)</f>
        <v>0</v>
      </c>
      <c r="AM193" s="614">
        <f>IF(InpPerformance!AM69="",0,InpPerformance!AM69)</f>
        <v>0</v>
      </c>
      <c r="AN193" s="614">
        <f>IF(InpPerformance!AN69="",0,InpPerformance!AN69)</f>
        <v>0</v>
      </c>
      <c r="AO193" s="615">
        <f>IF(InpPerformance!AO69="",0,InpPerformance!AO69)</f>
        <v>0</v>
      </c>
      <c r="AP193" s="614">
        <f>IF(InpPerformance!AP69="",0,InpPerformance!AP69)</f>
        <v>0</v>
      </c>
      <c r="AQ193" s="614">
        <f>IF(InpPerformance!AQ69="",0,InpPerformance!AQ69)</f>
        <v>0</v>
      </c>
      <c r="AR193" s="614">
        <f>IF(InpPerformance!AR69="",0,InpPerformance!AR69)</f>
        <v>0</v>
      </c>
      <c r="AS193" s="614">
        <f>IF(InpPerformance!AS69="",0,InpPerformance!AS69)</f>
        <v>0</v>
      </c>
      <c r="AT193" s="614">
        <f>IF(InpPerformance!AT69="",0,InpPerformance!AT69)</f>
        <v>0</v>
      </c>
      <c r="AU193" s="614">
        <f>IF(InpPerformance!AU69="",0,InpPerformance!AU69)</f>
        <v>0</v>
      </c>
      <c r="AV193" s="614">
        <f>IF(InpPerformance!AV69="",0,InpPerformance!AV69)</f>
        <v>0</v>
      </c>
      <c r="AW193" s="614">
        <f>IF(InpPerformance!AW69="",0,InpPerformance!AW69)</f>
        <v>0</v>
      </c>
      <c r="AX193" s="614">
        <f>IF(InpPerformance!AX69="",0,InpPerformance!AX69)</f>
        <v>0</v>
      </c>
      <c r="AY193" s="614">
        <f>IF(InpPerformance!AY69="",0,InpPerformance!AY69)</f>
        <v>0</v>
      </c>
      <c r="AZ193" s="614">
        <f>IF(InpPerformance!AZ69="",0,InpPerformance!AZ69)</f>
        <v>0</v>
      </c>
      <c r="BA193" s="614">
        <f>IF(InpPerformance!BA69="",0,InpPerformance!BA69)</f>
        <v>0</v>
      </c>
      <c r="BB193" s="614">
        <f>IF(InpPerformance!BB69="",0,InpPerformance!BB69)</f>
        <v>0</v>
      </c>
      <c r="BC193" s="615">
        <f>IF(InpPerformance!BC69="",0,InpPerformance!BC69)</f>
        <v>0</v>
      </c>
      <c r="BD193" s="614">
        <f>IF(InpPerformance!BD69="",0,InpPerformance!BD69)</f>
        <v>0</v>
      </c>
      <c r="BE193" s="614">
        <f>IF(InpPerformance!BE69="",0,InpPerformance!BE69)</f>
        <v>0</v>
      </c>
      <c r="BF193" s="614">
        <f>IF(InpPerformance!BF69="",0,InpPerformance!BF69)</f>
        <v>0</v>
      </c>
      <c r="BG193" s="614">
        <f>IF(InpPerformance!BG69="",0,InpPerformance!BG69)</f>
        <v>0</v>
      </c>
      <c r="BH193" s="1192">
        <f>IF(InpPerformance!BH69="",0,InpPerformance!BH69)</f>
        <v>0</v>
      </c>
      <c r="BI193" s="614">
        <f>IF(InpPerformance!BI69="",0,InpPerformance!BI69)</f>
        <v>0</v>
      </c>
      <c r="BJ193" s="614">
        <f>IF(InpPerformance!BJ69="",0,InpPerformance!BJ69)</f>
        <v>0</v>
      </c>
      <c r="BK193" s="614">
        <f>IF(InpPerformance!BK69="",0,InpPerformance!BK69)</f>
        <v>0</v>
      </c>
      <c r="BL193" s="614">
        <f>IF(InpPerformance!BL69="",0,InpPerformance!BL69)</f>
        <v>0</v>
      </c>
      <c r="BM193" s="614">
        <f>IF(InpPerformance!BM69="",0,InpPerformance!BM69)</f>
        <v>0</v>
      </c>
      <c r="BN193" s="614">
        <f>IF(InpPerformance!BN69="",0,InpPerformance!BN69)</f>
        <v>0</v>
      </c>
      <c r="BO193" s="614">
        <f>IF(InpPerformance!BO69="",0,InpPerformance!BO69)</f>
        <v>0</v>
      </c>
      <c r="BP193" s="614">
        <f>IF(InpPerformance!BP69="",0,InpPerformance!BP69)</f>
        <v>0</v>
      </c>
      <c r="BQ193" s="614">
        <f>IF(InpPerformance!BQ69="",0,InpPerformance!BQ69)</f>
        <v>0</v>
      </c>
      <c r="BR193" s="614">
        <f>IF(InpPerformance!BR69="",0,InpPerformance!BR69)</f>
        <v>0</v>
      </c>
      <c r="BS193" s="614">
        <f>IF(InpPerformance!BS69="",0,InpPerformance!BS69)</f>
        <v>0</v>
      </c>
    </row>
    <row r="194" spans="1:71" s="201" customFormat="1" ht="13.8">
      <c r="A194" s="444"/>
      <c r="B194" s="444"/>
      <c r="C194" s="444"/>
      <c r="D194" s="444"/>
      <c r="E194" s="574" t="str">
        <f>InpPerformance!E70</f>
        <v>Price control allocation - Wastewater network plus</v>
      </c>
      <c r="F194" s="574"/>
      <c r="G194" s="574" t="str">
        <f>InpPerformance!G70</f>
        <v>Percentage</v>
      </c>
      <c r="H194" s="574"/>
      <c r="I194" s="574"/>
      <c r="J194" s="614">
        <f>IF(InpPerformance!J70="",0,InpPerformance!J70)</f>
        <v>0</v>
      </c>
      <c r="K194" s="614">
        <f>IF(InpPerformance!K70="",0,InpPerformance!K70)</f>
        <v>0</v>
      </c>
      <c r="L194" s="614">
        <f>IF(InpPerformance!L70="",0,InpPerformance!L70)</f>
        <v>0</v>
      </c>
      <c r="M194" s="614">
        <f>IF(InpPerformance!M70="",0,InpPerformance!M70)</f>
        <v>0</v>
      </c>
      <c r="N194" s="614">
        <f>IF(InpPerformance!N70="",0,InpPerformance!N70)</f>
        <v>0</v>
      </c>
      <c r="O194" s="614">
        <f>IF(InpPerformance!O70="",0,InpPerformance!O70)</f>
        <v>0</v>
      </c>
      <c r="P194" s="614">
        <f>IF(InpPerformance!P70="",0,InpPerformance!P70)</f>
        <v>0</v>
      </c>
      <c r="Q194" s="615">
        <f>IF(InpPerformance!Q70="",0,InpPerformance!Q70)</f>
        <v>0</v>
      </c>
      <c r="R194" s="614">
        <f>IF(InpPerformance!R70="",0,InpPerformance!R70)</f>
        <v>0</v>
      </c>
      <c r="S194" s="614">
        <f>IF(InpPerformance!S70="",0,InpPerformance!S70)</f>
        <v>0</v>
      </c>
      <c r="T194" s="614">
        <f>IF(InpPerformance!T70="",0,InpPerformance!T70)</f>
        <v>0</v>
      </c>
      <c r="U194" s="614">
        <f>IF(InpPerformance!U70="",0,InpPerformance!U70)</f>
        <v>0</v>
      </c>
      <c r="V194" s="614">
        <f>IF(InpPerformance!V70="",0,InpPerformance!V70)</f>
        <v>0</v>
      </c>
      <c r="W194" s="614">
        <f>IF(InpPerformance!W70="",0,InpPerformance!W70)</f>
        <v>0</v>
      </c>
      <c r="X194" s="614">
        <f>IF(InpPerformance!X70="",0,InpPerformance!X70)</f>
        <v>0</v>
      </c>
      <c r="Y194" s="614">
        <f>IF(InpPerformance!Y70="",0,InpPerformance!Y70)</f>
        <v>0</v>
      </c>
      <c r="Z194" s="614">
        <f>IF(InpPerformance!Z70="",0,InpPerformance!Z70)</f>
        <v>0</v>
      </c>
      <c r="AA194" s="614">
        <f>IF(InpPerformance!AA70="",0,InpPerformance!AA70)</f>
        <v>0</v>
      </c>
      <c r="AB194" s="614">
        <f>IF(InpPerformance!AB70="",0,InpPerformance!AB70)</f>
        <v>0</v>
      </c>
      <c r="AC194" s="614">
        <f>IF(InpPerformance!AC70="",0,InpPerformance!AC70)</f>
        <v>0</v>
      </c>
      <c r="AD194" s="614">
        <f>IF(InpPerformance!AD70="",0,InpPerformance!AD70)</f>
        <v>0</v>
      </c>
      <c r="AE194" s="614">
        <f>IF(InpPerformance!AE70="",0,InpPerformance!AE70)</f>
        <v>0</v>
      </c>
      <c r="AF194" s="614">
        <f>IF(InpPerformance!AF70="",0,InpPerformance!AF70)</f>
        <v>0</v>
      </c>
      <c r="AG194" s="614">
        <f>IF(InpPerformance!AG70="",0,InpPerformance!AG70)</f>
        <v>0</v>
      </c>
      <c r="AH194" s="614">
        <f>IF(InpPerformance!AH70="",0,InpPerformance!AH70)</f>
        <v>0</v>
      </c>
      <c r="AI194" s="614">
        <f>IF(InpPerformance!AI70="",0,InpPerformance!AI70)</f>
        <v>0</v>
      </c>
      <c r="AJ194" s="614">
        <f>IF(InpPerformance!AJ70="",0,InpPerformance!AJ70)</f>
        <v>0</v>
      </c>
      <c r="AK194" s="615">
        <f>IF(InpPerformance!AK70="",0,InpPerformance!AK70)</f>
        <v>0</v>
      </c>
      <c r="AL194" s="614">
        <f>IF(InpPerformance!AL70="",0,InpPerformance!AL70)</f>
        <v>0</v>
      </c>
      <c r="AM194" s="614">
        <f>IF(InpPerformance!AM70="",0,InpPerformance!AM70)</f>
        <v>0</v>
      </c>
      <c r="AN194" s="614">
        <f>IF(InpPerformance!AN70="",0,InpPerformance!AN70)</f>
        <v>0</v>
      </c>
      <c r="AO194" s="615">
        <f>IF(InpPerformance!AO70="",0,InpPerformance!AO70)</f>
        <v>0</v>
      </c>
      <c r="AP194" s="614">
        <f>IF(InpPerformance!AP70="",0,InpPerformance!AP70)</f>
        <v>0</v>
      </c>
      <c r="AQ194" s="614">
        <f>IF(InpPerformance!AQ70="",0,InpPerformance!AQ70)</f>
        <v>0</v>
      </c>
      <c r="AR194" s="614">
        <f>IF(InpPerformance!AR70="",0,InpPerformance!AR70)</f>
        <v>0</v>
      </c>
      <c r="AS194" s="614">
        <f>IF(InpPerformance!AS70="",0,InpPerformance!AS70)</f>
        <v>0</v>
      </c>
      <c r="AT194" s="614">
        <f>IF(InpPerformance!AT70="",0,InpPerformance!AT70)</f>
        <v>0</v>
      </c>
      <c r="AU194" s="614">
        <f>IF(InpPerformance!AU70="",0,InpPerformance!AU70)</f>
        <v>0</v>
      </c>
      <c r="AV194" s="614">
        <f>IF(InpPerformance!AV70="",0,InpPerformance!AV70)</f>
        <v>0</v>
      </c>
      <c r="AW194" s="614">
        <f>IF(InpPerformance!AW70="",0,InpPerformance!AW70)</f>
        <v>0</v>
      </c>
      <c r="AX194" s="614">
        <f>IF(InpPerformance!AX70="",0,InpPerformance!AX70)</f>
        <v>0</v>
      </c>
      <c r="AY194" s="614">
        <f>IF(InpPerformance!AY70="",0,InpPerformance!AY70)</f>
        <v>0</v>
      </c>
      <c r="AZ194" s="614">
        <f>IF(InpPerformance!AZ70="",0,InpPerformance!AZ70)</f>
        <v>0</v>
      </c>
      <c r="BA194" s="614">
        <f>IF(InpPerformance!BA70="",0,InpPerformance!BA70)</f>
        <v>0</v>
      </c>
      <c r="BB194" s="614">
        <f>IF(InpPerformance!BB70="",0,InpPerformance!BB70)</f>
        <v>0</v>
      </c>
      <c r="BC194" s="615">
        <f>IF(InpPerformance!BC70="",0,InpPerformance!BC70)</f>
        <v>0</v>
      </c>
      <c r="BD194" s="614">
        <f>IF(InpPerformance!BD70="",0,InpPerformance!BD70)</f>
        <v>0</v>
      </c>
      <c r="BE194" s="614">
        <f>IF(InpPerformance!BE70="",0,InpPerformance!BE70)</f>
        <v>0</v>
      </c>
      <c r="BF194" s="614">
        <f>IF(InpPerformance!BF70="",0,InpPerformance!BF70)</f>
        <v>0</v>
      </c>
      <c r="BG194" s="614">
        <f>IF(InpPerformance!BG70="",0,InpPerformance!BG70)</f>
        <v>0</v>
      </c>
      <c r="BH194" s="1192">
        <f>IF(InpPerformance!BH70="",0,InpPerformance!BH70)</f>
        <v>0</v>
      </c>
      <c r="BI194" s="614">
        <f>IF(InpPerformance!BI70="",0,InpPerformance!BI70)</f>
        <v>0</v>
      </c>
      <c r="BJ194" s="614">
        <f>IF(InpPerformance!BJ70="",0,InpPerformance!BJ70)</f>
        <v>0</v>
      </c>
      <c r="BK194" s="614">
        <f>IF(InpPerformance!BK70="",0,InpPerformance!BK70)</f>
        <v>0</v>
      </c>
      <c r="BL194" s="614">
        <f>IF(InpPerformance!BL70="",0,InpPerformance!BL70)</f>
        <v>0</v>
      </c>
      <c r="BM194" s="614">
        <f>IF(InpPerformance!BM70="",0,InpPerformance!BM70)</f>
        <v>0</v>
      </c>
      <c r="BN194" s="614">
        <f>IF(InpPerformance!BN70="",0,InpPerformance!BN70)</f>
        <v>0</v>
      </c>
      <c r="BO194" s="614">
        <f>IF(InpPerformance!BO70="",0,InpPerformance!BO70)</f>
        <v>0</v>
      </c>
      <c r="BP194" s="614">
        <f>IF(InpPerformance!BP70="",0,InpPerformance!BP70)</f>
        <v>0</v>
      </c>
      <c r="BQ194" s="614">
        <f>IF(InpPerformance!BQ70="",0,InpPerformance!BQ70)</f>
        <v>0</v>
      </c>
      <c r="BR194" s="614">
        <f>IF(InpPerformance!BR70="",0,InpPerformance!BR70)</f>
        <v>0</v>
      </c>
      <c r="BS194" s="614">
        <f>IF(InpPerformance!BS70="",0,InpPerformance!BS70)</f>
        <v>0</v>
      </c>
    </row>
    <row r="195" spans="1:71" s="201" customFormat="1" ht="13.8">
      <c r="A195" s="444"/>
      <c r="B195" s="444"/>
      <c r="C195" s="444"/>
      <c r="D195" s="444"/>
      <c r="E195" s="574" t="str">
        <f>InpPerformance!E71</f>
        <v>Price control allocation - Bioresources (sludge)</v>
      </c>
      <c r="F195" s="574"/>
      <c r="G195" s="574" t="str">
        <f>InpPerformance!G71</f>
        <v>Percentage</v>
      </c>
      <c r="H195" s="574"/>
      <c r="I195" s="574"/>
      <c r="J195" s="614">
        <f>IF(InpPerformance!J71="",0,InpPerformance!J71)</f>
        <v>0</v>
      </c>
      <c r="K195" s="614">
        <f>IF(InpPerformance!K71="",0,InpPerformance!K71)</f>
        <v>0</v>
      </c>
      <c r="L195" s="614">
        <f>IF(InpPerformance!L71="",0,InpPerformance!L71)</f>
        <v>0</v>
      </c>
      <c r="M195" s="614">
        <f>IF(InpPerformance!M71="",0,InpPerformance!M71)</f>
        <v>0</v>
      </c>
      <c r="N195" s="614">
        <f>IF(InpPerformance!N71="",0,InpPerformance!N71)</f>
        <v>0</v>
      </c>
      <c r="O195" s="614">
        <f>IF(InpPerformance!O71="",0,InpPerformance!O71)</f>
        <v>0</v>
      </c>
      <c r="P195" s="614">
        <f>IF(InpPerformance!P71="",0,InpPerformance!P71)</f>
        <v>0</v>
      </c>
      <c r="Q195" s="615">
        <f>IF(InpPerformance!Q71="",0,InpPerformance!Q71)</f>
        <v>0</v>
      </c>
      <c r="R195" s="614">
        <f>IF(InpPerformance!R71="",0,InpPerformance!R71)</f>
        <v>0</v>
      </c>
      <c r="S195" s="614">
        <f>IF(InpPerformance!S71="",0,InpPerformance!S71)</f>
        <v>0</v>
      </c>
      <c r="T195" s="614">
        <f>IF(InpPerformance!T71="",0,InpPerformance!T71)</f>
        <v>0</v>
      </c>
      <c r="U195" s="614">
        <f>IF(InpPerformance!U71="",0,InpPerformance!U71)</f>
        <v>0</v>
      </c>
      <c r="V195" s="614">
        <f>IF(InpPerformance!V71="",0,InpPerformance!V71)</f>
        <v>0</v>
      </c>
      <c r="W195" s="614">
        <f>IF(InpPerformance!W71="",0,InpPerformance!W71)</f>
        <v>0</v>
      </c>
      <c r="X195" s="614">
        <f>IF(InpPerformance!X71="",0,InpPerformance!X71)</f>
        <v>0</v>
      </c>
      <c r="Y195" s="614">
        <f>IF(InpPerformance!Y71="",0,InpPerformance!Y71)</f>
        <v>0</v>
      </c>
      <c r="Z195" s="614">
        <f>IF(InpPerformance!Z71="",0,InpPerformance!Z71)</f>
        <v>0</v>
      </c>
      <c r="AA195" s="614">
        <f>IF(InpPerformance!AA71="",0,InpPerformance!AA71)</f>
        <v>0</v>
      </c>
      <c r="AB195" s="614">
        <f>IF(InpPerformance!AB71="",0,InpPerformance!AB71)</f>
        <v>0</v>
      </c>
      <c r="AC195" s="614">
        <f>IF(InpPerformance!AC71="",0,InpPerformance!AC71)</f>
        <v>0</v>
      </c>
      <c r="AD195" s="614">
        <f>IF(InpPerformance!AD71="",0,InpPerformance!AD71)</f>
        <v>0</v>
      </c>
      <c r="AE195" s="614">
        <f>IF(InpPerformance!AE71="",0,InpPerformance!AE71)</f>
        <v>0</v>
      </c>
      <c r="AF195" s="614">
        <f>IF(InpPerformance!AF71="",0,InpPerformance!AF71)</f>
        <v>0</v>
      </c>
      <c r="AG195" s="614">
        <f>IF(InpPerformance!AG71="",0,InpPerformance!AG71)</f>
        <v>0</v>
      </c>
      <c r="AH195" s="614">
        <f>IF(InpPerformance!AH71="",0,InpPerformance!AH71)</f>
        <v>0</v>
      </c>
      <c r="AI195" s="614">
        <f>IF(InpPerformance!AI71="",0,InpPerformance!AI71)</f>
        <v>0</v>
      </c>
      <c r="AJ195" s="614">
        <f>IF(InpPerformance!AJ71="",0,InpPerformance!AJ71)</f>
        <v>0</v>
      </c>
      <c r="AK195" s="615">
        <f>IF(InpPerformance!AK71="",0,InpPerformance!AK71)</f>
        <v>0</v>
      </c>
      <c r="AL195" s="614">
        <f>IF(InpPerformance!AL71="",0,InpPerformance!AL71)</f>
        <v>0</v>
      </c>
      <c r="AM195" s="614">
        <f>IF(InpPerformance!AM71="",0,InpPerformance!AM71)</f>
        <v>0</v>
      </c>
      <c r="AN195" s="614">
        <f>IF(InpPerformance!AN71="",0,InpPerformance!AN71)</f>
        <v>0</v>
      </c>
      <c r="AO195" s="615">
        <f>IF(InpPerformance!AO71="",0,InpPerformance!AO71)</f>
        <v>0</v>
      </c>
      <c r="AP195" s="614">
        <f>IF(InpPerformance!AP71="",0,InpPerformance!AP71)</f>
        <v>0</v>
      </c>
      <c r="AQ195" s="614">
        <f>IF(InpPerformance!AQ71="",0,InpPerformance!AQ71)</f>
        <v>0</v>
      </c>
      <c r="AR195" s="614">
        <f>IF(InpPerformance!AR71="",0,InpPerformance!AR71)</f>
        <v>0</v>
      </c>
      <c r="AS195" s="614">
        <f>IF(InpPerformance!AS71="",0,InpPerformance!AS71)</f>
        <v>0</v>
      </c>
      <c r="AT195" s="614">
        <f>IF(InpPerformance!AT71="",0,InpPerformance!AT71)</f>
        <v>0</v>
      </c>
      <c r="AU195" s="614">
        <f>IF(InpPerformance!AU71="",0,InpPerformance!AU71)</f>
        <v>0</v>
      </c>
      <c r="AV195" s="614">
        <f>IF(InpPerformance!AV71="",0,InpPerformance!AV71)</f>
        <v>0</v>
      </c>
      <c r="AW195" s="614">
        <f>IF(InpPerformance!AW71="",0,InpPerformance!AW71)</f>
        <v>0</v>
      </c>
      <c r="AX195" s="614">
        <f>IF(InpPerformance!AX71="",0,InpPerformance!AX71)</f>
        <v>0</v>
      </c>
      <c r="AY195" s="614">
        <f>IF(InpPerformance!AY71="",0,InpPerformance!AY71)</f>
        <v>0</v>
      </c>
      <c r="AZ195" s="614">
        <f>IF(InpPerformance!AZ71="",0,InpPerformance!AZ71)</f>
        <v>0</v>
      </c>
      <c r="BA195" s="614">
        <f>IF(InpPerformance!BA71="",0,InpPerformance!BA71)</f>
        <v>0</v>
      </c>
      <c r="BB195" s="614">
        <f>IF(InpPerformance!BB71="",0,InpPerformance!BB71)</f>
        <v>0</v>
      </c>
      <c r="BC195" s="615">
        <f>IF(InpPerformance!BC71="",0,InpPerformance!BC71)</f>
        <v>0</v>
      </c>
      <c r="BD195" s="614">
        <f>IF(InpPerformance!BD71="",0,InpPerformance!BD71)</f>
        <v>0</v>
      </c>
      <c r="BE195" s="614">
        <f>IF(InpPerformance!BE71="",0,InpPerformance!BE71)</f>
        <v>0</v>
      </c>
      <c r="BF195" s="614">
        <f>IF(InpPerformance!BF71="",0,InpPerformance!BF71)</f>
        <v>0</v>
      </c>
      <c r="BG195" s="614">
        <f>IF(InpPerformance!BG71="",0,InpPerformance!BG71)</f>
        <v>0</v>
      </c>
      <c r="BH195" s="1192">
        <f>IF(InpPerformance!BH71="",0,InpPerformance!BH71)</f>
        <v>0</v>
      </c>
      <c r="BI195" s="614">
        <f>IF(InpPerformance!BI71="",0,InpPerformance!BI71)</f>
        <v>0</v>
      </c>
      <c r="BJ195" s="614">
        <f>IF(InpPerformance!BJ71="",0,InpPerformance!BJ71)</f>
        <v>0</v>
      </c>
      <c r="BK195" s="614">
        <f>IF(InpPerformance!BK71="",0,InpPerformance!BK71)</f>
        <v>0</v>
      </c>
      <c r="BL195" s="614">
        <f>IF(InpPerformance!BL71="",0,InpPerformance!BL71)</f>
        <v>0</v>
      </c>
      <c r="BM195" s="614">
        <f>IF(InpPerformance!BM71="",0,InpPerformance!BM71)</f>
        <v>0</v>
      </c>
      <c r="BN195" s="614">
        <f>IF(InpPerformance!BN71="",0,InpPerformance!BN71)</f>
        <v>0</v>
      </c>
      <c r="BO195" s="614">
        <f>IF(InpPerformance!BO71="",0,InpPerformance!BO71)</f>
        <v>0</v>
      </c>
      <c r="BP195" s="614">
        <f>IF(InpPerformance!BP71="",0,InpPerformance!BP71)</f>
        <v>0</v>
      </c>
      <c r="BQ195" s="614">
        <f>IF(InpPerformance!BQ71="",0,InpPerformance!BQ71)</f>
        <v>0</v>
      </c>
      <c r="BR195" s="614">
        <f>IF(InpPerformance!BR71="",0,InpPerformance!BR71)</f>
        <v>0</v>
      </c>
      <c r="BS195" s="614">
        <f>IF(InpPerformance!BS71="",0,InpPerformance!BS71)</f>
        <v>0</v>
      </c>
    </row>
    <row r="196" spans="1:71" s="201" customFormat="1" ht="13.8">
      <c r="A196" s="444"/>
      <c r="B196" s="444"/>
      <c r="C196" s="444"/>
      <c r="D196" s="444"/>
      <c r="E196" s="574" t="str">
        <f>InpPerformance!E72</f>
        <v>Price control allocation - Residential retail</v>
      </c>
      <c r="F196" s="574"/>
      <c r="G196" s="574" t="str">
        <f>InpPerformance!G72</f>
        <v>Percentage</v>
      </c>
      <c r="H196" s="574"/>
      <c r="I196" s="574"/>
      <c r="J196" s="614">
        <f>IF(InpPerformance!J72="",0,InpPerformance!J72)</f>
        <v>0</v>
      </c>
      <c r="K196" s="614">
        <f>IF(InpPerformance!K72="",0,InpPerformance!K72)</f>
        <v>0</v>
      </c>
      <c r="L196" s="614">
        <f>IF(InpPerformance!L72="",0,InpPerformance!L72)</f>
        <v>0</v>
      </c>
      <c r="M196" s="614">
        <f>IF(InpPerformance!M72="",0,InpPerformance!M72)</f>
        <v>0</v>
      </c>
      <c r="N196" s="614">
        <f>IF(InpPerformance!N72="",0,InpPerformance!N72)</f>
        <v>0</v>
      </c>
      <c r="O196" s="614">
        <f>IF(InpPerformance!O72="",0,InpPerformance!O72)</f>
        <v>0</v>
      </c>
      <c r="P196" s="614">
        <f>IF(InpPerformance!P72="",0,InpPerformance!P72)</f>
        <v>0</v>
      </c>
      <c r="Q196" s="615">
        <f>IF(InpPerformance!Q72="",0,InpPerformance!Q72)</f>
        <v>0</v>
      </c>
      <c r="R196" s="614">
        <f>IF(InpPerformance!R72="",0,InpPerformance!R72)</f>
        <v>1</v>
      </c>
      <c r="S196" s="614">
        <f>IF(InpPerformance!S72="",0,InpPerformance!S72)</f>
        <v>1</v>
      </c>
      <c r="T196" s="614">
        <f>IF(InpPerformance!T72="",0,InpPerformance!T72)</f>
        <v>0</v>
      </c>
      <c r="U196" s="614">
        <f>IF(InpPerformance!U72="",0,InpPerformance!U72)</f>
        <v>0</v>
      </c>
      <c r="V196" s="614">
        <f>IF(InpPerformance!V72="",0,InpPerformance!V72)</f>
        <v>0</v>
      </c>
      <c r="W196" s="614">
        <f>IF(InpPerformance!W72="",0,InpPerformance!W72)</f>
        <v>0</v>
      </c>
      <c r="X196" s="614">
        <f>IF(InpPerformance!X72="",0,InpPerformance!X72)</f>
        <v>0</v>
      </c>
      <c r="Y196" s="614">
        <f>IF(InpPerformance!Y72="",0,InpPerformance!Y72)</f>
        <v>0</v>
      </c>
      <c r="Z196" s="614">
        <f>IF(InpPerformance!Z72="",0,InpPerformance!Z72)</f>
        <v>1</v>
      </c>
      <c r="AA196" s="614">
        <f>IF(InpPerformance!AA72="",0,InpPerformance!AA72)</f>
        <v>0</v>
      </c>
      <c r="AB196" s="614">
        <f>IF(InpPerformance!AB72="",0,InpPerformance!AB72)</f>
        <v>0</v>
      </c>
      <c r="AC196" s="614">
        <f>IF(InpPerformance!AC72="",0,InpPerformance!AC72)</f>
        <v>0</v>
      </c>
      <c r="AD196" s="614">
        <f>IF(InpPerformance!AD72="",0,InpPerformance!AD72)</f>
        <v>0</v>
      </c>
      <c r="AE196" s="614">
        <f>IF(InpPerformance!AE72="",0,InpPerformance!AE72)</f>
        <v>0</v>
      </c>
      <c r="AF196" s="614">
        <f>IF(InpPerformance!AF72="",0,InpPerformance!AF72)</f>
        <v>0</v>
      </c>
      <c r="AG196" s="614">
        <f>IF(InpPerformance!AG72="",0,InpPerformance!AG72)</f>
        <v>0</v>
      </c>
      <c r="AH196" s="614">
        <f>IF(InpPerformance!AH72="",0,InpPerformance!AH72)</f>
        <v>0</v>
      </c>
      <c r="AI196" s="614">
        <f>IF(InpPerformance!AI72="",0,InpPerformance!AI72)</f>
        <v>0</v>
      </c>
      <c r="AJ196" s="614">
        <f>IF(InpPerformance!AJ72="",0,InpPerformance!AJ72)</f>
        <v>0</v>
      </c>
      <c r="AK196" s="615">
        <f>IF(InpPerformance!AK72="",0,InpPerformance!AK72)</f>
        <v>0</v>
      </c>
      <c r="AL196" s="614">
        <f>IF(InpPerformance!AL72="",0,InpPerformance!AL72)</f>
        <v>0</v>
      </c>
      <c r="AM196" s="614">
        <f>IF(InpPerformance!AM72="",0,InpPerformance!AM72)</f>
        <v>0</v>
      </c>
      <c r="AN196" s="614">
        <f>IF(InpPerformance!AN72="",0,InpPerformance!AN72)</f>
        <v>0</v>
      </c>
      <c r="AO196" s="615">
        <f>IF(InpPerformance!AO72="",0,InpPerformance!AO72)</f>
        <v>0</v>
      </c>
      <c r="AP196" s="614">
        <f>IF(InpPerformance!AP72="",0,InpPerformance!AP72)</f>
        <v>0</v>
      </c>
      <c r="AQ196" s="614">
        <f>IF(InpPerformance!AQ72="",0,InpPerformance!AQ72)</f>
        <v>0</v>
      </c>
      <c r="AR196" s="614">
        <f>IF(InpPerformance!AR72="",0,InpPerformance!AR72)</f>
        <v>0</v>
      </c>
      <c r="AS196" s="614">
        <f>IF(InpPerformance!AS72="",0,InpPerformance!AS72)</f>
        <v>0</v>
      </c>
      <c r="AT196" s="614">
        <f>IF(InpPerformance!AT72="",0,InpPerformance!AT72)</f>
        <v>0</v>
      </c>
      <c r="AU196" s="614">
        <f>IF(InpPerformance!AU72="",0,InpPerformance!AU72)</f>
        <v>0</v>
      </c>
      <c r="AV196" s="614">
        <f>IF(InpPerformance!AV72="",0,InpPerformance!AV72)</f>
        <v>0</v>
      </c>
      <c r="AW196" s="614">
        <f>IF(InpPerformance!AW72="",0,InpPerformance!AW72)</f>
        <v>0</v>
      </c>
      <c r="AX196" s="614">
        <f>IF(InpPerformance!AX72="",0,InpPerformance!AX72)</f>
        <v>0</v>
      </c>
      <c r="AY196" s="614">
        <f>IF(InpPerformance!AY72="",0,InpPerformance!AY72)</f>
        <v>0</v>
      </c>
      <c r="AZ196" s="614">
        <f>IF(InpPerformance!AZ72="",0,InpPerformance!AZ72)</f>
        <v>0</v>
      </c>
      <c r="BA196" s="614">
        <f>IF(InpPerformance!BA72="",0,InpPerformance!BA72)</f>
        <v>0</v>
      </c>
      <c r="BB196" s="614">
        <f>IF(InpPerformance!BB72="",0,InpPerformance!BB72)</f>
        <v>0</v>
      </c>
      <c r="BC196" s="615">
        <f>IF(InpPerformance!BC72="",0,InpPerformance!BC72)</f>
        <v>0</v>
      </c>
      <c r="BD196" s="614">
        <f>IF(InpPerformance!BD72="",0,InpPerformance!BD72)</f>
        <v>0</v>
      </c>
      <c r="BE196" s="614">
        <f>IF(InpPerformance!BE72="",0,InpPerformance!BE72)</f>
        <v>0</v>
      </c>
      <c r="BF196" s="614">
        <f>IF(InpPerformance!BF72="",0,InpPerformance!BF72)</f>
        <v>0</v>
      </c>
      <c r="BG196" s="614">
        <f>IF(InpPerformance!BG72="",0,InpPerformance!BG72)</f>
        <v>0</v>
      </c>
      <c r="BH196" s="1192">
        <f>IF(InpPerformance!BH72="",0,InpPerformance!BH72)</f>
        <v>0</v>
      </c>
      <c r="BI196" s="614">
        <f>IF(InpPerformance!BI72="",0,InpPerformance!BI72)</f>
        <v>0</v>
      </c>
      <c r="BJ196" s="614">
        <f>IF(InpPerformance!BJ72="",0,InpPerformance!BJ72)</f>
        <v>0</v>
      </c>
      <c r="BK196" s="614">
        <f>IF(InpPerformance!BK72="",0,InpPerformance!BK72)</f>
        <v>0</v>
      </c>
      <c r="BL196" s="614">
        <f>IF(InpPerformance!BL72="",0,InpPerformance!BL72)</f>
        <v>0</v>
      </c>
      <c r="BM196" s="614">
        <f>IF(InpPerformance!BM72="",0,InpPerformance!BM72)</f>
        <v>0</v>
      </c>
      <c r="BN196" s="614">
        <f>IF(InpPerformance!BN72="",0,InpPerformance!BN72)</f>
        <v>0</v>
      </c>
      <c r="BO196" s="614">
        <f>IF(InpPerformance!BO72="",0,InpPerformance!BO72)</f>
        <v>0</v>
      </c>
      <c r="BP196" s="614">
        <f>IF(InpPerformance!BP72="",0,InpPerformance!BP72)</f>
        <v>0</v>
      </c>
      <c r="BQ196" s="614">
        <f>IF(InpPerformance!BQ72="",0,InpPerformance!BQ72)</f>
        <v>0</v>
      </c>
      <c r="BR196" s="614">
        <f>IF(InpPerformance!BR72="",0,InpPerformance!BR72)</f>
        <v>0</v>
      </c>
      <c r="BS196" s="614">
        <f>IF(InpPerformance!BS72="",0,InpPerformance!BS72)</f>
        <v>0</v>
      </c>
    </row>
    <row r="197" spans="1:71" s="201" customFormat="1" ht="13.8">
      <c r="A197" s="444"/>
      <c r="B197" s="444"/>
      <c r="C197" s="444"/>
      <c r="D197" s="444"/>
      <c r="E197" s="574" t="str">
        <f>InpPerformance!E73</f>
        <v>Price control allocation - Business retail</v>
      </c>
      <c r="F197" s="574"/>
      <c r="G197" s="574" t="str">
        <f>InpPerformance!G73</f>
        <v>Percentage</v>
      </c>
      <c r="H197" s="574"/>
      <c r="I197" s="574"/>
      <c r="J197" s="614">
        <f>IF(InpPerformance!J73="",0,InpPerformance!J73)</f>
        <v>0</v>
      </c>
      <c r="K197" s="614">
        <f>IF(InpPerformance!K73="",0,InpPerformance!K73)</f>
        <v>0</v>
      </c>
      <c r="L197" s="614">
        <f>IF(InpPerformance!L73="",0,InpPerformance!L73)</f>
        <v>0</v>
      </c>
      <c r="M197" s="614">
        <f>IF(InpPerformance!M73="",0,InpPerformance!M73)</f>
        <v>0</v>
      </c>
      <c r="N197" s="614">
        <f>IF(InpPerformance!N73="",0,InpPerformance!N73)</f>
        <v>0</v>
      </c>
      <c r="O197" s="614">
        <f>IF(InpPerformance!O73="",0,InpPerformance!O73)</f>
        <v>0</v>
      </c>
      <c r="P197" s="614">
        <f>IF(InpPerformance!P73="",0,InpPerformance!P73)</f>
        <v>0</v>
      </c>
      <c r="Q197" s="615">
        <f>IF(InpPerformance!Q73="",0,InpPerformance!Q73)</f>
        <v>0</v>
      </c>
      <c r="R197" s="614">
        <f>IF(InpPerformance!R73="",0,InpPerformance!R73)</f>
        <v>0</v>
      </c>
      <c r="S197" s="614">
        <f>IF(InpPerformance!S73="",0,InpPerformance!S73)</f>
        <v>0</v>
      </c>
      <c r="T197" s="614">
        <f>IF(InpPerformance!T73="",0,InpPerformance!T73)</f>
        <v>0</v>
      </c>
      <c r="U197" s="614">
        <f>IF(InpPerformance!U73="",0,InpPerformance!U73)</f>
        <v>0</v>
      </c>
      <c r="V197" s="614">
        <f>IF(InpPerformance!V73="",0,InpPerformance!V73)</f>
        <v>0</v>
      </c>
      <c r="W197" s="614">
        <f>IF(InpPerformance!W73="",0,InpPerformance!W73)</f>
        <v>0</v>
      </c>
      <c r="X197" s="614">
        <f>IF(InpPerformance!X73="",0,InpPerformance!X73)</f>
        <v>0</v>
      </c>
      <c r="Y197" s="614">
        <f>IF(InpPerformance!Y73="",0,InpPerformance!Y73)</f>
        <v>0</v>
      </c>
      <c r="Z197" s="614">
        <f>IF(InpPerformance!Z73="",0,InpPerformance!Z73)</f>
        <v>0</v>
      </c>
      <c r="AA197" s="614">
        <f>IF(InpPerformance!AA73="",0,InpPerformance!AA73)</f>
        <v>0</v>
      </c>
      <c r="AB197" s="614">
        <f>IF(InpPerformance!AB73="",0,InpPerformance!AB73)</f>
        <v>0</v>
      </c>
      <c r="AC197" s="614">
        <f>IF(InpPerformance!AC73="",0,InpPerformance!AC73)</f>
        <v>0</v>
      </c>
      <c r="AD197" s="614">
        <f>IF(InpPerformance!AD73="",0,InpPerformance!AD73)</f>
        <v>0</v>
      </c>
      <c r="AE197" s="614">
        <f>IF(InpPerformance!AE73="",0,InpPerformance!AE73)</f>
        <v>0</v>
      </c>
      <c r="AF197" s="614">
        <f>IF(InpPerformance!AF73="",0,InpPerformance!AF73)</f>
        <v>0</v>
      </c>
      <c r="AG197" s="614">
        <f>IF(InpPerformance!AG73="",0,InpPerformance!AG73)</f>
        <v>0</v>
      </c>
      <c r="AH197" s="614">
        <f>IF(InpPerformance!AH73="",0,InpPerformance!AH73)</f>
        <v>0</v>
      </c>
      <c r="AI197" s="614">
        <f>IF(InpPerformance!AI73="",0,InpPerformance!AI73)</f>
        <v>0</v>
      </c>
      <c r="AJ197" s="614">
        <f>IF(InpPerformance!AJ73="",0,InpPerformance!AJ73)</f>
        <v>0</v>
      </c>
      <c r="AK197" s="615">
        <f>IF(InpPerformance!AK73="",0,InpPerformance!AK73)</f>
        <v>0</v>
      </c>
      <c r="AL197" s="614">
        <f>IF(InpPerformance!AL73="",0,InpPerformance!AL73)</f>
        <v>0</v>
      </c>
      <c r="AM197" s="614">
        <f>IF(InpPerformance!AM73="",0,InpPerformance!AM73)</f>
        <v>0</v>
      </c>
      <c r="AN197" s="614">
        <f>IF(InpPerformance!AN73="",0,InpPerformance!AN73)</f>
        <v>0</v>
      </c>
      <c r="AO197" s="615">
        <f>IF(InpPerformance!AO73="",0,InpPerformance!AO73)</f>
        <v>0</v>
      </c>
      <c r="AP197" s="614">
        <f>IF(InpPerformance!AP73="",0,InpPerformance!AP73)</f>
        <v>0</v>
      </c>
      <c r="AQ197" s="614">
        <f>IF(InpPerformance!AQ73="",0,InpPerformance!AQ73)</f>
        <v>0</v>
      </c>
      <c r="AR197" s="614">
        <f>IF(InpPerformance!AR73="",0,InpPerformance!AR73)</f>
        <v>0</v>
      </c>
      <c r="AS197" s="614">
        <f>IF(InpPerformance!AS73="",0,InpPerformance!AS73)</f>
        <v>0</v>
      </c>
      <c r="AT197" s="614">
        <f>IF(InpPerformance!AT73="",0,InpPerformance!AT73)</f>
        <v>0</v>
      </c>
      <c r="AU197" s="614">
        <f>IF(InpPerformance!AU73="",0,InpPerformance!AU73)</f>
        <v>0</v>
      </c>
      <c r="AV197" s="614">
        <f>IF(InpPerformance!AV73="",0,InpPerformance!AV73)</f>
        <v>0</v>
      </c>
      <c r="AW197" s="614">
        <f>IF(InpPerformance!AW73="",0,InpPerformance!AW73)</f>
        <v>0</v>
      </c>
      <c r="AX197" s="614">
        <f>IF(InpPerformance!AX73="",0,InpPerformance!AX73)</f>
        <v>0</v>
      </c>
      <c r="AY197" s="614">
        <f>IF(InpPerformance!AY73="",0,InpPerformance!AY73)</f>
        <v>0</v>
      </c>
      <c r="AZ197" s="614">
        <f>IF(InpPerformance!AZ73="",0,InpPerformance!AZ73)</f>
        <v>0</v>
      </c>
      <c r="BA197" s="614">
        <f>IF(InpPerformance!BA73="",0,InpPerformance!BA73)</f>
        <v>0</v>
      </c>
      <c r="BB197" s="614">
        <f>IF(InpPerformance!BB73="",0,InpPerformance!BB73)</f>
        <v>0</v>
      </c>
      <c r="BC197" s="615">
        <f>IF(InpPerformance!BC73="",0,InpPerformance!BC73)</f>
        <v>0</v>
      </c>
      <c r="BD197" s="614">
        <f>IF(InpPerformance!BD73="",0,InpPerformance!BD73)</f>
        <v>0</v>
      </c>
      <c r="BE197" s="614">
        <f>IF(InpPerformance!BE73="",0,InpPerformance!BE73)</f>
        <v>0</v>
      </c>
      <c r="BF197" s="614">
        <f>IF(InpPerformance!BF73="",0,InpPerformance!BF73)</f>
        <v>0</v>
      </c>
      <c r="BG197" s="614">
        <f>IF(InpPerformance!BG73="",0,InpPerformance!BG73)</f>
        <v>0</v>
      </c>
      <c r="BH197" s="1192">
        <f>IF(InpPerformance!BH73="",0,InpPerformance!BH73)</f>
        <v>0</v>
      </c>
      <c r="BI197" s="614">
        <f>IF(InpPerformance!BI73="",0,InpPerformance!BI73)</f>
        <v>0</v>
      </c>
      <c r="BJ197" s="614">
        <f>IF(InpPerformance!BJ73="",0,InpPerformance!BJ73)</f>
        <v>0</v>
      </c>
      <c r="BK197" s="614">
        <f>IF(InpPerformance!BK73="",0,InpPerformance!BK73)</f>
        <v>0</v>
      </c>
      <c r="BL197" s="614">
        <f>IF(InpPerformance!BL73="",0,InpPerformance!BL73)</f>
        <v>0</v>
      </c>
      <c r="BM197" s="614">
        <f>IF(InpPerformance!BM73="",0,InpPerformance!BM73)</f>
        <v>0</v>
      </c>
      <c r="BN197" s="614">
        <f>IF(InpPerformance!BN73="",0,InpPerformance!BN73)</f>
        <v>0</v>
      </c>
      <c r="BO197" s="614">
        <f>IF(InpPerformance!BO73="",0,InpPerformance!BO73)</f>
        <v>0</v>
      </c>
      <c r="BP197" s="614">
        <f>IF(InpPerformance!BP73="",0,InpPerformance!BP73)</f>
        <v>0</v>
      </c>
      <c r="BQ197" s="614">
        <f>IF(InpPerformance!BQ73="",0,InpPerformance!BQ73)</f>
        <v>0</v>
      </c>
      <c r="BR197" s="614">
        <f>IF(InpPerformance!BR73="",0,InpPerformance!BR73)</f>
        <v>0</v>
      </c>
      <c r="BS197" s="614">
        <f>IF(InpPerformance!BS73="",0,InpPerformance!BS73)</f>
        <v>0</v>
      </c>
    </row>
    <row r="198" spans="1:71" s="201" customFormat="1" ht="13.8">
      <c r="A198" s="444"/>
      <c r="B198" s="444"/>
      <c r="C198" s="444"/>
      <c r="D198" s="444"/>
      <c r="E198" s="574" t="str">
        <f>InpPerformance!E74</f>
        <v>Price control allocation - Dummy control</v>
      </c>
      <c r="F198" s="574"/>
      <c r="G198" s="574" t="str">
        <f>InpPerformance!G74</f>
        <v>Percentage</v>
      </c>
      <c r="H198" s="574"/>
      <c r="I198" s="574"/>
      <c r="J198" s="614">
        <f>IF(InpPerformance!J74="",0,InpPerformance!J74)</f>
        <v>0</v>
      </c>
      <c r="K198" s="614">
        <f>IF(InpPerformance!K74="",0,InpPerformance!K74)</f>
        <v>0</v>
      </c>
      <c r="L198" s="614">
        <f>IF(InpPerformance!L74="",0,InpPerformance!L74)</f>
        <v>0</v>
      </c>
      <c r="M198" s="614">
        <f>IF(InpPerformance!M74="",0,InpPerformance!M74)</f>
        <v>0</v>
      </c>
      <c r="N198" s="614">
        <f>IF(InpPerformance!N74="",0,InpPerformance!N74)</f>
        <v>0</v>
      </c>
      <c r="O198" s="614">
        <f>IF(InpPerformance!O74="",0,InpPerformance!O74)</f>
        <v>0</v>
      </c>
      <c r="P198" s="614">
        <f>IF(InpPerformance!P74="",0,InpPerformance!P74)</f>
        <v>0</v>
      </c>
      <c r="Q198" s="615">
        <f>IF(InpPerformance!Q74="",0,InpPerformance!Q74)</f>
        <v>0</v>
      </c>
      <c r="R198" s="614">
        <f>IF(InpPerformance!R74="",0,InpPerformance!R74)</f>
        <v>0</v>
      </c>
      <c r="S198" s="614">
        <f>IF(InpPerformance!S74="",0,InpPerformance!S74)</f>
        <v>0</v>
      </c>
      <c r="T198" s="614">
        <f>IF(InpPerformance!T74="",0,InpPerformance!T74)</f>
        <v>0</v>
      </c>
      <c r="U198" s="614">
        <f>IF(InpPerformance!U74="",0,InpPerformance!U74)</f>
        <v>0</v>
      </c>
      <c r="V198" s="614">
        <f>IF(InpPerformance!V74="",0,InpPerformance!V74)</f>
        <v>0</v>
      </c>
      <c r="W198" s="614">
        <f>IF(InpPerformance!W74="",0,InpPerformance!W74)</f>
        <v>0</v>
      </c>
      <c r="X198" s="614">
        <f>IF(InpPerformance!X74="",0,InpPerformance!X74)</f>
        <v>0</v>
      </c>
      <c r="Y198" s="614">
        <f>IF(InpPerformance!Y74="",0,InpPerformance!Y74)</f>
        <v>0</v>
      </c>
      <c r="Z198" s="614">
        <f>IF(InpPerformance!Z74="",0,InpPerformance!Z74)</f>
        <v>0</v>
      </c>
      <c r="AA198" s="614">
        <f>IF(InpPerformance!AA74="",0,InpPerformance!AA74)</f>
        <v>0</v>
      </c>
      <c r="AB198" s="614">
        <f>IF(InpPerformance!AB74="",0,InpPerformance!AB74)</f>
        <v>0</v>
      </c>
      <c r="AC198" s="614">
        <f>IF(InpPerformance!AC74="",0,InpPerformance!AC74)</f>
        <v>0</v>
      </c>
      <c r="AD198" s="614">
        <f>IF(InpPerformance!AD74="",0,InpPerformance!AD74)</f>
        <v>0</v>
      </c>
      <c r="AE198" s="614">
        <f>IF(InpPerformance!AE74="",0,InpPerformance!AE74)</f>
        <v>0</v>
      </c>
      <c r="AF198" s="614">
        <f>IF(InpPerformance!AF74="",0,InpPerformance!AF74)</f>
        <v>0</v>
      </c>
      <c r="AG198" s="614">
        <f>IF(InpPerformance!AG74="",0,InpPerformance!AG74)</f>
        <v>0</v>
      </c>
      <c r="AH198" s="614">
        <f>IF(InpPerformance!AH74="",0,InpPerformance!AH74)</f>
        <v>0</v>
      </c>
      <c r="AI198" s="614">
        <f>IF(InpPerformance!AI74="",0,InpPerformance!AI74)</f>
        <v>0</v>
      </c>
      <c r="AJ198" s="614">
        <f>IF(InpPerformance!AJ74="",0,InpPerformance!AJ74)</f>
        <v>0</v>
      </c>
      <c r="AK198" s="615">
        <f>IF(InpPerformance!AK74="",0,InpPerformance!AK74)</f>
        <v>0</v>
      </c>
      <c r="AL198" s="614">
        <f>IF(InpPerformance!AL74="",0,InpPerformance!AL74)</f>
        <v>0</v>
      </c>
      <c r="AM198" s="614">
        <f>IF(InpPerformance!AM74="",0,InpPerformance!AM74)</f>
        <v>0</v>
      </c>
      <c r="AN198" s="614">
        <f>IF(InpPerformance!AN74="",0,InpPerformance!AN74)</f>
        <v>0</v>
      </c>
      <c r="AO198" s="615">
        <f>IF(InpPerformance!AO74="",0,InpPerformance!AO74)</f>
        <v>0</v>
      </c>
      <c r="AP198" s="614">
        <f>IF(InpPerformance!AP74="",0,InpPerformance!AP74)</f>
        <v>0</v>
      </c>
      <c r="AQ198" s="614">
        <f>IF(InpPerformance!AQ74="",0,InpPerformance!AQ74)</f>
        <v>0</v>
      </c>
      <c r="AR198" s="614">
        <f>IF(InpPerformance!AR74="",0,InpPerformance!AR74)</f>
        <v>0</v>
      </c>
      <c r="AS198" s="614">
        <f>IF(InpPerformance!AS74="",0,InpPerformance!AS74)</f>
        <v>0</v>
      </c>
      <c r="AT198" s="614">
        <f>IF(InpPerformance!AT74="",0,InpPerformance!AT74)</f>
        <v>0</v>
      </c>
      <c r="AU198" s="614">
        <f>IF(InpPerformance!AU74="",0,InpPerformance!AU74)</f>
        <v>0</v>
      </c>
      <c r="AV198" s="614">
        <f>IF(InpPerformance!AV74="",0,InpPerformance!AV74)</f>
        <v>0</v>
      </c>
      <c r="AW198" s="614">
        <f>IF(InpPerformance!AW74="",0,InpPerformance!AW74)</f>
        <v>0</v>
      </c>
      <c r="AX198" s="614">
        <f>IF(InpPerformance!AX74="",0,InpPerformance!AX74)</f>
        <v>0</v>
      </c>
      <c r="AY198" s="614">
        <f>IF(InpPerformance!AY74="",0,InpPerformance!AY74)</f>
        <v>0</v>
      </c>
      <c r="AZ198" s="614">
        <f>IF(InpPerformance!AZ74="",0,InpPerformance!AZ74)</f>
        <v>0</v>
      </c>
      <c r="BA198" s="614">
        <f>IF(InpPerformance!BA74="",0,InpPerformance!BA74)</f>
        <v>0</v>
      </c>
      <c r="BB198" s="614">
        <f>IF(InpPerformance!BB74="",0,InpPerformance!BB74)</f>
        <v>0</v>
      </c>
      <c r="BC198" s="615">
        <f>IF(InpPerformance!BC74="",0,InpPerformance!BC74)</f>
        <v>0</v>
      </c>
      <c r="BD198" s="614">
        <f>IF(InpPerformance!BD74="",0,InpPerformance!BD74)</f>
        <v>0</v>
      </c>
      <c r="BE198" s="614">
        <f>IF(InpPerformance!BE74="",0,InpPerformance!BE74)</f>
        <v>0</v>
      </c>
      <c r="BF198" s="614">
        <f>IF(InpPerformance!BF74="",0,InpPerformance!BF74)</f>
        <v>0</v>
      </c>
      <c r="BG198" s="614">
        <f>IF(InpPerformance!BG74="",0,InpPerformance!BG74)</f>
        <v>0</v>
      </c>
      <c r="BH198" s="1192">
        <f>IF(InpPerformance!BH74="",0,InpPerformance!BH74)</f>
        <v>0</v>
      </c>
      <c r="BI198" s="614">
        <f>IF(InpPerformance!BI74="",0,InpPerformance!BI74)</f>
        <v>0</v>
      </c>
      <c r="BJ198" s="614">
        <f>IF(InpPerformance!BJ74="",0,InpPerformance!BJ74)</f>
        <v>0</v>
      </c>
      <c r="BK198" s="614">
        <f>IF(InpPerformance!BK74="",0,InpPerformance!BK74)</f>
        <v>0</v>
      </c>
      <c r="BL198" s="614">
        <f>IF(InpPerformance!BL74="",0,InpPerformance!BL74)</f>
        <v>0</v>
      </c>
      <c r="BM198" s="614">
        <f>IF(InpPerformance!BM74="",0,InpPerformance!BM74)</f>
        <v>0</v>
      </c>
      <c r="BN198" s="614">
        <f>IF(InpPerformance!BN74="",0,InpPerformance!BN74)</f>
        <v>0</v>
      </c>
      <c r="BO198" s="614">
        <f>IF(InpPerformance!BO74="",0,InpPerformance!BO74)</f>
        <v>0</v>
      </c>
      <c r="BP198" s="614">
        <f>IF(InpPerformance!BP74="",0,InpPerformance!BP74)</f>
        <v>0</v>
      </c>
      <c r="BQ198" s="614">
        <f>IF(InpPerformance!BQ74="",0,InpPerformance!BQ74)</f>
        <v>0</v>
      </c>
      <c r="BR198" s="614">
        <f>IF(InpPerformance!BR74="",0,InpPerformance!BR74)</f>
        <v>0</v>
      </c>
      <c r="BS198" s="614">
        <f>IF(InpPerformance!BS74="",0,InpPerformance!BS74)</f>
        <v>0</v>
      </c>
    </row>
    <row r="199" spans="1:71" s="201" customFormat="1" ht="13.8">
      <c r="A199" s="444"/>
      <c r="B199" s="444"/>
      <c r="C199" s="444"/>
      <c r="D199" s="444"/>
      <c r="E199" s="444"/>
      <c r="F199" s="444"/>
      <c r="G199" s="444"/>
      <c r="H199" s="444"/>
      <c r="I199" s="444"/>
      <c r="J199" s="485"/>
      <c r="K199" s="485"/>
      <c r="L199" s="485"/>
      <c r="M199" s="485"/>
      <c r="N199" s="485"/>
      <c r="O199" s="485"/>
      <c r="P199" s="485"/>
      <c r="Q199" s="487"/>
      <c r="R199" s="485"/>
      <c r="S199" s="485"/>
      <c r="T199" s="485"/>
      <c r="U199" s="485"/>
      <c r="V199" s="485"/>
      <c r="W199" s="485"/>
      <c r="X199" s="485"/>
      <c r="Y199" s="485"/>
      <c r="Z199" s="485"/>
      <c r="AA199" s="485"/>
      <c r="AB199" s="485"/>
      <c r="AC199" s="485"/>
      <c r="AD199" s="485"/>
      <c r="AE199" s="485"/>
      <c r="AF199" s="485"/>
      <c r="AG199" s="485"/>
      <c r="AH199" s="485"/>
      <c r="AI199" s="485"/>
      <c r="AJ199" s="485"/>
      <c r="AK199" s="487"/>
      <c r="AL199" s="485"/>
      <c r="AM199" s="485"/>
      <c r="AN199" s="485"/>
      <c r="AO199" s="487"/>
      <c r="AP199" s="485"/>
      <c r="AQ199" s="485"/>
      <c r="AR199" s="485"/>
      <c r="AS199" s="485"/>
      <c r="AT199" s="485"/>
      <c r="AU199" s="485"/>
      <c r="AV199" s="485"/>
      <c r="AW199" s="485"/>
      <c r="AX199" s="485"/>
      <c r="AY199" s="485"/>
      <c r="AZ199" s="485"/>
      <c r="BA199" s="485"/>
      <c r="BB199" s="485"/>
      <c r="BC199" s="487"/>
      <c r="BD199" s="485"/>
      <c r="BE199" s="485"/>
      <c r="BF199" s="485"/>
      <c r="BG199" s="485"/>
      <c r="BH199" s="485"/>
      <c r="BI199" s="485"/>
      <c r="BJ199" s="485"/>
      <c r="BK199" s="485"/>
      <c r="BL199" s="485"/>
      <c r="BM199" s="485"/>
      <c r="BN199" s="485"/>
      <c r="BO199" s="485"/>
      <c r="BP199" s="485"/>
      <c r="BQ199" s="485"/>
      <c r="BR199" s="485"/>
      <c r="BS199" s="485"/>
    </row>
    <row r="200" spans="1:71" s="201" customFormat="1" ht="13.8">
      <c r="A200" s="444"/>
      <c r="B200" s="444"/>
      <c r="C200" s="444"/>
      <c r="D200" s="454" t="s">
        <v>1274</v>
      </c>
      <c r="E200" s="444"/>
      <c r="F200" s="454"/>
      <c r="G200" s="454"/>
      <c r="H200" s="444"/>
      <c r="I200" s="444"/>
      <c r="J200" s="485"/>
      <c r="K200" s="485"/>
      <c r="L200" s="485"/>
      <c r="M200" s="485"/>
      <c r="N200" s="485"/>
      <c r="O200" s="485"/>
      <c r="P200" s="485"/>
      <c r="Q200" s="487"/>
      <c r="R200" s="485"/>
      <c r="S200" s="485"/>
      <c r="T200" s="485"/>
      <c r="U200" s="485"/>
      <c r="V200" s="485"/>
      <c r="W200" s="485"/>
      <c r="X200" s="485"/>
      <c r="Y200" s="485"/>
      <c r="Z200" s="485"/>
      <c r="AA200" s="485"/>
      <c r="AB200" s="485"/>
      <c r="AC200" s="485"/>
      <c r="AD200" s="485"/>
      <c r="AE200" s="485"/>
      <c r="AF200" s="485"/>
      <c r="AG200" s="485"/>
      <c r="AH200" s="485"/>
      <c r="AI200" s="485"/>
      <c r="AJ200" s="485"/>
      <c r="AK200" s="487"/>
      <c r="AL200" s="485"/>
      <c r="AM200" s="485"/>
      <c r="AN200" s="485"/>
      <c r="AO200" s="487"/>
      <c r="AP200" s="485"/>
      <c r="AQ200" s="485"/>
      <c r="AR200" s="485"/>
      <c r="AS200" s="485"/>
      <c r="AT200" s="485"/>
      <c r="AU200" s="485"/>
      <c r="AV200" s="485"/>
      <c r="AW200" s="485"/>
      <c r="AX200" s="485"/>
      <c r="AY200" s="485"/>
      <c r="AZ200" s="485"/>
      <c r="BA200" s="485"/>
      <c r="BB200" s="485"/>
      <c r="BC200" s="487"/>
      <c r="BD200" s="485"/>
      <c r="BE200" s="485"/>
      <c r="BF200" s="485"/>
      <c r="BG200" s="485"/>
      <c r="BH200" s="485"/>
      <c r="BI200" s="485"/>
      <c r="BJ200" s="485"/>
      <c r="BK200" s="485"/>
      <c r="BL200" s="485"/>
      <c r="BM200" s="485"/>
      <c r="BN200" s="485"/>
      <c r="BO200" s="485"/>
      <c r="BP200" s="485"/>
      <c r="BQ200" s="485"/>
      <c r="BR200" s="485"/>
      <c r="BS200" s="485"/>
    </row>
    <row r="201" spans="1:71" s="201" customFormat="1" ht="13.8">
      <c r="A201" s="444"/>
      <c r="B201" s="444"/>
      <c r="C201" s="444"/>
      <c r="D201" s="444"/>
      <c r="E201" s="444" t="s">
        <v>1275</v>
      </c>
      <c r="F201" s="444"/>
      <c r="G201" s="609" t="str">
        <f>InpCompany!$F$11</f>
        <v>£m (2017-18 prices)</v>
      </c>
      <c r="H201" s="616">
        <f t="shared" ref="H201:H207" si="322">SUM(J201:BS201)</f>
        <v>4.7468400000000001E-2</v>
      </c>
      <c r="I201" s="617"/>
      <c r="J201" s="567">
        <f t="shared" ref="J201:BS205" si="323">J$174*J192</f>
        <v>0</v>
      </c>
      <c r="K201" s="567">
        <f t="shared" si="323"/>
        <v>0</v>
      </c>
      <c r="L201" s="567">
        <f t="shared" si="323"/>
        <v>0</v>
      </c>
      <c r="M201" s="567">
        <f t="shared" ref="M201:M207" si="324">M$174*M192</f>
        <v>0</v>
      </c>
      <c r="N201" s="686">
        <f t="shared" si="323"/>
        <v>0</v>
      </c>
      <c r="O201" s="567">
        <f t="shared" ref="O201:O207" si="325">O$174*O192</f>
        <v>0</v>
      </c>
      <c r="P201" s="567">
        <f t="shared" si="323"/>
        <v>0</v>
      </c>
      <c r="Q201" s="568">
        <f t="shared" si="323"/>
        <v>2.5593399999999999E-2</v>
      </c>
      <c r="R201" s="567">
        <f t="shared" si="323"/>
        <v>0</v>
      </c>
      <c r="S201" s="686">
        <f t="shared" si="323"/>
        <v>0</v>
      </c>
      <c r="T201" s="567">
        <f t="shared" si="323"/>
        <v>0</v>
      </c>
      <c r="U201" s="567">
        <f t="shared" si="323"/>
        <v>0</v>
      </c>
      <c r="V201" s="567">
        <f t="shared" si="323"/>
        <v>2.1875000000000002E-2</v>
      </c>
      <c r="W201" s="686">
        <f t="shared" si="323"/>
        <v>0</v>
      </c>
      <c r="X201" s="567">
        <f t="shared" si="323"/>
        <v>0</v>
      </c>
      <c r="Y201" s="567">
        <f t="shared" si="323"/>
        <v>0</v>
      </c>
      <c r="Z201" s="567">
        <f t="shared" si="323"/>
        <v>0</v>
      </c>
      <c r="AA201" s="567">
        <f t="shared" si="323"/>
        <v>0</v>
      </c>
      <c r="AB201" s="567">
        <f t="shared" si="323"/>
        <v>0</v>
      </c>
      <c r="AC201" s="567">
        <f t="shared" si="323"/>
        <v>0</v>
      </c>
      <c r="AD201" s="567">
        <f t="shared" si="323"/>
        <v>0</v>
      </c>
      <c r="AE201" s="567">
        <f t="shared" si="323"/>
        <v>0</v>
      </c>
      <c r="AF201" s="567">
        <f t="shared" si="323"/>
        <v>0</v>
      </c>
      <c r="AG201" s="567">
        <f t="shared" si="323"/>
        <v>0</v>
      </c>
      <c r="AH201" s="567">
        <f t="shared" si="323"/>
        <v>0</v>
      </c>
      <c r="AI201" s="567">
        <f t="shared" si="323"/>
        <v>0</v>
      </c>
      <c r="AJ201" s="567">
        <f t="shared" si="323"/>
        <v>0</v>
      </c>
      <c r="AK201" s="568">
        <f t="shared" si="323"/>
        <v>0</v>
      </c>
      <c r="AL201" s="567">
        <f t="shared" si="323"/>
        <v>0</v>
      </c>
      <c r="AM201" s="567">
        <f t="shared" si="323"/>
        <v>0</v>
      </c>
      <c r="AN201" s="567">
        <f t="shared" si="323"/>
        <v>0</v>
      </c>
      <c r="AO201" s="568">
        <f t="shared" si="323"/>
        <v>0</v>
      </c>
      <c r="AP201" s="567">
        <f t="shared" si="323"/>
        <v>0</v>
      </c>
      <c r="AQ201" s="567">
        <f t="shared" si="323"/>
        <v>0</v>
      </c>
      <c r="AR201" s="567">
        <f t="shared" si="323"/>
        <v>0</v>
      </c>
      <c r="AS201" s="567">
        <f t="shared" si="323"/>
        <v>0</v>
      </c>
      <c r="AT201" s="567">
        <f t="shared" si="323"/>
        <v>0</v>
      </c>
      <c r="AU201" s="567">
        <f t="shared" si="323"/>
        <v>0</v>
      </c>
      <c r="AV201" s="567">
        <f t="shared" si="323"/>
        <v>0</v>
      </c>
      <c r="AW201" s="567">
        <f t="shared" si="323"/>
        <v>0</v>
      </c>
      <c r="AX201" s="686">
        <f t="shared" si="323"/>
        <v>0</v>
      </c>
      <c r="AY201" s="567">
        <f t="shared" si="323"/>
        <v>0</v>
      </c>
      <c r="AZ201" s="567">
        <f t="shared" si="323"/>
        <v>0</v>
      </c>
      <c r="BA201" s="567">
        <f t="shared" si="323"/>
        <v>0</v>
      </c>
      <c r="BB201" s="567">
        <f t="shared" si="323"/>
        <v>0</v>
      </c>
      <c r="BC201" s="568">
        <f t="shared" si="323"/>
        <v>0</v>
      </c>
      <c r="BD201" s="567">
        <f t="shared" si="323"/>
        <v>0</v>
      </c>
      <c r="BE201" s="567">
        <f t="shared" si="323"/>
        <v>0</v>
      </c>
      <c r="BF201" s="567">
        <f t="shared" ref="BF201:BG207" si="326">BF$174*BF192</f>
        <v>0</v>
      </c>
      <c r="BG201" s="567">
        <f t="shared" si="326"/>
        <v>0</v>
      </c>
      <c r="BH201" s="567">
        <f t="shared" si="323"/>
        <v>0</v>
      </c>
      <c r="BI201" s="567">
        <f t="shared" si="323"/>
        <v>0</v>
      </c>
      <c r="BJ201" s="567">
        <f t="shared" si="323"/>
        <v>0</v>
      </c>
      <c r="BK201" s="567">
        <f t="shared" si="323"/>
        <v>0</v>
      </c>
      <c r="BL201" s="567">
        <f t="shared" si="323"/>
        <v>0</v>
      </c>
      <c r="BM201" s="567">
        <f t="shared" si="323"/>
        <v>0</v>
      </c>
      <c r="BN201" s="567">
        <f t="shared" si="323"/>
        <v>0</v>
      </c>
      <c r="BO201" s="567">
        <f t="shared" si="323"/>
        <v>0</v>
      </c>
      <c r="BP201" s="567">
        <f t="shared" si="323"/>
        <v>0</v>
      </c>
      <c r="BQ201" s="567">
        <f t="shared" si="323"/>
        <v>0</v>
      </c>
      <c r="BR201" s="567">
        <f t="shared" si="323"/>
        <v>0</v>
      </c>
      <c r="BS201" s="567">
        <f t="shared" si="323"/>
        <v>0</v>
      </c>
    </row>
    <row r="202" spans="1:71" s="201" customFormat="1" ht="13.8">
      <c r="A202" s="444"/>
      <c r="B202" s="444"/>
      <c r="C202" s="444"/>
      <c r="D202" s="444"/>
      <c r="E202" s="444" t="s">
        <v>1276</v>
      </c>
      <c r="F202" s="444"/>
      <c r="G202" s="609" t="str">
        <f>InpCompany!$F$11</f>
        <v>£m (2017-18 prices)</v>
      </c>
      <c r="H202" s="616">
        <f t="shared" si="322"/>
        <v>0.98760493333333343</v>
      </c>
      <c r="I202" s="617"/>
      <c r="J202" s="567">
        <f t="shared" si="323"/>
        <v>0</v>
      </c>
      <c r="K202" s="567">
        <f t="shared" si="323"/>
        <v>0.25938333333333352</v>
      </c>
      <c r="L202" s="567">
        <f t="shared" si="323"/>
        <v>0</v>
      </c>
      <c r="M202" s="567">
        <f t="shared" si="324"/>
        <v>0.18989999999999999</v>
      </c>
      <c r="N202" s="567">
        <f t="shared" si="323"/>
        <v>0</v>
      </c>
      <c r="O202" s="567">
        <f t="shared" si="325"/>
        <v>0</v>
      </c>
      <c r="P202" s="567">
        <f t="shared" si="323"/>
        <v>0</v>
      </c>
      <c r="Q202" s="568">
        <f t="shared" si="323"/>
        <v>0.22780659999999997</v>
      </c>
      <c r="R202" s="567">
        <f t="shared" si="323"/>
        <v>0</v>
      </c>
      <c r="S202" s="567">
        <f t="shared" si="323"/>
        <v>0</v>
      </c>
      <c r="T202" s="567">
        <f t="shared" si="323"/>
        <v>0</v>
      </c>
      <c r="U202" s="567">
        <f t="shared" si="323"/>
        <v>0</v>
      </c>
      <c r="V202" s="567">
        <f t="shared" si="323"/>
        <v>2.1875000000000002E-2</v>
      </c>
      <c r="W202" s="567">
        <f t="shared" si="323"/>
        <v>0.28863999999999995</v>
      </c>
      <c r="X202" s="567">
        <f t="shared" si="323"/>
        <v>0</v>
      </c>
      <c r="Y202" s="567">
        <f t="shared" si="323"/>
        <v>0</v>
      </c>
      <c r="Z202" s="567">
        <f t="shared" si="323"/>
        <v>0</v>
      </c>
      <c r="AA202" s="567">
        <f t="shared" si="323"/>
        <v>0</v>
      </c>
      <c r="AB202" s="567">
        <f t="shared" si="323"/>
        <v>0</v>
      </c>
      <c r="AC202" s="567">
        <f t="shared" si="323"/>
        <v>0</v>
      </c>
      <c r="AD202" s="567">
        <f t="shared" si="323"/>
        <v>0</v>
      </c>
      <c r="AE202" s="567">
        <f t="shared" si="323"/>
        <v>0</v>
      </c>
      <c r="AF202" s="567">
        <f t="shared" si="323"/>
        <v>0</v>
      </c>
      <c r="AG202" s="567">
        <f t="shared" si="323"/>
        <v>0</v>
      </c>
      <c r="AH202" s="567">
        <f t="shared" si="323"/>
        <v>0</v>
      </c>
      <c r="AI202" s="567">
        <f t="shared" si="323"/>
        <v>0</v>
      </c>
      <c r="AJ202" s="567">
        <f t="shared" si="323"/>
        <v>0</v>
      </c>
      <c r="AK202" s="568">
        <f t="shared" si="323"/>
        <v>0</v>
      </c>
      <c r="AL202" s="567">
        <f t="shared" si="323"/>
        <v>0</v>
      </c>
      <c r="AM202" s="567">
        <f t="shared" si="323"/>
        <v>0</v>
      </c>
      <c r="AN202" s="567">
        <f t="shared" si="323"/>
        <v>0</v>
      </c>
      <c r="AO202" s="568">
        <f t="shared" si="323"/>
        <v>0</v>
      </c>
      <c r="AP202" s="567">
        <f t="shared" si="323"/>
        <v>0</v>
      </c>
      <c r="AQ202" s="567">
        <f t="shared" si="323"/>
        <v>0</v>
      </c>
      <c r="AR202" s="567">
        <f t="shared" si="323"/>
        <v>0</v>
      </c>
      <c r="AS202" s="567">
        <f t="shared" si="323"/>
        <v>0</v>
      </c>
      <c r="AT202" s="567">
        <f t="shared" si="323"/>
        <v>0</v>
      </c>
      <c r="AU202" s="567">
        <f t="shared" si="323"/>
        <v>0</v>
      </c>
      <c r="AV202" s="567">
        <f t="shared" si="323"/>
        <v>0</v>
      </c>
      <c r="AW202" s="567">
        <f t="shared" si="323"/>
        <v>0</v>
      </c>
      <c r="AX202" s="567">
        <f t="shared" si="323"/>
        <v>0</v>
      </c>
      <c r="AY202" s="567">
        <f t="shared" si="323"/>
        <v>0</v>
      </c>
      <c r="AZ202" s="567">
        <f t="shared" si="323"/>
        <v>0</v>
      </c>
      <c r="BA202" s="567">
        <f t="shared" si="323"/>
        <v>0</v>
      </c>
      <c r="BB202" s="567">
        <f t="shared" si="323"/>
        <v>0</v>
      </c>
      <c r="BC202" s="568">
        <f t="shared" si="323"/>
        <v>0</v>
      </c>
      <c r="BD202" s="567">
        <f t="shared" si="323"/>
        <v>0</v>
      </c>
      <c r="BE202" s="567">
        <f t="shared" si="323"/>
        <v>0</v>
      </c>
      <c r="BF202" s="567">
        <f t="shared" si="326"/>
        <v>0</v>
      </c>
      <c r="BG202" s="567">
        <f t="shared" si="326"/>
        <v>0</v>
      </c>
      <c r="BH202" s="567">
        <f t="shared" si="323"/>
        <v>0</v>
      </c>
      <c r="BI202" s="567">
        <f t="shared" si="323"/>
        <v>0</v>
      </c>
      <c r="BJ202" s="567">
        <f t="shared" si="323"/>
        <v>0</v>
      </c>
      <c r="BK202" s="567">
        <f t="shared" si="323"/>
        <v>0</v>
      </c>
      <c r="BL202" s="567">
        <f t="shared" si="323"/>
        <v>0</v>
      </c>
      <c r="BM202" s="567">
        <f t="shared" si="323"/>
        <v>0</v>
      </c>
      <c r="BN202" s="567">
        <f t="shared" si="323"/>
        <v>0</v>
      </c>
      <c r="BO202" s="567">
        <f t="shared" si="323"/>
        <v>0</v>
      </c>
      <c r="BP202" s="567">
        <f t="shared" si="323"/>
        <v>0</v>
      </c>
      <c r="BQ202" s="567">
        <f t="shared" si="323"/>
        <v>0</v>
      </c>
      <c r="BR202" s="567">
        <f t="shared" si="323"/>
        <v>0</v>
      </c>
      <c r="BS202" s="567">
        <f t="shared" si="323"/>
        <v>0</v>
      </c>
    </row>
    <row r="203" spans="1:71" s="201" customFormat="1" ht="13.8">
      <c r="A203" s="444"/>
      <c r="B203" s="444"/>
      <c r="C203" s="444"/>
      <c r="D203" s="444"/>
      <c r="E203" s="444" t="s">
        <v>1277</v>
      </c>
      <c r="F203" s="444"/>
      <c r="G203" s="609" t="str">
        <f>InpCompany!$F$11</f>
        <v>£m (2017-18 prices)</v>
      </c>
      <c r="H203" s="616">
        <f t="shared" si="322"/>
        <v>0</v>
      </c>
      <c r="I203" s="617"/>
      <c r="J203" s="567">
        <f t="shared" si="323"/>
        <v>0</v>
      </c>
      <c r="K203" s="567">
        <f t="shared" si="323"/>
        <v>0</v>
      </c>
      <c r="L203" s="567">
        <f t="shared" si="323"/>
        <v>0</v>
      </c>
      <c r="M203" s="567">
        <f t="shared" si="324"/>
        <v>0</v>
      </c>
      <c r="N203" s="567">
        <f t="shared" si="323"/>
        <v>0</v>
      </c>
      <c r="O203" s="567">
        <f t="shared" si="325"/>
        <v>0</v>
      </c>
      <c r="P203" s="567">
        <f t="shared" si="323"/>
        <v>0</v>
      </c>
      <c r="Q203" s="568">
        <f t="shared" si="323"/>
        <v>0</v>
      </c>
      <c r="R203" s="567">
        <f t="shared" si="323"/>
        <v>0</v>
      </c>
      <c r="S203" s="567">
        <f t="shared" si="323"/>
        <v>0</v>
      </c>
      <c r="T203" s="567">
        <f t="shared" si="323"/>
        <v>0</v>
      </c>
      <c r="U203" s="567">
        <f t="shared" si="323"/>
        <v>0</v>
      </c>
      <c r="V203" s="567">
        <f t="shared" si="323"/>
        <v>0</v>
      </c>
      <c r="W203" s="567">
        <f t="shared" si="323"/>
        <v>0</v>
      </c>
      <c r="X203" s="567">
        <f t="shared" si="323"/>
        <v>0</v>
      </c>
      <c r="Y203" s="567">
        <f t="shared" si="323"/>
        <v>0</v>
      </c>
      <c r="Z203" s="567">
        <f t="shared" si="323"/>
        <v>0</v>
      </c>
      <c r="AA203" s="567">
        <f t="shared" si="323"/>
        <v>0</v>
      </c>
      <c r="AB203" s="567">
        <f t="shared" si="323"/>
        <v>0</v>
      </c>
      <c r="AC203" s="567">
        <f t="shared" si="323"/>
        <v>0</v>
      </c>
      <c r="AD203" s="567">
        <f t="shared" si="323"/>
        <v>0</v>
      </c>
      <c r="AE203" s="567">
        <f t="shared" si="323"/>
        <v>0</v>
      </c>
      <c r="AF203" s="567">
        <f t="shared" si="323"/>
        <v>0</v>
      </c>
      <c r="AG203" s="567">
        <f t="shared" si="323"/>
        <v>0</v>
      </c>
      <c r="AH203" s="567">
        <f t="shared" si="323"/>
        <v>0</v>
      </c>
      <c r="AI203" s="567">
        <f t="shared" si="323"/>
        <v>0</v>
      </c>
      <c r="AJ203" s="567">
        <f t="shared" si="323"/>
        <v>0</v>
      </c>
      <c r="AK203" s="568">
        <f t="shared" si="323"/>
        <v>0</v>
      </c>
      <c r="AL203" s="567">
        <f t="shared" si="323"/>
        <v>0</v>
      </c>
      <c r="AM203" s="567">
        <f t="shared" si="323"/>
        <v>0</v>
      </c>
      <c r="AN203" s="567">
        <f t="shared" si="323"/>
        <v>0</v>
      </c>
      <c r="AO203" s="568">
        <f t="shared" si="323"/>
        <v>0</v>
      </c>
      <c r="AP203" s="567">
        <f t="shared" si="323"/>
        <v>0</v>
      </c>
      <c r="AQ203" s="567">
        <f t="shared" si="323"/>
        <v>0</v>
      </c>
      <c r="AR203" s="567">
        <f t="shared" si="323"/>
        <v>0</v>
      </c>
      <c r="AS203" s="567">
        <f t="shared" si="323"/>
        <v>0</v>
      </c>
      <c r="AT203" s="567">
        <f t="shared" si="323"/>
        <v>0</v>
      </c>
      <c r="AU203" s="567">
        <f t="shared" si="323"/>
        <v>0</v>
      </c>
      <c r="AV203" s="567">
        <f t="shared" si="323"/>
        <v>0</v>
      </c>
      <c r="AW203" s="567">
        <f t="shared" si="323"/>
        <v>0</v>
      </c>
      <c r="AX203" s="567">
        <f t="shared" si="323"/>
        <v>0</v>
      </c>
      <c r="AY203" s="567">
        <f t="shared" si="323"/>
        <v>0</v>
      </c>
      <c r="AZ203" s="567">
        <f t="shared" si="323"/>
        <v>0</v>
      </c>
      <c r="BA203" s="567">
        <f t="shared" si="323"/>
        <v>0</v>
      </c>
      <c r="BB203" s="567">
        <f t="shared" si="323"/>
        <v>0</v>
      </c>
      <c r="BC203" s="568">
        <f t="shared" si="323"/>
        <v>0</v>
      </c>
      <c r="BD203" s="567">
        <f t="shared" si="323"/>
        <v>0</v>
      </c>
      <c r="BE203" s="567">
        <f t="shared" si="323"/>
        <v>0</v>
      </c>
      <c r="BF203" s="567">
        <f t="shared" si="326"/>
        <v>0</v>
      </c>
      <c r="BG203" s="567">
        <f t="shared" si="326"/>
        <v>0</v>
      </c>
      <c r="BH203" s="567">
        <f t="shared" si="323"/>
        <v>0</v>
      </c>
      <c r="BI203" s="567">
        <f t="shared" si="323"/>
        <v>0</v>
      </c>
      <c r="BJ203" s="567">
        <f t="shared" si="323"/>
        <v>0</v>
      </c>
      <c r="BK203" s="567">
        <f t="shared" si="323"/>
        <v>0</v>
      </c>
      <c r="BL203" s="567">
        <f t="shared" si="323"/>
        <v>0</v>
      </c>
      <c r="BM203" s="567">
        <f t="shared" si="323"/>
        <v>0</v>
      </c>
      <c r="BN203" s="567">
        <f t="shared" si="323"/>
        <v>0</v>
      </c>
      <c r="BO203" s="567">
        <f t="shared" si="323"/>
        <v>0</v>
      </c>
      <c r="BP203" s="567">
        <f t="shared" si="323"/>
        <v>0</v>
      </c>
      <c r="BQ203" s="567">
        <f t="shared" si="323"/>
        <v>0</v>
      </c>
      <c r="BR203" s="567">
        <f t="shared" si="323"/>
        <v>0</v>
      </c>
      <c r="BS203" s="567">
        <f t="shared" si="323"/>
        <v>0</v>
      </c>
    </row>
    <row r="204" spans="1:71" s="201" customFormat="1" ht="13.8">
      <c r="A204" s="444"/>
      <c r="B204" s="444"/>
      <c r="C204" s="444"/>
      <c r="D204" s="444"/>
      <c r="E204" s="444" t="s">
        <v>1278</v>
      </c>
      <c r="F204" s="444"/>
      <c r="G204" s="609" t="str">
        <f>InpCompany!$F$11</f>
        <v>£m (2017-18 prices)</v>
      </c>
      <c r="H204" s="616">
        <f t="shared" si="322"/>
        <v>0</v>
      </c>
      <c r="I204" s="617"/>
      <c r="J204" s="567">
        <f t="shared" si="323"/>
        <v>0</v>
      </c>
      <c r="K204" s="567">
        <f t="shared" si="323"/>
        <v>0</v>
      </c>
      <c r="L204" s="567">
        <f t="shared" si="323"/>
        <v>0</v>
      </c>
      <c r="M204" s="567">
        <f t="shared" si="324"/>
        <v>0</v>
      </c>
      <c r="N204" s="567">
        <f t="shared" si="323"/>
        <v>0</v>
      </c>
      <c r="O204" s="567">
        <f t="shared" si="325"/>
        <v>0</v>
      </c>
      <c r="P204" s="567">
        <f t="shared" si="323"/>
        <v>0</v>
      </c>
      <c r="Q204" s="568">
        <f t="shared" si="323"/>
        <v>0</v>
      </c>
      <c r="R204" s="567">
        <f t="shared" si="323"/>
        <v>0</v>
      </c>
      <c r="S204" s="567">
        <f t="shared" si="323"/>
        <v>0</v>
      </c>
      <c r="T204" s="567">
        <f t="shared" si="323"/>
        <v>0</v>
      </c>
      <c r="U204" s="567">
        <f t="shared" si="323"/>
        <v>0</v>
      </c>
      <c r="V204" s="567">
        <f t="shared" si="323"/>
        <v>0</v>
      </c>
      <c r="W204" s="567">
        <f t="shared" si="323"/>
        <v>0</v>
      </c>
      <c r="X204" s="567">
        <f t="shared" si="323"/>
        <v>0</v>
      </c>
      <c r="Y204" s="567">
        <f t="shared" si="323"/>
        <v>0</v>
      </c>
      <c r="Z204" s="567">
        <f t="shared" si="323"/>
        <v>0</v>
      </c>
      <c r="AA204" s="567">
        <f t="shared" si="323"/>
        <v>0</v>
      </c>
      <c r="AB204" s="567">
        <f t="shared" si="323"/>
        <v>0</v>
      </c>
      <c r="AC204" s="567">
        <f t="shared" si="323"/>
        <v>0</v>
      </c>
      <c r="AD204" s="567">
        <f t="shared" si="323"/>
        <v>0</v>
      </c>
      <c r="AE204" s="567">
        <f t="shared" si="323"/>
        <v>0</v>
      </c>
      <c r="AF204" s="567">
        <f t="shared" si="323"/>
        <v>0</v>
      </c>
      <c r="AG204" s="567">
        <f t="shared" si="323"/>
        <v>0</v>
      </c>
      <c r="AH204" s="567">
        <f t="shared" si="323"/>
        <v>0</v>
      </c>
      <c r="AI204" s="567">
        <f t="shared" si="323"/>
        <v>0</v>
      </c>
      <c r="AJ204" s="567">
        <f t="shared" si="323"/>
        <v>0</v>
      </c>
      <c r="AK204" s="568">
        <f t="shared" si="323"/>
        <v>0</v>
      </c>
      <c r="AL204" s="567">
        <f t="shared" si="323"/>
        <v>0</v>
      </c>
      <c r="AM204" s="567">
        <f t="shared" si="323"/>
        <v>0</v>
      </c>
      <c r="AN204" s="567">
        <f t="shared" si="323"/>
        <v>0</v>
      </c>
      <c r="AO204" s="568">
        <f t="shared" si="323"/>
        <v>0</v>
      </c>
      <c r="AP204" s="567">
        <f t="shared" si="323"/>
        <v>0</v>
      </c>
      <c r="AQ204" s="567">
        <f t="shared" si="323"/>
        <v>0</v>
      </c>
      <c r="AR204" s="567">
        <f t="shared" si="323"/>
        <v>0</v>
      </c>
      <c r="AS204" s="567">
        <f t="shared" si="323"/>
        <v>0</v>
      </c>
      <c r="AT204" s="567">
        <f t="shared" si="323"/>
        <v>0</v>
      </c>
      <c r="AU204" s="567">
        <f t="shared" si="323"/>
        <v>0</v>
      </c>
      <c r="AV204" s="567">
        <f t="shared" si="323"/>
        <v>0</v>
      </c>
      <c r="AW204" s="567">
        <f t="shared" si="323"/>
        <v>0</v>
      </c>
      <c r="AX204" s="567">
        <f t="shared" si="323"/>
        <v>0</v>
      </c>
      <c r="AY204" s="567">
        <f t="shared" si="323"/>
        <v>0</v>
      </c>
      <c r="AZ204" s="567">
        <f t="shared" si="323"/>
        <v>0</v>
      </c>
      <c r="BA204" s="567">
        <f t="shared" si="323"/>
        <v>0</v>
      </c>
      <c r="BB204" s="567">
        <f t="shared" si="323"/>
        <v>0</v>
      </c>
      <c r="BC204" s="568">
        <f t="shared" si="323"/>
        <v>0</v>
      </c>
      <c r="BD204" s="567">
        <f t="shared" si="323"/>
        <v>0</v>
      </c>
      <c r="BE204" s="567">
        <f t="shared" si="323"/>
        <v>0</v>
      </c>
      <c r="BF204" s="567">
        <f t="shared" si="326"/>
        <v>0</v>
      </c>
      <c r="BG204" s="567">
        <f t="shared" si="326"/>
        <v>0</v>
      </c>
      <c r="BH204" s="567">
        <f t="shared" si="323"/>
        <v>0</v>
      </c>
      <c r="BI204" s="567">
        <f t="shared" si="323"/>
        <v>0</v>
      </c>
      <c r="BJ204" s="567">
        <f t="shared" si="323"/>
        <v>0</v>
      </c>
      <c r="BK204" s="567">
        <f t="shared" si="323"/>
        <v>0</v>
      </c>
      <c r="BL204" s="567">
        <f t="shared" si="323"/>
        <v>0</v>
      </c>
      <c r="BM204" s="567">
        <f t="shared" si="323"/>
        <v>0</v>
      </c>
      <c r="BN204" s="567">
        <f t="shared" si="323"/>
        <v>0</v>
      </c>
      <c r="BO204" s="567">
        <f t="shared" si="323"/>
        <v>0</v>
      </c>
      <c r="BP204" s="567">
        <f t="shared" si="323"/>
        <v>0</v>
      </c>
      <c r="BQ204" s="567">
        <f t="shared" si="323"/>
        <v>0</v>
      </c>
      <c r="BR204" s="567">
        <f t="shared" si="323"/>
        <v>0</v>
      </c>
      <c r="BS204" s="567">
        <f t="shared" si="323"/>
        <v>0</v>
      </c>
    </row>
    <row r="205" spans="1:71" s="201" customFormat="1" ht="13.8">
      <c r="A205" s="444"/>
      <c r="B205" s="444"/>
      <c r="C205" s="444"/>
      <c r="D205" s="444"/>
      <c r="E205" s="444" t="s">
        <v>1279</v>
      </c>
      <c r="F205" s="444"/>
      <c r="G205" s="609" t="str">
        <f>InpCompany!$F$11</f>
        <v>£m (2017-18 prices)</v>
      </c>
      <c r="H205" s="616">
        <f t="shared" si="322"/>
        <v>0</v>
      </c>
      <c r="I205" s="617"/>
      <c r="J205" s="567">
        <f t="shared" si="323"/>
        <v>0</v>
      </c>
      <c r="K205" s="567">
        <f t="shared" si="323"/>
        <v>0</v>
      </c>
      <c r="L205" s="567">
        <f t="shared" si="323"/>
        <v>0</v>
      </c>
      <c r="M205" s="567">
        <f t="shared" si="324"/>
        <v>0</v>
      </c>
      <c r="N205" s="567">
        <f t="shared" si="323"/>
        <v>0</v>
      </c>
      <c r="O205" s="567">
        <f t="shared" si="325"/>
        <v>0</v>
      </c>
      <c r="P205" s="567">
        <f t="shared" si="323"/>
        <v>0</v>
      </c>
      <c r="Q205" s="568">
        <f t="shared" si="323"/>
        <v>0</v>
      </c>
      <c r="R205" s="567">
        <f t="shared" si="323"/>
        <v>0</v>
      </c>
      <c r="S205" s="567">
        <f t="shared" si="323"/>
        <v>0</v>
      </c>
      <c r="T205" s="567">
        <f t="shared" si="323"/>
        <v>0</v>
      </c>
      <c r="U205" s="567">
        <f t="shared" si="323"/>
        <v>0</v>
      </c>
      <c r="V205" s="567">
        <f t="shared" si="323"/>
        <v>0</v>
      </c>
      <c r="W205" s="567">
        <f t="shared" si="323"/>
        <v>0</v>
      </c>
      <c r="X205" s="567">
        <f t="shared" si="323"/>
        <v>0</v>
      </c>
      <c r="Y205" s="567">
        <f t="shared" si="323"/>
        <v>0</v>
      </c>
      <c r="Z205" s="567">
        <f t="shared" si="323"/>
        <v>0</v>
      </c>
      <c r="AA205" s="567">
        <f t="shared" ref="AA205:BS205" si="327">AA$174*AA196</f>
        <v>0</v>
      </c>
      <c r="AB205" s="567">
        <f t="shared" si="327"/>
        <v>0</v>
      </c>
      <c r="AC205" s="567">
        <f t="shared" si="327"/>
        <v>0</v>
      </c>
      <c r="AD205" s="567">
        <f t="shared" si="327"/>
        <v>0</v>
      </c>
      <c r="AE205" s="567">
        <f t="shared" si="327"/>
        <v>0</v>
      </c>
      <c r="AF205" s="567">
        <f t="shared" si="327"/>
        <v>0</v>
      </c>
      <c r="AG205" s="567">
        <f t="shared" si="327"/>
        <v>0</v>
      </c>
      <c r="AH205" s="567">
        <f t="shared" si="327"/>
        <v>0</v>
      </c>
      <c r="AI205" s="567">
        <f t="shared" si="327"/>
        <v>0</v>
      </c>
      <c r="AJ205" s="567">
        <f t="shared" si="327"/>
        <v>0</v>
      </c>
      <c r="AK205" s="568">
        <f t="shared" si="327"/>
        <v>0</v>
      </c>
      <c r="AL205" s="567">
        <f t="shared" si="327"/>
        <v>0</v>
      </c>
      <c r="AM205" s="567">
        <f t="shared" si="327"/>
        <v>0</v>
      </c>
      <c r="AN205" s="567">
        <f t="shared" si="327"/>
        <v>0</v>
      </c>
      <c r="AO205" s="568">
        <f t="shared" si="327"/>
        <v>0</v>
      </c>
      <c r="AP205" s="567">
        <f t="shared" si="327"/>
        <v>0</v>
      </c>
      <c r="AQ205" s="567">
        <f t="shared" si="327"/>
        <v>0</v>
      </c>
      <c r="AR205" s="567">
        <f t="shared" si="327"/>
        <v>0</v>
      </c>
      <c r="AS205" s="567">
        <f t="shared" si="327"/>
        <v>0</v>
      </c>
      <c r="AT205" s="567">
        <f t="shared" si="327"/>
        <v>0</v>
      </c>
      <c r="AU205" s="567">
        <f t="shared" si="327"/>
        <v>0</v>
      </c>
      <c r="AV205" s="567">
        <f t="shared" si="327"/>
        <v>0</v>
      </c>
      <c r="AW205" s="567">
        <f t="shared" si="327"/>
        <v>0</v>
      </c>
      <c r="AX205" s="567">
        <f t="shared" si="327"/>
        <v>0</v>
      </c>
      <c r="AY205" s="567">
        <f t="shared" si="327"/>
        <v>0</v>
      </c>
      <c r="AZ205" s="567">
        <f t="shared" si="327"/>
        <v>0</v>
      </c>
      <c r="BA205" s="567">
        <f t="shared" si="327"/>
        <v>0</v>
      </c>
      <c r="BB205" s="567">
        <f t="shared" si="327"/>
        <v>0</v>
      </c>
      <c r="BC205" s="568">
        <f t="shared" si="327"/>
        <v>0</v>
      </c>
      <c r="BD205" s="567">
        <f t="shared" si="327"/>
        <v>0</v>
      </c>
      <c r="BE205" s="567">
        <f t="shared" si="327"/>
        <v>0</v>
      </c>
      <c r="BF205" s="567">
        <f t="shared" si="326"/>
        <v>0</v>
      </c>
      <c r="BG205" s="567">
        <f t="shared" si="326"/>
        <v>0</v>
      </c>
      <c r="BH205" s="567">
        <f t="shared" si="327"/>
        <v>0</v>
      </c>
      <c r="BI205" s="567">
        <f t="shared" si="327"/>
        <v>0</v>
      </c>
      <c r="BJ205" s="567">
        <f t="shared" si="327"/>
        <v>0</v>
      </c>
      <c r="BK205" s="567">
        <f t="shared" si="327"/>
        <v>0</v>
      </c>
      <c r="BL205" s="567">
        <f t="shared" si="327"/>
        <v>0</v>
      </c>
      <c r="BM205" s="567">
        <f t="shared" si="327"/>
        <v>0</v>
      </c>
      <c r="BN205" s="567">
        <f t="shared" si="327"/>
        <v>0</v>
      </c>
      <c r="BO205" s="567">
        <f t="shared" si="327"/>
        <v>0</v>
      </c>
      <c r="BP205" s="567">
        <f t="shared" si="327"/>
        <v>0</v>
      </c>
      <c r="BQ205" s="567">
        <f t="shared" si="327"/>
        <v>0</v>
      </c>
      <c r="BR205" s="567">
        <f t="shared" si="327"/>
        <v>0</v>
      </c>
      <c r="BS205" s="567">
        <f t="shared" si="327"/>
        <v>0</v>
      </c>
    </row>
    <row r="206" spans="1:71" s="201" customFormat="1" ht="13.8">
      <c r="A206" s="444"/>
      <c r="B206" s="444"/>
      <c r="C206" s="444"/>
      <c r="D206" s="444"/>
      <c r="E206" s="444" t="s">
        <v>1280</v>
      </c>
      <c r="F206" s="444"/>
      <c r="G206" s="609" t="str">
        <f>InpCompany!$F$11</f>
        <v>£m (2017-18 prices)</v>
      </c>
      <c r="H206" s="616">
        <f t="shared" si="322"/>
        <v>0</v>
      </c>
      <c r="I206" s="617"/>
      <c r="J206" s="567">
        <f t="shared" ref="J206:BS207" si="328">J$174*J197</f>
        <v>0</v>
      </c>
      <c r="K206" s="567">
        <f t="shared" si="328"/>
        <v>0</v>
      </c>
      <c r="L206" s="567">
        <f t="shared" si="328"/>
        <v>0</v>
      </c>
      <c r="M206" s="567">
        <f t="shared" si="324"/>
        <v>0</v>
      </c>
      <c r="N206" s="567">
        <f t="shared" si="328"/>
        <v>0</v>
      </c>
      <c r="O206" s="567">
        <f t="shared" si="325"/>
        <v>0</v>
      </c>
      <c r="P206" s="567">
        <f t="shared" si="328"/>
        <v>0</v>
      </c>
      <c r="Q206" s="568">
        <f t="shared" si="328"/>
        <v>0</v>
      </c>
      <c r="R206" s="567">
        <f t="shared" si="328"/>
        <v>0</v>
      </c>
      <c r="S206" s="567">
        <f t="shared" si="328"/>
        <v>0</v>
      </c>
      <c r="T206" s="567">
        <f t="shared" si="328"/>
        <v>0</v>
      </c>
      <c r="U206" s="567">
        <f t="shared" si="328"/>
        <v>0</v>
      </c>
      <c r="V206" s="567">
        <f t="shared" si="328"/>
        <v>0</v>
      </c>
      <c r="W206" s="567">
        <f t="shared" si="328"/>
        <v>0</v>
      </c>
      <c r="X206" s="567">
        <f t="shared" si="328"/>
        <v>0</v>
      </c>
      <c r="Y206" s="567">
        <f t="shared" si="328"/>
        <v>0</v>
      </c>
      <c r="Z206" s="567">
        <f t="shared" si="328"/>
        <v>0</v>
      </c>
      <c r="AA206" s="567">
        <f t="shared" si="328"/>
        <v>0</v>
      </c>
      <c r="AB206" s="567">
        <f t="shared" si="328"/>
        <v>0</v>
      </c>
      <c r="AC206" s="567">
        <f t="shared" si="328"/>
        <v>0</v>
      </c>
      <c r="AD206" s="567">
        <f t="shared" si="328"/>
        <v>0</v>
      </c>
      <c r="AE206" s="567">
        <f t="shared" si="328"/>
        <v>0</v>
      </c>
      <c r="AF206" s="567">
        <f t="shared" si="328"/>
        <v>0</v>
      </c>
      <c r="AG206" s="567">
        <f t="shared" si="328"/>
        <v>0</v>
      </c>
      <c r="AH206" s="567">
        <f t="shared" si="328"/>
        <v>0</v>
      </c>
      <c r="AI206" s="567">
        <f t="shared" si="328"/>
        <v>0</v>
      </c>
      <c r="AJ206" s="567">
        <f t="shared" si="328"/>
        <v>0</v>
      </c>
      <c r="AK206" s="568">
        <f t="shared" si="328"/>
        <v>0</v>
      </c>
      <c r="AL206" s="567">
        <f t="shared" si="328"/>
        <v>0</v>
      </c>
      <c r="AM206" s="567">
        <f t="shared" si="328"/>
        <v>0</v>
      </c>
      <c r="AN206" s="567">
        <f t="shared" si="328"/>
        <v>0</v>
      </c>
      <c r="AO206" s="568">
        <f t="shared" si="328"/>
        <v>0</v>
      </c>
      <c r="AP206" s="567">
        <f t="shared" si="328"/>
        <v>0</v>
      </c>
      <c r="AQ206" s="567">
        <f t="shared" si="328"/>
        <v>0</v>
      </c>
      <c r="AR206" s="567">
        <f t="shared" si="328"/>
        <v>0</v>
      </c>
      <c r="AS206" s="567">
        <f t="shared" si="328"/>
        <v>0</v>
      </c>
      <c r="AT206" s="567">
        <f t="shared" si="328"/>
        <v>0</v>
      </c>
      <c r="AU206" s="567">
        <f t="shared" si="328"/>
        <v>0</v>
      </c>
      <c r="AV206" s="567">
        <f t="shared" si="328"/>
        <v>0</v>
      </c>
      <c r="AW206" s="567">
        <f t="shared" si="328"/>
        <v>0</v>
      </c>
      <c r="AX206" s="567">
        <f t="shared" si="328"/>
        <v>0</v>
      </c>
      <c r="AY206" s="567">
        <f t="shared" si="328"/>
        <v>0</v>
      </c>
      <c r="AZ206" s="567">
        <f t="shared" si="328"/>
        <v>0</v>
      </c>
      <c r="BA206" s="567">
        <f t="shared" si="328"/>
        <v>0</v>
      </c>
      <c r="BB206" s="567">
        <f t="shared" si="328"/>
        <v>0</v>
      </c>
      <c r="BC206" s="568">
        <f t="shared" si="328"/>
        <v>0</v>
      </c>
      <c r="BD206" s="567">
        <f t="shared" si="328"/>
        <v>0</v>
      </c>
      <c r="BE206" s="567">
        <f t="shared" si="328"/>
        <v>0</v>
      </c>
      <c r="BF206" s="567">
        <f t="shared" si="326"/>
        <v>0</v>
      </c>
      <c r="BG206" s="567">
        <f t="shared" si="326"/>
        <v>0</v>
      </c>
      <c r="BH206" s="567">
        <f t="shared" si="328"/>
        <v>0</v>
      </c>
      <c r="BI206" s="567">
        <f t="shared" si="328"/>
        <v>0</v>
      </c>
      <c r="BJ206" s="567">
        <f t="shared" si="328"/>
        <v>0</v>
      </c>
      <c r="BK206" s="567">
        <f t="shared" si="328"/>
        <v>0</v>
      </c>
      <c r="BL206" s="567">
        <f t="shared" si="328"/>
        <v>0</v>
      </c>
      <c r="BM206" s="567">
        <f t="shared" si="328"/>
        <v>0</v>
      </c>
      <c r="BN206" s="567">
        <f t="shared" si="328"/>
        <v>0</v>
      </c>
      <c r="BO206" s="567">
        <f t="shared" si="328"/>
        <v>0</v>
      </c>
      <c r="BP206" s="567">
        <f t="shared" si="328"/>
        <v>0</v>
      </c>
      <c r="BQ206" s="567">
        <f t="shared" si="328"/>
        <v>0</v>
      </c>
      <c r="BR206" s="567">
        <f t="shared" si="328"/>
        <v>0</v>
      </c>
      <c r="BS206" s="567">
        <f t="shared" si="328"/>
        <v>0</v>
      </c>
    </row>
    <row r="207" spans="1:71" s="201" customFormat="1" ht="13.8">
      <c r="A207" s="444"/>
      <c r="B207" s="444"/>
      <c r="C207" s="444"/>
      <c r="D207" s="444"/>
      <c r="E207" s="444" t="s">
        <v>1281</v>
      </c>
      <c r="F207" s="444"/>
      <c r="G207" s="609" t="str">
        <f>InpCompany!$F$11</f>
        <v>£m (2017-18 prices)</v>
      </c>
      <c r="H207" s="616">
        <f t="shared" si="322"/>
        <v>0</v>
      </c>
      <c r="I207" s="617"/>
      <c r="J207" s="567">
        <f t="shared" si="328"/>
        <v>0</v>
      </c>
      <c r="K207" s="567">
        <f t="shared" si="328"/>
        <v>0</v>
      </c>
      <c r="L207" s="567">
        <f t="shared" si="328"/>
        <v>0</v>
      </c>
      <c r="M207" s="567">
        <f t="shared" si="324"/>
        <v>0</v>
      </c>
      <c r="N207" s="567">
        <f t="shared" si="328"/>
        <v>0</v>
      </c>
      <c r="O207" s="567">
        <f t="shared" si="325"/>
        <v>0</v>
      </c>
      <c r="P207" s="567">
        <f t="shared" si="328"/>
        <v>0</v>
      </c>
      <c r="Q207" s="568">
        <f t="shared" si="328"/>
        <v>0</v>
      </c>
      <c r="R207" s="567">
        <f t="shared" si="328"/>
        <v>0</v>
      </c>
      <c r="S207" s="567">
        <f t="shared" si="328"/>
        <v>0</v>
      </c>
      <c r="T207" s="567">
        <f t="shared" si="328"/>
        <v>0</v>
      </c>
      <c r="U207" s="567">
        <f t="shared" si="328"/>
        <v>0</v>
      </c>
      <c r="V207" s="567">
        <f t="shared" si="328"/>
        <v>0</v>
      </c>
      <c r="W207" s="567">
        <f t="shared" si="328"/>
        <v>0</v>
      </c>
      <c r="X207" s="567">
        <f t="shared" si="328"/>
        <v>0</v>
      </c>
      <c r="Y207" s="567">
        <f t="shared" si="328"/>
        <v>0</v>
      </c>
      <c r="Z207" s="567">
        <f t="shared" si="328"/>
        <v>0</v>
      </c>
      <c r="AA207" s="567">
        <f t="shared" si="328"/>
        <v>0</v>
      </c>
      <c r="AB207" s="567">
        <f t="shared" si="328"/>
        <v>0</v>
      </c>
      <c r="AC207" s="567">
        <f t="shared" si="328"/>
        <v>0</v>
      </c>
      <c r="AD207" s="567">
        <f t="shared" si="328"/>
        <v>0</v>
      </c>
      <c r="AE207" s="567">
        <f t="shared" si="328"/>
        <v>0</v>
      </c>
      <c r="AF207" s="567">
        <f t="shared" si="328"/>
        <v>0</v>
      </c>
      <c r="AG207" s="567">
        <f t="shared" si="328"/>
        <v>0</v>
      </c>
      <c r="AH207" s="567">
        <f t="shared" si="328"/>
        <v>0</v>
      </c>
      <c r="AI207" s="567">
        <f t="shared" si="328"/>
        <v>0</v>
      </c>
      <c r="AJ207" s="567">
        <f t="shared" si="328"/>
        <v>0</v>
      </c>
      <c r="AK207" s="568">
        <f t="shared" si="328"/>
        <v>0</v>
      </c>
      <c r="AL207" s="567">
        <f t="shared" si="328"/>
        <v>0</v>
      </c>
      <c r="AM207" s="567">
        <f t="shared" si="328"/>
        <v>0</v>
      </c>
      <c r="AN207" s="567">
        <f t="shared" si="328"/>
        <v>0</v>
      </c>
      <c r="AO207" s="568">
        <f t="shared" si="328"/>
        <v>0</v>
      </c>
      <c r="AP207" s="567">
        <f t="shared" si="328"/>
        <v>0</v>
      </c>
      <c r="AQ207" s="567">
        <f t="shared" si="328"/>
        <v>0</v>
      </c>
      <c r="AR207" s="567">
        <f t="shared" si="328"/>
        <v>0</v>
      </c>
      <c r="AS207" s="567">
        <f t="shared" si="328"/>
        <v>0</v>
      </c>
      <c r="AT207" s="567">
        <f t="shared" si="328"/>
        <v>0</v>
      </c>
      <c r="AU207" s="567">
        <f t="shared" si="328"/>
        <v>0</v>
      </c>
      <c r="AV207" s="567">
        <f t="shared" si="328"/>
        <v>0</v>
      </c>
      <c r="AW207" s="567">
        <f t="shared" si="328"/>
        <v>0</v>
      </c>
      <c r="AX207" s="567">
        <f t="shared" si="328"/>
        <v>0</v>
      </c>
      <c r="AY207" s="567">
        <f t="shared" si="328"/>
        <v>0</v>
      </c>
      <c r="AZ207" s="567">
        <f t="shared" si="328"/>
        <v>0</v>
      </c>
      <c r="BA207" s="567">
        <f t="shared" si="328"/>
        <v>0</v>
      </c>
      <c r="BB207" s="567">
        <f t="shared" si="328"/>
        <v>0</v>
      </c>
      <c r="BC207" s="568">
        <f t="shared" si="328"/>
        <v>0</v>
      </c>
      <c r="BD207" s="567">
        <f t="shared" si="328"/>
        <v>0</v>
      </c>
      <c r="BE207" s="567">
        <f t="shared" si="328"/>
        <v>0</v>
      </c>
      <c r="BF207" s="567">
        <f t="shared" si="326"/>
        <v>0</v>
      </c>
      <c r="BG207" s="567">
        <f t="shared" si="326"/>
        <v>0</v>
      </c>
      <c r="BH207" s="567">
        <f t="shared" si="328"/>
        <v>0</v>
      </c>
      <c r="BI207" s="567">
        <f t="shared" si="328"/>
        <v>0</v>
      </c>
      <c r="BJ207" s="567">
        <f t="shared" si="328"/>
        <v>0</v>
      </c>
      <c r="BK207" s="567">
        <f t="shared" si="328"/>
        <v>0</v>
      </c>
      <c r="BL207" s="567">
        <f t="shared" si="328"/>
        <v>0</v>
      </c>
      <c r="BM207" s="567">
        <f t="shared" si="328"/>
        <v>0</v>
      </c>
      <c r="BN207" s="567">
        <f t="shared" si="328"/>
        <v>0</v>
      </c>
      <c r="BO207" s="567">
        <f t="shared" si="328"/>
        <v>0</v>
      </c>
      <c r="BP207" s="567">
        <f t="shared" si="328"/>
        <v>0</v>
      </c>
      <c r="BQ207" s="567">
        <f t="shared" si="328"/>
        <v>0</v>
      </c>
      <c r="BR207" s="567">
        <f t="shared" si="328"/>
        <v>0</v>
      </c>
      <c r="BS207" s="567">
        <f t="shared" si="328"/>
        <v>0</v>
      </c>
    </row>
    <row r="208" spans="1:71" s="201" customFormat="1" ht="13.8">
      <c r="A208" s="444"/>
      <c r="B208" s="444"/>
      <c r="C208" s="444"/>
      <c r="D208" s="444"/>
      <c r="E208" s="444"/>
      <c r="F208" s="444"/>
      <c r="G208" s="444"/>
      <c r="H208" s="616"/>
      <c r="I208" s="617"/>
      <c r="J208" s="567"/>
      <c r="K208" s="567"/>
      <c r="L208" s="567"/>
      <c r="M208" s="567"/>
      <c r="N208" s="567"/>
      <c r="O208" s="567"/>
      <c r="P208" s="567"/>
      <c r="Q208" s="568"/>
      <c r="R208" s="567"/>
      <c r="S208" s="567"/>
      <c r="T208" s="567"/>
      <c r="U208" s="567"/>
      <c r="V208" s="567"/>
      <c r="W208" s="567"/>
      <c r="X208" s="567"/>
      <c r="Y208" s="567"/>
      <c r="Z208" s="567"/>
      <c r="AA208" s="567"/>
      <c r="AB208" s="567"/>
      <c r="AC208" s="567"/>
      <c r="AD208" s="567"/>
      <c r="AE208" s="567"/>
      <c r="AF208" s="567"/>
      <c r="AG208" s="567"/>
      <c r="AH208" s="567"/>
      <c r="AI208" s="567"/>
      <c r="AJ208" s="567"/>
      <c r="AK208" s="568"/>
      <c r="AL208" s="567"/>
      <c r="AM208" s="567"/>
      <c r="AN208" s="567"/>
      <c r="AO208" s="568"/>
      <c r="AP208" s="567"/>
      <c r="AQ208" s="567"/>
      <c r="AR208" s="567"/>
      <c r="AS208" s="567"/>
      <c r="AT208" s="567"/>
      <c r="AU208" s="567"/>
      <c r="AV208" s="567"/>
      <c r="AW208" s="567"/>
      <c r="AX208" s="567"/>
      <c r="AY208" s="567"/>
      <c r="AZ208" s="567"/>
      <c r="BA208" s="567"/>
      <c r="BB208" s="567"/>
      <c r="BC208" s="568"/>
      <c r="BD208" s="567"/>
      <c r="BE208" s="567"/>
      <c r="BF208" s="567"/>
      <c r="BG208" s="567"/>
      <c r="BH208" s="567"/>
      <c r="BI208" s="567"/>
      <c r="BJ208" s="567"/>
      <c r="BK208" s="567"/>
      <c r="BL208" s="567"/>
      <c r="BM208" s="567"/>
      <c r="BN208" s="567"/>
      <c r="BO208" s="567"/>
      <c r="BP208" s="567"/>
      <c r="BQ208" s="567"/>
      <c r="BR208" s="567"/>
      <c r="BS208" s="567"/>
    </row>
    <row r="209" spans="1:71" s="201" customFormat="1" ht="13.8">
      <c r="A209" s="444"/>
      <c r="B209" s="444"/>
      <c r="C209" s="444"/>
      <c r="D209" s="454" t="s">
        <v>1282</v>
      </c>
      <c r="E209" s="454"/>
      <c r="F209" s="454"/>
      <c r="G209" s="454"/>
      <c r="H209" s="616"/>
      <c r="I209" s="617"/>
      <c r="J209" s="567"/>
      <c r="K209" s="567"/>
      <c r="L209" s="567"/>
      <c r="M209" s="567"/>
      <c r="N209" s="567"/>
      <c r="O209" s="567"/>
      <c r="P209" s="567"/>
      <c r="Q209" s="568"/>
      <c r="R209" s="567"/>
      <c r="S209" s="567"/>
      <c r="T209" s="567"/>
      <c r="U209" s="567"/>
      <c r="V209" s="567"/>
      <c r="W209" s="567"/>
      <c r="X209" s="567"/>
      <c r="Y209" s="567"/>
      <c r="Z209" s="567"/>
      <c r="AA209" s="567"/>
      <c r="AB209" s="567"/>
      <c r="AC209" s="567"/>
      <c r="AD209" s="567"/>
      <c r="AE209" s="567"/>
      <c r="AF209" s="567"/>
      <c r="AG209" s="567"/>
      <c r="AH209" s="567"/>
      <c r="AI209" s="567"/>
      <c r="AJ209" s="567"/>
      <c r="AK209" s="568"/>
      <c r="AL209" s="567"/>
      <c r="AM209" s="567"/>
      <c r="AN209" s="567"/>
      <c r="AO209" s="568"/>
      <c r="AP209" s="567"/>
      <c r="AQ209" s="567"/>
      <c r="AR209" s="567"/>
      <c r="AS209" s="567"/>
      <c r="AT209" s="567"/>
      <c r="AU209" s="567"/>
      <c r="AV209" s="567"/>
      <c r="AW209" s="567"/>
      <c r="AX209" s="567"/>
      <c r="AY209" s="567"/>
      <c r="AZ209" s="567"/>
      <c r="BA209" s="567"/>
      <c r="BB209" s="567"/>
      <c r="BC209" s="568"/>
      <c r="BD209" s="567"/>
      <c r="BE209" s="567"/>
      <c r="BF209" s="567"/>
      <c r="BG209" s="567"/>
      <c r="BH209" s="567"/>
      <c r="BI209" s="567"/>
      <c r="BJ209" s="567"/>
      <c r="BK209" s="567"/>
      <c r="BL209" s="567"/>
      <c r="BM209" s="567"/>
      <c r="BN209" s="567"/>
      <c r="BO209" s="567"/>
      <c r="BP209" s="567"/>
      <c r="BQ209" s="567"/>
      <c r="BR209" s="567"/>
      <c r="BS209" s="567"/>
    </row>
    <row r="210" spans="1:71" s="201" customFormat="1" ht="13.8">
      <c r="A210" s="444"/>
      <c r="B210" s="444"/>
      <c r="C210" s="444"/>
      <c r="D210" s="444"/>
      <c r="E210" s="444" t="s">
        <v>1283</v>
      </c>
      <c r="F210" s="444"/>
      <c r="G210" s="609" t="str">
        <f>InpCompany!$F$11</f>
        <v>£m (2017-18 prices)</v>
      </c>
      <c r="H210" s="616">
        <f t="shared" ref="H210:H216" si="329">SUM(J210:BS210)</f>
        <v>0</v>
      </c>
      <c r="I210" s="617"/>
      <c r="J210" s="567">
        <f t="shared" ref="J210:BS214" si="330">J$179*J192</f>
        <v>0</v>
      </c>
      <c r="K210" s="567">
        <f t="shared" si="330"/>
        <v>0</v>
      </c>
      <c r="L210" s="567">
        <f t="shared" si="330"/>
        <v>0</v>
      </c>
      <c r="M210" s="567">
        <f t="shared" ref="M210:M216" si="331">M$179*M192</f>
        <v>0</v>
      </c>
      <c r="N210" s="686">
        <f t="shared" si="330"/>
        <v>0</v>
      </c>
      <c r="O210" s="567">
        <f t="shared" ref="O210:O216" si="332">O$179*O192</f>
        <v>0</v>
      </c>
      <c r="P210" s="567">
        <f t="shared" si="330"/>
        <v>0</v>
      </c>
      <c r="Q210" s="568">
        <f t="shared" si="330"/>
        <v>0</v>
      </c>
      <c r="R210" s="567">
        <f t="shared" si="330"/>
        <v>0</v>
      </c>
      <c r="S210" s="686">
        <f t="shared" si="330"/>
        <v>0</v>
      </c>
      <c r="T210" s="567">
        <f t="shared" si="330"/>
        <v>0</v>
      </c>
      <c r="U210" s="567">
        <f t="shared" si="330"/>
        <v>0</v>
      </c>
      <c r="V210" s="567">
        <f t="shared" si="330"/>
        <v>0</v>
      </c>
      <c r="W210" s="686">
        <f t="shared" si="330"/>
        <v>0</v>
      </c>
      <c r="X210" s="567">
        <f t="shared" si="330"/>
        <v>0</v>
      </c>
      <c r="Y210" s="567">
        <f t="shared" si="330"/>
        <v>0</v>
      </c>
      <c r="Z210" s="567">
        <f t="shared" si="330"/>
        <v>0</v>
      </c>
      <c r="AA210" s="567">
        <f t="shared" si="330"/>
        <v>0</v>
      </c>
      <c r="AB210" s="567">
        <f t="shared" si="330"/>
        <v>0</v>
      </c>
      <c r="AC210" s="567">
        <f t="shared" si="330"/>
        <v>0</v>
      </c>
      <c r="AD210" s="567">
        <f t="shared" si="330"/>
        <v>0</v>
      </c>
      <c r="AE210" s="567">
        <f t="shared" si="330"/>
        <v>0</v>
      </c>
      <c r="AF210" s="567">
        <f t="shared" si="330"/>
        <v>0</v>
      </c>
      <c r="AG210" s="567">
        <f t="shared" si="330"/>
        <v>0</v>
      </c>
      <c r="AH210" s="567">
        <f t="shared" si="330"/>
        <v>0</v>
      </c>
      <c r="AI210" s="567">
        <f t="shared" si="330"/>
        <v>0</v>
      </c>
      <c r="AJ210" s="567">
        <f t="shared" si="330"/>
        <v>0</v>
      </c>
      <c r="AK210" s="568">
        <f t="shared" si="330"/>
        <v>0</v>
      </c>
      <c r="AL210" s="567">
        <f t="shared" si="330"/>
        <v>0</v>
      </c>
      <c r="AM210" s="567">
        <f t="shared" si="330"/>
        <v>0</v>
      </c>
      <c r="AN210" s="567">
        <f t="shared" si="330"/>
        <v>0</v>
      </c>
      <c r="AO210" s="568">
        <f t="shared" si="330"/>
        <v>0</v>
      </c>
      <c r="AP210" s="567">
        <f t="shared" si="330"/>
        <v>0</v>
      </c>
      <c r="AQ210" s="567">
        <f t="shared" si="330"/>
        <v>0</v>
      </c>
      <c r="AR210" s="567">
        <f t="shared" si="330"/>
        <v>0</v>
      </c>
      <c r="AS210" s="567">
        <f t="shared" si="330"/>
        <v>0</v>
      </c>
      <c r="AT210" s="567">
        <f t="shared" si="330"/>
        <v>0</v>
      </c>
      <c r="AU210" s="567">
        <f t="shared" si="330"/>
        <v>0</v>
      </c>
      <c r="AV210" s="567">
        <f t="shared" si="330"/>
        <v>0</v>
      </c>
      <c r="AW210" s="567">
        <f t="shared" si="330"/>
        <v>0</v>
      </c>
      <c r="AX210" s="686">
        <f t="shared" si="330"/>
        <v>0</v>
      </c>
      <c r="AY210" s="567">
        <f t="shared" si="330"/>
        <v>0</v>
      </c>
      <c r="AZ210" s="567">
        <f t="shared" si="330"/>
        <v>0</v>
      </c>
      <c r="BA210" s="567">
        <f t="shared" si="330"/>
        <v>0</v>
      </c>
      <c r="BB210" s="567">
        <f t="shared" si="330"/>
        <v>0</v>
      </c>
      <c r="BC210" s="568">
        <f t="shared" si="330"/>
        <v>0</v>
      </c>
      <c r="BD210" s="567">
        <f t="shared" si="330"/>
        <v>0</v>
      </c>
      <c r="BE210" s="567">
        <f t="shared" si="330"/>
        <v>0</v>
      </c>
      <c r="BF210" s="567">
        <f t="shared" ref="BF210:BG216" si="333">BF$179*BF192</f>
        <v>0</v>
      </c>
      <c r="BG210" s="567">
        <f t="shared" si="333"/>
        <v>0</v>
      </c>
      <c r="BH210" s="567">
        <f t="shared" si="330"/>
        <v>0</v>
      </c>
      <c r="BI210" s="567">
        <f t="shared" si="330"/>
        <v>0</v>
      </c>
      <c r="BJ210" s="567">
        <f t="shared" si="330"/>
        <v>0</v>
      </c>
      <c r="BK210" s="567">
        <f t="shared" si="330"/>
        <v>0</v>
      </c>
      <c r="BL210" s="567">
        <f t="shared" si="330"/>
        <v>0</v>
      </c>
      <c r="BM210" s="567">
        <f t="shared" si="330"/>
        <v>0</v>
      </c>
      <c r="BN210" s="567">
        <f t="shared" si="330"/>
        <v>0</v>
      </c>
      <c r="BO210" s="567">
        <f t="shared" si="330"/>
        <v>0</v>
      </c>
      <c r="BP210" s="567">
        <f t="shared" si="330"/>
        <v>0</v>
      </c>
      <c r="BQ210" s="567">
        <f t="shared" si="330"/>
        <v>0</v>
      </c>
      <c r="BR210" s="567">
        <f t="shared" si="330"/>
        <v>0</v>
      </c>
      <c r="BS210" s="567">
        <f t="shared" si="330"/>
        <v>0</v>
      </c>
    </row>
    <row r="211" spans="1:71" s="201" customFormat="1" ht="13.8">
      <c r="A211" s="444"/>
      <c r="B211" s="444"/>
      <c r="C211" s="444"/>
      <c r="D211" s="444"/>
      <c r="E211" s="444" t="s">
        <v>1284</v>
      </c>
      <c r="F211" s="444"/>
      <c r="G211" s="609" t="str">
        <f>InpCompany!$F$11</f>
        <v>£m (2017-18 prices)</v>
      </c>
      <c r="H211" s="616">
        <f t="shared" si="329"/>
        <v>-4.8392000000000008</v>
      </c>
      <c r="I211" s="617"/>
      <c r="J211" s="567">
        <f t="shared" si="330"/>
        <v>-1.8156000000000003</v>
      </c>
      <c r="K211" s="567">
        <f t="shared" si="330"/>
        <v>0</v>
      </c>
      <c r="L211" s="567">
        <f t="shared" si="330"/>
        <v>0</v>
      </c>
      <c r="M211" s="567">
        <f t="shared" si="331"/>
        <v>0</v>
      </c>
      <c r="N211" s="686">
        <f t="shared" si="330"/>
        <v>-2.8561000000000001</v>
      </c>
      <c r="O211" s="567">
        <f t="shared" si="332"/>
        <v>-0.16750000000000001</v>
      </c>
      <c r="P211" s="567">
        <f t="shared" si="330"/>
        <v>0</v>
      </c>
      <c r="Q211" s="568">
        <f t="shared" si="330"/>
        <v>0</v>
      </c>
      <c r="R211" s="567">
        <f t="shared" si="330"/>
        <v>0</v>
      </c>
      <c r="S211" s="686">
        <f t="shared" si="330"/>
        <v>0</v>
      </c>
      <c r="T211" s="567">
        <f t="shared" si="330"/>
        <v>0</v>
      </c>
      <c r="U211" s="567">
        <f t="shared" si="330"/>
        <v>0</v>
      </c>
      <c r="V211" s="567">
        <f t="shared" si="330"/>
        <v>0</v>
      </c>
      <c r="W211" s="686">
        <f t="shared" si="330"/>
        <v>0</v>
      </c>
      <c r="X211" s="567">
        <f t="shared" si="330"/>
        <v>0</v>
      </c>
      <c r="Y211" s="567">
        <f t="shared" si="330"/>
        <v>0</v>
      </c>
      <c r="Z211" s="567">
        <f t="shared" si="330"/>
        <v>0</v>
      </c>
      <c r="AA211" s="567">
        <f t="shared" si="330"/>
        <v>0</v>
      </c>
      <c r="AB211" s="567">
        <f t="shared" si="330"/>
        <v>0</v>
      </c>
      <c r="AC211" s="567">
        <f t="shared" si="330"/>
        <v>0</v>
      </c>
      <c r="AD211" s="567">
        <f t="shared" si="330"/>
        <v>0</v>
      </c>
      <c r="AE211" s="567">
        <f t="shared" si="330"/>
        <v>0</v>
      </c>
      <c r="AF211" s="567">
        <f t="shared" si="330"/>
        <v>0</v>
      </c>
      <c r="AG211" s="567">
        <f t="shared" si="330"/>
        <v>0</v>
      </c>
      <c r="AH211" s="567">
        <f t="shared" si="330"/>
        <v>0</v>
      </c>
      <c r="AI211" s="567">
        <f t="shared" si="330"/>
        <v>0</v>
      </c>
      <c r="AJ211" s="567">
        <f t="shared" si="330"/>
        <v>0</v>
      </c>
      <c r="AK211" s="568">
        <f t="shared" si="330"/>
        <v>0</v>
      </c>
      <c r="AL211" s="567">
        <f t="shared" si="330"/>
        <v>0</v>
      </c>
      <c r="AM211" s="567">
        <f t="shared" si="330"/>
        <v>0</v>
      </c>
      <c r="AN211" s="567">
        <f t="shared" si="330"/>
        <v>0</v>
      </c>
      <c r="AO211" s="568">
        <f t="shared" si="330"/>
        <v>0</v>
      </c>
      <c r="AP211" s="567">
        <f t="shared" si="330"/>
        <v>0</v>
      </c>
      <c r="AQ211" s="567">
        <f t="shared" si="330"/>
        <v>0</v>
      </c>
      <c r="AR211" s="567">
        <f t="shared" si="330"/>
        <v>0</v>
      </c>
      <c r="AS211" s="567">
        <f t="shared" si="330"/>
        <v>0</v>
      </c>
      <c r="AT211" s="567">
        <f t="shared" si="330"/>
        <v>0</v>
      </c>
      <c r="AU211" s="567">
        <f t="shared" si="330"/>
        <v>0</v>
      </c>
      <c r="AV211" s="567">
        <f t="shared" si="330"/>
        <v>0</v>
      </c>
      <c r="AW211" s="567">
        <f t="shared" si="330"/>
        <v>0</v>
      </c>
      <c r="AX211" s="686">
        <f t="shared" si="330"/>
        <v>0</v>
      </c>
      <c r="AY211" s="567">
        <f t="shared" si="330"/>
        <v>0</v>
      </c>
      <c r="AZ211" s="567">
        <f t="shared" si="330"/>
        <v>0</v>
      </c>
      <c r="BA211" s="567">
        <f t="shared" si="330"/>
        <v>0</v>
      </c>
      <c r="BB211" s="567">
        <f t="shared" si="330"/>
        <v>0</v>
      </c>
      <c r="BC211" s="568">
        <f t="shared" si="330"/>
        <v>0</v>
      </c>
      <c r="BD211" s="567">
        <f t="shared" si="330"/>
        <v>0</v>
      </c>
      <c r="BE211" s="567">
        <f t="shared" si="330"/>
        <v>0</v>
      </c>
      <c r="BF211" s="567">
        <f t="shared" si="333"/>
        <v>0</v>
      </c>
      <c r="BG211" s="567">
        <f t="shared" si="333"/>
        <v>0</v>
      </c>
      <c r="BH211" s="567">
        <f t="shared" si="330"/>
        <v>0</v>
      </c>
      <c r="BI211" s="567">
        <f t="shared" si="330"/>
        <v>0</v>
      </c>
      <c r="BJ211" s="567">
        <f t="shared" si="330"/>
        <v>0</v>
      </c>
      <c r="BK211" s="567">
        <f t="shared" si="330"/>
        <v>0</v>
      </c>
      <c r="BL211" s="567">
        <f t="shared" si="330"/>
        <v>0</v>
      </c>
      <c r="BM211" s="567">
        <f t="shared" si="330"/>
        <v>0</v>
      </c>
      <c r="BN211" s="567">
        <f t="shared" si="330"/>
        <v>0</v>
      </c>
      <c r="BO211" s="567">
        <f t="shared" si="330"/>
        <v>0</v>
      </c>
      <c r="BP211" s="567">
        <f t="shared" si="330"/>
        <v>0</v>
      </c>
      <c r="BQ211" s="567">
        <f t="shared" si="330"/>
        <v>0</v>
      </c>
      <c r="BR211" s="567">
        <f t="shared" si="330"/>
        <v>0</v>
      </c>
      <c r="BS211" s="567">
        <f t="shared" si="330"/>
        <v>0</v>
      </c>
    </row>
    <row r="212" spans="1:71" s="201" customFormat="1" ht="13.8">
      <c r="A212" s="444"/>
      <c r="B212" s="444"/>
      <c r="C212" s="444"/>
      <c r="D212" s="444"/>
      <c r="E212" s="444" t="s">
        <v>1285</v>
      </c>
      <c r="F212" s="444"/>
      <c r="G212" s="609" t="str">
        <f>InpCompany!$F$11</f>
        <v>£m (2017-18 prices)</v>
      </c>
      <c r="H212" s="616">
        <f t="shared" si="329"/>
        <v>0</v>
      </c>
      <c r="I212" s="617"/>
      <c r="J212" s="567">
        <f t="shared" si="330"/>
        <v>0</v>
      </c>
      <c r="K212" s="567">
        <f t="shared" si="330"/>
        <v>0</v>
      </c>
      <c r="L212" s="567">
        <f t="shared" si="330"/>
        <v>0</v>
      </c>
      <c r="M212" s="567">
        <f t="shared" si="331"/>
        <v>0</v>
      </c>
      <c r="N212" s="567">
        <f t="shared" si="330"/>
        <v>0</v>
      </c>
      <c r="O212" s="567">
        <f t="shared" si="332"/>
        <v>0</v>
      </c>
      <c r="P212" s="567">
        <f t="shared" si="330"/>
        <v>0</v>
      </c>
      <c r="Q212" s="568">
        <f t="shared" si="330"/>
        <v>0</v>
      </c>
      <c r="R212" s="567">
        <f t="shared" si="330"/>
        <v>0</v>
      </c>
      <c r="S212" s="567">
        <f t="shared" si="330"/>
        <v>0</v>
      </c>
      <c r="T212" s="567">
        <f t="shared" si="330"/>
        <v>0</v>
      </c>
      <c r="U212" s="567">
        <f t="shared" si="330"/>
        <v>0</v>
      </c>
      <c r="V212" s="567">
        <f t="shared" si="330"/>
        <v>0</v>
      </c>
      <c r="W212" s="567">
        <f t="shared" si="330"/>
        <v>0</v>
      </c>
      <c r="X212" s="567">
        <f t="shared" si="330"/>
        <v>0</v>
      </c>
      <c r="Y212" s="567">
        <f t="shared" si="330"/>
        <v>0</v>
      </c>
      <c r="Z212" s="567">
        <f t="shared" si="330"/>
        <v>0</v>
      </c>
      <c r="AA212" s="567">
        <f t="shared" si="330"/>
        <v>0</v>
      </c>
      <c r="AB212" s="567">
        <f t="shared" si="330"/>
        <v>0</v>
      </c>
      <c r="AC212" s="567">
        <f t="shared" si="330"/>
        <v>0</v>
      </c>
      <c r="AD212" s="567">
        <f t="shared" si="330"/>
        <v>0</v>
      </c>
      <c r="AE212" s="567">
        <f t="shared" si="330"/>
        <v>0</v>
      </c>
      <c r="AF212" s="567">
        <f t="shared" si="330"/>
        <v>0</v>
      </c>
      <c r="AG212" s="567">
        <f t="shared" si="330"/>
        <v>0</v>
      </c>
      <c r="AH212" s="567">
        <f t="shared" si="330"/>
        <v>0</v>
      </c>
      <c r="AI212" s="567">
        <f t="shared" si="330"/>
        <v>0</v>
      </c>
      <c r="AJ212" s="567">
        <f t="shared" si="330"/>
        <v>0</v>
      </c>
      <c r="AK212" s="568">
        <f t="shared" si="330"/>
        <v>0</v>
      </c>
      <c r="AL212" s="567">
        <f t="shared" si="330"/>
        <v>0</v>
      </c>
      <c r="AM212" s="567">
        <f t="shared" si="330"/>
        <v>0</v>
      </c>
      <c r="AN212" s="567">
        <f t="shared" si="330"/>
        <v>0</v>
      </c>
      <c r="AO212" s="568">
        <f t="shared" si="330"/>
        <v>0</v>
      </c>
      <c r="AP212" s="567">
        <f t="shared" si="330"/>
        <v>0</v>
      </c>
      <c r="AQ212" s="567">
        <f t="shared" si="330"/>
        <v>0</v>
      </c>
      <c r="AR212" s="567">
        <f t="shared" si="330"/>
        <v>0</v>
      </c>
      <c r="AS212" s="567">
        <f t="shared" si="330"/>
        <v>0</v>
      </c>
      <c r="AT212" s="567">
        <f t="shared" si="330"/>
        <v>0</v>
      </c>
      <c r="AU212" s="567">
        <f t="shared" si="330"/>
        <v>0</v>
      </c>
      <c r="AV212" s="567">
        <f t="shared" si="330"/>
        <v>0</v>
      </c>
      <c r="AW212" s="567">
        <f t="shared" si="330"/>
        <v>0</v>
      </c>
      <c r="AX212" s="567">
        <f t="shared" si="330"/>
        <v>0</v>
      </c>
      <c r="AY212" s="567">
        <f t="shared" si="330"/>
        <v>0</v>
      </c>
      <c r="AZ212" s="567">
        <f t="shared" si="330"/>
        <v>0</v>
      </c>
      <c r="BA212" s="567">
        <f t="shared" si="330"/>
        <v>0</v>
      </c>
      <c r="BB212" s="567">
        <f t="shared" si="330"/>
        <v>0</v>
      </c>
      <c r="BC212" s="568">
        <f t="shared" si="330"/>
        <v>0</v>
      </c>
      <c r="BD212" s="567">
        <f t="shared" si="330"/>
        <v>0</v>
      </c>
      <c r="BE212" s="567">
        <f t="shared" si="330"/>
        <v>0</v>
      </c>
      <c r="BF212" s="567">
        <f t="shared" si="333"/>
        <v>0</v>
      </c>
      <c r="BG212" s="567">
        <f t="shared" si="333"/>
        <v>0</v>
      </c>
      <c r="BH212" s="567">
        <f t="shared" si="330"/>
        <v>0</v>
      </c>
      <c r="BI212" s="567">
        <f t="shared" si="330"/>
        <v>0</v>
      </c>
      <c r="BJ212" s="567">
        <f t="shared" si="330"/>
        <v>0</v>
      </c>
      <c r="BK212" s="567">
        <f t="shared" si="330"/>
        <v>0</v>
      </c>
      <c r="BL212" s="567">
        <f t="shared" si="330"/>
        <v>0</v>
      </c>
      <c r="BM212" s="567">
        <f t="shared" si="330"/>
        <v>0</v>
      </c>
      <c r="BN212" s="567">
        <f t="shared" si="330"/>
        <v>0</v>
      </c>
      <c r="BO212" s="567">
        <f t="shared" si="330"/>
        <v>0</v>
      </c>
      <c r="BP212" s="567">
        <f t="shared" si="330"/>
        <v>0</v>
      </c>
      <c r="BQ212" s="567">
        <f t="shared" si="330"/>
        <v>0</v>
      </c>
      <c r="BR212" s="567">
        <f t="shared" si="330"/>
        <v>0</v>
      </c>
      <c r="BS212" s="567">
        <f t="shared" si="330"/>
        <v>0</v>
      </c>
    </row>
    <row r="213" spans="1:71" s="201" customFormat="1" ht="13.8">
      <c r="A213" s="444"/>
      <c r="B213" s="444"/>
      <c r="C213" s="444"/>
      <c r="D213" s="444"/>
      <c r="E213" s="444" t="s">
        <v>1286</v>
      </c>
      <c r="F213" s="444"/>
      <c r="G213" s="609" t="str">
        <f>InpCompany!$F$11</f>
        <v>£m (2017-18 prices)</v>
      </c>
      <c r="H213" s="616">
        <f t="shared" si="329"/>
        <v>0</v>
      </c>
      <c r="I213" s="617"/>
      <c r="J213" s="567">
        <f t="shared" si="330"/>
        <v>0</v>
      </c>
      <c r="K213" s="567">
        <f t="shared" si="330"/>
        <v>0</v>
      </c>
      <c r="L213" s="567">
        <f t="shared" si="330"/>
        <v>0</v>
      </c>
      <c r="M213" s="567">
        <f t="shared" si="331"/>
        <v>0</v>
      </c>
      <c r="N213" s="567">
        <f t="shared" si="330"/>
        <v>0</v>
      </c>
      <c r="O213" s="567">
        <f t="shared" si="332"/>
        <v>0</v>
      </c>
      <c r="P213" s="567">
        <f t="shared" si="330"/>
        <v>0</v>
      </c>
      <c r="Q213" s="568">
        <f t="shared" si="330"/>
        <v>0</v>
      </c>
      <c r="R213" s="567">
        <f t="shared" si="330"/>
        <v>0</v>
      </c>
      <c r="S213" s="567">
        <f t="shared" si="330"/>
        <v>0</v>
      </c>
      <c r="T213" s="567">
        <f t="shared" si="330"/>
        <v>0</v>
      </c>
      <c r="U213" s="567">
        <f t="shared" si="330"/>
        <v>0</v>
      </c>
      <c r="V213" s="567">
        <f t="shared" si="330"/>
        <v>0</v>
      </c>
      <c r="W213" s="567">
        <f t="shared" si="330"/>
        <v>0</v>
      </c>
      <c r="X213" s="567">
        <f t="shared" si="330"/>
        <v>0</v>
      </c>
      <c r="Y213" s="567">
        <f t="shared" si="330"/>
        <v>0</v>
      </c>
      <c r="Z213" s="567">
        <f t="shared" si="330"/>
        <v>0</v>
      </c>
      <c r="AA213" s="567">
        <f t="shared" si="330"/>
        <v>0</v>
      </c>
      <c r="AB213" s="567">
        <f t="shared" si="330"/>
        <v>0</v>
      </c>
      <c r="AC213" s="567">
        <f t="shared" si="330"/>
        <v>0</v>
      </c>
      <c r="AD213" s="567">
        <f t="shared" si="330"/>
        <v>0</v>
      </c>
      <c r="AE213" s="567">
        <f t="shared" si="330"/>
        <v>0</v>
      </c>
      <c r="AF213" s="567">
        <f t="shared" si="330"/>
        <v>0</v>
      </c>
      <c r="AG213" s="567">
        <f t="shared" si="330"/>
        <v>0</v>
      </c>
      <c r="AH213" s="567">
        <f t="shared" si="330"/>
        <v>0</v>
      </c>
      <c r="AI213" s="567">
        <f t="shared" si="330"/>
        <v>0</v>
      </c>
      <c r="AJ213" s="567">
        <f t="shared" si="330"/>
        <v>0</v>
      </c>
      <c r="AK213" s="568">
        <f t="shared" si="330"/>
        <v>0</v>
      </c>
      <c r="AL213" s="567">
        <f t="shared" si="330"/>
        <v>0</v>
      </c>
      <c r="AM213" s="567">
        <f t="shared" si="330"/>
        <v>0</v>
      </c>
      <c r="AN213" s="567">
        <f t="shared" si="330"/>
        <v>0</v>
      </c>
      <c r="AO213" s="568">
        <f t="shared" si="330"/>
        <v>0</v>
      </c>
      <c r="AP213" s="567">
        <f t="shared" si="330"/>
        <v>0</v>
      </c>
      <c r="AQ213" s="567">
        <f t="shared" si="330"/>
        <v>0</v>
      </c>
      <c r="AR213" s="567">
        <f t="shared" si="330"/>
        <v>0</v>
      </c>
      <c r="AS213" s="567">
        <f t="shared" si="330"/>
        <v>0</v>
      </c>
      <c r="AT213" s="567">
        <f t="shared" si="330"/>
        <v>0</v>
      </c>
      <c r="AU213" s="567">
        <f t="shared" si="330"/>
        <v>0</v>
      </c>
      <c r="AV213" s="567">
        <f t="shared" si="330"/>
        <v>0</v>
      </c>
      <c r="AW213" s="567">
        <f t="shared" si="330"/>
        <v>0</v>
      </c>
      <c r="AX213" s="567">
        <f t="shared" si="330"/>
        <v>0</v>
      </c>
      <c r="AY213" s="567">
        <f t="shared" si="330"/>
        <v>0</v>
      </c>
      <c r="AZ213" s="567">
        <f t="shared" si="330"/>
        <v>0</v>
      </c>
      <c r="BA213" s="567">
        <f t="shared" si="330"/>
        <v>0</v>
      </c>
      <c r="BB213" s="567">
        <f t="shared" si="330"/>
        <v>0</v>
      </c>
      <c r="BC213" s="568">
        <f t="shared" si="330"/>
        <v>0</v>
      </c>
      <c r="BD213" s="567">
        <f t="shared" si="330"/>
        <v>0</v>
      </c>
      <c r="BE213" s="567">
        <f t="shared" si="330"/>
        <v>0</v>
      </c>
      <c r="BF213" s="567">
        <f t="shared" si="333"/>
        <v>0</v>
      </c>
      <c r="BG213" s="567">
        <f t="shared" si="333"/>
        <v>0</v>
      </c>
      <c r="BH213" s="567">
        <f t="shared" si="330"/>
        <v>0</v>
      </c>
      <c r="BI213" s="567">
        <f t="shared" si="330"/>
        <v>0</v>
      </c>
      <c r="BJ213" s="567">
        <f t="shared" si="330"/>
        <v>0</v>
      </c>
      <c r="BK213" s="567">
        <f t="shared" si="330"/>
        <v>0</v>
      </c>
      <c r="BL213" s="567">
        <f t="shared" si="330"/>
        <v>0</v>
      </c>
      <c r="BM213" s="567">
        <f t="shared" si="330"/>
        <v>0</v>
      </c>
      <c r="BN213" s="567">
        <f t="shared" si="330"/>
        <v>0</v>
      </c>
      <c r="BO213" s="567">
        <f t="shared" si="330"/>
        <v>0</v>
      </c>
      <c r="BP213" s="567">
        <f t="shared" si="330"/>
        <v>0</v>
      </c>
      <c r="BQ213" s="567">
        <f t="shared" si="330"/>
        <v>0</v>
      </c>
      <c r="BR213" s="567">
        <f t="shared" si="330"/>
        <v>0</v>
      </c>
      <c r="BS213" s="567">
        <f t="shared" si="330"/>
        <v>0</v>
      </c>
    </row>
    <row r="214" spans="1:71" s="201" customFormat="1" ht="13.8">
      <c r="A214" s="444"/>
      <c r="B214" s="444"/>
      <c r="C214" s="444"/>
      <c r="D214" s="444"/>
      <c r="E214" s="444" t="s">
        <v>1287</v>
      </c>
      <c r="F214" s="444"/>
      <c r="G214" s="609" t="str">
        <f>InpCompany!$F$11</f>
        <v>£m (2017-18 prices)</v>
      </c>
      <c r="H214" s="616">
        <f t="shared" si="329"/>
        <v>0</v>
      </c>
      <c r="I214" s="617"/>
      <c r="J214" s="567">
        <f t="shared" si="330"/>
        <v>0</v>
      </c>
      <c r="K214" s="567">
        <f t="shared" si="330"/>
        <v>0</v>
      </c>
      <c r="L214" s="567">
        <f t="shared" si="330"/>
        <v>0</v>
      </c>
      <c r="M214" s="567">
        <f t="shared" si="331"/>
        <v>0</v>
      </c>
      <c r="N214" s="567">
        <f t="shared" si="330"/>
        <v>0</v>
      </c>
      <c r="O214" s="567">
        <f t="shared" si="332"/>
        <v>0</v>
      </c>
      <c r="P214" s="567">
        <f t="shared" si="330"/>
        <v>0</v>
      </c>
      <c r="Q214" s="568">
        <f t="shared" si="330"/>
        <v>0</v>
      </c>
      <c r="R214" s="567">
        <f t="shared" si="330"/>
        <v>0</v>
      </c>
      <c r="S214" s="567">
        <f t="shared" si="330"/>
        <v>0</v>
      </c>
      <c r="T214" s="567">
        <f t="shared" si="330"/>
        <v>0</v>
      </c>
      <c r="U214" s="567">
        <f t="shared" si="330"/>
        <v>0</v>
      </c>
      <c r="V214" s="567">
        <f t="shared" si="330"/>
        <v>0</v>
      </c>
      <c r="W214" s="567">
        <f t="shared" si="330"/>
        <v>0</v>
      </c>
      <c r="X214" s="567">
        <f t="shared" si="330"/>
        <v>0</v>
      </c>
      <c r="Y214" s="567">
        <f t="shared" si="330"/>
        <v>0</v>
      </c>
      <c r="Z214" s="567">
        <f t="shared" si="330"/>
        <v>0</v>
      </c>
      <c r="AA214" s="567">
        <f t="shared" ref="AA214:BS214" si="334">AA$179*AA196</f>
        <v>0</v>
      </c>
      <c r="AB214" s="567">
        <f t="shared" si="334"/>
        <v>0</v>
      </c>
      <c r="AC214" s="567">
        <f t="shared" si="334"/>
        <v>0</v>
      </c>
      <c r="AD214" s="567">
        <f t="shared" si="334"/>
        <v>0</v>
      </c>
      <c r="AE214" s="567">
        <f t="shared" si="334"/>
        <v>0</v>
      </c>
      <c r="AF214" s="567">
        <f t="shared" si="334"/>
        <v>0</v>
      </c>
      <c r="AG214" s="567">
        <f t="shared" si="334"/>
        <v>0</v>
      </c>
      <c r="AH214" s="567">
        <f t="shared" si="334"/>
        <v>0</v>
      </c>
      <c r="AI214" s="567">
        <f t="shared" si="334"/>
        <v>0</v>
      </c>
      <c r="AJ214" s="567">
        <f t="shared" si="334"/>
        <v>0</v>
      </c>
      <c r="AK214" s="568">
        <f t="shared" si="334"/>
        <v>0</v>
      </c>
      <c r="AL214" s="567">
        <f t="shared" si="334"/>
        <v>0</v>
      </c>
      <c r="AM214" s="567">
        <f t="shared" si="334"/>
        <v>0</v>
      </c>
      <c r="AN214" s="567">
        <f t="shared" si="334"/>
        <v>0</v>
      </c>
      <c r="AO214" s="568">
        <f t="shared" si="334"/>
        <v>0</v>
      </c>
      <c r="AP214" s="567">
        <f t="shared" si="334"/>
        <v>0</v>
      </c>
      <c r="AQ214" s="567">
        <f t="shared" si="334"/>
        <v>0</v>
      </c>
      <c r="AR214" s="567">
        <f t="shared" si="334"/>
        <v>0</v>
      </c>
      <c r="AS214" s="567">
        <f t="shared" si="334"/>
        <v>0</v>
      </c>
      <c r="AT214" s="567">
        <f t="shared" si="334"/>
        <v>0</v>
      </c>
      <c r="AU214" s="567">
        <f t="shared" si="334"/>
        <v>0</v>
      </c>
      <c r="AV214" s="567">
        <f t="shared" si="334"/>
        <v>0</v>
      </c>
      <c r="AW214" s="567">
        <f t="shared" si="334"/>
        <v>0</v>
      </c>
      <c r="AX214" s="567">
        <f t="shared" si="334"/>
        <v>0</v>
      </c>
      <c r="AY214" s="567">
        <f t="shared" si="334"/>
        <v>0</v>
      </c>
      <c r="AZ214" s="567">
        <f t="shared" si="334"/>
        <v>0</v>
      </c>
      <c r="BA214" s="567">
        <f t="shared" si="334"/>
        <v>0</v>
      </c>
      <c r="BB214" s="567">
        <f t="shared" si="334"/>
        <v>0</v>
      </c>
      <c r="BC214" s="568">
        <f t="shared" si="334"/>
        <v>0</v>
      </c>
      <c r="BD214" s="567">
        <f t="shared" si="334"/>
        <v>0</v>
      </c>
      <c r="BE214" s="567">
        <f t="shared" si="334"/>
        <v>0</v>
      </c>
      <c r="BF214" s="567">
        <f t="shared" si="333"/>
        <v>0</v>
      </c>
      <c r="BG214" s="567">
        <f t="shared" si="333"/>
        <v>0</v>
      </c>
      <c r="BH214" s="567">
        <f t="shared" si="334"/>
        <v>0</v>
      </c>
      <c r="BI214" s="567">
        <f t="shared" si="334"/>
        <v>0</v>
      </c>
      <c r="BJ214" s="567">
        <f t="shared" si="334"/>
        <v>0</v>
      </c>
      <c r="BK214" s="567">
        <f t="shared" si="334"/>
        <v>0</v>
      </c>
      <c r="BL214" s="567">
        <f t="shared" si="334"/>
        <v>0</v>
      </c>
      <c r="BM214" s="567">
        <f t="shared" si="334"/>
        <v>0</v>
      </c>
      <c r="BN214" s="567">
        <f t="shared" si="334"/>
        <v>0</v>
      </c>
      <c r="BO214" s="567">
        <f t="shared" si="334"/>
        <v>0</v>
      </c>
      <c r="BP214" s="567">
        <f t="shared" si="334"/>
        <v>0</v>
      </c>
      <c r="BQ214" s="567">
        <f t="shared" si="334"/>
        <v>0</v>
      </c>
      <c r="BR214" s="567">
        <f t="shared" si="334"/>
        <v>0</v>
      </c>
      <c r="BS214" s="567">
        <f t="shared" si="334"/>
        <v>0</v>
      </c>
    </row>
    <row r="215" spans="1:71" s="201" customFormat="1" ht="13.8">
      <c r="A215" s="444"/>
      <c r="B215" s="444"/>
      <c r="C215" s="444"/>
      <c r="D215" s="444"/>
      <c r="E215" s="444" t="s">
        <v>1288</v>
      </c>
      <c r="F215" s="444"/>
      <c r="G215" s="609" t="str">
        <f>InpCompany!$F$11</f>
        <v>£m (2017-18 prices)</v>
      </c>
      <c r="H215" s="616">
        <f t="shared" si="329"/>
        <v>0</v>
      </c>
      <c r="I215" s="617"/>
      <c r="J215" s="567">
        <f t="shared" ref="J215:BS216" si="335">J$179*J197</f>
        <v>0</v>
      </c>
      <c r="K215" s="567">
        <f t="shared" si="335"/>
        <v>0</v>
      </c>
      <c r="L215" s="567">
        <f t="shared" si="335"/>
        <v>0</v>
      </c>
      <c r="M215" s="567">
        <f t="shared" si="331"/>
        <v>0</v>
      </c>
      <c r="N215" s="567">
        <f t="shared" si="335"/>
        <v>0</v>
      </c>
      <c r="O215" s="567">
        <f t="shared" si="332"/>
        <v>0</v>
      </c>
      <c r="P215" s="567">
        <f t="shared" si="335"/>
        <v>0</v>
      </c>
      <c r="Q215" s="568">
        <f t="shared" si="335"/>
        <v>0</v>
      </c>
      <c r="R215" s="567">
        <f t="shared" si="335"/>
        <v>0</v>
      </c>
      <c r="S215" s="567">
        <f t="shared" si="335"/>
        <v>0</v>
      </c>
      <c r="T215" s="567">
        <f t="shared" si="335"/>
        <v>0</v>
      </c>
      <c r="U215" s="567">
        <f t="shared" si="335"/>
        <v>0</v>
      </c>
      <c r="V215" s="567">
        <f t="shared" si="335"/>
        <v>0</v>
      </c>
      <c r="W215" s="567">
        <f t="shared" si="335"/>
        <v>0</v>
      </c>
      <c r="X215" s="567">
        <f t="shared" si="335"/>
        <v>0</v>
      </c>
      <c r="Y215" s="567">
        <f t="shared" si="335"/>
        <v>0</v>
      </c>
      <c r="Z215" s="567">
        <f t="shared" si="335"/>
        <v>0</v>
      </c>
      <c r="AA215" s="567">
        <f t="shared" si="335"/>
        <v>0</v>
      </c>
      <c r="AB215" s="567">
        <f t="shared" si="335"/>
        <v>0</v>
      </c>
      <c r="AC215" s="567">
        <f t="shared" si="335"/>
        <v>0</v>
      </c>
      <c r="AD215" s="567">
        <f t="shared" si="335"/>
        <v>0</v>
      </c>
      <c r="AE215" s="567">
        <f t="shared" si="335"/>
        <v>0</v>
      </c>
      <c r="AF215" s="567">
        <f t="shared" si="335"/>
        <v>0</v>
      </c>
      <c r="AG215" s="567">
        <f t="shared" si="335"/>
        <v>0</v>
      </c>
      <c r="AH215" s="567">
        <f t="shared" si="335"/>
        <v>0</v>
      </c>
      <c r="AI215" s="567">
        <f t="shared" si="335"/>
        <v>0</v>
      </c>
      <c r="AJ215" s="567">
        <f t="shared" si="335"/>
        <v>0</v>
      </c>
      <c r="AK215" s="568">
        <f t="shared" si="335"/>
        <v>0</v>
      </c>
      <c r="AL215" s="567">
        <f t="shared" si="335"/>
        <v>0</v>
      </c>
      <c r="AM215" s="567">
        <f t="shared" si="335"/>
        <v>0</v>
      </c>
      <c r="AN215" s="567">
        <f t="shared" si="335"/>
        <v>0</v>
      </c>
      <c r="AO215" s="568">
        <f t="shared" si="335"/>
        <v>0</v>
      </c>
      <c r="AP215" s="567">
        <f t="shared" si="335"/>
        <v>0</v>
      </c>
      <c r="AQ215" s="567">
        <f t="shared" si="335"/>
        <v>0</v>
      </c>
      <c r="AR215" s="567">
        <f t="shared" si="335"/>
        <v>0</v>
      </c>
      <c r="AS215" s="567">
        <f t="shared" si="335"/>
        <v>0</v>
      </c>
      <c r="AT215" s="567">
        <f t="shared" si="335"/>
        <v>0</v>
      </c>
      <c r="AU215" s="567">
        <f t="shared" si="335"/>
        <v>0</v>
      </c>
      <c r="AV215" s="567">
        <f t="shared" si="335"/>
        <v>0</v>
      </c>
      <c r="AW215" s="567">
        <f t="shared" si="335"/>
        <v>0</v>
      </c>
      <c r="AX215" s="567">
        <f t="shared" si="335"/>
        <v>0</v>
      </c>
      <c r="AY215" s="567">
        <f t="shared" si="335"/>
        <v>0</v>
      </c>
      <c r="AZ215" s="567">
        <f t="shared" si="335"/>
        <v>0</v>
      </c>
      <c r="BA215" s="567">
        <f t="shared" si="335"/>
        <v>0</v>
      </c>
      <c r="BB215" s="567">
        <f t="shared" si="335"/>
        <v>0</v>
      </c>
      <c r="BC215" s="568">
        <f t="shared" si="335"/>
        <v>0</v>
      </c>
      <c r="BD215" s="567">
        <f t="shared" si="335"/>
        <v>0</v>
      </c>
      <c r="BE215" s="567">
        <f t="shared" si="335"/>
        <v>0</v>
      </c>
      <c r="BF215" s="567">
        <f t="shared" si="333"/>
        <v>0</v>
      </c>
      <c r="BG215" s="567">
        <f t="shared" si="333"/>
        <v>0</v>
      </c>
      <c r="BH215" s="567">
        <f t="shared" si="335"/>
        <v>0</v>
      </c>
      <c r="BI215" s="567">
        <f t="shared" si="335"/>
        <v>0</v>
      </c>
      <c r="BJ215" s="567">
        <f t="shared" si="335"/>
        <v>0</v>
      </c>
      <c r="BK215" s="567">
        <f t="shared" si="335"/>
        <v>0</v>
      </c>
      <c r="BL215" s="567">
        <f t="shared" si="335"/>
        <v>0</v>
      </c>
      <c r="BM215" s="567">
        <f t="shared" si="335"/>
        <v>0</v>
      </c>
      <c r="BN215" s="567">
        <f t="shared" si="335"/>
        <v>0</v>
      </c>
      <c r="BO215" s="567">
        <f t="shared" si="335"/>
        <v>0</v>
      </c>
      <c r="BP215" s="567">
        <f t="shared" si="335"/>
        <v>0</v>
      </c>
      <c r="BQ215" s="567">
        <f t="shared" si="335"/>
        <v>0</v>
      </c>
      <c r="BR215" s="567">
        <f t="shared" si="335"/>
        <v>0</v>
      </c>
      <c r="BS215" s="567">
        <f t="shared" si="335"/>
        <v>0</v>
      </c>
    </row>
    <row r="216" spans="1:71" s="201" customFormat="1" ht="13.8">
      <c r="A216" s="444"/>
      <c r="B216" s="444"/>
      <c r="C216" s="444"/>
      <c r="D216" s="444"/>
      <c r="E216" s="444" t="s">
        <v>1289</v>
      </c>
      <c r="F216" s="444"/>
      <c r="G216" s="609" t="str">
        <f>InpCompany!$F$11</f>
        <v>£m (2017-18 prices)</v>
      </c>
      <c r="H216" s="616">
        <f t="shared" si="329"/>
        <v>0</v>
      </c>
      <c r="I216" s="617"/>
      <c r="J216" s="567">
        <f t="shared" si="335"/>
        <v>0</v>
      </c>
      <c r="K216" s="567">
        <f t="shared" si="335"/>
        <v>0</v>
      </c>
      <c r="L216" s="567">
        <f t="shared" si="335"/>
        <v>0</v>
      </c>
      <c r="M216" s="567">
        <f t="shared" si="331"/>
        <v>0</v>
      </c>
      <c r="N216" s="567">
        <f t="shared" si="335"/>
        <v>0</v>
      </c>
      <c r="O216" s="567">
        <f t="shared" si="332"/>
        <v>0</v>
      </c>
      <c r="P216" s="567">
        <f t="shared" si="335"/>
        <v>0</v>
      </c>
      <c r="Q216" s="568">
        <f t="shared" si="335"/>
        <v>0</v>
      </c>
      <c r="R216" s="567">
        <f t="shared" si="335"/>
        <v>0</v>
      </c>
      <c r="S216" s="567">
        <f t="shared" si="335"/>
        <v>0</v>
      </c>
      <c r="T216" s="567">
        <f t="shared" si="335"/>
        <v>0</v>
      </c>
      <c r="U216" s="567">
        <f t="shared" si="335"/>
        <v>0</v>
      </c>
      <c r="V216" s="567">
        <f t="shared" si="335"/>
        <v>0</v>
      </c>
      <c r="W216" s="567">
        <f t="shared" si="335"/>
        <v>0</v>
      </c>
      <c r="X216" s="567">
        <f t="shared" si="335"/>
        <v>0</v>
      </c>
      <c r="Y216" s="567">
        <f t="shared" si="335"/>
        <v>0</v>
      </c>
      <c r="Z216" s="567">
        <f t="shared" si="335"/>
        <v>0</v>
      </c>
      <c r="AA216" s="567">
        <f t="shared" si="335"/>
        <v>0</v>
      </c>
      <c r="AB216" s="567">
        <f t="shared" si="335"/>
        <v>0</v>
      </c>
      <c r="AC216" s="567">
        <f t="shared" si="335"/>
        <v>0</v>
      </c>
      <c r="AD216" s="567">
        <f t="shared" si="335"/>
        <v>0</v>
      </c>
      <c r="AE216" s="567">
        <f t="shared" si="335"/>
        <v>0</v>
      </c>
      <c r="AF216" s="567">
        <f t="shared" si="335"/>
        <v>0</v>
      </c>
      <c r="AG216" s="567">
        <f t="shared" si="335"/>
        <v>0</v>
      </c>
      <c r="AH216" s="567">
        <f t="shared" si="335"/>
        <v>0</v>
      </c>
      <c r="AI216" s="567">
        <f t="shared" si="335"/>
        <v>0</v>
      </c>
      <c r="AJ216" s="567">
        <f t="shared" si="335"/>
        <v>0</v>
      </c>
      <c r="AK216" s="568">
        <f t="shared" si="335"/>
        <v>0</v>
      </c>
      <c r="AL216" s="567">
        <f t="shared" si="335"/>
        <v>0</v>
      </c>
      <c r="AM216" s="567">
        <f t="shared" si="335"/>
        <v>0</v>
      </c>
      <c r="AN216" s="567">
        <f t="shared" si="335"/>
        <v>0</v>
      </c>
      <c r="AO216" s="568">
        <f t="shared" si="335"/>
        <v>0</v>
      </c>
      <c r="AP216" s="567">
        <f t="shared" si="335"/>
        <v>0</v>
      </c>
      <c r="AQ216" s="567">
        <f t="shared" si="335"/>
        <v>0</v>
      </c>
      <c r="AR216" s="567">
        <f t="shared" si="335"/>
        <v>0</v>
      </c>
      <c r="AS216" s="567">
        <f t="shared" si="335"/>
        <v>0</v>
      </c>
      <c r="AT216" s="567">
        <f t="shared" si="335"/>
        <v>0</v>
      </c>
      <c r="AU216" s="567">
        <f t="shared" si="335"/>
        <v>0</v>
      </c>
      <c r="AV216" s="567">
        <f t="shared" si="335"/>
        <v>0</v>
      </c>
      <c r="AW216" s="567">
        <f t="shared" si="335"/>
        <v>0</v>
      </c>
      <c r="AX216" s="567">
        <f t="shared" si="335"/>
        <v>0</v>
      </c>
      <c r="AY216" s="567">
        <f t="shared" si="335"/>
        <v>0</v>
      </c>
      <c r="AZ216" s="567">
        <f t="shared" si="335"/>
        <v>0</v>
      </c>
      <c r="BA216" s="567">
        <f t="shared" si="335"/>
        <v>0</v>
      </c>
      <c r="BB216" s="567">
        <f t="shared" si="335"/>
        <v>0</v>
      </c>
      <c r="BC216" s="568">
        <f t="shared" si="335"/>
        <v>0</v>
      </c>
      <c r="BD216" s="567">
        <f t="shared" si="335"/>
        <v>0</v>
      </c>
      <c r="BE216" s="567">
        <f t="shared" si="335"/>
        <v>0</v>
      </c>
      <c r="BF216" s="567">
        <f t="shared" si="333"/>
        <v>0</v>
      </c>
      <c r="BG216" s="567">
        <f t="shared" si="333"/>
        <v>0</v>
      </c>
      <c r="BH216" s="567">
        <f t="shared" si="335"/>
        <v>0</v>
      </c>
      <c r="BI216" s="567">
        <f t="shared" si="335"/>
        <v>0</v>
      </c>
      <c r="BJ216" s="567">
        <f t="shared" si="335"/>
        <v>0</v>
      </c>
      <c r="BK216" s="567">
        <f t="shared" si="335"/>
        <v>0</v>
      </c>
      <c r="BL216" s="567">
        <f t="shared" si="335"/>
        <v>0</v>
      </c>
      <c r="BM216" s="567">
        <f t="shared" si="335"/>
        <v>0</v>
      </c>
      <c r="BN216" s="567">
        <f t="shared" si="335"/>
        <v>0</v>
      </c>
      <c r="BO216" s="567">
        <f t="shared" si="335"/>
        <v>0</v>
      </c>
      <c r="BP216" s="567">
        <f t="shared" si="335"/>
        <v>0</v>
      </c>
      <c r="BQ216" s="567">
        <f t="shared" si="335"/>
        <v>0</v>
      </c>
      <c r="BR216" s="567">
        <f t="shared" si="335"/>
        <v>0</v>
      </c>
      <c r="BS216" s="567">
        <f t="shared" si="335"/>
        <v>0</v>
      </c>
    </row>
    <row r="217" spans="1:71" s="201" customFormat="1" ht="13.8">
      <c r="A217" s="444"/>
      <c r="B217" s="444"/>
      <c r="C217" s="444"/>
      <c r="D217" s="444"/>
      <c r="E217" s="444"/>
      <c r="F217" s="444"/>
      <c r="G217" s="444"/>
      <c r="H217" s="616"/>
      <c r="I217" s="617"/>
      <c r="J217" s="567"/>
      <c r="K217" s="567"/>
      <c r="L217" s="567"/>
      <c r="M217" s="567"/>
      <c r="N217" s="567"/>
      <c r="O217" s="567"/>
      <c r="P217" s="567"/>
      <c r="Q217" s="568"/>
      <c r="R217" s="567"/>
      <c r="S217" s="567"/>
      <c r="T217" s="567"/>
      <c r="U217" s="567"/>
      <c r="V217" s="567"/>
      <c r="W217" s="567"/>
      <c r="X217" s="567"/>
      <c r="Y217" s="567"/>
      <c r="Z217" s="567"/>
      <c r="AA217" s="567"/>
      <c r="AB217" s="567"/>
      <c r="AC217" s="567"/>
      <c r="AD217" s="567"/>
      <c r="AE217" s="567"/>
      <c r="AF217" s="567"/>
      <c r="AG217" s="567"/>
      <c r="AH217" s="567"/>
      <c r="AI217" s="567"/>
      <c r="AJ217" s="567"/>
      <c r="AK217" s="568"/>
      <c r="AL217" s="567"/>
      <c r="AM217" s="567"/>
      <c r="AN217" s="567"/>
      <c r="AO217" s="568"/>
      <c r="AP217" s="567"/>
      <c r="AQ217" s="567"/>
      <c r="AR217" s="567"/>
      <c r="AS217" s="567"/>
      <c r="AT217" s="567"/>
      <c r="AU217" s="567"/>
      <c r="AV217" s="567"/>
      <c r="AW217" s="567"/>
      <c r="AX217" s="567"/>
      <c r="AY217" s="567"/>
      <c r="AZ217" s="567"/>
      <c r="BA217" s="567"/>
      <c r="BB217" s="567"/>
      <c r="BC217" s="568"/>
      <c r="BD217" s="567"/>
      <c r="BE217" s="567"/>
      <c r="BF217" s="567"/>
      <c r="BG217" s="567"/>
      <c r="BH217" s="567"/>
      <c r="BI217" s="567"/>
      <c r="BJ217" s="567"/>
      <c r="BK217" s="567"/>
      <c r="BL217" s="567"/>
      <c r="BM217" s="567"/>
      <c r="BN217" s="567"/>
      <c r="BO217" s="567"/>
      <c r="BP217" s="567"/>
      <c r="BQ217" s="567"/>
      <c r="BR217" s="567"/>
      <c r="BS217" s="567"/>
    </row>
    <row r="218" spans="1:71" s="201" customFormat="1" ht="13.8">
      <c r="A218" s="444"/>
      <c r="B218" s="444"/>
      <c r="C218" s="444"/>
      <c r="D218" s="454" t="s">
        <v>1290</v>
      </c>
      <c r="E218" s="454"/>
      <c r="F218" s="454"/>
      <c r="G218" s="454"/>
      <c r="H218" s="618"/>
      <c r="I218" s="619"/>
      <c r="J218" s="567"/>
      <c r="K218" s="567"/>
      <c r="L218" s="567"/>
      <c r="M218" s="567"/>
      <c r="N218" s="567"/>
      <c r="O218" s="567"/>
      <c r="P218" s="567"/>
      <c r="Q218" s="568"/>
      <c r="R218" s="567"/>
      <c r="S218" s="567"/>
      <c r="T218" s="567"/>
      <c r="U218" s="567"/>
      <c r="V218" s="567"/>
      <c r="W218" s="567"/>
      <c r="X218" s="567"/>
      <c r="Y218" s="567"/>
      <c r="Z218" s="567"/>
      <c r="AA218" s="567"/>
      <c r="AB218" s="567"/>
      <c r="AC218" s="567"/>
      <c r="AD218" s="567"/>
      <c r="AE218" s="567"/>
      <c r="AF218" s="567"/>
      <c r="AG218" s="567"/>
      <c r="AH218" s="567"/>
      <c r="AI218" s="567"/>
      <c r="AJ218" s="567"/>
      <c r="AK218" s="568"/>
      <c r="AL218" s="567"/>
      <c r="AM218" s="567"/>
      <c r="AN218" s="567"/>
      <c r="AO218" s="568"/>
      <c r="AP218" s="567"/>
      <c r="AQ218" s="567"/>
      <c r="AR218" s="567"/>
      <c r="AS218" s="567"/>
      <c r="AT218" s="567"/>
      <c r="AU218" s="567"/>
      <c r="AV218" s="567"/>
      <c r="AW218" s="567"/>
      <c r="AX218" s="567"/>
      <c r="AY218" s="567"/>
      <c r="AZ218" s="567"/>
      <c r="BA218" s="567"/>
      <c r="BB218" s="567"/>
      <c r="BC218" s="568"/>
      <c r="BD218" s="567"/>
      <c r="BE218" s="567"/>
      <c r="BF218" s="567"/>
      <c r="BG218" s="567"/>
      <c r="BH218" s="567"/>
      <c r="BI218" s="567"/>
      <c r="BJ218" s="567"/>
      <c r="BK218" s="567"/>
      <c r="BL218" s="567"/>
      <c r="BM218" s="567"/>
      <c r="BN218" s="567"/>
      <c r="BO218" s="567"/>
      <c r="BP218" s="567"/>
      <c r="BQ218" s="567"/>
      <c r="BR218" s="567"/>
      <c r="BS218" s="567"/>
    </row>
    <row r="219" spans="1:71" s="201" customFormat="1" ht="13.8">
      <c r="A219" s="444"/>
      <c r="B219" s="444"/>
      <c r="C219" s="444"/>
      <c r="D219" s="444"/>
      <c r="E219" s="444" t="s">
        <v>1291</v>
      </c>
      <c r="F219" s="444"/>
      <c r="G219" s="609" t="str">
        <f>InpCompany!$F$11</f>
        <v>£m (2017-18 prices)</v>
      </c>
      <c r="H219" s="616">
        <f t="shared" ref="H219:H225" si="336">SUM(J219:BS219)</f>
        <v>4.7468400000000001E-2</v>
      </c>
      <c r="I219" s="617"/>
      <c r="J219" s="567">
        <f t="shared" ref="J219:BS223" si="337">J$185*J192</f>
        <v>0</v>
      </c>
      <c r="K219" s="567">
        <f t="shared" si="337"/>
        <v>0</v>
      </c>
      <c r="L219" s="567">
        <f t="shared" si="337"/>
        <v>0</v>
      </c>
      <c r="M219" s="567">
        <f t="shared" ref="M219:M225" si="338">M$185*M192</f>
        <v>0</v>
      </c>
      <c r="N219" s="686">
        <f t="shared" si="337"/>
        <v>0</v>
      </c>
      <c r="O219" s="567">
        <f t="shared" ref="O219:O225" si="339">O$185*O192</f>
        <v>0</v>
      </c>
      <c r="P219" s="567">
        <f t="shared" si="337"/>
        <v>0</v>
      </c>
      <c r="Q219" s="568">
        <f t="shared" si="337"/>
        <v>2.5593399999999999E-2</v>
      </c>
      <c r="R219" s="567">
        <f t="shared" si="337"/>
        <v>0</v>
      </c>
      <c r="S219" s="567">
        <f t="shared" si="337"/>
        <v>0</v>
      </c>
      <c r="T219" s="567">
        <f t="shared" si="337"/>
        <v>0</v>
      </c>
      <c r="U219" s="567">
        <f t="shared" si="337"/>
        <v>0</v>
      </c>
      <c r="V219" s="567">
        <f t="shared" si="337"/>
        <v>2.1875000000000002E-2</v>
      </c>
      <c r="W219" s="567">
        <f t="shared" si="337"/>
        <v>0</v>
      </c>
      <c r="X219" s="567">
        <f t="shared" si="337"/>
        <v>0</v>
      </c>
      <c r="Y219" s="567">
        <f t="shared" si="337"/>
        <v>0</v>
      </c>
      <c r="Z219" s="567">
        <f t="shared" si="337"/>
        <v>0</v>
      </c>
      <c r="AA219" s="567">
        <f t="shared" si="337"/>
        <v>0</v>
      </c>
      <c r="AB219" s="567">
        <f t="shared" si="337"/>
        <v>0</v>
      </c>
      <c r="AC219" s="567">
        <f t="shared" si="337"/>
        <v>0</v>
      </c>
      <c r="AD219" s="567">
        <f t="shared" si="337"/>
        <v>0</v>
      </c>
      <c r="AE219" s="567">
        <f t="shared" si="337"/>
        <v>0</v>
      </c>
      <c r="AF219" s="567">
        <f t="shared" si="337"/>
        <v>0</v>
      </c>
      <c r="AG219" s="567">
        <f t="shared" si="337"/>
        <v>0</v>
      </c>
      <c r="AH219" s="567">
        <f t="shared" si="337"/>
        <v>0</v>
      </c>
      <c r="AI219" s="567">
        <f t="shared" si="337"/>
        <v>0</v>
      </c>
      <c r="AJ219" s="567">
        <f t="shared" si="337"/>
        <v>0</v>
      </c>
      <c r="AK219" s="568">
        <f t="shared" si="337"/>
        <v>0</v>
      </c>
      <c r="AL219" s="567">
        <f t="shared" si="337"/>
        <v>0</v>
      </c>
      <c r="AM219" s="567">
        <f t="shared" si="337"/>
        <v>0</v>
      </c>
      <c r="AN219" s="567">
        <f t="shared" si="337"/>
        <v>0</v>
      </c>
      <c r="AO219" s="568">
        <f t="shared" si="337"/>
        <v>0</v>
      </c>
      <c r="AP219" s="567">
        <f t="shared" si="337"/>
        <v>0</v>
      </c>
      <c r="AQ219" s="567">
        <f t="shared" si="337"/>
        <v>0</v>
      </c>
      <c r="AR219" s="567">
        <f t="shared" si="337"/>
        <v>0</v>
      </c>
      <c r="AS219" s="567">
        <f t="shared" si="337"/>
        <v>0</v>
      </c>
      <c r="AT219" s="567">
        <f t="shared" si="337"/>
        <v>0</v>
      </c>
      <c r="AU219" s="567">
        <f t="shared" si="337"/>
        <v>0</v>
      </c>
      <c r="AV219" s="567">
        <f t="shared" si="337"/>
        <v>0</v>
      </c>
      <c r="AW219" s="567">
        <f t="shared" si="337"/>
        <v>0</v>
      </c>
      <c r="AX219" s="567">
        <f t="shared" si="337"/>
        <v>0</v>
      </c>
      <c r="AY219" s="567">
        <f t="shared" si="337"/>
        <v>0</v>
      </c>
      <c r="AZ219" s="567">
        <f t="shared" si="337"/>
        <v>0</v>
      </c>
      <c r="BA219" s="567">
        <f t="shared" si="337"/>
        <v>0</v>
      </c>
      <c r="BB219" s="567">
        <f t="shared" si="337"/>
        <v>0</v>
      </c>
      <c r="BC219" s="568">
        <f t="shared" si="337"/>
        <v>0</v>
      </c>
      <c r="BD219" s="567">
        <f t="shared" si="337"/>
        <v>0</v>
      </c>
      <c r="BE219" s="567">
        <f t="shared" si="337"/>
        <v>0</v>
      </c>
      <c r="BF219" s="567">
        <f t="shared" ref="BF219:BG225" si="340">BF$185*BF192</f>
        <v>0</v>
      </c>
      <c r="BG219" s="567">
        <f t="shared" si="340"/>
        <v>0</v>
      </c>
      <c r="BH219" s="567">
        <f t="shared" si="337"/>
        <v>0</v>
      </c>
      <c r="BI219" s="567">
        <f t="shared" si="337"/>
        <v>0</v>
      </c>
      <c r="BJ219" s="567">
        <f t="shared" si="337"/>
        <v>0</v>
      </c>
      <c r="BK219" s="567">
        <f t="shared" si="337"/>
        <v>0</v>
      </c>
      <c r="BL219" s="567">
        <f t="shared" si="337"/>
        <v>0</v>
      </c>
      <c r="BM219" s="567">
        <f t="shared" si="337"/>
        <v>0</v>
      </c>
      <c r="BN219" s="567">
        <f t="shared" si="337"/>
        <v>0</v>
      </c>
      <c r="BO219" s="567">
        <f t="shared" si="337"/>
        <v>0</v>
      </c>
      <c r="BP219" s="567">
        <f t="shared" si="337"/>
        <v>0</v>
      </c>
      <c r="BQ219" s="567">
        <f t="shared" si="337"/>
        <v>0</v>
      </c>
      <c r="BR219" s="567">
        <f t="shared" si="337"/>
        <v>0</v>
      </c>
      <c r="BS219" s="567">
        <f t="shared" si="337"/>
        <v>0</v>
      </c>
    </row>
    <row r="220" spans="1:71" s="201" customFormat="1" ht="13.8">
      <c r="A220" s="444"/>
      <c r="B220" s="444"/>
      <c r="C220" s="444"/>
      <c r="D220" s="444"/>
      <c r="E220" s="444" t="s">
        <v>1292</v>
      </c>
      <c r="F220" s="444"/>
      <c r="G220" s="609" t="str">
        <f>InpCompany!$F$11</f>
        <v>£m (2017-18 prices)</v>
      </c>
      <c r="H220" s="616">
        <f t="shared" si="336"/>
        <v>0.98760493333333343</v>
      </c>
      <c r="I220" s="617"/>
      <c r="J220" s="567">
        <f t="shared" si="337"/>
        <v>0</v>
      </c>
      <c r="K220" s="567">
        <f t="shared" si="337"/>
        <v>0.25938333333333352</v>
      </c>
      <c r="L220" s="567">
        <f t="shared" si="337"/>
        <v>0</v>
      </c>
      <c r="M220" s="567">
        <f t="shared" si="338"/>
        <v>0.18989999999999999</v>
      </c>
      <c r="N220" s="567">
        <f t="shared" si="337"/>
        <v>0</v>
      </c>
      <c r="O220" s="567">
        <f t="shared" si="339"/>
        <v>0</v>
      </c>
      <c r="P220" s="567">
        <f t="shared" si="337"/>
        <v>0</v>
      </c>
      <c r="Q220" s="568">
        <f t="shared" si="337"/>
        <v>0.22780659999999997</v>
      </c>
      <c r="R220" s="567">
        <f t="shared" si="337"/>
        <v>0</v>
      </c>
      <c r="S220" s="567">
        <f t="shared" si="337"/>
        <v>0</v>
      </c>
      <c r="T220" s="567">
        <f t="shared" si="337"/>
        <v>0</v>
      </c>
      <c r="U220" s="567">
        <f t="shared" si="337"/>
        <v>0</v>
      </c>
      <c r="V220" s="567">
        <f t="shared" si="337"/>
        <v>2.1875000000000002E-2</v>
      </c>
      <c r="W220" s="567">
        <f t="shared" si="337"/>
        <v>0.28863999999999995</v>
      </c>
      <c r="X220" s="567">
        <f t="shared" si="337"/>
        <v>0</v>
      </c>
      <c r="Y220" s="567">
        <f t="shared" si="337"/>
        <v>0</v>
      </c>
      <c r="Z220" s="567">
        <f t="shared" si="337"/>
        <v>0</v>
      </c>
      <c r="AA220" s="567">
        <f t="shared" si="337"/>
        <v>0</v>
      </c>
      <c r="AB220" s="567">
        <f t="shared" si="337"/>
        <v>0</v>
      </c>
      <c r="AC220" s="567">
        <f t="shared" si="337"/>
        <v>0</v>
      </c>
      <c r="AD220" s="567">
        <f t="shared" si="337"/>
        <v>0</v>
      </c>
      <c r="AE220" s="567">
        <f t="shared" si="337"/>
        <v>0</v>
      </c>
      <c r="AF220" s="567">
        <f t="shared" si="337"/>
        <v>0</v>
      </c>
      <c r="AG220" s="567">
        <f t="shared" si="337"/>
        <v>0</v>
      </c>
      <c r="AH220" s="567">
        <f t="shared" si="337"/>
        <v>0</v>
      </c>
      <c r="AI220" s="567">
        <f t="shared" si="337"/>
        <v>0</v>
      </c>
      <c r="AJ220" s="567">
        <f t="shared" si="337"/>
        <v>0</v>
      </c>
      <c r="AK220" s="568">
        <f t="shared" si="337"/>
        <v>0</v>
      </c>
      <c r="AL220" s="567">
        <f t="shared" si="337"/>
        <v>0</v>
      </c>
      <c r="AM220" s="567">
        <f t="shared" si="337"/>
        <v>0</v>
      </c>
      <c r="AN220" s="567">
        <f t="shared" si="337"/>
        <v>0</v>
      </c>
      <c r="AO220" s="568">
        <f t="shared" si="337"/>
        <v>0</v>
      </c>
      <c r="AP220" s="567">
        <f t="shared" si="337"/>
        <v>0</v>
      </c>
      <c r="AQ220" s="567">
        <f t="shared" si="337"/>
        <v>0</v>
      </c>
      <c r="AR220" s="567">
        <f t="shared" si="337"/>
        <v>0</v>
      </c>
      <c r="AS220" s="567">
        <f t="shared" si="337"/>
        <v>0</v>
      </c>
      <c r="AT220" s="567">
        <f t="shared" si="337"/>
        <v>0</v>
      </c>
      <c r="AU220" s="567">
        <f t="shared" si="337"/>
        <v>0</v>
      </c>
      <c r="AV220" s="567">
        <f t="shared" si="337"/>
        <v>0</v>
      </c>
      <c r="AW220" s="567">
        <f t="shared" si="337"/>
        <v>0</v>
      </c>
      <c r="AX220" s="567">
        <f t="shared" si="337"/>
        <v>0</v>
      </c>
      <c r="AY220" s="567">
        <f t="shared" si="337"/>
        <v>0</v>
      </c>
      <c r="AZ220" s="567">
        <f t="shared" si="337"/>
        <v>0</v>
      </c>
      <c r="BA220" s="567">
        <f t="shared" si="337"/>
        <v>0</v>
      </c>
      <c r="BB220" s="567">
        <f t="shared" si="337"/>
        <v>0</v>
      </c>
      <c r="BC220" s="568">
        <f t="shared" si="337"/>
        <v>0</v>
      </c>
      <c r="BD220" s="567">
        <f t="shared" si="337"/>
        <v>0</v>
      </c>
      <c r="BE220" s="567">
        <f t="shared" si="337"/>
        <v>0</v>
      </c>
      <c r="BF220" s="567">
        <f t="shared" si="340"/>
        <v>0</v>
      </c>
      <c r="BG220" s="567">
        <f t="shared" si="340"/>
        <v>0</v>
      </c>
      <c r="BH220" s="567">
        <f t="shared" si="337"/>
        <v>0</v>
      </c>
      <c r="BI220" s="567">
        <f t="shared" si="337"/>
        <v>0</v>
      </c>
      <c r="BJ220" s="567">
        <f t="shared" si="337"/>
        <v>0</v>
      </c>
      <c r="BK220" s="567">
        <f t="shared" si="337"/>
        <v>0</v>
      </c>
      <c r="BL220" s="567">
        <f t="shared" si="337"/>
        <v>0</v>
      </c>
      <c r="BM220" s="567">
        <f t="shared" si="337"/>
        <v>0</v>
      </c>
      <c r="BN220" s="567">
        <f t="shared" si="337"/>
        <v>0</v>
      </c>
      <c r="BO220" s="567">
        <f t="shared" si="337"/>
        <v>0</v>
      </c>
      <c r="BP220" s="567">
        <f t="shared" si="337"/>
        <v>0</v>
      </c>
      <c r="BQ220" s="567">
        <f t="shared" si="337"/>
        <v>0</v>
      </c>
      <c r="BR220" s="567">
        <f t="shared" si="337"/>
        <v>0</v>
      </c>
      <c r="BS220" s="567">
        <f t="shared" si="337"/>
        <v>0</v>
      </c>
    </row>
    <row r="221" spans="1:71" s="201" customFormat="1" ht="13.8">
      <c r="A221" s="444"/>
      <c r="B221" s="444"/>
      <c r="C221" s="444"/>
      <c r="D221" s="444"/>
      <c r="E221" s="444" t="s">
        <v>1293</v>
      </c>
      <c r="F221" s="444"/>
      <c r="G221" s="609" t="str">
        <f>InpCompany!$F$11</f>
        <v>£m (2017-18 prices)</v>
      </c>
      <c r="H221" s="616">
        <f t="shared" si="336"/>
        <v>0</v>
      </c>
      <c r="I221" s="617"/>
      <c r="J221" s="567">
        <f t="shared" si="337"/>
        <v>0</v>
      </c>
      <c r="K221" s="567">
        <f t="shared" si="337"/>
        <v>0</v>
      </c>
      <c r="L221" s="567">
        <f t="shared" si="337"/>
        <v>0</v>
      </c>
      <c r="M221" s="567">
        <f t="shared" si="338"/>
        <v>0</v>
      </c>
      <c r="N221" s="567">
        <f t="shared" si="337"/>
        <v>0</v>
      </c>
      <c r="O221" s="567">
        <f t="shared" si="339"/>
        <v>0</v>
      </c>
      <c r="P221" s="567">
        <f t="shared" si="337"/>
        <v>0</v>
      </c>
      <c r="Q221" s="568">
        <f t="shared" si="337"/>
        <v>0</v>
      </c>
      <c r="R221" s="567">
        <f t="shared" si="337"/>
        <v>0</v>
      </c>
      <c r="S221" s="567">
        <f t="shared" si="337"/>
        <v>0</v>
      </c>
      <c r="T221" s="567">
        <f t="shared" si="337"/>
        <v>0</v>
      </c>
      <c r="U221" s="567">
        <f t="shared" si="337"/>
        <v>0</v>
      </c>
      <c r="V221" s="567">
        <f t="shared" si="337"/>
        <v>0</v>
      </c>
      <c r="W221" s="567">
        <f t="shared" si="337"/>
        <v>0</v>
      </c>
      <c r="X221" s="567">
        <f t="shared" si="337"/>
        <v>0</v>
      </c>
      <c r="Y221" s="567">
        <f t="shared" si="337"/>
        <v>0</v>
      </c>
      <c r="Z221" s="567">
        <f t="shared" si="337"/>
        <v>0</v>
      </c>
      <c r="AA221" s="567">
        <f t="shared" si="337"/>
        <v>0</v>
      </c>
      <c r="AB221" s="567">
        <f t="shared" si="337"/>
        <v>0</v>
      </c>
      <c r="AC221" s="567">
        <f t="shared" si="337"/>
        <v>0</v>
      </c>
      <c r="AD221" s="567">
        <f t="shared" si="337"/>
        <v>0</v>
      </c>
      <c r="AE221" s="567">
        <f t="shared" si="337"/>
        <v>0</v>
      </c>
      <c r="AF221" s="567">
        <f t="shared" si="337"/>
        <v>0</v>
      </c>
      <c r="AG221" s="567">
        <f t="shared" si="337"/>
        <v>0</v>
      </c>
      <c r="AH221" s="567">
        <f t="shared" si="337"/>
        <v>0</v>
      </c>
      <c r="AI221" s="567">
        <f t="shared" si="337"/>
        <v>0</v>
      </c>
      <c r="AJ221" s="567">
        <f t="shared" si="337"/>
        <v>0</v>
      </c>
      <c r="AK221" s="568">
        <f t="shared" si="337"/>
        <v>0</v>
      </c>
      <c r="AL221" s="567">
        <f t="shared" si="337"/>
        <v>0</v>
      </c>
      <c r="AM221" s="567">
        <f t="shared" si="337"/>
        <v>0</v>
      </c>
      <c r="AN221" s="567">
        <f t="shared" si="337"/>
        <v>0</v>
      </c>
      <c r="AO221" s="568">
        <f t="shared" si="337"/>
        <v>0</v>
      </c>
      <c r="AP221" s="567">
        <f t="shared" si="337"/>
        <v>0</v>
      </c>
      <c r="AQ221" s="567">
        <f t="shared" si="337"/>
        <v>0</v>
      </c>
      <c r="AR221" s="567">
        <f t="shared" si="337"/>
        <v>0</v>
      </c>
      <c r="AS221" s="567">
        <f t="shared" si="337"/>
        <v>0</v>
      </c>
      <c r="AT221" s="567">
        <f t="shared" si="337"/>
        <v>0</v>
      </c>
      <c r="AU221" s="567">
        <f t="shared" si="337"/>
        <v>0</v>
      </c>
      <c r="AV221" s="567">
        <f t="shared" si="337"/>
        <v>0</v>
      </c>
      <c r="AW221" s="567">
        <f t="shared" si="337"/>
        <v>0</v>
      </c>
      <c r="AX221" s="567">
        <f t="shared" si="337"/>
        <v>0</v>
      </c>
      <c r="AY221" s="567">
        <f t="shared" si="337"/>
        <v>0</v>
      </c>
      <c r="AZ221" s="567">
        <f t="shared" si="337"/>
        <v>0</v>
      </c>
      <c r="BA221" s="567">
        <f t="shared" si="337"/>
        <v>0</v>
      </c>
      <c r="BB221" s="567">
        <f t="shared" si="337"/>
        <v>0</v>
      </c>
      <c r="BC221" s="568">
        <f t="shared" si="337"/>
        <v>0</v>
      </c>
      <c r="BD221" s="567">
        <f t="shared" si="337"/>
        <v>0</v>
      </c>
      <c r="BE221" s="567">
        <f t="shared" si="337"/>
        <v>0</v>
      </c>
      <c r="BF221" s="567">
        <f t="shared" si="340"/>
        <v>0</v>
      </c>
      <c r="BG221" s="567">
        <f t="shared" si="340"/>
        <v>0</v>
      </c>
      <c r="BH221" s="567">
        <f t="shared" si="337"/>
        <v>0</v>
      </c>
      <c r="BI221" s="567">
        <f t="shared" si="337"/>
        <v>0</v>
      </c>
      <c r="BJ221" s="567">
        <f t="shared" si="337"/>
        <v>0</v>
      </c>
      <c r="BK221" s="567">
        <f t="shared" si="337"/>
        <v>0</v>
      </c>
      <c r="BL221" s="567">
        <f t="shared" si="337"/>
        <v>0</v>
      </c>
      <c r="BM221" s="567">
        <f t="shared" si="337"/>
        <v>0</v>
      </c>
      <c r="BN221" s="567">
        <f t="shared" si="337"/>
        <v>0</v>
      </c>
      <c r="BO221" s="567">
        <f t="shared" si="337"/>
        <v>0</v>
      </c>
      <c r="BP221" s="567">
        <f t="shared" si="337"/>
        <v>0</v>
      </c>
      <c r="BQ221" s="567">
        <f t="shared" si="337"/>
        <v>0</v>
      </c>
      <c r="BR221" s="567">
        <f t="shared" si="337"/>
        <v>0</v>
      </c>
      <c r="BS221" s="567">
        <f t="shared" si="337"/>
        <v>0</v>
      </c>
    </row>
    <row r="222" spans="1:71" s="201" customFormat="1" ht="13.8">
      <c r="A222" s="444"/>
      <c r="B222" s="444"/>
      <c r="C222" s="444"/>
      <c r="D222" s="444"/>
      <c r="E222" s="444" t="s">
        <v>1294</v>
      </c>
      <c r="F222" s="444"/>
      <c r="G222" s="609" t="str">
        <f>InpCompany!$F$11</f>
        <v>£m (2017-18 prices)</v>
      </c>
      <c r="H222" s="616">
        <f t="shared" si="336"/>
        <v>0</v>
      </c>
      <c r="I222" s="617"/>
      <c r="J222" s="567">
        <f t="shared" si="337"/>
        <v>0</v>
      </c>
      <c r="K222" s="567">
        <f t="shared" si="337"/>
        <v>0</v>
      </c>
      <c r="L222" s="567">
        <f t="shared" si="337"/>
        <v>0</v>
      </c>
      <c r="M222" s="567">
        <f t="shared" si="338"/>
        <v>0</v>
      </c>
      <c r="N222" s="567">
        <f t="shared" si="337"/>
        <v>0</v>
      </c>
      <c r="O222" s="567">
        <f t="shared" si="339"/>
        <v>0</v>
      </c>
      <c r="P222" s="567">
        <f t="shared" si="337"/>
        <v>0</v>
      </c>
      <c r="Q222" s="568">
        <f t="shared" si="337"/>
        <v>0</v>
      </c>
      <c r="R222" s="567">
        <f t="shared" si="337"/>
        <v>0</v>
      </c>
      <c r="S222" s="567">
        <f t="shared" si="337"/>
        <v>0</v>
      </c>
      <c r="T222" s="567">
        <f t="shared" si="337"/>
        <v>0</v>
      </c>
      <c r="U222" s="567">
        <f t="shared" si="337"/>
        <v>0</v>
      </c>
      <c r="V222" s="567">
        <f t="shared" si="337"/>
        <v>0</v>
      </c>
      <c r="W222" s="567">
        <f t="shared" si="337"/>
        <v>0</v>
      </c>
      <c r="X222" s="567">
        <f t="shared" si="337"/>
        <v>0</v>
      </c>
      <c r="Y222" s="567">
        <f t="shared" si="337"/>
        <v>0</v>
      </c>
      <c r="Z222" s="567">
        <f t="shared" si="337"/>
        <v>0</v>
      </c>
      <c r="AA222" s="567">
        <f t="shared" si="337"/>
        <v>0</v>
      </c>
      <c r="AB222" s="567">
        <f t="shared" si="337"/>
        <v>0</v>
      </c>
      <c r="AC222" s="567">
        <f t="shared" si="337"/>
        <v>0</v>
      </c>
      <c r="AD222" s="567">
        <f t="shared" si="337"/>
        <v>0</v>
      </c>
      <c r="AE222" s="567">
        <f t="shared" si="337"/>
        <v>0</v>
      </c>
      <c r="AF222" s="567">
        <f t="shared" si="337"/>
        <v>0</v>
      </c>
      <c r="AG222" s="567">
        <f t="shared" si="337"/>
        <v>0</v>
      </c>
      <c r="AH222" s="567">
        <f t="shared" si="337"/>
        <v>0</v>
      </c>
      <c r="AI222" s="567">
        <f t="shared" si="337"/>
        <v>0</v>
      </c>
      <c r="AJ222" s="567">
        <f t="shared" si="337"/>
        <v>0</v>
      </c>
      <c r="AK222" s="568">
        <f t="shared" si="337"/>
        <v>0</v>
      </c>
      <c r="AL222" s="567">
        <f t="shared" si="337"/>
        <v>0</v>
      </c>
      <c r="AM222" s="567">
        <f t="shared" si="337"/>
        <v>0</v>
      </c>
      <c r="AN222" s="567">
        <f t="shared" si="337"/>
        <v>0</v>
      </c>
      <c r="AO222" s="568">
        <f t="shared" si="337"/>
        <v>0</v>
      </c>
      <c r="AP222" s="567">
        <f t="shared" si="337"/>
        <v>0</v>
      </c>
      <c r="AQ222" s="567">
        <f t="shared" si="337"/>
        <v>0</v>
      </c>
      <c r="AR222" s="567">
        <f t="shared" si="337"/>
        <v>0</v>
      </c>
      <c r="AS222" s="567">
        <f t="shared" si="337"/>
        <v>0</v>
      </c>
      <c r="AT222" s="567">
        <f t="shared" si="337"/>
        <v>0</v>
      </c>
      <c r="AU222" s="567">
        <f t="shared" si="337"/>
        <v>0</v>
      </c>
      <c r="AV222" s="567">
        <f t="shared" si="337"/>
        <v>0</v>
      </c>
      <c r="AW222" s="567">
        <f t="shared" si="337"/>
        <v>0</v>
      </c>
      <c r="AX222" s="567">
        <f t="shared" si="337"/>
        <v>0</v>
      </c>
      <c r="AY222" s="567">
        <f t="shared" si="337"/>
        <v>0</v>
      </c>
      <c r="AZ222" s="567">
        <f t="shared" si="337"/>
        <v>0</v>
      </c>
      <c r="BA222" s="567">
        <f t="shared" si="337"/>
        <v>0</v>
      </c>
      <c r="BB222" s="567">
        <f t="shared" si="337"/>
        <v>0</v>
      </c>
      <c r="BC222" s="568">
        <f t="shared" si="337"/>
        <v>0</v>
      </c>
      <c r="BD222" s="567">
        <f t="shared" si="337"/>
        <v>0</v>
      </c>
      <c r="BE222" s="567">
        <f t="shared" si="337"/>
        <v>0</v>
      </c>
      <c r="BF222" s="567">
        <f t="shared" si="340"/>
        <v>0</v>
      </c>
      <c r="BG222" s="567">
        <f t="shared" si="340"/>
        <v>0</v>
      </c>
      <c r="BH222" s="567">
        <f t="shared" si="337"/>
        <v>0</v>
      </c>
      <c r="BI222" s="567">
        <f t="shared" si="337"/>
        <v>0</v>
      </c>
      <c r="BJ222" s="567">
        <f t="shared" si="337"/>
        <v>0</v>
      </c>
      <c r="BK222" s="567">
        <f t="shared" si="337"/>
        <v>0</v>
      </c>
      <c r="BL222" s="567">
        <f t="shared" si="337"/>
        <v>0</v>
      </c>
      <c r="BM222" s="567">
        <f t="shared" si="337"/>
        <v>0</v>
      </c>
      <c r="BN222" s="567">
        <f t="shared" si="337"/>
        <v>0</v>
      </c>
      <c r="BO222" s="567">
        <f t="shared" si="337"/>
        <v>0</v>
      </c>
      <c r="BP222" s="567">
        <f t="shared" si="337"/>
        <v>0</v>
      </c>
      <c r="BQ222" s="567">
        <f t="shared" si="337"/>
        <v>0</v>
      </c>
      <c r="BR222" s="567">
        <f t="shared" si="337"/>
        <v>0</v>
      </c>
      <c r="BS222" s="567">
        <f t="shared" si="337"/>
        <v>0</v>
      </c>
    </row>
    <row r="223" spans="1:71" s="201" customFormat="1" ht="13.8">
      <c r="A223" s="444"/>
      <c r="B223" s="444"/>
      <c r="C223" s="444"/>
      <c r="D223" s="444"/>
      <c r="E223" s="444" t="s">
        <v>1295</v>
      </c>
      <c r="F223" s="444"/>
      <c r="G223" s="609" t="str">
        <f>InpCompany!$F$11</f>
        <v>£m (2017-18 prices)</v>
      </c>
      <c r="H223" s="616">
        <f t="shared" si="336"/>
        <v>0</v>
      </c>
      <c r="I223" s="617"/>
      <c r="J223" s="567">
        <f t="shared" si="337"/>
        <v>0</v>
      </c>
      <c r="K223" s="567">
        <f t="shared" si="337"/>
        <v>0</v>
      </c>
      <c r="L223" s="567">
        <f t="shared" si="337"/>
        <v>0</v>
      </c>
      <c r="M223" s="567">
        <f t="shared" si="338"/>
        <v>0</v>
      </c>
      <c r="N223" s="567">
        <f t="shared" si="337"/>
        <v>0</v>
      </c>
      <c r="O223" s="567">
        <f t="shared" si="339"/>
        <v>0</v>
      </c>
      <c r="P223" s="567">
        <f t="shared" si="337"/>
        <v>0</v>
      </c>
      <c r="Q223" s="568">
        <f t="shared" si="337"/>
        <v>0</v>
      </c>
      <c r="R223" s="567">
        <f t="shared" si="337"/>
        <v>0</v>
      </c>
      <c r="S223" s="567">
        <f t="shared" si="337"/>
        <v>0</v>
      </c>
      <c r="T223" s="567">
        <f t="shared" si="337"/>
        <v>0</v>
      </c>
      <c r="U223" s="567">
        <f t="shared" si="337"/>
        <v>0</v>
      </c>
      <c r="V223" s="567">
        <f t="shared" si="337"/>
        <v>0</v>
      </c>
      <c r="W223" s="567">
        <f t="shared" si="337"/>
        <v>0</v>
      </c>
      <c r="X223" s="567">
        <f t="shared" si="337"/>
        <v>0</v>
      </c>
      <c r="Y223" s="567">
        <f t="shared" si="337"/>
        <v>0</v>
      </c>
      <c r="Z223" s="567">
        <f t="shared" si="337"/>
        <v>0</v>
      </c>
      <c r="AA223" s="567">
        <f t="shared" ref="AA223:BS223" si="341">AA$185*AA196</f>
        <v>0</v>
      </c>
      <c r="AB223" s="567">
        <f t="shared" si="341"/>
        <v>0</v>
      </c>
      <c r="AC223" s="567">
        <f t="shared" si="341"/>
        <v>0</v>
      </c>
      <c r="AD223" s="567">
        <f t="shared" si="341"/>
        <v>0</v>
      </c>
      <c r="AE223" s="567">
        <f t="shared" si="341"/>
        <v>0</v>
      </c>
      <c r="AF223" s="567">
        <f t="shared" si="341"/>
        <v>0</v>
      </c>
      <c r="AG223" s="567">
        <f t="shared" si="341"/>
        <v>0</v>
      </c>
      <c r="AH223" s="567">
        <f t="shared" si="341"/>
        <v>0</v>
      </c>
      <c r="AI223" s="567">
        <f t="shared" si="341"/>
        <v>0</v>
      </c>
      <c r="AJ223" s="567">
        <f t="shared" si="341"/>
        <v>0</v>
      </c>
      <c r="AK223" s="568">
        <f t="shared" si="341"/>
        <v>0</v>
      </c>
      <c r="AL223" s="567">
        <f t="shared" si="341"/>
        <v>0</v>
      </c>
      <c r="AM223" s="567">
        <f t="shared" si="341"/>
        <v>0</v>
      </c>
      <c r="AN223" s="567">
        <f t="shared" si="341"/>
        <v>0</v>
      </c>
      <c r="AO223" s="568">
        <f t="shared" si="341"/>
        <v>0</v>
      </c>
      <c r="AP223" s="567">
        <f t="shared" si="341"/>
        <v>0</v>
      </c>
      <c r="AQ223" s="567">
        <f t="shared" si="341"/>
        <v>0</v>
      </c>
      <c r="AR223" s="567">
        <f t="shared" si="341"/>
        <v>0</v>
      </c>
      <c r="AS223" s="567">
        <f t="shared" si="341"/>
        <v>0</v>
      </c>
      <c r="AT223" s="567">
        <f t="shared" si="341"/>
        <v>0</v>
      </c>
      <c r="AU223" s="567">
        <f t="shared" si="341"/>
        <v>0</v>
      </c>
      <c r="AV223" s="567">
        <f t="shared" si="341"/>
        <v>0</v>
      </c>
      <c r="AW223" s="567">
        <f t="shared" si="341"/>
        <v>0</v>
      </c>
      <c r="AX223" s="567">
        <f t="shared" si="341"/>
        <v>0</v>
      </c>
      <c r="AY223" s="567">
        <f t="shared" si="341"/>
        <v>0</v>
      </c>
      <c r="AZ223" s="567">
        <f t="shared" si="341"/>
        <v>0</v>
      </c>
      <c r="BA223" s="567">
        <f t="shared" si="341"/>
        <v>0</v>
      </c>
      <c r="BB223" s="567">
        <f t="shared" si="341"/>
        <v>0</v>
      </c>
      <c r="BC223" s="568">
        <f t="shared" si="341"/>
        <v>0</v>
      </c>
      <c r="BD223" s="567">
        <f t="shared" si="341"/>
        <v>0</v>
      </c>
      <c r="BE223" s="567">
        <f t="shared" si="341"/>
        <v>0</v>
      </c>
      <c r="BF223" s="567">
        <f t="shared" si="340"/>
        <v>0</v>
      </c>
      <c r="BG223" s="567">
        <f t="shared" si="340"/>
        <v>0</v>
      </c>
      <c r="BH223" s="567">
        <f t="shared" si="341"/>
        <v>0</v>
      </c>
      <c r="BI223" s="567">
        <f t="shared" si="341"/>
        <v>0</v>
      </c>
      <c r="BJ223" s="567">
        <f t="shared" si="341"/>
        <v>0</v>
      </c>
      <c r="BK223" s="567">
        <f t="shared" si="341"/>
        <v>0</v>
      </c>
      <c r="BL223" s="567">
        <f t="shared" si="341"/>
        <v>0</v>
      </c>
      <c r="BM223" s="567">
        <f t="shared" si="341"/>
        <v>0</v>
      </c>
      <c r="BN223" s="567">
        <f t="shared" si="341"/>
        <v>0</v>
      </c>
      <c r="BO223" s="567">
        <f t="shared" si="341"/>
        <v>0</v>
      </c>
      <c r="BP223" s="567">
        <f t="shared" si="341"/>
        <v>0</v>
      </c>
      <c r="BQ223" s="567">
        <f t="shared" si="341"/>
        <v>0</v>
      </c>
      <c r="BR223" s="567">
        <f t="shared" si="341"/>
        <v>0</v>
      </c>
      <c r="BS223" s="567">
        <f t="shared" si="341"/>
        <v>0</v>
      </c>
    </row>
    <row r="224" spans="1:71" s="201" customFormat="1" ht="13.8">
      <c r="A224" s="444"/>
      <c r="B224" s="444"/>
      <c r="C224" s="444"/>
      <c r="D224" s="444"/>
      <c r="E224" s="444" t="s">
        <v>1296</v>
      </c>
      <c r="F224" s="444"/>
      <c r="G224" s="609" t="str">
        <f>InpCompany!$F$11</f>
        <v>£m (2017-18 prices)</v>
      </c>
      <c r="H224" s="616">
        <f t="shared" si="336"/>
        <v>0</v>
      </c>
      <c r="I224" s="617"/>
      <c r="J224" s="567">
        <f t="shared" ref="J224:BS225" si="342">J$185*J197</f>
        <v>0</v>
      </c>
      <c r="K224" s="567">
        <f t="shared" si="342"/>
        <v>0</v>
      </c>
      <c r="L224" s="567">
        <f t="shared" si="342"/>
        <v>0</v>
      </c>
      <c r="M224" s="567">
        <f t="shared" si="338"/>
        <v>0</v>
      </c>
      <c r="N224" s="567">
        <f t="shared" si="342"/>
        <v>0</v>
      </c>
      <c r="O224" s="567">
        <f t="shared" si="339"/>
        <v>0</v>
      </c>
      <c r="P224" s="567">
        <f t="shared" si="342"/>
        <v>0</v>
      </c>
      <c r="Q224" s="568">
        <f t="shared" si="342"/>
        <v>0</v>
      </c>
      <c r="R224" s="567">
        <f t="shared" si="342"/>
        <v>0</v>
      </c>
      <c r="S224" s="567">
        <f t="shared" si="342"/>
        <v>0</v>
      </c>
      <c r="T224" s="567">
        <f t="shared" si="342"/>
        <v>0</v>
      </c>
      <c r="U224" s="567">
        <f t="shared" si="342"/>
        <v>0</v>
      </c>
      <c r="V224" s="567">
        <f t="shared" si="342"/>
        <v>0</v>
      </c>
      <c r="W224" s="567">
        <f t="shared" si="342"/>
        <v>0</v>
      </c>
      <c r="X224" s="567">
        <f t="shared" si="342"/>
        <v>0</v>
      </c>
      <c r="Y224" s="567">
        <f t="shared" si="342"/>
        <v>0</v>
      </c>
      <c r="Z224" s="567">
        <f t="shared" si="342"/>
        <v>0</v>
      </c>
      <c r="AA224" s="567">
        <f t="shared" si="342"/>
        <v>0</v>
      </c>
      <c r="AB224" s="567">
        <f t="shared" si="342"/>
        <v>0</v>
      </c>
      <c r="AC224" s="567">
        <f t="shared" si="342"/>
        <v>0</v>
      </c>
      <c r="AD224" s="567">
        <f t="shared" si="342"/>
        <v>0</v>
      </c>
      <c r="AE224" s="567">
        <f t="shared" si="342"/>
        <v>0</v>
      </c>
      <c r="AF224" s="567">
        <f t="shared" si="342"/>
        <v>0</v>
      </c>
      <c r="AG224" s="567">
        <f t="shared" si="342"/>
        <v>0</v>
      </c>
      <c r="AH224" s="567">
        <f t="shared" si="342"/>
        <v>0</v>
      </c>
      <c r="AI224" s="567">
        <f t="shared" si="342"/>
        <v>0</v>
      </c>
      <c r="AJ224" s="567">
        <f t="shared" si="342"/>
        <v>0</v>
      </c>
      <c r="AK224" s="568">
        <f t="shared" si="342"/>
        <v>0</v>
      </c>
      <c r="AL224" s="567">
        <f t="shared" si="342"/>
        <v>0</v>
      </c>
      <c r="AM224" s="567">
        <f t="shared" si="342"/>
        <v>0</v>
      </c>
      <c r="AN224" s="567">
        <f t="shared" si="342"/>
        <v>0</v>
      </c>
      <c r="AO224" s="568">
        <f t="shared" si="342"/>
        <v>0</v>
      </c>
      <c r="AP224" s="567">
        <f t="shared" si="342"/>
        <v>0</v>
      </c>
      <c r="AQ224" s="567">
        <f t="shared" si="342"/>
        <v>0</v>
      </c>
      <c r="AR224" s="567">
        <f t="shared" si="342"/>
        <v>0</v>
      </c>
      <c r="AS224" s="567">
        <f t="shared" si="342"/>
        <v>0</v>
      </c>
      <c r="AT224" s="567">
        <f t="shared" si="342"/>
        <v>0</v>
      </c>
      <c r="AU224" s="567">
        <f t="shared" si="342"/>
        <v>0</v>
      </c>
      <c r="AV224" s="567">
        <f t="shared" si="342"/>
        <v>0</v>
      </c>
      <c r="AW224" s="567">
        <f t="shared" si="342"/>
        <v>0</v>
      </c>
      <c r="AX224" s="567">
        <f t="shared" si="342"/>
        <v>0</v>
      </c>
      <c r="AY224" s="567">
        <f t="shared" si="342"/>
        <v>0</v>
      </c>
      <c r="AZ224" s="567">
        <f t="shared" si="342"/>
        <v>0</v>
      </c>
      <c r="BA224" s="567">
        <f t="shared" si="342"/>
        <v>0</v>
      </c>
      <c r="BB224" s="567">
        <f t="shared" si="342"/>
        <v>0</v>
      </c>
      <c r="BC224" s="568">
        <f t="shared" si="342"/>
        <v>0</v>
      </c>
      <c r="BD224" s="567">
        <f t="shared" si="342"/>
        <v>0</v>
      </c>
      <c r="BE224" s="567">
        <f t="shared" si="342"/>
        <v>0</v>
      </c>
      <c r="BF224" s="567">
        <f t="shared" si="340"/>
        <v>0</v>
      </c>
      <c r="BG224" s="567">
        <f t="shared" si="340"/>
        <v>0</v>
      </c>
      <c r="BH224" s="567">
        <f t="shared" si="342"/>
        <v>0</v>
      </c>
      <c r="BI224" s="567">
        <f t="shared" si="342"/>
        <v>0</v>
      </c>
      <c r="BJ224" s="567">
        <f t="shared" si="342"/>
        <v>0</v>
      </c>
      <c r="BK224" s="567">
        <f t="shared" si="342"/>
        <v>0</v>
      </c>
      <c r="BL224" s="567">
        <f t="shared" si="342"/>
        <v>0</v>
      </c>
      <c r="BM224" s="567">
        <f t="shared" si="342"/>
        <v>0</v>
      </c>
      <c r="BN224" s="567">
        <f t="shared" si="342"/>
        <v>0</v>
      </c>
      <c r="BO224" s="567">
        <f t="shared" si="342"/>
        <v>0</v>
      </c>
      <c r="BP224" s="567">
        <f t="shared" si="342"/>
        <v>0</v>
      </c>
      <c r="BQ224" s="567">
        <f t="shared" si="342"/>
        <v>0</v>
      </c>
      <c r="BR224" s="567">
        <f t="shared" si="342"/>
        <v>0</v>
      </c>
      <c r="BS224" s="567">
        <f t="shared" si="342"/>
        <v>0</v>
      </c>
    </row>
    <row r="225" spans="1:71" s="201" customFormat="1" ht="13.8">
      <c r="A225" s="444"/>
      <c r="B225" s="444"/>
      <c r="C225" s="444"/>
      <c r="D225" s="444"/>
      <c r="E225" s="444" t="s">
        <v>1297</v>
      </c>
      <c r="F225" s="444"/>
      <c r="G225" s="609" t="str">
        <f>InpCompany!$F$11</f>
        <v>£m (2017-18 prices)</v>
      </c>
      <c r="H225" s="616">
        <f t="shared" si="336"/>
        <v>0</v>
      </c>
      <c r="I225" s="617"/>
      <c r="J225" s="567">
        <f t="shared" si="342"/>
        <v>0</v>
      </c>
      <c r="K225" s="567">
        <f t="shared" si="342"/>
        <v>0</v>
      </c>
      <c r="L225" s="567">
        <f t="shared" si="342"/>
        <v>0</v>
      </c>
      <c r="M225" s="567">
        <f t="shared" si="338"/>
        <v>0</v>
      </c>
      <c r="N225" s="686">
        <f t="shared" si="342"/>
        <v>0</v>
      </c>
      <c r="O225" s="567">
        <f t="shared" si="339"/>
        <v>0</v>
      </c>
      <c r="P225" s="567">
        <f t="shared" si="342"/>
        <v>0</v>
      </c>
      <c r="Q225" s="568">
        <f t="shared" si="342"/>
        <v>0</v>
      </c>
      <c r="R225" s="567">
        <f t="shared" si="342"/>
        <v>0</v>
      </c>
      <c r="S225" s="567">
        <f t="shared" si="342"/>
        <v>0</v>
      </c>
      <c r="T225" s="567">
        <f t="shared" si="342"/>
        <v>0</v>
      </c>
      <c r="U225" s="567">
        <f t="shared" si="342"/>
        <v>0</v>
      </c>
      <c r="V225" s="567">
        <f t="shared" si="342"/>
        <v>0</v>
      </c>
      <c r="W225" s="567">
        <f t="shared" si="342"/>
        <v>0</v>
      </c>
      <c r="X225" s="567">
        <f t="shared" si="342"/>
        <v>0</v>
      </c>
      <c r="Y225" s="567">
        <f t="shared" si="342"/>
        <v>0</v>
      </c>
      <c r="Z225" s="567">
        <f t="shared" si="342"/>
        <v>0</v>
      </c>
      <c r="AA225" s="567">
        <f t="shared" si="342"/>
        <v>0</v>
      </c>
      <c r="AB225" s="567">
        <f t="shared" si="342"/>
        <v>0</v>
      </c>
      <c r="AC225" s="567">
        <f t="shared" si="342"/>
        <v>0</v>
      </c>
      <c r="AD225" s="567">
        <f t="shared" si="342"/>
        <v>0</v>
      </c>
      <c r="AE225" s="567">
        <f t="shared" si="342"/>
        <v>0</v>
      </c>
      <c r="AF225" s="567">
        <f t="shared" si="342"/>
        <v>0</v>
      </c>
      <c r="AG225" s="567">
        <f t="shared" si="342"/>
        <v>0</v>
      </c>
      <c r="AH225" s="567">
        <f t="shared" si="342"/>
        <v>0</v>
      </c>
      <c r="AI225" s="567">
        <f t="shared" si="342"/>
        <v>0</v>
      </c>
      <c r="AJ225" s="567">
        <f t="shared" si="342"/>
        <v>0</v>
      </c>
      <c r="AK225" s="568">
        <f t="shared" si="342"/>
        <v>0</v>
      </c>
      <c r="AL225" s="567">
        <f t="shared" si="342"/>
        <v>0</v>
      </c>
      <c r="AM225" s="567">
        <f t="shared" si="342"/>
        <v>0</v>
      </c>
      <c r="AN225" s="567">
        <f t="shared" si="342"/>
        <v>0</v>
      </c>
      <c r="AO225" s="568">
        <f t="shared" si="342"/>
        <v>0</v>
      </c>
      <c r="AP225" s="567">
        <f t="shared" si="342"/>
        <v>0</v>
      </c>
      <c r="AQ225" s="567">
        <f t="shared" si="342"/>
        <v>0</v>
      </c>
      <c r="AR225" s="567">
        <f t="shared" si="342"/>
        <v>0</v>
      </c>
      <c r="AS225" s="567">
        <f t="shared" si="342"/>
        <v>0</v>
      </c>
      <c r="AT225" s="567">
        <f t="shared" si="342"/>
        <v>0</v>
      </c>
      <c r="AU225" s="567">
        <f t="shared" si="342"/>
        <v>0</v>
      </c>
      <c r="AV225" s="567">
        <f t="shared" si="342"/>
        <v>0</v>
      </c>
      <c r="AW225" s="567">
        <f t="shared" si="342"/>
        <v>0</v>
      </c>
      <c r="AX225" s="567">
        <f t="shared" si="342"/>
        <v>0</v>
      </c>
      <c r="AY225" s="567">
        <f t="shared" si="342"/>
        <v>0</v>
      </c>
      <c r="AZ225" s="567">
        <f t="shared" si="342"/>
        <v>0</v>
      </c>
      <c r="BA225" s="567">
        <f t="shared" si="342"/>
        <v>0</v>
      </c>
      <c r="BB225" s="567">
        <f t="shared" si="342"/>
        <v>0</v>
      </c>
      <c r="BC225" s="568">
        <f t="shared" si="342"/>
        <v>0</v>
      </c>
      <c r="BD225" s="567">
        <f t="shared" si="342"/>
        <v>0</v>
      </c>
      <c r="BE225" s="567">
        <f t="shared" si="342"/>
        <v>0</v>
      </c>
      <c r="BF225" s="567">
        <f t="shared" si="340"/>
        <v>0</v>
      </c>
      <c r="BG225" s="567">
        <f t="shared" si="340"/>
        <v>0</v>
      </c>
      <c r="BH225" s="567">
        <f t="shared" si="342"/>
        <v>0</v>
      </c>
      <c r="BI225" s="567">
        <f t="shared" si="342"/>
        <v>0</v>
      </c>
      <c r="BJ225" s="567">
        <f t="shared" si="342"/>
        <v>0</v>
      </c>
      <c r="BK225" s="567">
        <f t="shared" si="342"/>
        <v>0</v>
      </c>
      <c r="BL225" s="567">
        <f t="shared" si="342"/>
        <v>0</v>
      </c>
      <c r="BM225" s="567">
        <f t="shared" si="342"/>
        <v>0</v>
      </c>
      <c r="BN225" s="567">
        <f t="shared" si="342"/>
        <v>0</v>
      </c>
      <c r="BO225" s="567">
        <f t="shared" si="342"/>
        <v>0</v>
      </c>
      <c r="BP225" s="567">
        <f t="shared" si="342"/>
        <v>0</v>
      </c>
      <c r="BQ225" s="567">
        <f t="shared" si="342"/>
        <v>0</v>
      </c>
      <c r="BR225" s="567">
        <f t="shared" si="342"/>
        <v>0</v>
      </c>
      <c r="BS225" s="567">
        <f t="shared" si="342"/>
        <v>0</v>
      </c>
    </row>
    <row r="226" spans="1:71" s="201" customFormat="1" ht="13.8">
      <c r="A226" s="444"/>
      <c r="B226" s="444"/>
      <c r="C226" s="444"/>
      <c r="D226" s="444"/>
      <c r="E226" s="444"/>
      <c r="F226" s="444"/>
      <c r="G226" s="444"/>
      <c r="H226" s="616"/>
      <c r="I226" s="617"/>
      <c r="J226" s="567"/>
      <c r="K226" s="567"/>
      <c r="L226" s="567"/>
      <c r="M226" s="567"/>
      <c r="N226" s="567"/>
      <c r="O226" s="567"/>
      <c r="P226" s="567"/>
      <c r="Q226" s="568"/>
      <c r="R226" s="567"/>
      <c r="S226" s="567"/>
      <c r="T226" s="567"/>
      <c r="U226" s="567"/>
      <c r="V226" s="567"/>
      <c r="W226" s="567"/>
      <c r="X226" s="567"/>
      <c r="Y226" s="567"/>
      <c r="Z226" s="567"/>
      <c r="AA226" s="567"/>
      <c r="AB226" s="567"/>
      <c r="AC226" s="567"/>
      <c r="AD226" s="567"/>
      <c r="AE226" s="567"/>
      <c r="AF226" s="567"/>
      <c r="AG226" s="567"/>
      <c r="AH226" s="567"/>
      <c r="AI226" s="567"/>
      <c r="AJ226" s="567"/>
      <c r="AK226" s="568"/>
      <c r="AL226" s="567"/>
      <c r="AM226" s="567"/>
      <c r="AN226" s="567"/>
      <c r="AO226" s="568"/>
      <c r="AP226" s="567"/>
      <c r="AQ226" s="567"/>
      <c r="AR226" s="567"/>
      <c r="AS226" s="567"/>
      <c r="AT226" s="567"/>
      <c r="AU226" s="567"/>
      <c r="AV226" s="567"/>
      <c r="AW226" s="567"/>
      <c r="AX226" s="567"/>
      <c r="AY226" s="567"/>
      <c r="AZ226" s="567"/>
      <c r="BA226" s="567"/>
      <c r="BB226" s="567"/>
      <c r="BC226" s="568"/>
      <c r="BD226" s="567"/>
      <c r="BE226" s="567"/>
      <c r="BF226" s="567"/>
      <c r="BG226" s="567"/>
      <c r="BH226" s="567"/>
      <c r="BI226" s="567"/>
      <c r="BJ226" s="567"/>
      <c r="BK226" s="567"/>
      <c r="BL226" s="567"/>
      <c r="BM226" s="567"/>
      <c r="BN226" s="567"/>
      <c r="BO226" s="567"/>
      <c r="BP226" s="567"/>
      <c r="BQ226" s="567"/>
      <c r="BR226" s="567"/>
      <c r="BS226" s="567"/>
    </row>
    <row r="227" spans="1:71" s="201" customFormat="1" ht="13.8">
      <c r="A227" s="444"/>
      <c r="B227" s="444"/>
      <c r="C227" s="444"/>
      <c r="D227" s="454" t="s">
        <v>1298</v>
      </c>
      <c r="E227" s="454"/>
      <c r="F227" s="454"/>
      <c r="G227" s="454"/>
      <c r="H227" s="618"/>
      <c r="I227" s="619"/>
      <c r="J227" s="567"/>
      <c r="K227" s="567"/>
      <c r="L227" s="567"/>
      <c r="M227" s="567"/>
      <c r="N227" s="567"/>
      <c r="O227" s="567"/>
      <c r="P227" s="567"/>
      <c r="Q227" s="568"/>
      <c r="R227" s="567"/>
      <c r="S227" s="567"/>
      <c r="T227" s="567"/>
      <c r="U227" s="567"/>
      <c r="V227" s="567"/>
      <c r="W227" s="567"/>
      <c r="X227" s="567"/>
      <c r="Y227" s="567"/>
      <c r="Z227" s="567"/>
      <c r="AA227" s="567"/>
      <c r="AB227" s="567"/>
      <c r="AC227" s="567"/>
      <c r="AD227" s="567"/>
      <c r="AE227" s="567"/>
      <c r="AF227" s="567"/>
      <c r="AG227" s="567"/>
      <c r="AH227" s="567"/>
      <c r="AI227" s="567"/>
      <c r="AJ227" s="567"/>
      <c r="AK227" s="568"/>
      <c r="AL227" s="567"/>
      <c r="AM227" s="567"/>
      <c r="AN227" s="567"/>
      <c r="AO227" s="568"/>
      <c r="AP227" s="567"/>
      <c r="AQ227" s="567"/>
      <c r="AR227" s="567"/>
      <c r="AS227" s="567"/>
      <c r="AT227" s="567"/>
      <c r="AU227" s="567"/>
      <c r="AV227" s="567"/>
      <c r="AW227" s="567"/>
      <c r="AX227" s="567"/>
      <c r="AY227" s="567"/>
      <c r="AZ227" s="567"/>
      <c r="BA227" s="567"/>
      <c r="BB227" s="567"/>
      <c r="BC227" s="568"/>
      <c r="BD227" s="567"/>
      <c r="BE227" s="567"/>
      <c r="BF227" s="567"/>
      <c r="BG227" s="567"/>
      <c r="BH227" s="567"/>
      <c r="BI227" s="567"/>
      <c r="BJ227" s="567"/>
      <c r="BK227" s="567"/>
      <c r="BL227" s="567"/>
      <c r="BM227" s="567"/>
      <c r="BN227" s="567"/>
      <c r="BO227" s="567"/>
      <c r="BP227" s="567"/>
      <c r="BQ227" s="567"/>
      <c r="BR227" s="567"/>
      <c r="BS227" s="567"/>
    </row>
    <row r="228" spans="1:71" s="201" customFormat="1" ht="13.8">
      <c r="A228" s="444"/>
      <c r="B228" s="444"/>
      <c r="C228" s="444"/>
      <c r="D228" s="444"/>
      <c r="E228" s="444" t="s">
        <v>1299</v>
      </c>
      <c r="F228" s="444"/>
      <c r="G228" s="609" t="str">
        <f>InpCompany!$F$11</f>
        <v>£m (2017-18 prices)</v>
      </c>
      <c r="H228" s="616">
        <f t="shared" ref="H228:H234" si="343">SUM(J228:BS228)</f>
        <v>0</v>
      </c>
      <c r="I228" s="617"/>
      <c r="J228" s="567">
        <f t="shared" ref="J228:BS232" si="344">J$186*J192</f>
        <v>0</v>
      </c>
      <c r="K228" s="567">
        <f t="shared" si="344"/>
        <v>0</v>
      </c>
      <c r="L228" s="567">
        <f t="shared" si="344"/>
        <v>0</v>
      </c>
      <c r="M228" s="567">
        <f t="shared" ref="M228:M234" si="345">M$186*M192</f>
        <v>0</v>
      </c>
      <c r="N228" s="686">
        <f t="shared" si="344"/>
        <v>0</v>
      </c>
      <c r="O228" s="567">
        <f t="shared" ref="O228:O234" si="346">O$186*O192</f>
        <v>0</v>
      </c>
      <c r="P228" s="567">
        <f t="shared" si="344"/>
        <v>0</v>
      </c>
      <c r="Q228" s="568">
        <f t="shared" si="344"/>
        <v>0</v>
      </c>
      <c r="R228" s="567">
        <f t="shared" si="344"/>
        <v>0</v>
      </c>
      <c r="S228" s="567">
        <f t="shared" si="344"/>
        <v>0</v>
      </c>
      <c r="T228" s="567">
        <f t="shared" si="344"/>
        <v>0</v>
      </c>
      <c r="U228" s="567">
        <f t="shared" si="344"/>
        <v>0</v>
      </c>
      <c r="V228" s="567">
        <f t="shared" si="344"/>
        <v>0</v>
      </c>
      <c r="W228" s="567">
        <f t="shared" si="344"/>
        <v>0</v>
      </c>
      <c r="X228" s="567">
        <f t="shared" si="344"/>
        <v>0</v>
      </c>
      <c r="Y228" s="567">
        <f t="shared" si="344"/>
        <v>0</v>
      </c>
      <c r="Z228" s="567">
        <f t="shared" si="344"/>
        <v>0</v>
      </c>
      <c r="AA228" s="567">
        <f t="shared" si="344"/>
        <v>0</v>
      </c>
      <c r="AB228" s="567">
        <f t="shared" si="344"/>
        <v>0</v>
      </c>
      <c r="AC228" s="567">
        <f t="shared" si="344"/>
        <v>0</v>
      </c>
      <c r="AD228" s="567">
        <f t="shared" si="344"/>
        <v>0</v>
      </c>
      <c r="AE228" s="567">
        <f t="shared" si="344"/>
        <v>0</v>
      </c>
      <c r="AF228" s="567">
        <f t="shared" si="344"/>
        <v>0</v>
      </c>
      <c r="AG228" s="567">
        <f t="shared" si="344"/>
        <v>0</v>
      </c>
      <c r="AH228" s="567">
        <f t="shared" si="344"/>
        <v>0</v>
      </c>
      <c r="AI228" s="567">
        <f t="shared" si="344"/>
        <v>0</v>
      </c>
      <c r="AJ228" s="567">
        <f t="shared" si="344"/>
        <v>0</v>
      </c>
      <c r="AK228" s="568">
        <f t="shared" si="344"/>
        <v>0</v>
      </c>
      <c r="AL228" s="567">
        <f t="shared" si="344"/>
        <v>0</v>
      </c>
      <c r="AM228" s="567">
        <f t="shared" si="344"/>
        <v>0</v>
      </c>
      <c r="AN228" s="567">
        <f t="shared" si="344"/>
        <v>0</v>
      </c>
      <c r="AO228" s="568">
        <f t="shared" si="344"/>
        <v>0</v>
      </c>
      <c r="AP228" s="567">
        <f t="shared" si="344"/>
        <v>0</v>
      </c>
      <c r="AQ228" s="567">
        <f t="shared" si="344"/>
        <v>0</v>
      </c>
      <c r="AR228" s="567">
        <f t="shared" si="344"/>
        <v>0</v>
      </c>
      <c r="AS228" s="567">
        <f t="shared" si="344"/>
        <v>0</v>
      </c>
      <c r="AT228" s="567">
        <f t="shared" si="344"/>
        <v>0</v>
      </c>
      <c r="AU228" s="567">
        <f t="shared" si="344"/>
        <v>0</v>
      </c>
      <c r="AV228" s="567">
        <f t="shared" si="344"/>
        <v>0</v>
      </c>
      <c r="AW228" s="567">
        <f t="shared" si="344"/>
        <v>0</v>
      </c>
      <c r="AX228" s="567">
        <f t="shared" si="344"/>
        <v>0</v>
      </c>
      <c r="AY228" s="567">
        <f t="shared" si="344"/>
        <v>0</v>
      </c>
      <c r="AZ228" s="567">
        <f t="shared" si="344"/>
        <v>0</v>
      </c>
      <c r="BA228" s="567">
        <f t="shared" si="344"/>
        <v>0</v>
      </c>
      <c r="BB228" s="567">
        <f t="shared" si="344"/>
        <v>0</v>
      </c>
      <c r="BC228" s="568">
        <f t="shared" si="344"/>
        <v>0</v>
      </c>
      <c r="BD228" s="567">
        <f t="shared" si="344"/>
        <v>0</v>
      </c>
      <c r="BE228" s="567">
        <f t="shared" si="344"/>
        <v>0</v>
      </c>
      <c r="BF228" s="567">
        <f t="shared" ref="BF228:BG234" si="347">BF$186*BF192</f>
        <v>0</v>
      </c>
      <c r="BG228" s="567">
        <f t="shared" si="347"/>
        <v>0</v>
      </c>
      <c r="BH228" s="567">
        <f t="shared" si="344"/>
        <v>0</v>
      </c>
      <c r="BI228" s="567">
        <f t="shared" si="344"/>
        <v>0</v>
      </c>
      <c r="BJ228" s="567">
        <f t="shared" si="344"/>
        <v>0</v>
      </c>
      <c r="BK228" s="567">
        <f t="shared" si="344"/>
        <v>0</v>
      </c>
      <c r="BL228" s="567">
        <f t="shared" si="344"/>
        <v>0</v>
      </c>
      <c r="BM228" s="567">
        <f t="shared" si="344"/>
        <v>0</v>
      </c>
      <c r="BN228" s="567">
        <f t="shared" si="344"/>
        <v>0</v>
      </c>
      <c r="BO228" s="567">
        <f t="shared" si="344"/>
        <v>0</v>
      </c>
      <c r="BP228" s="567">
        <f t="shared" si="344"/>
        <v>0</v>
      </c>
      <c r="BQ228" s="567">
        <f t="shared" si="344"/>
        <v>0</v>
      </c>
      <c r="BR228" s="567">
        <f t="shared" si="344"/>
        <v>0</v>
      </c>
      <c r="BS228" s="567">
        <f t="shared" si="344"/>
        <v>0</v>
      </c>
    </row>
    <row r="229" spans="1:71" s="201" customFormat="1" ht="13.8">
      <c r="A229" s="444"/>
      <c r="B229" s="444"/>
      <c r="C229" s="444"/>
      <c r="D229" s="454"/>
      <c r="E229" s="444" t="s">
        <v>1300</v>
      </c>
      <c r="F229" s="444"/>
      <c r="G229" s="609" t="str">
        <f>InpCompany!$F$11</f>
        <v>£m (2017-18 prices)</v>
      </c>
      <c r="H229" s="616">
        <f t="shared" si="343"/>
        <v>-1.8156000000000003</v>
      </c>
      <c r="I229" s="617"/>
      <c r="J229" s="567">
        <f t="shared" si="344"/>
        <v>-1.8156000000000003</v>
      </c>
      <c r="K229" s="567">
        <f t="shared" si="344"/>
        <v>0</v>
      </c>
      <c r="L229" s="567">
        <f t="shared" si="344"/>
        <v>0</v>
      </c>
      <c r="M229" s="567">
        <f t="shared" si="345"/>
        <v>0</v>
      </c>
      <c r="N229" s="567">
        <f t="shared" si="344"/>
        <v>0</v>
      </c>
      <c r="O229" s="567">
        <f t="shared" si="346"/>
        <v>0</v>
      </c>
      <c r="P229" s="567">
        <f t="shared" si="344"/>
        <v>0</v>
      </c>
      <c r="Q229" s="568">
        <f t="shared" si="344"/>
        <v>0</v>
      </c>
      <c r="R229" s="567">
        <f t="shared" si="344"/>
        <v>0</v>
      </c>
      <c r="S229" s="567">
        <f t="shared" si="344"/>
        <v>0</v>
      </c>
      <c r="T229" s="567">
        <f t="shared" si="344"/>
        <v>0</v>
      </c>
      <c r="U229" s="567">
        <f t="shared" si="344"/>
        <v>0</v>
      </c>
      <c r="V229" s="567">
        <f t="shared" si="344"/>
        <v>0</v>
      </c>
      <c r="W229" s="567">
        <f t="shared" si="344"/>
        <v>0</v>
      </c>
      <c r="X229" s="567">
        <f t="shared" si="344"/>
        <v>0</v>
      </c>
      <c r="Y229" s="567">
        <f t="shared" si="344"/>
        <v>0</v>
      </c>
      <c r="Z229" s="567">
        <f t="shared" si="344"/>
        <v>0</v>
      </c>
      <c r="AA229" s="567">
        <f t="shared" si="344"/>
        <v>0</v>
      </c>
      <c r="AB229" s="567">
        <f t="shared" si="344"/>
        <v>0</v>
      </c>
      <c r="AC229" s="567">
        <f t="shared" si="344"/>
        <v>0</v>
      </c>
      <c r="AD229" s="567">
        <f t="shared" si="344"/>
        <v>0</v>
      </c>
      <c r="AE229" s="567">
        <f t="shared" si="344"/>
        <v>0</v>
      </c>
      <c r="AF229" s="567">
        <f t="shared" si="344"/>
        <v>0</v>
      </c>
      <c r="AG229" s="567">
        <f t="shared" si="344"/>
        <v>0</v>
      </c>
      <c r="AH229" s="567">
        <f t="shared" si="344"/>
        <v>0</v>
      </c>
      <c r="AI229" s="567">
        <f t="shared" si="344"/>
        <v>0</v>
      </c>
      <c r="AJ229" s="567">
        <f t="shared" si="344"/>
        <v>0</v>
      </c>
      <c r="AK229" s="568">
        <f t="shared" si="344"/>
        <v>0</v>
      </c>
      <c r="AL229" s="567">
        <f t="shared" si="344"/>
        <v>0</v>
      </c>
      <c r="AM229" s="567">
        <f t="shared" si="344"/>
        <v>0</v>
      </c>
      <c r="AN229" s="567">
        <f t="shared" si="344"/>
        <v>0</v>
      </c>
      <c r="AO229" s="568">
        <f t="shared" si="344"/>
        <v>0</v>
      </c>
      <c r="AP229" s="567">
        <f t="shared" si="344"/>
        <v>0</v>
      </c>
      <c r="AQ229" s="567">
        <f t="shared" si="344"/>
        <v>0</v>
      </c>
      <c r="AR229" s="567">
        <f t="shared" si="344"/>
        <v>0</v>
      </c>
      <c r="AS229" s="567">
        <f t="shared" si="344"/>
        <v>0</v>
      </c>
      <c r="AT229" s="567">
        <f t="shared" si="344"/>
        <v>0</v>
      </c>
      <c r="AU229" s="567">
        <f t="shared" si="344"/>
        <v>0</v>
      </c>
      <c r="AV229" s="567">
        <f t="shared" si="344"/>
        <v>0</v>
      </c>
      <c r="AW229" s="567">
        <f t="shared" si="344"/>
        <v>0</v>
      </c>
      <c r="AX229" s="567">
        <f t="shared" si="344"/>
        <v>0</v>
      </c>
      <c r="AY229" s="567">
        <f t="shared" si="344"/>
        <v>0</v>
      </c>
      <c r="AZ229" s="567">
        <f t="shared" si="344"/>
        <v>0</v>
      </c>
      <c r="BA229" s="567">
        <f t="shared" si="344"/>
        <v>0</v>
      </c>
      <c r="BB229" s="567">
        <f t="shared" si="344"/>
        <v>0</v>
      </c>
      <c r="BC229" s="568">
        <f t="shared" si="344"/>
        <v>0</v>
      </c>
      <c r="BD229" s="567">
        <f t="shared" si="344"/>
        <v>0</v>
      </c>
      <c r="BE229" s="567">
        <f t="shared" si="344"/>
        <v>0</v>
      </c>
      <c r="BF229" s="567">
        <f t="shared" si="347"/>
        <v>0</v>
      </c>
      <c r="BG229" s="567">
        <f t="shared" si="347"/>
        <v>0</v>
      </c>
      <c r="BH229" s="567">
        <f t="shared" si="344"/>
        <v>0</v>
      </c>
      <c r="BI229" s="567">
        <f t="shared" si="344"/>
        <v>0</v>
      </c>
      <c r="BJ229" s="567">
        <f t="shared" si="344"/>
        <v>0</v>
      </c>
      <c r="BK229" s="567">
        <f t="shared" si="344"/>
        <v>0</v>
      </c>
      <c r="BL229" s="567">
        <f t="shared" si="344"/>
        <v>0</v>
      </c>
      <c r="BM229" s="567">
        <f t="shared" si="344"/>
        <v>0</v>
      </c>
      <c r="BN229" s="567">
        <f t="shared" si="344"/>
        <v>0</v>
      </c>
      <c r="BO229" s="567">
        <f t="shared" si="344"/>
        <v>0</v>
      </c>
      <c r="BP229" s="567">
        <f t="shared" si="344"/>
        <v>0</v>
      </c>
      <c r="BQ229" s="567">
        <f t="shared" si="344"/>
        <v>0</v>
      </c>
      <c r="BR229" s="567">
        <f t="shared" si="344"/>
        <v>0</v>
      </c>
      <c r="BS229" s="567">
        <f t="shared" si="344"/>
        <v>0</v>
      </c>
    </row>
    <row r="230" spans="1:71" s="201" customFormat="1" ht="13.8">
      <c r="A230" s="444"/>
      <c r="B230" s="444"/>
      <c r="C230" s="444"/>
      <c r="D230" s="444"/>
      <c r="E230" s="444" t="s">
        <v>1301</v>
      </c>
      <c r="F230" s="444"/>
      <c r="G230" s="609" t="str">
        <f>InpCompany!$F$11</f>
        <v>£m (2017-18 prices)</v>
      </c>
      <c r="H230" s="616">
        <f t="shared" si="343"/>
        <v>0</v>
      </c>
      <c r="I230" s="617"/>
      <c r="J230" s="567">
        <f t="shared" si="344"/>
        <v>0</v>
      </c>
      <c r="K230" s="567">
        <f t="shared" si="344"/>
        <v>0</v>
      </c>
      <c r="L230" s="567">
        <f t="shared" si="344"/>
        <v>0</v>
      </c>
      <c r="M230" s="567">
        <f t="shared" si="345"/>
        <v>0</v>
      </c>
      <c r="N230" s="567">
        <f t="shared" si="344"/>
        <v>0</v>
      </c>
      <c r="O230" s="567">
        <f t="shared" si="346"/>
        <v>0</v>
      </c>
      <c r="P230" s="567">
        <f t="shared" si="344"/>
        <v>0</v>
      </c>
      <c r="Q230" s="568">
        <f t="shared" si="344"/>
        <v>0</v>
      </c>
      <c r="R230" s="567">
        <f t="shared" si="344"/>
        <v>0</v>
      </c>
      <c r="S230" s="567">
        <f t="shared" si="344"/>
        <v>0</v>
      </c>
      <c r="T230" s="567">
        <f t="shared" si="344"/>
        <v>0</v>
      </c>
      <c r="U230" s="567">
        <f t="shared" si="344"/>
        <v>0</v>
      </c>
      <c r="V230" s="567">
        <f t="shared" si="344"/>
        <v>0</v>
      </c>
      <c r="W230" s="567">
        <f t="shared" si="344"/>
        <v>0</v>
      </c>
      <c r="X230" s="567">
        <f t="shared" si="344"/>
        <v>0</v>
      </c>
      <c r="Y230" s="567">
        <f t="shared" si="344"/>
        <v>0</v>
      </c>
      <c r="Z230" s="567">
        <f t="shared" si="344"/>
        <v>0</v>
      </c>
      <c r="AA230" s="567">
        <f t="shared" si="344"/>
        <v>0</v>
      </c>
      <c r="AB230" s="567">
        <f t="shared" si="344"/>
        <v>0</v>
      </c>
      <c r="AC230" s="567">
        <f t="shared" si="344"/>
        <v>0</v>
      </c>
      <c r="AD230" s="567">
        <f t="shared" si="344"/>
        <v>0</v>
      </c>
      <c r="AE230" s="567">
        <f t="shared" si="344"/>
        <v>0</v>
      </c>
      <c r="AF230" s="567">
        <f t="shared" si="344"/>
        <v>0</v>
      </c>
      <c r="AG230" s="567">
        <f t="shared" si="344"/>
        <v>0</v>
      </c>
      <c r="AH230" s="567">
        <f t="shared" si="344"/>
        <v>0</v>
      </c>
      <c r="AI230" s="567">
        <f t="shared" si="344"/>
        <v>0</v>
      </c>
      <c r="AJ230" s="567">
        <f t="shared" si="344"/>
        <v>0</v>
      </c>
      <c r="AK230" s="568">
        <f t="shared" si="344"/>
        <v>0</v>
      </c>
      <c r="AL230" s="567">
        <f t="shared" si="344"/>
        <v>0</v>
      </c>
      <c r="AM230" s="567">
        <f t="shared" si="344"/>
        <v>0</v>
      </c>
      <c r="AN230" s="567">
        <f t="shared" si="344"/>
        <v>0</v>
      </c>
      <c r="AO230" s="568">
        <f t="shared" si="344"/>
        <v>0</v>
      </c>
      <c r="AP230" s="567">
        <f t="shared" si="344"/>
        <v>0</v>
      </c>
      <c r="AQ230" s="567">
        <f t="shared" si="344"/>
        <v>0</v>
      </c>
      <c r="AR230" s="567">
        <f t="shared" si="344"/>
        <v>0</v>
      </c>
      <c r="AS230" s="567">
        <f t="shared" si="344"/>
        <v>0</v>
      </c>
      <c r="AT230" s="567">
        <f t="shared" si="344"/>
        <v>0</v>
      </c>
      <c r="AU230" s="567">
        <f t="shared" si="344"/>
        <v>0</v>
      </c>
      <c r="AV230" s="567">
        <f t="shared" si="344"/>
        <v>0</v>
      </c>
      <c r="AW230" s="567">
        <f t="shared" si="344"/>
        <v>0</v>
      </c>
      <c r="AX230" s="567">
        <f t="shared" si="344"/>
        <v>0</v>
      </c>
      <c r="AY230" s="567">
        <f t="shared" si="344"/>
        <v>0</v>
      </c>
      <c r="AZ230" s="567">
        <f t="shared" si="344"/>
        <v>0</v>
      </c>
      <c r="BA230" s="567">
        <f t="shared" si="344"/>
        <v>0</v>
      </c>
      <c r="BB230" s="567">
        <f t="shared" si="344"/>
        <v>0</v>
      </c>
      <c r="BC230" s="568">
        <f t="shared" si="344"/>
        <v>0</v>
      </c>
      <c r="BD230" s="567">
        <f t="shared" si="344"/>
        <v>0</v>
      </c>
      <c r="BE230" s="567">
        <f t="shared" si="344"/>
        <v>0</v>
      </c>
      <c r="BF230" s="567">
        <f t="shared" si="347"/>
        <v>0</v>
      </c>
      <c r="BG230" s="567">
        <f t="shared" si="347"/>
        <v>0</v>
      </c>
      <c r="BH230" s="567">
        <f t="shared" si="344"/>
        <v>0</v>
      </c>
      <c r="BI230" s="567">
        <f t="shared" si="344"/>
        <v>0</v>
      </c>
      <c r="BJ230" s="567">
        <f t="shared" si="344"/>
        <v>0</v>
      </c>
      <c r="BK230" s="567">
        <f t="shared" si="344"/>
        <v>0</v>
      </c>
      <c r="BL230" s="567">
        <f t="shared" si="344"/>
        <v>0</v>
      </c>
      <c r="BM230" s="567">
        <f t="shared" si="344"/>
        <v>0</v>
      </c>
      <c r="BN230" s="567">
        <f t="shared" si="344"/>
        <v>0</v>
      </c>
      <c r="BO230" s="567">
        <f t="shared" si="344"/>
        <v>0</v>
      </c>
      <c r="BP230" s="567">
        <f t="shared" si="344"/>
        <v>0</v>
      </c>
      <c r="BQ230" s="567">
        <f t="shared" si="344"/>
        <v>0</v>
      </c>
      <c r="BR230" s="567">
        <f t="shared" si="344"/>
        <v>0</v>
      </c>
      <c r="BS230" s="567">
        <f t="shared" si="344"/>
        <v>0</v>
      </c>
    </row>
    <row r="231" spans="1:71" s="201" customFormat="1" ht="13.8">
      <c r="A231" s="444"/>
      <c r="B231" s="444"/>
      <c r="C231" s="444"/>
      <c r="D231" s="444"/>
      <c r="E231" s="444" t="s">
        <v>1302</v>
      </c>
      <c r="F231" s="444"/>
      <c r="G231" s="609" t="str">
        <f>InpCompany!$F$11</f>
        <v>£m (2017-18 prices)</v>
      </c>
      <c r="H231" s="616">
        <f t="shared" si="343"/>
        <v>0</v>
      </c>
      <c r="I231" s="617"/>
      <c r="J231" s="567">
        <f t="shared" si="344"/>
        <v>0</v>
      </c>
      <c r="K231" s="567">
        <f t="shared" si="344"/>
        <v>0</v>
      </c>
      <c r="L231" s="567">
        <f t="shared" si="344"/>
        <v>0</v>
      </c>
      <c r="M231" s="567">
        <f t="shared" si="345"/>
        <v>0</v>
      </c>
      <c r="N231" s="567">
        <f t="shared" si="344"/>
        <v>0</v>
      </c>
      <c r="O231" s="567">
        <f t="shared" si="346"/>
        <v>0</v>
      </c>
      <c r="P231" s="567">
        <f t="shared" si="344"/>
        <v>0</v>
      </c>
      <c r="Q231" s="568">
        <f t="shared" si="344"/>
        <v>0</v>
      </c>
      <c r="R231" s="567">
        <f t="shared" si="344"/>
        <v>0</v>
      </c>
      <c r="S231" s="567">
        <f t="shared" si="344"/>
        <v>0</v>
      </c>
      <c r="T231" s="567">
        <f t="shared" si="344"/>
        <v>0</v>
      </c>
      <c r="U231" s="567">
        <f t="shared" si="344"/>
        <v>0</v>
      </c>
      <c r="V231" s="567">
        <f t="shared" si="344"/>
        <v>0</v>
      </c>
      <c r="W231" s="567">
        <f t="shared" si="344"/>
        <v>0</v>
      </c>
      <c r="X231" s="567">
        <f t="shared" si="344"/>
        <v>0</v>
      </c>
      <c r="Y231" s="567">
        <f t="shared" si="344"/>
        <v>0</v>
      </c>
      <c r="Z231" s="567">
        <f t="shared" si="344"/>
        <v>0</v>
      </c>
      <c r="AA231" s="567">
        <f t="shared" si="344"/>
        <v>0</v>
      </c>
      <c r="AB231" s="567">
        <f t="shared" si="344"/>
        <v>0</v>
      </c>
      <c r="AC231" s="567">
        <f t="shared" si="344"/>
        <v>0</v>
      </c>
      <c r="AD231" s="567">
        <f t="shared" si="344"/>
        <v>0</v>
      </c>
      <c r="AE231" s="567">
        <f t="shared" si="344"/>
        <v>0</v>
      </c>
      <c r="AF231" s="567">
        <f t="shared" si="344"/>
        <v>0</v>
      </c>
      <c r="AG231" s="567">
        <f t="shared" si="344"/>
        <v>0</v>
      </c>
      <c r="AH231" s="567">
        <f t="shared" si="344"/>
        <v>0</v>
      </c>
      <c r="AI231" s="567">
        <f t="shared" si="344"/>
        <v>0</v>
      </c>
      <c r="AJ231" s="567">
        <f t="shared" si="344"/>
        <v>0</v>
      </c>
      <c r="AK231" s="568">
        <f t="shared" si="344"/>
        <v>0</v>
      </c>
      <c r="AL231" s="567">
        <f t="shared" si="344"/>
        <v>0</v>
      </c>
      <c r="AM231" s="567">
        <f t="shared" si="344"/>
        <v>0</v>
      </c>
      <c r="AN231" s="567">
        <f t="shared" si="344"/>
        <v>0</v>
      </c>
      <c r="AO231" s="568">
        <f t="shared" si="344"/>
        <v>0</v>
      </c>
      <c r="AP231" s="567">
        <f t="shared" si="344"/>
        <v>0</v>
      </c>
      <c r="AQ231" s="567">
        <f t="shared" si="344"/>
        <v>0</v>
      </c>
      <c r="AR231" s="567">
        <f t="shared" si="344"/>
        <v>0</v>
      </c>
      <c r="AS231" s="567">
        <f t="shared" si="344"/>
        <v>0</v>
      </c>
      <c r="AT231" s="567">
        <f t="shared" si="344"/>
        <v>0</v>
      </c>
      <c r="AU231" s="567">
        <f t="shared" si="344"/>
        <v>0</v>
      </c>
      <c r="AV231" s="567">
        <f t="shared" si="344"/>
        <v>0</v>
      </c>
      <c r="AW231" s="567">
        <f t="shared" si="344"/>
        <v>0</v>
      </c>
      <c r="AX231" s="567">
        <f t="shared" si="344"/>
        <v>0</v>
      </c>
      <c r="AY231" s="567">
        <f t="shared" si="344"/>
        <v>0</v>
      </c>
      <c r="AZ231" s="567">
        <f t="shared" si="344"/>
        <v>0</v>
      </c>
      <c r="BA231" s="567">
        <f t="shared" si="344"/>
        <v>0</v>
      </c>
      <c r="BB231" s="567">
        <f t="shared" si="344"/>
        <v>0</v>
      </c>
      <c r="BC231" s="568">
        <f t="shared" si="344"/>
        <v>0</v>
      </c>
      <c r="BD231" s="567">
        <f t="shared" si="344"/>
        <v>0</v>
      </c>
      <c r="BE231" s="567">
        <f t="shared" si="344"/>
        <v>0</v>
      </c>
      <c r="BF231" s="567">
        <f t="shared" si="347"/>
        <v>0</v>
      </c>
      <c r="BG231" s="567">
        <f t="shared" si="347"/>
        <v>0</v>
      </c>
      <c r="BH231" s="567">
        <f t="shared" si="344"/>
        <v>0</v>
      </c>
      <c r="BI231" s="567">
        <f t="shared" si="344"/>
        <v>0</v>
      </c>
      <c r="BJ231" s="567">
        <f t="shared" si="344"/>
        <v>0</v>
      </c>
      <c r="BK231" s="567">
        <f t="shared" si="344"/>
        <v>0</v>
      </c>
      <c r="BL231" s="567">
        <f t="shared" si="344"/>
        <v>0</v>
      </c>
      <c r="BM231" s="567">
        <f t="shared" si="344"/>
        <v>0</v>
      </c>
      <c r="BN231" s="567">
        <f t="shared" si="344"/>
        <v>0</v>
      </c>
      <c r="BO231" s="567">
        <f t="shared" si="344"/>
        <v>0</v>
      </c>
      <c r="BP231" s="567">
        <f t="shared" si="344"/>
        <v>0</v>
      </c>
      <c r="BQ231" s="567">
        <f t="shared" si="344"/>
        <v>0</v>
      </c>
      <c r="BR231" s="567">
        <f t="shared" si="344"/>
        <v>0</v>
      </c>
      <c r="BS231" s="567">
        <f t="shared" si="344"/>
        <v>0</v>
      </c>
    </row>
    <row r="232" spans="1:71" s="201" customFormat="1" ht="13.8">
      <c r="A232" s="444"/>
      <c r="B232" s="444"/>
      <c r="C232" s="444"/>
      <c r="D232" s="444"/>
      <c r="E232" s="444" t="s">
        <v>1303</v>
      </c>
      <c r="F232" s="444"/>
      <c r="G232" s="609" t="str">
        <f>InpCompany!$F$11</f>
        <v>£m (2017-18 prices)</v>
      </c>
      <c r="H232" s="616">
        <f t="shared" si="343"/>
        <v>0</v>
      </c>
      <c r="I232" s="617"/>
      <c r="J232" s="567">
        <f t="shared" si="344"/>
        <v>0</v>
      </c>
      <c r="K232" s="567">
        <f t="shared" si="344"/>
        <v>0</v>
      </c>
      <c r="L232" s="567">
        <f t="shared" si="344"/>
        <v>0</v>
      </c>
      <c r="M232" s="567">
        <f t="shared" si="345"/>
        <v>0</v>
      </c>
      <c r="N232" s="567">
        <f t="shared" si="344"/>
        <v>0</v>
      </c>
      <c r="O232" s="567">
        <f t="shared" si="346"/>
        <v>0</v>
      </c>
      <c r="P232" s="567">
        <f t="shared" si="344"/>
        <v>0</v>
      </c>
      <c r="Q232" s="568">
        <f t="shared" si="344"/>
        <v>0</v>
      </c>
      <c r="R232" s="567">
        <f t="shared" si="344"/>
        <v>0</v>
      </c>
      <c r="S232" s="567">
        <f t="shared" si="344"/>
        <v>0</v>
      </c>
      <c r="T232" s="567">
        <f t="shared" si="344"/>
        <v>0</v>
      </c>
      <c r="U232" s="567">
        <f t="shared" si="344"/>
        <v>0</v>
      </c>
      <c r="V232" s="567">
        <f t="shared" si="344"/>
        <v>0</v>
      </c>
      <c r="W232" s="567">
        <f t="shared" si="344"/>
        <v>0</v>
      </c>
      <c r="X232" s="567">
        <f t="shared" si="344"/>
        <v>0</v>
      </c>
      <c r="Y232" s="567">
        <f t="shared" si="344"/>
        <v>0</v>
      </c>
      <c r="Z232" s="567">
        <f t="shared" si="344"/>
        <v>0</v>
      </c>
      <c r="AA232" s="567">
        <f t="shared" ref="AA232:BS232" si="348">AA$186*AA196</f>
        <v>0</v>
      </c>
      <c r="AB232" s="567">
        <f t="shared" si="348"/>
        <v>0</v>
      </c>
      <c r="AC232" s="567">
        <f t="shared" si="348"/>
        <v>0</v>
      </c>
      <c r="AD232" s="567">
        <f t="shared" si="348"/>
        <v>0</v>
      </c>
      <c r="AE232" s="567">
        <f t="shared" si="348"/>
        <v>0</v>
      </c>
      <c r="AF232" s="567">
        <f t="shared" si="348"/>
        <v>0</v>
      </c>
      <c r="AG232" s="567">
        <f t="shared" si="348"/>
        <v>0</v>
      </c>
      <c r="AH232" s="567">
        <f t="shared" si="348"/>
        <v>0</v>
      </c>
      <c r="AI232" s="567">
        <f t="shared" si="348"/>
        <v>0</v>
      </c>
      <c r="AJ232" s="567">
        <f t="shared" si="348"/>
        <v>0</v>
      </c>
      <c r="AK232" s="568">
        <f t="shared" si="348"/>
        <v>0</v>
      </c>
      <c r="AL232" s="567">
        <f t="shared" si="348"/>
        <v>0</v>
      </c>
      <c r="AM232" s="567">
        <f t="shared" si="348"/>
        <v>0</v>
      </c>
      <c r="AN232" s="567">
        <f t="shared" si="348"/>
        <v>0</v>
      </c>
      <c r="AO232" s="568">
        <f t="shared" si="348"/>
        <v>0</v>
      </c>
      <c r="AP232" s="567">
        <f t="shared" si="348"/>
        <v>0</v>
      </c>
      <c r="AQ232" s="567">
        <f t="shared" si="348"/>
        <v>0</v>
      </c>
      <c r="AR232" s="567">
        <f t="shared" si="348"/>
        <v>0</v>
      </c>
      <c r="AS232" s="567">
        <f t="shared" si="348"/>
        <v>0</v>
      </c>
      <c r="AT232" s="567">
        <f t="shared" si="348"/>
        <v>0</v>
      </c>
      <c r="AU232" s="567">
        <f t="shared" si="348"/>
        <v>0</v>
      </c>
      <c r="AV232" s="567">
        <f t="shared" si="348"/>
        <v>0</v>
      </c>
      <c r="AW232" s="567">
        <f t="shared" si="348"/>
        <v>0</v>
      </c>
      <c r="AX232" s="567">
        <f t="shared" si="348"/>
        <v>0</v>
      </c>
      <c r="AY232" s="567">
        <f t="shared" si="348"/>
        <v>0</v>
      </c>
      <c r="AZ232" s="567">
        <f t="shared" si="348"/>
        <v>0</v>
      </c>
      <c r="BA232" s="567">
        <f t="shared" si="348"/>
        <v>0</v>
      </c>
      <c r="BB232" s="567">
        <f t="shared" si="348"/>
        <v>0</v>
      </c>
      <c r="BC232" s="568">
        <f t="shared" si="348"/>
        <v>0</v>
      </c>
      <c r="BD232" s="567">
        <f t="shared" si="348"/>
        <v>0</v>
      </c>
      <c r="BE232" s="567">
        <f t="shared" si="348"/>
        <v>0</v>
      </c>
      <c r="BF232" s="567">
        <f t="shared" si="347"/>
        <v>0</v>
      </c>
      <c r="BG232" s="567">
        <f t="shared" si="347"/>
        <v>0</v>
      </c>
      <c r="BH232" s="567">
        <f t="shared" si="348"/>
        <v>0</v>
      </c>
      <c r="BI232" s="567">
        <f t="shared" si="348"/>
        <v>0</v>
      </c>
      <c r="BJ232" s="567">
        <f t="shared" si="348"/>
        <v>0</v>
      </c>
      <c r="BK232" s="567">
        <f t="shared" si="348"/>
        <v>0</v>
      </c>
      <c r="BL232" s="567">
        <f t="shared" si="348"/>
        <v>0</v>
      </c>
      <c r="BM232" s="567">
        <f t="shared" si="348"/>
        <v>0</v>
      </c>
      <c r="BN232" s="567">
        <f t="shared" si="348"/>
        <v>0</v>
      </c>
      <c r="BO232" s="567">
        <f t="shared" si="348"/>
        <v>0</v>
      </c>
      <c r="BP232" s="567">
        <f t="shared" si="348"/>
        <v>0</v>
      </c>
      <c r="BQ232" s="567">
        <f t="shared" si="348"/>
        <v>0</v>
      </c>
      <c r="BR232" s="567">
        <f t="shared" si="348"/>
        <v>0</v>
      </c>
      <c r="BS232" s="567">
        <f t="shared" si="348"/>
        <v>0</v>
      </c>
    </row>
    <row r="233" spans="1:71" s="201" customFormat="1" ht="13.8">
      <c r="A233" s="444"/>
      <c r="B233" s="444"/>
      <c r="C233" s="444"/>
      <c r="D233" s="444"/>
      <c r="E233" s="444" t="s">
        <v>1304</v>
      </c>
      <c r="F233" s="444"/>
      <c r="G233" s="609" t="str">
        <f>InpCompany!$F$11</f>
        <v>£m (2017-18 prices)</v>
      </c>
      <c r="H233" s="616">
        <f t="shared" si="343"/>
        <v>0</v>
      </c>
      <c r="I233" s="617"/>
      <c r="J233" s="567">
        <f t="shared" ref="J233:BS234" si="349">J$186*J197</f>
        <v>0</v>
      </c>
      <c r="K233" s="567">
        <f t="shared" si="349"/>
        <v>0</v>
      </c>
      <c r="L233" s="567">
        <f t="shared" si="349"/>
        <v>0</v>
      </c>
      <c r="M233" s="567">
        <f t="shared" si="345"/>
        <v>0</v>
      </c>
      <c r="N233" s="567">
        <f t="shared" si="349"/>
        <v>0</v>
      </c>
      <c r="O233" s="567">
        <f t="shared" si="346"/>
        <v>0</v>
      </c>
      <c r="P233" s="567">
        <f t="shared" si="349"/>
        <v>0</v>
      </c>
      <c r="Q233" s="568">
        <f t="shared" si="349"/>
        <v>0</v>
      </c>
      <c r="R233" s="567">
        <f t="shared" si="349"/>
        <v>0</v>
      </c>
      <c r="S233" s="567">
        <f t="shared" si="349"/>
        <v>0</v>
      </c>
      <c r="T233" s="567">
        <f t="shared" si="349"/>
        <v>0</v>
      </c>
      <c r="U233" s="567">
        <f t="shared" si="349"/>
        <v>0</v>
      </c>
      <c r="V233" s="567">
        <f t="shared" si="349"/>
        <v>0</v>
      </c>
      <c r="W233" s="567">
        <f t="shared" si="349"/>
        <v>0</v>
      </c>
      <c r="X233" s="567">
        <f t="shared" si="349"/>
        <v>0</v>
      </c>
      <c r="Y233" s="567">
        <f t="shared" si="349"/>
        <v>0</v>
      </c>
      <c r="Z233" s="567">
        <f t="shared" si="349"/>
        <v>0</v>
      </c>
      <c r="AA233" s="567">
        <f t="shared" si="349"/>
        <v>0</v>
      </c>
      <c r="AB233" s="567">
        <f t="shared" si="349"/>
        <v>0</v>
      </c>
      <c r="AC233" s="567">
        <f t="shared" si="349"/>
        <v>0</v>
      </c>
      <c r="AD233" s="567">
        <f t="shared" si="349"/>
        <v>0</v>
      </c>
      <c r="AE233" s="567">
        <f t="shared" si="349"/>
        <v>0</v>
      </c>
      <c r="AF233" s="567">
        <f t="shared" si="349"/>
        <v>0</v>
      </c>
      <c r="AG233" s="567">
        <f t="shared" si="349"/>
        <v>0</v>
      </c>
      <c r="AH233" s="567">
        <f t="shared" si="349"/>
        <v>0</v>
      </c>
      <c r="AI233" s="567">
        <f t="shared" si="349"/>
        <v>0</v>
      </c>
      <c r="AJ233" s="567">
        <f t="shared" si="349"/>
        <v>0</v>
      </c>
      <c r="AK233" s="568">
        <f t="shared" si="349"/>
        <v>0</v>
      </c>
      <c r="AL233" s="567">
        <f t="shared" si="349"/>
        <v>0</v>
      </c>
      <c r="AM233" s="567">
        <f t="shared" si="349"/>
        <v>0</v>
      </c>
      <c r="AN233" s="567">
        <f t="shared" si="349"/>
        <v>0</v>
      </c>
      <c r="AO233" s="568">
        <f t="shared" si="349"/>
        <v>0</v>
      </c>
      <c r="AP233" s="567">
        <f t="shared" si="349"/>
        <v>0</v>
      </c>
      <c r="AQ233" s="567">
        <f t="shared" si="349"/>
        <v>0</v>
      </c>
      <c r="AR233" s="567">
        <f t="shared" si="349"/>
        <v>0</v>
      </c>
      <c r="AS233" s="567">
        <f t="shared" si="349"/>
        <v>0</v>
      </c>
      <c r="AT233" s="567">
        <f t="shared" si="349"/>
        <v>0</v>
      </c>
      <c r="AU233" s="567">
        <f t="shared" si="349"/>
        <v>0</v>
      </c>
      <c r="AV233" s="567">
        <f t="shared" si="349"/>
        <v>0</v>
      </c>
      <c r="AW233" s="567">
        <f t="shared" si="349"/>
        <v>0</v>
      </c>
      <c r="AX233" s="567">
        <f t="shared" si="349"/>
        <v>0</v>
      </c>
      <c r="AY233" s="567">
        <f t="shared" si="349"/>
        <v>0</v>
      </c>
      <c r="AZ233" s="567">
        <f t="shared" si="349"/>
        <v>0</v>
      </c>
      <c r="BA233" s="567">
        <f t="shared" si="349"/>
        <v>0</v>
      </c>
      <c r="BB233" s="567">
        <f t="shared" si="349"/>
        <v>0</v>
      </c>
      <c r="BC233" s="568">
        <f t="shared" si="349"/>
        <v>0</v>
      </c>
      <c r="BD233" s="567">
        <f t="shared" si="349"/>
        <v>0</v>
      </c>
      <c r="BE233" s="567">
        <f t="shared" si="349"/>
        <v>0</v>
      </c>
      <c r="BF233" s="567">
        <f t="shared" si="347"/>
        <v>0</v>
      </c>
      <c r="BG233" s="567">
        <f t="shared" si="347"/>
        <v>0</v>
      </c>
      <c r="BH233" s="567">
        <f t="shared" si="349"/>
        <v>0</v>
      </c>
      <c r="BI233" s="567">
        <f t="shared" si="349"/>
        <v>0</v>
      </c>
      <c r="BJ233" s="567">
        <f t="shared" si="349"/>
        <v>0</v>
      </c>
      <c r="BK233" s="567">
        <f t="shared" si="349"/>
        <v>0</v>
      </c>
      <c r="BL233" s="567">
        <f t="shared" si="349"/>
        <v>0</v>
      </c>
      <c r="BM233" s="567">
        <f t="shared" si="349"/>
        <v>0</v>
      </c>
      <c r="BN233" s="567">
        <f t="shared" si="349"/>
        <v>0</v>
      </c>
      <c r="BO233" s="567">
        <f t="shared" si="349"/>
        <v>0</v>
      </c>
      <c r="BP233" s="567">
        <f t="shared" si="349"/>
        <v>0</v>
      </c>
      <c r="BQ233" s="567">
        <f t="shared" si="349"/>
        <v>0</v>
      </c>
      <c r="BR233" s="567">
        <f t="shared" si="349"/>
        <v>0</v>
      </c>
      <c r="BS233" s="567">
        <f t="shared" si="349"/>
        <v>0</v>
      </c>
    </row>
    <row r="234" spans="1:71" s="201" customFormat="1" ht="13.8">
      <c r="A234" s="444"/>
      <c r="B234" s="444"/>
      <c r="C234" s="444"/>
      <c r="D234" s="444"/>
      <c r="E234" s="444" t="s">
        <v>1305</v>
      </c>
      <c r="F234" s="444"/>
      <c r="G234" s="609" t="str">
        <f>InpCompany!$F$11</f>
        <v>£m (2017-18 prices)</v>
      </c>
      <c r="H234" s="616">
        <f t="shared" si="343"/>
        <v>0</v>
      </c>
      <c r="I234" s="617"/>
      <c r="J234" s="567">
        <f t="shared" si="349"/>
        <v>0</v>
      </c>
      <c r="K234" s="567">
        <f t="shared" si="349"/>
        <v>0</v>
      </c>
      <c r="L234" s="567">
        <f t="shared" si="349"/>
        <v>0</v>
      </c>
      <c r="M234" s="567">
        <f t="shared" si="345"/>
        <v>0</v>
      </c>
      <c r="N234" s="686">
        <f t="shared" si="349"/>
        <v>0</v>
      </c>
      <c r="O234" s="567">
        <f t="shared" si="346"/>
        <v>0</v>
      </c>
      <c r="P234" s="567">
        <f t="shared" si="349"/>
        <v>0</v>
      </c>
      <c r="Q234" s="568">
        <f t="shared" si="349"/>
        <v>0</v>
      </c>
      <c r="R234" s="567">
        <f t="shared" si="349"/>
        <v>0</v>
      </c>
      <c r="S234" s="567">
        <f t="shared" si="349"/>
        <v>0</v>
      </c>
      <c r="T234" s="567">
        <f t="shared" si="349"/>
        <v>0</v>
      </c>
      <c r="U234" s="567">
        <f t="shared" si="349"/>
        <v>0</v>
      </c>
      <c r="V234" s="567">
        <f t="shared" si="349"/>
        <v>0</v>
      </c>
      <c r="W234" s="567">
        <f t="shared" si="349"/>
        <v>0</v>
      </c>
      <c r="X234" s="567">
        <f t="shared" si="349"/>
        <v>0</v>
      </c>
      <c r="Y234" s="567">
        <f t="shared" si="349"/>
        <v>0</v>
      </c>
      <c r="Z234" s="567">
        <f t="shared" si="349"/>
        <v>0</v>
      </c>
      <c r="AA234" s="567">
        <f t="shared" si="349"/>
        <v>0</v>
      </c>
      <c r="AB234" s="567">
        <f t="shared" si="349"/>
        <v>0</v>
      </c>
      <c r="AC234" s="567">
        <f t="shared" si="349"/>
        <v>0</v>
      </c>
      <c r="AD234" s="567">
        <f t="shared" si="349"/>
        <v>0</v>
      </c>
      <c r="AE234" s="567">
        <f t="shared" si="349"/>
        <v>0</v>
      </c>
      <c r="AF234" s="567">
        <f t="shared" si="349"/>
        <v>0</v>
      </c>
      <c r="AG234" s="567">
        <f t="shared" si="349"/>
        <v>0</v>
      </c>
      <c r="AH234" s="567">
        <f t="shared" si="349"/>
        <v>0</v>
      </c>
      <c r="AI234" s="567">
        <f t="shared" si="349"/>
        <v>0</v>
      </c>
      <c r="AJ234" s="567">
        <f t="shared" si="349"/>
        <v>0</v>
      </c>
      <c r="AK234" s="568">
        <f t="shared" si="349"/>
        <v>0</v>
      </c>
      <c r="AL234" s="567">
        <f t="shared" si="349"/>
        <v>0</v>
      </c>
      <c r="AM234" s="567">
        <f t="shared" si="349"/>
        <v>0</v>
      </c>
      <c r="AN234" s="567">
        <f t="shared" si="349"/>
        <v>0</v>
      </c>
      <c r="AO234" s="568">
        <f t="shared" si="349"/>
        <v>0</v>
      </c>
      <c r="AP234" s="567">
        <f t="shared" si="349"/>
        <v>0</v>
      </c>
      <c r="AQ234" s="567">
        <f t="shared" si="349"/>
        <v>0</v>
      </c>
      <c r="AR234" s="567">
        <f t="shared" si="349"/>
        <v>0</v>
      </c>
      <c r="AS234" s="567">
        <f t="shared" si="349"/>
        <v>0</v>
      </c>
      <c r="AT234" s="567">
        <f t="shared" si="349"/>
        <v>0</v>
      </c>
      <c r="AU234" s="567">
        <f t="shared" si="349"/>
        <v>0</v>
      </c>
      <c r="AV234" s="567">
        <f t="shared" si="349"/>
        <v>0</v>
      </c>
      <c r="AW234" s="567">
        <f t="shared" si="349"/>
        <v>0</v>
      </c>
      <c r="AX234" s="567">
        <f t="shared" si="349"/>
        <v>0</v>
      </c>
      <c r="AY234" s="567">
        <f t="shared" si="349"/>
        <v>0</v>
      </c>
      <c r="AZ234" s="567">
        <f t="shared" si="349"/>
        <v>0</v>
      </c>
      <c r="BA234" s="567">
        <f t="shared" si="349"/>
        <v>0</v>
      </c>
      <c r="BB234" s="567">
        <f t="shared" si="349"/>
        <v>0</v>
      </c>
      <c r="BC234" s="568">
        <f t="shared" si="349"/>
        <v>0</v>
      </c>
      <c r="BD234" s="567">
        <f t="shared" si="349"/>
        <v>0</v>
      </c>
      <c r="BE234" s="567">
        <f t="shared" si="349"/>
        <v>0</v>
      </c>
      <c r="BF234" s="567">
        <f t="shared" si="347"/>
        <v>0</v>
      </c>
      <c r="BG234" s="567">
        <f t="shared" si="347"/>
        <v>0</v>
      </c>
      <c r="BH234" s="567">
        <f t="shared" si="349"/>
        <v>0</v>
      </c>
      <c r="BI234" s="567">
        <f t="shared" si="349"/>
        <v>0</v>
      </c>
      <c r="BJ234" s="567">
        <f t="shared" si="349"/>
        <v>0</v>
      </c>
      <c r="BK234" s="567">
        <f t="shared" si="349"/>
        <v>0</v>
      </c>
      <c r="BL234" s="567">
        <f t="shared" si="349"/>
        <v>0</v>
      </c>
      <c r="BM234" s="567">
        <f t="shared" si="349"/>
        <v>0</v>
      </c>
      <c r="BN234" s="567">
        <f t="shared" si="349"/>
        <v>0</v>
      </c>
      <c r="BO234" s="567">
        <f t="shared" si="349"/>
        <v>0</v>
      </c>
      <c r="BP234" s="567">
        <f t="shared" si="349"/>
        <v>0</v>
      </c>
      <c r="BQ234" s="567">
        <f t="shared" si="349"/>
        <v>0</v>
      </c>
      <c r="BR234" s="567">
        <f t="shared" si="349"/>
        <v>0</v>
      </c>
      <c r="BS234" s="567">
        <f t="shared" si="349"/>
        <v>0</v>
      </c>
    </row>
    <row r="235" spans="1:71" s="201" customFormat="1" ht="13.8">
      <c r="A235" s="444"/>
      <c r="B235" s="444"/>
      <c r="C235" s="444"/>
      <c r="D235" s="444"/>
      <c r="E235" s="444"/>
      <c r="F235" s="444"/>
      <c r="G235" s="609"/>
      <c r="H235" s="620"/>
      <c r="I235" s="621"/>
      <c r="J235" s="481"/>
      <c r="K235" s="481"/>
      <c r="L235" s="481"/>
      <c r="M235" s="481"/>
      <c r="N235" s="481"/>
      <c r="O235" s="481"/>
      <c r="P235" s="481"/>
      <c r="Q235" s="482"/>
      <c r="R235" s="481"/>
      <c r="S235" s="481"/>
      <c r="T235" s="481"/>
      <c r="U235" s="481"/>
      <c r="V235" s="481"/>
      <c r="W235" s="481"/>
      <c r="X235" s="481"/>
      <c r="Y235" s="481"/>
      <c r="Z235" s="481"/>
      <c r="AA235" s="481"/>
      <c r="AB235" s="481"/>
      <c r="AC235" s="481"/>
      <c r="AD235" s="481"/>
      <c r="AE235" s="481"/>
      <c r="AF235" s="481"/>
      <c r="AG235" s="481"/>
      <c r="AH235" s="481"/>
      <c r="AI235" s="481"/>
      <c r="AJ235" s="481"/>
      <c r="AK235" s="482"/>
      <c r="AL235" s="481"/>
      <c r="AM235" s="481"/>
      <c r="AN235" s="481"/>
      <c r="AO235" s="482"/>
      <c r="AP235" s="481"/>
      <c r="AQ235" s="481"/>
      <c r="AR235" s="481"/>
      <c r="AS235" s="481"/>
      <c r="AT235" s="481"/>
      <c r="AU235" s="481"/>
      <c r="AV235" s="481"/>
      <c r="AW235" s="481"/>
      <c r="AX235" s="481"/>
      <c r="AY235" s="481"/>
      <c r="AZ235" s="481"/>
      <c r="BA235" s="481"/>
      <c r="BB235" s="481"/>
      <c r="BC235" s="482"/>
      <c r="BD235" s="481"/>
      <c r="BE235" s="481"/>
      <c r="BF235" s="481"/>
      <c r="BG235" s="481"/>
      <c r="BH235" s="481"/>
      <c r="BI235" s="481"/>
      <c r="BJ235" s="481"/>
      <c r="BK235" s="481"/>
      <c r="BL235" s="481"/>
      <c r="BM235" s="481"/>
      <c r="BN235" s="481"/>
      <c r="BO235" s="481"/>
      <c r="BP235" s="481"/>
      <c r="BQ235" s="481"/>
      <c r="BR235" s="481"/>
      <c r="BS235" s="481"/>
    </row>
    <row r="236" spans="1:71" s="201" customFormat="1" ht="13.8">
      <c r="A236" s="444"/>
      <c r="B236" s="444"/>
      <c r="C236" s="444"/>
      <c r="D236" s="444"/>
      <c r="E236" s="444"/>
      <c r="F236" s="444"/>
      <c r="G236" s="444"/>
      <c r="H236" s="453"/>
      <c r="I236" s="444"/>
      <c r="J236" s="485"/>
      <c r="K236" s="485"/>
      <c r="L236" s="485"/>
      <c r="M236" s="485"/>
      <c r="N236" s="485"/>
      <c r="O236" s="485"/>
      <c r="P236" s="485"/>
      <c r="Q236" s="487"/>
      <c r="R236" s="485"/>
      <c r="S236" s="485"/>
      <c r="T236" s="485"/>
      <c r="U236" s="485"/>
      <c r="V236" s="485"/>
      <c r="W236" s="485"/>
      <c r="X236" s="485"/>
      <c r="Y236" s="485"/>
      <c r="Z236" s="485"/>
      <c r="AA236" s="485"/>
      <c r="AB236" s="485"/>
      <c r="AC236" s="485"/>
      <c r="AD236" s="485"/>
      <c r="AE236" s="485"/>
      <c r="AF236" s="485"/>
      <c r="AG236" s="485"/>
      <c r="AH236" s="485"/>
      <c r="AI236" s="485"/>
      <c r="AJ236" s="485"/>
      <c r="AK236" s="487"/>
      <c r="AL236" s="485"/>
      <c r="AM236" s="485"/>
      <c r="AN236" s="485"/>
      <c r="AO236" s="487"/>
      <c r="AP236" s="485"/>
      <c r="AQ236" s="485"/>
      <c r="AR236" s="485"/>
      <c r="AS236" s="485"/>
      <c r="AT236" s="485"/>
      <c r="AU236" s="485"/>
      <c r="AV236" s="485"/>
      <c r="AW236" s="485"/>
      <c r="AX236" s="485"/>
      <c r="AY236" s="485"/>
      <c r="AZ236" s="485"/>
      <c r="BA236" s="485"/>
      <c r="BB236" s="485"/>
      <c r="BC236" s="487"/>
      <c r="BD236" s="485"/>
      <c r="BE236" s="485"/>
      <c r="BF236" s="485"/>
      <c r="BG236" s="485"/>
      <c r="BH236" s="485"/>
      <c r="BI236" s="485"/>
      <c r="BJ236" s="485"/>
      <c r="BK236" s="485"/>
      <c r="BL236" s="485"/>
      <c r="BM236" s="485"/>
      <c r="BN236" s="485"/>
      <c r="BO236" s="485"/>
      <c r="BP236" s="485"/>
      <c r="BQ236" s="485"/>
      <c r="BR236" s="485"/>
      <c r="BS236" s="485"/>
    </row>
    <row r="237" spans="1:71" s="226" customFormat="1" ht="13.8">
      <c r="A237" s="571" t="s">
        <v>1306</v>
      </c>
      <c r="B237" s="572"/>
      <c r="C237" s="573"/>
      <c r="D237" s="459"/>
      <c r="E237" s="459"/>
      <c r="F237" s="459"/>
      <c r="G237" s="459"/>
      <c r="H237" s="622"/>
      <c r="I237" s="459"/>
      <c r="J237" s="460"/>
      <c r="K237" s="460"/>
      <c r="L237" s="460"/>
      <c r="M237" s="460"/>
      <c r="N237" s="460"/>
      <c r="O237" s="460"/>
      <c r="P237" s="460"/>
      <c r="Q237" s="461"/>
      <c r="R237" s="460"/>
      <c r="S237" s="460"/>
      <c r="T237" s="460"/>
      <c r="U237" s="460"/>
      <c r="V237" s="460"/>
      <c r="W237" s="460"/>
      <c r="X237" s="460"/>
      <c r="Y237" s="460"/>
      <c r="Z237" s="460"/>
      <c r="AA237" s="460"/>
      <c r="AB237" s="460"/>
      <c r="AC237" s="460"/>
      <c r="AD237" s="460"/>
      <c r="AE237" s="460"/>
      <c r="AF237" s="460"/>
      <c r="AG237" s="460"/>
      <c r="AH237" s="460"/>
      <c r="AI237" s="460"/>
      <c r="AJ237" s="460"/>
      <c r="AK237" s="461"/>
      <c r="AL237" s="460"/>
      <c r="AM237" s="460"/>
      <c r="AN237" s="460"/>
      <c r="AO237" s="461"/>
      <c r="AP237" s="460"/>
      <c r="AQ237" s="460"/>
      <c r="AR237" s="460"/>
      <c r="AS237" s="460"/>
      <c r="AT237" s="460"/>
      <c r="AU237" s="460"/>
      <c r="AV237" s="460"/>
      <c r="AW237" s="460"/>
      <c r="AX237" s="460"/>
      <c r="AY237" s="460"/>
      <c r="AZ237" s="460"/>
      <c r="BA237" s="460"/>
      <c r="BB237" s="460"/>
      <c r="BC237" s="461"/>
      <c r="BD237" s="460"/>
      <c r="BE237" s="460"/>
      <c r="BF237" s="460"/>
      <c r="BG237" s="460"/>
      <c r="BH237" s="460"/>
      <c r="BI237" s="460"/>
      <c r="BJ237" s="460"/>
      <c r="BK237" s="460"/>
      <c r="BL237" s="460"/>
      <c r="BM237" s="460"/>
      <c r="BN237" s="460"/>
      <c r="BO237" s="460"/>
      <c r="BP237" s="460"/>
      <c r="BQ237" s="460"/>
      <c r="BR237" s="460"/>
      <c r="BS237" s="460"/>
    </row>
    <row r="238" spans="1:71" s="201" customFormat="1" ht="13.8">
      <c r="A238" s="444"/>
      <c r="B238" s="444"/>
      <c r="C238" s="444"/>
      <c r="D238" s="444"/>
      <c r="E238" s="444"/>
      <c r="F238" s="444"/>
      <c r="G238" s="444"/>
      <c r="H238" s="453"/>
      <c r="I238" s="444"/>
      <c r="J238" s="485"/>
      <c r="K238" s="485"/>
      <c r="L238" s="485"/>
      <c r="M238" s="485"/>
      <c r="N238" s="485"/>
      <c r="O238" s="485"/>
      <c r="P238" s="485"/>
      <c r="Q238" s="487"/>
      <c r="R238" s="485"/>
      <c r="S238" s="485"/>
      <c r="T238" s="485"/>
      <c r="U238" s="485"/>
      <c r="V238" s="485"/>
      <c r="W238" s="485"/>
      <c r="X238" s="485"/>
      <c r="Y238" s="485"/>
      <c r="Z238" s="485"/>
      <c r="AA238" s="485"/>
      <c r="AB238" s="485"/>
      <c r="AC238" s="485"/>
      <c r="AD238" s="485"/>
      <c r="AE238" s="485"/>
      <c r="AF238" s="485"/>
      <c r="AG238" s="485"/>
      <c r="AH238" s="485"/>
      <c r="AI238" s="485"/>
      <c r="AJ238" s="485"/>
      <c r="AK238" s="487"/>
      <c r="AL238" s="485"/>
      <c r="AM238" s="485"/>
      <c r="AN238" s="485"/>
      <c r="AO238" s="487"/>
      <c r="AP238" s="485"/>
      <c r="AQ238" s="485"/>
      <c r="AR238" s="485"/>
      <c r="AS238" s="485"/>
      <c r="AT238" s="485"/>
      <c r="AU238" s="485"/>
      <c r="AV238" s="485"/>
      <c r="AW238" s="485"/>
      <c r="AX238" s="485"/>
      <c r="AY238" s="485"/>
      <c r="AZ238" s="485"/>
      <c r="BA238" s="485"/>
      <c r="BB238" s="485"/>
      <c r="BC238" s="487"/>
      <c r="BD238" s="485"/>
      <c r="BE238" s="485"/>
      <c r="BF238" s="485"/>
      <c r="BG238" s="485"/>
      <c r="BH238" s="485"/>
      <c r="BI238" s="485"/>
      <c r="BJ238" s="485"/>
      <c r="BK238" s="485"/>
      <c r="BL238" s="485"/>
      <c r="BM238" s="485"/>
      <c r="BN238" s="485"/>
      <c r="BO238" s="485"/>
      <c r="BP238" s="485"/>
      <c r="BQ238" s="485"/>
      <c r="BR238" s="485"/>
      <c r="BS238" s="485"/>
    </row>
    <row r="239" spans="1:71" s="201" customFormat="1" ht="13.8">
      <c r="A239" s="444"/>
      <c r="B239" s="444"/>
      <c r="C239" s="464" t="s">
        <v>1307</v>
      </c>
      <c r="D239" s="444"/>
      <c r="E239" s="444"/>
      <c r="F239" s="444"/>
      <c r="G239" s="444"/>
      <c r="H239" s="453"/>
      <c r="I239" s="444"/>
      <c r="J239" s="485"/>
      <c r="K239" s="485"/>
      <c r="L239" s="485"/>
      <c r="M239" s="485"/>
      <c r="N239" s="485"/>
      <c r="O239" s="485"/>
      <c r="P239" s="485"/>
      <c r="Q239" s="487"/>
      <c r="R239" s="485"/>
      <c r="S239" s="485"/>
      <c r="T239" s="485"/>
      <c r="U239" s="485"/>
      <c r="V239" s="485"/>
      <c r="W239" s="485"/>
      <c r="X239" s="485"/>
      <c r="Y239" s="485"/>
      <c r="Z239" s="485"/>
      <c r="AA239" s="485"/>
      <c r="AB239" s="485"/>
      <c r="AC239" s="485"/>
      <c r="AD239" s="485"/>
      <c r="AE239" s="485"/>
      <c r="AF239" s="485"/>
      <c r="AG239" s="485"/>
      <c r="AH239" s="485"/>
      <c r="AI239" s="485"/>
      <c r="AJ239" s="485"/>
      <c r="AK239" s="487"/>
      <c r="AL239" s="485"/>
      <c r="AM239" s="485"/>
      <c r="AN239" s="485"/>
      <c r="AO239" s="487"/>
      <c r="AP239" s="485"/>
      <c r="AQ239" s="485"/>
      <c r="AR239" s="485"/>
      <c r="AS239" s="485"/>
      <c r="AT239" s="485"/>
      <c r="AU239" s="485"/>
      <c r="AV239" s="485"/>
      <c r="AW239" s="485"/>
      <c r="AX239" s="485"/>
      <c r="AY239" s="485"/>
      <c r="AZ239" s="485"/>
      <c r="BA239" s="485"/>
      <c r="BB239" s="485"/>
      <c r="BC239" s="487"/>
      <c r="BD239" s="485"/>
      <c r="BE239" s="485"/>
      <c r="BF239" s="485"/>
      <c r="BG239" s="485"/>
      <c r="BH239" s="485"/>
      <c r="BI239" s="485"/>
      <c r="BJ239" s="485"/>
      <c r="BK239" s="485"/>
      <c r="BL239" s="485"/>
      <c r="BM239" s="485"/>
      <c r="BN239" s="485"/>
      <c r="BO239" s="485"/>
      <c r="BP239" s="485"/>
      <c r="BQ239" s="485"/>
      <c r="BR239" s="485"/>
      <c r="BS239" s="485"/>
    </row>
    <row r="240" spans="1:71" s="201" customFormat="1" ht="13.8">
      <c r="A240" s="444"/>
      <c r="B240" s="444"/>
      <c r="C240" s="464"/>
      <c r="D240" s="444"/>
      <c r="E240" s="444"/>
      <c r="F240" s="444"/>
      <c r="G240" s="444"/>
      <c r="H240" s="453"/>
      <c r="I240" s="444"/>
      <c r="J240" s="485"/>
      <c r="K240" s="485"/>
      <c r="L240" s="485"/>
      <c r="M240" s="485"/>
      <c r="N240" s="485"/>
      <c r="O240" s="485"/>
      <c r="P240" s="485"/>
      <c r="Q240" s="487"/>
      <c r="R240" s="485"/>
      <c r="S240" s="485"/>
      <c r="T240" s="485"/>
      <c r="U240" s="485"/>
      <c r="V240" s="485"/>
      <c r="W240" s="485"/>
      <c r="X240" s="485"/>
      <c r="Y240" s="485"/>
      <c r="Z240" s="485"/>
      <c r="AA240" s="485"/>
      <c r="AB240" s="485"/>
      <c r="AC240" s="485"/>
      <c r="AD240" s="485"/>
      <c r="AE240" s="485"/>
      <c r="AF240" s="485"/>
      <c r="AG240" s="485"/>
      <c r="AH240" s="485"/>
      <c r="AI240" s="485"/>
      <c r="AJ240" s="485"/>
      <c r="AK240" s="487"/>
      <c r="AL240" s="485"/>
      <c r="AM240" s="485"/>
      <c r="AN240" s="485"/>
      <c r="AO240" s="487"/>
      <c r="AP240" s="485"/>
      <c r="AQ240" s="485"/>
      <c r="AR240" s="485"/>
      <c r="AS240" s="485"/>
      <c r="AT240" s="485"/>
      <c r="AU240" s="485"/>
      <c r="AV240" s="485"/>
      <c r="AW240" s="485"/>
      <c r="AX240" s="485"/>
      <c r="AY240" s="485"/>
      <c r="AZ240" s="485"/>
      <c r="BA240" s="485"/>
      <c r="BB240" s="485"/>
      <c r="BC240" s="487"/>
      <c r="BD240" s="485"/>
      <c r="BE240" s="485"/>
      <c r="BF240" s="485"/>
      <c r="BG240" s="485"/>
      <c r="BH240" s="485"/>
      <c r="BI240" s="485"/>
      <c r="BJ240" s="485"/>
      <c r="BK240" s="485"/>
      <c r="BL240" s="485"/>
      <c r="BM240" s="485"/>
      <c r="BN240" s="485"/>
      <c r="BO240" s="485"/>
      <c r="BP240" s="485"/>
      <c r="BQ240" s="485"/>
      <c r="BR240" s="485"/>
      <c r="BS240" s="485"/>
    </row>
    <row r="241" spans="1:71" s="201" customFormat="1" ht="13.8">
      <c r="A241" s="444"/>
      <c r="B241" s="444"/>
      <c r="C241" s="444"/>
      <c r="D241" s="454" t="s">
        <v>1308</v>
      </c>
      <c r="E241" s="444"/>
      <c r="F241" s="444"/>
      <c r="G241" s="444"/>
      <c r="H241" s="453"/>
      <c r="I241" s="444"/>
      <c r="J241" s="485"/>
      <c r="K241" s="485"/>
      <c r="L241" s="485"/>
      <c r="M241" s="485"/>
      <c r="N241" s="485"/>
      <c r="O241" s="485"/>
      <c r="P241" s="485"/>
      <c r="Q241" s="487"/>
      <c r="R241" s="485"/>
      <c r="S241" s="485"/>
      <c r="T241" s="485"/>
      <c r="U241" s="485"/>
      <c r="V241" s="485"/>
      <c r="W241" s="485"/>
      <c r="X241" s="485"/>
      <c r="Y241" s="485"/>
      <c r="Z241" s="485"/>
      <c r="AA241" s="485"/>
      <c r="AB241" s="485"/>
      <c r="AC241" s="485"/>
      <c r="AD241" s="485"/>
      <c r="AE241" s="485"/>
      <c r="AF241" s="485"/>
      <c r="AG241" s="485"/>
      <c r="AH241" s="485"/>
      <c r="AI241" s="485"/>
      <c r="AJ241" s="485"/>
      <c r="AK241" s="487"/>
      <c r="AL241" s="485"/>
      <c r="AM241" s="485"/>
      <c r="AN241" s="485"/>
      <c r="AO241" s="487"/>
      <c r="AP241" s="485"/>
      <c r="AQ241" s="485"/>
      <c r="AR241" s="485"/>
      <c r="AS241" s="485"/>
      <c r="AT241" s="485"/>
      <c r="AU241" s="485"/>
      <c r="AV241" s="485"/>
      <c r="AW241" s="485"/>
      <c r="AX241" s="485"/>
      <c r="AY241" s="485"/>
      <c r="AZ241" s="485"/>
      <c r="BA241" s="485"/>
      <c r="BB241" s="485"/>
      <c r="BC241" s="487"/>
      <c r="BD241" s="485"/>
      <c r="BE241" s="485"/>
      <c r="BF241" s="485"/>
      <c r="BG241" s="485"/>
      <c r="BH241" s="485"/>
      <c r="BI241" s="485"/>
      <c r="BJ241" s="485"/>
      <c r="BK241" s="485"/>
      <c r="BL241" s="485"/>
      <c r="BM241" s="485"/>
      <c r="BN241" s="485"/>
      <c r="BO241" s="485"/>
      <c r="BP241" s="485"/>
      <c r="BQ241" s="485"/>
      <c r="BR241" s="485"/>
      <c r="BS241" s="485"/>
    </row>
    <row r="242" spans="1:71" s="201" customFormat="1" ht="13.8">
      <c r="A242" s="444"/>
      <c r="B242" s="444"/>
      <c r="C242" s="444"/>
      <c r="D242" s="444"/>
      <c r="E242" s="1397" t="s">
        <v>1309</v>
      </c>
      <c r="F242" s="624">
        <f t="shared" ref="F242:F248" si="350">H201</f>
        <v>4.7468400000000001E-2</v>
      </c>
      <c r="G242" s="623" t="str">
        <f>InpCompany!$F$11</f>
        <v>£m (2017-18 prices)</v>
      </c>
      <c r="H242" s="444"/>
      <c r="I242" s="625"/>
      <c r="J242" s="485"/>
      <c r="K242" s="485"/>
      <c r="L242" s="485"/>
      <c r="M242" s="485"/>
      <c r="N242" s="485"/>
      <c r="O242" s="485"/>
      <c r="P242" s="485"/>
      <c r="Q242" s="487"/>
      <c r="R242" s="485"/>
      <c r="S242" s="485"/>
      <c r="T242" s="485"/>
      <c r="U242" s="485"/>
      <c r="V242" s="485"/>
      <c r="W242" s="485"/>
      <c r="X242" s="485"/>
      <c r="Y242" s="485"/>
      <c r="Z242" s="485"/>
      <c r="AA242" s="485"/>
      <c r="AB242" s="485"/>
      <c r="AC242" s="485"/>
      <c r="AD242" s="485"/>
      <c r="AE242" s="485"/>
      <c r="AF242" s="485"/>
      <c r="AG242" s="485"/>
      <c r="AH242" s="485"/>
      <c r="AI242" s="485"/>
      <c r="AJ242" s="485"/>
      <c r="AK242" s="487"/>
      <c r="AL242" s="485"/>
      <c r="AM242" s="485"/>
      <c r="AN242" s="485"/>
      <c r="AO242" s="487"/>
      <c r="AP242" s="485"/>
      <c r="AQ242" s="485"/>
      <c r="AR242" s="485"/>
      <c r="AS242" s="485"/>
      <c r="AT242" s="485"/>
      <c r="AU242" s="485"/>
      <c r="AV242" s="485"/>
      <c r="AW242" s="485"/>
      <c r="AX242" s="485"/>
      <c r="AY242" s="485"/>
      <c r="AZ242" s="485"/>
      <c r="BA242" s="485"/>
      <c r="BB242" s="485"/>
      <c r="BC242" s="487"/>
      <c r="BD242" s="485"/>
      <c r="BE242" s="485"/>
      <c r="BF242" s="485"/>
      <c r="BG242" s="485"/>
      <c r="BH242" s="485"/>
      <c r="BI242" s="485"/>
      <c r="BJ242" s="485"/>
      <c r="BK242" s="485"/>
      <c r="BL242" s="485"/>
      <c r="BM242" s="485"/>
      <c r="BN242" s="485"/>
      <c r="BO242" s="485"/>
      <c r="BP242" s="485"/>
      <c r="BQ242" s="485"/>
      <c r="BR242" s="485"/>
      <c r="BS242" s="485"/>
    </row>
    <row r="243" spans="1:71" s="201" customFormat="1" ht="13.8">
      <c r="A243" s="444"/>
      <c r="B243" s="444"/>
      <c r="C243" s="444"/>
      <c r="D243" s="444"/>
      <c r="E243" s="623" t="s">
        <v>1310</v>
      </c>
      <c r="F243" s="624">
        <f t="shared" si="350"/>
        <v>0.98760493333333343</v>
      </c>
      <c r="G243" s="623" t="str">
        <f>InpCompany!$F$11</f>
        <v>£m (2017-18 prices)</v>
      </c>
      <c r="H243" s="444"/>
      <c r="I243" s="625"/>
      <c r="J243" s="485"/>
      <c r="K243" s="485"/>
      <c r="L243" s="485"/>
      <c r="M243" s="485"/>
      <c r="N243" s="485"/>
      <c r="O243" s="485"/>
      <c r="P243" s="485"/>
      <c r="Q243" s="487"/>
      <c r="R243" s="485"/>
      <c r="S243" s="485"/>
      <c r="T243" s="485"/>
      <c r="U243" s="485"/>
      <c r="V243" s="485"/>
      <c r="W243" s="485"/>
      <c r="X243" s="485"/>
      <c r="Y243" s="485"/>
      <c r="Z243" s="485"/>
      <c r="AA243" s="485"/>
      <c r="AB243" s="485"/>
      <c r="AC243" s="485"/>
      <c r="AD243" s="485"/>
      <c r="AE243" s="485"/>
      <c r="AF243" s="485"/>
      <c r="AG243" s="485"/>
      <c r="AH243" s="485"/>
      <c r="AI243" s="485"/>
      <c r="AJ243" s="485"/>
      <c r="AK243" s="487"/>
      <c r="AL243" s="485"/>
      <c r="AM243" s="485"/>
      <c r="AN243" s="485"/>
      <c r="AO243" s="487"/>
      <c r="AP243" s="485"/>
      <c r="AQ243" s="485"/>
      <c r="AR243" s="485"/>
      <c r="AS243" s="485"/>
      <c r="AT243" s="485"/>
      <c r="AU243" s="485"/>
      <c r="AV243" s="485"/>
      <c r="AW243" s="485"/>
      <c r="AX243" s="485"/>
      <c r="AY243" s="485"/>
      <c r="AZ243" s="485"/>
      <c r="BA243" s="485"/>
      <c r="BB243" s="485"/>
      <c r="BC243" s="487"/>
      <c r="BD243" s="485"/>
      <c r="BE243" s="485"/>
      <c r="BF243" s="485"/>
      <c r="BG243" s="485"/>
      <c r="BH243" s="485"/>
      <c r="BI243" s="485"/>
      <c r="BJ243" s="485"/>
      <c r="BK243" s="485"/>
      <c r="BL243" s="485"/>
      <c r="BM243" s="485"/>
      <c r="BN243" s="485"/>
      <c r="BO243" s="485"/>
      <c r="BP243" s="485"/>
      <c r="BQ243" s="485"/>
      <c r="BR243" s="485"/>
      <c r="BS243" s="485"/>
    </row>
    <row r="244" spans="1:71" s="201" customFormat="1" ht="13.8">
      <c r="A244" s="444"/>
      <c r="B244" s="444"/>
      <c r="C244" s="444"/>
      <c r="D244" s="444"/>
      <c r="E244" s="623" t="s">
        <v>1311</v>
      </c>
      <c r="F244" s="624">
        <f t="shared" si="350"/>
        <v>0</v>
      </c>
      <c r="G244" s="623" t="str">
        <f>InpCompany!$F$11</f>
        <v>£m (2017-18 prices)</v>
      </c>
      <c r="H244" s="444"/>
      <c r="I244" s="625"/>
      <c r="J244" s="485"/>
      <c r="K244" s="485"/>
      <c r="L244" s="485"/>
      <c r="M244" s="485"/>
      <c r="N244" s="485"/>
      <c r="O244" s="485"/>
      <c r="P244" s="485"/>
      <c r="Q244" s="487"/>
      <c r="R244" s="485"/>
      <c r="S244" s="485"/>
      <c r="T244" s="485"/>
      <c r="U244" s="485"/>
      <c r="V244" s="485"/>
      <c r="W244" s="485"/>
      <c r="X244" s="485"/>
      <c r="Y244" s="485"/>
      <c r="Z244" s="485"/>
      <c r="AA244" s="485"/>
      <c r="AB244" s="485"/>
      <c r="AC244" s="485"/>
      <c r="AD244" s="485"/>
      <c r="AE244" s="485"/>
      <c r="AF244" s="485"/>
      <c r="AG244" s="485"/>
      <c r="AH244" s="485"/>
      <c r="AI244" s="485"/>
      <c r="AJ244" s="485"/>
      <c r="AK244" s="487"/>
      <c r="AL244" s="485"/>
      <c r="AM244" s="485"/>
      <c r="AN244" s="485"/>
      <c r="AO244" s="487"/>
      <c r="AP244" s="485"/>
      <c r="AQ244" s="485"/>
      <c r="AR244" s="485"/>
      <c r="AS244" s="485"/>
      <c r="AT244" s="485"/>
      <c r="AU244" s="485"/>
      <c r="AV244" s="485"/>
      <c r="AW244" s="485"/>
      <c r="AX244" s="485"/>
      <c r="AY244" s="485"/>
      <c r="AZ244" s="485"/>
      <c r="BA244" s="485"/>
      <c r="BB244" s="485"/>
      <c r="BC244" s="487"/>
      <c r="BD244" s="485"/>
      <c r="BE244" s="485"/>
      <c r="BF244" s="485"/>
      <c r="BG244" s="485"/>
      <c r="BH244" s="485"/>
      <c r="BI244" s="485"/>
      <c r="BJ244" s="485"/>
      <c r="BK244" s="485"/>
      <c r="BL244" s="485"/>
      <c r="BM244" s="485"/>
      <c r="BN244" s="485"/>
      <c r="BO244" s="485"/>
      <c r="BP244" s="485"/>
      <c r="BQ244" s="485"/>
      <c r="BR244" s="485"/>
      <c r="BS244" s="485"/>
    </row>
    <row r="245" spans="1:71" s="201" customFormat="1" ht="13.8">
      <c r="A245" s="444"/>
      <c r="B245" s="444"/>
      <c r="C245" s="444"/>
      <c r="D245" s="444"/>
      <c r="E245" s="623" t="s">
        <v>1312</v>
      </c>
      <c r="F245" s="624">
        <f t="shared" si="350"/>
        <v>0</v>
      </c>
      <c r="G245" s="623" t="str">
        <f>InpCompany!$F$11</f>
        <v>£m (2017-18 prices)</v>
      </c>
      <c r="H245" s="444"/>
      <c r="I245" s="625"/>
      <c r="J245" s="485"/>
      <c r="K245" s="485"/>
      <c r="L245" s="485"/>
      <c r="M245" s="485"/>
      <c r="N245" s="485"/>
      <c r="O245" s="485"/>
      <c r="P245" s="485"/>
      <c r="Q245" s="487"/>
      <c r="R245" s="485"/>
      <c r="S245" s="485"/>
      <c r="T245" s="485"/>
      <c r="U245" s="485"/>
      <c r="V245" s="485"/>
      <c r="W245" s="485"/>
      <c r="X245" s="485"/>
      <c r="Y245" s="485"/>
      <c r="Z245" s="485"/>
      <c r="AA245" s="485"/>
      <c r="AB245" s="485"/>
      <c r="AC245" s="485"/>
      <c r="AD245" s="485"/>
      <c r="AE245" s="485"/>
      <c r="AF245" s="485"/>
      <c r="AG245" s="485"/>
      <c r="AH245" s="485"/>
      <c r="AI245" s="485"/>
      <c r="AJ245" s="485"/>
      <c r="AK245" s="487"/>
      <c r="AL245" s="485"/>
      <c r="AM245" s="485"/>
      <c r="AN245" s="485"/>
      <c r="AO245" s="487"/>
      <c r="AP245" s="485"/>
      <c r="AQ245" s="485"/>
      <c r="AR245" s="485"/>
      <c r="AS245" s="485"/>
      <c r="AT245" s="485"/>
      <c r="AU245" s="485"/>
      <c r="AV245" s="485"/>
      <c r="AW245" s="485"/>
      <c r="AX245" s="485"/>
      <c r="AY245" s="485"/>
      <c r="AZ245" s="485"/>
      <c r="BA245" s="485"/>
      <c r="BB245" s="485"/>
      <c r="BC245" s="487"/>
      <c r="BD245" s="485"/>
      <c r="BE245" s="485"/>
      <c r="BF245" s="485"/>
      <c r="BG245" s="485"/>
      <c r="BH245" s="485"/>
      <c r="BI245" s="485"/>
      <c r="BJ245" s="485"/>
      <c r="BK245" s="485"/>
      <c r="BL245" s="485"/>
      <c r="BM245" s="485"/>
      <c r="BN245" s="485"/>
      <c r="BO245" s="485"/>
      <c r="BP245" s="485"/>
      <c r="BQ245" s="485"/>
      <c r="BR245" s="485"/>
      <c r="BS245" s="485"/>
    </row>
    <row r="246" spans="1:71" s="201" customFormat="1" ht="13.8">
      <c r="A246" s="444"/>
      <c r="B246" s="444"/>
      <c r="C246" s="444"/>
      <c r="D246" s="444"/>
      <c r="E246" s="623" t="s">
        <v>1313</v>
      </c>
      <c r="F246" s="624">
        <f t="shared" si="350"/>
        <v>0</v>
      </c>
      <c r="G246" s="623" t="str">
        <f>InpCompany!$F$11</f>
        <v>£m (2017-18 prices)</v>
      </c>
      <c r="H246" s="444"/>
      <c r="I246" s="625"/>
      <c r="J246" s="485"/>
      <c r="K246" s="485"/>
      <c r="L246" s="485"/>
      <c r="M246" s="485"/>
      <c r="N246" s="485"/>
      <c r="O246" s="485"/>
      <c r="P246" s="485"/>
      <c r="Q246" s="487"/>
      <c r="R246" s="485"/>
      <c r="S246" s="485"/>
      <c r="T246" s="485"/>
      <c r="U246" s="485"/>
      <c r="V246" s="485"/>
      <c r="W246" s="485"/>
      <c r="X246" s="485"/>
      <c r="Y246" s="485"/>
      <c r="Z246" s="485"/>
      <c r="AA246" s="485"/>
      <c r="AB246" s="485"/>
      <c r="AC246" s="485"/>
      <c r="AD246" s="485"/>
      <c r="AE246" s="485"/>
      <c r="AF246" s="485"/>
      <c r="AG246" s="485"/>
      <c r="AH246" s="485"/>
      <c r="AI246" s="485"/>
      <c r="AJ246" s="485"/>
      <c r="AK246" s="487"/>
      <c r="AL246" s="485"/>
      <c r="AM246" s="485"/>
      <c r="AN246" s="485"/>
      <c r="AO246" s="487"/>
      <c r="AP246" s="485"/>
      <c r="AQ246" s="485"/>
      <c r="AR246" s="485"/>
      <c r="AS246" s="485"/>
      <c r="AT246" s="485"/>
      <c r="AU246" s="485"/>
      <c r="AV246" s="485"/>
      <c r="AW246" s="485"/>
      <c r="AX246" s="485"/>
      <c r="AY246" s="485"/>
      <c r="AZ246" s="485"/>
      <c r="BA246" s="485"/>
      <c r="BB246" s="485"/>
      <c r="BC246" s="487"/>
      <c r="BD246" s="485"/>
      <c r="BE246" s="485"/>
      <c r="BF246" s="485"/>
      <c r="BG246" s="485"/>
      <c r="BH246" s="485"/>
      <c r="BI246" s="485"/>
      <c r="BJ246" s="485"/>
      <c r="BK246" s="485"/>
      <c r="BL246" s="485"/>
      <c r="BM246" s="485"/>
      <c r="BN246" s="485"/>
      <c r="BO246" s="485"/>
      <c r="BP246" s="485"/>
      <c r="BQ246" s="485"/>
      <c r="BR246" s="485"/>
      <c r="BS246" s="485"/>
    </row>
    <row r="247" spans="1:71" s="201" customFormat="1" ht="13.8">
      <c r="A247" s="444"/>
      <c r="B247" s="444"/>
      <c r="C247" s="444"/>
      <c r="D247" s="444"/>
      <c r="E247" s="623" t="s">
        <v>1314</v>
      </c>
      <c r="F247" s="624">
        <f t="shared" si="350"/>
        <v>0</v>
      </c>
      <c r="G247" s="623" t="str">
        <f>InpCompany!$F$11</f>
        <v>£m (2017-18 prices)</v>
      </c>
      <c r="H247" s="444"/>
      <c r="I247" s="625"/>
      <c r="J247" s="485"/>
      <c r="K247" s="485"/>
      <c r="L247" s="485"/>
      <c r="M247" s="485"/>
      <c r="N247" s="485"/>
      <c r="O247" s="485"/>
      <c r="P247" s="485"/>
      <c r="Q247" s="487"/>
      <c r="R247" s="485"/>
      <c r="S247" s="485"/>
      <c r="T247" s="485"/>
      <c r="U247" s="485"/>
      <c r="V247" s="485"/>
      <c r="W247" s="485"/>
      <c r="X247" s="485"/>
      <c r="Y247" s="485"/>
      <c r="Z247" s="485"/>
      <c r="AA247" s="485"/>
      <c r="AB247" s="485"/>
      <c r="AC247" s="485"/>
      <c r="AD247" s="485"/>
      <c r="AE247" s="485"/>
      <c r="AF247" s="485"/>
      <c r="AG247" s="485"/>
      <c r="AH247" s="485"/>
      <c r="AI247" s="485"/>
      <c r="AJ247" s="485"/>
      <c r="AK247" s="487"/>
      <c r="AL247" s="485"/>
      <c r="AM247" s="485"/>
      <c r="AN247" s="485"/>
      <c r="AO247" s="487"/>
      <c r="AP247" s="485"/>
      <c r="AQ247" s="485"/>
      <c r="AR247" s="485"/>
      <c r="AS247" s="485"/>
      <c r="AT247" s="485"/>
      <c r="AU247" s="485"/>
      <c r="AV247" s="485"/>
      <c r="AW247" s="485"/>
      <c r="AX247" s="485"/>
      <c r="AY247" s="485"/>
      <c r="AZ247" s="485"/>
      <c r="BA247" s="485"/>
      <c r="BB247" s="485"/>
      <c r="BC247" s="487"/>
      <c r="BD247" s="485"/>
      <c r="BE247" s="485"/>
      <c r="BF247" s="485"/>
      <c r="BG247" s="485"/>
      <c r="BH247" s="485"/>
      <c r="BI247" s="485"/>
      <c r="BJ247" s="485"/>
      <c r="BK247" s="485"/>
      <c r="BL247" s="485"/>
      <c r="BM247" s="485"/>
      <c r="BN247" s="485"/>
      <c r="BO247" s="485"/>
      <c r="BP247" s="485"/>
      <c r="BQ247" s="485"/>
      <c r="BR247" s="485"/>
      <c r="BS247" s="485"/>
    </row>
    <row r="248" spans="1:71" s="201" customFormat="1" ht="13.8">
      <c r="A248" s="444"/>
      <c r="B248" s="444"/>
      <c r="C248" s="444"/>
      <c r="D248" s="444"/>
      <c r="E248" s="623" t="s">
        <v>1315</v>
      </c>
      <c r="F248" s="624">
        <f t="shared" si="350"/>
        <v>0</v>
      </c>
      <c r="G248" s="623" t="str">
        <f>InpCompany!$F$11</f>
        <v>£m (2017-18 prices)</v>
      </c>
      <c r="H248" s="444"/>
      <c r="I248" s="625"/>
      <c r="J248" s="485"/>
      <c r="K248" s="485"/>
      <c r="L248" s="485"/>
      <c r="M248" s="485"/>
      <c r="N248" s="485"/>
      <c r="O248" s="485"/>
      <c r="P248" s="485"/>
      <c r="Q248" s="487"/>
      <c r="R248" s="485"/>
      <c r="S248" s="485"/>
      <c r="T248" s="485"/>
      <c r="U248" s="485"/>
      <c r="V248" s="485"/>
      <c r="W248" s="485"/>
      <c r="X248" s="485"/>
      <c r="Y248" s="485"/>
      <c r="Z248" s="485"/>
      <c r="AA248" s="485"/>
      <c r="AB248" s="485"/>
      <c r="AC248" s="485"/>
      <c r="AD248" s="485"/>
      <c r="AE248" s="485"/>
      <c r="AF248" s="485"/>
      <c r="AG248" s="485"/>
      <c r="AH248" s="485"/>
      <c r="AI248" s="485"/>
      <c r="AJ248" s="485"/>
      <c r="AK248" s="487"/>
      <c r="AL248" s="485"/>
      <c r="AM248" s="485"/>
      <c r="AN248" s="485"/>
      <c r="AO248" s="487"/>
      <c r="AP248" s="485"/>
      <c r="AQ248" s="485"/>
      <c r="AR248" s="485"/>
      <c r="AS248" s="485"/>
      <c r="AT248" s="485"/>
      <c r="AU248" s="485"/>
      <c r="AV248" s="485"/>
      <c r="AW248" s="485"/>
      <c r="AX248" s="485"/>
      <c r="AY248" s="485"/>
      <c r="AZ248" s="485"/>
      <c r="BA248" s="485"/>
      <c r="BB248" s="485"/>
      <c r="BC248" s="487"/>
      <c r="BD248" s="485"/>
      <c r="BE248" s="485"/>
      <c r="BF248" s="485"/>
      <c r="BG248" s="485"/>
      <c r="BH248" s="485"/>
      <c r="BI248" s="485"/>
      <c r="BJ248" s="485"/>
      <c r="BK248" s="485"/>
      <c r="BL248" s="485"/>
      <c r="BM248" s="485"/>
      <c r="BN248" s="485"/>
      <c r="BO248" s="485"/>
      <c r="BP248" s="485"/>
      <c r="BQ248" s="485"/>
      <c r="BR248" s="485"/>
      <c r="BS248" s="485"/>
    </row>
    <row r="249" spans="1:71" s="201" customFormat="1" ht="13.8">
      <c r="A249" s="444"/>
      <c r="B249" s="444"/>
      <c r="C249" s="444"/>
      <c r="D249" s="444"/>
      <c r="E249" s="444"/>
      <c r="F249" s="616"/>
      <c r="G249" s="444"/>
      <c r="H249" s="444"/>
      <c r="I249" s="444"/>
      <c r="J249" s="485"/>
      <c r="K249" s="485"/>
      <c r="L249" s="485"/>
      <c r="M249" s="485"/>
      <c r="N249" s="485"/>
      <c r="O249" s="485"/>
      <c r="P249" s="485"/>
      <c r="Q249" s="487"/>
      <c r="R249" s="485"/>
      <c r="S249" s="485"/>
      <c r="T249" s="485"/>
      <c r="U249" s="485"/>
      <c r="V249" s="485"/>
      <c r="W249" s="485"/>
      <c r="X249" s="485"/>
      <c r="Y249" s="485"/>
      <c r="Z249" s="485"/>
      <c r="AA249" s="485"/>
      <c r="AB249" s="485"/>
      <c r="AC249" s="485"/>
      <c r="AD249" s="485"/>
      <c r="AE249" s="485"/>
      <c r="AF249" s="485"/>
      <c r="AG249" s="485"/>
      <c r="AH249" s="485"/>
      <c r="AI249" s="485"/>
      <c r="AJ249" s="485"/>
      <c r="AK249" s="487"/>
      <c r="AL249" s="485"/>
      <c r="AM249" s="485"/>
      <c r="AN249" s="485"/>
      <c r="AO249" s="487"/>
      <c r="AP249" s="485"/>
      <c r="AQ249" s="485"/>
      <c r="AR249" s="485"/>
      <c r="AS249" s="485"/>
      <c r="AT249" s="485"/>
      <c r="AU249" s="485"/>
      <c r="AV249" s="485"/>
      <c r="AW249" s="485"/>
      <c r="AX249" s="485"/>
      <c r="AY249" s="485"/>
      <c r="AZ249" s="485"/>
      <c r="BA249" s="485"/>
      <c r="BB249" s="485"/>
      <c r="BC249" s="487"/>
      <c r="BD249" s="485"/>
      <c r="BE249" s="485"/>
      <c r="BF249" s="485"/>
      <c r="BG249" s="485"/>
      <c r="BH249" s="485"/>
      <c r="BI249" s="485"/>
      <c r="BJ249" s="485"/>
      <c r="BK249" s="485"/>
      <c r="BL249" s="485"/>
      <c r="BM249" s="485"/>
      <c r="BN249" s="485"/>
      <c r="BO249" s="485"/>
      <c r="BP249" s="485"/>
      <c r="BQ249" s="485"/>
      <c r="BR249" s="485"/>
      <c r="BS249" s="485"/>
    </row>
    <row r="250" spans="1:71" s="201" customFormat="1" ht="13.8">
      <c r="A250" s="444"/>
      <c r="B250" s="444"/>
      <c r="C250" s="444"/>
      <c r="D250" s="454" t="s">
        <v>1316</v>
      </c>
      <c r="E250" s="444"/>
      <c r="F250" s="616"/>
      <c r="G250" s="444"/>
      <c r="H250" s="444"/>
      <c r="I250" s="444"/>
      <c r="J250" s="485"/>
      <c r="K250" s="485"/>
      <c r="L250" s="485"/>
      <c r="M250" s="485"/>
      <c r="N250" s="485"/>
      <c r="O250" s="485"/>
      <c r="P250" s="485"/>
      <c r="Q250" s="487"/>
      <c r="R250" s="485"/>
      <c r="S250" s="485"/>
      <c r="T250" s="485"/>
      <c r="U250" s="485"/>
      <c r="V250" s="485"/>
      <c r="W250" s="485"/>
      <c r="X250" s="485"/>
      <c r="Y250" s="485"/>
      <c r="Z250" s="485"/>
      <c r="AA250" s="485"/>
      <c r="AB250" s="485"/>
      <c r="AC250" s="485"/>
      <c r="AD250" s="485"/>
      <c r="AE250" s="485"/>
      <c r="AF250" s="485"/>
      <c r="AG250" s="485"/>
      <c r="AH250" s="485"/>
      <c r="AI250" s="485"/>
      <c r="AJ250" s="485"/>
      <c r="AK250" s="487"/>
      <c r="AL250" s="485"/>
      <c r="AM250" s="485"/>
      <c r="AN250" s="485"/>
      <c r="AO250" s="487"/>
      <c r="AP250" s="485"/>
      <c r="AQ250" s="485"/>
      <c r="AR250" s="485"/>
      <c r="AS250" s="485"/>
      <c r="AT250" s="485"/>
      <c r="AU250" s="485"/>
      <c r="AV250" s="485"/>
      <c r="AW250" s="485"/>
      <c r="AX250" s="485"/>
      <c r="AY250" s="485"/>
      <c r="AZ250" s="485"/>
      <c r="BA250" s="485"/>
      <c r="BB250" s="485"/>
      <c r="BC250" s="487"/>
      <c r="BD250" s="485"/>
      <c r="BE250" s="485"/>
      <c r="BF250" s="485"/>
      <c r="BG250" s="485"/>
      <c r="BH250" s="485"/>
      <c r="BI250" s="485"/>
      <c r="BJ250" s="485"/>
      <c r="BK250" s="485"/>
      <c r="BL250" s="485"/>
      <c r="BM250" s="485"/>
      <c r="BN250" s="485"/>
      <c r="BO250" s="485"/>
      <c r="BP250" s="485"/>
      <c r="BQ250" s="485"/>
      <c r="BR250" s="485"/>
      <c r="BS250" s="485"/>
    </row>
    <row r="251" spans="1:71" s="201" customFormat="1" ht="13.8">
      <c r="A251" s="444"/>
      <c r="B251" s="444"/>
      <c r="C251" s="444"/>
      <c r="D251" s="444"/>
      <c r="E251" s="623" t="s">
        <v>1317</v>
      </c>
      <c r="F251" s="624">
        <f t="shared" ref="F251:F257" si="351">H210</f>
        <v>0</v>
      </c>
      <c r="G251" s="623" t="str">
        <f>InpCompany!$F$11</f>
        <v>£m (2017-18 prices)</v>
      </c>
      <c r="H251" s="444"/>
      <c r="I251" s="625"/>
      <c r="J251" s="485"/>
      <c r="K251" s="485"/>
      <c r="L251" s="485"/>
      <c r="M251" s="485"/>
      <c r="N251" s="485"/>
      <c r="O251" s="485"/>
      <c r="P251" s="485"/>
      <c r="Q251" s="487"/>
      <c r="R251" s="485"/>
      <c r="S251" s="485"/>
      <c r="T251" s="485"/>
      <c r="U251" s="485"/>
      <c r="V251" s="485"/>
      <c r="W251" s="485"/>
      <c r="X251" s="485"/>
      <c r="Y251" s="485"/>
      <c r="Z251" s="485"/>
      <c r="AA251" s="485"/>
      <c r="AB251" s="485"/>
      <c r="AC251" s="485"/>
      <c r="AD251" s="485"/>
      <c r="AE251" s="485"/>
      <c r="AF251" s="485"/>
      <c r="AG251" s="485"/>
      <c r="AH251" s="485"/>
      <c r="AI251" s="485"/>
      <c r="AJ251" s="485"/>
      <c r="AK251" s="487"/>
      <c r="AL251" s="485"/>
      <c r="AM251" s="485"/>
      <c r="AN251" s="485"/>
      <c r="AO251" s="487"/>
      <c r="AP251" s="485"/>
      <c r="AQ251" s="485"/>
      <c r="AR251" s="485"/>
      <c r="AS251" s="485"/>
      <c r="AT251" s="485"/>
      <c r="AU251" s="485"/>
      <c r="AV251" s="485"/>
      <c r="AW251" s="485"/>
      <c r="AX251" s="485"/>
      <c r="AY251" s="485"/>
      <c r="AZ251" s="485"/>
      <c r="BA251" s="485"/>
      <c r="BB251" s="485"/>
      <c r="BC251" s="487"/>
      <c r="BD251" s="485"/>
      <c r="BE251" s="485"/>
      <c r="BF251" s="485"/>
      <c r="BG251" s="485"/>
      <c r="BH251" s="485"/>
      <c r="BI251" s="485"/>
      <c r="BJ251" s="485"/>
      <c r="BK251" s="485"/>
      <c r="BL251" s="485"/>
      <c r="BM251" s="485"/>
      <c r="BN251" s="485"/>
      <c r="BO251" s="485"/>
      <c r="BP251" s="485"/>
      <c r="BQ251" s="485"/>
      <c r="BR251" s="485"/>
      <c r="BS251" s="485"/>
    </row>
    <row r="252" spans="1:71" s="201" customFormat="1" ht="13.8">
      <c r="A252" s="444"/>
      <c r="B252" s="444"/>
      <c r="C252" s="444"/>
      <c r="D252" s="444"/>
      <c r="E252" s="623" t="s">
        <v>1318</v>
      </c>
      <c r="F252" s="624">
        <f t="shared" si="351"/>
        <v>-4.8392000000000008</v>
      </c>
      <c r="G252" s="623" t="str">
        <f>InpCompany!$F$11</f>
        <v>£m (2017-18 prices)</v>
      </c>
      <c r="H252" s="444"/>
      <c r="I252" s="625"/>
      <c r="J252" s="485"/>
      <c r="K252" s="485"/>
      <c r="L252" s="485"/>
      <c r="M252" s="485"/>
      <c r="N252" s="485"/>
      <c r="O252" s="485"/>
      <c r="P252" s="485"/>
      <c r="Q252" s="487"/>
      <c r="R252" s="485"/>
      <c r="S252" s="485"/>
      <c r="T252" s="485"/>
      <c r="U252" s="485"/>
      <c r="V252" s="485"/>
      <c r="W252" s="485"/>
      <c r="X252" s="485"/>
      <c r="Y252" s="485"/>
      <c r="Z252" s="485"/>
      <c r="AA252" s="485"/>
      <c r="AB252" s="485"/>
      <c r="AC252" s="485"/>
      <c r="AD252" s="485"/>
      <c r="AE252" s="485"/>
      <c r="AF252" s="485"/>
      <c r="AG252" s="485"/>
      <c r="AH252" s="485"/>
      <c r="AI252" s="485"/>
      <c r="AJ252" s="485"/>
      <c r="AK252" s="487"/>
      <c r="AL252" s="485"/>
      <c r="AM252" s="485"/>
      <c r="AN252" s="485"/>
      <c r="AO252" s="487"/>
      <c r="AP252" s="485"/>
      <c r="AQ252" s="485"/>
      <c r="AR252" s="485"/>
      <c r="AS252" s="485"/>
      <c r="AT252" s="485"/>
      <c r="AU252" s="485"/>
      <c r="AV252" s="485"/>
      <c r="AW252" s="485"/>
      <c r="AX252" s="485"/>
      <c r="AY252" s="485"/>
      <c r="AZ252" s="485"/>
      <c r="BA252" s="485"/>
      <c r="BB252" s="485"/>
      <c r="BC252" s="487"/>
      <c r="BD252" s="485"/>
      <c r="BE252" s="485"/>
      <c r="BF252" s="485"/>
      <c r="BG252" s="485"/>
      <c r="BH252" s="485"/>
      <c r="BI252" s="485"/>
      <c r="BJ252" s="485"/>
      <c r="BK252" s="485"/>
      <c r="BL252" s="485"/>
      <c r="BM252" s="485"/>
      <c r="BN252" s="485"/>
      <c r="BO252" s="485"/>
      <c r="BP252" s="485"/>
      <c r="BQ252" s="485"/>
      <c r="BR252" s="485"/>
      <c r="BS252" s="485"/>
    </row>
    <row r="253" spans="1:71" s="201" customFormat="1" ht="13.8">
      <c r="A253" s="444"/>
      <c r="B253" s="444"/>
      <c r="C253" s="444"/>
      <c r="D253" s="444"/>
      <c r="E253" s="623" t="s">
        <v>1319</v>
      </c>
      <c r="F253" s="624">
        <f t="shared" si="351"/>
        <v>0</v>
      </c>
      <c r="G253" s="623" t="str">
        <f>InpCompany!$F$11</f>
        <v>£m (2017-18 prices)</v>
      </c>
      <c r="H253" s="444"/>
      <c r="I253" s="625"/>
      <c r="J253" s="485"/>
      <c r="K253" s="485"/>
      <c r="L253" s="485"/>
      <c r="M253" s="485"/>
      <c r="N253" s="485"/>
      <c r="O253" s="485"/>
      <c r="P253" s="485"/>
      <c r="Q253" s="487"/>
      <c r="R253" s="485"/>
      <c r="S253" s="485"/>
      <c r="T253" s="485"/>
      <c r="U253" s="485"/>
      <c r="V253" s="485"/>
      <c r="W253" s="485"/>
      <c r="X253" s="485"/>
      <c r="Y253" s="485"/>
      <c r="Z253" s="485"/>
      <c r="AA253" s="485"/>
      <c r="AB253" s="485"/>
      <c r="AC253" s="485"/>
      <c r="AD253" s="485"/>
      <c r="AE253" s="485"/>
      <c r="AF253" s="485"/>
      <c r="AG253" s="485"/>
      <c r="AH253" s="485"/>
      <c r="AI253" s="485"/>
      <c r="AJ253" s="485"/>
      <c r="AK253" s="487"/>
      <c r="AL253" s="485"/>
      <c r="AM253" s="485"/>
      <c r="AN253" s="485"/>
      <c r="AO253" s="487"/>
      <c r="AP253" s="485"/>
      <c r="AQ253" s="485"/>
      <c r="AR253" s="485"/>
      <c r="AS253" s="485"/>
      <c r="AT253" s="485"/>
      <c r="AU253" s="485"/>
      <c r="AV253" s="485"/>
      <c r="AW253" s="485"/>
      <c r="AX253" s="485"/>
      <c r="AY253" s="485"/>
      <c r="AZ253" s="485"/>
      <c r="BA253" s="485"/>
      <c r="BB253" s="485"/>
      <c r="BC253" s="487"/>
      <c r="BD253" s="485"/>
      <c r="BE253" s="485"/>
      <c r="BF253" s="485"/>
      <c r="BG253" s="485"/>
      <c r="BH253" s="485"/>
      <c r="BI253" s="485"/>
      <c r="BJ253" s="485"/>
      <c r="BK253" s="485"/>
      <c r="BL253" s="485"/>
      <c r="BM253" s="485"/>
      <c r="BN253" s="485"/>
      <c r="BO253" s="485"/>
      <c r="BP253" s="485"/>
      <c r="BQ253" s="485"/>
      <c r="BR253" s="485"/>
      <c r="BS253" s="485"/>
    </row>
    <row r="254" spans="1:71" s="201" customFormat="1" ht="13.8">
      <c r="A254" s="444"/>
      <c r="B254" s="444"/>
      <c r="C254" s="444"/>
      <c r="D254" s="444"/>
      <c r="E254" s="623" t="s">
        <v>1320</v>
      </c>
      <c r="F254" s="624">
        <f t="shared" si="351"/>
        <v>0</v>
      </c>
      <c r="G254" s="623" t="str">
        <f>InpCompany!$F$11</f>
        <v>£m (2017-18 prices)</v>
      </c>
      <c r="H254" s="444"/>
      <c r="I254" s="625"/>
      <c r="J254" s="485"/>
      <c r="K254" s="485"/>
      <c r="L254" s="485"/>
      <c r="M254" s="485"/>
      <c r="N254" s="485"/>
      <c r="O254" s="485"/>
      <c r="P254" s="485"/>
      <c r="Q254" s="487"/>
      <c r="R254" s="485"/>
      <c r="S254" s="485"/>
      <c r="T254" s="485"/>
      <c r="U254" s="485"/>
      <c r="V254" s="485"/>
      <c r="W254" s="485"/>
      <c r="X254" s="485"/>
      <c r="Y254" s="485"/>
      <c r="Z254" s="485"/>
      <c r="AA254" s="485"/>
      <c r="AB254" s="485"/>
      <c r="AC254" s="485"/>
      <c r="AD254" s="485"/>
      <c r="AE254" s="485"/>
      <c r="AF254" s="485"/>
      <c r="AG254" s="485"/>
      <c r="AH254" s="485"/>
      <c r="AI254" s="485"/>
      <c r="AJ254" s="485"/>
      <c r="AK254" s="487"/>
      <c r="AL254" s="485"/>
      <c r="AM254" s="485"/>
      <c r="AN254" s="485"/>
      <c r="AO254" s="487"/>
      <c r="AP254" s="485"/>
      <c r="AQ254" s="485"/>
      <c r="AR254" s="485"/>
      <c r="AS254" s="485"/>
      <c r="AT254" s="485"/>
      <c r="AU254" s="485"/>
      <c r="AV254" s="485"/>
      <c r="AW254" s="485"/>
      <c r="AX254" s="485"/>
      <c r="AY254" s="485"/>
      <c r="AZ254" s="485"/>
      <c r="BA254" s="485"/>
      <c r="BB254" s="485"/>
      <c r="BC254" s="487"/>
      <c r="BD254" s="485"/>
      <c r="BE254" s="485"/>
      <c r="BF254" s="485"/>
      <c r="BG254" s="485"/>
      <c r="BH254" s="485"/>
      <c r="BI254" s="485"/>
      <c r="BJ254" s="485"/>
      <c r="BK254" s="485"/>
      <c r="BL254" s="485"/>
      <c r="BM254" s="485"/>
      <c r="BN254" s="485"/>
      <c r="BO254" s="485"/>
      <c r="BP254" s="485"/>
      <c r="BQ254" s="485"/>
      <c r="BR254" s="485"/>
      <c r="BS254" s="485"/>
    </row>
    <row r="255" spans="1:71" s="201" customFormat="1" ht="13.8">
      <c r="A255" s="444"/>
      <c r="B255" s="444"/>
      <c r="C255" s="444"/>
      <c r="D255" s="444"/>
      <c r="E255" s="623" t="s">
        <v>1321</v>
      </c>
      <c r="F255" s="624">
        <f t="shared" si="351"/>
        <v>0</v>
      </c>
      <c r="G255" s="623" t="str">
        <f>InpCompany!$F$11</f>
        <v>£m (2017-18 prices)</v>
      </c>
      <c r="H255" s="444"/>
      <c r="I255" s="625"/>
      <c r="J255" s="485"/>
      <c r="K255" s="485"/>
      <c r="L255" s="485"/>
      <c r="M255" s="485"/>
      <c r="N255" s="485"/>
      <c r="O255" s="485"/>
      <c r="P255" s="485"/>
      <c r="Q255" s="487"/>
      <c r="R255" s="485"/>
      <c r="S255" s="485"/>
      <c r="T255" s="485"/>
      <c r="U255" s="485"/>
      <c r="V255" s="485"/>
      <c r="W255" s="485"/>
      <c r="X255" s="485"/>
      <c r="Y255" s="485"/>
      <c r="Z255" s="485"/>
      <c r="AA255" s="485"/>
      <c r="AB255" s="485"/>
      <c r="AC255" s="485"/>
      <c r="AD255" s="485"/>
      <c r="AE255" s="485"/>
      <c r="AF255" s="485"/>
      <c r="AG255" s="485"/>
      <c r="AH255" s="485"/>
      <c r="AI255" s="485"/>
      <c r="AJ255" s="485"/>
      <c r="AK255" s="487"/>
      <c r="AL255" s="485"/>
      <c r="AM255" s="485"/>
      <c r="AN255" s="485"/>
      <c r="AO255" s="487"/>
      <c r="AP255" s="485"/>
      <c r="AQ255" s="485"/>
      <c r="AR255" s="485"/>
      <c r="AS255" s="485"/>
      <c r="AT255" s="485"/>
      <c r="AU255" s="485"/>
      <c r="AV255" s="485"/>
      <c r="AW255" s="485"/>
      <c r="AX255" s="485"/>
      <c r="AY255" s="485"/>
      <c r="AZ255" s="485"/>
      <c r="BA255" s="485"/>
      <c r="BB255" s="485"/>
      <c r="BC255" s="487"/>
      <c r="BD255" s="485"/>
      <c r="BE255" s="485"/>
      <c r="BF255" s="485"/>
      <c r="BG255" s="485"/>
      <c r="BH255" s="485"/>
      <c r="BI255" s="485"/>
      <c r="BJ255" s="485"/>
      <c r="BK255" s="485"/>
      <c r="BL255" s="485"/>
      <c r="BM255" s="485"/>
      <c r="BN255" s="485"/>
      <c r="BO255" s="485"/>
      <c r="BP255" s="485"/>
      <c r="BQ255" s="485"/>
      <c r="BR255" s="485"/>
      <c r="BS255" s="485"/>
    </row>
    <row r="256" spans="1:71" s="201" customFormat="1" ht="13.8">
      <c r="A256" s="444"/>
      <c r="B256" s="444"/>
      <c r="C256" s="444"/>
      <c r="D256" s="444"/>
      <c r="E256" s="623" t="s">
        <v>1322</v>
      </c>
      <c r="F256" s="624">
        <f t="shared" si="351"/>
        <v>0</v>
      </c>
      <c r="G256" s="623" t="str">
        <f>InpCompany!$F$11</f>
        <v>£m (2017-18 prices)</v>
      </c>
      <c r="H256" s="444"/>
      <c r="I256" s="625"/>
      <c r="J256" s="485"/>
      <c r="K256" s="485"/>
      <c r="L256" s="485"/>
      <c r="M256" s="485"/>
      <c r="N256" s="485"/>
      <c r="O256" s="485"/>
      <c r="P256" s="485"/>
      <c r="Q256" s="487"/>
      <c r="R256" s="485"/>
      <c r="S256" s="485"/>
      <c r="T256" s="485"/>
      <c r="U256" s="485"/>
      <c r="V256" s="485"/>
      <c r="W256" s="485"/>
      <c r="X256" s="485"/>
      <c r="Y256" s="485"/>
      <c r="Z256" s="485"/>
      <c r="AA256" s="485"/>
      <c r="AB256" s="485"/>
      <c r="AC256" s="485"/>
      <c r="AD256" s="485"/>
      <c r="AE256" s="485"/>
      <c r="AF256" s="485"/>
      <c r="AG256" s="485"/>
      <c r="AH256" s="485"/>
      <c r="AI256" s="485"/>
      <c r="AJ256" s="485"/>
      <c r="AK256" s="487"/>
      <c r="AL256" s="485"/>
      <c r="AM256" s="485"/>
      <c r="AN256" s="485"/>
      <c r="AO256" s="487"/>
      <c r="AP256" s="485"/>
      <c r="AQ256" s="485"/>
      <c r="AR256" s="485"/>
      <c r="AS256" s="485"/>
      <c r="AT256" s="485"/>
      <c r="AU256" s="485"/>
      <c r="AV256" s="485"/>
      <c r="AW256" s="485"/>
      <c r="AX256" s="485"/>
      <c r="AY256" s="485"/>
      <c r="AZ256" s="485"/>
      <c r="BA256" s="485"/>
      <c r="BB256" s="485"/>
      <c r="BC256" s="487"/>
      <c r="BD256" s="485"/>
      <c r="BE256" s="485"/>
      <c r="BF256" s="485"/>
      <c r="BG256" s="485"/>
      <c r="BH256" s="485"/>
      <c r="BI256" s="485"/>
      <c r="BJ256" s="485"/>
      <c r="BK256" s="485"/>
      <c r="BL256" s="485"/>
      <c r="BM256" s="485"/>
      <c r="BN256" s="485"/>
      <c r="BO256" s="485"/>
      <c r="BP256" s="485"/>
      <c r="BQ256" s="485"/>
      <c r="BR256" s="485"/>
      <c r="BS256" s="485"/>
    </row>
    <row r="257" spans="1:71" s="201" customFormat="1" ht="13.8">
      <c r="A257" s="444"/>
      <c r="B257" s="444"/>
      <c r="C257" s="444"/>
      <c r="D257" s="444"/>
      <c r="E257" s="1397" t="s">
        <v>1323</v>
      </c>
      <c r="F257" s="624">
        <f t="shared" si="351"/>
        <v>0</v>
      </c>
      <c r="G257" s="623" t="str">
        <f>InpCompany!$F$11</f>
        <v>£m (2017-18 prices)</v>
      </c>
      <c r="H257" s="444"/>
      <c r="I257" s="625"/>
      <c r="J257" s="485"/>
      <c r="K257" s="485"/>
      <c r="L257" s="485"/>
      <c r="M257" s="485"/>
      <c r="N257" s="485"/>
      <c r="O257" s="485"/>
      <c r="P257" s="485"/>
      <c r="Q257" s="487"/>
      <c r="R257" s="485"/>
      <c r="S257" s="485"/>
      <c r="T257" s="485"/>
      <c r="U257" s="485"/>
      <c r="V257" s="485"/>
      <c r="W257" s="485"/>
      <c r="X257" s="485"/>
      <c r="Y257" s="485"/>
      <c r="Z257" s="485"/>
      <c r="AA257" s="485"/>
      <c r="AB257" s="485"/>
      <c r="AC257" s="485"/>
      <c r="AD257" s="485"/>
      <c r="AE257" s="485"/>
      <c r="AF257" s="485"/>
      <c r="AG257" s="485"/>
      <c r="AH257" s="485"/>
      <c r="AI257" s="485"/>
      <c r="AJ257" s="485"/>
      <c r="AK257" s="487"/>
      <c r="AL257" s="485"/>
      <c r="AM257" s="485"/>
      <c r="AN257" s="485"/>
      <c r="AO257" s="487"/>
      <c r="AP257" s="485"/>
      <c r="AQ257" s="485"/>
      <c r="AR257" s="485"/>
      <c r="AS257" s="485"/>
      <c r="AT257" s="485"/>
      <c r="AU257" s="485"/>
      <c r="AV257" s="485"/>
      <c r="AW257" s="485"/>
      <c r="AX257" s="485"/>
      <c r="AY257" s="485"/>
      <c r="AZ257" s="485"/>
      <c r="BA257" s="485"/>
      <c r="BB257" s="485"/>
      <c r="BC257" s="487"/>
      <c r="BD257" s="485"/>
      <c r="BE257" s="485"/>
      <c r="BF257" s="485"/>
      <c r="BG257" s="485"/>
      <c r="BH257" s="485"/>
      <c r="BI257" s="485"/>
      <c r="BJ257" s="485"/>
      <c r="BK257" s="485"/>
      <c r="BL257" s="485"/>
      <c r="BM257" s="485"/>
      <c r="BN257" s="485"/>
      <c r="BO257" s="485"/>
      <c r="BP257" s="485"/>
      <c r="BQ257" s="485"/>
      <c r="BR257" s="485"/>
      <c r="BS257" s="485"/>
    </row>
    <row r="258" spans="1:71" s="201" customFormat="1" ht="13.8">
      <c r="A258" s="444"/>
      <c r="B258" s="444"/>
      <c r="C258" s="444"/>
      <c r="D258" s="444"/>
      <c r="E258" s="444"/>
      <c r="F258" s="616"/>
      <c r="G258" s="444"/>
      <c r="H258" s="444"/>
      <c r="I258" s="444"/>
      <c r="J258" s="485"/>
      <c r="K258" s="485"/>
      <c r="L258" s="485"/>
      <c r="M258" s="485"/>
      <c r="N258" s="485"/>
      <c r="O258" s="485"/>
      <c r="P258" s="485"/>
      <c r="Q258" s="487"/>
      <c r="R258" s="485"/>
      <c r="S258" s="485"/>
      <c r="T258" s="485"/>
      <c r="U258" s="485"/>
      <c r="V258" s="485"/>
      <c r="W258" s="485"/>
      <c r="X258" s="485"/>
      <c r="Y258" s="485"/>
      <c r="Z258" s="485"/>
      <c r="AA258" s="485"/>
      <c r="AB258" s="485"/>
      <c r="AC258" s="485"/>
      <c r="AD258" s="485"/>
      <c r="AE258" s="485"/>
      <c r="AF258" s="485"/>
      <c r="AG258" s="485"/>
      <c r="AH258" s="485"/>
      <c r="AI258" s="485"/>
      <c r="AJ258" s="485"/>
      <c r="AK258" s="487"/>
      <c r="AL258" s="485"/>
      <c r="AM258" s="485"/>
      <c r="AN258" s="485"/>
      <c r="AO258" s="487"/>
      <c r="AP258" s="485"/>
      <c r="AQ258" s="485"/>
      <c r="AR258" s="485"/>
      <c r="AS258" s="485"/>
      <c r="AT258" s="485"/>
      <c r="AU258" s="485"/>
      <c r="AV258" s="485"/>
      <c r="AW258" s="485"/>
      <c r="AX258" s="485"/>
      <c r="AY258" s="485"/>
      <c r="AZ258" s="485"/>
      <c r="BA258" s="485"/>
      <c r="BB258" s="485"/>
      <c r="BC258" s="487"/>
      <c r="BD258" s="485"/>
      <c r="BE258" s="485"/>
      <c r="BF258" s="485"/>
      <c r="BG258" s="485"/>
      <c r="BH258" s="485"/>
      <c r="BI258" s="485"/>
      <c r="BJ258" s="485"/>
      <c r="BK258" s="485"/>
      <c r="BL258" s="485"/>
      <c r="BM258" s="485"/>
      <c r="BN258" s="485"/>
      <c r="BO258" s="485"/>
      <c r="BP258" s="485"/>
      <c r="BQ258" s="485"/>
      <c r="BR258" s="485"/>
      <c r="BS258" s="485"/>
    </row>
    <row r="259" spans="1:71" s="201" customFormat="1" ht="13.8">
      <c r="A259" s="444"/>
      <c r="B259" s="444"/>
      <c r="C259" s="444"/>
      <c r="D259" s="454" t="s">
        <v>1324</v>
      </c>
      <c r="E259" s="454"/>
      <c r="F259" s="616"/>
      <c r="G259" s="444"/>
      <c r="H259" s="444"/>
      <c r="I259" s="444"/>
      <c r="J259" s="485"/>
      <c r="K259" s="485"/>
      <c r="L259" s="485"/>
      <c r="M259" s="485"/>
      <c r="N259" s="485"/>
      <c r="O259" s="485"/>
      <c r="P259" s="485"/>
      <c r="Q259" s="487"/>
      <c r="R259" s="485"/>
      <c r="S259" s="485"/>
      <c r="T259" s="485"/>
      <c r="U259" s="485"/>
      <c r="V259" s="485"/>
      <c r="W259" s="485"/>
      <c r="X259" s="485"/>
      <c r="Y259" s="485"/>
      <c r="Z259" s="485"/>
      <c r="AA259" s="485"/>
      <c r="AB259" s="485"/>
      <c r="AC259" s="485"/>
      <c r="AD259" s="485"/>
      <c r="AE259" s="485"/>
      <c r="AF259" s="485"/>
      <c r="AG259" s="485"/>
      <c r="AH259" s="485"/>
      <c r="AI259" s="485"/>
      <c r="AJ259" s="485"/>
      <c r="AK259" s="487"/>
      <c r="AL259" s="485"/>
      <c r="AM259" s="485"/>
      <c r="AN259" s="485"/>
      <c r="AO259" s="487"/>
      <c r="AP259" s="485"/>
      <c r="AQ259" s="485"/>
      <c r="AR259" s="485"/>
      <c r="AS259" s="485"/>
      <c r="AT259" s="485"/>
      <c r="AU259" s="485"/>
      <c r="AV259" s="485"/>
      <c r="AW259" s="485"/>
      <c r="AX259" s="485"/>
      <c r="AY259" s="485"/>
      <c r="AZ259" s="485"/>
      <c r="BA259" s="485"/>
      <c r="BB259" s="485"/>
      <c r="BC259" s="487"/>
      <c r="BD259" s="485"/>
      <c r="BE259" s="485"/>
      <c r="BF259" s="485"/>
      <c r="BG259" s="485"/>
      <c r="BH259" s="485"/>
      <c r="BI259" s="485"/>
      <c r="BJ259" s="485"/>
      <c r="BK259" s="485"/>
      <c r="BL259" s="485"/>
      <c r="BM259" s="485"/>
      <c r="BN259" s="485"/>
      <c r="BO259" s="485"/>
      <c r="BP259" s="485"/>
      <c r="BQ259" s="485"/>
      <c r="BR259" s="485"/>
      <c r="BS259" s="485"/>
    </row>
    <row r="260" spans="1:71" s="201" customFormat="1" ht="13.8">
      <c r="A260" s="444"/>
      <c r="B260" s="444"/>
      <c r="C260" s="444"/>
      <c r="D260" s="444"/>
      <c r="E260" s="444" t="s">
        <v>1325</v>
      </c>
      <c r="F260" s="616">
        <f t="shared" ref="F260:F266" si="352">H219</f>
        <v>4.7468400000000001E-2</v>
      </c>
      <c r="G260" s="444" t="str">
        <f>InpCompany!$F$11</f>
        <v>£m (2017-18 prices)</v>
      </c>
      <c r="H260" s="444"/>
      <c r="I260" s="621"/>
      <c r="J260" s="485"/>
      <c r="K260" s="485"/>
      <c r="L260" s="485"/>
      <c r="M260" s="485"/>
      <c r="N260" s="485"/>
      <c r="O260" s="485"/>
      <c r="P260" s="485"/>
      <c r="Q260" s="487"/>
      <c r="R260" s="485"/>
      <c r="S260" s="485"/>
      <c r="T260" s="485"/>
      <c r="U260" s="485"/>
      <c r="V260" s="485"/>
      <c r="W260" s="485"/>
      <c r="X260" s="485"/>
      <c r="Y260" s="485"/>
      <c r="Z260" s="485"/>
      <c r="AA260" s="485"/>
      <c r="AB260" s="485"/>
      <c r="AC260" s="485"/>
      <c r="AD260" s="485"/>
      <c r="AE260" s="485"/>
      <c r="AF260" s="485"/>
      <c r="AG260" s="485"/>
      <c r="AH260" s="485"/>
      <c r="AI260" s="485"/>
      <c r="AJ260" s="485"/>
      <c r="AK260" s="487"/>
      <c r="AL260" s="485"/>
      <c r="AM260" s="485"/>
      <c r="AN260" s="485"/>
      <c r="AO260" s="487"/>
      <c r="AP260" s="485"/>
      <c r="AQ260" s="485"/>
      <c r="AR260" s="485"/>
      <c r="AS260" s="485"/>
      <c r="AT260" s="485"/>
      <c r="AU260" s="485"/>
      <c r="AV260" s="485"/>
      <c r="AW260" s="485"/>
      <c r="AX260" s="485"/>
      <c r="AY260" s="485"/>
      <c r="AZ260" s="485"/>
      <c r="BA260" s="485"/>
      <c r="BB260" s="485"/>
      <c r="BC260" s="487"/>
      <c r="BD260" s="485"/>
      <c r="BE260" s="485"/>
      <c r="BF260" s="485"/>
      <c r="BG260" s="485"/>
      <c r="BH260" s="485"/>
      <c r="BI260" s="485"/>
      <c r="BJ260" s="485"/>
      <c r="BK260" s="485"/>
      <c r="BL260" s="485"/>
      <c r="BM260" s="485"/>
      <c r="BN260" s="485"/>
      <c r="BO260" s="485"/>
      <c r="BP260" s="485"/>
      <c r="BQ260" s="485"/>
      <c r="BR260" s="485"/>
      <c r="BS260" s="485"/>
    </row>
    <row r="261" spans="1:71" s="201" customFormat="1" ht="13.8">
      <c r="A261" s="444"/>
      <c r="B261" s="444"/>
      <c r="C261" s="444"/>
      <c r="D261" s="444"/>
      <c r="E261" s="444" t="s">
        <v>1326</v>
      </c>
      <c r="F261" s="616">
        <f t="shared" si="352"/>
        <v>0.98760493333333343</v>
      </c>
      <c r="G261" s="444" t="str">
        <f>InpCompany!$F$11</f>
        <v>£m (2017-18 prices)</v>
      </c>
      <c r="H261" s="444"/>
      <c r="I261" s="621"/>
      <c r="J261" s="485"/>
      <c r="K261" s="485"/>
      <c r="L261" s="485"/>
      <c r="M261" s="485"/>
      <c r="N261" s="485"/>
      <c r="O261" s="485"/>
      <c r="P261" s="485"/>
      <c r="Q261" s="487"/>
      <c r="R261" s="485"/>
      <c r="S261" s="485"/>
      <c r="T261" s="485"/>
      <c r="U261" s="485"/>
      <c r="V261" s="485"/>
      <c r="W261" s="485"/>
      <c r="X261" s="485"/>
      <c r="Y261" s="485"/>
      <c r="Z261" s="485"/>
      <c r="AA261" s="485"/>
      <c r="AB261" s="485"/>
      <c r="AC261" s="485"/>
      <c r="AD261" s="485"/>
      <c r="AE261" s="485"/>
      <c r="AF261" s="485"/>
      <c r="AG261" s="485"/>
      <c r="AH261" s="485"/>
      <c r="AI261" s="485"/>
      <c r="AJ261" s="485"/>
      <c r="AK261" s="487"/>
      <c r="AL261" s="485"/>
      <c r="AM261" s="485"/>
      <c r="AN261" s="485"/>
      <c r="AO261" s="487"/>
      <c r="AP261" s="485"/>
      <c r="AQ261" s="485"/>
      <c r="AR261" s="485"/>
      <c r="AS261" s="485"/>
      <c r="AT261" s="485"/>
      <c r="AU261" s="485"/>
      <c r="AV261" s="485"/>
      <c r="AW261" s="485"/>
      <c r="AX261" s="485"/>
      <c r="AY261" s="485"/>
      <c r="AZ261" s="485"/>
      <c r="BA261" s="485"/>
      <c r="BB261" s="485"/>
      <c r="BC261" s="487"/>
      <c r="BD261" s="485"/>
      <c r="BE261" s="485"/>
      <c r="BF261" s="485"/>
      <c r="BG261" s="485"/>
      <c r="BH261" s="485"/>
      <c r="BI261" s="485"/>
      <c r="BJ261" s="485"/>
      <c r="BK261" s="485"/>
      <c r="BL261" s="485"/>
      <c r="BM261" s="485"/>
      <c r="BN261" s="485"/>
      <c r="BO261" s="485"/>
      <c r="BP261" s="485"/>
      <c r="BQ261" s="485"/>
      <c r="BR261" s="485"/>
      <c r="BS261" s="485"/>
    </row>
    <row r="262" spans="1:71" s="201" customFormat="1" ht="13.8">
      <c r="A262" s="444"/>
      <c r="B262" s="444"/>
      <c r="C262" s="444"/>
      <c r="D262" s="444"/>
      <c r="E262" s="444" t="s">
        <v>1327</v>
      </c>
      <c r="F262" s="616">
        <f t="shared" si="352"/>
        <v>0</v>
      </c>
      <c r="G262" s="444" t="str">
        <f>InpCompany!$F$11</f>
        <v>£m (2017-18 prices)</v>
      </c>
      <c r="H262" s="444"/>
      <c r="I262" s="621"/>
      <c r="J262" s="485"/>
      <c r="K262" s="485"/>
      <c r="L262" s="485"/>
      <c r="M262" s="485"/>
      <c r="N262" s="485"/>
      <c r="O262" s="485"/>
      <c r="P262" s="485"/>
      <c r="Q262" s="487"/>
      <c r="R262" s="485"/>
      <c r="S262" s="485"/>
      <c r="T262" s="485"/>
      <c r="U262" s="485"/>
      <c r="V262" s="485"/>
      <c r="W262" s="485"/>
      <c r="X262" s="485"/>
      <c r="Y262" s="485"/>
      <c r="Z262" s="485"/>
      <c r="AA262" s="485"/>
      <c r="AB262" s="485"/>
      <c r="AC262" s="485"/>
      <c r="AD262" s="485"/>
      <c r="AE262" s="485"/>
      <c r="AF262" s="485"/>
      <c r="AG262" s="485"/>
      <c r="AH262" s="485"/>
      <c r="AI262" s="485"/>
      <c r="AJ262" s="485"/>
      <c r="AK262" s="487"/>
      <c r="AL262" s="485"/>
      <c r="AM262" s="485"/>
      <c r="AN262" s="485"/>
      <c r="AO262" s="487"/>
      <c r="AP262" s="485"/>
      <c r="AQ262" s="485"/>
      <c r="AR262" s="485"/>
      <c r="AS262" s="485"/>
      <c r="AT262" s="485"/>
      <c r="AU262" s="485"/>
      <c r="AV262" s="485"/>
      <c r="AW262" s="485"/>
      <c r="AX262" s="485"/>
      <c r="AY262" s="485"/>
      <c r="AZ262" s="485"/>
      <c r="BA262" s="485"/>
      <c r="BB262" s="485"/>
      <c r="BC262" s="487"/>
      <c r="BD262" s="485"/>
      <c r="BE262" s="485"/>
      <c r="BF262" s="485"/>
      <c r="BG262" s="485"/>
      <c r="BH262" s="485"/>
      <c r="BI262" s="485"/>
      <c r="BJ262" s="485"/>
      <c r="BK262" s="485"/>
      <c r="BL262" s="485"/>
      <c r="BM262" s="485"/>
      <c r="BN262" s="485"/>
      <c r="BO262" s="485"/>
      <c r="BP262" s="485"/>
      <c r="BQ262" s="485"/>
      <c r="BR262" s="485"/>
      <c r="BS262" s="485"/>
    </row>
    <row r="263" spans="1:71" s="201" customFormat="1" ht="13.8">
      <c r="A263" s="444"/>
      <c r="B263" s="444"/>
      <c r="C263" s="444"/>
      <c r="D263" s="444"/>
      <c r="E263" s="444" t="s">
        <v>1328</v>
      </c>
      <c r="F263" s="616">
        <f t="shared" si="352"/>
        <v>0</v>
      </c>
      <c r="G263" s="444" t="str">
        <f>InpCompany!$F$11</f>
        <v>£m (2017-18 prices)</v>
      </c>
      <c r="H263" s="444"/>
      <c r="I263" s="621"/>
      <c r="J263" s="485"/>
      <c r="K263" s="485"/>
      <c r="L263" s="485"/>
      <c r="M263" s="485"/>
      <c r="N263" s="485"/>
      <c r="O263" s="485"/>
      <c r="P263" s="485"/>
      <c r="Q263" s="487"/>
      <c r="R263" s="485"/>
      <c r="S263" s="485"/>
      <c r="T263" s="485"/>
      <c r="U263" s="485"/>
      <c r="V263" s="485"/>
      <c r="W263" s="485"/>
      <c r="X263" s="485"/>
      <c r="Y263" s="485"/>
      <c r="Z263" s="485"/>
      <c r="AA263" s="485"/>
      <c r="AB263" s="485"/>
      <c r="AC263" s="485"/>
      <c r="AD263" s="485"/>
      <c r="AE263" s="485"/>
      <c r="AF263" s="485"/>
      <c r="AG263" s="485"/>
      <c r="AH263" s="485"/>
      <c r="AI263" s="485"/>
      <c r="AJ263" s="485"/>
      <c r="AK263" s="487"/>
      <c r="AL263" s="485"/>
      <c r="AM263" s="485"/>
      <c r="AN263" s="485"/>
      <c r="AO263" s="487"/>
      <c r="AP263" s="485"/>
      <c r="AQ263" s="485"/>
      <c r="AR263" s="485"/>
      <c r="AS263" s="485"/>
      <c r="AT263" s="485"/>
      <c r="AU263" s="485"/>
      <c r="AV263" s="485"/>
      <c r="AW263" s="485"/>
      <c r="AX263" s="485"/>
      <c r="AY263" s="485"/>
      <c r="AZ263" s="485"/>
      <c r="BA263" s="485"/>
      <c r="BB263" s="485"/>
      <c r="BC263" s="487"/>
      <c r="BD263" s="485"/>
      <c r="BE263" s="485"/>
      <c r="BF263" s="485"/>
      <c r="BG263" s="485"/>
      <c r="BH263" s="485"/>
      <c r="BI263" s="485"/>
      <c r="BJ263" s="485"/>
      <c r="BK263" s="485"/>
      <c r="BL263" s="485"/>
      <c r="BM263" s="485"/>
      <c r="BN263" s="485"/>
      <c r="BO263" s="485"/>
      <c r="BP263" s="485"/>
      <c r="BQ263" s="485"/>
      <c r="BR263" s="485"/>
      <c r="BS263" s="485"/>
    </row>
    <row r="264" spans="1:71" s="201" customFormat="1" ht="13.8">
      <c r="A264" s="444"/>
      <c r="B264" s="444"/>
      <c r="C264" s="444"/>
      <c r="D264" s="444"/>
      <c r="E264" s="444" t="s">
        <v>1329</v>
      </c>
      <c r="F264" s="616">
        <f t="shared" si="352"/>
        <v>0</v>
      </c>
      <c r="G264" s="444" t="str">
        <f>InpCompany!$F$11</f>
        <v>£m (2017-18 prices)</v>
      </c>
      <c r="H264" s="444"/>
      <c r="I264" s="621"/>
      <c r="J264" s="485"/>
      <c r="K264" s="485"/>
      <c r="L264" s="485"/>
      <c r="M264" s="485"/>
      <c r="N264" s="485"/>
      <c r="O264" s="485"/>
      <c r="P264" s="485"/>
      <c r="Q264" s="487"/>
      <c r="R264" s="485"/>
      <c r="S264" s="485"/>
      <c r="T264" s="485"/>
      <c r="U264" s="485"/>
      <c r="V264" s="485"/>
      <c r="W264" s="485"/>
      <c r="X264" s="485"/>
      <c r="Y264" s="485"/>
      <c r="Z264" s="485"/>
      <c r="AA264" s="485"/>
      <c r="AB264" s="485"/>
      <c r="AC264" s="485"/>
      <c r="AD264" s="485"/>
      <c r="AE264" s="485"/>
      <c r="AF264" s="485"/>
      <c r="AG264" s="485"/>
      <c r="AH264" s="485"/>
      <c r="AI264" s="485"/>
      <c r="AJ264" s="485"/>
      <c r="AK264" s="487"/>
      <c r="AL264" s="485"/>
      <c r="AM264" s="485"/>
      <c r="AN264" s="485"/>
      <c r="AO264" s="487"/>
      <c r="AP264" s="485"/>
      <c r="AQ264" s="485"/>
      <c r="AR264" s="485"/>
      <c r="AS264" s="485"/>
      <c r="AT264" s="485"/>
      <c r="AU264" s="485"/>
      <c r="AV264" s="485"/>
      <c r="AW264" s="485"/>
      <c r="AX264" s="485"/>
      <c r="AY264" s="485"/>
      <c r="AZ264" s="485"/>
      <c r="BA264" s="485"/>
      <c r="BB264" s="485"/>
      <c r="BC264" s="487"/>
      <c r="BD264" s="485"/>
      <c r="BE264" s="485"/>
      <c r="BF264" s="485"/>
      <c r="BG264" s="485"/>
      <c r="BH264" s="485"/>
      <c r="BI264" s="485"/>
      <c r="BJ264" s="485"/>
      <c r="BK264" s="485"/>
      <c r="BL264" s="485"/>
      <c r="BM264" s="485"/>
      <c r="BN264" s="485"/>
      <c r="BO264" s="485"/>
      <c r="BP264" s="485"/>
      <c r="BQ264" s="485"/>
      <c r="BR264" s="485"/>
      <c r="BS264" s="485"/>
    </row>
    <row r="265" spans="1:71" s="201" customFormat="1" ht="13.8">
      <c r="A265" s="444"/>
      <c r="B265" s="444"/>
      <c r="C265" s="444"/>
      <c r="D265" s="444"/>
      <c r="E265" s="444" t="s">
        <v>1330</v>
      </c>
      <c r="F265" s="616">
        <f t="shared" si="352"/>
        <v>0</v>
      </c>
      <c r="G265" s="444" t="str">
        <f>InpCompany!$F$11</f>
        <v>£m (2017-18 prices)</v>
      </c>
      <c r="H265" s="444"/>
      <c r="I265" s="621"/>
      <c r="J265" s="485"/>
      <c r="K265" s="485"/>
      <c r="L265" s="485"/>
      <c r="M265" s="485"/>
      <c r="N265" s="485"/>
      <c r="O265" s="485"/>
      <c r="P265" s="485"/>
      <c r="Q265" s="487"/>
      <c r="R265" s="485"/>
      <c r="S265" s="485"/>
      <c r="T265" s="485"/>
      <c r="U265" s="485"/>
      <c r="V265" s="485"/>
      <c r="W265" s="485"/>
      <c r="X265" s="485"/>
      <c r="Y265" s="485"/>
      <c r="Z265" s="485"/>
      <c r="AA265" s="485"/>
      <c r="AB265" s="485"/>
      <c r="AC265" s="485"/>
      <c r="AD265" s="485"/>
      <c r="AE265" s="485"/>
      <c r="AF265" s="485"/>
      <c r="AG265" s="485"/>
      <c r="AH265" s="485"/>
      <c r="AI265" s="485"/>
      <c r="AJ265" s="485"/>
      <c r="AK265" s="487"/>
      <c r="AL265" s="485"/>
      <c r="AM265" s="485"/>
      <c r="AN265" s="485"/>
      <c r="AO265" s="487"/>
      <c r="AP265" s="485"/>
      <c r="AQ265" s="485"/>
      <c r="AR265" s="485"/>
      <c r="AS265" s="485"/>
      <c r="AT265" s="485"/>
      <c r="AU265" s="485"/>
      <c r="AV265" s="485"/>
      <c r="AW265" s="485"/>
      <c r="AX265" s="485"/>
      <c r="AY265" s="485"/>
      <c r="AZ265" s="485"/>
      <c r="BA265" s="485"/>
      <c r="BB265" s="485"/>
      <c r="BC265" s="487"/>
      <c r="BD265" s="485"/>
      <c r="BE265" s="485"/>
      <c r="BF265" s="485"/>
      <c r="BG265" s="485"/>
      <c r="BH265" s="485"/>
      <c r="BI265" s="485"/>
      <c r="BJ265" s="485"/>
      <c r="BK265" s="485"/>
      <c r="BL265" s="485"/>
      <c r="BM265" s="485"/>
      <c r="BN265" s="485"/>
      <c r="BO265" s="485"/>
      <c r="BP265" s="485"/>
      <c r="BQ265" s="485"/>
      <c r="BR265" s="485"/>
      <c r="BS265" s="485"/>
    </row>
    <row r="266" spans="1:71" s="201" customFormat="1" ht="13.8">
      <c r="A266" s="444"/>
      <c r="B266" s="444"/>
      <c r="C266" s="444"/>
      <c r="D266" s="444"/>
      <c r="E266" s="444" t="s">
        <v>1331</v>
      </c>
      <c r="F266" s="616">
        <f t="shared" si="352"/>
        <v>0</v>
      </c>
      <c r="G266" s="444" t="str">
        <f>InpCompany!$F$11</f>
        <v>£m (2017-18 prices)</v>
      </c>
      <c r="H266" s="444"/>
      <c r="I266" s="621"/>
      <c r="J266" s="485"/>
      <c r="K266" s="485"/>
      <c r="L266" s="485"/>
      <c r="M266" s="485"/>
      <c r="N266" s="485"/>
      <c r="O266" s="485"/>
      <c r="P266" s="485"/>
      <c r="Q266" s="487"/>
      <c r="R266" s="485"/>
      <c r="S266" s="485"/>
      <c r="T266" s="485"/>
      <c r="U266" s="485"/>
      <c r="V266" s="485"/>
      <c r="W266" s="485"/>
      <c r="X266" s="485"/>
      <c r="Y266" s="485"/>
      <c r="Z266" s="485"/>
      <c r="AA266" s="485"/>
      <c r="AB266" s="485"/>
      <c r="AC266" s="485"/>
      <c r="AD266" s="485"/>
      <c r="AE266" s="485"/>
      <c r="AF266" s="485"/>
      <c r="AG266" s="485"/>
      <c r="AH266" s="485"/>
      <c r="AI266" s="485"/>
      <c r="AJ266" s="485"/>
      <c r="AK266" s="487"/>
      <c r="AL266" s="485"/>
      <c r="AM266" s="485"/>
      <c r="AN266" s="485"/>
      <c r="AO266" s="487"/>
      <c r="AP266" s="485"/>
      <c r="AQ266" s="485"/>
      <c r="AR266" s="485"/>
      <c r="AS266" s="485"/>
      <c r="AT266" s="485"/>
      <c r="AU266" s="485"/>
      <c r="AV266" s="485"/>
      <c r="AW266" s="485"/>
      <c r="AX266" s="485"/>
      <c r="AY266" s="485"/>
      <c r="AZ266" s="485"/>
      <c r="BA266" s="485"/>
      <c r="BB266" s="485"/>
      <c r="BC266" s="487"/>
      <c r="BD266" s="485"/>
      <c r="BE266" s="485"/>
      <c r="BF266" s="485"/>
      <c r="BG266" s="485"/>
      <c r="BH266" s="485"/>
      <c r="BI266" s="485"/>
      <c r="BJ266" s="485"/>
      <c r="BK266" s="485"/>
      <c r="BL266" s="485"/>
      <c r="BM266" s="485"/>
      <c r="BN266" s="485"/>
      <c r="BO266" s="485"/>
      <c r="BP266" s="485"/>
      <c r="BQ266" s="485"/>
      <c r="BR266" s="485"/>
      <c r="BS266" s="485"/>
    </row>
    <row r="267" spans="1:71" s="201" customFormat="1" ht="13.8">
      <c r="A267" s="444"/>
      <c r="B267" s="444"/>
      <c r="C267" s="444"/>
      <c r="D267" s="444"/>
      <c r="E267" s="444"/>
      <c r="F267" s="444"/>
      <c r="G267" s="444"/>
      <c r="H267" s="616"/>
      <c r="I267" s="621"/>
      <c r="J267" s="485"/>
      <c r="K267" s="485"/>
      <c r="L267" s="485"/>
      <c r="M267" s="485"/>
      <c r="N267" s="485"/>
      <c r="O267" s="485"/>
      <c r="P267" s="485"/>
      <c r="Q267" s="487"/>
      <c r="R267" s="485"/>
      <c r="S267" s="485"/>
      <c r="T267" s="485"/>
      <c r="U267" s="485"/>
      <c r="V267" s="485"/>
      <c r="W267" s="485"/>
      <c r="X267" s="485"/>
      <c r="Y267" s="485"/>
      <c r="Z267" s="485"/>
      <c r="AA267" s="485"/>
      <c r="AB267" s="485"/>
      <c r="AC267" s="485"/>
      <c r="AD267" s="485"/>
      <c r="AE267" s="485"/>
      <c r="AF267" s="485"/>
      <c r="AG267" s="485"/>
      <c r="AH267" s="485"/>
      <c r="AI267" s="485"/>
      <c r="AJ267" s="485"/>
      <c r="AK267" s="487"/>
      <c r="AL267" s="485"/>
      <c r="AM267" s="485"/>
      <c r="AN267" s="485"/>
      <c r="AO267" s="487"/>
      <c r="AP267" s="485"/>
      <c r="AQ267" s="485"/>
      <c r="AR267" s="485"/>
      <c r="AS267" s="485"/>
      <c r="AT267" s="485"/>
      <c r="AU267" s="485"/>
      <c r="AV267" s="485"/>
      <c r="AW267" s="485"/>
      <c r="AX267" s="485"/>
      <c r="AY267" s="485"/>
      <c r="AZ267" s="485"/>
      <c r="BA267" s="485"/>
      <c r="BB267" s="485"/>
      <c r="BC267" s="487"/>
      <c r="BD267" s="485"/>
      <c r="BE267" s="485"/>
      <c r="BF267" s="485"/>
      <c r="BG267" s="485"/>
      <c r="BH267" s="485"/>
      <c r="BI267" s="485"/>
      <c r="BJ267" s="485"/>
      <c r="BK267" s="485"/>
      <c r="BL267" s="485"/>
      <c r="BM267" s="485"/>
      <c r="BN267" s="485"/>
      <c r="BO267" s="485"/>
      <c r="BP267" s="485"/>
      <c r="BQ267" s="485"/>
      <c r="BR267" s="485"/>
      <c r="BS267" s="485"/>
    </row>
    <row r="268" spans="1:71" s="201" customFormat="1" ht="13.8">
      <c r="A268" s="444"/>
      <c r="B268" s="444"/>
      <c r="C268" s="444"/>
      <c r="D268" s="454" t="s">
        <v>1332</v>
      </c>
      <c r="E268" s="454"/>
      <c r="F268" s="454"/>
      <c r="G268" s="444"/>
      <c r="H268" s="616"/>
      <c r="I268" s="621"/>
      <c r="J268" s="485"/>
      <c r="K268" s="485"/>
      <c r="L268" s="485"/>
      <c r="M268" s="485"/>
      <c r="N268" s="485"/>
      <c r="O268" s="485"/>
      <c r="P268" s="485"/>
      <c r="Q268" s="487"/>
      <c r="R268" s="485"/>
      <c r="S268" s="485"/>
      <c r="T268" s="485"/>
      <c r="U268" s="485"/>
      <c r="V268" s="485"/>
      <c r="W268" s="485"/>
      <c r="X268" s="485"/>
      <c r="Y268" s="485"/>
      <c r="Z268" s="485"/>
      <c r="AA268" s="485"/>
      <c r="AB268" s="485"/>
      <c r="AC268" s="485"/>
      <c r="AD268" s="485"/>
      <c r="AE268" s="485"/>
      <c r="AF268" s="485"/>
      <c r="AG268" s="485"/>
      <c r="AH268" s="485"/>
      <c r="AI268" s="485"/>
      <c r="AJ268" s="485"/>
      <c r="AK268" s="487"/>
      <c r="AL268" s="485"/>
      <c r="AM268" s="485"/>
      <c r="AN268" s="485"/>
      <c r="AO268" s="487"/>
      <c r="AP268" s="485"/>
      <c r="AQ268" s="485"/>
      <c r="AR268" s="485"/>
      <c r="AS268" s="485"/>
      <c r="AT268" s="485"/>
      <c r="AU268" s="485"/>
      <c r="AV268" s="485"/>
      <c r="AW268" s="485"/>
      <c r="AX268" s="485"/>
      <c r="AY268" s="485"/>
      <c r="AZ268" s="485"/>
      <c r="BA268" s="485"/>
      <c r="BB268" s="485"/>
      <c r="BC268" s="487"/>
      <c r="BD268" s="485"/>
      <c r="BE268" s="485"/>
      <c r="BF268" s="485"/>
      <c r="BG268" s="485"/>
      <c r="BH268" s="485"/>
      <c r="BI268" s="485"/>
      <c r="BJ268" s="485"/>
      <c r="BK268" s="485"/>
      <c r="BL268" s="485"/>
      <c r="BM268" s="485"/>
      <c r="BN268" s="485"/>
      <c r="BO268" s="485"/>
      <c r="BP268" s="485"/>
      <c r="BQ268" s="485"/>
      <c r="BR268" s="485"/>
      <c r="BS268" s="485"/>
    </row>
    <row r="269" spans="1:71" s="229" customFormat="1" ht="13.8">
      <c r="A269" s="623"/>
      <c r="B269" s="623"/>
      <c r="C269" s="623"/>
      <c r="D269" s="623"/>
      <c r="E269" s="608" t="s">
        <v>1333</v>
      </c>
      <c r="F269" s="1956">
        <f t="shared" ref="F269:F275" si="353">H228</f>
        <v>0</v>
      </c>
      <c r="G269" s="608" t="str">
        <f>InpCompany!$F$11</f>
        <v>£m (2017-18 prices)</v>
      </c>
      <c r="H269" s="623"/>
      <c r="I269" s="625"/>
      <c r="J269" s="672"/>
      <c r="K269" s="672"/>
      <c r="L269" s="672"/>
      <c r="M269" s="672"/>
      <c r="N269" s="672"/>
      <c r="O269" s="672"/>
      <c r="P269" s="672"/>
      <c r="Q269" s="1389"/>
      <c r="R269" s="672"/>
      <c r="S269" s="672"/>
      <c r="T269" s="672"/>
      <c r="U269" s="672"/>
      <c r="V269" s="672"/>
      <c r="W269" s="672"/>
      <c r="X269" s="672"/>
      <c r="Y269" s="672"/>
      <c r="Z269" s="672"/>
      <c r="AA269" s="672"/>
      <c r="AB269" s="672"/>
      <c r="AC269" s="672"/>
      <c r="AD269" s="672"/>
      <c r="AE269" s="672"/>
      <c r="AF269" s="672"/>
      <c r="AG269" s="672"/>
      <c r="AH269" s="672"/>
      <c r="AI269" s="672"/>
      <c r="AJ269" s="672"/>
      <c r="AK269" s="1389"/>
      <c r="AL269" s="672"/>
      <c r="AM269" s="672"/>
      <c r="AN269" s="672"/>
      <c r="AO269" s="1389"/>
      <c r="AP269" s="672"/>
      <c r="AQ269" s="672"/>
      <c r="AR269" s="672"/>
      <c r="AS269" s="672"/>
      <c r="AT269" s="672"/>
      <c r="AU269" s="672"/>
      <c r="AV269" s="672"/>
      <c r="AW269" s="672"/>
      <c r="AX269" s="672"/>
      <c r="AY269" s="672"/>
      <c r="AZ269" s="672"/>
      <c r="BA269" s="672"/>
      <c r="BB269" s="672"/>
      <c r="BC269" s="1389"/>
      <c r="BD269" s="672"/>
      <c r="BE269" s="672"/>
      <c r="BF269" s="672"/>
      <c r="BG269" s="672"/>
      <c r="BH269" s="672"/>
      <c r="BI269" s="672"/>
      <c r="BJ269" s="672"/>
      <c r="BK269" s="672"/>
      <c r="BL269" s="672"/>
      <c r="BM269" s="672"/>
      <c r="BN269" s="672"/>
      <c r="BO269" s="672"/>
      <c r="BP269" s="672"/>
      <c r="BQ269" s="672"/>
      <c r="BR269" s="672"/>
      <c r="BS269" s="672"/>
    </row>
    <row r="270" spans="1:71" s="229" customFormat="1" ht="13.8">
      <c r="A270" s="623"/>
      <c r="B270" s="623"/>
      <c r="C270" s="623"/>
      <c r="D270" s="623"/>
      <c r="E270" s="608" t="s">
        <v>1334</v>
      </c>
      <c r="F270" s="1956">
        <f t="shared" si="353"/>
        <v>-1.8156000000000003</v>
      </c>
      <c r="G270" s="608" t="str">
        <f>InpCompany!$F$11</f>
        <v>£m (2017-18 prices)</v>
      </c>
      <c r="H270" s="623"/>
      <c r="I270" s="625"/>
      <c r="J270" s="672"/>
      <c r="K270" s="672"/>
      <c r="L270" s="672"/>
      <c r="M270" s="672"/>
      <c r="N270" s="672"/>
      <c r="O270" s="672"/>
      <c r="P270" s="672"/>
      <c r="Q270" s="1389"/>
      <c r="R270" s="672"/>
      <c r="S270" s="672"/>
      <c r="T270" s="672"/>
      <c r="U270" s="672"/>
      <c r="V270" s="672"/>
      <c r="W270" s="672"/>
      <c r="X270" s="672"/>
      <c r="Y270" s="672"/>
      <c r="Z270" s="672"/>
      <c r="AA270" s="672"/>
      <c r="AB270" s="672"/>
      <c r="AC270" s="672"/>
      <c r="AD270" s="672"/>
      <c r="AE270" s="672"/>
      <c r="AF270" s="672"/>
      <c r="AG270" s="672"/>
      <c r="AH270" s="672"/>
      <c r="AI270" s="672"/>
      <c r="AJ270" s="672"/>
      <c r="AK270" s="1389"/>
      <c r="AL270" s="672"/>
      <c r="AM270" s="672"/>
      <c r="AN270" s="672"/>
      <c r="AO270" s="1389"/>
      <c r="AP270" s="672"/>
      <c r="AQ270" s="672"/>
      <c r="AR270" s="672"/>
      <c r="AS270" s="672"/>
      <c r="AT270" s="672"/>
      <c r="AU270" s="672"/>
      <c r="AV270" s="672"/>
      <c r="AW270" s="672"/>
      <c r="AX270" s="672"/>
      <c r="AY270" s="672"/>
      <c r="AZ270" s="672"/>
      <c r="BA270" s="672"/>
      <c r="BB270" s="672"/>
      <c r="BC270" s="1389"/>
      <c r="BD270" s="672"/>
      <c r="BE270" s="672"/>
      <c r="BF270" s="672"/>
      <c r="BG270" s="672"/>
      <c r="BH270" s="672"/>
      <c r="BI270" s="672"/>
      <c r="BJ270" s="672"/>
      <c r="BK270" s="672"/>
      <c r="BL270" s="672"/>
      <c r="BM270" s="672"/>
      <c r="BN270" s="672"/>
      <c r="BO270" s="672"/>
      <c r="BP270" s="672"/>
      <c r="BQ270" s="672"/>
      <c r="BR270" s="672"/>
      <c r="BS270" s="672"/>
    </row>
    <row r="271" spans="1:71" s="229" customFormat="1" ht="13.8">
      <c r="A271" s="623"/>
      <c r="B271" s="623"/>
      <c r="C271" s="623"/>
      <c r="D271" s="623"/>
      <c r="E271" s="608" t="s">
        <v>1335</v>
      </c>
      <c r="F271" s="1956">
        <f t="shared" si="353"/>
        <v>0</v>
      </c>
      <c r="G271" s="608" t="str">
        <f>InpCompany!$F$11</f>
        <v>£m (2017-18 prices)</v>
      </c>
      <c r="H271" s="623"/>
      <c r="I271" s="625"/>
      <c r="J271" s="672"/>
      <c r="K271" s="672"/>
      <c r="L271" s="672"/>
      <c r="M271" s="672"/>
      <c r="N271" s="672"/>
      <c r="O271" s="672"/>
      <c r="P271" s="672"/>
      <c r="Q271" s="1389"/>
      <c r="R271" s="672"/>
      <c r="S271" s="672"/>
      <c r="T271" s="672"/>
      <c r="U271" s="672"/>
      <c r="V271" s="672"/>
      <c r="W271" s="672"/>
      <c r="X271" s="672"/>
      <c r="Y271" s="672"/>
      <c r="Z271" s="672"/>
      <c r="AA271" s="672"/>
      <c r="AB271" s="672"/>
      <c r="AC271" s="672"/>
      <c r="AD271" s="672"/>
      <c r="AE271" s="672"/>
      <c r="AF271" s="672"/>
      <c r="AG271" s="672"/>
      <c r="AH271" s="672"/>
      <c r="AI271" s="672"/>
      <c r="AJ271" s="672"/>
      <c r="AK271" s="1389"/>
      <c r="AL271" s="672"/>
      <c r="AM271" s="672"/>
      <c r="AN271" s="672"/>
      <c r="AO271" s="1389"/>
      <c r="AP271" s="672"/>
      <c r="AQ271" s="672"/>
      <c r="AR271" s="672"/>
      <c r="AS271" s="672"/>
      <c r="AT271" s="672"/>
      <c r="AU271" s="672"/>
      <c r="AV271" s="672"/>
      <c r="AW271" s="672"/>
      <c r="AX271" s="672"/>
      <c r="AY271" s="672"/>
      <c r="AZ271" s="672"/>
      <c r="BA271" s="672"/>
      <c r="BB271" s="672"/>
      <c r="BC271" s="1389"/>
      <c r="BD271" s="672"/>
      <c r="BE271" s="672"/>
      <c r="BF271" s="672"/>
      <c r="BG271" s="672"/>
      <c r="BH271" s="672"/>
      <c r="BI271" s="672"/>
      <c r="BJ271" s="672"/>
      <c r="BK271" s="672"/>
      <c r="BL271" s="672"/>
      <c r="BM271" s="672"/>
      <c r="BN271" s="672"/>
      <c r="BO271" s="672"/>
      <c r="BP271" s="672"/>
      <c r="BQ271" s="672"/>
      <c r="BR271" s="672"/>
      <c r="BS271" s="672"/>
    </row>
    <row r="272" spans="1:71" s="229" customFormat="1" ht="13.8">
      <c r="A272" s="623"/>
      <c r="B272" s="623"/>
      <c r="C272" s="623"/>
      <c r="D272" s="623"/>
      <c r="E272" s="608" t="s">
        <v>1336</v>
      </c>
      <c r="F272" s="1956">
        <f t="shared" si="353"/>
        <v>0</v>
      </c>
      <c r="G272" s="608" t="str">
        <f>InpCompany!$F$11</f>
        <v>£m (2017-18 prices)</v>
      </c>
      <c r="H272" s="623"/>
      <c r="I272" s="625"/>
      <c r="J272" s="672"/>
      <c r="K272" s="672"/>
      <c r="L272" s="672"/>
      <c r="M272" s="672"/>
      <c r="N272" s="672"/>
      <c r="O272" s="672"/>
      <c r="P272" s="672"/>
      <c r="Q272" s="1389"/>
      <c r="R272" s="672"/>
      <c r="S272" s="672"/>
      <c r="T272" s="672"/>
      <c r="U272" s="672"/>
      <c r="V272" s="672"/>
      <c r="W272" s="672"/>
      <c r="X272" s="672"/>
      <c r="Y272" s="672"/>
      <c r="Z272" s="672"/>
      <c r="AA272" s="672"/>
      <c r="AB272" s="672"/>
      <c r="AC272" s="672"/>
      <c r="AD272" s="672"/>
      <c r="AE272" s="672"/>
      <c r="AF272" s="672"/>
      <c r="AG272" s="672"/>
      <c r="AH272" s="672"/>
      <c r="AI272" s="672"/>
      <c r="AJ272" s="672"/>
      <c r="AK272" s="1389"/>
      <c r="AL272" s="672"/>
      <c r="AM272" s="672"/>
      <c r="AN272" s="672"/>
      <c r="AO272" s="1389"/>
      <c r="AP272" s="672"/>
      <c r="AQ272" s="672"/>
      <c r="AR272" s="672"/>
      <c r="AS272" s="672"/>
      <c r="AT272" s="672"/>
      <c r="AU272" s="672"/>
      <c r="AV272" s="672"/>
      <c r="AW272" s="672"/>
      <c r="AX272" s="672"/>
      <c r="AY272" s="672"/>
      <c r="AZ272" s="672"/>
      <c r="BA272" s="672"/>
      <c r="BB272" s="672"/>
      <c r="BC272" s="1389"/>
      <c r="BD272" s="672"/>
      <c r="BE272" s="672"/>
      <c r="BF272" s="672"/>
      <c r="BG272" s="672"/>
      <c r="BH272" s="672"/>
      <c r="BI272" s="672"/>
      <c r="BJ272" s="672"/>
      <c r="BK272" s="672"/>
      <c r="BL272" s="672"/>
      <c r="BM272" s="672"/>
      <c r="BN272" s="672"/>
      <c r="BO272" s="672"/>
      <c r="BP272" s="672"/>
      <c r="BQ272" s="672"/>
      <c r="BR272" s="672"/>
      <c r="BS272" s="672"/>
    </row>
    <row r="273" spans="1:71" s="229" customFormat="1" ht="13.8">
      <c r="A273" s="623"/>
      <c r="B273" s="623"/>
      <c r="C273" s="623"/>
      <c r="D273" s="623"/>
      <c r="E273" s="608" t="s">
        <v>1337</v>
      </c>
      <c r="F273" s="1956">
        <f t="shared" si="353"/>
        <v>0</v>
      </c>
      <c r="G273" s="608" t="str">
        <f>InpCompany!$F$11</f>
        <v>£m (2017-18 prices)</v>
      </c>
      <c r="H273" s="623"/>
      <c r="I273" s="625"/>
      <c r="J273" s="672"/>
      <c r="K273" s="672"/>
      <c r="L273" s="672"/>
      <c r="M273" s="672"/>
      <c r="N273" s="672"/>
      <c r="O273" s="672"/>
      <c r="P273" s="672"/>
      <c r="Q273" s="1389"/>
      <c r="R273" s="672"/>
      <c r="S273" s="672"/>
      <c r="T273" s="672"/>
      <c r="U273" s="672"/>
      <c r="V273" s="672"/>
      <c r="W273" s="672"/>
      <c r="X273" s="672"/>
      <c r="Y273" s="672"/>
      <c r="Z273" s="672"/>
      <c r="AA273" s="672"/>
      <c r="AB273" s="672"/>
      <c r="AC273" s="672"/>
      <c r="AD273" s="672"/>
      <c r="AE273" s="672"/>
      <c r="AF273" s="672"/>
      <c r="AG273" s="672"/>
      <c r="AH273" s="672"/>
      <c r="AI273" s="672"/>
      <c r="AJ273" s="672"/>
      <c r="AK273" s="1389"/>
      <c r="AL273" s="672"/>
      <c r="AM273" s="672"/>
      <c r="AN273" s="672"/>
      <c r="AO273" s="1389"/>
      <c r="AP273" s="672"/>
      <c r="AQ273" s="672"/>
      <c r="AR273" s="672"/>
      <c r="AS273" s="672"/>
      <c r="AT273" s="672"/>
      <c r="AU273" s="672"/>
      <c r="AV273" s="672"/>
      <c r="AW273" s="672"/>
      <c r="AX273" s="672"/>
      <c r="AY273" s="672"/>
      <c r="AZ273" s="672"/>
      <c r="BA273" s="672"/>
      <c r="BB273" s="672"/>
      <c r="BC273" s="1389"/>
      <c r="BD273" s="672"/>
      <c r="BE273" s="672"/>
      <c r="BF273" s="672"/>
      <c r="BG273" s="672"/>
      <c r="BH273" s="672"/>
      <c r="BI273" s="672"/>
      <c r="BJ273" s="672"/>
      <c r="BK273" s="672"/>
      <c r="BL273" s="672"/>
      <c r="BM273" s="672"/>
      <c r="BN273" s="672"/>
      <c r="BO273" s="672"/>
      <c r="BP273" s="672"/>
      <c r="BQ273" s="672"/>
      <c r="BR273" s="672"/>
      <c r="BS273" s="672"/>
    </row>
    <row r="274" spans="1:71" s="229" customFormat="1" ht="13.8">
      <c r="A274" s="623"/>
      <c r="B274" s="623"/>
      <c r="C274" s="623"/>
      <c r="D274" s="623"/>
      <c r="E274" s="608" t="s">
        <v>1338</v>
      </c>
      <c r="F274" s="1956">
        <f t="shared" si="353"/>
        <v>0</v>
      </c>
      <c r="G274" s="608" t="str">
        <f>InpCompany!$F$11</f>
        <v>£m (2017-18 prices)</v>
      </c>
      <c r="H274" s="623"/>
      <c r="I274" s="625"/>
      <c r="J274" s="672"/>
      <c r="K274" s="672"/>
      <c r="L274" s="672"/>
      <c r="M274" s="672"/>
      <c r="N274" s="672"/>
      <c r="O274" s="672"/>
      <c r="P274" s="672"/>
      <c r="Q274" s="1389"/>
      <c r="R274" s="672"/>
      <c r="S274" s="672"/>
      <c r="T274" s="672"/>
      <c r="U274" s="672"/>
      <c r="V274" s="672"/>
      <c r="W274" s="672"/>
      <c r="X274" s="672"/>
      <c r="Y274" s="672"/>
      <c r="Z274" s="672"/>
      <c r="AA274" s="672"/>
      <c r="AB274" s="672"/>
      <c r="AC274" s="672"/>
      <c r="AD274" s="672"/>
      <c r="AE274" s="672"/>
      <c r="AF274" s="672"/>
      <c r="AG274" s="672"/>
      <c r="AH274" s="672"/>
      <c r="AI274" s="672"/>
      <c r="AJ274" s="672"/>
      <c r="AK274" s="1389"/>
      <c r="AL274" s="672"/>
      <c r="AM274" s="672"/>
      <c r="AN274" s="672"/>
      <c r="AO274" s="1389"/>
      <c r="AP274" s="672"/>
      <c r="AQ274" s="672"/>
      <c r="AR274" s="672"/>
      <c r="AS274" s="672"/>
      <c r="AT274" s="672"/>
      <c r="AU274" s="672"/>
      <c r="AV274" s="672"/>
      <c r="AW274" s="672"/>
      <c r="AX274" s="672"/>
      <c r="AY274" s="672"/>
      <c r="AZ274" s="672"/>
      <c r="BA274" s="672"/>
      <c r="BB274" s="672"/>
      <c r="BC274" s="1389"/>
      <c r="BD274" s="672"/>
      <c r="BE274" s="672"/>
      <c r="BF274" s="672"/>
      <c r="BG274" s="672"/>
      <c r="BH274" s="672"/>
      <c r="BI274" s="672"/>
      <c r="BJ274" s="672"/>
      <c r="BK274" s="672"/>
      <c r="BL274" s="672"/>
      <c r="BM274" s="672"/>
      <c r="BN274" s="672"/>
      <c r="BO274" s="672"/>
      <c r="BP274" s="672"/>
      <c r="BQ274" s="672"/>
      <c r="BR274" s="672"/>
      <c r="BS274" s="672"/>
    </row>
    <row r="275" spans="1:71" s="229" customFormat="1" ht="13.8">
      <c r="A275" s="623"/>
      <c r="B275" s="623"/>
      <c r="C275" s="623"/>
      <c r="D275" s="623"/>
      <c r="E275" s="608" t="s">
        <v>1339</v>
      </c>
      <c r="F275" s="1956">
        <f t="shared" si="353"/>
        <v>0</v>
      </c>
      <c r="G275" s="608" t="str">
        <f>InpCompany!$F$11</f>
        <v>£m (2017-18 prices)</v>
      </c>
      <c r="H275" s="623"/>
      <c r="I275" s="625"/>
      <c r="J275" s="672"/>
      <c r="K275" s="672"/>
      <c r="L275" s="672"/>
      <c r="M275" s="672"/>
      <c r="N275" s="672"/>
      <c r="O275" s="672"/>
      <c r="P275" s="672"/>
      <c r="Q275" s="1389"/>
      <c r="R275" s="672"/>
      <c r="S275" s="672"/>
      <c r="T275" s="672"/>
      <c r="U275" s="672"/>
      <c r="V275" s="672"/>
      <c r="W275" s="672"/>
      <c r="X275" s="672"/>
      <c r="Y275" s="672"/>
      <c r="Z275" s="672"/>
      <c r="AA275" s="672"/>
      <c r="AB275" s="672"/>
      <c r="AC275" s="672"/>
      <c r="AD275" s="672"/>
      <c r="AE275" s="672"/>
      <c r="AF275" s="672"/>
      <c r="AG275" s="672"/>
      <c r="AH275" s="672"/>
      <c r="AI275" s="672"/>
      <c r="AJ275" s="672"/>
      <c r="AK275" s="1389"/>
      <c r="AL275" s="672"/>
      <c r="AM275" s="672"/>
      <c r="AN275" s="672"/>
      <c r="AO275" s="1389"/>
      <c r="AP275" s="672"/>
      <c r="AQ275" s="672"/>
      <c r="AR275" s="672"/>
      <c r="AS275" s="672"/>
      <c r="AT275" s="672"/>
      <c r="AU275" s="672"/>
      <c r="AV275" s="672"/>
      <c r="AW275" s="672"/>
      <c r="AX275" s="672"/>
      <c r="AY275" s="672"/>
      <c r="AZ275" s="672"/>
      <c r="BA275" s="672"/>
      <c r="BB275" s="672"/>
      <c r="BC275" s="1389"/>
      <c r="BD275" s="672"/>
      <c r="BE275" s="672"/>
      <c r="BF275" s="672"/>
      <c r="BG275" s="672"/>
      <c r="BH275" s="672"/>
      <c r="BI275" s="672"/>
      <c r="BJ275" s="672"/>
      <c r="BK275" s="672"/>
      <c r="BL275" s="672"/>
      <c r="BM275" s="672"/>
      <c r="BN275" s="672"/>
      <c r="BO275" s="672"/>
      <c r="BP275" s="672"/>
      <c r="BQ275" s="672"/>
      <c r="BR275" s="672"/>
      <c r="BS275" s="672"/>
    </row>
    <row r="276" spans="1:71" s="1425" customFormat="1" ht="13.8">
      <c r="A276" s="1420"/>
      <c r="B276" s="1420"/>
      <c r="C276" s="1420"/>
      <c r="D276" s="1420"/>
      <c r="E276" s="1420"/>
      <c r="F276" s="1421"/>
      <c r="G276" s="1420"/>
      <c r="H276" s="1420"/>
      <c r="I276" s="1422"/>
      <c r="J276" s="1423"/>
      <c r="K276" s="1423"/>
      <c r="L276" s="1423"/>
      <c r="M276" s="1423"/>
      <c r="N276" s="1423"/>
      <c r="O276" s="1423"/>
      <c r="P276" s="1423"/>
      <c r="Q276" s="1424"/>
      <c r="R276" s="1423"/>
      <c r="S276" s="1423"/>
      <c r="T276" s="1423"/>
      <c r="U276" s="1423"/>
      <c r="V276" s="1423"/>
      <c r="W276" s="1423"/>
      <c r="X276" s="1423"/>
      <c r="Y276" s="1423"/>
      <c r="Z276" s="1423"/>
      <c r="AA276" s="1423"/>
      <c r="AB276" s="1423"/>
      <c r="AC276" s="1423"/>
      <c r="AD276" s="1423"/>
      <c r="AE276" s="1423"/>
      <c r="AF276" s="1423"/>
      <c r="AG276" s="1423"/>
      <c r="AH276" s="1423"/>
      <c r="AI276" s="1423"/>
      <c r="AJ276" s="1423"/>
      <c r="AK276" s="1424"/>
      <c r="AL276" s="1423"/>
      <c r="AM276" s="1423"/>
      <c r="AN276" s="1423"/>
      <c r="AO276" s="1424"/>
      <c r="AP276" s="1423"/>
      <c r="AQ276" s="1423"/>
      <c r="AR276" s="1423"/>
      <c r="AS276" s="1423"/>
      <c r="AT276" s="1423"/>
      <c r="AU276" s="1423"/>
      <c r="AV276" s="1423"/>
      <c r="AW276" s="1423"/>
      <c r="AX276" s="1423"/>
      <c r="AY276" s="1423"/>
      <c r="AZ276" s="1423"/>
      <c r="BA276" s="1423"/>
      <c r="BB276" s="1423"/>
      <c r="BC276" s="1424"/>
      <c r="BD276" s="1423"/>
      <c r="BE276" s="1423"/>
      <c r="BF276" s="1423"/>
      <c r="BG276" s="1423"/>
      <c r="BH276" s="1423"/>
      <c r="BI276" s="1423"/>
      <c r="BJ276" s="1423"/>
      <c r="BK276" s="1423"/>
      <c r="BL276" s="1423"/>
      <c r="BM276" s="1423"/>
      <c r="BN276" s="1423"/>
      <c r="BO276" s="1423"/>
      <c r="BP276" s="1423"/>
      <c r="BQ276" s="1423"/>
      <c r="BR276" s="1423"/>
      <c r="BS276" s="1423"/>
    </row>
    <row r="277" spans="1:71" s="201" customFormat="1" ht="13.8">
      <c r="A277" s="444"/>
      <c r="B277" s="444"/>
      <c r="C277" s="444"/>
      <c r="D277" s="454" t="s">
        <v>1340</v>
      </c>
      <c r="E277" s="454"/>
      <c r="F277" s="616"/>
      <c r="G277" s="444"/>
      <c r="H277" s="444"/>
      <c r="I277" s="625"/>
      <c r="J277" s="485"/>
      <c r="K277" s="485"/>
      <c r="L277" s="485"/>
      <c r="M277" s="485"/>
      <c r="N277" s="485"/>
      <c r="O277" s="485"/>
      <c r="P277" s="485"/>
      <c r="Q277" s="487"/>
      <c r="R277" s="485"/>
      <c r="S277" s="485"/>
      <c r="T277" s="485"/>
      <c r="U277" s="485"/>
      <c r="V277" s="485"/>
      <c r="W277" s="485"/>
      <c r="X277" s="485"/>
      <c r="Y277" s="485"/>
      <c r="Z277" s="485"/>
      <c r="AA277" s="485"/>
      <c r="AB277" s="485"/>
      <c r="AC277" s="485"/>
      <c r="AD277" s="485"/>
      <c r="AE277" s="485"/>
      <c r="AF277" s="485"/>
      <c r="AG277" s="485"/>
      <c r="AH277" s="485"/>
      <c r="AI277" s="485"/>
      <c r="AJ277" s="485"/>
      <c r="AK277" s="487"/>
      <c r="AL277" s="485"/>
      <c r="AM277" s="485"/>
      <c r="AN277" s="485"/>
      <c r="AO277" s="487"/>
      <c r="AP277" s="485"/>
      <c r="AQ277" s="485"/>
      <c r="AR277" s="485"/>
      <c r="AS277" s="485"/>
      <c r="AT277" s="485"/>
      <c r="AU277" s="485"/>
      <c r="AV277" s="485"/>
      <c r="AW277" s="485"/>
      <c r="AX277" s="485"/>
      <c r="AY277" s="485"/>
      <c r="AZ277" s="485"/>
      <c r="BA277" s="485"/>
      <c r="BB277" s="485"/>
      <c r="BC277" s="487"/>
      <c r="BD277" s="485"/>
      <c r="BE277" s="485"/>
      <c r="BF277" s="485"/>
      <c r="BG277" s="485"/>
      <c r="BH277" s="485"/>
      <c r="BI277" s="485"/>
      <c r="BJ277" s="485"/>
      <c r="BK277" s="485"/>
      <c r="BL277" s="485"/>
      <c r="BM277" s="485"/>
      <c r="BN277" s="485"/>
      <c r="BO277" s="485"/>
      <c r="BP277" s="485"/>
      <c r="BQ277" s="485"/>
      <c r="BR277" s="485"/>
      <c r="BS277" s="485"/>
    </row>
    <row r="278" spans="1:71" s="201" customFormat="1" ht="13.8">
      <c r="A278" s="444"/>
      <c r="B278" s="444"/>
      <c r="C278" s="444"/>
      <c r="D278" s="444"/>
      <c r="E278" s="623" t="s">
        <v>1341</v>
      </c>
      <c r="F278" s="624">
        <f t="shared" ref="F278:F284" si="354">F242-F260</f>
        <v>0</v>
      </c>
      <c r="G278" s="623" t="str">
        <f>InpCompany!$F$11</f>
        <v>£m (2017-18 prices)</v>
      </c>
      <c r="H278" s="444"/>
      <c r="I278" s="625"/>
      <c r="J278" s="485"/>
      <c r="K278" s="485"/>
      <c r="L278" s="485"/>
      <c r="M278" s="485"/>
      <c r="N278" s="485"/>
      <c r="O278" s="485"/>
      <c r="P278" s="485"/>
      <c r="Q278" s="487"/>
      <c r="R278" s="485"/>
      <c r="S278" s="485"/>
      <c r="T278" s="485"/>
      <c r="U278" s="485"/>
      <c r="V278" s="485"/>
      <c r="W278" s="485"/>
      <c r="X278" s="485"/>
      <c r="Y278" s="485"/>
      <c r="Z278" s="485"/>
      <c r="AA278" s="485"/>
      <c r="AB278" s="485"/>
      <c r="AC278" s="485"/>
      <c r="AD278" s="485"/>
      <c r="AE278" s="485"/>
      <c r="AF278" s="485"/>
      <c r="AG278" s="485"/>
      <c r="AH278" s="485"/>
      <c r="AI278" s="485"/>
      <c r="AJ278" s="485"/>
      <c r="AK278" s="487"/>
      <c r="AL278" s="485"/>
      <c r="AM278" s="485"/>
      <c r="AN278" s="485"/>
      <c r="AO278" s="487"/>
      <c r="AP278" s="485"/>
      <c r="AQ278" s="485"/>
      <c r="AR278" s="485"/>
      <c r="AS278" s="485"/>
      <c r="AT278" s="485"/>
      <c r="AU278" s="485"/>
      <c r="AV278" s="485"/>
      <c r="AW278" s="485"/>
      <c r="AX278" s="485"/>
      <c r="AY278" s="485"/>
      <c r="AZ278" s="485"/>
      <c r="BA278" s="485"/>
      <c r="BB278" s="485"/>
      <c r="BC278" s="487"/>
      <c r="BD278" s="485"/>
      <c r="BE278" s="485"/>
      <c r="BF278" s="485"/>
      <c r="BG278" s="485"/>
      <c r="BH278" s="485"/>
      <c r="BI278" s="485"/>
      <c r="BJ278" s="485"/>
      <c r="BK278" s="485"/>
      <c r="BL278" s="485"/>
      <c r="BM278" s="485"/>
      <c r="BN278" s="485"/>
      <c r="BO278" s="485"/>
      <c r="BP278" s="485"/>
      <c r="BQ278" s="485"/>
      <c r="BR278" s="485"/>
      <c r="BS278" s="485"/>
    </row>
    <row r="279" spans="1:71" s="201" customFormat="1" ht="13.8">
      <c r="A279" s="444"/>
      <c r="B279" s="444"/>
      <c r="C279" s="444"/>
      <c r="D279" s="444"/>
      <c r="E279" s="623" t="s">
        <v>1342</v>
      </c>
      <c r="F279" s="624">
        <f t="shared" si="354"/>
        <v>0</v>
      </c>
      <c r="G279" s="623" t="str">
        <f>InpCompany!$F$11</f>
        <v>£m (2017-18 prices)</v>
      </c>
      <c r="H279" s="444"/>
      <c r="I279" s="625"/>
      <c r="J279" s="485"/>
      <c r="K279" s="485"/>
      <c r="L279" s="485"/>
      <c r="M279" s="485"/>
      <c r="N279" s="485"/>
      <c r="O279" s="485"/>
      <c r="P279" s="485"/>
      <c r="Q279" s="487"/>
      <c r="R279" s="485"/>
      <c r="S279" s="485"/>
      <c r="T279" s="485"/>
      <c r="U279" s="485"/>
      <c r="V279" s="485"/>
      <c r="W279" s="485"/>
      <c r="X279" s="485"/>
      <c r="Y279" s="485"/>
      <c r="Z279" s="485"/>
      <c r="AA279" s="485"/>
      <c r="AB279" s="485"/>
      <c r="AC279" s="485"/>
      <c r="AD279" s="485"/>
      <c r="AE279" s="485"/>
      <c r="AF279" s="485"/>
      <c r="AG279" s="485"/>
      <c r="AH279" s="485"/>
      <c r="AI279" s="485"/>
      <c r="AJ279" s="485"/>
      <c r="AK279" s="487"/>
      <c r="AL279" s="485"/>
      <c r="AM279" s="485"/>
      <c r="AN279" s="485"/>
      <c r="AO279" s="487"/>
      <c r="AP279" s="485"/>
      <c r="AQ279" s="485"/>
      <c r="AR279" s="485"/>
      <c r="AS279" s="485"/>
      <c r="AT279" s="485"/>
      <c r="AU279" s="485"/>
      <c r="AV279" s="485"/>
      <c r="AW279" s="485"/>
      <c r="AX279" s="485"/>
      <c r="AY279" s="485"/>
      <c r="AZ279" s="485"/>
      <c r="BA279" s="485"/>
      <c r="BB279" s="485"/>
      <c r="BC279" s="487"/>
      <c r="BD279" s="485"/>
      <c r="BE279" s="485"/>
      <c r="BF279" s="485"/>
      <c r="BG279" s="485"/>
      <c r="BH279" s="485"/>
      <c r="BI279" s="485"/>
      <c r="BJ279" s="485"/>
      <c r="BK279" s="485"/>
      <c r="BL279" s="485"/>
      <c r="BM279" s="485"/>
      <c r="BN279" s="485"/>
      <c r="BO279" s="485"/>
      <c r="BP279" s="485"/>
      <c r="BQ279" s="485"/>
      <c r="BR279" s="485"/>
      <c r="BS279" s="485"/>
    </row>
    <row r="280" spans="1:71" s="201" customFormat="1" ht="13.8">
      <c r="A280" s="444"/>
      <c r="B280" s="444"/>
      <c r="C280" s="444"/>
      <c r="D280" s="444"/>
      <c r="E280" s="623" t="s">
        <v>1343</v>
      </c>
      <c r="F280" s="624">
        <f t="shared" si="354"/>
        <v>0</v>
      </c>
      <c r="G280" s="623" t="str">
        <f>InpCompany!$F$11</f>
        <v>£m (2017-18 prices)</v>
      </c>
      <c r="H280" s="444"/>
      <c r="I280" s="625"/>
      <c r="J280" s="485"/>
      <c r="K280" s="485"/>
      <c r="L280" s="485"/>
      <c r="M280" s="485"/>
      <c r="N280" s="485"/>
      <c r="O280" s="485"/>
      <c r="P280" s="485"/>
      <c r="Q280" s="487"/>
      <c r="R280" s="485"/>
      <c r="S280" s="485"/>
      <c r="T280" s="485"/>
      <c r="U280" s="485"/>
      <c r="V280" s="485"/>
      <c r="W280" s="485"/>
      <c r="X280" s="485"/>
      <c r="Y280" s="485"/>
      <c r="Z280" s="485"/>
      <c r="AA280" s="485"/>
      <c r="AB280" s="485"/>
      <c r="AC280" s="485"/>
      <c r="AD280" s="485"/>
      <c r="AE280" s="485"/>
      <c r="AF280" s="485"/>
      <c r="AG280" s="485"/>
      <c r="AH280" s="485"/>
      <c r="AI280" s="485"/>
      <c r="AJ280" s="485"/>
      <c r="AK280" s="487"/>
      <c r="AL280" s="485"/>
      <c r="AM280" s="485"/>
      <c r="AN280" s="485"/>
      <c r="AO280" s="487"/>
      <c r="AP280" s="485"/>
      <c r="AQ280" s="485"/>
      <c r="AR280" s="485"/>
      <c r="AS280" s="485"/>
      <c r="AT280" s="485"/>
      <c r="AU280" s="485"/>
      <c r="AV280" s="485"/>
      <c r="AW280" s="485"/>
      <c r="AX280" s="485"/>
      <c r="AY280" s="485"/>
      <c r="AZ280" s="485"/>
      <c r="BA280" s="485"/>
      <c r="BB280" s="485"/>
      <c r="BC280" s="487"/>
      <c r="BD280" s="485"/>
      <c r="BE280" s="485"/>
      <c r="BF280" s="485"/>
      <c r="BG280" s="485"/>
      <c r="BH280" s="485"/>
      <c r="BI280" s="485"/>
      <c r="BJ280" s="485"/>
      <c r="BK280" s="485"/>
      <c r="BL280" s="485"/>
      <c r="BM280" s="485"/>
      <c r="BN280" s="485"/>
      <c r="BO280" s="485"/>
      <c r="BP280" s="485"/>
      <c r="BQ280" s="485"/>
      <c r="BR280" s="485"/>
      <c r="BS280" s="485"/>
    </row>
    <row r="281" spans="1:71" s="201" customFormat="1" ht="13.8">
      <c r="A281" s="444"/>
      <c r="B281" s="444"/>
      <c r="C281" s="444"/>
      <c r="D281" s="444"/>
      <c r="E281" s="623" t="s">
        <v>1344</v>
      </c>
      <c r="F281" s="624">
        <f t="shared" si="354"/>
        <v>0</v>
      </c>
      <c r="G281" s="623" t="str">
        <f>InpCompany!$F$11</f>
        <v>£m (2017-18 prices)</v>
      </c>
      <c r="H281" s="444"/>
      <c r="I281" s="625"/>
      <c r="J281" s="485"/>
      <c r="K281" s="485"/>
      <c r="L281" s="485"/>
      <c r="M281" s="485"/>
      <c r="N281" s="485"/>
      <c r="O281" s="485"/>
      <c r="P281" s="485"/>
      <c r="Q281" s="487"/>
      <c r="R281" s="485"/>
      <c r="S281" s="485"/>
      <c r="T281" s="485"/>
      <c r="U281" s="485"/>
      <c r="V281" s="485"/>
      <c r="W281" s="485"/>
      <c r="X281" s="485"/>
      <c r="Y281" s="485"/>
      <c r="Z281" s="485"/>
      <c r="AA281" s="485"/>
      <c r="AB281" s="485"/>
      <c r="AC281" s="485"/>
      <c r="AD281" s="485"/>
      <c r="AE281" s="485"/>
      <c r="AF281" s="485"/>
      <c r="AG281" s="485"/>
      <c r="AH281" s="485"/>
      <c r="AI281" s="485"/>
      <c r="AJ281" s="485"/>
      <c r="AK281" s="487"/>
      <c r="AL281" s="485"/>
      <c r="AM281" s="485"/>
      <c r="AN281" s="485"/>
      <c r="AO281" s="487"/>
      <c r="AP281" s="485"/>
      <c r="AQ281" s="485"/>
      <c r="AR281" s="485"/>
      <c r="AS281" s="485"/>
      <c r="AT281" s="485"/>
      <c r="AU281" s="485"/>
      <c r="AV281" s="485"/>
      <c r="AW281" s="485"/>
      <c r="AX281" s="485"/>
      <c r="AY281" s="485"/>
      <c r="AZ281" s="485"/>
      <c r="BA281" s="485"/>
      <c r="BB281" s="485"/>
      <c r="BC281" s="487"/>
      <c r="BD281" s="485"/>
      <c r="BE281" s="485"/>
      <c r="BF281" s="485"/>
      <c r="BG281" s="485"/>
      <c r="BH281" s="485"/>
      <c r="BI281" s="485"/>
      <c r="BJ281" s="485"/>
      <c r="BK281" s="485"/>
      <c r="BL281" s="485"/>
      <c r="BM281" s="485"/>
      <c r="BN281" s="485"/>
      <c r="BO281" s="485"/>
      <c r="BP281" s="485"/>
      <c r="BQ281" s="485"/>
      <c r="BR281" s="485"/>
      <c r="BS281" s="485"/>
    </row>
    <row r="282" spans="1:71" s="201" customFormat="1" ht="13.8">
      <c r="A282" s="444"/>
      <c r="B282" s="444"/>
      <c r="C282" s="444"/>
      <c r="D282" s="444"/>
      <c r="E282" s="623" t="s">
        <v>1345</v>
      </c>
      <c r="F282" s="624">
        <f t="shared" si="354"/>
        <v>0</v>
      </c>
      <c r="G282" s="623" t="str">
        <f>InpCompany!$F$11</f>
        <v>£m (2017-18 prices)</v>
      </c>
      <c r="H282" s="444"/>
      <c r="I282" s="625"/>
      <c r="J282" s="485"/>
      <c r="K282" s="485"/>
      <c r="L282" s="485"/>
      <c r="M282" s="485"/>
      <c r="N282" s="485"/>
      <c r="O282" s="485"/>
      <c r="P282" s="485"/>
      <c r="Q282" s="487"/>
      <c r="R282" s="485"/>
      <c r="S282" s="485"/>
      <c r="T282" s="485"/>
      <c r="U282" s="485"/>
      <c r="V282" s="485"/>
      <c r="W282" s="485"/>
      <c r="X282" s="485"/>
      <c r="Y282" s="485"/>
      <c r="Z282" s="485"/>
      <c r="AA282" s="485"/>
      <c r="AB282" s="485"/>
      <c r="AC282" s="485"/>
      <c r="AD282" s="485"/>
      <c r="AE282" s="485"/>
      <c r="AF282" s="485"/>
      <c r="AG282" s="485"/>
      <c r="AH282" s="485"/>
      <c r="AI282" s="485"/>
      <c r="AJ282" s="485"/>
      <c r="AK282" s="487"/>
      <c r="AL282" s="485"/>
      <c r="AM282" s="485"/>
      <c r="AN282" s="485"/>
      <c r="AO282" s="487"/>
      <c r="AP282" s="485"/>
      <c r="AQ282" s="485"/>
      <c r="AR282" s="485"/>
      <c r="AS282" s="485"/>
      <c r="AT282" s="485"/>
      <c r="AU282" s="485"/>
      <c r="AV282" s="485"/>
      <c r="AW282" s="485"/>
      <c r="AX282" s="485"/>
      <c r="AY282" s="485"/>
      <c r="AZ282" s="485"/>
      <c r="BA282" s="485"/>
      <c r="BB282" s="485"/>
      <c r="BC282" s="487"/>
      <c r="BD282" s="485"/>
      <c r="BE282" s="485"/>
      <c r="BF282" s="485"/>
      <c r="BG282" s="485"/>
      <c r="BH282" s="485"/>
      <c r="BI282" s="485"/>
      <c r="BJ282" s="485"/>
      <c r="BK282" s="485"/>
      <c r="BL282" s="485"/>
      <c r="BM282" s="485"/>
      <c r="BN282" s="485"/>
      <c r="BO282" s="485"/>
      <c r="BP282" s="485"/>
      <c r="BQ282" s="485"/>
      <c r="BR282" s="485"/>
      <c r="BS282" s="485"/>
    </row>
    <row r="283" spans="1:71" s="201" customFormat="1" ht="13.8">
      <c r="A283" s="444"/>
      <c r="B283" s="444"/>
      <c r="C283" s="444"/>
      <c r="D283" s="444"/>
      <c r="E283" s="623" t="s">
        <v>1346</v>
      </c>
      <c r="F283" s="624">
        <f t="shared" si="354"/>
        <v>0</v>
      </c>
      <c r="G283" s="623" t="str">
        <f>InpCompany!$F$11</f>
        <v>£m (2017-18 prices)</v>
      </c>
      <c r="H283" s="444"/>
      <c r="I283" s="625"/>
      <c r="J283" s="485"/>
      <c r="K283" s="485"/>
      <c r="L283" s="485"/>
      <c r="M283" s="485"/>
      <c r="N283" s="485"/>
      <c r="O283" s="485"/>
      <c r="P283" s="485"/>
      <c r="Q283" s="487"/>
      <c r="R283" s="485"/>
      <c r="S283" s="485"/>
      <c r="T283" s="485"/>
      <c r="U283" s="485"/>
      <c r="V283" s="485"/>
      <c r="W283" s="485"/>
      <c r="X283" s="485"/>
      <c r="Y283" s="485"/>
      <c r="Z283" s="485"/>
      <c r="AA283" s="485"/>
      <c r="AB283" s="485"/>
      <c r="AC283" s="485"/>
      <c r="AD283" s="485"/>
      <c r="AE283" s="485"/>
      <c r="AF283" s="485"/>
      <c r="AG283" s="485"/>
      <c r="AH283" s="485"/>
      <c r="AI283" s="485"/>
      <c r="AJ283" s="485"/>
      <c r="AK283" s="487"/>
      <c r="AL283" s="485"/>
      <c r="AM283" s="485"/>
      <c r="AN283" s="485"/>
      <c r="AO283" s="487"/>
      <c r="AP283" s="485"/>
      <c r="AQ283" s="485"/>
      <c r="AR283" s="485"/>
      <c r="AS283" s="485"/>
      <c r="AT283" s="485"/>
      <c r="AU283" s="485"/>
      <c r="AV283" s="485"/>
      <c r="AW283" s="485"/>
      <c r="AX283" s="485"/>
      <c r="AY283" s="485"/>
      <c r="AZ283" s="485"/>
      <c r="BA283" s="485"/>
      <c r="BB283" s="485"/>
      <c r="BC283" s="487"/>
      <c r="BD283" s="485"/>
      <c r="BE283" s="485"/>
      <c r="BF283" s="485"/>
      <c r="BG283" s="485"/>
      <c r="BH283" s="485"/>
      <c r="BI283" s="485"/>
      <c r="BJ283" s="485"/>
      <c r="BK283" s="485"/>
      <c r="BL283" s="485"/>
      <c r="BM283" s="485"/>
      <c r="BN283" s="485"/>
      <c r="BO283" s="485"/>
      <c r="BP283" s="485"/>
      <c r="BQ283" s="485"/>
      <c r="BR283" s="485"/>
      <c r="BS283" s="485"/>
    </row>
    <row r="284" spans="1:71" s="201" customFormat="1" ht="13.8">
      <c r="A284" s="444"/>
      <c r="B284" s="444"/>
      <c r="C284" s="444"/>
      <c r="D284" s="444"/>
      <c r="E284" s="623" t="s">
        <v>1347</v>
      </c>
      <c r="F284" s="624">
        <f t="shared" si="354"/>
        <v>0</v>
      </c>
      <c r="G284" s="623" t="str">
        <f>InpCompany!$F$11</f>
        <v>£m (2017-18 prices)</v>
      </c>
      <c r="H284" s="444"/>
      <c r="I284" s="625"/>
      <c r="J284" s="485"/>
      <c r="K284" s="485"/>
      <c r="L284" s="485"/>
      <c r="M284" s="485"/>
      <c r="N284" s="485"/>
      <c r="O284" s="485"/>
      <c r="P284" s="485"/>
      <c r="Q284" s="487"/>
      <c r="R284" s="485"/>
      <c r="S284" s="485"/>
      <c r="T284" s="485"/>
      <c r="U284" s="485"/>
      <c r="V284" s="485"/>
      <c r="W284" s="485"/>
      <c r="X284" s="485"/>
      <c r="Y284" s="485"/>
      <c r="Z284" s="485"/>
      <c r="AA284" s="485"/>
      <c r="AB284" s="485"/>
      <c r="AC284" s="485"/>
      <c r="AD284" s="485"/>
      <c r="AE284" s="485"/>
      <c r="AF284" s="485"/>
      <c r="AG284" s="485"/>
      <c r="AH284" s="485"/>
      <c r="AI284" s="485"/>
      <c r="AJ284" s="485"/>
      <c r="AK284" s="487"/>
      <c r="AL284" s="485"/>
      <c r="AM284" s="485"/>
      <c r="AN284" s="485"/>
      <c r="AO284" s="487"/>
      <c r="AP284" s="485"/>
      <c r="AQ284" s="485"/>
      <c r="AR284" s="485"/>
      <c r="AS284" s="485"/>
      <c r="AT284" s="485"/>
      <c r="AU284" s="485"/>
      <c r="AV284" s="485"/>
      <c r="AW284" s="485"/>
      <c r="AX284" s="485"/>
      <c r="AY284" s="485"/>
      <c r="AZ284" s="485"/>
      <c r="BA284" s="485"/>
      <c r="BB284" s="485"/>
      <c r="BC284" s="487"/>
      <c r="BD284" s="485"/>
      <c r="BE284" s="485"/>
      <c r="BF284" s="485"/>
      <c r="BG284" s="485"/>
      <c r="BH284" s="485"/>
      <c r="BI284" s="485"/>
      <c r="BJ284" s="485"/>
      <c r="BK284" s="485"/>
      <c r="BL284" s="485"/>
      <c r="BM284" s="485"/>
      <c r="BN284" s="485"/>
      <c r="BO284" s="485"/>
      <c r="BP284" s="485"/>
      <c r="BQ284" s="485"/>
      <c r="BR284" s="485"/>
      <c r="BS284" s="485"/>
    </row>
    <row r="285" spans="1:71" s="201" customFormat="1" ht="13.8">
      <c r="A285" s="444"/>
      <c r="B285" s="444"/>
      <c r="C285" s="444"/>
      <c r="D285" s="444"/>
      <c r="E285" s="444"/>
      <c r="F285" s="616"/>
      <c r="G285" s="444"/>
      <c r="H285" s="444"/>
      <c r="I285" s="625"/>
      <c r="J285" s="485"/>
      <c r="K285" s="485"/>
      <c r="L285" s="485"/>
      <c r="M285" s="485"/>
      <c r="N285" s="485"/>
      <c r="O285" s="485"/>
      <c r="P285" s="485"/>
      <c r="Q285" s="487"/>
      <c r="R285" s="485"/>
      <c r="S285" s="485"/>
      <c r="T285" s="485"/>
      <c r="U285" s="485"/>
      <c r="V285" s="485"/>
      <c r="W285" s="485"/>
      <c r="X285" s="485"/>
      <c r="Y285" s="485"/>
      <c r="Z285" s="485"/>
      <c r="AA285" s="485"/>
      <c r="AB285" s="485"/>
      <c r="AC285" s="485"/>
      <c r="AD285" s="485"/>
      <c r="AE285" s="485"/>
      <c r="AF285" s="485"/>
      <c r="AG285" s="485"/>
      <c r="AH285" s="485"/>
      <c r="AI285" s="485"/>
      <c r="AJ285" s="485"/>
      <c r="AK285" s="487"/>
      <c r="AL285" s="485"/>
      <c r="AM285" s="485"/>
      <c r="AN285" s="485"/>
      <c r="AO285" s="487"/>
      <c r="AP285" s="485"/>
      <c r="AQ285" s="485"/>
      <c r="AR285" s="485"/>
      <c r="AS285" s="485"/>
      <c r="AT285" s="485"/>
      <c r="AU285" s="485"/>
      <c r="AV285" s="485"/>
      <c r="AW285" s="485"/>
      <c r="AX285" s="485"/>
      <c r="AY285" s="485"/>
      <c r="AZ285" s="485"/>
      <c r="BA285" s="485"/>
      <c r="BB285" s="485"/>
      <c r="BC285" s="487"/>
      <c r="BD285" s="485"/>
      <c r="BE285" s="485"/>
      <c r="BF285" s="485"/>
      <c r="BG285" s="485"/>
      <c r="BH285" s="485"/>
      <c r="BI285" s="485"/>
      <c r="BJ285" s="485"/>
      <c r="BK285" s="485"/>
      <c r="BL285" s="485"/>
      <c r="BM285" s="485"/>
      <c r="BN285" s="485"/>
      <c r="BO285" s="485"/>
      <c r="BP285" s="485"/>
      <c r="BQ285" s="485"/>
      <c r="BR285" s="485"/>
      <c r="BS285" s="485"/>
    </row>
    <row r="286" spans="1:71" s="201" customFormat="1" ht="13.8">
      <c r="A286" s="444"/>
      <c r="B286" s="444"/>
      <c r="C286" s="444"/>
      <c r="D286" s="454" t="s">
        <v>1348</v>
      </c>
      <c r="E286" s="454"/>
      <c r="F286" s="616"/>
      <c r="G286" s="444"/>
      <c r="H286" s="444"/>
      <c r="I286" s="625"/>
      <c r="J286" s="485"/>
      <c r="K286" s="485"/>
      <c r="L286" s="485"/>
      <c r="M286" s="485"/>
      <c r="N286" s="485"/>
      <c r="O286" s="485"/>
      <c r="P286" s="485"/>
      <c r="Q286" s="487"/>
      <c r="R286" s="485"/>
      <c r="S286" s="485"/>
      <c r="T286" s="485"/>
      <c r="U286" s="485"/>
      <c r="V286" s="485"/>
      <c r="W286" s="485"/>
      <c r="X286" s="485"/>
      <c r="Y286" s="485"/>
      <c r="Z286" s="485"/>
      <c r="AA286" s="485"/>
      <c r="AB286" s="485"/>
      <c r="AC286" s="485"/>
      <c r="AD286" s="485"/>
      <c r="AE286" s="485"/>
      <c r="AF286" s="485"/>
      <c r="AG286" s="485"/>
      <c r="AH286" s="485"/>
      <c r="AI286" s="485"/>
      <c r="AJ286" s="485"/>
      <c r="AK286" s="487"/>
      <c r="AL286" s="485"/>
      <c r="AM286" s="485"/>
      <c r="AN286" s="485"/>
      <c r="AO286" s="487"/>
      <c r="AP286" s="485"/>
      <c r="AQ286" s="485"/>
      <c r="AR286" s="485"/>
      <c r="AS286" s="485"/>
      <c r="AT286" s="485"/>
      <c r="AU286" s="485"/>
      <c r="AV286" s="485"/>
      <c r="AW286" s="485"/>
      <c r="AX286" s="485"/>
      <c r="AY286" s="485"/>
      <c r="AZ286" s="485"/>
      <c r="BA286" s="485"/>
      <c r="BB286" s="485"/>
      <c r="BC286" s="487"/>
      <c r="BD286" s="485"/>
      <c r="BE286" s="485"/>
      <c r="BF286" s="485"/>
      <c r="BG286" s="485"/>
      <c r="BH286" s="485"/>
      <c r="BI286" s="485"/>
      <c r="BJ286" s="485"/>
      <c r="BK286" s="485"/>
      <c r="BL286" s="485"/>
      <c r="BM286" s="485"/>
      <c r="BN286" s="485"/>
      <c r="BO286" s="485"/>
      <c r="BP286" s="485"/>
      <c r="BQ286" s="485"/>
      <c r="BR286" s="485"/>
      <c r="BS286" s="485"/>
    </row>
    <row r="287" spans="1:71" s="229" customFormat="1" ht="13.8">
      <c r="A287" s="623"/>
      <c r="B287" s="623"/>
      <c r="C287" s="623"/>
      <c r="D287" s="623"/>
      <c r="E287" s="623" t="s">
        <v>1349</v>
      </c>
      <c r="F287" s="1811">
        <f t="shared" ref="F287:F293" si="355">F251-F269</f>
        <v>0</v>
      </c>
      <c r="G287" s="623" t="str">
        <f>InpCompany!$F$11</f>
        <v>£m (2017-18 prices)</v>
      </c>
      <c r="H287" s="623"/>
      <c r="I287" s="625"/>
      <c r="J287" s="672"/>
      <c r="K287" s="672"/>
      <c r="L287" s="672"/>
      <c r="M287" s="672"/>
      <c r="N287" s="672"/>
      <c r="O287" s="672"/>
      <c r="P287" s="672"/>
      <c r="Q287" s="1389"/>
      <c r="R287" s="672"/>
      <c r="S287" s="672"/>
      <c r="T287" s="672"/>
      <c r="U287" s="672"/>
      <c r="V287" s="672"/>
      <c r="W287" s="672" t="s">
        <v>1350</v>
      </c>
      <c r="X287" s="672"/>
      <c r="Y287" s="672"/>
      <c r="Z287" s="672"/>
      <c r="AA287" s="672"/>
      <c r="AB287" s="672"/>
      <c r="AC287" s="672"/>
      <c r="AD287" s="672"/>
      <c r="AE287" s="672"/>
      <c r="AF287" s="672"/>
      <c r="AG287" s="672"/>
      <c r="AH287" s="672"/>
      <c r="AI287" s="672"/>
      <c r="AJ287" s="672"/>
      <c r="AK287" s="1389"/>
      <c r="AL287" s="672"/>
      <c r="AM287" s="672"/>
      <c r="AN287" s="672"/>
      <c r="AO287" s="1389"/>
      <c r="AP287" s="672"/>
      <c r="AQ287" s="672"/>
      <c r="AR287" s="672"/>
      <c r="AS287" s="672"/>
      <c r="AT287" s="672"/>
      <c r="AU287" s="672"/>
      <c r="AV287" s="672"/>
      <c r="AW287" s="672"/>
      <c r="AX287" s="672"/>
      <c r="AY287" s="672"/>
      <c r="AZ287" s="672"/>
      <c r="BA287" s="672"/>
      <c r="BB287" s="672"/>
      <c r="BC287" s="1389"/>
      <c r="BD287" s="672"/>
      <c r="BE287" s="672"/>
      <c r="BF287" s="672"/>
      <c r="BG287" s="672"/>
      <c r="BH287" s="672"/>
      <c r="BI287" s="672"/>
      <c r="BJ287" s="672"/>
      <c r="BK287" s="672"/>
      <c r="BL287" s="672"/>
      <c r="BM287" s="672"/>
      <c r="BN287" s="672"/>
      <c r="BO287" s="672"/>
      <c r="BP287" s="672"/>
      <c r="BQ287" s="672"/>
      <c r="BR287" s="672"/>
      <c r="BS287" s="672"/>
    </row>
    <row r="288" spans="1:71" s="229" customFormat="1" ht="13.8">
      <c r="A288" s="623"/>
      <c r="B288" s="623"/>
      <c r="C288" s="623"/>
      <c r="D288" s="623"/>
      <c r="E288" s="623" t="s">
        <v>1351</v>
      </c>
      <c r="F288" s="1811">
        <f t="shared" si="355"/>
        <v>-3.0236000000000005</v>
      </c>
      <c r="G288" s="623" t="str">
        <f>InpCompany!$F$11</f>
        <v>£m (2017-18 prices)</v>
      </c>
      <c r="H288" s="623"/>
      <c r="I288" s="625"/>
      <c r="J288" s="672"/>
      <c r="K288" s="672"/>
      <c r="L288" s="672"/>
      <c r="M288" s="672"/>
      <c r="N288" s="672"/>
      <c r="O288" s="672"/>
      <c r="P288" s="672"/>
      <c r="Q288" s="1389"/>
      <c r="R288" s="672"/>
      <c r="S288" s="672"/>
      <c r="T288" s="672"/>
      <c r="U288" s="672"/>
      <c r="V288" s="672"/>
      <c r="W288" s="672"/>
      <c r="X288" s="672"/>
      <c r="Y288" s="672"/>
      <c r="Z288" s="672"/>
      <c r="AA288" s="672"/>
      <c r="AB288" s="672"/>
      <c r="AC288" s="672"/>
      <c r="AD288" s="672"/>
      <c r="AE288" s="672"/>
      <c r="AF288" s="672"/>
      <c r="AG288" s="672"/>
      <c r="AH288" s="672"/>
      <c r="AI288" s="672"/>
      <c r="AJ288" s="672"/>
      <c r="AK288" s="1389"/>
      <c r="AL288" s="672"/>
      <c r="AM288" s="672"/>
      <c r="AN288" s="672"/>
      <c r="AO288" s="1389"/>
      <c r="AP288" s="672"/>
      <c r="AQ288" s="672"/>
      <c r="AR288" s="672"/>
      <c r="AS288" s="672"/>
      <c r="AT288" s="672"/>
      <c r="AU288" s="672"/>
      <c r="AV288" s="672"/>
      <c r="AW288" s="672"/>
      <c r="AX288" s="672"/>
      <c r="AY288" s="672"/>
      <c r="AZ288" s="672"/>
      <c r="BA288" s="672"/>
      <c r="BB288" s="672"/>
      <c r="BC288" s="1389"/>
      <c r="BD288" s="672"/>
      <c r="BE288" s="672"/>
      <c r="BF288" s="672"/>
      <c r="BG288" s="672"/>
      <c r="BH288" s="672"/>
      <c r="BI288" s="672"/>
      <c r="BJ288" s="672"/>
      <c r="BK288" s="672"/>
      <c r="BL288" s="672"/>
      <c r="BM288" s="672"/>
      <c r="BN288" s="672"/>
      <c r="BO288" s="672"/>
      <c r="BP288" s="672"/>
      <c r="BQ288" s="672"/>
      <c r="BR288" s="672"/>
      <c r="BS288" s="672"/>
    </row>
    <row r="289" spans="1:71" s="229" customFormat="1" ht="13.8">
      <c r="A289" s="623"/>
      <c r="B289" s="623"/>
      <c r="C289" s="623"/>
      <c r="D289" s="623"/>
      <c r="E289" s="623" t="s">
        <v>1352</v>
      </c>
      <c r="F289" s="624">
        <f t="shared" si="355"/>
        <v>0</v>
      </c>
      <c r="G289" s="623" t="str">
        <f>InpCompany!$F$11</f>
        <v>£m (2017-18 prices)</v>
      </c>
      <c r="H289" s="623"/>
      <c r="I289" s="625"/>
      <c r="J289" s="672"/>
      <c r="K289" s="672"/>
      <c r="L289" s="672"/>
      <c r="M289" s="672"/>
      <c r="N289" s="672"/>
      <c r="O289" s="672"/>
      <c r="P289" s="672"/>
      <c r="Q289" s="1389"/>
      <c r="R289" s="672"/>
      <c r="S289" s="672"/>
      <c r="T289" s="672"/>
      <c r="U289" s="672"/>
      <c r="V289" s="672"/>
      <c r="W289" s="672"/>
      <c r="X289" s="672"/>
      <c r="Y289" s="672"/>
      <c r="Z289" s="672"/>
      <c r="AA289" s="672"/>
      <c r="AB289" s="672"/>
      <c r="AC289" s="672"/>
      <c r="AD289" s="672"/>
      <c r="AE289" s="672"/>
      <c r="AF289" s="672"/>
      <c r="AG289" s="672"/>
      <c r="AH289" s="672"/>
      <c r="AI289" s="672"/>
      <c r="AJ289" s="672"/>
      <c r="AK289" s="1389"/>
      <c r="AL289" s="672"/>
      <c r="AM289" s="672"/>
      <c r="AN289" s="672"/>
      <c r="AO289" s="1389"/>
      <c r="AP289" s="672"/>
      <c r="AQ289" s="672"/>
      <c r="AR289" s="672"/>
      <c r="AS289" s="672"/>
      <c r="AT289" s="672"/>
      <c r="AU289" s="672"/>
      <c r="AV289" s="672"/>
      <c r="AW289" s="672"/>
      <c r="AX289" s="672"/>
      <c r="AY289" s="672"/>
      <c r="AZ289" s="672"/>
      <c r="BA289" s="672"/>
      <c r="BB289" s="672"/>
      <c r="BC289" s="1389"/>
      <c r="BD289" s="672"/>
      <c r="BE289" s="672"/>
      <c r="BF289" s="672"/>
      <c r="BG289" s="672"/>
      <c r="BH289" s="672"/>
      <c r="BI289" s="672"/>
      <c r="BJ289" s="672"/>
      <c r="BK289" s="672"/>
      <c r="BL289" s="672"/>
      <c r="BM289" s="672"/>
      <c r="BN289" s="672"/>
      <c r="BO289" s="672"/>
      <c r="BP289" s="672"/>
      <c r="BQ289" s="672"/>
      <c r="BR289" s="672"/>
      <c r="BS289" s="672"/>
    </row>
    <row r="290" spans="1:71" s="229" customFormat="1" ht="13.8">
      <c r="A290" s="623"/>
      <c r="B290" s="623"/>
      <c r="C290" s="623"/>
      <c r="D290" s="623"/>
      <c r="E290" s="623" t="s">
        <v>1353</v>
      </c>
      <c r="F290" s="624">
        <f t="shared" si="355"/>
        <v>0</v>
      </c>
      <c r="G290" s="623" t="str">
        <f>InpCompany!$F$11</f>
        <v>£m (2017-18 prices)</v>
      </c>
      <c r="H290" s="623"/>
      <c r="I290" s="625"/>
      <c r="J290" s="672"/>
      <c r="K290" s="672"/>
      <c r="L290" s="672"/>
      <c r="M290" s="672"/>
      <c r="N290" s="672"/>
      <c r="O290" s="672"/>
      <c r="P290" s="672"/>
      <c r="Q290" s="1389"/>
      <c r="R290" s="672"/>
      <c r="S290" s="672"/>
      <c r="T290" s="672"/>
      <c r="U290" s="672"/>
      <c r="V290" s="672"/>
      <c r="W290" s="672"/>
      <c r="X290" s="672"/>
      <c r="Y290" s="672"/>
      <c r="Z290" s="672"/>
      <c r="AA290" s="672"/>
      <c r="AB290" s="672"/>
      <c r="AC290" s="672"/>
      <c r="AD290" s="672"/>
      <c r="AE290" s="672"/>
      <c r="AF290" s="672"/>
      <c r="AG290" s="672"/>
      <c r="AH290" s="672"/>
      <c r="AI290" s="672"/>
      <c r="AJ290" s="672"/>
      <c r="AK290" s="1389"/>
      <c r="AL290" s="672"/>
      <c r="AM290" s="672"/>
      <c r="AN290" s="672"/>
      <c r="AO290" s="1389"/>
      <c r="AP290" s="672"/>
      <c r="AQ290" s="672"/>
      <c r="AR290" s="672"/>
      <c r="AS290" s="672"/>
      <c r="AT290" s="672"/>
      <c r="AU290" s="672"/>
      <c r="AV290" s="672"/>
      <c r="AW290" s="672"/>
      <c r="AX290" s="672"/>
      <c r="AY290" s="672"/>
      <c r="AZ290" s="672"/>
      <c r="BA290" s="672"/>
      <c r="BB290" s="672"/>
      <c r="BC290" s="1389"/>
      <c r="BD290" s="672"/>
      <c r="BE290" s="672"/>
      <c r="BF290" s="672"/>
      <c r="BG290" s="672"/>
      <c r="BH290" s="672"/>
      <c r="BI290" s="672"/>
      <c r="BJ290" s="672"/>
      <c r="BK290" s="672"/>
      <c r="BL290" s="672"/>
      <c r="BM290" s="672"/>
      <c r="BN290" s="672"/>
      <c r="BO290" s="672"/>
      <c r="BP290" s="672"/>
      <c r="BQ290" s="672"/>
      <c r="BR290" s="672"/>
      <c r="BS290" s="672"/>
    </row>
    <row r="291" spans="1:71" s="229" customFormat="1" ht="13.8">
      <c r="A291" s="623"/>
      <c r="B291" s="623"/>
      <c r="C291" s="623"/>
      <c r="D291" s="623"/>
      <c r="E291" s="623" t="s">
        <v>1354</v>
      </c>
      <c r="F291" s="624">
        <f t="shared" si="355"/>
        <v>0</v>
      </c>
      <c r="G291" s="623" t="str">
        <f>InpCompany!$F$11</f>
        <v>£m (2017-18 prices)</v>
      </c>
      <c r="H291" s="623"/>
      <c r="I291" s="625"/>
      <c r="J291" s="672"/>
      <c r="K291" s="672"/>
      <c r="L291" s="672"/>
      <c r="M291" s="672"/>
      <c r="N291" s="672"/>
      <c r="O291" s="672"/>
      <c r="P291" s="672"/>
      <c r="Q291" s="1389"/>
      <c r="R291" s="672"/>
      <c r="S291" s="672"/>
      <c r="T291" s="672"/>
      <c r="U291" s="672"/>
      <c r="V291" s="672"/>
      <c r="W291" s="672"/>
      <c r="X291" s="672"/>
      <c r="Y291" s="672"/>
      <c r="Z291" s="672"/>
      <c r="AA291" s="672"/>
      <c r="AB291" s="672"/>
      <c r="AC291" s="672"/>
      <c r="AD291" s="672"/>
      <c r="AE291" s="672"/>
      <c r="AF291" s="672"/>
      <c r="AG291" s="672"/>
      <c r="AH291" s="672"/>
      <c r="AI291" s="672"/>
      <c r="AJ291" s="672"/>
      <c r="AK291" s="1389"/>
      <c r="AL291" s="672"/>
      <c r="AM291" s="672"/>
      <c r="AN291" s="672"/>
      <c r="AO291" s="1389"/>
      <c r="AP291" s="672"/>
      <c r="AQ291" s="672"/>
      <c r="AR291" s="672"/>
      <c r="AS291" s="672"/>
      <c r="AT291" s="672"/>
      <c r="AU291" s="672"/>
      <c r="AV291" s="672"/>
      <c r="AW291" s="672"/>
      <c r="AX291" s="672"/>
      <c r="AY291" s="672"/>
      <c r="AZ291" s="672"/>
      <c r="BA291" s="672"/>
      <c r="BB291" s="672"/>
      <c r="BC291" s="1389"/>
      <c r="BD291" s="672"/>
      <c r="BE291" s="672"/>
      <c r="BF291" s="672"/>
      <c r="BG291" s="672"/>
      <c r="BH291" s="672"/>
      <c r="BI291" s="672"/>
      <c r="BJ291" s="672"/>
      <c r="BK291" s="672"/>
      <c r="BL291" s="672"/>
      <c r="BM291" s="672"/>
      <c r="BN291" s="672"/>
      <c r="BO291" s="672"/>
      <c r="BP291" s="672"/>
      <c r="BQ291" s="672"/>
      <c r="BR291" s="672"/>
      <c r="BS291" s="672"/>
    </row>
    <row r="292" spans="1:71" s="229" customFormat="1" ht="13.8">
      <c r="A292" s="623"/>
      <c r="B292" s="623"/>
      <c r="C292" s="623"/>
      <c r="D292" s="623"/>
      <c r="E292" s="623" t="s">
        <v>1355</v>
      </c>
      <c r="F292" s="624">
        <f t="shared" si="355"/>
        <v>0</v>
      </c>
      <c r="G292" s="623" t="str">
        <f>InpCompany!$F$11</f>
        <v>£m (2017-18 prices)</v>
      </c>
      <c r="H292" s="623"/>
      <c r="I292" s="625"/>
      <c r="J292" s="672"/>
      <c r="K292" s="672"/>
      <c r="L292" s="672"/>
      <c r="M292" s="672"/>
      <c r="N292" s="672"/>
      <c r="O292" s="672"/>
      <c r="P292" s="672"/>
      <c r="Q292" s="1389"/>
      <c r="R292" s="672"/>
      <c r="S292" s="672"/>
      <c r="T292" s="672"/>
      <c r="U292" s="672"/>
      <c r="V292" s="672"/>
      <c r="W292" s="672"/>
      <c r="X292" s="672"/>
      <c r="Y292" s="672"/>
      <c r="Z292" s="672"/>
      <c r="AA292" s="672"/>
      <c r="AB292" s="672"/>
      <c r="AC292" s="672"/>
      <c r="AD292" s="672"/>
      <c r="AE292" s="672"/>
      <c r="AF292" s="672"/>
      <c r="AG292" s="672"/>
      <c r="AH292" s="672"/>
      <c r="AI292" s="672"/>
      <c r="AJ292" s="672"/>
      <c r="AK292" s="1389"/>
      <c r="AL292" s="672"/>
      <c r="AM292" s="672"/>
      <c r="AN292" s="672"/>
      <c r="AO292" s="1389"/>
      <c r="AP292" s="672"/>
      <c r="AQ292" s="672"/>
      <c r="AR292" s="672"/>
      <c r="AS292" s="672"/>
      <c r="AT292" s="672"/>
      <c r="AU292" s="672"/>
      <c r="AV292" s="672"/>
      <c r="AW292" s="672"/>
      <c r="AX292" s="672"/>
      <c r="AY292" s="672"/>
      <c r="AZ292" s="672"/>
      <c r="BA292" s="672"/>
      <c r="BB292" s="672"/>
      <c r="BC292" s="1389"/>
      <c r="BD292" s="672"/>
      <c r="BE292" s="672"/>
      <c r="BF292" s="672"/>
      <c r="BG292" s="672"/>
      <c r="BH292" s="672"/>
      <c r="BI292" s="672"/>
      <c r="BJ292" s="672"/>
      <c r="BK292" s="672"/>
      <c r="BL292" s="672"/>
      <c r="BM292" s="672"/>
      <c r="BN292" s="672"/>
      <c r="BO292" s="672"/>
      <c r="BP292" s="672"/>
      <c r="BQ292" s="672"/>
      <c r="BR292" s="672"/>
      <c r="BS292" s="672"/>
    </row>
    <row r="293" spans="1:71" s="229" customFormat="1" ht="13.8">
      <c r="A293" s="623"/>
      <c r="B293" s="623"/>
      <c r="C293" s="623"/>
      <c r="D293" s="623"/>
      <c r="E293" s="623" t="s">
        <v>1356</v>
      </c>
      <c r="F293" s="624">
        <f t="shared" si="355"/>
        <v>0</v>
      </c>
      <c r="G293" s="623" t="str">
        <f>InpCompany!$F$11</f>
        <v>£m (2017-18 prices)</v>
      </c>
      <c r="H293" s="623"/>
      <c r="I293" s="625"/>
      <c r="J293" s="672"/>
      <c r="K293" s="672"/>
      <c r="L293" s="672"/>
      <c r="M293" s="672"/>
      <c r="N293" s="672"/>
      <c r="O293" s="672"/>
      <c r="P293" s="672"/>
      <c r="Q293" s="1389"/>
      <c r="R293" s="672"/>
      <c r="S293" s="672"/>
      <c r="T293" s="672"/>
      <c r="U293" s="672"/>
      <c r="V293" s="672"/>
      <c r="W293" s="672"/>
      <c r="X293" s="672"/>
      <c r="Y293" s="672"/>
      <c r="Z293" s="672"/>
      <c r="AA293" s="672"/>
      <c r="AB293" s="672"/>
      <c r="AC293" s="672"/>
      <c r="AD293" s="672"/>
      <c r="AE293" s="672"/>
      <c r="AF293" s="672"/>
      <c r="AG293" s="672"/>
      <c r="AH293" s="672"/>
      <c r="AI293" s="672"/>
      <c r="AJ293" s="672"/>
      <c r="AK293" s="1389"/>
      <c r="AL293" s="672"/>
      <c r="AM293" s="672"/>
      <c r="AN293" s="672"/>
      <c r="AO293" s="1389"/>
      <c r="AP293" s="672"/>
      <c r="AQ293" s="672"/>
      <c r="AR293" s="672"/>
      <c r="AS293" s="672"/>
      <c r="AT293" s="672"/>
      <c r="AU293" s="672"/>
      <c r="AV293" s="672"/>
      <c r="AW293" s="672"/>
      <c r="AX293" s="672"/>
      <c r="AY293" s="672"/>
      <c r="AZ293" s="672"/>
      <c r="BA293" s="672"/>
      <c r="BB293" s="672"/>
      <c r="BC293" s="1389"/>
      <c r="BD293" s="672"/>
      <c r="BE293" s="672"/>
      <c r="BF293" s="672"/>
      <c r="BG293" s="672"/>
      <c r="BH293" s="672"/>
      <c r="BI293" s="672"/>
      <c r="BJ293" s="672"/>
      <c r="BK293" s="672"/>
      <c r="BL293" s="672"/>
      <c r="BM293" s="672"/>
      <c r="BN293" s="672"/>
      <c r="BO293" s="672"/>
      <c r="BP293" s="672"/>
      <c r="BQ293" s="672"/>
      <c r="BR293" s="672"/>
      <c r="BS293" s="672"/>
    </row>
    <row r="294" spans="1:71" s="1425" customFormat="1" ht="13.8">
      <c r="A294" s="1420"/>
      <c r="B294" s="1420"/>
      <c r="C294" s="1420"/>
      <c r="D294" s="1420"/>
      <c r="E294" s="1420"/>
      <c r="F294" s="1420"/>
      <c r="G294" s="1420"/>
      <c r="H294" s="1426"/>
      <c r="I294" s="1422"/>
      <c r="J294" s="1423"/>
      <c r="K294" s="1423"/>
      <c r="L294" s="1423"/>
      <c r="M294" s="1423"/>
      <c r="N294" s="1423"/>
      <c r="O294" s="1423"/>
      <c r="P294" s="1423"/>
      <c r="Q294" s="1424"/>
      <c r="R294" s="1423"/>
      <c r="S294" s="1423"/>
      <c r="T294" s="1423"/>
      <c r="U294" s="1423"/>
      <c r="V294" s="1423"/>
      <c r="W294" s="1423"/>
      <c r="X294" s="1423"/>
      <c r="Y294" s="1423"/>
      <c r="Z294" s="1423"/>
      <c r="AA294" s="1423"/>
      <c r="AB294" s="1423"/>
      <c r="AC294" s="1423"/>
      <c r="AD294" s="1423"/>
      <c r="AE294" s="1423"/>
      <c r="AF294" s="1423"/>
      <c r="AG294" s="1423"/>
      <c r="AH294" s="1423"/>
      <c r="AI294" s="1423"/>
      <c r="AJ294" s="1423"/>
      <c r="AK294" s="1424"/>
      <c r="AL294" s="1423"/>
      <c r="AM294" s="1423"/>
      <c r="AN294" s="1423"/>
      <c r="AO294" s="1424"/>
      <c r="AP294" s="1423"/>
      <c r="AQ294" s="1423"/>
      <c r="AR294" s="1423"/>
      <c r="AS294" s="1423"/>
      <c r="AT294" s="1423"/>
      <c r="AU294" s="1423"/>
      <c r="AV294" s="1423"/>
      <c r="AW294" s="1423"/>
      <c r="AX294" s="1423"/>
      <c r="AY294" s="1423"/>
      <c r="AZ294" s="1423"/>
      <c r="BA294" s="1423"/>
      <c r="BB294" s="1423"/>
      <c r="BC294" s="1424"/>
      <c r="BD294" s="1423"/>
      <c r="BE294" s="1423"/>
      <c r="BF294" s="1423"/>
      <c r="BG294" s="1423"/>
      <c r="BH294" s="1423"/>
      <c r="BI294" s="1423"/>
      <c r="BJ294" s="1423"/>
      <c r="BK294" s="1423"/>
      <c r="BL294" s="1423"/>
      <c r="BM294" s="1423"/>
      <c r="BN294" s="1423"/>
      <c r="BO294" s="1423"/>
      <c r="BP294" s="1423"/>
      <c r="BQ294" s="1423"/>
      <c r="BR294" s="1423"/>
      <c r="BS294" s="1423"/>
    </row>
    <row r="295" spans="1:71" s="201" customFormat="1" ht="13.8">
      <c r="A295" s="444"/>
      <c r="B295" s="444"/>
      <c r="C295" s="464" t="s">
        <v>1357</v>
      </c>
      <c r="D295" s="444"/>
      <c r="E295" s="444"/>
      <c r="F295" s="444"/>
      <c r="G295" s="444"/>
      <c r="H295" s="453"/>
      <c r="I295" s="444"/>
      <c r="J295" s="485"/>
      <c r="K295" s="485"/>
      <c r="L295" s="485"/>
      <c r="M295" s="485"/>
      <c r="N295" s="485"/>
      <c r="O295" s="485"/>
      <c r="P295" s="485"/>
      <c r="Q295" s="487"/>
      <c r="R295" s="485"/>
      <c r="S295" s="485"/>
      <c r="T295" s="485"/>
      <c r="U295" s="485"/>
      <c r="V295" s="485"/>
      <c r="W295" s="485"/>
      <c r="X295" s="485"/>
      <c r="Y295" s="485"/>
      <c r="Z295" s="485"/>
      <c r="AA295" s="485"/>
      <c r="AB295" s="485"/>
      <c r="AC295" s="485"/>
      <c r="AD295" s="485"/>
      <c r="AE295" s="485"/>
      <c r="AF295" s="485"/>
      <c r="AG295" s="485"/>
      <c r="AH295" s="485"/>
      <c r="AI295" s="485"/>
      <c r="AJ295" s="485"/>
      <c r="AK295" s="487"/>
      <c r="AL295" s="485"/>
      <c r="AM295" s="485"/>
      <c r="AN295" s="485"/>
      <c r="AO295" s="487"/>
      <c r="AP295" s="485"/>
      <c r="AQ295" s="485"/>
      <c r="AR295" s="485"/>
      <c r="AS295" s="485"/>
      <c r="AT295" s="485"/>
      <c r="AU295" s="485"/>
      <c r="AV295" s="485"/>
      <c r="AW295" s="485"/>
      <c r="AX295" s="485"/>
      <c r="AY295" s="485"/>
      <c r="AZ295" s="485"/>
      <c r="BA295" s="485"/>
      <c r="BB295" s="485"/>
      <c r="BC295" s="487"/>
      <c r="BD295" s="485"/>
      <c r="BE295" s="485"/>
      <c r="BF295" s="485"/>
      <c r="BG295" s="485"/>
      <c r="BH295" s="485"/>
      <c r="BI295" s="485"/>
      <c r="BJ295" s="485"/>
      <c r="BK295" s="485"/>
      <c r="BL295" s="485"/>
      <c r="BM295" s="485"/>
      <c r="BN295" s="485"/>
      <c r="BO295" s="485"/>
      <c r="BP295" s="485"/>
      <c r="BQ295" s="485"/>
      <c r="BR295" s="485"/>
      <c r="BS295" s="485"/>
    </row>
    <row r="296" spans="1:71" s="201" customFormat="1" ht="13.8">
      <c r="A296" s="444"/>
      <c r="B296" s="444"/>
      <c r="C296" s="444"/>
      <c r="D296" s="454"/>
      <c r="E296" s="444"/>
      <c r="F296" s="444"/>
      <c r="G296" s="444"/>
      <c r="H296" s="453"/>
      <c r="I296" s="444"/>
      <c r="J296" s="485"/>
      <c r="K296" s="485"/>
      <c r="L296" s="485"/>
      <c r="M296" s="485"/>
      <c r="N296" s="485"/>
      <c r="O296" s="485"/>
      <c r="P296" s="485"/>
      <c r="Q296" s="487"/>
      <c r="R296" s="485"/>
      <c r="S296" s="485"/>
      <c r="T296" s="485"/>
      <c r="U296" s="485"/>
      <c r="V296" s="485"/>
      <c r="W296" s="485"/>
      <c r="X296" s="485"/>
      <c r="Y296" s="485"/>
      <c r="Z296" s="485"/>
      <c r="AA296" s="485"/>
      <c r="AB296" s="485"/>
      <c r="AC296" s="485"/>
      <c r="AD296" s="485"/>
      <c r="AE296" s="485"/>
      <c r="AF296" s="485"/>
      <c r="AG296" s="485"/>
      <c r="AH296" s="485"/>
      <c r="AI296" s="485"/>
      <c r="AJ296" s="485"/>
      <c r="AK296" s="487"/>
      <c r="AL296" s="485"/>
      <c r="AM296" s="485"/>
      <c r="AN296" s="485"/>
      <c r="AO296" s="487"/>
      <c r="AP296" s="485"/>
      <c r="AQ296" s="485"/>
      <c r="AR296" s="485"/>
      <c r="AS296" s="485"/>
      <c r="AT296" s="485"/>
      <c r="AU296" s="485"/>
      <c r="AV296" s="485"/>
      <c r="AW296" s="485"/>
      <c r="AX296" s="485"/>
      <c r="AY296" s="485"/>
      <c r="AZ296" s="485"/>
      <c r="BA296" s="485"/>
      <c r="BB296" s="485"/>
      <c r="BC296" s="487"/>
      <c r="BD296" s="485"/>
      <c r="BE296" s="485"/>
      <c r="BF296" s="485"/>
      <c r="BG296" s="485"/>
      <c r="BH296" s="485"/>
      <c r="BI296" s="485"/>
      <c r="BJ296" s="485"/>
      <c r="BK296" s="485"/>
      <c r="BL296" s="485"/>
      <c r="BM296" s="485"/>
      <c r="BN296" s="485"/>
      <c r="BO296" s="485"/>
      <c r="BP296" s="485"/>
      <c r="BQ296" s="485"/>
      <c r="BR296" s="485"/>
      <c r="BS296" s="485"/>
    </row>
    <row r="297" spans="1:71" s="201" customFormat="1" ht="13.8">
      <c r="A297" s="444"/>
      <c r="B297" s="444"/>
      <c r="C297" s="444"/>
      <c r="D297" s="454" t="s">
        <v>1358</v>
      </c>
      <c r="E297" s="444"/>
      <c r="F297" s="444"/>
      <c r="G297" s="444"/>
      <c r="H297" s="453"/>
      <c r="I297" s="444"/>
      <c r="J297" s="485"/>
      <c r="K297" s="485"/>
      <c r="L297" s="485"/>
      <c r="M297" s="485"/>
      <c r="N297" s="485"/>
      <c r="O297" s="485"/>
      <c r="P297" s="485"/>
      <c r="Q297" s="487"/>
      <c r="R297" s="485"/>
      <c r="S297" s="485"/>
      <c r="T297" s="485"/>
      <c r="U297" s="485"/>
      <c r="V297" s="485"/>
      <c r="W297" s="485"/>
      <c r="X297" s="485"/>
      <c r="Y297" s="485"/>
      <c r="Z297" s="485"/>
      <c r="AA297" s="485"/>
      <c r="AB297" s="485"/>
      <c r="AC297" s="485"/>
      <c r="AD297" s="485"/>
      <c r="AE297" s="485"/>
      <c r="AF297" s="485"/>
      <c r="AG297" s="485"/>
      <c r="AH297" s="485"/>
      <c r="AI297" s="485"/>
      <c r="AJ297" s="485"/>
      <c r="AK297" s="487"/>
      <c r="AL297" s="485"/>
      <c r="AM297" s="485"/>
      <c r="AN297" s="485"/>
      <c r="AO297" s="487"/>
      <c r="AP297" s="485"/>
      <c r="AQ297" s="485"/>
      <c r="AR297" s="485"/>
      <c r="AS297" s="485"/>
      <c r="AT297" s="485"/>
      <c r="AU297" s="485"/>
      <c r="AV297" s="485"/>
      <c r="AW297" s="485"/>
      <c r="AX297" s="485"/>
      <c r="AY297" s="485"/>
      <c r="AZ297" s="485"/>
      <c r="BA297" s="485"/>
      <c r="BB297" s="485"/>
      <c r="BC297" s="487"/>
      <c r="BD297" s="485"/>
      <c r="BE297" s="485"/>
      <c r="BF297" s="485"/>
      <c r="BG297" s="485"/>
      <c r="BH297" s="485"/>
      <c r="BI297" s="485"/>
      <c r="BJ297" s="485"/>
      <c r="BK297" s="485"/>
      <c r="BL297" s="485"/>
      <c r="BM297" s="485"/>
      <c r="BN297" s="485"/>
      <c r="BO297" s="485"/>
      <c r="BP297" s="485"/>
      <c r="BQ297" s="485"/>
      <c r="BR297" s="485"/>
      <c r="BS297" s="485"/>
    </row>
    <row r="298" spans="1:71" s="201" customFormat="1" ht="13.8">
      <c r="A298" s="444"/>
      <c r="B298" s="444"/>
      <c r="C298" s="444"/>
      <c r="D298" s="444"/>
      <c r="E298" s="623" t="s">
        <v>1359</v>
      </c>
      <c r="F298" s="627">
        <f t="shared" ref="F298:F304" si="356">IF(F242=0,0,F260/F242)</f>
        <v>1</v>
      </c>
      <c r="G298" s="623" t="s">
        <v>1061</v>
      </c>
      <c r="H298" s="444"/>
      <c r="I298" s="628"/>
      <c r="J298" s="485"/>
      <c r="K298" s="485"/>
      <c r="L298" s="485"/>
      <c r="M298" s="485"/>
      <c r="N298" s="485"/>
      <c r="O298" s="485"/>
      <c r="P298" s="485"/>
      <c r="Q298" s="487"/>
      <c r="R298" s="485"/>
      <c r="S298" s="485"/>
      <c r="T298" s="485"/>
      <c r="U298" s="485"/>
      <c r="V298" s="485"/>
      <c r="W298" s="485"/>
      <c r="X298" s="485"/>
      <c r="Y298" s="485"/>
      <c r="Z298" s="485"/>
      <c r="AA298" s="485"/>
      <c r="AB298" s="485"/>
      <c r="AC298" s="485"/>
      <c r="AD298" s="485"/>
      <c r="AE298" s="485"/>
      <c r="AF298" s="485"/>
      <c r="AG298" s="485"/>
      <c r="AH298" s="485"/>
      <c r="AI298" s="485"/>
      <c r="AJ298" s="485"/>
      <c r="AK298" s="487"/>
      <c r="AL298" s="485"/>
      <c r="AM298" s="485"/>
      <c r="AN298" s="485"/>
      <c r="AO298" s="487"/>
      <c r="AP298" s="485"/>
      <c r="AQ298" s="485"/>
      <c r="AR298" s="485"/>
      <c r="AS298" s="485"/>
      <c r="AT298" s="485"/>
      <c r="AU298" s="485"/>
      <c r="AV298" s="485"/>
      <c r="AW298" s="485"/>
      <c r="AX298" s="485"/>
      <c r="AY298" s="485"/>
      <c r="AZ298" s="485"/>
      <c r="BA298" s="485"/>
      <c r="BB298" s="485"/>
      <c r="BC298" s="487"/>
      <c r="BD298" s="485"/>
      <c r="BE298" s="485"/>
      <c r="BF298" s="485"/>
      <c r="BG298" s="485"/>
      <c r="BH298" s="485"/>
      <c r="BI298" s="485"/>
      <c r="BJ298" s="485"/>
      <c r="BK298" s="485"/>
      <c r="BL298" s="485"/>
      <c r="BM298" s="485"/>
      <c r="BN298" s="485"/>
      <c r="BO298" s="485"/>
      <c r="BP298" s="485"/>
      <c r="BQ298" s="485"/>
      <c r="BR298" s="485"/>
      <c r="BS298" s="485"/>
    </row>
    <row r="299" spans="1:71" s="201" customFormat="1" ht="13.8">
      <c r="A299" s="444"/>
      <c r="B299" s="444"/>
      <c r="C299" s="444"/>
      <c r="D299" s="444"/>
      <c r="E299" s="623" t="s">
        <v>1360</v>
      </c>
      <c r="F299" s="627">
        <f t="shared" si="356"/>
        <v>1</v>
      </c>
      <c r="G299" s="623" t="s">
        <v>1061</v>
      </c>
      <c r="H299" s="444"/>
      <c r="I299" s="628"/>
      <c r="J299" s="485"/>
      <c r="K299" s="485"/>
      <c r="L299" s="485"/>
      <c r="M299" s="485"/>
      <c r="N299" s="485"/>
      <c r="O299" s="485"/>
      <c r="P299" s="485"/>
      <c r="Q299" s="487"/>
      <c r="R299" s="485"/>
      <c r="S299" s="485"/>
      <c r="T299" s="485"/>
      <c r="U299" s="485"/>
      <c r="V299" s="485"/>
      <c r="W299" s="485"/>
      <c r="X299" s="485"/>
      <c r="Y299" s="485"/>
      <c r="Z299" s="485"/>
      <c r="AA299" s="485"/>
      <c r="AB299" s="485"/>
      <c r="AC299" s="485"/>
      <c r="AD299" s="485"/>
      <c r="AE299" s="485"/>
      <c r="AF299" s="485"/>
      <c r="AG299" s="485"/>
      <c r="AH299" s="485"/>
      <c r="AI299" s="485"/>
      <c r="AJ299" s="485"/>
      <c r="AK299" s="487"/>
      <c r="AL299" s="485"/>
      <c r="AM299" s="485"/>
      <c r="AN299" s="485"/>
      <c r="AO299" s="487"/>
      <c r="AP299" s="485"/>
      <c r="AQ299" s="485"/>
      <c r="AR299" s="485"/>
      <c r="AS299" s="485"/>
      <c r="AT299" s="485"/>
      <c r="AU299" s="485"/>
      <c r="AV299" s="485"/>
      <c r="AW299" s="485"/>
      <c r="AX299" s="485"/>
      <c r="AY299" s="485"/>
      <c r="AZ299" s="485"/>
      <c r="BA299" s="485"/>
      <c r="BB299" s="485"/>
      <c r="BC299" s="487"/>
      <c r="BD299" s="485"/>
      <c r="BE299" s="485"/>
      <c r="BF299" s="485"/>
      <c r="BG299" s="485"/>
      <c r="BH299" s="485"/>
      <c r="BI299" s="485"/>
      <c r="BJ299" s="485"/>
      <c r="BK299" s="485"/>
      <c r="BL299" s="485"/>
      <c r="BM299" s="485"/>
      <c r="BN299" s="485"/>
      <c r="BO299" s="485"/>
      <c r="BP299" s="485"/>
      <c r="BQ299" s="485"/>
      <c r="BR299" s="485"/>
      <c r="BS299" s="485"/>
    </row>
    <row r="300" spans="1:71" s="201" customFormat="1" ht="13.8">
      <c r="A300" s="444"/>
      <c r="B300" s="444"/>
      <c r="C300" s="444"/>
      <c r="D300" s="444"/>
      <c r="E300" s="623" t="s">
        <v>1361</v>
      </c>
      <c r="F300" s="627">
        <f t="shared" si="356"/>
        <v>0</v>
      </c>
      <c r="G300" s="623" t="s">
        <v>1061</v>
      </c>
      <c r="H300" s="444"/>
      <c r="I300" s="628"/>
      <c r="J300" s="485"/>
      <c r="K300" s="485"/>
      <c r="L300" s="485"/>
      <c r="M300" s="485"/>
      <c r="N300" s="485"/>
      <c r="O300" s="485"/>
      <c r="P300" s="485"/>
      <c r="Q300" s="487"/>
      <c r="R300" s="485"/>
      <c r="S300" s="485"/>
      <c r="T300" s="485"/>
      <c r="U300" s="485"/>
      <c r="V300" s="485"/>
      <c r="W300" s="485"/>
      <c r="X300" s="485"/>
      <c r="Y300" s="485"/>
      <c r="Z300" s="485"/>
      <c r="AA300" s="485"/>
      <c r="AB300" s="485"/>
      <c r="AC300" s="485"/>
      <c r="AD300" s="485"/>
      <c r="AE300" s="485"/>
      <c r="AF300" s="485"/>
      <c r="AG300" s="485"/>
      <c r="AH300" s="485"/>
      <c r="AI300" s="485"/>
      <c r="AJ300" s="485"/>
      <c r="AK300" s="487"/>
      <c r="AL300" s="485"/>
      <c r="AM300" s="485"/>
      <c r="AN300" s="485"/>
      <c r="AO300" s="487"/>
      <c r="AP300" s="485"/>
      <c r="AQ300" s="485"/>
      <c r="AR300" s="485"/>
      <c r="AS300" s="485"/>
      <c r="AT300" s="485"/>
      <c r="AU300" s="485"/>
      <c r="AV300" s="485"/>
      <c r="AW300" s="485"/>
      <c r="AX300" s="485"/>
      <c r="AY300" s="485"/>
      <c r="AZ300" s="485"/>
      <c r="BA300" s="485"/>
      <c r="BB300" s="485"/>
      <c r="BC300" s="487"/>
      <c r="BD300" s="485"/>
      <c r="BE300" s="485"/>
      <c r="BF300" s="485"/>
      <c r="BG300" s="485"/>
      <c r="BH300" s="485"/>
      <c r="BI300" s="485"/>
      <c r="BJ300" s="485"/>
      <c r="BK300" s="485"/>
      <c r="BL300" s="485"/>
      <c r="BM300" s="485"/>
      <c r="BN300" s="485"/>
      <c r="BO300" s="485"/>
      <c r="BP300" s="485"/>
      <c r="BQ300" s="485"/>
      <c r="BR300" s="485"/>
      <c r="BS300" s="485"/>
    </row>
    <row r="301" spans="1:71" s="201" customFormat="1" ht="13.8">
      <c r="A301" s="444"/>
      <c r="B301" s="444"/>
      <c r="C301" s="444"/>
      <c r="D301" s="444"/>
      <c r="E301" s="623" t="s">
        <v>1362</v>
      </c>
      <c r="F301" s="627">
        <f t="shared" si="356"/>
        <v>0</v>
      </c>
      <c r="G301" s="623" t="s">
        <v>1061</v>
      </c>
      <c r="H301" s="444"/>
      <c r="I301" s="628"/>
      <c r="J301" s="485"/>
      <c r="K301" s="485"/>
      <c r="L301" s="485"/>
      <c r="M301" s="485"/>
      <c r="N301" s="485"/>
      <c r="O301" s="485"/>
      <c r="P301" s="485"/>
      <c r="Q301" s="487"/>
      <c r="R301" s="485"/>
      <c r="S301" s="485"/>
      <c r="T301" s="485"/>
      <c r="U301" s="485"/>
      <c r="V301" s="485"/>
      <c r="W301" s="485"/>
      <c r="X301" s="485"/>
      <c r="Y301" s="485"/>
      <c r="Z301" s="485"/>
      <c r="AA301" s="485"/>
      <c r="AB301" s="485"/>
      <c r="AC301" s="485"/>
      <c r="AD301" s="485"/>
      <c r="AE301" s="485"/>
      <c r="AF301" s="485"/>
      <c r="AG301" s="485"/>
      <c r="AH301" s="485"/>
      <c r="AI301" s="485"/>
      <c r="AJ301" s="485"/>
      <c r="AK301" s="487"/>
      <c r="AL301" s="485"/>
      <c r="AM301" s="485"/>
      <c r="AN301" s="485"/>
      <c r="AO301" s="487"/>
      <c r="AP301" s="485"/>
      <c r="AQ301" s="485"/>
      <c r="AR301" s="485"/>
      <c r="AS301" s="485"/>
      <c r="AT301" s="485"/>
      <c r="AU301" s="485"/>
      <c r="AV301" s="485"/>
      <c r="AW301" s="485"/>
      <c r="AX301" s="485"/>
      <c r="AY301" s="485"/>
      <c r="AZ301" s="485"/>
      <c r="BA301" s="485"/>
      <c r="BB301" s="485"/>
      <c r="BC301" s="487"/>
      <c r="BD301" s="485"/>
      <c r="BE301" s="485"/>
      <c r="BF301" s="485"/>
      <c r="BG301" s="485"/>
      <c r="BH301" s="485"/>
      <c r="BI301" s="485"/>
      <c r="BJ301" s="485"/>
      <c r="BK301" s="485"/>
      <c r="BL301" s="485"/>
      <c r="BM301" s="485"/>
      <c r="BN301" s="485"/>
      <c r="BO301" s="485"/>
      <c r="BP301" s="485"/>
      <c r="BQ301" s="485"/>
      <c r="BR301" s="485"/>
      <c r="BS301" s="485"/>
    </row>
    <row r="302" spans="1:71" s="201" customFormat="1" ht="13.8">
      <c r="A302" s="444"/>
      <c r="B302" s="444"/>
      <c r="C302" s="444"/>
      <c r="D302" s="444"/>
      <c r="E302" s="623" t="s">
        <v>1363</v>
      </c>
      <c r="F302" s="627">
        <f t="shared" si="356"/>
        <v>0</v>
      </c>
      <c r="G302" s="623" t="s">
        <v>1061</v>
      </c>
      <c r="H302" s="444"/>
      <c r="I302" s="628"/>
      <c r="J302" s="485"/>
      <c r="K302" s="485"/>
      <c r="L302" s="485"/>
      <c r="M302" s="485"/>
      <c r="N302" s="485"/>
      <c r="O302" s="485"/>
      <c r="P302" s="485"/>
      <c r="Q302" s="487"/>
      <c r="R302" s="485"/>
      <c r="S302" s="485"/>
      <c r="T302" s="485"/>
      <c r="U302" s="485"/>
      <c r="V302" s="485"/>
      <c r="W302" s="485"/>
      <c r="X302" s="485"/>
      <c r="Y302" s="485"/>
      <c r="Z302" s="485"/>
      <c r="AA302" s="485"/>
      <c r="AB302" s="485"/>
      <c r="AC302" s="485"/>
      <c r="AD302" s="485"/>
      <c r="AE302" s="485"/>
      <c r="AF302" s="485"/>
      <c r="AG302" s="485"/>
      <c r="AH302" s="485"/>
      <c r="AI302" s="485"/>
      <c r="AJ302" s="485"/>
      <c r="AK302" s="487"/>
      <c r="AL302" s="485"/>
      <c r="AM302" s="485"/>
      <c r="AN302" s="485"/>
      <c r="AO302" s="487"/>
      <c r="AP302" s="485"/>
      <c r="AQ302" s="485"/>
      <c r="AR302" s="485"/>
      <c r="AS302" s="485"/>
      <c r="AT302" s="485"/>
      <c r="AU302" s="485"/>
      <c r="AV302" s="485"/>
      <c r="AW302" s="485"/>
      <c r="AX302" s="485"/>
      <c r="AY302" s="485"/>
      <c r="AZ302" s="485"/>
      <c r="BA302" s="485"/>
      <c r="BB302" s="485"/>
      <c r="BC302" s="487"/>
      <c r="BD302" s="485"/>
      <c r="BE302" s="485"/>
      <c r="BF302" s="485"/>
      <c r="BG302" s="485"/>
      <c r="BH302" s="485"/>
      <c r="BI302" s="485"/>
      <c r="BJ302" s="485"/>
      <c r="BK302" s="485"/>
      <c r="BL302" s="485"/>
      <c r="BM302" s="485"/>
      <c r="BN302" s="485"/>
      <c r="BO302" s="485"/>
      <c r="BP302" s="485"/>
      <c r="BQ302" s="485"/>
      <c r="BR302" s="485"/>
      <c r="BS302" s="485"/>
    </row>
    <row r="303" spans="1:71" s="201" customFormat="1" ht="13.8">
      <c r="A303" s="444"/>
      <c r="B303" s="444"/>
      <c r="C303" s="444"/>
      <c r="D303" s="444"/>
      <c r="E303" s="623" t="s">
        <v>1364</v>
      </c>
      <c r="F303" s="627">
        <f t="shared" si="356"/>
        <v>0</v>
      </c>
      <c r="G303" s="623" t="s">
        <v>1061</v>
      </c>
      <c r="H303" s="444"/>
      <c r="I303" s="628"/>
      <c r="J303" s="485"/>
      <c r="K303" s="485"/>
      <c r="L303" s="485"/>
      <c r="M303" s="485"/>
      <c r="N303" s="485"/>
      <c r="O303" s="485"/>
      <c r="P303" s="485"/>
      <c r="Q303" s="487"/>
      <c r="R303" s="485"/>
      <c r="S303" s="485"/>
      <c r="T303" s="485"/>
      <c r="U303" s="485"/>
      <c r="V303" s="485"/>
      <c r="W303" s="485"/>
      <c r="X303" s="485"/>
      <c r="Y303" s="485"/>
      <c r="Z303" s="485"/>
      <c r="AA303" s="485"/>
      <c r="AB303" s="485"/>
      <c r="AC303" s="485"/>
      <c r="AD303" s="485"/>
      <c r="AE303" s="485"/>
      <c r="AF303" s="485"/>
      <c r="AG303" s="485"/>
      <c r="AH303" s="485"/>
      <c r="AI303" s="485"/>
      <c r="AJ303" s="485"/>
      <c r="AK303" s="487"/>
      <c r="AL303" s="485"/>
      <c r="AM303" s="485"/>
      <c r="AN303" s="485"/>
      <c r="AO303" s="487"/>
      <c r="AP303" s="485"/>
      <c r="AQ303" s="485"/>
      <c r="AR303" s="485"/>
      <c r="AS303" s="485"/>
      <c r="AT303" s="485"/>
      <c r="AU303" s="485"/>
      <c r="AV303" s="485"/>
      <c r="AW303" s="485"/>
      <c r="AX303" s="485"/>
      <c r="AY303" s="485"/>
      <c r="AZ303" s="485"/>
      <c r="BA303" s="485"/>
      <c r="BB303" s="485"/>
      <c r="BC303" s="487"/>
      <c r="BD303" s="485"/>
      <c r="BE303" s="485"/>
      <c r="BF303" s="485"/>
      <c r="BG303" s="485"/>
      <c r="BH303" s="485"/>
      <c r="BI303" s="485"/>
      <c r="BJ303" s="485"/>
      <c r="BK303" s="485"/>
      <c r="BL303" s="485"/>
      <c r="BM303" s="485"/>
      <c r="BN303" s="485"/>
      <c r="BO303" s="485"/>
      <c r="BP303" s="485"/>
      <c r="BQ303" s="485"/>
      <c r="BR303" s="485"/>
      <c r="BS303" s="485"/>
    </row>
    <row r="304" spans="1:71" s="201" customFormat="1" ht="13.8">
      <c r="A304" s="444"/>
      <c r="B304" s="444"/>
      <c r="C304" s="444"/>
      <c r="D304" s="444"/>
      <c r="E304" s="623" t="s">
        <v>1365</v>
      </c>
      <c r="F304" s="627">
        <f t="shared" si="356"/>
        <v>0</v>
      </c>
      <c r="G304" s="623" t="s">
        <v>1061</v>
      </c>
      <c r="H304" s="444"/>
      <c r="I304" s="628"/>
      <c r="J304" s="485"/>
      <c r="K304" s="485"/>
      <c r="L304" s="485"/>
      <c r="M304" s="485"/>
      <c r="N304" s="485"/>
      <c r="O304" s="485"/>
      <c r="P304" s="485"/>
      <c r="Q304" s="487"/>
      <c r="R304" s="485"/>
      <c r="S304" s="485"/>
      <c r="T304" s="485"/>
      <c r="U304" s="485"/>
      <c r="V304" s="485"/>
      <c r="W304" s="485"/>
      <c r="X304" s="485"/>
      <c r="Y304" s="485"/>
      <c r="Z304" s="485"/>
      <c r="AA304" s="485"/>
      <c r="AB304" s="485"/>
      <c r="AC304" s="485"/>
      <c r="AD304" s="485"/>
      <c r="AE304" s="485"/>
      <c r="AF304" s="485"/>
      <c r="AG304" s="485"/>
      <c r="AH304" s="485"/>
      <c r="AI304" s="485"/>
      <c r="AJ304" s="485"/>
      <c r="AK304" s="487"/>
      <c r="AL304" s="485"/>
      <c r="AM304" s="485"/>
      <c r="AN304" s="485"/>
      <c r="AO304" s="487"/>
      <c r="AP304" s="485"/>
      <c r="AQ304" s="485"/>
      <c r="AR304" s="485"/>
      <c r="AS304" s="485"/>
      <c r="AT304" s="485"/>
      <c r="AU304" s="485"/>
      <c r="AV304" s="485"/>
      <c r="AW304" s="485"/>
      <c r="AX304" s="485"/>
      <c r="AY304" s="485"/>
      <c r="AZ304" s="485"/>
      <c r="BA304" s="485"/>
      <c r="BB304" s="485"/>
      <c r="BC304" s="487"/>
      <c r="BD304" s="485"/>
      <c r="BE304" s="485"/>
      <c r="BF304" s="485"/>
      <c r="BG304" s="485"/>
      <c r="BH304" s="485"/>
      <c r="BI304" s="485"/>
      <c r="BJ304" s="485"/>
      <c r="BK304" s="485"/>
      <c r="BL304" s="485"/>
      <c r="BM304" s="485"/>
      <c r="BN304" s="485"/>
      <c r="BO304" s="485"/>
      <c r="BP304" s="485"/>
      <c r="BQ304" s="485"/>
      <c r="BR304" s="485"/>
      <c r="BS304" s="485"/>
    </row>
    <row r="305" spans="1:71" s="201" customFormat="1" ht="13.8">
      <c r="A305" s="444"/>
      <c r="B305" s="444"/>
      <c r="C305" s="444"/>
      <c r="D305" s="444"/>
      <c r="E305" s="444"/>
      <c r="F305" s="453"/>
      <c r="G305" s="444"/>
      <c r="H305" s="444"/>
      <c r="I305" s="444"/>
      <c r="J305" s="485"/>
      <c r="K305" s="485"/>
      <c r="L305" s="485"/>
      <c r="M305" s="485"/>
      <c r="N305" s="485"/>
      <c r="O305" s="485"/>
      <c r="P305" s="485"/>
      <c r="Q305" s="487"/>
      <c r="R305" s="485"/>
      <c r="S305" s="485"/>
      <c r="T305" s="485"/>
      <c r="U305" s="485"/>
      <c r="V305" s="485"/>
      <c r="W305" s="485"/>
      <c r="X305" s="485"/>
      <c r="Y305" s="485"/>
      <c r="Z305" s="485"/>
      <c r="AA305" s="485"/>
      <c r="AB305" s="485"/>
      <c r="AC305" s="485"/>
      <c r="AD305" s="485"/>
      <c r="AE305" s="485"/>
      <c r="AF305" s="485"/>
      <c r="AG305" s="485"/>
      <c r="AH305" s="485"/>
      <c r="AI305" s="485"/>
      <c r="AJ305" s="485"/>
      <c r="AK305" s="487"/>
      <c r="AL305" s="485"/>
      <c r="AM305" s="485"/>
      <c r="AN305" s="485"/>
      <c r="AO305" s="487"/>
      <c r="AP305" s="485"/>
      <c r="AQ305" s="485"/>
      <c r="AR305" s="485"/>
      <c r="AS305" s="485"/>
      <c r="AT305" s="485"/>
      <c r="AU305" s="485"/>
      <c r="AV305" s="485"/>
      <c r="AW305" s="485"/>
      <c r="AX305" s="485"/>
      <c r="AY305" s="485"/>
      <c r="AZ305" s="485"/>
      <c r="BA305" s="485"/>
      <c r="BB305" s="485"/>
      <c r="BC305" s="487"/>
      <c r="BD305" s="485"/>
      <c r="BE305" s="485"/>
      <c r="BF305" s="485"/>
      <c r="BG305" s="485"/>
      <c r="BH305" s="485"/>
      <c r="BI305" s="485"/>
      <c r="BJ305" s="485"/>
      <c r="BK305" s="485"/>
      <c r="BL305" s="485"/>
      <c r="BM305" s="485"/>
      <c r="BN305" s="485"/>
      <c r="BO305" s="485"/>
      <c r="BP305" s="485"/>
      <c r="BQ305" s="485"/>
      <c r="BR305" s="485"/>
      <c r="BS305" s="485"/>
    </row>
    <row r="306" spans="1:71" s="201" customFormat="1" ht="13.8">
      <c r="A306" s="444"/>
      <c r="B306" s="444"/>
      <c r="C306" s="444"/>
      <c r="D306" s="454" t="s">
        <v>1366</v>
      </c>
      <c r="E306" s="444"/>
      <c r="F306" s="453"/>
      <c r="G306" s="444"/>
      <c r="H306" s="444"/>
      <c r="I306" s="444"/>
      <c r="J306" s="485"/>
      <c r="K306" s="485"/>
      <c r="L306" s="485"/>
      <c r="M306" s="485"/>
      <c r="N306" s="485"/>
      <c r="O306" s="485"/>
      <c r="P306" s="485"/>
      <c r="Q306" s="487"/>
      <c r="R306" s="485"/>
      <c r="S306" s="485"/>
      <c r="T306" s="485"/>
      <c r="U306" s="485"/>
      <c r="V306" s="485"/>
      <c r="W306" s="485"/>
      <c r="X306" s="485"/>
      <c r="Y306" s="485"/>
      <c r="Z306" s="485"/>
      <c r="AA306" s="485"/>
      <c r="AB306" s="485"/>
      <c r="AC306" s="485"/>
      <c r="AD306" s="485"/>
      <c r="AE306" s="485"/>
      <c r="AF306" s="485"/>
      <c r="AG306" s="485"/>
      <c r="AH306" s="485"/>
      <c r="AI306" s="485"/>
      <c r="AJ306" s="485"/>
      <c r="AK306" s="487"/>
      <c r="AL306" s="485"/>
      <c r="AM306" s="485"/>
      <c r="AN306" s="485"/>
      <c r="AO306" s="487"/>
      <c r="AP306" s="485"/>
      <c r="AQ306" s="485"/>
      <c r="AR306" s="485"/>
      <c r="AS306" s="485"/>
      <c r="AT306" s="485"/>
      <c r="AU306" s="485"/>
      <c r="AV306" s="485"/>
      <c r="AW306" s="485"/>
      <c r="AX306" s="485"/>
      <c r="AY306" s="485"/>
      <c r="AZ306" s="485"/>
      <c r="BA306" s="485"/>
      <c r="BB306" s="485"/>
      <c r="BC306" s="487"/>
      <c r="BD306" s="485"/>
      <c r="BE306" s="485"/>
      <c r="BF306" s="485"/>
      <c r="BG306" s="485"/>
      <c r="BH306" s="485"/>
      <c r="BI306" s="485"/>
      <c r="BJ306" s="485"/>
      <c r="BK306" s="485"/>
      <c r="BL306" s="485"/>
      <c r="BM306" s="485"/>
      <c r="BN306" s="485"/>
      <c r="BO306" s="485"/>
      <c r="BP306" s="485"/>
      <c r="BQ306" s="485"/>
      <c r="BR306" s="485"/>
      <c r="BS306" s="485"/>
    </row>
    <row r="307" spans="1:71" s="229" customFormat="1" ht="13.8">
      <c r="A307" s="1409"/>
      <c r="B307" s="1409"/>
      <c r="C307" s="1409"/>
      <c r="D307" s="1409"/>
      <c r="E307" s="1397" t="s">
        <v>1367</v>
      </c>
      <c r="F307" s="627">
        <f t="shared" ref="F307:F313" si="357">IF(F269=0,0,F269/F251)</f>
        <v>0</v>
      </c>
      <c r="G307" s="623" t="s">
        <v>1061</v>
      </c>
      <c r="H307" s="623"/>
      <c r="I307" s="628"/>
      <c r="J307" s="672"/>
      <c r="K307" s="672"/>
      <c r="L307" s="672"/>
      <c r="M307" s="672"/>
      <c r="N307" s="672"/>
      <c r="O307" s="672"/>
      <c r="P307" s="672"/>
      <c r="Q307" s="1389"/>
      <c r="R307" s="672"/>
      <c r="S307" s="672"/>
      <c r="T307" s="672"/>
      <c r="U307" s="672"/>
      <c r="V307" s="672"/>
      <c r="W307" s="672"/>
      <c r="X307" s="672"/>
      <c r="Y307" s="672"/>
      <c r="Z307" s="672"/>
      <c r="AA307" s="672"/>
      <c r="AB307" s="672"/>
      <c r="AC307" s="672"/>
      <c r="AD307" s="672"/>
      <c r="AE307" s="672"/>
      <c r="AF307" s="672"/>
      <c r="AG307" s="672"/>
      <c r="AH307" s="672"/>
      <c r="AI307" s="672"/>
      <c r="AJ307" s="672"/>
      <c r="AK307" s="1389"/>
      <c r="AL307" s="672"/>
      <c r="AM307" s="672"/>
      <c r="AN307" s="672"/>
      <c r="AO307" s="1389"/>
      <c r="AP307" s="672"/>
      <c r="AQ307" s="672"/>
      <c r="AR307" s="672"/>
      <c r="AS307" s="672"/>
      <c r="AT307" s="672"/>
      <c r="AU307" s="672"/>
      <c r="AV307" s="672"/>
      <c r="AW307" s="672"/>
      <c r="AX307" s="672"/>
      <c r="AY307" s="672"/>
      <c r="AZ307" s="672"/>
      <c r="BA307" s="672"/>
      <c r="BB307" s="672"/>
      <c r="BC307" s="1389"/>
      <c r="BD307" s="672"/>
      <c r="BE307" s="672"/>
      <c r="BF307" s="672"/>
      <c r="BG307" s="672"/>
      <c r="BH307" s="672"/>
      <c r="BI307" s="672"/>
      <c r="BJ307" s="672"/>
      <c r="BK307" s="672"/>
      <c r="BL307" s="672"/>
      <c r="BM307" s="672"/>
      <c r="BN307" s="672"/>
      <c r="BO307" s="672"/>
      <c r="BP307" s="672"/>
      <c r="BQ307" s="672"/>
      <c r="BR307" s="672"/>
      <c r="BS307" s="672"/>
    </row>
    <row r="308" spans="1:71" s="229" customFormat="1" ht="13.8">
      <c r="A308" s="1409"/>
      <c r="B308" s="1409"/>
      <c r="C308" s="1409"/>
      <c r="D308" s="1409"/>
      <c r="E308" s="623" t="s">
        <v>1368</v>
      </c>
      <c r="F308" s="627">
        <f>IF(F270=0,0,F270/F252)</f>
        <v>0.37518598115390972</v>
      </c>
      <c r="G308" s="623" t="s">
        <v>1061</v>
      </c>
      <c r="H308" s="623"/>
      <c r="I308" s="628"/>
      <c r="J308" s="672"/>
      <c r="K308" s="672"/>
      <c r="L308" s="672"/>
      <c r="M308" s="672"/>
      <c r="N308" s="672"/>
      <c r="O308" s="672"/>
      <c r="P308" s="672"/>
      <c r="Q308" s="1389"/>
      <c r="R308" s="672"/>
      <c r="S308" s="672"/>
      <c r="T308" s="672"/>
      <c r="U308" s="672"/>
      <c r="V308" s="672"/>
      <c r="W308" s="672"/>
      <c r="X308" s="672"/>
      <c r="Y308" s="672"/>
      <c r="Z308" s="672"/>
      <c r="AA308" s="672"/>
      <c r="AB308" s="672"/>
      <c r="AC308" s="672"/>
      <c r="AD308" s="672"/>
      <c r="AE308" s="672"/>
      <c r="AF308" s="672"/>
      <c r="AG308" s="672"/>
      <c r="AH308" s="672"/>
      <c r="AI308" s="672"/>
      <c r="AJ308" s="672"/>
      <c r="AK308" s="1389"/>
      <c r="AL308" s="672"/>
      <c r="AM308" s="672"/>
      <c r="AN308" s="672"/>
      <c r="AO308" s="1389"/>
      <c r="AP308" s="672"/>
      <c r="AQ308" s="672"/>
      <c r="AR308" s="672"/>
      <c r="AS308" s="672"/>
      <c r="AT308" s="672"/>
      <c r="AU308" s="672"/>
      <c r="AV308" s="672"/>
      <c r="AW308" s="672"/>
      <c r="AX308" s="672"/>
      <c r="AY308" s="672"/>
      <c r="AZ308" s="672"/>
      <c r="BA308" s="672"/>
      <c r="BB308" s="672"/>
      <c r="BC308" s="1389"/>
      <c r="BD308" s="672"/>
      <c r="BE308" s="672"/>
      <c r="BF308" s="672"/>
      <c r="BG308" s="672"/>
      <c r="BH308" s="672"/>
      <c r="BI308" s="672"/>
      <c r="BJ308" s="672"/>
      <c r="BK308" s="672"/>
      <c r="BL308" s="672"/>
      <c r="BM308" s="672"/>
      <c r="BN308" s="672"/>
      <c r="BO308" s="672"/>
      <c r="BP308" s="672"/>
      <c r="BQ308" s="672"/>
      <c r="BR308" s="672"/>
      <c r="BS308" s="672"/>
    </row>
    <row r="309" spans="1:71" s="229" customFormat="1" ht="13.8">
      <c r="A309" s="1409"/>
      <c r="B309" s="1409"/>
      <c r="C309" s="1409"/>
      <c r="D309" s="1409"/>
      <c r="E309" s="623" t="s">
        <v>1369</v>
      </c>
      <c r="F309" s="627">
        <f t="shared" si="357"/>
        <v>0</v>
      </c>
      <c r="G309" s="623" t="s">
        <v>1061</v>
      </c>
      <c r="H309" s="623"/>
      <c r="I309" s="628"/>
      <c r="J309" s="672"/>
      <c r="K309" s="672"/>
      <c r="L309" s="672"/>
      <c r="M309" s="672"/>
      <c r="N309" s="672"/>
      <c r="O309" s="672"/>
      <c r="P309" s="672"/>
      <c r="Q309" s="1389"/>
      <c r="R309" s="672"/>
      <c r="S309" s="672"/>
      <c r="T309" s="672"/>
      <c r="U309" s="672"/>
      <c r="V309" s="672"/>
      <c r="W309" s="672"/>
      <c r="X309" s="672"/>
      <c r="Y309" s="672"/>
      <c r="Z309" s="672"/>
      <c r="AA309" s="672"/>
      <c r="AB309" s="672"/>
      <c r="AC309" s="672"/>
      <c r="AD309" s="672"/>
      <c r="AE309" s="672"/>
      <c r="AF309" s="672"/>
      <c r="AG309" s="672"/>
      <c r="AH309" s="672"/>
      <c r="AI309" s="672"/>
      <c r="AJ309" s="672"/>
      <c r="AK309" s="1389"/>
      <c r="AL309" s="672"/>
      <c r="AM309" s="672"/>
      <c r="AN309" s="672"/>
      <c r="AO309" s="1389"/>
      <c r="AP309" s="672"/>
      <c r="AQ309" s="672"/>
      <c r="AR309" s="672"/>
      <c r="AS309" s="672"/>
      <c r="AT309" s="672"/>
      <c r="AU309" s="672"/>
      <c r="AV309" s="672"/>
      <c r="AW309" s="672"/>
      <c r="AX309" s="672"/>
      <c r="AY309" s="672"/>
      <c r="AZ309" s="672"/>
      <c r="BA309" s="672"/>
      <c r="BB309" s="672"/>
      <c r="BC309" s="1389"/>
      <c r="BD309" s="672"/>
      <c r="BE309" s="672"/>
      <c r="BF309" s="672"/>
      <c r="BG309" s="672"/>
      <c r="BH309" s="672"/>
      <c r="BI309" s="672"/>
      <c r="BJ309" s="672"/>
      <c r="BK309" s="672"/>
      <c r="BL309" s="672"/>
      <c r="BM309" s="672"/>
      <c r="BN309" s="672"/>
      <c r="BO309" s="672"/>
      <c r="BP309" s="672"/>
      <c r="BQ309" s="672"/>
      <c r="BR309" s="672"/>
      <c r="BS309" s="672"/>
    </row>
    <row r="310" spans="1:71" s="229" customFormat="1" ht="13.8">
      <c r="A310" s="1409"/>
      <c r="B310" s="1409"/>
      <c r="C310" s="1409"/>
      <c r="D310" s="1409"/>
      <c r="E310" s="623" t="s">
        <v>1370</v>
      </c>
      <c r="F310" s="627">
        <f t="shared" si="357"/>
        <v>0</v>
      </c>
      <c r="G310" s="623" t="s">
        <v>1061</v>
      </c>
      <c r="H310" s="623"/>
      <c r="I310" s="628"/>
      <c r="J310" s="672"/>
      <c r="K310" s="672"/>
      <c r="L310" s="672"/>
      <c r="M310" s="672"/>
      <c r="N310" s="672"/>
      <c r="O310" s="672"/>
      <c r="P310" s="672"/>
      <c r="Q310" s="1389"/>
      <c r="R310" s="672"/>
      <c r="S310" s="672"/>
      <c r="T310" s="672"/>
      <c r="U310" s="672"/>
      <c r="V310" s="672"/>
      <c r="W310" s="672"/>
      <c r="X310" s="672"/>
      <c r="Y310" s="672"/>
      <c r="Z310" s="672"/>
      <c r="AA310" s="672"/>
      <c r="AB310" s="672"/>
      <c r="AC310" s="672"/>
      <c r="AD310" s="672"/>
      <c r="AE310" s="672"/>
      <c r="AF310" s="672"/>
      <c r="AG310" s="672"/>
      <c r="AH310" s="672"/>
      <c r="AI310" s="672"/>
      <c r="AJ310" s="672"/>
      <c r="AK310" s="1389"/>
      <c r="AL310" s="672"/>
      <c r="AM310" s="672"/>
      <c r="AN310" s="672"/>
      <c r="AO310" s="1389"/>
      <c r="AP310" s="672"/>
      <c r="AQ310" s="672"/>
      <c r="AR310" s="672"/>
      <c r="AS310" s="672"/>
      <c r="AT310" s="672"/>
      <c r="AU310" s="672"/>
      <c r="AV310" s="672"/>
      <c r="AW310" s="672"/>
      <c r="AX310" s="672"/>
      <c r="AY310" s="672"/>
      <c r="AZ310" s="672"/>
      <c r="BA310" s="672"/>
      <c r="BB310" s="672"/>
      <c r="BC310" s="1389"/>
      <c r="BD310" s="672"/>
      <c r="BE310" s="672"/>
      <c r="BF310" s="672"/>
      <c r="BG310" s="672"/>
      <c r="BH310" s="672"/>
      <c r="BI310" s="672"/>
      <c r="BJ310" s="672"/>
      <c r="BK310" s="672"/>
      <c r="BL310" s="672"/>
      <c r="BM310" s="672"/>
      <c r="BN310" s="672"/>
      <c r="BO310" s="672"/>
      <c r="BP310" s="672"/>
      <c r="BQ310" s="672"/>
      <c r="BR310" s="672"/>
      <c r="BS310" s="672"/>
    </row>
    <row r="311" spans="1:71" s="229" customFormat="1" ht="13.8">
      <c r="A311" s="1409"/>
      <c r="B311" s="1409"/>
      <c r="C311" s="1409"/>
      <c r="D311" s="1409"/>
      <c r="E311" s="623" t="s">
        <v>1371</v>
      </c>
      <c r="F311" s="627">
        <f t="shared" si="357"/>
        <v>0</v>
      </c>
      <c r="G311" s="623" t="s">
        <v>1061</v>
      </c>
      <c r="H311" s="623"/>
      <c r="I311" s="628"/>
      <c r="J311" s="672"/>
      <c r="K311" s="672"/>
      <c r="L311" s="672"/>
      <c r="M311" s="672"/>
      <c r="N311" s="672"/>
      <c r="O311" s="672"/>
      <c r="P311" s="672"/>
      <c r="Q311" s="1389"/>
      <c r="R311" s="672"/>
      <c r="S311" s="672"/>
      <c r="T311" s="672"/>
      <c r="U311" s="672"/>
      <c r="V311" s="672"/>
      <c r="W311" s="672"/>
      <c r="X311" s="672"/>
      <c r="Y311" s="672"/>
      <c r="Z311" s="672"/>
      <c r="AA311" s="672"/>
      <c r="AB311" s="672"/>
      <c r="AC311" s="672"/>
      <c r="AD311" s="672"/>
      <c r="AE311" s="672"/>
      <c r="AF311" s="672"/>
      <c r="AG311" s="672"/>
      <c r="AH311" s="672"/>
      <c r="AI311" s="672"/>
      <c r="AJ311" s="672"/>
      <c r="AK311" s="1389"/>
      <c r="AL311" s="672"/>
      <c r="AM311" s="672"/>
      <c r="AN311" s="672"/>
      <c r="AO311" s="1389"/>
      <c r="AP311" s="672"/>
      <c r="AQ311" s="672"/>
      <c r="AR311" s="672"/>
      <c r="AS311" s="672"/>
      <c r="AT311" s="672"/>
      <c r="AU311" s="672"/>
      <c r="AV311" s="672"/>
      <c r="AW311" s="672"/>
      <c r="AX311" s="672"/>
      <c r="AY311" s="672"/>
      <c r="AZ311" s="672"/>
      <c r="BA311" s="672"/>
      <c r="BB311" s="672"/>
      <c r="BC311" s="1389"/>
      <c r="BD311" s="672"/>
      <c r="BE311" s="672"/>
      <c r="BF311" s="672"/>
      <c r="BG311" s="672"/>
      <c r="BH311" s="672"/>
      <c r="BI311" s="672"/>
      <c r="BJ311" s="672"/>
      <c r="BK311" s="672"/>
      <c r="BL311" s="672"/>
      <c r="BM311" s="672"/>
      <c r="BN311" s="672"/>
      <c r="BO311" s="672"/>
      <c r="BP311" s="672"/>
      <c r="BQ311" s="672"/>
      <c r="BR311" s="672"/>
      <c r="BS311" s="672"/>
    </row>
    <row r="312" spans="1:71" s="229" customFormat="1" ht="13.8">
      <c r="A312" s="1409"/>
      <c r="B312" s="1409"/>
      <c r="C312" s="1409"/>
      <c r="D312" s="1409"/>
      <c r="E312" s="623" t="s">
        <v>1372</v>
      </c>
      <c r="F312" s="627">
        <f t="shared" si="357"/>
        <v>0</v>
      </c>
      <c r="G312" s="623" t="s">
        <v>1061</v>
      </c>
      <c r="H312" s="623"/>
      <c r="I312" s="628"/>
      <c r="J312" s="672"/>
      <c r="K312" s="672"/>
      <c r="L312" s="672"/>
      <c r="M312" s="672"/>
      <c r="N312" s="672"/>
      <c r="O312" s="672"/>
      <c r="P312" s="672"/>
      <c r="Q312" s="1389"/>
      <c r="R312" s="672"/>
      <c r="S312" s="672"/>
      <c r="T312" s="672"/>
      <c r="U312" s="672"/>
      <c r="V312" s="672"/>
      <c r="W312" s="672"/>
      <c r="X312" s="672"/>
      <c r="Y312" s="672"/>
      <c r="Z312" s="672"/>
      <c r="AA312" s="672"/>
      <c r="AB312" s="672"/>
      <c r="AC312" s="672"/>
      <c r="AD312" s="672"/>
      <c r="AE312" s="672"/>
      <c r="AF312" s="672"/>
      <c r="AG312" s="672"/>
      <c r="AH312" s="672"/>
      <c r="AI312" s="672"/>
      <c r="AJ312" s="672"/>
      <c r="AK312" s="1389"/>
      <c r="AL312" s="672"/>
      <c r="AM312" s="672"/>
      <c r="AN312" s="672"/>
      <c r="AO312" s="1389"/>
      <c r="AP312" s="672"/>
      <c r="AQ312" s="672"/>
      <c r="AR312" s="672"/>
      <c r="AS312" s="672"/>
      <c r="AT312" s="672"/>
      <c r="AU312" s="672"/>
      <c r="AV312" s="672"/>
      <c r="AW312" s="672"/>
      <c r="AX312" s="672"/>
      <c r="AY312" s="672"/>
      <c r="AZ312" s="672"/>
      <c r="BA312" s="672"/>
      <c r="BB312" s="672"/>
      <c r="BC312" s="1389"/>
      <c r="BD312" s="672"/>
      <c r="BE312" s="672"/>
      <c r="BF312" s="672"/>
      <c r="BG312" s="672"/>
      <c r="BH312" s="672"/>
      <c r="BI312" s="672"/>
      <c r="BJ312" s="672"/>
      <c r="BK312" s="672"/>
      <c r="BL312" s="672"/>
      <c r="BM312" s="672"/>
      <c r="BN312" s="672"/>
      <c r="BO312" s="672"/>
      <c r="BP312" s="672"/>
      <c r="BQ312" s="672"/>
      <c r="BR312" s="672"/>
      <c r="BS312" s="672"/>
    </row>
    <row r="313" spans="1:71" s="229" customFormat="1" ht="13.8">
      <c r="A313" s="1409"/>
      <c r="B313" s="1409"/>
      <c r="C313" s="1409"/>
      <c r="D313" s="1409"/>
      <c r="E313" s="623" t="s">
        <v>1373</v>
      </c>
      <c r="F313" s="627">
        <f t="shared" si="357"/>
        <v>0</v>
      </c>
      <c r="G313" s="623" t="s">
        <v>1061</v>
      </c>
      <c r="H313" s="623"/>
      <c r="I313" s="628"/>
      <c r="J313" s="672"/>
      <c r="K313" s="672"/>
      <c r="L313" s="672"/>
      <c r="M313" s="672"/>
      <c r="N313" s="672"/>
      <c r="O313" s="672"/>
      <c r="P313" s="672"/>
      <c r="Q313" s="1389"/>
      <c r="R313" s="672"/>
      <c r="S313" s="672"/>
      <c r="T313" s="672"/>
      <c r="U313" s="672"/>
      <c r="V313" s="672"/>
      <c r="W313" s="672"/>
      <c r="X313" s="672"/>
      <c r="Y313" s="672"/>
      <c r="Z313" s="672"/>
      <c r="AA313" s="672"/>
      <c r="AB313" s="672"/>
      <c r="AC313" s="672"/>
      <c r="AD313" s="672"/>
      <c r="AE313" s="672"/>
      <c r="AF313" s="672"/>
      <c r="AG313" s="672"/>
      <c r="AH313" s="672"/>
      <c r="AI313" s="672"/>
      <c r="AJ313" s="672"/>
      <c r="AK313" s="1389"/>
      <c r="AL313" s="672"/>
      <c r="AM313" s="672"/>
      <c r="AN313" s="672"/>
      <c r="AO313" s="1389"/>
      <c r="AP313" s="672"/>
      <c r="AQ313" s="672"/>
      <c r="AR313" s="672"/>
      <c r="AS313" s="672"/>
      <c r="AT313" s="672"/>
      <c r="AU313" s="672"/>
      <c r="AV313" s="672"/>
      <c r="AW313" s="672"/>
      <c r="AX313" s="672"/>
      <c r="AY313" s="672"/>
      <c r="AZ313" s="672"/>
      <c r="BA313" s="672"/>
      <c r="BB313" s="672"/>
      <c r="BC313" s="1389"/>
      <c r="BD313" s="672"/>
      <c r="BE313" s="672"/>
      <c r="BF313" s="672"/>
      <c r="BG313" s="672"/>
      <c r="BH313" s="672"/>
      <c r="BI313" s="672"/>
      <c r="BJ313" s="672"/>
      <c r="BK313" s="672"/>
      <c r="BL313" s="672"/>
      <c r="BM313" s="672"/>
      <c r="BN313" s="672"/>
      <c r="BO313" s="672"/>
      <c r="BP313" s="672"/>
      <c r="BQ313" s="672"/>
      <c r="BR313" s="672"/>
      <c r="BS313" s="672"/>
    </row>
    <row r="314" spans="1:71" s="201" customFormat="1" ht="13.8">
      <c r="A314" s="501"/>
      <c r="B314" s="501"/>
      <c r="C314" s="501"/>
      <c r="D314" s="501"/>
      <c r="E314" s="444"/>
      <c r="F314" s="453"/>
      <c r="G314" s="444"/>
      <c r="H314" s="444"/>
      <c r="I314" s="444"/>
      <c r="J314" s="485"/>
      <c r="K314" s="485"/>
      <c r="L314" s="485"/>
      <c r="M314" s="485"/>
      <c r="N314" s="485"/>
      <c r="O314" s="485"/>
      <c r="P314" s="485"/>
      <c r="Q314" s="487"/>
      <c r="R314" s="485"/>
      <c r="S314" s="485"/>
      <c r="T314" s="485"/>
      <c r="U314" s="485"/>
      <c r="V314" s="485"/>
      <c r="W314" s="485"/>
      <c r="X314" s="485"/>
      <c r="Y314" s="485"/>
      <c r="Z314" s="485"/>
      <c r="AA314" s="485"/>
      <c r="AB314" s="485"/>
      <c r="AC314" s="485"/>
      <c r="AD314" s="485"/>
      <c r="AE314" s="485"/>
      <c r="AF314" s="485"/>
      <c r="AG314" s="485"/>
      <c r="AH314" s="485"/>
      <c r="AI314" s="485"/>
      <c r="AJ314" s="485"/>
      <c r="AK314" s="487"/>
      <c r="AL314" s="485"/>
      <c r="AM314" s="485"/>
      <c r="AN314" s="485"/>
      <c r="AO314" s="487"/>
      <c r="AP314" s="485"/>
      <c r="AQ314" s="485"/>
      <c r="AR314" s="485"/>
      <c r="AS314" s="485"/>
      <c r="AT314" s="485"/>
      <c r="AU314" s="485"/>
      <c r="AV314" s="485"/>
      <c r="AW314" s="485"/>
      <c r="AX314" s="485"/>
      <c r="AY314" s="485"/>
      <c r="AZ314" s="485"/>
      <c r="BA314" s="485"/>
      <c r="BB314" s="485"/>
      <c r="BC314" s="487"/>
      <c r="BD314" s="485"/>
      <c r="BE314" s="485"/>
      <c r="BF314" s="485"/>
      <c r="BG314" s="485"/>
      <c r="BH314" s="485"/>
      <c r="BI314" s="485"/>
      <c r="BJ314" s="485"/>
      <c r="BK314" s="485"/>
      <c r="BL314" s="485"/>
      <c r="BM314" s="485"/>
      <c r="BN314" s="485"/>
      <c r="BO314" s="485"/>
      <c r="BP314" s="485"/>
      <c r="BQ314" s="485"/>
      <c r="BR314" s="485"/>
      <c r="BS314" s="485"/>
    </row>
    <row r="315" spans="1:71" s="201" customFormat="1" ht="13.8">
      <c r="A315" s="444"/>
      <c r="B315" s="444"/>
      <c r="C315" s="464" t="s">
        <v>1374</v>
      </c>
      <c r="D315" s="444"/>
      <c r="E315" s="444"/>
      <c r="F315" s="453"/>
      <c r="G315" s="444"/>
      <c r="H315" s="444"/>
      <c r="I315" s="444"/>
      <c r="J315" s="485"/>
      <c r="K315" s="485"/>
      <c r="L315" s="485"/>
      <c r="M315" s="485"/>
      <c r="N315" s="485"/>
      <c r="O315" s="485"/>
      <c r="P315" s="485"/>
      <c r="Q315" s="487"/>
      <c r="R315" s="485"/>
      <c r="S315" s="485"/>
      <c r="T315" s="485"/>
      <c r="U315" s="485"/>
      <c r="V315" s="485"/>
      <c r="W315" s="485"/>
      <c r="X315" s="485"/>
      <c r="Y315" s="485"/>
      <c r="Z315" s="485"/>
      <c r="AA315" s="485"/>
      <c r="AB315" s="485"/>
      <c r="AC315" s="485"/>
      <c r="AD315" s="485"/>
      <c r="AE315" s="485"/>
      <c r="AF315" s="485"/>
      <c r="AG315" s="485"/>
      <c r="AH315" s="485"/>
      <c r="AI315" s="485"/>
      <c r="AJ315" s="485"/>
      <c r="AK315" s="487"/>
      <c r="AL315" s="485"/>
      <c r="AM315" s="485"/>
      <c r="AN315" s="485"/>
      <c r="AO315" s="487"/>
      <c r="AP315" s="485"/>
      <c r="AQ315" s="485"/>
      <c r="AR315" s="485"/>
      <c r="AS315" s="485"/>
      <c r="AT315" s="485"/>
      <c r="AU315" s="485"/>
      <c r="AV315" s="485"/>
      <c r="AW315" s="485"/>
      <c r="AX315" s="485"/>
      <c r="AY315" s="485"/>
      <c r="AZ315" s="485"/>
      <c r="BA315" s="485"/>
      <c r="BB315" s="485"/>
      <c r="BC315" s="487"/>
      <c r="BD315" s="485"/>
      <c r="BE315" s="485"/>
      <c r="BF315" s="485"/>
      <c r="BG315" s="485"/>
      <c r="BH315" s="485"/>
      <c r="BI315" s="485"/>
      <c r="BJ315" s="485"/>
      <c r="BK315" s="485"/>
      <c r="BL315" s="485"/>
      <c r="BM315" s="485"/>
      <c r="BN315" s="485"/>
      <c r="BO315" s="485"/>
      <c r="BP315" s="485"/>
      <c r="BQ315" s="485"/>
      <c r="BR315" s="485"/>
      <c r="BS315" s="485"/>
    </row>
    <row r="316" spans="1:71" s="201" customFormat="1" ht="13.8">
      <c r="A316" s="444"/>
      <c r="B316" s="444"/>
      <c r="C316" s="464"/>
      <c r="D316" s="444"/>
      <c r="E316" s="444"/>
      <c r="F316" s="453"/>
      <c r="G316" s="444"/>
      <c r="H316" s="444"/>
      <c r="I316" s="444"/>
      <c r="J316" s="485"/>
      <c r="K316" s="485"/>
      <c r="L316" s="485"/>
      <c r="M316" s="485"/>
      <c r="N316" s="485"/>
      <c r="O316" s="485"/>
      <c r="P316" s="485"/>
      <c r="Q316" s="487"/>
      <c r="R316" s="485"/>
      <c r="S316" s="485"/>
      <c r="T316" s="485"/>
      <c r="U316" s="485"/>
      <c r="V316" s="485"/>
      <c r="W316" s="485"/>
      <c r="X316" s="485"/>
      <c r="Y316" s="485"/>
      <c r="Z316" s="485"/>
      <c r="AA316" s="485"/>
      <c r="AB316" s="485"/>
      <c r="AC316" s="485"/>
      <c r="AD316" s="485"/>
      <c r="AE316" s="485"/>
      <c r="AF316" s="485"/>
      <c r="AG316" s="485"/>
      <c r="AH316" s="485"/>
      <c r="AI316" s="485"/>
      <c r="AJ316" s="485"/>
      <c r="AK316" s="487"/>
      <c r="AL316" s="485"/>
      <c r="AM316" s="485"/>
      <c r="AN316" s="485"/>
      <c r="AO316" s="487"/>
      <c r="AP316" s="485"/>
      <c r="AQ316" s="485"/>
      <c r="AR316" s="485"/>
      <c r="AS316" s="485"/>
      <c r="AT316" s="485"/>
      <c r="AU316" s="485"/>
      <c r="AV316" s="485"/>
      <c r="AW316" s="485"/>
      <c r="AX316" s="485"/>
      <c r="AY316" s="485"/>
      <c r="AZ316" s="485"/>
      <c r="BA316" s="485"/>
      <c r="BB316" s="485"/>
      <c r="BC316" s="487"/>
      <c r="BD316" s="485"/>
      <c r="BE316" s="485"/>
      <c r="BF316" s="485"/>
      <c r="BG316" s="485"/>
      <c r="BH316" s="485"/>
      <c r="BI316" s="485"/>
      <c r="BJ316" s="485"/>
      <c r="BK316" s="485"/>
      <c r="BL316" s="485"/>
      <c r="BM316" s="485"/>
      <c r="BN316" s="485"/>
      <c r="BO316" s="485"/>
      <c r="BP316" s="485"/>
      <c r="BQ316" s="485"/>
      <c r="BR316" s="485"/>
      <c r="BS316" s="485"/>
    </row>
    <row r="317" spans="1:71" s="201" customFormat="1" ht="13.8">
      <c r="A317" s="444"/>
      <c r="B317" s="444"/>
      <c r="C317" s="444"/>
      <c r="D317" s="454" t="s">
        <v>1375</v>
      </c>
      <c r="E317" s="444"/>
      <c r="F317" s="453"/>
      <c r="G317" s="444"/>
      <c r="H317" s="444"/>
      <c r="I317" s="444"/>
      <c r="J317" s="485"/>
      <c r="K317" s="485"/>
      <c r="L317" s="485"/>
      <c r="M317" s="485"/>
      <c r="N317" s="485"/>
      <c r="O317" s="485"/>
      <c r="P317" s="485"/>
      <c r="Q317" s="487"/>
      <c r="R317" s="485"/>
      <c r="S317" s="485"/>
      <c r="T317" s="485"/>
      <c r="U317" s="485"/>
      <c r="V317" s="485"/>
      <c r="W317" s="485"/>
      <c r="X317" s="485"/>
      <c r="Y317" s="485"/>
      <c r="Z317" s="485"/>
      <c r="AA317" s="485"/>
      <c r="AB317" s="485"/>
      <c r="AC317" s="485"/>
      <c r="AD317" s="485"/>
      <c r="AE317" s="485"/>
      <c r="AF317" s="485"/>
      <c r="AG317" s="485"/>
      <c r="AH317" s="485"/>
      <c r="AI317" s="485"/>
      <c r="AJ317" s="485"/>
      <c r="AK317" s="487"/>
      <c r="AL317" s="485"/>
      <c r="AM317" s="485"/>
      <c r="AN317" s="485"/>
      <c r="AO317" s="487"/>
      <c r="AP317" s="485"/>
      <c r="AQ317" s="485"/>
      <c r="AR317" s="485"/>
      <c r="AS317" s="485"/>
      <c r="AT317" s="485"/>
      <c r="AU317" s="485"/>
      <c r="AV317" s="485"/>
      <c r="AW317" s="485"/>
      <c r="AX317" s="485"/>
      <c r="AY317" s="485"/>
      <c r="AZ317" s="485"/>
      <c r="BA317" s="485"/>
      <c r="BB317" s="485"/>
      <c r="BC317" s="487"/>
      <c r="BD317" s="485"/>
      <c r="BE317" s="485"/>
      <c r="BF317" s="485"/>
      <c r="BG317" s="485"/>
      <c r="BH317" s="485"/>
      <c r="BI317" s="485"/>
      <c r="BJ317" s="485"/>
      <c r="BK317" s="485"/>
      <c r="BL317" s="485"/>
      <c r="BM317" s="485"/>
      <c r="BN317" s="485"/>
      <c r="BO317" s="485"/>
      <c r="BP317" s="485"/>
      <c r="BQ317" s="485"/>
      <c r="BR317" s="485"/>
      <c r="BS317" s="485"/>
    </row>
    <row r="318" spans="1:71" s="201" customFormat="1" ht="13.8">
      <c r="A318" s="444"/>
      <c r="B318" s="444"/>
      <c r="C318" s="444"/>
      <c r="D318" s="444"/>
      <c r="E318" s="623" t="s">
        <v>1376</v>
      </c>
      <c r="F318" s="1959">
        <f>IF(F278&lt;&gt;0,SUMIF(J$190:BS$190,"RCV",J201:BS201)/F278,0)</f>
        <v>0</v>
      </c>
      <c r="G318" s="623" t="s">
        <v>1061</v>
      </c>
      <c r="H318" s="444"/>
      <c r="I318" s="629"/>
      <c r="J318" s="485"/>
      <c r="K318" s="485"/>
      <c r="L318" s="485"/>
      <c r="M318" s="485"/>
      <c r="N318" s="485"/>
      <c r="O318" s="485"/>
      <c r="P318" s="485"/>
      <c r="Q318" s="487"/>
      <c r="R318" s="485"/>
      <c r="S318" s="485"/>
      <c r="T318" s="485"/>
      <c r="U318" s="485"/>
      <c r="V318" s="485"/>
      <c r="W318" s="662" t="s">
        <v>1377</v>
      </c>
      <c r="X318" s="485"/>
      <c r="Y318" s="485"/>
      <c r="Z318" s="485"/>
      <c r="AA318" s="485"/>
      <c r="AB318" s="485"/>
      <c r="AC318" s="485"/>
      <c r="AD318" s="485"/>
      <c r="AE318" s="485"/>
      <c r="AF318" s="485"/>
      <c r="AG318" s="485"/>
      <c r="AH318" s="485"/>
      <c r="AI318" s="485"/>
      <c r="AJ318" s="485"/>
      <c r="AK318" s="487"/>
      <c r="AL318" s="485"/>
      <c r="AM318" s="485"/>
      <c r="AN318" s="485"/>
      <c r="AO318" s="487"/>
      <c r="AP318" s="485"/>
      <c r="AQ318" s="485"/>
      <c r="AR318" s="485"/>
      <c r="AS318" s="485"/>
      <c r="AT318" s="485"/>
      <c r="AU318" s="485"/>
      <c r="AV318" s="485"/>
      <c r="AW318" s="485"/>
      <c r="AX318" s="485"/>
      <c r="AY318" s="485"/>
      <c r="AZ318" s="485"/>
      <c r="BA318" s="485"/>
      <c r="BB318" s="485"/>
      <c r="BC318" s="487"/>
      <c r="BD318" s="485"/>
      <c r="BE318" s="485"/>
      <c r="BF318" s="485"/>
      <c r="BG318" s="485"/>
      <c r="BH318" s="485"/>
      <c r="BI318" s="485"/>
      <c r="BJ318" s="485"/>
      <c r="BK318" s="485"/>
      <c r="BL318" s="485"/>
      <c r="BM318" s="485"/>
      <c r="BN318" s="485"/>
      <c r="BO318" s="485"/>
      <c r="BP318" s="485"/>
      <c r="BQ318" s="485"/>
      <c r="BR318" s="485"/>
      <c r="BS318" s="485"/>
    </row>
    <row r="319" spans="1:71" s="201" customFormat="1" ht="13.8">
      <c r="A319" s="444"/>
      <c r="B319" s="444"/>
      <c r="C319" s="444"/>
      <c r="D319" s="444"/>
      <c r="E319" s="623" t="s">
        <v>1378</v>
      </c>
      <c r="F319" s="1959">
        <f>IF(F279&lt;&gt;0,SUMIF(J$190:BS$190,"RCV",J202:BS202)/F279,0)</f>
        <v>0</v>
      </c>
      <c r="G319" s="623" t="s">
        <v>1061</v>
      </c>
      <c r="H319" s="444"/>
      <c r="I319" s="629"/>
      <c r="J319" s="485"/>
      <c r="K319" s="485"/>
      <c r="L319" s="485"/>
      <c r="M319" s="485"/>
      <c r="N319" s="485"/>
      <c r="O319" s="485"/>
      <c r="P319" s="485"/>
      <c r="Q319" s="487"/>
      <c r="R319" s="485"/>
      <c r="S319" s="485"/>
      <c r="T319" s="485"/>
      <c r="U319" s="485"/>
      <c r="V319" s="485"/>
      <c r="W319" s="662" t="s">
        <v>1379</v>
      </c>
      <c r="X319" s="485"/>
      <c r="Y319" s="485"/>
      <c r="Z319" s="485"/>
      <c r="AA319" s="485"/>
      <c r="AB319" s="485"/>
      <c r="AC319" s="485"/>
      <c r="AD319" s="485"/>
      <c r="AE319" s="485"/>
      <c r="AF319" s="485"/>
      <c r="AG319" s="485"/>
      <c r="AH319" s="485"/>
      <c r="AI319" s="485"/>
      <c r="AJ319" s="485"/>
      <c r="AK319" s="487"/>
      <c r="AL319" s="485"/>
      <c r="AM319" s="485"/>
      <c r="AN319" s="485"/>
      <c r="AO319" s="487"/>
      <c r="AP319" s="485"/>
      <c r="AQ319" s="485"/>
      <c r="AR319" s="485"/>
      <c r="AS319" s="485"/>
      <c r="AT319" s="485"/>
      <c r="AU319" s="485"/>
      <c r="AV319" s="485"/>
      <c r="AW319" s="485"/>
      <c r="AX319" s="485"/>
      <c r="AY319" s="485"/>
      <c r="AZ319" s="485"/>
      <c r="BA319" s="485"/>
      <c r="BB319" s="485"/>
      <c r="BC319" s="487"/>
      <c r="BD319" s="485"/>
      <c r="BE319" s="485"/>
      <c r="BF319" s="485"/>
      <c r="BG319" s="485"/>
      <c r="BH319" s="485"/>
      <c r="BI319" s="485"/>
      <c r="BJ319" s="485"/>
      <c r="BK319" s="485"/>
      <c r="BL319" s="485"/>
      <c r="BM319" s="485"/>
      <c r="BN319" s="485"/>
      <c r="BO319" s="485"/>
      <c r="BP319" s="485"/>
      <c r="BQ319" s="485"/>
      <c r="BR319" s="485"/>
      <c r="BS319" s="485"/>
    </row>
    <row r="320" spans="1:71" s="201" customFormat="1" ht="13.8">
      <c r="A320" s="444"/>
      <c r="B320" s="444"/>
      <c r="C320" s="444"/>
      <c r="D320" s="444"/>
      <c r="E320" s="623" t="s">
        <v>1380</v>
      </c>
      <c r="F320" s="1960">
        <f t="shared" ref="F320:F324" si="358">IF(F280&lt;&gt;0,SUMIF(J$190:BS$190,"RCV",J203:BS203)/F280,0)</f>
        <v>0</v>
      </c>
      <c r="G320" s="623" t="s">
        <v>1061</v>
      </c>
      <c r="H320" s="444"/>
      <c r="I320" s="629"/>
      <c r="J320" s="485"/>
      <c r="K320" s="485"/>
      <c r="L320" s="485"/>
      <c r="M320" s="485"/>
      <c r="N320" s="485"/>
      <c r="O320" s="485"/>
      <c r="P320" s="485"/>
      <c r="Q320" s="487"/>
      <c r="R320" s="485"/>
      <c r="S320" s="485"/>
      <c r="T320" s="485"/>
      <c r="U320" s="485"/>
      <c r="V320" s="485"/>
      <c r="W320" s="485"/>
      <c r="X320" s="485"/>
      <c r="Y320" s="485"/>
      <c r="Z320" s="485"/>
      <c r="AA320" s="485"/>
      <c r="AB320" s="485"/>
      <c r="AC320" s="485"/>
      <c r="AD320" s="485"/>
      <c r="AE320" s="485"/>
      <c r="AF320" s="485"/>
      <c r="AG320" s="485"/>
      <c r="AH320" s="485"/>
      <c r="AI320" s="485"/>
      <c r="AJ320" s="485"/>
      <c r="AK320" s="487"/>
      <c r="AL320" s="485"/>
      <c r="AM320" s="485"/>
      <c r="AN320" s="485"/>
      <c r="AO320" s="487"/>
      <c r="AP320" s="485"/>
      <c r="AQ320" s="485"/>
      <c r="AR320" s="485"/>
      <c r="AS320" s="485"/>
      <c r="AT320" s="485"/>
      <c r="AU320" s="485"/>
      <c r="AV320" s="485"/>
      <c r="AW320" s="485"/>
      <c r="AX320" s="485"/>
      <c r="AY320" s="485"/>
      <c r="AZ320" s="485"/>
      <c r="BA320" s="485"/>
      <c r="BB320" s="485"/>
      <c r="BC320" s="487"/>
      <c r="BD320" s="485"/>
      <c r="BE320" s="485"/>
      <c r="BF320" s="485"/>
      <c r="BG320" s="485"/>
      <c r="BH320" s="485"/>
      <c r="BI320" s="485"/>
      <c r="BJ320" s="485"/>
      <c r="BK320" s="485"/>
      <c r="BL320" s="485"/>
      <c r="BM320" s="485"/>
      <c r="BN320" s="485"/>
      <c r="BO320" s="485"/>
      <c r="BP320" s="485"/>
      <c r="BQ320" s="485"/>
      <c r="BR320" s="485"/>
      <c r="BS320" s="485"/>
    </row>
    <row r="321" spans="1:71" s="201" customFormat="1" ht="13.8">
      <c r="A321" s="444"/>
      <c r="B321" s="444"/>
      <c r="C321" s="444"/>
      <c r="D321" s="444"/>
      <c r="E321" s="623" t="s">
        <v>1381</v>
      </c>
      <c r="F321" s="1960">
        <f t="shared" si="358"/>
        <v>0</v>
      </c>
      <c r="G321" s="623" t="s">
        <v>1061</v>
      </c>
      <c r="H321" s="444"/>
      <c r="I321" s="629"/>
      <c r="J321" s="485"/>
      <c r="K321" s="485"/>
      <c r="L321" s="485"/>
      <c r="M321" s="485"/>
      <c r="N321" s="485"/>
      <c r="O321" s="485"/>
      <c r="P321" s="485"/>
      <c r="Q321" s="487"/>
      <c r="R321" s="485"/>
      <c r="S321" s="485"/>
      <c r="T321" s="485"/>
      <c r="U321" s="485"/>
      <c r="V321" s="485"/>
      <c r="W321" s="485"/>
      <c r="X321" s="485"/>
      <c r="Y321" s="485"/>
      <c r="Z321" s="485"/>
      <c r="AA321" s="485"/>
      <c r="AB321" s="485"/>
      <c r="AC321" s="485"/>
      <c r="AD321" s="485"/>
      <c r="AE321" s="485"/>
      <c r="AF321" s="485"/>
      <c r="AG321" s="485"/>
      <c r="AH321" s="485"/>
      <c r="AI321" s="485"/>
      <c r="AJ321" s="485"/>
      <c r="AK321" s="487"/>
      <c r="AL321" s="485"/>
      <c r="AM321" s="485"/>
      <c r="AN321" s="485"/>
      <c r="AO321" s="487"/>
      <c r="AP321" s="485"/>
      <c r="AQ321" s="485"/>
      <c r="AR321" s="485"/>
      <c r="AS321" s="485"/>
      <c r="AT321" s="485"/>
      <c r="AU321" s="485"/>
      <c r="AV321" s="485"/>
      <c r="AW321" s="485"/>
      <c r="AX321" s="485"/>
      <c r="AY321" s="485"/>
      <c r="AZ321" s="485"/>
      <c r="BA321" s="485"/>
      <c r="BB321" s="485"/>
      <c r="BC321" s="487"/>
      <c r="BD321" s="485"/>
      <c r="BE321" s="485"/>
      <c r="BF321" s="485"/>
      <c r="BG321" s="485"/>
      <c r="BH321" s="485"/>
      <c r="BI321" s="485"/>
      <c r="BJ321" s="485"/>
      <c r="BK321" s="485"/>
      <c r="BL321" s="485"/>
      <c r="BM321" s="485"/>
      <c r="BN321" s="485"/>
      <c r="BO321" s="485"/>
      <c r="BP321" s="485"/>
      <c r="BQ321" s="485"/>
      <c r="BR321" s="485"/>
      <c r="BS321" s="485"/>
    </row>
    <row r="322" spans="1:71" s="201" customFormat="1" ht="13.8">
      <c r="A322" s="444"/>
      <c r="B322" s="444"/>
      <c r="C322" s="444"/>
      <c r="D322" s="444"/>
      <c r="E322" s="623" t="s">
        <v>1382</v>
      </c>
      <c r="F322" s="1960">
        <f t="shared" si="358"/>
        <v>0</v>
      </c>
      <c r="G322" s="623" t="s">
        <v>1061</v>
      </c>
      <c r="H322" s="444"/>
      <c r="I322" s="629"/>
      <c r="J322" s="485"/>
      <c r="K322" s="485"/>
      <c r="L322" s="485"/>
      <c r="M322" s="485"/>
      <c r="N322" s="485"/>
      <c r="O322" s="485"/>
      <c r="P322" s="485"/>
      <c r="Q322" s="487"/>
      <c r="R322" s="485"/>
      <c r="S322" s="485"/>
      <c r="T322" s="485"/>
      <c r="U322" s="485"/>
      <c r="V322" s="485"/>
      <c r="W322" s="485"/>
      <c r="X322" s="485"/>
      <c r="Y322" s="485"/>
      <c r="Z322" s="485"/>
      <c r="AA322" s="485"/>
      <c r="AB322" s="485"/>
      <c r="AC322" s="485"/>
      <c r="AD322" s="485"/>
      <c r="AE322" s="485"/>
      <c r="AF322" s="485"/>
      <c r="AG322" s="485"/>
      <c r="AH322" s="485"/>
      <c r="AI322" s="485"/>
      <c r="AJ322" s="485"/>
      <c r="AK322" s="487"/>
      <c r="AL322" s="485"/>
      <c r="AM322" s="485"/>
      <c r="AN322" s="485"/>
      <c r="AO322" s="487"/>
      <c r="AP322" s="485"/>
      <c r="AQ322" s="485"/>
      <c r="AR322" s="485"/>
      <c r="AS322" s="485"/>
      <c r="AT322" s="485"/>
      <c r="AU322" s="485"/>
      <c r="AV322" s="485"/>
      <c r="AW322" s="485"/>
      <c r="AX322" s="485"/>
      <c r="AY322" s="485"/>
      <c r="AZ322" s="485"/>
      <c r="BA322" s="485"/>
      <c r="BB322" s="485"/>
      <c r="BC322" s="487"/>
      <c r="BD322" s="485"/>
      <c r="BE322" s="485"/>
      <c r="BF322" s="485"/>
      <c r="BG322" s="485"/>
      <c r="BH322" s="485"/>
      <c r="BI322" s="485"/>
      <c r="BJ322" s="485"/>
      <c r="BK322" s="485"/>
      <c r="BL322" s="485"/>
      <c r="BM322" s="485"/>
      <c r="BN322" s="485"/>
      <c r="BO322" s="485"/>
      <c r="BP322" s="485"/>
      <c r="BQ322" s="485"/>
      <c r="BR322" s="485"/>
      <c r="BS322" s="485"/>
    </row>
    <row r="323" spans="1:71" s="201" customFormat="1" ht="13.8">
      <c r="A323" s="444"/>
      <c r="B323" s="444"/>
      <c r="C323" s="444"/>
      <c r="D323" s="444"/>
      <c r="E323" s="623" t="s">
        <v>1383</v>
      </c>
      <c r="F323" s="1960">
        <f t="shared" si="358"/>
        <v>0</v>
      </c>
      <c r="G323" s="623" t="s">
        <v>1061</v>
      </c>
      <c r="H323" s="444"/>
      <c r="I323" s="629"/>
      <c r="J323" s="485"/>
      <c r="K323" s="485"/>
      <c r="L323" s="485"/>
      <c r="M323" s="485"/>
      <c r="N323" s="485"/>
      <c r="O323" s="485"/>
      <c r="P323" s="485"/>
      <c r="Q323" s="487"/>
      <c r="R323" s="485"/>
      <c r="S323" s="485"/>
      <c r="T323" s="485"/>
      <c r="U323" s="485"/>
      <c r="V323" s="485"/>
      <c r="W323" s="485"/>
      <c r="X323" s="485"/>
      <c r="Y323" s="485"/>
      <c r="Z323" s="485"/>
      <c r="AA323" s="485"/>
      <c r="AB323" s="485"/>
      <c r="AC323" s="485"/>
      <c r="AD323" s="485"/>
      <c r="AE323" s="485"/>
      <c r="AF323" s="485"/>
      <c r="AG323" s="485"/>
      <c r="AH323" s="485"/>
      <c r="AI323" s="485"/>
      <c r="AJ323" s="485"/>
      <c r="AK323" s="487"/>
      <c r="AL323" s="485"/>
      <c r="AM323" s="485"/>
      <c r="AN323" s="485"/>
      <c r="AO323" s="487"/>
      <c r="AP323" s="485"/>
      <c r="AQ323" s="485"/>
      <c r="AR323" s="485"/>
      <c r="AS323" s="485"/>
      <c r="AT323" s="485"/>
      <c r="AU323" s="485"/>
      <c r="AV323" s="485"/>
      <c r="AW323" s="485"/>
      <c r="AX323" s="485"/>
      <c r="AY323" s="485"/>
      <c r="AZ323" s="485"/>
      <c r="BA323" s="485"/>
      <c r="BB323" s="485"/>
      <c r="BC323" s="487"/>
      <c r="BD323" s="485"/>
      <c r="BE323" s="485"/>
      <c r="BF323" s="485"/>
      <c r="BG323" s="485"/>
      <c r="BH323" s="485"/>
      <c r="BI323" s="485"/>
      <c r="BJ323" s="485"/>
      <c r="BK323" s="485"/>
      <c r="BL323" s="485"/>
      <c r="BM323" s="485"/>
      <c r="BN323" s="485"/>
      <c r="BO323" s="485"/>
      <c r="BP323" s="485"/>
      <c r="BQ323" s="485"/>
      <c r="BR323" s="485"/>
      <c r="BS323" s="485"/>
    </row>
    <row r="324" spans="1:71" s="201" customFormat="1" ht="13.8">
      <c r="A324" s="444"/>
      <c r="B324" s="444"/>
      <c r="C324" s="444"/>
      <c r="D324" s="444"/>
      <c r="E324" s="623" t="s">
        <v>1384</v>
      </c>
      <c r="F324" s="1960">
        <f t="shared" si="358"/>
        <v>0</v>
      </c>
      <c r="G324" s="623" t="s">
        <v>1061</v>
      </c>
      <c r="H324" s="444"/>
      <c r="I324" s="629"/>
      <c r="J324" s="485"/>
      <c r="K324" s="485"/>
      <c r="L324" s="485"/>
      <c r="M324" s="485"/>
      <c r="N324" s="485"/>
      <c r="O324" s="485"/>
      <c r="P324" s="485"/>
      <c r="Q324" s="487"/>
      <c r="R324" s="485"/>
      <c r="S324" s="485"/>
      <c r="T324" s="485"/>
      <c r="U324" s="485"/>
      <c r="V324" s="485"/>
      <c r="W324" s="485"/>
      <c r="X324" s="485"/>
      <c r="Y324" s="485"/>
      <c r="Z324" s="485"/>
      <c r="AA324" s="485"/>
      <c r="AB324" s="485"/>
      <c r="AC324" s="485"/>
      <c r="AD324" s="485"/>
      <c r="AE324" s="485"/>
      <c r="AF324" s="485"/>
      <c r="AG324" s="485"/>
      <c r="AH324" s="485"/>
      <c r="AI324" s="485"/>
      <c r="AJ324" s="485"/>
      <c r="AK324" s="487"/>
      <c r="AL324" s="485"/>
      <c r="AM324" s="485"/>
      <c r="AN324" s="485"/>
      <c r="AO324" s="487"/>
      <c r="AP324" s="485"/>
      <c r="AQ324" s="485"/>
      <c r="AR324" s="485"/>
      <c r="AS324" s="485"/>
      <c r="AT324" s="485"/>
      <c r="AU324" s="485"/>
      <c r="AV324" s="485"/>
      <c r="AW324" s="485"/>
      <c r="AX324" s="485"/>
      <c r="AY324" s="485"/>
      <c r="AZ324" s="485"/>
      <c r="BA324" s="485"/>
      <c r="BB324" s="485"/>
      <c r="BC324" s="487"/>
      <c r="BD324" s="485"/>
      <c r="BE324" s="485"/>
      <c r="BF324" s="485"/>
      <c r="BG324" s="485"/>
      <c r="BH324" s="485"/>
      <c r="BI324" s="485"/>
      <c r="BJ324" s="485"/>
      <c r="BK324" s="485"/>
      <c r="BL324" s="485"/>
      <c r="BM324" s="485"/>
      <c r="BN324" s="485"/>
      <c r="BO324" s="485"/>
      <c r="BP324" s="485"/>
      <c r="BQ324" s="485"/>
      <c r="BR324" s="485"/>
      <c r="BS324" s="485"/>
    </row>
    <row r="325" spans="1:71" s="201" customFormat="1" ht="13.8">
      <c r="A325" s="444"/>
      <c r="B325" s="444"/>
      <c r="C325" s="444"/>
      <c r="D325" s="444"/>
      <c r="E325" s="444"/>
      <c r="F325" s="453"/>
      <c r="G325" s="444"/>
      <c r="H325" s="444"/>
      <c r="I325" s="444"/>
      <c r="J325" s="485"/>
      <c r="K325" s="485"/>
      <c r="L325" s="485"/>
      <c r="M325" s="485"/>
      <c r="N325" s="485"/>
      <c r="O325" s="485"/>
      <c r="P325" s="485"/>
      <c r="Q325" s="487"/>
      <c r="R325" s="485"/>
      <c r="S325" s="485"/>
      <c r="T325" s="485"/>
      <c r="U325" s="485"/>
      <c r="V325" s="485"/>
      <c r="W325" s="485"/>
      <c r="X325" s="485"/>
      <c r="Y325" s="485"/>
      <c r="Z325" s="485"/>
      <c r="AA325" s="485"/>
      <c r="AB325" s="485"/>
      <c r="AC325" s="485"/>
      <c r="AD325" s="485"/>
      <c r="AE325" s="485"/>
      <c r="AF325" s="485"/>
      <c r="AG325" s="485"/>
      <c r="AH325" s="485"/>
      <c r="AI325" s="485"/>
      <c r="AJ325" s="485"/>
      <c r="AK325" s="487"/>
      <c r="AL325" s="485"/>
      <c r="AM325" s="485"/>
      <c r="AN325" s="485"/>
      <c r="AO325" s="487"/>
      <c r="AP325" s="485"/>
      <c r="AQ325" s="485"/>
      <c r="AR325" s="485"/>
      <c r="AS325" s="485"/>
      <c r="AT325" s="485"/>
      <c r="AU325" s="485"/>
      <c r="AV325" s="485"/>
      <c r="AW325" s="485"/>
      <c r="AX325" s="485"/>
      <c r="AY325" s="485"/>
      <c r="AZ325" s="485"/>
      <c r="BA325" s="485"/>
      <c r="BB325" s="485"/>
      <c r="BC325" s="487"/>
      <c r="BD325" s="485"/>
      <c r="BE325" s="485"/>
      <c r="BF325" s="485"/>
      <c r="BG325" s="485"/>
      <c r="BH325" s="485"/>
      <c r="BI325" s="485"/>
      <c r="BJ325" s="485"/>
      <c r="BK325" s="485"/>
      <c r="BL325" s="485"/>
      <c r="BM325" s="485"/>
      <c r="BN325" s="485"/>
      <c r="BO325" s="485"/>
      <c r="BP325" s="485"/>
      <c r="BQ325" s="485"/>
      <c r="BR325" s="485"/>
      <c r="BS325" s="485"/>
    </row>
    <row r="326" spans="1:71" s="201" customFormat="1" ht="13.8">
      <c r="A326" s="444"/>
      <c r="B326" s="444"/>
      <c r="C326" s="444"/>
      <c r="D326" s="454" t="s">
        <v>1385</v>
      </c>
      <c r="E326" s="444"/>
      <c r="F326" s="453"/>
      <c r="G326" s="444"/>
      <c r="H326" s="444"/>
      <c r="I326" s="444"/>
      <c r="J326" s="485"/>
      <c r="K326" s="485"/>
      <c r="L326" s="485"/>
      <c r="M326" s="485"/>
      <c r="N326" s="485"/>
      <c r="O326" s="485"/>
      <c r="P326" s="485"/>
      <c r="Q326" s="487"/>
      <c r="R326" s="485"/>
      <c r="S326" s="485"/>
      <c r="T326" s="485"/>
      <c r="U326" s="485"/>
      <c r="V326" s="485"/>
      <c r="W326" s="485"/>
      <c r="X326" s="485"/>
      <c r="Y326" s="485"/>
      <c r="Z326" s="485"/>
      <c r="AA326" s="485"/>
      <c r="AB326" s="485"/>
      <c r="AC326" s="485"/>
      <c r="AD326" s="485"/>
      <c r="AE326" s="485"/>
      <c r="AF326" s="485"/>
      <c r="AG326" s="485"/>
      <c r="AH326" s="485"/>
      <c r="AI326" s="485"/>
      <c r="AJ326" s="485"/>
      <c r="AK326" s="487"/>
      <c r="AL326" s="485"/>
      <c r="AM326" s="485"/>
      <c r="AN326" s="485"/>
      <c r="AO326" s="487"/>
      <c r="AP326" s="485"/>
      <c r="AQ326" s="485"/>
      <c r="AR326" s="485"/>
      <c r="AS326" s="485"/>
      <c r="AT326" s="485"/>
      <c r="AU326" s="485"/>
      <c r="AV326" s="485"/>
      <c r="AW326" s="485"/>
      <c r="AX326" s="485"/>
      <c r="AY326" s="485"/>
      <c r="AZ326" s="485"/>
      <c r="BA326" s="485"/>
      <c r="BB326" s="485"/>
      <c r="BC326" s="487"/>
      <c r="BD326" s="485"/>
      <c r="BE326" s="485"/>
      <c r="BF326" s="485"/>
      <c r="BG326" s="485"/>
      <c r="BH326" s="485"/>
      <c r="BI326" s="485"/>
      <c r="BJ326" s="485"/>
      <c r="BK326" s="485"/>
      <c r="BL326" s="485"/>
      <c r="BM326" s="485"/>
      <c r="BN326" s="485"/>
      <c r="BO326" s="485"/>
      <c r="BP326" s="485"/>
      <c r="BQ326" s="485"/>
      <c r="BR326" s="485"/>
      <c r="BS326" s="485"/>
    </row>
    <row r="327" spans="1:71" s="201" customFormat="1" ht="13.8">
      <c r="A327" s="444"/>
      <c r="B327" s="444"/>
      <c r="C327" s="444"/>
      <c r="D327" s="444"/>
      <c r="E327" s="623" t="s">
        <v>1386</v>
      </c>
      <c r="F327" s="1959">
        <f>IF(F287&lt;&gt;0,SUMIF(J$190:BS$190,"RCV",J210:BS210)/F287,0)</f>
        <v>0</v>
      </c>
      <c r="G327" s="623" t="s">
        <v>1061</v>
      </c>
      <c r="H327" s="444"/>
      <c r="I327" s="629"/>
      <c r="J327" s="485"/>
      <c r="K327" s="485"/>
      <c r="L327" s="485"/>
      <c r="M327" s="485"/>
      <c r="N327" s="485"/>
      <c r="O327" s="485"/>
      <c r="P327" s="485"/>
      <c r="Q327" s="487"/>
      <c r="R327" s="485"/>
      <c r="S327" s="485"/>
      <c r="T327" s="485"/>
      <c r="U327" s="485"/>
      <c r="V327" s="485"/>
      <c r="W327" s="662" t="s">
        <v>1387</v>
      </c>
      <c r="X327" s="485"/>
      <c r="Y327" s="485"/>
      <c r="Z327" s="485"/>
      <c r="AA327" s="485"/>
      <c r="AB327" s="485"/>
      <c r="AC327" s="485"/>
      <c r="AD327" s="485"/>
      <c r="AE327" s="485"/>
      <c r="AF327" s="485"/>
      <c r="AG327" s="485"/>
      <c r="AH327" s="485"/>
      <c r="AI327" s="485"/>
      <c r="AJ327" s="485"/>
      <c r="AK327" s="487"/>
      <c r="AL327" s="485"/>
      <c r="AM327" s="485"/>
      <c r="AN327" s="485"/>
      <c r="AO327" s="487"/>
      <c r="AP327" s="485"/>
      <c r="AQ327" s="485"/>
      <c r="AR327" s="485"/>
      <c r="AS327" s="485"/>
      <c r="AT327" s="485"/>
      <c r="AU327" s="485"/>
      <c r="AV327" s="485"/>
      <c r="AW327" s="485"/>
      <c r="AX327" s="485"/>
      <c r="AY327" s="485"/>
      <c r="AZ327" s="485"/>
      <c r="BA327" s="485"/>
      <c r="BB327" s="485"/>
      <c r="BC327" s="487"/>
      <c r="BD327" s="485"/>
      <c r="BE327" s="485"/>
      <c r="BF327" s="485"/>
      <c r="BG327" s="485"/>
      <c r="BH327" s="485"/>
      <c r="BI327" s="485"/>
      <c r="BJ327" s="485"/>
      <c r="BK327" s="485"/>
      <c r="BL327" s="485"/>
      <c r="BM327" s="485"/>
      <c r="BN327" s="485"/>
      <c r="BO327" s="485"/>
      <c r="BP327" s="485"/>
      <c r="BQ327" s="485"/>
      <c r="BR327" s="485"/>
      <c r="BS327" s="485"/>
    </row>
    <row r="328" spans="1:71" s="201" customFormat="1" ht="13.8">
      <c r="A328" s="444"/>
      <c r="B328" s="444"/>
      <c r="C328" s="444"/>
      <c r="D328" s="444"/>
      <c r="E328" s="623" t="s">
        <v>1388</v>
      </c>
      <c r="F328" s="1959">
        <f>IF(F288&lt;&gt;0,SUMIF(J$190:BS$190,"RCV",J211:BS211)/F288,0)</f>
        <v>0</v>
      </c>
      <c r="G328" s="623" t="s">
        <v>1061</v>
      </c>
      <c r="H328" s="444"/>
      <c r="I328" s="629"/>
      <c r="J328" s="485"/>
      <c r="K328" s="485"/>
      <c r="L328" s="485"/>
      <c r="M328" s="485"/>
      <c r="N328" s="485"/>
      <c r="O328" s="485"/>
      <c r="P328" s="485"/>
      <c r="Q328" s="487"/>
      <c r="R328" s="485"/>
      <c r="S328" s="485"/>
      <c r="T328" s="485"/>
      <c r="U328" s="485"/>
      <c r="V328" s="485"/>
      <c r="W328" s="662" t="s">
        <v>1389</v>
      </c>
      <c r="X328" s="485"/>
      <c r="Y328" s="485"/>
      <c r="Z328" s="485"/>
      <c r="AA328" s="485"/>
      <c r="AB328" s="485"/>
      <c r="AC328" s="485"/>
      <c r="AD328" s="485"/>
      <c r="AE328" s="485"/>
      <c r="AF328" s="485"/>
      <c r="AG328" s="485"/>
      <c r="AH328" s="485"/>
      <c r="AI328" s="485"/>
      <c r="AJ328" s="485"/>
      <c r="AK328" s="487"/>
      <c r="AL328" s="485"/>
      <c r="AM328" s="485"/>
      <c r="AN328" s="485"/>
      <c r="AO328" s="487"/>
      <c r="AP328" s="485"/>
      <c r="AQ328" s="485"/>
      <c r="AR328" s="485"/>
      <c r="AS328" s="485"/>
      <c r="AT328" s="485"/>
      <c r="AU328" s="485"/>
      <c r="AV328" s="485"/>
      <c r="AW328" s="485"/>
      <c r="AX328" s="485"/>
      <c r="AY328" s="485"/>
      <c r="AZ328" s="485"/>
      <c r="BA328" s="485"/>
      <c r="BB328" s="485"/>
      <c r="BC328" s="487"/>
      <c r="BD328" s="485"/>
      <c r="BE328" s="485"/>
      <c r="BF328" s="485"/>
      <c r="BG328" s="485"/>
      <c r="BH328" s="485"/>
      <c r="BI328" s="485"/>
      <c r="BJ328" s="485"/>
      <c r="BK328" s="485"/>
      <c r="BL328" s="485"/>
      <c r="BM328" s="485"/>
      <c r="BN328" s="485"/>
      <c r="BO328" s="485"/>
      <c r="BP328" s="485"/>
      <c r="BQ328" s="485"/>
      <c r="BR328" s="485"/>
      <c r="BS328" s="485"/>
    </row>
    <row r="329" spans="1:71" s="201" customFormat="1" ht="13.8">
      <c r="A329" s="444"/>
      <c r="B329" s="444"/>
      <c r="C329" s="444"/>
      <c r="D329" s="444"/>
      <c r="E329" s="623" t="s">
        <v>1390</v>
      </c>
      <c r="F329" s="1960">
        <f t="shared" ref="F329:F333" si="359">IF(F289&lt;&gt;0,SUMIF(J$190:BS$190,"RCV",J212:BS212)/F289,0)</f>
        <v>0</v>
      </c>
      <c r="G329" s="623" t="s">
        <v>1061</v>
      </c>
      <c r="H329" s="444"/>
      <c r="I329" s="629"/>
      <c r="J329" s="485"/>
      <c r="K329" s="485"/>
      <c r="L329" s="485"/>
      <c r="M329" s="485"/>
      <c r="N329" s="485"/>
      <c r="O329" s="485"/>
      <c r="P329" s="485"/>
      <c r="Q329" s="487"/>
      <c r="R329" s="485"/>
      <c r="S329" s="485"/>
      <c r="T329" s="485"/>
      <c r="U329" s="485"/>
      <c r="V329" s="485"/>
      <c r="W329" s="485"/>
      <c r="X329" s="485"/>
      <c r="Y329" s="485"/>
      <c r="Z329" s="485"/>
      <c r="AA329" s="485"/>
      <c r="AB329" s="485"/>
      <c r="AC329" s="485"/>
      <c r="AD329" s="485"/>
      <c r="AE329" s="485"/>
      <c r="AF329" s="485"/>
      <c r="AG329" s="485"/>
      <c r="AH329" s="485"/>
      <c r="AI329" s="485"/>
      <c r="AJ329" s="485"/>
      <c r="AK329" s="487"/>
      <c r="AL329" s="485"/>
      <c r="AM329" s="485"/>
      <c r="AN329" s="485"/>
      <c r="AO329" s="487"/>
      <c r="AP329" s="485"/>
      <c r="AQ329" s="485"/>
      <c r="AR329" s="485"/>
      <c r="AS329" s="485"/>
      <c r="AT329" s="485"/>
      <c r="AU329" s="485"/>
      <c r="AV329" s="485"/>
      <c r="AW329" s="485"/>
      <c r="AX329" s="485"/>
      <c r="AY329" s="485"/>
      <c r="AZ329" s="485"/>
      <c r="BA329" s="485"/>
      <c r="BB329" s="485"/>
      <c r="BC329" s="487"/>
      <c r="BD329" s="485"/>
      <c r="BE329" s="485"/>
      <c r="BF329" s="485"/>
      <c r="BG329" s="485"/>
      <c r="BH329" s="485"/>
      <c r="BI329" s="485"/>
      <c r="BJ329" s="485"/>
      <c r="BK329" s="485"/>
      <c r="BL329" s="485"/>
      <c r="BM329" s="485"/>
      <c r="BN329" s="485"/>
      <c r="BO329" s="485"/>
      <c r="BP329" s="485"/>
      <c r="BQ329" s="485"/>
      <c r="BR329" s="485"/>
      <c r="BS329" s="485"/>
    </row>
    <row r="330" spans="1:71" s="201" customFormat="1" ht="13.8">
      <c r="A330" s="444"/>
      <c r="B330" s="444"/>
      <c r="C330" s="444"/>
      <c r="D330" s="444"/>
      <c r="E330" s="623" t="s">
        <v>1391</v>
      </c>
      <c r="F330" s="1960">
        <f t="shared" si="359"/>
        <v>0</v>
      </c>
      <c r="G330" s="623" t="s">
        <v>1061</v>
      </c>
      <c r="H330" s="444"/>
      <c r="I330" s="629"/>
      <c r="J330" s="485"/>
      <c r="K330" s="485"/>
      <c r="L330" s="485"/>
      <c r="M330" s="485"/>
      <c r="N330" s="485"/>
      <c r="O330" s="485"/>
      <c r="P330" s="485"/>
      <c r="Q330" s="487"/>
      <c r="R330" s="485"/>
      <c r="S330" s="485"/>
      <c r="T330" s="485"/>
      <c r="U330" s="485"/>
      <c r="V330" s="485"/>
      <c r="W330" s="485"/>
      <c r="X330" s="485"/>
      <c r="Y330" s="485"/>
      <c r="Z330" s="485"/>
      <c r="AA330" s="485"/>
      <c r="AB330" s="485"/>
      <c r="AC330" s="485"/>
      <c r="AD330" s="485"/>
      <c r="AE330" s="485"/>
      <c r="AF330" s="485"/>
      <c r="AG330" s="485"/>
      <c r="AH330" s="485"/>
      <c r="AI330" s="485"/>
      <c r="AJ330" s="485"/>
      <c r="AK330" s="487"/>
      <c r="AL330" s="485"/>
      <c r="AM330" s="485"/>
      <c r="AN330" s="485"/>
      <c r="AO330" s="487"/>
      <c r="AP330" s="485"/>
      <c r="AQ330" s="485"/>
      <c r="AR330" s="485"/>
      <c r="AS330" s="485"/>
      <c r="AT330" s="485"/>
      <c r="AU330" s="485"/>
      <c r="AV330" s="485"/>
      <c r="AW330" s="485"/>
      <c r="AX330" s="485"/>
      <c r="AY330" s="485"/>
      <c r="AZ330" s="485"/>
      <c r="BA330" s="485"/>
      <c r="BB330" s="485"/>
      <c r="BC330" s="487"/>
      <c r="BD330" s="485"/>
      <c r="BE330" s="485"/>
      <c r="BF330" s="485"/>
      <c r="BG330" s="485"/>
      <c r="BH330" s="485"/>
      <c r="BI330" s="485"/>
      <c r="BJ330" s="485"/>
      <c r="BK330" s="485"/>
      <c r="BL330" s="485"/>
      <c r="BM330" s="485"/>
      <c r="BN330" s="485"/>
      <c r="BO330" s="485"/>
      <c r="BP330" s="485"/>
      <c r="BQ330" s="485"/>
      <c r="BR330" s="485"/>
      <c r="BS330" s="485"/>
    </row>
    <row r="331" spans="1:71" s="201" customFormat="1" ht="13.8">
      <c r="A331" s="444"/>
      <c r="B331" s="444"/>
      <c r="C331" s="444"/>
      <c r="D331" s="444"/>
      <c r="E331" s="623" t="s">
        <v>1392</v>
      </c>
      <c r="F331" s="1960">
        <f t="shared" si="359"/>
        <v>0</v>
      </c>
      <c r="G331" s="623" t="s">
        <v>1061</v>
      </c>
      <c r="H331" s="444"/>
      <c r="I331" s="629"/>
      <c r="J331" s="485"/>
      <c r="K331" s="485"/>
      <c r="L331" s="485"/>
      <c r="M331" s="485"/>
      <c r="N331" s="485"/>
      <c r="O331" s="485"/>
      <c r="P331" s="485"/>
      <c r="Q331" s="487"/>
      <c r="R331" s="485"/>
      <c r="S331" s="485"/>
      <c r="T331" s="485"/>
      <c r="U331" s="485"/>
      <c r="V331" s="485"/>
      <c r="W331" s="485"/>
      <c r="X331" s="485"/>
      <c r="Y331" s="485"/>
      <c r="Z331" s="485"/>
      <c r="AA331" s="485"/>
      <c r="AB331" s="485"/>
      <c r="AC331" s="485"/>
      <c r="AD331" s="485"/>
      <c r="AE331" s="485"/>
      <c r="AF331" s="485"/>
      <c r="AG331" s="485"/>
      <c r="AH331" s="485"/>
      <c r="AI331" s="485"/>
      <c r="AJ331" s="485"/>
      <c r="AK331" s="487"/>
      <c r="AL331" s="485"/>
      <c r="AM331" s="485"/>
      <c r="AN331" s="485"/>
      <c r="AO331" s="487"/>
      <c r="AP331" s="485"/>
      <c r="AQ331" s="485"/>
      <c r="AR331" s="485"/>
      <c r="AS331" s="485"/>
      <c r="AT331" s="485"/>
      <c r="AU331" s="485"/>
      <c r="AV331" s="485"/>
      <c r="AW331" s="485"/>
      <c r="AX331" s="485"/>
      <c r="AY331" s="485"/>
      <c r="AZ331" s="485"/>
      <c r="BA331" s="485"/>
      <c r="BB331" s="485"/>
      <c r="BC331" s="487"/>
      <c r="BD331" s="485"/>
      <c r="BE331" s="485"/>
      <c r="BF331" s="485"/>
      <c r="BG331" s="485"/>
      <c r="BH331" s="485"/>
      <c r="BI331" s="485"/>
      <c r="BJ331" s="485"/>
      <c r="BK331" s="485"/>
      <c r="BL331" s="485"/>
      <c r="BM331" s="485"/>
      <c r="BN331" s="485"/>
      <c r="BO331" s="485"/>
      <c r="BP331" s="485"/>
      <c r="BQ331" s="485"/>
      <c r="BR331" s="485"/>
      <c r="BS331" s="485"/>
    </row>
    <row r="332" spans="1:71" s="201" customFormat="1" ht="13.8">
      <c r="A332" s="444"/>
      <c r="B332" s="444"/>
      <c r="C332" s="444"/>
      <c r="D332" s="444"/>
      <c r="E332" s="623" t="s">
        <v>1393</v>
      </c>
      <c r="F332" s="1960">
        <f t="shared" si="359"/>
        <v>0</v>
      </c>
      <c r="G332" s="623" t="s">
        <v>1061</v>
      </c>
      <c r="H332" s="444"/>
      <c r="I332" s="629"/>
      <c r="J332" s="485"/>
      <c r="K332" s="485"/>
      <c r="L332" s="485"/>
      <c r="M332" s="485"/>
      <c r="N332" s="485"/>
      <c r="O332" s="485"/>
      <c r="P332" s="485"/>
      <c r="Q332" s="487"/>
      <c r="R332" s="485"/>
      <c r="S332" s="485"/>
      <c r="T332" s="485"/>
      <c r="U332" s="485"/>
      <c r="V332" s="485"/>
      <c r="W332" s="485"/>
      <c r="X332" s="485"/>
      <c r="Y332" s="485"/>
      <c r="Z332" s="485"/>
      <c r="AA332" s="485"/>
      <c r="AB332" s="485"/>
      <c r="AC332" s="485"/>
      <c r="AD332" s="485"/>
      <c r="AE332" s="485"/>
      <c r="AF332" s="485"/>
      <c r="AG332" s="485"/>
      <c r="AH332" s="485"/>
      <c r="AI332" s="485"/>
      <c r="AJ332" s="485"/>
      <c r="AK332" s="487"/>
      <c r="AL332" s="485"/>
      <c r="AM332" s="485"/>
      <c r="AN332" s="485"/>
      <c r="AO332" s="487"/>
      <c r="AP332" s="485"/>
      <c r="AQ332" s="485"/>
      <c r="AR332" s="485"/>
      <c r="AS332" s="485"/>
      <c r="AT332" s="485"/>
      <c r="AU332" s="485"/>
      <c r="AV332" s="485"/>
      <c r="AW332" s="485"/>
      <c r="AX332" s="485"/>
      <c r="AY332" s="485"/>
      <c r="AZ332" s="485"/>
      <c r="BA332" s="485"/>
      <c r="BB332" s="485"/>
      <c r="BC332" s="487"/>
      <c r="BD332" s="485"/>
      <c r="BE332" s="485"/>
      <c r="BF332" s="485"/>
      <c r="BG332" s="485"/>
      <c r="BH332" s="485"/>
      <c r="BI332" s="485"/>
      <c r="BJ332" s="485"/>
      <c r="BK332" s="485"/>
      <c r="BL332" s="485"/>
      <c r="BM332" s="485"/>
      <c r="BN332" s="485"/>
      <c r="BO332" s="485"/>
      <c r="BP332" s="485"/>
      <c r="BQ332" s="485"/>
      <c r="BR332" s="485"/>
      <c r="BS332" s="485"/>
    </row>
    <row r="333" spans="1:71" s="201" customFormat="1" ht="13.8">
      <c r="A333" s="444"/>
      <c r="B333" s="444"/>
      <c r="C333" s="444"/>
      <c r="D333" s="444"/>
      <c r="E333" s="623" t="s">
        <v>1394</v>
      </c>
      <c r="F333" s="1960">
        <f t="shared" si="359"/>
        <v>0</v>
      </c>
      <c r="G333" s="623" t="s">
        <v>1061</v>
      </c>
      <c r="H333" s="444"/>
      <c r="I333" s="629"/>
      <c r="J333" s="485"/>
      <c r="K333" s="485"/>
      <c r="L333" s="485"/>
      <c r="M333" s="485"/>
      <c r="N333" s="485"/>
      <c r="O333" s="485"/>
      <c r="P333" s="485"/>
      <c r="Q333" s="487"/>
      <c r="R333" s="485"/>
      <c r="S333" s="485"/>
      <c r="T333" s="485"/>
      <c r="U333" s="485"/>
      <c r="V333" s="485"/>
      <c r="W333" s="485"/>
      <c r="X333" s="485"/>
      <c r="Y333" s="485"/>
      <c r="Z333" s="485"/>
      <c r="AA333" s="485"/>
      <c r="AB333" s="485"/>
      <c r="AC333" s="485"/>
      <c r="AD333" s="485"/>
      <c r="AE333" s="485"/>
      <c r="AF333" s="485"/>
      <c r="AG333" s="485"/>
      <c r="AH333" s="485"/>
      <c r="AI333" s="485"/>
      <c r="AJ333" s="485"/>
      <c r="AK333" s="487"/>
      <c r="AL333" s="485"/>
      <c r="AM333" s="485"/>
      <c r="AN333" s="485"/>
      <c r="AO333" s="487"/>
      <c r="AP333" s="485"/>
      <c r="AQ333" s="485"/>
      <c r="AR333" s="485"/>
      <c r="AS333" s="485"/>
      <c r="AT333" s="485"/>
      <c r="AU333" s="485"/>
      <c r="AV333" s="485"/>
      <c r="AW333" s="485"/>
      <c r="AX333" s="485"/>
      <c r="AY333" s="485"/>
      <c r="AZ333" s="485"/>
      <c r="BA333" s="485"/>
      <c r="BB333" s="485"/>
      <c r="BC333" s="487"/>
      <c r="BD333" s="485"/>
      <c r="BE333" s="485"/>
      <c r="BF333" s="485"/>
      <c r="BG333" s="485"/>
      <c r="BH333" s="485"/>
      <c r="BI333" s="485"/>
      <c r="BJ333" s="485"/>
      <c r="BK333" s="485"/>
      <c r="BL333" s="485"/>
      <c r="BM333" s="485"/>
      <c r="BN333" s="485"/>
      <c r="BO333" s="485"/>
      <c r="BP333" s="485"/>
      <c r="BQ333" s="485"/>
      <c r="BR333" s="485"/>
      <c r="BS333" s="485"/>
    </row>
    <row r="334" spans="1:71" s="201" customFormat="1" ht="13.8">
      <c r="A334" s="444"/>
      <c r="B334" s="444"/>
      <c r="C334" s="444"/>
      <c r="D334" s="444"/>
      <c r="E334" s="444"/>
      <c r="F334" s="444"/>
      <c r="G334" s="444"/>
      <c r="H334" s="453"/>
      <c r="I334" s="444"/>
      <c r="J334" s="444"/>
      <c r="K334" s="444"/>
      <c r="L334" s="444"/>
      <c r="M334" s="444"/>
      <c r="N334" s="444"/>
      <c r="O334" s="444"/>
      <c r="P334" s="444"/>
      <c r="Q334" s="444"/>
      <c r="R334" s="444"/>
      <c r="S334" s="444"/>
      <c r="T334" s="444"/>
      <c r="U334" s="444"/>
      <c r="V334" s="444"/>
      <c r="W334" s="444"/>
      <c r="X334" s="444"/>
      <c r="Y334" s="444"/>
      <c r="Z334" s="444"/>
      <c r="AA334" s="444"/>
      <c r="AB334" s="444"/>
      <c r="AC334" s="444"/>
      <c r="AD334" s="444"/>
      <c r="AE334" s="444"/>
      <c r="AF334" s="444"/>
      <c r="AG334" s="444"/>
      <c r="AH334" s="444"/>
      <c r="AI334" s="444"/>
      <c r="AJ334" s="444"/>
      <c r="AK334" s="444"/>
      <c r="AL334" s="444"/>
      <c r="AM334" s="444"/>
      <c r="AN334" s="444"/>
      <c r="AO334" s="444"/>
      <c r="AP334" s="444"/>
      <c r="AQ334" s="444"/>
      <c r="AR334" s="444"/>
      <c r="AS334" s="444"/>
      <c r="AT334" s="444"/>
      <c r="AU334" s="444"/>
      <c r="AV334" s="444"/>
      <c r="AW334" s="444"/>
      <c r="AX334" s="444"/>
      <c r="AY334" s="444"/>
      <c r="AZ334" s="444"/>
      <c r="BA334" s="444"/>
      <c r="BB334" s="444"/>
      <c r="BC334" s="444"/>
      <c r="BD334" s="444"/>
      <c r="BE334" s="444"/>
      <c r="BF334" s="444"/>
      <c r="BG334" s="444"/>
      <c r="BH334" s="444"/>
      <c r="BI334" s="444"/>
      <c r="BJ334" s="444"/>
      <c r="BK334" s="444"/>
      <c r="BL334" s="444"/>
      <c r="BM334" s="444"/>
      <c r="BN334" s="444"/>
      <c r="BO334" s="444"/>
      <c r="BP334" s="444"/>
      <c r="BQ334" s="444"/>
      <c r="BR334" s="444"/>
      <c r="BS334" s="444"/>
    </row>
    <row r="335" spans="1:71" s="201" customFormat="1" ht="21">
      <c r="A335" s="430" t="s">
        <v>935</v>
      </c>
      <c r="B335" s="184"/>
      <c r="C335" s="185"/>
      <c r="D335" s="186"/>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row>
    <row r="336" spans="1:71" s="201" customFormat="1"/>
    <row r="337" s="201" customFormat="1"/>
    <row r="338" s="201" customFormat="1"/>
    <row r="339" s="201" customFormat="1"/>
    <row r="340" s="201" customFormat="1"/>
    <row r="341" s="201" customFormat="1"/>
    <row r="342" s="201" customFormat="1"/>
    <row r="343" s="201" customFormat="1"/>
    <row r="344" s="201" customFormat="1"/>
    <row r="345" s="201" customFormat="1"/>
    <row r="346" s="201" customFormat="1"/>
    <row r="347" s="201" customFormat="1"/>
    <row r="348" s="201" customFormat="1"/>
    <row r="349" s="201" customFormat="1"/>
    <row r="350" s="201" customFormat="1"/>
    <row r="351" s="201" customFormat="1"/>
    <row r="352" s="201" customFormat="1"/>
    <row r="353" s="201" customFormat="1"/>
    <row r="354" s="201" customFormat="1"/>
    <row r="355" s="201" customFormat="1"/>
    <row r="356" s="201" customFormat="1"/>
    <row r="357" s="201" customFormat="1"/>
    <row r="358" s="201" customFormat="1"/>
    <row r="359" s="201" customFormat="1"/>
    <row r="360" s="201" customFormat="1"/>
    <row r="361" s="201" customFormat="1"/>
    <row r="362" s="201" customFormat="1"/>
    <row r="363" s="201" customFormat="1"/>
    <row r="364" s="201" customFormat="1"/>
    <row r="365" s="201" customFormat="1"/>
    <row r="366" s="201" customFormat="1"/>
    <row r="367" s="201" customFormat="1"/>
    <row r="368" s="201" customFormat="1"/>
    <row r="369" s="201" customFormat="1"/>
    <row r="370" s="201" customFormat="1"/>
    <row r="371" s="201" customFormat="1"/>
    <row r="372" s="201" customFormat="1"/>
    <row r="373" s="201" customFormat="1"/>
    <row r="374" s="201" customFormat="1"/>
    <row r="375" s="201" customFormat="1"/>
    <row r="376" s="201" customFormat="1"/>
    <row r="377" s="201" customFormat="1"/>
    <row r="378" s="201" customFormat="1"/>
    <row r="379" s="201" customFormat="1"/>
    <row r="380" s="201" customFormat="1"/>
    <row r="381" s="201" customFormat="1"/>
    <row r="382" s="201" customFormat="1"/>
    <row r="383" s="201" customFormat="1"/>
    <row r="384" s="201" customFormat="1"/>
    <row r="385" s="201" customFormat="1"/>
    <row r="386" s="201" customFormat="1"/>
    <row r="387" s="201" customFormat="1"/>
    <row r="388" s="201" customFormat="1"/>
    <row r="389" s="201" customFormat="1"/>
    <row r="390" s="201" customFormat="1"/>
    <row r="391" s="201" customFormat="1"/>
    <row r="392" s="201" customFormat="1"/>
    <row r="393" s="201" customFormat="1"/>
    <row r="394" s="201" customFormat="1"/>
    <row r="395" s="201" customFormat="1"/>
    <row r="396" s="201" customFormat="1"/>
    <row r="397" s="201" customFormat="1"/>
    <row r="398" s="201" customFormat="1"/>
    <row r="399" s="201" customFormat="1"/>
    <row r="400" s="201" customFormat="1"/>
    <row r="401" s="201" customFormat="1"/>
    <row r="402" s="201" customFormat="1"/>
    <row r="403" s="201" customFormat="1"/>
    <row r="404" s="201" customFormat="1"/>
    <row r="405" s="201" customFormat="1"/>
    <row r="406" s="201" customFormat="1"/>
    <row r="407" s="201" customFormat="1"/>
    <row r="408" s="201" customFormat="1"/>
    <row r="409" s="201" customFormat="1"/>
    <row r="410" s="201" customFormat="1"/>
    <row r="411" s="201" customFormat="1"/>
    <row r="412" s="201" customFormat="1"/>
    <row r="413" s="201" customFormat="1"/>
    <row r="414" s="201" customFormat="1"/>
    <row r="415" s="201" customFormat="1"/>
    <row r="416" s="201" customFormat="1"/>
    <row r="417" s="201" customFormat="1"/>
    <row r="418" s="201" customFormat="1"/>
    <row r="419" s="201" customFormat="1"/>
    <row r="420" s="201" customFormat="1"/>
    <row r="421" s="201" customFormat="1"/>
    <row r="422" s="201" customFormat="1"/>
    <row r="423" s="201" customFormat="1"/>
    <row r="424" s="201" customFormat="1"/>
    <row r="425" s="201" customFormat="1"/>
    <row r="426" s="201" customFormat="1"/>
    <row r="427" s="201" customFormat="1"/>
    <row r="428" s="201" customFormat="1"/>
    <row r="429" s="201" customFormat="1"/>
    <row r="430" s="201" customFormat="1"/>
    <row r="431" s="201" customFormat="1"/>
    <row r="432" s="201" customFormat="1"/>
    <row r="433" s="201" customFormat="1"/>
    <row r="434" s="201" customFormat="1"/>
    <row r="435" s="201" customFormat="1"/>
  </sheetData>
  <sheetProtection algorithmName="SHA-512" hashValue="Kp6vMkvUncD9hafqCJ396SOxhKIFN5QySGAQhb5qPgdI3EXIEgalQAKyGOedZOTXdD4GQY6t5KMu93URUw7UYg==" saltValue="oKAOI/k77gvm3RM3okjXxw==" spinCount="100000" sheet="1" objects="1" scenarios="1"/>
  <conditionalFormatting sqref="H201:H241 F242:F266 H267:H268 F269:F293 H294:H297 F298:F333">
    <cfRule type="cellIs" dxfId="194" priority="74" operator="equal">
      <formula>0</formula>
    </cfRule>
  </conditionalFormatting>
  <conditionalFormatting sqref="H201:BS235">
    <cfRule type="cellIs" dxfId="193" priority="17" operator="equal">
      <formula>0</formula>
    </cfRule>
  </conditionalFormatting>
  <conditionalFormatting sqref="H335:BS335">
    <cfRule type="cellIs" dxfId="192" priority="72" operator="equal">
      <formula>0</formula>
    </cfRule>
  </conditionalFormatting>
  <conditionalFormatting sqref="J174:K174 L174:L175 K175 F242:F266 H267:H268 F269:F293 H294:H297 F298:F333">
    <cfRule type="cellIs" dxfId="191" priority="76" operator="equal">
      <formula>0</formula>
    </cfRule>
  </conditionalFormatting>
  <conditionalFormatting sqref="J171:L173">
    <cfRule type="cellIs" dxfId="190" priority="53" operator="equal">
      <formula>0</formula>
    </cfRule>
  </conditionalFormatting>
  <conditionalFormatting sqref="J175:L179">
    <cfRule type="cellIs" dxfId="189" priority="47" operator="equal">
      <formula>0</formula>
    </cfRule>
  </conditionalFormatting>
  <conditionalFormatting sqref="J45:BS46">
    <cfRule type="cellIs" dxfId="187" priority="10" operator="equal">
      <formula>0</formula>
    </cfRule>
  </conditionalFormatting>
  <conditionalFormatting sqref="J63:BS63">
    <cfRule type="cellIs" dxfId="185" priority="11" operator="equal">
      <formula>0</formula>
    </cfRule>
  </conditionalFormatting>
  <conditionalFormatting sqref="J110:BS110">
    <cfRule type="cellIs" dxfId="184" priority="12" operator="equal">
      <formula>0</formula>
    </cfRule>
  </conditionalFormatting>
  <conditionalFormatting sqref="J131:BS131">
    <cfRule type="cellIs" dxfId="183" priority="13" operator="equal">
      <formula>0</formula>
    </cfRule>
  </conditionalFormatting>
  <conditionalFormatting sqref="J140:BS140">
    <cfRule type="cellIs" dxfId="182" priority="14" operator="equal">
      <formula>0</formula>
    </cfRule>
  </conditionalFormatting>
  <conditionalFormatting sqref="J143:BS143">
    <cfRule type="cellIs" dxfId="181" priority="15" operator="equal">
      <formula>0</formula>
    </cfRule>
  </conditionalFormatting>
  <conditionalFormatting sqref="J183:BS183">
    <cfRule type="cellIs" dxfId="180" priority="1" operator="equal">
      <formula>0</formula>
    </cfRule>
  </conditionalFormatting>
  <conditionalFormatting sqref="J185:BS186">
    <cfRule type="cellIs" dxfId="179" priority="16" operator="equal">
      <formula>0</formula>
    </cfRule>
  </conditionalFormatting>
  <conditionalFormatting sqref="M171:BS179">
    <cfRule type="cellIs" dxfId="178" priority="6"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8" id="{E9F412E9-6FCA-46EB-A8EE-AF7C2429AC04}">
            <xm:f>J$9=Validation!$F$6</xm:f>
            <x14:dxf>
              <numFmt numFmtId="170" formatCode="[$-F400]h:mm:ss\ AM/PM"/>
            </x14:dxf>
          </x14:cfRule>
          <xm:sqref>J7:BS7 J17:BS24 J33:BS36 J40:BS40 J51:BS53 J54 L54:BS54 J58:BS58 J69:BS70 J86:BS89 J91:BS91 J93:BS98 J100:BS102 J106:BS106 J114:BS114 J120:BS123 J127:BS127</xm:sqref>
        </x14:conditionalFormatting>
        <x14:conditionalFormatting xmlns:xm="http://schemas.microsoft.com/office/excel/2006/main">
          <x14:cfRule type="expression" priority="20" id="{A5A121E6-EE62-4650-B2C9-348C67165E01}">
            <xm:f>J$9=Validation!$F$6</xm:f>
            <x14:dxf>
              <numFmt numFmtId="170" formatCode="[$-F400]h:mm:ss\ AM/PM"/>
            </x14:dxf>
          </x14:cfRule>
          <xm:sqref>J60:BS61</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pageSetUpPr fitToPage="1"/>
  </sheetPr>
  <dimension ref="A1:Q245"/>
  <sheetViews>
    <sheetView showGridLines="0" zoomScaleNormal="100" zoomScaleSheetLayoutView="80" workbookViewId="0"/>
  </sheetViews>
  <sheetFormatPr defaultColWidth="8.59765625" defaultRowHeight="13.2"/>
  <cols>
    <col min="1" max="4" width="1.59765625" style="206" customWidth="1"/>
    <col min="5" max="5" width="76.8984375" style="206" customWidth="1"/>
    <col min="6" max="8" width="15.59765625" style="206" customWidth="1"/>
    <col min="9" max="9" width="2.59765625" style="206" customWidth="1"/>
    <col min="10" max="12" width="18.59765625" style="206" customWidth="1"/>
    <col min="13" max="13" width="8.59765625" style="206" customWidth="1"/>
    <col min="14" max="16384" width="8.59765625" style="206"/>
  </cols>
  <sheetData>
    <row r="1" spans="1:17" s="231" customFormat="1" ht="45">
      <c r="A1" s="675" t="str">
        <f ca="1" xml:space="preserve"> RIGHT(CELL("filename", $A$1), LEN(CELL("filename", $A$1)) - SEARCH("]", CELL("filename", $A$1)))</f>
        <v>Sharing mechanism</v>
      </c>
      <c r="B1" s="630"/>
      <c r="C1" s="230"/>
      <c r="D1" s="230"/>
      <c r="E1" s="230"/>
      <c r="F1" s="230"/>
      <c r="G1" s="230"/>
      <c r="H1" s="230"/>
      <c r="I1" s="230"/>
      <c r="J1" s="230"/>
      <c r="K1" s="230"/>
      <c r="L1" s="631" t="str">
        <f>InpCompany!F5</f>
        <v>South Staffs Water</v>
      </c>
    </row>
    <row r="2" spans="1:17" s="201" customFormat="1" ht="13.8">
      <c r="A2" s="444"/>
      <c r="B2" s="444"/>
      <c r="C2" s="444"/>
      <c r="D2" s="444"/>
      <c r="E2" s="444"/>
      <c r="F2" s="453" t="s">
        <v>1045</v>
      </c>
      <c r="G2" s="453" t="s">
        <v>131</v>
      </c>
      <c r="H2" s="453" t="s">
        <v>1046</v>
      </c>
      <c r="I2" s="454"/>
      <c r="J2" s="444"/>
      <c r="K2" s="444"/>
      <c r="L2" s="444"/>
    </row>
    <row r="3" spans="1:17" s="205" customFormat="1" ht="13.8">
      <c r="A3" s="632" t="s">
        <v>1063</v>
      </c>
      <c r="B3" s="633"/>
      <c r="C3" s="633"/>
      <c r="D3" s="634"/>
      <c r="E3" s="635"/>
      <c r="F3" s="635"/>
      <c r="G3" s="635"/>
      <c r="H3" s="636"/>
      <c r="I3" s="635"/>
      <c r="J3" s="635"/>
      <c r="K3" s="635"/>
      <c r="L3" s="635"/>
    </row>
    <row r="4" spans="1:17" s="201" customFormat="1" ht="13.8">
      <c r="A4" s="444"/>
      <c r="B4" s="444"/>
      <c r="C4" s="444"/>
      <c r="D4" s="444"/>
      <c r="E4" s="444"/>
      <c r="F4" s="444"/>
      <c r="G4" s="485"/>
      <c r="H4" s="444"/>
      <c r="I4" s="444"/>
      <c r="J4" s="637" t="s">
        <v>1114</v>
      </c>
      <c r="K4" s="637" t="s">
        <v>1115</v>
      </c>
      <c r="L4" s="637" t="s">
        <v>1395</v>
      </c>
      <c r="O4" s="215"/>
      <c r="Q4" s="215"/>
    </row>
    <row r="5" spans="1:17" s="232" customFormat="1" ht="13.8">
      <c r="A5" s="638"/>
      <c r="B5" s="639"/>
      <c r="C5" s="640" t="s">
        <v>1396</v>
      </c>
      <c r="D5" s="641"/>
      <c r="E5" s="639"/>
      <c r="F5" s="639"/>
      <c r="G5" s="642"/>
      <c r="H5" s="639"/>
      <c r="I5" s="639"/>
      <c r="J5" s="639"/>
      <c r="K5" s="639"/>
      <c r="L5" s="639"/>
    </row>
    <row r="6" spans="1:17" ht="13.8">
      <c r="A6" s="446"/>
      <c r="B6" s="446"/>
      <c r="C6" s="446"/>
      <c r="D6" s="446"/>
      <c r="E6" s="446"/>
      <c r="F6" s="446"/>
      <c r="G6" s="462"/>
      <c r="H6" s="446"/>
      <c r="I6" s="446"/>
      <c r="J6" s="643"/>
      <c r="K6" s="643"/>
      <c r="L6" s="643"/>
      <c r="M6" s="233"/>
      <c r="O6" s="210"/>
      <c r="Q6" s="210"/>
    </row>
    <row r="7" spans="1:17" ht="13.8">
      <c r="A7" s="446"/>
      <c r="B7" s="446"/>
      <c r="C7" s="446"/>
      <c r="D7" s="451" t="s">
        <v>1308</v>
      </c>
      <c r="E7" s="446"/>
      <c r="F7" s="446"/>
      <c r="G7" s="462"/>
      <c r="H7" s="446"/>
      <c r="I7" s="446"/>
      <c r="J7" s="446"/>
      <c r="K7" s="446"/>
      <c r="L7" s="446"/>
      <c r="O7" s="210"/>
      <c r="Q7" s="210"/>
    </row>
    <row r="8" spans="1:17" s="234" customFormat="1" ht="13.8">
      <c r="A8" s="644"/>
      <c r="B8" s="644"/>
      <c r="C8" s="644"/>
      <c r="D8" s="644"/>
      <c r="E8" s="645" t="str">
        <f>Performance!E242</f>
        <v>Outperformance payments earned this reporting year - Water resources</v>
      </c>
      <c r="F8" s="579">
        <f>Performance!F242</f>
        <v>4.7468400000000001E-2</v>
      </c>
      <c r="G8" s="645" t="str">
        <f>Performance!G242</f>
        <v>£m (2017-18 prices)</v>
      </c>
      <c r="H8" s="579"/>
      <c r="I8" s="644"/>
      <c r="J8" s="644"/>
      <c r="K8" s="644"/>
      <c r="L8" s="644"/>
      <c r="O8" s="235"/>
      <c r="Q8" s="235"/>
    </row>
    <row r="9" spans="1:17" s="234" customFormat="1" ht="13.8">
      <c r="A9" s="644"/>
      <c r="B9" s="644"/>
      <c r="C9" s="644"/>
      <c r="D9" s="644"/>
      <c r="E9" s="645" t="str">
        <f>Performance!E243</f>
        <v>Outperformance payments earned this reporting year - Water network plus</v>
      </c>
      <c r="F9" s="579">
        <f>Performance!F243</f>
        <v>0.98760493333333343</v>
      </c>
      <c r="G9" s="645" t="str">
        <f>Performance!G243</f>
        <v>£m (2017-18 prices)</v>
      </c>
      <c r="H9" s="579"/>
      <c r="I9" s="644"/>
      <c r="J9" s="644"/>
      <c r="K9" s="644"/>
      <c r="L9" s="644"/>
      <c r="O9" s="235"/>
      <c r="Q9" s="235"/>
    </row>
    <row r="10" spans="1:17" s="234" customFormat="1" ht="13.8">
      <c r="A10" s="644"/>
      <c r="B10" s="644"/>
      <c r="C10" s="644"/>
      <c r="D10" s="644"/>
      <c r="E10" s="645" t="str">
        <f>Performance!E244</f>
        <v>Outperformance payments earned this reporting year - Wastewater network plus</v>
      </c>
      <c r="F10" s="579">
        <f>Performance!F244</f>
        <v>0</v>
      </c>
      <c r="G10" s="645" t="str">
        <f>Performance!G244</f>
        <v>£m (2017-18 prices)</v>
      </c>
      <c r="H10" s="579"/>
      <c r="I10" s="644"/>
      <c r="J10" s="644"/>
      <c r="K10" s="644"/>
      <c r="L10" s="644"/>
      <c r="O10" s="235"/>
      <c r="Q10" s="235"/>
    </row>
    <row r="11" spans="1:17" s="234" customFormat="1" ht="13.8">
      <c r="A11" s="644"/>
      <c r="B11" s="644"/>
      <c r="C11" s="644"/>
      <c r="D11" s="644"/>
      <c r="E11" s="645" t="str">
        <f>Performance!E245</f>
        <v>Outperformance payments earned this reporting year - Bioresources (sludge)</v>
      </c>
      <c r="F11" s="579">
        <f>Performance!F245</f>
        <v>0</v>
      </c>
      <c r="G11" s="645" t="str">
        <f>Performance!G245</f>
        <v>£m (2017-18 prices)</v>
      </c>
      <c r="H11" s="579"/>
      <c r="I11" s="644"/>
      <c r="J11" s="644"/>
      <c r="K11" s="644"/>
      <c r="L11" s="644"/>
      <c r="O11" s="235"/>
      <c r="Q11" s="235"/>
    </row>
    <row r="12" spans="1:17" s="234" customFormat="1" ht="13.8">
      <c r="A12" s="644"/>
      <c r="B12" s="644"/>
      <c r="C12" s="644"/>
      <c r="D12" s="644"/>
      <c r="E12" s="645" t="str">
        <f>Performance!E246</f>
        <v>Outperformance payments earned this reporting year - Residential retail</v>
      </c>
      <c r="F12" s="579">
        <f>Performance!F246</f>
        <v>0</v>
      </c>
      <c r="G12" s="645" t="str">
        <f>Performance!G246</f>
        <v>£m (2017-18 prices)</v>
      </c>
      <c r="H12" s="579"/>
      <c r="I12" s="644"/>
      <c r="J12" s="644"/>
      <c r="K12" s="644"/>
      <c r="L12" s="644"/>
      <c r="O12" s="235"/>
      <c r="Q12" s="235"/>
    </row>
    <row r="13" spans="1:17" s="234" customFormat="1" ht="13.8">
      <c r="A13" s="644"/>
      <c r="B13" s="644"/>
      <c r="C13" s="644"/>
      <c r="D13" s="644"/>
      <c r="E13" s="645" t="str">
        <f>Performance!E247</f>
        <v>Outperformance payments earned this reporting year - Business retail</v>
      </c>
      <c r="F13" s="579">
        <f>Performance!F247</f>
        <v>0</v>
      </c>
      <c r="G13" s="645" t="str">
        <f>Performance!G247</f>
        <v>£m (2017-18 prices)</v>
      </c>
      <c r="H13" s="579"/>
      <c r="I13" s="644"/>
      <c r="J13" s="644"/>
      <c r="K13" s="644"/>
      <c r="L13" s="644"/>
      <c r="O13" s="235"/>
      <c r="Q13" s="235"/>
    </row>
    <row r="14" spans="1:17" s="234" customFormat="1" ht="13.8">
      <c r="A14" s="644"/>
      <c r="B14" s="644"/>
      <c r="C14" s="644"/>
      <c r="D14" s="644"/>
      <c r="E14" s="645" t="str">
        <f>Performance!E248</f>
        <v>Outperformance payments earned this reporting year - Dummy control</v>
      </c>
      <c r="F14" s="579">
        <f>Performance!F248</f>
        <v>0</v>
      </c>
      <c r="G14" s="645" t="str">
        <f>Performance!G248</f>
        <v>£m (2017-18 prices)</v>
      </c>
      <c r="H14" s="579"/>
      <c r="I14" s="644"/>
      <c r="J14" s="644"/>
      <c r="K14" s="644"/>
      <c r="L14" s="644"/>
      <c r="O14" s="235"/>
      <c r="Q14" s="235"/>
    </row>
    <row r="15" spans="1:17" ht="13.8">
      <c r="A15" s="446"/>
      <c r="B15" s="446"/>
      <c r="C15" s="446"/>
      <c r="D15" s="446"/>
      <c r="E15" s="446"/>
      <c r="F15" s="446"/>
      <c r="G15" s="462"/>
      <c r="H15" s="446"/>
      <c r="I15" s="446"/>
      <c r="J15" s="446"/>
      <c r="K15" s="446"/>
      <c r="L15" s="446"/>
      <c r="O15" s="210"/>
      <c r="Q15" s="210"/>
    </row>
    <row r="16" spans="1:17" ht="13.8">
      <c r="A16" s="446"/>
      <c r="B16" s="446"/>
      <c r="C16" s="446"/>
      <c r="D16" s="451" t="s">
        <v>1397</v>
      </c>
      <c r="E16" s="446"/>
      <c r="F16" s="446"/>
      <c r="G16" s="462"/>
      <c r="H16" s="446"/>
      <c r="I16" s="446"/>
      <c r="J16" s="451"/>
      <c r="K16" s="451"/>
      <c r="L16" s="451"/>
      <c r="M16" s="210"/>
      <c r="O16" s="210"/>
      <c r="Q16" s="210"/>
    </row>
    <row r="17" spans="1:17" ht="13.8">
      <c r="A17" s="446"/>
      <c r="B17" s="446"/>
      <c r="C17" s="446"/>
      <c r="D17" s="446"/>
      <c r="E17" s="444" t="s">
        <v>1398</v>
      </c>
      <c r="F17" s="446"/>
      <c r="G17" s="462" t="str">
        <f>InpCompany!$F$11</f>
        <v>£m (2017-18 prices)</v>
      </c>
      <c r="H17" s="446"/>
      <c r="I17" s="446"/>
      <c r="J17" s="481">
        <f>F8</f>
        <v>4.7468400000000001E-2</v>
      </c>
      <c r="K17" s="446"/>
      <c r="L17" s="446"/>
      <c r="O17" s="210"/>
      <c r="Q17" s="210"/>
    </row>
    <row r="18" spans="1:17" ht="13.8">
      <c r="A18" s="446"/>
      <c r="B18" s="446"/>
      <c r="C18" s="446"/>
      <c r="D18" s="446"/>
      <c r="E18" s="444" t="s">
        <v>1399</v>
      </c>
      <c r="F18" s="446"/>
      <c r="G18" s="462" t="str">
        <f>InpCompany!$F$11</f>
        <v>£m (2017-18 prices)</v>
      </c>
      <c r="H18" s="446"/>
      <c r="I18" s="446"/>
      <c r="J18" s="481">
        <f>F9</f>
        <v>0.98760493333333343</v>
      </c>
      <c r="K18" s="446"/>
      <c r="L18" s="446"/>
      <c r="O18" s="210"/>
      <c r="Q18" s="210"/>
    </row>
    <row r="19" spans="1:17" ht="13.8">
      <c r="A19" s="446"/>
      <c r="B19" s="446"/>
      <c r="C19" s="446"/>
      <c r="D19" s="446"/>
      <c r="E19" s="444" t="s">
        <v>1400</v>
      </c>
      <c r="F19" s="446"/>
      <c r="G19" s="462" t="str">
        <f>InpCompany!$F$11</f>
        <v>£m (2017-18 prices)</v>
      </c>
      <c r="H19" s="446"/>
      <c r="I19" s="446"/>
      <c r="J19" s="643"/>
      <c r="K19" s="481">
        <f>F10</f>
        <v>0</v>
      </c>
      <c r="L19" s="446"/>
      <c r="O19" s="210"/>
      <c r="Q19" s="210"/>
    </row>
    <row r="20" spans="1:17" ht="13.8">
      <c r="A20" s="446"/>
      <c r="B20" s="446"/>
      <c r="C20" s="446"/>
      <c r="D20" s="446"/>
      <c r="E20" s="444" t="s">
        <v>1401</v>
      </c>
      <c r="F20" s="446"/>
      <c r="G20" s="462" t="str">
        <f>InpCompany!$F$11</f>
        <v>£m (2017-18 prices)</v>
      </c>
      <c r="H20" s="446"/>
      <c r="I20" s="446"/>
      <c r="J20" s="643"/>
      <c r="K20" s="481">
        <f>F11</f>
        <v>0</v>
      </c>
      <c r="L20" s="446"/>
      <c r="O20" s="210"/>
      <c r="Q20" s="210"/>
    </row>
    <row r="21" spans="1:17" ht="13.8">
      <c r="A21" s="446"/>
      <c r="B21" s="446"/>
      <c r="C21" s="446"/>
      <c r="D21" s="446"/>
      <c r="E21" s="444" t="s">
        <v>1402</v>
      </c>
      <c r="F21" s="446"/>
      <c r="G21" s="462" t="str">
        <f>InpCompany!$F$11</f>
        <v>£m (2017-18 prices)</v>
      </c>
      <c r="H21" s="446"/>
      <c r="I21" s="446"/>
      <c r="J21" s="643"/>
      <c r="K21" s="446"/>
      <c r="L21" s="481">
        <f>F12</f>
        <v>0</v>
      </c>
      <c r="O21" s="210"/>
      <c r="Q21" s="210"/>
    </row>
    <row r="22" spans="1:17" ht="13.8">
      <c r="A22" s="446"/>
      <c r="B22" s="446"/>
      <c r="C22" s="446"/>
      <c r="D22" s="446"/>
      <c r="E22" s="444" t="s">
        <v>1403</v>
      </c>
      <c r="F22" s="446"/>
      <c r="G22" s="462" t="str">
        <f>InpCompany!$F$11</f>
        <v>£m (2017-18 prices)</v>
      </c>
      <c r="H22" s="446"/>
      <c r="I22" s="446"/>
      <c r="J22" s="643"/>
      <c r="K22" s="446"/>
      <c r="L22" s="481">
        <f>F13</f>
        <v>0</v>
      </c>
      <c r="O22" s="210"/>
      <c r="Q22" s="210"/>
    </row>
    <row r="23" spans="1:17" ht="13.8">
      <c r="A23" s="446"/>
      <c r="B23" s="446"/>
      <c r="C23" s="446"/>
      <c r="D23" s="446"/>
      <c r="E23" s="444" t="s">
        <v>1404</v>
      </c>
      <c r="F23" s="446"/>
      <c r="G23" s="462" t="str">
        <f>InpCompany!$F$11</f>
        <v>£m (2017-18 prices)</v>
      </c>
      <c r="H23" s="446"/>
      <c r="I23" s="446"/>
      <c r="J23" s="643"/>
      <c r="K23" s="446"/>
      <c r="L23" s="481">
        <f>F14</f>
        <v>0</v>
      </c>
      <c r="O23" s="210"/>
      <c r="Q23" s="210"/>
    </row>
    <row r="24" spans="1:17" ht="13.8">
      <c r="A24" s="446"/>
      <c r="B24" s="446"/>
      <c r="C24" s="446"/>
      <c r="D24" s="446"/>
      <c r="E24" s="446"/>
      <c r="F24" s="446"/>
      <c r="G24" s="462"/>
      <c r="H24" s="446"/>
      <c r="I24" s="446"/>
      <c r="J24" s="446"/>
      <c r="K24" s="446"/>
      <c r="L24" s="446"/>
      <c r="O24" s="210"/>
      <c r="Q24" s="210"/>
    </row>
    <row r="25" spans="1:17" ht="13.8">
      <c r="A25" s="446"/>
      <c r="B25" s="446"/>
      <c r="C25" s="446"/>
      <c r="D25" s="446"/>
      <c r="E25" s="446" t="s">
        <v>1405</v>
      </c>
      <c r="F25" s="446"/>
      <c r="G25" s="462" t="str">
        <f>InpCompany!$F$11</f>
        <v>£m (2017-18 prices)</v>
      </c>
      <c r="H25" s="446"/>
      <c r="I25" s="446"/>
      <c r="J25" s="481">
        <f>SUM(J17:J23)</f>
        <v>1.0350733333333335</v>
      </c>
      <c r="K25" s="481">
        <f>SUM(K17:K23)</f>
        <v>0</v>
      </c>
      <c r="L25" s="481">
        <f>SUM(L17:L23)</f>
        <v>0</v>
      </c>
      <c r="O25" s="210"/>
      <c r="Q25" s="210"/>
    </row>
    <row r="26" spans="1:17" ht="13.8">
      <c r="A26" s="446"/>
      <c r="B26" s="446"/>
      <c r="C26" s="446"/>
      <c r="D26" s="446"/>
      <c r="E26" s="446"/>
      <c r="F26" s="446"/>
      <c r="G26" s="462"/>
      <c r="H26" s="446"/>
      <c r="I26" s="446"/>
      <c r="J26" s="446"/>
      <c r="K26" s="643"/>
      <c r="L26" s="446"/>
      <c r="O26" s="210"/>
      <c r="Q26" s="210"/>
    </row>
    <row r="27" spans="1:17" ht="13.8">
      <c r="A27" s="446"/>
      <c r="B27" s="446"/>
      <c r="C27" s="446"/>
      <c r="D27" s="451" t="s">
        <v>1406</v>
      </c>
      <c r="E27" s="446"/>
      <c r="F27" s="446"/>
      <c r="G27" s="462"/>
      <c r="H27" s="446"/>
      <c r="I27" s="446"/>
      <c r="J27" s="446"/>
      <c r="K27" s="643"/>
      <c r="L27" s="446"/>
      <c r="O27" s="210"/>
      <c r="Q27" s="210"/>
    </row>
    <row r="28" spans="1:17" ht="13.8">
      <c r="A28" s="446"/>
      <c r="B28" s="446"/>
      <c r="C28" s="446"/>
      <c r="D28" s="446"/>
      <c r="E28" s="644" t="s">
        <v>1407</v>
      </c>
      <c r="F28" s="644"/>
      <c r="G28" s="646" t="s">
        <v>1408</v>
      </c>
      <c r="H28" s="644"/>
      <c r="I28" s="644"/>
      <c r="J28" s="645">
        <f>InpCompany!$F$17</f>
        <v>428.10391337272557</v>
      </c>
      <c r="K28" s="645">
        <f>InpCompany!$F$21</f>
        <v>0</v>
      </c>
      <c r="L28" s="643"/>
      <c r="M28" s="233"/>
      <c r="O28" s="210"/>
      <c r="Q28" s="210"/>
    </row>
    <row r="29" spans="1:17" ht="13.8">
      <c r="A29" s="446"/>
      <c r="B29" s="446"/>
      <c r="C29" s="446"/>
      <c r="D29" s="446"/>
      <c r="E29" s="644" t="str">
        <f>InpCompany!E24</f>
        <v>Regulatory equity (notional)</v>
      </c>
      <c r="F29" s="644"/>
      <c r="G29" s="646" t="str">
        <f>InpCompany!$G$24</f>
        <v>Percentage</v>
      </c>
      <c r="H29" s="644"/>
      <c r="I29" s="644"/>
      <c r="J29" s="647">
        <f>InpCompany!$F$24</f>
        <v>0.4</v>
      </c>
      <c r="K29" s="647">
        <f>InpCompany!$F$24</f>
        <v>0.4</v>
      </c>
      <c r="L29" s="648"/>
      <c r="O29" s="210"/>
      <c r="Q29" s="210"/>
    </row>
    <row r="30" spans="1:17" ht="13.8">
      <c r="A30" s="446"/>
      <c r="B30" s="446"/>
      <c r="C30" s="446"/>
      <c r="D30" s="446"/>
      <c r="E30" s="644" t="s">
        <v>1409</v>
      </c>
      <c r="F30" s="644"/>
      <c r="G30" s="646" t="str">
        <f>InpCompany!$G$30</f>
        <v>Percentage</v>
      </c>
      <c r="H30" s="644"/>
      <c r="I30" s="644"/>
      <c r="J30" s="649">
        <f>InpCompany!$F$30</f>
        <v>0.03</v>
      </c>
      <c r="K30" s="649">
        <f>InpCompany!$F$30</f>
        <v>0.03</v>
      </c>
      <c r="L30" s="650"/>
      <c r="O30" s="210"/>
      <c r="Q30" s="210"/>
    </row>
    <row r="31" spans="1:17" ht="13.8">
      <c r="A31" s="446"/>
      <c r="B31" s="446"/>
      <c r="C31" s="446"/>
      <c r="D31" s="446"/>
      <c r="E31" s="446" t="s">
        <v>1410</v>
      </c>
      <c r="F31" s="446"/>
      <c r="G31" s="462" t="str">
        <f>InpCompany!$F$11</f>
        <v>£m (2017-18 prices)</v>
      </c>
      <c r="H31" s="446"/>
      <c r="I31" s="446"/>
      <c r="J31" s="643">
        <f>J28*J29*J30</f>
        <v>5.1372469604727078</v>
      </c>
      <c r="K31" s="643">
        <f>K28*K29*K30</f>
        <v>0</v>
      </c>
      <c r="L31" s="643"/>
      <c r="O31" s="210"/>
      <c r="Q31" s="210"/>
    </row>
    <row r="32" spans="1:17" ht="13.8">
      <c r="A32" s="446"/>
      <c r="B32" s="446"/>
      <c r="C32" s="446"/>
      <c r="D32" s="446"/>
      <c r="E32" s="446" t="s">
        <v>1411</v>
      </c>
      <c r="F32" s="446"/>
      <c r="G32" s="462" t="s">
        <v>1412</v>
      </c>
      <c r="H32" s="446"/>
      <c r="I32" s="446"/>
      <c r="J32" s="462" t="b">
        <f>IF(J25&gt;J31,TRUE,FALSE)</f>
        <v>0</v>
      </c>
      <c r="K32" s="462" t="b">
        <f>IF(K25&gt;K31,TRUE,FALSE)</f>
        <v>0</v>
      </c>
      <c r="L32" s="446"/>
      <c r="O32" s="210"/>
      <c r="Q32" s="210"/>
    </row>
    <row r="33" spans="1:17" ht="13.8">
      <c r="A33" s="446"/>
      <c r="B33" s="446"/>
      <c r="C33" s="446"/>
      <c r="D33" s="446"/>
      <c r="E33" s="644" t="s">
        <v>1064</v>
      </c>
      <c r="F33" s="644"/>
      <c r="G33" s="646" t="str">
        <f>InpCompany!$G$29</f>
        <v>Percentage</v>
      </c>
      <c r="H33" s="644"/>
      <c r="I33" s="644"/>
      <c r="J33" s="651">
        <f>InpCompany!$F$29</f>
        <v>0.5</v>
      </c>
      <c r="K33" s="651">
        <f>InpCompany!$F$29</f>
        <v>0.5</v>
      </c>
      <c r="L33" s="652"/>
      <c r="O33" s="210"/>
      <c r="Q33" s="210"/>
    </row>
    <row r="34" spans="1:17" ht="13.8">
      <c r="A34" s="446"/>
      <c r="B34" s="446"/>
      <c r="C34" s="446"/>
      <c r="D34" s="446"/>
      <c r="E34" s="446" t="s">
        <v>1413</v>
      </c>
      <c r="F34" s="446"/>
      <c r="G34" s="462" t="str">
        <f>InpCompany!$F$11</f>
        <v>£m (2017-18 prices)</v>
      </c>
      <c r="H34" s="446"/>
      <c r="I34" s="446"/>
      <c r="J34" s="481">
        <f>IF(J32,(J25-J31)*J33,0)</f>
        <v>0</v>
      </c>
      <c r="K34" s="481">
        <f>IF(K32,(K25-K31)*K33,0)</f>
        <v>0</v>
      </c>
      <c r="L34" s="643"/>
      <c r="O34" s="210"/>
      <c r="Q34" s="210"/>
    </row>
    <row r="35" spans="1:17" ht="13.8">
      <c r="A35" s="446"/>
      <c r="B35" s="446"/>
      <c r="C35" s="446"/>
      <c r="D35" s="446"/>
      <c r="E35" s="446"/>
      <c r="F35" s="446"/>
      <c r="G35" s="462"/>
      <c r="H35" s="446"/>
      <c r="I35" s="446"/>
      <c r="J35" s="446"/>
      <c r="K35" s="446"/>
      <c r="L35" s="446"/>
      <c r="O35" s="210"/>
      <c r="Q35" s="210"/>
    </row>
    <row r="36" spans="1:17" ht="13.8">
      <c r="A36" s="446"/>
      <c r="B36" s="446"/>
      <c r="C36" s="653" t="s">
        <v>1414</v>
      </c>
      <c r="D36" s="446"/>
      <c r="E36" s="446"/>
      <c r="F36" s="446"/>
      <c r="G36" s="462"/>
      <c r="H36" s="446"/>
      <c r="I36" s="446"/>
      <c r="J36" s="446"/>
      <c r="K36" s="446"/>
      <c r="L36" s="446"/>
      <c r="O36" s="233"/>
      <c r="Q36" s="233"/>
    </row>
    <row r="37" spans="1:17" ht="13.8">
      <c r="A37" s="446"/>
      <c r="B37" s="446"/>
      <c r="C37" s="446"/>
      <c r="D37" s="446"/>
      <c r="E37" s="446"/>
      <c r="F37" s="446"/>
      <c r="G37" s="462"/>
      <c r="H37" s="446"/>
      <c r="I37" s="446"/>
      <c r="J37" s="446"/>
      <c r="K37" s="446"/>
      <c r="L37" s="446"/>
      <c r="O37" s="233"/>
      <c r="Q37" s="233"/>
    </row>
    <row r="38" spans="1:17" ht="13.8">
      <c r="A38" s="446"/>
      <c r="B38" s="446"/>
      <c r="C38" s="446"/>
      <c r="D38" s="451" t="s">
        <v>1415</v>
      </c>
      <c r="E38" s="446"/>
      <c r="F38" s="446"/>
      <c r="G38" s="462"/>
      <c r="H38" s="446"/>
      <c r="I38" s="446"/>
      <c r="J38" s="643"/>
      <c r="K38" s="643"/>
      <c r="L38" s="643"/>
      <c r="O38" s="233"/>
      <c r="Q38" s="233"/>
    </row>
    <row r="39" spans="1:17" ht="13.8">
      <c r="A39" s="446"/>
      <c r="B39" s="446"/>
      <c r="C39" s="446"/>
      <c r="D39" s="446"/>
      <c r="E39" s="444" t="s">
        <v>1416</v>
      </c>
      <c r="F39" s="446"/>
      <c r="G39" s="462" t="str">
        <f>InpCompany!$F$11</f>
        <v>£m (2017-18 prices)</v>
      </c>
      <c r="H39" s="446"/>
      <c r="I39" s="446"/>
      <c r="J39" s="569">
        <f>IFERROR(J17/J$25,0)</f>
        <v>4.5859939070339611E-2</v>
      </c>
      <c r="K39" s="569">
        <f t="shared" ref="J39:L45" si="0">IFERROR(K17/K$25,0)</f>
        <v>0</v>
      </c>
      <c r="L39" s="569">
        <f>IFERROR(L17/L$25,0)</f>
        <v>0</v>
      </c>
      <c r="O39" s="233"/>
      <c r="Q39" s="233"/>
    </row>
    <row r="40" spans="1:17" ht="13.8">
      <c r="A40" s="446"/>
      <c r="B40" s="446"/>
      <c r="C40" s="446"/>
      <c r="D40" s="446"/>
      <c r="E40" s="444" t="s">
        <v>1417</v>
      </c>
      <c r="F40" s="446"/>
      <c r="G40" s="462" t="str">
        <f>InpCompany!$F$11</f>
        <v>£m (2017-18 prices)</v>
      </c>
      <c r="H40" s="446"/>
      <c r="I40" s="446"/>
      <c r="J40" s="569">
        <f t="shared" si="0"/>
        <v>0.95414006092966031</v>
      </c>
      <c r="K40" s="569">
        <f t="shared" si="0"/>
        <v>0</v>
      </c>
      <c r="L40" s="569">
        <f t="shared" si="0"/>
        <v>0</v>
      </c>
      <c r="O40" s="233"/>
      <c r="Q40" s="233"/>
    </row>
    <row r="41" spans="1:17" ht="13.8">
      <c r="A41" s="446"/>
      <c r="B41" s="446"/>
      <c r="C41" s="446"/>
      <c r="D41" s="446"/>
      <c r="E41" s="444" t="s">
        <v>1418</v>
      </c>
      <c r="F41" s="446"/>
      <c r="G41" s="462" t="str">
        <f>InpCompany!$F$11</f>
        <v>£m (2017-18 prices)</v>
      </c>
      <c r="H41" s="446"/>
      <c r="I41" s="446"/>
      <c r="J41" s="569">
        <f t="shared" si="0"/>
        <v>0</v>
      </c>
      <c r="K41" s="569">
        <f t="shared" si="0"/>
        <v>0</v>
      </c>
      <c r="L41" s="569">
        <f t="shared" si="0"/>
        <v>0</v>
      </c>
      <c r="O41" s="233"/>
      <c r="Q41" s="233"/>
    </row>
    <row r="42" spans="1:17" ht="13.8">
      <c r="A42" s="446"/>
      <c r="B42" s="446"/>
      <c r="C42" s="446"/>
      <c r="D42" s="446"/>
      <c r="E42" s="444" t="s">
        <v>1419</v>
      </c>
      <c r="F42" s="446"/>
      <c r="G42" s="462" t="str">
        <f>InpCompany!$F$11</f>
        <v>£m (2017-18 prices)</v>
      </c>
      <c r="H42" s="446"/>
      <c r="I42" s="446"/>
      <c r="J42" s="569">
        <f t="shared" si="0"/>
        <v>0</v>
      </c>
      <c r="K42" s="569">
        <f t="shared" si="0"/>
        <v>0</v>
      </c>
      <c r="L42" s="569">
        <f t="shared" si="0"/>
        <v>0</v>
      </c>
      <c r="O42" s="233"/>
      <c r="Q42" s="233"/>
    </row>
    <row r="43" spans="1:17" ht="13.8">
      <c r="A43" s="446"/>
      <c r="B43" s="446"/>
      <c r="C43" s="446"/>
      <c r="D43" s="446"/>
      <c r="E43" s="444" t="s">
        <v>1420</v>
      </c>
      <c r="F43" s="446"/>
      <c r="G43" s="462" t="str">
        <f>InpCompany!$F$11</f>
        <v>£m (2017-18 prices)</v>
      </c>
      <c r="H43" s="446"/>
      <c r="I43" s="446"/>
      <c r="J43" s="569">
        <f t="shared" si="0"/>
        <v>0</v>
      </c>
      <c r="K43" s="569">
        <f t="shared" si="0"/>
        <v>0</v>
      </c>
      <c r="L43" s="569">
        <f t="shared" si="0"/>
        <v>0</v>
      </c>
      <c r="O43" s="233"/>
      <c r="Q43" s="233"/>
    </row>
    <row r="44" spans="1:17" ht="13.8">
      <c r="A44" s="446"/>
      <c r="B44" s="446"/>
      <c r="C44" s="446"/>
      <c r="D44" s="446"/>
      <c r="E44" s="444" t="s">
        <v>1421</v>
      </c>
      <c r="F44" s="446"/>
      <c r="G44" s="462" t="str">
        <f>InpCompany!$F$11</f>
        <v>£m (2017-18 prices)</v>
      </c>
      <c r="H44" s="446"/>
      <c r="I44" s="446"/>
      <c r="J44" s="569">
        <f t="shared" si="0"/>
        <v>0</v>
      </c>
      <c r="K44" s="569">
        <f t="shared" si="0"/>
        <v>0</v>
      </c>
      <c r="L44" s="569">
        <f t="shared" si="0"/>
        <v>0</v>
      </c>
      <c r="O44" s="233"/>
      <c r="Q44" s="233"/>
    </row>
    <row r="45" spans="1:17" ht="13.8">
      <c r="A45" s="446"/>
      <c r="B45" s="446"/>
      <c r="C45" s="446"/>
      <c r="D45" s="446"/>
      <c r="E45" s="444" t="s">
        <v>1422</v>
      </c>
      <c r="F45" s="446"/>
      <c r="G45" s="462" t="str">
        <f>InpCompany!$F$11</f>
        <v>£m (2017-18 prices)</v>
      </c>
      <c r="H45" s="446"/>
      <c r="I45" s="446"/>
      <c r="J45" s="569">
        <f t="shared" si="0"/>
        <v>0</v>
      </c>
      <c r="K45" s="569">
        <f t="shared" si="0"/>
        <v>0</v>
      </c>
      <c r="L45" s="569">
        <f t="shared" si="0"/>
        <v>0</v>
      </c>
      <c r="O45" s="233"/>
      <c r="Q45" s="233"/>
    </row>
    <row r="46" spans="1:17" ht="14.4">
      <c r="A46" s="446"/>
      <c r="B46" s="446"/>
      <c r="C46" s="446"/>
      <c r="D46" s="446"/>
      <c r="E46" s="1353"/>
      <c r="F46" s="446"/>
      <c r="G46" s="462"/>
      <c r="H46" s="446"/>
      <c r="I46" s="446"/>
      <c r="J46" s="579"/>
      <c r="K46" s="648"/>
      <c r="L46" s="648"/>
      <c r="O46" s="233"/>
      <c r="Q46" s="233"/>
    </row>
    <row r="47" spans="1:17" ht="14.4">
      <c r="A47" s="446"/>
      <c r="B47" s="446"/>
      <c r="C47" s="446"/>
      <c r="D47" s="451" t="str">
        <f>E34</f>
        <v>Outperformance payments shared with customers (£m)</v>
      </c>
      <c r="E47" s="1353"/>
      <c r="F47" s="446"/>
      <c r="G47" s="462"/>
      <c r="H47" s="446"/>
      <c r="I47" s="446"/>
      <c r="J47" s="643"/>
      <c r="K47" s="643"/>
      <c r="L47" s="643"/>
      <c r="O47" s="233"/>
      <c r="Q47" s="233"/>
    </row>
    <row r="48" spans="1:17" ht="13.8">
      <c r="A48" s="446"/>
      <c r="B48" s="446"/>
      <c r="C48" s="446"/>
      <c r="D48" s="446"/>
      <c r="E48" s="444" t="s">
        <v>1423</v>
      </c>
      <c r="F48" s="446"/>
      <c r="G48" s="462" t="str">
        <f>InpCompany!$F$11</f>
        <v>£m (2017-18 prices)</v>
      </c>
      <c r="H48" s="446"/>
      <c r="I48" s="446"/>
      <c r="J48" s="481">
        <f>J39*J$34</f>
        <v>0</v>
      </c>
      <c r="K48" s="481">
        <f>K39*K$34</f>
        <v>0</v>
      </c>
      <c r="L48" s="481">
        <f>L39*L$34</f>
        <v>0</v>
      </c>
      <c r="O48" s="233"/>
      <c r="Q48" s="233"/>
    </row>
    <row r="49" spans="1:17" ht="13.8">
      <c r="A49" s="446"/>
      <c r="B49" s="446"/>
      <c r="C49" s="446"/>
      <c r="D49" s="446"/>
      <c r="E49" s="444" t="s">
        <v>1424</v>
      </c>
      <c r="F49" s="446"/>
      <c r="G49" s="462" t="str">
        <f>InpCompany!$F$11</f>
        <v>£m (2017-18 prices)</v>
      </c>
      <c r="H49" s="446"/>
      <c r="I49" s="446"/>
      <c r="J49" s="481">
        <f t="shared" ref="J49:L54" si="1">J40*J$34</f>
        <v>0</v>
      </c>
      <c r="K49" s="481">
        <f t="shared" si="1"/>
        <v>0</v>
      </c>
      <c r="L49" s="481">
        <f t="shared" si="1"/>
        <v>0</v>
      </c>
      <c r="O49" s="233"/>
      <c r="Q49" s="233"/>
    </row>
    <row r="50" spans="1:17" ht="13.8">
      <c r="A50" s="446"/>
      <c r="B50" s="446"/>
      <c r="C50" s="446"/>
      <c r="D50" s="446"/>
      <c r="E50" s="444" t="s">
        <v>1425</v>
      </c>
      <c r="F50" s="446"/>
      <c r="G50" s="462" t="str">
        <f>InpCompany!$F$11</f>
        <v>£m (2017-18 prices)</v>
      </c>
      <c r="H50" s="446"/>
      <c r="I50" s="446"/>
      <c r="J50" s="481">
        <f t="shared" si="1"/>
        <v>0</v>
      </c>
      <c r="K50" s="481">
        <f t="shared" si="1"/>
        <v>0</v>
      </c>
      <c r="L50" s="481">
        <f t="shared" si="1"/>
        <v>0</v>
      </c>
      <c r="O50" s="233"/>
      <c r="Q50" s="233"/>
    </row>
    <row r="51" spans="1:17" ht="13.8">
      <c r="A51" s="446"/>
      <c r="B51" s="446"/>
      <c r="C51" s="446"/>
      <c r="D51" s="446"/>
      <c r="E51" s="444" t="s">
        <v>1426</v>
      </c>
      <c r="F51" s="446"/>
      <c r="G51" s="462" t="str">
        <f>InpCompany!$F$11</f>
        <v>£m (2017-18 prices)</v>
      </c>
      <c r="H51" s="446"/>
      <c r="I51" s="446"/>
      <c r="J51" s="481">
        <f t="shared" si="1"/>
        <v>0</v>
      </c>
      <c r="K51" s="481">
        <f t="shared" si="1"/>
        <v>0</v>
      </c>
      <c r="L51" s="481">
        <f t="shared" si="1"/>
        <v>0</v>
      </c>
      <c r="O51" s="233"/>
      <c r="Q51" s="233"/>
    </row>
    <row r="52" spans="1:17" ht="13.8">
      <c r="A52" s="446"/>
      <c r="B52" s="446"/>
      <c r="C52" s="446"/>
      <c r="D52" s="446"/>
      <c r="E52" s="444" t="s">
        <v>1427</v>
      </c>
      <c r="F52" s="446"/>
      <c r="G52" s="462" t="str">
        <f>InpCompany!$F$11</f>
        <v>£m (2017-18 prices)</v>
      </c>
      <c r="H52" s="446"/>
      <c r="I52" s="446"/>
      <c r="J52" s="481">
        <f t="shared" si="1"/>
        <v>0</v>
      </c>
      <c r="K52" s="481">
        <f t="shared" si="1"/>
        <v>0</v>
      </c>
      <c r="L52" s="481">
        <f t="shared" si="1"/>
        <v>0</v>
      </c>
      <c r="O52" s="233"/>
      <c r="Q52" s="233"/>
    </row>
    <row r="53" spans="1:17" ht="13.8">
      <c r="A53" s="446"/>
      <c r="B53" s="446"/>
      <c r="C53" s="446"/>
      <c r="D53" s="446"/>
      <c r="E53" s="444" t="s">
        <v>1428</v>
      </c>
      <c r="F53" s="446"/>
      <c r="G53" s="462" t="str">
        <f>InpCompany!$F$11</f>
        <v>£m (2017-18 prices)</v>
      </c>
      <c r="H53" s="446"/>
      <c r="I53" s="446"/>
      <c r="J53" s="481">
        <f t="shared" si="1"/>
        <v>0</v>
      </c>
      <c r="K53" s="481">
        <f t="shared" si="1"/>
        <v>0</v>
      </c>
      <c r="L53" s="481">
        <f t="shared" si="1"/>
        <v>0</v>
      </c>
      <c r="O53" s="233"/>
      <c r="Q53" s="233"/>
    </row>
    <row r="54" spans="1:17" ht="13.8">
      <c r="A54" s="446"/>
      <c r="B54" s="446"/>
      <c r="C54" s="446"/>
      <c r="D54" s="446"/>
      <c r="E54" s="444" t="s">
        <v>1429</v>
      </c>
      <c r="F54" s="446"/>
      <c r="G54" s="462" t="str">
        <f>InpCompany!$F$11</f>
        <v>£m (2017-18 prices)</v>
      </c>
      <c r="H54" s="446"/>
      <c r="I54" s="446"/>
      <c r="J54" s="481">
        <f t="shared" si="1"/>
        <v>0</v>
      </c>
      <c r="K54" s="481">
        <f t="shared" si="1"/>
        <v>0</v>
      </c>
      <c r="L54" s="481">
        <f t="shared" si="1"/>
        <v>0</v>
      </c>
      <c r="O54" s="233"/>
      <c r="Q54" s="233"/>
    </row>
    <row r="55" spans="1:17" ht="14.4">
      <c r="A55" s="446"/>
      <c r="B55" s="446"/>
      <c r="C55" s="446"/>
      <c r="D55" s="446"/>
      <c r="E55" s="1353"/>
      <c r="F55" s="446"/>
      <c r="G55" s="462"/>
      <c r="H55" s="446"/>
      <c r="I55" s="446"/>
      <c r="J55" s="446"/>
      <c r="K55" s="446"/>
      <c r="L55" s="446"/>
      <c r="O55" s="233"/>
      <c r="Q55" s="233"/>
    </row>
    <row r="56" spans="1:17" ht="13.8">
      <c r="A56" s="446"/>
      <c r="B56" s="446"/>
      <c r="C56" s="446"/>
      <c r="D56" s="451" t="s">
        <v>1430</v>
      </c>
      <c r="E56" s="451"/>
      <c r="F56" s="451"/>
      <c r="G56" s="654"/>
      <c r="H56" s="446"/>
      <c r="I56" s="446"/>
      <c r="J56" s="446"/>
      <c r="K56" s="446"/>
      <c r="L56" s="446"/>
      <c r="O56" s="233"/>
      <c r="Q56" s="233"/>
    </row>
    <row r="57" spans="1:17" ht="13.8">
      <c r="A57" s="446"/>
      <c r="B57" s="446"/>
      <c r="C57" s="446"/>
      <c r="D57" s="446"/>
      <c r="E57" s="444" t="s">
        <v>1431</v>
      </c>
      <c r="F57" s="446"/>
      <c r="G57" s="462" t="str">
        <f>InpCompany!$F$11</f>
        <v>£m (2017-18 prices)</v>
      </c>
      <c r="H57" s="620">
        <f t="shared" ref="H57:H63" si="2">J57+K57+L57</f>
        <v>4.7468400000000001E-2</v>
      </c>
      <c r="I57" s="620"/>
      <c r="J57" s="481">
        <f t="shared" ref="J57:L63" si="3">J17-J48</f>
        <v>4.7468400000000001E-2</v>
      </c>
      <c r="K57" s="481">
        <f t="shared" si="3"/>
        <v>0</v>
      </c>
      <c r="L57" s="481">
        <f t="shared" si="3"/>
        <v>0</v>
      </c>
    </row>
    <row r="58" spans="1:17" ht="13.8">
      <c r="A58" s="446"/>
      <c r="B58" s="446"/>
      <c r="C58" s="446"/>
      <c r="D58" s="446"/>
      <c r="E58" s="444" t="s">
        <v>1432</v>
      </c>
      <c r="F58" s="446"/>
      <c r="G58" s="462" t="str">
        <f>InpCompany!$F$11</f>
        <v>£m (2017-18 prices)</v>
      </c>
      <c r="H58" s="620">
        <f t="shared" si="2"/>
        <v>0.98760493333333343</v>
      </c>
      <c r="I58" s="620"/>
      <c r="J58" s="481">
        <f t="shared" si="3"/>
        <v>0.98760493333333343</v>
      </c>
      <c r="K58" s="481">
        <f t="shared" si="3"/>
        <v>0</v>
      </c>
      <c r="L58" s="481">
        <f t="shared" si="3"/>
        <v>0</v>
      </c>
    </row>
    <row r="59" spans="1:17" ht="13.8">
      <c r="A59" s="446"/>
      <c r="B59" s="446"/>
      <c r="C59" s="446"/>
      <c r="D59" s="446"/>
      <c r="E59" s="444" t="s">
        <v>1433</v>
      </c>
      <c r="F59" s="446"/>
      <c r="G59" s="462" t="str">
        <f>InpCompany!$F$11</f>
        <v>£m (2017-18 prices)</v>
      </c>
      <c r="H59" s="620">
        <f t="shared" si="2"/>
        <v>0</v>
      </c>
      <c r="I59" s="620"/>
      <c r="J59" s="481">
        <f t="shared" si="3"/>
        <v>0</v>
      </c>
      <c r="K59" s="481">
        <f t="shared" si="3"/>
        <v>0</v>
      </c>
      <c r="L59" s="481">
        <f t="shared" si="3"/>
        <v>0</v>
      </c>
    </row>
    <row r="60" spans="1:17" ht="13.8">
      <c r="A60" s="446"/>
      <c r="B60" s="446"/>
      <c r="C60" s="446"/>
      <c r="D60" s="446"/>
      <c r="E60" s="444" t="s">
        <v>1434</v>
      </c>
      <c r="F60" s="446"/>
      <c r="G60" s="462" t="str">
        <f>InpCompany!$F$11</f>
        <v>£m (2017-18 prices)</v>
      </c>
      <c r="H60" s="620">
        <f t="shared" si="2"/>
        <v>0</v>
      </c>
      <c r="I60" s="620"/>
      <c r="J60" s="481">
        <f t="shared" si="3"/>
        <v>0</v>
      </c>
      <c r="K60" s="481">
        <f t="shared" si="3"/>
        <v>0</v>
      </c>
      <c r="L60" s="481">
        <f t="shared" si="3"/>
        <v>0</v>
      </c>
    </row>
    <row r="61" spans="1:17" ht="13.8">
      <c r="A61" s="446"/>
      <c r="B61" s="446"/>
      <c r="C61" s="446"/>
      <c r="D61" s="446"/>
      <c r="E61" s="444" t="s">
        <v>1435</v>
      </c>
      <c r="F61" s="446"/>
      <c r="G61" s="462" t="str">
        <f>InpCompany!$F$11</f>
        <v>£m (2017-18 prices)</v>
      </c>
      <c r="H61" s="620">
        <f t="shared" si="2"/>
        <v>0</v>
      </c>
      <c r="I61" s="620"/>
      <c r="J61" s="481">
        <f t="shared" si="3"/>
        <v>0</v>
      </c>
      <c r="K61" s="481">
        <f t="shared" si="3"/>
        <v>0</v>
      </c>
      <c r="L61" s="481">
        <f t="shared" si="3"/>
        <v>0</v>
      </c>
    </row>
    <row r="62" spans="1:17" ht="13.8">
      <c r="A62" s="446"/>
      <c r="B62" s="446"/>
      <c r="C62" s="446"/>
      <c r="D62" s="446"/>
      <c r="E62" s="444" t="s">
        <v>1436</v>
      </c>
      <c r="F62" s="446"/>
      <c r="G62" s="462" t="str">
        <f>InpCompany!$F$11</f>
        <v>£m (2017-18 prices)</v>
      </c>
      <c r="H62" s="620">
        <f t="shared" si="2"/>
        <v>0</v>
      </c>
      <c r="I62" s="620"/>
      <c r="J62" s="481">
        <f t="shared" si="3"/>
        <v>0</v>
      </c>
      <c r="K62" s="481">
        <f t="shared" si="3"/>
        <v>0</v>
      </c>
      <c r="L62" s="481">
        <f t="shared" si="3"/>
        <v>0</v>
      </c>
    </row>
    <row r="63" spans="1:17" ht="13.8">
      <c r="A63" s="446"/>
      <c r="B63" s="446"/>
      <c r="C63" s="446"/>
      <c r="D63" s="446"/>
      <c r="E63" s="444" t="s">
        <v>1437</v>
      </c>
      <c r="F63" s="446"/>
      <c r="G63" s="462" t="str">
        <f>InpCompany!$F$11</f>
        <v>£m (2017-18 prices)</v>
      </c>
      <c r="H63" s="620">
        <f t="shared" si="2"/>
        <v>0</v>
      </c>
      <c r="I63" s="620"/>
      <c r="J63" s="481">
        <f t="shared" si="3"/>
        <v>0</v>
      </c>
      <c r="K63" s="481">
        <f t="shared" si="3"/>
        <v>0</v>
      </c>
      <c r="L63" s="481">
        <f t="shared" si="3"/>
        <v>0</v>
      </c>
    </row>
    <row r="64" spans="1:17" ht="13.8">
      <c r="A64" s="446"/>
      <c r="B64" s="446"/>
      <c r="C64" s="446"/>
      <c r="D64" s="446"/>
      <c r="E64" s="446"/>
      <c r="F64" s="446"/>
      <c r="G64" s="462"/>
      <c r="H64" s="446"/>
      <c r="I64" s="446"/>
      <c r="J64" s="446"/>
      <c r="K64" s="446"/>
      <c r="L64" s="446"/>
    </row>
    <row r="65" spans="1:12" ht="13.8">
      <c r="A65" s="446"/>
      <c r="B65" s="446"/>
      <c r="C65" s="653" t="s">
        <v>1438</v>
      </c>
      <c r="D65" s="446"/>
      <c r="E65" s="446"/>
      <c r="F65" s="446"/>
      <c r="G65" s="462"/>
      <c r="H65" s="446"/>
      <c r="I65" s="446"/>
      <c r="J65" s="446"/>
      <c r="K65" s="446"/>
      <c r="L65" s="446"/>
    </row>
    <row r="66" spans="1:12" ht="13.8">
      <c r="A66" s="446"/>
      <c r="B66" s="446"/>
      <c r="C66" s="446"/>
      <c r="D66" s="446"/>
      <c r="E66" s="446"/>
      <c r="F66" s="446"/>
      <c r="G66" s="462"/>
      <c r="H66" s="446"/>
      <c r="I66" s="446"/>
      <c r="J66" s="446"/>
      <c r="K66" s="446"/>
      <c r="L66" s="446"/>
    </row>
    <row r="67" spans="1:12" ht="13.8">
      <c r="A67" s="446"/>
      <c r="B67" s="446"/>
      <c r="C67" s="446"/>
      <c r="D67" s="451" t="s">
        <v>1439</v>
      </c>
      <c r="E67" s="446"/>
      <c r="F67" s="446"/>
      <c r="G67" s="654"/>
      <c r="H67" s="451"/>
      <c r="I67" s="451"/>
      <c r="J67" s="446"/>
      <c r="K67" s="446"/>
      <c r="L67" s="446"/>
    </row>
    <row r="68" spans="1:12" s="234" customFormat="1" ht="13.8">
      <c r="A68" s="644"/>
      <c r="B68" s="644"/>
      <c r="C68" s="644"/>
      <c r="D68" s="644"/>
      <c r="E68" s="644" t="str">
        <f>Performance!E298</f>
        <v>Proportion of outperformance payments to be paid in-period - Water resources</v>
      </c>
      <c r="F68" s="655">
        <f>Performance!F298</f>
        <v>1</v>
      </c>
      <c r="G68" s="644" t="str">
        <f>Performance!G298</f>
        <v>Percentage</v>
      </c>
      <c r="H68" s="655"/>
      <c r="I68" s="647"/>
      <c r="J68" s="644"/>
      <c r="K68" s="644"/>
      <c r="L68" s="644"/>
    </row>
    <row r="69" spans="1:12" s="234" customFormat="1" ht="13.8">
      <c r="A69" s="644"/>
      <c r="B69" s="644"/>
      <c r="C69" s="644"/>
      <c r="D69" s="644"/>
      <c r="E69" s="644" t="str">
        <f>Performance!E299</f>
        <v>Proportion of outperformance payments to be paid in-period - Water network plus</v>
      </c>
      <c r="F69" s="655">
        <f>Performance!F299</f>
        <v>1</v>
      </c>
      <c r="G69" s="644" t="str">
        <f>Performance!G299</f>
        <v>Percentage</v>
      </c>
      <c r="H69" s="655"/>
      <c r="I69" s="647"/>
      <c r="J69" s="644"/>
      <c r="K69" s="644"/>
      <c r="L69" s="644"/>
    </row>
    <row r="70" spans="1:12" s="234" customFormat="1" ht="13.8">
      <c r="A70" s="644"/>
      <c r="B70" s="644"/>
      <c r="C70" s="644"/>
      <c r="D70" s="644"/>
      <c r="E70" s="644" t="str">
        <f>Performance!E300</f>
        <v>Proportion of outperformance payments to be paid in-period - Wastewater network plus</v>
      </c>
      <c r="F70" s="655">
        <f>Performance!F300</f>
        <v>0</v>
      </c>
      <c r="G70" s="644" t="str">
        <f>Performance!G300</f>
        <v>Percentage</v>
      </c>
      <c r="H70" s="655"/>
      <c r="I70" s="647"/>
      <c r="J70" s="644"/>
      <c r="K70" s="644"/>
      <c r="L70" s="644"/>
    </row>
    <row r="71" spans="1:12" s="234" customFormat="1" ht="13.8">
      <c r="A71" s="644"/>
      <c r="B71" s="644"/>
      <c r="C71" s="644"/>
      <c r="D71" s="644"/>
      <c r="E71" s="644" t="str">
        <f>Performance!E301</f>
        <v>Proportion of outperformance payments to be paid in-period - Bioresources (sludge)</v>
      </c>
      <c r="F71" s="655">
        <f>Performance!F301</f>
        <v>0</v>
      </c>
      <c r="G71" s="644" t="str">
        <f>Performance!G301</f>
        <v>Percentage</v>
      </c>
      <c r="H71" s="655"/>
      <c r="I71" s="647"/>
      <c r="J71" s="644"/>
      <c r="K71" s="644"/>
      <c r="L71" s="644"/>
    </row>
    <row r="72" spans="1:12" s="234" customFormat="1" ht="13.8">
      <c r="A72" s="644"/>
      <c r="B72" s="644"/>
      <c r="C72" s="644"/>
      <c r="D72" s="644"/>
      <c r="E72" s="644" t="str">
        <f>Performance!E302</f>
        <v>Proportion of outperformance payments to be paid in-period - Residential retail</v>
      </c>
      <c r="F72" s="655">
        <f>Performance!F302</f>
        <v>0</v>
      </c>
      <c r="G72" s="644" t="str">
        <f>Performance!G302</f>
        <v>Percentage</v>
      </c>
      <c r="H72" s="655"/>
      <c r="I72" s="647"/>
      <c r="J72" s="644"/>
      <c r="K72" s="644"/>
      <c r="L72" s="644"/>
    </row>
    <row r="73" spans="1:12" s="234" customFormat="1" ht="13.8">
      <c r="A73" s="644"/>
      <c r="B73" s="644"/>
      <c r="C73" s="644"/>
      <c r="D73" s="644"/>
      <c r="E73" s="644" t="str">
        <f>Performance!E303</f>
        <v>Proportion of outperformance payments to be paid in-period - Business retail</v>
      </c>
      <c r="F73" s="655">
        <f>Performance!F303</f>
        <v>0</v>
      </c>
      <c r="G73" s="644" t="str">
        <f>Performance!G303</f>
        <v>Percentage</v>
      </c>
      <c r="H73" s="655"/>
      <c r="I73" s="647"/>
      <c r="J73" s="644"/>
      <c r="K73" s="644"/>
      <c r="L73" s="644"/>
    </row>
    <row r="74" spans="1:12" s="234" customFormat="1" ht="13.8">
      <c r="A74" s="644"/>
      <c r="B74" s="644"/>
      <c r="C74" s="644"/>
      <c r="D74" s="644"/>
      <c r="E74" s="644" t="str">
        <f>Performance!E304</f>
        <v>Proportion of outperformance payments to be paid in-period - Dummy control</v>
      </c>
      <c r="F74" s="655">
        <f>Performance!F304</f>
        <v>0</v>
      </c>
      <c r="G74" s="644" t="str">
        <f>Performance!G304</f>
        <v>Percentage</v>
      </c>
      <c r="H74" s="655"/>
      <c r="I74" s="647"/>
      <c r="J74" s="644"/>
      <c r="K74" s="644"/>
      <c r="L74" s="644"/>
    </row>
    <row r="75" spans="1:12" ht="13.8">
      <c r="A75" s="446"/>
      <c r="B75" s="446"/>
      <c r="C75" s="446"/>
      <c r="D75" s="446"/>
      <c r="E75" s="446"/>
      <c r="F75" s="446"/>
      <c r="G75" s="462"/>
      <c r="H75" s="446"/>
      <c r="I75" s="446"/>
      <c r="J75" s="446"/>
      <c r="K75" s="446"/>
      <c r="L75" s="446"/>
    </row>
    <row r="76" spans="1:12" ht="13.8">
      <c r="A76" s="446"/>
      <c r="B76" s="446"/>
      <c r="C76" s="446"/>
      <c r="D76" s="451" t="s">
        <v>1440</v>
      </c>
      <c r="E76" s="446"/>
      <c r="F76" s="446"/>
      <c r="G76" s="654"/>
      <c r="H76" s="451"/>
      <c r="I76" s="451"/>
      <c r="J76" s="446"/>
      <c r="K76" s="446"/>
      <c r="L76" s="446"/>
    </row>
    <row r="77" spans="1:12" ht="13.8">
      <c r="A77" s="446"/>
      <c r="B77" s="446"/>
      <c r="C77" s="446"/>
      <c r="D77" s="446"/>
      <c r="E77" s="623" t="s">
        <v>1441</v>
      </c>
      <c r="F77" s="626">
        <f>H57*F68</f>
        <v>4.7468400000000001E-2</v>
      </c>
      <c r="G77" s="656" t="str">
        <f>InpCompany!$F$11</f>
        <v>£m (2017-18 prices)</v>
      </c>
      <c r="H77" s="446"/>
      <c r="I77" s="657"/>
      <c r="J77" s="446"/>
      <c r="K77" s="446"/>
      <c r="L77" s="446"/>
    </row>
    <row r="78" spans="1:12" ht="13.8">
      <c r="A78" s="446"/>
      <c r="B78" s="446"/>
      <c r="C78" s="446"/>
      <c r="D78" s="446"/>
      <c r="E78" s="623" t="s">
        <v>1442</v>
      </c>
      <c r="F78" s="626">
        <f t="shared" ref="F78:F83" si="4">H58*F69</f>
        <v>0.98760493333333343</v>
      </c>
      <c r="G78" s="656" t="str">
        <f>InpCompany!$F$11</f>
        <v>£m (2017-18 prices)</v>
      </c>
      <c r="H78" s="446"/>
      <c r="I78" s="657"/>
      <c r="J78" s="446"/>
      <c r="K78" s="446"/>
      <c r="L78" s="446"/>
    </row>
    <row r="79" spans="1:12" ht="13.8">
      <c r="A79" s="446"/>
      <c r="B79" s="446"/>
      <c r="C79" s="446"/>
      <c r="D79" s="446"/>
      <c r="E79" s="623" t="s">
        <v>1443</v>
      </c>
      <c r="F79" s="626">
        <f t="shared" si="4"/>
        <v>0</v>
      </c>
      <c r="G79" s="656" t="str">
        <f>InpCompany!$F$11</f>
        <v>£m (2017-18 prices)</v>
      </c>
      <c r="H79" s="446"/>
      <c r="I79" s="657"/>
      <c r="J79" s="446"/>
      <c r="K79" s="446"/>
      <c r="L79" s="446"/>
    </row>
    <row r="80" spans="1:12" ht="13.8">
      <c r="A80" s="446"/>
      <c r="B80" s="446"/>
      <c r="C80" s="446"/>
      <c r="D80" s="446"/>
      <c r="E80" s="623" t="s">
        <v>1444</v>
      </c>
      <c r="F80" s="626">
        <f t="shared" si="4"/>
        <v>0</v>
      </c>
      <c r="G80" s="656" t="str">
        <f>InpCompany!$F$11</f>
        <v>£m (2017-18 prices)</v>
      </c>
      <c r="H80" s="446"/>
      <c r="I80" s="657"/>
      <c r="J80" s="446"/>
      <c r="K80" s="446"/>
      <c r="L80" s="446"/>
    </row>
    <row r="81" spans="1:12" ht="13.8">
      <c r="A81" s="446"/>
      <c r="B81" s="446"/>
      <c r="C81" s="446"/>
      <c r="D81" s="446"/>
      <c r="E81" s="623" t="s">
        <v>1445</v>
      </c>
      <c r="F81" s="626">
        <f t="shared" si="4"/>
        <v>0</v>
      </c>
      <c r="G81" s="656" t="str">
        <f>InpCompany!$F$11</f>
        <v>£m (2017-18 prices)</v>
      </c>
      <c r="H81" s="446"/>
      <c r="I81" s="657"/>
      <c r="J81" s="446"/>
      <c r="K81" s="446"/>
      <c r="L81" s="446"/>
    </row>
    <row r="82" spans="1:12" ht="13.8">
      <c r="A82" s="446"/>
      <c r="B82" s="446"/>
      <c r="C82" s="446"/>
      <c r="D82" s="446"/>
      <c r="E82" s="623" t="s">
        <v>1446</v>
      </c>
      <c r="F82" s="626">
        <f t="shared" si="4"/>
        <v>0</v>
      </c>
      <c r="G82" s="656" t="str">
        <f>InpCompany!$F$11</f>
        <v>£m (2017-18 prices)</v>
      </c>
      <c r="H82" s="446"/>
      <c r="I82" s="657"/>
      <c r="J82" s="446"/>
      <c r="K82" s="446"/>
      <c r="L82" s="446"/>
    </row>
    <row r="83" spans="1:12" ht="13.8">
      <c r="A83" s="446"/>
      <c r="B83" s="446"/>
      <c r="C83" s="446"/>
      <c r="D83" s="446"/>
      <c r="E83" s="623" t="s">
        <v>1447</v>
      </c>
      <c r="F83" s="626">
        <f t="shared" si="4"/>
        <v>0</v>
      </c>
      <c r="G83" s="656" t="str">
        <f>InpCompany!$F$11</f>
        <v>£m (2017-18 prices)</v>
      </c>
      <c r="H83" s="446"/>
      <c r="I83" s="657"/>
      <c r="J83" s="446"/>
      <c r="K83" s="446"/>
      <c r="L83" s="446"/>
    </row>
    <row r="84" spans="1:12" ht="14.4">
      <c r="A84" s="446"/>
      <c r="B84" s="446"/>
      <c r="C84" s="446"/>
      <c r="D84" s="446"/>
      <c r="E84" s="26"/>
      <c r="F84" s="446"/>
      <c r="G84" s="656"/>
      <c r="H84" s="658"/>
      <c r="I84" s="658"/>
      <c r="J84" s="446"/>
      <c r="K84" s="446"/>
      <c r="L84" s="446"/>
    </row>
    <row r="85" spans="1:12" ht="14.4">
      <c r="A85" s="446"/>
      <c r="B85" s="446"/>
      <c r="C85" s="446"/>
      <c r="D85" s="451" t="s">
        <v>1448</v>
      </c>
      <c r="E85" s="26"/>
      <c r="F85" s="446"/>
      <c r="G85" s="659"/>
      <c r="H85" s="658"/>
      <c r="I85" s="658"/>
      <c r="J85" s="446"/>
      <c r="K85" s="446"/>
      <c r="L85" s="446"/>
    </row>
    <row r="86" spans="1:12" ht="13.8">
      <c r="A86" s="446"/>
      <c r="B86" s="446"/>
      <c r="C86" s="446"/>
      <c r="D86" s="446"/>
      <c r="E86" s="623" t="s">
        <v>1449</v>
      </c>
      <c r="F86" s="626">
        <f t="shared" ref="F86:F92" si="5">H57*(1-F68)</f>
        <v>0</v>
      </c>
      <c r="G86" s="656" t="str">
        <f>InpCompany!$F$11</f>
        <v>£m (2017-18 prices)</v>
      </c>
      <c r="H86" s="446"/>
      <c r="I86" s="657"/>
      <c r="J86" s="446"/>
      <c r="K86" s="446"/>
      <c r="L86" s="446"/>
    </row>
    <row r="87" spans="1:12" ht="13.8">
      <c r="A87" s="446"/>
      <c r="B87" s="446"/>
      <c r="C87" s="446"/>
      <c r="D87" s="446"/>
      <c r="E87" s="623" t="s">
        <v>1450</v>
      </c>
      <c r="F87" s="626">
        <f t="shared" si="5"/>
        <v>0</v>
      </c>
      <c r="G87" s="656" t="str">
        <f>InpCompany!$F$11</f>
        <v>£m (2017-18 prices)</v>
      </c>
      <c r="H87" s="446"/>
      <c r="I87" s="657"/>
      <c r="J87" s="446"/>
      <c r="K87" s="446"/>
      <c r="L87" s="446"/>
    </row>
    <row r="88" spans="1:12" ht="13.8">
      <c r="A88" s="446"/>
      <c r="B88" s="446"/>
      <c r="C88" s="446"/>
      <c r="D88" s="446"/>
      <c r="E88" s="623" t="s">
        <v>1451</v>
      </c>
      <c r="F88" s="626">
        <f t="shared" si="5"/>
        <v>0</v>
      </c>
      <c r="G88" s="656" t="str">
        <f>InpCompany!$F$11</f>
        <v>£m (2017-18 prices)</v>
      </c>
      <c r="H88" s="446"/>
      <c r="I88" s="657"/>
      <c r="J88" s="446"/>
      <c r="K88" s="446"/>
      <c r="L88" s="446"/>
    </row>
    <row r="89" spans="1:12" ht="13.8">
      <c r="A89" s="446"/>
      <c r="B89" s="446"/>
      <c r="C89" s="446"/>
      <c r="D89" s="446"/>
      <c r="E89" s="623" t="s">
        <v>1452</v>
      </c>
      <c r="F89" s="626">
        <f t="shared" si="5"/>
        <v>0</v>
      </c>
      <c r="G89" s="656" t="str">
        <f>InpCompany!$F$11</f>
        <v>£m (2017-18 prices)</v>
      </c>
      <c r="H89" s="446"/>
      <c r="I89" s="657"/>
      <c r="J89" s="446"/>
      <c r="K89" s="446"/>
      <c r="L89" s="446"/>
    </row>
    <row r="90" spans="1:12" ht="13.8">
      <c r="A90" s="446"/>
      <c r="B90" s="446"/>
      <c r="C90" s="446"/>
      <c r="D90" s="446"/>
      <c r="E90" s="623" t="s">
        <v>1453</v>
      </c>
      <c r="F90" s="626">
        <f t="shared" si="5"/>
        <v>0</v>
      </c>
      <c r="G90" s="656" t="str">
        <f>InpCompany!$F$11</f>
        <v>£m (2017-18 prices)</v>
      </c>
      <c r="H90" s="446"/>
      <c r="I90" s="657"/>
      <c r="J90" s="446"/>
      <c r="K90" s="446"/>
      <c r="L90" s="446"/>
    </row>
    <row r="91" spans="1:12" ht="13.8">
      <c r="A91" s="446"/>
      <c r="B91" s="446"/>
      <c r="C91" s="446"/>
      <c r="D91" s="446"/>
      <c r="E91" s="623" t="s">
        <v>1454</v>
      </c>
      <c r="F91" s="626">
        <f t="shared" si="5"/>
        <v>0</v>
      </c>
      <c r="G91" s="656" t="str">
        <f>InpCompany!$F$11</f>
        <v>£m (2017-18 prices)</v>
      </c>
      <c r="H91" s="446"/>
      <c r="I91" s="657"/>
      <c r="J91" s="446"/>
      <c r="K91" s="446"/>
      <c r="L91" s="446"/>
    </row>
    <row r="92" spans="1:12" ht="13.8">
      <c r="A92" s="446"/>
      <c r="B92" s="446"/>
      <c r="C92" s="446"/>
      <c r="D92" s="446"/>
      <c r="E92" s="623" t="s">
        <v>1455</v>
      </c>
      <c r="F92" s="626">
        <f t="shared" si="5"/>
        <v>0</v>
      </c>
      <c r="G92" s="656" t="str">
        <f>InpCompany!$F$11</f>
        <v>£m (2017-18 prices)</v>
      </c>
      <c r="H92" s="446"/>
      <c r="I92" s="657"/>
      <c r="J92" s="446"/>
      <c r="K92" s="446"/>
      <c r="L92" s="446"/>
    </row>
    <row r="93" spans="1:12" ht="13.8">
      <c r="A93" s="446"/>
      <c r="B93" s="446"/>
      <c r="C93" s="446"/>
      <c r="D93" s="446"/>
      <c r="E93" s="623"/>
      <c r="F93" s="626"/>
      <c r="G93" s="656"/>
      <c r="H93" s="446"/>
      <c r="I93" s="657"/>
      <c r="J93" s="446"/>
      <c r="K93" s="446"/>
      <c r="L93" s="446"/>
    </row>
    <row r="94" spans="1:12" s="205" customFormat="1" ht="13.8">
      <c r="A94" s="632" t="s">
        <v>1456</v>
      </c>
      <c r="B94" s="633"/>
      <c r="C94" s="633"/>
      <c r="D94" s="634"/>
      <c r="E94" s="635"/>
      <c r="F94" s="635"/>
      <c r="G94" s="635"/>
      <c r="H94" s="636"/>
      <c r="I94" s="635"/>
      <c r="J94" s="635"/>
      <c r="K94" s="635"/>
      <c r="L94" s="635"/>
    </row>
    <row r="95" spans="1:12" s="1386" customFormat="1" ht="13.8">
      <c r="A95" s="1382"/>
      <c r="B95" s="1382"/>
      <c r="C95" s="1382"/>
      <c r="D95" s="1382"/>
      <c r="E95" s="608"/>
      <c r="F95" s="1383"/>
      <c r="G95" s="1384"/>
      <c r="H95" s="1382"/>
      <c r="I95" s="1385"/>
      <c r="J95" s="1398" t="s">
        <v>1114</v>
      </c>
      <c r="K95" s="1398" t="s">
        <v>1115</v>
      </c>
      <c r="L95" s="1398" t="s">
        <v>1395</v>
      </c>
    </row>
    <row r="96" spans="1:12" s="1386" customFormat="1" ht="13.8">
      <c r="A96" s="1382"/>
      <c r="B96" s="1382"/>
      <c r="C96" s="1399" t="s">
        <v>1457</v>
      </c>
      <c r="D96" s="1382"/>
      <c r="E96" s="608"/>
      <c r="F96" s="1383"/>
      <c r="G96" s="1384"/>
      <c r="H96" s="1382"/>
      <c r="I96" s="1385"/>
      <c r="J96" s="1382"/>
      <c r="K96" s="1382"/>
      <c r="L96" s="1382"/>
    </row>
    <row r="97" spans="1:12" s="234" customFormat="1" ht="13.8">
      <c r="A97" s="644"/>
      <c r="B97" s="1427"/>
      <c r="C97" s="1427"/>
      <c r="D97" s="1427"/>
      <c r="E97" s="596" t="str">
        <f>InpCompany!E5</f>
        <v>Company name</v>
      </c>
      <c r="F97" s="596" t="str">
        <f>InpCompany!F5</f>
        <v>South Staffs Water</v>
      </c>
      <c r="G97" s="596"/>
      <c r="H97" s="574"/>
      <c r="I97" s="645"/>
      <c r="J97" s="644"/>
      <c r="K97" s="644"/>
      <c r="L97" s="644"/>
    </row>
    <row r="98" spans="1:12" s="234" customFormat="1" ht="13.8">
      <c r="A98" s="644"/>
      <c r="B98" s="1427"/>
      <c r="C98" s="1427"/>
      <c r="D98" s="1427"/>
      <c r="E98" s="596" t="str">
        <f>InpCompany!E6</f>
        <v>Ofwat company acronym</v>
      </c>
      <c r="F98" s="596" t="str">
        <f>InpCompany!F6</f>
        <v>SSC</v>
      </c>
      <c r="G98" s="596"/>
      <c r="H98" s="574"/>
      <c r="I98" s="645"/>
      <c r="J98" s="644"/>
      <c r="K98" s="644"/>
      <c r="L98" s="644"/>
    </row>
    <row r="99" spans="1:12" s="1386" customFormat="1" ht="13.8">
      <c r="A99" s="1382"/>
      <c r="B99" s="1238"/>
      <c r="C99" s="1238"/>
      <c r="D99" s="1238"/>
      <c r="E99" s="608"/>
      <c r="F99" s="1383"/>
      <c r="G99" s="1384"/>
      <c r="H99" s="1382"/>
      <c r="I99" s="1385"/>
      <c r="J99" s="1382"/>
      <c r="K99" s="1382"/>
      <c r="L99" s="1382"/>
    </row>
    <row r="100" spans="1:12" s="1386" customFormat="1" ht="13.8">
      <c r="A100" s="1382"/>
      <c r="B100" s="1238"/>
      <c r="C100" s="1238"/>
      <c r="D100" s="1238"/>
      <c r="E100" s="593" t="s">
        <v>1458</v>
      </c>
      <c r="F100" s="1400" t="b">
        <f>IF(IFERROR(VLOOKUP($F$98,Validation!$Z$5:$Z$22,1,FALSE),FALSE)=F98,TRUE,FALSE)</f>
        <v>0</v>
      </c>
      <c r="G100" s="1384"/>
      <c r="H100" s="1382"/>
      <c r="I100" s="1385"/>
      <c r="J100" s="1382"/>
      <c r="K100" s="1382"/>
      <c r="L100" s="1382"/>
    </row>
    <row r="101" spans="1:12" s="1386" customFormat="1" ht="13.8">
      <c r="A101" s="1382"/>
      <c r="B101" s="1238"/>
      <c r="C101" s="1238"/>
      <c r="D101" s="1238"/>
      <c r="E101" s="608"/>
      <c r="F101" s="1383"/>
      <c r="G101" s="1384"/>
      <c r="H101" s="1382"/>
      <c r="I101" s="1385"/>
      <c r="J101" s="1382"/>
      <c r="K101" s="1382"/>
      <c r="L101" s="1382"/>
    </row>
    <row r="102" spans="1:12" s="1386" customFormat="1" ht="13.8">
      <c r="A102" s="1382"/>
      <c r="B102" s="1238"/>
      <c r="C102" s="1399" t="s">
        <v>1396</v>
      </c>
      <c r="D102" s="1238"/>
      <c r="E102" s="608"/>
      <c r="F102" s="1383"/>
      <c r="G102" s="1384"/>
      <c r="H102" s="1382"/>
      <c r="I102" s="1385"/>
      <c r="J102" s="1382"/>
      <c r="K102" s="1382"/>
      <c r="L102" s="1382"/>
    </row>
    <row r="103" spans="1:12" s="1386" customFormat="1" ht="13.8">
      <c r="A103" s="1382"/>
      <c r="B103" s="1238"/>
      <c r="C103" s="1238"/>
      <c r="D103" s="1238"/>
      <c r="E103" s="608"/>
      <c r="F103" s="1383"/>
      <c r="G103" s="1384"/>
      <c r="H103" s="1382"/>
      <c r="I103" s="1385"/>
      <c r="J103" s="1382"/>
      <c r="K103" s="1382"/>
      <c r="L103" s="1382"/>
    </row>
    <row r="104" spans="1:12" s="234" customFormat="1" ht="13.8">
      <c r="A104" s="644"/>
      <c r="B104" s="1427"/>
      <c r="C104" s="1427"/>
      <c r="D104" s="1427"/>
      <c r="E104" s="596" t="str">
        <f>Performance!E242</f>
        <v>Outperformance payments earned this reporting year - Water resources</v>
      </c>
      <c r="F104" s="1412">
        <f>Performance!F242</f>
        <v>4.7468400000000001E-2</v>
      </c>
      <c r="G104" s="596" t="str">
        <f>Performance!G242</f>
        <v>£m (2017-18 prices)</v>
      </c>
      <c r="H104" s="574"/>
      <c r="I104" s="574"/>
      <c r="J104" s="644"/>
      <c r="K104" s="644"/>
      <c r="L104" s="644"/>
    </row>
    <row r="105" spans="1:12" s="234" customFormat="1" ht="13.8">
      <c r="A105" s="644"/>
      <c r="B105" s="1427"/>
      <c r="C105" s="1427"/>
      <c r="D105" s="1427"/>
      <c r="E105" s="596" t="str">
        <f>Performance!E243</f>
        <v>Outperformance payments earned this reporting year - Water network plus</v>
      </c>
      <c r="F105" s="1412">
        <f>Performance!F243</f>
        <v>0.98760493333333343</v>
      </c>
      <c r="G105" s="596" t="str">
        <f>Performance!G243</f>
        <v>£m (2017-18 prices)</v>
      </c>
      <c r="H105" s="574"/>
      <c r="I105" s="645"/>
      <c r="J105" s="644"/>
      <c r="K105" s="644"/>
      <c r="L105" s="644"/>
    </row>
    <row r="106" spans="1:12" s="234" customFormat="1" ht="13.8">
      <c r="A106" s="644"/>
      <c r="B106" s="1427"/>
      <c r="C106" s="1427"/>
      <c r="D106" s="1427"/>
      <c r="E106" s="596" t="str">
        <f>Performance!E244</f>
        <v>Outperformance payments earned this reporting year - Wastewater network plus</v>
      </c>
      <c r="F106" s="1412">
        <f>Performance!F244</f>
        <v>0</v>
      </c>
      <c r="G106" s="596" t="str">
        <f>Performance!G244</f>
        <v>£m (2017-18 prices)</v>
      </c>
      <c r="H106" s="574"/>
      <c r="I106" s="645"/>
      <c r="J106" s="644"/>
      <c r="K106" s="644"/>
      <c r="L106" s="644"/>
    </row>
    <row r="107" spans="1:12" s="234" customFormat="1" ht="13.8">
      <c r="A107" s="644"/>
      <c r="B107" s="1427"/>
      <c r="C107" s="1427"/>
      <c r="D107" s="1427"/>
      <c r="E107" s="596" t="str">
        <f>Performance!E245</f>
        <v>Outperformance payments earned this reporting year - Bioresources (sludge)</v>
      </c>
      <c r="F107" s="1412">
        <f>Performance!F245</f>
        <v>0</v>
      </c>
      <c r="G107" s="596" t="str">
        <f>Performance!G245</f>
        <v>£m (2017-18 prices)</v>
      </c>
      <c r="H107" s="574"/>
      <c r="I107" s="645"/>
      <c r="J107" s="644"/>
      <c r="K107" s="644"/>
      <c r="L107" s="644"/>
    </row>
    <row r="108" spans="1:12" s="234" customFormat="1" ht="13.8">
      <c r="A108" s="644"/>
      <c r="B108" s="1427"/>
      <c r="C108" s="1427"/>
      <c r="D108" s="1427"/>
      <c r="E108" s="596" t="str">
        <f>Performance!E246</f>
        <v>Outperformance payments earned this reporting year - Residential retail</v>
      </c>
      <c r="F108" s="1412">
        <f>Performance!F246</f>
        <v>0</v>
      </c>
      <c r="G108" s="596" t="str">
        <f>Performance!G246</f>
        <v>£m (2017-18 prices)</v>
      </c>
      <c r="H108" s="574"/>
      <c r="I108" s="645"/>
      <c r="J108" s="644"/>
      <c r="K108" s="644"/>
      <c r="L108" s="644"/>
    </row>
    <row r="109" spans="1:12" s="234" customFormat="1" ht="13.8">
      <c r="A109" s="644"/>
      <c r="B109" s="1427"/>
      <c r="C109" s="1427"/>
      <c r="D109" s="1427"/>
      <c r="E109" s="596" t="str">
        <f>Performance!E247</f>
        <v>Outperformance payments earned this reporting year - Business retail</v>
      </c>
      <c r="F109" s="1412">
        <f>Performance!F247</f>
        <v>0</v>
      </c>
      <c r="G109" s="596" t="str">
        <f>Performance!G247</f>
        <v>£m (2017-18 prices)</v>
      </c>
      <c r="H109" s="574"/>
      <c r="I109" s="645"/>
      <c r="J109" s="644"/>
      <c r="K109" s="644"/>
      <c r="L109" s="644"/>
    </row>
    <row r="110" spans="1:12" s="234" customFormat="1" ht="13.8">
      <c r="A110" s="644"/>
      <c r="B110" s="1427"/>
      <c r="C110" s="1427"/>
      <c r="D110" s="1427"/>
      <c r="E110" s="596" t="str">
        <f>Performance!E248</f>
        <v>Outperformance payments earned this reporting year - Dummy control</v>
      </c>
      <c r="F110" s="1412">
        <f>Performance!F248</f>
        <v>0</v>
      </c>
      <c r="G110" s="596" t="str">
        <f>Performance!G248</f>
        <v>£m (2017-18 prices)</v>
      </c>
      <c r="H110" s="574"/>
      <c r="I110" s="645"/>
      <c r="J110" s="644"/>
      <c r="K110" s="644"/>
      <c r="L110" s="644"/>
    </row>
    <row r="111" spans="1:12" s="1386" customFormat="1" ht="13.8">
      <c r="A111" s="1382"/>
      <c r="B111" s="1238"/>
      <c r="C111" s="1238"/>
      <c r="D111" s="1238"/>
      <c r="E111" s="608"/>
      <c r="F111" s="667"/>
      <c r="G111" s="608"/>
      <c r="H111" s="608"/>
      <c r="I111" s="1385"/>
      <c r="J111" s="1382"/>
      <c r="K111" s="1382"/>
      <c r="L111" s="1382"/>
    </row>
    <row r="112" spans="1:12" s="1386" customFormat="1" ht="13.8">
      <c r="A112" s="1382"/>
      <c r="B112" s="1238"/>
      <c r="C112" s="1238"/>
      <c r="D112" s="1238"/>
      <c r="E112" s="593" t="s">
        <v>1274</v>
      </c>
      <c r="F112" s="1401">
        <f>SUM(F104:F110)</f>
        <v>1.0350733333333335</v>
      </c>
      <c r="G112" s="593" t="str">
        <f>InpCompany!$F$11</f>
        <v>£m (2017-18 prices)</v>
      </c>
      <c r="H112" s="608"/>
      <c r="I112" s="1385"/>
      <c r="J112" s="1382"/>
      <c r="K112" s="1382"/>
      <c r="L112" s="1382"/>
    </row>
    <row r="113" spans="1:12" s="1386" customFormat="1" ht="13.8">
      <c r="A113" s="1382"/>
      <c r="B113" s="1238"/>
      <c r="C113" s="1238"/>
      <c r="D113" s="1238"/>
      <c r="E113" s="608"/>
      <c r="F113" s="667"/>
      <c r="G113" s="608"/>
      <c r="H113" s="608"/>
      <c r="I113" s="1385"/>
      <c r="J113" s="1382"/>
      <c r="K113" s="1382"/>
      <c r="L113" s="1382"/>
    </row>
    <row r="114" spans="1:12" s="234" customFormat="1" ht="13.8">
      <c r="A114" s="644"/>
      <c r="B114" s="1427"/>
      <c r="C114" s="1427"/>
      <c r="D114" s="1427"/>
      <c r="E114" s="596" t="str">
        <f>Performance!E251</f>
        <v>Underperformance payments earned this reporting year - Water resources</v>
      </c>
      <c r="F114" s="1412">
        <f>Performance!F251</f>
        <v>0</v>
      </c>
      <c r="G114" s="596" t="str">
        <f>Performance!G251</f>
        <v>£m (2017-18 prices)</v>
      </c>
      <c r="H114" s="574"/>
      <c r="I114" s="645"/>
      <c r="J114" s="644"/>
      <c r="K114" s="644"/>
      <c r="L114" s="644"/>
    </row>
    <row r="115" spans="1:12" s="234" customFormat="1" ht="13.8">
      <c r="A115" s="644"/>
      <c r="B115" s="1427"/>
      <c r="C115" s="1427"/>
      <c r="D115" s="1427"/>
      <c r="E115" s="596" t="str">
        <f>Performance!E252</f>
        <v>Underperformance payments earned this reporting year - Water network plus</v>
      </c>
      <c r="F115" s="1412">
        <f>Performance!F252</f>
        <v>-4.8392000000000008</v>
      </c>
      <c r="G115" s="596" t="str">
        <f>Performance!G252</f>
        <v>£m (2017-18 prices)</v>
      </c>
      <c r="H115" s="574"/>
      <c r="I115" s="645"/>
      <c r="J115" s="644"/>
      <c r="K115" s="644"/>
      <c r="L115" s="644"/>
    </row>
    <row r="116" spans="1:12" s="234" customFormat="1" ht="13.8">
      <c r="A116" s="644"/>
      <c r="B116" s="1427"/>
      <c r="C116" s="1427"/>
      <c r="D116" s="1427"/>
      <c r="E116" s="596" t="str">
        <f>Performance!E253</f>
        <v>Underperformance payments earned this reporting year - Wastewater network plus</v>
      </c>
      <c r="F116" s="1412">
        <f>Performance!F253</f>
        <v>0</v>
      </c>
      <c r="G116" s="596" t="str">
        <f>Performance!G253</f>
        <v>£m (2017-18 prices)</v>
      </c>
      <c r="H116" s="574"/>
      <c r="I116" s="645"/>
      <c r="J116" s="644"/>
      <c r="K116" s="644"/>
      <c r="L116" s="644"/>
    </row>
    <row r="117" spans="1:12" s="234" customFormat="1" ht="13.8">
      <c r="A117" s="644"/>
      <c r="B117" s="1427"/>
      <c r="C117" s="1427"/>
      <c r="D117" s="1427"/>
      <c r="E117" s="596" t="str">
        <f>Performance!E254</f>
        <v>Underperformance payments earned this reporting year - Bioresources (sludge)</v>
      </c>
      <c r="F117" s="1412">
        <f>Performance!F254</f>
        <v>0</v>
      </c>
      <c r="G117" s="596" t="str">
        <f>Performance!G254</f>
        <v>£m (2017-18 prices)</v>
      </c>
      <c r="H117" s="574"/>
      <c r="I117" s="645"/>
      <c r="J117" s="644"/>
      <c r="K117" s="644"/>
      <c r="L117" s="644"/>
    </row>
    <row r="118" spans="1:12" s="234" customFormat="1" ht="13.8">
      <c r="A118" s="644"/>
      <c r="B118" s="1427"/>
      <c r="C118" s="1427"/>
      <c r="D118" s="1427"/>
      <c r="E118" s="596" t="str">
        <f>Performance!E255</f>
        <v>Underperformance payments earned this reporting year - Residential retail</v>
      </c>
      <c r="F118" s="1412">
        <f>Performance!F255</f>
        <v>0</v>
      </c>
      <c r="G118" s="596" t="str">
        <f>Performance!G255</f>
        <v>£m (2017-18 prices)</v>
      </c>
      <c r="H118" s="574"/>
      <c r="I118" s="645"/>
      <c r="J118" s="644"/>
      <c r="K118" s="644"/>
      <c r="L118" s="644"/>
    </row>
    <row r="119" spans="1:12" s="234" customFormat="1" ht="13.8">
      <c r="A119" s="644"/>
      <c r="B119" s="1427"/>
      <c r="C119" s="1427"/>
      <c r="D119" s="1427"/>
      <c r="E119" s="596" t="str">
        <f>Performance!E256</f>
        <v>Underperformance payments earned this reporting year - Business retail</v>
      </c>
      <c r="F119" s="1412">
        <f>Performance!F256</f>
        <v>0</v>
      </c>
      <c r="G119" s="596" t="str">
        <f>Performance!G256</f>
        <v>£m (2017-18 prices)</v>
      </c>
      <c r="H119" s="574"/>
      <c r="I119" s="645"/>
      <c r="J119" s="644"/>
      <c r="K119" s="644"/>
      <c r="L119" s="644"/>
    </row>
    <row r="120" spans="1:12" s="234" customFormat="1" ht="13.8">
      <c r="A120" s="644"/>
      <c r="B120" s="1427"/>
      <c r="C120" s="1427"/>
      <c r="D120" s="1427"/>
      <c r="E120" s="596" t="str">
        <f>Performance!E257</f>
        <v>Underperformance payments earned this reporting year - Dummy control</v>
      </c>
      <c r="F120" s="1412">
        <f>Performance!F257</f>
        <v>0</v>
      </c>
      <c r="G120" s="596" t="str">
        <f>Performance!G257</f>
        <v>£m (2017-18 prices)</v>
      </c>
      <c r="H120" s="574"/>
      <c r="I120" s="645"/>
      <c r="J120" s="644"/>
      <c r="K120" s="644"/>
      <c r="L120" s="644"/>
    </row>
    <row r="121" spans="1:12" s="1386" customFormat="1" ht="13.8">
      <c r="A121" s="1382"/>
      <c r="B121" s="1238"/>
      <c r="C121" s="1238"/>
      <c r="D121" s="1238"/>
      <c r="E121" s="608"/>
      <c r="F121" s="667"/>
      <c r="G121" s="608"/>
      <c r="H121" s="608"/>
      <c r="I121" s="1385"/>
      <c r="J121" s="1382"/>
      <c r="K121" s="1382"/>
      <c r="L121" s="1382"/>
    </row>
    <row r="122" spans="1:12" s="1386" customFormat="1" ht="13.8">
      <c r="A122" s="1382"/>
      <c r="B122" s="1238"/>
      <c r="C122" s="1238"/>
      <c r="D122" s="1238"/>
      <c r="E122" s="593" t="s">
        <v>1282</v>
      </c>
      <c r="F122" s="1401">
        <f>SUM(F114:F120)</f>
        <v>-4.8392000000000008</v>
      </c>
      <c r="G122" s="593" t="str">
        <f>InpCompany!$F$11</f>
        <v>£m (2017-18 prices)</v>
      </c>
      <c r="H122" s="608"/>
      <c r="I122" s="1385"/>
      <c r="J122" s="1382"/>
      <c r="K122" s="1382"/>
      <c r="L122" s="1382"/>
    </row>
    <row r="123" spans="1:12" s="234" customFormat="1" ht="13.8">
      <c r="A123" s="644"/>
      <c r="B123" s="1427"/>
      <c r="C123" s="1427"/>
      <c r="D123" s="1427"/>
      <c r="E123" s="574"/>
      <c r="F123" s="670"/>
      <c r="G123" s="574"/>
      <c r="H123" s="574"/>
      <c r="I123" s="645"/>
      <c r="J123" s="644"/>
      <c r="K123" s="644"/>
      <c r="L123" s="644"/>
    </row>
    <row r="124" spans="1:12" s="1386" customFormat="1" ht="13.8">
      <c r="A124" s="1382"/>
      <c r="B124" s="1238"/>
      <c r="C124" s="1238"/>
      <c r="D124" s="1428" t="s">
        <v>1459</v>
      </c>
      <c r="E124" s="608"/>
      <c r="F124" s="667"/>
      <c r="G124" s="608"/>
      <c r="H124" s="608"/>
      <c r="I124" s="1385"/>
      <c r="J124" s="1382"/>
      <c r="K124" s="1382"/>
      <c r="L124" s="1382"/>
    </row>
    <row r="125" spans="1:12" s="1386" customFormat="1" ht="13.8">
      <c r="A125" s="1382"/>
      <c r="B125" s="1238"/>
      <c r="C125" s="1238"/>
      <c r="D125" s="1238"/>
      <c r="E125" s="1238" t="s">
        <v>1460</v>
      </c>
      <c r="F125" s="1401">
        <f>F104+F114</f>
        <v>4.7468400000000001E-2</v>
      </c>
      <c r="G125" s="593" t="str">
        <f>InpCompany!$F$11</f>
        <v>£m (2017-18 prices)</v>
      </c>
      <c r="H125" s="608"/>
      <c r="I125" s="1385"/>
      <c r="J125" s="1382"/>
      <c r="K125" s="1382"/>
      <c r="L125" s="1382"/>
    </row>
    <row r="126" spans="1:12" s="1386" customFormat="1" ht="13.8">
      <c r="A126" s="1382"/>
      <c r="B126" s="1238"/>
      <c r="C126" s="1238"/>
      <c r="D126" s="1238"/>
      <c r="E126" s="1238" t="s">
        <v>1461</v>
      </c>
      <c r="F126" s="1401">
        <f t="shared" ref="F126:F130" si="6">F105+F115</f>
        <v>-3.8515950666666674</v>
      </c>
      <c r="G126" s="593" t="str">
        <f>InpCompany!$F$11</f>
        <v>£m (2017-18 prices)</v>
      </c>
      <c r="H126" s="608"/>
      <c r="I126" s="1385"/>
      <c r="J126" s="1382"/>
      <c r="K126" s="1382"/>
      <c r="L126" s="1382"/>
    </row>
    <row r="127" spans="1:12" s="1386" customFormat="1" ht="13.8">
      <c r="A127" s="1382"/>
      <c r="B127" s="1238"/>
      <c r="C127" s="1238"/>
      <c r="D127" s="1238"/>
      <c r="E127" s="1238" t="s">
        <v>1462</v>
      </c>
      <c r="F127" s="1401">
        <f t="shared" si="6"/>
        <v>0</v>
      </c>
      <c r="G127" s="593" t="str">
        <f>InpCompany!$F$11</f>
        <v>£m (2017-18 prices)</v>
      </c>
      <c r="H127" s="608"/>
      <c r="I127" s="1385"/>
      <c r="J127" s="1382"/>
      <c r="K127" s="1382"/>
      <c r="L127" s="1382"/>
    </row>
    <row r="128" spans="1:12" s="1386" customFormat="1" ht="13.8">
      <c r="A128" s="1382"/>
      <c r="B128" s="1238"/>
      <c r="C128" s="1238"/>
      <c r="D128" s="1238"/>
      <c r="E128" s="1238" t="s">
        <v>1463</v>
      </c>
      <c r="F128" s="1401">
        <f t="shared" si="6"/>
        <v>0</v>
      </c>
      <c r="G128" s="593" t="str">
        <f>InpCompany!$F$11</f>
        <v>£m (2017-18 prices)</v>
      </c>
      <c r="H128" s="608"/>
      <c r="I128" s="1385"/>
      <c r="J128" s="1382"/>
      <c r="K128" s="1382"/>
      <c r="L128" s="1382"/>
    </row>
    <row r="129" spans="1:12" s="1386" customFormat="1" ht="13.8">
      <c r="A129" s="1382"/>
      <c r="B129" s="1238"/>
      <c r="C129" s="1238"/>
      <c r="D129" s="1238"/>
      <c r="E129" s="1238" t="s">
        <v>1464</v>
      </c>
      <c r="F129" s="1401">
        <f t="shared" si="6"/>
        <v>0</v>
      </c>
      <c r="G129" s="593" t="str">
        <f>InpCompany!$F$11</f>
        <v>£m (2017-18 prices)</v>
      </c>
      <c r="H129" s="608"/>
      <c r="I129" s="1385"/>
      <c r="J129" s="1382"/>
      <c r="K129" s="1382"/>
      <c r="L129" s="1382"/>
    </row>
    <row r="130" spans="1:12" s="1386" customFormat="1" ht="13.8">
      <c r="A130" s="1382"/>
      <c r="B130" s="1238"/>
      <c r="C130" s="1238"/>
      <c r="D130" s="1238"/>
      <c r="E130" s="1238" t="s">
        <v>1465</v>
      </c>
      <c r="F130" s="1401">
        <f t="shared" si="6"/>
        <v>0</v>
      </c>
      <c r="G130" s="593" t="str">
        <f>InpCompany!$F$11</f>
        <v>£m (2017-18 prices)</v>
      </c>
      <c r="H130" s="608"/>
      <c r="I130" s="1385"/>
      <c r="J130" s="1382"/>
      <c r="K130" s="1382"/>
      <c r="L130" s="1382"/>
    </row>
    <row r="131" spans="1:12" s="1386" customFormat="1" ht="13.8">
      <c r="A131" s="1382"/>
      <c r="B131" s="1238"/>
      <c r="C131" s="1238"/>
      <c r="D131" s="1238"/>
      <c r="E131" s="1238" t="s">
        <v>1466</v>
      </c>
      <c r="F131" s="1401">
        <f>F110+F120</f>
        <v>0</v>
      </c>
      <c r="G131" s="593" t="str">
        <f>InpCompany!$F$11</f>
        <v>£m (2017-18 prices)</v>
      </c>
      <c r="H131" s="608"/>
      <c r="I131" s="1385"/>
      <c r="J131" s="1382"/>
      <c r="K131" s="1382"/>
      <c r="L131" s="1382"/>
    </row>
    <row r="132" spans="1:12" s="234" customFormat="1" ht="13.8">
      <c r="A132" s="644"/>
      <c r="B132" s="1427"/>
      <c r="C132" s="1427"/>
      <c r="D132" s="1427"/>
      <c r="E132" s="574"/>
      <c r="F132" s="670"/>
      <c r="G132" s="574"/>
      <c r="H132" s="574"/>
      <c r="I132" s="645"/>
      <c r="J132" s="644"/>
      <c r="K132" s="644"/>
      <c r="L132" s="644"/>
    </row>
    <row r="133" spans="1:12" s="1386" customFormat="1" ht="13.8">
      <c r="A133" s="1382"/>
      <c r="B133" s="1238"/>
      <c r="C133" s="1238"/>
      <c r="D133" s="1429" t="s">
        <v>1397</v>
      </c>
      <c r="E133" s="608"/>
      <c r="F133" s="667"/>
      <c r="G133" s="608"/>
      <c r="H133" s="608"/>
      <c r="I133" s="1385"/>
      <c r="J133" s="1382"/>
      <c r="K133" s="1382"/>
      <c r="L133" s="1382"/>
    </row>
    <row r="134" spans="1:12" s="1386" customFormat="1" ht="13.8">
      <c r="A134" s="1382"/>
      <c r="B134" s="1238"/>
      <c r="C134" s="1238"/>
      <c r="D134" s="1238"/>
      <c r="E134" s="501" t="s">
        <v>1467</v>
      </c>
      <c r="F134" s="667"/>
      <c r="G134" s="593" t="str">
        <f>InpCompany!$F$11</f>
        <v>£m (2017-18 prices)</v>
      </c>
      <c r="H134" s="608"/>
      <c r="I134" s="1385"/>
      <c r="J134" s="1402">
        <f>F125</f>
        <v>4.7468400000000001E-2</v>
      </c>
      <c r="K134" s="1385"/>
      <c r="L134" s="1385"/>
    </row>
    <row r="135" spans="1:12" s="1386" customFormat="1" ht="13.8">
      <c r="A135" s="1382"/>
      <c r="B135" s="1238"/>
      <c r="C135" s="1238"/>
      <c r="D135" s="1238"/>
      <c r="E135" s="501" t="s">
        <v>1468</v>
      </c>
      <c r="F135" s="667"/>
      <c r="G135" s="593" t="str">
        <f>InpCompany!$F$11</f>
        <v>£m (2017-18 prices)</v>
      </c>
      <c r="H135" s="608"/>
      <c r="I135" s="1385"/>
      <c r="J135" s="1402">
        <f>F126</f>
        <v>-3.8515950666666674</v>
      </c>
      <c r="K135" s="1385"/>
      <c r="L135" s="1385"/>
    </row>
    <row r="136" spans="1:12" s="1386" customFormat="1" ht="13.8">
      <c r="A136" s="1382"/>
      <c r="B136" s="1238"/>
      <c r="C136" s="1238"/>
      <c r="D136" s="1238"/>
      <c r="E136" s="501" t="s">
        <v>1469</v>
      </c>
      <c r="F136" s="667"/>
      <c r="G136" s="593" t="str">
        <f>InpCompany!$F$11</f>
        <v>£m (2017-18 prices)</v>
      </c>
      <c r="H136" s="608"/>
      <c r="I136" s="1385"/>
      <c r="J136" s="1385"/>
      <c r="K136" s="1402">
        <f>F127</f>
        <v>0</v>
      </c>
      <c r="L136" s="1385"/>
    </row>
    <row r="137" spans="1:12" s="1386" customFormat="1" ht="13.8">
      <c r="A137" s="1382"/>
      <c r="B137" s="1238"/>
      <c r="C137" s="1238"/>
      <c r="D137" s="1238"/>
      <c r="E137" s="501" t="s">
        <v>1470</v>
      </c>
      <c r="F137" s="667"/>
      <c r="G137" s="593" t="str">
        <f>InpCompany!$F$11</f>
        <v>£m (2017-18 prices)</v>
      </c>
      <c r="H137" s="608"/>
      <c r="I137" s="1385"/>
      <c r="J137" s="1385"/>
      <c r="K137" s="1402">
        <f>F128</f>
        <v>0</v>
      </c>
      <c r="L137" s="1385"/>
    </row>
    <row r="138" spans="1:12" s="1386" customFormat="1" ht="13.8">
      <c r="A138" s="1382"/>
      <c r="B138" s="1238"/>
      <c r="C138" s="1238"/>
      <c r="D138" s="1238"/>
      <c r="E138" s="501" t="s">
        <v>1471</v>
      </c>
      <c r="F138" s="667"/>
      <c r="G138" s="593" t="str">
        <f>InpCompany!$F$11</f>
        <v>£m (2017-18 prices)</v>
      </c>
      <c r="H138" s="608"/>
      <c r="I138" s="1385"/>
      <c r="J138" s="1385"/>
      <c r="K138" s="1385"/>
      <c r="L138" s="1402">
        <f>F129</f>
        <v>0</v>
      </c>
    </row>
    <row r="139" spans="1:12" s="1386" customFormat="1" ht="13.8">
      <c r="A139" s="1382"/>
      <c r="B139" s="1238"/>
      <c r="C139" s="1238"/>
      <c r="D139" s="1238"/>
      <c r="E139" s="501" t="s">
        <v>1472</v>
      </c>
      <c r="F139" s="667"/>
      <c r="G139" s="593" t="str">
        <f>InpCompany!$F$11</f>
        <v>£m (2017-18 prices)</v>
      </c>
      <c r="H139" s="608"/>
      <c r="I139" s="1385"/>
      <c r="J139" s="1385"/>
      <c r="K139" s="1385"/>
      <c r="L139" s="1402">
        <f t="shared" ref="L139:L140" si="7">F130</f>
        <v>0</v>
      </c>
    </row>
    <row r="140" spans="1:12" s="1386" customFormat="1" ht="13.8">
      <c r="A140" s="1382"/>
      <c r="B140" s="1238"/>
      <c r="C140" s="1238"/>
      <c r="D140" s="1238"/>
      <c r="E140" s="501" t="s">
        <v>1473</v>
      </c>
      <c r="F140" s="667"/>
      <c r="G140" s="593" t="str">
        <f>InpCompany!$F$11</f>
        <v>£m (2017-18 prices)</v>
      </c>
      <c r="H140" s="608"/>
      <c r="I140" s="1385"/>
      <c r="J140" s="1385"/>
      <c r="K140" s="1385"/>
      <c r="L140" s="1402">
        <f t="shared" si="7"/>
        <v>0</v>
      </c>
    </row>
    <row r="141" spans="1:12" s="1386" customFormat="1" ht="13.8">
      <c r="A141" s="1382"/>
      <c r="B141" s="1238"/>
      <c r="C141" s="1238"/>
      <c r="D141" s="1238"/>
      <c r="E141" s="444"/>
      <c r="F141" s="608"/>
      <c r="G141" s="608"/>
      <c r="H141" s="608"/>
      <c r="I141" s="1385"/>
      <c r="J141" s="1385"/>
      <c r="K141" s="1385"/>
      <c r="L141" s="1385"/>
    </row>
    <row r="142" spans="1:12" s="1386" customFormat="1" ht="13.8">
      <c r="A142" s="1382"/>
      <c r="B142" s="1238"/>
      <c r="C142" s="1238"/>
      <c r="D142" s="1238"/>
      <c r="E142" s="1403" t="s">
        <v>1474</v>
      </c>
      <c r="F142" s="608"/>
      <c r="G142" s="608"/>
      <c r="H142" s="608"/>
      <c r="I142" s="1385"/>
      <c r="J142" s="1402">
        <f>SUM(J134:J140)</f>
        <v>-3.8041266666666673</v>
      </c>
      <c r="K142" s="1402">
        <f>SUM(K134:K140)</f>
        <v>0</v>
      </c>
      <c r="L142" s="1402">
        <f>SUM(L134:L140)</f>
        <v>0</v>
      </c>
    </row>
    <row r="143" spans="1:12" s="1386" customFormat="1" ht="13.8">
      <c r="A143" s="1382"/>
      <c r="B143" s="1238"/>
      <c r="C143" s="1238"/>
      <c r="D143" s="1238"/>
      <c r="E143" s="446"/>
      <c r="F143" s="608"/>
      <c r="G143" s="608"/>
      <c r="H143" s="608"/>
      <c r="I143" s="1385"/>
      <c r="J143" s="1385"/>
      <c r="K143" s="1385"/>
      <c r="L143" s="1385"/>
    </row>
    <row r="144" spans="1:12" s="1386" customFormat="1" ht="13.8">
      <c r="A144" s="1382"/>
      <c r="B144" s="1238"/>
      <c r="C144" s="1238"/>
      <c r="D144" s="1238"/>
      <c r="E144" s="501" t="s">
        <v>1475</v>
      </c>
      <c r="F144" s="608"/>
      <c r="G144" s="593" t="str">
        <f>InpCompany!$F$11</f>
        <v>£m (2017-18 prices)</v>
      </c>
      <c r="H144" s="608"/>
      <c r="I144" s="1385"/>
      <c r="J144" s="1402">
        <f>F114</f>
        <v>0</v>
      </c>
      <c r="K144" s="1385"/>
      <c r="L144" s="1385"/>
    </row>
    <row r="145" spans="1:12" s="1386" customFormat="1" ht="13.8">
      <c r="A145" s="1382"/>
      <c r="B145" s="1238"/>
      <c r="C145" s="1238"/>
      <c r="D145" s="1238"/>
      <c r="E145" s="501" t="s">
        <v>1476</v>
      </c>
      <c r="F145" s="608"/>
      <c r="G145" s="593" t="str">
        <f>InpCompany!$F$11</f>
        <v>£m (2017-18 prices)</v>
      </c>
      <c r="H145" s="608"/>
      <c r="I145" s="1385"/>
      <c r="J145" s="1402">
        <f>F115</f>
        <v>-4.8392000000000008</v>
      </c>
      <c r="K145" s="1385"/>
      <c r="L145" s="1385"/>
    </row>
    <row r="146" spans="1:12" s="1386" customFormat="1" ht="13.8">
      <c r="A146" s="1382"/>
      <c r="B146" s="1238"/>
      <c r="C146" s="1238"/>
      <c r="D146" s="1238"/>
      <c r="E146" s="501" t="s">
        <v>1477</v>
      </c>
      <c r="F146" s="608"/>
      <c r="G146" s="593" t="str">
        <f>InpCompany!$F$11</f>
        <v>£m (2017-18 prices)</v>
      </c>
      <c r="H146" s="608"/>
      <c r="I146" s="1385"/>
      <c r="J146" s="1385"/>
      <c r="K146" s="1402">
        <f>F116</f>
        <v>0</v>
      </c>
      <c r="L146" s="1385"/>
    </row>
    <row r="147" spans="1:12" s="1386" customFormat="1" ht="13.8">
      <c r="A147" s="1382"/>
      <c r="B147" s="1238"/>
      <c r="C147" s="1238"/>
      <c r="D147" s="1238"/>
      <c r="E147" s="501" t="s">
        <v>1478</v>
      </c>
      <c r="F147" s="608"/>
      <c r="G147" s="593" t="str">
        <f>InpCompany!$F$11</f>
        <v>£m (2017-18 prices)</v>
      </c>
      <c r="H147" s="608"/>
      <c r="I147" s="1385"/>
      <c r="J147" s="1385"/>
      <c r="K147" s="1402">
        <f>F117</f>
        <v>0</v>
      </c>
      <c r="L147" s="1385"/>
    </row>
    <row r="148" spans="1:12" s="1386" customFormat="1" ht="13.8">
      <c r="A148" s="1382"/>
      <c r="B148" s="1238"/>
      <c r="C148" s="1238"/>
      <c r="D148" s="1238"/>
      <c r="E148" s="501" t="s">
        <v>1479</v>
      </c>
      <c r="F148" s="608"/>
      <c r="G148" s="593" t="str">
        <f>InpCompany!$F$11</f>
        <v>£m (2017-18 prices)</v>
      </c>
      <c r="H148" s="608"/>
      <c r="I148" s="1385"/>
      <c r="J148" s="1385"/>
      <c r="K148" s="1385"/>
      <c r="L148" s="1402">
        <f>F118</f>
        <v>0</v>
      </c>
    </row>
    <row r="149" spans="1:12" s="1386" customFormat="1" ht="13.8">
      <c r="A149" s="1382"/>
      <c r="B149" s="1238"/>
      <c r="C149" s="1238"/>
      <c r="D149" s="1238"/>
      <c r="E149" s="501" t="s">
        <v>1480</v>
      </c>
      <c r="F149" s="608"/>
      <c r="G149" s="593" t="str">
        <f>InpCompany!$F$11</f>
        <v>£m (2017-18 prices)</v>
      </c>
      <c r="H149" s="608"/>
      <c r="I149" s="1385"/>
      <c r="J149" s="1385"/>
      <c r="K149" s="1385"/>
      <c r="L149" s="1402">
        <f t="shared" ref="L149:L150" si="8">F119</f>
        <v>0</v>
      </c>
    </row>
    <row r="150" spans="1:12" s="1386" customFormat="1" ht="13.8">
      <c r="A150" s="1382"/>
      <c r="B150" s="1238"/>
      <c r="C150" s="1238"/>
      <c r="D150" s="1238"/>
      <c r="E150" s="501" t="s">
        <v>1481</v>
      </c>
      <c r="F150" s="608"/>
      <c r="G150" s="593" t="str">
        <f>InpCompany!$F$11</f>
        <v>£m (2017-18 prices)</v>
      </c>
      <c r="H150" s="608"/>
      <c r="I150" s="1385"/>
      <c r="J150" s="1385"/>
      <c r="K150" s="1385"/>
      <c r="L150" s="1402">
        <f t="shared" si="8"/>
        <v>0</v>
      </c>
    </row>
    <row r="151" spans="1:12" s="1386" customFormat="1" ht="13.8">
      <c r="A151" s="1382"/>
      <c r="B151" s="1238"/>
      <c r="C151" s="1238"/>
      <c r="D151" s="1238"/>
      <c r="E151" s="446"/>
      <c r="F151" s="608"/>
      <c r="G151" s="608"/>
      <c r="H151" s="608"/>
      <c r="I151" s="1385"/>
      <c r="J151" s="1385"/>
      <c r="K151" s="1385"/>
      <c r="L151" s="1385"/>
    </row>
    <row r="152" spans="1:12" s="1386" customFormat="1" ht="13.8">
      <c r="A152" s="1382"/>
      <c r="B152" s="1238"/>
      <c r="C152" s="1238"/>
      <c r="D152" s="1238"/>
      <c r="E152" s="1403" t="s">
        <v>1482</v>
      </c>
      <c r="F152" s="608"/>
      <c r="G152" s="608"/>
      <c r="H152" s="608"/>
      <c r="I152" s="1385"/>
      <c r="J152" s="1402">
        <f>SUM(J144:J150)</f>
        <v>-4.8392000000000008</v>
      </c>
      <c r="K152" s="1402">
        <f>SUM(K144:K150)</f>
        <v>0</v>
      </c>
      <c r="L152" s="1402">
        <f>SUM(L144:L150)</f>
        <v>0</v>
      </c>
    </row>
    <row r="153" spans="1:12" s="1386" customFormat="1" ht="13.8">
      <c r="A153" s="1382"/>
      <c r="B153" s="1238"/>
      <c r="C153" s="1238"/>
      <c r="D153" s="1238"/>
      <c r="E153" s="446"/>
      <c r="F153" s="608"/>
      <c r="G153" s="608"/>
      <c r="H153" s="608"/>
      <c r="I153" s="1385"/>
      <c r="J153" s="1382"/>
      <c r="K153" s="1382"/>
      <c r="L153" s="1382"/>
    </row>
    <row r="154" spans="1:12" s="1386" customFormat="1" ht="13.8">
      <c r="A154" s="1382"/>
      <c r="B154" s="1238"/>
      <c r="C154" s="1238"/>
      <c r="D154" s="1429" t="s">
        <v>1406</v>
      </c>
      <c r="E154" s="446"/>
      <c r="F154" s="608"/>
      <c r="G154" s="608"/>
      <c r="H154" s="608"/>
      <c r="I154" s="1385"/>
      <c r="J154" s="1382"/>
      <c r="K154" s="1382"/>
      <c r="L154" s="1382"/>
    </row>
    <row r="155" spans="1:12" s="1386" customFormat="1" ht="13.8">
      <c r="A155" s="1382"/>
      <c r="B155" s="1238"/>
      <c r="C155" s="1238"/>
      <c r="D155" s="1238"/>
      <c r="E155" s="1403" t="s">
        <v>1483</v>
      </c>
      <c r="F155" s="446"/>
      <c r="G155" s="593" t="str">
        <f>InpCompany!$F$11</f>
        <v>£m (2017-18 prices)</v>
      </c>
      <c r="H155" s="446"/>
      <c r="I155" s="446"/>
      <c r="J155" s="1404">
        <f>J31*-1</f>
        <v>-5.1372469604727078</v>
      </c>
      <c r="K155" s="1404">
        <f t="shared" ref="K155" si="9">K31*-1</f>
        <v>0</v>
      </c>
      <c r="L155" s="1404"/>
    </row>
    <row r="156" spans="1:12" s="1386" customFormat="1" ht="13.8">
      <c r="A156" s="1382"/>
      <c r="B156" s="1238"/>
      <c r="C156" s="1238"/>
      <c r="D156" s="1238"/>
      <c r="E156" s="1403" t="s">
        <v>1484</v>
      </c>
      <c r="F156" s="446"/>
      <c r="G156" s="1405" t="s">
        <v>1412</v>
      </c>
      <c r="H156" s="608"/>
      <c r="I156" s="1385"/>
      <c r="J156" s="1405" t="b">
        <f>IF(J142&lt;J155,TRUE,FALSE)</f>
        <v>0</v>
      </c>
      <c r="K156" s="1405" t="b">
        <f>IF(K142&lt;K155,TRUE,FALSE)</f>
        <v>0</v>
      </c>
      <c r="L156" s="446"/>
    </row>
    <row r="157" spans="1:12" s="234" customFormat="1" ht="13.8">
      <c r="A157" s="644"/>
      <c r="B157" s="1427"/>
      <c r="C157" s="1427"/>
      <c r="D157" s="1427"/>
      <c r="E157" s="596" t="s">
        <v>1064</v>
      </c>
      <c r="G157" s="596" t="s">
        <v>1061</v>
      </c>
      <c r="H157" s="574"/>
      <c r="I157" s="645"/>
      <c r="J157" s="1406">
        <f>InpCompany!$F$29</f>
        <v>0.5</v>
      </c>
      <c r="K157" s="1406">
        <f>InpCompany!$F$29</f>
        <v>0.5</v>
      </c>
      <c r="L157" s="644"/>
    </row>
    <row r="158" spans="1:12" s="1386" customFormat="1" ht="13.8">
      <c r="A158" s="1382"/>
      <c r="B158" s="1238"/>
      <c r="C158" s="1238"/>
      <c r="D158" s="1238"/>
      <c r="E158" s="593" t="str">
        <f>E100</f>
        <v>Bespoke sharing mechanism applies?</v>
      </c>
      <c r="F158" s="593" t="b">
        <f t="shared" ref="F158" si="10">F100</f>
        <v>0</v>
      </c>
      <c r="G158" s="593"/>
      <c r="H158" s="608"/>
      <c r="I158" s="1385"/>
      <c r="J158" s="1387"/>
      <c r="K158" s="1387"/>
      <c r="L158" s="1382"/>
    </row>
    <row r="159" spans="1:12" s="234" customFormat="1" ht="13.8">
      <c r="A159" s="644"/>
      <c r="B159" s="1427"/>
      <c r="C159" s="1427"/>
      <c r="D159" s="1427"/>
      <c r="E159" s="1403" t="s">
        <v>1485</v>
      </c>
      <c r="F159" s="446"/>
      <c r="G159" s="1405" t="str">
        <f>InpCompany!$F$11</f>
        <v>£m (2017-18 prices)</v>
      </c>
      <c r="H159" s="446"/>
      <c r="I159" s="446"/>
      <c r="J159" s="601">
        <f>IF(AND(J156,$F$158),(J142-J155)*J157,0)</f>
        <v>0</v>
      </c>
      <c r="K159" s="601">
        <f t="shared" ref="K159" si="11">IF(AND(K156,$F$158),(K142-K155)*K157,0)</f>
        <v>0</v>
      </c>
      <c r="L159" s="601"/>
    </row>
    <row r="160" spans="1:12" s="1386" customFormat="1" ht="13.8">
      <c r="A160" s="1382"/>
      <c r="B160" s="1238"/>
      <c r="C160" s="1238"/>
      <c r="D160" s="1238"/>
      <c r="E160" s="1382"/>
      <c r="F160" s="1382"/>
      <c r="G160" s="1384"/>
      <c r="H160" s="1382"/>
      <c r="I160" s="1382"/>
      <c r="J160" s="483"/>
      <c r="K160" s="483"/>
      <c r="L160" s="1382"/>
    </row>
    <row r="161" spans="1:12" s="1386" customFormat="1" ht="13.8">
      <c r="A161" s="1382"/>
      <c r="B161" s="1238"/>
      <c r="C161" s="1238"/>
      <c r="D161" s="1238"/>
      <c r="E161" s="1382"/>
      <c r="F161" s="1382"/>
      <c r="G161" s="1384"/>
      <c r="H161" s="1382"/>
      <c r="I161" s="1382"/>
      <c r="J161" s="483"/>
      <c r="K161" s="483"/>
      <c r="L161" s="1382"/>
    </row>
    <row r="162" spans="1:12" s="1386" customFormat="1" ht="13.8">
      <c r="A162" s="1382"/>
      <c r="B162" s="1238"/>
      <c r="C162" s="1430" t="s">
        <v>1414</v>
      </c>
      <c r="D162" s="1238"/>
      <c r="E162" s="1382"/>
      <c r="F162" s="1382"/>
      <c r="G162" s="1384"/>
      <c r="H162" s="1382"/>
      <c r="I162" s="1382"/>
      <c r="J162" s="483"/>
      <c r="K162" s="483"/>
      <c r="L162" s="1382"/>
    </row>
    <row r="163" spans="1:12" s="1386" customFormat="1" ht="13.8">
      <c r="A163" s="1382"/>
      <c r="B163" s="1238"/>
      <c r="C163" s="1238"/>
      <c r="D163" s="1238"/>
      <c r="E163" s="1382"/>
      <c r="F163" s="1382"/>
      <c r="G163" s="1384"/>
      <c r="H163" s="1382"/>
      <c r="I163" s="1382"/>
      <c r="J163" s="483"/>
      <c r="K163" s="483"/>
      <c r="L163" s="1382"/>
    </row>
    <row r="164" spans="1:12" s="1386" customFormat="1" ht="13.8">
      <c r="A164" s="1382"/>
      <c r="B164" s="1238"/>
      <c r="C164" s="1238"/>
      <c r="D164" s="1429" t="s">
        <v>1486</v>
      </c>
      <c r="E164" s="1382"/>
      <c r="F164" s="1382"/>
      <c r="G164" s="1384"/>
      <c r="H164" s="1382"/>
      <c r="I164" s="1382"/>
      <c r="J164" s="483"/>
      <c r="K164" s="483"/>
      <c r="L164" s="1382"/>
    </row>
    <row r="165" spans="1:12" s="1386" customFormat="1" ht="13.8">
      <c r="A165" s="1382"/>
      <c r="B165" s="1238"/>
      <c r="C165" s="1238"/>
      <c r="D165" s="1238"/>
      <c r="E165" s="501" t="s">
        <v>1487</v>
      </c>
      <c r="F165" s="1407"/>
      <c r="G165" s="1405" t="s">
        <v>1061</v>
      </c>
      <c r="H165" s="446"/>
      <c r="I165" s="446"/>
      <c r="J165" s="1407">
        <f>IFERROR(J144/J$152,0)</f>
        <v>0</v>
      </c>
      <c r="K165" s="1407">
        <f t="shared" ref="K165" si="12">IFERROR(K144/K$152,0)</f>
        <v>0</v>
      </c>
      <c r="L165" s="1407"/>
    </row>
    <row r="166" spans="1:12" s="1386" customFormat="1" ht="13.8">
      <c r="A166" s="1382"/>
      <c r="B166" s="1238"/>
      <c r="C166" s="1238"/>
      <c r="D166" s="1238"/>
      <c r="E166" s="501" t="s">
        <v>1488</v>
      </c>
      <c r="F166" s="1407"/>
      <c r="G166" s="1405" t="s">
        <v>1061</v>
      </c>
      <c r="H166" s="1382"/>
      <c r="I166" s="1382"/>
      <c r="J166" s="1407">
        <f t="shared" ref="J166:J171" si="13">IFERROR(J145/J$152,0)</f>
        <v>1</v>
      </c>
      <c r="K166" s="1407">
        <f t="shared" ref="K166:K171" si="14">IFERROR(K145/K$152,0)</f>
        <v>0</v>
      </c>
      <c r="L166" s="1407"/>
    </row>
    <row r="167" spans="1:12" s="1386" customFormat="1" ht="13.8">
      <c r="A167" s="1382"/>
      <c r="B167" s="1238"/>
      <c r="C167" s="1238"/>
      <c r="D167" s="1238"/>
      <c r="E167" s="501" t="s">
        <v>1489</v>
      </c>
      <c r="F167" s="1407"/>
      <c r="G167" s="1405" t="s">
        <v>1061</v>
      </c>
      <c r="H167" s="1382"/>
      <c r="I167" s="1382"/>
      <c r="J167" s="1407">
        <f t="shared" si="13"/>
        <v>0</v>
      </c>
      <c r="K167" s="1407">
        <f t="shared" si="14"/>
        <v>0</v>
      </c>
      <c r="L167" s="1407"/>
    </row>
    <row r="168" spans="1:12" s="1386" customFormat="1" ht="13.8">
      <c r="A168" s="1382"/>
      <c r="B168" s="1238"/>
      <c r="C168" s="1238"/>
      <c r="D168" s="1238"/>
      <c r="E168" s="501" t="s">
        <v>1490</v>
      </c>
      <c r="F168" s="1407"/>
      <c r="G168" s="1405" t="s">
        <v>1061</v>
      </c>
      <c r="H168" s="1382"/>
      <c r="I168" s="1382"/>
      <c r="J168" s="1407">
        <f t="shared" si="13"/>
        <v>0</v>
      </c>
      <c r="K168" s="1407">
        <f>IFERROR(K147/K$152,0)</f>
        <v>0</v>
      </c>
      <c r="L168" s="1407"/>
    </row>
    <row r="169" spans="1:12" s="1386" customFormat="1" ht="13.8">
      <c r="A169" s="1382"/>
      <c r="B169" s="1238"/>
      <c r="C169" s="1238"/>
      <c r="D169" s="1238"/>
      <c r="E169" s="501" t="s">
        <v>1491</v>
      </c>
      <c r="F169" s="1407"/>
      <c r="G169" s="1405" t="s">
        <v>1061</v>
      </c>
      <c r="H169" s="1382"/>
      <c r="I169" s="1382"/>
      <c r="J169" s="1407">
        <f t="shared" si="13"/>
        <v>0</v>
      </c>
      <c r="K169" s="1407">
        <f t="shared" si="14"/>
        <v>0</v>
      </c>
      <c r="L169" s="1407"/>
    </row>
    <row r="170" spans="1:12" s="1386" customFormat="1" ht="13.8">
      <c r="A170" s="1382"/>
      <c r="B170" s="1238"/>
      <c r="C170" s="1238"/>
      <c r="D170" s="1238"/>
      <c r="E170" s="501" t="s">
        <v>1492</v>
      </c>
      <c r="F170" s="1407"/>
      <c r="G170" s="1405" t="s">
        <v>1061</v>
      </c>
      <c r="H170" s="1382"/>
      <c r="I170" s="1382"/>
      <c r="J170" s="1407">
        <f t="shared" si="13"/>
        <v>0</v>
      </c>
      <c r="K170" s="1407">
        <f t="shared" si="14"/>
        <v>0</v>
      </c>
      <c r="L170" s="1407"/>
    </row>
    <row r="171" spans="1:12" s="1386" customFormat="1" ht="13.8">
      <c r="A171" s="1382"/>
      <c r="B171" s="1238"/>
      <c r="C171" s="1238"/>
      <c r="D171" s="1238"/>
      <c r="E171" s="501" t="s">
        <v>1493</v>
      </c>
      <c r="F171" s="1407"/>
      <c r="G171" s="1405" t="s">
        <v>1061</v>
      </c>
      <c r="H171" s="1382"/>
      <c r="I171" s="1382"/>
      <c r="J171" s="1407">
        <f t="shared" si="13"/>
        <v>0</v>
      </c>
      <c r="K171" s="1407">
        <f t="shared" si="14"/>
        <v>0</v>
      </c>
      <c r="L171" s="1407"/>
    </row>
    <row r="172" spans="1:12" s="1386" customFormat="1" ht="13.8">
      <c r="A172" s="1382"/>
      <c r="B172" s="1238"/>
      <c r="C172" s="1238"/>
      <c r="D172" s="1238"/>
      <c r="E172" s="444"/>
      <c r="G172" s="608"/>
      <c r="H172" s="608"/>
      <c r="I172" s="1385"/>
      <c r="J172" s="1387"/>
      <c r="K172" s="1387"/>
      <c r="L172" s="1382"/>
    </row>
    <row r="173" spans="1:12" s="1386" customFormat="1" ht="14.4">
      <c r="A173" s="1382"/>
      <c r="B173" s="1238"/>
      <c r="C173" s="1238"/>
      <c r="D173" s="1429" t="s">
        <v>1494</v>
      </c>
      <c r="E173" s="1353"/>
      <c r="F173" s="446"/>
      <c r="G173" s="462"/>
      <c r="H173" s="446"/>
      <c r="I173" s="446"/>
      <c r="J173" s="643"/>
      <c r="K173" s="643"/>
      <c r="L173" s="643"/>
    </row>
    <row r="174" spans="1:12" s="1386" customFormat="1" ht="13.8">
      <c r="A174" s="1382"/>
      <c r="B174" s="1238"/>
      <c r="C174" s="1238"/>
      <c r="D174" s="1403"/>
      <c r="E174" s="501" t="s">
        <v>1495</v>
      </c>
      <c r="F174" s="446"/>
      <c r="G174" s="1405" t="str">
        <f>InpCompany!$F$11</f>
        <v>£m (2017-18 prices)</v>
      </c>
      <c r="H174" s="446"/>
      <c r="I174" s="446"/>
      <c r="J174" s="601">
        <f>J$159*J165</f>
        <v>0</v>
      </c>
      <c r="K174" s="601">
        <f t="shared" ref="K174" si="15">K$159*K165</f>
        <v>0</v>
      </c>
      <c r="L174" s="601"/>
    </row>
    <row r="175" spans="1:12" s="1386" customFormat="1" ht="13.8">
      <c r="A175" s="1382"/>
      <c r="B175" s="1238"/>
      <c r="C175" s="1238"/>
      <c r="D175" s="1403"/>
      <c r="E175" s="501" t="s">
        <v>1496</v>
      </c>
      <c r="F175" s="446"/>
      <c r="G175" s="1405" t="str">
        <f>InpCompany!$F$11</f>
        <v>£m (2017-18 prices)</v>
      </c>
      <c r="H175" s="446"/>
      <c r="I175" s="446"/>
      <c r="J175" s="601">
        <f t="shared" ref="J175:K180" si="16">J$159*J166</f>
        <v>0</v>
      </c>
      <c r="K175" s="601">
        <f t="shared" si="16"/>
        <v>0</v>
      </c>
      <c r="L175" s="601"/>
    </row>
    <row r="176" spans="1:12" s="1386" customFormat="1" ht="13.8">
      <c r="A176" s="1382"/>
      <c r="B176" s="1238"/>
      <c r="C176" s="1238"/>
      <c r="D176" s="1403"/>
      <c r="E176" s="501" t="s">
        <v>1497</v>
      </c>
      <c r="F176" s="446"/>
      <c r="G176" s="1405" t="str">
        <f>InpCompany!$F$11</f>
        <v>£m (2017-18 prices)</v>
      </c>
      <c r="H176" s="446"/>
      <c r="I176" s="446"/>
      <c r="J176" s="601">
        <f t="shared" si="16"/>
        <v>0</v>
      </c>
      <c r="K176" s="601">
        <f t="shared" si="16"/>
        <v>0</v>
      </c>
      <c r="L176" s="601"/>
    </row>
    <row r="177" spans="1:12" s="1386" customFormat="1" ht="13.8">
      <c r="A177" s="1382"/>
      <c r="B177" s="1238"/>
      <c r="C177" s="1238"/>
      <c r="D177" s="1403"/>
      <c r="E177" s="501" t="s">
        <v>1498</v>
      </c>
      <c r="F177" s="446"/>
      <c r="G177" s="1405" t="str">
        <f>InpCompany!$F$11</f>
        <v>£m (2017-18 prices)</v>
      </c>
      <c r="H177" s="446"/>
      <c r="I177" s="446"/>
      <c r="J177" s="601">
        <f t="shared" si="16"/>
        <v>0</v>
      </c>
      <c r="K177" s="601">
        <f t="shared" si="16"/>
        <v>0</v>
      </c>
      <c r="L177" s="601"/>
    </row>
    <row r="178" spans="1:12" s="1386" customFormat="1" ht="13.8">
      <c r="A178" s="1382"/>
      <c r="B178" s="1238"/>
      <c r="C178" s="1238"/>
      <c r="D178" s="1403"/>
      <c r="E178" s="501" t="s">
        <v>1499</v>
      </c>
      <c r="F178" s="446"/>
      <c r="G178" s="1405" t="str">
        <f>InpCompany!$F$11</f>
        <v>£m (2017-18 prices)</v>
      </c>
      <c r="H178" s="446"/>
      <c r="I178" s="446"/>
      <c r="J178" s="601">
        <f t="shared" si="16"/>
        <v>0</v>
      </c>
      <c r="K178" s="601">
        <f t="shared" si="16"/>
        <v>0</v>
      </c>
      <c r="L178" s="601"/>
    </row>
    <row r="179" spans="1:12" s="1386" customFormat="1" ht="13.8">
      <c r="A179" s="1382"/>
      <c r="B179" s="1238"/>
      <c r="C179" s="1238"/>
      <c r="D179" s="1403"/>
      <c r="E179" s="501" t="s">
        <v>1500</v>
      </c>
      <c r="F179" s="446"/>
      <c r="G179" s="1405" t="str">
        <f>InpCompany!$F$11</f>
        <v>£m (2017-18 prices)</v>
      </c>
      <c r="H179" s="446"/>
      <c r="I179" s="446"/>
      <c r="J179" s="601">
        <f t="shared" si="16"/>
        <v>0</v>
      </c>
      <c r="K179" s="601">
        <f t="shared" si="16"/>
        <v>0</v>
      </c>
      <c r="L179" s="601"/>
    </row>
    <row r="180" spans="1:12" s="1386" customFormat="1" ht="13.8">
      <c r="A180" s="1382"/>
      <c r="B180" s="1238"/>
      <c r="C180" s="1238"/>
      <c r="D180" s="1403"/>
      <c r="E180" s="501" t="s">
        <v>1501</v>
      </c>
      <c r="F180" s="446"/>
      <c r="G180" s="1405" t="str">
        <f>InpCompany!$F$11</f>
        <v>£m (2017-18 prices)</v>
      </c>
      <c r="H180" s="446"/>
      <c r="I180" s="446"/>
      <c r="J180" s="601">
        <f t="shared" si="16"/>
        <v>0</v>
      </c>
      <c r="K180" s="601">
        <f t="shared" si="16"/>
        <v>0</v>
      </c>
      <c r="L180" s="601"/>
    </row>
    <row r="181" spans="1:12" s="1386" customFormat="1" ht="14.4">
      <c r="A181" s="1382"/>
      <c r="B181" s="1238"/>
      <c r="C181" s="1238"/>
      <c r="D181" s="1403"/>
      <c r="E181" s="1353"/>
      <c r="F181" s="446"/>
      <c r="G181" s="462"/>
      <c r="H181" s="446"/>
      <c r="I181" s="446"/>
      <c r="J181" s="446"/>
      <c r="K181" s="446"/>
      <c r="L181" s="446"/>
    </row>
    <row r="182" spans="1:12" s="1386" customFormat="1" ht="13.8">
      <c r="A182" s="1382"/>
      <c r="B182" s="1238"/>
      <c r="C182" s="1238"/>
      <c r="D182" s="1429" t="s">
        <v>1502</v>
      </c>
      <c r="E182" s="451"/>
      <c r="F182" s="451"/>
      <c r="G182" s="654"/>
      <c r="H182" s="446"/>
      <c r="I182" s="446"/>
      <c r="J182" s="446"/>
      <c r="K182" s="446"/>
      <c r="L182" s="446"/>
    </row>
    <row r="183" spans="1:12" s="1386" customFormat="1" ht="13.8">
      <c r="A183" s="1382"/>
      <c r="B183" s="1238"/>
      <c r="C183" s="1238"/>
      <c r="D183" s="1403"/>
      <c r="E183" s="501" t="s">
        <v>1503</v>
      </c>
      <c r="F183" s="446"/>
      <c r="G183" s="1405" t="str">
        <f>InpCompany!$F$11</f>
        <v>£m (2017-18 prices)</v>
      </c>
      <c r="H183" s="1408">
        <f>J183+K183+L183</f>
        <v>0</v>
      </c>
      <c r="I183" s="620"/>
      <c r="J183" s="1850">
        <f>J144-J174</f>
        <v>0</v>
      </c>
      <c r="K183" s="601">
        <f t="shared" ref="K183:L183" si="17">K144-K174</f>
        <v>0</v>
      </c>
      <c r="L183" s="601">
        <f t="shared" si="17"/>
        <v>0</v>
      </c>
    </row>
    <row r="184" spans="1:12" s="1386" customFormat="1" ht="13.8">
      <c r="A184" s="1382"/>
      <c r="B184" s="1238"/>
      <c r="C184" s="1238"/>
      <c r="D184" s="1403"/>
      <c r="E184" s="501" t="s">
        <v>1504</v>
      </c>
      <c r="F184" s="446"/>
      <c r="G184" s="1405" t="str">
        <f>InpCompany!$F$11</f>
        <v>£m (2017-18 prices)</v>
      </c>
      <c r="H184" s="1408">
        <f t="shared" ref="H184:H189" si="18">J184+K184+L184</f>
        <v>-4.8392000000000008</v>
      </c>
      <c r="I184" s="620"/>
      <c r="J184" s="601">
        <f t="shared" ref="J184:L184" si="19">J145-J175</f>
        <v>-4.8392000000000008</v>
      </c>
      <c r="K184" s="601">
        <f t="shared" si="19"/>
        <v>0</v>
      </c>
      <c r="L184" s="601">
        <f t="shared" si="19"/>
        <v>0</v>
      </c>
    </row>
    <row r="185" spans="1:12" s="1386" customFormat="1" ht="13.8">
      <c r="A185" s="1382"/>
      <c r="B185" s="1238"/>
      <c r="C185" s="1238"/>
      <c r="D185" s="1403"/>
      <c r="E185" s="501" t="s">
        <v>1505</v>
      </c>
      <c r="F185" s="446"/>
      <c r="G185" s="1405" t="str">
        <f>InpCompany!$F$11</f>
        <v>£m (2017-18 prices)</v>
      </c>
      <c r="H185" s="1408">
        <f t="shared" si="18"/>
        <v>0</v>
      </c>
      <c r="I185" s="620"/>
      <c r="J185" s="601">
        <f t="shared" ref="J185:L185" si="20">J146-J176</f>
        <v>0</v>
      </c>
      <c r="K185" s="601">
        <f t="shared" si="20"/>
        <v>0</v>
      </c>
      <c r="L185" s="601">
        <f t="shared" si="20"/>
        <v>0</v>
      </c>
    </row>
    <row r="186" spans="1:12" s="1386" customFormat="1" ht="13.8">
      <c r="A186" s="1382"/>
      <c r="B186" s="1238"/>
      <c r="C186" s="1238"/>
      <c r="D186" s="1403"/>
      <c r="E186" s="501" t="s">
        <v>1506</v>
      </c>
      <c r="F186" s="446"/>
      <c r="G186" s="1405" t="str">
        <f>InpCompany!$F$11</f>
        <v>£m (2017-18 prices)</v>
      </c>
      <c r="H186" s="1408">
        <f t="shared" si="18"/>
        <v>0</v>
      </c>
      <c r="I186" s="620"/>
      <c r="J186" s="601">
        <f t="shared" ref="J186:L186" si="21">J147-J177</f>
        <v>0</v>
      </c>
      <c r="K186" s="601">
        <f t="shared" si="21"/>
        <v>0</v>
      </c>
      <c r="L186" s="601">
        <f t="shared" si="21"/>
        <v>0</v>
      </c>
    </row>
    <row r="187" spans="1:12" s="1386" customFormat="1" ht="13.8">
      <c r="A187" s="1382"/>
      <c r="B187" s="1238"/>
      <c r="C187" s="1238"/>
      <c r="D187" s="1403"/>
      <c r="E187" s="501" t="s">
        <v>1507</v>
      </c>
      <c r="F187" s="446"/>
      <c r="G187" s="1405" t="str">
        <f>InpCompany!$F$11</f>
        <v>£m (2017-18 prices)</v>
      </c>
      <c r="H187" s="1408">
        <f t="shared" si="18"/>
        <v>0</v>
      </c>
      <c r="I187" s="620"/>
      <c r="J187" s="601">
        <f t="shared" ref="J187:L187" si="22">J148-J178</f>
        <v>0</v>
      </c>
      <c r="K187" s="601">
        <f t="shared" si="22"/>
        <v>0</v>
      </c>
      <c r="L187" s="601">
        <f t="shared" si="22"/>
        <v>0</v>
      </c>
    </row>
    <row r="188" spans="1:12" s="1386" customFormat="1" ht="13.8">
      <c r="A188" s="1382"/>
      <c r="B188" s="1238"/>
      <c r="C188" s="1238"/>
      <c r="D188" s="1403"/>
      <c r="E188" s="501" t="s">
        <v>1508</v>
      </c>
      <c r="F188" s="446"/>
      <c r="G188" s="1405" t="str">
        <f>InpCompany!$F$11</f>
        <v>£m (2017-18 prices)</v>
      </c>
      <c r="H188" s="1408">
        <f t="shared" si="18"/>
        <v>0</v>
      </c>
      <c r="I188" s="620"/>
      <c r="J188" s="601">
        <f t="shared" ref="J188:L188" si="23">J149-J179</f>
        <v>0</v>
      </c>
      <c r="K188" s="601">
        <f t="shared" si="23"/>
        <v>0</v>
      </c>
      <c r="L188" s="601">
        <f t="shared" si="23"/>
        <v>0</v>
      </c>
    </row>
    <row r="189" spans="1:12" s="1386" customFormat="1" ht="13.8">
      <c r="A189" s="1382"/>
      <c r="B189" s="1238"/>
      <c r="C189" s="1238"/>
      <c r="D189" s="1403"/>
      <c r="E189" s="501" t="s">
        <v>1509</v>
      </c>
      <c r="F189" s="446"/>
      <c r="G189" s="1405" t="str">
        <f>InpCompany!$F$11</f>
        <v>£m (2017-18 prices)</v>
      </c>
      <c r="H189" s="1408">
        <f t="shared" si="18"/>
        <v>0</v>
      </c>
      <c r="I189" s="620"/>
      <c r="J189" s="601">
        <f t="shared" ref="J189:L189" si="24">J150-J180</f>
        <v>0</v>
      </c>
      <c r="K189" s="601">
        <f t="shared" si="24"/>
        <v>0</v>
      </c>
      <c r="L189" s="601">
        <f t="shared" si="24"/>
        <v>0</v>
      </c>
    </row>
    <row r="190" spans="1:12" s="1386" customFormat="1" ht="13.8">
      <c r="A190" s="1382"/>
      <c r="B190" s="1238"/>
      <c r="C190" s="1238"/>
      <c r="D190" s="1238"/>
      <c r="E190" s="444"/>
      <c r="G190" s="608"/>
      <c r="H190" s="608"/>
      <c r="I190" s="1385"/>
      <c r="J190" s="1387"/>
      <c r="K190" s="1387"/>
      <c r="L190" s="1382"/>
    </row>
    <row r="191" spans="1:12" s="1386" customFormat="1" ht="13.8">
      <c r="A191" s="1382"/>
      <c r="B191" s="1238"/>
      <c r="C191" s="1430" t="s">
        <v>1438</v>
      </c>
      <c r="D191" s="1403"/>
      <c r="E191" s="444"/>
      <c r="G191" s="608"/>
      <c r="H191" s="608"/>
      <c r="I191" s="1385"/>
      <c r="J191" s="1387"/>
      <c r="K191" s="1387"/>
      <c r="L191" s="1382"/>
    </row>
    <row r="192" spans="1:12" s="1386" customFormat="1" ht="13.8">
      <c r="A192" s="1382"/>
      <c r="B192" s="1238"/>
      <c r="C192" s="1403"/>
      <c r="D192" s="1403"/>
      <c r="E192" s="444"/>
      <c r="G192" s="608"/>
      <c r="H192" s="608"/>
      <c r="I192" s="1385"/>
      <c r="J192" s="1387"/>
      <c r="K192" s="1387"/>
      <c r="L192" s="1382"/>
    </row>
    <row r="193" spans="1:12" s="1386" customFormat="1" ht="13.8">
      <c r="A193" s="1382"/>
      <c r="B193" s="1238"/>
      <c r="C193" s="1403"/>
      <c r="D193" s="1429" t="s">
        <v>1510</v>
      </c>
      <c r="E193" s="444"/>
      <c r="G193" s="608"/>
      <c r="H193" s="608"/>
      <c r="I193" s="1385"/>
      <c r="J193" s="1387"/>
      <c r="K193" s="1387"/>
      <c r="L193" s="1382"/>
    </row>
    <row r="194" spans="1:12" s="234" customFormat="1" ht="13.8">
      <c r="A194" s="644"/>
      <c r="B194" s="1427"/>
      <c r="C194" s="1427"/>
      <c r="D194" s="1427"/>
      <c r="E194" s="596" t="str">
        <f>Performance!E307</f>
        <v>Proportion of underperformance payments to be paid in-period - Water resources</v>
      </c>
      <c r="F194" s="1419">
        <f>Performance!F307</f>
        <v>0</v>
      </c>
      <c r="G194" s="596" t="str">
        <f>Performance!G307</f>
        <v>Percentage</v>
      </c>
      <c r="H194" s="574"/>
      <c r="I194" s="645"/>
      <c r="J194" s="1388"/>
      <c r="K194" s="1388"/>
      <c r="L194" s="644"/>
    </row>
    <row r="195" spans="1:12" s="234" customFormat="1" ht="13.8">
      <c r="A195" s="644"/>
      <c r="B195" s="1427"/>
      <c r="C195" s="1427"/>
      <c r="D195" s="1427"/>
      <c r="E195" s="596" t="str">
        <f>Performance!E308</f>
        <v>Proportion of underperformance payments to be paid in-period - Water network plus</v>
      </c>
      <c r="F195" s="1419">
        <f>Performance!F308</f>
        <v>0.37518598115390972</v>
      </c>
      <c r="G195" s="596" t="str">
        <f>Performance!G308</f>
        <v>Percentage</v>
      </c>
      <c r="H195" s="574"/>
      <c r="I195" s="645"/>
      <c r="J195" s="1388"/>
      <c r="K195" s="1388"/>
      <c r="L195" s="644"/>
    </row>
    <row r="196" spans="1:12" s="234" customFormat="1" ht="13.8">
      <c r="A196" s="644"/>
      <c r="B196" s="1427"/>
      <c r="C196" s="1427"/>
      <c r="D196" s="1427"/>
      <c r="E196" s="596" t="str">
        <f>Performance!E309</f>
        <v>Proportion of underperformance payments to be paid in-period - Wastewater network plus</v>
      </c>
      <c r="F196" s="1419">
        <f>Performance!F309</f>
        <v>0</v>
      </c>
      <c r="G196" s="596" t="str">
        <f>Performance!G309</f>
        <v>Percentage</v>
      </c>
      <c r="H196" s="574"/>
      <c r="I196" s="645"/>
      <c r="J196" s="1388"/>
      <c r="K196" s="1388"/>
      <c r="L196" s="644"/>
    </row>
    <row r="197" spans="1:12" s="234" customFormat="1" ht="13.8">
      <c r="A197" s="644"/>
      <c r="B197" s="1427"/>
      <c r="C197" s="1427"/>
      <c r="D197" s="1427"/>
      <c r="E197" s="596" t="str">
        <f>Performance!E310</f>
        <v>Proportion of underperformance payments to be paid in-period - Bioresources (sludge)</v>
      </c>
      <c r="F197" s="1419">
        <f>Performance!F310</f>
        <v>0</v>
      </c>
      <c r="G197" s="596" t="str">
        <f>Performance!G310</f>
        <v>Percentage</v>
      </c>
      <c r="H197" s="574"/>
      <c r="I197" s="645"/>
      <c r="J197" s="1388"/>
      <c r="K197" s="1388"/>
      <c r="L197" s="644"/>
    </row>
    <row r="198" spans="1:12" s="234" customFormat="1" ht="13.8">
      <c r="A198" s="644"/>
      <c r="B198" s="1427"/>
      <c r="C198" s="1427"/>
      <c r="D198" s="1427"/>
      <c r="E198" s="596" t="str">
        <f>Performance!E311</f>
        <v>Proportion of underperformance payments to be paid in-period - Residential retail</v>
      </c>
      <c r="F198" s="1419">
        <f>Performance!F311</f>
        <v>0</v>
      </c>
      <c r="G198" s="596" t="str">
        <f>Performance!G311</f>
        <v>Percentage</v>
      </c>
      <c r="H198" s="574"/>
      <c r="I198" s="645"/>
      <c r="J198" s="1388"/>
      <c r="K198" s="1388"/>
      <c r="L198" s="644"/>
    </row>
    <row r="199" spans="1:12" s="234" customFormat="1" ht="13.8">
      <c r="A199" s="644"/>
      <c r="B199" s="1427"/>
      <c r="C199" s="1427"/>
      <c r="D199" s="1427"/>
      <c r="E199" s="596" t="str">
        <f>Performance!E312</f>
        <v>Proportion of underperformance payments to be paid in-period - Business retail</v>
      </c>
      <c r="F199" s="1419">
        <f>Performance!F312</f>
        <v>0</v>
      </c>
      <c r="G199" s="596" t="str">
        <f>Performance!G312</f>
        <v>Percentage</v>
      </c>
      <c r="H199" s="574"/>
      <c r="I199" s="645"/>
      <c r="J199" s="1388"/>
      <c r="K199" s="1388"/>
      <c r="L199" s="644"/>
    </row>
    <row r="200" spans="1:12" s="234" customFormat="1" ht="13.8">
      <c r="A200" s="644"/>
      <c r="B200" s="1427"/>
      <c r="C200" s="1427"/>
      <c r="D200" s="1427"/>
      <c r="E200" s="596" t="str">
        <f>Performance!E313</f>
        <v>Proportion of underperformance payments to be paid in-period - Dummy control</v>
      </c>
      <c r="F200" s="1419">
        <f>Performance!F313</f>
        <v>0</v>
      </c>
      <c r="G200" s="596" t="str">
        <f>Performance!G313</f>
        <v>Percentage</v>
      </c>
      <c r="H200" s="574"/>
      <c r="I200" s="645"/>
      <c r="J200" s="1388"/>
      <c r="K200" s="1388"/>
      <c r="L200" s="644"/>
    </row>
    <row r="201" spans="1:12" s="1798" customFormat="1" ht="13.8">
      <c r="A201" s="1793"/>
      <c r="B201" s="1794"/>
      <c r="C201" s="1794"/>
      <c r="D201" s="1795"/>
      <c r="E201" s="1796"/>
      <c r="F201" s="1796"/>
      <c r="G201" s="1796"/>
      <c r="H201" s="1797"/>
      <c r="I201" s="1796"/>
      <c r="J201" s="1796"/>
      <c r="K201" s="1796"/>
      <c r="L201" s="1796"/>
    </row>
    <row r="202" spans="1:12" s="1805" customFormat="1" ht="13.8">
      <c r="A202" s="1799"/>
      <c r="B202" s="1800"/>
      <c r="C202" s="1800"/>
      <c r="D202" s="1801" t="s">
        <v>1511</v>
      </c>
      <c r="E202" s="1799"/>
      <c r="F202" s="1802"/>
      <c r="G202" s="1420"/>
      <c r="H202" s="1420"/>
      <c r="I202" s="1803"/>
      <c r="J202" s="1804"/>
      <c r="K202" s="1804"/>
      <c r="L202" s="1799"/>
    </row>
    <row r="203" spans="1:12" s="1805" customFormat="1" ht="13.8">
      <c r="A203" s="1799"/>
      <c r="B203" s="1800"/>
      <c r="C203" s="1800"/>
      <c r="D203" s="1800"/>
      <c r="E203" s="1806" t="s">
        <v>1512</v>
      </c>
      <c r="F203" s="1807">
        <f>H183*F194</f>
        <v>0</v>
      </c>
      <c r="G203" s="1808" t="str">
        <f>InpCompany!$F$11</f>
        <v>£m (2017-18 prices)</v>
      </c>
      <c r="H203" s="1420"/>
      <c r="I203" s="1803"/>
      <c r="J203" s="1804"/>
      <c r="K203" s="1804"/>
      <c r="L203" s="1799"/>
    </row>
    <row r="204" spans="1:12" s="1805" customFormat="1" ht="13.8">
      <c r="A204" s="1799"/>
      <c r="B204" s="1800"/>
      <c r="C204" s="1800"/>
      <c r="D204" s="1800"/>
      <c r="E204" s="1806" t="s">
        <v>1513</v>
      </c>
      <c r="F204" s="1807">
        <f t="shared" ref="F204:F209" si="25">H184*F195</f>
        <v>-1.8156000000000003</v>
      </c>
      <c r="G204" s="1808" t="str">
        <f>InpCompany!$F$11</f>
        <v>£m (2017-18 prices)</v>
      </c>
      <c r="H204" s="1420"/>
      <c r="I204" s="1803"/>
      <c r="J204" s="1804"/>
      <c r="K204" s="1804"/>
      <c r="L204" s="1799"/>
    </row>
    <row r="205" spans="1:12" s="1805" customFormat="1" ht="13.8">
      <c r="A205" s="1799"/>
      <c r="B205" s="1800"/>
      <c r="C205" s="1800"/>
      <c r="D205" s="1800"/>
      <c r="E205" s="1806" t="s">
        <v>1514</v>
      </c>
      <c r="F205" s="1807">
        <f t="shared" si="25"/>
        <v>0</v>
      </c>
      <c r="G205" s="1808" t="str">
        <f>InpCompany!$F$11</f>
        <v>£m (2017-18 prices)</v>
      </c>
      <c r="H205" s="1420"/>
      <c r="I205" s="1803"/>
      <c r="J205" s="1804"/>
      <c r="K205" s="1804"/>
      <c r="L205" s="1799"/>
    </row>
    <row r="206" spans="1:12" s="1805" customFormat="1" ht="13.8">
      <c r="A206" s="1799"/>
      <c r="B206" s="1800"/>
      <c r="C206" s="1800"/>
      <c r="D206" s="1800"/>
      <c r="E206" s="1806" t="s">
        <v>1515</v>
      </c>
      <c r="F206" s="1807">
        <f t="shared" si="25"/>
        <v>0</v>
      </c>
      <c r="G206" s="1808" t="str">
        <f>InpCompany!$F$11</f>
        <v>£m (2017-18 prices)</v>
      </c>
      <c r="H206" s="1420"/>
      <c r="I206" s="1803"/>
      <c r="J206" s="1804"/>
      <c r="K206" s="1804"/>
      <c r="L206" s="1799"/>
    </row>
    <row r="207" spans="1:12" s="1805" customFormat="1" ht="13.8">
      <c r="A207" s="1799"/>
      <c r="B207" s="1800"/>
      <c r="C207" s="1800"/>
      <c r="D207" s="1800"/>
      <c r="E207" s="1806" t="s">
        <v>1516</v>
      </c>
      <c r="F207" s="1807">
        <f t="shared" si="25"/>
        <v>0</v>
      </c>
      <c r="G207" s="1808" t="str">
        <f>InpCompany!$F$11</f>
        <v>£m (2017-18 prices)</v>
      </c>
      <c r="H207" s="1420"/>
      <c r="I207" s="1803"/>
      <c r="J207" s="1804"/>
      <c r="K207" s="1804"/>
      <c r="L207" s="1799"/>
    </row>
    <row r="208" spans="1:12" s="1805" customFormat="1" ht="13.8">
      <c r="A208" s="1799"/>
      <c r="B208" s="1800"/>
      <c r="C208" s="1800"/>
      <c r="D208" s="1800"/>
      <c r="E208" s="1806" t="s">
        <v>1517</v>
      </c>
      <c r="F208" s="1807">
        <f t="shared" si="25"/>
        <v>0</v>
      </c>
      <c r="G208" s="1808" t="str">
        <f>InpCompany!$F$11</f>
        <v>£m (2017-18 prices)</v>
      </c>
      <c r="H208" s="1420"/>
      <c r="I208" s="1803"/>
      <c r="J208" s="1804"/>
      <c r="K208" s="1804"/>
      <c r="L208" s="1799"/>
    </row>
    <row r="209" spans="1:12" s="1805" customFormat="1" ht="13.8">
      <c r="A209" s="1799"/>
      <c r="B209" s="1800"/>
      <c r="C209" s="1800"/>
      <c r="D209" s="1800"/>
      <c r="E209" s="1806" t="s">
        <v>1518</v>
      </c>
      <c r="F209" s="1807">
        <f t="shared" si="25"/>
        <v>0</v>
      </c>
      <c r="G209" s="1808" t="str">
        <f>InpCompany!$F$11</f>
        <v>£m (2017-18 prices)</v>
      </c>
      <c r="H209" s="1420"/>
      <c r="I209" s="1803"/>
      <c r="J209" s="1804"/>
      <c r="K209" s="1804"/>
      <c r="L209" s="1799"/>
    </row>
    <row r="210" spans="1:12" s="1805" customFormat="1" ht="14.4">
      <c r="A210" s="1799"/>
      <c r="B210" s="1800"/>
      <c r="C210" s="1800"/>
      <c r="D210" s="1800"/>
      <c r="E210" s="1809"/>
      <c r="F210" s="1802"/>
      <c r="G210" s="1420"/>
      <c r="H210" s="1420"/>
      <c r="I210" s="1803"/>
      <c r="J210" s="1804"/>
      <c r="K210" s="1804"/>
      <c r="L210" s="1799"/>
    </row>
    <row r="211" spans="1:12" s="1805" customFormat="1" ht="14.4">
      <c r="A211" s="1799"/>
      <c r="B211" s="1800"/>
      <c r="C211" s="1800"/>
      <c r="D211" s="1801" t="s">
        <v>1519</v>
      </c>
      <c r="E211" s="1809"/>
      <c r="F211" s="1802"/>
      <c r="G211" s="1420"/>
      <c r="H211" s="1420"/>
      <c r="I211" s="1803"/>
      <c r="J211" s="1804"/>
      <c r="K211" s="1804"/>
      <c r="L211" s="1799"/>
    </row>
    <row r="212" spans="1:12" s="1805" customFormat="1" ht="13.8">
      <c r="A212" s="1799"/>
      <c r="B212" s="1800"/>
      <c r="C212" s="1800"/>
      <c r="D212" s="1800"/>
      <c r="E212" s="1806" t="s">
        <v>1520</v>
      </c>
      <c r="F212" s="1807">
        <f>H183*(1-F194)</f>
        <v>0</v>
      </c>
      <c r="G212" s="1808" t="str">
        <f>InpCompany!$F$11</f>
        <v>£m (2017-18 prices)</v>
      </c>
      <c r="H212" s="1420"/>
      <c r="I212" s="1803"/>
      <c r="J212" s="1804"/>
      <c r="K212" s="1804"/>
      <c r="L212" s="1799"/>
    </row>
    <row r="213" spans="1:12" s="1805" customFormat="1" ht="13.8">
      <c r="A213" s="1799"/>
      <c r="B213" s="1800"/>
      <c r="C213" s="1800"/>
      <c r="D213" s="1800"/>
      <c r="E213" s="1806" t="s">
        <v>1521</v>
      </c>
      <c r="F213" s="1807">
        <f t="shared" ref="F213:F218" si="26">H184*(1-F195)</f>
        <v>-3.0236000000000005</v>
      </c>
      <c r="G213" s="1808" t="str">
        <f>InpCompany!$F$11</f>
        <v>£m (2017-18 prices)</v>
      </c>
      <c r="H213" s="1420"/>
      <c r="I213" s="1803"/>
      <c r="J213" s="1804"/>
      <c r="K213" s="1804"/>
      <c r="L213" s="1799"/>
    </row>
    <row r="214" spans="1:12" s="1805" customFormat="1" ht="13.8">
      <c r="A214" s="1799"/>
      <c r="B214" s="1800"/>
      <c r="C214" s="1800"/>
      <c r="D214" s="1800"/>
      <c r="E214" s="1806" t="s">
        <v>1522</v>
      </c>
      <c r="F214" s="1807">
        <f t="shared" si="26"/>
        <v>0</v>
      </c>
      <c r="G214" s="1808" t="str">
        <f>InpCompany!$F$11</f>
        <v>£m (2017-18 prices)</v>
      </c>
      <c r="H214" s="1420"/>
      <c r="I214" s="1803"/>
      <c r="J214" s="1804"/>
      <c r="K214" s="1804"/>
      <c r="L214" s="1799"/>
    </row>
    <row r="215" spans="1:12" s="1805" customFormat="1" ht="13.8">
      <c r="A215" s="1799"/>
      <c r="B215" s="1800"/>
      <c r="C215" s="1800"/>
      <c r="D215" s="1800"/>
      <c r="E215" s="1806" t="s">
        <v>1523</v>
      </c>
      <c r="F215" s="1807">
        <f t="shared" si="26"/>
        <v>0</v>
      </c>
      <c r="G215" s="1808" t="str">
        <f>InpCompany!$F$11</f>
        <v>£m (2017-18 prices)</v>
      </c>
      <c r="H215" s="1420"/>
      <c r="I215" s="1803"/>
      <c r="J215" s="1804"/>
      <c r="K215" s="1804"/>
      <c r="L215" s="1799"/>
    </row>
    <row r="216" spans="1:12" s="1805" customFormat="1" ht="13.8">
      <c r="A216" s="1799"/>
      <c r="B216" s="1800"/>
      <c r="C216" s="1800"/>
      <c r="D216" s="1800"/>
      <c r="E216" s="1806" t="s">
        <v>1524</v>
      </c>
      <c r="F216" s="1807">
        <f t="shared" si="26"/>
        <v>0</v>
      </c>
      <c r="G216" s="1808" t="str">
        <f>InpCompany!$F$11</f>
        <v>£m (2017-18 prices)</v>
      </c>
      <c r="H216" s="1420"/>
      <c r="I216" s="1803"/>
      <c r="J216" s="1804"/>
      <c r="K216" s="1804"/>
      <c r="L216" s="1799"/>
    </row>
    <row r="217" spans="1:12" s="1805" customFormat="1" ht="13.8">
      <c r="A217" s="1799"/>
      <c r="B217" s="1800"/>
      <c r="C217" s="1800"/>
      <c r="D217" s="1800"/>
      <c r="E217" s="1806" t="s">
        <v>1525</v>
      </c>
      <c r="F217" s="1807">
        <f t="shared" si="26"/>
        <v>0</v>
      </c>
      <c r="G217" s="1808" t="str">
        <f>InpCompany!$F$11</f>
        <v>£m (2017-18 prices)</v>
      </c>
      <c r="H217" s="1420"/>
      <c r="I217" s="1803"/>
      <c r="J217" s="1810"/>
      <c r="K217" s="1804"/>
      <c r="L217" s="1799"/>
    </row>
    <row r="218" spans="1:12" s="1805" customFormat="1" ht="13.8">
      <c r="A218" s="1799"/>
      <c r="B218" s="1800"/>
      <c r="C218" s="1800"/>
      <c r="D218" s="1800"/>
      <c r="E218" s="1806" t="s">
        <v>1526</v>
      </c>
      <c r="F218" s="1807">
        <f t="shared" si="26"/>
        <v>0</v>
      </c>
      <c r="G218" s="1808" t="str">
        <f>InpCompany!$F$11</f>
        <v>£m (2017-18 prices)</v>
      </c>
      <c r="H218" s="1799"/>
      <c r="I218" s="1803"/>
      <c r="J218" s="1799"/>
      <c r="K218" s="1799"/>
      <c r="L218" s="1799"/>
    </row>
    <row r="219" spans="1:12" s="1386" customFormat="1" ht="13.8">
      <c r="A219" s="1382"/>
      <c r="B219" s="1238"/>
      <c r="C219" s="1238"/>
      <c r="D219" s="1238"/>
      <c r="E219" s="444"/>
      <c r="F219" s="1393"/>
      <c r="G219" s="608"/>
      <c r="H219" s="608"/>
      <c r="I219" s="1385"/>
      <c r="J219" s="1387"/>
      <c r="K219" s="1387"/>
      <c r="L219" s="1382"/>
    </row>
    <row r="220" spans="1:12" s="205" customFormat="1" ht="13.8">
      <c r="A220" s="632" t="s">
        <v>1527</v>
      </c>
      <c r="B220" s="633"/>
      <c r="C220" s="633"/>
      <c r="D220" s="634"/>
      <c r="E220" s="635"/>
      <c r="F220" s="635"/>
      <c r="G220" s="635"/>
      <c r="H220" s="636"/>
      <c r="I220" s="635"/>
      <c r="J220" s="635"/>
      <c r="K220" s="635"/>
      <c r="L220" s="635"/>
    </row>
    <row r="221" spans="1:12" s="205" customFormat="1" ht="13.8">
      <c r="A221" s="1788"/>
      <c r="B221" s="1789"/>
      <c r="C221" s="1789"/>
      <c r="D221" s="1790"/>
      <c r="E221" s="1791"/>
      <c r="F221" s="1791"/>
      <c r="G221" s="1791"/>
      <c r="H221" s="1792"/>
      <c r="I221" s="1791"/>
      <c r="J221" s="1791"/>
      <c r="K221" s="1791"/>
      <c r="L221" s="1791"/>
    </row>
    <row r="222" spans="1:12" s="1386" customFormat="1" ht="13.8">
      <c r="A222" s="1382"/>
      <c r="B222" s="1238"/>
      <c r="C222" s="1238"/>
      <c r="D222" s="1429" t="s">
        <v>1511</v>
      </c>
      <c r="E222" s="446"/>
      <c r="F222" s="1393"/>
      <c r="G222" s="608"/>
      <c r="H222" s="608"/>
      <c r="I222" s="1385"/>
      <c r="J222" s="1387"/>
      <c r="K222" s="1387"/>
      <c r="L222" s="1382"/>
    </row>
    <row r="223" spans="1:12" s="1391" customFormat="1" ht="13.8">
      <c r="A223" s="658"/>
      <c r="B223" s="1431"/>
      <c r="C223" s="1431"/>
      <c r="D223" s="1431"/>
      <c r="E223" s="1409" t="s">
        <v>1512</v>
      </c>
      <c r="F223" s="1812">
        <f>IF('Sharing mechanism'!$F$100=FALSE, Performance!F269, F203)</f>
        <v>0</v>
      </c>
      <c r="G223" s="1410" t="str">
        <f>InpCompany!$F$11</f>
        <v>£m (2017-18 prices)</v>
      </c>
      <c r="H223" s="623"/>
      <c r="I223" s="657"/>
      <c r="J223" s="1390"/>
      <c r="K223" s="1390"/>
      <c r="L223" s="658"/>
    </row>
    <row r="224" spans="1:12" s="1391" customFormat="1" ht="13.8">
      <c r="A224" s="658"/>
      <c r="B224" s="1431"/>
      <c r="C224" s="1431"/>
      <c r="D224" s="1431"/>
      <c r="E224" s="1409" t="s">
        <v>1513</v>
      </c>
      <c r="F224" s="1812">
        <f>IF('Sharing mechanism'!$F$100=FALSE, Performance!F270, F204)</f>
        <v>-1.8156000000000003</v>
      </c>
      <c r="G224" s="1410" t="str">
        <f>InpCompany!$F$11</f>
        <v>£m (2017-18 prices)</v>
      </c>
      <c r="H224" s="623"/>
      <c r="I224" s="657"/>
      <c r="J224" s="1390"/>
      <c r="K224" s="1390"/>
      <c r="L224" s="658"/>
    </row>
    <row r="225" spans="1:12" s="1391" customFormat="1" ht="13.8">
      <c r="A225" s="658"/>
      <c r="B225" s="1431"/>
      <c r="C225" s="1431"/>
      <c r="D225" s="1431"/>
      <c r="E225" s="1409" t="s">
        <v>1514</v>
      </c>
      <c r="F225" s="1812">
        <f>IF('Sharing mechanism'!$F$100=FALSE, Performance!F271, F205)</f>
        <v>0</v>
      </c>
      <c r="G225" s="1410" t="str">
        <f>InpCompany!$F$11</f>
        <v>£m (2017-18 prices)</v>
      </c>
      <c r="H225" s="623"/>
      <c r="I225" s="657"/>
      <c r="J225" s="1390"/>
      <c r="K225" s="1390"/>
      <c r="L225" s="658"/>
    </row>
    <row r="226" spans="1:12" s="1391" customFormat="1" ht="13.8">
      <c r="A226" s="658"/>
      <c r="B226" s="1431"/>
      <c r="C226" s="1431"/>
      <c r="D226" s="1431"/>
      <c r="E226" s="1409" t="s">
        <v>1515</v>
      </c>
      <c r="F226" s="1812">
        <f>IF('Sharing mechanism'!$F$100=FALSE, Performance!F272, F206)</f>
        <v>0</v>
      </c>
      <c r="G226" s="1410" t="str">
        <f>InpCompany!$F$11</f>
        <v>£m (2017-18 prices)</v>
      </c>
      <c r="H226" s="623"/>
      <c r="I226" s="657"/>
      <c r="J226" s="1390"/>
      <c r="K226" s="1390"/>
      <c r="L226" s="658"/>
    </row>
    <row r="227" spans="1:12" s="1391" customFormat="1" ht="13.8">
      <c r="A227" s="658"/>
      <c r="B227" s="1431"/>
      <c r="C227" s="1431"/>
      <c r="D227" s="1431"/>
      <c r="E227" s="1409" t="s">
        <v>1516</v>
      </c>
      <c r="F227" s="1812">
        <f>IF('Sharing mechanism'!$F$100=FALSE, Performance!F273, F207)</f>
        <v>0</v>
      </c>
      <c r="G227" s="1410" t="str">
        <f>InpCompany!$F$11</f>
        <v>£m (2017-18 prices)</v>
      </c>
      <c r="H227" s="623"/>
      <c r="I227" s="657"/>
      <c r="J227" s="1390"/>
      <c r="K227" s="1390"/>
      <c r="L227" s="658"/>
    </row>
    <row r="228" spans="1:12" s="1391" customFormat="1" ht="13.8">
      <c r="A228" s="658"/>
      <c r="B228" s="1431"/>
      <c r="C228" s="1431"/>
      <c r="D228" s="1431"/>
      <c r="E228" s="1409" t="s">
        <v>1517</v>
      </c>
      <c r="F228" s="1812">
        <f>IF('Sharing mechanism'!$F$100=FALSE, Performance!F274, F208)</f>
        <v>0</v>
      </c>
      <c r="G228" s="1410" t="str">
        <f>InpCompany!$F$11</f>
        <v>£m (2017-18 prices)</v>
      </c>
      <c r="H228" s="623"/>
      <c r="I228" s="657"/>
      <c r="J228" s="1390"/>
      <c r="K228" s="1390"/>
      <c r="L228" s="658"/>
    </row>
    <row r="229" spans="1:12" s="1391" customFormat="1" ht="13.8">
      <c r="A229" s="658"/>
      <c r="B229" s="1431"/>
      <c r="C229" s="1431"/>
      <c r="D229" s="1431"/>
      <c r="E229" s="1409" t="s">
        <v>1518</v>
      </c>
      <c r="F229" s="1812">
        <f>IF('Sharing mechanism'!$F$100=FALSE, Performance!F275, F209)</f>
        <v>0</v>
      </c>
      <c r="G229" s="1410" t="str">
        <f>InpCompany!$F$11</f>
        <v>£m (2017-18 prices)</v>
      </c>
      <c r="H229" s="623"/>
      <c r="I229" s="657"/>
      <c r="J229" s="1390"/>
      <c r="K229" s="1390"/>
      <c r="L229" s="658"/>
    </row>
    <row r="230" spans="1:12" s="1386" customFormat="1" ht="14.4">
      <c r="A230" s="1382"/>
      <c r="B230" s="1238"/>
      <c r="C230" s="1238"/>
      <c r="D230" s="1403"/>
      <c r="E230" s="26"/>
      <c r="F230" s="1393"/>
      <c r="G230" s="608"/>
      <c r="H230" s="608"/>
      <c r="I230" s="1385"/>
      <c r="J230" s="1387"/>
      <c r="K230" s="1387"/>
      <c r="L230" s="1382"/>
    </row>
    <row r="231" spans="1:12" s="1386" customFormat="1" ht="14.4">
      <c r="A231" s="1382"/>
      <c r="B231" s="1238"/>
      <c r="C231" s="1238"/>
      <c r="D231" s="1429" t="s">
        <v>1519</v>
      </c>
      <c r="E231" s="26"/>
      <c r="F231" s="1393"/>
      <c r="G231" s="608"/>
      <c r="H231" s="608"/>
      <c r="I231" s="1385"/>
      <c r="J231" s="1387"/>
      <c r="K231" s="1387"/>
      <c r="L231" s="1382"/>
    </row>
    <row r="232" spans="1:12" s="1391" customFormat="1" ht="13.8">
      <c r="A232" s="658"/>
      <c r="B232" s="1431"/>
      <c r="C232" s="1431"/>
      <c r="D232" s="1431"/>
      <c r="E232" s="1409" t="s">
        <v>1520</v>
      </c>
      <c r="F232" s="1812">
        <f>IF('Sharing mechanism'!$F$100=FALSE, Performance!F287, F212)</f>
        <v>0</v>
      </c>
      <c r="G232" s="1410" t="str">
        <f>InpCompany!$F$11</f>
        <v>£m (2017-18 prices)</v>
      </c>
      <c r="H232" s="623"/>
      <c r="I232" s="657"/>
      <c r="J232" s="1390"/>
      <c r="K232" s="1390"/>
      <c r="L232" s="658"/>
    </row>
    <row r="233" spans="1:12" s="1391" customFormat="1" ht="13.8">
      <c r="A233" s="658"/>
      <c r="B233" s="1431"/>
      <c r="C233" s="1431"/>
      <c r="D233" s="1431"/>
      <c r="E233" s="1409" t="s">
        <v>1521</v>
      </c>
      <c r="F233" s="1812">
        <f>IF('Sharing mechanism'!$F$100=FALSE, Performance!F288, F213)</f>
        <v>-3.0236000000000005</v>
      </c>
      <c r="G233" s="1410" t="str">
        <f>InpCompany!$F$11</f>
        <v>£m (2017-18 prices)</v>
      </c>
      <c r="H233" s="623"/>
      <c r="I233" s="657"/>
      <c r="J233" s="1390"/>
      <c r="K233" s="1390"/>
      <c r="L233" s="658"/>
    </row>
    <row r="234" spans="1:12" s="1391" customFormat="1" ht="13.8">
      <c r="A234" s="658"/>
      <c r="B234" s="1431"/>
      <c r="C234" s="1431"/>
      <c r="D234" s="1431"/>
      <c r="E234" s="1409" t="s">
        <v>1522</v>
      </c>
      <c r="F234" s="1812">
        <f>IF('Sharing mechanism'!$F$100=FALSE, Performance!F289, F214)</f>
        <v>0</v>
      </c>
      <c r="G234" s="1410" t="str">
        <f>InpCompany!$F$11</f>
        <v>£m (2017-18 prices)</v>
      </c>
      <c r="H234" s="623"/>
      <c r="I234" s="657"/>
      <c r="J234" s="1390"/>
      <c r="K234" s="1390"/>
      <c r="L234" s="658"/>
    </row>
    <row r="235" spans="1:12" s="1391" customFormat="1" ht="13.8">
      <c r="A235" s="658"/>
      <c r="B235" s="1431"/>
      <c r="C235" s="1431"/>
      <c r="D235" s="1431"/>
      <c r="E235" s="1409" t="s">
        <v>1523</v>
      </c>
      <c r="F235" s="1812">
        <f>IF('Sharing mechanism'!$F$100=FALSE, Performance!F290, F215)</f>
        <v>0</v>
      </c>
      <c r="G235" s="1410" t="str">
        <f>InpCompany!$F$11</f>
        <v>£m (2017-18 prices)</v>
      </c>
      <c r="H235" s="623"/>
      <c r="I235" s="657"/>
      <c r="J235" s="1390"/>
      <c r="K235" s="1390"/>
      <c r="L235" s="658"/>
    </row>
    <row r="236" spans="1:12" s="1391" customFormat="1" ht="13.8">
      <c r="A236" s="658"/>
      <c r="B236" s="1431"/>
      <c r="C236" s="1431"/>
      <c r="D236" s="1431"/>
      <c r="E236" s="1409" t="s">
        <v>1524</v>
      </c>
      <c r="F236" s="1812">
        <f>IF('Sharing mechanism'!$F$100=FALSE, Performance!F291, F216)</f>
        <v>0</v>
      </c>
      <c r="G236" s="1410" t="str">
        <f>InpCompany!$F$11</f>
        <v>£m (2017-18 prices)</v>
      </c>
      <c r="H236" s="623"/>
      <c r="I236" s="657"/>
      <c r="J236" s="1390"/>
      <c r="K236" s="1390"/>
      <c r="L236" s="658"/>
    </row>
    <row r="237" spans="1:12" s="1391" customFormat="1" ht="13.8">
      <c r="A237" s="658"/>
      <c r="B237" s="1431"/>
      <c r="C237" s="1431"/>
      <c r="D237" s="1431"/>
      <c r="E237" s="1409" t="s">
        <v>1525</v>
      </c>
      <c r="F237" s="1812">
        <f>IF('Sharing mechanism'!$F$100=FALSE, Performance!F292, F217)</f>
        <v>0</v>
      </c>
      <c r="G237" s="1410" t="str">
        <f>InpCompany!$F$11</f>
        <v>£m (2017-18 prices)</v>
      </c>
      <c r="H237" s="623"/>
      <c r="I237" s="657"/>
      <c r="J237" s="1392"/>
      <c r="K237" s="1390"/>
      <c r="L237" s="658"/>
    </row>
    <row r="238" spans="1:12" s="1391" customFormat="1" ht="13.8">
      <c r="A238" s="658"/>
      <c r="B238" s="1431"/>
      <c r="C238" s="1431"/>
      <c r="D238" s="1431"/>
      <c r="E238" s="1409" t="s">
        <v>1526</v>
      </c>
      <c r="F238" s="1812">
        <f>IF('Sharing mechanism'!$F$100=FALSE, Performance!F293, F218)</f>
        <v>0</v>
      </c>
      <c r="G238" s="1410" t="str">
        <f>InpCompany!$F$11</f>
        <v>£m (2017-18 prices)</v>
      </c>
      <c r="H238" s="658"/>
      <c r="I238" s="657"/>
      <c r="J238" s="658"/>
      <c r="K238" s="658"/>
      <c r="L238" s="658"/>
    </row>
    <row r="239" spans="1:12" s="1386" customFormat="1" ht="13.8">
      <c r="A239" s="1382"/>
      <c r="B239" s="1382"/>
      <c r="C239" s="1382"/>
      <c r="D239" s="1382"/>
      <c r="E239" s="1382"/>
      <c r="F239" s="1382"/>
      <c r="G239" s="1384"/>
      <c r="H239" s="1382"/>
      <c r="I239" s="1382"/>
      <c r="J239" s="1382"/>
      <c r="K239" s="1382"/>
      <c r="L239" s="1382"/>
    </row>
    <row r="240" spans="1:12" ht="21">
      <c r="A240" s="430" t="s">
        <v>935</v>
      </c>
      <c r="B240" s="184"/>
      <c r="C240" s="185"/>
      <c r="D240" s="186"/>
      <c r="E240" s="187"/>
      <c r="F240" s="187"/>
      <c r="G240" s="187"/>
      <c r="H240" s="187"/>
      <c r="I240" s="187"/>
      <c r="J240" s="187"/>
      <c r="K240" s="187"/>
      <c r="L240" s="187"/>
    </row>
    <row r="241" spans="8:11">
      <c r="H241" s="233"/>
      <c r="I241" s="233"/>
      <c r="J241" s="233"/>
      <c r="K241" s="233"/>
    </row>
    <row r="242" spans="8:11">
      <c r="H242" s="233"/>
      <c r="I242" s="233"/>
      <c r="J242" s="233"/>
      <c r="K242" s="233"/>
    </row>
    <row r="243" spans="8:11">
      <c r="H243" s="233"/>
      <c r="I243" s="233"/>
      <c r="J243" s="233"/>
      <c r="K243" s="233"/>
    </row>
    <row r="244" spans="8:11">
      <c r="H244" s="233"/>
      <c r="I244" s="233"/>
      <c r="J244" s="233"/>
      <c r="K244" s="233"/>
    </row>
    <row r="245" spans="8:11">
      <c r="H245" s="233"/>
      <c r="I245" s="233"/>
      <c r="J245" s="233"/>
      <c r="K245" s="233"/>
    </row>
  </sheetData>
  <sheetProtection algorithmName="SHA-512" hashValue="7cpj6gX/H1h8KzHU0P//TFzr/AvuFVZStuEhCy/FeNqAY8iEEDSuEcNRdB3RTG4RMUvyOH4aJmcCDLP8tHIJ2Q==" saltValue="C+C5snJ/NfABL10GfUK1cw==" spinCount="100000" sheet="1" objects="1" scenarios="1"/>
  <conditionalFormatting sqref="F8:F14">
    <cfRule type="cellIs" dxfId="177" priority="22" operator="equal">
      <formula>0</formula>
    </cfRule>
  </conditionalFormatting>
  <conditionalFormatting sqref="F68:F74">
    <cfRule type="cellIs" dxfId="176" priority="21" operator="equal">
      <formula>0</formula>
    </cfRule>
    <cfRule type="cellIs" dxfId="175" priority="20" operator="equal">
      <formula>0</formula>
    </cfRule>
  </conditionalFormatting>
  <conditionalFormatting sqref="F77:F83">
    <cfRule type="cellIs" dxfId="174" priority="26" operator="equal">
      <formula>0</formula>
    </cfRule>
    <cfRule type="cellIs" dxfId="173" priority="25" operator="equal">
      <formula>0</formula>
    </cfRule>
  </conditionalFormatting>
  <conditionalFormatting sqref="F86:F93 F95:F96 F99:F103">
    <cfRule type="cellIs" dxfId="172" priority="27" operator="equal">
      <formula>0</formula>
    </cfRule>
    <cfRule type="cellIs" dxfId="171" priority="28" operator="equal">
      <formula>0</formula>
    </cfRule>
  </conditionalFormatting>
  <conditionalFormatting sqref="F165:F171">
    <cfRule type="cellIs" dxfId="170" priority="6" operator="equal">
      <formula>0</formula>
    </cfRule>
  </conditionalFormatting>
  <conditionalFormatting sqref="F194:F200">
    <cfRule type="cellIs" dxfId="169" priority="5" operator="equal">
      <formula>0</formula>
    </cfRule>
  </conditionalFormatting>
  <conditionalFormatting sqref="F203:F209">
    <cfRule type="cellIs" dxfId="168" priority="1" operator="equal">
      <formula>0</formula>
    </cfRule>
    <cfRule type="cellIs" dxfId="167" priority="2" operator="equal">
      <formula>0</formula>
    </cfRule>
  </conditionalFormatting>
  <conditionalFormatting sqref="F212:F218">
    <cfRule type="cellIs" dxfId="166" priority="3" operator="equal">
      <formula>0</formula>
    </cfRule>
    <cfRule type="cellIs" dxfId="165" priority="4" operator="equal">
      <formula>0</formula>
    </cfRule>
  </conditionalFormatting>
  <conditionalFormatting sqref="F223:F229">
    <cfRule type="cellIs" dxfId="164" priority="7" operator="equal">
      <formula>0</formula>
    </cfRule>
    <cfRule type="cellIs" dxfId="163" priority="8" operator="equal">
      <formula>0</formula>
    </cfRule>
  </conditionalFormatting>
  <conditionalFormatting sqref="F232:F238">
    <cfRule type="cellIs" dxfId="162" priority="9" operator="equal">
      <formula>0</formula>
    </cfRule>
    <cfRule type="cellIs" dxfId="161" priority="10" operator="equal">
      <formula>0</formula>
    </cfRule>
  </conditionalFormatting>
  <conditionalFormatting sqref="H8:H14">
    <cfRule type="cellIs" dxfId="160" priority="23" operator="equal">
      <formula>0</formula>
    </cfRule>
  </conditionalFormatting>
  <conditionalFormatting sqref="H68:H74">
    <cfRule type="cellIs" dxfId="159" priority="18" operator="equal">
      <formula>0</formula>
    </cfRule>
    <cfRule type="cellIs" dxfId="158" priority="19" operator="equal">
      <formula>0</formula>
    </cfRule>
  </conditionalFormatting>
  <conditionalFormatting sqref="H57:I63">
    <cfRule type="cellIs" dxfId="157" priority="37" operator="equal">
      <formula>0</formula>
    </cfRule>
  </conditionalFormatting>
  <conditionalFormatting sqref="H183:I189">
    <cfRule type="cellIs" dxfId="156" priority="13" operator="equal">
      <formula>0</formula>
    </cfRule>
  </conditionalFormatting>
  <conditionalFormatting sqref="H57:L63">
    <cfRule type="cellIs" dxfId="155" priority="36" operator="equal">
      <formula>0</formula>
    </cfRule>
  </conditionalFormatting>
  <conditionalFormatting sqref="H183:L189">
    <cfRule type="cellIs" dxfId="154" priority="12" operator="equal">
      <formula>0</formula>
    </cfRule>
  </conditionalFormatting>
  <conditionalFormatting sqref="J17:J18">
    <cfRule type="cellIs" dxfId="153" priority="32" operator="equal">
      <formula>0</formula>
    </cfRule>
  </conditionalFormatting>
  <conditionalFormatting sqref="J42:J46">
    <cfRule type="cellIs" dxfId="152" priority="15" operator="equal">
      <formula>0</formula>
    </cfRule>
  </conditionalFormatting>
  <conditionalFormatting sqref="J34:K34">
    <cfRule type="cellIs" dxfId="151" priority="30" operator="equal">
      <formula>0</formula>
    </cfRule>
  </conditionalFormatting>
  <conditionalFormatting sqref="J25:L25">
    <cfRule type="cellIs" dxfId="150" priority="31" operator="equal">
      <formula>0</formula>
    </cfRule>
  </conditionalFormatting>
  <conditionalFormatting sqref="J39:L41 K42:L45">
    <cfRule type="cellIs" dxfId="149" priority="29" operator="equal">
      <formula>0</formula>
    </cfRule>
  </conditionalFormatting>
  <conditionalFormatting sqref="J48:L54">
    <cfRule type="cellIs" dxfId="148" priority="35" operator="equal">
      <formula>0</formula>
    </cfRule>
  </conditionalFormatting>
  <conditionalFormatting sqref="J159:L159 J160:K164">
    <cfRule type="cellIs" dxfId="147" priority="17" operator="equal">
      <formula>0</formula>
    </cfRule>
  </conditionalFormatting>
  <conditionalFormatting sqref="J165:L171">
    <cfRule type="cellIs" dxfId="146" priority="16" operator="equal">
      <formula>0</formula>
    </cfRule>
  </conditionalFormatting>
  <conditionalFormatting sqref="J174:L180">
    <cfRule type="cellIs" dxfId="145" priority="11" operator="equal">
      <formula>0</formula>
    </cfRule>
  </conditionalFormatting>
  <conditionalFormatting sqref="K19:K20">
    <cfRule type="cellIs" dxfId="144" priority="33" operator="equal">
      <formula>0</formula>
    </cfRule>
  </conditionalFormatting>
  <conditionalFormatting sqref="L21:L23">
    <cfRule type="cellIs" dxfId="143" priority="3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pageSetUpPr fitToPage="1"/>
  </sheetPr>
  <dimension ref="A1:M137"/>
  <sheetViews>
    <sheetView showGridLines="0" zoomScaleNormal="100" zoomScaleSheetLayoutView="80" workbookViewId="0"/>
  </sheetViews>
  <sheetFormatPr defaultColWidth="8.59765625" defaultRowHeight="13.2"/>
  <cols>
    <col min="1" max="4" width="1.59765625" style="206" customWidth="1"/>
    <col min="5" max="5" width="80.8984375" style="206" customWidth="1"/>
    <col min="6" max="8" width="15.59765625" style="206" customWidth="1"/>
    <col min="9" max="9" width="2.59765625" style="206" customWidth="1"/>
    <col min="10" max="16384" width="8.59765625" style="206"/>
  </cols>
  <sheetData>
    <row r="1" spans="1:13" s="200" customFormat="1" ht="45">
      <c r="A1" s="1179" t="str">
        <f ca="1" xml:space="preserve"> RIGHT(CELL("filename", $A$1), LEN(CELL("filename", $A$1)) - SEARCH("]", CELL("filename", $A$1)))</f>
        <v>Aggregate calculations</v>
      </c>
      <c r="B1" s="660"/>
      <c r="C1" s="236"/>
      <c r="D1" s="236"/>
      <c r="E1" s="237"/>
      <c r="F1" s="237"/>
      <c r="G1" s="237"/>
      <c r="H1" s="661" t="str">
        <f>InpCompany!F5</f>
        <v>South Staffs Water</v>
      </c>
      <c r="I1" s="238"/>
      <c r="L1" s="239"/>
    </row>
    <row r="2" spans="1:13" s="240" customFormat="1" ht="13.8">
      <c r="A2" s="662"/>
      <c r="B2" s="662"/>
      <c r="C2" s="662"/>
      <c r="D2" s="662"/>
      <c r="E2" s="662"/>
      <c r="F2" s="637" t="s">
        <v>1045</v>
      </c>
      <c r="G2" s="637" t="s">
        <v>131</v>
      </c>
      <c r="H2" s="637" t="s">
        <v>1046</v>
      </c>
      <c r="I2" s="662"/>
    </row>
    <row r="3" spans="1:13" s="205" customFormat="1" ht="13.8">
      <c r="A3" s="632" t="s">
        <v>1528</v>
      </c>
      <c r="B3" s="633"/>
      <c r="C3" s="633"/>
      <c r="D3" s="634"/>
      <c r="E3" s="635"/>
      <c r="F3" s="663"/>
      <c r="G3" s="663"/>
      <c r="H3" s="636"/>
      <c r="I3" s="635"/>
    </row>
    <row r="4" spans="1:13" s="226" customFormat="1" ht="13.8">
      <c r="A4" s="664"/>
      <c r="B4" s="665"/>
      <c r="C4" s="665"/>
      <c r="D4" s="666"/>
      <c r="E4" s="608"/>
      <c r="F4" s="520"/>
      <c r="G4" s="520"/>
      <c r="H4" s="608"/>
      <c r="I4" s="667"/>
    </row>
    <row r="5" spans="1:13" s="226" customFormat="1" ht="13.8">
      <c r="A5" s="664"/>
      <c r="B5" s="608"/>
      <c r="C5" s="668" t="s">
        <v>1529</v>
      </c>
      <c r="D5" s="666"/>
      <c r="E5" s="608"/>
      <c r="F5" s="520"/>
      <c r="G5" s="520"/>
      <c r="H5" s="608"/>
      <c r="I5" s="667"/>
    </row>
    <row r="6" spans="1:13" s="226" customFormat="1" ht="13.8">
      <c r="A6" s="664"/>
      <c r="B6" s="665"/>
      <c r="C6" s="665"/>
      <c r="D6" s="666"/>
      <c r="E6" s="608"/>
      <c r="F6" s="520"/>
      <c r="G6" s="520"/>
      <c r="H6" s="608"/>
      <c r="I6" s="667"/>
    </row>
    <row r="7" spans="1:13" s="201" customFormat="1" ht="13.8">
      <c r="A7" s="444"/>
      <c r="B7" s="444"/>
      <c r="C7" s="444"/>
      <c r="D7" s="454" t="s">
        <v>1440</v>
      </c>
      <c r="E7" s="444"/>
      <c r="F7" s="485"/>
      <c r="G7" s="485"/>
      <c r="H7" s="444"/>
      <c r="I7" s="444"/>
    </row>
    <row r="8" spans="1:13" s="227" customFormat="1" ht="13.8">
      <c r="A8" s="574"/>
      <c r="B8" s="574"/>
      <c r="C8" s="574"/>
      <c r="D8" s="574"/>
      <c r="E8" s="669" t="str">
        <f>'Sharing mechanism'!E77</f>
        <v>Outperformance payments after sharing (to be applied in-period) - Water resources</v>
      </c>
      <c r="F8" s="579">
        <f>'Sharing mechanism'!F77</f>
        <v>4.7468400000000001E-2</v>
      </c>
      <c r="G8" s="669" t="str">
        <f>'Sharing mechanism'!G77</f>
        <v>£m (2017-18 prices)</v>
      </c>
      <c r="H8" s="579"/>
      <c r="I8" s="574"/>
    </row>
    <row r="9" spans="1:13" s="227" customFormat="1" ht="13.8">
      <c r="A9" s="574"/>
      <c r="B9" s="574"/>
      <c r="C9" s="574"/>
      <c r="D9" s="574"/>
      <c r="E9" s="669" t="str">
        <f>'Sharing mechanism'!E78</f>
        <v>Outperformance payments after sharing (to be applied in-period) - Water network plus</v>
      </c>
      <c r="F9" s="579">
        <f>'Sharing mechanism'!F78</f>
        <v>0.98760493333333343</v>
      </c>
      <c r="G9" s="669" t="str">
        <f>'Sharing mechanism'!G78</f>
        <v>£m (2017-18 prices)</v>
      </c>
      <c r="H9" s="579"/>
      <c r="I9" s="574"/>
    </row>
    <row r="10" spans="1:13" s="227" customFormat="1" ht="13.8">
      <c r="A10" s="574"/>
      <c r="B10" s="574"/>
      <c r="C10" s="574"/>
      <c r="D10" s="574"/>
      <c r="E10" s="669" t="str">
        <f>'Sharing mechanism'!E79</f>
        <v>Outperformance payments after sharing (to be applied in-period) - Wastewater network plus</v>
      </c>
      <c r="F10" s="579">
        <f>'Sharing mechanism'!F79</f>
        <v>0</v>
      </c>
      <c r="G10" s="669" t="str">
        <f>'Sharing mechanism'!G79</f>
        <v>£m (2017-18 prices)</v>
      </c>
      <c r="H10" s="579"/>
      <c r="I10" s="574"/>
    </row>
    <row r="11" spans="1:13" s="227" customFormat="1" ht="13.8">
      <c r="A11" s="574"/>
      <c r="B11" s="574"/>
      <c r="C11" s="574"/>
      <c r="D11" s="574"/>
      <c r="E11" s="669" t="str">
        <f>'Sharing mechanism'!E80</f>
        <v>Outperformance payments after sharing (to be applied in-period) - Bioresources (sludge)</v>
      </c>
      <c r="F11" s="579">
        <f>'Sharing mechanism'!F80</f>
        <v>0</v>
      </c>
      <c r="G11" s="669" t="str">
        <f>'Sharing mechanism'!G80</f>
        <v>£m (2017-18 prices)</v>
      </c>
      <c r="H11" s="579"/>
      <c r="I11" s="574"/>
      <c r="M11" s="241"/>
    </row>
    <row r="12" spans="1:13" s="227" customFormat="1" ht="13.8">
      <c r="A12" s="574"/>
      <c r="B12" s="574"/>
      <c r="C12" s="574"/>
      <c r="D12" s="574"/>
      <c r="E12" s="669" t="str">
        <f>'Sharing mechanism'!E81</f>
        <v>Outperformance payments after sharing (to be applied in-period) - Residential retail</v>
      </c>
      <c r="F12" s="579">
        <f>'Sharing mechanism'!F81</f>
        <v>0</v>
      </c>
      <c r="G12" s="669" t="str">
        <f>'Sharing mechanism'!G81</f>
        <v>£m (2017-18 prices)</v>
      </c>
      <c r="H12" s="579"/>
      <c r="I12" s="574"/>
    </row>
    <row r="13" spans="1:13" s="227" customFormat="1" ht="13.8">
      <c r="A13" s="574"/>
      <c r="B13" s="574"/>
      <c r="C13" s="574"/>
      <c r="D13" s="574"/>
      <c r="E13" s="669" t="str">
        <f>'Sharing mechanism'!E82</f>
        <v>Outperformance payments after sharing (to be applied in-period) - Business retail</v>
      </c>
      <c r="F13" s="579">
        <f>'Sharing mechanism'!F82</f>
        <v>0</v>
      </c>
      <c r="G13" s="669" t="str">
        <f>'Sharing mechanism'!G82</f>
        <v>£m (2017-18 prices)</v>
      </c>
      <c r="H13" s="579"/>
      <c r="I13" s="574"/>
    </row>
    <row r="14" spans="1:13" s="227" customFormat="1" ht="13.8">
      <c r="A14" s="574"/>
      <c r="B14" s="574"/>
      <c r="C14" s="574"/>
      <c r="D14" s="574"/>
      <c r="E14" s="669" t="str">
        <f>'Sharing mechanism'!E83</f>
        <v>Outperformance payments after sharing (to be applied in-period) - Dummy control</v>
      </c>
      <c r="F14" s="579">
        <f>'Sharing mechanism'!F83</f>
        <v>0</v>
      </c>
      <c r="G14" s="669" t="str">
        <f>'Sharing mechanism'!G83</f>
        <v>£m (2017-18 prices)</v>
      </c>
      <c r="H14" s="579"/>
      <c r="I14" s="574"/>
    </row>
    <row r="15" spans="1:13" s="201" customFormat="1" ht="13.8">
      <c r="A15" s="444"/>
      <c r="B15" s="444"/>
      <c r="C15" s="444"/>
      <c r="D15" s="444"/>
      <c r="E15" s="574"/>
      <c r="F15" s="582"/>
      <c r="G15" s="582"/>
      <c r="H15" s="670"/>
      <c r="I15" s="444"/>
    </row>
    <row r="16" spans="1:13" s="201" customFormat="1" ht="13.8">
      <c r="A16" s="444"/>
      <c r="B16" s="444"/>
      <c r="C16" s="444"/>
      <c r="D16" s="454" t="s">
        <v>1530</v>
      </c>
      <c r="E16" s="444"/>
      <c r="F16" s="485"/>
      <c r="G16" s="485"/>
      <c r="H16" s="574"/>
      <c r="I16" s="444"/>
    </row>
    <row r="17" spans="1:9" s="227" customFormat="1" ht="13.8">
      <c r="A17" s="574"/>
      <c r="B17" s="574"/>
      <c r="C17" s="574"/>
      <c r="D17" s="596"/>
      <c r="E17" s="1411" t="str">
        <f>'Sharing mechanism'!E223</f>
        <v>Underperformance payments after sharing (to be applied in-period) - Water resources</v>
      </c>
      <c r="F17" s="606">
        <f>'Sharing mechanism'!F223</f>
        <v>0</v>
      </c>
      <c r="G17" s="1411" t="str">
        <f>'Sharing mechanism'!G223</f>
        <v>£m (2017-18 prices)</v>
      </c>
      <c r="H17" s="579"/>
      <c r="I17" s="574"/>
    </row>
    <row r="18" spans="1:9" s="227" customFormat="1" ht="13.8">
      <c r="A18" s="574"/>
      <c r="B18" s="574"/>
      <c r="C18" s="574"/>
      <c r="D18" s="596"/>
      <c r="E18" s="1411" t="str">
        <f>'Sharing mechanism'!E224</f>
        <v>Underperformance payments after sharing (to be applied in-period) - Water network plus</v>
      </c>
      <c r="F18" s="606">
        <f>'Sharing mechanism'!F224</f>
        <v>-1.8156000000000003</v>
      </c>
      <c r="G18" s="1411" t="str">
        <f>'Sharing mechanism'!G224</f>
        <v>£m (2017-18 prices)</v>
      </c>
      <c r="H18" s="579"/>
      <c r="I18" s="574"/>
    </row>
    <row r="19" spans="1:9" s="227" customFormat="1" ht="13.8">
      <c r="A19" s="574"/>
      <c r="B19" s="574"/>
      <c r="C19" s="574"/>
      <c r="D19" s="596"/>
      <c r="E19" s="1411" t="str">
        <f>'Sharing mechanism'!E225</f>
        <v>Underperformance payments after sharing (to be applied in-period) - Wastewater network plus</v>
      </c>
      <c r="F19" s="606">
        <f>'Sharing mechanism'!F225</f>
        <v>0</v>
      </c>
      <c r="G19" s="1411" t="str">
        <f>'Sharing mechanism'!G225</f>
        <v>£m (2017-18 prices)</v>
      </c>
      <c r="H19" s="579"/>
      <c r="I19" s="574"/>
    </row>
    <row r="20" spans="1:9" s="227" customFormat="1" ht="13.8">
      <c r="A20" s="574"/>
      <c r="B20" s="574"/>
      <c r="C20" s="574"/>
      <c r="D20" s="596"/>
      <c r="E20" s="1411" t="str">
        <f>'Sharing mechanism'!E226</f>
        <v>Underperformance payments after sharing (to be applied in-period) - Bioresources (sludge)</v>
      </c>
      <c r="F20" s="606">
        <f>'Sharing mechanism'!F226</f>
        <v>0</v>
      </c>
      <c r="G20" s="1411" t="str">
        <f>'Sharing mechanism'!G226</f>
        <v>£m (2017-18 prices)</v>
      </c>
      <c r="H20" s="579"/>
      <c r="I20" s="574"/>
    </row>
    <row r="21" spans="1:9" s="227" customFormat="1" ht="13.8">
      <c r="A21" s="574"/>
      <c r="B21" s="574"/>
      <c r="C21" s="574"/>
      <c r="D21" s="596"/>
      <c r="E21" s="1411" t="str">
        <f>'Sharing mechanism'!E227</f>
        <v>Underperformance payments after sharing (to be applied in-period) - Residential retail</v>
      </c>
      <c r="F21" s="606">
        <f>'Sharing mechanism'!F227</f>
        <v>0</v>
      </c>
      <c r="G21" s="1411" t="str">
        <f>'Sharing mechanism'!G227</f>
        <v>£m (2017-18 prices)</v>
      </c>
      <c r="H21" s="579"/>
      <c r="I21" s="574"/>
    </row>
    <row r="22" spans="1:9" s="227" customFormat="1" ht="13.8">
      <c r="A22" s="574"/>
      <c r="B22" s="574"/>
      <c r="C22" s="574"/>
      <c r="D22" s="596"/>
      <c r="E22" s="1411" t="str">
        <f>'Sharing mechanism'!E228</f>
        <v>Underperformance payments after sharing (to be applied in-period) - Business retail</v>
      </c>
      <c r="F22" s="606">
        <f>'Sharing mechanism'!F228</f>
        <v>0</v>
      </c>
      <c r="G22" s="1411" t="str">
        <f>'Sharing mechanism'!G228</f>
        <v>£m (2017-18 prices)</v>
      </c>
      <c r="H22" s="579"/>
      <c r="I22" s="574"/>
    </row>
    <row r="23" spans="1:9" s="227" customFormat="1" ht="13.8">
      <c r="A23" s="574"/>
      <c r="B23" s="574"/>
      <c r="C23" s="574"/>
      <c r="D23" s="596"/>
      <c r="E23" s="1411" t="str">
        <f>'Sharing mechanism'!E229</f>
        <v>Underperformance payments after sharing (to be applied in-period) - Dummy control</v>
      </c>
      <c r="F23" s="606">
        <f>'Sharing mechanism'!F229</f>
        <v>0</v>
      </c>
      <c r="G23" s="1411" t="str">
        <f>'Sharing mechanism'!G229</f>
        <v>£m (2017-18 prices)</v>
      </c>
      <c r="H23" s="579"/>
      <c r="I23" s="574"/>
    </row>
    <row r="24" spans="1:9" s="201" customFormat="1" ht="13.8">
      <c r="A24" s="444"/>
      <c r="B24" s="444"/>
      <c r="C24" s="444"/>
      <c r="D24" s="444"/>
      <c r="E24" s="444"/>
      <c r="F24" s="485"/>
      <c r="G24" s="485"/>
      <c r="H24" s="444"/>
      <c r="I24" s="444"/>
    </row>
    <row r="25" spans="1:9" s="201" customFormat="1" ht="13.8">
      <c r="A25" s="444"/>
      <c r="B25" s="444"/>
      <c r="C25" s="444"/>
      <c r="D25" s="454" t="s">
        <v>1531</v>
      </c>
      <c r="E25" s="444"/>
      <c r="F25" s="485"/>
      <c r="G25" s="485"/>
      <c r="H25" s="444"/>
      <c r="I25" s="444"/>
    </row>
    <row r="26" spans="1:9" s="229" customFormat="1" ht="13.8">
      <c r="A26" s="623"/>
      <c r="B26" s="623"/>
      <c r="C26" s="623"/>
      <c r="D26" s="623"/>
      <c r="E26" s="623" t="s">
        <v>1532</v>
      </c>
      <c r="F26" s="671">
        <f>F8+F17</f>
        <v>4.7468400000000001E-2</v>
      </c>
      <c r="G26" s="672" t="str">
        <f>InpCompany!$F$11</f>
        <v>£m (2017-18 prices)</v>
      </c>
      <c r="H26" s="671"/>
      <c r="I26" s="623"/>
    </row>
    <row r="27" spans="1:9" s="229" customFormat="1" ht="13.8">
      <c r="A27" s="623"/>
      <c r="B27" s="623"/>
      <c r="C27" s="623"/>
      <c r="D27" s="623"/>
      <c r="E27" s="623" t="s">
        <v>1533</v>
      </c>
      <c r="F27" s="671">
        <f t="shared" ref="F27:F32" si="0">F9+F18</f>
        <v>-0.82799506666666689</v>
      </c>
      <c r="G27" s="672" t="str">
        <f>InpCompany!$F$11</f>
        <v>£m (2017-18 prices)</v>
      </c>
      <c r="H27" s="671"/>
      <c r="I27" s="623"/>
    </row>
    <row r="28" spans="1:9" s="229" customFormat="1" ht="13.8">
      <c r="A28" s="623"/>
      <c r="B28" s="623"/>
      <c r="C28" s="623"/>
      <c r="D28" s="623"/>
      <c r="E28" s="623" t="s">
        <v>1534</v>
      </c>
      <c r="F28" s="671">
        <f t="shared" si="0"/>
        <v>0</v>
      </c>
      <c r="G28" s="672" t="str">
        <f>InpCompany!$F$11</f>
        <v>£m (2017-18 prices)</v>
      </c>
      <c r="H28" s="671"/>
      <c r="I28" s="623"/>
    </row>
    <row r="29" spans="1:9" s="229" customFormat="1" ht="13.8">
      <c r="A29" s="623"/>
      <c r="B29" s="623"/>
      <c r="C29" s="623"/>
      <c r="D29" s="623"/>
      <c r="E29" s="623" t="s">
        <v>1535</v>
      </c>
      <c r="F29" s="671">
        <f t="shared" si="0"/>
        <v>0</v>
      </c>
      <c r="G29" s="672" t="str">
        <f>InpCompany!$F$11</f>
        <v>£m (2017-18 prices)</v>
      </c>
      <c r="H29" s="671"/>
      <c r="I29" s="623"/>
    </row>
    <row r="30" spans="1:9" s="229" customFormat="1" ht="13.8">
      <c r="A30" s="623"/>
      <c r="B30" s="623"/>
      <c r="C30" s="623"/>
      <c r="D30" s="623"/>
      <c r="E30" s="623" t="s">
        <v>1536</v>
      </c>
      <c r="F30" s="671">
        <f t="shared" si="0"/>
        <v>0</v>
      </c>
      <c r="G30" s="672" t="str">
        <f>InpCompany!$F$11</f>
        <v>£m (2017-18 prices)</v>
      </c>
      <c r="H30" s="671"/>
      <c r="I30" s="623"/>
    </row>
    <row r="31" spans="1:9" s="229" customFormat="1" ht="13.8">
      <c r="A31" s="623"/>
      <c r="B31" s="623"/>
      <c r="C31" s="623"/>
      <c r="D31" s="623"/>
      <c r="E31" s="623" t="s">
        <v>1537</v>
      </c>
      <c r="F31" s="671">
        <f t="shared" si="0"/>
        <v>0</v>
      </c>
      <c r="G31" s="672" t="str">
        <f>InpCompany!$F$11</f>
        <v>£m (2017-18 prices)</v>
      </c>
      <c r="H31" s="671"/>
      <c r="I31" s="623"/>
    </row>
    <row r="32" spans="1:9" s="229" customFormat="1" ht="13.8">
      <c r="A32" s="623"/>
      <c r="B32" s="623"/>
      <c r="C32" s="623"/>
      <c r="D32" s="623"/>
      <c r="E32" s="623" t="s">
        <v>1538</v>
      </c>
      <c r="F32" s="671">
        <f t="shared" si="0"/>
        <v>0</v>
      </c>
      <c r="G32" s="672" t="str">
        <f>InpCompany!$F$11</f>
        <v>£m (2017-18 prices)</v>
      </c>
      <c r="H32" s="671"/>
      <c r="I32" s="623"/>
    </row>
    <row r="33" spans="1:13" s="201" customFormat="1" ht="13.8">
      <c r="A33" s="444"/>
      <c r="B33" s="444"/>
      <c r="C33" s="444"/>
      <c r="D33" s="444"/>
      <c r="E33" s="444"/>
      <c r="F33" s="485"/>
      <c r="G33" s="485"/>
      <c r="H33" s="444"/>
      <c r="I33" s="444"/>
      <c r="M33" s="229"/>
    </row>
    <row r="34" spans="1:13" s="201" customFormat="1" ht="13.8">
      <c r="A34" s="444"/>
      <c r="B34" s="444"/>
      <c r="C34" s="444"/>
      <c r="D34" s="444"/>
      <c r="E34" s="444"/>
      <c r="F34" s="485"/>
      <c r="G34" s="485"/>
      <c r="H34" s="444"/>
      <c r="I34" s="444"/>
    </row>
    <row r="35" spans="1:13" s="205" customFormat="1" ht="13.8">
      <c r="A35" s="632" t="s">
        <v>1539</v>
      </c>
      <c r="B35" s="633"/>
      <c r="C35" s="633"/>
      <c r="D35" s="634"/>
      <c r="E35" s="635"/>
      <c r="F35" s="663"/>
      <c r="G35" s="663"/>
      <c r="H35" s="636"/>
      <c r="I35" s="635"/>
    </row>
    <row r="36" spans="1:13" s="201" customFormat="1" ht="13.8">
      <c r="A36" s="444"/>
      <c r="B36" s="444"/>
      <c r="C36" s="444"/>
      <c r="D36" s="444"/>
      <c r="E36" s="444"/>
      <c r="F36" s="485"/>
      <c r="G36" s="485"/>
      <c r="H36" s="444"/>
      <c r="I36" s="444"/>
    </row>
    <row r="37" spans="1:13" s="201" customFormat="1" ht="13.8">
      <c r="A37" s="444"/>
      <c r="B37" s="444"/>
      <c r="C37" s="668" t="s">
        <v>1529</v>
      </c>
      <c r="D37" s="444"/>
      <c r="E37" s="444"/>
      <c r="F37" s="485"/>
      <c r="G37" s="485"/>
      <c r="H37" s="444"/>
      <c r="I37" s="444"/>
    </row>
    <row r="38" spans="1:13" s="201" customFormat="1" ht="13.8">
      <c r="A38" s="444"/>
      <c r="B38" s="444"/>
      <c r="C38" s="444"/>
      <c r="D38" s="444"/>
      <c r="E38" s="444"/>
      <c r="F38" s="485"/>
      <c r="G38" s="485"/>
      <c r="H38" s="444"/>
      <c r="I38" s="444"/>
    </row>
    <row r="39" spans="1:13" s="201" customFormat="1" ht="13.8">
      <c r="A39" s="444"/>
      <c r="B39" s="444"/>
      <c r="C39" s="444"/>
      <c r="D39" s="454" t="s">
        <v>1448</v>
      </c>
      <c r="E39" s="444"/>
      <c r="F39" s="579"/>
      <c r="G39" s="485"/>
      <c r="H39" s="444"/>
      <c r="I39" s="444"/>
    </row>
    <row r="40" spans="1:13" s="227" customFormat="1" ht="13.8">
      <c r="A40" s="574"/>
      <c r="B40" s="574"/>
      <c r="C40" s="574"/>
      <c r="D40" s="574"/>
      <c r="E40" s="669" t="str">
        <f>'Sharing mechanism'!E86</f>
        <v>Outperformance payments after sharing (to be applied end of period) - Water resources</v>
      </c>
      <c r="F40" s="579">
        <f>'Sharing mechanism'!F86</f>
        <v>0</v>
      </c>
      <c r="G40" s="669" t="str">
        <f>'Sharing mechanism'!G86</f>
        <v>£m (2017-18 prices)</v>
      </c>
      <c r="H40" s="579"/>
      <c r="I40" s="574"/>
    </row>
    <row r="41" spans="1:13" s="227" customFormat="1" ht="13.8">
      <c r="A41" s="574"/>
      <c r="B41" s="574"/>
      <c r="C41" s="574"/>
      <c r="D41" s="574"/>
      <c r="E41" s="669" t="str">
        <f>'Sharing mechanism'!E87</f>
        <v>Outperformance payments after sharing (to be applied end of period) - Water network plus</v>
      </c>
      <c r="F41" s="579">
        <f>'Sharing mechanism'!F87</f>
        <v>0</v>
      </c>
      <c r="G41" s="669" t="str">
        <f>'Sharing mechanism'!G87</f>
        <v>£m (2017-18 prices)</v>
      </c>
      <c r="H41" s="579"/>
      <c r="I41" s="574"/>
    </row>
    <row r="42" spans="1:13" s="227" customFormat="1" ht="13.8">
      <c r="A42" s="574"/>
      <c r="B42" s="574"/>
      <c r="C42" s="574"/>
      <c r="D42" s="574"/>
      <c r="E42" s="669" t="str">
        <f>'Sharing mechanism'!E88</f>
        <v>Outperformance payments after sharing (to be applied end of period) - Wastewater network plus</v>
      </c>
      <c r="F42" s="579">
        <f>'Sharing mechanism'!F88</f>
        <v>0</v>
      </c>
      <c r="G42" s="669" t="str">
        <f>'Sharing mechanism'!G88</f>
        <v>£m (2017-18 prices)</v>
      </c>
      <c r="H42" s="579"/>
      <c r="I42" s="574"/>
    </row>
    <row r="43" spans="1:13" s="227" customFormat="1" ht="13.8">
      <c r="A43" s="574"/>
      <c r="B43" s="574"/>
      <c r="C43" s="574"/>
      <c r="D43" s="574"/>
      <c r="E43" s="669" t="str">
        <f>'Sharing mechanism'!E89</f>
        <v>Outperformance payments after sharing (to be applied end of period) - Bioresources (sludge)</v>
      </c>
      <c r="F43" s="579">
        <f>'Sharing mechanism'!F89</f>
        <v>0</v>
      </c>
      <c r="G43" s="669" t="str">
        <f>'Sharing mechanism'!G89</f>
        <v>£m (2017-18 prices)</v>
      </c>
      <c r="H43" s="579"/>
      <c r="I43" s="574"/>
    </row>
    <row r="44" spans="1:13" s="227" customFormat="1" ht="13.8">
      <c r="A44" s="574"/>
      <c r="B44" s="574"/>
      <c r="C44" s="574"/>
      <c r="D44" s="574"/>
      <c r="E44" s="669" t="str">
        <f>'Sharing mechanism'!E90</f>
        <v>Outperformance payments after sharing (to be applied end of period) - Residential retail</v>
      </c>
      <c r="F44" s="579">
        <f>'Sharing mechanism'!F90</f>
        <v>0</v>
      </c>
      <c r="G44" s="669" t="str">
        <f>'Sharing mechanism'!G90</f>
        <v>£m (2017-18 prices)</v>
      </c>
      <c r="H44" s="579"/>
      <c r="I44" s="574"/>
    </row>
    <row r="45" spans="1:13" s="227" customFormat="1" ht="13.8">
      <c r="A45" s="574"/>
      <c r="B45" s="574"/>
      <c r="C45" s="574"/>
      <c r="D45" s="574"/>
      <c r="E45" s="669" t="str">
        <f>'Sharing mechanism'!E91</f>
        <v>Outperformance payments after sharing (to be applied end of period) - Business retail</v>
      </c>
      <c r="F45" s="579">
        <f>'Sharing mechanism'!F91</f>
        <v>0</v>
      </c>
      <c r="G45" s="669" t="str">
        <f>'Sharing mechanism'!G91</f>
        <v>£m (2017-18 prices)</v>
      </c>
      <c r="H45" s="579"/>
      <c r="I45" s="574"/>
    </row>
    <row r="46" spans="1:13" s="227" customFormat="1" ht="13.8">
      <c r="A46" s="574"/>
      <c r="B46" s="574"/>
      <c r="C46" s="574"/>
      <c r="D46" s="574"/>
      <c r="E46" s="669" t="str">
        <f>'Sharing mechanism'!E92</f>
        <v>Outperformance payments after sharing (to be applied end of period) - Dummy control</v>
      </c>
      <c r="F46" s="579">
        <f>'Sharing mechanism'!F92</f>
        <v>0</v>
      </c>
      <c r="G46" s="669" t="str">
        <f>'Sharing mechanism'!G92</f>
        <v>£m (2017-18 prices)</v>
      </c>
      <c r="H46" s="579"/>
      <c r="I46" s="574"/>
    </row>
    <row r="47" spans="1:13" s="201" customFormat="1" ht="13.8">
      <c r="A47" s="444"/>
      <c r="B47" s="444"/>
      <c r="C47" s="444"/>
      <c r="D47" s="444"/>
      <c r="E47" s="444"/>
      <c r="F47" s="485"/>
      <c r="G47" s="485"/>
      <c r="H47" s="574"/>
      <c r="I47" s="444"/>
    </row>
    <row r="48" spans="1:13" s="201" customFormat="1" ht="13.8">
      <c r="A48" s="444"/>
      <c r="B48" s="444"/>
      <c r="C48" s="444"/>
      <c r="D48" s="454" t="s">
        <v>1540</v>
      </c>
      <c r="E48" s="444"/>
      <c r="F48" s="485"/>
      <c r="G48" s="485"/>
      <c r="H48" s="574"/>
      <c r="I48" s="444"/>
    </row>
    <row r="49" spans="1:9" s="201" customFormat="1" ht="13.8">
      <c r="A49" s="444"/>
      <c r="B49" s="444"/>
      <c r="C49" s="501"/>
      <c r="D49" s="501"/>
      <c r="E49" s="1412" t="str">
        <f>'Sharing mechanism'!E232</f>
        <v>Underperformance payments after sharing (to be applied end of period) - Water resources</v>
      </c>
      <c r="F49" s="579">
        <f>'Sharing mechanism'!F232</f>
        <v>0</v>
      </c>
      <c r="G49" s="1412" t="str">
        <f>'Sharing mechanism'!G232</f>
        <v>£m (2017-18 prices)</v>
      </c>
      <c r="H49" s="579"/>
      <c r="I49" s="444"/>
    </row>
    <row r="50" spans="1:9" s="201" customFormat="1" ht="13.8">
      <c r="A50" s="444"/>
      <c r="B50" s="444"/>
      <c r="C50" s="501"/>
      <c r="D50" s="501"/>
      <c r="E50" s="1412" t="str">
        <f>'Sharing mechanism'!E233</f>
        <v>Underperformance payments after sharing (to be applied end of period) - Water network plus</v>
      </c>
      <c r="F50" s="579">
        <f>'Sharing mechanism'!F233</f>
        <v>-3.0236000000000005</v>
      </c>
      <c r="G50" s="1412" t="str">
        <f>'Sharing mechanism'!G233</f>
        <v>£m (2017-18 prices)</v>
      </c>
      <c r="H50" s="579"/>
      <c r="I50" s="444"/>
    </row>
    <row r="51" spans="1:9" s="201" customFormat="1" ht="13.8">
      <c r="A51" s="444"/>
      <c r="B51" s="444"/>
      <c r="C51" s="501"/>
      <c r="D51" s="501"/>
      <c r="E51" s="1412" t="str">
        <f>'Sharing mechanism'!E234</f>
        <v>Underperformance payments after sharing (to be applied end of period) - Wastewater network plus</v>
      </c>
      <c r="F51" s="579">
        <f>'Sharing mechanism'!F234</f>
        <v>0</v>
      </c>
      <c r="G51" s="1412" t="str">
        <f>'Sharing mechanism'!G234</f>
        <v>£m (2017-18 prices)</v>
      </c>
      <c r="H51" s="579"/>
      <c r="I51" s="444"/>
    </row>
    <row r="52" spans="1:9" s="201" customFormat="1" ht="13.8">
      <c r="A52" s="444"/>
      <c r="B52" s="444"/>
      <c r="C52" s="501"/>
      <c r="D52" s="501"/>
      <c r="E52" s="1412" t="str">
        <f>'Sharing mechanism'!E235</f>
        <v>Underperformance payments after sharing (to be applied end of period) - Bioresources (sludge)</v>
      </c>
      <c r="F52" s="579">
        <f>'Sharing mechanism'!F235</f>
        <v>0</v>
      </c>
      <c r="G52" s="1412" t="str">
        <f>'Sharing mechanism'!G235</f>
        <v>£m (2017-18 prices)</v>
      </c>
      <c r="H52" s="579"/>
      <c r="I52" s="444"/>
    </row>
    <row r="53" spans="1:9" s="201" customFormat="1" ht="13.8">
      <c r="A53" s="444"/>
      <c r="B53" s="444"/>
      <c r="C53" s="501"/>
      <c r="D53" s="501"/>
      <c r="E53" s="1412" t="str">
        <f>'Sharing mechanism'!E236</f>
        <v>Underperformance payments after sharing (to be applied end of period) - Residential retail</v>
      </c>
      <c r="F53" s="579">
        <f>'Sharing mechanism'!F236</f>
        <v>0</v>
      </c>
      <c r="G53" s="1412" t="str">
        <f>'Sharing mechanism'!G236</f>
        <v>£m (2017-18 prices)</v>
      </c>
      <c r="H53" s="579"/>
      <c r="I53" s="444"/>
    </row>
    <row r="54" spans="1:9" s="201" customFormat="1" ht="13.8">
      <c r="A54" s="444"/>
      <c r="B54" s="444"/>
      <c r="C54" s="501"/>
      <c r="D54" s="501"/>
      <c r="E54" s="1412" t="str">
        <f>'Sharing mechanism'!E237</f>
        <v>Underperformance payments after sharing (to be applied end of period) - Business retail</v>
      </c>
      <c r="F54" s="579">
        <f>'Sharing mechanism'!F237</f>
        <v>0</v>
      </c>
      <c r="G54" s="1412" t="str">
        <f>'Sharing mechanism'!G237</f>
        <v>£m (2017-18 prices)</v>
      </c>
      <c r="H54" s="579"/>
      <c r="I54" s="444"/>
    </row>
    <row r="55" spans="1:9" s="201" customFormat="1" ht="13.8">
      <c r="A55" s="444"/>
      <c r="B55" s="444"/>
      <c r="C55" s="501"/>
      <c r="D55" s="501"/>
      <c r="E55" s="1412" t="str">
        <f>'Sharing mechanism'!E238</f>
        <v>Underperformance payments after sharing (to be applied end of period) - Dummy control</v>
      </c>
      <c r="F55" s="579">
        <f>'Sharing mechanism'!F238</f>
        <v>0</v>
      </c>
      <c r="G55" s="1412" t="str">
        <f>'Sharing mechanism'!G238</f>
        <v>£m (2017-18 prices)</v>
      </c>
      <c r="H55" s="579"/>
      <c r="I55" s="444"/>
    </row>
    <row r="56" spans="1:9" s="201" customFormat="1" ht="13.8">
      <c r="A56" s="444"/>
      <c r="B56" s="444"/>
      <c r="C56" s="444"/>
      <c r="D56" s="444"/>
      <c r="E56" s="444"/>
      <c r="F56" s="485"/>
      <c r="G56" s="485"/>
      <c r="H56" s="574"/>
      <c r="I56" s="444"/>
    </row>
    <row r="57" spans="1:9" s="201" customFormat="1" ht="13.8">
      <c r="A57" s="444"/>
      <c r="B57" s="444"/>
      <c r="C57" s="464" t="s">
        <v>1541</v>
      </c>
      <c r="D57" s="444"/>
      <c r="E57" s="444"/>
      <c r="F57" s="485"/>
      <c r="G57" s="485"/>
      <c r="H57" s="574"/>
      <c r="I57" s="444"/>
    </row>
    <row r="58" spans="1:9" s="201" customFormat="1" ht="13.8">
      <c r="A58" s="444"/>
      <c r="B58" s="444"/>
      <c r="C58" s="444"/>
      <c r="D58" s="444"/>
      <c r="E58" s="444"/>
      <c r="F58" s="485"/>
      <c r="G58" s="485"/>
      <c r="H58" s="574"/>
      <c r="I58" s="444"/>
    </row>
    <row r="59" spans="1:9" s="201" customFormat="1" ht="13.8">
      <c r="A59" s="444"/>
      <c r="B59" s="444"/>
      <c r="C59" s="444"/>
      <c r="D59" s="454" t="str">
        <f>Performance!D317</f>
        <v>Proportion of end of period outperformance payments to be paid through the RCV</v>
      </c>
      <c r="E59" s="444"/>
      <c r="F59" s="485"/>
      <c r="G59" s="485"/>
      <c r="H59" s="574"/>
      <c r="I59" s="444"/>
    </row>
    <row r="60" spans="1:9" s="201" customFormat="1" ht="13.8">
      <c r="A60" s="444"/>
      <c r="B60" s="444"/>
      <c r="C60" s="444"/>
      <c r="D60" s="444"/>
      <c r="E60" s="673" t="str">
        <f>Performance!E318</f>
        <v>Proportion of end of period outperformance payments to be paid through the RCV - Water resources</v>
      </c>
      <c r="F60" s="674">
        <f>Performance!F318</f>
        <v>0</v>
      </c>
      <c r="G60" s="673" t="str">
        <f>Performance!G318</f>
        <v>Percentage</v>
      </c>
      <c r="H60" s="674"/>
      <c r="I60" s="444"/>
    </row>
    <row r="61" spans="1:9" s="201" customFormat="1" ht="13.8">
      <c r="A61" s="444"/>
      <c r="B61" s="444"/>
      <c r="C61" s="444"/>
      <c r="D61" s="444"/>
      <c r="E61" s="673" t="str">
        <f>Performance!E319</f>
        <v>Proportion of end of period outperformance payments to be paid through the RCV - Water network plus</v>
      </c>
      <c r="F61" s="674">
        <f>Performance!F319</f>
        <v>0</v>
      </c>
      <c r="G61" s="673" t="str">
        <f>Performance!G319</f>
        <v>Percentage</v>
      </c>
      <c r="H61" s="674"/>
      <c r="I61" s="444"/>
    </row>
    <row r="62" spans="1:9" s="201" customFormat="1" ht="13.8">
      <c r="A62" s="444"/>
      <c r="B62" s="444"/>
      <c r="C62" s="444"/>
      <c r="D62" s="444"/>
      <c r="E62" s="673" t="str">
        <f>Performance!E320</f>
        <v>Proportion of end of period outperformance payments to be paid through the RCV - Wastewater network plus</v>
      </c>
      <c r="F62" s="674">
        <f>Performance!F320</f>
        <v>0</v>
      </c>
      <c r="G62" s="673" t="str">
        <f>Performance!G320</f>
        <v>Percentage</v>
      </c>
      <c r="H62" s="674"/>
      <c r="I62" s="444"/>
    </row>
    <row r="63" spans="1:9" s="201" customFormat="1" ht="13.8">
      <c r="A63" s="444"/>
      <c r="B63" s="444"/>
      <c r="C63" s="444"/>
      <c r="D63" s="444"/>
      <c r="E63" s="673" t="str">
        <f>Performance!E321</f>
        <v>Proportion of end of period outperformance payments to be paid through the RCV - Bioresources (sludge)</v>
      </c>
      <c r="F63" s="674">
        <f>Performance!F321</f>
        <v>0</v>
      </c>
      <c r="G63" s="673" t="str">
        <f>Performance!G321</f>
        <v>Percentage</v>
      </c>
      <c r="H63" s="674"/>
      <c r="I63" s="444"/>
    </row>
    <row r="64" spans="1:9" s="201" customFormat="1" ht="13.8">
      <c r="A64" s="444"/>
      <c r="B64" s="444"/>
      <c r="C64" s="444"/>
      <c r="D64" s="444"/>
      <c r="E64" s="673" t="str">
        <f>Performance!E322</f>
        <v>Proportion of end of period outperformance payments to be paid through the RCV - Residential retail</v>
      </c>
      <c r="F64" s="674">
        <f>Performance!F322</f>
        <v>0</v>
      </c>
      <c r="G64" s="673" t="str">
        <f>Performance!G322</f>
        <v>Percentage</v>
      </c>
      <c r="H64" s="674"/>
      <c r="I64" s="444"/>
    </row>
    <row r="65" spans="1:9" s="201" customFormat="1" ht="13.8">
      <c r="A65" s="444"/>
      <c r="B65" s="444"/>
      <c r="C65" s="444"/>
      <c r="D65" s="444"/>
      <c r="E65" s="673" t="str">
        <f>Performance!E323</f>
        <v>Proportion of end of period outperformance payments to be paid through the RCV - Business retail</v>
      </c>
      <c r="F65" s="674">
        <f>Performance!F323</f>
        <v>0</v>
      </c>
      <c r="G65" s="673" t="str">
        <f>Performance!G323</f>
        <v>Percentage</v>
      </c>
      <c r="H65" s="674"/>
      <c r="I65" s="444"/>
    </row>
    <row r="66" spans="1:9" s="201" customFormat="1" ht="13.8">
      <c r="A66" s="444"/>
      <c r="B66" s="444"/>
      <c r="C66" s="444"/>
      <c r="D66" s="444"/>
      <c r="E66" s="673" t="str">
        <f>Performance!E324</f>
        <v>Proportion of end of period outperformance payments to be paid through the RCV - Dummy control</v>
      </c>
      <c r="F66" s="674">
        <f>Performance!F324</f>
        <v>0</v>
      </c>
      <c r="G66" s="673" t="str">
        <f>Performance!G324</f>
        <v>Percentage</v>
      </c>
      <c r="H66" s="674"/>
      <c r="I66" s="444"/>
    </row>
    <row r="67" spans="1:9" s="201" customFormat="1" ht="13.8">
      <c r="A67" s="444"/>
      <c r="B67" s="444"/>
      <c r="C67" s="444"/>
      <c r="D67" s="444"/>
      <c r="E67" s="444"/>
      <c r="F67" s="485"/>
      <c r="G67" s="485"/>
      <c r="H67" s="574"/>
      <c r="I67" s="444"/>
    </row>
    <row r="68" spans="1:9" s="201" customFormat="1" ht="13.8">
      <c r="A68" s="444"/>
      <c r="B68" s="444"/>
      <c r="C68" s="444"/>
      <c r="D68" s="454" t="str">
        <f>Performance!D326</f>
        <v>Proportion of end of period underperformance payments to be paid through the RCV</v>
      </c>
      <c r="E68" s="444"/>
      <c r="F68" s="485"/>
      <c r="G68" s="485"/>
      <c r="H68" s="574"/>
      <c r="I68" s="444"/>
    </row>
    <row r="69" spans="1:9" s="201" customFormat="1" ht="13.8">
      <c r="A69" s="444"/>
      <c r="B69" s="444"/>
      <c r="C69" s="444"/>
      <c r="D69" s="444"/>
      <c r="E69" s="673" t="str">
        <f>Performance!E327</f>
        <v>Proportion of end of period underperformance payments to be paid through the RCV - Water resources</v>
      </c>
      <c r="F69" s="674">
        <f>Performance!F327</f>
        <v>0</v>
      </c>
      <c r="G69" s="673" t="str">
        <f>Performance!G327</f>
        <v>Percentage</v>
      </c>
      <c r="H69" s="674"/>
      <c r="I69" s="444"/>
    </row>
    <row r="70" spans="1:9" s="201" customFormat="1" ht="13.8">
      <c r="A70" s="444"/>
      <c r="B70" s="444"/>
      <c r="C70" s="444"/>
      <c r="D70" s="444"/>
      <c r="E70" s="673" t="str">
        <f>Performance!E328</f>
        <v>Proportion of end of period underperformance payments to be paid through the RCV - Water network plus</v>
      </c>
      <c r="F70" s="674">
        <f>Performance!F328</f>
        <v>0</v>
      </c>
      <c r="G70" s="673" t="str">
        <f>Performance!G328</f>
        <v>Percentage</v>
      </c>
      <c r="H70" s="674"/>
      <c r="I70" s="444"/>
    </row>
    <row r="71" spans="1:9" s="201" customFormat="1" ht="13.8">
      <c r="A71" s="444"/>
      <c r="B71" s="444"/>
      <c r="C71" s="444"/>
      <c r="D71" s="444"/>
      <c r="E71" s="673" t="str">
        <f>Performance!E329</f>
        <v>Proportion of end of period underperformance payments to be paid through the RCV - Wastewater network plus</v>
      </c>
      <c r="F71" s="674">
        <f>Performance!F329</f>
        <v>0</v>
      </c>
      <c r="G71" s="673" t="str">
        <f>Performance!G329</f>
        <v>Percentage</v>
      </c>
      <c r="H71" s="674"/>
      <c r="I71" s="444"/>
    </row>
    <row r="72" spans="1:9" s="201" customFormat="1" ht="13.8">
      <c r="A72" s="444"/>
      <c r="B72" s="444"/>
      <c r="C72" s="444"/>
      <c r="D72" s="444"/>
      <c r="E72" s="673" t="str">
        <f>Performance!E330</f>
        <v>Proportion of end of period underperformance payments to be paid through the RCV - Bioresources (sludge)</v>
      </c>
      <c r="F72" s="674">
        <f>Performance!F330</f>
        <v>0</v>
      </c>
      <c r="G72" s="673" t="str">
        <f>Performance!G330</f>
        <v>Percentage</v>
      </c>
      <c r="H72" s="674"/>
      <c r="I72" s="444"/>
    </row>
    <row r="73" spans="1:9" s="201" customFormat="1" ht="13.8">
      <c r="A73" s="444"/>
      <c r="B73" s="444"/>
      <c r="C73" s="444"/>
      <c r="D73" s="444"/>
      <c r="E73" s="673" t="str">
        <f>Performance!E331</f>
        <v>Proportion of end of period underperformance payments to be paid through the RCV - Residential retail</v>
      </c>
      <c r="F73" s="674">
        <f>Performance!F331</f>
        <v>0</v>
      </c>
      <c r="G73" s="673" t="str">
        <f>Performance!G331</f>
        <v>Percentage</v>
      </c>
      <c r="H73" s="674"/>
      <c r="I73" s="444"/>
    </row>
    <row r="74" spans="1:9" s="201" customFormat="1" ht="13.8">
      <c r="A74" s="444"/>
      <c r="B74" s="444"/>
      <c r="C74" s="444"/>
      <c r="D74" s="444"/>
      <c r="E74" s="673" t="str">
        <f>Performance!E332</f>
        <v>Proportion of end of period underperformance payments to be paid through the RCV - Business retail</v>
      </c>
      <c r="F74" s="674">
        <f>Performance!F332</f>
        <v>0</v>
      </c>
      <c r="G74" s="673" t="str">
        <f>Performance!G332</f>
        <v>Percentage</v>
      </c>
      <c r="H74" s="674"/>
      <c r="I74" s="444"/>
    </row>
    <row r="75" spans="1:9" s="201" customFormat="1" ht="13.8">
      <c r="A75" s="444"/>
      <c r="B75" s="444"/>
      <c r="C75" s="444"/>
      <c r="D75" s="444"/>
      <c r="E75" s="673" t="str">
        <f>Performance!E333</f>
        <v>Proportion of end of period underperformance payments to be paid through the RCV - Dummy control</v>
      </c>
      <c r="F75" s="674">
        <f>Performance!F333</f>
        <v>0</v>
      </c>
      <c r="G75" s="673" t="str">
        <f>Performance!G333</f>
        <v>Percentage</v>
      </c>
      <c r="H75" s="674"/>
      <c r="I75" s="444"/>
    </row>
    <row r="76" spans="1:9" s="201" customFormat="1" ht="13.8">
      <c r="A76" s="444"/>
      <c r="B76" s="444"/>
      <c r="C76" s="444"/>
      <c r="D76" s="444"/>
      <c r="E76" s="444"/>
      <c r="F76" s="485"/>
      <c r="G76" s="485"/>
      <c r="H76" s="444"/>
      <c r="I76" s="444"/>
    </row>
    <row r="77" spans="1:9" s="201" customFormat="1" ht="13.8">
      <c r="A77" s="444"/>
      <c r="B77" s="444"/>
      <c r="C77" s="444"/>
      <c r="D77" s="454" t="s">
        <v>1542</v>
      </c>
      <c r="E77" s="444"/>
      <c r="F77" s="485"/>
      <c r="G77" s="520"/>
      <c r="H77" s="444"/>
      <c r="I77" s="444"/>
    </row>
    <row r="78" spans="1:9" s="201" customFormat="1" ht="13.8">
      <c r="A78" s="444"/>
      <c r="B78" s="444"/>
      <c r="C78" s="444"/>
      <c r="D78" s="444"/>
      <c r="E78" s="444" t="s">
        <v>1543</v>
      </c>
      <c r="F78" s="483">
        <f>F40*(1-F60)</f>
        <v>0</v>
      </c>
      <c r="G78" s="520" t="str">
        <f>InpCompany!$F$11</f>
        <v>£m (2017-18 prices)</v>
      </c>
      <c r="H78" s="483"/>
      <c r="I78" s="444"/>
    </row>
    <row r="79" spans="1:9" s="201" customFormat="1" ht="13.8">
      <c r="A79" s="444"/>
      <c r="B79" s="444"/>
      <c r="C79" s="444"/>
      <c r="D79" s="444"/>
      <c r="E79" s="444" t="s">
        <v>1544</v>
      </c>
      <c r="F79" s="483">
        <f t="shared" ref="F79:F84" si="1">F41*(1-F61)</f>
        <v>0</v>
      </c>
      <c r="G79" s="520" t="str">
        <f>InpCompany!$F$11</f>
        <v>£m (2017-18 prices)</v>
      </c>
      <c r="H79" s="483"/>
      <c r="I79" s="444"/>
    </row>
    <row r="80" spans="1:9" s="201" customFormat="1" ht="13.8">
      <c r="A80" s="444"/>
      <c r="B80" s="444"/>
      <c r="C80" s="444"/>
      <c r="D80" s="444"/>
      <c r="E80" s="444" t="s">
        <v>1545</v>
      </c>
      <c r="F80" s="483">
        <f t="shared" si="1"/>
        <v>0</v>
      </c>
      <c r="G80" s="520" t="str">
        <f>InpCompany!$F$11</f>
        <v>£m (2017-18 prices)</v>
      </c>
      <c r="H80" s="483"/>
      <c r="I80" s="444"/>
    </row>
    <row r="81" spans="1:9" s="201" customFormat="1" ht="13.8">
      <c r="A81" s="444"/>
      <c r="B81" s="444"/>
      <c r="C81" s="444"/>
      <c r="D81" s="444"/>
      <c r="E81" s="444" t="s">
        <v>1546</v>
      </c>
      <c r="F81" s="483">
        <f t="shared" si="1"/>
        <v>0</v>
      </c>
      <c r="G81" s="520" t="str">
        <f>InpCompany!$F$11</f>
        <v>£m (2017-18 prices)</v>
      </c>
      <c r="H81" s="483"/>
      <c r="I81" s="444"/>
    </row>
    <row r="82" spans="1:9" s="201" customFormat="1" ht="13.8">
      <c r="A82" s="444"/>
      <c r="B82" s="444"/>
      <c r="C82" s="444"/>
      <c r="D82" s="444"/>
      <c r="E82" s="444" t="s">
        <v>1547</v>
      </c>
      <c r="F82" s="483">
        <f t="shared" si="1"/>
        <v>0</v>
      </c>
      <c r="G82" s="520" t="str">
        <f>InpCompany!$F$11</f>
        <v>£m (2017-18 prices)</v>
      </c>
      <c r="H82" s="483"/>
      <c r="I82" s="444"/>
    </row>
    <row r="83" spans="1:9" s="201" customFormat="1" ht="13.8">
      <c r="A83" s="444"/>
      <c r="B83" s="444"/>
      <c r="C83" s="444"/>
      <c r="D83" s="444"/>
      <c r="E83" s="444" t="s">
        <v>1548</v>
      </c>
      <c r="F83" s="483">
        <f t="shared" si="1"/>
        <v>0</v>
      </c>
      <c r="G83" s="520" t="str">
        <f>InpCompany!$F$11</f>
        <v>£m (2017-18 prices)</v>
      </c>
      <c r="H83" s="483"/>
      <c r="I83" s="444"/>
    </row>
    <row r="84" spans="1:9" s="201" customFormat="1" ht="13.8">
      <c r="A84" s="444"/>
      <c r="B84" s="444"/>
      <c r="C84" s="444"/>
      <c r="D84" s="444"/>
      <c r="E84" s="444" t="s">
        <v>1549</v>
      </c>
      <c r="F84" s="483">
        <f t="shared" si="1"/>
        <v>0</v>
      </c>
      <c r="G84" s="520" t="str">
        <f>InpCompany!$F$11</f>
        <v>£m (2017-18 prices)</v>
      </c>
      <c r="H84" s="483"/>
      <c r="I84" s="444"/>
    </row>
    <row r="85" spans="1:9" s="201" customFormat="1" ht="13.8">
      <c r="A85" s="444"/>
      <c r="B85" s="444"/>
      <c r="C85" s="444"/>
      <c r="D85" s="444"/>
      <c r="E85" s="485"/>
      <c r="F85" s="485"/>
      <c r="G85" s="520"/>
      <c r="H85" s="608"/>
      <c r="I85" s="444"/>
    </row>
    <row r="86" spans="1:9" s="201" customFormat="1" ht="13.8">
      <c r="A86" s="444"/>
      <c r="B86" s="444"/>
      <c r="C86" s="444"/>
      <c r="D86" s="454" t="s">
        <v>1550</v>
      </c>
      <c r="E86" s="485"/>
      <c r="F86" s="485"/>
      <c r="G86" s="520"/>
      <c r="H86" s="608"/>
      <c r="I86" s="444"/>
    </row>
    <row r="87" spans="1:9" s="201" customFormat="1" ht="13.8">
      <c r="A87" s="444"/>
      <c r="B87" s="444"/>
      <c r="C87" s="444"/>
      <c r="D87" s="444"/>
      <c r="E87" s="444" t="s">
        <v>1551</v>
      </c>
      <c r="F87" s="483">
        <f>F40*F60</f>
        <v>0</v>
      </c>
      <c r="G87" s="520" t="str">
        <f>InpCompany!$F$11</f>
        <v>£m (2017-18 prices)</v>
      </c>
      <c r="H87" s="483"/>
      <c r="I87" s="444"/>
    </row>
    <row r="88" spans="1:9" s="201" customFormat="1" ht="13.8">
      <c r="A88" s="444"/>
      <c r="B88" s="444"/>
      <c r="C88" s="444"/>
      <c r="D88" s="444"/>
      <c r="E88" s="444" t="s">
        <v>1552</v>
      </c>
      <c r="F88" s="483">
        <f t="shared" ref="F88:F93" si="2">F41*F61</f>
        <v>0</v>
      </c>
      <c r="G88" s="520" t="str">
        <f>InpCompany!$F$11</f>
        <v>£m (2017-18 prices)</v>
      </c>
      <c r="H88" s="483"/>
      <c r="I88" s="444"/>
    </row>
    <row r="89" spans="1:9" s="201" customFormat="1" ht="13.8">
      <c r="A89" s="444"/>
      <c r="B89" s="444"/>
      <c r="C89" s="444"/>
      <c r="D89" s="444"/>
      <c r="E89" s="444" t="s">
        <v>1553</v>
      </c>
      <c r="F89" s="483">
        <f t="shared" si="2"/>
        <v>0</v>
      </c>
      <c r="G89" s="520" t="str">
        <f>InpCompany!$F$11</f>
        <v>£m (2017-18 prices)</v>
      </c>
      <c r="H89" s="483"/>
      <c r="I89" s="444"/>
    </row>
    <row r="90" spans="1:9" s="201" customFormat="1" ht="13.8">
      <c r="A90" s="444"/>
      <c r="B90" s="444"/>
      <c r="C90" s="444"/>
      <c r="D90" s="444"/>
      <c r="E90" s="444" t="s">
        <v>1554</v>
      </c>
      <c r="F90" s="483">
        <f t="shared" si="2"/>
        <v>0</v>
      </c>
      <c r="G90" s="520" t="str">
        <f>InpCompany!$F$11</f>
        <v>£m (2017-18 prices)</v>
      </c>
      <c r="H90" s="483"/>
      <c r="I90" s="444"/>
    </row>
    <row r="91" spans="1:9" s="201" customFormat="1" ht="13.8">
      <c r="A91" s="444"/>
      <c r="B91" s="444"/>
      <c r="C91" s="444"/>
      <c r="D91" s="444"/>
      <c r="E91" s="444" t="s">
        <v>1555</v>
      </c>
      <c r="F91" s="483">
        <f t="shared" si="2"/>
        <v>0</v>
      </c>
      <c r="G91" s="520" t="str">
        <f>InpCompany!$F$11</f>
        <v>£m (2017-18 prices)</v>
      </c>
      <c r="H91" s="483"/>
      <c r="I91" s="444"/>
    </row>
    <row r="92" spans="1:9" s="201" customFormat="1" ht="13.8">
      <c r="A92" s="444"/>
      <c r="B92" s="444"/>
      <c r="C92" s="444"/>
      <c r="D92" s="444"/>
      <c r="E92" s="444" t="s">
        <v>1556</v>
      </c>
      <c r="F92" s="483">
        <f t="shared" si="2"/>
        <v>0</v>
      </c>
      <c r="G92" s="520" t="str">
        <f>InpCompany!$F$11</f>
        <v>£m (2017-18 prices)</v>
      </c>
      <c r="H92" s="483"/>
      <c r="I92" s="444"/>
    </row>
    <row r="93" spans="1:9" s="201" customFormat="1" ht="13.8">
      <c r="A93" s="444"/>
      <c r="B93" s="444"/>
      <c r="C93" s="444"/>
      <c r="D93" s="444"/>
      <c r="E93" s="444" t="s">
        <v>1557</v>
      </c>
      <c r="F93" s="483">
        <f t="shared" si="2"/>
        <v>0</v>
      </c>
      <c r="G93" s="520" t="str">
        <f>InpCompany!$F$11</f>
        <v>£m (2017-18 prices)</v>
      </c>
      <c r="H93" s="483"/>
      <c r="I93" s="444"/>
    </row>
    <row r="94" spans="1:9" s="201" customFormat="1" ht="13.8">
      <c r="A94" s="444"/>
      <c r="B94" s="444"/>
      <c r="C94" s="444"/>
      <c r="D94" s="444"/>
      <c r="E94" s="485"/>
      <c r="F94" s="485"/>
      <c r="G94" s="520"/>
      <c r="H94" s="608"/>
      <c r="I94" s="444"/>
    </row>
    <row r="95" spans="1:9" s="201" customFormat="1" ht="13.8">
      <c r="A95" s="444"/>
      <c r="B95" s="444"/>
      <c r="C95" s="444"/>
      <c r="D95" s="454" t="s">
        <v>1558</v>
      </c>
      <c r="E95" s="485"/>
      <c r="F95" s="485"/>
      <c r="G95" s="520"/>
      <c r="H95" s="608"/>
      <c r="I95" s="444"/>
    </row>
    <row r="96" spans="1:9" s="201" customFormat="1" ht="13.8">
      <c r="A96" s="444"/>
      <c r="B96" s="444"/>
      <c r="C96" s="444"/>
      <c r="D96" s="444"/>
      <c r="E96" s="444" t="s">
        <v>1559</v>
      </c>
      <c r="F96" s="483">
        <f>F49*(1-F69)</f>
        <v>0</v>
      </c>
      <c r="G96" s="520" t="str">
        <f>InpCompany!$F$11</f>
        <v>£m (2017-18 prices)</v>
      </c>
      <c r="H96" s="483"/>
      <c r="I96" s="444"/>
    </row>
    <row r="97" spans="1:9" s="201" customFormat="1" ht="13.8">
      <c r="A97" s="444"/>
      <c r="B97" s="444"/>
      <c r="C97" s="444"/>
      <c r="D97" s="444"/>
      <c r="E97" s="444" t="s">
        <v>1560</v>
      </c>
      <c r="F97" s="483">
        <f t="shared" ref="F97:F102" si="3">F50*(1-F70)</f>
        <v>-3.0236000000000005</v>
      </c>
      <c r="G97" s="520" t="str">
        <f>InpCompany!$F$11</f>
        <v>£m (2017-18 prices)</v>
      </c>
      <c r="H97" s="483"/>
      <c r="I97" s="444"/>
    </row>
    <row r="98" spans="1:9" s="201" customFormat="1" ht="13.8">
      <c r="A98" s="444"/>
      <c r="B98" s="444"/>
      <c r="C98" s="444"/>
      <c r="D98" s="444"/>
      <c r="E98" s="444" t="s">
        <v>1561</v>
      </c>
      <c r="F98" s="483">
        <f t="shared" si="3"/>
        <v>0</v>
      </c>
      <c r="G98" s="520" t="str">
        <f>InpCompany!$F$11</f>
        <v>£m (2017-18 prices)</v>
      </c>
      <c r="H98" s="483"/>
      <c r="I98" s="444"/>
    </row>
    <row r="99" spans="1:9" s="201" customFormat="1" ht="13.8">
      <c r="A99" s="444"/>
      <c r="B99" s="444"/>
      <c r="C99" s="444"/>
      <c r="D99" s="444"/>
      <c r="E99" s="444" t="s">
        <v>1562</v>
      </c>
      <c r="F99" s="483">
        <f t="shared" si="3"/>
        <v>0</v>
      </c>
      <c r="G99" s="520" t="str">
        <f>InpCompany!$F$11</f>
        <v>£m (2017-18 prices)</v>
      </c>
      <c r="H99" s="483"/>
      <c r="I99" s="444"/>
    </row>
    <row r="100" spans="1:9" s="201" customFormat="1" ht="13.8">
      <c r="A100" s="444"/>
      <c r="B100" s="444"/>
      <c r="C100" s="444"/>
      <c r="D100" s="444"/>
      <c r="E100" s="444" t="s">
        <v>1563</v>
      </c>
      <c r="F100" s="483">
        <f t="shared" si="3"/>
        <v>0</v>
      </c>
      <c r="G100" s="520" t="str">
        <f>InpCompany!$F$11</f>
        <v>£m (2017-18 prices)</v>
      </c>
      <c r="H100" s="483"/>
      <c r="I100" s="444"/>
    </row>
    <row r="101" spans="1:9" s="201" customFormat="1" ht="13.8">
      <c r="A101" s="444"/>
      <c r="B101" s="444"/>
      <c r="C101" s="444"/>
      <c r="D101" s="444"/>
      <c r="E101" s="444" t="s">
        <v>1564</v>
      </c>
      <c r="F101" s="483">
        <f t="shared" si="3"/>
        <v>0</v>
      </c>
      <c r="G101" s="520" t="str">
        <f>InpCompany!$F$11</f>
        <v>£m (2017-18 prices)</v>
      </c>
      <c r="H101" s="483"/>
      <c r="I101" s="444"/>
    </row>
    <row r="102" spans="1:9" s="201" customFormat="1" ht="13.8">
      <c r="A102" s="444"/>
      <c r="B102" s="444"/>
      <c r="C102" s="444"/>
      <c r="D102" s="444"/>
      <c r="E102" s="444" t="s">
        <v>1565</v>
      </c>
      <c r="F102" s="483">
        <f t="shared" si="3"/>
        <v>0</v>
      </c>
      <c r="G102" s="520" t="str">
        <f>InpCompany!$F$11</f>
        <v>£m (2017-18 prices)</v>
      </c>
      <c r="H102" s="483"/>
      <c r="I102" s="444"/>
    </row>
    <row r="103" spans="1:9" s="201" customFormat="1" ht="13.8">
      <c r="A103" s="444"/>
      <c r="B103" s="444"/>
      <c r="C103" s="444"/>
      <c r="D103" s="444"/>
      <c r="E103" s="485"/>
      <c r="F103" s="485"/>
      <c r="G103" s="520"/>
      <c r="H103" s="608"/>
      <c r="I103" s="444"/>
    </row>
    <row r="104" spans="1:9" s="201" customFormat="1" ht="13.8">
      <c r="A104" s="444"/>
      <c r="B104" s="444"/>
      <c r="C104" s="444"/>
      <c r="D104" s="454" t="s">
        <v>1566</v>
      </c>
      <c r="E104" s="485"/>
      <c r="F104" s="485"/>
      <c r="G104" s="520"/>
      <c r="H104" s="608"/>
      <c r="I104" s="444"/>
    </row>
    <row r="105" spans="1:9" s="201" customFormat="1" ht="13.8">
      <c r="A105" s="444"/>
      <c r="B105" s="444"/>
      <c r="C105" s="444"/>
      <c r="D105" s="444"/>
      <c r="E105" s="444" t="s">
        <v>1567</v>
      </c>
      <c r="F105" s="483">
        <f>F49*F69</f>
        <v>0</v>
      </c>
      <c r="G105" s="520" t="str">
        <f>InpCompany!$F$11</f>
        <v>£m (2017-18 prices)</v>
      </c>
      <c r="H105" s="483"/>
      <c r="I105" s="444"/>
    </row>
    <row r="106" spans="1:9" s="201" customFormat="1" ht="13.8">
      <c r="A106" s="444"/>
      <c r="B106" s="444"/>
      <c r="C106" s="444"/>
      <c r="D106" s="444"/>
      <c r="E106" s="444" t="s">
        <v>1568</v>
      </c>
      <c r="F106" s="483">
        <f t="shared" ref="F106:F111" si="4">F50*F70</f>
        <v>0</v>
      </c>
      <c r="G106" s="520" t="str">
        <f>InpCompany!$F$11</f>
        <v>£m (2017-18 prices)</v>
      </c>
      <c r="H106" s="483"/>
      <c r="I106" s="444"/>
    </row>
    <row r="107" spans="1:9" s="201" customFormat="1" ht="13.8">
      <c r="A107" s="444"/>
      <c r="B107" s="444"/>
      <c r="C107" s="444"/>
      <c r="D107" s="444"/>
      <c r="E107" s="444" t="s">
        <v>1569</v>
      </c>
      <c r="F107" s="483">
        <f t="shared" si="4"/>
        <v>0</v>
      </c>
      <c r="G107" s="520" t="str">
        <f>InpCompany!$F$11</f>
        <v>£m (2017-18 prices)</v>
      </c>
      <c r="H107" s="483"/>
      <c r="I107" s="444"/>
    </row>
    <row r="108" spans="1:9" s="201" customFormat="1" ht="13.8">
      <c r="A108" s="444"/>
      <c r="B108" s="444"/>
      <c r="C108" s="444"/>
      <c r="D108" s="444"/>
      <c r="E108" s="444" t="s">
        <v>1570</v>
      </c>
      <c r="F108" s="483">
        <f t="shared" si="4"/>
        <v>0</v>
      </c>
      <c r="G108" s="520" t="str">
        <f>InpCompany!$F$11</f>
        <v>£m (2017-18 prices)</v>
      </c>
      <c r="H108" s="483"/>
      <c r="I108" s="444"/>
    </row>
    <row r="109" spans="1:9" s="201" customFormat="1" ht="13.8">
      <c r="A109" s="444"/>
      <c r="B109" s="444"/>
      <c r="C109" s="444"/>
      <c r="D109" s="444"/>
      <c r="E109" s="444" t="s">
        <v>1571</v>
      </c>
      <c r="F109" s="483">
        <f t="shared" si="4"/>
        <v>0</v>
      </c>
      <c r="G109" s="520" t="str">
        <f>InpCompany!$F$11</f>
        <v>£m (2017-18 prices)</v>
      </c>
      <c r="H109" s="483"/>
      <c r="I109" s="444"/>
    </row>
    <row r="110" spans="1:9" s="201" customFormat="1" ht="13.8">
      <c r="A110" s="444"/>
      <c r="B110" s="444"/>
      <c r="C110" s="444"/>
      <c r="D110" s="444"/>
      <c r="E110" s="444" t="s">
        <v>1572</v>
      </c>
      <c r="F110" s="483">
        <f t="shared" si="4"/>
        <v>0</v>
      </c>
      <c r="G110" s="520" t="str">
        <f>InpCompany!$F$11</f>
        <v>£m (2017-18 prices)</v>
      </c>
      <c r="H110" s="483"/>
      <c r="I110" s="444"/>
    </row>
    <row r="111" spans="1:9" s="201" customFormat="1" ht="13.8">
      <c r="A111" s="444"/>
      <c r="B111" s="444"/>
      <c r="C111" s="444"/>
      <c r="D111" s="444"/>
      <c r="E111" s="444" t="s">
        <v>1573</v>
      </c>
      <c r="F111" s="483">
        <f t="shared" si="4"/>
        <v>0</v>
      </c>
      <c r="G111" s="520" t="str">
        <f>InpCompany!$F$11</f>
        <v>£m (2017-18 prices)</v>
      </c>
      <c r="H111" s="483"/>
      <c r="I111" s="444"/>
    </row>
    <row r="112" spans="1:9" s="201" customFormat="1" ht="13.8">
      <c r="A112" s="444"/>
      <c r="B112" s="444"/>
      <c r="C112" s="444"/>
      <c r="D112" s="444"/>
      <c r="E112" s="444"/>
      <c r="F112" s="485"/>
      <c r="G112" s="485"/>
      <c r="H112" s="444"/>
      <c r="I112" s="444"/>
    </row>
    <row r="113" spans="1:9" s="201" customFormat="1" ht="13.8">
      <c r="A113" s="444"/>
      <c r="B113" s="444"/>
      <c r="C113" s="464" t="s">
        <v>1574</v>
      </c>
      <c r="D113" s="444"/>
      <c r="E113" s="444"/>
      <c r="F113" s="485"/>
      <c r="G113" s="485"/>
      <c r="H113" s="444"/>
      <c r="I113" s="444"/>
    </row>
    <row r="114" spans="1:9" s="201" customFormat="1" ht="13.8">
      <c r="A114" s="444"/>
      <c r="B114" s="444"/>
      <c r="C114" s="444"/>
      <c r="D114" s="444"/>
      <c r="E114" s="444"/>
      <c r="F114" s="485"/>
      <c r="G114" s="485"/>
      <c r="H114" s="444"/>
      <c r="I114" s="444"/>
    </row>
    <row r="115" spans="1:9" s="201" customFormat="1" ht="13.8">
      <c r="A115" s="444"/>
      <c r="B115" s="444"/>
      <c r="C115" s="444"/>
      <c r="D115" s="454" t="s">
        <v>1575</v>
      </c>
      <c r="E115" s="444"/>
      <c r="F115" s="485"/>
      <c r="G115" s="485"/>
      <c r="H115" s="444"/>
      <c r="I115" s="444"/>
    </row>
    <row r="116" spans="1:9" s="201" customFormat="1" ht="13.8">
      <c r="A116" s="444"/>
      <c r="B116" s="444"/>
      <c r="C116" s="444"/>
      <c r="D116" s="444"/>
      <c r="E116" s="623" t="s">
        <v>1201</v>
      </c>
      <c r="F116" s="671">
        <f>F78+F96</f>
        <v>0</v>
      </c>
      <c r="G116" s="672" t="str">
        <f>InpCompany!$F$11</f>
        <v>£m (2017-18 prices)</v>
      </c>
      <c r="H116" s="671"/>
      <c r="I116" s="444"/>
    </row>
    <row r="117" spans="1:9" s="201" customFormat="1" ht="13.8">
      <c r="A117" s="444"/>
      <c r="B117" s="444"/>
      <c r="C117" s="444"/>
      <c r="D117" s="444"/>
      <c r="E117" s="623" t="s">
        <v>1202</v>
      </c>
      <c r="F117" s="671">
        <f t="shared" ref="F117:F122" si="5">F79+F97</f>
        <v>-3.0236000000000005</v>
      </c>
      <c r="G117" s="672" t="str">
        <f>InpCompany!$F$11</f>
        <v>£m (2017-18 prices)</v>
      </c>
      <c r="H117" s="671"/>
      <c r="I117" s="444"/>
    </row>
    <row r="118" spans="1:9" s="201" customFormat="1" ht="13.8">
      <c r="A118" s="444"/>
      <c r="B118" s="444"/>
      <c r="C118" s="444"/>
      <c r="D118" s="444"/>
      <c r="E118" s="623" t="s">
        <v>1203</v>
      </c>
      <c r="F118" s="671">
        <f t="shared" si="5"/>
        <v>0</v>
      </c>
      <c r="G118" s="672" t="str">
        <f>InpCompany!$F$11</f>
        <v>£m (2017-18 prices)</v>
      </c>
      <c r="H118" s="671"/>
      <c r="I118" s="444"/>
    </row>
    <row r="119" spans="1:9" s="201" customFormat="1" ht="13.8">
      <c r="A119" s="444"/>
      <c r="B119" s="444"/>
      <c r="C119" s="444"/>
      <c r="D119" s="444"/>
      <c r="E119" s="623" t="s">
        <v>1204</v>
      </c>
      <c r="F119" s="671">
        <f t="shared" si="5"/>
        <v>0</v>
      </c>
      <c r="G119" s="672" t="str">
        <f>InpCompany!$F$11</f>
        <v>£m (2017-18 prices)</v>
      </c>
      <c r="H119" s="671"/>
      <c r="I119" s="444"/>
    </row>
    <row r="120" spans="1:9" s="201" customFormat="1" ht="13.8">
      <c r="A120" s="444"/>
      <c r="B120" s="444"/>
      <c r="C120" s="444"/>
      <c r="D120" s="444"/>
      <c r="E120" s="623" t="s">
        <v>1205</v>
      </c>
      <c r="F120" s="671">
        <f t="shared" si="5"/>
        <v>0</v>
      </c>
      <c r="G120" s="672" t="str">
        <f>InpCompany!$F$11</f>
        <v>£m (2017-18 prices)</v>
      </c>
      <c r="H120" s="671"/>
      <c r="I120" s="444"/>
    </row>
    <row r="121" spans="1:9" s="201" customFormat="1" ht="13.8">
      <c r="A121" s="444"/>
      <c r="B121" s="444"/>
      <c r="C121" s="444"/>
      <c r="D121" s="444"/>
      <c r="E121" s="623" t="s">
        <v>1206</v>
      </c>
      <c r="F121" s="671">
        <f t="shared" si="5"/>
        <v>0</v>
      </c>
      <c r="G121" s="672" t="str">
        <f>InpCompany!$F$11</f>
        <v>£m (2017-18 prices)</v>
      </c>
      <c r="H121" s="671"/>
      <c r="I121" s="444"/>
    </row>
    <row r="122" spans="1:9" s="201" customFormat="1" ht="13.8">
      <c r="A122" s="444"/>
      <c r="B122" s="444"/>
      <c r="C122" s="444"/>
      <c r="D122" s="444"/>
      <c r="E122" s="623" t="s">
        <v>1207</v>
      </c>
      <c r="F122" s="671">
        <f t="shared" si="5"/>
        <v>0</v>
      </c>
      <c r="G122" s="672" t="str">
        <f>InpCompany!$F$11</f>
        <v>£m (2017-18 prices)</v>
      </c>
      <c r="H122" s="671"/>
      <c r="I122" s="444"/>
    </row>
    <row r="123" spans="1:9" s="201" customFormat="1" ht="13.8">
      <c r="A123" s="444"/>
      <c r="B123" s="444"/>
      <c r="C123" s="444"/>
      <c r="D123" s="444"/>
      <c r="E123" s="672"/>
      <c r="F123" s="485"/>
      <c r="G123" s="485"/>
      <c r="H123" s="623"/>
      <c r="I123" s="444"/>
    </row>
    <row r="124" spans="1:9" s="201" customFormat="1" ht="13.8">
      <c r="A124" s="444"/>
      <c r="B124" s="444"/>
      <c r="C124" s="444"/>
      <c r="D124" s="454" t="s">
        <v>1576</v>
      </c>
      <c r="E124" s="672"/>
      <c r="F124" s="485"/>
      <c r="G124" s="485"/>
      <c r="H124" s="623"/>
      <c r="I124" s="444"/>
    </row>
    <row r="125" spans="1:9" s="201" customFormat="1" ht="13.8">
      <c r="A125" s="444"/>
      <c r="B125" s="444"/>
      <c r="C125" s="444"/>
      <c r="D125" s="444"/>
      <c r="E125" s="623" t="s">
        <v>1208</v>
      </c>
      <c r="F125" s="671">
        <f>F87+F105</f>
        <v>0</v>
      </c>
      <c r="G125" s="672" t="str">
        <f>InpCompany!$F$11</f>
        <v>£m (2017-18 prices)</v>
      </c>
      <c r="H125" s="671"/>
      <c r="I125" s="444"/>
    </row>
    <row r="126" spans="1:9" s="201" customFormat="1" ht="13.8">
      <c r="A126" s="444"/>
      <c r="B126" s="444"/>
      <c r="C126" s="444"/>
      <c r="D126" s="444"/>
      <c r="E126" s="623" t="s">
        <v>1209</v>
      </c>
      <c r="F126" s="671">
        <f t="shared" ref="F126:F131" si="6">F88+F106</f>
        <v>0</v>
      </c>
      <c r="G126" s="672" t="str">
        <f>InpCompany!$F$11</f>
        <v>£m (2017-18 prices)</v>
      </c>
      <c r="H126" s="671"/>
      <c r="I126" s="444"/>
    </row>
    <row r="127" spans="1:9" s="201" customFormat="1" ht="13.8">
      <c r="A127" s="444"/>
      <c r="B127" s="444"/>
      <c r="C127" s="444"/>
      <c r="D127" s="444"/>
      <c r="E127" s="623" t="s">
        <v>1210</v>
      </c>
      <c r="F127" s="671">
        <f t="shared" si="6"/>
        <v>0</v>
      </c>
      <c r="G127" s="672" t="str">
        <f>InpCompany!$F$11</f>
        <v>£m (2017-18 prices)</v>
      </c>
      <c r="H127" s="671"/>
      <c r="I127" s="444"/>
    </row>
    <row r="128" spans="1:9" s="201" customFormat="1" ht="13.8">
      <c r="A128" s="444"/>
      <c r="B128" s="444"/>
      <c r="C128" s="444"/>
      <c r="D128" s="444"/>
      <c r="E128" s="623" t="s">
        <v>1211</v>
      </c>
      <c r="F128" s="671">
        <f t="shared" si="6"/>
        <v>0</v>
      </c>
      <c r="G128" s="672" t="str">
        <f>InpCompany!$F$11</f>
        <v>£m (2017-18 prices)</v>
      </c>
      <c r="H128" s="671"/>
      <c r="I128" s="444"/>
    </row>
    <row r="129" spans="1:12" s="201" customFormat="1" ht="13.8">
      <c r="A129" s="444"/>
      <c r="B129" s="444"/>
      <c r="C129" s="444"/>
      <c r="D129" s="444"/>
      <c r="E129" s="623" t="s">
        <v>1212</v>
      </c>
      <c r="F129" s="671">
        <f t="shared" si="6"/>
        <v>0</v>
      </c>
      <c r="G129" s="672" t="str">
        <f>InpCompany!$F$11</f>
        <v>£m (2017-18 prices)</v>
      </c>
      <c r="H129" s="671"/>
      <c r="I129" s="444"/>
    </row>
    <row r="130" spans="1:12" s="201" customFormat="1" ht="13.8">
      <c r="A130" s="444"/>
      <c r="B130" s="444"/>
      <c r="C130" s="444"/>
      <c r="D130" s="444"/>
      <c r="E130" s="623" t="s">
        <v>1213</v>
      </c>
      <c r="F130" s="671">
        <f t="shared" si="6"/>
        <v>0</v>
      </c>
      <c r="G130" s="672" t="str">
        <f>InpCompany!$F$11</f>
        <v>£m (2017-18 prices)</v>
      </c>
      <c r="H130" s="671"/>
      <c r="I130" s="444"/>
    </row>
    <row r="131" spans="1:12" s="201" customFormat="1" ht="13.8">
      <c r="A131" s="444"/>
      <c r="B131" s="444"/>
      <c r="C131" s="444"/>
      <c r="D131" s="444"/>
      <c r="E131" s="623" t="s">
        <v>1214</v>
      </c>
      <c r="F131" s="671">
        <f t="shared" si="6"/>
        <v>0</v>
      </c>
      <c r="G131" s="672" t="str">
        <f>InpCompany!$F$11</f>
        <v>£m (2017-18 prices)</v>
      </c>
      <c r="H131" s="671"/>
      <c r="I131" s="444"/>
    </row>
    <row r="132" spans="1:12" s="201" customFormat="1" ht="13.8">
      <c r="A132" s="444"/>
      <c r="B132" s="444"/>
      <c r="C132" s="444"/>
      <c r="D132" s="444"/>
      <c r="E132" s="444"/>
      <c r="F132" s="485"/>
      <c r="G132" s="485"/>
      <c r="H132" s="444"/>
      <c r="I132" s="444"/>
    </row>
    <row r="133" spans="1:12" ht="21">
      <c r="A133" s="430" t="s">
        <v>935</v>
      </c>
      <c r="B133" s="184"/>
      <c r="C133" s="185"/>
      <c r="D133" s="186"/>
      <c r="E133" s="187"/>
      <c r="F133" s="187"/>
      <c r="G133" s="187"/>
      <c r="H133" s="187"/>
      <c r="I133" s="187"/>
      <c r="J133" s="201"/>
      <c r="K133" s="201"/>
      <c r="L133" s="201"/>
    </row>
    <row r="134" spans="1:12">
      <c r="J134" s="201"/>
      <c r="K134" s="201"/>
      <c r="L134" s="201"/>
    </row>
    <row r="135" spans="1:12">
      <c r="J135" s="201"/>
      <c r="K135" s="201"/>
      <c r="L135" s="201"/>
    </row>
    <row r="136" spans="1:12">
      <c r="J136" s="201"/>
      <c r="K136" s="201"/>
      <c r="L136" s="201"/>
    </row>
    <row r="137" spans="1:12">
      <c r="J137" s="201"/>
      <c r="K137" s="201"/>
      <c r="L137" s="201"/>
    </row>
  </sheetData>
  <sheetProtection algorithmName="SHA-512" hashValue="tn1Qxe+/aq+zoEtPxEfwIntUt48kKjnIaLN5wsclQk2QWBJJHyloQsYExIO3VozG3CpqTb1VDtsjbZhY5eJAnQ==" saltValue="LL5bQvfAyD20K1Mrx9cdYA==" spinCount="100000" sheet="1" objects="1" scenarios="1"/>
  <conditionalFormatting sqref="E40:E46 G40:H46">
    <cfRule type="cellIs" dxfId="142" priority="29" operator="equal">
      <formula>0</formula>
    </cfRule>
  </conditionalFormatting>
  <conditionalFormatting sqref="E8:H14">
    <cfRule type="cellIs" dxfId="141" priority="15" operator="equal">
      <formula>0</formula>
    </cfRule>
  </conditionalFormatting>
  <conditionalFormatting sqref="E17:H23">
    <cfRule type="cellIs" dxfId="140" priority="13" operator="equal">
      <formula>0</formula>
    </cfRule>
  </conditionalFormatting>
  <conditionalFormatting sqref="F26:F32">
    <cfRule type="cellIs" dxfId="139" priority="12" operator="equal">
      <formula>0</formula>
    </cfRule>
  </conditionalFormatting>
  <conditionalFormatting sqref="F39:F46">
    <cfRule type="cellIs" dxfId="138" priority="11" operator="equal">
      <formula>0</formula>
    </cfRule>
  </conditionalFormatting>
  <conditionalFormatting sqref="F49:F55">
    <cfRule type="cellIs" dxfId="137" priority="1" operator="equal">
      <formula>0</formula>
    </cfRule>
  </conditionalFormatting>
  <conditionalFormatting sqref="F60:F66">
    <cfRule type="cellIs" dxfId="136" priority="9" operator="equal">
      <formula>0</formula>
    </cfRule>
  </conditionalFormatting>
  <conditionalFormatting sqref="F69:F75">
    <cfRule type="cellIs" dxfId="135" priority="8" operator="equal">
      <formula>0</formula>
    </cfRule>
  </conditionalFormatting>
  <conditionalFormatting sqref="F78:F84">
    <cfRule type="cellIs" dxfId="134" priority="7" operator="equal">
      <formula>0</formula>
    </cfRule>
  </conditionalFormatting>
  <conditionalFormatting sqref="F87:F93">
    <cfRule type="cellIs" dxfId="133" priority="6" operator="equal">
      <formula>0</formula>
    </cfRule>
  </conditionalFormatting>
  <conditionalFormatting sqref="F96:F102">
    <cfRule type="cellIs" dxfId="132" priority="5" operator="equal">
      <formula>0</formula>
    </cfRule>
  </conditionalFormatting>
  <conditionalFormatting sqref="F105:F111">
    <cfRule type="cellIs" dxfId="131" priority="4" operator="equal">
      <formula>0</formula>
    </cfRule>
  </conditionalFormatting>
  <conditionalFormatting sqref="F116:F122">
    <cfRule type="cellIs" dxfId="130" priority="3" operator="equal">
      <formula>0</formula>
    </cfRule>
  </conditionalFormatting>
  <conditionalFormatting sqref="F125:F131">
    <cfRule type="cellIs" dxfId="129" priority="2" operator="equal">
      <formula>0</formula>
    </cfRule>
  </conditionalFormatting>
  <conditionalFormatting sqref="H26:H32">
    <cfRule type="cellIs" dxfId="128" priority="30" operator="equal">
      <formula>0</formula>
    </cfRule>
  </conditionalFormatting>
  <conditionalFormatting sqref="H49:H55">
    <cfRule type="cellIs" dxfId="127" priority="28" operator="equal">
      <formula>0</formula>
    </cfRule>
  </conditionalFormatting>
  <conditionalFormatting sqref="H60:H66">
    <cfRule type="cellIs" dxfId="126" priority="27" operator="equal">
      <formula>0</formula>
    </cfRule>
  </conditionalFormatting>
  <conditionalFormatting sqref="H69:H75">
    <cfRule type="cellIs" dxfId="125" priority="26" operator="equal">
      <formula>0</formula>
    </cfRule>
  </conditionalFormatting>
  <conditionalFormatting sqref="H78:H84">
    <cfRule type="cellIs" dxfId="124" priority="25" operator="equal">
      <formula>0</formula>
    </cfRule>
  </conditionalFormatting>
  <conditionalFormatting sqref="H87:H93">
    <cfRule type="cellIs" dxfId="123" priority="24" operator="equal">
      <formula>0</formula>
    </cfRule>
  </conditionalFormatting>
  <conditionalFormatting sqref="H96:H102">
    <cfRule type="cellIs" dxfId="122" priority="23" operator="equal">
      <formula>0</formula>
    </cfRule>
  </conditionalFormatting>
  <conditionalFormatting sqref="H105:H111">
    <cfRule type="cellIs" dxfId="121" priority="22" operator="equal">
      <formula>0</formula>
    </cfRule>
  </conditionalFormatting>
  <conditionalFormatting sqref="H116:H122">
    <cfRule type="cellIs" dxfId="120" priority="21" operator="equal">
      <formula>0</formula>
    </cfRule>
  </conditionalFormatting>
  <conditionalFormatting sqref="H125:H131">
    <cfRule type="cellIs" dxfId="119" priority="20" operator="equal">
      <formula>0</formula>
    </cfRule>
  </conditionalFormatting>
  <conditionalFormatting sqref="H133">
    <cfRule type="cellIs" dxfId="118" priority="19"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pageSetUpPr fitToPage="1"/>
  </sheetPr>
  <dimension ref="A1:XFD37"/>
  <sheetViews>
    <sheetView showGridLines="0" zoomScaleNormal="100" zoomScaleSheetLayoutView="80" workbookViewId="0">
      <pane xSplit="8" ySplit="7" topLeftCell="I8" activePane="bottomRight" state="frozen"/>
      <selection pane="topRight" activeCell="U52" sqref="U52"/>
      <selection pane="bottomLeft" activeCell="U52" sqref="U52"/>
      <selection pane="bottomRight"/>
    </sheetView>
  </sheetViews>
  <sheetFormatPr defaultColWidth="0" defaultRowHeight="12.75" customHeight="1" outlineLevelCol="1"/>
  <cols>
    <col min="1" max="4" width="1.59765625" style="206" customWidth="1"/>
    <col min="5" max="5" width="45.59765625" style="206" customWidth="1"/>
    <col min="6" max="8" width="15.59765625" style="206" customWidth="1"/>
    <col min="9" max="9" width="2.59765625" style="206" customWidth="1"/>
    <col min="10" max="55" width="28.59765625" style="206" customWidth="1"/>
    <col min="56" max="71" width="25.59765625" style="206" hidden="1" customWidth="1" outlineLevel="1"/>
    <col min="72" max="72" width="8.59765625" style="206" hidden="1" customWidth="1" collapsed="1"/>
    <col min="73" max="16384" width="8.59765625" style="206" hidden="1"/>
  </cols>
  <sheetData>
    <row r="1" spans="1:71" s="245" customFormat="1" ht="45">
      <c r="A1" s="675" t="str">
        <f ca="1" xml:space="preserve"> RIGHT(CELL("filename", $A$1), LEN(CELL("filename", $A$1)) - SEARCH("]", CELL("filename", $A$1)))</f>
        <v>Model outputs - PC level</v>
      </c>
      <c r="B1" s="242"/>
      <c r="C1" s="242"/>
      <c r="D1" s="243"/>
      <c r="E1" s="244"/>
      <c r="F1" s="244"/>
      <c r="G1" s="244"/>
      <c r="H1" s="661" t="str">
        <f>InpCompany!F5</f>
        <v>South Staffs Water</v>
      </c>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1193"/>
      <c r="BE1" s="1193"/>
      <c r="BF1" s="1193"/>
      <c r="BG1" s="1193"/>
      <c r="BH1" s="1193"/>
      <c r="BI1" s="1193"/>
      <c r="BJ1" s="1193"/>
      <c r="BK1" s="1193"/>
      <c r="BL1" s="1193"/>
      <c r="BM1" s="1193"/>
      <c r="BN1" s="1193"/>
      <c r="BO1" s="1193"/>
      <c r="BP1" s="1193"/>
      <c r="BQ1" s="1193"/>
      <c r="BR1" s="1193"/>
      <c r="BS1" s="1193"/>
    </row>
    <row r="2" spans="1:71" s="201" customFormat="1" ht="13.8">
      <c r="A2" s="444"/>
      <c r="B2" s="444"/>
      <c r="C2" s="444"/>
      <c r="D2" s="444"/>
      <c r="E2" s="444"/>
      <c r="F2" s="453" t="s">
        <v>1045</v>
      </c>
      <c r="G2" s="453" t="s">
        <v>131</v>
      </c>
      <c r="H2" s="453" t="s">
        <v>1046</v>
      </c>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c r="AZ2" s="444"/>
      <c r="BA2" s="444"/>
      <c r="BB2" s="444"/>
      <c r="BC2" s="444"/>
      <c r="BD2" s="444"/>
      <c r="BE2" s="444"/>
      <c r="BF2" s="444"/>
      <c r="BG2" s="444"/>
      <c r="BH2" s="444"/>
      <c r="BI2" s="444"/>
      <c r="BJ2" s="444"/>
      <c r="BK2" s="444"/>
      <c r="BL2" s="444"/>
      <c r="BM2" s="444"/>
      <c r="BN2" s="444"/>
      <c r="BO2" s="444"/>
      <c r="BP2" s="444"/>
      <c r="BQ2" s="444"/>
      <c r="BR2" s="444"/>
      <c r="BS2" s="444"/>
    </row>
    <row r="3" spans="1:71" s="205" customFormat="1" ht="13.8">
      <c r="A3" s="632" t="s">
        <v>1577</v>
      </c>
      <c r="B3" s="633"/>
      <c r="C3" s="633"/>
      <c r="D3" s="634"/>
      <c r="E3" s="635"/>
      <c r="F3" s="635"/>
      <c r="G3" s="635"/>
      <c r="H3" s="636"/>
      <c r="I3" s="635"/>
      <c r="J3" s="663" t="str">
        <f>IF(InpPerformance!J3&lt;&gt;"",InpPerformance!J3,"")</f>
        <v>Water | Common | Financial</v>
      </c>
      <c r="K3" s="663" t="str">
        <f>IF(InpPerformance!K3&lt;&gt;"",InpPerformance!K3,"")</f>
        <v>Water | Common | Financial</v>
      </c>
      <c r="L3" s="663" t="str">
        <f>IF(InpPerformance!L3&lt;&gt;"",InpPerformance!L3,"")</f>
        <v>Water | Common | Financial</v>
      </c>
      <c r="M3" s="663" t="str">
        <f>IF(InpPerformance!M3&lt;&gt;"",InpPerformance!M3,"")</f>
        <v>Water | Common | Financial</v>
      </c>
      <c r="N3" s="663" t="str">
        <f>IF(InpPerformance!N3&lt;&gt;"",InpPerformance!N3,"")</f>
        <v>Water | Common | Financial</v>
      </c>
      <c r="O3" s="663" t="str">
        <f>IF(InpPerformance!O3&lt;&gt;"",InpPerformance!O3,"")</f>
        <v>Water | Common | Financial</v>
      </c>
      <c r="P3" s="663" t="str">
        <f>IF(InpPerformance!P3&lt;&gt;"",InpPerformance!P3,"")</f>
        <v>Water | Common | Financial</v>
      </c>
      <c r="Q3" s="676" t="str">
        <f>IF(InpPerformance!Q3&lt;&gt;"",InpPerformance!Q3,"")</f>
        <v>Water | Common | Financial</v>
      </c>
      <c r="R3" s="663" t="str">
        <f>IF(InpPerformance!R3&lt;&gt;"",InpPerformance!R3,"")</f>
        <v>Water | Bespoke | Financial</v>
      </c>
      <c r="S3" s="663" t="str">
        <f>IF(InpPerformance!S3&lt;&gt;"",InpPerformance!S3,"")</f>
        <v>Water | Bespoke | Financial</v>
      </c>
      <c r="T3" s="663" t="str">
        <f>IF(InpPerformance!T3&lt;&gt;"",InpPerformance!T3,"")</f>
        <v>Water | Bespoke | Financial</v>
      </c>
      <c r="U3" s="663" t="str">
        <f>IF(InpPerformance!U3&lt;&gt;"",InpPerformance!U3,"")</f>
        <v>Water | Bespoke | Financial</v>
      </c>
      <c r="V3" s="663" t="str">
        <f>IF(InpPerformance!V3&lt;&gt;"",InpPerformance!V3,"")</f>
        <v>Water | Bespoke | Financial</v>
      </c>
      <c r="W3" s="663" t="str">
        <f>IF(InpPerformance!W3&lt;&gt;"",InpPerformance!W3,"")</f>
        <v>Water | Bespoke | Financial</v>
      </c>
      <c r="X3" s="663" t="str">
        <f>IF(InpPerformance!X3&lt;&gt;"",InpPerformance!X3,"")</f>
        <v>Water | Bespoke | Financial</v>
      </c>
      <c r="Y3" s="663" t="str">
        <f>IF(InpPerformance!Y3&lt;&gt;"",InpPerformance!Y3,"")</f>
        <v>Water | Bespoke | Financial</v>
      </c>
      <c r="Z3" s="663" t="str">
        <f>IF(InpPerformance!Z3&lt;&gt;"",InpPerformance!Z3,"")</f>
        <v>Water | Bespoke | Financial</v>
      </c>
      <c r="AA3" s="663" t="str">
        <f>IF(InpPerformance!AA3&lt;&gt;"",InpPerformance!AA3,"")</f>
        <v>Water | Bespoke | Financial</v>
      </c>
      <c r="AB3" s="663" t="str">
        <f>IF(InpPerformance!AB3&lt;&gt;"",InpPerformance!AB3,"")</f>
        <v>Water | Bespoke | Financial</v>
      </c>
      <c r="AC3" s="663" t="str">
        <f>IF(InpPerformance!AC3&lt;&gt;"",InpPerformance!AC3,"")</f>
        <v>Water | Bespoke | Financial</v>
      </c>
      <c r="AD3" s="663" t="str">
        <f>IF(InpPerformance!AD3&lt;&gt;"",InpPerformance!AD3,"")</f>
        <v>Water | Bespoke | Financial</v>
      </c>
      <c r="AE3" s="663" t="str">
        <f>IF(InpPerformance!AE3&lt;&gt;"",InpPerformance!AE3,"")</f>
        <v>Water | Bespoke | Financial</v>
      </c>
      <c r="AF3" s="663" t="str">
        <f>IF(InpPerformance!AF3&lt;&gt;"",InpPerformance!AF3,"")</f>
        <v>Water | Bespoke | Financial</v>
      </c>
      <c r="AG3" s="663" t="str">
        <f>IF(InpPerformance!AG3&lt;&gt;"",InpPerformance!AG3,"")</f>
        <v>Water | Bespoke | Financial</v>
      </c>
      <c r="AH3" s="663" t="str">
        <f>IF(InpPerformance!AH3&lt;&gt;"",InpPerformance!AH3,"")</f>
        <v>Water | Bespoke | Financial</v>
      </c>
      <c r="AI3" s="663" t="str">
        <f>IF(InpPerformance!AI3&lt;&gt;"",InpPerformance!AI3,"")</f>
        <v>Water | Bespoke | Financial</v>
      </c>
      <c r="AJ3" s="663" t="str">
        <f>IF(InpPerformance!AJ3&lt;&gt;"",InpPerformance!AJ3,"")</f>
        <v>Water | Bespoke | Financial</v>
      </c>
      <c r="AK3" s="676" t="str">
        <f>IF(InpPerformance!AK3&lt;&gt;"",InpPerformance!AK3,"")</f>
        <v>Water | Bespoke | Financial</v>
      </c>
      <c r="AL3" s="663" t="str">
        <f>IF(InpPerformance!AL3&lt;&gt;"",InpPerformance!AL3,"")</f>
        <v>Wastewater | Common | Financial</v>
      </c>
      <c r="AM3" s="663" t="str">
        <f>IF(InpPerformance!AM3&lt;&gt;"",InpPerformance!AM3,"")</f>
        <v>Wastewater | Common | Financial</v>
      </c>
      <c r="AN3" s="663" t="str">
        <f>IF(InpPerformance!AN3&lt;&gt;"",InpPerformance!AN3,"")</f>
        <v>Wastewater | Common | Financial</v>
      </c>
      <c r="AO3" s="676" t="str">
        <f>IF(InpPerformance!AO3&lt;&gt;"",InpPerformance!AO3,"")</f>
        <v>Wastewater | Common | Financial</v>
      </c>
      <c r="AP3" s="663" t="str">
        <f>IF(InpPerformance!AP3&lt;&gt;"",InpPerformance!AP3,"")</f>
        <v>Wastewater | Bespoke | Financial</v>
      </c>
      <c r="AQ3" s="663" t="str">
        <f>IF(InpPerformance!AQ3&lt;&gt;"",InpPerformance!AQ3,"")</f>
        <v>Wastewater | Bespoke | Financial</v>
      </c>
      <c r="AR3" s="663" t="str">
        <f>IF(InpPerformance!AR3&lt;&gt;"",InpPerformance!AR3,"")</f>
        <v>Wastewater | Bespoke | Financial</v>
      </c>
      <c r="AS3" s="663" t="str">
        <f>IF(InpPerformance!AS3&lt;&gt;"",InpPerformance!AS3,"")</f>
        <v>Wastewater | Bespoke | Financial</v>
      </c>
      <c r="AT3" s="663" t="str">
        <f>IF(InpPerformance!AT3&lt;&gt;"",InpPerformance!AT3,"")</f>
        <v>Wastewater | Bespoke | Financial</v>
      </c>
      <c r="AU3" s="663" t="str">
        <f>IF(InpPerformance!AU3&lt;&gt;"",InpPerformance!AU3,"")</f>
        <v>Wastewater | Bespoke | Financial</v>
      </c>
      <c r="AV3" s="663" t="str">
        <f>IF(InpPerformance!AV3&lt;&gt;"",InpPerformance!AV3,"")</f>
        <v>Wastewater | Bespoke | Financial</v>
      </c>
      <c r="AW3" s="663" t="str">
        <f>IF(InpPerformance!AW3&lt;&gt;"",InpPerformance!AW3,"")</f>
        <v>Wastewater | Bespoke | Financial</v>
      </c>
      <c r="AX3" s="663" t="str">
        <f>IF(InpPerformance!AX3&lt;&gt;"",InpPerformance!AX3,"")</f>
        <v>Wastewater | Bespoke | Financial</v>
      </c>
      <c r="AY3" s="663" t="str">
        <f>IF(InpPerformance!AY3&lt;&gt;"",InpPerformance!AY3,"")</f>
        <v>Wastewater | Bespoke | Financial</v>
      </c>
      <c r="AZ3" s="663" t="str">
        <f>IF(InpPerformance!AZ3&lt;&gt;"",InpPerformance!AZ3,"")</f>
        <v>Wastewater | Bespoke | Financial</v>
      </c>
      <c r="BA3" s="663" t="str">
        <f>IF(InpPerformance!BA3&lt;&gt;"",InpPerformance!BA3,"")</f>
        <v>Wastewater | Bespoke | Financial</v>
      </c>
      <c r="BB3" s="663" t="str">
        <f>IF(InpPerformance!BB3&lt;&gt;"",InpPerformance!BB3,"")</f>
        <v>Wastewater | Bespoke | Financial</v>
      </c>
      <c r="BC3" s="663" t="str">
        <f>IF(InpPerformance!BC3&lt;&gt;"",InpPerformance!BC3,"")</f>
        <v>Wastewater | Bespoke | Financial</v>
      </c>
      <c r="BD3" s="635" t="str">
        <f>IF(InpPerformance!BD3&lt;&gt;"",InpPerformance!BD3,"")</f>
        <v/>
      </c>
      <c r="BE3" s="635" t="str">
        <f>IF(InpPerformance!BE3&lt;&gt;"",InpPerformance!BE3,"")</f>
        <v/>
      </c>
      <c r="BF3" s="635" t="str">
        <f>IF(InpPerformance!BF3&lt;&gt;"",InpPerformance!BF3,"")</f>
        <v/>
      </c>
      <c r="BG3" s="635" t="str">
        <f>IF(InpPerformance!BG3&lt;&gt;"",InpPerformance!BG3,"")</f>
        <v/>
      </c>
      <c r="BH3" s="635" t="str">
        <f>IF(InpPerformance!BH3&lt;&gt;"",InpPerformance!BH3,"")</f>
        <v/>
      </c>
      <c r="BI3" s="635" t="str">
        <f>IF(InpPerformance!BI3&lt;&gt;"",InpPerformance!BI3,"")</f>
        <v/>
      </c>
      <c r="BJ3" s="635" t="str">
        <f>IF(InpPerformance!BJ3&lt;&gt;"",InpPerformance!BJ3,"")</f>
        <v/>
      </c>
      <c r="BK3" s="635" t="str">
        <f>IF(InpPerformance!BK3&lt;&gt;"",InpPerformance!BK3,"")</f>
        <v/>
      </c>
      <c r="BL3" s="635" t="str">
        <f>IF(InpPerformance!BL3&lt;&gt;"",InpPerformance!BL3,"")</f>
        <v/>
      </c>
      <c r="BM3" s="635" t="str">
        <f>IF(InpPerformance!BM3&lt;&gt;"",InpPerformance!BM3,"")</f>
        <v/>
      </c>
      <c r="BN3" s="635" t="str">
        <f>IF(InpPerformance!BN3&lt;&gt;"",InpPerformance!BN3,"")</f>
        <v/>
      </c>
      <c r="BO3" s="635" t="str">
        <f>IF(InpPerformance!BO3&lt;&gt;"",InpPerformance!BO3,"")</f>
        <v/>
      </c>
      <c r="BP3" s="635" t="str">
        <f>IF(InpPerformance!BP3&lt;&gt;"",InpPerformance!BP3,"")</f>
        <v/>
      </c>
      <c r="BQ3" s="635" t="str">
        <f>IF(InpPerformance!BQ3&lt;&gt;"",InpPerformance!BQ3,"")</f>
        <v/>
      </c>
      <c r="BR3" s="635" t="str">
        <f>IF(InpPerformance!BR3&lt;&gt;"",InpPerformance!BR3,"")</f>
        <v/>
      </c>
      <c r="BS3" s="635" t="str">
        <f>IF(InpPerformance!BS3&lt;&gt;"",InpPerformance!BS3,"")</f>
        <v/>
      </c>
    </row>
    <row r="4" spans="1:71" ht="13.8">
      <c r="A4" s="446"/>
      <c r="B4" s="677"/>
      <c r="C4" s="446"/>
      <c r="D4" s="446"/>
      <c r="E4" s="446"/>
      <c r="F4" s="446"/>
      <c r="G4" s="446"/>
      <c r="H4" s="446"/>
      <c r="I4" s="446"/>
      <c r="J4" s="446"/>
      <c r="K4" s="446"/>
      <c r="L4" s="446"/>
      <c r="M4" s="446"/>
      <c r="N4" s="446"/>
      <c r="O4" s="446"/>
      <c r="P4" s="446"/>
      <c r="Q4" s="463"/>
      <c r="R4" s="446"/>
      <c r="S4" s="446"/>
      <c r="T4" s="446"/>
      <c r="U4" s="446"/>
      <c r="V4" s="446"/>
      <c r="W4" s="446"/>
      <c r="X4" s="446"/>
      <c r="Y4" s="446"/>
      <c r="Z4" s="446"/>
      <c r="AA4" s="446"/>
      <c r="AB4" s="446"/>
      <c r="AC4" s="446"/>
      <c r="AD4" s="446"/>
      <c r="AE4" s="446"/>
      <c r="AF4" s="446"/>
      <c r="AG4" s="446"/>
      <c r="AH4" s="446"/>
      <c r="AI4" s="446"/>
      <c r="AJ4" s="446"/>
      <c r="AK4" s="463"/>
      <c r="AL4" s="446"/>
      <c r="AM4" s="446"/>
      <c r="AN4" s="446"/>
      <c r="AO4" s="463"/>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row>
    <row r="5" spans="1:71" s="228" customFormat="1" ht="12" customHeight="1">
      <c r="A5" s="578"/>
      <c r="B5" s="578"/>
      <c r="C5" s="578"/>
      <c r="D5" s="578"/>
      <c r="E5" s="578" t="str">
        <f>InpPerformance!E16</f>
        <v>Performance commitment reference</v>
      </c>
      <c r="F5" s="578"/>
      <c r="G5" s="578" t="str">
        <f>InpPerformance!G16</f>
        <v>Text</v>
      </c>
      <c r="H5" s="575"/>
      <c r="I5" s="575"/>
      <c r="J5" s="678" t="str">
        <f>IF(InpPerformance!J16&lt;&gt;"",InpPerformance!J16,"")</f>
        <v>PR19SSC_D1</v>
      </c>
      <c r="K5" s="678" t="str">
        <f>IF(InpPerformance!K16&lt;&gt;"",InpPerformance!K16,"")</f>
        <v>PR19SSC_D2</v>
      </c>
      <c r="L5" s="678" t="str">
        <f>IF(InpPerformance!L16&lt;&gt;"",InpPerformance!L16,"")</f>
        <v>PR19SSC_C1</v>
      </c>
      <c r="M5" s="678" t="str">
        <f>IF(InpPerformance!M16&lt;&gt;"",InpPerformance!M16,"")</f>
        <v>PR19SSC_C2</v>
      </c>
      <c r="N5" s="678" t="str">
        <f>IF(InpPerformance!N16&lt;&gt;"",InpPerformance!N16,"")</f>
        <v>PR19SSC_C3</v>
      </c>
      <c r="O5" s="678" t="str">
        <f>IF(InpPerformance!O16&lt;&gt;"",InpPerformance!O16,"")</f>
        <v>PR19SSC_C4</v>
      </c>
      <c r="P5" s="678" t="str">
        <f>IF(InpPerformance!P16&lt;&gt;"",InpPerformance!P16,"")</f>
        <v>PR19SSC_D4</v>
      </c>
      <c r="Q5" s="679" t="str">
        <f>IF(InpPerformance!Q16&lt;&gt;"",InpPerformance!Q16,"")</f>
        <v>PR19SSC_D5</v>
      </c>
      <c r="R5" s="678" t="str">
        <f>IF(InpPerformance!R16&lt;&gt;"",InpPerformance!R16,"")</f>
        <v>PR19SSC_B1</v>
      </c>
      <c r="S5" s="678" t="str">
        <f>IF(InpPerformance!S16&lt;&gt;"",InpPerformance!S16,"")</f>
        <v>PR19SSC_B2</v>
      </c>
      <c r="T5" s="678" t="str">
        <f>IF(InpPerformance!T16&lt;&gt;"",InpPerformance!T16,"")</f>
        <v>PR19SSC_B3</v>
      </c>
      <c r="U5" s="678" t="str">
        <f>IF(InpPerformance!U16&lt;&gt;"",InpPerformance!U16,"")</f>
        <v>PR19SSC_C5</v>
      </c>
      <c r="V5" s="678" t="str">
        <f>IF(InpPerformance!V16&lt;&gt;"",InpPerformance!V16,"")</f>
        <v>PR19SSC_C7</v>
      </c>
      <c r="W5" s="576" t="str">
        <f>IF(InpPerformance!W16&lt;&gt;"",InpPerformance!W16,"")</f>
        <v>PR19SSC_D6</v>
      </c>
      <c r="X5" s="576" t="str">
        <f>IF(InpPerformance!X16&lt;&gt;"",InpPerformance!X16,"")</f>
        <v>PR19SSC_D7</v>
      </c>
      <c r="Y5" s="576" t="str">
        <f>IF(InpPerformance!Y16&lt;&gt;"",InpPerformance!Y16,"")</f>
        <v>PR19SSC_D8</v>
      </c>
      <c r="Z5" s="576" t="str">
        <f>IF(InpPerformance!Z16&lt;&gt;"",InpPerformance!Z16,"")</f>
        <v>PR19SSC_E2</v>
      </c>
      <c r="AA5" s="576" t="str">
        <f>IF(InpPerformance!AA16&lt;&gt;"",InpPerformance!AA16,"")</f>
        <v/>
      </c>
      <c r="AB5" s="576" t="str">
        <f>IF(InpPerformance!AB16&lt;&gt;"",InpPerformance!AB16,"")</f>
        <v/>
      </c>
      <c r="AC5" s="576" t="str">
        <f>IF(InpPerformance!AC16&lt;&gt;"",InpPerformance!AC16,"")</f>
        <v/>
      </c>
      <c r="AD5" s="576" t="str">
        <f>IF(InpPerformance!AD16&lt;&gt;"",InpPerformance!AD16,"")</f>
        <v/>
      </c>
      <c r="AE5" s="576" t="str">
        <f>IF(InpPerformance!AE16&lt;&gt;"",InpPerformance!AE16,"")</f>
        <v/>
      </c>
      <c r="AF5" s="576" t="str">
        <f>IF(InpPerformance!AF16&lt;&gt;"",InpPerformance!AF16,"")</f>
        <v/>
      </c>
      <c r="AG5" s="576" t="str">
        <f>IF(InpPerformance!AG16&lt;&gt;"",InpPerformance!AG16,"")</f>
        <v/>
      </c>
      <c r="AH5" s="576" t="str">
        <f>IF(InpPerformance!AH16&lt;&gt;"",InpPerformance!AH16,"")</f>
        <v/>
      </c>
      <c r="AI5" s="678" t="str">
        <f>IF(InpPerformance!AI16&lt;&gt;"",InpPerformance!AI16,"")</f>
        <v/>
      </c>
      <c r="AJ5" s="678" t="str">
        <f>IF(InpPerformance!AJ16&lt;&gt;"",InpPerformance!AJ16,"")</f>
        <v/>
      </c>
      <c r="AK5" s="679" t="str">
        <f>IF(InpPerformance!AK16&lt;&gt;"",InpPerformance!AK16,"")</f>
        <v/>
      </c>
      <c r="AL5" s="678" t="str">
        <f>IF(InpPerformance!AL16&lt;&gt;"",InpPerformance!AL16,"")</f>
        <v/>
      </c>
      <c r="AM5" s="678" t="str">
        <f>IF(InpPerformance!AM16&lt;&gt;"",InpPerformance!AM16,"")</f>
        <v/>
      </c>
      <c r="AN5" s="678" t="str">
        <f>IF(InpPerformance!AN16&lt;&gt;"",InpPerformance!AN16,"")</f>
        <v/>
      </c>
      <c r="AO5" s="679" t="str">
        <f>IF(InpPerformance!AO16&lt;&gt;"",InpPerformance!AO16,"")</f>
        <v/>
      </c>
      <c r="AP5" s="678" t="str">
        <f>IF(InpPerformance!AP16&lt;&gt;"",InpPerformance!AP16,"")</f>
        <v/>
      </c>
      <c r="AQ5" s="576" t="str">
        <f>IF(InpPerformance!AQ16&lt;&gt;"",InpPerformance!AQ16,"")</f>
        <v/>
      </c>
      <c r="AR5" s="678" t="str">
        <f>IF(InpPerformance!AR16&lt;&gt;"",InpPerformance!AR16,"")</f>
        <v/>
      </c>
      <c r="AS5" s="576" t="str">
        <f>IF(InpPerformance!AS16&lt;&gt;"",InpPerformance!AS16,"")</f>
        <v/>
      </c>
      <c r="AT5" s="576" t="str">
        <f>IF(InpPerformance!AT16&lt;&gt;"",InpPerformance!AT16,"")</f>
        <v/>
      </c>
      <c r="AU5" s="678" t="str">
        <f>IF(InpPerformance!AU16&lt;&gt;"",InpPerformance!AU16,"")</f>
        <v/>
      </c>
      <c r="AV5" s="678" t="str">
        <f>IF(InpPerformance!AV16&lt;&gt;"",InpPerformance!AV16,"")</f>
        <v/>
      </c>
      <c r="AW5" s="678" t="str">
        <f>IF(InpPerformance!AW16&lt;&gt;"",InpPerformance!AW16,"")</f>
        <v/>
      </c>
      <c r="AX5" s="678" t="str">
        <f>IF(InpPerformance!AX16&lt;&gt;"",InpPerformance!AX16,"")</f>
        <v/>
      </c>
      <c r="AY5" s="678" t="str">
        <f>IF(InpPerformance!AY16&lt;&gt;"",InpPerformance!AY16,"")</f>
        <v/>
      </c>
      <c r="AZ5" s="678" t="str">
        <f>IF(InpPerformance!AZ16&lt;&gt;"",InpPerformance!AZ16,"")</f>
        <v/>
      </c>
      <c r="BA5" s="678" t="str">
        <f>IF(InpPerformance!BA16&lt;&gt;"",InpPerformance!BA16,"")</f>
        <v/>
      </c>
      <c r="BB5" s="678" t="str">
        <f>IF(InpPerformance!BB16&lt;&gt;"",InpPerformance!BB16,"")</f>
        <v/>
      </c>
      <c r="BC5" s="679" t="str">
        <f>IF(InpPerformance!BC16&lt;&gt;"",InpPerformance!BC16,"")</f>
        <v/>
      </c>
      <c r="BD5" s="678" t="str">
        <f>IF(InpPerformance!BD16&lt;&gt;"",InpPerformance!BD16,"")</f>
        <v/>
      </c>
      <c r="BE5" s="678" t="str">
        <f>IF(InpPerformance!BE16&lt;&gt;"",InpPerformance!BE16,"")</f>
        <v/>
      </c>
      <c r="BF5" s="678" t="str">
        <f>IF(InpPerformance!BF16&lt;&gt;"",InpPerformance!BF16,"")</f>
        <v/>
      </c>
      <c r="BG5" s="678" t="str">
        <f>IF(InpPerformance!BG16&lt;&gt;"",InpPerformance!BG16,"")</f>
        <v/>
      </c>
      <c r="BH5" s="678" t="str">
        <f>IF(InpPerformance!BH16&lt;&gt;"",InpPerformance!BH16,"")</f>
        <v/>
      </c>
      <c r="BI5" s="678" t="str">
        <f>IF(InpPerformance!BI16&lt;&gt;"",InpPerformance!BI16,"")</f>
        <v/>
      </c>
      <c r="BJ5" s="678" t="str">
        <f>IF(InpPerformance!BJ16&lt;&gt;"",InpPerformance!BJ16,"")</f>
        <v/>
      </c>
      <c r="BK5" s="678" t="str">
        <f>IF(InpPerformance!BK16&lt;&gt;"",InpPerformance!BK16,"")</f>
        <v/>
      </c>
      <c r="BL5" s="678" t="str">
        <f>IF(InpPerformance!BL16&lt;&gt;"",InpPerformance!BL16,"")</f>
        <v/>
      </c>
      <c r="BM5" s="678" t="str">
        <f>IF(InpPerformance!BM16&lt;&gt;"",InpPerformance!BM16,"")</f>
        <v/>
      </c>
      <c r="BN5" s="678" t="str">
        <f>IF(InpPerformance!BN16&lt;&gt;"",InpPerformance!BN16,"")</f>
        <v/>
      </c>
      <c r="BO5" s="678" t="str">
        <f>IF(InpPerformance!BO16&lt;&gt;"",InpPerformance!BO16,"")</f>
        <v/>
      </c>
      <c r="BP5" s="678" t="str">
        <f>IF(InpPerformance!BP16&lt;&gt;"",InpPerformance!BP16,"")</f>
        <v/>
      </c>
      <c r="BQ5" s="678" t="str">
        <f>IF(InpPerformance!BQ16&lt;&gt;"",InpPerformance!BQ16,"")</f>
        <v/>
      </c>
      <c r="BR5" s="678" t="str">
        <f>IF(InpPerformance!BR16&lt;&gt;"",InpPerformance!BR16,"")</f>
        <v/>
      </c>
      <c r="BS5" s="678" t="str">
        <f>IF(InpPerformance!BS16&lt;&gt;"",InpPerformance!BS16,"")</f>
        <v/>
      </c>
    </row>
    <row r="6" spans="1:71" s="201" customFormat="1" ht="13.8">
      <c r="A6" s="444"/>
      <c r="B6" s="444"/>
      <c r="C6" s="444"/>
      <c r="D6" s="444"/>
      <c r="E6" s="444"/>
      <c r="F6" s="444"/>
      <c r="G6" s="444"/>
      <c r="H6" s="680"/>
      <c r="I6" s="680"/>
      <c r="J6" s="681"/>
      <c r="K6" s="681"/>
      <c r="L6" s="681"/>
      <c r="M6" s="681"/>
      <c r="N6" s="681"/>
      <c r="O6" s="681"/>
      <c r="P6" s="681"/>
      <c r="Q6" s="682"/>
      <c r="R6" s="681"/>
      <c r="S6" s="681"/>
      <c r="T6" s="681"/>
      <c r="U6" s="681"/>
      <c r="V6" s="681"/>
      <c r="W6" s="563"/>
      <c r="X6" s="563"/>
      <c r="Y6" s="563"/>
      <c r="Z6" s="563"/>
      <c r="AA6" s="563"/>
      <c r="AB6" s="563"/>
      <c r="AC6" s="563"/>
      <c r="AD6" s="563"/>
      <c r="AE6" s="563"/>
      <c r="AF6" s="563"/>
      <c r="AG6" s="563"/>
      <c r="AH6" s="563"/>
      <c r="AI6" s="681"/>
      <c r="AJ6" s="681"/>
      <c r="AK6" s="682"/>
      <c r="AL6" s="681"/>
      <c r="AM6" s="681"/>
      <c r="AN6" s="681"/>
      <c r="AO6" s="682"/>
      <c r="AP6" s="681"/>
      <c r="AQ6" s="563"/>
      <c r="AR6" s="681"/>
      <c r="AS6" s="563"/>
      <c r="AT6" s="563"/>
      <c r="AU6" s="681"/>
      <c r="AV6" s="681"/>
      <c r="AW6" s="681"/>
      <c r="AX6" s="681"/>
      <c r="AY6" s="681"/>
      <c r="AZ6" s="681"/>
      <c r="BA6" s="681"/>
      <c r="BB6" s="681"/>
      <c r="BC6" s="682"/>
      <c r="BD6" s="681"/>
      <c r="BE6" s="681"/>
      <c r="BF6" s="681"/>
      <c r="BG6" s="681"/>
      <c r="BH6" s="681"/>
      <c r="BI6" s="681"/>
      <c r="BJ6" s="681"/>
      <c r="BK6" s="681"/>
      <c r="BL6" s="681"/>
      <c r="BM6" s="681"/>
      <c r="BN6" s="681"/>
      <c r="BO6" s="681"/>
      <c r="BP6" s="681"/>
      <c r="BQ6" s="681"/>
      <c r="BR6" s="681"/>
      <c r="BS6" s="681"/>
    </row>
    <row r="7" spans="1:71" s="228" customFormat="1" ht="12" customHeight="1">
      <c r="A7" s="578"/>
      <c r="B7" s="578"/>
      <c r="C7" s="578"/>
      <c r="D7" s="578"/>
      <c r="E7" s="578" t="str">
        <f>InpPerformance!E17</f>
        <v>Performance commitment name</v>
      </c>
      <c r="F7" s="578"/>
      <c r="G7" s="578" t="str">
        <f>InpPerformance!G17</f>
        <v>Text</v>
      </c>
      <c r="H7" s="575"/>
      <c r="I7" s="575"/>
      <c r="J7" s="678" t="str">
        <f>IF(InpPerformance!J17&lt;&gt;"",InpPerformance!J17,"")</f>
        <v>Water quality compliance (CRI)</v>
      </c>
      <c r="K7" s="678" t="str">
        <f>IF(InpPerformance!K17&lt;&gt;"",InpPerformance!K17,"")</f>
        <v>Water supply interruptions</v>
      </c>
      <c r="L7" s="678" t="str">
        <f>IF(InpPerformance!L17&lt;&gt;"",InpPerformance!L17,"")</f>
        <v>Leakage South Staffs region</v>
      </c>
      <c r="M7" s="678" t="str">
        <f>IF(InpPerformance!M17&lt;&gt;"",InpPerformance!M17,"")</f>
        <v>Leakage Cambridge region</v>
      </c>
      <c r="N7" s="678" t="str">
        <f>IF(InpPerformance!N17&lt;&gt;"",InpPerformance!N17,"")</f>
        <v>Per capita consumption South Staffs region</v>
      </c>
      <c r="O7" s="678" t="str">
        <f>IF(InpPerformance!O17&lt;&gt;"",InpPerformance!O17,"")</f>
        <v>Per capita consumption Cambridge region</v>
      </c>
      <c r="P7" s="678" t="str">
        <f>IF(InpPerformance!P17&lt;&gt;"",InpPerformance!P17,"")</f>
        <v>Mains repairs</v>
      </c>
      <c r="Q7" s="679" t="str">
        <f>IF(InpPerformance!Q17&lt;&gt;"",InpPerformance!Q17,"")</f>
        <v>Unplanned outage</v>
      </c>
      <c r="R7" s="678" t="str">
        <f>IF(InpPerformance!R17&lt;&gt;"",InpPerformance!R17,"")</f>
        <v>Financial support</v>
      </c>
      <c r="S7" s="678" t="str">
        <f>IF(InpPerformance!S17&lt;&gt;"",InpPerformance!S17,"")</f>
        <v>Extra Care assistance</v>
      </c>
      <c r="T7" s="678" t="str">
        <f>IF(InpPerformance!T17&lt;&gt;"",InpPerformance!T17,"")</f>
        <v>Education activity</v>
      </c>
      <c r="U7" s="678" t="str">
        <f>IF(InpPerformance!U17&lt;&gt;"",InpPerformance!U17,"")</f>
        <v>Environmentally sensitive water abstraction</v>
      </c>
      <c r="V7" s="678" t="str">
        <f>IF(InpPerformance!V17&lt;&gt;"",InpPerformance!V17,"")</f>
        <v>Protecting wildlife, plants, habitats and catchments</v>
      </c>
      <c r="W7" s="576" t="str">
        <f>IF(InpPerformance!W17&lt;&gt;"",InpPerformance!W17,"")</f>
        <v>Customer contact about water quality</v>
      </c>
      <c r="X7" s="576" t="str">
        <f>IF(InpPerformance!X17&lt;&gt;"",InpPerformance!X17,"")</f>
        <v>Visible leak repair time</v>
      </c>
      <c r="Y7" s="576" t="str">
        <f>IF(InpPerformance!Y17&lt;&gt;"",InpPerformance!Y17,"")</f>
        <v>Water treatment works delivery programme</v>
      </c>
      <c r="Z7" s="576" t="str">
        <f>IF(InpPerformance!Z17&lt;&gt;"",InpPerformance!Z17,"")</f>
        <v>Residential void properties and gap sites</v>
      </c>
      <c r="AA7" s="576" t="str">
        <f>IF(InpPerformance!AA17&lt;&gt;"",InpPerformance!AA17,"")</f>
        <v/>
      </c>
      <c r="AB7" s="576" t="str">
        <f>IF(InpPerformance!AB17&lt;&gt;"",InpPerformance!AB17,"")</f>
        <v/>
      </c>
      <c r="AC7" s="576" t="str">
        <f>IF(InpPerformance!AC17&lt;&gt;"",InpPerformance!AC17,"")</f>
        <v/>
      </c>
      <c r="AD7" s="576" t="str">
        <f>IF(InpPerformance!AD17&lt;&gt;"",InpPerformance!AD17,"")</f>
        <v/>
      </c>
      <c r="AE7" s="576" t="str">
        <f>IF(InpPerformance!AE17&lt;&gt;"",InpPerformance!AE17,"")</f>
        <v/>
      </c>
      <c r="AF7" s="576" t="str">
        <f>IF(InpPerformance!AF17&lt;&gt;"",InpPerformance!AF17,"")</f>
        <v/>
      </c>
      <c r="AG7" s="576" t="str">
        <f>IF(InpPerformance!AG17&lt;&gt;"",InpPerformance!AG17,"")</f>
        <v/>
      </c>
      <c r="AH7" s="576" t="str">
        <f>IF(InpPerformance!AH17&lt;&gt;"",InpPerformance!AH17,"")</f>
        <v/>
      </c>
      <c r="AI7" s="678" t="str">
        <f>IF(InpPerformance!AI17&lt;&gt;"",InpPerformance!AI17,"")</f>
        <v/>
      </c>
      <c r="AJ7" s="678" t="str">
        <f>IF(InpPerformance!AJ17&lt;&gt;"",InpPerformance!AJ17,"")</f>
        <v/>
      </c>
      <c r="AK7" s="679" t="str">
        <f>IF(InpPerformance!AK17&lt;&gt;"",InpPerformance!AK17,"")</f>
        <v/>
      </c>
      <c r="AL7" s="678" t="str">
        <f>IF(InpPerformance!AL17&lt;&gt;"",InpPerformance!AL17,"")</f>
        <v/>
      </c>
      <c r="AM7" s="678" t="str">
        <f>IF(InpPerformance!AM17&lt;&gt;"",InpPerformance!AM17,"")</f>
        <v/>
      </c>
      <c r="AN7" s="678" t="str">
        <f>IF(InpPerformance!AN17&lt;&gt;"",InpPerformance!AN17,"")</f>
        <v/>
      </c>
      <c r="AO7" s="679" t="str">
        <f>IF(InpPerformance!AO17&lt;&gt;"",InpPerformance!AO17,"")</f>
        <v/>
      </c>
      <c r="AP7" s="678" t="str">
        <f>IF(InpPerformance!AP17&lt;&gt;"",InpPerformance!AP17,"")</f>
        <v/>
      </c>
      <c r="AQ7" s="576" t="str">
        <f>IF(InpPerformance!AQ17&lt;&gt;"",InpPerformance!AQ17,"")</f>
        <v/>
      </c>
      <c r="AR7" s="678" t="str">
        <f>IF(InpPerformance!AR17&lt;&gt;"",InpPerformance!AR17,"")</f>
        <v/>
      </c>
      <c r="AS7" s="576" t="str">
        <f>IF(InpPerformance!AS17&lt;&gt;"",InpPerformance!AS17,"")</f>
        <v/>
      </c>
      <c r="AT7" s="576" t="str">
        <f>IF(InpPerformance!AT17&lt;&gt;"",InpPerformance!AT17,"")</f>
        <v/>
      </c>
      <c r="AU7" s="678" t="str">
        <f>IF(InpPerformance!AU17&lt;&gt;"",InpPerformance!AU17,"")</f>
        <v/>
      </c>
      <c r="AV7" s="678" t="str">
        <f>IF(InpPerformance!AV17&lt;&gt;"",InpPerformance!AV17,"")</f>
        <v/>
      </c>
      <c r="AW7" s="678" t="str">
        <f>IF(InpPerformance!AW17&lt;&gt;"",InpPerformance!AW17,"")</f>
        <v/>
      </c>
      <c r="AX7" s="678" t="str">
        <f>IF(InpPerformance!AX17&lt;&gt;"",InpPerformance!AX17,"")</f>
        <v/>
      </c>
      <c r="AY7" s="678" t="str">
        <f>IF(InpPerformance!AY17&lt;&gt;"",InpPerformance!AY17,"")</f>
        <v/>
      </c>
      <c r="AZ7" s="678" t="str">
        <f>IF(InpPerformance!AZ17&lt;&gt;"",InpPerformance!AZ17,"")</f>
        <v/>
      </c>
      <c r="BA7" s="678" t="str">
        <f>IF(InpPerformance!BA17&lt;&gt;"",InpPerformance!BA17,"")</f>
        <v/>
      </c>
      <c r="BB7" s="678" t="str">
        <f>IF(InpPerformance!BB17&lt;&gt;"",InpPerformance!BB17,"")</f>
        <v/>
      </c>
      <c r="BC7" s="679" t="str">
        <f>IF(InpPerformance!BC17&lt;&gt;"",InpPerformance!BC17,"")</f>
        <v/>
      </c>
      <c r="BD7" s="678" t="str">
        <f>IF(InpPerformance!BD17&lt;&gt;"",InpPerformance!BD17,"")</f>
        <v/>
      </c>
      <c r="BE7" s="678" t="str">
        <f>IF(InpPerformance!BE17&lt;&gt;"",InpPerformance!BE17,"")</f>
        <v/>
      </c>
      <c r="BF7" s="678" t="str">
        <f>IF(InpPerformance!BF17&lt;&gt;"",InpPerformance!BF17,"")</f>
        <v/>
      </c>
      <c r="BG7" s="678" t="str">
        <f>IF(InpPerformance!BG17&lt;&gt;"",InpPerformance!BG17,"")</f>
        <v/>
      </c>
      <c r="BH7" s="678" t="str">
        <f>IF(InpPerformance!BH17&lt;&gt;"",InpPerformance!BH17,"")</f>
        <v/>
      </c>
      <c r="BI7" s="678" t="str">
        <f>IF(InpPerformance!BI17&lt;&gt;"",InpPerformance!BI17,"")</f>
        <v/>
      </c>
      <c r="BJ7" s="678" t="str">
        <f>IF(InpPerformance!BJ17&lt;&gt;"",InpPerformance!BJ17,"")</f>
        <v/>
      </c>
      <c r="BK7" s="678" t="str">
        <f>IF(InpPerformance!BK17&lt;&gt;"",InpPerformance!BK17,"")</f>
        <v/>
      </c>
      <c r="BL7" s="678" t="str">
        <f>IF(InpPerformance!BL17&lt;&gt;"",InpPerformance!BL17,"")</f>
        <v/>
      </c>
      <c r="BM7" s="678" t="str">
        <f>IF(InpPerformance!BM17&lt;&gt;"",InpPerformance!BM17,"")</f>
        <v/>
      </c>
      <c r="BN7" s="678" t="str">
        <f>IF(InpPerformance!BN17&lt;&gt;"",InpPerformance!BN17,"")</f>
        <v/>
      </c>
      <c r="BO7" s="678" t="str">
        <f>IF(InpPerformance!BO17&lt;&gt;"",InpPerformance!BO17,"")</f>
        <v/>
      </c>
      <c r="BP7" s="678" t="str">
        <f>IF(InpPerformance!BP17&lt;&gt;"",InpPerformance!BP17,"")</f>
        <v/>
      </c>
      <c r="BQ7" s="678" t="str">
        <f>IF(InpPerformance!BQ17&lt;&gt;"",InpPerformance!BQ17,"")</f>
        <v/>
      </c>
      <c r="BR7" s="678" t="str">
        <f>IF(InpPerformance!BR17&lt;&gt;"",InpPerformance!BR17,"")</f>
        <v/>
      </c>
      <c r="BS7" s="678" t="str">
        <f>IF(InpPerformance!BS17&lt;&gt;"",InpPerformance!BS17,"")</f>
        <v/>
      </c>
    </row>
    <row r="8" spans="1:71" customFormat="1" ht="14.4">
      <c r="A8" s="1353"/>
      <c r="B8" s="1353"/>
      <c r="C8" s="1353"/>
      <c r="D8" s="1353"/>
      <c r="E8" s="1353"/>
      <c r="F8" s="1353"/>
      <c r="G8" s="1353"/>
      <c r="H8" s="1353"/>
      <c r="I8" s="1353"/>
      <c r="J8" s="1368"/>
      <c r="K8" s="1368"/>
      <c r="L8" s="1368"/>
      <c r="M8" s="1368"/>
      <c r="N8" s="1368"/>
      <c r="O8" s="1368"/>
      <c r="P8" s="1368"/>
      <c r="Q8" s="1369"/>
      <c r="R8" s="1368"/>
      <c r="S8" s="1368"/>
      <c r="T8" s="1368"/>
      <c r="U8" s="1368"/>
      <c r="V8" s="1368"/>
      <c r="W8" s="1936"/>
      <c r="X8" s="1936"/>
      <c r="Y8" s="1936"/>
      <c r="Z8" s="1936"/>
      <c r="AA8" s="1936"/>
      <c r="AB8" s="1936"/>
      <c r="AC8" s="1936"/>
      <c r="AD8" s="1936"/>
      <c r="AE8" s="1936"/>
      <c r="AF8" s="1936"/>
      <c r="AG8" s="1936"/>
      <c r="AH8" s="1936"/>
      <c r="AI8" s="1368"/>
      <c r="AJ8" s="1368"/>
      <c r="AK8" s="1369"/>
      <c r="AL8" s="1368"/>
      <c r="AM8" s="1368"/>
      <c r="AN8" s="1368"/>
      <c r="AO8" s="1369"/>
      <c r="AP8" s="1368"/>
      <c r="AQ8" s="1936"/>
      <c r="AR8" s="1368"/>
      <c r="AS8" s="1936"/>
      <c r="AT8" s="1936"/>
      <c r="AU8" s="1368"/>
      <c r="AV8" s="1368"/>
      <c r="AW8" s="1368"/>
      <c r="AX8" s="1368"/>
      <c r="AY8" s="1368"/>
      <c r="AZ8" s="1368"/>
      <c r="BA8" s="1368"/>
      <c r="BB8" s="1368"/>
      <c r="BC8" s="1369"/>
      <c r="BD8" s="1368"/>
      <c r="BE8" s="1368"/>
      <c r="BF8" s="1368"/>
      <c r="BG8" s="1368"/>
      <c r="BH8" s="1368"/>
      <c r="BI8" s="1368"/>
      <c r="BJ8" s="1368"/>
      <c r="BK8" s="1368"/>
      <c r="BL8" s="1368"/>
      <c r="BM8" s="1368"/>
      <c r="BN8" s="1368"/>
      <c r="BO8" s="1368"/>
      <c r="BP8" s="1368"/>
      <c r="BQ8" s="1368"/>
      <c r="BR8" s="1368"/>
      <c r="BS8" s="1368"/>
    </row>
    <row r="9" spans="1:71" customFormat="1" ht="14.4">
      <c r="A9" s="1353"/>
      <c r="B9" s="1353"/>
      <c r="C9" s="1353"/>
      <c r="D9" s="1353"/>
      <c r="E9" s="578" t="str">
        <f>Performance!E174</f>
        <v>Total outperformance payments</v>
      </c>
      <c r="F9" s="1353"/>
      <c r="G9" s="578" t="str">
        <f>Performance!G174</f>
        <v>£m (2017-18 prices)</v>
      </c>
      <c r="H9" s="1353"/>
      <c r="I9" s="1353"/>
      <c r="J9" s="1975">
        <f>IF(Performance!J174=0,0,Performance!J174)</f>
        <v>0</v>
      </c>
      <c r="K9" s="1975">
        <f>IF(Performance!K174=0,0,Performance!K174)</f>
        <v>0.25938333333333352</v>
      </c>
      <c r="L9" s="1954">
        <f>IF(Performance!L174=0,0,Performance!L174)</f>
        <v>0</v>
      </c>
      <c r="M9" s="1954">
        <f>IF(Performance!M174=0,0,Performance!M174)</f>
        <v>0.18989999999999999</v>
      </c>
      <c r="N9" s="683">
        <f>IF(Performance!N174=0,0,Performance!N174)</f>
        <v>0</v>
      </c>
      <c r="O9" s="1954">
        <f>IF(Performance!O174=0,0,Performance!O174)</f>
        <v>0</v>
      </c>
      <c r="P9" s="1954">
        <f>IF(Performance!P174=0,0,Performance!P174)</f>
        <v>0</v>
      </c>
      <c r="Q9" s="1976">
        <f>IF(Performance!Q174=0,0,Performance!Q174)</f>
        <v>0.25339999999999996</v>
      </c>
      <c r="R9" s="1954">
        <f>IF(Performance!R174=0,0,Performance!R174)</f>
        <v>0</v>
      </c>
      <c r="S9" s="1954">
        <f>IF(Performance!S174=0,0,Performance!S174)</f>
        <v>0</v>
      </c>
      <c r="T9" s="1954">
        <f>IF(Performance!T174=0,0,Performance!T174)</f>
        <v>0</v>
      </c>
      <c r="U9" s="1954">
        <f>IF(Performance!U174=0,0,Performance!U174)</f>
        <v>0</v>
      </c>
      <c r="V9" s="1954">
        <f>IF(Performance!V174=0,0,Performance!V174)</f>
        <v>4.3750000000000004E-2</v>
      </c>
      <c r="W9" s="1954">
        <f>IF(Performance!W174=0,0,Performance!W174)</f>
        <v>0.28863999999999995</v>
      </c>
      <c r="X9" s="1954">
        <f>IF(Performance!X174=0,0,Performance!X174)</f>
        <v>0</v>
      </c>
      <c r="Y9" s="1954">
        <f>IF(Performance!Y174=0,0,Performance!Y174)</f>
        <v>0</v>
      </c>
      <c r="Z9" s="1954">
        <f>IF(Performance!Z174=0,0,Performance!Z174)</f>
        <v>0</v>
      </c>
      <c r="AA9" s="1954">
        <f>IF(Performance!AA174=0,0,Performance!AA174)</f>
        <v>0</v>
      </c>
      <c r="AB9" s="1954">
        <f>IF(Performance!AB174=0,0,Performance!AB174)</f>
        <v>0</v>
      </c>
      <c r="AC9" s="1954">
        <f>IF(Performance!AC174=0,0,Performance!AC174)</f>
        <v>0</v>
      </c>
      <c r="AD9" s="1954">
        <f>IF(Performance!AD174=0,0,Performance!AD174)</f>
        <v>0</v>
      </c>
      <c r="AE9" s="1954">
        <f>IF(Performance!AE174=0,0,Performance!AE174)</f>
        <v>0</v>
      </c>
      <c r="AF9" s="1954">
        <f>IF(Performance!AF174=0,0,Performance!AF174)</f>
        <v>0</v>
      </c>
      <c r="AG9" s="1954">
        <f>IF(Performance!AG174=0,0,Performance!AG174)</f>
        <v>0</v>
      </c>
      <c r="AH9" s="1954">
        <f>IF(Performance!AH174=0,0,Performance!AH174)</f>
        <v>0</v>
      </c>
      <c r="AI9" s="1954">
        <f>IF(Performance!AI174=0,0,Performance!AI174)</f>
        <v>0</v>
      </c>
      <c r="AJ9" s="1954">
        <f>IF(Performance!AJ174=0,0,Performance!AJ174)</f>
        <v>0</v>
      </c>
      <c r="AK9" s="1976">
        <f>IF(Performance!AK174=0,0,Performance!AK174)</f>
        <v>0</v>
      </c>
      <c r="AL9" s="1954">
        <f>IF(Performance!AL174=0,0,Performance!AL174)</f>
        <v>0</v>
      </c>
      <c r="AM9" s="1954">
        <f>IF(Performance!AM174=0,0,Performance!AM174)</f>
        <v>0</v>
      </c>
      <c r="AN9" s="1954">
        <f>IF(Performance!AN174=0,0,Performance!AN174)</f>
        <v>0</v>
      </c>
      <c r="AO9" s="1976">
        <f>IF(Performance!AO174=0,0,Performance!AO174)</f>
        <v>0</v>
      </c>
      <c r="AP9" s="1954">
        <f>IF(Performance!AP174=0,0,Performance!AP174)</f>
        <v>0</v>
      </c>
      <c r="AQ9" s="1954">
        <f>IF(Performance!AQ174=0,0,Performance!AQ174)</f>
        <v>0</v>
      </c>
      <c r="AR9" s="1954">
        <f>IF(Performance!AR174=0,0,Performance!AR174)</f>
        <v>0</v>
      </c>
      <c r="AS9" s="1954">
        <f>IF(Performance!AS174=0,0,Performance!AS174)</f>
        <v>0</v>
      </c>
      <c r="AT9" s="1954">
        <f>IF(Performance!AT174=0,0,Performance!AT174)</f>
        <v>0</v>
      </c>
      <c r="AU9" s="1954">
        <f>IF(Performance!AU174=0,0,Performance!AU174)</f>
        <v>0</v>
      </c>
      <c r="AV9" s="1954">
        <f>IF(Performance!AV174=0,0,Performance!AV174)</f>
        <v>0</v>
      </c>
      <c r="AW9" s="1954">
        <f>IF(Performance!AW174=0,0,Performance!AW174)</f>
        <v>0</v>
      </c>
      <c r="AX9" s="1954">
        <f>IF(Performance!AX174=0,0,Performance!AX174)</f>
        <v>0</v>
      </c>
      <c r="AY9" s="1954">
        <f>IF(Performance!AY174=0,0,Performance!AY174)</f>
        <v>0</v>
      </c>
      <c r="AZ9" s="1954">
        <f>IF(Performance!AZ174=0,0,Performance!AZ174)</f>
        <v>0</v>
      </c>
      <c r="BA9" s="1954">
        <f>IF(Performance!BA174=0,0,Performance!BA174)</f>
        <v>0</v>
      </c>
      <c r="BB9" s="1954">
        <f>IF(Performance!BB174=0,0,Performance!BB174)</f>
        <v>0</v>
      </c>
      <c r="BC9" s="1976">
        <f>IF(Performance!BC174=0,0,Performance!BC174)</f>
        <v>0</v>
      </c>
      <c r="BD9" s="683" t="str">
        <f>IF(Performance!BD174=0,"",Performance!BD174)</f>
        <v/>
      </c>
      <c r="BE9" s="683" t="str">
        <f>IF(Performance!BE174=0,"",Performance!BE174)</f>
        <v/>
      </c>
      <c r="BF9" s="683" t="str">
        <f>IF(Performance!BF174=0,"",Performance!BF174)</f>
        <v/>
      </c>
      <c r="BG9" s="683" t="str">
        <f>IF(Performance!BG174=0,"",Performance!BG174)</f>
        <v/>
      </c>
      <c r="BH9" s="683" t="str">
        <f>IF(Performance!BH174=0,"",Performance!BH174)</f>
        <v/>
      </c>
      <c r="BI9" s="683" t="str">
        <f>IF(Performance!BI174=0,"",Performance!BI174)</f>
        <v/>
      </c>
      <c r="BJ9" s="683" t="str">
        <f>IF(Performance!BJ174=0,"",Performance!BJ174)</f>
        <v/>
      </c>
      <c r="BK9" s="683" t="str">
        <f>IF(Performance!BK174=0,"",Performance!BK174)</f>
        <v/>
      </c>
      <c r="BL9" s="683" t="str">
        <f>IF(Performance!BL174=0,"",Performance!BL174)</f>
        <v/>
      </c>
      <c r="BM9" s="683" t="str">
        <f>IF(Performance!BM174=0,"",Performance!BM174)</f>
        <v/>
      </c>
      <c r="BN9" s="683" t="str">
        <f>IF(Performance!BN174=0,"",Performance!BN174)</f>
        <v/>
      </c>
      <c r="BO9" s="683" t="str">
        <f>IF(Performance!BO174=0,"",Performance!BO174)</f>
        <v/>
      </c>
      <c r="BP9" s="683" t="str">
        <f>IF(Performance!BP174=0,"",Performance!BP174)</f>
        <v/>
      </c>
      <c r="BQ9" s="683" t="str">
        <f>IF(Performance!BQ174=0,"",Performance!BQ174)</f>
        <v/>
      </c>
      <c r="BR9" s="683" t="str">
        <f>IF(Performance!BR174=0,"",Performance!BR174)</f>
        <v/>
      </c>
      <c r="BS9" s="683" t="str">
        <f>IF(Performance!BS174=0,"",Performance!BS174)</f>
        <v/>
      </c>
    </row>
    <row r="10" spans="1:71" customFormat="1" ht="14.4">
      <c r="A10" s="1353"/>
      <c r="B10" s="1353"/>
      <c r="C10" s="1353"/>
      <c r="D10" s="1353"/>
      <c r="E10" s="578" t="str">
        <f>Performance!E179</f>
        <v>Total underperformance payments</v>
      </c>
      <c r="F10" s="1353"/>
      <c r="G10" s="578" t="str">
        <f>Performance!G179</f>
        <v>£m (2017-18 prices)</v>
      </c>
      <c r="H10" s="1353"/>
      <c r="I10" s="1353"/>
      <c r="J10" s="1954">
        <f>IF(Performance!J179=0,0,Performance!J179)</f>
        <v>-1.8156000000000003</v>
      </c>
      <c r="K10" s="1954">
        <f>IF(Performance!K179=0,0,Performance!K179)</f>
        <v>0</v>
      </c>
      <c r="L10" s="1954">
        <f>IF(Performance!L179=0,0,Performance!L179)</f>
        <v>0</v>
      </c>
      <c r="M10" s="1954">
        <f>IF(Performance!M179=0,0,Performance!M179)</f>
        <v>0</v>
      </c>
      <c r="N10" s="683">
        <f>IF(Performance!N179=0,0,Performance!N179)</f>
        <v>-2.8561000000000001</v>
      </c>
      <c r="O10" s="1954">
        <f>IF(Performance!O179=0,0,Performance!O179)</f>
        <v>-0.16750000000000001</v>
      </c>
      <c r="P10" s="1954">
        <f>IF(Performance!P179=0,0,Performance!P179)</f>
        <v>0</v>
      </c>
      <c r="Q10" s="1976">
        <f>IF(Performance!Q179=0,0,Performance!Q179)</f>
        <v>0</v>
      </c>
      <c r="R10" s="1954">
        <f>IF(Performance!R179=0,0,Performance!R179)</f>
        <v>0</v>
      </c>
      <c r="S10" s="1954">
        <f>IF(Performance!S179=0,0,Performance!S179)</f>
        <v>0</v>
      </c>
      <c r="T10" s="1954">
        <f>IF(Performance!T179=0,0,Performance!T179)</f>
        <v>0</v>
      </c>
      <c r="U10" s="1954">
        <f>IF(Performance!U179=0,0,Performance!U179)</f>
        <v>0</v>
      </c>
      <c r="V10" s="1954">
        <f>IF(Performance!V179=0,0,Performance!V179)</f>
        <v>0</v>
      </c>
      <c r="W10" s="1954">
        <f>IF(Performance!W179=0,0,Performance!W179)</f>
        <v>0</v>
      </c>
      <c r="X10" s="1954">
        <f>IF(Performance!X179=0,0,Performance!X179)</f>
        <v>0</v>
      </c>
      <c r="Y10" s="1954">
        <f>IF(Performance!Y179=0,0,Performance!Y179)</f>
        <v>0</v>
      </c>
      <c r="Z10" s="1954">
        <f>IF(Performance!Z179=0,0,Performance!Z179)</f>
        <v>0</v>
      </c>
      <c r="AA10" s="1954">
        <f>IF(Performance!AA179=0,0,Performance!AA179)</f>
        <v>0</v>
      </c>
      <c r="AB10" s="1954">
        <f>IF(Performance!AB179=0,0,Performance!AB179)</f>
        <v>0</v>
      </c>
      <c r="AC10" s="1954">
        <f>IF(Performance!AC179=0,0,Performance!AC179)</f>
        <v>0</v>
      </c>
      <c r="AD10" s="1954">
        <f>IF(Performance!AD179=0,0,Performance!AD179)</f>
        <v>0</v>
      </c>
      <c r="AE10" s="1954">
        <f>IF(Performance!AE179=0,0,Performance!AE179)</f>
        <v>0</v>
      </c>
      <c r="AF10" s="1954">
        <f>IF(Performance!AF179=0,0,Performance!AF179)</f>
        <v>0</v>
      </c>
      <c r="AG10" s="1954">
        <f>IF(Performance!AG179=0,0,Performance!AG179)</f>
        <v>0</v>
      </c>
      <c r="AH10" s="1954">
        <f>IF(Performance!AH179=0,0,Performance!AH179)</f>
        <v>0</v>
      </c>
      <c r="AI10" s="1954">
        <f>IF(Performance!AI179=0,0,Performance!AI179)</f>
        <v>0</v>
      </c>
      <c r="AJ10" s="1954">
        <f>IF(Performance!AJ179=0,0,Performance!AJ179)</f>
        <v>0</v>
      </c>
      <c r="AK10" s="1976">
        <f>IF(Performance!AK179=0,0,Performance!AK179)</f>
        <v>0</v>
      </c>
      <c r="AL10" s="1954">
        <f>IF(Performance!AL179=0,0,Performance!AL179)</f>
        <v>0</v>
      </c>
      <c r="AM10" s="1954">
        <f>IF(Performance!AM179=0,0,Performance!AM179)</f>
        <v>0</v>
      </c>
      <c r="AN10" s="1954">
        <f>IF(Performance!AN179=0,0,Performance!AN179)</f>
        <v>0</v>
      </c>
      <c r="AO10" s="1976">
        <f>IF(Performance!AO179=0,0,Performance!AO179)</f>
        <v>0</v>
      </c>
      <c r="AP10" s="1954">
        <f>IF(Performance!AP179=0,0,Performance!AP179)</f>
        <v>0</v>
      </c>
      <c r="AQ10" s="1954">
        <f>IF(Performance!AQ179=0,0,Performance!AQ179)</f>
        <v>0</v>
      </c>
      <c r="AR10" s="1954">
        <f>IF(Performance!AR179=0,0,Performance!AR179)</f>
        <v>0</v>
      </c>
      <c r="AS10" s="1954">
        <f>IF(Performance!AS179=0,0,Performance!AS179)</f>
        <v>0</v>
      </c>
      <c r="AT10" s="1954">
        <f>IF(Performance!AT179=0,0,Performance!AT179)</f>
        <v>0</v>
      </c>
      <c r="AU10" s="1954">
        <f>IF(Performance!AU179=0,0,Performance!AU179)</f>
        <v>0</v>
      </c>
      <c r="AV10" s="1954">
        <f>IF(Performance!AV179=0,0,Performance!AV179)</f>
        <v>0</v>
      </c>
      <c r="AW10" s="1954">
        <f>IF(Performance!AW179=0,0,Performance!AW179)</f>
        <v>0</v>
      </c>
      <c r="AX10" s="1954">
        <f>IF(Performance!AX179=0,0,Performance!AX179)</f>
        <v>0</v>
      </c>
      <c r="AY10" s="1954">
        <f>IF(Performance!AY179=0,0,Performance!AY179)</f>
        <v>0</v>
      </c>
      <c r="AZ10" s="1954">
        <f>IF(Performance!AZ179=0,0,Performance!AZ179)</f>
        <v>0</v>
      </c>
      <c r="BA10" s="1954">
        <f>IF(Performance!BA179=0,0,Performance!BA179)</f>
        <v>0</v>
      </c>
      <c r="BB10" s="1954">
        <f>IF(Performance!BB179=0,0,Performance!BB179)</f>
        <v>0</v>
      </c>
      <c r="BC10" s="1976">
        <f>IF(Performance!BC179=0,0,Performance!BC179)</f>
        <v>0</v>
      </c>
      <c r="BD10" s="683" t="str">
        <f>IF(Performance!BD179=0,"",Performance!BD179)</f>
        <v/>
      </c>
      <c r="BE10" s="683" t="str">
        <f>IF(Performance!BE179=0,"",Performance!BE179)</f>
        <v/>
      </c>
      <c r="BF10" s="683" t="str">
        <f>IF(Performance!BF179=0,"",Performance!BF179)</f>
        <v/>
      </c>
      <c r="BG10" s="683" t="str">
        <f>IF(Performance!BG179=0,"",Performance!BG179)</f>
        <v/>
      </c>
      <c r="BH10" s="683" t="str">
        <f>IF(Performance!BH179=0,"",Performance!BH179)</f>
        <v/>
      </c>
      <c r="BI10" s="683" t="str">
        <f>IF(Performance!BI179=0,"",Performance!BI179)</f>
        <v/>
      </c>
      <c r="BJ10" s="683" t="str">
        <f>IF(Performance!BJ179=0,"",Performance!BJ179)</f>
        <v/>
      </c>
      <c r="BK10" s="683" t="str">
        <f>IF(Performance!BK179=0,"",Performance!BK179)</f>
        <v/>
      </c>
      <c r="BL10" s="683" t="str">
        <f>IF(Performance!BL179=0,"",Performance!BL179)</f>
        <v/>
      </c>
      <c r="BM10" s="683" t="str">
        <f>IF(Performance!BM179=0,"",Performance!BM179)</f>
        <v/>
      </c>
      <c r="BN10" s="683" t="str">
        <f>IF(Performance!BN179=0,"",Performance!BN179)</f>
        <v/>
      </c>
      <c r="BO10" s="683" t="str">
        <f>IF(Performance!BO179=0,"",Performance!BO179)</f>
        <v/>
      </c>
      <c r="BP10" s="683" t="str">
        <f>IF(Performance!BP179=0,"",Performance!BP179)</f>
        <v/>
      </c>
      <c r="BQ10" s="683" t="str">
        <f>IF(Performance!BQ179=0,"",Performance!BQ179)</f>
        <v/>
      </c>
      <c r="BR10" s="683" t="str">
        <f>IF(Performance!BR179=0,"",Performance!BR179)</f>
        <v/>
      </c>
      <c r="BS10" s="683" t="str">
        <f>IF(Performance!BS179=0,"",Performance!BS179)</f>
        <v/>
      </c>
    </row>
    <row r="11" spans="1:71" customFormat="1" ht="14.4">
      <c r="A11" s="1353"/>
      <c r="B11" s="1353"/>
      <c r="C11" s="1353"/>
      <c r="D11" s="1353"/>
      <c r="E11" s="578"/>
      <c r="F11" s="1353"/>
      <c r="G11" s="578"/>
      <c r="H11" s="1353"/>
      <c r="I11" s="1353"/>
      <c r="J11" s="683"/>
      <c r="K11" s="683"/>
      <c r="L11" s="683"/>
      <c r="M11" s="683"/>
      <c r="N11" s="683"/>
      <c r="O11" s="683"/>
      <c r="P11" s="683"/>
      <c r="Q11" s="684"/>
      <c r="R11" s="683"/>
      <c r="S11" s="683"/>
      <c r="T11" s="683"/>
      <c r="U11" s="683"/>
      <c r="V11" s="683"/>
      <c r="W11" s="1954"/>
      <c r="X11" s="1954"/>
      <c r="Y11" s="1954"/>
      <c r="Z11" s="1954"/>
      <c r="AA11" s="1954"/>
      <c r="AB11" s="1954"/>
      <c r="AC11" s="1954"/>
      <c r="AD11" s="683"/>
      <c r="AE11" s="683"/>
      <c r="AF11" s="683"/>
      <c r="AG11" s="683"/>
      <c r="AH11" s="683"/>
      <c r="AI11" s="683"/>
      <c r="AJ11" s="683"/>
      <c r="AK11" s="684"/>
      <c r="AL11" s="683"/>
      <c r="AM11" s="683"/>
      <c r="AN11" s="683"/>
      <c r="AO11" s="684"/>
      <c r="AP11" s="683"/>
      <c r="AQ11" s="1954"/>
      <c r="AR11" s="683"/>
      <c r="AS11" s="1954"/>
      <c r="AT11" s="1954"/>
      <c r="AU11" s="683"/>
      <c r="AV11" s="683"/>
      <c r="AW11" s="683"/>
      <c r="AX11" s="683"/>
      <c r="AY11" s="683"/>
      <c r="AZ11" s="683"/>
      <c r="BA11" s="683"/>
      <c r="BB11" s="683"/>
      <c r="BC11" s="684"/>
      <c r="BD11" s="683"/>
      <c r="BE11" s="683"/>
      <c r="BF11" s="683"/>
      <c r="BG11" s="683"/>
      <c r="BH11" s="683"/>
      <c r="BI11" s="683"/>
      <c r="BJ11" s="683"/>
      <c r="BK11" s="683"/>
      <c r="BL11" s="683"/>
      <c r="BM11" s="683"/>
      <c r="BN11" s="683"/>
      <c r="BO11" s="683"/>
      <c r="BP11" s="683"/>
      <c r="BQ11" s="683"/>
      <c r="BR11" s="683"/>
      <c r="BS11" s="683"/>
    </row>
    <row r="12" spans="1:71" customFormat="1" ht="14.4">
      <c r="A12" s="1353"/>
      <c r="B12" s="1353"/>
      <c r="C12" s="1353"/>
      <c r="D12" s="1353"/>
      <c r="E12" s="578" t="s">
        <v>1578</v>
      </c>
      <c r="F12" s="1353"/>
      <c r="G12" s="578" t="s">
        <v>1030</v>
      </c>
      <c r="H12" s="1353"/>
      <c r="I12" s="1353"/>
      <c r="J12" s="683" t="str">
        <f>IF(AND(InpPerformance!J23="",InpPerformance!J24="",InpPerformance!J25="",InpPerformance!J26="",InpPerformance!J27="",InpPerformance!J28="",InpPerformance!J29=""),"","YES")</f>
        <v/>
      </c>
      <c r="K12" s="683" t="str">
        <f>IF(AND(InpPerformance!K23="",InpPerformance!K24="",InpPerformance!K25="",InpPerformance!K26="",InpPerformance!K27="",InpPerformance!K28="",InpPerformance!K29=""),"","YES")</f>
        <v/>
      </c>
      <c r="L12" s="683" t="str">
        <f>IF(AND(InpPerformance!L23="",InpPerformance!L24="",InpPerformance!L25="",InpPerformance!L26="",InpPerformance!L27="",InpPerformance!L28="",InpPerformance!L29=""),"","YES")</f>
        <v/>
      </c>
      <c r="M12" s="683" t="str">
        <f>IF(AND(InpPerformance!M23="",InpPerformance!M24="",InpPerformance!M25="",InpPerformance!M26="",InpPerformance!M27="",InpPerformance!M28="",InpPerformance!M29=""),"","YES")</f>
        <v/>
      </c>
      <c r="N12" s="683" t="str">
        <f>IF(AND(InpPerformance!N23="",InpPerformance!N24="",InpPerformance!N25="",InpPerformance!N26="",InpPerformance!N27="",InpPerformance!N28="",InpPerformance!N29=""),"","YES")</f>
        <v/>
      </c>
      <c r="O12" s="683" t="str">
        <f>IF(AND(InpPerformance!O23="",InpPerformance!O24="",InpPerformance!O25="",InpPerformance!O26="",InpPerformance!O27="",InpPerformance!O28="",InpPerformance!O29=""),"","YES")</f>
        <v/>
      </c>
      <c r="P12" s="683" t="str">
        <f>IF(AND(InpPerformance!P23="",InpPerformance!P24="",InpPerformance!P25="",InpPerformance!P26="",InpPerformance!P27="",InpPerformance!P28="",InpPerformance!P29=""),"","YES")</f>
        <v/>
      </c>
      <c r="Q12" s="684" t="str">
        <f>IF(AND(InpPerformance!Q23="",InpPerformance!Q24="",InpPerformance!Q25="",InpPerformance!Q26="",InpPerformance!Q27="",InpPerformance!Q28="",InpPerformance!Q29=""),"","YES")</f>
        <v/>
      </c>
      <c r="R12" s="683" t="str">
        <f>IF(AND(InpPerformance!R23="",InpPerformance!R24="",InpPerformance!R25="",InpPerformance!R26="",InpPerformance!R27="",InpPerformance!R28="",InpPerformance!R29=""),"","YES")</f>
        <v/>
      </c>
      <c r="S12" s="683" t="str">
        <f>IF(AND(InpPerformance!S23="",InpPerformance!S24="",InpPerformance!S25="",InpPerformance!S26="",InpPerformance!S27="",InpPerformance!S28="",InpPerformance!S29=""),"","YES")</f>
        <v/>
      </c>
      <c r="T12" s="683" t="str">
        <f>IF(AND(InpPerformance!T23="",InpPerformance!T24="",InpPerformance!T25="",InpPerformance!T26="",InpPerformance!T27="",InpPerformance!T28="",InpPerformance!T29=""),"","YES")</f>
        <v/>
      </c>
      <c r="U12" s="683" t="str">
        <f>IF(AND(InpPerformance!U23="",InpPerformance!U24="",InpPerformance!U25="",InpPerformance!U26="",InpPerformance!U27="",InpPerformance!U28="",InpPerformance!U29=""),"","YES")</f>
        <v/>
      </c>
      <c r="V12" s="683" t="str">
        <f>IF(AND(InpPerformance!V23="",InpPerformance!V24="",InpPerformance!V25="",InpPerformance!V26="",InpPerformance!V27="",InpPerformance!V28="",InpPerformance!V29=""),"","YES")</f>
        <v/>
      </c>
      <c r="W12" s="1954" t="str">
        <f>IF(AND(InpPerformance!W23="",InpPerformance!W24="",InpPerformance!W25="",InpPerformance!W26="",InpPerformance!W27="",InpPerformance!W28="",InpPerformance!W29=""),"","YES")</f>
        <v/>
      </c>
      <c r="X12" s="1954" t="str">
        <f>IF(AND(InpPerformance!X23="",InpPerformance!X24="",InpPerformance!X25="",InpPerformance!X26="",InpPerformance!X27="",InpPerformance!X28="",InpPerformance!X29=""),"","YES")</f>
        <v/>
      </c>
      <c r="Y12" s="1954" t="str">
        <f>IF(AND(InpPerformance!Y23="",InpPerformance!Y24="",InpPerformance!Y25="",InpPerformance!Y26="",InpPerformance!Y27="",InpPerformance!Y28="",InpPerformance!Y29=""),"","YES")</f>
        <v/>
      </c>
      <c r="Z12" s="1954" t="str">
        <f>IF(AND(InpPerformance!Z23="",InpPerformance!Z24="",InpPerformance!Z25="",InpPerformance!Z26="",InpPerformance!Z27="",InpPerformance!Z28="",InpPerformance!Z29=""),"","YES")</f>
        <v/>
      </c>
      <c r="AA12" s="1954" t="str">
        <f>IF(AND(InpPerformance!AA23="",InpPerformance!AA24="",InpPerformance!AA25="",InpPerformance!AA26="",InpPerformance!AA27="",InpPerformance!AA28="",InpPerformance!AA29=""),"","YES")</f>
        <v/>
      </c>
      <c r="AB12" s="1954" t="str">
        <f>IF(AND(InpPerformance!AB23="",InpPerformance!AB24="",InpPerformance!AB25="",InpPerformance!AB26="",InpPerformance!AB27="",InpPerformance!AB28="",InpPerformance!AB29=""),"","YES")</f>
        <v/>
      </c>
      <c r="AC12" s="1954" t="str">
        <f>IF(AND(InpPerformance!AC23="",InpPerformance!AC24="",InpPerformance!AC25="",InpPerformance!AC26="",InpPerformance!AC27="",InpPerformance!AC28="",InpPerformance!AC29=""),"","YES")</f>
        <v/>
      </c>
      <c r="AD12" s="683" t="str">
        <f>IF(AND(InpPerformance!AD23="",InpPerformance!AD24="",InpPerformance!AD25="",InpPerformance!AD26="",InpPerformance!AD27="",InpPerformance!AD28="",InpPerformance!AD29=""),"","YES")</f>
        <v/>
      </c>
      <c r="AE12" s="683" t="str">
        <f>IF(AND(InpPerformance!AE23="",InpPerformance!AE24="",InpPerformance!AE25="",InpPerformance!AE26="",InpPerformance!AE27="",InpPerformance!AE28="",InpPerformance!AE29=""),"","YES")</f>
        <v/>
      </c>
      <c r="AF12" s="683" t="str">
        <f>IF(AND(InpPerformance!AF23="",InpPerformance!AF24="",InpPerformance!AF25="",InpPerformance!AF26="",InpPerformance!AF27="",InpPerformance!AF28="",InpPerformance!AF29=""),"","YES")</f>
        <v/>
      </c>
      <c r="AG12" s="683" t="str">
        <f>IF(AND(InpPerformance!AG23="",InpPerformance!AG24="",InpPerformance!AG25="",InpPerformance!AG26="",InpPerformance!AG27="",InpPerformance!AG28="",InpPerformance!AG29=""),"","YES")</f>
        <v/>
      </c>
      <c r="AH12" s="683" t="str">
        <f>IF(AND(InpPerformance!AH23="",InpPerformance!AH24="",InpPerformance!AH25="",InpPerformance!AH26="",InpPerformance!AH27="",InpPerformance!AH28="",InpPerformance!AH29=""),"","YES")</f>
        <v/>
      </c>
      <c r="AI12" s="683" t="str">
        <f>IF(AND(InpPerformance!AI23="",InpPerformance!AI24="",InpPerformance!AI25="",InpPerformance!AI26="",InpPerformance!AI27="",InpPerformance!AI28="",InpPerformance!AI29=""),"","YES")</f>
        <v/>
      </c>
      <c r="AJ12" s="683" t="str">
        <f>IF(AND(InpPerformance!AJ23="",InpPerformance!AJ24="",InpPerformance!AJ25="",InpPerformance!AJ26="",InpPerformance!AJ27="",InpPerformance!AJ28="",InpPerformance!AJ29=""),"","YES")</f>
        <v/>
      </c>
      <c r="AK12" s="684" t="str">
        <f>IF(AND(InpPerformance!AK23="",InpPerformance!AK24="",InpPerformance!AK25="",InpPerformance!AK26="",InpPerformance!AK27="",InpPerformance!AK28="",InpPerformance!AK29=""),"","YES")</f>
        <v/>
      </c>
      <c r="AL12" s="683" t="str">
        <f>IF(AND(InpPerformance!AL23="",InpPerformance!AL24="",InpPerformance!AL25="",InpPerformance!AL26="",InpPerformance!AL27="",InpPerformance!AL28="",InpPerformance!AL29=""),"","YES")</f>
        <v/>
      </c>
      <c r="AM12" s="683" t="str">
        <f>IF(AND(InpPerformance!AM23="",InpPerformance!AM24="",InpPerformance!AM25="",InpPerformance!AM26="",InpPerformance!AM27="",InpPerformance!AM28="",InpPerformance!AM29=""),"","YES")</f>
        <v/>
      </c>
      <c r="AN12" s="683" t="str">
        <f>IF(AND(InpPerformance!AN23="",InpPerformance!AN24="",InpPerformance!AN25="",InpPerformance!AN26="",InpPerformance!AN27="",InpPerformance!AN28="",InpPerformance!AN29=""),"","YES")</f>
        <v/>
      </c>
      <c r="AO12" s="684" t="str">
        <f>IF(AND(InpPerformance!AO23="",InpPerformance!AO24="",InpPerformance!AO25="",InpPerformance!AO26="",InpPerformance!AO27="",InpPerformance!AO28="",InpPerformance!AO29=""),"","YES")</f>
        <v/>
      </c>
      <c r="AP12" s="683" t="str">
        <f>IF(AND(InpPerformance!AP23="",InpPerformance!AP24="",InpPerformance!AP25="",InpPerformance!AP26="",InpPerformance!AP27="",InpPerformance!AP28="",InpPerformance!AP29=""),"","YES")</f>
        <v/>
      </c>
      <c r="AQ12" s="1954" t="str">
        <f>IF(AND(InpPerformance!AQ23="",InpPerformance!AQ24="",InpPerformance!AQ25="",InpPerformance!AQ26="",InpPerformance!AQ27="",InpPerformance!AQ28="",InpPerformance!AQ29=""),"","YES")</f>
        <v/>
      </c>
      <c r="AR12" s="683" t="str">
        <f>IF(AND(InpPerformance!AR23="",InpPerformance!AR24="",InpPerformance!AR25="",InpPerformance!AR26="",InpPerformance!AR27="",InpPerformance!AR28="",InpPerformance!AR29=""),"","YES")</f>
        <v/>
      </c>
      <c r="AS12" s="1954" t="str">
        <f>IF(AND(InpPerformance!AS23="",InpPerformance!AS24="",InpPerformance!AS25="",InpPerformance!AS26="",InpPerformance!AS27="",InpPerformance!AS28="",InpPerformance!AS29=""),"","YES")</f>
        <v/>
      </c>
      <c r="AT12" s="1954" t="str">
        <f>IF(AND(InpPerformance!AT23="",InpPerformance!AT24="",InpPerformance!AT25="",InpPerformance!AT26="",InpPerformance!AT27="",InpPerformance!AT28="",InpPerformance!AT29=""),"","YES")</f>
        <v/>
      </c>
      <c r="AU12" s="683" t="str">
        <f>IF(AND(InpPerformance!AU23="",InpPerformance!AU24="",InpPerformance!AU25="",InpPerformance!AU26="",InpPerformance!AU27="",InpPerformance!AU28="",InpPerformance!AU29=""),"","YES")</f>
        <v/>
      </c>
      <c r="AV12" s="683" t="str">
        <f>IF(AND(InpPerformance!AV23="",InpPerformance!AV24="",InpPerformance!AV25="",InpPerformance!AV26="",InpPerformance!AV27="",InpPerformance!AV28="",InpPerformance!AV29=""),"","YES")</f>
        <v/>
      </c>
      <c r="AW12" s="683" t="str">
        <f>IF(AND(InpPerformance!AW23="",InpPerformance!AW24="",InpPerformance!AW25="",InpPerformance!AW26="",InpPerformance!AW27="",InpPerformance!AW28="",InpPerformance!AW29=""),"","YES")</f>
        <v/>
      </c>
      <c r="AX12" s="683" t="str">
        <f>IF(AND(InpPerformance!AX23="",InpPerformance!AX24="",InpPerformance!AX25="",InpPerformance!AX26="",InpPerformance!AX27="",InpPerformance!AX28="",InpPerformance!AX29=""),"","YES")</f>
        <v/>
      </c>
      <c r="AY12" s="683" t="str">
        <f>IF(AND(InpPerformance!AY23="",InpPerformance!AY24="",InpPerformance!AY25="",InpPerformance!AY26="",InpPerformance!AY27="",InpPerformance!AY28="",InpPerformance!AY29=""),"","YES")</f>
        <v/>
      </c>
      <c r="AZ12" s="683" t="str">
        <f>IF(AND(InpPerformance!AZ23="",InpPerformance!AZ24="",InpPerformance!AZ25="",InpPerformance!AZ26="",InpPerformance!AZ27="",InpPerformance!AZ28="",InpPerformance!AZ29=""),"","YES")</f>
        <v/>
      </c>
      <c r="BA12" s="683" t="str">
        <f>IF(AND(InpPerformance!BA23="",InpPerformance!BA24="",InpPerformance!BA25="",InpPerformance!BA26="",InpPerformance!BA27="",InpPerformance!BA28="",InpPerformance!BA29=""),"","YES")</f>
        <v/>
      </c>
      <c r="BB12" s="683" t="str">
        <f>IF(AND(InpPerformance!BB23="",InpPerformance!BB24="",InpPerformance!BB25="",InpPerformance!BB26="",InpPerformance!BB27="",InpPerformance!BB28="",InpPerformance!BB29=""),"","YES")</f>
        <v/>
      </c>
      <c r="BC12" s="684" t="str">
        <f>IF(AND(InpPerformance!BC23="",InpPerformance!BC24="",InpPerformance!BC25="",InpPerformance!BC26="",InpPerformance!BC27="",InpPerformance!BC28="",InpPerformance!BC29=""),"","YES")</f>
        <v/>
      </c>
      <c r="BD12" s="683" t="str">
        <f>IF(AND(InpPerformance!BD23="",InpPerformance!BD24="",InpPerformance!BD25="",InpPerformance!BD26="",InpPerformance!BD27="",InpPerformance!BD28="",InpPerformance!BD29=""),"","YES")</f>
        <v/>
      </c>
      <c r="BE12" s="683" t="str">
        <f>IF(AND(InpPerformance!BE23="",InpPerformance!BE24="",InpPerformance!BE25="",InpPerformance!BE26="",InpPerformance!BE27="",InpPerformance!BE28="",InpPerformance!BE29=""),"","YES")</f>
        <v/>
      </c>
      <c r="BF12" s="683" t="str">
        <f>IF(AND(InpPerformance!BF23="",InpPerformance!BF24="",InpPerformance!BF25="",InpPerformance!BF26="",InpPerformance!BF27="",InpPerformance!BF28="",InpPerformance!BF29=""),"","YES")</f>
        <v/>
      </c>
      <c r="BG12" s="683" t="str">
        <f>IF(AND(InpPerformance!BG23="",InpPerformance!BG24="",InpPerformance!BG25="",InpPerformance!BG26="",InpPerformance!BG27="",InpPerformance!BG28="",InpPerformance!BG29=""),"","YES")</f>
        <v/>
      </c>
      <c r="BH12" s="683" t="str">
        <f>IF(AND(InpPerformance!BH23="",InpPerformance!BH24="",InpPerformance!BH25="",InpPerformance!BH26="",InpPerformance!BH27="",InpPerformance!BH28="",InpPerformance!BH29=""),"","YES")</f>
        <v/>
      </c>
      <c r="BI12" s="683" t="str">
        <f>IF(AND(InpPerformance!BI23="",InpPerformance!BI24="",InpPerformance!BI25="",InpPerformance!BI26="",InpPerformance!BI27="",InpPerformance!BI28="",InpPerformance!BI29=""),"","YES")</f>
        <v/>
      </c>
      <c r="BJ12" s="683" t="str">
        <f>IF(AND(InpPerformance!BJ23="",InpPerformance!BJ24="",InpPerformance!BJ25="",InpPerformance!BJ26="",InpPerformance!BJ27="",InpPerformance!BJ28="",InpPerformance!BJ29=""),"","YES")</f>
        <v/>
      </c>
      <c r="BK12" s="683" t="str">
        <f>IF(AND(InpPerformance!BK23="",InpPerformance!BK24="",InpPerformance!BK25="",InpPerformance!BK26="",InpPerformance!BK27="",InpPerformance!BK28="",InpPerformance!BK29=""),"","YES")</f>
        <v/>
      </c>
      <c r="BL12" s="683" t="str">
        <f>IF(AND(InpPerformance!BL23="",InpPerformance!BL24="",InpPerformance!BL25="",InpPerformance!BL26="",InpPerformance!BL27="",InpPerformance!BL28="",InpPerformance!BL29=""),"","YES")</f>
        <v/>
      </c>
      <c r="BM12" s="683" t="str">
        <f>IF(AND(InpPerformance!BM23="",InpPerformance!BM24="",InpPerformance!BM25="",InpPerformance!BM26="",InpPerformance!BM27="",InpPerformance!BM28="",InpPerformance!BM29=""),"","YES")</f>
        <v/>
      </c>
      <c r="BN12" s="683" t="str">
        <f>IF(AND(InpPerformance!BN23="",InpPerformance!BN24="",InpPerformance!BN25="",InpPerformance!BN26="",InpPerformance!BN27="",InpPerformance!BN28="",InpPerformance!BN29=""),"","YES")</f>
        <v/>
      </c>
      <c r="BO12" s="683" t="str">
        <f>IF(AND(InpPerformance!BO23="",InpPerformance!BO24="",InpPerformance!BO25="",InpPerformance!BO26="",InpPerformance!BO27="",InpPerformance!BO28="",InpPerformance!BO29=""),"","YES")</f>
        <v/>
      </c>
      <c r="BP12" s="683" t="str">
        <f>IF(AND(InpPerformance!BP23="",InpPerformance!BP24="",InpPerformance!BP25="",InpPerformance!BP26="",InpPerformance!BP27="",InpPerformance!BP28="",InpPerformance!BP29=""),"","YES")</f>
        <v/>
      </c>
      <c r="BQ12" s="683" t="str">
        <f>IF(AND(InpPerformance!BQ23="",InpPerformance!BQ24="",InpPerformance!BQ25="",InpPerformance!BQ26="",InpPerformance!BQ27="",InpPerformance!BQ28="",InpPerformance!BQ29=""),"","YES")</f>
        <v/>
      </c>
      <c r="BR12" s="683" t="str">
        <f>IF(AND(InpPerformance!BR23="",InpPerformance!BR24="",InpPerformance!BR25="",InpPerformance!BR26="",InpPerformance!BR27="",InpPerformance!BR28="",InpPerformance!BR29=""),"","YES")</f>
        <v/>
      </c>
      <c r="BS12" s="683" t="str">
        <f>IF(AND(InpPerformance!BS23="",InpPerformance!BS24="",InpPerformance!BS25="",InpPerformance!BS26="",InpPerformance!BS27="",InpPerformance!BS28="",InpPerformance!BS29=""),"","YES")</f>
        <v/>
      </c>
    </row>
    <row r="13" spans="1:71" customFormat="1" ht="14.4">
      <c r="A13" s="1353"/>
      <c r="B13" s="1353"/>
      <c r="C13" s="1353"/>
      <c r="D13" s="1353"/>
      <c r="E13" s="578" t="s">
        <v>1579</v>
      </c>
      <c r="F13" s="1353"/>
      <c r="G13" s="578" t="s">
        <v>1030</v>
      </c>
      <c r="H13" s="1353"/>
      <c r="I13" s="1353"/>
      <c r="J13" s="683" t="str">
        <f>IF(AND(InpPerformance!J24="",InpPerformance!J25="",InpPerformance!J26="",InpPerformance!J27="",InpPerformance!J28="",InpPerformance!J29="",InpPerformance!J30=""),"","YES")</f>
        <v/>
      </c>
      <c r="K13" s="683" t="str">
        <f>IF(AND(InpPerformance!K24="",InpPerformance!K25="",InpPerformance!K26="",InpPerformance!K27="",InpPerformance!K28="",InpPerformance!K29="",InpPerformance!K30=""),"","YES")</f>
        <v/>
      </c>
      <c r="L13" s="683" t="str">
        <f>IF(AND(InpPerformance!L24="",InpPerformance!L25="",InpPerformance!L26="",InpPerformance!L27="",InpPerformance!L28="",InpPerformance!L29="",InpPerformance!L30=""),"","YES")</f>
        <v/>
      </c>
      <c r="M13" s="683" t="str">
        <f>IF(AND(InpPerformance!M24="",InpPerformance!M25="",InpPerformance!M26="",InpPerformance!M27="",InpPerformance!M28="",InpPerformance!M29="",InpPerformance!M30=""),"","YES")</f>
        <v/>
      </c>
      <c r="N13" s="683" t="str">
        <f>IF(AND(InpPerformance!N24="",InpPerformance!N25="",InpPerformance!N26="",InpPerformance!N27="",InpPerformance!N28="",InpPerformance!N29="",InpPerformance!N30=""),"","YES")</f>
        <v/>
      </c>
      <c r="O13" s="683" t="str">
        <f>IF(AND(InpPerformance!O24="",InpPerformance!O25="",InpPerformance!O26="",InpPerformance!O27="",InpPerformance!O28="",InpPerformance!O29="",InpPerformance!O30=""),"","YES")</f>
        <v/>
      </c>
      <c r="P13" s="683" t="str">
        <f>IF(AND(InpPerformance!P24="",InpPerformance!P25="",InpPerformance!P26="",InpPerformance!P27="",InpPerformance!P28="",InpPerformance!P29="",InpPerformance!P30=""),"","YES")</f>
        <v/>
      </c>
      <c r="Q13" s="684" t="str">
        <f>IF(AND(InpPerformance!Q24="",InpPerformance!Q25="",InpPerformance!Q26="",InpPerformance!Q27="",InpPerformance!Q28="",InpPerformance!Q29="",InpPerformance!Q30=""),"","YES")</f>
        <v/>
      </c>
      <c r="R13" s="683" t="str">
        <f>IF(AND(InpPerformance!R24="",InpPerformance!R25="",InpPerformance!R26="",InpPerformance!R27="",InpPerformance!R28="",InpPerformance!R29="",InpPerformance!R30=""),"","YES")</f>
        <v/>
      </c>
      <c r="S13" s="683" t="str">
        <f>IF(AND(InpPerformance!S24="",InpPerformance!S25="",InpPerformance!S26="",InpPerformance!S27="",InpPerformance!S28="",InpPerformance!S29="",InpPerformance!S30=""),"","YES")</f>
        <v/>
      </c>
      <c r="T13" s="683" t="str">
        <f>IF(AND(InpPerformance!T24="",InpPerformance!T25="",InpPerformance!T26="",InpPerformance!T27="",InpPerformance!T28="",InpPerformance!T29="",InpPerformance!T30=""),"","YES")</f>
        <v/>
      </c>
      <c r="U13" s="683" t="str">
        <f>IF(AND(InpPerformance!U24="",InpPerformance!U25="",InpPerformance!U26="",InpPerformance!U27="",InpPerformance!U28="",InpPerformance!U29="",InpPerformance!U30=""),"","YES")</f>
        <v/>
      </c>
      <c r="V13" s="683" t="str">
        <f>IF(AND(InpPerformance!V24="",InpPerformance!V25="",InpPerformance!V26="",InpPerformance!V27="",InpPerformance!V28="",InpPerformance!V29="",InpPerformance!V30=""),"","YES")</f>
        <v/>
      </c>
      <c r="W13" s="1954" t="str">
        <f>IF(AND(InpPerformance!W24="",InpPerformance!W25="",InpPerformance!W26="",InpPerformance!W27="",InpPerformance!W28="",InpPerformance!W29="",InpPerformance!W30=""),"","YES")</f>
        <v/>
      </c>
      <c r="X13" s="1954" t="str">
        <f>IF(AND(InpPerformance!X24="",InpPerformance!X25="",InpPerformance!X26="",InpPerformance!X27="",InpPerformance!X28="",InpPerformance!X29="",InpPerformance!X30=""),"","YES")</f>
        <v/>
      </c>
      <c r="Y13" s="1954" t="str">
        <f>IF(AND(InpPerformance!Y24="",InpPerformance!Y25="",InpPerformance!Y26="",InpPerformance!Y27="",InpPerformance!Y28="",InpPerformance!Y29="",InpPerformance!Y30=""),"","YES")</f>
        <v/>
      </c>
      <c r="Z13" s="1954" t="str">
        <f>IF(AND(InpPerformance!Z24="",InpPerformance!Z25="",InpPerformance!Z26="",InpPerformance!Z27="",InpPerformance!Z28="",InpPerformance!Z29="",InpPerformance!Z30=""),"","YES")</f>
        <v/>
      </c>
      <c r="AA13" s="1954" t="str">
        <f>IF(AND(InpPerformance!AA24="",InpPerformance!AA25="",InpPerformance!AA26="",InpPerformance!AA27="",InpPerformance!AA28="",InpPerformance!AA29="",InpPerformance!AA30=""),"","YES")</f>
        <v/>
      </c>
      <c r="AB13" s="1954" t="str">
        <f>IF(AND(InpPerformance!AB24="",InpPerformance!AB25="",InpPerformance!AB26="",InpPerformance!AB27="",InpPerformance!AB28="",InpPerformance!AB29="",InpPerformance!AB30=""),"","YES")</f>
        <v/>
      </c>
      <c r="AC13" s="1954" t="str">
        <f>IF(AND(InpPerformance!AC24="",InpPerformance!AC25="",InpPerformance!AC26="",InpPerformance!AC27="",InpPerformance!AC28="",InpPerformance!AC29="",InpPerformance!AC30=""),"","YES")</f>
        <v/>
      </c>
      <c r="AD13" s="683" t="str">
        <f>IF(AND(InpPerformance!AD24="",InpPerformance!AD25="",InpPerformance!AD26="",InpPerformance!AD27="",InpPerformance!AD28="",InpPerformance!AD29="",InpPerformance!AD30=""),"","YES")</f>
        <v/>
      </c>
      <c r="AE13" s="683" t="str">
        <f>IF(AND(InpPerformance!AE24="",InpPerformance!AE25="",InpPerformance!AE26="",InpPerformance!AE27="",InpPerformance!AE28="",InpPerformance!AE29="",InpPerformance!AE30=""),"","YES")</f>
        <v/>
      </c>
      <c r="AF13" s="683" t="str">
        <f>IF(AND(InpPerformance!AF24="",InpPerformance!AF25="",InpPerformance!AF26="",InpPerformance!AF27="",InpPerformance!AF28="",InpPerformance!AF29="",InpPerformance!AF30=""),"","YES")</f>
        <v/>
      </c>
      <c r="AG13" s="683" t="str">
        <f>IF(AND(InpPerformance!AG24="",InpPerformance!AG25="",InpPerformance!AG26="",InpPerformance!AG27="",InpPerformance!AG28="",InpPerformance!AG29="",InpPerformance!AG30=""),"","YES")</f>
        <v/>
      </c>
      <c r="AH13" s="683" t="str">
        <f>IF(AND(InpPerformance!AH24="",InpPerformance!AH25="",InpPerformance!AH26="",InpPerformance!AH27="",InpPerformance!AH28="",InpPerformance!AH29="",InpPerformance!AH30=""),"","YES")</f>
        <v/>
      </c>
      <c r="AI13" s="683" t="str">
        <f>IF(AND(InpPerformance!AI24="",InpPerformance!AI25="",InpPerformance!AI26="",InpPerformance!AI27="",InpPerformance!AI28="",InpPerformance!AI29="",InpPerformance!AI30=""),"","YES")</f>
        <v/>
      </c>
      <c r="AJ13" s="683" t="str">
        <f>IF(AND(InpPerformance!AJ24="",InpPerformance!AJ25="",InpPerformance!AJ26="",InpPerformance!AJ27="",InpPerformance!AJ28="",InpPerformance!AJ29="",InpPerformance!AJ30=""),"","YES")</f>
        <v/>
      </c>
      <c r="AK13" s="684" t="str">
        <f>IF(AND(InpPerformance!AK24="",InpPerformance!AK25="",InpPerformance!AK26="",InpPerformance!AK27="",InpPerformance!AK28="",InpPerformance!AK29="",InpPerformance!AK30=""),"","YES")</f>
        <v/>
      </c>
      <c r="AL13" s="683" t="str">
        <f>IF(AND(InpPerformance!AL24="",InpPerformance!AL25="",InpPerformance!AL26="",InpPerformance!AL27="",InpPerformance!AL28="",InpPerformance!AL29="",InpPerformance!AL30=""),"","YES")</f>
        <v/>
      </c>
      <c r="AM13" s="683" t="str">
        <f>IF(AND(InpPerformance!AM24="",InpPerformance!AM25="",InpPerformance!AM26="",InpPerformance!AM27="",InpPerformance!AM28="",InpPerformance!AM29="",InpPerformance!AM30=""),"","YES")</f>
        <v/>
      </c>
      <c r="AN13" s="683" t="str">
        <f>IF(AND(InpPerformance!AN24="",InpPerformance!AN25="",InpPerformance!AN26="",InpPerformance!AN27="",InpPerformance!AN28="",InpPerformance!AN29="",InpPerformance!AN30=""),"","YES")</f>
        <v/>
      </c>
      <c r="AO13" s="684" t="str">
        <f>IF(AND(InpPerformance!AO24="",InpPerformance!AO25="",InpPerformance!AO26="",InpPerformance!AO27="",InpPerformance!AO28="",InpPerformance!AO29="",InpPerformance!AO30=""),"","YES")</f>
        <v/>
      </c>
      <c r="AP13" s="683" t="str">
        <f>IF(AND(InpPerformance!AP24="",InpPerformance!AP25="",InpPerformance!AP26="",InpPerformance!AP27="",InpPerformance!AP28="",InpPerformance!AP29="",InpPerformance!AP30=""),"","YES")</f>
        <v/>
      </c>
      <c r="AQ13" s="1954" t="str">
        <f>IF(AND(InpPerformance!AQ24="",InpPerformance!AQ25="",InpPerformance!AQ26="",InpPerformance!AQ27="",InpPerformance!AQ28="",InpPerformance!AQ29="",InpPerformance!AQ30=""),"","YES")</f>
        <v/>
      </c>
      <c r="AR13" s="683" t="str">
        <f>IF(AND(InpPerformance!AR24="",InpPerformance!AR25="",InpPerformance!AR26="",InpPerformance!AR27="",InpPerformance!AR28="",InpPerformance!AR29="",InpPerformance!AR30=""),"","YES")</f>
        <v/>
      </c>
      <c r="AS13" s="1954" t="str">
        <f>IF(AND(InpPerformance!AS24="",InpPerformance!AS25="",InpPerformance!AS26="",InpPerformance!AS27="",InpPerformance!AS28="",InpPerformance!AS29="",InpPerformance!AS30=""),"","YES")</f>
        <v/>
      </c>
      <c r="AT13" s="1954" t="str">
        <f>IF(AND(InpPerformance!AT24="",InpPerformance!AT25="",InpPerformance!AT26="",InpPerformance!AT27="",InpPerformance!AT28="",InpPerformance!AT29="",InpPerformance!AT30=""),"","YES")</f>
        <v/>
      </c>
      <c r="AU13" s="683" t="str">
        <f>IF(AND(InpPerformance!AU24="",InpPerformance!AU25="",InpPerformance!AU26="",InpPerformance!AU27="",InpPerformance!AU28="",InpPerformance!AU29="",InpPerformance!AU30=""),"","YES")</f>
        <v/>
      </c>
      <c r="AV13" s="683" t="str">
        <f>IF(AND(InpPerformance!AV24="",InpPerformance!AV25="",InpPerformance!AV26="",InpPerformance!AV27="",InpPerformance!AV28="",InpPerformance!AV29="",InpPerformance!AV30=""),"","YES")</f>
        <v/>
      </c>
      <c r="AW13" s="683" t="str">
        <f>IF(AND(InpPerformance!AW24="",InpPerformance!AW25="",InpPerformance!AW26="",InpPerformance!AW27="",InpPerformance!AW28="",InpPerformance!AW29="",InpPerformance!AW30=""),"","YES")</f>
        <v/>
      </c>
      <c r="AX13" s="683" t="str">
        <f>IF(AND(InpPerformance!AX24="",InpPerformance!AX25="",InpPerformance!AX26="",InpPerformance!AX27="",InpPerformance!AX28="",InpPerformance!AX29="",InpPerformance!AX30=""),"","YES")</f>
        <v/>
      </c>
      <c r="AY13" s="683" t="str">
        <f>IF(AND(InpPerformance!AY24="",InpPerformance!AY25="",InpPerformance!AY26="",InpPerformance!AY27="",InpPerformance!AY28="",InpPerformance!AY29="",InpPerformance!AY30=""),"","YES")</f>
        <v/>
      </c>
      <c r="AZ13" s="683" t="str">
        <f>IF(AND(InpPerformance!AZ24="",InpPerformance!AZ25="",InpPerformance!AZ26="",InpPerformance!AZ27="",InpPerformance!AZ28="",InpPerformance!AZ29="",InpPerformance!AZ30=""),"","YES")</f>
        <v/>
      </c>
      <c r="BA13" s="683" t="str">
        <f>IF(AND(InpPerformance!BA24="",InpPerformance!BA25="",InpPerformance!BA26="",InpPerformance!BA27="",InpPerformance!BA28="",InpPerformance!BA29="",InpPerformance!BA30=""),"","YES")</f>
        <v/>
      </c>
      <c r="BB13" s="683" t="str">
        <f>IF(AND(InpPerformance!BB24="",InpPerformance!BB25="",InpPerformance!BB26="",InpPerformance!BB27="",InpPerformance!BB28="",InpPerformance!BB29="",InpPerformance!BB30=""),"","YES")</f>
        <v/>
      </c>
      <c r="BC13" s="684" t="str">
        <f>IF(AND(InpPerformance!BC24="",InpPerformance!BC25="",InpPerformance!BC26="",InpPerformance!BC27="",InpPerformance!BC28="",InpPerformance!BC29="",InpPerformance!BC30=""),"","YES")</f>
        <v/>
      </c>
      <c r="BD13" s="683" t="str">
        <f>IF(AND(InpPerformance!BD24="",InpPerformance!BD25="",InpPerformance!BD26="",InpPerformance!BD27="",InpPerformance!BD28="",InpPerformance!BD29="",InpPerformance!BD30=""),"","YES")</f>
        <v/>
      </c>
      <c r="BE13" s="683" t="str">
        <f>IF(AND(InpPerformance!BE24="",InpPerformance!BE25="",InpPerformance!BE26="",InpPerformance!BE27="",InpPerformance!BE28="",InpPerformance!BE29="",InpPerformance!BE30=""),"","YES")</f>
        <v/>
      </c>
      <c r="BF13" s="683" t="str">
        <f>IF(AND(InpPerformance!BF24="",InpPerformance!BF25="",InpPerformance!BF26="",InpPerformance!BF27="",InpPerformance!BF28="",InpPerformance!BF29="",InpPerformance!BF30=""),"","YES")</f>
        <v/>
      </c>
      <c r="BG13" s="683" t="str">
        <f>IF(AND(InpPerformance!BG24="",InpPerformance!BG25="",InpPerformance!BG26="",InpPerformance!BG27="",InpPerformance!BG28="",InpPerformance!BG29="",InpPerformance!BG30=""),"","YES")</f>
        <v/>
      </c>
      <c r="BH13" s="683" t="str">
        <f>IF(AND(InpPerformance!BH24="",InpPerformance!BH25="",InpPerformance!BH26="",InpPerformance!BH27="",InpPerformance!BH28="",InpPerformance!BH29="",InpPerformance!BH30=""),"","YES")</f>
        <v/>
      </c>
      <c r="BI13" s="683" t="str">
        <f>IF(AND(InpPerformance!BI24="",InpPerformance!BI25="",InpPerformance!BI26="",InpPerformance!BI27="",InpPerformance!BI28="",InpPerformance!BI29="",InpPerformance!BI30=""),"","YES")</f>
        <v/>
      </c>
      <c r="BJ13" s="683" t="str">
        <f>IF(AND(InpPerformance!BJ24="",InpPerformance!BJ25="",InpPerformance!BJ26="",InpPerformance!BJ27="",InpPerformance!BJ28="",InpPerformance!BJ29="",InpPerformance!BJ30=""),"","YES")</f>
        <v/>
      </c>
      <c r="BK13" s="683" t="str">
        <f>IF(AND(InpPerformance!BK24="",InpPerformance!BK25="",InpPerformance!BK26="",InpPerformance!BK27="",InpPerformance!BK28="",InpPerformance!BK29="",InpPerformance!BK30=""),"","YES")</f>
        <v/>
      </c>
      <c r="BL13" s="683" t="str">
        <f>IF(AND(InpPerformance!BL24="",InpPerformance!BL25="",InpPerformance!BL26="",InpPerformance!BL27="",InpPerformance!BL28="",InpPerformance!BL29="",InpPerformance!BL30=""),"","YES")</f>
        <v/>
      </c>
      <c r="BM13" s="683" t="str">
        <f>IF(AND(InpPerformance!BM24="",InpPerformance!BM25="",InpPerformance!BM26="",InpPerformance!BM27="",InpPerformance!BM28="",InpPerformance!BM29="",InpPerformance!BM30=""),"","YES")</f>
        <v/>
      </c>
      <c r="BN13" s="683" t="str">
        <f>IF(AND(InpPerformance!BN24="",InpPerformance!BN25="",InpPerformance!BN26="",InpPerformance!BN27="",InpPerformance!BN28="",InpPerformance!BN29="",InpPerformance!BN30=""),"","YES")</f>
        <v/>
      </c>
      <c r="BO13" s="683" t="str">
        <f>IF(AND(InpPerformance!BO24="",InpPerformance!BO25="",InpPerformance!BO26="",InpPerformance!BO27="",InpPerformance!BO28="",InpPerformance!BO29="",InpPerformance!BO30=""),"","YES")</f>
        <v/>
      </c>
      <c r="BP13" s="683" t="str">
        <f>IF(AND(InpPerformance!BP24="",InpPerformance!BP25="",InpPerformance!BP26="",InpPerformance!BP27="",InpPerformance!BP28="",InpPerformance!BP29="",InpPerformance!BP30=""),"","YES")</f>
        <v/>
      </c>
      <c r="BQ13" s="683" t="str">
        <f>IF(AND(InpPerformance!BQ24="",InpPerformance!BQ25="",InpPerformance!BQ26="",InpPerformance!BQ27="",InpPerformance!BQ28="",InpPerformance!BQ29="",InpPerformance!BQ30=""),"","YES")</f>
        <v/>
      </c>
      <c r="BR13" s="683" t="str">
        <f>IF(AND(InpPerformance!BR24="",InpPerformance!BR25="",InpPerformance!BR26="",InpPerformance!BR27="",InpPerformance!BR28="",InpPerformance!BR29="",InpPerformance!BR30=""),"","YES")</f>
        <v/>
      </c>
      <c r="BS13" s="683" t="str">
        <f>IF(AND(InpPerformance!BS24="",InpPerformance!BS25="",InpPerformance!BS26="",InpPerformance!BS27="",InpPerformance!BS28="",InpPerformance!BS29="",InpPerformance!BS30=""),"","YES")</f>
        <v/>
      </c>
    </row>
    <row r="14" spans="1:71" customFormat="1" ht="14.4">
      <c r="A14" s="1353"/>
      <c r="B14" s="1353"/>
      <c r="C14" s="1353"/>
      <c r="D14" s="1353"/>
      <c r="E14" s="578" t="s">
        <v>1580</v>
      </c>
      <c r="F14" s="1353"/>
      <c r="G14" s="578" t="s">
        <v>1030</v>
      </c>
      <c r="H14" s="1353"/>
      <c r="I14" s="1353"/>
      <c r="J14" s="683"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683"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683"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683"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683"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No</v>
      </c>
      <c r="O14" s="683"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683"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684"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683"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683"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683"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683"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683"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1954"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1954"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1954"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No</v>
      </c>
      <c r="Z14" s="1954"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1954"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No</v>
      </c>
      <c r="AB14" s="1954"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1954"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683"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683"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683"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683"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683"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683"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683"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684"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683"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683"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683"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684"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683"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1954"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683"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1954"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1954"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683"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No</v>
      </c>
      <c r="AV14" s="683"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No</v>
      </c>
      <c r="AW14" s="683"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683"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683"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683"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683"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683"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684"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683"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683"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683"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683"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683"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683"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683"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683"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683"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683"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683"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683"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683"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683"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683"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683"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customFormat="1" ht="14.4">
      <c r="A15" s="1353"/>
      <c r="B15" s="1353"/>
      <c r="C15" s="1353"/>
      <c r="D15" s="1353"/>
      <c r="E15" s="578"/>
      <c r="F15" s="1353"/>
      <c r="G15" s="578"/>
      <c r="H15" s="1353"/>
      <c r="I15" s="1353"/>
      <c r="J15" s="685"/>
      <c r="K15" s="683"/>
      <c r="L15" s="683"/>
      <c r="M15" s="683"/>
      <c r="N15" s="683"/>
      <c r="O15" s="683"/>
      <c r="P15" s="683"/>
      <c r="Q15" s="684"/>
      <c r="R15" s="683"/>
      <c r="S15" s="683"/>
      <c r="T15" s="683"/>
      <c r="U15" s="683"/>
      <c r="V15" s="683"/>
      <c r="W15" s="1954"/>
      <c r="X15" s="1954"/>
      <c r="Y15" s="1954"/>
      <c r="Z15" s="1954"/>
      <c r="AA15" s="1954"/>
      <c r="AB15" s="1954"/>
      <c r="AC15" s="1954"/>
      <c r="AD15" s="683"/>
      <c r="AE15" s="683"/>
      <c r="AF15" s="683"/>
      <c r="AG15" s="683"/>
      <c r="AH15" s="683"/>
      <c r="AI15" s="683"/>
      <c r="AJ15" s="683"/>
      <c r="AK15" s="684"/>
      <c r="AL15" s="683"/>
      <c r="AM15" s="683"/>
      <c r="AN15" s="683"/>
      <c r="AO15" s="684"/>
      <c r="AP15" s="683"/>
      <c r="AQ15" s="1954"/>
      <c r="AR15" s="683"/>
      <c r="AS15" s="1954"/>
      <c r="AT15" s="1954"/>
      <c r="AU15" s="683"/>
      <c r="AV15" s="683"/>
      <c r="AW15" s="683"/>
      <c r="AX15" s="683"/>
      <c r="AY15" s="683"/>
      <c r="AZ15" s="683"/>
      <c r="BA15" s="683"/>
      <c r="BB15" s="683"/>
      <c r="BC15" s="684"/>
      <c r="BD15" s="683"/>
      <c r="BE15" s="683"/>
      <c r="BF15" s="683"/>
      <c r="BG15" s="683"/>
      <c r="BH15" s="683"/>
      <c r="BI15" s="683"/>
      <c r="BJ15" s="683"/>
      <c r="BK15" s="683"/>
      <c r="BL15" s="683"/>
      <c r="BM15" s="683"/>
      <c r="BN15" s="683"/>
      <c r="BO15" s="683"/>
      <c r="BP15" s="683"/>
      <c r="BQ15" s="683"/>
      <c r="BR15" s="683"/>
      <c r="BS15" s="683"/>
    </row>
    <row r="16" spans="1:71" customFormat="1" ht="14.4">
      <c r="A16" s="1353"/>
      <c r="B16" s="1353"/>
      <c r="C16" s="1353"/>
      <c r="D16" s="1353"/>
      <c r="E16" s="578" t="str">
        <f>Performance!E185</f>
        <v>Total in-period outperformance revenue payments to be applied this year i.e. 2023-24</v>
      </c>
      <c r="F16" s="1353"/>
      <c r="G16" s="578" t="str">
        <f>Performance!G185</f>
        <v>£m (2017-18 prices)</v>
      </c>
      <c r="H16" s="1353"/>
      <c r="I16" s="1353"/>
      <c r="J16" s="686">
        <f>Performance!J185</f>
        <v>0</v>
      </c>
      <c r="K16" s="686">
        <f>Performance!K185</f>
        <v>0.25938333333333352</v>
      </c>
      <c r="L16" s="686">
        <f>Performance!L185</f>
        <v>0</v>
      </c>
      <c r="M16" s="686">
        <f>Performance!M185</f>
        <v>0.18989999999999999</v>
      </c>
      <c r="N16" s="686">
        <f>Performance!N185</f>
        <v>0</v>
      </c>
      <c r="O16" s="686">
        <f>Performance!O185</f>
        <v>0</v>
      </c>
      <c r="P16" s="686">
        <f>Performance!P185</f>
        <v>0</v>
      </c>
      <c r="Q16" s="687">
        <f>Performance!Q185</f>
        <v>0.25339999999999996</v>
      </c>
      <c r="R16" s="686">
        <f>Performance!R185</f>
        <v>0</v>
      </c>
      <c r="S16" s="686">
        <f>Performance!S185</f>
        <v>0</v>
      </c>
      <c r="T16" s="686">
        <f>Performance!T185</f>
        <v>0</v>
      </c>
      <c r="U16" s="686">
        <f>Performance!U185</f>
        <v>0</v>
      </c>
      <c r="V16" s="686">
        <f>Performance!V185</f>
        <v>4.3750000000000004E-2</v>
      </c>
      <c r="W16" s="567">
        <f>Performance!W185</f>
        <v>0.28863999999999995</v>
      </c>
      <c r="X16" s="567">
        <f>Performance!X185</f>
        <v>0</v>
      </c>
      <c r="Y16" s="567">
        <f>Performance!Y185</f>
        <v>0</v>
      </c>
      <c r="Z16" s="567">
        <f>Performance!Z185</f>
        <v>0</v>
      </c>
      <c r="AA16" s="567">
        <f>Performance!AA185</f>
        <v>0</v>
      </c>
      <c r="AB16" s="567">
        <f>Performance!AB185</f>
        <v>0</v>
      </c>
      <c r="AC16" s="567">
        <f>Performance!AC185</f>
        <v>0</v>
      </c>
      <c r="AD16" s="686">
        <f>Performance!AD185</f>
        <v>0</v>
      </c>
      <c r="AE16" s="686">
        <f>Performance!AE185</f>
        <v>0</v>
      </c>
      <c r="AF16" s="686">
        <f>Performance!AF185</f>
        <v>0</v>
      </c>
      <c r="AG16" s="686">
        <f>Performance!AG185</f>
        <v>0</v>
      </c>
      <c r="AH16" s="686">
        <f>Performance!AH185</f>
        <v>0</v>
      </c>
      <c r="AI16" s="686">
        <f>Performance!AI185</f>
        <v>0</v>
      </c>
      <c r="AJ16" s="686">
        <f>Performance!AJ185</f>
        <v>0</v>
      </c>
      <c r="AK16" s="687">
        <f>Performance!AK185</f>
        <v>0</v>
      </c>
      <c r="AL16" s="686">
        <f>Performance!AL185</f>
        <v>0</v>
      </c>
      <c r="AM16" s="686">
        <f>Performance!AM185</f>
        <v>0</v>
      </c>
      <c r="AN16" s="686">
        <f>Performance!AN185</f>
        <v>0</v>
      </c>
      <c r="AO16" s="687">
        <f>Performance!AO185</f>
        <v>0</v>
      </c>
      <c r="AP16" s="686">
        <f>Performance!AP185</f>
        <v>0</v>
      </c>
      <c r="AQ16" s="567">
        <f>Performance!AQ185</f>
        <v>0</v>
      </c>
      <c r="AR16" s="686">
        <f>Performance!AR185</f>
        <v>0</v>
      </c>
      <c r="AS16" s="567">
        <f>Performance!AS185</f>
        <v>0</v>
      </c>
      <c r="AT16" s="686">
        <f>Performance!AT185</f>
        <v>0</v>
      </c>
      <c r="AU16" s="686">
        <f>Performance!AU185</f>
        <v>0</v>
      </c>
      <c r="AV16" s="686">
        <f>Performance!AV185</f>
        <v>0</v>
      </c>
      <c r="AW16" s="686">
        <f>Performance!AW185</f>
        <v>0</v>
      </c>
      <c r="AX16" s="686">
        <f>Performance!AX185</f>
        <v>0</v>
      </c>
      <c r="AY16" s="686">
        <f>Performance!AY185</f>
        <v>0</v>
      </c>
      <c r="AZ16" s="686">
        <f>Performance!AZ185</f>
        <v>0</v>
      </c>
      <c r="BA16" s="686">
        <f>Performance!BA185</f>
        <v>0</v>
      </c>
      <c r="BB16" s="686">
        <f>Performance!BB185</f>
        <v>0</v>
      </c>
      <c r="BC16" s="687">
        <f>Performance!BC185</f>
        <v>0</v>
      </c>
      <c r="BD16" s="686">
        <f>Performance!BD185</f>
        <v>0</v>
      </c>
      <c r="BE16" s="686">
        <f>Performance!BE185</f>
        <v>0</v>
      </c>
      <c r="BF16" s="686">
        <f>Performance!BF185</f>
        <v>0</v>
      </c>
      <c r="BG16" s="686">
        <f>Performance!BG185</f>
        <v>0</v>
      </c>
      <c r="BH16" s="686">
        <f>Performance!BH185</f>
        <v>0</v>
      </c>
      <c r="BI16" s="686">
        <f>Performance!BI185</f>
        <v>0</v>
      </c>
      <c r="BJ16" s="686">
        <f>Performance!BJ185</f>
        <v>0</v>
      </c>
      <c r="BK16" s="686">
        <f>Performance!BK185</f>
        <v>0</v>
      </c>
      <c r="BL16" s="686">
        <f>Performance!BL185</f>
        <v>0</v>
      </c>
      <c r="BM16" s="686">
        <f>Performance!BM185</f>
        <v>0</v>
      </c>
      <c r="BN16" s="686">
        <f>Performance!BN185</f>
        <v>0</v>
      </c>
      <c r="BO16" s="686">
        <f>Performance!BO185</f>
        <v>0</v>
      </c>
      <c r="BP16" s="686">
        <f>Performance!BP185</f>
        <v>0</v>
      </c>
      <c r="BQ16" s="686">
        <f>Performance!BQ185</f>
        <v>0</v>
      </c>
      <c r="BR16" s="686">
        <f>Performance!BR185</f>
        <v>0</v>
      </c>
      <c r="BS16" s="686">
        <f>Performance!BS185</f>
        <v>0</v>
      </c>
    </row>
    <row r="17" spans="1:16384" customFormat="1" ht="14.4">
      <c r="A17" s="1353"/>
      <c r="B17" s="1353"/>
      <c r="C17" s="1353"/>
      <c r="D17" s="1353"/>
      <c r="E17" s="578" t="str">
        <f>Performance!E186</f>
        <v>Total in-period underperformance revenue payments to be applied this year i.e. 2023-24</v>
      </c>
      <c r="F17" s="1353"/>
      <c r="G17" s="578" t="str">
        <f>Performance!G186</f>
        <v>£m (2017-18 prices)</v>
      </c>
      <c r="H17" s="1353"/>
      <c r="I17" s="1353"/>
      <c r="J17" s="686">
        <f>Performance!J186</f>
        <v>-1.8156000000000003</v>
      </c>
      <c r="K17" s="686">
        <f>Performance!K186</f>
        <v>0</v>
      </c>
      <c r="L17" s="686">
        <f>Performance!L186</f>
        <v>0</v>
      </c>
      <c r="M17" s="686">
        <f>Performance!M186</f>
        <v>0</v>
      </c>
      <c r="N17" s="686">
        <f>Performance!N186</f>
        <v>0</v>
      </c>
      <c r="O17" s="686">
        <f>Performance!O186</f>
        <v>0</v>
      </c>
      <c r="P17" s="686">
        <f>Performance!P186</f>
        <v>0</v>
      </c>
      <c r="Q17" s="687">
        <f>Performance!Q186</f>
        <v>0</v>
      </c>
      <c r="R17" s="686">
        <f>Performance!R186</f>
        <v>0</v>
      </c>
      <c r="S17" s="686">
        <f>Performance!S186</f>
        <v>0</v>
      </c>
      <c r="T17" s="686">
        <f>Performance!T186</f>
        <v>0</v>
      </c>
      <c r="U17" s="686">
        <f>Performance!U186</f>
        <v>0</v>
      </c>
      <c r="V17" s="686">
        <f>Performance!V186</f>
        <v>0</v>
      </c>
      <c r="W17" s="567">
        <f>Performance!W186</f>
        <v>0</v>
      </c>
      <c r="X17" s="567">
        <f>Performance!X186</f>
        <v>0</v>
      </c>
      <c r="Y17" s="567">
        <f>Performance!Y186</f>
        <v>0</v>
      </c>
      <c r="Z17" s="567">
        <f>Performance!Z186</f>
        <v>0</v>
      </c>
      <c r="AA17" s="567">
        <f>Performance!AA186</f>
        <v>0</v>
      </c>
      <c r="AB17" s="567">
        <f>Performance!AB186</f>
        <v>0</v>
      </c>
      <c r="AC17" s="567">
        <f>Performance!AC186</f>
        <v>0</v>
      </c>
      <c r="AD17" s="686">
        <f>Performance!AD186</f>
        <v>0</v>
      </c>
      <c r="AE17" s="686">
        <f>Performance!AE186</f>
        <v>0</v>
      </c>
      <c r="AF17" s="686">
        <f>Performance!AF186</f>
        <v>0</v>
      </c>
      <c r="AG17" s="686">
        <f>Performance!AG186</f>
        <v>0</v>
      </c>
      <c r="AH17" s="686">
        <f>Performance!AH186</f>
        <v>0</v>
      </c>
      <c r="AI17" s="686">
        <f>Performance!AI186</f>
        <v>0</v>
      </c>
      <c r="AJ17" s="686">
        <f>Performance!AJ186</f>
        <v>0</v>
      </c>
      <c r="AK17" s="687">
        <f>Performance!AK186</f>
        <v>0</v>
      </c>
      <c r="AL17" s="686">
        <f>Performance!AL186</f>
        <v>0</v>
      </c>
      <c r="AM17" s="686">
        <f>Performance!AM186</f>
        <v>0</v>
      </c>
      <c r="AN17" s="686">
        <f>Performance!AN186</f>
        <v>0</v>
      </c>
      <c r="AO17" s="687">
        <f>Performance!AO186</f>
        <v>0</v>
      </c>
      <c r="AP17" s="686">
        <f>Performance!AP186</f>
        <v>0</v>
      </c>
      <c r="AQ17" s="567">
        <f>Performance!AQ186</f>
        <v>0</v>
      </c>
      <c r="AR17" s="686">
        <f>Performance!AR186</f>
        <v>0</v>
      </c>
      <c r="AS17" s="567">
        <f>Performance!AS186</f>
        <v>0</v>
      </c>
      <c r="AT17" s="686">
        <f>Performance!AT186</f>
        <v>0</v>
      </c>
      <c r="AU17" s="686">
        <f>Performance!AU186</f>
        <v>0</v>
      </c>
      <c r="AV17" s="686">
        <f>Performance!AV186</f>
        <v>0</v>
      </c>
      <c r="AW17" s="686">
        <f>Performance!AW186</f>
        <v>0</v>
      </c>
      <c r="AX17" s="686">
        <f>Performance!AX186</f>
        <v>0</v>
      </c>
      <c r="AY17" s="686">
        <f>Performance!AY186</f>
        <v>0</v>
      </c>
      <c r="AZ17" s="686">
        <f>Performance!AZ186</f>
        <v>0</v>
      </c>
      <c r="BA17" s="686">
        <f>Performance!BA186</f>
        <v>0</v>
      </c>
      <c r="BB17" s="686">
        <f>Performance!BB186</f>
        <v>0</v>
      </c>
      <c r="BC17" s="687">
        <f>Performance!BC186</f>
        <v>0</v>
      </c>
      <c r="BD17" s="686">
        <f>Performance!BD186</f>
        <v>0</v>
      </c>
      <c r="BE17" s="686">
        <f>Performance!BE186</f>
        <v>0</v>
      </c>
      <c r="BF17" s="686">
        <f>Performance!BF186</f>
        <v>0</v>
      </c>
      <c r="BG17" s="686">
        <f>Performance!BG186</f>
        <v>0</v>
      </c>
      <c r="BH17" s="686">
        <f>Performance!BH186</f>
        <v>0</v>
      </c>
      <c r="BI17" s="686">
        <f>Performance!BI186</f>
        <v>0</v>
      </c>
      <c r="BJ17" s="686">
        <f>Performance!BJ186</f>
        <v>0</v>
      </c>
      <c r="BK17" s="686">
        <f>Performance!BK186</f>
        <v>0</v>
      </c>
      <c r="BL17" s="686">
        <f>Performance!BL186</f>
        <v>0</v>
      </c>
      <c r="BM17" s="686">
        <f>Performance!BM186</f>
        <v>0</v>
      </c>
      <c r="BN17" s="686">
        <f>Performance!BN186</f>
        <v>0</v>
      </c>
      <c r="BO17" s="686">
        <f>Performance!BO186</f>
        <v>0</v>
      </c>
      <c r="BP17" s="686">
        <f>Performance!BP186</f>
        <v>0</v>
      </c>
      <c r="BQ17" s="686">
        <f>Performance!BQ186</f>
        <v>0</v>
      </c>
      <c r="BR17" s="686">
        <f>Performance!BR186</f>
        <v>0</v>
      </c>
      <c r="BS17" s="686">
        <f>Performance!BS186</f>
        <v>0</v>
      </c>
    </row>
    <row r="18" spans="1:16384" customFormat="1" ht="14.4">
      <c r="A18" s="1353"/>
      <c r="B18" s="1353"/>
      <c r="C18" s="1353"/>
      <c r="D18" s="1353"/>
      <c r="E18" s="578"/>
      <c r="F18" s="1353"/>
      <c r="G18" s="578"/>
      <c r="H18" s="1353"/>
      <c r="I18" s="1353"/>
      <c r="J18" s="683"/>
      <c r="K18" s="683"/>
      <c r="L18" s="683"/>
      <c r="M18" s="683"/>
      <c r="N18" s="683"/>
      <c r="O18" s="683"/>
      <c r="P18" s="683"/>
      <c r="Q18" s="684"/>
      <c r="R18" s="683"/>
      <c r="S18" s="683"/>
      <c r="T18" s="683"/>
      <c r="U18" s="683"/>
      <c r="V18" s="683"/>
      <c r="W18" s="1954"/>
      <c r="X18" s="1954"/>
      <c r="Y18" s="1954"/>
      <c r="Z18" s="1954"/>
      <c r="AA18" s="1954"/>
      <c r="AB18" s="1954"/>
      <c r="AC18" s="1954"/>
      <c r="AD18" s="683"/>
      <c r="AE18" s="683"/>
      <c r="AF18" s="683"/>
      <c r="AG18" s="683"/>
      <c r="AH18" s="683"/>
      <c r="AI18" s="683"/>
      <c r="AJ18" s="683"/>
      <c r="AK18" s="684"/>
      <c r="AL18" s="683"/>
      <c r="AM18" s="683"/>
      <c r="AN18" s="683"/>
      <c r="AO18" s="684"/>
      <c r="AP18" s="683"/>
      <c r="AQ18" s="1954"/>
      <c r="AR18" s="683"/>
      <c r="AS18" s="1954"/>
      <c r="AT18" s="1954"/>
      <c r="AU18" s="683"/>
      <c r="AV18" s="683"/>
      <c r="AW18" s="683"/>
      <c r="AX18" s="683"/>
      <c r="AY18" s="683"/>
      <c r="AZ18" s="683"/>
      <c r="BA18" s="683"/>
      <c r="BB18" s="683"/>
      <c r="BC18" s="684"/>
      <c r="BD18" s="683"/>
      <c r="BE18" s="683"/>
      <c r="BF18" s="683"/>
      <c r="BG18" s="683"/>
      <c r="BH18" s="683"/>
      <c r="BI18" s="683"/>
      <c r="BJ18" s="683"/>
      <c r="BK18" s="683"/>
      <c r="BL18" s="683"/>
      <c r="BM18" s="683"/>
      <c r="BN18" s="683"/>
      <c r="BO18" s="683"/>
      <c r="BP18" s="683"/>
      <c r="BQ18" s="683"/>
      <c r="BR18" s="683"/>
      <c r="BS18" s="683"/>
    </row>
    <row r="19" spans="1:16384" s="1787" customFormat="1" ht="14.4">
      <c r="A19" s="1353"/>
      <c r="B19" s="1353"/>
      <c r="C19" s="1353"/>
      <c r="D19" s="1353"/>
      <c r="E19" s="578" t="str">
        <f>"Total outperformance RCV payments calculated this year"&amp;" i.e. "&amp;'Validation summary'!$B$2</f>
        <v>Total outperformance RCV payments calculated this year i.e. 2023-24</v>
      </c>
      <c r="F19" s="1367"/>
      <c r="G19" s="578" t="s">
        <v>700</v>
      </c>
      <c r="H19" s="1367"/>
      <c r="I19" s="1367"/>
      <c r="J19" s="683">
        <f t="shared" ref="J19:M19" si="0">IF(J$25="RCV",J9,0)</f>
        <v>0</v>
      </c>
      <c r="K19" s="1954">
        <f t="shared" si="0"/>
        <v>0</v>
      </c>
      <c r="L19" s="1954">
        <f t="shared" si="0"/>
        <v>0</v>
      </c>
      <c r="M19" s="1954">
        <f t="shared" si="0"/>
        <v>0</v>
      </c>
      <c r="N19" s="1954">
        <f>IF(N$25="RCV",N9,0)</f>
        <v>0</v>
      </c>
      <c r="O19" s="1954">
        <f t="shared" ref="O19:BC19" si="1">IF(O$25="RCV",O9,0)</f>
        <v>0</v>
      </c>
      <c r="P19" s="1954">
        <f t="shared" si="1"/>
        <v>0</v>
      </c>
      <c r="Q19" s="1976">
        <f t="shared" si="1"/>
        <v>0</v>
      </c>
      <c r="R19" s="1954">
        <f t="shared" si="1"/>
        <v>0</v>
      </c>
      <c r="S19" s="1954">
        <f t="shared" si="1"/>
        <v>0</v>
      </c>
      <c r="T19" s="1954">
        <f t="shared" si="1"/>
        <v>0</v>
      </c>
      <c r="U19" s="1954">
        <f t="shared" si="1"/>
        <v>0</v>
      </c>
      <c r="V19" s="683">
        <f t="shared" si="1"/>
        <v>0</v>
      </c>
      <c r="W19" s="1954">
        <f t="shared" si="1"/>
        <v>0</v>
      </c>
      <c r="X19" s="1954">
        <f t="shared" si="1"/>
        <v>0</v>
      </c>
      <c r="Y19" s="1954">
        <f t="shared" si="1"/>
        <v>0</v>
      </c>
      <c r="Z19" s="1954">
        <f t="shared" si="1"/>
        <v>0</v>
      </c>
      <c r="AA19" s="1954">
        <f t="shared" si="1"/>
        <v>0</v>
      </c>
      <c r="AB19" s="1954">
        <f t="shared" si="1"/>
        <v>0</v>
      </c>
      <c r="AC19" s="1954">
        <f t="shared" si="1"/>
        <v>0</v>
      </c>
      <c r="AD19" s="1954">
        <f t="shared" si="1"/>
        <v>0</v>
      </c>
      <c r="AE19" s="1954">
        <f t="shared" si="1"/>
        <v>0</v>
      </c>
      <c r="AF19" s="1954">
        <f t="shared" si="1"/>
        <v>0</v>
      </c>
      <c r="AG19" s="1954">
        <f t="shared" si="1"/>
        <v>0</v>
      </c>
      <c r="AH19" s="1954">
        <f t="shared" si="1"/>
        <v>0</v>
      </c>
      <c r="AI19" s="1954">
        <f t="shared" si="1"/>
        <v>0</v>
      </c>
      <c r="AJ19" s="1954">
        <f t="shared" si="1"/>
        <v>0</v>
      </c>
      <c r="AK19" s="1976">
        <f t="shared" si="1"/>
        <v>0</v>
      </c>
      <c r="AL19" s="683">
        <f t="shared" si="1"/>
        <v>0</v>
      </c>
      <c r="AM19" s="1954">
        <f t="shared" si="1"/>
        <v>0</v>
      </c>
      <c r="AN19" s="1954">
        <f t="shared" si="1"/>
        <v>0</v>
      </c>
      <c r="AO19" s="1976">
        <f t="shared" si="1"/>
        <v>0</v>
      </c>
      <c r="AP19" s="683">
        <f t="shared" si="1"/>
        <v>0</v>
      </c>
      <c r="AQ19" s="1954">
        <f t="shared" si="1"/>
        <v>0</v>
      </c>
      <c r="AR19" s="1954">
        <f t="shared" si="1"/>
        <v>0</v>
      </c>
      <c r="AS19" s="1954">
        <f t="shared" si="1"/>
        <v>0</v>
      </c>
      <c r="AT19" s="683">
        <f t="shared" si="1"/>
        <v>0</v>
      </c>
      <c r="AU19" s="1954">
        <f t="shared" si="1"/>
        <v>0</v>
      </c>
      <c r="AV19" s="1954">
        <f t="shared" si="1"/>
        <v>0</v>
      </c>
      <c r="AW19" s="1954">
        <f t="shared" si="1"/>
        <v>0</v>
      </c>
      <c r="AX19" s="1954">
        <f t="shared" si="1"/>
        <v>0</v>
      </c>
      <c r="AY19" s="1954">
        <f t="shared" si="1"/>
        <v>0</v>
      </c>
      <c r="AZ19" s="1954">
        <f t="shared" si="1"/>
        <v>0</v>
      </c>
      <c r="BA19" s="1954">
        <f t="shared" si="1"/>
        <v>0</v>
      </c>
      <c r="BB19" s="1954">
        <f t="shared" si="1"/>
        <v>0</v>
      </c>
      <c r="BC19" s="1976">
        <f t="shared" si="1"/>
        <v>0</v>
      </c>
      <c r="BD19" s="1935"/>
      <c r="BE19" s="1935"/>
      <c r="BF19" s="1935"/>
      <c r="BG19" s="1935"/>
      <c r="BH19" s="1935"/>
      <c r="BI19" s="1935"/>
      <c r="BJ19" s="1935"/>
      <c r="BK19" s="1935"/>
      <c r="BL19" s="1935"/>
      <c r="BM19" s="1935"/>
      <c r="BN19" s="1935"/>
      <c r="BO19" s="1935"/>
      <c r="BP19" s="1935"/>
      <c r="BQ19" s="1935"/>
      <c r="BR19" s="1935"/>
      <c r="BS19" s="1935"/>
    </row>
    <row r="20" spans="1:16384" s="1787" customFormat="1" ht="14.4">
      <c r="A20" s="1353"/>
      <c r="B20" s="1353"/>
      <c r="C20" s="1353"/>
      <c r="D20" s="1353"/>
      <c r="E20" s="578" t="str">
        <f>"Total underperformance RCV payments calculated this year"&amp;" i.e. "&amp;'Validation summary'!$B$2</f>
        <v>Total underperformance RCV payments calculated this year i.e. 2023-24</v>
      </c>
      <c r="F20" s="1367"/>
      <c r="G20" s="578" t="s">
        <v>700</v>
      </c>
      <c r="H20" s="1367"/>
      <c r="I20" s="1367"/>
      <c r="J20" s="683">
        <f t="shared" ref="J20:M20" si="2">IF(J$25="RCV",J10,0)</f>
        <v>0</v>
      </c>
      <c r="K20" s="1954">
        <f t="shared" si="2"/>
        <v>0</v>
      </c>
      <c r="L20" s="1954">
        <f t="shared" si="2"/>
        <v>0</v>
      </c>
      <c r="M20" s="1954">
        <f t="shared" si="2"/>
        <v>0</v>
      </c>
      <c r="N20" s="1954">
        <f>IF(N$25="RCV",N10,0)</f>
        <v>0</v>
      </c>
      <c r="O20" s="1954">
        <f t="shared" ref="O20:BC20" si="3">IF(O$25="RCV",O10,0)</f>
        <v>0</v>
      </c>
      <c r="P20" s="1954">
        <f t="shared" si="3"/>
        <v>0</v>
      </c>
      <c r="Q20" s="1976">
        <f t="shared" si="3"/>
        <v>0</v>
      </c>
      <c r="R20" s="1954">
        <f t="shared" si="3"/>
        <v>0</v>
      </c>
      <c r="S20" s="1954">
        <f t="shared" si="3"/>
        <v>0</v>
      </c>
      <c r="T20" s="1954">
        <f t="shared" si="3"/>
        <v>0</v>
      </c>
      <c r="U20" s="1954">
        <f t="shared" si="3"/>
        <v>0</v>
      </c>
      <c r="V20" s="683">
        <f t="shared" si="3"/>
        <v>0</v>
      </c>
      <c r="W20" s="1954">
        <f t="shared" si="3"/>
        <v>0</v>
      </c>
      <c r="X20" s="1954">
        <f t="shared" si="3"/>
        <v>0</v>
      </c>
      <c r="Y20" s="1954">
        <f t="shared" si="3"/>
        <v>0</v>
      </c>
      <c r="Z20" s="1954">
        <f t="shared" si="3"/>
        <v>0</v>
      </c>
      <c r="AA20" s="1954">
        <f t="shared" si="3"/>
        <v>0</v>
      </c>
      <c r="AB20" s="1954">
        <f t="shared" si="3"/>
        <v>0</v>
      </c>
      <c r="AC20" s="1954">
        <f t="shared" si="3"/>
        <v>0</v>
      </c>
      <c r="AD20" s="1954">
        <f t="shared" si="3"/>
        <v>0</v>
      </c>
      <c r="AE20" s="1954">
        <f t="shared" si="3"/>
        <v>0</v>
      </c>
      <c r="AF20" s="1954">
        <f t="shared" si="3"/>
        <v>0</v>
      </c>
      <c r="AG20" s="1954">
        <f t="shared" si="3"/>
        <v>0</v>
      </c>
      <c r="AH20" s="1954">
        <f t="shared" si="3"/>
        <v>0</v>
      </c>
      <c r="AI20" s="1954">
        <f t="shared" si="3"/>
        <v>0</v>
      </c>
      <c r="AJ20" s="1954">
        <f t="shared" si="3"/>
        <v>0</v>
      </c>
      <c r="AK20" s="1976">
        <f t="shared" si="3"/>
        <v>0</v>
      </c>
      <c r="AL20" s="683">
        <f t="shared" si="3"/>
        <v>0</v>
      </c>
      <c r="AM20" s="1954">
        <f t="shared" si="3"/>
        <v>0</v>
      </c>
      <c r="AN20" s="1954">
        <f t="shared" si="3"/>
        <v>0</v>
      </c>
      <c r="AO20" s="1976">
        <f t="shared" si="3"/>
        <v>0</v>
      </c>
      <c r="AP20" s="683">
        <f t="shared" si="3"/>
        <v>0</v>
      </c>
      <c r="AQ20" s="1954">
        <f t="shared" si="3"/>
        <v>0</v>
      </c>
      <c r="AR20" s="1954">
        <f t="shared" si="3"/>
        <v>0</v>
      </c>
      <c r="AS20" s="1954">
        <f t="shared" si="3"/>
        <v>0</v>
      </c>
      <c r="AT20" s="683">
        <f t="shared" si="3"/>
        <v>0</v>
      </c>
      <c r="AU20" s="1954">
        <f t="shared" si="3"/>
        <v>0</v>
      </c>
      <c r="AV20" s="1954">
        <f t="shared" si="3"/>
        <v>0</v>
      </c>
      <c r="AW20" s="1954">
        <f t="shared" si="3"/>
        <v>0</v>
      </c>
      <c r="AX20" s="1954">
        <f t="shared" si="3"/>
        <v>0</v>
      </c>
      <c r="AY20" s="1954">
        <f t="shared" si="3"/>
        <v>0</v>
      </c>
      <c r="AZ20" s="1954">
        <f t="shared" si="3"/>
        <v>0</v>
      </c>
      <c r="BA20" s="1954">
        <f t="shared" si="3"/>
        <v>0</v>
      </c>
      <c r="BB20" s="1954">
        <f t="shared" si="3"/>
        <v>0</v>
      </c>
      <c r="BC20" s="1976">
        <f t="shared" si="3"/>
        <v>0</v>
      </c>
      <c r="BD20" s="1935"/>
      <c r="BE20" s="1935"/>
      <c r="BF20" s="1935"/>
      <c r="BG20" s="1935"/>
      <c r="BH20" s="1935"/>
      <c r="BI20" s="1935"/>
      <c r="BJ20" s="1935"/>
      <c r="BK20" s="1935"/>
      <c r="BL20" s="1935"/>
      <c r="BM20" s="1935"/>
      <c r="BN20" s="1935"/>
      <c r="BO20" s="1935"/>
      <c r="BP20" s="1935"/>
      <c r="BQ20" s="1935"/>
      <c r="BR20" s="1935"/>
      <c r="BS20" s="1935"/>
    </row>
    <row r="21" spans="1:16384" customFormat="1" ht="14.4">
      <c r="A21" s="1353"/>
      <c r="B21" s="1353"/>
      <c r="C21" s="1353"/>
      <c r="D21" s="1353"/>
      <c r="E21" s="578"/>
      <c r="F21" s="1353"/>
      <c r="G21" s="578"/>
      <c r="H21" s="1353"/>
      <c r="I21" s="1353"/>
      <c r="J21" s="683"/>
      <c r="K21" s="683"/>
      <c r="L21" s="683"/>
      <c r="M21" s="683"/>
      <c r="N21" s="683"/>
      <c r="O21" s="683"/>
      <c r="P21" s="683"/>
      <c r="Q21" s="684"/>
      <c r="R21" s="683"/>
      <c r="S21" s="683"/>
      <c r="T21" s="683"/>
      <c r="U21" s="683"/>
      <c r="V21" s="683"/>
      <c r="W21" s="1954"/>
      <c r="X21" s="1954"/>
      <c r="Y21" s="1954"/>
      <c r="Z21" s="1954"/>
      <c r="AA21" s="1954"/>
      <c r="AB21" s="1954"/>
      <c r="AC21" s="1954"/>
      <c r="AD21" s="683"/>
      <c r="AE21" s="683"/>
      <c r="AF21" s="683"/>
      <c r="AG21" s="683"/>
      <c r="AH21" s="683"/>
      <c r="AI21" s="683"/>
      <c r="AJ21" s="683"/>
      <c r="AK21" s="684"/>
      <c r="AL21" s="683"/>
      <c r="AM21" s="683"/>
      <c r="AN21" s="683"/>
      <c r="AO21" s="684"/>
      <c r="AP21" s="683"/>
      <c r="AQ21" s="1954"/>
      <c r="AR21" s="683"/>
      <c r="AS21" s="1954"/>
      <c r="AT21" s="1954"/>
      <c r="AU21" s="683"/>
      <c r="AV21" s="683"/>
      <c r="AW21" s="683"/>
      <c r="AX21" s="683"/>
      <c r="AY21" s="683"/>
      <c r="AZ21" s="683"/>
      <c r="BA21" s="683"/>
      <c r="BB21" s="683"/>
      <c r="BC21" s="684"/>
      <c r="BD21" s="683"/>
      <c r="BE21" s="683"/>
      <c r="BF21" s="683"/>
      <c r="BG21" s="683"/>
      <c r="BH21" s="683"/>
      <c r="BI21" s="683"/>
      <c r="BJ21" s="683"/>
      <c r="BK21" s="683"/>
      <c r="BL21" s="683"/>
      <c r="BM21" s="683"/>
      <c r="BN21" s="683"/>
      <c r="BO21" s="683"/>
      <c r="BP21" s="683"/>
      <c r="BQ21" s="683"/>
      <c r="BR21" s="683"/>
      <c r="BS21" s="683"/>
    </row>
    <row r="22" spans="1:16384" s="171" customFormat="1" ht="14.4">
      <c r="A22" s="1353"/>
      <c r="B22" s="1353"/>
      <c r="C22" s="1353"/>
      <c r="D22" s="1353"/>
      <c r="E22" s="578" t="s">
        <v>1581</v>
      </c>
      <c r="F22" s="1367"/>
      <c r="G22" s="578" t="s">
        <v>700</v>
      </c>
      <c r="H22" s="1367"/>
      <c r="I22" s="1367"/>
      <c r="J22" s="1954">
        <f>IF(AND(J$26="End of period",J$25="Revenue"),J9,0)</f>
        <v>0</v>
      </c>
      <c r="K22" s="1954">
        <f t="shared" ref="K22:BV22" si="4">IF(AND(K$26="End of period",K$25="Revenue"),K9,0)</f>
        <v>0</v>
      </c>
      <c r="L22" s="1954">
        <f t="shared" si="4"/>
        <v>0</v>
      </c>
      <c r="M22" s="1954">
        <f t="shared" si="4"/>
        <v>0</v>
      </c>
      <c r="N22" s="1954">
        <f t="shared" si="4"/>
        <v>0</v>
      </c>
      <c r="O22" s="1954">
        <f t="shared" si="4"/>
        <v>0</v>
      </c>
      <c r="P22" s="1954">
        <f t="shared" si="4"/>
        <v>0</v>
      </c>
      <c r="Q22" s="1976">
        <f t="shared" si="4"/>
        <v>0</v>
      </c>
      <c r="R22" s="1954">
        <f t="shared" si="4"/>
        <v>0</v>
      </c>
      <c r="S22" s="1954">
        <f t="shared" si="4"/>
        <v>0</v>
      </c>
      <c r="T22" s="1954">
        <f t="shared" si="4"/>
        <v>0</v>
      </c>
      <c r="U22" s="1954">
        <f t="shared" si="4"/>
        <v>0</v>
      </c>
      <c r="V22" s="1954">
        <f t="shared" si="4"/>
        <v>0</v>
      </c>
      <c r="W22" s="1954">
        <f t="shared" si="4"/>
        <v>0</v>
      </c>
      <c r="X22" s="1954">
        <f t="shared" si="4"/>
        <v>0</v>
      </c>
      <c r="Y22" s="1954">
        <f t="shared" si="4"/>
        <v>0</v>
      </c>
      <c r="Z22" s="1954">
        <f t="shared" si="4"/>
        <v>0</v>
      </c>
      <c r="AA22" s="1954">
        <f t="shared" si="4"/>
        <v>0</v>
      </c>
      <c r="AB22" s="1954">
        <f t="shared" si="4"/>
        <v>0</v>
      </c>
      <c r="AC22" s="1954">
        <f t="shared" si="4"/>
        <v>0</v>
      </c>
      <c r="AD22" s="1954">
        <f t="shared" si="4"/>
        <v>0</v>
      </c>
      <c r="AE22" s="1954">
        <f t="shared" si="4"/>
        <v>0</v>
      </c>
      <c r="AF22" s="1954">
        <f t="shared" si="4"/>
        <v>0</v>
      </c>
      <c r="AG22" s="1954">
        <f t="shared" si="4"/>
        <v>0</v>
      </c>
      <c r="AH22" s="1954">
        <f t="shared" si="4"/>
        <v>0</v>
      </c>
      <c r="AI22" s="1954">
        <f t="shared" si="4"/>
        <v>0</v>
      </c>
      <c r="AJ22" s="1954">
        <f t="shared" si="4"/>
        <v>0</v>
      </c>
      <c r="AK22" s="1976">
        <f t="shared" si="4"/>
        <v>0</v>
      </c>
      <c r="AL22" s="1954">
        <f t="shared" si="4"/>
        <v>0</v>
      </c>
      <c r="AM22" s="1954">
        <f t="shared" si="4"/>
        <v>0</v>
      </c>
      <c r="AN22" s="1954">
        <f t="shared" si="4"/>
        <v>0</v>
      </c>
      <c r="AO22" s="1976">
        <f t="shared" si="4"/>
        <v>0</v>
      </c>
      <c r="AP22" s="1954">
        <f t="shared" si="4"/>
        <v>0</v>
      </c>
      <c r="AQ22" s="1954">
        <f t="shared" si="4"/>
        <v>0</v>
      </c>
      <c r="AR22" s="1954">
        <f t="shared" si="4"/>
        <v>0</v>
      </c>
      <c r="AS22" s="1954">
        <f t="shared" si="4"/>
        <v>0</v>
      </c>
      <c r="AT22" s="1954">
        <f t="shared" si="4"/>
        <v>0</v>
      </c>
      <c r="AU22" s="1954">
        <f t="shared" si="4"/>
        <v>0</v>
      </c>
      <c r="AV22" s="1954">
        <f t="shared" si="4"/>
        <v>0</v>
      </c>
      <c r="AW22" s="1954">
        <f t="shared" si="4"/>
        <v>0</v>
      </c>
      <c r="AX22" s="1954">
        <f t="shared" si="4"/>
        <v>0</v>
      </c>
      <c r="AY22" s="1954">
        <f t="shared" si="4"/>
        <v>0</v>
      </c>
      <c r="AZ22" s="1954">
        <f t="shared" si="4"/>
        <v>0</v>
      </c>
      <c r="BA22" s="1954">
        <f t="shared" si="4"/>
        <v>0</v>
      </c>
      <c r="BB22" s="1954">
        <f t="shared" si="4"/>
        <v>0</v>
      </c>
      <c r="BC22" s="1954">
        <f t="shared" si="4"/>
        <v>0</v>
      </c>
      <c r="BD22" s="1954">
        <f t="shared" si="4"/>
        <v>0</v>
      </c>
      <c r="BE22" s="1954">
        <f t="shared" si="4"/>
        <v>0</v>
      </c>
      <c r="BF22" s="1954">
        <f t="shared" si="4"/>
        <v>0</v>
      </c>
      <c r="BG22" s="1954">
        <f t="shared" si="4"/>
        <v>0</v>
      </c>
      <c r="BH22" s="1954">
        <f t="shared" si="4"/>
        <v>0</v>
      </c>
      <c r="BI22" s="1954">
        <f t="shared" si="4"/>
        <v>0</v>
      </c>
      <c r="BJ22" s="1954">
        <f t="shared" si="4"/>
        <v>0</v>
      </c>
      <c r="BK22" s="1954">
        <f t="shared" si="4"/>
        <v>0</v>
      </c>
      <c r="BL22" s="1954">
        <f t="shared" si="4"/>
        <v>0</v>
      </c>
      <c r="BM22" s="1954">
        <f t="shared" si="4"/>
        <v>0</v>
      </c>
      <c r="BN22" s="1954">
        <f t="shared" si="4"/>
        <v>0</v>
      </c>
      <c r="BO22" s="1954">
        <f t="shared" si="4"/>
        <v>0</v>
      </c>
      <c r="BP22" s="1954">
        <f t="shared" si="4"/>
        <v>0</v>
      </c>
      <c r="BQ22" s="1954">
        <f t="shared" si="4"/>
        <v>0</v>
      </c>
      <c r="BR22" s="1954">
        <f t="shared" si="4"/>
        <v>0</v>
      </c>
      <c r="BS22" s="1954">
        <f t="shared" si="4"/>
        <v>0</v>
      </c>
      <c r="BT22" s="1954">
        <f t="shared" si="4"/>
        <v>0</v>
      </c>
      <c r="BU22" s="1954">
        <f t="shared" si="4"/>
        <v>0</v>
      </c>
      <c r="BV22" s="1954">
        <f t="shared" si="4"/>
        <v>0</v>
      </c>
      <c r="BW22" s="1954">
        <f t="shared" ref="BW22:EH22" si="5">IF(AND(BW$26="End of period",BW$25="Revenue"),BW9,0)</f>
        <v>0</v>
      </c>
      <c r="BX22" s="1954">
        <f t="shared" si="5"/>
        <v>0</v>
      </c>
      <c r="BY22" s="1954">
        <f t="shared" si="5"/>
        <v>0</v>
      </c>
      <c r="BZ22" s="1954">
        <f t="shared" si="5"/>
        <v>0</v>
      </c>
      <c r="CA22" s="1954">
        <f t="shared" si="5"/>
        <v>0</v>
      </c>
      <c r="CB22" s="1954">
        <f t="shared" si="5"/>
        <v>0</v>
      </c>
      <c r="CC22" s="1954">
        <f t="shared" si="5"/>
        <v>0</v>
      </c>
      <c r="CD22" s="1954">
        <f t="shared" si="5"/>
        <v>0</v>
      </c>
      <c r="CE22" s="1954">
        <f t="shared" si="5"/>
        <v>0</v>
      </c>
      <c r="CF22" s="1954">
        <f t="shared" si="5"/>
        <v>0</v>
      </c>
      <c r="CG22" s="1954">
        <f t="shared" si="5"/>
        <v>0</v>
      </c>
      <c r="CH22" s="1954">
        <f t="shared" si="5"/>
        <v>0</v>
      </c>
      <c r="CI22" s="1954">
        <f t="shared" si="5"/>
        <v>0</v>
      </c>
      <c r="CJ22" s="1954">
        <f t="shared" si="5"/>
        <v>0</v>
      </c>
      <c r="CK22" s="1954">
        <f t="shared" si="5"/>
        <v>0</v>
      </c>
      <c r="CL22" s="1954">
        <f t="shared" si="5"/>
        <v>0</v>
      </c>
      <c r="CM22" s="1954">
        <f t="shared" si="5"/>
        <v>0</v>
      </c>
      <c r="CN22" s="1954">
        <f t="shared" si="5"/>
        <v>0</v>
      </c>
      <c r="CO22" s="1954">
        <f t="shared" si="5"/>
        <v>0</v>
      </c>
      <c r="CP22" s="1954">
        <f t="shared" si="5"/>
        <v>0</v>
      </c>
      <c r="CQ22" s="1954">
        <f t="shared" si="5"/>
        <v>0</v>
      </c>
      <c r="CR22" s="1954">
        <f t="shared" si="5"/>
        <v>0</v>
      </c>
      <c r="CS22" s="1954">
        <f t="shared" si="5"/>
        <v>0</v>
      </c>
      <c r="CT22" s="1954">
        <f t="shared" si="5"/>
        <v>0</v>
      </c>
      <c r="CU22" s="1954">
        <f t="shared" si="5"/>
        <v>0</v>
      </c>
      <c r="CV22" s="1954">
        <f t="shared" si="5"/>
        <v>0</v>
      </c>
      <c r="CW22" s="1954">
        <f t="shared" si="5"/>
        <v>0</v>
      </c>
      <c r="CX22" s="1954">
        <f t="shared" si="5"/>
        <v>0</v>
      </c>
      <c r="CY22" s="1954">
        <f t="shared" si="5"/>
        <v>0</v>
      </c>
      <c r="CZ22" s="1954">
        <f t="shared" si="5"/>
        <v>0</v>
      </c>
      <c r="DA22" s="1954">
        <f t="shared" si="5"/>
        <v>0</v>
      </c>
      <c r="DB22" s="1954">
        <f t="shared" si="5"/>
        <v>0</v>
      </c>
      <c r="DC22" s="1954">
        <f t="shared" si="5"/>
        <v>0</v>
      </c>
      <c r="DD22" s="1954">
        <f t="shared" si="5"/>
        <v>0</v>
      </c>
      <c r="DE22" s="1954">
        <f t="shared" si="5"/>
        <v>0</v>
      </c>
      <c r="DF22" s="1954">
        <f t="shared" si="5"/>
        <v>0</v>
      </c>
      <c r="DG22" s="1954">
        <f t="shared" si="5"/>
        <v>0</v>
      </c>
      <c r="DH22" s="1954">
        <f t="shared" si="5"/>
        <v>0</v>
      </c>
      <c r="DI22" s="1954">
        <f t="shared" si="5"/>
        <v>0</v>
      </c>
      <c r="DJ22" s="1954">
        <f t="shared" si="5"/>
        <v>0</v>
      </c>
      <c r="DK22" s="1954">
        <f t="shared" si="5"/>
        <v>0</v>
      </c>
      <c r="DL22" s="1954">
        <f t="shared" si="5"/>
        <v>0</v>
      </c>
      <c r="DM22" s="1954">
        <f t="shared" si="5"/>
        <v>0</v>
      </c>
      <c r="DN22" s="1954">
        <f t="shared" si="5"/>
        <v>0</v>
      </c>
      <c r="DO22" s="1954">
        <f t="shared" si="5"/>
        <v>0</v>
      </c>
      <c r="DP22" s="1954">
        <f t="shared" si="5"/>
        <v>0</v>
      </c>
      <c r="DQ22" s="1954">
        <f t="shared" si="5"/>
        <v>0</v>
      </c>
      <c r="DR22" s="1954">
        <f t="shared" si="5"/>
        <v>0</v>
      </c>
      <c r="DS22" s="1954">
        <f t="shared" si="5"/>
        <v>0</v>
      </c>
      <c r="DT22" s="1954">
        <f t="shared" si="5"/>
        <v>0</v>
      </c>
      <c r="DU22" s="1954">
        <f t="shared" si="5"/>
        <v>0</v>
      </c>
      <c r="DV22" s="1954">
        <f t="shared" si="5"/>
        <v>0</v>
      </c>
      <c r="DW22" s="1954">
        <f t="shared" si="5"/>
        <v>0</v>
      </c>
      <c r="DX22" s="1954">
        <f t="shared" si="5"/>
        <v>0</v>
      </c>
      <c r="DY22" s="1954">
        <f t="shared" si="5"/>
        <v>0</v>
      </c>
      <c r="DZ22" s="1954">
        <f t="shared" si="5"/>
        <v>0</v>
      </c>
      <c r="EA22" s="1954">
        <f t="shared" si="5"/>
        <v>0</v>
      </c>
      <c r="EB22" s="1954">
        <f t="shared" si="5"/>
        <v>0</v>
      </c>
      <c r="EC22" s="1954">
        <f t="shared" si="5"/>
        <v>0</v>
      </c>
      <c r="ED22" s="1954">
        <f t="shared" si="5"/>
        <v>0</v>
      </c>
      <c r="EE22" s="1954">
        <f t="shared" si="5"/>
        <v>0</v>
      </c>
      <c r="EF22" s="1954">
        <f t="shared" si="5"/>
        <v>0</v>
      </c>
      <c r="EG22" s="1954">
        <f t="shared" si="5"/>
        <v>0</v>
      </c>
      <c r="EH22" s="1954">
        <f t="shared" si="5"/>
        <v>0</v>
      </c>
      <c r="EI22" s="1954">
        <f t="shared" ref="EI22:GT22" si="6">IF(AND(EI$26="End of period",EI$25="Revenue"),EI9,0)</f>
        <v>0</v>
      </c>
      <c r="EJ22" s="1954">
        <f t="shared" si="6"/>
        <v>0</v>
      </c>
      <c r="EK22" s="1954">
        <f t="shared" si="6"/>
        <v>0</v>
      </c>
      <c r="EL22" s="1954">
        <f t="shared" si="6"/>
        <v>0</v>
      </c>
      <c r="EM22" s="1954">
        <f t="shared" si="6"/>
        <v>0</v>
      </c>
      <c r="EN22" s="1954">
        <f t="shared" si="6"/>
        <v>0</v>
      </c>
      <c r="EO22" s="1954">
        <f t="shared" si="6"/>
        <v>0</v>
      </c>
      <c r="EP22" s="1954">
        <f t="shared" si="6"/>
        <v>0</v>
      </c>
      <c r="EQ22" s="1954">
        <f t="shared" si="6"/>
        <v>0</v>
      </c>
      <c r="ER22" s="1954">
        <f t="shared" si="6"/>
        <v>0</v>
      </c>
      <c r="ES22" s="1954">
        <f t="shared" si="6"/>
        <v>0</v>
      </c>
      <c r="ET22" s="1954">
        <f t="shared" si="6"/>
        <v>0</v>
      </c>
      <c r="EU22" s="1954">
        <f t="shared" si="6"/>
        <v>0</v>
      </c>
      <c r="EV22" s="1954">
        <f t="shared" si="6"/>
        <v>0</v>
      </c>
      <c r="EW22" s="1954">
        <f t="shared" si="6"/>
        <v>0</v>
      </c>
      <c r="EX22" s="1954">
        <f t="shared" si="6"/>
        <v>0</v>
      </c>
      <c r="EY22" s="1954">
        <f t="shared" si="6"/>
        <v>0</v>
      </c>
      <c r="EZ22" s="1954">
        <f t="shared" si="6"/>
        <v>0</v>
      </c>
      <c r="FA22" s="1954">
        <f t="shared" si="6"/>
        <v>0</v>
      </c>
      <c r="FB22" s="1954">
        <f t="shared" si="6"/>
        <v>0</v>
      </c>
      <c r="FC22" s="1954">
        <f t="shared" si="6"/>
        <v>0</v>
      </c>
      <c r="FD22" s="1954">
        <f t="shared" si="6"/>
        <v>0</v>
      </c>
      <c r="FE22" s="1954">
        <f t="shared" si="6"/>
        <v>0</v>
      </c>
      <c r="FF22" s="1954">
        <f t="shared" si="6"/>
        <v>0</v>
      </c>
      <c r="FG22" s="1954">
        <f t="shared" si="6"/>
        <v>0</v>
      </c>
      <c r="FH22" s="1954">
        <f t="shared" si="6"/>
        <v>0</v>
      </c>
      <c r="FI22" s="1954">
        <f t="shared" si="6"/>
        <v>0</v>
      </c>
      <c r="FJ22" s="1954">
        <f t="shared" si="6"/>
        <v>0</v>
      </c>
      <c r="FK22" s="1954">
        <f t="shared" si="6"/>
        <v>0</v>
      </c>
      <c r="FL22" s="1954">
        <f t="shared" si="6"/>
        <v>0</v>
      </c>
      <c r="FM22" s="1954">
        <f t="shared" si="6"/>
        <v>0</v>
      </c>
      <c r="FN22" s="1954">
        <f t="shared" si="6"/>
        <v>0</v>
      </c>
      <c r="FO22" s="1954">
        <f t="shared" si="6"/>
        <v>0</v>
      </c>
      <c r="FP22" s="1954">
        <f t="shared" si="6"/>
        <v>0</v>
      </c>
      <c r="FQ22" s="1954">
        <f t="shared" si="6"/>
        <v>0</v>
      </c>
      <c r="FR22" s="1954">
        <f t="shared" si="6"/>
        <v>0</v>
      </c>
      <c r="FS22" s="1954">
        <f t="shared" si="6"/>
        <v>0</v>
      </c>
      <c r="FT22" s="1954">
        <f t="shared" si="6"/>
        <v>0</v>
      </c>
      <c r="FU22" s="1954">
        <f t="shared" si="6"/>
        <v>0</v>
      </c>
      <c r="FV22" s="1954">
        <f t="shared" si="6"/>
        <v>0</v>
      </c>
      <c r="FW22" s="1954">
        <f t="shared" si="6"/>
        <v>0</v>
      </c>
      <c r="FX22" s="1954">
        <f t="shared" si="6"/>
        <v>0</v>
      </c>
      <c r="FY22" s="1954">
        <f t="shared" si="6"/>
        <v>0</v>
      </c>
      <c r="FZ22" s="1954">
        <f t="shared" si="6"/>
        <v>0</v>
      </c>
      <c r="GA22" s="1954">
        <f t="shared" si="6"/>
        <v>0</v>
      </c>
      <c r="GB22" s="1954">
        <f t="shared" si="6"/>
        <v>0</v>
      </c>
      <c r="GC22" s="1954">
        <f t="shared" si="6"/>
        <v>0</v>
      </c>
      <c r="GD22" s="1954">
        <f t="shared" si="6"/>
        <v>0</v>
      </c>
      <c r="GE22" s="1954">
        <f t="shared" si="6"/>
        <v>0</v>
      </c>
      <c r="GF22" s="1954">
        <f t="shared" si="6"/>
        <v>0</v>
      </c>
      <c r="GG22" s="1954">
        <f t="shared" si="6"/>
        <v>0</v>
      </c>
      <c r="GH22" s="1954">
        <f t="shared" si="6"/>
        <v>0</v>
      </c>
      <c r="GI22" s="1954">
        <f t="shared" si="6"/>
        <v>0</v>
      </c>
      <c r="GJ22" s="1954">
        <f t="shared" si="6"/>
        <v>0</v>
      </c>
      <c r="GK22" s="1954">
        <f t="shared" si="6"/>
        <v>0</v>
      </c>
      <c r="GL22" s="1954">
        <f t="shared" si="6"/>
        <v>0</v>
      </c>
      <c r="GM22" s="1954">
        <f t="shared" si="6"/>
        <v>0</v>
      </c>
      <c r="GN22" s="1954">
        <f t="shared" si="6"/>
        <v>0</v>
      </c>
      <c r="GO22" s="1954">
        <f t="shared" si="6"/>
        <v>0</v>
      </c>
      <c r="GP22" s="1954">
        <f t="shared" si="6"/>
        <v>0</v>
      </c>
      <c r="GQ22" s="1954">
        <f t="shared" si="6"/>
        <v>0</v>
      </c>
      <c r="GR22" s="1954">
        <f t="shared" si="6"/>
        <v>0</v>
      </c>
      <c r="GS22" s="1954">
        <f t="shared" si="6"/>
        <v>0</v>
      </c>
      <c r="GT22" s="1954">
        <f t="shared" si="6"/>
        <v>0</v>
      </c>
      <c r="GU22" s="1954">
        <f t="shared" ref="GU22:JF22" si="7">IF(AND(GU$26="End of period",GU$25="Revenue"),GU9,0)</f>
        <v>0</v>
      </c>
      <c r="GV22" s="1954">
        <f t="shared" si="7"/>
        <v>0</v>
      </c>
      <c r="GW22" s="1954">
        <f t="shared" si="7"/>
        <v>0</v>
      </c>
      <c r="GX22" s="1954">
        <f t="shared" si="7"/>
        <v>0</v>
      </c>
      <c r="GY22" s="1954">
        <f t="shared" si="7"/>
        <v>0</v>
      </c>
      <c r="GZ22" s="1954">
        <f t="shared" si="7"/>
        <v>0</v>
      </c>
      <c r="HA22" s="1954">
        <f t="shared" si="7"/>
        <v>0</v>
      </c>
      <c r="HB22" s="1954">
        <f t="shared" si="7"/>
        <v>0</v>
      </c>
      <c r="HC22" s="1954">
        <f t="shared" si="7"/>
        <v>0</v>
      </c>
      <c r="HD22" s="1954">
        <f t="shared" si="7"/>
        <v>0</v>
      </c>
      <c r="HE22" s="1954">
        <f t="shared" si="7"/>
        <v>0</v>
      </c>
      <c r="HF22" s="1954">
        <f t="shared" si="7"/>
        <v>0</v>
      </c>
      <c r="HG22" s="1954">
        <f t="shared" si="7"/>
        <v>0</v>
      </c>
      <c r="HH22" s="1954">
        <f t="shared" si="7"/>
        <v>0</v>
      </c>
      <c r="HI22" s="1954">
        <f t="shared" si="7"/>
        <v>0</v>
      </c>
      <c r="HJ22" s="1954">
        <f t="shared" si="7"/>
        <v>0</v>
      </c>
      <c r="HK22" s="1954">
        <f t="shared" si="7"/>
        <v>0</v>
      </c>
      <c r="HL22" s="1954">
        <f t="shared" si="7"/>
        <v>0</v>
      </c>
      <c r="HM22" s="1954">
        <f t="shared" si="7"/>
        <v>0</v>
      </c>
      <c r="HN22" s="1954">
        <f t="shared" si="7"/>
        <v>0</v>
      </c>
      <c r="HO22" s="1954">
        <f t="shared" si="7"/>
        <v>0</v>
      </c>
      <c r="HP22" s="1954">
        <f t="shared" si="7"/>
        <v>0</v>
      </c>
      <c r="HQ22" s="1954">
        <f t="shared" si="7"/>
        <v>0</v>
      </c>
      <c r="HR22" s="1954">
        <f t="shared" si="7"/>
        <v>0</v>
      </c>
      <c r="HS22" s="1954">
        <f t="shared" si="7"/>
        <v>0</v>
      </c>
      <c r="HT22" s="1954">
        <f t="shared" si="7"/>
        <v>0</v>
      </c>
      <c r="HU22" s="1954">
        <f t="shared" si="7"/>
        <v>0</v>
      </c>
      <c r="HV22" s="1954">
        <f t="shared" si="7"/>
        <v>0</v>
      </c>
      <c r="HW22" s="1954">
        <f t="shared" si="7"/>
        <v>0</v>
      </c>
      <c r="HX22" s="1954">
        <f t="shared" si="7"/>
        <v>0</v>
      </c>
      <c r="HY22" s="1954">
        <f t="shared" si="7"/>
        <v>0</v>
      </c>
      <c r="HZ22" s="1954">
        <f t="shared" si="7"/>
        <v>0</v>
      </c>
      <c r="IA22" s="1954">
        <f t="shared" si="7"/>
        <v>0</v>
      </c>
      <c r="IB22" s="1954">
        <f t="shared" si="7"/>
        <v>0</v>
      </c>
      <c r="IC22" s="1954">
        <f t="shared" si="7"/>
        <v>0</v>
      </c>
      <c r="ID22" s="1954">
        <f t="shared" si="7"/>
        <v>0</v>
      </c>
      <c r="IE22" s="1954">
        <f t="shared" si="7"/>
        <v>0</v>
      </c>
      <c r="IF22" s="1954">
        <f t="shared" si="7"/>
        <v>0</v>
      </c>
      <c r="IG22" s="1954">
        <f t="shared" si="7"/>
        <v>0</v>
      </c>
      <c r="IH22" s="1954">
        <f t="shared" si="7"/>
        <v>0</v>
      </c>
      <c r="II22" s="1954">
        <f t="shared" si="7"/>
        <v>0</v>
      </c>
      <c r="IJ22" s="1954">
        <f t="shared" si="7"/>
        <v>0</v>
      </c>
      <c r="IK22" s="1954">
        <f t="shared" si="7"/>
        <v>0</v>
      </c>
      <c r="IL22" s="1954">
        <f t="shared" si="7"/>
        <v>0</v>
      </c>
      <c r="IM22" s="1954">
        <f t="shared" si="7"/>
        <v>0</v>
      </c>
      <c r="IN22" s="1954">
        <f t="shared" si="7"/>
        <v>0</v>
      </c>
      <c r="IO22" s="1954">
        <f t="shared" si="7"/>
        <v>0</v>
      </c>
      <c r="IP22" s="1954">
        <f t="shared" si="7"/>
        <v>0</v>
      </c>
      <c r="IQ22" s="1954">
        <f t="shared" si="7"/>
        <v>0</v>
      </c>
      <c r="IR22" s="1954">
        <f t="shared" si="7"/>
        <v>0</v>
      </c>
      <c r="IS22" s="1954">
        <f t="shared" si="7"/>
        <v>0</v>
      </c>
      <c r="IT22" s="1954">
        <f t="shared" si="7"/>
        <v>0</v>
      </c>
      <c r="IU22" s="1954">
        <f t="shared" si="7"/>
        <v>0</v>
      </c>
      <c r="IV22" s="1954">
        <f t="shared" si="7"/>
        <v>0</v>
      </c>
      <c r="IW22" s="1954">
        <f t="shared" si="7"/>
        <v>0</v>
      </c>
      <c r="IX22" s="1954">
        <f t="shared" si="7"/>
        <v>0</v>
      </c>
      <c r="IY22" s="1954">
        <f t="shared" si="7"/>
        <v>0</v>
      </c>
      <c r="IZ22" s="1954">
        <f t="shared" si="7"/>
        <v>0</v>
      </c>
      <c r="JA22" s="1954">
        <f t="shared" si="7"/>
        <v>0</v>
      </c>
      <c r="JB22" s="1954">
        <f t="shared" si="7"/>
        <v>0</v>
      </c>
      <c r="JC22" s="1954">
        <f t="shared" si="7"/>
        <v>0</v>
      </c>
      <c r="JD22" s="1954">
        <f t="shared" si="7"/>
        <v>0</v>
      </c>
      <c r="JE22" s="1954">
        <f t="shared" si="7"/>
        <v>0</v>
      </c>
      <c r="JF22" s="1954">
        <f t="shared" si="7"/>
        <v>0</v>
      </c>
      <c r="JG22" s="1954">
        <f t="shared" ref="JG22:LR22" si="8">IF(AND(JG$26="End of period",JG$25="Revenue"),JG9,0)</f>
        <v>0</v>
      </c>
      <c r="JH22" s="1954">
        <f t="shared" si="8"/>
        <v>0</v>
      </c>
      <c r="JI22" s="1954">
        <f t="shared" si="8"/>
        <v>0</v>
      </c>
      <c r="JJ22" s="1954">
        <f t="shared" si="8"/>
        <v>0</v>
      </c>
      <c r="JK22" s="1954">
        <f t="shared" si="8"/>
        <v>0</v>
      </c>
      <c r="JL22" s="1954">
        <f t="shared" si="8"/>
        <v>0</v>
      </c>
      <c r="JM22" s="1954">
        <f t="shared" si="8"/>
        <v>0</v>
      </c>
      <c r="JN22" s="1954">
        <f t="shared" si="8"/>
        <v>0</v>
      </c>
      <c r="JO22" s="1954">
        <f t="shared" si="8"/>
        <v>0</v>
      </c>
      <c r="JP22" s="1954">
        <f t="shared" si="8"/>
        <v>0</v>
      </c>
      <c r="JQ22" s="1954">
        <f t="shared" si="8"/>
        <v>0</v>
      </c>
      <c r="JR22" s="1954">
        <f t="shared" si="8"/>
        <v>0</v>
      </c>
      <c r="JS22" s="1954">
        <f t="shared" si="8"/>
        <v>0</v>
      </c>
      <c r="JT22" s="1954">
        <f t="shared" si="8"/>
        <v>0</v>
      </c>
      <c r="JU22" s="1954">
        <f t="shared" si="8"/>
        <v>0</v>
      </c>
      <c r="JV22" s="1954">
        <f t="shared" si="8"/>
        <v>0</v>
      </c>
      <c r="JW22" s="1954">
        <f t="shared" si="8"/>
        <v>0</v>
      </c>
      <c r="JX22" s="1954">
        <f t="shared" si="8"/>
        <v>0</v>
      </c>
      <c r="JY22" s="1954">
        <f t="shared" si="8"/>
        <v>0</v>
      </c>
      <c r="JZ22" s="1954">
        <f t="shared" si="8"/>
        <v>0</v>
      </c>
      <c r="KA22" s="1954">
        <f t="shared" si="8"/>
        <v>0</v>
      </c>
      <c r="KB22" s="1954">
        <f t="shared" si="8"/>
        <v>0</v>
      </c>
      <c r="KC22" s="1954">
        <f t="shared" si="8"/>
        <v>0</v>
      </c>
      <c r="KD22" s="1954">
        <f t="shared" si="8"/>
        <v>0</v>
      </c>
      <c r="KE22" s="1954">
        <f t="shared" si="8"/>
        <v>0</v>
      </c>
      <c r="KF22" s="1954">
        <f t="shared" si="8"/>
        <v>0</v>
      </c>
      <c r="KG22" s="1954">
        <f t="shared" si="8"/>
        <v>0</v>
      </c>
      <c r="KH22" s="1954">
        <f t="shared" si="8"/>
        <v>0</v>
      </c>
      <c r="KI22" s="1954">
        <f t="shared" si="8"/>
        <v>0</v>
      </c>
      <c r="KJ22" s="1954">
        <f t="shared" si="8"/>
        <v>0</v>
      </c>
      <c r="KK22" s="1954">
        <f t="shared" si="8"/>
        <v>0</v>
      </c>
      <c r="KL22" s="1954">
        <f t="shared" si="8"/>
        <v>0</v>
      </c>
      <c r="KM22" s="1954">
        <f t="shared" si="8"/>
        <v>0</v>
      </c>
      <c r="KN22" s="1954">
        <f t="shared" si="8"/>
        <v>0</v>
      </c>
      <c r="KO22" s="1954">
        <f t="shared" si="8"/>
        <v>0</v>
      </c>
      <c r="KP22" s="1954">
        <f t="shared" si="8"/>
        <v>0</v>
      </c>
      <c r="KQ22" s="1954">
        <f t="shared" si="8"/>
        <v>0</v>
      </c>
      <c r="KR22" s="1954">
        <f t="shared" si="8"/>
        <v>0</v>
      </c>
      <c r="KS22" s="1954">
        <f t="shared" si="8"/>
        <v>0</v>
      </c>
      <c r="KT22" s="1954">
        <f t="shared" si="8"/>
        <v>0</v>
      </c>
      <c r="KU22" s="1954">
        <f t="shared" si="8"/>
        <v>0</v>
      </c>
      <c r="KV22" s="1954">
        <f t="shared" si="8"/>
        <v>0</v>
      </c>
      <c r="KW22" s="1954">
        <f t="shared" si="8"/>
        <v>0</v>
      </c>
      <c r="KX22" s="1954">
        <f t="shared" si="8"/>
        <v>0</v>
      </c>
      <c r="KY22" s="1954">
        <f t="shared" si="8"/>
        <v>0</v>
      </c>
      <c r="KZ22" s="1954">
        <f t="shared" si="8"/>
        <v>0</v>
      </c>
      <c r="LA22" s="1954">
        <f t="shared" si="8"/>
        <v>0</v>
      </c>
      <c r="LB22" s="1954">
        <f t="shared" si="8"/>
        <v>0</v>
      </c>
      <c r="LC22" s="1954">
        <f t="shared" si="8"/>
        <v>0</v>
      </c>
      <c r="LD22" s="1954">
        <f t="shared" si="8"/>
        <v>0</v>
      </c>
      <c r="LE22" s="1954">
        <f t="shared" si="8"/>
        <v>0</v>
      </c>
      <c r="LF22" s="1954">
        <f t="shared" si="8"/>
        <v>0</v>
      </c>
      <c r="LG22" s="1954">
        <f t="shared" si="8"/>
        <v>0</v>
      </c>
      <c r="LH22" s="1954">
        <f t="shared" si="8"/>
        <v>0</v>
      </c>
      <c r="LI22" s="1954">
        <f t="shared" si="8"/>
        <v>0</v>
      </c>
      <c r="LJ22" s="1954">
        <f t="shared" si="8"/>
        <v>0</v>
      </c>
      <c r="LK22" s="1954">
        <f t="shared" si="8"/>
        <v>0</v>
      </c>
      <c r="LL22" s="1954">
        <f t="shared" si="8"/>
        <v>0</v>
      </c>
      <c r="LM22" s="1954">
        <f t="shared" si="8"/>
        <v>0</v>
      </c>
      <c r="LN22" s="1954">
        <f t="shared" si="8"/>
        <v>0</v>
      </c>
      <c r="LO22" s="1954">
        <f t="shared" si="8"/>
        <v>0</v>
      </c>
      <c r="LP22" s="1954">
        <f t="shared" si="8"/>
        <v>0</v>
      </c>
      <c r="LQ22" s="1954">
        <f t="shared" si="8"/>
        <v>0</v>
      </c>
      <c r="LR22" s="1954">
        <f t="shared" si="8"/>
        <v>0</v>
      </c>
      <c r="LS22" s="1954">
        <f t="shared" ref="LS22:OD22" si="9">IF(AND(LS$26="End of period",LS$25="Revenue"),LS9,0)</f>
        <v>0</v>
      </c>
      <c r="LT22" s="1954">
        <f t="shared" si="9"/>
        <v>0</v>
      </c>
      <c r="LU22" s="1954">
        <f t="shared" si="9"/>
        <v>0</v>
      </c>
      <c r="LV22" s="1954">
        <f t="shared" si="9"/>
        <v>0</v>
      </c>
      <c r="LW22" s="1954">
        <f t="shared" si="9"/>
        <v>0</v>
      </c>
      <c r="LX22" s="1954">
        <f t="shared" si="9"/>
        <v>0</v>
      </c>
      <c r="LY22" s="1954">
        <f t="shared" si="9"/>
        <v>0</v>
      </c>
      <c r="LZ22" s="1954">
        <f t="shared" si="9"/>
        <v>0</v>
      </c>
      <c r="MA22" s="1954">
        <f t="shared" si="9"/>
        <v>0</v>
      </c>
      <c r="MB22" s="1954">
        <f t="shared" si="9"/>
        <v>0</v>
      </c>
      <c r="MC22" s="1954">
        <f t="shared" si="9"/>
        <v>0</v>
      </c>
      <c r="MD22" s="1954">
        <f t="shared" si="9"/>
        <v>0</v>
      </c>
      <c r="ME22" s="1954">
        <f t="shared" si="9"/>
        <v>0</v>
      </c>
      <c r="MF22" s="1954">
        <f t="shared" si="9"/>
        <v>0</v>
      </c>
      <c r="MG22" s="1954">
        <f t="shared" si="9"/>
        <v>0</v>
      </c>
      <c r="MH22" s="1954">
        <f t="shared" si="9"/>
        <v>0</v>
      </c>
      <c r="MI22" s="1954">
        <f t="shared" si="9"/>
        <v>0</v>
      </c>
      <c r="MJ22" s="1954">
        <f t="shared" si="9"/>
        <v>0</v>
      </c>
      <c r="MK22" s="1954">
        <f t="shared" si="9"/>
        <v>0</v>
      </c>
      <c r="ML22" s="1954">
        <f t="shared" si="9"/>
        <v>0</v>
      </c>
      <c r="MM22" s="1954">
        <f t="shared" si="9"/>
        <v>0</v>
      </c>
      <c r="MN22" s="1954">
        <f t="shared" si="9"/>
        <v>0</v>
      </c>
      <c r="MO22" s="1954">
        <f t="shared" si="9"/>
        <v>0</v>
      </c>
      <c r="MP22" s="1954">
        <f t="shared" si="9"/>
        <v>0</v>
      </c>
      <c r="MQ22" s="1954">
        <f t="shared" si="9"/>
        <v>0</v>
      </c>
      <c r="MR22" s="1954">
        <f t="shared" si="9"/>
        <v>0</v>
      </c>
      <c r="MS22" s="1954">
        <f t="shared" si="9"/>
        <v>0</v>
      </c>
      <c r="MT22" s="1954">
        <f t="shared" si="9"/>
        <v>0</v>
      </c>
      <c r="MU22" s="1954">
        <f t="shared" si="9"/>
        <v>0</v>
      </c>
      <c r="MV22" s="1954">
        <f t="shared" si="9"/>
        <v>0</v>
      </c>
      <c r="MW22" s="1954">
        <f t="shared" si="9"/>
        <v>0</v>
      </c>
      <c r="MX22" s="1954">
        <f t="shared" si="9"/>
        <v>0</v>
      </c>
      <c r="MY22" s="1954">
        <f t="shared" si="9"/>
        <v>0</v>
      </c>
      <c r="MZ22" s="1954">
        <f t="shared" si="9"/>
        <v>0</v>
      </c>
      <c r="NA22" s="1954">
        <f t="shared" si="9"/>
        <v>0</v>
      </c>
      <c r="NB22" s="1954">
        <f t="shared" si="9"/>
        <v>0</v>
      </c>
      <c r="NC22" s="1954">
        <f t="shared" si="9"/>
        <v>0</v>
      </c>
      <c r="ND22" s="1954">
        <f t="shared" si="9"/>
        <v>0</v>
      </c>
      <c r="NE22" s="1954">
        <f t="shared" si="9"/>
        <v>0</v>
      </c>
      <c r="NF22" s="1954">
        <f t="shared" si="9"/>
        <v>0</v>
      </c>
      <c r="NG22" s="1954">
        <f t="shared" si="9"/>
        <v>0</v>
      </c>
      <c r="NH22" s="1954">
        <f t="shared" si="9"/>
        <v>0</v>
      </c>
      <c r="NI22" s="1954">
        <f t="shared" si="9"/>
        <v>0</v>
      </c>
      <c r="NJ22" s="1954">
        <f t="shared" si="9"/>
        <v>0</v>
      </c>
      <c r="NK22" s="1954">
        <f t="shared" si="9"/>
        <v>0</v>
      </c>
      <c r="NL22" s="1954">
        <f t="shared" si="9"/>
        <v>0</v>
      </c>
      <c r="NM22" s="1954">
        <f t="shared" si="9"/>
        <v>0</v>
      </c>
      <c r="NN22" s="1954">
        <f t="shared" si="9"/>
        <v>0</v>
      </c>
      <c r="NO22" s="1954">
        <f t="shared" si="9"/>
        <v>0</v>
      </c>
      <c r="NP22" s="1954">
        <f t="shared" si="9"/>
        <v>0</v>
      </c>
      <c r="NQ22" s="1954">
        <f t="shared" si="9"/>
        <v>0</v>
      </c>
      <c r="NR22" s="1954">
        <f t="shared" si="9"/>
        <v>0</v>
      </c>
      <c r="NS22" s="1954">
        <f t="shared" si="9"/>
        <v>0</v>
      </c>
      <c r="NT22" s="1954">
        <f t="shared" si="9"/>
        <v>0</v>
      </c>
      <c r="NU22" s="1954">
        <f t="shared" si="9"/>
        <v>0</v>
      </c>
      <c r="NV22" s="1954">
        <f t="shared" si="9"/>
        <v>0</v>
      </c>
      <c r="NW22" s="1954">
        <f t="shared" si="9"/>
        <v>0</v>
      </c>
      <c r="NX22" s="1954">
        <f t="shared" si="9"/>
        <v>0</v>
      </c>
      <c r="NY22" s="1954">
        <f t="shared" si="9"/>
        <v>0</v>
      </c>
      <c r="NZ22" s="1954">
        <f t="shared" si="9"/>
        <v>0</v>
      </c>
      <c r="OA22" s="1954">
        <f t="shared" si="9"/>
        <v>0</v>
      </c>
      <c r="OB22" s="1954">
        <f t="shared" si="9"/>
        <v>0</v>
      </c>
      <c r="OC22" s="1954">
        <f t="shared" si="9"/>
        <v>0</v>
      </c>
      <c r="OD22" s="1954">
        <f t="shared" si="9"/>
        <v>0</v>
      </c>
      <c r="OE22" s="1954">
        <f t="shared" ref="OE22:QP22" si="10">IF(AND(OE$26="End of period",OE$25="Revenue"),OE9,0)</f>
        <v>0</v>
      </c>
      <c r="OF22" s="1954">
        <f t="shared" si="10"/>
        <v>0</v>
      </c>
      <c r="OG22" s="1954">
        <f t="shared" si="10"/>
        <v>0</v>
      </c>
      <c r="OH22" s="1954">
        <f t="shared" si="10"/>
        <v>0</v>
      </c>
      <c r="OI22" s="1954">
        <f t="shared" si="10"/>
        <v>0</v>
      </c>
      <c r="OJ22" s="1954">
        <f t="shared" si="10"/>
        <v>0</v>
      </c>
      <c r="OK22" s="1954">
        <f t="shared" si="10"/>
        <v>0</v>
      </c>
      <c r="OL22" s="1954">
        <f t="shared" si="10"/>
        <v>0</v>
      </c>
      <c r="OM22" s="1954">
        <f t="shared" si="10"/>
        <v>0</v>
      </c>
      <c r="ON22" s="1954">
        <f t="shared" si="10"/>
        <v>0</v>
      </c>
      <c r="OO22" s="1954">
        <f t="shared" si="10"/>
        <v>0</v>
      </c>
      <c r="OP22" s="1954">
        <f t="shared" si="10"/>
        <v>0</v>
      </c>
      <c r="OQ22" s="1954">
        <f t="shared" si="10"/>
        <v>0</v>
      </c>
      <c r="OR22" s="1954">
        <f t="shared" si="10"/>
        <v>0</v>
      </c>
      <c r="OS22" s="1954">
        <f t="shared" si="10"/>
        <v>0</v>
      </c>
      <c r="OT22" s="1954">
        <f t="shared" si="10"/>
        <v>0</v>
      </c>
      <c r="OU22" s="1954">
        <f t="shared" si="10"/>
        <v>0</v>
      </c>
      <c r="OV22" s="1954">
        <f t="shared" si="10"/>
        <v>0</v>
      </c>
      <c r="OW22" s="1954">
        <f t="shared" si="10"/>
        <v>0</v>
      </c>
      <c r="OX22" s="1954">
        <f t="shared" si="10"/>
        <v>0</v>
      </c>
      <c r="OY22" s="1954">
        <f t="shared" si="10"/>
        <v>0</v>
      </c>
      <c r="OZ22" s="1954">
        <f t="shared" si="10"/>
        <v>0</v>
      </c>
      <c r="PA22" s="1954">
        <f t="shared" si="10"/>
        <v>0</v>
      </c>
      <c r="PB22" s="1954">
        <f t="shared" si="10"/>
        <v>0</v>
      </c>
      <c r="PC22" s="1954">
        <f t="shared" si="10"/>
        <v>0</v>
      </c>
      <c r="PD22" s="1954">
        <f t="shared" si="10"/>
        <v>0</v>
      </c>
      <c r="PE22" s="1954">
        <f t="shared" si="10"/>
        <v>0</v>
      </c>
      <c r="PF22" s="1954">
        <f t="shared" si="10"/>
        <v>0</v>
      </c>
      <c r="PG22" s="1954">
        <f t="shared" si="10"/>
        <v>0</v>
      </c>
      <c r="PH22" s="1954">
        <f t="shared" si="10"/>
        <v>0</v>
      </c>
      <c r="PI22" s="1954">
        <f t="shared" si="10"/>
        <v>0</v>
      </c>
      <c r="PJ22" s="1954">
        <f t="shared" si="10"/>
        <v>0</v>
      </c>
      <c r="PK22" s="1954">
        <f t="shared" si="10"/>
        <v>0</v>
      </c>
      <c r="PL22" s="1954">
        <f t="shared" si="10"/>
        <v>0</v>
      </c>
      <c r="PM22" s="1954">
        <f t="shared" si="10"/>
        <v>0</v>
      </c>
      <c r="PN22" s="1954">
        <f t="shared" si="10"/>
        <v>0</v>
      </c>
      <c r="PO22" s="1954">
        <f t="shared" si="10"/>
        <v>0</v>
      </c>
      <c r="PP22" s="1954">
        <f t="shared" si="10"/>
        <v>0</v>
      </c>
      <c r="PQ22" s="1954">
        <f t="shared" si="10"/>
        <v>0</v>
      </c>
      <c r="PR22" s="1954">
        <f t="shared" si="10"/>
        <v>0</v>
      </c>
      <c r="PS22" s="1954">
        <f t="shared" si="10"/>
        <v>0</v>
      </c>
      <c r="PT22" s="1954">
        <f t="shared" si="10"/>
        <v>0</v>
      </c>
      <c r="PU22" s="1954">
        <f t="shared" si="10"/>
        <v>0</v>
      </c>
      <c r="PV22" s="1954">
        <f t="shared" si="10"/>
        <v>0</v>
      </c>
      <c r="PW22" s="1954">
        <f t="shared" si="10"/>
        <v>0</v>
      </c>
      <c r="PX22" s="1954">
        <f t="shared" si="10"/>
        <v>0</v>
      </c>
      <c r="PY22" s="1954">
        <f t="shared" si="10"/>
        <v>0</v>
      </c>
      <c r="PZ22" s="1954">
        <f t="shared" si="10"/>
        <v>0</v>
      </c>
      <c r="QA22" s="1954">
        <f t="shared" si="10"/>
        <v>0</v>
      </c>
      <c r="QB22" s="1954">
        <f t="shared" si="10"/>
        <v>0</v>
      </c>
      <c r="QC22" s="1954">
        <f t="shared" si="10"/>
        <v>0</v>
      </c>
      <c r="QD22" s="1954">
        <f t="shared" si="10"/>
        <v>0</v>
      </c>
      <c r="QE22" s="1954">
        <f t="shared" si="10"/>
        <v>0</v>
      </c>
      <c r="QF22" s="1954">
        <f t="shared" si="10"/>
        <v>0</v>
      </c>
      <c r="QG22" s="1954">
        <f t="shared" si="10"/>
        <v>0</v>
      </c>
      <c r="QH22" s="1954">
        <f t="shared" si="10"/>
        <v>0</v>
      </c>
      <c r="QI22" s="1954">
        <f t="shared" si="10"/>
        <v>0</v>
      </c>
      <c r="QJ22" s="1954">
        <f t="shared" si="10"/>
        <v>0</v>
      </c>
      <c r="QK22" s="1954">
        <f t="shared" si="10"/>
        <v>0</v>
      </c>
      <c r="QL22" s="1954">
        <f t="shared" si="10"/>
        <v>0</v>
      </c>
      <c r="QM22" s="1954">
        <f t="shared" si="10"/>
        <v>0</v>
      </c>
      <c r="QN22" s="1954">
        <f t="shared" si="10"/>
        <v>0</v>
      </c>
      <c r="QO22" s="1954">
        <f t="shared" si="10"/>
        <v>0</v>
      </c>
      <c r="QP22" s="1954">
        <f t="shared" si="10"/>
        <v>0</v>
      </c>
      <c r="QQ22" s="1954">
        <f t="shared" ref="QQ22:TB22" si="11">IF(AND(QQ$26="End of period",QQ$25="Revenue"),QQ9,0)</f>
        <v>0</v>
      </c>
      <c r="QR22" s="1954">
        <f t="shared" si="11"/>
        <v>0</v>
      </c>
      <c r="QS22" s="1954">
        <f t="shared" si="11"/>
        <v>0</v>
      </c>
      <c r="QT22" s="1954">
        <f t="shared" si="11"/>
        <v>0</v>
      </c>
      <c r="QU22" s="1954">
        <f t="shared" si="11"/>
        <v>0</v>
      </c>
      <c r="QV22" s="1954">
        <f t="shared" si="11"/>
        <v>0</v>
      </c>
      <c r="QW22" s="1954">
        <f t="shared" si="11"/>
        <v>0</v>
      </c>
      <c r="QX22" s="1954">
        <f t="shared" si="11"/>
        <v>0</v>
      </c>
      <c r="QY22" s="1954">
        <f t="shared" si="11"/>
        <v>0</v>
      </c>
      <c r="QZ22" s="1954">
        <f t="shared" si="11"/>
        <v>0</v>
      </c>
      <c r="RA22" s="1954">
        <f t="shared" si="11"/>
        <v>0</v>
      </c>
      <c r="RB22" s="1954">
        <f t="shared" si="11"/>
        <v>0</v>
      </c>
      <c r="RC22" s="1954">
        <f t="shared" si="11"/>
        <v>0</v>
      </c>
      <c r="RD22" s="1954">
        <f t="shared" si="11"/>
        <v>0</v>
      </c>
      <c r="RE22" s="1954">
        <f t="shared" si="11"/>
        <v>0</v>
      </c>
      <c r="RF22" s="1954">
        <f t="shared" si="11"/>
        <v>0</v>
      </c>
      <c r="RG22" s="1954">
        <f t="shared" si="11"/>
        <v>0</v>
      </c>
      <c r="RH22" s="1954">
        <f t="shared" si="11"/>
        <v>0</v>
      </c>
      <c r="RI22" s="1954">
        <f t="shared" si="11"/>
        <v>0</v>
      </c>
      <c r="RJ22" s="1954">
        <f t="shared" si="11"/>
        <v>0</v>
      </c>
      <c r="RK22" s="1954">
        <f t="shared" si="11"/>
        <v>0</v>
      </c>
      <c r="RL22" s="1954">
        <f t="shared" si="11"/>
        <v>0</v>
      </c>
      <c r="RM22" s="1954">
        <f t="shared" si="11"/>
        <v>0</v>
      </c>
      <c r="RN22" s="1954">
        <f t="shared" si="11"/>
        <v>0</v>
      </c>
      <c r="RO22" s="1954">
        <f t="shared" si="11"/>
        <v>0</v>
      </c>
      <c r="RP22" s="1954">
        <f t="shared" si="11"/>
        <v>0</v>
      </c>
      <c r="RQ22" s="1954">
        <f t="shared" si="11"/>
        <v>0</v>
      </c>
      <c r="RR22" s="1954">
        <f t="shared" si="11"/>
        <v>0</v>
      </c>
      <c r="RS22" s="1954">
        <f t="shared" si="11"/>
        <v>0</v>
      </c>
      <c r="RT22" s="1954">
        <f t="shared" si="11"/>
        <v>0</v>
      </c>
      <c r="RU22" s="1954">
        <f t="shared" si="11"/>
        <v>0</v>
      </c>
      <c r="RV22" s="1954">
        <f t="shared" si="11"/>
        <v>0</v>
      </c>
      <c r="RW22" s="1954">
        <f t="shared" si="11"/>
        <v>0</v>
      </c>
      <c r="RX22" s="1954">
        <f t="shared" si="11"/>
        <v>0</v>
      </c>
      <c r="RY22" s="1954">
        <f t="shared" si="11"/>
        <v>0</v>
      </c>
      <c r="RZ22" s="1954">
        <f t="shared" si="11"/>
        <v>0</v>
      </c>
      <c r="SA22" s="1954">
        <f t="shared" si="11"/>
        <v>0</v>
      </c>
      <c r="SB22" s="1954">
        <f t="shared" si="11"/>
        <v>0</v>
      </c>
      <c r="SC22" s="1954">
        <f t="shared" si="11"/>
        <v>0</v>
      </c>
      <c r="SD22" s="1954">
        <f t="shared" si="11"/>
        <v>0</v>
      </c>
      <c r="SE22" s="1954">
        <f t="shared" si="11"/>
        <v>0</v>
      </c>
      <c r="SF22" s="1954">
        <f t="shared" si="11"/>
        <v>0</v>
      </c>
      <c r="SG22" s="1954">
        <f t="shared" si="11"/>
        <v>0</v>
      </c>
      <c r="SH22" s="1954">
        <f t="shared" si="11"/>
        <v>0</v>
      </c>
      <c r="SI22" s="1954">
        <f t="shared" si="11"/>
        <v>0</v>
      </c>
      <c r="SJ22" s="1954">
        <f t="shared" si="11"/>
        <v>0</v>
      </c>
      <c r="SK22" s="1954">
        <f t="shared" si="11"/>
        <v>0</v>
      </c>
      <c r="SL22" s="1954">
        <f t="shared" si="11"/>
        <v>0</v>
      </c>
      <c r="SM22" s="1954">
        <f t="shared" si="11"/>
        <v>0</v>
      </c>
      <c r="SN22" s="1954">
        <f t="shared" si="11"/>
        <v>0</v>
      </c>
      <c r="SO22" s="1954">
        <f t="shared" si="11"/>
        <v>0</v>
      </c>
      <c r="SP22" s="1954">
        <f t="shared" si="11"/>
        <v>0</v>
      </c>
      <c r="SQ22" s="1954">
        <f t="shared" si="11"/>
        <v>0</v>
      </c>
      <c r="SR22" s="1954">
        <f t="shared" si="11"/>
        <v>0</v>
      </c>
      <c r="SS22" s="1954">
        <f t="shared" si="11"/>
        <v>0</v>
      </c>
      <c r="ST22" s="1954">
        <f t="shared" si="11"/>
        <v>0</v>
      </c>
      <c r="SU22" s="1954">
        <f t="shared" si="11"/>
        <v>0</v>
      </c>
      <c r="SV22" s="1954">
        <f t="shared" si="11"/>
        <v>0</v>
      </c>
      <c r="SW22" s="1954">
        <f t="shared" si="11"/>
        <v>0</v>
      </c>
      <c r="SX22" s="1954">
        <f t="shared" si="11"/>
        <v>0</v>
      </c>
      <c r="SY22" s="1954">
        <f t="shared" si="11"/>
        <v>0</v>
      </c>
      <c r="SZ22" s="1954">
        <f t="shared" si="11"/>
        <v>0</v>
      </c>
      <c r="TA22" s="1954">
        <f t="shared" si="11"/>
        <v>0</v>
      </c>
      <c r="TB22" s="1954">
        <f t="shared" si="11"/>
        <v>0</v>
      </c>
      <c r="TC22" s="1954">
        <f t="shared" ref="TC22:VN22" si="12">IF(AND(TC$26="End of period",TC$25="Revenue"),TC9,0)</f>
        <v>0</v>
      </c>
      <c r="TD22" s="1954">
        <f t="shared" si="12"/>
        <v>0</v>
      </c>
      <c r="TE22" s="1954">
        <f t="shared" si="12"/>
        <v>0</v>
      </c>
      <c r="TF22" s="1954">
        <f t="shared" si="12"/>
        <v>0</v>
      </c>
      <c r="TG22" s="1954">
        <f t="shared" si="12"/>
        <v>0</v>
      </c>
      <c r="TH22" s="1954">
        <f t="shared" si="12"/>
        <v>0</v>
      </c>
      <c r="TI22" s="1954">
        <f t="shared" si="12"/>
        <v>0</v>
      </c>
      <c r="TJ22" s="1954">
        <f t="shared" si="12"/>
        <v>0</v>
      </c>
      <c r="TK22" s="1954">
        <f t="shared" si="12"/>
        <v>0</v>
      </c>
      <c r="TL22" s="1954">
        <f t="shared" si="12"/>
        <v>0</v>
      </c>
      <c r="TM22" s="1954">
        <f t="shared" si="12"/>
        <v>0</v>
      </c>
      <c r="TN22" s="1954">
        <f t="shared" si="12"/>
        <v>0</v>
      </c>
      <c r="TO22" s="1954">
        <f t="shared" si="12"/>
        <v>0</v>
      </c>
      <c r="TP22" s="1954">
        <f t="shared" si="12"/>
        <v>0</v>
      </c>
      <c r="TQ22" s="1954">
        <f t="shared" si="12"/>
        <v>0</v>
      </c>
      <c r="TR22" s="1954">
        <f t="shared" si="12"/>
        <v>0</v>
      </c>
      <c r="TS22" s="1954">
        <f t="shared" si="12"/>
        <v>0</v>
      </c>
      <c r="TT22" s="1954">
        <f t="shared" si="12"/>
        <v>0</v>
      </c>
      <c r="TU22" s="1954">
        <f t="shared" si="12"/>
        <v>0</v>
      </c>
      <c r="TV22" s="1954">
        <f t="shared" si="12"/>
        <v>0</v>
      </c>
      <c r="TW22" s="1954">
        <f t="shared" si="12"/>
        <v>0</v>
      </c>
      <c r="TX22" s="1954">
        <f t="shared" si="12"/>
        <v>0</v>
      </c>
      <c r="TY22" s="1954">
        <f t="shared" si="12"/>
        <v>0</v>
      </c>
      <c r="TZ22" s="1954">
        <f t="shared" si="12"/>
        <v>0</v>
      </c>
      <c r="UA22" s="1954">
        <f t="shared" si="12"/>
        <v>0</v>
      </c>
      <c r="UB22" s="1954">
        <f t="shared" si="12"/>
        <v>0</v>
      </c>
      <c r="UC22" s="1954">
        <f t="shared" si="12"/>
        <v>0</v>
      </c>
      <c r="UD22" s="1954">
        <f t="shared" si="12"/>
        <v>0</v>
      </c>
      <c r="UE22" s="1954">
        <f t="shared" si="12"/>
        <v>0</v>
      </c>
      <c r="UF22" s="1954">
        <f t="shared" si="12"/>
        <v>0</v>
      </c>
      <c r="UG22" s="1954">
        <f t="shared" si="12"/>
        <v>0</v>
      </c>
      <c r="UH22" s="1954">
        <f t="shared" si="12"/>
        <v>0</v>
      </c>
      <c r="UI22" s="1954">
        <f t="shared" si="12"/>
        <v>0</v>
      </c>
      <c r="UJ22" s="1954">
        <f t="shared" si="12"/>
        <v>0</v>
      </c>
      <c r="UK22" s="1954">
        <f t="shared" si="12"/>
        <v>0</v>
      </c>
      <c r="UL22" s="1954">
        <f t="shared" si="12"/>
        <v>0</v>
      </c>
      <c r="UM22" s="1954">
        <f t="shared" si="12"/>
        <v>0</v>
      </c>
      <c r="UN22" s="1954">
        <f t="shared" si="12"/>
        <v>0</v>
      </c>
      <c r="UO22" s="1954">
        <f t="shared" si="12"/>
        <v>0</v>
      </c>
      <c r="UP22" s="1954">
        <f t="shared" si="12"/>
        <v>0</v>
      </c>
      <c r="UQ22" s="1954">
        <f t="shared" si="12"/>
        <v>0</v>
      </c>
      <c r="UR22" s="1954">
        <f t="shared" si="12"/>
        <v>0</v>
      </c>
      <c r="US22" s="1954">
        <f t="shared" si="12"/>
        <v>0</v>
      </c>
      <c r="UT22" s="1954">
        <f t="shared" si="12"/>
        <v>0</v>
      </c>
      <c r="UU22" s="1954">
        <f t="shared" si="12"/>
        <v>0</v>
      </c>
      <c r="UV22" s="1954">
        <f t="shared" si="12"/>
        <v>0</v>
      </c>
      <c r="UW22" s="1954">
        <f t="shared" si="12"/>
        <v>0</v>
      </c>
      <c r="UX22" s="1954">
        <f t="shared" si="12"/>
        <v>0</v>
      </c>
      <c r="UY22" s="1954">
        <f t="shared" si="12"/>
        <v>0</v>
      </c>
      <c r="UZ22" s="1954">
        <f t="shared" si="12"/>
        <v>0</v>
      </c>
      <c r="VA22" s="1954">
        <f t="shared" si="12"/>
        <v>0</v>
      </c>
      <c r="VB22" s="1954">
        <f t="shared" si="12"/>
        <v>0</v>
      </c>
      <c r="VC22" s="1954">
        <f t="shared" si="12"/>
        <v>0</v>
      </c>
      <c r="VD22" s="1954">
        <f t="shared" si="12"/>
        <v>0</v>
      </c>
      <c r="VE22" s="1954">
        <f t="shared" si="12"/>
        <v>0</v>
      </c>
      <c r="VF22" s="1954">
        <f t="shared" si="12"/>
        <v>0</v>
      </c>
      <c r="VG22" s="1954">
        <f t="shared" si="12"/>
        <v>0</v>
      </c>
      <c r="VH22" s="1954">
        <f t="shared" si="12"/>
        <v>0</v>
      </c>
      <c r="VI22" s="1954">
        <f t="shared" si="12"/>
        <v>0</v>
      </c>
      <c r="VJ22" s="1954">
        <f t="shared" si="12"/>
        <v>0</v>
      </c>
      <c r="VK22" s="1954">
        <f t="shared" si="12"/>
        <v>0</v>
      </c>
      <c r="VL22" s="1954">
        <f t="shared" si="12"/>
        <v>0</v>
      </c>
      <c r="VM22" s="1954">
        <f t="shared" si="12"/>
        <v>0</v>
      </c>
      <c r="VN22" s="1954">
        <f t="shared" si="12"/>
        <v>0</v>
      </c>
      <c r="VO22" s="1954">
        <f t="shared" ref="VO22:XZ22" si="13">IF(AND(VO$26="End of period",VO$25="Revenue"),VO9,0)</f>
        <v>0</v>
      </c>
      <c r="VP22" s="1954">
        <f t="shared" si="13"/>
        <v>0</v>
      </c>
      <c r="VQ22" s="1954">
        <f t="shared" si="13"/>
        <v>0</v>
      </c>
      <c r="VR22" s="1954">
        <f t="shared" si="13"/>
        <v>0</v>
      </c>
      <c r="VS22" s="1954">
        <f t="shared" si="13"/>
        <v>0</v>
      </c>
      <c r="VT22" s="1954">
        <f t="shared" si="13"/>
        <v>0</v>
      </c>
      <c r="VU22" s="1954">
        <f t="shared" si="13"/>
        <v>0</v>
      </c>
      <c r="VV22" s="1954">
        <f t="shared" si="13"/>
        <v>0</v>
      </c>
      <c r="VW22" s="1954">
        <f t="shared" si="13"/>
        <v>0</v>
      </c>
      <c r="VX22" s="1954">
        <f t="shared" si="13"/>
        <v>0</v>
      </c>
      <c r="VY22" s="1954">
        <f t="shared" si="13"/>
        <v>0</v>
      </c>
      <c r="VZ22" s="1954">
        <f t="shared" si="13"/>
        <v>0</v>
      </c>
      <c r="WA22" s="1954">
        <f t="shared" si="13"/>
        <v>0</v>
      </c>
      <c r="WB22" s="1954">
        <f t="shared" si="13"/>
        <v>0</v>
      </c>
      <c r="WC22" s="1954">
        <f t="shared" si="13"/>
        <v>0</v>
      </c>
      <c r="WD22" s="1954">
        <f t="shared" si="13"/>
        <v>0</v>
      </c>
      <c r="WE22" s="1954">
        <f t="shared" si="13"/>
        <v>0</v>
      </c>
      <c r="WF22" s="1954">
        <f t="shared" si="13"/>
        <v>0</v>
      </c>
      <c r="WG22" s="1954">
        <f t="shared" si="13"/>
        <v>0</v>
      </c>
      <c r="WH22" s="1954">
        <f t="shared" si="13"/>
        <v>0</v>
      </c>
      <c r="WI22" s="1954">
        <f t="shared" si="13"/>
        <v>0</v>
      </c>
      <c r="WJ22" s="1954">
        <f t="shared" si="13"/>
        <v>0</v>
      </c>
      <c r="WK22" s="1954">
        <f t="shared" si="13"/>
        <v>0</v>
      </c>
      <c r="WL22" s="1954">
        <f t="shared" si="13"/>
        <v>0</v>
      </c>
      <c r="WM22" s="1954">
        <f t="shared" si="13"/>
        <v>0</v>
      </c>
      <c r="WN22" s="1954">
        <f t="shared" si="13"/>
        <v>0</v>
      </c>
      <c r="WO22" s="1954">
        <f t="shared" si="13"/>
        <v>0</v>
      </c>
      <c r="WP22" s="1954">
        <f t="shared" si="13"/>
        <v>0</v>
      </c>
      <c r="WQ22" s="1954">
        <f t="shared" si="13"/>
        <v>0</v>
      </c>
      <c r="WR22" s="1954">
        <f t="shared" si="13"/>
        <v>0</v>
      </c>
      <c r="WS22" s="1954">
        <f t="shared" si="13"/>
        <v>0</v>
      </c>
      <c r="WT22" s="1954">
        <f t="shared" si="13"/>
        <v>0</v>
      </c>
      <c r="WU22" s="1954">
        <f t="shared" si="13"/>
        <v>0</v>
      </c>
      <c r="WV22" s="1954">
        <f t="shared" si="13"/>
        <v>0</v>
      </c>
      <c r="WW22" s="1954">
        <f t="shared" si="13"/>
        <v>0</v>
      </c>
      <c r="WX22" s="1954">
        <f t="shared" si="13"/>
        <v>0</v>
      </c>
      <c r="WY22" s="1954">
        <f t="shared" si="13"/>
        <v>0</v>
      </c>
      <c r="WZ22" s="1954">
        <f t="shared" si="13"/>
        <v>0</v>
      </c>
      <c r="XA22" s="1954">
        <f t="shared" si="13"/>
        <v>0</v>
      </c>
      <c r="XB22" s="1954">
        <f t="shared" si="13"/>
        <v>0</v>
      </c>
      <c r="XC22" s="1954">
        <f t="shared" si="13"/>
        <v>0</v>
      </c>
      <c r="XD22" s="1954">
        <f t="shared" si="13"/>
        <v>0</v>
      </c>
      <c r="XE22" s="1954">
        <f t="shared" si="13"/>
        <v>0</v>
      </c>
      <c r="XF22" s="1954">
        <f t="shared" si="13"/>
        <v>0</v>
      </c>
      <c r="XG22" s="1954">
        <f t="shared" si="13"/>
        <v>0</v>
      </c>
      <c r="XH22" s="1954">
        <f t="shared" si="13"/>
        <v>0</v>
      </c>
      <c r="XI22" s="1954">
        <f t="shared" si="13"/>
        <v>0</v>
      </c>
      <c r="XJ22" s="1954">
        <f t="shared" si="13"/>
        <v>0</v>
      </c>
      <c r="XK22" s="1954">
        <f t="shared" si="13"/>
        <v>0</v>
      </c>
      <c r="XL22" s="1954">
        <f t="shared" si="13"/>
        <v>0</v>
      </c>
      <c r="XM22" s="1954">
        <f t="shared" si="13"/>
        <v>0</v>
      </c>
      <c r="XN22" s="1954">
        <f t="shared" si="13"/>
        <v>0</v>
      </c>
      <c r="XO22" s="1954">
        <f t="shared" si="13"/>
        <v>0</v>
      </c>
      <c r="XP22" s="1954">
        <f t="shared" si="13"/>
        <v>0</v>
      </c>
      <c r="XQ22" s="1954">
        <f t="shared" si="13"/>
        <v>0</v>
      </c>
      <c r="XR22" s="1954">
        <f t="shared" si="13"/>
        <v>0</v>
      </c>
      <c r="XS22" s="1954">
        <f t="shared" si="13"/>
        <v>0</v>
      </c>
      <c r="XT22" s="1954">
        <f t="shared" si="13"/>
        <v>0</v>
      </c>
      <c r="XU22" s="1954">
        <f t="shared" si="13"/>
        <v>0</v>
      </c>
      <c r="XV22" s="1954">
        <f t="shared" si="13"/>
        <v>0</v>
      </c>
      <c r="XW22" s="1954">
        <f t="shared" si="13"/>
        <v>0</v>
      </c>
      <c r="XX22" s="1954">
        <f t="shared" si="13"/>
        <v>0</v>
      </c>
      <c r="XY22" s="1954">
        <f t="shared" si="13"/>
        <v>0</v>
      </c>
      <c r="XZ22" s="1954">
        <f t="shared" si="13"/>
        <v>0</v>
      </c>
      <c r="YA22" s="1954">
        <f t="shared" ref="YA22:AAL22" si="14">IF(AND(YA$26="End of period",YA$25="Revenue"),YA9,0)</f>
        <v>0</v>
      </c>
      <c r="YB22" s="1954">
        <f t="shared" si="14"/>
        <v>0</v>
      </c>
      <c r="YC22" s="1954">
        <f t="shared" si="14"/>
        <v>0</v>
      </c>
      <c r="YD22" s="1954">
        <f t="shared" si="14"/>
        <v>0</v>
      </c>
      <c r="YE22" s="1954">
        <f t="shared" si="14"/>
        <v>0</v>
      </c>
      <c r="YF22" s="1954">
        <f t="shared" si="14"/>
        <v>0</v>
      </c>
      <c r="YG22" s="1954">
        <f t="shared" si="14"/>
        <v>0</v>
      </c>
      <c r="YH22" s="1954">
        <f t="shared" si="14"/>
        <v>0</v>
      </c>
      <c r="YI22" s="1954">
        <f t="shared" si="14"/>
        <v>0</v>
      </c>
      <c r="YJ22" s="1954">
        <f t="shared" si="14"/>
        <v>0</v>
      </c>
      <c r="YK22" s="1954">
        <f t="shared" si="14"/>
        <v>0</v>
      </c>
      <c r="YL22" s="1954">
        <f t="shared" si="14"/>
        <v>0</v>
      </c>
      <c r="YM22" s="1954">
        <f t="shared" si="14"/>
        <v>0</v>
      </c>
      <c r="YN22" s="1954">
        <f t="shared" si="14"/>
        <v>0</v>
      </c>
      <c r="YO22" s="1954">
        <f t="shared" si="14"/>
        <v>0</v>
      </c>
      <c r="YP22" s="1954">
        <f t="shared" si="14"/>
        <v>0</v>
      </c>
      <c r="YQ22" s="1954">
        <f t="shared" si="14"/>
        <v>0</v>
      </c>
      <c r="YR22" s="1954">
        <f t="shared" si="14"/>
        <v>0</v>
      </c>
      <c r="YS22" s="1954">
        <f t="shared" si="14"/>
        <v>0</v>
      </c>
      <c r="YT22" s="1954">
        <f t="shared" si="14"/>
        <v>0</v>
      </c>
      <c r="YU22" s="1954">
        <f t="shared" si="14"/>
        <v>0</v>
      </c>
      <c r="YV22" s="1954">
        <f t="shared" si="14"/>
        <v>0</v>
      </c>
      <c r="YW22" s="1954">
        <f t="shared" si="14"/>
        <v>0</v>
      </c>
      <c r="YX22" s="1954">
        <f t="shared" si="14"/>
        <v>0</v>
      </c>
      <c r="YY22" s="1954">
        <f t="shared" si="14"/>
        <v>0</v>
      </c>
      <c r="YZ22" s="1954">
        <f t="shared" si="14"/>
        <v>0</v>
      </c>
      <c r="ZA22" s="1954">
        <f t="shared" si="14"/>
        <v>0</v>
      </c>
      <c r="ZB22" s="1954">
        <f t="shared" si="14"/>
        <v>0</v>
      </c>
      <c r="ZC22" s="1954">
        <f t="shared" si="14"/>
        <v>0</v>
      </c>
      <c r="ZD22" s="1954">
        <f t="shared" si="14"/>
        <v>0</v>
      </c>
      <c r="ZE22" s="1954">
        <f t="shared" si="14"/>
        <v>0</v>
      </c>
      <c r="ZF22" s="1954">
        <f t="shared" si="14"/>
        <v>0</v>
      </c>
      <c r="ZG22" s="1954">
        <f t="shared" si="14"/>
        <v>0</v>
      </c>
      <c r="ZH22" s="1954">
        <f t="shared" si="14"/>
        <v>0</v>
      </c>
      <c r="ZI22" s="1954">
        <f t="shared" si="14"/>
        <v>0</v>
      </c>
      <c r="ZJ22" s="1954">
        <f t="shared" si="14"/>
        <v>0</v>
      </c>
      <c r="ZK22" s="1954">
        <f t="shared" si="14"/>
        <v>0</v>
      </c>
      <c r="ZL22" s="1954">
        <f t="shared" si="14"/>
        <v>0</v>
      </c>
      <c r="ZM22" s="1954">
        <f t="shared" si="14"/>
        <v>0</v>
      </c>
      <c r="ZN22" s="1954">
        <f t="shared" si="14"/>
        <v>0</v>
      </c>
      <c r="ZO22" s="1954">
        <f t="shared" si="14"/>
        <v>0</v>
      </c>
      <c r="ZP22" s="1954">
        <f t="shared" si="14"/>
        <v>0</v>
      </c>
      <c r="ZQ22" s="1954">
        <f t="shared" si="14"/>
        <v>0</v>
      </c>
      <c r="ZR22" s="1954">
        <f t="shared" si="14"/>
        <v>0</v>
      </c>
      <c r="ZS22" s="1954">
        <f t="shared" si="14"/>
        <v>0</v>
      </c>
      <c r="ZT22" s="1954">
        <f t="shared" si="14"/>
        <v>0</v>
      </c>
      <c r="ZU22" s="1954">
        <f t="shared" si="14"/>
        <v>0</v>
      </c>
      <c r="ZV22" s="1954">
        <f t="shared" si="14"/>
        <v>0</v>
      </c>
      <c r="ZW22" s="1954">
        <f t="shared" si="14"/>
        <v>0</v>
      </c>
      <c r="ZX22" s="1954">
        <f t="shared" si="14"/>
        <v>0</v>
      </c>
      <c r="ZY22" s="1954">
        <f t="shared" si="14"/>
        <v>0</v>
      </c>
      <c r="ZZ22" s="1954">
        <f t="shared" si="14"/>
        <v>0</v>
      </c>
      <c r="AAA22" s="1954">
        <f t="shared" si="14"/>
        <v>0</v>
      </c>
      <c r="AAB22" s="1954">
        <f t="shared" si="14"/>
        <v>0</v>
      </c>
      <c r="AAC22" s="1954">
        <f t="shared" si="14"/>
        <v>0</v>
      </c>
      <c r="AAD22" s="1954">
        <f t="shared" si="14"/>
        <v>0</v>
      </c>
      <c r="AAE22" s="1954">
        <f t="shared" si="14"/>
        <v>0</v>
      </c>
      <c r="AAF22" s="1954">
        <f t="shared" si="14"/>
        <v>0</v>
      </c>
      <c r="AAG22" s="1954">
        <f t="shared" si="14"/>
        <v>0</v>
      </c>
      <c r="AAH22" s="1954">
        <f t="shared" si="14"/>
        <v>0</v>
      </c>
      <c r="AAI22" s="1954">
        <f t="shared" si="14"/>
        <v>0</v>
      </c>
      <c r="AAJ22" s="1954">
        <f t="shared" si="14"/>
        <v>0</v>
      </c>
      <c r="AAK22" s="1954">
        <f t="shared" si="14"/>
        <v>0</v>
      </c>
      <c r="AAL22" s="1954">
        <f t="shared" si="14"/>
        <v>0</v>
      </c>
      <c r="AAM22" s="1954">
        <f t="shared" ref="AAM22:ACX22" si="15">IF(AND(AAM$26="End of period",AAM$25="Revenue"),AAM9,0)</f>
        <v>0</v>
      </c>
      <c r="AAN22" s="1954">
        <f t="shared" si="15"/>
        <v>0</v>
      </c>
      <c r="AAO22" s="1954">
        <f t="shared" si="15"/>
        <v>0</v>
      </c>
      <c r="AAP22" s="1954">
        <f t="shared" si="15"/>
        <v>0</v>
      </c>
      <c r="AAQ22" s="1954">
        <f t="shared" si="15"/>
        <v>0</v>
      </c>
      <c r="AAR22" s="1954">
        <f t="shared" si="15"/>
        <v>0</v>
      </c>
      <c r="AAS22" s="1954">
        <f t="shared" si="15"/>
        <v>0</v>
      </c>
      <c r="AAT22" s="1954">
        <f t="shared" si="15"/>
        <v>0</v>
      </c>
      <c r="AAU22" s="1954">
        <f t="shared" si="15"/>
        <v>0</v>
      </c>
      <c r="AAV22" s="1954">
        <f t="shared" si="15"/>
        <v>0</v>
      </c>
      <c r="AAW22" s="1954">
        <f t="shared" si="15"/>
        <v>0</v>
      </c>
      <c r="AAX22" s="1954">
        <f t="shared" si="15"/>
        <v>0</v>
      </c>
      <c r="AAY22" s="1954">
        <f t="shared" si="15"/>
        <v>0</v>
      </c>
      <c r="AAZ22" s="1954">
        <f t="shared" si="15"/>
        <v>0</v>
      </c>
      <c r="ABA22" s="1954">
        <f t="shared" si="15"/>
        <v>0</v>
      </c>
      <c r="ABB22" s="1954">
        <f t="shared" si="15"/>
        <v>0</v>
      </c>
      <c r="ABC22" s="1954">
        <f t="shared" si="15"/>
        <v>0</v>
      </c>
      <c r="ABD22" s="1954">
        <f t="shared" si="15"/>
        <v>0</v>
      </c>
      <c r="ABE22" s="1954">
        <f t="shared" si="15"/>
        <v>0</v>
      </c>
      <c r="ABF22" s="1954">
        <f t="shared" si="15"/>
        <v>0</v>
      </c>
      <c r="ABG22" s="1954">
        <f t="shared" si="15"/>
        <v>0</v>
      </c>
      <c r="ABH22" s="1954">
        <f t="shared" si="15"/>
        <v>0</v>
      </c>
      <c r="ABI22" s="1954">
        <f t="shared" si="15"/>
        <v>0</v>
      </c>
      <c r="ABJ22" s="1954">
        <f t="shared" si="15"/>
        <v>0</v>
      </c>
      <c r="ABK22" s="1954">
        <f t="shared" si="15"/>
        <v>0</v>
      </c>
      <c r="ABL22" s="1954">
        <f t="shared" si="15"/>
        <v>0</v>
      </c>
      <c r="ABM22" s="1954">
        <f t="shared" si="15"/>
        <v>0</v>
      </c>
      <c r="ABN22" s="1954">
        <f t="shared" si="15"/>
        <v>0</v>
      </c>
      <c r="ABO22" s="1954">
        <f t="shared" si="15"/>
        <v>0</v>
      </c>
      <c r="ABP22" s="1954">
        <f t="shared" si="15"/>
        <v>0</v>
      </c>
      <c r="ABQ22" s="1954">
        <f t="shared" si="15"/>
        <v>0</v>
      </c>
      <c r="ABR22" s="1954">
        <f t="shared" si="15"/>
        <v>0</v>
      </c>
      <c r="ABS22" s="1954">
        <f t="shared" si="15"/>
        <v>0</v>
      </c>
      <c r="ABT22" s="1954">
        <f t="shared" si="15"/>
        <v>0</v>
      </c>
      <c r="ABU22" s="1954">
        <f t="shared" si="15"/>
        <v>0</v>
      </c>
      <c r="ABV22" s="1954">
        <f t="shared" si="15"/>
        <v>0</v>
      </c>
      <c r="ABW22" s="1954">
        <f t="shared" si="15"/>
        <v>0</v>
      </c>
      <c r="ABX22" s="1954">
        <f t="shared" si="15"/>
        <v>0</v>
      </c>
      <c r="ABY22" s="1954">
        <f t="shared" si="15"/>
        <v>0</v>
      </c>
      <c r="ABZ22" s="1954">
        <f t="shared" si="15"/>
        <v>0</v>
      </c>
      <c r="ACA22" s="1954">
        <f t="shared" si="15"/>
        <v>0</v>
      </c>
      <c r="ACB22" s="1954">
        <f t="shared" si="15"/>
        <v>0</v>
      </c>
      <c r="ACC22" s="1954">
        <f t="shared" si="15"/>
        <v>0</v>
      </c>
      <c r="ACD22" s="1954">
        <f t="shared" si="15"/>
        <v>0</v>
      </c>
      <c r="ACE22" s="1954">
        <f t="shared" si="15"/>
        <v>0</v>
      </c>
      <c r="ACF22" s="1954">
        <f t="shared" si="15"/>
        <v>0</v>
      </c>
      <c r="ACG22" s="1954">
        <f t="shared" si="15"/>
        <v>0</v>
      </c>
      <c r="ACH22" s="1954">
        <f t="shared" si="15"/>
        <v>0</v>
      </c>
      <c r="ACI22" s="1954">
        <f t="shared" si="15"/>
        <v>0</v>
      </c>
      <c r="ACJ22" s="1954">
        <f t="shared" si="15"/>
        <v>0</v>
      </c>
      <c r="ACK22" s="1954">
        <f t="shared" si="15"/>
        <v>0</v>
      </c>
      <c r="ACL22" s="1954">
        <f t="shared" si="15"/>
        <v>0</v>
      </c>
      <c r="ACM22" s="1954">
        <f t="shared" si="15"/>
        <v>0</v>
      </c>
      <c r="ACN22" s="1954">
        <f t="shared" si="15"/>
        <v>0</v>
      </c>
      <c r="ACO22" s="1954">
        <f t="shared" si="15"/>
        <v>0</v>
      </c>
      <c r="ACP22" s="1954">
        <f t="shared" si="15"/>
        <v>0</v>
      </c>
      <c r="ACQ22" s="1954">
        <f t="shared" si="15"/>
        <v>0</v>
      </c>
      <c r="ACR22" s="1954">
        <f t="shared" si="15"/>
        <v>0</v>
      </c>
      <c r="ACS22" s="1954">
        <f t="shared" si="15"/>
        <v>0</v>
      </c>
      <c r="ACT22" s="1954">
        <f t="shared" si="15"/>
        <v>0</v>
      </c>
      <c r="ACU22" s="1954">
        <f t="shared" si="15"/>
        <v>0</v>
      </c>
      <c r="ACV22" s="1954">
        <f t="shared" si="15"/>
        <v>0</v>
      </c>
      <c r="ACW22" s="1954">
        <f t="shared" si="15"/>
        <v>0</v>
      </c>
      <c r="ACX22" s="1954">
        <f t="shared" si="15"/>
        <v>0</v>
      </c>
      <c r="ACY22" s="1954">
        <f t="shared" ref="ACY22:AFJ22" si="16">IF(AND(ACY$26="End of period",ACY$25="Revenue"),ACY9,0)</f>
        <v>0</v>
      </c>
      <c r="ACZ22" s="1954">
        <f t="shared" si="16"/>
        <v>0</v>
      </c>
      <c r="ADA22" s="1954">
        <f t="shared" si="16"/>
        <v>0</v>
      </c>
      <c r="ADB22" s="1954">
        <f t="shared" si="16"/>
        <v>0</v>
      </c>
      <c r="ADC22" s="1954">
        <f t="shared" si="16"/>
        <v>0</v>
      </c>
      <c r="ADD22" s="1954">
        <f t="shared" si="16"/>
        <v>0</v>
      </c>
      <c r="ADE22" s="1954">
        <f t="shared" si="16"/>
        <v>0</v>
      </c>
      <c r="ADF22" s="1954">
        <f t="shared" si="16"/>
        <v>0</v>
      </c>
      <c r="ADG22" s="1954">
        <f t="shared" si="16"/>
        <v>0</v>
      </c>
      <c r="ADH22" s="1954">
        <f t="shared" si="16"/>
        <v>0</v>
      </c>
      <c r="ADI22" s="1954">
        <f t="shared" si="16"/>
        <v>0</v>
      </c>
      <c r="ADJ22" s="1954">
        <f t="shared" si="16"/>
        <v>0</v>
      </c>
      <c r="ADK22" s="1954">
        <f t="shared" si="16"/>
        <v>0</v>
      </c>
      <c r="ADL22" s="1954">
        <f t="shared" si="16"/>
        <v>0</v>
      </c>
      <c r="ADM22" s="1954">
        <f t="shared" si="16"/>
        <v>0</v>
      </c>
      <c r="ADN22" s="1954">
        <f t="shared" si="16"/>
        <v>0</v>
      </c>
      <c r="ADO22" s="1954">
        <f t="shared" si="16"/>
        <v>0</v>
      </c>
      <c r="ADP22" s="1954">
        <f t="shared" si="16"/>
        <v>0</v>
      </c>
      <c r="ADQ22" s="1954">
        <f t="shared" si="16"/>
        <v>0</v>
      </c>
      <c r="ADR22" s="1954">
        <f t="shared" si="16"/>
        <v>0</v>
      </c>
      <c r="ADS22" s="1954">
        <f t="shared" si="16"/>
        <v>0</v>
      </c>
      <c r="ADT22" s="1954">
        <f t="shared" si="16"/>
        <v>0</v>
      </c>
      <c r="ADU22" s="1954">
        <f t="shared" si="16"/>
        <v>0</v>
      </c>
      <c r="ADV22" s="1954">
        <f t="shared" si="16"/>
        <v>0</v>
      </c>
      <c r="ADW22" s="1954">
        <f t="shared" si="16"/>
        <v>0</v>
      </c>
      <c r="ADX22" s="1954">
        <f t="shared" si="16"/>
        <v>0</v>
      </c>
      <c r="ADY22" s="1954">
        <f t="shared" si="16"/>
        <v>0</v>
      </c>
      <c r="ADZ22" s="1954">
        <f t="shared" si="16"/>
        <v>0</v>
      </c>
      <c r="AEA22" s="1954">
        <f t="shared" si="16"/>
        <v>0</v>
      </c>
      <c r="AEB22" s="1954">
        <f t="shared" si="16"/>
        <v>0</v>
      </c>
      <c r="AEC22" s="1954">
        <f t="shared" si="16"/>
        <v>0</v>
      </c>
      <c r="AED22" s="1954">
        <f t="shared" si="16"/>
        <v>0</v>
      </c>
      <c r="AEE22" s="1954">
        <f t="shared" si="16"/>
        <v>0</v>
      </c>
      <c r="AEF22" s="1954">
        <f t="shared" si="16"/>
        <v>0</v>
      </c>
      <c r="AEG22" s="1954">
        <f t="shared" si="16"/>
        <v>0</v>
      </c>
      <c r="AEH22" s="1954">
        <f t="shared" si="16"/>
        <v>0</v>
      </c>
      <c r="AEI22" s="1954">
        <f t="shared" si="16"/>
        <v>0</v>
      </c>
      <c r="AEJ22" s="1954">
        <f t="shared" si="16"/>
        <v>0</v>
      </c>
      <c r="AEK22" s="1954">
        <f t="shared" si="16"/>
        <v>0</v>
      </c>
      <c r="AEL22" s="1954">
        <f t="shared" si="16"/>
        <v>0</v>
      </c>
      <c r="AEM22" s="1954">
        <f t="shared" si="16"/>
        <v>0</v>
      </c>
      <c r="AEN22" s="1954">
        <f t="shared" si="16"/>
        <v>0</v>
      </c>
      <c r="AEO22" s="1954">
        <f t="shared" si="16"/>
        <v>0</v>
      </c>
      <c r="AEP22" s="1954">
        <f t="shared" si="16"/>
        <v>0</v>
      </c>
      <c r="AEQ22" s="1954">
        <f t="shared" si="16"/>
        <v>0</v>
      </c>
      <c r="AER22" s="1954">
        <f t="shared" si="16"/>
        <v>0</v>
      </c>
      <c r="AES22" s="1954">
        <f t="shared" si="16"/>
        <v>0</v>
      </c>
      <c r="AET22" s="1954">
        <f t="shared" si="16"/>
        <v>0</v>
      </c>
      <c r="AEU22" s="1954">
        <f t="shared" si="16"/>
        <v>0</v>
      </c>
      <c r="AEV22" s="1954">
        <f t="shared" si="16"/>
        <v>0</v>
      </c>
      <c r="AEW22" s="1954">
        <f t="shared" si="16"/>
        <v>0</v>
      </c>
      <c r="AEX22" s="1954">
        <f t="shared" si="16"/>
        <v>0</v>
      </c>
      <c r="AEY22" s="1954">
        <f t="shared" si="16"/>
        <v>0</v>
      </c>
      <c r="AEZ22" s="1954">
        <f t="shared" si="16"/>
        <v>0</v>
      </c>
      <c r="AFA22" s="1954">
        <f t="shared" si="16"/>
        <v>0</v>
      </c>
      <c r="AFB22" s="1954">
        <f t="shared" si="16"/>
        <v>0</v>
      </c>
      <c r="AFC22" s="1954">
        <f t="shared" si="16"/>
        <v>0</v>
      </c>
      <c r="AFD22" s="1954">
        <f t="shared" si="16"/>
        <v>0</v>
      </c>
      <c r="AFE22" s="1954">
        <f t="shared" si="16"/>
        <v>0</v>
      </c>
      <c r="AFF22" s="1954">
        <f t="shared" si="16"/>
        <v>0</v>
      </c>
      <c r="AFG22" s="1954">
        <f t="shared" si="16"/>
        <v>0</v>
      </c>
      <c r="AFH22" s="1954">
        <f t="shared" si="16"/>
        <v>0</v>
      </c>
      <c r="AFI22" s="1954">
        <f t="shared" si="16"/>
        <v>0</v>
      </c>
      <c r="AFJ22" s="1954">
        <f t="shared" si="16"/>
        <v>0</v>
      </c>
      <c r="AFK22" s="1954">
        <f t="shared" ref="AFK22:AHV22" si="17">IF(AND(AFK$26="End of period",AFK$25="Revenue"),AFK9,0)</f>
        <v>0</v>
      </c>
      <c r="AFL22" s="1954">
        <f t="shared" si="17"/>
        <v>0</v>
      </c>
      <c r="AFM22" s="1954">
        <f t="shared" si="17"/>
        <v>0</v>
      </c>
      <c r="AFN22" s="1954">
        <f t="shared" si="17"/>
        <v>0</v>
      </c>
      <c r="AFO22" s="1954">
        <f t="shared" si="17"/>
        <v>0</v>
      </c>
      <c r="AFP22" s="1954">
        <f t="shared" si="17"/>
        <v>0</v>
      </c>
      <c r="AFQ22" s="1954">
        <f t="shared" si="17"/>
        <v>0</v>
      </c>
      <c r="AFR22" s="1954">
        <f t="shared" si="17"/>
        <v>0</v>
      </c>
      <c r="AFS22" s="1954">
        <f t="shared" si="17"/>
        <v>0</v>
      </c>
      <c r="AFT22" s="1954">
        <f t="shared" si="17"/>
        <v>0</v>
      </c>
      <c r="AFU22" s="1954">
        <f t="shared" si="17"/>
        <v>0</v>
      </c>
      <c r="AFV22" s="1954">
        <f t="shared" si="17"/>
        <v>0</v>
      </c>
      <c r="AFW22" s="1954">
        <f t="shared" si="17"/>
        <v>0</v>
      </c>
      <c r="AFX22" s="1954">
        <f t="shared" si="17"/>
        <v>0</v>
      </c>
      <c r="AFY22" s="1954">
        <f t="shared" si="17"/>
        <v>0</v>
      </c>
      <c r="AFZ22" s="1954">
        <f t="shared" si="17"/>
        <v>0</v>
      </c>
      <c r="AGA22" s="1954">
        <f t="shared" si="17"/>
        <v>0</v>
      </c>
      <c r="AGB22" s="1954">
        <f t="shared" si="17"/>
        <v>0</v>
      </c>
      <c r="AGC22" s="1954">
        <f t="shared" si="17"/>
        <v>0</v>
      </c>
      <c r="AGD22" s="1954">
        <f t="shared" si="17"/>
        <v>0</v>
      </c>
      <c r="AGE22" s="1954">
        <f t="shared" si="17"/>
        <v>0</v>
      </c>
      <c r="AGF22" s="1954">
        <f t="shared" si="17"/>
        <v>0</v>
      </c>
      <c r="AGG22" s="1954">
        <f t="shared" si="17"/>
        <v>0</v>
      </c>
      <c r="AGH22" s="1954">
        <f t="shared" si="17"/>
        <v>0</v>
      </c>
      <c r="AGI22" s="1954">
        <f t="shared" si="17"/>
        <v>0</v>
      </c>
      <c r="AGJ22" s="1954">
        <f t="shared" si="17"/>
        <v>0</v>
      </c>
      <c r="AGK22" s="1954">
        <f t="shared" si="17"/>
        <v>0</v>
      </c>
      <c r="AGL22" s="1954">
        <f t="shared" si="17"/>
        <v>0</v>
      </c>
      <c r="AGM22" s="1954">
        <f t="shared" si="17"/>
        <v>0</v>
      </c>
      <c r="AGN22" s="1954">
        <f t="shared" si="17"/>
        <v>0</v>
      </c>
      <c r="AGO22" s="1954">
        <f t="shared" si="17"/>
        <v>0</v>
      </c>
      <c r="AGP22" s="1954">
        <f t="shared" si="17"/>
        <v>0</v>
      </c>
      <c r="AGQ22" s="1954">
        <f t="shared" si="17"/>
        <v>0</v>
      </c>
      <c r="AGR22" s="1954">
        <f t="shared" si="17"/>
        <v>0</v>
      </c>
      <c r="AGS22" s="1954">
        <f t="shared" si="17"/>
        <v>0</v>
      </c>
      <c r="AGT22" s="1954">
        <f t="shared" si="17"/>
        <v>0</v>
      </c>
      <c r="AGU22" s="1954">
        <f t="shared" si="17"/>
        <v>0</v>
      </c>
      <c r="AGV22" s="1954">
        <f t="shared" si="17"/>
        <v>0</v>
      </c>
      <c r="AGW22" s="1954">
        <f t="shared" si="17"/>
        <v>0</v>
      </c>
      <c r="AGX22" s="1954">
        <f t="shared" si="17"/>
        <v>0</v>
      </c>
      <c r="AGY22" s="1954">
        <f t="shared" si="17"/>
        <v>0</v>
      </c>
      <c r="AGZ22" s="1954">
        <f t="shared" si="17"/>
        <v>0</v>
      </c>
      <c r="AHA22" s="1954">
        <f t="shared" si="17"/>
        <v>0</v>
      </c>
      <c r="AHB22" s="1954">
        <f t="shared" si="17"/>
        <v>0</v>
      </c>
      <c r="AHC22" s="1954">
        <f t="shared" si="17"/>
        <v>0</v>
      </c>
      <c r="AHD22" s="1954">
        <f t="shared" si="17"/>
        <v>0</v>
      </c>
      <c r="AHE22" s="1954">
        <f t="shared" si="17"/>
        <v>0</v>
      </c>
      <c r="AHF22" s="1954">
        <f t="shared" si="17"/>
        <v>0</v>
      </c>
      <c r="AHG22" s="1954">
        <f t="shared" si="17"/>
        <v>0</v>
      </c>
      <c r="AHH22" s="1954">
        <f t="shared" si="17"/>
        <v>0</v>
      </c>
      <c r="AHI22" s="1954">
        <f t="shared" si="17"/>
        <v>0</v>
      </c>
      <c r="AHJ22" s="1954">
        <f t="shared" si="17"/>
        <v>0</v>
      </c>
      <c r="AHK22" s="1954">
        <f t="shared" si="17"/>
        <v>0</v>
      </c>
      <c r="AHL22" s="1954">
        <f t="shared" si="17"/>
        <v>0</v>
      </c>
      <c r="AHM22" s="1954">
        <f t="shared" si="17"/>
        <v>0</v>
      </c>
      <c r="AHN22" s="1954">
        <f t="shared" si="17"/>
        <v>0</v>
      </c>
      <c r="AHO22" s="1954">
        <f t="shared" si="17"/>
        <v>0</v>
      </c>
      <c r="AHP22" s="1954">
        <f t="shared" si="17"/>
        <v>0</v>
      </c>
      <c r="AHQ22" s="1954">
        <f t="shared" si="17"/>
        <v>0</v>
      </c>
      <c r="AHR22" s="1954">
        <f t="shared" si="17"/>
        <v>0</v>
      </c>
      <c r="AHS22" s="1954">
        <f t="shared" si="17"/>
        <v>0</v>
      </c>
      <c r="AHT22" s="1954">
        <f t="shared" si="17"/>
        <v>0</v>
      </c>
      <c r="AHU22" s="1954">
        <f t="shared" si="17"/>
        <v>0</v>
      </c>
      <c r="AHV22" s="1954">
        <f t="shared" si="17"/>
        <v>0</v>
      </c>
      <c r="AHW22" s="1954">
        <f t="shared" ref="AHW22:AKH22" si="18">IF(AND(AHW$26="End of period",AHW$25="Revenue"),AHW9,0)</f>
        <v>0</v>
      </c>
      <c r="AHX22" s="1954">
        <f t="shared" si="18"/>
        <v>0</v>
      </c>
      <c r="AHY22" s="1954">
        <f t="shared" si="18"/>
        <v>0</v>
      </c>
      <c r="AHZ22" s="1954">
        <f t="shared" si="18"/>
        <v>0</v>
      </c>
      <c r="AIA22" s="1954">
        <f t="shared" si="18"/>
        <v>0</v>
      </c>
      <c r="AIB22" s="1954">
        <f t="shared" si="18"/>
        <v>0</v>
      </c>
      <c r="AIC22" s="1954">
        <f t="shared" si="18"/>
        <v>0</v>
      </c>
      <c r="AID22" s="1954">
        <f t="shared" si="18"/>
        <v>0</v>
      </c>
      <c r="AIE22" s="1954">
        <f t="shared" si="18"/>
        <v>0</v>
      </c>
      <c r="AIF22" s="1954">
        <f t="shared" si="18"/>
        <v>0</v>
      </c>
      <c r="AIG22" s="1954">
        <f t="shared" si="18"/>
        <v>0</v>
      </c>
      <c r="AIH22" s="1954">
        <f t="shared" si="18"/>
        <v>0</v>
      </c>
      <c r="AII22" s="1954">
        <f t="shared" si="18"/>
        <v>0</v>
      </c>
      <c r="AIJ22" s="1954">
        <f t="shared" si="18"/>
        <v>0</v>
      </c>
      <c r="AIK22" s="1954">
        <f t="shared" si="18"/>
        <v>0</v>
      </c>
      <c r="AIL22" s="1954">
        <f t="shared" si="18"/>
        <v>0</v>
      </c>
      <c r="AIM22" s="1954">
        <f t="shared" si="18"/>
        <v>0</v>
      </c>
      <c r="AIN22" s="1954">
        <f t="shared" si="18"/>
        <v>0</v>
      </c>
      <c r="AIO22" s="1954">
        <f t="shared" si="18"/>
        <v>0</v>
      </c>
      <c r="AIP22" s="1954">
        <f t="shared" si="18"/>
        <v>0</v>
      </c>
      <c r="AIQ22" s="1954">
        <f t="shared" si="18"/>
        <v>0</v>
      </c>
      <c r="AIR22" s="1954">
        <f t="shared" si="18"/>
        <v>0</v>
      </c>
      <c r="AIS22" s="1954">
        <f t="shared" si="18"/>
        <v>0</v>
      </c>
      <c r="AIT22" s="1954">
        <f t="shared" si="18"/>
        <v>0</v>
      </c>
      <c r="AIU22" s="1954">
        <f t="shared" si="18"/>
        <v>0</v>
      </c>
      <c r="AIV22" s="1954">
        <f t="shared" si="18"/>
        <v>0</v>
      </c>
      <c r="AIW22" s="1954">
        <f t="shared" si="18"/>
        <v>0</v>
      </c>
      <c r="AIX22" s="1954">
        <f t="shared" si="18"/>
        <v>0</v>
      </c>
      <c r="AIY22" s="1954">
        <f t="shared" si="18"/>
        <v>0</v>
      </c>
      <c r="AIZ22" s="1954">
        <f t="shared" si="18"/>
        <v>0</v>
      </c>
      <c r="AJA22" s="1954">
        <f t="shared" si="18"/>
        <v>0</v>
      </c>
      <c r="AJB22" s="1954">
        <f t="shared" si="18"/>
        <v>0</v>
      </c>
      <c r="AJC22" s="1954">
        <f t="shared" si="18"/>
        <v>0</v>
      </c>
      <c r="AJD22" s="1954">
        <f t="shared" si="18"/>
        <v>0</v>
      </c>
      <c r="AJE22" s="1954">
        <f t="shared" si="18"/>
        <v>0</v>
      </c>
      <c r="AJF22" s="1954">
        <f t="shared" si="18"/>
        <v>0</v>
      </c>
      <c r="AJG22" s="1954">
        <f t="shared" si="18"/>
        <v>0</v>
      </c>
      <c r="AJH22" s="1954">
        <f t="shared" si="18"/>
        <v>0</v>
      </c>
      <c r="AJI22" s="1954">
        <f t="shared" si="18"/>
        <v>0</v>
      </c>
      <c r="AJJ22" s="1954">
        <f t="shared" si="18"/>
        <v>0</v>
      </c>
      <c r="AJK22" s="1954">
        <f t="shared" si="18"/>
        <v>0</v>
      </c>
      <c r="AJL22" s="1954">
        <f t="shared" si="18"/>
        <v>0</v>
      </c>
      <c r="AJM22" s="1954">
        <f t="shared" si="18"/>
        <v>0</v>
      </c>
      <c r="AJN22" s="1954">
        <f t="shared" si="18"/>
        <v>0</v>
      </c>
      <c r="AJO22" s="1954">
        <f t="shared" si="18"/>
        <v>0</v>
      </c>
      <c r="AJP22" s="1954">
        <f t="shared" si="18"/>
        <v>0</v>
      </c>
      <c r="AJQ22" s="1954">
        <f t="shared" si="18"/>
        <v>0</v>
      </c>
      <c r="AJR22" s="1954">
        <f t="shared" si="18"/>
        <v>0</v>
      </c>
      <c r="AJS22" s="1954">
        <f t="shared" si="18"/>
        <v>0</v>
      </c>
      <c r="AJT22" s="1954">
        <f t="shared" si="18"/>
        <v>0</v>
      </c>
      <c r="AJU22" s="1954">
        <f t="shared" si="18"/>
        <v>0</v>
      </c>
      <c r="AJV22" s="1954">
        <f t="shared" si="18"/>
        <v>0</v>
      </c>
      <c r="AJW22" s="1954">
        <f t="shared" si="18"/>
        <v>0</v>
      </c>
      <c r="AJX22" s="1954">
        <f t="shared" si="18"/>
        <v>0</v>
      </c>
      <c r="AJY22" s="1954">
        <f t="shared" si="18"/>
        <v>0</v>
      </c>
      <c r="AJZ22" s="1954">
        <f t="shared" si="18"/>
        <v>0</v>
      </c>
      <c r="AKA22" s="1954">
        <f t="shared" si="18"/>
        <v>0</v>
      </c>
      <c r="AKB22" s="1954">
        <f t="shared" si="18"/>
        <v>0</v>
      </c>
      <c r="AKC22" s="1954">
        <f t="shared" si="18"/>
        <v>0</v>
      </c>
      <c r="AKD22" s="1954">
        <f t="shared" si="18"/>
        <v>0</v>
      </c>
      <c r="AKE22" s="1954">
        <f t="shared" si="18"/>
        <v>0</v>
      </c>
      <c r="AKF22" s="1954">
        <f t="shared" si="18"/>
        <v>0</v>
      </c>
      <c r="AKG22" s="1954">
        <f t="shared" si="18"/>
        <v>0</v>
      </c>
      <c r="AKH22" s="1954">
        <f t="shared" si="18"/>
        <v>0</v>
      </c>
      <c r="AKI22" s="1954">
        <f t="shared" ref="AKI22:AMT22" si="19">IF(AND(AKI$26="End of period",AKI$25="Revenue"),AKI9,0)</f>
        <v>0</v>
      </c>
      <c r="AKJ22" s="1954">
        <f t="shared" si="19"/>
        <v>0</v>
      </c>
      <c r="AKK22" s="1954">
        <f t="shared" si="19"/>
        <v>0</v>
      </c>
      <c r="AKL22" s="1954">
        <f t="shared" si="19"/>
        <v>0</v>
      </c>
      <c r="AKM22" s="1954">
        <f t="shared" si="19"/>
        <v>0</v>
      </c>
      <c r="AKN22" s="1954">
        <f t="shared" si="19"/>
        <v>0</v>
      </c>
      <c r="AKO22" s="1954">
        <f t="shared" si="19"/>
        <v>0</v>
      </c>
      <c r="AKP22" s="1954">
        <f t="shared" si="19"/>
        <v>0</v>
      </c>
      <c r="AKQ22" s="1954">
        <f t="shared" si="19"/>
        <v>0</v>
      </c>
      <c r="AKR22" s="1954">
        <f t="shared" si="19"/>
        <v>0</v>
      </c>
      <c r="AKS22" s="1954">
        <f t="shared" si="19"/>
        <v>0</v>
      </c>
      <c r="AKT22" s="1954">
        <f t="shared" si="19"/>
        <v>0</v>
      </c>
      <c r="AKU22" s="1954">
        <f t="shared" si="19"/>
        <v>0</v>
      </c>
      <c r="AKV22" s="1954">
        <f t="shared" si="19"/>
        <v>0</v>
      </c>
      <c r="AKW22" s="1954">
        <f t="shared" si="19"/>
        <v>0</v>
      </c>
      <c r="AKX22" s="1954">
        <f t="shared" si="19"/>
        <v>0</v>
      </c>
      <c r="AKY22" s="1954">
        <f t="shared" si="19"/>
        <v>0</v>
      </c>
      <c r="AKZ22" s="1954">
        <f t="shared" si="19"/>
        <v>0</v>
      </c>
      <c r="ALA22" s="1954">
        <f t="shared" si="19"/>
        <v>0</v>
      </c>
      <c r="ALB22" s="1954">
        <f t="shared" si="19"/>
        <v>0</v>
      </c>
      <c r="ALC22" s="1954">
        <f t="shared" si="19"/>
        <v>0</v>
      </c>
      <c r="ALD22" s="1954">
        <f t="shared" si="19"/>
        <v>0</v>
      </c>
      <c r="ALE22" s="1954">
        <f t="shared" si="19"/>
        <v>0</v>
      </c>
      <c r="ALF22" s="1954">
        <f t="shared" si="19"/>
        <v>0</v>
      </c>
      <c r="ALG22" s="1954">
        <f t="shared" si="19"/>
        <v>0</v>
      </c>
      <c r="ALH22" s="1954">
        <f t="shared" si="19"/>
        <v>0</v>
      </c>
      <c r="ALI22" s="1954">
        <f t="shared" si="19"/>
        <v>0</v>
      </c>
      <c r="ALJ22" s="1954">
        <f t="shared" si="19"/>
        <v>0</v>
      </c>
      <c r="ALK22" s="1954">
        <f t="shared" si="19"/>
        <v>0</v>
      </c>
      <c r="ALL22" s="1954">
        <f t="shared" si="19"/>
        <v>0</v>
      </c>
      <c r="ALM22" s="1954">
        <f t="shared" si="19"/>
        <v>0</v>
      </c>
      <c r="ALN22" s="1954">
        <f t="shared" si="19"/>
        <v>0</v>
      </c>
      <c r="ALO22" s="1954">
        <f t="shared" si="19"/>
        <v>0</v>
      </c>
      <c r="ALP22" s="1954">
        <f t="shared" si="19"/>
        <v>0</v>
      </c>
      <c r="ALQ22" s="1954">
        <f t="shared" si="19"/>
        <v>0</v>
      </c>
      <c r="ALR22" s="1954">
        <f t="shared" si="19"/>
        <v>0</v>
      </c>
      <c r="ALS22" s="1954">
        <f t="shared" si="19"/>
        <v>0</v>
      </c>
      <c r="ALT22" s="1954">
        <f t="shared" si="19"/>
        <v>0</v>
      </c>
      <c r="ALU22" s="1954">
        <f t="shared" si="19"/>
        <v>0</v>
      </c>
      <c r="ALV22" s="1954">
        <f t="shared" si="19"/>
        <v>0</v>
      </c>
      <c r="ALW22" s="1954">
        <f t="shared" si="19"/>
        <v>0</v>
      </c>
      <c r="ALX22" s="1954">
        <f t="shared" si="19"/>
        <v>0</v>
      </c>
      <c r="ALY22" s="1954">
        <f t="shared" si="19"/>
        <v>0</v>
      </c>
      <c r="ALZ22" s="1954">
        <f t="shared" si="19"/>
        <v>0</v>
      </c>
      <c r="AMA22" s="1954">
        <f t="shared" si="19"/>
        <v>0</v>
      </c>
      <c r="AMB22" s="1954">
        <f t="shared" si="19"/>
        <v>0</v>
      </c>
      <c r="AMC22" s="1954">
        <f t="shared" si="19"/>
        <v>0</v>
      </c>
      <c r="AMD22" s="1954">
        <f t="shared" si="19"/>
        <v>0</v>
      </c>
      <c r="AME22" s="1954">
        <f t="shared" si="19"/>
        <v>0</v>
      </c>
      <c r="AMF22" s="1954">
        <f t="shared" si="19"/>
        <v>0</v>
      </c>
      <c r="AMG22" s="1954">
        <f t="shared" si="19"/>
        <v>0</v>
      </c>
      <c r="AMH22" s="1954">
        <f t="shared" si="19"/>
        <v>0</v>
      </c>
      <c r="AMI22" s="1954">
        <f t="shared" si="19"/>
        <v>0</v>
      </c>
      <c r="AMJ22" s="1954">
        <f t="shared" si="19"/>
        <v>0</v>
      </c>
      <c r="AMK22" s="1954">
        <f t="shared" si="19"/>
        <v>0</v>
      </c>
      <c r="AML22" s="1954">
        <f t="shared" si="19"/>
        <v>0</v>
      </c>
      <c r="AMM22" s="1954">
        <f t="shared" si="19"/>
        <v>0</v>
      </c>
      <c r="AMN22" s="1954">
        <f t="shared" si="19"/>
        <v>0</v>
      </c>
      <c r="AMO22" s="1954">
        <f t="shared" si="19"/>
        <v>0</v>
      </c>
      <c r="AMP22" s="1954">
        <f t="shared" si="19"/>
        <v>0</v>
      </c>
      <c r="AMQ22" s="1954">
        <f t="shared" si="19"/>
        <v>0</v>
      </c>
      <c r="AMR22" s="1954">
        <f t="shared" si="19"/>
        <v>0</v>
      </c>
      <c r="AMS22" s="1954">
        <f t="shared" si="19"/>
        <v>0</v>
      </c>
      <c r="AMT22" s="1954">
        <f t="shared" si="19"/>
        <v>0</v>
      </c>
      <c r="AMU22" s="1954">
        <f t="shared" ref="AMU22:APF22" si="20">IF(AND(AMU$26="End of period",AMU$25="Revenue"),AMU9,0)</f>
        <v>0</v>
      </c>
      <c r="AMV22" s="1954">
        <f t="shared" si="20"/>
        <v>0</v>
      </c>
      <c r="AMW22" s="1954">
        <f t="shared" si="20"/>
        <v>0</v>
      </c>
      <c r="AMX22" s="1954">
        <f t="shared" si="20"/>
        <v>0</v>
      </c>
      <c r="AMY22" s="1954">
        <f t="shared" si="20"/>
        <v>0</v>
      </c>
      <c r="AMZ22" s="1954">
        <f t="shared" si="20"/>
        <v>0</v>
      </c>
      <c r="ANA22" s="1954">
        <f t="shared" si="20"/>
        <v>0</v>
      </c>
      <c r="ANB22" s="1954">
        <f t="shared" si="20"/>
        <v>0</v>
      </c>
      <c r="ANC22" s="1954">
        <f t="shared" si="20"/>
        <v>0</v>
      </c>
      <c r="AND22" s="1954">
        <f t="shared" si="20"/>
        <v>0</v>
      </c>
      <c r="ANE22" s="1954">
        <f t="shared" si="20"/>
        <v>0</v>
      </c>
      <c r="ANF22" s="1954">
        <f t="shared" si="20"/>
        <v>0</v>
      </c>
      <c r="ANG22" s="1954">
        <f t="shared" si="20"/>
        <v>0</v>
      </c>
      <c r="ANH22" s="1954">
        <f t="shared" si="20"/>
        <v>0</v>
      </c>
      <c r="ANI22" s="1954">
        <f t="shared" si="20"/>
        <v>0</v>
      </c>
      <c r="ANJ22" s="1954">
        <f t="shared" si="20"/>
        <v>0</v>
      </c>
      <c r="ANK22" s="1954">
        <f t="shared" si="20"/>
        <v>0</v>
      </c>
      <c r="ANL22" s="1954">
        <f t="shared" si="20"/>
        <v>0</v>
      </c>
      <c r="ANM22" s="1954">
        <f t="shared" si="20"/>
        <v>0</v>
      </c>
      <c r="ANN22" s="1954">
        <f t="shared" si="20"/>
        <v>0</v>
      </c>
      <c r="ANO22" s="1954">
        <f t="shared" si="20"/>
        <v>0</v>
      </c>
      <c r="ANP22" s="1954">
        <f t="shared" si="20"/>
        <v>0</v>
      </c>
      <c r="ANQ22" s="1954">
        <f t="shared" si="20"/>
        <v>0</v>
      </c>
      <c r="ANR22" s="1954">
        <f t="shared" si="20"/>
        <v>0</v>
      </c>
      <c r="ANS22" s="1954">
        <f t="shared" si="20"/>
        <v>0</v>
      </c>
      <c r="ANT22" s="1954">
        <f t="shared" si="20"/>
        <v>0</v>
      </c>
      <c r="ANU22" s="1954">
        <f t="shared" si="20"/>
        <v>0</v>
      </c>
      <c r="ANV22" s="1954">
        <f t="shared" si="20"/>
        <v>0</v>
      </c>
      <c r="ANW22" s="1954">
        <f t="shared" si="20"/>
        <v>0</v>
      </c>
      <c r="ANX22" s="1954">
        <f t="shared" si="20"/>
        <v>0</v>
      </c>
      <c r="ANY22" s="1954">
        <f t="shared" si="20"/>
        <v>0</v>
      </c>
      <c r="ANZ22" s="1954">
        <f t="shared" si="20"/>
        <v>0</v>
      </c>
      <c r="AOA22" s="1954">
        <f t="shared" si="20"/>
        <v>0</v>
      </c>
      <c r="AOB22" s="1954">
        <f t="shared" si="20"/>
        <v>0</v>
      </c>
      <c r="AOC22" s="1954">
        <f t="shared" si="20"/>
        <v>0</v>
      </c>
      <c r="AOD22" s="1954">
        <f t="shared" si="20"/>
        <v>0</v>
      </c>
      <c r="AOE22" s="1954">
        <f t="shared" si="20"/>
        <v>0</v>
      </c>
      <c r="AOF22" s="1954">
        <f t="shared" si="20"/>
        <v>0</v>
      </c>
      <c r="AOG22" s="1954">
        <f t="shared" si="20"/>
        <v>0</v>
      </c>
      <c r="AOH22" s="1954">
        <f t="shared" si="20"/>
        <v>0</v>
      </c>
      <c r="AOI22" s="1954">
        <f t="shared" si="20"/>
        <v>0</v>
      </c>
      <c r="AOJ22" s="1954">
        <f t="shared" si="20"/>
        <v>0</v>
      </c>
      <c r="AOK22" s="1954">
        <f t="shared" si="20"/>
        <v>0</v>
      </c>
      <c r="AOL22" s="1954">
        <f t="shared" si="20"/>
        <v>0</v>
      </c>
      <c r="AOM22" s="1954">
        <f t="shared" si="20"/>
        <v>0</v>
      </c>
      <c r="AON22" s="1954">
        <f t="shared" si="20"/>
        <v>0</v>
      </c>
      <c r="AOO22" s="1954">
        <f t="shared" si="20"/>
        <v>0</v>
      </c>
      <c r="AOP22" s="1954">
        <f t="shared" si="20"/>
        <v>0</v>
      </c>
      <c r="AOQ22" s="1954">
        <f t="shared" si="20"/>
        <v>0</v>
      </c>
      <c r="AOR22" s="1954">
        <f t="shared" si="20"/>
        <v>0</v>
      </c>
      <c r="AOS22" s="1954">
        <f t="shared" si="20"/>
        <v>0</v>
      </c>
      <c r="AOT22" s="1954">
        <f t="shared" si="20"/>
        <v>0</v>
      </c>
      <c r="AOU22" s="1954">
        <f t="shared" si="20"/>
        <v>0</v>
      </c>
      <c r="AOV22" s="1954">
        <f t="shared" si="20"/>
        <v>0</v>
      </c>
      <c r="AOW22" s="1954">
        <f t="shared" si="20"/>
        <v>0</v>
      </c>
      <c r="AOX22" s="1954">
        <f t="shared" si="20"/>
        <v>0</v>
      </c>
      <c r="AOY22" s="1954">
        <f t="shared" si="20"/>
        <v>0</v>
      </c>
      <c r="AOZ22" s="1954">
        <f t="shared" si="20"/>
        <v>0</v>
      </c>
      <c r="APA22" s="1954">
        <f t="shared" si="20"/>
        <v>0</v>
      </c>
      <c r="APB22" s="1954">
        <f t="shared" si="20"/>
        <v>0</v>
      </c>
      <c r="APC22" s="1954">
        <f t="shared" si="20"/>
        <v>0</v>
      </c>
      <c r="APD22" s="1954">
        <f t="shared" si="20"/>
        <v>0</v>
      </c>
      <c r="APE22" s="1954">
        <f t="shared" si="20"/>
        <v>0</v>
      </c>
      <c r="APF22" s="1954">
        <f t="shared" si="20"/>
        <v>0</v>
      </c>
      <c r="APG22" s="1954">
        <f t="shared" ref="APG22:ARR22" si="21">IF(AND(APG$26="End of period",APG$25="Revenue"),APG9,0)</f>
        <v>0</v>
      </c>
      <c r="APH22" s="1954">
        <f t="shared" si="21"/>
        <v>0</v>
      </c>
      <c r="API22" s="1954">
        <f t="shared" si="21"/>
        <v>0</v>
      </c>
      <c r="APJ22" s="1954">
        <f t="shared" si="21"/>
        <v>0</v>
      </c>
      <c r="APK22" s="1954">
        <f t="shared" si="21"/>
        <v>0</v>
      </c>
      <c r="APL22" s="1954">
        <f t="shared" si="21"/>
        <v>0</v>
      </c>
      <c r="APM22" s="1954">
        <f t="shared" si="21"/>
        <v>0</v>
      </c>
      <c r="APN22" s="1954">
        <f t="shared" si="21"/>
        <v>0</v>
      </c>
      <c r="APO22" s="1954">
        <f t="shared" si="21"/>
        <v>0</v>
      </c>
      <c r="APP22" s="1954">
        <f t="shared" si="21"/>
        <v>0</v>
      </c>
      <c r="APQ22" s="1954">
        <f t="shared" si="21"/>
        <v>0</v>
      </c>
      <c r="APR22" s="1954">
        <f t="shared" si="21"/>
        <v>0</v>
      </c>
      <c r="APS22" s="1954">
        <f t="shared" si="21"/>
        <v>0</v>
      </c>
      <c r="APT22" s="1954">
        <f t="shared" si="21"/>
        <v>0</v>
      </c>
      <c r="APU22" s="1954">
        <f t="shared" si="21"/>
        <v>0</v>
      </c>
      <c r="APV22" s="1954">
        <f t="shared" si="21"/>
        <v>0</v>
      </c>
      <c r="APW22" s="1954">
        <f t="shared" si="21"/>
        <v>0</v>
      </c>
      <c r="APX22" s="1954">
        <f t="shared" si="21"/>
        <v>0</v>
      </c>
      <c r="APY22" s="1954">
        <f t="shared" si="21"/>
        <v>0</v>
      </c>
      <c r="APZ22" s="1954">
        <f t="shared" si="21"/>
        <v>0</v>
      </c>
      <c r="AQA22" s="1954">
        <f t="shared" si="21"/>
        <v>0</v>
      </c>
      <c r="AQB22" s="1954">
        <f t="shared" si="21"/>
        <v>0</v>
      </c>
      <c r="AQC22" s="1954">
        <f t="shared" si="21"/>
        <v>0</v>
      </c>
      <c r="AQD22" s="1954">
        <f t="shared" si="21"/>
        <v>0</v>
      </c>
      <c r="AQE22" s="1954">
        <f t="shared" si="21"/>
        <v>0</v>
      </c>
      <c r="AQF22" s="1954">
        <f t="shared" si="21"/>
        <v>0</v>
      </c>
      <c r="AQG22" s="1954">
        <f t="shared" si="21"/>
        <v>0</v>
      </c>
      <c r="AQH22" s="1954">
        <f t="shared" si="21"/>
        <v>0</v>
      </c>
      <c r="AQI22" s="1954">
        <f t="shared" si="21"/>
        <v>0</v>
      </c>
      <c r="AQJ22" s="1954">
        <f t="shared" si="21"/>
        <v>0</v>
      </c>
      <c r="AQK22" s="1954">
        <f t="shared" si="21"/>
        <v>0</v>
      </c>
      <c r="AQL22" s="1954">
        <f t="shared" si="21"/>
        <v>0</v>
      </c>
      <c r="AQM22" s="1954">
        <f t="shared" si="21"/>
        <v>0</v>
      </c>
      <c r="AQN22" s="1954">
        <f t="shared" si="21"/>
        <v>0</v>
      </c>
      <c r="AQO22" s="1954">
        <f t="shared" si="21"/>
        <v>0</v>
      </c>
      <c r="AQP22" s="1954">
        <f t="shared" si="21"/>
        <v>0</v>
      </c>
      <c r="AQQ22" s="1954">
        <f t="shared" si="21"/>
        <v>0</v>
      </c>
      <c r="AQR22" s="1954">
        <f t="shared" si="21"/>
        <v>0</v>
      </c>
      <c r="AQS22" s="1954">
        <f t="shared" si="21"/>
        <v>0</v>
      </c>
      <c r="AQT22" s="1954">
        <f t="shared" si="21"/>
        <v>0</v>
      </c>
      <c r="AQU22" s="1954">
        <f t="shared" si="21"/>
        <v>0</v>
      </c>
      <c r="AQV22" s="1954">
        <f t="shared" si="21"/>
        <v>0</v>
      </c>
      <c r="AQW22" s="1954">
        <f t="shared" si="21"/>
        <v>0</v>
      </c>
      <c r="AQX22" s="1954">
        <f t="shared" si="21"/>
        <v>0</v>
      </c>
      <c r="AQY22" s="1954">
        <f t="shared" si="21"/>
        <v>0</v>
      </c>
      <c r="AQZ22" s="1954">
        <f t="shared" si="21"/>
        <v>0</v>
      </c>
      <c r="ARA22" s="1954">
        <f t="shared" si="21"/>
        <v>0</v>
      </c>
      <c r="ARB22" s="1954">
        <f t="shared" si="21"/>
        <v>0</v>
      </c>
      <c r="ARC22" s="1954">
        <f t="shared" si="21"/>
        <v>0</v>
      </c>
      <c r="ARD22" s="1954">
        <f t="shared" si="21"/>
        <v>0</v>
      </c>
      <c r="ARE22" s="1954">
        <f t="shared" si="21"/>
        <v>0</v>
      </c>
      <c r="ARF22" s="1954">
        <f t="shared" si="21"/>
        <v>0</v>
      </c>
      <c r="ARG22" s="1954">
        <f t="shared" si="21"/>
        <v>0</v>
      </c>
      <c r="ARH22" s="1954">
        <f t="shared" si="21"/>
        <v>0</v>
      </c>
      <c r="ARI22" s="1954">
        <f t="shared" si="21"/>
        <v>0</v>
      </c>
      <c r="ARJ22" s="1954">
        <f t="shared" si="21"/>
        <v>0</v>
      </c>
      <c r="ARK22" s="1954">
        <f t="shared" si="21"/>
        <v>0</v>
      </c>
      <c r="ARL22" s="1954">
        <f t="shared" si="21"/>
        <v>0</v>
      </c>
      <c r="ARM22" s="1954">
        <f t="shared" si="21"/>
        <v>0</v>
      </c>
      <c r="ARN22" s="1954">
        <f t="shared" si="21"/>
        <v>0</v>
      </c>
      <c r="ARO22" s="1954">
        <f t="shared" si="21"/>
        <v>0</v>
      </c>
      <c r="ARP22" s="1954">
        <f t="shared" si="21"/>
        <v>0</v>
      </c>
      <c r="ARQ22" s="1954">
        <f t="shared" si="21"/>
        <v>0</v>
      </c>
      <c r="ARR22" s="1954">
        <f t="shared" si="21"/>
        <v>0</v>
      </c>
      <c r="ARS22" s="1954">
        <f t="shared" ref="ARS22:AUD22" si="22">IF(AND(ARS$26="End of period",ARS$25="Revenue"),ARS9,0)</f>
        <v>0</v>
      </c>
      <c r="ART22" s="1954">
        <f t="shared" si="22"/>
        <v>0</v>
      </c>
      <c r="ARU22" s="1954">
        <f t="shared" si="22"/>
        <v>0</v>
      </c>
      <c r="ARV22" s="1954">
        <f t="shared" si="22"/>
        <v>0</v>
      </c>
      <c r="ARW22" s="1954">
        <f t="shared" si="22"/>
        <v>0</v>
      </c>
      <c r="ARX22" s="1954">
        <f t="shared" si="22"/>
        <v>0</v>
      </c>
      <c r="ARY22" s="1954">
        <f t="shared" si="22"/>
        <v>0</v>
      </c>
      <c r="ARZ22" s="1954">
        <f t="shared" si="22"/>
        <v>0</v>
      </c>
      <c r="ASA22" s="1954">
        <f t="shared" si="22"/>
        <v>0</v>
      </c>
      <c r="ASB22" s="1954">
        <f t="shared" si="22"/>
        <v>0</v>
      </c>
      <c r="ASC22" s="1954">
        <f t="shared" si="22"/>
        <v>0</v>
      </c>
      <c r="ASD22" s="1954">
        <f t="shared" si="22"/>
        <v>0</v>
      </c>
      <c r="ASE22" s="1954">
        <f t="shared" si="22"/>
        <v>0</v>
      </c>
      <c r="ASF22" s="1954">
        <f t="shared" si="22"/>
        <v>0</v>
      </c>
      <c r="ASG22" s="1954">
        <f t="shared" si="22"/>
        <v>0</v>
      </c>
      <c r="ASH22" s="1954">
        <f t="shared" si="22"/>
        <v>0</v>
      </c>
      <c r="ASI22" s="1954">
        <f t="shared" si="22"/>
        <v>0</v>
      </c>
      <c r="ASJ22" s="1954">
        <f t="shared" si="22"/>
        <v>0</v>
      </c>
      <c r="ASK22" s="1954">
        <f t="shared" si="22"/>
        <v>0</v>
      </c>
      <c r="ASL22" s="1954">
        <f t="shared" si="22"/>
        <v>0</v>
      </c>
      <c r="ASM22" s="1954">
        <f t="shared" si="22"/>
        <v>0</v>
      </c>
      <c r="ASN22" s="1954">
        <f t="shared" si="22"/>
        <v>0</v>
      </c>
      <c r="ASO22" s="1954">
        <f t="shared" si="22"/>
        <v>0</v>
      </c>
      <c r="ASP22" s="1954">
        <f t="shared" si="22"/>
        <v>0</v>
      </c>
      <c r="ASQ22" s="1954">
        <f t="shared" si="22"/>
        <v>0</v>
      </c>
      <c r="ASR22" s="1954">
        <f t="shared" si="22"/>
        <v>0</v>
      </c>
      <c r="ASS22" s="1954">
        <f t="shared" si="22"/>
        <v>0</v>
      </c>
      <c r="AST22" s="1954">
        <f t="shared" si="22"/>
        <v>0</v>
      </c>
      <c r="ASU22" s="1954">
        <f t="shared" si="22"/>
        <v>0</v>
      </c>
      <c r="ASV22" s="1954">
        <f t="shared" si="22"/>
        <v>0</v>
      </c>
      <c r="ASW22" s="1954">
        <f t="shared" si="22"/>
        <v>0</v>
      </c>
      <c r="ASX22" s="1954">
        <f t="shared" si="22"/>
        <v>0</v>
      </c>
      <c r="ASY22" s="1954">
        <f t="shared" si="22"/>
        <v>0</v>
      </c>
      <c r="ASZ22" s="1954">
        <f t="shared" si="22"/>
        <v>0</v>
      </c>
      <c r="ATA22" s="1954">
        <f t="shared" si="22"/>
        <v>0</v>
      </c>
      <c r="ATB22" s="1954">
        <f t="shared" si="22"/>
        <v>0</v>
      </c>
      <c r="ATC22" s="1954">
        <f t="shared" si="22"/>
        <v>0</v>
      </c>
      <c r="ATD22" s="1954">
        <f t="shared" si="22"/>
        <v>0</v>
      </c>
      <c r="ATE22" s="1954">
        <f t="shared" si="22"/>
        <v>0</v>
      </c>
      <c r="ATF22" s="1954">
        <f t="shared" si="22"/>
        <v>0</v>
      </c>
      <c r="ATG22" s="1954">
        <f t="shared" si="22"/>
        <v>0</v>
      </c>
      <c r="ATH22" s="1954">
        <f t="shared" si="22"/>
        <v>0</v>
      </c>
      <c r="ATI22" s="1954">
        <f t="shared" si="22"/>
        <v>0</v>
      </c>
      <c r="ATJ22" s="1954">
        <f t="shared" si="22"/>
        <v>0</v>
      </c>
      <c r="ATK22" s="1954">
        <f t="shared" si="22"/>
        <v>0</v>
      </c>
      <c r="ATL22" s="1954">
        <f t="shared" si="22"/>
        <v>0</v>
      </c>
      <c r="ATM22" s="1954">
        <f t="shared" si="22"/>
        <v>0</v>
      </c>
      <c r="ATN22" s="1954">
        <f t="shared" si="22"/>
        <v>0</v>
      </c>
      <c r="ATO22" s="1954">
        <f t="shared" si="22"/>
        <v>0</v>
      </c>
      <c r="ATP22" s="1954">
        <f t="shared" si="22"/>
        <v>0</v>
      </c>
      <c r="ATQ22" s="1954">
        <f t="shared" si="22"/>
        <v>0</v>
      </c>
      <c r="ATR22" s="1954">
        <f t="shared" si="22"/>
        <v>0</v>
      </c>
      <c r="ATS22" s="1954">
        <f t="shared" si="22"/>
        <v>0</v>
      </c>
      <c r="ATT22" s="1954">
        <f t="shared" si="22"/>
        <v>0</v>
      </c>
      <c r="ATU22" s="1954">
        <f t="shared" si="22"/>
        <v>0</v>
      </c>
      <c r="ATV22" s="1954">
        <f t="shared" si="22"/>
        <v>0</v>
      </c>
      <c r="ATW22" s="1954">
        <f t="shared" si="22"/>
        <v>0</v>
      </c>
      <c r="ATX22" s="1954">
        <f t="shared" si="22"/>
        <v>0</v>
      </c>
      <c r="ATY22" s="1954">
        <f t="shared" si="22"/>
        <v>0</v>
      </c>
      <c r="ATZ22" s="1954">
        <f t="shared" si="22"/>
        <v>0</v>
      </c>
      <c r="AUA22" s="1954">
        <f t="shared" si="22"/>
        <v>0</v>
      </c>
      <c r="AUB22" s="1954">
        <f t="shared" si="22"/>
        <v>0</v>
      </c>
      <c r="AUC22" s="1954">
        <f t="shared" si="22"/>
        <v>0</v>
      </c>
      <c r="AUD22" s="1954">
        <f t="shared" si="22"/>
        <v>0</v>
      </c>
      <c r="AUE22" s="1954">
        <f t="shared" ref="AUE22:AWP22" si="23">IF(AND(AUE$26="End of period",AUE$25="Revenue"),AUE9,0)</f>
        <v>0</v>
      </c>
      <c r="AUF22" s="1954">
        <f t="shared" si="23"/>
        <v>0</v>
      </c>
      <c r="AUG22" s="1954">
        <f t="shared" si="23"/>
        <v>0</v>
      </c>
      <c r="AUH22" s="1954">
        <f t="shared" si="23"/>
        <v>0</v>
      </c>
      <c r="AUI22" s="1954">
        <f t="shared" si="23"/>
        <v>0</v>
      </c>
      <c r="AUJ22" s="1954">
        <f t="shared" si="23"/>
        <v>0</v>
      </c>
      <c r="AUK22" s="1954">
        <f t="shared" si="23"/>
        <v>0</v>
      </c>
      <c r="AUL22" s="1954">
        <f t="shared" si="23"/>
        <v>0</v>
      </c>
      <c r="AUM22" s="1954">
        <f t="shared" si="23"/>
        <v>0</v>
      </c>
      <c r="AUN22" s="1954">
        <f t="shared" si="23"/>
        <v>0</v>
      </c>
      <c r="AUO22" s="1954">
        <f t="shared" si="23"/>
        <v>0</v>
      </c>
      <c r="AUP22" s="1954">
        <f t="shared" si="23"/>
        <v>0</v>
      </c>
      <c r="AUQ22" s="1954">
        <f t="shared" si="23"/>
        <v>0</v>
      </c>
      <c r="AUR22" s="1954">
        <f t="shared" si="23"/>
        <v>0</v>
      </c>
      <c r="AUS22" s="1954">
        <f t="shared" si="23"/>
        <v>0</v>
      </c>
      <c r="AUT22" s="1954">
        <f t="shared" si="23"/>
        <v>0</v>
      </c>
      <c r="AUU22" s="1954">
        <f t="shared" si="23"/>
        <v>0</v>
      </c>
      <c r="AUV22" s="1954">
        <f t="shared" si="23"/>
        <v>0</v>
      </c>
      <c r="AUW22" s="1954">
        <f t="shared" si="23"/>
        <v>0</v>
      </c>
      <c r="AUX22" s="1954">
        <f t="shared" si="23"/>
        <v>0</v>
      </c>
      <c r="AUY22" s="1954">
        <f t="shared" si="23"/>
        <v>0</v>
      </c>
      <c r="AUZ22" s="1954">
        <f t="shared" si="23"/>
        <v>0</v>
      </c>
      <c r="AVA22" s="1954">
        <f t="shared" si="23"/>
        <v>0</v>
      </c>
      <c r="AVB22" s="1954">
        <f t="shared" si="23"/>
        <v>0</v>
      </c>
      <c r="AVC22" s="1954">
        <f t="shared" si="23"/>
        <v>0</v>
      </c>
      <c r="AVD22" s="1954">
        <f t="shared" si="23"/>
        <v>0</v>
      </c>
      <c r="AVE22" s="1954">
        <f t="shared" si="23"/>
        <v>0</v>
      </c>
      <c r="AVF22" s="1954">
        <f t="shared" si="23"/>
        <v>0</v>
      </c>
      <c r="AVG22" s="1954">
        <f t="shared" si="23"/>
        <v>0</v>
      </c>
      <c r="AVH22" s="1954">
        <f t="shared" si="23"/>
        <v>0</v>
      </c>
      <c r="AVI22" s="1954">
        <f t="shared" si="23"/>
        <v>0</v>
      </c>
      <c r="AVJ22" s="1954">
        <f t="shared" si="23"/>
        <v>0</v>
      </c>
      <c r="AVK22" s="1954">
        <f t="shared" si="23"/>
        <v>0</v>
      </c>
      <c r="AVL22" s="1954">
        <f t="shared" si="23"/>
        <v>0</v>
      </c>
      <c r="AVM22" s="1954">
        <f t="shared" si="23"/>
        <v>0</v>
      </c>
      <c r="AVN22" s="1954">
        <f t="shared" si="23"/>
        <v>0</v>
      </c>
      <c r="AVO22" s="1954">
        <f t="shared" si="23"/>
        <v>0</v>
      </c>
      <c r="AVP22" s="1954">
        <f t="shared" si="23"/>
        <v>0</v>
      </c>
      <c r="AVQ22" s="1954">
        <f t="shared" si="23"/>
        <v>0</v>
      </c>
      <c r="AVR22" s="1954">
        <f t="shared" si="23"/>
        <v>0</v>
      </c>
      <c r="AVS22" s="1954">
        <f t="shared" si="23"/>
        <v>0</v>
      </c>
      <c r="AVT22" s="1954">
        <f t="shared" si="23"/>
        <v>0</v>
      </c>
      <c r="AVU22" s="1954">
        <f t="shared" si="23"/>
        <v>0</v>
      </c>
      <c r="AVV22" s="1954">
        <f t="shared" si="23"/>
        <v>0</v>
      </c>
      <c r="AVW22" s="1954">
        <f t="shared" si="23"/>
        <v>0</v>
      </c>
      <c r="AVX22" s="1954">
        <f t="shared" si="23"/>
        <v>0</v>
      </c>
      <c r="AVY22" s="1954">
        <f t="shared" si="23"/>
        <v>0</v>
      </c>
      <c r="AVZ22" s="1954">
        <f t="shared" si="23"/>
        <v>0</v>
      </c>
      <c r="AWA22" s="1954">
        <f t="shared" si="23"/>
        <v>0</v>
      </c>
      <c r="AWB22" s="1954">
        <f t="shared" si="23"/>
        <v>0</v>
      </c>
      <c r="AWC22" s="1954">
        <f t="shared" si="23"/>
        <v>0</v>
      </c>
      <c r="AWD22" s="1954">
        <f t="shared" si="23"/>
        <v>0</v>
      </c>
      <c r="AWE22" s="1954">
        <f t="shared" si="23"/>
        <v>0</v>
      </c>
      <c r="AWF22" s="1954">
        <f t="shared" si="23"/>
        <v>0</v>
      </c>
      <c r="AWG22" s="1954">
        <f t="shared" si="23"/>
        <v>0</v>
      </c>
      <c r="AWH22" s="1954">
        <f t="shared" si="23"/>
        <v>0</v>
      </c>
      <c r="AWI22" s="1954">
        <f t="shared" si="23"/>
        <v>0</v>
      </c>
      <c r="AWJ22" s="1954">
        <f t="shared" si="23"/>
        <v>0</v>
      </c>
      <c r="AWK22" s="1954">
        <f t="shared" si="23"/>
        <v>0</v>
      </c>
      <c r="AWL22" s="1954">
        <f t="shared" si="23"/>
        <v>0</v>
      </c>
      <c r="AWM22" s="1954">
        <f t="shared" si="23"/>
        <v>0</v>
      </c>
      <c r="AWN22" s="1954">
        <f t="shared" si="23"/>
        <v>0</v>
      </c>
      <c r="AWO22" s="1954">
        <f t="shared" si="23"/>
        <v>0</v>
      </c>
      <c r="AWP22" s="1954">
        <f t="shared" si="23"/>
        <v>0</v>
      </c>
      <c r="AWQ22" s="1954">
        <f t="shared" ref="AWQ22:AZB22" si="24">IF(AND(AWQ$26="End of period",AWQ$25="Revenue"),AWQ9,0)</f>
        <v>0</v>
      </c>
      <c r="AWR22" s="1954">
        <f t="shared" si="24"/>
        <v>0</v>
      </c>
      <c r="AWS22" s="1954">
        <f t="shared" si="24"/>
        <v>0</v>
      </c>
      <c r="AWT22" s="1954">
        <f t="shared" si="24"/>
        <v>0</v>
      </c>
      <c r="AWU22" s="1954">
        <f t="shared" si="24"/>
        <v>0</v>
      </c>
      <c r="AWV22" s="1954">
        <f t="shared" si="24"/>
        <v>0</v>
      </c>
      <c r="AWW22" s="1954">
        <f t="shared" si="24"/>
        <v>0</v>
      </c>
      <c r="AWX22" s="1954">
        <f t="shared" si="24"/>
        <v>0</v>
      </c>
      <c r="AWY22" s="1954">
        <f t="shared" si="24"/>
        <v>0</v>
      </c>
      <c r="AWZ22" s="1954">
        <f t="shared" si="24"/>
        <v>0</v>
      </c>
      <c r="AXA22" s="1954">
        <f t="shared" si="24"/>
        <v>0</v>
      </c>
      <c r="AXB22" s="1954">
        <f t="shared" si="24"/>
        <v>0</v>
      </c>
      <c r="AXC22" s="1954">
        <f t="shared" si="24"/>
        <v>0</v>
      </c>
      <c r="AXD22" s="1954">
        <f t="shared" si="24"/>
        <v>0</v>
      </c>
      <c r="AXE22" s="1954">
        <f t="shared" si="24"/>
        <v>0</v>
      </c>
      <c r="AXF22" s="1954">
        <f t="shared" si="24"/>
        <v>0</v>
      </c>
      <c r="AXG22" s="1954">
        <f t="shared" si="24"/>
        <v>0</v>
      </c>
      <c r="AXH22" s="1954">
        <f t="shared" si="24"/>
        <v>0</v>
      </c>
      <c r="AXI22" s="1954">
        <f t="shared" si="24"/>
        <v>0</v>
      </c>
      <c r="AXJ22" s="1954">
        <f t="shared" si="24"/>
        <v>0</v>
      </c>
      <c r="AXK22" s="1954">
        <f t="shared" si="24"/>
        <v>0</v>
      </c>
      <c r="AXL22" s="1954">
        <f t="shared" si="24"/>
        <v>0</v>
      </c>
      <c r="AXM22" s="1954">
        <f t="shared" si="24"/>
        <v>0</v>
      </c>
      <c r="AXN22" s="1954">
        <f t="shared" si="24"/>
        <v>0</v>
      </c>
      <c r="AXO22" s="1954">
        <f t="shared" si="24"/>
        <v>0</v>
      </c>
      <c r="AXP22" s="1954">
        <f t="shared" si="24"/>
        <v>0</v>
      </c>
      <c r="AXQ22" s="1954">
        <f t="shared" si="24"/>
        <v>0</v>
      </c>
      <c r="AXR22" s="1954">
        <f t="shared" si="24"/>
        <v>0</v>
      </c>
      <c r="AXS22" s="1954">
        <f t="shared" si="24"/>
        <v>0</v>
      </c>
      <c r="AXT22" s="1954">
        <f t="shared" si="24"/>
        <v>0</v>
      </c>
      <c r="AXU22" s="1954">
        <f t="shared" si="24"/>
        <v>0</v>
      </c>
      <c r="AXV22" s="1954">
        <f t="shared" si="24"/>
        <v>0</v>
      </c>
      <c r="AXW22" s="1954">
        <f t="shared" si="24"/>
        <v>0</v>
      </c>
      <c r="AXX22" s="1954">
        <f t="shared" si="24"/>
        <v>0</v>
      </c>
      <c r="AXY22" s="1954">
        <f t="shared" si="24"/>
        <v>0</v>
      </c>
      <c r="AXZ22" s="1954">
        <f t="shared" si="24"/>
        <v>0</v>
      </c>
      <c r="AYA22" s="1954">
        <f t="shared" si="24"/>
        <v>0</v>
      </c>
      <c r="AYB22" s="1954">
        <f t="shared" si="24"/>
        <v>0</v>
      </c>
      <c r="AYC22" s="1954">
        <f t="shared" si="24"/>
        <v>0</v>
      </c>
      <c r="AYD22" s="1954">
        <f t="shared" si="24"/>
        <v>0</v>
      </c>
      <c r="AYE22" s="1954">
        <f t="shared" si="24"/>
        <v>0</v>
      </c>
      <c r="AYF22" s="1954">
        <f t="shared" si="24"/>
        <v>0</v>
      </c>
      <c r="AYG22" s="1954">
        <f t="shared" si="24"/>
        <v>0</v>
      </c>
      <c r="AYH22" s="1954">
        <f t="shared" si="24"/>
        <v>0</v>
      </c>
      <c r="AYI22" s="1954">
        <f t="shared" si="24"/>
        <v>0</v>
      </c>
      <c r="AYJ22" s="1954">
        <f t="shared" si="24"/>
        <v>0</v>
      </c>
      <c r="AYK22" s="1954">
        <f t="shared" si="24"/>
        <v>0</v>
      </c>
      <c r="AYL22" s="1954">
        <f t="shared" si="24"/>
        <v>0</v>
      </c>
      <c r="AYM22" s="1954">
        <f t="shared" si="24"/>
        <v>0</v>
      </c>
      <c r="AYN22" s="1954">
        <f t="shared" si="24"/>
        <v>0</v>
      </c>
      <c r="AYO22" s="1954">
        <f t="shared" si="24"/>
        <v>0</v>
      </c>
      <c r="AYP22" s="1954">
        <f t="shared" si="24"/>
        <v>0</v>
      </c>
      <c r="AYQ22" s="1954">
        <f t="shared" si="24"/>
        <v>0</v>
      </c>
      <c r="AYR22" s="1954">
        <f t="shared" si="24"/>
        <v>0</v>
      </c>
      <c r="AYS22" s="1954">
        <f t="shared" si="24"/>
        <v>0</v>
      </c>
      <c r="AYT22" s="1954">
        <f t="shared" si="24"/>
        <v>0</v>
      </c>
      <c r="AYU22" s="1954">
        <f t="shared" si="24"/>
        <v>0</v>
      </c>
      <c r="AYV22" s="1954">
        <f t="shared" si="24"/>
        <v>0</v>
      </c>
      <c r="AYW22" s="1954">
        <f t="shared" si="24"/>
        <v>0</v>
      </c>
      <c r="AYX22" s="1954">
        <f t="shared" si="24"/>
        <v>0</v>
      </c>
      <c r="AYY22" s="1954">
        <f t="shared" si="24"/>
        <v>0</v>
      </c>
      <c r="AYZ22" s="1954">
        <f t="shared" si="24"/>
        <v>0</v>
      </c>
      <c r="AZA22" s="1954">
        <f t="shared" si="24"/>
        <v>0</v>
      </c>
      <c r="AZB22" s="1954">
        <f t="shared" si="24"/>
        <v>0</v>
      </c>
      <c r="AZC22" s="1954">
        <f t="shared" ref="AZC22:BBN22" si="25">IF(AND(AZC$26="End of period",AZC$25="Revenue"),AZC9,0)</f>
        <v>0</v>
      </c>
      <c r="AZD22" s="1954">
        <f t="shared" si="25"/>
        <v>0</v>
      </c>
      <c r="AZE22" s="1954">
        <f t="shared" si="25"/>
        <v>0</v>
      </c>
      <c r="AZF22" s="1954">
        <f t="shared" si="25"/>
        <v>0</v>
      </c>
      <c r="AZG22" s="1954">
        <f t="shared" si="25"/>
        <v>0</v>
      </c>
      <c r="AZH22" s="1954">
        <f t="shared" si="25"/>
        <v>0</v>
      </c>
      <c r="AZI22" s="1954">
        <f t="shared" si="25"/>
        <v>0</v>
      </c>
      <c r="AZJ22" s="1954">
        <f t="shared" si="25"/>
        <v>0</v>
      </c>
      <c r="AZK22" s="1954">
        <f t="shared" si="25"/>
        <v>0</v>
      </c>
      <c r="AZL22" s="1954">
        <f t="shared" si="25"/>
        <v>0</v>
      </c>
      <c r="AZM22" s="1954">
        <f t="shared" si="25"/>
        <v>0</v>
      </c>
      <c r="AZN22" s="1954">
        <f t="shared" si="25"/>
        <v>0</v>
      </c>
      <c r="AZO22" s="1954">
        <f t="shared" si="25"/>
        <v>0</v>
      </c>
      <c r="AZP22" s="1954">
        <f t="shared" si="25"/>
        <v>0</v>
      </c>
      <c r="AZQ22" s="1954">
        <f t="shared" si="25"/>
        <v>0</v>
      </c>
      <c r="AZR22" s="1954">
        <f t="shared" si="25"/>
        <v>0</v>
      </c>
      <c r="AZS22" s="1954">
        <f t="shared" si="25"/>
        <v>0</v>
      </c>
      <c r="AZT22" s="1954">
        <f t="shared" si="25"/>
        <v>0</v>
      </c>
      <c r="AZU22" s="1954">
        <f t="shared" si="25"/>
        <v>0</v>
      </c>
      <c r="AZV22" s="1954">
        <f t="shared" si="25"/>
        <v>0</v>
      </c>
      <c r="AZW22" s="1954">
        <f t="shared" si="25"/>
        <v>0</v>
      </c>
      <c r="AZX22" s="1954">
        <f t="shared" si="25"/>
        <v>0</v>
      </c>
      <c r="AZY22" s="1954">
        <f t="shared" si="25"/>
        <v>0</v>
      </c>
      <c r="AZZ22" s="1954">
        <f t="shared" si="25"/>
        <v>0</v>
      </c>
      <c r="BAA22" s="1954">
        <f t="shared" si="25"/>
        <v>0</v>
      </c>
      <c r="BAB22" s="1954">
        <f t="shared" si="25"/>
        <v>0</v>
      </c>
      <c r="BAC22" s="1954">
        <f t="shared" si="25"/>
        <v>0</v>
      </c>
      <c r="BAD22" s="1954">
        <f t="shared" si="25"/>
        <v>0</v>
      </c>
      <c r="BAE22" s="1954">
        <f t="shared" si="25"/>
        <v>0</v>
      </c>
      <c r="BAF22" s="1954">
        <f t="shared" si="25"/>
        <v>0</v>
      </c>
      <c r="BAG22" s="1954">
        <f t="shared" si="25"/>
        <v>0</v>
      </c>
      <c r="BAH22" s="1954">
        <f t="shared" si="25"/>
        <v>0</v>
      </c>
      <c r="BAI22" s="1954">
        <f t="shared" si="25"/>
        <v>0</v>
      </c>
      <c r="BAJ22" s="1954">
        <f t="shared" si="25"/>
        <v>0</v>
      </c>
      <c r="BAK22" s="1954">
        <f t="shared" si="25"/>
        <v>0</v>
      </c>
      <c r="BAL22" s="1954">
        <f t="shared" si="25"/>
        <v>0</v>
      </c>
      <c r="BAM22" s="1954">
        <f t="shared" si="25"/>
        <v>0</v>
      </c>
      <c r="BAN22" s="1954">
        <f t="shared" si="25"/>
        <v>0</v>
      </c>
      <c r="BAO22" s="1954">
        <f t="shared" si="25"/>
        <v>0</v>
      </c>
      <c r="BAP22" s="1954">
        <f t="shared" si="25"/>
        <v>0</v>
      </c>
      <c r="BAQ22" s="1954">
        <f t="shared" si="25"/>
        <v>0</v>
      </c>
      <c r="BAR22" s="1954">
        <f t="shared" si="25"/>
        <v>0</v>
      </c>
      <c r="BAS22" s="1954">
        <f t="shared" si="25"/>
        <v>0</v>
      </c>
      <c r="BAT22" s="1954">
        <f t="shared" si="25"/>
        <v>0</v>
      </c>
      <c r="BAU22" s="1954">
        <f t="shared" si="25"/>
        <v>0</v>
      </c>
      <c r="BAV22" s="1954">
        <f t="shared" si="25"/>
        <v>0</v>
      </c>
      <c r="BAW22" s="1954">
        <f t="shared" si="25"/>
        <v>0</v>
      </c>
      <c r="BAX22" s="1954">
        <f t="shared" si="25"/>
        <v>0</v>
      </c>
      <c r="BAY22" s="1954">
        <f t="shared" si="25"/>
        <v>0</v>
      </c>
      <c r="BAZ22" s="1954">
        <f t="shared" si="25"/>
        <v>0</v>
      </c>
      <c r="BBA22" s="1954">
        <f t="shared" si="25"/>
        <v>0</v>
      </c>
      <c r="BBB22" s="1954">
        <f t="shared" si="25"/>
        <v>0</v>
      </c>
      <c r="BBC22" s="1954">
        <f t="shared" si="25"/>
        <v>0</v>
      </c>
      <c r="BBD22" s="1954">
        <f t="shared" si="25"/>
        <v>0</v>
      </c>
      <c r="BBE22" s="1954">
        <f t="shared" si="25"/>
        <v>0</v>
      </c>
      <c r="BBF22" s="1954">
        <f t="shared" si="25"/>
        <v>0</v>
      </c>
      <c r="BBG22" s="1954">
        <f t="shared" si="25"/>
        <v>0</v>
      </c>
      <c r="BBH22" s="1954">
        <f t="shared" si="25"/>
        <v>0</v>
      </c>
      <c r="BBI22" s="1954">
        <f t="shared" si="25"/>
        <v>0</v>
      </c>
      <c r="BBJ22" s="1954">
        <f t="shared" si="25"/>
        <v>0</v>
      </c>
      <c r="BBK22" s="1954">
        <f t="shared" si="25"/>
        <v>0</v>
      </c>
      <c r="BBL22" s="1954">
        <f t="shared" si="25"/>
        <v>0</v>
      </c>
      <c r="BBM22" s="1954">
        <f t="shared" si="25"/>
        <v>0</v>
      </c>
      <c r="BBN22" s="1954">
        <f t="shared" si="25"/>
        <v>0</v>
      </c>
      <c r="BBO22" s="1954">
        <f t="shared" ref="BBO22:BDZ22" si="26">IF(AND(BBO$26="End of period",BBO$25="Revenue"),BBO9,0)</f>
        <v>0</v>
      </c>
      <c r="BBP22" s="1954">
        <f t="shared" si="26"/>
        <v>0</v>
      </c>
      <c r="BBQ22" s="1954">
        <f t="shared" si="26"/>
        <v>0</v>
      </c>
      <c r="BBR22" s="1954">
        <f t="shared" si="26"/>
        <v>0</v>
      </c>
      <c r="BBS22" s="1954">
        <f t="shared" si="26"/>
        <v>0</v>
      </c>
      <c r="BBT22" s="1954">
        <f t="shared" si="26"/>
        <v>0</v>
      </c>
      <c r="BBU22" s="1954">
        <f t="shared" si="26"/>
        <v>0</v>
      </c>
      <c r="BBV22" s="1954">
        <f t="shared" si="26"/>
        <v>0</v>
      </c>
      <c r="BBW22" s="1954">
        <f t="shared" si="26"/>
        <v>0</v>
      </c>
      <c r="BBX22" s="1954">
        <f t="shared" si="26"/>
        <v>0</v>
      </c>
      <c r="BBY22" s="1954">
        <f t="shared" si="26"/>
        <v>0</v>
      </c>
      <c r="BBZ22" s="1954">
        <f t="shared" si="26"/>
        <v>0</v>
      </c>
      <c r="BCA22" s="1954">
        <f t="shared" si="26"/>
        <v>0</v>
      </c>
      <c r="BCB22" s="1954">
        <f t="shared" si="26"/>
        <v>0</v>
      </c>
      <c r="BCC22" s="1954">
        <f t="shared" si="26"/>
        <v>0</v>
      </c>
      <c r="BCD22" s="1954">
        <f t="shared" si="26"/>
        <v>0</v>
      </c>
      <c r="BCE22" s="1954">
        <f t="shared" si="26"/>
        <v>0</v>
      </c>
      <c r="BCF22" s="1954">
        <f t="shared" si="26"/>
        <v>0</v>
      </c>
      <c r="BCG22" s="1954">
        <f t="shared" si="26"/>
        <v>0</v>
      </c>
      <c r="BCH22" s="1954">
        <f t="shared" si="26"/>
        <v>0</v>
      </c>
      <c r="BCI22" s="1954">
        <f t="shared" si="26"/>
        <v>0</v>
      </c>
      <c r="BCJ22" s="1954">
        <f t="shared" si="26"/>
        <v>0</v>
      </c>
      <c r="BCK22" s="1954">
        <f t="shared" si="26"/>
        <v>0</v>
      </c>
      <c r="BCL22" s="1954">
        <f t="shared" si="26"/>
        <v>0</v>
      </c>
      <c r="BCM22" s="1954">
        <f t="shared" si="26"/>
        <v>0</v>
      </c>
      <c r="BCN22" s="1954">
        <f t="shared" si="26"/>
        <v>0</v>
      </c>
      <c r="BCO22" s="1954">
        <f t="shared" si="26"/>
        <v>0</v>
      </c>
      <c r="BCP22" s="1954">
        <f t="shared" si="26"/>
        <v>0</v>
      </c>
      <c r="BCQ22" s="1954">
        <f t="shared" si="26"/>
        <v>0</v>
      </c>
      <c r="BCR22" s="1954">
        <f t="shared" si="26"/>
        <v>0</v>
      </c>
      <c r="BCS22" s="1954">
        <f t="shared" si="26"/>
        <v>0</v>
      </c>
      <c r="BCT22" s="1954">
        <f t="shared" si="26"/>
        <v>0</v>
      </c>
      <c r="BCU22" s="1954">
        <f t="shared" si="26"/>
        <v>0</v>
      </c>
      <c r="BCV22" s="1954">
        <f t="shared" si="26"/>
        <v>0</v>
      </c>
      <c r="BCW22" s="1954">
        <f t="shared" si="26"/>
        <v>0</v>
      </c>
      <c r="BCX22" s="1954">
        <f t="shared" si="26"/>
        <v>0</v>
      </c>
      <c r="BCY22" s="1954">
        <f t="shared" si="26"/>
        <v>0</v>
      </c>
      <c r="BCZ22" s="1954">
        <f t="shared" si="26"/>
        <v>0</v>
      </c>
      <c r="BDA22" s="1954">
        <f t="shared" si="26"/>
        <v>0</v>
      </c>
      <c r="BDB22" s="1954">
        <f t="shared" si="26"/>
        <v>0</v>
      </c>
      <c r="BDC22" s="1954">
        <f t="shared" si="26"/>
        <v>0</v>
      </c>
      <c r="BDD22" s="1954">
        <f t="shared" si="26"/>
        <v>0</v>
      </c>
      <c r="BDE22" s="1954">
        <f t="shared" si="26"/>
        <v>0</v>
      </c>
      <c r="BDF22" s="1954">
        <f t="shared" si="26"/>
        <v>0</v>
      </c>
      <c r="BDG22" s="1954">
        <f t="shared" si="26"/>
        <v>0</v>
      </c>
      <c r="BDH22" s="1954">
        <f t="shared" si="26"/>
        <v>0</v>
      </c>
      <c r="BDI22" s="1954">
        <f t="shared" si="26"/>
        <v>0</v>
      </c>
      <c r="BDJ22" s="1954">
        <f t="shared" si="26"/>
        <v>0</v>
      </c>
      <c r="BDK22" s="1954">
        <f t="shared" si="26"/>
        <v>0</v>
      </c>
      <c r="BDL22" s="1954">
        <f t="shared" si="26"/>
        <v>0</v>
      </c>
      <c r="BDM22" s="1954">
        <f t="shared" si="26"/>
        <v>0</v>
      </c>
      <c r="BDN22" s="1954">
        <f t="shared" si="26"/>
        <v>0</v>
      </c>
      <c r="BDO22" s="1954">
        <f t="shared" si="26"/>
        <v>0</v>
      </c>
      <c r="BDP22" s="1954">
        <f t="shared" si="26"/>
        <v>0</v>
      </c>
      <c r="BDQ22" s="1954">
        <f t="shared" si="26"/>
        <v>0</v>
      </c>
      <c r="BDR22" s="1954">
        <f t="shared" si="26"/>
        <v>0</v>
      </c>
      <c r="BDS22" s="1954">
        <f t="shared" si="26"/>
        <v>0</v>
      </c>
      <c r="BDT22" s="1954">
        <f t="shared" si="26"/>
        <v>0</v>
      </c>
      <c r="BDU22" s="1954">
        <f t="shared" si="26"/>
        <v>0</v>
      </c>
      <c r="BDV22" s="1954">
        <f t="shared" si="26"/>
        <v>0</v>
      </c>
      <c r="BDW22" s="1954">
        <f t="shared" si="26"/>
        <v>0</v>
      </c>
      <c r="BDX22" s="1954">
        <f t="shared" si="26"/>
        <v>0</v>
      </c>
      <c r="BDY22" s="1954">
        <f t="shared" si="26"/>
        <v>0</v>
      </c>
      <c r="BDZ22" s="1954">
        <f t="shared" si="26"/>
        <v>0</v>
      </c>
      <c r="BEA22" s="1954">
        <f t="shared" ref="BEA22:BGL22" si="27">IF(AND(BEA$26="End of period",BEA$25="Revenue"),BEA9,0)</f>
        <v>0</v>
      </c>
      <c r="BEB22" s="1954">
        <f t="shared" si="27"/>
        <v>0</v>
      </c>
      <c r="BEC22" s="1954">
        <f t="shared" si="27"/>
        <v>0</v>
      </c>
      <c r="BED22" s="1954">
        <f t="shared" si="27"/>
        <v>0</v>
      </c>
      <c r="BEE22" s="1954">
        <f t="shared" si="27"/>
        <v>0</v>
      </c>
      <c r="BEF22" s="1954">
        <f t="shared" si="27"/>
        <v>0</v>
      </c>
      <c r="BEG22" s="1954">
        <f t="shared" si="27"/>
        <v>0</v>
      </c>
      <c r="BEH22" s="1954">
        <f t="shared" si="27"/>
        <v>0</v>
      </c>
      <c r="BEI22" s="1954">
        <f t="shared" si="27"/>
        <v>0</v>
      </c>
      <c r="BEJ22" s="1954">
        <f t="shared" si="27"/>
        <v>0</v>
      </c>
      <c r="BEK22" s="1954">
        <f t="shared" si="27"/>
        <v>0</v>
      </c>
      <c r="BEL22" s="1954">
        <f t="shared" si="27"/>
        <v>0</v>
      </c>
      <c r="BEM22" s="1954">
        <f t="shared" si="27"/>
        <v>0</v>
      </c>
      <c r="BEN22" s="1954">
        <f t="shared" si="27"/>
        <v>0</v>
      </c>
      <c r="BEO22" s="1954">
        <f t="shared" si="27"/>
        <v>0</v>
      </c>
      <c r="BEP22" s="1954">
        <f t="shared" si="27"/>
        <v>0</v>
      </c>
      <c r="BEQ22" s="1954">
        <f t="shared" si="27"/>
        <v>0</v>
      </c>
      <c r="BER22" s="1954">
        <f t="shared" si="27"/>
        <v>0</v>
      </c>
      <c r="BES22" s="1954">
        <f t="shared" si="27"/>
        <v>0</v>
      </c>
      <c r="BET22" s="1954">
        <f t="shared" si="27"/>
        <v>0</v>
      </c>
      <c r="BEU22" s="1954">
        <f t="shared" si="27"/>
        <v>0</v>
      </c>
      <c r="BEV22" s="1954">
        <f t="shared" si="27"/>
        <v>0</v>
      </c>
      <c r="BEW22" s="1954">
        <f t="shared" si="27"/>
        <v>0</v>
      </c>
      <c r="BEX22" s="1954">
        <f t="shared" si="27"/>
        <v>0</v>
      </c>
      <c r="BEY22" s="1954">
        <f t="shared" si="27"/>
        <v>0</v>
      </c>
      <c r="BEZ22" s="1954">
        <f t="shared" si="27"/>
        <v>0</v>
      </c>
      <c r="BFA22" s="1954">
        <f t="shared" si="27"/>
        <v>0</v>
      </c>
      <c r="BFB22" s="1954">
        <f t="shared" si="27"/>
        <v>0</v>
      </c>
      <c r="BFC22" s="1954">
        <f t="shared" si="27"/>
        <v>0</v>
      </c>
      <c r="BFD22" s="1954">
        <f t="shared" si="27"/>
        <v>0</v>
      </c>
      <c r="BFE22" s="1954">
        <f t="shared" si="27"/>
        <v>0</v>
      </c>
      <c r="BFF22" s="1954">
        <f t="shared" si="27"/>
        <v>0</v>
      </c>
      <c r="BFG22" s="1954">
        <f t="shared" si="27"/>
        <v>0</v>
      </c>
      <c r="BFH22" s="1954">
        <f t="shared" si="27"/>
        <v>0</v>
      </c>
      <c r="BFI22" s="1954">
        <f t="shared" si="27"/>
        <v>0</v>
      </c>
      <c r="BFJ22" s="1954">
        <f t="shared" si="27"/>
        <v>0</v>
      </c>
      <c r="BFK22" s="1954">
        <f t="shared" si="27"/>
        <v>0</v>
      </c>
      <c r="BFL22" s="1954">
        <f t="shared" si="27"/>
        <v>0</v>
      </c>
      <c r="BFM22" s="1954">
        <f t="shared" si="27"/>
        <v>0</v>
      </c>
      <c r="BFN22" s="1954">
        <f t="shared" si="27"/>
        <v>0</v>
      </c>
      <c r="BFO22" s="1954">
        <f t="shared" si="27"/>
        <v>0</v>
      </c>
      <c r="BFP22" s="1954">
        <f t="shared" si="27"/>
        <v>0</v>
      </c>
      <c r="BFQ22" s="1954">
        <f t="shared" si="27"/>
        <v>0</v>
      </c>
      <c r="BFR22" s="1954">
        <f t="shared" si="27"/>
        <v>0</v>
      </c>
      <c r="BFS22" s="1954">
        <f t="shared" si="27"/>
        <v>0</v>
      </c>
      <c r="BFT22" s="1954">
        <f t="shared" si="27"/>
        <v>0</v>
      </c>
      <c r="BFU22" s="1954">
        <f t="shared" si="27"/>
        <v>0</v>
      </c>
      <c r="BFV22" s="1954">
        <f t="shared" si="27"/>
        <v>0</v>
      </c>
      <c r="BFW22" s="1954">
        <f t="shared" si="27"/>
        <v>0</v>
      </c>
      <c r="BFX22" s="1954">
        <f t="shared" si="27"/>
        <v>0</v>
      </c>
      <c r="BFY22" s="1954">
        <f t="shared" si="27"/>
        <v>0</v>
      </c>
      <c r="BFZ22" s="1954">
        <f t="shared" si="27"/>
        <v>0</v>
      </c>
      <c r="BGA22" s="1954">
        <f t="shared" si="27"/>
        <v>0</v>
      </c>
      <c r="BGB22" s="1954">
        <f t="shared" si="27"/>
        <v>0</v>
      </c>
      <c r="BGC22" s="1954">
        <f t="shared" si="27"/>
        <v>0</v>
      </c>
      <c r="BGD22" s="1954">
        <f t="shared" si="27"/>
        <v>0</v>
      </c>
      <c r="BGE22" s="1954">
        <f t="shared" si="27"/>
        <v>0</v>
      </c>
      <c r="BGF22" s="1954">
        <f t="shared" si="27"/>
        <v>0</v>
      </c>
      <c r="BGG22" s="1954">
        <f t="shared" si="27"/>
        <v>0</v>
      </c>
      <c r="BGH22" s="1954">
        <f t="shared" si="27"/>
        <v>0</v>
      </c>
      <c r="BGI22" s="1954">
        <f t="shared" si="27"/>
        <v>0</v>
      </c>
      <c r="BGJ22" s="1954">
        <f t="shared" si="27"/>
        <v>0</v>
      </c>
      <c r="BGK22" s="1954">
        <f t="shared" si="27"/>
        <v>0</v>
      </c>
      <c r="BGL22" s="1954">
        <f t="shared" si="27"/>
        <v>0</v>
      </c>
      <c r="BGM22" s="1954">
        <f t="shared" ref="BGM22:BIX22" si="28">IF(AND(BGM$26="End of period",BGM$25="Revenue"),BGM9,0)</f>
        <v>0</v>
      </c>
      <c r="BGN22" s="1954">
        <f t="shared" si="28"/>
        <v>0</v>
      </c>
      <c r="BGO22" s="1954">
        <f t="shared" si="28"/>
        <v>0</v>
      </c>
      <c r="BGP22" s="1954">
        <f t="shared" si="28"/>
        <v>0</v>
      </c>
      <c r="BGQ22" s="1954">
        <f t="shared" si="28"/>
        <v>0</v>
      </c>
      <c r="BGR22" s="1954">
        <f t="shared" si="28"/>
        <v>0</v>
      </c>
      <c r="BGS22" s="1954">
        <f t="shared" si="28"/>
        <v>0</v>
      </c>
      <c r="BGT22" s="1954">
        <f t="shared" si="28"/>
        <v>0</v>
      </c>
      <c r="BGU22" s="1954">
        <f t="shared" si="28"/>
        <v>0</v>
      </c>
      <c r="BGV22" s="1954">
        <f t="shared" si="28"/>
        <v>0</v>
      </c>
      <c r="BGW22" s="1954">
        <f t="shared" si="28"/>
        <v>0</v>
      </c>
      <c r="BGX22" s="1954">
        <f t="shared" si="28"/>
        <v>0</v>
      </c>
      <c r="BGY22" s="1954">
        <f t="shared" si="28"/>
        <v>0</v>
      </c>
      <c r="BGZ22" s="1954">
        <f t="shared" si="28"/>
        <v>0</v>
      </c>
      <c r="BHA22" s="1954">
        <f t="shared" si="28"/>
        <v>0</v>
      </c>
      <c r="BHB22" s="1954">
        <f t="shared" si="28"/>
        <v>0</v>
      </c>
      <c r="BHC22" s="1954">
        <f t="shared" si="28"/>
        <v>0</v>
      </c>
      <c r="BHD22" s="1954">
        <f t="shared" si="28"/>
        <v>0</v>
      </c>
      <c r="BHE22" s="1954">
        <f t="shared" si="28"/>
        <v>0</v>
      </c>
      <c r="BHF22" s="1954">
        <f t="shared" si="28"/>
        <v>0</v>
      </c>
      <c r="BHG22" s="1954">
        <f t="shared" si="28"/>
        <v>0</v>
      </c>
      <c r="BHH22" s="1954">
        <f t="shared" si="28"/>
        <v>0</v>
      </c>
      <c r="BHI22" s="1954">
        <f t="shared" si="28"/>
        <v>0</v>
      </c>
      <c r="BHJ22" s="1954">
        <f t="shared" si="28"/>
        <v>0</v>
      </c>
      <c r="BHK22" s="1954">
        <f t="shared" si="28"/>
        <v>0</v>
      </c>
      <c r="BHL22" s="1954">
        <f t="shared" si="28"/>
        <v>0</v>
      </c>
      <c r="BHM22" s="1954">
        <f t="shared" si="28"/>
        <v>0</v>
      </c>
      <c r="BHN22" s="1954">
        <f t="shared" si="28"/>
        <v>0</v>
      </c>
      <c r="BHO22" s="1954">
        <f t="shared" si="28"/>
        <v>0</v>
      </c>
      <c r="BHP22" s="1954">
        <f t="shared" si="28"/>
        <v>0</v>
      </c>
      <c r="BHQ22" s="1954">
        <f t="shared" si="28"/>
        <v>0</v>
      </c>
      <c r="BHR22" s="1954">
        <f t="shared" si="28"/>
        <v>0</v>
      </c>
      <c r="BHS22" s="1954">
        <f t="shared" si="28"/>
        <v>0</v>
      </c>
      <c r="BHT22" s="1954">
        <f t="shared" si="28"/>
        <v>0</v>
      </c>
      <c r="BHU22" s="1954">
        <f t="shared" si="28"/>
        <v>0</v>
      </c>
      <c r="BHV22" s="1954">
        <f t="shared" si="28"/>
        <v>0</v>
      </c>
      <c r="BHW22" s="1954">
        <f t="shared" si="28"/>
        <v>0</v>
      </c>
      <c r="BHX22" s="1954">
        <f t="shared" si="28"/>
        <v>0</v>
      </c>
      <c r="BHY22" s="1954">
        <f t="shared" si="28"/>
        <v>0</v>
      </c>
      <c r="BHZ22" s="1954">
        <f t="shared" si="28"/>
        <v>0</v>
      </c>
      <c r="BIA22" s="1954">
        <f t="shared" si="28"/>
        <v>0</v>
      </c>
      <c r="BIB22" s="1954">
        <f t="shared" si="28"/>
        <v>0</v>
      </c>
      <c r="BIC22" s="1954">
        <f t="shared" si="28"/>
        <v>0</v>
      </c>
      <c r="BID22" s="1954">
        <f t="shared" si="28"/>
        <v>0</v>
      </c>
      <c r="BIE22" s="1954">
        <f t="shared" si="28"/>
        <v>0</v>
      </c>
      <c r="BIF22" s="1954">
        <f t="shared" si="28"/>
        <v>0</v>
      </c>
      <c r="BIG22" s="1954">
        <f t="shared" si="28"/>
        <v>0</v>
      </c>
      <c r="BIH22" s="1954">
        <f t="shared" si="28"/>
        <v>0</v>
      </c>
      <c r="BII22" s="1954">
        <f t="shared" si="28"/>
        <v>0</v>
      </c>
      <c r="BIJ22" s="1954">
        <f t="shared" si="28"/>
        <v>0</v>
      </c>
      <c r="BIK22" s="1954">
        <f t="shared" si="28"/>
        <v>0</v>
      </c>
      <c r="BIL22" s="1954">
        <f t="shared" si="28"/>
        <v>0</v>
      </c>
      <c r="BIM22" s="1954">
        <f t="shared" si="28"/>
        <v>0</v>
      </c>
      <c r="BIN22" s="1954">
        <f t="shared" si="28"/>
        <v>0</v>
      </c>
      <c r="BIO22" s="1954">
        <f t="shared" si="28"/>
        <v>0</v>
      </c>
      <c r="BIP22" s="1954">
        <f t="shared" si="28"/>
        <v>0</v>
      </c>
      <c r="BIQ22" s="1954">
        <f t="shared" si="28"/>
        <v>0</v>
      </c>
      <c r="BIR22" s="1954">
        <f t="shared" si="28"/>
        <v>0</v>
      </c>
      <c r="BIS22" s="1954">
        <f t="shared" si="28"/>
        <v>0</v>
      </c>
      <c r="BIT22" s="1954">
        <f t="shared" si="28"/>
        <v>0</v>
      </c>
      <c r="BIU22" s="1954">
        <f t="shared" si="28"/>
        <v>0</v>
      </c>
      <c r="BIV22" s="1954">
        <f t="shared" si="28"/>
        <v>0</v>
      </c>
      <c r="BIW22" s="1954">
        <f t="shared" si="28"/>
        <v>0</v>
      </c>
      <c r="BIX22" s="1954">
        <f t="shared" si="28"/>
        <v>0</v>
      </c>
      <c r="BIY22" s="1954">
        <f t="shared" ref="BIY22:BLJ22" si="29">IF(AND(BIY$26="End of period",BIY$25="Revenue"),BIY9,0)</f>
        <v>0</v>
      </c>
      <c r="BIZ22" s="1954">
        <f t="shared" si="29"/>
        <v>0</v>
      </c>
      <c r="BJA22" s="1954">
        <f t="shared" si="29"/>
        <v>0</v>
      </c>
      <c r="BJB22" s="1954">
        <f t="shared" si="29"/>
        <v>0</v>
      </c>
      <c r="BJC22" s="1954">
        <f t="shared" si="29"/>
        <v>0</v>
      </c>
      <c r="BJD22" s="1954">
        <f t="shared" si="29"/>
        <v>0</v>
      </c>
      <c r="BJE22" s="1954">
        <f t="shared" si="29"/>
        <v>0</v>
      </c>
      <c r="BJF22" s="1954">
        <f t="shared" si="29"/>
        <v>0</v>
      </c>
      <c r="BJG22" s="1954">
        <f t="shared" si="29"/>
        <v>0</v>
      </c>
      <c r="BJH22" s="1954">
        <f t="shared" si="29"/>
        <v>0</v>
      </c>
      <c r="BJI22" s="1954">
        <f t="shared" si="29"/>
        <v>0</v>
      </c>
      <c r="BJJ22" s="1954">
        <f t="shared" si="29"/>
        <v>0</v>
      </c>
      <c r="BJK22" s="1954">
        <f t="shared" si="29"/>
        <v>0</v>
      </c>
      <c r="BJL22" s="1954">
        <f t="shared" si="29"/>
        <v>0</v>
      </c>
      <c r="BJM22" s="1954">
        <f t="shared" si="29"/>
        <v>0</v>
      </c>
      <c r="BJN22" s="1954">
        <f t="shared" si="29"/>
        <v>0</v>
      </c>
      <c r="BJO22" s="1954">
        <f t="shared" si="29"/>
        <v>0</v>
      </c>
      <c r="BJP22" s="1954">
        <f t="shared" si="29"/>
        <v>0</v>
      </c>
      <c r="BJQ22" s="1954">
        <f t="shared" si="29"/>
        <v>0</v>
      </c>
      <c r="BJR22" s="1954">
        <f t="shared" si="29"/>
        <v>0</v>
      </c>
      <c r="BJS22" s="1954">
        <f t="shared" si="29"/>
        <v>0</v>
      </c>
      <c r="BJT22" s="1954">
        <f t="shared" si="29"/>
        <v>0</v>
      </c>
      <c r="BJU22" s="1954">
        <f t="shared" si="29"/>
        <v>0</v>
      </c>
      <c r="BJV22" s="1954">
        <f t="shared" si="29"/>
        <v>0</v>
      </c>
      <c r="BJW22" s="1954">
        <f t="shared" si="29"/>
        <v>0</v>
      </c>
      <c r="BJX22" s="1954">
        <f t="shared" si="29"/>
        <v>0</v>
      </c>
      <c r="BJY22" s="1954">
        <f t="shared" si="29"/>
        <v>0</v>
      </c>
      <c r="BJZ22" s="1954">
        <f t="shared" si="29"/>
        <v>0</v>
      </c>
      <c r="BKA22" s="1954">
        <f t="shared" si="29"/>
        <v>0</v>
      </c>
      <c r="BKB22" s="1954">
        <f t="shared" si="29"/>
        <v>0</v>
      </c>
      <c r="BKC22" s="1954">
        <f t="shared" si="29"/>
        <v>0</v>
      </c>
      <c r="BKD22" s="1954">
        <f t="shared" si="29"/>
        <v>0</v>
      </c>
      <c r="BKE22" s="1954">
        <f t="shared" si="29"/>
        <v>0</v>
      </c>
      <c r="BKF22" s="1954">
        <f t="shared" si="29"/>
        <v>0</v>
      </c>
      <c r="BKG22" s="1954">
        <f t="shared" si="29"/>
        <v>0</v>
      </c>
      <c r="BKH22" s="1954">
        <f t="shared" si="29"/>
        <v>0</v>
      </c>
      <c r="BKI22" s="1954">
        <f t="shared" si="29"/>
        <v>0</v>
      </c>
      <c r="BKJ22" s="1954">
        <f t="shared" si="29"/>
        <v>0</v>
      </c>
      <c r="BKK22" s="1954">
        <f t="shared" si="29"/>
        <v>0</v>
      </c>
      <c r="BKL22" s="1954">
        <f t="shared" si="29"/>
        <v>0</v>
      </c>
      <c r="BKM22" s="1954">
        <f t="shared" si="29"/>
        <v>0</v>
      </c>
      <c r="BKN22" s="1954">
        <f t="shared" si="29"/>
        <v>0</v>
      </c>
      <c r="BKO22" s="1954">
        <f t="shared" si="29"/>
        <v>0</v>
      </c>
      <c r="BKP22" s="1954">
        <f t="shared" si="29"/>
        <v>0</v>
      </c>
      <c r="BKQ22" s="1954">
        <f t="shared" si="29"/>
        <v>0</v>
      </c>
      <c r="BKR22" s="1954">
        <f t="shared" si="29"/>
        <v>0</v>
      </c>
      <c r="BKS22" s="1954">
        <f t="shared" si="29"/>
        <v>0</v>
      </c>
      <c r="BKT22" s="1954">
        <f t="shared" si="29"/>
        <v>0</v>
      </c>
      <c r="BKU22" s="1954">
        <f t="shared" si="29"/>
        <v>0</v>
      </c>
      <c r="BKV22" s="1954">
        <f t="shared" si="29"/>
        <v>0</v>
      </c>
      <c r="BKW22" s="1954">
        <f t="shared" si="29"/>
        <v>0</v>
      </c>
      <c r="BKX22" s="1954">
        <f t="shared" si="29"/>
        <v>0</v>
      </c>
      <c r="BKY22" s="1954">
        <f t="shared" si="29"/>
        <v>0</v>
      </c>
      <c r="BKZ22" s="1954">
        <f t="shared" si="29"/>
        <v>0</v>
      </c>
      <c r="BLA22" s="1954">
        <f t="shared" si="29"/>
        <v>0</v>
      </c>
      <c r="BLB22" s="1954">
        <f t="shared" si="29"/>
        <v>0</v>
      </c>
      <c r="BLC22" s="1954">
        <f t="shared" si="29"/>
        <v>0</v>
      </c>
      <c r="BLD22" s="1954">
        <f t="shared" si="29"/>
        <v>0</v>
      </c>
      <c r="BLE22" s="1954">
        <f t="shared" si="29"/>
        <v>0</v>
      </c>
      <c r="BLF22" s="1954">
        <f t="shared" si="29"/>
        <v>0</v>
      </c>
      <c r="BLG22" s="1954">
        <f t="shared" si="29"/>
        <v>0</v>
      </c>
      <c r="BLH22" s="1954">
        <f t="shared" si="29"/>
        <v>0</v>
      </c>
      <c r="BLI22" s="1954">
        <f t="shared" si="29"/>
        <v>0</v>
      </c>
      <c r="BLJ22" s="1954">
        <f t="shared" si="29"/>
        <v>0</v>
      </c>
      <c r="BLK22" s="1954">
        <f t="shared" ref="BLK22:BNV22" si="30">IF(AND(BLK$26="End of period",BLK$25="Revenue"),BLK9,0)</f>
        <v>0</v>
      </c>
      <c r="BLL22" s="1954">
        <f t="shared" si="30"/>
        <v>0</v>
      </c>
      <c r="BLM22" s="1954">
        <f t="shared" si="30"/>
        <v>0</v>
      </c>
      <c r="BLN22" s="1954">
        <f t="shared" si="30"/>
        <v>0</v>
      </c>
      <c r="BLO22" s="1954">
        <f t="shared" si="30"/>
        <v>0</v>
      </c>
      <c r="BLP22" s="1954">
        <f t="shared" si="30"/>
        <v>0</v>
      </c>
      <c r="BLQ22" s="1954">
        <f t="shared" si="30"/>
        <v>0</v>
      </c>
      <c r="BLR22" s="1954">
        <f t="shared" si="30"/>
        <v>0</v>
      </c>
      <c r="BLS22" s="1954">
        <f t="shared" si="30"/>
        <v>0</v>
      </c>
      <c r="BLT22" s="1954">
        <f t="shared" si="30"/>
        <v>0</v>
      </c>
      <c r="BLU22" s="1954">
        <f t="shared" si="30"/>
        <v>0</v>
      </c>
      <c r="BLV22" s="1954">
        <f t="shared" si="30"/>
        <v>0</v>
      </c>
      <c r="BLW22" s="1954">
        <f t="shared" si="30"/>
        <v>0</v>
      </c>
      <c r="BLX22" s="1954">
        <f t="shared" si="30"/>
        <v>0</v>
      </c>
      <c r="BLY22" s="1954">
        <f t="shared" si="30"/>
        <v>0</v>
      </c>
      <c r="BLZ22" s="1954">
        <f t="shared" si="30"/>
        <v>0</v>
      </c>
      <c r="BMA22" s="1954">
        <f t="shared" si="30"/>
        <v>0</v>
      </c>
      <c r="BMB22" s="1954">
        <f t="shared" si="30"/>
        <v>0</v>
      </c>
      <c r="BMC22" s="1954">
        <f t="shared" si="30"/>
        <v>0</v>
      </c>
      <c r="BMD22" s="1954">
        <f t="shared" si="30"/>
        <v>0</v>
      </c>
      <c r="BME22" s="1954">
        <f t="shared" si="30"/>
        <v>0</v>
      </c>
      <c r="BMF22" s="1954">
        <f t="shared" si="30"/>
        <v>0</v>
      </c>
      <c r="BMG22" s="1954">
        <f t="shared" si="30"/>
        <v>0</v>
      </c>
      <c r="BMH22" s="1954">
        <f t="shared" si="30"/>
        <v>0</v>
      </c>
      <c r="BMI22" s="1954">
        <f t="shared" si="30"/>
        <v>0</v>
      </c>
      <c r="BMJ22" s="1954">
        <f t="shared" si="30"/>
        <v>0</v>
      </c>
      <c r="BMK22" s="1954">
        <f t="shared" si="30"/>
        <v>0</v>
      </c>
      <c r="BML22" s="1954">
        <f t="shared" si="30"/>
        <v>0</v>
      </c>
      <c r="BMM22" s="1954">
        <f t="shared" si="30"/>
        <v>0</v>
      </c>
      <c r="BMN22" s="1954">
        <f t="shared" si="30"/>
        <v>0</v>
      </c>
      <c r="BMO22" s="1954">
        <f t="shared" si="30"/>
        <v>0</v>
      </c>
      <c r="BMP22" s="1954">
        <f t="shared" si="30"/>
        <v>0</v>
      </c>
      <c r="BMQ22" s="1954">
        <f t="shared" si="30"/>
        <v>0</v>
      </c>
      <c r="BMR22" s="1954">
        <f t="shared" si="30"/>
        <v>0</v>
      </c>
      <c r="BMS22" s="1954">
        <f t="shared" si="30"/>
        <v>0</v>
      </c>
      <c r="BMT22" s="1954">
        <f t="shared" si="30"/>
        <v>0</v>
      </c>
      <c r="BMU22" s="1954">
        <f t="shared" si="30"/>
        <v>0</v>
      </c>
      <c r="BMV22" s="1954">
        <f t="shared" si="30"/>
        <v>0</v>
      </c>
      <c r="BMW22" s="1954">
        <f t="shared" si="30"/>
        <v>0</v>
      </c>
      <c r="BMX22" s="1954">
        <f t="shared" si="30"/>
        <v>0</v>
      </c>
      <c r="BMY22" s="1954">
        <f t="shared" si="30"/>
        <v>0</v>
      </c>
      <c r="BMZ22" s="1954">
        <f t="shared" si="30"/>
        <v>0</v>
      </c>
      <c r="BNA22" s="1954">
        <f t="shared" si="30"/>
        <v>0</v>
      </c>
      <c r="BNB22" s="1954">
        <f t="shared" si="30"/>
        <v>0</v>
      </c>
      <c r="BNC22" s="1954">
        <f t="shared" si="30"/>
        <v>0</v>
      </c>
      <c r="BND22" s="1954">
        <f t="shared" si="30"/>
        <v>0</v>
      </c>
      <c r="BNE22" s="1954">
        <f t="shared" si="30"/>
        <v>0</v>
      </c>
      <c r="BNF22" s="1954">
        <f t="shared" si="30"/>
        <v>0</v>
      </c>
      <c r="BNG22" s="1954">
        <f t="shared" si="30"/>
        <v>0</v>
      </c>
      <c r="BNH22" s="1954">
        <f t="shared" si="30"/>
        <v>0</v>
      </c>
      <c r="BNI22" s="1954">
        <f t="shared" si="30"/>
        <v>0</v>
      </c>
      <c r="BNJ22" s="1954">
        <f t="shared" si="30"/>
        <v>0</v>
      </c>
      <c r="BNK22" s="1954">
        <f t="shared" si="30"/>
        <v>0</v>
      </c>
      <c r="BNL22" s="1954">
        <f t="shared" si="30"/>
        <v>0</v>
      </c>
      <c r="BNM22" s="1954">
        <f t="shared" si="30"/>
        <v>0</v>
      </c>
      <c r="BNN22" s="1954">
        <f t="shared" si="30"/>
        <v>0</v>
      </c>
      <c r="BNO22" s="1954">
        <f t="shared" si="30"/>
        <v>0</v>
      </c>
      <c r="BNP22" s="1954">
        <f t="shared" si="30"/>
        <v>0</v>
      </c>
      <c r="BNQ22" s="1954">
        <f t="shared" si="30"/>
        <v>0</v>
      </c>
      <c r="BNR22" s="1954">
        <f t="shared" si="30"/>
        <v>0</v>
      </c>
      <c r="BNS22" s="1954">
        <f t="shared" si="30"/>
        <v>0</v>
      </c>
      <c r="BNT22" s="1954">
        <f t="shared" si="30"/>
        <v>0</v>
      </c>
      <c r="BNU22" s="1954">
        <f t="shared" si="30"/>
        <v>0</v>
      </c>
      <c r="BNV22" s="1954">
        <f t="shared" si="30"/>
        <v>0</v>
      </c>
      <c r="BNW22" s="1954">
        <f t="shared" ref="BNW22:BQH22" si="31">IF(AND(BNW$26="End of period",BNW$25="Revenue"),BNW9,0)</f>
        <v>0</v>
      </c>
      <c r="BNX22" s="1954">
        <f t="shared" si="31"/>
        <v>0</v>
      </c>
      <c r="BNY22" s="1954">
        <f t="shared" si="31"/>
        <v>0</v>
      </c>
      <c r="BNZ22" s="1954">
        <f t="shared" si="31"/>
        <v>0</v>
      </c>
      <c r="BOA22" s="1954">
        <f t="shared" si="31"/>
        <v>0</v>
      </c>
      <c r="BOB22" s="1954">
        <f t="shared" si="31"/>
        <v>0</v>
      </c>
      <c r="BOC22" s="1954">
        <f t="shared" si="31"/>
        <v>0</v>
      </c>
      <c r="BOD22" s="1954">
        <f t="shared" si="31"/>
        <v>0</v>
      </c>
      <c r="BOE22" s="1954">
        <f t="shared" si="31"/>
        <v>0</v>
      </c>
      <c r="BOF22" s="1954">
        <f t="shared" si="31"/>
        <v>0</v>
      </c>
      <c r="BOG22" s="1954">
        <f t="shared" si="31"/>
        <v>0</v>
      </c>
      <c r="BOH22" s="1954">
        <f t="shared" si="31"/>
        <v>0</v>
      </c>
      <c r="BOI22" s="1954">
        <f t="shared" si="31"/>
        <v>0</v>
      </c>
      <c r="BOJ22" s="1954">
        <f t="shared" si="31"/>
        <v>0</v>
      </c>
      <c r="BOK22" s="1954">
        <f t="shared" si="31"/>
        <v>0</v>
      </c>
      <c r="BOL22" s="1954">
        <f t="shared" si="31"/>
        <v>0</v>
      </c>
      <c r="BOM22" s="1954">
        <f t="shared" si="31"/>
        <v>0</v>
      </c>
      <c r="BON22" s="1954">
        <f t="shared" si="31"/>
        <v>0</v>
      </c>
      <c r="BOO22" s="1954">
        <f t="shared" si="31"/>
        <v>0</v>
      </c>
      <c r="BOP22" s="1954">
        <f t="shared" si="31"/>
        <v>0</v>
      </c>
      <c r="BOQ22" s="1954">
        <f t="shared" si="31"/>
        <v>0</v>
      </c>
      <c r="BOR22" s="1954">
        <f t="shared" si="31"/>
        <v>0</v>
      </c>
      <c r="BOS22" s="1954">
        <f t="shared" si="31"/>
        <v>0</v>
      </c>
      <c r="BOT22" s="1954">
        <f t="shared" si="31"/>
        <v>0</v>
      </c>
      <c r="BOU22" s="1954">
        <f t="shared" si="31"/>
        <v>0</v>
      </c>
      <c r="BOV22" s="1954">
        <f t="shared" si="31"/>
        <v>0</v>
      </c>
      <c r="BOW22" s="1954">
        <f t="shared" si="31"/>
        <v>0</v>
      </c>
      <c r="BOX22" s="1954">
        <f t="shared" si="31"/>
        <v>0</v>
      </c>
      <c r="BOY22" s="1954">
        <f t="shared" si="31"/>
        <v>0</v>
      </c>
      <c r="BOZ22" s="1954">
        <f t="shared" si="31"/>
        <v>0</v>
      </c>
      <c r="BPA22" s="1954">
        <f t="shared" si="31"/>
        <v>0</v>
      </c>
      <c r="BPB22" s="1954">
        <f t="shared" si="31"/>
        <v>0</v>
      </c>
      <c r="BPC22" s="1954">
        <f t="shared" si="31"/>
        <v>0</v>
      </c>
      <c r="BPD22" s="1954">
        <f t="shared" si="31"/>
        <v>0</v>
      </c>
      <c r="BPE22" s="1954">
        <f t="shared" si="31"/>
        <v>0</v>
      </c>
      <c r="BPF22" s="1954">
        <f t="shared" si="31"/>
        <v>0</v>
      </c>
      <c r="BPG22" s="1954">
        <f t="shared" si="31"/>
        <v>0</v>
      </c>
      <c r="BPH22" s="1954">
        <f t="shared" si="31"/>
        <v>0</v>
      </c>
      <c r="BPI22" s="1954">
        <f t="shared" si="31"/>
        <v>0</v>
      </c>
      <c r="BPJ22" s="1954">
        <f t="shared" si="31"/>
        <v>0</v>
      </c>
      <c r="BPK22" s="1954">
        <f t="shared" si="31"/>
        <v>0</v>
      </c>
      <c r="BPL22" s="1954">
        <f t="shared" si="31"/>
        <v>0</v>
      </c>
      <c r="BPM22" s="1954">
        <f t="shared" si="31"/>
        <v>0</v>
      </c>
      <c r="BPN22" s="1954">
        <f t="shared" si="31"/>
        <v>0</v>
      </c>
      <c r="BPO22" s="1954">
        <f t="shared" si="31"/>
        <v>0</v>
      </c>
      <c r="BPP22" s="1954">
        <f t="shared" si="31"/>
        <v>0</v>
      </c>
      <c r="BPQ22" s="1954">
        <f t="shared" si="31"/>
        <v>0</v>
      </c>
      <c r="BPR22" s="1954">
        <f t="shared" si="31"/>
        <v>0</v>
      </c>
      <c r="BPS22" s="1954">
        <f t="shared" si="31"/>
        <v>0</v>
      </c>
      <c r="BPT22" s="1954">
        <f t="shared" si="31"/>
        <v>0</v>
      </c>
      <c r="BPU22" s="1954">
        <f t="shared" si="31"/>
        <v>0</v>
      </c>
      <c r="BPV22" s="1954">
        <f t="shared" si="31"/>
        <v>0</v>
      </c>
      <c r="BPW22" s="1954">
        <f t="shared" si="31"/>
        <v>0</v>
      </c>
      <c r="BPX22" s="1954">
        <f t="shared" si="31"/>
        <v>0</v>
      </c>
      <c r="BPY22" s="1954">
        <f t="shared" si="31"/>
        <v>0</v>
      </c>
      <c r="BPZ22" s="1954">
        <f t="shared" si="31"/>
        <v>0</v>
      </c>
      <c r="BQA22" s="1954">
        <f t="shared" si="31"/>
        <v>0</v>
      </c>
      <c r="BQB22" s="1954">
        <f t="shared" si="31"/>
        <v>0</v>
      </c>
      <c r="BQC22" s="1954">
        <f t="shared" si="31"/>
        <v>0</v>
      </c>
      <c r="BQD22" s="1954">
        <f t="shared" si="31"/>
        <v>0</v>
      </c>
      <c r="BQE22" s="1954">
        <f t="shared" si="31"/>
        <v>0</v>
      </c>
      <c r="BQF22" s="1954">
        <f t="shared" si="31"/>
        <v>0</v>
      </c>
      <c r="BQG22" s="1954">
        <f t="shared" si="31"/>
        <v>0</v>
      </c>
      <c r="BQH22" s="1954">
        <f t="shared" si="31"/>
        <v>0</v>
      </c>
      <c r="BQI22" s="1954">
        <f t="shared" ref="BQI22:BST22" si="32">IF(AND(BQI$26="End of period",BQI$25="Revenue"),BQI9,0)</f>
        <v>0</v>
      </c>
      <c r="BQJ22" s="1954">
        <f t="shared" si="32"/>
        <v>0</v>
      </c>
      <c r="BQK22" s="1954">
        <f t="shared" si="32"/>
        <v>0</v>
      </c>
      <c r="BQL22" s="1954">
        <f t="shared" si="32"/>
        <v>0</v>
      </c>
      <c r="BQM22" s="1954">
        <f t="shared" si="32"/>
        <v>0</v>
      </c>
      <c r="BQN22" s="1954">
        <f t="shared" si="32"/>
        <v>0</v>
      </c>
      <c r="BQO22" s="1954">
        <f t="shared" si="32"/>
        <v>0</v>
      </c>
      <c r="BQP22" s="1954">
        <f t="shared" si="32"/>
        <v>0</v>
      </c>
      <c r="BQQ22" s="1954">
        <f t="shared" si="32"/>
        <v>0</v>
      </c>
      <c r="BQR22" s="1954">
        <f t="shared" si="32"/>
        <v>0</v>
      </c>
      <c r="BQS22" s="1954">
        <f t="shared" si="32"/>
        <v>0</v>
      </c>
      <c r="BQT22" s="1954">
        <f t="shared" si="32"/>
        <v>0</v>
      </c>
      <c r="BQU22" s="1954">
        <f t="shared" si="32"/>
        <v>0</v>
      </c>
      <c r="BQV22" s="1954">
        <f t="shared" si="32"/>
        <v>0</v>
      </c>
      <c r="BQW22" s="1954">
        <f t="shared" si="32"/>
        <v>0</v>
      </c>
      <c r="BQX22" s="1954">
        <f t="shared" si="32"/>
        <v>0</v>
      </c>
      <c r="BQY22" s="1954">
        <f t="shared" si="32"/>
        <v>0</v>
      </c>
      <c r="BQZ22" s="1954">
        <f t="shared" si="32"/>
        <v>0</v>
      </c>
      <c r="BRA22" s="1954">
        <f t="shared" si="32"/>
        <v>0</v>
      </c>
      <c r="BRB22" s="1954">
        <f t="shared" si="32"/>
        <v>0</v>
      </c>
      <c r="BRC22" s="1954">
        <f t="shared" si="32"/>
        <v>0</v>
      </c>
      <c r="BRD22" s="1954">
        <f t="shared" si="32"/>
        <v>0</v>
      </c>
      <c r="BRE22" s="1954">
        <f t="shared" si="32"/>
        <v>0</v>
      </c>
      <c r="BRF22" s="1954">
        <f t="shared" si="32"/>
        <v>0</v>
      </c>
      <c r="BRG22" s="1954">
        <f t="shared" si="32"/>
        <v>0</v>
      </c>
      <c r="BRH22" s="1954">
        <f t="shared" si="32"/>
        <v>0</v>
      </c>
      <c r="BRI22" s="1954">
        <f t="shared" si="32"/>
        <v>0</v>
      </c>
      <c r="BRJ22" s="1954">
        <f t="shared" si="32"/>
        <v>0</v>
      </c>
      <c r="BRK22" s="1954">
        <f t="shared" si="32"/>
        <v>0</v>
      </c>
      <c r="BRL22" s="1954">
        <f t="shared" si="32"/>
        <v>0</v>
      </c>
      <c r="BRM22" s="1954">
        <f t="shared" si="32"/>
        <v>0</v>
      </c>
      <c r="BRN22" s="1954">
        <f t="shared" si="32"/>
        <v>0</v>
      </c>
      <c r="BRO22" s="1954">
        <f t="shared" si="32"/>
        <v>0</v>
      </c>
      <c r="BRP22" s="1954">
        <f t="shared" si="32"/>
        <v>0</v>
      </c>
      <c r="BRQ22" s="1954">
        <f t="shared" si="32"/>
        <v>0</v>
      </c>
      <c r="BRR22" s="1954">
        <f t="shared" si="32"/>
        <v>0</v>
      </c>
      <c r="BRS22" s="1954">
        <f t="shared" si="32"/>
        <v>0</v>
      </c>
      <c r="BRT22" s="1954">
        <f t="shared" si="32"/>
        <v>0</v>
      </c>
      <c r="BRU22" s="1954">
        <f t="shared" si="32"/>
        <v>0</v>
      </c>
      <c r="BRV22" s="1954">
        <f t="shared" si="32"/>
        <v>0</v>
      </c>
      <c r="BRW22" s="1954">
        <f t="shared" si="32"/>
        <v>0</v>
      </c>
      <c r="BRX22" s="1954">
        <f t="shared" si="32"/>
        <v>0</v>
      </c>
      <c r="BRY22" s="1954">
        <f t="shared" si="32"/>
        <v>0</v>
      </c>
      <c r="BRZ22" s="1954">
        <f t="shared" si="32"/>
        <v>0</v>
      </c>
      <c r="BSA22" s="1954">
        <f t="shared" si="32"/>
        <v>0</v>
      </c>
      <c r="BSB22" s="1954">
        <f t="shared" si="32"/>
        <v>0</v>
      </c>
      <c r="BSC22" s="1954">
        <f t="shared" si="32"/>
        <v>0</v>
      </c>
      <c r="BSD22" s="1954">
        <f t="shared" si="32"/>
        <v>0</v>
      </c>
      <c r="BSE22" s="1954">
        <f t="shared" si="32"/>
        <v>0</v>
      </c>
      <c r="BSF22" s="1954">
        <f t="shared" si="32"/>
        <v>0</v>
      </c>
      <c r="BSG22" s="1954">
        <f t="shared" si="32"/>
        <v>0</v>
      </c>
      <c r="BSH22" s="1954">
        <f t="shared" si="32"/>
        <v>0</v>
      </c>
      <c r="BSI22" s="1954">
        <f t="shared" si="32"/>
        <v>0</v>
      </c>
      <c r="BSJ22" s="1954">
        <f t="shared" si="32"/>
        <v>0</v>
      </c>
      <c r="BSK22" s="1954">
        <f t="shared" si="32"/>
        <v>0</v>
      </c>
      <c r="BSL22" s="1954">
        <f t="shared" si="32"/>
        <v>0</v>
      </c>
      <c r="BSM22" s="1954">
        <f t="shared" si="32"/>
        <v>0</v>
      </c>
      <c r="BSN22" s="1954">
        <f t="shared" si="32"/>
        <v>0</v>
      </c>
      <c r="BSO22" s="1954">
        <f t="shared" si="32"/>
        <v>0</v>
      </c>
      <c r="BSP22" s="1954">
        <f t="shared" si="32"/>
        <v>0</v>
      </c>
      <c r="BSQ22" s="1954">
        <f t="shared" si="32"/>
        <v>0</v>
      </c>
      <c r="BSR22" s="1954">
        <f t="shared" si="32"/>
        <v>0</v>
      </c>
      <c r="BSS22" s="1954">
        <f t="shared" si="32"/>
        <v>0</v>
      </c>
      <c r="BST22" s="1954">
        <f t="shared" si="32"/>
        <v>0</v>
      </c>
      <c r="BSU22" s="1954">
        <f t="shared" ref="BSU22:BVF22" si="33">IF(AND(BSU$26="End of period",BSU$25="Revenue"),BSU9,0)</f>
        <v>0</v>
      </c>
      <c r="BSV22" s="1954">
        <f t="shared" si="33"/>
        <v>0</v>
      </c>
      <c r="BSW22" s="1954">
        <f t="shared" si="33"/>
        <v>0</v>
      </c>
      <c r="BSX22" s="1954">
        <f t="shared" si="33"/>
        <v>0</v>
      </c>
      <c r="BSY22" s="1954">
        <f t="shared" si="33"/>
        <v>0</v>
      </c>
      <c r="BSZ22" s="1954">
        <f t="shared" si="33"/>
        <v>0</v>
      </c>
      <c r="BTA22" s="1954">
        <f t="shared" si="33"/>
        <v>0</v>
      </c>
      <c r="BTB22" s="1954">
        <f t="shared" si="33"/>
        <v>0</v>
      </c>
      <c r="BTC22" s="1954">
        <f t="shared" si="33"/>
        <v>0</v>
      </c>
      <c r="BTD22" s="1954">
        <f t="shared" si="33"/>
        <v>0</v>
      </c>
      <c r="BTE22" s="1954">
        <f t="shared" si="33"/>
        <v>0</v>
      </c>
      <c r="BTF22" s="1954">
        <f t="shared" si="33"/>
        <v>0</v>
      </c>
      <c r="BTG22" s="1954">
        <f t="shared" si="33"/>
        <v>0</v>
      </c>
      <c r="BTH22" s="1954">
        <f t="shared" si="33"/>
        <v>0</v>
      </c>
      <c r="BTI22" s="1954">
        <f t="shared" si="33"/>
        <v>0</v>
      </c>
      <c r="BTJ22" s="1954">
        <f t="shared" si="33"/>
        <v>0</v>
      </c>
      <c r="BTK22" s="1954">
        <f t="shared" si="33"/>
        <v>0</v>
      </c>
      <c r="BTL22" s="1954">
        <f t="shared" si="33"/>
        <v>0</v>
      </c>
      <c r="BTM22" s="1954">
        <f t="shared" si="33"/>
        <v>0</v>
      </c>
      <c r="BTN22" s="1954">
        <f t="shared" si="33"/>
        <v>0</v>
      </c>
      <c r="BTO22" s="1954">
        <f t="shared" si="33"/>
        <v>0</v>
      </c>
      <c r="BTP22" s="1954">
        <f t="shared" si="33"/>
        <v>0</v>
      </c>
      <c r="BTQ22" s="1954">
        <f t="shared" si="33"/>
        <v>0</v>
      </c>
      <c r="BTR22" s="1954">
        <f t="shared" si="33"/>
        <v>0</v>
      </c>
      <c r="BTS22" s="1954">
        <f t="shared" si="33"/>
        <v>0</v>
      </c>
      <c r="BTT22" s="1954">
        <f t="shared" si="33"/>
        <v>0</v>
      </c>
      <c r="BTU22" s="1954">
        <f t="shared" si="33"/>
        <v>0</v>
      </c>
      <c r="BTV22" s="1954">
        <f t="shared" si="33"/>
        <v>0</v>
      </c>
      <c r="BTW22" s="1954">
        <f t="shared" si="33"/>
        <v>0</v>
      </c>
      <c r="BTX22" s="1954">
        <f t="shared" si="33"/>
        <v>0</v>
      </c>
      <c r="BTY22" s="1954">
        <f t="shared" si="33"/>
        <v>0</v>
      </c>
      <c r="BTZ22" s="1954">
        <f t="shared" si="33"/>
        <v>0</v>
      </c>
      <c r="BUA22" s="1954">
        <f t="shared" si="33"/>
        <v>0</v>
      </c>
      <c r="BUB22" s="1954">
        <f t="shared" si="33"/>
        <v>0</v>
      </c>
      <c r="BUC22" s="1954">
        <f t="shared" si="33"/>
        <v>0</v>
      </c>
      <c r="BUD22" s="1954">
        <f t="shared" si="33"/>
        <v>0</v>
      </c>
      <c r="BUE22" s="1954">
        <f t="shared" si="33"/>
        <v>0</v>
      </c>
      <c r="BUF22" s="1954">
        <f t="shared" si="33"/>
        <v>0</v>
      </c>
      <c r="BUG22" s="1954">
        <f t="shared" si="33"/>
        <v>0</v>
      </c>
      <c r="BUH22" s="1954">
        <f t="shared" si="33"/>
        <v>0</v>
      </c>
      <c r="BUI22" s="1954">
        <f t="shared" si="33"/>
        <v>0</v>
      </c>
      <c r="BUJ22" s="1954">
        <f t="shared" si="33"/>
        <v>0</v>
      </c>
      <c r="BUK22" s="1954">
        <f t="shared" si="33"/>
        <v>0</v>
      </c>
      <c r="BUL22" s="1954">
        <f t="shared" si="33"/>
        <v>0</v>
      </c>
      <c r="BUM22" s="1954">
        <f t="shared" si="33"/>
        <v>0</v>
      </c>
      <c r="BUN22" s="1954">
        <f t="shared" si="33"/>
        <v>0</v>
      </c>
      <c r="BUO22" s="1954">
        <f t="shared" si="33"/>
        <v>0</v>
      </c>
      <c r="BUP22" s="1954">
        <f t="shared" si="33"/>
        <v>0</v>
      </c>
      <c r="BUQ22" s="1954">
        <f t="shared" si="33"/>
        <v>0</v>
      </c>
      <c r="BUR22" s="1954">
        <f t="shared" si="33"/>
        <v>0</v>
      </c>
      <c r="BUS22" s="1954">
        <f t="shared" si="33"/>
        <v>0</v>
      </c>
      <c r="BUT22" s="1954">
        <f t="shared" si="33"/>
        <v>0</v>
      </c>
      <c r="BUU22" s="1954">
        <f t="shared" si="33"/>
        <v>0</v>
      </c>
      <c r="BUV22" s="1954">
        <f t="shared" si="33"/>
        <v>0</v>
      </c>
      <c r="BUW22" s="1954">
        <f t="shared" si="33"/>
        <v>0</v>
      </c>
      <c r="BUX22" s="1954">
        <f t="shared" si="33"/>
        <v>0</v>
      </c>
      <c r="BUY22" s="1954">
        <f t="shared" si="33"/>
        <v>0</v>
      </c>
      <c r="BUZ22" s="1954">
        <f t="shared" si="33"/>
        <v>0</v>
      </c>
      <c r="BVA22" s="1954">
        <f t="shared" si="33"/>
        <v>0</v>
      </c>
      <c r="BVB22" s="1954">
        <f t="shared" si="33"/>
        <v>0</v>
      </c>
      <c r="BVC22" s="1954">
        <f t="shared" si="33"/>
        <v>0</v>
      </c>
      <c r="BVD22" s="1954">
        <f t="shared" si="33"/>
        <v>0</v>
      </c>
      <c r="BVE22" s="1954">
        <f t="shared" si="33"/>
        <v>0</v>
      </c>
      <c r="BVF22" s="1954">
        <f t="shared" si="33"/>
        <v>0</v>
      </c>
      <c r="BVG22" s="1954">
        <f t="shared" ref="BVG22:BXR22" si="34">IF(AND(BVG$26="End of period",BVG$25="Revenue"),BVG9,0)</f>
        <v>0</v>
      </c>
      <c r="BVH22" s="1954">
        <f t="shared" si="34"/>
        <v>0</v>
      </c>
      <c r="BVI22" s="1954">
        <f t="shared" si="34"/>
        <v>0</v>
      </c>
      <c r="BVJ22" s="1954">
        <f t="shared" si="34"/>
        <v>0</v>
      </c>
      <c r="BVK22" s="1954">
        <f t="shared" si="34"/>
        <v>0</v>
      </c>
      <c r="BVL22" s="1954">
        <f t="shared" si="34"/>
        <v>0</v>
      </c>
      <c r="BVM22" s="1954">
        <f t="shared" si="34"/>
        <v>0</v>
      </c>
      <c r="BVN22" s="1954">
        <f t="shared" si="34"/>
        <v>0</v>
      </c>
      <c r="BVO22" s="1954">
        <f t="shared" si="34"/>
        <v>0</v>
      </c>
      <c r="BVP22" s="1954">
        <f t="shared" si="34"/>
        <v>0</v>
      </c>
      <c r="BVQ22" s="1954">
        <f t="shared" si="34"/>
        <v>0</v>
      </c>
      <c r="BVR22" s="1954">
        <f t="shared" si="34"/>
        <v>0</v>
      </c>
      <c r="BVS22" s="1954">
        <f t="shared" si="34"/>
        <v>0</v>
      </c>
      <c r="BVT22" s="1954">
        <f t="shared" si="34"/>
        <v>0</v>
      </c>
      <c r="BVU22" s="1954">
        <f t="shared" si="34"/>
        <v>0</v>
      </c>
      <c r="BVV22" s="1954">
        <f t="shared" si="34"/>
        <v>0</v>
      </c>
      <c r="BVW22" s="1954">
        <f t="shared" si="34"/>
        <v>0</v>
      </c>
      <c r="BVX22" s="1954">
        <f t="shared" si="34"/>
        <v>0</v>
      </c>
      <c r="BVY22" s="1954">
        <f t="shared" si="34"/>
        <v>0</v>
      </c>
      <c r="BVZ22" s="1954">
        <f t="shared" si="34"/>
        <v>0</v>
      </c>
      <c r="BWA22" s="1954">
        <f t="shared" si="34"/>
        <v>0</v>
      </c>
      <c r="BWB22" s="1954">
        <f t="shared" si="34"/>
        <v>0</v>
      </c>
      <c r="BWC22" s="1954">
        <f t="shared" si="34"/>
        <v>0</v>
      </c>
      <c r="BWD22" s="1954">
        <f t="shared" si="34"/>
        <v>0</v>
      </c>
      <c r="BWE22" s="1954">
        <f t="shared" si="34"/>
        <v>0</v>
      </c>
      <c r="BWF22" s="1954">
        <f t="shared" si="34"/>
        <v>0</v>
      </c>
      <c r="BWG22" s="1954">
        <f t="shared" si="34"/>
        <v>0</v>
      </c>
      <c r="BWH22" s="1954">
        <f t="shared" si="34"/>
        <v>0</v>
      </c>
      <c r="BWI22" s="1954">
        <f t="shared" si="34"/>
        <v>0</v>
      </c>
      <c r="BWJ22" s="1954">
        <f t="shared" si="34"/>
        <v>0</v>
      </c>
      <c r="BWK22" s="1954">
        <f t="shared" si="34"/>
        <v>0</v>
      </c>
      <c r="BWL22" s="1954">
        <f t="shared" si="34"/>
        <v>0</v>
      </c>
      <c r="BWM22" s="1954">
        <f t="shared" si="34"/>
        <v>0</v>
      </c>
      <c r="BWN22" s="1954">
        <f t="shared" si="34"/>
        <v>0</v>
      </c>
      <c r="BWO22" s="1954">
        <f t="shared" si="34"/>
        <v>0</v>
      </c>
      <c r="BWP22" s="1954">
        <f t="shared" si="34"/>
        <v>0</v>
      </c>
      <c r="BWQ22" s="1954">
        <f t="shared" si="34"/>
        <v>0</v>
      </c>
      <c r="BWR22" s="1954">
        <f t="shared" si="34"/>
        <v>0</v>
      </c>
      <c r="BWS22" s="1954">
        <f t="shared" si="34"/>
        <v>0</v>
      </c>
      <c r="BWT22" s="1954">
        <f t="shared" si="34"/>
        <v>0</v>
      </c>
      <c r="BWU22" s="1954">
        <f t="shared" si="34"/>
        <v>0</v>
      </c>
      <c r="BWV22" s="1954">
        <f t="shared" si="34"/>
        <v>0</v>
      </c>
      <c r="BWW22" s="1954">
        <f t="shared" si="34"/>
        <v>0</v>
      </c>
      <c r="BWX22" s="1954">
        <f t="shared" si="34"/>
        <v>0</v>
      </c>
      <c r="BWY22" s="1954">
        <f t="shared" si="34"/>
        <v>0</v>
      </c>
      <c r="BWZ22" s="1954">
        <f t="shared" si="34"/>
        <v>0</v>
      </c>
      <c r="BXA22" s="1954">
        <f t="shared" si="34"/>
        <v>0</v>
      </c>
      <c r="BXB22" s="1954">
        <f t="shared" si="34"/>
        <v>0</v>
      </c>
      <c r="BXC22" s="1954">
        <f t="shared" si="34"/>
        <v>0</v>
      </c>
      <c r="BXD22" s="1954">
        <f t="shared" si="34"/>
        <v>0</v>
      </c>
      <c r="BXE22" s="1954">
        <f t="shared" si="34"/>
        <v>0</v>
      </c>
      <c r="BXF22" s="1954">
        <f t="shared" si="34"/>
        <v>0</v>
      </c>
      <c r="BXG22" s="1954">
        <f t="shared" si="34"/>
        <v>0</v>
      </c>
      <c r="BXH22" s="1954">
        <f t="shared" si="34"/>
        <v>0</v>
      </c>
      <c r="BXI22" s="1954">
        <f t="shared" si="34"/>
        <v>0</v>
      </c>
      <c r="BXJ22" s="1954">
        <f t="shared" si="34"/>
        <v>0</v>
      </c>
      <c r="BXK22" s="1954">
        <f t="shared" si="34"/>
        <v>0</v>
      </c>
      <c r="BXL22" s="1954">
        <f t="shared" si="34"/>
        <v>0</v>
      </c>
      <c r="BXM22" s="1954">
        <f t="shared" si="34"/>
        <v>0</v>
      </c>
      <c r="BXN22" s="1954">
        <f t="shared" si="34"/>
        <v>0</v>
      </c>
      <c r="BXO22" s="1954">
        <f t="shared" si="34"/>
        <v>0</v>
      </c>
      <c r="BXP22" s="1954">
        <f t="shared" si="34"/>
        <v>0</v>
      </c>
      <c r="BXQ22" s="1954">
        <f t="shared" si="34"/>
        <v>0</v>
      </c>
      <c r="BXR22" s="1954">
        <f t="shared" si="34"/>
        <v>0</v>
      </c>
      <c r="BXS22" s="1954">
        <f t="shared" ref="BXS22:CAD22" si="35">IF(AND(BXS$26="End of period",BXS$25="Revenue"),BXS9,0)</f>
        <v>0</v>
      </c>
      <c r="BXT22" s="1954">
        <f t="shared" si="35"/>
        <v>0</v>
      </c>
      <c r="BXU22" s="1954">
        <f t="shared" si="35"/>
        <v>0</v>
      </c>
      <c r="BXV22" s="1954">
        <f t="shared" si="35"/>
        <v>0</v>
      </c>
      <c r="BXW22" s="1954">
        <f t="shared" si="35"/>
        <v>0</v>
      </c>
      <c r="BXX22" s="1954">
        <f t="shared" si="35"/>
        <v>0</v>
      </c>
      <c r="BXY22" s="1954">
        <f t="shared" si="35"/>
        <v>0</v>
      </c>
      <c r="BXZ22" s="1954">
        <f t="shared" si="35"/>
        <v>0</v>
      </c>
      <c r="BYA22" s="1954">
        <f t="shared" si="35"/>
        <v>0</v>
      </c>
      <c r="BYB22" s="1954">
        <f t="shared" si="35"/>
        <v>0</v>
      </c>
      <c r="BYC22" s="1954">
        <f t="shared" si="35"/>
        <v>0</v>
      </c>
      <c r="BYD22" s="1954">
        <f t="shared" si="35"/>
        <v>0</v>
      </c>
      <c r="BYE22" s="1954">
        <f t="shared" si="35"/>
        <v>0</v>
      </c>
      <c r="BYF22" s="1954">
        <f t="shared" si="35"/>
        <v>0</v>
      </c>
      <c r="BYG22" s="1954">
        <f t="shared" si="35"/>
        <v>0</v>
      </c>
      <c r="BYH22" s="1954">
        <f t="shared" si="35"/>
        <v>0</v>
      </c>
      <c r="BYI22" s="1954">
        <f t="shared" si="35"/>
        <v>0</v>
      </c>
      <c r="BYJ22" s="1954">
        <f t="shared" si="35"/>
        <v>0</v>
      </c>
      <c r="BYK22" s="1954">
        <f t="shared" si="35"/>
        <v>0</v>
      </c>
      <c r="BYL22" s="1954">
        <f t="shared" si="35"/>
        <v>0</v>
      </c>
      <c r="BYM22" s="1954">
        <f t="shared" si="35"/>
        <v>0</v>
      </c>
      <c r="BYN22" s="1954">
        <f t="shared" si="35"/>
        <v>0</v>
      </c>
      <c r="BYO22" s="1954">
        <f t="shared" si="35"/>
        <v>0</v>
      </c>
      <c r="BYP22" s="1954">
        <f t="shared" si="35"/>
        <v>0</v>
      </c>
      <c r="BYQ22" s="1954">
        <f t="shared" si="35"/>
        <v>0</v>
      </c>
      <c r="BYR22" s="1954">
        <f t="shared" si="35"/>
        <v>0</v>
      </c>
      <c r="BYS22" s="1954">
        <f t="shared" si="35"/>
        <v>0</v>
      </c>
      <c r="BYT22" s="1954">
        <f t="shared" si="35"/>
        <v>0</v>
      </c>
      <c r="BYU22" s="1954">
        <f t="shared" si="35"/>
        <v>0</v>
      </c>
      <c r="BYV22" s="1954">
        <f t="shared" si="35"/>
        <v>0</v>
      </c>
      <c r="BYW22" s="1954">
        <f t="shared" si="35"/>
        <v>0</v>
      </c>
      <c r="BYX22" s="1954">
        <f t="shared" si="35"/>
        <v>0</v>
      </c>
      <c r="BYY22" s="1954">
        <f t="shared" si="35"/>
        <v>0</v>
      </c>
      <c r="BYZ22" s="1954">
        <f t="shared" si="35"/>
        <v>0</v>
      </c>
      <c r="BZA22" s="1954">
        <f t="shared" si="35"/>
        <v>0</v>
      </c>
      <c r="BZB22" s="1954">
        <f t="shared" si="35"/>
        <v>0</v>
      </c>
      <c r="BZC22" s="1954">
        <f t="shared" si="35"/>
        <v>0</v>
      </c>
      <c r="BZD22" s="1954">
        <f t="shared" si="35"/>
        <v>0</v>
      </c>
      <c r="BZE22" s="1954">
        <f t="shared" si="35"/>
        <v>0</v>
      </c>
      <c r="BZF22" s="1954">
        <f t="shared" si="35"/>
        <v>0</v>
      </c>
      <c r="BZG22" s="1954">
        <f t="shared" si="35"/>
        <v>0</v>
      </c>
      <c r="BZH22" s="1954">
        <f t="shared" si="35"/>
        <v>0</v>
      </c>
      <c r="BZI22" s="1954">
        <f t="shared" si="35"/>
        <v>0</v>
      </c>
      <c r="BZJ22" s="1954">
        <f t="shared" si="35"/>
        <v>0</v>
      </c>
      <c r="BZK22" s="1954">
        <f t="shared" si="35"/>
        <v>0</v>
      </c>
      <c r="BZL22" s="1954">
        <f t="shared" si="35"/>
        <v>0</v>
      </c>
      <c r="BZM22" s="1954">
        <f t="shared" si="35"/>
        <v>0</v>
      </c>
      <c r="BZN22" s="1954">
        <f t="shared" si="35"/>
        <v>0</v>
      </c>
      <c r="BZO22" s="1954">
        <f t="shared" si="35"/>
        <v>0</v>
      </c>
      <c r="BZP22" s="1954">
        <f t="shared" si="35"/>
        <v>0</v>
      </c>
      <c r="BZQ22" s="1954">
        <f t="shared" si="35"/>
        <v>0</v>
      </c>
      <c r="BZR22" s="1954">
        <f t="shared" si="35"/>
        <v>0</v>
      </c>
      <c r="BZS22" s="1954">
        <f t="shared" si="35"/>
        <v>0</v>
      </c>
      <c r="BZT22" s="1954">
        <f t="shared" si="35"/>
        <v>0</v>
      </c>
      <c r="BZU22" s="1954">
        <f t="shared" si="35"/>
        <v>0</v>
      </c>
      <c r="BZV22" s="1954">
        <f t="shared" si="35"/>
        <v>0</v>
      </c>
      <c r="BZW22" s="1954">
        <f t="shared" si="35"/>
        <v>0</v>
      </c>
      <c r="BZX22" s="1954">
        <f t="shared" si="35"/>
        <v>0</v>
      </c>
      <c r="BZY22" s="1954">
        <f t="shared" si="35"/>
        <v>0</v>
      </c>
      <c r="BZZ22" s="1954">
        <f t="shared" si="35"/>
        <v>0</v>
      </c>
      <c r="CAA22" s="1954">
        <f t="shared" si="35"/>
        <v>0</v>
      </c>
      <c r="CAB22" s="1954">
        <f t="shared" si="35"/>
        <v>0</v>
      </c>
      <c r="CAC22" s="1954">
        <f t="shared" si="35"/>
        <v>0</v>
      </c>
      <c r="CAD22" s="1954">
        <f t="shared" si="35"/>
        <v>0</v>
      </c>
      <c r="CAE22" s="1954">
        <f t="shared" ref="CAE22:CCP22" si="36">IF(AND(CAE$26="End of period",CAE$25="Revenue"),CAE9,0)</f>
        <v>0</v>
      </c>
      <c r="CAF22" s="1954">
        <f t="shared" si="36"/>
        <v>0</v>
      </c>
      <c r="CAG22" s="1954">
        <f t="shared" si="36"/>
        <v>0</v>
      </c>
      <c r="CAH22" s="1954">
        <f t="shared" si="36"/>
        <v>0</v>
      </c>
      <c r="CAI22" s="1954">
        <f t="shared" si="36"/>
        <v>0</v>
      </c>
      <c r="CAJ22" s="1954">
        <f t="shared" si="36"/>
        <v>0</v>
      </c>
      <c r="CAK22" s="1954">
        <f t="shared" si="36"/>
        <v>0</v>
      </c>
      <c r="CAL22" s="1954">
        <f t="shared" si="36"/>
        <v>0</v>
      </c>
      <c r="CAM22" s="1954">
        <f t="shared" si="36"/>
        <v>0</v>
      </c>
      <c r="CAN22" s="1954">
        <f t="shared" si="36"/>
        <v>0</v>
      </c>
      <c r="CAO22" s="1954">
        <f t="shared" si="36"/>
        <v>0</v>
      </c>
      <c r="CAP22" s="1954">
        <f t="shared" si="36"/>
        <v>0</v>
      </c>
      <c r="CAQ22" s="1954">
        <f t="shared" si="36"/>
        <v>0</v>
      </c>
      <c r="CAR22" s="1954">
        <f t="shared" si="36"/>
        <v>0</v>
      </c>
      <c r="CAS22" s="1954">
        <f t="shared" si="36"/>
        <v>0</v>
      </c>
      <c r="CAT22" s="1954">
        <f t="shared" si="36"/>
        <v>0</v>
      </c>
      <c r="CAU22" s="1954">
        <f t="shared" si="36"/>
        <v>0</v>
      </c>
      <c r="CAV22" s="1954">
        <f t="shared" si="36"/>
        <v>0</v>
      </c>
      <c r="CAW22" s="1954">
        <f t="shared" si="36"/>
        <v>0</v>
      </c>
      <c r="CAX22" s="1954">
        <f t="shared" si="36"/>
        <v>0</v>
      </c>
      <c r="CAY22" s="1954">
        <f t="shared" si="36"/>
        <v>0</v>
      </c>
      <c r="CAZ22" s="1954">
        <f t="shared" si="36"/>
        <v>0</v>
      </c>
      <c r="CBA22" s="1954">
        <f t="shared" si="36"/>
        <v>0</v>
      </c>
      <c r="CBB22" s="1954">
        <f t="shared" si="36"/>
        <v>0</v>
      </c>
      <c r="CBC22" s="1954">
        <f t="shared" si="36"/>
        <v>0</v>
      </c>
      <c r="CBD22" s="1954">
        <f t="shared" si="36"/>
        <v>0</v>
      </c>
      <c r="CBE22" s="1954">
        <f t="shared" si="36"/>
        <v>0</v>
      </c>
      <c r="CBF22" s="1954">
        <f t="shared" si="36"/>
        <v>0</v>
      </c>
      <c r="CBG22" s="1954">
        <f t="shared" si="36"/>
        <v>0</v>
      </c>
      <c r="CBH22" s="1954">
        <f t="shared" si="36"/>
        <v>0</v>
      </c>
      <c r="CBI22" s="1954">
        <f t="shared" si="36"/>
        <v>0</v>
      </c>
      <c r="CBJ22" s="1954">
        <f t="shared" si="36"/>
        <v>0</v>
      </c>
      <c r="CBK22" s="1954">
        <f t="shared" si="36"/>
        <v>0</v>
      </c>
      <c r="CBL22" s="1954">
        <f t="shared" si="36"/>
        <v>0</v>
      </c>
      <c r="CBM22" s="1954">
        <f t="shared" si="36"/>
        <v>0</v>
      </c>
      <c r="CBN22" s="1954">
        <f t="shared" si="36"/>
        <v>0</v>
      </c>
      <c r="CBO22" s="1954">
        <f t="shared" si="36"/>
        <v>0</v>
      </c>
      <c r="CBP22" s="1954">
        <f t="shared" si="36"/>
        <v>0</v>
      </c>
      <c r="CBQ22" s="1954">
        <f t="shared" si="36"/>
        <v>0</v>
      </c>
      <c r="CBR22" s="1954">
        <f t="shared" si="36"/>
        <v>0</v>
      </c>
      <c r="CBS22" s="1954">
        <f t="shared" si="36"/>
        <v>0</v>
      </c>
      <c r="CBT22" s="1954">
        <f t="shared" si="36"/>
        <v>0</v>
      </c>
      <c r="CBU22" s="1954">
        <f t="shared" si="36"/>
        <v>0</v>
      </c>
      <c r="CBV22" s="1954">
        <f t="shared" si="36"/>
        <v>0</v>
      </c>
      <c r="CBW22" s="1954">
        <f t="shared" si="36"/>
        <v>0</v>
      </c>
      <c r="CBX22" s="1954">
        <f t="shared" si="36"/>
        <v>0</v>
      </c>
      <c r="CBY22" s="1954">
        <f t="shared" si="36"/>
        <v>0</v>
      </c>
      <c r="CBZ22" s="1954">
        <f t="shared" si="36"/>
        <v>0</v>
      </c>
      <c r="CCA22" s="1954">
        <f t="shared" si="36"/>
        <v>0</v>
      </c>
      <c r="CCB22" s="1954">
        <f t="shared" si="36"/>
        <v>0</v>
      </c>
      <c r="CCC22" s="1954">
        <f t="shared" si="36"/>
        <v>0</v>
      </c>
      <c r="CCD22" s="1954">
        <f t="shared" si="36"/>
        <v>0</v>
      </c>
      <c r="CCE22" s="1954">
        <f t="shared" si="36"/>
        <v>0</v>
      </c>
      <c r="CCF22" s="1954">
        <f t="shared" si="36"/>
        <v>0</v>
      </c>
      <c r="CCG22" s="1954">
        <f t="shared" si="36"/>
        <v>0</v>
      </c>
      <c r="CCH22" s="1954">
        <f t="shared" si="36"/>
        <v>0</v>
      </c>
      <c r="CCI22" s="1954">
        <f t="shared" si="36"/>
        <v>0</v>
      </c>
      <c r="CCJ22" s="1954">
        <f t="shared" si="36"/>
        <v>0</v>
      </c>
      <c r="CCK22" s="1954">
        <f t="shared" si="36"/>
        <v>0</v>
      </c>
      <c r="CCL22" s="1954">
        <f t="shared" si="36"/>
        <v>0</v>
      </c>
      <c r="CCM22" s="1954">
        <f t="shared" si="36"/>
        <v>0</v>
      </c>
      <c r="CCN22" s="1954">
        <f t="shared" si="36"/>
        <v>0</v>
      </c>
      <c r="CCO22" s="1954">
        <f t="shared" si="36"/>
        <v>0</v>
      </c>
      <c r="CCP22" s="1954">
        <f t="shared" si="36"/>
        <v>0</v>
      </c>
      <c r="CCQ22" s="1954">
        <f t="shared" ref="CCQ22:CFB22" si="37">IF(AND(CCQ$26="End of period",CCQ$25="Revenue"),CCQ9,0)</f>
        <v>0</v>
      </c>
      <c r="CCR22" s="1954">
        <f t="shared" si="37"/>
        <v>0</v>
      </c>
      <c r="CCS22" s="1954">
        <f t="shared" si="37"/>
        <v>0</v>
      </c>
      <c r="CCT22" s="1954">
        <f t="shared" si="37"/>
        <v>0</v>
      </c>
      <c r="CCU22" s="1954">
        <f t="shared" si="37"/>
        <v>0</v>
      </c>
      <c r="CCV22" s="1954">
        <f t="shared" si="37"/>
        <v>0</v>
      </c>
      <c r="CCW22" s="1954">
        <f t="shared" si="37"/>
        <v>0</v>
      </c>
      <c r="CCX22" s="1954">
        <f t="shared" si="37"/>
        <v>0</v>
      </c>
      <c r="CCY22" s="1954">
        <f t="shared" si="37"/>
        <v>0</v>
      </c>
      <c r="CCZ22" s="1954">
        <f t="shared" si="37"/>
        <v>0</v>
      </c>
      <c r="CDA22" s="1954">
        <f t="shared" si="37"/>
        <v>0</v>
      </c>
      <c r="CDB22" s="1954">
        <f t="shared" si="37"/>
        <v>0</v>
      </c>
      <c r="CDC22" s="1954">
        <f t="shared" si="37"/>
        <v>0</v>
      </c>
      <c r="CDD22" s="1954">
        <f t="shared" si="37"/>
        <v>0</v>
      </c>
      <c r="CDE22" s="1954">
        <f t="shared" si="37"/>
        <v>0</v>
      </c>
      <c r="CDF22" s="1954">
        <f t="shared" si="37"/>
        <v>0</v>
      </c>
      <c r="CDG22" s="1954">
        <f t="shared" si="37"/>
        <v>0</v>
      </c>
      <c r="CDH22" s="1954">
        <f t="shared" si="37"/>
        <v>0</v>
      </c>
      <c r="CDI22" s="1954">
        <f t="shared" si="37"/>
        <v>0</v>
      </c>
      <c r="CDJ22" s="1954">
        <f t="shared" si="37"/>
        <v>0</v>
      </c>
      <c r="CDK22" s="1954">
        <f t="shared" si="37"/>
        <v>0</v>
      </c>
      <c r="CDL22" s="1954">
        <f t="shared" si="37"/>
        <v>0</v>
      </c>
      <c r="CDM22" s="1954">
        <f t="shared" si="37"/>
        <v>0</v>
      </c>
      <c r="CDN22" s="1954">
        <f t="shared" si="37"/>
        <v>0</v>
      </c>
      <c r="CDO22" s="1954">
        <f t="shared" si="37"/>
        <v>0</v>
      </c>
      <c r="CDP22" s="1954">
        <f t="shared" si="37"/>
        <v>0</v>
      </c>
      <c r="CDQ22" s="1954">
        <f t="shared" si="37"/>
        <v>0</v>
      </c>
      <c r="CDR22" s="1954">
        <f t="shared" si="37"/>
        <v>0</v>
      </c>
      <c r="CDS22" s="1954">
        <f t="shared" si="37"/>
        <v>0</v>
      </c>
      <c r="CDT22" s="1954">
        <f t="shared" si="37"/>
        <v>0</v>
      </c>
      <c r="CDU22" s="1954">
        <f t="shared" si="37"/>
        <v>0</v>
      </c>
      <c r="CDV22" s="1954">
        <f t="shared" si="37"/>
        <v>0</v>
      </c>
      <c r="CDW22" s="1954">
        <f t="shared" si="37"/>
        <v>0</v>
      </c>
      <c r="CDX22" s="1954">
        <f t="shared" si="37"/>
        <v>0</v>
      </c>
      <c r="CDY22" s="1954">
        <f t="shared" si="37"/>
        <v>0</v>
      </c>
      <c r="CDZ22" s="1954">
        <f t="shared" si="37"/>
        <v>0</v>
      </c>
      <c r="CEA22" s="1954">
        <f t="shared" si="37"/>
        <v>0</v>
      </c>
      <c r="CEB22" s="1954">
        <f t="shared" si="37"/>
        <v>0</v>
      </c>
      <c r="CEC22" s="1954">
        <f t="shared" si="37"/>
        <v>0</v>
      </c>
      <c r="CED22" s="1954">
        <f t="shared" si="37"/>
        <v>0</v>
      </c>
      <c r="CEE22" s="1954">
        <f t="shared" si="37"/>
        <v>0</v>
      </c>
      <c r="CEF22" s="1954">
        <f t="shared" si="37"/>
        <v>0</v>
      </c>
      <c r="CEG22" s="1954">
        <f t="shared" si="37"/>
        <v>0</v>
      </c>
      <c r="CEH22" s="1954">
        <f t="shared" si="37"/>
        <v>0</v>
      </c>
      <c r="CEI22" s="1954">
        <f t="shared" si="37"/>
        <v>0</v>
      </c>
      <c r="CEJ22" s="1954">
        <f t="shared" si="37"/>
        <v>0</v>
      </c>
      <c r="CEK22" s="1954">
        <f t="shared" si="37"/>
        <v>0</v>
      </c>
      <c r="CEL22" s="1954">
        <f t="shared" si="37"/>
        <v>0</v>
      </c>
      <c r="CEM22" s="1954">
        <f t="shared" si="37"/>
        <v>0</v>
      </c>
      <c r="CEN22" s="1954">
        <f t="shared" si="37"/>
        <v>0</v>
      </c>
      <c r="CEO22" s="1954">
        <f t="shared" si="37"/>
        <v>0</v>
      </c>
      <c r="CEP22" s="1954">
        <f t="shared" si="37"/>
        <v>0</v>
      </c>
      <c r="CEQ22" s="1954">
        <f t="shared" si="37"/>
        <v>0</v>
      </c>
      <c r="CER22" s="1954">
        <f t="shared" si="37"/>
        <v>0</v>
      </c>
      <c r="CES22" s="1954">
        <f t="shared" si="37"/>
        <v>0</v>
      </c>
      <c r="CET22" s="1954">
        <f t="shared" si="37"/>
        <v>0</v>
      </c>
      <c r="CEU22" s="1954">
        <f t="shared" si="37"/>
        <v>0</v>
      </c>
      <c r="CEV22" s="1954">
        <f t="shared" si="37"/>
        <v>0</v>
      </c>
      <c r="CEW22" s="1954">
        <f t="shared" si="37"/>
        <v>0</v>
      </c>
      <c r="CEX22" s="1954">
        <f t="shared" si="37"/>
        <v>0</v>
      </c>
      <c r="CEY22" s="1954">
        <f t="shared" si="37"/>
        <v>0</v>
      </c>
      <c r="CEZ22" s="1954">
        <f t="shared" si="37"/>
        <v>0</v>
      </c>
      <c r="CFA22" s="1954">
        <f t="shared" si="37"/>
        <v>0</v>
      </c>
      <c r="CFB22" s="1954">
        <f t="shared" si="37"/>
        <v>0</v>
      </c>
      <c r="CFC22" s="1954">
        <f t="shared" ref="CFC22:CHN22" si="38">IF(AND(CFC$26="End of period",CFC$25="Revenue"),CFC9,0)</f>
        <v>0</v>
      </c>
      <c r="CFD22" s="1954">
        <f t="shared" si="38"/>
        <v>0</v>
      </c>
      <c r="CFE22" s="1954">
        <f t="shared" si="38"/>
        <v>0</v>
      </c>
      <c r="CFF22" s="1954">
        <f t="shared" si="38"/>
        <v>0</v>
      </c>
      <c r="CFG22" s="1954">
        <f t="shared" si="38"/>
        <v>0</v>
      </c>
      <c r="CFH22" s="1954">
        <f t="shared" si="38"/>
        <v>0</v>
      </c>
      <c r="CFI22" s="1954">
        <f t="shared" si="38"/>
        <v>0</v>
      </c>
      <c r="CFJ22" s="1954">
        <f t="shared" si="38"/>
        <v>0</v>
      </c>
      <c r="CFK22" s="1954">
        <f t="shared" si="38"/>
        <v>0</v>
      </c>
      <c r="CFL22" s="1954">
        <f t="shared" si="38"/>
        <v>0</v>
      </c>
      <c r="CFM22" s="1954">
        <f t="shared" si="38"/>
        <v>0</v>
      </c>
      <c r="CFN22" s="1954">
        <f t="shared" si="38"/>
        <v>0</v>
      </c>
      <c r="CFO22" s="1954">
        <f t="shared" si="38"/>
        <v>0</v>
      </c>
      <c r="CFP22" s="1954">
        <f t="shared" si="38"/>
        <v>0</v>
      </c>
      <c r="CFQ22" s="1954">
        <f t="shared" si="38"/>
        <v>0</v>
      </c>
      <c r="CFR22" s="1954">
        <f t="shared" si="38"/>
        <v>0</v>
      </c>
      <c r="CFS22" s="1954">
        <f t="shared" si="38"/>
        <v>0</v>
      </c>
      <c r="CFT22" s="1954">
        <f t="shared" si="38"/>
        <v>0</v>
      </c>
      <c r="CFU22" s="1954">
        <f t="shared" si="38"/>
        <v>0</v>
      </c>
      <c r="CFV22" s="1954">
        <f t="shared" si="38"/>
        <v>0</v>
      </c>
      <c r="CFW22" s="1954">
        <f t="shared" si="38"/>
        <v>0</v>
      </c>
      <c r="CFX22" s="1954">
        <f t="shared" si="38"/>
        <v>0</v>
      </c>
      <c r="CFY22" s="1954">
        <f t="shared" si="38"/>
        <v>0</v>
      </c>
      <c r="CFZ22" s="1954">
        <f t="shared" si="38"/>
        <v>0</v>
      </c>
      <c r="CGA22" s="1954">
        <f t="shared" si="38"/>
        <v>0</v>
      </c>
      <c r="CGB22" s="1954">
        <f t="shared" si="38"/>
        <v>0</v>
      </c>
      <c r="CGC22" s="1954">
        <f t="shared" si="38"/>
        <v>0</v>
      </c>
      <c r="CGD22" s="1954">
        <f t="shared" si="38"/>
        <v>0</v>
      </c>
      <c r="CGE22" s="1954">
        <f t="shared" si="38"/>
        <v>0</v>
      </c>
      <c r="CGF22" s="1954">
        <f t="shared" si="38"/>
        <v>0</v>
      </c>
      <c r="CGG22" s="1954">
        <f t="shared" si="38"/>
        <v>0</v>
      </c>
      <c r="CGH22" s="1954">
        <f t="shared" si="38"/>
        <v>0</v>
      </c>
      <c r="CGI22" s="1954">
        <f t="shared" si="38"/>
        <v>0</v>
      </c>
      <c r="CGJ22" s="1954">
        <f t="shared" si="38"/>
        <v>0</v>
      </c>
      <c r="CGK22" s="1954">
        <f t="shared" si="38"/>
        <v>0</v>
      </c>
      <c r="CGL22" s="1954">
        <f t="shared" si="38"/>
        <v>0</v>
      </c>
      <c r="CGM22" s="1954">
        <f t="shared" si="38"/>
        <v>0</v>
      </c>
      <c r="CGN22" s="1954">
        <f t="shared" si="38"/>
        <v>0</v>
      </c>
      <c r="CGO22" s="1954">
        <f t="shared" si="38"/>
        <v>0</v>
      </c>
      <c r="CGP22" s="1954">
        <f t="shared" si="38"/>
        <v>0</v>
      </c>
      <c r="CGQ22" s="1954">
        <f t="shared" si="38"/>
        <v>0</v>
      </c>
      <c r="CGR22" s="1954">
        <f t="shared" si="38"/>
        <v>0</v>
      </c>
      <c r="CGS22" s="1954">
        <f t="shared" si="38"/>
        <v>0</v>
      </c>
      <c r="CGT22" s="1954">
        <f t="shared" si="38"/>
        <v>0</v>
      </c>
      <c r="CGU22" s="1954">
        <f t="shared" si="38"/>
        <v>0</v>
      </c>
      <c r="CGV22" s="1954">
        <f t="shared" si="38"/>
        <v>0</v>
      </c>
      <c r="CGW22" s="1954">
        <f t="shared" si="38"/>
        <v>0</v>
      </c>
      <c r="CGX22" s="1954">
        <f t="shared" si="38"/>
        <v>0</v>
      </c>
      <c r="CGY22" s="1954">
        <f t="shared" si="38"/>
        <v>0</v>
      </c>
      <c r="CGZ22" s="1954">
        <f t="shared" si="38"/>
        <v>0</v>
      </c>
      <c r="CHA22" s="1954">
        <f t="shared" si="38"/>
        <v>0</v>
      </c>
      <c r="CHB22" s="1954">
        <f t="shared" si="38"/>
        <v>0</v>
      </c>
      <c r="CHC22" s="1954">
        <f t="shared" si="38"/>
        <v>0</v>
      </c>
      <c r="CHD22" s="1954">
        <f t="shared" si="38"/>
        <v>0</v>
      </c>
      <c r="CHE22" s="1954">
        <f t="shared" si="38"/>
        <v>0</v>
      </c>
      <c r="CHF22" s="1954">
        <f t="shared" si="38"/>
        <v>0</v>
      </c>
      <c r="CHG22" s="1954">
        <f t="shared" si="38"/>
        <v>0</v>
      </c>
      <c r="CHH22" s="1954">
        <f t="shared" si="38"/>
        <v>0</v>
      </c>
      <c r="CHI22" s="1954">
        <f t="shared" si="38"/>
        <v>0</v>
      </c>
      <c r="CHJ22" s="1954">
        <f t="shared" si="38"/>
        <v>0</v>
      </c>
      <c r="CHK22" s="1954">
        <f t="shared" si="38"/>
        <v>0</v>
      </c>
      <c r="CHL22" s="1954">
        <f t="shared" si="38"/>
        <v>0</v>
      </c>
      <c r="CHM22" s="1954">
        <f t="shared" si="38"/>
        <v>0</v>
      </c>
      <c r="CHN22" s="1954">
        <f t="shared" si="38"/>
        <v>0</v>
      </c>
      <c r="CHO22" s="1954">
        <f t="shared" ref="CHO22:CJZ22" si="39">IF(AND(CHO$26="End of period",CHO$25="Revenue"),CHO9,0)</f>
        <v>0</v>
      </c>
      <c r="CHP22" s="1954">
        <f t="shared" si="39"/>
        <v>0</v>
      </c>
      <c r="CHQ22" s="1954">
        <f t="shared" si="39"/>
        <v>0</v>
      </c>
      <c r="CHR22" s="1954">
        <f t="shared" si="39"/>
        <v>0</v>
      </c>
      <c r="CHS22" s="1954">
        <f t="shared" si="39"/>
        <v>0</v>
      </c>
      <c r="CHT22" s="1954">
        <f t="shared" si="39"/>
        <v>0</v>
      </c>
      <c r="CHU22" s="1954">
        <f t="shared" si="39"/>
        <v>0</v>
      </c>
      <c r="CHV22" s="1954">
        <f t="shared" si="39"/>
        <v>0</v>
      </c>
      <c r="CHW22" s="1954">
        <f t="shared" si="39"/>
        <v>0</v>
      </c>
      <c r="CHX22" s="1954">
        <f t="shared" si="39"/>
        <v>0</v>
      </c>
      <c r="CHY22" s="1954">
        <f t="shared" si="39"/>
        <v>0</v>
      </c>
      <c r="CHZ22" s="1954">
        <f t="shared" si="39"/>
        <v>0</v>
      </c>
      <c r="CIA22" s="1954">
        <f t="shared" si="39"/>
        <v>0</v>
      </c>
      <c r="CIB22" s="1954">
        <f t="shared" si="39"/>
        <v>0</v>
      </c>
      <c r="CIC22" s="1954">
        <f t="shared" si="39"/>
        <v>0</v>
      </c>
      <c r="CID22" s="1954">
        <f t="shared" si="39"/>
        <v>0</v>
      </c>
      <c r="CIE22" s="1954">
        <f t="shared" si="39"/>
        <v>0</v>
      </c>
      <c r="CIF22" s="1954">
        <f t="shared" si="39"/>
        <v>0</v>
      </c>
      <c r="CIG22" s="1954">
        <f t="shared" si="39"/>
        <v>0</v>
      </c>
      <c r="CIH22" s="1954">
        <f t="shared" si="39"/>
        <v>0</v>
      </c>
      <c r="CII22" s="1954">
        <f t="shared" si="39"/>
        <v>0</v>
      </c>
      <c r="CIJ22" s="1954">
        <f t="shared" si="39"/>
        <v>0</v>
      </c>
      <c r="CIK22" s="1954">
        <f t="shared" si="39"/>
        <v>0</v>
      </c>
      <c r="CIL22" s="1954">
        <f t="shared" si="39"/>
        <v>0</v>
      </c>
      <c r="CIM22" s="1954">
        <f t="shared" si="39"/>
        <v>0</v>
      </c>
      <c r="CIN22" s="1954">
        <f t="shared" si="39"/>
        <v>0</v>
      </c>
      <c r="CIO22" s="1954">
        <f t="shared" si="39"/>
        <v>0</v>
      </c>
      <c r="CIP22" s="1954">
        <f t="shared" si="39"/>
        <v>0</v>
      </c>
      <c r="CIQ22" s="1954">
        <f t="shared" si="39"/>
        <v>0</v>
      </c>
      <c r="CIR22" s="1954">
        <f t="shared" si="39"/>
        <v>0</v>
      </c>
      <c r="CIS22" s="1954">
        <f t="shared" si="39"/>
        <v>0</v>
      </c>
      <c r="CIT22" s="1954">
        <f t="shared" si="39"/>
        <v>0</v>
      </c>
      <c r="CIU22" s="1954">
        <f t="shared" si="39"/>
        <v>0</v>
      </c>
      <c r="CIV22" s="1954">
        <f t="shared" si="39"/>
        <v>0</v>
      </c>
      <c r="CIW22" s="1954">
        <f t="shared" si="39"/>
        <v>0</v>
      </c>
      <c r="CIX22" s="1954">
        <f t="shared" si="39"/>
        <v>0</v>
      </c>
      <c r="CIY22" s="1954">
        <f t="shared" si="39"/>
        <v>0</v>
      </c>
      <c r="CIZ22" s="1954">
        <f t="shared" si="39"/>
        <v>0</v>
      </c>
      <c r="CJA22" s="1954">
        <f t="shared" si="39"/>
        <v>0</v>
      </c>
      <c r="CJB22" s="1954">
        <f t="shared" si="39"/>
        <v>0</v>
      </c>
      <c r="CJC22" s="1954">
        <f t="shared" si="39"/>
        <v>0</v>
      </c>
      <c r="CJD22" s="1954">
        <f t="shared" si="39"/>
        <v>0</v>
      </c>
      <c r="CJE22" s="1954">
        <f t="shared" si="39"/>
        <v>0</v>
      </c>
      <c r="CJF22" s="1954">
        <f t="shared" si="39"/>
        <v>0</v>
      </c>
      <c r="CJG22" s="1954">
        <f t="shared" si="39"/>
        <v>0</v>
      </c>
      <c r="CJH22" s="1954">
        <f t="shared" si="39"/>
        <v>0</v>
      </c>
      <c r="CJI22" s="1954">
        <f t="shared" si="39"/>
        <v>0</v>
      </c>
      <c r="CJJ22" s="1954">
        <f t="shared" si="39"/>
        <v>0</v>
      </c>
      <c r="CJK22" s="1954">
        <f t="shared" si="39"/>
        <v>0</v>
      </c>
      <c r="CJL22" s="1954">
        <f t="shared" si="39"/>
        <v>0</v>
      </c>
      <c r="CJM22" s="1954">
        <f t="shared" si="39"/>
        <v>0</v>
      </c>
      <c r="CJN22" s="1954">
        <f t="shared" si="39"/>
        <v>0</v>
      </c>
      <c r="CJO22" s="1954">
        <f t="shared" si="39"/>
        <v>0</v>
      </c>
      <c r="CJP22" s="1954">
        <f t="shared" si="39"/>
        <v>0</v>
      </c>
      <c r="CJQ22" s="1954">
        <f t="shared" si="39"/>
        <v>0</v>
      </c>
      <c r="CJR22" s="1954">
        <f t="shared" si="39"/>
        <v>0</v>
      </c>
      <c r="CJS22" s="1954">
        <f t="shared" si="39"/>
        <v>0</v>
      </c>
      <c r="CJT22" s="1954">
        <f t="shared" si="39"/>
        <v>0</v>
      </c>
      <c r="CJU22" s="1954">
        <f t="shared" si="39"/>
        <v>0</v>
      </c>
      <c r="CJV22" s="1954">
        <f t="shared" si="39"/>
        <v>0</v>
      </c>
      <c r="CJW22" s="1954">
        <f t="shared" si="39"/>
        <v>0</v>
      </c>
      <c r="CJX22" s="1954">
        <f t="shared" si="39"/>
        <v>0</v>
      </c>
      <c r="CJY22" s="1954">
        <f t="shared" si="39"/>
        <v>0</v>
      </c>
      <c r="CJZ22" s="1954">
        <f t="shared" si="39"/>
        <v>0</v>
      </c>
      <c r="CKA22" s="1954">
        <f t="shared" ref="CKA22:CML22" si="40">IF(AND(CKA$26="End of period",CKA$25="Revenue"),CKA9,0)</f>
        <v>0</v>
      </c>
      <c r="CKB22" s="1954">
        <f t="shared" si="40"/>
        <v>0</v>
      </c>
      <c r="CKC22" s="1954">
        <f t="shared" si="40"/>
        <v>0</v>
      </c>
      <c r="CKD22" s="1954">
        <f t="shared" si="40"/>
        <v>0</v>
      </c>
      <c r="CKE22" s="1954">
        <f t="shared" si="40"/>
        <v>0</v>
      </c>
      <c r="CKF22" s="1954">
        <f t="shared" si="40"/>
        <v>0</v>
      </c>
      <c r="CKG22" s="1954">
        <f t="shared" si="40"/>
        <v>0</v>
      </c>
      <c r="CKH22" s="1954">
        <f t="shared" si="40"/>
        <v>0</v>
      </c>
      <c r="CKI22" s="1954">
        <f t="shared" si="40"/>
        <v>0</v>
      </c>
      <c r="CKJ22" s="1954">
        <f t="shared" si="40"/>
        <v>0</v>
      </c>
      <c r="CKK22" s="1954">
        <f t="shared" si="40"/>
        <v>0</v>
      </c>
      <c r="CKL22" s="1954">
        <f t="shared" si="40"/>
        <v>0</v>
      </c>
      <c r="CKM22" s="1954">
        <f t="shared" si="40"/>
        <v>0</v>
      </c>
      <c r="CKN22" s="1954">
        <f t="shared" si="40"/>
        <v>0</v>
      </c>
      <c r="CKO22" s="1954">
        <f t="shared" si="40"/>
        <v>0</v>
      </c>
      <c r="CKP22" s="1954">
        <f t="shared" si="40"/>
        <v>0</v>
      </c>
      <c r="CKQ22" s="1954">
        <f t="shared" si="40"/>
        <v>0</v>
      </c>
      <c r="CKR22" s="1954">
        <f t="shared" si="40"/>
        <v>0</v>
      </c>
      <c r="CKS22" s="1954">
        <f t="shared" si="40"/>
        <v>0</v>
      </c>
      <c r="CKT22" s="1954">
        <f t="shared" si="40"/>
        <v>0</v>
      </c>
      <c r="CKU22" s="1954">
        <f t="shared" si="40"/>
        <v>0</v>
      </c>
      <c r="CKV22" s="1954">
        <f t="shared" si="40"/>
        <v>0</v>
      </c>
      <c r="CKW22" s="1954">
        <f t="shared" si="40"/>
        <v>0</v>
      </c>
      <c r="CKX22" s="1954">
        <f t="shared" si="40"/>
        <v>0</v>
      </c>
      <c r="CKY22" s="1954">
        <f t="shared" si="40"/>
        <v>0</v>
      </c>
      <c r="CKZ22" s="1954">
        <f t="shared" si="40"/>
        <v>0</v>
      </c>
      <c r="CLA22" s="1954">
        <f t="shared" si="40"/>
        <v>0</v>
      </c>
      <c r="CLB22" s="1954">
        <f t="shared" si="40"/>
        <v>0</v>
      </c>
      <c r="CLC22" s="1954">
        <f t="shared" si="40"/>
        <v>0</v>
      </c>
      <c r="CLD22" s="1954">
        <f t="shared" si="40"/>
        <v>0</v>
      </c>
      <c r="CLE22" s="1954">
        <f t="shared" si="40"/>
        <v>0</v>
      </c>
      <c r="CLF22" s="1954">
        <f t="shared" si="40"/>
        <v>0</v>
      </c>
      <c r="CLG22" s="1954">
        <f t="shared" si="40"/>
        <v>0</v>
      </c>
      <c r="CLH22" s="1954">
        <f t="shared" si="40"/>
        <v>0</v>
      </c>
      <c r="CLI22" s="1954">
        <f t="shared" si="40"/>
        <v>0</v>
      </c>
      <c r="CLJ22" s="1954">
        <f t="shared" si="40"/>
        <v>0</v>
      </c>
      <c r="CLK22" s="1954">
        <f t="shared" si="40"/>
        <v>0</v>
      </c>
      <c r="CLL22" s="1954">
        <f t="shared" si="40"/>
        <v>0</v>
      </c>
      <c r="CLM22" s="1954">
        <f t="shared" si="40"/>
        <v>0</v>
      </c>
      <c r="CLN22" s="1954">
        <f t="shared" si="40"/>
        <v>0</v>
      </c>
      <c r="CLO22" s="1954">
        <f t="shared" si="40"/>
        <v>0</v>
      </c>
      <c r="CLP22" s="1954">
        <f t="shared" si="40"/>
        <v>0</v>
      </c>
      <c r="CLQ22" s="1954">
        <f t="shared" si="40"/>
        <v>0</v>
      </c>
      <c r="CLR22" s="1954">
        <f t="shared" si="40"/>
        <v>0</v>
      </c>
      <c r="CLS22" s="1954">
        <f t="shared" si="40"/>
        <v>0</v>
      </c>
      <c r="CLT22" s="1954">
        <f t="shared" si="40"/>
        <v>0</v>
      </c>
      <c r="CLU22" s="1954">
        <f t="shared" si="40"/>
        <v>0</v>
      </c>
      <c r="CLV22" s="1954">
        <f t="shared" si="40"/>
        <v>0</v>
      </c>
      <c r="CLW22" s="1954">
        <f t="shared" si="40"/>
        <v>0</v>
      </c>
      <c r="CLX22" s="1954">
        <f t="shared" si="40"/>
        <v>0</v>
      </c>
      <c r="CLY22" s="1954">
        <f t="shared" si="40"/>
        <v>0</v>
      </c>
      <c r="CLZ22" s="1954">
        <f t="shared" si="40"/>
        <v>0</v>
      </c>
      <c r="CMA22" s="1954">
        <f t="shared" si="40"/>
        <v>0</v>
      </c>
      <c r="CMB22" s="1954">
        <f t="shared" si="40"/>
        <v>0</v>
      </c>
      <c r="CMC22" s="1954">
        <f t="shared" si="40"/>
        <v>0</v>
      </c>
      <c r="CMD22" s="1954">
        <f t="shared" si="40"/>
        <v>0</v>
      </c>
      <c r="CME22" s="1954">
        <f t="shared" si="40"/>
        <v>0</v>
      </c>
      <c r="CMF22" s="1954">
        <f t="shared" si="40"/>
        <v>0</v>
      </c>
      <c r="CMG22" s="1954">
        <f t="shared" si="40"/>
        <v>0</v>
      </c>
      <c r="CMH22" s="1954">
        <f t="shared" si="40"/>
        <v>0</v>
      </c>
      <c r="CMI22" s="1954">
        <f t="shared" si="40"/>
        <v>0</v>
      </c>
      <c r="CMJ22" s="1954">
        <f t="shared" si="40"/>
        <v>0</v>
      </c>
      <c r="CMK22" s="1954">
        <f t="shared" si="40"/>
        <v>0</v>
      </c>
      <c r="CML22" s="1954">
        <f t="shared" si="40"/>
        <v>0</v>
      </c>
      <c r="CMM22" s="1954">
        <f t="shared" ref="CMM22:COX22" si="41">IF(AND(CMM$26="End of period",CMM$25="Revenue"),CMM9,0)</f>
        <v>0</v>
      </c>
      <c r="CMN22" s="1954">
        <f t="shared" si="41"/>
        <v>0</v>
      </c>
      <c r="CMO22" s="1954">
        <f t="shared" si="41"/>
        <v>0</v>
      </c>
      <c r="CMP22" s="1954">
        <f t="shared" si="41"/>
        <v>0</v>
      </c>
      <c r="CMQ22" s="1954">
        <f t="shared" si="41"/>
        <v>0</v>
      </c>
      <c r="CMR22" s="1954">
        <f t="shared" si="41"/>
        <v>0</v>
      </c>
      <c r="CMS22" s="1954">
        <f t="shared" si="41"/>
        <v>0</v>
      </c>
      <c r="CMT22" s="1954">
        <f t="shared" si="41"/>
        <v>0</v>
      </c>
      <c r="CMU22" s="1954">
        <f t="shared" si="41"/>
        <v>0</v>
      </c>
      <c r="CMV22" s="1954">
        <f t="shared" si="41"/>
        <v>0</v>
      </c>
      <c r="CMW22" s="1954">
        <f t="shared" si="41"/>
        <v>0</v>
      </c>
      <c r="CMX22" s="1954">
        <f t="shared" si="41"/>
        <v>0</v>
      </c>
      <c r="CMY22" s="1954">
        <f t="shared" si="41"/>
        <v>0</v>
      </c>
      <c r="CMZ22" s="1954">
        <f t="shared" si="41"/>
        <v>0</v>
      </c>
      <c r="CNA22" s="1954">
        <f t="shared" si="41"/>
        <v>0</v>
      </c>
      <c r="CNB22" s="1954">
        <f t="shared" si="41"/>
        <v>0</v>
      </c>
      <c r="CNC22" s="1954">
        <f t="shared" si="41"/>
        <v>0</v>
      </c>
      <c r="CND22" s="1954">
        <f t="shared" si="41"/>
        <v>0</v>
      </c>
      <c r="CNE22" s="1954">
        <f t="shared" si="41"/>
        <v>0</v>
      </c>
      <c r="CNF22" s="1954">
        <f t="shared" si="41"/>
        <v>0</v>
      </c>
      <c r="CNG22" s="1954">
        <f t="shared" si="41"/>
        <v>0</v>
      </c>
      <c r="CNH22" s="1954">
        <f t="shared" si="41"/>
        <v>0</v>
      </c>
      <c r="CNI22" s="1954">
        <f t="shared" si="41"/>
        <v>0</v>
      </c>
      <c r="CNJ22" s="1954">
        <f t="shared" si="41"/>
        <v>0</v>
      </c>
      <c r="CNK22" s="1954">
        <f t="shared" si="41"/>
        <v>0</v>
      </c>
      <c r="CNL22" s="1954">
        <f t="shared" si="41"/>
        <v>0</v>
      </c>
      <c r="CNM22" s="1954">
        <f t="shared" si="41"/>
        <v>0</v>
      </c>
      <c r="CNN22" s="1954">
        <f t="shared" si="41"/>
        <v>0</v>
      </c>
      <c r="CNO22" s="1954">
        <f t="shared" si="41"/>
        <v>0</v>
      </c>
      <c r="CNP22" s="1954">
        <f t="shared" si="41"/>
        <v>0</v>
      </c>
      <c r="CNQ22" s="1954">
        <f t="shared" si="41"/>
        <v>0</v>
      </c>
      <c r="CNR22" s="1954">
        <f t="shared" si="41"/>
        <v>0</v>
      </c>
      <c r="CNS22" s="1954">
        <f t="shared" si="41"/>
        <v>0</v>
      </c>
      <c r="CNT22" s="1954">
        <f t="shared" si="41"/>
        <v>0</v>
      </c>
      <c r="CNU22" s="1954">
        <f t="shared" si="41"/>
        <v>0</v>
      </c>
      <c r="CNV22" s="1954">
        <f t="shared" si="41"/>
        <v>0</v>
      </c>
      <c r="CNW22" s="1954">
        <f t="shared" si="41"/>
        <v>0</v>
      </c>
      <c r="CNX22" s="1954">
        <f t="shared" si="41"/>
        <v>0</v>
      </c>
      <c r="CNY22" s="1954">
        <f t="shared" si="41"/>
        <v>0</v>
      </c>
      <c r="CNZ22" s="1954">
        <f t="shared" si="41"/>
        <v>0</v>
      </c>
      <c r="COA22" s="1954">
        <f t="shared" si="41"/>
        <v>0</v>
      </c>
      <c r="COB22" s="1954">
        <f t="shared" si="41"/>
        <v>0</v>
      </c>
      <c r="COC22" s="1954">
        <f t="shared" si="41"/>
        <v>0</v>
      </c>
      <c r="COD22" s="1954">
        <f t="shared" si="41"/>
        <v>0</v>
      </c>
      <c r="COE22" s="1954">
        <f t="shared" si="41"/>
        <v>0</v>
      </c>
      <c r="COF22" s="1954">
        <f t="shared" si="41"/>
        <v>0</v>
      </c>
      <c r="COG22" s="1954">
        <f t="shared" si="41"/>
        <v>0</v>
      </c>
      <c r="COH22" s="1954">
        <f t="shared" si="41"/>
        <v>0</v>
      </c>
      <c r="COI22" s="1954">
        <f t="shared" si="41"/>
        <v>0</v>
      </c>
      <c r="COJ22" s="1954">
        <f t="shared" si="41"/>
        <v>0</v>
      </c>
      <c r="COK22" s="1954">
        <f t="shared" si="41"/>
        <v>0</v>
      </c>
      <c r="COL22" s="1954">
        <f t="shared" si="41"/>
        <v>0</v>
      </c>
      <c r="COM22" s="1954">
        <f t="shared" si="41"/>
        <v>0</v>
      </c>
      <c r="CON22" s="1954">
        <f t="shared" si="41"/>
        <v>0</v>
      </c>
      <c r="COO22" s="1954">
        <f t="shared" si="41"/>
        <v>0</v>
      </c>
      <c r="COP22" s="1954">
        <f t="shared" si="41"/>
        <v>0</v>
      </c>
      <c r="COQ22" s="1954">
        <f t="shared" si="41"/>
        <v>0</v>
      </c>
      <c r="COR22" s="1954">
        <f t="shared" si="41"/>
        <v>0</v>
      </c>
      <c r="COS22" s="1954">
        <f t="shared" si="41"/>
        <v>0</v>
      </c>
      <c r="COT22" s="1954">
        <f t="shared" si="41"/>
        <v>0</v>
      </c>
      <c r="COU22" s="1954">
        <f t="shared" si="41"/>
        <v>0</v>
      </c>
      <c r="COV22" s="1954">
        <f t="shared" si="41"/>
        <v>0</v>
      </c>
      <c r="COW22" s="1954">
        <f t="shared" si="41"/>
        <v>0</v>
      </c>
      <c r="COX22" s="1954">
        <f t="shared" si="41"/>
        <v>0</v>
      </c>
      <c r="COY22" s="1954">
        <f t="shared" ref="COY22:CRJ22" si="42">IF(AND(COY$26="End of period",COY$25="Revenue"),COY9,0)</f>
        <v>0</v>
      </c>
      <c r="COZ22" s="1954">
        <f t="shared" si="42"/>
        <v>0</v>
      </c>
      <c r="CPA22" s="1954">
        <f t="shared" si="42"/>
        <v>0</v>
      </c>
      <c r="CPB22" s="1954">
        <f t="shared" si="42"/>
        <v>0</v>
      </c>
      <c r="CPC22" s="1954">
        <f t="shared" si="42"/>
        <v>0</v>
      </c>
      <c r="CPD22" s="1954">
        <f t="shared" si="42"/>
        <v>0</v>
      </c>
      <c r="CPE22" s="1954">
        <f t="shared" si="42"/>
        <v>0</v>
      </c>
      <c r="CPF22" s="1954">
        <f t="shared" si="42"/>
        <v>0</v>
      </c>
      <c r="CPG22" s="1954">
        <f t="shared" si="42"/>
        <v>0</v>
      </c>
      <c r="CPH22" s="1954">
        <f t="shared" si="42"/>
        <v>0</v>
      </c>
      <c r="CPI22" s="1954">
        <f t="shared" si="42"/>
        <v>0</v>
      </c>
      <c r="CPJ22" s="1954">
        <f t="shared" si="42"/>
        <v>0</v>
      </c>
      <c r="CPK22" s="1954">
        <f t="shared" si="42"/>
        <v>0</v>
      </c>
      <c r="CPL22" s="1954">
        <f t="shared" si="42"/>
        <v>0</v>
      </c>
      <c r="CPM22" s="1954">
        <f t="shared" si="42"/>
        <v>0</v>
      </c>
      <c r="CPN22" s="1954">
        <f t="shared" si="42"/>
        <v>0</v>
      </c>
      <c r="CPO22" s="1954">
        <f t="shared" si="42"/>
        <v>0</v>
      </c>
      <c r="CPP22" s="1954">
        <f t="shared" si="42"/>
        <v>0</v>
      </c>
      <c r="CPQ22" s="1954">
        <f t="shared" si="42"/>
        <v>0</v>
      </c>
      <c r="CPR22" s="1954">
        <f t="shared" si="42"/>
        <v>0</v>
      </c>
      <c r="CPS22" s="1954">
        <f t="shared" si="42"/>
        <v>0</v>
      </c>
      <c r="CPT22" s="1954">
        <f t="shared" si="42"/>
        <v>0</v>
      </c>
      <c r="CPU22" s="1954">
        <f t="shared" si="42"/>
        <v>0</v>
      </c>
      <c r="CPV22" s="1954">
        <f t="shared" si="42"/>
        <v>0</v>
      </c>
      <c r="CPW22" s="1954">
        <f t="shared" si="42"/>
        <v>0</v>
      </c>
      <c r="CPX22" s="1954">
        <f t="shared" si="42"/>
        <v>0</v>
      </c>
      <c r="CPY22" s="1954">
        <f t="shared" si="42"/>
        <v>0</v>
      </c>
      <c r="CPZ22" s="1954">
        <f t="shared" si="42"/>
        <v>0</v>
      </c>
      <c r="CQA22" s="1954">
        <f t="shared" si="42"/>
        <v>0</v>
      </c>
      <c r="CQB22" s="1954">
        <f t="shared" si="42"/>
        <v>0</v>
      </c>
      <c r="CQC22" s="1954">
        <f t="shared" si="42"/>
        <v>0</v>
      </c>
      <c r="CQD22" s="1954">
        <f t="shared" si="42"/>
        <v>0</v>
      </c>
      <c r="CQE22" s="1954">
        <f t="shared" si="42"/>
        <v>0</v>
      </c>
      <c r="CQF22" s="1954">
        <f t="shared" si="42"/>
        <v>0</v>
      </c>
      <c r="CQG22" s="1954">
        <f t="shared" si="42"/>
        <v>0</v>
      </c>
      <c r="CQH22" s="1954">
        <f t="shared" si="42"/>
        <v>0</v>
      </c>
      <c r="CQI22" s="1954">
        <f t="shared" si="42"/>
        <v>0</v>
      </c>
      <c r="CQJ22" s="1954">
        <f t="shared" si="42"/>
        <v>0</v>
      </c>
      <c r="CQK22" s="1954">
        <f t="shared" si="42"/>
        <v>0</v>
      </c>
      <c r="CQL22" s="1954">
        <f t="shared" si="42"/>
        <v>0</v>
      </c>
      <c r="CQM22" s="1954">
        <f t="shared" si="42"/>
        <v>0</v>
      </c>
      <c r="CQN22" s="1954">
        <f t="shared" si="42"/>
        <v>0</v>
      </c>
      <c r="CQO22" s="1954">
        <f t="shared" si="42"/>
        <v>0</v>
      </c>
      <c r="CQP22" s="1954">
        <f t="shared" si="42"/>
        <v>0</v>
      </c>
      <c r="CQQ22" s="1954">
        <f t="shared" si="42"/>
        <v>0</v>
      </c>
      <c r="CQR22" s="1954">
        <f t="shared" si="42"/>
        <v>0</v>
      </c>
      <c r="CQS22" s="1954">
        <f t="shared" si="42"/>
        <v>0</v>
      </c>
      <c r="CQT22" s="1954">
        <f t="shared" si="42"/>
        <v>0</v>
      </c>
      <c r="CQU22" s="1954">
        <f t="shared" si="42"/>
        <v>0</v>
      </c>
      <c r="CQV22" s="1954">
        <f t="shared" si="42"/>
        <v>0</v>
      </c>
      <c r="CQW22" s="1954">
        <f t="shared" si="42"/>
        <v>0</v>
      </c>
      <c r="CQX22" s="1954">
        <f t="shared" si="42"/>
        <v>0</v>
      </c>
      <c r="CQY22" s="1954">
        <f t="shared" si="42"/>
        <v>0</v>
      </c>
      <c r="CQZ22" s="1954">
        <f t="shared" si="42"/>
        <v>0</v>
      </c>
      <c r="CRA22" s="1954">
        <f t="shared" si="42"/>
        <v>0</v>
      </c>
      <c r="CRB22" s="1954">
        <f t="shared" si="42"/>
        <v>0</v>
      </c>
      <c r="CRC22" s="1954">
        <f t="shared" si="42"/>
        <v>0</v>
      </c>
      <c r="CRD22" s="1954">
        <f t="shared" si="42"/>
        <v>0</v>
      </c>
      <c r="CRE22" s="1954">
        <f t="shared" si="42"/>
        <v>0</v>
      </c>
      <c r="CRF22" s="1954">
        <f t="shared" si="42"/>
        <v>0</v>
      </c>
      <c r="CRG22" s="1954">
        <f t="shared" si="42"/>
        <v>0</v>
      </c>
      <c r="CRH22" s="1954">
        <f t="shared" si="42"/>
        <v>0</v>
      </c>
      <c r="CRI22" s="1954">
        <f t="shared" si="42"/>
        <v>0</v>
      </c>
      <c r="CRJ22" s="1954">
        <f t="shared" si="42"/>
        <v>0</v>
      </c>
      <c r="CRK22" s="1954">
        <f t="shared" ref="CRK22:CTV22" si="43">IF(AND(CRK$26="End of period",CRK$25="Revenue"),CRK9,0)</f>
        <v>0</v>
      </c>
      <c r="CRL22" s="1954">
        <f t="shared" si="43"/>
        <v>0</v>
      </c>
      <c r="CRM22" s="1954">
        <f t="shared" si="43"/>
        <v>0</v>
      </c>
      <c r="CRN22" s="1954">
        <f t="shared" si="43"/>
        <v>0</v>
      </c>
      <c r="CRO22" s="1954">
        <f t="shared" si="43"/>
        <v>0</v>
      </c>
      <c r="CRP22" s="1954">
        <f t="shared" si="43"/>
        <v>0</v>
      </c>
      <c r="CRQ22" s="1954">
        <f t="shared" si="43"/>
        <v>0</v>
      </c>
      <c r="CRR22" s="1954">
        <f t="shared" si="43"/>
        <v>0</v>
      </c>
      <c r="CRS22" s="1954">
        <f t="shared" si="43"/>
        <v>0</v>
      </c>
      <c r="CRT22" s="1954">
        <f t="shared" si="43"/>
        <v>0</v>
      </c>
      <c r="CRU22" s="1954">
        <f t="shared" si="43"/>
        <v>0</v>
      </c>
      <c r="CRV22" s="1954">
        <f t="shared" si="43"/>
        <v>0</v>
      </c>
      <c r="CRW22" s="1954">
        <f t="shared" si="43"/>
        <v>0</v>
      </c>
      <c r="CRX22" s="1954">
        <f t="shared" si="43"/>
        <v>0</v>
      </c>
      <c r="CRY22" s="1954">
        <f t="shared" si="43"/>
        <v>0</v>
      </c>
      <c r="CRZ22" s="1954">
        <f t="shared" si="43"/>
        <v>0</v>
      </c>
      <c r="CSA22" s="1954">
        <f t="shared" si="43"/>
        <v>0</v>
      </c>
      <c r="CSB22" s="1954">
        <f t="shared" si="43"/>
        <v>0</v>
      </c>
      <c r="CSC22" s="1954">
        <f t="shared" si="43"/>
        <v>0</v>
      </c>
      <c r="CSD22" s="1954">
        <f t="shared" si="43"/>
        <v>0</v>
      </c>
      <c r="CSE22" s="1954">
        <f t="shared" si="43"/>
        <v>0</v>
      </c>
      <c r="CSF22" s="1954">
        <f t="shared" si="43"/>
        <v>0</v>
      </c>
      <c r="CSG22" s="1954">
        <f t="shared" si="43"/>
        <v>0</v>
      </c>
      <c r="CSH22" s="1954">
        <f t="shared" si="43"/>
        <v>0</v>
      </c>
      <c r="CSI22" s="1954">
        <f t="shared" si="43"/>
        <v>0</v>
      </c>
      <c r="CSJ22" s="1954">
        <f t="shared" si="43"/>
        <v>0</v>
      </c>
      <c r="CSK22" s="1954">
        <f t="shared" si="43"/>
        <v>0</v>
      </c>
      <c r="CSL22" s="1954">
        <f t="shared" si="43"/>
        <v>0</v>
      </c>
      <c r="CSM22" s="1954">
        <f t="shared" si="43"/>
        <v>0</v>
      </c>
      <c r="CSN22" s="1954">
        <f t="shared" si="43"/>
        <v>0</v>
      </c>
      <c r="CSO22" s="1954">
        <f t="shared" si="43"/>
        <v>0</v>
      </c>
      <c r="CSP22" s="1954">
        <f t="shared" si="43"/>
        <v>0</v>
      </c>
      <c r="CSQ22" s="1954">
        <f t="shared" si="43"/>
        <v>0</v>
      </c>
      <c r="CSR22" s="1954">
        <f t="shared" si="43"/>
        <v>0</v>
      </c>
      <c r="CSS22" s="1954">
        <f t="shared" si="43"/>
        <v>0</v>
      </c>
      <c r="CST22" s="1954">
        <f t="shared" si="43"/>
        <v>0</v>
      </c>
      <c r="CSU22" s="1954">
        <f t="shared" si="43"/>
        <v>0</v>
      </c>
      <c r="CSV22" s="1954">
        <f t="shared" si="43"/>
        <v>0</v>
      </c>
      <c r="CSW22" s="1954">
        <f t="shared" si="43"/>
        <v>0</v>
      </c>
      <c r="CSX22" s="1954">
        <f t="shared" si="43"/>
        <v>0</v>
      </c>
      <c r="CSY22" s="1954">
        <f t="shared" si="43"/>
        <v>0</v>
      </c>
      <c r="CSZ22" s="1954">
        <f t="shared" si="43"/>
        <v>0</v>
      </c>
      <c r="CTA22" s="1954">
        <f t="shared" si="43"/>
        <v>0</v>
      </c>
      <c r="CTB22" s="1954">
        <f t="shared" si="43"/>
        <v>0</v>
      </c>
      <c r="CTC22" s="1954">
        <f t="shared" si="43"/>
        <v>0</v>
      </c>
      <c r="CTD22" s="1954">
        <f t="shared" si="43"/>
        <v>0</v>
      </c>
      <c r="CTE22" s="1954">
        <f t="shared" si="43"/>
        <v>0</v>
      </c>
      <c r="CTF22" s="1954">
        <f t="shared" si="43"/>
        <v>0</v>
      </c>
      <c r="CTG22" s="1954">
        <f t="shared" si="43"/>
        <v>0</v>
      </c>
      <c r="CTH22" s="1954">
        <f t="shared" si="43"/>
        <v>0</v>
      </c>
      <c r="CTI22" s="1954">
        <f t="shared" si="43"/>
        <v>0</v>
      </c>
      <c r="CTJ22" s="1954">
        <f t="shared" si="43"/>
        <v>0</v>
      </c>
      <c r="CTK22" s="1954">
        <f t="shared" si="43"/>
        <v>0</v>
      </c>
      <c r="CTL22" s="1954">
        <f t="shared" si="43"/>
        <v>0</v>
      </c>
      <c r="CTM22" s="1954">
        <f t="shared" si="43"/>
        <v>0</v>
      </c>
      <c r="CTN22" s="1954">
        <f t="shared" si="43"/>
        <v>0</v>
      </c>
      <c r="CTO22" s="1954">
        <f t="shared" si="43"/>
        <v>0</v>
      </c>
      <c r="CTP22" s="1954">
        <f t="shared" si="43"/>
        <v>0</v>
      </c>
      <c r="CTQ22" s="1954">
        <f t="shared" si="43"/>
        <v>0</v>
      </c>
      <c r="CTR22" s="1954">
        <f t="shared" si="43"/>
        <v>0</v>
      </c>
      <c r="CTS22" s="1954">
        <f t="shared" si="43"/>
        <v>0</v>
      </c>
      <c r="CTT22" s="1954">
        <f t="shared" si="43"/>
        <v>0</v>
      </c>
      <c r="CTU22" s="1954">
        <f t="shared" si="43"/>
        <v>0</v>
      </c>
      <c r="CTV22" s="1954">
        <f t="shared" si="43"/>
        <v>0</v>
      </c>
      <c r="CTW22" s="1954">
        <f t="shared" ref="CTW22:CWH22" si="44">IF(AND(CTW$26="End of period",CTW$25="Revenue"),CTW9,0)</f>
        <v>0</v>
      </c>
      <c r="CTX22" s="1954">
        <f t="shared" si="44"/>
        <v>0</v>
      </c>
      <c r="CTY22" s="1954">
        <f t="shared" si="44"/>
        <v>0</v>
      </c>
      <c r="CTZ22" s="1954">
        <f t="shared" si="44"/>
        <v>0</v>
      </c>
      <c r="CUA22" s="1954">
        <f t="shared" si="44"/>
        <v>0</v>
      </c>
      <c r="CUB22" s="1954">
        <f t="shared" si="44"/>
        <v>0</v>
      </c>
      <c r="CUC22" s="1954">
        <f t="shared" si="44"/>
        <v>0</v>
      </c>
      <c r="CUD22" s="1954">
        <f t="shared" si="44"/>
        <v>0</v>
      </c>
      <c r="CUE22" s="1954">
        <f t="shared" si="44"/>
        <v>0</v>
      </c>
      <c r="CUF22" s="1954">
        <f t="shared" si="44"/>
        <v>0</v>
      </c>
      <c r="CUG22" s="1954">
        <f t="shared" si="44"/>
        <v>0</v>
      </c>
      <c r="CUH22" s="1954">
        <f t="shared" si="44"/>
        <v>0</v>
      </c>
      <c r="CUI22" s="1954">
        <f t="shared" si="44"/>
        <v>0</v>
      </c>
      <c r="CUJ22" s="1954">
        <f t="shared" si="44"/>
        <v>0</v>
      </c>
      <c r="CUK22" s="1954">
        <f t="shared" si="44"/>
        <v>0</v>
      </c>
      <c r="CUL22" s="1954">
        <f t="shared" si="44"/>
        <v>0</v>
      </c>
      <c r="CUM22" s="1954">
        <f t="shared" si="44"/>
        <v>0</v>
      </c>
      <c r="CUN22" s="1954">
        <f t="shared" si="44"/>
        <v>0</v>
      </c>
      <c r="CUO22" s="1954">
        <f t="shared" si="44"/>
        <v>0</v>
      </c>
      <c r="CUP22" s="1954">
        <f t="shared" si="44"/>
        <v>0</v>
      </c>
      <c r="CUQ22" s="1954">
        <f t="shared" si="44"/>
        <v>0</v>
      </c>
      <c r="CUR22" s="1954">
        <f t="shared" si="44"/>
        <v>0</v>
      </c>
      <c r="CUS22" s="1954">
        <f t="shared" si="44"/>
        <v>0</v>
      </c>
      <c r="CUT22" s="1954">
        <f t="shared" si="44"/>
        <v>0</v>
      </c>
      <c r="CUU22" s="1954">
        <f t="shared" si="44"/>
        <v>0</v>
      </c>
      <c r="CUV22" s="1954">
        <f t="shared" si="44"/>
        <v>0</v>
      </c>
      <c r="CUW22" s="1954">
        <f t="shared" si="44"/>
        <v>0</v>
      </c>
      <c r="CUX22" s="1954">
        <f t="shared" si="44"/>
        <v>0</v>
      </c>
      <c r="CUY22" s="1954">
        <f t="shared" si="44"/>
        <v>0</v>
      </c>
      <c r="CUZ22" s="1954">
        <f t="shared" si="44"/>
        <v>0</v>
      </c>
      <c r="CVA22" s="1954">
        <f t="shared" si="44"/>
        <v>0</v>
      </c>
      <c r="CVB22" s="1954">
        <f t="shared" si="44"/>
        <v>0</v>
      </c>
      <c r="CVC22" s="1954">
        <f t="shared" si="44"/>
        <v>0</v>
      </c>
      <c r="CVD22" s="1954">
        <f t="shared" si="44"/>
        <v>0</v>
      </c>
      <c r="CVE22" s="1954">
        <f t="shared" si="44"/>
        <v>0</v>
      </c>
      <c r="CVF22" s="1954">
        <f t="shared" si="44"/>
        <v>0</v>
      </c>
      <c r="CVG22" s="1954">
        <f t="shared" si="44"/>
        <v>0</v>
      </c>
      <c r="CVH22" s="1954">
        <f t="shared" si="44"/>
        <v>0</v>
      </c>
      <c r="CVI22" s="1954">
        <f t="shared" si="44"/>
        <v>0</v>
      </c>
      <c r="CVJ22" s="1954">
        <f t="shared" si="44"/>
        <v>0</v>
      </c>
      <c r="CVK22" s="1954">
        <f t="shared" si="44"/>
        <v>0</v>
      </c>
      <c r="CVL22" s="1954">
        <f t="shared" si="44"/>
        <v>0</v>
      </c>
      <c r="CVM22" s="1954">
        <f t="shared" si="44"/>
        <v>0</v>
      </c>
      <c r="CVN22" s="1954">
        <f t="shared" si="44"/>
        <v>0</v>
      </c>
      <c r="CVO22" s="1954">
        <f t="shared" si="44"/>
        <v>0</v>
      </c>
      <c r="CVP22" s="1954">
        <f t="shared" si="44"/>
        <v>0</v>
      </c>
      <c r="CVQ22" s="1954">
        <f t="shared" si="44"/>
        <v>0</v>
      </c>
      <c r="CVR22" s="1954">
        <f t="shared" si="44"/>
        <v>0</v>
      </c>
      <c r="CVS22" s="1954">
        <f t="shared" si="44"/>
        <v>0</v>
      </c>
      <c r="CVT22" s="1954">
        <f t="shared" si="44"/>
        <v>0</v>
      </c>
      <c r="CVU22" s="1954">
        <f t="shared" si="44"/>
        <v>0</v>
      </c>
      <c r="CVV22" s="1954">
        <f t="shared" si="44"/>
        <v>0</v>
      </c>
      <c r="CVW22" s="1954">
        <f t="shared" si="44"/>
        <v>0</v>
      </c>
      <c r="CVX22" s="1954">
        <f t="shared" si="44"/>
        <v>0</v>
      </c>
      <c r="CVY22" s="1954">
        <f t="shared" si="44"/>
        <v>0</v>
      </c>
      <c r="CVZ22" s="1954">
        <f t="shared" si="44"/>
        <v>0</v>
      </c>
      <c r="CWA22" s="1954">
        <f t="shared" si="44"/>
        <v>0</v>
      </c>
      <c r="CWB22" s="1954">
        <f t="shared" si="44"/>
        <v>0</v>
      </c>
      <c r="CWC22" s="1954">
        <f t="shared" si="44"/>
        <v>0</v>
      </c>
      <c r="CWD22" s="1954">
        <f t="shared" si="44"/>
        <v>0</v>
      </c>
      <c r="CWE22" s="1954">
        <f t="shared" si="44"/>
        <v>0</v>
      </c>
      <c r="CWF22" s="1954">
        <f t="shared" si="44"/>
        <v>0</v>
      </c>
      <c r="CWG22" s="1954">
        <f t="shared" si="44"/>
        <v>0</v>
      </c>
      <c r="CWH22" s="1954">
        <f t="shared" si="44"/>
        <v>0</v>
      </c>
      <c r="CWI22" s="1954">
        <f t="shared" ref="CWI22:CYT22" si="45">IF(AND(CWI$26="End of period",CWI$25="Revenue"),CWI9,0)</f>
        <v>0</v>
      </c>
      <c r="CWJ22" s="1954">
        <f t="shared" si="45"/>
        <v>0</v>
      </c>
      <c r="CWK22" s="1954">
        <f t="shared" si="45"/>
        <v>0</v>
      </c>
      <c r="CWL22" s="1954">
        <f t="shared" si="45"/>
        <v>0</v>
      </c>
      <c r="CWM22" s="1954">
        <f t="shared" si="45"/>
        <v>0</v>
      </c>
      <c r="CWN22" s="1954">
        <f t="shared" si="45"/>
        <v>0</v>
      </c>
      <c r="CWO22" s="1954">
        <f t="shared" si="45"/>
        <v>0</v>
      </c>
      <c r="CWP22" s="1954">
        <f t="shared" si="45"/>
        <v>0</v>
      </c>
      <c r="CWQ22" s="1954">
        <f t="shared" si="45"/>
        <v>0</v>
      </c>
      <c r="CWR22" s="1954">
        <f t="shared" si="45"/>
        <v>0</v>
      </c>
      <c r="CWS22" s="1954">
        <f t="shared" si="45"/>
        <v>0</v>
      </c>
      <c r="CWT22" s="1954">
        <f t="shared" si="45"/>
        <v>0</v>
      </c>
      <c r="CWU22" s="1954">
        <f t="shared" si="45"/>
        <v>0</v>
      </c>
      <c r="CWV22" s="1954">
        <f t="shared" si="45"/>
        <v>0</v>
      </c>
      <c r="CWW22" s="1954">
        <f t="shared" si="45"/>
        <v>0</v>
      </c>
      <c r="CWX22" s="1954">
        <f t="shared" si="45"/>
        <v>0</v>
      </c>
      <c r="CWY22" s="1954">
        <f t="shared" si="45"/>
        <v>0</v>
      </c>
      <c r="CWZ22" s="1954">
        <f t="shared" si="45"/>
        <v>0</v>
      </c>
      <c r="CXA22" s="1954">
        <f t="shared" si="45"/>
        <v>0</v>
      </c>
      <c r="CXB22" s="1954">
        <f t="shared" si="45"/>
        <v>0</v>
      </c>
      <c r="CXC22" s="1954">
        <f t="shared" si="45"/>
        <v>0</v>
      </c>
      <c r="CXD22" s="1954">
        <f t="shared" si="45"/>
        <v>0</v>
      </c>
      <c r="CXE22" s="1954">
        <f t="shared" si="45"/>
        <v>0</v>
      </c>
      <c r="CXF22" s="1954">
        <f t="shared" si="45"/>
        <v>0</v>
      </c>
      <c r="CXG22" s="1954">
        <f t="shared" si="45"/>
        <v>0</v>
      </c>
      <c r="CXH22" s="1954">
        <f t="shared" si="45"/>
        <v>0</v>
      </c>
      <c r="CXI22" s="1954">
        <f t="shared" si="45"/>
        <v>0</v>
      </c>
      <c r="CXJ22" s="1954">
        <f t="shared" si="45"/>
        <v>0</v>
      </c>
      <c r="CXK22" s="1954">
        <f t="shared" si="45"/>
        <v>0</v>
      </c>
      <c r="CXL22" s="1954">
        <f t="shared" si="45"/>
        <v>0</v>
      </c>
      <c r="CXM22" s="1954">
        <f t="shared" si="45"/>
        <v>0</v>
      </c>
      <c r="CXN22" s="1954">
        <f t="shared" si="45"/>
        <v>0</v>
      </c>
      <c r="CXO22" s="1954">
        <f t="shared" si="45"/>
        <v>0</v>
      </c>
      <c r="CXP22" s="1954">
        <f t="shared" si="45"/>
        <v>0</v>
      </c>
      <c r="CXQ22" s="1954">
        <f t="shared" si="45"/>
        <v>0</v>
      </c>
      <c r="CXR22" s="1954">
        <f t="shared" si="45"/>
        <v>0</v>
      </c>
      <c r="CXS22" s="1954">
        <f t="shared" si="45"/>
        <v>0</v>
      </c>
      <c r="CXT22" s="1954">
        <f t="shared" si="45"/>
        <v>0</v>
      </c>
      <c r="CXU22" s="1954">
        <f t="shared" si="45"/>
        <v>0</v>
      </c>
      <c r="CXV22" s="1954">
        <f t="shared" si="45"/>
        <v>0</v>
      </c>
      <c r="CXW22" s="1954">
        <f t="shared" si="45"/>
        <v>0</v>
      </c>
      <c r="CXX22" s="1954">
        <f t="shared" si="45"/>
        <v>0</v>
      </c>
      <c r="CXY22" s="1954">
        <f t="shared" si="45"/>
        <v>0</v>
      </c>
      <c r="CXZ22" s="1954">
        <f t="shared" si="45"/>
        <v>0</v>
      </c>
      <c r="CYA22" s="1954">
        <f t="shared" si="45"/>
        <v>0</v>
      </c>
      <c r="CYB22" s="1954">
        <f t="shared" si="45"/>
        <v>0</v>
      </c>
      <c r="CYC22" s="1954">
        <f t="shared" si="45"/>
        <v>0</v>
      </c>
      <c r="CYD22" s="1954">
        <f t="shared" si="45"/>
        <v>0</v>
      </c>
      <c r="CYE22" s="1954">
        <f t="shared" si="45"/>
        <v>0</v>
      </c>
      <c r="CYF22" s="1954">
        <f t="shared" si="45"/>
        <v>0</v>
      </c>
      <c r="CYG22" s="1954">
        <f t="shared" si="45"/>
        <v>0</v>
      </c>
      <c r="CYH22" s="1954">
        <f t="shared" si="45"/>
        <v>0</v>
      </c>
      <c r="CYI22" s="1954">
        <f t="shared" si="45"/>
        <v>0</v>
      </c>
      <c r="CYJ22" s="1954">
        <f t="shared" si="45"/>
        <v>0</v>
      </c>
      <c r="CYK22" s="1954">
        <f t="shared" si="45"/>
        <v>0</v>
      </c>
      <c r="CYL22" s="1954">
        <f t="shared" si="45"/>
        <v>0</v>
      </c>
      <c r="CYM22" s="1954">
        <f t="shared" si="45"/>
        <v>0</v>
      </c>
      <c r="CYN22" s="1954">
        <f t="shared" si="45"/>
        <v>0</v>
      </c>
      <c r="CYO22" s="1954">
        <f t="shared" si="45"/>
        <v>0</v>
      </c>
      <c r="CYP22" s="1954">
        <f t="shared" si="45"/>
        <v>0</v>
      </c>
      <c r="CYQ22" s="1954">
        <f t="shared" si="45"/>
        <v>0</v>
      </c>
      <c r="CYR22" s="1954">
        <f t="shared" si="45"/>
        <v>0</v>
      </c>
      <c r="CYS22" s="1954">
        <f t="shared" si="45"/>
        <v>0</v>
      </c>
      <c r="CYT22" s="1954">
        <f t="shared" si="45"/>
        <v>0</v>
      </c>
      <c r="CYU22" s="1954">
        <f t="shared" ref="CYU22:DBF22" si="46">IF(AND(CYU$26="End of period",CYU$25="Revenue"),CYU9,0)</f>
        <v>0</v>
      </c>
      <c r="CYV22" s="1954">
        <f t="shared" si="46"/>
        <v>0</v>
      </c>
      <c r="CYW22" s="1954">
        <f t="shared" si="46"/>
        <v>0</v>
      </c>
      <c r="CYX22" s="1954">
        <f t="shared" si="46"/>
        <v>0</v>
      </c>
      <c r="CYY22" s="1954">
        <f t="shared" si="46"/>
        <v>0</v>
      </c>
      <c r="CYZ22" s="1954">
        <f t="shared" si="46"/>
        <v>0</v>
      </c>
      <c r="CZA22" s="1954">
        <f t="shared" si="46"/>
        <v>0</v>
      </c>
      <c r="CZB22" s="1954">
        <f t="shared" si="46"/>
        <v>0</v>
      </c>
      <c r="CZC22" s="1954">
        <f t="shared" si="46"/>
        <v>0</v>
      </c>
      <c r="CZD22" s="1954">
        <f t="shared" si="46"/>
        <v>0</v>
      </c>
      <c r="CZE22" s="1954">
        <f t="shared" si="46"/>
        <v>0</v>
      </c>
      <c r="CZF22" s="1954">
        <f t="shared" si="46"/>
        <v>0</v>
      </c>
      <c r="CZG22" s="1954">
        <f t="shared" si="46"/>
        <v>0</v>
      </c>
      <c r="CZH22" s="1954">
        <f t="shared" si="46"/>
        <v>0</v>
      </c>
      <c r="CZI22" s="1954">
        <f t="shared" si="46"/>
        <v>0</v>
      </c>
      <c r="CZJ22" s="1954">
        <f t="shared" si="46"/>
        <v>0</v>
      </c>
      <c r="CZK22" s="1954">
        <f t="shared" si="46"/>
        <v>0</v>
      </c>
      <c r="CZL22" s="1954">
        <f t="shared" si="46"/>
        <v>0</v>
      </c>
      <c r="CZM22" s="1954">
        <f t="shared" si="46"/>
        <v>0</v>
      </c>
      <c r="CZN22" s="1954">
        <f t="shared" si="46"/>
        <v>0</v>
      </c>
      <c r="CZO22" s="1954">
        <f t="shared" si="46"/>
        <v>0</v>
      </c>
      <c r="CZP22" s="1954">
        <f t="shared" si="46"/>
        <v>0</v>
      </c>
      <c r="CZQ22" s="1954">
        <f t="shared" si="46"/>
        <v>0</v>
      </c>
      <c r="CZR22" s="1954">
        <f t="shared" si="46"/>
        <v>0</v>
      </c>
      <c r="CZS22" s="1954">
        <f t="shared" si="46"/>
        <v>0</v>
      </c>
      <c r="CZT22" s="1954">
        <f t="shared" si="46"/>
        <v>0</v>
      </c>
      <c r="CZU22" s="1954">
        <f t="shared" si="46"/>
        <v>0</v>
      </c>
      <c r="CZV22" s="1954">
        <f t="shared" si="46"/>
        <v>0</v>
      </c>
      <c r="CZW22" s="1954">
        <f t="shared" si="46"/>
        <v>0</v>
      </c>
      <c r="CZX22" s="1954">
        <f t="shared" si="46"/>
        <v>0</v>
      </c>
      <c r="CZY22" s="1954">
        <f t="shared" si="46"/>
        <v>0</v>
      </c>
      <c r="CZZ22" s="1954">
        <f t="shared" si="46"/>
        <v>0</v>
      </c>
      <c r="DAA22" s="1954">
        <f t="shared" si="46"/>
        <v>0</v>
      </c>
      <c r="DAB22" s="1954">
        <f t="shared" si="46"/>
        <v>0</v>
      </c>
      <c r="DAC22" s="1954">
        <f t="shared" si="46"/>
        <v>0</v>
      </c>
      <c r="DAD22" s="1954">
        <f t="shared" si="46"/>
        <v>0</v>
      </c>
      <c r="DAE22" s="1954">
        <f t="shared" si="46"/>
        <v>0</v>
      </c>
      <c r="DAF22" s="1954">
        <f t="shared" si="46"/>
        <v>0</v>
      </c>
      <c r="DAG22" s="1954">
        <f t="shared" si="46"/>
        <v>0</v>
      </c>
      <c r="DAH22" s="1954">
        <f t="shared" si="46"/>
        <v>0</v>
      </c>
      <c r="DAI22" s="1954">
        <f t="shared" si="46"/>
        <v>0</v>
      </c>
      <c r="DAJ22" s="1954">
        <f t="shared" si="46"/>
        <v>0</v>
      </c>
      <c r="DAK22" s="1954">
        <f t="shared" si="46"/>
        <v>0</v>
      </c>
      <c r="DAL22" s="1954">
        <f t="shared" si="46"/>
        <v>0</v>
      </c>
      <c r="DAM22" s="1954">
        <f t="shared" si="46"/>
        <v>0</v>
      </c>
      <c r="DAN22" s="1954">
        <f t="shared" si="46"/>
        <v>0</v>
      </c>
      <c r="DAO22" s="1954">
        <f t="shared" si="46"/>
        <v>0</v>
      </c>
      <c r="DAP22" s="1954">
        <f t="shared" si="46"/>
        <v>0</v>
      </c>
      <c r="DAQ22" s="1954">
        <f t="shared" si="46"/>
        <v>0</v>
      </c>
      <c r="DAR22" s="1954">
        <f t="shared" si="46"/>
        <v>0</v>
      </c>
      <c r="DAS22" s="1954">
        <f t="shared" si="46"/>
        <v>0</v>
      </c>
      <c r="DAT22" s="1954">
        <f t="shared" si="46"/>
        <v>0</v>
      </c>
      <c r="DAU22" s="1954">
        <f t="shared" si="46"/>
        <v>0</v>
      </c>
      <c r="DAV22" s="1954">
        <f t="shared" si="46"/>
        <v>0</v>
      </c>
      <c r="DAW22" s="1954">
        <f t="shared" si="46"/>
        <v>0</v>
      </c>
      <c r="DAX22" s="1954">
        <f t="shared" si="46"/>
        <v>0</v>
      </c>
      <c r="DAY22" s="1954">
        <f t="shared" si="46"/>
        <v>0</v>
      </c>
      <c r="DAZ22" s="1954">
        <f t="shared" si="46"/>
        <v>0</v>
      </c>
      <c r="DBA22" s="1954">
        <f t="shared" si="46"/>
        <v>0</v>
      </c>
      <c r="DBB22" s="1954">
        <f t="shared" si="46"/>
        <v>0</v>
      </c>
      <c r="DBC22" s="1954">
        <f t="shared" si="46"/>
        <v>0</v>
      </c>
      <c r="DBD22" s="1954">
        <f t="shared" si="46"/>
        <v>0</v>
      </c>
      <c r="DBE22" s="1954">
        <f t="shared" si="46"/>
        <v>0</v>
      </c>
      <c r="DBF22" s="1954">
        <f t="shared" si="46"/>
        <v>0</v>
      </c>
      <c r="DBG22" s="1954">
        <f t="shared" ref="DBG22:DDR22" si="47">IF(AND(DBG$26="End of period",DBG$25="Revenue"),DBG9,0)</f>
        <v>0</v>
      </c>
      <c r="DBH22" s="1954">
        <f t="shared" si="47"/>
        <v>0</v>
      </c>
      <c r="DBI22" s="1954">
        <f t="shared" si="47"/>
        <v>0</v>
      </c>
      <c r="DBJ22" s="1954">
        <f t="shared" si="47"/>
        <v>0</v>
      </c>
      <c r="DBK22" s="1954">
        <f t="shared" si="47"/>
        <v>0</v>
      </c>
      <c r="DBL22" s="1954">
        <f t="shared" si="47"/>
        <v>0</v>
      </c>
      <c r="DBM22" s="1954">
        <f t="shared" si="47"/>
        <v>0</v>
      </c>
      <c r="DBN22" s="1954">
        <f t="shared" si="47"/>
        <v>0</v>
      </c>
      <c r="DBO22" s="1954">
        <f t="shared" si="47"/>
        <v>0</v>
      </c>
      <c r="DBP22" s="1954">
        <f t="shared" si="47"/>
        <v>0</v>
      </c>
      <c r="DBQ22" s="1954">
        <f t="shared" si="47"/>
        <v>0</v>
      </c>
      <c r="DBR22" s="1954">
        <f t="shared" si="47"/>
        <v>0</v>
      </c>
      <c r="DBS22" s="1954">
        <f t="shared" si="47"/>
        <v>0</v>
      </c>
      <c r="DBT22" s="1954">
        <f t="shared" si="47"/>
        <v>0</v>
      </c>
      <c r="DBU22" s="1954">
        <f t="shared" si="47"/>
        <v>0</v>
      </c>
      <c r="DBV22" s="1954">
        <f t="shared" si="47"/>
        <v>0</v>
      </c>
      <c r="DBW22" s="1954">
        <f t="shared" si="47"/>
        <v>0</v>
      </c>
      <c r="DBX22" s="1954">
        <f t="shared" si="47"/>
        <v>0</v>
      </c>
      <c r="DBY22" s="1954">
        <f t="shared" si="47"/>
        <v>0</v>
      </c>
      <c r="DBZ22" s="1954">
        <f t="shared" si="47"/>
        <v>0</v>
      </c>
      <c r="DCA22" s="1954">
        <f t="shared" si="47"/>
        <v>0</v>
      </c>
      <c r="DCB22" s="1954">
        <f t="shared" si="47"/>
        <v>0</v>
      </c>
      <c r="DCC22" s="1954">
        <f t="shared" si="47"/>
        <v>0</v>
      </c>
      <c r="DCD22" s="1954">
        <f t="shared" si="47"/>
        <v>0</v>
      </c>
      <c r="DCE22" s="1954">
        <f t="shared" si="47"/>
        <v>0</v>
      </c>
      <c r="DCF22" s="1954">
        <f t="shared" si="47"/>
        <v>0</v>
      </c>
      <c r="DCG22" s="1954">
        <f t="shared" si="47"/>
        <v>0</v>
      </c>
      <c r="DCH22" s="1954">
        <f t="shared" si="47"/>
        <v>0</v>
      </c>
      <c r="DCI22" s="1954">
        <f t="shared" si="47"/>
        <v>0</v>
      </c>
      <c r="DCJ22" s="1954">
        <f t="shared" si="47"/>
        <v>0</v>
      </c>
      <c r="DCK22" s="1954">
        <f t="shared" si="47"/>
        <v>0</v>
      </c>
      <c r="DCL22" s="1954">
        <f t="shared" si="47"/>
        <v>0</v>
      </c>
      <c r="DCM22" s="1954">
        <f t="shared" si="47"/>
        <v>0</v>
      </c>
      <c r="DCN22" s="1954">
        <f t="shared" si="47"/>
        <v>0</v>
      </c>
      <c r="DCO22" s="1954">
        <f t="shared" si="47"/>
        <v>0</v>
      </c>
      <c r="DCP22" s="1954">
        <f t="shared" si="47"/>
        <v>0</v>
      </c>
      <c r="DCQ22" s="1954">
        <f t="shared" si="47"/>
        <v>0</v>
      </c>
      <c r="DCR22" s="1954">
        <f t="shared" si="47"/>
        <v>0</v>
      </c>
      <c r="DCS22" s="1954">
        <f t="shared" si="47"/>
        <v>0</v>
      </c>
      <c r="DCT22" s="1954">
        <f t="shared" si="47"/>
        <v>0</v>
      </c>
      <c r="DCU22" s="1954">
        <f t="shared" si="47"/>
        <v>0</v>
      </c>
      <c r="DCV22" s="1954">
        <f t="shared" si="47"/>
        <v>0</v>
      </c>
      <c r="DCW22" s="1954">
        <f t="shared" si="47"/>
        <v>0</v>
      </c>
      <c r="DCX22" s="1954">
        <f t="shared" si="47"/>
        <v>0</v>
      </c>
      <c r="DCY22" s="1954">
        <f t="shared" si="47"/>
        <v>0</v>
      </c>
      <c r="DCZ22" s="1954">
        <f t="shared" si="47"/>
        <v>0</v>
      </c>
      <c r="DDA22" s="1954">
        <f t="shared" si="47"/>
        <v>0</v>
      </c>
      <c r="DDB22" s="1954">
        <f t="shared" si="47"/>
        <v>0</v>
      </c>
      <c r="DDC22" s="1954">
        <f t="shared" si="47"/>
        <v>0</v>
      </c>
      <c r="DDD22" s="1954">
        <f t="shared" si="47"/>
        <v>0</v>
      </c>
      <c r="DDE22" s="1954">
        <f t="shared" si="47"/>
        <v>0</v>
      </c>
      <c r="DDF22" s="1954">
        <f t="shared" si="47"/>
        <v>0</v>
      </c>
      <c r="DDG22" s="1954">
        <f t="shared" si="47"/>
        <v>0</v>
      </c>
      <c r="DDH22" s="1954">
        <f t="shared" si="47"/>
        <v>0</v>
      </c>
      <c r="DDI22" s="1954">
        <f t="shared" si="47"/>
        <v>0</v>
      </c>
      <c r="DDJ22" s="1954">
        <f t="shared" si="47"/>
        <v>0</v>
      </c>
      <c r="DDK22" s="1954">
        <f t="shared" si="47"/>
        <v>0</v>
      </c>
      <c r="DDL22" s="1954">
        <f t="shared" si="47"/>
        <v>0</v>
      </c>
      <c r="DDM22" s="1954">
        <f t="shared" si="47"/>
        <v>0</v>
      </c>
      <c r="DDN22" s="1954">
        <f t="shared" si="47"/>
        <v>0</v>
      </c>
      <c r="DDO22" s="1954">
        <f t="shared" si="47"/>
        <v>0</v>
      </c>
      <c r="DDP22" s="1954">
        <f t="shared" si="47"/>
        <v>0</v>
      </c>
      <c r="DDQ22" s="1954">
        <f t="shared" si="47"/>
        <v>0</v>
      </c>
      <c r="DDR22" s="1954">
        <f t="shared" si="47"/>
        <v>0</v>
      </c>
      <c r="DDS22" s="1954">
        <f t="shared" ref="DDS22:DGD22" si="48">IF(AND(DDS$26="End of period",DDS$25="Revenue"),DDS9,0)</f>
        <v>0</v>
      </c>
      <c r="DDT22" s="1954">
        <f t="shared" si="48"/>
        <v>0</v>
      </c>
      <c r="DDU22" s="1954">
        <f t="shared" si="48"/>
        <v>0</v>
      </c>
      <c r="DDV22" s="1954">
        <f t="shared" si="48"/>
        <v>0</v>
      </c>
      <c r="DDW22" s="1954">
        <f t="shared" si="48"/>
        <v>0</v>
      </c>
      <c r="DDX22" s="1954">
        <f t="shared" si="48"/>
        <v>0</v>
      </c>
      <c r="DDY22" s="1954">
        <f t="shared" si="48"/>
        <v>0</v>
      </c>
      <c r="DDZ22" s="1954">
        <f t="shared" si="48"/>
        <v>0</v>
      </c>
      <c r="DEA22" s="1954">
        <f t="shared" si="48"/>
        <v>0</v>
      </c>
      <c r="DEB22" s="1954">
        <f t="shared" si="48"/>
        <v>0</v>
      </c>
      <c r="DEC22" s="1954">
        <f t="shared" si="48"/>
        <v>0</v>
      </c>
      <c r="DED22" s="1954">
        <f t="shared" si="48"/>
        <v>0</v>
      </c>
      <c r="DEE22" s="1954">
        <f t="shared" si="48"/>
        <v>0</v>
      </c>
      <c r="DEF22" s="1954">
        <f t="shared" si="48"/>
        <v>0</v>
      </c>
      <c r="DEG22" s="1954">
        <f t="shared" si="48"/>
        <v>0</v>
      </c>
      <c r="DEH22" s="1954">
        <f t="shared" si="48"/>
        <v>0</v>
      </c>
      <c r="DEI22" s="1954">
        <f t="shared" si="48"/>
        <v>0</v>
      </c>
      <c r="DEJ22" s="1954">
        <f t="shared" si="48"/>
        <v>0</v>
      </c>
      <c r="DEK22" s="1954">
        <f t="shared" si="48"/>
        <v>0</v>
      </c>
      <c r="DEL22" s="1954">
        <f t="shared" si="48"/>
        <v>0</v>
      </c>
      <c r="DEM22" s="1954">
        <f t="shared" si="48"/>
        <v>0</v>
      </c>
      <c r="DEN22" s="1954">
        <f t="shared" si="48"/>
        <v>0</v>
      </c>
      <c r="DEO22" s="1954">
        <f t="shared" si="48"/>
        <v>0</v>
      </c>
      <c r="DEP22" s="1954">
        <f t="shared" si="48"/>
        <v>0</v>
      </c>
      <c r="DEQ22" s="1954">
        <f t="shared" si="48"/>
        <v>0</v>
      </c>
      <c r="DER22" s="1954">
        <f t="shared" si="48"/>
        <v>0</v>
      </c>
      <c r="DES22" s="1954">
        <f t="shared" si="48"/>
        <v>0</v>
      </c>
      <c r="DET22" s="1954">
        <f t="shared" si="48"/>
        <v>0</v>
      </c>
      <c r="DEU22" s="1954">
        <f t="shared" si="48"/>
        <v>0</v>
      </c>
      <c r="DEV22" s="1954">
        <f t="shared" si="48"/>
        <v>0</v>
      </c>
      <c r="DEW22" s="1954">
        <f t="shared" si="48"/>
        <v>0</v>
      </c>
      <c r="DEX22" s="1954">
        <f t="shared" si="48"/>
        <v>0</v>
      </c>
      <c r="DEY22" s="1954">
        <f t="shared" si="48"/>
        <v>0</v>
      </c>
      <c r="DEZ22" s="1954">
        <f t="shared" si="48"/>
        <v>0</v>
      </c>
      <c r="DFA22" s="1954">
        <f t="shared" si="48"/>
        <v>0</v>
      </c>
      <c r="DFB22" s="1954">
        <f t="shared" si="48"/>
        <v>0</v>
      </c>
      <c r="DFC22" s="1954">
        <f t="shared" si="48"/>
        <v>0</v>
      </c>
      <c r="DFD22" s="1954">
        <f t="shared" si="48"/>
        <v>0</v>
      </c>
      <c r="DFE22" s="1954">
        <f t="shared" si="48"/>
        <v>0</v>
      </c>
      <c r="DFF22" s="1954">
        <f t="shared" si="48"/>
        <v>0</v>
      </c>
      <c r="DFG22" s="1954">
        <f t="shared" si="48"/>
        <v>0</v>
      </c>
      <c r="DFH22" s="1954">
        <f t="shared" si="48"/>
        <v>0</v>
      </c>
      <c r="DFI22" s="1954">
        <f t="shared" si="48"/>
        <v>0</v>
      </c>
      <c r="DFJ22" s="1954">
        <f t="shared" si="48"/>
        <v>0</v>
      </c>
      <c r="DFK22" s="1954">
        <f t="shared" si="48"/>
        <v>0</v>
      </c>
      <c r="DFL22" s="1954">
        <f t="shared" si="48"/>
        <v>0</v>
      </c>
      <c r="DFM22" s="1954">
        <f t="shared" si="48"/>
        <v>0</v>
      </c>
      <c r="DFN22" s="1954">
        <f t="shared" si="48"/>
        <v>0</v>
      </c>
      <c r="DFO22" s="1954">
        <f t="shared" si="48"/>
        <v>0</v>
      </c>
      <c r="DFP22" s="1954">
        <f t="shared" si="48"/>
        <v>0</v>
      </c>
      <c r="DFQ22" s="1954">
        <f t="shared" si="48"/>
        <v>0</v>
      </c>
      <c r="DFR22" s="1954">
        <f t="shared" si="48"/>
        <v>0</v>
      </c>
      <c r="DFS22" s="1954">
        <f t="shared" si="48"/>
        <v>0</v>
      </c>
      <c r="DFT22" s="1954">
        <f t="shared" si="48"/>
        <v>0</v>
      </c>
      <c r="DFU22" s="1954">
        <f t="shared" si="48"/>
        <v>0</v>
      </c>
      <c r="DFV22" s="1954">
        <f t="shared" si="48"/>
        <v>0</v>
      </c>
      <c r="DFW22" s="1954">
        <f t="shared" si="48"/>
        <v>0</v>
      </c>
      <c r="DFX22" s="1954">
        <f t="shared" si="48"/>
        <v>0</v>
      </c>
      <c r="DFY22" s="1954">
        <f t="shared" si="48"/>
        <v>0</v>
      </c>
      <c r="DFZ22" s="1954">
        <f t="shared" si="48"/>
        <v>0</v>
      </c>
      <c r="DGA22" s="1954">
        <f t="shared" si="48"/>
        <v>0</v>
      </c>
      <c r="DGB22" s="1954">
        <f t="shared" si="48"/>
        <v>0</v>
      </c>
      <c r="DGC22" s="1954">
        <f t="shared" si="48"/>
        <v>0</v>
      </c>
      <c r="DGD22" s="1954">
        <f t="shared" si="48"/>
        <v>0</v>
      </c>
      <c r="DGE22" s="1954">
        <f t="shared" ref="DGE22:DIP22" si="49">IF(AND(DGE$26="End of period",DGE$25="Revenue"),DGE9,0)</f>
        <v>0</v>
      </c>
      <c r="DGF22" s="1954">
        <f t="shared" si="49"/>
        <v>0</v>
      </c>
      <c r="DGG22" s="1954">
        <f t="shared" si="49"/>
        <v>0</v>
      </c>
      <c r="DGH22" s="1954">
        <f t="shared" si="49"/>
        <v>0</v>
      </c>
      <c r="DGI22" s="1954">
        <f t="shared" si="49"/>
        <v>0</v>
      </c>
      <c r="DGJ22" s="1954">
        <f t="shared" si="49"/>
        <v>0</v>
      </c>
      <c r="DGK22" s="1954">
        <f t="shared" si="49"/>
        <v>0</v>
      </c>
      <c r="DGL22" s="1954">
        <f t="shared" si="49"/>
        <v>0</v>
      </c>
      <c r="DGM22" s="1954">
        <f t="shared" si="49"/>
        <v>0</v>
      </c>
      <c r="DGN22" s="1954">
        <f t="shared" si="49"/>
        <v>0</v>
      </c>
      <c r="DGO22" s="1954">
        <f t="shared" si="49"/>
        <v>0</v>
      </c>
      <c r="DGP22" s="1954">
        <f t="shared" si="49"/>
        <v>0</v>
      </c>
      <c r="DGQ22" s="1954">
        <f t="shared" si="49"/>
        <v>0</v>
      </c>
      <c r="DGR22" s="1954">
        <f t="shared" si="49"/>
        <v>0</v>
      </c>
      <c r="DGS22" s="1954">
        <f t="shared" si="49"/>
        <v>0</v>
      </c>
      <c r="DGT22" s="1954">
        <f t="shared" si="49"/>
        <v>0</v>
      </c>
      <c r="DGU22" s="1954">
        <f t="shared" si="49"/>
        <v>0</v>
      </c>
      <c r="DGV22" s="1954">
        <f t="shared" si="49"/>
        <v>0</v>
      </c>
      <c r="DGW22" s="1954">
        <f t="shared" si="49"/>
        <v>0</v>
      </c>
      <c r="DGX22" s="1954">
        <f t="shared" si="49"/>
        <v>0</v>
      </c>
      <c r="DGY22" s="1954">
        <f t="shared" si="49"/>
        <v>0</v>
      </c>
      <c r="DGZ22" s="1954">
        <f t="shared" si="49"/>
        <v>0</v>
      </c>
      <c r="DHA22" s="1954">
        <f t="shared" si="49"/>
        <v>0</v>
      </c>
      <c r="DHB22" s="1954">
        <f t="shared" si="49"/>
        <v>0</v>
      </c>
      <c r="DHC22" s="1954">
        <f t="shared" si="49"/>
        <v>0</v>
      </c>
      <c r="DHD22" s="1954">
        <f t="shared" si="49"/>
        <v>0</v>
      </c>
      <c r="DHE22" s="1954">
        <f t="shared" si="49"/>
        <v>0</v>
      </c>
      <c r="DHF22" s="1954">
        <f t="shared" si="49"/>
        <v>0</v>
      </c>
      <c r="DHG22" s="1954">
        <f t="shared" si="49"/>
        <v>0</v>
      </c>
      <c r="DHH22" s="1954">
        <f t="shared" si="49"/>
        <v>0</v>
      </c>
      <c r="DHI22" s="1954">
        <f t="shared" si="49"/>
        <v>0</v>
      </c>
      <c r="DHJ22" s="1954">
        <f t="shared" si="49"/>
        <v>0</v>
      </c>
      <c r="DHK22" s="1954">
        <f t="shared" si="49"/>
        <v>0</v>
      </c>
      <c r="DHL22" s="1954">
        <f t="shared" si="49"/>
        <v>0</v>
      </c>
      <c r="DHM22" s="1954">
        <f t="shared" si="49"/>
        <v>0</v>
      </c>
      <c r="DHN22" s="1954">
        <f t="shared" si="49"/>
        <v>0</v>
      </c>
      <c r="DHO22" s="1954">
        <f t="shared" si="49"/>
        <v>0</v>
      </c>
      <c r="DHP22" s="1954">
        <f t="shared" si="49"/>
        <v>0</v>
      </c>
      <c r="DHQ22" s="1954">
        <f t="shared" si="49"/>
        <v>0</v>
      </c>
      <c r="DHR22" s="1954">
        <f t="shared" si="49"/>
        <v>0</v>
      </c>
      <c r="DHS22" s="1954">
        <f t="shared" si="49"/>
        <v>0</v>
      </c>
      <c r="DHT22" s="1954">
        <f t="shared" si="49"/>
        <v>0</v>
      </c>
      <c r="DHU22" s="1954">
        <f t="shared" si="49"/>
        <v>0</v>
      </c>
      <c r="DHV22" s="1954">
        <f t="shared" si="49"/>
        <v>0</v>
      </c>
      <c r="DHW22" s="1954">
        <f t="shared" si="49"/>
        <v>0</v>
      </c>
      <c r="DHX22" s="1954">
        <f t="shared" si="49"/>
        <v>0</v>
      </c>
      <c r="DHY22" s="1954">
        <f t="shared" si="49"/>
        <v>0</v>
      </c>
      <c r="DHZ22" s="1954">
        <f t="shared" si="49"/>
        <v>0</v>
      </c>
      <c r="DIA22" s="1954">
        <f t="shared" si="49"/>
        <v>0</v>
      </c>
      <c r="DIB22" s="1954">
        <f t="shared" si="49"/>
        <v>0</v>
      </c>
      <c r="DIC22" s="1954">
        <f t="shared" si="49"/>
        <v>0</v>
      </c>
      <c r="DID22" s="1954">
        <f t="shared" si="49"/>
        <v>0</v>
      </c>
      <c r="DIE22" s="1954">
        <f t="shared" si="49"/>
        <v>0</v>
      </c>
      <c r="DIF22" s="1954">
        <f t="shared" si="49"/>
        <v>0</v>
      </c>
      <c r="DIG22" s="1954">
        <f t="shared" si="49"/>
        <v>0</v>
      </c>
      <c r="DIH22" s="1954">
        <f t="shared" si="49"/>
        <v>0</v>
      </c>
      <c r="DII22" s="1954">
        <f t="shared" si="49"/>
        <v>0</v>
      </c>
      <c r="DIJ22" s="1954">
        <f t="shared" si="49"/>
        <v>0</v>
      </c>
      <c r="DIK22" s="1954">
        <f t="shared" si="49"/>
        <v>0</v>
      </c>
      <c r="DIL22" s="1954">
        <f t="shared" si="49"/>
        <v>0</v>
      </c>
      <c r="DIM22" s="1954">
        <f t="shared" si="49"/>
        <v>0</v>
      </c>
      <c r="DIN22" s="1954">
        <f t="shared" si="49"/>
        <v>0</v>
      </c>
      <c r="DIO22" s="1954">
        <f t="shared" si="49"/>
        <v>0</v>
      </c>
      <c r="DIP22" s="1954">
        <f t="shared" si="49"/>
        <v>0</v>
      </c>
      <c r="DIQ22" s="1954">
        <f t="shared" ref="DIQ22:DLB22" si="50">IF(AND(DIQ$26="End of period",DIQ$25="Revenue"),DIQ9,0)</f>
        <v>0</v>
      </c>
      <c r="DIR22" s="1954">
        <f t="shared" si="50"/>
        <v>0</v>
      </c>
      <c r="DIS22" s="1954">
        <f t="shared" si="50"/>
        <v>0</v>
      </c>
      <c r="DIT22" s="1954">
        <f t="shared" si="50"/>
        <v>0</v>
      </c>
      <c r="DIU22" s="1954">
        <f t="shared" si="50"/>
        <v>0</v>
      </c>
      <c r="DIV22" s="1954">
        <f t="shared" si="50"/>
        <v>0</v>
      </c>
      <c r="DIW22" s="1954">
        <f t="shared" si="50"/>
        <v>0</v>
      </c>
      <c r="DIX22" s="1954">
        <f t="shared" si="50"/>
        <v>0</v>
      </c>
      <c r="DIY22" s="1954">
        <f t="shared" si="50"/>
        <v>0</v>
      </c>
      <c r="DIZ22" s="1954">
        <f t="shared" si="50"/>
        <v>0</v>
      </c>
      <c r="DJA22" s="1954">
        <f t="shared" si="50"/>
        <v>0</v>
      </c>
      <c r="DJB22" s="1954">
        <f t="shared" si="50"/>
        <v>0</v>
      </c>
      <c r="DJC22" s="1954">
        <f t="shared" si="50"/>
        <v>0</v>
      </c>
      <c r="DJD22" s="1954">
        <f t="shared" si="50"/>
        <v>0</v>
      </c>
      <c r="DJE22" s="1954">
        <f t="shared" si="50"/>
        <v>0</v>
      </c>
      <c r="DJF22" s="1954">
        <f t="shared" si="50"/>
        <v>0</v>
      </c>
      <c r="DJG22" s="1954">
        <f t="shared" si="50"/>
        <v>0</v>
      </c>
      <c r="DJH22" s="1954">
        <f t="shared" si="50"/>
        <v>0</v>
      </c>
      <c r="DJI22" s="1954">
        <f t="shared" si="50"/>
        <v>0</v>
      </c>
      <c r="DJJ22" s="1954">
        <f t="shared" si="50"/>
        <v>0</v>
      </c>
      <c r="DJK22" s="1954">
        <f t="shared" si="50"/>
        <v>0</v>
      </c>
      <c r="DJL22" s="1954">
        <f t="shared" si="50"/>
        <v>0</v>
      </c>
      <c r="DJM22" s="1954">
        <f t="shared" si="50"/>
        <v>0</v>
      </c>
      <c r="DJN22" s="1954">
        <f t="shared" si="50"/>
        <v>0</v>
      </c>
      <c r="DJO22" s="1954">
        <f t="shared" si="50"/>
        <v>0</v>
      </c>
      <c r="DJP22" s="1954">
        <f t="shared" si="50"/>
        <v>0</v>
      </c>
      <c r="DJQ22" s="1954">
        <f t="shared" si="50"/>
        <v>0</v>
      </c>
      <c r="DJR22" s="1954">
        <f t="shared" si="50"/>
        <v>0</v>
      </c>
      <c r="DJS22" s="1954">
        <f t="shared" si="50"/>
        <v>0</v>
      </c>
      <c r="DJT22" s="1954">
        <f t="shared" si="50"/>
        <v>0</v>
      </c>
      <c r="DJU22" s="1954">
        <f t="shared" si="50"/>
        <v>0</v>
      </c>
      <c r="DJV22" s="1954">
        <f t="shared" si="50"/>
        <v>0</v>
      </c>
      <c r="DJW22" s="1954">
        <f t="shared" si="50"/>
        <v>0</v>
      </c>
      <c r="DJX22" s="1954">
        <f t="shared" si="50"/>
        <v>0</v>
      </c>
      <c r="DJY22" s="1954">
        <f t="shared" si="50"/>
        <v>0</v>
      </c>
      <c r="DJZ22" s="1954">
        <f t="shared" si="50"/>
        <v>0</v>
      </c>
      <c r="DKA22" s="1954">
        <f t="shared" si="50"/>
        <v>0</v>
      </c>
      <c r="DKB22" s="1954">
        <f t="shared" si="50"/>
        <v>0</v>
      </c>
      <c r="DKC22" s="1954">
        <f t="shared" si="50"/>
        <v>0</v>
      </c>
      <c r="DKD22" s="1954">
        <f t="shared" si="50"/>
        <v>0</v>
      </c>
      <c r="DKE22" s="1954">
        <f t="shared" si="50"/>
        <v>0</v>
      </c>
      <c r="DKF22" s="1954">
        <f t="shared" si="50"/>
        <v>0</v>
      </c>
      <c r="DKG22" s="1954">
        <f t="shared" si="50"/>
        <v>0</v>
      </c>
      <c r="DKH22" s="1954">
        <f t="shared" si="50"/>
        <v>0</v>
      </c>
      <c r="DKI22" s="1954">
        <f t="shared" si="50"/>
        <v>0</v>
      </c>
      <c r="DKJ22" s="1954">
        <f t="shared" si="50"/>
        <v>0</v>
      </c>
      <c r="DKK22" s="1954">
        <f t="shared" si="50"/>
        <v>0</v>
      </c>
      <c r="DKL22" s="1954">
        <f t="shared" si="50"/>
        <v>0</v>
      </c>
      <c r="DKM22" s="1954">
        <f t="shared" si="50"/>
        <v>0</v>
      </c>
      <c r="DKN22" s="1954">
        <f t="shared" si="50"/>
        <v>0</v>
      </c>
      <c r="DKO22" s="1954">
        <f t="shared" si="50"/>
        <v>0</v>
      </c>
      <c r="DKP22" s="1954">
        <f t="shared" si="50"/>
        <v>0</v>
      </c>
      <c r="DKQ22" s="1954">
        <f t="shared" si="50"/>
        <v>0</v>
      </c>
      <c r="DKR22" s="1954">
        <f t="shared" si="50"/>
        <v>0</v>
      </c>
      <c r="DKS22" s="1954">
        <f t="shared" si="50"/>
        <v>0</v>
      </c>
      <c r="DKT22" s="1954">
        <f t="shared" si="50"/>
        <v>0</v>
      </c>
      <c r="DKU22" s="1954">
        <f t="shared" si="50"/>
        <v>0</v>
      </c>
      <c r="DKV22" s="1954">
        <f t="shared" si="50"/>
        <v>0</v>
      </c>
      <c r="DKW22" s="1954">
        <f t="shared" si="50"/>
        <v>0</v>
      </c>
      <c r="DKX22" s="1954">
        <f t="shared" si="50"/>
        <v>0</v>
      </c>
      <c r="DKY22" s="1954">
        <f t="shared" si="50"/>
        <v>0</v>
      </c>
      <c r="DKZ22" s="1954">
        <f t="shared" si="50"/>
        <v>0</v>
      </c>
      <c r="DLA22" s="1954">
        <f t="shared" si="50"/>
        <v>0</v>
      </c>
      <c r="DLB22" s="1954">
        <f t="shared" si="50"/>
        <v>0</v>
      </c>
      <c r="DLC22" s="1954">
        <f t="shared" ref="DLC22:DNN22" si="51">IF(AND(DLC$26="End of period",DLC$25="Revenue"),DLC9,0)</f>
        <v>0</v>
      </c>
      <c r="DLD22" s="1954">
        <f t="shared" si="51"/>
        <v>0</v>
      </c>
      <c r="DLE22" s="1954">
        <f t="shared" si="51"/>
        <v>0</v>
      </c>
      <c r="DLF22" s="1954">
        <f t="shared" si="51"/>
        <v>0</v>
      </c>
      <c r="DLG22" s="1954">
        <f t="shared" si="51"/>
        <v>0</v>
      </c>
      <c r="DLH22" s="1954">
        <f t="shared" si="51"/>
        <v>0</v>
      </c>
      <c r="DLI22" s="1954">
        <f t="shared" si="51"/>
        <v>0</v>
      </c>
      <c r="DLJ22" s="1954">
        <f t="shared" si="51"/>
        <v>0</v>
      </c>
      <c r="DLK22" s="1954">
        <f t="shared" si="51"/>
        <v>0</v>
      </c>
      <c r="DLL22" s="1954">
        <f t="shared" si="51"/>
        <v>0</v>
      </c>
      <c r="DLM22" s="1954">
        <f t="shared" si="51"/>
        <v>0</v>
      </c>
      <c r="DLN22" s="1954">
        <f t="shared" si="51"/>
        <v>0</v>
      </c>
      <c r="DLO22" s="1954">
        <f t="shared" si="51"/>
        <v>0</v>
      </c>
      <c r="DLP22" s="1954">
        <f t="shared" si="51"/>
        <v>0</v>
      </c>
      <c r="DLQ22" s="1954">
        <f t="shared" si="51"/>
        <v>0</v>
      </c>
      <c r="DLR22" s="1954">
        <f t="shared" si="51"/>
        <v>0</v>
      </c>
      <c r="DLS22" s="1954">
        <f t="shared" si="51"/>
        <v>0</v>
      </c>
      <c r="DLT22" s="1954">
        <f t="shared" si="51"/>
        <v>0</v>
      </c>
      <c r="DLU22" s="1954">
        <f t="shared" si="51"/>
        <v>0</v>
      </c>
      <c r="DLV22" s="1954">
        <f t="shared" si="51"/>
        <v>0</v>
      </c>
      <c r="DLW22" s="1954">
        <f t="shared" si="51"/>
        <v>0</v>
      </c>
      <c r="DLX22" s="1954">
        <f t="shared" si="51"/>
        <v>0</v>
      </c>
      <c r="DLY22" s="1954">
        <f t="shared" si="51"/>
        <v>0</v>
      </c>
      <c r="DLZ22" s="1954">
        <f t="shared" si="51"/>
        <v>0</v>
      </c>
      <c r="DMA22" s="1954">
        <f t="shared" si="51"/>
        <v>0</v>
      </c>
      <c r="DMB22" s="1954">
        <f t="shared" si="51"/>
        <v>0</v>
      </c>
      <c r="DMC22" s="1954">
        <f t="shared" si="51"/>
        <v>0</v>
      </c>
      <c r="DMD22" s="1954">
        <f t="shared" si="51"/>
        <v>0</v>
      </c>
      <c r="DME22" s="1954">
        <f t="shared" si="51"/>
        <v>0</v>
      </c>
      <c r="DMF22" s="1954">
        <f t="shared" si="51"/>
        <v>0</v>
      </c>
      <c r="DMG22" s="1954">
        <f t="shared" si="51"/>
        <v>0</v>
      </c>
      <c r="DMH22" s="1954">
        <f t="shared" si="51"/>
        <v>0</v>
      </c>
      <c r="DMI22" s="1954">
        <f t="shared" si="51"/>
        <v>0</v>
      </c>
      <c r="DMJ22" s="1954">
        <f t="shared" si="51"/>
        <v>0</v>
      </c>
      <c r="DMK22" s="1954">
        <f t="shared" si="51"/>
        <v>0</v>
      </c>
      <c r="DML22" s="1954">
        <f t="shared" si="51"/>
        <v>0</v>
      </c>
      <c r="DMM22" s="1954">
        <f t="shared" si="51"/>
        <v>0</v>
      </c>
      <c r="DMN22" s="1954">
        <f t="shared" si="51"/>
        <v>0</v>
      </c>
      <c r="DMO22" s="1954">
        <f t="shared" si="51"/>
        <v>0</v>
      </c>
      <c r="DMP22" s="1954">
        <f t="shared" si="51"/>
        <v>0</v>
      </c>
      <c r="DMQ22" s="1954">
        <f t="shared" si="51"/>
        <v>0</v>
      </c>
      <c r="DMR22" s="1954">
        <f t="shared" si="51"/>
        <v>0</v>
      </c>
      <c r="DMS22" s="1954">
        <f t="shared" si="51"/>
        <v>0</v>
      </c>
      <c r="DMT22" s="1954">
        <f t="shared" si="51"/>
        <v>0</v>
      </c>
      <c r="DMU22" s="1954">
        <f t="shared" si="51"/>
        <v>0</v>
      </c>
      <c r="DMV22" s="1954">
        <f t="shared" si="51"/>
        <v>0</v>
      </c>
      <c r="DMW22" s="1954">
        <f t="shared" si="51"/>
        <v>0</v>
      </c>
      <c r="DMX22" s="1954">
        <f t="shared" si="51"/>
        <v>0</v>
      </c>
      <c r="DMY22" s="1954">
        <f t="shared" si="51"/>
        <v>0</v>
      </c>
      <c r="DMZ22" s="1954">
        <f t="shared" si="51"/>
        <v>0</v>
      </c>
      <c r="DNA22" s="1954">
        <f t="shared" si="51"/>
        <v>0</v>
      </c>
      <c r="DNB22" s="1954">
        <f t="shared" si="51"/>
        <v>0</v>
      </c>
      <c r="DNC22" s="1954">
        <f t="shared" si="51"/>
        <v>0</v>
      </c>
      <c r="DND22" s="1954">
        <f t="shared" si="51"/>
        <v>0</v>
      </c>
      <c r="DNE22" s="1954">
        <f t="shared" si="51"/>
        <v>0</v>
      </c>
      <c r="DNF22" s="1954">
        <f t="shared" si="51"/>
        <v>0</v>
      </c>
      <c r="DNG22" s="1954">
        <f t="shared" si="51"/>
        <v>0</v>
      </c>
      <c r="DNH22" s="1954">
        <f t="shared" si="51"/>
        <v>0</v>
      </c>
      <c r="DNI22" s="1954">
        <f t="shared" si="51"/>
        <v>0</v>
      </c>
      <c r="DNJ22" s="1954">
        <f t="shared" si="51"/>
        <v>0</v>
      </c>
      <c r="DNK22" s="1954">
        <f t="shared" si="51"/>
        <v>0</v>
      </c>
      <c r="DNL22" s="1954">
        <f t="shared" si="51"/>
        <v>0</v>
      </c>
      <c r="DNM22" s="1954">
        <f t="shared" si="51"/>
        <v>0</v>
      </c>
      <c r="DNN22" s="1954">
        <f t="shared" si="51"/>
        <v>0</v>
      </c>
      <c r="DNO22" s="1954">
        <f t="shared" ref="DNO22:DPZ22" si="52">IF(AND(DNO$26="End of period",DNO$25="Revenue"),DNO9,0)</f>
        <v>0</v>
      </c>
      <c r="DNP22" s="1954">
        <f t="shared" si="52"/>
        <v>0</v>
      </c>
      <c r="DNQ22" s="1954">
        <f t="shared" si="52"/>
        <v>0</v>
      </c>
      <c r="DNR22" s="1954">
        <f t="shared" si="52"/>
        <v>0</v>
      </c>
      <c r="DNS22" s="1954">
        <f t="shared" si="52"/>
        <v>0</v>
      </c>
      <c r="DNT22" s="1954">
        <f t="shared" si="52"/>
        <v>0</v>
      </c>
      <c r="DNU22" s="1954">
        <f t="shared" si="52"/>
        <v>0</v>
      </c>
      <c r="DNV22" s="1954">
        <f t="shared" si="52"/>
        <v>0</v>
      </c>
      <c r="DNW22" s="1954">
        <f t="shared" si="52"/>
        <v>0</v>
      </c>
      <c r="DNX22" s="1954">
        <f t="shared" si="52"/>
        <v>0</v>
      </c>
      <c r="DNY22" s="1954">
        <f t="shared" si="52"/>
        <v>0</v>
      </c>
      <c r="DNZ22" s="1954">
        <f t="shared" si="52"/>
        <v>0</v>
      </c>
      <c r="DOA22" s="1954">
        <f t="shared" si="52"/>
        <v>0</v>
      </c>
      <c r="DOB22" s="1954">
        <f t="shared" si="52"/>
        <v>0</v>
      </c>
      <c r="DOC22" s="1954">
        <f t="shared" si="52"/>
        <v>0</v>
      </c>
      <c r="DOD22" s="1954">
        <f t="shared" si="52"/>
        <v>0</v>
      </c>
      <c r="DOE22" s="1954">
        <f t="shared" si="52"/>
        <v>0</v>
      </c>
      <c r="DOF22" s="1954">
        <f t="shared" si="52"/>
        <v>0</v>
      </c>
      <c r="DOG22" s="1954">
        <f t="shared" si="52"/>
        <v>0</v>
      </c>
      <c r="DOH22" s="1954">
        <f t="shared" si="52"/>
        <v>0</v>
      </c>
      <c r="DOI22" s="1954">
        <f t="shared" si="52"/>
        <v>0</v>
      </c>
      <c r="DOJ22" s="1954">
        <f t="shared" si="52"/>
        <v>0</v>
      </c>
      <c r="DOK22" s="1954">
        <f t="shared" si="52"/>
        <v>0</v>
      </c>
      <c r="DOL22" s="1954">
        <f t="shared" si="52"/>
        <v>0</v>
      </c>
      <c r="DOM22" s="1954">
        <f t="shared" si="52"/>
        <v>0</v>
      </c>
      <c r="DON22" s="1954">
        <f t="shared" si="52"/>
        <v>0</v>
      </c>
      <c r="DOO22" s="1954">
        <f t="shared" si="52"/>
        <v>0</v>
      </c>
      <c r="DOP22" s="1954">
        <f t="shared" si="52"/>
        <v>0</v>
      </c>
      <c r="DOQ22" s="1954">
        <f t="shared" si="52"/>
        <v>0</v>
      </c>
      <c r="DOR22" s="1954">
        <f t="shared" si="52"/>
        <v>0</v>
      </c>
      <c r="DOS22" s="1954">
        <f t="shared" si="52"/>
        <v>0</v>
      </c>
      <c r="DOT22" s="1954">
        <f t="shared" si="52"/>
        <v>0</v>
      </c>
      <c r="DOU22" s="1954">
        <f t="shared" si="52"/>
        <v>0</v>
      </c>
      <c r="DOV22" s="1954">
        <f t="shared" si="52"/>
        <v>0</v>
      </c>
      <c r="DOW22" s="1954">
        <f t="shared" si="52"/>
        <v>0</v>
      </c>
      <c r="DOX22" s="1954">
        <f t="shared" si="52"/>
        <v>0</v>
      </c>
      <c r="DOY22" s="1954">
        <f t="shared" si="52"/>
        <v>0</v>
      </c>
      <c r="DOZ22" s="1954">
        <f t="shared" si="52"/>
        <v>0</v>
      </c>
      <c r="DPA22" s="1954">
        <f t="shared" si="52"/>
        <v>0</v>
      </c>
      <c r="DPB22" s="1954">
        <f t="shared" si="52"/>
        <v>0</v>
      </c>
      <c r="DPC22" s="1954">
        <f t="shared" si="52"/>
        <v>0</v>
      </c>
      <c r="DPD22" s="1954">
        <f t="shared" si="52"/>
        <v>0</v>
      </c>
      <c r="DPE22" s="1954">
        <f t="shared" si="52"/>
        <v>0</v>
      </c>
      <c r="DPF22" s="1954">
        <f t="shared" si="52"/>
        <v>0</v>
      </c>
      <c r="DPG22" s="1954">
        <f t="shared" si="52"/>
        <v>0</v>
      </c>
      <c r="DPH22" s="1954">
        <f t="shared" si="52"/>
        <v>0</v>
      </c>
      <c r="DPI22" s="1954">
        <f t="shared" si="52"/>
        <v>0</v>
      </c>
      <c r="DPJ22" s="1954">
        <f t="shared" si="52"/>
        <v>0</v>
      </c>
      <c r="DPK22" s="1954">
        <f t="shared" si="52"/>
        <v>0</v>
      </c>
      <c r="DPL22" s="1954">
        <f t="shared" si="52"/>
        <v>0</v>
      </c>
      <c r="DPM22" s="1954">
        <f t="shared" si="52"/>
        <v>0</v>
      </c>
      <c r="DPN22" s="1954">
        <f t="shared" si="52"/>
        <v>0</v>
      </c>
      <c r="DPO22" s="1954">
        <f t="shared" si="52"/>
        <v>0</v>
      </c>
      <c r="DPP22" s="1954">
        <f t="shared" si="52"/>
        <v>0</v>
      </c>
      <c r="DPQ22" s="1954">
        <f t="shared" si="52"/>
        <v>0</v>
      </c>
      <c r="DPR22" s="1954">
        <f t="shared" si="52"/>
        <v>0</v>
      </c>
      <c r="DPS22" s="1954">
        <f t="shared" si="52"/>
        <v>0</v>
      </c>
      <c r="DPT22" s="1954">
        <f t="shared" si="52"/>
        <v>0</v>
      </c>
      <c r="DPU22" s="1954">
        <f t="shared" si="52"/>
        <v>0</v>
      </c>
      <c r="DPV22" s="1954">
        <f t="shared" si="52"/>
        <v>0</v>
      </c>
      <c r="DPW22" s="1954">
        <f t="shared" si="52"/>
        <v>0</v>
      </c>
      <c r="DPX22" s="1954">
        <f t="shared" si="52"/>
        <v>0</v>
      </c>
      <c r="DPY22" s="1954">
        <f t="shared" si="52"/>
        <v>0</v>
      </c>
      <c r="DPZ22" s="1954">
        <f t="shared" si="52"/>
        <v>0</v>
      </c>
      <c r="DQA22" s="1954">
        <f t="shared" ref="DQA22:DSL22" si="53">IF(AND(DQA$26="End of period",DQA$25="Revenue"),DQA9,0)</f>
        <v>0</v>
      </c>
      <c r="DQB22" s="1954">
        <f t="shared" si="53"/>
        <v>0</v>
      </c>
      <c r="DQC22" s="1954">
        <f t="shared" si="53"/>
        <v>0</v>
      </c>
      <c r="DQD22" s="1954">
        <f t="shared" si="53"/>
        <v>0</v>
      </c>
      <c r="DQE22" s="1954">
        <f t="shared" si="53"/>
        <v>0</v>
      </c>
      <c r="DQF22" s="1954">
        <f t="shared" si="53"/>
        <v>0</v>
      </c>
      <c r="DQG22" s="1954">
        <f t="shared" si="53"/>
        <v>0</v>
      </c>
      <c r="DQH22" s="1954">
        <f t="shared" si="53"/>
        <v>0</v>
      </c>
      <c r="DQI22" s="1954">
        <f t="shared" si="53"/>
        <v>0</v>
      </c>
      <c r="DQJ22" s="1954">
        <f t="shared" si="53"/>
        <v>0</v>
      </c>
      <c r="DQK22" s="1954">
        <f t="shared" si="53"/>
        <v>0</v>
      </c>
      <c r="DQL22" s="1954">
        <f t="shared" si="53"/>
        <v>0</v>
      </c>
      <c r="DQM22" s="1954">
        <f t="shared" si="53"/>
        <v>0</v>
      </c>
      <c r="DQN22" s="1954">
        <f t="shared" si="53"/>
        <v>0</v>
      </c>
      <c r="DQO22" s="1954">
        <f t="shared" si="53"/>
        <v>0</v>
      </c>
      <c r="DQP22" s="1954">
        <f t="shared" si="53"/>
        <v>0</v>
      </c>
      <c r="DQQ22" s="1954">
        <f t="shared" si="53"/>
        <v>0</v>
      </c>
      <c r="DQR22" s="1954">
        <f t="shared" si="53"/>
        <v>0</v>
      </c>
      <c r="DQS22" s="1954">
        <f t="shared" si="53"/>
        <v>0</v>
      </c>
      <c r="DQT22" s="1954">
        <f t="shared" si="53"/>
        <v>0</v>
      </c>
      <c r="DQU22" s="1954">
        <f t="shared" si="53"/>
        <v>0</v>
      </c>
      <c r="DQV22" s="1954">
        <f t="shared" si="53"/>
        <v>0</v>
      </c>
      <c r="DQW22" s="1954">
        <f t="shared" si="53"/>
        <v>0</v>
      </c>
      <c r="DQX22" s="1954">
        <f t="shared" si="53"/>
        <v>0</v>
      </c>
      <c r="DQY22" s="1954">
        <f t="shared" si="53"/>
        <v>0</v>
      </c>
      <c r="DQZ22" s="1954">
        <f t="shared" si="53"/>
        <v>0</v>
      </c>
      <c r="DRA22" s="1954">
        <f t="shared" si="53"/>
        <v>0</v>
      </c>
      <c r="DRB22" s="1954">
        <f t="shared" si="53"/>
        <v>0</v>
      </c>
      <c r="DRC22" s="1954">
        <f t="shared" si="53"/>
        <v>0</v>
      </c>
      <c r="DRD22" s="1954">
        <f t="shared" si="53"/>
        <v>0</v>
      </c>
      <c r="DRE22" s="1954">
        <f t="shared" si="53"/>
        <v>0</v>
      </c>
      <c r="DRF22" s="1954">
        <f t="shared" si="53"/>
        <v>0</v>
      </c>
      <c r="DRG22" s="1954">
        <f t="shared" si="53"/>
        <v>0</v>
      </c>
      <c r="DRH22" s="1954">
        <f t="shared" si="53"/>
        <v>0</v>
      </c>
      <c r="DRI22" s="1954">
        <f t="shared" si="53"/>
        <v>0</v>
      </c>
      <c r="DRJ22" s="1954">
        <f t="shared" si="53"/>
        <v>0</v>
      </c>
      <c r="DRK22" s="1954">
        <f t="shared" si="53"/>
        <v>0</v>
      </c>
      <c r="DRL22" s="1954">
        <f t="shared" si="53"/>
        <v>0</v>
      </c>
      <c r="DRM22" s="1954">
        <f t="shared" si="53"/>
        <v>0</v>
      </c>
      <c r="DRN22" s="1954">
        <f t="shared" si="53"/>
        <v>0</v>
      </c>
      <c r="DRO22" s="1954">
        <f t="shared" si="53"/>
        <v>0</v>
      </c>
      <c r="DRP22" s="1954">
        <f t="shared" si="53"/>
        <v>0</v>
      </c>
      <c r="DRQ22" s="1954">
        <f t="shared" si="53"/>
        <v>0</v>
      </c>
      <c r="DRR22" s="1954">
        <f t="shared" si="53"/>
        <v>0</v>
      </c>
      <c r="DRS22" s="1954">
        <f t="shared" si="53"/>
        <v>0</v>
      </c>
      <c r="DRT22" s="1954">
        <f t="shared" si="53"/>
        <v>0</v>
      </c>
      <c r="DRU22" s="1954">
        <f t="shared" si="53"/>
        <v>0</v>
      </c>
      <c r="DRV22" s="1954">
        <f t="shared" si="53"/>
        <v>0</v>
      </c>
      <c r="DRW22" s="1954">
        <f t="shared" si="53"/>
        <v>0</v>
      </c>
      <c r="DRX22" s="1954">
        <f t="shared" si="53"/>
        <v>0</v>
      </c>
      <c r="DRY22" s="1954">
        <f t="shared" si="53"/>
        <v>0</v>
      </c>
      <c r="DRZ22" s="1954">
        <f t="shared" si="53"/>
        <v>0</v>
      </c>
      <c r="DSA22" s="1954">
        <f t="shared" si="53"/>
        <v>0</v>
      </c>
      <c r="DSB22" s="1954">
        <f t="shared" si="53"/>
        <v>0</v>
      </c>
      <c r="DSC22" s="1954">
        <f t="shared" si="53"/>
        <v>0</v>
      </c>
      <c r="DSD22" s="1954">
        <f t="shared" si="53"/>
        <v>0</v>
      </c>
      <c r="DSE22" s="1954">
        <f t="shared" si="53"/>
        <v>0</v>
      </c>
      <c r="DSF22" s="1954">
        <f t="shared" si="53"/>
        <v>0</v>
      </c>
      <c r="DSG22" s="1954">
        <f t="shared" si="53"/>
        <v>0</v>
      </c>
      <c r="DSH22" s="1954">
        <f t="shared" si="53"/>
        <v>0</v>
      </c>
      <c r="DSI22" s="1954">
        <f t="shared" si="53"/>
        <v>0</v>
      </c>
      <c r="DSJ22" s="1954">
        <f t="shared" si="53"/>
        <v>0</v>
      </c>
      <c r="DSK22" s="1954">
        <f t="shared" si="53"/>
        <v>0</v>
      </c>
      <c r="DSL22" s="1954">
        <f t="shared" si="53"/>
        <v>0</v>
      </c>
      <c r="DSM22" s="1954">
        <f t="shared" ref="DSM22:DUX22" si="54">IF(AND(DSM$26="End of period",DSM$25="Revenue"),DSM9,0)</f>
        <v>0</v>
      </c>
      <c r="DSN22" s="1954">
        <f t="shared" si="54"/>
        <v>0</v>
      </c>
      <c r="DSO22" s="1954">
        <f t="shared" si="54"/>
        <v>0</v>
      </c>
      <c r="DSP22" s="1954">
        <f t="shared" si="54"/>
        <v>0</v>
      </c>
      <c r="DSQ22" s="1954">
        <f t="shared" si="54"/>
        <v>0</v>
      </c>
      <c r="DSR22" s="1954">
        <f t="shared" si="54"/>
        <v>0</v>
      </c>
      <c r="DSS22" s="1954">
        <f t="shared" si="54"/>
        <v>0</v>
      </c>
      <c r="DST22" s="1954">
        <f t="shared" si="54"/>
        <v>0</v>
      </c>
      <c r="DSU22" s="1954">
        <f t="shared" si="54"/>
        <v>0</v>
      </c>
      <c r="DSV22" s="1954">
        <f t="shared" si="54"/>
        <v>0</v>
      </c>
      <c r="DSW22" s="1954">
        <f t="shared" si="54"/>
        <v>0</v>
      </c>
      <c r="DSX22" s="1954">
        <f t="shared" si="54"/>
        <v>0</v>
      </c>
      <c r="DSY22" s="1954">
        <f t="shared" si="54"/>
        <v>0</v>
      </c>
      <c r="DSZ22" s="1954">
        <f t="shared" si="54"/>
        <v>0</v>
      </c>
      <c r="DTA22" s="1954">
        <f t="shared" si="54"/>
        <v>0</v>
      </c>
      <c r="DTB22" s="1954">
        <f t="shared" si="54"/>
        <v>0</v>
      </c>
      <c r="DTC22" s="1954">
        <f t="shared" si="54"/>
        <v>0</v>
      </c>
      <c r="DTD22" s="1954">
        <f t="shared" si="54"/>
        <v>0</v>
      </c>
      <c r="DTE22" s="1954">
        <f t="shared" si="54"/>
        <v>0</v>
      </c>
      <c r="DTF22" s="1954">
        <f t="shared" si="54"/>
        <v>0</v>
      </c>
      <c r="DTG22" s="1954">
        <f t="shared" si="54"/>
        <v>0</v>
      </c>
      <c r="DTH22" s="1954">
        <f t="shared" si="54"/>
        <v>0</v>
      </c>
      <c r="DTI22" s="1954">
        <f t="shared" si="54"/>
        <v>0</v>
      </c>
      <c r="DTJ22" s="1954">
        <f t="shared" si="54"/>
        <v>0</v>
      </c>
      <c r="DTK22" s="1954">
        <f t="shared" si="54"/>
        <v>0</v>
      </c>
      <c r="DTL22" s="1954">
        <f t="shared" si="54"/>
        <v>0</v>
      </c>
      <c r="DTM22" s="1954">
        <f t="shared" si="54"/>
        <v>0</v>
      </c>
      <c r="DTN22" s="1954">
        <f t="shared" si="54"/>
        <v>0</v>
      </c>
      <c r="DTO22" s="1954">
        <f t="shared" si="54"/>
        <v>0</v>
      </c>
      <c r="DTP22" s="1954">
        <f t="shared" si="54"/>
        <v>0</v>
      </c>
      <c r="DTQ22" s="1954">
        <f t="shared" si="54"/>
        <v>0</v>
      </c>
      <c r="DTR22" s="1954">
        <f t="shared" si="54"/>
        <v>0</v>
      </c>
      <c r="DTS22" s="1954">
        <f t="shared" si="54"/>
        <v>0</v>
      </c>
      <c r="DTT22" s="1954">
        <f t="shared" si="54"/>
        <v>0</v>
      </c>
      <c r="DTU22" s="1954">
        <f t="shared" si="54"/>
        <v>0</v>
      </c>
      <c r="DTV22" s="1954">
        <f t="shared" si="54"/>
        <v>0</v>
      </c>
      <c r="DTW22" s="1954">
        <f t="shared" si="54"/>
        <v>0</v>
      </c>
      <c r="DTX22" s="1954">
        <f t="shared" si="54"/>
        <v>0</v>
      </c>
      <c r="DTY22" s="1954">
        <f t="shared" si="54"/>
        <v>0</v>
      </c>
      <c r="DTZ22" s="1954">
        <f t="shared" si="54"/>
        <v>0</v>
      </c>
      <c r="DUA22" s="1954">
        <f t="shared" si="54"/>
        <v>0</v>
      </c>
      <c r="DUB22" s="1954">
        <f t="shared" si="54"/>
        <v>0</v>
      </c>
      <c r="DUC22" s="1954">
        <f t="shared" si="54"/>
        <v>0</v>
      </c>
      <c r="DUD22" s="1954">
        <f t="shared" si="54"/>
        <v>0</v>
      </c>
      <c r="DUE22" s="1954">
        <f t="shared" si="54"/>
        <v>0</v>
      </c>
      <c r="DUF22" s="1954">
        <f t="shared" si="54"/>
        <v>0</v>
      </c>
      <c r="DUG22" s="1954">
        <f t="shared" si="54"/>
        <v>0</v>
      </c>
      <c r="DUH22" s="1954">
        <f t="shared" si="54"/>
        <v>0</v>
      </c>
      <c r="DUI22" s="1954">
        <f t="shared" si="54"/>
        <v>0</v>
      </c>
      <c r="DUJ22" s="1954">
        <f t="shared" si="54"/>
        <v>0</v>
      </c>
      <c r="DUK22" s="1954">
        <f t="shared" si="54"/>
        <v>0</v>
      </c>
      <c r="DUL22" s="1954">
        <f t="shared" si="54"/>
        <v>0</v>
      </c>
      <c r="DUM22" s="1954">
        <f t="shared" si="54"/>
        <v>0</v>
      </c>
      <c r="DUN22" s="1954">
        <f t="shared" si="54"/>
        <v>0</v>
      </c>
      <c r="DUO22" s="1954">
        <f t="shared" si="54"/>
        <v>0</v>
      </c>
      <c r="DUP22" s="1954">
        <f t="shared" si="54"/>
        <v>0</v>
      </c>
      <c r="DUQ22" s="1954">
        <f t="shared" si="54"/>
        <v>0</v>
      </c>
      <c r="DUR22" s="1954">
        <f t="shared" si="54"/>
        <v>0</v>
      </c>
      <c r="DUS22" s="1954">
        <f t="shared" si="54"/>
        <v>0</v>
      </c>
      <c r="DUT22" s="1954">
        <f t="shared" si="54"/>
        <v>0</v>
      </c>
      <c r="DUU22" s="1954">
        <f t="shared" si="54"/>
        <v>0</v>
      </c>
      <c r="DUV22" s="1954">
        <f t="shared" si="54"/>
        <v>0</v>
      </c>
      <c r="DUW22" s="1954">
        <f t="shared" si="54"/>
        <v>0</v>
      </c>
      <c r="DUX22" s="1954">
        <f t="shared" si="54"/>
        <v>0</v>
      </c>
      <c r="DUY22" s="1954">
        <f t="shared" ref="DUY22:DXJ22" si="55">IF(AND(DUY$26="End of period",DUY$25="Revenue"),DUY9,0)</f>
        <v>0</v>
      </c>
      <c r="DUZ22" s="1954">
        <f t="shared" si="55"/>
        <v>0</v>
      </c>
      <c r="DVA22" s="1954">
        <f t="shared" si="55"/>
        <v>0</v>
      </c>
      <c r="DVB22" s="1954">
        <f t="shared" si="55"/>
        <v>0</v>
      </c>
      <c r="DVC22" s="1954">
        <f t="shared" si="55"/>
        <v>0</v>
      </c>
      <c r="DVD22" s="1954">
        <f t="shared" si="55"/>
        <v>0</v>
      </c>
      <c r="DVE22" s="1954">
        <f t="shared" si="55"/>
        <v>0</v>
      </c>
      <c r="DVF22" s="1954">
        <f t="shared" si="55"/>
        <v>0</v>
      </c>
      <c r="DVG22" s="1954">
        <f t="shared" si="55"/>
        <v>0</v>
      </c>
      <c r="DVH22" s="1954">
        <f t="shared" si="55"/>
        <v>0</v>
      </c>
      <c r="DVI22" s="1954">
        <f t="shared" si="55"/>
        <v>0</v>
      </c>
      <c r="DVJ22" s="1954">
        <f t="shared" si="55"/>
        <v>0</v>
      </c>
      <c r="DVK22" s="1954">
        <f t="shared" si="55"/>
        <v>0</v>
      </c>
      <c r="DVL22" s="1954">
        <f t="shared" si="55"/>
        <v>0</v>
      </c>
      <c r="DVM22" s="1954">
        <f t="shared" si="55"/>
        <v>0</v>
      </c>
      <c r="DVN22" s="1954">
        <f t="shared" si="55"/>
        <v>0</v>
      </c>
      <c r="DVO22" s="1954">
        <f t="shared" si="55"/>
        <v>0</v>
      </c>
      <c r="DVP22" s="1954">
        <f t="shared" si="55"/>
        <v>0</v>
      </c>
      <c r="DVQ22" s="1954">
        <f t="shared" si="55"/>
        <v>0</v>
      </c>
      <c r="DVR22" s="1954">
        <f t="shared" si="55"/>
        <v>0</v>
      </c>
      <c r="DVS22" s="1954">
        <f t="shared" si="55"/>
        <v>0</v>
      </c>
      <c r="DVT22" s="1954">
        <f t="shared" si="55"/>
        <v>0</v>
      </c>
      <c r="DVU22" s="1954">
        <f t="shared" si="55"/>
        <v>0</v>
      </c>
      <c r="DVV22" s="1954">
        <f t="shared" si="55"/>
        <v>0</v>
      </c>
      <c r="DVW22" s="1954">
        <f t="shared" si="55"/>
        <v>0</v>
      </c>
      <c r="DVX22" s="1954">
        <f t="shared" si="55"/>
        <v>0</v>
      </c>
      <c r="DVY22" s="1954">
        <f t="shared" si="55"/>
        <v>0</v>
      </c>
      <c r="DVZ22" s="1954">
        <f t="shared" si="55"/>
        <v>0</v>
      </c>
      <c r="DWA22" s="1954">
        <f t="shared" si="55"/>
        <v>0</v>
      </c>
      <c r="DWB22" s="1954">
        <f t="shared" si="55"/>
        <v>0</v>
      </c>
      <c r="DWC22" s="1954">
        <f t="shared" si="55"/>
        <v>0</v>
      </c>
      <c r="DWD22" s="1954">
        <f t="shared" si="55"/>
        <v>0</v>
      </c>
      <c r="DWE22" s="1954">
        <f t="shared" si="55"/>
        <v>0</v>
      </c>
      <c r="DWF22" s="1954">
        <f t="shared" si="55"/>
        <v>0</v>
      </c>
      <c r="DWG22" s="1954">
        <f t="shared" si="55"/>
        <v>0</v>
      </c>
      <c r="DWH22" s="1954">
        <f t="shared" si="55"/>
        <v>0</v>
      </c>
      <c r="DWI22" s="1954">
        <f t="shared" si="55"/>
        <v>0</v>
      </c>
      <c r="DWJ22" s="1954">
        <f t="shared" si="55"/>
        <v>0</v>
      </c>
      <c r="DWK22" s="1954">
        <f t="shared" si="55"/>
        <v>0</v>
      </c>
      <c r="DWL22" s="1954">
        <f t="shared" si="55"/>
        <v>0</v>
      </c>
      <c r="DWM22" s="1954">
        <f t="shared" si="55"/>
        <v>0</v>
      </c>
      <c r="DWN22" s="1954">
        <f t="shared" si="55"/>
        <v>0</v>
      </c>
      <c r="DWO22" s="1954">
        <f t="shared" si="55"/>
        <v>0</v>
      </c>
      <c r="DWP22" s="1954">
        <f t="shared" si="55"/>
        <v>0</v>
      </c>
      <c r="DWQ22" s="1954">
        <f t="shared" si="55"/>
        <v>0</v>
      </c>
      <c r="DWR22" s="1954">
        <f t="shared" si="55"/>
        <v>0</v>
      </c>
      <c r="DWS22" s="1954">
        <f t="shared" si="55"/>
        <v>0</v>
      </c>
      <c r="DWT22" s="1954">
        <f t="shared" si="55"/>
        <v>0</v>
      </c>
      <c r="DWU22" s="1954">
        <f t="shared" si="55"/>
        <v>0</v>
      </c>
      <c r="DWV22" s="1954">
        <f t="shared" si="55"/>
        <v>0</v>
      </c>
      <c r="DWW22" s="1954">
        <f t="shared" si="55"/>
        <v>0</v>
      </c>
      <c r="DWX22" s="1954">
        <f t="shared" si="55"/>
        <v>0</v>
      </c>
      <c r="DWY22" s="1954">
        <f t="shared" si="55"/>
        <v>0</v>
      </c>
      <c r="DWZ22" s="1954">
        <f t="shared" si="55"/>
        <v>0</v>
      </c>
      <c r="DXA22" s="1954">
        <f t="shared" si="55"/>
        <v>0</v>
      </c>
      <c r="DXB22" s="1954">
        <f t="shared" si="55"/>
        <v>0</v>
      </c>
      <c r="DXC22" s="1954">
        <f t="shared" si="55"/>
        <v>0</v>
      </c>
      <c r="DXD22" s="1954">
        <f t="shared" si="55"/>
        <v>0</v>
      </c>
      <c r="DXE22" s="1954">
        <f t="shared" si="55"/>
        <v>0</v>
      </c>
      <c r="DXF22" s="1954">
        <f t="shared" si="55"/>
        <v>0</v>
      </c>
      <c r="DXG22" s="1954">
        <f t="shared" si="55"/>
        <v>0</v>
      </c>
      <c r="DXH22" s="1954">
        <f t="shared" si="55"/>
        <v>0</v>
      </c>
      <c r="DXI22" s="1954">
        <f t="shared" si="55"/>
        <v>0</v>
      </c>
      <c r="DXJ22" s="1954">
        <f t="shared" si="55"/>
        <v>0</v>
      </c>
      <c r="DXK22" s="1954">
        <f t="shared" ref="DXK22:DZV22" si="56">IF(AND(DXK$26="End of period",DXK$25="Revenue"),DXK9,0)</f>
        <v>0</v>
      </c>
      <c r="DXL22" s="1954">
        <f t="shared" si="56"/>
        <v>0</v>
      </c>
      <c r="DXM22" s="1954">
        <f t="shared" si="56"/>
        <v>0</v>
      </c>
      <c r="DXN22" s="1954">
        <f t="shared" si="56"/>
        <v>0</v>
      </c>
      <c r="DXO22" s="1954">
        <f t="shared" si="56"/>
        <v>0</v>
      </c>
      <c r="DXP22" s="1954">
        <f t="shared" si="56"/>
        <v>0</v>
      </c>
      <c r="DXQ22" s="1954">
        <f t="shared" si="56"/>
        <v>0</v>
      </c>
      <c r="DXR22" s="1954">
        <f t="shared" si="56"/>
        <v>0</v>
      </c>
      <c r="DXS22" s="1954">
        <f t="shared" si="56"/>
        <v>0</v>
      </c>
      <c r="DXT22" s="1954">
        <f t="shared" si="56"/>
        <v>0</v>
      </c>
      <c r="DXU22" s="1954">
        <f t="shared" si="56"/>
        <v>0</v>
      </c>
      <c r="DXV22" s="1954">
        <f t="shared" si="56"/>
        <v>0</v>
      </c>
      <c r="DXW22" s="1954">
        <f t="shared" si="56"/>
        <v>0</v>
      </c>
      <c r="DXX22" s="1954">
        <f t="shared" si="56"/>
        <v>0</v>
      </c>
      <c r="DXY22" s="1954">
        <f t="shared" si="56"/>
        <v>0</v>
      </c>
      <c r="DXZ22" s="1954">
        <f t="shared" si="56"/>
        <v>0</v>
      </c>
      <c r="DYA22" s="1954">
        <f t="shared" si="56"/>
        <v>0</v>
      </c>
      <c r="DYB22" s="1954">
        <f t="shared" si="56"/>
        <v>0</v>
      </c>
      <c r="DYC22" s="1954">
        <f t="shared" si="56"/>
        <v>0</v>
      </c>
      <c r="DYD22" s="1954">
        <f t="shared" si="56"/>
        <v>0</v>
      </c>
      <c r="DYE22" s="1954">
        <f t="shared" si="56"/>
        <v>0</v>
      </c>
      <c r="DYF22" s="1954">
        <f t="shared" si="56"/>
        <v>0</v>
      </c>
      <c r="DYG22" s="1954">
        <f t="shared" si="56"/>
        <v>0</v>
      </c>
      <c r="DYH22" s="1954">
        <f t="shared" si="56"/>
        <v>0</v>
      </c>
      <c r="DYI22" s="1954">
        <f t="shared" si="56"/>
        <v>0</v>
      </c>
      <c r="DYJ22" s="1954">
        <f t="shared" si="56"/>
        <v>0</v>
      </c>
      <c r="DYK22" s="1954">
        <f t="shared" si="56"/>
        <v>0</v>
      </c>
      <c r="DYL22" s="1954">
        <f t="shared" si="56"/>
        <v>0</v>
      </c>
      <c r="DYM22" s="1954">
        <f t="shared" si="56"/>
        <v>0</v>
      </c>
      <c r="DYN22" s="1954">
        <f t="shared" si="56"/>
        <v>0</v>
      </c>
      <c r="DYO22" s="1954">
        <f t="shared" si="56"/>
        <v>0</v>
      </c>
      <c r="DYP22" s="1954">
        <f t="shared" si="56"/>
        <v>0</v>
      </c>
      <c r="DYQ22" s="1954">
        <f t="shared" si="56"/>
        <v>0</v>
      </c>
      <c r="DYR22" s="1954">
        <f t="shared" si="56"/>
        <v>0</v>
      </c>
      <c r="DYS22" s="1954">
        <f t="shared" si="56"/>
        <v>0</v>
      </c>
      <c r="DYT22" s="1954">
        <f t="shared" si="56"/>
        <v>0</v>
      </c>
      <c r="DYU22" s="1954">
        <f t="shared" si="56"/>
        <v>0</v>
      </c>
      <c r="DYV22" s="1954">
        <f t="shared" si="56"/>
        <v>0</v>
      </c>
      <c r="DYW22" s="1954">
        <f t="shared" si="56"/>
        <v>0</v>
      </c>
      <c r="DYX22" s="1954">
        <f t="shared" si="56"/>
        <v>0</v>
      </c>
      <c r="DYY22" s="1954">
        <f t="shared" si="56"/>
        <v>0</v>
      </c>
      <c r="DYZ22" s="1954">
        <f t="shared" si="56"/>
        <v>0</v>
      </c>
      <c r="DZA22" s="1954">
        <f t="shared" si="56"/>
        <v>0</v>
      </c>
      <c r="DZB22" s="1954">
        <f t="shared" si="56"/>
        <v>0</v>
      </c>
      <c r="DZC22" s="1954">
        <f t="shared" si="56"/>
        <v>0</v>
      </c>
      <c r="DZD22" s="1954">
        <f t="shared" si="56"/>
        <v>0</v>
      </c>
      <c r="DZE22" s="1954">
        <f t="shared" si="56"/>
        <v>0</v>
      </c>
      <c r="DZF22" s="1954">
        <f t="shared" si="56"/>
        <v>0</v>
      </c>
      <c r="DZG22" s="1954">
        <f t="shared" si="56"/>
        <v>0</v>
      </c>
      <c r="DZH22" s="1954">
        <f t="shared" si="56"/>
        <v>0</v>
      </c>
      <c r="DZI22" s="1954">
        <f t="shared" si="56"/>
        <v>0</v>
      </c>
      <c r="DZJ22" s="1954">
        <f t="shared" si="56"/>
        <v>0</v>
      </c>
      <c r="DZK22" s="1954">
        <f t="shared" si="56"/>
        <v>0</v>
      </c>
      <c r="DZL22" s="1954">
        <f t="shared" si="56"/>
        <v>0</v>
      </c>
      <c r="DZM22" s="1954">
        <f t="shared" si="56"/>
        <v>0</v>
      </c>
      <c r="DZN22" s="1954">
        <f t="shared" si="56"/>
        <v>0</v>
      </c>
      <c r="DZO22" s="1954">
        <f t="shared" si="56"/>
        <v>0</v>
      </c>
      <c r="DZP22" s="1954">
        <f t="shared" si="56"/>
        <v>0</v>
      </c>
      <c r="DZQ22" s="1954">
        <f t="shared" si="56"/>
        <v>0</v>
      </c>
      <c r="DZR22" s="1954">
        <f t="shared" si="56"/>
        <v>0</v>
      </c>
      <c r="DZS22" s="1954">
        <f t="shared" si="56"/>
        <v>0</v>
      </c>
      <c r="DZT22" s="1954">
        <f t="shared" si="56"/>
        <v>0</v>
      </c>
      <c r="DZU22" s="1954">
        <f t="shared" si="56"/>
        <v>0</v>
      </c>
      <c r="DZV22" s="1954">
        <f t="shared" si="56"/>
        <v>0</v>
      </c>
      <c r="DZW22" s="1954">
        <f t="shared" ref="DZW22:ECH22" si="57">IF(AND(DZW$26="End of period",DZW$25="Revenue"),DZW9,0)</f>
        <v>0</v>
      </c>
      <c r="DZX22" s="1954">
        <f t="shared" si="57"/>
        <v>0</v>
      </c>
      <c r="DZY22" s="1954">
        <f t="shared" si="57"/>
        <v>0</v>
      </c>
      <c r="DZZ22" s="1954">
        <f t="shared" si="57"/>
        <v>0</v>
      </c>
      <c r="EAA22" s="1954">
        <f t="shared" si="57"/>
        <v>0</v>
      </c>
      <c r="EAB22" s="1954">
        <f t="shared" si="57"/>
        <v>0</v>
      </c>
      <c r="EAC22" s="1954">
        <f t="shared" si="57"/>
        <v>0</v>
      </c>
      <c r="EAD22" s="1954">
        <f t="shared" si="57"/>
        <v>0</v>
      </c>
      <c r="EAE22" s="1954">
        <f t="shared" si="57"/>
        <v>0</v>
      </c>
      <c r="EAF22" s="1954">
        <f t="shared" si="57"/>
        <v>0</v>
      </c>
      <c r="EAG22" s="1954">
        <f t="shared" si="57"/>
        <v>0</v>
      </c>
      <c r="EAH22" s="1954">
        <f t="shared" si="57"/>
        <v>0</v>
      </c>
      <c r="EAI22" s="1954">
        <f t="shared" si="57"/>
        <v>0</v>
      </c>
      <c r="EAJ22" s="1954">
        <f t="shared" si="57"/>
        <v>0</v>
      </c>
      <c r="EAK22" s="1954">
        <f t="shared" si="57"/>
        <v>0</v>
      </c>
      <c r="EAL22" s="1954">
        <f t="shared" si="57"/>
        <v>0</v>
      </c>
      <c r="EAM22" s="1954">
        <f t="shared" si="57"/>
        <v>0</v>
      </c>
      <c r="EAN22" s="1954">
        <f t="shared" si="57"/>
        <v>0</v>
      </c>
      <c r="EAO22" s="1954">
        <f t="shared" si="57"/>
        <v>0</v>
      </c>
      <c r="EAP22" s="1954">
        <f t="shared" si="57"/>
        <v>0</v>
      </c>
      <c r="EAQ22" s="1954">
        <f t="shared" si="57"/>
        <v>0</v>
      </c>
      <c r="EAR22" s="1954">
        <f t="shared" si="57"/>
        <v>0</v>
      </c>
      <c r="EAS22" s="1954">
        <f t="shared" si="57"/>
        <v>0</v>
      </c>
      <c r="EAT22" s="1954">
        <f t="shared" si="57"/>
        <v>0</v>
      </c>
      <c r="EAU22" s="1954">
        <f t="shared" si="57"/>
        <v>0</v>
      </c>
      <c r="EAV22" s="1954">
        <f t="shared" si="57"/>
        <v>0</v>
      </c>
      <c r="EAW22" s="1954">
        <f t="shared" si="57"/>
        <v>0</v>
      </c>
      <c r="EAX22" s="1954">
        <f t="shared" si="57"/>
        <v>0</v>
      </c>
      <c r="EAY22" s="1954">
        <f t="shared" si="57"/>
        <v>0</v>
      </c>
      <c r="EAZ22" s="1954">
        <f t="shared" si="57"/>
        <v>0</v>
      </c>
      <c r="EBA22" s="1954">
        <f t="shared" si="57"/>
        <v>0</v>
      </c>
      <c r="EBB22" s="1954">
        <f t="shared" si="57"/>
        <v>0</v>
      </c>
      <c r="EBC22" s="1954">
        <f t="shared" si="57"/>
        <v>0</v>
      </c>
      <c r="EBD22" s="1954">
        <f t="shared" si="57"/>
        <v>0</v>
      </c>
      <c r="EBE22" s="1954">
        <f t="shared" si="57"/>
        <v>0</v>
      </c>
      <c r="EBF22" s="1954">
        <f t="shared" si="57"/>
        <v>0</v>
      </c>
      <c r="EBG22" s="1954">
        <f t="shared" si="57"/>
        <v>0</v>
      </c>
      <c r="EBH22" s="1954">
        <f t="shared" si="57"/>
        <v>0</v>
      </c>
      <c r="EBI22" s="1954">
        <f t="shared" si="57"/>
        <v>0</v>
      </c>
      <c r="EBJ22" s="1954">
        <f t="shared" si="57"/>
        <v>0</v>
      </c>
      <c r="EBK22" s="1954">
        <f t="shared" si="57"/>
        <v>0</v>
      </c>
      <c r="EBL22" s="1954">
        <f t="shared" si="57"/>
        <v>0</v>
      </c>
      <c r="EBM22" s="1954">
        <f t="shared" si="57"/>
        <v>0</v>
      </c>
      <c r="EBN22" s="1954">
        <f t="shared" si="57"/>
        <v>0</v>
      </c>
      <c r="EBO22" s="1954">
        <f t="shared" si="57"/>
        <v>0</v>
      </c>
      <c r="EBP22" s="1954">
        <f t="shared" si="57"/>
        <v>0</v>
      </c>
      <c r="EBQ22" s="1954">
        <f t="shared" si="57"/>
        <v>0</v>
      </c>
      <c r="EBR22" s="1954">
        <f t="shared" si="57"/>
        <v>0</v>
      </c>
      <c r="EBS22" s="1954">
        <f t="shared" si="57"/>
        <v>0</v>
      </c>
      <c r="EBT22" s="1954">
        <f t="shared" si="57"/>
        <v>0</v>
      </c>
      <c r="EBU22" s="1954">
        <f t="shared" si="57"/>
        <v>0</v>
      </c>
      <c r="EBV22" s="1954">
        <f t="shared" si="57"/>
        <v>0</v>
      </c>
      <c r="EBW22" s="1954">
        <f t="shared" si="57"/>
        <v>0</v>
      </c>
      <c r="EBX22" s="1954">
        <f t="shared" si="57"/>
        <v>0</v>
      </c>
      <c r="EBY22" s="1954">
        <f t="shared" si="57"/>
        <v>0</v>
      </c>
      <c r="EBZ22" s="1954">
        <f t="shared" si="57"/>
        <v>0</v>
      </c>
      <c r="ECA22" s="1954">
        <f t="shared" si="57"/>
        <v>0</v>
      </c>
      <c r="ECB22" s="1954">
        <f t="shared" si="57"/>
        <v>0</v>
      </c>
      <c r="ECC22" s="1954">
        <f t="shared" si="57"/>
        <v>0</v>
      </c>
      <c r="ECD22" s="1954">
        <f t="shared" si="57"/>
        <v>0</v>
      </c>
      <c r="ECE22" s="1954">
        <f t="shared" si="57"/>
        <v>0</v>
      </c>
      <c r="ECF22" s="1954">
        <f t="shared" si="57"/>
        <v>0</v>
      </c>
      <c r="ECG22" s="1954">
        <f t="shared" si="57"/>
        <v>0</v>
      </c>
      <c r="ECH22" s="1954">
        <f t="shared" si="57"/>
        <v>0</v>
      </c>
      <c r="ECI22" s="1954">
        <f t="shared" ref="ECI22:EET22" si="58">IF(AND(ECI$26="End of period",ECI$25="Revenue"),ECI9,0)</f>
        <v>0</v>
      </c>
      <c r="ECJ22" s="1954">
        <f t="shared" si="58"/>
        <v>0</v>
      </c>
      <c r="ECK22" s="1954">
        <f t="shared" si="58"/>
        <v>0</v>
      </c>
      <c r="ECL22" s="1954">
        <f t="shared" si="58"/>
        <v>0</v>
      </c>
      <c r="ECM22" s="1954">
        <f t="shared" si="58"/>
        <v>0</v>
      </c>
      <c r="ECN22" s="1954">
        <f t="shared" si="58"/>
        <v>0</v>
      </c>
      <c r="ECO22" s="1954">
        <f t="shared" si="58"/>
        <v>0</v>
      </c>
      <c r="ECP22" s="1954">
        <f t="shared" si="58"/>
        <v>0</v>
      </c>
      <c r="ECQ22" s="1954">
        <f t="shared" si="58"/>
        <v>0</v>
      </c>
      <c r="ECR22" s="1954">
        <f t="shared" si="58"/>
        <v>0</v>
      </c>
      <c r="ECS22" s="1954">
        <f t="shared" si="58"/>
        <v>0</v>
      </c>
      <c r="ECT22" s="1954">
        <f t="shared" si="58"/>
        <v>0</v>
      </c>
      <c r="ECU22" s="1954">
        <f t="shared" si="58"/>
        <v>0</v>
      </c>
      <c r="ECV22" s="1954">
        <f t="shared" si="58"/>
        <v>0</v>
      </c>
      <c r="ECW22" s="1954">
        <f t="shared" si="58"/>
        <v>0</v>
      </c>
      <c r="ECX22" s="1954">
        <f t="shared" si="58"/>
        <v>0</v>
      </c>
      <c r="ECY22" s="1954">
        <f t="shared" si="58"/>
        <v>0</v>
      </c>
      <c r="ECZ22" s="1954">
        <f t="shared" si="58"/>
        <v>0</v>
      </c>
      <c r="EDA22" s="1954">
        <f t="shared" si="58"/>
        <v>0</v>
      </c>
      <c r="EDB22" s="1954">
        <f t="shared" si="58"/>
        <v>0</v>
      </c>
      <c r="EDC22" s="1954">
        <f t="shared" si="58"/>
        <v>0</v>
      </c>
      <c r="EDD22" s="1954">
        <f t="shared" si="58"/>
        <v>0</v>
      </c>
      <c r="EDE22" s="1954">
        <f t="shared" si="58"/>
        <v>0</v>
      </c>
      <c r="EDF22" s="1954">
        <f t="shared" si="58"/>
        <v>0</v>
      </c>
      <c r="EDG22" s="1954">
        <f t="shared" si="58"/>
        <v>0</v>
      </c>
      <c r="EDH22" s="1954">
        <f t="shared" si="58"/>
        <v>0</v>
      </c>
      <c r="EDI22" s="1954">
        <f t="shared" si="58"/>
        <v>0</v>
      </c>
      <c r="EDJ22" s="1954">
        <f t="shared" si="58"/>
        <v>0</v>
      </c>
      <c r="EDK22" s="1954">
        <f t="shared" si="58"/>
        <v>0</v>
      </c>
      <c r="EDL22" s="1954">
        <f t="shared" si="58"/>
        <v>0</v>
      </c>
      <c r="EDM22" s="1954">
        <f t="shared" si="58"/>
        <v>0</v>
      </c>
      <c r="EDN22" s="1954">
        <f t="shared" si="58"/>
        <v>0</v>
      </c>
      <c r="EDO22" s="1954">
        <f t="shared" si="58"/>
        <v>0</v>
      </c>
      <c r="EDP22" s="1954">
        <f t="shared" si="58"/>
        <v>0</v>
      </c>
      <c r="EDQ22" s="1954">
        <f t="shared" si="58"/>
        <v>0</v>
      </c>
      <c r="EDR22" s="1954">
        <f t="shared" si="58"/>
        <v>0</v>
      </c>
      <c r="EDS22" s="1954">
        <f t="shared" si="58"/>
        <v>0</v>
      </c>
      <c r="EDT22" s="1954">
        <f t="shared" si="58"/>
        <v>0</v>
      </c>
      <c r="EDU22" s="1954">
        <f t="shared" si="58"/>
        <v>0</v>
      </c>
      <c r="EDV22" s="1954">
        <f t="shared" si="58"/>
        <v>0</v>
      </c>
      <c r="EDW22" s="1954">
        <f t="shared" si="58"/>
        <v>0</v>
      </c>
      <c r="EDX22" s="1954">
        <f t="shared" si="58"/>
        <v>0</v>
      </c>
      <c r="EDY22" s="1954">
        <f t="shared" si="58"/>
        <v>0</v>
      </c>
      <c r="EDZ22" s="1954">
        <f t="shared" si="58"/>
        <v>0</v>
      </c>
      <c r="EEA22" s="1954">
        <f t="shared" si="58"/>
        <v>0</v>
      </c>
      <c r="EEB22" s="1954">
        <f t="shared" si="58"/>
        <v>0</v>
      </c>
      <c r="EEC22" s="1954">
        <f t="shared" si="58"/>
        <v>0</v>
      </c>
      <c r="EED22" s="1954">
        <f t="shared" si="58"/>
        <v>0</v>
      </c>
      <c r="EEE22" s="1954">
        <f t="shared" si="58"/>
        <v>0</v>
      </c>
      <c r="EEF22" s="1954">
        <f t="shared" si="58"/>
        <v>0</v>
      </c>
      <c r="EEG22" s="1954">
        <f t="shared" si="58"/>
        <v>0</v>
      </c>
      <c r="EEH22" s="1954">
        <f t="shared" si="58"/>
        <v>0</v>
      </c>
      <c r="EEI22" s="1954">
        <f t="shared" si="58"/>
        <v>0</v>
      </c>
      <c r="EEJ22" s="1954">
        <f t="shared" si="58"/>
        <v>0</v>
      </c>
      <c r="EEK22" s="1954">
        <f t="shared" si="58"/>
        <v>0</v>
      </c>
      <c r="EEL22" s="1954">
        <f t="shared" si="58"/>
        <v>0</v>
      </c>
      <c r="EEM22" s="1954">
        <f t="shared" si="58"/>
        <v>0</v>
      </c>
      <c r="EEN22" s="1954">
        <f t="shared" si="58"/>
        <v>0</v>
      </c>
      <c r="EEO22" s="1954">
        <f t="shared" si="58"/>
        <v>0</v>
      </c>
      <c r="EEP22" s="1954">
        <f t="shared" si="58"/>
        <v>0</v>
      </c>
      <c r="EEQ22" s="1954">
        <f t="shared" si="58"/>
        <v>0</v>
      </c>
      <c r="EER22" s="1954">
        <f t="shared" si="58"/>
        <v>0</v>
      </c>
      <c r="EES22" s="1954">
        <f t="shared" si="58"/>
        <v>0</v>
      </c>
      <c r="EET22" s="1954">
        <f t="shared" si="58"/>
        <v>0</v>
      </c>
      <c r="EEU22" s="1954">
        <f t="shared" ref="EEU22:EHF22" si="59">IF(AND(EEU$26="End of period",EEU$25="Revenue"),EEU9,0)</f>
        <v>0</v>
      </c>
      <c r="EEV22" s="1954">
        <f t="shared" si="59"/>
        <v>0</v>
      </c>
      <c r="EEW22" s="1954">
        <f t="shared" si="59"/>
        <v>0</v>
      </c>
      <c r="EEX22" s="1954">
        <f t="shared" si="59"/>
        <v>0</v>
      </c>
      <c r="EEY22" s="1954">
        <f t="shared" si="59"/>
        <v>0</v>
      </c>
      <c r="EEZ22" s="1954">
        <f t="shared" si="59"/>
        <v>0</v>
      </c>
      <c r="EFA22" s="1954">
        <f t="shared" si="59"/>
        <v>0</v>
      </c>
      <c r="EFB22" s="1954">
        <f t="shared" si="59"/>
        <v>0</v>
      </c>
      <c r="EFC22" s="1954">
        <f t="shared" si="59"/>
        <v>0</v>
      </c>
      <c r="EFD22" s="1954">
        <f t="shared" si="59"/>
        <v>0</v>
      </c>
      <c r="EFE22" s="1954">
        <f t="shared" si="59"/>
        <v>0</v>
      </c>
      <c r="EFF22" s="1954">
        <f t="shared" si="59"/>
        <v>0</v>
      </c>
      <c r="EFG22" s="1954">
        <f t="shared" si="59"/>
        <v>0</v>
      </c>
      <c r="EFH22" s="1954">
        <f t="shared" si="59"/>
        <v>0</v>
      </c>
      <c r="EFI22" s="1954">
        <f t="shared" si="59"/>
        <v>0</v>
      </c>
      <c r="EFJ22" s="1954">
        <f t="shared" si="59"/>
        <v>0</v>
      </c>
      <c r="EFK22" s="1954">
        <f t="shared" si="59"/>
        <v>0</v>
      </c>
      <c r="EFL22" s="1954">
        <f t="shared" si="59"/>
        <v>0</v>
      </c>
      <c r="EFM22" s="1954">
        <f t="shared" si="59"/>
        <v>0</v>
      </c>
      <c r="EFN22" s="1954">
        <f t="shared" si="59"/>
        <v>0</v>
      </c>
      <c r="EFO22" s="1954">
        <f t="shared" si="59"/>
        <v>0</v>
      </c>
      <c r="EFP22" s="1954">
        <f t="shared" si="59"/>
        <v>0</v>
      </c>
      <c r="EFQ22" s="1954">
        <f t="shared" si="59"/>
        <v>0</v>
      </c>
      <c r="EFR22" s="1954">
        <f t="shared" si="59"/>
        <v>0</v>
      </c>
      <c r="EFS22" s="1954">
        <f t="shared" si="59"/>
        <v>0</v>
      </c>
      <c r="EFT22" s="1954">
        <f t="shared" si="59"/>
        <v>0</v>
      </c>
      <c r="EFU22" s="1954">
        <f t="shared" si="59"/>
        <v>0</v>
      </c>
      <c r="EFV22" s="1954">
        <f t="shared" si="59"/>
        <v>0</v>
      </c>
      <c r="EFW22" s="1954">
        <f t="shared" si="59"/>
        <v>0</v>
      </c>
      <c r="EFX22" s="1954">
        <f t="shared" si="59"/>
        <v>0</v>
      </c>
      <c r="EFY22" s="1954">
        <f t="shared" si="59"/>
        <v>0</v>
      </c>
      <c r="EFZ22" s="1954">
        <f t="shared" si="59"/>
        <v>0</v>
      </c>
      <c r="EGA22" s="1954">
        <f t="shared" si="59"/>
        <v>0</v>
      </c>
      <c r="EGB22" s="1954">
        <f t="shared" si="59"/>
        <v>0</v>
      </c>
      <c r="EGC22" s="1954">
        <f t="shared" si="59"/>
        <v>0</v>
      </c>
      <c r="EGD22" s="1954">
        <f t="shared" si="59"/>
        <v>0</v>
      </c>
      <c r="EGE22" s="1954">
        <f t="shared" si="59"/>
        <v>0</v>
      </c>
      <c r="EGF22" s="1954">
        <f t="shared" si="59"/>
        <v>0</v>
      </c>
      <c r="EGG22" s="1954">
        <f t="shared" si="59"/>
        <v>0</v>
      </c>
      <c r="EGH22" s="1954">
        <f t="shared" si="59"/>
        <v>0</v>
      </c>
      <c r="EGI22" s="1954">
        <f t="shared" si="59"/>
        <v>0</v>
      </c>
      <c r="EGJ22" s="1954">
        <f t="shared" si="59"/>
        <v>0</v>
      </c>
      <c r="EGK22" s="1954">
        <f t="shared" si="59"/>
        <v>0</v>
      </c>
      <c r="EGL22" s="1954">
        <f t="shared" si="59"/>
        <v>0</v>
      </c>
      <c r="EGM22" s="1954">
        <f t="shared" si="59"/>
        <v>0</v>
      </c>
      <c r="EGN22" s="1954">
        <f t="shared" si="59"/>
        <v>0</v>
      </c>
      <c r="EGO22" s="1954">
        <f t="shared" si="59"/>
        <v>0</v>
      </c>
      <c r="EGP22" s="1954">
        <f t="shared" si="59"/>
        <v>0</v>
      </c>
      <c r="EGQ22" s="1954">
        <f t="shared" si="59"/>
        <v>0</v>
      </c>
      <c r="EGR22" s="1954">
        <f t="shared" si="59"/>
        <v>0</v>
      </c>
      <c r="EGS22" s="1954">
        <f t="shared" si="59"/>
        <v>0</v>
      </c>
      <c r="EGT22" s="1954">
        <f t="shared" si="59"/>
        <v>0</v>
      </c>
      <c r="EGU22" s="1954">
        <f t="shared" si="59"/>
        <v>0</v>
      </c>
      <c r="EGV22" s="1954">
        <f t="shared" si="59"/>
        <v>0</v>
      </c>
      <c r="EGW22" s="1954">
        <f t="shared" si="59"/>
        <v>0</v>
      </c>
      <c r="EGX22" s="1954">
        <f t="shared" si="59"/>
        <v>0</v>
      </c>
      <c r="EGY22" s="1954">
        <f t="shared" si="59"/>
        <v>0</v>
      </c>
      <c r="EGZ22" s="1954">
        <f t="shared" si="59"/>
        <v>0</v>
      </c>
      <c r="EHA22" s="1954">
        <f t="shared" si="59"/>
        <v>0</v>
      </c>
      <c r="EHB22" s="1954">
        <f t="shared" si="59"/>
        <v>0</v>
      </c>
      <c r="EHC22" s="1954">
        <f t="shared" si="59"/>
        <v>0</v>
      </c>
      <c r="EHD22" s="1954">
        <f t="shared" si="59"/>
        <v>0</v>
      </c>
      <c r="EHE22" s="1954">
        <f t="shared" si="59"/>
        <v>0</v>
      </c>
      <c r="EHF22" s="1954">
        <f t="shared" si="59"/>
        <v>0</v>
      </c>
      <c r="EHG22" s="1954">
        <f t="shared" ref="EHG22:EJR22" si="60">IF(AND(EHG$26="End of period",EHG$25="Revenue"),EHG9,0)</f>
        <v>0</v>
      </c>
      <c r="EHH22" s="1954">
        <f t="shared" si="60"/>
        <v>0</v>
      </c>
      <c r="EHI22" s="1954">
        <f t="shared" si="60"/>
        <v>0</v>
      </c>
      <c r="EHJ22" s="1954">
        <f t="shared" si="60"/>
        <v>0</v>
      </c>
      <c r="EHK22" s="1954">
        <f t="shared" si="60"/>
        <v>0</v>
      </c>
      <c r="EHL22" s="1954">
        <f t="shared" si="60"/>
        <v>0</v>
      </c>
      <c r="EHM22" s="1954">
        <f t="shared" si="60"/>
        <v>0</v>
      </c>
      <c r="EHN22" s="1954">
        <f t="shared" si="60"/>
        <v>0</v>
      </c>
      <c r="EHO22" s="1954">
        <f t="shared" si="60"/>
        <v>0</v>
      </c>
      <c r="EHP22" s="1954">
        <f t="shared" si="60"/>
        <v>0</v>
      </c>
      <c r="EHQ22" s="1954">
        <f t="shared" si="60"/>
        <v>0</v>
      </c>
      <c r="EHR22" s="1954">
        <f t="shared" si="60"/>
        <v>0</v>
      </c>
      <c r="EHS22" s="1954">
        <f t="shared" si="60"/>
        <v>0</v>
      </c>
      <c r="EHT22" s="1954">
        <f t="shared" si="60"/>
        <v>0</v>
      </c>
      <c r="EHU22" s="1954">
        <f t="shared" si="60"/>
        <v>0</v>
      </c>
      <c r="EHV22" s="1954">
        <f t="shared" si="60"/>
        <v>0</v>
      </c>
      <c r="EHW22" s="1954">
        <f t="shared" si="60"/>
        <v>0</v>
      </c>
      <c r="EHX22" s="1954">
        <f t="shared" si="60"/>
        <v>0</v>
      </c>
      <c r="EHY22" s="1954">
        <f t="shared" si="60"/>
        <v>0</v>
      </c>
      <c r="EHZ22" s="1954">
        <f t="shared" si="60"/>
        <v>0</v>
      </c>
      <c r="EIA22" s="1954">
        <f t="shared" si="60"/>
        <v>0</v>
      </c>
      <c r="EIB22" s="1954">
        <f t="shared" si="60"/>
        <v>0</v>
      </c>
      <c r="EIC22" s="1954">
        <f t="shared" si="60"/>
        <v>0</v>
      </c>
      <c r="EID22" s="1954">
        <f t="shared" si="60"/>
        <v>0</v>
      </c>
      <c r="EIE22" s="1954">
        <f t="shared" si="60"/>
        <v>0</v>
      </c>
      <c r="EIF22" s="1954">
        <f t="shared" si="60"/>
        <v>0</v>
      </c>
      <c r="EIG22" s="1954">
        <f t="shared" si="60"/>
        <v>0</v>
      </c>
      <c r="EIH22" s="1954">
        <f t="shared" si="60"/>
        <v>0</v>
      </c>
      <c r="EII22" s="1954">
        <f t="shared" si="60"/>
        <v>0</v>
      </c>
      <c r="EIJ22" s="1954">
        <f t="shared" si="60"/>
        <v>0</v>
      </c>
      <c r="EIK22" s="1954">
        <f t="shared" si="60"/>
        <v>0</v>
      </c>
      <c r="EIL22" s="1954">
        <f t="shared" si="60"/>
        <v>0</v>
      </c>
      <c r="EIM22" s="1954">
        <f t="shared" si="60"/>
        <v>0</v>
      </c>
      <c r="EIN22" s="1954">
        <f t="shared" si="60"/>
        <v>0</v>
      </c>
      <c r="EIO22" s="1954">
        <f t="shared" si="60"/>
        <v>0</v>
      </c>
      <c r="EIP22" s="1954">
        <f t="shared" si="60"/>
        <v>0</v>
      </c>
      <c r="EIQ22" s="1954">
        <f t="shared" si="60"/>
        <v>0</v>
      </c>
      <c r="EIR22" s="1954">
        <f t="shared" si="60"/>
        <v>0</v>
      </c>
      <c r="EIS22" s="1954">
        <f t="shared" si="60"/>
        <v>0</v>
      </c>
      <c r="EIT22" s="1954">
        <f t="shared" si="60"/>
        <v>0</v>
      </c>
      <c r="EIU22" s="1954">
        <f t="shared" si="60"/>
        <v>0</v>
      </c>
      <c r="EIV22" s="1954">
        <f t="shared" si="60"/>
        <v>0</v>
      </c>
      <c r="EIW22" s="1954">
        <f t="shared" si="60"/>
        <v>0</v>
      </c>
      <c r="EIX22" s="1954">
        <f t="shared" si="60"/>
        <v>0</v>
      </c>
      <c r="EIY22" s="1954">
        <f t="shared" si="60"/>
        <v>0</v>
      </c>
      <c r="EIZ22" s="1954">
        <f t="shared" si="60"/>
        <v>0</v>
      </c>
      <c r="EJA22" s="1954">
        <f t="shared" si="60"/>
        <v>0</v>
      </c>
      <c r="EJB22" s="1954">
        <f t="shared" si="60"/>
        <v>0</v>
      </c>
      <c r="EJC22" s="1954">
        <f t="shared" si="60"/>
        <v>0</v>
      </c>
      <c r="EJD22" s="1954">
        <f t="shared" si="60"/>
        <v>0</v>
      </c>
      <c r="EJE22" s="1954">
        <f t="shared" si="60"/>
        <v>0</v>
      </c>
      <c r="EJF22" s="1954">
        <f t="shared" si="60"/>
        <v>0</v>
      </c>
      <c r="EJG22" s="1954">
        <f t="shared" si="60"/>
        <v>0</v>
      </c>
      <c r="EJH22" s="1954">
        <f t="shared" si="60"/>
        <v>0</v>
      </c>
      <c r="EJI22" s="1954">
        <f t="shared" si="60"/>
        <v>0</v>
      </c>
      <c r="EJJ22" s="1954">
        <f t="shared" si="60"/>
        <v>0</v>
      </c>
      <c r="EJK22" s="1954">
        <f t="shared" si="60"/>
        <v>0</v>
      </c>
      <c r="EJL22" s="1954">
        <f t="shared" si="60"/>
        <v>0</v>
      </c>
      <c r="EJM22" s="1954">
        <f t="shared" si="60"/>
        <v>0</v>
      </c>
      <c r="EJN22" s="1954">
        <f t="shared" si="60"/>
        <v>0</v>
      </c>
      <c r="EJO22" s="1954">
        <f t="shared" si="60"/>
        <v>0</v>
      </c>
      <c r="EJP22" s="1954">
        <f t="shared" si="60"/>
        <v>0</v>
      </c>
      <c r="EJQ22" s="1954">
        <f t="shared" si="60"/>
        <v>0</v>
      </c>
      <c r="EJR22" s="1954">
        <f t="shared" si="60"/>
        <v>0</v>
      </c>
      <c r="EJS22" s="1954">
        <f t="shared" ref="EJS22:EMD22" si="61">IF(AND(EJS$26="End of period",EJS$25="Revenue"),EJS9,0)</f>
        <v>0</v>
      </c>
      <c r="EJT22" s="1954">
        <f t="shared" si="61"/>
        <v>0</v>
      </c>
      <c r="EJU22" s="1954">
        <f t="shared" si="61"/>
        <v>0</v>
      </c>
      <c r="EJV22" s="1954">
        <f t="shared" si="61"/>
        <v>0</v>
      </c>
      <c r="EJW22" s="1954">
        <f t="shared" si="61"/>
        <v>0</v>
      </c>
      <c r="EJX22" s="1954">
        <f t="shared" si="61"/>
        <v>0</v>
      </c>
      <c r="EJY22" s="1954">
        <f t="shared" si="61"/>
        <v>0</v>
      </c>
      <c r="EJZ22" s="1954">
        <f t="shared" si="61"/>
        <v>0</v>
      </c>
      <c r="EKA22" s="1954">
        <f t="shared" si="61"/>
        <v>0</v>
      </c>
      <c r="EKB22" s="1954">
        <f t="shared" si="61"/>
        <v>0</v>
      </c>
      <c r="EKC22" s="1954">
        <f t="shared" si="61"/>
        <v>0</v>
      </c>
      <c r="EKD22" s="1954">
        <f t="shared" si="61"/>
        <v>0</v>
      </c>
      <c r="EKE22" s="1954">
        <f t="shared" si="61"/>
        <v>0</v>
      </c>
      <c r="EKF22" s="1954">
        <f t="shared" si="61"/>
        <v>0</v>
      </c>
      <c r="EKG22" s="1954">
        <f t="shared" si="61"/>
        <v>0</v>
      </c>
      <c r="EKH22" s="1954">
        <f t="shared" si="61"/>
        <v>0</v>
      </c>
      <c r="EKI22" s="1954">
        <f t="shared" si="61"/>
        <v>0</v>
      </c>
      <c r="EKJ22" s="1954">
        <f t="shared" si="61"/>
        <v>0</v>
      </c>
      <c r="EKK22" s="1954">
        <f t="shared" si="61"/>
        <v>0</v>
      </c>
      <c r="EKL22" s="1954">
        <f t="shared" si="61"/>
        <v>0</v>
      </c>
      <c r="EKM22" s="1954">
        <f t="shared" si="61"/>
        <v>0</v>
      </c>
      <c r="EKN22" s="1954">
        <f t="shared" si="61"/>
        <v>0</v>
      </c>
      <c r="EKO22" s="1954">
        <f t="shared" si="61"/>
        <v>0</v>
      </c>
      <c r="EKP22" s="1954">
        <f t="shared" si="61"/>
        <v>0</v>
      </c>
      <c r="EKQ22" s="1954">
        <f t="shared" si="61"/>
        <v>0</v>
      </c>
      <c r="EKR22" s="1954">
        <f t="shared" si="61"/>
        <v>0</v>
      </c>
      <c r="EKS22" s="1954">
        <f t="shared" si="61"/>
        <v>0</v>
      </c>
      <c r="EKT22" s="1954">
        <f t="shared" si="61"/>
        <v>0</v>
      </c>
      <c r="EKU22" s="1954">
        <f t="shared" si="61"/>
        <v>0</v>
      </c>
      <c r="EKV22" s="1954">
        <f t="shared" si="61"/>
        <v>0</v>
      </c>
      <c r="EKW22" s="1954">
        <f t="shared" si="61"/>
        <v>0</v>
      </c>
      <c r="EKX22" s="1954">
        <f t="shared" si="61"/>
        <v>0</v>
      </c>
      <c r="EKY22" s="1954">
        <f t="shared" si="61"/>
        <v>0</v>
      </c>
      <c r="EKZ22" s="1954">
        <f t="shared" si="61"/>
        <v>0</v>
      </c>
      <c r="ELA22" s="1954">
        <f t="shared" si="61"/>
        <v>0</v>
      </c>
      <c r="ELB22" s="1954">
        <f t="shared" si="61"/>
        <v>0</v>
      </c>
      <c r="ELC22" s="1954">
        <f t="shared" si="61"/>
        <v>0</v>
      </c>
      <c r="ELD22" s="1954">
        <f t="shared" si="61"/>
        <v>0</v>
      </c>
      <c r="ELE22" s="1954">
        <f t="shared" si="61"/>
        <v>0</v>
      </c>
      <c r="ELF22" s="1954">
        <f t="shared" si="61"/>
        <v>0</v>
      </c>
      <c r="ELG22" s="1954">
        <f t="shared" si="61"/>
        <v>0</v>
      </c>
      <c r="ELH22" s="1954">
        <f t="shared" si="61"/>
        <v>0</v>
      </c>
      <c r="ELI22" s="1954">
        <f t="shared" si="61"/>
        <v>0</v>
      </c>
      <c r="ELJ22" s="1954">
        <f t="shared" si="61"/>
        <v>0</v>
      </c>
      <c r="ELK22" s="1954">
        <f t="shared" si="61"/>
        <v>0</v>
      </c>
      <c r="ELL22" s="1954">
        <f t="shared" si="61"/>
        <v>0</v>
      </c>
      <c r="ELM22" s="1954">
        <f t="shared" si="61"/>
        <v>0</v>
      </c>
      <c r="ELN22" s="1954">
        <f t="shared" si="61"/>
        <v>0</v>
      </c>
      <c r="ELO22" s="1954">
        <f t="shared" si="61"/>
        <v>0</v>
      </c>
      <c r="ELP22" s="1954">
        <f t="shared" si="61"/>
        <v>0</v>
      </c>
      <c r="ELQ22" s="1954">
        <f t="shared" si="61"/>
        <v>0</v>
      </c>
      <c r="ELR22" s="1954">
        <f t="shared" si="61"/>
        <v>0</v>
      </c>
      <c r="ELS22" s="1954">
        <f t="shared" si="61"/>
        <v>0</v>
      </c>
      <c r="ELT22" s="1954">
        <f t="shared" si="61"/>
        <v>0</v>
      </c>
      <c r="ELU22" s="1954">
        <f t="shared" si="61"/>
        <v>0</v>
      </c>
      <c r="ELV22" s="1954">
        <f t="shared" si="61"/>
        <v>0</v>
      </c>
      <c r="ELW22" s="1954">
        <f t="shared" si="61"/>
        <v>0</v>
      </c>
      <c r="ELX22" s="1954">
        <f t="shared" si="61"/>
        <v>0</v>
      </c>
      <c r="ELY22" s="1954">
        <f t="shared" si="61"/>
        <v>0</v>
      </c>
      <c r="ELZ22" s="1954">
        <f t="shared" si="61"/>
        <v>0</v>
      </c>
      <c r="EMA22" s="1954">
        <f t="shared" si="61"/>
        <v>0</v>
      </c>
      <c r="EMB22" s="1954">
        <f t="shared" si="61"/>
        <v>0</v>
      </c>
      <c r="EMC22" s="1954">
        <f t="shared" si="61"/>
        <v>0</v>
      </c>
      <c r="EMD22" s="1954">
        <f t="shared" si="61"/>
        <v>0</v>
      </c>
      <c r="EME22" s="1954">
        <f t="shared" ref="EME22:EOP22" si="62">IF(AND(EME$26="End of period",EME$25="Revenue"),EME9,0)</f>
        <v>0</v>
      </c>
      <c r="EMF22" s="1954">
        <f t="shared" si="62"/>
        <v>0</v>
      </c>
      <c r="EMG22" s="1954">
        <f t="shared" si="62"/>
        <v>0</v>
      </c>
      <c r="EMH22" s="1954">
        <f t="shared" si="62"/>
        <v>0</v>
      </c>
      <c r="EMI22" s="1954">
        <f t="shared" si="62"/>
        <v>0</v>
      </c>
      <c r="EMJ22" s="1954">
        <f t="shared" si="62"/>
        <v>0</v>
      </c>
      <c r="EMK22" s="1954">
        <f t="shared" si="62"/>
        <v>0</v>
      </c>
      <c r="EML22" s="1954">
        <f t="shared" si="62"/>
        <v>0</v>
      </c>
      <c r="EMM22" s="1954">
        <f t="shared" si="62"/>
        <v>0</v>
      </c>
      <c r="EMN22" s="1954">
        <f t="shared" si="62"/>
        <v>0</v>
      </c>
      <c r="EMO22" s="1954">
        <f t="shared" si="62"/>
        <v>0</v>
      </c>
      <c r="EMP22" s="1954">
        <f t="shared" si="62"/>
        <v>0</v>
      </c>
      <c r="EMQ22" s="1954">
        <f t="shared" si="62"/>
        <v>0</v>
      </c>
      <c r="EMR22" s="1954">
        <f t="shared" si="62"/>
        <v>0</v>
      </c>
      <c r="EMS22" s="1954">
        <f t="shared" si="62"/>
        <v>0</v>
      </c>
      <c r="EMT22" s="1954">
        <f t="shared" si="62"/>
        <v>0</v>
      </c>
      <c r="EMU22" s="1954">
        <f t="shared" si="62"/>
        <v>0</v>
      </c>
      <c r="EMV22" s="1954">
        <f t="shared" si="62"/>
        <v>0</v>
      </c>
      <c r="EMW22" s="1954">
        <f t="shared" si="62"/>
        <v>0</v>
      </c>
      <c r="EMX22" s="1954">
        <f t="shared" si="62"/>
        <v>0</v>
      </c>
      <c r="EMY22" s="1954">
        <f t="shared" si="62"/>
        <v>0</v>
      </c>
      <c r="EMZ22" s="1954">
        <f t="shared" si="62"/>
        <v>0</v>
      </c>
      <c r="ENA22" s="1954">
        <f t="shared" si="62"/>
        <v>0</v>
      </c>
      <c r="ENB22" s="1954">
        <f t="shared" si="62"/>
        <v>0</v>
      </c>
      <c r="ENC22" s="1954">
        <f t="shared" si="62"/>
        <v>0</v>
      </c>
      <c r="END22" s="1954">
        <f t="shared" si="62"/>
        <v>0</v>
      </c>
      <c r="ENE22" s="1954">
        <f t="shared" si="62"/>
        <v>0</v>
      </c>
      <c r="ENF22" s="1954">
        <f t="shared" si="62"/>
        <v>0</v>
      </c>
      <c r="ENG22" s="1954">
        <f t="shared" si="62"/>
        <v>0</v>
      </c>
      <c r="ENH22" s="1954">
        <f t="shared" si="62"/>
        <v>0</v>
      </c>
      <c r="ENI22" s="1954">
        <f t="shared" si="62"/>
        <v>0</v>
      </c>
      <c r="ENJ22" s="1954">
        <f t="shared" si="62"/>
        <v>0</v>
      </c>
      <c r="ENK22" s="1954">
        <f t="shared" si="62"/>
        <v>0</v>
      </c>
      <c r="ENL22" s="1954">
        <f t="shared" si="62"/>
        <v>0</v>
      </c>
      <c r="ENM22" s="1954">
        <f t="shared" si="62"/>
        <v>0</v>
      </c>
      <c r="ENN22" s="1954">
        <f t="shared" si="62"/>
        <v>0</v>
      </c>
      <c r="ENO22" s="1954">
        <f t="shared" si="62"/>
        <v>0</v>
      </c>
      <c r="ENP22" s="1954">
        <f t="shared" si="62"/>
        <v>0</v>
      </c>
      <c r="ENQ22" s="1954">
        <f t="shared" si="62"/>
        <v>0</v>
      </c>
      <c r="ENR22" s="1954">
        <f t="shared" si="62"/>
        <v>0</v>
      </c>
      <c r="ENS22" s="1954">
        <f t="shared" si="62"/>
        <v>0</v>
      </c>
      <c r="ENT22" s="1954">
        <f t="shared" si="62"/>
        <v>0</v>
      </c>
      <c r="ENU22" s="1954">
        <f t="shared" si="62"/>
        <v>0</v>
      </c>
      <c r="ENV22" s="1954">
        <f t="shared" si="62"/>
        <v>0</v>
      </c>
      <c r="ENW22" s="1954">
        <f t="shared" si="62"/>
        <v>0</v>
      </c>
      <c r="ENX22" s="1954">
        <f t="shared" si="62"/>
        <v>0</v>
      </c>
      <c r="ENY22" s="1954">
        <f t="shared" si="62"/>
        <v>0</v>
      </c>
      <c r="ENZ22" s="1954">
        <f t="shared" si="62"/>
        <v>0</v>
      </c>
      <c r="EOA22" s="1954">
        <f t="shared" si="62"/>
        <v>0</v>
      </c>
      <c r="EOB22" s="1954">
        <f t="shared" si="62"/>
        <v>0</v>
      </c>
      <c r="EOC22" s="1954">
        <f t="shared" si="62"/>
        <v>0</v>
      </c>
      <c r="EOD22" s="1954">
        <f t="shared" si="62"/>
        <v>0</v>
      </c>
      <c r="EOE22" s="1954">
        <f t="shared" si="62"/>
        <v>0</v>
      </c>
      <c r="EOF22" s="1954">
        <f t="shared" si="62"/>
        <v>0</v>
      </c>
      <c r="EOG22" s="1954">
        <f t="shared" si="62"/>
        <v>0</v>
      </c>
      <c r="EOH22" s="1954">
        <f t="shared" si="62"/>
        <v>0</v>
      </c>
      <c r="EOI22" s="1954">
        <f t="shared" si="62"/>
        <v>0</v>
      </c>
      <c r="EOJ22" s="1954">
        <f t="shared" si="62"/>
        <v>0</v>
      </c>
      <c r="EOK22" s="1954">
        <f t="shared" si="62"/>
        <v>0</v>
      </c>
      <c r="EOL22" s="1954">
        <f t="shared" si="62"/>
        <v>0</v>
      </c>
      <c r="EOM22" s="1954">
        <f t="shared" si="62"/>
        <v>0</v>
      </c>
      <c r="EON22" s="1954">
        <f t="shared" si="62"/>
        <v>0</v>
      </c>
      <c r="EOO22" s="1954">
        <f t="shared" si="62"/>
        <v>0</v>
      </c>
      <c r="EOP22" s="1954">
        <f t="shared" si="62"/>
        <v>0</v>
      </c>
      <c r="EOQ22" s="1954">
        <f t="shared" ref="EOQ22:ERB22" si="63">IF(AND(EOQ$26="End of period",EOQ$25="Revenue"),EOQ9,0)</f>
        <v>0</v>
      </c>
      <c r="EOR22" s="1954">
        <f t="shared" si="63"/>
        <v>0</v>
      </c>
      <c r="EOS22" s="1954">
        <f t="shared" si="63"/>
        <v>0</v>
      </c>
      <c r="EOT22" s="1954">
        <f t="shared" si="63"/>
        <v>0</v>
      </c>
      <c r="EOU22" s="1954">
        <f t="shared" si="63"/>
        <v>0</v>
      </c>
      <c r="EOV22" s="1954">
        <f t="shared" si="63"/>
        <v>0</v>
      </c>
      <c r="EOW22" s="1954">
        <f t="shared" si="63"/>
        <v>0</v>
      </c>
      <c r="EOX22" s="1954">
        <f t="shared" si="63"/>
        <v>0</v>
      </c>
      <c r="EOY22" s="1954">
        <f t="shared" si="63"/>
        <v>0</v>
      </c>
      <c r="EOZ22" s="1954">
        <f t="shared" si="63"/>
        <v>0</v>
      </c>
      <c r="EPA22" s="1954">
        <f t="shared" si="63"/>
        <v>0</v>
      </c>
      <c r="EPB22" s="1954">
        <f t="shared" si="63"/>
        <v>0</v>
      </c>
      <c r="EPC22" s="1954">
        <f t="shared" si="63"/>
        <v>0</v>
      </c>
      <c r="EPD22" s="1954">
        <f t="shared" si="63"/>
        <v>0</v>
      </c>
      <c r="EPE22" s="1954">
        <f t="shared" si="63"/>
        <v>0</v>
      </c>
      <c r="EPF22" s="1954">
        <f t="shared" si="63"/>
        <v>0</v>
      </c>
      <c r="EPG22" s="1954">
        <f t="shared" si="63"/>
        <v>0</v>
      </c>
      <c r="EPH22" s="1954">
        <f t="shared" si="63"/>
        <v>0</v>
      </c>
      <c r="EPI22" s="1954">
        <f t="shared" si="63"/>
        <v>0</v>
      </c>
      <c r="EPJ22" s="1954">
        <f t="shared" si="63"/>
        <v>0</v>
      </c>
      <c r="EPK22" s="1954">
        <f t="shared" si="63"/>
        <v>0</v>
      </c>
      <c r="EPL22" s="1954">
        <f t="shared" si="63"/>
        <v>0</v>
      </c>
      <c r="EPM22" s="1954">
        <f t="shared" si="63"/>
        <v>0</v>
      </c>
      <c r="EPN22" s="1954">
        <f t="shared" si="63"/>
        <v>0</v>
      </c>
      <c r="EPO22" s="1954">
        <f t="shared" si="63"/>
        <v>0</v>
      </c>
      <c r="EPP22" s="1954">
        <f t="shared" si="63"/>
        <v>0</v>
      </c>
      <c r="EPQ22" s="1954">
        <f t="shared" si="63"/>
        <v>0</v>
      </c>
      <c r="EPR22" s="1954">
        <f t="shared" si="63"/>
        <v>0</v>
      </c>
      <c r="EPS22" s="1954">
        <f t="shared" si="63"/>
        <v>0</v>
      </c>
      <c r="EPT22" s="1954">
        <f t="shared" si="63"/>
        <v>0</v>
      </c>
      <c r="EPU22" s="1954">
        <f t="shared" si="63"/>
        <v>0</v>
      </c>
      <c r="EPV22" s="1954">
        <f t="shared" si="63"/>
        <v>0</v>
      </c>
      <c r="EPW22" s="1954">
        <f t="shared" si="63"/>
        <v>0</v>
      </c>
      <c r="EPX22" s="1954">
        <f t="shared" si="63"/>
        <v>0</v>
      </c>
      <c r="EPY22" s="1954">
        <f t="shared" si="63"/>
        <v>0</v>
      </c>
      <c r="EPZ22" s="1954">
        <f t="shared" si="63"/>
        <v>0</v>
      </c>
      <c r="EQA22" s="1954">
        <f t="shared" si="63"/>
        <v>0</v>
      </c>
      <c r="EQB22" s="1954">
        <f t="shared" si="63"/>
        <v>0</v>
      </c>
      <c r="EQC22" s="1954">
        <f t="shared" si="63"/>
        <v>0</v>
      </c>
      <c r="EQD22" s="1954">
        <f t="shared" si="63"/>
        <v>0</v>
      </c>
      <c r="EQE22" s="1954">
        <f t="shared" si="63"/>
        <v>0</v>
      </c>
      <c r="EQF22" s="1954">
        <f t="shared" si="63"/>
        <v>0</v>
      </c>
      <c r="EQG22" s="1954">
        <f t="shared" si="63"/>
        <v>0</v>
      </c>
      <c r="EQH22" s="1954">
        <f t="shared" si="63"/>
        <v>0</v>
      </c>
      <c r="EQI22" s="1954">
        <f t="shared" si="63"/>
        <v>0</v>
      </c>
      <c r="EQJ22" s="1954">
        <f t="shared" si="63"/>
        <v>0</v>
      </c>
      <c r="EQK22" s="1954">
        <f t="shared" si="63"/>
        <v>0</v>
      </c>
      <c r="EQL22" s="1954">
        <f t="shared" si="63"/>
        <v>0</v>
      </c>
      <c r="EQM22" s="1954">
        <f t="shared" si="63"/>
        <v>0</v>
      </c>
      <c r="EQN22" s="1954">
        <f t="shared" si="63"/>
        <v>0</v>
      </c>
      <c r="EQO22" s="1954">
        <f t="shared" si="63"/>
        <v>0</v>
      </c>
      <c r="EQP22" s="1954">
        <f t="shared" si="63"/>
        <v>0</v>
      </c>
      <c r="EQQ22" s="1954">
        <f t="shared" si="63"/>
        <v>0</v>
      </c>
      <c r="EQR22" s="1954">
        <f t="shared" si="63"/>
        <v>0</v>
      </c>
      <c r="EQS22" s="1954">
        <f t="shared" si="63"/>
        <v>0</v>
      </c>
      <c r="EQT22" s="1954">
        <f t="shared" si="63"/>
        <v>0</v>
      </c>
      <c r="EQU22" s="1954">
        <f t="shared" si="63"/>
        <v>0</v>
      </c>
      <c r="EQV22" s="1954">
        <f t="shared" si="63"/>
        <v>0</v>
      </c>
      <c r="EQW22" s="1954">
        <f t="shared" si="63"/>
        <v>0</v>
      </c>
      <c r="EQX22" s="1954">
        <f t="shared" si="63"/>
        <v>0</v>
      </c>
      <c r="EQY22" s="1954">
        <f t="shared" si="63"/>
        <v>0</v>
      </c>
      <c r="EQZ22" s="1954">
        <f t="shared" si="63"/>
        <v>0</v>
      </c>
      <c r="ERA22" s="1954">
        <f t="shared" si="63"/>
        <v>0</v>
      </c>
      <c r="ERB22" s="1954">
        <f t="shared" si="63"/>
        <v>0</v>
      </c>
      <c r="ERC22" s="1954">
        <f t="shared" ref="ERC22:ETN22" si="64">IF(AND(ERC$26="End of period",ERC$25="Revenue"),ERC9,0)</f>
        <v>0</v>
      </c>
      <c r="ERD22" s="1954">
        <f t="shared" si="64"/>
        <v>0</v>
      </c>
      <c r="ERE22" s="1954">
        <f t="shared" si="64"/>
        <v>0</v>
      </c>
      <c r="ERF22" s="1954">
        <f t="shared" si="64"/>
        <v>0</v>
      </c>
      <c r="ERG22" s="1954">
        <f t="shared" si="64"/>
        <v>0</v>
      </c>
      <c r="ERH22" s="1954">
        <f t="shared" si="64"/>
        <v>0</v>
      </c>
      <c r="ERI22" s="1954">
        <f t="shared" si="64"/>
        <v>0</v>
      </c>
      <c r="ERJ22" s="1954">
        <f t="shared" si="64"/>
        <v>0</v>
      </c>
      <c r="ERK22" s="1954">
        <f t="shared" si="64"/>
        <v>0</v>
      </c>
      <c r="ERL22" s="1954">
        <f t="shared" si="64"/>
        <v>0</v>
      </c>
      <c r="ERM22" s="1954">
        <f t="shared" si="64"/>
        <v>0</v>
      </c>
      <c r="ERN22" s="1954">
        <f t="shared" si="64"/>
        <v>0</v>
      </c>
      <c r="ERO22" s="1954">
        <f t="shared" si="64"/>
        <v>0</v>
      </c>
      <c r="ERP22" s="1954">
        <f t="shared" si="64"/>
        <v>0</v>
      </c>
      <c r="ERQ22" s="1954">
        <f t="shared" si="64"/>
        <v>0</v>
      </c>
      <c r="ERR22" s="1954">
        <f t="shared" si="64"/>
        <v>0</v>
      </c>
      <c r="ERS22" s="1954">
        <f t="shared" si="64"/>
        <v>0</v>
      </c>
      <c r="ERT22" s="1954">
        <f t="shared" si="64"/>
        <v>0</v>
      </c>
      <c r="ERU22" s="1954">
        <f t="shared" si="64"/>
        <v>0</v>
      </c>
      <c r="ERV22" s="1954">
        <f t="shared" si="64"/>
        <v>0</v>
      </c>
      <c r="ERW22" s="1954">
        <f t="shared" si="64"/>
        <v>0</v>
      </c>
      <c r="ERX22" s="1954">
        <f t="shared" si="64"/>
        <v>0</v>
      </c>
      <c r="ERY22" s="1954">
        <f t="shared" si="64"/>
        <v>0</v>
      </c>
      <c r="ERZ22" s="1954">
        <f t="shared" si="64"/>
        <v>0</v>
      </c>
      <c r="ESA22" s="1954">
        <f t="shared" si="64"/>
        <v>0</v>
      </c>
      <c r="ESB22" s="1954">
        <f t="shared" si="64"/>
        <v>0</v>
      </c>
      <c r="ESC22" s="1954">
        <f t="shared" si="64"/>
        <v>0</v>
      </c>
      <c r="ESD22" s="1954">
        <f t="shared" si="64"/>
        <v>0</v>
      </c>
      <c r="ESE22" s="1954">
        <f t="shared" si="64"/>
        <v>0</v>
      </c>
      <c r="ESF22" s="1954">
        <f t="shared" si="64"/>
        <v>0</v>
      </c>
      <c r="ESG22" s="1954">
        <f t="shared" si="64"/>
        <v>0</v>
      </c>
      <c r="ESH22" s="1954">
        <f t="shared" si="64"/>
        <v>0</v>
      </c>
      <c r="ESI22" s="1954">
        <f t="shared" si="64"/>
        <v>0</v>
      </c>
      <c r="ESJ22" s="1954">
        <f t="shared" si="64"/>
        <v>0</v>
      </c>
      <c r="ESK22" s="1954">
        <f t="shared" si="64"/>
        <v>0</v>
      </c>
      <c r="ESL22" s="1954">
        <f t="shared" si="64"/>
        <v>0</v>
      </c>
      <c r="ESM22" s="1954">
        <f t="shared" si="64"/>
        <v>0</v>
      </c>
      <c r="ESN22" s="1954">
        <f t="shared" si="64"/>
        <v>0</v>
      </c>
      <c r="ESO22" s="1954">
        <f t="shared" si="64"/>
        <v>0</v>
      </c>
      <c r="ESP22" s="1954">
        <f t="shared" si="64"/>
        <v>0</v>
      </c>
      <c r="ESQ22" s="1954">
        <f t="shared" si="64"/>
        <v>0</v>
      </c>
      <c r="ESR22" s="1954">
        <f t="shared" si="64"/>
        <v>0</v>
      </c>
      <c r="ESS22" s="1954">
        <f t="shared" si="64"/>
        <v>0</v>
      </c>
      <c r="EST22" s="1954">
        <f t="shared" si="64"/>
        <v>0</v>
      </c>
      <c r="ESU22" s="1954">
        <f t="shared" si="64"/>
        <v>0</v>
      </c>
      <c r="ESV22" s="1954">
        <f t="shared" si="64"/>
        <v>0</v>
      </c>
      <c r="ESW22" s="1954">
        <f t="shared" si="64"/>
        <v>0</v>
      </c>
      <c r="ESX22" s="1954">
        <f t="shared" si="64"/>
        <v>0</v>
      </c>
      <c r="ESY22" s="1954">
        <f t="shared" si="64"/>
        <v>0</v>
      </c>
      <c r="ESZ22" s="1954">
        <f t="shared" si="64"/>
        <v>0</v>
      </c>
      <c r="ETA22" s="1954">
        <f t="shared" si="64"/>
        <v>0</v>
      </c>
      <c r="ETB22" s="1954">
        <f t="shared" si="64"/>
        <v>0</v>
      </c>
      <c r="ETC22" s="1954">
        <f t="shared" si="64"/>
        <v>0</v>
      </c>
      <c r="ETD22" s="1954">
        <f t="shared" si="64"/>
        <v>0</v>
      </c>
      <c r="ETE22" s="1954">
        <f t="shared" si="64"/>
        <v>0</v>
      </c>
      <c r="ETF22" s="1954">
        <f t="shared" si="64"/>
        <v>0</v>
      </c>
      <c r="ETG22" s="1954">
        <f t="shared" si="64"/>
        <v>0</v>
      </c>
      <c r="ETH22" s="1954">
        <f t="shared" si="64"/>
        <v>0</v>
      </c>
      <c r="ETI22" s="1954">
        <f t="shared" si="64"/>
        <v>0</v>
      </c>
      <c r="ETJ22" s="1954">
        <f t="shared" si="64"/>
        <v>0</v>
      </c>
      <c r="ETK22" s="1954">
        <f t="shared" si="64"/>
        <v>0</v>
      </c>
      <c r="ETL22" s="1954">
        <f t="shared" si="64"/>
        <v>0</v>
      </c>
      <c r="ETM22" s="1954">
        <f t="shared" si="64"/>
        <v>0</v>
      </c>
      <c r="ETN22" s="1954">
        <f t="shared" si="64"/>
        <v>0</v>
      </c>
      <c r="ETO22" s="1954">
        <f t="shared" ref="ETO22:EVZ22" si="65">IF(AND(ETO$26="End of period",ETO$25="Revenue"),ETO9,0)</f>
        <v>0</v>
      </c>
      <c r="ETP22" s="1954">
        <f t="shared" si="65"/>
        <v>0</v>
      </c>
      <c r="ETQ22" s="1954">
        <f t="shared" si="65"/>
        <v>0</v>
      </c>
      <c r="ETR22" s="1954">
        <f t="shared" si="65"/>
        <v>0</v>
      </c>
      <c r="ETS22" s="1954">
        <f t="shared" si="65"/>
        <v>0</v>
      </c>
      <c r="ETT22" s="1954">
        <f t="shared" si="65"/>
        <v>0</v>
      </c>
      <c r="ETU22" s="1954">
        <f t="shared" si="65"/>
        <v>0</v>
      </c>
      <c r="ETV22" s="1954">
        <f t="shared" si="65"/>
        <v>0</v>
      </c>
      <c r="ETW22" s="1954">
        <f t="shared" si="65"/>
        <v>0</v>
      </c>
      <c r="ETX22" s="1954">
        <f t="shared" si="65"/>
        <v>0</v>
      </c>
      <c r="ETY22" s="1954">
        <f t="shared" si="65"/>
        <v>0</v>
      </c>
      <c r="ETZ22" s="1954">
        <f t="shared" si="65"/>
        <v>0</v>
      </c>
      <c r="EUA22" s="1954">
        <f t="shared" si="65"/>
        <v>0</v>
      </c>
      <c r="EUB22" s="1954">
        <f t="shared" si="65"/>
        <v>0</v>
      </c>
      <c r="EUC22" s="1954">
        <f t="shared" si="65"/>
        <v>0</v>
      </c>
      <c r="EUD22" s="1954">
        <f t="shared" si="65"/>
        <v>0</v>
      </c>
      <c r="EUE22" s="1954">
        <f t="shared" si="65"/>
        <v>0</v>
      </c>
      <c r="EUF22" s="1954">
        <f t="shared" si="65"/>
        <v>0</v>
      </c>
      <c r="EUG22" s="1954">
        <f t="shared" si="65"/>
        <v>0</v>
      </c>
      <c r="EUH22" s="1954">
        <f t="shared" si="65"/>
        <v>0</v>
      </c>
      <c r="EUI22" s="1954">
        <f t="shared" si="65"/>
        <v>0</v>
      </c>
      <c r="EUJ22" s="1954">
        <f t="shared" si="65"/>
        <v>0</v>
      </c>
      <c r="EUK22" s="1954">
        <f t="shared" si="65"/>
        <v>0</v>
      </c>
      <c r="EUL22" s="1954">
        <f t="shared" si="65"/>
        <v>0</v>
      </c>
      <c r="EUM22" s="1954">
        <f t="shared" si="65"/>
        <v>0</v>
      </c>
      <c r="EUN22" s="1954">
        <f t="shared" si="65"/>
        <v>0</v>
      </c>
      <c r="EUO22" s="1954">
        <f t="shared" si="65"/>
        <v>0</v>
      </c>
      <c r="EUP22" s="1954">
        <f t="shared" si="65"/>
        <v>0</v>
      </c>
      <c r="EUQ22" s="1954">
        <f t="shared" si="65"/>
        <v>0</v>
      </c>
      <c r="EUR22" s="1954">
        <f t="shared" si="65"/>
        <v>0</v>
      </c>
      <c r="EUS22" s="1954">
        <f t="shared" si="65"/>
        <v>0</v>
      </c>
      <c r="EUT22" s="1954">
        <f t="shared" si="65"/>
        <v>0</v>
      </c>
      <c r="EUU22" s="1954">
        <f t="shared" si="65"/>
        <v>0</v>
      </c>
      <c r="EUV22" s="1954">
        <f t="shared" si="65"/>
        <v>0</v>
      </c>
      <c r="EUW22" s="1954">
        <f t="shared" si="65"/>
        <v>0</v>
      </c>
      <c r="EUX22" s="1954">
        <f t="shared" si="65"/>
        <v>0</v>
      </c>
      <c r="EUY22" s="1954">
        <f t="shared" si="65"/>
        <v>0</v>
      </c>
      <c r="EUZ22" s="1954">
        <f t="shared" si="65"/>
        <v>0</v>
      </c>
      <c r="EVA22" s="1954">
        <f t="shared" si="65"/>
        <v>0</v>
      </c>
      <c r="EVB22" s="1954">
        <f t="shared" si="65"/>
        <v>0</v>
      </c>
      <c r="EVC22" s="1954">
        <f t="shared" si="65"/>
        <v>0</v>
      </c>
      <c r="EVD22" s="1954">
        <f t="shared" si="65"/>
        <v>0</v>
      </c>
      <c r="EVE22" s="1954">
        <f t="shared" si="65"/>
        <v>0</v>
      </c>
      <c r="EVF22" s="1954">
        <f t="shared" si="65"/>
        <v>0</v>
      </c>
      <c r="EVG22" s="1954">
        <f t="shared" si="65"/>
        <v>0</v>
      </c>
      <c r="EVH22" s="1954">
        <f t="shared" si="65"/>
        <v>0</v>
      </c>
      <c r="EVI22" s="1954">
        <f t="shared" si="65"/>
        <v>0</v>
      </c>
      <c r="EVJ22" s="1954">
        <f t="shared" si="65"/>
        <v>0</v>
      </c>
      <c r="EVK22" s="1954">
        <f t="shared" si="65"/>
        <v>0</v>
      </c>
      <c r="EVL22" s="1954">
        <f t="shared" si="65"/>
        <v>0</v>
      </c>
      <c r="EVM22" s="1954">
        <f t="shared" si="65"/>
        <v>0</v>
      </c>
      <c r="EVN22" s="1954">
        <f t="shared" si="65"/>
        <v>0</v>
      </c>
      <c r="EVO22" s="1954">
        <f t="shared" si="65"/>
        <v>0</v>
      </c>
      <c r="EVP22" s="1954">
        <f t="shared" si="65"/>
        <v>0</v>
      </c>
      <c r="EVQ22" s="1954">
        <f t="shared" si="65"/>
        <v>0</v>
      </c>
      <c r="EVR22" s="1954">
        <f t="shared" si="65"/>
        <v>0</v>
      </c>
      <c r="EVS22" s="1954">
        <f t="shared" si="65"/>
        <v>0</v>
      </c>
      <c r="EVT22" s="1954">
        <f t="shared" si="65"/>
        <v>0</v>
      </c>
      <c r="EVU22" s="1954">
        <f t="shared" si="65"/>
        <v>0</v>
      </c>
      <c r="EVV22" s="1954">
        <f t="shared" si="65"/>
        <v>0</v>
      </c>
      <c r="EVW22" s="1954">
        <f t="shared" si="65"/>
        <v>0</v>
      </c>
      <c r="EVX22" s="1954">
        <f t="shared" si="65"/>
        <v>0</v>
      </c>
      <c r="EVY22" s="1954">
        <f t="shared" si="65"/>
        <v>0</v>
      </c>
      <c r="EVZ22" s="1954">
        <f t="shared" si="65"/>
        <v>0</v>
      </c>
      <c r="EWA22" s="1954">
        <f t="shared" ref="EWA22:EYL22" si="66">IF(AND(EWA$26="End of period",EWA$25="Revenue"),EWA9,0)</f>
        <v>0</v>
      </c>
      <c r="EWB22" s="1954">
        <f t="shared" si="66"/>
        <v>0</v>
      </c>
      <c r="EWC22" s="1954">
        <f t="shared" si="66"/>
        <v>0</v>
      </c>
      <c r="EWD22" s="1954">
        <f t="shared" si="66"/>
        <v>0</v>
      </c>
      <c r="EWE22" s="1954">
        <f t="shared" si="66"/>
        <v>0</v>
      </c>
      <c r="EWF22" s="1954">
        <f t="shared" si="66"/>
        <v>0</v>
      </c>
      <c r="EWG22" s="1954">
        <f t="shared" si="66"/>
        <v>0</v>
      </c>
      <c r="EWH22" s="1954">
        <f t="shared" si="66"/>
        <v>0</v>
      </c>
      <c r="EWI22" s="1954">
        <f t="shared" si="66"/>
        <v>0</v>
      </c>
      <c r="EWJ22" s="1954">
        <f t="shared" si="66"/>
        <v>0</v>
      </c>
      <c r="EWK22" s="1954">
        <f t="shared" si="66"/>
        <v>0</v>
      </c>
      <c r="EWL22" s="1954">
        <f t="shared" si="66"/>
        <v>0</v>
      </c>
      <c r="EWM22" s="1954">
        <f t="shared" si="66"/>
        <v>0</v>
      </c>
      <c r="EWN22" s="1954">
        <f t="shared" si="66"/>
        <v>0</v>
      </c>
      <c r="EWO22" s="1954">
        <f t="shared" si="66"/>
        <v>0</v>
      </c>
      <c r="EWP22" s="1954">
        <f t="shared" si="66"/>
        <v>0</v>
      </c>
      <c r="EWQ22" s="1954">
        <f t="shared" si="66"/>
        <v>0</v>
      </c>
      <c r="EWR22" s="1954">
        <f t="shared" si="66"/>
        <v>0</v>
      </c>
      <c r="EWS22" s="1954">
        <f t="shared" si="66"/>
        <v>0</v>
      </c>
      <c r="EWT22" s="1954">
        <f t="shared" si="66"/>
        <v>0</v>
      </c>
      <c r="EWU22" s="1954">
        <f t="shared" si="66"/>
        <v>0</v>
      </c>
      <c r="EWV22" s="1954">
        <f t="shared" si="66"/>
        <v>0</v>
      </c>
      <c r="EWW22" s="1954">
        <f t="shared" si="66"/>
        <v>0</v>
      </c>
      <c r="EWX22" s="1954">
        <f t="shared" si="66"/>
        <v>0</v>
      </c>
      <c r="EWY22" s="1954">
        <f t="shared" si="66"/>
        <v>0</v>
      </c>
      <c r="EWZ22" s="1954">
        <f t="shared" si="66"/>
        <v>0</v>
      </c>
      <c r="EXA22" s="1954">
        <f t="shared" si="66"/>
        <v>0</v>
      </c>
      <c r="EXB22" s="1954">
        <f t="shared" si="66"/>
        <v>0</v>
      </c>
      <c r="EXC22" s="1954">
        <f t="shared" si="66"/>
        <v>0</v>
      </c>
      <c r="EXD22" s="1954">
        <f t="shared" si="66"/>
        <v>0</v>
      </c>
      <c r="EXE22" s="1954">
        <f t="shared" si="66"/>
        <v>0</v>
      </c>
      <c r="EXF22" s="1954">
        <f t="shared" si="66"/>
        <v>0</v>
      </c>
      <c r="EXG22" s="1954">
        <f t="shared" si="66"/>
        <v>0</v>
      </c>
      <c r="EXH22" s="1954">
        <f t="shared" si="66"/>
        <v>0</v>
      </c>
      <c r="EXI22" s="1954">
        <f t="shared" si="66"/>
        <v>0</v>
      </c>
      <c r="EXJ22" s="1954">
        <f t="shared" si="66"/>
        <v>0</v>
      </c>
      <c r="EXK22" s="1954">
        <f t="shared" si="66"/>
        <v>0</v>
      </c>
      <c r="EXL22" s="1954">
        <f t="shared" si="66"/>
        <v>0</v>
      </c>
      <c r="EXM22" s="1954">
        <f t="shared" si="66"/>
        <v>0</v>
      </c>
      <c r="EXN22" s="1954">
        <f t="shared" si="66"/>
        <v>0</v>
      </c>
      <c r="EXO22" s="1954">
        <f t="shared" si="66"/>
        <v>0</v>
      </c>
      <c r="EXP22" s="1954">
        <f t="shared" si="66"/>
        <v>0</v>
      </c>
      <c r="EXQ22" s="1954">
        <f t="shared" si="66"/>
        <v>0</v>
      </c>
      <c r="EXR22" s="1954">
        <f t="shared" si="66"/>
        <v>0</v>
      </c>
      <c r="EXS22" s="1954">
        <f t="shared" si="66"/>
        <v>0</v>
      </c>
      <c r="EXT22" s="1954">
        <f t="shared" si="66"/>
        <v>0</v>
      </c>
      <c r="EXU22" s="1954">
        <f t="shared" si="66"/>
        <v>0</v>
      </c>
      <c r="EXV22" s="1954">
        <f t="shared" si="66"/>
        <v>0</v>
      </c>
      <c r="EXW22" s="1954">
        <f t="shared" si="66"/>
        <v>0</v>
      </c>
      <c r="EXX22" s="1954">
        <f t="shared" si="66"/>
        <v>0</v>
      </c>
      <c r="EXY22" s="1954">
        <f t="shared" si="66"/>
        <v>0</v>
      </c>
      <c r="EXZ22" s="1954">
        <f t="shared" si="66"/>
        <v>0</v>
      </c>
      <c r="EYA22" s="1954">
        <f t="shared" si="66"/>
        <v>0</v>
      </c>
      <c r="EYB22" s="1954">
        <f t="shared" si="66"/>
        <v>0</v>
      </c>
      <c r="EYC22" s="1954">
        <f t="shared" si="66"/>
        <v>0</v>
      </c>
      <c r="EYD22" s="1954">
        <f t="shared" si="66"/>
        <v>0</v>
      </c>
      <c r="EYE22" s="1954">
        <f t="shared" si="66"/>
        <v>0</v>
      </c>
      <c r="EYF22" s="1954">
        <f t="shared" si="66"/>
        <v>0</v>
      </c>
      <c r="EYG22" s="1954">
        <f t="shared" si="66"/>
        <v>0</v>
      </c>
      <c r="EYH22" s="1954">
        <f t="shared" si="66"/>
        <v>0</v>
      </c>
      <c r="EYI22" s="1954">
        <f t="shared" si="66"/>
        <v>0</v>
      </c>
      <c r="EYJ22" s="1954">
        <f t="shared" si="66"/>
        <v>0</v>
      </c>
      <c r="EYK22" s="1954">
        <f t="shared" si="66"/>
        <v>0</v>
      </c>
      <c r="EYL22" s="1954">
        <f t="shared" si="66"/>
        <v>0</v>
      </c>
      <c r="EYM22" s="1954">
        <f t="shared" ref="EYM22:FAX22" si="67">IF(AND(EYM$26="End of period",EYM$25="Revenue"),EYM9,0)</f>
        <v>0</v>
      </c>
      <c r="EYN22" s="1954">
        <f t="shared" si="67"/>
        <v>0</v>
      </c>
      <c r="EYO22" s="1954">
        <f t="shared" si="67"/>
        <v>0</v>
      </c>
      <c r="EYP22" s="1954">
        <f t="shared" si="67"/>
        <v>0</v>
      </c>
      <c r="EYQ22" s="1954">
        <f t="shared" si="67"/>
        <v>0</v>
      </c>
      <c r="EYR22" s="1954">
        <f t="shared" si="67"/>
        <v>0</v>
      </c>
      <c r="EYS22" s="1954">
        <f t="shared" si="67"/>
        <v>0</v>
      </c>
      <c r="EYT22" s="1954">
        <f t="shared" si="67"/>
        <v>0</v>
      </c>
      <c r="EYU22" s="1954">
        <f t="shared" si="67"/>
        <v>0</v>
      </c>
      <c r="EYV22" s="1954">
        <f t="shared" si="67"/>
        <v>0</v>
      </c>
      <c r="EYW22" s="1954">
        <f t="shared" si="67"/>
        <v>0</v>
      </c>
      <c r="EYX22" s="1954">
        <f t="shared" si="67"/>
        <v>0</v>
      </c>
      <c r="EYY22" s="1954">
        <f t="shared" si="67"/>
        <v>0</v>
      </c>
      <c r="EYZ22" s="1954">
        <f t="shared" si="67"/>
        <v>0</v>
      </c>
      <c r="EZA22" s="1954">
        <f t="shared" si="67"/>
        <v>0</v>
      </c>
      <c r="EZB22" s="1954">
        <f t="shared" si="67"/>
        <v>0</v>
      </c>
      <c r="EZC22" s="1954">
        <f t="shared" si="67"/>
        <v>0</v>
      </c>
      <c r="EZD22" s="1954">
        <f t="shared" si="67"/>
        <v>0</v>
      </c>
      <c r="EZE22" s="1954">
        <f t="shared" si="67"/>
        <v>0</v>
      </c>
      <c r="EZF22" s="1954">
        <f t="shared" si="67"/>
        <v>0</v>
      </c>
      <c r="EZG22" s="1954">
        <f t="shared" si="67"/>
        <v>0</v>
      </c>
      <c r="EZH22" s="1954">
        <f t="shared" si="67"/>
        <v>0</v>
      </c>
      <c r="EZI22" s="1954">
        <f t="shared" si="67"/>
        <v>0</v>
      </c>
      <c r="EZJ22" s="1954">
        <f t="shared" si="67"/>
        <v>0</v>
      </c>
      <c r="EZK22" s="1954">
        <f t="shared" si="67"/>
        <v>0</v>
      </c>
      <c r="EZL22" s="1954">
        <f t="shared" si="67"/>
        <v>0</v>
      </c>
      <c r="EZM22" s="1954">
        <f t="shared" si="67"/>
        <v>0</v>
      </c>
      <c r="EZN22" s="1954">
        <f t="shared" si="67"/>
        <v>0</v>
      </c>
      <c r="EZO22" s="1954">
        <f t="shared" si="67"/>
        <v>0</v>
      </c>
      <c r="EZP22" s="1954">
        <f t="shared" si="67"/>
        <v>0</v>
      </c>
      <c r="EZQ22" s="1954">
        <f t="shared" si="67"/>
        <v>0</v>
      </c>
      <c r="EZR22" s="1954">
        <f t="shared" si="67"/>
        <v>0</v>
      </c>
      <c r="EZS22" s="1954">
        <f t="shared" si="67"/>
        <v>0</v>
      </c>
      <c r="EZT22" s="1954">
        <f t="shared" si="67"/>
        <v>0</v>
      </c>
      <c r="EZU22" s="1954">
        <f t="shared" si="67"/>
        <v>0</v>
      </c>
      <c r="EZV22" s="1954">
        <f t="shared" si="67"/>
        <v>0</v>
      </c>
      <c r="EZW22" s="1954">
        <f t="shared" si="67"/>
        <v>0</v>
      </c>
      <c r="EZX22" s="1954">
        <f t="shared" si="67"/>
        <v>0</v>
      </c>
      <c r="EZY22" s="1954">
        <f t="shared" si="67"/>
        <v>0</v>
      </c>
      <c r="EZZ22" s="1954">
        <f t="shared" si="67"/>
        <v>0</v>
      </c>
      <c r="FAA22" s="1954">
        <f t="shared" si="67"/>
        <v>0</v>
      </c>
      <c r="FAB22" s="1954">
        <f t="shared" si="67"/>
        <v>0</v>
      </c>
      <c r="FAC22" s="1954">
        <f t="shared" si="67"/>
        <v>0</v>
      </c>
      <c r="FAD22" s="1954">
        <f t="shared" si="67"/>
        <v>0</v>
      </c>
      <c r="FAE22" s="1954">
        <f t="shared" si="67"/>
        <v>0</v>
      </c>
      <c r="FAF22" s="1954">
        <f t="shared" si="67"/>
        <v>0</v>
      </c>
      <c r="FAG22" s="1954">
        <f t="shared" si="67"/>
        <v>0</v>
      </c>
      <c r="FAH22" s="1954">
        <f t="shared" si="67"/>
        <v>0</v>
      </c>
      <c r="FAI22" s="1954">
        <f t="shared" si="67"/>
        <v>0</v>
      </c>
      <c r="FAJ22" s="1954">
        <f t="shared" si="67"/>
        <v>0</v>
      </c>
      <c r="FAK22" s="1954">
        <f t="shared" si="67"/>
        <v>0</v>
      </c>
      <c r="FAL22" s="1954">
        <f t="shared" si="67"/>
        <v>0</v>
      </c>
      <c r="FAM22" s="1954">
        <f t="shared" si="67"/>
        <v>0</v>
      </c>
      <c r="FAN22" s="1954">
        <f t="shared" si="67"/>
        <v>0</v>
      </c>
      <c r="FAO22" s="1954">
        <f t="shared" si="67"/>
        <v>0</v>
      </c>
      <c r="FAP22" s="1954">
        <f t="shared" si="67"/>
        <v>0</v>
      </c>
      <c r="FAQ22" s="1954">
        <f t="shared" si="67"/>
        <v>0</v>
      </c>
      <c r="FAR22" s="1954">
        <f t="shared" si="67"/>
        <v>0</v>
      </c>
      <c r="FAS22" s="1954">
        <f t="shared" si="67"/>
        <v>0</v>
      </c>
      <c r="FAT22" s="1954">
        <f t="shared" si="67"/>
        <v>0</v>
      </c>
      <c r="FAU22" s="1954">
        <f t="shared" si="67"/>
        <v>0</v>
      </c>
      <c r="FAV22" s="1954">
        <f t="shared" si="67"/>
        <v>0</v>
      </c>
      <c r="FAW22" s="1954">
        <f t="shared" si="67"/>
        <v>0</v>
      </c>
      <c r="FAX22" s="1954">
        <f t="shared" si="67"/>
        <v>0</v>
      </c>
      <c r="FAY22" s="1954">
        <f t="shared" ref="FAY22:FDJ22" si="68">IF(AND(FAY$26="End of period",FAY$25="Revenue"),FAY9,0)</f>
        <v>0</v>
      </c>
      <c r="FAZ22" s="1954">
        <f t="shared" si="68"/>
        <v>0</v>
      </c>
      <c r="FBA22" s="1954">
        <f t="shared" si="68"/>
        <v>0</v>
      </c>
      <c r="FBB22" s="1954">
        <f t="shared" si="68"/>
        <v>0</v>
      </c>
      <c r="FBC22" s="1954">
        <f t="shared" si="68"/>
        <v>0</v>
      </c>
      <c r="FBD22" s="1954">
        <f t="shared" si="68"/>
        <v>0</v>
      </c>
      <c r="FBE22" s="1954">
        <f t="shared" si="68"/>
        <v>0</v>
      </c>
      <c r="FBF22" s="1954">
        <f t="shared" si="68"/>
        <v>0</v>
      </c>
      <c r="FBG22" s="1954">
        <f t="shared" si="68"/>
        <v>0</v>
      </c>
      <c r="FBH22" s="1954">
        <f t="shared" si="68"/>
        <v>0</v>
      </c>
      <c r="FBI22" s="1954">
        <f t="shared" si="68"/>
        <v>0</v>
      </c>
      <c r="FBJ22" s="1954">
        <f t="shared" si="68"/>
        <v>0</v>
      </c>
      <c r="FBK22" s="1954">
        <f t="shared" si="68"/>
        <v>0</v>
      </c>
      <c r="FBL22" s="1954">
        <f t="shared" si="68"/>
        <v>0</v>
      </c>
      <c r="FBM22" s="1954">
        <f t="shared" si="68"/>
        <v>0</v>
      </c>
      <c r="FBN22" s="1954">
        <f t="shared" si="68"/>
        <v>0</v>
      </c>
      <c r="FBO22" s="1954">
        <f t="shared" si="68"/>
        <v>0</v>
      </c>
      <c r="FBP22" s="1954">
        <f t="shared" si="68"/>
        <v>0</v>
      </c>
      <c r="FBQ22" s="1954">
        <f t="shared" si="68"/>
        <v>0</v>
      </c>
      <c r="FBR22" s="1954">
        <f t="shared" si="68"/>
        <v>0</v>
      </c>
      <c r="FBS22" s="1954">
        <f t="shared" si="68"/>
        <v>0</v>
      </c>
      <c r="FBT22" s="1954">
        <f t="shared" si="68"/>
        <v>0</v>
      </c>
      <c r="FBU22" s="1954">
        <f t="shared" si="68"/>
        <v>0</v>
      </c>
      <c r="FBV22" s="1954">
        <f t="shared" si="68"/>
        <v>0</v>
      </c>
      <c r="FBW22" s="1954">
        <f t="shared" si="68"/>
        <v>0</v>
      </c>
      <c r="FBX22" s="1954">
        <f t="shared" si="68"/>
        <v>0</v>
      </c>
      <c r="FBY22" s="1954">
        <f t="shared" si="68"/>
        <v>0</v>
      </c>
      <c r="FBZ22" s="1954">
        <f t="shared" si="68"/>
        <v>0</v>
      </c>
      <c r="FCA22" s="1954">
        <f t="shared" si="68"/>
        <v>0</v>
      </c>
      <c r="FCB22" s="1954">
        <f t="shared" si="68"/>
        <v>0</v>
      </c>
      <c r="FCC22" s="1954">
        <f t="shared" si="68"/>
        <v>0</v>
      </c>
      <c r="FCD22" s="1954">
        <f t="shared" si="68"/>
        <v>0</v>
      </c>
      <c r="FCE22" s="1954">
        <f t="shared" si="68"/>
        <v>0</v>
      </c>
      <c r="FCF22" s="1954">
        <f t="shared" si="68"/>
        <v>0</v>
      </c>
      <c r="FCG22" s="1954">
        <f t="shared" si="68"/>
        <v>0</v>
      </c>
      <c r="FCH22" s="1954">
        <f t="shared" si="68"/>
        <v>0</v>
      </c>
      <c r="FCI22" s="1954">
        <f t="shared" si="68"/>
        <v>0</v>
      </c>
      <c r="FCJ22" s="1954">
        <f t="shared" si="68"/>
        <v>0</v>
      </c>
      <c r="FCK22" s="1954">
        <f t="shared" si="68"/>
        <v>0</v>
      </c>
      <c r="FCL22" s="1954">
        <f t="shared" si="68"/>
        <v>0</v>
      </c>
      <c r="FCM22" s="1954">
        <f t="shared" si="68"/>
        <v>0</v>
      </c>
      <c r="FCN22" s="1954">
        <f t="shared" si="68"/>
        <v>0</v>
      </c>
      <c r="FCO22" s="1954">
        <f t="shared" si="68"/>
        <v>0</v>
      </c>
      <c r="FCP22" s="1954">
        <f t="shared" si="68"/>
        <v>0</v>
      </c>
      <c r="FCQ22" s="1954">
        <f t="shared" si="68"/>
        <v>0</v>
      </c>
      <c r="FCR22" s="1954">
        <f t="shared" si="68"/>
        <v>0</v>
      </c>
      <c r="FCS22" s="1954">
        <f t="shared" si="68"/>
        <v>0</v>
      </c>
      <c r="FCT22" s="1954">
        <f t="shared" si="68"/>
        <v>0</v>
      </c>
      <c r="FCU22" s="1954">
        <f t="shared" si="68"/>
        <v>0</v>
      </c>
      <c r="FCV22" s="1954">
        <f t="shared" si="68"/>
        <v>0</v>
      </c>
      <c r="FCW22" s="1954">
        <f t="shared" si="68"/>
        <v>0</v>
      </c>
      <c r="FCX22" s="1954">
        <f t="shared" si="68"/>
        <v>0</v>
      </c>
      <c r="FCY22" s="1954">
        <f t="shared" si="68"/>
        <v>0</v>
      </c>
      <c r="FCZ22" s="1954">
        <f t="shared" si="68"/>
        <v>0</v>
      </c>
      <c r="FDA22" s="1954">
        <f t="shared" si="68"/>
        <v>0</v>
      </c>
      <c r="FDB22" s="1954">
        <f t="shared" si="68"/>
        <v>0</v>
      </c>
      <c r="FDC22" s="1954">
        <f t="shared" si="68"/>
        <v>0</v>
      </c>
      <c r="FDD22" s="1954">
        <f t="shared" si="68"/>
        <v>0</v>
      </c>
      <c r="FDE22" s="1954">
        <f t="shared" si="68"/>
        <v>0</v>
      </c>
      <c r="FDF22" s="1954">
        <f t="shared" si="68"/>
        <v>0</v>
      </c>
      <c r="FDG22" s="1954">
        <f t="shared" si="68"/>
        <v>0</v>
      </c>
      <c r="FDH22" s="1954">
        <f t="shared" si="68"/>
        <v>0</v>
      </c>
      <c r="FDI22" s="1954">
        <f t="shared" si="68"/>
        <v>0</v>
      </c>
      <c r="FDJ22" s="1954">
        <f t="shared" si="68"/>
        <v>0</v>
      </c>
      <c r="FDK22" s="1954">
        <f t="shared" ref="FDK22:FFV22" si="69">IF(AND(FDK$26="End of period",FDK$25="Revenue"),FDK9,0)</f>
        <v>0</v>
      </c>
      <c r="FDL22" s="1954">
        <f t="shared" si="69"/>
        <v>0</v>
      </c>
      <c r="FDM22" s="1954">
        <f t="shared" si="69"/>
        <v>0</v>
      </c>
      <c r="FDN22" s="1954">
        <f t="shared" si="69"/>
        <v>0</v>
      </c>
      <c r="FDO22" s="1954">
        <f t="shared" si="69"/>
        <v>0</v>
      </c>
      <c r="FDP22" s="1954">
        <f t="shared" si="69"/>
        <v>0</v>
      </c>
      <c r="FDQ22" s="1954">
        <f t="shared" si="69"/>
        <v>0</v>
      </c>
      <c r="FDR22" s="1954">
        <f t="shared" si="69"/>
        <v>0</v>
      </c>
      <c r="FDS22" s="1954">
        <f t="shared" si="69"/>
        <v>0</v>
      </c>
      <c r="FDT22" s="1954">
        <f t="shared" si="69"/>
        <v>0</v>
      </c>
      <c r="FDU22" s="1954">
        <f t="shared" si="69"/>
        <v>0</v>
      </c>
      <c r="FDV22" s="1954">
        <f t="shared" si="69"/>
        <v>0</v>
      </c>
      <c r="FDW22" s="1954">
        <f t="shared" si="69"/>
        <v>0</v>
      </c>
      <c r="FDX22" s="1954">
        <f t="shared" si="69"/>
        <v>0</v>
      </c>
      <c r="FDY22" s="1954">
        <f t="shared" si="69"/>
        <v>0</v>
      </c>
      <c r="FDZ22" s="1954">
        <f t="shared" si="69"/>
        <v>0</v>
      </c>
      <c r="FEA22" s="1954">
        <f t="shared" si="69"/>
        <v>0</v>
      </c>
      <c r="FEB22" s="1954">
        <f t="shared" si="69"/>
        <v>0</v>
      </c>
      <c r="FEC22" s="1954">
        <f t="shared" si="69"/>
        <v>0</v>
      </c>
      <c r="FED22" s="1954">
        <f t="shared" si="69"/>
        <v>0</v>
      </c>
      <c r="FEE22" s="1954">
        <f t="shared" si="69"/>
        <v>0</v>
      </c>
      <c r="FEF22" s="1954">
        <f t="shared" si="69"/>
        <v>0</v>
      </c>
      <c r="FEG22" s="1954">
        <f t="shared" si="69"/>
        <v>0</v>
      </c>
      <c r="FEH22" s="1954">
        <f t="shared" si="69"/>
        <v>0</v>
      </c>
      <c r="FEI22" s="1954">
        <f t="shared" si="69"/>
        <v>0</v>
      </c>
      <c r="FEJ22" s="1954">
        <f t="shared" si="69"/>
        <v>0</v>
      </c>
      <c r="FEK22" s="1954">
        <f t="shared" si="69"/>
        <v>0</v>
      </c>
      <c r="FEL22" s="1954">
        <f t="shared" si="69"/>
        <v>0</v>
      </c>
      <c r="FEM22" s="1954">
        <f t="shared" si="69"/>
        <v>0</v>
      </c>
      <c r="FEN22" s="1954">
        <f t="shared" si="69"/>
        <v>0</v>
      </c>
      <c r="FEO22" s="1954">
        <f t="shared" si="69"/>
        <v>0</v>
      </c>
      <c r="FEP22" s="1954">
        <f t="shared" si="69"/>
        <v>0</v>
      </c>
      <c r="FEQ22" s="1954">
        <f t="shared" si="69"/>
        <v>0</v>
      </c>
      <c r="FER22" s="1954">
        <f t="shared" si="69"/>
        <v>0</v>
      </c>
      <c r="FES22" s="1954">
        <f t="shared" si="69"/>
        <v>0</v>
      </c>
      <c r="FET22" s="1954">
        <f t="shared" si="69"/>
        <v>0</v>
      </c>
      <c r="FEU22" s="1954">
        <f t="shared" si="69"/>
        <v>0</v>
      </c>
      <c r="FEV22" s="1954">
        <f t="shared" si="69"/>
        <v>0</v>
      </c>
      <c r="FEW22" s="1954">
        <f t="shared" si="69"/>
        <v>0</v>
      </c>
      <c r="FEX22" s="1954">
        <f t="shared" si="69"/>
        <v>0</v>
      </c>
      <c r="FEY22" s="1954">
        <f t="shared" si="69"/>
        <v>0</v>
      </c>
      <c r="FEZ22" s="1954">
        <f t="shared" si="69"/>
        <v>0</v>
      </c>
      <c r="FFA22" s="1954">
        <f t="shared" si="69"/>
        <v>0</v>
      </c>
      <c r="FFB22" s="1954">
        <f t="shared" si="69"/>
        <v>0</v>
      </c>
      <c r="FFC22" s="1954">
        <f t="shared" si="69"/>
        <v>0</v>
      </c>
      <c r="FFD22" s="1954">
        <f t="shared" si="69"/>
        <v>0</v>
      </c>
      <c r="FFE22" s="1954">
        <f t="shared" si="69"/>
        <v>0</v>
      </c>
      <c r="FFF22" s="1954">
        <f t="shared" si="69"/>
        <v>0</v>
      </c>
      <c r="FFG22" s="1954">
        <f t="shared" si="69"/>
        <v>0</v>
      </c>
      <c r="FFH22" s="1954">
        <f t="shared" si="69"/>
        <v>0</v>
      </c>
      <c r="FFI22" s="1954">
        <f t="shared" si="69"/>
        <v>0</v>
      </c>
      <c r="FFJ22" s="1954">
        <f t="shared" si="69"/>
        <v>0</v>
      </c>
      <c r="FFK22" s="1954">
        <f t="shared" si="69"/>
        <v>0</v>
      </c>
      <c r="FFL22" s="1954">
        <f t="shared" si="69"/>
        <v>0</v>
      </c>
      <c r="FFM22" s="1954">
        <f t="shared" si="69"/>
        <v>0</v>
      </c>
      <c r="FFN22" s="1954">
        <f t="shared" si="69"/>
        <v>0</v>
      </c>
      <c r="FFO22" s="1954">
        <f t="shared" si="69"/>
        <v>0</v>
      </c>
      <c r="FFP22" s="1954">
        <f t="shared" si="69"/>
        <v>0</v>
      </c>
      <c r="FFQ22" s="1954">
        <f t="shared" si="69"/>
        <v>0</v>
      </c>
      <c r="FFR22" s="1954">
        <f t="shared" si="69"/>
        <v>0</v>
      </c>
      <c r="FFS22" s="1954">
        <f t="shared" si="69"/>
        <v>0</v>
      </c>
      <c r="FFT22" s="1954">
        <f t="shared" si="69"/>
        <v>0</v>
      </c>
      <c r="FFU22" s="1954">
        <f t="shared" si="69"/>
        <v>0</v>
      </c>
      <c r="FFV22" s="1954">
        <f t="shared" si="69"/>
        <v>0</v>
      </c>
      <c r="FFW22" s="1954">
        <f t="shared" ref="FFW22:FIH22" si="70">IF(AND(FFW$26="End of period",FFW$25="Revenue"),FFW9,0)</f>
        <v>0</v>
      </c>
      <c r="FFX22" s="1954">
        <f t="shared" si="70"/>
        <v>0</v>
      </c>
      <c r="FFY22" s="1954">
        <f t="shared" si="70"/>
        <v>0</v>
      </c>
      <c r="FFZ22" s="1954">
        <f t="shared" si="70"/>
        <v>0</v>
      </c>
      <c r="FGA22" s="1954">
        <f t="shared" si="70"/>
        <v>0</v>
      </c>
      <c r="FGB22" s="1954">
        <f t="shared" si="70"/>
        <v>0</v>
      </c>
      <c r="FGC22" s="1954">
        <f t="shared" si="70"/>
        <v>0</v>
      </c>
      <c r="FGD22" s="1954">
        <f t="shared" si="70"/>
        <v>0</v>
      </c>
      <c r="FGE22" s="1954">
        <f t="shared" si="70"/>
        <v>0</v>
      </c>
      <c r="FGF22" s="1954">
        <f t="shared" si="70"/>
        <v>0</v>
      </c>
      <c r="FGG22" s="1954">
        <f t="shared" si="70"/>
        <v>0</v>
      </c>
      <c r="FGH22" s="1954">
        <f t="shared" si="70"/>
        <v>0</v>
      </c>
      <c r="FGI22" s="1954">
        <f t="shared" si="70"/>
        <v>0</v>
      </c>
      <c r="FGJ22" s="1954">
        <f t="shared" si="70"/>
        <v>0</v>
      </c>
      <c r="FGK22" s="1954">
        <f t="shared" si="70"/>
        <v>0</v>
      </c>
      <c r="FGL22" s="1954">
        <f t="shared" si="70"/>
        <v>0</v>
      </c>
      <c r="FGM22" s="1954">
        <f t="shared" si="70"/>
        <v>0</v>
      </c>
      <c r="FGN22" s="1954">
        <f t="shared" si="70"/>
        <v>0</v>
      </c>
      <c r="FGO22" s="1954">
        <f t="shared" si="70"/>
        <v>0</v>
      </c>
      <c r="FGP22" s="1954">
        <f t="shared" si="70"/>
        <v>0</v>
      </c>
      <c r="FGQ22" s="1954">
        <f t="shared" si="70"/>
        <v>0</v>
      </c>
      <c r="FGR22" s="1954">
        <f t="shared" si="70"/>
        <v>0</v>
      </c>
      <c r="FGS22" s="1954">
        <f t="shared" si="70"/>
        <v>0</v>
      </c>
      <c r="FGT22" s="1954">
        <f t="shared" si="70"/>
        <v>0</v>
      </c>
      <c r="FGU22" s="1954">
        <f t="shared" si="70"/>
        <v>0</v>
      </c>
      <c r="FGV22" s="1954">
        <f t="shared" si="70"/>
        <v>0</v>
      </c>
      <c r="FGW22" s="1954">
        <f t="shared" si="70"/>
        <v>0</v>
      </c>
      <c r="FGX22" s="1954">
        <f t="shared" si="70"/>
        <v>0</v>
      </c>
      <c r="FGY22" s="1954">
        <f t="shared" si="70"/>
        <v>0</v>
      </c>
      <c r="FGZ22" s="1954">
        <f t="shared" si="70"/>
        <v>0</v>
      </c>
      <c r="FHA22" s="1954">
        <f t="shared" si="70"/>
        <v>0</v>
      </c>
      <c r="FHB22" s="1954">
        <f t="shared" si="70"/>
        <v>0</v>
      </c>
      <c r="FHC22" s="1954">
        <f t="shared" si="70"/>
        <v>0</v>
      </c>
      <c r="FHD22" s="1954">
        <f t="shared" si="70"/>
        <v>0</v>
      </c>
      <c r="FHE22" s="1954">
        <f t="shared" si="70"/>
        <v>0</v>
      </c>
      <c r="FHF22" s="1954">
        <f t="shared" si="70"/>
        <v>0</v>
      </c>
      <c r="FHG22" s="1954">
        <f t="shared" si="70"/>
        <v>0</v>
      </c>
      <c r="FHH22" s="1954">
        <f t="shared" si="70"/>
        <v>0</v>
      </c>
      <c r="FHI22" s="1954">
        <f t="shared" si="70"/>
        <v>0</v>
      </c>
      <c r="FHJ22" s="1954">
        <f t="shared" si="70"/>
        <v>0</v>
      </c>
      <c r="FHK22" s="1954">
        <f t="shared" si="70"/>
        <v>0</v>
      </c>
      <c r="FHL22" s="1954">
        <f t="shared" si="70"/>
        <v>0</v>
      </c>
      <c r="FHM22" s="1954">
        <f t="shared" si="70"/>
        <v>0</v>
      </c>
      <c r="FHN22" s="1954">
        <f t="shared" si="70"/>
        <v>0</v>
      </c>
      <c r="FHO22" s="1954">
        <f t="shared" si="70"/>
        <v>0</v>
      </c>
      <c r="FHP22" s="1954">
        <f t="shared" si="70"/>
        <v>0</v>
      </c>
      <c r="FHQ22" s="1954">
        <f t="shared" si="70"/>
        <v>0</v>
      </c>
      <c r="FHR22" s="1954">
        <f t="shared" si="70"/>
        <v>0</v>
      </c>
      <c r="FHS22" s="1954">
        <f t="shared" si="70"/>
        <v>0</v>
      </c>
      <c r="FHT22" s="1954">
        <f t="shared" si="70"/>
        <v>0</v>
      </c>
      <c r="FHU22" s="1954">
        <f t="shared" si="70"/>
        <v>0</v>
      </c>
      <c r="FHV22" s="1954">
        <f t="shared" si="70"/>
        <v>0</v>
      </c>
      <c r="FHW22" s="1954">
        <f t="shared" si="70"/>
        <v>0</v>
      </c>
      <c r="FHX22" s="1954">
        <f t="shared" si="70"/>
        <v>0</v>
      </c>
      <c r="FHY22" s="1954">
        <f t="shared" si="70"/>
        <v>0</v>
      </c>
      <c r="FHZ22" s="1954">
        <f t="shared" si="70"/>
        <v>0</v>
      </c>
      <c r="FIA22" s="1954">
        <f t="shared" si="70"/>
        <v>0</v>
      </c>
      <c r="FIB22" s="1954">
        <f t="shared" si="70"/>
        <v>0</v>
      </c>
      <c r="FIC22" s="1954">
        <f t="shared" si="70"/>
        <v>0</v>
      </c>
      <c r="FID22" s="1954">
        <f t="shared" si="70"/>
        <v>0</v>
      </c>
      <c r="FIE22" s="1954">
        <f t="shared" si="70"/>
        <v>0</v>
      </c>
      <c r="FIF22" s="1954">
        <f t="shared" si="70"/>
        <v>0</v>
      </c>
      <c r="FIG22" s="1954">
        <f t="shared" si="70"/>
        <v>0</v>
      </c>
      <c r="FIH22" s="1954">
        <f t="shared" si="70"/>
        <v>0</v>
      </c>
      <c r="FII22" s="1954">
        <f t="shared" ref="FII22:FKT22" si="71">IF(AND(FII$26="End of period",FII$25="Revenue"),FII9,0)</f>
        <v>0</v>
      </c>
      <c r="FIJ22" s="1954">
        <f t="shared" si="71"/>
        <v>0</v>
      </c>
      <c r="FIK22" s="1954">
        <f t="shared" si="71"/>
        <v>0</v>
      </c>
      <c r="FIL22" s="1954">
        <f t="shared" si="71"/>
        <v>0</v>
      </c>
      <c r="FIM22" s="1954">
        <f t="shared" si="71"/>
        <v>0</v>
      </c>
      <c r="FIN22" s="1954">
        <f t="shared" si="71"/>
        <v>0</v>
      </c>
      <c r="FIO22" s="1954">
        <f t="shared" si="71"/>
        <v>0</v>
      </c>
      <c r="FIP22" s="1954">
        <f t="shared" si="71"/>
        <v>0</v>
      </c>
      <c r="FIQ22" s="1954">
        <f t="shared" si="71"/>
        <v>0</v>
      </c>
      <c r="FIR22" s="1954">
        <f t="shared" si="71"/>
        <v>0</v>
      </c>
      <c r="FIS22" s="1954">
        <f t="shared" si="71"/>
        <v>0</v>
      </c>
      <c r="FIT22" s="1954">
        <f t="shared" si="71"/>
        <v>0</v>
      </c>
      <c r="FIU22" s="1954">
        <f t="shared" si="71"/>
        <v>0</v>
      </c>
      <c r="FIV22" s="1954">
        <f t="shared" si="71"/>
        <v>0</v>
      </c>
      <c r="FIW22" s="1954">
        <f t="shared" si="71"/>
        <v>0</v>
      </c>
      <c r="FIX22" s="1954">
        <f t="shared" si="71"/>
        <v>0</v>
      </c>
      <c r="FIY22" s="1954">
        <f t="shared" si="71"/>
        <v>0</v>
      </c>
      <c r="FIZ22" s="1954">
        <f t="shared" si="71"/>
        <v>0</v>
      </c>
      <c r="FJA22" s="1954">
        <f t="shared" si="71"/>
        <v>0</v>
      </c>
      <c r="FJB22" s="1954">
        <f t="shared" si="71"/>
        <v>0</v>
      </c>
      <c r="FJC22" s="1954">
        <f t="shared" si="71"/>
        <v>0</v>
      </c>
      <c r="FJD22" s="1954">
        <f t="shared" si="71"/>
        <v>0</v>
      </c>
      <c r="FJE22" s="1954">
        <f t="shared" si="71"/>
        <v>0</v>
      </c>
      <c r="FJF22" s="1954">
        <f t="shared" si="71"/>
        <v>0</v>
      </c>
      <c r="FJG22" s="1954">
        <f t="shared" si="71"/>
        <v>0</v>
      </c>
      <c r="FJH22" s="1954">
        <f t="shared" si="71"/>
        <v>0</v>
      </c>
      <c r="FJI22" s="1954">
        <f t="shared" si="71"/>
        <v>0</v>
      </c>
      <c r="FJJ22" s="1954">
        <f t="shared" si="71"/>
        <v>0</v>
      </c>
      <c r="FJK22" s="1954">
        <f t="shared" si="71"/>
        <v>0</v>
      </c>
      <c r="FJL22" s="1954">
        <f t="shared" si="71"/>
        <v>0</v>
      </c>
      <c r="FJM22" s="1954">
        <f t="shared" si="71"/>
        <v>0</v>
      </c>
      <c r="FJN22" s="1954">
        <f t="shared" si="71"/>
        <v>0</v>
      </c>
      <c r="FJO22" s="1954">
        <f t="shared" si="71"/>
        <v>0</v>
      </c>
      <c r="FJP22" s="1954">
        <f t="shared" si="71"/>
        <v>0</v>
      </c>
      <c r="FJQ22" s="1954">
        <f t="shared" si="71"/>
        <v>0</v>
      </c>
      <c r="FJR22" s="1954">
        <f t="shared" si="71"/>
        <v>0</v>
      </c>
      <c r="FJS22" s="1954">
        <f t="shared" si="71"/>
        <v>0</v>
      </c>
      <c r="FJT22" s="1954">
        <f t="shared" si="71"/>
        <v>0</v>
      </c>
      <c r="FJU22" s="1954">
        <f t="shared" si="71"/>
        <v>0</v>
      </c>
      <c r="FJV22" s="1954">
        <f t="shared" si="71"/>
        <v>0</v>
      </c>
      <c r="FJW22" s="1954">
        <f t="shared" si="71"/>
        <v>0</v>
      </c>
      <c r="FJX22" s="1954">
        <f t="shared" si="71"/>
        <v>0</v>
      </c>
      <c r="FJY22" s="1954">
        <f t="shared" si="71"/>
        <v>0</v>
      </c>
      <c r="FJZ22" s="1954">
        <f t="shared" si="71"/>
        <v>0</v>
      </c>
      <c r="FKA22" s="1954">
        <f t="shared" si="71"/>
        <v>0</v>
      </c>
      <c r="FKB22" s="1954">
        <f t="shared" si="71"/>
        <v>0</v>
      </c>
      <c r="FKC22" s="1954">
        <f t="shared" si="71"/>
        <v>0</v>
      </c>
      <c r="FKD22" s="1954">
        <f t="shared" si="71"/>
        <v>0</v>
      </c>
      <c r="FKE22" s="1954">
        <f t="shared" si="71"/>
        <v>0</v>
      </c>
      <c r="FKF22" s="1954">
        <f t="shared" si="71"/>
        <v>0</v>
      </c>
      <c r="FKG22" s="1954">
        <f t="shared" si="71"/>
        <v>0</v>
      </c>
      <c r="FKH22" s="1954">
        <f t="shared" si="71"/>
        <v>0</v>
      </c>
      <c r="FKI22" s="1954">
        <f t="shared" si="71"/>
        <v>0</v>
      </c>
      <c r="FKJ22" s="1954">
        <f t="shared" si="71"/>
        <v>0</v>
      </c>
      <c r="FKK22" s="1954">
        <f t="shared" si="71"/>
        <v>0</v>
      </c>
      <c r="FKL22" s="1954">
        <f t="shared" si="71"/>
        <v>0</v>
      </c>
      <c r="FKM22" s="1954">
        <f t="shared" si="71"/>
        <v>0</v>
      </c>
      <c r="FKN22" s="1954">
        <f t="shared" si="71"/>
        <v>0</v>
      </c>
      <c r="FKO22" s="1954">
        <f t="shared" si="71"/>
        <v>0</v>
      </c>
      <c r="FKP22" s="1954">
        <f t="shared" si="71"/>
        <v>0</v>
      </c>
      <c r="FKQ22" s="1954">
        <f t="shared" si="71"/>
        <v>0</v>
      </c>
      <c r="FKR22" s="1954">
        <f t="shared" si="71"/>
        <v>0</v>
      </c>
      <c r="FKS22" s="1954">
        <f t="shared" si="71"/>
        <v>0</v>
      </c>
      <c r="FKT22" s="1954">
        <f t="shared" si="71"/>
        <v>0</v>
      </c>
      <c r="FKU22" s="1954">
        <f t="shared" ref="FKU22:FNF22" si="72">IF(AND(FKU$26="End of period",FKU$25="Revenue"),FKU9,0)</f>
        <v>0</v>
      </c>
      <c r="FKV22" s="1954">
        <f t="shared" si="72"/>
        <v>0</v>
      </c>
      <c r="FKW22" s="1954">
        <f t="shared" si="72"/>
        <v>0</v>
      </c>
      <c r="FKX22" s="1954">
        <f t="shared" si="72"/>
        <v>0</v>
      </c>
      <c r="FKY22" s="1954">
        <f t="shared" si="72"/>
        <v>0</v>
      </c>
      <c r="FKZ22" s="1954">
        <f t="shared" si="72"/>
        <v>0</v>
      </c>
      <c r="FLA22" s="1954">
        <f t="shared" si="72"/>
        <v>0</v>
      </c>
      <c r="FLB22" s="1954">
        <f t="shared" si="72"/>
        <v>0</v>
      </c>
      <c r="FLC22" s="1954">
        <f t="shared" si="72"/>
        <v>0</v>
      </c>
      <c r="FLD22" s="1954">
        <f t="shared" si="72"/>
        <v>0</v>
      </c>
      <c r="FLE22" s="1954">
        <f t="shared" si="72"/>
        <v>0</v>
      </c>
      <c r="FLF22" s="1954">
        <f t="shared" si="72"/>
        <v>0</v>
      </c>
      <c r="FLG22" s="1954">
        <f t="shared" si="72"/>
        <v>0</v>
      </c>
      <c r="FLH22" s="1954">
        <f t="shared" si="72"/>
        <v>0</v>
      </c>
      <c r="FLI22" s="1954">
        <f t="shared" si="72"/>
        <v>0</v>
      </c>
      <c r="FLJ22" s="1954">
        <f t="shared" si="72"/>
        <v>0</v>
      </c>
      <c r="FLK22" s="1954">
        <f t="shared" si="72"/>
        <v>0</v>
      </c>
      <c r="FLL22" s="1954">
        <f t="shared" si="72"/>
        <v>0</v>
      </c>
      <c r="FLM22" s="1954">
        <f t="shared" si="72"/>
        <v>0</v>
      </c>
      <c r="FLN22" s="1954">
        <f t="shared" si="72"/>
        <v>0</v>
      </c>
      <c r="FLO22" s="1954">
        <f t="shared" si="72"/>
        <v>0</v>
      </c>
      <c r="FLP22" s="1954">
        <f t="shared" si="72"/>
        <v>0</v>
      </c>
      <c r="FLQ22" s="1954">
        <f t="shared" si="72"/>
        <v>0</v>
      </c>
      <c r="FLR22" s="1954">
        <f t="shared" si="72"/>
        <v>0</v>
      </c>
      <c r="FLS22" s="1954">
        <f t="shared" si="72"/>
        <v>0</v>
      </c>
      <c r="FLT22" s="1954">
        <f t="shared" si="72"/>
        <v>0</v>
      </c>
      <c r="FLU22" s="1954">
        <f t="shared" si="72"/>
        <v>0</v>
      </c>
      <c r="FLV22" s="1954">
        <f t="shared" si="72"/>
        <v>0</v>
      </c>
      <c r="FLW22" s="1954">
        <f t="shared" si="72"/>
        <v>0</v>
      </c>
      <c r="FLX22" s="1954">
        <f t="shared" si="72"/>
        <v>0</v>
      </c>
      <c r="FLY22" s="1954">
        <f t="shared" si="72"/>
        <v>0</v>
      </c>
      <c r="FLZ22" s="1954">
        <f t="shared" si="72"/>
        <v>0</v>
      </c>
      <c r="FMA22" s="1954">
        <f t="shared" si="72"/>
        <v>0</v>
      </c>
      <c r="FMB22" s="1954">
        <f t="shared" si="72"/>
        <v>0</v>
      </c>
      <c r="FMC22" s="1954">
        <f t="shared" si="72"/>
        <v>0</v>
      </c>
      <c r="FMD22" s="1954">
        <f t="shared" si="72"/>
        <v>0</v>
      </c>
      <c r="FME22" s="1954">
        <f t="shared" si="72"/>
        <v>0</v>
      </c>
      <c r="FMF22" s="1954">
        <f t="shared" si="72"/>
        <v>0</v>
      </c>
      <c r="FMG22" s="1954">
        <f t="shared" si="72"/>
        <v>0</v>
      </c>
      <c r="FMH22" s="1954">
        <f t="shared" si="72"/>
        <v>0</v>
      </c>
      <c r="FMI22" s="1954">
        <f t="shared" si="72"/>
        <v>0</v>
      </c>
      <c r="FMJ22" s="1954">
        <f t="shared" si="72"/>
        <v>0</v>
      </c>
      <c r="FMK22" s="1954">
        <f t="shared" si="72"/>
        <v>0</v>
      </c>
      <c r="FML22" s="1954">
        <f t="shared" si="72"/>
        <v>0</v>
      </c>
      <c r="FMM22" s="1954">
        <f t="shared" si="72"/>
        <v>0</v>
      </c>
      <c r="FMN22" s="1954">
        <f t="shared" si="72"/>
        <v>0</v>
      </c>
      <c r="FMO22" s="1954">
        <f t="shared" si="72"/>
        <v>0</v>
      </c>
      <c r="FMP22" s="1954">
        <f t="shared" si="72"/>
        <v>0</v>
      </c>
      <c r="FMQ22" s="1954">
        <f t="shared" si="72"/>
        <v>0</v>
      </c>
      <c r="FMR22" s="1954">
        <f t="shared" si="72"/>
        <v>0</v>
      </c>
      <c r="FMS22" s="1954">
        <f t="shared" si="72"/>
        <v>0</v>
      </c>
      <c r="FMT22" s="1954">
        <f t="shared" si="72"/>
        <v>0</v>
      </c>
      <c r="FMU22" s="1954">
        <f t="shared" si="72"/>
        <v>0</v>
      </c>
      <c r="FMV22" s="1954">
        <f t="shared" si="72"/>
        <v>0</v>
      </c>
      <c r="FMW22" s="1954">
        <f t="shared" si="72"/>
        <v>0</v>
      </c>
      <c r="FMX22" s="1954">
        <f t="shared" si="72"/>
        <v>0</v>
      </c>
      <c r="FMY22" s="1954">
        <f t="shared" si="72"/>
        <v>0</v>
      </c>
      <c r="FMZ22" s="1954">
        <f t="shared" si="72"/>
        <v>0</v>
      </c>
      <c r="FNA22" s="1954">
        <f t="shared" si="72"/>
        <v>0</v>
      </c>
      <c r="FNB22" s="1954">
        <f t="shared" si="72"/>
        <v>0</v>
      </c>
      <c r="FNC22" s="1954">
        <f t="shared" si="72"/>
        <v>0</v>
      </c>
      <c r="FND22" s="1954">
        <f t="shared" si="72"/>
        <v>0</v>
      </c>
      <c r="FNE22" s="1954">
        <f t="shared" si="72"/>
        <v>0</v>
      </c>
      <c r="FNF22" s="1954">
        <f t="shared" si="72"/>
        <v>0</v>
      </c>
      <c r="FNG22" s="1954">
        <f t="shared" ref="FNG22:FPR22" si="73">IF(AND(FNG$26="End of period",FNG$25="Revenue"),FNG9,0)</f>
        <v>0</v>
      </c>
      <c r="FNH22" s="1954">
        <f t="shared" si="73"/>
        <v>0</v>
      </c>
      <c r="FNI22" s="1954">
        <f t="shared" si="73"/>
        <v>0</v>
      </c>
      <c r="FNJ22" s="1954">
        <f t="shared" si="73"/>
        <v>0</v>
      </c>
      <c r="FNK22" s="1954">
        <f t="shared" si="73"/>
        <v>0</v>
      </c>
      <c r="FNL22" s="1954">
        <f t="shared" si="73"/>
        <v>0</v>
      </c>
      <c r="FNM22" s="1954">
        <f t="shared" si="73"/>
        <v>0</v>
      </c>
      <c r="FNN22" s="1954">
        <f t="shared" si="73"/>
        <v>0</v>
      </c>
      <c r="FNO22" s="1954">
        <f t="shared" si="73"/>
        <v>0</v>
      </c>
      <c r="FNP22" s="1954">
        <f t="shared" si="73"/>
        <v>0</v>
      </c>
      <c r="FNQ22" s="1954">
        <f t="shared" si="73"/>
        <v>0</v>
      </c>
      <c r="FNR22" s="1954">
        <f t="shared" si="73"/>
        <v>0</v>
      </c>
      <c r="FNS22" s="1954">
        <f t="shared" si="73"/>
        <v>0</v>
      </c>
      <c r="FNT22" s="1954">
        <f t="shared" si="73"/>
        <v>0</v>
      </c>
      <c r="FNU22" s="1954">
        <f t="shared" si="73"/>
        <v>0</v>
      </c>
      <c r="FNV22" s="1954">
        <f t="shared" si="73"/>
        <v>0</v>
      </c>
      <c r="FNW22" s="1954">
        <f t="shared" si="73"/>
        <v>0</v>
      </c>
      <c r="FNX22" s="1954">
        <f t="shared" si="73"/>
        <v>0</v>
      </c>
      <c r="FNY22" s="1954">
        <f t="shared" si="73"/>
        <v>0</v>
      </c>
      <c r="FNZ22" s="1954">
        <f t="shared" si="73"/>
        <v>0</v>
      </c>
      <c r="FOA22" s="1954">
        <f t="shared" si="73"/>
        <v>0</v>
      </c>
      <c r="FOB22" s="1954">
        <f t="shared" si="73"/>
        <v>0</v>
      </c>
      <c r="FOC22" s="1954">
        <f t="shared" si="73"/>
        <v>0</v>
      </c>
      <c r="FOD22" s="1954">
        <f t="shared" si="73"/>
        <v>0</v>
      </c>
      <c r="FOE22" s="1954">
        <f t="shared" si="73"/>
        <v>0</v>
      </c>
      <c r="FOF22" s="1954">
        <f t="shared" si="73"/>
        <v>0</v>
      </c>
      <c r="FOG22" s="1954">
        <f t="shared" si="73"/>
        <v>0</v>
      </c>
      <c r="FOH22" s="1954">
        <f t="shared" si="73"/>
        <v>0</v>
      </c>
      <c r="FOI22" s="1954">
        <f t="shared" si="73"/>
        <v>0</v>
      </c>
      <c r="FOJ22" s="1954">
        <f t="shared" si="73"/>
        <v>0</v>
      </c>
      <c r="FOK22" s="1954">
        <f t="shared" si="73"/>
        <v>0</v>
      </c>
      <c r="FOL22" s="1954">
        <f t="shared" si="73"/>
        <v>0</v>
      </c>
      <c r="FOM22" s="1954">
        <f t="shared" si="73"/>
        <v>0</v>
      </c>
      <c r="FON22" s="1954">
        <f t="shared" si="73"/>
        <v>0</v>
      </c>
      <c r="FOO22" s="1954">
        <f t="shared" si="73"/>
        <v>0</v>
      </c>
      <c r="FOP22" s="1954">
        <f t="shared" si="73"/>
        <v>0</v>
      </c>
      <c r="FOQ22" s="1954">
        <f t="shared" si="73"/>
        <v>0</v>
      </c>
      <c r="FOR22" s="1954">
        <f t="shared" si="73"/>
        <v>0</v>
      </c>
      <c r="FOS22" s="1954">
        <f t="shared" si="73"/>
        <v>0</v>
      </c>
      <c r="FOT22" s="1954">
        <f t="shared" si="73"/>
        <v>0</v>
      </c>
      <c r="FOU22" s="1954">
        <f t="shared" si="73"/>
        <v>0</v>
      </c>
      <c r="FOV22" s="1954">
        <f t="shared" si="73"/>
        <v>0</v>
      </c>
      <c r="FOW22" s="1954">
        <f t="shared" si="73"/>
        <v>0</v>
      </c>
      <c r="FOX22" s="1954">
        <f t="shared" si="73"/>
        <v>0</v>
      </c>
      <c r="FOY22" s="1954">
        <f t="shared" si="73"/>
        <v>0</v>
      </c>
      <c r="FOZ22" s="1954">
        <f t="shared" si="73"/>
        <v>0</v>
      </c>
      <c r="FPA22" s="1954">
        <f t="shared" si="73"/>
        <v>0</v>
      </c>
      <c r="FPB22" s="1954">
        <f t="shared" si="73"/>
        <v>0</v>
      </c>
      <c r="FPC22" s="1954">
        <f t="shared" si="73"/>
        <v>0</v>
      </c>
      <c r="FPD22" s="1954">
        <f t="shared" si="73"/>
        <v>0</v>
      </c>
      <c r="FPE22" s="1954">
        <f t="shared" si="73"/>
        <v>0</v>
      </c>
      <c r="FPF22" s="1954">
        <f t="shared" si="73"/>
        <v>0</v>
      </c>
      <c r="FPG22" s="1954">
        <f t="shared" si="73"/>
        <v>0</v>
      </c>
      <c r="FPH22" s="1954">
        <f t="shared" si="73"/>
        <v>0</v>
      </c>
      <c r="FPI22" s="1954">
        <f t="shared" si="73"/>
        <v>0</v>
      </c>
      <c r="FPJ22" s="1954">
        <f t="shared" si="73"/>
        <v>0</v>
      </c>
      <c r="FPK22" s="1954">
        <f t="shared" si="73"/>
        <v>0</v>
      </c>
      <c r="FPL22" s="1954">
        <f t="shared" si="73"/>
        <v>0</v>
      </c>
      <c r="FPM22" s="1954">
        <f t="shared" si="73"/>
        <v>0</v>
      </c>
      <c r="FPN22" s="1954">
        <f t="shared" si="73"/>
        <v>0</v>
      </c>
      <c r="FPO22" s="1954">
        <f t="shared" si="73"/>
        <v>0</v>
      </c>
      <c r="FPP22" s="1954">
        <f t="shared" si="73"/>
        <v>0</v>
      </c>
      <c r="FPQ22" s="1954">
        <f t="shared" si="73"/>
        <v>0</v>
      </c>
      <c r="FPR22" s="1954">
        <f t="shared" si="73"/>
        <v>0</v>
      </c>
      <c r="FPS22" s="1954">
        <f t="shared" ref="FPS22:FSD22" si="74">IF(AND(FPS$26="End of period",FPS$25="Revenue"),FPS9,0)</f>
        <v>0</v>
      </c>
      <c r="FPT22" s="1954">
        <f t="shared" si="74"/>
        <v>0</v>
      </c>
      <c r="FPU22" s="1954">
        <f t="shared" si="74"/>
        <v>0</v>
      </c>
      <c r="FPV22" s="1954">
        <f t="shared" si="74"/>
        <v>0</v>
      </c>
      <c r="FPW22" s="1954">
        <f t="shared" si="74"/>
        <v>0</v>
      </c>
      <c r="FPX22" s="1954">
        <f t="shared" si="74"/>
        <v>0</v>
      </c>
      <c r="FPY22" s="1954">
        <f t="shared" si="74"/>
        <v>0</v>
      </c>
      <c r="FPZ22" s="1954">
        <f t="shared" si="74"/>
        <v>0</v>
      </c>
      <c r="FQA22" s="1954">
        <f t="shared" si="74"/>
        <v>0</v>
      </c>
      <c r="FQB22" s="1954">
        <f t="shared" si="74"/>
        <v>0</v>
      </c>
      <c r="FQC22" s="1954">
        <f t="shared" si="74"/>
        <v>0</v>
      </c>
      <c r="FQD22" s="1954">
        <f t="shared" si="74"/>
        <v>0</v>
      </c>
      <c r="FQE22" s="1954">
        <f t="shared" si="74"/>
        <v>0</v>
      </c>
      <c r="FQF22" s="1954">
        <f t="shared" si="74"/>
        <v>0</v>
      </c>
      <c r="FQG22" s="1954">
        <f t="shared" si="74"/>
        <v>0</v>
      </c>
      <c r="FQH22" s="1954">
        <f t="shared" si="74"/>
        <v>0</v>
      </c>
      <c r="FQI22" s="1954">
        <f t="shared" si="74"/>
        <v>0</v>
      </c>
      <c r="FQJ22" s="1954">
        <f t="shared" si="74"/>
        <v>0</v>
      </c>
      <c r="FQK22" s="1954">
        <f t="shared" si="74"/>
        <v>0</v>
      </c>
      <c r="FQL22" s="1954">
        <f t="shared" si="74"/>
        <v>0</v>
      </c>
      <c r="FQM22" s="1954">
        <f t="shared" si="74"/>
        <v>0</v>
      </c>
      <c r="FQN22" s="1954">
        <f t="shared" si="74"/>
        <v>0</v>
      </c>
      <c r="FQO22" s="1954">
        <f t="shared" si="74"/>
        <v>0</v>
      </c>
      <c r="FQP22" s="1954">
        <f t="shared" si="74"/>
        <v>0</v>
      </c>
      <c r="FQQ22" s="1954">
        <f t="shared" si="74"/>
        <v>0</v>
      </c>
      <c r="FQR22" s="1954">
        <f t="shared" si="74"/>
        <v>0</v>
      </c>
      <c r="FQS22" s="1954">
        <f t="shared" si="74"/>
        <v>0</v>
      </c>
      <c r="FQT22" s="1954">
        <f t="shared" si="74"/>
        <v>0</v>
      </c>
      <c r="FQU22" s="1954">
        <f t="shared" si="74"/>
        <v>0</v>
      </c>
      <c r="FQV22" s="1954">
        <f t="shared" si="74"/>
        <v>0</v>
      </c>
      <c r="FQW22" s="1954">
        <f t="shared" si="74"/>
        <v>0</v>
      </c>
      <c r="FQX22" s="1954">
        <f t="shared" si="74"/>
        <v>0</v>
      </c>
      <c r="FQY22" s="1954">
        <f t="shared" si="74"/>
        <v>0</v>
      </c>
      <c r="FQZ22" s="1954">
        <f t="shared" si="74"/>
        <v>0</v>
      </c>
      <c r="FRA22" s="1954">
        <f t="shared" si="74"/>
        <v>0</v>
      </c>
      <c r="FRB22" s="1954">
        <f t="shared" si="74"/>
        <v>0</v>
      </c>
      <c r="FRC22" s="1954">
        <f t="shared" si="74"/>
        <v>0</v>
      </c>
      <c r="FRD22" s="1954">
        <f t="shared" si="74"/>
        <v>0</v>
      </c>
      <c r="FRE22" s="1954">
        <f t="shared" si="74"/>
        <v>0</v>
      </c>
      <c r="FRF22" s="1954">
        <f t="shared" si="74"/>
        <v>0</v>
      </c>
      <c r="FRG22" s="1954">
        <f t="shared" si="74"/>
        <v>0</v>
      </c>
      <c r="FRH22" s="1954">
        <f t="shared" si="74"/>
        <v>0</v>
      </c>
      <c r="FRI22" s="1954">
        <f t="shared" si="74"/>
        <v>0</v>
      </c>
      <c r="FRJ22" s="1954">
        <f t="shared" si="74"/>
        <v>0</v>
      </c>
      <c r="FRK22" s="1954">
        <f t="shared" si="74"/>
        <v>0</v>
      </c>
      <c r="FRL22" s="1954">
        <f t="shared" si="74"/>
        <v>0</v>
      </c>
      <c r="FRM22" s="1954">
        <f t="shared" si="74"/>
        <v>0</v>
      </c>
      <c r="FRN22" s="1954">
        <f t="shared" si="74"/>
        <v>0</v>
      </c>
      <c r="FRO22" s="1954">
        <f t="shared" si="74"/>
        <v>0</v>
      </c>
      <c r="FRP22" s="1954">
        <f t="shared" si="74"/>
        <v>0</v>
      </c>
      <c r="FRQ22" s="1954">
        <f t="shared" si="74"/>
        <v>0</v>
      </c>
      <c r="FRR22" s="1954">
        <f t="shared" si="74"/>
        <v>0</v>
      </c>
      <c r="FRS22" s="1954">
        <f t="shared" si="74"/>
        <v>0</v>
      </c>
      <c r="FRT22" s="1954">
        <f t="shared" si="74"/>
        <v>0</v>
      </c>
      <c r="FRU22" s="1954">
        <f t="shared" si="74"/>
        <v>0</v>
      </c>
      <c r="FRV22" s="1954">
        <f t="shared" si="74"/>
        <v>0</v>
      </c>
      <c r="FRW22" s="1954">
        <f t="shared" si="74"/>
        <v>0</v>
      </c>
      <c r="FRX22" s="1954">
        <f t="shared" si="74"/>
        <v>0</v>
      </c>
      <c r="FRY22" s="1954">
        <f t="shared" si="74"/>
        <v>0</v>
      </c>
      <c r="FRZ22" s="1954">
        <f t="shared" si="74"/>
        <v>0</v>
      </c>
      <c r="FSA22" s="1954">
        <f t="shared" si="74"/>
        <v>0</v>
      </c>
      <c r="FSB22" s="1954">
        <f t="shared" si="74"/>
        <v>0</v>
      </c>
      <c r="FSC22" s="1954">
        <f t="shared" si="74"/>
        <v>0</v>
      </c>
      <c r="FSD22" s="1954">
        <f t="shared" si="74"/>
        <v>0</v>
      </c>
      <c r="FSE22" s="1954">
        <f t="shared" ref="FSE22:FUP22" si="75">IF(AND(FSE$26="End of period",FSE$25="Revenue"),FSE9,0)</f>
        <v>0</v>
      </c>
      <c r="FSF22" s="1954">
        <f t="shared" si="75"/>
        <v>0</v>
      </c>
      <c r="FSG22" s="1954">
        <f t="shared" si="75"/>
        <v>0</v>
      </c>
      <c r="FSH22" s="1954">
        <f t="shared" si="75"/>
        <v>0</v>
      </c>
      <c r="FSI22" s="1954">
        <f t="shared" si="75"/>
        <v>0</v>
      </c>
      <c r="FSJ22" s="1954">
        <f t="shared" si="75"/>
        <v>0</v>
      </c>
      <c r="FSK22" s="1954">
        <f t="shared" si="75"/>
        <v>0</v>
      </c>
      <c r="FSL22" s="1954">
        <f t="shared" si="75"/>
        <v>0</v>
      </c>
      <c r="FSM22" s="1954">
        <f t="shared" si="75"/>
        <v>0</v>
      </c>
      <c r="FSN22" s="1954">
        <f t="shared" si="75"/>
        <v>0</v>
      </c>
      <c r="FSO22" s="1954">
        <f t="shared" si="75"/>
        <v>0</v>
      </c>
      <c r="FSP22" s="1954">
        <f t="shared" si="75"/>
        <v>0</v>
      </c>
      <c r="FSQ22" s="1954">
        <f t="shared" si="75"/>
        <v>0</v>
      </c>
      <c r="FSR22" s="1954">
        <f t="shared" si="75"/>
        <v>0</v>
      </c>
      <c r="FSS22" s="1954">
        <f t="shared" si="75"/>
        <v>0</v>
      </c>
      <c r="FST22" s="1954">
        <f t="shared" si="75"/>
        <v>0</v>
      </c>
      <c r="FSU22" s="1954">
        <f t="shared" si="75"/>
        <v>0</v>
      </c>
      <c r="FSV22" s="1954">
        <f t="shared" si="75"/>
        <v>0</v>
      </c>
      <c r="FSW22" s="1954">
        <f t="shared" si="75"/>
        <v>0</v>
      </c>
      <c r="FSX22" s="1954">
        <f t="shared" si="75"/>
        <v>0</v>
      </c>
      <c r="FSY22" s="1954">
        <f t="shared" si="75"/>
        <v>0</v>
      </c>
      <c r="FSZ22" s="1954">
        <f t="shared" si="75"/>
        <v>0</v>
      </c>
      <c r="FTA22" s="1954">
        <f t="shared" si="75"/>
        <v>0</v>
      </c>
      <c r="FTB22" s="1954">
        <f t="shared" si="75"/>
        <v>0</v>
      </c>
      <c r="FTC22" s="1954">
        <f t="shared" si="75"/>
        <v>0</v>
      </c>
      <c r="FTD22" s="1954">
        <f t="shared" si="75"/>
        <v>0</v>
      </c>
      <c r="FTE22" s="1954">
        <f t="shared" si="75"/>
        <v>0</v>
      </c>
      <c r="FTF22" s="1954">
        <f t="shared" si="75"/>
        <v>0</v>
      </c>
      <c r="FTG22" s="1954">
        <f t="shared" si="75"/>
        <v>0</v>
      </c>
      <c r="FTH22" s="1954">
        <f t="shared" si="75"/>
        <v>0</v>
      </c>
      <c r="FTI22" s="1954">
        <f t="shared" si="75"/>
        <v>0</v>
      </c>
      <c r="FTJ22" s="1954">
        <f t="shared" si="75"/>
        <v>0</v>
      </c>
      <c r="FTK22" s="1954">
        <f t="shared" si="75"/>
        <v>0</v>
      </c>
      <c r="FTL22" s="1954">
        <f t="shared" si="75"/>
        <v>0</v>
      </c>
      <c r="FTM22" s="1954">
        <f t="shared" si="75"/>
        <v>0</v>
      </c>
      <c r="FTN22" s="1954">
        <f t="shared" si="75"/>
        <v>0</v>
      </c>
      <c r="FTO22" s="1954">
        <f t="shared" si="75"/>
        <v>0</v>
      </c>
      <c r="FTP22" s="1954">
        <f t="shared" si="75"/>
        <v>0</v>
      </c>
      <c r="FTQ22" s="1954">
        <f t="shared" si="75"/>
        <v>0</v>
      </c>
      <c r="FTR22" s="1954">
        <f t="shared" si="75"/>
        <v>0</v>
      </c>
      <c r="FTS22" s="1954">
        <f t="shared" si="75"/>
        <v>0</v>
      </c>
      <c r="FTT22" s="1954">
        <f t="shared" si="75"/>
        <v>0</v>
      </c>
      <c r="FTU22" s="1954">
        <f t="shared" si="75"/>
        <v>0</v>
      </c>
      <c r="FTV22" s="1954">
        <f t="shared" si="75"/>
        <v>0</v>
      </c>
      <c r="FTW22" s="1954">
        <f t="shared" si="75"/>
        <v>0</v>
      </c>
      <c r="FTX22" s="1954">
        <f t="shared" si="75"/>
        <v>0</v>
      </c>
      <c r="FTY22" s="1954">
        <f t="shared" si="75"/>
        <v>0</v>
      </c>
      <c r="FTZ22" s="1954">
        <f t="shared" si="75"/>
        <v>0</v>
      </c>
      <c r="FUA22" s="1954">
        <f t="shared" si="75"/>
        <v>0</v>
      </c>
      <c r="FUB22" s="1954">
        <f t="shared" si="75"/>
        <v>0</v>
      </c>
      <c r="FUC22" s="1954">
        <f t="shared" si="75"/>
        <v>0</v>
      </c>
      <c r="FUD22" s="1954">
        <f t="shared" si="75"/>
        <v>0</v>
      </c>
      <c r="FUE22" s="1954">
        <f t="shared" si="75"/>
        <v>0</v>
      </c>
      <c r="FUF22" s="1954">
        <f t="shared" si="75"/>
        <v>0</v>
      </c>
      <c r="FUG22" s="1954">
        <f t="shared" si="75"/>
        <v>0</v>
      </c>
      <c r="FUH22" s="1954">
        <f t="shared" si="75"/>
        <v>0</v>
      </c>
      <c r="FUI22" s="1954">
        <f t="shared" si="75"/>
        <v>0</v>
      </c>
      <c r="FUJ22" s="1954">
        <f t="shared" si="75"/>
        <v>0</v>
      </c>
      <c r="FUK22" s="1954">
        <f t="shared" si="75"/>
        <v>0</v>
      </c>
      <c r="FUL22" s="1954">
        <f t="shared" si="75"/>
        <v>0</v>
      </c>
      <c r="FUM22" s="1954">
        <f t="shared" si="75"/>
        <v>0</v>
      </c>
      <c r="FUN22" s="1954">
        <f t="shared" si="75"/>
        <v>0</v>
      </c>
      <c r="FUO22" s="1954">
        <f t="shared" si="75"/>
        <v>0</v>
      </c>
      <c r="FUP22" s="1954">
        <f t="shared" si="75"/>
        <v>0</v>
      </c>
      <c r="FUQ22" s="1954">
        <f t="shared" ref="FUQ22:FXB22" si="76">IF(AND(FUQ$26="End of period",FUQ$25="Revenue"),FUQ9,0)</f>
        <v>0</v>
      </c>
      <c r="FUR22" s="1954">
        <f t="shared" si="76"/>
        <v>0</v>
      </c>
      <c r="FUS22" s="1954">
        <f t="shared" si="76"/>
        <v>0</v>
      </c>
      <c r="FUT22" s="1954">
        <f t="shared" si="76"/>
        <v>0</v>
      </c>
      <c r="FUU22" s="1954">
        <f t="shared" si="76"/>
        <v>0</v>
      </c>
      <c r="FUV22" s="1954">
        <f t="shared" si="76"/>
        <v>0</v>
      </c>
      <c r="FUW22" s="1954">
        <f t="shared" si="76"/>
        <v>0</v>
      </c>
      <c r="FUX22" s="1954">
        <f t="shared" si="76"/>
        <v>0</v>
      </c>
      <c r="FUY22" s="1954">
        <f t="shared" si="76"/>
        <v>0</v>
      </c>
      <c r="FUZ22" s="1954">
        <f t="shared" si="76"/>
        <v>0</v>
      </c>
      <c r="FVA22" s="1954">
        <f t="shared" si="76"/>
        <v>0</v>
      </c>
      <c r="FVB22" s="1954">
        <f t="shared" si="76"/>
        <v>0</v>
      </c>
      <c r="FVC22" s="1954">
        <f t="shared" si="76"/>
        <v>0</v>
      </c>
      <c r="FVD22" s="1954">
        <f t="shared" si="76"/>
        <v>0</v>
      </c>
      <c r="FVE22" s="1954">
        <f t="shared" si="76"/>
        <v>0</v>
      </c>
      <c r="FVF22" s="1954">
        <f t="shared" si="76"/>
        <v>0</v>
      </c>
      <c r="FVG22" s="1954">
        <f t="shared" si="76"/>
        <v>0</v>
      </c>
      <c r="FVH22" s="1954">
        <f t="shared" si="76"/>
        <v>0</v>
      </c>
      <c r="FVI22" s="1954">
        <f t="shared" si="76"/>
        <v>0</v>
      </c>
      <c r="FVJ22" s="1954">
        <f t="shared" si="76"/>
        <v>0</v>
      </c>
      <c r="FVK22" s="1954">
        <f t="shared" si="76"/>
        <v>0</v>
      </c>
      <c r="FVL22" s="1954">
        <f t="shared" si="76"/>
        <v>0</v>
      </c>
      <c r="FVM22" s="1954">
        <f t="shared" si="76"/>
        <v>0</v>
      </c>
      <c r="FVN22" s="1954">
        <f t="shared" si="76"/>
        <v>0</v>
      </c>
      <c r="FVO22" s="1954">
        <f t="shared" si="76"/>
        <v>0</v>
      </c>
      <c r="FVP22" s="1954">
        <f t="shared" si="76"/>
        <v>0</v>
      </c>
      <c r="FVQ22" s="1954">
        <f t="shared" si="76"/>
        <v>0</v>
      </c>
      <c r="FVR22" s="1954">
        <f t="shared" si="76"/>
        <v>0</v>
      </c>
      <c r="FVS22" s="1954">
        <f t="shared" si="76"/>
        <v>0</v>
      </c>
      <c r="FVT22" s="1954">
        <f t="shared" si="76"/>
        <v>0</v>
      </c>
      <c r="FVU22" s="1954">
        <f t="shared" si="76"/>
        <v>0</v>
      </c>
      <c r="FVV22" s="1954">
        <f t="shared" si="76"/>
        <v>0</v>
      </c>
      <c r="FVW22" s="1954">
        <f t="shared" si="76"/>
        <v>0</v>
      </c>
      <c r="FVX22" s="1954">
        <f t="shared" si="76"/>
        <v>0</v>
      </c>
      <c r="FVY22" s="1954">
        <f t="shared" si="76"/>
        <v>0</v>
      </c>
      <c r="FVZ22" s="1954">
        <f t="shared" si="76"/>
        <v>0</v>
      </c>
      <c r="FWA22" s="1954">
        <f t="shared" si="76"/>
        <v>0</v>
      </c>
      <c r="FWB22" s="1954">
        <f t="shared" si="76"/>
        <v>0</v>
      </c>
      <c r="FWC22" s="1954">
        <f t="shared" si="76"/>
        <v>0</v>
      </c>
      <c r="FWD22" s="1954">
        <f t="shared" si="76"/>
        <v>0</v>
      </c>
      <c r="FWE22" s="1954">
        <f t="shared" si="76"/>
        <v>0</v>
      </c>
      <c r="FWF22" s="1954">
        <f t="shared" si="76"/>
        <v>0</v>
      </c>
      <c r="FWG22" s="1954">
        <f t="shared" si="76"/>
        <v>0</v>
      </c>
      <c r="FWH22" s="1954">
        <f t="shared" si="76"/>
        <v>0</v>
      </c>
      <c r="FWI22" s="1954">
        <f t="shared" si="76"/>
        <v>0</v>
      </c>
      <c r="FWJ22" s="1954">
        <f t="shared" si="76"/>
        <v>0</v>
      </c>
      <c r="FWK22" s="1954">
        <f t="shared" si="76"/>
        <v>0</v>
      </c>
      <c r="FWL22" s="1954">
        <f t="shared" si="76"/>
        <v>0</v>
      </c>
      <c r="FWM22" s="1954">
        <f t="shared" si="76"/>
        <v>0</v>
      </c>
      <c r="FWN22" s="1954">
        <f t="shared" si="76"/>
        <v>0</v>
      </c>
      <c r="FWO22" s="1954">
        <f t="shared" si="76"/>
        <v>0</v>
      </c>
      <c r="FWP22" s="1954">
        <f t="shared" si="76"/>
        <v>0</v>
      </c>
      <c r="FWQ22" s="1954">
        <f t="shared" si="76"/>
        <v>0</v>
      </c>
      <c r="FWR22" s="1954">
        <f t="shared" si="76"/>
        <v>0</v>
      </c>
      <c r="FWS22" s="1954">
        <f t="shared" si="76"/>
        <v>0</v>
      </c>
      <c r="FWT22" s="1954">
        <f t="shared" si="76"/>
        <v>0</v>
      </c>
      <c r="FWU22" s="1954">
        <f t="shared" si="76"/>
        <v>0</v>
      </c>
      <c r="FWV22" s="1954">
        <f t="shared" si="76"/>
        <v>0</v>
      </c>
      <c r="FWW22" s="1954">
        <f t="shared" si="76"/>
        <v>0</v>
      </c>
      <c r="FWX22" s="1954">
        <f t="shared" si="76"/>
        <v>0</v>
      </c>
      <c r="FWY22" s="1954">
        <f t="shared" si="76"/>
        <v>0</v>
      </c>
      <c r="FWZ22" s="1954">
        <f t="shared" si="76"/>
        <v>0</v>
      </c>
      <c r="FXA22" s="1954">
        <f t="shared" si="76"/>
        <v>0</v>
      </c>
      <c r="FXB22" s="1954">
        <f t="shared" si="76"/>
        <v>0</v>
      </c>
      <c r="FXC22" s="1954">
        <f t="shared" ref="FXC22:FZN22" si="77">IF(AND(FXC$26="End of period",FXC$25="Revenue"),FXC9,0)</f>
        <v>0</v>
      </c>
      <c r="FXD22" s="1954">
        <f t="shared" si="77"/>
        <v>0</v>
      </c>
      <c r="FXE22" s="1954">
        <f t="shared" si="77"/>
        <v>0</v>
      </c>
      <c r="FXF22" s="1954">
        <f t="shared" si="77"/>
        <v>0</v>
      </c>
      <c r="FXG22" s="1954">
        <f t="shared" si="77"/>
        <v>0</v>
      </c>
      <c r="FXH22" s="1954">
        <f t="shared" si="77"/>
        <v>0</v>
      </c>
      <c r="FXI22" s="1954">
        <f t="shared" si="77"/>
        <v>0</v>
      </c>
      <c r="FXJ22" s="1954">
        <f t="shared" si="77"/>
        <v>0</v>
      </c>
      <c r="FXK22" s="1954">
        <f t="shared" si="77"/>
        <v>0</v>
      </c>
      <c r="FXL22" s="1954">
        <f t="shared" si="77"/>
        <v>0</v>
      </c>
      <c r="FXM22" s="1954">
        <f t="shared" si="77"/>
        <v>0</v>
      </c>
      <c r="FXN22" s="1954">
        <f t="shared" si="77"/>
        <v>0</v>
      </c>
      <c r="FXO22" s="1954">
        <f t="shared" si="77"/>
        <v>0</v>
      </c>
      <c r="FXP22" s="1954">
        <f t="shared" si="77"/>
        <v>0</v>
      </c>
      <c r="FXQ22" s="1954">
        <f t="shared" si="77"/>
        <v>0</v>
      </c>
      <c r="FXR22" s="1954">
        <f t="shared" si="77"/>
        <v>0</v>
      </c>
      <c r="FXS22" s="1954">
        <f t="shared" si="77"/>
        <v>0</v>
      </c>
      <c r="FXT22" s="1954">
        <f t="shared" si="77"/>
        <v>0</v>
      </c>
      <c r="FXU22" s="1954">
        <f t="shared" si="77"/>
        <v>0</v>
      </c>
      <c r="FXV22" s="1954">
        <f t="shared" si="77"/>
        <v>0</v>
      </c>
      <c r="FXW22" s="1954">
        <f t="shared" si="77"/>
        <v>0</v>
      </c>
      <c r="FXX22" s="1954">
        <f t="shared" si="77"/>
        <v>0</v>
      </c>
      <c r="FXY22" s="1954">
        <f t="shared" si="77"/>
        <v>0</v>
      </c>
      <c r="FXZ22" s="1954">
        <f t="shared" si="77"/>
        <v>0</v>
      </c>
      <c r="FYA22" s="1954">
        <f t="shared" si="77"/>
        <v>0</v>
      </c>
      <c r="FYB22" s="1954">
        <f t="shared" si="77"/>
        <v>0</v>
      </c>
      <c r="FYC22" s="1954">
        <f t="shared" si="77"/>
        <v>0</v>
      </c>
      <c r="FYD22" s="1954">
        <f t="shared" si="77"/>
        <v>0</v>
      </c>
      <c r="FYE22" s="1954">
        <f t="shared" si="77"/>
        <v>0</v>
      </c>
      <c r="FYF22" s="1954">
        <f t="shared" si="77"/>
        <v>0</v>
      </c>
      <c r="FYG22" s="1954">
        <f t="shared" si="77"/>
        <v>0</v>
      </c>
      <c r="FYH22" s="1954">
        <f t="shared" si="77"/>
        <v>0</v>
      </c>
      <c r="FYI22" s="1954">
        <f t="shared" si="77"/>
        <v>0</v>
      </c>
      <c r="FYJ22" s="1954">
        <f t="shared" si="77"/>
        <v>0</v>
      </c>
      <c r="FYK22" s="1954">
        <f t="shared" si="77"/>
        <v>0</v>
      </c>
      <c r="FYL22" s="1954">
        <f t="shared" si="77"/>
        <v>0</v>
      </c>
      <c r="FYM22" s="1954">
        <f t="shared" si="77"/>
        <v>0</v>
      </c>
      <c r="FYN22" s="1954">
        <f t="shared" si="77"/>
        <v>0</v>
      </c>
      <c r="FYO22" s="1954">
        <f t="shared" si="77"/>
        <v>0</v>
      </c>
      <c r="FYP22" s="1954">
        <f t="shared" si="77"/>
        <v>0</v>
      </c>
      <c r="FYQ22" s="1954">
        <f t="shared" si="77"/>
        <v>0</v>
      </c>
      <c r="FYR22" s="1954">
        <f t="shared" si="77"/>
        <v>0</v>
      </c>
      <c r="FYS22" s="1954">
        <f t="shared" si="77"/>
        <v>0</v>
      </c>
      <c r="FYT22" s="1954">
        <f t="shared" si="77"/>
        <v>0</v>
      </c>
      <c r="FYU22" s="1954">
        <f t="shared" si="77"/>
        <v>0</v>
      </c>
      <c r="FYV22" s="1954">
        <f t="shared" si="77"/>
        <v>0</v>
      </c>
      <c r="FYW22" s="1954">
        <f t="shared" si="77"/>
        <v>0</v>
      </c>
      <c r="FYX22" s="1954">
        <f t="shared" si="77"/>
        <v>0</v>
      </c>
      <c r="FYY22" s="1954">
        <f t="shared" si="77"/>
        <v>0</v>
      </c>
      <c r="FYZ22" s="1954">
        <f t="shared" si="77"/>
        <v>0</v>
      </c>
      <c r="FZA22" s="1954">
        <f t="shared" si="77"/>
        <v>0</v>
      </c>
      <c r="FZB22" s="1954">
        <f t="shared" si="77"/>
        <v>0</v>
      </c>
      <c r="FZC22" s="1954">
        <f t="shared" si="77"/>
        <v>0</v>
      </c>
      <c r="FZD22" s="1954">
        <f t="shared" si="77"/>
        <v>0</v>
      </c>
      <c r="FZE22" s="1954">
        <f t="shared" si="77"/>
        <v>0</v>
      </c>
      <c r="FZF22" s="1954">
        <f t="shared" si="77"/>
        <v>0</v>
      </c>
      <c r="FZG22" s="1954">
        <f t="shared" si="77"/>
        <v>0</v>
      </c>
      <c r="FZH22" s="1954">
        <f t="shared" si="77"/>
        <v>0</v>
      </c>
      <c r="FZI22" s="1954">
        <f t="shared" si="77"/>
        <v>0</v>
      </c>
      <c r="FZJ22" s="1954">
        <f t="shared" si="77"/>
        <v>0</v>
      </c>
      <c r="FZK22" s="1954">
        <f t="shared" si="77"/>
        <v>0</v>
      </c>
      <c r="FZL22" s="1954">
        <f t="shared" si="77"/>
        <v>0</v>
      </c>
      <c r="FZM22" s="1954">
        <f t="shared" si="77"/>
        <v>0</v>
      </c>
      <c r="FZN22" s="1954">
        <f t="shared" si="77"/>
        <v>0</v>
      </c>
      <c r="FZO22" s="1954">
        <f t="shared" ref="FZO22:GBZ22" si="78">IF(AND(FZO$26="End of period",FZO$25="Revenue"),FZO9,0)</f>
        <v>0</v>
      </c>
      <c r="FZP22" s="1954">
        <f t="shared" si="78"/>
        <v>0</v>
      </c>
      <c r="FZQ22" s="1954">
        <f t="shared" si="78"/>
        <v>0</v>
      </c>
      <c r="FZR22" s="1954">
        <f t="shared" si="78"/>
        <v>0</v>
      </c>
      <c r="FZS22" s="1954">
        <f t="shared" si="78"/>
        <v>0</v>
      </c>
      <c r="FZT22" s="1954">
        <f t="shared" si="78"/>
        <v>0</v>
      </c>
      <c r="FZU22" s="1954">
        <f t="shared" si="78"/>
        <v>0</v>
      </c>
      <c r="FZV22" s="1954">
        <f t="shared" si="78"/>
        <v>0</v>
      </c>
      <c r="FZW22" s="1954">
        <f t="shared" si="78"/>
        <v>0</v>
      </c>
      <c r="FZX22" s="1954">
        <f t="shared" si="78"/>
        <v>0</v>
      </c>
      <c r="FZY22" s="1954">
        <f t="shared" si="78"/>
        <v>0</v>
      </c>
      <c r="FZZ22" s="1954">
        <f t="shared" si="78"/>
        <v>0</v>
      </c>
      <c r="GAA22" s="1954">
        <f t="shared" si="78"/>
        <v>0</v>
      </c>
      <c r="GAB22" s="1954">
        <f t="shared" si="78"/>
        <v>0</v>
      </c>
      <c r="GAC22" s="1954">
        <f t="shared" si="78"/>
        <v>0</v>
      </c>
      <c r="GAD22" s="1954">
        <f t="shared" si="78"/>
        <v>0</v>
      </c>
      <c r="GAE22" s="1954">
        <f t="shared" si="78"/>
        <v>0</v>
      </c>
      <c r="GAF22" s="1954">
        <f t="shared" si="78"/>
        <v>0</v>
      </c>
      <c r="GAG22" s="1954">
        <f t="shared" si="78"/>
        <v>0</v>
      </c>
      <c r="GAH22" s="1954">
        <f t="shared" si="78"/>
        <v>0</v>
      </c>
      <c r="GAI22" s="1954">
        <f t="shared" si="78"/>
        <v>0</v>
      </c>
      <c r="GAJ22" s="1954">
        <f t="shared" si="78"/>
        <v>0</v>
      </c>
      <c r="GAK22" s="1954">
        <f t="shared" si="78"/>
        <v>0</v>
      </c>
      <c r="GAL22" s="1954">
        <f t="shared" si="78"/>
        <v>0</v>
      </c>
      <c r="GAM22" s="1954">
        <f t="shared" si="78"/>
        <v>0</v>
      </c>
      <c r="GAN22" s="1954">
        <f t="shared" si="78"/>
        <v>0</v>
      </c>
      <c r="GAO22" s="1954">
        <f t="shared" si="78"/>
        <v>0</v>
      </c>
      <c r="GAP22" s="1954">
        <f t="shared" si="78"/>
        <v>0</v>
      </c>
      <c r="GAQ22" s="1954">
        <f t="shared" si="78"/>
        <v>0</v>
      </c>
      <c r="GAR22" s="1954">
        <f t="shared" si="78"/>
        <v>0</v>
      </c>
      <c r="GAS22" s="1954">
        <f t="shared" si="78"/>
        <v>0</v>
      </c>
      <c r="GAT22" s="1954">
        <f t="shared" si="78"/>
        <v>0</v>
      </c>
      <c r="GAU22" s="1954">
        <f t="shared" si="78"/>
        <v>0</v>
      </c>
      <c r="GAV22" s="1954">
        <f t="shared" si="78"/>
        <v>0</v>
      </c>
      <c r="GAW22" s="1954">
        <f t="shared" si="78"/>
        <v>0</v>
      </c>
      <c r="GAX22" s="1954">
        <f t="shared" si="78"/>
        <v>0</v>
      </c>
      <c r="GAY22" s="1954">
        <f t="shared" si="78"/>
        <v>0</v>
      </c>
      <c r="GAZ22" s="1954">
        <f t="shared" si="78"/>
        <v>0</v>
      </c>
      <c r="GBA22" s="1954">
        <f t="shared" si="78"/>
        <v>0</v>
      </c>
      <c r="GBB22" s="1954">
        <f t="shared" si="78"/>
        <v>0</v>
      </c>
      <c r="GBC22" s="1954">
        <f t="shared" si="78"/>
        <v>0</v>
      </c>
      <c r="GBD22" s="1954">
        <f t="shared" si="78"/>
        <v>0</v>
      </c>
      <c r="GBE22" s="1954">
        <f t="shared" si="78"/>
        <v>0</v>
      </c>
      <c r="GBF22" s="1954">
        <f t="shared" si="78"/>
        <v>0</v>
      </c>
      <c r="GBG22" s="1954">
        <f t="shared" si="78"/>
        <v>0</v>
      </c>
      <c r="GBH22" s="1954">
        <f t="shared" si="78"/>
        <v>0</v>
      </c>
      <c r="GBI22" s="1954">
        <f t="shared" si="78"/>
        <v>0</v>
      </c>
      <c r="GBJ22" s="1954">
        <f t="shared" si="78"/>
        <v>0</v>
      </c>
      <c r="GBK22" s="1954">
        <f t="shared" si="78"/>
        <v>0</v>
      </c>
      <c r="GBL22" s="1954">
        <f t="shared" si="78"/>
        <v>0</v>
      </c>
      <c r="GBM22" s="1954">
        <f t="shared" si="78"/>
        <v>0</v>
      </c>
      <c r="GBN22" s="1954">
        <f t="shared" si="78"/>
        <v>0</v>
      </c>
      <c r="GBO22" s="1954">
        <f t="shared" si="78"/>
        <v>0</v>
      </c>
      <c r="GBP22" s="1954">
        <f t="shared" si="78"/>
        <v>0</v>
      </c>
      <c r="GBQ22" s="1954">
        <f t="shared" si="78"/>
        <v>0</v>
      </c>
      <c r="GBR22" s="1954">
        <f t="shared" si="78"/>
        <v>0</v>
      </c>
      <c r="GBS22" s="1954">
        <f t="shared" si="78"/>
        <v>0</v>
      </c>
      <c r="GBT22" s="1954">
        <f t="shared" si="78"/>
        <v>0</v>
      </c>
      <c r="GBU22" s="1954">
        <f t="shared" si="78"/>
        <v>0</v>
      </c>
      <c r="GBV22" s="1954">
        <f t="shared" si="78"/>
        <v>0</v>
      </c>
      <c r="GBW22" s="1954">
        <f t="shared" si="78"/>
        <v>0</v>
      </c>
      <c r="GBX22" s="1954">
        <f t="shared" si="78"/>
        <v>0</v>
      </c>
      <c r="GBY22" s="1954">
        <f t="shared" si="78"/>
        <v>0</v>
      </c>
      <c r="GBZ22" s="1954">
        <f t="shared" si="78"/>
        <v>0</v>
      </c>
      <c r="GCA22" s="1954">
        <f t="shared" ref="GCA22:GEL22" si="79">IF(AND(GCA$26="End of period",GCA$25="Revenue"),GCA9,0)</f>
        <v>0</v>
      </c>
      <c r="GCB22" s="1954">
        <f t="shared" si="79"/>
        <v>0</v>
      </c>
      <c r="GCC22" s="1954">
        <f t="shared" si="79"/>
        <v>0</v>
      </c>
      <c r="GCD22" s="1954">
        <f t="shared" si="79"/>
        <v>0</v>
      </c>
      <c r="GCE22" s="1954">
        <f t="shared" si="79"/>
        <v>0</v>
      </c>
      <c r="GCF22" s="1954">
        <f t="shared" si="79"/>
        <v>0</v>
      </c>
      <c r="GCG22" s="1954">
        <f t="shared" si="79"/>
        <v>0</v>
      </c>
      <c r="GCH22" s="1954">
        <f t="shared" si="79"/>
        <v>0</v>
      </c>
      <c r="GCI22" s="1954">
        <f t="shared" si="79"/>
        <v>0</v>
      </c>
      <c r="GCJ22" s="1954">
        <f t="shared" si="79"/>
        <v>0</v>
      </c>
      <c r="GCK22" s="1954">
        <f t="shared" si="79"/>
        <v>0</v>
      </c>
      <c r="GCL22" s="1954">
        <f t="shared" si="79"/>
        <v>0</v>
      </c>
      <c r="GCM22" s="1954">
        <f t="shared" si="79"/>
        <v>0</v>
      </c>
      <c r="GCN22" s="1954">
        <f t="shared" si="79"/>
        <v>0</v>
      </c>
      <c r="GCO22" s="1954">
        <f t="shared" si="79"/>
        <v>0</v>
      </c>
      <c r="GCP22" s="1954">
        <f t="shared" si="79"/>
        <v>0</v>
      </c>
      <c r="GCQ22" s="1954">
        <f t="shared" si="79"/>
        <v>0</v>
      </c>
      <c r="GCR22" s="1954">
        <f t="shared" si="79"/>
        <v>0</v>
      </c>
      <c r="GCS22" s="1954">
        <f t="shared" si="79"/>
        <v>0</v>
      </c>
      <c r="GCT22" s="1954">
        <f t="shared" si="79"/>
        <v>0</v>
      </c>
      <c r="GCU22" s="1954">
        <f t="shared" si="79"/>
        <v>0</v>
      </c>
      <c r="GCV22" s="1954">
        <f t="shared" si="79"/>
        <v>0</v>
      </c>
      <c r="GCW22" s="1954">
        <f t="shared" si="79"/>
        <v>0</v>
      </c>
      <c r="GCX22" s="1954">
        <f t="shared" si="79"/>
        <v>0</v>
      </c>
      <c r="GCY22" s="1954">
        <f t="shared" si="79"/>
        <v>0</v>
      </c>
      <c r="GCZ22" s="1954">
        <f t="shared" si="79"/>
        <v>0</v>
      </c>
      <c r="GDA22" s="1954">
        <f t="shared" si="79"/>
        <v>0</v>
      </c>
      <c r="GDB22" s="1954">
        <f t="shared" si="79"/>
        <v>0</v>
      </c>
      <c r="GDC22" s="1954">
        <f t="shared" si="79"/>
        <v>0</v>
      </c>
      <c r="GDD22" s="1954">
        <f t="shared" si="79"/>
        <v>0</v>
      </c>
      <c r="GDE22" s="1954">
        <f t="shared" si="79"/>
        <v>0</v>
      </c>
      <c r="GDF22" s="1954">
        <f t="shared" si="79"/>
        <v>0</v>
      </c>
      <c r="GDG22" s="1954">
        <f t="shared" si="79"/>
        <v>0</v>
      </c>
      <c r="GDH22" s="1954">
        <f t="shared" si="79"/>
        <v>0</v>
      </c>
      <c r="GDI22" s="1954">
        <f t="shared" si="79"/>
        <v>0</v>
      </c>
      <c r="GDJ22" s="1954">
        <f t="shared" si="79"/>
        <v>0</v>
      </c>
      <c r="GDK22" s="1954">
        <f t="shared" si="79"/>
        <v>0</v>
      </c>
      <c r="GDL22" s="1954">
        <f t="shared" si="79"/>
        <v>0</v>
      </c>
      <c r="GDM22" s="1954">
        <f t="shared" si="79"/>
        <v>0</v>
      </c>
      <c r="GDN22" s="1954">
        <f t="shared" si="79"/>
        <v>0</v>
      </c>
      <c r="GDO22" s="1954">
        <f t="shared" si="79"/>
        <v>0</v>
      </c>
      <c r="GDP22" s="1954">
        <f t="shared" si="79"/>
        <v>0</v>
      </c>
      <c r="GDQ22" s="1954">
        <f t="shared" si="79"/>
        <v>0</v>
      </c>
      <c r="GDR22" s="1954">
        <f t="shared" si="79"/>
        <v>0</v>
      </c>
      <c r="GDS22" s="1954">
        <f t="shared" si="79"/>
        <v>0</v>
      </c>
      <c r="GDT22" s="1954">
        <f t="shared" si="79"/>
        <v>0</v>
      </c>
      <c r="GDU22" s="1954">
        <f t="shared" si="79"/>
        <v>0</v>
      </c>
      <c r="GDV22" s="1954">
        <f t="shared" si="79"/>
        <v>0</v>
      </c>
      <c r="GDW22" s="1954">
        <f t="shared" si="79"/>
        <v>0</v>
      </c>
      <c r="GDX22" s="1954">
        <f t="shared" si="79"/>
        <v>0</v>
      </c>
      <c r="GDY22" s="1954">
        <f t="shared" si="79"/>
        <v>0</v>
      </c>
      <c r="GDZ22" s="1954">
        <f t="shared" si="79"/>
        <v>0</v>
      </c>
      <c r="GEA22" s="1954">
        <f t="shared" si="79"/>
        <v>0</v>
      </c>
      <c r="GEB22" s="1954">
        <f t="shared" si="79"/>
        <v>0</v>
      </c>
      <c r="GEC22" s="1954">
        <f t="shared" si="79"/>
        <v>0</v>
      </c>
      <c r="GED22" s="1954">
        <f t="shared" si="79"/>
        <v>0</v>
      </c>
      <c r="GEE22" s="1954">
        <f t="shared" si="79"/>
        <v>0</v>
      </c>
      <c r="GEF22" s="1954">
        <f t="shared" si="79"/>
        <v>0</v>
      </c>
      <c r="GEG22" s="1954">
        <f t="shared" si="79"/>
        <v>0</v>
      </c>
      <c r="GEH22" s="1954">
        <f t="shared" si="79"/>
        <v>0</v>
      </c>
      <c r="GEI22" s="1954">
        <f t="shared" si="79"/>
        <v>0</v>
      </c>
      <c r="GEJ22" s="1954">
        <f t="shared" si="79"/>
        <v>0</v>
      </c>
      <c r="GEK22" s="1954">
        <f t="shared" si="79"/>
        <v>0</v>
      </c>
      <c r="GEL22" s="1954">
        <f t="shared" si="79"/>
        <v>0</v>
      </c>
      <c r="GEM22" s="1954">
        <f t="shared" ref="GEM22:GGX22" si="80">IF(AND(GEM$26="End of period",GEM$25="Revenue"),GEM9,0)</f>
        <v>0</v>
      </c>
      <c r="GEN22" s="1954">
        <f t="shared" si="80"/>
        <v>0</v>
      </c>
      <c r="GEO22" s="1954">
        <f t="shared" si="80"/>
        <v>0</v>
      </c>
      <c r="GEP22" s="1954">
        <f t="shared" si="80"/>
        <v>0</v>
      </c>
      <c r="GEQ22" s="1954">
        <f t="shared" si="80"/>
        <v>0</v>
      </c>
      <c r="GER22" s="1954">
        <f t="shared" si="80"/>
        <v>0</v>
      </c>
      <c r="GES22" s="1954">
        <f t="shared" si="80"/>
        <v>0</v>
      </c>
      <c r="GET22" s="1954">
        <f t="shared" si="80"/>
        <v>0</v>
      </c>
      <c r="GEU22" s="1954">
        <f t="shared" si="80"/>
        <v>0</v>
      </c>
      <c r="GEV22" s="1954">
        <f t="shared" si="80"/>
        <v>0</v>
      </c>
      <c r="GEW22" s="1954">
        <f t="shared" si="80"/>
        <v>0</v>
      </c>
      <c r="GEX22" s="1954">
        <f t="shared" si="80"/>
        <v>0</v>
      </c>
      <c r="GEY22" s="1954">
        <f t="shared" si="80"/>
        <v>0</v>
      </c>
      <c r="GEZ22" s="1954">
        <f t="shared" si="80"/>
        <v>0</v>
      </c>
      <c r="GFA22" s="1954">
        <f t="shared" si="80"/>
        <v>0</v>
      </c>
      <c r="GFB22" s="1954">
        <f t="shared" si="80"/>
        <v>0</v>
      </c>
      <c r="GFC22" s="1954">
        <f t="shared" si="80"/>
        <v>0</v>
      </c>
      <c r="GFD22" s="1954">
        <f t="shared" si="80"/>
        <v>0</v>
      </c>
      <c r="GFE22" s="1954">
        <f t="shared" si="80"/>
        <v>0</v>
      </c>
      <c r="GFF22" s="1954">
        <f t="shared" si="80"/>
        <v>0</v>
      </c>
      <c r="GFG22" s="1954">
        <f t="shared" si="80"/>
        <v>0</v>
      </c>
      <c r="GFH22" s="1954">
        <f t="shared" si="80"/>
        <v>0</v>
      </c>
      <c r="GFI22" s="1954">
        <f t="shared" si="80"/>
        <v>0</v>
      </c>
      <c r="GFJ22" s="1954">
        <f t="shared" si="80"/>
        <v>0</v>
      </c>
      <c r="GFK22" s="1954">
        <f t="shared" si="80"/>
        <v>0</v>
      </c>
      <c r="GFL22" s="1954">
        <f t="shared" si="80"/>
        <v>0</v>
      </c>
      <c r="GFM22" s="1954">
        <f t="shared" si="80"/>
        <v>0</v>
      </c>
      <c r="GFN22" s="1954">
        <f t="shared" si="80"/>
        <v>0</v>
      </c>
      <c r="GFO22" s="1954">
        <f t="shared" si="80"/>
        <v>0</v>
      </c>
      <c r="GFP22" s="1954">
        <f t="shared" si="80"/>
        <v>0</v>
      </c>
      <c r="GFQ22" s="1954">
        <f t="shared" si="80"/>
        <v>0</v>
      </c>
      <c r="GFR22" s="1954">
        <f t="shared" si="80"/>
        <v>0</v>
      </c>
      <c r="GFS22" s="1954">
        <f t="shared" si="80"/>
        <v>0</v>
      </c>
      <c r="GFT22" s="1954">
        <f t="shared" si="80"/>
        <v>0</v>
      </c>
      <c r="GFU22" s="1954">
        <f t="shared" si="80"/>
        <v>0</v>
      </c>
      <c r="GFV22" s="1954">
        <f t="shared" si="80"/>
        <v>0</v>
      </c>
      <c r="GFW22" s="1954">
        <f t="shared" si="80"/>
        <v>0</v>
      </c>
      <c r="GFX22" s="1954">
        <f t="shared" si="80"/>
        <v>0</v>
      </c>
      <c r="GFY22" s="1954">
        <f t="shared" si="80"/>
        <v>0</v>
      </c>
      <c r="GFZ22" s="1954">
        <f t="shared" si="80"/>
        <v>0</v>
      </c>
      <c r="GGA22" s="1954">
        <f t="shared" si="80"/>
        <v>0</v>
      </c>
      <c r="GGB22" s="1954">
        <f t="shared" si="80"/>
        <v>0</v>
      </c>
      <c r="GGC22" s="1954">
        <f t="shared" si="80"/>
        <v>0</v>
      </c>
      <c r="GGD22" s="1954">
        <f t="shared" si="80"/>
        <v>0</v>
      </c>
      <c r="GGE22" s="1954">
        <f t="shared" si="80"/>
        <v>0</v>
      </c>
      <c r="GGF22" s="1954">
        <f t="shared" si="80"/>
        <v>0</v>
      </c>
      <c r="GGG22" s="1954">
        <f t="shared" si="80"/>
        <v>0</v>
      </c>
      <c r="GGH22" s="1954">
        <f t="shared" si="80"/>
        <v>0</v>
      </c>
      <c r="GGI22" s="1954">
        <f t="shared" si="80"/>
        <v>0</v>
      </c>
      <c r="GGJ22" s="1954">
        <f t="shared" si="80"/>
        <v>0</v>
      </c>
      <c r="GGK22" s="1954">
        <f t="shared" si="80"/>
        <v>0</v>
      </c>
      <c r="GGL22" s="1954">
        <f t="shared" si="80"/>
        <v>0</v>
      </c>
      <c r="GGM22" s="1954">
        <f t="shared" si="80"/>
        <v>0</v>
      </c>
      <c r="GGN22" s="1954">
        <f t="shared" si="80"/>
        <v>0</v>
      </c>
      <c r="GGO22" s="1954">
        <f t="shared" si="80"/>
        <v>0</v>
      </c>
      <c r="GGP22" s="1954">
        <f t="shared" si="80"/>
        <v>0</v>
      </c>
      <c r="GGQ22" s="1954">
        <f t="shared" si="80"/>
        <v>0</v>
      </c>
      <c r="GGR22" s="1954">
        <f t="shared" si="80"/>
        <v>0</v>
      </c>
      <c r="GGS22" s="1954">
        <f t="shared" si="80"/>
        <v>0</v>
      </c>
      <c r="GGT22" s="1954">
        <f t="shared" si="80"/>
        <v>0</v>
      </c>
      <c r="GGU22" s="1954">
        <f t="shared" si="80"/>
        <v>0</v>
      </c>
      <c r="GGV22" s="1954">
        <f t="shared" si="80"/>
        <v>0</v>
      </c>
      <c r="GGW22" s="1954">
        <f t="shared" si="80"/>
        <v>0</v>
      </c>
      <c r="GGX22" s="1954">
        <f t="shared" si="80"/>
        <v>0</v>
      </c>
      <c r="GGY22" s="1954">
        <f t="shared" ref="GGY22:GJJ22" si="81">IF(AND(GGY$26="End of period",GGY$25="Revenue"),GGY9,0)</f>
        <v>0</v>
      </c>
      <c r="GGZ22" s="1954">
        <f t="shared" si="81"/>
        <v>0</v>
      </c>
      <c r="GHA22" s="1954">
        <f t="shared" si="81"/>
        <v>0</v>
      </c>
      <c r="GHB22" s="1954">
        <f t="shared" si="81"/>
        <v>0</v>
      </c>
      <c r="GHC22" s="1954">
        <f t="shared" si="81"/>
        <v>0</v>
      </c>
      <c r="GHD22" s="1954">
        <f t="shared" si="81"/>
        <v>0</v>
      </c>
      <c r="GHE22" s="1954">
        <f t="shared" si="81"/>
        <v>0</v>
      </c>
      <c r="GHF22" s="1954">
        <f t="shared" si="81"/>
        <v>0</v>
      </c>
      <c r="GHG22" s="1954">
        <f t="shared" si="81"/>
        <v>0</v>
      </c>
      <c r="GHH22" s="1954">
        <f t="shared" si="81"/>
        <v>0</v>
      </c>
      <c r="GHI22" s="1954">
        <f t="shared" si="81"/>
        <v>0</v>
      </c>
      <c r="GHJ22" s="1954">
        <f t="shared" si="81"/>
        <v>0</v>
      </c>
      <c r="GHK22" s="1954">
        <f t="shared" si="81"/>
        <v>0</v>
      </c>
      <c r="GHL22" s="1954">
        <f t="shared" si="81"/>
        <v>0</v>
      </c>
      <c r="GHM22" s="1954">
        <f t="shared" si="81"/>
        <v>0</v>
      </c>
      <c r="GHN22" s="1954">
        <f t="shared" si="81"/>
        <v>0</v>
      </c>
      <c r="GHO22" s="1954">
        <f t="shared" si="81"/>
        <v>0</v>
      </c>
      <c r="GHP22" s="1954">
        <f t="shared" si="81"/>
        <v>0</v>
      </c>
      <c r="GHQ22" s="1954">
        <f t="shared" si="81"/>
        <v>0</v>
      </c>
      <c r="GHR22" s="1954">
        <f t="shared" si="81"/>
        <v>0</v>
      </c>
      <c r="GHS22" s="1954">
        <f t="shared" si="81"/>
        <v>0</v>
      </c>
      <c r="GHT22" s="1954">
        <f t="shared" si="81"/>
        <v>0</v>
      </c>
      <c r="GHU22" s="1954">
        <f t="shared" si="81"/>
        <v>0</v>
      </c>
      <c r="GHV22" s="1954">
        <f t="shared" si="81"/>
        <v>0</v>
      </c>
      <c r="GHW22" s="1954">
        <f t="shared" si="81"/>
        <v>0</v>
      </c>
      <c r="GHX22" s="1954">
        <f t="shared" si="81"/>
        <v>0</v>
      </c>
      <c r="GHY22" s="1954">
        <f t="shared" si="81"/>
        <v>0</v>
      </c>
      <c r="GHZ22" s="1954">
        <f t="shared" si="81"/>
        <v>0</v>
      </c>
      <c r="GIA22" s="1954">
        <f t="shared" si="81"/>
        <v>0</v>
      </c>
      <c r="GIB22" s="1954">
        <f t="shared" si="81"/>
        <v>0</v>
      </c>
      <c r="GIC22" s="1954">
        <f t="shared" si="81"/>
        <v>0</v>
      </c>
      <c r="GID22" s="1954">
        <f t="shared" si="81"/>
        <v>0</v>
      </c>
      <c r="GIE22" s="1954">
        <f t="shared" si="81"/>
        <v>0</v>
      </c>
      <c r="GIF22" s="1954">
        <f t="shared" si="81"/>
        <v>0</v>
      </c>
      <c r="GIG22" s="1954">
        <f t="shared" si="81"/>
        <v>0</v>
      </c>
      <c r="GIH22" s="1954">
        <f t="shared" si="81"/>
        <v>0</v>
      </c>
      <c r="GII22" s="1954">
        <f t="shared" si="81"/>
        <v>0</v>
      </c>
      <c r="GIJ22" s="1954">
        <f t="shared" si="81"/>
        <v>0</v>
      </c>
      <c r="GIK22" s="1954">
        <f t="shared" si="81"/>
        <v>0</v>
      </c>
      <c r="GIL22" s="1954">
        <f t="shared" si="81"/>
        <v>0</v>
      </c>
      <c r="GIM22" s="1954">
        <f t="shared" si="81"/>
        <v>0</v>
      </c>
      <c r="GIN22" s="1954">
        <f t="shared" si="81"/>
        <v>0</v>
      </c>
      <c r="GIO22" s="1954">
        <f t="shared" si="81"/>
        <v>0</v>
      </c>
      <c r="GIP22" s="1954">
        <f t="shared" si="81"/>
        <v>0</v>
      </c>
      <c r="GIQ22" s="1954">
        <f t="shared" si="81"/>
        <v>0</v>
      </c>
      <c r="GIR22" s="1954">
        <f t="shared" si="81"/>
        <v>0</v>
      </c>
      <c r="GIS22" s="1954">
        <f t="shared" si="81"/>
        <v>0</v>
      </c>
      <c r="GIT22" s="1954">
        <f t="shared" si="81"/>
        <v>0</v>
      </c>
      <c r="GIU22" s="1954">
        <f t="shared" si="81"/>
        <v>0</v>
      </c>
      <c r="GIV22" s="1954">
        <f t="shared" si="81"/>
        <v>0</v>
      </c>
      <c r="GIW22" s="1954">
        <f t="shared" si="81"/>
        <v>0</v>
      </c>
      <c r="GIX22" s="1954">
        <f t="shared" si="81"/>
        <v>0</v>
      </c>
      <c r="GIY22" s="1954">
        <f t="shared" si="81"/>
        <v>0</v>
      </c>
      <c r="GIZ22" s="1954">
        <f t="shared" si="81"/>
        <v>0</v>
      </c>
      <c r="GJA22" s="1954">
        <f t="shared" si="81"/>
        <v>0</v>
      </c>
      <c r="GJB22" s="1954">
        <f t="shared" si="81"/>
        <v>0</v>
      </c>
      <c r="GJC22" s="1954">
        <f t="shared" si="81"/>
        <v>0</v>
      </c>
      <c r="GJD22" s="1954">
        <f t="shared" si="81"/>
        <v>0</v>
      </c>
      <c r="GJE22" s="1954">
        <f t="shared" si="81"/>
        <v>0</v>
      </c>
      <c r="GJF22" s="1954">
        <f t="shared" si="81"/>
        <v>0</v>
      </c>
      <c r="GJG22" s="1954">
        <f t="shared" si="81"/>
        <v>0</v>
      </c>
      <c r="GJH22" s="1954">
        <f t="shared" si="81"/>
        <v>0</v>
      </c>
      <c r="GJI22" s="1954">
        <f t="shared" si="81"/>
        <v>0</v>
      </c>
      <c r="GJJ22" s="1954">
        <f t="shared" si="81"/>
        <v>0</v>
      </c>
      <c r="GJK22" s="1954">
        <f t="shared" ref="GJK22:GLV22" si="82">IF(AND(GJK$26="End of period",GJK$25="Revenue"),GJK9,0)</f>
        <v>0</v>
      </c>
      <c r="GJL22" s="1954">
        <f t="shared" si="82"/>
        <v>0</v>
      </c>
      <c r="GJM22" s="1954">
        <f t="shared" si="82"/>
        <v>0</v>
      </c>
      <c r="GJN22" s="1954">
        <f t="shared" si="82"/>
        <v>0</v>
      </c>
      <c r="GJO22" s="1954">
        <f t="shared" si="82"/>
        <v>0</v>
      </c>
      <c r="GJP22" s="1954">
        <f t="shared" si="82"/>
        <v>0</v>
      </c>
      <c r="GJQ22" s="1954">
        <f t="shared" si="82"/>
        <v>0</v>
      </c>
      <c r="GJR22" s="1954">
        <f t="shared" si="82"/>
        <v>0</v>
      </c>
      <c r="GJS22" s="1954">
        <f t="shared" si="82"/>
        <v>0</v>
      </c>
      <c r="GJT22" s="1954">
        <f t="shared" si="82"/>
        <v>0</v>
      </c>
      <c r="GJU22" s="1954">
        <f t="shared" si="82"/>
        <v>0</v>
      </c>
      <c r="GJV22" s="1954">
        <f t="shared" si="82"/>
        <v>0</v>
      </c>
      <c r="GJW22" s="1954">
        <f t="shared" si="82"/>
        <v>0</v>
      </c>
      <c r="GJX22" s="1954">
        <f t="shared" si="82"/>
        <v>0</v>
      </c>
      <c r="GJY22" s="1954">
        <f t="shared" si="82"/>
        <v>0</v>
      </c>
      <c r="GJZ22" s="1954">
        <f t="shared" si="82"/>
        <v>0</v>
      </c>
      <c r="GKA22" s="1954">
        <f t="shared" si="82"/>
        <v>0</v>
      </c>
      <c r="GKB22" s="1954">
        <f t="shared" si="82"/>
        <v>0</v>
      </c>
      <c r="GKC22" s="1954">
        <f t="shared" si="82"/>
        <v>0</v>
      </c>
      <c r="GKD22" s="1954">
        <f t="shared" si="82"/>
        <v>0</v>
      </c>
      <c r="GKE22" s="1954">
        <f t="shared" si="82"/>
        <v>0</v>
      </c>
      <c r="GKF22" s="1954">
        <f t="shared" si="82"/>
        <v>0</v>
      </c>
      <c r="GKG22" s="1954">
        <f t="shared" si="82"/>
        <v>0</v>
      </c>
      <c r="GKH22" s="1954">
        <f t="shared" si="82"/>
        <v>0</v>
      </c>
      <c r="GKI22" s="1954">
        <f t="shared" si="82"/>
        <v>0</v>
      </c>
      <c r="GKJ22" s="1954">
        <f t="shared" si="82"/>
        <v>0</v>
      </c>
      <c r="GKK22" s="1954">
        <f t="shared" si="82"/>
        <v>0</v>
      </c>
      <c r="GKL22" s="1954">
        <f t="shared" si="82"/>
        <v>0</v>
      </c>
      <c r="GKM22" s="1954">
        <f t="shared" si="82"/>
        <v>0</v>
      </c>
      <c r="GKN22" s="1954">
        <f t="shared" si="82"/>
        <v>0</v>
      </c>
      <c r="GKO22" s="1954">
        <f t="shared" si="82"/>
        <v>0</v>
      </c>
      <c r="GKP22" s="1954">
        <f t="shared" si="82"/>
        <v>0</v>
      </c>
      <c r="GKQ22" s="1954">
        <f t="shared" si="82"/>
        <v>0</v>
      </c>
      <c r="GKR22" s="1954">
        <f t="shared" si="82"/>
        <v>0</v>
      </c>
      <c r="GKS22" s="1954">
        <f t="shared" si="82"/>
        <v>0</v>
      </c>
      <c r="GKT22" s="1954">
        <f t="shared" si="82"/>
        <v>0</v>
      </c>
      <c r="GKU22" s="1954">
        <f t="shared" si="82"/>
        <v>0</v>
      </c>
      <c r="GKV22" s="1954">
        <f t="shared" si="82"/>
        <v>0</v>
      </c>
      <c r="GKW22" s="1954">
        <f t="shared" si="82"/>
        <v>0</v>
      </c>
      <c r="GKX22" s="1954">
        <f t="shared" si="82"/>
        <v>0</v>
      </c>
      <c r="GKY22" s="1954">
        <f t="shared" si="82"/>
        <v>0</v>
      </c>
      <c r="GKZ22" s="1954">
        <f t="shared" si="82"/>
        <v>0</v>
      </c>
      <c r="GLA22" s="1954">
        <f t="shared" si="82"/>
        <v>0</v>
      </c>
      <c r="GLB22" s="1954">
        <f t="shared" si="82"/>
        <v>0</v>
      </c>
      <c r="GLC22" s="1954">
        <f t="shared" si="82"/>
        <v>0</v>
      </c>
      <c r="GLD22" s="1954">
        <f t="shared" si="82"/>
        <v>0</v>
      </c>
      <c r="GLE22" s="1954">
        <f t="shared" si="82"/>
        <v>0</v>
      </c>
      <c r="GLF22" s="1954">
        <f t="shared" si="82"/>
        <v>0</v>
      </c>
      <c r="GLG22" s="1954">
        <f t="shared" si="82"/>
        <v>0</v>
      </c>
      <c r="GLH22" s="1954">
        <f t="shared" si="82"/>
        <v>0</v>
      </c>
      <c r="GLI22" s="1954">
        <f t="shared" si="82"/>
        <v>0</v>
      </c>
      <c r="GLJ22" s="1954">
        <f t="shared" si="82"/>
        <v>0</v>
      </c>
      <c r="GLK22" s="1954">
        <f t="shared" si="82"/>
        <v>0</v>
      </c>
      <c r="GLL22" s="1954">
        <f t="shared" si="82"/>
        <v>0</v>
      </c>
      <c r="GLM22" s="1954">
        <f t="shared" si="82"/>
        <v>0</v>
      </c>
      <c r="GLN22" s="1954">
        <f t="shared" si="82"/>
        <v>0</v>
      </c>
      <c r="GLO22" s="1954">
        <f t="shared" si="82"/>
        <v>0</v>
      </c>
      <c r="GLP22" s="1954">
        <f t="shared" si="82"/>
        <v>0</v>
      </c>
      <c r="GLQ22" s="1954">
        <f t="shared" si="82"/>
        <v>0</v>
      </c>
      <c r="GLR22" s="1954">
        <f t="shared" si="82"/>
        <v>0</v>
      </c>
      <c r="GLS22" s="1954">
        <f t="shared" si="82"/>
        <v>0</v>
      </c>
      <c r="GLT22" s="1954">
        <f t="shared" si="82"/>
        <v>0</v>
      </c>
      <c r="GLU22" s="1954">
        <f t="shared" si="82"/>
        <v>0</v>
      </c>
      <c r="GLV22" s="1954">
        <f t="shared" si="82"/>
        <v>0</v>
      </c>
      <c r="GLW22" s="1954">
        <f t="shared" ref="GLW22:GOH22" si="83">IF(AND(GLW$26="End of period",GLW$25="Revenue"),GLW9,0)</f>
        <v>0</v>
      </c>
      <c r="GLX22" s="1954">
        <f t="shared" si="83"/>
        <v>0</v>
      </c>
      <c r="GLY22" s="1954">
        <f t="shared" si="83"/>
        <v>0</v>
      </c>
      <c r="GLZ22" s="1954">
        <f t="shared" si="83"/>
        <v>0</v>
      </c>
      <c r="GMA22" s="1954">
        <f t="shared" si="83"/>
        <v>0</v>
      </c>
      <c r="GMB22" s="1954">
        <f t="shared" si="83"/>
        <v>0</v>
      </c>
      <c r="GMC22" s="1954">
        <f t="shared" si="83"/>
        <v>0</v>
      </c>
      <c r="GMD22" s="1954">
        <f t="shared" si="83"/>
        <v>0</v>
      </c>
      <c r="GME22" s="1954">
        <f t="shared" si="83"/>
        <v>0</v>
      </c>
      <c r="GMF22" s="1954">
        <f t="shared" si="83"/>
        <v>0</v>
      </c>
      <c r="GMG22" s="1954">
        <f t="shared" si="83"/>
        <v>0</v>
      </c>
      <c r="GMH22" s="1954">
        <f t="shared" si="83"/>
        <v>0</v>
      </c>
      <c r="GMI22" s="1954">
        <f t="shared" si="83"/>
        <v>0</v>
      </c>
      <c r="GMJ22" s="1954">
        <f t="shared" si="83"/>
        <v>0</v>
      </c>
      <c r="GMK22" s="1954">
        <f t="shared" si="83"/>
        <v>0</v>
      </c>
      <c r="GML22" s="1954">
        <f t="shared" si="83"/>
        <v>0</v>
      </c>
      <c r="GMM22" s="1954">
        <f t="shared" si="83"/>
        <v>0</v>
      </c>
      <c r="GMN22" s="1954">
        <f t="shared" si="83"/>
        <v>0</v>
      </c>
      <c r="GMO22" s="1954">
        <f t="shared" si="83"/>
        <v>0</v>
      </c>
      <c r="GMP22" s="1954">
        <f t="shared" si="83"/>
        <v>0</v>
      </c>
      <c r="GMQ22" s="1954">
        <f t="shared" si="83"/>
        <v>0</v>
      </c>
      <c r="GMR22" s="1954">
        <f t="shared" si="83"/>
        <v>0</v>
      </c>
      <c r="GMS22" s="1954">
        <f t="shared" si="83"/>
        <v>0</v>
      </c>
      <c r="GMT22" s="1954">
        <f t="shared" si="83"/>
        <v>0</v>
      </c>
      <c r="GMU22" s="1954">
        <f t="shared" si="83"/>
        <v>0</v>
      </c>
      <c r="GMV22" s="1954">
        <f t="shared" si="83"/>
        <v>0</v>
      </c>
      <c r="GMW22" s="1954">
        <f t="shared" si="83"/>
        <v>0</v>
      </c>
      <c r="GMX22" s="1954">
        <f t="shared" si="83"/>
        <v>0</v>
      </c>
      <c r="GMY22" s="1954">
        <f t="shared" si="83"/>
        <v>0</v>
      </c>
      <c r="GMZ22" s="1954">
        <f t="shared" si="83"/>
        <v>0</v>
      </c>
      <c r="GNA22" s="1954">
        <f t="shared" si="83"/>
        <v>0</v>
      </c>
      <c r="GNB22" s="1954">
        <f t="shared" si="83"/>
        <v>0</v>
      </c>
      <c r="GNC22" s="1954">
        <f t="shared" si="83"/>
        <v>0</v>
      </c>
      <c r="GND22" s="1954">
        <f t="shared" si="83"/>
        <v>0</v>
      </c>
      <c r="GNE22" s="1954">
        <f t="shared" si="83"/>
        <v>0</v>
      </c>
      <c r="GNF22" s="1954">
        <f t="shared" si="83"/>
        <v>0</v>
      </c>
      <c r="GNG22" s="1954">
        <f t="shared" si="83"/>
        <v>0</v>
      </c>
      <c r="GNH22" s="1954">
        <f t="shared" si="83"/>
        <v>0</v>
      </c>
      <c r="GNI22" s="1954">
        <f t="shared" si="83"/>
        <v>0</v>
      </c>
      <c r="GNJ22" s="1954">
        <f t="shared" si="83"/>
        <v>0</v>
      </c>
      <c r="GNK22" s="1954">
        <f t="shared" si="83"/>
        <v>0</v>
      </c>
      <c r="GNL22" s="1954">
        <f t="shared" si="83"/>
        <v>0</v>
      </c>
      <c r="GNM22" s="1954">
        <f t="shared" si="83"/>
        <v>0</v>
      </c>
      <c r="GNN22" s="1954">
        <f t="shared" si="83"/>
        <v>0</v>
      </c>
      <c r="GNO22" s="1954">
        <f t="shared" si="83"/>
        <v>0</v>
      </c>
      <c r="GNP22" s="1954">
        <f t="shared" si="83"/>
        <v>0</v>
      </c>
      <c r="GNQ22" s="1954">
        <f t="shared" si="83"/>
        <v>0</v>
      </c>
      <c r="GNR22" s="1954">
        <f t="shared" si="83"/>
        <v>0</v>
      </c>
      <c r="GNS22" s="1954">
        <f t="shared" si="83"/>
        <v>0</v>
      </c>
      <c r="GNT22" s="1954">
        <f t="shared" si="83"/>
        <v>0</v>
      </c>
      <c r="GNU22" s="1954">
        <f t="shared" si="83"/>
        <v>0</v>
      </c>
      <c r="GNV22" s="1954">
        <f t="shared" si="83"/>
        <v>0</v>
      </c>
      <c r="GNW22" s="1954">
        <f t="shared" si="83"/>
        <v>0</v>
      </c>
      <c r="GNX22" s="1954">
        <f t="shared" si="83"/>
        <v>0</v>
      </c>
      <c r="GNY22" s="1954">
        <f t="shared" si="83"/>
        <v>0</v>
      </c>
      <c r="GNZ22" s="1954">
        <f t="shared" si="83"/>
        <v>0</v>
      </c>
      <c r="GOA22" s="1954">
        <f t="shared" si="83"/>
        <v>0</v>
      </c>
      <c r="GOB22" s="1954">
        <f t="shared" si="83"/>
        <v>0</v>
      </c>
      <c r="GOC22" s="1954">
        <f t="shared" si="83"/>
        <v>0</v>
      </c>
      <c r="GOD22" s="1954">
        <f t="shared" si="83"/>
        <v>0</v>
      </c>
      <c r="GOE22" s="1954">
        <f t="shared" si="83"/>
        <v>0</v>
      </c>
      <c r="GOF22" s="1954">
        <f t="shared" si="83"/>
        <v>0</v>
      </c>
      <c r="GOG22" s="1954">
        <f t="shared" si="83"/>
        <v>0</v>
      </c>
      <c r="GOH22" s="1954">
        <f t="shared" si="83"/>
        <v>0</v>
      </c>
      <c r="GOI22" s="1954">
        <f t="shared" ref="GOI22:GQT22" si="84">IF(AND(GOI$26="End of period",GOI$25="Revenue"),GOI9,0)</f>
        <v>0</v>
      </c>
      <c r="GOJ22" s="1954">
        <f t="shared" si="84"/>
        <v>0</v>
      </c>
      <c r="GOK22" s="1954">
        <f t="shared" si="84"/>
        <v>0</v>
      </c>
      <c r="GOL22" s="1954">
        <f t="shared" si="84"/>
        <v>0</v>
      </c>
      <c r="GOM22" s="1954">
        <f t="shared" si="84"/>
        <v>0</v>
      </c>
      <c r="GON22" s="1954">
        <f t="shared" si="84"/>
        <v>0</v>
      </c>
      <c r="GOO22" s="1954">
        <f t="shared" si="84"/>
        <v>0</v>
      </c>
      <c r="GOP22" s="1954">
        <f t="shared" si="84"/>
        <v>0</v>
      </c>
      <c r="GOQ22" s="1954">
        <f t="shared" si="84"/>
        <v>0</v>
      </c>
      <c r="GOR22" s="1954">
        <f t="shared" si="84"/>
        <v>0</v>
      </c>
      <c r="GOS22" s="1954">
        <f t="shared" si="84"/>
        <v>0</v>
      </c>
      <c r="GOT22" s="1954">
        <f t="shared" si="84"/>
        <v>0</v>
      </c>
      <c r="GOU22" s="1954">
        <f t="shared" si="84"/>
        <v>0</v>
      </c>
      <c r="GOV22" s="1954">
        <f t="shared" si="84"/>
        <v>0</v>
      </c>
      <c r="GOW22" s="1954">
        <f t="shared" si="84"/>
        <v>0</v>
      </c>
      <c r="GOX22" s="1954">
        <f t="shared" si="84"/>
        <v>0</v>
      </c>
      <c r="GOY22" s="1954">
        <f t="shared" si="84"/>
        <v>0</v>
      </c>
      <c r="GOZ22" s="1954">
        <f t="shared" si="84"/>
        <v>0</v>
      </c>
      <c r="GPA22" s="1954">
        <f t="shared" si="84"/>
        <v>0</v>
      </c>
      <c r="GPB22" s="1954">
        <f t="shared" si="84"/>
        <v>0</v>
      </c>
      <c r="GPC22" s="1954">
        <f t="shared" si="84"/>
        <v>0</v>
      </c>
      <c r="GPD22" s="1954">
        <f t="shared" si="84"/>
        <v>0</v>
      </c>
      <c r="GPE22" s="1954">
        <f t="shared" si="84"/>
        <v>0</v>
      </c>
      <c r="GPF22" s="1954">
        <f t="shared" si="84"/>
        <v>0</v>
      </c>
      <c r="GPG22" s="1954">
        <f t="shared" si="84"/>
        <v>0</v>
      </c>
      <c r="GPH22" s="1954">
        <f t="shared" si="84"/>
        <v>0</v>
      </c>
      <c r="GPI22" s="1954">
        <f t="shared" si="84"/>
        <v>0</v>
      </c>
      <c r="GPJ22" s="1954">
        <f t="shared" si="84"/>
        <v>0</v>
      </c>
      <c r="GPK22" s="1954">
        <f t="shared" si="84"/>
        <v>0</v>
      </c>
      <c r="GPL22" s="1954">
        <f t="shared" si="84"/>
        <v>0</v>
      </c>
      <c r="GPM22" s="1954">
        <f t="shared" si="84"/>
        <v>0</v>
      </c>
      <c r="GPN22" s="1954">
        <f t="shared" si="84"/>
        <v>0</v>
      </c>
      <c r="GPO22" s="1954">
        <f t="shared" si="84"/>
        <v>0</v>
      </c>
      <c r="GPP22" s="1954">
        <f t="shared" si="84"/>
        <v>0</v>
      </c>
      <c r="GPQ22" s="1954">
        <f t="shared" si="84"/>
        <v>0</v>
      </c>
      <c r="GPR22" s="1954">
        <f t="shared" si="84"/>
        <v>0</v>
      </c>
      <c r="GPS22" s="1954">
        <f t="shared" si="84"/>
        <v>0</v>
      </c>
      <c r="GPT22" s="1954">
        <f t="shared" si="84"/>
        <v>0</v>
      </c>
      <c r="GPU22" s="1954">
        <f t="shared" si="84"/>
        <v>0</v>
      </c>
      <c r="GPV22" s="1954">
        <f t="shared" si="84"/>
        <v>0</v>
      </c>
      <c r="GPW22" s="1954">
        <f t="shared" si="84"/>
        <v>0</v>
      </c>
      <c r="GPX22" s="1954">
        <f t="shared" si="84"/>
        <v>0</v>
      </c>
      <c r="GPY22" s="1954">
        <f t="shared" si="84"/>
        <v>0</v>
      </c>
      <c r="GPZ22" s="1954">
        <f t="shared" si="84"/>
        <v>0</v>
      </c>
      <c r="GQA22" s="1954">
        <f t="shared" si="84"/>
        <v>0</v>
      </c>
      <c r="GQB22" s="1954">
        <f t="shared" si="84"/>
        <v>0</v>
      </c>
      <c r="GQC22" s="1954">
        <f t="shared" si="84"/>
        <v>0</v>
      </c>
      <c r="GQD22" s="1954">
        <f t="shared" si="84"/>
        <v>0</v>
      </c>
      <c r="GQE22" s="1954">
        <f t="shared" si="84"/>
        <v>0</v>
      </c>
      <c r="GQF22" s="1954">
        <f t="shared" si="84"/>
        <v>0</v>
      </c>
      <c r="GQG22" s="1954">
        <f t="shared" si="84"/>
        <v>0</v>
      </c>
      <c r="GQH22" s="1954">
        <f t="shared" si="84"/>
        <v>0</v>
      </c>
      <c r="GQI22" s="1954">
        <f t="shared" si="84"/>
        <v>0</v>
      </c>
      <c r="GQJ22" s="1954">
        <f t="shared" si="84"/>
        <v>0</v>
      </c>
      <c r="GQK22" s="1954">
        <f t="shared" si="84"/>
        <v>0</v>
      </c>
      <c r="GQL22" s="1954">
        <f t="shared" si="84"/>
        <v>0</v>
      </c>
      <c r="GQM22" s="1954">
        <f t="shared" si="84"/>
        <v>0</v>
      </c>
      <c r="GQN22" s="1954">
        <f t="shared" si="84"/>
        <v>0</v>
      </c>
      <c r="GQO22" s="1954">
        <f t="shared" si="84"/>
        <v>0</v>
      </c>
      <c r="GQP22" s="1954">
        <f t="shared" si="84"/>
        <v>0</v>
      </c>
      <c r="GQQ22" s="1954">
        <f t="shared" si="84"/>
        <v>0</v>
      </c>
      <c r="GQR22" s="1954">
        <f t="shared" si="84"/>
        <v>0</v>
      </c>
      <c r="GQS22" s="1954">
        <f t="shared" si="84"/>
        <v>0</v>
      </c>
      <c r="GQT22" s="1954">
        <f t="shared" si="84"/>
        <v>0</v>
      </c>
      <c r="GQU22" s="1954">
        <f t="shared" ref="GQU22:GTF22" si="85">IF(AND(GQU$26="End of period",GQU$25="Revenue"),GQU9,0)</f>
        <v>0</v>
      </c>
      <c r="GQV22" s="1954">
        <f t="shared" si="85"/>
        <v>0</v>
      </c>
      <c r="GQW22" s="1954">
        <f t="shared" si="85"/>
        <v>0</v>
      </c>
      <c r="GQX22" s="1954">
        <f t="shared" si="85"/>
        <v>0</v>
      </c>
      <c r="GQY22" s="1954">
        <f t="shared" si="85"/>
        <v>0</v>
      </c>
      <c r="GQZ22" s="1954">
        <f t="shared" si="85"/>
        <v>0</v>
      </c>
      <c r="GRA22" s="1954">
        <f t="shared" si="85"/>
        <v>0</v>
      </c>
      <c r="GRB22" s="1954">
        <f t="shared" si="85"/>
        <v>0</v>
      </c>
      <c r="GRC22" s="1954">
        <f t="shared" si="85"/>
        <v>0</v>
      </c>
      <c r="GRD22" s="1954">
        <f t="shared" si="85"/>
        <v>0</v>
      </c>
      <c r="GRE22" s="1954">
        <f t="shared" si="85"/>
        <v>0</v>
      </c>
      <c r="GRF22" s="1954">
        <f t="shared" si="85"/>
        <v>0</v>
      </c>
      <c r="GRG22" s="1954">
        <f t="shared" si="85"/>
        <v>0</v>
      </c>
      <c r="GRH22" s="1954">
        <f t="shared" si="85"/>
        <v>0</v>
      </c>
      <c r="GRI22" s="1954">
        <f t="shared" si="85"/>
        <v>0</v>
      </c>
      <c r="GRJ22" s="1954">
        <f t="shared" si="85"/>
        <v>0</v>
      </c>
      <c r="GRK22" s="1954">
        <f t="shared" si="85"/>
        <v>0</v>
      </c>
      <c r="GRL22" s="1954">
        <f t="shared" si="85"/>
        <v>0</v>
      </c>
      <c r="GRM22" s="1954">
        <f t="shared" si="85"/>
        <v>0</v>
      </c>
      <c r="GRN22" s="1954">
        <f t="shared" si="85"/>
        <v>0</v>
      </c>
      <c r="GRO22" s="1954">
        <f t="shared" si="85"/>
        <v>0</v>
      </c>
      <c r="GRP22" s="1954">
        <f t="shared" si="85"/>
        <v>0</v>
      </c>
      <c r="GRQ22" s="1954">
        <f t="shared" si="85"/>
        <v>0</v>
      </c>
      <c r="GRR22" s="1954">
        <f t="shared" si="85"/>
        <v>0</v>
      </c>
      <c r="GRS22" s="1954">
        <f t="shared" si="85"/>
        <v>0</v>
      </c>
      <c r="GRT22" s="1954">
        <f t="shared" si="85"/>
        <v>0</v>
      </c>
      <c r="GRU22" s="1954">
        <f t="shared" si="85"/>
        <v>0</v>
      </c>
      <c r="GRV22" s="1954">
        <f t="shared" si="85"/>
        <v>0</v>
      </c>
      <c r="GRW22" s="1954">
        <f t="shared" si="85"/>
        <v>0</v>
      </c>
      <c r="GRX22" s="1954">
        <f t="shared" si="85"/>
        <v>0</v>
      </c>
      <c r="GRY22" s="1954">
        <f t="shared" si="85"/>
        <v>0</v>
      </c>
      <c r="GRZ22" s="1954">
        <f t="shared" si="85"/>
        <v>0</v>
      </c>
      <c r="GSA22" s="1954">
        <f t="shared" si="85"/>
        <v>0</v>
      </c>
      <c r="GSB22" s="1954">
        <f t="shared" si="85"/>
        <v>0</v>
      </c>
      <c r="GSC22" s="1954">
        <f t="shared" si="85"/>
        <v>0</v>
      </c>
      <c r="GSD22" s="1954">
        <f t="shared" si="85"/>
        <v>0</v>
      </c>
      <c r="GSE22" s="1954">
        <f t="shared" si="85"/>
        <v>0</v>
      </c>
      <c r="GSF22" s="1954">
        <f t="shared" si="85"/>
        <v>0</v>
      </c>
      <c r="GSG22" s="1954">
        <f t="shared" si="85"/>
        <v>0</v>
      </c>
      <c r="GSH22" s="1954">
        <f t="shared" si="85"/>
        <v>0</v>
      </c>
      <c r="GSI22" s="1954">
        <f t="shared" si="85"/>
        <v>0</v>
      </c>
      <c r="GSJ22" s="1954">
        <f t="shared" si="85"/>
        <v>0</v>
      </c>
      <c r="GSK22" s="1954">
        <f t="shared" si="85"/>
        <v>0</v>
      </c>
      <c r="GSL22" s="1954">
        <f t="shared" si="85"/>
        <v>0</v>
      </c>
      <c r="GSM22" s="1954">
        <f t="shared" si="85"/>
        <v>0</v>
      </c>
      <c r="GSN22" s="1954">
        <f t="shared" si="85"/>
        <v>0</v>
      </c>
      <c r="GSO22" s="1954">
        <f t="shared" si="85"/>
        <v>0</v>
      </c>
      <c r="GSP22" s="1954">
        <f t="shared" si="85"/>
        <v>0</v>
      </c>
      <c r="GSQ22" s="1954">
        <f t="shared" si="85"/>
        <v>0</v>
      </c>
      <c r="GSR22" s="1954">
        <f t="shared" si="85"/>
        <v>0</v>
      </c>
      <c r="GSS22" s="1954">
        <f t="shared" si="85"/>
        <v>0</v>
      </c>
      <c r="GST22" s="1954">
        <f t="shared" si="85"/>
        <v>0</v>
      </c>
      <c r="GSU22" s="1954">
        <f t="shared" si="85"/>
        <v>0</v>
      </c>
      <c r="GSV22" s="1954">
        <f t="shared" si="85"/>
        <v>0</v>
      </c>
      <c r="GSW22" s="1954">
        <f t="shared" si="85"/>
        <v>0</v>
      </c>
      <c r="GSX22" s="1954">
        <f t="shared" si="85"/>
        <v>0</v>
      </c>
      <c r="GSY22" s="1954">
        <f t="shared" si="85"/>
        <v>0</v>
      </c>
      <c r="GSZ22" s="1954">
        <f t="shared" si="85"/>
        <v>0</v>
      </c>
      <c r="GTA22" s="1954">
        <f t="shared" si="85"/>
        <v>0</v>
      </c>
      <c r="GTB22" s="1954">
        <f t="shared" si="85"/>
        <v>0</v>
      </c>
      <c r="GTC22" s="1954">
        <f t="shared" si="85"/>
        <v>0</v>
      </c>
      <c r="GTD22" s="1954">
        <f t="shared" si="85"/>
        <v>0</v>
      </c>
      <c r="GTE22" s="1954">
        <f t="shared" si="85"/>
        <v>0</v>
      </c>
      <c r="GTF22" s="1954">
        <f t="shared" si="85"/>
        <v>0</v>
      </c>
      <c r="GTG22" s="1954">
        <f t="shared" ref="GTG22:GVR22" si="86">IF(AND(GTG$26="End of period",GTG$25="Revenue"),GTG9,0)</f>
        <v>0</v>
      </c>
      <c r="GTH22" s="1954">
        <f t="shared" si="86"/>
        <v>0</v>
      </c>
      <c r="GTI22" s="1954">
        <f t="shared" si="86"/>
        <v>0</v>
      </c>
      <c r="GTJ22" s="1954">
        <f t="shared" si="86"/>
        <v>0</v>
      </c>
      <c r="GTK22" s="1954">
        <f t="shared" si="86"/>
        <v>0</v>
      </c>
      <c r="GTL22" s="1954">
        <f t="shared" si="86"/>
        <v>0</v>
      </c>
      <c r="GTM22" s="1954">
        <f t="shared" si="86"/>
        <v>0</v>
      </c>
      <c r="GTN22" s="1954">
        <f t="shared" si="86"/>
        <v>0</v>
      </c>
      <c r="GTO22" s="1954">
        <f t="shared" si="86"/>
        <v>0</v>
      </c>
      <c r="GTP22" s="1954">
        <f t="shared" si="86"/>
        <v>0</v>
      </c>
      <c r="GTQ22" s="1954">
        <f t="shared" si="86"/>
        <v>0</v>
      </c>
      <c r="GTR22" s="1954">
        <f t="shared" si="86"/>
        <v>0</v>
      </c>
      <c r="GTS22" s="1954">
        <f t="shared" si="86"/>
        <v>0</v>
      </c>
      <c r="GTT22" s="1954">
        <f t="shared" si="86"/>
        <v>0</v>
      </c>
      <c r="GTU22" s="1954">
        <f t="shared" si="86"/>
        <v>0</v>
      </c>
      <c r="GTV22" s="1954">
        <f t="shared" si="86"/>
        <v>0</v>
      </c>
      <c r="GTW22" s="1954">
        <f t="shared" si="86"/>
        <v>0</v>
      </c>
      <c r="GTX22" s="1954">
        <f t="shared" si="86"/>
        <v>0</v>
      </c>
      <c r="GTY22" s="1954">
        <f t="shared" si="86"/>
        <v>0</v>
      </c>
      <c r="GTZ22" s="1954">
        <f t="shared" si="86"/>
        <v>0</v>
      </c>
      <c r="GUA22" s="1954">
        <f t="shared" si="86"/>
        <v>0</v>
      </c>
      <c r="GUB22" s="1954">
        <f t="shared" si="86"/>
        <v>0</v>
      </c>
      <c r="GUC22" s="1954">
        <f t="shared" si="86"/>
        <v>0</v>
      </c>
      <c r="GUD22" s="1954">
        <f t="shared" si="86"/>
        <v>0</v>
      </c>
      <c r="GUE22" s="1954">
        <f t="shared" si="86"/>
        <v>0</v>
      </c>
      <c r="GUF22" s="1954">
        <f t="shared" si="86"/>
        <v>0</v>
      </c>
      <c r="GUG22" s="1954">
        <f t="shared" si="86"/>
        <v>0</v>
      </c>
      <c r="GUH22" s="1954">
        <f t="shared" si="86"/>
        <v>0</v>
      </c>
      <c r="GUI22" s="1954">
        <f t="shared" si="86"/>
        <v>0</v>
      </c>
      <c r="GUJ22" s="1954">
        <f t="shared" si="86"/>
        <v>0</v>
      </c>
      <c r="GUK22" s="1954">
        <f t="shared" si="86"/>
        <v>0</v>
      </c>
      <c r="GUL22" s="1954">
        <f t="shared" si="86"/>
        <v>0</v>
      </c>
      <c r="GUM22" s="1954">
        <f t="shared" si="86"/>
        <v>0</v>
      </c>
      <c r="GUN22" s="1954">
        <f t="shared" si="86"/>
        <v>0</v>
      </c>
      <c r="GUO22" s="1954">
        <f t="shared" si="86"/>
        <v>0</v>
      </c>
      <c r="GUP22" s="1954">
        <f t="shared" si="86"/>
        <v>0</v>
      </c>
      <c r="GUQ22" s="1954">
        <f t="shared" si="86"/>
        <v>0</v>
      </c>
      <c r="GUR22" s="1954">
        <f t="shared" si="86"/>
        <v>0</v>
      </c>
      <c r="GUS22" s="1954">
        <f t="shared" si="86"/>
        <v>0</v>
      </c>
      <c r="GUT22" s="1954">
        <f t="shared" si="86"/>
        <v>0</v>
      </c>
      <c r="GUU22" s="1954">
        <f t="shared" si="86"/>
        <v>0</v>
      </c>
      <c r="GUV22" s="1954">
        <f t="shared" si="86"/>
        <v>0</v>
      </c>
      <c r="GUW22" s="1954">
        <f t="shared" si="86"/>
        <v>0</v>
      </c>
      <c r="GUX22" s="1954">
        <f t="shared" si="86"/>
        <v>0</v>
      </c>
      <c r="GUY22" s="1954">
        <f t="shared" si="86"/>
        <v>0</v>
      </c>
      <c r="GUZ22" s="1954">
        <f t="shared" si="86"/>
        <v>0</v>
      </c>
      <c r="GVA22" s="1954">
        <f t="shared" si="86"/>
        <v>0</v>
      </c>
      <c r="GVB22" s="1954">
        <f t="shared" si="86"/>
        <v>0</v>
      </c>
      <c r="GVC22" s="1954">
        <f t="shared" si="86"/>
        <v>0</v>
      </c>
      <c r="GVD22" s="1954">
        <f t="shared" si="86"/>
        <v>0</v>
      </c>
      <c r="GVE22" s="1954">
        <f t="shared" si="86"/>
        <v>0</v>
      </c>
      <c r="GVF22" s="1954">
        <f t="shared" si="86"/>
        <v>0</v>
      </c>
      <c r="GVG22" s="1954">
        <f t="shared" si="86"/>
        <v>0</v>
      </c>
      <c r="GVH22" s="1954">
        <f t="shared" si="86"/>
        <v>0</v>
      </c>
      <c r="GVI22" s="1954">
        <f t="shared" si="86"/>
        <v>0</v>
      </c>
      <c r="GVJ22" s="1954">
        <f t="shared" si="86"/>
        <v>0</v>
      </c>
      <c r="GVK22" s="1954">
        <f t="shared" si="86"/>
        <v>0</v>
      </c>
      <c r="GVL22" s="1954">
        <f t="shared" si="86"/>
        <v>0</v>
      </c>
      <c r="GVM22" s="1954">
        <f t="shared" si="86"/>
        <v>0</v>
      </c>
      <c r="GVN22" s="1954">
        <f t="shared" si="86"/>
        <v>0</v>
      </c>
      <c r="GVO22" s="1954">
        <f t="shared" si="86"/>
        <v>0</v>
      </c>
      <c r="GVP22" s="1954">
        <f t="shared" si="86"/>
        <v>0</v>
      </c>
      <c r="GVQ22" s="1954">
        <f t="shared" si="86"/>
        <v>0</v>
      </c>
      <c r="GVR22" s="1954">
        <f t="shared" si="86"/>
        <v>0</v>
      </c>
      <c r="GVS22" s="1954">
        <f t="shared" ref="GVS22:GYD22" si="87">IF(AND(GVS$26="End of period",GVS$25="Revenue"),GVS9,0)</f>
        <v>0</v>
      </c>
      <c r="GVT22" s="1954">
        <f t="shared" si="87"/>
        <v>0</v>
      </c>
      <c r="GVU22" s="1954">
        <f t="shared" si="87"/>
        <v>0</v>
      </c>
      <c r="GVV22" s="1954">
        <f t="shared" si="87"/>
        <v>0</v>
      </c>
      <c r="GVW22" s="1954">
        <f t="shared" si="87"/>
        <v>0</v>
      </c>
      <c r="GVX22" s="1954">
        <f t="shared" si="87"/>
        <v>0</v>
      </c>
      <c r="GVY22" s="1954">
        <f t="shared" si="87"/>
        <v>0</v>
      </c>
      <c r="GVZ22" s="1954">
        <f t="shared" si="87"/>
        <v>0</v>
      </c>
      <c r="GWA22" s="1954">
        <f t="shared" si="87"/>
        <v>0</v>
      </c>
      <c r="GWB22" s="1954">
        <f t="shared" si="87"/>
        <v>0</v>
      </c>
      <c r="GWC22" s="1954">
        <f t="shared" si="87"/>
        <v>0</v>
      </c>
      <c r="GWD22" s="1954">
        <f t="shared" si="87"/>
        <v>0</v>
      </c>
      <c r="GWE22" s="1954">
        <f t="shared" si="87"/>
        <v>0</v>
      </c>
      <c r="GWF22" s="1954">
        <f t="shared" si="87"/>
        <v>0</v>
      </c>
      <c r="GWG22" s="1954">
        <f t="shared" si="87"/>
        <v>0</v>
      </c>
      <c r="GWH22" s="1954">
        <f t="shared" si="87"/>
        <v>0</v>
      </c>
      <c r="GWI22" s="1954">
        <f t="shared" si="87"/>
        <v>0</v>
      </c>
      <c r="GWJ22" s="1954">
        <f t="shared" si="87"/>
        <v>0</v>
      </c>
      <c r="GWK22" s="1954">
        <f t="shared" si="87"/>
        <v>0</v>
      </c>
      <c r="GWL22" s="1954">
        <f t="shared" si="87"/>
        <v>0</v>
      </c>
      <c r="GWM22" s="1954">
        <f t="shared" si="87"/>
        <v>0</v>
      </c>
      <c r="GWN22" s="1954">
        <f t="shared" si="87"/>
        <v>0</v>
      </c>
      <c r="GWO22" s="1954">
        <f t="shared" si="87"/>
        <v>0</v>
      </c>
      <c r="GWP22" s="1954">
        <f t="shared" si="87"/>
        <v>0</v>
      </c>
      <c r="GWQ22" s="1954">
        <f t="shared" si="87"/>
        <v>0</v>
      </c>
      <c r="GWR22" s="1954">
        <f t="shared" si="87"/>
        <v>0</v>
      </c>
      <c r="GWS22" s="1954">
        <f t="shared" si="87"/>
        <v>0</v>
      </c>
      <c r="GWT22" s="1954">
        <f t="shared" si="87"/>
        <v>0</v>
      </c>
      <c r="GWU22" s="1954">
        <f t="shared" si="87"/>
        <v>0</v>
      </c>
      <c r="GWV22" s="1954">
        <f t="shared" si="87"/>
        <v>0</v>
      </c>
      <c r="GWW22" s="1954">
        <f t="shared" si="87"/>
        <v>0</v>
      </c>
      <c r="GWX22" s="1954">
        <f t="shared" si="87"/>
        <v>0</v>
      </c>
      <c r="GWY22" s="1954">
        <f t="shared" si="87"/>
        <v>0</v>
      </c>
      <c r="GWZ22" s="1954">
        <f t="shared" si="87"/>
        <v>0</v>
      </c>
      <c r="GXA22" s="1954">
        <f t="shared" si="87"/>
        <v>0</v>
      </c>
      <c r="GXB22" s="1954">
        <f t="shared" si="87"/>
        <v>0</v>
      </c>
      <c r="GXC22" s="1954">
        <f t="shared" si="87"/>
        <v>0</v>
      </c>
      <c r="GXD22" s="1954">
        <f t="shared" si="87"/>
        <v>0</v>
      </c>
      <c r="GXE22" s="1954">
        <f t="shared" si="87"/>
        <v>0</v>
      </c>
      <c r="GXF22" s="1954">
        <f t="shared" si="87"/>
        <v>0</v>
      </c>
      <c r="GXG22" s="1954">
        <f t="shared" si="87"/>
        <v>0</v>
      </c>
      <c r="GXH22" s="1954">
        <f t="shared" si="87"/>
        <v>0</v>
      </c>
      <c r="GXI22" s="1954">
        <f t="shared" si="87"/>
        <v>0</v>
      </c>
      <c r="GXJ22" s="1954">
        <f t="shared" si="87"/>
        <v>0</v>
      </c>
      <c r="GXK22" s="1954">
        <f t="shared" si="87"/>
        <v>0</v>
      </c>
      <c r="GXL22" s="1954">
        <f t="shared" si="87"/>
        <v>0</v>
      </c>
      <c r="GXM22" s="1954">
        <f t="shared" si="87"/>
        <v>0</v>
      </c>
      <c r="GXN22" s="1954">
        <f t="shared" si="87"/>
        <v>0</v>
      </c>
      <c r="GXO22" s="1954">
        <f t="shared" si="87"/>
        <v>0</v>
      </c>
      <c r="GXP22" s="1954">
        <f t="shared" si="87"/>
        <v>0</v>
      </c>
      <c r="GXQ22" s="1954">
        <f t="shared" si="87"/>
        <v>0</v>
      </c>
      <c r="GXR22" s="1954">
        <f t="shared" si="87"/>
        <v>0</v>
      </c>
      <c r="GXS22" s="1954">
        <f t="shared" si="87"/>
        <v>0</v>
      </c>
      <c r="GXT22" s="1954">
        <f t="shared" si="87"/>
        <v>0</v>
      </c>
      <c r="GXU22" s="1954">
        <f t="shared" si="87"/>
        <v>0</v>
      </c>
      <c r="GXV22" s="1954">
        <f t="shared" si="87"/>
        <v>0</v>
      </c>
      <c r="GXW22" s="1954">
        <f t="shared" si="87"/>
        <v>0</v>
      </c>
      <c r="GXX22" s="1954">
        <f t="shared" si="87"/>
        <v>0</v>
      </c>
      <c r="GXY22" s="1954">
        <f t="shared" si="87"/>
        <v>0</v>
      </c>
      <c r="GXZ22" s="1954">
        <f t="shared" si="87"/>
        <v>0</v>
      </c>
      <c r="GYA22" s="1954">
        <f t="shared" si="87"/>
        <v>0</v>
      </c>
      <c r="GYB22" s="1954">
        <f t="shared" si="87"/>
        <v>0</v>
      </c>
      <c r="GYC22" s="1954">
        <f t="shared" si="87"/>
        <v>0</v>
      </c>
      <c r="GYD22" s="1954">
        <f t="shared" si="87"/>
        <v>0</v>
      </c>
      <c r="GYE22" s="1954">
        <f t="shared" ref="GYE22:HAP22" si="88">IF(AND(GYE$26="End of period",GYE$25="Revenue"),GYE9,0)</f>
        <v>0</v>
      </c>
      <c r="GYF22" s="1954">
        <f t="shared" si="88"/>
        <v>0</v>
      </c>
      <c r="GYG22" s="1954">
        <f t="shared" si="88"/>
        <v>0</v>
      </c>
      <c r="GYH22" s="1954">
        <f t="shared" si="88"/>
        <v>0</v>
      </c>
      <c r="GYI22" s="1954">
        <f t="shared" si="88"/>
        <v>0</v>
      </c>
      <c r="GYJ22" s="1954">
        <f t="shared" si="88"/>
        <v>0</v>
      </c>
      <c r="GYK22" s="1954">
        <f t="shared" si="88"/>
        <v>0</v>
      </c>
      <c r="GYL22" s="1954">
        <f t="shared" si="88"/>
        <v>0</v>
      </c>
      <c r="GYM22" s="1954">
        <f t="shared" si="88"/>
        <v>0</v>
      </c>
      <c r="GYN22" s="1954">
        <f t="shared" si="88"/>
        <v>0</v>
      </c>
      <c r="GYO22" s="1954">
        <f t="shared" si="88"/>
        <v>0</v>
      </c>
      <c r="GYP22" s="1954">
        <f t="shared" si="88"/>
        <v>0</v>
      </c>
      <c r="GYQ22" s="1954">
        <f t="shared" si="88"/>
        <v>0</v>
      </c>
      <c r="GYR22" s="1954">
        <f t="shared" si="88"/>
        <v>0</v>
      </c>
      <c r="GYS22" s="1954">
        <f t="shared" si="88"/>
        <v>0</v>
      </c>
      <c r="GYT22" s="1954">
        <f t="shared" si="88"/>
        <v>0</v>
      </c>
      <c r="GYU22" s="1954">
        <f t="shared" si="88"/>
        <v>0</v>
      </c>
      <c r="GYV22" s="1954">
        <f t="shared" si="88"/>
        <v>0</v>
      </c>
      <c r="GYW22" s="1954">
        <f t="shared" si="88"/>
        <v>0</v>
      </c>
      <c r="GYX22" s="1954">
        <f t="shared" si="88"/>
        <v>0</v>
      </c>
      <c r="GYY22" s="1954">
        <f t="shared" si="88"/>
        <v>0</v>
      </c>
      <c r="GYZ22" s="1954">
        <f t="shared" si="88"/>
        <v>0</v>
      </c>
      <c r="GZA22" s="1954">
        <f t="shared" si="88"/>
        <v>0</v>
      </c>
      <c r="GZB22" s="1954">
        <f t="shared" si="88"/>
        <v>0</v>
      </c>
      <c r="GZC22" s="1954">
        <f t="shared" si="88"/>
        <v>0</v>
      </c>
      <c r="GZD22" s="1954">
        <f t="shared" si="88"/>
        <v>0</v>
      </c>
      <c r="GZE22" s="1954">
        <f t="shared" si="88"/>
        <v>0</v>
      </c>
      <c r="GZF22" s="1954">
        <f t="shared" si="88"/>
        <v>0</v>
      </c>
      <c r="GZG22" s="1954">
        <f t="shared" si="88"/>
        <v>0</v>
      </c>
      <c r="GZH22" s="1954">
        <f t="shared" si="88"/>
        <v>0</v>
      </c>
      <c r="GZI22" s="1954">
        <f t="shared" si="88"/>
        <v>0</v>
      </c>
      <c r="GZJ22" s="1954">
        <f t="shared" si="88"/>
        <v>0</v>
      </c>
      <c r="GZK22" s="1954">
        <f t="shared" si="88"/>
        <v>0</v>
      </c>
      <c r="GZL22" s="1954">
        <f t="shared" si="88"/>
        <v>0</v>
      </c>
      <c r="GZM22" s="1954">
        <f t="shared" si="88"/>
        <v>0</v>
      </c>
      <c r="GZN22" s="1954">
        <f t="shared" si="88"/>
        <v>0</v>
      </c>
      <c r="GZO22" s="1954">
        <f t="shared" si="88"/>
        <v>0</v>
      </c>
      <c r="GZP22" s="1954">
        <f t="shared" si="88"/>
        <v>0</v>
      </c>
      <c r="GZQ22" s="1954">
        <f t="shared" si="88"/>
        <v>0</v>
      </c>
      <c r="GZR22" s="1954">
        <f t="shared" si="88"/>
        <v>0</v>
      </c>
      <c r="GZS22" s="1954">
        <f t="shared" si="88"/>
        <v>0</v>
      </c>
      <c r="GZT22" s="1954">
        <f t="shared" si="88"/>
        <v>0</v>
      </c>
      <c r="GZU22" s="1954">
        <f t="shared" si="88"/>
        <v>0</v>
      </c>
      <c r="GZV22" s="1954">
        <f t="shared" si="88"/>
        <v>0</v>
      </c>
      <c r="GZW22" s="1954">
        <f t="shared" si="88"/>
        <v>0</v>
      </c>
      <c r="GZX22" s="1954">
        <f t="shared" si="88"/>
        <v>0</v>
      </c>
      <c r="GZY22" s="1954">
        <f t="shared" si="88"/>
        <v>0</v>
      </c>
      <c r="GZZ22" s="1954">
        <f t="shared" si="88"/>
        <v>0</v>
      </c>
      <c r="HAA22" s="1954">
        <f t="shared" si="88"/>
        <v>0</v>
      </c>
      <c r="HAB22" s="1954">
        <f t="shared" si="88"/>
        <v>0</v>
      </c>
      <c r="HAC22" s="1954">
        <f t="shared" si="88"/>
        <v>0</v>
      </c>
      <c r="HAD22" s="1954">
        <f t="shared" si="88"/>
        <v>0</v>
      </c>
      <c r="HAE22" s="1954">
        <f t="shared" si="88"/>
        <v>0</v>
      </c>
      <c r="HAF22" s="1954">
        <f t="shared" si="88"/>
        <v>0</v>
      </c>
      <c r="HAG22" s="1954">
        <f t="shared" si="88"/>
        <v>0</v>
      </c>
      <c r="HAH22" s="1954">
        <f t="shared" si="88"/>
        <v>0</v>
      </c>
      <c r="HAI22" s="1954">
        <f t="shared" si="88"/>
        <v>0</v>
      </c>
      <c r="HAJ22" s="1954">
        <f t="shared" si="88"/>
        <v>0</v>
      </c>
      <c r="HAK22" s="1954">
        <f t="shared" si="88"/>
        <v>0</v>
      </c>
      <c r="HAL22" s="1954">
        <f t="shared" si="88"/>
        <v>0</v>
      </c>
      <c r="HAM22" s="1954">
        <f t="shared" si="88"/>
        <v>0</v>
      </c>
      <c r="HAN22" s="1954">
        <f t="shared" si="88"/>
        <v>0</v>
      </c>
      <c r="HAO22" s="1954">
        <f t="shared" si="88"/>
        <v>0</v>
      </c>
      <c r="HAP22" s="1954">
        <f t="shared" si="88"/>
        <v>0</v>
      </c>
      <c r="HAQ22" s="1954">
        <f t="shared" ref="HAQ22:HDB22" si="89">IF(AND(HAQ$26="End of period",HAQ$25="Revenue"),HAQ9,0)</f>
        <v>0</v>
      </c>
      <c r="HAR22" s="1954">
        <f t="shared" si="89"/>
        <v>0</v>
      </c>
      <c r="HAS22" s="1954">
        <f t="shared" si="89"/>
        <v>0</v>
      </c>
      <c r="HAT22" s="1954">
        <f t="shared" si="89"/>
        <v>0</v>
      </c>
      <c r="HAU22" s="1954">
        <f t="shared" si="89"/>
        <v>0</v>
      </c>
      <c r="HAV22" s="1954">
        <f t="shared" si="89"/>
        <v>0</v>
      </c>
      <c r="HAW22" s="1954">
        <f t="shared" si="89"/>
        <v>0</v>
      </c>
      <c r="HAX22" s="1954">
        <f t="shared" si="89"/>
        <v>0</v>
      </c>
      <c r="HAY22" s="1954">
        <f t="shared" si="89"/>
        <v>0</v>
      </c>
      <c r="HAZ22" s="1954">
        <f t="shared" si="89"/>
        <v>0</v>
      </c>
      <c r="HBA22" s="1954">
        <f t="shared" si="89"/>
        <v>0</v>
      </c>
      <c r="HBB22" s="1954">
        <f t="shared" si="89"/>
        <v>0</v>
      </c>
      <c r="HBC22" s="1954">
        <f t="shared" si="89"/>
        <v>0</v>
      </c>
      <c r="HBD22" s="1954">
        <f t="shared" si="89"/>
        <v>0</v>
      </c>
      <c r="HBE22" s="1954">
        <f t="shared" si="89"/>
        <v>0</v>
      </c>
      <c r="HBF22" s="1954">
        <f t="shared" si="89"/>
        <v>0</v>
      </c>
      <c r="HBG22" s="1954">
        <f t="shared" si="89"/>
        <v>0</v>
      </c>
      <c r="HBH22" s="1954">
        <f t="shared" si="89"/>
        <v>0</v>
      </c>
      <c r="HBI22" s="1954">
        <f t="shared" si="89"/>
        <v>0</v>
      </c>
      <c r="HBJ22" s="1954">
        <f t="shared" si="89"/>
        <v>0</v>
      </c>
      <c r="HBK22" s="1954">
        <f t="shared" si="89"/>
        <v>0</v>
      </c>
      <c r="HBL22" s="1954">
        <f t="shared" si="89"/>
        <v>0</v>
      </c>
      <c r="HBM22" s="1954">
        <f t="shared" si="89"/>
        <v>0</v>
      </c>
      <c r="HBN22" s="1954">
        <f t="shared" si="89"/>
        <v>0</v>
      </c>
      <c r="HBO22" s="1954">
        <f t="shared" si="89"/>
        <v>0</v>
      </c>
      <c r="HBP22" s="1954">
        <f t="shared" si="89"/>
        <v>0</v>
      </c>
      <c r="HBQ22" s="1954">
        <f t="shared" si="89"/>
        <v>0</v>
      </c>
      <c r="HBR22" s="1954">
        <f t="shared" si="89"/>
        <v>0</v>
      </c>
      <c r="HBS22" s="1954">
        <f t="shared" si="89"/>
        <v>0</v>
      </c>
      <c r="HBT22" s="1954">
        <f t="shared" si="89"/>
        <v>0</v>
      </c>
      <c r="HBU22" s="1954">
        <f t="shared" si="89"/>
        <v>0</v>
      </c>
      <c r="HBV22" s="1954">
        <f t="shared" si="89"/>
        <v>0</v>
      </c>
      <c r="HBW22" s="1954">
        <f t="shared" si="89"/>
        <v>0</v>
      </c>
      <c r="HBX22" s="1954">
        <f t="shared" si="89"/>
        <v>0</v>
      </c>
      <c r="HBY22" s="1954">
        <f t="shared" si="89"/>
        <v>0</v>
      </c>
      <c r="HBZ22" s="1954">
        <f t="shared" si="89"/>
        <v>0</v>
      </c>
      <c r="HCA22" s="1954">
        <f t="shared" si="89"/>
        <v>0</v>
      </c>
      <c r="HCB22" s="1954">
        <f t="shared" si="89"/>
        <v>0</v>
      </c>
      <c r="HCC22" s="1954">
        <f t="shared" si="89"/>
        <v>0</v>
      </c>
      <c r="HCD22" s="1954">
        <f t="shared" si="89"/>
        <v>0</v>
      </c>
      <c r="HCE22" s="1954">
        <f t="shared" si="89"/>
        <v>0</v>
      </c>
      <c r="HCF22" s="1954">
        <f t="shared" si="89"/>
        <v>0</v>
      </c>
      <c r="HCG22" s="1954">
        <f t="shared" si="89"/>
        <v>0</v>
      </c>
      <c r="HCH22" s="1954">
        <f t="shared" si="89"/>
        <v>0</v>
      </c>
      <c r="HCI22" s="1954">
        <f t="shared" si="89"/>
        <v>0</v>
      </c>
      <c r="HCJ22" s="1954">
        <f t="shared" si="89"/>
        <v>0</v>
      </c>
      <c r="HCK22" s="1954">
        <f t="shared" si="89"/>
        <v>0</v>
      </c>
      <c r="HCL22" s="1954">
        <f t="shared" si="89"/>
        <v>0</v>
      </c>
      <c r="HCM22" s="1954">
        <f t="shared" si="89"/>
        <v>0</v>
      </c>
      <c r="HCN22" s="1954">
        <f t="shared" si="89"/>
        <v>0</v>
      </c>
      <c r="HCO22" s="1954">
        <f t="shared" si="89"/>
        <v>0</v>
      </c>
      <c r="HCP22" s="1954">
        <f t="shared" si="89"/>
        <v>0</v>
      </c>
      <c r="HCQ22" s="1954">
        <f t="shared" si="89"/>
        <v>0</v>
      </c>
      <c r="HCR22" s="1954">
        <f t="shared" si="89"/>
        <v>0</v>
      </c>
      <c r="HCS22" s="1954">
        <f t="shared" si="89"/>
        <v>0</v>
      </c>
      <c r="HCT22" s="1954">
        <f t="shared" si="89"/>
        <v>0</v>
      </c>
      <c r="HCU22" s="1954">
        <f t="shared" si="89"/>
        <v>0</v>
      </c>
      <c r="HCV22" s="1954">
        <f t="shared" si="89"/>
        <v>0</v>
      </c>
      <c r="HCW22" s="1954">
        <f t="shared" si="89"/>
        <v>0</v>
      </c>
      <c r="HCX22" s="1954">
        <f t="shared" si="89"/>
        <v>0</v>
      </c>
      <c r="HCY22" s="1954">
        <f t="shared" si="89"/>
        <v>0</v>
      </c>
      <c r="HCZ22" s="1954">
        <f t="shared" si="89"/>
        <v>0</v>
      </c>
      <c r="HDA22" s="1954">
        <f t="shared" si="89"/>
        <v>0</v>
      </c>
      <c r="HDB22" s="1954">
        <f t="shared" si="89"/>
        <v>0</v>
      </c>
      <c r="HDC22" s="1954">
        <f t="shared" ref="HDC22:HFN22" si="90">IF(AND(HDC$26="End of period",HDC$25="Revenue"),HDC9,0)</f>
        <v>0</v>
      </c>
      <c r="HDD22" s="1954">
        <f t="shared" si="90"/>
        <v>0</v>
      </c>
      <c r="HDE22" s="1954">
        <f t="shared" si="90"/>
        <v>0</v>
      </c>
      <c r="HDF22" s="1954">
        <f t="shared" si="90"/>
        <v>0</v>
      </c>
      <c r="HDG22" s="1954">
        <f t="shared" si="90"/>
        <v>0</v>
      </c>
      <c r="HDH22" s="1954">
        <f t="shared" si="90"/>
        <v>0</v>
      </c>
      <c r="HDI22" s="1954">
        <f t="shared" si="90"/>
        <v>0</v>
      </c>
      <c r="HDJ22" s="1954">
        <f t="shared" si="90"/>
        <v>0</v>
      </c>
      <c r="HDK22" s="1954">
        <f t="shared" si="90"/>
        <v>0</v>
      </c>
      <c r="HDL22" s="1954">
        <f t="shared" si="90"/>
        <v>0</v>
      </c>
      <c r="HDM22" s="1954">
        <f t="shared" si="90"/>
        <v>0</v>
      </c>
      <c r="HDN22" s="1954">
        <f t="shared" si="90"/>
        <v>0</v>
      </c>
      <c r="HDO22" s="1954">
        <f t="shared" si="90"/>
        <v>0</v>
      </c>
      <c r="HDP22" s="1954">
        <f t="shared" si="90"/>
        <v>0</v>
      </c>
      <c r="HDQ22" s="1954">
        <f t="shared" si="90"/>
        <v>0</v>
      </c>
      <c r="HDR22" s="1954">
        <f t="shared" si="90"/>
        <v>0</v>
      </c>
      <c r="HDS22" s="1954">
        <f t="shared" si="90"/>
        <v>0</v>
      </c>
      <c r="HDT22" s="1954">
        <f t="shared" si="90"/>
        <v>0</v>
      </c>
      <c r="HDU22" s="1954">
        <f t="shared" si="90"/>
        <v>0</v>
      </c>
      <c r="HDV22" s="1954">
        <f t="shared" si="90"/>
        <v>0</v>
      </c>
      <c r="HDW22" s="1954">
        <f t="shared" si="90"/>
        <v>0</v>
      </c>
      <c r="HDX22" s="1954">
        <f t="shared" si="90"/>
        <v>0</v>
      </c>
      <c r="HDY22" s="1954">
        <f t="shared" si="90"/>
        <v>0</v>
      </c>
      <c r="HDZ22" s="1954">
        <f t="shared" si="90"/>
        <v>0</v>
      </c>
      <c r="HEA22" s="1954">
        <f t="shared" si="90"/>
        <v>0</v>
      </c>
      <c r="HEB22" s="1954">
        <f t="shared" si="90"/>
        <v>0</v>
      </c>
      <c r="HEC22" s="1954">
        <f t="shared" si="90"/>
        <v>0</v>
      </c>
      <c r="HED22" s="1954">
        <f t="shared" si="90"/>
        <v>0</v>
      </c>
      <c r="HEE22" s="1954">
        <f t="shared" si="90"/>
        <v>0</v>
      </c>
      <c r="HEF22" s="1954">
        <f t="shared" si="90"/>
        <v>0</v>
      </c>
      <c r="HEG22" s="1954">
        <f t="shared" si="90"/>
        <v>0</v>
      </c>
      <c r="HEH22" s="1954">
        <f t="shared" si="90"/>
        <v>0</v>
      </c>
      <c r="HEI22" s="1954">
        <f t="shared" si="90"/>
        <v>0</v>
      </c>
      <c r="HEJ22" s="1954">
        <f t="shared" si="90"/>
        <v>0</v>
      </c>
      <c r="HEK22" s="1954">
        <f t="shared" si="90"/>
        <v>0</v>
      </c>
      <c r="HEL22" s="1954">
        <f t="shared" si="90"/>
        <v>0</v>
      </c>
      <c r="HEM22" s="1954">
        <f t="shared" si="90"/>
        <v>0</v>
      </c>
      <c r="HEN22" s="1954">
        <f t="shared" si="90"/>
        <v>0</v>
      </c>
      <c r="HEO22" s="1954">
        <f t="shared" si="90"/>
        <v>0</v>
      </c>
      <c r="HEP22" s="1954">
        <f t="shared" si="90"/>
        <v>0</v>
      </c>
      <c r="HEQ22" s="1954">
        <f t="shared" si="90"/>
        <v>0</v>
      </c>
      <c r="HER22" s="1954">
        <f t="shared" si="90"/>
        <v>0</v>
      </c>
      <c r="HES22" s="1954">
        <f t="shared" si="90"/>
        <v>0</v>
      </c>
      <c r="HET22" s="1954">
        <f t="shared" si="90"/>
        <v>0</v>
      </c>
      <c r="HEU22" s="1954">
        <f t="shared" si="90"/>
        <v>0</v>
      </c>
      <c r="HEV22" s="1954">
        <f t="shared" si="90"/>
        <v>0</v>
      </c>
      <c r="HEW22" s="1954">
        <f t="shared" si="90"/>
        <v>0</v>
      </c>
      <c r="HEX22" s="1954">
        <f t="shared" si="90"/>
        <v>0</v>
      </c>
      <c r="HEY22" s="1954">
        <f t="shared" si="90"/>
        <v>0</v>
      </c>
      <c r="HEZ22" s="1954">
        <f t="shared" si="90"/>
        <v>0</v>
      </c>
      <c r="HFA22" s="1954">
        <f t="shared" si="90"/>
        <v>0</v>
      </c>
      <c r="HFB22" s="1954">
        <f t="shared" si="90"/>
        <v>0</v>
      </c>
      <c r="HFC22" s="1954">
        <f t="shared" si="90"/>
        <v>0</v>
      </c>
      <c r="HFD22" s="1954">
        <f t="shared" si="90"/>
        <v>0</v>
      </c>
      <c r="HFE22" s="1954">
        <f t="shared" si="90"/>
        <v>0</v>
      </c>
      <c r="HFF22" s="1954">
        <f t="shared" si="90"/>
        <v>0</v>
      </c>
      <c r="HFG22" s="1954">
        <f t="shared" si="90"/>
        <v>0</v>
      </c>
      <c r="HFH22" s="1954">
        <f t="shared" si="90"/>
        <v>0</v>
      </c>
      <c r="HFI22" s="1954">
        <f t="shared" si="90"/>
        <v>0</v>
      </c>
      <c r="HFJ22" s="1954">
        <f t="shared" si="90"/>
        <v>0</v>
      </c>
      <c r="HFK22" s="1954">
        <f t="shared" si="90"/>
        <v>0</v>
      </c>
      <c r="HFL22" s="1954">
        <f t="shared" si="90"/>
        <v>0</v>
      </c>
      <c r="HFM22" s="1954">
        <f t="shared" si="90"/>
        <v>0</v>
      </c>
      <c r="HFN22" s="1954">
        <f t="shared" si="90"/>
        <v>0</v>
      </c>
      <c r="HFO22" s="1954">
        <f t="shared" ref="HFO22:HHZ22" si="91">IF(AND(HFO$26="End of period",HFO$25="Revenue"),HFO9,0)</f>
        <v>0</v>
      </c>
      <c r="HFP22" s="1954">
        <f t="shared" si="91"/>
        <v>0</v>
      </c>
      <c r="HFQ22" s="1954">
        <f t="shared" si="91"/>
        <v>0</v>
      </c>
      <c r="HFR22" s="1954">
        <f t="shared" si="91"/>
        <v>0</v>
      </c>
      <c r="HFS22" s="1954">
        <f t="shared" si="91"/>
        <v>0</v>
      </c>
      <c r="HFT22" s="1954">
        <f t="shared" si="91"/>
        <v>0</v>
      </c>
      <c r="HFU22" s="1954">
        <f t="shared" si="91"/>
        <v>0</v>
      </c>
      <c r="HFV22" s="1954">
        <f t="shared" si="91"/>
        <v>0</v>
      </c>
      <c r="HFW22" s="1954">
        <f t="shared" si="91"/>
        <v>0</v>
      </c>
      <c r="HFX22" s="1954">
        <f t="shared" si="91"/>
        <v>0</v>
      </c>
      <c r="HFY22" s="1954">
        <f t="shared" si="91"/>
        <v>0</v>
      </c>
      <c r="HFZ22" s="1954">
        <f t="shared" si="91"/>
        <v>0</v>
      </c>
      <c r="HGA22" s="1954">
        <f t="shared" si="91"/>
        <v>0</v>
      </c>
      <c r="HGB22" s="1954">
        <f t="shared" si="91"/>
        <v>0</v>
      </c>
      <c r="HGC22" s="1954">
        <f t="shared" si="91"/>
        <v>0</v>
      </c>
      <c r="HGD22" s="1954">
        <f t="shared" si="91"/>
        <v>0</v>
      </c>
      <c r="HGE22" s="1954">
        <f t="shared" si="91"/>
        <v>0</v>
      </c>
      <c r="HGF22" s="1954">
        <f t="shared" si="91"/>
        <v>0</v>
      </c>
      <c r="HGG22" s="1954">
        <f t="shared" si="91"/>
        <v>0</v>
      </c>
      <c r="HGH22" s="1954">
        <f t="shared" si="91"/>
        <v>0</v>
      </c>
      <c r="HGI22" s="1954">
        <f t="shared" si="91"/>
        <v>0</v>
      </c>
      <c r="HGJ22" s="1954">
        <f t="shared" si="91"/>
        <v>0</v>
      </c>
      <c r="HGK22" s="1954">
        <f t="shared" si="91"/>
        <v>0</v>
      </c>
      <c r="HGL22" s="1954">
        <f t="shared" si="91"/>
        <v>0</v>
      </c>
      <c r="HGM22" s="1954">
        <f t="shared" si="91"/>
        <v>0</v>
      </c>
      <c r="HGN22" s="1954">
        <f t="shared" si="91"/>
        <v>0</v>
      </c>
      <c r="HGO22" s="1954">
        <f t="shared" si="91"/>
        <v>0</v>
      </c>
      <c r="HGP22" s="1954">
        <f t="shared" si="91"/>
        <v>0</v>
      </c>
      <c r="HGQ22" s="1954">
        <f t="shared" si="91"/>
        <v>0</v>
      </c>
      <c r="HGR22" s="1954">
        <f t="shared" si="91"/>
        <v>0</v>
      </c>
      <c r="HGS22" s="1954">
        <f t="shared" si="91"/>
        <v>0</v>
      </c>
      <c r="HGT22" s="1954">
        <f t="shared" si="91"/>
        <v>0</v>
      </c>
      <c r="HGU22" s="1954">
        <f t="shared" si="91"/>
        <v>0</v>
      </c>
      <c r="HGV22" s="1954">
        <f t="shared" si="91"/>
        <v>0</v>
      </c>
      <c r="HGW22" s="1954">
        <f t="shared" si="91"/>
        <v>0</v>
      </c>
      <c r="HGX22" s="1954">
        <f t="shared" si="91"/>
        <v>0</v>
      </c>
      <c r="HGY22" s="1954">
        <f t="shared" si="91"/>
        <v>0</v>
      </c>
      <c r="HGZ22" s="1954">
        <f t="shared" si="91"/>
        <v>0</v>
      </c>
      <c r="HHA22" s="1954">
        <f t="shared" si="91"/>
        <v>0</v>
      </c>
      <c r="HHB22" s="1954">
        <f t="shared" si="91"/>
        <v>0</v>
      </c>
      <c r="HHC22" s="1954">
        <f t="shared" si="91"/>
        <v>0</v>
      </c>
      <c r="HHD22" s="1954">
        <f t="shared" si="91"/>
        <v>0</v>
      </c>
      <c r="HHE22" s="1954">
        <f t="shared" si="91"/>
        <v>0</v>
      </c>
      <c r="HHF22" s="1954">
        <f t="shared" si="91"/>
        <v>0</v>
      </c>
      <c r="HHG22" s="1954">
        <f t="shared" si="91"/>
        <v>0</v>
      </c>
      <c r="HHH22" s="1954">
        <f t="shared" si="91"/>
        <v>0</v>
      </c>
      <c r="HHI22" s="1954">
        <f t="shared" si="91"/>
        <v>0</v>
      </c>
      <c r="HHJ22" s="1954">
        <f t="shared" si="91"/>
        <v>0</v>
      </c>
      <c r="HHK22" s="1954">
        <f t="shared" si="91"/>
        <v>0</v>
      </c>
      <c r="HHL22" s="1954">
        <f t="shared" si="91"/>
        <v>0</v>
      </c>
      <c r="HHM22" s="1954">
        <f t="shared" si="91"/>
        <v>0</v>
      </c>
      <c r="HHN22" s="1954">
        <f t="shared" si="91"/>
        <v>0</v>
      </c>
      <c r="HHO22" s="1954">
        <f t="shared" si="91"/>
        <v>0</v>
      </c>
      <c r="HHP22" s="1954">
        <f t="shared" si="91"/>
        <v>0</v>
      </c>
      <c r="HHQ22" s="1954">
        <f t="shared" si="91"/>
        <v>0</v>
      </c>
      <c r="HHR22" s="1954">
        <f t="shared" si="91"/>
        <v>0</v>
      </c>
      <c r="HHS22" s="1954">
        <f t="shared" si="91"/>
        <v>0</v>
      </c>
      <c r="HHT22" s="1954">
        <f t="shared" si="91"/>
        <v>0</v>
      </c>
      <c r="HHU22" s="1954">
        <f t="shared" si="91"/>
        <v>0</v>
      </c>
      <c r="HHV22" s="1954">
        <f t="shared" si="91"/>
        <v>0</v>
      </c>
      <c r="HHW22" s="1954">
        <f t="shared" si="91"/>
        <v>0</v>
      </c>
      <c r="HHX22" s="1954">
        <f t="shared" si="91"/>
        <v>0</v>
      </c>
      <c r="HHY22" s="1954">
        <f t="shared" si="91"/>
        <v>0</v>
      </c>
      <c r="HHZ22" s="1954">
        <f t="shared" si="91"/>
        <v>0</v>
      </c>
      <c r="HIA22" s="1954">
        <f t="shared" ref="HIA22:HKL22" si="92">IF(AND(HIA$26="End of period",HIA$25="Revenue"),HIA9,0)</f>
        <v>0</v>
      </c>
      <c r="HIB22" s="1954">
        <f t="shared" si="92"/>
        <v>0</v>
      </c>
      <c r="HIC22" s="1954">
        <f t="shared" si="92"/>
        <v>0</v>
      </c>
      <c r="HID22" s="1954">
        <f t="shared" si="92"/>
        <v>0</v>
      </c>
      <c r="HIE22" s="1954">
        <f t="shared" si="92"/>
        <v>0</v>
      </c>
      <c r="HIF22" s="1954">
        <f t="shared" si="92"/>
        <v>0</v>
      </c>
      <c r="HIG22" s="1954">
        <f t="shared" si="92"/>
        <v>0</v>
      </c>
      <c r="HIH22" s="1954">
        <f t="shared" si="92"/>
        <v>0</v>
      </c>
      <c r="HII22" s="1954">
        <f t="shared" si="92"/>
        <v>0</v>
      </c>
      <c r="HIJ22" s="1954">
        <f t="shared" si="92"/>
        <v>0</v>
      </c>
      <c r="HIK22" s="1954">
        <f t="shared" si="92"/>
        <v>0</v>
      </c>
      <c r="HIL22" s="1954">
        <f t="shared" si="92"/>
        <v>0</v>
      </c>
      <c r="HIM22" s="1954">
        <f t="shared" si="92"/>
        <v>0</v>
      </c>
      <c r="HIN22" s="1954">
        <f t="shared" si="92"/>
        <v>0</v>
      </c>
      <c r="HIO22" s="1954">
        <f t="shared" si="92"/>
        <v>0</v>
      </c>
      <c r="HIP22" s="1954">
        <f t="shared" si="92"/>
        <v>0</v>
      </c>
      <c r="HIQ22" s="1954">
        <f t="shared" si="92"/>
        <v>0</v>
      </c>
      <c r="HIR22" s="1954">
        <f t="shared" si="92"/>
        <v>0</v>
      </c>
      <c r="HIS22" s="1954">
        <f t="shared" si="92"/>
        <v>0</v>
      </c>
      <c r="HIT22" s="1954">
        <f t="shared" si="92"/>
        <v>0</v>
      </c>
      <c r="HIU22" s="1954">
        <f t="shared" si="92"/>
        <v>0</v>
      </c>
      <c r="HIV22" s="1954">
        <f t="shared" si="92"/>
        <v>0</v>
      </c>
      <c r="HIW22" s="1954">
        <f t="shared" si="92"/>
        <v>0</v>
      </c>
      <c r="HIX22" s="1954">
        <f t="shared" si="92"/>
        <v>0</v>
      </c>
      <c r="HIY22" s="1954">
        <f t="shared" si="92"/>
        <v>0</v>
      </c>
      <c r="HIZ22" s="1954">
        <f t="shared" si="92"/>
        <v>0</v>
      </c>
      <c r="HJA22" s="1954">
        <f t="shared" si="92"/>
        <v>0</v>
      </c>
      <c r="HJB22" s="1954">
        <f t="shared" si="92"/>
        <v>0</v>
      </c>
      <c r="HJC22" s="1954">
        <f t="shared" si="92"/>
        <v>0</v>
      </c>
      <c r="HJD22" s="1954">
        <f t="shared" si="92"/>
        <v>0</v>
      </c>
      <c r="HJE22" s="1954">
        <f t="shared" si="92"/>
        <v>0</v>
      </c>
      <c r="HJF22" s="1954">
        <f t="shared" si="92"/>
        <v>0</v>
      </c>
      <c r="HJG22" s="1954">
        <f t="shared" si="92"/>
        <v>0</v>
      </c>
      <c r="HJH22" s="1954">
        <f t="shared" si="92"/>
        <v>0</v>
      </c>
      <c r="HJI22" s="1954">
        <f t="shared" si="92"/>
        <v>0</v>
      </c>
      <c r="HJJ22" s="1954">
        <f t="shared" si="92"/>
        <v>0</v>
      </c>
      <c r="HJK22" s="1954">
        <f t="shared" si="92"/>
        <v>0</v>
      </c>
      <c r="HJL22" s="1954">
        <f t="shared" si="92"/>
        <v>0</v>
      </c>
      <c r="HJM22" s="1954">
        <f t="shared" si="92"/>
        <v>0</v>
      </c>
      <c r="HJN22" s="1954">
        <f t="shared" si="92"/>
        <v>0</v>
      </c>
      <c r="HJO22" s="1954">
        <f t="shared" si="92"/>
        <v>0</v>
      </c>
      <c r="HJP22" s="1954">
        <f t="shared" si="92"/>
        <v>0</v>
      </c>
      <c r="HJQ22" s="1954">
        <f t="shared" si="92"/>
        <v>0</v>
      </c>
      <c r="HJR22" s="1954">
        <f t="shared" si="92"/>
        <v>0</v>
      </c>
      <c r="HJS22" s="1954">
        <f t="shared" si="92"/>
        <v>0</v>
      </c>
      <c r="HJT22" s="1954">
        <f t="shared" si="92"/>
        <v>0</v>
      </c>
      <c r="HJU22" s="1954">
        <f t="shared" si="92"/>
        <v>0</v>
      </c>
      <c r="HJV22" s="1954">
        <f t="shared" si="92"/>
        <v>0</v>
      </c>
      <c r="HJW22" s="1954">
        <f t="shared" si="92"/>
        <v>0</v>
      </c>
      <c r="HJX22" s="1954">
        <f t="shared" si="92"/>
        <v>0</v>
      </c>
      <c r="HJY22" s="1954">
        <f t="shared" si="92"/>
        <v>0</v>
      </c>
      <c r="HJZ22" s="1954">
        <f t="shared" si="92"/>
        <v>0</v>
      </c>
      <c r="HKA22" s="1954">
        <f t="shared" si="92"/>
        <v>0</v>
      </c>
      <c r="HKB22" s="1954">
        <f t="shared" si="92"/>
        <v>0</v>
      </c>
      <c r="HKC22" s="1954">
        <f t="shared" si="92"/>
        <v>0</v>
      </c>
      <c r="HKD22" s="1954">
        <f t="shared" si="92"/>
        <v>0</v>
      </c>
      <c r="HKE22" s="1954">
        <f t="shared" si="92"/>
        <v>0</v>
      </c>
      <c r="HKF22" s="1954">
        <f t="shared" si="92"/>
        <v>0</v>
      </c>
      <c r="HKG22" s="1954">
        <f t="shared" si="92"/>
        <v>0</v>
      </c>
      <c r="HKH22" s="1954">
        <f t="shared" si="92"/>
        <v>0</v>
      </c>
      <c r="HKI22" s="1954">
        <f t="shared" si="92"/>
        <v>0</v>
      </c>
      <c r="HKJ22" s="1954">
        <f t="shared" si="92"/>
        <v>0</v>
      </c>
      <c r="HKK22" s="1954">
        <f t="shared" si="92"/>
        <v>0</v>
      </c>
      <c r="HKL22" s="1954">
        <f t="shared" si="92"/>
        <v>0</v>
      </c>
      <c r="HKM22" s="1954">
        <f t="shared" ref="HKM22:HMX22" si="93">IF(AND(HKM$26="End of period",HKM$25="Revenue"),HKM9,0)</f>
        <v>0</v>
      </c>
      <c r="HKN22" s="1954">
        <f t="shared" si="93"/>
        <v>0</v>
      </c>
      <c r="HKO22" s="1954">
        <f t="shared" si="93"/>
        <v>0</v>
      </c>
      <c r="HKP22" s="1954">
        <f t="shared" si="93"/>
        <v>0</v>
      </c>
      <c r="HKQ22" s="1954">
        <f t="shared" si="93"/>
        <v>0</v>
      </c>
      <c r="HKR22" s="1954">
        <f t="shared" si="93"/>
        <v>0</v>
      </c>
      <c r="HKS22" s="1954">
        <f t="shared" si="93"/>
        <v>0</v>
      </c>
      <c r="HKT22" s="1954">
        <f t="shared" si="93"/>
        <v>0</v>
      </c>
      <c r="HKU22" s="1954">
        <f t="shared" si="93"/>
        <v>0</v>
      </c>
      <c r="HKV22" s="1954">
        <f t="shared" si="93"/>
        <v>0</v>
      </c>
      <c r="HKW22" s="1954">
        <f t="shared" si="93"/>
        <v>0</v>
      </c>
      <c r="HKX22" s="1954">
        <f t="shared" si="93"/>
        <v>0</v>
      </c>
      <c r="HKY22" s="1954">
        <f t="shared" si="93"/>
        <v>0</v>
      </c>
      <c r="HKZ22" s="1954">
        <f t="shared" si="93"/>
        <v>0</v>
      </c>
      <c r="HLA22" s="1954">
        <f t="shared" si="93"/>
        <v>0</v>
      </c>
      <c r="HLB22" s="1954">
        <f t="shared" si="93"/>
        <v>0</v>
      </c>
      <c r="HLC22" s="1954">
        <f t="shared" si="93"/>
        <v>0</v>
      </c>
      <c r="HLD22" s="1954">
        <f t="shared" si="93"/>
        <v>0</v>
      </c>
      <c r="HLE22" s="1954">
        <f t="shared" si="93"/>
        <v>0</v>
      </c>
      <c r="HLF22" s="1954">
        <f t="shared" si="93"/>
        <v>0</v>
      </c>
      <c r="HLG22" s="1954">
        <f t="shared" si="93"/>
        <v>0</v>
      </c>
      <c r="HLH22" s="1954">
        <f t="shared" si="93"/>
        <v>0</v>
      </c>
      <c r="HLI22" s="1954">
        <f t="shared" si="93"/>
        <v>0</v>
      </c>
      <c r="HLJ22" s="1954">
        <f t="shared" si="93"/>
        <v>0</v>
      </c>
      <c r="HLK22" s="1954">
        <f t="shared" si="93"/>
        <v>0</v>
      </c>
      <c r="HLL22" s="1954">
        <f t="shared" si="93"/>
        <v>0</v>
      </c>
      <c r="HLM22" s="1954">
        <f t="shared" si="93"/>
        <v>0</v>
      </c>
      <c r="HLN22" s="1954">
        <f t="shared" si="93"/>
        <v>0</v>
      </c>
      <c r="HLO22" s="1954">
        <f t="shared" si="93"/>
        <v>0</v>
      </c>
      <c r="HLP22" s="1954">
        <f t="shared" si="93"/>
        <v>0</v>
      </c>
      <c r="HLQ22" s="1954">
        <f t="shared" si="93"/>
        <v>0</v>
      </c>
      <c r="HLR22" s="1954">
        <f t="shared" si="93"/>
        <v>0</v>
      </c>
      <c r="HLS22" s="1954">
        <f t="shared" si="93"/>
        <v>0</v>
      </c>
      <c r="HLT22" s="1954">
        <f t="shared" si="93"/>
        <v>0</v>
      </c>
      <c r="HLU22" s="1954">
        <f t="shared" si="93"/>
        <v>0</v>
      </c>
      <c r="HLV22" s="1954">
        <f t="shared" si="93"/>
        <v>0</v>
      </c>
      <c r="HLW22" s="1954">
        <f t="shared" si="93"/>
        <v>0</v>
      </c>
      <c r="HLX22" s="1954">
        <f t="shared" si="93"/>
        <v>0</v>
      </c>
      <c r="HLY22" s="1954">
        <f t="shared" si="93"/>
        <v>0</v>
      </c>
      <c r="HLZ22" s="1954">
        <f t="shared" si="93"/>
        <v>0</v>
      </c>
      <c r="HMA22" s="1954">
        <f t="shared" si="93"/>
        <v>0</v>
      </c>
      <c r="HMB22" s="1954">
        <f t="shared" si="93"/>
        <v>0</v>
      </c>
      <c r="HMC22" s="1954">
        <f t="shared" si="93"/>
        <v>0</v>
      </c>
      <c r="HMD22" s="1954">
        <f t="shared" si="93"/>
        <v>0</v>
      </c>
      <c r="HME22" s="1954">
        <f t="shared" si="93"/>
        <v>0</v>
      </c>
      <c r="HMF22" s="1954">
        <f t="shared" si="93"/>
        <v>0</v>
      </c>
      <c r="HMG22" s="1954">
        <f t="shared" si="93"/>
        <v>0</v>
      </c>
      <c r="HMH22" s="1954">
        <f t="shared" si="93"/>
        <v>0</v>
      </c>
      <c r="HMI22" s="1954">
        <f t="shared" si="93"/>
        <v>0</v>
      </c>
      <c r="HMJ22" s="1954">
        <f t="shared" si="93"/>
        <v>0</v>
      </c>
      <c r="HMK22" s="1954">
        <f t="shared" si="93"/>
        <v>0</v>
      </c>
      <c r="HML22" s="1954">
        <f t="shared" si="93"/>
        <v>0</v>
      </c>
      <c r="HMM22" s="1954">
        <f t="shared" si="93"/>
        <v>0</v>
      </c>
      <c r="HMN22" s="1954">
        <f t="shared" si="93"/>
        <v>0</v>
      </c>
      <c r="HMO22" s="1954">
        <f t="shared" si="93"/>
        <v>0</v>
      </c>
      <c r="HMP22" s="1954">
        <f t="shared" si="93"/>
        <v>0</v>
      </c>
      <c r="HMQ22" s="1954">
        <f t="shared" si="93"/>
        <v>0</v>
      </c>
      <c r="HMR22" s="1954">
        <f t="shared" si="93"/>
        <v>0</v>
      </c>
      <c r="HMS22" s="1954">
        <f t="shared" si="93"/>
        <v>0</v>
      </c>
      <c r="HMT22" s="1954">
        <f t="shared" si="93"/>
        <v>0</v>
      </c>
      <c r="HMU22" s="1954">
        <f t="shared" si="93"/>
        <v>0</v>
      </c>
      <c r="HMV22" s="1954">
        <f t="shared" si="93"/>
        <v>0</v>
      </c>
      <c r="HMW22" s="1954">
        <f t="shared" si="93"/>
        <v>0</v>
      </c>
      <c r="HMX22" s="1954">
        <f t="shared" si="93"/>
        <v>0</v>
      </c>
      <c r="HMY22" s="1954">
        <f t="shared" ref="HMY22:HPJ22" si="94">IF(AND(HMY$26="End of period",HMY$25="Revenue"),HMY9,0)</f>
        <v>0</v>
      </c>
      <c r="HMZ22" s="1954">
        <f t="shared" si="94"/>
        <v>0</v>
      </c>
      <c r="HNA22" s="1954">
        <f t="shared" si="94"/>
        <v>0</v>
      </c>
      <c r="HNB22" s="1954">
        <f t="shared" si="94"/>
        <v>0</v>
      </c>
      <c r="HNC22" s="1954">
        <f t="shared" si="94"/>
        <v>0</v>
      </c>
      <c r="HND22" s="1954">
        <f t="shared" si="94"/>
        <v>0</v>
      </c>
      <c r="HNE22" s="1954">
        <f t="shared" si="94"/>
        <v>0</v>
      </c>
      <c r="HNF22" s="1954">
        <f t="shared" si="94"/>
        <v>0</v>
      </c>
      <c r="HNG22" s="1954">
        <f t="shared" si="94"/>
        <v>0</v>
      </c>
      <c r="HNH22" s="1954">
        <f t="shared" si="94"/>
        <v>0</v>
      </c>
      <c r="HNI22" s="1954">
        <f t="shared" si="94"/>
        <v>0</v>
      </c>
      <c r="HNJ22" s="1954">
        <f t="shared" si="94"/>
        <v>0</v>
      </c>
      <c r="HNK22" s="1954">
        <f t="shared" si="94"/>
        <v>0</v>
      </c>
      <c r="HNL22" s="1954">
        <f t="shared" si="94"/>
        <v>0</v>
      </c>
      <c r="HNM22" s="1954">
        <f t="shared" si="94"/>
        <v>0</v>
      </c>
      <c r="HNN22" s="1954">
        <f t="shared" si="94"/>
        <v>0</v>
      </c>
      <c r="HNO22" s="1954">
        <f t="shared" si="94"/>
        <v>0</v>
      </c>
      <c r="HNP22" s="1954">
        <f t="shared" si="94"/>
        <v>0</v>
      </c>
      <c r="HNQ22" s="1954">
        <f t="shared" si="94"/>
        <v>0</v>
      </c>
      <c r="HNR22" s="1954">
        <f t="shared" si="94"/>
        <v>0</v>
      </c>
      <c r="HNS22" s="1954">
        <f t="shared" si="94"/>
        <v>0</v>
      </c>
      <c r="HNT22" s="1954">
        <f t="shared" si="94"/>
        <v>0</v>
      </c>
      <c r="HNU22" s="1954">
        <f t="shared" si="94"/>
        <v>0</v>
      </c>
      <c r="HNV22" s="1954">
        <f t="shared" si="94"/>
        <v>0</v>
      </c>
      <c r="HNW22" s="1954">
        <f t="shared" si="94"/>
        <v>0</v>
      </c>
      <c r="HNX22" s="1954">
        <f t="shared" si="94"/>
        <v>0</v>
      </c>
      <c r="HNY22" s="1954">
        <f t="shared" si="94"/>
        <v>0</v>
      </c>
      <c r="HNZ22" s="1954">
        <f t="shared" si="94"/>
        <v>0</v>
      </c>
      <c r="HOA22" s="1954">
        <f t="shared" si="94"/>
        <v>0</v>
      </c>
      <c r="HOB22" s="1954">
        <f t="shared" si="94"/>
        <v>0</v>
      </c>
      <c r="HOC22" s="1954">
        <f t="shared" si="94"/>
        <v>0</v>
      </c>
      <c r="HOD22" s="1954">
        <f t="shared" si="94"/>
        <v>0</v>
      </c>
      <c r="HOE22" s="1954">
        <f t="shared" si="94"/>
        <v>0</v>
      </c>
      <c r="HOF22" s="1954">
        <f t="shared" si="94"/>
        <v>0</v>
      </c>
      <c r="HOG22" s="1954">
        <f t="shared" si="94"/>
        <v>0</v>
      </c>
      <c r="HOH22" s="1954">
        <f t="shared" si="94"/>
        <v>0</v>
      </c>
      <c r="HOI22" s="1954">
        <f t="shared" si="94"/>
        <v>0</v>
      </c>
      <c r="HOJ22" s="1954">
        <f t="shared" si="94"/>
        <v>0</v>
      </c>
      <c r="HOK22" s="1954">
        <f t="shared" si="94"/>
        <v>0</v>
      </c>
      <c r="HOL22" s="1954">
        <f t="shared" si="94"/>
        <v>0</v>
      </c>
      <c r="HOM22" s="1954">
        <f t="shared" si="94"/>
        <v>0</v>
      </c>
      <c r="HON22" s="1954">
        <f t="shared" si="94"/>
        <v>0</v>
      </c>
      <c r="HOO22" s="1954">
        <f t="shared" si="94"/>
        <v>0</v>
      </c>
      <c r="HOP22" s="1954">
        <f t="shared" si="94"/>
        <v>0</v>
      </c>
      <c r="HOQ22" s="1954">
        <f t="shared" si="94"/>
        <v>0</v>
      </c>
      <c r="HOR22" s="1954">
        <f t="shared" si="94"/>
        <v>0</v>
      </c>
      <c r="HOS22" s="1954">
        <f t="shared" si="94"/>
        <v>0</v>
      </c>
      <c r="HOT22" s="1954">
        <f t="shared" si="94"/>
        <v>0</v>
      </c>
      <c r="HOU22" s="1954">
        <f t="shared" si="94"/>
        <v>0</v>
      </c>
      <c r="HOV22" s="1954">
        <f t="shared" si="94"/>
        <v>0</v>
      </c>
      <c r="HOW22" s="1954">
        <f t="shared" si="94"/>
        <v>0</v>
      </c>
      <c r="HOX22" s="1954">
        <f t="shared" si="94"/>
        <v>0</v>
      </c>
      <c r="HOY22" s="1954">
        <f t="shared" si="94"/>
        <v>0</v>
      </c>
      <c r="HOZ22" s="1954">
        <f t="shared" si="94"/>
        <v>0</v>
      </c>
      <c r="HPA22" s="1954">
        <f t="shared" si="94"/>
        <v>0</v>
      </c>
      <c r="HPB22" s="1954">
        <f t="shared" si="94"/>
        <v>0</v>
      </c>
      <c r="HPC22" s="1954">
        <f t="shared" si="94"/>
        <v>0</v>
      </c>
      <c r="HPD22" s="1954">
        <f t="shared" si="94"/>
        <v>0</v>
      </c>
      <c r="HPE22" s="1954">
        <f t="shared" si="94"/>
        <v>0</v>
      </c>
      <c r="HPF22" s="1954">
        <f t="shared" si="94"/>
        <v>0</v>
      </c>
      <c r="HPG22" s="1954">
        <f t="shared" si="94"/>
        <v>0</v>
      </c>
      <c r="HPH22" s="1954">
        <f t="shared" si="94"/>
        <v>0</v>
      </c>
      <c r="HPI22" s="1954">
        <f t="shared" si="94"/>
        <v>0</v>
      </c>
      <c r="HPJ22" s="1954">
        <f t="shared" si="94"/>
        <v>0</v>
      </c>
      <c r="HPK22" s="1954">
        <f t="shared" ref="HPK22:HRV22" si="95">IF(AND(HPK$26="End of period",HPK$25="Revenue"),HPK9,0)</f>
        <v>0</v>
      </c>
      <c r="HPL22" s="1954">
        <f t="shared" si="95"/>
        <v>0</v>
      </c>
      <c r="HPM22" s="1954">
        <f t="shared" si="95"/>
        <v>0</v>
      </c>
      <c r="HPN22" s="1954">
        <f t="shared" si="95"/>
        <v>0</v>
      </c>
      <c r="HPO22" s="1954">
        <f t="shared" si="95"/>
        <v>0</v>
      </c>
      <c r="HPP22" s="1954">
        <f t="shared" si="95"/>
        <v>0</v>
      </c>
      <c r="HPQ22" s="1954">
        <f t="shared" si="95"/>
        <v>0</v>
      </c>
      <c r="HPR22" s="1954">
        <f t="shared" si="95"/>
        <v>0</v>
      </c>
      <c r="HPS22" s="1954">
        <f t="shared" si="95"/>
        <v>0</v>
      </c>
      <c r="HPT22" s="1954">
        <f t="shared" si="95"/>
        <v>0</v>
      </c>
      <c r="HPU22" s="1954">
        <f t="shared" si="95"/>
        <v>0</v>
      </c>
      <c r="HPV22" s="1954">
        <f t="shared" si="95"/>
        <v>0</v>
      </c>
      <c r="HPW22" s="1954">
        <f t="shared" si="95"/>
        <v>0</v>
      </c>
      <c r="HPX22" s="1954">
        <f t="shared" si="95"/>
        <v>0</v>
      </c>
      <c r="HPY22" s="1954">
        <f t="shared" si="95"/>
        <v>0</v>
      </c>
      <c r="HPZ22" s="1954">
        <f t="shared" si="95"/>
        <v>0</v>
      </c>
      <c r="HQA22" s="1954">
        <f t="shared" si="95"/>
        <v>0</v>
      </c>
      <c r="HQB22" s="1954">
        <f t="shared" si="95"/>
        <v>0</v>
      </c>
      <c r="HQC22" s="1954">
        <f t="shared" si="95"/>
        <v>0</v>
      </c>
      <c r="HQD22" s="1954">
        <f t="shared" si="95"/>
        <v>0</v>
      </c>
      <c r="HQE22" s="1954">
        <f t="shared" si="95"/>
        <v>0</v>
      </c>
      <c r="HQF22" s="1954">
        <f t="shared" si="95"/>
        <v>0</v>
      </c>
      <c r="HQG22" s="1954">
        <f t="shared" si="95"/>
        <v>0</v>
      </c>
      <c r="HQH22" s="1954">
        <f t="shared" si="95"/>
        <v>0</v>
      </c>
      <c r="HQI22" s="1954">
        <f t="shared" si="95"/>
        <v>0</v>
      </c>
      <c r="HQJ22" s="1954">
        <f t="shared" si="95"/>
        <v>0</v>
      </c>
      <c r="HQK22" s="1954">
        <f t="shared" si="95"/>
        <v>0</v>
      </c>
      <c r="HQL22" s="1954">
        <f t="shared" si="95"/>
        <v>0</v>
      </c>
      <c r="HQM22" s="1954">
        <f t="shared" si="95"/>
        <v>0</v>
      </c>
      <c r="HQN22" s="1954">
        <f t="shared" si="95"/>
        <v>0</v>
      </c>
      <c r="HQO22" s="1954">
        <f t="shared" si="95"/>
        <v>0</v>
      </c>
      <c r="HQP22" s="1954">
        <f t="shared" si="95"/>
        <v>0</v>
      </c>
      <c r="HQQ22" s="1954">
        <f t="shared" si="95"/>
        <v>0</v>
      </c>
      <c r="HQR22" s="1954">
        <f t="shared" si="95"/>
        <v>0</v>
      </c>
      <c r="HQS22" s="1954">
        <f t="shared" si="95"/>
        <v>0</v>
      </c>
      <c r="HQT22" s="1954">
        <f t="shared" si="95"/>
        <v>0</v>
      </c>
      <c r="HQU22" s="1954">
        <f t="shared" si="95"/>
        <v>0</v>
      </c>
      <c r="HQV22" s="1954">
        <f t="shared" si="95"/>
        <v>0</v>
      </c>
      <c r="HQW22" s="1954">
        <f t="shared" si="95"/>
        <v>0</v>
      </c>
      <c r="HQX22" s="1954">
        <f t="shared" si="95"/>
        <v>0</v>
      </c>
      <c r="HQY22" s="1954">
        <f t="shared" si="95"/>
        <v>0</v>
      </c>
      <c r="HQZ22" s="1954">
        <f t="shared" si="95"/>
        <v>0</v>
      </c>
      <c r="HRA22" s="1954">
        <f t="shared" si="95"/>
        <v>0</v>
      </c>
      <c r="HRB22" s="1954">
        <f t="shared" si="95"/>
        <v>0</v>
      </c>
      <c r="HRC22" s="1954">
        <f t="shared" si="95"/>
        <v>0</v>
      </c>
      <c r="HRD22" s="1954">
        <f t="shared" si="95"/>
        <v>0</v>
      </c>
      <c r="HRE22" s="1954">
        <f t="shared" si="95"/>
        <v>0</v>
      </c>
      <c r="HRF22" s="1954">
        <f t="shared" si="95"/>
        <v>0</v>
      </c>
      <c r="HRG22" s="1954">
        <f t="shared" si="95"/>
        <v>0</v>
      </c>
      <c r="HRH22" s="1954">
        <f t="shared" si="95"/>
        <v>0</v>
      </c>
      <c r="HRI22" s="1954">
        <f t="shared" si="95"/>
        <v>0</v>
      </c>
      <c r="HRJ22" s="1954">
        <f t="shared" si="95"/>
        <v>0</v>
      </c>
      <c r="HRK22" s="1954">
        <f t="shared" si="95"/>
        <v>0</v>
      </c>
      <c r="HRL22" s="1954">
        <f t="shared" si="95"/>
        <v>0</v>
      </c>
      <c r="HRM22" s="1954">
        <f t="shared" si="95"/>
        <v>0</v>
      </c>
      <c r="HRN22" s="1954">
        <f t="shared" si="95"/>
        <v>0</v>
      </c>
      <c r="HRO22" s="1954">
        <f t="shared" si="95"/>
        <v>0</v>
      </c>
      <c r="HRP22" s="1954">
        <f t="shared" si="95"/>
        <v>0</v>
      </c>
      <c r="HRQ22" s="1954">
        <f t="shared" si="95"/>
        <v>0</v>
      </c>
      <c r="HRR22" s="1954">
        <f t="shared" si="95"/>
        <v>0</v>
      </c>
      <c r="HRS22" s="1954">
        <f t="shared" si="95"/>
        <v>0</v>
      </c>
      <c r="HRT22" s="1954">
        <f t="shared" si="95"/>
        <v>0</v>
      </c>
      <c r="HRU22" s="1954">
        <f t="shared" si="95"/>
        <v>0</v>
      </c>
      <c r="HRV22" s="1954">
        <f t="shared" si="95"/>
        <v>0</v>
      </c>
      <c r="HRW22" s="1954">
        <f t="shared" ref="HRW22:HUH22" si="96">IF(AND(HRW$26="End of period",HRW$25="Revenue"),HRW9,0)</f>
        <v>0</v>
      </c>
      <c r="HRX22" s="1954">
        <f t="shared" si="96"/>
        <v>0</v>
      </c>
      <c r="HRY22" s="1954">
        <f t="shared" si="96"/>
        <v>0</v>
      </c>
      <c r="HRZ22" s="1954">
        <f t="shared" si="96"/>
        <v>0</v>
      </c>
      <c r="HSA22" s="1954">
        <f t="shared" si="96"/>
        <v>0</v>
      </c>
      <c r="HSB22" s="1954">
        <f t="shared" si="96"/>
        <v>0</v>
      </c>
      <c r="HSC22" s="1954">
        <f t="shared" si="96"/>
        <v>0</v>
      </c>
      <c r="HSD22" s="1954">
        <f t="shared" si="96"/>
        <v>0</v>
      </c>
      <c r="HSE22" s="1954">
        <f t="shared" si="96"/>
        <v>0</v>
      </c>
      <c r="HSF22" s="1954">
        <f t="shared" si="96"/>
        <v>0</v>
      </c>
      <c r="HSG22" s="1954">
        <f t="shared" si="96"/>
        <v>0</v>
      </c>
      <c r="HSH22" s="1954">
        <f t="shared" si="96"/>
        <v>0</v>
      </c>
      <c r="HSI22" s="1954">
        <f t="shared" si="96"/>
        <v>0</v>
      </c>
      <c r="HSJ22" s="1954">
        <f t="shared" si="96"/>
        <v>0</v>
      </c>
      <c r="HSK22" s="1954">
        <f t="shared" si="96"/>
        <v>0</v>
      </c>
      <c r="HSL22" s="1954">
        <f t="shared" si="96"/>
        <v>0</v>
      </c>
      <c r="HSM22" s="1954">
        <f t="shared" si="96"/>
        <v>0</v>
      </c>
      <c r="HSN22" s="1954">
        <f t="shared" si="96"/>
        <v>0</v>
      </c>
      <c r="HSO22" s="1954">
        <f t="shared" si="96"/>
        <v>0</v>
      </c>
      <c r="HSP22" s="1954">
        <f t="shared" si="96"/>
        <v>0</v>
      </c>
      <c r="HSQ22" s="1954">
        <f t="shared" si="96"/>
        <v>0</v>
      </c>
      <c r="HSR22" s="1954">
        <f t="shared" si="96"/>
        <v>0</v>
      </c>
      <c r="HSS22" s="1954">
        <f t="shared" si="96"/>
        <v>0</v>
      </c>
      <c r="HST22" s="1954">
        <f t="shared" si="96"/>
        <v>0</v>
      </c>
      <c r="HSU22" s="1954">
        <f t="shared" si="96"/>
        <v>0</v>
      </c>
      <c r="HSV22" s="1954">
        <f t="shared" si="96"/>
        <v>0</v>
      </c>
      <c r="HSW22" s="1954">
        <f t="shared" si="96"/>
        <v>0</v>
      </c>
      <c r="HSX22" s="1954">
        <f t="shared" si="96"/>
        <v>0</v>
      </c>
      <c r="HSY22" s="1954">
        <f t="shared" si="96"/>
        <v>0</v>
      </c>
      <c r="HSZ22" s="1954">
        <f t="shared" si="96"/>
        <v>0</v>
      </c>
      <c r="HTA22" s="1954">
        <f t="shared" si="96"/>
        <v>0</v>
      </c>
      <c r="HTB22" s="1954">
        <f t="shared" si="96"/>
        <v>0</v>
      </c>
      <c r="HTC22" s="1954">
        <f t="shared" si="96"/>
        <v>0</v>
      </c>
      <c r="HTD22" s="1954">
        <f t="shared" si="96"/>
        <v>0</v>
      </c>
      <c r="HTE22" s="1954">
        <f t="shared" si="96"/>
        <v>0</v>
      </c>
      <c r="HTF22" s="1954">
        <f t="shared" si="96"/>
        <v>0</v>
      </c>
      <c r="HTG22" s="1954">
        <f t="shared" si="96"/>
        <v>0</v>
      </c>
      <c r="HTH22" s="1954">
        <f t="shared" si="96"/>
        <v>0</v>
      </c>
      <c r="HTI22" s="1954">
        <f t="shared" si="96"/>
        <v>0</v>
      </c>
      <c r="HTJ22" s="1954">
        <f t="shared" si="96"/>
        <v>0</v>
      </c>
      <c r="HTK22" s="1954">
        <f t="shared" si="96"/>
        <v>0</v>
      </c>
      <c r="HTL22" s="1954">
        <f t="shared" si="96"/>
        <v>0</v>
      </c>
      <c r="HTM22" s="1954">
        <f t="shared" si="96"/>
        <v>0</v>
      </c>
      <c r="HTN22" s="1954">
        <f t="shared" si="96"/>
        <v>0</v>
      </c>
      <c r="HTO22" s="1954">
        <f t="shared" si="96"/>
        <v>0</v>
      </c>
      <c r="HTP22" s="1954">
        <f t="shared" si="96"/>
        <v>0</v>
      </c>
      <c r="HTQ22" s="1954">
        <f t="shared" si="96"/>
        <v>0</v>
      </c>
      <c r="HTR22" s="1954">
        <f t="shared" si="96"/>
        <v>0</v>
      </c>
      <c r="HTS22" s="1954">
        <f t="shared" si="96"/>
        <v>0</v>
      </c>
      <c r="HTT22" s="1954">
        <f t="shared" si="96"/>
        <v>0</v>
      </c>
      <c r="HTU22" s="1954">
        <f t="shared" si="96"/>
        <v>0</v>
      </c>
      <c r="HTV22" s="1954">
        <f t="shared" si="96"/>
        <v>0</v>
      </c>
      <c r="HTW22" s="1954">
        <f t="shared" si="96"/>
        <v>0</v>
      </c>
      <c r="HTX22" s="1954">
        <f t="shared" si="96"/>
        <v>0</v>
      </c>
      <c r="HTY22" s="1954">
        <f t="shared" si="96"/>
        <v>0</v>
      </c>
      <c r="HTZ22" s="1954">
        <f t="shared" si="96"/>
        <v>0</v>
      </c>
      <c r="HUA22" s="1954">
        <f t="shared" si="96"/>
        <v>0</v>
      </c>
      <c r="HUB22" s="1954">
        <f t="shared" si="96"/>
        <v>0</v>
      </c>
      <c r="HUC22" s="1954">
        <f t="shared" si="96"/>
        <v>0</v>
      </c>
      <c r="HUD22" s="1954">
        <f t="shared" si="96"/>
        <v>0</v>
      </c>
      <c r="HUE22" s="1954">
        <f t="shared" si="96"/>
        <v>0</v>
      </c>
      <c r="HUF22" s="1954">
        <f t="shared" si="96"/>
        <v>0</v>
      </c>
      <c r="HUG22" s="1954">
        <f t="shared" si="96"/>
        <v>0</v>
      </c>
      <c r="HUH22" s="1954">
        <f t="shared" si="96"/>
        <v>0</v>
      </c>
      <c r="HUI22" s="1954">
        <f t="shared" ref="HUI22:HWT22" si="97">IF(AND(HUI$26="End of period",HUI$25="Revenue"),HUI9,0)</f>
        <v>0</v>
      </c>
      <c r="HUJ22" s="1954">
        <f t="shared" si="97"/>
        <v>0</v>
      </c>
      <c r="HUK22" s="1954">
        <f t="shared" si="97"/>
        <v>0</v>
      </c>
      <c r="HUL22" s="1954">
        <f t="shared" si="97"/>
        <v>0</v>
      </c>
      <c r="HUM22" s="1954">
        <f t="shared" si="97"/>
        <v>0</v>
      </c>
      <c r="HUN22" s="1954">
        <f t="shared" si="97"/>
        <v>0</v>
      </c>
      <c r="HUO22" s="1954">
        <f t="shared" si="97"/>
        <v>0</v>
      </c>
      <c r="HUP22" s="1954">
        <f t="shared" si="97"/>
        <v>0</v>
      </c>
      <c r="HUQ22" s="1954">
        <f t="shared" si="97"/>
        <v>0</v>
      </c>
      <c r="HUR22" s="1954">
        <f t="shared" si="97"/>
        <v>0</v>
      </c>
      <c r="HUS22" s="1954">
        <f t="shared" si="97"/>
        <v>0</v>
      </c>
      <c r="HUT22" s="1954">
        <f t="shared" si="97"/>
        <v>0</v>
      </c>
      <c r="HUU22" s="1954">
        <f t="shared" si="97"/>
        <v>0</v>
      </c>
      <c r="HUV22" s="1954">
        <f t="shared" si="97"/>
        <v>0</v>
      </c>
      <c r="HUW22" s="1954">
        <f t="shared" si="97"/>
        <v>0</v>
      </c>
      <c r="HUX22" s="1954">
        <f t="shared" si="97"/>
        <v>0</v>
      </c>
      <c r="HUY22" s="1954">
        <f t="shared" si="97"/>
        <v>0</v>
      </c>
      <c r="HUZ22" s="1954">
        <f t="shared" si="97"/>
        <v>0</v>
      </c>
      <c r="HVA22" s="1954">
        <f t="shared" si="97"/>
        <v>0</v>
      </c>
      <c r="HVB22" s="1954">
        <f t="shared" si="97"/>
        <v>0</v>
      </c>
      <c r="HVC22" s="1954">
        <f t="shared" si="97"/>
        <v>0</v>
      </c>
      <c r="HVD22" s="1954">
        <f t="shared" si="97"/>
        <v>0</v>
      </c>
      <c r="HVE22" s="1954">
        <f t="shared" si="97"/>
        <v>0</v>
      </c>
      <c r="HVF22" s="1954">
        <f t="shared" si="97"/>
        <v>0</v>
      </c>
      <c r="HVG22" s="1954">
        <f t="shared" si="97"/>
        <v>0</v>
      </c>
      <c r="HVH22" s="1954">
        <f t="shared" si="97"/>
        <v>0</v>
      </c>
      <c r="HVI22" s="1954">
        <f t="shared" si="97"/>
        <v>0</v>
      </c>
      <c r="HVJ22" s="1954">
        <f t="shared" si="97"/>
        <v>0</v>
      </c>
      <c r="HVK22" s="1954">
        <f t="shared" si="97"/>
        <v>0</v>
      </c>
      <c r="HVL22" s="1954">
        <f t="shared" si="97"/>
        <v>0</v>
      </c>
      <c r="HVM22" s="1954">
        <f t="shared" si="97"/>
        <v>0</v>
      </c>
      <c r="HVN22" s="1954">
        <f t="shared" si="97"/>
        <v>0</v>
      </c>
      <c r="HVO22" s="1954">
        <f t="shared" si="97"/>
        <v>0</v>
      </c>
      <c r="HVP22" s="1954">
        <f t="shared" si="97"/>
        <v>0</v>
      </c>
      <c r="HVQ22" s="1954">
        <f t="shared" si="97"/>
        <v>0</v>
      </c>
      <c r="HVR22" s="1954">
        <f t="shared" si="97"/>
        <v>0</v>
      </c>
      <c r="HVS22" s="1954">
        <f t="shared" si="97"/>
        <v>0</v>
      </c>
      <c r="HVT22" s="1954">
        <f t="shared" si="97"/>
        <v>0</v>
      </c>
      <c r="HVU22" s="1954">
        <f t="shared" si="97"/>
        <v>0</v>
      </c>
      <c r="HVV22" s="1954">
        <f t="shared" si="97"/>
        <v>0</v>
      </c>
      <c r="HVW22" s="1954">
        <f t="shared" si="97"/>
        <v>0</v>
      </c>
      <c r="HVX22" s="1954">
        <f t="shared" si="97"/>
        <v>0</v>
      </c>
      <c r="HVY22" s="1954">
        <f t="shared" si="97"/>
        <v>0</v>
      </c>
      <c r="HVZ22" s="1954">
        <f t="shared" si="97"/>
        <v>0</v>
      </c>
      <c r="HWA22" s="1954">
        <f t="shared" si="97"/>
        <v>0</v>
      </c>
      <c r="HWB22" s="1954">
        <f t="shared" si="97"/>
        <v>0</v>
      </c>
      <c r="HWC22" s="1954">
        <f t="shared" si="97"/>
        <v>0</v>
      </c>
      <c r="HWD22" s="1954">
        <f t="shared" si="97"/>
        <v>0</v>
      </c>
      <c r="HWE22" s="1954">
        <f t="shared" si="97"/>
        <v>0</v>
      </c>
      <c r="HWF22" s="1954">
        <f t="shared" si="97"/>
        <v>0</v>
      </c>
      <c r="HWG22" s="1954">
        <f t="shared" si="97"/>
        <v>0</v>
      </c>
      <c r="HWH22" s="1954">
        <f t="shared" si="97"/>
        <v>0</v>
      </c>
      <c r="HWI22" s="1954">
        <f t="shared" si="97"/>
        <v>0</v>
      </c>
      <c r="HWJ22" s="1954">
        <f t="shared" si="97"/>
        <v>0</v>
      </c>
      <c r="HWK22" s="1954">
        <f t="shared" si="97"/>
        <v>0</v>
      </c>
      <c r="HWL22" s="1954">
        <f t="shared" si="97"/>
        <v>0</v>
      </c>
      <c r="HWM22" s="1954">
        <f t="shared" si="97"/>
        <v>0</v>
      </c>
      <c r="HWN22" s="1954">
        <f t="shared" si="97"/>
        <v>0</v>
      </c>
      <c r="HWO22" s="1954">
        <f t="shared" si="97"/>
        <v>0</v>
      </c>
      <c r="HWP22" s="1954">
        <f t="shared" si="97"/>
        <v>0</v>
      </c>
      <c r="HWQ22" s="1954">
        <f t="shared" si="97"/>
        <v>0</v>
      </c>
      <c r="HWR22" s="1954">
        <f t="shared" si="97"/>
        <v>0</v>
      </c>
      <c r="HWS22" s="1954">
        <f t="shared" si="97"/>
        <v>0</v>
      </c>
      <c r="HWT22" s="1954">
        <f t="shared" si="97"/>
        <v>0</v>
      </c>
      <c r="HWU22" s="1954">
        <f t="shared" ref="HWU22:HZF22" si="98">IF(AND(HWU$26="End of period",HWU$25="Revenue"),HWU9,0)</f>
        <v>0</v>
      </c>
      <c r="HWV22" s="1954">
        <f t="shared" si="98"/>
        <v>0</v>
      </c>
      <c r="HWW22" s="1954">
        <f t="shared" si="98"/>
        <v>0</v>
      </c>
      <c r="HWX22" s="1954">
        <f t="shared" si="98"/>
        <v>0</v>
      </c>
      <c r="HWY22" s="1954">
        <f t="shared" si="98"/>
        <v>0</v>
      </c>
      <c r="HWZ22" s="1954">
        <f t="shared" si="98"/>
        <v>0</v>
      </c>
      <c r="HXA22" s="1954">
        <f t="shared" si="98"/>
        <v>0</v>
      </c>
      <c r="HXB22" s="1954">
        <f t="shared" si="98"/>
        <v>0</v>
      </c>
      <c r="HXC22" s="1954">
        <f t="shared" si="98"/>
        <v>0</v>
      </c>
      <c r="HXD22" s="1954">
        <f t="shared" si="98"/>
        <v>0</v>
      </c>
      <c r="HXE22" s="1954">
        <f t="shared" si="98"/>
        <v>0</v>
      </c>
      <c r="HXF22" s="1954">
        <f t="shared" si="98"/>
        <v>0</v>
      </c>
      <c r="HXG22" s="1954">
        <f t="shared" si="98"/>
        <v>0</v>
      </c>
      <c r="HXH22" s="1954">
        <f t="shared" si="98"/>
        <v>0</v>
      </c>
      <c r="HXI22" s="1954">
        <f t="shared" si="98"/>
        <v>0</v>
      </c>
      <c r="HXJ22" s="1954">
        <f t="shared" si="98"/>
        <v>0</v>
      </c>
      <c r="HXK22" s="1954">
        <f t="shared" si="98"/>
        <v>0</v>
      </c>
      <c r="HXL22" s="1954">
        <f t="shared" si="98"/>
        <v>0</v>
      </c>
      <c r="HXM22" s="1954">
        <f t="shared" si="98"/>
        <v>0</v>
      </c>
      <c r="HXN22" s="1954">
        <f t="shared" si="98"/>
        <v>0</v>
      </c>
      <c r="HXO22" s="1954">
        <f t="shared" si="98"/>
        <v>0</v>
      </c>
      <c r="HXP22" s="1954">
        <f t="shared" si="98"/>
        <v>0</v>
      </c>
      <c r="HXQ22" s="1954">
        <f t="shared" si="98"/>
        <v>0</v>
      </c>
      <c r="HXR22" s="1954">
        <f t="shared" si="98"/>
        <v>0</v>
      </c>
      <c r="HXS22" s="1954">
        <f t="shared" si="98"/>
        <v>0</v>
      </c>
      <c r="HXT22" s="1954">
        <f t="shared" si="98"/>
        <v>0</v>
      </c>
      <c r="HXU22" s="1954">
        <f t="shared" si="98"/>
        <v>0</v>
      </c>
      <c r="HXV22" s="1954">
        <f t="shared" si="98"/>
        <v>0</v>
      </c>
      <c r="HXW22" s="1954">
        <f t="shared" si="98"/>
        <v>0</v>
      </c>
      <c r="HXX22" s="1954">
        <f t="shared" si="98"/>
        <v>0</v>
      </c>
      <c r="HXY22" s="1954">
        <f t="shared" si="98"/>
        <v>0</v>
      </c>
      <c r="HXZ22" s="1954">
        <f t="shared" si="98"/>
        <v>0</v>
      </c>
      <c r="HYA22" s="1954">
        <f t="shared" si="98"/>
        <v>0</v>
      </c>
      <c r="HYB22" s="1954">
        <f t="shared" si="98"/>
        <v>0</v>
      </c>
      <c r="HYC22" s="1954">
        <f t="shared" si="98"/>
        <v>0</v>
      </c>
      <c r="HYD22" s="1954">
        <f t="shared" si="98"/>
        <v>0</v>
      </c>
      <c r="HYE22" s="1954">
        <f t="shared" si="98"/>
        <v>0</v>
      </c>
      <c r="HYF22" s="1954">
        <f t="shared" si="98"/>
        <v>0</v>
      </c>
      <c r="HYG22" s="1954">
        <f t="shared" si="98"/>
        <v>0</v>
      </c>
      <c r="HYH22" s="1954">
        <f t="shared" si="98"/>
        <v>0</v>
      </c>
      <c r="HYI22" s="1954">
        <f t="shared" si="98"/>
        <v>0</v>
      </c>
      <c r="HYJ22" s="1954">
        <f t="shared" si="98"/>
        <v>0</v>
      </c>
      <c r="HYK22" s="1954">
        <f t="shared" si="98"/>
        <v>0</v>
      </c>
      <c r="HYL22" s="1954">
        <f t="shared" si="98"/>
        <v>0</v>
      </c>
      <c r="HYM22" s="1954">
        <f t="shared" si="98"/>
        <v>0</v>
      </c>
      <c r="HYN22" s="1954">
        <f t="shared" si="98"/>
        <v>0</v>
      </c>
      <c r="HYO22" s="1954">
        <f t="shared" si="98"/>
        <v>0</v>
      </c>
      <c r="HYP22" s="1954">
        <f t="shared" si="98"/>
        <v>0</v>
      </c>
      <c r="HYQ22" s="1954">
        <f t="shared" si="98"/>
        <v>0</v>
      </c>
      <c r="HYR22" s="1954">
        <f t="shared" si="98"/>
        <v>0</v>
      </c>
      <c r="HYS22" s="1954">
        <f t="shared" si="98"/>
        <v>0</v>
      </c>
      <c r="HYT22" s="1954">
        <f t="shared" si="98"/>
        <v>0</v>
      </c>
      <c r="HYU22" s="1954">
        <f t="shared" si="98"/>
        <v>0</v>
      </c>
      <c r="HYV22" s="1954">
        <f t="shared" si="98"/>
        <v>0</v>
      </c>
      <c r="HYW22" s="1954">
        <f t="shared" si="98"/>
        <v>0</v>
      </c>
      <c r="HYX22" s="1954">
        <f t="shared" si="98"/>
        <v>0</v>
      </c>
      <c r="HYY22" s="1954">
        <f t="shared" si="98"/>
        <v>0</v>
      </c>
      <c r="HYZ22" s="1954">
        <f t="shared" si="98"/>
        <v>0</v>
      </c>
      <c r="HZA22" s="1954">
        <f t="shared" si="98"/>
        <v>0</v>
      </c>
      <c r="HZB22" s="1954">
        <f t="shared" si="98"/>
        <v>0</v>
      </c>
      <c r="HZC22" s="1954">
        <f t="shared" si="98"/>
        <v>0</v>
      </c>
      <c r="HZD22" s="1954">
        <f t="shared" si="98"/>
        <v>0</v>
      </c>
      <c r="HZE22" s="1954">
        <f t="shared" si="98"/>
        <v>0</v>
      </c>
      <c r="HZF22" s="1954">
        <f t="shared" si="98"/>
        <v>0</v>
      </c>
      <c r="HZG22" s="1954">
        <f t="shared" ref="HZG22:IBR22" si="99">IF(AND(HZG$26="End of period",HZG$25="Revenue"),HZG9,0)</f>
        <v>0</v>
      </c>
      <c r="HZH22" s="1954">
        <f t="shared" si="99"/>
        <v>0</v>
      </c>
      <c r="HZI22" s="1954">
        <f t="shared" si="99"/>
        <v>0</v>
      </c>
      <c r="HZJ22" s="1954">
        <f t="shared" si="99"/>
        <v>0</v>
      </c>
      <c r="HZK22" s="1954">
        <f t="shared" si="99"/>
        <v>0</v>
      </c>
      <c r="HZL22" s="1954">
        <f t="shared" si="99"/>
        <v>0</v>
      </c>
      <c r="HZM22" s="1954">
        <f t="shared" si="99"/>
        <v>0</v>
      </c>
      <c r="HZN22" s="1954">
        <f t="shared" si="99"/>
        <v>0</v>
      </c>
      <c r="HZO22" s="1954">
        <f t="shared" si="99"/>
        <v>0</v>
      </c>
      <c r="HZP22" s="1954">
        <f t="shared" si="99"/>
        <v>0</v>
      </c>
      <c r="HZQ22" s="1954">
        <f t="shared" si="99"/>
        <v>0</v>
      </c>
      <c r="HZR22" s="1954">
        <f t="shared" si="99"/>
        <v>0</v>
      </c>
      <c r="HZS22" s="1954">
        <f t="shared" si="99"/>
        <v>0</v>
      </c>
      <c r="HZT22" s="1954">
        <f t="shared" si="99"/>
        <v>0</v>
      </c>
      <c r="HZU22" s="1954">
        <f t="shared" si="99"/>
        <v>0</v>
      </c>
      <c r="HZV22" s="1954">
        <f t="shared" si="99"/>
        <v>0</v>
      </c>
      <c r="HZW22" s="1954">
        <f t="shared" si="99"/>
        <v>0</v>
      </c>
      <c r="HZX22" s="1954">
        <f t="shared" si="99"/>
        <v>0</v>
      </c>
      <c r="HZY22" s="1954">
        <f t="shared" si="99"/>
        <v>0</v>
      </c>
      <c r="HZZ22" s="1954">
        <f t="shared" si="99"/>
        <v>0</v>
      </c>
      <c r="IAA22" s="1954">
        <f t="shared" si="99"/>
        <v>0</v>
      </c>
      <c r="IAB22" s="1954">
        <f t="shared" si="99"/>
        <v>0</v>
      </c>
      <c r="IAC22" s="1954">
        <f t="shared" si="99"/>
        <v>0</v>
      </c>
      <c r="IAD22" s="1954">
        <f t="shared" si="99"/>
        <v>0</v>
      </c>
      <c r="IAE22" s="1954">
        <f t="shared" si="99"/>
        <v>0</v>
      </c>
      <c r="IAF22" s="1954">
        <f t="shared" si="99"/>
        <v>0</v>
      </c>
      <c r="IAG22" s="1954">
        <f t="shared" si="99"/>
        <v>0</v>
      </c>
      <c r="IAH22" s="1954">
        <f t="shared" si="99"/>
        <v>0</v>
      </c>
      <c r="IAI22" s="1954">
        <f t="shared" si="99"/>
        <v>0</v>
      </c>
      <c r="IAJ22" s="1954">
        <f t="shared" si="99"/>
        <v>0</v>
      </c>
      <c r="IAK22" s="1954">
        <f t="shared" si="99"/>
        <v>0</v>
      </c>
      <c r="IAL22" s="1954">
        <f t="shared" si="99"/>
        <v>0</v>
      </c>
      <c r="IAM22" s="1954">
        <f t="shared" si="99"/>
        <v>0</v>
      </c>
      <c r="IAN22" s="1954">
        <f t="shared" si="99"/>
        <v>0</v>
      </c>
      <c r="IAO22" s="1954">
        <f t="shared" si="99"/>
        <v>0</v>
      </c>
      <c r="IAP22" s="1954">
        <f t="shared" si="99"/>
        <v>0</v>
      </c>
      <c r="IAQ22" s="1954">
        <f t="shared" si="99"/>
        <v>0</v>
      </c>
      <c r="IAR22" s="1954">
        <f t="shared" si="99"/>
        <v>0</v>
      </c>
      <c r="IAS22" s="1954">
        <f t="shared" si="99"/>
        <v>0</v>
      </c>
      <c r="IAT22" s="1954">
        <f t="shared" si="99"/>
        <v>0</v>
      </c>
      <c r="IAU22" s="1954">
        <f t="shared" si="99"/>
        <v>0</v>
      </c>
      <c r="IAV22" s="1954">
        <f t="shared" si="99"/>
        <v>0</v>
      </c>
      <c r="IAW22" s="1954">
        <f t="shared" si="99"/>
        <v>0</v>
      </c>
      <c r="IAX22" s="1954">
        <f t="shared" si="99"/>
        <v>0</v>
      </c>
      <c r="IAY22" s="1954">
        <f t="shared" si="99"/>
        <v>0</v>
      </c>
      <c r="IAZ22" s="1954">
        <f t="shared" si="99"/>
        <v>0</v>
      </c>
      <c r="IBA22" s="1954">
        <f t="shared" si="99"/>
        <v>0</v>
      </c>
      <c r="IBB22" s="1954">
        <f t="shared" si="99"/>
        <v>0</v>
      </c>
      <c r="IBC22" s="1954">
        <f t="shared" si="99"/>
        <v>0</v>
      </c>
      <c r="IBD22" s="1954">
        <f t="shared" si="99"/>
        <v>0</v>
      </c>
      <c r="IBE22" s="1954">
        <f t="shared" si="99"/>
        <v>0</v>
      </c>
      <c r="IBF22" s="1954">
        <f t="shared" si="99"/>
        <v>0</v>
      </c>
      <c r="IBG22" s="1954">
        <f t="shared" si="99"/>
        <v>0</v>
      </c>
      <c r="IBH22" s="1954">
        <f t="shared" si="99"/>
        <v>0</v>
      </c>
      <c r="IBI22" s="1954">
        <f t="shared" si="99"/>
        <v>0</v>
      </c>
      <c r="IBJ22" s="1954">
        <f t="shared" si="99"/>
        <v>0</v>
      </c>
      <c r="IBK22" s="1954">
        <f t="shared" si="99"/>
        <v>0</v>
      </c>
      <c r="IBL22" s="1954">
        <f t="shared" si="99"/>
        <v>0</v>
      </c>
      <c r="IBM22" s="1954">
        <f t="shared" si="99"/>
        <v>0</v>
      </c>
      <c r="IBN22" s="1954">
        <f t="shared" si="99"/>
        <v>0</v>
      </c>
      <c r="IBO22" s="1954">
        <f t="shared" si="99"/>
        <v>0</v>
      </c>
      <c r="IBP22" s="1954">
        <f t="shared" si="99"/>
        <v>0</v>
      </c>
      <c r="IBQ22" s="1954">
        <f t="shared" si="99"/>
        <v>0</v>
      </c>
      <c r="IBR22" s="1954">
        <f t="shared" si="99"/>
        <v>0</v>
      </c>
      <c r="IBS22" s="1954">
        <f t="shared" ref="IBS22:IED22" si="100">IF(AND(IBS$26="End of period",IBS$25="Revenue"),IBS9,0)</f>
        <v>0</v>
      </c>
      <c r="IBT22" s="1954">
        <f t="shared" si="100"/>
        <v>0</v>
      </c>
      <c r="IBU22" s="1954">
        <f t="shared" si="100"/>
        <v>0</v>
      </c>
      <c r="IBV22" s="1954">
        <f t="shared" si="100"/>
        <v>0</v>
      </c>
      <c r="IBW22" s="1954">
        <f t="shared" si="100"/>
        <v>0</v>
      </c>
      <c r="IBX22" s="1954">
        <f t="shared" si="100"/>
        <v>0</v>
      </c>
      <c r="IBY22" s="1954">
        <f t="shared" si="100"/>
        <v>0</v>
      </c>
      <c r="IBZ22" s="1954">
        <f t="shared" si="100"/>
        <v>0</v>
      </c>
      <c r="ICA22" s="1954">
        <f t="shared" si="100"/>
        <v>0</v>
      </c>
      <c r="ICB22" s="1954">
        <f t="shared" si="100"/>
        <v>0</v>
      </c>
      <c r="ICC22" s="1954">
        <f t="shared" si="100"/>
        <v>0</v>
      </c>
      <c r="ICD22" s="1954">
        <f t="shared" si="100"/>
        <v>0</v>
      </c>
      <c r="ICE22" s="1954">
        <f t="shared" si="100"/>
        <v>0</v>
      </c>
      <c r="ICF22" s="1954">
        <f t="shared" si="100"/>
        <v>0</v>
      </c>
      <c r="ICG22" s="1954">
        <f t="shared" si="100"/>
        <v>0</v>
      </c>
      <c r="ICH22" s="1954">
        <f t="shared" si="100"/>
        <v>0</v>
      </c>
      <c r="ICI22" s="1954">
        <f t="shared" si="100"/>
        <v>0</v>
      </c>
      <c r="ICJ22" s="1954">
        <f t="shared" si="100"/>
        <v>0</v>
      </c>
      <c r="ICK22" s="1954">
        <f t="shared" si="100"/>
        <v>0</v>
      </c>
      <c r="ICL22" s="1954">
        <f t="shared" si="100"/>
        <v>0</v>
      </c>
      <c r="ICM22" s="1954">
        <f t="shared" si="100"/>
        <v>0</v>
      </c>
      <c r="ICN22" s="1954">
        <f t="shared" si="100"/>
        <v>0</v>
      </c>
      <c r="ICO22" s="1954">
        <f t="shared" si="100"/>
        <v>0</v>
      </c>
      <c r="ICP22" s="1954">
        <f t="shared" si="100"/>
        <v>0</v>
      </c>
      <c r="ICQ22" s="1954">
        <f t="shared" si="100"/>
        <v>0</v>
      </c>
      <c r="ICR22" s="1954">
        <f t="shared" si="100"/>
        <v>0</v>
      </c>
      <c r="ICS22" s="1954">
        <f t="shared" si="100"/>
        <v>0</v>
      </c>
      <c r="ICT22" s="1954">
        <f t="shared" si="100"/>
        <v>0</v>
      </c>
      <c r="ICU22" s="1954">
        <f t="shared" si="100"/>
        <v>0</v>
      </c>
      <c r="ICV22" s="1954">
        <f t="shared" si="100"/>
        <v>0</v>
      </c>
      <c r="ICW22" s="1954">
        <f t="shared" si="100"/>
        <v>0</v>
      </c>
      <c r="ICX22" s="1954">
        <f t="shared" si="100"/>
        <v>0</v>
      </c>
      <c r="ICY22" s="1954">
        <f t="shared" si="100"/>
        <v>0</v>
      </c>
      <c r="ICZ22" s="1954">
        <f t="shared" si="100"/>
        <v>0</v>
      </c>
      <c r="IDA22" s="1954">
        <f t="shared" si="100"/>
        <v>0</v>
      </c>
      <c r="IDB22" s="1954">
        <f t="shared" si="100"/>
        <v>0</v>
      </c>
      <c r="IDC22" s="1954">
        <f t="shared" si="100"/>
        <v>0</v>
      </c>
      <c r="IDD22" s="1954">
        <f t="shared" si="100"/>
        <v>0</v>
      </c>
      <c r="IDE22" s="1954">
        <f t="shared" si="100"/>
        <v>0</v>
      </c>
      <c r="IDF22" s="1954">
        <f t="shared" si="100"/>
        <v>0</v>
      </c>
      <c r="IDG22" s="1954">
        <f t="shared" si="100"/>
        <v>0</v>
      </c>
      <c r="IDH22" s="1954">
        <f t="shared" si="100"/>
        <v>0</v>
      </c>
      <c r="IDI22" s="1954">
        <f t="shared" si="100"/>
        <v>0</v>
      </c>
      <c r="IDJ22" s="1954">
        <f t="shared" si="100"/>
        <v>0</v>
      </c>
      <c r="IDK22" s="1954">
        <f t="shared" si="100"/>
        <v>0</v>
      </c>
      <c r="IDL22" s="1954">
        <f t="shared" si="100"/>
        <v>0</v>
      </c>
      <c r="IDM22" s="1954">
        <f t="shared" si="100"/>
        <v>0</v>
      </c>
      <c r="IDN22" s="1954">
        <f t="shared" si="100"/>
        <v>0</v>
      </c>
      <c r="IDO22" s="1954">
        <f t="shared" si="100"/>
        <v>0</v>
      </c>
      <c r="IDP22" s="1954">
        <f t="shared" si="100"/>
        <v>0</v>
      </c>
      <c r="IDQ22" s="1954">
        <f t="shared" si="100"/>
        <v>0</v>
      </c>
      <c r="IDR22" s="1954">
        <f t="shared" si="100"/>
        <v>0</v>
      </c>
      <c r="IDS22" s="1954">
        <f t="shared" si="100"/>
        <v>0</v>
      </c>
      <c r="IDT22" s="1954">
        <f t="shared" si="100"/>
        <v>0</v>
      </c>
      <c r="IDU22" s="1954">
        <f t="shared" si="100"/>
        <v>0</v>
      </c>
      <c r="IDV22" s="1954">
        <f t="shared" si="100"/>
        <v>0</v>
      </c>
      <c r="IDW22" s="1954">
        <f t="shared" si="100"/>
        <v>0</v>
      </c>
      <c r="IDX22" s="1954">
        <f t="shared" si="100"/>
        <v>0</v>
      </c>
      <c r="IDY22" s="1954">
        <f t="shared" si="100"/>
        <v>0</v>
      </c>
      <c r="IDZ22" s="1954">
        <f t="shared" si="100"/>
        <v>0</v>
      </c>
      <c r="IEA22" s="1954">
        <f t="shared" si="100"/>
        <v>0</v>
      </c>
      <c r="IEB22" s="1954">
        <f t="shared" si="100"/>
        <v>0</v>
      </c>
      <c r="IEC22" s="1954">
        <f t="shared" si="100"/>
        <v>0</v>
      </c>
      <c r="IED22" s="1954">
        <f t="shared" si="100"/>
        <v>0</v>
      </c>
      <c r="IEE22" s="1954">
        <f t="shared" ref="IEE22:IGP22" si="101">IF(AND(IEE$26="End of period",IEE$25="Revenue"),IEE9,0)</f>
        <v>0</v>
      </c>
      <c r="IEF22" s="1954">
        <f t="shared" si="101"/>
        <v>0</v>
      </c>
      <c r="IEG22" s="1954">
        <f t="shared" si="101"/>
        <v>0</v>
      </c>
      <c r="IEH22" s="1954">
        <f t="shared" si="101"/>
        <v>0</v>
      </c>
      <c r="IEI22" s="1954">
        <f t="shared" si="101"/>
        <v>0</v>
      </c>
      <c r="IEJ22" s="1954">
        <f t="shared" si="101"/>
        <v>0</v>
      </c>
      <c r="IEK22" s="1954">
        <f t="shared" si="101"/>
        <v>0</v>
      </c>
      <c r="IEL22" s="1954">
        <f t="shared" si="101"/>
        <v>0</v>
      </c>
      <c r="IEM22" s="1954">
        <f t="shared" si="101"/>
        <v>0</v>
      </c>
      <c r="IEN22" s="1954">
        <f t="shared" si="101"/>
        <v>0</v>
      </c>
      <c r="IEO22" s="1954">
        <f t="shared" si="101"/>
        <v>0</v>
      </c>
      <c r="IEP22" s="1954">
        <f t="shared" si="101"/>
        <v>0</v>
      </c>
      <c r="IEQ22" s="1954">
        <f t="shared" si="101"/>
        <v>0</v>
      </c>
      <c r="IER22" s="1954">
        <f t="shared" si="101"/>
        <v>0</v>
      </c>
      <c r="IES22" s="1954">
        <f t="shared" si="101"/>
        <v>0</v>
      </c>
      <c r="IET22" s="1954">
        <f t="shared" si="101"/>
        <v>0</v>
      </c>
      <c r="IEU22" s="1954">
        <f t="shared" si="101"/>
        <v>0</v>
      </c>
      <c r="IEV22" s="1954">
        <f t="shared" si="101"/>
        <v>0</v>
      </c>
      <c r="IEW22" s="1954">
        <f t="shared" si="101"/>
        <v>0</v>
      </c>
      <c r="IEX22" s="1954">
        <f t="shared" si="101"/>
        <v>0</v>
      </c>
      <c r="IEY22" s="1954">
        <f t="shared" si="101"/>
        <v>0</v>
      </c>
      <c r="IEZ22" s="1954">
        <f t="shared" si="101"/>
        <v>0</v>
      </c>
      <c r="IFA22" s="1954">
        <f t="shared" si="101"/>
        <v>0</v>
      </c>
      <c r="IFB22" s="1954">
        <f t="shared" si="101"/>
        <v>0</v>
      </c>
      <c r="IFC22" s="1954">
        <f t="shared" si="101"/>
        <v>0</v>
      </c>
      <c r="IFD22" s="1954">
        <f t="shared" si="101"/>
        <v>0</v>
      </c>
      <c r="IFE22" s="1954">
        <f t="shared" si="101"/>
        <v>0</v>
      </c>
      <c r="IFF22" s="1954">
        <f t="shared" si="101"/>
        <v>0</v>
      </c>
      <c r="IFG22" s="1954">
        <f t="shared" si="101"/>
        <v>0</v>
      </c>
      <c r="IFH22" s="1954">
        <f t="shared" si="101"/>
        <v>0</v>
      </c>
      <c r="IFI22" s="1954">
        <f t="shared" si="101"/>
        <v>0</v>
      </c>
      <c r="IFJ22" s="1954">
        <f t="shared" si="101"/>
        <v>0</v>
      </c>
      <c r="IFK22" s="1954">
        <f t="shared" si="101"/>
        <v>0</v>
      </c>
      <c r="IFL22" s="1954">
        <f t="shared" si="101"/>
        <v>0</v>
      </c>
      <c r="IFM22" s="1954">
        <f t="shared" si="101"/>
        <v>0</v>
      </c>
      <c r="IFN22" s="1954">
        <f t="shared" si="101"/>
        <v>0</v>
      </c>
      <c r="IFO22" s="1954">
        <f t="shared" si="101"/>
        <v>0</v>
      </c>
      <c r="IFP22" s="1954">
        <f t="shared" si="101"/>
        <v>0</v>
      </c>
      <c r="IFQ22" s="1954">
        <f t="shared" si="101"/>
        <v>0</v>
      </c>
      <c r="IFR22" s="1954">
        <f t="shared" si="101"/>
        <v>0</v>
      </c>
      <c r="IFS22" s="1954">
        <f t="shared" si="101"/>
        <v>0</v>
      </c>
      <c r="IFT22" s="1954">
        <f t="shared" si="101"/>
        <v>0</v>
      </c>
      <c r="IFU22" s="1954">
        <f t="shared" si="101"/>
        <v>0</v>
      </c>
      <c r="IFV22" s="1954">
        <f t="shared" si="101"/>
        <v>0</v>
      </c>
      <c r="IFW22" s="1954">
        <f t="shared" si="101"/>
        <v>0</v>
      </c>
      <c r="IFX22" s="1954">
        <f t="shared" si="101"/>
        <v>0</v>
      </c>
      <c r="IFY22" s="1954">
        <f t="shared" si="101"/>
        <v>0</v>
      </c>
      <c r="IFZ22" s="1954">
        <f t="shared" si="101"/>
        <v>0</v>
      </c>
      <c r="IGA22" s="1954">
        <f t="shared" si="101"/>
        <v>0</v>
      </c>
      <c r="IGB22" s="1954">
        <f t="shared" si="101"/>
        <v>0</v>
      </c>
      <c r="IGC22" s="1954">
        <f t="shared" si="101"/>
        <v>0</v>
      </c>
      <c r="IGD22" s="1954">
        <f t="shared" si="101"/>
        <v>0</v>
      </c>
      <c r="IGE22" s="1954">
        <f t="shared" si="101"/>
        <v>0</v>
      </c>
      <c r="IGF22" s="1954">
        <f t="shared" si="101"/>
        <v>0</v>
      </c>
      <c r="IGG22" s="1954">
        <f t="shared" si="101"/>
        <v>0</v>
      </c>
      <c r="IGH22" s="1954">
        <f t="shared" si="101"/>
        <v>0</v>
      </c>
      <c r="IGI22" s="1954">
        <f t="shared" si="101"/>
        <v>0</v>
      </c>
      <c r="IGJ22" s="1954">
        <f t="shared" si="101"/>
        <v>0</v>
      </c>
      <c r="IGK22" s="1954">
        <f t="shared" si="101"/>
        <v>0</v>
      </c>
      <c r="IGL22" s="1954">
        <f t="shared" si="101"/>
        <v>0</v>
      </c>
      <c r="IGM22" s="1954">
        <f t="shared" si="101"/>
        <v>0</v>
      </c>
      <c r="IGN22" s="1954">
        <f t="shared" si="101"/>
        <v>0</v>
      </c>
      <c r="IGO22" s="1954">
        <f t="shared" si="101"/>
        <v>0</v>
      </c>
      <c r="IGP22" s="1954">
        <f t="shared" si="101"/>
        <v>0</v>
      </c>
      <c r="IGQ22" s="1954">
        <f t="shared" ref="IGQ22:IJB22" si="102">IF(AND(IGQ$26="End of period",IGQ$25="Revenue"),IGQ9,0)</f>
        <v>0</v>
      </c>
      <c r="IGR22" s="1954">
        <f t="shared" si="102"/>
        <v>0</v>
      </c>
      <c r="IGS22" s="1954">
        <f t="shared" si="102"/>
        <v>0</v>
      </c>
      <c r="IGT22" s="1954">
        <f t="shared" si="102"/>
        <v>0</v>
      </c>
      <c r="IGU22" s="1954">
        <f t="shared" si="102"/>
        <v>0</v>
      </c>
      <c r="IGV22" s="1954">
        <f t="shared" si="102"/>
        <v>0</v>
      </c>
      <c r="IGW22" s="1954">
        <f t="shared" si="102"/>
        <v>0</v>
      </c>
      <c r="IGX22" s="1954">
        <f t="shared" si="102"/>
        <v>0</v>
      </c>
      <c r="IGY22" s="1954">
        <f t="shared" si="102"/>
        <v>0</v>
      </c>
      <c r="IGZ22" s="1954">
        <f t="shared" si="102"/>
        <v>0</v>
      </c>
      <c r="IHA22" s="1954">
        <f t="shared" si="102"/>
        <v>0</v>
      </c>
      <c r="IHB22" s="1954">
        <f t="shared" si="102"/>
        <v>0</v>
      </c>
      <c r="IHC22" s="1954">
        <f t="shared" si="102"/>
        <v>0</v>
      </c>
      <c r="IHD22" s="1954">
        <f t="shared" si="102"/>
        <v>0</v>
      </c>
      <c r="IHE22" s="1954">
        <f t="shared" si="102"/>
        <v>0</v>
      </c>
      <c r="IHF22" s="1954">
        <f t="shared" si="102"/>
        <v>0</v>
      </c>
      <c r="IHG22" s="1954">
        <f t="shared" si="102"/>
        <v>0</v>
      </c>
      <c r="IHH22" s="1954">
        <f t="shared" si="102"/>
        <v>0</v>
      </c>
      <c r="IHI22" s="1954">
        <f t="shared" si="102"/>
        <v>0</v>
      </c>
      <c r="IHJ22" s="1954">
        <f t="shared" si="102"/>
        <v>0</v>
      </c>
      <c r="IHK22" s="1954">
        <f t="shared" si="102"/>
        <v>0</v>
      </c>
      <c r="IHL22" s="1954">
        <f t="shared" si="102"/>
        <v>0</v>
      </c>
      <c r="IHM22" s="1954">
        <f t="shared" si="102"/>
        <v>0</v>
      </c>
      <c r="IHN22" s="1954">
        <f t="shared" si="102"/>
        <v>0</v>
      </c>
      <c r="IHO22" s="1954">
        <f t="shared" si="102"/>
        <v>0</v>
      </c>
      <c r="IHP22" s="1954">
        <f t="shared" si="102"/>
        <v>0</v>
      </c>
      <c r="IHQ22" s="1954">
        <f t="shared" si="102"/>
        <v>0</v>
      </c>
      <c r="IHR22" s="1954">
        <f t="shared" si="102"/>
        <v>0</v>
      </c>
      <c r="IHS22" s="1954">
        <f t="shared" si="102"/>
        <v>0</v>
      </c>
      <c r="IHT22" s="1954">
        <f t="shared" si="102"/>
        <v>0</v>
      </c>
      <c r="IHU22" s="1954">
        <f t="shared" si="102"/>
        <v>0</v>
      </c>
      <c r="IHV22" s="1954">
        <f t="shared" si="102"/>
        <v>0</v>
      </c>
      <c r="IHW22" s="1954">
        <f t="shared" si="102"/>
        <v>0</v>
      </c>
      <c r="IHX22" s="1954">
        <f t="shared" si="102"/>
        <v>0</v>
      </c>
      <c r="IHY22" s="1954">
        <f t="shared" si="102"/>
        <v>0</v>
      </c>
      <c r="IHZ22" s="1954">
        <f t="shared" si="102"/>
        <v>0</v>
      </c>
      <c r="IIA22" s="1954">
        <f t="shared" si="102"/>
        <v>0</v>
      </c>
      <c r="IIB22" s="1954">
        <f t="shared" si="102"/>
        <v>0</v>
      </c>
      <c r="IIC22" s="1954">
        <f t="shared" si="102"/>
        <v>0</v>
      </c>
      <c r="IID22" s="1954">
        <f t="shared" si="102"/>
        <v>0</v>
      </c>
      <c r="IIE22" s="1954">
        <f t="shared" si="102"/>
        <v>0</v>
      </c>
      <c r="IIF22" s="1954">
        <f t="shared" si="102"/>
        <v>0</v>
      </c>
      <c r="IIG22" s="1954">
        <f t="shared" si="102"/>
        <v>0</v>
      </c>
      <c r="IIH22" s="1954">
        <f t="shared" si="102"/>
        <v>0</v>
      </c>
      <c r="III22" s="1954">
        <f t="shared" si="102"/>
        <v>0</v>
      </c>
      <c r="IIJ22" s="1954">
        <f t="shared" si="102"/>
        <v>0</v>
      </c>
      <c r="IIK22" s="1954">
        <f t="shared" si="102"/>
        <v>0</v>
      </c>
      <c r="IIL22" s="1954">
        <f t="shared" si="102"/>
        <v>0</v>
      </c>
      <c r="IIM22" s="1954">
        <f t="shared" si="102"/>
        <v>0</v>
      </c>
      <c r="IIN22" s="1954">
        <f t="shared" si="102"/>
        <v>0</v>
      </c>
      <c r="IIO22" s="1954">
        <f t="shared" si="102"/>
        <v>0</v>
      </c>
      <c r="IIP22" s="1954">
        <f t="shared" si="102"/>
        <v>0</v>
      </c>
      <c r="IIQ22" s="1954">
        <f t="shared" si="102"/>
        <v>0</v>
      </c>
      <c r="IIR22" s="1954">
        <f t="shared" si="102"/>
        <v>0</v>
      </c>
      <c r="IIS22" s="1954">
        <f t="shared" si="102"/>
        <v>0</v>
      </c>
      <c r="IIT22" s="1954">
        <f t="shared" si="102"/>
        <v>0</v>
      </c>
      <c r="IIU22" s="1954">
        <f t="shared" si="102"/>
        <v>0</v>
      </c>
      <c r="IIV22" s="1954">
        <f t="shared" si="102"/>
        <v>0</v>
      </c>
      <c r="IIW22" s="1954">
        <f t="shared" si="102"/>
        <v>0</v>
      </c>
      <c r="IIX22" s="1954">
        <f t="shared" si="102"/>
        <v>0</v>
      </c>
      <c r="IIY22" s="1954">
        <f t="shared" si="102"/>
        <v>0</v>
      </c>
      <c r="IIZ22" s="1954">
        <f t="shared" si="102"/>
        <v>0</v>
      </c>
      <c r="IJA22" s="1954">
        <f t="shared" si="102"/>
        <v>0</v>
      </c>
      <c r="IJB22" s="1954">
        <f t="shared" si="102"/>
        <v>0</v>
      </c>
      <c r="IJC22" s="1954">
        <f t="shared" ref="IJC22:ILN22" si="103">IF(AND(IJC$26="End of period",IJC$25="Revenue"),IJC9,0)</f>
        <v>0</v>
      </c>
      <c r="IJD22" s="1954">
        <f t="shared" si="103"/>
        <v>0</v>
      </c>
      <c r="IJE22" s="1954">
        <f t="shared" si="103"/>
        <v>0</v>
      </c>
      <c r="IJF22" s="1954">
        <f t="shared" si="103"/>
        <v>0</v>
      </c>
      <c r="IJG22" s="1954">
        <f t="shared" si="103"/>
        <v>0</v>
      </c>
      <c r="IJH22" s="1954">
        <f t="shared" si="103"/>
        <v>0</v>
      </c>
      <c r="IJI22" s="1954">
        <f t="shared" si="103"/>
        <v>0</v>
      </c>
      <c r="IJJ22" s="1954">
        <f t="shared" si="103"/>
        <v>0</v>
      </c>
      <c r="IJK22" s="1954">
        <f t="shared" si="103"/>
        <v>0</v>
      </c>
      <c r="IJL22" s="1954">
        <f t="shared" si="103"/>
        <v>0</v>
      </c>
      <c r="IJM22" s="1954">
        <f t="shared" si="103"/>
        <v>0</v>
      </c>
      <c r="IJN22" s="1954">
        <f t="shared" si="103"/>
        <v>0</v>
      </c>
      <c r="IJO22" s="1954">
        <f t="shared" si="103"/>
        <v>0</v>
      </c>
      <c r="IJP22" s="1954">
        <f t="shared" si="103"/>
        <v>0</v>
      </c>
      <c r="IJQ22" s="1954">
        <f t="shared" si="103"/>
        <v>0</v>
      </c>
      <c r="IJR22" s="1954">
        <f t="shared" si="103"/>
        <v>0</v>
      </c>
      <c r="IJS22" s="1954">
        <f t="shared" si="103"/>
        <v>0</v>
      </c>
      <c r="IJT22" s="1954">
        <f t="shared" si="103"/>
        <v>0</v>
      </c>
      <c r="IJU22" s="1954">
        <f t="shared" si="103"/>
        <v>0</v>
      </c>
      <c r="IJV22" s="1954">
        <f t="shared" si="103"/>
        <v>0</v>
      </c>
      <c r="IJW22" s="1954">
        <f t="shared" si="103"/>
        <v>0</v>
      </c>
      <c r="IJX22" s="1954">
        <f t="shared" si="103"/>
        <v>0</v>
      </c>
      <c r="IJY22" s="1954">
        <f t="shared" si="103"/>
        <v>0</v>
      </c>
      <c r="IJZ22" s="1954">
        <f t="shared" si="103"/>
        <v>0</v>
      </c>
      <c r="IKA22" s="1954">
        <f t="shared" si="103"/>
        <v>0</v>
      </c>
      <c r="IKB22" s="1954">
        <f t="shared" si="103"/>
        <v>0</v>
      </c>
      <c r="IKC22" s="1954">
        <f t="shared" si="103"/>
        <v>0</v>
      </c>
      <c r="IKD22" s="1954">
        <f t="shared" si="103"/>
        <v>0</v>
      </c>
      <c r="IKE22" s="1954">
        <f t="shared" si="103"/>
        <v>0</v>
      </c>
      <c r="IKF22" s="1954">
        <f t="shared" si="103"/>
        <v>0</v>
      </c>
      <c r="IKG22" s="1954">
        <f t="shared" si="103"/>
        <v>0</v>
      </c>
      <c r="IKH22" s="1954">
        <f t="shared" si="103"/>
        <v>0</v>
      </c>
      <c r="IKI22" s="1954">
        <f t="shared" si="103"/>
        <v>0</v>
      </c>
      <c r="IKJ22" s="1954">
        <f t="shared" si="103"/>
        <v>0</v>
      </c>
      <c r="IKK22" s="1954">
        <f t="shared" si="103"/>
        <v>0</v>
      </c>
      <c r="IKL22" s="1954">
        <f t="shared" si="103"/>
        <v>0</v>
      </c>
      <c r="IKM22" s="1954">
        <f t="shared" si="103"/>
        <v>0</v>
      </c>
      <c r="IKN22" s="1954">
        <f t="shared" si="103"/>
        <v>0</v>
      </c>
      <c r="IKO22" s="1954">
        <f t="shared" si="103"/>
        <v>0</v>
      </c>
      <c r="IKP22" s="1954">
        <f t="shared" si="103"/>
        <v>0</v>
      </c>
      <c r="IKQ22" s="1954">
        <f t="shared" si="103"/>
        <v>0</v>
      </c>
      <c r="IKR22" s="1954">
        <f t="shared" si="103"/>
        <v>0</v>
      </c>
      <c r="IKS22" s="1954">
        <f t="shared" si="103"/>
        <v>0</v>
      </c>
      <c r="IKT22" s="1954">
        <f t="shared" si="103"/>
        <v>0</v>
      </c>
      <c r="IKU22" s="1954">
        <f t="shared" si="103"/>
        <v>0</v>
      </c>
      <c r="IKV22" s="1954">
        <f t="shared" si="103"/>
        <v>0</v>
      </c>
      <c r="IKW22" s="1954">
        <f t="shared" si="103"/>
        <v>0</v>
      </c>
      <c r="IKX22" s="1954">
        <f t="shared" si="103"/>
        <v>0</v>
      </c>
      <c r="IKY22" s="1954">
        <f t="shared" si="103"/>
        <v>0</v>
      </c>
      <c r="IKZ22" s="1954">
        <f t="shared" si="103"/>
        <v>0</v>
      </c>
      <c r="ILA22" s="1954">
        <f t="shared" si="103"/>
        <v>0</v>
      </c>
      <c r="ILB22" s="1954">
        <f t="shared" si="103"/>
        <v>0</v>
      </c>
      <c r="ILC22" s="1954">
        <f t="shared" si="103"/>
        <v>0</v>
      </c>
      <c r="ILD22" s="1954">
        <f t="shared" si="103"/>
        <v>0</v>
      </c>
      <c r="ILE22" s="1954">
        <f t="shared" si="103"/>
        <v>0</v>
      </c>
      <c r="ILF22" s="1954">
        <f t="shared" si="103"/>
        <v>0</v>
      </c>
      <c r="ILG22" s="1954">
        <f t="shared" si="103"/>
        <v>0</v>
      </c>
      <c r="ILH22" s="1954">
        <f t="shared" si="103"/>
        <v>0</v>
      </c>
      <c r="ILI22" s="1954">
        <f t="shared" si="103"/>
        <v>0</v>
      </c>
      <c r="ILJ22" s="1954">
        <f t="shared" si="103"/>
        <v>0</v>
      </c>
      <c r="ILK22" s="1954">
        <f t="shared" si="103"/>
        <v>0</v>
      </c>
      <c r="ILL22" s="1954">
        <f t="shared" si="103"/>
        <v>0</v>
      </c>
      <c r="ILM22" s="1954">
        <f t="shared" si="103"/>
        <v>0</v>
      </c>
      <c r="ILN22" s="1954">
        <f t="shared" si="103"/>
        <v>0</v>
      </c>
      <c r="ILO22" s="1954">
        <f t="shared" ref="ILO22:INZ22" si="104">IF(AND(ILO$26="End of period",ILO$25="Revenue"),ILO9,0)</f>
        <v>0</v>
      </c>
      <c r="ILP22" s="1954">
        <f t="shared" si="104"/>
        <v>0</v>
      </c>
      <c r="ILQ22" s="1954">
        <f t="shared" si="104"/>
        <v>0</v>
      </c>
      <c r="ILR22" s="1954">
        <f t="shared" si="104"/>
        <v>0</v>
      </c>
      <c r="ILS22" s="1954">
        <f t="shared" si="104"/>
        <v>0</v>
      </c>
      <c r="ILT22" s="1954">
        <f t="shared" si="104"/>
        <v>0</v>
      </c>
      <c r="ILU22" s="1954">
        <f t="shared" si="104"/>
        <v>0</v>
      </c>
      <c r="ILV22" s="1954">
        <f t="shared" si="104"/>
        <v>0</v>
      </c>
      <c r="ILW22" s="1954">
        <f t="shared" si="104"/>
        <v>0</v>
      </c>
      <c r="ILX22" s="1954">
        <f t="shared" si="104"/>
        <v>0</v>
      </c>
      <c r="ILY22" s="1954">
        <f t="shared" si="104"/>
        <v>0</v>
      </c>
      <c r="ILZ22" s="1954">
        <f t="shared" si="104"/>
        <v>0</v>
      </c>
      <c r="IMA22" s="1954">
        <f t="shared" si="104"/>
        <v>0</v>
      </c>
      <c r="IMB22" s="1954">
        <f t="shared" si="104"/>
        <v>0</v>
      </c>
      <c r="IMC22" s="1954">
        <f t="shared" si="104"/>
        <v>0</v>
      </c>
      <c r="IMD22" s="1954">
        <f t="shared" si="104"/>
        <v>0</v>
      </c>
      <c r="IME22" s="1954">
        <f t="shared" si="104"/>
        <v>0</v>
      </c>
      <c r="IMF22" s="1954">
        <f t="shared" si="104"/>
        <v>0</v>
      </c>
      <c r="IMG22" s="1954">
        <f t="shared" si="104"/>
        <v>0</v>
      </c>
      <c r="IMH22" s="1954">
        <f t="shared" si="104"/>
        <v>0</v>
      </c>
      <c r="IMI22" s="1954">
        <f t="shared" si="104"/>
        <v>0</v>
      </c>
      <c r="IMJ22" s="1954">
        <f t="shared" si="104"/>
        <v>0</v>
      </c>
      <c r="IMK22" s="1954">
        <f t="shared" si="104"/>
        <v>0</v>
      </c>
      <c r="IML22" s="1954">
        <f t="shared" si="104"/>
        <v>0</v>
      </c>
      <c r="IMM22" s="1954">
        <f t="shared" si="104"/>
        <v>0</v>
      </c>
      <c r="IMN22" s="1954">
        <f t="shared" si="104"/>
        <v>0</v>
      </c>
      <c r="IMO22" s="1954">
        <f t="shared" si="104"/>
        <v>0</v>
      </c>
      <c r="IMP22" s="1954">
        <f t="shared" si="104"/>
        <v>0</v>
      </c>
      <c r="IMQ22" s="1954">
        <f t="shared" si="104"/>
        <v>0</v>
      </c>
      <c r="IMR22" s="1954">
        <f t="shared" si="104"/>
        <v>0</v>
      </c>
      <c r="IMS22" s="1954">
        <f t="shared" si="104"/>
        <v>0</v>
      </c>
      <c r="IMT22" s="1954">
        <f t="shared" si="104"/>
        <v>0</v>
      </c>
      <c r="IMU22" s="1954">
        <f t="shared" si="104"/>
        <v>0</v>
      </c>
      <c r="IMV22" s="1954">
        <f t="shared" si="104"/>
        <v>0</v>
      </c>
      <c r="IMW22" s="1954">
        <f t="shared" si="104"/>
        <v>0</v>
      </c>
      <c r="IMX22" s="1954">
        <f t="shared" si="104"/>
        <v>0</v>
      </c>
      <c r="IMY22" s="1954">
        <f t="shared" si="104"/>
        <v>0</v>
      </c>
      <c r="IMZ22" s="1954">
        <f t="shared" si="104"/>
        <v>0</v>
      </c>
      <c r="INA22" s="1954">
        <f t="shared" si="104"/>
        <v>0</v>
      </c>
      <c r="INB22" s="1954">
        <f t="shared" si="104"/>
        <v>0</v>
      </c>
      <c r="INC22" s="1954">
        <f t="shared" si="104"/>
        <v>0</v>
      </c>
      <c r="IND22" s="1954">
        <f t="shared" si="104"/>
        <v>0</v>
      </c>
      <c r="INE22" s="1954">
        <f t="shared" si="104"/>
        <v>0</v>
      </c>
      <c r="INF22" s="1954">
        <f t="shared" si="104"/>
        <v>0</v>
      </c>
      <c r="ING22" s="1954">
        <f t="shared" si="104"/>
        <v>0</v>
      </c>
      <c r="INH22" s="1954">
        <f t="shared" si="104"/>
        <v>0</v>
      </c>
      <c r="INI22" s="1954">
        <f t="shared" si="104"/>
        <v>0</v>
      </c>
      <c r="INJ22" s="1954">
        <f t="shared" si="104"/>
        <v>0</v>
      </c>
      <c r="INK22" s="1954">
        <f t="shared" si="104"/>
        <v>0</v>
      </c>
      <c r="INL22" s="1954">
        <f t="shared" si="104"/>
        <v>0</v>
      </c>
      <c r="INM22" s="1954">
        <f t="shared" si="104"/>
        <v>0</v>
      </c>
      <c r="INN22" s="1954">
        <f t="shared" si="104"/>
        <v>0</v>
      </c>
      <c r="INO22" s="1954">
        <f t="shared" si="104"/>
        <v>0</v>
      </c>
      <c r="INP22" s="1954">
        <f t="shared" si="104"/>
        <v>0</v>
      </c>
      <c r="INQ22" s="1954">
        <f t="shared" si="104"/>
        <v>0</v>
      </c>
      <c r="INR22" s="1954">
        <f t="shared" si="104"/>
        <v>0</v>
      </c>
      <c r="INS22" s="1954">
        <f t="shared" si="104"/>
        <v>0</v>
      </c>
      <c r="INT22" s="1954">
        <f t="shared" si="104"/>
        <v>0</v>
      </c>
      <c r="INU22" s="1954">
        <f t="shared" si="104"/>
        <v>0</v>
      </c>
      <c r="INV22" s="1954">
        <f t="shared" si="104"/>
        <v>0</v>
      </c>
      <c r="INW22" s="1954">
        <f t="shared" si="104"/>
        <v>0</v>
      </c>
      <c r="INX22" s="1954">
        <f t="shared" si="104"/>
        <v>0</v>
      </c>
      <c r="INY22" s="1954">
        <f t="shared" si="104"/>
        <v>0</v>
      </c>
      <c r="INZ22" s="1954">
        <f t="shared" si="104"/>
        <v>0</v>
      </c>
      <c r="IOA22" s="1954">
        <f t="shared" ref="IOA22:IQL22" si="105">IF(AND(IOA$26="End of period",IOA$25="Revenue"),IOA9,0)</f>
        <v>0</v>
      </c>
      <c r="IOB22" s="1954">
        <f t="shared" si="105"/>
        <v>0</v>
      </c>
      <c r="IOC22" s="1954">
        <f t="shared" si="105"/>
        <v>0</v>
      </c>
      <c r="IOD22" s="1954">
        <f t="shared" si="105"/>
        <v>0</v>
      </c>
      <c r="IOE22" s="1954">
        <f t="shared" si="105"/>
        <v>0</v>
      </c>
      <c r="IOF22" s="1954">
        <f t="shared" si="105"/>
        <v>0</v>
      </c>
      <c r="IOG22" s="1954">
        <f t="shared" si="105"/>
        <v>0</v>
      </c>
      <c r="IOH22" s="1954">
        <f t="shared" si="105"/>
        <v>0</v>
      </c>
      <c r="IOI22" s="1954">
        <f t="shared" si="105"/>
        <v>0</v>
      </c>
      <c r="IOJ22" s="1954">
        <f t="shared" si="105"/>
        <v>0</v>
      </c>
      <c r="IOK22" s="1954">
        <f t="shared" si="105"/>
        <v>0</v>
      </c>
      <c r="IOL22" s="1954">
        <f t="shared" si="105"/>
        <v>0</v>
      </c>
      <c r="IOM22" s="1954">
        <f t="shared" si="105"/>
        <v>0</v>
      </c>
      <c r="ION22" s="1954">
        <f t="shared" si="105"/>
        <v>0</v>
      </c>
      <c r="IOO22" s="1954">
        <f t="shared" si="105"/>
        <v>0</v>
      </c>
      <c r="IOP22" s="1954">
        <f t="shared" si="105"/>
        <v>0</v>
      </c>
      <c r="IOQ22" s="1954">
        <f t="shared" si="105"/>
        <v>0</v>
      </c>
      <c r="IOR22" s="1954">
        <f t="shared" si="105"/>
        <v>0</v>
      </c>
      <c r="IOS22" s="1954">
        <f t="shared" si="105"/>
        <v>0</v>
      </c>
      <c r="IOT22" s="1954">
        <f t="shared" si="105"/>
        <v>0</v>
      </c>
      <c r="IOU22" s="1954">
        <f t="shared" si="105"/>
        <v>0</v>
      </c>
      <c r="IOV22" s="1954">
        <f t="shared" si="105"/>
        <v>0</v>
      </c>
      <c r="IOW22" s="1954">
        <f t="shared" si="105"/>
        <v>0</v>
      </c>
      <c r="IOX22" s="1954">
        <f t="shared" si="105"/>
        <v>0</v>
      </c>
      <c r="IOY22" s="1954">
        <f t="shared" si="105"/>
        <v>0</v>
      </c>
      <c r="IOZ22" s="1954">
        <f t="shared" si="105"/>
        <v>0</v>
      </c>
      <c r="IPA22" s="1954">
        <f t="shared" si="105"/>
        <v>0</v>
      </c>
      <c r="IPB22" s="1954">
        <f t="shared" si="105"/>
        <v>0</v>
      </c>
      <c r="IPC22" s="1954">
        <f t="shared" si="105"/>
        <v>0</v>
      </c>
      <c r="IPD22" s="1954">
        <f t="shared" si="105"/>
        <v>0</v>
      </c>
      <c r="IPE22" s="1954">
        <f t="shared" si="105"/>
        <v>0</v>
      </c>
      <c r="IPF22" s="1954">
        <f t="shared" si="105"/>
        <v>0</v>
      </c>
      <c r="IPG22" s="1954">
        <f t="shared" si="105"/>
        <v>0</v>
      </c>
      <c r="IPH22" s="1954">
        <f t="shared" si="105"/>
        <v>0</v>
      </c>
      <c r="IPI22" s="1954">
        <f t="shared" si="105"/>
        <v>0</v>
      </c>
      <c r="IPJ22" s="1954">
        <f t="shared" si="105"/>
        <v>0</v>
      </c>
      <c r="IPK22" s="1954">
        <f t="shared" si="105"/>
        <v>0</v>
      </c>
      <c r="IPL22" s="1954">
        <f t="shared" si="105"/>
        <v>0</v>
      </c>
      <c r="IPM22" s="1954">
        <f t="shared" si="105"/>
        <v>0</v>
      </c>
      <c r="IPN22" s="1954">
        <f t="shared" si="105"/>
        <v>0</v>
      </c>
      <c r="IPO22" s="1954">
        <f t="shared" si="105"/>
        <v>0</v>
      </c>
      <c r="IPP22" s="1954">
        <f t="shared" si="105"/>
        <v>0</v>
      </c>
      <c r="IPQ22" s="1954">
        <f t="shared" si="105"/>
        <v>0</v>
      </c>
      <c r="IPR22" s="1954">
        <f t="shared" si="105"/>
        <v>0</v>
      </c>
      <c r="IPS22" s="1954">
        <f t="shared" si="105"/>
        <v>0</v>
      </c>
      <c r="IPT22" s="1954">
        <f t="shared" si="105"/>
        <v>0</v>
      </c>
      <c r="IPU22" s="1954">
        <f t="shared" si="105"/>
        <v>0</v>
      </c>
      <c r="IPV22" s="1954">
        <f t="shared" si="105"/>
        <v>0</v>
      </c>
      <c r="IPW22" s="1954">
        <f t="shared" si="105"/>
        <v>0</v>
      </c>
      <c r="IPX22" s="1954">
        <f t="shared" si="105"/>
        <v>0</v>
      </c>
      <c r="IPY22" s="1954">
        <f t="shared" si="105"/>
        <v>0</v>
      </c>
      <c r="IPZ22" s="1954">
        <f t="shared" si="105"/>
        <v>0</v>
      </c>
      <c r="IQA22" s="1954">
        <f t="shared" si="105"/>
        <v>0</v>
      </c>
      <c r="IQB22" s="1954">
        <f t="shared" si="105"/>
        <v>0</v>
      </c>
      <c r="IQC22" s="1954">
        <f t="shared" si="105"/>
        <v>0</v>
      </c>
      <c r="IQD22" s="1954">
        <f t="shared" si="105"/>
        <v>0</v>
      </c>
      <c r="IQE22" s="1954">
        <f t="shared" si="105"/>
        <v>0</v>
      </c>
      <c r="IQF22" s="1954">
        <f t="shared" si="105"/>
        <v>0</v>
      </c>
      <c r="IQG22" s="1954">
        <f t="shared" si="105"/>
        <v>0</v>
      </c>
      <c r="IQH22" s="1954">
        <f t="shared" si="105"/>
        <v>0</v>
      </c>
      <c r="IQI22" s="1954">
        <f t="shared" si="105"/>
        <v>0</v>
      </c>
      <c r="IQJ22" s="1954">
        <f t="shared" si="105"/>
        <v>0</v>
      </c>
      <c r="IQK22" s="1954">
        <f t="shared" si="105"/>
        <v>0</v>
      </c>
      <c r="IQL22" s="1954">
        <f t="shared" si="105"/>
        <v>0</v>
      </c>
      <c r="IQM22" s="1954">
        <f t="shared" ref="IQM22:ISX22" si="106">IF(AND(IQM$26="End of period",IQM$25="Revenue"),IQM9,0)</f>
        <v>0</v>
      </c>
      <c r="IQN22" s="1954">
        <f t="shared" si="106"/>
        <v>0</v>
      </c>
      <c r="IQO22" s="1954">
        <f t="shared" si="106"/>
        <v>0</v>
      </c>
      <c r="IQP22" s="1954">
        <f t="shared" si="106"/>
        <v>0</v>
      </c>
      <c r="IQQ22" s="1954">
        <f t="shared" si="106"/>
        <v>0</v>
      </c>
      <c r="IQR22" s="1954">
        <f t="shared" si="106"/>
        <v>0</v>
      </c>
      <c r="IQS22" s="1954">
        <f t="shared" si="106"/>
        <v>0</v>
      </c>
      <c r="IQT22" s="1954">
        <f t="shared" si="106"/>
        <v>0</v>
      </c>
      <c r="IQU22" s="1954">
        <f t="shared" si="106"/>
        <v>0</v>
      </c>
      <c r="IQV22" s="1954">
        <f t="shared" si="106"/>
        <v>0</v>
      </c>
      <c r="IQW22" s="1954">
        <f t="shared" si="106"/>
        <v>0</v>
      </c>
      <c r="IQX22" s="1954">
        <f t="shared" si="106"/>
        <v>0</v>
      </c>
      <c r="IQY22" s="1954">
        <f t="shared" si="106"/>
        <v>0</v>
      </c>
      <c r="IQZ22" s="1954">
        <f t="shared" si="106"/>
        <v>0</v>
      </c>
      <c r="IRA22" s="1954">
        <f t="shared" si="106"/>
        <v>0</v>
      </c>
      <c r="IRB22" s="1954">
        <f t="shared" si="106"/>
        <v>0</v>
      </c>
      <c r="IRC22" s="1954">
        <f t="shared" si="106"/>
        <v>0</v>
      </c>
      <c r="IRD22" s="1954">
        <f t="shared" si="106"/>
        <v>0</v>
      </c>
      <c r="IRE22" s="1954">
        <f t="shared" si="106"/>
        <v>0</v>
      </c>
      <c r="IRF22" s="1954">
        <f t="shared" si="106"/>
        <v>0</v>
      </c>
      <c r="IRG22" s="1954">
        <f t="shared" si="106"/>
        <v>0</v>
      </c>
      <c r="IRH22" s="1954">
        <f t="shared" si="106"/>
        <v>0</v>
      </c>
      <c r="IRI22" s="1954">
        <f t="shared" si="106"/>
        <v>0</v>
      </c>
      <c r="IRJ22" s="1954">
        <f t="shared" si="106"/>
        <v>0</v>
      </c>
      <c r="IRK22" s="1954">
        <f t="shared" si="106"/>
        <v>0</v>
      </c>
      <c r="IRL22" s="1954">
        <f t="shared" si="106"/>
        <v>0</v>
      </c>
      <c r="IRM22" s="1954">
        <f t="shared" si="106"/>
        <v>0</v>
      </c>
      <c r="IRN22" s="1954">
        <f t="shared" si="106"/>
        <v>0</v>
      </c>
      <c r="IRO22" s="1954">
        <f t="shared" si="106"/>
        <v>0</v>
      </c>
      <c r="IRP22" s="1954">
        <f t="shared" si="106"/>
        <v>0</v>
      </c>
      <c r="IRQ22" s="1954">
        <f t="shared" si="106"/>
        <v>0</v>
      </c>
      <c r="IRR22" s="1954">
        <f t="shared" si="106"/>
        <v>0</v>
      </c>
      <c r="IRS22" s="1954">
        <f t="shared" si="106"/>
        <v>0</v>
      </c>
      <c r="IRT22" s="1954">
        <f t="shared" si="106"/>
        <v>0</v>
      </c>
      <c r="IRU22" s="1954">
        <f t="shared" si="106"/>
        <v>0</v>
      </c>
      <c r="IRV22" s="1954">
        <f t="shared" si="106"/>
        <v>0</v>
      </c>
      <c r="IRW22" s="1954">
        <f t="shared" si="106"/>
        <v>0</v>
      </c>
      <c r="IRX22" s="1954">
        <f t="shared" si="106"/>
        <v>0</v>
      </c>
      <c r="IRY22" s="1954">
        <f t="shared" si="106"/>
        <v>0</v>
      </c>
      <c r="IRZ22" s="1954">
        <f t="shared" si="106"/>
        <v>0</v>
      </c>
      <c r="ISA22" s="1954">
        <f t="shared" si="106"/>
        <v>0</v>
      </c>
      <c r="ISB22" s="1954">
        <f t="shared" si="106"/>
        <v>0</v>
      </c>
      <c r="ISC22" s="1954">
        <f t="shared" si="106"/>
        <v>0</v>
      </c>
      <c r="ISD22" s="1954">
        <f t="shared" si="106"/>
        <v>0</v>
      </c>
      <c r="ISE22" s="1954">
        <f t="shared" si="106"/>
        <v>0</v>
      </c>
      <c r="ISF22" s="1954">
        <f t="shared" si="106"/>
        <v>0</v>
      </c>
      <c r="ISG22" s="1954">
        <f t="shared" si="106"/>
        <v>0</v>
      </c>
      <c r="ISH22" s="1954">
        <f t="shared" si="106"/>
        <v>0</v>
      </c>
      <c r="ISI22" s="1954">
        <f t="shared" si="106"/>
        <v>0</v>
      </c>
      <c r="ISJ22" s="1954">
        <f t="shared" si="106"/>
        <v>0</v>
      </c>
      <c r="ISK22" s="1954">
        <f t="shared" si="106"/>
        <v>0</v>
      </c>
      <c r="ISL22" s="1954">
        <f t="shared" si="106"/>
        <v>0</v>
      </c>
      <c r="ISM22" s="1954">
        <f t="shared" si="106"/>
        <v>0</v>
      </c>
      <c r="ISN22" s="1954">
        <f t="shared" si="106"/>
        <v>0</v>
      </c>
      <c r="ISO22" s="1954">
        <f t="shared" si="106"/>
        <v>0</v>
      </c>
      <c r="ISP22" s="1954">
        <f t="shared" si="106"/>
        <v>0</v>
      </c>
      <c r="ISQ22" s="1954">
        <f t="shared" si="106"/>
        <v>0</v>
      </c>
      <c r="ISR22" s="1954">
        <f t="shared" si="106"/>
        <v>0</v>
      </c>
      <c r="ISS22" s="1954">
        <f t="shared" si="106"/>
        <v>0</v>
      </c>
      <c r="IST22" s="1954">
        <f t="shared" si="106"/>
        <v>0</v>
      </c>
      <c r="ISU22" s="1954">
        <f t="shared" si="106"/>
        <v>0</v>
      </c>
      <c r="ISV22" s="1954">
        <f t="shared" si="106"/>
        <v>0</v>
      </c>
      <c r="ISW22" s="1954">
        <f t="shared" si="106"/>
        <v>0</v>
      </c>
      <c r="ISX22" s="1954">
        <f t="shared" si="106"/>
        <v>0</v>
      </c>
      <c r="ISY22" s="1954">
        <f t="shared" ref="ISY22:IVJ22" si="107">IF(AND(ISY$26="End of period",ISY$25="Revenue"),ISY9,0)</f>
        <v>0</v>
      </c>
      <c r="ISZ22" s="1954">
        <f t="shared" si="107"/>
        <v>0</v>
      </c>
      <c r="ITA22" s="1954">
        <f t="shared" si="107"/>
        <v>0</v>
      </c>
      <c r="ITB22" s="1954">
        <f t="shared" si="107"/>
        <v>0</v>
      </c>
      <c r="ITC22" s="1954">
        <f t="shared" si="107"/>
        <v>0</v>
      </c>
      <c r="ITD22" s="1954">
        <f t="shared" si="107"/>
        <v>0</v>
      </c>
      <c r="ITE22" s="1954">
        <f t="shared" si="107"/>
        <v>0</v>
      </c>
      <c r="ITF22" s="1954">
        <f t="shared" si="107"/>
        <v>0</v>
      </c>
      <c r="ITG22" s="1954">
        <f t="shared" si="107"/>
        <v>0</v>
      </c>
      <c r="ITH22" s="1954">
        <f t="shared" si="107"/>
        <v>0</v>
      </c>
      <c r="ITI22" s="1954">
        <f t="shared" si="107"/>
        <v>0</v>
      </c>
      <c r="ITJ22" s="1954">
        <f t="shared" si="107"/>
        <v>0</v>
      </c>
      <c r="ITK22" s="1954">
        <f t="shared" si="107"/>
        <v>0</v>
      </c>
      <c r="ITL22" s="1954">
        <f t="shared" si="107"/>
        <v>0</v>
      </c>
      <c r="ITM22" s="1954">
        <f t="shared" si="107"/>
        <v>0</v>
      </c>
      <c r="ITN22" s="1954">
        <f t="shared" si="107"/>
        <v>0</v>
      </c>
      <c r="ITO22" s="1954">
        <f t="shared" si="107"/>
        <v>0</v>
      </c>
      <c r="ITP22" s="1954">
        <f t="shared" si="107"/>
        <v>0</v>
      </c>
      <c r="ITQ22" s="1954">
        <f t="shared" si="107"/>
        <v>0</v>
      </c>
      <c r="ITR22" s="1954">
        <f t="shared" si="107"/>
        <v>0</v>
      </c>
      <c r="ITS22" s="1954">
        <f t="shared" si="107"/>
        <v>0</v>
      </c>
      <c r="ITT22" s="1954">
        <f t="shared" si="107"/>
        <v>0</v>
      </c>
      <c r="ITU22" s="1954">
        <f t="shared" si="107"/>
        <v>0</v>
      </c>
      <c r="ITV22" s="1954">
        <f t="shared" si="107"/>
        <v>0</v>
      </c>
      <c r="ITW22" s="1954">
        <f t="shared" si="107"/>
        <v>0</v>
      </c>
      <c r="ITX22" s="1954">
        <f t="shared" si="107"/>
        <v>0</v>
      </c>
      <c r="ITY22" s="1954">
        <f t="shared" si="107"/>
        <v>0</v>
      </c>
      <c r="ITZ22" s="1954">
        <f t="shared" si="107"/>
        <v>0</v>
      </c>
      <c r="IUA22" s="1954">
        <f t="shared" si="107"/>
        <v>0</v>
      </c>
      <c r="IUB22" s="1954">
        <f t="shared" si="107"/>
        <v>0</v>
      </c>
      <c r="IUC22" s="1954">
        <f t="shared" si="107"/>
        <v>0</v>
      </c>
      <c r="IUD22" s="1954">
        <f t="shared" si="107"/>
        <v>0</v>
      </c>
      <c r="IUE22" s="1954">
        <f t="shared" si="107"/>
        <v>0</v>
      </c>
      <c r="IUF22" s="1954">
        <f t="shared" si="107"/>
        <v>0</v>
      </c>
      <c r="IUG22" s="1954">
        <f t="shared" si="107"/>
        <v>0</v>
      </c>
      <c r="IUH22" s="1954">
        <f t="shared" si="107"/>
        <v>0</v>
      </c>
      <c r="IUI22" s="1954">
        <f t="shared" si="107"/>
        <v>0</v>
      </c>
      <c r="IUJ22" s="1954">
        <f t="shared" si="107"/>
        <v>0</v>
      </c>
      <c r="IUK22" s="1954">
        <f t="shared" si="107"/>
        <v>0</v>
      </c>
      <c r="IUL22" s="1954">
        <f t="shared" si="107"/>
        <v>0</v>
      </c>
      <c r="IUM22" s="1954">
        <f t="shared" si="107"/>
        <v>0</v>
      </c>
      <c r="IUN22" s="1954">
        <f t="shared" si="107"/>
        <v>0</v>
      </c>
      <c r="IUO22" s="1954">
        <f t="shared" si="107"/>
        <v>0</v>
      </c>
      <c r="IUP22" s="1954">
        <f t="shared" si="107"/>
        <v>0</v>
      </c>
      <c r="IUQ22" s="1954">
        <f t="shared" si="107"/>
        <v>0</v>
      </c>
      <c r="IUR22" s="1954">
        <f t="shared" si="107"/>
        <v>0</v>
      </c>
      <c r="IUS22" s="1954">
        <f t="shared" si="107"/>
        <v>0</v>
      </c>
      <c r="IUT22" s="1954">
        <f t="shared" si="107"/>
        <v>0</v>
      </c>
      <c r="IUU22" s="1954">
        <f t="shared" si="107"/>
        <v>0</v>
      </c>
      <c r="IUV22" s="1954">
        <f t="shared" si="107"/>
        <v>0</v>
      </c>
      <c r="IUW22" s="1954">
        <f t="shared" si="107"/>
        <v>0</v>
      </c>
      <c r="IUX22" s="1954">
        <f t="shared" si="107"/>
        <v>0</v>
      </c>
      <c r="IUY22" s="1954">
        <f t="shared" si="107"/>
        <v>0</v>
      </c>
      <c r="IUZ22" s="1954">
        <f t="shared" si="107"/>
        <v>0</v>
      </c>
      <c r="IVA22" s="1954">
        <f t="shared" si="107"/>
        <v>0</v>
      </c>
      <c r="IVB22" s="1954">
        <f t="shared" si="107"/>
        <v>0</v>
      </c>
      <c r="IVC22" s="1954">
        <f t="shared" si="107"/>
        <v>0</v>
      </c>
      <c r="IVD22" s="1954">
        <f t="shared" si="107"/>
        <v>0</v>
      </c>
      <c r="IVE22" s="1954">
        <f t="shared" si="107"/>
        <v>0</v>
      </c>
      <c r="IVF22" s="1954">
        <f t="shared" si="107"/>
        <v>0</v>
      </c>
      <c r="IVG22" s="1954">
        <f t="shared" si="107"/>
        <v>0</v>
      </c>
      <c r="IVH22" s="1954">
        <f t="shared" si="107"/>
        <v>0</v>
      </c>
      <c r="IVI22" s="1954">
        <f t="shared" si="107"/>
        <v>0</v>
      </c>
      <c r="IVJ22" s="1954">
        <f t="shared" si="107"/>
        <v>0</v>
      </c>
      <c r="IVK22" s="1954">
        <f t="shared" ref="IVK22:IXV22" si="108">IF(AND(IVK$26="End of period",IVK$25="Revenue"),IVK9,0)</f>
        <v>0</v>
      </c>
      <c r="IVL22" s="1954">
        <f t="shared" si="108"/>
        <v>0</v>
      </c>
      <c r="IVM22" s="1954">
        <f t="shared" si="108"/>
        <v>0</v>
      </c>
      <c r="IVN22" s="1954">
        <f t="shared" si="108"/>
        <v>0</v>
      </c>
      <c r="IVO22" s="1954">
        <f t="shared" si="108"/>
        <v>0</v>
      </c>
      <c r="IVP22" s="1954">
        <f t="shared" si="108"/>
        <v>0</v>
      </c>
      <c r="IVQ22" s="1954">
        <f t="shared" si="108"/>
        <v>0</v>
      </c>
      <c r="IVR22" s="1954">
        <f t="shared" si="108"/>
        <v>0</v>
      </c>
      <c r="IVS22" s="1954">
        <f t="shared" si="108"/>
        <v>0</v>
      </c>
      <c r="IVT22" s="1954">
        <f t="shared" si="108"/>
        <v>0</v>
      </c>
      <c r="IVU22" s="1954">
        <f t="shared" si="108"/>
        <v>0</v>
      </c>
      <c r="IVV22" s="1954">
        <f t="shared" si="108"/>
        <v>0</v>
      </c>
      <c r="IVW22" s="1954">
        <f t="shared" si="108"/>
        <v>0</v>
      </c>
      <c r="IVX22" s="1954">
        <f t="shared" si="108"/>
        <v>0</v>
      </c>
      <c r="IVY22" s="1954">
        <f t="shared" si="108"/>
        <v>0</v>
      </c>
      <c r="IVZ22" s="1954">
        <f t="shared" si="108"/>
        <v>0</v>
      </c>
      <c r="IWA22" s="1954">
        <f t="shared" si="108"/>
        <v>0</v>
      </c>
      <c r="IWB22" s="1954">
        <f t="shared" si="108"/>
        <v>0</v>
      </c>
      <c r="IWC22" s="1954">
        <f t="shared" si="108"/>
        <v>0</v>
      </c>
      <c r="IWD22" s="1954">
        <f t="shared" si="108"/>
        <v>0</v>
      </c>
      <c r="IWE22" s="1954">
        <f t="shared" si="108"/>
        <v>0</v>
      </c>
      <c r="IWF22" s="1954">
        <f t="shared" si="108"/>
        <v>0</v>
      </c>
      <c r="IWG22" s="1954">
        <f t="shared" si="108"/>
        <v>0</v>
      </c>
      <c r="IWH22" s="1954">
        <f t="shared" si="108"/>
        <v>0</v>
      </c>
      <c r="IWI22" s="1954">
        <f t="shared" si="108"/>
        <v>0</v>
      </c>
      <c r="IWJ22" s="1954">
        <f t="shared" si="108"/>
        <v>0</v>
      </c>
      <c r="IWK22" s="1954">
        <f t="shared" si="108"/>
        <v>0</v>
      </c>
      <c r="IWL22" s="1954">
        <f t="shared" si="108"/>
        <v>0</v>
      </c>
      <c r="IWM22" s="1954">
        <f t="shared" si="108"/>
        <v>0</v>
      </c>
      <c r="IWN22" s="1954">
        <f t="shared" si="108"/>
        <v>0</v>
      </c>
      <c r="IWO22" s="1954">
        <f t="shared" si="108"/>
        <v>0</v>
      </c>
      <c r="IWP22" s="1954">
        <f t="shared" si="108"/>
        <v>0</v>
      </c>
      <c r="IWQ22" s="1954">
        <f t="shared" si="108"/>
        <v>0</v>
      </c>
      <c r="IWR22" s="1954">
        <f t="shared" si="108"/>
        <v>0</v>
      </c>
      <c r="IWS22" s="1954">
        <f t="shared" si="108"/>
        <v>0</v>
      </c>
      <c r="IWT22" s="1954">
        <f t="shared" si="108"/>
        <v>0</v>
      </c>
      <c r="IWU22" s="1954">
        <f t="shared" si="108"/>
        <v>0</v>
      </c>
      <c r="IWV22" s="1954">
        <f t="shared" si="108"/>
        <v>0</v>
      </c>
      <c r="IWW22" s="1954">
        <f t="shared" si="108"/>
        <v>0</v>
      </c>
      <c r="IWX22" s="1954">
        <f t="shared" si="108"/>
        <v>0</v>
      </c>
      <c r="IWY22" s="1954">
        <f t="shared" si="108"/>
        <v>0</v>
      </c>
      <c r="IWZ22" s="1954">
        <f t="shared" si="108"/>
        <v>0</v>
      </c>
      <c r="IXA22" s="1954">
        <f t="shared" si="108"/>
        <v>0</v>
      </c>
      <c r="IXB22" s="1954">
        <f t="shared" si="108"/>
        <v>0</v>
      </c>
      <c r="IXC22" s="1954">
        <f t="shared" si="108"/>
        <v>0</v>
      </c>
      <c r="IXD22" s="1954">
        <f t="shared" si="108"/>
        <v>0</v>
      </c>
      <c r="IXE22" s="1954">
        <f t="shared" si="108"/>
        <v>0</v>
      </c>
      <c r="IXF22" s="1954">
        <f t="shared" si="108"/>
        <v>0</v>
      </c>
      <c r="IXG22" s="1954">
        <f t="shared" si="108"/>
        <v>0</v>
      </c>
      <c r="IXH22" s="1954">
        <f t="shared" si="108"/>
        <v>0</v>
      </c>
      <c r="IXI22" s="1954">
        <f t="shared" si="108"/>
        <v>0</v>
      </c>
      <c r="IXJ22" s="1954">
        <f t="shared" si="108"/>
        <v>0</v>
      </c>
      <c r="IXK22" s="1954">
        <f t="shared" si="108"/>
        <v>0</v>
      </c>
      <c r="IXL22" s="1954">
        <f t="shared" si="108"/>
        <v>0</v>
      </c>
      <c r="IXM22" s="1954">
        <f t="shared" si="108"/>
        <v>0</v>
      </c>
      <c r="IXN22" s="1954">
        <f t="shared" si="108"/>
        <v>0</v>
      </c>
      <c r="IXO22" s="1954">
        <f t="shared" si="108"/>
        <v>0</v>
      </c>
      <c r="IXP22" s="1954">
        <f t="shared" si="108"/>
        <v>0</v>
      </c>
      <c r="IXQ22" s="1954">
        <f t="shared" si="108"/>
        <v>0</v>
      </c>
      <c r="IXR22" s="1954">
        <f t="shared" si="108"/>
        <v>0</v>
      </c>
      <c r="IXS22" s="1954">
        <f t="shared" si="108"/>
        <v>0</v>
      </c>
      <c r="IXT22" s="1954">
        <f t="shared" si="108"/>
        <v>0</v>
      </c>
      <c r="IXU22" s="1954">
        <f t="shared" si="108"/>
        <v>0</v>
      </c>
      <c r="IXV22" s="1954">
        <f t="shared" si="108"/>
        <v>0</v>
      </c>
      <c r="IXW22" s="1954">
        <f t="shared" ref="IXW22:JAH22" si="109">IF(AND(IXW$26="End of period",IXW$25="Revenue"),IXW9,0)</f>
        <v>0</v>
      </c>
      <c r="IXX22" s="1954">
        <f t="shared" si="109"/>
        <v>0</v>
      </c>
      <c r="IXY22" s="1954">
        <f t="shared" si="109"/>
        <v>0</v>
      </c>
      <c r="IXZ22" s="1954">
        <f t="shared" si="109"/>
        <v>0</v>
      </c>
      <c r="IYA22" s="1954">
        <f t="shared" si="109"/>
        <v>0</v>
      </c>
      <c r="IYB22" s="1954">
        <f t="shared" si="109"/>
        <v>0</v>
      </c>
      <c r="IYC22" s="1954">
        <f t="shared" si="109"/>
        <v>0</v>
      </c>
      <c r="IYD22" s="1954">
        <f t="shared" si="109"/>
        <v>0</v>
      </c>
      <c r="IYE22" s="1954">
        <f t="shared" si="109"/>
        <v>0</v>
      </c>
      <c r="IYF22" s="1954">
        <f t="shared" si="109"/>
        <v>0</v>
      </c>
      <c r="IYG22" s="1954">
        <f t="shared" si="109"/>
        <v>0</v>
      </c>
      <c r="IYH22" s="1954">
        <f t="shared" si="109"/>
        <v>0</v>
      </c>
      <c r="IYI22" s="1954">
        <f t="shared" si="109"/>
        <v>0</v>
      </c>
      <c r="IYJ22" s="1954">
        <f t="shared" si="109"/>
        <v>0</v>
      </c>
      <c r="IYK22" s="1954">
        <f t="shared" si="109"/>
        <v>0</v>
      </c>
      <c r="IYL22" s="1954">
        <f t="shared" si="109"/>
        <v>0</v>
      </c>
      <c r="IYM22" s="1954">
        <f t="shared" si="109"/>
        <v>0</v>
      </c>
      <c r="IYN22" s="1954">
        <f t="shared" si="109"/>
        <v>0</v>
      </c>
      <c r="IYO22" s="1954">
        <f t="shared" si="109"/>
        <v>0</v>
      </c>
      <c r="IYP22" s="1954">
        <f t="shared" si="109"/>
        <v>0</v>
      </c>
      <c r="IYQ22" s="1954">
        <f t="shared" si="109"/>
        <v>0</v>
      </c>
      <c r="IYR22" s="1954">
        <f t="shared" si="109"/>
        <v>0</v>
      </c>
      <c r="IYS22" s="1954">
        <f t="shared" si="109"/>
        <v>0</v>
      </c>
      <c r="IYT22" s="1954">
        <f t="shared" si="109"/>
        <v>0</v>
      </c>
      <c r="IYU22" s="1954">
        <f t="shared" si="109"/>
        <v>0</v>
      </c>
      <c r="IYV22" s="1954">
        <f t="shared" si="109"/>
        <v>0</v>
      </c>
      <c r="IYW22" s="1954">
        <f t="shared" si="109"/>
        <v>0</v>
      </c>
      <c r="IYX22" s="1954">
        <f t="shared" si="109"/>
        <v>0</v>
      </c>
      <c r="IYY22" s="1954">
        <f t="shared" si="109"/>
        <v>0</v>
      </c>
      <c r="IYZ22" s="1954">
        <f t="shared" si="109"/>
        <v>0</v>
      </c>
      <c r="IZA22" s="1954">
        <f t="shared" si="109"/>
        <v>0</v>
      </c>
      <c r="IZB22" s="1954">
        <f t="shared" si="109"/>
        <v>0</v>
      </c>
      <c r="IZC22" s="1954">
        <f t="shared" si="109"/>
        <v>0</v>
      </c>
      <c r="IZD22" s="1954">
        <f t="shared" si="109"/>
        <v>0</v>
      </c>
      <c r="IZE22" s="1954">
        <f t="shared" si="109"/>
        <v>0</v>
      </c>
      <c r="IZF22" s="1954">
        <f t="shared" si="109"/>
        <v>0</v>
      </c>
      <c r="IZG22" s="1954">
        <f t="shared" si="109"/>
        <v>0</v>
      </c>
      <c r="IZH22" s="1954">
        <f t="shared" si="109"/>
        <v>0</v>
      </c>
      <c r="IZI22" s="1954">
        <f t="shared" si="109"/>
        <v>0</v>
      </c>
      <c r="IZJ22" s="1954">
        <f t="shared" si="109"/>
        <v>0</v>
      </c>
      <c r="IZK22" s="1954">
        <f t="shared" si="109"/>
        <v>0</v>
      </c>
      <c r="IZL22" s="1954">
        <f t="shared" si="109"/>
        <v>0</v>
      </c>
      <c r="IZM22" s="1954">
        <f t="shared" si="109"/>
        <v>0</v>
      </c>
      <c r="IZN22" s="1954">
        <f t="shared" si="109"/>
        <v>0</v>
      </c>
      <c r="IZO22" s="1954">
        <f t="shared" si="109"/>
        <v>0</v>
      </c>
      <c r="IZP22" s="1954">
        <f t="shared" si="109"/>
        <v>0</v>
      </c>
      <c r="IZQ22" s="1954">
        <f t="shared" si="109"/>
        <v>0</v>
      </c>
      <c r="IZR22" s="1954">
        <f t="shared" si="109"/>
        <v>0</v>
      </c>
      <c r="IZS22" s="1954">
        <f t="shared" si="109"/>
        <v>0</v>
      </c>
      <c r="IZT22" s="1954">
        <f t="shared" si="109"/>
        <v>0</v>
      </c>
      <c r="IZU22" s="1954">
        <f t="shared" si="109"/>
        <v>0</v>
      </c>
      <c r="IZV22" s="1954">
        <f t="shared" si="109"/>
        <v>0</v>
      </c>
      <c r="IZW22" s="1954">
        <f t="shared" si="109"/>
        <v>0</v>
      </c>
      <c r="IZX22" s="1954">
        <f t="shared" si="109"/>
        <v>0</v>
      </c>
      <c r="IZY22" s="1954">
        <f t="shared" si="109"/>
        <v>0</v>
      </c>
      <c r="IZZ22" s="1954">
        <f t="shared" si="109"/>
        <v>0</v>
      </c>
      <c r="JAA22" s="1954">
        <f t="shared" si="109"/>
        <v>0</v>
      </c>
      <c r="JAB22" s="1954">
        <f t="shared" si="109"/>
        <v>0</v>
      </c>
      <c r="JAC22" s="1954">
        <f t="shared" si="109"/>
        <v>0</v>
      </c>
      <c r="JAD22" s="1954">
        <f t="shared" si="109"/>
        <v>0</v>
      </c>
      <c r="JAE22" s="1954">
        <f t="shared" si="109"/>
        <v>0</v>
      </c>
      <c r="JAF22" s="1954">
        <f t="shared" si="109"/>
        <v>0</v>
      </c>
      <c r="JAG22" s="1954">
        <f t="shared" si="109"/>
        <v>0</v>
      </c>
      <c r="JAH22" s="1954">
        <f t="shared" si="109"/>
        <v>0</v>
      </c>
      <c r="JAI22" s="1954">
        <f t="shared" ref="JAI22:JCT22" si="110">IF(AND(JAI$26="End of period",JAI$25="Revenue"),JAI9,0)</f>
        <v>0</v>
      </c>
      <c r="JAJ22" s="1954">
        <f t="shared" si="110"/>
        <v>0</v>
      </c>
      <c r="JAK22" s="1954">
        <f t="shared" si="110"/>
        <v>0</v>
      </c>
      <c r="JAL22" s="1954">
        <f t="shared" si="110"/>
        <v>0</v>
      </c>
      <c r="JAM22" s="1954">
        <f t="shared" si="110"/>
        <v>0</v>
      </c>
      <c r="JAN22" s="1954">
        <f t="shared" si="110"/>
        <v>0</v>
      </c>
      <c r="JAO22" s="1954">
        <f t="shared" si="110"/>
        <v>0</v>
      </c>
      <c r="JAP22" s="1954">
        <f t="shared" si="110"/>
        <v>0</v>
      </c>
      <c r="JAQ22" s="1954">
        <f t="shared" si="110"/>
        <v>0</v>
      </c>
      <c r="JAR22" s="1954">
        <f t="shared" si="110"/>
        <v>0</v>
      </c>
      <c r="JAS22" s="1954">
        <f t="shared" si="110"/>
        <v>0</v>
      </c>
      <c r="JAT22" s="1954">
        <f t="shared" si="110"/>
        <v>0</v>
      </c>
      <c r="JAU22" s="1954">
        <f t="shared" si="110"/>
        <v>0</v>
      </c>
      <c r="JAV22" s="1954">
        <f t="shared" si="110"/>
        <v>0</v>
      </c>
      <c r="JAW22" s="1954">
        <f t="shared" si="110"/>
        <v>0</v>
      </c>
      <c r="JAX22" s="1954">
        <f t="shared" si="110"/>
        <v>0</v>
      </c>
      <c r="JAY22" s="1954">
        <f t="shared" si="110"/>
        <v>0</v>
      </c>
      <c r="JAZ22" s="1954">
        <f t="shared" si="110"/>
        <v>0</v>
      </c>
      <c r="JBA22" s="1954">
        <f t="shared" si="110"/>
        <v>0</v>
      </c>
      <c r="JBB22" s="1954">
        <f t="shared" si="110"/>
        <v>0</v>
      </c>
      <c r="JBC22" s="1954">
        <f t="shared" si="110"/>
        <v>0</v>
      </c>
      <c r="JBD22" s="1954">
        <f t="shared" si="110"/>
        <v>0</v>
      </c>
      <c r="JBE22" s="1954">
        <f t="shared" si="110"/>
        <v>0</v>
      </c>
      <c r="JBF22" s="1954">
        <f t="shared" si="110"/>
        <v>0</v>
      </c>
      <c r="JBG22" s="1954">
        <f t="shared" si="110"/>
        <v>0</v>
      </c>
      <c r="JBH22" s="1954">
        <f t="shared" si="110"/>
        <v>0</v>
      </c>
      <c r="JBI22" s="1954">
        <f t="shared" si="110"/>
        <v>0</v>
      </c>
      <c r="JBJ22" s="1954">
        <f t="shared" si="110"/>
        <v>0</v>
      </c>
      <c r="JBK22" s="1954">
        <f t="shared" si="110"/>
        <v>0</v>
      </c>
      <c r="JBL22" s="1954">
        <f t="shared" si="110"/>
        <v>0</v>
      </c>
      <c r="JBM22" s="1954">
        <f t="shared" si="110"/>
        <v>0</v>
      </c>
      <c r="JBN22" s="1954">
        <f t="shared" si="110"/>
        <v>0</v>
      </c>
      <c r="JBO22" s="1954">
        <f t="shared" si="110"/>
        <v>0</v>
      </c>
      <c r="JBP22" s="1954">
        <f t="shared" si="110"/>
        <v>0</v>
      </c>
      <c r="JBQ22" s="1954">
        <f t="shared" si="110"/>
        <v>0</v>
      </c>
      <c r="JBR22" s="1954">
        <f t="shared" si="110"/>
        <v>0</v>
      </c>
      <c r="JBS22" s="1954">
        <f t="shared" si="110"/>
        <v>0</v>
      </c>
      <c r="JBT22" s="1954">
        <f t="shared" si="110"/>
        <v>0</v>
      </c>
      <c r="JBU22" s="1954">
        <f t="shared" si="110"/>
        <v>0</v>
      </c>
      <c r="JBV22" s="1954">
        <f t="shared" si="110"/>
        <v>0</v>
      </c>
      <c r="JBW22" s="1954">
        <f t="shared" si="110"/>
        <v>0</v>
      </c>
      <c r="JBX22" s="1954">
        <f t="shared" si="110"/>
        <v>0</v>
      </c>
      <c r="JBY22" s="1954">
        <f t="shared" si="110"/>
        <v>0</v>
      </c>
      <c r="JBZ22" s="1954">
        <f t="shared" si="110"/>
        <v>0</v>
      </c>
      <c r="JCA22" s="1954">
        <f t="shared" si="110"/>
        <v>0</v>
      </c>
      <c r="JCB22" s="1954">
        <f t="shared" si="110"/>
        <v>0</v>
      </c>
      <c r="JCC22" s="1954">
        <f t="shared" si="110"/>
        <v>0</v>
      </c>
      <c r="JCD22" s="1954">
        <f t="shared" si="110"/>
        <v>0</v>
      </c>
      <c r="JCE22" s="1954">
        <f t="shared" si="110"/>
        <v>0</v>
      </c>
      <c r="JCF22" s="1954">
        <f t="shared" si="110"/>
        <v>0</v>
      </c>
      <c r="JCG22" s="1954">
        <f t="shared" si="110"/>
        <v>0</v>
      </c>
      <c r="JCH22" s="1954">
        <f t="shared" si="110"/>
        <v>0</v>
      </c>
      <c r="JCI22" s="1954">
        <f t="shared" si="110"/>
        <v>0</v>
      </c>
      <c r="JCJ22" s="1954">
        <f t="shared" si="110"/>
        <v>0</v>
      </c>
      <c r="JCK22" s="1954">
        <f t="shared" si="110"/>
        <v>0</v>
      </c>
      <c r="JCL22" s="1954">
        <f t="shared" si="110"/>
        <v>0</v>
      </c>
      <c r="JCM22" s="1954">
        <f t="shared" si="110"/>
        <v>0</v>
      </c>
      <c r="JCN22" s="1954">
        <f t="shared" si="110"/>
        <v>0</v>
      </c>
      <c r="JCO22" s="1954">
        <f t="shared" si="110"/>
        <v>0</v>
      </c>
      <c r="JCP22" s="1954">
        <f t="shared" si="110"/>
        <v>0</v>
      </c>
      <c r="JCQ22" s="1954">
        <f t="shared" si="110"/>
        <v>0</v>
      </c>
      <c r="JCR22" s="1954">
        <f t="shared" si="110"/>
        <v>0</v>
      </c>
      <c r="JCS22" s="1954">
        <f t="shared" si="110"/>
        <v>0</v>
      </c>
      <c r="JCT22" s="1954">
        <f t="shared" si="110"/>
        <v>0</v>
      </c>
      <c r="JCU22" s="1954">
        <f t="shared" ref="JCU22:JFF22" si="111">IF(AND(JCU$26="End of period",JCU$25="Revenue"),JCU9,0)</f>
        <v>0</v>
      </c>
      <c r="JCV22" s="1954">
        <f t="shared" si="111"/>
        <v>0</v>
      </c>
      <c r="JCW22" s="1954">
        <f t="shared" si="111"/>
        <v>0</v>
      </c>
      <c r="JCX22" s="1954">
        <f t="shared" si="111"/>
        <v>0</v>
      </c>
      <c r="JCY22" s="1954">
        <f t="shared" si="111"/>
        <v>0</v>
      </c>
      <c r="JCZ22" s="1954">
        <f t="shared" si="111"/>
        <v>0</v>
      </c>
      <c r="JDA22" s="1954">
        <f t="shared" si="111"/>
        <v>0</v>
      </c>
      <c r="JDB22" s="1954">
        <f t="shared" si="111"/>
        <v>0</v>
      </c>
      <c r="JDC22" s="1954">
        <f t="shared" si="111"/>
        <v>0</v>
      </c>
      <c r="JDD22" s="1954">
        <f t="shared" si="111"/>
        <v>0</v>
      </c>
      <c r="JDE22" s="1954">
        <f t="shared" si="111"/>
        <v>0</v>
      </c>
      <c r="JDF22" s="1954">
        <f t="shared" si="111"/>
        <v>0</v>
      </c>
      <c r="JDG22" s="1954">
        <f t="shared" si="111"/>
        <v>0</v>
      </c>
      <c r="JDH22" s="1954">
        <f t="shared" si="111"/>
        <v>0</v>
      </c>
      <c r="JDI22" s="1954">
        <f t="shared" si="111"/>
        <v>0</v>
      </c>
      <c r="JDJ22" s="1954">
        <f t="shared" si="111"/>
        <v>0</v>
      </c>
      <c r="JDK22" s="1954">
        <f t="shared" si="111"/>
        <v>0</v>
      </c>
      <c r="JDL22" s="1954">
        <f t="shared" si="111"/>
        <v>0</v>
      </c>
      <c r="JDM22" s="1954">
        <f t="shared" si="111"/>
        <v>0</v>
      </c>
      <c r="JDN22" s="1954">
        <f t="shared" si="111"/>
        <v>0</v>
      </c>
      <c r="JDO22" s="1954">
        <f t="shared" si="111"/>
        <v>0</v>
      </c>
      <c r="JDP22" s="1954">
        <f t="shared" si="111"/>
        <v>0</v>
      </c>
      <c r="JDQ22" s="1954">
        <f t="shared" si="111"/>
        <v>0</v>
      </c>
      <c r="JDR22" s="1954">
        <f t="shared" si="111"/>
        <v>0</v>
      </c>
      <c r="JDS22" s="1954">
        <f t="shared" si="111"/>
        <v>0</v>
      </c>
      <c r="JDT22" s="1954">
        <f t="shared" si="111"/>
        <v>0</v>
      </c>
      <c r="JDU22" s="1954">
        <f t="shared" si="111"/>
        <v>0</v>
      </c>
      <c r="JDV22" s="1954">
        <f t="shared" si="111"/>
        <v>0</v>
      </c>
      <c r="JDW22" s="1954">
        <f t="shared" si="111"/>
        <v>0</v>
      </c>
      <c r="JDX22" s="1954">
        <f t="shared" si="111"/>
        <v>0</v>
      </c>
      <c r="JDY22" s="1954">
        <f t="shared" si="111"/>
        <v>0</v>
      </c>
      <c r="JDZ22" s="1954">
        <f t="shared" si="111"/>
        <v>0</v>
      </c>
      <c r="JEA22" s="1954">
        <f t="shared" si="111"/>
        <v>0</v>
      </c>
      <c r="JEB22" s="1954">
        <f t="shared" si="111"/>
        <v>0</v>
      </c>
      <c r="JEC22" s="1954">
        <f t="shared" si="111"/>
        <v>0</v>
      </c>
      <c r="JED22" s="1954">
        <f t="shared" si="111"/>
        <v>0</v>
      </c>
      <c r="JEE22" s="1954">
        <f t="shared" si="111"/>
        <v>0</v>
      </c>
      <c r="JEF22" s="1954">
        <f t="shared" si="111"/>
        <v>0</v>
      </c>
      <c r="JEG22" s="1954">
        <f t="shared" si="111"/>
        <v>0</v>
      </c>
      <c r="JEH22" s="1954">
        <f t="shared" si="111"/>
        <v>0</v>
      </c>
      <c r="JEI22" s="1954">
        <f t="shared" si="111"/>
        <v>0</v>
      </c>
      <c r="JEJ22" s="1954">
        <f t="shared" si="111"/>
        <v>0</v>
      </c>
      <c r="JEK22" s="1954">
        <f t="shared" si="111"/>
        <v>0</v>
      </c>
      <c r="JEL22" s="1954">
        <f t="shared" si="111"/>
        <v>0</v>
      </c>
      <c r="JEM22" s="1954">
        <f t="shared" si="111"/>
        <v>0</v>
      </c>
      <c r="JEN22" s="1954">
        <f t="shared" si="111"/>
        <v>0</v>
      </c>
      <c r="JEO22" s="1954">
        <f t="shared" si="111"/>
        <v>0</v>
      </c>
      <c r="JEP22" s="1954">
        <f t="shared" si="111"/>
        <v>0</v>
      </c>
      <c r="JEQ22" s="1954">
        <f t="shared" si="111"/>
        <v>0</v>
      </c>
      <c r="JER22" s="1954">
        <f t="shared" si="111"/>
        <v>0</v>
      </c>
      <c r="JES22" s="1954">
        <f t="shared" si="111"/>
        <v>0</v>
      </c>
      <c r="JET22" s="1954">
        <f t="shared" si="111"/>
        <v>0</v>
      </c>
      <c r="JEU22" s="1954">
        <f t="shared" si="111"/>
        <v>0</v>
      </c>
      <c r="JEV22" s="1954">
        <f t="shared" si="111"/>
        <v>0</v>
      </c>
      <c r="JEW22" s="1954">
        <f t="shared" si="111"/>
        <v>0</v>
      </c>
      <c r="JEX22" s="1954">
        <f t="shared" si="111"/>
        <v>0</v>
      </c>
      <c r="JEY22" s="1954">
        <f t="shared" si="111"/>
        <v>0</v>
      </c>
      <c r="JEZ22" s="1954">
        <f t="shared" si="111"/>
        <v>0</v>
      </c>
      <c r="JFA22" s="1954">
        <f t="shared" si="111"/>
        <v>0</v>
      </c>
      <c r="JFB22" s="1954">
        <f t="shared" si="111"/>
        <v>0</v>
      </c>
      <c r="JFC22" s="1954">
        <f t="shared" si="111"/>
        <v>0</v>
      </c>
      <c r="JFD22" s="1954">
        <f t="shared" si="111"/>
        <v>0</v>
      </c>
      <c r="JFE22" s="1954">
        <f t="shared" si="111"/>
        <v>0</v>
      </c>
      <c r="JFF22" s="1954">
        <f t="shared" si="111"/>
        <v>0</v>
      </c>
      <c r="JFG22" s="1954">
        <f t="shared" ref="JFG22:JHR22" si="112">IF(AND(JFG$26="End of period",JFG$25="Revenue"),JFG9,0)</f>
        <v>0</v>
      </c>
      <c r="JFH22" s="1954">
        <f t="shared" si="112"/>
        <v>0</v>
      </c>
      <c r="JFI22" s="1954">
        <f t="shared" si="112"/>
        <v>0</v>
      </c>
      <c r="JFJ22" s="1954">
        <f t="shared" si="112"/>
        <v>0</v>
      </c>
      <c r="JFK22" s="1954">
        <f t="shared" si="112"/>
        <v>0</v>
      </c>
      <c r="JFL22" s="1954">
        <f t="shared" si="112"/>
        <v>0</v>
      </c>
      <c r="JFM22" s="1954">
        <f t="shared" si="112"/>
        <v>0</v>
      </c>
      <c r="JFN22" s="1954">
        <f t="shared" si="112"/>
        <v>0</v>
      </c>
      <c r="JFO22" s="1954">
        <f t="shared" si="112"/>
        <v>0</v>
      </c>
      <c r="JFP22" s="1954">
        <f t="shared" si="112"/>
        <v>0</v>
      </c>
      <c r="JFQ22" s="1954">
        <f t="shared" si="112"/>
        <v>0</v>
      </c>
      <c r="JFR22" s="1954">
        <f t="shared" si="112"/>
        <v>0</v>
      </c>
      <c r="JFS22" s="1954">
        <f t="shared" si="112"/>
        <v>0</v>
      </c>
      <c r="JFT22" s="1954">
        <f t="shared" si="112"/>
        <v>0</v>
      </c>
      <c r="JFU22" s="1954">
        <f t="shared" si="112"/>
        <v>0</v>
      </c>
      <c r="JFV22" s="1954">
        <f t="shared" si="112"/>
        <v>0</v>
      </c>
      <c r="JFW22" s="1954">
        <f t="shared" si="112"/>
        <v>0</v>
      </c>
      <c r="JFX22" s="1954">
        <f t="shared" si="112"/>
        <v>0</v>
      </c>
      <c r="JFY22" s="1954">
        <f t="shared" si="112"/>
        <v>0</v>
      </c>
      <c r="JFZ22" s="1954">
        <f t="shared" si="112"/>
        <v>0</v>
      </c>
      <c r="JGA22" s="1954">
        <f t="shared" si="112"/>
        <v>0</v>
      </c>
      <c r="JGB22" s="1954">
        <f t="shared" si="112"/>
        <v>0</v>
      </c>
      <c r="JGC22" s="1954">
        <f t="shared" si="112"/>
        <v>0</v>
      </c>
      <c r="JGD22" s="1954">
        <f t="shared" si="112"/>
        <v>0</v>
      </c>
      <c r="JGE22" s="1954">
        <f t="shared" si="112"/>
        <v>0</v>
      </c>
      <c r="JGF22" s="1954">
        <f t="shared" si="112"/>
        <v>0</v>
      </c>
      <c r="JGG22" s="1954">
        <f t="shared" si="112"/>
        <v>0</v>
      </c>
      <c r="JGH22" s="1954">
        <f t="shared" si="112"/>
        <v>0</v>
      </c>
      <c r="JGI22" s="1954">
        <f t="shared" si="112"/>
        <v>0</v>
      </c>
      <c r="JGJ22" s="1954">
        <f t="shared" si="112"/>
        <v>0</v>
      </c>
      <c r="JGK22" s="1954">
        <f t="shared" si="112"/>
        <v>0</v>
      </c>
      <c r="JGL22" s="1954">
        <f t="shared" si="112"/>
        <v>0</v>
      </c>
      <c r="JGM22" s="1954">
        <f t="shared" si="112"/>
        <v>0</v>
      </c>
      <c r="JGN22" s="1954">
        <f t="shared" si="112"/>
        <v>0</v>
      </c>
      <c r="JGO22" s="1954">
        <f t="shared" si="112"/>
        <v>0</v>
      </c>
      <c r="JGP22" s="1954">
        <f t="shared" si="112"/>
        <v>0</v>
      </c>
      <c r="JGQ22" s="1954">
        <f t="shared" si="112"/>
        <v>0</v>
      </c>
      <c r="JGR22" s="1954">
        <f t="shared" si="112"/>
        <v>0</v>
      </c>
      <c r="JGS22" s="1954">
        <f t="shared" si="112"/>
        <v>0</v>
      </c>
      <c r="JGT22" s="1954">
        <f t="shared" si="112"/>
        <v>0</v>
      </c>
      <c r="JGU22" s="1954">
        <f t="shared" si="112"/>
        <v>0</v>
      </c>
      <c r="JGV22" s="1954">
        <f t="shared" si="112"/>
        <v>0</v>
      </c>
      <c r="JGW22" s="1954">
        <f t="shared" si="112"/>
        <v>0</v>
      </c>
      <c r="JGX22" s="1954">
        <f t="shared" si="112"/>
        <v>0</v>
      </c>
      <c r="JGY22" s="1954">
        <f t="shared" si="112"/>
        <v>0</v>
      </c>
      <c r="JGZ22" s="1954">
        <f t="shared" si="112"/>
        <v>0</v>
      </c>
      <c r="JHA22" s="1954">
        <f t="shared" si="112"/>
        <v>0</v>
      </c>
      <c r="JHB22" s="1954">
        <f t="shared" si="112"/>
        <v>0</v>
      </c>
      <c r="JHC22" s="1954">
        <f t="shared" si="112"/>
        <v>0</v>
      </c>
      <c r="JHD22" s="1954">
        <f t="shared" si="112"/>
        <v>0</v>
      </c>
      <c r="JHE22" s="1954">
        <f t="shared" si="112"/>
        <v>0</v>
      </c>
      <c r="JHF22" s="1954">
        <f t="shared" si="112"/>
        <v>0</v>
      </c>
      <c r="JHG22" s="1954">
        <f t="shared" si="112"/>
        <v>0</v>
      </c>
      <c r="JHH22" s="1954">
        <f t="shared" si="112"/>
        <v>0</v>
      </c>
      <c r="JHI22" s="1954">
        <f t="shared" si="112"/>
        <v>0</v>
      </c>
      <c r="JHJ22" s="1954">
        <f t="shared" si="112"/>
        <v>0</v>
      </c>
      <c r="JHK22" s="1954">
        <f t="shared" si="112"/>
        <v>0</v>
      </c>
      <c r="JHL22" s="1954">
        <f t="shared" si="112"/>
        <v>0</v>
      </c>
      <c r="JHM22" s="1954">
        <f t="shared" si="112"/>
        <v>0</v>
      </c>
      <c r="JHN22" s="1954">
        <f t="shared" si="112"/>
        <v>0</v>
      </c>
      <c r="JHO22" s="1954">
        <f t="shared" si="112"/>
        <v>0</v>
      </c>
      <c r="JHP22" s="1954">
        <f t="shared" si="112"/>
        <v>0</v>
      </c>
      <c r="JHQ22" s="1954">
        <f t="shared" si="112"/>
        <v>0</v>
      </c>
      <c r="JHR22" s="1954">
        <f t="shared" si="112"/>
        <v>0</v>
      </c>
      <c r="JHS22" s="1954">
        <f t="shared" ref="JHS22:JKD22" si="113">IF(AND(JHS$26="End of period",JHS$25="Revenue"),JHS9,0)</f>
        <v>0</v>
      </c>
      <c r="JHT22" s="1954">
        <f t="shared" si="113"/>
        <v>0</v>
      </c>
      <c r="JHU22" s="1954">
        <f t="shared" si="113"/>
        <v>0</v>
      </c>
      <c r="JHV22" s="1954">
        <f t="shared" si="113"/>
        <v>0</v>
      </c>
      <c r="JHW22" s="1954">
        <f t="shared" si="113"/>
        <v>0</v>
      </c>
      <c r="JHX22" s="1954">
        <f t="shared" si="113"/>
        <v>0</v>
      </c>
      <c r="JHY22" s="1954">
        <f t="shared" si="113"/>
        <v>0</v>
      </c>
      <c r="JHZ22" s="1954">
        <f t="shared" si="113"/>
        <v>0</v>
      </c>
      <c r="JIA22" s="1954">
        <f t="shared" si="113"/>
        <v>0</v>
      </c>
      <c r="JIB22" s="1954">
        <f t="shared" si="113"/>
        <v>0</v>
      </c>
      <c r="JIC22" s="1954">
        <f t="shared" si="113"/>
        <v>0</v>
      </c>
      <c r="JID22" s="1954">
        <f t="shared" si="113"/>
        <v>0</v>
      </c>
      <c r="JIE22" s="1954">
        <f t="shared" si="113"/>
        <v>0</v>
      </c>
      <c r="JIF22" s="1954">
        <f t="shared" si="113"/>
        <v>0</v>
      </c>
      <c r="JIG22" s="1954">
        <f t="shared" si="113"/>
        <v>0</v>
      </c>
      <c r="JIH22" s="1954">
        <f t="shared" si="113"/>
        <v>0</v>
      </c>
      <c r="JII22" s="1954">
        <f t="shared" si="113"/>
        <v>0</v>
      </c>
      <c r="JIJ22" s="1954">
        <f t="shared" si="113"/>
        <v>0</v>
      </c>
      <c r="JIK22" s="1954">
        <f t="shared" si="113"/>
        <v>0</v>
      </c>
      <c r="JIL22" s="1954">
        <f t="shared" si="113"/>
        <v>0</v>
      </c>
      <c r="JIM22" s="1954">
        <f t="shared" si="113"/>
        <v>0</v>
      </c>
      <c r="JIN22" s="1954">
        <f t="shared" si="113"/>
        <v>0</v>
      </c>
      <c r="JIO22" s="1954">
        <f t="shared" si="113"/>
        <v>0</v>
      </c>
      <c r="JIP22" s="1954">
        <f t="shared" si="113"/>
        <v>0</v>
      </c>
      <c r="JIQ22" s="1954">
        <f t="shared" si="113"/>
        <v>0</v>
      </c>
      <c r="JIR22" s="1954">
        <f t="shared" si="113"/>
        <v>0</v>
      </c>
      <c r="JIS22" s="1954">
        <f t="shared" si="113"/>
        <v>0</v>
      </c>
      <c r="JIT22" s="1954">
        <f t="shared" si="113"/>
        <v>0</v>
      </c>
      <c r="JIU22" s="1954">
        <f t="shared" si="113"/>
        <v>0</v>
      </c>
      <c r="JIV22" s="1954">
        <f t="shared" si="113"/>
        <v>0</v>
      </c>
      <c r="JIW22" s="1954">
        <f t="shared" si="113"/>
        <v>0</v>
      </c>
      <c r="JIX22" s="1954">
        <f t="shared" si="113"/>
        <v>0</v>
      </c>
      <c r="JIY22" s="1954">
        <f t="shared" si="113"/>
        <v>0</v>
      </c>
      <c r="JIZ22" s="1954">
        <f t="shared" si="113"/>
        <v>0</v>
      </c>
      <c r="JJA22" s="1954">
        <f t="shared" si="113"/>
        <v>0</v>
      </c>
      <c r="JJB22" s="1954">
        <f t="shared" si="113"/>
        <v>0</v>
      </c>
      <c r="JJC22" s="1954">
        <f t="shared" si="113"/>
        <v>0</v>
      </c>
      <c r="JJD22" s="1954">
        <f t="shared" si="113"/>
        <v>0</v>
      </c>
      <c r="JJE22" s="1954">
        <f t="shared" si="113"/>
        <v>0</v>
      </c>
      <c r="JJF22" s="1954">
        <f t="shared" si="113"/>
        <v>0</v>
      </c>
      <c r="JJG22" s="1954">
        <f t="shared" si="113"/>
        <v>0</v>
      </c>
      <c r="JJH22" s="1954">
        <f t="shared" si="113"/>
        <v>0</v>
      </c>
      <c r="JJI22" s="1954">
        <f t="shared" si="113"/>
        <v>0</v>
      </c>
      <c r="JJJ22" s="1954">
        <f t="shared" si="113"/>
        <v>0</v>
      </c>
      <c r="JJK22" s="1954">
        <f t="shared" si="113"/>
        <v>0</v>
      </c>
      <c r="JJL22" s="1954">
        <f t="shared" si="113"/>
        <v>0</v>
      </c>
      <c r="JJM22" s="1954">
        <f t="shared" si="113"/>
        <v>0</v>
      </c>
      <c r="JJN22" s="1954">
        <f t="shared" si="113"/>
        <v>0</v>
      </c>
      <c r="JJO22" s="1954">
        <f t="shared" si="113"/>
        <v>0</v>
      </c>
      <c r="JJP22" s="1954">
        <f t="shared" si="113"/>
        <v>0</v>
      </c>
      <c r="JJQ22" s="1954">
        <f t="shared" si="113"/>
        <v>0</v>
      </c>
      <c r="JJR22" s="1954">
        <f t="shared" si="113"/>
        <v>0</v>
      </c>
      <c r="JJS22" s="1954">
        <f t="shared" si="113"/>
        <v>0</v>
      </c>
      <c r="JJT22" s="1954">
        <f t="shared" si="113"/>
        <v>0</v>
      </c>
      <c r="JJU22" s="1954">
        <f t="shared" si="113"/>
        <v>0</v>
      </c>
      <c r="JJV22" s="1954">
        <f t="shared" si="113"/>
        <v>0</v>
      </c>
      <c r="JJW22" s="1954">
        <f t="shared" si="113"/>
        <v>0</v>
      </c>
      <c r="JJX22" s="1954">
        <f t="shared" si="113"/>
        <v>0</v>
      </c>
      <c r="JJY22" s="1954">
        <f t="shared" si="113"/>
        <v>0</v>
      </c>
      <c r="JJZ22" s="1954">
        <f t="shared" si="113"/>
        <v>0</v>
      </c>
      <c r="JKA22" s="1954">
        <f t="shared" si="113"/>
        <v>0</v>
      </c>
      <c r="JKB22" s="1954">
        <f t="shared" si="113"/>
        <v>0</v>
      </c>
      <c r="JKC22" s="1954">
        <f t="shared" si="113"/>
        <v>0</v>
      </c>
      <c r="JKD22" s="1954">
        <f t="shared" si="113"/>
        <v>0</v>
      </c>
      <c r="JKE22" s="1954">
        <f t="shared" ref="JKE22:JMP22" si="114">IF(AND(JKE$26="End of period",JKE$25="Revenue"),JKE9,0)</f>
        <v>0</v>
      </c>
      <c r="JKF22" s="1954">
        <f t="shared" si="114"/>
        <v>0</v>
      </c>
      <c r="JKG22" s="1954">
        <f t="shared" si="114"/>
        <v>0</v>
      </c>
      <c r="JKH22" s="1954">
        <f t="shared" si="114"/>
        <v>0</v>
      </c>
      <c r="JKI22" s="1954">
        <f t="shared" si="114"/>
        <v>0</v>
      </c>
      <c r="JKJ22" s="1954">
        <f t="shared" si="114"/>
        <v>0</v>
      </c>
      <c r="JKK22" s="1954">
        <f t="shared" si="114"/>
        <v>0</v>
      </c>
      <c r="JKL22" s="1954">
        <f t="shared" si="114"/>
        <v>0</v>
      </c>
      <c r="JKM22" s="1954">
        <f t="shared" si="114"/>
        <v>0</v>
      </c>
      <c r="JKN22" s="1954">
        <f t="shared" si="114"/>
        <v>0</v>
      </c>
      <c r="JKO22" s="1954">
        <f t="shared" si="114"/>
        <v>0</v>
      </c>
      <c r="JKP22" s="1954">
        <f t="shared" si="114"/>
        <v>0</v>
      </c>
      <c r="JKQ22" s="1954">
        <f t="shared" si="114"/>
        <v>0</v>
      </c>
      <c r="JKR22" s="1954">
        <f t="shared" si="114"/>
        <v>0</v>
      </c>
      <c r="JKS22" s="1954">
        <f t="shared" si="114"/>
        <v>0</v>
      </c>
      <c r="JKT22" s="1954">
        <f t="shared" si="114"/>
        <v>0</v>
      </c>
      <c r="JKU22" s="1954">
        <f t="shared" si="114"/>
        <v>0</v>
      </c>
      <c r="JKV22" s="1954">
        <f t="shared" si="114"/>
        <v>0</v>
      </c>
      <c r="JKW22" s="1954">
        <f t="shared" si="114"/>
        <v>0</v>
      </c>
      <c r="JKX22" s="1954">
        <f t="shared" si="114"/>
        <v>0</v>
      </c>
      <c r="JKY22" s="1954">
        <f t="shared" si="114"/>
        <v>0</v>
      </c>
      <c r="JKZ22" s="1954">
        <f t="shared" si="114"/>
        <v>0</v>
      </c>
      <c r="JLA22" s="1954">
        <f t="shared" si="114"/>
        <v>0</v>
      </c>
      <c r="JLB22" s="1954">
        <f t="shared" si="114"/>
        <v>0</v>
      </c>
      <c r="JLC22" s="1954">
        <f t="shared" si="114"/>
        <v>0</v>
      </c>
      <c r="JLD22" s="1954">
        <f t="shared" si="114"/>
        <v>0</v>
      </c>
      <c r="JLE22" s="1954">
        <f t="shared" si="114"/>
        <v>0</v>
      </c>
      <c r="JLF22" s="1954">
        <f t="shared" si="114"/>
        <v>0</v>
      </c>
      <c r="JLG22" s="1954">
        <f t="shared" si="114"/>
        <v>0</v>
      </c>
      <c r="JLH22" s="1954">
        <f t="shared" si="114"/>
        <v>0</v>
      </c>
      <c r="JLI22" s="1954">
        <f t="shared" si="114"/>
        <v>0</v>
      </c>
      <c r="JLJ22" s="1954">
        <f t="shared" si="114"/>
        <v>0</v>
      </c>
      <c r="JLK22" s="1954">
        <f t="shared" si="114"/>
        <v>0</v>
      </c>
      <c r="JLL22" s="1954">
        <f t="shared" si="114"/>
        <v>0</v>
      </c>
      <c r="JLM22" s="1954">
        <f t="shared" si="114"/>
        <v>0</v>
      </c>
      <c r="JLN22" s="1954">
        <f t="shared" si="114"/>
        <v>0</v>
      </c>
      <c r="JLO22" s="1954">
        <f t="shared" si="114"/>
        <v>0</v>
      </c>
      <c r="JLP22" s="1954">
        <f t="shared" si="114"/>
        <v>0</v>
      </c>
      <c r="JLQ22" s="1954">
        <f t="shared" si="114"/>
        <v>0</v>
      </c>
      <c r="JLR22" s="1954">
        <f t="shared" si="114"/>
        <v>0</v>
      </c>
      <c r="JLS22" s="1954">
        <f t="shared" si="114"/>
        <v>0</v>
      </c>
      <c r="JLT22" s="1954">
        <f t="shared" si="114"/>
        <v>0</v>
      </c>
      <c r="JLU22" s="1954">
        <f t="shared" si="114"/>
        <v>0</v>
      </c>
      <c r="JLV22" s="1954">
        <f t="shared" si="114"/>
        <v>0</v>
      </c>
      <c r="JLW22" s="1954">
        <f t="shared" si="114"/>
        <v>0</v>
      </c>
      <c r="JLX22" s="1954">
        <f t="shared" si="114"/>
        <v>0</v>
      </c>
      <c r="JLY22" s="1954">
        <f t="shared" si="114"/>
        <v>0</v>
      </c>
      <c r="JLZ22" s="1954">
        <f t="shared" si="114"/>
        <v>0</v>
      </c>
      <c r="JMA22" s="1954">
        <f t="shared" si="114"/>
        <v>0</v>
      </c>
      <c r="JMB22" s="1954">
        <f t="shared" si="114"/>
        <v>0</v>
      </c>
      <c r="JMC22" s="1954">
        <f t="shared" si="114"/>
        <v>0</v>
      </c>
      <c r="JMD22" s="1954">
        <f t="shared" si="114"/>
        <v>0</v>
      </c>
      <c r="JME22" s="1954">
        <f t="shared" si="114"/>
        <v>0</v>
      </c>
      <c r="JMF22" s="1954">
        <f t="shared" si="114"/>
        <v>0</v>
      </c>
      <c r="JMG22" s="1954">
        <f t="shared" si="114"/>
        <v>0</v>
      </c>
      <c r="JMH22" s="1954">
        <f t="shared" si="114"/>
        <v>0</v>
      </c>
      <c r="JMI22" s="1954">
        <f t="shared" si="114"/>
        <v>0</v>
      </c>
      <c r="JMJ22" s="1954">
        <f t="shared" si="114"/>
        <v>0</v>
      </c>
      <c r="JMK22" s="1954">
        <f t="shared" si="114"/>
        <v>0</v>
      </c>
      <c r="JML22" s="1954">
        <f t="shared" si="114"/>
        <v>0</v>
      </c>
      <c r="JMM22" s="1954">
        <f t="shared" si="114"/>
        <v>0</v>
      </c>
      <c r="JMN22" s="1954">
        <f t="shared" si="114"/>
        <v>0</v>
      </c>
      <c r="JMO22" s="1954">
        <f t="shared" si="114"/>
        <v>0</v>
      </c>
      <c r="JMP22" s="1954">
        <f t="shared" si="114"/>
        <v>0</v>
      </c>
      <c r="JMQ22" s="1954">
        <f t="shared" ref="JMQ22:JPB22" si="115">IF(AND(JMQ$26="End of period",JMQ$25="Revenue"),JMQ9,0)</f>
        <v>0</v>
      </c>
      <c r="JMR22" s="1954">
        <f t="shared" si="115"/>
        <v>0</v>
      </c>
      <c r="JMS22" s="1954">
        <f t="shared" si="115"/>
        <v>0</v>
      </c>
      <c r="JMT22" s="1954">
        <f t="shared" si="115"/>
        <v>0</v>
      </c>
      <c r="JMU22" s="1954">
        <f t="shared" si="115"/>
        <v>0</v>
      </c>
      <c r="JMV22" s="1954">
        <f t="shared" si="115"/>
        <v>0</v>
      </c>
      <c r="JMW22" s="1954">
        <f t="shared" si="115"/>
        <v>0</v>
      </c>
      <c r="JMX22" s="1954">
        <f t="shared" si="115"/>
        <v>0</v>
      </c>
      <c r="JMY22" s="1954">
        <f t="shared" si="115"/>
        <v>0</v>
      </c>
      <c r="JMZ22" s="1954">
        <f t="shared" si="115"/>
        <v>0</v>
      </c>
      <c r="JNA22" s="1954">
        <f t="shared" si="115"/>
        <v>0</v>
      </c>
      <c r="JNB22" s="1954">
        <f t="shared" si="115"/>
        <v>0</v>
      </c>
      <c r="JNC22" s="1954">
        <f t="shared" si="115"/>
        <v>0</v>
      </c>
      <c r="JND22" s="1954">
        <f t="shared" si="115"/>
        <v>0</v>
      </c>
      <c r="JNE22" s="1954">
        <f t="shared" si="115"/>
        <v>0</v>
      </c>
      <c r="JNF22" s="1954">
        <f t="shared" si="115"/>
        <v>0</v>
      </c>
      <c r="JNG22" s="1954">
        <f t="shared" si="115"/>
        <v>0</v>
      </c>
      <c r="JNH22" s="1954">
        <f t="shared" si="115"/>
        <v>0</v>
      </c>
      <c r="JNI22" s="1954">
        <f t="shared" si="115"/>
        <v>0</v>
      </c>
      <c r="JNJ22" s="1954">
        <f t="shared" si="115"/>
        <v>0</v>
      </c>
      <c r="JNK22" s="1954">
        <f t="shared" si="115"/>
        <v>0</v>
      </c>
      <c r="JNL22" s="1954">
        <f t="shared" si="115"/>
        <v>0</v>
      </c>
      <c r="JNM22" s="1954">
        <f t="shared" si="115"/>
        <v>0</v>
      </c>
      <c r="JNN22" s="1954">
        <f t="shared" si="115"/>
        <v>0</v>
      </c>
      <c r="JNO22" s="1954">
        <f t="shared" si="115"/>
        <v>0</v>
      </c>
      <c r="JNP22" s="1954">
        <f t="shared" si="115"/>
        <v>0</v>
      </c>
      <c r="JNQ22" s="1954">
        <f t="shared" si="115"/>
        <v>0</v>
      </c>
      <c r="JNR22" s="1954">
        <f t="shared" si="115"/>
        <v>0</v>
      </c>
      <c r="JNS22" s="1954">
        <f t="shared" si="115"/>
        <v>0</v>
      </c>
      <c r="JNT22" s="1954">
        <f t="shared" si="115"/>
        <v>0</v>
      </c>
      <c r="JNU22" s="1954">
        <f t="shared" si="115"/>
        <v>0</v>
      </c>
      <c r="JNV22" s="1954">
        <f t="shared" si="115"/>
        <v>0</v>
      </c>
      <c r="JNW22" s="1954">
        <f t="shared" si="115"/>
        <v>0</v>
      </c>
      <c r="JNX22" s="1954">
        <f t="shared" si="115"/>
        <v>0</v>
      </c>
      <c r="JNY22" s="1954">
        <f t="shared" si="115"/>
        <v>0</v>
      </c>
      <c r="JNZ22" s="1954">
        <f t="shared" si="115"/>
        <v>0</v>
      </c>
      <c r="JOA22" s="1954">
        <f t="shared" si="115"/>
        <v>0</v>
      </c>
      <c r="JOB22" s="1954">
        <f t="shared" si="115"/>
        <v>0</v>
      </c>
      <c r="JOC22" s="1954">
        <f t="shared" si="115"/>
        <v>0</v>
      </c>
      <c r="JOD22" s="1954">
        <f t="shared" si="115"/>
        <v>0</v>
      </c>
      <c r="JOE22" s="1954">
        <f t="shared" si="115"/>
        <v>0</v>
      </c>
      <c r="JOF22" s="1954">
        <f t="shared" si="115"/>
        <v>0</v>
      </c>
      <c r="JOG22" s="1954">
        <f t="shared" si="115"/>
        <v>0</v>
      </c>
      <c r="JOH22" s="1954">
        <f t="shared" si="115"/>
        <v>0</v>
      </c>
      <c r="JOI22" s="1954">
        <f t="shared" si="115"/>
        <v>0</v>
      </c>
      <c r="JOJ22" s="1954">
        <f t="shared" si="115"/>
        <v>0</v>
      </c>
      <c r="JOK22" s="1954">
        <f t="shared" si="115"/>
        <v>0</v>
      </c>
      <c r="JOL22" s="1954">
        <f t="shared" si="115"/>
        <v>0</v>
      </c>
      <c r="JOM22" s="1954">
        <f t="shared" si="115"/>
        <v>0</v>
      </c>
      <c r="JON22" s="1954">
        <f t="shared" si="115"/>
        <v>0</v>
      </c>
      <c r="JOO22" s="1954">
        <f t="shared" si="115"/>
        <v>0</v>
      </c>
      <c r="JOP22" s="1954">
        <f t="shared" si="115"/>
        <v>0</v>
      </c>
      <c r="JOQ22" s="1954">
        <f t="shared" si="115"/>
        <v>0</v>
      </c>
      <c r="JOR22" s="1954">
        <f t="shared" si="115"/>
        <v>0</v>
      </c>
      <c r="JOS22" s="1954">
        <f t="shared" si="115"/>
        <v>0</v>
      </c>
      <c r="JOT22" s="1954">
        <f t="shared" si="115"/>
        <v>0</v>
      </c>
      <c r="JOU22" s="1954">
        <f t="shared" si="115"/>
        <v>0</v>
      </c>
      <c r="JOV22" s="1954">
        <f t="shared" si="115"/>
        <v>0</v>
      </c>
      <c r="JOW22" s="1954">
        <f t="shared" si="115"/>
        <v>0</v>
      </c>
      <c r="JOX22" s="1954">
        <f t="shared" si="115"/>
        <v>0</v>
      </c>
      <c r="JOY22" s="1954">
        <f t="shared" si="115"/>
        <v>0</v>
      </c>
      <c r="JOZ22" s="1954">
        <f t="shared" si="115"/>
        <v>0</v>
      </c>
      <c r="JPA22" s="1954">
        <f t="shared" si="115"/>
        <v>0</v>
      </c>
      <c r="JPB22" s="1954">
        <f t="shared" si="115"/>
        <v>0</v>
      </c>
      <c r="JPC22" s="1954">
        <f t="shared" ref="JPC22:JRN22" si="116">IF(AND(JPC$26="End of period",JPC$25="Revenue"),JPC9,0)</f>
        <v>0</v>
      </c>
      <c r="JPD22" s="1954">
        <f t="shared" si="116"/>
        <v>0</v>
      </c>
      <c r="JPE22" s="1954">
        <f t="shared" si="116"/>
        <v>0</v>
      </c>
      <c r="JPF22" s="1954">
        <f t="shared" si="116"/>
        <v>0</v>
      </c>
      <c r="JPG22" s="1954">
        <f t="shared" si="116"/>
        <v>0</v>
      </c>
      <c r="JPH22" s="1954">
        <f t="shared" si="116"/>
        <v>0</v>
      </c>
      <c r="JPI22" s="1954">
        <f t="shared" si="116"/>
        <v>0</v>
      </c>
      <c r="JPJ22" s="1954">
        <f t="shared" si="116"/>
        <v>0</v>
      </c>
      <c r="JPK22" s="1954">
        <f t="shared" si="116"/>
        <v>0</v>
      </c>
      <c r="JPL22" s="1954">
        <f t="shared" si="116"/>
        <v>0</v>
      </c>
      <c r="JPM22" s="1954">
        <f t="shared" si="116"/>
        <v>0</v>
      </c>
      <c r="JPN22" s="1954">
        <f t="shared" si="116"/>
        <v>0</v>
      </c>
      <c r="JPO22" s="1954">
        <f t="shared" si="116"/>
        <v>0</v>
      </c>
      <c r="JPP22" s="1954">
        <f t="shared" si="116"/>
        <v>0</v>
      </c>
      <c r="JPQ22" s="1954">
        <f t="shared" si="116"/>
        <v>0</v>
      </c>
      <c r="JPR22" s="1954">
        <f t="shared" si="116"/>
        <v>0</v>
      </c>
      <c r="JPS22" s="1954">
        <f t="shared" si="116"/>
        <v>0</v>
      </c>
      <c r="JPT22" s="1954">
        <f t="shared" si="116"/>
        <v>0</v>
      </c>
      <c r="JPU22" s="1954">
        <f t="shared" si="116"/>
        <v>0</v>
      </c>
      <c r="JPV22" s="1954">
        <f t="shared" si="116"/>
        <v>0</v>
      </c>
      <c r="JPW22" s="1954">
        <f t="shared" si="116"/>
        <v>0</v>
      </c>
      <c r="JPX22" s="1954">
        <f t="shared" si="116"/>
        <v>0</v>
      </c>
      <c r="JPY22" s="1954">
        <f t="shared" si="116"/>
        <v>0</v>
      </c>
      <c r="JPZ22" s="1954">
        <f t="shared" si="116"/>
        <v>0</v>
      </c>
      <c r="JQA22" s="1954">
        <f t="shared" si="116"/>
        <v>0</v>
      </c>
      <c r="JQB22" s="1954">
        <f t="shared" si="116"/>
        <v>0</v>
      </c>
      <c r="JQC22" s="1954">
        <f t="shared" si="116"/>
        <v>0</v>
      </c>
      <c r="JQD22" s="1954">
        <f t="shared" si="116"/>
        <v>0</v>
      </c>
      <c r="JQE22" s="1954">
        <f t="shared" si="116"/>
        <v>0</v>
      </c>
      <c r="JQF22" s="1954">
        <f t="shared" si="116"/>
        <v>0</v>
      </c>
      <c r="JQG22" s="1954">
        <f t="shared" si="116"/>
        <v>0</v>
      </c>
      <c r="JQH22" s="1954">
        <f t="shared" si="116"/>
        <v>0</v>
      </c>
      <c r="JQI22" s="1954">
        <f t="shared" si="116"/>
        <v>0</v>
      </c>
      <c r="JQJ22" s="1954">
        <f t="shared" si="116"/>
        <v>0</v>
      </c>
      <c r="JQK22" s="1954">
        <f t="shared" si="116"/>
        <v>0</v>
      </c>
      <c r="JQL22" s="1954">
        <f t="shared" si="116"/>
        <v>0</v>
      </c>
      <c r="JQM22" s="1954">
        <f t="shared" si="116"/>
        <v>0</v>
      </c>
      <c r="JQN22" s="1954">
        <f t="shared" si="116"/>
        <v>0</v>
      </c>
      <c r="JQO22" s="1954">
        <f t="shared" si="116"/>
        <v>0</v>
      </c>
      <c r="JQP22" s="1954">
        <f t="shared" si="116"/>
        <v>0</v>
      </c>
      <c r="JQQ22" s="1954">
        <f t="shared" si="116"/>
        <v>0</v>
      </c>
      <c r="JQR22" s="1954">
        <f t="shared" si="116"/>
        <v>0</v>
      </c>
      <c r="JQS22" s="1954">
        <f t="shared" si="116"/>
        <v>0</v>
      </c>
      <c r="JQT22" s="1954">
        <f t="shared" si="116"/>
        <v>0</v>
      </c>
      <c r="JQU22" s="1954">
        <f t="shared" si="116"/>
        <v>0</v>
      </c>
      <c r="JQV22" s="1954">
        <f t="shared" si="116"/>
        <v>0</v>
      </c>
      <c r="JQW22" s="1954">
        <f t="shared" si="116"/>
        <v>0</v>
      </c>
      <c r="JQX22" s="1954">
        <f t="shared" si="116"/>
        <v>0</v>
      </c>
      <c r="JQY22" s="1954">
        <f t="shared" si="116"/>
        <v>0</v>
      </c>
      <c r="JQZ22" s="1954">
        <f t="shared" si="116"/>
        <v>0</v>
      </c>
      <c r="JRA22" s="1954">
        <f t="shared" si="116"/>
        <v>0</v>
      </c>
      <c r="JRB22" s="1954">
        <f t="shared" si="116"/>
        <v>0</v>
      </c>
      <c r="JRC22" s="1954">
        <f t="shared" si="116"/>
        <v>0</v>
      </c>
      <c r="JRD22" s="1954">
        <f t="shared" si="116"/>
        <v>0</v>
      </c>
      <c r="JRE22" s="1954">
        <f t="shared" si="116"/>
        <v>0</v>
      </c>
      <c r="JRF22" s="1954">
        <f t="shared" si="116"/>
        <v>0</v>
      </c>
      <c r="JRG22" s="1954">
        <f t="shared" si="116"/>
        <v>0</v>
      </c>
      <c r="JRH22" s="1954">
        <f t="shared" si="116"/>
        <v>0</v>
      </c>
      <c r="JRI22" s="1954">
        <f t="shared" si="116"/>
        <v>0</v>
      </c>
      <c r="JRJ22" s="1954">
        <f t="shared" si="116"/>
        <v>0</v>
      </c>
      <c r="JRK22" s="1954">
        <f t="shared" si="116"/>
        <v>0</v>
      </c>
      <c r="JRL22" s="1954">
        <f t="shared" si="116"/>
        <v>0</v>
      </c>
      <c r="JRM22" s="1954">
        <f t="shared" si="116"/>
        <v>0</v>
      </c>
      <c r="JRN22" s="1954">
        <f t="shared" si="116"/>
        <v>0</v>
      </c>
      <c r="JRO22" s="1954">
        <f t="shared" ref="JRO22:JTZ22" si="117">IF(AND(JRO$26="End of period",JRO$25="Revenue"),JRO9,0)</f>
        <v>0</v>
      </c>
      <c r="JRP22" s="1954">
        <f t="shared" si="117"/>
        <v>0</v>
      </c>
      <c r="JRQ22" s="1954">
        <f t="shared" si="117"/>
        <v>0</v>
      </c>
      <c r="JRR22" s="1954">
        <f t="shared" si="117"/>
        <v>0</v>
      </c>
      <c r="JRS22" s="1954">
        <f t="shared" si="117"/>
        <v>0</v>
      </c>
      <c r="JRT22" s="1954">
        <f t="shared" si="117"/>
        <v>0</v>
      </c>
      <c r="JRU22" s="1954">
        <f t="shared" si="117"/>
        <v>0</v>
      </c>
      <c r="JRV22" s="1954">
        <f t="shared" si="117"/>
        <v>0</v>
      </c>
      <c r="JRW22" s="1954">
        <f t="shared" si="117"/>
        <v>0</v>
      </c>
      <c r="JRX22" s="1954">
        <f t="shared" si="117"/>
        <v>0</v>
      </c>
      <c r="JRY22" s="1954">
        <f t="shared" si="117"/>
        <v>0</v>
      </c>
      <c r="JRZ22" s="1954">
        <f t="shared" si="117"/>
        <v>0</v>
      </c>
      <c r="JSA22" s="1954">
        <f t="shared" si="117"/>
        <v>0</v>
      </c>
      <c r="JSB22" s="1954">
        <f t="shared" si="117"/>
        <v>0</v>
      </c>
      <c r="JSC22" s="1954">
        <f t="shared" si="117"/>
        <v>0</v>
      </c>
      <c r="JSD22" s="1954">
        <f t="shared" si="117"/>
        <v>0</v>
      </c>
      <c r="JSE22" s="1954">
        <f t="shared" si="117"/>
        <v>0</v>
      </c>
      <c r="JSF22" s="1954">
        <f t="shared" si="117"/>
        <v>0</v>
      </c>
      <c r="JSG22" s="1954">
        <f t="shared" si="117"/>
        <v>0</v>
      </c>
      <c r="JSH22" s="1954">
        <f t="shared" si="117"/>
        <v>0</v>
      </c>
      <c r="JSI22" s="1954">
        <f t="shared" si="117"/>
        <v>0</v>
      </c>
      <c r="JSJ22" s="1954">
        <f t="shared" si="117"/>
        <v>0</v>
      </c>
      <c r="JSK22" s="1954">
        <f t="shared" si="117"/>
        <v>0</v>
      </c>
      <c r="JSL22" s="1954">
        <f t="shared" si="117"/>
        <v>0</v>
      </c>
      <c r="JSM22" s="1954">
        <f t="shared" si="117"/>
        <v>0</v>
      </c>
      <c r="JSN22" s="1954">
        <f t="shared" si="117"/>
        <v>0</v>
      </c>
      <c r="JSO22" s="1954">
        <f t="shared" si="117"/>
        <v>0</v>
      </c>
      <c r="JSP22" s="1954">
        <f t="shared" si="117"/>
        <v>0</v>
      </c>
      <c r="JSQ22" s="1954">
        <f t="shared" si="117"/>
        <v>0</v>
      </c>
      <c r="JSR22" s="1954">
        <f t="shared" si="117"/>
        <v>0</v>
      </c>
      <c r="JSS22" s="1954">
        <f t="shared" si="117"/>
        <v>0</v>
      </c>
      <c r="JST22" s="1954">
        <f t="shared" si="117"/>
        <v>0</v>
      </c>
      <c r="JSU22" s="1954">
        <f t="shared" si="117"/>
        <v>0</v>
      </c>
      <c r="JSV22" s="1954">
        <f t="shared" si="117"/>
        <v>0</v>
      </c>
      <c r="JSW22" s="1954">
        <f t="shared" si="117"/>
        <v>0</v>
      </c>
      <c r="JSX22" s="1954">
        <f t="shared" si="117"/>
        <v>0</v>
      </c>
      <c r="JSY22" s="1954">
        <f t="shared" si="117"/>
        <v>0</v>
      </c>
      <c r="JSZ22" s="1954">
        <f t="shared" si="117"/>
        <v>0</v>
      </c>
      <c r="JTA22" s="1954">
        <f t="shared" si="117"/>
        <v>0</v>
      </c>
      <c r="JTB22" s="1954">
        <f t="shared" si="117"/>
        <v>0</v>
      </c>
      <c r="JTC22" s="1954">
        <f t="shared" si="117"/>
        <v>0</v>
      </c>
      <c r="JTD22" s="1954">
        <f t="shared" si="117"/>
        <v>0</v>
      </c>
      <c r="JTE22" s="1954">
        <f t="shared" si="117"/>
        <v>0</v>
      </c>
      <c r="JTF22" s="1954">
        <f t="shared" si="117"/>
        <v>0</v>
      </c>
      <c r="JTG22" s="1954">
        <f t="shared" si="117"/>
        <v>0</v>
      </c>
      <c r="JTH22" s="1954">
        <f t="shared" si="117"/>
        <v>0</v>
      </c>
      <c r="JTI22" s="1954">
        <f t="shared" si="117"/>
        <v>0</v>
      </c>
      <c r="JTJ22" s="1954">
        <f t="shared" si="117"/>
        <v>0</v>
      </c>
      <c r="JTK22" s="1954">
        <f t="shared" si="117"/>
        <v>0</v>
      </c>
      <c r="JTL22" s="1954">
        <f t="shared" si="117"/>
        <v>0</v>
      </c>
      <c r="JTM22" s="1954">
        <f t="shared" si="117"/>
        <v>0</v>
      </c>
      <c r="JTN22" s="1954">
        <f t="shared" si="117"/>
        <v>0</v>
      </c>
      <c r="JTO22" s="1954">
        <f t="shared" si="117"/>
        <v>0</v>
      </c>
      <c r="JTP22" s="1954">
        <f t="shared" si="117"/>
        <v>0</v>
      </c>
      <c r="JTQ22" s="1954">
        <f t="shared" si="117"/>
        <v>0</v>
      </c>
      <c r="JTR22" s="1954">
        <f t="shared" si="117"/>
        <v>0</v>
      </c>
      <c r="JTS22" s="1954">
        <f t="shared" si="117"/>
        <v>0</v>
      </c>
      <c r="JTT22" s="1954">
        <f t="shared" si="117"/>
        <v>0</v>
      </c>
      <c r="JTU22" s="1954">
        <f t="shared" si="117"/>
        <v>0</v>
      </c>
      <c r="JTV22" s="1954">
        <f t="shared" si="117"/>
        <v>0</v>
      </c>
      <c r="JTW22" s="1954">
        <f t="shared" si="117"/>
        <v>0</v>
      </c>
      <c r="JTX22" s="1954">
        <f t="shared" si="117"/>
        <v>0</v>
      </c>
      <c r="JTY22" s="1954">
        <f t="shared" si="117"/>
        <v>0</v>
      </c>
      <c r="JTZ22" s="1954">
        <f t="shared" si="117"/>
        <v>0</v>
      </c>
      <c r="JUA22" s="1954">
        <f t="shared" ref="JUA22:JWL22" si="118">IF(AND(JUA$26="End of period",JUA$25="Revenue"),JUA9,0)</f>
        <v>0</v>
      </c>
      <c r="JUB22" s="1954">
        <f t="shared" si="118"/>
        <v>0</v>
      </c>
      <c r="JUC22" s="1954">
        <f t="shared" si="118"/>
        <v>0</v>
      </c>
      <c r="JUD22" s="1954">
        <f t="shared" si="118"/>
        <v>0</v>
      </c>
      <c r="JUE22" s="1954">
        <f t="shared" si="118"/>
        <v>0</v>
      </c>
      <c r="JUF22" s="1954">
        <f t="shared" si="118"/>
        <v>0</v>
      </c>
      <c r="JUG22" s="1954">
        <f t="shared" si="118"/>
        <v>0</v>
      </c>
      <c r="JUH22" s="1954">
        <f t="shared" si="118"/>
        <v>0</v>
      </c>
      <c r="JUI22" s="1954">
        <f t="shared" si="118"/>
        <v>0</v>
      </c>
      <c r="JUJ22" s="1954">
        <f t="shared" si="118"/>
        <v>0</v>
      </c>
      <c r="JUK22" s="1954">
        <f t="shared" si="118"/>
        <v>0</v>
      </c>
      <c r="JUL22" s="1954">
        <f t="shared" si="118"/>
        <v>0</v>
      </c>
      <c r="JUM22" s="1954">
        <f t="shared" si="118"/>
        <v>0</v>
      </c>
      <c r="JUN22" s="1954">
        <f t="shared" si="118"/>
        <v>0</v>
      </c>
      <c r="JUO22" s="1954">
        <f t="shared" si="118"/>
        <v>0</v>
      </c>
      <c r="JUP22" s="1954">
        <f t="shared" si="118"/>
        <v>0</v>
      </c>
      <c r="JUQ22" s="1954">
        <f t="shared" si="118"/>
        <v>0</v>
      </c>
      <c r="JUR22" s="1954">
        <f t="shared" si="118"/>
        <v>0</v>
      </c>
      <c r="JUS22" s="1954">
        <f t="shared" si="118"/>
        <v>0</v>
      </c>
      <c r="JUT22" s="1954">
        <f t="shared" si="118"/>
        <v>0</v>
      </c>
      <c r="JUU22" s="1954">
        <f t="shared" si="118"/>
        <v>0</v>
      </c>
      <c r="JUV22" s="1954">
        <f t="shared" si="118"/>
        <v>0</v>
      </c>
      <c r="JUW22" s="1954">
        <f t="shared" si="118"/>
        <v>0</v>
      </c>
      <c r="JUX22" s="1954">
        <f t="shared" si="118"/>
        <v>0</v>
      </c>
      <c r="JUY22" s="1954">
        <f t="shared" si="118"/>
        <v>0</v>
      </c>
      <c r="JUZ22" s="1954">
        <f t="shared" si="118"/>
        <v>0</v>
      </c>
      <c r="JVA22" s="1954">
        <f t="shared" si="118"/>
        <v>0</v>
      </c>
      <c r="JVB22" s="1954">
        <f t="shared" si="118"/>
        <v>0</v>
      </c>
      <c r="JVC22" s="1954">
        <f t="shared" si="118"/>
        <v>0</v>
      </c>
      <c r="JVD22" s="1954">
        <f t="shared" si="118"/>
        <v>0</v>
      </c>
      <c r="JVE22" s="1954">
        <f t="shared" si="118"/>
        <v>0</v>
      </c>
      <c r="JVF22" s="1954">
        <f t="shared" si="118"/>
        <v>0</v>
      </c>
      <c r="JVG22" s="1954">
        <f t="shared" si="118"/>
        <v>0</v>
      </c>
      <c r="JVH22" s="1954">
        <f t="shared" si="118"/>
        <v>0</v>
      </c>
      <c r="JVI22" s="1954">
        <f t="shared" si="118"/>
        <v>0</v>
      </c>
      <c r="JVJ22" s="1954">
        <f t="shared" si="118"/>
        <v>0</v>
      </c>
      <c r="JVK22" s="1954">
        <f t="shared" si="118"/>
        <v>0</v>
      </c>
      <c r="JVL22" s="1954">
        <f t="shared" si="118"/>
        <v>0</v>
      </c>
      <c r="JVM22" s="1954">
        <f t="shared" si="118"/>
        <v>0</v>
      </c>
      <c r="JVN22" s="1954">
        <f t="shared" si="118"/>
        <v>0</v>
      </c>
      <c r="JVO22" s="1954">
        <f t="shared" si="118"/>
        <v>0</v>
      </c>
      <c r="JVP22" s="1954">
        <f t="shared" si="118"/>
        <v>0</v>
      </c>
      <c r="JVQ22" s="1954">
        <f t="shared" si="118"/>
        <v>0</v>
      </c>
      <c r="JVR22" s="1954">
        <f t="shared" si="118"/>
        <v>0</v>
      </c>
      <c r="JVS22" s="1954">
        <f t="shared" si="118"/>
        <v>0</v>
      </c>
      <c r="JVT22" s="1954">
        <f t="shared" si="118"/>
        <v>0</v>
      </c>
      <c r="JVU22" s="1954">
        <f t="shared" si="118"/>
        <v>0</v>
      </c>
      <c r="JVV22" s="1954">
        <f t="shared" si="118"/>
        <v>0</v>
      </c>
      <c r="JVW22" s="1954">
        <f t="shared" si="118"/>
        <v>0</v>
      </c>
      <c r="JVX22" s="1954">
        <f t="shared" si="118"/>
        <v>0</v>
      </c>
      <c r="JVY22" s="1954">
        <f t="shared" si="118"/>
        <v>0</v>
      </c>
      <c r="JVZ22" s="1954">
        <f t="shared" si="118"/>
        <v>0</v>
      </c>
      <c r="JWA22" s="1954">
        <f t="shared" si="118"/>
        <v>0</v>
      </c>
      <c r="JWB22" s="1954">
        <f t="shared" si="118"/>
        <v>0</v>
      </c>
      <c r="JWC22" s="1954">
        <f t="shared" si="118"/>
        <v>0</v>
      </c>
      <c r="JWD22" s="1954">
        <f t="shared" si="118"/>
        <v>0</v>
      </c>
      <c r="JWE22" s="1954">
        <f t="shared" si="118"/>
        <v>0</v>
      </c>
      <c r="JWF22" s="1954">
        <f t="shared" si="118"/>
        <v>0</v>
      </c>
      <c r="JWG22" s="1954">
        <f t="shared" si="118"/>
        <v>0</v>
      </c>
      <c r="JWH22" s="1954">
        <f t="shared" si="118"/>
        <v>0</v>
      </c>
      <c r="JWI22" s="1954">
        <f t="shared" si="118"/>
        <v>0</v>
      </c>
      <c r="JWJ22" s="1954">
        <f t="shared" si="118"/>
        <v>0</v>
      </c>
      <c r="JWK22" s="1954">
        <f t="shared" si="118"/>
        <v>0</v>
      </c>
      <c r="JWL22" s="1954">
        <f t="shared" si="118"/>
        <v>0</v>
      </c>
      <c r="JWM22" s="1954">
        <f t="shared" ref="JWM22:JYX22" si="119">IF(AND(JWM$26="End of period",JWM$25="Revenue"),JWM9,0)</f>
        <v>0</v>
      </c>
      <c r="JWN22" s="1954">
        <f t="shared" si="119"/>
        <v>0</v>
      </c>
      <c r="JWO22" s="1954">
        <f t="shared" si="119"/>
        <v>0</v>
      </c>
      <c r="JWP22" s="1954">
        <f t="shared" si="119"/>
        <v>0</v>
      </c>
      <c r="JWQ22" s="1954">
        <f t="shared" si="119"/>
        <v>0</v>
      </c>
      <c r="JWR22" s="1954">
        <f t="shared" si="119"/>
        <v>0</v>
      </c>
      <c r="JWS22" s="1954">
        <f t="shared" si="119"/>
        <v>0</v>
      </c>
      <c r="JWT22" s="1954">
        <f t="shared" si="119"/>
        <v>0</v>
      </c>
      <c r="JWU22" s="1954">
        <f t="shared" si="119"/>
        <v>0</v>
      </c>
      <c r="JWV22" s="1954">
        <f t="shared" si="119"/>
        <v>0</v>
      </c>
      <c r="JWW22" s="1954">
        <f t="shared" si="119"/>
        <v>0</v>
      </c>
      <c r="JWX22" s="1954">
        <f t="shared" si="119"/>
        <v>0</v>
      </c>
      <c r="JWY22" s="1954">
        <f t="shared" si="119"/>
        <v>0</v>
      </c>
      <c r="JWZ22" s="1954">
        <f t="shared" si="119"/>
        <v>0</v>
      </c>
      <c r="JXA22" s="1954">
        <f t="shared" si="119"/>
        <v>0</v>
      </c>
      <c r="JXB22" s="1954">
        <f t="shared" si="119"/>
        <v>0</v>
      </c>
      <c r="JXC22" s="1954">
        <f t="shared" si="119"/>
        <v>0</v>
      </c>
      <c r="JXD22" s="1954">
        <f t="shared" si="119"/>
        <v>0</v>
      </c>
      <c r="JXE22" s="1954">
        <f t="shared" si="119"/>
        <v>0</v>
      </c>
      <c r="JXF22" s="1954">
        <f t="shared" si="119"/>
        <v>0</v>
      </c>
      <c r="JXG22" s="1954">
        <f t="shared" si="119"/>
        <v>0</v>
      </c>
      <c r="JXH22" s="1954">
        <f t="shared" si="119"/>
        <v>0</v>
      </c>
      <c r="JXI22" s="1954">
        <f t="shared" si="119"/>
        <v>0</v>
      </c>
      <c r="JXJ22" s="1954">
        <f t="shared" si="119"/>
        <v>0</v>
      </c>
      <c r="JXK22" s="1954">
        <f t="shared" si="119"/>
        <v>0</v>
      </c>
      <c r="JXL22" s="1954">
        <f t="shared" si="119"/>
        <v>0</v>
      </c>
      <c r="JXM22" s="1954">
        <f t="shared" si="119"/>
        <v>0</v>
      </c>
      <c r="JXN22" s="1954">
        <f t="shared" si="119"/>
        <v>0</v>
      </c>
      <c r="JXO22" s="1954">
        <f t="shared" si="119"/>
        <v>0</v>
      </c>
      <c r="JXP22" s="1954">
        <f t="shared" si="119"/>
        <v>0</v>
      </c>
      <c r="JXQ22" s="1954">
        <f t="shared" si="119"/>
        <v>0</v>
      </c>
      <c r="JXR22" s="1954">
        <f t="shared" si="119"/>
        <v>0</v>
      </c>
      <c r="JXS22" s="1954">
        <f t="shared" si="119"/>
        <v>0</v>
      </c>
      <c r="JXT22" s="1954">
        <f t="shared" si="119"/>
        <v>0</v>
      </c>
      <c r="JXU22" s="1954">
        <f t="shared" si="119"/>
        <v>0</v>
      </c>
      <c r="JXV22" s="1954">
        <f t="shared" si="119"/>
        <v>0</v>
      </c>
      <c r="JXW22" s="1954">
        <f t="shared" si="119"/>
        <v>0</v>
      </c>
      <c r="JXX22" s="1954">
        <f t="shared" si="119"/>
        <v>0</v>
      </c>
      <c r="JXY22" s="1954">
        <f t="shared" si="119"/>
        <v>0</v>
      </c>
      <c r="JXZ22" s="1954">
        <f t="shared" si="119"/>
        <v>0</v>
      </c>
      <c r="JYA22" s="1954">
        <f t="shared" si="119"/>
        <v>0</v>
      </c>
      <c r="JYB22" s="1954">
        <f t="shared" si="119"/>
        <v>0</v>
      </c>
      <c r="JYC22" s="1954">
        <f t="shared" si="119"/>
        <v>0</v>
      </c>
      <c r="JYD22" s="1954">
        <f t="shared" si="119"/>
        <v>0</v>
      </c>
      <c r="JYE22" s="1954">
        <f t="shared" si="119"/>
        <v>0</v>
      </c>
      <c r="JYF22" s="1954">
        <f t="shared" si="119"/>
        <v>0</v>
      </c>
      <c r="JYG22" s="1954">
        <f t="shared" si="119"/>
        <v>0</v>
      </c>
      <c r="JYH22" s="1954">
        <f t="shared" si="119"/>
        <v>0</v>
      </c>
      <c r="JYI22" s="1954">
        <f t="shared" si="119"/>
        <v>0</v>
      </c>
      <c r="JYJ22" s="1954">
        <f t="shared" si="119"/>
        <v>0</v>
      </c>
      <c r="JYK22" s="1954">
        <f t="shared" si="119"/>
        <v>0</v>
      </c>
      <c r="JYL22" s="1954">
        <f t="shared" si="119"/>
        <v>0</v>
      </c>
      <c r="JYM22" s="1954">
        <f t="shared" si="119"/>
        <v>0</v>
      </c>
      <c r="JYN22" s="1954">
        <f t="shared" si="119"/>
        <v>0</v>
      </c>
      <c r="JYO22" s="1954">
        <f t="shared" si="119"/>
        <v>0</v>
      </c>
      <c r="JYP22" s="1954">
        <f t="shared" si="119"/>
        <v>0</v>
      </c>
      <c r="JYQ22" s="1954">
        <f t="shared" si="119"/>
        <v>0</v>
      </c>
      <c r="JYR22" s="1954">
        <f t="shared" si="119"/>
        <v>0</v>
      </c>
      <c r="JYS22" s="1954">
        <f t="shared" si="119"/>
        <v>0</v>
      </c>
      <c r="JYT22" s="1954">
        <f t="shared" si="119"/>
        <v>0</v>
      </c>
      <c r="JYU22" s="1954">
        <f t="shared" si="119"/>
        <v>0</v>
      </c>
      <c r="JYV22" s="1954">
        <f t="shared" si="119"/>
        <v>0</v>
      </c>
      <c r="JYW22" s="1954">
        <f t="shared" si="119"/>
        <v>0</v>
      </c>
      <c r="JYX22" s="1954">
        <f t="shared" si="119"/>
        <v>0</v>
      </c>
      <c r="JYY22" s="1954">
        <f t="shared" ref="JYY22:KBJ22" si="120">IF(AND(JYY$26="End of period",JYY$25="Revenue"),JYY9,0)</f>
        <v>0</v>
      </c>
      <c r="JYZ22" s="1954">
        <f t="shared" si="120"/>
        <v>0</v>
      </c>
      <c r="JZA22" s="1954">
        <f t="shared" si="120"/>
        <v>0</v>
      </c>
      <c r="JZB22" s="1954">
        <f t="shared" si="120"/>
        <v>0</v>
      </c>
      <c r="JZC22" s="1954">
        <f t="shared" si="120"/>
        <v>0</v>
      </c>
      <c r="JZD22" s="1954">
        <f t="shared" si="120"/>
        <v>0</v>
      </c>
      <c r="JZE22" s="1954">
        <f t="shared" si="120"/>
        <v>0</v>
      </c>
      <c r="JZF22" s="1954">
        <f t="shared" si="120"/>
        <v>0</v>
      </c>
      <c r="JZG22" s="1954">
        <f t="shared" si="120"/>
        <v>0</v>
      </c>
      <c r="JZH22" s="1954">
        <f t="shared" si="120"/>
        <v>0</v>
      </c>
      <c r="JZI22" s="1954">
        <f t="shared" si="120"/>
        <v>0</v>
      </c>
      <c r="JZJ22" s="1954">
        <f t="shared" si="120"/>
        <v>0</v>
      </c>
      <c r="JZK22" s="1954">
        <f t="shared" si="120"/>
        <v>0</v>
      </c>
      <c r="JZL22" s="1954">
        <f t="shared" si="120"/>
        <v>0</v>
      </c>
      <c r="JZM22" s="1954">
        <f t="shared" si="120"/>
        <v>0</v>
      </c>
      <c r="JZN22" s="1954">
        <f t="shared" si="120"/>
        <v>0</v>
      </c>
      <c r="JZO22" s="1954">
        <f t="shared" si="120"/>
        <v>0</v>
      </c>
      <c r="JZP22" s="1954">
        <f t="shared" si="120"/>
        <v>0</v>
      </c>
      <c r="JZQ22" s="1954">
        <f t="shared" si="120"/>
        <v>0</v>
      </c>
      <c r="JZR22" s="1954">
        <f t="shared" si="120"/>
        <v>0</v>
      </c>
      <c r="JZS22" s="1954">
        <f t="shared" si="120"/>
        <v>0</v>
      </c>
      <c r="JZT22" s="1954">
        <f t="shared" si="120"/>
        <v>0</v>
      </c>
      <c r="JZU22" s="1954">
        <f t="shared" si="120"/>
        <v>0</v>
      </c>
      <c r="JZV22" s="1954">
        <f t="shared" si="120"/>
        <v>0</v>
      </c>
      <c r="JZW22" s="1954">
        <f t="shared" si="120"/>
        <v>0</v>
      </c>
      <c r="JZX22" s="1954">
        <f t="shared" si="120"/>
        <v>0</v>
      </c>
      <c r="JZY22" s="1954">
        <f t="shared" si="120"/>
        <v>0</v>
      </c>
      <c r="JZZ22" s="1954">
        <f t="shared" si="120"/>
        <v>0</v>
      </c>
      <c r="KAA22" s="1954">
        <f t="shared" si="120"/>
        <v>0</v>
      </c>
      <c r="KAB22" s="1954">
        <f t="shared" si="120"/>
        <v>0</v>
      </c>
      <c r="KAC22" s="1954">
        <f t="shared" si="120"/>
        <v>0</v>
      </c>
      <c r="KAD22" s="1954">
        <f t="shared" si="120"/>
        <v>0</v>
      </c>
      <c r="KAE22" s="1954">
        <f t="shared" si="120"/>
        <v>0</v>
      </c>
      <c r="KAF22" s="1954">
        <f t="shared" si="120"/>
        <v>0</v>
      </c>
      <c r="KAG22" s="1954">
        <f t="shared" si="120"/>
        <v>0</v>
      </c>
      <c r="KAH22" s="1954">
        <f t="shared" si="120"/>
        <v>0</v>
      </c>
      <c r="KAI22" s="1954">
        <f t="shared" si="120"/>
        <v>0</v>
      </c>
      <c r="KAJ22" s="1954">
        <f t="shared" si="120"/>
        <v>0</v>
      </c>
      <c r="KAK22" s="1954">
        <f t="shared" si="120"/>
        <v>0</v>
      </c>
      <c r="KAL22" s="1954">
        <f t="shared" si="120"/>
        <v>0</v>
      </c>
      <c r="KAM22" s="1954">
        <f t="shared" si="120"/>
        <v>0</v>
      </c>
      <c r="KAN22" s="1954">
        <f t="shared" si="120"/>
        <v>0</v>
      </c>
      <c r="KAO22" s="1954">
        <f t="shared" si="120"/>
        <v>0</v>
      </c>
      <c r="KAP22" s="1954">
        <f t="shared" si="120"/>
        <v>0</v>
      </c>
      <c r="KAQ22" s="1954">
        <f t="shared" si="120"/>
        <v>0</v>
      </c>
      <c r="KAR22" s="1954">
        <f t="shared" si="120"/>
        <v>0</v>
      </c>
      <c r="KAS22" s="1954">
        <f t="shared" si="120"/>
        <v>0</v>
      </c>
      <c r="KAT22" s="1954">
        <f t="shared" si="120"/>
        <v>0</v>
      </c>
      <c r="KAU22" s="1954">
        <f t="shared" si="120"/>
        <v>0</v>
      </c>
      <c r="KAV22" s="1954">
        <f t="shared" si="120"/>
        <v>0</v>
      </c>
      <c r="KAW22" s="1954">
        <f t="shared" si="120"/>
        <v>0</v>
      </c>
      <c r="KAX22" s="1954">
        <f t="shared" si="120"/>
        <v>0</v>
      </c>
      <c r="KAY22" s="1954">
        <f t="shared" si="120"/>
        <v>0</v>
      </c>
      <c r="KAZ22" s="1954">
        <f t="shared" si="120"/>
        <v>0</v>
      </c>
      <c r="KBA22" s="1954">
        <f t="shared" si="120"/>
        <v>0</v>
      </c>
      <c r="KBB22" s="1954">
        <f t="shared" si="120"/>
        <v>0</v>
      </c>
      <c r="KBC22" s="1954">
        <f t="shared" si="120"/>
        <v>0</v>
      </c>
      <c r="KBD22" s="1954">
        <f t="shared" si="120"/>
        <v>0</v>
      </c>
      <c r="KBE22" s="1954">
        <f t="shared" si="120"/>
        <v>0</v>
      </c>
      <c r="KBF22" s="1954">
        <f t="shared" si="120"/>
        <v>0</v>
      </c>
      <c r="KBG22" s="1954">
        <f t="shared" si="120"/>
        <v>0</v>
      </c>
      <c r="KBH22" s="1954">
        <f t="shared" si="120"/>
        <v>0</v>
      </c>
      <c r="KBI22" s="1954">
        <f t="shared" si="120"/>
        <v>0</v>
      </c>
      <c r="KBJ22" s="1954">
        <f t="shared" si="120"/>
        <v>0</v>
      </c>
      <c r="KBK22" s="1954">
        <f t="shared" ref="KBK22:KDV22" si="121">IF(AND(KBK$26="End of period",KBK$25="Revenue"),KBK9,0)</f>
        <v>0</v>
      </c>
      <c r="KBL22" s="1954">
        <f t="shared" si="121"/>
        <v>0</v>
      </c>
      <c r="KBM22" s="1954">
        <f t="shared" si="121"/>
        <v>0</v>
      </c>
      <c r="KBN22" s="1954">
        <f t="shared" si="121"/>
        <v>0</v>
      </c>
      <c r="KBO22" s="1954">
        <f t="shared" si="121"/>
        <v>0</v>
      </c>
      <c r="KBP22" s="1954">
        <f t="shared" si="121"/>
        <v>0</v>
      </c>
      <c r="KBQ22" s="1954">
        <f t="shared" si="121"/>
        <v>0</v>
      </c>
      <c r="KBR22" s="1954">
        <f t="shared" si="121"/>
        <v>0</v>
      </c>
      <c r="KBS22" s="1954">
        <f t="shared" si="121"/>
        <v>0</v>
      </c>
      <c r="KBT22" s="1954">
        <f t="shared" si="121"/>
        <v>0</v>
      </c>
      <c r="KBU22" s="1954">
        <f t="shared" si="121"/>
        <v>0</v>
      </c>
      <c r="KBV22" s="1954">
        <f t="shared" si="121"/>
        <v>0</v>
      </c>
      <c r="KBW22" s="1954">
        <f t="shared" si="121"/>
        <v>0</v>
      </c>
      <c r="KBX22" s="1954">
        <f t="shared" si="121"/>
        <v>0</v>
      </c>
      <c r="KBY22" s="1954">
        <f t="shared" si="121"/>
        <v>0</v>
      </c>
      <c r="KBZ22" s="1954">
        <f t="shared" si="121"/>
        <v>0</v>
      </c>
      <c r="KCA22" s="1954">
        <f t="shared" si="121"/>
        <v>0</v>
      </c>
      <c r="KCB22" s="1954">
        <f t="shared" si="121"/>
        <v>0</v>
      </c>
      <c r="KCC22" s="1954">
        <f t="shared" si="121"/>
        <v>0</v>
      </c>
      <c r="KCD22" s="1954">
        <f t="shared" si="121"/>
        <v>0</v>
      </c>
      <c r="KCE22" s="1954">
        <f t="shared" si="121"/>
        <v>0</v>
      </c>
      <c r="KCF22" s="1954">
        <f t="shared" si="121"/>
        <v>0</v>
      </c>
      <c r="KCG22" s="1954">
        <f t="shared" si="121"/>
        <v>0</v>
      </c>
      <c r="KCH22" s="1954">
        <f t="shared" si="121"/>
        <v>0</v>
      </c>
      <c r="KCI22" s="1954">
        <f t="shared" si="121"/>
        <v>0</v>
      </c>
      <c r="KCJ22" s="1954">
        <f t="shared" si="121"/>
        <v>0</v>
      </c>
      <c r="KCK22" s="1954">
        <f t="shared" si="121"/>
        <v>0</v>
      </c>
      <c r="KCL22" s="1954">
        <f t="shared" si="121"/>
        <v>0</v>
      </c>
      <c r="KCM22" s="1954">
        <f t="shared" si="121"/>
        <v>0</v>
      </c>
      <c r="KCN22" s="1954">
        <f t="shared" si="121"/>
        <v>0</v>
      </c>
      <c r="KCO22" s="1954">
        <f t="shared" si="121"/>
        <v>0</v>
      </c>
      <c r="KCP22" s="1954">
        <f t="shared" si="121"/>
        <v>0</v>
      </c>
      <c r="KCQ22" s="1954">
        <f t="shared" si="121"/>
        <v>0</v>
      </c>
      <c r="KCR22" s="1954">
        <f t="shared" si="121"/>
        <v>0</v>
      </c>
      <c r="KCS22" s="1954">
        <f t="shared" si="121"/>
        <v>0</v>
      </c>
      <c r="KCT22" s="1954">
        <f t="shared" si="121"/>
        <v>0</v>
      </c>
      <c r="KCU22" s="1954">
        <f t="shared" si="121"/>
        <v>0</v>
      </c>
      <c r="KCV22" s="1954">
        <f t="shared" si="121"/>
        <v>0</v>
      </c>
      <c r="KCW22" s="1954">
        <f t="shared" si="121"/>
        <v>0</v>
      </c>
      <c r="KCX22" s="1954">
        <f t="shared" si="121"/>
        <v>0</v>
      </c>
      <c r="KCY22" s="1954">
        <f t="shared" si="121"/>
        <v>0</v>
      </c>
      <c r="KCZ22" s="1954">
        <f t="shared" si="121"/>
        <v>0</v>
      </c>
      <c r="KDA22" s="1954">
        <f t="shared" si="121"/>
        <v>0</v>
      </c>
      <c r="KDB22" s="1954">
        <f t="shared" si="121"/>
        <v>0</v>
      </c>
      <c r="KDC22" s="1954">
        <f t="shared" si="121"/>
        <v>0</v>
      </c>
      <c r="KDD22" s="1954">
        <f t="shared" si="121"/>
        <v>0</v>
      </c>
      <c r="KDE22" s="1954">
        <f t="shared" si="121"/>
        <v>0</v>
      </c>
      <c r="KDF22" s="1954">
        <f t="shared" si="121"/>
        <v>0</v>
      </c>
      <c r="KDG22" s="1954">
        <f t="shared" si="121"/>
        <v>0</v>
      </c>
      <c r="KDH22" s="1954">
        <f t="shared" si="121"/>
        <v>0</v>
      </c>
      <c r="KDI22" s="1954">
        <f t="shared" si="121"/>
        <v>0</v>
      </c>
      <c r="KDJ22" s="1954">
        <f t="shared" si="121"/>
        <v>0</v>
      </c>
      <c r="KDK22" s="1954">
        <f t="shared" si="121"/>
        <v>0</v>
      </c>
      <c r="KDL22" s="1954">
        <f t="shared" si="121"/>
        <v>0</v>
      </c>
      <c r="KDM22" s="1954">
        <f t="shared" si="121"/>
        <v>0</v>
      </c>
      <c r="KDN22" s="1954">
        <f t="shared" si="121"/>
        <v>0</v>
      </c>
      <c r="KDO22" s="1954">
        <f t="shared" si="121"/>
        <v>0</v>
      </c>
      <c r="KDP22" s="1954">
        <f t="shared" si="121"/>
        <v>0</v>
      </c>
      <c r="KDQ22" s="1954">
        <f t="shared" si="121"/>
        <v>0</v>
      </c>
      <c r="KDR22" s="1954">
        <f t="shared" si="121"/>
        <v>0</v>
      </c>
      <c r="KDS22" s="1954">
        <f t="shared" si="121"/>
        <v>0</v>
      </c>
      <c r="KDT22" s="1954">
        <f t="shared" si="121"/>
        <v>0</v>
      </c>
      <c r="KDU22" s="1954">
        <f t="shared" si="121"/>
        <v>0</v>
      </c>
      <c r="KDV22" s="1954">
        <f t="shared" si="121"/>
        <v>0</v>
      </c>
      <c r="KDW22" s="1954">
        <f t="shared" ref="KDW22:KGH22" si="122">IF(AND(KDW$26="End of period",KDW$25="Revenue"),KDW9,0)</f>
        <v>0</v>
      </c>
      <c r="KDX22" s="1954">
        <f t="shared" si="122"/>
        <v>0</v>
      </c>
      <c r="KDY22" s="1954">
        <f t="shared" si="122"/>
        <v>0</v>
      </c>
      <c r="KDZ22" s="1954">
        <f t="shared" si="122"/>
        <v>0</v>
      </c>
      <c r="KEA22" s="1954">
        <f t="shared" si="122"/>
        <v>0</v>
      </c>
      <c r="KEB22" s="1954">
        <f t="shared" si="122"/>
        <v>0</v>
      </c>
      <c r="KEC22" s="1954">
        <f t="shared" si="122"/>
        <v>0</v>
      </c>
      <c r="KED22" s="1954">
        <f t="shared" si="122"/>
        <v>0</v>
      </c>
      <c r="KEE22" s="1954">
        <f t="shared" si="122"/>
        <v>0</v>
      </c>
      <c r="KEF22" s="1954">
        <f t="shared" si="122"/>
        <v>0</v>
      </c>
      <c r="KEG22" s="1954">
        <f t="shared" si="122"/>
        <v>0</v>
      </c>
      <c r="KEH22" s="1954">
        <f t="shared" si="122"/>
        <v>0</v>
      </c>
      <c r="KEI22" s="1954">
        <f t="shared" si="122"/>
        <v>0</v>
      </c>
      <c r="KEJ22" s="1954">
        <f t="shared" si="122"/>
        <v>0</v>
      </c>
      <c r="KEK22" s="1954">
        <f t="shared" si="122"/>
        <v>0</v>
      </c>
      <c r="KEL22" s="1954">
        <f t="shared" si="122"/>
        <v>0</v>
      </c>
      <c r="KEM22" s="1954">
        <f t="shared" si="122"/>
        <v>0</v>
      </c>
      <c r="KEN22" s="1954">
        <f t="shared" si="122"/>
        <v>0</v>
      </c>
      <c r="KEO22" s="1954">
        <f t="shared" si="122"/>
        <v>0</v>
      </c>
      <c r="KEP22" s="1954">
        <f t="shared" si="122"/>
        <v>0</v>
      </c>
      <c r="KEQ22" s="1954">
        <f t="shared" si="122"/>
        <v>0</v>
      </c>
      <c r="KER22" s="1954">
        <f t="shared" si="122"/>
        <v>0</v>
      </c>
      <c r="KES22" s="1954">
        <f t="shared" si="122"/>
        <v>0</v>
      </c>
      <c r="KET22" s="1954">
        <f t="shared" si="122"/>
        <v>0</v>
      </c>
      <c r="KEU22" s="1954">
        <f t="shared" si="122"/>
        <v>0</v>
      </c>
      <c r="KEV22" s="1954">
        <f t="shared" si="122"/>
        <v>0</v>
      </c>
      <c r="KEW22" s="1954">
        <f t="shared" si="122"/>
        <v>0</v>
      </c>
      <c r="KEX22" s="1954">
        <f t="shared" si="122"/>
        <v>0</v>
      </c>
      <c r="KEY22" s="1954">
        <f t="shared" si="122"/>
        <v>0</v>
      </c>
      <c r="KEZ22" s="1954">
        <f t="shared" si="122"/>
        <v>0</v>
      </c>
      <c r="KFA22" s="1954">
        <f t="shared" si="122"/>
        <v>0</v>
      </c>
      <c r="KFB22" s="1954">
        <f t="shared" si="122"/>
        <v>0</v>
      </c>
      <c r="KFC22" s="1954">
        <f t="shared" si="122"/>
        <v>0</v>
      </c>
      <c r="KFD22" s="1954">
        <f t="shared" si="122"/>
        <v>0</v>
      </c>
      <c r="KFE22" s="1954">
        <f t="shared" si="122"/>
        <v>0</v>
      </c>
      <c r="KFF22" s="1954">
        <f t="shared" si="122"/>
        <v>0</v>
      </c>
      <c r="KFG22" s="1954">
        <f t="shared" si="122"/>
        <v>0</v>
      </c>
      <c r="KFH22" s="1954">
        <f t="shared" si="122"/>
        <v>0</v>
      </c>
      <c r="KFI22" s="1954">
        <f t="shared" si="122"/>
        <v>0</v>
      </c>
      <c r="KFJ22" s="1954">
        <f t="shared" si="122"/>
        <v>0</v>
      </c>
      <c r="KFK22" s="1954">
        <f t="shared" si="122"/>
        <v>0</v>
      </c>
      <c r="KFL22" s="1954">
        <f t="shared" si="122"/>
        <v>0</v>
      </c>
      <c r="KFM22" s="1954">
        <f t="shared" si="122"/>
        <v>0</v>
      </c>
      <c r="KFN22" s="1954">
        <f t="shared" si="122"/>
        <v>0</v>
      </c>
      <c r="KFO22" s="1954">
        <f t="shared" si="122"/>
        <v>0</v>
      </c>
      <c r="KFP22" s="1954">
        <f t="shared" si="122"/>
        <v>0</v>
      </c>
      <c r="KFQ22" s="1954">
        <f t="shared" si="122"/>
        <v>0</v>
      </c>
      <c r="KFR22" s="1954">
        <f t="shared" si="122"/>
        <v>0</v>
      </c>
      <c r="KFS22" s="1954">
        <f t="shared" si="122"/>
        <v>0</v>
      </c>
      <c r="KFT22" s="1954">
        <f t="shared" si="122"/>
        <v>0</v>
      </c>
      <c r="KFU22" s="1954">
        <f t="shared" si="122"/>
        <v>0</v>
      </c>
      <c r="KFV22" s="1954">
        <f t="shared" si="122"/>
        <v>0</v>
      </c>
      <c r="KFW22" s="1954">
        <f t="shared" si="122"/>
        <v>0</v>
      </c>
      <c r="KFX22" s="1954">
        <f t="shared" si="122"/>
        <v>0</v>
      </c>
      <c r="KFY22" s="1954">
        <f t="shared" si="122"/>
        <v>0</v>
      </c>
      <c r="KFZ22" s="1954">
        <f t="shared" si="122"/>
        <v>0</v>
      </c>
      <c r="KGA22" s="1954">
        <f t="shared" si="122"/>
        <v>0</v>
      </c>
      <c r="KGB22" s="1954">
        <f t="shared" si="122"/>
        <v>0</v>
      </c>
      <c r="KGC22" s="1954">
        <f t="shared" si="122"/>
        <v>0</v>
      </c>
      <c r="KGD22" s="1954">
        <f t="shared" si="122"/>
        <v>0</v>
      </c>
      <c r="KGE22" s="1954">
        <f t="shared" si="122"/>
        <v>0</v>
      </c>
      <c r="KGF22" s="1954">
        <f t="shared" si="122"/>
        <v>0</v>
      </c>
      <c r="KGG22" s="1954">
        <f t="shared" si="122"/>
        <v>0</v>
      </c>
      <c r="KGH22" s="1954">
        <f t="shared" si="122"/>
        <v>0</v>
      </c>
      <c r="KGI22" s="1954">
        <f t="shared" ref="KGI22:KIT22" si="123">IF(AND(KGI$26="End of period",KGI$25="Revenue"),KGI9,0)</f>
        <v>0</v>
      </c>
      <c r="KGJ22" s="1954">
        <f t="shared" si="123"/>
        <v>0</v>
      </c>
      <c r="KGK22" s="1954">
        <f t="shared" si="123"/>
        <v>0</v>
      </c>
      <c r="KGL22" s="1954">
        <f t="shared" si="123"/>
        <v>0</v>
      </c>
      <c r="KGM22" s="1954">
        <f t="shared" si="123"/>
        <v>0</v>
      </c>
      <c r="KGN22" s="1954">
        <f t="shared" si="123"/>
        <v>0</v>
      </c>
      <c r="KGO22" s="1954">
        <f t="shared" si="123"/>
        <v>0</v>
      </c>
      <c r="KGP22" s="1954">
        <f t="shared" si="123"/>
        <v>0</v>
      </c>
      <c r="KGQ22" s="1954">
        <f t="shared" si="123"/>
        <v>0</v>
      </c>
      <c r="KGR22" s="1954">
        <f t="shared" si="123"/>
        <v>0</v>
      </c>
      <c r="KGS22" s="1954">
        <f t="shared" si="123"/>
        <v>0</v>
      </c>
      <c r="KGT22" s="1954">
        <f t="shared" si="123"/>
        <v>0</v>
      </c>
      <c r="KGU22" s="1954">
        <f t="shared" si="123"/>
        <v>0</v>
      </c>
      <c r="KGV22" s="1954">
        <f t="shared" si="123"/>
        <v>0</v>
      </c>
      <c r="KGW22" s="1954">
        <f t="shared" si="123"/>
        <v>0</v>
      </c>
      <c r="KGX22" s="1954">
        <f t="shared" si="123"/>
        <v>0</v>
      </c>
      <c r="KGY22" s="1954">
        <f t="shared" si="123"/>
        <v>0</v>
      </c>
      <c r="KGZ22" s="1954">
        <f t="shared" si="123"/>
        <v>0</v>
      </c>
      <c r="KHA22" s="1954">
        <f t="shared" si="123"/>
        <v>0</v>
      </c>
      <c r="KHB22" s="1954">
        <f t="shared" si="123"/>
        <v>0</v>
      </c>
      <c r="KHC22" s="1954">
        <f t="shared" si="123"/>
        <v>0</v>
      </c>
      <c r="KHD22" s="1954">
        <f t="shared" si="123"/>
        <v>0</v>
      </c>
      <c r="KHE22" s="1954">
        <f t="shared" si="123"/>
        <v>0</v>
      </c>
      <c r="KHF22" s="1954">
        <f t="shared" si="123"/>
        <v>0</v>
      </c>
      <c r="KHG22" s="1954">
        <f t="shared" si="123"/>
        <v>0</v>
      </c>
      <c r="KHH22" s="1954">
        <f t="shared" si="123"/>
        <v>0</v>
      </c>
      <c r="KHI22" s="1954">
        <f t="shared" si="123"/>
        <v>0</v>
      </c>
      <c r="KHJ22" s="1954">
        <f t="shared" si="123"/>
        <v>0</v>
      </c>
      <c r="KHK22" s="1954">
        <f t="shared" si="123"/>
        <v>0</v>
      </c>
      <c r="KHL22" s="1954">
        <f t="shared" si="123"/>
        <v>0</v>
      </c>
      <c r="KHM22" s="1954">
        <f t="shared" si="123"/>
        <v>0</v>
      </c>
      <c r="KHN22" s="1954">
        <f t="shared" si="123"/>
        <v>0</v>
      </c>
      <c r="KHO22" s="1954">
        <f t="shared" si="123"/>
        <v>0</v>
      </c>
      <c r="KHP22" s="1954">
        <f t="shared" si="123"/>
        <v>0</v>
      </c>
      <c r="KHQ22" s="1954">
        <f t="shared" si="123"/>
        <v>0</v>
      </c>
      <c r="KHR22" s="1954">
        <f t="shared" si="123"/>
        <v>0</v>
      </c>
      <c r="KHS22" s="1954">
        <f t="shared" si="123"/>
        <v>0</v>
      </c>
      <c r="KHT22" s="1954">
        <f t="shared" si="123"/>
        <v>0</v>
      </c>
      <c r="KHU22" s="1954">
        <f t="shared" si="123"/>
        <v>0</v>
      </c>
      <c r="KHV22" s="1954">
        <f t="shared" si="123"/>
        <v>0</v>
      </c>
      <c r="KHW22" s="1954">
        <f t="shared" si="123"/>
        <v>0</v>
      </c>
      <c r="KHX22" s="1954">
        <f t="shared" si="123"/>
        <v>0</v>
      </c>
      <c r="KHY22" s="1954">
        <f t="shared" si="123"/>
        <v>0</v>
      </c>
      <c r="KHZ22" s="1954">
        <f t="shared" si="123"/>
        <v>0</v>
      </c>
      <c r="KIA22" s="1954">
        <f t="shared" si="123"/>
        <v>0</v>
      </c>
      <c r="KIB22" s="1954">
        <f t="shared" si="123"/>
        <v>0</v>
      </c>
      <c r="KIC22" s="1954">
        <f t="shared" si="123"/>
        <v>0</v>
      </c>
      <c r="KID22" s="1954">
        <f t="shared" si="123"/>
        <v>0</v>
      </c>
      <c r="KIE22" s="1954">
        <f t="shared" si="123"/>
        <v>0</v>
      </c>
      <c r="KIF22" s="1954">
        <f t="shared" si="123"/>
        <v>0</v>
      </c>
      <c r="KIG22" s="1954">
        <f t="shared" si="123"/>
        <v>0</v>
      </c>
      <c r="KIH22" s="1954">
        <f t="shared" si="123"/>
        <v>0</v>
      </c>
      <c r="KII22" s="1954">
        <f t="shared" si="123"/>
        <v>0</v>
      </c>
      <c r="KIJ22" s="1954">
        <f t="shared" si="123"/>
        <v>0</v>
      </c>
      <c r="KIK22" s="1954">
        <f t="shared" si="123"/>
        <v>0</v>
      </c>
      <c r="KIL22" s="1954">
        <f t="shared" si="123"/>
        <v>0</v>
      </c>
      <c r="KIM22" s="1954">
        <f t="shared" si="123"/>
        <v>0</v>
      </c>
      <c r="KIN22" s="1954">
        <f t="shared" si="123"/>
        <v>0</v>
      </c>
      <c r="KIO22" s="1954">
        <f t="shared" si="123"/>
        <v>0</v>
      </c>
      <c r="KIP22" s="1954">
        <f t="shared" si="123"/>
        <v>0</v>
      </c>
      <c r="KIQ22" s="1954">
        <f t="shared" si="123"/>
        <v>0</v>
      </c>
      <c r="KIR22" s="1954">
        <f t="shared" si="123"/>
        <v>0</v>
      </c>
      <c r="KIS22" s="1954">
        <f t="shared" si="123"/>
        <v>0</v>
      </c>
      <c r="KIT22" s="1954">
        <f t="shared" si="123"/>
        <v>0</v>
      </c>
      <c r="KIU22" s="1954">
        <f t="shared" ref="KIU22:KLF22" si="124">IF(AND(KIU$26="End of period",KIU$25="Revenue"),KIU9,0)</f>
        <v>0</v>
      </c>
      <c r="KIV22" s="1954">
        <f t="shared" si="124"/>
        <v>0</v>
      </c>
      <c r="KIW22" s="1954">
        <f t="shared" si="124"/>
        <v>0</v>
      </c>
      <c r="KIX22" s="1954">
        <f t="shared" si="124"/>
        <v>0</v>
      </c>
      <c r="KIY22" s="1954">
        <f t="shared" si="124"/>
        <v>0</v>
      </c>
      <c r="KIZ22" s="1954">
        <f t="shared" si="124"/>
        <v>0</v>
      </c>
      <c r="KJA22" s="1954">
        <f t="shared" si="124"/>
        <v>0</v>
      </c>
      <c r="KJB22" s="1954">
        <f t="shared" si="124"/>
        <v>0</v>
      </c>
      <c r="KJC22" s="1954">
        <f t="shared" si="124"/>
        <v>0</v>
      </c>
      <c r="KJD22" s="1954">
        <f t="shared" si="124"/>
        <v>0</v>
      </c>
      <c r="KJE22" s="1954">
        <f t="shared" si="124"/>
        <v>0</v>
      </c>
      <c r="KJF22" s="1954">
        <f t="shared" si="124"/>
        <v>0</v>
      </c>
      <c r="KJG22" s="1954">
        <f t="shared" si="124"/>
        <v>0</v>
      </c>
      <c r="KJH22" s="1954">
        <f t="shared" si="124"/>
        <v>0</v>
      </c>
      <c r="KJI22" s="1954">
        <f t="shared" si="124"/>
        <v>0</v>
      </c>
      <c r="KJJ22" s="1954">
        <f t="shared" si="124"/>
        <v>0</v>
      </c>
      <c r="KJK22" s="1954">
        <f t="shared" si="124"/>
        <v>0</v>
      </c>
      <c r="KJL22" s="1954">
        <f t="shared" si="124"/>
        <v>0</v>
      </c>
      <c r="KJM22" s="1954">
        <f t="shared" si="124"/>
        <v>0</v>
      </c>
      <c r="KJN22" s="1954">
        <f t="shared" si="124"/>
        <v>0</v>
      </c>
      <c r="KJO22" s="1954">
        <f t="shared" si="124"/>
        <v>0</v>
      </c>
      <c r="KJP22" s="1954">
        <f t="shared" si="124"/>
        <v>0</v>
      </c>
      <c r="KJQ22" s="1954">
        <f t="shared" si="124"/>
        <v>0</v>
      </c>
      <c r="KJR22" s="1954">
        <f t="shared" si="124"/>
        <v>0</v>
      </c>
      <c r="KJS22" s="1954">
        <f t="shared" si="124"/>
        <v>0</v>
      </c>
      <c r="KJT22" s="1954">
        <f t="shared" si="124"/>
        <v>0</v>
      </c>
      <c r="KJU22" s="1954">
        <f t="shared" si="124"/>
        <v>0</v>
      </c>
      <c r="KJV22" s="1954">
        <f t="shared" si="124"/>
        <v>0</v>
      </c>
      <c r="KJW22" s="1954">
        <f t="shared" si="124"/>
        <v>0</v>
      </c>
      <c r="KJX22" s="1954">
        <f t="shared" si="124"/>
        <v>0</v>
      </c>
      <c r="KJY22" s="1954">
        <f t="shared" si="124"/>
        <v>0</v>
      </c>
      <c r="KJZ22" s="1954">
        <f t="shared" si="124"/>
        <v>0</v>
      </c>
      <c r="KKA22" s="1954">
        <f t="shared" si="124"/>
        <v>0</v>
      </c>
      <c r="KKB22" s="1954">
        <f t="shared" si="124"/>
        <v>0</v>
      </c>
      <c r="KKC22" s="1954">
        <f t="shared" si="124"/>
        <v>0</v>
      </c>
      <c r="KKD22" s="1954">
        <f t="shared" si="124"/>
        <v>0</v>
      </c>
      <c r="KKE22" s="1954">
        <f t="shared" si="124"/>
        <v>0</v>
      </c>
      <c r="KKF22" s="1954">
        <f t="shared" si="124"/>
        <v>0</v>
      </c>
      <c r="KKG22" s="1954">
        <f t="shared" si="124"/>
        <v>0</v>
      </c>
      <c r="KKH22" s="1954">
        <f t="shared" si="124"/>
        <v>0</v>
      </c>
      <c r="KKI22" s="1954">
        <f t="shared" si="124"/>
        <v>0</v>
      </c>
      <c r="KKJ22" s="1954">
        <f t="shared" si="124"/>
        <v>0</v>
      </c>
      <c r="KKK22" s="1954">
        <f t="shared" si="124"/>
        <v>0</v>
      </c>
      <c r="KKL22" s="1954">
        <f t="shared" si="124"/>
        <v>0</v>
      </c>
      <c r="KKM22" s="1954">
        <f t="shared" si="124"/>
        <v>0</v>
      </c>
      <c r="KKN22" s="1954">
        <f t="shared" si="124"/>
        <v>0</v>
      </c>
      <c r="KKO22" s="1954">
        <f t="shared" si="124"/>
        <v>0</v>
      </c>
      <c r="KKP22" s="1954">
        <f t="shared" si="124"/>
        <v>0</v>
      </c>
      <c r="KKQ22" s="1954">
        <f t="shared" si="124"/>
        <v>0</v>
      </c>
      <c r="KKR22" s="1954">
        <f t="shared" si="124"/>
        <v>0</v>
      </c>
      <c r="KKS22" s="1954">
        <f t="shared" si="124"/>
        <v>0</v>
      </c>
      <c r="KKT22" s="1954">
        <f t="shared" si="124"/>
        <v>0</v>
      </c>
      <c r="KKU22" s="1954">
        <f t="shared" si="124"/>
        <v>0</v>
      </c>
      <c r="KKV22" s="1954">
        <f t="shared" si="124"/>
        <v>0</v>
      </c>
      <c r="KKW22" s="1954">
        <f t="shared" si="124"/>
        <v>0</v>
      </c>
      <c r="KKX22" s="1954">
        <f t="shared" si="124"/>
        <v>0</v>
      </c>
      <c r="KKY22" s="1954">
        <f t="shared" si="124"/>
        <v>0</v>
      </c>
      <c r="KKZ22" s="1954">
        <f t="shared" si="124"/>
        <v>0</v>
      </c>
      <c r="KLA22" s="1954">
        <f t="shared" si="124"/>
        <v>0</v>
      </c>
      <c r="KLB22" s="1954">
        <f t="shared" si="124"/>
        <v>0</v>
      </c>
      <c r="KLC22" s="1954">
        <f t="shared" si="124"/>
        <v>0</v>
      </c>
      <c r="KLD22" s="1954">
        <f t="shared" si="124"/>
        <v>0</v>
      </c>
      <c r="KLE22" s="1954">
        <f t="shared" si="124"/>
        <v>0</v>
      </c>
      <c r="KLF22" s="1954">
        <f t="shared" si="124"/>
        <v>0</v>
      </c>
      <c r="KLG22" s="1954">
        <f t="shared" ref="KLG22:KNR22" si="125">IF(AND(KLG$26="End of period",KLG$25="Revenue"),KLG9,0)</f>
        <v>0</v>
      </c>
      <c r="KLH22" s="1954">
        <f t="shared" si="125"/>
        <v>0</v>
      </c>
      <c r="KLI22" s="1954">
        <f t="shared" si="125"/>
        <v>0</v>
      </c>
      <c r="KLJ22" s="1954">
        <f t="shared" si="125"/>
        <v>0</v>
      </c>
      <c r="KLK22" s="1954">
        <f t="shared" si="125"/>
        <v>0</v>
      </c>
      <c r="KLL22" s="1954">
        <f t="shared" si="125"/>
        <v>0</v>
      </c>
      <c r="KLM22" s="1954">
        <f t="shared" si="125"/>
        <v>0</v>
      </c>
      <c r="KLN22" s="1954">
        <f t="shared" si="125"/>
        <v>0</v>
      </c>
      <c r="KLO22" s="1954">
        <f t="shared" si="125"/>
        <v>0</v>
      </c>
      <c r="KLP22" s="1954">
        <f t="shared" si="125"/>
        <v>0</v>
      </c>
      <c r="KLQ22" s="1954">
        <f t="shared" si="125"/>
        <v>0</v>
      </c>
      <c r="KLR22" s="1954">
        <f t="shared" si="125"/>
        <v>0</v>
      </c>
      <c r="KLS22" s="1954">
        <f t="shared" si="125"/>
        <v>0</v>
      </c>
      <c r="KLT22" s="1954">
        <f t="shared" si="125"/>
        <v>0</v>
      </c>
      <c r="KLU22" s="1954">
        <f t="shared" si="125"/>
        <v>0</v>
      </c>
      <c r="KLV22" s="1954">
        <f t="shared" si="125"/>
        <v>0</v>
      </c>
      <c r="KLW22" s="1954">
        <f t="shared" si="125"/>
        <v>0</v>
      </c>
      <c r="KLX22" s="1954">
        <f t="shared" si="125"/>
        <v>0</v>
      </c>
      <c r="KLY22" s="1954">
        <f t="shared" si="125"/>
        <v>0</v>
      </c>
      <c r="KLZ22" s="1954">
        <f t="shared" si="125"/>
        <v>0</v>
      </c>
      <c r="KMA22" s="1954">
        <f t="shared" si="125"/>
        <v>0</v>
      </c>
      <c r="KMB22" s="1954">
        <f t="shared" si="125"/>
        <v>0</v>
      </c>
      <c r="KMC22" s="1954">
        <f t="shared" si="125"/>
        <v>0</v>
      </c>
      <c r="KMD22" s="1954">
        <f t="shared" si="125"/>
        <v>0</v>
      </c>
      <c r="KME22" s="1954">
        <f t="shared" si="125"/>
        <v>0</v>
      </c>
      <c r="KMF22" s="1954">
        <f t="shared" si="125"/>
        <v>0</v>
      </c>
      <c r="KMG22" s="1954">
        <f t="shared" si="125"/>
        <v>0</v>
      </c>
      <c r="KMH22" s="1954">
        <f t="shared" si="125"/>
        <v>0</v>
      </c>
      <c r="KMI22" s="1954">
        <f t="shared" si="125"/>
        <v>0</v>
      </c>
      <c r="KMJ22" s="1954">
        <f t="shared" si="125"/>
        <v>0</v>
      </c>
      <c r="KMK22" s="1954">
        <f t="shared" si="125"/>
        <v>0</v>
      </c>
      <c r="KML22" s="1954">
        <f t="shared" si="125"/>
        <v>0</v>
      </c>
      <c r="KMM22" s="1954">
        <f t="shared" si="125"/>
        <v>0</v>
      </c>
      <c r="KMN22" s="1954">
        <f t="shared" si="125"/>
        <v>0</v>
      </c>
      <c r="KMO22" s="1954">
        <f t="shared" si="125"/>
        <v>0</v>
      </c>
      <c r="KMP22" s="1954">
        <f t="shared" si="125"/>
        <v>0</v>
      </c>
      <c r="KMQ22" s="1954">
        <f t="shared" si="125"/>
        <v>0</v>
      </c>
      <c r="KMR22" s="1954">
        <f t="shared" si="125"/>
        <v>0</v>
      </c>
      <c r="KMS22" s="1954">
        <f t="shared" si="125"/>
        <v>0</v>
      </c>
      <c r="KMT22" s="1954">
        <f t="shared" si="125"/>
        <v>0</v>
      </c>
      <c r="KMU22" s="1954">
        <f t="shared" si="125"/>
        <v>0</v>
      </c>
      <c r="KMV22" s="1954">
        <f t="shared" si="125"/>
        <v>0</v>
      </c>
      <c r="KMW22" s="1954">
        <f t="shared" si="125"/>
        <v>0</v>
      </c>
      <c r="KMX22" s="1954">
        <f t="shared" si="125"/>
        <v>0</v>
      </c>
      <c r="KMY22" s="1954">
        <f t="shared" si="125"/>
        <v>0</v>
      </c>
      <c r="KMZ22" s="1954">
        <f t="shared" si="125"/>
        <v>0</v>
      </c>
      <c r="KNA22" s="1954">
        <f t="shared" si="125"/>
        <v>0</v>
      </c>
      <c r="KNB22" s="1954">
        <f t="shared" si="125"/>
        <v>0</v>
      </c>
      <c r="KNC22" s="1954">
        <f t="shared" si="125"/>
        <v>0</v>
      </c>
      <c r="KND22" s="1954">
        <f t="shared" si="125"/>
        <v>0</v>
      </c>
      <c r="KNE22" s="1954">
        <f t="shared" si="125"/>
        <v>0</v>
      </c>
      <c r="KNF22" s="1954">
        <f t="shared" si="125"/>
        <v>0</v>
      </c>
      <c r="KNG22" s="1954">
        <f t="shared" si="125"/>
        <v>0</v>
      </c>
      <c r="KNH22" s="1954">
        <f t="shared" si="125"/>
        <v>0</v>
      </c>
      <c r="KNI22" s="1954">
        <f t="shared" si="125"/>
        <v>0</v>
      </c>
      <c r="KNJ22" s="1954">
        <f t="shared" si="125"/>
        <v>0</v>
      </c>
      <c r="KNK22" s="1954">
        <f t="shared" si="125"/>
        <v>0</v>
      </c>
      <c r="KNL22" s="1954">
        <f t="shared" si="125"/>
        <v>0</v>
      </c>
      <c r="KNM22" s="1954">
        <f t="shared" si="125"/>
        <v>0</v>
      </c>
      <c r="KNN22" s="1954">
        <f t="shared" si="125"/>
        <v>0</v>
      </c>
      <c r="KNO22" s="1954">
        <f t="shared" si="125"/>
        <v>0</v>
      </c>
      <c r="KNP22" s="1954">
        <f t="shared" si="125"/>
        <v>0</v>
      </c>
      <c r="KNQ22" s="1954">
        <f t="shared" si="125"/>
        <v>0</v>
      </c>
      <c r="KNR22" s="1954">
        <f t="shared" si="125"/>
        <v>0</v>
      </c>
      <c r="KNS22" s="1954">
        <f t="shared" ref="KNS22:KQD22" si="126">IF(AND(KNS$26="End of period",KNS$25="Revenue"),KNS9,0)</f>
        <v>0</v>
      </c>
      <c r="KNT22" s="1954">
        <f t="shared" si="126"/>
        <v>0</v>
      </c>
      <c r="KNU22" s="1954">
        <f t="shared" si="126"/>
        <v>0</v>
      </c>
      <c r="KNV22" s="1954">
        <f t="shared" si="126"/>
        <v>0</v>
      </c>
      <c r="KNW22" s="1954">
        <f t="shared" si="126"/>
        <v>0</v>
      </c>
      <c r="KNX22" s="1954">
        <f t="shared" si="126"/>
        <v>0</v>
      </c>
      <c r="KNY22" s="1954">
        <f t="shared" si="126"/>
        <v>0</v>
      </c>
      <c r="KNZ22" s="1954">
        <f t="shared" si="126"/>
        <v>0</v>
      </c>
      <c r="KOA22" s="1954">
        <f t="shared" si="126"/>
        <v>0</v>
      </c>
      <c r="KOB22" s="1954">
        <f t="shared" si="126"/>
        <v>0</v>
      </c>
      <c r="KOC22" s="1954">
        <f t="shared" si="126"/>
        <v>0</v>
      </c>
      <c r="KOD22" s="1954">
        <f t="shared" si="126"/>
        <v>0</v>
      </c>
      <c r="KOE22" s="1954">
        <f t="shared" si="126"/>
        <v>0</v>
      </c>
      <c r="KOF22" s="1954">
        <f t="shared" si="126"/>
        <v>0</v>
      </c>
      <c r="KOG22" s="1954">
        <f t="shared" si="126"/>
        <v>0</v>
      </c>
      <c r="KOH22" s="1954">
        <f t="shared" si="126"/>
        <v>0</v>
      </c>
      <c r="KOI22" s="1954">
        <f t="shared" si="126"/>
        <v>0</v>
      </c>
      <c r="KOJ22" s="1954">
        <f t="shared" si="126"/>
        <v>0</v>
      </c>
      <c r="KOK22" s="1954">
        <f t="shared" si="126"/>
        <v>0</v>
      </c>
      <c r="KOL22" s="1954">
        <f t="shared" si="126"/>
        <v>0</v>
      </c>
      <c r="KOM22" s="1954">
        <f t="shared" si="126"/>
        <v>0</v>
      </c>
      <c r="KON22" s="1954">
        <f t="shared" si="126"/>
        <v>0</v>
      </c>
      <c r="KOO22" s="1954">
        <f t="shared" si="126"/>
        <v>0</v>
      </c>
      <c r="KOP22" s="1954">
        <f t="shared" si="126"/>
        <v>0</v>
      </c>
      <c r="KOQ22" s="1954">
        <f t="shared" si="126"/>
        <v>0</v>
      </c>
      <c r="KOR22" s="1954">
        <f t="shared" si="126"/>
        <v>0</v>
      </c>
      <c r="KOS22" s="1954">
        <f t="shared" si="126"/>
        <v>0</v>
      </c>
      <c r="KOT22" s="1954">
        <f t="shared" si="126"/>
        <v>0</v>
      </c>
      <c r="KOU22" s="1954">
        <f t="shared" si="126"/>
        <v>0</v>
      </c>
      <c r="KOV22" s="1954">
        <f t="shared" si="126"/>
        <v>0</v>
      </c>
      <c r="KOW22" s="1954">
        <f t="shared" si="126"/>
        <v>0</v>
      </c>
      <c r="KOX22" s="1954">
        <f t="shared" si="126"/>
        <v>0</v>
      </c>
      <c r="KOY22" s="1954">
        <f t="shared" si="126"/>
        <v>0</v>
      </c>
      <c r="KOZ22" s="1954">
        <f t="shared" si="126"/>
        <v>0</v>
      </c>
      <c r="KPA22" s="1954">
        <f t="shared" si="126"/>
        <v>0</v>
      </c>
      <c r="KPB22" s="1954">
        <f t="shared" si="126"/>
        <v>0</v>
      </c>
      <c r="KPC22" s="1954">
        <f t="shared" si="126"/>
        <v>0</v>
      </c>
      <c r="KPD22" s="1954">
        <f t="shared" si="126"/>
        <v>0</v>
      </c>
      <c r="KPE22" s="1954">
        <f t="shared" si="126"/>
        <v>0</v>
      </c>
      <c r="KPF22" s="1954">
        <f t="shared" si="126"/>
        <v>0</v>
      </c>
      <c r="KPG22" s="1954">
        <f t="shared" si="126"/>
        <v>0</v>
      </c>
      <c r="KPH22" s="1954">
        <f t="shared" si="126"/>
        <v>0</v>
      </c>
      <c r="KPI22" s="1954">
        <f t="shared" si="126"/>
        <v>0</v>
      </c>
      <c r="KPJ22" s="1954">
        <f t="shared" si="126"/>
        <v>0</v>
      </c>
      <c r="KPK22" s="1954">
        <f t="shared" si="126"/>
        <v>0</v>
      </c>
      <c r="KPL22" s="1954">
        <f t="shared" si="126"/>
        <v>0</v>
      </c>
      <c r="KPM22" s="1954">
        <f t="shared" si="126"/>
        <v>0</v>
      </c>
      <c r="KPN22" s="1954">
        <f t="shared" si="126"/>
        <v>0</v>
      </c>
      <c r="KPO22" s="1954">
        <f t="shared" si="126"/>
        <v>0</v>
      </c>
      <c r="KPP22" s="1954">
        <f t="shared" si="126"/>
        <v>0</v>
      </c>
      <c r="KPQ22" s="1954">
        <f t="shared" si="126"/>
        <v>0</v>
      </c>
      <c r="KPR22" s="1954">
        <f t="shared" si="126"/>
        <v>0</v>
      </c>
      <c r="KPS22" s="1954">
        <f t="shared" si="126"/>
        <v>0</v>
      </c>
      <c r="KPT22" s="1954">
        <f t="shared" si="126"/>
        <v>0</v>
      </c>
      <c r="KPU22" s="1954">
        <f t="shared" si="126"/>
        <v>0</v>
      </c>
      <c r="KPV22" s="1954">
        <f t="shared" si="126"/>
        <v>0</v>
      </c>
      <c r="KPW22" s="1954">
        <f t="shared" si="126"/>
        <v>0</v>
      </c>
      <c r="KPX22" s="1954">
        <f t="shared" si="126"/>
        <v>0</v>
      </c>
      <c r="KPY22" s="1954">
        <f t="shared" si="126"/>
        <v>0</v>
      </c>
      <c r="KPZ22" s="1954">
        <f t="shared" si="126"/>
        <v>0</v>
      </c>
      <c r="KQA22" s="1954">
        <f t="shared" si="126"/>
        <v>0</v>
      </c>
      <c r="KQB22" s="1954">
        <f t="shared" si="126"/>
        <v>0</v>
      </c>
      <c r="KQC22" s="1954">
        <f t="shared" si="126"/>
        <v>0</v>
      </c>
      <c r="KQD22" s="1954">
        <f t="shared" si="126"/>
        <v>0</v>
      </c>
      <c r="KQE22" s="1954">
        <f t="shared" ref="KQE22:KSP22" si="127">IF(AND(KQE$26="End of period",KQE$25="Revenue"),KQE9,0)</f>
        <v>0</v>
      </c>
      <c r="KQF22" s="1954">
        <f t="shared" si="127"/>
        <v>0</v>
      </c>
      <c r="KQG22" s="1954">
        <f t="shared" si="127"/>
        <v>0</v>
      </c>
      <c r="KQH22" s="1954">
        <f t="shared" si="127"/>
        <v>0</v>
      </c>
      <c r="KQI22" s="1954">
        <f t="shared" si="127"/>
        <v>0</v>
      </c>
      <c r="KQJ22" s="1954">
        <f t="shared" si="127"/>
        <v>0</v>
      </c>
      <c r="KQK22" s="1954">
        <f t="shared" si="127"/>
        <v>0</v>
      </c>
      <c r="KQL22" s="1954">
        <f t="shared" si="127"/>
        <v>0</v>
      </c>
      <c r="KQM22" s="1954">
        <f t="shared" si="127"/>
        <v>0</v>
      </c>
      <c r="KQN22" s="1954">
        <f t="shared" si="127"/>
        <v>0</v>
      </c>
      <c r="KQO22" s="1954">
        <f t="shared" si="127"/>
        <v>0</v>
      </c>
      <c r="KQP22" s="1954">
        <f t="shared" si="127"/>
        <v>0</v>
      </c>
      <c r="KQQ22" s="1954">
        <f t="shared" si="127"/>
        <v>0</v>
      </c>
      <c r="KQR22" s="1954">
        <f t="shared" si="127"/>
        <v>0</v>
      </c>
      <c r="KQS22" s="1954">
        <f t="shared" si="127"/>
        <v>0</v>
      </c>
      <c r="KQT22" s="1954">
        <f t="shared" si="127"/>
        <v>0</v>
      </c>
      <c r="KQU22" s="1954">
        <f t="shared" si="127"/>
        <v>0</v>
      </c>
      <c r="KQV22" s="1954">
        <f t="shared" si="127"/>
        <v>0</v>
      </c>
      <c r="KQW22" s="1954">
        <f t="shared" si="127"/>
        <v>0</v>
      </c>
      <c r="KQX22" s="1954">
        <f t="shared" si="127"/>
        <v>0</v>
      </c>
      <c r="KQY22" s="1954">
        <f t="shared" si="127"/>
        <v>0</v>
      </c>
      <c r="KQZ22" s="1954">
        <f t="shared" si="127"/>
        <v>0</v>
      </c>
      <c r="KRA22" s="1954">
        <f t="shared" si="127"/>
        <v>0</v>
      </c>
      <c r="KRB22" s="1954">
        <f t="shared" si="127"/>
        <v>0</v>
      </c>
      <c r="KRC22" s="1954">
        <f t="shared" si="127"/>
        <v>0</v>
      </c>
      <c r="KRD22" s="1954">
        <f t="shared" si="127"/>
        <v>0</v>
      </c>
      <c r="KRE22" s="1954">
        <f t="shared" si="127"/>
        <v>0</v>
      </c>
      <c r="KRF22" s="1954">
        <f t="shared" si="127"/>
        <v>0</v>
      </c>
      <c r="KRG22" s="1954">
        <f t="shared" si="127"/>
        <v>0</v>
      </c>
      <c r="KRH22" s="1954">
        <f t="shared" si="127"/>
        <v>0</v>
      </c>
      <c r="KRI22" s="1954">
        <f t="shared" si="127"/>
        <v>0</v>
      </c>
      <c r="KRJ22" s="1954">
        <f t="shared" si="127"/>
        <v>0</v>
      </c>
      <c r="KRK22" s="1954">
        <f t="shared" si="127"/>
        <v>0</v>
      </c>
      <c r="KRL22" s="1954">
        <f t="shared" si="127"/>
        <v>0</v>
      </c>
      <c r="KRM22" s="1954">
        <f t="shared" si="127"/>
        <v>0</v>
      </c>
      <c r="KRN22" s="1954">
        <f t="shared" si="127"/>
        <v>0</v>
      </c>
      <c r="KRO22" s="1954">
        <f t="shared" si="127"/>
        <v>0</v>
      </c>
      <c r="KRP22" s="1954">
        <f t="shared" si="127"/>
        <v>0</v>
      </c>
      <c r="KRQ22" s="1954">
        <f t="shared" si="127"/>
        <v>0</v>
      </c>
      <c r="KRR22" s="1954">
        <f t="shared" si="127"/>
        <v>0</v>
      </c>
      <c r="KRS22" s="1954">
        <f t="shared" si="127"/>
        <v>0</v>
      </c>
      <c r="KRT22" s="1954">
        <f t="shared" si="127"/>
        <v>0</v>
      </c>
      <c r="KRU22" s="1954">
        <f t="shared" si="127"/>
        <v>0</v>
      </c>
      <c r="KRV22" s="1954">
        <f t="shared" si="127"/>
        <v>0</v>
      </c>
      <c r="KRW22" s="1954">
        <f t="shared" si="127"/>
        <v>0</v>
      </c>
      <c r="KRX22" s="1954">
        <f t="shared" si="127"/>
        <v>0</v>
      </c>
      <c r="KRY22" s="1954">
        <f t="shared" si="127"/>
        <v>0</v>
      </c>
      <c r="KRZ22" s="1954">
        <f t="shared" si="127"/>
        <v>0</v>
      </c>
      <c r="KSA22" s="1954">
        <f t="shared" si="127"/>
        <v>0</v>
      </c>
      <c r="KSB22" s="1954">
        <f t="shared" si="127"/>
        <v>0</v>
      </c>
      <c r="KSC22" s="1954">
        <f t="shared" si="127"/>
        <v>0</v>
      </c>
      <c r="KSD22" s="1954">
        <f t="shared" si="127"/>
        <v>0</v>
      </c>
      <c r="KSE22" s="1954">
        <f t="shared" si="127"/>
        <v>0</v>
      </c>
      <c r="KSF22" s="1954">
        <f t="shared" si="127"/>
        <v>0</v>
      </c>
      <c r="KSG22" s="1954">
        <f t="shared" si="127"/>
        <v>0</v>
      </c>
      <c r="KSH22" s="1954">
        <f t="shared" si="127"/>
        <v>0</v>
      </c>
      <c r="KSI22" s="1954">
        <f t="shared" si="127"/>
        <v>0</v>
      </c>
      <c r="KSJ22" s="1954">
        <f t="shared" si="127"/>
        <v>0</v>
      </c>
      <c r="KSK22" s="1954">
        <f t="shared" si="127"/>
        <v>0</v>
      </c>
      <c r="KSL22" s="1954">
        <f t="shared" si="127"/>
        <v>0</v>
      </c>
      <c r="KSM22" s="1954">
        <f t="shared" si="127"/>
        <v>0</v>
      </c>
      <c r="KSN22" s="1954">
        <f t="shared" si="127"/>
        <v>0</v>
      </c>
      <c r="KSO22" s="1954">
        <f t="shared" si="127"/>
        <v>0</v>
      </c>
      <c r="KSP22" s="1954">
        <f t="shared" si="127"/>
        <v>0</v>
      </c>
      <c r="KSQ22" s="1954">
        <f t="shared" ref="KSQ22:KVB22" si="128">IF(AND(KSQ$26="End of period",KSQ$25="Revenue"),KSQ9,0)</f>
        <v>0</v>
      </c>
      <c r="KSR22" s="1954">
        <f t="shared" si="128"/>
        <v>0</v>
      </c>
      <c r="KSS22" s="1954">
        <f t="shared" si="128"/>
        <v>0</v>
      </c>
      <c r="KST22" s="1954">
        <f t="shared" si="128"/>
        <v>0</v>
      </c>
      <c r="KSU22" s="1954">
        <f t="shared" si="128"/>
        <v>0</v>
      </c>
      <c r="KSV22" s="1954">
        <f t="shared" si="128"/>
        <v>0</v>
      </c>
      <c r="KSW22" s="1954">
        <f t="shared" si="128"/>
        <v>0</v>
      </c>
      <c r="KSX22" s="1954">
        <f t="shared" si="128"/>
        <v>0</v>
      </c>
      <c r="KSY22" s="1954">
        <f t="shared" si="128"/>
        <v>0</v>
      </c>
      <c r="KSZ22" s="1954">
        <f t="shared" si="128"/>
        <v>0</v>
      </c>
      <c r="KTA22" s="1954">
        <f t="shared" si="128"/>
        <v>0</v>
      </c>
      <c r="KTB22" s="1954">
        <f t="shared" si="128"/>
        <v>0</v>
      </c>
      <c r="KTC22" s="1954">
        <f t="shared" si="128"/>
        <v>0</v>
      </c>
      <c r="KTD22" s="1954">
        <f t="shared" si="128"/>
        <v>0</v>
      </c>
      <c r="KTE22" s="1954">
        <f t="shared" si="128"/>
        <v>0</v>
      </c>
      <c r="KTF22" s="1954">
        <f t="shared" si="128"/>
        <v>0</v>
      </c>
      <c r="KTG22" s="1954">
        <f t="shared" si="128"/>
        <v>0</v>
      </c>
      <c r="KTH22" s="1954">
        <f t="shared" si="128"/>
        <v>0</v>
      </c>
      <c r="KTI22" s="1954">
        <f t="shared" si="128"/>
        <v>0</v>
      </c>
      <c r="KTJ22" s="1954">
        <f t="shared" si="128"/>
        <v>0</v>
      </c>
      <c r="KTK22" s="1954">
        <f t="shared" si="128"/>
        <v>0</v>
      </c>
      <c r="KTL22" s="1954">
        <f t="shared" si="128"/>
        <v>0</v>
      </c>
      <c r="KTM22" s="1954">
        <f t="shared" si="128"/>
        <v>0</v>
      </c>
      <c r="KTN22" s="1954">
        <f t="shared" si="128"/>
        <v>0</v>
      </c>
      <c r="KTO22" s="1954">
        <f t="shared" si="128"/>
        <v>0</v>
      </c>
      <c r="KTP22" s="1954">
        <f t="shared" si="128"/>
        <v>0</v>
      </c>
      <c r="KTQ22" s="1954">
        <f t="shared" si="128"/>
        <v>0</v>
      </c>
      <c r="KTR22" s="1954">
        <f t="shared" si="128"/>
        <v>0</v>
      </c>
      <c r="KTS22" s="1954">
        <f t="shared" si="128"/>
        <v>0</v>
      </c>
      <c r="KTT22" s="1954">
        <f t="shared" si="128"/>
        <v>0</v>
      </c>
      <c r="KTU22" s="1954">
        <f t="shared" si="128"/>
        <v>0</v>
      </c>
      <c r="KTV22" s="1954">
        <f t="shared" si="128"/>
        <v>0</v>
      </c>
      <c r="KTW22" s="1954">
        <f t="shared" si="128"/>
        <v>0</v>
      </c>
      <c r="KTX22" s="1954">
        <f t="shared" si="128"/>
        <v>0</v>
      </c>
      <c r="KTY22" s="1954">
        <f t="shared" si="128"/>
        <v>0</v>
      </c>
      <c r="KTZ22" s="1954">
        <f t="shared" si="128"/>
        <v>0</v>
      </c>
      <c r="KUA22" s="1954">
        <f t="shared" si="128"/>
        <v>0</v>
      </c>
      <c r="KUB22" s="1954">
        <f t="shared" si="128"/>
        <v>0</v>
      </c>
      <c r="KUC22" s="1954">
        <f t="shared" si="128"/>
        <v>0</v>
      </c>
      <c r="KUD22" s="1954">
        <f t="shared" si="128"/>
        <v>0</v>
      </c>
      <c r="KUE22" s="1954">
        <f t="shared" si="128"/>
        <v>0</v>
      </c>
      <c r="KUF22" s="1954">
        <f t="shared" si="128"/>
        <v>0</v>
      </c>
      <c r="KUG22" s="1954">
        <f t="shared" si="128"/>
        <v>0</v>
      </c>
      <c r="KUH22" s="1954">
        <f t="shared" si="128"/>
        <v>0</v>
      </c>
      <c r="KUI22" s="1954">
        <f t="shared" si="128"/>
        <v>0</v>
      </c>
      <c r="KUJ22" s="1954">
        <f t="shared" si="128"/>
        <v>0</v>
      </c>
      <c r="KUK22" s="1954">
        <f t="shared" si="128"/>
        <v>0</v>
      </c>
      <c r="KUL22" s="1954">
        <f t="shared" si="128"/>
        <v>0</v>
      </c>
      <c r="KUM22" s="1954">
        <f t="shared" si="128"/>
        <v>0</v>
      </c>
      <c r="KUN22" s="1954">
        <f t="shared" si="128"/>
        <v>0</v>
      </c>
      <c r="KUO22" s="1954">
        <f t="shared" si="128"/>
        <v>0</v>
      </c>
      <c r="KUP22" s="1954">
        <f t="shared" si="128"/>
        <v>0</v>
      </c>
      <c r="KUQ22" s="1954">
        <f t="shared" si="128"/>
        <v>0</v>
      </c>
      <c r="KUR22" s="1954">
        <f t="shared" si="128"/>
        <v>0</v>
      </c>
      <c r="KUS22" s="1954">
        <f t="shared" si="128"/>
        <v>0</v>
      </c>
      <c r="KUT22" s="1954">
        <f t="shared" si="128"/>
        <v>0</v>
      </c>
      <c r="KUU22" s="1954">
        <f t="shared" si="128"/>
        <v>0</v>
      </c>
      <c r="KUV22" s="1954">
        <f t="shared" si="128"/>
        <v>0</v>
      </c>
      <c r="KUW22" s="1954">
        <f t="shared" si="128"/>
        <v>0</v>
      </c>
      <c r="KUX22" s="1954">
        <f t="shared" si="128"/>
        <v>0</v>
      </c>
      <c r="KUY22" s="1954">
        <f t="shared" si="128"/>
        <v>0</v>
      </c>
      <c r="KUZ22" s="1954">
        <f t="shared" si="128"/>
        <v>0</v>
      </c>
      <c r="KVA22" s="1954">
        <f t="shared" si="128"/>
        <v>0</v>
      </c>
      <c r="KVB22" s="1954">
        <f t="shared" si="128"/>
        <v>0</v>
      </c>
      <c r="KVC22" s="1954">
        <f t="shared" ref="KVC22:KXN22" si="129">IF(AND(KVC$26="End of period",KVC$25="Revenue"),KVC9,0)</f>
        <v>0</v>
      </c>
      <c r="KVD22" s="1954">
        <f t="shared" si="129"/>
        <v>0</v>
      </c>
      <c r="KVE22" s="1954">
        <f t="shared" si="129"/>
        <v>0</v>
      </c>
      <c r="KVF22" s="1954">
        <f t="shared" si="129"/>
        <v>0</v>
      </c>
      <c r="KVG22" s="1954">
        <f t="shared" si="129"/>
        <v>0</v>
      </c>
      <c r="KVH22" s="1954">
        <f t="shared" si="129"/>
        <v>0</v>
      </c>
      <c r="KVI22" s="1954">
        <f t="shared" si="129"/>
        <v>0</v>
      </c>
      <c r="KVJ22" s="1954">
        <f t="shared" si="129"/>
        <v>0</v>
      </c>
      <c r="KVK22" s="1954">
        <f t="shared" si="129"/>
        <v>0</v>
      </c>
      <c r="KVL22" s="1954">
        <f t="shared" si="129"/>
        <v>0</v>
      </c>
      <c r="KVM22" s="1954">
        <f t="shared" si="129"/>
        <v>0</v>
      </c>
      <c r="KVN22" s="1954">
        <f t="shared" si="129"/>
        <v>0</v>
      </c>
      <c r="KVO22" s="1954">
        <f t="shared" si="129"/>
        <v>0</v>
      </c>
      <c r="KVP22" s="1954">
        <f t="shared" si="129"/>
        <v>0</v>
      </c>
      <c r="KVQ22" s="1954">
        <f t="shared" si="129"/>
        <v>0</v>
      </c>
      <c r="KVR22" s="1954">
        <f t="shared" si="129"/>
        <v>0</v>
      </c>
      <c r="KVS22" s="1954">
        <f t="shared" si="129"/>
        <v>0</v>
      </c>
      <c r="KVT22" s="1954">
        <f t="shared" si="129"/>
        <v>0</v>
      </c>
      <c r="KVU22" s="1954">
        <f t="shared" si="129"/>
        <v>0</v>
      </c>
      <c r="KVV22" s="1954">
        <f t="shared" si="129"/>
        <v>0</v>
      </c>
      <c r="KVW22" s="1954">
        <f t="shared" si="129"/>
        <v>0</v>
      </c>
      <c r="KVX22" s="1954">
        <f t="shared" si="129"/>
        <v>0</v>
      </c>
      <c r="KVY22" s="1954">
        <f t="shared" si="129"/>
        <v>0</v>
      </c>
      <c r="KVZ22" s="1954">
        <f t="shared" si="129"/>
        <v>0</v>
      </c>
      <c r="KWA22" s="1954">
        <f t="shared" si="129"/>
        <v>0</v>
      </c>
      <c r="KWB22" s="1954">
        <f t="shared" si="129"/>
        <v>0</v>
      </c>
      <c r="KWC22" s="1954">
        <f t="shared" si="129"/>
        <v>0</v>
      </c>
      <c r="KWD22" s="1954">
        <f t="shared" si="129"/>
        <v>0</v>
      </c>
      <c r="KWE22" s="1954">
        <f t="shared" si="129"/>
        <v>0</v>
      </c>
      <c r="KWF22" s="1954">
        <f t="shared" si="129"/>
        <v>0</v>
      </c>
      <c r="KWG22" s="1954">
        <f t="shared" si="129"/>
        <v>0</v>
      </c>
      <c r="KWH22" s="1954">
        <f t="shared" si="129"/>
        <v>0</v>
      </c>
      <c r="KWI22" s="1954">
        <f t="shared" si="129"/>
        <v>0</v>
      </c>
      <c r="KWJ22" s="1954">
        <f t="shared" si="129"/>
        <v>0</v>
      </c>
      <c r="KWK22" s="1954">
        <f t="shared" si="129"/>
        <v>0</v>
      </c>
      <c r="KWL22" s="1954">
        <f t="shared" si="129"/>
        <v>0</v>
      </c>
      <c r="KWM22" s="1954">
        <f t="shared" si="129"/>
        <v>0</v>
      </c>
      <c r="KWN22" s="1954">
        <f t="shared" si="129"/>
        <v>0</v>
      </c>
      <c r="KWO22" s="1954">
        <f t="shared" si="129"/>
        <v>0</v>
      </c>
      <c r="KWP22" s="1954">
        <f t="shared" si="129"/>
        <v>0</v>
      </c>
      <c r="KWQ22" s="1954">
        <f t="shared" si="129"/>
        <v>0</v>
      </c>
      <c r="KWR22" s="1954">
        <f t="shared" si="129"/>
        <v>0</v>
      </c>
      <c r="KWS22" s="1954">
        <f t="shared" si="129"/>
        <v>0</v>
      </c>
      <c r="KWT22" s="1954">
        <f t="shared" si="129"/>
        <v>0</v>
      </c>
      <c r="KWU22" s="1954">
        <f t="shared" si="129"/>
        <v>0</v>
      </c>
      <c r="KWV22" s="1954">
        <f t="shared" si="129"/>
        <v>0</v>
      </c>
      <c r="KWW22" s="1954">
        <f t="shared" si="129"/>
        <v>0</v>
      </c>
      <c r="KWX22" s="1954">
        <f t="shared" si="129"/>
        <v>0</v>
      </c>
      <c r="KWY22" s="1954">
        <f t="shared" si="129"/>
        <v>0</v>
      </c>
      <c r="KWZ22" s="1954">
        <f t="shared" si="129"/>
        <v>0</v>
      </c>
      <c r="KXA22" s="1954">
        <f t="shared" si="129"/>
        <v>0</v>
      </c>
      <c r="KXB22" s="1954">
        <f t="shared" si="129"/>
        <v>0</v>
      </c>
      <c r="KXC22" s="1954">
        <f t="shared" si="129"/>
        <v>0</v>
      </c>
      <c r="KXD22" s="1954">
        <f t="shared" si="129"/>
        <v>0</v>
      </c>
      <c r="KXE22" s="1954">
        <f t="shared" si="129"/>
        <v>0</v>
      </c>
      <c r="KXF22" s="1954">
        <f t="shared" si="129"/>
        <v>0</v>
      </c>
      <c r="KXG22" s="1954">
        <f t="shared" si="129"/>
        <v>0</v>
      </c>
      <c r="KXH22" s="1954">
        <f t="shared" si="129"/>
        <v>0</v>
      </c>
      <c r="KXI22" s="1954">
        <f t="shared" si="129"/>
        <v>0</v>
      </c>
      <c r="KXJ22" s="1954">
        <f t="shared" si="129"/>
        <v>0</v>
      </c>
      <c r="KXK22" s="1954">
        <f t="shared" si="129"/>
        <v>0</v>
      </c>
      <c r="KXL22" s="1954">
        <f t="shared" si="129"/>
        <v>0</v>
      </c>
      <c r="KXM22" s="1954">
        <f t="shared" si="129"/>
        <v>0</v>
      </c>
      <c r="KXN22" s="1954">
        <f t="shared" si="129"/>
        <v>0</v>
      </c>
      <c r="KXO22" s="1954">
        <f t="shared" ref="KXO22:KZZ22" si="130">IF(AND(KXO$26="End of period",KXO$25="Revenue"),KXO9,0)</f>
        <v>0</v>
      </c>
      <c r="KXP22" s="1954">
        <f t="shared" si="130"/>
        <v>0</v>
      </c>
      <c r="KXQ22" s="1954">
        <f t="shared" si="130"/>
        <v>0</v>
      </c>
      <c r="KXR22" s="1954">
        <f t="shared" si="130"/>
        <v>0</v>
      </c>
      <c r="KXS22" s="1954">
        <f t="shared" si="130"/>
        <v>0</v>
      </c>
      <c r="KXT22" s="1954">
        <f t="shared" si="130"/>
        <v>0</v>
      </c>
      <c r="KXU22" s="1954">
        <f t="shared" si="130"/>
        <v>0</v>
      </c>
      <c r="KXV22" s="1954">
        <f t="shared" si="130"/>
        <v>0</v>
      </c>
      <c r="KXW22" s="1954">
        <f t="shared" si="130"/>
        <v>0</v>
      </c>
      <c r="KXX22" s="1954">
        <f t="shared" si="130"/>
        <v>0</v>
      </c>
      <c r="KXY22" s="1954">
        <f t="shared" si="130"/>
        <v>0</v>
      </c>
      <c r="KXZ22" s="1954">
        <f t="shared" si="130"/>
        <v>0</v>
      </c>
      <c r="KYA22" s="1954">
        <f t="shared" si="130"/>
        <v>0</v>
      </c>
      <c r="KYB22" s="1954">
        <f t="shared" si="130"/>
        <v>0</v>
      </c>
      <c r="KYC22" s="1954">
        <f t="shared" si="130"/>
        <v>0</v>
      </c>
      <c r="KYD22" s="1954">
        <f t="shared" si="130"/>
        <v>0</v>
      </c>
      <c r="KYE22" s="1954">
        <f t="shared" si="130"/>
        <v>0</v>
      </c>
      <c r="KYF22" s="1954">
        <f t="shared" si="130"/>
        <v>0</v>
      </c>
      <c r="KYG22" s="1954">
        <f t="shared" si="130"/>
        <v>0</v>
      </c>
      <c r="KYH22" s="1954">
        <f t="shared" si="130"/>
        <v>0</v>
      </c>
      <c r="KYI22" s="1954">
        <f t="shared" si="130"/>
        <v>0</v>
      </c>
      <c r="KYJ22" s="1954">
        <f t="shared" si="130"/>
        <v>0</v>
      </c>
      <c r="KYK22" s="1954">
        <f t="shared" si="130"/>
        <v>0</v>
      </c>
      <c r="KYL22" s="1954">
        <f t="shared" si="130"/>
        <v>0</v>
      </c>
      <c r="KYM22" s="1954">
        <f t="shared" si="130"/>
        <v>0</v>
      </c>
      <c r="KYN22" s="1954">
        <f t="shared" si="130"/>
        <v>0</v>
      </c>
      <c r="KYO22" s="1954">
        <f t="shared" si="130"/>
        <v>0</v>
      </c>
      <c r="KYP22" s="1954">
        <f t="shared" si="130"/>
        <v>0</v>
      </c>
      <c r="KYQ22" s="1954">
        <f t="shared" si="130"/>
        <v>0</v>
      </c>
      <c r="KYR22" s="1954">
        <f t="shared" si="130"/>
        <v>0</v>
      </c>
      <c r="KYS22" s="1954">
        <f t="shared" si="130"/>
        <v>0</v>
      </c>
      <c r="KYT22" s="1954">
        <f t="shared" si="130"/>
        <v>0</v>
      </c>
      <c r="KYU22" s="1954">
        <f t="shared" si="130"/>
        <v>0</v>
      </c>
      <c r="KYV22" s="1954">
        <f t="shared" si="130"/>
        <v>0</v>
      </c>
      <c r="KYW22" s="1954">
        <f t="shared" si="130"/>
        <v>0</v>
      </c>
      <c r="KYX22" s="1954">
        <f t="shared" si="130"/>
        <v>0</v>
      </c>
      <c r="KYY22" s="1954">
        <f t="shared" si="130"/>
        <v>0</v>
      </c>
      <c r="KYZ22" s="1954">
        <f t="shared" si="130"/>
        <v>0</v>
      </c>
      <c r="KZA22" s="1954">
        <f t="shared" si="130"/>
        <v>0</v>
      </c>
      <c r="KZB22" s="1954">
        <f t="shared" si="130"/>
        <v>0</v>
      </c>
      <c r="KZC22" s="1954">
        <f t="shared" si="130"/>
        <v>0</v>
      </c>
      <c r="KZD22" s="1954">
        <f t="shared" si="130"/>
        <v>0</v>
      </c>
      <c r="KZE22" s="1954">
        <f t="shared" si="130"/>
        <v>0</v>
      </c>
      <c r="KZF22" s="1954">
        <f t="shared" si="130"/>
        <v>0</v>
      </c>
      <c r="KZG22" s="1954">
        <f t="shared" si="130"/>
        <v>0</v>
      </c>
      <c r="KZH22" s="1954">
        <f t="shared" si="130"/>
        <v>0</v>
      </c>
      <c r="KZI22" s="1954">
        <f t="shared" si="130"/>
        <v>0</v>
      </c>
      <c r="KZJ22" s="1954">
        <f t="shared" si="130"/>
        <v>0</v>
      </c>
      <c r="KZK22" s="1954">
        <f t="shared" si="130"/>
        <v>0</v>
      </c>
      <c r="KZL22" s="1954">
        <f t="shared" si="130"/>
        <v>0</v>
      </c>
      <c r="KZM22" s="1954">
        <f t="shared" si="130"/>
        <v>0</v>
      </c>
      <c r="KZN22" s="1954">
        <f t="shared" si="130"/>
        <v>0</v>
      </c>
      <c r="KZO22" s="1954">
        <f t="shared" si="130"/>
        <v>0</v>
      </c>
      <c r="KZP22" s="1954">
        <f t="shared" si="130"/>
        <v>0</v>
      </c>
      <c r="KZQ22" s="1954">
        <f t="shared" si="130"/>
        <v>0</v>
      </c>
      <c r="KZR22" s="1954">
        <f t="shared" si="130"/>
        <v>0</v>
      </c>
      <c r="KZS22" s="1954">
        <f t="shared" si="130"/>
        <v>0</v>
      </c>
      <c r="KZT22" s="1954">
        <f t="shared" si="130"/>
        <v>0</v>
      </c>
      <c r="KZU22" s="1954">
        <f t="shared" si="130"/>
        <v>0</v>
      </c>
      <c r="KZV22" s="1954">
        <f t="shared" si="130"/>
        <v>0</v>
      </c>
      <c r="KZW22" s="1954">
        <f t="shared" si="130"/>
        <v>0</v>
      </c>
      <c r="KZX22" s="1954">
        <f t="shared" si="130"/>
        <v>0</v>
      </c>
      <c r="KZY22" s="1954">
        <f t="shared" si="130"/>
        <v>0</v>
      </c>
      <c r="KZZ22" s="1954">
        <f t="shared" si="130"/>
        <v>0</v>
      </c>
      <c r="LAA22" s="1954">
        <f t="shared" ref="LAA22:LCL22" si="131">IF(AND(LAA$26="End of period",LAA$25="Revenue"),LAA9,0)</f>
        <v>0</v>
      </c>
      <c r="LAB22" s="1954">
        <f t="shared" si="131"/>
        <v>0</v>
      </c>
      <c r="LAC22" s="1954">
        <f t="shared" si="131"/>
        <v>0</v>
      </c>
      <c r="LAD22" s="1954">
        <f t="shared" si="131"/>
        <v>0</v>
      </c>
      <c r="LAE22" s="1954">
        <f t="shared" si="131"/>
        <v>0</v>
      </c>
      <c r="LAF22" s="1954">
        <f t="shared" si="131"/>
        <v>0</v>
      </c>
      <c r="LAG22" s="1954">
        <f t="shared" si="131"/>
        <v>0</v>
      </c>
      <c r="LAH22" s="1954">
        <f t="shared" si="131"/>
        <v>0</v>
      </c>
      <c r="LAI22" s="1954">
        <f t="shared" si="131"/>
        <v>0</v>
      </c>
      <c r="LAJ22" s="1954">
        <f t="shared" si="131"/>
        <v>0</v>
      </c>
      <c r="LAK22" s="1954">
        <f t="shared" si="131"/>
        <v>0</v>
      </c>
      <c r="LAL22" s="1954">
        <f t="shared" si="131"/>
        <v>0</v>
      </c>
      <c r="LAM22" s="1954">
        <f t="shared" si="131"/>
        <v>0</v>
      </c>
      <c r="LAN22" s="1954">
        <f t="shared" si="131"/>
        <v>0</v>
      </c>
      <c r="LAO22" s="1954">
        <f t="shared" si="131"/>
        <v>0</v>
      </c>
      <c r="LAP22" s="1954">
        <f t="shared" si="131"/>
        <v>0</v>
      </c>
      <c r="LAQ22" s="1954">
        <f t="shared" si="131"/>
        <v>0</v>
      </c>
      <c r="LAR22" s="1954">
        <f t="shared" si="131"/>
        <v>0</v>
      </c>
      <c r="LAS22" s="1954">
        <f t="shared" si="131"/>
        <v>0</v>
      </c>
      <c r="LAT22" s="1954">
        <f t="shared" si="131"/>
        <v>0</v>
      </c>
      <c r="LAU22" s="1954">
        <f t="shared" si="131"/>
        <v>0</v>
      </c>
      <c r="LAV22" s="1954">
        <f t="shared" si="131"/>
        <v>0</v>
      </c>
      <c r="LAW22" s="1954">
        <f t="shared" si="131"/>
        <v>0</v>
      </c>
      <c r="LAX22" s="1954">
        <f t="shared" si="131"/>
        <v>0</v>
      </c>
      <c r="LAY22" s="1954">
        <f t="shared" si="131"/>
        <v>0</v>
      </c>
      <c r="LAZ22" s="1954">
        <f t="shared" si="131"/>
        <v>0</v>
      </c>
      <c r="LBA22" s="1954">
        <f t="shared" si="131"/>
        <v>0</v>
      </c>
      <c r="LBB22" s="1954">
        <f t="shared" si="131"/>
        <v>0</v>
      </c>
      <c r="LBC22" s="1954">
        <f t="shared" si="131"/>
        <v>0</v>
      </c>
      <c r="LBD22" s="1954">
        <f t="shared" si="131"/>
        <v>0</v>
      </c>
      <c r="LBE22" s="1954">
        <f t="shared" si="131"/>
        <v>0</v>
      </c>
      <c r="LBF22" s="1954">
        <f t="shared" si="131"/>
        <v>0</v>
      </c>
      <c r="LBG22" s="1954">
        <f t="shared" si="131"/>
        <v>0</v>
      </c>
      <c r="LBH22" s="1954">
        <f t="shared" si="131"/>
        <v>0</v>
      </c>
      <c r="LBI22" s="1954">
        <f t="shared" si="131"/>
        <v>0</v>
      </c>
      <c r="LBJ22" s="1954">
        <f t="shared" si="131"/>
        <v>0</v>
      </c>
      <c r="LBK22" s="1954">
        <f t="shared" si="131"/>
        <v>0</v>
      </c>
      <c r="LBL22" s="1954">
        <f t="shared" si="131"/>
        <v>0</v>
      </c>
      <c r="LBM22" s="1954">
        <f t="shared" si="131"/>
        <v>0</v>
      </c>
      <c r="LBN22" s="1954">
        <f t="shared" si="131"/>
        <v>0</v>
      </c>
      <c r="LBO22" s="1954">
        <f t="shared" si="131"/>
        <v>0</v>
      </c>
      <c r="LBP22" s="1954">
        <f t="shared" si="131"/>
        <v>0</v>
      </c>
      <c r="LBQ22" s="1954">
        <f t="shared" si="131"/>
        <v>0</v>
      </c>
      <c r="LBR22" s="1954">
        <f t="shared" si="131"/>
        <v>0</v>
      </c>
      <c r="LBS22" s="1954">
        <f t="shared" si="131"/>
        <v>0</v>
      </c>
      <c r="LBT22" s="1954">
        <f t="shared" si="131"/>
        <v>0</v>
      </c>
      <c r="LBU22" s="1954">
        <f t="shared" si="131"/>
        <v>0</v>
      </c>
      <c r="LBV22" s="1954">
        <f t="shared" si="131"/>
        <v>0</v>
      </c>
      <c r="LBW22" s="1954">
        <f t="shared" si="131"/>
        <v>0</v>
      </c>
      <c r="LBX22" s="1954">
        <f t="shared" si="131"/>
        <v>0</v>
      </c>
      <c r="LBY22" s="1954">
        <f t="shared" si="131"/>
        <v>0</v>
      </c>
      <c r="LBZ22" s="1954">
        <f t="shared" si="131"/>
        <v>0</v>
      </c>
      <c r="LCA22" s="1954">
        <f t="shared" si="131"/>
        <v>0</v>
      </c>
      <c r="LCB22" s="1954">
        <f t="shared" si="131"/>
        <v>0</v>
      </c>
      <c r="LCC22" s="1954">
        <f t="shared" si="131"/>
        <v>0</v>
      </c>
      <c r="LCD22" s="1954">
        <f t="shared" si="131"/>
        <v>0</v>
      </c>
      <c r="LCE22" s="1954">
        <f t="shared" si="131"/>
        <v>0</v>
      </c>
      <c r="LCF22" s="1954">
        <f t="shared" si="131"/>
        <v>0</v>
      </c>
      <c r="LCG22" s="1954">
        <f t="shared" si="131"/>
        <v>0</v>
      </c>
      <c r="LCH22" s="1954">
        <f t="shared" si="131"/>
        <v>0</v>
      </c>
      <c r="LCI22" s="1954">
        <f t="shared" si="131"/>
        <v>0</v>
      </c>
      <c r="LCJ22" s="1954">
        <f t="shared" si="131"/>
        <v>0</v>
      </c>
      <c r="LCK22" s="1954">
        <f t="shared" si="131"/>
        <v>0</v>
      </c>
      <c r="LCL22" s="1954">
        <f t="shared" si="131"/>
        <v>0</v>
      </c>
      <c r="LCM22" s="1954">
        <f t="shared" ref="LCM22:LEX22" si="132">IF(AND(LCM$26="End of period",LCM$25="Revenue"),LCM9,0)</f>
        <v>0</v>
      </c>
      <c r="LCN22" s="1954">
        <f t="shared" si="132"/>
        <v>0</v>
      </c>
      <c r="LCO22" s="1954">
        <f t="shared" si="132"/>
        <v>0</v>
      </c>
      <c r="LCP22" s="1954">
        <f t="shared" si="132"/>
        <v>0</v>
      </c>
      <c r="LCQ22" s="1954">
        <f t="shared" si="132"/>
        <v>0</v>
      </c>
      <c r="LCR22" s="1954">
        <f t="shared" si="132"/>
        <v>0</v>
      </c>
      <c r="LCS22" s="1954">
        <f t="shared" si="132"/>
        <v>0</v>
      </c>
      <c r="LCT22" s="1954">
        <f t="shared" si="132"/>
        <v>0</v>
      </c>
      <c r="LCU22" s="1954">
        <f t="shared" si="132"/>
        <v>0</v>
      </c>
      <c r="LCV22" s="1954">
        <f t="shared" si="132"/>
        <v>0</v>
      </c>
      <c r="LCW22" s="1954">
        <f t="shared" si="132"/>
        <v>0</v>
      </c>
      <c r="LCX22" s="1954">
        <f t="shared" si="132"/>
        <v>0</v>
      </c>
      <c r="LCY22" s="1954">
        <f t="shared" si="132"/>
        <v>0</v>
      </c>
      <c r="LCZ22" s="1954">
        <f t="shared" si="132"/>
        <v>0</v>
      </c>
      <c r="LDA22" s="1954">
        <f t="shared" si="132"/>
        <v>0</v>
      </c>
      <c r="LDB22" s="1954">
        <f t="shared" si="132"/>
        <v>0</v>
      </c>
      <c r="LDC22" s="1954">
        <f t="shared" si="132"/>
        <v>0</v>
      </c>
      <c r="LDD22" s="1954">
        <f t="shared" si="132"/>
        <v>0</v>
      </c>
      <c r="LDE22" s="1954">
        <f t="shared" si="132"/>
        <v>0</v>
      </c>
      <c r="LDF22" s="1954">
        <f t="shared" si="132"/>
        <v>0</v>
      </c>
      <c r="LDG22" s="1954">
        <f t="shared" si="132"/>
        <v>0</v>
      </c>
      <c r="LDH22" s="1954">
        <f t="shared" si="132"/>
        <v>0</v>
      </c>
      <c r="LDI22" s="1954">
        <f t="shared" si="132"/>
        <v>0</v>
      </c>
      <c r="LDJ22" s="1954">
        <f t="shared" si="132"/>
        <v>0</v>
      </c>
      <c r="LDK22" s="1954">
        <f t="shared" si="132"/>
        <v>0</v>
      </c>
      <c r="LDL22" s="1954">
        <f t="shared" si="132"/>
        <v>0</v>
      </c>
      <c r="LDM22" s="1954">
        <f t="shared" si="132"/>
        <v>0</v>
      </c>
      <c r="LDN22" s="1954">
        <f t="shared" si="132"/>
        <v>0</v>
      </c>
      <c r="LDO22" s="1954">
        <f t="shared" si="132"/>
        <v>0</v>
      </c>
      <c r="LDP22" s="1954">
        <f t="shared" si="132"/>
        <v>0</v>
      </c>
      <c r="LDQ22" s="1954">
        <f t="shared" si="132"/>
        <v>0</v>
      </c>
      <c r="LDR22" s="1954">
        <f t="shared" si="132"/>
        <v>0</v>
      </c>
      <c r="LDS22" s="1954">
        <f t="shared" si="132"/>
        <v>0</v>
      </c>
      <c r="LDT22" s="1954">
        <f t="shared" si="132"/>
        <v>0</v>
      </c>
      <c r="LDU22" s="1954">
        <f t="shared" si="132"/>
        <v>0</v>
      </c>
      <c r="LDV22" s="1954">
        <f t="shared" si="132"/>
        <v>0</v>
      </c>
      <c r="LDW22" s="1954">
        <f t="shared" si="132"/>
        <v>0</v>
      </c>
      <c r="LDX22" s="1954">
        <f t="shared" si="132"/>
        <v>0</v>
      </c>
      <c r="LDY22" s="1954">
        <f t="shared" si="132"/>
        <v>0</v>
      </c>
      <c r="LDZ22" s="1954">
        <f t="shared" si="132"/>
        <v>0</v>
      </c>
      <c r="LEA22" s="1954">
        <f t="shared" si="132"/>
        <v>0</v>
      </c>
      <c r="LEB22" s="1954">
        <f t="shared" si="132"/>
        <v>0</v>
      </c>
      <c r="LEC22" s="1954">
        <f t="shared" si="132"/>
        <v>0</v>
      </c>
      <c r="LED22" s="1954">
        <f t="shared" si="132"/>
        <v>0</v>
      </c>
      <c r="LEE22" s="1954">
        <f t="shared" si="132"/>
        <v>0</v>
      </c>
      <c r="LEF22" s="1954">
        <f t="shared" si="132"/>
        <v>0</v>
      </c>
      <c r="LEG22" s="1954">
        <f t="shared" si="132"/>
        <v>0</v>
      </c>
      <c r="LEH22" s="1954">
        <f t="shared" si="132"/>
        <v>0</v>
      </c>
      <c r="LEI22" s="1954">
        <f t="shared" si="132"/>
        <v>0</v>
      </c>
      <c r="LEJ22" s="1954">
        <f t="shared" si="132"/>
        <v>0</v>
      </c>
      <c r="LEK22" s="1954">
        <f t="shared" si="132"/>
        <v>0</v>
      </c>
      <c r="LEL22" s="1954">
        <f t="shared" si="132"/>
        <v>0</v>
      </c>
      <c r="LEM22" s="1954">
        <f t="shared" si="132"/>
        <v>0</v>
      </c>
      <c r="LEN22" s="1954">
        <f t="shared" si="132"/>
        <v>0</v>
      </c>
      <c r="LEO22" s="1954">
        <f t="shared" si="132"/>
        <v>0</v>
      </c>
      <c r="LEP22" s="1954">
        <f t="shared" si="132"/>
        <v>0</v>
      </c>
      <c r="LEQ22" s="1954">
        <f t="shared" si="132"/>
        <v>0</v>
      </c>
      <c r="LER22" s="1954">
        <f t="shared" si="132"/>
        <v>0</v>
      </c>
      <c r="LES22" s="1954">
        <f t="shared" si="132"/>
        <v>0</v>
      </c>
      <c r="LET22" s="1954">
        <f t="shared" si="132"/>
        <v>0</v>
      </c>
      <c r="LEU22" s="1954">
        <f t="shared" si="132"/>
        <v>0</v>
      </c>
      <c r="LEV22" s="1954">
        <f t="shared" si="132"/>
        <v>0</v>
      </c>
      <c r="LEW22" s="1954">
        <f t="shared" si="132"/>
        <v>0</v>
      </c>
      <c r="LEX22" s="1954">
        <f t="shared" si="132"/>
        <v>0</v>
      </c>
      <c r="LEY22" s="1954">
        <f t="shared" ref="LEY22:LHJ22" si="133">IF(AND(LEY$26="End of period",LEY$25="Revenue"),LEY9,0)</f>
        <v>0</v>
      </c>
      <c r="LEZ22" s="1954">
        <f t="shared" si="133"/>
        <v>0</v>
      </c>
      <c r="LFA22" s="1954">
        <f t="shared" si="133"/>
        <v>0</v>
      </c>
      <c r="LFB22" s="1954">
        <f t="shared" si="133"/>
        <v>0</v>
      </c>
      <c r="LFC22" s="1954">
        <f t="shared" si="133"/>
        <v>0</v>
      </c>
      <c r="LFD22" s="1954">
        <f t="shared" si="133"/>
        <v>0</v>
      </c>
      <c r="LFE22" s="1954">
        <f t="shared" si="133"/>
        <v>0</v>
      </c>
      <c r="LFF22" s="1954">
        <f t="shared" si="133"/>
        <v>0</v>
      </c>
      <c r="LFG22" s="1954">
        <f t="shared" si="133"/>
        <v>0</v>
      </c>
      <c r="LFH22" s="1954">
        <f t="shared" si="133"/>
        <v>0</v>
      </c>
      <c r="LFI22" s="1954">
        <f t="shared" si="133"/>
        <v>0</v>
      </c>
      <c r="LFJ22" s="1954">
        <f t="shared" si="133"/>
        <v>0</v>
      </c>
      <c r="LFK22" s="1954">
        <f t="shared" si="133"/>
        <v>0</v>
      </c>
      <c r="LFL22" s="1954">
        <f t="shared" si="133"/>
        <v>0</v>
      </c>
      <c r="LFM22" s="1954">
        <f t="shared" si="133"/>
        <v>0</v>
      </c>
      <c r="LFN22" s="1954">
        <f t="shared" si="133"/>
        <v>0</v>
      </c>
      <c r="LFO22" s="1954">
        <f t="shared" si="133"/>
        <v>0</v>
      </c>
      <c r="LFP22" s="1954">
        <f t="shared" si="133"/>
        <v>0</v>
      </c>
      <c r="LFQ22" s="1954">
        <f t="shared" si="133"/>
        <v>0</v>
      </c>
      <c r="LFR22" s="1954">
        <f t="shared" si="133"/>
        <v>0</v>
      </c>
      <c r="LFS22" s="1954">
        <f t="shared" si="133"/>
        <v>0</v>
      </c>
      <c r="LFT22" s="1954">
        <f t="shared" si="133"/>
        <v>0</v>
      </c>
      <c r="LFU22" s="1954">
        <f t="shared" si="133"/>
        <v>0</v>
      </c>
      <c r="LFV22" s="1954">
        <f t="shared" si="133"/>
        <v>0</v>
      </c>
      <c r="LFW22" s="1954">
        <f t="shared" si="133"/>
        <v>0</v>
      </c>
      <c r="LFX22" s="1954">
        <f t="shared" si="133"/>
        <v>0</v>
      </c>
      <c r="LFY22" s="1954">
        <f t="shared" si="133"/>
        <v>0</v>
      </c>
      <c r="LFZ22" s="1954">
        <f t="shared" si="133"/>
        <v>0</v>
      </c>
      <c r="LGA22" s="1954">
        <f t="shared" si="133"/>
        <v>0</v>
      </c>
      <c r="LGB22" s="1954">
        <f t="shared" si="133"/>
        <v>0</v>
      </c>
      <c r="LGC22" s="1954">
        <f t="shared" si="133"/>
        <v>0</v>
      </c>
      <c r="LGD22" s="1954">
        <f t="shared" si="133"/>
        <v>0</v>
      </c>
      <c r="LGE22" s="1954">
        <f t="shared" si="133"/>
        <v>0</v>
      </c>
      <c r="LGF22" s="1954">
        <f t="shared" si="133"/>
        <v>0</v>
      </c>
      <c r="LGG22" s="1954">
        <f t="shared" si="133"/>
        <v>0</v>
      </c>
      <c r="LGH22" s="1954">
        <f t="shared" si="133"/>
        <v>0</v>
      </c>
      <c r="LGI22" s="1954">
        <f t="shared" si="133"/>
        <v>0</v>
      </c>
      <c r="LGJ22" s="1954">
        <f t="shared" si="133"/>
        <v>0</v>
      </c>
      <c r="LGK22" s="1954">
        <f t="shared" si="133"/>
        <v>0</v>
      </c>
      <c r="LGL22" s="1954">
        <f t="shared" si="133"/>
        <v>0</v>
      </c>
      <c r="LGM22" s="1954">
        <f t="shared" si="133"/>
        <v>0</v>
      </c>
      <c r="LGN22" s="1954">
        <f t="shared" si="133"/>
        <v>0</v>
      </c>
      <c r="LGO22" s="1954">
        <f t="shared" si="133"/>
        <v>0</v>
      </c>
      <c r="LGP22" s="1954">
        <f t="shared" si="133"/>
        <v>0</v>
      </c>
      <c r="LGQ22" s="1954">
        <f t="shared" si="133"/>
        <v>0</v>
      </c>
      <c r="LGR22" s="1954">
        <f t="shared" si="133"/>
        <v>0</v>
      </c>
      <c r="LGS22" s="1954">
        <f t="shared" si="133"/>
        <v>0</v>
      </c>
      <c r="LGT22" s="1954">
        <f t="shared" si="133"/>
        <v>0</v>
      </c>
      <c r="LGU22" s="1954">
        <f t="shared" si="133"/>
        <v>0</v>
      </c>
      <c r="LGV22" s="1954">
        <f t="shared" si="133"/>
        <v>0</v>
      </c>
      <c r="LGW22" s="1954">
        <f t="shared" si="133"/>
        <v>0</v>
      </c>
      <c r="LGX22" s="1954">
        <f t="shared" si="133"/>
        <v>0</v>
      </c>
      <c r="LGY22" s="1954">
        <f t="shared" si="133"/>
        <v>0</v>
      </c>
      <c r="LGZ22" s="1954">
        <f t="shared" si="133"/>
        <v>0</v>
      </c>
      <c r="LHA22" s="1954">
        <f t="shared" si="133"/>
        <v>0</v>
      </c>
      <c r="LHB22" s="1954">
        <f t="shared" si="133"/>
        <v>0</v>
      </c>
      <c r="LHC22" s="1954">
        <f t="shared" si="133"/>
        <v>0</v>
      </c>
      <c r="LHD22" s="1954">
        <f t="shared" si="133"/>
        <v>0</v>
      </c>
      <c r="LHE22" s="1954">
        <f t="shared" si="133"/>
        <v>0</v>
      </c>
      <c r="LHF22" s="1954">
        <f t="shared" si="133"/>
        <v>0</v>
      </c>
      <c r="LHG22" s="1954">
        <f t="shared" si="133"/>
        <v>0</v>
      </c>
      <c r="LHH22" s="1954">
        <f t="shared" si="133"/>
        <v>0</v>
      </c>
      <c r="LHI22" s="1954">
        <f t="shared" si="133"/>
        <v>0</v>
      </c>
      <c r="LHJ22" s="1954">
        <f t="shared" si="133"/>
        <v>0</v>
      </c>
      <c r="LHK22" s="1954">
        <f t="shared" ref="LHK22:LJV22" si="134">IF(AND(LHK$26="End of period",LHK$25="Revenue"),LHK9,0)</f>
        <v>0</v>
      </c>
      <c r="LHL22" s="1954">
        <f t="shared" si="134"/>
        <v>0</v>
      </c>
      <c r="LHM22" s="1954">
        <f t="shared" si="134"/>
        <v>0</v>
      </c>
      <c r="LHN22" s="1954">
        <f t="shared" si="134"/>
        <v>0</v>
      </c>
      <c r="LHO22" s="1954">
        <f t="shared" si="134"/>
        <v>0</v>
      </c>
      <c r="LHP22" s="1954">
        <f t="shared" si="134"/>
        <v>0</v>
      </c>
      <c r="LHQ22" s="1954">
        <f t="shared" si="134"/>
        <v>0</v>
      </c>
      <c r="LHR22" s="1954">
        <f t="shared" si="134"/>
        <v>0</v>
      </c>
      <c r="LHS22" s="1954">
        <f t="shared" si="134"/>
        <v>0</v>
      </c>
      <c r="LHT22" s="1954">
        <f t="shared" si="134"/>
        <v>0</v>
      </c>
      <c r="LHU22" s="1954">
        <f t="shared" si="134"/>
        <v>0</v>
      </c>
      <c r="LHV22" s="1954">
        <f t="shared" si="134"/>
        <v>0</v>
      </c>
      <c r="LHW22" s="1954">
        <f t="shared" si="134"/>
        <v>0</v>
      </c>
      <c r="LHX22" s="1954">
        <f t="shared" si="134"/>
        <v>0</v>
      </c>
      <c r="LHY22" s="1954">
        <f t="shared" si="134"/>
        <v>0</v>
      </c>
      <c r="LHZ22" s="1954">
        <f t="shared" si="134"/>
        <v>0</v>
      </c>
      <c r="LIA22" s="1954">
        <f t="shared" si="134"/>
        <v>0</v>
      </c>
      <c r="LIB22" s="1954">
        <f t="shared" si="134"/>
        <v>0</v>
      </c>
      <c r="LIC22" s="1954">
        <f t="shared" si="134"/>
        <v>0</v>
      </c>
      <c r="LID22" s="1954">
        <f t="shared" si="134"/>
        <v>0</v>
      </c>
      <c r="LIE22" s="1954">
        <f t="shared" si="134"/>
        <v>0</v>
      </c>
      <c r="LIF22" s="1954">
        <f t="shared" si="134"/>
        <v>0</v>
      </c>
      <c r="LIG22" s="1954">
        <f t="shared" si="134"/>
        <v>0</v>
      </c>
      <c r="LIH22" s="1954">
        <f t="shared" si="134"/>
        <v>0</v>
      </c>
      <c r="LII22" s="1954">
        <f t="shared" si="134"/>
        <v>0</v>
      </c>
      <c r="LIJ22" s="1954">
        <f t="shared" si="134"/>
        <v>0</v>
      </c>
      <c r="LIK22" s="1954">
        <f t="shared" si="134"/>
        <v>0</v>
      </c>
      <c r="LIL22" s="1954">
        <f t="shared" si="134"/>
        <v>0</v>
      </c>
      <c r="LIM22" s="1954">
        <f t="shared" si="134"/>
        <v>0</v>
      </c>
      <c r="LIN22" s="1954">
        <f t="shared" si="134"/>
        <v>0</v>
      </c>
      <c r="LIO22" s="1954">
        <f t="shared" si="134"/>
        <v>0</v>
      </c>
      <c r="LIP22" s="1954">
        <f t="shared" si="134"/>
        <v>0</v>
      </c>
      <c r="LIQ22" s="1954">
        <f t="shared" si="134"/>
        <v>0</v>
      </c>
      <c r="LIR22" s="1954">
        <f t="shared" si="134"/>
        <v>0</v>
      </c>
      <c r="LIS22" s="1954">
        <f t="shared" si="134"/>
        <v>0</v>
      </c>
      <c r="LIT22" s="1954">
        <f t="shared" si="134"/>
        <v>0</v>
      </c>
      <c r="LIU22" s="1954">
        <f t="shared" si="134"/>
        <v>0</v>
      </c>
      <c r="LIV22" s="1954">
        <f t="shared" si="134"/>
        <v>0</v>
      </c>
      <c r="LIW22" s="1954">
        <f t="shared" si="134"/>
        <v>0</v>
      </c>
      <c r="LIX22" s="1954">
        <f t="shared" si="134"/>
        <v>0</v>
      </c>
      <c r="LIY22" s="1954">
        <f t="shared" si="134"/>
        <v>0</v>
      </c>
      <c r="LIZ22" s="1954">
        <f t="shared" si="134"/>
        <v>0</v>
      </c>
      <c r="LJA22" s="1954">
        <f t="shared" si="134"/>
        <v>0</v>
      </c>
      <c r="LJB22" s="1954">
        <f t="shared" si="134"/>
        <v>0</v>
      </c>
      <c r="LJC22" s="1954">
        <f t="shared" si="134"/>
        <v>0</v>
      </c>
      <c r="LJD22" s="1954">
        <f t="shared" si="134"/>
        <v>0</v>
      </c>
      <c r="LJE22" s="1954">
        <f t="shared" si="134"/>
        <v>0</v>
      </c>
      <c r="LJF22" s="1954">
        <f t="shared" si="134"/>
        <v>0</v>
      </c>
      <c r="LJG22" s="1954">
        <f t="shared" si="134"/>
        <v>0</v>
      </c>
      <c r="LJH22" s="1954">
        <f t="shared" si="134"/>
        <v>0</v>
      </c>
      <c r="LJI22" s="1954">
        <f t="shared" si="134"/>
        <v>0</v>
      </c>
      <c r="LJJ22" s="1954">
        <f t="shared" si="134"/>
        <v>0</v>
      </c>
      <c r="LJK22" s="1954">
        <f t="shared" si="134"/>
        <v>0</v>
      </c>
      <c r="LJL22" s="1954">
        <f t="shared" si="134"/>
        <v>0</v>
      </c>
      <c r="LJM22" s="1954">
        <f t="shared" si="134"/>
        <v>0</v>
      </c>
      <c r="LJN22" s="1954">
        <f t="shared" si="134"/>
        <v>0</v>
      </c>
      <c r="LJO22" s="1954">
        <f t="shared" si="134"/>
        <v>0</v>
      </c>
      <c r="LJP22" s="1954">
        <f t="shared" si="134"/>
        <v>0</v>
      </c>
      <c r="LJQ22" s="1954">
        <f t="shared" si="134"/>
        <v>0</v>
      </c>
      <c r="LJR22" s="1954">
        <f t="shared" si="134"/>
        <v>0</v>
      </c>
      <c r="LJS22" s="1954">
        <f t="shared" si="134"/>
        <v>0</v>
      </c>
      <c r="LJT22" s="1954">
        <f t="shared" si="134"/>
        <v>0</v>
      </c>
      <c r="LJU22" s="1954">
        <f t="shared" si="134"/>
        <v>0</v>
      </c>
      <c r="LJV22" s="1954">
        <f t="shared" si="134"/>
        <v>0</v>
      </c>
      <c r="LJW22" s="1954">
        <f t="shared" ref="LJW22:LMH22" si="135">IF(AND(LJW$26="End of period",LJW$25="Revenue"),LJW9,0)</f>
        <v>0</v>
      </c>
      <c r="LJX22" s="1954">
        <f t="shared" si="135"/>
        <v>0</v>
      </c>
      <c r="LJY22" s="1954">
        <f t="shared" si="135"/>
        <v>0</v>
      </c>
      <c r="LJZ22" s="1954">
        <f t="shared" si="135"/>
        <v>0</v>
      </c>
      <c r="LKA22" s="1954">
        <f t="shared" si="135"/>
        <v>0</v>
      </c>
      <c r="LKB22" s="1954">
        <f t="shared" si="135"/>
        <v>0</v>
      </c>
      <c r="LKC22" s="1954">
        <f t="shared" si="135"/>
        <v>0</v>
      </c>
      <c r="LKD22" s="1954">
        <f t="shared" si="135"/>
        <v>0</v>
      </c>
      <c r="LKE22" s="1954">
        <f t="shared" si="135"/>
        <v>0</v>
      </c>
      <c r="LKF22" s="1954">
        <f t="shared" si="135"/>
        <v>0</v>
      </c>
      <c r="LKG22" s="1954">
        <f t="shared" si="135"/>
        <v>0</v>
      </c>
      <c r="LKH22" s="1954">
        <f t="shared" si="135"/>
        <v>0</v>
      </c>
      <c r="LKI22" s="1954">
        <f t="shared" si="135"/>
        <v>0</v>
      </c>
      <c r="LKJ22" s="1954">
        <f t="shared" si="135"/>
        <v>0</v>
      </c>
      <c r="LKK22" s="1954">
        <f t="shared" si="135"/>
        <v>0</v>
      </c>
      <c r="LKL22" s="1954">
        <f t="shared" si="135"/>
        <v>0</v>
      </c>
      <c r="LKM22" s="1954">
        <f t="shared" si="135"/>
        <v>0</v>
      </c>
      <c r="LKN22" s="1954">
        <f t="shared" si="135"/>
        <v>0</v>
      </c>
      <c r="LKO22" s="1954">
        <f t="shared" si="135"/>
        <v>0</v>
      </c>
      <c r="LKP22" s="1954">
        <f t="shared" si="135"/>
        <v>0</v>
      </c>
      <c r="LKQ22" s="1954">
        <f t="shared" si="135"/>
        <v>0</v>
      </c>
      <c r="LKR22" s="1954">
        <f t="shared" si="135"/>
        <v>0</v>
      </c>
      <c r="LKS22" s="1954">
        <f t="shared" si="135"/>
        <v>0</v>
      </c>
      <c r="LKT22" s="1954">
        <f t="shared" si="135"/>
        <v>0</v>
      </c>
      <c r="LKU22" s="1954">
        <f t="shared" si="135"/>
        <v>0</v>
      </c>
      <c r="LKV22" s="1954">
        <f t="shared" si="135"/>
        <v>0</v>
      </c>
      <c r="LKW22" s="1954">
        <f t="shared" si="135"/>
        <v>0</v>
      </c>
      <c r="LKX22" s="1954">
        <f t="shared" si="135"/>
        <v>0</v>
      </c>
      <c r="LKY22" s="1954">
        <f t="shared" si="135"/>
        <v>0</v>
      </c>
      <c r="LKZ22" s="1954">
        <f t="shared" si="135"/>
        <v>0</v>
      </c>
      <c r="LLA22" s="1954">
        <f t="shared" si="135"/>
        <v>0</v>
      </c>
      <c r="LLB22" s="1954">
        <f t="shared" si="135"/>
        <v>0</v>
      </c>
      <c r="LLC22" s="1954">
        <f t="shared" si="135"/>
        <v>0</v>
      </c>
      <c r="LLD22" s="1954">
        <f t="shared" si="135"/>
        <v>0</v>
      </c>
      <c r="LLE22" s="1954">
        <f t="shared" si="135"/>
        <v>0</v>
      </c>
      <c r="LLF22" s="1954">
        <f t="shared" si="135"/>
        <v>0</v>
      </c>
      <c r="LLG22" s="1954">
        <f t="shared" si="135"/>
        <v>0</v>
      </c>
      <c r="LLH22" s="1954">
        <f t="shared" si="135"/>
        <v>0</v>
      </c>
      <c r="LLI22" s="1954">
        <f t="shared" si="135"/>
        <v>0</v>
      </c>
      <c r="LLJ22" s="1954">
        <f t="shared" si="135"/>
        <v>0</v>
      </c>
      <c r="LLK22" s="1954">
        <f t="shared" si="135"/>
        <v>0</v>
      </c>
      <c r="LLL22" s="1954">
        <f t="shared" si="135"/>
        <v>0</v>
      </c>
      <c r="LLM22" s="1954">
        <f t="shared" si="135"/>
        <v>0</v>
      </c>
      <c r="LLN22" s="1954">
        <f t="shared" si="135"/>
        <v>0</v>
      </c>
      <c r="LLO22" s="1954">
        <f t="shared" si="135"/>
        <v>0</v>
      </c>
      <c r="LLP22" s="1954">
        <f t="shared" si="135"/>
        <v>0</v>
      </c>
      <c r="LLQ22" s="1954">
        <f t="shared" si="135"/>
        <v>0</v>
      </c>
      <c r="LLR22" s="1954">
        <f t="shared" si="135"/>
        <v>0</v>
      </c>
      <c r="LLS22" s="1954">
        <f t="shared" si="135"/>
        <v>0</v>
      </c>
      <c r="LLT22" s="1954">
        <f t="shared" si="135"/>
        <v>0</v>
      </c>
      <c r="LLU22" s="1954">
        <f t="shared" si="135"/>
        <v>0</v>
      </c>
      <c r="LLV22" s="1954">
        <f t="shared" si="135"/>
        <v>0</v>
      </c>
      <c r="LLW22" s="1954">
        <f t="shared" si="135"/>
        <v>0</v>
      </c>
      <c r="LLX22" s="1954">
        <f t="shared" si="135"/>
        <v>0</v>
      </c>
      <c r="LLY22" s="1954">
        <f t="shared" si="135"/>
        <v>0</v>
      </c>
      <c r="LLZ22" s="1954">
        <f t="shared" si="135"/>
        <v>0</v>
      </c>
      <c r="LMA22" s="1954">
        <f t="shared" si="135"/>
        <v>0</v>
      </c>
      <c r="LMB22" s="1954">
        <f t="shared" si="135"/>
        <v>0</v>
      </c>
      <c r="LMC22" s="1954">
        <f t="shared" si="135"/>
        <v>0</v>
      </c>
      <c r="LMD22" s="1954">
        <f t="shared" si="135"/>
        <v>0</v>
      </c>
      <c r="LME22" s="1954">
        <f t="shared" si="135"/>
        <v>0</v>
      </c>
      <c r="LMF22" s="1954">
        <f t="shared" si="135"/>
        <v>0</v>
      </c>
      <c r="LMG22" s="1954">
        <f t="shared" si="135"/>
        <v>0</v>
      </c>
      <c r="LMH22" s="1954">
        <f t="shared" si="135"/>
        <v>0</v>
      </c>
      <c r="LMI22" s="1954">
        <f t="shared" ref="LMI22:LOT22" si="136">IF(AND(LMI$26="End of period",LMI$25="Revenue"),LMI9,0)</f>
        <v>0</v>
      </c>
      <c r="LMJ22" s="1954">
        <f t="shared" si="136"/>
        <v>0</v>
      </c>
      <c r="LMK22" s="1954">
        <f t="shared" si="136"/>
        <v>0</v>
      </c>
      <c r="LML22" s="1954">
        <f t="shared" si="136"/>
        <v>0</v>
      </c>
      <c r="LMM22" s="1954">
        <f t="shared" si="136"/>
        <v>0</v>
      </c>
      <c r="LMN22" s="1954">
        <f t="shared" si="136"/>
        <v>0</v>
      </c>
      <c r="LMO22" s="1954">
        <f t="shared" si="136"/>
        <v>0</v>
      </c>
      <c r="LMP22" s="1954">
        <f t="shared" si="136"/>
        <v>0</v>
      </c>
      <c r="LMQ22" s="1954">
        <f t="shared" si="136"/>
        <v>0</v>
      </c>
      <c r="LMR22" s="1954">
        <f t="shared" si="136"/>
        <v>0</v>
      </c>
      <c r="LMS22" s="1954">
        <f t="shared" si="136"/>
        <v>0</v>
      </c>
      <c r="LMT22" s="1954">
        <f t="shared" si="136"/>
        <v>0</v>
      </c>
      <c r="LMU22" s="1954">
        <f t="shared" si="136"/>
        <v>0</v>
      </c>
      <c r="LMV22" s="1954">
        <f t="shared" si="136"/>
        <v>0</v>
      </c>
      <c r="LMW22" s="1954">
        <f t="shared" si="136"/>
        <v>0</v>
      </c>
      <c r="LMX22" s="1954">
        <f t="shared" si="136"/>
        <v>0</v>
      </c>
      <c r="LMY22" s="1954">
        <f t="shared" si="136"/>
        <v>0</v>
      </c>
      <c r="LMZ22" s="1954">
        <f t="shared" si="136"/>
        <v>0</v>
      </c>
      <c r="LNA22" s="1954">
        <f t="shared" si="136"/>
        <v>0</v>
      </c>
      <c r="LNB22" s="1954">
        <f t="shared" si="136"/>
        <v>0</v>
      </c>
      <c r="LNC22" s="1954">
        <f t="shared" si="136"/>
        <v>0</v>
      </c>
      <c r="LND22" s="1954">
        <f t="shared" si="136"/>
        <v>0</v>
      </c>
      <c r="LNE22" s="1954">
        <f t="shared" si="136"/>
        <v>0</v>
      </c>
      <c r="LNF22" s="1954">
        <f t="shared" si="136"/>
        <v>0</v>
      </c>
      <c r="LNG22" s="1954">
        <f t="shared" si="136"/>
        <v>0</v>
      </c>
      <c r="LNH22" s="1954">
        <f t="shared" si="136"/>
        <v>0</v>
      </c>
      <c r="LNI22" s="1954">
        <f t="shared" si="136"/>
        <v>0</v>
      </c>
      <c r="LNJ22" s="1954">
        <f t="shared" si="136"/>
        <v>0</v>
      </c>
      <c r="LNK22" s="1954">
        <f t="shared" si="136"/>
        <v>0</v>
      </c>
      <c r="LNL22" s="1954">
        <f t="shared" si="136"/>
        <v>0</v>
      </c>
      <c r="LNM22" s="1954">
        <f t="shared" si="136"/>
        <v>0</v>
      </c>
      <c r="LNN22" s="1954">
        <f t="shared" si="136"/>
        <v>0</v>
      </c>
      <c r="LNO22" s="1954">
        <f t="shared" si="136"/>
        <v>0</v>
      </c>
      <c r="LNP22" s="1954">
        <f t="shared" si="136"/>
        <v>0</v>
      </c>
      <c r="LNQ22" s="1954">
        <f t="shared" si="136"/>
        <v>0</v>
      </c>
      <c r="LNR22" s="1954">
        <f t="shared" si="136"/>
        <v>0</v>
      </c>
      <c r="LNS22" s="1954">
        <f t="shared" si="136"/>
        <v>0</v>
      </c>
      <c r="LNT22" s="1954">
        <f t="shared" si="136"/>
        <v>0</v>
      </c>
      <c r="LNU22" s="1954">
        <f t="shared" si="136"/>
        <v>0</v>
      </c>
      <c r="LNV22" s="1954">
        <f t="shared" si="136"/>
        <v>0</v>
      </c>
      <c r="LNW22" s="1954">
        <f t="shared" si="136"/>
        <v>0</v>
      </c>
      <c r="LNX22" s="1954">
        <f t="shared" si="136"/>
        <v>0</v>
      </c>
      <c r="LNY22" s="1954">
        <f t="shared" si="136"/>
        <v>0</v>
      </c>
      <c r="LNZ22" s="1954">
        <f t="shared" si="136"/>
        <v>0</v>
      </c>
      <c r="LOA22" s="1954">
        <f t="shared" si="136"/>
        <v>0</v>
      </c>
      <c r="LOB22" s="1954">
        <f t="shared" si="136"/>
        <v>0</v>
      </c>
      <c r="LOC22" s="1954">
        <f t="shared" si="136"/>
        <v>0</v>
      </c>
      <c r="LOD22" s="1954">
        <f t="shared" si="136"/>
        <v>0</v>
      </c>
      <c r="LOE22" s="1954">
        <f t="shared" si="136"/>
        <v>0</v>
      </c>
      <c r="LOF22" s="1954">
        <f t="shared" si="136"/>
        <v>0</v>
      </c>
      <c r="LOG22" s="1954">
        <f t="shared" si="136"/>
        <v>0</v>
      </c>
      <c r="LOH22" s="1954">
        <f t="shared" si="136"/>
        <v>0</v>
      </c>
      <c r="LOI22" s="1954">
        <f t="shared" si="136"/>
        <v>0</v>
      </c>
      <c r="LOJ22" s="1954">
        <f t="shared" si="136"/>
        <v>0</v>
      </c>
      <c r="LOK22" s="1954">
        <f t="shared" si="136"/>
        <v>0</v>
      </c>
      <c r="LOL22" s="1954">
        <f t="shared" si="136"/>
        <v>0</v>
      </c>
      <c r="LOM22" s="1954">
        <f t="shared" si="136"/>
        <v>0</v>
      </c>
      <c r="LON22" s="1954">
        <f t="shared" si="136"/>
        <v>0</v>
      </c>
      <c r="LOO22" s="1954">
        <f t="shared" si="136"/>
        <v>0</v>
      </c>
      <c r="LOP22" s="1954">
        <f t="shared" si="136"/>
        <v>0</v>
      </c>
      <c r="LOQ22" s="1954">
        <f t="shared" si="136"/>
        <v>0</v>
      </c>
      <c r="LOR22" s="1954">
        <f t="shared" si="136"/>
        <v>0</v>
      </c>
      <c r="LOS22" s="1954">
        <f t="shared" si="136"/>
        <v>0</v>
      </c>
      <c r="LOT22" s="1954">
        <f t="shared" si="136"/>
        <v>0</v>
      </c>
      <c r="LOU22" s="1954">
        <f t="shared" ref="LOU22:LRF22" si="137">IF(AND(LOU$26="End of period",LOU$25="Revenue"),LOU9,0)</f>
        <v>0</v>
      </c>
      <c r="LOV22" s="1954">
        <f t="shared" si="137"/>
        <v>0</v>
      </c>
      <c r="LOW22" s="1954">
        <f t="shared" si="137"/>
        <v>0</v>
      </c>
      <c r="LOX22" s="1954">
        <f t="shared" si="137"/>
        <v>0</v>
      </c>
      <c r="LOY22" s="1954">
        <f t="shared" si="137"/>
        <v>0</v>
      </c>
      <c r="LOZ22" s="1954">
        <f t="shared" si="137"/>
        <v>0</v>
      </c>
      <c r="LPA22" s="1954">
        <f t="shared" si="137"/>
        <v>0</v>
      </c>
      <c r="LPB22" s="1954">
        <f t="shared" si="137"/>
        <v>0</v>
      </c>
      <c r="LPC22" s="1954">
        <f t="shared" si="137"/>
        <v>0</v>
      </c>
      <c r="LPD22" s="1954">
        <f t="shared" si="137"/>
        <v>0</v>
      </c>
      <c r="LPE22" s="1954">
        <f t="shared" si="137"/>
        <v>0</v>
      </c>
      <c r="LPF22" s="1954">
        <f t="shared" si="137"/>
        <v>0</v>
      </c>
      <c r="LPG22" s="1954">
        <f t="shared" si="137"/>
        <v>0</v>
      </c>
      <c r="LPH22" s="1954">
        <f t="shared" si="137"/>
        <v>0</v>
      </c>
      <c r="LPI22" s="1954">
        <f t="shared" si="137"/>
        <v>0</v>
      </c>
      <c r="LPJ22" s="1954">
        <f t="shared" si="137"/>
        <v>0</v>
      </c>
      <c r="LPK22" s="1954">
        <f t="shared" si="137"/>
        <v>0</v>
      </c>
      <c r="LPL22" s="1954">
        <f t="shared" si="137"/>
        <v>0</v>
      </c>
      <c r="LPM22" s="1954">
        <f t="shared" si="137"/>
        <v>0</v>
      </c>
      <c r="LPN22" s="1954">
        <f t="shared" si="137"/>
        <v>0</v>
      </c>
      <c r="LPO22" s="1954">
        <f t="shared" si="137"/>
        <v>0</v>
      </c>
      <c r="LPP22" s="1954">
        <f t="shared" si="137"/>
        <v>0</v>
      </c>
      <c r="LPQ22" s="1954">
        <f t="shared" si="137"/>
        <v>0</v>
      </c>
      <c r="LPR22" s="1954">
        <f t="shared" si="137"/>
        <v>0</v>
      </c>
      <c r="LPS22" s="1954">
        <f t="shared" si="137"/>
        <v>0</v>
      </c>
      <c r="LPT22" s="1954">
        <f t="shared" si="137"/>
        <v>0</v>
      </c>
      <c r="LPU22" s="1954">
        <f t="shared" si="137"/>
        <v>0</v>
      </c>
      <c r="LPV22" s="1954">
        <f t="shared" si="137"/>
        <v>0</v>
      </c>
      <c r="LPW22" s="1954">
        <f t="shared" si="137"/>
        <v>0</v>
      </c>
      <c r="LPX22" s="1954">
        <f t="shared" si="137"/>
        <v>0</v>
      </c>
      <c r="LPY22" s="1954">
        <f t="shared" si="137"/>
        <v>0</v>
      </c>
      <c r="LPZ22" s="1954">
        <f t="shared" si="137"/>
        <v>0</v>
      </c>
      <c r="LQA22" s="1954">
        <f t="shared" si="137"/>
        <v>0</v>
      </c>
      <c r="LQB22" s="1954">
        <f t="shared" si="137"/>
        <v>0</v>
      </c>
      <c r="LQC22" s="1954">
        <f t="shared" si="137"/>
        <v>0</v>
      </c>
      <c r="LQD22" s="1954">
        <f t="shared" si="137"/>
        <v>0</v>
      </c>
      <c r="LQE22" s="1954">
        <f t="shared" si="137"/>
        <v>0</v>
      </c>
      <c r="LQF22" s="1954">
        <f t="shared" si="137"/>
        <v>0</v>
      </c>
      <c r="LQG22" s="1954">
        <f t="shared" si="137"/>
        <v>0</v>
      </c>
      <c r="LQH22" s="1954">
        <f t="shared" si="137"/>
        <v>0</v>
      </c>
      <c r="LQI22" s="1954">
        <f t="shared" si="137"/>
        <v>0</v>
      </c>
      <c r="LQJ22" s="1954">
        <f t="shared" si="137"/>
        <v>0</v>
      </c>
      <c r="LQK22" s="1954">
        <f t="shared" si="137"/>
        <v>0</v>
      </c>
      <c r="LQL22" s="1954">
        <f t="shared" si="137"/>
        <v>0</v>
      </c>
      <c r="LQM22" s="1954">
        <f t="shared" si="137"/>
        <v>0</v>
      </c>
      <c r="LQN22" s="1954">
        <f t="shared" si="137"/>
        <v>0</v>
      </c>
      <c r="LQO22" s="1954">
        <f t="shared" si="137"/>
        <v>0</v>
      </c>
      <c r="LQP22" s="1954">
        <f t="shared" si="137"/>
        <v>0</v>
      </c>
      <c r="LQQ22" s="1954">
        <f t="shared" si="137"/>
        <v>0</v>
      </c>
      <c r="LQR22" s="1954">
        <f t="shared" si="137"/>
        <v>0</v>
      </c>
      <c r="LQS22" s="1954">
        <f t="shared" si="137"/>
        <v>0</v>
      </c>
      <c r="LQT22" s="1954">
        <f t="shared" si="137"/>
        <v>0</v>
      </c>
      <c r="LQU22" s="1954">
        <f t="shared" si="137"/>
        <v>0</v>
      </c>
      <c r="LQV22" s="1954">
        <f t="shared" si="137"/>
        <v>0</v>
      </c>
      <c r="LQW22" s="1954">
        <f t="shared" si="137"/>
        <v>0</v>
      </c>
      <c r="LQX22" s="1954">
        <f t="shared" si="137"/>
        <v>0</v>
      </c>
      <c r="LQY22" s="1954">
        <f t="shared" si="137"/>
        <v>0</v>
      </c>
      <c r="LQZ22" s="1954">
        <f t="shared" si="137"/>
        <v>0</v>
      </c>
      <c r="LRA22" s="1954">
        <f t="shared" si="137"/>
        <v>0</v>
      </c>
      <c r="LRB22" s="1954">
        <f t="shared" si="137"/>
        <v>0</v>
      </c>
      <c r="LRC22" s="1954">
        <f t="shared" si="137"/>
        <v>0</v>
      </c>
      <c r="LRD22" s="1954">
        <f t="shared" si="137"/>
        <v>0</v>
      </c>
      <c r="LRE22" s="1954">
        <f t="shared" si="137"/>
        <v>0</v>
      </c>
      <c r="LRF22" s="1954">
        <f t="shared" si="137"/>
        <v>0</v>
      </c>
      <c r="LRG22" s="1954">
        <f t="shared" ref="LRG22:LTR22" si="138">IF(AND(LRG$26="End of period",LRG$25="Revenue"),LRG9,0)</f>
        <v>0</v>
      </c>
      <c r="LRH22" s="1954">
        <f t="shared" si="138"/>
        <v>0</v>
      </c>
      <c r="LRI22" s="1954">
        <f t="shared" si="138"/>
        <v>0</v>
      </c>
      <c r="LRJ22" s="1954">
        <f t="shared" si="138"/>
        <v>0</v>
      </c>
      <c r="LRK22" s="1954">
        <f t="shared" si="138"/>
        <v>0</v>
      </c>
      <c r="LRL22" s="1954">
        <f t="shared" si="138"/>
        <v>0</v>
      </c>
      <c r="LRM22" s="1954">
        <f t="shared" si="138"/>
        <v>0</v>
      </c>
      <c r="LRN22" s="1954">
        <f t="shared" si="138"/>
        <v>0</v>
      </c>
      <c r="LRO22" s="1954">
        <f t="shared" si="138"/>
        <v>0</v>
      </c>
      <c r="LRP22" s="1954">
        <f t="shared" si="138"/>
        <v>0</v>
      </c>
      <c r="LRQ22" s="1954">
        <f t="shared" si="138"/>
        <v>0</v>
      </c>
      <c r="LRR22" s="1954">
        <f t="shared" si="138"/>
        <v>0</v>
      </c>
      <c r="LRS22" s="1954">
        <f t="shared" si="138"/>
        <v>0</v>
      </c>
      <c r="LRT22" s="1954">
        <f t="shared" si="138"/>
        <v>0</v>
      </c>
      <c r="LRU22" s="1954">
        <f t="shared" si="138"/>
        <v>0</v>
      </c>
      <c r="LRV22" s="1954">
        <f t="shared" si="138"/>
        <v>0</v>
      </c>
      <c r="LRW22" s="1954">
        <f t="shared" si="138"/>
        <v>0</v>
      </c>
      <c r="LRX22" s="1954">
        <f t="shared" si="138"/>
        <v>0</v>
      </c>
      <c r="LRY22" s="1954">
        <f t="shared" si="138"/>
        <v>0</v>
      </c>
      <c r="LRZ22" s="1954">
        <f t="shared" si="138"/>
        <v>0</v>
      </c>
      <c r="LSA22" s="1954">
        <f t="shared" si="138"/>
        <v>0</v>
      </c>
      <c r="LSB22" s="1954">
        <f t="shared" si="138"/>
        <v>0</v>
      </c>
      <c r="LSC22" s="1954">
        <f t="shared" si="138"/>
        <v>0</v>
      </c>
      <c r="LSD22" s="1954">
        <f t="shared" si="138"/>
        <v>0</v>
      </c>
      <c r="LSE22" s="1954">
        <f t="shared" si="138"/>
        <v>0</v>
      </c>
      <c r="LSF22" s="1954">
        <f t="shared" si="138"/>
        <v>0</v>
      </c>
      <c r="LSG22" s="1954">
        <f t="shared" si="138"/>
        <v>0</v>
      </c>
      <c r="LSH22" s="1954">
        <f t="shared" si="138"/>
        <v>0</v>
      </c>
      <c r="LSI22" s="1954">
        <f t="shared" si="138"/>
        <v>0</v>
      </c>
      <c r="LSJ22" s="1954">
        <f t="shared" si="138"/>
        <v>0</v>
      </c>
      <c r="LSK22" s="1954">
        <f t="shared" si="138"/>
        <v>0</v>
      </c>
      <c r="LSL22" s="1954">
        <f t="shared" si="138"/>
        <v>0</v>
      </c>
      <c r="LSM22" s="1954">
        <f t="shared" si="138"/>
        <v>0</v>
      </c>
      <c r="LSN22" s="1954">
        <f t="shared" si="138"/>
        <v>0</v>
      </c>
      <c r="LSO22" s="1954">
        <f t="shared" si="138"/>
        <v>0</v>
      </c>
      <c r="LSP22" s="1954">
        <f t="shared" si="138"/>
        <v>0</v>
      </c>
      <c r="LSQ22" s="1954">
        <f t="shared" si="138"/>
        <v>0</v>
      </c>
      <c r="LSR22" s="1954">
        <f t="shared" si="138"/>
        <v>0</v>
      </c>
      <c r="LSS22" s="1954">
        <f t="shared" si="138"/>
        <v>0</v>
      </c>
      <c r="LST22" s="1954">
        <f t="shared" si="138"/>
        <v>0</v>
      </c>
      <c r="LSU22" s="1954">
        <f t="shared" si="138"/>
        <v>0</v>
      </c>
      <c r="LSV22" s="1954">
        <f t="shared" si="138"/>
        <v>0</v>
      </c>
      <c r="LSW22" s="1954">
        <f t="shared" si="138"/>
        <v>0</v>
      </c>
      <c r="LSX22" s="1954">
        <f t="shared" si="138"/>
        <v>0</v>
      </c>
      <c r="LSY22" s="1954">
        <f t="shared" si="138"/>
        <v>0</v>
      </c>
      <c r="LSZ22" s="1954">
        <f t="shared" si="138"/>
        <v>0</v>
      </c>
      <c r="LTA22" s="1954">
        <f t="shared" si="138"/>
        <v>0</v>
      </c>
      <c r="LTB22" s="1954">
        <f t="shared" si="138"/>
        <v>0</v>
      </c>
      <c r="LTC22" s="1954">
        <f t="shared" si="138"/>
        <v>0</v>
      </c>
      <c r="LTD22" s="1954">
        <f t="shared" si="138"/>
        <v>0</v>
      </c>
      <c r="LTE22" s="1954">
        <f t="shared" si="138"/>
        <v>0</v>
      </c>
      <c r="LTF22" s="1954">
        <f t="shared" si="138"/>
        <v>0</v>
      </c>
      <c r="LTG22" s="1954">
        <f t="shared" si="138"/>
        <v>0</v>
      </c>
      <c r="LTH22" s="1954">
        <f t="shared" si="138"/>
        <v>0</v>
      </c>
      <c r="LTI22" s="1954">
        <f t="shared" si="138"/>
        <v>0</v>
      </c>
      <c r="LTJ22" s="1954">
        <f t="shared" si="138"/>
        <v>0</v>
      </c>
      <c r="LTK22" s="1954">
        <f t="shared" si="138"/>
        <v>0</v>
      </c>
      <c r="LTL22" s="1954">
        <f t="shared" si="138"/>
        <v>0</v>
      </c>
      <c r="LTM22" s="1954">
        <f t="shared" si="138"/>
        <v>0</v>
      </c>
      <c r="LTN22" s="1954">
        <f t="shared" si="138"/>
        <v>0</v>
      </c>
      <c r="LTO22" s="1954">
        <f t="shared" si="138"/>
        <v>0</v>
      </c>
      <c r="LTP22" s="1954">
        <f t="shared" si="138"/>
        <v>0</v>
      </c>
      <c r="LTQ22" s="1954">
        <f t="shared" si="138"/>
        <v>0</v>
      </c>
      <c r="LTR22" s="1954">
        <f t="shared" si="138"/>
        <v>0</v>
      </c>
      <c r="LTS22" s="1954">
        <f t="shared" ref="LTS22:LWD22" si="139">IF(AND(LTS$26="End of period",LTS$25="Revenue"),LTS9,0)</f>
        <v>0</v>
      </c>
      <c r="LTT22" s="1954">
        <f t="shared" si="139"/>
        <v>0</v>
      </c>
      <c r="LTU22" s="1954">
        <f t="shared" si="139"/>
        <v>0</v>
      </c>
      <c r="LTV22" s="1954">
        <f t="shared" si="139"/>
        <v>0</v>
      </c>
      <c r="LTW22" s="1954">
        <f t="shared" si="139"/>
        <v>0</v>
      </c>
      <c r="LTX22" s="1954">
        <f t="shared" si="139"/>
        <v>0</v>
      </c>
      <c r="LTY22" s="1954">
        <f t="shared" si="139"/>
        <v>0</v>
      </c>
      <c r="LTZ22" s="1954">
        <f t="shared" si="139"/>
        <v>0</v>
      </c>
      <c r="LUA22" s="1954">
        <f t="shared" si="139"/>
        <v>0</v>
      </c>
      <c r="LUB22" s="1954">
        <f t="shared" si="139"/>
        <v>0</v>
      </c>
      <c r="LUC22" s="1954">
        <f t="shared" si="139"/>
        <v>0</v>
      </c>
      <c r="LUD22" s="1954">
        <f t="shared" si="139"/>
        <v>0</v>
      </c>
      <c r="LUE22" s="1954">
        <f t="shared" si="139"/>
        <v>0</v>
      </c>
      <c r="LUF22" s="1954">
        <f t="shared" si="139"/>
        <v>0</v>
      </c>
      <c r="LUG22" s="1954">
        <f t="shared" si="139"/>
        <v>0</v>
      </c>
      <c r="LUH22" s="1954">
        <f t="shared" si="139"/>
        <v>0</v>
      </c>
      <c r="LUI22" s="1954">
        <f t="shared" si="139"/>
        <v>0</v>
      </c>
      <c r="LUJ22" s="1954">
        <f t="shared" si="139"/>
        <v>0</v>
      </c>
      <c r="LUK22" s="1954">
        <f t="shared" si="139"/>
        <v>0</v>
      </c>
      <c r="LUL22" s="1954">
        <f t="shared" si="139"/>
        <v>0</v>
      </c>
      <c r="LUM22" s="1954">
        <f t="shared" si="139"/>
        <v>0</v>
      </c>
      <c r="LUN22" s="1954">
        <f t="shared" si="139"/>
        <v>0</v>
      </c>
      <c r="LUO22" s="1954">
        <f t="shared" si="139"/>
        <v>0</v>
      </c>
      <c r="LUP22" s="1954">
        <f t="shared" si="139"/>
        <v>0</v>
      </c>
      <c r="LUQ22" s="1954">
        <f t="shared" si="139"/>
        <v>0</v>
      </c>
      <c r="LUR22" s="1954">
        <f t="shared" si="139"/>
        <v>0</v>
      </c>
      <c r="LUS22" s="1954">
        <f t="shared" si="139"/>
        <v>0</v>
      </c>
      <c r="LUT22" s="1954">
        <f t="shared" si="139"/>
        <v>0</v>
      </c>
      <c r="LUU22" s="1954">
        <f t="shared" si="139"/>
        <v>0</v>
      </c>
      <c r="LUV22" s="1954">
        <f t="shared" si="139"/>
        <v>0</v>
      </c>
      <c r="LUW22" s="1954">
        <f t="shared" si="139"/>
        <v>0</v>
      </c>
      <c r="LUX22" s="1954">
        <f t="shared" si="139"/>
        <v>0</v>
      </c>
      <c r="LUY22" s="1954">
        <f t="shared" si="139"/>
        <v>0</v>
      </c>
      <c r="LUZ22" s="1954">
        <f t="shared" si="139"/>
        <v>0</v>
      </c>
      <c r="LVA22" s="1954">
        <f t="shared" si="139"/>
        <v>0</v>
      </c>
      <c r="LVB22" s="1954">
        <f t="shared" si="139"/>
        <v>0</v>
      </c>
      <c r="LVC22" s="1954">
        <f t="shared" si="139"/>
        <v>0</v>
      </c>
      <c r="LVD22" s="1954">
        <f t="shared" si="139"/>
        <v>0</v>
      </c>
      <c r="LVE22" s="1954">
        <f t="shared" si="139"/>
        <v>0</v>
      </c>
      <c r="LVF22" s="1954">
        <f t="shared" si="139"/>
        <v>0</v>
      </c>
      <c r="LVG22" s="1954">
        <f t="shared" si="139"/>
        <v>0</v>
      </c>
      <c r="LVH22" s="1954">
        <f t="shared" si="139"/>
        <v>0</v>
      </c>
      <c r="LVI22" s="1954">
        <f t="shared" si="139"/>
        <v>0</v>
      </c>
      <c r="LVJ22" s="1954">
        <f t="shared" si="139"/>
        <v>0</v>
      </c>
      <c r="LVK22" s="1954">
        <f t="shared" si="139"/>
        <v>0</v>
      </c>
      <c r="LVL22" s="1954">
        <f t="shared" si="139"/>
        <v>0</v>
      </c>
      <c r="LVM22" s="1954">
        <f t="shared" si="139"/>
        <v>0</v>
      </c>
      <c r="LVN22" s="1954">
        <f t="shared" si="139"/>
        <v>0</v>
      </c>
      <c r="LVO22" s="1954">
        <f t="shared" si="139"/>
        <v>0</v>
      </c>
      <c r="LVP22" s="1954">
        <f t="shared" si="139"/>
        <v>0</v>
      </c>
      <c r="LVQ22" s="1954">
        <f t="shared" si="139"/>
        <v>0</v>
      </c>
      <c r="LVR22" s="1954">
        <f t="shared" si="139"/>
        <v>0</v>
      </c>
      <c r="LVS22" s="1954">
        <f t="shared" si="139"/>
        <v>0</v>
      </c>
      <c r="LVT22" s="1954">
        <f t="shared" si="139"/>
        <v>0</v>
      </c>
      <c r="LVU22" s="1954">
        <f t="shared" si="139"/>
        <v>0</v>
      </c>
      <c r="LVV22" s="1954">
        <f t="shared" si="139"/>
        <v>0</v>
      </c>
      <c r="LVW22" s="1954">
        <f t="shared" si="139"/>
        <v>0</v>
      </c>
      <c r="LVX22" s="1954">
        <f t="shared" si="139"/>
        <v>0</v>
      </c>
      <c r="LVY22" s="1954">
        <f t="shared" si="139"/>
        <v>0</v>
      </c>
      <c r="LVZ22" s="1954">
        <f t="shared" si="139"/>
        <v>0</v>
      </c>
      <c r="LWA22" s="1954">
        <f t="shared" si="139"/>
        <v>0</v>
      </c>
      <c r="LWB22" s="1954">
        <f t="shared" si="139"/>
        <v>0</v>
      </c>
      <c r="LWC22" s="1954">
        <f t="shared" si="139"/>
        <v>0</v>
      </c>
      <c r="LWD22" s="1954">
        <f t="shared" si="139"/>
        <v>0</v>
      </c>
      <c r="LWE22" s="1954">
        <f t="shared" ref="LWE22:LYP22" si="140">IF(AND(LWE$26="End of period",LWE$25="Revenue"),LWE9,0)</f>
        <v>0</v>
      </c>
      <c r="LWF22" s="1954">
        <f t="shared" si="140"/>
        <v>0</v>
      </c>
      <c r="LWG22" s="1954">
        <f t="shared" si="140"/>
        <v>0</v>
      </c>
      <c r="LWH22" s="1954">
        <f t="shared" si="140"/>
        <v>0</v>
      </c>
      <c r="LWI22" s="1954">
        <f t="shared" si="140"/>
        <v>0</v>
      </c>
      <c r="LWJ22" s="1954">
        <f t="shared" si="140"/>
        <v>0</v>
      </c>
      <c r="LWK22" s="1954">
        <f t="shared" si="140"/>
        <v>0</v>
      </c>
      <c r="LWL22" s="1954">
        <f t="shared" si="140"/>
        <v>0</v>
      </c>
      <c r="LWM22" s="1954">
        <f t="shared" si="140"/>
        <v>0</v>
      </c>
      <c r="LWN22" s="1954">
        <f t="shared" si="140"/>
        <v>0</v>
      </c>
      <c r="LWO22" s="1954">
        <f t="shared" si="140"/>
        <v>0</v>
      </c>
      <c r="LWP22" s="1954">
        <f t="shared" si="140"/>
        <v>0</v>
      </c>
      <c r="LWQ22" s="1954">
        <f t="shared" si="140"/>
        <v>0</v>
      </c>
      <c r="LWR22" s="1954">
        <f t="shared" si="140"/>
        <v>0</v>
      </c>
      <c r="LWS22" s="1954">
        <f t="shared" si="140"/>
        <v>0</v>
      </c>
      <c r="LWT22" s="1954">
        <f t="shared" si="140"/>
        <v>0</v>
      </c>
      <c r="LWU22" s="1954">
        <f t="shared" si="140"/>
        <v>0</v>
      </c>
      <c r="LWV22" s="1954">
        <f t="shared" si="140"/>
        <v>0</v>
      </c>
      <c r="LWW22" s="1954">
        <f t="shared" si="140"/>
        <v>0</v>
      </c>
      <c r="LWX22" s="1954">
        <f t="shared" si="140"/>
        <v>0</v>
      </c>
      <c r="LWY22" s="1954">
        <f t="shared" si="140"/>
        <v>0</v>
      </c>
      <c r="LWZ22" s="1954">
        <f t="shared" si="140"/>
        <v>0</v>
      </c>
      <c r="LXA22" s="1954">
        <f t="shared" si="140"/>
        <v>0</v>
      </c>
      <c r="LXB22" s="1954">
        <f t="shared" si="140"/>
        <v>0</v>
      </c>
      <c r="LXC22" s="1954">
        <f t="shared" si="140"/>
        <v>0</v>
      </c>
      <c r="LXD22" s="1954">
        <f t="shared" si="140"/>
        <v>0</v>
      </c>
      <c r="LXE22" s="1954">
        <f t="shared" si="140"/>
        <v>0</v>
      </c>
      <c r="LXF22" s="1954">
        <f t="shared" si="140"/>
        <v>0</v>
      </c>
      <c r="LXG22" s="1954">
        <f t="shared" si="140"/>
        <v>0</v>
      </c>
      <c r="LXH22" s="1954">
        <f t="shared" si="140"/>
        <v>0</v>
      </c>
      <c r="LXI22" s="1954">
        <f t="shared" si="140"/>
        <v>0</v>
      </c>
      <c r="LXJ22" s="1954">
        <f t="shared" si="140"/>
        <v>0</v>
      </c>
      <c r="LXK22" s="1954">
        <f t="shared" si="140"/>
        <v>0</v>
      </c>
      <c r="LXL22" s="1954">
        <f t="shared" si="140"/>
        <v>0</v>
      </c>
      <c r="LXM22" s="1954">
        <f t="shared" si="140"/>
        <v>0</v>
      </c>
      <c r="LXN22" s="1954">
        <f t="shared" si="140"/>
        <v>0</v>
      </c>
      <c r="LXO22" s="1954">
        <f t="shared" si="140"/>
        <v>0</v>
      </c>
      <c r="LXP22" s="1954">
        <f t="shared" si="140"/>
        <v>0</v>
      </c>
      <c r="LXQ22" s="1954">
        <f t="shared" si="140"/>
        <v>0</v>
      </c>
      <c r="LXR22" s="1954">
        <f t="shared" si="140"/>
        <v>0</v>
      </c>
      <c r="LXS22" s="1954">
        <f t="shared" si="140"/>
        <v>0</v>
      </c>
      <c r="LXT22" s="1954">
        <f t="shared" si="140"/>
        <v>0</v>
      </c>
      <c r="LXU22" s="1954">
        <f t="shared" si="140"/>
        <v>0</v>
      </c>
      <c r="LXV22" s="1954">
        <f t="shared" si="140"/>
        <v>0</v>
      </c>
      <c r="LXW22" s="1954">
        <f t="shared" si="140"/>
        <v>0</v>
      </c>
      <c r="LXX22" s="1954">
        <f t="shared" si="140"/>
        <v>0</v>
      </c>
      <c r="LXY22" s="1954">
        <f t="shared" si="140"/>
        <v>0</v>
      </c>
      <c r="LXZ22" s="1954">
        <f t="shared" si="140"/>
        <v>0</v>
      </c>
      <c r="LYA22" s="1954">
        <f t="shared" si="140"/>
        <v>0</v>
      </c>
      <c r="LYB22" s="1954">
        <f t="shared" si="140"/>
        <v>0</v>
      </c>
      <c r="LYC22" s="1954">
        <f t="shared" si="140"/>
        <v>0</v>
      </c>
      <c r="LYD22" s="1954">
        <f t="shared" si="140"/>
        <v>0</v>
      </c>
      <c r="LYE22" s="1954">
        <f t="shared" si="140"/>
        <v>0</v>
      </c>
      <c r="LYF22" s="1954">
        <f t="shared" si="140"/>
        <v>0</v>
      </c>
      <c r="LYG22" s="1954">
        <f t="shared" si="140"/>
        <v>0</v>
      </c>
      <c r="LYH22" s="1954">
        <f t="shared" si="140"/>
        <v>0</v>
      </c>
      <c r="LYI22" s="1954">
        <f t="shared" si="140"/>
        <v>0</v>
      </c>
      <c r="LYJ22" s="1954">
        <f t="shared" si="140"/>
        <v>0</v>
      </c>
      <c r="LYK22" s="1954">
        <f t="shared" si="140"/>
        <v>0</v>
      </c>
      <c r="LYL22" s="1954">
        <f t="shared" si="140"/>
        <v>0</v>
      </c>
      <c r="LYM22" s="1954">
        <f t="shared" si="140"/>
        <v>0</v>
      </c>
      <c r="LYN22" s="1954">
        <f t="shared" si="140"/>
        <v>0</v>
      </c>
      <c r="LYO22" s="1954">
        <f t="shared" si="140"/>
        <v>0</v>
      </c>
      <c r="LYP22" s="1954">
        <f t="shared" si="140"/>
        <v>0</v>
      </c>
      <c r="LYQ22" s="1954">
        <f t="shared" ref="LYQ22:MBB22" si="141">IF(AND(LYQ$26="End of period",LYQ$25="Revenue"),LYQ9,0)</f>
        <v>0</v>
      </c>
      <c r="LYR22" s="1954">
        <f t="shared" si="141"/>
        <v>0</v>
      </c>
      <c r="LYS22" s="1954">
        <f t="shared" si="141"/>
        <v>0</v>
      </c>
      <c r="LYT22" s="1954">
        <f t="shared" si="141"/>
        <v>0</v>
      </c>
      <c r="LYU22" s="1954">
        <f t="shared" si="141"/>
        <v>0</v>
      </c>
      <c r="LYV22" s="1954">
        <f t="shared" si="141"/>
        <v>0</v>
      </c>
      <c r="LYW22" s="1954">
        <f t="shared" si="141"/>
        <v>0</v>
      </c>
      <c r="LYX22" s="1954">
        <f t="shared" si="141"/>
        <v>0</v>
      </c>
      <c r="LYY22" s="1954">
        <f t="shared" si="141"/>
        <v>0</v>
      </c>
      <c r="LYZ22" s="1954">
        <f t="shared" si="141"/>
        <v>0</v>
      </c>
      <c r="LZA22" s="1954">
        <f t="shared" si="141"/>
        <v>0</v>
      </c>
      <c r="LZB22" s="1954">
        <f t="shared" si="141"/>
        <v>0</v>
      </c>
      <c r="LZC22" s="1954">
        <f t="shared" si="141"/>
        <v>0</v>
      </c>
      <c r="LZD22" s="1954">
        <f t="shared" si="141"/>
        <v>0</v>
      </c>
      <c r="LZE22" s="1954">
        <f t="shared" si="141"/>
        <v>0</v>
      </c>
      <c r="LZF22" s="1954">
        <f t="shared" si="141"/>
        <v>0</v>
      </c>
      <c r="LZG22" s="1954">
        <f t="shared" si="141"/>
        <v>0</v>
      </c>
      <c r="LZH22" s="1954">
        <f t="shared" si="141"/>
        <v>0</v>
      </c>
      <c r="LZI22" s="1954">
        <f t="shared" si="141"/>
        <v>0</v>
      </c>
      <c r="LZJ22" s="1954">
        <f t="shared" si="141"/>
        <v>0</v>
      </c>
      <c r="LZK22" s="1954">
        <f t="shared" si="141"/>
        <v>0</v>
      </c>
      <c r="LZL22" s="1954">
        <f t="shared" si="141"/>
        <v>0</v>
      </c>
      <c r="LZM22" s="1954">
        <f t="shared" si="141"/>
        <v>0</v>
      </c>
      <c r="LZN22" s="1954">
        <f t="shared" si="141"/>
        <v>0</v>
      </c>
      <c r="LZO22" s="1954">
        <f t="shared" si="141"/>
        <v>0</v>
      </c>
      <c r="LZP22" s="1954">
        <f t="shared" si="141"/>
        <v>0</v>
      </c>
      <c r="LZQ22" s="1954">
        <f t="shared" si="141"/>
        <v>0</v>
      </c>
      <c r="LZR22" s="1954">
        <f t="shared" si="141"/>
        <v>0</v>
      </c>
      <c r="LZS22" s="1954">
        <f t="shared" si="141"/>
        <v>0</v>
      </c>
      <c r="LZT22" s="1954">
        <f t="shared" si="141"/>
        <v>0</v>
      </c>
      <c r="LZU22" s="1954">
        <f t="shared" si="141"/>
        <v>0</v>
      </c>
      <c r="LZV22" s="1954">
        <f t="shared" si="141"/>
        <v>0</v>
      </c>
      <c r="LZW22" s="1954">
        <f t="shared" si="141"/>
        <v>0</v>
      </c>
      <c r="LZX22" s="1954">
        <f t="shared" si="141"/>
        <v>0</v>
      </c>
      <c r="LZY22" s="1954">
        <f t="shared" si="141"/>
        <v>0</v>
      </c>
      <c r="LZZ22" s="1954">
        <f t="shared" si="141"/>
        <v>0</v>
      </c>
      <c r="MAA22" s="1954">
        <f t="shared" si="141"/>
        <v>0</v>
      </c>
      <c r="MAB22" s="1954">
        <f t="shared" si="141"/>
        <v>0</v>
      </c>
      <c r="MAC22" s="1954">
        <f t="shared" si="141"/>
        <v>0</v>
      </c>
      <c r="MAD22" s="1954">
        <f t="shared" si="141"/>
        <v>0</v>
      </c>
      <c r="MAE22" s="1954">
        <f t="shared" si="141"/>
        <v>0</v>
      </c>
      <c r="MAF22" s="1954">
        <f t="shared" si="141"/>
        <v>0</v>
      </c>
      <c r="MAG22" s="1954">
        <f t="shared" si="141"/>
        <v>0</v>
      </c>
      <c r="MAH22" s="1954">
        <f t="shared" si="141"/>
        <v>0</v>
      </c>
      <c r="MAI22" s="1954">
        <f t="shared" si="141"/>
        <v>0</v>
      </c>
      <c r="MAJ22" s="1954">
        <f t="shared" si="141"/>
        <v>0</v>
      </c>
      <c r="MAK22" s="1954">
        <f t="shared" si="141"/>
        <v>0</v>
      </c>
      <c r="MAL22" s="1954">
        <f t="shared" si="141"/>
        <v>0</v>
      </c>
      <c r="MAM22" s="1954">
        <f t="shared" si="141"/>
        <v>0</v>
      </c>
      <c r="MAN22" s="1954">
        <f t="shared" si="141"/>
        <v>0</v>
      </c>
      <c r="MAO22" s="1954">
        <f t="shared" si="141"/>
        <v>0</v>
      </c>
      <c r="MAP22" s="1954">
        <f t="shared" si="141"/>
        <v>0</v>
      </c>
      <c r="MAQ22" s="1954">
        <f t="shared" si="141"/>
        <v>0</v>
      </c>
      <c r="MAR22" s="1954">
        <f t="shared" si="141"/>
        <v>0</v>
      </c>
      <c r="MAS22" s="1954">
        <f t="shared" si="141"/>
        <v>0</v>
      </c>
      <c r="MAT22" s="1954">
        <f t="shared" si="141"/>
        <v>0</v>
      </c>
      <c r="MAU22" s="1954">
        <f t="shared" si="141"/>
        <v>0</v>
      </c>
      <c r="MAV22" s="1954">
        <f t="shared" si="141"/>
        <v>0</v>
      </c>
      <c r="MAW22" s="1954">
        <f t="shared" si="141"/>
        <v>0</v>
      </c>
      <c r="MAX22" s="1954">
        <f t="shared" si="141"/>
        <v>0</v>
      </c>
      <c r="MAY22" s="1954">
        <f t="shared" si="141"/>
        <v>0</v>
      </c>
      <c r="MAZ22" s="1954">
        <f t="shared" si="141"/>
        <v>0</v>
      </c>
      <c r="MBA22" s="1954">
        <f t="shared" si="141"/>
        <v>0</v>
      </c>
      <c r="MBB22" s="1954">
        <f t="shared" si="141"/>
        <v>0</v>
      </c>
      <c r="MBC22" s="1954">
        <f t="shared" ref="MBC22:MDN22" si="142">IF(AND(MBC$26="End of period",MBC$25="Revenue"),MBC9,0)</f>
        <v>0</v>
      </c>
      <c r="MBD22" s="1954">
        <f t="shared" si="142"/>
        <v>0</v>
      </c>
      <c r="MBE22" s="1954">
        <f t="shared" si="142"/>
        <v>0</v>
      </c>
      <c r="MBF22" s="1954">
        <f t="shared" si="142"/>
        <v>0</v>
      </c>
      <c r="MBG22" s="1954">
        <f t="shared" si="142"/>
        <v>0</v>
      </c>
      <c r="MBH22" s="1954">
        <f t="shared" si="142"/>
        <v>0</v>
      </c>
      <c r="MBI22" s="1954">
        <f t="shared" si="142"/>
        <v>0</v>
      </c>
      <c r="MBJ22" s="1954">
        <f t="shared" si="142"/>
        <v>0</v>
      </c>
      <c r="MBK22" s="1954">
        <f t="shared" si="142"/>
        <v>0</v>
      </c>
      <c r="MBL22" s="1954">
        <f t="shared" si="142"/>
        <v>0</v>
      </c>
      <c r="MBM22" s="1954">
        <f t="shared" si="142"/>
        <v>0</v>
      </c>
      <c r="MBN22" s="1954">
        <f t="shared" si="142"/>
        <v>0</v>
      </c>
      <c r="MBO22" s="1954">
        <f t="shared" si="142"/>
        <v>0</v>
      </c>
      <c r="MBP22" s="1954">
        <f t="shared" si="142"/>
        <v>0</v>
      </c>
      <c r="MBQ22" s="1954">
        <f t="shared" si="142"/>
        <v>0</v>
      </c>
      <c r="MBR22" s="1954">
        <f t="shared" si="142"/>
        <v>0</v>
      </c>
      <c r="MBS22" s="1954">
        <f t="shared" si="142"/>
        <v>0</v>
      </c>
      <c r="MBT22" s="1954">
        <f t="shared" si="142"/>
        <v>0</v>
      </c>
      <c r="MBU22" s="1954">
        <f t="shared" si="142"/>
        <v>0</v>
      </c>
      <c r="MBV22" s="1954">
        <f t="shared" si="142"/>
        <v>0</v>
      </c>
      <c r="MBW22" s="1954">
        <f t="shared" si="142"/>
        <v>0</v>
      </c>
      <c r="MBX22" s="1954">
        <f t="shared" si="142"/>
        <v>0</v>
      </c>
      <c r="MBY22" s="1954">
        <f t="shared" si="142"/>
        <v>0</v>
      </c>
      <c r="MBZ22" s="1954">
        <f t="shared" si="142"/>
        <v>0</v>
      </c>
      <c r="MCA22" s="1954">
        <f t="shared" si="142"/>
        <v>0</v>
      </c>
      <c r="MCB22" s="1954">
        <f t="shared" si="142"/>
        <v>0</v>
      </c>
      <c r="MCC22" s="1954">
        <f t="shared" si="142"/>
        <v>0</v>
      </c>
      <c r="MCD22" s="1954">
        <f t="shared" si="142"/>
        <v>0</v>
      </c>
      <c r="MCE22" s="1954">
        <f t="shared" si="142"/>
        <v>0</v>
      </c>
      <c r="MCF22" s="1954">
        <f t="shared" si="142"/>
        <v>0</v>
      </c>
      <c r="MCG22" s="1954">
        <f t="shared" si="142"/>
        <v>0</v>
      </c>
      <c r="MCH22" s="1954">
        <f t="shared" si="142"/>
        <v>0</v>
      </c>
      <c r="MCI22" s="1954">
        <f t="shared" si="142"/>
        <v>0</v>
      </c>
      <c r="MCJ22" s="1954">
        <f t="shared" si="142"/>
        <v>0</v>
      </c>
      <c r="MCK22" s="1954">
        <f t="shared" si="142"/>
        <v>0</v>
      </c>
      <c r="MCL22" s="1954">
        <f t="shared" si="142"/>
        <v>0</v>
      </c>
      <c r="MCM22" s="1954">
        <f t="shared" si="142"/>
        <v>0</v>
      </c>
      <c r="MCN22" s="1954">
        <f t="shared" si="142"/>
        <v>0</v>
      </c>
      <c r="MCO22" s="1954">
        <f t="shared" si="142"/>
        <v>0</v>
      </c>
      <c r="MCP22" s="1954">
        <f t="shared" si="142"/>
        <v>0</v>
      </c>
      <c r="MCQ22" s="1954">
        <f t="shared" si="142"/>
        <v>0</v>
      </c>
      <c r="MCR22" s="1954">
        <f t="shared" si="142"/>
        <v>0</v>
      </c>
      <c r="MCS22" s="1954">
        <f t="shared" si="142"/>
        <v>0</v>
      </c>
      <c r="MCT22" s="1954">
        <f t="shared" si="142"/>
        <v>0</v>
      </c>
      <c r="MCU22" s="1954">
        <f t="shared" si="142"/>
        <v>0</v>
      </c>
      <c r="MCV22" s="1954">
        <f t="shared" si="142"/>
        <v>0</v>
      </c>
      <c r="MCW22" s="1954">
        <f t="shared" si="142"/>
        <v>0</v>
      </c>
      <c r="MCX22" s="1954">
        <f t="shared" si="142"/>
        <v>0</v>
      </c>
      <c r="MCY22" s="1954">
        <f t="shared" si="142"/>
        <v>0</v>
      </c>
      <c r="MCZ22" s="1954">
        <f t="shared" si="142"/>
        <v>0</v>
      </c>
      <c r="MDA22" s="1954">
        <f t="shared" si="142"/>
        <v>0</v>
      </c>
      <c r="MDB22" s="1954">
        <f t="shared" si="142"/>
        <v>0</v>
      </c>
      <c r="MDC22" s="1954">
        <f t="shared" si="142"/>
        <v>0</v>
      </c>
      <c r="MDD22" s="1954">
        <f t="shared" si="142"/>
        <v>0</v>
      </c>
      <c r="MDE22" s="1954">
        <f t="shared" si="142"/>
        <v>0</v>
      </c>
      <c r="MDF22" s="1954">
        <f t="shared" si="142"/>
        <v>0</v>
      </c>
      <c r="MDG22" s="1954">
        <f t="shared" si="142"/>
        <v>0</v>
      </c>
      <c r="MDH22" s="1954">
        <f t="shared" si="142"/>
        <v>0</v>
      </c>
      <c r="MDI22" s="1954">
        <f t="shared" si="142"/>
        <v>0</v>
      </c>
      <c r="MDJ22" s="1954">
        <f t="shared" si="142"/>
        <v>0</v>
      </c>
      <c r="MDK22" s="1954">
        <f t="shared" si="142"/>
        <v>0</v>
      </c>
      <c r="MDL22" s="1954">
        <f t="shared" si="142"/>
        <v>0</v>
      </c>
      <c r="MDM22" s="1954">
        <f t="shared" si="142"/>
        <v>0</v>
      </c>
      <c r="MDN22" s="1954">
        <f t="shared" si="142"/>
        <v>0</v>
      </c>
      <c r="MDO22" s="1954">
        <f t="shared" ref="MDO22:MFZ22" si="143">IF(AND(MDO$26="End of period",MDO$25="Revenue"),MDO9,0)</f>
        <v>0</v>
      </c>
      <c r="MDP22" s="1954">
        <f t="shared" si="143"/>
        <v>0</v>
      </c>
      <c r="MDQ22" s="1954">
        <f t="shared" si="143"/>
        <v>0</v>
      </c>
      <c r="MDR22" s="1954">
        <f t="shared" si="143"/>
        <v>0</v>
      </c>
      <c r="MDS22" s="1954">
        <f t="shared" si="143"/>
        <v>0</v>
      </c>
      <c r="MDT22" s="1954">
        <f t="shared" si="143"/>
        <v>0</v>
      </c>
      <c r="MDU22" s="1954">
        <f t="shared" si="143"/>
        <v>0</v>
      </c>
      <c r="MDV22" s="1954">
        <f t="shared" si="143"/>
        <v>0</v>
      </c>
      <c r="MDW22" s="1954">
        <f t="shared" si="143"/>
        <v>0</v>
      </c>
      <c r="MDX22" s="1954">
        <f t="shared" si="143"/>
        <v>0</v>
      </c>
      <c r="MDY22" s="1954">
        <f t="shared" si="143"/>
        <v>0</v>
      </c>
      <c r="MDZ22" s="1954">
        <f t="shared" si="143"/>
        <v>0</v>
      </c>
      <c r="MEA22" s="1954">
        <f t="shared" si="143"/>
        <v>0</v>
      </c>
      <c r="MEB22" s="1954">
        <f t="shared" si="143"/>
        <v>0</v>
      </c>
      <c r="MEC22" s="1954">
        <f t="shared" si="143"/>
        <v>0</v>
      </c>
      <c r="MED22" s="1954">
        <f t="shared" si="143"/>
        <v>0</v>
      </c>
      <c r="MEE22" s="1954">
        <f t="shared" si="143"/>
        <v>0</v>
      </c>
      <c r="MEF22" s="1954">
        <f t="shared" si="143"/>
        <v>0</v>
      </c>
      <c r="MEG22" s="1954">
        <f t="shared" si="143"/>
        <v>0</v>
      </c>
      <c r="MEH22" s="1954">
        <f t="shared" si="143"/>
        <v>0</v>
      </c>
      <c r="MEI22" s="1954">
        <f t="shared" si="143"/>
        <v>0</v>
      </c>
      <c r="MEJ22" s="1954">
        <f t="shared" si="143"/>
        <v>0</v>
      </c>
      <c r="MEK22" s="1954">
        <f t="shared" si="143"/>
        <v>0</v>
      </c>
      <c r="MEL22" s="1954">
        <f t="shared" si="143"/>
        <v>0</v>
      </c>
      <c r="MEM22" s="1954">
        <f t="shared" si="143"/>
        <v>0</v>
      </c>
      <c r="MEN22" s="1954">
        <f t="shared" si="143"/>
        <v>0</v>
      </c>
      <c r="MEO22" s="1954">
        <f t="shared" si="143"/>
        <v>0</v>
      </c>
      <c r="MEP22" s="1954">
        <f t="shared" si="143"/>
        <v>0</v>
      </c>
      <c r="MEQ22" s="1954">
        <f t="shared" si="143"/>
        <v>0</v>
      </c>
      <c r="MER22" s="1954">
        <f t="shared" si="143"/>
        <v>0</v>
      </c>
      <c r="MES22" s="1954">
        <f t="shared" si="143"/>
        <v>0</v>
      </c>
      <c r="MET22" s="1954">
        <f t="shared" si="143"/>
        <v>0</v>
      </c>
      <c r="MEU22" s="1954">
        <f t="shared" si="143"/>
        <v>0</v>
      </c>
      <c r="MEV22" s="1954">
        <f t="shared" si="143"/>
        <v>0</v>
      </c>
      <c r="MEW22" s="1954">
        <f t="shared" si="143"/>
        <v>0</v>
      </c>
      <c r="MEX22" s="1954">
        <f t="shared" si="143"/>
        <v>0</v>
      </c>
      <c r="MEY22" s="1954">
        <f t="shared" si="143"/>
        <v>0</v>
      </c>
      <c r="MEZ22" s="1954">
        <f t="shared" si="143"/>
        <v>0</v>
      </c>
      <c r="MFA22" s="1954">
        <f t="shared" si="143"/>
        <v>0</v>
      </c>
      <c r="MFB22" s="1954">
        <f t="shared" si="143"/>
        <v>0</v>
      </c>
      <c r="MFC22" s="1954">
        <f t="shared" si="143"/>
        <v>0</v>
      </c>
      <c r="MFD22" s="1954">
        <f t="shared" si="143"/>
        <v>0</v>
      </c>
      <c r="MFE22" s="1954">
        <f t="shared" si="143"/>
        <v>0</v>
      </c>
      <c r="MFF22" s="1954">
        <f t="shared" si="143"/>
        <v>0</v>
      </c>
      <c r="MFG22" s="1954">
        <f t="shared" si="143"/>
        <v>0</v>
      </c>
      <c r="MFH22" s="1954">
        <f t="shared" si="143"/>
        <v>0</v>
      </c>
      <c r="MFI22" s="1954">
        <f t="shared" si="143"/>
        <v>0</v>
      </c>
      <c r="MFJ22" s="1954">
        <f t="shared" si="143"/>
        <v>0</v>
      </c>
      <c r="MFK22" s="1954">
        <f t="shared" si="143"/>
        <v>0</v>
      </c>
      <c r="MFL22" s="1954">
        <f t="shared" si="143"/>
        <v>0</v>
      </c>
      <c r="MFM22" s="1954">
        <f t="shared" si="143"/>
        <v>0</v>
      </c>
      <c r="MFN22" s="1954">
        <f t="shared" si="143"/>
        <v>0</v>
      </c>
      <c r="MFO22" s="1954">
        <f t="shared" si="143"/>
        <v>0</v>
      </c>
      <c r="MFP22" s="1954">
        <f t="shared" si="143"/>
        <v>0</v>
      </c>
      <c r="MFQ22" s="1954">
        <f t="shared" si="143"/>
        <v>0</v>
      </c>
      <c r="MFR22" s="1954">
        <f t="shared" si="143"/>
        <v>0</v>
      </c>
      <c r="MFS22" s="1954">
        <f t="shared" si="143"/>
        <v>0</v>
      </c>
      <c r="MFT22" s="1954">
        <f t="shared" si="143"/>
        <v>0</v>
      </c>
      <c r="MFU22" s="1954">
        <f t="shared" si="143"/>
        <v>0</v>
      </c>
      <c r="MFV22" s="1954">
        <f t="shared" si="143"/>
        <v>0</v>
      </c>
      <c r="MFW22" s="1954">
        <f t="shared" si="143"/>
        <v>0</v>
      </c>
      <c r="MFX22" s="1954">
        <f t="shared" si="143"/>
        <v>0</v>
      </c>
      <c r="MFY22" s="1954">
        <f t="shared" si="143"/>
        <v>0</v>
      </c>
      <c r="MFZ22" s="1954">
        <f t="shared" si="143"/>
        <v>0</v>
      </c>
      <c r="MGA22" s="1954">
        <f t="shared" ref="MGA22:MIL22" si="144">IF(AND(MGA$26="End of period",MGA$25="Revenue"),MGA9,0)</f>
        <v>0</v>
      </c>
      <c r="MGB22" s="1954">
        <f t="shared" si="144"/>
        <v>0</v>
      </c>
      <c r="MGC22" s="1954">
        <f t="shared" si="144"/>
        <v>0</v>
      </c>
      <c r="MGD22" s="1954">
        <f t="shared" si="144"/>
        <v>0</v>
      </c>
      <c r="MGE22" s="1954">
        <f t="shared" si="144"/>
        <v>0</v>
      </c>
      <c r="MGF22" s="1954">
        <f t="shared" si="144"/>
        <v>0</v>
      </c>
      <c r="MGG22" s="1954">
        <f t="shared" si="144"/>
        <v>0</v>
      </c>
      <c r="MGH22" s="1954">
        <f t="shared" si="144"/>
        <v>0</v>
      </c>
      <c r="MGI22" s="1954">
        <f t="shared" si="144"/>
        <v>0</v>
      </c>
      <c r="MGJ22" s="1954">
        <f t="shared" si="144"/>
        <v>0</v>
      </c>
      <c r="MGK22" s="1954">
        <f t="shared" si="144"/>
        <v>0</v>
      </c>
      <c r="MGL22" s="1954">
        <f t="shared" si="144"/>
        <v>0</v>
      </c>
      <c r="MGM22" s="1954">
        <f t="shared" si="144"/>
        <v>0</v>
      </c>
      <c r="MGN22" s="1954">
        <f t="shared" si="144"/>
        <v>0</v>
      </c>
      <c r="MGO22" s="1954">
        <f t="shared" si="144"/>
        <v>0</v>
      </c>
      <c r="MGP22" s="1954">
        <f t="shared" si="144"/>
        <v>0</v>
      </c>
      <c r="MGQ22" s="1954">
        <f t="shared" si="144"/>
        <v>0</v>
      </c>
      <c r="MGR22" s="1954">
        <f t="shared" si="144"/>
        <v>0</v>
      </c>
      <c r="MGS22" s="1954">
        <f t="shared" si="144"/>
        <v>0</v>
      </c>
      <c r="MGT22" s="1954">
        <f t="shared" si="144"/>
        <v>0</v>
      </c>
      <c r="MGU22" s="1954">
        <f t="shared" si="144"/>
        <v>0</v>
      </c>
      <c r="MGV22" s="1954">
        <f t="shared" si="144"/>
        <v>0</v>
      </c>
      <c r="MGW22" s="1954">
        <f t="shared" si="144"/>
        <v>0</v>
      </c>
      <c r="MGX22" s="1954">
        <f t="shared" si="144"/>
        <v>0</v>
      </c>
      <c r="MGY22" s="1954">
        <f t="shared" si="144"/>
        <v>0</v>
      </c>
      <c r="MGZ22" s="1954">
        <f t="shared" si="144"/>
        <v>0</v>
      </c>
      <c r="MHA22" s="1954">
        <f t="shared" si="144"/>
        <v>0</v>
      </c>
      <c r="MHB22" s="1954">
        <f t="shared" si="144"/>
        <v>0</v>
      </c>
      <c r="MHC22" s="1954">
        <f t="shared" si="144"/>
        <v>0</v>
      </c>
      <c r="MHD22" s="1954">
        <f t="shared" si="144"/>
        <v>0</v>
      </c>
      <c r="MHE22" s="1954">
        <f t="shared" si="144"/>
        <v>0</v>
      </c>
      <c r="MHF22" s="1954">
        <f t="shared" si="144"/>
        <v>0</v>
      </c>
      <c r="MHG22" s="1954">
        <f t="shared" si="144"/>
        <v>0</v>
      </c>
      <c r="MHH22" s="1954">
        <f t="shared" si="144"/>
        <v>0</v>
      </c>
      <c r="MHI22" s="1954">
        <f t="shared" si="144"/>
        <v>0</v>
      </c>
      <c r="MHJ22" s="1954">
        <f t="shared" si="144"/>
        <v>0</v>
      </c>
      <c r="MHK22" s="1954">
        <f t="shared" si="144"/>
        <v>0</v>
      </c>
      <c r="MHL22" s="1954">
        <f t="shared" si="144"/>
        <v>0</v>
      </c>
      <c r="MHM22" s="1954">
        <f t="shared" si="144"/>
        <v>0</v>
      </c>
      <c r="MHN22" s="1954">
        <f t="shared" si="144"/>
        <v>0</v>
      </c>
      <c r="MHO22" s="1954">
        <f t="shared" si="144"/>
        <v>0</v>
      </c>
      <c r="MHP22" s="1954">
        <f t="shared" si="144"/>
        <v>0</v>
      </c>
      <c r="MHQ22" s="1954">
        <f t="shared" si="144"/>
        <v>0</v>
      </c>
      <c r="MHR22" s="1954">
        <f t="shared" si="144"/>
        <v>0</v>
      </c>
      <c r="MHS22" s="1954">
        <f t="shared" si="144"/>
        <v>0</v>
      </c>
      <c r="MHT22" s="1954">
        <f t="shared" si="144"/>
        <v>0</v>
      </c>
      <c r="MHU22" s="1954">
        <f t="shared" si="144"/>
        <v>0</v>
      </c>
      <c r="MHV22" s="1954">
        <f t="shared" si="144"/>
        <v>0</v>
      </c>
      <c r="MHW22" s="1954">
        <f t="shared" si="144"/>
        <v>0</v>
      </c>
      <c r="MHX22" s="1954">
        <f t="shared" si="144"/>
        <v>0</v>
      </c>
      <c r="MHY22" s="1954">
        <f t="shared" si="144"/>
        <v>0</v>
      </c>
      <c r="MHZ22" s="1954">
        <f t="shared" si="144"/>
        <v>0</v>
      </c>
      <c r="MIA22" s="1954">
        <f t="shared" si="144"/>
        <v>0</v>
      </c>
      <c r="MIB22" s="1954">
        <f t="shared" si="144"/>
        <v>0</v>
      </c>
      <c r="MIC22" s="1954">
        <f t="shared" si="144"/>
        <v>0</v>
      </c>
      <c r="MID22" s="1954">
        <f t="shared" si="144"/>
        <v>0</v>
      </c>
      <c r="MIE22" s="1954">
        <f t="shared" si="144"/>
        <v>0</v>
      </c>
      <c r="MIF22" s="1954">
        <f t="shared" si="144"/>
        <v>0</v>
      </c>
      <c r="MIG22" s="1954">
        <f t="shared" si="144"/>
        <v>0</v>
      </c>
      <c r="MIH22" s="1954">
        <f t="shared" si="144"/>
        <v>0</v>
      </c>
      <c r="MII22" s="1954">
        <f t="shared" si="144"/>
        <v>0</v>
      </c>
      <c r="MIJ22" s="1954">
        <f t="shared" si="144"/>
        <v>0</v>
      </c>
      <c r="MIK22" s="1954">
        <f t="shared" si="144"/>
        <v>0</v>
      </c>
      <c r="MIL22" s="1954">
        <f t="shared" si="144"/>
        <v>0</v>
      </c>
      <c r="MIM22" s="1954">
        <f t="shared" ref="MIM22:MKX22" si="145">IF(AND(MIM$26="End of period",MIM$25="Revenue"),MIM9,0)</f>
        <v>0</v>
      </c>
      <c r="MIN22" s="1954">
        <f t="shared" si="145"/>
        <v>0</v>
      </c>
      <c r="MIO22" s="1954">
        <f t="shared" si="145"/>
        <v>0</v>
      </c>
      <c r="MIP22" s="1954">
        <f t="shared" si="145"/>
        <v>0</v>
      </c>
      <c r="MIQ22" s="1954">
        <f t="shared" si="145"/>
        <v>0</v>
      </c>
      <c r="MIR22" s="1954">
        <f t="shared" si="145"/>
        <v>0</v>
      </c>
      <c r="MIS22" s="1954">
        <f t="shared" si="145"/>
        <v>0</v>
      </c>
      <c r="MIT22" s="1954">
        <f t="shared" si="145"/>
        <v>0</v>
      </c>
      <c r="MIU22" s="1954">
        <f t="shared" si="145"/>
        <v>0</v>
      </c>
      <c r="MIV22" s="1954">
        <f t="shared" si="145"/>
        <v>0</v>
      </c>
      <c r="MIW22" s="1954">
        <f t="shared" si="145"/>
        <v>0</v>
      </c>
      <c r="MIX22" s="1954">
        <f t="shared" si="145"/>
        <v>0</v>
      </c>
      <c r="MIY22" s="1954">
        <f t="shared" si="145"/>
        <v>0</v>
      </c>
      <c r="MIZ22" s="1954">
        <f t="shared" si="145"/>
        <v>0</v>
      </c>
      <c r="MJA22" s="1954">
        <f t="shared" si="145"/>
        <v>0</v>
      </c>
      <c r="MJB22" s="1954">
        <f t="shared" si="145"/>
        <v>0</v>
      </c>
      <c r="MJC22" s="1954">
        <f t="shared" si="145"/>
        <v>0</v>
      </c>
      <c r="MJD22" s="1954">
        <f t="shared" si="145"/>
        <v>0</v>
      </c>
      <c r="MJE22" s="1954">
        <f t="shared" si="145"/>
        <v>0</v>
      </c>
      <c r="MJF22" s="1954">
        <f t="shared" si="145"/>
        <v>0</v>
      </c>
      <c r="MJG22" s="1954">
        <f t="shared" si="145"/>
        <v>0</v>
      </c>
      <c r="MJH22" s="1954">
        <f t="shared" si="145"/>
        <v>0</v>
      </c>
      <c r="MJI22" s="1954">
        <f t="shared" si="145"/>
        <v>0</v>
      </c>
      <c r="MJJ22" s="1954">
        <f t="shared" si="145"/>
        <v>0</v>
      </c>
      <c r="MJK22" s="1954">
        <f t="shared" si="145"/>
        <v>0</v>
      </c>
      <c r="MJL22" s="1954">
        <f t="shared" si="145"/>
        <v>0</v>
      </c>
      <c r="MJM22" s="1954">
        <f t="shared" si="145"/>
        <v>0</v>
      </c>
      <c r="MJN22" s="1954">
        <f t="shared" si="145"/>
        <v>0</v>
      </c>
      <c r="MJO22" s="1954">
        <f t="shared" si="145"/>
        <v>0</v>
      </c>
      <c r="MJP22" s="1954">
        <f t="shared" si="145"/>
        <v>0</v>
      </c>
      <c r="MJQ22" s="1954">
        <f t="shared" si="145"/>
        <v>0</v>
      </c>
      <c r="MJR22" s="1954">
        <f t="shared" si="145"/>
        <v>0</v>
      </c>
      <c r="MJS22" s="1954">
        <f t="shared" si="145"/>
        <v>0</v>
      </c>
      <c r="MJT22" s="1954">
        <f t="shared" si="145"/>
        <v>0</v>
      </c>
      <c r="MJU22" s="1954">
        <f t="shared" si="145"/>
        <v>0</v>
      </c>
      <c r="MJV22" s="1954">
        <f t="shared" si="145"/>
        <v>0</v>
      </c>
      <c r="MJW22" s="1954">
        <f t="shared" si="145"/>
        <v>0</v>
      </c>
      <c r="MJX22" s="1954">
        <f t="shared" si="145"/>
        <v>0</v>
      </c>
      <c r="MJY22" s="1954">
        <f t="shared" si="145"/>
        <v>0</v>
      </c>
      <c r="MJZ22" s="1954">
        <f t="shared" si="145"/>
        <v>0</v>
      </c>
      <c r="MKA22" s="1954">
        <f t="shared" si="145"/>
        <v>0</v>
      </c>
      <c r="MKB22" s="1954">
        <f t="shared" si="145"/>
        <v>0</v>
      </c>
      <c r="MKC22" s="1954">
        <f t="shared" si="145"/>
        <v>0</v>
      </c>
      <c r="MKD22" s="1954">
        <f t="shared" si="145"/>
        <v>0</v>
      </c>
      <c r="MKE22" s="1954">
        <f t="shared" si="145"/>
        <v>0</v>
      </c>
      <c r="MKF22" s="1954">
        <f t="shared" si="145"/>
        <v>0</v>
      </c>
      <c r="MKG22" s="1954">
        <f t="shared" si="145"/>
        <v>0</v>
      </c>
      <c r="MKH22" s="1954">
        <f t="shared" si="145"/>
        <v>0</v>
      </c>
      <c r="MKI22" s="1954">
        <f t="shared" si="145"/>
        <v>0</v>
      </c>
      <c r="MKJ22" s="1954">
        <f t="shared" si="145"/>
        <v>0</v>
      </c>
      <c r="MKK22" s="1954">
        <f t="shared" si="145"/>
        <v>0</v>
      </c>
      <c r="MKL22" s="1954">
        <f t="shared" si="145"/>
        <v>0</v>
      </c>
      <c r="MKM22" s="1954">
        <f t="shared" si="145"/>
        <v>0</v>
      </c>
      <c r="MKN22" s="1954">
        <f t="shared" si="145"/>
        <v>0</v>
      </c>
      <c r="MKO22" s="1954">
        <f t="shared" si="145"/>
        <v>0</v>
      </c>
      <c r="MKP22" s="1954">
        <f t="shared" si="145"/>
        <v>0</v>
      </c>
      <c r="MKQ22" s="1954">
        <f t="shared" si="145"/>
        <v>0</v>
      </c>
      <c r="MKR22" s="1954">
        <f t="shared" si="145"/>
        <v>0</v>
      </c>
      <c r="MKS22" s="1954">
        <f t="shared" si="145"/>
        <v>0</v>
      </c>
      <c r="MKT22" s="1954">
        <f t="shared" si="145"/>
        <v>0</v>
      </c>
      <c r="MKU22" s="1954">
        <f t="shared" si="145"/>
        <v>0</v>
      </c>
      <c r="MKV22" s="1954">
        <f t="shared" si="145"/>
        <v>0</v>
      </c>
      <c r="MKW22" s="1954">
        <f t="shared" si="145"/>
        <v>0</v>
      </c>
      <c r="MKX22" s="1954">
        <f t="shared" si="145"/>
        <v>0</v>
      </c>
      <c r="MKY22" s="1954">
        <f t="shared" ref="MKY22:MNJ22" si="146">IF(AND(MKY$26="End of period",MKY$25="Revenue"),MKY9,0)</f>
        <v>0</v>
      </c>
      <c r="MKZ22" s="1954">
        <f t="shared" si="146"/>
        <v>0</v>
      </c>
      <c r="MLA22" s="1954">
        <f t="shared" si="146"/>
        <v>0</v>
      </c>
      <c r="MLB22" s="1954">
        <f t="shared" si="146"/>
        <v>0</v>
      </c>
      <c r="MLC22" s="1954">
        <f t="shared" si="146"/>
        <v>0</v>
      </c>
      <c r="MLD22" s="1954">
        <f t="shared" si="146"/>
        <v>0</v>
      </c>
      <c r="MLE22" s="1954">
        <f t="shared" si="146"/>
        <v>0</v>
      </c>
      <c r="MLF22" s="1954">
        <f t="shared" si="146"/>
        <v>0</v>
      </c>
      <c r="MLG22" s="1954">
        <f t="shared" si="146"/>
        <v>0</v>
      </c>
      <c r="MLH22" s="1954">
        <f t="shared" si="146"/>
        <v>0</v>
      </c>
      <c r="MLI22" s="1954">
        <f t="shared" si="146"/>
        <v>0</v>
      </c>
      <c r="MLJ22" s="1954">
        <f t="shared" si="146"/>
        <v>0</v>
      </c>
      <c r="MLK22" s="1954">
        <f t="shared" si="146"/>
        <v>0</v>
      </c>
      <c r="MLL22" s="1954">
        <f t="shared" si="146"/>
        <v>0</v>
      </c>
      <c r="MLM22" s="1954">
        <f t="shared" si="146"/>
        <v>0</v>
      </c>
      <c r="MLN22" s="1954">
        <f t="shared" si="146"/>
        <v>0</v>
      </c>
      <c r="MLO22" s="1954">
        <f t="shared" si="146"/>
        <v>0</v>
      </c>
      <c r="MLP22" s="1954">
        <f t="shared" si="146"/>
        <v>0</v>
      </c>
      <c r="MLQ22" s="1954">
        <f t="shared" si="146"/>
        <v>0</v>
      </c>
      <c r="MLR22" s="1954">
        <f t="shared" si="146"/>
        <v>0</v>
      </c>
      <c r="MLS22" s="1954">
        <f t="shared" si="146"/>
        <v>0</v>
      </c>
      <c r="MLT22" s="1954">
        <f t="shared" si="146"/>
        <v>0</v>
      </c>
      <c r="MLU22" s="1954">
        <f t="shared" si="146"/>
        <v>0</v>
      </c>
      <c r="MLV22" s="1954">
        <f t="shared" si="146"/>
        <v>0</v>
      </c>
      <c r="MLW22" s="1954">
        <f t="shared" si="146"/>
        <v>0</v>
      </c>
      <c r="MLX22" s="1954">
        <f t="shared" si="146"/>
        <v>0</v>
      </c>
      <c r="MLY22" s="1954">
        <f t="shared" si="146"/>
        <v>0</v>
      </c>
      <c r="MLZ22" s="1954">
        <f t="shared" si="146"/>
        <v>0</v>
      </c>
      <c r="MMA22" s="1954">
        <f t="shared" si="146"/>
        <v>0</v>
      </c>
      <c r="MMB22" s="1954">
        <f t="shared" si="146"/>
        <v>0</v>
      </c>
      <c r="MMC22" s="1954">
        <f t="shared" si="146"/>
        <v>0</v>
      </c>
      <c r="MMD22" s="1954">
        <f t="shared" si="146"/>
        <v>0</v>
      </c>
      <c r="MME22" s="1954">
        <f t="shared" si="146"/>
        <v>0</v>
      </c>
      <c r="MMF22" s="1954">
        <f t="shared" si="146"/>
        <v>0</v>
      </c>
      <c r="MMG22" s="1954">
        <f t="shared" si="146"/>
        <v>0</v>
      </c>
      <c r="MMH22" s="1954">
        <f t="shared" si="146"/>
        <v>0</v>
      </c>
      <c r="MMI22" s="1954">
        <f t="shared" si="146"/>
        <v>0</v>
      </c>
      <c r="MMJ22" s="1954">
        <f t="shared" si="146"/>
        <v>0</v>
      </c>
      <c r="MMK22" s="1954">
        <f t="shared" si="146"/>
        <v>0</v>
      </c>
      <c r="MML22" s="1954">
        <f t="shared" si="146"/>
        <v>0</v>
      </c>
      <c r="MMM22" s="1954">
        <f t="shared" si="146"/>
        <v>0</v>
      </c>
      <c r="MMN22" s="1954">
        <f t="shared" si="146"/>
        <v>0</v>
      </c>
      <c r="MMO22" s="1954">
        <f t="shared" si="146"/>
        <v>0</v>
      </c>
      <c r="MMP22" s="1954">
        <f t="shared" si="146"/>
        <v>0</v>
      </c>
      <c r="MMQ22" s="1954">
        <f t="shared" si="146"/>
        <v>0</v>
      </c>
      <c r="MMR22" s="1954">
        <f t="shared" si="146"/>
        <v>0</v>
      </c>
      <c r="MMS22" s="1954">
        <f t="shared" si="146"/>
        <v>0</v>
      </c>
      <c r="MMT22" s="1954">
        <f t="shared" si="146"/>
        <v>0</v>
      </c>
      <c r="MMU22" s="1954">
        <f t="shared" si="146"/>
        <v>0</v>
      </c>
      <c r="MMV22" s="1954">
        <f t="shared" si="146"/>
        <v>0</v>
      </c>
      <c r="MMW22" s="1954">
        <f t="shared" si="146"/>
        <v>0</v>
      </c>
      <c r="MMX22" s="1954">
        <f t="shared" si="146"/>
        <v>0</v>
      </c>
      <c r="MMY22" s="1954">
        <f t="shared" si="146"/>
        <v>0</v>
      </c>
      <c r="MMZ22" s="1954">
        <f t="shared" si="146"/>
        <v>0</v>
      </c>
      <c r="MNA22" s="1954">
        <f t="shared" si="146"/>
        <v>0</v>
      </c>
      <c r="MNB22" s="1954">
        <f t="shared" si="146"/>
        <v>0</v>
      </c>
      <c r="MNC22" s="1954">
        <f t="shared" si="146"/>
        <v>0</v>
      </c>
      <c r="MND22" s="1954">
        <f t="shared" si="146"/>
        <v>0</v>
      </c>
      <c r="MNE22" s="1954">
        <f t="shared" si="146"/>
        <v>0</v>
      </c>
      <c r="MNF22" s="1954">
        <f t="shared" si="146"/>
        <v>0</v>
      </c>
      <c r="MNG22" s="1954">
        <f t="shared" si="146"/>
        <v>0</v>
      </c>
      <c r="MNH22" s="1954">
        <f t="shared" si="146"/>
        <v>0</v>
      </c>
      <c r="MNI22" s="1954">
        <f t="shared" si="146"/>
        <v>0</v>
      </c>
      <c r="MNJ22" s="1954">
        <f t="shared" si="146"/>
        <v>0</v>
      </c>
      <c r="MNK22" s="1954">
        <f t="shared" ref="MNK22:MPV22" si="147">IF(AND(MNK$26="End of period",MNK$25="Revenue"),MNK9,0)</f>
        <v>0</v>
      </c>
      <c r="MNL22" s="1954">
        <f t="shared" si="147"/>
        <v>0</v>
      </c>
      <c r="MNM22" s="1954">
        <f t="shared" si="147"/>
        <v>0</v>
      </c>
      <c r="MNN22" s="1954">
        <f t="shared" si="147"/>
        <v>0</v>
      </c>
      <c r="MNO22" s="1954">
        <f t="shared" si="147"/>
        <v>0</v>
      </c>
      <c r="MNP22" s="1954">
        <f t="shared" si="147"/>
        <v>0</v>
      </c>
      <c r="MNQ22" s="1954">
        <f t="shared" si="147"/>
        <v>0</v>
      </c>
      <c r="MNR22" s="1954">
        <f t="shared" si="147"/>
        <v>0</v>
      </c>
      <c r="MNS22" s="1954">
        <f t="shared" si="147"/>
        <v>0</v>
      </c>
      <c r="MNT22" s="1954">
        <f t="shared" si="147"/>
        <v>0</v>
      </c>
      <c r="MNU22" s="1954">
        <f t="shared" si="147"/>
        <v>0</v>
      </c>
      <c r="MNV22" s="1954">
        <f t="shared" si="147"/>
        <v>0</v>
      </c>
      <c r="MNW22" s="1954">
        <f t="shared" si="147"/>
        <v>0</v>
      </c>
      <c r="MNX22" s="1954">
        <f t="shared" si="147"/>
        <v>0</v>
      </c>
      <c r="MNY22" s="1954">
        <f t="shared" si="147"/>
        <v>0</v>
      </c>
      <c r="MNZ22" s="1954">
        <f t="shared" si="147"/>
        <v>0</v>
      </c>
      <c r="MOA22" s="1954">
        <f t="shared" si="147"/>
        <v>0</v>
      </c>
      <c r="MOB22" s="1954">
        <f t="shared" si="147"/>
        <v>0</v>
      </c>
      <c r="MOC22" s="1954">
        <f t="shared" si="147"/>
        <v>0</v>
      </c>
      <c r="MOD22" s="1954">
        <f t="shared" si="147"/>
        <v>0</v>
      </c>
      <c r="MOE22" s="1954">
        <f t="shared" si="147"/>
        <v>0</v>
      </c>
      <c r="MOF22" s="1954">
        <f t="shared" si="147"/>
        <v>0</v>
      </c>
      <c r="MOG22" s="1954">
        <f t="shared" si="147"/>
        <v>0</v>
      </c>
      <c r="MOH22" s="1954">
        <f t="shared" si="147"/>
        <v>0</v>
      </c>
      <c r="MOI22" s="1954">
        <f t="shared" si="147"/>
        <v>0</v>
      </c>
      <c r="MOJ22" s="1954">
        <f t="shared" si="147"/>
        <v>0</v>
      </c>
      <c r="MOK22" s="1954">
        <f t="shared" si="147"/>
        <v>0</v>
      </c>
      <c r="MOL22" s="1954">
        <f t="shared" si="147"/>
        <v>0</v>
      </c>
      <c r="MOM22" s="1954">
        <f t="shared" si="147"/>
        <v>0</v>
      </c>
      <c r="MON22" s="1954">
        <f t="shared" si="147"/>
        <v>0</v>
      </c>
      <c r="MOO22" s="1954">
        <f t="shared" si="147"/>
        <v>0</v>
      </c>
      <c r="MOP22" s="1954">
        <f t="shared" si="147"/>
        <v>0</v>
      </c>
      <c r="MOQ22" s="1954">
        <f t="shared" si="147"/>
        <v>0</v>
      </c>
      <c r="MOR22" s="1954">
        <f t="shared" si="147"/>
        <v>0</v>
      </c>
      <c r="MOS22" s="1954">
        <f t="shared" si="147"/>
        <v>0</v>
      </c>
      <c r="MOT22" s="1954">
        <f t="shared" si="147"/>
        <v>0</v>
      </c>
      <c r="MOU22" s="1954">
        <f t="shared" si="147"/>
        <v>0</v>
      </c>
      <c r="MOV22" s="1954">
        <f t="shared" si="147"/>
        <v>0</v>
      </c>
      <c r="MOW22" s="1954">
        <f t="shared" si="147"/>
        <v>0</v>
      </c>
      <c r="MOX22" s="1954">
        <f t="shared" si="147"/>
        <v>0</v>
      </c>
      <c r="MOY22" s="1954">
        <f t="shared" si="147"/>
        <v>0</v>
      </c>
      <c r="MOZ22" s="1954">
        <f t="shared" si="147"/>
        <v>0</v>
      </c>
      <c r="MPA22" s="1954">
        <f t="shared" si="147"/>
        <v>0</v>
      </c>
      <c r="MPB22" s="1954">
        <f t="shared" si="147"/>
        <v>0</v>
      </c>
      <c r="MPC22" s="1954">
        <f t="shared" si="147"/>
        <v>0</v>
      </c>
      <c r="MPD22" s="1954">
        <f t="shared" si="147"/>
        <v>0</v>
      </c>
      <c r="MPE22" s="1954">
        <f t="shared" si="147"/>
        <v>0</v>
      </c>
      <c r="MPF22" s="1954">
        <f t="shared" si="147"/>
        <v>0</v>
      </c>
      <c r="MPG22" s="1954">
        <f t="shared" si="147"/>
        <v>0</v>
      </c>
      <c r="MPH22" s="1954">
        <f t="shared" si="147"/>
        <v>0</v>
      </c>
      <c r="MPI22" s="1954">
        <f t="shared" si="147"/>
        <v>0</v>
      </c>
      <c r="MPJ22" s="1954">
        <f t="shared" si="147"/>
        <v>0</v>
      </c>
      <c r="MPK22" s="1954">
        <f t="shared" si="147"/>
        <v>0</v>
      </c>
      <c r="MPL22" s="1954">
        <f t="shared" si="147"/>
        <v>0</v>
      </c>
      <c r="MPM22" s="1954">
        <f t="shared" si="147"/>
        <v>0</v>
      </c>
      <c r="MPN22" s="1954">
        <f t="shared" si="147"/>
        <v>0</v>
      </c>
      <c r="MPO22" s="1954">
        <f t="shared" si="147"/>
        <v>0</v>
      </c>
      <c r="MPP22" s="1954">
        <f t="shared" si="147"/>
        <v>0</v>
      </c>
      <c r="MPQ22" s="1954">
        <f t="shared" si="147"/>
        <v>0</v>
      </c>
      <c r="MPR22" s="1954">
        <f t="shared" si="147"/>
        <v>0</v>
      </c>
      <c r="MPS22" s="1954">
        <f t="shared" si="147"/>
        <v>0</v>
      </c>
      <c r="MPT22" s="1954">
        <f t="shared" si="147"/>
        <v>0</v>
      </c>
      <c r="MPU22" s="1954">
        <f t="shared" si="147"/>
        <v>0</v>
      </c>
      <c r="MPV22" s="1954">
        <f t="shared" si="147"/>
        <v>0</v>
      </c>
      <c r="MPW22" s="1954">
        <f t="shared" ref="MPW22:MSH22" si="148">IF(AND(MPW$26="End of period",MPW$25="Revenue"),MPW9,0)</f>
        <v>0</v>
      </c>
      <c r="MPX22" s="1954">
        <f t="shared" si="148"/>
        <v>0</v>
      </c>
      <c r="MPY22" s="1954">
        <f t="shared" si="148"/>
        <v>0</v>
      </c>
      <c r="MPZ22" s="1954">
        <f t="shared" si="148"/>
        <v>0</v>
      </c>
      <c r="MQA22" s="1954">
        <f t="shared" si="148"/>
        <v>0</v>
      </c>
      <c r="MQB22" s="1954">
        <f t="shared" si="148"/>
        <v>0</v>
      </c>
      <c r="MQC22" s="1954">
        <f t="shared" si="148"/>
        <v>0</v>
      </c>
      <c r="MQD22" s="1954">
        <f t="shared" si="148"/>
        <v>0</v>
      </c>
      <c r="MQE22" s="1954">
        <f t="shared" si="148"/>
        <v>0</v>
      </c>
      <c r="MQF22" s="1954">
        <f t="shared" si="148"/>
        <v>0</v>
      </c>
      <c r="MQG22" s="1954">
        <f t="shared" si="148"/>
        <v>0</v>
      </c>
      <c r="MQH22" s="1954">
        <f t="shared" si="148"/>
        <v>0</v>
      </c>
      <c r="MQI22" s="1954">
        <f t="shared" si="148"/>
        <v>0</v>
      </c>
      <c r="MQJ22" s="1954">
        <f t="shared" si="148"/>
        <v>0</v>
      </c>
      <c r="MQK22" s="1954">
        <f t="shared" si="148"/>
        <v>0</v>
      </c>
      <c r="MQL22" s="1954">
        <f t="shared" si="148"/>
        <v>0</v>
      </c>
      <c r="MQM22" s="1954">
        <f t="shared" si="148"/>
        <v>0</v>
      </c>
      <c r="MQN22" s="1954">
        <f t="shared" si="148"/>
        <v>0</v>
      </c>
      <c r="MQO22" s="1954">
        <f t="shared" si="148"/>
        <v>0</v>
      </c>
      <c r="MQP22" s="1954">
        <f t="shared" si="148"/>
        <v>0</v>
      </c>
      <c r="MQQ22" s="1954">
        <f t="shared" si="148"/>
        <v>0</v>
      </c>
      <c r="MQR22" s="1954">
        <f t="shared" si="148"/>
        <v>0</v>
      </c>
      <c r="MQS22" s="1954">
        <f t="shared" si="148"/>
        <v>0</v>
      </c>
      <c r="MQT22" s="1954">
        <f t="shared" si="148"/>
        <v>0</v>
      </c>
      <c r="MQU22" s="1954">
        <f t="shared" si="148"/>
        <v>0</v>
      </c>
      <c r="MQV22" s="1954">
        <f t="shared" si="148"/>
        <v>0</v>
      </c>
      <c r="MQW22" s="1954">
        <f t="shared" si="148"/>
        <v>0</v>
      </c>
      <c r="MQX22" s="1954">
        <f t="shared" si="148"/>
        <v>0</v>
      </c>
      <c r="MQY22" s="1954">
        <f t="shared" si="148"/>
        <v>0</v>
      </c>
      <c r="MQZ22" s="1954">
        <f t="shared" si="148"/>
        <v>0</v>
      </c>
      <c r="MRA22" s="1954">
        <f t="shared" si="148"/>
        <v>0</v>
      </c>
      <c r="MRB22" s="1954">
        <f t="shared" si="148"/>
        <v>0</v>
      </c>
      <c r="MRC22" s="1954">
        <f t="shared" si="148"/>
        <v>0</v>
      </c>
      <c r="MRD22" s="1954">
        <f t="shared" si="148"/>
        <v>0</v>
      </c>
      <c r="MRE22" s="1954">
        <f t="shared" si="148"/>
        <v>0</v>
      </c>
      <c r="MRF22" s="1954">
        <f t="shared" si="148"/>
        <v>0</v>
      </c>
      <c r="MRG22" s="1954">
        <f t="shared" si="148"/>
        <v>0</v>
      </c>
      <c r="MRH22" s="1954">
        <f t="shared" si="148"/>
        <v>0</v>
      </c>
      <c r="MRI22" s="1954">
        <f t="shared" si="148"/>
        <v>0</v>
      </c>
      <c r="MRJ22" s="1954">
        <f t="shared" si="148"/>
        <v>0</v>
      </c>
      <c r="MRK22" s="1954">
        <f t="shared" si="148"/>
        <v>0</v>
      </c>
      <c r="MRL22" s="1954">
        <f t="shared" si="148"/>
        <v>0</v>
      </c>
      <c r="MRM22" s="1954">
        <f t="shared" si="148"/>
        <v>0</v>
      </c>
      <c r="MRN22" s="1954">
        <f t="shared" si="148"/>
        <v>0</v>
      </c>
      <c r="MRO22" s="1954">
        <f t="shared" si="148"/>
        <v>0</v>
      </c>
      <c r="MRP22" s="1954">
        <f t="shared" si="148"/>
        <v>0</v>
      </c>
      <c r="MRQ22" s="1954">
        <f t="shared" si="148"/>
        <v>0</v>
      </c>
      <c r="MRR22" s="1954">
        <f t="shared" si="148"/>
        <v>0</v>
      </c>
      <c r="MRS22" s="1954">
        <f t="shared" si="148"/>
        <v>0</v>
      </c>
      <c r="MRT22" s="1954">
        <f t="shared" si="148"/>
        <v>0</v>
      </c>
      <c r="MRU22" s="1954">
        <f t="shared" si="148"/>
        <v>0</v>
      </c>
      <c r="MRV22" s="1954">
        <f t="shared" si="148"/>
        <v>0</v>
      </c>
      <c r="MRW22" s="1954">
        <f t="shared" si="148"/>
        <v>0</v>
      </c>
      <c r="MRX22" s="1954">
        <f t="shared" si="148"/>
        <v>0</v>
      </c>
      <c r="MRY22" s="1954">
        <f t="shared" si="148"/>
        <v>0</v>
      </c>
      <c r="MRZ22" s="1954">
        <f t="shared" si="148"/>
        <v>0</v>
      </c>
      <c r="MSA22" s="1954">
        <f t="shared" si="148"/>
        <v>0</v>
      </c>
      <c r="MSB22" s="1954">
        <f t="shared" si="148"/>
        <v>0</v>
      </c>
      <c r="MSC22" s="1954">
        <f t="shared" si="148"/>
        <v>0</v>
      </c>
      <c r="MSD22" s="1954">
        <f t="shared" si="148"/>
        <v>0</v>
      </c>
      <c r="MSE22" s="1954">
        <f t="shared" si="148"/>
        <v>0</v>
      </c>
      <c r="MSF22" s="1954">
        <f t="shared" si="148"/>
        <v>0</v>
      </c>
      <c r="MSG22" s="1954">
        <f t="shared" si="148"/>
        <v>0</v>
      </c>
      <c r="MSH22" s="1954">
        <f t="shared" si="148"/>
        <v>0</v>
      </c>
      <c r="MSI22" s="1954">
        <f t="shared" ref="MSI22:MUT22" si="149">IF(AND(MSI$26="End of period",MSI$25="Revenue"),MSI9,0)</f>
        <v>0</v>
      </c>
      <c r="MSJ22" s="1954">
        <f t="shared" si="149"/>
        <v>0</v>
      </c>
      <c r="MSK22" s="1954">
        <f t="shared" si="149"/>
        <v>0</v>
      </c>
      <c r="MSL22" s="1954">
        <f t="shared" si="149"/>
        <v>0</v>
      </c>
      <c r="MSM22" s="1954">
        <f t="shared" si="149"/>
        <v>0</v>
      </c>
      <c r="MSN22" s="1954">
        <f t="shared" si="149"/>
        <v>0</v>
      </c>
      <c r="MSO22" s="1954">
        <f t="shared" si="149"/>
        <v>0</v>
      </c>
      <c r="MSP22" s="1954">
        <f t="shared" si="149"/>
        <v>0</v>
      </c>
      <c r="MSQ22" s="1954">
        <f t="shared" si="149"/>
        <v>0</v>
      </c>
      <c r="MSR22" s="1954">
        <f t="shared" si="149"/>
        <v>0</v>
      </c>
      <c r="MSS22" s="1954">
        <f t="shared" si="149"/>
        <v>0</v>
      </c>
      <c r="MST22" s="1954">
        <f t="shared" si="149"/>
        <v>0</v>
      </c>
      <c r="MSU22" s="1954">
        <f t="shared" si="149"/>
        <v>0</v>
      </c>
      <c r="MSV22" s="1954">
        <f t="shared" si="149"/>
        <v>0</v>
      </c>
      <c r="MSW22" s="1954">
        <f t="shared" si="149"/>
        <v>0</v>
      </c>
      <c r="MSX22" s="1954">
        <f t="shared" si="149"/>
        <v>0</v>
      </c>
      <c r="MSY22" s="1954">
        <f t="shared" si="149"/>
        <v>0</v>
      </c>
      <c r="MSZ22" s="1954">
        <f t="shared" si="149"/>
        <v>0</v>
      </c>
      <c r="MTA22" s="1954">
        <f t="shared" si="149"/>
        <v>0</v>
      </c>
      <c r="MTB22" s="1954">
        <f t="shared" si="149"/>
        <v>0</v>
      </c>
      <c r="MTC22" s="1954">
        <f t="shared" si="149"/>
        <v>0</v>
      </c>
      <c r="MTD22" s="1954">
        <f t="shared" si="149"/>
        <v>0</v>
      </c>
      <c r="MTE22" s="1954">
        <f t="shared" si="149"/>
        <v>0</v>
      </c>
      <c r="MTF22" s="1954">
        <f t="shared" si="149"/>
        <v>0</v>
      </c>
      <c r="MTG22" s="1954">
        <f t="shared" si="149"/>
        <v>0</v>
      </c>
      <c r="MTH22" s="1954">
        <f t="shared" si="149"/>
        <v>0</v>
      </c>
      <c r="MTI22" s="1954">
        <f t="shared" si="149"/>
        <v>0</v>
      </c>
      <c r="MTJ22" s="1954">
        <f t="shared" si="149"/>
        <v>0</v>
      </c>
      <c r="MTK22" s="1954">
        <f t="shared" si="149"/>
        <v>0</v>
      </c>
      <c r="MTL22" s="1954">
        <f t="shared" si="149"/>
        <v>0</v>
      </c>
      <c r="MTM22" s="1954">
        <f t="shared" si="149"/>
        <v>0</v>
      </c>
      <c r="MTN22" s="1954">
        <f t="shared" si="149"/>
        <v>0</v>
      </c>
      <c r="MTO22" s="1954">
        <f t="shared" si="149"/>
        <v>0</v>
      </c>
      <c r="MTP22" s="1954">
        <f t="shared" si="149"/>
        <v>0</v>
      </c>
      <c r="MTQ22" s="1954">
        <f t="shared" si="149"/>
        <v>0</v>
      </c>
      <c r="MTR22" s="1954">
        <f t="shared" si="149"/>
        <v>0</v>
      </c>
      <c r="MTS22" s="1954">
        <f t="shared" si="149"/>
        <v>0</v>
      </c>
      <c r="MTT22" s="1954">
        <f t="shared" si="149"/>
        <v>0</v>
      </c>
      <c r="MTU22" s="1954">
        <f t="shared" si="149"/>
        <v>0</v>
      </c>
      <c r="MTV22" s="1954">
        <f t="shared" si="149"/>
        <v>0</v>
      </c>
      <c r="MTW22" s="1954">
        <f t="shared" si="149"/>
        <v>0</v>
      </c>
      <c r="MTX22" s="1954">
        <f t="shared" si="149"/>
        <v>0</v>
      </c>
      <c r="MTY22" s="1954">
        <f t="shared" si="149"/>
        <v>0</v>
      </c>
      <c r="MTZ22" s="1954">
        <f t="shared" si="149"/>
        <v>0</v>
      </c>
      <c r="MUA22" s="1954">
        <f t="shared" si="149"/>
        <v>0</v>
      </c>
      <c r="MUB22" s="1954">
        <f t="shared" si="149"/>
        <v>0</v>
      </c>
      <c r="MUC22" s="1954">
        <f t="shared" si="149"/>
        <v>0</v>
      </c>
      <c r="MUD22" s="1954">
        <f t="shared" si="149"/>
        <v>0</v>
      </c>
      <c r="MUE22" s="1954">
        <f t="shared" si="149"/>
        <v>0</v>
      </c>
      <c r="MUF22" s="1954">
        <f t="shared" si="149"/>
        <v>0</v>
      </c>
      <c r="MUG22" s="1954">
        <f t="shared" si="149"/>
        <v>0</v>
      </c>
      <c r="MUH22" s="1954">
        <f t="shared" si="149"/>
        <v>0</v>
      </c>
      <c r="MUI22" s="1954">
        <f t="shared" si="149"/>
        <v>0</v>
      </c>
      <c r="MUJ22" s="1954">
        <f t="shared" si="149"/>
        <v>0</v>
      </c>
      <c r="MUK22" s="1954">
        <f t="shared" si="149"/>
        <v>0</v>
      </c>
      <c r="MUL22" s="1954">
        <f t="shared" si="149"/>
        <v>0</v>
      </c>
      <c r="MUM22" s="1954">
        <f t="shared" si="149"/>
        <v>0</v>
      </c>
      <c r="MUN22" s="1954">
        <f t="shared" si="149"/>
        <v>0</v>
      </c>
      <c r="MUO22" s="1954">
        <f t="shared" si="149"/>
        <v>0</v>
      </c>
      <c r="MUP22" s="1954">
        <f t="shared" si="149"/>
        <v>0</v>
      </c>
      <c r="MUQ22" s="1954">
        <f t="shared" si="149"/>
        <v>0</v>
      </c>
      <c r="MUR22" s="1954">
        <f t="shared" si="149"/>
        <v>0</v>
      </c>
      <c r="MUS22" s="1954">
        <f t="shared" si="149"/>
        <v>0</v>
      </c>
      <c r="MUT22" s="1954">
        <f t="shared" si="149"/>
        <v>0</v>
      </c>
      <c r="MUU22" s="1954">
        <f t="shared" ref="MUU22:MXF22" si="150">IF(AND(MUU$26="End of period",MUU$25="Revenue"),MUU9,0)</f>
        <v>0</v>
      </c>
      <c r="MUV22" s="1954">
        <f t="shared" si="150"/>
        <v>0</v>
      </c>
      <c r="MUW22" s="1954">
        <f t="shared" si="150"/>
        <v>0</v>
      </c>
      <c r="MUX22" s="1954">
        <f t="shared" si="150"/>
        <v>0</v>
      </c>
      <c r="MUY22" s="1954">
        <f t="shared" si="150"/>
        <v>0</v>
      </c>
      <c r="MUZ22" s="1954">
        <f t="shared" si="150"/>
        <v>0</v>
      </c>
      <c r="MVA22" s="1954">
        <f t="shared" si="150"/>
        <v>0</v>
      </c>
      <c r="MVB22" s="1954">
        <f t="shared" si="150"/>
        <v>0</v>
      </c>
      <c r="MVC22" s="1954">
        <f t="shared" si="150"/>
        <v>0</v>
      </c>
      <c r="MVD22" s="1954">
        <f t="shared" si="150"/>
        <v>0</v>
      </c>
      <c r="MVE22" s="1954">
        <f t="shared" si="150"/>
        <v>0</v>
      </c>
      <c r="MVF22" s="1954">
        <f t="shared" si="150"/>
        <v>0</v>
      </c>
      <c r="MVG22" s="1954">
        <f t="shared" si="150"/>
        <v>0</v>
      </c>
      <c r="MVH22" s="1954">
        <f t="shared" si="150"/>
        <v>0</v>
      </c>
      <c r="MVI22" s="1954">
        <f t="shared" si="150"/>
        <v>0</v>
      </c>
      <c r="MVJ22" s="1954">
        <f t="shared" si="150"/>
        <v>0</v>
      </c>
      <c r="MVK22" s="1954">
        <f t="shared" si="150"/>
        <v>0</v>
      </c>
      <c r="MVL22" s="1954">
        <f t="shared" si="150"/>
        <v>0</v>
      </c>
      <c r="MVM22" s="1954">
        <f t="shared" si="150"/>
        <v>0</v>
      </c>
      <c r="MVN22" s="1954">
        <f t="shared" si="150"/>
        <v>0</v>
      </c>
      <c r="MVO22" s="1954">
        <f t="shared" si="150"/>
        <v>0</v>
      </c>
      <c r="MVP22" s="1954">
        <f t="shared" si="150"/>
        <v>0</v>
      </c>
      <c r="MVQ22" s="1954">
        <f t="shared" si="150"/>
        <v>0</v>
      </c>
      <c r="MVR22" s="1954">
        <f t="shared" si="150"/>
        <v>0</v>
      </c>
      <c r="MVS22" s="1954">
        <f t="shared" si="150"/>
        <v>0</v>
      </c>
      <c r="MVT22" s="1954">
        <f t="shared" si="150"/>
        <v>0</v>
      </c>
      <c r="MVU22" s="1954">
        <f t="shared" si="150"/>
        <v>0</v>
      </c>
      <c r="MVV22" s="1954">
        <f t="shared" si="150"/>
        <v>0</v>
      </c>
      <c r="MVW22" s="1954">
        <f t="shared" si="150"/>
        <v>0</v>
      </c>
      <c r="MVX22" s="1954">
        <f t="shared" si="150"/>
        <v>0</v>
      </c>
      <c r="MVY22" s="1954">
        <f t="shared" si="150"/>
        <v>0</v>
      </c>
      <c r="MVZ22" s="1954">
        <f t="shared" si="150"/>
        <v>0</v>
      </c>
      <c r="MWA22" s="1954">
        <f t="shared" si="150"/>
        <v>0</v>
      </c>
      <c r="MWB22" s="1954">
        <f t="shared" si="150"/>
        <v>0</v>
      </c>
      <c r="MWC22" s="1954">
        <f t="shared" si="150"/>
        <v>0</v>
      </c>
      <c r="MWD22" s="1954">
        <f t="shared" si="150"/>
        <v>0</v>
      </c>
      <c r="MWE22" s="1954">
        <f t="shared" si="150"/>
        <v>0</v>
      </c>
      <c r="MWF22" s="1954">
        <f t="shared" si="150"/>
        <v>0</v>
      </c>
      <c r="MWG22" s="1954">
        <f t="shared" si="150"/>
        <v>0</v>
      </c>
      <c r="MWH22" s="1954">
        <f t="shared" si="150"/>
        <v>0</v>
      </c>
      <c r="MWI22" s="1954">
        <f t="shared" si="150"/>
        <v>0</v>
      </c>
      <c r="MWJ22" s="1954">
        <f t="shared" si="150"/>
        <v>0</v>
      </c>
      <c r="MWK22" s="1954">
        <f t="shared" si="150"/>
        <v>0</v>
      </c>
      <c r="MWL22" s="1954">
        <f t="shared" si="150"/>
        <v>0</v>
      </c>
      <c r="MWM22" s="1954">
        <f t="shared" si="150"/>
        <v>0</v>
      </c>
      <c r="MWN22" s="1954">
        <f t="shared" si="150"/>
        <v>0</v>
      </c>
      <c r="MWO22" s="1954">
        <f t="shared" si="150"/>
        <v>0</v>
      </c>
      <c r="MWP22" s="1954">
        <f t="shared" si="150"/>
        <v>0</v>
      </c>
      <c r="MWQ22" s="1954">
        <f t="shared" si="150"/>
        <v>0</v>
      </c>
      <c r="MWR22" s="1954">
        <f t="shared" si="150"/>
        <v>0</v>
      </c>
      <c r="MWS22" s="1954">
        <f t="shared" si="150"/>
        <v>0</v>
      </c>
      <c r="MWT22" s="1954">
        <f t="shared" si="150"/>
        <v>0</v>
      </c>
      <c r="MWU22" s="1954">
        <f t="shared" si="150"/>
        <v>0</v>
      </c>
      <c r="MWV22" s="1954">
        <f t="shared" si="150"/>
        <v>0</v>
      </c>
      <c r="MWW22" s="1954">
        <f t="shared" si="150"/>
        <v>0</v>
      </c>
      <c r="MWX22" s="1954">
        <f t="shared" si="150"/>
        <v>0</v>
      </c>
      <c r="MWY22" s="1954">
        <f t="shared" si="150"/>
        <v>0</v>
      </c>
      <c r="MWZ22" s="1954">
        <f t="shared" si="150"/>
        <v>0</v>
      </c>
      <c r="MXA22" s="1954">
        <f t="shared" si="150"/>
        <v>0</v>
      </c>
      <c r="MXB22" s="1954">
        <f t="shared" si="150"/>
        <v>0</v>
      </c>
      <c r="MXC22" s="1954">
        <f t="shared" si="150"/>
        <v>0</v>
      </c>
      <c r="MXD22" s="1954">
        <f t="shared" si="150"/>
        <v>0</v>
      </c>
      <c r="MXE22" s="1954">
        <f t="shared" si="150"/>
        <v>0</v>
      </c>
      <c r="MXF22" s="1954">
        <f t="shared" si="150"/>
        <v>0</v>
      </c>
      <c r="MXG22" s="1954">
        <f t="shared" ref="MXG22:MZR22" si="151">IF(AND(MXG$26="End of period",MXG$25="Revenue"),MXG9,0)</f>
        <v>0</v>
      </c>
      <c r="MXH22" s="1954">
        <f t="shared" si="151"/>
        <v>0</v>
      </c>
      <c r="MXI22" s="1954">
        <f t="shared" si="151"/>
        <v>0</v>
      </c>
      <c r="MXJ22" s="1954">
        <f t="shared" si="151"/>
        <v>0</v>
      </c>
      <c r="MXK22" s="1954">
        <f t="shared" si="151"/>
        <v>0</v>
      </c>
      <c r="MXL22" s="1954">
        <f t="shared" si="151"/>
        <v>0</v>
      </c>
      <c r="MXM22" s="1954">
        <f t="shared" si="151"/>
        <v>0</v>
      </c>
      <c r="MXN22" s="1954">
        <f t="shared" si="151"/>
        <v>0</v>
      </c>
      <c r="MXO22" s="1954">
        <f t="shared" si="151"/>
        <v>0</v>
      </c>
      <c r="MXP22" s="1954">
        <f t="shared" si="151"/>
        <v>0</v>
      </c>
      <c r="MXQ22" s="1954">
        <f t="shared" si="151"/>
        <v>0</v>
      </c>
      <c r="MXR22" s="1954">
        <f t="shared" si="151"/>
        <v>0</v>
      </c>
      <c r="MXS22" s="1954">
        <f t="shared" si="151"/>
        <v>0</v>
      </c>
      <c r="MXT22" s="1954">
        <f t="shared" si="151"/>
        <v>0</v>
      </c>
      <c r="MXU22" s="1954">
        <f t="shared" si="151"/>
        <v>0</v>
      </c>
      <c r="MXV22" s="1954">
        <f t="shared" si="151"/>
        <v>0</v>
      </c>
      <c r="MXW22" s="1954">
        <f t="shared" si="151"/>
        <v>0</v>
      </c>
      <c r="MXX22" s="1954">
        <f t="shared" si="151"/>
        <v>0</v>
      </c>
      <c r="MXY22" s="1954">
        <f t="shared" si="151"/>
        <v>0</v>
      </c>
      <c r="MXZ22" s="1954">
        <f t="shared" si="151"/>
        <v>0</v>
      </c>
      <c r="MYA22" s="1954">
        <f t="shared" si="151"/>
        <v>0</v>
      </c>
      <c r="MYB22" s="1954">
        <f t="shared" si="151"/>
        <v>0</v>
      </c>
      <c r="MYC22" s="1954">
        <f t="shared" si="151"/>
        <v>0</v>
      </c>
      <c r="MYD22" s="1954">
        <f t="shared" si="151"/>
        <v>0</v>
      </c>
      <c r="MYE22" s="1954">
        <f t="shared" si="151"/>
        <v>0</v>
      </c>
      <c r="MYF22" s="1954">
        <f t="shared" si="151"/>
        <v>0</v>
      </c>
      <c r="MYG22" s="1954">
        <f t="shared" si="151"/>
        <v>0</v>
      </c>
      <c r="MYH22" s="1954">
        <f t="shared" si="151"/>
        <v>0</v>
      </c>
      <c r="MYI22" s="1954">
        <f t="shared" si="151"/>
        <v>0</v>
      </c>
      <c r="MYJ22" s="1954">
        <f t="shared" si="151"/>
        <v>0</v>
      </c>
      <c r="MYK22" s="1954">
        <f t="shared" si="151"/>
        <v>0</v>
      </c>
      <c r="MYL22" s="1954">
        <f t="shared" si="151"/>
        <v>0</v>
      </c>
      <c r="MYM22" s="1954">
        <f t="shared" si="151"/>
        <v>0</v>
      </c>
      <c r="MYN22" s="1954">
        <f t="shared" si="151"/>
        <v>0</v>
      </c>
      <c r="MYO22" s="1954">
        <f t="shared" si="151"/>
        <v>0</v>
      </c>
      <c r="MYP22" s="1954">
        <f t="shared" si="151"/>
        <v>0</v>
      </c>
      <c r="MYQ22" s="1954">
        <f t="shared" si="151"/>
        <v>0</v>
      </c>
      <c r="MYR22" s="1954">
        <f t="shared" si="151"/>
        <v>0</v>
      </c>
      <c r="MYS22" s="1954">
        <f t="shared" si="151"/>
        <v>0</v>
      </c>
      <c r="MYT22" s="1954">
        <f t="shared" si="151"/>
        <v>0</v>
      </c>
      <c r="MYU22" s="1954">
        <f t="shared" si="151"/>
        <v>0</v>
      </c>
      <c r="MYV22" s="1954">
        <f t="shared" si="151"/>
        <v>0</v>
      </c>
      <c r="MYW22" s="1954">
        <f t="shared" si="151"/>
        <v>0</v>
      </c>
      <c r="MYX22" s="1954">
        <f t="shared" si="151"/>
        <v>0</v>
      </c>
      <c r="MYY22" s="1954">
        <f t="shared" si="151"/>
        <v>0</v>
      </c>
      <c r="MYZ22" s="1954">
        <f t="shared" si="151"/>
        <v>0</v>
      </c>
      <c r="MZA22" s="1954">
        <f t="shared" si="151"/>
        <v>0</v>
      </c>
      <c r="MZB22" s="1954">
        <f t="shared" si="151"/>
        <v>0</v>
      </c>
      <c r="MZC22" s="1954">
        <f t="shared" si="151"/>
        <v>0</v>
      </c>
      <c r="MZD22" s="1954">
        <f t="shared" si="151"/>
        <v>0</v>
      </c>
      <c r="MZE22" s="1954">
        <f t="shared" si="151"/>
        <v>0</v>
      </c>
      <c r="MZF22" s="1954">
        <f t="shared" si="151"/>
        <v>0</v>
      </c>
      <c r="MZG22" s="1954">
        <f t="shared" si="151"/>
        <v>0</v>
      </c>
      <c r="MZH22" s="1954">
        <f t="shared" si="151"/>
        <v>0</v>
      </c>
      <c r="MZI22" s="1954">
        <f t="shared" si="151"/>
        <v>0</v>
      </c>
      <c r="MZJ22" s="1954">
        <f t="shared" si="151"/>
        <v>0</v>
      </c>
      <c r="MZK22" s="1954">
        <f t="shared" si="151"/>
        <v>0</v>
      </c>
      <c r="MZL22" s="1954">
        <f t="shared" si="151"/>
        <v>0</v>
      </c>
      <c r="MZM22" s="1954">
        <f t="shared" si="151"/>
        <v>0</v>
      </c>
      <c r="MZN22" s="1954">
        <f t="shared" si="151"/>
        <v>0</v>
      </c>
      <c r="MZO22" s="1954">
        <f t="shared" si="151"/>
        <v>0</v>
      </c>
      <c r="MZP22" s="1954">
        <f t="shared" si="151"/>
        <v>0</v>
      </c>
      <c r="MZQ22" s="1954">
        <f t="shared" si="151"/>
        <v>0</v>
      </c>
      <c r="MZR22" s="1954">
        <f t="shared" si="151"/>
        <v>0</v>
      </c>
      <c r="MZS22" s="1954">
        <f t="shared" ref="MZS22:NCD22" si="152">IF(AND(MZS$26="End of period",MZS$25="Revenue"),MZS9,0)</f>
        <v>0</v>
      </c>
      <c r="MZT22" s="1954">
        <f t="shared" si="152"/>
        <v>0</v>
      </c>
      <c r="MZU22" s="1954">
        <f t="shared" si="152"/>
        <v>0</v>
      </c>
      <c r="MZV22" s="1954">
        <f t="shared" si="152"/>
        <v>0</v>
      </c>
      <c r="MZW22" s="1954">
        <f t="shared" si="152"/>
        <v>0</v>
      </c>
      <c r="MZX22" s="1954">
        <f t="shared" si="152"/>
        <v>0</v>
      </c>
      <c r="MZY22" s="1954">
        <f t="shared" si="152"/>
        <v>0</v>
      </c>
      <c r="MZZ22" s="1954">
        <f t="shared" si="152"/>
        <v>0</v>
      </c>
      <c r="NAA22" s="1954">
        <f t="shared" si="152"/>
        <v>0</v>
      </c>
      <c r="NAB22" s="1954">
        <f t="shared" si="152"/>
        <v>0</v>
      </c>
      <c r="NAC22" s="1954">
        <f t="shared" si="152"/>
        <v>0</v>
      </c>
      <c r="NAD22" s="1954">
        <f t="shared" si="152"/>
        <v>0</v>
      </c>
      <c r="NAE22" s="1954">
        <f t="shared" si="152"/>
        <v>0</v>
      </c>
      <c r="NAF22" s="1954">
        <f t="shared" si="152"/>
        <v>0</v>
      </c>
      <c r="NAG22" s="1954">
        <f t="shared" si="152"/>
        <v>0</v>
      </c>
      <c r="NAH22" s="1954">
        <f t="shared" si="152"/>
        <v>0</v>
      </c>
      <c r="NAI22" s="1954">
        <f t="shared" si="152"/>
        <v>0</v>
      </c>
      <c r="NAJ22" s="1954">
        <f t="shared" si="152"/>
        <v>0</v>
      </c>
      <c r="NAK22" s="1954">
        <f t="shared" si="152"/>
        <v>0</v>
      </c>
      <c r="NAL22" s="1954">
        <f t="shared" si="152"/>
        <v>0</v>
      </c>
      <c r="NAM22" s="1954">
        <f t="shared" si="152"/>
        <v>0</v>
      </c>
      <c r="NAN22" s="1954">
        <f t="shared" si="152"/>
        <v>0</v>
      </c>
      <c r="NAO22" s="1954">
        <f t="shared" si="152"/>
        <v>0</v>
      </c>
      <c r="NAP22" s="1954">
        <f t="shared" si="152"/>
        <v>0</v>
      </c>
      <c r="NAQ22" s="1954">
        <f t="shared" si="152"/>
        <v>0</v>
      </c>
      <c r="NAR22" s="1954">
        <f t="shared" si="152"/>
        <v>0</v>
      </c>
      <c r="NAS22" s="1954">
        <f t="shared" si="152"/>
        <v>0</v>
      </c>
      <c r="NAT22" s="1954">
        <f t="shared" si="152"/>
        <v>0</v>
      </c>
      <c r="NAU22" s="1954">
        <f t="shared" si="152"/>
        <v>0</v>
      </c>
      <c r="NAV22" s="1954">
        <f t="shared" si="152"/>
        <v>0</v>
      </c>
      <c r="NAW22" s="1954">
        <f t="shared" si="152"/>
        <v>0</v>
      </c>
      <c r="NAX22" s="1954">
        <f t="shared" si="152"/>
        <v>0</v>
      </c>
      <c r="NAY22" s="1954">
        <f t="shared" si="152"/>
        <v>0</v>
      </c>
      <c r="NAZ22" s="1954">
        <f t="shared" si="152"/>
        <v>0</v>
      </c>
      <c r="NBA22" s="1954">
        <f t="shared" si="152"/>
        <v>0</v>
      </c>
      <c r="NBB22" s="1954">
        <f t="shared" si="152"/>
        <v>0</v>
      </c>
      <c r="NBC22" s="1954">
        <f t="shared" si="152"/>
        <v>0</v>
      </c>
      <c r="NBD22" s="1954">
        <f t="shared" si="152"/>
        <v>0</v>
      </c>
      <c r="NBE22" s="1954">
        <f t="shared" si="152"/>
        <v>0</v>
      </c>
      <c r="NBF22" s="1954">
        <f t="shared" si="152"/>
        <v>0</v>
      </c>
      <c r="NBG22" s="1954">
        <f t="shared" si="152"/>
        <v>0</v>
      </c>
      <c r="NBH22" s="1954">
        <f t="shared" si="152"/>
        <v>0</v>
      </c>
      <c r="NBI22" s="1954">
        <f t="shared" si="152"/>
        <v>0</v>
      </c>
      <c r="NBJ22" s="1954">
        <f t="shared" si="152"/>
        <v>0</v>
      </c>
      <c r="NBK22" s="1954">
        <f t="shared" si="152"/>
        <v>0</v>
      </c>
      <c r="NBL22" s="1954">
        <f t="shared" si="152"/>
        <v>0</v>
      </c>
      <c r="NBM22" s="1954">
        <f t="shared" si="152"/>
        <v>0</v>
      </c>
      <c r="NBN22" s="1954">
        <f t="shared" si="152"/>
        <v>0</v>
      </c>
      <c r="NBO22" s="1954">
        <f t="shared" si="152"/>
        <v>0</v>
      </c>
      <c r="NBP22" s="1954">
        <f t="shared" si="152"/>
        <v>0</v>
      </c>
      <c r="NBQ22" s="1954">
        <f t="shared" si="152"/>
        <v>0</v>
      </c>
      <c r="NBR22" s="1954">
        <f t="shared" si="152"/>
        <v>0</v>
      </c>
      <c r="NBS22" s="1954">
        <f t="shared" si="152"/>
        <v>0</v>
      </c>
      <c r="NBT22" s="1954">
        <f t="shared" si="152"/>
        <v>0</v>
      </c>
      <c r="NBU22" s="1954">
        <f t="shared" si="152"/>
        <v>0</v>
      </c>
      <c r="NBV22" s="1954">
        <f t="shared" si="152"/>
        <v>0</v>
      </c>
      <c r="NBW22" s="1954">
        <f t="shared" si="152"/>
        <v>0</v>
      </c>
      <c r="NBX22" s="1954">
        <f t="shared" si="152"/>
        <v>0</v>
      </c>
      <c r="NBY22" s="1954">
        <f t="shared" si="152"/>
        <v>0</v>
      </c>
      <c r="NBZ22" s="1954">
        <f t="shared" si="152"/>
        <v>0</v>
      </c>
      <c r="NCA22" s="1954">
        <f t="shared" si="152"/>
        <v>0</v>
      </c>
      <c r="NCB22" s="1954">
        <f t="shared" si="152"/>
        <v>0</v>
      </c>
      <c r="NCC22" s="1954">
        <f t="shared" si="152"/>
        <v>0</v>
      </c>
      <c r="NCD22" s="1954">
        <f t="shared" si="152"/>
        <v>0</v>
      </c>
      <c r="NCE22" s="1954">
        <f t="shared" ref="NCE22:NEP22" si="153">IF(AND(NCE$26="End of period",NCE$25="Revenue"),NCE9,0)</f>
        <v>0</v>
      </c>
      <c r="NCF22" s="1954">
        <f t="shared" si="153"/>
        <v>0</v>
      </c>
      <c r="NCG22" s="1954">
        <f t="shared" si="153"/>
        <v>0</v>
      </c>
      <c r="NCH22" s="1954">
        <f t="shared" si="153"/>
        <v>0</v>
      </c>
      <c r="NCI22" s="1954">
        <f t="shared" si="153"/>
        <v>0</v>
      </c>
      <c r="NCJ22" s="1954">
        <f t="shared" si="153"/>
        <v>0</v>
      </c>
      <c r="NCK22" s="1954">
        <f t="shared" si="153"/>
        <v>0</v>
      </c>
      <c r="NCL22" s="1954">
        <f t="shared" si="153"/>
        <v>0</v>
      </c>
      <c r="NCM22" s="1954">
        <f t="shared" si="153"/>
        <v>0</v>
      </c>
      <c r="NCN22" s="1954">
        <f t="shared" si="153"/>
        <v>0</v>
      </c>
      <c r="NCO22" s="1954">
        <f t="shared" si="153"/>
        <v>0</v>
      </c>
      <c r="NCP22" s="1954">
        <f t="shared" si="153"/>
        <v>0</v>
      </c>
      <c r="NCQ22" s="1954">
        <f t="shared" si="153"/>
        <v>0</v>
      </c>
      <c r="NCR22" s="1954">
        <f t="shared" si="153"/>
        <v>0</v>
      </c>
      <c r="NCS22" s="1954">
        <f t="shared" si="153"/>
        <v>0</v>
      </c>
      <c r="NCT22" s="1954">
        <f t="shared" si="153"/>
        <v>0</v>
      </c>
      <c r="NCU22" s="1954">
        <f t="shared" si="153"/>
        <v>0</v>
      </c>
      <c r="NCV22" s="1954">
        <f t="shared" si="153"/>
        <v>0</v>
      </c>
      <c r="NCW22" s="1954">
        <f t="shared" si="153"/>
        <v>0</v>
      </c>
      <c r="NCX22" s="1954">
        <f t="shared" si="153"/>
        <v>0</v>
      </c>
      <c r="NCY22" s="1954">
        <f t="shared" si="153"/>
        <v>0</v>
      </c>
      <c r="NCZ22" s="1954">
        <f t="shared" si="153"/>
        <v>0</v>
      </c>
      <c r="NDA22" s="1954">
        <f t="shared" si="153"/>
        <v>0</v>
      </c>
      <c r="NDB22" s="1954">
        <f t="shared" si="153"/>
        <v>0</v>
      </c>
      <c r="NDC22" s="1954">
        <f t="shared" si="153"/>
        <v>0</v>
      </c>
      <c r="NDD22" s="1954">
        <f t="shared" si="153"/>
        <v>0</v>
      </c>
      <c r="NDE22" s="1954">
        <f t="shared" si="153"/>
        <v>0</v>
      </c>
      <c r="NDF22" s="1954">
        <f t="shared" si="153"/>
        <v>0</v>
      </c>
      <c r="NDG22" s="1954">
        <f t="shared" si="153"/>
        <v>0</v>
      </c>
      <c r="NDH22" s="1954">
        <f t="shared" si="153"/>
        <v>0</v>
      </c>
      <c r="NDI22" s="1954">
        <f t="shared" si="153"/>
        <v>0</v>
      </c>
      <c r="NDJ22" s="1954">
        <f t="shared" si="153"/>
        <v>0</v>
      </c>
      <c r="NDK22" s="1954">
        <f t="shared" si="153"/>
        <v>0</v>
      </c>
      <c r="NDL22" s="1954">
        <f t="shared" si="153"/>
        <v>0</v>
      </c>
      <c r="NDM22" s="1954">
        <f t="shared" si="153"/>
        <v>0</v>
      </c>
      <c r="NDN22" s="1954">
        <f t="shared" si="153"/>
        <v>0</v>
      </c>
      <c r="NDO22" s="1954">
        <f t="shared" si="153"/>
        <v>0</v>
      </c>
      <c r="NDP22" s="1954">
        <f t="shared" si="153"/>
        <v>0</v>
      </c>
      <c r="NDQ22" s="1954">
        <f t="shared" si="153"/>
        <v>0</v>
      </c>
      <c r="NDR22" s="1954">
        <f t="shared" si="153"/>
        <v>0</v>
      </c>
      <c r="NDS22" s="1954">
        <f t="shared" si="153"/>
        <v>0</v>
      </c>
      <c r="NDT22" s="1954">
        <f t="shared" si="153"/>
        <v>0</v>
      </c>
      <c r="NDU22" s="1954">
        <f t="shared" si="153"/>
        <v>0</v>
      </c>
      <c r="NDV22" s="1954">
        <f t="shared" si="153"/>
        <v>0</v>
      </c>
      <c r="NDW22" s="1954">
        <f t="shared" si="153"/>
        <v>0</v>
      </c>
      <c r="NDX22" s="1954">
        <f t="shared" si="153"/>
        <v>0</v>
      </c>
      <c r="NDY22" s="1954">
        <f t="shared" si="153"/>
        <v>0</v>
      </c>
      <c r="NDZ22" s="1954">
        <f t="shared" si="153"/>
        <v>0</v>
      </c>
      <c r="NEA22" s="1954">
        <f t="shared" si="153"/>
        <v>0</v>
      </c>
      <c r="NEB22" s="1954">
        <f t="shared" si="153"/>
        <v>0</v>
      </c>
      <c r="NEC22" s="1954">
        <f t="shared" si="153"/>
        <v>0</v>
      </c>
      <c r="NED22" s="1954">
        <f t="shared" si="153"/>
        <v>0</v>
      </c>
      <c r="NEE22" s="1954">
        <f t="shared" si="153"/>
        <v>0</v>
      </c>
      <c r="NEF22" s="1954">
        <f t="shared" si="153"/>
        <v>0</v>
      </c>
      <c r="NEG22" s="1954">
        <f t="shared" si="153"/>
        <v>0</v>
      </c>
      <c r="NEH22" s="1954">
        <f t="shared" si="153"/>
        <v>0</v>
      </c>
      <c r="NEI22" s="1954">
        <f t="shared" si="153"/>
        <v>0</v>
      </c>
      <c r="NEJ22" s="1954">
        <f t="shared" si="153"/>
        <v>0</v>
      </c>
      <c r="NEK22" s="1954">
        <f t="shared" si="153"/>
        <v>0</v>
      </c>
      <c r="NEL22" s="1954">
        <f t="shared" si="153"/>
        <v>0</v>
      </c>
      <c r="NEM22" s="1954">
        <f t="shared" si="153"/>
        <v>0</v>
      </c>
      <c r="NEN22" s="1954">
        <f t="shared" si="153"/>
        <v>0</v>
      </c>
      <c r="NEO22" s="1954">
        <f t="shared" si="153"/>
        <v>0</v>
      </c>
      <c r="NEP22" s="1954">
        <f t="shared" si="153"/>
        <v>0</v>
      </c>
      <c r="NEQ22" s="1954">
        <f t="shared" ref="NEQ22:NHB22" si="154">IF(AND(NEQ$26="End of period",NEQ$25="Revenue"),NEQ9,0)</f>
        <v>0</v>
      </c>
      <c r="NER22" s="1954">
        <f t="shared" si="154"/>
        <v>0</v>
      </c>
      <c r="NES22" s="1954">
        <f t="shared" si="154"/>
        <v>0</v>
      </c>
      <c r="NET22" s="1954">
        <f t="shared" si="154"/>
        <v>0</v>
      </c>
      <c r="NEU22" s="1954">
        <f t="shared" si="154"/>
        <v>0</v>
      </c>
      <c r="NEV22" s="1954">
        <f t="shared" si="154"/>
        <v>0</v>
      </c>
      <c r="NEW22" s="1954">
        <f t="shared" si="154"/>
        <v>0</v>
      </c>
      <c r="NEX22" s="1954">
        <f t="shared" si="154"/>
        <v>0</v>
      </c>
      <c r="NEY22" s="1954">
        <f t="shared" si="154"/>
        <v>0</v>
      </c>
      <c r="NEZ22" s="1954">
        <f t="shared" si="154"/>
        <v>0</v>
      </c>
      <c r="NFA22" s="1954">
        <f t="shared" si="154"/>
        <v>0</v>
      </c>
      <c r="NFB22" s="1954">
        <f t="shared" si="154"/>
        <v>0</v>
      </c>
      <c r="NFC22" s="1954">
        <f t="shared" si="154"/>
        <v>0</v>
      </c>
      <c r="NFD22" s="1954">
        <f t="shared" si="154"/>
        <v>0</v>
      </c>
      <c r="NFE22" s="1954">
        <f t="shared" si="154"/>
        <v>0</v>
      </c>
      <c r="NFF22" s="1954">
        <f t="shared" si="154"/>
        <v>0</v>
      </c>
      <c r="NFG22" s="1954">
        <f t="shared" si="154"/>
        <v>0</v>
      </c>
      <c r="NFH22" s="1954">
        <f t="shared" si="154"/>
        <v>0</v>
      </c>
      <c r="NFI22" s="1954">
        <f t="shared" si="154"/>
        <v>0</v>
      </c>
      <c r="NFJ22" s="1954">
        <f t="shared" si="154"/>
        <v>0</v>
      </c>
      <c r="NFK22" s="1954">
        <f t="shared" si="154"/>
        <v>0</v>
      </c>
      <c r="NFL22" s="1954">
        <f t="shared" si="154"/>
        <v>0</v>
      </c>
      <c r="NFM22" s="1954">
        <f t="shared" si="154"/>
        <v>0</v>
      </c>
      <c r="NFN22" s="1954">
        <f t="shared" si="154"/>
        <v>0</v>
      </c>
      <c r="NFO22" s="1954">
        <f t="shared" si="154"/>
        <v>0</v>
      </c>
      <c r="NFP22" s="1954">
        <f t="shared" si="154"/>
        <v>0</v>
      </c>
      <c r="NFQ22" s="1954">
        <f t="shared" si="154"/>
        <v>0</v>
      </c>
      <c r="NFR22" s="1954">
        <f t="shared" si="154"/>
        <v>0</v>
      </c>
      <c r="NFS22" s="1954">
        <f t="shared" si="154"/>
        <v>0</v>
      </c>
      <c r="NFT22" s="1954">
        <f t="shared" si="154"/>
        <v>0</v>
      </c>
      <c r="NFU22" s="1954">
        <f t="shared" si="154"/>
        <v>0</v>
      </c>
      <c r="NFV22" s="1954">
        <f t="shared" si="154"/>
        <v>0</v>
      </c>
      <c r="NFW22" s="1954">
        <f t="shared" si="154"/>
        <v>0</v>
      </c>
      <c r="NFX22" s="1954">
        <f t="shared" si="154"/>
        <v>0</v>
      </c>
      <c r="NFY22" s="1954">
        <f t="shared" si="154"/>
        <v>0</v>
      </c>
      <c r="NFZ22" s="1954">
        <f t="shared" si="154"/>
        <v>0</v>
      </c>
      <c r="NGA22" s="1954">
        <f t="shared" si="154"/>
        <v>0</v>
      </c>
      <c r="NGB22" s="1954">
        <f t="shared" si="154"/>
        <v>0</v>
      </c>
      <c r="NGC22" s="1954">
        <f t="shared" si="154"/>
        <v>0</v>
      </c>
      <c r="NGD22" s="1954">
        <f t="shared" si="154"/>
        <v>0</v>
      </c>
      <c r="NGE22" s="1954">
        <f t="shared" si="154"/>
        <v>0</v>
      </c>
      <c r="NGF22" s="1954">
        <f t="shared" si="154"/>
        <v>0</v>
      </c>
      <c r="NGG22" s="1954">
        <f t="shared" si="154"/>
        <v>0</v>
      </c>
      <c r="NGH22" s="1954">
        <f t="shared" si="154"/>
        <v>0</v>
      </c>
      <c r="NGI22" s="1954">
        <f t="shared" si="154"/>
        <v>0</v>
      </c>
      <c r="NGJ22" s="1954">
        <f t="shared" si="154"/>
        <v>0</v>
      </c>
      <c r="NGK22" s="1954">
        <f t="shared" si="154"/>
        <v>0</v>
      </c>
      <c r="NGL22" s="1954">
        <f t="shared" si="154"/>
        <v>0</v>
      </c>
      <c r="NGM22" s="1954">
        <f t="shared" si="154"/>
        <v>0</v>
      </c>
      <c r="NGN22" s="1954">
        <f t="shared" si="154"/>
        <v>0</v>
      </c>
      <c r="NGO22" s="1954">
        <f t="shared" si="154"/>
        <v>0</v>
      </c>
      <c r="NGP22" s="1954">
        <f t="shared" si="154"/>
        <v>0</v>
      </c>
      <c r="NGQ22" s="1954">
        <f t="shared" si="154"/>
        <v>0</v>
      </c>
      <c r="NGR22" s="1954">
        <f t="shared" si="154"/>
        <v>0</v>
      </c>
      <c r="NGS22" s="1954">
        <f t="shared" si="154"/>
        <v>0</v>
      </c>
      <c r="NGT22" s="1954">
        <f t="shared" si="154"/>
        <v>0</v>
      </c>
      <c r="NGU22" s="1954">
        <f t="shared" si="154"/>
        <v>0</v>
      </c>
      <c r="NGV22" s="1954">
        <f t="shared" si="154"/>
        <v>0</v>
      </c>
      <c r="NGW22" s="1954">
        <f t="shared" si="154"/>
        <v>0</v>
      </c>
      <c r="NGX22" s="1954">
        <f t="shared" si="154"/>
        <v>0</v>
      </c>
      <c r="NGY22" s="1954">
        <f t="shared" si="154"/>
        <v>0</v>
      </c>
      <c r="NGZ22" s="1954">
        <f t="shared" si="154"/>
        <v>0</v>
      </c>
      <c r="NHA22" s="1954">
        <f t="shared" si="154"/>
        <v>0</v>
      </c>
      <c r="NHB22" s="1954">
        <f t="shared" si="154"/>
        <v>0</v>
      </c>
      <c r="NHC22" s="1954">
        <f t="shared" ref="NHC22:NJN22" si="155">IF(AND(NHC$26="End of period",NHC$25="Revenue"),NHC9,0)</f>
        <v>0</v>
      </c>
      <c r="NHD22" s="1954">
        <f t="shared" si="155"/>
        <v>0</v>
      </c>
      <c r="NHE22" s="1954">
        <f t="shared" si="155"/>
        <v>0</v>
      </c>
      <c r="NHF22" s="1954">
        <f t="shared" si="155"/>
        <v>0</v>
      </c>
      <c r="NHG22" s="1954">
        <f t="shared" si="155"/>
        <v>0</v>
      </c>
      <c r="NHH22" s="1954">
        <f t="shared" si="155"/>
        <v>0</v>
      </c>
      <c r="NHI22" s="1954">
        <f t="shared" si="155"/>
        <v>0</v>
      </c>
      <c r="NHJ22" s="1954">
        <f t="shared" si="155"/>
        <v>0</v>
      </c>
      <c r="NHK22" s="1954">
        <f t="shared" si="155"/>
        <v>0</v>
      </c>
      <c r="NHL22" s="1954">
        <f t="shared" si="155"/>
        <v>0</v>
      </c>
      <c r="NHM22" s="1954">
        <f t="shared" si="155"/>
        <v>0</v>
      </c>
      <c r="NHN22" s="1954">
        <f t="shared" si="155"/>
        <v>0</v>
      </c>
      <c r="NHO22" s="1954">
        <f t="shared" si="155"/>
        <v>0</v>
      </c>
      <c r="NHP22" s="1954">
        <f t="shared" si="155"/>
        <v>0</v>
      </c>
      <c r="NHQ22" s="1954">
        <f t="shared" si="155"/>
        <v>0</v>
      </c>
      <c r="NHR22" s="1954">
        <f t="shared" si="155"/>
        <v>0</v>
      </c>
      <c r="NHS22" s="1954">
        <f t="shared" si="155"/>
        <v>0</v>
      </c>
      <c r="NHT22" s="1954">
        <f t="shared" si="155"/>
        <v>0</v>
      </c>
      <c r="NHU22" s="1954">
        <f t="shared" si="155"/>
        <v>0</v>
      </c>
      <c r="NHV22" s="1954">
        <f t="shared" si="155"/>
        <v>0</v>
      </c>
      <c r="NHW22" s="1954">
        <f t="shared" si="155"/>
        <v>0</v>
      </c>
      <c r="NHX22" s="1954">
        <f t="shared" si="155"/>
        <v>0</v>
      </c>
      <c r="NHY22" s="1954">
        <f t="shared" si="155"/>
        <v>0</v>
      </c>
      <c r="NHZ22" s="1954">
        <f t="shared" si="155"/>
        <v>0</v>
      </c>
      <c r="NIA22" s="1954">
        <f t="shared" si="155"/>
        <v>0</v>
      </c>
      <c r="NIB22" s="1954">
        <f t="shared" si="155"/>
        <v>0</v>
      </c>
      <c r="NIC22" s="1954">
        <f t="shared" si="155"/>
        <v>0</v>
      </c>
      <c r="NID22" s="1954">
        <f t="shared" si="155"/>
        <v>0</v>
      </c>
      <c r="NIE22" s="1954">
        <f t="shared" si="155"/>
        <v>0</v>
      </c>
      <c r="NIF22" s="1954">
        <f t="shared" si="155"/>
        <v>0</v>
      </c>
      <c r="NIG22" s="1954">
        <f t="shared" si="155"/>
        <v>0</v>
      </c>
      <c r="NIH22" s="1954">
        <f t="shared" si="155"/>
        <v>0</v>
      </c>
      <c r="NII22" s="1954">
        <f t="shared" si="155"/>
        <v>0</v>
      </c>
      <c r="NIJ22" s="1954">
        <f t="shared" si="155"/>
        <v>0</v>
      </c>
      <c r="NIK22" s="1954">
        <f t="shared" si="155"/>
        <v>0</v>
      </c>
      <c r="NIL22" s="1954">
        <f t="shared" si="155"/>
        <v>0</v>
      </c>
      <c r="NIM22" s="1954">
        <f t="shared" si="155"/>
        <v>0</v>
      </c>
      <c r="NIN22" s="1954">
        <f t="shared" si="155"/>
        <v>0</v>
      </c>
      <c r="NIO22" s="1954">
        <f t="shared" si="155"/>
        <v>0</v>
      </c>
      <c r="NIP22" s="1954">
        <f t="shared" si="155"/>
        <v>0</v>
      </c>
      <c r="NIQ22" s="1954">
        <f t="shared" si="155"/>
        <v>0</v>
      </c>
      <c r="NIR22" s="1954">
        <f t="shared" si="155"/>
        <v>0</v>
      </c>
      <c r="NIS22" s="1954">
        <f t="shared" si="155"/>
        <v>0</v>
      </c>
      <c r="NIT22" s="1954">
        <f t="shared" si="155"/>
        <v>0</v>
      </c>
      <c r="NIU22" s="1954">
        <f t="shared" si="155"/>
        <v>0</v>
      </c>
      <c r="NIV22" s="1954">
        <f t="shared" si="155"/>
        <v>0</v>
      </c>
      <c r="NIW22" s="1954">
        <f t="shared" si="155"/>
        <v>0</v>
      </c>
      <c r="NIX22" s="1954">
        <f t="shared" si="155"/>
        <v>0</v>
      </c>
      <c r="NIY22" s="1954">
        <f t="shared" si="155"/>
        <v>0</v>
      </c>
      <c r="NIZ22" s="1954">
        <f t="shared" si="155"/>
        <v>0</v>
      </c>
      <c r="NJA22" s="1954">
        <f t="shared" si="155"/>
        <v>0</v>
      </c>
      <c r="NJB22" s="1954">
        <f t="shared" si="155"/>
        <v>0</v>
      </c>
      <c r="NJC22" s="1954">
        <f t="shared" si="155"/>
        <v>0</v>
      </c>
      <c r="NJD22" s="1954">
        <f t="shared" si="155"/>
        <v>0</v>
      </c>
      <c r="NJE22" s="1954">
        <f t="shared" si="155"/>
        <v>0</v>
      </c>
      <c r="NJF22" s="1954">
        <f t="shared" si="155"/>
        <v>0</v>
      </c>
      <c r="NJG22" s="1954">
        <f t="shared" si="155"/>
        <v>0</v>
      </c>
      <c r="NJH22" s="1954">
        <f t="shared" si="155"/>
        <v>0</v>
      </c>
      <c r="NJI22" s="1954">
        <f t="shared" si="155"/>
        <v>0</v>
      </c>
      <c r="NJJ22" s="1954">
        <f t="shared" si="155"/>
        <v>0</v>
      </c>
      <c r="NJK22" s="1954">
        <f t="shared" si="155"/>
        <v>0</v>
      </c>
      <c r="NJL22" s="1954">
        <f t="shared" si="155"/>
        <v>0</v>
      </c>
      <c r="NJM22" s="1954">
        <f t="shared" si="155"/>
        <v>0</v>
      </c>
      <c r="NJN22" s="1954">
        <f t="shared" si="155"/>
        <v>0</v>
      </c>
      <c r="NJO22" s="1954">
        <f t="shared" ref="NJO22:NLZ22" si="156">IF(AND(NJO$26="End of period",NJO$25="Revenue"),NJO9,0)</f>
        <v>0</v>
      </c>
      <c r="NJP22" s="1954">
        <f t="shared" si="156"/>
        <v>0</v>
      </c>
      <c r="NJQ22" s="1954">
        <f t="shared" si="156"/>
        <v>0</v>
      </c>
      <c r="NJR22" s="1954">
        <f t="shared" si="156"/>
        <v>0</v>
      </c>
      <c r="NJS22" s="1954">
        <f t="shared" si="156"/>
        <v>0</v>
      </c>
      <c r="NJT22" s="1954">
        <f t="shared" si="156"/>
        <v>0</v>
      </c>
      <c r="NJU22" s="1954">
        <f t="shared" si="156"/>
        <v>0</v>
      </c>
      <c r="NJV22" s="1954">
        <f t="shared" si="156"/>
        <v>0</v>
      </c>
      <c r="NJW22" s="1954">
        <f t="shared" si="156"/>
        <v>0</v>
      </c>
      <c r="NJX22" s="1954">
        <f t="shared" si="156"/>
        <v>0</v>
      </c>
      <c r="NJY22" s="1954">
        <f t="shared" si="156"/>
        <v>0</v>
      </c>
      <c r="NJZ22" s="1954">
        <f t="shared" si="156"/>
        <v>0</v>
      </c>
      <c r="NKA22" s="1954">
        <f t="shared" si="156"/>
        <v>0</v>
      </c>
      <c r="NKB22" s="1954">
        <f t="shared" si="156"/>
        <v>0</v>
      </c>
      <c r="NKC22" s="1954">
        <f t="shared" si="156"/>
        <v>0</v>
      </c>
      <c r="NKD22" s="1954">
        <f t="shared" si="156"/>
        <v>0</v>
      </c>
      <c r="NKE22" s="1954">
        <f t="shared" si="156"/>
        <v>0</v>
      </c>
      <c r="NKF22" s="1954">
        <f t="shared" si="156"/>
        <v>0</v>
      </c>
      <c r="NKG22" s="1954">
        <f t="shared" si="156"/>
        <v>0</v>
      </c>
      <c r="NKH22" s="1954">
        <f t="shared" si="156"/>
        <v>0</v>
      </c>
      <c r="NKI22" s="1954">
        <f t="shared" si="156"/>
        <v>0</v>
      </c>
      <c r="NKJ22" s="1954">
        <f t="shared" si="156"/>
        <v>0</v>
      </c>
      <c r="NKK22" s="1954">
        <f t="shared" si="156"/>
        <v>0</v>
      </c>
      <c r="NKL22" s="1954">
        <f t="shared" si="156"/>
        <v>0</v>
      </c>
      <c r="NKM22" s="1954">
        <f t="shared" si="156"/>
        <v>0</v>
      </c>
      <c r="NKN22" s="1954">
        <f t="shared" si="156"/>
        <v>0</v>
      </c>
      <c r="NKO22" s="1954">
        <f t="shared" si="156"/>
        <v>0</v>
      </c>
      <c r="NKP22" s="1954">
        <f t="shared" si="156"/>
        <v>0</v>
      </c>
      <c r="NKQ22" s="1954">
        <f t="shared" si="156"/>
        <v>0</v>
      </c>
      <c r="NKR22" s="1954">
        <f t="shared" si="156"/>
        <v>0</v>
      </c>
      <c r="NKS22" s="1954">
        <f t="shared" si="156"/>
        <v>0</v>
      </c>
      <c r="NKT22" s="1954">
        <f t="shared" si="156"/>
        <v>0</v>
      </c>
      <c r="NKU22" s="1954">
        <f t="shared" si="156"/>
        <v>0</v>
      </c>
      <c r="NKV22" s="1954">
        <f t="shared" si="156"/>
        <v>0</v>
      </c>
      <c r="NKW22" s="1954">
        <f t="shared" si="156"/>
        <v>0</v>
      </c>
      <c r="NKX22" s="1954">
        <f t="shared" si="156"/>
        <v>0</v>
      </c>
      <c r="NKY22" s="1954">
        <f t="shared" si="156"/>
        <v>0</v>
      </c>
      <c r="NKZ22" s="1954">
        <f t="shared" si="156"/>
        <v>0</v>
      </c>
      <c r="NLA22" s="1954">
        <f t="shared" si="156"/>
        <v>0</v>
      </c>
      <c r="NLB22" s="1954">
        <f t="shared" si="156"/>
        <v>0</v>
      </c>
      <c r="NLC22" s="1954">
        <f t="shared" si="156"/>
        <v>0</v>
      </c>
      <c r="NLD22" s="1954">
        <f t="shared" si="156"/>
        <v>0</v>
      </c>
      <c r="NLE22" s="1954">
        <f t="shared" si="156"/>
        <v>0</v>
      </c>
      <c r="NLF22" s="1954">
        <f t="shared" si="156"/>
        <v>0</v>
      </c>
      <c r="NLG22" s="1954">
        <f t="shared" si="156"/>
        <v>0</v>
      </c>
      <c r="NLH22" s="1954">
        <f t="shared" si="156"/>
        <v>0</v>
      </c>
      <c r="NLI22" s="1954">
        <f t="shared" si="156"/>
        <v>0</v>
      </c>
      <c r="NLJ22" s="1954">
        <f t="shared" si="156"/>
        <v>0</v>
      </c>
      <c r="NLK22" s="1954">
        <f t="shared" si="156"/>
        <v>0</v>
      </c>
      <c r="NLL22" s="1954">
        <f t="shared" si="156"/>
        <v>0</v>
      </c>
      <c r="NLM22" s="1954">
        <f t="shared" si="156"/>
        <v>0</v>
      </c>
      <c r="NLN22" s="1954">
        <f t="shared" si="156"/>
        <v>0</v>
      </c>
      <c r="NLO22" s="1954">
        <f t="shared" si="156"/>
        <v>0</v>
      </c>
      <c r="NLP22" s="1954">
        <f t="shared" si="156"/>
        <v>0</v>
      </c>
      <c r="NLQ22" s="1954">
        <f t="shared" si="156"/>
        <v>0</v>
      </c>
      <c r="NLR22" s="1954">
        <f t="shared" si="156"/>
        <v>0</v>
      </c>
      <c r="NLS22" s="1954">
        <f t="shared" si="156"/>
        <v>0</v>
      </c>
      <c r="NLT22" s="1954">
        <f t="shared" si="156"/>
        <v>0</v>
      </c>
      <c r="NLU22" s="1954">
        <f t="shared" si="156"/>
        <v>0</v>
      </c>
      <c r="NLV22" s="1954">
        <f t="shared" si="156"/>
        <v>0</v>
      </c>
      <c r="NLW22" s="1954">
        <f t="shared" si="156"/>
        <v>0</v>
      </c>
      <c r="NLX22" s="1954">
        <f t="shared" si="156"/>
        <v>0</v>
      </c>
      <c r="NLY22" s="1954">
        <f t="shared" si="156"/>
        <v>0</v>
      </c>
      <c r="NLZ22" s="1954">
        <f t="shared" si="156"/>
        <v>0</v>
      </c>
      <c r="NMA22" s="1954">
        <f t="shared" ref="NMA22:NOL22" si="157">IF(AND(NMA$26="End of period",NMA$25="Revenue"),NMA9,0)</f>
        <v>0</v>
      </c>
      <c r="NMB22" s="1954">
        <f t="shared" si="157"/>
        <v>0</v>
      </c>
      <c r="NMC22" s="1954">
        <f t="shared" si="157"/>
        <v>0</v>
      </c>
      <c r="NMD22" s="1954">
        <f t="shared" si="157"/>
        <v>0</v>
      </c>
      <c r="NME22" s="1954">
        <f t="shared" si="157"/>
        <v>0</v>
      </c>
      <c r="NMF22" s="1954">
        <f t="shared" si="157"/>
        <v>0</v>
      </c>
      <c r="NMG22" s="1954">
        <f t="shared" si="157"/>
        <v>0</v>
      </c>
      <c r="NMH22" s="1954">
        <f t="shared" si="157"/>
        <v>0</v>
      </c>
      <c r="NMI22" s="1954">
        <f t="shared" si="157"/>
        <v>0</v>
      </c>
      <c r="NMJ22" s="1954">
        <f t="shared" si="157"/>
        <v>0</v>
      </c>
      <c r="NMK22" s="1954">
        <f t="shared" si="157"/>
        <v>0</v>
      </c>
      <c r="NML22" s="1954">
        <f t="shared" si="157"/>
        <v>0</v>
      </c>
      <c r="NMM22" s="1954">
        <f t="shared" si="157"/>
        <v>0</v>
      </c>
      <c r="NMN22" s="1954">
        <f t="shared" si="157"/>
        <v>0</v>
      </c>
      <c r="NMO22" s="1954">
        <f t="shared" si="157"/>
        <v>0</v>
      </c>
      <c r="NMP22" s="1954">
        <f t="shared" si="157"/>
        <v>0</v>
      </c>
      <c r="NMQ22" s="1954">
        <f t="shared" si="157"/>
        <v>0</v>
      </c>
      <c r="NMR22" s="1954">
        <f t="shared" si="157"/>
        <v>0</v>
      </c>
      <c r="NMS22" s="1954">
        <f t="shared" si="157"/>
        <v>0</v>
      </c>
      <c r="NMT22" s="1954">
        <f t="shared" si="157"/>
        <v>0</v>
      </c>
      <c r="NMU22" s="1954">
        <f t="shared" si="157"/>
        <v>0</v>
      </c>
      <c r="NMV22" s="1954">
        <f t="shared" si="157"/>
        <v>0</v>
      </c>
      <c r="NMW22" s="1954">
        <f t="shared" si="157"/>
        <v>0</v>
      </c>
      <c r="NMX22" s="1954">
        <f t="shared" si="157"/>
        <v>0</v>
      </c>
      <c r="NMY22" s="1954">
        <f t="shared" si="157"/>
        <v>0</v>
      </c>
      <c r="NMZ22" s="1954">
        <f t="shared" si="157"/>
        <v>0</v>
      </c>
      <c r="NNA22" s="1954">
        <f t="shared" si="157"/>
        <v>0</v>
      </c>
      <c r="NNB22" s="1954">
        <f t="shared" si="157"/>
        <v>0</v>
      </c>
      <c r="NNC22" s="1954">
        <f t="shared" si="157"/>
        <v>0</v>
      </c>
      <c r="NND22" s="1954">
        <f t="shared" si="157"/>
        <v>0</v>
      </c>
      <c r="NNE22" s="1954">
        <f t="shared" si="157"/>
        <v>0</v>
      </c>
      <c r="NNF22" s="1954">
        <f t="shared" si="157"/>
        <v>0</v>
      </c>
      <c r="NNG22" s="1954">
        <f t="shared" si="157"/>
        <v>0</v>
      </c>
      <c r="NNH22" s="1954">
        <f t="shared" si="157"/>
        <v>0</v>
      </c>
      <c r="NNI22" s="1954">
        <f t="shared" si="157"/>
        <v>0</v>
      </c>
      <c r="NNJ22" s="1954">
        <f t="shared" si="157"/>
        <v>0</v>
      </c>
      <c r="NNK22" s="1954">
        <f t="shared" si="157"/>
        <v>0</v>
      </c>
      <c r="NNL22" s="1954">
        <f t="shared" si="157"/>
        <v>0</v>
      </c>
      <c r="NNM22" s="1954">
        <f t="shared" si="157"/>
        <v>0</v>
      </c>
      <c r="NNN22" s="1954">
        <f t="shared" si="157"/>
        <v>0</v>
      </c>
      <c r="NNO22" s="1954">
        <f t="shared" si="157"/>
        <v>0</v>
      </c>
      <c r="NNP22" s="1954">
        <f t="shared" si="157"/>
        <v>0</v>
      </c>
      <c r="NNQ22" s="1954">
        <f t="shared" si="157"/>
        <v>0</v>
      </c>
      <c r="NNR22" s="1954">
        <f t="shared" si="157"/>
        <v>0</v>
      </c>
      <c r="NNS22" s="1954">
        <f t="shared" si="157"/>
        <v>0</v>
      </c>
      <c r="NNT22" s="1954">
        <f t="shared" si="157"/>
        <v>0</v>
      </c>
      <c r="NNU22" s="1954">
        <f t="shared" si="157"/>
        <v>0</v>
      </c>
      <c r="NNV22" s="1954">
        <f t="shared" si="157"/>
        <v>0</v>
      </c>
      <c r="NNW22" s="1954">
        <f t="shared" si="157"/>
        <v>0</v>
      </c>
      <c r="NNX22" s="1954">
        <f t="shared" si="157"/>
        <v>0</v>
      </c>
      <c r="NNY22" s="1954">
        <f t="shared" si="157"/>
        <v>0</v>
      </c>
      <c r="NNZ22" s="1954">
        <f t="shared" si="157"/>
        <v>0</v>
      </c>
      <c r="NOA22" s="1954">
        <f t="shared" si="157"/>
        <v>0</v>
      </c>
      <c r="NOB22" s="1954">
        <f t="shared" si="157"/>
        <v>0</v>
      </c>
      <c r="NOC22" s="1954">
        <f t="shared" si="157"/>
        <v>0</v>
      </c>
      <c r="NOD22" s="1954">
        <f t="shared" si="157"/>
        <v>0</v>
      </c>
      <c r="NOE22" s="1954">
        <f t="shared" si="157"/>
        <v>0</v>
      </c>
      <c r="NOF22" s="1954">
        <f t="shared" si="157"/>
        <v>0</v>
      </c>
      <c r="NOG22" s="1954">
        <f t="shared" si="157"/>
        <v>0</v>
      </c>
      <c r="NOH22" s="1954">
        <f t="shared" si="157"/>
        <v>0</v>
      </c>
      <c r="NOI22" s="1954">
        <f t="shared" si="157"/>
        <v>0</v>
      </c>
      <c r="NOJ22" s="1954">
        <f t="shared" si="157"/>
        <v>0</v>
      </c>
      <c r="NOK22" s="1954">
        <f t="shared" si="157"/>
        <v>0</v>
      </c>
      <c r="NOL22" s="1954">
        <f t="shared" si="157"/>
        <v>0</v>
      </c>
      <c r="NOM22" s="1954">
        <f t="shared" ref="NOM22:NQX22" si="158">IF(AND(NOM$26="End of period",NOM$25="Revenue"),NOM9,0)</f>
        <v>0</v>
      </c>
      <c r="NON22" s="1954">
        <f t="shared" si="158"/>
        <v>0</v>
      </c>
      <c r="NOO22" s="1954">
        <f t="shared" si="158"/>
        <v>0</v>
      </c>
      <c r="NOP22" s="1954">
        <f t="shared" si="158"/>
        <v>0</v>
      </c>
      <c r="NOQ22" s="1954">
        <f t="shared" si="158"/>
        <v>0</v>
      </c>
      <c r="NOR22" s="1954">
        <f t="shared" si="158"/>
        <v>0</v>
      </c>
      <c r="NOS22" s="1954">
        <f t="shared" si="158"/>
        <v>0</v>
      </c>
      <c r="NOT22" s="1954">
        <f t="shared" si="158"/>
        <v>0</v>
      </c>
      <c r="NOU22" s="1954">
        <f t="shared" si="158"/>
        <v>0</v>
      </c>
      <c r="NOV22" s="1954">
        <f t="shared" si="158"/>
        <v>0</v>
      </c>
      <c r="NOW22" s="1954">
        <f t="shared" si="158"/>
        <v>0</v>
      </c>
      <c r="NOX22" s="1954">
        <f t="shared" si="158"/>
        <v>0</v>
      </c>
      <c r="NOY22" s="1954">
        <f t="shared" si="158"/>
        <v>0</v>
      </c>
      <c r="NOZ22" s="1954">
        <f t="shared" si="158"/>
        <v>0</v>
      </c>
      <c r="NPA22" s="1954">
        <f t="shared" si="158"/>
        <v>0</v>
      </c>
      <c r="NPB22" s="1954">
        <f t="shared" si="158"/>
        <v>0</v>
      </c>
      <c r="NPC22" s="1954">
        <f t="shared" si="158"/>
        <v>0</v>
      </c>
      <c r="NPD22" s="1954">
        <f t="shared" si="158"/>
        <v>0</v>
      </c>
      <c r="NPE22" s="1954">
        <f t="shared" si="158"/>
        <v>0</v>
      </c>
      <c r="NPF22" s="1954">
        <f t="shared" si="158"/>
        <v>0</v>
      </c>
      <c r="NPG22" s="1954">
        <f t="shared" si="158"/>
        <v>0</v>
      </c>
      <c r="NPH22" s="1954">
        <f t="shared" si="158"/>
        <v>0</v>
      </c>
      <c r="NPI22" s="1954">
        <f t="shared" si="158"/>
        <v>0</v>
      </c>
      <c r="NPJ22" s="1954">
        <f t="shared" si="158"/>
        <v>0</v>
      </c>
      <c r="NPK22" s="1954">
        <f t="shared" si="158"/>
        <v>0</v>
      </c>
      <c r="NPL22" s="1954">
        <f t="shared" si="158"/>
        <v>0</v>
      </c>
      <c r="NPM22" s="1954">
        <f t="shared" si="158"/>
        <v>0</v>
      </c>
      <c r="NPN22" s="1954">
        <f t="shared" si="158"/>
        <v>0</v>
      </c>
      <c r="NPO22" s="1954">
        <f t="shared" si="158"/>
        <v>0</v>
      </c>
      <c r="NPP22" s="1954">
        <f t="shared" si="158"/>
        <v>0</v>
      </c>
      <c r="NPQ22" s="1954">
        <f t="shared" si="158"/>
        <v>0</v>
      </c>
      <c r="NPR22" s="1954">
        <f t="shared" si="158"/>
        <v>0</v>
      </c>
      <c r="NPS22" s="1954">
        <f t="shared" si="158"/>
        <v>0</v>
      </c>
      <c r="NPT22" s="1954">
        <f t="shared" si="158"/>
        <v>0</v>
      </c>
      <c r="NPU22" s="1954">
        <f t="shared" si="158"/>
        <v>0</v>
      </c>
      <c r="NPV22" s="1954">
        <f t="shared" si="158"/>
        <v>0</v>
      </c>
      <c r="NPW22" s="1954">
        <f t="shared" si="158"/>
        <v>0</v>
      </c>
      <c r="NPX22" s="1954">
        <f t="shared" si="158"/>
        <v>0</v>
      </c>
      <c r="NPY22" s="1954">
        <f t="shared" si="158"/>
        <v>0</v>
      </c>
      <c r="NPZ22" s="1954">
        <f t="shared" si="158"/>
        <v>0</v>
      </c>
      <c r="NQA22" s="1954">
        <f t="shared" si="158"/>
        <v>0</v>
      </c>
      <c r="NQB22" s="1954">
        <f t="shared" si="158"/>
        <v>0</v>
      </c>
      <c r="NQC22" s="1954">
        <f t="shared" si="158"/>
        <v>0</v>
      </c>
      <c r="NQD22" s="1954">
        <f t="shared" si="158"/>
        <v>0</v>
      </c>
      <c r="NQE22" s="1954">
        <f t="shared" si="158"/>
        <v>0</v>
      </c>
      <c r="NQF22" s="1954">
        <f t="shared" si="158"/>
        <v>0</v>
      </c>
      <c r="NQG22" s="1954">
        <f t="shared" si="158"/>
        <v>0</v>
      </c>
      <c r="NQH22" s="1954">
        <f t="shared" si="158"/>
        <v>0</v>
      </c>
      <c r="NQI22" s="1954">
        <f t="shared" si="158"/>
        <v>0</v>
      </c>
      <c r="NQJ22" s="1954">
        <f t="shared" si="158"/>
        <v>0</v>
      </c>
      <c r="NQK22" s="1954">
        <f t="shared" si="158"/>
        <v>0</v>
      </c>
      <c r="NQL22" s="1954">
        <f t="shared" si="158"/>
        <v>0</v>
      </c>
      <c r="NQM22" s="1954">
        <f t="shared" si="158"/>
        <v>0</v>
      </c>
      <c r="NQN22" s="1954">
        <f t="shared" si="158"/>
        <v>0</v>
      </c>
      <c r="NQO22" s="1954">
        <f t="shared" si="158"/>
        <v>0</v>
      </c>
      <c r="NQP22" s="1954">
        <f t="shared" si="158"/>
        <v>0</v>
      </c>
      <c r="NQQ22" s="1954">
        <f t="shared" si="158"/>
        <v>0</v>
      </c>
      <c r="NQR22" s="1954">
        <f t="shared" si="158"/>
        <v>0</v>
      </c>
      <c r="NQS22" s="1954">
        <f t="shared" si="158"/>
        <v>0</v>
      </c>
      <c r="NQT22" s="1954">
        <f t="shared" si="158"/>
        <v>0</v>
      </c>
      <c r="NQU22" s="1954">
        <f t="shared" si="158"/>
        <v>0</v>
      </c>
      <c r="NQV22" s="1954">
        <f t="shared" si="158"/>
        <v>0</v>
      </c>
      <c r="NQW22" s="1954">
        <f t="shared" si="158"/>
        <v>0</v>
      </c>
      <c r="NQX22" s="1954">
        <f t="shared" si="158"/>
        <v>0</v>
      </c>
      <c r="NQY22" s="1954">
        <f t="shared" ref="NQY22:NTJ22" si="159">IF(AND(NQY$26="End of period",NQY$25="Revenue"),NQY9,0)</f>
        <v>0</v>
      </c>
      <c r="NQZ22" s="1954">
        <f t="shared" si="159"/>
        <v>0</v>
      </c>
      <c r="NRA22" s="1954">
        <f t="shared" si="159"/>
        <v>0</v>
      </c>
      <c r="NRB22" s="1954">
        <f t="shared" si="159"/>
        <v>0</v>
      </c>
      <c r="NRC22" s="1954">
        <f t="shared" si="159"/>
        <v>0</v>
      </c>
      <c r="NRD22" s="1954">
        <f t="shared" si="159"/>
        <v>0</v>
      </c>
      <c r="NRE22" s="1954">
        <f t="shared" si="159"/>
        <v>0</v>
      </c>
      <c r="NRF22" s="1954">
        <f t="shared" si="159"/>
        <v>0</v>
      </c>
      <c r="NRG22" s="1954">
        <f t="shared" si="159"/>
        <v>0</v>
      </c>
      <c r="NRH22" s="1954">
        <f t="shared" si="159"/>
        <v>0</v>
      </c>
      <c r="NRI22" s="1954">
        <f t="shared" si="159"/>
        <v>0</v>
      </c>
      <c r="NRJ22" s="1954">
        <f t="shared" si="159"/>
        <v>0</v>
      </c>
      <c r="NRK22" s="1954">
        <f t="shared" si="159"/>
        <v>0</v>
      </c>
      <c r="NRL22" s="1954">
        <f t="shared" si="159"/>
        <v>0</v>
      </c>
      <c r="NRM22" s="1954">
        <f t="shared" si="159"/>
        <v>0</v>
      </c>
      <c r="NRN22" s="1954">
        <f t="shared" si="159"/>
        <v>0</v>
      </c>
      <c r="NRO22" s="1954">
        <f t="shared" si="159"/>
        <v>0</v>
      </c>
      <c r="NRP22" s="1954">
        <f t="shared" si="159"/>
        <v>0</v>
      </c>
      <c r="NRQ22" s="1954">
        <f t="shared" si="159"/>
        <v>0</v>
      </c>
      <c r="NRR22" s="1954">
        <f t="shared" si="159"/>
        <v>0</v>
      </c>
      <c r="NRS22" s="1954">
        <f t="shared" si="159"/>
        <v>0</v>
      </c>
      <c r="NRT22" s="1954">
        <f t="shared" si="159"/>
        <v>0</v>
      </c>
      <c r="NRU22" s="1954">
        <f t="shared" si="159"/>
        <v>0</v>
      </c>
      <c r="NRV22" s="1954">
        <f t="shared" si="159"/>
        <v>0</v>
      </c>
      <c r="NRW22" s="1954">
        <f t="shared" si="159"/>
        <v>0</v>
      </c>
      <c r="NRX22" s="1954">
        <f t="shared" si="159"/>
        <v>0</v>
      </c>
      <c r="NRY22" s="1954">
        <f t="shared" si="159"/>
        <v>0</v>
      </c>
      <c r="NRZ22" s="1954">
        <f t="shared" si="159"/>
        <v>0</v>
      </c>
      <c r="NSA22" s="1954">
        <f t="shared" si="159"/>
        <v>0</v>
      </c>
      <c r="NSB22" s="1954">
        <f t="shared" si="159"/>
        <v>0</v>
      </c>
      <c r="NSC22" s="1954">
        <f t="shared" si="159"/>
        <v>0</v>
      </c>
      <c r="NSD22" s="1954">
        <f t="shared" si="159"/>
        <v>0</v>
      </c>
      <c r="NSE22" s="1954">
        <f t="shared" si="159"/>
        <v>0</v>
      </c>
      <c r="NSF22" s="1954">
        <f t="shared" si="159"/>
        <v>0</v>
      </c>
      <c r="NSG22" s="1954">
        <f t="shared" si="159"/>
        <v>0</v>
      </c>
      <c r="NSH22" s="1954">
        <f t="shared" si="159"/>
        <v>0</v>
      </c>
      <c r="NSI22" s="1954">
        <f t="shared" si="159"/>
        <v>0</v>
      </c>
      <c r="NSJ22" s="1954">
        <f t="shared" si="159"/>
        <v>0</v>
      </c>
      <c r="NSK22" s="1954">
        <f t="shared" si="159"/>
        <v>0</v>
      </c>
      <c r="NSL22" s="1954">
        <f t="shared" si="159"/>
        <v>0</v>
      </c>
      <c r="NSM22" s="1954">
        <f t="shared" si="159"/>
        <v>0</v>
      </c>
      <c r="NSN22" s="1954">
        <f t="shared" si="159"/>
        <v>0</v>
      </c>
      <c r="NSO22" s="1954">
        <f t="shared" si="159"/>
        <v>0</v>
      </c>
      <c r="NSP22" s="1954">
        <f t="shared" si="159"/>
        <v>0</v>
      </c>
      <c r="NSQ22" s="1954">
        <f t="shared" si="159"/>
        <v>0</v>
      </c>
      <c r="NSR22" s="1954">
        <f t="shared" si="159"/>
        <v>0</v>
      </c>
      <c r="NSS22" s="1954">
        <f t="shared" si="159"/>
        <v>0</v>
      </c>
      <c r="NST22" s="1954">
        <f t="shared" si="159"/>
        <v>0</v>
      </c>
      <c r="NSU22" s="1954">
        <f t="shared" si="159"/>
        <v>0</v>
      </c>
      <c r="NSV22" s="1954">
        <f t="shared" si="159"/>
        <v>0</v>
      </c>
      <c r="NSW22" s="1954">
        <f t="shared" si="159"/>
        <v>0</v>
      </c>
      <c r="NSX22" s="1954">
        <f t="shared" si="159"/>
        <v>0</v>
      </c>
      <c r="NSY22" s="1954">
        <f t="shared" si="159"/>
        <v>0</v>
      </c>
      <c r="NSZ22" s="1954">
        <f t="shared" si="159"/>
        <v>0</v>
      </c>
      <c r="NTA22" s="1954">
        <f t="shared" si="159"/>
        <v>0</v>
      </c>
      <c r="NTB22" s="1954">
        <f t="shared" si="159"/>
        <v>0</v>
      </c>
      <c r="NTC22" s="1954">
        <f t="shared" si="159"/>
        <v>0</v>
      </c>
      <c r="NTD22" s="1954">
        <f t="shared" si="159"/>
        <v>0</v>
      </c>
      <c r="NTE22" s="1954">
        <f t="shared" si="159"/>
        <v>0</v>
      </c>
      <c r="NTF22" s="1954">
        <f t="shared" si="159"/>
        <v>0</v>
      </c>
      <c r="NTG22" s="1954">
        <f t="shared" si="159"/>
        <v>0</v>
      </c>
      <c r="NTH22" s="1954">
        <f t="shared" si="159"/>
        <v>0</v>
      </c>
      <c r="NTI22" s="1954">
        <f t="shared" si="159"/>
        <v>0</v>
      </c>
      <c r="NTJ22" s="1954">
        <f t="shared" si="159"/>
        <v>0</v>
      </c>
      <c r="NTK22" s="1954">
        <f t="shared" ref="NTK22:NVV22" si="160">IF(AND(NTK$26="End of period",NTK$25="Revenue"),NTK9,0)</f>
        <v>0</v>
      </c>
      <c r="NTL22" s="1954">
        <f t="shared" si="160"/>
        <v>0</v>
      </c>
      <c r="NTM22" s="1954">
        <f t="shared" si="160"/>
        <v>0</v>
      </c>
      <c r="NTN22" s="1954">
        <f t="shared" si="160"/>
        <v>0</v>
      </c>
      <c r="NTO22" s="1954">
        <f t="shared" si="160"/>
        <v>0</v>
      </c>
      <c r="NTP22" s="1954">
        <f t="shared" si="160"/>
        <v>0</v>
      </c>
      <c r="NTQ22" s="1954">
        <f t="shared" si="160"/>
        <v>0</v>
      </c>
      <c r="NTR22" s="1954">
        <f t="shared" si="160"/>
        <v>0</v>
      </c>
      <c r="NTS22" s="1954">
        <f t="shared" si="160"/>
        <v>0</v>
      </c>
      <c r="NTT22" s="1954">
        <f t="shared" si="160"/>
        <v>0</v>
      </c>
      <c r="NTU22" s="1954">
        <f t="shared" si="160"/>
        <v>0</v>
      </c>
      <c r="NTV22" s="1954">
        <f t="shared" si="160"/>
        <v>0</v>
      </c>
      <c r="NTW22" s="1954">
        <f t="shared" si="160"/>
        <v>0</v>
      </c>
      <c r="NTX22" s="1954">
        <f t="shared" si="160"/>
        <v>0</v>
      </c>
      <c r="NTY22" s="1954">
        <f t="shared" si="160"/>
        <v>0</v>
      </c>
      <c r="NTZ22" s="1954">
        <f t="shared" si="160"/>
        <v>0</v>
      </c>
      <c r="NUA22" s="1954">
        <f t="shared" si="160"/>
        <v>0</v>
      </c>
      <c r="NUB22" s="1954">
        <f t="shared" si="160"/>
        <v>0</v>
      </c>
      <c r="NUC22" s="1954">
        <f t="shared" si="160"/>
        <v>0</v>
      </c>
      <c r="NUD22" s="1954">
        <f t="shared" si="160"/>
        <v>0</v>
      </c>
      <c r="NUE22" s="1954">
        <f t="shared" si="160"/>
        <v>0</v>
      </c>
      <c r="NUF22" s="1954">
        <f t="shared" si="160"/>
        <v>0</v>
      </c>
      <c r="NUG22" s="1954">
        <f t="shared" si="160"/>
        <v>0</v>
      </c>
      <c r="NUH22" s="1954">
        <f t="shared" si="160"/>
        <v>0</v>
      </c>
      <c r="NUI22" s="1954">
        <f t="shared" si="160"/>
        <v>0</v>
      </c>
      <c r="NUJ22" s="1954">
        <f t="shared" si="160"/>
        <v>0</v>
      </c>
      <c r="NUK22" s="1954">
        <f t="shared" si="160"/>
        <v>0</v>
      </c>
      <c r="NUL22" s="1954">
        <f t="shared" si="160"/>
        <v>0</v>
      </c>
      <c r="NUM22" s="1954">
        <f t="shared" si="160"/>
        <v>0</v>
      </c>
      <c r="NUN22" s="1954">
        <f t="shared" si="160"/>
        <v>0</v>
      </c>
      <c r="NUO22" s="1954">
        <f t="shared" si="160"/>
        <v>0</v>
      </c>
      <c r="NUP22" s="1954">
        <f t="shared" si="160"/>
        <v>0</v>
      </c>
      <c r="NUQ22" s="1954">
        <f t="shared" si="160"/>
        <v>0</v>
      </c>
      <c r="NUR22" s="1954">
        <f t="shared" si="160"/>
        <v>0</v>
      </c>
      <c r="NUS22" s="1954">
        <f t="shared" si="160"/>
        <v>0</v>
      </c>
      <c r="NUT22" s="1954">
        <f t="shared" si="160"/>
        <v>0</v>
      </c>
      <c r="NUU22" s="1954">
        <f t="shared" si="160"/>
        <v>0</v>
      </c>
      <c r="NUV22" s="1954">
        <f t="shared" si="160"/>
        <v>0</v>
      </c>
      <c r="NUW22" s="1954">
        <f t="shared" si="160"/>
        <v>0</v>
      </c>
      <c r="NUX22" s="1954">
        <f t="shared" si="160"/>
        <v>0</v>
      </c>
      <c r="NUY22" s="1954">
        <f t="shared" si="160"/>
        <v>0</v>
      </c>
      <c r="NUZ22" s="1954">
        <f t="shared" si="160"/>
        <v>0</v>
      </c>
      <c r="NVA22" s="1954">
        <f t="shared" si="160"/>
        <v>0</v>
      </c>
      <c r="NVB22" s="1954">
        <f t="shared" si="160"/>
        <v>0</v>
      </c>
      <c r="NVC22" s="1954">
        <f t="shared" si="160"/>
        <v>0</v>
      </c>
      <c r="NVD22" s="1954">
        <f t="shared" si="160"/>
        <v>0</v>
      </c>
      <c r="NVE22" s="1954">
        <f t="shared" si="160"/>
        <v>0</v>
      </c>
      <c r="NVF22" s="1954">
        <f t="shared" si="160"/>
        <v>0</v>
      </c>
      <c r="NVG22" s="1954">
        <f t="shared" si="160"/>
        <v>0</v>
      </c>
      <c r="NVH22" s="1954">
        <f t="shared" si="160"/>
        <v>0</v>
      </c>
      <c r="NVI22" s="1954">
        <f t="shared" si="160"/>
        <v>0</v>
      </c>
      <c r="NVJ22" s="1954">
        <f t="shared" si="160"/>
        <v>0</v>
      </c>
      <c r="NVK22" s="1954">
        <f t="shared" si="160"/>
        <v>0</v>
      </c>
      <c r="NVL22" s="1954">
        <f t="shared" si="160"/>
        <v>0</v>
      </c>
      <c r="NVM22" s="1954">
        <f t="shared" si="160"/>
        <v>0</v>
      </c>
      <c r="NVN22" s="1954">
        <f t="shared" si="160"/>
        <v>0</v>
      </c>
      <c r="NVO22" s="1954">
        <f t="shared" si="160"/>
        <v>0</v>
      </c>
      <c r="NVP22" s="1954">
        <f t="shared" si="160"/>
        <v>0</v>
      </c>
      <c r="NVQ22" s="1954">
        <f t="shared" si="160"/>
        <v>0</v>
      </c>
      <c r="NVR22" s="1954">
        <f t="shared" si="160"/>
        <v>0</v>
      </c>
      <c r="NVS22" s="1954">
        <f t="shared" si="160"/>
        <v>0</v>
      </c>
      <c r="NVT22" s="1954">
        <f t="shared" si="160"/>
        <v>0</v>
      </c>
      <c r="NVU22" s="1954">
        <f t="shared" si="160"/>
        <v>0</v>
      </c>
      <c r="NVV22" s="1954">
        <f t="shared" si="160"/>
        <v>0</v>
      </c>
      <c r="NVW22" s="1954">
        <f t="shared" ref="NVW22:NYH22" si="161">IF(AND(NVW$26="End of period",NVW$25="Revenue"),NVW9,0)</f>
        <v>0</v>
      </c>
      <c r="NVX22" s="1954">
        <f t="shared" si="161"/>
        <v>0</v>
      </c>
      <c r="NVY22" s="1954">
        <f t="shared" si="161"/>
        <v>0</v>
      </c>
      <c r="NVZ22" s="1954">
        <f t="shared" si="161"/>
        <v>0</v>
      </c>
      <c r="NWA22" s="1954">
        <f t="shared" si="161"/>
        <v>0</v>
      </c>
      <c r="NWB22" s="1954">
        <f t="shared" si="161"/>
        <v>0</v>
      </c>
      <c r="NWC22" s="1954">
        <f t="shared" si="161"/>
        <v>0</v>
      </c>
      <c r="NWD22" s="1954">
        <f t="shared" si="161"/>
        <v>0</v>
      </c>
      <c r="NWE22" s="1954">
        <f t="shared" si="161"/>
        <v>0</v>
      </c>
      <c r="NWF22" s="1954">
        <f t="shared" si="161"/>
        <v>0</v>
      </c>
      <c r="NWG22" s="1954">
        <f t="shared" si="161"/>
        <v>0</v>
      </c>
      <c r="NWH22" s="1954">
        <f t="shared" si="161"/>
        <v>0</v>
      </c>
      <c r="NWI22" s="1954">
        <f t="shared" si="161"/>
        <v>0</v>
      </c>
      <c r="NWJ22" s="1954">
        <f t="shared" si="161"/>
        <v>0</v>
      </c>
      <c r="NWK22" s="1954">
        <f t="shared" si="161"/>
        <v>0</v>
      </c>
      <c r="NWL22" s="1954">
        <f t="shared" si="161"/>
        <v>0</v>
      </c>
      <c r="NWM22" s="1954">
        <f t="shared" si="161"/>
        <v>0</v>
      </c>
      <c r="NWN22" s="1954">
        <f t="shared" si="161"/>
        <v>0</v>
      </c>
      <c r="NWO22" s="1954">
        <f t="shared" si="161"/>
        <v>0</v>
      </c>
      <c r="NWP22" s="1954">
        <f t="shared" si="161"/>
        <v>0</v>
      </c>
      <c r="NWQ22" s="1954">
        <f t="shared" si="161"/>
        <v>0</v>
      </c>
      <c r="NWR22" s="1954">
        <f t="shared" si="161"/>
        <v>0</v>
      </c>
      <c r="NWS22" s="1954">
        <f t="shared" si="161"/>
        <v>0</v>
      </c>
      <c r="NWT22" s="1954">
        <f t="shared" si="161"/>
        <v>0</v>
      </c>
      <c r="NWU22" s="1954">
        <f t="shared" si="161"/>
        <v>0</v>
      </c>
      <c r="NWV22" s="1954">
        <f t="shared" si="161"/>
        <v>0</v>
      </c>
      <c r="NWW22" s="1954">
        <f t="shared" si="161"/>
        <v>0</v>
      </c>
      <c r="NWX22" s="1954">
        <f t="shared" si="161"/>
        <v>0</v>
      </c>
      <c r="NWY22" s="1954">
        <f t="shared" si="161"/>
        <v>0</v>
      </c>
      <c r="NWZ22" s="1954">
        <f t="shared" si="161"/>
        <v>0</v>
      </c>
      <c r="NXA22" s="1954">
        <f t="shared" si="161"/>
        <v>0</v>
      </c>
      <c r="NXB22" s="1954">
        <f t="shared" si="161"/>
        <v>0</v>
      </c>
      <c r="NXC22" s="1954">
        <f t="shared" si="161"/>
        <v>0</v>
      </c>
      <c r="NXD22" s="1954">
        <f t="shared" si="161"/>
        <v>0</v>
      </c>
      <c r="NXE22" s="1954">
        <f t="shared" si="161"/>
        <v>0</v>
      </c>
      <c r="NXF22" s="1954">
        <f t="shared" si="161"/>
        <v>0</v>
      </c>
      <c r="NXG22" s="1954">
        <f t="shared" si="161"/>
        <v>0</v>
      </c>
      <c r="NXH22" s="1954">
        <f t="shared" si="161"/>
        <v>0</v>
      </c>
      <c r="NXI22" s="1954">
        <f t="shared" si="161"/>
        <v>0</v>
      </c>
      <c r="NXJ22" s="1954">
        <f t="shared" si="161"/>
        <v>0</v>
      </c>
      <c r="NXK22" s="1954">
        <f t="shared" si="161"/>
        <v>0</v>
      </c>
      <c r="NXL22" s="1954">
        <f t="shared" si="161"/>
        <v>0</v>
      </c>
      <c r="NXM22" s="1954">
        <f t="shared" si="161"/>
        <v>0</v>
      </c>
      <c r="NXN22" s="1954">
        <f t="shared" si="161"/>
        <v>0</v>
      </c>
      <c r="NXO22" s="1954">
        <f t="shared" si="161"/>
        <v>0</v>
      </c>
      <c r="NXP22" s="1954">
        <f t="shared" si="161"/>
        <v>0</v>
      </c>
      <c r="NXQ22" s="1954">
        <f t="shared" si="161"/>
        <v>0</v>
      </c>
      <c r="NXR22" s="1954">
        <f t="shared" si="161"/>
        <v>0</v>
      </c>
      <c r="NXS22" s="1954">
        <f t="shared" si="161"/>
        <v>0</v>
      </c>
      <c r="NXT22" s="1954">
        <f t="shared" si="161"/>
        <v>0</v>
      </c>
      <c r="NXU22" s="1954">
        <f t="shared" si="161"/>
        <v>0</v>
      </c>
      <c r="NXV22" s="1954">
        <f t="shared" si="161"/>
        <v>0</v>
      </c>
      <c r="NXW22" s="1954">
        <f t="shared" si="161"/>
        <v>0</v>
      </c>
      <c r="NXX22" s="1954">
        <f t="shared" si="161"/>
        <v>0</v>
      </c>
      <c r="NXY22" s="1954">
        <f t="shared" si="161"/>
        <v>0</v>
      </c>
      <c r="NXZ22" s="1954">
        <f t="shared" si="161"/>
        <v>0</v>
      </c>
      <c r="NYA22" s="1954">
        <f t="shared" si="161"/>
        <v>0</v>
      </c>
      <c r="NYB22" s="1954">
        <f t="shared" si="161"/>
        <v>0</v>
      </c>
      <c r="NYC22" s="1954">
        <f t="shared" si="161"/>
        <v>0</v>
      </c>
      <c r="NYD22" s="1954">
        <f t="shared" si="161"/>
        <v>0</v>
      </c>
      <c r="NYE22" s="1954">
        <f t="shared" si="161"/>
        <v>0</v>
      </c>
      <c r="NYF22" s="1954">
        <f t="shared" si="161"/>
        <v>0</v>
      </c>
      <c r="NYG22" s="1954">
        <f t="shared" si="161"/>
        <v>0</v>
      </c>
      <c r="NYH22" s="1954">
        <f t="shared" si="161"/>
        <v>0</v>
      </c>
      <c r="NYI22" s="1954">
        <f t="shared" ref="NYI22:OAT22" si="162">IF(AND(NYI$26="End of period",NYI$25="Revenue"),NYI9,0)</f>
        <v>0</v>
      </c>
      <c r="NYJ22" s="1954">
        <f t="shared" si="162"/>
        <v>0</v>
      </c>
      <c r="NYK22" s="1954">
        <f t="shared" si="162"/>
        <v>0</v>
      </c>
      <c r="NYL22" s="1954">
        <f t="shared" si="162"/>
        <v>0</v>
      </c>
      <c r="NYM22" s="1954">
        <f t="shared" si="162"/>
        <v>0</v>
      </c>
      <c r="NYN22" s="1954">
        <f t="shared" si="162"/>
        <v>0</v>
      </c>
      <c r="NYO22" s="1954">
        <f t="shared" si="162"/>
        <v>0</v>
      </c>
      <c r="NYP22" s="1954">
        <f t="shared" si="162"/>
        <v>0</v>
      </c>
      <c r="NYQ22" s="1954">
        <f t="shared" si="162"/>
        <v>0</v>
      </c>
      <c r="NYR22" s="1954">
        <f t="shared" si="162"/>
        <v>0</v>
      </c>
      <c r="NYS22" s="1954">
        <f t="shared" si="162"/>
        <v>0</v>
      </c>
      <c r="NYT22" s="1954">
        <f t="shared" si="162"/>
        <v>0</v>
      </c>
      <c r="NYU22" s="1954">
        <f t="shared" si="162"/>
        <v>0</v>
      </c>
      <c r="NYV22" s="1954">
        <f t="shared" si="162"/>
        <v>0</v>
      </c>
      <c r="NYW22" s="1954">
        <f t="shared" si="162"/>
        <v>0</v>
      </c>
      <c r="NYX22" s="1954">
        <f t="shared" si="162"/>
        <v>0</v>
      </c>
      <c r="NYY22" s="1954">
        <f t="shared" si="162"/>
        <v>0</v>
      </c>
      <c r="NYZ22" s="1954">
        <f t="shared" si="162"/>
        <v>0</v>
      </c>
      <c r="NZA22" s="1954">
        <f t="shared" si="162"/>
        <v>0</v>
      </c>
      <c r="NZB22" s="1954">
        <f t="shared" si="162"/>
        <v>0</v>
      </c>
      <c r="NZC22" s="1954">
        <f t="shared" si="162"/>
        <v>0</v>
      </c>
      <c r="NZD22" s="1954">
        <f t="shared" si="162"/>
        <v>0</v>
      </c>
      <c r="NZE22" s="1954">
        <f t="shared" si="162"/>
        <v>0</v>
      </c>
      <c r="NZF22" s="1954">
        <f t="shared" si="162"/>
        <v>0</v>
      </c>
      <c r="NZG22" s="1954">
        <f t="shared" si="162"/>
        <v>0</v>
      </c>
      <c r="NZH22" s="1954">
        <f t="shared" si="162"/>
        <v>0</v>
      </c>
      <c r="NZI22" s="1954">
        <f t="shared" si="162"/>
        <v>0</v>
      </c>
      <c r="NZJ22" s="1954">
        <f t="shared" si="162"/>
        <v>0</v>
      </c>
      <c r="NZK22" s="1954">
        <f t="shared" si="162"/>
        <v>0</v>
      </c>
      <c r="NZL22" s="1954">
        <f t="shared" si="162"/>
        <v>0</v>
      </c>
      <c r="NZM22" s="1954">
        <f t="shared" si="162"/>
        <v>0</v>
      </c>
      <c r="NZN22" s="1954">
        <f t="shared" si="162"/>
        <v>0</v>
      </c>
      <c r="NZO22" s="1954">
        <f t="shared" si="162"/>
        <v>0</v>
      </c>
      <c r="NZP22" s="1954">
        <f t="shared" si="162"/>
        <v>0</v>
      </c>
      <c r="NZQ22" s="1954">
        <f t="shared" si="162"/>
        <v>0</v>
      </c>
      <c r="NZR22" s="1954">
        <f t="shared" si="162"/>
        <v>0</v>
      </c>
      <c r="NZS22" s="1954">
        <f t="shared" si="162"/>
        <v>0</v>
      </c>
      <c r="NZT22" s="1954">
        <f t="shared" si="162"/>
        <v>0</v>
      </c>
      <c r="NZU22" s="1954">
        <f t="shared" si="162"/>
        <v>0</v>
      </c>
      <c r="NZV22" s="1954">
        <f t="shared" si="162"/>
        <v>0</v>
      </c>
      <c r="NZW22" s="1954">
        <f t="shared" si="162"/>
        <v>0</v>
      </c>
      <c r="NZX22" s="1954">
        <f t="shared" si="162"/>
        <v>0</v>
      </c>
      <c r="NZY22" s="1954">
        <f t="shared" si="162"/>
        <v>0</v>
      </c>
      <c r="NZZ22" s="1954">
        <f t="shared" si="162"/>
        <v>0</v>
      </c>
      <c r="OAA22" s="1954">
        <f t="shared" si="162"/>
        <v>0</v>
      </c>
      <c r="OAB22" s="1954">
        <f t="shared" si="162"/>
        <v>0</v>
      </c>
      <c r="OAC22" s="1954">
        <f t="shared" si="162"/>
        <v>0</v>
      </c>
      <c r="OAD22" s="1954">
        <f t="shared" si="162"/>
        <v>0</v>
      </c>
      <c r="OAE22" s="1954">
        <f t="shared" si="162"/>
        <v>0</v>
      </c>
      <c r="OAF22" s="1954">
        <f t="shared" si="162"/>
        <v>0</v>
      </c>
      <c r="OAG22" s="1954">
        <f t="shared" si="162"/>
        <v>0</v>
      </c>
      <c r="OAH22" s="1954">
        <f t="shared" si="162"/>
        <v>0</v>
      </c>
      <c r="OAI22" s="1954">
        <f t="shared" si="162"/>
        <v>0</v>
      </c>
      <c r="OAJ22" s="1954">
        <f t="shared" si="162"/>
        <v>0</v>
      </c>
      <c r="OAK22" s="1954">
        <f t="shared" si="162"/>
        <v>0</v>
      </c>
      <c r="OAL22" s="1954">
        <f t="shared" si="162"/>
        <v>0</v>
      </c>
      <c r="OAM22" s="1954">
        <f t="shared" si="162"/>
        <v>0</v>
      </c>
      <c r="OAN22" s="1954">
        <f t="shared" si="162"/>
        <v>0</v>
      </c>
      <c r="OAO22" s="1954">
        <f t="shared" si="162"/>
        <v>0</v>
      </c>
      <c r="OAP22" s="1954">
        <f t="shared" si="162"/>
        <v>0</v>
      </c>
      <c r="OAQ22" s="1954">
        <f t="shared" si="162"/>
        <v>0</v>
      </c>
      <c r="OAR22" s="1954">
        <f t="shared" si="162"/>
        <v>0</v>
      </c>
      <c r="OAS22" s="1954">
        <f t="shared" si="162"/>
        <v>0</v>
      </c>
      <c r="OAT22" s="1954">
        <f t="shared" si="162"/>
        <v>0</v>
      </c>
      <c r="OAU22" s="1954">
        <f t="shared" ref="OAU22:ODF22" si="163">IF(AND(OAU$26="End of period",OAU$25="Revenue"),OAU9,0)</f>
        <v>0</v>
      </c>
      <c r="OAV22" s="1954">
        <f t="shared" si="163"/>
        <v>0</v>
      </c>
      <c r="OAW22" s="1954">
        <f t="shared" si="163"/>
        <v>0</v>
      </c>
      <c r="OAX22" s="1954">
        <f t="shared" si="163"/>
        <v>0</v>
      </c>
      <c r="OAY22" s="1954">
        <f t="shared" si="163"/>
        <v>0</v>
      </c>
      <c r="OAZ22" s="1954">
        <f t="shared" si="163"/>
        <v>0</v>
      </c>
      <c r="OBA22" s="1954">
        <f t="shared" si="163"/>
        <v>0</v>
      </c>
      <c r="OBB22" s="1954">
        <f t="shared" si="163"/>
        <v>0</v>
      </c>
      <c r="OBC22" s="1954">
        <f t="shared" si="163"/>
        <v>0</v>
      </c>
      <c r="OBD22" s="1954">
        <f t="shared" si="163"/>
        <v>0</v>
      </c>
      <c r="OBE22" s="1954">
        <f t="shared" si="163"/>
        <v>0</v>
      </c>
      <c r="OBF22" s="1954">
        <f t="shared" si="163"/>
        <v>0</v>
      </c>
      <c r="OBG22" s="1954">
        <f t="shared" si="163"/>
        <v>0</v>
      </c>
      <c r="OBH22" s="1954">
        <f t="shared" si="163"/>
        <v>0</v>
      </c>
      <c r="OBI22" s="1954">
        <f t="shared" si="163"/>
        <v>0</v>
      </c>
      <c r="OBJ22" s="1954">
        <f t="shared" si="163"/>
        <v>0</v>
      </c>
      <c r="OBK22" s="1954">
        <f t="shared" si="163"/>
        <v>0</v>
      </c>
      <c r="OBL22" s="1954">
        <f t="shared" si="163"/>
        <v>0</v>
      </c>
      <c r="OBM22" s="1954">
        <f t="shared" si="163"/>
        <v>0</v>
      </c>
      <c r="OBN22" s="1954">
        <f t="shared" si="163"/>
        <v>0</v>
      </c>
      <c r="OBO22" s="1954">
        <f t="shared" si="163"/>
        <v>0</v>
      </c>
      <c r="OBP22" s="1954">
        <f t="shared" si="163"/>
        <v>0</v>
      </c>
      <c r="OBQ22" s="1954">
        <f t="shared" si="163"/>
        <v>0</v>
      </c>
      <c r="OBR22" s="1954">
        <f t="shared" si="163"/>
        <v>0</v>
      </c>
      <c r="OBS22" s="1954">
        <f t="shared" si="163"/>
        <v>0</v>
      </c>
      <c r="OBT22" s="1954">
        <f t="shared" si="163"/>
        <v>0</v>
      </c>
      <c r="OBU22" s="1954">
        <f t="shared" si="163"/>
        <v>0</v>
      </c>
      <c r="OBV22" s="1954">
        <f t="shared" si="163"/>
        <v>0</v>
      </c>
      <c r="OBW22" s="1954">
        <f t="shared" si="163"/>
        <v>0</v>
      </c>
      <c r="OBX22" s="1954">
        <f t="shared" si="163"/>
        <v>0</v>
      </c>
      <c r="OBY22" s="1954">
        <f t="shared" si="163"/>
        <v>0</v>
      </c>
      <c r="OBZ22" s="1954">
        <f t="shared" si="163"/>
        <v>0</v>
      </c>
      <c r="OCA22" s="1954">
        <f t="shared" si="163"/>
        <v>0</v>
      </c>
      <c r="OCB22" s="1954">
        <f t="shared" si="163"/>
        <v>0</v>
      </c>
      <c r="OCC22" s="1954">
        <f t="shared" si="163"/>
        <v>0</v>
      </c>
      <c r="OCD22" s="1954">
        <f t="shared" si="163"/>
        <v>0</v>
      </c>
      <c r="OCE22" s="1954">
        <f t="shared" si="163"/>
        <v>0</v>
      </c>
      <c r="OCF22" s="1954">
        <f t="shared" si="163"/>
        <v>0</v>
      </c>
      <c r="OCG22" s="1954">
        <f t="shared" si="163"/>
        <v>0</v>
      </c>
      <c r="OCH22" s="1954">
        <f t="shared" si="163"/>
        <v>0</v>
      </c>
      <c r="OCI22" s="1954">
        <f t="shared" si="163"/>
        <v>0</v>
      </c>
      <c r="OCJ22" s="1954">
        <f t="shared" si="163"/>
        <v>0</v>
      </c>
      <c r="OCK22" s="1954">
        <f t="shared" si="163"/>
        <v>0</v>
      </c>
      <c r="OCL22" s="1954">
        <f t="shared" si="163"/>
        <v>0</v>
      </c>
      <c r="OCM22" s="1954">
        <f t="shared" si="163"/>
        <v>0</v>
      </c>
      <c r="OCN22" s="1954">
        <f t="shared" si="163"/>
        <v>0</v>
      </c>
      <c r="OCO22" s="1954">
        <f t="shared" si="163"/>
        <v>0</v>
      </c>
      <c r="OCP22" s="1954">
        <f t="shared" si="163"/>
        <v>0</v>
      </c>
      <c r="OCQ22" s="1954">
        <f t="shared" si="163"/>
        <v>0</v>
      </c>
      <c r="OCR22" s="1954">
        <f t="shared" si="163"/>
        <v>0</v>
      </c>
      <c r="OCS22" s="1954">
        <f t="shared" si="163"/>
        <v>0</v>
      </c>
      <c r="OCT22" s="1954">
        <f t="shared" si="163"/>
        <v>0</v>
      </c>
      <c r="OCU22" s="1954">
        <f t="shared" si="163"/>
        <v>0</v>
      </c>
      <c r="OCV22" s="1954">
        <f t="shared" si="163"/>
        <v>0</v>
      </c>
      <c r="OCW22" s="1954">
        <f t="shared" si="163"/>
        <v>0</v>
      </c>
      <c r="OCX22" s="1954">
        <f t="shared" si="163"/>
        <v>0</v>
      </c>
      <c r="OCY22" s="1954">
        <f t="shared" si="163"/>
        <v>0</v>
      </c>
      <c r="OCZ22" s="1954">
        <f t="shared" si="163"/>
        <v>0</v>
      </c>
      <c r="ODA22" s="1954">
        <f t="shared" si="163"/>
        <v>0</v>
      </c>
      <c r="ODB22" s="1954">
        <f t="shared" si="163"/>
        <v>0</v>
      </c>
      <c r="ODC22" s="1954">
        <f t="shared" si="163"/>
        <v>0</v>
      </c>
      <c r="ODD22" s="1954">
        <f t="shared" si="163"/>
        <v>0</v>
      </c>
      <c r="ODE22" s="1954">
        <f t="shared" si="163"/>
        <v>0</v>
      </c>
      <c r="ODF22" s="1954">
        <f t="shared" si="163"/>
        <v>0</v>
      </c>
      <c r="ODG22" s="1954">
        <f t="shared" ref="ODG22:OFR22" si="164">IF(AND(ODG$26="End of period",ODG$25="Revenue"),ODG9,0)</f>
        <v>0</v>
      </c>
      <c r="ODH22" s="1954">
        <f t="shared" si="164"/>
        <v>0</v>
      </c>
      <c r="ODI22" s="1954">
        <f t="shared" si="164"/>
        <v>0</v>
      </c>
      <c r="ODJ22" s="1954">
        <f t="shared" si="164"/>
        <v>0</v>
      </c>
      <c r="ODK22" s="1954">
        <f t="shared" si="164"/>
        <v>0</v>
      </c>
      <c r="ODL22" s="1954">
        <f t="shared" si="164"/>
        <v>0</v>
      </c>
      <c r="ODM22" s="1954">
        <f t="shared" si="164"/>
        <v>0</v>
      </c>
      <c r="ODN22" s="1954">
        <f t="shared" si="164"/>
        <v>0</v>
      </c>
      <c r="ODO22" s="1954">
        <f t="shared" si="164"/>
        <v>0</v>
      </c>
      <c r="ODP22" s="1954">
        <f t="shared" si="164"/>
        <v>0</v>
      </c>
      <c r="ODQ22" s="1954">
        <f t="shared" si="164"/>
        <v>0</v>
      </c>
      <c r="ODR22" s="1954">
        <f t="shared" si="164"/>
        <v>0</v>
      </c>
      <c r="ODS22" s="1954">
        <f t="shared" si="164"/>
        <v>0</v>
      </c>
      <c r="ODT22" s="1954">
        <f t="shared" si="164"/>
        <v>0</v>
      </c>
      <c r="ODU22" s="1954">
        <f t="shared" si="164"/>
        <v>0</v>
      </c>
      <c r="ODV22" s="1954">
        <f t="shared" si="164"/>
        <v>0</v>
      </c>
      <c r="ODW22" s="1954">
        <f t="shared" si="164"/>
        <v>0</v>
      </c>
      <c r="ODX22" s="1954">
        <f t="shared" si="164"/>
        <v>0</v>
      </c>
      <c r="ODY22" s="1954">
        <f t="shared" si="164"/>
        <v>0</v>
      </c>
      <c r="ODZ22" s="1954">
        <f t="shared" si="164"/>
        <v>0</v>
      </c>
      <c r="OEA22" s="1954">
        <f t="shared" si="164"/>
        <v>0</v>
      </c>
      <c r="OEB22" s="1954">
        <f t="shared" si="164"/>
        <v>0</v>
      </c>
      <c r="OEC22" s="1954">
        <f t="shared" si="164"/>
        <v>0</v>
      </c>
      <c r="OED22" s="1954">
        <f t="shared" si="164"/>
        <v>0</v>
      </c>
      <c r="OEE22" s="1954">
        <f t="shared" si="164"/>
        <v>0</v>
      </c>
      <c r="OEF22" s="1954">
        <f t="shared" si="164"/>
        <v>0</v>
      </c>
      <c r="OEG22" s="1954">
        <f t="shared" si="164"/>
        <v>0</v>
      </c>
      <c r="OEH22" s="1954">
        <f t="shared" si="164"/>
        <v>0</v>
      </c>
      <c r="OEI22" s="1954">
        <f t="shared" si="164"/>
        <v>0</v>
      </c>
      <c r="OEJ22" s="1954">
        <f t="shared" si="164"/>
        <v>0</v>
      </c>
      <c r="OEK22" s="1954">
        <f t="shared" si="164"/>
        <v>0</v>
      </c>
      <c r="OEL22" s="1954">
        <f t="shared" si="164"/>
        <v>0</v>
      </c>
      <c r="OEM22" s="1954">
        <f t="shared" si="164"/>
        <v>0</v>
      </c>
      <c r="OEN22" s="1954">
        <f t="shared" si="164"/>
        <v>0</v>
      </c>
      <c r="OEO22" s="1954">
        <f t="shared" si="164"/>
        <v>0</v>
      </c>
      <c r="OEP22" s="1954">
        <f t="shared" si="164"/>
        <v>0</v>
      </c>
      <c r="OEQ22" s="1954">
        <f t="shared" si="164"/>
        <v>0</v>
      </c>
      <c r="OER22" s="1954">
        <f t="shared" si="164"/>
        <v>0</v>
      </c>
      <c r="OES22" s="1954">
        <f t="shared" si="164"/>
        <v>0</v>
      </c>
      <c r="OET22" s="1954">
        <f t="shared" si="164"/>
        <v>0</v>
      </c>
      <c r="OEU22" s="1954">
        <f t="shared" si="164"/>
        <v>0</v>
      </c>
      <c r="OEV22" s="1954">
        <f t="shared" si="164"/>
        <v>0</v>
      </c>
      <c r="OEW22" s="1954">
        <f t="shared" si="164"/>
        <v>0</v>
      </c>
      <c r="OEX22" s="1954">
        <f t="shared" si="164"/>
        <v>0</v>
      </c>
      <c r="OEY22" s="1954">
        <f t="shared" si="164"/>
        <v>0</v>
      </c>
      <c r="OEZ22" s="1954">
        <f t="shared" si="164"/>
        <v>0</v>
      </c>
      <c r="OFA22" s="1954">
        <f t="shared" si="164"/>
        <v>0</v>
      </c>
      <c r="OFB22" s="1954">
        <f t="shared" si="164"/>
        <v>0</v>
      </c>
      <c r="OFC22" s="1954">
        <f t="shared" si="164"/>
        <v>0</v>
      </c>
      <c r="OFD22" s="1954">
        <f t="shared" si="164"/>
        <v>0</v>
      </c>
      <c r="OFE22" s="1954">
        <f t="shared" si="164"/>
        <v>0</v>
      </c>
      <c r="OFF22" s="1954">
        <f t="shared" si="164"/>
        <v>0</v>
      </c>
      <c r="OFG22" s="1954">
        <f t="shared" si="164"/>
        <v>0</v>
      </c>
      <c r="OFH22" s="1954">
        <f t="shared" si="164"/>
        <v>0</v>
      </c>
      <c r="OFI22" s="1954">
        <f t="shared" si="164"/>
        <v>0</v>
      </c>
      <c r="OFJ22" s="1954">
        <f t="shared" si="164"/>
        <v>0</v>
      </c>
      <c r="OFK22" s="1954">
        <f t="shared" si="164"/>
        <v>0</v>
      </c>
      <c r="OFL22" s="1954">
        <f t="shared" si="164"/>
        <v>0</v>
      </c>
      <c r="OFM22" s="1954">
        <f t="shared" si="164"/>
        <v>0</v>
      </c>
      <c r="OFN22" s="1954">
        <f t="shared" si="164"/>
        <v>0</v>
      </c>
      <c r="OFO22" s="1954">
        <f t="shared" si="164"/>
        <v>0</v>
      </c>
      <c r="OFP22" s="1954">
        <f t="shared" si="164"/>
        <v>0</v>
      </c>
      <c r="OFQ22" s="1954">
        <f t="shared" si="164"/>
        <v>0</v>
      </c>
      <c r="OFR22" s="1954">
        <f t="shared" si="164"/>
        <v>0</v>
      </c>
      <c r="OFS22" s="1954">
        <f t="shared" ref="OFS22:OID22" si="165">IF(AND(OFS$26="End of period",OFS$25="Revenue"),OFS9,0)</f>
        <v>0</v>
      </c>
      <c r="OFT22" s="1954">
        <f t="shared" si="165"/>
        <v>0</v>
      </c>
      <c r="OFU22" s="1954">
        <f t="shared" si="165"/>
        <v>0</v>
      </c>
      <c r="OFV22" s="1954">
        <f t="shared" si="165"/>
        <v>0</v>
      </c>
      <c r="OFW22" s="1954">
        <f t="shared" si="165"/>
        <v>0</v>
      </c>
      <c r="OFX22" s="1954">
        <f t="shared" si="165"/>
        <v>0</v>
      </c>
      <c r="OFY22" s="1954">
        <f t="shared" si="165"/>
        <v>0</v>
      </c>
      <c r="OFZ22" s="1954">
        <f t="shared" si="165"/>
        <v>0</v>
      </c>
      <c r="OGA22" s="1954">
        <f t="shared" si="165"/>
        <v>0</v>
      </c>
      <c r="OGB22" s="1954">
        <f t="shared" si="165"/>
        <v>0</v>
      </c>
      <c r="OGC22" s="1954">
        <f t="shared" si="165"/>
        <v>0</v>
      </c>
      <c r="OGD22" s="1954">
        <f t="shared" si="165"/>
        <v>0</v>
      </c>
      <c r="OGE22" s="1954">
        <f t="shared" si="165"/>
        <v>0</v>
      </c>
      <c r="OGF22" s="1954">
        <f t="shared" si="165"/>
        <v>0</v>
      </c>
      <c r="OGG22" s="1954">
        <f t="shared" si="165"/>
        <v>0</v>
      </c>
      <c r="OGH22" s="1954">
        <f t="shared" si="165"/>
        <v>0</v>
      </c>
      <c r="OGI22" s="1954">
        <f t="shared" si="165"/>
        <v>0</v>
      </c>
      <c r="OGJ22" s="1954">
        <f t="shared" si="165"/>
        <v>0</v>
      </c>
      <c r="OGK22" s="1954">
        <f t="shared" si="165"/>
        <v>0</v>
      </c>
      <c r="OGL22" s="1954">
        <f t="shared" si="165"/>
        <v>0</v>
      </c>
      <c r="OGM22" s="1954">
        <f t="shared" si="165"/>
        <v>0</v>
      </c>
      <c r="OGN22" s="1954">
        <f t="shared" si="165"/>
        <v>0</v>
      </c>
      <c r="OGO22" s="1954">
        <f t="shared" si="165"/>
        <v>0</v>
      </c>
      <c r="OGP22" s="1954">
        <f t="shared" si="165"/>
        <v>0</v>
      </c>
      <c r="OGQ22" s="1954">
        <f t="shared" si="165"/>
        <v>0</v>
      </c>
      <c r="OGR22" s="1954">
        <f t="shared" si="165"/>
        <v>0</v>
      </c>
      <c r="OGS22" s="1954">
        <f t="shared" si="165"/>
        <v>0</v>
      </c>
      <c r="OGT22" s="1954">
        <f t="shared" si="165"/>
        <v>0</v>
      </c>
      <c r="OGU22" s="1954">
        <f t="shared" si="165"/>
        <v>0</v>
      </c>
      <c r="OGV22" s="1954">
        <f t="shared" si="165"/>
        <v>0</v>
      </c>
      <c r="OGW22" s="1954">
        <f t="shared" si="165"/>
        <v>0</v>
      </c>
      <c r="OGX22" s="1954">
        <f t="shared" si="165"/>
        <v>0</v>
      </c>
      <c r="OGY22" s="1954">
        <f t="shared" si="165"/>
        <v>0</v>
      </c>
      <c r="OGZ22" s="1954">
        <f t="shared" si="165"/>
        <v>0</v>
      </c>
      <c r="OHA22" s="1954">
        <f t="shared" si="165"/>
        <v>0</v>
      </c>
      <c r="OHB22" s="1954">
        <f t="shared" si="165"/>
        <v>0</v>
      </c>
      <c r="OHC22" s="1954">
        <f t="shared" si="165"/>
        <v>0</v>
      </c>
      <c r="OHD22" s="1954">
        <f t="shared" si="165"/>
        <v>0</v>
      </c>
      <c r="OHE22" s="1954">
        <f t="shared" si="165"/>
        <v>0</v>
      </c>
      <c r="OHF22" s="1954">
        <f t="shared" si="165"/>
        <v>0</v>
      </c>
      <c r="OHG22" s="1954">
        <f t="shared" si="165"/>
        <v>0</v>
      </c>
      <c r="OHH22" s="1954">
        <f t="shared" si="165"/>
        <v>0</v>
      </c>
      <c r="OHI22" s="1954">
        <f t="shared" si="165"/>
        <v>0</v>
      </c>
      <c r="OHJ22" s="1954">
        <f t="shared" si="165"/>
        <v>0</v>
      </c>
      <c r="OHK22" s="1954">
        <f t="shared" si="165"/>
        <v>0</v>
      </c>
      <c r="OHL22" s="1954">
        <f t="shared" si="165"/>
        <v>0</v>
      </c>
      <c r="OHM22" s="1954">
        <f t="shared" si="165"/>
        <v>0</v>
      </c>
      <c r="OHN22" s="1954">
        <f t="shared" si="165"/>
        <v>0</v>
      </c>
      <c r="OHO22" s="1954">
        <f t="shared" si="165"/>
        <v>0</v>
      </c>
      <c r="OHP22" s="1954">
        <f t="shared" si="165"/>
        <v>0</v>
      </c>
      <c r="OHQ22" s="1954">
        <f t="shared" si="165"/>
        <v>0</v>
      </c>
      <c r="OHR22" s="1954">
        <f t="shared" si="165"/>
        <v>0</v>
      </c>
      <c r="OHS22" s="1954">
        <f t="shared" si="165"/>
        <v>0</v>
      </c>
      <c r="OHT22" s="1954">
        <f t="shared" si="165"/>
        <v>0</v>
      </c>
      <c r="OHU22" s="1954">
        <f t="shared" si="165"/>
        <v>0</v>
      </c>
      <c r="OHV22" s="1954">
        <f t="shared" si="165"/>
        <v>0</v>
      </c>
      <c r="OHW22" s="1954">
        <f t="shared" si="165"/>
        <v>0</v>
      </c>
      <c r="OHX22" s="1954">
        <f t="shared" si="165"/>
        <v>0</v>
      </c>
      <c r="OHY22" s="1954">
        <f t="shared" si="165"/>
        <v>0</v>
      </c>
      <c r="OHZ22" s="1954">
        <f t="shared" si="165"/>
        <v>0</v>
      </c>
      <c r="OIA22" s="1954">
        <f t="shared" si="165"/>
        <v>0</v>
      </c>
      <c r="OIB22" s="1954">
        <f t="shared" si="165"/>
        <v>0</v>
      </c>
      <c r="OIC22" s="1954">
        <f t="shared" si="165"/>
        <v>0</v>
      </c>
      <c r="OID22" s="1954">
        <f t="shared" si="165"/>
        <v>0</v>
      </c>
      <c r="OIE22" s="1954">
        <f t="shared" ref="OIE22:OKP22" si="166">IF(AND(OIE$26="End of period",OIE$25="Revenue"),OIE9,0)</f>
        <v>0</v>
      </c>
      <c r="OIF22" s="1954">
        <f t="shared" si="166"/>
        <v>0</v>
      </c>
      <c r="OIG22" s="1954">
        <f t="shared" si="166"/>
        <v>0</v>
      </c>
      <c r="OIH22" s="1954">
        <f t="shared" si="166"/>
        <v>0</v>
      </c>
      <c r="OII22" s="1954">
        <f t="shared" si="166"/>
        <v>0</v>
      </c>
      <c r="OIJ22" s="1954">
        <f t="shared" si="166"/>
        <v>0</v>
      </c>
      <c r="OIK22" s="1954">
        <f t="shared" si="166"/>
        <v>0</v>
      </c>
      <c r="OIL22" s="1954">
        <f t="shared" si="166"/>
        <v>0</v>
      </c>
      <c r="OIM22" s="1954">
        <f t="shared" si="166"/>
        <v>0</v>
      </c>
      <c r="OIN22" s="1954">
        <f t="shared" si="166"/>
        <v>0</v>
      </c>
      <c r="OIO22" s="1954">
        <f t="shared" si="166"/>
        <v>0</v>
      </c>
      <c r="OIP22" s="1954">
        <f t="shared" si="166"/>
        <v>0</v>
      </c>
      <c r="OIQ22" s="1954">
        <f t="shared" si="166"/>
        <v>0</v>
      </c>
      <c r="OIR22" s="1954">
        <f t="shared" si="166"/>
        <v>0</v>
      </c>
      <c r="OIS22" s="1954">
        <f t="shared" si="166"/>
        <v>0</v>
      </c>
      <c r="OIT22" s="1954">
        <f t="shared" si="166"/>
        <v>0</v>
      </c>
      <c r="OIU22" s="1954">
        <f t="shared" si="166"/>
        <v>0</v>
      </c>
      <c r="OIV22" s="1954">
        <f t="shared" si="166"/>
        <v>0</v>
      </c>
      <c r="OIW22" s="1954">
        <f t="shared" si="166"/>
        <v>0</v>
      </c>
      <c r="OIX22" s="1954">
        <f t="shared" si="166"/>
        <v>0</v>
      </c>
      <c r="OIY22" s="1954">
        <f t="shared" si="166"/>
        <v>0</v>
      </c>
      <c r="OIZ22" s="1954">
        <f t="shared" si="166"/>
        <v>0</v>
      </c>
      <c r="OJA22" s="1954">
        <f t="shared" si="166"/>
        <v>0</v>
      </c>
      <c r="OJB22" s="1954">
        <f t="shared" si="166"/>
        <v>0</v>
      </c>
      <c r="OJC22" s="1954">
        <f t="shared" si="166"/>
        <v>0</v>
      </c>
      <c r="OJD22" s="1954">
        <f t="shared" si="166"/>
        <v>0</v>
      </c>
      <c r="OJE22" s="1954">
        <f t="shared" si="166"/>
        <v>0</v>
      </c>
      <c r="OJF22" s="1954">
        <f t="shared" si="166"/>
        <v>0</v>
      </c>
      <c r="OJG22" s="1954">
        <f t="shared" si="166"/>
        <v>0</v>
      </c>
      <c r="OJH22" s="1954">
        <f t="shared" si="166"/>
        <v>0</v>
      </c>
      <c r="OJI22" s="1954">
        <f t="shared" si="166"/>
        <v>0</v>
      </c>
      <c r="OJJ22" s="1954">
        <f t="shared" si="166"/>
        <v>0</v>
      </c>
      <c r="OJK22" s="1954">
        <f t="shared" si="166"/>
        <v>0</v>
      </c>
      <c r="OJL22" s="1954">
        <f t="shared" si="166"/>
        <v>0</v>
      </c>
      <c r="OJM22" s="1954">
        <f t="shared" si="166"/>
        <v>0</v>
      </c>
      <c r="OJN22" s="1954">
        <f t="shared" si="166"/>
        <v>0</v>
      </c>
      <c r="OJO22" s="1954">
        <f t="shared" si="166"/>
        <v>0</v>
      </c>
      <c r="OJP22" s="1954">
        <f t="shared" si="166"/>
        <v>0</v>
      </c>
      <c r="OJQ22" s="1954">
        <f t="shared" si="166"/>
        <v>0</v>
      </c>
      <c r="OJR22" s="1954">
        <f t="shared" si="166"/>
        <v>0</v>
      </c>
      <c r="OJS22" s="1954">
        <f t="shared" si="166"/>
        <v>0</v>
      </c>
      <c r="OJT22" s="1954">
        <f t="shared" si="166"/>
        <v>0</v>
      </c>
      <c r="OJU22" s="1954">
        <f t="shared" si="166"/>
        <v>0</v>
      </c>
      <c r="OJV22" s="1954">
        <f t="shared" si="166"/>
        <v>0</v>
      </c>
      <c r="OJW22" s="1954">
        <f t="shared" si="166"/>
        <v>0</v>
      </c>
      <c r="OJX22" s="1954">
        <f t="shared" si="166"/>
        <v>0</v>
      </c>
      <c r="OJY22" s="1954">
        <f t="shared" si="166"/>
        <v>0</v>
      </c>
      <c r="OJZ22" s="1954">
        <f t="shared" si="166"/>
        <v>0</v>
      </c>
      <c r="OKA22" s="1954">
        <f t="shared" si="166"/>
        <v>0</v>
      </c>
      <c r="OKB22" s="1954">
        <f t="shared" si="166"/>
        <v>0</v>
      </c>
      <c r="OKC22" s="1954">
        <f t="shared" si="166"/>
        <v>0</v>
      </c>
      <c r="OKD22" s="1954">
        <f t="shared" si="166"/>
        <v>0</v>
      </c>
      <c r="OKE22" s="1954">
        <f t="shared" si="166"/>
        <v>0</v>
      </c>
      <c r="OKF22" s="1954">
        <f t="shared" si="166"/>
        <v>0</v>
      </c>
      <c r="OKG22" s="1954">
        <f t="shared" si="166"/>
        <v>0</v>
      </c>
      <c r="OKH22" s="1954">
        <f t="shared" si="166"/>
        <v>0</v>
      </c>
      <c r="OKI22" s="1954">
        <f t="shared" si="166"/>
        <v>0</v>
      </c>
      <c r="OKJ22" s="1954">
        <f t="shared" si="166"/>
        <v>0</v>
      </c>
      <c r="OKK22" s="1954">
        <f t="shared" si="166"/>
        <v>0</v>
      </c>
      <c r="OKL22" s="1954">
        <f t="shared" si="166"/>
        <v>0</v>
      </c>
      <c r="OKM22" s="1954">
        <f t="shared" si="166"/>
        <v>0</v>
      </c>
      <c r="OKN22" s="1954">
        <f t="shared" si="166"/>
        <v>0</v>
      </c>
      <c r="OKO22" s="1954">
        <f t="shared" si="166"/>
        <v>0</v>
      </c>
      <c r="OKP22" s="1954">
        <f t="shared" si="166"/>
        <v>0</v>
      </c>
      <c r="OKQ22" s="1954">
        <f t="shared" ref="OKQ22:ONB22" si="167">IF(AND(OKQ$26="End of period",OKQ$25="Revenue"),OKQ9,0)</f>
        <v>0</v>
      </c>
      <c r="OKR22" s="1954">
        <f t="shared" si="167"/>
        <v>0</v>
      </c>
      <c r="OKS22" s="1954">
        <f t="shared" si="167"/>
        <v>0</v>
      </c>
      <c r="OKT22" s="1954">
        <f t="shared" si="167"/>
        <v>0</v>
      </c>
      <c r="OKU22" s="1954">
        <f t="shared" si="167"/>
        <v>0</v>
      </c>
      <c r="OKV22" s="1954">
        <f t="shared" si="167"/>
        <v>0</v>
      </c>
      <c r="OKW22" s="1954">
        <f t="shared" si="167"/>
        <v>0</v>
      </c>
      <c r="OKX22" s="1954">
        <f t="shared" si="167"/>
        <v>0</v>
      </c>
      <c r="OKY22" s="1954">
        <f t="shared" si="167"/>
        <v>0</v>
      </c>
      <c r="OKZ22" s="1954">
        <f t="shared" si="167"/>
        <v>0</v>
      </c>
      <c r="OLA22" s="1954">
        <f t="shared" si="167"/>
        <v>0</v>
      </c>
      <c r="OLB22" s="1954">
        <f t="shared" si="167"/>
        <v>0</v>
      </c>
      <c r="OLC22" s="1954">
        <f t="shared" si="167"/>
        <v>0</v>
      </c>
      <c r="OLD22" s="1954">
        <f t="shared" si="167"/>
        <v>0</v>
      </c>
      <c r="OLE22" s="1954">
        <f t="shared" si="167"/>
        <v>0</v>
      </c>
      <c r="OLF22" s="1954">
        <f t="shared" si="167"/>
        <v>0</v>
      </c>
      <c r="OLG22" s="1954">
        <f t="shared" si="167"/>
        <v>0</v>
      </c>
      <c r="OLH22" s="1954">
        <f t="shared" si="167"/>
        <v>0</v>
      </c>
      <c r="OLI22" s="1954">
        <f t="shared" si="167"/>
        <v>0</v>
      </c>
      <c r="OLJ22" s="1954">
        <f t="shared" si="167"/>
        <v>0</v>
      </c>
      <c r="OLK22" s="1954">
        <f t="shared" si="167"/>
        <v>0</v>
      </c>
      <c r="OLL22" s="1954">
        <f t="shared" si="167"/>
        <v>0</v>
      </c>
      <c r="OLM22" s="1954">
        <f t="shared" si="167"/>
        <v>0</v>
      </c>
      <c r="OLN22" s="1954">
        <f t="shared" si="167"/>
        <v>0</v>
      </c>
      <c r="OLO22" s="1954">
        <f t="shared" si="167"/>
        <v>0</v>
      </c>
      <c r="OLP22" s="1954">
        <f t="shared" si="167"/>
        <v>0</v>
      </c>
      <c r="OLQ22" s="1954">
        <f t="shared" si="167"/>
        <v>0</v>
      </c>
      <c r="OLR22" s="1954">
        <f t="shared" si="167"/>
        <v>0</v>
      </c>
      <c r="OLS22" s="1954">
        <f t="shared" si="167"/>
        <v>0</v>
      </c>
      <c r="OLT22" s="1954">
        <f t="shared" si="167"/>
        <v>0</v>
      </c>
      <c r="OLU22" s="1954">
        <f t="shared" si="167"/>
        <v>0</v>
      </c>
      <c r="OLV22" s="1954">
        <f t="shared" si="167"/>
        <v>0</v>
      </c>
      <c r="OLW22" s="1954">
        <f t="shared" si="167"/>
        <v>0</v>
      </c>
      <c r="OLX22" s="1954">
        <f t="shared" si="167"/>
        <v>0</v>
      </c>
      <c r="OLY22" s="1954">
        <f t="shared" si="167"/>
        <v>0</v>
      </c>
      <c r="OLZ22" s="1954">
        <f t="shared" si="167"/>
        <v>0</v>
      </c>
      <c r="OMA22" s="1954">
        <f t="shared" si="167"/>
        <v>0</v>
      </c>
      <c r="OMB22" s="1954">
        <f t="shared" si="167"/>
        <v>0</v>
      </c>
      <c r="OMC22" s="1954">
        <f t="shared" si="167"/>
        <v>0</v>
      </c>
      <c r="OMD22" s="1954">
        <f t="shared" si="167"/>
        <v>0</v>
      </c>
      <c r="OME22" s="1954">
        <f t="shared" si="167"/>
        <v>0</v>
      </c>
      <c r="OMF22" s="1954">
        <f t="shared" si="167"/>
        <v>0</v>
      </c>
      <c r="OMG22" s="1954">
        <f t="shared" si="167"/>
        <v>0</v>
      </c>
      <c r="OMH22" s="1954">
        <f t="shared" si="167"/>
        <v>0</v>
      </c>
      <c r="OMI22" s="1954">
        <f t="shared" si="167"/>
        <v>0</v>
      </c>
      <c r="OMJ22" s="1954">
        <f t="shared" si="167"/>
        <v>0</v>
      </c>
      <c r="OMK22" s="1954">
        <f t="shared" si="167"/>
        <v>0</v>
      </c>
      <c r="OML22" s="1954">
        <f t="shared" si="167"/>
        <v>0</v>
      </c>
      <c r="OMM22" s="1954">
        <f t="shared" si="167"/>
        <v>0</v>
      </c>
      <c r="OMN22" s="1954">
        <f t="shared" si="167"/>
        <v>0</v>
      </c>
      <c r="OMO22" s="1954">
        <f t="shared" si="167"/>
        <v>0</v>
      </c>
      <c r="OMP22" s="1954">
        <f t="shared" si="167"/>
        <v>0</v>
      </c>
      <c r="OMQ22" s="1954">
        <f t="shared" si="167"/>
        <v>0</v>
      </c>
      <c r="OMR22" s="1954">
        <f t="shared" si="167"/>
        <v>0</v>
      </c>
      <c r="OMS22" s="1954">
        <f t="shared" si="167"/>
        <v>0</v>
      </c>
      <c r="OMT22" s="1954">
        <f t="shared" si="167"/>
        <v>0</v>
      </c>
      <c r="OMU22" s="1954">
        <f t="shared" si="167"/>
        <v>0</v>
      </c>
      <c r="OMV22" s="1954">
        <f t="shared" si="167"/>
        <v>0</v>
      </c>
      <c r="OMW22" s="1954">
        <f t="shared" si="167"/>
        <v>0</v>
      </c>
      <c r="OMX22" s="1954">
        <f t="shared" si="167"/>
        <v>0</v>
      </c>
      <c r="OMY22" s="1954">
        <f t="shared" si="167"/>
        <v>0</v>
      </c>
      <c r="OMZ22" s="1954">
        <f t="shared" si="167"/>
        <v>0</v>
      </c>
      <c r="ONA22" s="1954">
        <f t="shared" si="167"/>
        <v>0</v>
      </c>
      <c r="ONB22" s="1954">
        <f t="shared" si="167"/>
        <v>0</v>
      </c>
      <c r="ONC22" s="1954">
        <f t="shared" ref="ONC22:OPN22" si="168">IF(AND(ONC$26="End of period",ONC$25="Revenue"),ONC9,0)</f>
        <v>0</v>
      </c>
      <c r="OND22" s="1954">
        <f t="shared" si="168"/>
        <v>0</v>
      </c>
      <c r="ONE22" s="1954">
        <f t="shared" si="168"/>
        <v>0</v>
      </c>
      <c r="ONF22" s="1954">
        <f t="shared" si="168"/>
        <v>0</v>
      </c>
      <c r="ONG22" s="1954">
        <f t="shared" si="168"/>
        <v>0</v>
      </c>
      <c r="ONH22" s="1954">
        <f t="shared" si="168"/>
        <v>0</v>
      </c>
      <c r="ONI22" s="1954">
        <f t="shared" si="168"/>
        <v>0</v>
      </c>
      <c r="ONJ22" s="1954">
        <f t="shared" si="168"/>
        <v>0</v>
      </c>
      <c r="ONK22" s="1954">
        <f t="shared" si="168"/>
        <v>0</v>
      </c>
      <c r="ONL22" s="1954">
        <f t="shared" si="168"/>
        <v>0</v>
      </c>
      <c r="ONM22" s="1954">
        <f t="shared" si="168"/>
        <v>0</v>
      </c>
      <c r="ONN22" s="1954">
        <f t="shared" si="168"/>
        <v>0</v>
      </c>
      <c r="ONO22" s="1954">
        <f t="shared" si="168"/>
        <v>0</v>
      </c>
      <c r="ONP22" s="1954">
        <f t="shared" si="168"/>
        <v>0</v>
      </c>
      <c r="ONQ22" s="1954">
        <f t="shared" si="168"/>
        <v>0</v>
      </c>
      <c r="ONR22" s="1954">
        <f t="shared" si="168"/>
        <v>0</v>
      </c>
      <c r="ONS22" s="1954">
        <f t="shared" si="168"/>
        <v>0</v>
      </c>
      <c r="ONT22" s="1954">
        <f t="shared" si="168"/>
        <v>0</v>
      </c>
      <c r="ONU22" s="1954">
        <f t="shared" si="168"/>
        <v>0</v>
      </c>
      <c r="ONV22" s="1954">
        <f t="shared" si="168"/>
        <v>0</v>
      </c>
      <c r="ONW22" s="1954">
        <f t="shared" si="168"/>
        <v>0</v>
      </c>
      <c r="ONX22" s="1954">
        <f t="shared" si="168"/>
        <v>0</v>
      </c>
      <c r="ONY22" s="1954">
        <f t="shared" si="168"/>
        <v>0</v>
      </c>
      <c r="ONZ22" s="1954">
        <f t="shared" si="168"/>
        <v>0</v>
      </c>
      <c r="OOA22" s="1954">
        <f t="shared" si="168"/>
        <v>0</v>
      </c>
      <c r="OOB22" s="1954">
        <f t="shared" si="168"/>
        <v>0</v>
      </c>
      <c r="OOC22" s="1954">
        <f t="shared" si="168"/>
        <v>0</v>
      </c>
      <c r="OOD22" s="1954">
        <f t="shared" si="168"/>
        <v>0</v>
      </c>
      <c r="OOE22" s="1954">
        <f t="shared" si="168"/>
        <v>0</v>
      </c>
      <c r="OOF22" s="1954">
        <f t="shared" si="168"/>
        <v>0</v>
      </c>
      <c r="OOG22" s="1954">
        <f t="shared" si="168"/>
        <v>0</v>
      </c>
      <c r="OOH22" s="1954">
        <f t="shared" si="168"/>
        <v>0</v>
      </c>
      <c r="OOI22" s="1954">
        <f t="shared" si="168"/>
        <v>0</v>
      </c>
      <c r="OOJ22" s="1954">
        <f t="shared" si="168"/>
        <v>0</v>
      </c>
      <c r="OOK22" s="1954">
        <f t="shared" si="168"/>
        <v>0</v>
      </c>
      <c r="OOL22" s="1954">
        <f t="shared" si="168"/>
        <v>0</v>
      </c>
      <c r="OOM22" s="1954">
        <f t="shared" si="168"/>
        <v>0</v>
      </c>
      <c r="OON22" s="1954">
        <f t="shared" si="168"/>
        <v>0</v>
      </c>
      <c r="OOO22" s="1954">
        <f t="shared" si="168"/>
        <v>0</v>
      </c>
      <c r="OOP22" s="1954">
        <f t="shared" si="168"/>
        <v>0</v>
      </c>
      <c r="OOQ22" s="1954">
        <f t="shared" si="168"/>
        <v>0</v>
      </c>
      <c r="OOR22" s="1954">
        <f t="shared" si="168"/>
        <v>0</v>
      </c>
      <c r="OOS22" s="1954">
        <f t="shared" si="168"/>
        <v>0</v>
      </c>
      <c r="OOT22" s="1954">
        <f t="shared" si="168"/>
        <v>0</v>
      </c>
      <c r="OOU22" s="1954">
        <f t="shared" si="168"/>
        <v>0</v>
      </c>
      <c r="OOV22" s="1954">
        <f t="shared" si="168"/>
        <v>0</v>
      </c>
      <c r="OOW22" s="1954">
        <f t="shared" si="168"/>
        <v>0</v>
      </c>
      <c r="OOX22" s="1954">
        <f t="shared" si="168"/>
        <v>0</v>
      </c>
      <c r="OOY22" s="1954">
        <f t="shared" si="168"/>
        <v>0</v>
      </c>
      <c r="OOZ22" s="1954">
        <f t="shared" si="168"/>
        <v>0</v>
      </c>
      <c r="OPA22" s="1954">
        <f t="shared" si="168"/>
        <v>0</v>
      </c>
      <c r="OPB22" s="1954">
        <f t="shared" si="168"/>
        <v>0</v>
      </c>
      <c r="OPC22" s="1954">
        <f t="shared" si="168"/>
        <v>0</v>
      </c>
      <c r="OPD22" s="1954">
        <f t="shared" si="168"/>
        <v>0</v>
      </c>
      <c r="OPE22" s="1954">
        <f t="shared" si="168"/>
        <v>0</v>
      </c>
      <c r="OPF22" s="1954">
        <f t="shared" si="168"/>
        <v>0</v>
      </c>
      <c r="OPG22" s="1954">
        <f t="shared" si="168"/>
        <v>0</v>
      </c>
      <c r="OPH22" s="1954">
        <f t="shared" si="168"/>
        <v>0</v>
      </c>
      <c r="OPI22" s="1954">
        <f t="shared" si="168"/>
        <v>0</v>
      </c>
      <c r="OPJ22" s="1954">
        <f t="shared" si="168"/>
        <v>0</v>
      </c>
      <c r="OPK22" s="1954">
        <f t="shared" si="168"/>
        <v>0</v>
      </c>
      <c r="OPL22" s="1954">
        <f t="shared" si="168"/>
        <v>0</v>
      </c>
      <c r="OPM22" s="1954">
        <f t="shared" si="168"/>
        <v>0</v>
      </c>
      <c r="OPN22" s="1954">
        <f t="shared" si="168"/>
        <v>0</v>
      </c>
      <c r="OPO22" s="1954">
        <f t="shared" ref="OPO22:ORZ22" si="169">IF(AND(OPO$26="End of period",OPO$25="Revenue"),OPO9,0)</f>
        <v>0</v>
      </c>
      <c r="OPP22" s="1954">
        <f t="shared" si="169"/>
        <v>0</v>
      </c>
      <c r="OPQ22" s="1954">
        <f t="shared" si="169"/>
        <v>0</v>
      </c>
      <c r="OPR22" s="1954">
        <f t="shared" si="169"/>
        <v>0</v>
      </c>
      <c r="OPS22" s="1954">
        <f t="shared" si="169"/>
        <v>0</v>
      </c>
      <c r="OPT22" s="1954">
        <f t="shared" si="169"/>
        <v>0</v>
      </c>
      <c r="OPU22" s="1954">
        <f t="shared" si="169"/>
        <v>0</v>
      </c>
      <c r="OPV22" s="1954">
        <f t="shared" si="169"/>
        <v>0</v>
      </c>
      <c r="OPW22" s="1954">
        <f t="shared" si="169"/>
        <v>0</v>
      </c>
      <c r="OPX22" s="1954">
        <f t="shared" si="169"/>
        <v>0</v>
      </c>
      <c r="OPY22" s="1954">
        <f t="shared" si="169"/>
        <v>0</v>
      </c>
      <c r="OPZ22" s="1954">
        <f t="shared" si="169"/>
        <v>0</v>
      </c>
      <c r="OQA22" s="1954">
        <f t="shared" si="169"/>
        <v>0</v>
      </c>
      <c r="OQB22" s="1954">
        <f t="shared" si="169"/>
        <v>0</v>
      </c>
      <c r="OQC22" s="1954">
        <f t="shared" si="169"/>
        <v>0</v>
      </c>
      <c r="OQD22" s="1954">
        <f t="shared" si="169"/>
        <v>0</v>
      </c>
      <c r="OQE22" s="1954">
        <f t="shared" si="169"/>
        <v>0</v>
      </c>
      <c r="OQF22" s="1954">
        <f t="shared" si="169"/>
        <v>0</v>
      </c>
      <c r="OQG22" s="1954">
        <f t="shared" si="169"/>
        <v>0</v>
      </c>
      <c r="OQH22" s="1954">
        <f t="shared" si="169"/>
        <v>0</v>
      </c>
      <c r="OQI22" s="1954">
        <f t="shared" si="169"/>
        <v>0</v>
      </c>
      <c r="OQJ22" s="1954">
        <f t="shared" si="169"/>
        <v>0</v>
      </c>
      <c r="OQK22" s="1954">
        <f t="shared" si="169"/>
        <v>0</v>
      </c>
      <c r="OQL22" s="1954">
        <f t="shared" si="169"/>
        <v>0</v>
      </c>
      <c r="OQM22" s="1954">
        <f t="shared" si="169"/>
        <v>0</v>
      </c>
      <c r="OQN22" s="1954">
        <f t="shared" si="169"/>
        <v>0</v>
      </c>
      <c r="OQO22" s="1954">
        <f t="shared" si="169"/>
        <v>0</v>
      </c>
      <c r="OQP22" s="1954">
        <f t="shared" si="169"/>
        <v>0</v>
      </c>
      <c r="OQQ22" s="1954">
        <f t="shared" si="169"/>
        <v>0</v>
      </c>
      <c r="OQR22" s="1954">
        <f t="shared" si="169"/>
        <v>0</v>
      </c>
      <c r="OQS22" s="1954">
        <f t="shared" si="169"/>
        <v>0</v>
      </c>
      <c r="OQT22" s="1954">
        <f t="shared" si="169"/>
        <v>0</v>
      </c>
      <c r="OQU22" s="1954">
        <f t="shared" si="169"/>
        <v>0</v>
      </c>
      <c r="OQV22" s="1954">
        <f t="shared" si="169"/>
        <v>0</v>
      </c>
      <c r="OQW22" s="1954">
        <f t="shared" si="169"/>
        <v>0</v>
      </c>
      <c r="OQX22" s="1954">
        <f t="shared" si="169"/>
        <v>0</v>
      </c>
      <c r="OQY22" s="1954">
        <f t="shared" si="169"/>
        <v>0</v>
      </c>
      <c r="OQZ22" s="1954">
        <f t="shared" si="169"/>
        <v>0</v>
      </c>
      <c r="ORA22" s="1954">
        <f t="shared" si="169"/>
        <v>0</v>
      </c>
      <c r="ORB22" s="1954">
        <f t="shared" si="169"/>
        <v>0</v>
      </c>
      <c r="ORC22" s="1954">
        <f t="shared" si="169"/>
        <v>0</v>
      </c>
      <c r="ORD22" s="1954">
        <f t="shared" si="169"/>
        <v>0</v>
      </c>
      <c r="ORE22" s="1954">
        <f t="shared" si="169"/>
        <v>0</v>
      </c>
      <c r="ORF22" s="1954">
        <f t="shared" si="169"/>
        <v>0</v>
      </c>
      <c r="ORG22" s="1954">
        <f t="shared" si="169"/>
        <v>0</v>
      </c>
      <c r="ORH22" s="1954">
        <f t="shared" si="169"/>
        <v>0</v>
      </c>
      <c r="ORI22" s="1954">
        <f t="shared" si="169"/>
        <v>0</v>
      </c>
      <c r="ORJ22" s="1954">
        <f t="shared" si="169"/>
        <v>0</v>
      </c>
      <c r="ORK22" s="1954">
        <f t="shared" si="169"/>
        <v>0</v>
      </c>
      <c r="ORL22" s="1954">
        <f t="shared" si="169"/>
        <v>0</v>
      </c>
      <c r="ORM22" s="1954">
        <f t="shared" si="169"/>
        <v>0</v>
      </c>
      <c r="ORN22" s="1954">
        <f t="shared" si="169"/>
        <v>0</v>
      </c>
      <c r="ORO22" s="1954">
        <f t="shared" si="169"/>
        <v>0</v>
      </c>
      <c r="ORP22" s="1954">
        <f t="shared" si="169"/>
        <v>0</v>
      </c>
      <c r="ORQ22" s="1954">
        <f t="shared" si="169"/>
        <v>0</v>
      </c>
      <c r="ORR22" s="1954">
        <f t="shared" si="169"/>
        <v>0</v>
      </c>
      <c r="ORS22" s="1954">
        <f t="shared" si="169"/>
        <v>0</v>
      </c>
      <c r="ORT22" s="1954">
        <f t="shared" si="169"/>
        <v>0</v>
      </c>
      <c r="ORU22" s="1954">
        <f t="shared" si="169"/>
        <v>0</v>
      </c>
      <c r="ORV22" s="1954">
        <f t="shared" si="169"/>
        <v>0</v>
      </c>
      <c r="ORW22" s="1954">
        <f t="shared" si="169"/>
        <v>0</v>
      </c>
      <c r="ORX22" s="1954">
        <f t="shared" si="169"/>
        <v>0</v>
      </c>
      <c r="ORY22" s="1954">
        <f t="shared" si="169"/>
        <v>0</v>
      </c>
      <c r="ORZ22" s="1954">
        <f t="shared" si="169"/>
        <v>0</v>
      </c>
      <c r="OSA22" s="1954">
        <f t="shared" ref="OSA22:OUL22" si="170">IF(AND(OSA$26="End of period",OSA$25="Revenue"),OSA9,0)</f>
        <v>0</v>
      </c>
      <c r="OSB22" s="1954">
        <f t="shared" si="170"/>
        <v>0</v>
      </c>
      <c r="OSC22" s="1954">
        <f t="shared" si="170"/>
        <v>0</v>
      </c>
      <c r="OSD22" s="1954">
        <f t="shared" si="170"/>
        <v>0</v>
      </c>
      <c r="OSE22" s="1954">
        <f t="shared" si="170"/>
        <v>0</v>
      </c>
      <c r="OSF22" s="1954">
        <f t="shared" si="170"/>
        <v>0</v>
      </c>
      <c r="OSG22" s="1954">
        <f t="shared" si="170"/>
        <v>0</v>
      </c>
      <c r="OSH22" s="1954">
        <f t="shared" si="170"/>
        <v>0</v>
      </c>
      <c r="OSI22" s="1954">
        <f t="shared" si="170"/>
        <v>0</v>
      </c>
      <c r="OSJ22" s="1954">
        <f t="shared" si="170"/>
        <v>0</v>
      </c>
      <c r="OSK22" s="1954">
        <f t="shared" si="170"/>
        <v>0</v>
      </c>
      <c r="OSL22" s="1954">
        <f t="shared" si="170"/>
        <v>0</v>
      </c>
      <c r="OSM22" s="1954">
        <f t="shared" si="170"/>
        <v>0</v>
      </c>
      <c r="OSN22" s="1954">
        <f t="shared" si="170"/>
        <v>0</v>
      </c>
      <c r="OSO22" s="1954">
        <f t="shared" si="170"/>
        <v>0</v>
      </c>
      <c r="OSP22" s="1954">
        <f t="shared" si="170"/>
        <v>0</v>
      </c>
      <c r="OSQ22" s="1954">
        <f t="shared" si="170"/>
        <v>0</v>
      </c>
      <c r="OSR22" s="1954">
        <f t="shared" si="170"/>
        <v>0</v>
      </c>
      <c r="OSS22" s="1954">
        <f t="shared" si="170"/>
        <v>0</v>
      </c>
      <c r="OST22" s="1954">
        <f t="shared" si="170"/>
        <v>0</v>
      </c>
      <c r="OSU22" s="1954">
        <f t="shared" si="170"/>
        <v>0</v>
      </c>
      <c r="OSV22" s="1954">
        <f t="shared" si="170"/>
        <v>0</v>
      </c>
      <c r="OSW22" s="1954">
        <f t="shared" si="170"/>
        <v>0</v>
      </c>
      <c r="OSX22" s="1954">
        <f t="shared" si="170"/>
        <v>0</v>
      </c>
      <c r="OSY22" s="1954">
        <f t="shared" si="170"/>
        <v>0</v>
      </c>
      <c r="OSZ22" s="1954">
        <f t="shared" si="170"/>
        <v>0</v>
      </c>
      <c r="OTA22" s="1954">
        <f t="shared" si="170"/>
        <v>0</v>
      </c>
      <c r="OTB22" s="1954">
        <f t="shared" si="170"/>
        <v>0</v>
      </c>
      <c r="OTC22" s="1954">
        <f t="shared" si="170"/>
        <v>0</v>
      </c>
      <c r="OTD22" s="1954">
        <f t="shared" si="170"/>
        <v>0</v>
      </c>
      <c r="OTE22" s="1954">
        <f t="shared" si="170"/>
        <v>0</v>
      </c>
      <c r="OTF22" s="1954">
        <f t="shared" si="170"/>
        <v>0</v>
      </c>
      <c r="OTG22" s="1954">
        <f t="shared" si="170"/>
        <v>0</v>
      </c>
      <c r="OTH22" s="1954">
        <f t="shared" si="170"/>
        <v>0</v>
      </c>
      <c r="OTI22" s="1954">
        <f t="shared" si="170"/>
        <v>0</v>
      </c>
      <c r="OTJ22" s="1954">
        <f t="shared" si="170"/>
        <v>0</v>
      </c>
      <c r="OTK22" s="1954">
        <f t="shared" si="170"/>
        <v>0</v>
      </c>
      <c r="OTL22" s="1954">
        <f t="shared" si="170"/>
        <v>0</v>
      </c>
      <c r="OTM22" s="1954">
        <f t="shared" si="170"/>
        <v>0</v>
      </c>
      <c r="OTN22" s="1954">
        <f t="shared" si="170"/>
        <v>0</v>
      </c>
      <c r="OTO22" s="1954">
        <f t="shared" si="170"/>
        <v>0</v>
      </c>
      <c r="OTP22" s="1954">
        <f t="shared" si="170"/>
        <v>0</v>
      </c>
      <c r="OTQ22" s="1954">
        <f t="shared" si="170"/>
        <v>0</v>
      </c>
      <c r="OTR22" s="1954">
        <f t="shared" si="170"/>
        <v>0</v>
      </c>
      <c r="OTS22" s="1954">
        <f t="shared" si="170"/>
        <v>0</v>
      </c>
      <c r="OTT22" s="1954">
        <f t="shared" si="170"/>
        <v>0</v>
      </c>
      <c r="OTU22" s="1954">
        <f t="shared" si="170"/>
        <v>0</v>
      </c>
      <c r="OTV22" s="1954">
        <f t="shared" si="170"/>
        <v>0</v>
      </c>
      <c r="OTW22" s="1954">
        <f t="shared" si="170"/>
        <v>0</v>
      </c>
      <c r="OTX22" s="1954">
        <f t="shared" si="170"/>
        <v>0</v>
      </c>
      <c r="OTY22" s="1954">
        <f t="shared" si="170"/>
        <v>0</v>
      </c>
      <c r="OTZ22" s="1954">
        <f t="shared" si="170"/>
        <v>0</v>
      </c>
      <c r="OUA22" s="1954">
        <f t="shared" si="170"/>
        <v>0</v>
      </c>
      <c r="OUB22" s="1954">
        <f t="shared" si="170"/>
        <v>0</v>
      </c>
      <c r="OUC22" s="1954">
        <f t="shared" si="170"/>
        <v>0</v>
      </c>
      <c r="OUD22" s="1954">
        <f t="shared" si="170"/>
        <v>0</v>
      </c>
      <c r="OUE22" s="1954">
        <f t="shared" si="170"/>
        <v>0</v>
      </c>
      <c r="OUF22" s="1954">
        <f t="shared" si="170"/>
        <v>0</v>
      </c>
      <c r="OUG22" s="1954">
        <f t="shared" si="170"/>
        <v>0</v>
      </c>
      <c r="OUH22" s="1954">
        <f t="shared" si="170"/>
        <v>0</v>
      </c>
      <c r="OUI22" s="1954">
        <f t="shared" si="170"/>
        <v>0</v>
      </c>
      <c r="OUJ22" s="1954">
        <f t="shared" si="170"/>
        <v>0</v>
      </c>
      <c r="OUK22" s="1954">
        <f t="shared" si="170"/>
        <v>0</v>
      </c>
      <c r="OUL22" s="1954">
        <f t="shared" si="170"/>
        <v>0</v>
      </c>
      <c r="OUM22" s="1954">
        <f t="shared" ref="OUM22:OWX22" si="171">IF(AND(OUM$26="End of period",OUM$25="Revenue"),OUM9,0)</f>
        <v>0</v>
      </c>
      <c r="OUN22" s="1954">
        <f t="shared" si="171"/>
        <v>0</v>
      </c>
      <c r="OUO22" s="1954">
        <f t="shared" si="171"/>
        <v>0</v>
      </c>
      <c r="OUP22" s="1954">
        <f t="shared" si="171"/>
        <v>0</v>
      </c>
      <c r="OUQ22" s="1954">
        <f t="shared" si="171"/>
        <v>0</v>
      </c>
      <c r="OUR22" s="1954">
        <f t="shared" si="171"/>
        <v>0</v>
      </c>
      <c r="OUS22" s="1954">
        <f t="shared" si="171"/>
        <v>0</v>
      </c>
      <c r="OUT22" s="1954">
        <f t="shared" si="171"/>
        <v>0</v>
      </c>
      <c r="OUU22" s="1954">
        <f t="shared" si="171"/>
        <v>0</v>
      </c>
      <c r="OUV22" s="1954">
        <f t="shared" si="171"/>
        <v>0</v>
      </c>
      <c r="OUW22" s="1954">
        <f t="shared" si="171"/>
        <v>0</v>
      </c>
      <c r="OUX22" s="1954">
        <f t="shared" si="171"/>
        <v>0</v>
      </c>
      <c r="OUY22" s="1954">
        <f t="shared" si="171"/>
        <v>0</v>
      </c>
      <c r="OUZ22" s="1954">
        <f t="shared" si="171"/>
        <v>0</v>
      </c>
      <c r="OVA22" s="1954">
        <f t="shared" si="171"/>
        <v>0</v>
      </c>
      <c r="OVB22" s="1954">
        <f t="shared" si="171"/>
        <v>0</v>
      </c>
      <c r="OVC22" s="1954">
        <f t="shared" si="171"/>
        <v>0</v>
      </c>
      <c r="OVD22" s="1954">
        <f t="shared" si="171"/>
        <v>0</v>
      </c>
      <c r="OVE22" s="1954">
        <f t="shared" si="171"/>
        <v>0</v>
      </c>
      <c r="OVF22" s="1954">
        <f t="shared" si="171"/>
        <v>0</v>
      </c>
      <c r="OVG22" s="1954">
        <f t="shared" si="171"/>
        <v>0</v>
      </c>
      <c r="OVH22" s="1954">
        <f t="shared" si="171"/>
        <v>0</v>
      </c>
      <c r="OVI22" s="1954">
        <f t="shared" si="171"/>
        <v>0</v>
      </c>
      <c r="OVJ22" s="1954">
        <f t="shared" si="171"/>
        <v>0</v>
      </c>
      <c r="OVK22" s="1954">
        <f t="shared" si="171"/>
        <v>0</v>
      </c>
      <c r="OVL22" s="1954">
        <f t="shared" si="171"/>
        <v>0</v>
      </c>
      <c r="OVM22" s="1954">
        <f t="shared" si="171"/>
        <v>0</v>
      </c>
      <c r="OVN22" s="1954">
        <f t="shared" si="171"/>
        <v>0</v>
      </c>
      <c r="OVO22" s="1954">
        <f t="shared" si="171"/>
        <v>0</v>
      </c>
      <c r="OVP22" s="1954">
        <f t="shared" si="171"/>
        <v>0</v>
      </c>
      <c r="OVQ22" s="1954">
        <f t="shared" si="171"/>
        <v>0</v>
      </c>
      <c r="OVR22" s="1954">
        <f t="shared" si="171"/>
        <v>0</v>
      </c>
      <c r="OVS22" s="1954">
        <f t="shared" si="171"/>
        <v>0</v>
      </c>
      <c r="OVT22" s="1954">
        <f t="shared" si="171"/>
        <v>0</v>
      </c>
      <c r="OVU22" s="1954">
        <f t="shared" si="171"/>
        <v>0</v>
      </c>
      <c r="OVV22" s="1954">
        <f t="shared" si="171"/>
        <v>0</v>
      </c>
      <c r="OVW22" s="1954">
        <f t="shared" si="171"/>
        <v>0</v>
      </c>
      <c r="OVX22" s="1954">
        <f t="shared" si="171"/>
        <v>0</v>
      </c>
      <c r="OVY22" s="1954">
        <f t="shared" si="171"/>
        <v>0</v>
      </c>
      <c r="OVZ22" s="1954">
        <f t="shared" si="171"/>
        <v>0</v>
      </c>
      <c r="OWA22" s="1954">
        <f t="shared" si="171"/>
        <v>0</v>
      </c>
      <c r="OWB22" s="1954">
        <f t="shared" si="171"/>
        <v>0</v>
      </c>
      <c r="OWC22" s="1954">
        <f t="shared" si="171"/>
        <v>0</v>
      </c>
      <c r="OWD22" s="1954">
        <f t="shared" si="171"/>
        <v>0</v>
      </c>
      <c r="OWE22" s="1954">
        <f t="shared" si="171"/>
        <v>0</v>
      </c>
      <c r="OWF22" s="1954">
        <f t="shared" si="171"/>
        <v>0</v>
      </c>
      <c r="OWG22" s="1954">
        <f t="shared" si="171"/>
        <v>0</v>
      </c>
      <c r="OWH22" s="1954">
        <f t="shared" si="171"/>
        <v>0</v>
      </c>
      <c r="OWI22" s="1954">
        <f t="shared" si="171"/>
        <v>0</v>
      </c>
      <c r="OWJ22" s="1954">
        <f t="shared" si="171"/>
        <v>0</v>
      </c>
      <c r="OWK22" s="1954">
        <f t="shared" si="171"/>
        <v>0</v>
      </c>
      <c r="OWL22" s="1954">
        <f t="shared" si="171"/>
        <v>0</v>
      </c>
      <c r="OWM22" s="1954">
        <f t="shared" si="171"/>
        <v>0</v>
      </c>
      <c r="OWN22" s="1954">
        <f t="shared" si="171"/>
        <v>0</v>
      </c>
      <c r="OWO22" s="1954">
        <f t="shared" si="171"/>
        <v>0</v>
      </c>
      <c r="OWP22" s="1954">
        <f t="shared" si="171"/>
        <v>0</v>
      </c>
      <c r="OWQ22" s="1954">
        <f t="shared" si="171"/>
        <v>0</v>
      </c>
      <c r="OWR22" s="1954">
        <f t="shared" si="171"/>
        <v>0</v>
      </c>
      <c r="OWS22" s="1954">
        <f t="shared" si="171"/>
        <v>0</v>
      </c>
      <c r="OWT22" s="1954">
        <f t="shared" si="171"/>
        <v>0</v>
      </c>
      <c r="OWU22" s="1954">
        <f t="shared" si="171"/>
        <v>0</v>
      </c>
      <c r="OWV22" s="1954">
        <f t="shared" si="171"/>
        <v>0</v>
      </c>
      <c r="OWW22" s="1954">
        <f t="shared" si="171"/>
        <v>0</v>
      </c>
      <c r="OWX22" s="1954">
        <f t="shared" si="171"/>
        <v>0</v>
      </c>
      <c r="OWY22" s="1954">
        <f t="shared" ref="OWY22:OZJ22" si="172">IF(AND(OWY$26="End of period",OWY$25="Revenue"),OWY9,0)</f>
        <v>0</v>
      </c>
      <c r="OWZ22" s="1954">
        <f t="shared" si="172"/>
        <v>0</v>
      </c>
      <c r="OXA22" s="1954">
        <f t="shared" si="172"/>
        <v>0</v>
      </c>
      <c r="OXB22" s="1954">
        <f t="shared" si="172"/>
        <v>0</v>
      </c>
      <c r="OXC22" s="1954">
        <f t="shared" si="172"/>
        <v>0</v>
      </c>
      <c r="OXD22" s="1954">
        <f t="shared" si="172"/>
        <v>0</v>
      </c>
      <c r="OXE22" s="1954">
        <f t="shared" si="172"/>
        <v>0</v>
      </c>
      <c r="OXF22" s="1954">
        <f t="shared" si="172"/>
        <v>0</v>
      </c>
      <c r="OXG22" s="1954">
        <f t="shared" si="172"/>
        <v>0</v>
      </c>
      <c r="OXH22" s="1954">
        <f t="shared" si="172"/>
        <v>0</v>
      </c>
      <c r="OXI22" s="1954">
        <f t="shared" si="172"/>
        <v>0</v>
      </c>
      <c r="OXJ22" s="1954">
        <f t="shared" si="172"/>
        <v>0</v>
      </c>
      <c r="OXK22" s="1954">
        <f t="shared" si="172"/>
        <v>0</v>
      </c>
      <c r="OXL22" s="1954">
        <f t="shared" si="172"/>
        <v>0</v>
      </c>
      <c r="OXM22" s="1954">
        <f t="shared" si="172"/>
        <v>0</v>
      </c>
      <c r="OXN22" s="1954">
        <f t="shared" si="172"/>
        <v>0</v>
      </c>
      <c r="OXO22" s="1954">
        <f t="shared" si="172"/>
        <v>0</v>
      </c>
      <c r="OXP22" s="1954">
        <f t="shared" si="172"/>
        <v>0</v>
      </c>
      <c r="OXQ22" s="1954">
        <f t="shared" si="172"/>
        <v>0</v>
      </c>
      <c r="OXR22" s="1954">
        <f t="shared" si="172"/>
        <v>0</v>
      </c>
      <c r="OXS22" s="1954">
        <f t="shared" si="172"/>
        <v>0</v>
      </c>
      <c r="OXT22" s="1954">
        <f t="shared" si="172"/>
        <v>0</v>
      </c>
      <c r="OXU22" s="1954">
        <f t="shared" si="172"/>
        <v>0</v>
      </c>
      <c r="OXV22" s="1954">
        <f t="shared" si="172"/>
        <v>0</v>
      </c>
      <c r="OXW22" s="1954">
        <f t="shared" si="172"/>
        <v>0</v>
      </c>
      <c r="OXX22" s="1954">
        <f t="shared" si="172"/>
        <v>0</v>
      </c>
      <c r="OXY22" s="1954">
        <f t="shared" si="172"/>
        <v>0</v>
      </c>
      <c r="OXZ22" s="1954">
        <f t="shared" si="172"/>
        <v>0</v>
      </c>
      <c r="OYA22" s="1954">
        <f t="shared" si="172"/>
        <v>0</v>
      </c>
      <c r="OYB22" s="1954">
        <f t="shared" si="172"/>
        <v>0</v>
      </c>
      <c r="OYC22" s="1954">
        <f t="shared" si="172"/>
        <v>0</v>
      </c>
      <c r="OYD22" s="1954">
        <f t="shared" si="172"/>
        <v>0</v>
      </c>
      <c r="OYE22" s="1954">
        <f t="shared" si="172"/>
        <v>0</v>
      </c>
      <c r="OYF22" s="1954">
        <f t="shared" si="172"/>
        <v>0</v>
      </c>
      <c r="OYG22" s="1954">
        <f t="shared" si="172"/>
        <v>0</v>
      </c>
      <c r="OYH22" s="1954">
        <f t="shared" si="172"/>
        <v>0</v>
      </c>
      <c r="OYI22" s="1954">
        <f t="shared" si="172"/>
        <v>0</v>
      </c>
      <c r="OYJ22" s="1954">
        <f t="shared" si="172"/>
        <v>0</v>
      </c>
      <c r="OYK22" s="1954">
        <f t="shared" si="172"/>
        <v>0</v>
      </c>
      <c r="OYL22" s="1954">
        <f t="shared" si="172"/>
        <v>0</v>
      </c>
      <c r="OYM22" s="1954">
        <f t="shared" si="172"/>
        <v>0</v>
      </c>
      <c r="OYN22" s="1954">
        <f t="shared" si="172"/>
        <v>0</v>
      </c>
      <c r="OYO22" s="1954">
        <f t="shared" si="172"/>
        <v>0</v>
      </c>
      <c r="OYP22" s="1954">
        <f t="shared" si="172"/>
        <v>0</v>
      </c>
      <c r="OYQ22" s="1954">
        <f t="shared" si="172"/>
        <v>0</v>
      </c>
      <c r="OYR22" s="1954">
        <f t="shared" si="172"/>
        <v>0</v>
      </c>
      <c r="OYS22" s="1954">
        <f t="shared" si="172"/>
        <v>0</v>
      </c>
      <c r="OYT22" s="1954">
        <f t="shared" si="172"/>
        <v>0</v>
      </c>
      <c r="OYU22" s="1954">
        <f t="shared" si="172"/>
        <v>0</v>
      </c>
      <c r="OYV22" s="1954">
        <f t="shared" si="172"/>
        <v>0</v>
      </c>
      <c r="OYW22" s="1954">
        <f t="shared" si="172"/>
        <v>0</v>
      </c>
      <c r="OYX22" s="1954">
        <f t="shared" si="172"/>
        <v>0</v>
      </c>
      <c r="OYY22" s="1954">
        <f t="shared" si="172"/>
        <v>0</v>
      </c>
      <c r="OYZ22" s="1954">
        <f t="shared" si="172"/>
        <v>0</v>
      </c>
      <c r="OZA22" s="1954">
        <f t="shared" si="172"/>
        <v>0</v>
      </c>
      <c r="OZB22" s="1954">
        <f t="shared" si="172"/>
        <v>0</v>
      </c>
      <c r="OZC22" s="1954">
        <f t="shared" si="172"/>
        <v>0</v>
      </c>
      <c r="OZD22" s="1954">
        <f t="shared" si="172"/>
        <v>0</v>
      </c>
      <c r="OZE22" s="1954">
        <f t="shared" si="172"/>
        <v>0</v>
      </c>
      <c r="OZF22" s="1954">
        <f t="shared" si="172"/>
        <v>0</v>
      </c>
      <c r="OZG22" s="1954">
        <f t="shared" si="172"/>
        <v>0</v>
      </c>
      <c r="OZH22" s="1954">
        <f t="shared" si="172"/>
        <v>0</v>
      </c>
      <c r="OZI22" s="1954">
        <f t="shared" si="172"/>
        <v>0</v>
      </c>
      <c r="OZJ22" s="1954">
        <f t="shared" si="172"/>
        <v>0</v>
      </c>
      <c r="OZK22" s="1954">
        <f t="shared" ref="OZK22:PBV22" si="173">IF(AND(OZK$26="End of period",OZK$25="Revenue"),OZK9,0)</f>
        <v>0</v>
      </c>
      <c r="OZL22" s="1954">
        <f t="shared" si="173"/>
        <v>0</v>
      </c>
      <c r="OZM22" s="1954">
        <f t="shared" si="173"/>
        <v>0</v>
      </c>
      <c r="OZN22" s="1954">
        <f t="shared" si="173"/>
        <v>0</v>
      </c>
      <c r="OZO22" s="1954">
        <f t="shared" si="173"/>
        <v>0</v>
      </c>
      <c r="OZP22" s="1954">
        <f t="shared" si="173"/>
        <v>0</v>
      </c>
      <c r="OZQ22" s="1954">
        <f t="shared" si="173"/>
        <v>0</v>
      </c>
      <c r="OZR22" s="1954">
        <f t="shared" si="173"/>
        <v>0</v>
      </c>
      <c r="OZS22" s="1954">
        <f t="shared" si="173"/>
        <v>0</v>
      </c>
      <c r="OZT22" s="1954">
        <f t="shared" si="173"/>
        <v>0</v>
      </c>
      <c r="OZU22" s="1954">
        <f t="shared" si="173"/>
        <v>0</v>
      </c>
      <c r="OZV22" s="1954">
        <f t="shared" si="173"/>
        <v>0</v>
      </c>
      <c r="OZW22" s="1954">
        <f t="shared" si="173"/>
        <v>0</v>
      </c>
      <c r="OZX22" s="1954">
        <f t="shared" si="173"/>
        <v>0</v>
      </c>
      <c r="OZY22" s="1954">
        <f t="shared" si="173"/>
        <v>0</v>
      </c>
      <c r="OZZ22" s="1954">
        <f t="shared" si="173"/>
        <v>0</v>
      </c>
      <c r="PAA22" s="1954">
        <f t="shared" si="173"/>
        <v>0</v>
      </c>
      <c r="PAB22" s="1954">
        <f t="shared" si="173"/>
        <v>0</v>
      </c>
      <c r="PAC22" s="1954">
        <f t="shared" si="173"/>
        <v>0</v>
      </c>
      <c r="PAD22" s="1954">
        <f t="shared" si="173"/>
        <v>0</v>
      </c>
      <c r="PAE22" s="1954">
        <f t="shared" si="173"/>
        <v>0</v>
      </c>
      <c r="PAF22" s="1954">
        <f t="shared" si="173"/>
        <v>0</v>
      </c>
      <c r="PAG22" s="1954">
        <f t="shared" si="173"/>
        <v>0</v>
      </c>
      <c r="PAH22" s="1954">
        <f t="shared" si="173"/>
        <v>0</v>
      </c>
      <c r="PAI22" s="1954">
        <f t="shared" si="173"/>
        <v>0</v>
      </c>
      <c r="PAJ22" s="1954">
        <f t="shared" si="173"/>
        <v>0</v>
      </c>
      <c r="PAK22" s="1954">
        <f t="shared" si="173"/>
        <v>0</v>
      </c>
      <c r="PAL22" s="1954">
        <f t="shared" si="173"/>
        <v>0</v>
      </c>
      <c r="PAM22" s="1954">
        <f t="shared" si="173"/>
        <v>0</v>
      </c>
      <c r="PAN22" s="1954">
        <f t="shared" si="173"/>
        <v>0</v>
      </c>
      <c r="PAO22" s="1954">
        <f t="shared" si="173"/>
        <v>0</v>
      </c>
      <c r="PAP22" s="1954">
        <f t="shared" si="173"/>
        <v>0</v>
      </c>
      <c r="PAQ22" s="1954">
        <f t="shared" si="173"/>
        <v>0</v>
      </c>
      <c r="PAR22" s="1954">
        <f t="shared" si="173"/>
        <v>0</v>
      </c>
      <c r="PAS22" s="1954">
        <f t="shared" si="173"/>
        <v>0</v>
      </c>
      <c r="PAT22" s="1954">
        <f t="shared" si="173"/>
        <v>0</v>
      </c>
      <c r="PAU22" s="1954">
        <f t="shared" si="173"/>
        <v>0</v>
      </c>
      <c r="PAV22" s="1954">
        <f t="shared" si="173"/>
        <v>0</v>
      </c>
      <c r="PAW22" s="1954">
        <f t="shared" si="173"/>
        <v>0</v>
      </c>
      <c r="PAX22" s="1954">
        <f t="shared" si="173"/>
        <v>0</v>
      </c>
      <c r="PAY22" s="1954">
        <f t="shared" si="173"/>
        <v>0</v>
      </c>
      <c r="PAZ22" s="1954">
        <f t="shared" si="173"/>
        <v>0</v>
      </c>
      <c r="PBA22" s="1954">
        <f t="shared" si="173"/>
        <v>0</v>
      </c>
      <c r="PBB22" s="1954">
        <f t="shared" si="173"/>
        <v>0</v>
      </c>
      <c r="PBC22" s="1954">
        <f t="shared" si="173"/>
        <v>0</v>
      </c>
      <c r="PBD22" s="1954">
        <f t="shared" si="173"/>
        <v>0</v>
      </c>
      <c r="PBE22" s="1954">
        <f t="shared" si="173"/>
        <v>0</v>
      </c>
      <c r="PBF22" s="1954">
        <f t="shared" si="173"/>
        <v>0</v>
      </c>
      <c r="PBG22" s="1954">
        <f t="shared" si="173"/>
        <v>0</v>
      </c>
      <c r="PBH22" s="1954">
        <f t="shared" si="173"/>
        <v>0</v>
      </c>
      <c r="PBI22" s="1954">
        <f t="shared" si="173"/>
        <v>0</v>
      </c>
      <c r="PBJ22" s="1954">
        <f t="shared" si="173"/>
        <v>0</v>
      </c>
      <c r="PBK22" s="1954">
        <f t="shared" si="173"/>
        <v>0</v>
      </c>
      <c r="PBL22" s="1954">
        <f t="shared" si="173"/>
        <v>0</v>
      </c>
      <c r="PBM22" s="1954">
        <f t="shared" si="173"/>
        <v>0</v>
      </c>
      <c r="PBN22" s="1954">
        <f t="shared" si="173"/>
        <v>0</v>
      </c>
      <c r="PBO22" s="1954">
        <f t="shared" si="173"/>
        <v>0</v>
      </c>
      <c r="PBP22" s="1954">
        <f t="shared" si="173"/>
        <v>0</v>
      </c>
      <c r="PBQ22" s="1954">
        <f t="shared" si="173"/>
        <v>0</v>
      </c>
      <c r="PBR22" s="1954">
        <f t="shared" si="173"/>
        <v>0</v>
      </c>
      <c r="PBS22" s="1954">
        <f t="shared" si="173"/>
        <v>0</v>
      </c>
      <c r="PBT22" s="1954">
        <f t="shared" si="173"/>
        <v>0</v>
      </c>
      <c r="PBU22" s="1954">
        <f t="shared" si="173"/>
        <v>0</v>
      </c>
      <c r="PBV22" s="1954">
        <f t="shared" si="173"/>
        <v>0</v>
      </c>
      <c r="PBW22" s="1954">
        <f t="shared" ref="PBW22:PEH22" si="174">IF(AND(PBW$26="End of period",PBW$25="Revenue"),PBW9,0)</f>
        <v>0</v>
      </c>
      <c r="PBX22" s="1954">
        <f t="shared" si="174"/>
        <v>0</v>
      </c>
      <c r="PBY22" s="1954">
        <f t="shared" si="174"/>
        <v>0</v>
      </c>
      <c r="PBZ22" s="1954">
        <f t="shared" si="174"/>
        <v>0</v>
      </c>
      <c r="PCA22" s="1954">
        <f t="shared" si="174"/>
        <v>0</v>
      </c>
      <c r="PCB22" s="1954">
        <f t="shared" si="174"/>
        <v>0</v>
      </c>
      <c r="PCC22" s="1954">
        <f t="shared" si="174"/>
        <v>0</v>
      </c>
      <c r="PCD22" s="1954">
        <f t="shared" si="174"/>
        <v>0</v>
      </c>
      <c r="PCE22" s="1954">
        <f t="shared" si="174"/>
        <v>0</v>
      </c>
      <c r="PCF22" s="1954">
        <f t="shared" si="174"/>
        <v>0</v>
      </c>
      <c r="PCG22" s="1954">
        <f t="shared" si="174"/>
        <v>0</v>
      </c>
      <c r="PCH22" s="1954">
        <f t="shared" si="174"/>
        <v>0</v>
      </c>
      <c r="PCI22" s="1954">
        <f t="shared" si="174"/>
        <v>0</v>
      </c>
      <c r="PCJ22" s="1954">
        <f t="shared" si="174"/>
        <v>0</v>
      </c>
      <c r="PCK22" s="1954">
        <f t="shared" si="174"/>
        <v>0</v>
      </c>
      <c r="PCL22" s="1954">
        <f t="shared" si="174"/>
        <v>0</v>
      </c>
      <c r="PCM22" s="1954">
        <f t="shared" si="174"/>
        <v>0</v>
      </c>
      <c r="PCN22" s="1954">
        <f t="shared" si="174"/>
        <v>0</v>
      </c>
      <c r="PCO22" s="1954">
        <f t="shared" si="174"/>
        <v>0</v>
      </c>
      <c r="PCP22" s="1954">
        <f t="shared" si="174"/>
        <v>0</v>
      </c>
      <c r="PCQ22" s="1954">
        <f t="shared" si="174"/>
        <v>0</v>
      </c>
      <c r="PCR22" s="1954">
        <f t="shared" si="174"/>
        <v>0</v>
      </c>
      <c r="PCS22" s="1954">
        <f t="shared" si="174"/>
        <v>0</v>
      </c>
      <c r="PCT22" s="1954">
        <f t="shared" si="174"/>
        <v>0</v>
      </c>
      <c r="PCU22" s="1954">
        <f t="shared" si="174"/>
        <v>0</v>
      </c>
      <c r="PCV22" s="1954">
        <f t="shared" si="174"/>
        <v>0</v>
      </c>
      <c r="PCW22" s="1954">
        <f t="shared" si="174"/>
        <v>0</v>
      </c>
      <c r="PCX22" s="1954">
        <f t="shared" si="174"/>
        <v>0</v>
      </c>
      <c r="PCY22" s="1954">
        <f t="shared" si="174"/>
        <v>0</v>
      </c>
      <c r="PCZ22" s="1954">
        <f t="shared" si="174"/>
        <v>0</v>
      </c>
      <c r="PDA22" s="1954">
        <f t="shared" si="174"/>
        <v>0</v>
      </c>
      <c r="PDB22" s="1954">
        <f t="shared" si="174"/>
        <v>0</v>
      </c>
      <c r="PDC22" s="1954">
        <f t="shared" si="174"/>
        <v>0</v>
      </c>
      <c r="PDD22" s="1954">
        <f t="shared" si="174"/>
        <v>0</v>
      </c>
      <c r="PDE22" s="1954">
        <f t="shared" si="174"/>
        <v>0</v>
      </c>
      <c r="PDF22" s="1954">
        <f t="shared" si="174"/>
        <v>0</v>
      </c>
      <c r="PDG22" s="1954">
        <f t="shared" si="174"/>
        <v>0</v>
      </c>
      <c r="PDH22" s="1954">
        <f t="shared" si="174"/>
        <v>0</v>
      </c>
      <c r="PDI22" s="1954">
        <f t="shared" si="174"/>
        <v>0</v>
      </c>
      <c r="PDJ22" s="1954">
        <f t="shared" si="174"/>
        <v>0</v>
      </c>
      <c r="PDK22" s="1954">
        <f t="shared" si="174"/>
        <v>0</v>
      </c>
      <c r="PDL22" s="1954">
        <f t="shared" si="174"/>
        <v>0</v>
      </c>
      <c r="PDM22" s="1954">
        <f t="shared" si="174"/>
        <v>0</v>
      </c>
      <c r="PDN22" s="1954">
        <f t="shared" si="174"/>
        <v>0</v>
      </c>
      <c r="PDO22" s="1954">
        <f t="shared" si="174"/>
        <v>0</v>
      </c>
      <c r="PDP22" s="1954">
        <f t="shared" si="174"/>
        <v>0</v>
      </c>
      <c r="PDQ22" s="1954">
        <f t="shared" si="174"/>
        <v>0</v>
      </c>
      <c r="PDR22" s="1954">
        <f t="shared" si="174"/>
        <v>0</v>
      </c>
      <c r="PDS22" s="1954">
        <f t="shared" si="174"/>
        <v>0</v>
      </c>
      <c r="PDT22" s="1954">
        <f t="shared" si="174"/>
        <v>0</v>
      </c>
      <c r="PDU22" s="1954">
        <f t="shared" si="174"/>
        <v>0</v>
      </c>
      <c r="PDV22" s="1954">
        <f t="shared" si="174"/>
        <v>0</v>
      </c>
      <c r="PDW22" s="1954">
        <f t="shared" si="174"/>
        <v>0</v>
      </c>
      <c r="PDX22" s="1954">
        <f t="shared" si="174"/>
        <v>0</v>
      </c>
      <c r="PDY22" s="1954">
        <f t="shared" si="174"/>
        <v>0</v>
      </c>
      <c r="PDZ22" s="1954">
        <f t="shared" si="174"/>
        <v>0</v>
      </c>
      <c r="PEA22" s="1954">
        <f t="shared" si="174"/>
        <v>0</v>
      </c>
      <c r="PEB22" s="1954">
        <f t="shared" si="174"/>
        <v>0</v>
      </c>
      <c r="PEC22" s="1954">
        <f t="shared" si="174"/>
        <v>0</v>
      </c>
      <c r="PED22" s="1954">
        <f t="shared" si="174"/>
        <v>0</v>
      </c>
      <c r="PEE22" s="1954">
        <f t="shared" si="174"/>
        <v>0</v>
      </c>
      <c r="PEF22" s="1954">
        <f t="shared" si="174"/>
        <v>0</v>
      </c>
      <c r="PEG22" s="1954">
        <f t="shared" si="174"/>
        <v>0</v>
      </c>
      <c r="PEH22" s="1954">
        <f t="shared" si="174"/>
        <v>0</v>
      </c>
      <c r="PEI22" s="1954">
        <f t="shared" ref="PEI22:PGT22" si="175">IF(AND(PEI$26="End of period",PEI$25="Revenue"),PEI9,0)</f>
        <v>0</v>
      </c>
      <c r="PEJ22" s="1954">
        <f t="shared" si="175"/>
        <v>0</v>
      </c>
      <c r="PEK22" s="1954">
        <f t="shared" si="175"/>
        <v>0</v>
      </c>
      <c r="PEL22" s="1954">
        <f t="shared" si="175"/>
        <v>0</v>
      </c>
      <c r="PEM22" s="1954">
        <f t="shared" si="175"/>
        <v>0</v>
      </c>
      <c r="PEN22" s="1954">
        <f t="shared" si="175"/>
        <v>0</v>
      </c>
      <c r="PEO22" s="1954">
        <f t="shared" si="175"/>
        <v>0</v>
      </c>
      <c r="PEP22" s="1954">
        <f t="shared" si="175"/>
        <v>0</v>
      </c>
      <c r="PEQ22" s="1954">
        <f t="shared" si="175"/>
        <v>0</v>
      </c>
      <c r="PER22" s="1954">
        <f t="shared" si="175"/>
        <v>0</v>
      </c>
      <c r="PES22" s="1954">
        <f t="shared" si="175"/>
        <v>0</v>
      </c>
      <c r="PET22" s="1954">
        <f t="shared" si="175"/>
        <v>0</v>
      </c>
      <c r="PEU22" s="1954">
        <f t="shared" si="175"/>
        <v>0</v>
      </c>
      <c r="PEV22" s="1954">
        <f t="shared" si="175"/>
        <v>0</v>
      </c>
      <c r="PEW22" s="1954">
        <f t="shared" si="175"/>
        <v>0</v>
      </c>
      <c r="PEX22" s="1954">
        <f t="shared" si="175"/>
        <v>0</v>
      </c>
      <c r="PEY22" s="1954">
        <f t="shared" si="175"/>
        <v>0</v>
      </c>
      <c r="PEZ22" s="1954">
        <f t="shared" si="175"/>
        <v>0</v>
      </c>
      <c r="PFA22" s="1954">
        <f t="shared" si="175"/>
        <v>0</v>
      </c>
      <c r="PFB22" s="1954">
        <f t="shared" si="175"/>
        <v>0</v>
      </c>
      <c r="PFC22" s="1954">
        <f t="shared" si="175"/>
        <v>0</v>
      </c>
      <c r="PFD22" s="1954">
        <f t="shared" si="175"/>
        <v>0</v>
      </c>
      <c r="PFE22" s="1954">
        <f t="shared" si="175"/>
        <v>0</v>
      </c>
      <c r="PFF22" s="1954">
        <f t="shared" si="175"/>
        <v>0</v>
      </c>
      <c r="PFG22" s="1954">
        <f t="shared" si="175"/>
        <v>0</v>
      </c>
      <c r="PFH22" s="1954">
        <f t="shared" si="175"/>
        <v>0</v>
      </c>
      <c r="PFI22" s="1954">
        <f t="shared" si="175"/>
        <v>0</v>
      </c>
      <c r="PFJ22" s="1954">
        <f t="shared" si="175"/>
        <v>0</v>
      </c>
      <c r="PFK22" s="1954">
        <f t="shared" si="175"/>
        <v>0</v>
      </c>
      <c r="PFL22" s="1954">
        <f t="shared" si="175"/>
        <v>0</v>
      </c>
      <c r="PFM22" s="1954">
        <f t="shared" si="175"/>
        <v>0</v>
      </c>
      <c r="PFN22" s="1954">
        <f t="shared" si="175"/>
        <v>0</v>
      </c>
      <c r="PFO22" s="1954">
        <f t="shared" si="175"/>
        <v>0</v>
      </c>
      <c r="PFP22" s="1954">
        <f t="shared" si="175"/>
        <v>0</v>
      </c>
      <c r="PFQ22" s="1954">
        <f t="shared" si="175"/>
        <v>0</v>
      </c>
      <c r="PFR22" s="1954">
        <f t="shared" si="175"/>
        <v>0</v>
      </c>
      <c r="PFS22" s="1954">
        <f t="shared" si="175"/>
        <v>0</v>
      </c>
      <c r="PFT22" s="1954">
        <f t="shared" si="175"/>
        <v>0</v>
      </c>
      <c r="PFU22" s="1954">
        <f t="shared" si="175"/>
        <v>0</v>
      </c>
      <c r="PFV22" s="1954">
        <f t="shared" si="175"/>
        <v>0</v>
      </c>
      <c r="PFW22" s="1954">
        <f t="shared" si="175"/>
        <v>0</v>
      </c>
      <c r="PFX22" s="1954">
        <f t="shared" si="175"/>
        <v>0</v>
      </c>
      <c r="PFY22" s="1954">
        <f t="shared" si="175"/>
        <v>0</v>
      </c>
      <c r="PFZ22" s="1954">
        <f t="shared" si="175"/>
        <v>0</v>
      </c>
      <c r="PGA22" s="1954">
        <f t="shared" si="175"/>
        <v>0</v>
      </c>
      <c r="PGB22" s="1954">
        <f t="shared" si="175"/>
        <v>0</v>
      </c>
      <c r="PGC22" s="1954">
        <f t="shared" si="175"/>
        <v>0</v>
      </c>
      <c r="PGD22" s="1954">
        <f t="shared" si="175"/>
        <v>0</v>
      </c>
      <c r="PGE22" s="1954">
        <f t="shared" si="175"/>
        <v>0</v>
      </c>
      <c r="PGF22" s="1954">
        <f t="shared" si="175"/>
        <v>0</v>
      </c>
      <c r="PGG22" s="1954">
        <f t="shared" si="175"/>
        <v>0</v>
      </c>
      <c r="PGH22" s="1954">
        <f t="shared" si="175"/>
        <v>0</v>
      </c>
      <c r="PGI22" s="1954">
        <f t="shared" si="175"/>
        <v>0</v>
      </c>
      <c r="PGJ22" s="1954">
        <f t="shared" si="175"/>
        <v>0</v>
      </c>
      <c r="PGK22" s="1954">
        <f t="shared" si="175"/>
        <v>0</v>
      </c>
      <c r="PGL22" s="1954">
        <f t="shared" si="175"/>
        <v>0</v>
      </c>
      <c r="PGM22" s="1954">
        <f t="shared" si="175"/>
        <v>0</v>
      </c>
      <c r="PGN22" s="1954">
        <f t="shared" si="175"/>
        <v>0</v>
      </c>
      <c r="PGO22" s="1954">
        <f t="shared" si="175"/>
        <v>0</v>
      </c>
      <c r="PGP22" s="1954">
        <f t="shared" si="175"/>
        <v>0</v>
      </c>
      <c r="PGQ22" s="1954">
        <f t="shared" si="175"/>
        <v>0</v>
      </c>
      <c r="PGR22" s="1954">
        <f t="shared" si="175"/>
        <v>0</v>
      </c>
      <c r="PGS22" s="1954">
        <f t="shared" si="175"/>
        <v>0</v>
      </c>
      <c r="PGT22" s="1954">
        <f t="shared" si="175"/>
        <v>0</v>
      </c>
      <c r="PGU22" s="1954">
        <f t="shared" ref="PGU22:PJF22" si="176">IF(AND(PGU$26="End of period",PGU$25="Revenue"),PGU9,0)</f>
        <v>0</v>
      </c>
      <c r="PGV22" s="1954">
        <f t="shared" si="176"/>
        <v>0</v>
      </c>
      <c r="PGW22" s="1954">
        <f t="shared" si="176"/>
        <v>0</v>
      </c>
      <c r="PGX22" s="1954">
        <f t="shared" si="176"/>
        <v>0</v>
      </c>
      <c r="PGY22" s="1954">
        <f t="shared" si="176"/>
        <v>0</v>
      </c>
      <c r="PGZ22" s="1954">
        <f t="shared" si="176"/>
        <v>0</v>
      </c>
      <c r="PHA22" s="1954">
        <f t="shared" si="176"/>
        <v>0</v>
      </c>
      <c r="PHB22" s="1954">
        <f t="shared" si="176"/>
        <v>0</v>
      </c>
      <c r="PHC22" s="1954">
        <f t="shared" si="176"/>
        <v>0</v>
      </c>
      <c r="PHD22" s="1954">
        <f t="shared" si="176"/>
        <v>0</v>
      </c>
      <c r="PHE22" s="1954">
        <f t="shared" si="176"/>
        <v>0</v>
      </c>
      <c r="PHF22" s="1954">
        <f t="shared" si="176"/>
        <v>0</v>
      </c>
      <c r="PHG22" s="1954">
        <f t="shared" si="176"/>
        <v>0</v>
      </c>
      <c r="PHH22" s="1954">
        <f t="shared" si="176"/>
        <v>0</v>
      </c>
      <c r="PHI22" s="1954">
        <f t="shared" si="176"/>
        <v>0</v>
      </c>
      <c r="PHJ22" s="1954">
        <f t="shared" si="176"/>
        <v>0</v>
      </c>
      <c r="PHK22" s="1954">
        <f t="shared" si="176"/>
        <v>0</v>
      </c>
      <c r="PHL22" s="1954">
        <f t="shared" si="176"/>
        <v>0</v>
      </c>
      <c r="PHM22" s="1954">
        <f t="shared" si="176"/>
        <v>0</v>
      </c>
      <c r="PHN22" s="1954">
        <f t="shared" si="176"/>
        <v>0</v>
      </c>
      <c r="PHO22" s="1954">
        <f t="shared" si="176"/>
        <v>0</v>
      </c>
      <c r="PHP22" s="1954">
        <f t="shared" si="176"/>
        <v>0</v>
      </c>
      <c r="PHQ22" s="1954">
        <f t="shared" si="176"/>
        <v>0</v>
      </c>
      <c r="PHR22" s="1954">
        <f t="shared" si="176"/>
        <v>0</v>
      </c>
      <c r="PHS22" s="1954">
        <f t="shared" si="176"/>
        <v>0</v>
      </c>
      <c r="PHT22" s="1954">
        <f t="shared" si="176"/>
        <v>0</v>
      </c>
      <c r="PHU22" s="1954">
        <f t="shared" si="176"/>
        <v>0</v>
      </c>
      <c r="PHV22" s="1954">
        <f t="shared" si="176"/>
        <v>0</v>
      </c>
      <c r="PHW22" s="1954">
        <f t="shared" si="176"/>
        <v>0</v>
      </c>
      <c r="PHX22" s="1954">
        <f t="shared" si="176"/>
        <v>0</v>
      </c>
      <c r="PHY22" s="1954">
        <f t="shared" si="176"/>
        <v>0</v>
      </c>
      <c r="PHZ22" s="1954">
        <f t="shared" si="176"/>
        <v>0</v>
      </c>
      <c r="PIA22" s="1954">
        <f t="shared" si="176"/>
        <v>0</v>
      </c>
      <c r="PIB22" s="1954">
        <f t="shared" si="176"/>
        <v>0</v>
      </c>
      <c r="PIC22" s="1954">
        <f t="shared" si="176"/>
        <v>0</v>
      </c>
      <c r="PID22" s="1954">
        <f t="shared" si="176"/>
        <v>0</v>
      </c>
      <c r="PIE22" s="1954">
        <f t="shared" si="176"/>
        <v>0</v>
      </c>
      <c r="PIF22" s="1954">
        <f t="shared" si="176"/>
        <v>0</v>
      </c>
      <c r="PIG22" s="1954">
        <f t="shared" si="176"/>
        <v>0</v>
      </c>
      <c r="PIH22" s="1954">
        <f t="shared" si="176"/>
        <v>0</v>
      </c>
      <c r="PII22" s="1954">
        <f t="shared" si="176"/>
        <v>0</v>
      </c>
      <c r="PIJ22" s="1954">
        <f t="shared" si="176"/>
        <v>0</v>
      </c>
      <c r="PIK22" s="1954">
        <f t="shared" si="176"/>
        <v>0</v>
      </c>
      <c r="PIL22" s="1954">
        <f t="shared" si="176"/>
        <v>0</v>
      </c>
      <c r="PIM22" s="1954">
        <f t="shared" si="176"/>
        <v>0</v>
      </c>
      <c r="PIN22" s="1954">
        <f t="shared" si="176"/>
        <v>0</v>
      </c>
      <c r="PIO22" s="1954">
        <f t="shared" si="176"/>
        <v>0</v>
      </c>
      <c r="PIP22" s="1954">
        <f t="shared" si="176"/>
        <v>0</v>
      </c>
      <c r="PIQ22" s="1954">
        <f t="shared" si="176"/>
        <v>0</v>
      </c>
      <c r="PIR22" s="1954">
        <f t="shared" si="176"/>
        <v>0</v>
      </c>
      <c r="PIS22" s="1954">
        <f t="shared" si="176"/>
        <v>0</v>
      </c>
      <c r="PIT22" s="1954">
        <f t="shared" si="176"/>
        <v>0</v>
      </c>
      <c r="PIU22" s="1954">
        <f t="shared" si="176"/>
        <v>0</v>
      </c>
      <c r="PIV22" s="1954">
        <f t="shared" si="176"/>
        <v>0</v>
      </c>
      <c r="PIW22" s="1954">
        <f t="shared" si="176"/>
        <v>0</v>
      </c>
      <c r="PIX22" s="1954">
        <f t="shared" si="176"/>
        <v>0</v>
      </c>
      <c r="PIY22" s="1954">
        <f t="shared" si="176"/>
        <v>0</v>
      </c>
      <c r="PIZ22" s="1954">
        <f t="shared" si="176"/>
        <v>0</v>
      </c>
      <c r="PJA22" s="1954">
        <f t="shared" si="176"/>
        <v>0</v>
      </c>
      <c r="PJB22" s="1954">
        <f t="shared" si="176"/>
        <v>0</v>
      </c>
      <c r="PJC22" s="1954">
        <f t="shared" si="176"/>
        <v>0</v>
      </c>
      <c r="PJD22" s="1954">
        <f t="shared" si="176"/>
        <v>0</v>
      </c>
      <c r="PJE22" s="1954">
        <f t="shared" si="176"/>
        <v>0</v>
      </c>
      <c r="PJF22" s="1954">
        <f t="shared" si="176"/>
        <v>0</v>
      </c>
      <c r="PJG22" s="1954">
        <f t="shared" ref="PJG22:PLR22" si="177">IF(AND(PJG$26="End of period",PJG$25="Revenue"),PJG9,0)</f>
        <v>0</v>
      </c>
      <c r="PJH22" s="1954">
        <f t="shared" si="177"/>
        <v>0</v>
      </c>
      <c r="PJI22" s="1954">
        <f t="shared" si="177"/>
        <v>0</v>
      </c>
      <c r="PJJ22" s="1954">
        <f t="shared" si="177"/>
        <v>0</v>
      </c>
      <c r="PJK22" s="1954">
        <f t="shared" si="177"/>
        <v>0</v>
      </c>
      <c r="PJL22" s="1954">
        <f t="shared" si="177"/>
        <v>0</v>
      </c>
      <c r="PJM22" s="1954">
        <f t="shared" si="177"/>
        <v>0</v>
      </c>
      <c r="PJN22" s="1954">
        <f t="shared" si="177"/>
        <v>0</v>
      </c>
      <c r="PJO22" s="1954">
        <f t="shared" si="177"/>
        <v>0</v>
      </c>
      <c r="PJP22" s="1954">
        <f t="shared" si="177"/>
        <v>0</v>
      </c>
      <c r="PJQ22" s="1954">
        <f t="shared" si="177"/>
        <v>0</v>
      </c>
      <c r="PJR22" s="1954">
        <f t="shared" si="177"/>
        <v>0</v>
      </c>
      <c r="PJS22" s="1954">
        <f t="shared" si="177"/>
        <v>0</v>
      </c>
      <c r="PJT22" s="1954">
        <f t="shared" si="177"/>
        <v>0</v>
      </c>
      <c r="PJU22" s="1954">
        <f t="shared" si="177"/>
        <v>0</v>
      </c>
      <c r="PJV22" s="1954">
        <f t="shared" si="177"/>
        <v>0</v>
      </c>
      <c r="PJW22" s="1954">
        <f t="shared" si="177"/>
        <v>0</v>
      </c>
      <c r="PJX22" s="1954">
        <f t="shared" si="177"/>
        <v>0</v>
      </c>
      <c r="PJY22" s="1954">
        <f t="shared" si="177"/>
        <v>0</v>
      </c>
      <c r="PJZ22" s="1954">
        <f t="shared" si="177"/>
        <v>0</v>
      </c>
      <c r="PKA22" s="1954">
        <f t="shared" si="177"/>
        <v>0</v>
      </c>
      <c r="PKB22" s="1954">
        <f t="shared" si="177"/>
        <v>0</v>
      </c>
      <c r="PKC22" s="1954">
        <f t="shared" si="177"/>
        <v>0</v>
      </c>
      <c r="PKD22" s="1954">
        <f t="shared" si="177"/>
        <v>0</v>
      </c>
      <c r="PKE22" s="1954">
        <f t="shared" si="177"/>
        <v>0</v>
      </c>
      <c r="PKF22" s="1954">
        <f t="shared" si="177"/>
        <v>0</v>
      </c>
      <c r="PKG22" s="1954">
        <f t="shared" si="177"/>
        <v>0</v>
      </c>
      <c r="PKH22" s="1954">
        <f t="shared" si="177"/>
        <v>0</v>
      </c>
      <c r="PKI22" s="1954">
        <f t="shared" si="177"/>
        <v>0</v>
      </c>
      <c r="PKJ22" s="1954">
        <f t="shared" si="177"/>
        <v>0</v>
      </c>
      <c r="PKK22" s="1954">
        <f t="shared" si="177"/>
        <v>0</v>
      </c>
      <c r="PKL22" s="1954">
        <f t="shared" si="177"/>
        <v>0</v>
      </c>
      <c r="PKM22" s="1954">
        <f t="shared" si="177"/>
        <v>0</v>
      </c>
      <c r="PKN22" s="1954">
        <f t="shared" si="177"/>
        <v>0</v>
      </c>
      <c r="PKO22" s="1954">
        <f t="shared" si="177"/>
        <v>0</v>
      </c>
      <c r="PKP22" s="1954">
        <f t="shared" si="177"/>
        <v>0</v>
      </c>
      <c r="PKQ22" s="1954">
        <f t="shared" si="177"/>
        <v>0</v>
      </c>
      <c r="PKR22" s="1954">
        <f t="shared" si="177"/>
        <v>0</v>
      </c>
      <c r="PKS22" s="1954">
        <f t="shared" si="177"/>
        <v>0</v>
      </c>
      <c r="PKT22" s="1954">
        <f t="shared" si="177"/>
        <v>0</v>
      </c>
      <c r="PKU22" s="1954">
        <f t="shared" si="177"/>
        <v>0</v>
      </c>
      <c r="PKV22" s="1954">
        <f t="shared" si="177"/>
        <v>0</v>
      </c>
      <c r="PKW22" s="1954">
        <f t="shared" si="177"/>
        <v>0</v>
      </c>
      <c r="PKX22" s="1954">
        <f t="shared" si="177"/>
        <v>0</v>
      </c>
      <c r="PKY22" s="1954">
        <f t="shared" si="177"/>
        <v>0</v>
      </c>
      <c r="PKZ22" s="1954">
        <f t="shared" si="177"/>
        <v>0</v>
      </c>
      <c r="PLA22" s="1954">
        <f t="shared" si="177"/>
        <v>0</v>
      </c>
      <c r="PLB22" s="1954">
        <f t="shared" si="177"/>
        <v>0</v>
      </c>
      <c r="PLC22" s="1954">
        <f t="shared" si="177"/>
        <v>0</v>
      </c>
      <c r="PLD22" s="1954">
        <f t="shared" si="177"/>
        <v>0</v>
      </c>
      <c r="PLE22" s="1954">
        <f t="shared" si="177"/>
        <v>0</v>
      </c>
      <c r="PLF22" s="1954">
        <f t="shared" si="177"/>
        <v>0</v>
      </c>
      <c r="PLG22" s="1954">
        <f t="shared" si="177"/>
        <v>0</v>
      </c>
      <c r="PLH22" s="1954">
        <f t="shared" si="177"/>
        <v>0</v>
      </c>
      <c r="PLI22" s="1954">
        <f t="shared" si="177"/>
        <v>0</v>
      </c>
      <c r="PLJ22" s="1954">
        <f t="shared" si="177"/>
        <v>0</v>
      </c>
      <c r="PLK22" s="1954">
        <f t="shared" si="177"/>
        <v>0</v>
      </c>
      <c r="PLL22" s="1954">
        <f t="shared" si="177"/>
        <v>0</v>
      </c>
      <c r="PLM22" s="1954">
        <f t="shared" si="177"/>
        <v>0</v>
      </c>
      <c r="PLN22" s="1954">
        <f t="shared" si="177"/>
        <v>0</v>
      </c>
      <c r="PLO22" s="1954">
        <f t="shared" si="177"/>
        <v>0</v>
      </c>
      <c r="PLP22" s="1954">
        <f t="shared" si="177"/>
        <v>0</v>
      </c>
      <c r="PLQ22" s="1954">
        <f t="shared" si="177"/>
        <v>0</v>
      </c>
      <c r="PLR22" s="1954">
        <f t="shared" si="177"/>
        <v>0</v>
      </c>
      <c r="PLS22" s="1954">
        <f t="shared" ref="PLS22:POD22" si="178">IF(AND(PLS$26="End of period",PLS$25="Revenue"),PLS9,0)</f>
        <v>0</v>
      </c>
      <c r="PLT22" s="1954">
        <f t="shared" si="178"/>
        <v>0</v>
      </c>
      <c r="PLU22" s="1954">
        <f t="shared" si="178"/>
        <v>0</v>
      </c>
      <c r="PLV22" s="1954">
        <f t="shared" si="178"/>
        <v>0</v>
      </c>
      <c r="PLW22" s="1954">
        <f t="shared" si="178"/>
        <v>0</v>
      </c>
      <c r="PLX22" s="1954">
        <f t="shared" si="178"/>
        <v>0</v>
      </c>
      <c r="PLY22" s="1954">
        <f t="shared" si="178"/>
        <v>0</v>
      </c>
      <c r="PLZ22" s="1954">
        <f t="shared" si="178"/>
        <v>0</v>
      </c>
      <c r="PMA22" s="1954">
        <f t="shared" si="178"/>
        <v>0</v>
      </c>
      <c r="PMB22" s="1954">
        <f t="shared" si="178"/>
        <v>0</v>
      </c>
      <c r="PMC22" s="1954">
        <f t="shared" si="178"/>
        <v>0</v>
      </c>
      <c r="PMD22" s="1954">
        <f t="shared" si="178"/>
        <v>0</v>
      </c>
      <c r="PME22" s="1954">
        <f t="shared" si="178"/>
        <v>0</v>
      </c>
      <c r="PMF22" s="1954">
        <f t="shared" si="178"/>
        <v>0</v>
      </c>
      <c r="PMG22" s="1954">
        <f t="shared" si="178"/>
        <v>0</v>
      </c>
      <c r="PMH22" s="1954">
        <f t="shared" si="178"/>
        <v>0</v>
      </c>
      <c r="PMI22" s="1954">
        <f t="shared" si="178"/>
        <v>0</v>
      </c>
      <c r="PMJ22" s="1954">
        <f t="shared" si="178"/>
        <v>0</v>
      </c>
      <c r="PMK22" s="1954">
        <f t="shared" si="178"/>
        <v>0</v>
      </c>
      <c r="PML22" s="1954">
        <f t="shared" si="178"/>
        <v>0</v>
      </c>
      <c r="PMM22" s="1954">
        <f t="shared" si="178"/>
        <v>0</v>
      </c>
      <c r="PMN22" s="1954">
        <f t="shared" si="178"/>
        <v>0</v>
      </c>
      <c r="PMO22" s="1954">
        <f t="shared" si="178"/>
        <v>0</v>
      </c>
      <c r="PMP22" s="1954">
        <f t="shared" si="178"/>
        <v>0</v>
      </c>
      <c r="PMQ22" s="1954">
        <f t="shared" si="178"/>
        <v>0</v>
      </c>
      <c r="PMR22" s="1954">
        <f t="shared" si="178"/>
        <v>0</v>
      </c>
      <c r="PMS22" s="1954">
        <f t="shared" si="178"/>
        <v>0</v>
      </c>
      <c r="PMT22" s="1954">
        <f t="shared" si="178"/>
        <v>0</v>
      </c>
      <c r="PMU22" s="1954">
        <f t="shared" si="178"/>
        <v>0</v>
      </c>
      <c r="PMV22" s="1954">
        <f t="shared" si="178"/>
        <v>0</v>
      </c>
      <c r="PMW22" s="1954">
        <f t="shared" si="178"/>
        <v>0</v>
      </c>
      <c r="PMX22" s="1954">
        <f t="shared" si="178"/>
        <v>0</v>
      </c>
      <c r="PMY22" s="1954">
        <f t="shared" si="178"/>
        <v>0</v>
      </c>
      <c r="PMZ22" s="1954">
        <f t="shared" si="178"/>
        <v>0</v>
      </c>
      <c r="PNA22" s="1954">
        <f t="shared" si="178"/>
        <v>0</v>
      </c>
      <c r="PNB22" s="1954">
        <f t="shared" si="178"/>
        <v>0</v>
      </c>
      <c r="PNC22" s="1954">
        <f t="shared" si="178"/>
        <v>0</v>
      </c>
      <c r="PND22" s="1954">
        <f t="shared" si="178"/>
        <v>0</v>
      </c>
      <c r="PNE22" s="1954">
        <f t="shared" si="178"/>
        <v>0</v>
      </c>
      <c r="PNF22" s="1954">
        <f t="shared" si="178"/>
        <v>0</v>
      </c>
      <c r="PNG22" s="1954">
        <f t="shared" si="178"/>
        <v>0</v>
      </c>
      <c r="PNH22" s="1954">
        <f t="shared" si="178"/>
        <v>0</v>
      </c>
      <c r="PNI22" s="1954">
        <f t="shared" si="178"/>
        <v>0</v>
      </c>
      <c r="PNJ22" s="1954">
        <f t="shared" si="178"/>
        <v>0</v>
      </c>
      <c r="PNK22" s="1954">
        <f t="shared" si="178"/>
        <v>0</v>
      </c>
      <c r="PNL22" s="1954">
        <f t="shared" si="178"/>
        <v>0</v>
      </c>
      <c r="PNM22" s="1954">
        <f t="shared" si="178"/>
        <v>0</v>
      </c>
      <c r="PNN22" s="1954">
        <f t="shared" si="178"/>
        <v>0</v>
      </c>
      <c r="PNO22" s="1954">
        <f t="shared" si="178"/>
        <v>0</v>
      </c>
      <c r="PNP22" s="1954">
        <f t="shared" si="178"/>
        <v>0</v>
      </c>
      <c r="PNQ22" s="1954">
        <f t="shared" si="178"/>
        <v>0</v>
      </c>
      <c r="PNR22" s="1954">
        <f t="shared" si="178"/>
        <v>0</v>
      </c>
      <c r="PNS22" s="1954">
        <f t="shared" si="178"/>
        <v>0</v>
      </c>
      <c r="PNT22" s="1954">
        <f t="shared" si="178"/>
        <v>0</v>
      </c>
      <c r="PNU22" s="1954">
        <f t="shared" si="178"/>
        <v>0</v>
      </c>
      <c r="PNV22" s="1954">
        <f t="shared" si="178"/>
        <v>0</v>
      </c>
      <c r="PNW22" s="1954">
        <f t="shared" si="178"/>
        <v>0</v>
      </c>
      <c r="PNX22" s="1954">
        <f t="shared" si="178"/>
        <v>0</v>
      </c>
      <c r="PNY22" s="1954">
        <f t="shared" si="178"/>
        <v>0</v>
      </c>
      <c r="PNZ22" s="1954">
        <f t="shared" si="178"/>
        <v>0</v>
      </c>
      <c r="POA22" s="1954">
        <f t="shared" si="178"/>
        <v>0</v>
      </c>
      <c r="POB22" s="1954">
        <f t="shared" si="178"/>
        <v>0</v>
      </c>
      <c r="POC22" s="1954">
        <f t="shared" si="178"/>
        <v>0</v>
      </c>
      <c r="POD22" s="1954">
        <f t="shared" si="178"/>
        <v>0</v>
      </c>
      <c r="POE22" s="1954">
        <f t="shared" ref="POE22:PQP22" si="179">IF(AND(POE$26="End of period",POE$25="Revenue"),POE9,0)</f>
        <v>0</v>
      </c>
      <c r="POF22" s="1954">
        <f t="shared" si="179"/>
        <v>0</v>
      </c>
      <c r="POG22" s="1954">
        <f t="shared" si="179"/>
        <v>0</v>
      </c>
      <c r="POH22" s="1954">
        <f t="shared" si="179"/>
        <v>0</v>
      </c>
      <c r="POI22" s="1954">
        <f t="shared" si="179"/>
        <v>0</v>
      </c>
      <c r="POJ22" s="1954">
        <f t="shared" si="179"/>
        <v>0</v>
      </c>
      <c r="POK22" s="1954">
        <f t="shared" si="179"/>
        <v>0</v>
      </c>
      <c r="POL22" s="1954">
        <f t="shared" si="179"/>
        <v>0</v>
      </c>
      <c r="POM22" s="1954">
        <f t="shared" si="179"/>
        <v>0</v>
      </c>
      <c r="PON22" s="1954">
        <f t="shared" si="179"/>
        <v>0</v>
      </c>
      <c r="POO22" s="1954">
        <f t="shared" si="179"/>
        <v>0</v>
      </c>
      <c r="POP22" s="1954">
        <f t="shared" si="179"/>
        <v>0</v>
      </c>
      <c r="POQ22" s="1954">
        <f t="shared" si="179"/>
        <v>0</v>
      </c>
      <c r="POR22" s="1954">
        <f t="shared" si="179"/>
        <v>0</v>
      </c>
      <c r="POS22" s="1954">
        <f t="shared" si="179"/>
        <v>0</v>
      </c>
      <c r="POT22" s="1954">
        <f t="shared" si="179"/>
        <v>0</v>
      </c>
      <c r="POU22" s="1954">
        <f t="shared" si="179"/>
        <v>0</v>
      </c>
      <c r="POV22" s="1954">
        <f t="shared" si="179"/>
        <v>0</v>
      </c>
      <c r="POW22" s="1954">
        <f t="shared" si="179"/>
        <v>0</v>
      </c>
      <c r="POX22" s="1954">
        <f t="shared" si="179"/>
        <v>0</v>
      </c>
      <c r="POY22" s="1954">
        <f t="shared" si="179"/>
        <v>0</v>
      </c>
      <c r="POZ22" s="1954">
        <f t="shared" si="179"/>
        <v>0</v>
      </c>
      <c r="PPA22" s="1954">
        <f t="shared" si="179"/>
        <v>0</v>
      </c>
      <c r="PPB22" s="1954">
        <f t="shared" si="179"/>
        <v>0</v>
      </c>
      <c r="PPC22" s="1954">
        <f t="shared" si="179"/>
        <v>0</v>
      </c>
      <c r="PPD22" s="1954">
        <f t="shared" si="179"/>
        <v>0</v>
      </c>
      <c r="PPE22" s="1954">
        <f t="shared" si="179"/>
        <v>0</v>
      </c>
      <c r="PPF22" s="1954">
        <f t="shared" si="179"/>
        <v>0</v>
      </c>
      <c r="PPG22" s="1954">
        <f t="shared" si="179"/>
        <v>0</v>
      </c>
      <c r="PPH22" s="1954">
        <f t="shared" si="179"/>
        <v>0</v>
      </c>
      <c r="PPI22" s="1954">
        <f t="shared" si="179"/>
        <v>0</v>
      </c>
      <c r="PPJ22" s="1954">
        <f t="shared" si="179"/>
        <v>0</v>
      </c>
      <c r="PPK22" s="1954">
        <f t="shared" si="179"/>
        <v>0</v>
      </c>
      <c r="PPL22" s="1954">
        <f t="shared" si="179"/>
        <v>0</v>
      </c>
      <c r="PPM22" s="1954">
        <f t="shared" si="179"/>
        <v>0</v>
      </c>
      <c r="PPN22" s="1954">
        <f t="shared" si="179"/>
        <v>0</v>
      </c>
      <c r="PPO22" s="1954">
        <f t="shared" si="179"/>
        <v>0</v>
      </c>
      <c r="PPP22" s="1954">
        <f t="shared" si="179"/>
        <v>0</v>
      </c>
      <c r="PPQ22" s="1954">
        <f t="shared" si="179"/>
        <v>0</v>
      </c>
      <c r="PPR22" s="1954">
        <f t="shared" si="179"/>
        <v>0</v>
      </c>
      <c r="PPS22" s="1954">
        <f t="shared" si="179"/>
        <v>0</v>
      </c>
      <c r="PPT22" s="1954">
        <f t="shared" si="179"/>
        <v>0</v>
      </c>
      <c r="PPU22" s="1954">
        <f t="shared" si="179"/>
        <v>0</v>
      </c>
      <c r="PPV22" s="1954">
        <f t="shared" si="179"/>
        <v>0</v>
      </c>
      <c r="PPW22" s="1954">
        <f t="shared" si="179"/>
        <v>0</v>
      </c>
      <c r="PPX22" s="1954">
        <f t="shared" si="179"/>
        <v>0</v>
      </c>
      <c r="PPY22" s="1954">
        <f t="shared" si="179"/>
        <v>0</v>
      </c>
      <c r="PPZ22" s="1954">
        <f t="shared" si="179"/>
        <v>0</v>
      </c>
      <c r="PQA22" s="1954">
        <f t="shared" si="179"/>
        <v>0</v>
      </c>
      <c r="PQB22" s="1954">
        <f t="shared" si="179"/>
        <v>0</v>
      </c>
      <c r="PQC22" s="1954">
        <f t="shared" si="179"/>
        <v>0</v>
      </c>
      <c r="PQD22" s="1954">
        <f t="shared" si="179"/>
        <v>0</v>
      </c>
      <c r="PQE22" s="1954">
        <f t="shared" si="179"/>
        <v>0</v>
      </c>
      <c r="PQF22" s="1954">
        <f t="shared" si="179"/>
        <v>0</v>
      </c>
      <c r="PQG22" s="1954">
        <f t="shared" si="179"/>
        <v>0</v>
      </c>
      <c r="PQH22" s="1954">
        <f t="shared" si="179"/>
        <v>0</v>
      </c>
      <c r="PQI22" s="1954">
        <f t="shared" si="179"/>
        <v>0</v>
      </c>
      <c r="PQJ22" s="1954">
        <f t="shared" si="179"/>
        <v>0</v>
      </c>
      <c r="PQK22" s="1954">
        <f t="shared" si="179"/>
        <v>0</v>
      </c>
      <c r="PQL22" s="1954">
        <f t="shared" si="179"/>
        <v>0</v>
      </c>
      <c r="PQM22" s="1954">
        <f t="shared" si="179"/>
        <v>0</v>
      </c>
      <c r="PQN22" s="1954">
        <f t="shared" si="179"/>
        <v>0</v>
      </c>
      <c r="PQO22" s="1954">
        <f t="shared" si="179"/>
        <v>0</v>
      </c>
      <c r="PQP22" s="1954">
        <f t="shared" si="179"/>
        <v>0</v>
      </c>
      <c r="PQQ22" s="1954">
        <f t="shared" ref="PQQ22:PTB22" si="180">IF(AND(PQQ$26="End of period",PQQ$25="Revenue"),PQQ9,0)</f>
        <v>0</v>
      </c>
      <c r="PQR22" s="1954">
        <f t="shared" si="180"/>
        <v>0</v>
      </c>
      <c r="PQS22" s="1954">
        <f t="shared" si="180"/>
        <v>0</v>
      </c>
      <c r="PQT22" s="1954">
        <f t="shared" si="180"/>
        <v>0</v>
      </c>
      <c r="PQU22" s="1954">
        <f t="shared" si="180"/>
        <v>0</v>
      </c>
      <c r="PQV22" s="1954">
        <f t="shared" si="180"/>
        <v>0</v>
      </c>
      <c r="PQW22" s="1954">
        <f t="shared" si="180"/>
        <v>0</v>
      </c>
      <c r="PQX22" s="1954">
        <f t="shared" si="180"/>
        <v>0</v>
      </c>
      <c r="PQY22" s="1954">
        <f t="shared" si="180"/>
        <v>0</v>
      </c>
      <c r="PQZ22" s="1954">
        <f t="shared" si="180"/>
        <v>0</v>
      </c>
      <c r="PRA22" s="1954">
        <f t="shared" si="180"/>
        <v>0</v>
      </c>
      <c r="PRB22" s="1954">
        <f t="shared" si="180"/>
        <v>0</v>
      </c>
      <c r="PRC22" s="1954">
        <f t="shared" si="180"/>
        <v>0</v>
      </c>
      <c r="PRD22" s="1954">
        <f t="shared" si="180"/>
        <v>0</v>
      </c>
      <c r="PRE22" s="1954">
        <f t="shared" si="180"/>
        <v>0</v>
      </c>
      <c r="PRF22" s="1954">
        <f t="shared" si="180"/>
        <v>0</v>
      </c>
      <c r="PRG22" s="1954">
        <f t="shared" si="180"/>
        <v>0</v>
      </c>
      <c r="PRH22" s="1954">
        <f t="shared" si="180"/>
        <v>0</v>
      </c>
      <c r="PRI22" s="1954">
        <f t="shared" si="180"/>
        <v>0</v>
      </c>
      <c r="PRJ22" s="1954">
        <f t="shared" si="180"/>
        <v>0</v>
      </c>
      <c r="PRK22" s="1954">
        <f t="shared" si="180"/>
        <v>0</v>
      </c>
      <c r="PRL22" s="1954">
        <f t="shared" si="180"/>
        <v>0</v>
      </c>
      <c r="PRM22" s="1954">
        <f t="shared" si="180"/>
        <v>0</v>
      </c>
      <c r="PRN22" s="1954">
        <f t="shared" si="180"/>
        <v>0</v>
      </c>
      <c r="PRO22" s="1954">
        <f t="shared" si="180"/>
        <v>0</v>
      </c>
      <c r="PRP22" s="1954">
        <f t="shared" si="180"/>
        <v>0</v>
      </c>
      <c r="PRQ22" s="1954">
        <f t="shared" si="180"/>
        <v>0</v>
      </c>
      <c r="PRR22" s="1954">
        <f t="shared" si="180"/>
        <v>0</v>
      </c>
      <c r="PRS22" s="1954">
        <f t="shared" si="180"/>
        <v>0</v>
      </c>
      <c r="PRT22" s="1954">
        <f t="shared" si="180"/>
        <v>0</v>
      </c>
      <c r="PRU22" s="1954">
        <f t="shared" si="180"/>
        <v>0</v>
      </c>
      <c r="PRV22" s="1954">
        <f t="shared" si="180"/>
        <v>0</v>
      </c>
      <c r="PRW22" s="1954">
        <f t="shared" si="180"/>
        <v>0</v>
      </c>
      <c r="PRX22" s="1954">
        <f t="shared" si="180"/>
        <v>0</v>
      </c>
      <c r="PRY22" s="1954">
        <f t="shared" si="180"/>
        <v>0</v>
      </c>
      <c r="PRZ22" s="1954">
        <f t="shared" si="180"/>
        <v>0</v>
      </c>
      <c r="PSA22" s="1954">
        <f t="shared" si="180"/>
        <v>0</v>
      </c>
      <c r="PSB22" s="1954">
        <f t="shared" si="180"/>
        <v>0</v>
      </c>
      <c r="PSC22" s="1954">
        <f t="shared" si="180"/>
        <v>0</v>
      </c>
      <c r="PSD22" s="1954">
        <f t="shared" si="180"/>
        <v>0</v>
      </c>
      <c r="PSE22" s="1954">
        <f t="shared" si="180"/>
        <v>0</v>
      </c>
      <c r="PSF22" s="1954">
        <f t="shared" si="180"/>
        <v>0</v>
      </c>
      <c r="PSG22" s="1954">
        <f t="shared" si="180"/>
        <v>0</v>
      </c>
      <c r="PSH22" s="1954">
        <f t="shared" si="180"/>
        <v>0</v>
      </c>
      <c r="PSI22" s="1954">
        <f t="shared" si="180"/>
        <v>0</v>
      </c>
      <c r="PSJ22" s="1954">
        <f t="shared" si="180"/>
        <v>0</v>
      </c>
      <c r="PSK22" s="1954">
        <f t="shared" si="180"/>
        <v>0</v>
      </c>
      <c r="PSL22" s="1954">
        <f t="shared" si="180"/>
        <v>0</v>
      </c>
      <c r="PSM22" s="1954">
        <f t="shared" si="180"/>
        <v>0</v>
      </c>
      <c r="PSN22" s="1954">
        <f t="shared" si="180"/>
        <v>0</v>
      </c>
      <c r="PSO22" s="1954">
        <f t="shared" si="180"/>
        <v>0</v>
      </c>
      <c r="PSP22" s="1954">
        <f t="shared" si="180"/>
        <v>0</v>
      </c>
      <c r="PSQ22" s="1954">
        <f t="shared" si="180"/>
        <v>0</v>
      </c>
      <c r="PSR22" s="1954">
        <f t="shared" si="180"/>
        <v>0</v>
      </c>
      <c r="PSS22" s="1954">
        <f t="shared" si="180"/>
        <v>0</v>
      </c>
      <c r="PST22" s="1954">
        <f t="shared" si="180"/>
        <v>0</v>
      </c>
      <c r="PSU22" s="1954">
        <f t="shared" si="180"/>
        <v>0</v>
      </c>
      <c r="PSV22" s="1954">
        <f t="shared" si="180"/>
        <v>0</v>
      </c>
      <c r="PSW22" s="1954">
        <f t="shared" si="180"/>
        <v>0</v>
      </c>
      <c r="PSX22" s="1954">
        <f t="shared" si="180"/>
        <v>0</v>
      </c>
      <c r="PSY22" s="1954">
        <f t="shared" si="180"/>
        <v>0</v>
      </c>
      <c r="PSZ22" s="1954">
        <f t="shared" si="180"/>
        <v>0</v>
      </c>
      <c r="PTA22" s="1954">
        <f t="shared" si="180"/>
        <v>0</v>
      </c>
      <c r="PTB22" s="1954">
        <f t="shared" si="180"/>
        <v>0</v>
      </c>
      <c r="PTC22" s="1954">
        <f t="shared" ref="PTC22:PVN22" si="181">IF(AND(PTC$26="End of period",PTC$25="Revenue"),PTC9,0)</f>
        <v>0</v>
      </c>
      <c r="PTD22" s="1954">
        <f t="shared" si="181"/>
        <v>0</v>
      </c>
      <c r="PTE22" s="1954">
        <f t="shared" si="181"/>
        <v>0</v>
      </c>
      <c r="PTF22" s="1954">
        <f t="shared" si="181"/>
        <v>0</v>
      </c>
      <c r="PTG22" s="1954">
        <f t="shared" si="181"/>
        <v>0</v>
      </c>
      <c r="PTH22" s="1954">
        <f t="shared" si="181"/>
        <v>0</v>
      </c>
      <c r="PTI22" s="1954">
        <f t="shared" si="181"/>
        <v>0</v>
      </c>
      <c r="PTJ22" s="1954">
        <f t="shared" si="181"/>
        <v>0</v>
      </c>
      <c r="PTK22" s="1954">
        <f t="shared" si="181"/>
        <v>0</v>
      </c>
      <c r="PTL22" s="1954">
        <f t="shared" si="181"/>
        <v>0</v>
      </c>
      <c r="PTM22" s="1954">
        <f t="shared" si="181"/>
        <v>0</v>
      </c>
      <c r="PTN22" s="1954">
        <f t="shared" si="181"/>
        <v>0</v>
      </c>
      <c r="PTO22" s="1954">
        <f t="shared" si="181"/>
        <v>0</v>
      </c>
      <c r="PTP22" s="1954">
        <f t="shared" si="181"/>
        <v>0</v>
      </c>
      <c r="PTQ22" s="1954">
        <f t="shared" si="181"/>
        <v>0</v>
      </c>
      <c r="PTR22" s="1954">
        <f t="shared" si="181"/>
        <v>0</v>
      </c>
      <c r="PTS22" s="1954">
        <f t="shared" si="181"/>
        <v>0</v>
      </c>
      <c r="PTT22" s="1954">
        <f t="shared" si="181"/>
        <v>0</v>
      </c>
      <c r="PTU22" s="1954">
        <f t="shared" si="181"/>
        <v>0</v>
      </c>
      <c r="PTV22" s="1954">
        <f t="shared" si="181"/>
        <v>0</v>
      </c>
      <c r="PTW22" s="1954">
        <f t="shared" si="181"/>
        <v>0</v>
      </c>
      <c r="PTX22" s="1954">
        <f t="shared" si="181"/>
        <v>0</v>
      </c>
      <c r="PTY22" s="1954">
        <f t="shared" si="181"/>
        <v>0</v>
      </c>
      <c r="PTZ22" s="1954">
        <f t="shared" si="181"/>
        <v>0</v>
      </c>
      <c r="PUA22" s="1954">
        <f t="shared" si="181"/>
        <v>0</v>
      </c>
      <c r="PUB22" s="1954">
        <f t="shared" si="181"/>
        <v>0</v>
      </c>
      <c r="PUC22" s="1954">
        <f t="shared" si="181"/>
        <v>0</v>
      </c>
      <c r="PUD22" s="1954">
        <f t="shared" si="181"/>
        <v>0</v>
      </c>
      <c r="PUE22" s="1954">
        <f t="shared" si="181"/>
        <v>0</v>
      </c>
      <c r="PUF22" s="1954">
        <f t="shared" si="181"/>
        <v>0</v>
      </c>
      <c r="PUG22" s="1954">
        <f t="shared" si="181"/>
        <v>0</v>
      </c>
      <c r="PUH22" s="1954">
        <f t="shared" si="181"/>
        <v>0</v>
      </c>
      <c r="PUI22" s="1954">
        <f t="shared" si="181"/>
        <v>0</v>
      </c>
      <c r="PUJ22" s="1954">
        <f t="shared" si="181"/>
        <v>0</v>
      </c>
      <c r="PUK22" s="1954">
        <f t="shared" si="181"/>
        <v>0</v>
      </c>
      <c r="PUL22" s="1954">
        <f t="shared" si="181"/>
        <v>0</v>
      </c>
      <c r="PUM22" s="1954">
        <f t="shared" si="181"/>
        <v>0</v>
      </c>
      <c r="PUN22" s="1954">
        <f t="shared" si="181"/>
        <v>0</v>
      </c>
      <c r="PUO22" s="1954">
        <f t="shared" si="181"/>
        <v>0</v>
      </c>
      <c r="PUP22" s="1954">
        <f t="shared" si="181"/>
        <v>0</v>
      </c>
      <c r="PUQ22" s="1954">
        <f t="shared" si="181"/>
        <v>0</v>
      </c>
      <c r="PUR22" s="1954">
        <f t="shared" si="181"/>
        <v>0</v>
      </c>
      <c r="PUS22" s="1954">
        <f t="shared" si="181"/>
        <v>0</v>
      </c>
      <c r="PUT22" s="1954">
        <f t="shared" si="181"/>
        <v>0</v>
      </c>
      <c r="PUU22" s="1954">
        <f t="shared" si="181"/>
        <v>0</v>
      </c>
      <c r="PUV22" s="1954">
        <f t="shared" si="181"/>
        <v>0</v>
      </c>
      <c r="PUW22" s="1954">
        <f t="shared" si="181"/>
        <v>0</v>
      </c>
      <c r="PUX22" s="1954">
        <f t="shared" si="181"/>
        <v>0</v>
      </c>
      <c r="PUY22" s="1954">
        <f t="shared" si="181"/>
        <v>0</v>
      </c>
      <c r="PUZ22" s="1954">
        <f t="shared" si="181"/>
        <v>0</v>
      </c>
      <c r="PVA22" s="1954">
        <f t="shared" si="181"/>
        <v>0</v>
      </c>
      <c r="PVB22" s="1954">
        <f t="shared" si="181"/>
        <v>0</v>
      </c>
      <c r="PVC22" s="1954">
        <f t="shared" si="181"/>
        <v>0</v>
      </c>
      <c r="PVD22" s="1954">
        <f t="shared" si="181"/>
        <v>0</v>
      </c>
      <c r="PVE22" s="1954">
        <f t="shared" si="181"/>
        <v>0</v>
      </c>
      <c r="PVF22" s="1954">
        <f t="shared" si="181"/>
        <v>0</v>
      </c>
      <c r="PVG22" s="1954">
        <f t="shared" si="181"/>
        <v>0</v>
      </c>
      <c r="PVH22" s="1954">
        <f t="shared" si="181"/>
        <v>0</v>
      </c>
      <c r="PVI22" s="1954">
        <f t="shared" si="181"/>
        <v>0</v>
      </c>
      <c r="PVJ22" s="1954">
        <f t="shared" si="181"/>
        <v>0</v>
      </c>
      <c r="PVK22" s="1954">
        <f t="shared" si="181"/>
        <v>0</v>
      </c>
      <c r="PVL22" s="1954">
        <f t="shared" si="181"/>
        <v>0</v>
      </c>
      <c r="PVM22" s="1954">
        <f t="shared" si="181"/>
        <v>0</v>
      </c>
      <c r="PVN22" s="1954">
        <f t="shared" si="181"/>
        <v>0</v>
      </c>
      <c r="PVO22" s="1954">
        <f t="shared" ref="PVO22:PXZ22" si="182">IF(AND(PVO$26="End of period",PVO$25="Revenue"),PVO9,0)</f>
        <v>0</v>
      </c>
      <c r="PVP22" s="1954">
        <f t="shared" si="182"/>
        <v>0</v>
      </c>
      <c r="PVQ22" s="1954">
        <f t="shared" si="182"/>
        <v>0</v>
      </c>
      <c r="PVR22" s="1954">
        <f t="shared" si="182"/>
        <v>0</v>
      </c>
      <c r="PVS22" s="1954">
        <f t="shared" si="182"/>
        <v>0</v>
      </c>
      <c r="PVT22" s="1954">
        <f t="shared" si="182"/>
        <v>0</v>
      </c>
      <c r="PVU22" s="1954">
        <f t="shared" si="182"/>
        <v>0</v>
      </c>
      <c r="PVV22" s="1954">
        <f t="shared" si="182"/>
        <v>0</v>
      </c>
      <c r="PVW22" s="1954">
        <f t="shared" si="182"/>
        <v>0</v>
      </c>
      <c r="PVX22" s="1954">
        <f t="shared" si="182"/>
        <v>0</v>
      </c>
      <c r="PVY22" s="1954">
        <f t="shared" si="182"/>
        <v>0</v>
      </c>
      <c r="PVZ22" s="1954">
        <f t="shared" si="182"/>
        <v>0</v>
      </c>
      <c r="PWA22" s="1954">
        <f t="shared" si="182"/>
        <v>0</v>
      </c>
      <c r="PWB22" s="1954">
        <f t="shared" si="182"/>
        <v>0</v>
      </c>
      <c r="PWC22" s="1954">
        <f t="shared" si="182"/>
        <v>0</v>
      </c>
      <c r="PWD22" s="1954">
        <f t="shared" si="182"/>
        <v>0</v>
      </c>
      <c r="PWE22" s="1954">
        <f t="shared" si="182"/>
        <v>0</v>
      </c>
      <c r="PWF22" s="1954">
        <f t="shared" si="182"/>
        <v>0</v>
      </c>
      <c r="PWG22" s="1954">
        <f t="shared" si="182"/>
        <v>0</v>
      </c>
      <c r="PWH22" s="1954">
        <f t="shared" si="182"/>
        <v>0</v>
      </c>
      <c r="PWI22" s="1954">
        <f t="shared" si="182"/>
        <v>0</v>
      </c>
      <c r="PWJ22" s="1954">
        <f t="shared" si="182"/>
        <v>0</v>
      </c>
      <c r="PWK22" s="1954">
        <f t="shared" si="182"/>
        <v>0</v>
      </c>
      <c r="PWL22" s="1954">
        <f t="shared" si="182"/>
        <v>0</v>
      </c>
      <c r="PWM22" s="1954">
        <f t="shared" si="182"/>
        <v>0</v>
      </c>
      <c r="PWN22" s="1954">
        <f t="shared" si="182"/>
        <v>0</v>
      </c>
      <c r="PWO22" s="1954">
        <f t="shared" si="182"/>
        <v>0</v>
      </c>
      <c r="PWP22" s="1954">
        <f t="shared" si="182"/>
        <v>0</v>
      </c>
      <c r="PWQ22" s="1954">
        <f t="shared" si="182"/>
        <v>0</v>
      </c>
      <c r="PWR22" s="1954">
        <f t="shared" si="182"/>
        <v>0</v>
      </c>
      <c r="PWS22" s="1954">
        <f t="shared" si="182"/>
        <v>0</v>
      </c>
      <c r="PWT22" s="1954">
        <f t="shared" si="182"/>
        <v>0</v>
      </c>
      <c r="PWU22" s="1954">
        <f t="shared" si="182"/>
        <v>0</v>
      </c>
      <c r="PWV22" s="1954">
        <f t="shared" si="182"/>
        <v>0</v>
      </c>
      <c r="PWW22" s="1954">
        <f t="shared" si="182"/>
        <v>0</v>
      </c>
      <c r="PWX22" s="1954">
        <f t="shared" si="182"/>
        <v>0</v>
      </c>
      <c r="PWY22" s="1954">
        <f t="shared" si="182"/>
        <v>0</v>
      </c>
      <c r="PWZ22" s="1954">
        <f t="shared" si="182"/>
        <v>0</v>
      </c>
      <c r="PXA22" s="1954">
        <f t="shared" si="182"/>
        <v>0</v>
      </c>
      <c r="PXB22" s="1954">
        <f t="shared" si="182"/>
        <v>0</v>
      </c>
      <c r="PXC22" s="1954">
        <f t="shared" si="182"/>
        <v>0</v>
      </c>
      <c r="PXD22" s="1954">
        <f t="shared" si="182"/>
        <v>0</v>
      </c>
      <c r="PXE22" s="1954">
        <f t="shared" si="182"/>
        <v>0</v>
      </c>
      <c r="PXF22" s="1954">
        <f t="shared" si="182"/>
        <v>0</v>
      </c>
      <c r="PXG22" s="1954">
        <f t="shared" si="182"/>
        <v>0</v>
      </c>
      <c r="PXH22" s="1954">
        <f t="shared" si="182"/>
        <v>0</v>
      </c>
      <c r="PXI22" s="1954">
        <f t="shared" si="182"/>
        <v>0</v>
      </c>
      <c r="PXJ22" s="1954">
        <f t="shared" si="182"/>
        <v>0</v>
      </c>
      <c r="PXK22" s="1954">
        <f t="shared" si="182"/>
        <v>0</v>
      </c>
      <c r="PXL22" s="1954">
        <f t="shared" si="182"/>
        <v>0</v>
      </c>
      <c r="PXM22" s="1954">
        <f t="shared" si="182"/>
        <v>0</v>
      </c>
      <c r="PXN22" s="1954">
        <f t="shared" si="182"/>
        <v>0</v>
      </c>
      <c r="PXO22" s="1954">
        <f t="shared" si="182"/>
        <v>0</v>
      </c>
      <c r="PXP22" s="1954">
        <f t="shared" si="182"/>
        <v>0</v>
      </c>
      <c r="PXQ22" s="1954">
        <f t="shared" si="182"/>
        <v>0</v>
      </c>
      <c r="PXR22" s="1954">
        <f t="shared" si="182"/>
        <v>0</v>
      </c>
      <c r="PXS22" s="1954">
        <f t="shared" si="182"/>
        <v>0</v>
      </c>
      <c r="PXT22" s="1954">
        <f t="shared" si="182"/>
        <v>0</v>
      </c>
      <c r="PXU22" s="1954">
        <f t="shared" si="182"/>
        <v>0</v>
      </c>
      <c r="PXV22" s="1954">
        <f t="shared" si="182"/>
        <v>0</v>
      </c>
      <c r="PXW22" s="1954">
        <f t="shared" si="182"/>
        <v>0</v>
      </c>
      <c r="PXX22" s="1954">
        <f t="shared" si="182"/>
        <v>0</v>
      </c>
      <c r="PXY22" s="1954">
        <f t="shared" si="182"/>
        <v>0</v>
      </c>
      <c r="PXZ22" s="1954">
        <f t="shared" si="182"/>
        <v>0</v>
      </c>
      <c r="PYA22" s="1954">
        <f t="shared" ref="PYA22:QAL22" si="183">IF(AND(PYA$26="End of period",PYA$25="Revenue"),PYA9,0)</f>
        <v>0</v>
      </c>
      <c r="PYB22" s="1954">
        <f t="shared" si="183"/>
        <v>0</v>
      </c>
      <c r="PYC22" s="1954">
        <f t="shared" si="183"/>
        <v>0</v>
      </c>
      <c r="PYD22" s="1954">
        <f t="shared" si="183"/>
        <v>0</v>
      </c>
      <c r="PYE22" s="1954">
        <f t="shared" si="183"/>
        <v>0</v>
      </c>
      <c r="PYF22" s="1954">
        <f t="shared" si="183"/>
        <v>0</v>
      </c>
      <c r="PYG22" s="1954">
        <f t="shared" si="183"/>
        <v>0</v>
      </c>
      <c r="PYH22" s="1954">
        <f t="shared" si="183"/>
        <v>0</v>
      </c>
      <c r="PYI22" s="1954">
        <f t="shared" si="183"/>
        <v>0</v>
      </c>
      <c r="PYJ22" s="1954">
        <f t="shared" si="183"/>
        <v>0</v>
      </c>
      <c r="PYK22" s="1954">
        <f t="shared" si="183"/>
        <v>0</v>
      </c>
      <c r="PYL22" s="1954">
        <f t="shared" si="183"/>
        <v>0</v>
      </c>
      <c r="PYM22" s="1954">
        <f t="shared" si="183"/>
        <v>0</v>
      </c>
      <c r="PYN22" s="1954">
        <f t="shared" si="183"/>
        <v>0</v>
      </c>
      <c r="PYO22" s="1954">
        <f t="shared" si="183"/>
        <v>0</v>
      </c>
      <c r="PYP22" s="1954">
        <f t="shared" si="183"/>
        <v>0</v>
      </c>
      <c r="PYQ22" s="1954">
        <f t="shared" si="183"/>
        <v>0</v>
      </c>
      <c r="PYR22" s="1954">
        <f t="shared" si="183"/>
        <v>0</v>
      </c>
      <c r="PYS22" s="1954">
        <f t="shared" si="183"/>
        <v>0</v>
      </c>
      <c r="PYT22" s="1954">
        <f t="shared" si="183"/>
        <v>0</v>
      </c>
      <c r="PYU22" s="1954">
        <f t="shared" si="183"/>
        <v>0</v>
      </c>
      <c r="PYV22" s="1954">
        <f t="shared" si="183"/>
        <v>0</v>
      </c>
      <c r="PYW22" s="1954">
        <f t="shared" si="183"/>
        <v>0</v>
      </c>
      <c r="PYX22" s="1954">
        <f t="shared" si="183"/>
        <v>0</v>
      </c>
      <c r="PYY22" s="1954">
        <f t="shared" si="183"/>
        <v>0</v>
      </c>
      <c r="PYZ22" s="1954">
        <f t="shared" si="183"/>
        <v>0</v>
      </c>
      <c r="PZA22" s="1954">
        <f t="shared" si="183"/>
        <v>0</v>
      </c>
      <c r="PZB22" s="1954">
        <f t="shared" si="183"/>
        <v>0</v>
      </c>
      <c r="PZC22" s="1954">
        <f t="shared" si="183"/>
        <v>0</v>
      </c>
      <c r="PZD22" s="1954">
        <f t="shared" si="183"/>
        <v>0</v>
      </c>
      <c r="PZE22" s="1954">
        <f t="shared" si="183"/>
        <v>0</v>
      </c>
      <c r="PZF22" s="1954">
        <f t="shared" si="183"/>
        <v>0</v>
      </c>
      <c r="PZG22" s="1954">
        <f t="shared" si="183"/>
        <v>0</v>
      </c>
      <c r="PZH22" s="1954">
        <f t="shared" si="183"/>
        <v>0</v>
      </c>
      <c r="PZI22" s="1954">
        <f t="shared" si="183"/>
        <v>0</v>
      </c>
      <c r="PZJ22" s="1954">
        <f t="shared" si="183"/>
        <v>0</v>
      </c>
      <c r="PZK22" s="1954">
        <f t="shared" si="183"/>
        <v>0</v>
      </c>
      <c r="PZL22" s="1954">
        <f t="shared" si="183"/>
        <v>0</v>
      </c>
      <c r="PZM22" s="1954">
        <f t="shared" si="183"/>
        <v>0</v>
      </c>
      <c r="PZN22" s="1954">
        <f t="shared" si="183"/>
        <v>0</v>
      </c>
      <c r="PZO22" s="1954">
        <f t="shared" si="183"/>
        <v>0</v>
      </c>
      <c r="PZP22" s="1954">
        <f t="shared" si="183"/>
        <v>0</v>
      </c>
      <c r="PZQ22" s="1954">
        <f t="shared" si="183"/>
        <v>0</v>
      </c>
      <c r="PZR22" s="1954">
        <f t="shared" si="183"/>
        <v>0</v>
      </c>
      <c r="PZS22" s="1954">
        <f t="shared" si="183"/>
        <v>0</v>
      </c>
      <c r="PZT22" s="1954">
        <f t="shared" si="183"/>
        <v>0</v>
      </c>
      <c r="PZU22" s="1954">
        <f t="shared" si="183"/>
        <v>0</v>
      </c>
      <c r="PZV22" s="1954">
        <f t="shared" si="183"/>
        <v>0</v>
      </c>
      <c r="PZW22" s="1954">
        <f t="shared" si="183"/>
        <v>0</v>
      </c>
      <c r="PZX22" s="1954">
        <f t="shared" si="183"/>
        <v>0</v>
      </c>
      <c r="PZY22" s="1954">
        <f t="shared" si="183"/>
        <v>0</v>
      </c>
      <c r="PZZ22" s="1954">
        <f t="shared" si="183"/>
        <v>0</v>
      </c>
      <c r="QAA22" s="1954">
        <f t="shared" si="183"/>
        <v>0</v>
      </c>
      <c r="QAB22" s="1954">
        <f t="shared" si="183"/>
        <v>0</v>
      </c>
      <c r="QAC22" s="1954">
        <f t="shared" si="183"/>
        <v>0</v>
      </c>
      <c r="QAD22" s="1954">
        <f t="shared" si="183"/>
        <v>0</v>
      </c>
      <c r="QAE22" s="1954">
        <f t="shared" si="183"/>
        <v>0</v>
      </c>
      <c r="QAF22" s="1954">
        <f t="shared" si="183"/>
        <v>0</v>
      </c>
      <c r="QAG22" s="1954">
        <f t="shared" si="183"/>
        <v>0</v>
      </c>
      <c r="QAH22" s="1954">
        <f t="shared" si="183"/>
        <v>0</v>
      </c>
      <c r="QAI22" s="1954">
        <f t="shared" si="183"/>
        <v>0</v>
      </c>
      <c r="QAJ22" s="1954">
        <f t="shared" si="183"/>
        <v>0</v>
      </c>
      <c r="QAK22" s="1954">
        <f t="shared" si="183"/>
        <v>0</v>
      </c>
      <c r="QAL22" s="1954">
        <f t="shared" si="183"/>
        <v>0</v>
      </c>
      <c r="QAM22" s="1954">
        <f t="shared" ref="QAM22:QCX22" si="184">IF(AND(QAM$26="End of period",QAM$25="Revenue"),QAM9,0)</f>
        <v>0</v>
      </c>
      <c r="QAN22" s="1954">
        <f t="shared" si="184"/>
        <v>0</v>
      </c>
      <c r="QAO22" s="1954">
        <f t="shared" si="184"/>
        <v>0</v>
      </c>
      <c r="QAP22" s="1954">
        <f t="shared" si="184"/>
        <v>0</v>
      </c>
      <c r="QAQ22" s="1954">
        <f t="shared" si="184"/>
        <v>0</v>
      </c>
      <c r="QAR22" s="1954">
        <f t="shared" si="184"/>
        <v>0</v>
      </c>
      <c r="QAS22" s="1954">
        <f t="shared" si="184"/>
        <v>0</v>
      </c>
      <c r="QAT22" s="1954">
        <f t="shared" si="184"/>
        <v>0</v>
      </c>
      <c r="QAU22" s="1954">
        <f t="shared" si="184"/>
        <v>0</v>
      </c>
      <c r="QAV22" s="1954">
        <f t="shared" si="184"/>
        <v>0</v>
      </c>
      <c r="QAW22" s="1954">
        <f t="shared" si="184"/>
        <v>0</v>
      </c>
      <c r="QAX22" s="1954">
        <f t="shared" si="184"/>
        <v>0</v>
      </c>
      <c r="QAY22" s="1954">
        <f t="shared" si="184"/>
        <v>0</v>
      </c>
      <c r="QAZ22" s="1954">
        <f t="shared" si="184"/>
        <v>0</v>
      </c>
      <c r="QBA22" s="1954">
        <f t="shared" si="184"/>
        <v>0</v>
      </c>
      <c r="QBB22" s="1954">
        <f t="shared" si="184"/>
        <v>0</v>
      </c>
      <c r="QBC22" s="1954">
        <f t="shared" si="184"/>
        <v>0</v>
      </c>
      <c r="QBD22" s="1954">
        <f t="shared" si="184"/>
        <v>0</v>
      </c>
      <c r="QBE22" s="1954">
        <f t="shared" si="184"/>
        <v>0</v>
      </c>
      <c r="QBF22" s="1954">
        <f t="shared" si="184"/>
        <v>0</v>
      </c>
      <c r="QBG22" s="1954">
        <f t="shared" si="184"/>
        <v>0</v>
      </c>
      <c r="QBH22" s="1954">
        <f t="shared" si="184"/>
        <v>0</v>
      </c>
      <c r="QBI22" s="1954">
        <f t="shared" si="184"/>
        <v>0</v>
      </c>
      <c r="QBJ22" s="1954">
        <f t="shared" si="184"/>
        <v>0</v>
      </c>
      <c r="QBK22" s="1954">
        <f t="shared" si="184"/>
        <v>0</v>
      </c>
      <c r="QBL22" s="1954">
        <f t="shared" si="184"/>
        <v>0</v>
      </c>
      <c r="QBM22" s="1954">
        <f t="shared" si="184"/>
        <v>0</v>
      </c>
      <c r="QBN22" s="1954">
        <f t="shared" si="184"/>
        <v>0</v>
      </c>
      <c r="QBO22" s="1954">
        <f t="shared" si="184"/>
        <v>0</v>
      </c>
      <c r="QBP22" s="1954">
        <f t="shared" si="184"/>
        <v>0</v>
      </c>
      <c r="QBQ22" s="1954">
        <f t="shared" si="184"/>
        <v>0</v>
      </c>
      <c r="QBR22" s="1954">
        <f t="shared" si="184"/>
        <v>0</v>
      </c>
      <c r="QBS22" s="1954">
        <f t="shared" si="184"/>
        <v>0</v>
      </c>
      <c r="QBT22" s="1954">
        <f t="shared" si="184"/>
        <v>0</v>
      </c>
      <c r="QBU22" s="1954">
        <f t="shared" si="184"/>
        <v>0</v>
      </c>
      <c r="QBV22" s="1954">
        <f t="shared" si="184"/>
        <v>0</v>
      </c>
      <c r="QBW22" s="1954">
        <f t="shared" si="184"/>
        <v>0</v>
      </c>
      <c r="QBX22" s="1954">
        <f t="shared" si="184"/>
        <v>0</v>
      </c>
      <c r="QBY22" s="1954">
        <f t="shared" si="184"/>
        <v>0</v>
      </c>
      <c r="QBZ22" s="1954">
        <f t="shared" si="184"/>
        <v>0</v>
      </c>
      <c r="QCA22" s="1954">
        <f t="shared" si="184"/>
        <v>0</v>
      </c>
      <c r="QCB22" s="1954">
        <f t="shared" si="184"/>
        <v>0</v>
      </c>
      <c r="QCC22" s="1954">
        <f t="shared" si="184"/>
        <v>0</v>
      </c>
      <c r="QCD22" s="1954">
        <f t="shared" si="184"/>
        <v>0</v>
      </c>
      <c r="QCE22" s="1954">
        <f t="shared" si="184"/>
        <v>0</v>
      </c>
      <c r="QCF22" s="1954">
        <f t="shared" si="184"/>
        <v>0</v>
      </c>
      <c r="QCG22" s="1954">
        <f t="shared" si="184"/>
        <v>0</v>
      </c>
      <c r="QCH22" s="1954">
        <f t="shared" si="184"/>
        <v>0</v>
      </c>
      <c r="QCI22" s="1954">
        <f t="shared" si="184"/>
        <v>0</v>
      </c>
      <c r="QCJ22" s="1954">
        <f t="shared" si="184"/>
        <v>0</v>
      </c>
      <c r="QCK22" s="1954">
        <f t="shared" si="184"/>
        <v>0</v>
      </c>
      <c r="QCL22" s="1954">
        <f t="shared" si="184"/>
        <v>0</v>
      </c>
      <c r="QCM22" s="1954">
        <f t="shared" si="184"/>
        <v>0</v>
      </c>
      <c r="QCN22" s="1954">
        <f t="shared" si="184"/>
        <v>0</v>
      </c>
      <c r="QCO22" s="1954">
        <f t="shared" si="184"/>
        <v>0</v>
      </c>
      <c r="QCP22" s="1954">
        <f t="shared" si="184"/>
        <v>0</v>
      </c>
      <c r="QCQ22" s="1954">
        <f t="shared" si="184"/>
        <v>0</v>
      </c>
      <c r="QCR22" s="1954">
        <f t="shared" si="184"/>
        <v>0</v>
      </c>
      <c r="QCS22" s="1954">
        <f t="shared" si="184"/>
        <v>0</v>
      </c>
      <c r="QCT22" s="1954">
        <f t="shared" si="184"/>
        <v>0</v>
      </c>
      <c r="QCU22" s="1954">
        <f t="shared" si="184"/>
        <v>0</v>
      </c>
      <c r="QCV22" s="1954">
        <f t="shared" si="184"/>
        <v>0</v>
      </c>
      <c r="QCW22" s="1954">
        <f t="shared" si="184"/>
        <v>0</v>
      </c>
      <c r="QCX22" s="1954">
        <f t="shared" si="184"/>
        <v>0</v>
      </c>
      <c r="QCY22" s="1954">
        <f t="shared" ref="QCY22:QFJ22" si="185">IF(AND(QCY$26="End of period",QCY$25="Revenue"),QCY9,0)</f>
        <v>0</v>
      </c>
      <c r="QCZ22" s="1954">
        <f t="shared" si="185"/>
        <v>0</v>
      </c>
      <c r="QDA22" s="1954">
        <f t="shared" si="185"/>
        <v>0</v>
      </c>
      <c r="QDB22" s="1954">
        <f t="shared" si="185"/>
        <v>0</v>
      </c>
      <c r="QDC22" s="1954">
        <f t="shared" si="185"/>
        <v>0</v>
      </c>
      <c r="QDD22" s="1954">
        <f t="shared" si="185"/>
        <v>0</v>
      </c>
      <c r="QDE22" s="1954">
        <f t="shared" si="185"/>
        <v>0</v>
      </c>
      <c r="QDF22" s="1954">
        <f t="shared" si="185"/>
        <v>0</v>
      </c>
      <c r="QDG22" s="1954">
        <f t="shared" si="185"/>
        <v>0</v>
      </c>
      <c r="QDH22" s="1954">
        <f t="shared" si="185"/>
        <v>0</v>
      </c>
      <c r="QDI22" s="1954">
        <f t="shared" si="185"/>
        <v>0</v>
      </c>
      <c r="QDJ22" s="1954">
        <f t="shared" si="185"/>
        <v>0</v>
      </c>
      <c r="QDK22" s="1954">
        <f t="shared" si="185"/>
        <v>0</v>
      </c>
      <c r="QDL22" s="1954">
        <f t="shared" si="185"/>
        <v>0</v>
      </c>
      <c r="QDM22" s="1954">
        <f t="shared" si="185"/>
        <v>0</v>
      </c>
      <c r="QDN22" s="1954">
        <f t="shared" si="185"/>
        <v>0</v>
      </c>
      <c r="QDO22" s="1954">
        <f t="shared" si="185"/>
        <v>0</v>
      </c>
      <c r="QDP22" s="1954">
        <f t="shared" si="185"/>
        <v>0</v>
      </c>
      <c r="QDQ22" s="1954">
        <f t="shared" si="185"/>
        <v>0</v>
      </c>
      <c r="QDR22" s="1954">
        <f t="shared" si="185"/>
        <v>0</v>
      </c>
      <c r="QDS22" s="1954">
        <f t="shared" si="185"/>
        <v>0</v>
      </c>
      <c r="QDT22" s="1954">
        <f t="shared" si="185"/>
        <v>0</v>
      </c>
      <c r="QDU22" s="1954">
        <f t="shared" si="185"/>
        <v>0</v>
      </c>
      <c r="QDV22" s="1954">
        <f t="shared" si="185"/>
        <v>0</v>
      </c>
      <c r="QDW22" s="1954">
        <f t="shared" si="185"/>
        <v>0</v>
      </c>
      <c r="QDX22" s="1954">
        <f t="shared" si="185"/>
        <v>0</v>
      </c>
      <c r="QDY22" s="1954">
        <f t="shared" si="185"/>
        <v>0</v>
      </c>
      <c r="QDZ22" s="1954">
        <f t="shared" si="185"/>
        <v>0</v>
      </c>
      <c r="QEA22" s="1954">
        <f t="shared" si="185"/>
        <v>0</v>
      </c>
      <c r="QEB22" s="1954">
        <f t="shared" si="185"/>
        <v>0</v>
      </c>
      <c r="QEC22" s="1954">
        <f t="shared" si="185"/>
        <v>0</v>
      </c>
      <c r="QED22" s="1954">
        <f t="shared" si="185"/>
        <v>0</v>
      </c>
      <c r="QEE22" s="1954">
        <f t="shared" si="185"/>
        <v>0</v>
      </c>
      <c r="QEF22" s="1954">
        <f t="shared" si="185"/>
        <v>0</v>
      </c>
      <c r="QEG22" s="1954">
        <f t="shared" si="185"/>
        <v>0</v>
      </c>
      <c r="QEH22" s="1954">
        <f t="shared" si="185"/>
        <v>0</v>
      </c>
      <c r="QEI22" s="1954">
        <f t="shared" si="185"/>
        <v>0</v>
      </c>
      <c r="QEJ22" s="1954">
        <f t="shared" si="185"/>
        <v>0</v>
      </c>
      <c r="QEK22" s="1954">
        <f t="shared" si="185"/>
        <v>0</v>
      </c>
      <c r="QEL22" s="1954">
        <f t="shared" si="185"/>
        <v>0</v>
      </c>
      <c r="QEM22" s="1954">
        <f t="shared" si="185"/>
        <v>0</v>
      </c>
      <c r="QEN22" s="1954">
        <f t="shared" si="185"/>
        <v>0</v>
      </c>
      <c r="QEO22" s="1954">
        <f t="shared" si="185"/>
        <v>0</v>
      </c>
      <c r="QEP22" s="1954">
        <f t="shared" si="185"/>
        <v>0</v>
      </c>
      <c r="QEQ22" s="1954">
        <f t="shared" si="185"/>
        <v>0</v>
      </c>
      <c r="QER22" s="1954">
        <f t="shared" si="185"/>
        <v>0</v>
      </c>
      <c r="QES22" s="1954">
        <f t="shared" si="185"/>
        <v>0</v>
      </c>
      <c r="QET22" s="1954">
        <f t="shared" si="185"/>
        <v>0</v>
      </c>
      <c r="QEU22" s="1954">
        <f t="shared" si="185"/>
        <v>0</v>
      </c>
      <c r="QEV22" s="1954">
        <f t="shared" si="185"/>
        <v>0</v>
      </c>
      <c r="QEW22" s="1954">
        <f t="shared" si="185"/>
        <v>0</v>
      </c>
      <c r="QEX22" s="1954">
        <f t="shared" si="185"/>
        <v>0</v>
      </c>
      <c r="QEY22" s="1954">
        <f t="shared" si="185"/>
        <v>0</v>
      </c>
      <c r="QEZ22" s="1954">
        <f t="shared" si="185"/>
        <v>0</v>
      </c>
      <c r="QFA22" s="1954">
        <f t="shared" si="185"/>
        <v>0</v>
      </c>
      <c r="QFB22" s="1954">
        <f t="shared" si="185"/>
        <v>0</v>
      </c>
      <c r="QFC22" s="1954">
        <f t="shared" si="185"/>
        <v>0</v>
      </c>
      <c r="QFD22" s="1954">
        <f t="shared" si="185"/>
        <v>0</v>
      </c>
      <c r="QFE22" s="1954">
        <f t="shared" si="185"/>
        <v>0</v>
      </c>
      <c r="QFF22" s="1954">
        <f t="shared" si="185"/>
        <v>0</v>
      </c>
      <c r="QFG22" s="1954">
        <f t="shared" si="185"/>
        <v>0</v>
      </c>
      <c r="QFH22" s="1954">
        <f t="shared" si="185"/>
        <v>0</v>
      </c>
      <c r="QFI22" s="1954">
        <f t="shared" si="185"/>
        <v>0</v>
      </c>
      <c r="QFJ22" s="1954">
        <f t="shared" si="185"/>
        <v>0</v>
      </c>
      <c r="QFK22" s="1954">
        <f t="shared" ref="QFK22:QHV22" si="186">IF(AND(QFK$26="End of period",QFK$25="Revenue"),QFK9,0)</f>
        <v>0</v>
      </c>
      <c r="QFL22" s="1954">
        <f t="shared" si="186"/>
        <v>0</v>
      </c>
      <c r="QFM22" s="1954">
        <f t="shared" si="186"/>
        <v>0</v>
      </c>
      <c r="QFN22" s="1954">
        <f t="shared" si="186"/>
        <v>0</v>
      </c>
      <c r="QFO22" s="1954">
        <f t="shared" si="186"/>
        <v>0</v>
      </c>
      <c r="QFP22" s="1954">
        <f t="shared" si="186"/>
        <v>0</v>
      </c>
      <c r="QFQ22" s="1954">
        <f t="shared" si="186"/>
        <v>0</v>
      </c>
      <c r="QFR22" s="1954">
        <f t="shared" si="186"/>
        <v>0</v>
      </c>
      <c r="QFS22" s="1954">
        <f t="shared" si="186"/>
        <v>0</v>
      </c>
      <c r="QFT22" s="1954">
        <f t="shared" si="186"/>
        <v>0</v>
      </c>
      <c r="QFU22" s="1954">
        <f t="shared" si="186"/>
        <v>0</v>
      </c>
      <c r="QFV22" s="1954">
        <f t="shared" si="186"/>
        <v>0</v>
      </c>
      <c r="QFW22" s="1954">
        <f t="shared" si="186"/>
        <v>0</v>
      </c>
      <c r="QFX22" s="1954">
        <f t="shared" si="186"/>
        <v>0</v>
      </c>
      <c r="QFY22" s="1954">
        <f t="shared" si="186"/>
        <v>0</v>
      </c>
      <c r="QFZ22" s="1954">
        <f t="shared" si="186"/>
        <v>0</v>
      </c>
      <c r="QGA22" s="1954">
        <f t="shared" si="186"/>
        <v>0</v>
      </c>
      <c r="QGB22" s="1954">
        <f t="shared" si="186"/>
        <v>0</v>
      </c>
      <c r="QGC22" s="1954">
        <f t="shared" si="186"/>
        <v>0</v>
      </c>
      <c r="QGD22" s="1954">
        <f t="shared" si="186"/>
        <v>0</v>
      </c>
      <c r="QGE22" s="1954">
        <f t="shared" si="186"/>
        <v>0</v>
      </c>
      <c r="QGF22" s="1954">
        <f t="shared" si="186"/>
        <v>0</v>
      </c>
      <c r="QGG22" s="1954">
        <f t="shared" si="186"/>
        <v>0</v>
      </c>
      <c r="QGH22" s="1954">
        <f t="shared" si="186"/>
        <v>0</v>
      </c>
      <c r="QGI22" s="1954">
        <f t="shared" si="186"/>
        <v>0</v>
      </c>
      <c r="QGJ22" s="1954">
        <f t="shared" si="186"/>
        <v>0</v>
      </c>
      <c r="QGK22" s="1954">
        <f t="shared" si="186"/>
        <v>0</v>
      </c>
      <c r="QGL22" s="1954">
        <f t="shared" si="186"/>
        <v>0</v>
      </c>
      <c r="QGM22" s="1954">
        <f t="shared" si="186"/>
        <v>0</v>
      </c>
      <c r="QGN22" s="1954">
        <f t="shared" si="186"/>
        <v>0</v>
      </c>
      <c r="QGO22" s="1954">
        <f t="shared" si="186"/>
        <v>0</v>
      </c>
      <c r="QGP22" s="1954">
        <f t="shared" si="186"/>
        <v>0</v>
      </c>
      <c r="QGQ22" s="1954">
        <f t="shared" si="186"/>
        <v>0</v>
      </c>
      <c r="QGR22" s="1954">
        <f t="shared" si="186"/>
        <v>0</v>
      </c>
      <c r="QGS22" s="1954">
        <f t="shared" si="186"/>
        <v>0</v>
      </c>
      <c r="QGT22" s="1954">
        <f t="shared" si="186"/>
        <v>0</v>
      </c>
      <c r="QGU22" s="1954">
        <f t="shared" si="186"/>
        <v>0</v>
      </c>
      <c r="QGV22" s="1954">
        <f t="shared" si="186"/>
        <v>0</v>
      </c>
      <c r="QGW22" s="1954">
        <f t="shared" si="186"/>
        <v>0</v>
      </c>
      <c r="QGX22" s="1954">
        <f t="shared" si="186"/>
        <v>0</v>
      </c>
      <c r="QGY22" s="1954">
        <f t="shared" si="186"/>
        <v>0</v>
      </c>
      <c r="QGZ22" s="1954">
        <f t="shared" si="186"/>
        <v>0</v>
      </c>
      <c r="QHA22" s="1954">
        <f t="shared" si="186"/>
        <v>0</v>
      </c>
      <c r="QHB22" s="1954">
        <f t="shared" si="186"/>
        <v>0</v>
      </c>
      <c r="QHC22" s="1954">
        <f t="shared" si="186"/>
        <v>0</v>
      </c>
      <c r="QHD22" s="1954">
        <f t="shared" si="186"/>
        <v>0</v>
      </c>
      <c r="QHE22" s="1954">
        <f t="shared" si="186"/>
        <v>0</v>
      </c>
      <c r="QHF22" s="1954">
        <f t="shared" si="186"/>
        <v>0</v>
      </c>
      <c r="QHG22" s="1954">
        <f t="shared" si="186"/>
        <v>0</v>
      </c>
      <c r="QHH22" s="1954">
        <f t="shared" si="186"/>
        <v>0</v>
      </c>
      <c r="QHI22" s="1954">
        <f t="shared" si="186"/>
        <v>0</v>
      </c>
      <c r="QHJ22" s="1954">
        <f t="shared" si="186"/>
        <v>0</v>
      </c>
      <c r="QHK22" s="1954">
        <f t="shared" si="186"/>
        <v>0</v>
      </c>
      <c r="QHL22" s="1954">
        <f t="shared" si="186"/>
        <v>0</v>
      </c>
      <c r="QHM22" s="1954">
        <f t="shared" si="186"/>
        <v>0</v>
      </c>
      <c r="QHN22" s="1954">
        <f t="shared" si="186"/>
        <v>0</v>
      </c>
      <c r="QHO22" s="1954">
        <f t="shared" si="186"/>
        <v>0</v>
      </c>
      <c r="QHP22" s="1954">
        <f t="shared" si="186"/>
        <v>0</v>
      </c>
      <c r="QHQ22" s="1954">
        <f t="shared" si="186"/>
        <v>0</v>
      </c>
      <c r="QHR22" s="1954">
        <f t="shared" si="186"/>
        <v>0</v>
      </c>
      <c r="QHS22" s="1954">
        <f t="shared" si="186"/>
        <v>0</v>
      </c>
      <c r="QHT22" s="1954">
        <f t="shared" si="186"/>
        <v>0</v>
      </c>
      <c r="QHU22" s="1954">
        <f t="shared" si="186"/>
        <v>0</v>
      </c>
      <c r="QHV22" s="1954">
        <f t="shared" si="186"/>
        <v>0</v>
      </c>
      <c r="QHW22" s="1954">
        <f t="shared" ref="QHW22:QKH22" si="187">IF(AND(QHW$26="End of period",QHW$25="Revenue"),QHW9,0)</f>
        <v>0</v>
      </c>
      <c r="QHX22" s="1954">
        <f t="shared" si="187"/>
        <v>0</v>
      </c>
      <c r="QHY22" s="1954">
        <f t="shared" si="187"/>
        <v>0</v>
      </c>
      <c r="QHZ22" s="1954">
        <f t="shared" si="187"/>
        <v>0</v>
      </c>
      <c r="QIA22" s="1954">
        <f t="shared" si="187"/>
        <v>0</v>
      </c>
      <c r="QIB22" s="1954">
        <f t="shared" si="187"/>
        <v>0</v>
      </c>
      <c r="QIC22" s="1954">
        <f t="shared" si="187"/>
        <v>0</v>
      </c>
      <c r="QID22" s="1954">
        <f t="shared" si="187"/>
        <v>0</v>
      </c>
      <c r="QIE22" s="1954">
        <f t="shared" si="187"/>
        <v>0</v>
      </c>
      <c r="QIF22" s="1954">
        <f t="shared" si="187"/>
        <v>0</v>
      </c>
      <c r="QIG22" s="1954">
        <f t="shared" si="187"/>
        <v>0</v>
      </c>
      <c r="QIH22" s="1954">
        <f t="shared" si="187"/>
        <v>0</v>
      </c>
      <c r="QII22" s="1954">
        <f t="shared" si="187"/>
        <v>0</v>
      </c>
      <c r="QIJ22" s="1954">
        <f t="shared" si="187"/>
        <v>0</v>
      </c>
      <c r="QIK22" s="1954">
        <f t="shared" si="187"/>
        <v>0</v>
      </c>
      <c r="QIL22" s="1954">
        <f t="shared" si="187"/>
        <v>0</v>
      </c>
      <c r="QIM22" s="1954">
        <f t="shared" si="187"/>
        <v>0</v>
      </c>
      <c r="QIN22" s="1954">
        <f t="shared" si="187"/>
        <v>0</v>
      </c>
      <c r="QIO22" s="1954">
        <f t="shared" si="187"/>
        <v>0</v>
      </c>
      <c r="QIP22" s="1954">
        <f t="shared" si="187"/>
        <v>0</v>
      </c>
      <c r="QIQ22" s="1954">
        <f t="shared" si="187"/>
        <v>0</v>
      </c>
      <c r="QIR22" s="1954">
        <f t="shared" si="187"/>
        <v>0</v>
      </c>
      <c r="QIS22" s="1954">
        <f t="shared" si="187"/>
        <v>0</v>
      </c>
      <c r="QIT22" s="1954">
        <f t="shared" si="187"/>
        <v>0</v>
      </c>
      <c r="QIU22" s="1954">
        <f t="shared" si="187"/>
        <v>0</v>
      </c>
      <c r="QIV22" s="1954">
        <f t="shared" si="187"/>
        <v>0</v>
      </c>
      <c r="QIW22" s="1954">
        <f t="shared" si="187"/>
        <v>0</v>
      </c>
      <c r="QIX22" s="1954">
        <f t="shared" si="187"/>
        <v>0</v>
      </c>
      <c r="QIY22" s="1954">
        <f t="shared" si="187"/>
        <v>0</v>
      </c>
      <c r="QIZ22" s="1954">
        <f t="shared" si="187"/>
        <v>0</v>
      </c>
      <c r="QJA22" s="1954">
        <f t="shared" si="187"/>
        <v>0</v>
      </c>
      <c r="QJB22" s="1954">
        <f t="shared" si="187"/>
        <v>0</v>
      </c>
      <c r="QJC22" s="1954">
        <f t="shared" si="187"/>
        <v>0</v>
      </c>
      <c r="QJD22" s="1954">
        <f t="shared" si="187"/>
        <v>0</v>
      </c>
      <c r="QJE22" s="1954">
        <f t="shared" si="187"/>
        <v>0</v>
      </c>
      <c r="QJF22" s="1954">
        <f t="shared" si="187"/>
        <v>0</v>
      </c>
      <c r="QJG22" s="1954">
        <f t="shared" si="187"/>
        <v>0</v>
      </c>
      <c r="QJH22" s="1954">
        <f t="shared" si="187"/>
        <v>0</v>
      </c>
      <c r="QJI22" s="1954">
        <f t="shared" si="187"/>
        <v>0</v>
      </c>
      <c r="QJJ22" s="1954">
        <f t="shared" si="187"/>
        <v>0</v>
      </c>
      <c r="QJK22" s="1954">
        <f t="shared" si="187"/>
        <v>0</v>
      </c>
      <c r="QJL22" s="1954">
        <f t="shared" si="187"/>
        <v>0</v>
      </c>
      <c r="QJM22" s="1954">
        <f t="shared" si="187"/>
        <v>0</v>
      </c>
      <c r="QJN22" s="1954">
        <f t="shared" si="187"/>
        <v>0</v>
      </c>
      <c r="QJO22" s="1954">
        <f t="shared" si="187"/>
        <v>0</v>
      </c>
      <c r="QJP22" s="1954">
        <f t="shared" si="187"/>
        <v>0</v>
      </c>
      <c r="QJQ22" s="1954">
        <f t="shared" si="187"/>
        <v>0</v>
      </c>
      <c r="QJR22" s="1954">
        <f t="shared" si="187"/>
        <v>0</v>
      </c>
      <c r="QJS22" s="1954">
        <f t="shared" si="187"/>
        <v>0</v>
      </c>
      <c r="QJT22" s="1954">
        <f t="shared" si="187"/>
        <v>0</v>
      </c>
      <c r="QJU22" s="1954">
        <f t="shared" si="187"/>
        <v>0</v>
      </c>
      <c r="QJV22" s="1954">
        <f t="shared" si="187"/>
        <v>0</v>
      </c>
      <c r="QJW22" s="1954">
        <f t="shared" si="187"/>
        <v>0</v>
      </c>
      <c r="QJX22" s="1954">
        <f t="shared" si="187"/>
        <v>0</v>
      </c>
      <c r="QJY22" s="1954">
        <f t="shared" si="187"/>
        <v>0</v>
      </c>
      <c r="QJZ22" s="1954">
        <f t="shared" si="187"/>
        <v>0</v>
      </c>
      <c r="QKA22" s="1954">
        <f t="shared" si="187"/>
        <v>0</v>
      </c>
      <c r="QKB22" s="1954">
        <f t="shared" si="187"/>
        <v>0</v>
      </c>
      <c r="QKC22" s="1954">
        <f t="shared" si="187"/>
        <v>0</v>
      </c>
      <c r="QKD22" s="1954">
        <f t="shared" si="187"/>
        <v>0</v>
      </c>
      <c r="QKE22" s="1954">
        <f t="shared" si="187"/>
        <v>0</v>
      </c>
      <c r="QKF22" s="1954">
        <f t="shared" si="187"/>
        <v>0</v>
      </c>
      <c r="QKG22" s="1954">
        <f t="shared" si="187"/>
        <v>0</v>
      </c>
      <c r="QKH22" s="1954">
        <f t="shared" si="187"/>
        <v>0</v>
      </c>
      <c r="QKI22" s="1954">
        <f t="shared" ref="QKI22:QMT22" si="188">IF(AND(QKI$26="End of period",QKI$25="Revenue"),QKI9,0)</f>
        <v>0</v>
      </c>
      <c r="QKJ22" s="1954">
        <f t="shared" si="188"/>
        <v>0</v>
      </c>
      <c r="QKK22" s="1954">
        <f t="shared" si="188"/>
        <v>0</v>
      </c>
      <c r="QKL22" s="1954">
        <f t="shared" si="188"/>
        <v>0</v>
      </c>
      <c r="QKM22" s="1954">
        <f t="shared" si="188"/>
        <v>0</v>
      </c>
      <c r="QKN22" s="1954">
        <f t="shared" si="188"/>
        <v>0</v>
      </c>
      <c r="QKO22" s="1954">
        <f t="shared" si="188"/>
        <v>0</v>
      </c>
      <c r="QKP22" s="1954">
        <f t="shared" si="188"/>
        <v>0</v>
      </c>
      <c r="QKQ22" s="1954">
        <f t="shared" si="188"/>
        <v>0</v>
      </c>
      <c r="QKR22" s="1954">
        <f t="shared" si="188"/>
        <v>0</v>
      </c>
      <c r="QKS22" s="1954">
        <f t="shared" si="188"/>
        <v>0</v>
      </c>
      <c r="QKT22" s="1954">
        <f t="shared" si="188"/>
        <v>0</v>
      </c>
      <c r="QKU22" s="1954">
        <f t="shared" si="188"/>
        <v>0</v>
      </c>
      <c r="QKV22" s="1954">
        <f t="shared" si="188"/>
        <v>0</v>
      </c>
      <c r="QKW22" s="1954">
        <f t="shared" si="188"/>
        <v>0</v>
      </c>
      <c r="QKX22" s="1954">
        <f t="shared" si="188"/>
        <v>0</v>
      </c>
      <c r="QKY22" s="1954">
        <f t="shared" si="188"/>
        <v>0</v>
      </c>
      <c r="QKZ22" s="1954">
        <f t="shared" si="188"/>
        <v>0</v>
      </c>
      <c r="QLA22" s="1954">
        <f t="shared" si="188"/>
        <v>0</v>
      </c>
      <c r="QLB22" s="1954">
        <f t="shared" si="188"/>
        <v>0</v>
      </c>
      <c r="QLC22" s="1954">
        <f t="shared" si="188"/>
        <v>0</v>
      </c>
      <c r="QLD22" s="1954">
        <f t="shared" si="188"/>
        <v>0</v>
      </c>
      <c r="QLE22" s="1954">
        <f t="shared" si="188"/>
        <v>0</v>
      </c>
      <c r="QLF22" s="1954">
        <f t="shared" si="188"/>
        <v>0</v>
      </c>
      <c r="QLG22" s="1954">
        <f t="shared" si="188"/>
        <v>0</v>
      </c>
      <c r="QLH22" s="1954">
        <f t="shared" si="188"/>
        <v>0</v>
      </c>
      <c r="QLI22" s="1954">
        <f t="shared" si="188"/>
        <v>0</v>
      </c>
      <c r="QLJ22" s="1954">
        <f t="shared" si="188"/>
        <v>0</v>
      </c>
      <c r="QLK22" s="1954">
        <f t="shared" si="188"/>
        <v>0</v>
      </c>
      <c r="QLL22" s="1954">
        <f t="shared" si="188"/>
        <v>0</v>
      </c>
      <c r="QLM22" s="1954">
        <f t="shared" si="188"/>
        <v>0</v>
      </c>
      <c r="QLN22" s="1954">
        <f t="shared" si="188"/>
        <v>0</v>
      </c>
      <c r="QLO22" s="1954">
        <f t="shared" si="188"/>
        <v>0</v>
      </c>
      <c r="QLP22" s="1954">
        <f t="shared" si="188"/>
        <v>0</v>
      </c>
      <c r="QLQ22" s="1954">
        <f t="shared" si="188"/>
        <v>0</v>
      </c>
      <c r="QLR22" s="1954">
        <f t="shared" si="188"/>
        <v>0</v>
      </c>
      <c r="QLS22" s="1954">
        <f t="shared" si="188"/>
        <v>0</v>
      </c>
      <c r="QLT22" s="1954">
        <f t="shared" si="188"/>
        <v>0</v>
      </c>
      <c r="QLU22" s="1954">
        <f t="shared" si="188"/>
        <v>0</v>
      </c>
      <c r="QLV22" s="1954">
        <f t="shared" si="188"/>
        <v>0</v>
      </c>
      <c r="QLW22" s="1954">
        <f t="shared" si="188"/>
        <v>0</v>
      </c>
      <c r="QLX22" s="1954">
        <f t="shared" si="188"/>
        <v>0</v>
      </c>
      <c r="QLY22" s="1954">
        <f t="shared" si="188"/>
        <v>0</v>
      </c>
      <c r="QLZ22" s="1954">
        <f t="shared" si="188"/>
        <v>0</v>
      </c>
      <c r="QMA22" s="1954">
        <f t="shared" si="188"/>
        <v>0</v>
      </c>
      <c r="QMB22" s="1954">
        <f t="shared" si="188"/>
        <v>0</v>
      </c>
      <c r="QMC22" s="1954">
        <f t="shared" si="188"/>
        <v>0</v>
      </c>
      <c r="QMD22" s="1954">
        <f t="shared" si="188"/>
        <v>0</v>
      </c>
      <c r="QME22" s="1954">
        <f t="shared" si="188"/>
        <v>0</v>
      </c>
      <c r="QMF22" s="1954">
        <f t="shared" si="188"/>
        <v>0</v>
      </c>
      <c r="QMG22" s="1954">
        <f t="shared" si="188"/>
        <v>0</v>
      </c>
      <c r="QMH22" s="1954">
        <f t="shared" si="188"/>
        <v>0</v>
      </c>
      <c r="QMI22" s="1954">
        <f t="shared" si="188"/>
        <v>0</v>
      </c>
      <c r="QMJ22" s="1954">
        <f t="shared" si="188"/>
        <v>0</v>
      </c>
      <c r="QMK22" s="1954">
        <f t="shared" si="188"/>
        <v>0</v>
      </c>
      <c r="QML22" s="1954">
        <f t="shared" si="188"/>
        <v>0</v>
      </c>
      <c r="QMM22" s="1954">
        <f t="shared" si="188"/>
        <v>0</v>
      </c>
      <c r="QMN22" s="1954">
        <f t="shared" si="188"/>
        <v>0</v>
      </c>
      <c r="QMO22" s="1954">
        <f t="shared" si="188"/>
        <v>0</v>
      </c>
      <c r="QMP22" s="1954">
        <f t="shared" si="188"/>
        <v>0</v>
      </c>
      <c r="QMQ22" s="1954">
        <f t="shared" si="188"/>
        <v>0</v>
      </c>
      <c r="QMR22" s="1954">
        <f t="shared" si="188"/>
        <v>0</v>
      </c>
      <c r="QMS22" s="1954">
        <f t="shared" si="188"/>
        <v>0</v>
      </c>
      <c r="QMT22" s="1954">
        <f t="shared" si="188"/>
        <v>0</v>
      </c>
      <c r="QMU22" s="1954">
        <f t="shared" ref="QMU22:QPF22" si="189">IF(AND(QMU$26="End of period",QMU$25="Revenue"),QMU9,0)</f>
        <v>0</v>
      </c>
      <c r="QMV22" s="1954">
        <f t="shared" si="189"/>
        <v>0</v>
      </c>
      <c r="QMW22" s="1954">
        <f t="shared" si="189"/>
        <v>0</v>
      </c>
      <c r="QMX22" s="1954">
        <f t="shared" si="189"/>
        <v>0</v>
      </c>
      <c r="QMY22" s="1954">
        <f t="shared" si="189"/>
        <v>0</v>
      </c>
      <c r="QMZ22" s="1954">
        <f t="shared" si="189"/>
        <v>0</v>
      </c>
      <c r="QNA22" s="1954">
        <f t="shared" si="189"/>
        <v>0</v>
      </c>
      <c r="QNB22" s="1954">
        <f t="shared" si="189"/>
        <v>0</v>
      </c>
      <c r="QNC22" s="1954">
        <f t="shared" si="189"/>
        <v>0</v>
      </c>
      <c r="QND22" s="1954">
        <f t="shared" si="189"/>
        <v>0</v>
      </c>
      <c r="QNE22" s="1954">
        <f t="shared" si="189"/>
        <v>0</v>
      </c>
      <c r="QNF22" s="1954">
        <f t="shared" si="189"/>
        <v>0</v>
      </c>
      <c r="QNG22" s="1954">
        <f t="shared" si="189"/>
        <v>0</v>
      </c>
      <c r="QNH22" s="1954">
        <f t="shared" si="189"/>
        <v>0</v>
      </c>
      <c r="QNI22" s="1954">
        <f t="shared" si="189"/>
        <v>0</v>
      </c>
      <c r="QNJ22" s="1954">
        <f t="shared" si="189"/>
        <v>0</v>
      </c>
      <c r="QNK22" s="1954">
        <f t="shared" si="189"/>
        <v>0</v>
      </c>
      <c r="QNL22" s="1954">
        <f t="shared" si="189"/>
        <v>0</v>
      </c>
      <c r="QNM22" s="1954">
        <f t="shared" si="189"/>
        <v>0</v>
      </c>
      <c r="QNN22" s="1954">
        <f t="shared" si="189"/>
        <v>0</v>
      </c>
      <c r="QNO22" s="1954">
        <f t="shared" si="189"/>
        <v>0</v>
      </c>
      <c r="QNP22" s="1954">
        <f t="shared" si="189"/>
        <v>0</v>
      </c>
      <c r="QNQ22" s="1954">
        <f t="shared" si="189"/>
        <v>0</v>
      </c>
      <c r="QNR22" s="1954">
        <f t="shared" si="189"/>
        <v>0</v>
      </c>
      <c r="QNS22" s="1954">
        <f t="shared" si="189"/>
        <v>0</v>
      </c>
      <c r="QNT22" s="1954">
        <f t="shared" si="189"/>
        <v>0</v>
      </c>
      <c r="QNU22" s="1954">
        <f t="shared" si="189"/>
        <v>0</v>
      </c>
      <c r="QNV22" s="1954">
        <f t="shared" si="189"/>
        <v>0</v>
      </c>
      <c r="QNW22" s="1954">
        <f t="shared" si="189"/>
        <v>0</v>
      </c>
      <c r="QNX22" s="1954">
        <f t="shared" si="189"/>
        <v>0</v>
      </c>
      <c r="QNY22" s="1954">
        <f t="shared" si="189"/>
        <v>0</v>
      </c>
      <c r="QNZ22" s="1954">
        <f t="shared" si="189"/>
        <v>0</v>
      </c>
      <c r="QOA22" s="1954">
        <f t="shared" si="189"/>
        <v>0</v>
      </c>
      <c r="QOB22" s="1954">
        <f t="shared" si="189"/>
        <v>0</v>
      </c>
      <c r="QOC22" s="1954">
        <f t="shared" si="189"/>
        <v>0</v>
      </c>
      <c r="QOD22" s="1954">
        <f t="shared" si="189"/>
        <v>0</v>
      </c>
      <c r="QOE22" s="1954">
        <f t="shared" si="189"/>
        <v>0</v>
      </c>
      <c r="QOF22" s="1954">
        <f t="shared" si="189"/>
        <v>0</v>
      </c>
      <c r="QOG22" s="1954">
        <f t="shared" si="189"/>
        <v>0</v>
      </c>
      <c r="QOH22" s="1954">
        <f t="shared" si="189"/>
        <v>0</v>
      </c>
      <c r="QOI22" s="1954">
        <f t="shared" si="189"/>
        <v>0</v>
      </c>
      <c r="QOJ22" s="1954">
        <f t="shared" si="189"/>
        <v>0</v>
      </c>
      <c r="QOK22" s="1954">
        <f t="shared" si="189"/>
        <v>0</v>
      </c>
      <c r="QOL22" s="1954">
        <f t="shared" si="189"/>
        <v>0</v>
      </c>
      <c r="QOM22" s="1954">
        <f t="shared" si="189"/>
        <v>0</v>
      </c>
      <c r="QON22" s="1954">
        <f t="shared" si="189"/>
        <v>0</v>
      </c>
      <c r="QOO22" s="1954">
        <f t="shared" si="189"/>
        <v>0</v>
      </c>
      <c r="QOP22" s="1954">
        <f t="shared" si="189"/>
        <v>0</v>
      </c>
      <c r="QOQ22" s="1954">
        <f t="shared" si="189"/>
        <v>0</v>
      </c>
      <c r="QOR22" s="1954">
        <f t="shared" si="189"/>
        <v>0</v>
      </c>
      <c r="QOS22" s="1954">
        <f t="shared" si="189"/>
        <v>0</v>
      </c>
      <c r="QOT22" s="1954">
        <f t="shared" si="189"/>
        <v>0</v>
      </c>
      <c r="QOU22" s="1954">
        <f t="shared" si="189"/>
        <v>0</v>
      </c>
      <c r="QOV22" s="1954">
        <f t="shared" si="189"/>
        <v>0</v>
      </c>
      <c r="QOW22" s="1954">
        <f t="shared" si="189"/>
        <v>0</v>
      </c>
      <c r="QOX22" s="1954">
        <f t="shared" si="189"/>
        <v>0</v>
      </c>
      <c r="QOY22" s="1954">
        <f t="shared" si="189"/>
        <v>0</v>
      </c>
      <c r="QOZ22" s="1954">
        <f t="shared" si="189"/>
        <v>0</v>
      </c>
      <c r="QPA22" s="1954">
        <f t="shared" si="189"/>
        <v>0</v>
      </c>
      <c r="QPB22" s="1954">
        <f t="shared" si="189"/>
        <v>0</v>
      </c>
      <c r="QPC22" s="1954">
        <f t="shared" si="189"/>
        <v>0</v>
      </c>
      <c r="QPD22" s="1954">
        <f t="shared" si="189"/>
        <v>0</v>
      </c>
      <c r="QPE22" s="1954">
        <f t="shared" si="189"/>
        <v>0</v>
      </c>
      <c r="QPF22" s="1954">
        <f t="shared" si="189"/>
        <v>0</v>
      </c>
      <c r="QPG22" s="1954">
        <f t="shared" ref="QPG22:QRR22" si="190">IF(AND(QPG$26="End of period",QPG$25="Revenue"),QPG9,0)</f>
        <v>0</v>
      </c>
      <c r="QPH22" s="1954">
        <f t="shared" si="190"/>
        <v>0</v>
      </c>
      <c r="QPI22" s="1954">
        <f t="shared" si="190"/>
        <v>0</v>
      </c>
      <c r="QPJ22" s="1954">
        <f t="shared" si="190"/>
        <v>0</v>
      </c>
      <c r="QPK22" s="1954">
        <f t="shared" si="190"/>
        <v>0</v>
      </c>
      <c r="QPL22" s="1954">
        <f t="shared" si="190"/>
        <v>0</v>
      </c>
      <c r="QPM22" s="1954">
        <f t="shared" si="190"/>
        <v>0</v>
      </c>
      <c r="QPN22" s="1954">
        <f t="shared" si="190"/>
        <v>0</v>
      </c>
      <c r="QPO22" s="1954">
        <f t="shared" si="190"/>
        <v>0</v>
      </c>
      <c r="QPP22" s="1954">
        <f t="shared" si="190"/>
        <v>0</v>
      </c>
      <c r="QPQ22" s="1954">
        <f t="shared" si="190"/>
        <v>0</v>
      </c>
      <c r="QPR22" s="1954">
        <f t="shared" si="190"/>
        <v>0</v>
      </c>
      <c r="QPS22" s="1954">
        <f t="shared" si="190"/>
        <v>0</v>
      </c>
      <c r="QPT22" s="1954">
        <f t="shared" si="190"/>
        <v>0</v>
      </c>
      <c r="QPU22" s="1954">
        <f t="shared" si="190"/>
        <v>0</v>
      </c>
      <c r="QPV22" s="1954">
        <f t="shared" si="190"/>
        <v>0</v>
      </c>
      <c r="QPW22" s="1954">
        <f t="shared" si="190"/>
        <v>0</v>
      </c>
      <c r="QPX22" s="1954">
        <f t="shared" si="190"/>
        <v>0</v>
      </c>
      <c r="QPY22" s="1954">
        <f t="shared" si="190"/>
        <v>0</v>
      </c>
      <c r="QPZ22" s="1954">
        <f t="shared" si="190"/>
        <v>0</v>
      </c>
      <c r="QQA22" s="1954">
        <f t="shared" si="190"/>
        <v>0</v>
      </c>
      <c r="QQB22" s="1954">
        <f t="shared" si="190"/>
        <v>0</v>
      </c>
      <c r="QQC22" s="1954">
        <f t="shared" si="190"/>
        <v>0</v>
      </c>
      <c r="QQD22" s="1954">
        <f t="shared" si="190"/>
        <v>0</v>
      </c>
      <c r="QQE22" s="1954">
        <f t="shared" si="190"/>
        <v>0</v>
      </c>
      <c r="QQF22" s="1954">
        <f t="shared" si="190"/>
        <v>0</v>
      </c>
      <c r="QQG22" s="1954">
        <f t="shared" si="190"/>
        <v>0</v>
      </c>
      <c r="QQH22" s="1954">
        <f t="shared" si="190"/>
        <v>0</v>
      </c>
      <c r="QQI22" s="1954">
        <f t="shared" si="190"/>
        <v>0</v>
      </c>
      <c r="QQJ22" s="1954">
        <f t="shared" si="190"/>
        <v>0</v>
      </c>
      <c r="QQK22" s="1954">
        <f t="shared" si="190"/>
        <v>0</v>
      </c>
      <c r="QQL22" s="1954">
        <f t="shared" si="190"/>
        <v>0</v>
      </c>
      <c r="QQM22" s="1954">
        <f t="shared" si="190"/>
        <v>0</v>
      </c>
      <c r="QQN22" s="1954">
        <f t="shared" si="190"/>
        <v>0</v>
      </c>
      <c r="QQO22" s="1954">
        <f t="shared" si="190"/>
        <v>0</v>
      </c>
      <c r="QQP22" s="1954">
        <f t="shared" si="190"/>
        <v>0</v>
      </c>
      <c r="QQQ22" s="1954">
        <f t="shared" si="190"/>
        <v>0</v>
      </c>
      <c r="QQR22" s="1954">
        <f t="shared" si="190"/>
        <v>0</v>
      </c>
      <c r="QQS22" s="1954">
        <f t="shared" si="190"/>
        <v>0</v>
      </c>
      <c r="QQT22" s="1954">
        <f t="shared" si="190"/>
        <v>0</v>
      </c>
      <c r="QQU22" s="1954">
        <f t="shared" si="190"/>
        <v>0</v>
      </c>
      <c r="QQV22" s="1954">
        <f t="shared" si="190"/>
        <v>0</v>
      </c>
      <c r="QQW22" s="1954">
        <f t="shared" si="190"/>
        <v>0</v>
      </c>
      <c r="QQX22" s="1954">
        <f t="shared" si="190"/>
        <v>0</v>
      </c>
      <c r="QQY22" s="1954">
        <f t="shared" si="190"/>
        <v>0</v>
      </c>
      <c r="QQZ22" s="1954">
        <f t="shared" si="190"/>
        <v>0</v>
      </c>
      <c r="QRA22" s="1954">
        <f t="shared" si="190"/>
        <v>0</v>
      </c>
      <c r="QRB22" s="1954">
        <f t="shared" si="190"/>
        <v>0</v>
      </c>
      <c r="QRC22" s="1954">
        <f t="shared" si="190"/>
        <v>0</v>
      </c>
      <c r="QRD22" s="1954">
        <f t="shared" si="190"/>
        <v>0</v>
      </c>
      <c r="QRE22" s="1954">
        <f t="shared" si="190"/>
        <v>0</v>
      </c>
      <c r="QRF22" s="1954">
        <f t="shared" si="190"/>
        <v>0</v>
      </c>
      <c r="QRG22" s="1954">
        <f t="shared" si="190"/>
        <v>0</v>
      </c>
      <c r="QRH22" s="1954">
        <f t="shared" si="190"/>
        <v>0</v>
      </c>
      <c r="QRI22" s="1954">
        <f t="shared" si="190"/>
        <v>0</v>
      </c>
      <c r="QRJ22" s="1954">
        <f t="shared" si="190"/>
        <v>0</v>
      </c>
      <c r="QRK22" s="1954">
        <f t="shared" si="190"/>
        <v>0</v>
      </c>
      <c r="QRL22" s="1954">
        <f t="shared" si="190"/>
        <v>0</v>
      </c>
      <c r="QRM22" s="1954">
        <f t="shared" si="190"/>
        <v>0</v>
      </c>
      <c r="QRN22" s="1954">
        <f t="shared" si="190"/>
        <v>0</v>
      </c>
      <c r="QRO22" s="1954">
        <f t="shared" si="190"/>
        <v>0</v>
      </c>
      <c r="QRP22" s="1954">
        <f t="shared" si="190"/>
        <v>0</v>
      </c>
      <c r="QRQ22" s="1954">
        <f t="shared" si="190"/>
        <v>0</v>
      </c>
      <c r="QRR22" s="1954">
        <f t="shared" si="190"/>
        <v>0</v>
      </c>
      <c r="QRS22" s="1954">
        <f t="shared" ref="QRS22:QUD22" si="191">IF(AND(QRS$26="End of period",QRS$25="Revenue"),QRS9,0)</f>
        <v>0</v>
      </c>
      <c r="QRT22" s="1954">
        <f t="shared" si="191"/>
        <v>0</v>
      </c>
      <c r="QRU22" s="1954">
        <f t="shared" si="191"/>
        <v>0</v>
      </c>
      <c r="QRV22" s="1954">
        <f t="shared" si="191"/>
        <v>0</v>
      </c>
      <c r="QRW22" s="1954">
        <f t="shared" si="191"/>
        <v>0</v>
      </c>
      <c r="QRX22" s="1954">
        <f t="shared" si="191"/>
        <v>0</v>
      </c>
      <c r="QRY22" s="1954">
        <f t="shared" si="191"/>
        <v>0</v>
      </c>
      <c r="QRZ22" s="1954">
        <f t="shared" si="191"/>
        <v>0</v>
      </c>
      <c r="QSA22" s="1954">
        <f t="shared" si="191"/>
        <v>0</v>
      </c>
      <c r="QSB22" s="1954">
        <f t="shared" si="191"/>
        <v>0</v>
      </c>
      <c r="QSC22" s="1954">
        <f t="shared" si="191"/>
        <v>0</v>
      </c>
      <c r="QSD22" s="1954">
        <f t="shared" si="191"/>
        <v>0</v>
      </c>
      <c r="QSE22" s="1954">
        <f t="shared" si="191"/>
        <v>0</v>
      </c>
      <c r="QSF22" s="1954">
        <f t="shared" si="191"/>
        <v>0</v>
      </c>
      <c r="QSG22" s="1954">
        <f t="shared" si="191"/>
        <v>0</v>
      </c>
      <c r="QSH22" s="1954">
        <f t="shared" si="191"/>
        <v>0</v>
      </c>
      <c r="QSI22" s="1954">
        <f t="shared" si="191"/>
        <v>0</v>
      </c>
      <c r="QSJ22" s="1954">
        <f t="shared" si="191"/>
        <v>0</v>
      </c>
      <c r="QSK22" s="1954">
        <f t="shared" si="191"/>
        <v>0</v>
      </c>
      <c r="QSL22" s="1954">
        <f t="shared" si="191"/>
        <v>0</v>
      </c>
      <c r="QSM22" s="1954">
        <f t="shared" si="191"/>
        <v>0</v>
      </c>
      <c r="QSN22" s="1954">
        <f t="shared" si="191"/>
        <v>0</v>
      </c>
      <c r="QSO22" s="1954">
        <f t="shared" si="191"/>
        <v>0</v>
      </c>
      <c r="QSP22" s="1954">
        <f t="shared" si="191"/>
        <v>0</v>
      </c>
      <c r="QSQ22" s="1954">
        <f t="shared" si="191"/>
        <v>0</v>
      </c>
      <c r="QSR22" s="1954">
        <f t="shared" si="191"/>
        <v>0</v>
      </c>
      <c r="QSS22" s="1954">
        <f t="shared" si="191"/>
        <v>0</v>
      </c>
      <c r="QST22" s="1954">
        <f t="shared" si="191"/>
        <v>0</v>
      </c>
      <c r="QSU22" s="1954">
        <f t="shared" si="191"/>
        <v>0</v>
      </c>
      <c r="QSV22" s="1954">
        <f t="shared" si="191"/>
        <v>0</v>
      </c>
      <c r="QSW22" s="1954">
        <f t="shared" si="191"/>
        <v>0</v>
      </c>
      <c r="QSX22" s="1954">
        <f t="shared" si="191"/>
        <v>0</v>
      </c>
      <c r="QSY22" s="1954">
        <f t="shared" si="191"/>
        <v>0</v>
      </c>
      <c r="QSZ22" s="1954">
        <f t="shared" si="191"/>
        <v>0</v>
      </c>
      <c r="QTA22" s="1954">
        <f t="shared" si="191"/>
        <v>0</v>
      </c>
      <c r="QTB22" s="1954">
        <f t="shared" si="191"/>
        <v>0</v>
      </c>
      <c r="QTC22" s="1954">
        <f t="shared" si="191"/>
        <v>0</v>
      </c>
      <c r="QTD22" s="1954">
        <f t="shared" si="191"/>
        <v>0</v>
      </c>
      <c r="QTE22" s="1954">
        <f t="shared" si="191"/>
        <v>0</v>
      </c>
      <c r="QTF22" s="1954">
        <f t="shared" si="191"/>
        <v>0</v>
      </c>
      <c r="QTG22" s="1954">
        <f t="shared" si="191"/>
        <v>0</v>
      </c>
      <c r="QTH22" s="1954">
        <f t="shared" si="191"/>
        <v>0</v>
      </c>
      <c r="QTI22" s="1954">
        <f t="shared" si="191"/>
        <v>0</v>
      </c>
      <c r="QTJ22" s="1954">
        <f t="shared" si="191"/>
        <v>0</v>
      </c>
      <c r="QTK22" s="1954">
        <f t="shared" si="191"/>
        <v>0</v>
      </c>
      <c r="QTL22" s="1954">
        <f t="shared" si="191"/>
        <v>0</v>
      </c>
      <c r="QTM22" s="1954">
        <f t="shared" si="191"/>
        <v>0</v>
      </c>
      <c r="QTN22" s="1954">
        <f t="shared" si="191"/>
        <v>0</v>
      </c>
      <c r="QTO22" s="1954">
        <f t="shared" si="191"/>
        <v>0</v>
      </c>
      <c r="QTP22" s="1954">
        <f t="shared" si="191"/>
        <v>0</v>
      </c>
      <c r="QTQ22" s="1954">
        <f t="shared" si="191"/>
        <v>0</v>
      </c>
      <c r="QTR22" s="1954">
        <f t="shared" si="191"/>
        <v>0</v>
      </c>
      <c r="QTS22" s="1954">
        <f t="shared" si="191"/>
        <v>0</v>
      </c>
      <c r="QTT22" s="1954">
        <f t="shared" si="191"/>
        <v>0</v>
      </c>
      <c r="QTU22" s="1954">
        <f t="shared" si="191"/>
        <v>0</v>
      </c>
      <c r="QTV22" s="1954">
        <f t="shared" si="191"/>
        <v>0</v>
      </c>
      <c r="QTW22" s="1954">
        <f t="shared" si="191"/>
        <v>0</v>
      </c>
      <c r="QTX22" s="1954">
        <f t="shared" si="191"/>
        <v>0</v>
      </c>
      <c r="QTY22" s="1954">
        <f t="shared" si="191"/>
        <v>0</v>
      </c>
      <c r="QTZ22" s="1954">
        <f t="shared" si="191"/>
        <v>0</v>
      </c>
      <c r="QUA22" s="1954">
        <f t="shared" si="191"/>
        <v>0</v>
      </c>
      <c r="QUB22" s="1954">
        <f t="shared" si="191"/>
        <v>0</v>
      </c>
      <c r="QUC22" s="1954">
        <f t="shared" si="191"/>
        <v>0</v>
      </c>
      <c r="QUD22" s="1954">
        <f t="shared" si="191"/>
        <v>0</v>
      </c>
      <c r="QUE22" s="1954">
        <f t="shared" ref="QUE22:QWP22" si="192">IF(AND(QUE$26="End of period",QUE$25="Revenue"),QUE9,0)</f>
        <v>0</v>
      </c>
      <c r="QUF22" s="1954">
        <f t="shared" si="192"/>
        <v>0</v>
      </c>
      <c r="QUG22" s="1954">
        <f t="shared" si="192"/>
        <v>0</v>
      </c>
      <c r="QUH22" s="1954">
        <f t="shared" si="192"/>
        <v>0</v>
      </c>
      <c r="QUI22" s="1954">
        <f t="shared" si="192"/>
        <v>0</v>
      </c>
      <c r="QUJ22" s="1954">
        <f t="shared" si="192"/>
        <v>0</v>
      </c>
      <c r="QUK22" s="1954">
        <f t="shared" si="192"/>
        <v>0</v>
      </c>
      <c r="QUL22" s="1954">
        <f t="shared" si="192"/>
        <v>0</v>
      </c>
      <c r="QUM22" s="1954">
        <f t="shared" si="192"/>
        <v>0</v>
      </c>
      <c r="QUN22" s="1954">
        <f t="shared" si="192"/>
        <v>0</v>
      </c>
      <c r="QUO22" s="1954">
        <f t="shared" si="192"/>
        <v>0</v>
      </c>
      <c r="QUP22" s="1954">
        <f t="shared" si="192"/>
        <v>0</v>
      </c>
      <c r="QUQ22" s="1954">
        <f t="shared" si="192"/>
        <v>0</v>
      </c>
      <c r="QUR22" s="1954">
        <f t="shared" si="192"/>
        <v>0</v>
      </c>
      <c r="QUS22" s="1954">
        <f t="shared" si="192"/>
        <v>0</v>
      </c>
      <c r="QUT22" s="1954">
        <f t="shared" si="192"/>
        <v>0</v>
      </c>
      <c r="QUU22" s="1954">
        <f t="shared" si="192"/>
        <v>0</v>
      </c>
      <c r="QUV22" s="1954">
        <f t="shared" si="192"/>
        <v>0</v>
      </c>
      <c r="QUW22" s="1954">
        <f t="shared" si="192"/>
        <v>0</v>
      </c>
      <c r="QUX22" s="1954">
        <f t="shared" si="192"/>
        <v>0</v>
      </c>
      <c r="QUY22" s="1954">
        <f t="shared" si="192"/>
        <v>0</v>
      </c>
      <c r="QUZ22" s="1954">
        <f t="shared" si="192"/>
        <v>0</v>
      </c>
      <c r="QVA22" s="1954">
        <f t="shared" si="192"/>
        <v>0</v>
      </c>
      <c r="QVB22" s="1954">
        <f t="shared" si="192"/>
        <v>0</v>
      </c>
      <c r="QVC22" s="1954">
        <f t="shared" si="192"/>
        <v>0</v>
      </c>
      <c r="QVD22" s="1954">
        <f t="shared" si="192"/>
        <v>0</v>
      </c>
      <c r="QVE22" s="1954">
        <f t="shared" si="192"/>
        <v>0</v>
      </c>
      <c r="QVF22" s="1954">
        <f t="shared" si="192"/>
        <v>0</v>
      </c>
      <c r="QVG22" s="1954">
        <f t="shared" si="192"/>
        <v>0</v>
      </c>
      <c r="QVH22" s="1954">
        <f t="shared" si="192"/>
        <v>0</v>
      </c>
      <c r="QVI22" s="1954">
        <f t="shared" si="192"/>
        <v>0</v>
      </c>
      <c r="QVJ22" s="1954">
        <f t="shared" si="192"/>
        <v>0</v>
      </c>
      <c r="QVK22" s="1954">
        <f t="shared" si="192"/>
        <v>0</v>
      </c>
      <c r="QVL22" s="1954">
        <f t="shared" si="192"/>
        <v>0</v>
      </c>
      <c r="QVM22" s="1954">
        <f t="shared" si="192"/>
        <v>0</v>
      </c>
      <c r="QVN22" s="1954">
        <f t="shared" si="192"/>
        <v>0</v>
      </c>
      <c r="QVO22" s="1954">
        <f t="shared" si="192"/>
        <v>0</v>
      </c>
      <c r="QVP22" s="1954">
        <f t="shared" si="192"/>
        <v>0</v>
      </c>
      <c r="QVQ22" s="1954">
        <f t="shared" si="192"/>
        <v>0</v>
      </c>
      <c r="QVR22" s="1954">
        <f t="shared" si="192"/>
        <v>0</v>
      </c>
      <c r="QVS22" s="1954">
        <f t="shared" si="192"/>
        <v>0</v>
      </c>
      <c r="QVT22" s="1954">
        <f t="shared" si="192"/>
        <v>0</v>
      </c>
      <c r="QVU22" s="1954">
        <f t="shared" si="192"/>
        <v>0</v>
      </c>
      <c r="QVV22" s="1954">
        <f t="shared" si="192"/>
        <v>0</v>
      </c>
      <c r="QVW22" s="1954">
        <f t="shared" si="192"/>
        <v>0</v>
      </c>
      <c r="QVX22" s="1954">
        <f t="shared" si="192"/>
        <v>0</v>
      </c>
      <c r="QVY22" s="1954">
        <f t="shared" si="192"/>
        <v>0</v>
      </c>
      <c r="QVZ22" s="1954">
        <f t="shared" si="192"/>
        <v>0</v>
      </c>
      <c r="QWA22" s="1954">
        <f t="shared" si="192"/>
        <v>0</v>
      </c>
      <c r="QWB22" s="1954">
        <f t="shared" si="192"/>
        <v>0</v>
      </c>
      <c r="QWC22" s="1954">
        <f t="shared" si="192"/>
        <v>0</v>
      </c>
      <c r="QWD22" s="1954">
        <f t="shared" si="192"/>
        <v>0</v>
      </c>
      <c r="QWE22" s="1954">
        <f t="shared" si="192"/>
        <v>0</v>
      </c>
      <c r="QWF22" s="1954">
        <f t="shared" si="192"/>
        <v>0</v>
      </c>
      <c r="QWG22" s="1954">
        <f t="shared" si="192"/>
        <v>0</v>
      </c>
      <c r="QWH22" s="1954">
        <f t="shared" si="192"/>
        <v>0</v>
      </c>
      <c r="QWI22" s="1954">
        <f t="shared" si="192"/>
        <v>0</v>
      </c>
      <c r="QWJ22" s="1954">
        <f t="shared" si="192"/>
        <v>0</v>
      </c>
      <c r="QWK22" s="1954">
        <f t="shared" si="192"/>
        <v>0</v>
      </c>
      <c r="QWL22" s="1954">
        <f t="shared" si="192"/>
        <v>0</v>
      </c>
      <c r="QWM22" s="1954">
        <f t="shared" si="192"/>
        <v>0</v>
      </c>
      <c r="QWN22" s="1954">
        <f t="shared" si="192"/>
        <v>0</v>
      </c>
      <c r="QWO22" s="1954">
        <f t="shared" si="192"/>
        <v>0</v>
      </c>
      <c r="QWP22" s="1954">
        <f t="shared" si="192"/>
        <v>0</v>
      </c>
      <c r="QWQ22" s="1954">
        <f t="shared" ref="QWQ22:QZB22" si="193">IF(AND(QWQ$26="End of period",QWQ$25="Revenue"),QWQ9,0)</f>
        <v>0</v>
      </c>
      <c r="QWR22" s="1954">
        <f t="shared" si="193"/>
        <v>0</v>
      </c>
      <c r="QWS22" s="1954">
        <f t="shared" si="193"/>
        <v>0</v>
      </c>
      <c r="QWT22" s="1954">
        <f t="shared" si="193"/>
        <v>0</v>
      </c>
      <c r="QWU22" s="1954">
        <f t="shared" si="193"/>
        <v>0</v>
      </c>
      <c r="QWV22" s="1954">
        <f t="shared" si="193"/>
        <v>0</v>
      </c>
      <c r="QWW22" s="1954">
        <f t="shared" si="193"/>
        <v>0</v>
      </c>
      <c r="QWX22" s="1954">
        <f t="shared" si="193"/>
        <v>0</v>
      </c>
      <c r="QWY22" s="1954">
        <f t="shared" si="193"/>
        <v>0</v>
      </c>
      <c r="QWZ22" s="1954">
        <f t="shared" si="193"/>
        <v>0</v>
      </c>
      <c r="QXA22" s="1954">
        <f t="shared" si="193"/>
        <v>0</v>
      </c>
      <c r="QXB22" s="1954">
        <f t="shared" si="193"/>
        <v>0</v>
      </c>
      <c r="QXC22" s="1954">
        <f t="shared" si="193"/>
        <v>0</v>
      </c>
      <c r="QXD22" s="1954">
        <f t="shared" si="193"/>
        <v>0</v>
      </c>
      <c r="QXE22" s="1954">
        <f t="shared" si="193"/>
        <v>0</v>
      </c>
      <c r="QXF22" s="1954">
        <f t="shared" si="193"/>
        <v>0</v>
      </c>
      <c r="QXG22" s="1954">
        <f t="shared" si="193"/>
        <v>0</v>
      </c>
      <c r="QXH22" s="1954">
        <f t="shared" si="193"/>
        <v>0</v>
      </c>
      <c r="QXI22" s="1954">
        <f t="shared" si="193"/>
        <v>0</v>
      </c>
      <c r="QXJ22" s="1954">
        <f t="shared" si="193"/>
        <v>0</v>
      </c>
      <c r="QXK22" s="1954">
        <f t="shared" si="193"/>
        <v>0</v>
      </c>
      <c r="QXL22" s="1954">
        <f t="shared" si="193"/>
        <v>0</v>
      </c>
      <c r="QXM22" s="1954">
        <f t="shared" si="193"/>
        <v>0</v>
      </c>
      <c r="QXN22" s="1954">
        <f t="shared" si="193"/>
        <v>0</v>
      </c>
      <c r="QXO22" s="1954">
        <f t="shared" si="193"/>
        <v>0</v>
      </c>
      <c r="QXP22" s="1954">
        <f t="shared" si="193"/>
        <v>0</v>
      </c>
      <c r="QXQ22" s="1954">
        <f t="shared" si="193"/>
        <v>0</v>
      </c>
      <c r="QXR22" s="1954">
        <f t="shared" si="193"/>
        <v>0</v>
      </c>
      <c r="QXS22" s="1954">
        <f t="shared" si="193"/>
        <v>0</v>
      </c>
      <c r="QXT22" s="1954">
        <f t="shared" si="193"/>
        <v>0</v>
      </c>
      <c r="QXU22" s="1954">
        <f t="shared" si="193"/>
        <v>0</v>
      </c>
      <c r="QXV22" s="1954">
        <f t="shared" si="193"/>
        <v>0</v>
      </c>
      <c r="QXW22" s="1954">
        <f t="shared" si="193"/>
        <v>0</v>
      </c>
      <c r="QXX22" s="1954">
        <f t="shared" si="193"/>
        <v>0</v>
      </c>
      <c r="QXY22" s="1954">
        <f t="shared" si="193"/>
        <v>0</v>
      </c>
      <c r="QXZ22" s="1954">
        <f t="shared" si="193"/>
        <v>0</v>
      </c>
      <c r="QYA22" s="1954">
        <f t="shared" si="193"/>
        <v>0</v>
      </c>
      <c r="QYB22" s="1954">
        <f t="shared" si="193"/>
        <v>0</v>
      </c>
      <c r="QYC22" s="1954">
        <f t="shared" si="193"/>
        <v>0</v>
      </c>
      <c r="QYD22" s="1954">
        <f t="shared" si="193"/>
        <v>0</v>
      </c>
      <c r="QYE22" s="1954">
        <f t="shared" si="193"/>
        <v>0</v>
      </c>
      <c r="QYF22" s="1954">
        <f t="shared" si="193"/>
        <v>0</v>
      </c>
      <c r="QYG22" s="1954">
        <f t="shared" si="193"/>
        <v>0</v>
      </c>
      <c r="QYH22" s="1954">
        <f t="shared" si="193"/>
        <v>0</v>
      </c>
      <c r="QYI22" s="1954">
        <f t="shared" si="193"/>
        <v>0</v>
      </c>
      <c r="QYJ22" s="1954">
        <f t="shared" si="193"/>
        <v>0</v>
      </c>
      <c r="QYK22" s="1954">
        <f t="shared" si="193"/>
        <v>0</v>
      </c>
      <c r="QYL22" s="1954">
        <f t="shared" si="193"/>
        <v>0</v>
      </c>
      <c r="QYM22" s="1954">
        <f t="shared" si="193"/>
        <v>0</v>
      </c>
      <c r="QYN22" s="1954">
        <f t="shared" si="193"/>
        <v>0</v>
      </c>
      <c r="QYO22" s="1954">
        <f t="shared" si="193"/>
        <v>0</v>
      </c>
      <c r="QYP22" s="1954">
        <f t="shared" si="193"/>
        <v>0</v>
      </c>
      <c r="QYQ22" s="1954">
        <f t="shared" si="193"/>
        <v>0</v>
      </c>
      <c r="QYR22" s="1954">
        <f t="shared" si="193"/>
        <v>0</v>
      </c>
      <c r="QYS22" s="1954">
        <f t="shared" si="193"/>
        <v>0</v>
      </c>
      <c r="QYT22" s="1954">
        <f t="shared" si="193"/>
        <v>0</v>
      </c>
      <c r="QYU22" s="1954">
        <f t="shared" si="193"/>
        <v>0</v>
      </c>
      <c r="QYV22" s="1954">
        <f t="shared" si="193"/>
        <v>0</v>
      </c>
      <c r="QYW22" s="1954">
        <f t="shared" si="193"/>
        <v>0</v>
      </c>
      <c r="QYX22" s="1954">
        <f t="shared" si="193"/>
        <v>0</v>
      </c>
      <c r="QYY22" s="1954">
        <f t="shared" si="193"/>
        <v>0</v>
      </c>
      <c r="QYZ22" s="1954">
        <f t="shared" si="193"/>
        <v>0</v>
      </c>
      <c r="QZA22" s="1954">
        <f t="shared" si="193"/>
        <v>0</v>
      </c>
      <c r="QZB22" s="1954">
        <f t="shared" si="193"/>
        <v>0</v>
      </c>
      <c r="QZC22" s="1954">
        <f t="shared" ref="QZC22:RBN22" si="194">IF(AND(QZC$26="End of period",QZC$25="Revenue"),QZC9,0)</f>
        <v>0</v>
      </c>
      <c r="QZD22" s="1954">
        <f t="shared" si="194"/>
        <v>0</v>
      </c>
      <c r="QZE22" s="1954">
        <f t="shared" si="194"/>
        <v>0</v>
      </c>
      <c r="QZF22" s="1954">
        <f t="shared" si="194"/>
        <v>0</v>
      </c>
      <c r="QZG22" s="1954">
        <f t="shared" si="194"/>
        <v>0</v>
      </c>
      <c r="QZH22" s="1954">
        <f t="shared" si="194"/>
        <v>0</v>
      </c>
      <c r="QZI22" s="1954">
        <f t="shared" si="194"/>
        <v>0</v>
      </c>
      <c r="QZJ22" s="1954">
        <f t="shared" si="194"/>
        <v>0</v>
      </c>
      <c r="QZK22" s="1954">
        <f t="shared" si="194"/>
        <v>0</v>
      </c>
      <c r="QZL22" s="1954">
        <f t="shared" si="194"/>
        <v>0</v>
      </c>
      <c r="QZM22" s="1954">
        <f t="shared" si="194"/>
        <v>0</v>
      </c>
      <c r="QZN22" s="1954">
        <f t="shared" si="194"/>
        <v>0</v>
      </c>
      <c r="QZO22" s="1954">
        <f t="shared" si="194"/>
        <v>0</v>
      </c>
      <c r="QZP22" s="1954">
        <f t="shared" si="194"/>
        <v>0</v>
      </c>
      <c r="QZQ22" s="1954">
        <f t="shared" si="194"/>
        <v>0</v>
      </c>
      <c r="QZR22" s="1954">
        <f t="shared" si="194"/>
        <v>0</v>
      </c>
      <c r="QZS22" s="1954">
        <f t="shared" si="194"/>
        <v>0</v>
      </c>
      <c r="QZT22" s="1954">
        <f t="shared" si="194"/>
        <v>0</v>
      </c>
      <c r="QZU22" s="1954">
        <f t="shared" si="194"/>
        <v>0</v>
      </c>
      <c r="QZV22" s="1954">
        <f t="shared" si="194"/>
        <v>0</v>
      </c>
      <c r="QZW22" s="1954">
        <f t="shared" si="194"/>
        <v>0</v>
      </c>
      <c r="QZX22" s="1954">
        <f t="shared" si="194"/>
        <v>0</v>
      </c>
      <c r="QZY22" s="1954">
        <f t="shared" si="194"/>
        <v>0</v>
      </c>
      <c r="QZZ22" s="1954">
        <f t="shared" si="194"/>
        <v>0</v>
      </c>
      <c r="RAA22" s="1954">
        <f t="shared" si="194"/>
        <v>0</v>
      </c>
      <c r="RAB22" s="1954">
        <f t="shared" si="194"/>
        <v>0</v>
      </c>
      <c r="RAC22" s="1954">
        <f t="shared" si="194"/>
        <v>0</v>
      </c>
      <c r="RAD22" s="1954">
        <f t="shared" si="194"/>
        <v>0</v>
      </c>
      <c r="RAE22" s="1954">
        <f t="shared" si="194"/>
        <v>0</v>
      </c>
      <c r="RAF22" s="1954">
        <f t="shared" si="194"/>
        <v>0</v>
      </c>
      <c r="RAG22" s="1954">
        <f t="shared" si="194"/>
        <v>0</v>
      </c>
      <c r="RAH22" s="1954">
        <f t="shared" si="194"/>
        <v>0</v>
      </c>
      <c r="RAI22" s="1954">
        <f t="shared" si="194"/>
        <v>0</v>
      </c>
      <c r="RAJ22" s="1954">
        <f t="shared" si="194"/>
        <v>0</v>
      </c>
      <c r="RAK22" s="1954">
        <f t="shared" si="194"/>
        <v>0</v>
      </c>
      <c r="RAL22" s="1954">
        <f t="shared" si="194"/>
        <v>0</v>
      </c>
      <c r="RAM22" s="1954">
        <f t="shared" si="194"/>
        <v>0</v>
      </c>
      <c r="RAN22" s="1954">
        <f t="shared" si="194"/>
        <v>0</v>
      </c>
      <c r="RAO22" s="1954">
        <f t="shared" si="194"/>
        <v>0</v>
      </c>
      <c r="RAP22" s="1954">
        <f t="shared" si="194"/>
        <v>0</v>
      </c>
      <c r="RAQ22" s="1954">
        <f t="shared" si="194"/>
        <v>0</v>
      </c>
      <c r="RAR22" s="1954">
        <f t="shared" si="194"/>
        <v>0</v>
      </c>
      <c r="RAS22" s="1954">
        <f t="shared" si="194"/>
        <v>0</v>
      </c>
      <c r="RAT22" s="1954">
        <f t="shared" si="194"/>
        <v>0</v>
      </c>
      <c r="RAU22" s="1954">
        <f t="shared" si="194"/>
        <v>0</v>
      </c>
      <c r="RAV22" s="1954">
        <f t="shared" si="194"/>
        <v>0</v>
      </c>
      <c r="RAW22" s="1954">
        <f t="shared" si="194"/>
        <v>0</v>
      </c>
      <c r="RAX22" s="1954">
        <f t="shared" si="194"/>
        <v>0</v>
      </c>
      <c r="RAY22" s="1954">
        <f t="shared" si="194"/>
        <v>0</v>
      </c>
      <c r="RAZ22" s="1954">
        <f t="shared" si="194"/>
        <v>0</v>
      </c>
      <c r="RBA22" s="1954">
        <f t="shared" si="194"/>
        <v>0</v>
      </c>
      <c r="RBB22" s="1954">
        <f t="shared" si="194"/>
        <v>0</v>
      </c>
      <c r="RBC22" s="1954">
        <f t="shared" si="194"/>
        <v>0</v>
      </c>
      <c r="RBD22" s="1954">
        <f t="shared" si="194"/>
        <v>0</v>
      </c>
      <c r="RBE22" s="1954">
        <f t="shared" si="194"/>
        <v>0</v>
      </c>
      <c r="RBF22" s="1954">
        <f t="shared" si="194"/>
        <v>0</v>
      </c>
      <c r="RBG22" s="1954">
        <f t="shared" si="194"/>
        <v>0</v>
      </c>
      <c r="RBH22" s="1954">
        <f t="shared" si="194"/>
        <v>0</v>
      </c>
      <c r="RBI22" s="1954">
        <f t="shared" si="194"/>
        <v>0</v>
      </c>
      <c r="RBJ22" s="1954">
        <f t="shared" si="194"/>
        <v>0</v>
      </c>
      <c r="RBK22" s="1954">
        <f t="shared" si="194"/>
        <v>0</v>
      </c>
      <c r="RBL22" s="1954">
        <f t="shared" si="194"/>
        <v>0</v>
      </c>
      <c r="RBM22" s="1954">
        <f t="shared" si="194"/>
        <v>0</v>
      </c>
      <c r="RBN22" s="1954">
        <f t="shared" si="194"/>
        <v>0</v>
      </c>
      <c r="RBO22" s="1954">
        <f t="shared" ref="RBO22:RDZ22" si="195">IF(AND(RBO$26="End of period",RBO$25="Revenue"),RBO9,0)</f>
        <v>0</v>
      </c>
      <c r="RBP22" s="1954">
        <f t="shared" si="195"/>
        <v>0</v>
      </c>
      <c r="RBQ22" s="1954">
        <f t="shared" si="195"/>
        <v>0</v>
      </c>
      <c r="RBR22" s="1954">
        <f t="shared" si="195"/>
        <v>0</v>
      </c>
      <c r="RBS22" s="1954">
        <f t="shared" si="195"/>
        <v>0</v>
      </c>
      <c r="RBT22" s="1954">
        <f t="shared" si="195"/>
        <v>0</v>
      </c>
      <c r="RBU22" s="1954">
        <f t="shared" si="195"/>
        <v>0</v>
      </c>
      <c r="RBV22" s="1954">
        <f t="shared" si="195"/>
        <v>0</v>
      </c>
      <c r="RBW22" s="1954">
        <f t="shared" si="195"/>
        <v>0</v>
      </c>
      <c r="RBX22" s="1954">
        <f t="shared" si="195"/>
        <v>0</v>
      </c>
      <c r="RBY22" s="1954">
        <f t="shared" si="195"/>
        <v>0</v>
      </c>
      <c r="RBZ22" s="1954">
        <f t="shared" si="195"/>
        <v>0</v>
      </c>
      <c r="RCA22" s="1954">
        <f t="shared" si="195"/>
        <v>0</v>
      </c>
      <c r="RCB22" s="1954">
        <f t="shared" si="195"/>
        <v>0</v>
      </c>
      <c r="RCC22" s="1954">
        <f t="shared" si="195"/>
        <v>0</v>
      </c>
      <c r="RCD22" s="1954">
        <f t="shared" si="195"/>
        <v>0</v>
      </c>
      <c r="RCE22" s="1954">
        <f t="shared" si="195"/>
        <v>0</v>
      </c>
      <c r="RCF22" s="1954">
        <f t="shared" si="195"/>
        <v>0</v>
      </c>
      <c r="RCG22" s="1954">
        <f t="shared" si="195"/>
        <v>0</v>
      </c>
      <c r="RCH22" s="1954">
        <f t="shared" si="195"/>
        <v>0</v>
      </c>
      <c r="RCI22" s="1954">
        <f t="shared" si="195"/>
        <v>0</v>
      </c>
      <c r="RCJ22" s="1954">
        <f t="shared" si="195"/>
        <v>0</v>
      </c>
      <c r="RCK22" s="1954">
        <f t="shared" si="195"/>
        <v>0</v>
      </c>
      <c r="RCL22" s="1954">
        <f t="shared" si="195"/>
        <v>0</v>
      </c>
      <c r="RCM22" s="1954">
        <f t="shared" si="195"/>
        <v>0</v>
      </c>
      <c r="RCN22" s="1954">
        <f t="shared" si="195"/>
        <v>0</v>
      </c>
      <c r="RCO22" s="1954">
        <f t="shared" si="195"/>
        <v>0</v>
      </c>
      <c r="RCP22" s="1954">
        <f t="shared" si="195"/>
        <v>0</v>
      </c>
      <c r="RCQ22" s="1954">
        <f t="shared" si="195"/>
        <v>0</v>
      </c>
      <c r="RCR22" s="1954">
        <f t="shared" si="195"/>
        <v>0</v>
      </c>
      <c r="RCS22" s="1954">
        <f t="shared" si="195"/>
        <v>0</v>
      </c>
      <c r="RCT22" s="1954">
        <f t="shared" si="195"/>
        <v>0</v>
      </c>
      <c r="RCU22" s="1954">
        <f t="shared" si="195"/>
        <v>0</v>
      </c>
      <c r="RCV22" s="1954">
        <f t="shared" si="195"/>
        <v>0</v>
      </c>
      <c r="RCW22" s="1954">
        <f t="shared" si="195"/>
        <v>0</v>
      </c>
      <c r="RCX22" s="1954">
        <f t="shared" si="195"/>
        <v>0</v>
      </c>
      <c r="RCY22" s="1954">
        <f t="shared" si="195"/>
        <v>0</v>
      </c>
      <c r="RCZ22" s="1954">
        <f t="shared" si="195"/>
        <v>0</v>
      </c>
      <c r="RDA22" s="1954">
        <f t="shared" si="195"/>
        <v>0</v>
      </c>
      <c r="RDB22" s="1954">
        <f t="shared" si="195"/>
        <v>0</v>
      </c>
      <c r="RDC22" s="1954">
        <f t="shared" si="195"/>
        <v>0</v>
      </c>
      <c r="RDD22" s="1954">
        <f t="shared" si="195"/>
        <v>0</v>
      </c>
      <c r="RDE22" s="1954">
        <f t="shared" si="195"/>
        <v>0</v>
      </c>
      <c r="RDF22" s="1954">
        <f t="shared" si="195"/>
        <v>0</v>
      </c>
      <c r="RDG22" s="1954">
        <f t="shared" si="195"/>
        <v>0</v>
      </c>
      <c r="RDH22" s="1954">
        <f t="shared" si="195"/>
        <v>0</v>
      </c>
      <c r="RDI22" s="1954">
        <f t="shared" si="195"/>
        <v>0</v>
      </c>
      <c r="RDJ22" s="1954">
        <f t="shared" si="195"/>
        <v>0</v>
      </c>
      <c r="RDK22" s="1954">
        <f t="shared" si="195"/>
        <v>0</v>
      </c>
      <c r="RDL22" s="1954">
        <f t="shared" si="195"/>
        <v>0</v>
      </c>
      <c r="RDM22" s="1954">
        <f t="shared" si="195"/>
        <v>0</v>
      </c>
      <c r="RDN22" s="1954">
        <f t="shared" si="195"/>
        <v>0</v>
      </c>
      <c r="RDO22" s="1954">
        <f t="shared" si="195"/>
        <v>0</v>
      </c>
      <c r="RDP22" s="1954">
        <f t="shared" si="195"/>
        <v>0</v>
      </c>
      <c r="RDQ22" s="1954">
        <f t="shared" si="195"/>
        <v>0</v>
      </c>
      <c r="RDR22" s="1954">
        <f t="shared" si="195"/>
        <v>0</v>
      </c>
      <c r="RDS22" s="1954">
        <f t="shared" si="195"/>
        <v>0</v>
      </c>
      <c r="RDT22" s="1954">
        <f t="shared" si="195"/>
        <v>0</v>
      </c>
      <c r="RDU22" s="1954">
        <f t="shared" si="195"/>
        <v>0</v>
      </c>
      <c r="RDV22" s="1954">
        <f t="shared" si="195"/>
        <v>0</v>
      </c>
      <c r="RDW22" s="1954">
        <f t="shared" si="195"/>
        <v>0</v>
      </c>
      <c r="RDX22" s="1954">
        <f t="shared" si="195"/>
        <v>0</v>
      </c>
      <c r="RDY22" s="1954">
        <f t="shared" si="195"/>
        <v>0</v>
      </c>
      <c r="RDZ22" s="1954">
        <f t="shared" si="195"/>
        <v>0</v>
      </c>
      <c r="REA22" s="1954">
        <f t="shared" ref="REA22:RGL22" si="196">IF(AND(REA$26="End of period",REA$25="Revenue"),REA9,0)</f>
        <v>0</v>
      </c>
      <c r="REB22" s="1954">
        <f t="shared" si="196"/>
        <v>0</v>
      </c>
      <c r="REC22" s="1954">
        <f t="shared" si="196"/>
        <v>0</v>
      </c>
      <c r="RED22" s="1954">
        <f t="shared" si="196"/>
        <v>0</v>
      </c>
      <c r="REE22" s="1954">
        <f t="shared" si="196"/>
        <v>0</v>
      </c>
      <c r="REF22" s="1954">
        <f t="shared" si="196"/>
        <v>0</v>
      </c>
      <c r="REG22" s="1954">
        <f t="shared" si="196"/>
        <v>0</v>
      </c>
      <c r="REH22" s="1954">
        <f t="shared" si="196"/>
        <v>0</v>
      </c>
      <c r="REI22" s="1954">
        <f t="shared" si="196"/>
        <v>0</v>
      </c>
      <c r="REJ22" s="1954">
        <f t="shared" si="196"/>
        <v>0</v>
      </c>
      <c r="REK22" s="1954">
        <f t="shared" si="196"/>
        <v>0</v>
      </c>
      <c r="REL22" s="1954">
        <f t="shared" si="196"/>
        <v>0</v>
      </c>
      <c r="REM22" s="1954">
        <f t="shared" si="196"/>
        <v>0</v>
      </c>
      <c r="REN22" s="1954">
        <f t="shared" si="196"/>
        <v>0</v>
      </c>
      <c r="REO22" s="1954">
        <f t="shared" si="196"/>
        <v>0</v>
      </c>
      <c r="REP22" s="1954">
        <f t="shared" si="196"/>
        <v>0</v>
      </c>
      <c r="REQ22" s="1954">
        <f t="shared" si="196"/>
        <v>0</v>
      </c>
      <c r="RER22" s="1954">
        <f t="shared" si="196"/>
        <v>0</v>
      </c>
      <c r="RES22" s="1954">
        <f t="shared" si="196"/>
        <v>0</v>
      </c>
      <c r="RET22" s="1954">
        <f t="shared" si="196"/>
        <v>0</v>
      </c>
      <c r="REU22" s="1954">
        <f t="shared" si="196"/>
        <v>0</v>
      </c>
      <c r="REV22" s="1954">
        <f t="shared" si="196"/>
        <v>0</v>
      </c>
      <c r="REW22" s="1954">
        <f t="shared" si="196"/>
        <v>0</v>
      </c>
      <c r="REX22" s="1954">
        <f t="shared" si="196"/>
        <v>0</v>
      </c>
      <c r="REY22" s="1954">
        <f t="shared" si="196"/>
        <v>0</v>
      </c>
      <c r="REZ22" s="1954">
        <f t="shared" si="196"/>
        <v>0</v>
      </c>
      <c r="RFA22" s="1954">
        <f t="shared" si="196"/>
        <v>0</v>
      </c>
      <c r="RFB22" s="1954">
        <f t="shared" si="196"/>
        <v>0</v>
      </c>
      <c r="RFC22" s="1954">
        <f t="shared" si="196"/>
        <v>0</v>
      </c>
      <c r="RFD22" s="1954">
        <f t="shared" si="196"/>
        <v>0</v>
      </c>
      <c r="RFE22" s="1954">
        <f t="shared" si="196"/>
        <v>0</v>
      </c>
      <c r="RFF22" s="1954">
        <f t="shared" si="196"/>
        <v>0</v>
      </c>
      <c r="RFG22" s="1954">
        <f t="shared" si="196"/>
        <v>0</v>
      </c>
      <c r="RFH22" s="1954">
        <f t="shared" si="196"/>
        <v>0</v>
      </c>
      <c r="RFI22" s="1954">
        <f t="shared" si="196"/>
        <v>0</v>
      </c>
      <c r="RFJ22" s="1954">
        <f t="shared" si="196"/>
        <v>0</v>
      </c>
      <c r="RFK22" s="1954">
        <f t="shared" si="196"/>
        <v>0</v>
      </c>
      <c r="RFL22" s="1954">
        <f t="shared" si="196"/>
        <v>0</v>
      </c>
      <c r="RFM22" s="1954">
        <f t="shared" si="196"/>
        <v>0</v>
      </c>
      <c r="RFN22" s="1954">
        <f t="shared" si="196"/>
        <v>0</v>
      </c>
      <c r="RFO22" s="1954">
        <f t="shared" si="196"/>
        <v>0</v>
      </c>
      <c r="RFP22" s="1954">
        <f t="shared" si="196"/>
        <v>0</v>
      </c>
      <c r="RFQ22" s="1954">
        <f t="shared" si="196"/>
        <v>0</v>
      </c>
      <c r="RFR22" s="1954">
        <f t="shared" si="196"/>
        <v>0</v>
      </c>
      <c r="RFS22" s="1954">
        <f t="shared" si="196"/>
        <v>0</v>
      </c>
      <c r="RFT22" s="1954">
        <f t="shared" si="196"/>
        <v>0</v>
      </c>
      <c r="RFU22" s="1954">
        <f t="shared" si="196"/>
        <v>0</v>
      </c>
      <c r="RFV22" s="1954">
        <f t="shared" si="196"/>
        <v>0</v>
      </c>
      <c r="RFW22" s="1954">
        <f t="shared" si="196"/>
        <v>0</v>
      </c>
      <c r="RFX22" s="1954">
        <f t="shared" si="196"/>
        <v>0</v>
      </c>
      <c r="RFY22" s="1954">
        <f t="shared" si="196"/>
        <v>0</v>
      </c>
      <c r="RFZ22" s="1954">
        <f t="shared" si="196"/>
        <v>0</v>
      </c>
      <c r="RGA22" s="1954">
        <f t="shared" si="196"/>
        <v>0</v>
      </c>
      <c r="RGB22" s="1954">
        <f t="shared" si="196"/>
        <v>0</v>
      </c>
      <c r="RGC22" s="1954">
        <f t="shared" si="196"/>
        <v>0</v>
      </c>
      <c r="RGD22" s="1954">
        <f t="shared" si="196"/>
        <v>0</v>
      </c>
      <c r="RGE22" s="1954">
        <f t="shared" si="196"/>
        <v>0</v>
      </c>
      <c r="RGF22" s="1954">
        <f t="shared" si="196"/>
        <v>0</v>
      </c>
      <c r="RGG22" s="1954">
        <f t="shared" si="196"/>
        <v>0</v>
      </c>
      <c r="RGH22" s="1954">
        <f t="shared" si="196"/>
        <v>0</v>
      </c>
      <c r="RGI22" s="1954">
        <f t="shared" si="196"/>
        <v>0</v>
      </c>
      <c r="RGJ22" s="1954">
        <f t="shared" si="196"/>
        <v>0</v>
      </c>
      <c r="RGK22" s="1954">
        <f t="shared" si="196"/>
        <v>0</v>
      </c>
      <c r="RGL22" s="1954">
        <f t="shared" si="196"/>
        <v>0</v>
      </c>
      <c r="RGM22" s="1954">
        <f t="shared" ref="RGM22:RIX22" si="197">IF(AND(RGM$26="End of period",RGM$25="Revenue"),RGM9,0)</f>
        <v>0</v>
      </c>
      <c r="RGN22" s="1954">
        <f t="shared" si="197"/>
        <v>0</v>
      </c>
      <c r="RGO22" s="1954">
        <f t="shared" si="197"/>
        <v>0</v>
      </c>
      <c r="RGP22" s="1954">
        <f t="shared" si="197"/>
        <v>0</v>
      </c>
      <c r="RGQ22" s="1954">
        <f t="shared" si="197"/>
        <v>0</v>
      </c>
      <c r="RGR22" s="1954">
        <f t="shared" si="197"/>
        <v>0</v>
      </c>
      <c r="RGS22" s="1954">
        <f t="shared" si="197"/>
        <v>0</v>
      </c>
      <c r="RGT22" s="1954">
        <f t="shared" si="197"/>
        <v>0</v>
      </c>
      <c r="RGU22" s="1954">
        <f t="shared" si="197"/>
        <v>0</v>
      </c>
      <c r="RGV22" s="1954">
        <f t="shared" si="197"/>
        <v>0</v>
      </c>
      <c r="RGW22" s="1954">
        <f t="shared" si="197"/>
        <v>0</v>
      </c>
      <c r="RGX22" s="1954">
        <f t="shared" si="197"/>
        <v>0</v>
      </c>
      <c r="RGY22" s="1954">
        <f t="shared" si="197"/>
        <v>0</v>
      </c>
      <c r="RGZ22" s="1954">
        <f t="shared" si="197"/>
        <v>0</v>
      </c>
      <c r="RHA22" s="1954">
        <f t="shared" si="197"/>
        <v>0</v>
      </c>
      <c r="RHB22" s="1954">
        <f t="shared" si="197"/>
        <v>0</v>
      </c>
      <c r="RHC22" s="1954">
        <f t="shared" si="197"/>
        <v>0</v>
      </c>
      <c r="RHD22" s="1954">
        <f t="shared" si="197"/>
        <v>0</v>
      </c>
      <c r="RHE22" s="1954">
        <f t="shared" si="197"/>
        <v>0</v>
      </c>
      <c r="RHF22" s="1954">
        <f t="shared" si="197"/>
        <v>0</v>
      </c>
      <c r="RHG22" s="1954">
        <f t="shared" si="197"/>
        <v>0</v>
      </c>
      <c r="RHH22" s="1954">
        <f t="shared" si="197"/>
        <v>0</v>
      </c>
      <c r="RHI22" s="1954">
        <f t="shared" si="197"/>
        <v>0</v>
      </c>
      <c r="RHJ22" s="1954">
        <f t="shared" si="197"/>
        <v>0</v>
      </c>
      <c r="RHK22" s="1954">
        <f t="shared" si="197"/>
        <v>0</v>
      </c>
      <c r="RHL22" s="1954">
        <f t="shared" si="197"/>
        <v>0</v>
      </c>
      <c r="RHM22" s="1954">
        <f t="shared" si="197"/>
        <v>0</v>
      </c>
      <c r="RHN22" s="1954">
        <f t="shared" si="197"/>
        <v>0</v>
      </c>
      <c r="RHO22" s="1954">
        <f t="shared" si="197"/>
        <v>0</v>
      </c>
      <c r="RHP22" s="1954">
        <f t="shared" si="197"/>
        <v>0</v>
      </c>
      <c r="RHQ22" s="1954">
        <f t="shared" si="197"/>
        <v>0</v>
      </c>
      <c r="RHR22" s="1954">
        <f t="shared" si="197"/>
        <v>0</v>
      </c>
      <c r="RHS22" s="1954">
        <f t="shared" si="197"/>
        <v>0</v>
      </c>
      <c r="RHT22" s="1954">
        <f t="shared" si="197"/>
        <v>0</v>
      </c>
      <c r="RHU22" s="1954">
        <f t="shared" si="197"/>
        <v>0</v>
      </c>
      <c r="RHV22" s="1954">
        <f t="shared" si="197"/>
        <v>0</v>
      </c>
      <c r="RHW22" s="1954">
        <f t="shared" si="197"/>
        <v>0</v>
      </c>
      <c r="RHX22" s="1954">
        <f t="shared" si="197"/>
        <v>0</v>
      </c>
      <c r="RHY22" s="1954">
        <f t="shared" si="197"/>
        <v>0</v>
      </c>
      <c r="RHZ22" s="1954">
        <f t="shared" si="197"/>
        <v>0</v>
      </c>
      <c r="RIA22" s="1954">
        <f t="shared" si="197"/>
        <v>0</v>
      </c>
      <c r="RIB22" s="1954">
        <f t="shared" si="197"/>
        <v>0</v>
      </c>
      <c r="RIC22" s="1954">
        <f t="shared" si="197"/>
        <v>0</v>
      </c>
      <c r="RID22" s="1954">
        <f t="shared" si="197"/>
        <v>0</v>
      </c>
      <c r="RIE22" s="1954">
        <f t="shared" si="197"/>
        <v>0</v>
      </c>
      <c r="RIF22" s="1954">
        <f t="shared" si="197"/>
        <v>0</v>
      </c>
      <c r="RIG22" s="1954">
        <f t="shared" si="197"/>
        <v>0</v>
      </c>
      <c r="RIH22" s="1954">
        <f t="shared" si="197"/>
        <v>0</v>
      </c>
      <c r="RII22" s="1954">
        <f t="shared" si="197"/>
        <v>0</v>
      </c>
      <c r="RIJ22" s="1954">
        <f t="shared" si="197"/>
        <v>0</v>
      </c>
      <c r="RIK22" s="1954">
        <f t="shared" si="197"/>
        <v>0</v>
      </c>
      <c r="RIL22" s="1954">
        <f t="shared" si="197"/>
        <v>0</v>
      </c>
      <c r="RIM22" s="1954">
        <f t="shared" si="197"/>
        <v>0</v>
      </c>
      <c r="RIN22" s="1954">
        <f t="shared" si="197"/>
        <v>0</v>
      </c>
      <c r="RIO22" s="1954">
        <f t="shared" si="197"/>
        <v>0</v>
      </c>
      <c r="RIP22" s="1954">
        <f t="shared" si="197"/>
        <v>0</v>
      </c>
      <c r="RIQ22" s="1954">
        <f t="shared" si="197"/>
        <v>0</v>
      </c>
      <c r="RIR22" s="1954">
        <f t="shared" si="197"/>
        <v>0</v>
      </c>
      <c r="RIS22" s="1954">
        <f t="shared" si="197"/>
        <v>0</v>
      </c>
      <c r="RIT22" s="1954">
        <f t="shared" si="197"/>
        <v>0</v>
      </c>
      <c r="RIU22" s="1954">
        <f t="shared" si="197"/>
        <v>0</v>
      </c>
      <c r="RIV22" s="1954">
        <f t="shared" si="197"/>
        <v>0</v>
      </c>
      <c r="RIW22" s="1954">
        <f t="shared" si="197"/>
        <v>0</v>
      </c>
      <c r="RIX22" s="1954">
        <f t="shared" si="197"/>
        <v>0</v>
      </c>
      <c r="RIY22" s="1954">
        <f t="shared" ref="RIY22:RLJ22" si="198">IF(AND(RIY$26="End of period",RIY$25="Revenue"),RIY9,0)</f>
        <v>0</v>
      </c>
      <c r="RIZ22" s="1954">
        <f t="shared" si="198"/>
        <v>0</v>
      </c>
      <c r="RJA22" s="1954">
        <f t="shared" si="198"/>
        <v>0</v>
      </c>
      <c r="RJB22" s="1954">
        <f t="shared" si="198"/>
        <v>0</v>
      </c>
      <c r="RJC22" s="1954">
        <f t="shared" si="198"/>
        <v>0</v>
      </c>
      <c r="RJD22" s="1954">
        <f t="shared" si="198"/>
        <v>0</v>
      </c>
      <c r="RJE22" s="1954">
        <f t="shared" si="198"/>
        <v>0</v>
      </c>
      <c r="RJF22" s="1954">
        <f t="shared" si="198"/>
        <v>0</v>
      </c>
      <c r="RJG22" s="1954">
        <f t="shared" si="198"/>
        <v>0</v>
      </c>
      <c r="RJH22" s="1954">
        <f t="shared" si="198"/>
        <v>0</v>
      </c>
      <c r="RJI22" s="1954">
        <f t="shared" si="198"/>
        <v>0</v>
      </c>
      <c r="RJJ22" s="1954">
        <f t="shared" si="198"/>
        <v>0</v>
      </c>
      <c r="RJK22" s="1954">
        <f t="shared" si="198"/>
        <v>0</v>
      </c>
      <c r="RJL22" s="1954">
        <f t="shared" si="198"/>
        <v>0</v>
      </c>
      <c r="RJM22" s="1954">
        <f t="shared" si="198"/>
        <v>0</v>
      </c>
      <c r="RJN22" s="1954">
        <f t="shared" si="198"/>
        <v>0</v>
      </c>
      <c r="RJO22" s="1954">
        <f t="shared" si="198"/>
        <v>0</v>
      </c>
      <c r="RJP22" s="1954">
        <f t="shared" si="198"/>
        <v>0</v>
      </c>
      <c r="RJQ22" s="1954">
        <f t="shared" si="198"/>
        <v>0</v>
      </c>
      <c r="RJR22" s="1954">
        <f t="shared" si="198"/>
        <v>0</v>
      </c>
      <c r="RJS22" s="1954">
        <f t="shared" si="198"/>
        <v>0</v>
      </c>
      <c r="RJT22" s="1954">
        <f t="shared" si="198"/>
        <v>0</v>
      </c>
      <c r="RJU22" s="1954">
        <f t="shared" si="198"/>
        <v>0</v>
      </c>
      <c r="RJV22" s="1954">
        <f t="shared" si="198"/>
        <v>0</v>
      </c>
      <c r="RJW22" s="1954">
        <f t="shared" si="198"/>
        <v>0</v>
      </c>
      <c r="RJX22" s="1954">
        <f t="shared" si="198"/>
        <v>0</v>
      </c>
      <c r="RJY22" s="1954">
        <f t="shared" si="198"/>
        <v>0</v>
      </c>
      <c r="RJZ22" s="1954">
        <f t="shared" si="198"/>
        <v>0</v>
      </c>
      <c r="RKA22" s="1954">
        <f t="shared" si="198"/>
        <v>0</v>
      </c>
      <c r="RKB22" s="1954">
        <f t="shared" si="198"/>
        <v>0</v>
      </c>
      <c r="RKC22" s="1954">
        <f t="shared" si="198"/>
        <v>0</v>
      </c>
      <c r="RKD22" s="1954">
        <f t="shared" si="198"/>
        <v>0</v>
      </c>
      <c r="RKE22" s="1954">
        <f t="shared" si="198"/>
        <v>0</v>
      </c>
      <c r="RKF22" s="1954">
        <f t="shared" si="198"/>
        <v>0</v>
      </c>
      <c r="RKG22" s="1954">
        <f t="shared" si="198"/>
        <v>0</v>
      </c>
      <c r="RKH22" s="1954">
        <f t="shared" si="198"/>
        <v>0</v>
      </c>
      <c r="RKI22" s="1954">
        <f t="shared" si="198"/>
        <v>0</v>
      </c>
      <c r="RKJ22" s="1954">
        <f t="shared" si="198"/>
        <v>0</v>
      </c>
      <c r="RKK22" s="1954">
        <f t="shared" si="198"/>
        <v>0</v>
      </c>
      <c r="RKL22" s="1954">
        <f t="shared" si="198"/>
        <v>0</v>
      </c>
      <c r="RKM22" s="1954">
        <f t="shared" si="198"/>
        <v>0</v>
      </c>
      <c r="RKN22" s="1954">
        <f t="shared" si="198"/>
        <v>0</v>
      </c>
      <c r="RKO22" s="1954">
        <f t="shared" si="198"/>
        <v>0</v>
      </c>
      <c r="RKP22" s="1954">
        <f t="shared" si="198"/>
        <v>0</v>
      </c>
      <c r="RKQ22" s="1954">
        <f t="shared" si="198"/>
        <v>0</v>
      </c>
      <c r="RKR22" s="1954">
        <f t="shared" si="198"/>
        <v>0</v>
      </c>
      <c r="RKS22" s="1954">
        <f t="shared" si="198"/>
        <v>0</v>
      </c>
      <c r="RKT22" s="1954">
        <f t="shared" si="198"/>
        <v>0</v>
      </c>
      <c r="RKU22" s="1954">
        <f t="shared" si="198"/>
        <v>0</v>
      </c>
      <c r="RKV22" s="1954">
        <f t="shared" si="198"/>
        <v>0</v>
      </c>
      <c r="RKW22" s="1954">
        <f t="shared" si="198"/>
        <v>0</v>
      </c>
      <c r="RKX22" s="1954">
        <f t="shared" si="198"/>
        <v>0</v>
      </c>
      <c r="RKY22" s="1954">
        <f t="shared" si="198"/>
        <v>0</v>
      </c>
      <c r="RKZ22" s="1954">
        <f t="shared" si="198"/>
        <v>0</v>
      </c>
      <c r="RLA22" s="1954">
        <f t="shared" si="198"/>
        <v>0</v>
      </c>
      <c r="RLB22" s="1954">
        <f t="shared" si="198"/>
        <v>0</v>
      </c>
      <c r="RLC22" s="1954">
        <f t="shared" si="198"/>
        <v>0</v>
      </c>
      <c r="RLD22" s="1954">
        <f t="shared" si="198"/>
        <v>0</v>
      </c>
      <c r="RLE22" s="1954">
        <f t="shared" si="198"/>
        <v>0</v>
      </c>
      <c r="RLF22" s="1954">
        <f t="shared" si="198"/>
        <v>0</v>
      </c>
      <c r="RLG22" s="1954">
        <f t="shared" si="198"/>
        <v>0</v>
      </c>
      <c r="RLH22" s="1954">
        <f t="shared" si="198"/>
        <v>0</v>
      </c>
      <c r="RLI22" s="1954">
        <f t="shared" si="198"/>
        <v>0</v>
      </c>
      <c r="RLJ22" s="1954">
        <f t="shared" si="198"/>
        <v>0</v>
      </c>
      <c r="RLK22" s="1954">
        <f t="shared" ref="RLK22:RNV22" si="199">IF(AND(RLK$26="End of period",RLK$25="Revenue"),RLK9,0)</f>
        <v>0</v>
      </c>
      <c r="RLL22" s="1954">
        <f t="shared" si="199"/>
        <v>0</v>
      </c>
      <c r="RLM22" s="1954">
        <f t="shared" si="199"/>
        <v>0</v>
      </c>
      <c r="RLN22" s="1954">
        <f t="shared" si="199"/>
        <v>0</v>
      </c>
      <c r="RLO22" s="1954">
        <f t="shared" si="199"/>
        <v>0</v>
      </c>
      <c r="RLP22" s="1954">
        <f t="shared" si="199"/>
        <v>0</v>
      </c>
      <c r="RLQ22" s="1954">
        <f t="shared" si="199"/>
        <v>0</v>
      </c>
      <c r="RLR22" s="1954">
        <f t="shared" si="199"/>
        <v>0</v>
      </c>
      <c r="RLS22" s="1954">
        <f t="shared" si="199"/>
        <v>0</v>
      </c>
      <c r="RLT22" s="1954">
        <f t="shared" si="199"/>
        <v>0</v>
      </c>
      <c r="RLU22" s="1954">
        <f t="shared" si="199"/>
        <v>0</v>
      </c>
      <c r="RLV22" s="1954">
        <f t="shared" si="199"/>
        <v>0</v>
      </c>
      <c r="RLW22" s="1954">
        <f t="shared" si="199"/>
        <v>0</v>
      </c>
      <c r="RLX22" s="1954">
        <f t="shared" si="199"/>
        <v>0</v>
      </c>
      <c r="RLY22" s="1954">
        <f t="shared" si="199"/>
        <v>0</v>
      </c>
      <c r="RLZ22" s="1954">
        <f t="shared" si="199"/>
        <v>0</v>
      </c>
      <c r="RMA22" s="1954">
        <f t="shared" si="199"/>
        <v>0</v>
      </c>
      <c r="RMB22" s="1954">
        <f t="shared" si="199"/>
        <v>0</v>
      </c>
      <c r="RMC22" s="1954">
        <f t="shared" si="199"/>
        <v>0</v>
      </c>
      <c r="RMD22" s="1954">
        <f t="shared" si="199"/>
        <v>0</v>
      </c>
      <c r="RME22" s="1954">
        <f t="shared" si="199"/>
        <v>0</v>
      </c>
      <c r="RMF22" s="1954">
        <f t="shared" si="199"/>
        <v>0</v>
      </c>
      <c r="RMG22" s="1954">
        <f t="shared" si="199"/>
        <v>0</v>
      </c>
      <c r="RMH22" s="1954">
        <f t="shared" si="199"/>
        <v>0</v>
      </c>
      <c r="RMI22" s="1954">
        <f t="shared" si="199"/>
        <v>0</v>
      </c>
      <c r="RMJ22" s="1954">
        <f t="shared" si="199"/>
        <v>0</v>
      </c>
      <c r="RMK22" s="1954">
        <f t="shared" si="199"/>
        <v>0</v>
      </c>
      <c r="RML22" s="1954">
        <f t="shared" si="199"/>
        <v>0</v>
      </c>
      <c r="RMM22" s="1954">
        <f t="shared" si="199"/>
        <v>0</v>
      </c>
      <c r="RMN22" s="1954">
        <f t="shared" si="199"/>
        <v>0</v>
      </c>
      <c r="RMO22" s="1954">
        <f t="shared" si="199"/>
        <v>0</v>
      </c>
      <c r="RMP22" s="1954">
        <f t="shared" si="199"/>
        <v>0</v>
      </c>
      <c r="RMQ22" s="1954">
        <f t="shared" si="199"/>
        <v>0</v>
      </c>
      <c r="RMR22" s="1954">
        <f t="shared" si="199"/>
        <v>0</v>
      </c>
      <c r="RMS22" s="1954">
        <f t="shared" si="199"/>
        <v>0</v>
      </c>
      <c r="RMT22" s="1954">
        <f t="shared" si="199"/>
        <v>0</v>
      </c>
      <c r="RMU22" s="1954">
        <f t="shared" si="199"/>
        <v>0</v>
      </c>
      <c r="RMV22" s="1954">
        <f t="shared" si="199"/>
        <v>0</v>
      </c>
      <c r="RMW22" s="1954">
        <f t="shared" si="199"/>
        <v>0</v>
      </c>
      <c r="RMX22" s="1954">
        <f t="shared" si="199"/>
        <v>0</v>
      </c>
      <c r="RMY22" s="1954">
        <f t="shared" si="199"/>
        <v>0</v>
      </c>
      <c r="RMZ22" s="1954">
        <f t="shared" si="199"/>
        <v>0</v>
      </c>
      <c r="RNA22" s="1954">
        <f t="shared" si="199"/>
        <v>0</v>
      </c>
      <c r="RNB22" s="1954">
        <f t="shared" si="199"/>
        <v>0</v>
      </c>
      <c r="RNC22" s="1954">
        <f t="shared" si="199"/>
        <v>0</v>
      </c>
      <c r="RND22" s="1954">
        <f t="shared" si="199"/>
        <v>0</v>
      </c>
      <c r="RNE22" s="1954">
        <f t="shared" si="199"/>
        <v>0</v>
      </c>
      <c r="RNF22" s="1954">
        <f t="shared" si="199"/>
        <v>0</v>
      </c>
      <c r="RNG22" s="1954">
        <f t="shared" si="199"/>
        <v>0</v>
      </c>
      <c r="RNH22" s="1954">
        <f t="shared" si="199"/>
        <v>0</v>
      </c>
      <c r="RNI22" s="1954">
        <f t="shared" si="199"/>
        <v>0</v>
      </c>
      <c r="RNJ22" s="1954">
        <f t="shared" si="199"/>
        <v>0</v>
      </c>
      <c r="RNK22" s="1954">
        <f t="shared" si="199"/>
        <v>0</v>
      </c>
      <c r="RNL22" s="1954">
        <f t="shared" si="199"/>
        <v>0</v>
      </c>
      <c r="RNM22" s="1954">
        <f t="shared" si="199"/>
        <v>0</v>
      </c>
      <c r="RNN22" s="1954">
        <f t="shared" si="199"/>
        <v>0</v>
      </c>
      <c r="RNO22" s="1954">
        <f t="shared" si="199"/>
        <v>0</v>
      </c>
      <c r="RNP22" s="1954">
        <f t="shared" si="199"/>
        <v>0</v>
      </c>
      <c r="RNQ22" s="1954">
        <f t="shared" si="199"/>
        <v>0</v>
      </c>
      <c r="RNR22" s="1954">
        <f t="shared" si="199"/>
        <v>0</v>
      </c>
      <c r="RNS22" s="1954">
        <f t="shared" si="199"/>
        <v>0</v>
      </c>
      <c r="RNT22" s="1954">
        <f t="shared" si="199"/>
        <v>0</v>
      </c>
      <c r="RNU22" s="1954">
        <f t="shared" si="199"/>
        <v>0</v>
      </c>
      <c r="RNV22" s="1954">
        <f t="shared" si="199"/>
        <v>0</v>
      </c>
      <c r="RNW22" s="1954">
        <f t="shared" ref="RNW22:RQH22" si="200">IF(AND(RNW$26="End of period",RNW$25="Revenue"),RNW9,0)</f>
        <v>0</v>
      </c>
      <c r="RNX22" s="1954">
        <f t="shared" si="200"/>
        <v>0</v>
      </c>
      <c r="RNY22" s="1954">
        <f t="shared" si="200"/>
        <v>0</v>
      </c>
      <c r="RNZ22" s="1954">
        <f t="shared" si="200"/>
        <v>0</v>
      </c>
      <c r="ROA22" s="1954">
        <f t="shared" si="200"/>
        <v>0</v>
      </c>
      <c r="ROB22" s="1954">
        <f t="shared" si="200"/>
        <v>0</v>
      </c>
      <c r="ROC22" s="1954">
        <f t="shared" si="200"/>
        <v>0</v>
      </c>
      <c r="ROD22" s="1954">
        <f t="shared" si="200"/>
        <v>0</v>
      </c>
      <c r="ROE22" s="1954">
        <f t="shared" si="200"/>
        <v>0</v>
      </c>
      <c r="ROF22" s="1954">
        <f t="shared" si="200"/>
        <v>0</v>
      </c>
      <c r="ROG22" s="1954">
        <f t="shared" si="200"/>
        <v>0</v>
      </c>
      <c r="ROH22" s="1954">
        <f t="shared" si="200"/>
        <v>0</v>
      </c>
      <c r="ROI22" s="1954">
        <f t="shared" si="200"/>
        <v>0</v>
      </c>
      <c r="ROJ22" s="1954">
        <f t="shared" si="200"/>
        <v>0</v>
      </c>
      <c r="ROK22" s="1954">
        <f t="shared" si="200"/>
        <v>0</v>
      </c>
      <c r="ROL22" s="1954">
        <f t="shared" si="200"/>
        <v>0</v>
      </c>
      <c r="ROM22" s="1954">
        <f t="shared" si="200"/>
        <v>0</v>
      </c>
      <c r="RON22" s="1954">
        <f t="shared" si="200"/>
        <v>0</v>
      </c>
      <c r="ROO22" s="1954">
        <f t="shared" si="200"/>
        <v>0</v>
      </c>
      <c r="ROP22" s="1954">
        <f t="shared" si="200"/>
        <v>0</v>
      </c>
      <c r="ROQ22" s="1954">
        <f t="shared" si="200"/>
        <v>0</v>
      </c>
      <c r="ROR22" s="1954">
        <f t="shared" si="200"/>
        <v>0</v>
      </c>
      <c r="ROS22" s="1954">
        <f t="shared" si="200"/>
        <v>0</v>
      </c>
      <c r="ROT22" s="1954">
        <f t="shared" si="200"/>
        <v>0</v>
      </c>
      <c r="ROU22" s="1954">
        <f t="shared" si="200"/>
        <v>0</v>
      </c>
      <c r="ROV22" s="1954">
        <f t="shared" si="200"/>
        <v>0</v>
      </c>
      <c r="ROW22" s="1954">
        <f t="shared" si="200"/>
        <v>0</v>
      </c>
      <c r="ROX22" s="1954">
        <f t="shared" si="200"/>
        <v>0</v>
      </c>
      <c r="ROY22" s="1954">
        <f t="shared" si="200"/>
        <v>0</v>
      </c>
      <c r="ROZ22" s="1954">
        <f t="shared" si="200"/>
        <v>0</v>
      </c>
      <c r="RPA22" s="1954">
        <f t="shared" si="200"/>
        <v>0</v>
      </c>
      <c r="RPB22" s="1954">
        <f t="shared" si="200"/>
        <v>0</v>
      </c>
      <c r="RPC22" s="1954">
        <f t="shared" si="200"/>
        <v>0</v>
      </c>
      <c r="RPD22" s="1954">
        <f t="shared" si="200"/>
        <v>0</v>
      </c>
      <c r="RPE22" s="1954">
        <f t="shared" si="200"/>
        <v>0</v>
      </c>
      <c r="RPF22" s="1954">
        <f t="shared" si="200"/>
        <v>0</v>
      </c>
      <c r="RPG22" s="1954">
        <f t="shared" si="200"/>
        <v>0</v>
      </c>
      <c r="RPH22" s="1954">
        <f t="shared" si="200"/>
        <v>0</v>
      </c>
      <c r="RPI22" s="1954">
        <f t="shared" si="200"/>
        <v>0</v>
      </c>
      <c r="RPJ22" s="1954">
        <f t="shared" si="200"/>
        <v>0</v>
      </c>
      <c r="RPK22" s="1954">
        <f t="shared" si="200"/>
        <v>0</v>
      </c>
      <c r="RPL22" s="1954">
        <f t="shared" si="200"/>
        <v>0</v>
      </c>
      <c r="RPM22" s="1954">
        <f t="shared" si="200"/>
        <v>0</v>
      </c>
      <c r="RPN22" s="1954">
        <f t="shared" si="200"/>
        <v>0</v>
      </c>
      <c r="RPO22" s="1954">
        <f t="shared" si="200"/>
        <v>0</v>
      </c>
      <c r="RPP22" s="1954">
        <f t="shared" si="200"/>
        <v>0</v>
      </c>
      <c r="RPQ22" s="1954">
        <f t="shared" si="200"/>
        <v>0</v>
      </c>
      <c r="RPR22" s="1954">
        <f t="shared" si="200"/>
        <v>0</v>
      </c>
      <c r="RPS22" s="1954">
        <f t="shared" si="200"/>
        <v>0</v>
      </c>
      <c r="RPT22" s="1954">
        <f t="shared" si="200"/>
        <v>0</v>
      </c>
      <c r="RPU22" s="1954">
        <f t="shared" si="200"/>
        <v>0</v>
      </c>
      <c r="RPV22" s="1954">
        <f t="shared" si="200"/>
        <v>0</v>
      </c>
      <c r="RPW22" s="1954">
        <f t="shared" si="200"/>
        <v>0</v>
      </c>
      <c r="RPX22" s="1954">
        <f t="shared" si="200"/>
        <v>0</v>
      </c>
      <c r="RPY22" s="1954">
        <f t="shared" si="200"/>
        <v>0</v>
      </c>
      <c r="RPZ22" s="1954">
        <f t="shared" si="200"/>
        <v>0</v>
      </c>
      <c r="RQA22" s="1954">
        <f t="shared" si="200"/>
        <v>0</v>
      </c>
      <c r="RQB22" s="1954">
        <f t="shared" si="200"/>
        <v>0</v>
      </c>
      <c r="RQC22" s="1954">
        <f t="shared" si="200"/>
        <v>0</v>
      </c>
      <c r="RQD22" s="1954">
        <f t="shared" si="200"/>
        <v>0</v>
      </c>
      <c r="RQE22" s="1954">
        <f t="shared" si="200"/>
        <v>0</v>
      </c>
      <c r="RQF22" s="1954">
        <f t="shared" si="200"/>
        <v>0</v>
      </c>
      <c r="RQG22" s="1954">
        <f t="shared" si="200"/>
        <v>0</v>
      </c>
      <c r="RQH22" s="1954">
        <f t="shared" si="200"/>
        <v>0</v>
      </c>
      <c r="RQI22" s="1954">
        <f t="shared" ref="RQI22:RST22" si="201">IF(AND(RQI$26="End of period",RQI$25="Revenue"),RQI9,0)</f>
        <v>0</v>
      </c>
      <c r="RQJ22" s="1954">
        <f t="shared" si="201"/>
        <v>0</v>
      </c>
      <c r="RQK22" s="1954">
        <f t="shared" si="201"/>
        <v>0</v>
      </c>
      <c r="RQL22" s="1954">
        <f t="shared" si="201"/>
        <v>0</v>
      </c>
      <c r="RQM22" s="1954">
        <f t="shared" si="201"/>
        <v>0</v>
      </c>
      <c r="RQN22" s="1954">
        <f t="shared" si="201"/>
        <v>0</v>
      </c>
      <c r="RQO22" s="1954">
        <f t="shared" si="201"/>
        <v>0</v>
      </c>
      <c r="RQP22" s="1954">
        <f t="shared" si="201"/>
        <v>0</v>
      </c>
      <c r="RQQ22" s="1954">
        <f t="shared" si="201"/>
        <v>0</v>
      </c>
      <c r="RQR22" s="1954">
        <f t="shared" si="201"/>
        <v>0</v>
      </c>
      <c r="RQS22" s="1954">
        <f t="shared" si="201"/>
        <v>0</v>
      </c>
      <c r="RQT22" s="1954">
        <f t="shared" si="201"/>
        <v>0</v>
      </c>
      <c r="RQU22" s="1954">
        <f t="shared" si="201"/>
        <v>0</v>
      </c>
      <c r="RQV22" s="1954">
        <f t="shared" si="201"/>
        <v>0</v>
      </c>
      <c r="RQW22" s="1954">
        <f t="shared" si="201"/>
        <v>0</v>
      </c>
      <c r="RQX22" s="1954">
        <f t="shared" si="201"/>
        <v>0</v>
      </c>
      <c r="RQY22" s="1954">
        <f t="shared" si="201"/>
        <v>0</v>
      </c>
      <c r="RQZ22" s="1954">
        <f t="shared" si="201"/>
        <v>0</v>
      </c>
      <c r="RRA22" s="1954">
        <f t="shared" si="201"/>
        <v>0</v>
      </c>
      <c r="RRB22" s="1954">
        <f t="shared" si="201"/>
        <v>0</v>
      </c>
      <c r="RRC22" s="1954">
        <f t="shared" si="201"/>
        <v>0</v>
      </c>
      <c r="RRD22" s="1954">
        <f t="shared" si="201"/>
        <v>0</v>
      </c>
      <c r="RRE22" s="1954">
        <f t="shared" si="201"/>
        <v>0</v>
      </c>
      <c r="RRF22" s="1954">
        <f t="shared" si="201"/>
        <v>0</v>
      </c>
      <c r="RRG22" s="1954">
        <f t="shared" si="201"/>
        <v>0</v>
      </c>
      <c r="RRH22" s="1954">
        <f t="shared" si="201"/>
        <v>0</v>
      </c>
      <c r="RRI22" s="1954">
        <f t="shared" si="201"/>
        <v>0</v>
      </c>
      <c r="RRJ22" s="1954">
        <f t="shared" si="201"/>
        <v>0</v>
      </c>
      <c r="RRK22" s="1954">
        <f t="shared" si="201"/>
        <v>0</v>
      </c>
      <c r="RRL22" s="1954">
        <f t="shared" si="201"/>
        <v>0</v>
      </c>
      <c r="RRM22" s="1954">
        <f t="shared" si="201"/>
        <v>0</v>
      </c>
      <c r="RRN22" s="1954">
        <f t="shared" si="201"/>
        <v>0</v>
      </c>
      <c r="RRO22" s="1954">
        <f t="shared" si="201"/>
        <v>0</v>
      </c>
      <c r="RRP22" s="1954">
        <f t="shared" si="201"/>
        <v>0</v>
      </c>
      <c r="RRQ22" s="1954">
        <f t="shared" si="201"/>
        <v>0</v>
      </c>
      <c r="RRR22" s="1954">
        <f t="shared" si="201"/>
        <v>0</v>
      </c>
      <c r="RRS22" s="1954">
        <f t="shared" si="201"/>
        <v>0</v>
      </c>
      <c r="RRT22" s="1954">
        <f t="shared" si="201"/>
        <v>0</v>
      </c>
      <c r="RRU22" s="1954">
        <f t="shared" si="201"/>
        <v>0</v>
      </c>
      <c r="RRV22" s="1954">
        <f t="shared" si="201"/>
        <v>0</v>
      </c>
      <c r="RRW22" s="1954">
        <f t="shared" si="201"/>
        <v>0</v>
      </c>
      <c r="RRX22" s="1954">
        <f t="shared" si="201"/>
        <v>0</v>
      </c>
      <c r="RRY22" s="1954">
        <f t="shared" si="201"/>
        <v>0</v>
      </c>
      <c r="RRZ22" s="1954">
        <f t="shared" si="201"/>
        <v>0</v>
      </c>
      <c r="RSA22" s="1954">
        <f t="shared" si="201"/>
        <v>0</v>
      </c>
      <c r="RSB22" s="1954">
        <f t="shared" si="201"/>
        <v>0</v>
      </c>
      <c r="RSC22" s="1954">
        <f t="shared" si="201"/>
        <v>0</v>
      </c>
      <c r="RSD22" s="1954">
        <f t="shared" si="201"/>
        <v>0</v>
      </c>
      <c r="RSE22" s="1954">
        <f t="shared" si="201"/>
        <v>0</v>
      </c>
      <c r="RSF22" s="1954">
        <f t="shared" si="201"/>
        <v>0</v>
      </c>
      <c r="RSG22" s="1954">
        <f t="shared" si="201"/>
        <v>0</v>
      </c>
      <c r="RSH22" s="1954">
        <f t="shared" si="201"/>
        <v>0</v>
      </c>
      <c r="RSI22" s="1954">
        <f t="shared" si="201"/>
        <v>0</v>
      </c>
      <c r="RSJ22" s="1954">
        <f t="shared" si="201"/>
        <v>0</v>
      </c>
      <c r="RSK22" s="1954">
        <f t="shared" si="201"/>
        <v>0</v>
      </c>
      <c r="RSL22" s="1954">
        <f t="shared" si="201"/>
        <v>0</v>
      </c>
      <c r="RSM22" s="1954">
        <f t="shared" si="201"/>
        <v>0</v>
      </c>
      <c r="RSN22" s="1954">
        <f t="shared" si="201"/>
        <v>0</v>
      </c>
      <c r="RSO22" s="1954">
        <f t="shared" si="201"/>
        <v>0</v>
      </c>
      <c r="RSP22" s="1954">
        <f t="shared" si="201"/>
        <v>0</v>
      </c>
      <c r="RSQ22" s="1954">
        <f t="shared" si="201"/>
        <v>0</v>
      </c>
      <c r="RSR22" s="1954">
        <f t="shared" si="201"/>
        <v>0</v>
      </c>
      <c r="RSS22" s="1954">
        <f t="shared" si="201"/>
        <v>0</v>
      </c>
      <c r="RST22" s="1954">
        <f t="shared" si="201"/>
        <v>0</v>
      </c>
      <c r="RSU22" s="1954">
        <f t="shared" ref="RSU22:RVF22" si="202">IF(AND(RSU$26="End of period",RSU$25="Revenue"),RSU9,0)</f>
        <v>0</v>
      </c>
      <c r="RSV22" s="1954">
        <f t="shared" si="202"/>
        <v>0</v>
      </c>
      <c r="RSW22" s="1954">
        <f t="shared" si="202"/>
        <v>0</v>
      </c>
      <c r="RSX22" s="1954">
        <f t="shared" si="202"/>
        <v>0</v>
      </c>
      <c r="RSY22" s="1954">
        <f t="shared" si="202"/>
        <v>0</v>
      </c>
      <c r="RSZ22" s="1954">
        <f t="shared" si="202"/>
        <v>0</v>
      </c>
      <c r="RTA22" s="1954">
        <f t="shared" si="202"/>
        <v>0</v>
      </c>
      <c r="RTB22" s="1954">
        <f t="shared" si="202"/>
        <v>0</v>
      </c>
      <c r="RTC22" s="1954">
        <f t="shared" si="202"/>
        <v>0</v>
      </c>
      <c r="RTD22" s="1954">
        <f t="shared" si="202"/>
        <v>0</v>
      </c>
      <c r="RTE22" s="1954">
        <f t="shared" si="202"/>
        <v>0</v>
      </c>
      <c r="RTF22" s="1954">
        <f t="shared" si="202"/>
        <v>0</v>
      </c>
      <c r="RTG22" s="1954">
        <f t="shared" si="202"/>
        <v>0</v>
      </c>
      <c r="RTH22" s="1954">
        <f t="shared" si="202"/>
        <v>0</v>
      </c>
      <c r="RTI22" s="1954">
        <f t="shared" si="202"/>
        <v>0</v>
      </c>
      <c r="RTJ22" s="1954">
        <f t="shared" si="202"/>
        <v>0</v>
      </c>
      <c r="RTK22" s="1954">
        <f t="shared" si="202"/>
        <v>0</v>
      </c>
      <c r="RTL22" s="1954">
        <f t="shared" si="202"/>
        <v>0</v>
      </c>
      <c r="RTM22" s="1954">
        <f t="shared" si="202"/>
        <v>0</v>
      </c>
      <c r="RTN22" s="1954">
        <f t="shared" si="202"/>
        <v>0</v>
      </c>
      <c r="RTO22" s="1954">
        <f t="shared" si="202"/>
        <v>0</v>
      </c>
      <c r="RTP22" s="1954">
        <f t="shared" si="202"/>
        <v>0</v>
      </c>
      <c r="RTQ22" s="1954">
        <f t="shared" si="202"/>
        <v>0</v>
      </c>
      <c r="RTR22" s="1954">
        <f t="shared" si="202"/>
        <v>0</v>
      </c>
      <c r="RTS22" s="1954">
        <f t="shared" si="202"/>
        <v>0</v>
      </c>
      <c r="RTT22" s="1954">
        <f t="shared" si="202"/>
        <v>0</v>
      </c>
      <c r="RTU22" s="1954">
        <f t="shared" si="202"/>
        <v>0</v>
      </c>
      <c r="RTV22" s="1954">
        <f t="shared" si="202"/>
        <v>0</v>
      </c>
      <c r="RTW22" s="1954">
        <f t="shared" si="202"/>
        <v>0</v>
      </c>
      <c r="RTX22" s="1954">
        <f t="shared" si="202"/>
        <v>0</v>
      </c>
      <c r="RTY22" s="1954">
        <f t="shared" si="202"/>
        <v>0</v>
      </c>
      <c r="RTZ22" s="1954">
        <f t="shared" si="202"/>
        <v>0</v>
      </c>
      <c r="RUA22" s="1954">
        <f t="shared" si="202"/>
        <v>0</v>
      </c>
      <c r="RUB22" s="1954">
        <f t="shared" si="202"/>
        <v>0</v>
      </c>
      <c r="RUC22" s="1954">
        <f t="shared" si="202"/>
        <v>0</v>
      </c>
      <c r="RUD22" s="1954">
        <f t="shared" si="202"/>
        <v>0</v>
      </c>
      <c r="RUE22" s="1954">
        <f t="shared" si="202"/>
        <v>0</v>
      </c>
      <c r="RUF22" s="1954">
        <f t="shared" si="202"/>
        <v>0</v>
      </c>
      <c r="RUG22" s="1954">
        <f t="shared" si="202"/>
        <v>0</v>
      </c>
      <c r="RUH22" s="1954">
        <f t="shared" si="202"/>
        <v>0</v>
      </c>
      <c r="RUI22" s="1954">
        <f t="shared" si="202"/>
        <v>0</v>
      </c>
      <c r="RUJ22" s="1954">
        <f t="shared" si="202"/>
        <v>0</v>
      </c>
      <c r="RUK22" s="1954">
        <f t="shared" si="202"/>
        <v>0</v>
      </c>
      <c r="RUL22" s="1954">
        <f t="shared" si="202"/>
        <v>0</v>
      </c>
      <c r="RUM22" s="1954">
        <f t="shared" si="202"/>
        <v>0</v>
      </c>
      <c r="RUN22" s="1954">
        <f t="shared" si="202"/>
        <v>0</v>
      </c>
      <c r="RUO22" s="1954">
        <f t="shared" si="202"/>
        <v>0</v>
      </c>
      <c r="RUP22" s="1954">
        <f t="shared" si="202"/>
        <v>0</v>
      </c>
      <c r="RUQ22" s="1954">
        <f t="shared" si="202"/>
        <v>0</v>
      </c>
      <c r="RUR22" s="1954">
        <f t="shared" si="202"/>
        <v>0</v>
      </c>
      <c r="RUS22" s="1954">
        <f t="shared" si="202"/>
        <v>0</v>
      </c>
      <c r="RUT22" s="1954">
        <f t="shared" si="202"/>
        <v>0</v>
      </c>
      <c r="RUU22" s="1954">
        <f t="shared" si="202"/>
        <v>0</v>
      </c>
      <c r="RUV22" s="1954">
        <f t="shared" si="202"/>
        <v>0</v>
      </c>
      <c r="RUW22" s="1954">
        <f t="shared" si="202"/>
        <v>0</v>
      </c>
      <c r="RUX22" s="1954">
        <f t="shared" si="202"/>
        <v>0</v>
      </c>
      <c r="RUY22" s="1954">
        <f t="shared" si="202"/>
        <v>0</v>
      </c>
      <c r="RUZ22" s="1954">
        <f t="shared" si="202"/>
        <v>0</v>
      </c>
      <c r="RVA22" s="1954">
        <f t="shared" si="202"/>
        <v>0</v>
      </c>
      <c r="RVB22" s="1954">
        <f t="shared" si="202"/>
        <v>0</v>
      </c>
      <c r="RVC22" s="1954">
        <f t="shared" si="202"/>
        <v>0</v>
      </c>
      <c r="RVD22" s="1954">
        <f t="shared" si="202"/>
        <v>0</v>
      </c>
      <c r="RVE22" s="1954">
        <f t="shared" si="202"/>
        <v>0</v>
      </c>
      <c r="RVF22" s="1954">
        <f t="shared" si="202"/>
        <v>0</v>
      </c>
      <c r="RVG22" s="1954">
        <f t="shared" ref="RVG22:RXR22" si="203">IF(AND(RVG$26="End of period",RVG$25="Revenue"),RVG9,0)</f>
        <v>0</v>
      </c>
      <c r="RVH22" s="1954">
        <f t="shared" si="203"/>
        <v>0</v>
      </c>
      <c r="RVI22" s="1954">
        <f t="shared" si="203"/>
        <v>0</v>
      </c>
      <c r="RVJ22" s="1954">
        <f t="shared" si="203"/>
        <v>0</v>
      </c>
      <c r="RVK22" s="1954">
        <f t="shared" si="203"/>
        <v>0</v>
      </c>
      <c r="RVL22" s="1954">
        <f t="shared" si="203"/>
        <v>0</v>
      </c>
      <c r="RVM22" s="1954">
        <f t="shared" si="203"/>
        <v>0</v>
      </c>
      <c r="RVN22" s="1954">
        <f t="shared" si="203"/>
        <v>0</v>
      </c>
      <c r="RVO22" s="1954">
        <f t="shared" si="203"/>
        <v>0</v>
      </c>
      <c r="RVP22" s="1954">
        <f t="shared" si="203"/>
        <v>0</v>
      </c>
      <c r="RVQ22" s="1954">
        <f t="shared" si="203"/>
        <v>0</v>
      </c>
      <c r="RVR22" s="1954">
        <f t="shared" si="203"/>
        <v>0</v>
      </c>
      <c r="RVS22" s="1954">
        <f t="shared" si="203"/>
        <v>0</v>
      </c>
      <c r="RVT22" s="1954">
        <f t="shared" si="203"/>
        <v>0</v>
      </c>
      <c r="RVU22" s="1954">
        <f t="shared" si="203"/>
        <v>0</v>
      </c>
      <c r="RVV22" s="1954">
        <f t="shared" si="203"/>
        <v>0</v>
      </c>
      <c r="RVW22" s="1954">
        <f t="shared" si="203"/>
        <v>0</v>
      </c>
      <c r="RVX22" s="1954">
        <f t="shared" si="203"/>
        <v>0</v>
      </c>
      <c r="RVY22" s="1954">
        <f t="shared" si="203"/>
        <v>0</v>
      </c>
      <c r="RVZ22" s="1954">
        <f t="shared" si="203"/>
        <v>0</v>
      </c>
      <c r="RWA22" s="1954">
        <f t="shared" si="203"/>
        <v>0</v>
      </c>
      <c r="RWB22" s="1954">
        <f t="shared" si="203"/>
        <v>0</v>
      </c>
      <c r="RWC22" s="1954">
        <f t="shared" si="203"/>
        <v>0</v>
      </c>
      <c r="RWD22" s="1954">
        <f t="shared" si="203"/>
        <v>0</v>
      </c>
      <c r="RWE22" s="1954">
        <f t="shared" si="203"/>
        <v>0</v>
      </c>
      <c r="RWF22" s="1954">
        <f t="shared" si="203"/>
        <v>0</v>
      </c>
      <c r="RWG22" s="1954">
        <f t="shared" si="203"/>
        <v>0</v>
      </c>
      <c r="RWH22" s="1954">
        <f t="shared" si="203"/>
        <v>0</v>
      </c>
      <c r="RWI22" s="1954">
        <f t="shared" si="203"/>
        <v>0</v>
      </c>
      <c r="RWJ22" s="1954">
        <f t="shared" si="203"/>
        <v>0</v>
      </c>
      <c r="RWK22" s="1954">
        <f t="shared" si="203"/>
        <v>0</v>
      </c>
      <c r="RWL22" s="1954">
        <f t="shared" si="203"/>
        <v>0</v>
      </c>
      <c r="RWM22" s="1954">
        <f t="shared" si="203"/>
        <v>0</v>
      </c>
      <c r="RWN22" s="1954">
        <f t="shared" si="203"/>
        <v>0</v>
      </c>
      <c r="RWO22" s="1954">
        <f t="shared" si="203"/>
        <v>0</v>
      </c>
      <c r="RWP22" s="1954">
        <f t="shared" si="203"/>
        <v>0</v>
      </c>
      <c r="RWQ22" s="1954">
        <f t="shared" si="203"/>
        <v>0</v>
      </c>
      <c r="RWR22" s="1954">
        <f t="shared" si="203"/>
        <v>0</v>
      </c>
      <c r="RWS22" s="1954">
        <f t="shared" si="203"/>
        <v>0</v>
      </c>
      <c r="RWT22" s="1954">
        <f t="shared" si="203"/>
        <v>0</v>
      </c>
      <c r="RWU22" s="1954">
        <f t="shared" si="203"/>
        <v>0</v>
      </c>
      <c r="RWV22" s="1954">
        <f t="shared" si="203"/>
        <v>0</v>
      </c>
      <c r="RWW22" s="1954">
        <f t="shared" si="203"/>
        <v>0</v>
      </c>
      <c r="RWX22" s="1954">
        <f t="shared" si="203"/>
        <v>0</v>
      </c>
      <c r="RWY22" s="1954">
        <f t="shared" si="203"/>
        <v>0</v>
      </c>
      <c r="RWZ22" s="1954">
        <f t="shared" si="203"/>
        <v>0</v>
      </c>
      <c r="RXA22" s="1954">
        <f t="shared" si="203"/>
        <v>0</v>
      </c>
      <c r="RXB22" s="1954">
        <f t="shared" si="203"/>
        <v>0</v>
      </c>
      <c r="RXC22" s="1954">
        <f t="shared" si="203"/>
        <v>0</v>
      </c>
      <c r="RXD22" s="1954">
        <f t="shared" si="203"/>
        <v>0</v>
      </c>
      <c r="RXE22" s="1954">
        <f t="shared" si="203"/>
        <v>0</v>
      </c>
      <c r="RXF22" s="1954">
        <f t="shared" si="203"/>
        <v>0</v>
      </c>
      <c r="RXG22" s="1954">
        <f t="shared" si="203"/>
        <v>0</v>
      </c>
      <c r="RXH22" s="1954">
        <f t="shared" si="203"/>
        <v>0</v>
      </c>
      <c r="RXI22" s="1954">
        <f t="shared" si="203"/>
        <v>0</v>
      </c>
      <c r="RXJ22" s="1954">
        <f t="shared" si="203"/>
        <v>0</v>
      </c>
      <c r="RXK22" s="1954">
        <f t="shared" si="203"/>
        <v>0</v>
      </c>
      <c r="RXL22" s="1954">
        <f t="shared" si="203"/>
        <v>0</v>
      </c>
      <c r="RXM22" s="1954">
        <f t="shared" si="203"/>
        <v>0</v>
      </c>
      <c r="RXN22" s="1954">
        <f t="shared" si="203"/>
        <v>0</v>
      </c>
      <c r="RXO22" s="1954">
        <f t="shared" si="203"/>
        <v>0</v>
      </c>
      <c r="RXP22" s="1954">
        <f t="shared" si="203"/>
        <v>0</v>
      </c>
      <c r="RXQ22" s="1954">
        <f t="shared" si="203"/>
        <v>0</v>
      </c>
      <c r="RXR22" s="1954">
        <f t="shared" si="203"/>
        <v>0</v>
      </c>
      <c r="RXS22" s="1954">
        <f t="shared" ref="RXS22:SAD22" si="204">IF(AND(RXS$26="End of period",RXS$25="Revenue"),RXS9,0)</f>
        <v>0</v>
      </c>
      <c r="RXT22" s="1954">
        <f t="shared" si="204"/>
        <v>0</v>
      </c>
      <c r="RXU22" s="1954">
        <f t="shared" si="204"/>
        <v>0</v>
      </c>
      <c r="RXV22" s="1954">
        <f t="shared" si="204"/>
        <v>0</v>
      </c>
      <c r="RXW22" s="1954">
        <f t="shared" si="204"/>
        <v>0</v>
      </c>
      <c r="RXX22" s="1954">
        <f t="shared" si="204"/>
        <v>0</v>
      </c>
      <c r="RXY22" s="1954">
        <f t="shared" si="204"/>
        <v>0</v>
      </c>
      <c r="RXZ22" s="1954">
        <f t="shared" si="204"/>
        <v>0</v>
      </c>
      <c r="RYA22" s="1954">
        <f t="shared" si="204"/>
        <v>0</v>
      </c>
      <c r="RYB22" s="1954">
        <f t="shared" si="204"/>
        <v>0</v>
      </c>
      <c r="RYC22" s="1954">
        <f t="shared" si="204"/>
        <v>0</v>
      </c>
      <c r="RYD22" s="1954">
        <f t="shared" si="204"/>
        <v>0</v>
      </c>
      <c r="RYE22" s="1954">
        <f t="shared" si="204"/>
        <v>0</v>
      </c>
      <c r="RYF22" s="1954">
        <f t="shared" si="204"/>
        <v>0</v>
      </c>
      <c r="RYG22" s="1954">
        <f t="shared" si="204"/>
        <v>0</v>
      </c>
      <c r="RYH22" s="1954">
        <f t="shared" si="204"/>
        <v>0</v>
      </c>
      <c r="RYI22" s="1954">
        <f t="shared" si="204"/>
        <v>0</v>
      </c>
      <c r="RYJ22" s="1954">
        <f t="shared" si="204"/>
        <v>0</v>
      </c>
      <c r="RYK22" s="1954">
        <f t="shared" si="204"/>
        <v>0</v>
      </c>
      <c r="RYL22" s="1954">
        <f t="shared" si="204"/>
        <v>0</v>
      </c>
      <c r="RYM22" s="1954">
        <f t="shared" si="204"/>
        <v>0</v>
      </c>
      <c r="RYN22" s="1954">
        <f t="shared" si="204"/>
        <v>0</v>
      </c>
      <c r="RYO22" s="1954">
        <f t="shared" si="204"/>
        <v>0</v>
      </c>
      <c r="RYP22" s="1954">
        <f t="shared" si="204"/>
        <v>0</v>
      </c>
      <c r="RYQ22" s="1954">
        <f t="shared" si="204"/>
        <v>0</v>
      </c>
      <c r="RYR22" s="1954">
        <f t="shared" si="204"/>
        <v>0</v>
      </c>
      <c r="RYS22" s="1954">
        <f t="shared" si="204"/>
        <v>0</v>
      </c>
      <c r="RYT22" s="1954">
        <f t="shared" si="204"/>
        <v>0</v>
      </c>
      <c r="RYU22" s="1954">
        <f t="shared" si="204"/>
        <v>0</v>
      </c>
      <c r="RYV22" s="1954">
        <f t="shared" si="204"/>
        <v>0</v>
      </c>
      <c r="RYW22" s="1954">
        <f t="shared" si="204"/>
        <v>0</v>
      </c>
      <c r="RYX22" s="1954">
        <f t="shared" si="204"/>
        <v>0</v>
      </c>
      <c r="RYY22" s="1954">
        <f t="shared" si="204"/>
        <v>0</v>
      </c>
      <c r="RYZ22" s="1954">
        <f t="shared" si="204"/>
        <v>0</v>
      </c>
      <c r="RZA22" s="1954">
        <f t="shared" si="204"/>
        <v>0</v>
      </c>
      <c r="RZB22" s="1954">
        <f t="shared" si="204"/>
        <v>0</v>
      </c>
      <c r="RZC22" s="1954">
        <f t="shared" si="204"/>
        <v>0</v>
      </c>
      <c r="RZD22" s="1954">
        <f t="shared" si="204"/>
        <v>0</v>
      </c>
      <c r="RZE22" s="1954">
        <f t="shared" si="204"/>
        <v>0</v>
      </c>
      <c r="RZF22" s="1954">
        <f t="shared" si="204"/>
        <v>0</v>
      </c>
      <c r="RZG22" s="1954">
        <f t="shared" si="204"/>
        <v>0</v>
      </c>
      <c r="RZH22" s="1954">
        <f t="shared" si="204"/>
        <v>0</v>
      </c>
      <c r="RZI22" s="1954">
        <f t="shared" si="204"/>
        <v>0</v>
      </c>
      <c r="RZJ22" s="1954">
        <f t="shared" si="204"/>
        <v>0</v>
      </c>
      <c r="RZK22" s="1954">
        <f t="shared" si="204"/>
        <v>0</v>
      </c>
      <c r="RZL22" s="1954">
        <f t="shared" si="204"/>
        <v>0</v>
      </c>
      <c r="RZM22" s="1954">
        <f t="shared" si="204"/>
        <v>0</v>
      </c>
      <c r="RZN22" s="1954">
        <f t="shared" si="204"/>
        <v>0</v>
      </c>
      <c r="RZO22" s="1954">
        <f t="shared" si="204"/>
        <v>0</v>
      </c>
      <c r="RZP22" s="1954">
        <f t="shared" si="204"/>
        <v>0</v>
      </c>
      <c r="RZQ22" s="1954">
        <f t="shared" si="204"/>
        <v>0</v>
      </c>
      <c r="RZR22" s="1954">
        <f t="shared" si="204"/>
        <v>0</v>
      </c>
      <c r="RZS22" s="1954">
        <f t="shared" si="204"/>
        <v>0</v>
      </c>
      <c r="RZT22" s="1954">
        <f t="shared" si="204"/>
        <v>0</v>
      </c>
      <c r="RZU22" s="1954">
        <f t="shared" si="204"/>
        <v>0</v>
      </c>
      <c r="RZV22" s="1954">
        <f t="shared" si="204"/>
        <v>0</v>
      </c>
      <c r="RZW22" s="1954">
        <f t="shared" si="204"/>
        <v>0</v>
      </c>
      <c r="RZX22" s="1954">
        <f t="shared" si="204"/>
        <v>0</v>
      </c>
      <c r="RZY22" s="1954">
        <f t="shared" si="204"/>
        <v>0</v>
      </c>
      <c r="RZZ22" s="1954">
        <f t="shared" si="204"/>
        <v>0</v>
      </c>
      <c r="SAA22" s="1954">
        <f t="shared" si="204"/>
        <v>0</v>
      </c>
      <c r="SAB22" s="1954">
        <f t="shared" si="204"/>
        <v>0</v>
      </c>
      <c r="SAC22" s="1954">
        <f t="shared" si="204"/>
        <v>0</v>
      </c>
      <c r="SAD22" s="1954">
        <f t="shared" si="204"/>
        <v>0</v>
      </c>
      <c r="SAE22" s="1954">
        <f t="shared" ref="SAE22:SCP22" si="205">IF(AND(SAE$26="End of period",SAE$25="Revenue"),SAE9,0)</f>
        <v>0</v>
      </c>
      <c r="SAF22" s="1954">
        <f t="shared" si="205"/>
        <v>0</v>
      </c>
      <c r="SAG22" s="1954">
        <f t="shared" si="205"/>
        <v>0</v>
      </c>
      <c r="SAH22" s="1954">
        <f t="shared" si="205"/>
        <v>0</v>
      </c>
      <c r="SAI22" s="1954">
        <f t="shared" si="205"/>
        <v>0</v>
      </c>
      <c r="SAJ22" s="1954">
        <f t="shared" si="205"/>
        <v>0</v>
      </c>
      <c r="SAK22" s="1954">
        <f t="shared" si="205"/>
        <v>0</v>
      </c>
      <c r="SAL22" s="1954">
        <f t="shared" si="205"/>
        <v>0</v>
      </c>
      <c r="SAM22" s="1954">
        <f t="shared" si="205"/>
        <v>0</v>
      </c>
      <c r="SAN22" s="1954">
        <f t="shared" si="205"/>
        <v>0</v>
      </c>
      <c r="SAO22" s="1954">
        <f t="shared" si="205"/>
        <v>0</v>
      </c>
      <c r="SAP22" s="1954">
        <f t="shared" si="205"/>
        <v>0</v>
      </c>
      <c r="SAQ22" s="1954">
        <f t="shared" si="205"/>
        <v>0</v>
      </c>
      <c r="SAR22" s="1954">
        <f t="shared" si="205"/>
        <v>0</v>
      </c>
      <c r="SAS22" s="1954">
        <f t="shared" si="205"/>
        <v>0</v>
      </c>
      <c r="SAT22" s="1954">
        <f t="shared" si="205"/>
        <v>0</v>
      </c>
      <c r="SAU22" s="1954">
        <f t="shared" si="205"/>
        <v>0</v>
      </c>
      <c r="SAV22" s="1954">
        <f t="shared" si="205"/>
        <v>0</v>
      </c>
      <c r="SAW22" s="1954">
        <f t="shared" si="205"/>
        <v>0</v>
      </c>
      <c r="SAX22" s="1954">
        <f t="shared" si="205"/>
        <v>0</v>
      </c>
      <c r="SAY22" s="1954">
        <f t="shared" si="205"/>
        <v>0</v>
      </c>
      <c r="SAZ22" s="1954">
        <f t="shared" si="205"/>
        <v>0</v>
      </c>
      <c r="SBA22" s="1954">
        <f t="shared" si="205"/>
        <v>0</v>
      </c>
      <c r="SBB22" s="1954">
        <f t="shared" si="205"/>
        <v>0</v>
      </c>
      <c r="SBC22" s="1954">
        <f t="shared" si="205"/>
        <v>0</v>
      </c>
      <c r="SBD22" s="1954">
        <f t="shared" si="205"/>
        <v>0</v>
      </c>
      <c r="SBE22" s="1954">
        <f t="shared" si="205"/>
        <v>0</v>
      </c>
      <c r="SBF22" s="1954">
        <f t="shared" si="205"/>
        <v>0</v>
      </c>
      <c r="SBG22" s="1954">
        <f t="shared" si="205"/>
        <v>0</v>
      </c>
      <c r="SBH22" s="1954">
        <f t="shared" si="205"/>
        <v>0</v>
      </c>
      <c r="SBI22" s="1954">
        <f t="shared" si="205"/>
        <v>0</v>
      </c>
      <c r="SBJ22" s="1954">
        <f t="shared" si="205"/>
        <v>0</v>
      </c>
      <c r="SBK22" s="1954">
        <f t="shared" si="205"/>
        <v>0</v>
      </c>
      <c r="SBL22" s="1954">
        <f t="shared" si="205"/>
        <v>0</v>
      </c>
      <c r="SBM22" s="1954">
        <f t="shared" si="205"/>
        <v>0</v>
      </c>
      <c r="SBN22" s="1954">
        <f t="shared" si="205"/>
        <v>0</v>
      </c>
      <c r="SBO22" s="1954">
        <f t="shared" si="205"/>
        <v>0</v>
      </c>
      <c r="SBP22" s="1954">
        <f t="shared" si="205"/>
        <v>0</v>
      </c>
      <c r="SBQ22" s="1954">
        <f t="shared" si="205"/>
        <v>0</v>
      </c>
      <c r="SBR22" s="1954">
        <f t="shared" si="205"/>
        <v>0</v>
      </c>
      <c r="SBS22" s="1954">
        <f t="shared" si="205"/>
        <v>0</v>
      </c>
      <c r="SBT22" s="1954">
        <f t="shared" si="205"/>
        <v>0</v>
      </c>
      <c r="SBU22" s="1954">
        <f t="shared" si="205"/>
        <v>0</v>
      </c>
      <c r="SBV22" s="1954">
        <f t="shared" si="205"/>
        <v>0</v>
      </c>
      <c r="SBW22" s="1954">
        <f t="shared" si="205"/>
        <v>0</v>
      </c>
      <c r="SBX22" s="1954">
        <f t="shared" si="205"/>
        <v>0</v>
      </c>
      <c r="SBY22" s="1954">
        <f t="shared" si="205"/>
        <v>0</v>
      </c>
      <c r="SBZ22" s="1954">
        <f t="shared" si="205"/>
        <v>0</v>
      </c>
      <c r="SCA22" s="1954">
        <f t="shared" si="205"/>
        <v>0</v>
      </c>
      <c r="SCB22" s="1954">
        <f t="shared" si="205"/>
        <v>0</v>
      </c>
      <c r="SCC22" s="1954">
        <f t="shared" si="205"/>
        <v>0</v>
      </c>
      <c r="SCD22" s="1954">
        <f t="shared" si="205"/>
        <v>0</v>
      </c>
      <c r="SCE22" s="1954">
        <f t="shared" si="205"/>
        <v>0</v>
      </c>
      <c r="SCF22" s="1954">
        <f t="shared" si="205"/>
        <v>0</v>
      </c>
      <c r="SCG22" s="1954">
        <f t="shared" si="205"/>
        <v>0</v>
      </c>
      <c r="SCH22" s="1954">
        <f t="shared" si="205"/>
        <v>0</v>
      </c>
      <c r="SCI22" s="1954">
        <f t="shared" si="205"/>
        <v>0</v>
      </c>
      <c r="SCJ22" s="1954">
        <f t="shared" si="205"/>
        <v>0</v>
      </c>
      <c r="SCK22" s="1954">
        <f t="shared" si="205"/>
        <v>0</v>
      </c>
      <c r="SCL22" s="1954">
        <f t="shared" si="205"/>
        <v>0</v>
      </c>
      <c r="SCM22" s="1954">
        <f t="shared" si="205"/>
        <v>0</v>
      </c>
      <c r="SCN22" s="1954">
        <f t="shared" si="205"/>
        <v>0</v>
      </c>
      <c r="SCO22" s="1954">
        <f t="shared" si="205"/>
        <v>0</v>
      </c>
      <c r="SCP22" s="1954">
        <f t="shared" si="205"/>
        <v>0</v>
      </c>
      <c r="SCQ22" s="1954">
        <f t="shared" ref="SCQ22:SFB22" si="206">IF(AND(SCQ$26="End of period",SCQ$25="Revenue"),SCQ9,0)</f>
        <v>0</v>
      </c>
      <c r="SCR22" s="1954">
        <f t="shared" si="206"/>
        <v>0</v>
      </c>
      <c r="SCS22" s="1954">
        <f t="shared" si="206"/>
        <v>0</v>
      </c>
      <c r="SCT22" s="1954">
        <f t="shared" si="206"/>
        <v>0</v>
      </c>
      <c r="SCU22" s="1954">
        <f t="shared" si="206"/>
        <v>0</v>
      </c>
      <c r="SCV22" s="1954">
        <f t="shared" si="206"/>
        <v>0</v>
      </c>
      <c r="SCW22" s="1954">
        <f t="shared" si="206"/>
        <v>0</v>
      </c>
      <c r="SCX22" s="1954">
        <f t="shared" si="206"/>
        <v>0</v>
      </c>
      <c r="SCY22" s="1954">
        <f t="shared" si="206"/>
        <v>0</v>
      </c>
      <c r="SCZ22" s="1954">
        <f t="shared" si="206"/>
        <v>0</v>
      </c>
      <c r="SDA22" s="1954">
        <f t="shared" si="206"/>
        <v>0</v>
      </c>
      <c r="SDB22" s="1954">
        <f t="shared" si="206"/>
        <v>0</v>
      </c>
      <c r="SDC22" s="1954">
        <f t="shared" si="206"/>
        <v>0</v>
      </c>
      <c r="SDD22" s="1954">
        <f t="shared" si="206"/>
        <v>0</v>
      </c>
      <c r="SDE22" s="1954">
        <f t="shared" si="206"/>
        <v>0</v>
      </c>
      <c r="SDF22" s="1954">
        <f t="shared" si="206"/>
        <v>0</v>
      </c>
      <c r="SDG22" s="1954">
        <f t="shared" si="206"/>
        <v>0</v>
      </c>
      <c r="SDH22" s="1954">
        <f t="shared" si="206"/>
        <v>0</v>
      </c>
      <c r="SDI22" s="1954">
        <f t="shared" si="206"/>
        <v>0</v>
      </c>
      <c r="SDJ22" s="1954">
        <f t="shared" si="206"/>
        <v>0</v>
      </c>
      <c r="SDK22" s="1954">
        <f t="shared" si="206"/>
        <v>0</v>
      </c>
      <c r="SDL22" s="1954">
        <f t="shared" si="206"/>
        <v>0</v>
      </c>
      <c r="SDM22" s="1954">
        <f t="shared" si="206"/>
        <v>0</v>
      </c>
      <c r="SDN22" s="1954">
        <f t="shared" si="206"/>
        <v>0</v>
      </c>
      <c r="SDO22" s="1954">
        <f t="shared" si="206"/>
        <v>0</v>
      </c>
      <c r="SDP22" s="1954">
        <f t="shared" si="206"/>
        <v>0</v>
      </c>
      <c r="SDQ22" s="1954">
        <f t="shared" si="206"/>
        <v>0</v>
      </c>
      <c r="SDR22" s="1954">
        <f t="shared" si="206"/>
        <v>0</v>
      </c>
      <c r="SDS22" s="1954">
        <f t="shared" si="206"/>
        <v>0</v>
      </c>
      <c r="SDT22" s="1954">
        <f t="shared" si="206"/>
        <v>0</v>
      </c>
      <c r="SDU22" s="1954">
        <f t="shared" si="206"/>
        <v>0</v>
      </c>
      <c r="SDV22" s="1954">
        <f t="shared" si="206"/>
        <v>0</v>
      </c>
      <c r="SDW22" s="1954">
        <f t="shared" si="206"/>
        <v>0</v>
      </c>
      <c r="SDX22" s="1954">
        <f t="shared" si="206"/>
        <v>0</v>
      </c>
      <c r="SDY22" s="1954">
        <f t="shared" si="206"/>
        <v>0</v>
      </c>
      <c r="SDZ22" s="1954">
        <f t="shared" si="206"/>
        <v>0</v>
      </c>
      <c r="SEA22" s="1954">
        <f t="shared" si="206"/>
        <v>0</v>
      </c>
      <c r="SEB22" s="1954">
        <f t="shared" si="206"/>
        <v>0</v>
      </c>
      <c r="SEC22" s="1954">
        <f t="shared" si="206"/>
        <v>0</v>
      </c>
      <c r="SED22" s="1954">
        <f t="shared" si="206"/>
        <v>0</v>
      </c>
      <c r="SEE22" s="1954">
        <f t="shared" si="206"/>
        <v>0</v>
      </c>
      <c r="SEF22" s="1954">
        <f t="shared" si="206"/>
        <v>0</v>
      </c>
      <c r="SEG22" s="1954">
        <f t="shared" si="206"/>
        <v>0</v>
      </c>
      <c r="SEH22" s="1954">
        <f t="shared" si="206"/>
        <v>0</v>
      </c>
      <c r="SEI22" s="1954">
        <f t="shared" si="206"/>
        <v>0</v>
      </c>
      <c r="SEJ22" s="1954">
        <f t="shared" si="206"/>
        <v>0</v>
      </c>
      <c r="SEK22" s="1954">
        <f t="shared" si="206"/>
        <v>0</v>
      </c>
      <c r="SEL22" s="1954">
        <f t="shared" si="206"/>
        <v>0</v>
      </c>
      <c r="SEM22" s="1954">
        <f t="shared" si="206"/>
        <v>0</v>
      </c>
      <c r="SEN22" s="1954">
        <f t="shared" si="206"/>
        <v>0</v>
      </c>
      <c r="SEO22" s="1954">
        <f t="shared" si="206"/>
        <v>0</v>
      </c>
      <c r="SEP22" s="1954">
        <f t="shared" si="206"/>
        <v>0</v>
      </c>
      <c r="SEQ22" s="1954">
        <f t="shared" si="206"/>
        <v>0</v>
      </c>
      <c r="SER22" s="1954">
        <f t="shared" si="206"/>
        <v>0</v>
      </c>
      <c r="SES22" s="1954">
        <f t="shared" si="206"/>
        <v>0</v>
      </c>
      <c r="SET22" s="1954">
        <f t="shared" si="206"/>
        <v>0</v>
      </c>
      <c r="SEU22" s="1954">
        <f t="shared" si="206"/>
        <v>0</v>
      </c>
      <c r="SEV22" s="1954">
        <f t="shared" si="206"/>
        <v>0</v>
      </c>
      <c r="SEW22" s="1954">
        <f t="shared" si="206"/>
        <v>0</v>
      </c>
      <c r="SEX22" s="1954">
        <f t="shared" si="206"/>
        <v>0</v>
      </c>
      <c r="SEY22" s="1954">
        <f t="shared" si="206"/>
        <v>0</v>
      </c>
      <c r="SEZ22" s="1954">
        <f t="shared" si="206"/>
        <v>0</v>
      </c>
      <c r="SFA22" s="1954">
        <f t="shared" si="206"/>
        <v>0</v>
      </c>
      <c r="SFB22" s="1954">
        <f t="shared" si="206"/>
        <v>0</v>
      </c>
      <c r="SFC22" s="1954">
        <f t="shared" ref="SFC22:SHN22" si="207">IF(AND(SFC$26="End of period",SFC$25="Revenue"),SFC9,0)</f>
        <v>0</v>
      </c>
      <c r="SFD22" s="1954">
        <f t="shared" si="207"/>
        <v>0</v>
      </c>
      <c r="SFE22" s="1954">
        <f t="shared" si="207"/>
        <v>0</v>
      </c>
      <c r="SFF22" s="1954">
        <f t="shared" si="207"/>
        <v>0</v>
      </c>
      <c r="SFG22" s="1954">
        <f t="shared" si="207"/>
        <v>0</v>
      </c>
      <c r="SFH22" s="1954">
        <f t="shared" si="207"/>
        <v>0</v>
      </c>
      <c r="SFI22" s="1954">
        <f t="shared" si="207"/>
        <v>0</v>
      </c>
      <c r="SFJ22" s="1954">
        <f t="shared" si="207"/>
        <v>0</v>
      </c>
      <c r="SFK22" s="1954">
        <f t="shared" si="207"/>
        <v>0</v>
      </c>
      <c r="SFL22" s="1954">
        <f t="shared" si="207"/>
        <v>0</v>
      </c>
      <c r="SFM22" s="1954">
        <f t="shared" si="207"/>
        <v>0</v>
      </c>
      <c r="SFN22" s="1954">
        <f t="shared" si="207"/>
        <v>0</v>
      </c>
      <c r="SFO22" s="1954">
        <f t="shared" si="207"/>
        <v>0</v>
      </c>
      <c r="SFP22" s="1954">
        <f t="shared" si="207"/>
        <v>0</v>
      </c>
      <c r="SFQ22" s="1954">
        <f t="shared" si="207"/>
        <v>0</v>
      </c>
      <c r="SFR22" s="1954">
        <f t="shared" si="207"/>
        <v>0</v>
      </c>
      <c r="SFS22" s="1954">
        <f t="shared" si="207"/>
        <v>0</v>
      </c>
      <c r="SFT22" s="1954">
        <f t="shared" si="207"/>
        <v>0</v>
      </c>
      <c r="SFU22" s="1954">
        <f t="shared" si="207"/>
        <v>0</v>
      </c>
      <c r="SFV22" s="1954">
        <f t="shared" si="207"/>
        <v>0</v>
      </c>
      <c r="SFW22" s="1954">
        <f t="shared" si="207"/>
        <v>0</v>
      </c>
      <c r="SFX22" s="1954">
        <f t="shared" si="207"/>
        <v>0</v>
      </c>
      <c r="SFY22" s="1954">
        <f t="shared" si="207"/>
        <v>0</v>
      </c>
      <c r="SFZ22" s="1954">
        <f t="shared" si="207"/>
        <v>0</v>
      </c>
      <c r="SGA22" s="1954">
        <f t="shared" si="207"/>
        <v>0</v>
      </c>
      <c r="SGB22" s="1954">
        <f t="shared" si="207"/>
        <v>0</v>
      </c>
      <c r="SGC22" s="1954">
        <f t="shared" si="207"/>
        <v>0</v>
      </c>
      <c r="SGD22" s="1954">
        <f t="shared" si="207"/>
        <v>0</v>
      </c>
      <c r="SGE22" s="1954">
        <f t="shared" si="207"/>
        <v>0</v>
      </c>
      <c r="SGF22" s="1954">
        <f t="shared" si="207"/>
        <v>0</v>
      </c>
      <c r="SGG22" s="1954">
        <f t="shared" si="207"/>
        <v>0</v>
      </c>
      <c r="SGH22" s="1954">
        <f t="shared" si="207"/>
        <v>0</v>
      </c>
      <c r="SGI22" s="1954">
        <f t="shared" si="207"/>
        <v>0</v>
      </c>
      <c r="SGJ22" s="1954">
        <f t="shared" si="207"/>
        <v>0</v>
      </c>
      <c r="SGK22" s="1954">
        <f t="shared" si="207"/>
        <v>0</v>
      </c>
      <c r="SGL22" s="1954">
        <f t="shared" si="207"/>
        <v>0</v>
      </c>
      <c r="SGM22" s="1954">
        <f t="shared" si="207"/>
        <v>0</v>
      </c>
      <c r="SGN22" s="1954">
        <f t="shared" si="207"/>
        <v>0</v>
      </c>
      <c r="SGO22" s="1954">
        <f t="shared" si="207"/>
        <v>0</v>
      </c>
      <c r="SGP22" s="1954">
        <f t="shared" si="207"/>
        <v>0</v>
      </c>
      <c r="SGQ22" s="1954">
        <f t="shared" si="207"/>
        <v>0</v>
      </c>
      <c r="SGR22" s="1954">
        <f t="shared" si="207"/>
        <v>0</v>
      </c>
      <c r="SGS22" s="1954">
        <f t="shared" si="207"/>
        <v>0</v>
      </c>
      <c r="SGT22" s="1954">
        <f t="shared" si="207"/>
        <v>0</v>
      </c>
      <c r="SGU22" s="1954">
        <f t="shared" si="207"/>
        <v>0</v>
      </c>
      <c r="SGV22" s="1954">
        <f t="shared" si="207"/>
        <v>0</v>
      </c>
      <c r="SGW22" s="1954">
        <f t="shared" si="207"/>
        <v>0</v>
      </c>
      <c r="SGX22" s="1954">
        <f t="shared" si="207"/>
        <v>0</v>
      </c>
      <c r="SGY22" s="1954">
        <f t="shared" si="207"/>
        <v>0</v>
      </c>
      <c r="SGZ22" s="1954">
        <f t="shared" si="207"/>
        <v>0</v>
      </c>
      <c r="SHA22" s="1954">
        <f t="shared" si="207"/>
        <v>0</v>
      </c>
      <c r="SHB22" s="1954">
        <f t="shared" si="207"/>
        <v>0</v>
      </c>
      <c r="SHC22" s="1954">
        <f t="shared" si="207"/>
        <v>0</v>
      </c>
      <c r="SHD22" s="1954">
        <f t="shared" si="207"/>
        <v>0</v>
      </c>
      <c r="SHE22" s="1954">
        <f t="shared" si="207"/>
        <v>0</v>
      </c>
      <c r="SHF22" s="1954">
        <f t="shared" si="207"/>
        <v>0</v>
      </c>
      <c r="SHG22" s="1954">
        <f t="shared" si="207"/>
        <v>0</v>
      </c>
      <c r="SHH22" s="1954">
        <f t="shared" si="207"/>
        <v>0</v>
      </c>
      <c r="SHI22" s="1954">
        <f t="shared" si="207"/>
        <v>0</v>
      </c>
      <c r="SHJ22" s="1954">
        <f t="shared" si="207"/>
        <v>0</v>
      </c>
      <c r="SHK22" s="1954">
        <f t="shared" si="207"/>
        <v>0</v>
      </c>
      <c r="SHL22" s="1954">
        <f t="shared" si="207"/>
        <v>0</v>
      </c>
      <c r="SHM22" s="1954">
        <f t="shared" si="207"/>
        <v>0</v>
      </c>
      <c r="SHN22" s="1954">
        <f t="shared" si="207"/>
        <v>0</v>
      </c>
      <c r="SHO22" s="1954">
        <f t="shared" ref="SHO22:SJZ22" si="208">IF(AND(SHO$26="End of period",SHO$25="Revenue"),SHO9,0)</f>
        <v>0</v>
      </c>
      <c r="SHP22" s="1954">
        <f t="shared" si="208"/>
        <v>0</v>
      </c>
      <c r="SHQ22" s="1954">
        <f t="shared" si="208"/>
        <v>0</v>
      </c>
      <c r="SHR22" s="1954">
        <f t="shared" si="208"/>
        <v>0</v>
      </c>
      <c r="SHS22" s="1954">
        <f t="shared" si="208"/>
        <v>0</v>
      </c>
      <c r="SHT22" s="1954">
        <f t="shared" si="208"/>
        <v>0</v>
      </c>
      <c r="SHU22" s="1954">
        <f t="shared" si="208"/>
        <v>0</v>
      </c>
      <c r="SHV22" s="1954">
        <f t="shared" si="208"/>
        <v>0</v>
      </c>
      <c r="SHW22" s="1954">
        <f t="shared" si="208"/>
        <v>0</v>
      </c>
      <c r="SHX22" s="1954">
        <f t="shared" si="208"/>
        <v>0</v>
      </c>
      <c r="SHY22" s="1954">
        <f t="shared" si="208"/>
        <v>0</v>
      </c>
      <c r="SHZ22" s="1954">
        <f t="shared" si="208"/>
        <v>0</v>
      </c>
      <c r="SIA22" s="1954">
        <f t="shared" si="208"/>
        <v>0</v>
      </c>
      <c r="SIB22" s="1954">
        <f t="shared" si="208"/>
        <v>0</v>
      </c>
      <c r="SIC22" s="1954">
        <f t="shared" si="208"/>
        <v>0</v>
      </c>
      <c r="SID22" s="1954">
        <f t="shared" si="208"/>
        <v>0</v>
      </c>
      <c r="SIE22" s="1954">
        <f t="shared" si="208"/>
        <v>0</v>
      </c>
      <c r="SIF22" s="1954">
        <f t="shared" si="208"/>
        <v>0</v>
      </c>
      <c r="SIG22" s="1954">
        <f t="shared" si="208"/>
        <v>0</v>
      </c>
      <c r="SIH22" s="1954">
        <f t="shared" si="208"/>
        <v>0</v>
      </c>
      <c r="SII22" s="1954">
        <f t="shared" si="208"/>
        <v>0</v>
      </c>
      <c r="SIJ22" s="1954">
        <f t="shared" si="208"/>
        <v>0</v>
      </c>
      <c r="SIK22" s="1954">
        <f t="shared" si="208"/>
        <v>0</v>
      </c>
      <c r="SIL22" s="1954">
        <f t="shared" si="208"/>
        <v>0</v>
      </c>
      <c r="SIM22" s="1954">
        <f t="shared" si="208"/>
        <v>0</v>
      </c>
      <c r="SIN22" s="1954">
        <f t="shared" si="208"/>
        <v>0</v>
      </c>
      <c r="SIO22" s="1954">
        <f t="shared" si="208"/>
        <v>0</v>
      </c>
      <c r="SIP22" s="1954">
        <f t="shared" si="208"/>
        <v>0</v>
      </c>
      <c r="SIQ22" s="1954">
        <f t="shared" si="208"/>
        <v>0</v>
      </c>
      <c r="SIR22" s="1954">
        <f t="shared" si="208"/>
        <v>0</v>
      </c>
      <c r="SIS22" s="1954">
        <f t="shared" si="208"/>
        <v>0</v>
      </c>
      <c r="SIT22" s="1954">
        <f t="shared" si="208"/>
        <v>0</v>
      </c>
      <c r="SIU22" s="1954">
        <f t="shared" si="208"/>
        <v>0</v>
      </c>
      <c r="SIV22" s="1954">
        <f t="shared" si="208"/>
        <v>0</v>
      </c>
      <c r="SIW22" s="1954">
        <f t="shared" si="208"/>
        <v>0</v>
      </c>
      <c r="SIX22" s="1954">
        <f t="shared" si="208"/>
        <v>0</v>
      </c>
      <c r="SIY22" s="1954">
        <f t="shared" si="208"/>
        <v>0</v>
      </c>
      <c r="SIZ22" s="1954">
        <f t="shared" si="208"/>
        <v>0</v>
      </c>
      <c r="SJA22" s="1954">
        <f t="shared" si="208"/>
        <v>0</v>
      </c>
      <c r="SJB22" s="1954">
        <f t="shared" si="208"/>
        <v>0</v>
      </c>
      <c r="SJC22" s="1954">
        <f t="shared" si="208"/>
        <v>0</v>
      </c>
      <c r="SJD22" s="1954">
        <f t="shared" si="208"/>
        <v>0</v>
      </c>
      <c r="SJE22" s="1954">
        <f t="shared" si="208"/>
        <v>0</v>
      </c>
      <c r="SJF22" s="1954">
        <f t="shared" si="208"/>
        <v>0</v>
      </c>
      <c r="SJG22" s="1954">
        <f t="shared" si="208"/>
        <v>0</v>
      </c>
      <c r="SJH22" s="1954">
        <f t="shared" si="208"/>
        <v>0</v>
      </c>
      <c r="SJI22" s="1954">
        <f t="shared" si="208"/>
        <v>0</v>
      </c>
      <c r="SJJ22" s="1954">
        <f t="shared" si="208"/>
        <v>0</v>
      </c>
      <c r="SJK22" s="1954">
        <f t="shared" si="208"/>
        <v>0</v>
      </c>
      <c r="SJL22" s="1954">
        <f t="shared" si="208"/>
        <v>0</v>
      </c>
      <c r="SJM22" s="1954">
        <f t="shared" si="208"/>
        <v>0</v>
      </c>
      <c r="SJN22" s="1954">
        <f t="shared" si="208"/>
        <v>0</v>
      </c>
      <c r="SJO22" s="1954">
        <f t="shared" si="208"/>
        <v>0</v>
      </c>
      <c r="SJP22" s="1954">
        <f t="shared" si="208"/>
        <v>0</v>
      </c>
      <c r="SJQ22" s="1954">
        <f t="shared" si="208"/>
        <v>0</v>
      </c>
      <c r="SJR22" s="1954">
        <f t="shared" si="208"/>
        <v>0</v>
      </c>
      <c r="SJS22" s="1954">
        <f t="shared" si="208"/>
        <v>0</v>
      </c>
      <c r="SJT22" s="1954">
        <f t="shared" si="208"/>
        <v>0</v>
      </c>
      <c r="SJU22" s="1954">
        <f t="shared" si="208"/>
        <v>0</v>
      </c>
      <c r="SJV22" s="1954">
        <f t="shared" si="208"/>
        <v>0</v>
      </c>
      <c r="SJW22" s="1954">
        <f t="shared" si="208"/>
        <v>0</v>
      </c>
      <c r="SJX22" s="1954">
        <f t="shared" si="208"/>
        <v>0</v>
      </c>
      <c r="SJY22" s="1954">
        <f t="shared" si="208"/>
        <v>0</v>
      </c>
      <c r="SJZ22" s="1954">
        <f t="shared" si="208"/>
        <v>0</v>
      </c>
      <c r="SKA22" s="1954">
        <f t="shared" ref="SKA22:SML22" si="209">IF(AND(SKA$26="End of period",SKA$25="Revenue"),SKA9,0)</f>
        <v>0</v>
      </c>
      <c r="SKB22" s="1954">
        <f t="shared" si="209"/>
        <v>0</v>
      </c>
      <c r="SKC22" s="1954">
        <f t="shared" si="209"/>
        <v>0</v>
      </c>
      <c r="SKD22" s="1954">
        <f t="shared" si="209"/>
        <v>0</v>
      </c>
      <c r="SKE22" s="1954">
        <f t="shared" si="209"/>
        <v>0</v>
      </c>
      <c r="SKF22" s="1954">
        <f t="shared" si="209"/>
        <v>0</v>
      </c>
      <c r="SKG22" s="1954">
        <f t="shared" si="209"/>
        <v>0</v>
      </c>
      <c r="SKH22" s="1954">
        <f t="shared" si="209"/>
        <v>0</v>
      </c>
      <c r="SKI22" s="1954">
        <f t="shared" si="209"/>
        <v>0</v>
      </c>
      <c r="SKJ22" s="1954">
        <f t="shared" si="209"/>
        <v>0</v>
      </c>
      <c r="SKK22" s="1954">
        <f t="shared" si="209"/>
        <v>0</v>
      </c>
      <c r="SKL22" s="1954">
        <f t="shared" si="209"/>
        <v>0</v>
      </c>
      <c r="SKM22" s="1954">
        <f t="shared" si="209"/>
        <v>0</v>
      </c>
      <c r="SKN22" s="1954">
        <f t="shared" si="209"/>
        <v>0</v>
      </c>
      <c r="SKO22" s="1954">
        <f t="shared" si="209"/>
        <v>0</v>
      </c>
      <c r="SKP22" s="1954">
        <f t="shared" si="209"/>
        <v>0</v>
      </c>
      <c r="SKQ22" s="1954">
        <f t="shared" si="209"/>
        <v>0</v>
      </c>
      <c r="SKR22" s="1954">
        <f t="shared" si="209"/>
        <v>0</v>
      </c>
      <c r="SKS22" s="1954">
        <f t="shared" si="209"/>
        <v>0</v>
      </c>
      <c r="SKT22" s="1954">
        <f t="shared" si="209"/>
        <v>0</v>
      </c>
      <c r="SKU22" s="1954">
        <f t="shared" si="209"/>
        <v>0</v>
      </c>
      <c r="SKV22" s="1954">
        <f t="shared" si="209"/>
        <v>0</v>
      </c>
      <c r="SKW22" s="1954">
        <f t="shared" si="209"/>
        <v>0</v>
      </c>
      <c r="SKX22" s="1954">
        <f t="shared" si="209"/>
        <v>0</v>
      </c>
      <c r="SKY22" s="1954">
        <f t="shared" si="209"/>
        <v>0</v>
      </c>
      <c r="SKZ22" s="1954">
        <f t="shared" si="209"/>
        <v>0</v>
      </c>
      <c r="SLA22" s="1954">
        <f t="shared" si="209"/>
        <v>0</v>
      </c>
      <c r="SLB22" s="1954">
        <f t="shared" si="209"/>
        <v>0</v>
      </c>
      <c r="SLC22" s="1954">
        <f t="shared" si="209"/>
        <v>0</v>
      </c>
      <c r="SLD22" s="1954">
        <f t="shared" si="209"/>
        <v>0</v>
      </c>
      <c r="SLE22" s="1954">
        <f t="shared" si="209"/>
        <v>0</v>
      </c>
      <c r="SLF22" s="1954">
        <f t="shared" si="209"/>
        <v>0</v>
      </c>
      <c r="SLG22" s="1954">
        <f t="shared" si="209"/>
        <v>0</v>
      </c>
      <c r="SLH22" s="1954">
        <f t="shared" si="209"/>
        <v>0</v>
      </c>
      <c r="SLI22" s="1954">
        <f t="shared" si="209"/>
        <v>0</v>
      </c>
      <c r="SLJ22" s="1954">
        <f t="shared" si="209"/>
        <v>0</v>
      </c>
      <c r="SLK22" s="1954">
        <f t="shared" si="209"/>
        <v>0</v>
      </c>
      <c r="SLL22" s="1954">
        <f t="shared" si="209"/>
        <v>0</v>
      </c>
      <c r="SLM22" s="1954">
        <f t="shared" si="209"/>
        <v>0</v>
      </c>
      <c r="SLN22" s="1954">
        <f t="shared" si="209"/>
        <v>0</v>
      </c>
      <c r="SLO22" s="1954">
        <f t="shared" si="209"/>
        <v>0</v>
      </c>
      <c r="SLP22" s="1954">
        <f t="shared" si="209"/>
        <v>0</v>
      </c>
      <c r="SLQ22" s="1954">
        <f t="shared" si="209"/>
        <v>0</v>
      </c>
      <c r="SLR22" s="1954">
        <f t="shared" si="209"/>
        <v>0</v>
      </c>
      <c r="SLS22" s="1954">
        <f t="shared" si="209"/>
        <v>0</v>
      </c>
      <c r="SLT22" s="1954">
        <f t="shared" si="209"/>
        <v>0</v>
      </c>
      <c r="SLU22" s="1954">
        <f t="shared" si="209"/>
        <v>0</v>
      </c>
      <c r="SLV22" s="1954">
        <f t="shared" si="209"/>
        <v>0</v>
      </c>
      <c r="SLW22" s="1954">
        <f t="shared" si="209"/>
        <v>0</v>
      </c>
      <c r="SLX22" s="1954">
        <f t="shared" si="209"/>
        <v>0</v>
      </c>
      <c r="SLY22" s="1954">
        <f t="shared" si="209"/>
        <v>0</v>
      </c>
      <c r="SLZ22" s="1954">
        <f t="shared" si="209"/>
        <v>0</v>
      </c>
      <c r="SMA22" s="1954">
        <f t="shared" si="209"/>
        <v>0</v>
      </c>
      <c r="SMB22" s="1954">
        <f t="shared" si="209"/>
        <v>0</v>
      </c>
      <c r="SMC22" s="1954">
        <f t="shared" si="209"/>
        <v>0</v>
      </c>
      <c r="SMD22" s="1954">
        <f t="shared" si="209"/>
        <v>0</v>
      </c>
      <c r="SME22" s="1954">
        <f t="shared" si="209"/>
        <v>0</v>
      </c>
      <c r="SMF22" s="1954">
        <f t="shared" si="209"/>
        <v>0</v>
      </c>
      <c r="SMG22" s="1954">
        <f t="shared" si="209"/>
        <v>0</v>
      </c>
      <c r="SMH22" s="1954">
        <f t="shared" si="209"/>
        <v>0</v>
      </c>
      <c r="SMI22" s="1954">
        <f t="shared" si="209"/>
        <v>0</v>
      </c>
      <c r="SMJ22" s="1954">
        <f t="shared" si="209"/>
        <v>0</v>
      </c>
      <c r="SMK22" s="1954">
        <f t="shared" si="209"/>
        <v>0</v>
      </c>
      <c r="SML22" s="1954">
        <f t="shared" si="209"/>
        <v>0</v>
      </c>
      <c r="SMM22" s="1954">
        <f t="shared" ref="SMM22:SOX22" si="210">IF(AND(SMM$26="End of period",SMM$25="Revenue"),SMM9,0)</f>
        <v>0</v>
      </c>
      <c r="SMN22" s="1954">
        <f t="shared" si="210"/>
        <v>0</v>
      </c>
      <c r="SMO22" s="1954">
        <f t="shared" si="210"/>
        <v>0</v>
      </c>
      <c r="SMP22" s="1954">
        <f t="shared" si="210"/>
        <v>0</v>
      </c>
      <c r="SMQ22" s="1954">
        <f t="shared" si="210"/>
        <v>0</v>
      </c>
      <c r="SMR22" s="1954">
        <f t="shared" si="210"/>
        <v>0</v>
      </c>
      <c r="SMS22" s="1954">
        <f t="shared" si="210"/>
        <v>0</v>
      </c>
      <c r="SMT22" s="1954">
        <f t="shared" si="210"/>
        <v>0</v>
      </c>
      <c r="SMU22" s="1954">
        <f t="shared" si="210"/>
        <v>0</v>
      </c>
      <c r="SMV22" s="1954">
        <f t="shared" si="210"/>
        <v>0</v>
      </c>
      <c r="SMW22" s="1954">
        <f t="shared" si="210"/>
        <v>0</v>
      </c>
      <c r="SMX22" s="1954">
        <f t="shared" si="210"/>
        <v>0</v>
      </c>
      <c r="SMY22" s="1954">
        <f t="shared" si="210"/>
        <v>0</v>
      </c>
      <c r="SMZ22" s="1954">
        <f t="shared" si="210"/>
        <v>0</v>
      </c>
      <c r="SNA22" s="1954">
        <f t="shared" si="210"/>
        <v>0</v>
      </c>
      <c r="SNB22" s="1954">
        <f t="shared" si="210"/>
        <v>0</v>
      </c>
      <c r="SNC22" s="1954">
        <f t="shared" si="210"/>
        <v>0</v>
      </c>
      <c r="SND22" s="1954">
        <f t="shared" si="210"/>
        <v>0</v>
      </c>
      <c r="SNE22" s="1954">
        <f t="shared" si="210"/>
        <v>0</v>
      </c>
      <c r="SNF22" s="1954">
        <f t="shared" si="210"/>
        <v>0</v>
      </c>
      <c r="SNG22" s="1954">
        <f t="shared" si="210"/>
        <v>0</v>
      </c>
      <c r="SNH22" s="1954">
        <f t="shared" si="210"/>
        <v>0</v>
      </c>
      <c r="SNI22" s="1954">
        <f t="shared" si="210"/>
        <v>0</v>
      </c>
      <c r="SNJ22" s="1954">
        <f t="shared" si="210"/>
        <v>0</v>
      </c>
      <c r="SNK22" s="1954">
        <f t="shared" si="210"/>
        <v>0</v>
      </c>
      <c r="SNL22" s="1954">
        <f t="shared" si="210"/>
        <v>0</v>
      </c>
      <c r="SNM22" s="1954">
        <f t="shared" si="210"/>
        <v>0</v>
      </c>
      <c r="SNN22" s="1954">
        <f t="shared" si="210"/>
        <v>0</v>
      </c>
      <c r="SNO22" s="1954">
        <f t="shared" si="210"/>
        <v>0</v>
      </c>
      <c r="SNP22" s="1954">
        <f t="shared" si="210"/>
        <v>0</v>
      </c>
      <c r="SNQ22" s="1954">
        <f t="shared" si="210"/>
        <v>0</v>
      </c>
      <c r="SNR22" s="1954">
        <f t="shared" si="210"/>
        <v>0</v>
      </c>
      <c r="SNS22" s="1954">
        <f t="shared" si="210"/>
        <v>0</v>
      </c>
      <c r="SNT22" s="1954">
        <f t="shared" si="210"/>
        <v>0</v>
      </c>
      <c r="SNU22" s="1954">
        <f t="shared" si="210"/>
        <v>0</v>
      </c>
      <c r="SNV22" s="1954">
        <f t="shared" si="210"/>
        <v>0</v>
      </c>
      <c r="SNW22" s="1954">
        <f t="shared" si="210"/>
        <v>0</v>
      </c>
      <c r="SNX22" s="1954">
        <f t="shared" si="210"/>
        <v>0</v>
      </c>
      <c r="SNY22" s="1954">
        <f t="shared" si="210"/>
        <v>0</v>
      </c>
      <c r="SNZ22" s="1954">
        <f t="shared" si="210"/>
        <v>0</v>
      </c>
      <c r="SOA22" s="1954">
        <f t="shared" si="210"/>
        <v>0</v>
      </c>
      <c r="SOB22" s="1954">
        <f t="shared" si="210"/>
        <v>0</v>
      </c>
      <c r="SOC22" s="1954">
        <f t="shared" si="210"/>
        <v>0</v>
      </c>
      <c r="SOD22" s="1954">
        <f t="shared" si="210"/>
        <v>0</v>
      </c>
      <c r="SOE22" s="1954">
        <f t="shared" si="210"/>
        <v>0</v>
      </c>
      <c r="SOF22" s="1954">
        <f t="shared" si="210"/>
        <v>0</v>
      </c>
      <c r="SOG22" s="1954">
        <f t="shared" si="210"/>
        <v>0</v>
      </c>
      <c r="SOH22" s="1954">
        <f t="shared" si="210"/>
        <v>0</v>
      </c>
      <c r="SOI22" s="1954">
        <f t="shared" si="210"/>
        <v>0</v>
      </c>
      <c r="SOJ22" s="1954">
        <f t="shared" si="210"/>
        <v>0</v>
      </c>
      <c r="SOK22" s="1954">
        <f t="shared" si="210"/>
        <v>0</v>
      </c>
      <c r="SOL22" s="1954">
        <f t="shared" si="210"/>
        <v>0</v>
      </c>
      <c r="SOM22" s="1954">
        <f t="shared" si="210"/>
        <v>0</v>
      </c>
      <c r="SON22" s="1954">
        <f t="shared" si="210"/>
        <v>0</v>
      </c>
      <c r="SOO22" s="1954">
        <f t="shared" si="210"/>
        <v>0</v>
      </c>
      <c r="SOP22" s="1954">
        <f t="shared" si="210"/>
        <v>0</v>
      </c>
      <c r="SOQ22" s="1954">
        <f t="shared" si="210"/>
        <v>0</v>
      </c>
      <c r="SOR22" s="1954">
        <f t="shared" si="210"/>
        <v>0</v>
      </c>
      <c r="SOS22" s="1954">
        <f t="shared" si="210"/>
        <v>0</v>
      </c>
      <c r="SOT22" s="1954">
        <f t="shared" si="210"/>
        <v>0</v>
      </c>
      <c r="SOU22" s="1954">
        <f t="shared" si="210"/>
        <v>0</v>
      </c>
      <c r="SOV22" s="1954">
        <f t="shared" si="210"/>
        <v>0</v>
      </c>
      <c r="SOW22" s="1954">
        <f t="shared" si="210"/>
        <v>0</v>
      </c>
      <c r="SOX22" s="1954">
        <f t="shared" si="210"/>
        <v>0</v>
      </c>
      <c r="SOY22" s="1954">
        <f t="shared" ref="SOY22:SRJ22" si="211">IF(AND(SOY$26="End of period",SOY$25="Revenue"),SOY9,0)</f>
        <v>0</v>
      </c>
      <c r="SOZ22" s="1954">
        <f t="shared" si="211"/>
        <v>0</v>
      </c>
      <c r="SPA22" s="1954">
        <f t="shared" si="211"/>
        <v>0</v>
      </c>
      <c r="SPB22" s="1954">
        <f t="shared" si="211"/>
        <v>0</v>
      </c>
      <c r="SPC22" s="1954">
        <f t="shared" si="211"/>
        <v>0</v>
      </c>
      <c r="SPD22" s="1954">
        <f t="shared" si="211"/>
        <v>0</v>
      </c>
      <c r="SPE22" s="1954">
        <f t="shared" si="211"/>
        <v>0</v>
      </c>
      <c r="SPF22" s="1954">
        <f t="shared" si="211"/>
        <v>0</v>
      </c>
      <c r="SPG22" s="1954">
        <f t="shared" si="211"/>
        <v>0</v>
      </c>
      <c r="SPH22" s="1954">
        <f t="shared" si="211"/>
        <v>0</v>
      </c>
      <c r="SPI22" s="1954">
        <f t="shared" si="211"/>
        <v>0</v>
      </c>
      <c r="SPJ22" s="1954">
        <f t="shared" si="211"/>
        <v>0</v>
      </c>
      <c r="SPK22" s="1954">
        <f t="shared" si="211"/>
        <v>0</v>
      </c>
      <c r="SPL22" s="1954">
        <f t="shared" si="211"/>
        <v>0</v>
      </c>
      <c r="SPM22" s="1954">
        <f t="shared" si="211"/>
        <v>0</v>
      </c>
      <c r="SPN22" s="1954">
        <f t="shared" si="211"/>
        <v>0</v>
      </c>
      <c r="SPO22" s="1954">
        <f t="shared" si="211"/>
        <v>0</v>
      </c>
      <c r="SPP22" s="1954">
        <f t="shared" si="211"/>
        <v>0</v>
      </c>
      <c r="SPQ22" s="1954">
        <f t="shared" si="211"/>
        <v>0</v>
      </c>
      <c r="SPR22" s="1954">
        <f t="shared" si="211"/>
        <v>0</v>
      </c>
      <c r="SPS22" s="1954">
        <f t="shared" si="211"/>
        <v>0</v>
      </c>
      <c r="SPT22" s="1954">
        <f t="shared" si="211"/>
        <v>0</v>
      </c>
      <c r="SPU22" s="1954">
        <f t="shared" si="211"/>
        <v>0</v>
      </c>
      <c r="SPV22" s="1954">
        <f t="shared" si="211"/>
        <v>0</v>
      </c>
      <c r="SPW22" s="1954">
        <f t="shared" si="211"/>
        <v>0</v>
      </c>
      <c r="SPX22" s="1954">
        <f t="shared" si="211"/>
        <v>0</v>
      </c>
      <c r="SPY22" s="1954">
        <f t="shared" si="211"/>
        <v>0</v>
      </c>
      <c r="SPZ22" s="1954">
        <f t="shared" si="211"/>
        <v>0</v>
      </c>
      <c r="SQA22" s="1954">
        <f t="shared" si="211"/>
        <v>0</v>
      </c>
      <c r="SQB22" s="1954">
        <f t="shared" si="211"/>
        <v>0</v>
      </c>
      <c r="SQC22" s="1954">
        <f t="shared" si="211"/>
        <v>0</v>
      </c>
      <c r="SQD22" s="1954">
        <f t="shared" si="211"/>
        <v>0</v>
      </c>
      <c r="SQE22" s="1954">
        <f t="shared" si="211"/>
        <v>0</v>
      </c>
      <c r="SQF22" s="1954">
        <f t="shared" si="211"/>
        <v>0</v>
      </c>
      <c r="SQG22" s="1954">
        <f t="shared" si="211"/>
        <v>0</v>
      </c>
      <c r="SQH22" s="1954">
        <f t="shared" si="211"/>
        <v>0</v>
      </c>
      <c r="SQI22" s="1954">
        <f t="shared" si="211"/>
        <v>0</v>
      </c>
      <c r="SQJ22" s="1954">
        <f t="shared" si="211"/>
        <v>0</v>
      </c>
      <c r="SQK22" s="1954">
        <f t="shared" si="211"/>
        <v>0</v>
      </c>
      <c r="SQL22" s="1954">
        <f t="shared" si="211"/>
        <v>0</v>
      </c>
      <c r="SQM22" s="1954">
        <f t="shared" si="211"/>
        <v>0</v>
      </c>
      <c r="SQN22" s="1954">
        <f t="shared" si="211"/>
        <v>0</v>
      </c>
      <c r="SQO22" s="1954">
        <f t="shared" si="211"/>
        <v>0</v>
      </c>
      <c r="SQP22" s="1954">
        <f t="shared" si="211"/>
        <v>0</v>
      </c>
      <c r="SQQ22" s="1954">
        <f t="shared" si="211"/>
        <v>0</v>
      </c>
      <c r="SQR22" s="1954">
        <f t="shared" si="211"/>
        <v>0</v>
      </c>
      <c r="SQS22" s="1954">
        <f t="shared" si="211"/>
        <v>0</v>
      </c>
      <c r="SQT22" s="1954">
        <f t="shared" si="211"/>
        <v>0</v>
      </c>
      <c r="SQU22" s="1954">
        <f t="shared" si="211"/>
        <v>0</v>
      </c>
      <c r="SQV22" s="1954">
        <f t="shared" si="211"/>
        <v>0</v>
      </c>
      <c r="SQW22" s="1954">
        <f t="shared" si="211"/>
        <v>0</v>
      </c>
      <c r="SQX22" s="1954">
        <f t="shared" si="211"/>
        <v>0</v>
      </c>
      <c r="SQY22" s="1954">
        <f t="shared" si="211"/>
        <v>0</v>
      </c>
      <c r="SQZ22" s="1954">
        <f t="shared" si="211"/>
        <v>0</v>
      </c>
      <c r="SRA22" s="1954">
        <f t="shared" si="211"/>
        <v>0</v>
      </c>
      <c r="SRB22" s="1954">
        <f t="shared" si="211"/>
        <v>0</v>
      </c>
      <c r="SRC22" s="1954">
        <f t="shared" si="211"/>
        <v>0</v>
      </c>
      <c r="SRD22" s="1954">
        <f t="shared" si="211"/>
        <v>0</v>
      </c>
      <c r="SRE22" s="1954">
        <f t="shared" si="211"/>
        <v>0</v>
      </c>
      <c r="SRF22" s="1954">
        <f t="shared" si="211"/>
        <v>0</v>
      </c>
      <c r="SRG22" s="1954">
        <f t="shared" si="211"/>
        <v>0</v>
      </c>
      <c r="SRH22" s="1954">
        <f t="shared" si="211"/>
        <v>0</v>
      </c>
      <c r="SRI22" s="1954">
        <f t="shared" si="211"/>
        <v>0</v>
      </c>
      <c r="SRJ22" s="1954">
        <f t="shared" si="211"/>
        <v>0</v>
      </c>
      <c r="SRK22" s="1954">
        <f t="shared" ref="SRK22:STV22" si="212">IF(AND(SRK$26="End of period",SRK$25="Revenue"),SRK9,0)</f>
        <v>0</v>
      </c>
      <c r="SRL22" s="1954">
        <f t="shared" si="212"/>
        <v>0</v>
      </c>
      <c r="SRM22" s="1954">
        <f t="shared" si="212"/>
        <v>0</v>
      </c>
      <c r="SRN22" s="1954">
        <f t="shared" si="212"/>
        <v>0</v>
      </c>
      <c r="SRO22" s="1954">
        <f t="shared" si="212"/>
        <v>0</v>
      </c>
      <c r="SRP22" s="1954">
        <f t="shared" si="212"/>
        <v>0</v>
      </c>
      <c r="SRQ22" s="1954">
        <f t="shared" si="212"/>
        <v>0</v>
      </c>
      <c r="SRR22" s="1954">
        <f t="shared" si="212"/>
        <v>0</v>
      </c>
      <c r="SRS22" s="1954">
        <f t="shared" si="212"/>
        <v>0</v>
      </c>
      <c r="SRT22" s="1954">
        <f t="shared" si="212"/>
        <v>0</v>
      </c>
      <c r="SRU22" s="1954">
        <f t="shared" si="212"/>
        <v>0</v>
      </c>
      <c r="SRV22" s="1954">
        <f t="shared" si="212"/>
        <v>0</v>
      </c>
      <c r="SRW22" s="1954">
        <f t="shared" si="212"/>
        <v>0</v>
      </c>
      <c r="SRX22" s="1954">
        <f t="shared" si="212"/>
        <v>0</v>
      </c>
      <c r="SRY22" s="1954">
        <f t="shared" si="212"/>
        <v>0</v>
      </c>
      <c r="SRZ22" s="1954">
        <f t="shared" si="212"/>
        <v>0</v>
      </c>
      <c r="SSA22" s="1954">
        <f t="shared" si="212"/>
        <v>0</v>
      </c>
      <c r="SSB22" s="1954">
        <f t="shared" si="212"/>
        <v>0</v>
      </c>
      <c r="SSC22" s="1954">
        <f t="shared" si="212"/>
        <v>0</v>
      </c>
      <c r="SSD22" s="1954">
        <f t="shared" si="212"/>
        <v>0</v>
      </c>
      <c r="SSE22" s="1954">
        <f t="shared" si="212"/>
        <v>0</v>
      </c>
      <c r="SSF22" s="1954">
        <f t="shared" si="212"/>
        <v>0</v>
      </c>
      <c r="SSG22" s="1954">
        <f t="shared" si="212"/>
        <v>0</v>
      </c>
      <c r="SSH22" s="1954">
        <f t="shared" si="212"/>
        <v>0</v>
      </c>
      <c r="SSI22" s="1954">
        <f t="shared" si="212"/>
        <v>0</v>
      </c>
      <c r="SSJ22" s="1954">
        <f t="shared" si="212"/>
        <v>0</v>
      </c>
      <c r="SSK22" s="1954">
        <f t="shared" si="212"/>
        <v>0</v>
      </c>
      <c r="SSL22" s="1954">
        <f t="shared" si="212"/>
        <v>0</v>
      </c>
      <c r="SSM22" s="1954">
        <f t="shared" si="212"/>
        <v>0</v>
      </c>
      <c r="SSN22" s="1954">
        <f t="shared" si="212"/>
        <v>0</v>
      </c>
      <c r="SSO22" s="1954">
        <f t="shared" si="212"/>
        <v>0</v>
      </c>
      <c r="SSP22" s="1954">
        <f t="shared" si="212"/>
        <v>0</v>
      </c>
      <c r="SSQ22" s="1954">
        <f t="shared" si="212"/>
        <v>0</v>
      </c>
      <c r="SSR22" s="1954">
        <f t="shared" si="212"/>
        <v>0</v>
      </c>
      <c r="SSS22" s="1954">
        <f t="shared" si="212"/>
        <v>0</v>
      </c>
      <c r="SST22" s="1954">
        <f t="shared" si="212"/>
        <v>0</v>
      </c>
      <c r="SSU22" s="1954">
        <f t="shared" si="212"/>
        <v>0</v>
      </c>
      <c r="SSV22" s="1954">
        <f t="shared" si="212"/>
        <v>0</v>
      </c>
      <c r="SSW22" s="1954">
        <f t="shared" si="212"/>
        <v>0</v>
      </c>
      <c r="SSX22" s="1954">
        <f t="shared" si="212"/>
        <v>0</v>
      </c>
      <c r="SSY22" s="1954">
        <f t="shared" si="212"/>
        <v>0</v>
      </c>
      <c r="SSZ22" s="1954">
        <f t="shared" si="212"/>
        <v>0</v>
      </c>
      <c r="STA22" s="1954">
        <f t="shared" si="212"/>
        <v>0</v>
      </c>
      <c r="STB22" s="1954">
        <f t="shared" si="212"/>
        <v>0</v>
      </c>
      <c r="STC22" s="1954">
        <f t="shared" si="212"/>
        <v>0</v>
      </c>
      <c r="STD22" s="1954">
        <f t="shared" si="212"/>
        <v>0</v>
      </c>
      <c r="STE22" s="1954">
        <f t="shared" si="212"/>
        <v>0</v>
      </c>
      <c r="STF22" s="1954">
        <f t="shared" si="212"/>
        <v>0</v>
      </c>
      <c r="STG22" s="1954">
        <f t="shared" si="212"/>
        <v>0</v>
      </c>
      <c r="STH22" s="1954">
        <f t="shared" si="212"/>
        <v>0</v>
      </c>
      <c r="STI22" s="1954">
        <f t="shared" si="212"/>
        <v>0</v>
      </c>
      <c r="STJ22" s="1954">
        <f t="shared" si="212"/>
        <v>0</v>
      </c>
      <c r="STK22" s="1954">
        <f t="shared" si="212"/>
        <v>0</v>
      </c>
      <c r="STL22" s="1954">
        <f t="shared" si="212"/>
        <v>0</v>
      </c>
      <c r="STM22" s="1954">
        <f t="shared" si="212"/>
        <v>0</v>
      </c>
      <c r="STN22" s="1954">
        <f t="shared" si="212"/>
        <v>0</v>
      </c>
      <c r="STO22" s="1954">
        <f t="shared" si="212"/>
        <v>0</v>
      </c>
      <c r="STP22" s="1954">
        <f t="shared" si="212"/>
        <v>0</v>
      </c>
      <c r="STQ22" s="1954">
        <f t="shared" si="212"/>
        <v>0</v>
      </c>
      <c r="STR22" s="1954">
        <f t="shared" si="212"/>
        <v>0</v>
      </c>
      <c r="STS22" s="1954">
        <f t="shared" si="212"/>
        <v>0</v>
      </c>
      <c r="STT22" s="1954">
        <f t="shared" si="212"/>
        <v>0</v>
      </c>
      <c r="STU22" s="1954">
        <f t="shared" si="212"/>
        <v>0</v>
      </c>
      <c r="STV22" s="1954">
        <f t="shared" si="212"/>
        <v>0</v>
      </c>
      <c r="STW22" s="1954">
        <f t="shared" ref="STW22:SWH22" si="213">IF(AND(STW$26="End of period",STW$25="Revenue"),STW9,0)</f>
        <v>0</v>
      </c>
      <c r="STX22" s="1954">
        <f t="shared" si="213"/>
        <v>0</v>
      </c>
      <c r="STY22" s="1954">
        <f t="shared" si="213"/>
        <v>0</v>
      </c>
      <c r="STZ22" s="1954">
        <f t="shared" si="213"/>
        <v>0</v>
      </c>
      <c r="SUA22" s="1954">
        <f t="shared" si="213"/>
        <v>0</v>
      </c>
      <c r="SUB22" s="1954">
        <f t="shared" si="213"/>
        <v>0</v>
      </c>
      <c r="SUC22" s="1954">
        <f t="shared" si="213"/>
        <v>0</v>
      </c>
      <c r="SUD22" s="1954">
        <f t="shared" si="213"/>
        <v>0</v>
      </c>
      <c r="SUE22" s="1954">
        <f t="shared" si="213"/>
        <v>0</v>
      </c>
      <c r="SUF22" s="1954">
        <f t="shared" si="213"/>
        <v>0</v>
      </c>
      <c r="SUG22" s="1954">
        <f t="shared" si="213"/>
        <v>0</v>
      </c>
      <c r="SUH22" s="1954">
        <f t="shared" si="213"/>
        <v>0</v>
      </c>
      <c r="SUI22" s="1954">
        <f t="shared" si="213"/>
        <v>0</v>
      </c>
      <c r="SUJ22" s="1954">
        <f t="shared" si="213"/>
        <v>0</v>
      </c>
      <c r="SUK22" s="1954">
        <f t="shared" si="213"/>
        <v>0</v>
      </c>
      <c r="SUL22" s="1954">
        <f t="shared" si="213"/>
        <v>0</v>
      </c>
      <c r="SUM22" s="1954">
        <f t="shared" si="213"/>
        <v>0</v>
      </c>
      <c r="SUN22" s="1954">
        <f t="shared" si="213"/>
        <v>0</v>
      </c>
      <c r="SUO22" s="1954">
        <f t="shared" si="213"/>
        <v>0</v>
      </c>
      <c r="SUP22" s="1954">
        <f t="shared" si="213"/>
        <v>0</v>
      </c>
      <c r="SUQ22" s="1954">
        <f t="shared" si="213"/>
        <v>0</v>
      </c>
      <c r="SUR22" s="1954">
        <f t="shared" si="213"/>
        <v>0</v>
      </c>
      <c r="SUS22" s="1954">
        <f t="shared" si="213"/>
        <v>0</v>
      </c>
      <c r="SUT22" s="1954">
        <f t="shared" si="213"/>
        <v>0</v>
      </c>
      <c r="SUU22" s="1954">
        <f t="shared" si="213"/>
        <v>0</v>
      </c>
      <c r="SUV22" s="1954">
        <f t="shared" si="213"/>
        <v>0</v>
      </c>
      <c r="SUW22" s="1954">
        <f t="shared" si="213"/>
        <v>0</v>
      </c>
      <c r="SUX22" s="1954">
        <f t="shared" si="213"/>
        <v>0</v>
      </c>
      <c r="SUY22" s="1954">
        <f t="shared" si="213"/>
        <v>0</v>
      </c>
      <c r="SUZ22" s="1954">
        <f t="shared" si="213"/>
        <v>0</v>
      </c>
      <c r="SVA22" s="1954">
        <f t="shared" si="213"/>
        <v>0</v>
      </c>
      <c r="SVB22" s="1954">
        <f t="shared" si="213"/>
        <v>0</v>
      </c>
      <c r="SVC22" s="1954">
        <f t="shared" si="213"/>
        <v>0</v>
      </c>
      <c r="SVD22" s="1954">
        <f t="shared" si="213"/>
        <v>0</v>
      </c>
      <c r="SVE22" s="1954">
        <f t="shared" si="213"/>
        <v>0</v>
      </c>
      <c r="SVF22" s="1954">
        <f t="shared" si="213"/>
        <v>0</v>
      </c>
      <c r="SVG22" s="1954">
        <f t="shared" si="213"/>
        <v>0</v>
      </c>
      <c r="SVH22" s="1954">
        <f t="shared" si="213"/>
        <v>0</v>
      </c>
      <c r="SVI22" s="1954">
        <f t="shared" si="213"/>
        <v>0</v>
      </c>
      <c r="SVJ22" s="1954">
        <f t="shared" si="213"/>
        <v>0</v>
      </c>
      <c r="SVK22" s="1954">
        <f t="shared" si="213"/>
        <v>0</v>
      </c>
      <c r="SVL22" s="1954">
        <f t="shared" si="213"/>
        <v>0</v>
      </c>
      <c r="SVM22" s="1954">
        <f t="shared" si="213"/>
        <v>0</v>
      </c>
      <c r="SVN22" s="1954">
        <f t="shared" si="213"/>
        <v>0</v>
      </c>
      <c r="SVO22" s="1954">
        <f t="shared" si="213"/>
        <v>0</v>
      </c>
      <c r="SVP22" s="1954">
        <f t="shared" si="213"/>
        <v>0</v>
      </c>
      <c r="SVQ22" s="1954">
        <f t="shared" si="213"/>
        <v>0</v>
      </c>
      <c r="SVR22" s="1954">
        <f t="shared" si="213"/>
        <v>0</v>
      </c>
      <c r="SVS22" s="1954">
        <f t="shared" si="213"/>
        <v>0</v>
      </c>
      <c r="SVT22" s="1954">
        <f t="shared" si="213"/>
        <v>0</v>
      </c>
      <c r="SVU22" s="1954">
        <f t="shared" si="213"/>
        <v>0</v>
      </c>
      <c r="SVV22" s="1954">
        <f t="shared" si="213"/>
        <v>0</v>
      </c>
      <c r="SVW22" s="1954">
        <f t="shared" si="213"/>
        <v>0</v>
      </c>
      <c r="SVX22" s="1954">
        <f t="shared" si="213"/>
        <v>0</v>
      </c>
      <c r="SVY22" s="1954">
        <f t="shared" si="213"/>
        <v>0</v>
      </c>
      <c r="SVZ22" s="1954">
        <f t="shared" si="213"/>
        <v>0</v>
      </c>
      <c r="SWA22" s="1954">
        <f t="shared" si="213"/>
        <v>0</v>
      </c>
      <c r="SWB22" s="1954">
        <f t="shared" si="213"/>
        <v>0</v>
      </c>
      <c r="SWC22" s="1954">
        <f t="shared" si="213"/>
        <v>0</v>
      </c>
      <c r="SWD22" s="1954">
        <f t="shared" si="213"/>
        <v>0</v>
      </c>
      <c r="SWE22" s="1954">
        <f t="shared" si="213"/>
        <v>0</v>
      </c>
      <c r="SWF22" s="1954">
        <f t="shared" si="213"/>
        <v>0</v>
      </c>
      <c r="SWG22" s="1954">
        <f t="shared" si="213"/>
        <v>0</v>
      </c>
      <c r="SWH22" s="1954">
        <f t="shared" si="213"/>
        <v>0</v>
      </c>
      <c r="SWI22" s="1954">
        <f t="shared" ref="SWI22:SYT22" si="214">IF(AND(SWI$26="End of period",SWI$25="Revenue"),SWI9,0)</f>
        <v>0</v>
      </c>
      <c r="SWJ22" s="1954">
        <f t="shared" si="214"/>
        <v>0</v>
      </c>
      <c r="SWK22" s="1954">
        <f t="shared" si="214"/>
        <v>0</v>
      </c>
      <c r="SWL22" s="1954">
        <f t="shared" si="214"/>
        <v>0</v>
      </c>
      <c r="SWM22" s="1954">
        <f t="shared" si="214"/>
        <v>0</v>
      </c>
      <c r="SWN22" s="1954">
        <f t="shared" si="214"/>
        <v>0</v>
      </c>
      <c r="SWO22" s="1954">
        <f t="shared" si="214"/>
        <v>0</v>
      </c>
      <c r="SWP22" s="1954">
        <f t="shared" si="214"/>
        <v>0</v>
      </c>
      <c r="SWQ22" s="1954">
        <f t="shared" si="214"/>
        <v>0</v>
      </c>
      <c r="SWR22" s="1954">
        <f t="shared" si="214"/>
        <v>0</v>
      </c>
      <c r="SWS22" s="1954">
        <f t="shared" si="214"/>
        <v>0</v>
      </c>
      <c r="SWT22" s="1954">
        <f t="shared" si="214"/>
        <v>0</v>
      </c>
      <c r="SWU22" s="1954">
        <f t="shared" si="214"/>
        <v>0</v>
      </c>
      <c r="SWV22" s="1954">
        <f t="shared" si="214"/>
        <v>0</v>
      </c>
      <c r="SWW22" s="1954">
        <f t="shared" si="214"/>
        <v>0</v>
      </c>
      <c r="SWX22" s="1954">
        <f t="shared" si="214"/>
        <v>0</v>
      </c>
      <c r="SWY22" s="1954">
        <f t="shared" si="214"/>
        <v>0</v>
      </c>
      <c r="SWZ22" s="1954">
        <f t="shared" si="214"/>
        <v>0</v>
      </c>
      <c r="SXA22" s="1954">
        <f t="shared" si="214"/>
        <v>0</v>
      </c>
      <c r="SXB22" s="1954">
        <f t="shared" si="214"/>
        <v>0</v>
      </c>
      <c r="SXC22" s="1954">
        <f t="shared" si="214"/>
        <v>0</v>
      </c>
      <c r="SXD22" s="1954">
        <f t="shared" si="214"/>
        <v>0</v>
      </c>
      <c r="SXE22" s="1954">
        <f t="shared" si="214"/>
        <v>0</v>
      </c>
      <c r="SXF22" s="1954">
        <f t="shared" si="214"/>
        <v>0</v>
      </c>
      <c r="SXG22" s="1954">
        <f t="shared" si="214"/>
        <v>0</v>
      </c>
      <c r="SXH22" s="1954">
        <f t="shared" si="214"/>
        <v>0</v>
      </c>
      <c r="SXI22" s="1954">
        <f t="shared" si="214"/>
        <v>0</v>
      </c>
      <c r="SXJ22" s="1954">
        <f t="shared" si="214"/>
        <v>0</v>
      </c>
      <c r="SXK22" s="1954">
        <f t="shared" si="214"/>
        <v>0</v>
      </c>
      <c r="SXL22" s="1954">
        <f t="shared" si="214"/>
        <v>0</v>
      </c>
      <c r="SXM22" s="1954">
        <f t="shared" si="214"/>
        <v>0</v>
      </c>
      <c r="SXN22" s="1954">
        <f t="shared" si="214"/>
        <v>0</v>
      </c>
      <c r="SXO22" s="1954">
        <f t="shared" si="214"/>
        <v>0</v>
      </c>
      <c r="SXP22" s="1954">
        <f t="shared" si="214"/>
        <v>0</v>
      </c>
      <c r="SXQ22" s="1954">
        <f t="shared" si="214"/>
        <v>0</v>
      </c>
      <c r="SXR22" s="1954">
        <f t="shared" si="214"/>
        <v>0</v>
      </c>
      <c r="SXS22" s="1954">
        <f t="shared" si="214"/>
        <v>0</v>
      </c>
      <c r="SXT22" s="1954">
        <f t="shared" si="214"/>
        <v>0</v>
      </c>
      <c r="SXU22" s="1954">
        <f t="shared" si="214"/>
        <v>0</v>
      </c>
      <c r="SXV22" s="1954">
        <f t="shared" si="214"/>
        <v>0</v>
      </c>
      <c r="SXW22" s="1954">
        <f t="shared" si="214"/>
        <v>0</v>
      </c>
      <c r="SXX22" s="1954">
        <f t="shared" si="214"/>
        <v>0</v>
      </c>
      <c r="SXY22" s="1954">
        <f t="shared" si="214"/>
        <v>0</v>
      </c>
      <c r="SXZ22" s="1954">
        <f t="shared" si="214"/>
        <v>0</v>
      </c>
      <c r="SYA22" s="1954">
        <f t="shared" si="214"/>
        <v>0</v>
      </c>
      <c r="SYB22" s="1954">
        <f t="shared" si="214"/>
        <v>0</v>
      </c>
      <c r="SYC22" s="1954">
        <f t="shared" si="214"/>
        <v>0</v>
      </c>
      <c r="SYD22" s="1954">
        <f t="shared" si="214"/>
        <v>0</v>
      </c>
      <c r="SYE22" s="1954">
        <f t="shared" si="214"/>
        <v>0</v>
      </c>
      <c r="SYF22" s="1954">
        <f t="shared" si="214"/>
        <v>0</v>
      </c>
      <c r="SYG22" s="1954">
        <f t="shared" si="214"/>
        <v>0</v>
      </c>
      <c r="SYH22" s="1954">
        <f t="shared" si="214"/>
        <v>0</v>
      </c>
      <c r="SYI22" s="1954">
        <f t="shared" si="214"/>
        <v>0</v>
      </c>
      <c r="SYJ22" s="1954">
        <f t="shared" si="214"/>
        <v>0</v>
      </c>
      <c r="SYK22" s="1954">
        <f t="shared" si="214"/>
        <v>0</v>
      </c>
      <c r="SYL22" s="1954">
        <f t="shared" si="214"/>
        <v>0</v>
      </c>
      <c r="SYM22" s="1954">
        <f t="shared" si="214"/>
        <v>0</v>
      </c>
      <c r="SYN22" s="1954">
        <f t="shared" si="214"/>
        <v>0</v>
      </c>
      <c r="SYO22" s="1954">
        <f t="shared" si="214"/>
        <v>0</v>
      </c>
      <c r="SYP22" s="1954">
        <f t="shared" si="214"/>
        <v>0</v>
      </c>
      <c r="SYQ22" s="1954">
        <f t="shared" si="214"/>
        <v>0</v>
      </c>
      <c r="SYR22" s="1954">
        <f t="shared" si="214"/>
        <v>0</v>
      </c>
      <c r="SYS22" s="1954">
        <f t="shared" si="214"/>
        <v>0</v>
      </c>
      <c r="SYT22" s="1954">
        <f t="shared" si="214"/>
        <v>0</v>
      </c>
      <c r="SYU22" s="1954">
        <f t="shared" ref="SYU22:TBF22" si="215">IF(AND(SYU$26="End of period",SYU$25="Revenue"),SYU9,0)</f>
        <v>0</v>
      </c>
      <c r="SYV22" s="1954">
        <f t="shared" si="215"/>
        <v>0</v>
      </c>
      <c r="SYW22" s="1954">
        <f t="shared" si="215"/>
        <v>0</v>
      </c>
      <c r="SYX22" s="1954">
        <f t="shared" si="215"/>
        <v>0</v>
      </c>
      <c r="SYY22" s="1954">
        <f t="shared" si="215"/>
        <v>0</v>
      </c>
      <c r="SYZ22" s="1954">
        <f t="shared" si="215"/>
        <v>0</v>
      </c>
      <c r="SZA22" s="1954">
        <f t="shared" si="215"/>
        <v>0</v>
      </c>
      <c r="SZB22" s="1954">
        <f t="shared" si="215"/>
        <v>0</v>
      </c>
      <c r="SZC22" s="1954">
        <f t="shared" si="215"/>
        <v>0</v>
      </c>
      <c r="SZD22" s="1954">
        <f t="shared" si="215"/>
        <v>0</v>
      </c>
      <c r="SZE22" s="1954">
        <f t="shared" si="215"/>
        <v>0</v>
      </c>
      <c r="SZF22" s="1954">
        <f t="shared" si="215"/>
        <v>0</v>
      </c>
      <c r="SZG22" s="1954">
        <f t="shared" si="215"/>
        <v>0</v>
      </c>
      <c r="SZH22" s="1954">
        <f t="shared" si="215"/>
        <v>0</v>
      </c>
      <c r="SZI22" s="1954">
        <f t="shared" si="215"/>
        <v>0</v>
      </c>
      <c r="SZJ22" s="1954">
        <f t="shared" si="215"/>
        <v>0</v>
      </c>
      <c r="SZK22" s="1954">
        <f t="shared" si="215"/>
        <v>0</v>
      </c>
      <c r="SZL22" s="1954">
        <f t="shared" si="215"/>
        <v>0</v>
      </c>
      <c r="SZM22" s="1954">
        <f t="shared" si="215"/>
        <v>0</v>
      </c>
      <c r="SZN22" s="1954">
        <f t="shared" si="215"/>
        <v>0</v>
      </c>
      <c r="SZO22" s="1954">
        <f t="shared" si="215"/>
        <v>0</v>
      </c>
      <c r="SZP22" s="1954">
        <f t="shared" si="215"/>
        <v>0</v>
      </c>
      <c r="SZQ22" s="1954">
        <f t="shared" si="215"/>
        <v>0</v>
      </c>
      <c r="SZR22" s="1954">
        <f t="shared" si="215"/>
        <v>0</v>
      </c>
      <c r="SZS22" s="1954">
        <f t="shared" si="215"/>
        <v>0</v>
      </c>
      <c r="SZT22" s="1954">
        <f t="shared" si="215"/>
        <v>0</v>
      </c>
      <c r="SZU22" s="1954">
        <f t="shared" si="215"/>
        <v>0</v>
      </c>
      <c r="SZV22" s="1954">
        <f t="shared" si="215"/>
        <v>0</v>
      </c>
      <c r="SZW22" s="1954">
        <f t="shared" si="215"/>
        <v>0</v>
      </c>
      <c r="SZX22" s="1954">
        <f t="shared" si="215"/>
        <v>0</v>
      </c>
      <c r="SZY22" s="1954">
        <f t="shared" si="215"/>
        <v>0</v>
      </c>
      <c r="SZZ22" s="1954">
        <f t="shared" si="215"/>
        <v>0</v>
      </c>
      <c r="TAA22" s="1954">
        <f t="shared" si="215"/>
        <v>0</v>
      </c>
      <c r="TAB22" s="1954">
        <f t="shared" si="215"/>
        <v>0</v>
      </c>
      <c r="TAC22" s="1954">
        <f t="shared" si="215"/>
        <v>0</v>
      </c>
      <c r="TAD22" s="1954">
        <f t="shared" si="215"/>
        <v>0</v>
      </c>
      <c r="TAE22" s="1954">
        <f t="shared" si="215"/>
        <v>0</v>
      </c>
      <c r="TAF22" s="1954">
        <f t="shared" si="215"/>
        <v>0</v>
      </c>
      <c r="TAG22" s="1954">
        <f t="shared" si="215"/>
        <v>0</v>
      </c>
      <c r="TAH22" s="1954">
        <f t="shared" si="215"/>
        <v>0</v>
      </c>
      <c r="TAI22" s="1954">
        <f t="shared" si="215"/>
        <v>0</v>
      </c>
      <c r="TAJ22" s="1954">
        <f t="shared" si="215"/>
        <v>0</v>
      </c>
      <c r="TAK22" s="1954">
        <f t="shared" si="215"/>
        <v>0</v>
      </c>
      <c r="TAL22" s="1954">
        <f t="shared" si="215"/>
        <v>0</v>
      </c>
      <c r="TAM22" s="1954">
        <f t="shared" si="215"/>
        <v>0</v>
      </c>
      <c r="TAN22" s="1954">
        <f t="shared" si="215"/>
        <v>0</v>
      </c>
      <c r="TAO22" s="1954">
        <f t="shared" si="215"/>
        <v>0</v>
      </c>
      <c r="TAP22" s="1954">
        <f t="shared" si="215"/>
        <v>0</v>
      </c>
      <c r="TAQ22" s="1954">
        <f t="shared" si="215"/>
        <v>0</v>
      </c>
      <c r="TAR22" s="1954">
        <f t="shared" si="215"/>
        <v>0</v>
      </c>
      <c r="TAS22" s="1954">
        <f t="shared" si="215"/>
        <v>0</v>
      </c>
      <c r="TAT22" s="1954">
        <f t="shared" si="215"/>
        <v>0</v>
      </c>
      <c r="TAU22" s="1954">
        <f t="shared" si="215"/>
        <v>0</v>
      </c>
      <c r="TAV22" s="1954">
        <f t="shared" si="215"/>
        <v>0</v>
      </c>
      <c r="TAW22" s="1954">
        <f t="shared" si="215"/>
        <v>0</v>
      </c>
      <c r="TAX22" s="1954">
        <f t="shared" si="215"/>
        <v>0</v>
      </c>
      <c r="TAY22" s="1954">
        <f t="shared" si="215"/>
        <v>0</v>
      </c>
      <c r="TAZ22" s="1954">
        <f t="shared" si="215"/>
        <v>0</v>
      </c>
      <c r="TBA22" s="1954">
        <f t="shared" si="215"/>
        <v>0</v>
      </c>
      <c r="TBB22" s="1954">
        <f t="shared" si="215"/>
        <v>0</v>
      </c>
      <c r="TBC22" s="1954">
        <f t="shared" si="215"/>
        <v>0</v>
      </c>
      <c r="TBD22" s="1954">
        <f t="shared" si="215"/>
        <v>0</v>
      </c>
      <c r="TBE22" s="1954">
        <f t="shared" si="215"/>
        <v>0</v>
      </c>
      <c r="TBF22" s="1954">
        <f t="shared" si="215"/>
        <v>0</v>
      </c>
      <c r="TBG22" s="1954">
        <f t="shared" ref="TBG22:TDR22" si="216">IF(AND(TBG$26="End of period",TBG$25="Revenue"),TBG9,0)</f>
        <v>0</v>
      </c>
      <c r="TBH22" s="1954">
        <f t="shared" si="216"/>
        <v>0</v>
      </c>
      <c r="TBI22" s="1954">
        <f t="shared" si="216"/>
        <v>0</v>
      </c>
      <c r="TBJ22" s="1954">
        <f t="shared" si="216"/>
        <v>0</v>
      </c>
      <c r="TBK22" s="1954">
        <f t="shared" si="216"/>
        <v>0</v>
      </c>
      <c r="TBL22" s="1954">
        <f t="shared" si="216"/>
        <v>0</v>
      </c>
      <c r="TBM22" s="1954">
        <f t="shared" si="216"/>
        <v>0</v>
      </c>
      <c r="TBN22" s="1954">
        <f t="shared" si="216"/>
        <v>0</v>
      </c>
      <c r="TBO22" s="1954">
        <f t="shared" si="216"/>
        <v>0</v>
      </c>
      <c r="TBP22" s="1954">
        <f t="shared" si="216"/>
        <v>0</v>
      </c>
      <c r="TBQ22" s="1954">
        <f t="shared" si="216"/>
        <v>0</v>
      </c>
      <c r="TBR22" s="1954">
        <f t="shared" si="216"/>
        <v>0</v>
      </c>
      <c r="TBS22" s="1954">
        <f t="shared" si="216"/>
        <v>0</v>
      </c>
      <c r="TBT22" s="1954">
        <f t="shared" si="216"/>
        <v>0</v>
      </c>
      <c r="TBU22" s="1954">
        <f t="shared" si="216"/>
        <v>0</v>
      </c>
      <c r="TBV22" s="1954">
        <f t="shared" si="216"/>
        <v>0</v>
      </c>
      <c r="TBW22" s="1954">
        <f t="shared" si="216"/>
        <v>0</v>
      </c>
      <c r="TBX22" s="1954">
        <f t="shared" si="216"/>
        <v>0</v>
      </c>
      <c r="TBY22" s="1954">
        <f t="shared" si="216"/>
        <v>0</v>
      </c>
      <c r="TBZ22" s="1954">
        <f t="shared" si="216"/>
        <v>0</v>
      </c>
      <c r="TCA22" s="1954">
        <f t="shared" si="216"/>
        <v>0</v>
      </c>
      <c r="TCB22" s="1954">
        <f t="shared" si="216"/>
        <v>0</v>
      </c>
      <c r="TCC22" s="1954">
        <f t="shared" si="216"/>
        <v>0</v>
      </c>
      <c r="TCD22" s="1954">
        <f t="shared" si="216"/>
        <v>0</v>
      </c>
      <c r="TCE22" s="1954">
        <f t="shared" si="216"/>
        <v>0</v>
      </c>
      <c r="TCF22" s="1954">
        <f t="shared" si="216"/>
        <v>0</v>
      </c>
      <c r="TCG22" s="1954">
        <f t="shared" si="216"/>
        <v>0</v>
      </c>
      <c r="TCH22" s="1954">
        <f t="shared" si="216"/>
        <v>0</v>
      </c>
      <c r="TCI22" s="1954">
        <f t="shared" si="216"/>
        <v>0</v>
      </c>
      <c r="TCJ22" s="1954">
        <f t="shared" si="216"/>
        <v>0</v>
      </c>
      <c r="TCK22" s="1954">
        <f t="shared" si="216"/>
        <v>0</v>
      </c>
      <c r="TCL22" s="1954">
        <f t="shared" si="216"/>
        <v>0</v>
      </c>
      <c r="TCM22" s="1954">
        <f t="shared" si="216"/>
        <v>0</v>
      </c>
      <c r="TCN22" s="1954">
        <f t="shared" si="216"/>
        <v>0</v>
      </c>
      <c r="TCO22" s="1954">
        <f t="shared" si="216"/>
        <v>0</v>
      </c>
      <c r="TCP22" s="1954">
        <f t="shared" si="216"/>
        <v>0</v>
      </c>
      <c r="TCQ22" s="1954">
        <f t="shared" si="216"/>
        <v>0</v>
      </c>
      <c r="TCR22" s="1954">
        <f t="shared" si="216"/>
        <v>0</v>
      </c>
      <c r="TCS22" s="1954">
        <f t="shared" si="216"/>
        <v>0</v>
      </c>
      <c r="TCT22" s="1954">
        <f t="shared" si="216"/>
        <v>0</v>
      </c>
      <c r="TCU22" s="1954">
        <f t="shared" si="216"/>
        <v>0</v>
      </c>
      <c r="TCV22" s="1954">
        <f t="shared" si="216"/>
        <v>0</v>
      </c>
      <c r="TCW22" s="1954">
        <f t="shared" si="216"/>
        <v>0</v>
      </c>
      <c r="TCX22" s="1954">
        <f t="shared" si="216"/>
        <v>0</v>
      </c>
      <c r="TCY22" s="1954">
        <f t="shared" si="216"/>
        <v>0</v>
      </c>
      <c r="TCZ22" s="1954">
        <f t="shared" si="216"/>
        <v>0</v>
      </c>
      <c r="TDA22" s="1954">
        <f t="shared" si="216"/>
        <v>0</v>
      </c>
      <c r="TDB22" s="1954">
        <f t="shared" si="216"/>
        <v>0</v>
      </c>
      <c r="TDC22" s="1954">
        <f t="shared" si="216"/>
        <v>0</v>
      </c>
      <c r="TDD22" s="1954">
        <f t="shared" si="216"/>
        <v>0</v>
      </c>
      <c r="TDE22" s="1954">
        <f t="shared" si="216"/>
        <v>0</v>
      </c>
      <c r="TDF22" s="1954">
        <f t="shared" si="216"/>
        <v>0</v>
      </c>
      <c r="TDG22" s="1954">
        <f t="shared" si="216"/>
        <v>0</v>
      </c>
      <c r="TDH22" s="1954">
        <f t="shared" si="216"/>
        <v>0</v>
      </c>
      <c r="TDI22" s="1954">
        <f t="shared" si="216"/>
        <v>0</v>
      </c>
      <c r="TDJ22" s="1954">
        <f t="shared" si="216"/>
        <v>0</v>
      </c>
      <c r="TDK22" s="1954">
        <f t="shared" si="216"/>
        <v>0</v>
      </c>
      <c r="TDL22" s="1954">
        <f t="shared" si="216"/>
        <v>0</v>
      </c>
      <c r="TDM22" s="1954">
        <f t="shared" si="216"/>
        <v>0</v>
      </c>
      <c r="TDN22" s="1954">
        <f t="shared" si="216"/>
        <v>0</v>
      </c>
      <c r="TDO22" s="1954">
        <f t="shared" si="216"/>
        <v>0</v>
      </c>
      <c r="TDP22" s="1954">
        <f t="shared" si="216"/>
        <v>0</v>
      </c>
      <c r="TDQ22" s="1954">
        <f t="shared" si="216"/>
        <v>0</v>
      </c>
      <c r="TDR22" s="1954">
        <f t="shared" si="216"/>
        <v>0</v>
      </c>
      <c r="TDS22" s="1954">
        <f t="shared" ref="TDS22:TGD22" si="217">IF(AND(TDS$26="End of period",TDS$25="Revenue"),TDS9,0)</f>
        <v>0</v>
      </c>
      <c r="TDT22" s="1954">
        <f t="shared" si="217"/>
        <v>0</v>
      </c>
      <c r="TDU22" s="1954">
        <f t="shared" si="217"/>
        <v>0</v>
      </c>
      <c r="TDV22" s="1954">
        <f t="shared" si="217"/>
        <v>0</v>
      </c>
      <c r="TDW22" s="1954">
        <f t="shared" si="217"/>
        <v>0</v>
      </c>
      <c r="TDX22" s="1954">
        <f t="shared" si="217"/>
        <v>0</v>
      </c>
      <c r="TDY22" s="1954">
        <f t="shared" si="217"/>
        <v>0</v>
      </c>
      <c r="TDZ22" s="1954">
        <f t="shared" si="217"/>
        <v>0</v>
      </c>
      <c r="TEA22" s="1954">
        <f t="shared" si="217"/>
        <v>0</v>
      </c>
      <c r="TEB22" s="1954">
        <f t="shared" si="217"/>
        <v>0</v>
      </c>
      <c r="TEC22" s="1954">
        <f t="shared" si="217"/>
        <v>0</v>
      </c>
      <c r="TED22" s="1954">
        <f t="shared" si="217"/>
        <v>0</v>
      </c>
      <c r="TEE22" s="1954">
        <f t="shared" si="217"/>
        <v>0</v>
      </c>
      <c r="TEF22" s="1954">
        <f t="shared" si="217"/>
        <v>0</v>
      </c>
      <c r="TEG22" s="1954">
        <f t="shared" si="217"/>
        <v>0</v>
      </c>
      <c r="TEH22" s="1954">
        <f t="shared" si="217"/>
        <v>0</v>
      </c>
      <c r="TEI22" s="1954">
        <f t="shared" si="217"/>
        <v>0</v>
      </c>
      <c r="TEJ22" s="1954">
        <f t="shared" si="217"/>
        <v>0</v>
      </c>
      <c r="TEK22" s="1954">
        <f t="shared" si="217"/>
        <v>0</v>
      </c>
      <c r="TEL22" s="1954">
        <f t="shared" si="217"/>
        <v>0</v>
      </c>
      <c r="TEM22" s="1954">
        <f t="shared" si="217"/>
        <v>0</v>
      </c>
      <c r="TEN22" s="1954">
        <f t="shared" si="217"/>
        <v>0</v>
      </c>
      <c r="TEO22" s="1954">
        <f t="shared" si="217"/>
        <v>0</v>
      </c>
      <c r="TEP22" s="1954">
        <f t="shared" si="217"/>
        <v>0</v>
      </c>
      <c r="TEQ22" s="1954">
        <f t="shared" si="217"/>
        <v>0</v>
      </c>
      <c r="TER22" s="1954">
        <f t="shared" si="217"/>
        <v>0</v>
      </c>
      <c r="TES22" s="1954">
        <f t="shared" si="217"/>
        <v>0</v>
      </c>
      <c r="TET22" s="1954">
        <f t="shared" si="217"/>
        <v>0</v>
      </c>
      <c r="TEU22" s="1954">
        <f t="shared" si="217"/>
        <v>0</v>
      </c>
      <c r="TEV22" s="1954">
        <f t="shared" si="217"/>
        <v>0</v>
      </c>
      <c r="TEW22" s="1954">
        <f t="shared" si="217"/>
        <v>0</v>
      </c>
      <c r="TEX22" s="1954">
        <f t="shared" si="217"/>
        <v>0</v>
      </c>
      <c r="TEY22" s="1954">
        <f t="shared" si="217"/>
        <v>0</v>
      </c>
      <c r="TEZ22" s="1954">
        <f t="shared" si="217"/>
        <v>0</v>
      </c>
      <c r="TFA22" s="1954">
        <f t="shared" si="217"/>
        <v>0</v>
      </c>
      <c r="TFB22" s="1954">
        <f t="shared" si="217"/>
        <v>0</v>
      </c>
      <c r="TFC22" s="1954">
        <f t="shared" si="217"/>
        <v>0</v>
      </c>
      <c r="TFD22" s="1954">
        <f t="shared" si="217"/>
        <v>0</v>
      </c>
      <c r="TFE22" s="1954">
        <f t="shared" si="217"/>
        <v>0</v>
      </c>
      <c r="TFF22" s="1954">
        <f t="shared" si="217"/>
        <v>0</v>
      </c>
      <c r="TFG22" s="1954">
        <f t="shared" si="217"/>
        <v>0</v>
      </c>
      <c r="TFH22" s="1954">
        <f t="shared" si="217"/>
        <v>0</v>
      </c>
      <c r="TFI22" s="1954">
        <f t="shared" si="217"/>
        <v>0</v>
      </c>
      <c r="TFJ22" s="1954">
        <f t="shared" si="217"/>
        <v>0</v>
      </c>
      <c r="TFK22" s="1954">
        <f t="shared" si="217"/>
        <v>0</v>
      </c>
      <c r="TFL22" s="1954">
        <f t="shared" si="217"/>
        <v>0</v>
      </c>
      <c r="TFM22" s="1954">
        <f t="shared" si="217"/>
        <v>0</v>
      </c>
      <c r="TFN22" s="1954">
        <f t="shared" si="217"/>
        <v>0</v>
      </c>
      <c r="TFO22" s="1954">
        <f t="shared" si="217"/>
        <v>0</v>
      </c>
      <c r="TFP22" s="1954">
        <f t="shared" si="217"/>
        <v>0</v>
      </c>
      <c r="TFQ22" s="1954">
        <f t="shared" si="217"/>
        <v>0</v>
      </c>
      <c r="TFR22" s="1954">
        <f t="shared" si="217"/>
        <v>0</v>
      </c>
      <c r="TFS22" s="1954">
        <f t="shared" si="217"/>
        <v>0</v>
      </c>
      <c r="TFT22" s="1954">
        <f t="shared" si="217"/>
        <v>0</v>
      </c>
      <c r="TFU22" s="1954">
        <f t="shared" si="217"/>
        <v>0</v>
      </c>
      <c r="TFV22" s="1954">
        <f t="shared" si="217"/>
        <v>0</v>
      </c>
      <c r="TFW22" s="1954">
        <f t="shared" si="217"/>
        <v>0</v>
      </c>
      <c r="TFX22" s="1954">
        <f t="shared" si="217"/>
        <v>0</v>
      </c>
      <c r="TFY22" s="1954">
        <f t="shared" si="217"/>
        <v>0</v>
      </c>
      <c r="TFZ22" s="1954">
        <f t="shared" si="217"/>
        <v>0</v>
      </c>
      <c r="TGA22" s="1954">
        <f t="shared" si="217"/>
        <v>0</v>
      </c>
      <c r="TGB22" s="1954">
        <f t="shared" si="217"/>
        <v>0</v>
      </c>
      <c r="TGC22" s="1954">
        <f t="shared" si="217"/>
        <v>0</v>
      </c>
      <c r="TGD22" s="1954">
        <f t="shared" si="217"/>
        <v>0</v>
      </c>
      <c r="TGE22" s="1954">
        <f t="shared" ref="TGE22:TIP22" si="218">IF(AND(TGE$26="End of period",TGE$25="Revenue"),TGE9,0)</f>
        <v>0</v>
      </c>
      <c r="TGF22" s="1954">
        <f t="shared" si="218"/>
        <v>0</v>
      </c>
      <c r="TGG22" s="1954">
        <f t="shared" si="218"/>
        <v>0</v>
      </c>
      <c r="TGH22" s="1954">
        <f t="shared" si="218"/>
        <v>0</v>
      </c>
      <c r="TGI22" s="1954">
        <f t="shared" si="218"/>
        <v>0</v>
      </c>
      <c r="TGJ22" s="1954">
        <f t="shared" si="218"/>
        <v>0</v>
      </c>
      <c r="TGK22" s="1954">
        <f t="shared" si="218"/>
        <v>0</v>
      </c>
      <c r="TGL22" s="1954">
        <f t="shared" si="218"/>
        <v>0</v>
      </c>
      <c r="TGM22" s="1954">
        <f t="shared" si="218"/>
        <v>0</v>
      </c>
      <c r="TGN22" s="1954">
        <f t="shared" si="218"/>
        <v>0</v>
      </c>
      <c r="TGO22" s="1954">
        <f t="shared" si="218"/>
        <v>0</v>
      </c>
      <c r="TGP22" s="1954">
        <f t="shared" si="218"/>
        <v>0</v>
      </c>
      <c r="TGQ22" s="1954">
        <f t="shared" si="218"/>
        <v>0</v>
      </c>
      <c r="TGR22" s="1954">
        <f t="shared" si="218"/>
        <v>0</v>
      </c>
      <c r="TGS22" s="1954">
        <f t="shared" si="218"/>
        <v>0</v>
      </c>
      <c r="TGT22" s="1954">
        <f t="shared" si="218"/>
        <v>0</v>
      </c>
      <c r="TGU22" s="1954">
        <f t="shared" si="218"/>
        <v>0</v>
      </c>
      <c r="TGV22" s="1954">
        <f t="shared" si="218"/>
        <v>0</v>
      </c>
      <c r="TGW22" s="1954">
        <f t="shared" si="218"/>
        <v>0</v>
      </c>
      <c r="TGX22" s="1954">
        <f t="shared" si="218"/>
        <v>0</v>
      </c>
      <c r="TGY22" s="1954">
        <f t="shared" si="218"/>
        <v>0</v>
      </c>
      <c r="TGZ22" s="1954">
        <f t="shared" si="218"/>
        <v>0</v>
      </c>
      <c r="THA22" s="1954">
        <f t="shared" si="218"/>
        <v>0</v>
      </c>
      <c r="THB22" s="1954">
        <f t="shared" si="218"/>
        <v>0</v>
      </c>
      <c r="THC22" s="1954">
        <f t="shared" si="218"/>
        <v>0</v>
      </c>
      <c r="THD22" s="1954">
        <f t="shared" si="218"/>
        <v>0</v>
      </c>
      <c r="THE22" s="1954">
        <f t="shared" si="218"/>
        <v>0</v>
      </c>
      <c r="THF22" s="1954">
        <f t="shared" si="218"/>
        <v>0</v>
      </c>
      <c r="THG22" s="1954">
        <f t="shared" si="218"/>
        <v>0</v>
      </c>
      <c r="THH22" s="1954">
        <f t="shared" si="218"/>
        <v>0</v>
      </c>
      <c r="THI22" s="1954">
        <f t="shared" si="218"/>
        <v>0</v>
      </c>
      <c r="THJ22" s="1954">
        <f t="shared" si="218"/>
        <v>0</v>
      </c>
      <c r="THK22" s="1954">
        <f t="shared" si="218"/>
        <v>0</v>
      </c>
      <c r="THL22" s="1954">
        <f t="shared" si="218"/>
        <v>0</v>
      </c>
      <c r="THM22" s="1954">
        <f t="shared" si="218"/>
        <v>0</v>
      </c>
      <c r="THN22" s="1954">
        <f t="shared" si="218"/>
        <v>0</v>
      </c>
      <c r="THO22" s="1954">
        <f t="shared" si="218"/>
        <v>0</v>
      </c>
      <c r="THP22" s="1954">
        <f t="shared" si="218"/>
        <v>0</v>
      </c>
      <c r="THQ22" s="1954">
        <f t="shared" si="218"/>
        <v>0</v>
      </c>
      <c r="THR22" s="1954">
        <f t="shared" si="218"/>
        <v>0</v>
      </c>
      <c r="THS22" s="1954">
        <f t="shared" si="218"/>
        <v>0</v>
      </c>
      <c r="THT22" s="1954">
        <f t="shared" si="218"/>
        <v>0</v>
      </c>
      <c r="THU22" s="1954">
        <f t="shared" si="218"/>
        <v>0</v>
      </c>
      <c r="THV22" s="1954">
        <f t="shared" si="218"/>
        <v>0</v>
      </c>
      <c r="THW22" s="1954">
        <f t="shared" si="218"/>
        <v>0</v>
      </c>
      <c r="THX22" s="1954">
        <f t="shared" si="218"/>
        <v>0</v>
      </c>
      <c r="THY22" s="1954">
        <f t="shared" si="218"/>
        <v>0</v>
      </c>
      <c r="THZ22" s="1954">
        <f t="shared" si="218"/>
        <v>0</v>
      </c>
      <c r="TIA22" s="1954">
        <f t="shared" si="218"/>
        <v>0</v>
      </c>
      <c r="TIB22" s="1954">
        <f t="shared" si="218"/>
        <v>0</v>
      </c>
      <c r="TIC22" s="1954">
        <f t="shared" si="218"/>
        <v>0</v>
      </c>
      <c r="TID22" s="1954">
        <f t="shared" si="218"/>
        <v>0</v>
      </c>
      <c r="TIE22" s="1954">
        <f t="shared" si="218"/>
        <v>0</v>
      </c>
      <c r="TIF22" s="1954">
        <f t="shared" si="218"/>
        <v>0</v>
      </c>
      <c r="TIG22" s="1954">
        <f t="shared" si="218"/>
        <v>0</v>
      </c>
      <c r="TIH22" s="1954">
        <f t="shared" si="218"/>
        <v>0</v>
      </c>
      <c r="TII22" s="1954">
        <f t="shared" si="218"/>
        <v>0</v>
      </c>
      <c r="TIJ22" s="1954">
        <f t="shared" si="218"/>
        <v>0</v>
      </c>
      <c r="TIK22" s="1954">
        <f t="shared" si="218"/>
        <v>0</v>
      </c>
      <c r="TIL22" s="1954">
        <f t="shared" si="218"/>
        <v>0</v>
      </c>
      <c r="TIM22" s="1954">
        <f t="shared" si="218"/>
        <v>0</v>
      </c>
      <c r="TIN22" s="1954">
        <f t="shared" si="218"/>
        <v>0</v>
      </c>
      <c r="TIO22" s="1954">
        <f t="shared" si="218"/>
        <v>0</v>
      </c>
      <c r="TIP22" s="1954">
        <f t="shared" si="218"/>
        <v>0</v>
      </c>
      <c r="TIQ22" s="1954">
        <f t="shared" ref="TIQ22:TLB22" si="219">IF(AND(TIQ$26="End of period",TIQ$25="Revenue"),TIQ9,0)</f>
        <v>0</v>
      </c>
      <c r="TIR22" s="1954">
        <f t="shared" si="219"/>
        <v>0</v>
      </c>
      <c r="TIS22" s="1954">
        <f t="shared" si="219"/>
        <v>0</v>
      </c>
      <c r="TIT22" s="1954">
        <f t="shared" si="219"/>
        <v>0</v>
      </c>
      <c r="TIU22" s="1954">
        <f t="shared" si="219"/>
        <v>0</v>
      </c>
      <c r="TIV22" s="1954">
        <f t="shared" si="219"/>
        <v>0</v>
      </c>
      <c r="TIW22" s="1954">
        <f t="shared" si="219"/>
        <v>0</v>
      </c>
      <c r="TIX22" s="1954">
        <f t="shared" si="219"/>
        <v>0</v>
      </c>
      <c r="TIY22" s="1954">
        <f t="shared" si="219"/>
        <v>0</v>
      </c>
      <c r="TIZ22" s="1954">
        <f t="shared" si="219"/>
        <v>0</v>
      </c>
      <c r="TJA22" s="1954">
        <f t="shared" si="219"/>
        <v>0</v>
      </c>
      <c r="TJB22" s="1954">
        <f t="shared" si="219"/>
        <v>0</v>
      </c>
      <c r="TJC22" s="1954">
        <f t="shared" si="219"/>
        <v>0</v>
      </c>
      <c r="TJD22" s="1954">
        <f t="shared" si="219"/>
        <v>0</v>
      </c>
      <c r="TJE22" s="1954">
        <f t="shared" si="219"/>
        <v>0</v>
      </c>
      <c r="TJF22" s="1954">
        <f t="shared" si="219"/>
        <v>0</v>
      </c>
      <c r="TJG22" s="1954">
        <f t="shared" si="219"/>
        <v>0</v>
      </c>
      <c r="TJH22" s="1954">
        <f t="shared" si="219"/>
        <v>0</v>
      </c>
      <c r="TJI22" s="1954">
        <f t="shared" si="219"/>
        <v>0</v>
      </c>
      <c r="TJJ22" s="1954">
        <f t="shared" si="219"/>
        <v>0</v>
      </c>
      <c r="TJK22" s="1954">
        <f t="shared" si="219"/>
        <v>0</v>
      </c>
      <c r="TJL22" s="1954">
        <f t="shared" si="219"/>
        <v>0</v>
      </c>
      <c r="TJM22" s="1954">
        <f t="shared" si="219"/>
        <v>0</v>
      </c>
      <c r="TJN22" s="1954">
        <f t="shared" si="219"/>
        <v>0</v>
      </c>
      <c r="TJO22" s="1954">
        <f t="shared" si="219"/>
        <v>0</v>
      </c>
      <c r="TJP22" s="1954">
        <f t="shared" si="219"/>
        <v>0</v>
      </c>
      <c r="TJQ22" s="1954">
        <f t="shared" si="219"/>
        <v>0</v>
      </c>
      <c r="TJR22" s="1954">
        <f t="shared" si="219"/>
        <v>0</v>
      </c>
      <c r="TJS22" s="1954">
        <f t="shared" si="219"/>
        <v>0</v>
      </c>
      <c r="TJT22" s="1954">
        <f t="shared" si="219"/>
        <v>0</v>
      </c>
      <c r="TJU22" s="1954">
        <f t="shared" si="219"/>
        <v>0</v>
      </c>
      <c r="TJV22" s="1954">
        <f t="shared" si="219"/>
        <v>0</v>
      </c>
      <c r="TJW22" s="1954">
        <f t="shared" si="219"/>
        <v>0</v>
      </c>
      <c r="TJX22" s="1954">
        <f t="shared" si="219"/>
        <v>0</v>
      </c>
      <c r="TJY22" s="1954">
        <f t="shared" si="219"/>
        <v>0</v>
      </c>
      <c r="TJZ22" s="1954">
        <f t="shared" si="219"/>
        <v>0</v>
      </c>
      <c r="TKA22" s="1954">
        <f t="shared" si="219"/>
        <v>0</v>
      </c>
      <c r="TKB22" s="1954">
        <f t="shared" si="219"/>
        <v>0</v>
      </c>
      <c r="TKC22" s="1954">
        <f t="shared" si="219"/>
        <v>0</v>
      </c>
      <c r="TKD22" s="1954">
        <f t="shared" si="219"/>
        <v>0</v>
      </c>
      <c r="TKE22" s="1954">
        <f t="shared" si="219"/>
        <v>0</v>
      </c>
      <c r="TKF22" s="1954">
        <f t="shared" si="219"/>
        <v>0</v>
      </c>
      <c r="TKG22" s="1954">
        <f t="shared" si="219"/>
        <v>0</v>
      </c>
      <c r="TKH22" s="1954">
        <f t="shared" si="219"/>
        <v>0</v>
      </c>
      <c r="TKI22" s="1954">
        <f t="shared" si="219"/>
        <v>0</v>
      </c>
      <c r="TKJ22" s="1954">
        <f t="shared" si="219"/>
        <v>0</v>
      </c>
      <c r="TKK22" s="1954">
        <f t="shared" si="219"/>
        <v>0</v>
      </c>
      <c r="TKL22" s="1954">
        <f t="shared" si="219"/>
        <v>0</v>
      </c>
      <c r="TKM22" s="1954">
        <f t="shared" si="219"/>
        <v>0</v>
      </c>
      <c r="TKN22" s="1954">
        <f t="shared" si="219"/>
        <v>0</v>
      </c>
      <c r="TKO22" s="1954">
        <f t="shared" si="219"/>
        <v>0</v>
      </c>
      <c r="TKP22" s="1954">
        <f t="shared" si="219"/>
        <v>0</v>
      </c>
      <c r="TKQ22" s="1954">
        <f t="shared" si="219"/>
        <v>0</v>
      </c>
      <c r="TKR22" s="1954">
        <f t="shared" si="219"/>
        <v>0</v>
      </c>
      <c r="TKS22" s="1954">
        <f t="shared" si="219"/>
        <v>0</v>
      </c>
      <c r="TKT22" s="1954">
        <f t="shared" si="219"/>
        <v>0</v>
      </c>
      <c r="TKU22" s="1954">
        <f t="shared" si="219"/>
        <v>0</v>
      </c>
      <c r="TKV22" s="1954">
        <f t="shared" si="219"/>
        <v>0</v>
      </c>
      <c r="TKW22" s="1954">
        <f t="shared" si="219"/>
        <v>0</v>
      </c>
      <c r="TKX22" s="1954">
        <f t="shared" si="219"/>
        <v>0</v>
      </c>
      <c r="TKY22" s="1954">
        <f t="shared" si="219"/>
        <v>0</v>
      </c>
      <c r="TKZ22" s="1954">
        <f t="shared" si="219"/>
        <v>0</v>
      </c>
      <c r="TLA22" s="1954">
        <f t="shared" si="219"/>
        <v>0</v>
      </c>
      <c r="TLB22" s="1954">
        <f t="shared" si="219"/>
        <v>0</v>
      </c>
      <c r="TLC22" s="1954">
        <f t="shared" ref="TLC22:TNN22" si="220">IF(AND(TLC$26="End of period",TLC$25="Revenue"),TLC9,0)</f>
        <v>0</v>
      </c>
      <c r="TLD22" s="1954">
        <f t="shared" si="220"/>
        <v>0</v>
      </c>
      <c r="TLE22" s="1954">
        <f t="shared" si="220"/>
        <v>0</v>
      </c>
      <c r="TLF22" s="1954">
        <f t="shared" si="220"/>
        <v>0</v>
      </c>
      <c r="TLG22" s="1954">
        <f t="shared" si="220"/>
        <v>0</v>
      </c>
      <c r="TLH22" s="1954">
        <f t="shared" si="220"/>
        <v>0</v>
      </c>
      <c r="TLI22" s="1954">
        <f t="shared" si="220"/>
        <v>0</v>
      </c>
      <c r="TLJ22" s="1954">
        <f t="shared" si="220"/>
        <v>0</v>
      </c>
      <c r="TLK22" s="1954">
        <f t="shared" si="220"/>
        <v>0</v>
      </c>
      <c r="TLL22" s="1954">
        <f t="shared" si="220"/>
        <v>0</v>
      </c>
      <c r="TLM22" s="1954">
        <f t="shared" si="220"/>
        <v>0</v>
      </c>
      <c r="TLN22" s="1954">
        <f t="shared" si="220"/>
        <v>0</v>
      </c>
      <c r="TLO22" s="1954">
        <f t="shared" si="220"/>
        <v>0</v>
      </c>
      <c r="TLP22" s="1954">
        <f t="shared" si="220"/>
        <v>0</v>
      </c>
      <c r="TLQ22" s="1954">
        <f t="shared" si="220"/>
        <v>0</v>
      </c>
      <c r="TLR22" s="1954">
        <f t="shared" si="220"/>
        <v>0</v>
      </c>
      <c r="TLS22" s="1954">
        <f t="shared" si="220"/>
        <v>0</v>
      </c>
      <c r="TLT22" s="1954">
        <f t="shared" si="220"/>
        <v>0</v>
      </c>
      <c r="TLU22" s="1954">
        <f t="shared" si="220"/>
        <v>0</v>
      </c>
      <c r="TLV22" s="1954">
        <f t="shared" si="220"/>
        <v>0</v>
      </c>
      <c r="TLW22" s="1954">
        <f t="shared" si="220"/>
        <v>0</v>
      </c>
      <c r="TLX22" s="1954">
        <f t="shared" si="220"/>
        <v>0</v>
      </c>
      <c r="TLY22" s="1954">
        <f t="shared" si="220"/>
        <v>0</v>
      </c>
      <c r="TLZ22" s="1954">
        <f t="shared" si="220"/>
        <v>0</v>
      </c>
      <c r="TMA22" s="1954">
        <f t="shared" si="220"/>
        <v>0</v>
      </c>
      <c r="TMB22" s="1954">
        <f t="shared" si="220"/>
        <v>0</v>
      </c>
      <c r="TMC22" s="1954">
        <f t="shared" si="220"/>
        <v>0</v>
      </c>
      <c r="TMD22" s="1954">
        <f t="shared" si="220"/>
        <v>0</v>
      </c>
      <c r="TME22" s="1954">
        <f t="shared" si="220"/>
        <v>0</v>
      </c>
      <c r="TMF22" s="1954">
        <f t="shared" si="220"/>
        <v>0</v>
      </c>
      <c r="TMG22" s="1954">
        <f t="shared" si="220"/>
        <v>0</v>
      </c>
      <c r="TMH22" s="1954">
        <f t="shared" si="220"/>
        <v>0</v>
      </c>
      <c r="TMI22" s="1954">
        <f t="shared" si="220"/>
        <v>0</v>
      </c>
      <c r="TMJ22" s="1954">
        <f t="shared" si="220"/>
        <v>0</v>
      </c>
      <c r="TMK22" s="1954">
        <f t="shared" si="220"/>
        <v>0</v>
      </c>
      <c r="TML22" s="1954">
        <f t="shared" si="220"/>
        <v>0</v>
      </c>
      <c r="TMM22" s="1954">
        <f t="shared" si="220"/>
        <v>0</v>
      </c>
      <c r="TMN22" s="1954">
        <f t="shared" si="220"/>
        <v>0</v>
      </c>
      <c r="TMO22" s="1954">
        <f t="shared" si="220"/>
        <v>0</v>
      </c>
      <c r="TMP22" s="1954">
        <f t="shared" si="220"/>
        <v>0</v>
      </c>
      <c r="TMQ22" s="1954">
        <f t="shared" si="220"/>
        <v>0</v>
      </c>
      <c r="TMR22" s="1954">
        <f t="shared" si="220"/>
        <v>0</v>
      </c>
      <c r="TMS22" s="1954">
        <f t="shared" si="220"/>
        <v>0</v>
      </c>
      <c r="TMT22" s="1954">
        <f t="shared" si="220"/>
        <v>0</v>
      </c>
      <c r="TMU22" s="1954">
        <f t="shared" si="220"/>
        <v>0</v>
      </c>
      <c r="TMV22" s="1954">
        <f t="shared" si="220"/>
        <v>0</v>
      </c>
      <c r="TMW22" s="1954">
        <f t="shared" si="220"/>
        <v>0</v>
      </c>
      <c r="TMX22" s="1954">
        <f t="shared" si="220"/>
        <v>0</v>
      </c>
      <c r="TMY22" s="1954">
        <f t="shared" si="220"/>
        <v>0</v>
      </c>
      <c r="TMZ22" s="1954">
        <f t="shared" si="220"/>
        <v>0</v>
      </c>
      <c r="TNA22" s="1954">
        <f t="shared" si="220"/>
        <v>0</v>
      </c>
      <c r="TNB22" s="1954">
        <f t="shared" si="220"/>
        <v>0</v>
      </c>
      <c r="TNC22" s="1954">
        <f t="shared" si="220"/>
        <v>0</v>
      </c>
      <c r="TND22" s="1954">
        <f t="shared" si="220"/>
        <v>0</v>
      </c>
      <c r="TNE22" s="1954">
        <f t="shared" si="220"/>
        <v>0</v>
      </c>
      <c r="TNF22" s="1954">
        <f t="shared" si="220"/>
        <v>0</v>
      </c>
      <c r="TNG22" s="1954">
        <f t="shared" si="220"/>
        <v>0</v>
      </c>
      <c r="TNH22" s="1954">
        <f t="shared" si="220"/>
        <v>0</v>
      </c>
      <c r="TNI22" s="1954">
        <f t="shared" si="220"/>
        <v>0</v>
      </c>
      <c r="TNJ22" s="1954">
        <f t="shared" si="220"/>
        <v>0</v>
      </c>
      <c r="TNK22" s="1954">
        <f t="shared" si="220"/>
        <v>0</v>
      </c>
      <c r="TNL22" s="1954">
        <f t="shared" si="220"/>
        <v>0</v>
      </c>
      <c r="TNM22" s="1954">
        <f t="shared" si="220"/>
        <v>0</v>
      </c>
      <c r="TNN22" s="1954">
        <f t="shared" si="220"/>
        <v>0</v>
      </c>
      <c r="TNO22" s="1954">
        <f t="shared" ref="TNO22:TPZ22" si="221">IF(AND(TNO$26="End of period",TNO$25="Revenue"),TNO9,0)</f>
        <v>0</v>
      </c>
      <c r="TNP22" s="1954">
        <f t="shared" si="221"/>
        <v>0</v>
      </c>
      <c r="TNQ22" s="1954">
        <f t="shared" si="221"/>
        <v>0</v>
      </c>
      <c r="TNR22" s="1954">
        <f t="shared" si="221"/>
        <v>0</v>
      </c>
      <c r="TNS22" s="1954">
        <f t="shared" si="221"/>
        <v>0</v>
      </c>
      <c r="TNT22" s="1954">
        <f t="shared" si="221"/>
        <v>0</v>
      </c>
      <c r="TNU22" s="1954">
        <f t="shared" si="221"/>
        <v>0</v>
      </c>
      <c r="TNV22" s="1954">
        <f t="shared" si="221"/>
        <v>0</v>
      </c>
      <c r="TNW22" s="1954">
        <f t="shared" si="221"/>
        <v>0</v>
      </c>
      <c r="TNX22" s="1954">
        <f t="shared" si="221"/>
        <v>0</v>
      </c>
      <c r="TNY22" s="1954">
        <f t="shared" si="221"/>
        <v>0</v>
      </c>
      <c r="TNZ22" s="1954">
        <f t="shared" si="221"/>
        <v>0</v>
      </c>
      <c r="TOA22" s="1954">
        <f t="shared" si="221"/>
        <v>0</v>
      </c>
      <c r="TOB22" s="1954">
        <f t="shared" si="221"/>
        <v>0</v>
      </c>
      <c r="TOC22" s="1954">
        <f t="shared" si="221"/>
        <v>0</v>
      </c>
      <c r="TOD22" s="1954">
        <f t="shared" si="221"/>
        <v>0</v>
      </c>
      <c r="TOE22" s="1954">
        <f t="shared" si="221"/>
        <v>0</v>
      </c>
      <c r="TOF22" s="1954">
        <f t="shared" si="221"/>
        <v>0</v>
      </c>
      <c r="TOG22" s="1954">
        <f t="shared" si="221"/>
        <v>0</v>
      </c>
      <c r="TOH22" s="1954">
        <f t="shared" si="221"/>
        <v>0</v>
      </c>
      <c r="TOI22" s="1954">
        <f t="shared" si="221"/>
        <v>0</v>
      </c>
      <c r="TOJ22" s="1954">
        <f t="shared" si="221"/>
        <v>0</v>
      </c>
      <c r="TOK22" s="1954">
        <f t="shared" si="221"/>
        <v>0</v>
      </c>
      <c r="TOL22" s="1954">
        <f t="shared" si="221"/>
        <v>0</v>
      </c>
      <c r="TOM22" s="1954">
        <f t="shared" si="221"/>
        <v>0</v>
      </c>
      <c r="TON22" s="1954">
        <f t="shared" si="221"/>
        <v>0</v>
      </c>
      <c r="TOO22" s="1954">
        <f t="shared" si="221"/>
        <v>0</v>
      </c>
      <c r="TOP22" s="1954">
        <f t="shared" si="221"/>
        <v>0</v>
      </c>
      <c r="TOQ22" s="1954">
        <f t="shared" si="221"/>
        <v>0</v>
      </c>
      <c r="TOR22" s="1954">
        <f t="shared" si="221"/>
        <v>0</v>
      </c>
      <c r="TOS22" s="1954">
        <f t="shared" si="221"/>
        <v>0</v>
      </c>
      <c r="TOT22" s="1954">
        <f t="shared" si="221"/>
        <v>0</v>
      </c>
      <c r="TOU22" s="1954">
        <f t="shared" si="221"/>
        <v>0</v>
      </c>
      <c r="TOV22" s="1954">
        <f t="shared" si="221"/>
        <v>0</v>
      </c>
      <c r="TOW22" s="1954">
        <f t="shared" si="221"/>
        <v>0</v>
      </c>
      <c r="TOX22" s="1954">
        <f t="shared" si="221"/>
        <v>0</v>
      </c>
      <c r="TOY22" s="1954">
        <f t="shared" si="221"/>
        <v>0</v>
      </c>
      <c r="TOZ22" s="1954">
        <f t="shared" si="221"/>
        <v>0</v>
      </c>
      <c r="TPA22" s="1954">
        <f t="shared" si="221"/>
        <v>0</v>
      </c>
      <c r="TPB22" s="1954">
        <f t="shared" si="221"/>
        <v>0</v>
      </c>
      <c r="TPC22" s="1954">
        <f t="shared" si="221"/>
        <v>0</v>
      </c>
      <c r="TPD22" s="1954">
        <f t="shared" si="221"/>
        <v>0</v>
      </c>
      <c r="TPE22" s="1954">
        <f t="shared" si="221"/>
        <v>0</v>
      </c>
      <c r="TPF22" s="1954">
        <f t="shared" si="221"/>
        <v>0</v>
      </c>
      <c r="TPG22" s="1954">
        <f t="shared" si="221"/>
        <v>0</v>
      </c>
      <c r="TPH22" s="1954">
        <f t="shared" si="221"/>
        <v>0</v>
      </c>
      <c r="TPI22" s="1954">
        <f t="shared" si="221"/>
        <v>0</v>
      </c>
      <c r="TPJ22" s="1954">
        <f t="shared" si="221"/>
        <v>0</v>
      </c>
      <c r="TPK22" s="1954">
        <f t="shared" si="221"/>
        <v>0</v>
      </c>
      <c r="TPL22" s="1954">
        <f t="shared" si="221"/>
        <v>0</v>
      </c>
      <c r="TPM22" s="1954">
        <f t="shared" si="221"/>
        <v>0</v>
      </c>
      <c r="TPN22" s="1954">
        <f t="shared" si="221"/>
        <v>0</v>
      </c>
      <c r="TPO22" s="1954">
        <f t="shared" si="221"/>
        <v>0</v>
      </c>
      <c r="TPP22" s="1954">
        <f t="shared" si="221"/>
        <v>0</v>
      </c>
      <c r="TPQ22" s="1954">
        <f t="shared" si="221"/>
        <v>0</v>
      </c>
      <c r="TPR22" s="1954">
        <f t="shared" si="221"/>
        <v>0</v>
      </c>
      <c r="TPS22" s="1954">
        <f t="shared" si="221"/>
        <v>0</v>
      </c>
      <c r="TPT22" s="1954">
        <f t="shared" si="221"/>
        <v>0</v>
      </c>
      <c r="TPU22" s="1954">
        <f t="shared" si="221"/>
        <v>0</v>
      </c>
      <c r="TPV22" s="1954">
        <f t="shared" si="221"/>
        <v>0</v>
      </c>
      <c r="TPW22" s="1954">
        <f t="shared" si="221"/>
        <v>0</v>
      </c>
      <c r="TPX22" s="1954">
        <f t="shared" si="221"/>
        <v>0</v>
      </c>
      <c r="TPY22" s="1954">
        <f t="shared" si="221"/>
        <v>0</v>
      </c>
      <c r="TPZ22" s="1954">
        <f t="shared" si="221"/>
        <v>0</v>
      </c>
      <c r="TQA22" s="1954">
        <f t="shared" ref="TQA22:TSL22" si="222">IF(AND(TQA$26="End of period",TQA$25="Revenue"),TQA9,0)</f>
        <v>0</v>
      </c>
      <c r="TQB22" s="1954">
        <f t="shared" si="222"/>
        <v>0</v>
      </c>
      <c r="TQC22" s="1954">
        <f t="shared" si="222"/>
        <v>0</v>
      </c>
      <c r="TQD22" s="1954">
        <f t="shared" si="222"/>
        <v>0</v>
      </c>
      <c r="TQE22" s="1954">
        <f t="shared" si="222"/>
        <v>0</v>
      </c>
      <c r="TQF22" s="1954">
        <f t="shared" si="222"/>
        <v>0</v>
      </c>
      <c r="TQG22" s="1954">
        <f t="shared" si="222"/>
        <v>0</v>
      </c>
      <c r="TQH22" s="1954">
        <f t="shared" si="222"/>
        <v>0</v>
      </c>
      <c r="TQI22" s="1954">
        <f t="shared" si="222"/>
        <v>0</v>
      </c>
      <c r="TQJ22" s="1954">
        <f t="shared" si="222"/>
        <v>0</v>
      </c>
      <c r="TQK22" s="1954">
        <f t="shared" si="222"/>
        <v>0</v>
      </c>
      <c r="TQL22" s="1954">
        <f t="shared" si="222"/>
        <v>0</v>
      </c>
      <c r="TQM22" s="1954">
        <f t="shared" si="222"/>
        <v>0</v>
      </c>
      <c r="TQN22" s="1954">
        <f t="shared" si="222"/>
        <v>0</v>
      </c>
      <c r="TQO22" s="1954">
        <f t="shared" si="222"/>
        <v>0</v>
      </c>
      <c r="TQP22" s="1954">
        <f t="shared" si="222"/>
        <v>0</v>
      </c>
      <c r="TQQ22" s="1954">
        <f t="shared" si="222"/>
        <v>0</v>
      </c>
      <c r="TQR22" s="1954">
        <f t="shared" si="222"/>
        <v>0</v>
      </c>
      <c r="TQS22" s="1954">
        <f t="shared" si="222"/>
        <v>0</v>
      </c>
      <c r="TQT22" s="1954">
        <f t="shared" si="222"/>
        <v>0</v>
      </c>
      <c r="TQU22" s="1954">
        <f t="shared" si="222"/>
        <v>0</v>
      </c>
      <c r="TQV22" s="1954">
        <f t="shared" si="222"/>
        <v>0</v>
      </c>
      <c r="TQW22" s="1954">
        <f t="shared" si="222"/>
        <v>0</v>
      </c>
      <c r="TQX22" s="1954">
        <f t="shared" si="222"/>
        <v>0</v>
      </c>
      <c r="TQY22" s="1954">
        <f t="shared" si="222"/>
        <v>0</v>
      </c>
      <c r="TQZ22" s="1954">
        <f t="shared" si="222"/>
        <v>0</v>
      </c>
      <c r="TRA22" s="1954">
        <f t="shared" si="222"/>
        <v>0</v>
      </c>
      <c r="TRB22" s="1954">
        <f t="shared" si="222"/>
        <v>0</v>
      </c>
      <c r="TRC22" s="1954">
        <f t="shared" si="222"/>
        <v>0</v>
      </c>
      <c r="TRD22" s="1954">
        <f t="shared" si="222"/>
        <v>0</v>
      </c>
      <c r="TRE22" s="1954">
        <f t="shared" si="222"/>
        <v>0</v>
      </c>
      <c r="TRF22" s="1954">
        <f t="shared" si="222"/>
        <v>0</v>
      </c>
      <c r="TRG22" s="1954">
        <f t="shared" si="222"/>
        <v>0</v>
      </c>
      <c r="TRH22" s="1954">
        <f t="shared" si="222"/>
        <v>0</v>
      </c>
      <c r="TRI22" s="1954">
        <f t="shared" si="222"/>
        <v>0</v>
      </c>
      <c r="TRJ22" s="1954">
        <f t="shared" si="222"/>
        <v>0</v>
      </c>
      <c r="TRK22" s="1954">
        <f t="shared" si="222"/>
        <v>0</v>
      </c>
      <c r="TRL22" s="1954">
        <f t="shared" si="222"/>
        <v>0</v>
      </c>
      <c r="TRM22" s="1954">
        <f t="shared" si="222"/>
        <v>0</v>
      </c>
      <c r="TRN22" s="1954">
        <f t="shared" si="222"/>
        <v>0</v>
      </c>
      <c r="TRO22" s="1954">
        <f t="shared" si="222"/>
        <v>0</v>
      </c>
      <c r="TRP22" s="1954">
        <f t="shared" si="222"/>
        <v>0</v>
      </c>
      <c r="TRQ22" s="1954">
        <f t="shared" si="222"/>
        <v>0</v>
      </c>
      <c r="TRR22" s="1954">
        <f t="shared" si="222"/>
        <v>0</v>
      </c>
      <c r="TRS22" s="1954">
        <f t="shared" si="222"/>
        <v>0</v>
      </c>
      <c r="TRT22" s="1954">
        <f t="shared" si="222"/>
        <v>0</v>
      </c>
      <c r="TRU22" s="1954">
        <f t="shared" si="222"/>
        <v>0</v>
      </c>
      <c r="TRV22" s="1954">
        <f t="shared" si="222"/>
        <v>0</v>
      </c>
      <c r="TRW22" s="1954">
        <f t="shared" si="222"/>
        <v>0</v>
      </c>
      <c r="TRX22" s="1954">
        <f t="shared" si="222"/>
        <v>0</v>
      </c>
      <c r="TRY22" s="1954">
        <f t="shared" si="222"/>
        <v>0</v>
      </c>
      <c r="TRZ22" s="1954">
        <f t="shared" si="222"/>
        <v>0</v>
      </c>
      <c r="TSA22" s="1954">
        <f t="shared" si="222"/>
        <v>0</v>
      </c>
      <c r="TSB22" s="1954">
        <f t="shared" si="222"/>
        <v>0</v>
      </c>
      <c r="TSC22" s="1954">
        <f t="shared" si="222"/>
        <v>0</v>
      </c>
      <c r="TSD22" s="1954">
        <f t="shared" si="222"/>
        <v>0</v>
      </c>
      <c r="TSE22" s="1954">
        <f t="shared" si="222"/>
        <v>0</v>
      </c>
      <c r="TSF22" s="1954">
        <f t="shared" si="222"/>
        <v>0</v>
      </c>
      <c r="TSG22" s="1954">
        <f t="shared" si="222"/>
        <v>0</v>
      </c>
      <c r="TSH22" s="1954">
        <f t="shared" si="222"/>
        <v>0</v>
      </c>
      <c r="TSI22" s="1954">
        <f t="shared" si="222"/>
        <v>0</v>
      </c>
      <c r="TSJ22" s="1954">
        <f t="shared" si="222"/>
        <v>0</v>
      </c>
      <c r="TSK22" s="1954">
        <f t="shared" si="222"/>
        <v>0</v>
      </c>
      <c r="TSL22" s="1954">
        <f t="shared" si="222"/>
        <v>0</v>
      </c>
      <c r="TSM22" s="1954">
        <f t="shared" ref="TSM22:TUX22" si="223">IF(AND(TSM$26="End of period",TSM$25="Revenue"),TSM9,0)</f>
        <v>0</v>
      </c>
      <c r="TSN22" s="1954">
        <f t="shared" si="223"/>
        <v>0</v>
      </c>
      <c r="TSO22" s="1954">
        <f t="shared" si="223"/>
        <v>0</v>
      </c>
      <c r="TSP22" s="1954">
        <f t="shared" si="223"/>
        <v>0</v>
      </c>
      <c r="TSQ22" s="1954">
        <f t="shared" si="223"/>
        <v>0</v>
      </c>
      <c r="TSR22" s="1954">
        <f t="shared" si="223"/>
        <v>0</v>
      </c>
      <c r="TSS22" s="1954">
        <f t="shared" si="223"/>
        <v>0</v>
      </c>
      <c r="TST22" s="1954">
        <f t="shared" si="223"/>
        <v>0</v>
      </c>
      <c r="TSU22" s="1954">
        <f t="shared" si="223"/>
        <v>0</v>
      </c>
      <c r="TSV22" s="1954">
        <f t="shared" si="223"/>
        <v>0</v>
      </c>
      <c r="TSW22" s="1954">
        <f t="shared" si="223"/>
        <v>0</v>
      </c>
      <c r="TSX22" s="1954">
        <f t="shared" si="223"/>
        <v>0</v>
      </c>
      <c r="TSY22" s="1954">
        <f t="shared" si="223"/>
        <v>0</v>
      </c>
      <c r="TSZ22" s="1954">
        <f t="shared" si="223"/>
        <v>0</v>
      </c>
      <c r="TTA22" s="1954">
        <f t="shared" si="223"/>
        <v>0</v>
      </c>
      <c r="TTB22" s="1954">
        <f t="shared" si="223"/>
        <v>0</v>
      </c>
      <c r="TTC22" s="1954">
        <f t="shared" si="223"/>
        <v>0</v>
      </c>
      <c r="TTD22" s="1954">
        <f t="shared" si="223"/>
        <v>0</v>
      </c>
      <c r="TTE22" s="1954">
        <f t="shared" si="223"/>
        <v>0</v>
      </c>
      <c r="TTF22" s="1954">
        <f t="shared" si="223"/>
        <v>0</v>
      </c>
      <c r="TTG22" s="1954">
        <f t="shared" si="223"/>
        <v>0</v>
      </c>
      <c r="TTH22" s="1954">
        <f t="shared" si="223"/>
        <v>0</v>
      </c>
      <c r="TTI22" s="1954">
        <f t="shared" si="223"/>
        <v>0</v>
      </c>
      <c r="TTJ22" s="1954">
        <f t="shared" si="223"/>
        <v>0</v>
      </c>
      <c r="TTK22" s="1954">
        <f t="shared" si="223"/>
        <v>0</v>
      </c>
      <c r="TTL22" s="1954">
        <f t="shared" si="223"/>
        <v>0</v>
      </c>
      <c r="TTM22" s="1954">
        <f t="shared" si="223"/>
        <v>0</v>
      </c>
      <c r="TTN22" s="1954">
        <f t="shared" si="223"/>
        <v>0</v>
      </c>
      <c r="TTO22" s="1954">
        <f t="shared" si="223"/>
        <v>0</v>
      </c>
      <c r="TTP22" s="1954">
        <f t="shared" si="223"/>
        <v>0</v>
      </c>
      <c r="TTQ22" s="1954">
        <f t="shared" si="223"/>
        <v>0</v>
      </c>
      <c r="TTR22" s="1954">
        <f t="shared" si="223"/>
        <v>0</v>
      </c>
      <c r="TTS22" s="1954">
        <f t="shared" si="223"/>
        <v>0</v>
      </c>
      <c r="TTT22" s="1954">
        <f t="shared" si="223"/>
        <v>0</v>
      </c>
      <c r="TTU22" s="1954">
        <f t="shared" si="223"/>
        <v>0</v>
      </c>
      <c r="TTV22" s="1954">
        <f t="shared" si="223"/>
        <v>0</v>
      </c>
      <c r="TTW22" s="1954">
        <f t="shared" si="223"/>
        <v>0</v>
      </c>
      <c r="TTX22" s="1954">
        <f t="shared" si="223"/>
        <v>0</v>
      </c>
      <c r="TTY22" s="1954">
        <f t="shared" si="223"/>
        <v>0</v>
      </c>
      <c r="TTZ22" s="1954">
        <f t="shared" si="223"/>
        <v>0</v>
      </c>
      <c r="TUA22" s="1954">
        <f t="shared" si="223"/>
        <v>0</v>
      </c>
      <c r="TUB22" s="1954">
        <f t="shared" si="223"/>
        <v>0</v>
      </c>
      <c r="TUC22" s="1954">
        <f t="shared" si="223"/>
        <v>0</v>
      </c>
      <c r="TUD22" s="1954">
        <f t="shared" si="223"/>
        <v>0</v>
      </c>
      <c r="TUE22" s="1954">
        <f t="shared" si="223"/>
        <v>0</v>
      </c>
      <c r="TUF22" s="1954">
        <f t="shared" si="223"/>
        <v>0</v>
      </c>
      <c r="TUG22" s="1954">
        <f t="shared" si="223"/>
        <v>0</v>
      </c>
      <c r="TUH22" s="1954">
        <f t="shared" si="223"/>
        <v>0</v>
      </c>
      <c r="TUI22" s="1954">
        <f t="shared" si="223"/>
        <v>0</v>
      </c>
      <c r="TUJ22" s="1954">
        <f t="shared" si="223"/>
        <v>0</v>
      </c>
      <c r="TUK22" s="1954">
        <f t="shared" si="223"/>
        <v>0</v>
      </c>
      <c r="TUL22" s="1954">
        <f t="shared" si="223"/>
        <v>0</v>
      </c>
      <c r="TUM22" s="1954">
        <f t="shared" si="223"/>
        <v>0</v>
      </c>
      <c r="TUN22" s="1954">
        <f t="shared" si="223"/>
        <v>0</v>
      </c>
      <c r="TUO22" s="1954">
        <f t="shared" si="223"/>
        <v>0</v>
      </c>
      <c r="TUP22" s="1954">
        <f t="shared" si="223"/>
        <v>0</v>
      </c>
      <c r="TUQ22" s="1954">
        <f t="shared" si="223"/>
        <v>0</v>
      </c>
      <c r="TUR22" s="1954">
        <f t="shared" si="223"/>
        <v>0</v>
      </c>
      <c r="TUS22" s="1954">
        <f t="shared" si="223"/>
        <v>0</v>
      </c>
      <c r="TUT22" s="1954">
        <f t="shared" si="223"/>
        <v>0</v>
      </c>
      <c r="TUU22" s="1954">
        <f t="shared" si="223"/>
        <v>0</v>
      </c>
      <c r="TUV22" s="1954">
        <f t="shared" si="223"/>
        <v>0</v>
      </c>
      <c r="TUW22" s="1954">
        <f t="shared" si="223"/>
        <v>0</v>
      </c>
      <c r="TUX22" s="1954">
        <f t="shared" si="223"/>
        <v>0</v>
      </c>
      <c r="TUY22" s="1954">
        <f t="shared" ref="TUY22:TXJ22" si="224">IF(AND(TUY$26="End of period",TUY$25="Revenue"),TUY9,0)</f>
        <v>0</v>
      </c>
      <c r="TUZ22" s="1954">
        <f t="shared" si="224"/>
        <v>0</v>
      </c>
      <c r="TVA22" s="1954">
        <f t="shared" si="224"/>
        <v>0</v>
      </c>
      <c r="TVB22" s="1954">
        <f t="shared" si="224"/>
        <v>0</v>
      </c>
      <c r="TVC22" s="1954">
        <f t="shared" si="224"/>
        <v>0</v>
      </c>
      <c r="TVD22" s="1954">
        <f t="shared" si="224"/>
        <v>0</v>
      </c>
      <c r="TVE22" s="1954">
        <f t="shared" si="224"/>
        <v>0</v>
      </c>
      <c r="TVF22" s="1954">
        <f t="shared" si="224"/>
        <v>0</v>
      </c>
      <c r="TVG22" s="1954">
        <f t="shared" si="224"/>
        <v>0</v>
      </c>
      <c r="TVH22" s="1954">
        <f t="shared" si="224"/>
        <v>0</v>
      </c>
      <c r="TVI22" s="1954">
        <f t="shared" si="224"/>
        <v>0</v>
      </c>
      <c r="TVJ22" s="1954">
        <f t="shared" si="224"/>
        <v>0</v>
      </c>
      <c r="TVK22" s="1954">
        <f t="shared" si="224"/>
        <v>0</v>
      </c>
      <c r="TVL22" s="1954">
        <f t="shared" si="224"/>
        <v>0</v>
      </c>
      <c r="TVM22" s="1954">
        <f t="shared" si="224"/>
        <v>0</v>
      </c>
      <c r="TVN22" s="1954">
        <f t="shared" si="224"/>
        <v>0</v>
      </c>
      <c r="TVO22" s="1954">
        <f t="shared" si="224"/>
        <v>0</v>
      </c>
      <c r="TVP22" s="1954">
        <f t="shared" si="224"/>
        <v>0</v>
      </c>
      <c r="TVQ22" s="1954">
        <f t="shared" si="224"/>
        <v>0</v>
      </c>
      <c r="TVR22" s="1954">
        <f t="shared" si="224"/>
        <v>0</v>
      </c>
      <c r="TVS22" s="1954">
        <f t="shared" si="224"/>
        <v>0</v>
      </c>
      <c r="TVT22" s="1954">
        <f t="shared" si="224"/>
        <v>0</v>
      </c>
      <c r="TVU22" s="1954">
        <f t="shared" si="224"/>
        <v>0</v>
      </c>
      <c r="TVV22" s="1954">
        <f t="shared" si="224"/>
        <v>0</v>
      </c>
      <c r="TVW22" s="1954">
        <f t="shared" si="224"/>
        <v>0</v>
      </c>
      <c r="TVX22" s="1954">
        <f t="shared" si="224"/>
        <v>0</v>
      </c>
      <c r="TVY22" s="1954">
        <f t="shared" si="224"/>
        <v>0</v>
      </c>
      <c r="TVZ22" s="1954">
        <f t="shared" si="224"/>
        <v>0</v>
      </c>
      <c r="TWA22" s="1954">
        <f t="shared" si="224"/>
        <v>0</v>
      </c>
      <c r="TWB22" s="1954">
        <f t="shared" si="224"/>
        <v>0</v>
      </c>
      <c r="TWC22" s="1954">
        <f t="shared" si="224"/>
        <v>0</v>
      </c>
      <c r="TWD22" s="1954">
        <f t="shared" si="224"/>
        <v>0</v>
      </c>
      <c r="TWE22" s="1954">
        <f t="shared" si="224"/>
        <v>0</v>
      </c>
      <c r="TWF22" s="1954">
        <f t="shared" si="224"/>
        <v>0</v>
      </c>
      <c r="TWG22" s="1954">
        <f t="shared" si="224"/>
        <v>0</v>
      </c>
      <c r="TWH22" s="1954">
        <f t="shared" si="224"/>
        <v>0</v>
      </c>
      <c r="TWI22" s="1954">
        <f t="shared" si="224"/>
        <v>0</v>
      </c>
      <c r="TWJ22" s="1954">
        <f t="shared" si="224"/>
        <v>0</v>
      </c>
      <c r="TWK22" s="1954">
        <f t="shared" si="224"/>
        <v>0</v>
      </c>
      <c r="TWL22" s="1954">
        <f t="shared" si="224"/>
        <v>0</v>
      </c>
      <c r="TWM22" s="1954">
        <f t="shared" si="224"/>
        <v>0</v>
      </c>
      <c r="TWN22" s="1954">
        <f t="shared" si="224"/>
        <v>0</v>
      </c>
      <c r="TWO22" s="1954">
        <f t="shared" si="224"/>
        <v>0</v>
      </c>
      <c r="TWP22" s="1954">
        <f t="shared" si="224"/>
        <v>0</v>
      </c>
      <c r="TWQ22" s="1954">
        <f t="shared" si="224"/>
        <v>0</v>
      </c>
      <c r="TWR22" s="1954">
        <f t="shared" si="224"/>
        <v>0</v>
      </c>
      <c r="TWS22" s="1954">
        <f t="shared" si="224"/>
        <v>0</v>
      </c>
      <c r="TWT22" s="1954">
        <f t="shared" si="224"/>
        <v>0</v>
      </c>
      <c r="TWU22" s="1954">
        <f t="shared" si="224"/>
        <v>0</v>
      </c>
      <c r="TWV22" s="1954">
        <f t="shared" si="224"/>
        <v>0</v>
      </c>
      <c r="TWW22" s="1954">
        <f t="shared" si="224"/>
        <v>0</v>
      </c>
      <c r="TWX22" s="1954">
        <f t="shared" si="224"/>
        <v>0</v>
      </c>
      <c r="TWY22" s="1954">
        <f t="shared" si="224"/>
        <v>0</v>
      </c>
      <c r="TWZ22" s="1954">
        <f t="shared" si="224"/>
        <v>0</v>
      </c>
      <c r="TXA22" s="1954">
        <f t="shared" si="224"/>
        <v>0</v>
      </c>
      <c r="TXB22" s="1954">
        <f t="shared" si="224"/>
        <v>0</v>
      </c>
      <c r="TXC22" s="1954">
        <f t="shared" si="224"/>
        <v>0</v>
      </c>
      <c r="TXD22" s="1954">
        <f t="shared" si="224"/>
        <v>0</v>
      </c>
      <c r="TXE22" s="1954">
        <f t="shared" si="224"/>
        <v>0</v>
      </c>
      <c r="TXF22" s="1954">
        <f t="shared" si="224"/>
        <v>0</v>
      </c>
      <c r="TXG22" s="1954">
        <f t="shared" si="224"/>
        <v>0</v>
      </c>
      <c r="TXH22" s="1954">
        <f t="shared" si="224"/>
        <v>0</v>
      </c>
      <c r="TXI22" s="1954">
        <f t="shared" si="224"/>
        <v>0</v>
      </c>
      <c r="TXJ22" s="1954">
        <f t="shared" si="224"/>
        <v>0</v>
      </c>
      <c r="TXK22" s="1954">
        <f t="shared" ref="TXK22:TZV22" si="225">IF(AND(TXK$26="End of period",TXK$25="Revenue"),TXK9,0)</f>
        <v>0</v>
      </c>
      <c r="TXL22" s="1954">
        <f t="shared" si="225"/>
        <v>0</v>
      </c>
      <c r="TXM22" s="1954">
        <f t="shared" si="225"/>
        <v>0</v>
      </c>
      <c r="TXN22" s="1954">
        <f t="shared" si="225"/>
        <v>0</v>
      </c>
      <c r="TXO22" s="1954">
        <f t="shared" si="225"/>
        <v>0</v>
      </c>
      <c r="TXP22" s="1954">
        <f t="shared" si="225"/>
        <v>0</v>
      </c>
      <c r="TXQ22" s="1954">
        <f t="shared" si="225"/>
        <v>0</v>
      </c>
      <c r="TXR22" s="1954">
        <f t="shared" si="225"/>
        <v>0</v>
      </c>
      <c r="TXS22" s="1954">
        <f t="shared" si="225"/>
        <v>0</v>
      </c>
      <c r="TXT22" s="1954">
        <f t="shared" si="225"/>
        <v>0</v>
      </c>
      <c r="TXU22" s="1954">
        <f t="shared" si="225"/>
        <v>0</v>
      </c>
      <c r="TXV22" s="1954">
        <f t="shared" si="225"/>
        <v>0</v>
      </c>
      <c r="TXW22" s="1954">
        <f t="shared" si="225"/>
        <v>0</v>
      </c>
      <c r="TXX22" s="1954">
        <f t="shared" si="225"/>
        <v>0</v>
      </c>
      <c r="TXY22" s="1954">
        <f t="shared" si="225"/>
        <v>0</v>
      </c>
      <c r="TXZ22" s="1954">
        <f t="shared" si="225"/>
        <v>0</v>
      </c>
      <c r="TYA22" s="1954">
        <f t="shared" si="225"/>
        <v>0</v>
      </c>
      <c r="TYB22" s="1954">
        <f t="shared" si="225"/>
        <v>0</v>
      </c>
      <c r="TYC22" s="1954">
        <f t="shared" si="225"/>
        <v>0</v>
      </c>
      <c r="TYD22" s="1954">
        <f t="shared" si="225"/>
        <v>0</v>
      </c>
      <c r="TYE22" s="1954">
        <f t="shared" si="225"/>
        <v>0</v>
      </c>
      <c r="TYF22" s="1954">
        <f t="shared" si="225"/>
        <v>0</v>
      </c>
      <c r="TYG22" s="1954">
        <f t="shared" si="225"/>
        <v>0</v>
      </c>
      <c r="TYH22" s="1954">
        <f t="shared" si="225"/>
        <v>0</v>
      </c>
      <c r="TYI22" s="1954">
        <f t="shared" si="225"/>
        <v>0</v>
      </c>
      <c r="TYJ22" s="1954">
        <f t="shared" si="225"/>
        <v>0</v>
      </c>
      <c r="TYK22" s="1954">
        <f t="shared" si="225"/>
        <v>0</v>
      </c>
      <c r="TYL22" s="1954">
        <f t="shared" si="225"/>
        <v>0</v>
      </c>
      <c r="TYM22" s="1954">
        <f t="shared" si="225"/>
        <v>0</v>
      </c>
      <c r="TYN22" s="1954">
        <f t="shared" si="225"/>
        <v>0</v>
      </c>
      <c r="TYO22" s="1954">
        <f t="shared" si="225"/>
        <v>0</v>
      </c>
      <c r="TYP22" s="1954">
        <f t="shared" si="225"/>
        <v>0</v>
      </c>
      <c r="TYQ22" s="1954">
        <f t="shared" si="225"/>
        <v>0</v>
      </c>
      <c r="TYR22" s="1954">
        <f t="shared" si="225"/>
        <v>0</v>
      </c>
      <c r="TYS22" s="1954">
        <f t="shared" si="225"/>
        <v>0</v>
      </c>
      <c r="TYT22" s="1954">
        <f t="shared" si="225"/>
        <v>0</v>
      </c>
      <c r="TYU22" s="1954">
        <f t="shared" si="225"/>
        <v>0</v>
      </c>
      <c r="TYV22" s="1954">
        <f t="shared" si="225"/>
        <v>0</v>
      </c>
      <c r="TYW22" s="1954">
        <f t="shared" si="225"/>
        <v>0</v>
      </c>
      <c r="TYX22" s="1954">
        <f t="shared" si="225"/>
        <v>0</v>
      </c>
      <c r="TYY22" s="1954">
        <f t="shared" si="225"/>
        <v>0</v>
      </c>
      <c r="TYZ22" s="1954">
        <f t="shared" si="225"/>
        <v>0</v>
      </c>
      <c r="TZA22" s="1954">
        <f t="shared" si="225"/>
        <v>0</v>
      </c>
      <c r="TZB22" s="1954">
        <f t="shared" si="225"/>
        <v>0</v>
      </c>
      <c r="TZC22" s="1954">
        <f t="shared" si="225"/>
        <v>0</v>
      </c>
      <c r="TZD22" s="1954">
        <f t="shared" si="225"/>
        <v>0</v>
      </c>
      <c r="TZE22" s="1954">
        <f t="shared" si="225"/>
        <v>0</v>
      </c>
      <c r="TZF22" s="1954">
        <f t="shared" si="225"/>
        <v>0</v>
      </c>
      <c r="TZG22" s="1954">
        <f t="shared" si="225"/>
        <v>0</v>
      </c>
      <c r="TZH22" s="1954">
        <f t="shared" si="225"/>
        <v>0</v>
      </c>
      <c r="TZI22" s="1954">
        <f t="shared" si="225"/>
        <v>0</v>
      </c>
      <c r="TZJ22" s="1954">
        <f t="shared" si="225"/>
        <v>0</v>
      </c>
      <c r="TZK22" s="1954">
        <f t="shared" si="225"/>
        <v>0</v>
      </c>
      <c r="TZL22" s="1954">
        <f t="shared" si="225"/>
        <v>0</v>
      </c>
      <c r="TZM22" s="1954">
        <f t="shared" si="225"/>
        <v>0</v>
      </c>
      <c r="TZN22" s="1954">
        <f t="shared" si="225"/>
        <v>0</v>
      </c>
      <c r="TZO22" s="1954">
        <f t="shared" si="225"/>
        <v>0</v>
      </c>
      <c r="TZP22" s="1954">
        <f t="shared" si="225"/>
        <v>0</v>
      </c>
      <c r="TZQ22" s="1954">
        <f t="shared" si="225"/>
        <v>0</v>
      </c>
      <c r="TZR22" s="1954">
        <f t="shared" si="225"/>
        <v>0</v>
      </c>
      <c r="TZS22" s="1954">
        <f t="shared" si="225"/>
        <v>0</v>
      </c>
      <c r="TZT22" s="1954">
        <f t="shared" si="225"/>
        <v>0</v>
      </c>
      <c r="TZU22" s="1954">
        <f t="shared" si="225"/>
        <v>0</v>
      </c>
      <c r="TZV22" s="1954">
        <f t="shared" si="225"/>
        <v>0</v>
      </c>
      <c r="TZW22" s="1954">
        <f t="shared" ref="TZW22:UCH22" si="226">IF(AND(TZW$26="End of period",TZW$25="Revenue"),TZW9,0)</f>
        <v>0</v>
      </c>
      <c r="TZX22" s="1954">
        <f t="shared" si="226"/>
        <v>0</v>
      </c>
      <c r="TZY22" s="1954">
        <f t="shared" si="226"/>
        <v>0</v>
      </c>
      <c r="TZZ22" s="1954">
        <f t="shared" si="226"/>
        <v>0</v>
      </c>
      <c r="UAA22" s="1954">
        <f t="shared" si="226"/>
        <v>0</v>
      </c>
      <c r="UAB22" s="1954">
        <f t="shared" si="226"/>
        <v>0</v>
      </c>
      <c r="UAC22" s="1954">
        <f t="shared" si="226"/>
        <v>0</v>
      </c>
      <c r="UAD22" s="1954">
        <f t="shared" si="226"/>
        <v>0</v>
      </c>
      <c r="UAE22" s="1954">
        <f t="shared" si="226"/>
        <v>0</v>
      </c>
      <c r="UAF22" s="1954">
        <f t="shared" si="226"/>
        <v>0</v>
      </c>
      <c r="UAG22" s="1954">
        <f t="shared" si="226"/>
        <v>0</v>
      </c>
      <c r="UAH22" s="1954">
        <f t="shared" si="226"/>
        <v>0</v>
      </c>
      <c r="UAI22" s="1954">
        <f t="shared" si="226"/>
        <v>0</v>
      </c>
      <c r="UAJ22" s="1954">
        <f t="shared" si="226"/>
        <v>0</v>
      </c>
      <c r="UAK22" s="1954">
        <f t="shared" si="226"/>
        <v>0</v>
      </c>
      <c r="UAL22" s="1954">
        <f t="shared" si="226"/>
        <v>0</v>
      </c>
      <c r="UAM22" s="1954">
        <f t="shared" si="226"/>
        <v>0</v>
      </c>
      <c r="UAN22" s="1954">
        <f t="shared" si="226"/>
        <v>0</v>
      </c>
      <c r="UAO22" s="1954">
        <f t="shared" si="226"/>
        <v>0</v>
      </c>
      <c r="UAP22" s="1954">
        <f t="shared" si="226"/>
        <v>0</v>
      </c>
      <c r="UAQ22" s="1954">
        <f t="shared" si="226"/>
        <v>0</v>
      </c>
      <c r="UAR22" s="1954">
        <f t="shared" si="226"/>
        <v>0</v>
      </c>
      <c r="UAS22" s="1954">
        <f t="shared" si="226"/>
        <v>0</v>
      </c>
      <c r="UAT22" s="1954">
        <f t="shared" si="226"/>
        <v>0</v>
      </c>
      <c r="UAU22" s="1954">
        <f t="shared" si="226"/>
        <v>0</v>
      </c>
      <c r="UAV22" s="1954">
        <f t="shared" si="226"/>
        <v>0</v>
      </c>
      <c r="UAW22" s="1954">
        <f t="shared" si="226"/>
        <v>0</v>
      </c>
      <c r="UAX22" s="1954">
        <f t="shared" si="226"/>
        <v>0</v>
      </c>
      <c r="UAY22" s="1954">
        <f t="shared" si="226"/>
        <v>0</v>
      </c>
      <c r="UAZ22" s="1954">
        <f t="shared" si="226"/>
        <v>0</v>
      </c>
      <c r="UBA22" s="1954">
        <f t="shared" si="226"/>
        <v>0</v>
      </c>
      <c r="UBB22" s="1954">
        <f t="shared" si="226"/>
        <v>0</v>
      </c>
      <c r="UBC22" s="1954">
        <f t="shared" si="226"/>
        <v>0</v>
      </c>
      <c r="UBD22" s="1954">
        <f t="shared" si="226"/>
        <v>0</v>
      </c>
      <c r="UBE22" s="1954">
        <f t="shared" si="226"/>
        <v>0</v>
      </c>
      <c r="UBF22" s="1954">
        <f t="shared" si="226"/>
        <v>0</v>
      </c>
      <c r="UBG22" s="1954">
        <f t="shared" si="226"/>
        <v>0</v>
      </c>
      <c r="UBH22" s="1954">
        <f t="shared" si="226"/>
        <v>0</v>
      </c>
      <c r="UBI22" s="1954">
        <f t="shared" si="226"/>
        <v>0</v>
      </c>
      <c r="UBJ22" s="1954">
        <f t="shared" si="226"/>
        <v>0</v>
      </c>
      <c r="UBK22" s="1954">
        <f t="shared" si="226"/>
        <v>0</v>
      </c>
      <c r="UBL22" s="1954">
        <f t="shared" si="226"/>
        <v>0</v>
      </c>
      <c r="UBM22" s="1954">
        <f t="shared" si="226"/>
        <v>0</v>
      </c>
      <c r="UBN22" s="1954">
        <f t="shared" si="226"/>
        <v>0</v>
      </c>
      <c r="UBO22" s="1954">
        <f t="shared" si="226"/>
        <v>0</v>
      </c>
      <c r="UBP22" s="1954">
        <f t="shared" si="226"/>
        <v>0</v>
      </c>
      <c r="UBQ22" s="1954">
        <f t="shared" si="226"/>
        <v>0</v>
      </c>
      <c r="UBR22" s="1954">
        <f t="shared" si="226"/>
        <v>0</v>
      </c>
      <c r="UBS22" s="1954">
        <f t="shared" si="226"/>
        <v>0</v>
      </c>
      <c r="UBT22" s="1954">
        <f t="shared" si="226"/>
        <v>0</v>
      </c>
      <c r="UBU22" s="1954">
        <f t="shared" si="226"/>
        <v>0</v>
      </c>
      <c r="UBV22" s="1954">
        <f t="shared" si="226"/>
        <v>0</v>
      </c>
      <c r="UBW22" s="1954">
        <f t="shared" si="226"/>
        <v>0</v>
      </c>
      <c r="UBX22" s="1954">
        <f t="shared" si="226"/>
        <v>0</v>
      </c>
      <c r="UBY22" s="1954">
        <f t="shared" si="226"/>
        <v>0</v>
      </c>
      <c r="UBZ22" s="1954">
        <f t="shared" si="226"/>
        <v>0</v>
      </c>
      <c r="UCA22" s="1954">
        <f t="shared" si="226"/>
        <v>0</v>
      </c>
      <c r="UCB22" s="1954">
        <f t="shared" si="226"/>
        <v>0</v>
      </c>
      <c r="UCC22" s="1954">
        <f t="shared" si="226"/>
        <v>0</v>
      </c>
      <c r="UCD22" s="1954">
        <f t="shared" si="226"/>
        <v>0</v>
      </c>
      <c r="UCE22" s="1954">
        <f t="shared" si="226"/>
        <v>0</v>
      </c>
      <c r="UCF22" s="1954">
        <f t="shared" si="226"/>
        <v>0</v>
      </c>
      <c r="UCG22" s="1954">
        <f t="shared" si="226"/>
        <v>0</v>
      </c>
      <c r="UCH22" s="1954">
        <f t="shared" si="226"/>
        <v>0</v>
      </c>
      <c r="UCI22" s="1954">
        <f t="shared" ref="UCI22:UET22" si="227">IF(AND(UCI$26="End of period",UCI$25="Revenue"),UCI9,0)</f>
        <v>0</v>
      </c>
      <c r="UCJ22" s="1954">
        <f t="shared" si="227"/>
        <v>0</v>
      </c>
      <c r="UCK22" s="1954">
        <f t="shared" si="227"/>
        <v>0</v>
      </c>
      <c r="UCL22" s="1954">
        <f t="shared" si="227"/>
        <v>0</v>
      </c>
      <c r="UCM22" s="1954">
        <f t="shared" si="227"/>
        <v>0</v>
      </c>
      <c r="UCN22" s="1954">
        <f t="shared" si="227"/>
        <v>0</v>
      </c>
      <c r="UCO22" s="1954">
        <f t="shared" si="227"/>
        <v>0</v>
      </c>
      <c r="UCP22" s="1954">
        <f t="shared" si="227"/>
        <v>0</v>
      </c>
      <c r="UCQ22" s="1954">
        <f t="shared" si="227"/>
        <v>0</v>
      </c>
      <c r="UCR22" s="1954">
        <f t="shared" si="227"/>
        <v>0</v>
      </c>
      <c r="UCS22" s="1954">
        <f t="shared" si="227"/>
        <v>0</v>
      </c>
      <c r="UCT22" s="1954">
        <f t="shared" si="227"/>
        <v>0</v>
      </c>
      <c r="UCU22" s="1954">
        <f t="shared" si="227"/>
        <v>0</v>
      </c>
      <c r="UCV22" s="1954">
        <f t="shared" si="227"/>
        <v>0</v>
      </c>
      <c r="UCW22" s="1954">
        <f t="shared" si="227"/>
        <v>0</v>
      </c>
      <c r="UCX22" s="1954">
        <f t="shared" si="227"/>
        <v>0</v>
      </c>
      <c r="UCY22" s="1954">
        <f t="shared" si="227"/>
        <v>0</v>
      </c>
      <c r="UCZ22" s="1954">
        <f t="shared" si="227"/>
        <v>0</v>
      </c>
      <c r="UDA22" s="1954">
        <f t="shared" si="227"/>
        <v>0</v>
      </c>
      <c r="UDB22" s="1954">
        <f t="shared" si="227"/>
        <v>0</v>
      </c>
      <c r="UDC22" s="1954">
        <f t="shared" si="227"/>
        <v>0</v>
      </c>
      <c r="UDD22" s="1954">
        <f t="shared" si="227"/>
        <v>0</v>
      </c>
      <c r="UDE22" s="1954">
        <f t="shared" si="227"/>
        <v>0</v>
      </c>
      <c r="UDF22" s="1954">
        <f t="shared" si="227"/>
        <v>0</v>
      </c>
      <c r="UDG22" s="1954">
        <f t="shared" si="227"/>
        <v>0</v>
      </c>
      <c r="UDH22" s="1954">
        <f t="shared" si="227"/>
        <v>0</v>
      </c>
      <c r="UDI22" s="1954">
        <f t="shared" si="227"/>
        <v>0</v>
      </c>
      <c r="UDJ22" s="1954">
        <f t="shared" si="227"/>
        <v>0</v>
      </c>
      <c r="UDK22" s="1954">
        <f t="shared" si="227"/>
        <v>0</v>
      </c>
      <c r="UDL22" s="1954">
        <f t="shared" si="227"/>
        <v>0</v>
      </c>
      <c r="UDM22" s="1954">
        <f t="shared" si="227"/>
        <v>0</v>
      </c>
      <c r="UDN22" s="1954">
        <f t="shared" si="227"/>
        <v>0</v>
      </c>
      <c r="UDO22" s="1954">
        <f t="shared" si="227"/>
        <v>0</v>
      </c>
      <c r="UDP22" s="1954">
        <f t="shared" si="227"/>
        <v>0</v>
      </c>
      <c r="UDQ22" s="1954">
        <f t="shared" si="227"/>
        <v>0</v>
      </c>
      <c r="UDR22" s="1954">
        <f t="shared" si="227"/>
        <v>0</v>
      </c>
      <c r="UDS22" s="1954">
        <f t="shared" si="227"/>
        <v>0</v>
      </c>
      <c r="UDT22" s="1954">
        <f t="shared" si="227"/>
        <v>0</v>
      </c>
      <c r="UDU22" s="1954">
        <f t="shared" si="227"/>
        <v>0</v>
      </c>
      <c r="UDV22" s="1954">
        <f t="shared" si="227"/>
        <v>0</v>
      </c>
      <c r="UDW22" s="1954">
        <f t="shared" si="227"/>
        <v>0</v>
      </c>
      <c r="UDX22" s="1954">
        <f t="shared" si="227"/>
        <v>0</v>
      </c>
      <c r="UDY22" s="1954">
        <f t="shared" si="227"/>
        <v>0</v>
      </c>
      <c r="UDZ22" s="1954">
        <f t="shared" si="227"/>
        <v>0</v>
      </c>
      <c r="UEA22" s="1954">
        <f t="shared" si="227"/>
        <v>0</v>
      </c>
      <c r="UEB22" s="1954">
        <f t="shared" si="227"/>
        <v>0</v>
      </c>
      <c r="UEC22" s="1954">
        <f t="shared" si="227"/>
        <v>0</v>
      </c>
      <c r="UED22" s="1954">
        <f t="shared" si="227"/>
        <v>0</v>
      </c>
      <c r="UEE22" s="1954">
        <f t="shared" si="227"/>
        <v>0</v>
      </c>
      <c r="UEF22" s="1954">
        <f t="shared" si="227"/>
        <v>0</v>
      </c>
      <c r="UEG22" s="1954">
        <f t="shared" si="227"/>
        <v>0</v>
      </c>
      <c r="UEH22" s="1954">
        <f t="shared" si="227"/>
        <v>0</v>
      </c>
      <c r="UEI22" s="1954">
        <f t="shared" si="227"/>
        <v>0</v>
      </c>
      <c r="UEJ22" s="1954">
        <f t="shared" si="227"/>
        <v>0</v>
      </c>
      <c r="UEK22" s="1954">
        <f t="shared" si="227"/>
        <v>0</v>
      </c>
      <c r="UEL22" s="1954">
        <f t="shared" si="227"/>
        <v>0</v>
      </c>
      <c r="UEM22" s="1954">
        <f t="shared" si="227"/>
        <v>0</v>
      </c>
      <c r="UEN22" s="1954">
        <f t="shared" si="227"/>
        <v>0</v>
      </c>
      <c r="UEO22" s="1954">
        <f t="shared" si="227"/>
        <v>0</v>
      </c>
      <c r="UEP22" s="1954">
        <f t="shared" si="227"/>
        <v>0</v>
      </c>
      <c r="UEQ22" s="1954">
        <f t="shared" si="227"/>
        <v>0</v>
      </c>
      <c r="UER22" s="1954">
        <f t="shared" si="227"/>
        <v>0</v>
      </c>
      <c r="UES22" s="1954">
        <f t="shared" si="227"/>
        <v>0</v>
      </c>
      <c r="UET22" s="1954">
        <f t="shared" si="227"/>
        <v>0</v>
      </c>
      <c r="UEU22" s="1954">
        <f t="shared" ref="UEU22:UHF22" si="228">IF(AND(UEU$26="End of period",UEU$25="Revenue"),UEU9,0)</f>
        <v>0</v>
      </c>
      <c r="UEV22" s="1954">
        <f t="shared" si="228"/>
        <v>0</v>
      </c>
      <c r="UEW22" s="1954">
        <f t="shared" si="228"/>
        <v>0</v>
      </c>
      <c r="UEX22" s="1954">
        <f t="shared" si="228"/>
        <v>0</v>
      </c>
      <c r="UEY22" s="1954">
        <f t="shared" si="228"/>
        <v>0</v>
      </c>
      <c r="UEZ22" s="1954">
        <f t="shared" si="228"/>
        <v>0</v>
      </c>
      <c r="UFA22" s="1954">
        <f t="shared" si="228"/>
        <v>0</v>
      </c>
      <c r="UFB22" s="1954">
        <f t="shared" si="228"/>
        <v>0</v>
      </c>
      <c r="UFC22" s="1954">
        <f t="shared" si="228"/>
        <v>0</v>
      </c>
      <c r="UFD22" s="1954">
        <f t="shared" si="228"/>
        <v>0</v>
      </c>
      <c r="UFE22" s="1954">
        <f t="shared" si="228"/>
        <v>0</v>
      </c>
      <c r="UFF22" s="1954">
        <f t="shared" si="228"/>
        <v>0</v>
      </c>
      <c r="UFG22" s="1954">
        <f t="shared" si="228"/>
        <v>0</v>
      </c>
      <c r="UFH22" s="1954">
        <f t="shared" si="228"/>
        <v>0</v>
      </c>
      <c r="UFI22" s="1954">
        <f t="shared" si="228"/>
        <v>0</v>
      </c>
      <c r="UFJ22" s="1954">
        <f t="shared" si="228"/>
        <v>0</v>
      </c>
      <c r="UFK22" s="1954">
        <f t="shared" si="228"/>
        <v>0</v>
      </c>
      <c r="UFL22" s="1954">
        <f t="shared" si="228"/>
        <v>0</v>
      </c>
      <c r="UFM22" s="1954">
        <f t="shared" si="228"/>
        <v>0</v>
      </c>
      <c r="UFN22" s="1954">
        <f t="shared" si="228"/>
        <v>0</v>
      </c>
      <c r="UFO22" s="1954">
        <f t="shared" si="228"/>
        <v>0</v>
      </c>
      <c r="UFP22" s="1954">
        <f t="shared" si="228"/>
        <v>0</v>
      </c>
      <c r="UFQ22" s="1954">
        <f t="shared" si="228"/>
        <v>0</v>
      </c>
      <c r="UFR22" s="1954">
        <f t="shared" si="228"/>
        <v>0</v>
      </c>
      <c r="UFS22" s="1954">
        <f t="shared" si="228"/>
        <v>0</v>
      </c>
      <c r="UFT22" s="1954">
        <f t="shared" si="228"/>
        <v>0</v>
      </c>
      <c r="UFU22" s="1954">
        <f t="shared" si="228"/>
        <v>0</v>
      </c>
      <c r="UFV22" s="1954">
        <f t="shared" si="228"/>
        <v>0</v>
      </c>
      <c r="UFW22" s="1954">
        <f t="shared" si="228"/>
        <v>0</v>
      </c>
      <c r="UFX22" s="1954">
        <f t="shared" si="228"/>
        <v>0</v>
      </c>
      <c r="UFY22" s="1954">
        <f t="shared" si="228"/>
        <v>0</v>
      </c>
      <c r="UFZ22" s="1954">
        <f t="shared" si="228"/>
        <v>0</v>
      </c>
      <c r="UGA22" s="1954">
        <f t="shared" si="228"/>
        <v>0</v>
      </c>
      <c r="UGB22" s="1954">
        <f t="shared" si="228"/>
        <v>0</v>
      </c>
      <c r="UGC22" s="1954">
        <f t="shared" si="228"/>
        <v>0</v>
      </c>
      <c r="UGD22" s="1954">
        <f t="shared" si="228"/>
        <v>0</v>
      </c>
      <c r="UGE22" s="1954">
        <f t="shared" si="228"/>
        <v>0</v>
      </c>
      <c r="UGF22" s="1954">
        <f t="shared" si="228"/>
        <v>0</v>
      </c>
      <c r="UGG22" s="1954">
        <f t="shared" si="228"/>
        <v>0</v>
      </c>
      <c r="UGH22" s="1954">
        <f t="shared" si="228"/>
        <v>0</v>
      </c>
      <c r="UGI22" s="1954">
        <f t="shared" si="228"/>
        <v>0</v>
      </c>
      <c r="UGJ22" s="1954">
        <f t="shared" si="228"/>
        <v>0</v>
      </c>
      <c r="UGK22" s="1954">
        <f t="shared" si="228"/>
        <v>0</v>
      </c>
      <c r="UGL22" s="1954">
        <f t="shared" si="228"/>
        <v>0</v>
      </c>
      <c r="UGM22" s="1954">
        <f t="shared" si="228"/>
        <v>0</v>
      </c>
      <c r="UGN22" s="1954">
        <f t="shared" si="228"/>
        <v>0</v>
      </c>
      <c r="UGO22" s="1954">
        <f t="shared" si="228"/>
        <v>0</v>
      </c>
      <c r="UGP22" s="1954">
        <f t="shared" si="228"/>
        <v>0</v>
      </c>
      <c r="UGQ22" s="1954">
        <f t="shared" si="228"/>
        <v>0</v>
      </c>
      <c r="UGR22" s="1954">
        <f t="shared" si="228"/>
        <v>0</v>
      </c>
      <c r="UGS22" s="1954">
        <f t="shared" si="228"/>
        <v>0</v>
      </c>
      <c r="UGT22" s="1954">
        <f t="shared" si="228"/>
        <v>0</v>
      </c>
      <c r="UGU22" s="1954">
        <f t="shared" si="228"/>
        <v>0</v>
      </c>
      <c r="UGV22" s="1954">
        <f t="shared" si="228"/>
        <v>0</v>
      </c>
      <c r="UGW22" s="1954">
        <f t="shared" si="228"/>
        <v>0</v>
      </c>
      <c r="UGX22" s="1954">
        <f t="shared" si="228"/>
        <v>0</v>
      </c>
      <c r="UGY22" s="1954">
        <f t="shared" si="228"/>
        <v>0</v>
      </c>
      <c r="UGZ22" s="1954">
        <f t="shared" si="228"/>
        <v>0</v>
      </c>
      <c r="UHA22" s="1954">
        <f t="shared" si="228"/>
        <v>0</v>
      </c>
      <c r="UHB22" s="1954">
        <f t="shared" si="228"/>
        <v>0</v>
      </c>
      <c r="UHC22" s="1954">
        <f t="shared" si="228"/>
        <v>0</v>
      </c>
      <c r="UHD22" s="1954">
        <f t="shared" si="228"/>
        <v>0</v>
      </c>
      <c r="UHE22" s="1954">
        <f t="shared" si="228"/>
        <v>0</v>
      </c>
      <c r="UHF22" s="1954">
        <f t="shared" si="228"/>
        <v>0</v>
      </c>
      <c r="UHG22" s="1954">
        <f t="shared" ref="UHG22:UJR22" si="229">IF(AND(UHG$26="End of period",UHG$25="Revenue"),UHG9,0)</f>
        <v>0</v>
      </c>
      <c r="UHH22" s="1954">
        <f t="shared" si="229"/>
        <v>0</v>
      </c>
      <c r="UHI22" s="1954">
        <f t="shared" si="229"/>
        <v>0</v>
      </c>
      <c r="UHJ22" s="1954">
        <f t="shared" si="229"/>
        <v>0</v>
      </c>
      <c r="UHK22" s="1954">
        <f t="shared" si="229"/>
        <v>0</v>
      </c>
      <c r="UHL22" s="1954">
        <f t="shared" si="229"/>
        <v>0</v>
      </c>
      <c r="UHM22" s="1954">
        <f t="shared" si="229"/>
        <v>0</v>
      </c>
      <c r="UHN22" s="1954">
        <f t="shared" si="229"/>
        <v>0</v>
      </c>
      <c r="UHO22" s="1954">
        <f t="shared" si="229"/>
        <v>0</v>
      </c>
      <c r="UHP22" s="1954">
        <f t="shared" si="229"/>
        <v>0</v>
      </c>
      <c r="UHQ22" s="1954">
        <f t="shared" si="229"/>
        <v>0</v>
      </c>
      <c r="UHR22" s="1954">
        <f t="shared" si="229"/>
        <v>0</v>
      </c>
      <c r="UHS22" s="1954">
        <f t="shared" si="229"/>
        <v>0</v>
      </c>
      <c r="UHT22" s="1954">
        <f t="shared" si="229"/>
        <v>0</v>
      </c>
      <c r="UHU22" s="1954">
        <f t="shared" si="229"/>
        <v>0</v>
      </c>
      <c r="UHV22" s="1954">
        <f t="shared" si="229"/>
        <v>0</v>
      </c>
      <c r="UHW22" s="1954">
        <f t="shared" si="229"/>
        <v>0</v>
      </c>
      <c r="UHX22" s="1954">
        <f t="shared" si="229"/>
        <v>0</v>
      </c>
      <c r="UHY22" s="1954">
        <f t="shared" si="229"/>
        <v>0</v>
      </c>
      <c r="UHZ22" s="1954">
        <f t="shared" si="229"/>
        <v>0</v>
      </c>
      <c r="UIA22" s="1954">
        <f t="shared" si="229"/>
        <v>0</v>
      </c>
      <c r="UIB22" s="1954">
        <f t="shared" si="229"/>
        <v>0</v>
      </c>
      <c r="UIC22" s="1954">
        <f t="shared" si="229"/>
        <v>0</v>
      </c>
      <c r="UID22" s="1954">
        <f t="shared" si="229"/>
        <v>0</v>
      </c>
      <c r="UIE22" s="1954">
        <f t="shared" si="229"/>
        <v>0</v>
      </c>
      <c r="UIF22" s="1954">
        <f t="shared" si="229"/>
        <v>0</v>
      </c>
      <c r="UIG22" s="1954">
        <f t="shared" si="229"/>
        <v>0</v>
      </c>
      <c r="UIH22" s="1954">
        <f t="shared" si="229"/>
        <v>0</v>
      </c>
      <c r="UII22" s="1954">
        <f t="shared" si="229"/>
        <v>0</v>
      </c>
      <c r="UIJ22" s="1954">
        <f t="shared" si="229"/>
        <v>0</v>
      </c>
      <c r="UIK22" s="1954">
        <f t="shared" si="229"/>
        <v>0</v>
      </c>
      <c r="UIL22" s="1954">
        <f t="shared" si="229"/>
        <v>0</v>
      </c>
      <c r="UIM22" s="1954">
        <f t="shared" si="229"/>
        <v>0</v>
      </c>
      <c r="UIN22" s="1954">
        <f t="shared" si="229"/>
        <v>0</v>
      </c>
      <c r="UIO22" s="1954">
        <f t="shared" si="229"/>
        <v>0</v>
      </c>
      <c r="UIP22" s="1954">
        <f t="shared" si="229"/>
        <v>0</v>
      </c>
      <c r="UIQ22" s="1954">
        <f t="shared" si="229"/>
        <v>0</v>
      </c>
      <c r="UIR22" s="1954">
        <f t="shared" si="229"/>
        <v>0</v>
      </c>
      <c r="UIS22" s="1954">
        <f t="shared" si="229"/>
        <v>0</v>
      </c>
      <c r="UIT22" s="1954">
        <f t="shared" si="229"/>
        <v>0</v>
      </c>
      <c r="UIU22" s="1954">
        <f t="shared" si="229"/>
        <v>0</v>
      </c>
      <c r="UIV22" s="1954">
        <f t="shared" si="229"/>
        <v>0</v>
      </c>
      <c r="UIW22" s="1954">
        <f t="shared" si="229"/>
        <v>0</v>
      </c>
      <c r="UIX22" s="1954">
        <f t="shared" si="229"/>
        <v>0</v>
      </c>
      <c r="UIY22" s="1954">
        <f t="shared" si="229"/>
        <v>0</v>
      </c>
      <c r="UIZ22" s="1954">
        <f t="shared" si="229"/>
        <v>0</v>
      </c>
      <c r="UJA22" s="1954">
        <f t="shared" si="229"/>
        <v>0</v>
      </c>
      <c r="UJB22" s="1954">
        <f t="shared" si="229"/>
        <v>0</v>
      </c>
      <c r="UJC22" s="1954">
        <f t="shared" si="229"/>
        <v>0</v>
      </c>
      <c r="UJD22" s="1954">
        <f t="shared" si="229"/>
        <v>0</v>
      </c>
      <c r="UJE22" s="1954">
        <f t="shared" si="229"/>
        <v>0</v>
      </c>
      <c r="UJF22" s="1954">
        <f t="shared" si="229"/>
        <v>0</v>
      </c>
      <c r="UJG22" s="1954">
        <f t="shared" si="229"/>
        <v>0</v>
      </c>
      <c r="UJH22" s="1954">
        <f t="shared" si="229"/>
        <v>0</v>
      </c>
      <c r="UJI22" s="1954">
        <f t="shared" si="229"/>
        <v>0</v>
      </c>
      <c r="UJJ22" s="1954">
        <f t="shared" si="229"/>
        <v>0</v>
      </c>
      <c r="UJK22" s="1954">
        <f t="shared" si="229"/>
        <v>0</v>
      </c>
      <c r="UJL22" s="1954">
        <f t="shared" si="229"/>
        <v>0</v>
      </c>
      <c r="UJM22" s="1954">
        <f t="shared" si="229"/>
        <v>0</v>
      </c>
      <c r="UJN22" s="1954">
        <f t="shared" si="229"/>
        <v>0</v>
      </c>
      <c r="UJO22" s="1954">
        <f t="shared" si="229"/>
        <v>0</v>
      </c>
      <c r="UJP22" s="1954">
        <f t="shared" si="229"/>
        <v>0</v>
      </c>
      <c r="UJQ22" s="1954">
        <f t="shared" si="229"/>
        <v>0</v>
      </c>
      <c r="UJR22" s="1954">
        <f t="shared" si="229"/>
        <v>0</v>
      </c>
      <c r="UJS22" s="1954">
        <f t="shared" ref="UJS22:UMD22" si="230">IF(AND(UJS$26="End of period",UJS$25="Revenue"),UJS9,0)</f>
        <v>0</v>
      </c>
      <c r="UJT22" s="1954">
        <f t="shared" si="230"/>
        <v>0</v>
      </c>
      <c r="UJU22" s="1954">
        <f t="shared" si="230"/>
        <v>0</v>
      </c>
      <c r="UJV22" s="1954">
        <f t="shared" si="230"/>
        <v>0</v>
      </c>
      <c r="UJW22" s="1954">
        <f t="shared" si="230"/>
        <v>0</v>
      </c>
      <c r="UJX22" s="1954">
        <f t="shared" si="230"/>
        <v>0</v>
      </c>
      <c r="UJY22" s="1954">
        <f t="shared" si="230"/>
        <v>0</v>
      </c>
      <c r="UJZ22" s="1954">
        <f t="shared" si="230"/>
        <v>0</v>
      </c>
      <c r="UKA22" s="1954">
        <f t="shared" si="230"/>
        <v>0</v>
      </c>
      <c r="UKB22" s="1954">
        <f t="shared" si="230"/>
        <v>0</v>
      </c>
      <c r="UKC22" s="1954">
        <f t="shared" si="230"/>
        <v>0</v>
      </c>
      <c r="UKD22" s="1954">
        <f t="shared" si="230"/>
        <v>0</v>
      </c>
      <c r="UKE22" s="1954">
        <f t="shared" si="230"/>
        <v>0</v>
      </c>
      <c r="UKF22" s="1954">
        <f t="shared" si="230"/>
        <v>0</v>
      </c>
      <c r="UKG22" s="1954">
        <f t="shared" si="230"/>
        <v>0</v>
      </c>
      <c r="UKH22" s="1954">
        <f t="shared" si="230"/>
        <v>0</v>
      </c>
      <c r="UKI22" s="1954">
        <f t="shared" si="230"/>
        <v>0</v>
      </c>
      <c r="UKJ22" s="1954">
        <f t="shared" si="230"/>
        <v>0</v>
      </c>
      <c r="UKK22" s="1954">
        <f t="shared" si="230"/>
        <v>0</v>
      </c>
      <c r="UKL22" s="1954">
        <f t="shared" si="230"/>
        <v>0</v>
      </c>
      <c r="UKM22" s="1954">
        <f t="shared" si="230"/>
        <v>0</v>
      </c>
      <c r="UKN22" s="1954">
        <f t="shared" si="230"/>
        <v>0</v>
      </c>
      <c r="UKO22" s="1954">
        <f t="shared" si="230"/>
        <v>0</v>
      </c>
      <c r="UKP22" s="1954">
        <f t="shared" si="230"/>
        <v>0</v>
      </c>
      <c r="UKQ22" s="1954">
        <f t="shared" si="230"/>
        <v>0</v>
      </c>
      <c r="UKR22" s="1954">
        <f t="shared" si="230"/>
        <v>0</v>
      </c>
      <c r="UKS22" s="1954">
        <f t="shared" si="230"/>
        <v>0</v>
      </c>
      <c r="UKT22" s="1954">
        <f t="shared" si="230"/>
        <v>0</v>
      </c>
      <c r="UKU22" s="1954">
        <f t="shared" si="230"/>
        <v>0</v>
      </c>
      <c r="UKV22" s="1954">
        <f t="shared" si="230"/>
        <v>0</v>
      </c>
      <c r="UKW22" s="1954">
        <f t="shared" si="230"/>
        <v>0</v>
      </c>
      <c r="UKX22" s="1954">
        <f t="shared" si="230"/>
        <v>0</v>
      </c>
      <c r="UKY22" s="1954">
        <f t="shared" si="230"/>
        <v>0</v>
      </c>
      <c r="UKZ22" s="1954">
        <f t="shared" si="230"/>
        <v>0</v>
      </c>
      <c r="ULA22" s="1954">
        <f t="shared" si="230"/>
        <v>0</v>
      </c>
      <c r="ULB22" s="1954">
        <f t="shared" si="230"/>
        <v>0</v>
      </c>
      <c r="ULC22" s="1954">
        <f t="shared" si="230"/>
        <v>0</v>
      </c>
      <c r="ULD22" s="1954">
        <f t="shared" si="230"/>
        <v>0</v>
      </c>
      <c r="ULE22" s="1954">
        <f t="shared" si="230"/>
        <v>0</v>
      </c>
      <c r="ULF22" s="1954">
        <f t="shared" si="230"/>
        <v>0</v>
      </c>
      <c r="ULG22" s="1954">
        <f t="shared" si="230"/>
        <v>0</v>
      </c>
      <c r="ULH22" s="1954">
        <f t="shared" si="230"/>
        <v>0</v>
      </c>
      <c r="ULI22" s="1954">
        <f t="shared" si="230"/>
        <v>0</v>
      </c>
      <c r="ULJ22" s="1954">
        <f t="shared" si="230"/>
        <v>0</v>
      </c>
      <c r="ULK22" s="1954">
        <f t="shared" si="230"/>
        <v>0</v>
      </c>
      <c r="ULL22" s="1954">
        <f t="shared" si="230"/>
        <v>0</v>
      </c>
      <c r="ULM22" s="1954">
        <f t="shared" si="230"/>
        <v>0</v>
      </c>
      <c r="ULN22" s="1954">
        <f t="shared" si="230"/>
        <v>0</v>
      </c>
      <c r="ULO22" s="1954">
        <f t="shared" si="230"/>
        <v>0</v>
      </c>
      <c r="ULP22" s="1954">
        <f t="shared" si="230"/>
        <v>0</v>
      </c>
      <c r="ULQ22" s="1954">
        <f t="shared" si="230"/>
        <v>0</v>
      </c>
      <c r="ULR22" s="1954">
        <f t="shared" si="230"/>
        <v>0</v>
      </c>
      <c r="ULS22" s="1954">
        <f t="shared" si="230"/>
        <v>0</v>
      </c>
      <c r="ULT22" s="1954">
        <f t="shared" si="230"/>
        <v>0</v>
      </c>
      <c r="ULU22" s="1954">
        <f t="shared" si="230"/>
        <v>0</v>
      </c>
      <c r="ULV22" s="1954">
        <f t="shared" si="230"/>
        <v>0</v>
      </c>
      <c r="ULW22" s="1954">
        <f t="shared" si="230"/>
        <v>0</v>
      </c>
      <c r="ULX22" s="1954">
        <f t="shared" si="230"/>
        <v>0</v>
      </c>
      <c r="ULY22" s="1954">
        <f t="shared" si="230"/>
        <v>0</v>
      </c>
      <c r="ULZ22" s="1954">
        <f t="shared" si="230"/>
        <v>0</v>
      </c>
      <c r="UMA22" s="1954">
        <f t="shared" si="230"/>
        <v>0</v>
      </c>
      <c r="UMB22" s="1954">
        <f t="shared" si="230"/>
        <v>0</v>
      </c>
      <c r="UMC22" s="1954">
        <f t="shared" si="230"/>
        <v>0</v>
      </c>
      <c r="UMD22" s="1954">
        <f t="shared" si="230"/>
        <v>0</v>
      </c>
      <c r="UME22" s="1954">
        <f t="shared" ref="UME22:UOP22" si="231">IF(AND(UME$26="End of period",UME$25="Revenue"),UME9,0)</f>
        <v>0</v>
      </c>
      <c r="UMF22" s="1954">
        <f t="shared" si="231"/>
        <v>0</v>
      </c>
      <c r="UMG22" s="1954">
        <f t="shared" si="231"/>
        <v>0</v>
      </c>
      <c r="UMH22" s="1954">
        <f t="shared" si="231"/>
        <v>0</v>
      </c>
      <c r="UMI22" s="1954">
        <f t="shared" si="231"/>
        <v>0</v>
      </c>
      <c r="UMJ22" s="1954">
        <f t="shared" si="231"/>
        <v>0</v>
      </c>
      <c r="UMK22" s="1954">
        <f t="shared" si="231"/>
        <v>0</v>
      </c>
      <c r="UML22" s="1954">
        <f t="shared" si="231"/>
        <v>0</v>
      </c>
      <c r="UMM22" s="1954">
        <f t="shared" si="231"/>
        <v>0</v>
      </c>
      <c r="UMN22" s="1954">
        <f t="shared" si="231"/>
        <v>0</v>
      </c>
      <c r="UMO22" s="1954">
        <f t="shared" si="231"/>
        <v>0</v>
      </c>
      <c r="UMP22" s="1954">
        <f t="shared" si="231"/>
        <v>0</v>
      </c>
      <c r="UMQ22" s="1954">
        <f t="shared" si="231"/>
        <v>0</v>
      </c>
      <c r="UMR22" s="1954">
        <f t="shared" si="231"/>
        <v>0</v>
      </c>
      <c r="UMS22" s="1954">
        <f t="shared" si="231"/>
        <v>0</v>
      </c>
      <c r="UMT22" s="1954">
        <f t="shared" si="231"/>
        <v>0</v>
      </c>
      <c r="UMU22" s="1954">
        <f t="shared" si="231"/>
        <v>0</v>
      </c>
      <c r="UMV22" s="1954">
        <f t="shared" si="231"/>
        <v>0</v>
      </c>
      <c r="UMW22" s="1954">
        <f t="shared" si="231"/>
        <v>0</v>
      </c>
      <c r="UMX22" s="1954">
        <f t="shared" si="231"/>
        <v>0</v>
      </c>
      <c r="UMY22" s="1954">
        <f t="shared" si="231"/>
        <v>0</v>
      </c>
      <c r="UMZ22" s="1954">
        <f t="shared" si="231"/>
        <v>0</v>
      </c>
      <c r="UNA22" s="1954">
        <f t="shared" si="231"/>
        <v>0</v>
      </c>
      <c r="UNB22" s="1954">
        <f t="shared" si="231"/>
        <v>0</v>
      </c>
      <c r="UNC22" s="1954">
        <f t="shared" si="231"/>
        <v>0</v>
      </c>
      <c r="UND22" s="1954">
        <f t="shared" si="231"/>
        <v>0</v>
      </c>
      <c r="UNE22" s="1954">
        <f t="shared" si="231"/>
        <v>0</v>
      </c>
      <c r="UNF22" s="1954">
        <f t="shared" si="231"/>
        <v>0</v>
      </c>
      <c r="UNG22" s="1954">
        <f t="shared" si="231"/>
        <v>0</v>
      </c>
      <c r="UNH22" s="1954">
        <f t="shared" si="231"/>
        <v>0</v>
      </c>
      <c r="UNI22" s="1954">
        <f t="shared" si="231"/>
        <v>0</v>
      </c>
      <c r="UNJ22" s="1954">
        <f t="shared" si="231"/>
        <v>0</v>
      </c>
      <c r="UNK22" s="1954">
        <f t="shared" si="231"/>
        <v>0</v>
      </c>
      <c r="UNL22" s="1954">
        <f t="shared" si="231"/>
        <v>0</v>
      </c>
      <c r="UNM22" s="1954">
        <f t="shared" si="231"/>
        <v>0</v>
      </c>
      <c r="UNN22" s="1954">
        <f t="shared" si="231"/>
        <v>0</v>
      </c>
      <c r="UNO22" s="1954">
        <f t="shared" si="231"/>
        <v>0</v>
      </c>
      <c r="UNP22" s="1954">
        <f t="shared" si="231"/>
        <v>0</v>
      </c>
      <c r="UNQ22" s="1954">
        <f t="shared" si="231"/>
        <v>0</v>
      </c>
      <c r="UNR22" s="1954">
        <f t="shared" si="231"/>
        <v>0</v>
      </c>
      <c r="UNS22" s="1954">
        <f t="shared" si="231"/>
        <v>0</v>
      </c>
      <c r="UNT22" s="1954">
        <f t="shared" si="231"/>
        <v>0</v>
      </c>
      <c r="UNU22" s="1954">
        <f t="shared" si="231"/>
        <v>0</v>
      </c>
      <c r="UNV22" s="1954">
        <f t="shared" si="231"/>
        <v>0</v>
      </c>
      <c r="UNW22" s="1954">
        <f t="shared" si="231"/>
        <v>0</v>
      </c>
      <c r="UNX22" s="1954">
        <f t="shared" si="231"/>
        <v>0</v>
      </c>
      <c r="UNY22" s="1954">
        <f t="shared" si="231"/>
        <v>0</v>
      </c>
      <c r="UNZ22" s="1954">
        <f t="shared" si="231"/>
        <v>0</v>
      </c>
      <c r="UOA22" s="1954">
        <f t="shared" si="231"/>
        <v>0</v>
      </c>
      <c r="UOB22" s="1954">
        <f t="shared" si="231"/>
        <v>0</v>
      </c>
      <c r="UOC22" s="1954">
        <f t="shared" si="231"/>
        <v>0</v>
      </c>
      <c r="UOD22" s="1954">
        <f t="shared" si="231"/>
        <v>0</v>
      </c>
      <c r="UOE22" s="1954">
        <f t="shared" si="231"/>
        <v>0</v>
      </c>
      <c r="UOF22" s="1954">
        <f t="shared" si="231"/>
        <v>0</v>
      </c>
      <c r="UOG22" s="1954">
        <f t="shared" si="231"/>
        <v>0</v>
      </c>
      <c r="UOH22" s="1954">
        <f t="shared" si="231"/>
        <v>0</v>
      </c>
      <c r="UOI22" s="1954">
        <f t="shared" si="231"/>
        <v>0</v>
      </c>
      <c r="UOJ22" s="1954">
        <f t="shared" si="231"/>
        <v>0</v>
      </c>
      <c r="UOK22" s="1954">
        <f t="shared" si="231"/>
        <v>0</v>
      </c>
      <c r="UOL22" s="1954">
        <f t="shared" si="231"/>
        <v>0</v>
      </c>
      <c r="UOM22" s="1954">
        <f t="shared" si="231"/>
        <v>0</v>
      </c>
      <c r="UON22" s="1954">
        <f t="shared" si="231"/>
        <v>0</v>
      </c>
      <c r="UOO22" s="1954">
        <f t="shared" si="231"/>
        <v>0</v>
      </c>
      <c r="UOP22" s="1954">
        <f t="shared" si="231"/>
        <v>0</v>
      </c>
      <c r="UOQ22" s="1954">
        <f t="shared" ref="UOQ22:URB22" si="232">IF(AND(UOQ$26="End of period",UOQ$25="Revenue"),UOQ9,0)</f>
        <v>0</v>
      </c>
      <c r="UOR22" s="1954">
        <f t="shared" si="232"/>
        <v>0</v>
      </c>
      <c r="UOS22" s="1954">
        <f t="shared" si="232"/>
        <v>0</v>
      </c>
      <c r="UOT22" s="1954">
        <f t="shared" si="232"/>
        <v>0</v>
      </c>
      <c r="UOU22" s="1954">
        <f t="shared" si="232"/>
        <v>0</v>
      </c>
      <c r="UOV22" s="1954">
        <f t="shared" si="232"/>
        <v>0</v>
      </c>
      <c r="UOW22" s="1954">
        <f t="shared" si="232"/>
        <v>0</v>
      </c>
      <c r="UOX22" s="1954">
        <f t="shared" si="232"/>
        <v>0</v>
      </c>
      <c r="UOY22" s="1954">
        <f t="shared" si="232"/>
        <v>0</v>
      </c>
      <c r="UOZ22" s="1954">
        <f t="shared" si="232"/>
        <v>0</v>
      </c>
      <c r="UPA22" s="1954">
        <f t="shared" si="232"/>
        <v>0</v>
      </c>
      <c r="UPB22" s="1954">
        <f t="shared" si="232"/>
        <v>0</v>
      </c>
      <c r="UPC22" s="1954">
        <f t="shared" si="232"/>
        <v>0</v>
      </c>
      <c r="UPD22" s="1954">
        <f t="shared" si="232"/>
        <v>0</v>
      </c>
      <c r="UPE22" s="1954">
        <f t="shared" si="232"/>
        <v>0</v>
      </c>
      <c r="UPF22" s="1954">
        <f t="shared" si="232"/>
        <v>0</v>
      </c>
      <c r="UPG22" s="1954">
        <f t="shared" si="232"/>
        <v>0</v>
      </c>
      <c r="UPH22" s="1954">
        <f t="shared" si="232"/>
        <v>0</v>
      </c>
      <c r="UPI22" s="1954">
        <f t="shared" si="232"/>
        <v>0</v>
      </c>
      <c r="UPJ22" s="1954">
        <f t="shared" si="232"/>
        <v>0</v>
      </c>
      <c r="UPK22" s="1954">
        <f t="shared" si="232"/>
        <v>0</v>
      </c>
      <c r="UPL22" s="1954">
        <f t="shared" si="232"/>
        <v>0</v>
      </c>
      <c r="UPM22" s="1954">
        <f t="shared" si="232"/>
        <v>0</v>
      </c>
      <c r="UPN22" s="1954">
        <f t="shared" si="232"/>
        <v>0</v>
      </c>
      <c r="UPO22" s="1954">
        <f t="shared" si="232"/>
        <v>0</v>
      </c>
      <c r="UPP22" s="1954">
        <f t="shared" si="232"/>
        <v>0</v>
      </c>
      <c r="UPQ22" s="1954">
        <f t="shared" si="232"/>
        <v>0</v>
      </c>
      <c r="UPR22" s="1954">
        <f t="shared" si="232"/>
        <v>0</v>
      </c>
      <c r="UPS22" s="1954">
        <f t="shared" si="232"/>
        <v>0</v>
      </c>
      <c r="UPT22" s="1954">
        <f t="shared" si="232"/>
        <v>0</v>
      </c>
      <c r="UPU22" s="1954">
        <f t="shared" si="232"/>
        <v>0</v>
      </c>
      <c r="UPV22" s="1954">
        <f t="shared" si="232"/>
        <v>0</v>
      </c>
      <c r="UPW22" s="1954">
        <f t="shared" si="232"/>
        <v>0</v>
      </c>
      <c r="UPX22" s="1954">
        <f t="shared" si="232"/>
        <v>0</v>
      </c>
      <c r="UPY22" s="1954">
        <f t="shared" si="232"/>
        <v>0</v>
      </c>
      <c r="UPZ22" s="1954">
        <f t="shared" si="232"/>
        <v>0</v>
      </c>
      <c r="UQA22" s="1954">
        <f t="shared" si="232"/>
        <v>0</v>
      </c>
      <c r="UQB22" s="1954">
        <f t="shared" si="232"/>
        <v>0</v>
      </c>
      <c r="UQC22" s="1954">
        <f t="shared" si="232"/>
        <v>0</v>
      </c>
      <c r="UQD22" s="1954">
        <f t="shared" si="232"/>
        <v>0</v>
      </c>
      <c r="UQE22" s="1954">
        <f t="shared" si="232"/>
        <v>0</v>
      </c>
      <c r="UQF22" s="1954">
        <f t="shared" si="232"/>
        <v>0</v>
      </c>
      <c r="UQG22" s="1954">
        <f t="shared" si="232"/>
        <v>0</v>
      </c>
      <c r="UQH22" s="1954">
        <f t="shared" si="232"/>
        <v>0</v>
      </c>
      <c r="UQI22" s="1954">
        <f t="shared" si="232"/>
        <v>0</v>
      </c>
      <c r="UQJ22" s="1954">
        <f t="shared" si="232"/>
        <v>0</v>
      </c>
      <c r="UQK22" s="1954">
        <f t="shared" si="232"/>
        <v>0</v>
      </c>
      <c r="UQL22" s="1954">
        <f t="shared" si="232"/>
        <v>0</v>
      </c>
      <c r="UQM22" s="1954">
        <f t="shared" si="232"/>
        <v>0</v>
      </c>
      <c r="UQN22" s="1954">
        <f t="shared" si="232"/>
        <v>0</v>
      </c>
      <c r="UQO22" s="1954">
        <f t="shared" si="232"/>
        <v>0</v>
      </c>
      <c r="UQP22" s="1954">
        <f t="shared" si="232"/>
        <v>0</v>
      </c>
      <c r="UQQ22" s="1954">
        <f t="shared" si="232"/>
        <v>0</v>
      </c>
      <c r="UQR22" s="1954">
        <f t="shared" si="232"/>
        <v>0</v>
      </c>
      <c r="UQS22" s="1954">
        <f t="shared" si="232"/>
        <v>0</v>
      </c>
      <c r="UQT22" s="1954">
        <f t="shared" si="232"/>
        <v>0</v>
      </c>
      <c r="UQU22" s="1954">
        <f t="shared" si="232"/>
        <v>0</v>
      </c>
      <c r="UQV22" s="1954">
        <f t="shared" si="232"/>
        <v>0</v>
      </c>
      <c r="UQW22" s="1954">
        <f t="shared" si="232"/>
        <v>0</v>
      </c>
      <c r="UQX22" s="1954">
        <f t="shared" si="232"/>
        <v>0</v>
      </c>
      <c r="UQY22" s="1954">
        <f t="shared" si="232"/>
        <v>0</v>
      </c>
      <c r="UQZ22" s="1954">
        <f t="shared" si="232"/>
        <v>0</v>
      </c>
      <c r="URA22" s="1954">
        <f t="shared" si="232"/>
        <v>0</v>
      </c>
      <c r="URB22" s="1954">
        <f t="shared" si="232"/>
        <v>0</v>
      </c>
      <c r="URC22" s="1954">
        <f t="shared" ref="URC22:UTN22" si="233">IF(AND(URC$26="End of period",URC$25="Revenue"),URC9,0)</f>
        <v>0</v>
      </c>
      <c r="URD22" s="1954">
        <f t="shared" si="233"/>
        <v>0</v>
      </c>
      <c r="URE22" s="1954">
        <f t="shared" si="233"/>
        <v>0</v>
      </c>
      <c r="URF22" s="1954">
        <f t="shared" si="233"/>
        <v>0</v>
      </c>
      <c r="URG22" s="1954">
        <f t="shared" si="233"/>
        <v>0</v>
      </c>
      <c r="URH22" s="1954">
        <f t="shared" si="233"/>
        <v>0</v>
      </c>
      <c r="URI22" s="1954">
        <f t="shared" si="233"/>
        <v>0</v>
      </c>
      <c r="URJ22" s="1954">
        <f t="shared" si="233"/>
        <v>0</v>
      </c>
      <c r="URK22" s="1954">
        <f t="shared" si="233"/>
        <v>0</v>
      </c>
      <c r="URL22" s="1954">
        <f t="shared" si="233"/>
        <v>0</v>
      </c>
      <c r="URM22" s="1954">
        <f t="shared" si="233"/>
        <v>0</v>
      </c>
      <c r="URN22" s="1954">
        <f t="shared" si="233"/>
        <v>0</v>
      </c>
      <c r="URO22" s="1954">
        <f t="shared" si="233"/>
        <v>0</v>
      </c>
      <c r="URP22" s="1954">
        <f t="shared" si="233"/>
        <v>0</v>
      </c>
      <c r="URQ22" s="1954">
        <f t="shared" si="233"/>
        <v>0</v>
      </c>
      <c r="URR22" s="1954">
        <f t="shared" si="233"/>
        <v>0</v>
      </c>
      <c r="URS22" s="1954">
        <f t="shared" si="233"/>
        <v>0</v>
      </c>
      <c r="URT22" s="1954">
        <f t="shared" si="233"/>
        <v>0</v>
      </c>
      <c r="URU22" s="1954">
        <f t="shared" si="233"/>
        <v>0</v>
      </c>
      <c r="URV22" s="1954">
        <f t="shared" si="233"/>
        <v>0</v>
      </c>
      <c r="URW22" s="1954">
        <f t="shared" si="233"/>
        <v>0</v>
      </c>
      <c r="URX22" s="1954">
        <f t="shared" si="233"/>
        <v>0</v>
      </c>
      <c r="URY22" s="1954">
        <f t="shared" si="233"/>
        <v>0</v>
      </c>
      <c r="URZ22" s="1954">
        <f t="shared" si="233"/>
        <v>0</v>
      </c>
      <c r="USA22" s="1954">
        <f t="shared" si="233"/>
        <v>0</v>
      </c>
      <c r="USB22" s="1954">
        <f t="shared" si="233"/>
        <v>0</v>
      </c>
      <c r="USC22" s="1954">
        <f t="shared" si="233"/>
        <v>0</v>
      </c>
      <c r="USD22" s="1954">
        <f t="shared" si="233"/>
        <v>0</v>
      </c>
      <c r="USE22" s="1954">
        <f t="shared" si="233"/>
        <v>0</v>
      </c>
      <c r="USF22" s="1954">
        <f t="shared" si="233"/>
        <v>0</v>
      </c>
      <c r="USG22" s="1954">
        <f t="shared" si="233"/>
        <v>0</v>
      </c>
      <c r="USH22" s="1954">
        <f t="shared" si="233"/>
        <v>0</v>
      </c>
      <c r="USI22" s="1954">
        <f t="shared" si="233"/>
        <v>0</v>
      </c>
      <c r="USJ22" s="1954">
        <f t="shared" si="233"/>
        <v>0</v>
      </c>
      <c r="USK22" s="1954">
        <f t="shared" si="233"/>
        <v>0</v>
      </c>
      <c r="USL22" s="1954">
        <f t="shared" si="233"/>
        <v>0</v>
      </c>
      <c r="USM22" s="1954">
        <f t="shared" si="233"/>
        <v>0</v>
      </c>
      <c r="USN22" s="1954">
        <f t="shared" si="233"/>
        <v>0</v>
      </c>
      <c r="USO22" s="1954">
        <f t="shared" si="233"/>
        <v>0</v>
      </c>
      <c r="USP22" s="1954">
        <f t="shared" si="233"/>
        <v>0</v>
      </c>
      <c r="USQ22" s="1954">
        <f t="shared" si="233"/>
        <v>0</v>
      </c>
      <c r="USR22" s="1954">
        <f t="shared" si="233"/>
        <v>0</v>
      </c>
      <c r="USS22" s="1954">
        <f t="shared" si="233"/>
        <v>0</v>
      </c>
      <c r="UST22" s="1954">
        <f t="shared" si="233"/>
        <v>0</v>
      </c>
      <c r="USU22" s="1954">
        <f t="shared" si="233"/>
        <v>0</v>
      </c>
      <c r="USV22" s="1954">
        <f t="shared" si="233"/>
        <v>0</v>
      </c>
      <c r="USW22" s="1954">
        <f t="shared" si="233"/>
        <v>0</v>
      </c>
      <c r="USX22" s="1954">
        <f t="shared" si="233"/>
        <v>0</v>
      </c>
      <c r="USY22" s="1954">
        <f t="shared" si="233"/>
        <v>0</v>
      </c>
      <c r="USZ22" s="1954">
        <f t="shared" si="233"/>
        <v>0</v>
      </c>
      <c r="UTA22" s="1954">
        <f t="shared" si="233"/>
        <v>0</v>
      </c>
      <c r="UTB22" s="1954">
        <f t="shared" si="233"/>
        <v>0</v>
      </c>
      <c r="UTC22" s="1954">
        <f t="shared" si="233"/>
        <v>0</v>
      </c>
      <c r="UTD22" s="1954">
        <f t="shared" si="233"/>
        <v>0</v>
      </c>
      <c r="UTE22" s="1954">
        <f t="shared" si="233"/>
        <v>0</v>
      </c>
      <c r="UTF22" s="1954">
        <f t="shared" si="233"/>
        <v>0</v>
      </c>
      <c r="UTG22" s="1954">
        <f t="shared" si="233"/>
        <v>0</v>
      </c>
      <c r="UTH22" s="1954">
        <f t="shared" si="233"/>
        <v>0</v>
      </c>
      <c r="UTI22" s="1954">
        <f t="shared" si="233"/>
        <v>0</v>
      </c>
      <c r="UTJ22" s="1954">
        <f t="shared" si="233"/>
        <v>0</v>
      </c>
      <c r="UTK22" s="1954">
        <f t="shared" si="233"/>
        <v>0</v>
      </c>
      <c r="UTL22" s="1954">
        <f t="shared" si="233"/>
        <v>0</v>
      </c>
      <c r="UTM22" s="1954">
        <f t="shared" si="233"/>
        <v>0</v>
      </c>
      <c r="UTN22" s="1954">
        <f t="shared" si="233"/>
        <v>0</v>
      </c>
      <c r="UTO22" s="1954">
        <f t="shared" ref="UTO22:UVZ22" si="234">IF(AND(UTO$26="End of period",UTO$25="Revenue"),UTO9,0)</f>
        <v>0</v>
      </c>
      <c r="UTP22" s="1954">
        <f t="shared" si="234"/>
        <v>0</v>
      </c>
      <c r="UTQ22" s="1954">
        <f t="shared" si="234"/>
        <v>0</v>
      </c>
      <c r="UTR22" s="1954">
        <f t="shared" si="234"/>
        <v>0</v>
      </c>
      <c r="UTS22" s="1954">
        <f t="shared" si="234"/>
        <v>0</v>
      </c>
      <c r="UTT22" s="1954">
        <f t="shared" si="234"/>
        <v>0</v>
      </c>
      <c r="UTU22" s="1954">
        <f t="shared" si="234"/>
        <v>0</v>
      </c>
      <c r="UTV22" s="1954">
        <f t="shared" si="234"/>
        <v>0</v>
      </c>
      <c r="UTW22" s="1954">
        <f t="shared" si="234"/>
        <v>0</v>
      </c>
      <c r="UTX22" s="1954">
        <f t="shared" si="234"/>
        <v>0</v>
      </c>
      <c r="UTY22" s="1954">
        <f t="shared" si="234"/>
        <v>0</v>
      </c>
      <c r="UTZ22" s="1954">
        <f t="shared" si="234"/>
        <v>0</v>
      </c>
      <c r="UUA22" s="1954">
        <f t="shared" si="234"/>
        <v>0</v>
      </c>
      <c r="UUB22" s="1954">
        <f t="shared" si="234"/>
        <v>0</v>
      </c>
      <c r="UUC22" s="1954">
        <f t="shared" si="234"/>
        <v>0</v>
      </c>
      <c r="UUD22" s="1954">
        <f t="shared" si="234"/>
        <v>0</v>
      </c>
      <c r="UUE22" s="1954">
        <f t="shared" si="234"/>
        <v>0</v>
      </c>
      <c r="UUF22" s="1954">
        <f t="shared" si="234"/>
        <v>0</v>
      </c>
      <c r="UUG22" s="1954">
        <f t="shared" si="234"/>
        <v>0</v>
      </c>
      <c r="UUH22" s="1954">
        <f t="shared" si="234"/>
        <v>0</v>
      </c>
      <c r="UUI22" s="1954">
        <f t="shared" si="234"/>
        <v>0</v>
      </c>
      <c r="UUJ22" s="1954">
        <f t="shared" si="234"/>
        <v>0</v>
      </c>
      <c r="UUK22" s="1954">
        <f t="shared" si="234"/>
        <v>0</v>
      </c>
      <c r="UUL22" s="1954">
        <f t="shared" si="234"/>
        <v>0</v>
      </c>
      <c r="UUM22" s="1954">
        <f t="shared" si="234"/>
        <v>0</v>
      </c>
      <c r="UUN22" s="1954">
        <f t="shared" si="234"/>
        <v>0</v>
      </c>
      <c r="UUO22" s="1954">
        <f t="shared" si="234"/>
        <v>0</v>
      </c>
      <c r="UUP22" s="1954">
        <f t="shared" si="234"/>
        <v>0</v>
      </c>
      <c r="UUQ22" s="1954">
        <f t="shared" si="234"/>
        <v>0</v>
      </c>
      <c r="UUR22" s="1954">
        <f t="shared" si="234"/>
        <v>0</v>
      </c>
      <c r="UUS22" s="1954">
        <f t="shared" si="234"/>
        <v>0</v>
      </c>
      <c r="UUT22" s="1954">
        <f t="shared" si="234"/>
        <v>0</v>
      </c>
      <c r="UUU22" s="1954">
        <f t="shared" si="234"/>
        <v>0</v>
      </c>
      <c r="UUV22" s="1954">
        <f t="shared" si="234"/>
        <v>0</v>
      </c>
      <c r="UUW22" s="1954">
        <f t="shared" si="234"/>
        <v>0</v>
      </c>
      <c r="UUX22" s="1954">
        <f t="shared" si="234"/>
        <v>0</v>
      </c>
      <c r="UUY22" s="1954">
        <f t="shared" si="234"/>
        <v>0</v>
      </c>
      <c r="UUZ22" s="1954">
        <f t="shared" si="234"/>
        <v>0</v>
      </c>
      <c r="UVA22" s="1954">
        <f t="shared" si="234"/>
        <v>0</v>
      </c>
      <c r="UVB22" s="1954">
        <f t="shared" si="234"/>
        <v>0</v>
      </c>
      <c r="UVC22" s="1954">
        <f t="shared" si="234"/>
        <v>0</v>
      </c>
      <c r="UVD22" s="1954">
        <f t="shared" si="234"/>
        <v>0</v>
      </c>
      <c r="UVE22" s="1954">
        <f t="shared" si="234"/>
        <v>0</v>
      </c>
      <c r="UVF22" s="1954">
        <f t="shared" si="234"/>
        <v>0</v>
      </c>
      <c r="UVG22" s="1954">
        <f t="shared" si="234"/>
        <v>0</v>
      </c>
      <c r="UVH22" s="1954">
        <f t="shared" si="234"/>
        <v>0</v>
      </c>
      <c r="UVI22" s="1954">
        <f t="shared" si="234"/>
        <v>0</v>
      </c>
      <c r="UVJ22" s="1954">
        <f t="shared" si="234"/>
        <v>0</v>
      </c>
      <c r="UVK22" s="1954">
        <f t="shared" si="234"/>
        <v>0</v>
      </c>
      <c r="UVL22" s="1954">
        <f t="shared" si="234"/>
        <v>0</v>
      </c>
      <c r="UVM22" s="1954">
        <f t="shared" si="234"/>
        <v>0</v>
      </c>
      <c r="UVN22" s="1954">
        <f t="shared" si="234"/>
        <v>0</v>
      </c>
      <c r="UVO22" s="1954">
        <f t="shared" si="234"/>
        <v>0</v>
      </c>
      <c r="UVP22" s="1954">
        <f t="shared" si="234"/>
        <v>0</v>
      </c>
      <c r="UVQ22" s="1954">
        <f t="shared" si="234"/>
        <v>0</v>
      </c>
      <c r="UVR22" s="1954">
        <f t="shared" si="234"/>
        <v>0</v>
      </c>
      <c r="UVS22" s="1954">
        <f t="shared" si="234"/>
        <v>0</v>
      </c>
      <c r="UVT22" s="1954">
        <f t="shared" si="234"/>
        <v>0</v>
      </c>
      <c r="UVU22" s="1954">
        <f t="shared" si="234"/>
        <v>0</v>
      </c>
      <c r="UVV22" s="1954">
        <f t="shared" si="234"/>
        <v>0</v>
      </c>
      <c r="UVW22" s="1954">
        <f t="shared" si="234"/>
        <v>0</v>
      </c>
      <c r="UVX22" s="1954">
        <f t="shared" si="234"/>
        <v>0</v>
      </c>
      <c r="UVY22" s="1954">
        <f t="shared" si="234"/>
        <v>0</v>
      </c>
      <c r="UVZ22" s="1954">
        <f t="shared" si="234"/>
        <v>0</v>
      </c>
      <c r="UWA22" s="1954">
        <f t="shared" ref="UWA22:UYL22" si="235">IF(AND(UWA$26="End of period",UWA$25="Revenue"),UWA9,0)</f>
        <v>0</v>
      </c>
      <c r="UWB22" s="1954">
        <f t="shared" si="235"/>
        <v>0</v>
      </c>
      <c r="UWC22" s="1954">
        <f t="shared" si="235"/>
        <v>0</v>
      </c>
      <c r="UWD22" s="1954">
        <f t="shared" si="235"/>
        <v>0</v>
      </c>
      <c r="UWE22" s="1954">
        <f t="shared" si="235"/>
        <v>0</v>
      </c>
      <c r="UWF22" s="1954">
        <f t="shared" si="235"/>
        <v>0</v>
      </c>
      <c r="UWG22" s="1954">
        <f t="shared" si="235"/>
        <v>0</v>
      </c>
      <c r="UWH22" s="1954">
        <f t="shared" si="235"/>
        <v>0</v>
      </c>
      <c r="UWI22" s="1954">
        <f t="shared" si="235"/>
        <v>0</v>
      </c>
      <c r="UWJ22" s="1954">
        <f t="shared" si="235"/>
        <v>0</v>
      </c>
      <c r="UWK22" s="1954">
        <f t="shared" si="235"/>
        <v>0</v>
      </c>
      <c r="UWL22" s="1954">
        <f t="shared" si="235"/>
        <v>0</v>
      </c>
      <c r="UWM22" s="1954">
        <f t="shared" si="235"/>
        <v>0</v>
      </c>
      <c r="UWN22" s="1954">
        <f t="shared" si="235"/>
        <v>0</v>
      </c>
      <c r="UWO22" s="1954">
        <f t="shared" si="235"/>
        <v>0</v>
      </c>
      <c r="UWP22" s="1954">
        <f t="shared" si="235"/>
        <v>0</v>
      </c>
      <c r="UWQ22" s="1954">
        <f t="shared" si="235"/>
        <v>0</v>
      </c>
      <c r="UWR22" s="1954">
        <f t="shared" si="235"/>
        <v>0</v>
      </c>
      <c r="UWS22" s="1954">
        <f t="shared" si="235"/>
        <v>0</v>
      </c>
      <c r="UWT22" s="1954">
        <f t="shared" si="235"/>
        <v>0</v>
      </c>
      <c r="UWU22" s="1954">
        <f t="shared" si="235"/>
        <v>0</v>
      </c>
      <c r="UWV22" s="1954">
        <f t="shared" si="235"/>
        <v>0</v>
      </c>
      <c r="UWW22" s="1954">
        <f t="shared" si="235"/>
        <v>0</v>
      </c>
      <c r="UWX22" s="1954">
        <f t="shared" si="235"/>
        <v>0</v>
      </c>
      <c r="UWY22" s="1954">
        <f t="shared" si="235"/>
        <v>0</v>
      </c>
      <c r="UWZ22" s="1954">
        <f t="shared" si="235"/>
        <v>0</v>
      </c>
      <c r="UXA22" s="1954">
        <f t="shared" si="235"/>
        <v>0</v>
      </c>
      <c r="UXB22" s="1954">
        <f t="shared" si="235"/>
        <v>0</v>
      </c>
      <c r="UXC22" s="1954">
        <f t="shared" si="235"/>
        <v>0</v>
      </c>
      <c r="UXD22" s="1954">
        <f t="shared" si="235"/>
        <v>0</v>
      </c>
      <c r="UXE22" s="1954">
        <f t="shared" si="235"/>
        <v>0</v>
      </c>
      <c r="UXF22" s="1954">
        <f t="shared" si="235"/>
        <v>0</v>
      </c>
      <c r="UXG22" s="1954">
        <f t="shared" si="235"/>
        <v>0</v>
      </c>
      <c r="UXH22" s="1954">
        <f t="shared" si="235"/>
        <v>0</v>
      </c>
      <c r="UXI22" s="1954">
        <f t="shared" si="235"/>
        <v>0</v>
      </c>
      <c r="UXJ22" s="1954">
        <f t="shared" si="235"/>
        <v>0</v>
      </c>
      <c r="UXK22" s="1954">
        <f t="shared" si="235"/>
        <v>0</v>
      </c>
      <c r="UXL22" s="1954">
        <f t="shared" si="235"/>
        <v>0</v>
      </c>
      <c r="UXM22" s="1954">
        <f t="shared" si="235"/>
        <v>0</v>
      </c>
      <c r="UXN22" s="1954">
        <f t="shared" si="235"/>
        <v>0</v>
      </c>
      <c r="UXO22" s="1954">
        <f t="shared" si="235"/>
        <v>0</v>
      </c>
      <c r="UXP22" s="1954">
        <f t="shared" si="235"/>
        <v>0</v>
      </c>
      <c r="UXQ22" s="1954">
        <f t="shared" si="235"/>
        <v>0</v>
      </c>
      <c r="UXR22" s="1954">
        <f t="shared" si="235"/>
        <v>0</v>
      </c>
      <c r="UXS22" s="1954">
        <f t="shared" si="235"/>
        <v>0</v>
      </c>
      <c r="UXT22" s="1954">
        <f t="shared" si="235"/>
        <v>0</v>
      </c>
      <c r="UXU22" s="1954">
        <f t="shared" si="235"/>
        <v>0</v>
      </c>
      <c r="UXV22" s="1954">
        <f t="shared" si="235"/>
        <v>0</v>
      </c>
      <c r="UXW22" s="1954">
        <f t="shared" si="235"/>
        <v>0</v>
      </c>
      <c r="UXX22" s="1954">
        <f t="shared" si="235"/>
        <v>0</v>
      </c>
      <c r="UXY22" s="1954">
        <f t="shared" si="235"/>
        <v>0</v>
      </c>
      <c r="UXZ22" s="1954">
        <f t="shared" si="235"/>
        <v>0</v>
      </c>
      <c r="UYA22" s="1954">
        <f t="shared" si="235"/>
        <v>0</v>
      </c>
      <c r="UYB22" s="1954">
        <f t="shared" si="235"/>
        <v>0</v>
      </c>
      <c r="UYC22" s="1954">
        <f t="shared" si="235"/>
        <v>0</v>
      </c>
      <c r="UYD22" s="1954">
        <f t="shared" si="235"/>
        <v>0</v>
      </c>
      <c r="UYE22" s="1954">
        <f t="shared" si="235"/>
        <v>0</v>
      </c>
      <c r="UYF22" s="1954">
        <f t="shared" si="235"/>
        <v>0</v>
      </c>
      <c r="UYG22" s="1954">
        <f t="shared" si="235"/>
        <v>0</v>
      </c>
      <c r="UYH22" s="1954">
        <f t="shared" si="235"/>
        <v>0</v>
      </c>
      <c r="UYI22" s="1954">
        <f t="shared" si="235"/>
        <v>0</v>
      </c>
      <c r="UYJ22" s="1954">
        <f t="shared" si="235"/>
        <v>0</v>
      </c>
      <c r="UYK22" s="1954">
        <f t="shared" si="235"/>
        <v>0</v>
      </c>
      <c r="UYL22" s="1954">
        <f t="shared" si="235"/>
        <v>0</v>
      </c>
      <c r="UYM22" s="1954">
        <f t="shared" ref="UYM22:VAX22" si="236">IF(AND(UYM$26="End of period",UYM$25="Revenue"),UYM9,0)</f>
        <v>0</v>
      </c>
      <c r="UYN22" s="1954">
        <f t="shared" si="236"/>
        <v>0</v>
      </c>
      <c r="UYO22" s="1954">
        <f t="shared" si="236"/>
        <v>0</v>
      </c>
      <c r="UYP22" s="1954">
        <f t="shared" si="236"/>
        <v>0</v>
      </c>
      <c r="UYQ22" s="1954">
        <f t="shared" si="236"/>
        <v>0</v>
      </c>
      <c r="UYR22" s="1954">
        <f t="shared" si="236"/>
        <v>0</v>
      </c>
      <c r="UYS22" s="1954">
        <f t="shared" si="236"/>
        <v>0</v>
      </c>
      <c r="UYT22" s="1954">
        <f t="shared" si="236"/>
        <v>0</v>
      </c>
      <c r="UYU22" s="1954">
        <f t="shared" si="236"/>
        <v>0</v>
      </c>
      <c r="UYV22" s="1954">
        <f t="shared" si="236"/>
        <v>0</v>
      </c>
      <c r="UYW22" s="1954">
        <f t="shared" si="236"/>
        <v>0</v>
      </c>
      <c r="UYX22" s="1954">
        <f t="shared" si="236"/>
        <v>0</v>
      </c>
      <c r="UYY22" s="1954">
        <f t="shared" si="236"/>
        <v>0</v>
      </c>
      <c r="UYZ22" s="1954">
        <f t="shared" si="236"/>
        <v>0</v>
      </c>
      <c r="UZA22" s="1954">
        <f t="shared" si="236"/>
        <v>0</v>
      </c>
      <c r="UZB22" s="1954">
        <f t="shared" si="236"/>
        <v>0</v>
      </c>
      <c r="UZC22" s="1954">
        <f t="shared" si="236"/>
        <v>0</v>
      </c>
      <c r="UZD22" s="1954">
        <f t="shared" si="236"/>
        <v>0</v>
      </c>
      <c r="UZE22" s="1954">
        <f t="shared" si="236"/>
        <v>0</v>
      </c>
      <c r="UZF22" s="1954">
        <f t="shared" si="236"/>
        <v>0</v>
      </c>
      <c r="UZG22" s="1954">
        <f t="shared" si="236"/>
        <v>0</v>
      </c>
      <c r="UZH22" s="1954">
        <f t="shared" si="236"/>
        <v>0</v>
      </c>
      <c r="UZI22" s="1954">
        <f t="shared" si="236"/>
        <v>0</v>
      </c>
      <c r="UZJ22" s="1954">
        <f t="shared" si="236"/>
        <v>0</v>
      </c>
      <c r="UZK22" s="1954">
        <f t="shared" si="236"/>
        <v>0</v>
      </c>
      <c r="UZL22" s="1954">
        <f t="shared" si="236"/>
        <v>0</v>
      </c>
      <c r="UZM22" s="1954">
        <f t="shared" si="236"/>
        <v>0</v>
      </c>
      <c r="UZN22" s="1954">
        <f t="shared" si="236"/>
        <v>0</v>
      </c>
      <c r="UZO22" s="1954">
        <f t="shared" si="236"/>
        <v>0</v>
      </c>
      <c r="UZP22" s="1954">
        <f t="shared" si="236"/>
        <v>0</v>
      </c>
      <c r="UZQ22" s="1954">
        <f t="shared" si="236"/>
        <v>0</v>
      </c>
      <c r="UZR22" s="1954">
        <f t="shared" si="236"/>
        <v>0</v>
      </c>
      <c r="UZS22" s="1954">
        <f t="shared" si="236"/>
        <v>0</v>
      </c>
      <c r="UZT22" s="1954">
        <f t="shared" si="236"/>
        <v>0</v>
      </c>
      <c r="UZU22" s="1954">
        <f t="shared" si="236"/>
        <v>0</v>
      </c>
      <c r="UZV22" s="1954">
        <f t="shared" si="236"/>
        <v>0</v>
      </c>
      <c r="UZW22" s="1954">
        <f t="shared" si="236"/>
        <v>0</v>
      </c>
      <c r="UZX22" s="1954">
        <f t="shared" si="236"/>
        <v>0</v>
      </c>
      <c r="UZY22" s="1954">
        <f t="shared" si="236"/>
        <v>0</v>
      </c>
      <c r="UZZ22" s="1954">
        <f t="shared" si="236"/>
        <v>0</v>
      </c>
      <c r="VAA22" s="1954">
        <f t="shared" si="236"/>
        <v>0</v>
      </c>
      <c r="VAB22" s="1954">
        <f t="shared" si="236"/>
        <v>0</v>
      </c>
      <c r="VAC22" s="1954">
        <f t="shared" si="236"/>
        <v>0</v>
      </c>
      <c r="VAD22" s="1954">
        <f t="shared" si="236"/>
        <v>0</v>
      </c>
      <c r="VAE22" s="1954">
        <f t="shared" si="236"/>
        <v>0</v>
      </c>
      <c r="VAF22" s="1954">
        <f t="shared" si="236"/>
        <v>0</v>
      </c>
      <c r="VAG22" s="1954">
        <f t="shared" si="236"/>
        <v>0</v>
      </c>
      <c r="VAH22" s="1954">
        <f t="shared" si="236"/>
        <v>0</v>
      </c>
      <c r="VAI22" s="1954">
        <f t="shared" si="236"/>
        <v>0</v>
      </c>
      <c r="VAJ22" s="1954">
        <f t="shared" si="236"/>
        <v>0</v>
      </c>
      <c r="VAK22" s="1954">
        <f t="shared" si="236"/>
        <v>0</v>
      </c>
      <c r="VAL22" s="1954">
        <f t="shared" si="236"/>
        <v>0</v>
      </c>
      <c r="VAM22" s="1954">
        <f t="shared" si="236"/>
        <v>0</v>
      </c>
      <c r="VAN22" s="1954">
        <f t="shared" si="236"/>
        <v>0</v>
      </c>
      <c r="VAO22" s="1954">
        <f t="shared" si="236"/>
        <v>0</v>
      </c>
      <c r="VAP22" s="1954">
        <f t="shared" si="236"/>
        <v>0</v>
      </c>
      <c r="VAQ22" s="1954">
        <f t="shared" si="236"/>
        <v>0</v>
      </c>
      <c r="VAR22" s="1954">
        <f t="shared" si="236"/>
        <v>0</v>
      </c>
      <c r="VAS22" s="1954">
        <f t="shared" si="236"/>
        <v>0</v>
      </c>
      <c r="VAT22" s="1954">
        <f t="shared" si="236"/>
        <v>0</v>
      </c>
      <c r="VAU22" s="1954">
        <f t="shared" si="236"/>
        <v>0</v>
      </c>
      <c r="VAV22" s="1954">
        <f t="shared" si="236"/>
        <v>0</v>
      </c>
      <c r="VAW22" s="1954">
        <f t="shared" si="236"/>
        <v>0</v>
      </c>
      <c r="VAX22" s="1954">
        <f t="shared" si="236"/>
        <v>0</v>
      </c>
      <c r="VAY22" s="1954">
        <f t="shared" ref="VAY22:VDJ22" si="237">IF(AND(VAY$26="End of period",VAY$25="Revenue"),VAY9,0)</f>
        <v>0</v>
      </c>
      <c r="VAZ22" s="1954">
        <f t="shared" si="237"/>
        <v>0</v>
      </c>
      <c r="VBA22" s="1954">
        <f t="shared" si="237"/>
        <v>0</v>
      </c>
      <c r="VBB22" s="1954">
        <f t="shared" si="237"/>
        <v>0</v>
      </c>
      <c r="VBC22" s="1954">
        <f t="shared" si="237"/>
        <v>0</v>
      </c>
      <c r="VBD22" s="1954">
        <f t="shared" si="237"/>
        <v>0</v>
      </c>
      <c r="VBE22" s="1954">
        <f t="shared" si="237"/>
        <v>0</v>
      </c>
      <c r="VBF22" s="1954">
        <f t="shared" si="237"/>
        <v>0</v>
      </c>
      <c r="VBG22" s="1954">
        <f t="shared" si="237"/>
        <v>0</v>
      </c>
      <c r="VBH22" s="1954">
        <f t="shared" si="237"/>
        <v>0</v>
      </c>
      <c r="VBI22" s="1954">
        <f t="shared" si="237"/>
        <v>0</v>
      </c>
      <c r="VBJ22" s="1954">
        <f t="shared" si="237"/>
        <v>0</v>
      </c>
      <c r="VBK22" s="1954">
        <f t="shared" si="237"/>
        <v>0</v>
      </c>
      <c r="VBL22" s="1954">
        <f t="shared" si="237"/>
        <v>0</v>
      </c>
      <c r="VBM22" s="1954">
        <f t="shared" si="237"/>
        <v>0</v>
      </c>
      <c r="VBN22" s="1954">
        <f t="shared" si="237"/>
        <v>0</v>
      </c>
      <c r="VBO22" s="1954">
        <f t="shared" si="237"/>
        <v>0</v>
      </c>
      <c r="VBP22" s="1954">
        <f t="shared" si="237"/>
        <v>0</v>
      </c>
      <c r="VBQ22" s="1954">
        <f t="shared" si="237"/>
        <v>0</v>
      </c>
      <c r="VBR22" s="1954">
        <f t="shared" si="237"/>
        <v>0</v>
      </c>
      <c r="VBS22" s="1954">
        <f t="shared" si="237"/>
        <v>0</v>
      </c>
      <c r="VBT22" s="1954">
        <f t="shared" si="237"/>
        <v>0</v>
      </c>
      <c r="VBU22" s="1954">
        <f t="shared" si="237"/>
        <v>0</v>
      </c>
      <c r="VBV22" s="1954">
        <f t="shared" si="237"/>
        <v>0</v>
      </c>
      <c r="VBW22" s="1954">
        <f t="shared" si="237"/>
        <v>0</v>
      </c>
      <c r="VBX22" s="1954">
        <f t="shared" si="237"/>
        <v>0</v>
      </c>
      <c r="VBY22" s="1954">
        <f t="shared" si="237"/>
        <v>0</v>
      </c>
      <c r="VBZ22" s="1954">
        <f t="shared" si="237"/>
        <v>0</v>
      </c>
      <c r="VCA22" s="1954">
        <f t="shared" si="237"/>
        <v>0</v>
      </c>
      <c r="VCB22" s="1954">
        <f t="shared" si="237"/>
        <v>0</v>
      </c>
      <c r="VCC22" s="1954">
        <f t="shared" si="237"/>
        <v>0</v>
      </c>
      <c r="VCD22" s="1954">
        <f t="shared" si="237"/>
        <v>0</v>
      </c>
      <c r="VCE22" s="1954">
        <f t="shared" si="237"/>
        <v>0</v>
      </c>
      <c r="VCF22" s="1954">
        <f t="shared" si="237"/>
        <v>0</v>
      </c>
      <c r="VCG22" s="1954">
        <f t="shared" si="237"/>
        <v>0</v>
      </c>
      <c r="VCH22" s="1954">
        <f t="shared" si="237"/>
        <v>0</v>
      </c>
      <c r="VCI22" s="1954">
        <f t="shared" si="237"/>
        <v>0</v>
      </c>
      <c r="VCJ22" s="1954">
        <f t="shared" si="237"/>
        <v>0</v>
      </c>
      <c r="VCK22" s="1954">
        <f t="shared" si="237"/>
        <v>0</v>
      </c>
      <c r="VCL22" s="1954">
        <f t="shared" si="237"/>
        <v>0</v>
      </c>
      <c r="VCM22" s="1954">
        <f t="shared" si="237"/>
        <v>0</v>
      </c>
      <c r="VCN22" s="1954">
        <f t="shared" si="237"/>
        <v>0</v>
      </c>
      <c r="VCO22" s="1954">
        <f t="shared" si="237"/>
        <v>0</v>
      </c>
      <c r="VCP22" s="1954">
        <f t="shared" si="237"/>
        <v>0</v>
      </c>
      <c r="VCQ22" s="1954">
        <f t="shared" si="237"/>
        <v>0</v>
      </c>
      <c r="VCR22" s="1954">
        <f t="shared" si="237"/>
        <v>0</v>
      </c>
      <c r="VCS22" s="1954">
        <f t="shared" si="237"/>
        <v>0</v>
      </c>
      <c r="VCT22" s="1954">
        <f t="shared" si="237"/>
        <v>0</v>
      </c>
      <c r="VCU22" s="1954">
        <f t="shared" si="237"/>
        <v>0</v>
      </c>
      <c r="VCV22" s="1954">
        <f t="shared" si="237"/>
        <v>0</v>
      </c>
      <c r="VCW22" s="1954">
        <f t="shared" si="237"/>
        <v>0</v>
      </c>
      <c r="VCX22" s="1954">
        <f t="shared" si="237"/>
        <v>0</v>
      </c>
      <c r="VCY22" s="1954">
        <f t="shared" si="237"/>
        <v>0</v>
      </c>
      <c r="VCZ22" s="1954">
        <f t="shared" si="237"/>
        <v>0</v>
      </c>
      <c r="VDA22" s="1954">
        <f t="shared" si="237"/>
        <v>0</v>
      </c>
      <c r="VDB22" s="1954">
        <f t="shared" si="237"/>
        <v>0</v>
      </c>
      <c r="VDC22" s="1954">
        <f t="shared" si="237"/>
        <v>0</v>
      </c>
      <c r="VDD22" s="1954">
        <f t="shared" si="237"/>
        <v>0</v>
      </c>
      <c r="VDE22" s="1954">
        <f t="shared" si="237"/>
        <v>0</v>
      </c>
      <c r="VDF22" s="1954">
        <f t="shared" si="237"/>
        <v>0</v>
      </c>
      <c r="VDG22" s="1954">
        <f t="shared" si="237"/>
        <v>0</v>
      </c>
      <c r="VDH22" s="1954">
        <f t="shared" si="237"/>
        <v>0</v>
      </c>
      <c r="VDI22" s="1954">
        <f t="shared" si="237"/>
        <v>0</v>
      </c>
      <c r="VDJ22" s="1954">
        <f t="shared" si="237"/>
        <v>0</v>
      </c>
      <c r="VDK22" s="1954">
        <f t="shared" ref="VDK22:VFV22" si="238">IF(AND(VDK$26="End of period",VDK$25="Revenue"),VDK9,0)</f>
        <v>0</v>
      </c>
      <c r="VDL22" s="1954">
        <f t="shared" si="238"/>
        <v>0</v>
      </c>
      <c r="VDM22" s="1954">
        <f t="shared" si="238"/>
        <v>0</v>
      </c>
      <c r="VDN22" s="1954">
        <f t="shared" si="238"/>
        <v>0</v>
      </c>
      <c r="VDO22" s="1954">
        <f t="shared" si="238"/>
        <v>0</v>
      </c>
      <c r="VDP22" s="1954">
        <f t="shared" si="238"/>
        <v>0</v>
      </c>
      <c r="VDQ22" s="1954">
        <f t="shared" si="238"/>
        <v>0</v>
      </c>
      <c r="VDR22" s="1954">
        <f t="shared" si="238"/>
        <v>0</v>
      </c>
      <c r="VDS22" s="1954">
        <f t="shared" si="238"/>
        <v>0</v>
      </c>
      <c r="VDT22" s="1954">
        <f t="shared" si="238"/>
        <v>0</v>
      </c>
      <c r="VDU22" s="1954">
        <f t="shared" si="238"/>
        <v>0</v>
      </c>
      <c r="VDV22" s="1954">
        <f t="shared" si="238"/>
        <v>0</v>
      </c>
      <c r="VDW22" s="1954">
        <f t="shared" si="238"/>
        <v>0</v>
      </c>
      <c r="VDX22" s="1954">
        <f t="shared" si="238"/>
        <v>0</v>
      </c>
      <c r="VDY22" s="1954">
        <f t="shared" si="238"/>
        <v>0</v>
      </c>
      <c r="VDZ22" s="1954">
        <f t="shared" si="238"/>
        <v>0</v>
      </c>
      <c r="VEA22" s="1954">
        <f t="shared" si="238"/>
        <v>0</v>
      </c>
      <c r="VEB22" s="1954">
        <f t="shared" si="238"/>
        <v>0</v>
      </c>
      <c r="VEC22" s="1954">
        <f t="shared" si="238"/>
        <v>0</v>
      </c>
      <c r="VED22" s="1954">
        <f t="shared" si="238"/>
        <v>0</v>
      </c>
      <c r="VEE22" s="1954">
        <f t="shared" si="238"/>
        <v>0</v>
      </c>
      <c r="VEF22" s="1954">
        <f t="shared" si="238"/>
        <v>0</v>
      </c>
      <c r="VEG22" s="1954">
        <f t="shared" si="238"/>
        <v>0</v>
      </c>
      <c r="VEH22" s="1954">
        <f t="shared" si="238"/>
        <v>0</v>
      </c>
      <c r="VEI22" s="1954">
        <f t="shared" si="238"/>
        <v>0</v>
      </c>
      <c r="VEJ22" s="1954">
        <f t="shared" si="238"/>
        <v>0</v>
      </c>
      <c r="VEK22" s="1954">
        <f t="shared" si="238"/>
        <v>0</v>
      </c>
      <c r="VEL22" s="1954">
        <f t="shared" si="238"/>
        <v>0</v>
      </c>
      <c r="VEM22" s="1954">
        <f t="shared" si="238"/>
        <v>0</v>
      </c>
      <c r="VEN22" s="1954">
        <f t="shared" si="238"/>
        <v>0</v>
      </c>
      <c r="VEO22" s="1954">
        <f t="shared" si="238"/>
        <v>0</v>
      </c>
      <c r="VEP22" s="1954">
        <f t="shared" si="238"/>
        <v>0</v>
      </c>
      <c r="VEQ22" s="1954">
        <f t="shared" si="238"/>
        <v>0</v>
      </c>
      <c r="VER22" s="1954">
        <f t="shared" si="238"/>
        <v>0</v>
      </c>
      <c r="VES22" s="1954">
        <f t="shared" si="238"/>
        <v>0</v>
      </c>
      <c r="VET22" s="1954">
        <f t="shared" si="238"/>
        <v>0</v>
      </c>
      <c r="VEU22" s="1954">
        <f t="shared" si="238"/>
        <v>0</v>
      </c>
      <c r="VEV22" s="1954">
        <f t="shared" si="238"/>
        <v>0</v>
      </c>
      <c r="VEW22" s="1954">
        <f t="shared" si="238"/>
        <v>0</v>
      </c>
      <c r="VEX22" s="1954">
        <f t="shared" si="238"/>
        <v>0</v>
      </c>
      <c r="VEY22" s="1954">
        <f t="shared" si="238"/>
        <v>0</v>
      </c>
      <c r="VEZ22" s="1954">
        <f t="shared" si="238"/>
        <v>0</v>
      </c>
      <c r="VFA22" s="1954">
        <f t="shared" si="238"/>
        <v>0</v>
      </c>
      <c r="VFB22" s="1954">
        <f t="shared" si="238"/>
        <v>0</v>
      </c>
      <c r="VFC22" s="1954">
        <f t="shared" si="238"/>
        <v>0</v>
      </c>
      <c r="VFD22" s="1954">
        <f t="shared" si="238"/>
        <v>0</v>
      </c>
      <c r="VFE22" s="1954">
        <f t="shared" si="238"/>
        <v>0</v>
      </c>
      <c r="VFF22" s="1954">
        <f t="shared" si="238"/>
        <v>0</v>
      </c>
      <c r="VFG22" s="1954">
        <f t="shared" si="238"/>
        <v>0</v>
      </c>
      <c r="VFH22" s="1954">
        <f t="shared" si="238"/>
        <v>0</v>
      </c>
      <c r="VFI22" s="1954">
        <f t="shared" si="238"/>
        <v>0</v>
      </c>
      <c r="VFJ22" s="1954">
        <f t="shared" si="238"/>
        <v>0</v>
      </c>
      <c r="VFK22" s="1954">
        <f t="shared" si="238"/>
        <v>0</v>
      </c>
      <c r="VFL22" s="1954">
        <f t="shared" si="238"/>
        <v>0</v>
      </c>
      <c r="VFM22" s="1954">
        <f t="shared" si="238"/>
        <v>0</v>
      </c>
      <c r="VFN22" s="1954">
        <f t="shared" si="238"/>
        <v>0</v>
      </c>
      <c r="VFO22" s="1954">
        <f t="shared" si="238"/>
        <v>0</v>
      </c>
      <c r="VFP22" s="1954">
        <f t="shared" si="238"/>
        <v>0</v>
      </c>
      <c r="VFQ22" s="1954">
        <f t="shared" si="238"/>
        <v>0</v>
      </c>
      <c r="VFR22" s="1954">
        <f t="shared" si="238"/>
        <v>0</v>
      </c>
      <c r="VFS22" s="1954">
        <f t="shared" si="238"/>
        <v>0</v>
      </c>
      <c r="VFT22" s="1954">
        <f t="shared" si="238"/>
        <v>0</v>
      </c>
      <c r="VFU22" s="1954">
        <f t="shared" si="238"/>
        <v>0</v>
      </c>
      <c r="VFV22" s="1954">
        <f t="shared" si="238"/>
        <v>0</v>
      </c>
      <c r="VFW22" s="1954">
        <f t="shared" ref="VFW22:VIH22" si="239">IF(AND(VFW$26="End of period",VFW$25="Revenue"),VFW9,0)</f>
        <v>0</v>
      </c>
      <c r="VFX22" s="1954">
        <f t="shared" si="239"/>
        <v>0</v>
      </c>
      <c r="VFY22" s="1954">
        <f t="shared" si="239"/>
        <v>0</v>
      </c>
      <c r="VFZ22" s="1954">
        <f t="shared" si="239"/>
        <v>0</v>
      </c>
      <c r="VGA22" s="1954">
        <f t="shared" si="239"/>
        <v>0</v>
      </c>
      <c r="VGB22" s="1954">
        <f t="shared" si="239"/>
        <v>0</v>
      </c>
      <c r="VGC22" s="1954">
        <f t="shared" si="239"/>
        <v>0</v>
      </c>
      <c r="VGD22" s="1954">
        <f t="shared" si="239"/>
        <v>0</v>
      </c>
      <c r="VGE22" s="1954">
        <f t="shared" si="239"/>
        <v>0</v>
      </c>
      <c r="VGF22" s="1954">
        <f t="shared" si="239"/>
        <v>0</v>
      </c>
      <c r="VGG22" s="1954">
        <f t="shared" si="239"/>
        <v>0</v>
      </c>
      <c r="VGH22" s="1954">
        <f t="shared" si="239"/>
        <v>0</v>
      </c>
      <c r="VGI22" s="1954">
        <f t="shared" si="239"/>
        <v>0</v>
      </c>
      <c r="VGJ22" s="1954">
        <f t="shared" si="239"/>
        <v>0</v>
      </c>
      <c r="VGK22" s="1954">
        <f t="shared" si="239"/>
        <v>0</v>
      </c>
      <c r="VGL22" s="1954">
        <f t="shared" si="239"/>
        <v>0</v>
      </c>
      <c r="VGM22" s="1954">
        <f t="shared" si="239"/>
        <v>0</v>
      </c>
      <c r="VGN22" s="1954">
        <f t="shared" si="239"/>
        <v>0</v>
      </c>
      <c r="VGO22" s="1954">
        <f t="shared" si="239"/>
        <v>0</v>
      </c>
      <c r="VGP22" s="1954">
        <f t="shared" si="239"/>
        <v>0</v>
      </c>
      <c r="VGQ22" s="1954">
        <f t="shared" si="239"/>
        <v>0</v>
      </c>
      <c r="VGR22" s="1954">
        <f t="shared" si="239"/>
        <v>0</v>
      </c>
      <c r="VGS22" s="1954">
        <f t="shared" si="239"/>
        <v>0</v>
      </c>
      <c r="VGT22" s="1954">
        <f t="shared" si="239"/>
        <v>0</v>
      </c>
      <c r="VGU22" s="1954">
        <f t="shared" si="239"/>
        <v>0</v>
      </c>
      <c r="VGV22" s="1954">
        <f t="shared" si="239"/>
        <v>0</v>
      </c>
      <c r="VGW22" s="1954">
        <f t="shared" si="239"/>
        <v>0</v>
      </c>
      <c r="VGX22" s="1954">
        <f t="shared" si="239"/>
        <v>0</v>
      </c>
      <c r="VGY22" s="1954">
        <f t="shared" si="239"/>
        <v>0</v>
      </c>
      <c r="VGZ22" s="1954">
        <f t="shared" si="239"/>
        <v>0</v>
      </c>
      <c r="VHA22" s="1954">
        <f t="shared" si="239"/>
        <v>0</v>
      </c>
      <c r="VHB22" s="1954">
        <f t="shared" si="239"/>
        <v>0</v>
      </c>
      <c r="VHC22" s="1954">
        <f t="shared" si="239"/>
        <v>0</v>
      </c>
      <c r="VHD22" s="1954">
        <f t="shared" si="239"/>
        <v>0</v>
      </c>
      <c r="VHE22" s="1954">
        <f t="shared" si="239"/>
        <v>0</v>
      </c>
      <c r="VHF22" s="1954">
        <f t="shared" si="239"/>
        <v>0</v>
      </c>
      <c r="VHG22" s="1954">
        <f t="shared" si="239"/>
        <v>0</v>
      </c>
      <c r="VHH22" s="1954">
        <f t="shared" si="239"/>
        <v>0</v>
      </c>
      <c r="VHI22" s="1954">
        <f t="shared" si="239"/>
        <v>0</v>
      </c>
      <c r="VHJ22" s="1954">
        <f t="shared" si="239"/>
        <v>0</v>
      </c>
      <c r="VHK22" s="1954">
        <f t="shared" si="239"/>
        <v>0</v>
      </c>
      <c r="VHL22" s="1954">
        <f t="shared" si="239"/>
        <v>0</v>
      </c>
      <c r="VHM22" s="1954">
        <f t="shared" si="239"/>
        <v>0</v>
      </c>
      <c r="VHN22" s="1954">
        <f t="shared" si="239"/>
        <v>0</v>
      </c>
      <c r="VHO22" s="1954">
        <f t="shared" si="239"/>
        <v>0</v>
      </c>
      <c r="VHP22" s="1954">
        <f t="shared" si="239"/>
        <v>0</v>
      </c>
      <c r="VHQ22" s="1954">
        <f t="shared" si="239"/>
        <v>0</v>
      </c>
      <c r="VHR22" s="1954">
        <f t="shared" si="239"/>
        <v>0</v>
      </c>
      <c r="VHS22" s="1954">
        <f t="shared" si="239"/>
        <v>0</v>
      </c>
      <c r="VHT22" s="1954">
        <f t="shared" si="239"/>
        <v>0</v>
      </c>
      <c r="VHU22" s="1954">
        <f t="shared" si="239"/>
        <v>0</v>
      </c>
      <c r="VHV22" s="1954">
        <f t="shared" si="239"/>
        <v>0</v>
      </c>
      <c r="VHW22" s="1954">
        <f t="shared" si="239"/>
        <v>0</v>
      </c>
      <c r="VHX22" s="1954">
        <f t="shared" si="239"/>
        <v>0</v>
      </c>
      <c r="VHY22" s="1954">
        <f t="shared" si="239"/>
        <v>0</v>
      </c>
      <c r="VHZ22" s="1954">
        <f t="shared" si="239"/>
        <v>0</v>
      </c>
      <c r="VIA22" s="1954">
        <f t="shared" si="239"/>
        <v>0</v>
      </c>
      <c r="VIB22" s="1954">
        <f t="shared" si="239"/>
        <v>0</v>
      </c>
      <c r="VIC22" s="1954">
        <f t="shared" si="239"/>
        <v>0</v>
      </c>
      <c r="VID22" s="1954">
        <f t="shared" si="239"/>
        <v>0</v>
      </c>
      <c r="VIE22" s="1954">
        <f t="shared" si="239"/>
        <v>0</v>
      </c>
      <c r="VIF22" s="1954">
        <f t="shared" si="239"/>
        <v>0</v>
      </c>
      <c r="VIG22" s="1954">
        <f t="shared" si="239"/>
        <v>0</v>
      </c>
      <c r="VIH22" s="1954">
        <f t="shared" si="239"/>
        <v>0</v>
      </c>
      <c r="VII22" s="1954">
        <f t="shared" ref="VII22:VKT22" si="240">IF(AND(VII$26="End of period",VII$25="Revenue"),VII9,0)</f>
        <v>0</v>
      </c>
      <c r="VIJ22" s="1954">
        <f t="shared" si="240"/>
        <v>0</v>
      </c>
      <c r="VIK22" s="1954">
        <f t="shared" si="240"/>
        <v>0</v>
      </c>
      <c r="VIL22" s="1954">
        <f t="shared" si="240"/>
        <v>0</v>
      </c>
      <c r="VIM22" s="1954">
        <f t="shared" si="240"/>
        <v>0</v>
      </c>
      <c r="VIN22" s="1954">
        <f t="shared" si="240"/>
        <v>0</v>
      </c>
      <c r="VIO22" s="1954">
        <f t="shared" si="240"/>
        <v>0</v>
      </c>
      <c r="VIP22" s="1954">
        <f t="shared" si="240"/>
        <v>0</v>
      </c>
      <c r="VIQ22" s="1954">
        <f t="shared" si="240"/>
        <v>0</v>
      </c>
      <c r="VIR22" s="1954">
        <f t="shared" si="240"/>
        <v>0</v>
      </c>
      <c r="VIS22" s="1954">
        <f t="shared" si="240"/>
        <v>0</v>
      </c>
      <c r="VIT22" s="1954">
        <f t="shared" si="240"/>
        <v>0</v>
      </c>
      <c r="VIU22" s="1954">
        <f t="shared" si="240"/>
        <v>0</v>
      </c>
      <c r="VIV22" s="1954">
        <f t="shared" si="240"/>
        <v>0</v>
      </c>
      <c r="VIW22" s="1954">
        <f t="shared" si="240"/>
        <v>0</v>
      </c>
      <c r="VIX22" s="1954">
        <f t="shared" si="240"/>
        <v>0</v>
      </c>
      <c r="VIY22" s="1954">
        <f t="shared" si="240"/>
        <v>0</v>
      </c>
      <c r="VIZ22" s="1954">
        <f t="shared" si="240"/>
        <v>0</v>
      </c>
      <c r="VJA22" s="1954">
        <f t="shared" si="240"/>
        <v>0</v>
      </c>
      <c r="VJB22" s="1954">
        <f t="shared" si="240"/>
        <v>0</v>
      </c>
      <c r="VJC22" s="1954">
        <f t="shared" si="240"/>
        <v>0</v>
      </c>
      <c r="VJD22" s="1954">
        <f t="shared" si="240"/>
        <v>0</v>
      </c>
      <c r="VJE22" s="1954">
        <f t="shared" si="240"/>
        <v>0</v>
      </c>
      <c r="VJF22" s="1954">
        <f t="shared" si="240"/>
        <v>0</v>
      </c>
      <c r="VJG22" s="1954">
        <f t="shared" si="240"/>
        <v>0</v>
      </c>
      <c r="VJH22" s="1954">
        <f t="shared" si="240"/>
        <v>0</v>
      </c>
      <c r="VJI22" s="1954">
        <f t="shared" si="240"/>
        <v>0</v>
      </c>
      <c r="VJJ22" s="1954">
        <f t="shared" si="240"/>
        <v>0</v>
      </c>
      <c r="VJK22" s="1954">
        <f t="shared" si="240"/>
        <v>0</v>
      </c>
      <c r="VJL22" s="1954">
        <f t="shared" si="240"/>
        <v>0</v>
      </c>
      <c r="VJM22" s="1954">
        <f t="shared" si="240"/>
        <v>0</v>
      </c>
      <c r="VJN22" s="1954">
        <f t="shared" si="240"/>
        <v>0</v>
      </c>
      <c r="VJO22" s="1954">
        <f t="shared" si="240"/>
        <v>0</v>
      </c>
      <c r="VJP22" s="1954">
        <f t="shared" si="240"/>
        <v>0</v>
      </c>
      <c r="VJQ22" s="1954">
        <f t="shared" si="240"/>
        <v>0</v>
      </c>
      <c r="VJR22" s="1954">
        <f t="shared" si="240"/>
        <v>0</v>
      </c>
      <c r="VJS22" s="1954">
        <f t="shared" si="240"/>
        <v>0</v>
      </c>
      <c r="VJT22" s="1954">
        <f t="shared" si="240"/>
        <v>0</v>
      </c>
      <c r="VJU22" s="1954">
        <f t="shared" si="240"/>
        <v>0</v>
      </c>
      <c r="VJV22" s="1954">
        <f t="shared" si="240"/>
        <v>0</v>
      </c>
      <c r="VJW22" s="1954">
        <f t="shared" si="240"/>
        <v>0</v>
      </c>
      <c r="VJX22" s="1954">
        <f t="shared" si="240"/>
        <v>0</v>
      </c>
      <c r="VJY22" s="1954">
        <f t="shared" si="240"/>
        <v>0</v>
      </c>
      <c r="VJZ22" s="1954">
        <f t="shared" si="240"/>
        <v>0</v>
      </c>
      <c r="VKA22" s="1954">
        <f t="shared" si="240"/>
        <v>0</v>
      </c>
      <c r="VKB22" s="1954">
        <f t="shared" si="240"/>
        <v>0</v>
      </c>
      <c r="VKC22" s="1954">
        <f t="shared" si="240"/>
        <v>0</v>
      </c>
      <c r="VKD22" s="1954">
        <f t="shared" si="240"/>
        <v>0</v>
      </c>
      <c r="VKE22" s="1954">
        <f t="shared" si="240"/>
        <v>0</v>
      </c>
      <c r="VKF22" s="1954">
        <f t="shared" si="240"/>
        <v>0</v>
      </c>
      <c r="VKG22" s="1954">
        <f t="shared" si="240"/>
        <v>0</v>
      </c>
      <c r="VKH22" s="1954">
        <f t="shared" si="240"/>
        <v>0</v>
      </c>
      <c r="VKI22" s="1954">
        <f t="shared" si="240"/>
        <v>0</v>
      </c>
      <c r="VKJ22" s="1954">
        <f t="shared" si="240"/>
        <v>0</v>
      </c>
      <c r="VKK22" s="1954">
        <f t="shared" si="240"/>
        <v>0</v>
      </c>
      <c r="VKL22" s="1954">
        <f t="shared" si="240"/>
        <v>0</v>
      </c>
      <c r="VKM22" s="1954">
        <f t="shared" si="240"/>
        <v>0</v>
      </c>
      <c r="VKN22" s="1954">
        <f t="shared" si="240"/>
        <v>0</v>
      </c>
      <c r="VKO22" s="1954">
        <f t="shared" si="240"/>
        <v>0</v>
      </c>
      <c r="VKP22" s="1954">
        <f t="shared" si="240"/>
        <v>0</v>
      </c>
      <c r="VKQ22" s="1954">
        <f t="shared" si="240"/>
        <v>0</v>
      </c>
      <c r="VKR22" s="1954">
        <f t="shared" si="240"/>
        <v>0</v>
      </c>
      <c r="VKS22" s="1954">
        <f t="shared" si="240"/>
        <v>0</v>
      </c>
      <c r="VKT22" s="1954">
        <f t="shared" si="240"/>
        <v>0</v>
      </c>
      <c r="VKU22" s="1954">
        <f t="shared" ref="VKU22:VNF22" si="241">IF(AND(VKU$26="End of period",VKU$25="Revenue"),VKU9,0)</f>
        <v>0</v>
      </c>
      <c r="VKV22" s="1954">
        <f t="shared" si="241"/>
        <v>0</v>
      </c>
      <c r="VKW22" s="1954">
        <f t="shared" si="241"/>
        <v>0</v>
      </c>
      <c r="VKX22" s="1954">
        <f t="shared" si="241"/>
        <v>0</v>
      </c>
      <c r="VKY22" s="1954">
        <f t="shared" si="241"/>
        <v>0</v>
      </c>
      <c r="VKZ22" s="1954">
        <f t="shared" si="241"/>
        <v>0</v>
      </c>
      <c r="VLA22" s="1954">
        <f t="shared" si="241"/>
        <v>0</v>
      </c>
      <c r="VLB22" s="1954">
        <f t="shared" si="241"/>
        <v>0</v>
      </c>
      <c r="VLC22" s="1954">
        <f t="shared" si="241"/>
        <v>0</v>
      </c>
      <c r="VLD22" s="1954">
        <f t="shared" si="241"/>
        <v>0</v>
      </c>
      <c r="VLE22" s="1954">
        <f t="shared" si="241"/>
        <v>0</v>
      </c>
      <c r="VLF22" s="1954">
        <f t="shared" si="241"/>
        <v>0</v>
      </c>
      <c r="VLG22" s="1954">
        <f t="shared" si="241"/>
        <v>0</v>
      </c>
      <c r="VLH22" s="1954">
        <f t="shared" si="241"/>
        <v>0</v>
      </c>
      <c r="VLI22" s="1954">
        <f t="shared" si="241"/>
        <v>0</v>
      </c>
      <c r="VLJ22" s="1954">
        <f t="shared" si="241"/>
        <v>0</v>
      </c>
      <c r="VLK22" s="1954">
        <f t="shared" si="241"/>
        <v>0</v>
      </c>
      <c r="VLL22" s="1954">
        <f t="shared" si="241"/>
        <v>0</v>
      </c>
      <c r="VLM22" s="1954">
        <f t="shared" si="241"/>
        <v>0</v>
      </c>
      <c r="VLN22" s="1954">
        <f t="shared" si="241"/>
        <v>0</v>
      </c>
      <c r="VLO22" s="1954">
        <f t="shared" si="241"/>
        <v>0</v>
      </c>
      <c r="VLP22" s="1954">
        <f t="shared" si="241"/>
        <v>0</v>
      </c>
      <c r="VLQ22" s="1954">
        <f t="shared" si="241"/>
        <v>0</v>
      </c>
      <c r="VLR22" s="1954">
        <f t="shared" si="241"/>
        <v>0</v>
      </c>
      <c r="VLS22" s="1954">
        <f t="shared" si="241"/>
        <v>0</v>
      </c>
      <c r="VLT22" s="1954">
        <f t="shared" si="241"/>
        <v>0</v>
      </c>
      <c r="VLU22" s="1954">
        <f t="shared" si="241"/>
        <v>0</v>
      </c>
      <c r="VLV22" s="1954">
        <f t="shared" si="241"/>
        <v>0</v>
      </c>
      <c r="VLW22" s="1954">
        <f t="shared" si="241"/>
        <v>0</v>
      </c>
      <c r="VLX22" s="1954">
        <f t="shared" si="241"/>
        <v>0</v>
      </c>
      <c r="VLY22" s="1954">
        <f t="shared" si="241"/>
        <v>0</v>
      </c>
      <c r="VLZ22" s="1954">
        <f t="shared" si="241"/>
        <v>0</v>
      </c>
      <c r="VMA22" s="1954">
        <f t="shared" si="241"/>
        <v>0</v>
      </c>
      <c r="VMB22" s="1954">
        <f t="shared" si="241"/>
        <v>0</v>
      </c>
      <c r="VMC22" s="1954">
        <f t="shared" si="241"/>
        <v>0</v>
      </c>
      <c r="VMD22" s="1954">
        <f t="shared" si="241"/>
        <v>0</v>
      </c>
      <c r="VME22" s="1954">
        <f t="shared" si="241"/>
        <v>0</v>
      </c>
      <c r="VMF22" s="1954">
        <f t="shared" si="241"/>
        <v>0</v>
      </c>
      <c r="VMG22" s="1954">
        <f t="shared" si="241"/>
        <v>0</v>
      </c>
      <c r="VMH22" s="1954">
        <f t="shared" si="241"/>
        <v>0</v>
      </c>
      <c r="VMI22" s="1954">
        <f t="shared" si="241"/>
        <v>0</v>
      </c>
      <c r="VMJ22" s="1954">
        <f t="shared" si="241"/>
        <v>0</v>
      </c>
      <c r="VMK22" s="1954">
        <f t="shared" si="241"/>
        <v>0</v>
      </c>
      <c r="VML22" s="1954">
        <f t="shared" si="241"/>
        <v>0</v>
      </c>
      <c r="VMM22" s="1954">
        <f t="shared" si="241"/>
        <v>0</v>
      </c>
      <c r="VMN22" s="1954">
        <f t="shared" si="241"/>
        <v>0</v>
      </c>
      <c r="VMO22" s="1954">
        <f t="shared" si="241"/>
        <v>0</v>
      </c>
      <c r="VMP22" s="1954">
        <f t="shared" si="241"/>
        <v>0</v>
      </c>
      <c r="VMQ22" s="1954">
        <f t="shared" si="241"/>
        <v>0</v>
      </c>
      <c r="VMR22" s="1954">
        <f t="shared" si="241"/>
        <v>0</v>
      </c>
      <c r="VMS22" s="1954">
        <f t="shared" si="241"/>
        <v>0</v>
      </c>
      <c r="VMT22" s="1954">
        <f t="shared" si="241"/>
        <v>0</v>
      </c>
      <c r="VMU22" s="1954">
        <f t="shared" si="241"/>
        <v>0</v>
      </c>
      <c r="VMV22" s="1954">
        <f t="shared" si="241"/>
        <v>0</v>
      </c>
      <c r="VMW22" s="1954">
        <f t="shared" si="241"/>
        <v>0</v>
      </c>
      <c r="VMX22" s="1954">
        <f t="shared" si="241"/>
        <v>0</v>
      </c>
      <c r="VMY22" s="1954">
        <f t="shared" si="241"/>
        <v>0</v>
      </c>
      <c r="VMZ22" s="1954">
        <f t="shared" si="241"/>
        <v>0</v>
      </c>
      <c r="VNA22" s="1954">
        <f t="shared" si="241"/>
        <v>0</v>
      </c>
      <c r="VNB22" s="1954">
        <f t="shared" si="241"/>
        <v>0</v>
      </c>
      <c r="VNC22" s="1954">
        <f t="shared" si="241"/>
        <v>0</v>
      </c>
      <c r="VND22" s="1954">
        <f t="shared" si="241"/>
        <v>0</v>
      </c>
      <c r="VNE22" s="1954">
        <f t="shared" si="241"/>
        <v>0</v>
      </c>
      <c r="VNF22" s="1954">
        <f t="shared" si="241"/>
        <v>0</v>
      </c>
      <c r="VNG22" s="1954">
        <f t="shared" ref="VNG22:VPR22" si="242">IF(AND(VNG$26="End of period",VNG$25="Revenue"),VNG9,0)</f>
        <v>0</v>
      </c>
      <c r="VNH22" s="1954">
        <f t="shared" si="242"/>
        <v>0</v>
      </c>
      <c r="VNI22" s="1954">
        <f t="shared" si="242"/>
        <v>0</v>
      </c>
      <c r="VNJ22" s="1954">
        <f t="shared" si="242"/>
        <v>0</v>
      </c>
      <c r="VNK22" s="1954">
        <f t="shared" si="242"/>
        <v>0</v>
      </c>
      <c r="VNL22" s="1954">
        <f t="shared" si="242"/>
        <v>0</v>
      </c>
      <c r="VNM22" s="1954">
        <f t="shared" si="242"/>
        <v>0</v>
      </c>
      <c r="VNN22" s="1954">
        <f t="shared" si="242"/>
        <v>0</v>
      </c>
      <c r="VNO22" s="1954">
        <f t="shared" si="242"/>
        <v>0</v>
      </c>
      <c r="VNP22" s="1954">
        <f t="shared" si="242"/>
        <v>0</v>
      </c>
      <c r="VNQ22" s="1954">
        <f t="shared" si="242"/>
        <v>0</v>
      </c>
      <c r="VNR22" s="1954">
        <f t="shared" si="242"/>
        <v>0</v>
      </c>
      <c r="VNS22" s="1954">
        <f t="shared" si="242"/>
        <v>0</v>
      </c>
      <c r="VNT22" s="1954">
        <f t="shared" si="242"/>
        <v>0</v>
      </c>
      <c r="VNU22" s="1954">
        <f t="shared" si="242"/>
        <v>0</v>
      </c>
      <c r="VNV22" s="1954">
        <f t="shared" si="242"/>
        <v>0</v>
      </c>
      <c r="VNW22" s="1954">
        <f t="shared" si="242"/>
        <v>0</v>
      </c>
      <c r="VNX22" s="1954">
        <f t="shared" si="242"/>
        <v>0</v>
      </c>
      <c r="VNY22" s="1954">
        <f t="shared" si="242"/>
        <v>0</v>
      </c>
      <c r="VNZ22" s="1954">
        <f t="shared" si="242"/>
        <v>0</v>
      </c>
      <c r="VOA22" s="1954">
        <f t="shared" si="242"/>
        <v>0</v>
      </c>
      <c r="VOB22" s="1954">
        <f t="shared" si="242"/>
        <v>0</v>
      </c>
      <c r="VOC22" s="1954">
        <f t="shared" si="242"/>
        <v>0</v>
      </c>
      <c r="VOD22" s="1954">
        <f t="shared" si="242"/>
        <v>0</v>
      </c>
      <c r="VOE22" s="1954">
        <f t="shared" si="242"/>
        <v>0</v>
      </c>
      <c r="VOF22" s="1954">
        <f t="shared" si="242"/>
        <v>0</v>
      </c>
      <c r="VOG22" s="1954">
        <f t="shared" si="242"/>
        <v>0</v>
      </c>
      <c r="VOH22" s="1954">
        <f t="shared" si="242"/>
        <v>0</v>
      </c>
      <c r="VOI22" s="1954">
        <f t="shared" si="242"/>
        <v>0</v>
      </c>
      <c r="VOJ22" s="1954">
        <f t="shared" si="242"/>
        <v>0</v>
      </c>
      <c r="VOK22" s="1954">
        <f t="shared" si="242"/>
        <v>0</v>
      </c>
      <c r="VOL22" s="1954">
        <f t="shared" si="242"/>
        <v>0</v>
      </c>
      <c r="VOM22" s="1954">
        <f t="shared" si="242"/>
        <v>0</v>
      </c>
      <c r="VON22" s="1954">
        <f t="shared" si="242"/>
        <v>0</v>
      </c>
      <c r="VOO22" s="1954">
        <f t="shared" si="242"/>
        <v>0</v>
      </c>
      <c r="VOP22" s="1954">
        <f t="shared" si="242"/>
        <v>0</v>
      </c>
      <c r="VOQ22" s="1954">
        <f t="shared" si="242"/>
        <v>0</v>
      </c>
      <c r="VOR22" s="1954">
        <f t="shared" si="242"/>
        <v>0</v>
      </c>
      <c r="VOS22" s="1954">
        <f t="shared" si="242"/>
        <v>0</v>
      </c>
      <c r="VOT22" s="1954">
        <f t="shared" si="242"/>
        <v>0</v>
      </c>
      <c r="VOU22" s="1954">
        <f t="shared" si="242"/>
        <v>0</v>
      </c>
      <c r="VOV22" s="1954">
        <f t="shared" si="242"/>
        <v>0</v>
      </c>
      <c r="VOW22" s="1954">
        <f t="shared" si="242"/>
        <v>0</v>
      </c>
      <c r="VOX22" s="1954">
        <f t="shared" si="242"/>
        <v>0</v>
      </c>
      <c r="VOY22" s="1954">
        <f t="shared" si="242"/>
        <v>0</v>
      </c>
      <c r="VOZ22" s="1954">
        <f t="shared" si="242"/>
        <v>0</v>
      </c>
      <c r="VPA22" s="1954">
        <f t="shared" si="242"/>
        <v>0</v>
      </c>
      <c r="VPB22" s="1954">
        <f t="shared" si="242"/>
        <v>0</v>
      </c>
      <c r="VPC22" s="1954">
        <f t="shared" si="242"/>
        <v>0</v>
      </c>
      <c r="VPD22" s="1954">
        <f t="shared" si="242"/>
        <v>0</v>
      </c>
      <c r="VPE22" s="1954">
        <f t="shared" si="242"/>
        <v>0</v>
      </c>
      <c r="VPF22" s="1954">
        <f t="shared" si="242"/>
        <v>0</v>
      </c>
      <c r="VPG22" s="1954">
        <f t="shared" si="242"/>
        <v>0</v>
      </c>
      <c r="VPH22" s="1954">
        <f t="shared" si="242"/>
        <v>0</v>
      </c>
      <c r="VPI22" s="1954">
        <f t="shared" si="242"/>
        <v>0</v>
      </c>
      <c r="VPJ22" s="1954">
        <f t="shared" si="242"/>
        <v>0</v>
      </c>
      <c r="VPK22" s="1954">
        <f t="shared" si="242"/>
        <v>0</v>
      </c>
      <c r="VPL22" s="1954">
        <f t="shared" si="242"/>
        <v>0</v>
      </c>
      <c r="VPM22" s="1954">
        <f t="shared" si="242"/>
        <v>0</v>
      </c>
      <c r="VPN22" s="1954">
        <f t="shared" si="242"/>
        <v>0</v>
      </c>
      <c r="VPO22" s="1954">
        <f t="shared" si="242"/>
        <v>0</v>
      </c>
      <c r="VPP22" s="1954">
        <f t="shared" si="242"/>
        <v>0</v>
      </c>
      <c r="VPQ22" s="1954">
        <f t="shared" si="242"/>
        <v>0</v>
      </c>
      <c r="VPR22" s="1954">
        <f t="shared" si="242"/>
        <v>0</v>
      </c>
      <c r="VPS22" s="1954">
        <f t="shared" ref="VPS22:VSD22" si="243">IF(AND(VPS$26="End of period",VPS$25="Revenue"),VPS9,0)</f>
        <v>0</v>
      </c>
      <c r="VPT22" s="1954">
        <f t="shared" si="243"/>
        <v>0</v>
      </c>
      <c r="VPU22" s="1954">
        <f t="shared" si="243"/>
        <v>0</v>
      </c>
      <c r="VPV22" s="1954">
        <f t="shared" si="243"/>
        <v>0</v>
      </c>
      <c r="VPW22" s="1954">
        <f t="shared" si="243"/>
        <v>0</v>
      </c>
      <c r="VPX22" s="1954">
        <f t="shared" si="243"/>
        <v>0</v>
      </c>
      <c r="VPY22" s="1954">
        <f t="shared" si="243"/>
        <v>0</v>
      </c>
      <c r="VPZ22" s="1954">
        <f t="shared" si="243"/>
        <v>0</v>
      </c>
      <c r="VQA22" s="1954">
        <f t="shared" si="243"/>
        <v>0</v>
      </c>
      <c r="VQB22" s="1954">
        <f t="shared" si="243"/>
        <v>0</v>
      </c>
      <c r="VQC22" s="1954">
        <f t="shared" si="243"/>
        <v>0</v>
      </c>
      <c r="VQD22" s="1954">
        <f t="shared" si="243"/>
        <v>0</v>
      </c>
      <c r="VQE22" s="1954">
        <f t="shared" si="243"/>
        <v>0</v>
      </c>
      <c r="VQF22" s="1954">
        <f t="shared" si="243"/>
        <v>0</v>
      </c>
      <c r="VQG22" s="1954">
        <f t="shared" si="243"/>
        <v>0</v>
      </c>
      <c r="VQH22" s="1954">
        <f t="shared" si="243"/>
        <v>0</v>
      </c>
      <c r="VQI22" s="1954">
        <f t="shared" si="243"/>
        <v>0</v>
      </c>
      <c r="VQJ22" s="1954">
        <f t="shared" si="243"/>
        <v>0</v>
      </c>
      <c r="VQK22" s="1954">
        <f t="shared" si="243"/>
        <v>0</v>
      </c>
      <c r="VQL22" s="1954">
        <f t="shared" si="243"/>
        <v>0</v>
      </c>
      <c r="VQM22" s="1954">
        <f t="shared" si="243"/>
        <v>0</v>
      </c>
      <c r="VQN22" s="1954">
        <f t="shared" si="243"/>
        <v>0</v>
      </c>
      <c r="VQO22" s="1954">
        <f t="shared" si="243"/>
        <v>0</v>
      </c>
      <c r="VQP22" s="1954">
        <f t="shared" si="243"/>
        <v>0</v>
      </c>
      <c r="VQQ22" s="1954">
        <f t="shared" si="243"/>
        <v>0</v>
      </c>
      <c r="VQR22" s="1954">
        <f t="shared" si="243"/>
        <v>0</v>
      </c>
      <c r="VQS22" s="1954">
        <f t="shared" si="243"/>
        <v>0</v>
      </c>
      <c r="VQT22" s="1954">
        <f t="shared" si="243"/>
        <v>0</v>
      </c>
      <c r="VQU22" s="1954">
        <f t="shared" si="243"/>
        <v>0</v>
      </c>
      <c r="VQV22" s="1954">
        <f t="shared" si="243"/>
        <v>0</v>
      </c>
      <c r="VQW22" s="1954">
        <f t="shared" si="243"/>
        <v>0</v>
      </c>
      <c r="VQX22" s="1954">
        <f t="shared" si="243"/>
        <v>0</v>
      </c>
      <c r="VQY22" s="1954">
        <f t="shared" si="243"/>
        <v>0</v>
      </c>
      <c r="VQZ22" s="1954">
        <f t="shared" si="243"/>
        <v>0</v>
      </c>
      <c r="VRA22" s="1954">
        <f t="shared" si="243"/>
        <v>0</v>
      </c>
      <c r="VRB22" s="1954">
        <f t="shared" si="243"/>
        <v>0</v>
      </c>
      <c r="VRC22" s="1954">
        <f t="shared" si="243"/>
        <v>0</v>
      </c>
      <c r="VRD22" s="1954">
        <f t="shared" si="243"/>
        <v>0</v>
      </c>
      <c r="VRE22" s="1954">
        <f t="shared" si="243"/>
        <v>0</v>
      </c>
      <c r="VRF22" s="1954">
        <f t="shared" si="243"/>
        <v>0</v>
      </c>
      <c r="VRG22" s="1954">
        <f t="shared" si="243"/>
        <v>0</v>
      </c>
      <c r="VRH22" s="1954">
        <f t="shared" si="243"/>
        <v>0</v>
      </c>
      <c r="VRI22" s="1954">
        <f t="shared" si="243"/>
        <v>0</v>
      </c>
      <c r="VRJ22" s="1954">
        <f t="shared" si="243"/>
        <v>0</v>
      </c>
      <c r="VRK22" s="1954">
        <f t="shared" si="243"/>
        <v>0</v>
      </c>
      <c r="VRL22" s="1954">
        <f t="shared" si="243"/>
        <v>0</v>
      </c>
      <c r="VRM22" s="1954">
        <f t="shared" si="243"/>
        <v>0</v>
      </c>
      <c r="VRN22" s="1954">
        <f t="shared" si="243"/>
        <v>0</v>
      </c>
      <c r="VRO22" s="1954">
        <f t="shared" si="243"/>
        <v>0</v>
      </c>
      <c r="VRP22" s="1954">
        <f t="shared" si="243"/>
        <v>0</v>
      </c>
      <c r="VRQ22" s="1954">
        <f t="shared" si="243"/>
        <v>0</v>
      </c>
      <c r="VRR22" s="1954">
        <f t="shared" si="243"/>
        <v>0</v>
      </c>
      <c r="VRS22" s="1954">
        <f t="shared" si="243"/>
        <v>0</v>
      </c>
      <c r="VRT22" s="1954">
        <f t="shared" si="243"/>
        <v>0</v>
      </c>
      <c r="VRU22" s="1954">
        <f t="shared" si="243"/>
        <v>0</v>
      </c>
      <c r="VRV22" s="1954">
        <f t="shared" si="243"/>
        <v>0</v>
      </c>
      <c r="VRW22" s="1954">
        <f t="shared" si="243"/>
        <v>0</v>
      </c>
      <c r="VRX22" s="1954">
        <f t="shared" si="243"/>
        <v>0</v>
      </c>
      <c r="VRY22" s="1954">
        <f t="shared" si="243"/>
        <v>0</v>
      </c>
      <c r="VRZ22" s="1954">
        <f t="shared" si="243"/>
        <v>0</v>
      </c>
      <c r="VSA22" s="1954">
        <f t="shared" si="243"/>
        <v>0</v>
      </c>
      <c r="VSB22" s="1954">
        <f t="shared" si="243"/>
        <v>0</v>
      </c>
      <c r="VSC22" s="1954">
        <f t="shared" si="243"/>
        <v>0</v>
      </c>
      <c r="VSD22" s="1954">
        <f t="shared" si="243"/>
        <v>0</v>
      </c>
      <c r="VSE22" s="1954">
        <f t="shared" ref="VSE22:VUP22" si="244">IF(AND(VSE$26="End of period",VSE$25="Revenue"),VSE9,0)</f>
        <v>0</v>
      </c>
      <c r="VSF22" s="1954">
        <f t="shared" si="244"/>
        <v>0</v>
      </c>
      <c r="VSG22" s="1954">
        <f t="shared" si="244"/>
        <v>0</v>
      </c>
      <c r="VSH22" s="1954">
        <f t="shared" si="244"/>
        <v>0</v>
      </c>
      <c r="VSI22" s="1954">
        <f t="shared" si="244"/>
        <v>0</v>
      </c>
      <c r="VSJ22" s="1954">
        <f t="shared" si="244"/>
        <v>0</v>
      </c>
      <c r="VSK22" s="1954">
        <f t="shared" si="244"/>
        <v>0</v>
      </c>
      <c r="VSL22" s="1954">
        <f t="shared" si="244"/>
        <v>0</v>
      </c>
      <c r="VSM22" s="1954">
        <f t="shared" si="244"/>
        <v>0</v>
      </c>
      <c r="VSN22" s="1954">
        <f t="shared" si="244"/>
        <v>0</v>
      </c>
      <c r="VSO22" s="1954">
        <f t="shared" si="244"/>
        <v>0</v>
      </c>
      <c r="VSP22" s="1954">
        <f t="shared" si="244"/>
        <v>0</v>
      </c>
      <c r="VSQ22" s="1954">
        <f t="shared" si="244"/>
        <v>0</v>
      </c>
      <c r="VSR22" s="1954">
        <f t="shared" si="244"/>
        <v>0</v>
      </c>
      <c r="VSS22" s="1954">
        <f t="shared" si="244"/>
        <v>0</v>
      </c>
      <c r="VST22" s="1954">
        <f t="shared" si="244"/>
        <v>0</v>
      </c>
      <c r="VSU22" s="1954">
        <f t="shared" si="244"/>
        <v>0</v>
      </c>
      <c r="VSV22" s="1954">
        <f t="shared" si="244"/>
        <v>0</v>
      </c>
      <c r="VSW22" s="1954">
        <f t="shared" si="244"/>
        <v>0</v>
      </c>
      <c r="VSX22" s="1954">
        <f t="shared" si="244"/>
        <v>0</v>
      </c>
      <c r="VSY22" s="1954">
        <f t="shared" si="244"/>
        <v>0</v>
      </c>
      <c r="VSZ22" s="1954">
        <f t="shared" si="244"/>
        <v>0</v>
      </c>
      <c r="VTA22" s="1954">
        <f t="shared" si="244"/>
        <v>0</v>
      </c>
      <c r="VTB22" s="1954">
        <f t="shared" si="244"/>
        <v>0</v>
      </c>
      <c r="VTC22" s="1954">
        <f t="shared" si="244"/>
        <v>0</v>
      </c>
      <c r="VTD22" s="1954">
        <f t="shared" si="244"/>
        <v>0</v>
      </c>
      <c r="VTE22" s="1954">
        <f t="shared" si="244"/>
        <v>0</v>
      </c>
      <c r="VTF22" s="1954">
        <f t="shared" si="244"/>
        <v>0</v>
      </c>
      <c r="VTG22" s="1954">
        <f t="shared" si="244"/>
        <v>0</v>
      </c>
      <c r="VTH22" s="1954">
        <f t="shared" si="244"/>
        <v>0</v>
      </c>
      <c r="VTI22" s="1954">
        <f t="shared" si="244"/>
        <v>0</v>
      </c>
      <c r="VTJ22" s="1954">
        <f t="shared" si="244"/>
        <v>0</v>
      </c>
      <c r="VTK22" s="1954">
        <f t="shared" si="244"/>
        <v>0</v>
      </c>
      <c r="VTL22" s="1954">
        <f t="shared" si="244"/>
        <v>0</v>
      </c>
      <c r="VTM22" s="1954">
        <f t="shared" si="244"/>
        <v>0</v>
      </c>
      <c r="VTN22" s="1954">
        <f t="shared" si="244"/>
        <v>0</v>
      </c>
      <c r="VTO22" s="1954">
        <f t="shared" si="244"/>
        <v>0</v>
      </c>
      <c r="VTP22" s="1954">
        <f t="shared" si="244"/>
        <v>0</v>
      </c>
      <c r="VTQ22" s="1954">
        <f t="shared" si="244"/>
        <v>0</v>
      </c>
      <c r="VTR22" s="1954">
        <f t="shared" si="244"/>
        <v>0</v>
      </c>
      <c r="VTS22" s="1954">
        <f t="shared" si="244"/>
        <v>0</v>
      </c>
      <c r="VTT22" s="1954">
        <f t="shared" si="244"/>
        <v>0</v>
      </c>
      <c r="VTU22" s="1954">
        <f t="shared" si="244"/>
        <v>0</v>
      </c>
      <c r="VTV22" s="1954">
        <f t="shared" si="244"/>
        <v>0</v>
      </c>
      <c r="VTW22" s="1954">
        <f t="shared" si="244"/>
        <v>0</v>
      </c>
      <c r="VTX22" s="1954">
        <f t="shared" si="244"/>
        <v>0</v>
      </c>
      <c r="VTY22" s="1954">
        <f t="shared" si="244"/>
        <v>0</v>
      </c>
      <c r="VTZ22" s="1954">
        <f t="shared" si="244"/>
        <v>0</v>
      </c>
      <c r="VUA22" s="1954">
        <f t="shared" si="244"/>
        <v>0</v>
      </c>
      <c r="VUB22" s="1954">
        <f t="shared" si="244"/>
        <v>0</v>
      </c>
      <c r="VUC22" s="1954">
        <f t="shared" si="244"/>
        <v>0</v>
      </c>
      <c r="VUD22" s="1954">
        <f t="shared" si="244"/>
        <v>0</v>
      </c>
      <c r="VUE22" s="1954">
        <f t="shared" si="244"/>
        <v>0</v>
      </c>
      <c r="VUF22" s="1954">
        <f t="shared" si="244"/>
        <v>0</v>
      </c>
      <c r="VUG22" s="1954">
        <f t="shared" si="244"/>
        <v>0</v>
      </c>
      <c r="VUH22" s="1954">
        <f t="shared" si="244"/>
        <v>0</v>
      </c>
      <c r="VUI22" s="1954">
        <f t="shared" si="244"/>
        <v>0</v>
      </c>
      <c r="VUJ22" s="1954">
        <f t="shared" si="244"/>
        <v>0</v>
      </c>
      <c r="VUK22" s="1954">
        <f t="shared" si="244"/>
        <v>0</v>
      </c>
      <c r="VUL22" s="1954">
        <f t="shared" si="244"/>
        <v>0</v>
      </c>
      <c r="VUM22" s="1954">
        <f t="shared" si="244"/>
        <v>0</v>
      </c>
      <c r="VUN22" s="1954">
        <f t="shared" si="244"/>
        <v>0</v>
      </c>
      <c r="VUO22" s="1954">
        <f t="shared" si="244"/>
        <v>0</v>
      </c>
      <c r="VUP22" s="1954">
        <f t="shared" si="244"/>
        <v>0</v>
      </c>
      <c r="VUQ22" s="1954">
        <f t="shared" ref="VUQ22:VXB22" si="245">IF(AND(VUQ$26="End of period",VUQ$25="Revenue"),VUQ9,0)</f>
        <v>0</v>
      </c>
      <c r="VUR22" s="1954">
        <f t="shared" si="245"/>
        <v>0</v>
      </c>
      <c r="VUS22" s="1954">
        <f t="shared" si="245"/>
        <v>0</v>
      </c>
      <c r="VUT22" s="1954">
        <f t="shared" si="245"/>
        <v>0</v>
      </c>
      <c r="VUU22" s="1954">
        <f t="shared" si="245"/>
        <v>0</v>
      </c>
      <c r="VUV22" s="1954">
        <f t="shared" si="245"/>
        <v>0</v>
      </c>
      <c r="VUW22" s="1954">
        <f t="shared" si="245"/>
        <v>0</v>
      </c>
      <c r="VUX22" s="1954">
        <f t="shared" si="245"/>
        <v>0</v>
      </c>
      <c r="VUY22" s="1954">
        <f t="shared" si="245"/>
        <v>0</v>
      </c>
      <c r="VUZ22" s="1954">
        <f t="shared" si="245"/>
        <v>0</v>
      </c>
      <c r="VVA22" s="1954">
        <f t="shared" si="245"/>
        <v>0</v>
      </c>
      <c r="VVB22" s="1954">
        <f t="shared" si="245"/>
        <v>0</v>
      </c>
      <c r="VVC22" s="1954">
        <f t="shared" si="245"/>
        <v>0</v>
      </c>
      <c r="VVD22" s="1954">
        <f t="shared" si="245"/>
        <v>0</v>
      </c>
      <c r="VVE22" s="1954">
        <f t="shared" si="245"/>
        <v>0</v>
      </c>
      <c r="VVF22" s="1954">
        <f t="shared" si="245"/>
        <v>0</v>
      </c>
      <c r="VVG22" s="1954">
        <f t="shared" si="245"/>
        <v>0</v>
      </c>
      <c r="VVH22" s="1954">
        <f t="shared" si="245"/>
        <v>0</v>
      </c>
      <c r="VVI22" s="1954">
        <f t="shared" si="245"/>
        <v>0</v>
      </c>
      <c r="VVJ22" s="1954">
        <f t="shared" si="245"/>
        <v>0</v>
      </c>
      <c r="VVK22" s="1954">
        <f t="shared" si="245"/>
        <v>0</v>
      </c>
      <c r="VVL22" s="1954">
        <f t="shared" si="245"/>
        <v>0</v>
      </c>
      <c r="VVM22" s="1954">
        <f t="shared" si="245"/>
        <v>0</v>
      </c>
      <c r="VVN22" s="1954">
        <f t="shared" si="245"/>
        <v>0</v>
      </c>
      <c r="VVO22" s="1954">
        <f t="shared" si="245"/>
        <v>0</v>
      </c>
      <c r="VVP22" s="1954">
        <f t="shared" si="245"/>
        <v>0</v>
      </c>
      <c r="VVQ22" s="1954">
        <f t="shared" si="245"/>
        <v>0</v>
      </c>
      <c r="VVR22" s="1954">
        <f t="shared" si="245"/>
        <v>0</v>
      </c>
      <c r="VVS22" s="1954">
        <f t="shared" si="245"/>
        <v>0</v>
      </c>
      <c r="VVT22" s="1954">
        <f t="shared" si="245"/>
        <v>0</v>
      </c>
      <c r="VVU22" s="1954">
        <f t="shared" si="245"/>
        <v>0</v>
      </c>
      <c r="VVV22" s="1954">
        <f t="shared" si="245"/>
        <v>0</v>
      </c>
      <c r="VVW22" s="1954">
        <f t="shared" si="245"/>
        <v>0</v>
      </c>
      <c r="VVX22" s="1954">
        <f t="shared" si="245"/>
        <v>0</v>
      </c>
      <c r="VVY22" s="1954">
        <f t="shared" si="245"/>
        <v>0</v>
      </c>
      <c r="VVZ22" s="1954">
        <f t="shared" si="245"/>
        <v>0</v>
      </c>
      <c r="VWA22" s="1954">
        <f t="shared" si="245"/>
        <v>0</v>
      </c>
      <c r="VWB22" s="1954">
        <f t="shared" si="245"/>
        <v>0</v>
      </c>
      <c r="VWC22" s="1954">
        <f t="shared" si="245"/>
        <v>0</v>
      </c>
      <c r="VWD22" s="1954">
        <f t="shared" si="245"/>
        <v>0</v>
      </c>
      <c r="VWE22" s="1954">
        <f t="shared" si="245"/>
        <v>0</v>
      </c>
      <c r="VWF22" s="1954">
        <f t="shared" si="245"/>
        <v>0</v>
      </c>
      <c r="VWG22" s="1954">
        <f t="shared" si="245"/>
        <v>0</v>
      </c>
      <c r="VWH22" s="1954">
        <f t="shared" si="245"/>
        <v>0</v>
      </c>
      <c r="VWI22" s="1954">
        <f t="shared" si="245"/>
        <v>0</v>
      </c>
      <c r="VWJ22" s="1954">
        <f t="shared" si="245"/>
        <v>0</v>
      </c>
      <c r="VWK22" s="1954">
        <f t="shared" si="245"/>
        <v>0</v>
      </c>
      <c r="VWL22" s="1954">
        <f t="shared" si="245"/>
        <v>0</v>
      </c>
      <c r="VWM22" s="1954">
        <f t="shared" si="245"/>
        <v>0</v>
      </c>
      <c r="VWN22" s="1954">
        <f t="shared" si="245"/>
        <v>0</v>
      </c>
      <c r="VWO22" s="1954">
        <f t="shared" si="245"/>
        <v>0</v>
      </c>
      <c r="VWP22" s="1954">
        <f t="shared" si="245"/>
        <v>0</v>
      </c>
      <c r="VWQ22" s="1954">
        <f t="shared" si="245"/>
        <v>0</v>
      </c>
      <c r="VWR22" s="1954">
        <f t="shared" si="245"/>
        <v>0</v>
      </c>
      <c r="VWS22" s="1954">
        <f t="shared" si="245"/>
        <v>0</v>
      </c>
      <c r="VWT22" s="1954">
        <f t="shared" si="245"/>
        <v>0</v>
      </c>
      <c r="VWU22" s="1954">
        <f t="shared" si="245"/>
        <v>0</v>
      </c>
      <c r="VWV22" s="1954">
        <f t="shared" si="245"/>
        <v>0</v>
      </c>
      <c r="VWW22" s="1954">
        <f t="shared" si="245"/>
        <v>0</v>
      </c>
      <c r="VWX22" s="1954">
        <f t="shared" si="245"/>
        <v>0</v>
      </c>
      <c r="VWY22" s="1954">
        <f t="shared" si="245"/>
        <v>0</v>
      </c>
      <c r="VWZ22" s="1954">
        <f t="shared" si="245"/>
        <v>0</v>
      </c>
      <c r="VXA22" s="1954">
        <f t="shared" si="245"/>
        <v>0</v>
      </c>
      <c r="VXB22" s="1954">
        <f t="shared" si="245"/>
        <v>0</v>
      </c>
      <c r="VXC22" s="1954">
        <f t="shared" ref="VXC22:VZN22" si="246">IF(AND(VXC$26="End of period",VXC$25="Revenue"),VXC9,0)</f>
        <v>0</v>
      </c>
      <c r="VXD22" s="1954">
        <f t="shared" si="246"/>
        <v>0</v>
      </c>
      <c r="VXE22" s="1954">
        <f t="shared" si="246"/>
        <v>0</v>
      </c>
      <c r="VXF22" s="1954">
        <f t="shared" si="246"/>
        <v>0</v>
      </c>
      <c r="VXG22" s="1954">
        <f t="shared" si="246"/>
        <v>0</v>
      </c>
      <c r="VXH22" s="1954">
        <f t="shared" si="246"/>
        <v>0</v>
      </c>
      <c r="VXI22" s="1954">
        <f t="shared" si="246"/>
        <v>0</v>
      </c>
      <c r="VXJ22" s="1954">
        <f t="shared" si="246"/>
        <v>0</v>
      </c>
      <c r="VXK22" s="1954">
        <f t="shared" si="246"/>
        <v>0</v>
      </c>
      <c r="VXL22" s="1954">
        <f t="shared" si="246"/>
        <v>0</v>
      </c>
      <c r="VXM22" s="1954">
        <f t="shared" si="246"/>
        <v>0</v>
      </c>
      <c r="VXN22" s="1954">
        <f t="shared" si="246"/>
        <v>0</v>
      </c>
      <c r="VXO22" s="1954">
        <f t="shared" si="246"/>
        <v>0</v>
      </c>
      <c r="VXP22" s="1954">
        <f t="shared" si="246"/>
        <v>0</v>
      </c>
      <c r="VXQ22" s="1954">
        <f t="shared" si="246"/>
        <v>0</v>
      </c>
      <c r="VXR22" s="1954">
        <f t="shared" si="246"/>
        <v>0</v>
      </c>
      <c r="VXS22" s="1954">
        <f t="shared" si="246"/>
        <v>0</v>
      </c>
      <c r="VXT22" s="1954">
        <f t="shared" si="246"/>
        <v>0</v>
      </c>
      <c r="VXU22" s="1954">
        <f t="shared" si="246"/>
        <v>0</v>
      </c>
      <c r="VXV22" s="1954">
        <f t="shared" si="246"/>
        <v>0</v>
      </c>
      <c r="VXW22" s="1954">
        <f t="shared" si="246"/>
        <v>0</v>
      </c>
      <c r="VXX22" s="1954">
        <f t="shared" si="246"/>
        <v>0</v>
      </c>
      <c r="VXY22" s="1954">
        <f t="shared" si="246"/>
        <v>0</v>
      </c>
      <c r="VXZ22" s="1954">
        <f t="shared" si="246"/>
        <v>0</v>
      </c>
      <c r="VYA22" s="1954">
        <f t="shared" si="246"/>
        <v>0</v>
      </c>
      <c r="VYB22" s="1954">
        <f t="shared" si="246"/>
        <v>0</v>
      </c>
      <c r="VYC22" s="1954">
        <f t="shared" si="246"/>
        <v>0</v>
      </c>
      <c r="VYD22" s="1954">
        <f t="shared" si="246"/>
        <v>0</v>
      </c>
      <c r="VYE22" s="1954">
        <f t="shared" si="246"/>
        <v>0</v>
      </c>
      <c r="VYF22" s="1954">
        <f t="shared" si="246"/>
        <v>0</v>
      </c>
      <c r="VYG22" s="1954">
        <f t="shared" si="246"/>
        <v>0</v>
      </c>
      <c r="VYH22" s="1954">
        <f t="shared" si="246"/>
        <v>0</v>
      </c>
      <c r="VYI22" s="1954">
        <f t="shared" si="246"/>
        <v>0</v>
      </c>
      <c r="VYJ22" s="1954">
        <f t="shared" si="246"/>
        <v>0</v>
      </c>
      <c r="VYK22" s="1954">
        <f t="shared" si="246"/>
        <v>0</v>
      </c>
      <c r="VYL22" s="1954">
        <f t="shared" si="246"/>
        <v>0</v>
      </c>
      <c r="VYM22" s="1954">
        <f t="shared" si="246"/>
        <v>0</v>
      </c>
      <c r="VYN22" s="1954">
        <f t="shared" si="246"/>
        <v>0</v>
      </c>
      <c r="VYO22" s="1954">
        <f t="shared" si="246"/>
        <v>0</v>
      </c>
      <c r="VYP22" s="1954">
        <f t="shared" si="246"/>
        <v>0</v>
      </c>
      <c r="VYQ22" s="1954">
        <f t="shared" si="246"/>
        <v>0</v>
      </c>
      <c r="VYR22" s="1954">
        <f t="shared" si="246"/>
        <v>0</v>
      </c>
      <c r="VYS22" s="1954">
        <f t="shared" si="246"/>
        <v>0</v>
      </c>
      <c r="VYT22" s="1954">
        <f t="shared" si="246"/>
        <v>0</v>
      </c>
      <c r="VYU22" s="1954">
        <f t="shared" si="246"/>
        <v>0</v>
      </c>
      <c r="VYV22" s="1954">
        <f t="shared" si="246"/>
        <v>0</v>
      </c>
      <c r="VYW22" s="1954">
        <f t="shared" si="246"/>
        <v>0</v>
      </c>
      <c r="VYX22" s="1954">
        <f t="shared" si="246"/>
        <v>0</v>
      </c>
      <c r="VYY22" s="1954">
        <f t="shared" si="246"/>
        <v>0</v>
      </c>
      <c r="VYZ22" s="1954">
        <f t="shared" si="246"/>
        <v>0</v>
      </c>
      <c r="VZA22" s="1954">
        <f t="shared" si="246"/>
        <v>0</v>
      </c>
      <c r="VZB22" s="1954">
        <f t="shared" si="246"/>
        <v>0</v>
      </c>
      <c r="VZC22" s="1954">
        <f t="shared" si="246"/>
        <v>0</v>
      </c>
      <c r="VZD22" s="1954">
        <f t="shared" si="246"/>
        <v>0</v>
      </c>
      <c r="VZE22" s="1954">
        <f t="shared" si="246"/>
        <v>0</v>
      </c>
      <c r="VZF22" s="1954">
        <f t="shared" si="246"/>
        <v>0</v>
      </c>
      <c r="VZG22" s="1954">
        <f t="shared" si="246"/>
        <v>0</v>
      </c>
      <c r="VZH22" s="1954">
        <f t="shared" si="246"/>
        <v>0</v>
      </c>
      <c r="VZI22" s="1954">
        <f t="shared" si="246"/>
        <v>0</v>
      </c>
      <c r="VZJ22" s="1954">
        <f t="shared" si="246"/>
        <v>0</v>
      </c>
      <c r="VZK22" s="1954">
        <f t="shared" si="246"/>
        <v>0</v>
      </c>
      <c r="VZL22" s="1954">
        <f t="shared" si="246"/>
        <v>0</v>
      </c>
      <c r="VZM22" s="1954">
        <f t="shared" si="246"/>
        <v>0</v>
      </c>
      <c r="VZN22" s="1954">
        <f t="shared" si="246"/>
        <v>0</v>
      </c>
      <c r="VZO22" s="1954">
        <f t="shared" ref="VZO22:WBZ22" si="247">IF(AND(VZO$26="End of period",VZO$25="Revenue"),VZO9,0)</f>
        <v>0</v>
      </c>
      <c r="VZP22" s="1954">
        <f t="shared" si="247"/>
        <v>0</v>
      </c>
      <c r="VZQ22" s="1954">
        <f t="shared" si="247"/>
        <v>0</v>
      </c>
      <c r="VZR22" s="1954">
        <f t="shared" si="247"/>
        <v>0</v>
      </c>
      <c r="VZS22" s="1954">
        <f t="shared" si="247"/>
        <v>0</v>
      </c>
      <c r="VZT22" s="1954">
        <f t="shared" si="247"/>
        <v>0</v>
      </c>
      <c r="VZU22" s="1954">
        <f t="shared" si="247"/>
        <v>0</v>
      </c>
      <c r="VZV22" s="1954">
        <f t="shared" si="247"/>
        <v>0</v>
      </c>
      <c r="VZW22" s="1954">
        <f t="shared" si="247"/>
        <v>0</v>
      </c>
      <c r="VZX22" s="1954">
        <f t="shared" si="247"/>
        <v>0</v>
      </c>
      <c r="VZY22" s="1954">
        <f t="shared" si="247"/>
        <v>0</v>
      </c>
      <c r="VZZ22" s="1954">
        <f t="shared" si="247"/>
        <v>0</v>
      </c>
      <c r="WAA22" s="1954">
        <f t="shared" si="247"/>
        <v>0</v>
      </c>
      <c r="WAB22" s="1954">
        <f t="shared" si="247"/>
        <v>0</v>
      </c>
      <c r="WAC22" s="1954">
        <f t="shared" si="247"/>
        <v>0</v>
      </c>
      <c r="WAD22" s="1954">
        <f t="shared" si="247"/>
        <v>0</v>
      </c>
      <c r="WAE22" s="1954">
        <f t="shared" si="247"/>
        <v>0</v>
      </c>
      <c r="WAF22" s="1954">
        <f t="shared" si="247"/>
        <v>0</v>
      </c>
      <c r="WAG22" s="1954">
        <f t="shared" si="247"/>
        <v>0</v>
      </c>
      <c r="WAH22" s="1954">
        <f t="shared" si="247"/>
        <v>0</v>
      </c>
      <c r="WAI22" s="1954">
        <f t="shared" si="247"/>
        <v>0</v>
      </c>
      <c r="WAJ22" s="1954">
        <f t="shared" si="247"/>
        <v>0</v>
      </c>
      <c r="WAK22" s="1954">
        <f t="shared" si="247"/>
        <v>0</v>
      </c>
      <c r="WAL22" s="1954">
        <f t="shared" si="247"/>
        <v>0</v>
      </c>
      <c r="WAM22" s="1954">
        <f t="shared" si="247"/>
        <v>0</v>
      </c>
      <c r="WAN22" s="1954">
        <f t="shared" si="247"/>
        <v>0</v>
      </c>
      <c r="WAO22" s="1954">
        <f t="shared" si="247"/>
        <v>0</v>
      </c>
      <c r="WAP22" s="1954">
        <f t="shared" si="247"/>
        <v>0</v>
      </c>
      <c r="WAQ22" s="1954">
        <f t="shared" si="247"/>
        <v>0</v>
      </c>
      <c r="WAR22" s="1954">
        <f t="shared" si="247"/>
        <v>0</v>
      </c>
      <c r="WAS22" s="1954">
        <f t="shared" si="247"/>
        <v>0</v>
      </c>
      <c r="WAT22" s="1954">
        <f t="shared" si="247"/>
        <v>0</v>
      </c>
      <c r="WAU22" s="1954">
        <f t="shared" si="247"/>
        <v>0</v>
      </c>
      <c r="WAV22" s="1954">
        <f t="shared" si="247"/>
        <v>0</v>
      </c>
      <c r="WAW22" s="1954">
        <f t="shared" si="247"/>
        <v>0</v>
      </c>
      <c r="WAX22" s="1954">
        <f t="shared" si="247"/>
        <v>0</v>
      </c>
      <c r="WAY22" s="1954">
        <f t="shared" si="247"/>
        <v>0</v>
      </c>
      <c r="WAZ22" s="1954">
        <f t="shared" si="247"/>
        <v>0</v>
      </c>
      <c r="WBA22" s="1954">
        <f t="shared" si="247"/>
        <v>0</v>
      </c>
      <c r="WBB22" s="1954">
        <f t="shared" si="247"/>
        <v>0</v>
      </c>
      <c r="WBC22" s="1954">
        <f t="shared" si="247"/>
        <v>0</v>
      </c>
      <c r="WBD22" s="1954">
        <f t="shared" si="247"/>
        <v>0</v>
      </c>
      <c r="WBE22" s="1954">
        <f t="shared" si="247"/>
        <v>0</v>
      </c>
      <c r="WBF22" s="1954">
        <f t="shared" si="247"/>
        <v>0</v>
      </c>
      <c r="WBG22" s="1954">
        <f t="shared" si="247"/>
        <v>0</v>
      </c>
      <c r="WBH22" s="1954">
        <f t="shared" si="247"/>
        <v>0</v>
      </c>
      <c r="WBI22" s="1954">
        <f t="shared" si="247"/>
        <v>0</v>
      </c>
      <c r="WBJ22" s="1954">
        <f t="shared" si="247"/>
        <v>0</v>
      </c>
      <c r="WBK22" s="1954">
        <f t="shared" si="247"/>
        <v>0</v>
      </c>
      <c r="WBL22" s="1954">
        <f t="shared" si="247"/>
        <v>0</v>
      </c>
      <c r="WBM22" s="1954">
        <f t="shared" si="247"/>
        <v>0</v>
      </c>
      <c r="WBN22" s="1954">
        <f t="shared" si="247"/>
        <v>0</v>
      </c>
      <c r="WBO22" s="1954">
        <f t="shared" si="247"/>
        <v>0</v>
      </c>
      <c r="WBP22" s="1954">
        <f t="shared" si="247"/>
        <v>0</v>
      </c>
      <c r="WBQ22" s="1954">
        <f t="shared" si="247"/>
        <v>0</v>
      </c>
      <c r="WBR22" s="1954">
        <f t="shared" si="247"/>
        <v>0</v>
      </c>
      <c r="WBS22" s="1954">
        <f t="shared" si="247"/>
        <v>0</v>
      </c>
      <c r="WBT22" s="1954">
        <f t="shared" si="247"/>
        <v>0</v>
      </c>
      <c r="WBU22" s="1954">
        <f t="shared" si="247"/>
        <v>0</v>
      </c>
      <c r="WBV22" s="1954">
        <f t="shared" si="247"/>
        <v>0</v>
      </c>
      <c r="WBW22" s="1954">
        <f t="shared" si="247"/>
        <v>0</v>
      </c>
      <c r="WBX22" s="1954">
        <f t="shared" si="247"/>
        <v>0</v>
      </c>
      <c r="WBY22" s="1954">
        <f t="shared" si="247"/>
        <v>0</v>
      </c>
      <c r="WBZ22" s="1954">
        <f t="shared" si="247"/>
        <v>0</v>
      </c>
      <c r="WCA22" s="1954">
        <f t="shared" ref="WCA22:WEL22" si="248">IF(AND(WCA$26="End of period",WCA$25="Revenue"),WCA9,0)</f>
        <v>0</v>
      </c>
      <c r="WCB22" s="1954">
        <f t="shared" si="248"/>
        <v>0</v>
      </c>
      <c r="WCC22" s="1954">
        <f t="shared" si="248"/>
        <v>0</v>
      </c>
      <c r="WCD22" s="1954">
        <f t="shared" si="248"/>
        <v>0</v>
      </c>
      <c r="WCE22" s="1954">
        <f t="shared" si="248"/>
        <v>0</v>
      </c>
      <c r="WCF22" s="1954">
        <f t="shared" si="248"/>
        <v>0</v>
      </c>
      <c r="WCG22" s="1954">
        <f t="shared" si="248"/>
        <v>0</v>
      </c>
      <c r="WCH22" s="1954">
        <f t="shared" si="248"/>
        <v>0</v>
      </c>
      <c r="WCI22" s="1954">
        <f t="shared" si="248"/>
        <v>0</v>
      </c>
      <c r="WCJ22" s="1954">
        <f t="shared" si="248"/>
        <v>0</v>
      </c>
      <c r="WCK22" s="1954">
        <f t="shared" si="248"/>
        <v>0</v>
      </c>
      <c r="WCL22" s="1954">
        <f t="shared" si="248"/>
        <v>0</v>
      </c>
      <c r="WCM22" s="1954">
        <f t="shared" si="248"/>
        <v>0</v>
      </c>
      <c r="WCN22" s="1954">
        <f t="shared" si="248"/>
        <v>0</v>
      </c>
      <c r="WCO22" s="1954">
        <f t="shared" si="248"/>
        <v>0</v>
      </c>
      <c r="WCP22" s="1954">
        <f t="shared" si="248"/>
        <v>0</v>
      </c>
      <c r="WCQ22" s="1954">
        <f t="shared" si="248"/>
        <v>0</v>
      </c>
      <c r="WCR22" s="1954">
        <f t="shared" si="248"/>
        <v>0</v>
      </c>
      <c r="WCS22" s="1954">
        <f t="shared" si="248"/>
        <v>0</v>
      </c>
      <c r="WCT22" s="1954">
        <f t="shared" si="248"/>
        <v>0</v>
      </c>
      <c r="WCU22" s="1954">
        <f t="shared" si="248"/>
        <v>0</v>
      </c>
      <c r="WCV22" s="1954">
        <f t="shared" si="248"/>
        <v>0</v>
      </c>
      <c r="WCW22" s="1954">
        <f t="shared" si="248"/>
        <v>0</v>
      </c>
      <c r="WCX22" s="1954">
        <f t="shared" si="248"/>
        <v>0</v>
      </c>
      <c r="WCY22" s="1954">
        <f t="shared" si="248"/>
        <v>0</v>
      </c>
      <c r="WCZ22" s="1954">
        <f t="shared" si="248"/>
        <v>0</v>
      </c>
      <c r="WDA22" s="1954">
        <f t="shared" si="248"/>
        <v>0</v>
      </c>
      <c r="WDB22" s="1954">
        <f t="shared" si="248"/>
        <v>0</v>
      </c>
      <c r="WDC22" s="1954">
        <f t="shared" si="248"/>
        <v>0</v>
      </c>
      <c r="WDD22" s="1954">
        <f t="shared" si="248"/>
        <v>0</v>
      </c>
      <c r="WDE22" s="1954">
        <f t="shared" si="248"/>
        <v>0</v>
      </c>
      <c r="WDF22" s="1954">
        <f t="shared" si="248"/>
        <v>0</v>
      </c>
      <c r="WDG22" s="1954">
        <f t="shared" si="248"/>
        <v>0</v>
      </c>
      <c r="WDH22" s="1954">
        <f t="shared" si="248"/>
        <v>0</v>
      </c>
      <c r="WDI22" s="1954">
        <f t="shared" si="248"/>
        <v>0</v>
      </c>
      <c r="WDJ22" s="1954">
        <f t="shared" si="248"/>
        <v>0</v>
      </c>
      <c r="WDK22" s="1954">
        <f t="shared" si="248"/>
        <v>0</v>
      </c>
      <c r="WDL22" s="1954">
        <f t="shared" si="248"/>
        <v>0</v>
      </c>
      <c r="WDM22" s="1954">
        <f t="shared" si="248"/>
        <v>0</v>
      </c>
      <c r="WDN22" s="1954">
        <f t="shared" si="248"/>
        <v>0</v>
      </c>
      <c r="WDO22" s="1954">
        <f t="shared" si="248"/>
        <v>0</v>
      </c>
      <c r="WDP22" s="1954">
        <f t="shared" si="248"/>
        <v>0</v>
      </c>
      <c r="WDQ22" s="1954">
        <f t="shared" si="248"/>
        <v>0</v>
      </c>
      <c r="WDR22" s="1954">
        <f t="shared" si="248"/>
        <v>0</v>
      </c>
      <c r="WDS22" s="1954">
        <f t="shared" si="248"/>
        <v>0</v>
      </c>
      <c r="WDT22" s="1954">
        <f t="shared" si="248"/>
        <v>0</v>
      </c>
      <c r="WDU22" s="1954">
        <f t="shared" si="248"/>
        <v>0</v>
      </c>
      <c r="WDV22" s="1954">
        <f t="shared" si="248"/>
        <v>0</v>
      </c>
      <c r="WDW22" s="1954">
        <f t="shared" si="248"/>
        <v>0</v>
      </c>
      <c r="WDX22" s="1954">
        <f t="shared" si="248"/>
        <v>0</v>
      </c>
      <c r="WDY22" s="1954">
        <f t="shared" si="248"/>
        <v>0</v>
      </c>
      <c r="WDZ22" s="1954">
        <f t="shared" si="248"/>
        <v>0</v>
      </c>
      <c r="WEA22" s="1954">
        <f t="shared" si="248"/>
        <v>0</v>
      </c>
      <c r="WEB22" s="1954">
        <f t="shared" si="248"/>
        <v>0</v>
      </c>
      <c r="WEC22" s="1954">
        <f t="shared" si="248"/>
        <v>0</v>
      </c>
      <c r="WED22" s="1954">
        <f t="shared" si="248"/>
        <v>0</v>
      </c>
      <c r="WEE22" s="1954">
        <f t="shared" si="248"/>
        <v>0</v>
      </c>
      <c r="WEF22" s="1954">
        <f t="shared" si="248"/>
        <v>0</v>
      </c>
      <c r="WEG22" s="1954">
        <f t="shared" si="248"/>
        <v>0</v>
      </c>
      <c r="WEH22" s="1954">
        <f t="shared" si="248"/>
        <v>0</v>
      </c>
      <c r="WEI22" s="1954">
        <f t="shared" si="248"/>
        <v>0</v>
      </c>
      <c r="WEJ22" s="1954">
        <f t="shared" si="248"/>
        <v>0</v>
      </c>
      <c r="WEK22" s="1954">
        <f t="shared" si="248"/>
        <v>0</v>
      </c>
      <c r="WEL22" s="1954">
        <f t="shared" si="248"/>
        <v>0</v>
      </c>
      <c r="WEM22" s="1954">
        <f t="shared" ref="WEM22:WGX22" si="249">IF(AND(WEM$26="End of period",WEM$25="Revenue"),WEM9,0)</f>
        <v>0</v>
      </c>
      <c r="WEN22" s="1954">
        <f t="shared" si="249"/>
        <v>0</v>
      </c>
      <c r="WEO22" s="1954">
        <f t="shared" si="249"/>
        <v>0</v>
      </c>
      <c r="WEP22" s="1954">
        <f t="shared" si="249"/>
        <v>0</v>
      </c>
      <c r="WEQ22" s="1954">
        <f t="shared" si="249"/>
        <v>0</v>
      </c>
      <c r="WER22" s="1954">
        <f t="shared" si="249"/>
        <v>0</v>
      </c>
      <c r="WES22" s="1954">
        <f t="shared" si="249"/>
        <v>0</v>
      </c>
      <c r="WET22" s="1954">
        <f t="shared" si="249"/>
        <v>0</v>
      </c>
      <c r="WEU22" s="1954">
        <f t="shared" si="249"/>
        <v>0</v>
      </c>
      <c r="WEV22" s="1954">
        <f t="shared" si="249"/>
        <v>0</v>
      </c>
      <c r="WEW22" s="1954">
        <f t="shared" si="249"/>
        <v>0</v>
      </c>
      <c r="WEX22" s="1954">
        <f t="shared" si="249"/>
        <v>0</v>
      </c>
      <c r="WEY22" s="1954">
        <f t="shared" si="249"/>
        <v>0</v>
      </c>
      <c r="WEZ22" s="1954">
        <f t="shared" si="249"/>
        <v>0</v>
      </c>
      <c r="WFA22" s="1954">
        <f t="shared" si="249"/>
        <v>0</v>
      </c>
      <c r="WFB22" s="1954">
        <f t="shared" si="249"/>
        <v>0</v>
      </c>
      <c r="WFC22" s="1954">
        <f t="shared" si="249"/>
        <v>0</v>
      </c>
      <c r="WFD22" s="1954">
        <f t="shared" si="249"/>
        <v>0</v>
      </c>
      <c r="WFE22" s="1954">
        <f t="shared" si="249"/>
        <v>0</v>
      </c>
      <c r="WFF22" s="1954">
        <f t="shared" si="249"/>
        <v>0</v>
      </c>
      <c r="WFG22" s="1954">
        <f t="shared" si="249"/>
        <v>0</v>
      </c>
      <c r="WFH22" s="1954">
        <f t="shared" si="249"/>
        <v>0</v>
      </c>
      <c r="WFI22" s="1954">
        <f t="shared" si="249"/>
        <v>0</v>
      </c>
      <c r="WFJ22" s="1954">
        <f t="shared" si="249"/>
        <v>0</v>
      </c>
      <c r="WFK22" s="1954">
        <f t="shared" si="249"/>
        <v>0</v>
      </c>
      <c r="WFL22" s="1954">
        <f t="shared" si="249"/>
        <v>0</v>
      </c>
      <c r="WFM22" s="1954">
        <f t="shared" si="249"/>
        <v>0</v>
      </c>
      <c r="WFN22" s="1954">
        <f t="shared" si="249"/>
        <v>0</v>
      </c>
      <c r="WFO22" s="1954">
        <f t="shared" si="249"/>
        <v>0</v>
      </c>
      <c r="WFP22" s="1954">
        <f t="shared" si="249"/>
        <v>0</v>
      </c>
      <c r="WFQ22" s="1954">
        <f t="shared" si="249"/>
        <v>0</v>
      </c>
      <c r="WFR22" s="1954">
        <f t="shared" si="249"/>
        <v>0</v>
      </c>
      <c r="WFS22" s="1954">
        <f t="shared" si="249"/>
        <v>0</v>
      </c>
      <c r="WFT22" s="1954">
        <f t="shared" si="249"/>
        <v>0</v>
      </c>
      <c r="WFU22" s="1954">
        <f t="shared" si="249"/>
        <v>0</v>
      </c>
      <c r="WFV22" s="1954">
        <f t="shared" si="249"/>
        <v>0</v>
      </c>
      <c r="WFW22" s="1954">
        <f t="shared" si="249"/>
        <v>0</v>
      </c>
      <c r="WFX22" s="1954">
        <f t="shared" si="249"/>
        <v>0</v>
      </c>
      <c r="WFY22" s="1954">
        <f t="shared" si="249"/>
        <v>0</v>
      </c>
      <c r="WFZ22" s="1954">
        <f t="shared" si="249"/>
        <v>0</v>
      </c>
      <c r="WGA22" s="1954">
        <f t="shared" si="249"/>
        <v>0</v>
      </c>
      <c r="WGB22" s="1954">
        <f t="shared" si="249"/>
        <v>0</v>
      </c>
      <c r="WGC22" s="1954">
        <f t="shared" si="249"/>
        <v>0</v>
      </c>
      <c r="WGD22" s="1954">
        <f t="shared" si="249"/>
        <v>0</v>
      </c>
      <c r="WGE22" s="1954">
        <f t="shared" si="249"/>
        <v>0</v>
      </c>
      <c r="WGF22" s="1954">
        <f t="shared" si="249"/>
        <v>0</v>
      </c>
      <c r="WGG22" s="1954">
        <f t="shared" si="249"/>
        <v>0</v>
      </c>
      <c r="WGH22" s="1954">
        <f t="shared" si="249"/>
        <v>0</v>
      </c>
      <c r="WGI22" s="1954">
        <f t="shared" si="249"/>
        <v>0</v>
      </c>
      <c r="WGJ22" s="1954">
        <f t="shared" si="249"/>
        <v>0</v>
      </c>
      <c r="WGK22" s="1954">
        <f t="shared" si="249"/>
        <v>0</v>
      </c>
      <c r="WGL22" s="1954">
        <f t="shared" si="249"/>
        <v>0</v>
      </c>
      <c r="WGM22" s="1954">
        <f t="shared" si="249"/>
        <v>0</v>
      </c>
      <c r="WGN22" s="1954">
        <f t="shared" si="249"/>
        <v>0</v>
      </c>
      <c r="WGO22" s="1954">
        <f t="shared" si="249"/>
        <v>0</v>
      </c>
      <c r="WGP22" s="1954">
        <f t="shared" si="249"/>
        <v>0</v>
      </c>
      <c r="WGQ22" s="1954">
        <f t="shared" si="249"/>
        <v>0</v>
      </c>
      <c r="WGR22" s="1954">
        <f t="shared" si="249"/>
        <v>0</v>
      </c>
      <c r="WGS22" s="1954">
        <f t="shared" si="249"/>
        <v>0</v>
      </c>
      <c r="WGT22" s="1954">
        <f t="shared" si="249"/>
        <v>0</v>
      </c>
      <c r="WGU22" s="1954">
        <f t="shared" si="249"/>
        <v>0</v>
      </c>
      <c r="WGV22" s="1954">
        <f t="shared" si="249"/>
        <v>0</v>
      </c>
      <c r="WGW22" s="1954">
        <f t="shared" si="249"/>
        <v>0</v>
      </c>
      <c r="WGX22" s="1954">
        <f t="shared" si="249"/>
        <v>0</v>
      </c>
      <c r="WGY22" s="1954">
        <f t="shared" ref="WGY22:WJJ22" si="250">IF(AND(WGY$26="End of period",WGY$25="Revenue"),WGY9,0)</f>
        <v>0</v>
      </c>
      <c r="WGZ22" s="1954">
        <f t="shared" si="250"/>
        <v>0</v>
      </c>
      <c r="WHA22" s="1954">
        <f t="shared" si="250"/>
        <v>0</v>
      </c>
      <c r="WHB22" s="1954">
        <f t="shared" si="250"/>
        <v>0</v>
      </c>
      <c r="WHC22" s="1954">
        <f t="shared" si="250"/>
        <v>0</v>
      </c>
      <c r="WHD22" s="1954">
        <f t="shared" si="250"/>
        <v>0</v>
      </c>
      <c r="WHE22" s="1954">
        <f t="shared" si="250"/>
        <v>0</v>
      </c>
      <c r="WHF22" s="1954">
        <f t="shared" si="250"/>
        <v>0</v>
      </c>
      <c r="WHG22" s="1954">
        <f t="shared" si="250"/>
        <v>0</v>
      </c>
      <c r="WHH22" s="1954">
        <f t="shared" si="250"/>
        <v>0</v>
      </c>
      <c r="WHI22" s="1954">
        <f t="shared" si="250"/>
        <v>0</v>
      </c>
      <c r="WHJ22" s="1954">
        <f t="shared" si="250"/>
        <v>0</v>
      </c>
      <c r="WHK22" s="1954">
        <f t="shared" si="250"/>
        <v>0</v>
      </c>
      <c r="WHL22" s="1954">
        <f t="shared" si="250"/>
        <v>0</v>
      </c>
      <c r="WHM22" s="1954">
        <f t="shared" si="250"/>
        <v>0</v>
      </c>
      <c r="WHN22" s="1954">
        <f t="shared" si="250"/>
        <v>0</v>
      </c>
      <c r="WHO22" s="1954">
        <f t="shared" si="250"/>
        <v>0</v>
      </c>
      <c r="WHP22" s="1954">
        <f t="shared" si="250"/>
        <v>0</v>
      </c>
      <c r="WHQ22" s="1954">
        <f t="shared" si="250"/>
        <v>0</v>
      </c>
      <c r="WHR22" s="1954">
        <f t="shared" si="250"/>
        <v>0</v>
      </c>
      <c r="WHS22" s="1954">
        <f t="shared" si="250"/>
        <v>0</v>
      </c>
      <c r="WHT22" s="1954">
        <f t="shared" si="250"/>
        <v>0</v>
      </c>
      <c r="WHU22" s="1954">
        <f t="shared" si="250"/>
        <v>0</v>
      </c>
      <c r="WHV22" s="1954">
        <f t="shared" si="250"/>
        <v>0</v>
      </c>
      <c r="WHW22" s="1954">
        <f t="shared" si="250"/>
        <v>0</v>
      </c>
      <c r="WHX22" s="1954">
        <f t="shared" si="250"/>
        <v>0</v>
      </c>
      <c r="WHY22" s="1954">
        <f t="shared" si="250"/>
        <v>0</v>
      </c>
      <c r="WHZ22" s="1954">
        <f t="shared" si="250"/>
        <v>0</v>
      </c>
      <c r="WIA22" s="1954">
        <f t="shared" si="250"/>
        <v>0</v>
      </c>
      <c r="WIB22" s="1954">
        <f t="shared" si="250"/>
        <v>0</v>
      </c>
      <c r="WIC22" s="1954">
        <f t="shared" si="250"/>
        <v>0</v>
      </c>
      <c r="WID22" s="1954">
        <f t="shared" si="250"/>
        <v>0</v>
      </c>
      <c r="WIE22" s="1954">
        <f t="shared" si="250"/>
        <v>0</v>
      </c>
      <c r="WIF22" s="1954">
        <f t="shared" si="250"/>
        <v>0</v>
      </c>
      <c r="WIG22" s="1954">
        <f t="shared" si="250"/>
        <v>0</v>
      </c>
      <c r="WIH22" s="1954">
        <f t="shared" si="250"/>
        <v>0</v>
      </c>
      <c r="WII22" s="1954">
        <f t="shared" si="250"/>
        <v>0</v>
      </c>
      <c r="WIJ22" s="1954">
        <f t="shared" si="250"/>
        <v>0</v>
      </c>
      <c r="WIK22" s="1954">
        <f t="shared" si="250"/>
        <v>0</v>
      </c>
      <c r="WIL22" s="1954">
        <f t="shared" si="250"/>
        <v>0</v>
      </c>
      <c r="WIM22" s="1954">
        <f t="shared" si="250"/>
        <v>0</v>
      </c>
      <c r="WIN22" s="1954">
        <f t="shared" si="250"/>
        <v>0</v>
      </c>
      <c r="WIO22" s="1954">
        <f t="shared" si="250"/>
        <v>0</v>
      </c>
      <c r="WIP22" s="1954">
        <f t="shared" si="250"/>
        <v>0</v>
      </c>
      <c r="WIQ22" s="1954">
        <f t="shared" si="250"/>
        <v>0</v>
      </c>
      <c r="WIR22" s="1954">
        <f t="shared" si="250"/>
        <v>0</v>
      </c>
      <c r="WIS22" s="1954">
        <f t="shared" si="250"/>
        <v>0</v>
      </c>
      <c r="WIT22" s="1954">
        <f t="shared" si="250"/>
        <v>0</v>
      </c>
      <c r="WIU22" s="1954">
        <f t="shared" si="250"/>
        <v>0</v>
      </c>
      <c r="WIV22" s="1954">
        <f t="shared" si="250"/>
        <v>0</v>
      </c>
      <c r="WIW22" s="1954">
        <f t="shared" si="250"/>
        <v>0</v>
      </c>
      <c r="WIX22" s="1954">
        <f t="shared" si="250"/>
        <v>0</v>
      </c>
      <c r="WIY22" s="1954">
        <f t="shared" si="250"/>
        <v>0</v>
      </c>
      <c r="WIZ22" s="1954">
        <f t="shared" si="250"/>
        <v>0</v>
      </c>
      <c r="WJA22" s="1954">
        <f t="shared" si="250"/>
        <v>0</v>
      </c>
      <c r="WJB22" s="1954">
        <f t="shared" si="250"/>
        <v>0</v>
      </c>
      <c r="WJC22" s="1954">
        <f t="shared" si="250"/>
        <v>0</v>
      </c>
      <c r="WJD22" s="1954">
        <f t="shared" si="250"/>
        <v>0</v>
      </c>
      <c r="WJE22" s="1954">
        <f t="shared" si="250"/>
        <v>0</v>
      </c>
      <c r="WJF22" s="1954">
        <f t="shared" si="250"/>
        <v>0</v>
      </c>
      <c r="WJG22" s="1954">
        <f t="shared" si="250"/>
        <v>0</v>
      </c>
      <c r="WJH22" s="1954">
        <f t="shared" si="250"/>
        <v>0</v>
      </c>
      <c r="WJI22" s="1954">
        <f t="shared" si="250"/>
        <v>0</v>
      </c>
      <c r="WJJ22" s="1954">
        <f t="shared" si="250"/>
        <v>0</v>
      </c>
      <c r="WJK22" s="1954">
        <f t="shared" ref="WJK22:WLV22" si="251">IF(AND(WJK$26="End of period",WJK$25="Revenue"),WJK9,0)</f>
        <v>0</v>
      </c>
      <c r="WJL22" s="1954">
        <f t="shared" si="251"/>
        <v>0</v>
      </c>
      <c r="WJM22" s="1954">
        <f t="shared" si="251"/>
        <v>0</v>
      </c>
      <c r="WJN22" s="1954">
        <f t="shared" si="251"/>
        <v>0</v>
      </c>
      <c r="WJO22" s="1954">
        <f t="shared" si="251"/>
        <v>0</v>
      </c>
      <c r="WJP22" s="1954">
        <f t="shared" si="251"/>
        <v>0</v>
      </c>
      <c r="WJQ22" s="1954">
        <f t="shared" si="251"/>
        <v>0</v>
      </c>
      <c r="WJR22" s="1954">
        <f t="shared" si="251"/>
        <v>0</v>
      </c>
      <c r="WJS22" s="1954">
        <f t="shared" si="251"/>
        <v>0</v>
      </c>
      <c r="WJT22" s="1954">
        <f t="shared" si="251"/>
        <v>0</v>
      </c>
      <c r="WJU22" s="1954">
        <f t="shared" si="251"/>
        <v>0</v>
      </c>
      <c r="WJV22" s="1954">
        <f t="shared" si="251"/>
        <v>0</v>
      </c>
      <c r="WJW22" s="1954">
        <f t="shared" si="251"/>
        <v>0</v>
      </c>
      <c r="WJX22" s="1954">
        <f t="shared" si="251"/>
        <v>0</v>
      </c>
      <c r="WJY22" s="1954">
        <f t="shared" si="251"/>
        <v>0</v>
      </c>
      <c r="WJZ22" s="1954">
        <f t="shared" si="251"/>
        <v>0</v>
      </c>
      <c r="WKA22" s="1954">
        <f t="shared" si="251"/>
        <v>0</v>
      </c>
      <c r="WKB22" s="1954">
        <f t="shared" si="251"/>
        <v>0</v>
      </c>
      <c r="WKC22" s="1954">
        <f t="shared" si="251"/>
        <v>0</v>
      </c>
      <c r="WKD22" s="1954">
        <f t="shared" si="251"/>
        <v>0</v>
      </c>
      <c r="WKE22" s="1954">
        <f t="shared" si="251"/>
        <v>0</v>
      </c>
      <c r="WKF22" s="1954">
        <f t="shared" si="251"/>
        <v>0</v>
      </c>
      <c r="WKG22" s="1954">
        <f t="shared" si="251"/>
        <v>0</v>
      </c>
      <c r="WKH22" s="1954">
        <f t="shared" si="251"/>
        <v>0</v>
      </c>
      <c r="WKI22" s="1954">
        <f t="shared" si="251"/>
        <v>0</v>
      </c>
      <c r="WKJ22" s="1954">
        <f t="shared" si="251"/>
        <v>0</v>
      </c>
      <c r="WKK22" s="1954">
        <f t="shared" si="251"/>
        <v>0</v>
      </c>
      <c r="WKL22" s="1954">
        <f t="shared" si="251"/>
        <v>0</v>
      </c>
      <c r="WKM22" s="1954">
        <f t="shared" si="251"/>
        <v>0</v>
      </c>
      <c r="WKN22" s="1954">
        <f t="shared" si="251"/>
        <v>0</v>
      </c>
      <c r="WKO22" s="1954">
        <f t="shared" si="251"/>
        <v>0</v>
      </c>
      <c r="WKP22" s="1954">
        <f t="shared" si="251"/>
        <v>0</v>
      </c>
      <c r="WKQ22" s="1954">
        <f t="shared" si="251"/>
        <v>0</v>
      </c>
      <c r="WKR22" s="1954">
        <f t="shared" si="251"/>
        <v>0</v>
      </c>
      <c r="WKS22" s="1954">
        <f t="shared" si="251"/>
        <v>0</v>
      </c>
      <c r="WKT22" s="1954">
        <f t="shared" si="251"/>
        <v>0</v>
      </c>
      <c r="WKU22" s="1954">
        <f t="shared" si="251"/>
        <v>0</v>
      </c>
      <c r="WKV22" s="1954">
        <f t="shared" si="251"/>
        <v>0</v>
      </c>
      <c r="WKW22" s="1954">
        <f t="shared" si="251"/>
        <v>0</v>
      </c>
      <c r="WKX22" s="1954">
        <f t="shared" si="251"/>
        <v>0</v>
      </c>
      <c r="WKY22" s="1954">
        <f t="shared" si="251"/>
        <v>0</v>
      </c>
      <c r="WKZ22" s="1954">
        <f t="shared" si="251"/>
        <v>0</v>
      </c>
      <c r="WLA22" s="1954">
        <f t="shared" si="251"/>
        <v>0</v>
      </c>
      <c r="WLB22" s="1954">
        <f t="shared" si="251"/>
        <v>0</v>
      </c>
      <c r="WLC22" s="1954">
        <f t="shared" si="251"/>
        <v>0</v>
      </c>
      <c r="WLD22" s="1954">
        <f t="shared" si="251"/>
        <v>0</v>
      </c>
      <c r="WLE22" s="1954">
        <f t="shared" si="251"/>
        <v>0</v>
      </c>
      <c r="WLF22" s="1954">
        <f t="shared" si="251"/>
        <v>0</v>
      </c>
      <c r="WLG22" s="1954">
        <f t="shared" si="251"/>
        <v>0</v>
      </c>
      <c r="WLH22" s="1954">
        <f t="shared" si="251"/>
        <v>0</v>
      </c>
      <c r="WLI22" s="1954">
        <f t="shared" si="251"/>
        <v>0</v>
      </c>
      <c r="WLJ22" s="1954">
        <f t="shared" si="251"/>
        <v>0</v>
      </c>
      <c r="WLK22" s="1954">
        <f t="shared" si="251"/>
        <v>0</v>
      </c>
      <c r="WLL22" s="1954">
        <f t="shared" si="251"/>
        <v>0</v>
      </c>
      <c r="WLM22" s="1954">
        <f t="shared" si="251"/>
        <v>0</v>
      </c>
      <c r="WLN22" s="1954">
        <f t="shared" si="251"/>
        <v>0</v>
      </c>
      <c r="WLO22" s="1954">
        <f t="shared" si="251"/>
        <v>0</v>
      </c>
      <c r="WLP22" s="1954">
        <f t="shared" si="251"/>
        <v>0</v>
      </c>
      <c r="WLQ22" s="1954">
        <f t="shared" si="251"/>
        <v>0</v>
      </c>
      <c r="WLR22" s="1954">
        <f t="shared" si="251"/>
        <v>0</v>
      </c>
      <c r="WLS22" s="1954">
        <f t="shared" si="251"/>
        <v>0</v>
      </c>
      <c r="WLT22" s="1954">
        <f t="shared" si="251"/>
        <v>0</v>
      </c>
      <c r="WLU22" s="1954">
        <f t="shared" si="251"/>
        <v>0</v>
      </c>
      <c r="WLV22" s="1954">
        <f t="shared" si="251"/>
        <v>0</v>
      </c>
      <c r="WLW22" s="1954">
        <f t="shared" ref="WLW22:WOH22" si="252">IF(AND(WLW$26="End of period",WLW$25="Revenue"),WLW9,0)</f>
        <v>0</v>
      </c>
      <c r="WLX22" s="1954">
        <f t="shared" si="252"/>
        <v>0</v>
      </c>
      <c r="WLY22" s="1954">
        <f t="shared" si="252"/>
        <v>0</v>
      </c>
      <c r="WLZ22" s="1954">
        <f t="shared" si="252"/>
        <v>0</v>
      </c>
      <c r="WMA22" s="1954">
        <f t="shared" si="252"/>
        <v>0</v>
      </c>
      <c r="WMB22" s="1954">
        <f t="shared" si="252"/>
        <v>0</v>
      </c>
      <c r="WMC22" s="1954">
        <f t="shared" si="252"/>
        <v>0</v>
      </c>
      <c r="WMD22" s="1954">
        <f t="shared" si="252"/>
        <v>0</v>
      </c>
      <c r="WME22" s="1954">
        <f t="shared" si="252"/>
        <v>0</v>
      </c>
      <c r="WMF22" s="1954">
        <f t="shared" si="252"/>
        <v>0</v>
      </c>
      <c r="WMG22" s="1954">
        <f t="shared" si="252"/>
        <v>0</v>
      </c>
      <c r="WMH22" s="1954">
        <f t="shared" si="252"/>
        <v>0</v>
      </c>
      <c r="WMI22" s="1954">
        <f t="shared" si="252"/>
        <v>0</v>
      </c>
      <c r="WMJ22" s="1954">
        <f t="shared" si="252"/>
        <v>0</v>
      </c>
      <c r="WMK22" s="1954">
        <f t="shared" si="252"/>
        <v>0</v>
      </c>
      <c r="WML22" s="1954">
        <f t="shared" si="252"/>
        <v>0</v>
      </c>
      <c r="WMM22" s="1954">
        <f t="shared" si="252"/>
        <v>0</v>
      </c>
      <c r="WMN22" s="1954">
        <f t="shared" si="252"/>
        <v>0</v>
      </c>
      <c r="WMO22" s="1954">
        <f t="shared" si="252"/>
        <v>0</v>
      </c>
      <c r="WMP22" s="1954">
        <f t="shared" si="252"/>
        <v>0</v>
      </c>
      <c r="WMQ22" s="1954">
        <f t="shared" si="252"/>
        <v>0</v>
      </c>
      <c r="WMR22" s="1954">
        <f t="shared" si="252"/>
        <v>0</v>
      </c>
      <c r="WMS22" s="1954">
        <f t="shared" si="252"/>
        <v>0</v>
      </c>
      <c r="WMT22" s="1954">
        <f t="shared" si="252"/>
        <v>0</v>
      </c>
      <c r="WMU22" s="1954">
        <f t="shared" si="252"/>
        <v>0</v>
      </c>
      <c r="WMV22" s="1954">
        <f t="shared" si="252"/>
        <v>0</v>
      </c>
      <c r="WMW22" s="1954">
        <f t="shared" si="252"/>
        <v>0</v>
      </c>
      <c r="WMX22" s="1954">
        <f t="shared" si="252"/>
        <v>0</v>
      </c>
      <c r="WMY22" s="1954">
        <f t="shared" si="252"/>
        <v>0</v>
      </c>
      <c r="WMZ22" s="1954">
        <f t="shared" si="252"/>
        <v>0</v>
      </c>
      <c r="WNA22" s="1954">
        <f t="shared" si="252"/>
        <v>0</v>
      </c>
      <c r="WNB22" s="1954">
        <f t="shared" si="252"/>
        <v>0</v>
      </c>
      <c r="WNC22" s="1954">
        <f t="shared" si="252"/>
        <v>0</v>
      </c>
      <c r="WND22" s="1954">
        <f t="shared" si="252"/>
        <v>0</v>
      </c>
      <c r="WNE22" s="1954">
        <f t="shared" si="252"/>
        <v>0</v>
      </c>
      <c r="WNF22" s="1954">
        <f t="shared" si="252"/>
        <v>0</v>
      </c>
      <c r="WNG22" s="1954">
        <f t="shared" si="252"/>
        <v>0</v>
      </c>
      <c r="WNH22" s="1954">
        <f t="shared" si="252"/>
        <v>0</v>
      </c>
      <c r="WNI22" s="1954">
        <f t="shared" si="252"/>
        <v>0</v>
      </c>
      <c r="WNJ22" s="1954">
        <f t="shared" si="252"/>
        <v>0</v>
      </c>
      <c r="WNK22" s="1954">
        <f t="shared" si="252"/>
        <v>0</v>
      </c>
      <c r="WNL22" s="1954">
        <f t="shared" si="252"/>
        <v>0</v>
      </c>
      <c r="WNM22" s="1954">
        <f t="shared" si="252"/>
        <v>0</v>
      </c>
      <c r="WNN22" s="1954">
        <f t="shared" si="252"/>
        <v>0</v>
      </c>
      <c r="WNO22" s="1954">
        <f t="shared" si="252"/>
        <v>0</v>
      </c>
      <c r="WNP22" s="1954">
        <f t="shared" si="252"/>
        <v>0</v>
      </c>
      <c r="WNQ22" s="1954">
        <f t="shared" si="252"/>
        <v>0</v>
      </c>
      <c r="WNR22" s="1954">
        <f t="shared" si="252"/>
        <v>0</v>
      </c>
      <c r="WNS22" s="1954">
        <f t="shared" si="252"/>
        <v>0</v>
      </c>
      <c r="WNT22" s="1954">
        <f t="shared" si="252"/>
        <v>0</v>
      </c>
      <c r="WNU22" s="1954">
        <f t="shared" si="252"/>
        <v>0</v>
      </c>
      <c r="WNV22" s="1954">
        <f t="shared" si="252"/>
        <v>0</v>
      </c>
      <c r="WNW22" s="1954">
        <f t="shared" si="252"/>
        <v>0</v>
      </c>
      <c r="WNX22" s="1954">
        <f t="shared" si="252"/>
        <v>0</v>
      </c>
      <c r="WNY22" s="1954">
        <f t="shared" si="252"/>
        <v>0</v>
      </c>
      <c r="WNZ22" s="1954">
        <f t="shared" si="252"/>
        <v>0</v>
      </c>
      <c r="WOA22" s="1954">
        <f t="shared" si="252"/>
        <v>0</v>
      </c>
      <c r="WOB22" s="1954">
        <f t="shared" si="252"/>
        <v>0</v>
      </c>
      <c r="WOC22" s="1954">
        <f t="shared" si="252"/>
        <v>0</v>
      </c>
      <c r="WOD22" s="1954">
        <f t="shared" si="252"/>
        <v>0</v>
      </c>
      <c r="WOE22" s="1954">
        <f t="shared" si="252"/>
        <v>0</v>
      </c>
      <c r="WOF22" s="1954">
        <f t="shared" si="252"/>
        <v>0</v>
      </c>
      <c r="WOG22" s="1954">
        <f t="shared" si="252"/>
        <v>0</v>
      </c>
      <c r="WOH22" s="1954">
        <f t="shared" si="252"/>
        <v>0</v>
      </c>
      <c r="WOI22" s="1954">
        <f t="shared" ref="WOI22:WQT22" si="253">IF(AND(WOI$26="End of period",WOI$25="Revenue"),WOI9,0)</f>
        <v>0</v>
      </c>
      <c r="WOJ22" s="1954">
        <f t="shared" si="253"/>
        <v>0</v>
      </c>
      <c r="WOK22" s="1954">
        <f t="shared" si="253"/>
        <v>0</v>
      </c>
      <c r="WOL22" s="1954">
        <f t="shared" si="253"/>
        <v>0</v>
      </c>
      <c r="WOM22" s="1954">
        <f t="shared" si="253"/>
        <v>0</v>
      </c>
      <c r="WON22" s="1954">
        <f t="shared" si="253"/>
        <v>0</v>
      </c>
      <c r="WOO22" s="1954">
        <f t="shared" si="253"/>
        <v>0</v>
      </c>
      <c r="WOP22" s="1954">
        <f t="shared" si="253"/>
        <v>0</v>
      </c>
      <c r="WOQ22" s="1954">
        <f t="shared" si="253"/>
        <v>0</v>
      </c>
      <c r="WOR22" s="1954">
        <f t="shared" si="253"/>
        <v>0</v>
      </c>
      <c r="WOS22" s="1954">
        <f t="shared" si="253"/>
        <v>0</v>
      </c>
      <c r="WOT22" s="1954">
        <f t="shared" si="253"/>
        <v>0</v>
      </c>
      <c r="WOU22" s="1954">
        <f t="shared" si="253"/>
        <v>0</v>
      </c>
      <c r="WOV22" s="1954">
        <f t="shared" si="253"/>
        <v>0</v>
      </c>
      <c r="WOW22" s="1954">
        <f t="shared" si="253"/>
        <v>0</v>
      </c>
      <c r="WOX22" s="1954">
        <f t="shared" si="253"/>
        <v>0</v>
      </c>
      <c r="WOY22" s="1954">
        <f t="shared" si="253"/>
        <v>0</v>
      </c>
      <c r="WOZ22" s="1954">
        <f t="shared" si="253"/>
        <v>0</v>
      </c>
      <c r="WPA22" s="1954">
        <f t="shared" si="253"/>
        <v>0</v>
      </c>
      <c r="WPB22" s="1954">
        <f t="shared" si="253"/>
        <v>0</v>
      </c>
      <c r="WPC22" s="1954">
        <f t="shared" si="253"/>
        <v>0</v>
      </c>
      <c r="WPD22" s="1954">
        <f t="shared" si="253"/>
        <v>0</v>
      </c>
      <c r="WPE22" s="1954">
        <f t="shared" si="253"/>
        <v>0</v>
      </c>
      <c r="WPF22" s="1954">
        <f t="shared" si="253"/>
        <v>0</v>
      </c>
      <c r="WPG22" s="1954">
        <f t="shared" si="253"/>
        <v>0</v>
      </c>
      <c r="WPH22" s="1954">
        <f t="shared" si="253"/>
        <v>0</v>
      </c>
      <c r="WPI22" s="1954">
        <f t="shared" si="253"/>
        <v>0</v>
      </c>
      <c r="WPJ22" s="1954">
        <f t="shared" si="253"/>
        <v>0</v>
      </c>
      <c r="WPK22" s="1954">
        <f t="shared" si="253"/>
        <v>0</v>
      </c>
      <c r="WPL22" s="1954">
        <f t="shared" si="253"/>
        <v>0</v>
      </c>
      <c r="WPM22" s="1954">
        <f t="shared" si="253"/>
        <v>0</v>
      </c>
      <c r="WPN22" s="1954">
        <f t="shared" si="253"/>
        <v>0</v>
      </c>
      <c r="WPO22" s="1954">
        <f t="shared" si="253"/>
        <v>0</v>
      </c>
      <c r="WPP22" s="1954">
        <f t="shared" si="253"/>
        <v>0</v>
      </c>
      <c r="WPQ22" s="1954">
        <f t="shared" si="253"/>
        <v>0</v>
      </c>
      <c r="WPR22" s="1954">
        <f t="shared" si="253"/>
        <v>0</v>
      </c>
      <c r="WPS22" s="1954">
        <f t="shared" si="253"/>
        <v>0</v>
      </c>
      <c r="WPT22" s="1954">
        <f t="shared" si="253"/>
        <v>0</v>
      </c>
      <c r="WPU22" s="1954">
        <f t="shared" si="253"/>
        <v>0</v>
      </c>
      <c r="WPV22" s="1954">
        <f t="shared" si="253"/>
        <v>0</v>
      </c>
      <c r="WPW22" s="1954">
        <f t="shared" si="253"/>
        <v>0</v>
      </c>
      <c r="WPX22" s="1954">
        <f t="shared" si="253"/>
        <v>0</v>
      </c>
      <c r="WPY22" s="1954">
        <f t="shared" si="253"/>
        <v>0</v>
      </c>
      <c r="WPZ22" s="1954">
        <f t="shared" si="253"/>
        <v>0</v>
      </c>
      <c r="WQA22" s="1954">
        <f t="shared" si="253"/>
        <v>0</v>
      </c>
      <c r="WQB22" s="1954">
        <f t="shared" si="253"/>
        <v>0</v>
      </c>
      <c r="WQC22" s="1954">
        <f t="shared" si="253"/>
        <v>0</v>
      </c>
      <c r="WQD22" s="1954">
        <f t="shared" si="253"/>
        <v>0</v>
      </c>
      <c r="WQE22" s="1954">
        <f t="shared" si="253"/>
        <v>0</v>
      </c>
      <c r="WQF22" s="1954">
        <f t="shared" si="253"/>
        <v>0</v>
      </c>
      <c r="WQG22" s="1954">
        <f t="shared" si="253"/>
        <v>0</v>
      </c>
      <c r="WQH22" s="1954">
        <f t="shared" si="253"/>
        <v>0</v>
      </c>
      <c r="WQI22" s="1954">
        <f t="shared" si="253"/>
        <v>0</v>
      </c>
      <c r="WQJ22" s="1954">
        <f t="shared" si="253"/>
        <v>0</v>
      </c>
      <c r="WQK22" s="1954">
        <f t="shared" si="253"/>
        <v>0</v>
      </c>
      <c r="WQL22" s="1954">
        <f t="shared" si="253"/>
        <v>0</v>
      </c>
      <c r="WQM22" s="1954">
        <f t="shared" si="253"/>
        <v>0</v>
      </c>
      <c r="WQN22" s="1954">
        <f t="shared" si="253"/>
        <v>0</v>
      </c>
      <c r="WQO22" s="1954">
        <f t="shared" si="253"/>
        <v>0</v>
      </c>
      <c r="WQP22" s="1954">
        <f t="shared" si="253"/>
        <v>0</v>
      </c>
      <c r="WQQ22" s="1954">
        <f t="shared" si="253"/>
        <v>0</v>
      </c>
      <c r="WQR22" s="1954">
        <f t="shared" si="253"/>
        <v>0</v>
      </c>
      <c r="WQS22" s="1954">
        <f t="shared" si="253"/>
        <v>0</v>
      </c>
      <c r="WQT22" s="1954">
        <f t="shared" si="253"/>
        <v>0</v>
      </c>
      <c r="WQU22" s="1954">
        <f t="shared" ref="WQU22:WTF22" si="254">IF(AND(WQU$26="End of period",WQU$25="Revenue"),WQU9,0)</f>
        <v>0</v>
      </c>
      <c r="WQV22" s="1954">
        <f t="shared" si="254"/>
        <v>0</v>
      </c>
      <c r="WQW22" s="1954">
        <f t="shared" si="254"/>
        <v>0</v>
      </c>
      <c r="WQX22" s="1954">
        <f t="shared" si="254"/>
        <v>0</v>
      </c>
      <c r="WQY22" s="1954">
        <f t="shared" si="254"/>
        <v>0</v>
      </c>
      <c r="WQZ22" s="1954">
        <f t="shared" si="254"/>
        <v>0</v>
      </c>
      <c r="WRA22" s="1954">
        <f t="shared" si="254"/>
        <v>0</v>
      </c>
      <c r="WRB22" s="1954">
        <f t="shared" si="254"/>
        <v>0</v>
      </c>
      <c r="WRC22" s="1954">
        <f t="shared" si="254"/>
        <v>0</v>
      </c>
      <c r="WRD22" s="1954">
        <f t="shared" si="254"/>
        <v>0</v>
      </c>
      <c r="WRE22" s="1954">
        <f t="shared" si="254"/>
        <v>0</v>
      </c>
      <c r="WRF22" s="1954">
        <f t="shared" si="254"/>
        <v>0</v>
      </c>
      <c r="WRG22" s="1954">
        <f t="shared" si="254"/>
        <v>0</v>
      </c>
      <c r="WRH22" s="1954">
        <f t="shared" si="254"/>
        <v>0</v>
      </c>
      <c r="WRI22" s="1954">
        <f t="shared" si="254"/>
        <v>0</v>
      </c>
      <c r="WRJ22" s="1954">
        <f t="shared" si="254"/>
        <v>0</v>
      </c>
      <c r="WRK22" s="1954">
        <f t="shared" si="254"/>
        <v>0</v>
      </c>
      <c r="WRL22" s="1954">
        <f t="shared" si="254"/>
        <v>0</v>
      </c>
      <c r="WRM22" s="1954">
        <f t="shared" si="254"/>
        <v>0</v>
      </c>
      <c r="WRN22" s="1954">
        <f t="shared" si="254"/>
        <v>0</v>
      </c>
      <c r="WRO22" s="1954">
        <f t="shared" si="254"/>
        <v>0</v>
      </c>
      <c r="WRP22" s="1954">
        <f t="shared" si="254"/>
        <v>0</v>
      </c>
      <c r="WRQ22" s="1954">
        <f t="shared" si="254"/>
        <v>0</v>
      </c>
      <c r="WRR22" s="1954">
        <f t="shared" si="254"/>
        <v>0</v>
      </c>
      <c r="WRS22" s="1954">
        <f t="shared" si="254"/>
        <v>0</v>
      </c>
      <c r="WRT22" s="1954">
        <f t="shared" si="254"/>
        <v>0</v>
      </c>
      <c r="WRU22" s="1954">
        <f t="shared" si="254"/>
        <v>0</v>
      </c>
      <c r="WRV22" s="1954">
        <f t="shared" si="254"/>
        <v>0</v>
      </c>
      <c r="WRW22" s="1954">
        <f t="shared" si="254"/>
        <v>0</v>
      </c>
      <c r="WRX22" s="1954">
        <f t="shared" si="254"/>
        <v>0</v>
      </c>
      <c r="WRY22" s="1954">
        <f t="shared" si="254"/>
        <v>0</v>
      </c>
      <c r="WRZ22" s="1954">
        <f t="shared" si="254"/>
        <v>0</v>
      </c>
      <c r="WSA22" s="1954">
        <f t="shared" si="254"/>
        <v>0</v>
      </c>
      <c r="WSB22" s="1954">
        <f t="shared" si="254"/>
        <v>0</v>
      </c>
      <c r="WSC22" s="1954">
        <f t="shared" si="254"/>
        <v>0</v>
      </c>
      <c r="WSD22" s="1954">
        <f t="shared" si="254"/>
        <v>0</v>
      </c>
      <c r="WSE22" s="1954">
        <f t="shared" si="254"/>
        <v>0</v>
      </c>
      <c r="WSF22" s="1954">
        <f t="shared" si="254"/>
        <v>0</v>
      </c>
      <c r="WSG22" s="1954">
        <f t="shared" si="254"/>
        <v>0</v>
      </c>
      <c r="WSH22" s="1954">
        <f t="shared" si="254"/>
        <v>0</v>
      </c>
      <c r="WSI22" s="1954">
        <f t="shared" si="254"/>
        <v>0</v>
      </c>
      <c r="WSJ22" s="1954">
        <f t="shared" si="254"/>
        <v>0</v>
      </c>
      <c r="WSK22" s="1954">
        <f t="shared" si="254"/>
        <v>0</v>
      </c>
      <c r="WSL22" s="1954">
        <f t="shared" si="254"/>
        <v>0</v>
      </c>
      <c r="WSM22" s="1954">
        <f t="shared" si="254"/>
        <v>0</v>
      </c>
      <c r="WSN22" s="1954">
        <f t="shared" si="254"/>
        <v>0</v>
      </c>
      <c r="WSO22" s="1954">
        <f t="shared" si="254"/>
        <v>0</v>
      </c>
      <c r="WSP22" s="1954">
        <f t="shared" si="254"/>
        <v>0</v>
      </c>
      <c r="WSQ22" s="1954">
        <f t="shared" si="254"/>
        <v>0</v>
      </c>
      <c r="WSR22" s="1954">
        <f t="shared" si="254"/>
        <v>0</v>
      </c>
      <c r="WSS22" s="1954">
        <f t="shared" si="254"/>
        <v>0</v>
      </c>
      <c r="WST22" s="1954">
        <f t="shared" si="254"/>
        <v>0</v>
      </c>
      <c r="WSU22" s="1954">
        <f t="shared" si="254"/>
        <v>0</v>
      </c>
      <c r="WSV22" s="1954">
        <f t="shared" si="254"/>
        <v>0</v>
      </c>
      <c r="WSW22" s="1954">
        <f t="shared" si="254"/>
        <v>0</v>
      </c>
      <c r="WSX22" s="1954">
        <f t="shared" si="254"/>
        <v>0</v>
      </c>
      <c r="WSY22" s="1954">
        <f t="shared" si="254"/>
        <v>0</v>
      </c>
      <c r="WSZ22" s="1954">
        <f t="shared" si="254"/>
        <v>0</v>
      </c>
      <c r="WTA22" s="1954">
        <f t="shared" si="254"/>
        <v>0</v>
      </c>
      <c r="WTB22" s="1954">
        <f t="shared" si="254"/>
        <v>0</v>
      </c>
      <c r="WTC22" s="1954">
        <f t="shared" si="254"/>
        <v>0</v>
      </c>
      <c r="WTD22" s="1954">
        <f t="shared" si="254"/>
        <v>0</v>
      </c>
      <c r="WTE22" s="1954">
        <f t="shared" si="254"/>
        <v>0</v>
      </c>
      <c r="WTF22" s="1954">
        <f t="shared" si="254"/>
        <v>0</v>
      </c>
      <c r="WTG22" s="1954">
        <f t="shared" ref="WTG22:WVR22" si="255">IF(AND(WTG$26="End of period",WTG$25="Revenue"),WTG9,0)</f>
        <v>0</v>
      </c>
      <c r="WTH22" s="1954">
        <f t="shared" si="255"/>
        <v>0</v>
      </c>
      <c r="WTI22" s="1954">
        <f t="shared" si="255"/>
        <v>0</v>
      </c>
      <c r="WTJ22" s="1954">
        <f t="shared" si="255"/>
        <v>0</v>
      </c>
      <c r="WTK22" s="1954">
        <f t="shared" si="255"/>
        <v>0</v>
      </c>
      <c r="WTL22" s="1954">
        <f t="shared" si="255"/>
        <v>0</v>
      </c>
      <c r="WTM22" s="1954">
        <f t="shared" si="255"/>
        <v>0</v>
      </c>
      <c r="WTN22" s="1954">
        <f t="shared" si="255"/>
        <v>0</v>
      </c>
      <c r="WTO22" s="1954">
        <f t="shared" si="255"/>
        <v>0</v>
      </c>
      <c r="WTP22" s="1954">
        <f t="shared" si="255"/>
        <v>0</v>
      </c>
      <c r="WTQ22" s="1954">
        <f t="shared" si="255"/>
        <v>0</v>
      </c>
      <c r="WTR22" s="1954">
        <f t="shared" si="255"/>
        <v>0</v>
      </c>
      <c r="WTS22" s="1954">
        <f t="shared" si="255"/>
        <v>0</v>
      </c>
      <c r="WTT22" s="1954">
        <f t="shared" si="255"/>
        <v>0</v>
      </c>
      <c r="WTU22" s="1954">
        <f t="shared" si="255"/>
        <v>0</v>
      </c>
      <c r="WTV22" s="1954">
        <f t="shared" si="255"/>
        <v>0</v>
      </c>
      <c r="WTW22" s="1954">
        <f t="shared" si="255"/>
        <v>0</v>
      </c>
      <c r="WTX22" s="1954">
        <f t="shared" si="255"/>
        <v>0</v>
      </c>
      <c r="WTY22" s="1954">
        <f t="shared" si="255"/>
        <v>0</v>
      </c>
      <c r="WTZ22" s="1954">
        <f t="shared" si="255"/>
        <v>0</v>
      </c>
      <c r="WUA22" s="1954">
        <f t="shared" si="255"/>
        <v>0</v>
      </c>
      <c r="WUB22" s="1954">
        <f t="shared" si="255"/>
        <v>0</v>
      </c>
      <c r="WUC22" s="1954">
        <f t="shared" si="255"/>
        <v>0</v>
      </c>
      <c r="WUD22" s="1954">
        <f t="shared" si="255"/>
        <v>0</v>
      </c>
      <c r="WUE22" s="1954">
        <f t="shared" si="255"/>
        <v>0</v>
      </c>
      <c r="WUF22" s="1954">
        <f t="shared" si="255"/>
        <v>0</v>
      </c>
      <c r="WUG22" s="1954">
        <f t="shared" si="255"/>
        <v>0</v>
      </c>
      <c r="WUH22" s="1954">
        <f t="shared" si="255"/>
        <v>0</v>
      </c>
      <c r="WUI22" s="1954">
        <f t="shared" si="255"/>
        <v>0</v>
      </c>
      <c r="WUJ22" s="1954">
        <f t="shared" si="255"/>
        <v>0</v>
      </c>
      <c r="WUK22" s="1954">
        <f t="shared" si="255"/>
        <v>0</v>
      </c>
      <c r="WUL22" s="1954">
        <f t="shared" si="255"/>
        <v>0</v>
      </c>
      <c r="WUM22" s="1954">
        <f t="shared" si="255"/>
        <v>0</v>
      </c>
      <c r="WUN22" s="1954">
        <f t="shared" si="255"/>
        <v>0</v>
      </c>
      <c r="WUO22" s="1954">
        <f t="shared" si="255"/>
        <v>0</v>
      </c>
      <c r="WUP22" s="1954">
        <f t="shared" si="255"/>
        <v>0</v>
      </c>
      <c r="WUQ22" s="1954">
        <f t="shared" si="255"/>
        <v>0</v>
      </c>
      <c r="WUR22" s="1954">
        <f t="shared" si="255"/>
        <v>0</v>
      </c>
      <c r="WUS22" s="1954">
        <f t="shared" si="255"/>
        <v>0</v>
      </c>
      <c r="WUT22" s="1954">
        <f t="shared" si="255"/>
        <v>0</v>
      </c>
      <c r="WUU22" s="1954">
        <f t="shared" si="255"/>
        <v>0</v>
      </c>
      <c r="WUV22" s="1954">
        <f t="shared" si="255"/>
        <v>0</v>
      </c>
      <c r="WUW22" s="1954">
        <f t="shared" si="255"/>
        <v>0</v>
      </c>
      <c r="WUX22" s="1954">
        <f t="shared" si="255"/>
        <v>0</v>
      </c>
      <c r="WUY22" s="1954">
        <f t="shared" si="255"/>
        <v>0</v>
      </c>
      <c r="WUZ22" s="1954">
        <f t="shared" si="255"/>
        <v>0</v>
      </c>
      <c r="WVA22" s="1954">
        <f t="shared" si="255"/>
        <v>0</v>
      </c>
      <c r="WVB22" s="1954">
        <f t="shared" si="255"/>
        <v>0</v>
      </c>
      <c r="WVC22" s="1954">
        <f t="shared" si="255"/>
        <v>0</v>
      </c>
      <c r="WVD22" s="1954">
        <f t="shared" si="255"/>
        <v>0</v>
      </c>
      <c r="WVE22" s="1954">
        <f t="shared" si="255"/>
        <v>0</v>
      </c>
      <c r="WVF22" s="1954">
        <f t="shared" si="255"/>
        <v>0</v>
      </c>
      <c r="WVG22" s="1954">
        <f t="shared" si="255"/>
        <v>0</v>
      </c>
      <c r="WVH22" s="1954">
        <f t="shared" si="255"/>
        <v>0</v>
      </c>
      <c r="WVI22" s="1954">
        <f t="shared" si="255"/>
        <v>0</v>
      </c>
      <c r="WVJ22" s="1954">
        <f t="shared" si="255"/>
        <v>0</v>
      </c>
      <c r="WVK22" s="1954">
        <f t="shared" si="255"/>
        <v>0</v>
      </c>
      <c r="WVL22" s="1954">
        <f t="shared" si="255"/>
        <v>0</v>
      </c>
      <c r="WVM22" s="1954">
        <f t="shared" si="255"/>
        <v>0</v>
      </c>
      <c r="WVN22" s="1954">
        <f t="shared" si="255"/>
        <v>0</v>
      </c>
      <c r="WVO22" s="1954">
        <f t="shared" si="255"/>
        <v>0</v>
      </c>
      <c r="WVP22" s="1954">
        <f t="shared" si="255"/>
        <v>0</v>
      </c>
      <c r="WVQ22" s="1954">
        <f t="shared" si="255"/>
        <v>0</v>
      </c>
      <c r="WVR22" s="1954">
        <f t="shared" si="255"/>
        <v>0</v>
      </c>
      <c r="WVS22" s="1954">
        <f t="shared" ref="WVS22:WYD22" si="256">IF(AND(WVS$26="End of period",WVS$25="Revenue"),WVS9,0)</f>
        <v>0</v>
      </c>
      <c r="WVT22" s="1954">
        <f t="shared" si="256"/>
        <v>0</v>
      </c>
      <c r="WVU22" s="1954">
        <f t="shared" si="256"/>
        <v>0</v>
      </c>
      <c r="WVV22" s="1954">
        <f t="shared" si="256"/>
        <v>0</v>
      </c>
      <c r="WVW22" s="1954">
        <f t="shared" si="256"/>
        <v>0</v>
      </c>
      <c r="WVX22" s="1954">
        <f t="shared" si="256"/>
        <v>0</v>
      </c>
      <c r="WVY22" s="1954">
        <f t="shared" si="256"/>
        <v>0</v>
      </c>
      <c r="WVZ22" s="1954">
        <f t="shared" si="256"/>
        <v>0</v>
      </c>
      <c r="WWA22" s="1954">
        <f t="shared" si="256"/>
        <v>0</v>
      </c>
      <c r="WWB22" s="1954">
        <f t="shared" si="256"/>
        <v>0</v>
      </c>
      <c r="WWC22" s="1954">
        <f t="shared" si="256"/>
        <v>0</v>
      </c>
      <c r="WWD22" s="1954">
        <f t="shared" si="256"/>
        <v>0</v>
      </c>
      <c r="WWE22" s="1954">
        <f t="shared" si="256"/>
        <v>0</v>
      </c>
      <c r="WWF22" s="1954">
        <f t="shared" si="256"/>
        <v>0</v>
      </c>
      <c r="WWG22" s="1954">
        <f t="shared" si="256"/>
        <v>0</v>
      </c>
      <c r="WWH22" s="1954">
        <f t="shared" si="256"/>
        <v>0</v>
      </c>
      <c r="WWI22" s="1954">
        <f t="shared" si="256"/>
        <v>0</v>
      </c>
      <c r="WWJ22" s="1954">
        <f t="shared" si="256"/>
        <v>0</v>
      </c>
      <c r="WWK22" s="1954">
        <f t="shared" si="256"/>
        <v>0</v>
      </c>
      <c r="WWL22" s="1954">
        <f t="shared" si="256"/>
        <v>0</v>
      </c>
      <c r="WWM22" s="1954">
        <f t="shared" si="256"/>
        <v>0</v>
      </c>
      <c r="WWN22" s="1954">
        <f t="shared" si="256"/>
        <v>0</v>
      </c>
      <c r="WWO22" s="1954">
        <f t="shared" si="256"/>
        <v>0</v>
      </c>
      <c r="WWP22" s="1954">
        <f t="shared" si="256"/>
        <v>0</v>
      </c>
      <c r="WWQ22" s="1954">
        <f t="shared" si="256"/>
        <v>0</v>
      </c>
      <c r="WWR22" s="1954">
        <f t="shared" si="256"/>
        <v>0</v>
      </c>
      <c r="WWS22" s="1954">
        <f t="shared" si="256"/>
        <v>0</v>
      </c>
      <c r="WWT22" s="1954">
        <f t="shared" si="256"/>
        <v>0</v>
      </c>
      <c r="WWU22" s="1954">
        <f t="shared" si="256"/>
        <v>0</v>
      </c>
      <c r="WWV22" s="1954">
        <f t="shared" si="256"/>
        <v>0</v>
      </c>
      <c r="WWW22" s="1954">
        <f t="shared" si="256"/>
        <v>0</v>
      </c>
      <c r="WWX22" s="1954">
        <f t="shared" si="256"/>
        <v>0</v>
      </c>
      <c r="WWY22" s="1954">
        <f t="shared" si="256"/>
        <v>0</v>
      </c>
      <c r="WWZ22" s="1954">
        <f t="shared" si="256"/>
        <v>0</v>
      </c>
      <c r="WXA22" s="1954">
        <f t="shared" si="256"/>
        <v>0</v>
      </c>
      <c r="WXB22" s="1954">
        <f t="shared" si="256"/>
        <v>0</v>
      </c>
      <c r="WXC22" s="1954">
        <f t="shared" si="256"/>
        <v>0</v>
      </c>
      <c r="WXD22" s="1954">
        <f t="shared" si="256"/>
        <v>0</v>
      </c>
      <c r="WXE22" s="1954">
        <f t="shared" si="256"/>
        <v>0</v>
      </c>
      <c r="WXF22" s="1954">
        <f t="shared" si="256"/>
        <v>0</v>
      </c>
      <c r="WXG22" s="1954">
        <f t="shared" si="256"/>
        <v>0</v>
      </c>
      <c r="WXH22" s="1954">
        <f t="shared" si="256"/>
        <v>0</v>
      </c>
      <c r="WXI22" s="1954">
        <f t="shared" si="256"/>
        <v>0</v>
      </c>
      <c r="WXJ22" s="1954">
        <f t="shared" si="256"/>
        <v>0</v>
      </c>
      <c r="WXK22" s="1954">
        <f t="shared" si="256"/>
        <v>0</v>
      </c>
      <c r="WXL22" s="1954">
        <f t="shared" si="256"/>
        <v>0</v>
      </c>
      <c r="WXM22" s="1954">
        <f t="shared" si="256"/>
        <v>0</v>
      </c>
      <c r="WXN22" s="1954">
        <f t="shared" si="256"/>
        <v>0</v>
      </c>
      <c r="WXO22" s="1954">
        <f t="shared" si="256"/>
        <v>0</v>
      </c>
      <c r="WXP22" s="1954">
        <f t="shared" si="256"/>
        <v>0</v>
      </c>
      <c r="WXQ22" s="1954">
        <f t="shared" si="256"/>
        <v>0</v>
      </c>
      <c r="WXR22" s="1954">
        <f t="shared" si="256"/>
        <v>0</v>
      </c>
      <c r="WXS22" s="1954">
        <f t="shared" si="256"/>
        <v>0</v>
      </c>
      <c r="WXT22" s="1954">
        <f t="shared" si="256"/>
        <v>0</v>
      </c>
      <c r="WXU22" s="1954">
        <f t="shared" si="256"/>
        <v>0</v>
      </c>
      <c r="WXV22" s="1954">
        <f t="shared" si="256"/>
        <v>0</v>
      </c>
      <c r="WXW22" s="1954">
        <f t="shared" si="256"/>
        <v>0</v>
      </c>
      <c r="WXX22" s="1954">
        <f t="shared" si="256"/>
        <v>0</v>
      </c>
      <c r="WXY22" s="1954">
        <f t="shared" si="256"/>
        <v>0</v>
      </c>
      <c r="WXZ22" s="1954">
        <f t="shared" si="256"/>
        <v>0</v>
      </c>
      <c r="WYA22" s="1954">
        <f t="shared" si="256"/>
        <v>0</v>
      </c>
      <c r="WYB22" s="1954">
        <f t="shared" si="256"/>
        <v>0</v>
      </c>
      <c r="WYC22" s="1954">
        <f t="shared" si="256"/>
        <v>0</v>
      </c>
      <c r="WYD22" s="1954">
        <f t="shared" si="256"/>
        <v>0</v>
      </c>
      <c r="WYE22" s="1954">
        <f t="shared" ref="WYE22:XAP22" si="257">IF(AND(WYE$26="End of period",WYE$25="Revenue"),WYE9,0)</f>
        <v>0</v>
      </c>
      <c r="WYF22" s="1954">
        <f t="shared" si="257"/>
        <v>0</v>
      </c>
      <c r="WYG22" s="1954">
        <f t="shared" si="257"/>
        <v>0</v>
      </c>
      <c r="WYH22" s="1954">
        <f t="shared" si="257"/>
        <v>0</v>
      </c>
      <c r="WYI22" s="1954">
        <f t="shared" si="257"/>
        <v>0</v>
      </c>
      <c r="WYJ22" s="1954">
        <f t="shared" si="257"/>
        <v>0</v>
      </c>
      <c r="WYK22" s="1954">
        <f t="shared" si="257"/>
        <v>0</v>
      </c>
      <c r="WYL22" s="1954">
        <f t="shared" si="257"/>
        <v>0</v>
      </c>
      <c r="WYM22" s="1954">
        <f t="shared" si="257"/>
        <v>0</v>
      </c>
      <c r="WYN22" s="1954">
        <f t="shared" si="257"/>
        <v>0</v>
      </c>
      <c r="WYO22" s="1954">
        <f t="shared" si="257"/>
        <v>0</v>
      </c>
      <c r="WYP22" s="1954">
        <f t="shared" si="257"/>
        <v>0</v>
      </c>
      <c r="WYQ22" s="1954">
        <f t="shared" si="257"/>
        <v>0</v>
      </c>
      <c r="WYR22" s="1954">
        <f t="shared" si="257"/>
        <v>0</v>
      </c>
      <c r="WYS22" s="1954">
        <f t="shared" si="257"/>
        <v>0</v>
      </c>
      <c r="WYT22" s="1954">
        <f t="shared" si="257"/>
        <v>0</v>
      </c>
      <c r="WYU22" s="1954">
        <f t="shared" si="257"/>
        <v>0</v>
      </c>
      <c r="WYV22" s="1954">
        <f t="shared" si="257"/>
        <v>0</v>
      </c>
      <c r="WYW22" s="1954">
        <f t="shared" si="257"/>
        <v>0</v>
      </c>
      <c r="WYX22" s="1954">
        <f t="shared" si="257"/>
        <v>0</v>
      </c>
      <c r="WYY22" s="1954">
        <f t="shared" si="257"/>
        <v>0</v>
      </c>
      <c r="WYZ22" s="1954">
        <f t="shared" si="257"/>
        <v>0</v>
      </c>
      <c r="WZA22" s="1954">
        <f t="shared" si="257"/>
        <v>0</v>
      </c>
      <c r="WZB22" s="1954">
        <f t="shared" si="257"/>
        <v>0</v>
      </c>
      <c r="WZC22" s="1954">
        <f t="shared" si="257"/>
        <v>0</v>
      </c>
      <c r="WZD22" s="1954">
        <f t="shared" si="257"/>
        <v>0</v>
      </c>
      <c r="WZE22" s="1954">
        <f t="shared" si="257"/>
        <v>0</v>
      </c>
      <c r="WZF22" s="1954">
        <f t="shared" si="257"/>
        <v>0</v>
      </c>
      <c r="WZG22" s="1954">
        <f t="shared" si="257"/>
        <v>0</v>
      </c>
      <c r="WZH22" s="1954">
        <f t="shared" si="257"/>
        <v>0</v>
      </c>
      <c r="WZI22" s="1954">
        <f t="shared" si="257"/>
        <v>0</v>
      </c>
      <c r="WZJ22" s="1954">
        <f t="shared" si="257"/>
        <v>0</v>
      </c>
      <c r="WZK22" s="1954">
        <f t="shared" si="257"/>
        <v>0</v>
      </c>
      <c r="WZL22" s="1954">
        <f t="shared" si="257"/>
        <v>0</v>
      </c>
      <c r="WZM22" s="1954">
        <f t="shared" si="257"/>
        <v>0</v>
      </c>
      <c r="WZN22" s="1954">
        <f t="shared" si="257"/>
        <v>0</v>
      </c>
      <c r="WZO22" s="1954">
        <f t="shared" si="257"/>
        <v>0</v>
      </c>
      <c r="WZP22" s="1954">
        <f t="shared" si="257"/>
        <v>0</v>
      </c>
      <c r="WZQ22" s="1954">
        <f t="shared" si="257"/>
        <v>0</v>
      </c>
      <c r="WZR22" s="1954">
        <f t="shared" si="257"/>
        <v>0</v>
      </c>
      <c r="WZS22" s="1954">
        <f t="shared" si="257"/>
        <v>0</v>
      </c>
      <c r="WZT22" s="1954">
        <f t="shared" si="257"/>
        <v>0</v>
      </c>
      <c r="WZU22" s="1954">
        <f t="shared" si="257"/>
        <v>0</v>
      </c>
      <c r="WZV22" s="1954">
        <f t="shared" si="257"/>
        <v>0</v>
      </c>
      <c r="WZW22" s="1954">
        <f t="shared" si="257"/>
        <v>0</v>
      </c>
      <c r="WZX22" s="1954">
        <f t="shared" si="257"/>
        <v>0</v>
      </c>
      <c r="WZY22" s="1954">
        <f t="shared" si="257"/>
        <v>0</v>
      </c>
      <c r="WZZ22" s="1954">
        <f t="shared" si="257"/>
        <v>0</v>
      </c>
      <c r="XAA22" s="1954">
        <f t="shared" si="257"/>
        <v>0</v>
      </c>
      <c r="XAB22" s="1954">
        <f t="shared" si="257"/>
        <v>0</v>
      </c>
      <c r="XAC22" s="1954">
        <f t="shared" si="257"/>
        <v>0</v>
      </c>
      <c r="XAD22" s="1954">
        <f t="shared" si="257"/>
        <v>0</v>
      </c>
      <c r="XAE22" s="1954">
        <f t="shared" si="257"/>
        <v>0</v>
      </c>
      <c r="XAF22" s="1954">
        <f t="shared" si="257"/>
        <v>0</v>
      </c>
      <c r="XAG22" s="1954">
        <f t="shared" si="257"/>
        <v>0</v>
      </c>
      <c r="XAH22" s="1954">
        <f t="shared" si="257"/>
        <v>0</v>
      </c>
      <c r="XAI22" s="1954">
        <f t="shared" si="257"/>
        <v>0</v>
      </c>
      <c r="XAJ22" s="1954">
        <f t="shared" si="257"/>
        <v>0</v>
      </c>
      <c r="XAK22" s="1954">
        <f t="shared" si="257"/>
        <v>0</v>
      </c>
      <c r="XAL22" s="1954">
        <f t="shared" si="257"/>
        <v>0</v>
      </c>
      <c r="XAM22" s="1954">
        <f t="shared" si="257"/>
        <v>0</v>
      </c>
      <c r="XAN22" s="1954">
        <f t="shared" si="257"/>
        <v>0</v>
      </c>
      <c r="XAO22" s="1954">
        <f t="shared" si="257"/>
        <v>0</v>
      </c>
      <c r="XAP22" s="1954">
        <f t="shared" si="257"/>
        <v>0</v>
      </c>
      <c r="XAQ22" s="1954">
        <f t="shared" ref="XAQ22:XDB22" si="258">IF(AND(XAQ$26="End of period",XAQ$25="Revenue"),XAQ9,0)</f>
        <v>0</v>
      </c>
      <c r="XAR22" s="1954">
        <f t="shared" si="258"/>
        <v>0</v>
      </c>
      <c r="XAS22" s="1954">
        <f t="shared" si="258"/>
        <v>0</v>
      </c>
      <c r="XAT22" s="1954">
        <f t="shared" si="258"/>
        <v>0</v>
      </c>
      <c r="XAU22" s="1954">
        <f t="shared" si="258"/>
        <v>0</v>
      </c>
      <c r="XAV22" s="1954">
        <f t="shared" si="258"/>
        <v>0</v>
      </c>
      <c r="XAW22" s="1954">
        <f t="shared" si="258"/>
        <v>0</v>
      </c>
      <c r="XAX22" s="1954">
        <f t="shared" si="258"/>
        <v>0</v>
      </c>
      <c r="XAY22" s="1954">
        <f t="shared" si="258"/>
        <v>0</v>
      </c>
      <c r="XAZ22" s="1954">
        <f t="shared" si="258"/>
        <v>0</v>
      </c>
      <c r="XBA22" s="1954">
        <f t="shared" si="258"/>
        <v>0</v>
      </c>
      <c r="XBB22" s="1954">
        <f t="shared" si="258"/>
        <v>0</v>
      </c>
      <c r="XBC22" s="1954">
        <f t="shared" si="258"/>
        <v>0</v>
      </c>
      <c r="XBD22" s="1954">
        <f t="shared" si="258"/>
        <v>0</v>
      </c>
      <c r="XBE22" s="1954">
        <f t="shared" si="258"/>
        <v>0</v>
      </c>
      <c r="XBF22" s="1954">
        <f t="shared" si="258"/>
        <v>0</v>
      </c>
      <c r="XBG22" s="1954">
        <f t="shared" si="258"/>
        <v>0</v>
      </c>
      <c r="XBH22" s="1954">
        <f t="shared" si="258"/>
        <v>0</v>
      </c>
      <c r="XBI22" s="1954">
        <f t="shared" si="258"/>
        <v>0</v>
      </c>
      <c r="XBJ22" s="1954">
        <f t="shared" si="258"/>
        <v>0</v>
      </c>
      <c r="XBK22" s="1954">
        <f t="shared" si="258"/>
        <v>0</v>
      </c>
      <c r="XBL22" s="1954">
        <f t="shared" si="258"/>
        <v>0</v>
      </c>
      <c r="XBM22" s="1954">
        <f t="shared" si="258"/>
        <v>0</v>
      </c>
      <c r="XBN22" s="1954">
        <f t="shared" si="258"/>
        <v>0</v>
      </c>
      <c r="XBO22" s="1954">
        <f t="shared" si="258"/>
        <v>0</v>
      </c>
      <c r="XBP22" s="1954">
        <f t="shared" si="258"/>
        <v>0</v>
      </c>
      <c r="XBQ22" s="1954">
        <f t="shared" si="258"/>
        <v>0</v>
      </c>
      <c r="XBR22" s="1954">
        <f t="shared" si="258"/>
        <v>0</v>
      </c>
      <c r="XBS22" s="1954">
        <f t="shared" si="258"/>
        <v>0</v>
      </c>
      <c r="XBT22" s="1954">
        <f t="shared" si="258"/>
        <v>0</v>
      </c>
      <c r="XBU22" s="1954">
        <f t="shared" si="258"/>
        <v>0</v>
      </c>
      <c r="XBV22" s="1954">
        <f t="shared" si="258"/>
        <v>0</v>
      </c>
      <c r="XBW22" s="1954">
        <f t="shared" si="258"/>
        <v>0</v>
      </c>
      <c r="XBX22" s="1954">
        <f t="shared" si="258"/>
        <v>0</v>
      </c>
      <c r="XBY22" s="1954">
        <f t="shared" si="258"/>
        <v>0</v>
      </c>
      <c r="XBZ22" s="1954">
        <f t="shared" si="258"/>
        <v>0</v>
      </c>
      <c r="XCA22" s="1954">
        <f t="shared" si="258"/>
        <v>0</v>
      </c>
      <c r="XCB22" s="1954">
        <f t="shared" si="258"/>
        <v>0</v>
      </c>
      <c r="XCC22" s="1954">
        <f t="shared" si="258"/>
        <v>0</v>
      </c>
      <c r="XCD22" s="1954">
        <f t="shared" si="258"/>
        <v>0</v>
      </c>
      <c r="XCE22" s="1954">
        <f t="shared" si="258"/>
        <v>0</v>
      </c>
      <c r="XCF22" s="1954">
        <f t="shared" si="258"/>
        <v>0</v>
      </c>
      <c r="XCG22" s="1954">
        <f t="shared" si="258"/>
        <v>0</v>
      </c>
      <c r="XCH22" s="1954">
        <f t="shared" si="258"/>
        <v>0</v>
      </c>
      <c r="XCI22" s="1954">
        <f t="shared" si="258"/>
        <v>0</v>
      </c>
      <c r="XCJ22" s="1954">
        <f t="shared" si="258"/>
        <v>0</v>
      </c>
      <c r="XCK22" s="1954">
        <f t="shared" si="258"/>
        <v>0</v>
      </c>
      <c r="XCL22" s="1954">
        <f t="shared" si="258"/>
        <v>0</v>
      </c>
      <c r="XCM22" s="1954">
        <f t="shared" si="258"/>
        <v>0</v>
      </c>
      <c r="XCN22" s="1954">
        <f t="shared" si="258"/>
        <v>0</v>
      </c>
      <c r="XCO22" s="1954">
        <f t="shared" si="258"/>
        <v>0</v>
      </c>
      <c r="XCP22" s="1954">
        <f t="shared" si="258"/>
        <v>0</v>
      </c>
      <c r="XCQ22" s="1954">
        <f t="shared" si="258"/>
        <v>0</v>
      </c>
      <c r="XCR22" s="1954">
        <f t="shared" si="258"/>
        <v>0</v>
      </c>
      <c r="XCS22" s="1954">
        <f t="shared" si="258"/>
        <v>0</v>
      </c>
      <c r="XCT22" s="1954">
        <f t="shared" si="258"/>
        <v>0</v>
      </c>
      <c r="XCU22" s="1954">
        <f t="shared" si="258"/>
        <v>0</v>
      </c>
      <c r="XCV22" s="1954">
        <f t="shared" si="258"/>
        <v>0</v>
      </c>
      <c r="XCW22" s="1954">
        <f t="shared" si="258"/>
        <v>0</v>
      </c>
      <c r="XCX22" s="1954">
        <f t="shared" si="258"/>
        <v>0</v>
      </c>
      <c r="XCY22" s="1954">
        <f t="shared" si="258"/>
        <v>0</v>
      </c>
      <c r="XCZ22" s="1954">
        <f t="shared" si="258"/>
        <v>0</v>
      </c>
      <c r="XDA22" s="1954">
        <f t="shared" si="258"/>
        <v>0</v>
      </c>
      <c r="XDB22" s="1954">
        <f t="shared" si="258"/>
        <v>0</v>
      </c>
      <c r="XDC22" s="1954">
        <f t="shared" ref="XDC22:XFD22" si="259">IF(AND(XDC$26="End of period",XDC$25="Revenue"),XDC9,0)</f>
        <v>0</v>
      </c>
      <c r="XDD22" s="1954">
        <f t="shared" si="259"/>
        <v>0</v>
      </c>
      <c r="XDE22" s="1954">
        <f t="shared" si="259"/>
        <v>0</v>
      </c>
      <c r="XDF22" s="1954">
        <f t="shared" si="259"/>
        <v>0</v>
      </c>
      <c r="XDG22" s="1954">
        <f t="shared" si="259"/>
        <v>0</v>
      </c>
      <c r="XDH22" s="1954">
        <f t="shared" si="259"/>
        <v>0</v>
      </c>
      <c r="XDI22" s="1954">
        <f t="shared" si="259"/>
        <v>0</v>
      </c>
      <c r="XDJ22" s="1954">
        <f t="shared" si="259"/>
        <v>0</v>
      </c>
      <c r="XDK22" s="1954">
        <f t="shared" si="259"/>
        <v>0</v>
      </c>
      <c r="XDL22" s="1954">
        <f t="shared" si="259"/>
        <v>0</v>
      </c>
      <c r="XDM22" s="1954">
        <f t="shared" si="259"/>
        <v>0</v>
      </c>
      <c r="XDN22" s="1954">
        <f t="shared" si="259"/>
        <v>0</v>
      </c>
      <c r="XDO22" s="1954">
        <f t="shared" si="259"/>
        <v>0</v>
      </c>
      <c r="XDP22" s="1954">
        <f t="shared" si="259"/>
        <v>0</v>
      </c>
      <c r="XDQ22" s="1954">
        <f t="shared" si="259"/>
        <v>0</v>
      </c>
      <c r="XDR22" s="1954">
        <f t="shared" si="259"/>
        <v>0</v>
      </c>
      <c r="XDS22" s="1954">
        <f t="shared" si="259"/>
        <v>0</v>
      </c>
      <c r="XDT22" s="1954">
        <f t="shared" si="259"/>
        <v>0</v>
      </c>
      <c r="XDU22" s="1954">
        <f t="shared" si="259"/>
        <v>0</v>
      </c>
      <c r="XDV22" s="1954">
        <f t="shared" si="259"/>
        <v>0</v>
      </c>
      <c r="XDW22" s="1954">
        <f t="shared" si="259"/>
        <v>0</v>
      </c>
      <c r="XDX22" s="1954">
        <f t="shared" si="259"/>
        <v>0</v>
      </c>
      <c r="XDY22" s="1954">
        <f t="shared" si="259"/>
        <v>0</v>
      </c>
      <c r="XDZ22" s="1954">
        <f t="shared" si="259"/>
        <v>0</v>
      </c>
      <c r="XEA22" s="1954">
        <f t="shared" si="259"/>
        <v>0</v>
      </c>
      <c r="XEB22" s="1954">
        <f t="shared" si="259"/>
        <v>0</v>
      </c>
      <c r="XEC22" s="1954">
        <f t="shared" si="259"/>
        <v>0</v>
      </c>
      <c r="XED22" s="1954">
        <f t="shared" si="259"/>
        <v>0</v>
      </c>
      <c r="XEE22" s="1954">
        <f t="shared" si="259"/>
        <v>0</v>
      </c>
      <c r="XEF22" s="1954">
        <f t="shared" si="259"/>
        <v>0</v>
      </c>
      <c r="XEG22" s="1954">
        <f t="shared" si="259"/>
        <v>0</v>
      </c>
      <c r="XEH22" s="1954">
        <f t="shared" si="259"/>
        <v>0</v>
      </c>
      <c r="XEI22" s="1954">
        <f t="shared" si="259"/>
        <v>0</v>
      </c>
      <c r="XEJ22" s="1954">
        <f t="shared" si="259"/>
        <v>0</v>
      </c>
      <c r="XEK22" s="1954">
        <f t="shared" si="259"/>
        <v>0</v>
      </c>
      <c r="XEL22" s="1954">
        <f t="shared" si="259"/>
        <v>0</v>
      </c>
      <c r="XEM22" s="1954">
        <f t="shared" si="259"/>
        <v>0</v>
      </c>
      <c r="XEN22" s="1954">
        <f t="shared" si="259"/>
        <v>0</v>
      </c>
      <c r="XEO22" s="1954">
        <f t="shared" si="259"/>
        <v>0</v>
      </c>
      <c r="XEP22" s="1954">
        <f t="shared" si="259"/>
        <v>0</v>
      </c>
      <c r="XEQ22" s="1954">
        <f t="shared" si="259"/>
        <v>0</v>
      </c>
      <c r="XER22" s="1954">
        <f t="shared" si="259"/>
        <v>0</v>
      </c>
      <c r="XES22" s="1954">
        <f t="shared" si="259"/>
        <v>0</v>
      </c>
      <c r="XET22" s="1954">
        <f t="shared" si="259"/>
        <v>0</v>
      </c>
      <c r="XEU22" s="1954">
        <f t="shared" si="259"/>
        <v>0</v>
      </c>
      <c r="XEV22" s="1954">
        <f t="shared" si="259"/>
        <v>0</v>
      </c>
      <c r="XEW22" s="1954">
        <f t="shared" si="259"/>
        <v>0</v>
      </c>
      <c r="XEX22" s="1954">
        <f t="shared" si="259"/>
        <v>0</v>
      </c>
      <c r="XEY22" s="1954">
        <f t="shared" si="259"/>
        <v>0</v>
      </c>
      <c r="XEZ22" s="1954">
        <f t="shared" si="259"/>
        <v>0</v>
      </c>
      <c r="XFA22" s="1954">
        <f t="shared" si="259"/>
        <v>0</v>
      </c>
      <c r="XFB22" s="1954">
        <f t="shared" si="259"/>
        <v>0</v>
      </c>
      <c r="XFC22" s="1954">
        <f t="shared" si="259"/>
        <v>0</v>
      </c>
      <c r="XFD22" s="1954">
        <f t="shared" si="259"/>
        <v>0</v>
      </c>
    </row>
    <row r="23" spans="1:16384" s="171" customFormat="1" ht="14.4">
      <c r="A23" s="1353"/>
      <c r="B23" s="1353"/>
      <c r="C23" s="1353"/>
      <c r="D23" s="1353"/>
      <c r="E23" s="578" t="s">
        <v>1582</v>
      </c>
      <c r="F23" s="1367"/>
      <c r="G23" s="578" t="s">
        <v>700</v>
      </c>
      <c r="H23" s="1367"/>
      <c r="I23" s="1367"/>
      <c r="J23" s="1954">
        <f>IF(AND(J$26="End of period",J$25="Revenue"),J10,0)</f>
        <v>0</v>
      </c>
      <c r="K23" s="1954">
        <f t="shared" ref="K23:BV23" si="260">IF(AND(K$26="End of period",K$25="Revenue"),K10,0)</f>
        <v>0</v>
      </c>
      <c r="L23" s="1954">
        <f t="shared" si="260"/>
        <v>0</v>
      </c>
      <c r="M23" s="1954">
        <f t="shared" si="260"/>
        <v>0</v>
      </c>
      <c r="N23" s="1954">
        <f t="shared" si="260"/>
        <v>-2.8561000000000001</v>
      </c>
      <c r="O23" s="1954">
        <f t="shared" si="260"/>
        <v>-0.16750000000000001</v>
      </c>
      <c r="P23" s="1954">
        <f t="shared" si="260"/>
        <v>0</v>
      </c>
      <c r="Q23" s="1976">
        <f t="shared" si="260"/>
        <v>0</v>
      </c>
      <c r="R23" s="1954">
        <f t="shared" si="260"/>
        <v>0</v>
      </c>
      <c r="S23" s="1954">
        <f t="shared" si="260"/>
        <v>0</v>
      </c>
      <c r="T23" s="1954">
        <f t="shared" si="260"/>
        <v>0</v>
      </c>
      <c r="U23" s="1954">
        <f t="shared" si="260"/>
        <v>0</v>
      </c>
      <c r="V23" s="1954">
        <f t="shared" si="260"/>
        <v>0</v>
      </c>
      <c r="W23" s="1954">
        <f t="shared" si="260"/>
        <v>0</v>
      </c>
      <c r="X23" s="1954">
        <f t="shared" si="260"/>
        <v>0</v>
      </c>
      <c r="Y23" s="1954">
        <f t="shared" si="260"/>
        <v>0</v>
      </c>
      <c r="Z23" s="1954">
        <f t="shared" si="260"/>
        <v>0</v>
      </c>
      <c r="AA23" s="1954">
        <f t="shared" si="260"/>
        <v>0</v>
      </c>
      <c r="AB23" s="1954">
        <f t="shared" si="260"/>
        <v>0</v>
      </c>
      <c r="AC23" s="1954">
        <f t="shared" si="260"/>
        <v>0</v>
      </c>
      <c r="AD23" s="1954">
        <f t="shared" si="260"/>
        <v>0</v>
      </c>
      <c r="AE23" s="1954">
        <f t="shared" si="260"/>
        <v>0</v>
      </c>
      <c r="AF23" s="1954">
        <f t="shared" si="260"/>
        <v>0</v>
      </c>
      <c r="AG23" s="1954">
        <f t="shared" si="260"/>
        <v>0</v>
      </c>
      <c r="AH23" s="1954">
        <f t="shared" si="260"/>
        <v>0</v>
      </c>
      <c r="AI23" s="1954">
        <f t="shared" si="260"/>
        <v>0</v>
      </c>
      <c r="AJ23" s="1954">
        <f t="shared" si="260"/>
        <v>0</v>
      </c>
      <c r="AK23" s="1976">
        <f t="shared" si="260"/>
        <v>0</v>
      </c>
      <c r="AL23" s="1954">
        <f t="shared" si="260"/>
        <v>0</v>
      </c>
      <c r="AM23" s="1954">
        <f t="shared" si="260"/>
        <v>0</v>
      </c>
      <c r="AN23" s="1954">
        <f t="shared" si="260"/>
        <v>0</v>
      </c>
      <c r="AO23" s="1976">
        <f t="shared" si="260"/>
        <v>0</v>
      </c>
      <c r="AP23" s="1954">
        <f t="shared" si="260"/>
        <v>0</v>
      </c>
      <c r="AQ23" s="1954">
        <f t="shared" si="260"/>
        <v>0</v>
      </c>
      <c r="AR23" s="1954">
        <f t="shared" si="260"/>
        <v>0</v>
      </c>
      <c r="AS23" s="1954">
        <f t="shared" si="260"/>
        <v>0</v>
      </c>
      <c r="AT23" s="1954">
        <f t="shared" si="260"/>
        <v>0</v>
      </c>
      <c r="AU23" s="1954">
        <f t="shared" si="260"/>
        <v>0</v>
      </c>
      <c r="AV23" s="1954">
        <f t="shared" si="260"/>
        <v>0</v>
      </c>
      <c r="AW23" s="1954">
        <f t="shared" si="260"/>
        <v>0</v>
      </c>
      <c r="AX23" s="1954">
        <f t="shared" si="260"/>
        <v>0</v>
      </c>
      <c r="AY23" s="1954">
        <f t="shared" si="260"/>
        <v>0</v>
      </c>
      <c r="AZ23" s="1954">
        <f t="shared" si="260"/>
        <v>0</v>
      </c>
      <c r="BA23" s="1954">
        <f t="shared" si="260"/>
        <v>0</v>
      </c>
      <c r="BB23" s="1954">
        <f t="shared" si="260"/>
        <v>0</v>
      </c>
      <c r="BC23" s="1954">
        <f t="shared" si="260"/>
        <v>0</v>
      </c>
      <c r="BD23" s="1954">
        <f t="shared" si="260"/>
        <v>0</v>
      </c>
      <c r="BE23" s="1954">
        <f t="shared" si="260"/>
        <v>0</v>
      </c>
      <c r="BF23" s="1954">
        <f t="shared" si="260"/>
        <v>0</v>
      </c>
      <c r="BG23" s="1954">
        <f t="shared" si="260"/>
        <v>0</v>
      </c>
      <c r="BH23" s="1954">
        <f t="shared" si="260"/>
        <v>0</v>
      </c>
      <c r="BI23" s="1954">
        <f t="shared" si="260"/>
        <v>0</v>
      </c>
      <c r="BJ23" s="1954">
        <f t="shared" si="260"/>
        <v>0</v>
      </c>
      <c r="BK23" s="1954">
        <f t="shared" si="260"/>
        <v>0</v>
      </c>
      <c r="BL23" s="1954">
        <f t="shared" si="260"/>
        <v>0</v>
      </c>
      <c r="BM23" s="1954">
        <f t="shared" si="260"/>
        <v>0</v>
      </c>
      <c r="BN23" s="1954">
        <f t="shared" si="260"/>
        <v>0</v>
      </c>
      <c r="BO23" s="1954">
        <f t="shared" si="260"/>
        <v>0</v>
      </c>
      <c r="BP23" s="1954">
        <f t="shared" si="260"/>
        <v>0</v>
      </c>
      <c r="BQ23" s="1954">
        <f t="shared" si="260"/>
        <v>0</v>
      </c>
      <c r="BR23" s="1954">
        <f t="shared" si="260"/>
        <v>0</v>
      </c>
      <c r="BS23" s="1954">
        <f t="shared" si="260"/>
        <v>0</v>
      </c>
      <c r="BT23" s="1954">
        <f t="shared" si="260"/>
        <v>0</v>
      </c>
      <c r="BU23" s="1954">
        <f t="shared" si="260"/>
        <v>0</v>
      </c>
      <c r="BV23" s="1954">
        <f t="shared" si="260"/>
        <v>0</v>
      </c>
      <c r="BW23" s="1954">
        <f t="shared" ref="BW23:EH23" si="261">IF(AND(BW$26="End of period",BW$25="Revenue"),BW10,0)</f>
        <v>0</v>
      </c>
      <c r="BX23" s="1954">
        <f t="shared" si="261"/>
        <v>0</v>
      </c>
      <c r="BY23" s="1954">
        <f t="shared" si="261"/>
        <v>0</v>
      </c>
      <c r="BZ23" s="1954">
        <f t="shared" si="261"/>
        <v>0</v>
      </c>
      <c r="CA23" s="1954">
        <f t="shared" si="261"/>
        <v>0</v>
      </c>
      <c r="CB23" s="1954">
        <f t="shared" si="261"/>
        <v>0</v>
      </c>
      <c r="CC23" s="1954">
        <f t="shared" si="261"/>
        <v>0</v>
      </c>
      <c r="CD23" s="1954">
        <f t="shared" si="261"/>
        <v>0</v>
      </c>
      <c r="CE23" s="1954">
        <f t="shared" si="261"/>
        <v>0</v>
      </c>
      <c r="CF23" s="1954">
        <f t="shared" si="261"/>
        <v>0</v>
      </c>
      <c r="CG23" s="1954">
        <f t="shared" si="261"/>
        <v>0</v>
      </c>
      <c r="CH23" s="1954">
        <f t="shared" si="261"/>
        <v>0</v>
      </c>
      <c r="CI23" s="1954">
        <f t="shared" si="261"/>
        <v>0</v>
      </c>
      <c r="CJ23" s="1954">
        <f t="shared" si="261"/>
        <v>0</v>
      </c>
      <c r="CK23" s="1954">
        <f t="shared" si="261"/>
        <v>0</v>
      </c>
      <c r="CL23" s="1954">
        <f t="shared" si="261"/>
        <v>0</v>
      </c>
      <c r="CM23" s="1954">
        <f t="shared" si="261"/>
        <v>0</v>
      </c>
      <c r="CN23" s="1954">
        <f t="shared" si="261"/>
        <v>0</v>
      </c>
      <c r="CO23" s="1954">
        <f t="shared" si="261"/>
        <v>0</v>
      </c>
      <c r="CP23" s="1954">
        <f t="shared" si="261"/>
        <v>0</v>
      </c>
      <c r="CQ23" s="1954">
        <f t="shared" si="261"/>
        <v>0</v>
      </c>
      <c r="CR23" s="1954">
        <f t="shared" si="261"/>
        <v>0</v>
      </c>
      <c r="CS23" s="1954">
        <f t="shared" si="261"/>
        <v>0</v>
      </c>
      <c r="CT23" s="1954">
        <f t="shared" si="261"/>
        <v>0</v>
      </c>
      <c r="CU23" s="1954">
        <f t="shared" si="261"/>
        <v>0</v>
      </c>
      <c r="CV23" s="1954">
        <f t="shared" si="261"/>
        <v>0</v>
      </c>
      <c r="CW23" s="1954">
        <f t="shared" si="261"/>
        <v>0</v>
      </c>
      <c r="CX23" s="1954">
        <f t="shared" si="261"/>
        <v>0</v>
      </c>
      <c r="CY23" s="1954">
        <f t="shared" si="261"/>
        <v>0</v>
      </c>
      <c r="CZ23" s="1954">
        <f t="shared" si="261"/>
        <v>0</v>
      </c>
      <c r="DA23" s="1954">
        <f t="shared" si="261"/>
        <v>0</v>
      </c>
      <c r="DB23" s="1954">
        <f t="shared" si="261"/>
        <v>0</v>
      </c>
      <c r="DC23" s="1954">
        <f t="shared" si="261"/>
        <v>0</v>
      </c>
      <c r="DD23" s="1954">
        <f t="shared" si="261"/>
        <v>0</v>
      </c>
      <c r="DE23" s="1954">
        <f t="shared" si="261"/>
        <v>0</v>
      </c>
      <c r="DF23" s="1954">
        <f t="shared" si="261"/>
        <v>0</v>
      </c>
      <c r="DG23" s="1954">
        <f t="shared" si="261"/>
        <v>0</v>
      </c>
      <c r="DH23" s="1954">
        <f t="shared" si="261"/>
        <v>0</v>
      </c>
      <c r="DI23" s="1954">
        <f t="shared" si="261"/>
        <v>0</v>
      </c>
      <c r="DJ23" s="1954">
        <f t="shared" si="261"/>
        <v>0</v>
      </c>
      <c r="DK23" s="1954">
        <f t="shared" si="261"/>
        <v>0</v>
      </c>
      <c r="DL23" s="1954">
        <f t="shared" si="261"/>
        <v>0</v>
      </c>
      <c r="DM23" s="1954">
        <f t="shared" si="261"/>
        <v>0</v>
      </c>
      <c r="DN23" s="1954">
        <f t="shared" si="261"/>
        <v>0</v>
      </c>
      <c r="DO23" s="1954">
        <f t="shared" si="261"/>
        <v>0</v>
      </c>
      <c r="DP23" s="1954">
        <f t="shared" si="261"/>
        <v>0</v>
      </c>
      <c r="DQ23" s="1954">
        <f t="shared" si="261"/>
        <v>0</v>
      </c>
      <c r="DR23" s="1954">
        <f t="shared" si="261"/>
        <v>0</v>
      </c>
      <c r="DS23" s="1954">
        <f t="shared" si="261"/>
        <v>0</v>
      </c>
      <c r="DT23" s="1954">
        <f t="shared" si="261"/>
        <v>0</v>
      </c>
      <c r="DU23" s="1954">
        <f t="shared" si="261"/>
        <v>0</v>
      </c>
      <c r="DV23" s="1954">
        <f t="shared" si="261"/>
        <v>0</v>
      </c>
      <c r="DW23" s="1954">
        <f t="shared" si="261"/>
        <v>0</v>
      </c>
      <c r="DX23" s="1954">
        <f t="shared" si="261"/>
        <v>0</v>
      </c>
      <c r="DY23" s="1954">
        <f t="shared" si="261"/>
        <v>0</v>
      </c>
      <c r="DZ23" s="1954">
        <f t="shared" si="261"/>
        <v>0</v>
      </c>
      <c r="EA23" s="1954">
        <f t="shared" si="261"/>
        <v>0</v>
      </c>
      <c r="EB23" s="1954">
        <f t="shared" si="261"/>
        <v>0</v>
      </c>
      <c r="EC23" s="1954">
        <f t="shared" si="261"/>
        <v>0</v>
      </c>
      <c r="ED23" s="1954">
        <f t="shared" si="261"/>
        <v>0</v>
      </c>
      <c r="EE23" s="1954">
        <f t="shared" si="261"/>
        <v>0</v>
      </c>
      <c r="EF23" s="1954">
        <f t="shared" si="261"/>
        <v>0</v>
      </c>
      <c r="EG23" s="1954">
        <f t="shared" si="261"/>
        <v>0</v>
      </c>
      <c r="EH23" s="1954">
        <f t="shared" si="261"/>
        <v>0</v>
      </c>
      <c r="EI23" s="1954">
        <f t="shared" ref="EI23:GT23" si="262">IF(AND(EI$26="End of period",EI$25="Revenue"),EI10,0)</f>
        <v>0</v>
      </c>
      <c r="EJ23" s="1954">
        <f t="shared" si="262"/>
        <v>0</v>
      </c>
      <c r="EK23" s="1954">
        <f t="shared" si="262"/>
        <v>0</v>
      </c>
      <c r="EL23" s="1954">
        <f t="shared" si="262"/>
        <v>0</v>
      </c>
      <c r="EM23" s="1954">
        <f t="shared" si="262"/>
        <v>0</v>
      </c>
      <c r="EN23" s="1954">
        <f t="shared" si="262"/>
        <v>0</v>
      </c>
      <c r="EO23" s="1954">
        <f t="shared" si="262"/>
        <v>0</v>
      </c>
      <c r="EP23" s="1954">
        <f t="shared" si="262"/>
        <v>0</v>
      </c>
      <c r="EQ23" s="1954">
        <f t="shared" si="262"/>
        <v>0</v>
      </c>
      <c r="ER23" s="1954">
        <f t="shared" si="262"/>
        <v>0</v>
      </c>
      <c r="ES23" s="1954">
        <f t="shared" si="262"/>
        <v>0</v>
      </c>
      <c r="ET23" s="1954">
        <f t="shared" si="262"/>
        <v>0</v>
      </c>
      <c r="EU23" s="1954">
        <f t="shared" si="262"/>
        <v>0</v>
      </c>
      <c r="EV23" s="1954">
        <f t="shared" si="262"/>
        <v>0</v>
      </c>
      <c r="EW23" s="1954">
        <f t="shared" si="262"/>
        <v>0</v>
      </c>
      <c r="EX23" s="1954">
        <f t="shared" si="262"/>
        <v>0</v>
      </c>
      <c r="EY23" s="1954">
        <f t="shared" si="262"/>
        <v>0</v>
      </c>
      <c r="EZ23" s="1954">
        <f t="shared" si="262"/>
        <v>0</v>
      </c>
      <c r="FA23" s="1954">
        <f t="shared" si="262"/>
        <v>0</v>
      </c>
      <c r="FB23" s="1954">
        <f t="shared" si="262"/>
        <v>0</v>
      </c>
      <c r="FC23" s="1954">
        <f t="shared" si="262"/>
        <v>0</v>
      </c>
      <c r="FD23" s="1954">
        <f t="shared" si="262"/>
        <v>0</v>
      </c>
      <c r="FE23" s="1954">
        <f t="shared" si="262"/>
        <v>0</v>
      </c>
      <c r="FF23" s="1954">
        <f t="shared" si="262"/>
        <v>0</v>
      </c>
      <c r="FG23" s="1954">
        <f t="shared" si="262"/>
        <v>0</v>
      </c>
      <c r="FH23" s="1954">
        <f t="shared" si="262"/>
        <v>0</v>
      </c>
      <c r="FI23" s="1954">
        <f t="shared" si="262"/>
        <v>0</v>
      </c>
      <c r="FJ23" s="1954">
        <f t="shared" si="262"/>
        <v>0</v>
      </c>
      <c r="FK23" s="1954">
        <f t="shared" si="262"/>
        <v>0</v>
      </c>
      <c r="FL23" s="1954">
        <f t="shared" si="262"/>
        <v>0</v>
      </c>
      <c r="FM23" s="1954">
        <f t="shared" si="262"/>
        <v>0</v>
      </c>
      <c r="FN23" s="1954">
        <f t="shared" si="262"/>
        <v>0</v>
      </c>
      <c r="FO23" s="1954">
        <f t="shared" si="262"/>
        <v>0</v>
      </c>
      <c r="FP23" s="1954">
        <f t="shared" si="262"/>
        <v>0</v>
      </c>
      <c r="FQ23" s="1954">
        <f t="shared" si="262"/>
        <v>0</v>
      </c>
      <c r="FR23" s="1954">
        <f t="shared" si="262"/>
        <v>0</v>
      </c>
      <c r="FS23" s="1954">
        <f t="shared" si="262"/>
        <v>0</v>
      </c>
      <c r="FT23" s="1954">
        <f t="shared" si="262"/>
        <v>0</v>
      </c>
      <c r="FU23" s="1954">
        <f t="shared" si="262"/>
        <v>0</v>
      </c>
      <c r="FV23" s="1954">
        <f t="shared" si="262"/>
        <v>0</v>
      </c>
      <c r="FW23" s="1954">
        <f t="shared" si="262"/>
        <v>0</v>
      </c>
      <c r="FX23" s="1954">
        <f t="shared" si="262"/>
        <v>0</v>
      </c>
      <c r="FY23" s="1954">
        <f t="shared" si="262"/>
        <v>0</v>
      </c>
      <c r="FZ23" s="1954">
        <f t="shared" si="262"/>
        <v>0</v>
      </c>
      <c r="GA23" s="1954">
        <f t="shared" si="262"/>
        <v>0</v>
      </c>
      <c r="GB23" s="1954">
        <f t="shared" si="262"/>
        <v>0</v>
      </c>
      <c r="GC23" s="1954">
        <f t="shared" si="262"/>
        <v>0</v>
      </c>
      <c r="GD23" s="1954">
        <f t="shared" si="262"/>
        <v>0</v>
      </c>
      <c r="GE23" s="1954">
        <f t="shared" si="262"/>
        <v>0</v>
      </c>
      <c r="GF23" s="1954">
        <f t="shared" si="262"/>
        <v>0</v>
      </c>
      <c r="GG23" s="1954">
        <f t="shared" si="262"/>
        <v>0</v>
      </c>
      <c r="GH23" s="1954">
        <f t="shared" si="262"/>
        <v>0</v>
      </c>
      <c r="GI23" s="1954">
        <f t="shared" si="262"/>
        <v>0</v>
      </c>
      <c r="GJ23" s="1954">
        <f t="shared" si="262"/>
        <v>0</v>
      </c>
      <c r="GK23" s="1954">
        <f t="shared" si="262"/>
        <v>0</v>
      </c>
      <c r="GL23" s="1954">
        <f t="shared" si="262"/>
        <v>0</v>
      </c>
      <c r="GM23" s="1954">
        <f t="shared" si="262"/>
        <v>0</v>
      </c>
      <c r="GN23" s="1954">
        <f t="shared" si="262"/>
        <v>0</v>
      </c>
      <c r="GO23" s="1954">
        <f t="shared" si="262"/>
        <v>0</v>
      </c>
      <c r="GP23" s="1954">
        <f t="shared" si="262"/>
        <v>0</v>
      </c>
      <c r="GQ23" s="1954">
        <f t="shared" si="262"/>
        <v>0</v>
      </c>
      <c r="GR23" s="1954">
        <f t="shared" si="262"/>
        <v>0</v>
      </c>
      <c r="GS23" s="1954">
        <f t="shared" si="262"/>
        <v>0</v>
      </c>
      <c r="GT23" s="1954">
        <f t="shared" si="262"/>
        <v>0</v>
      </c>
      <c r="GU23" s="1954">
        <f t="shared" ref="GU23:JF23" si="263">IF(AND(GU$26="End of period",GU$25="Revenue"),GU10,0)</f>
        <v>0</v>
      </c>
      <c r="GV23" s="1954">
        <f t="shared" si="263"/>
        <v>0</v>
      </c>
      <c r="GW23" s="1954">
        <f t="shared" si="263"/>
        <v>0</v>
      </c>
      <c r="GX23" s="1954">
        <f t="shared" si="263"/>
        <v>0</v>
      </c>
      <c r="GY23" s="1954">
        <f t="shared" si="263"/>
        <v>0</v>
      </c>
      <c r="GZ23" s="1954">
        <f t="shared" si="263"/>
        <v>0</v>
      </c>
      <c r="HA23" s="1954">
        <f t="shared" si="263"/>
        <v>0</v>
      </c>
      <c r="HB23" s="1954">
        <f t="shared" si="263"/>
        <v>0</v>
      </c>
      <c r="HC23" s="1954">
        <f t="shared" si="263"/>
        <v>0</v>
      </c>
      <c r="HD23" s="1954">
        <f t="shared" si="263"/>
        <v>0</v>
      </c>
      <c r="HE23" s="1954">
        <f t="shared" si="263"/>
        <v>0</v>
      </c>
      <c r="HF23" s="1954">
        <f t="shared" si="263"/>
        <v>0</v>
      </c>
      <c r="HG23" s="1954">
        <f t="shared" si="263"/>
        <v>0</v>
      </c>
      <c r="HH23" s="1954">
        <f t="shared" si="263"/>
        <v>0</v>
      </c>
      <c r="HI23" s="1954">
        <f t="shared" si="263"/>
        <v>0</v>
      </c>
      <c r="HJ23" s="1954">
        <f t="shared" si="263"/>
        <v>0</v>
      </c>
      <c r="HK23" s="1954">
        <f t="shared" si="263"/>
        <v>0</v>
      </c>
      <c r="HL23" s="1954">
        <f t="shared" si="263"/>
        <v>0</v>
      </c>
      <c r="HM23" s="1954">
        <f t="shared" si="263"/>
        <v>0</v>
      </c>
      <c r="HN23" s="1954">
        <f t="shared" si="263"/>
        <v>0</v>
      </c>
      <c r="HO23" s="1954">
        <f t="shared" si="263"/>
        <v>0</v>
      </c>
      <c r="HP23" s="1954">
        <f t="shared" si="263"/>
        <v>0</v>
      </c>
      <c r="HQ23" s="1954">
        <f t="shared" si="263"/>
        <v>0</v>
      </c>
      <c r="HR23" s="1954">
        <f t="shared" si="263"/>
        <v>0</v>
      </c>
      <c r="HS23" s="1954">
        <f t="shared" si="263"/>
        <v>0</v>
      </c>
      <c r="HT23" s="1954">
        <f t="shared" si="263"/>
        <v>0</v>
      </c>
      <c r="HU23" s="1954">
        <f t="shared" si="263"/>
        <v>0</v>
      </c>
      <c r="HV23" s="1954">
        <f t="shared" si="263"/>
        <v>0</v>
      </c>
      <c r="HW23" s="1954">
        <f t="shared" si="263"/>
        <v>0</v>
      </c>
      <c r="HX23" s="1954">
        <f t="shared" si="263"/>
        <v>0</v>
      </c>
      <c r="HY23" s="1954">
        <f t="shared" si="263"/>
        <v>0</v>
      </c>
      <c r="HZ23" s="1954">
        <f t="shared" si="263"/>
        <v>0</v>
      </c>
      <c r="IA23" s="1954">
        <f t="shared" si="263"/>
        <v>0</v>
      </c>
      <c r="IB23" s="1954">
        <f t="shared" si="263"/>
        <v>0</v>
      </c>
      <c r="IC23" s="1954">
        <f t="shared" si="263"/>
        <v>0</v>
      </c>
      <c r="ID23" s="1954">
        <f t="shared" si="263"/>
        <v>0</v>
      </c>
      <c r="IE23" s="1954">
        <f t="shared" si="263"/>
        <v>0</v>
      </c>
      <c r="IF23" s="1954">
        <f t="shared" si="263"/>
        <v>0</v>
      </c>
      <c r="IG23" s="1954">
        <f t="shared" si="263"/>
        <v>0</v>
      </c>
      <c r="IH23" s="1954">
        <f t="shared" si="263"/>
        <v>0</v>
      </c>
      <c r="II23" s="1954">
        <f t="shared" si="263"/>
        <v>0</v>
      </c>
      <c r="IJ23" s="1954">
        <f t="shared" si="263"/>
        <v>0</v>
      </c>
      <c r="IK23" s="1954">
        <f t="shared" si="263"/>
        <v>0</v>
      </c>
      <c r="IL23" s="1954">
        <f t="shared" si="263"/>
        <v>0</v>
      </c>
      <c r="IM23" s="1954">
        <f t="shared" si="263"/>
        <v>0</v>
      </c>
      <c r="IN23" s="1954">
        <f t="shared" si="263"/>
        <v>0</v>
      </c>
      <c r="IO23" s="1954">
        <f t="shared" si="263"/>
        <v>0</v>
      </c>
      <c r="IP23" s="1954">
        <f t="shared" si="263"/>
        <v>0</v>
      </c>
      <c r="IQ23" s="1954">
        <f t="shared" si="263"/>
        <v>0</v>
      </c>
      <c r="IR23" s="1954">
        <f t="shared" si="263"/>
        <v>0</v>
      </c>
      <c r="IS23" s="1954">
        <f t="shared" si="263"/>
        <v>0</v>
      </c>
      <c r="IT23" s="1954">
        <f t="shared" si="263"/>
        <v>0</v>
      </c>
      <c r="IU23" s="1954">
        <f t="shared" si="263"/>
        <v>0</v>
      </c>
      <c r="IV23" s="1954">
        <f t="shared" si="263"/>
        <v>0</v>
      </c>
      <c r="IW23" s="1954">
        <f t="shared" si="263"/>
        <v>0</v>
      </c>
      <c r="IX23" s="1954">
        <f t="shared" si="263"/>
        <v>0</v>
      </c>
      <c r="IY23" s="1954">
        <f t="shared" si="263"/>
        <v>0</v>
      </c>
      <c r="IZ23" s="1954">
        <f t="shared" si="263"/>
        <v>0</v>
      </c>
      <c r="JA23" s="1954">
        <f t="shared" si="263"/>
        <v>0</v>
      </c>
      <c r="JB23" s="1954">
        <f t="shared" si="263"/>
        <v>0</v>
      </c>
      <c r="JC23" s="1954">
        <f t="shared" si="263"/>
        <v>0</v>
      </c>
      <c r="JD23" s="1954">
        <f t="shared" si="263"/>
        <v>0</v>
      </c>
      <c r="JE23" s="1954">
        <f t="shared" si="263"/>
        <v>0</v>
      </c>
      <c r="JF23" s="1954">
        <f t="shared" si="263"/>
        <v>0</v>
      </c>
      <c r="JG23" s="1954">
        <f t="shared" ref="JG23:LR23" si="264">IF(AND(JG$26="End of period",JG$25="Revenue"),JG10,0)</f>
        <v>0</v>
      </c>
      <c r="JH23" s="1954">
        <f t="shared" si="264"/>
        <v>0</v>
      </c>
      <c r="JI23" s="1954">
        <f t="shared" si="264"/>
        <v>0</v>
      </c>
      <c r="JJ23" s="1954">
        <f t="shared" si="264"/>
        <v>0</v>
      </c>
      <c r="JK23" s="1954">
        <f t="shared" si="264"/>
        <v>0</v>
      </c>
      <c r="JL23" s="1954">
        <f t="shared" si="264"/>
        <v>0</v>
      </c>
      <c r="JM23" s="1954">
        <f t="shared" si="264"/>
        <v>0</v>
      </c>
      <c r="JN23" s="1954">
        <f t="shared" si="264"/>
        <v>0</v>
      </c>
      <c r="JO23" s="1954">
        <f t="shared" si="264"/>
        <v>0</v>
      </c>
      <c r="JP23" s="1954">
        <f t="shared" si="264"/>
        <v>0</v>
      </c>
      <c r="JQ23" s="1954">
        <f t="shared" si="264"/>
        <v>0</v>
      </c>
      <c r="JR23" s="1954">
        <f t="shared" si="264"/>
        <v>0</v>
      </c>
      <c r="JS23" s="1954">
        <f t="shared" si="264"/>
        <v>0</v>
      </c>
      <c r="JT23" s="1954">
        <f t="shared" si="264"/>
        <v>0</v>
      </c>
      <c r="JU23" s="1954">
        <f t="shared" si="264"/>
        <v>0</v>
      </c>
      <c r="JV23" s="1954">
        <f t="shared" si="264"/>
        <v>0</v>
      </c>
      <c r="JW23" s="1954">
        <f t="shared" si="264"/>
        <v>0</v>
      </c>
      <c r="JX23" s="1954">
        <f t="shared" si="264"/>
        <v>0</v>
      </c>
      <c r="JY23" s="1954">
        <f t="shared" si="264"/>
        <v>0</v>
      </c>
      <c r="JZ23" s="1954">
        <f t="shared" si="264"/>
        <v>0</v>
      </c>
      <c r="KA23" s="1954">
        <f t="shared" si="264"/>
        <v>0</v>
      </c>
      <c r="KB23" s="1954">
        <f t="shared" si="264"/>
        <v>0</v>
      </c>
      <c r="KC23" s="1954">
        <f t="shared" si="264"/>
        <v>0</v>
      </c>
      <c r="KD23" s="1954">
        <f t="shared" si="264"/>
        <v>0</v>
      </c>
      <c r="KE23" s="1954">
        <f t="shared" si="264"/>
        <v>0</v>
      </c>
      <c r="KF23" s="1954">
        <f t="shared" si="264"/>
        <v>0</v>
      </c>
      <c r="KG23" s="1954">
        <f t="shared" si="264"/>
        <v>0</v>
      </c>
      <c r="KH23" s="1954">
        <f t="shared" si="264"/>
        <v>0</v>
      </c>
      <c r="KI23" s="1954">
        <f t="shared" si="264"/>
        <v>0</v>
      </c>
      <c r="KJ23" s="1954">
        <f t="shared" si="264"/>
        <v>0</v>
      </c>
      <c r="KK23" s="1954">
        <f t="shared" si="264"/>
        <v>0</v>
      </c>
      <c r="KL23" s="1954">
        <f t="shared" si="264"/>
        <v>0</v>
      </c>
      <c r="KM23" s="1954">
        <f t="shared" si="264"/>
        <v>0</v>
      </c>
      <c r="KN23" s="1954">
        <f t="shared" si="264"/>
        <v>0</v>
      </c>
      <c r="KO23" s="1954">
        <f t="shared" si="264"/>
        <v>0</v>
      </c>
      <c r="KP23" s="1954">
        <f t="shared" si="264"/>
        <v>0</v>
      </c>
      <c r="KQ23" s="1954">
        <f t="shared" si="264"/>
        <v>0</v>
      </c>
      <c r="KR23" s="1954">
        <f t="shared" si="264"/>
        <v>0</v>
      </c>
      <c r="KS23" s="1954">
        <f t="shared" si="264"/>
        <v>0</v>
      </c>
      <c r="KT23" s="1954">
        <f t="shared" si="264"/>
        <v>0</v>
      </c>
      <c r="KU23" s="1954">
        <f t="shared" si="264"/>
        <v>0</v>
      </c>
      <c r="KV23" s="1954">
        <f t="shared" si="264"/>
        <v>0</v>
      </c>
      <c r="KW23" s="1954">
        <f t="shared" si="264"/>
        <v>0</v>
      </c>
      <c r="KX23" s="1954">
        <f t="shared" si="264"/>
        <v>0</v>
      </c>
      <c r="KY23" s="1954">
        <f t="shared" si="264"/>
        <v>0</v>
      </c>
      <c r="KZ23" s="1954">
        <f t="shared" si="264"/>
        <v>0</v>
      </c>
      <c r="LA23" s="1954">
        <f t="shared" si="264"/>
        <v>0</v>
      </c>
      <c r="LB23" s="1954">
        <f t="shared" si="264"/>
        <v>0</v>
      </c>
      <c r="LC23" s="1954">
        <f t="shared" si="264"/>
        <v>0</v>
      </c>
      <c r="LD23" s="1954">
        <f t="shared" si="264"/>
        <v>0</v>
      </c>
      <c r="LE23" s="1954">
        <f t="shared" si="264"/>
        <v>0</v>
      </c>
      <c r="LF23" s="1954">
        <f t="shared" si="264"/>
        <v>0</v>
      </c>
      <c r="LG23" s="1954">
        <f t="shared" si="264"/>
        <v>0</v>
      </c>
      <c r="LH23" s="1954">
        <f t="shared" si="264"/>
        <v>0</v>
      </c>
      <c r="LI23" s="1954">
        <f t="shared" si="264"/>
        <v>0</v>
      </c>
      <c r="LJ23" s="1954">
        <f t="shared" si="264"/>
        <v>0</v>
      </c>
      <c r="LK23" s="1954">
        <f t="shared" si="264"/>
        <v>0</v>
      </c>
      <c r="LL23" s="1954">
        <f t="shared" si="264"/>
        <v>0</v>
      </c>
      <c r="LM23" s="1954">
        <f t="shared" si="264"/>
        <v>0</v>
      </c>
      <c r="LN23" s="1954">
        <f t="shared" si="264"/>
        <v>0</v>
      </c>
      <c r="LO23" s="1954">
        <f t="shared" si="264"/>
        <v>0</v>
      </c>
      <c r="LP23" s="1954">
        <f t="shared" si="264"/>
        <v>0</v>
      </c>
      <c r="LQ23" s="1954">
        <f t="shared" si="264"/>
        <v>0</v>
      </c>
      <c r="LR23" s="1954">
        <f t="shared" si="264"/>
        <v>0</v>
      </c>
      <c r="LS23" s="1954">
        <f t="shared" ref="LS23:OD23" si="265">IF(AND(LS$26="End of period",LS$25="Revenue"),LS10,0)</f>
        <v>0</v>
      </c>
      <c r="LT23" s="1954">
        <f t="shared" si="265"/>
        <v>0</v>
      </c>
      <c r="LU23" s="1954">
        <f t="shared" si="265"/>
        <v>0</v>
      </c>
      <c r="LV23" s="1954">
        <f t="shared" si="265"/>
        <v>0</v>
      </c>
      <c r="LW23" s="1954">
        <f t="shared" si="265"/>
        <v>0</v>
      </c>
      <c r="LX23" s="1954">
        <f t="shared" si="265"/>
        <v>0</v>
      </c>
      <c r="LY23" s="1954">
        <f t="shared" si="265"/>
        <v>0</v>
      </c>
      <c r="LZ23" s="1954">
        <f t="shared" si="265"/>
        <v>0</v>
      </c>
      <c r="MA23" s="1954">
        <f t="shared" si="265"/>
        <v>0</v>
      </c>
      <c r="MB23" s="1954">
        <f t="shared" si="265"/>
        <v>0</v>
      </c>
      <c r="MC23" s="1954">
        <f t="shared" si="265"/>
        <v>0</v>
      </c>
      <c r="MD23" s="1954">
        <f t="shared" si="265"/>
        <v>0</v>
      </c>
      <c r="ME23" s="1954">
        <f t="shared" si="265"/>
        <v>0</v>
      </c>
      <c r="MF23" s="1954">
        <f t="shared" si="265"/>
        <v>0</v>
      </c>
      <c r="MG23" s="1954">
        <f t="shared" si="265"/>
        <v>0</v>
      </c>
      <c r="MH23" s="1954">
        <f t="shared" si="265"/>
        <v>0</v>
      </c>
      <c r="MI23" s="1954">
        <f t="shared" si="265"/>
        <v>0</v>
      </c>
      <c r="MJ23" s="1954">
        <f t="shared" si="265"/>
        <v>0</v>
      </c>
      <c r="MK23" s="1954">
        <f t="shared" si="265"/>
        <v>0</v>
      </c>
      <c r="ML23" s="1954">
        <f t="shared" si="265"/>
        <v>0</v>
      </c>
      <c r="MM23" s="1954">
        <f t="shared" si="265"/>
        <v>0</v>
      </c>
      <c r="MN23" s="1954">
        <f t="shared" si="265"/>
        <v>0</v>
      </c>
      <c r="MO23" s="1954">
        <f t="shared" si="265"/>
        <v>0</v>
      </c>
      <c r="MP23" s="1954">
        <f t="shared" si="265"/>
        <v>0</v>
      </c>
      <c r="MQ23" s="1954">
        <f t="shared" si="265"/>
        <v>0</v>
      </c>
      <c r="MR23" s="1954">
        <f t="shared" si="265"/>
        <v>0</v>
      </c>
      <c r="MS23" s="1954">
        <f t="shared" si="265"/>
        <v>0</v>
      </c>
      <c r="MT23" s="1954">
        <f t="shared" si="265"/>
        <v>0</v>
      </c>
      <c r="MU23" s="1954">
        <f t="shared" si="265"/>
        <v>0</v>
      </c>
      <c r="MV23" s="1954">
        <f t="shared" si="265"/>
        <v>0</v>
      </c>
      <c r="MW23" s="1954">
        <f t="shared" si="265"/>
        <v>0</v>
      </c>
      <c r="MX23" s="1954">
        <f t="shared" si="265"/>
        <v>0</v>
      </c>
      <c r="MY23" s="1954">
        <f t="shared" si="265"/>
        <v>0</v>
      </c>
      <c r="MZ23" s="1954">
        <f t="shared" si="265"/>
        <v>0</v>
      </c>
      <c r="NA23" s="1954">
        <f t="shared" si="265"/>
        <v>0</v>
      </c>
      <c r="NB23" s="1954">
        <f t="shared" si="265"/>
        <v>0</v>
      </c>
      <c r="NC23" s="1954">
        <f t="shared" si="265"/>
        <v>0</v>
      </c>
      <c r="ND23" s="1954">
        <f t="shared" si="265"/>
        <v>0</v>
      </c>
      <c r="NE23" s="1954">
        <f t="shared" si="265"/>
        <v>0</v>
      </c>
      <c r="NF23" s="1954">
        <f t="shared" si="265"/>
        <v>0</v>
      </c>
      <c r="NG23" s="1954">
        <f t="shared" si="265"/>
        <v>0</v>
      </c>
      <c r="NH23" s="1954">
        <f t="shared" si="265"/>
        <v>0</v>
      </c>
      <c r="NI23" s="1954">
        <f t="shared" si="265"/>
        <v>0</v>
      </c>
      <c r="NJ23" s="1954">
        <f t="shared" si="265"/>
        <v>0</v>
      </c>
      <c r="NK23" s="1954">
        <f t="shared" si="265"/>
        <v>0</v>
      </c>
      <c r="NL23" s="1954">
        <f t="shared" si="265"/>
        <v>0</v>
      </c>
      <c r="NM23" s="1954">
        <f t="shared" si="265"/>
        <v>0</v>
      </c>
      <c r="NN23" s="1954">
        <f t="shared" si="265"/>
        <v>0</v>
      </c>
      <c r="NO23" s="1954">
        <f t="shared" si="265"/>
        <v>0</v>
      </c>
      <c r="NP23" s="1954">
        <f t="shared" si="265"/>
        <v>0</v>
      </c>
      <c r="NQ23" s="1954">
        <f t="shared" si="265"/>
        <v>0</v>
      </c>
      <c r="NR23" s="1954">
        <f t="shared" si="265"/>
        <v>0</v>
      </c>
      <c r="NS23" s="1954">
        <f t="shared" si="265"/>
        <v>0</v>
      </c>
      <c r="NT23" s="1954">
        <f t="shared" si="265"/>
        <v>0</v>
      </c>
      <c r="NU23" s="1954">
        <f t="shared" si="265"/>
        <v>0</v>
      </c>
      <c r="NV23" s="1954">
        <f t="shared" si="265"/>
        <v>0</v>
      </c>
      <c r="NW23" s="1954">
        <f t="shared" si="265"/>
        <v>0</v>
      </c>
      <c r="NX23" s="1954">
        <f t="shared" si="265"/>
        <v>0</v>
      </c>
      <c r="NY23" s="1954">
        <f t="shared" si="265"/>
        <v>0</v>
      </c>
      <c r="NZ23" s="1954">
        <f t="shared" si="265"/>
        <v>0</v>
      </c>
      <c r="OA23" s="1954">
        <f t="shared" si="265"/>
        <v>0</v>
      </c>
      <c r="OB23" s="1954">
        <f t="shared" si="265"/>
        <v>0</v>
      </c>
      <c r="OC23" s="1954">
        <f t="shared" si="265"/>
        <v>0</v>
      </c>
      <c r="OD23" s="1954">
        <f t="shared" si="265"/>
        <v>0</v>
      </c>
      <c r="OE23" s="1954">
        <f t="shared" ref="OE23:QP23" si="266">IF(AND(OE$26="End of period",OE$25="Revenue"),OE10,0)</f>
        <v>0</v>
      </c>
      <c r="OF23" s="1954">
        <f t="shared" si="266"/>
        <v>0</v>
      </c>
      <c r="OG23" s="1954">
        <f t="shared" si="266"/>
        <v>0</v>
      </c>
      <c r="OH23" s="1954">
        <f t="shared" si="266"/>
        <v>0</v>
      </c>
      <c r="OI23" s="1954">
        <f t="shared" si="266"/>
        <v>0</v>
      </c>
      <c r="OJ23" s="1954">
        <f t="shared" si="266"/>
        <v>0</v>
      </c>
      <c r="OK23" s="1954">
        <f t="shared" si="266"/>
        <v>0</v>
      </c>
      <c r="OL23" s="1954">
        <f t="shared" si="266"/>
        <v>0</v>
      </c>
      <c r="OM23" s="1954">
        <f t="shared" si="266"/>
        <v>0</v>
      </c>
      <c r="ON23" s="1954">
        <f t="shared" si="266"/>
        <v>0</v>
      </c>
      <c r="OO23" s="1954">
        <f t="shared" si="266"/>
        <v>0</v>
      </c>
      <c r="OP23" s="1954">
        <f t="shared" si="266"/>
        <v>0</v>
      </c>
      <c r="OQ23" s="1954">
        <f t="shared" si="266"/>
        <v>0</v>
      </c>
      <c r="OR23" s="1954">
        <f t="shared" si="266"/>
        <v>0</v>
      </c>
      <c r="OS23" s="1954">
        <f t="shared" si="266"/>
        <v>0</v>
      </c>
      <c r="OT23" s="1954">
        <f t="shared" si="266"/>
        <v>0</v>
      </c>
      <c r="OU23" s="1954">
        <f t="shared" si="266"/>
        <v>0</v>
      </c>
      <c r="OV23" s="1954">
        <f t="shared" si="266"/>
        <v>0</v>
      </c>
      <c r="OW23" s="1954">
        <f t="shared" si="266"/>
        <v>0</v>
      </c>
      <c r="OX23" s="1954">
        <f t="shared" si="266"/>
        <v>0</v>
      </c>
      <c r="OY23" s="1954">
        <f t="shared" si="266"/>
        <v>0</v>
      </c>
      <c r="OZ23" s="1954">
        <f t="shared" si="266"/>
        <v>0</v>
      </c>
      <c r="PA23" s="1954">
        <f t="shared" si="266"/>
        <v>0</v>
      </c>
      <c r="PB23" s="1954">
        <f t="shared" si="266"/>
        <v>0</v>
      </c>
      <c r="PC23" s="1954">
        <f t="shared" si="266"/>
        <v>0</v>
      </c>
      <c r="PD23" s="1954">
        <f t="shared" si="266"/>
        <v>0</v>
      </c>
      <c r="PE23" s="1954">
        <f t="shared" si="266"/>
        <v>0</v>
      </c>
      <c r="PF23" s="1954">
        <f t="shared" si="266"/>
        <v>0</v>
      </c>
      <c r="PG23" s="1954">
        <f t="shared" si="266"/>
        <v>0</v>
      </c>
      <c r="PH23" s="1954">
        <f t="shared" si="266"/>
        <v>0</v>
      </c>
      <c r="PI23" s="1954">
        <f t="shared" si="266"/>
        <v>0</v>
      </c>
      <c r="PJ23" s="1954">
        <f t="shared" si="266"/>
        <v>0</v>
      </c>
      <c r="PK23" s="1954">
        <f t="shared" si="266"/>
        <v>0</v>
      </c>
      <c r="PL23" s="1954">
        <f t="shared" si="266"/>
        <v>0</v>
      </c>
      <c r="PM23" s="1954">
        <f t="shared" si="266"/>
        <v>0</v>
      </c>
      <c r="PN23" s="1954">
        <f t="shared" si="266"/>
        <v>0</v>
      </c>
      <c r="PO23" s="1954">
        <f t="shared" si="266"/>
        <v>0</v>
      </c>
      <c r="PP23" s="1954">
        <f t="shared" si="266"/>
        <v>0</v>
      </c>
      <c r="PQ23" s="1954">
        <f t="shared" si="266"/>
        <v>0</v>
      </c>
      <c r="PR23" s="1954">
        <f t="shared" si="266"/>
        <v>0</v>
      </c>
      <c r="PS23" s="1954">
        <f t="shared" si="266"/>
        <v>0</v>
      </c>
      <c r="PT23" s="1954">
        <f t="shared" si="266"/>
        <v>0</v>
      </c>
      <c r="PU23" s="1954">
        <f t="shared" si="266"/>
        <v>0</v>
      </c>
      <c r="PV23" s="1954">
        <f t="shared" si="266"/>
        <v>0</v>
      </c>
      <c r="PW23" s="1954">
        <f t="shared" si="266"/>
        <v>0</v>
      </c>
      <c r="PX23" s="1954">
        <f t="shared" si="266"/>
        <v>0</v>
      </c>
      <c r="PY23" s="1954">
        <f t="shared" si="266"/>
        <v>0</v>
      </c>
      <c r="PZ23" s="1954">
        <f t="shared" si="266"/>
        <v>0</v>
      </c>
      <c r="QA23" s="1954">
        <f t="shared" si="266"/>
        <v>0</v>
      </c>
      <c r="QB23" s="1954">
        <f t="shared" si="266"/>
        <v>0</v>
      </c>
      <c r="QC23" s="1954">
        <f t="shared" si="266"/>
        <v>0</v>
      </c>
      <c r="QD23" s="1954">
        <f t="shared" si="266"/>
        <v>0</v>
      </c>
      <c r="QE23" s="1954">
        <f t="shared" si="266"/>
        <v>0</v>
      </c>
      <c r="QF23" s="1954">
        <f t="shared" si="266"/>
        <v>0</v>
      </c>
      <c r="QG23" s="1954">
        <f t="shared" si="266"/>
        <v>0</v>
      </c>
      <c r="QH23" s="1954">
        <f t="shared" si="266"/>
        <v>0</v>
      </c>
      <c r="QI23" s="1954">
        <f t="shared" si="266"/>
        <v>0</v>
      </c>
      <c r="QJ23" s="1954">
        <f t="shared" si="266"/>
        <v>0</v>
      </c>
      <c r="QK23" s="1954">
        <f t="shared" si="266"/>
        <v>0</v>
      </c>
      <c r="QL23" s="1954">
        <f t="shared" si="266"/>
        <v>0</v>
      </c>
      <c r="QM23" s="1954">
        <f t="shared" si="266"/>
        <v>0</v>
      </c>
      <c r="QN23" s="1954">
        <f t="shared" si="266"/>
        <v>0</v>
      </c>
      <c r="QO23" s="1954">
        <f t="shared" si="266"/>
        <v>0</v>
      </c>
      <c r="QP23" s="1954">
        <f t="shared" si="266"/>
        <v>0</v>
      </c>
      <c r="QQ23" s="1954">
        <f t="shared" ref="QQ23:TB23" si="267">IF(AND(QQ$26="End of period",QQ$25="Revenue"),QQ10,0)</f>
        <v>0</v>
      </c>
      <c r="QR23" s="1954">
        <f t="shared" si="267"/>
        <v>0</v>
      </c>
      <c r="QS23" s="1954">
        <f t="shared" si="267"/>
        <v>0</v>
      </c>
      <c r="QT23" s="1954">
        <f t="shared" si="267"/>
        <v>0</v>
      </c>
      <c r="QU23" s="1954">
        <f t="shared" si="267"/>
        <v>0</v>
      </c>
      <c r="QV23" s="1954">
        <f t="shared" si="267"/>
        <v>0</v>
      </c>
      <c r="QW23" s="1954">
        <f t="shared" si="267"/>
        <v>0</v>
      </c>
      <c r="QX23" s="1954">
        <f t="shared" si="267"/>
        <v>0</v>
      </c>
      <c r="QY23" s="1954">
        <f t="shared" si="267"/>
        <v>0</v>
      </c>
      <c r="QZ23" s="1954">
        <f t="shared" si="267"/>
        <v>0</v>
      </c>
      <c r="RA23" s="1954">
        <f t="shared" si="267"/>
        <v>0</v>
      </c>
      <c r="RB23" s="1954">
        <f t="shared" si="267"/>
        <v>0</v>
      </c>
      <c r="RC23" s="1954">
        <f t="shared" si="267"/>
        <v>0</v>
      </c>
      <c r="RD23" s="1954">
        <f t="shared" si="267"/>
        <v>0</v>
      </c>
      <c r="RE23" s="1954">
        <f t="shared" si="267"/>
        <v>0</v>
      </c>
      <c r="RF23" s="1954">
        <f t="shared" si="267"/>
        <v>0</v>
      </c>
      <c r="RG23" s="1954">
        <f t="shared" si="267"/>
        <v>0</v>
      </c>
      <c r="RH23" s="1954">
        <f t="shared" si="267"/>
        <v>0</v>
      </c>
      <c r="RI23" s="1954">
        <f t="shared" si="267"/>
        <v>0</v>
      </c>
      <c r="RJ23" s="1954">
        <f t="shared" si="267"/>
        <v>0</v>
      </c>
      <c r="RK23" s="1954">
        <f t="shared" si="267"/>
        <v>0</v>
      </c>
      <c r="RL23" s="1954">
        <f t="shared" si="267"/>
        <v>0</v>
      </c>
      <c r="RM23" s="1954">
        <f t="shared" si="267"/>
        <v>0</v>
      </c>
      <c r="RN23" s="1954">
        <f t="shared" si="267"/>
        <v>0</v>
      </c>
      <c r="RO23" s="1954">
        <f t="shared" si="267"/>
        <v>0</v>
      </c>
      <c r="RP23" s="1954">
        <f t="shared" si="267"/>
        <v>0</v>
      </c>
      <c r="RQ23" s="1954">
        <f t="shared" si="267"/>
        <v>0</v>
      </c>
      <c r="RR23" s="1954">
        <f t="shared" si="267"/>
        <v>0</v>
      </c>
      <c r="RS23" s="1954">
        <f t="shared" si="267"/>
        <v>0</v>
      </c>
      <c r="RT23" s="1954">
        <f t="shared" si="267"/>
        <v>0</v>
      </c>
      <c r="RU23" s="1954">
        <f t="shared" si="267"/>
        <v>0</v>
      </c>
      <c r="RV23" s="1954">
        <f t="shared" si="267"/>
        <v>0</v>
      </c>
      <c r="RW23" s="1954">
        <f t="shared" si="267"/>
        <v>0</v>
      </c>
      <c r="RX23" s="1954">
        <f t="shared" si="267"/>
        <v>0</v>
      </c>
      <c r="RY23" s="1954">
        <f t="shared" si="267"/>
        <v>0</v>
      </c>
      <c r="RZ23" s="1954">
        <f t="shared" si="267"/>
        <v>0</v>
      </c>
      <c r="SA23" s="1954">
        <f t="shared" si="267"/>
        <v>0</v>
      </c>
      <c r="SB23" s="1954">
        <f t="shared" si="267"/>
        <v>0</v>
      </c>
      <c r="SC23" s="1954">
        <f t="shared" si="267"/>
        <v>0</v>
      </c>
      <c r="SD23" s="1954">
        <f t="shared" si="267"/>
        <v>0</v>
      </c>
      <c r="SE23" s="1954">
        <f t="shared" si="267"/>
        <v>0</v>
      </c>
      <c r="SF23" s="1954">
        <f t="shared" si="267"/>
        <v>0</v>
      </c>
      <c r="SG23" s="1954">
        <f t="shared" si="267"/>
        <v>0</v>
      </c>
      <c r="SH23" s="1954">
        <f t="shared" si="267"/>
        <v>0</v>
      </c>
      <c r="SI23" s="1954">
        <f t="shared" si="267"/>
        <v>0</v>
      </c>
      <c r="SJ23" s="1954">
        <f t="shared" si="267"/>
        <v>0</v>
      </c>
      <c r="SK23" s="1954">
        <f t="shared" si="267"/>
        <v>0</v>
      </c>
      <c r="SL23" s="1954">
        <f t="shared" si="267"/>
        <v>0</v>
      </c>
      <c r="SM23" s="1954">
        <f t="shared" si="267"/>
        <v>0</v>
      </c>
      <c r="SN23" s="1954">
        <f t="shared" si="267"/>
        <v>0</v>
      </c>
      <c r="SO23" s="1954">
        <f t="shared" si="267"/>
        <v>0</v>
      </c>
      <c r="SP23" s="1954">
        <f t="shared" si="267"/>
        <v>0</v>
      </c>
      <c r="SQ23" s="1954">
        <f t="shared" si="267"/>
        <v>0</v>
      </c>
      <c r="SR23" s="1954">
        <f t="shared" si="267"/>
        <v>0</v>
      </c>
      <c r="SS23" s="1954">
        <f t="shared" si="267"/>
        <v>0</v>
      </c>
      <c r="ST23" s="1954">
        <f t="shared" si="267"/>
        <v>0</v>
      </c>
      <c r="SU23" s="1954">
        <f t="shared" si="267"/>
        <v>0</v>
      </c>
      <c r="SV23" s="1954">
        <f t="shared" si="267"/>
        <v>0</v>
      </c>
      <c r="SW23" s="1954">
        <f t="shared" si="267"/>
        <v>0</v>
      </c>
      <c r="SX23" s="1954">
        <f t="shared" si="267"/>
        <v>0</v>
      </c>
      <c r="SY23" s="1954">
        <f t="shared" si="267"/>
        <v>0</v>
      </c>
      <c r="SZ23" s="1954">
        <f t="shared" si="267"/>
        <v>0</v>
      </c>
      <c r="TA23" s="1954">
        <f t="shared" si="267"/>
        <v>0</v>
      </c>
      <c r="TB23" s="1954">
        <f t="shared" si="267"/>
        <v>0</v>
      </c>
      <c r="TC23" s="1954">
        <f t="shared" ref="TC23:VN23" si="268">IF(AND(TC$26="End of period",TC$25="Revenue"),TC10,0)</f>
        <v>0</v>
      </c>
      <c r="TD23" s="1954">
        <f t="shared" si="268"/>
        <v>0</v>
      </c>
      <c r="TE23" s="1954">
        <f t="shared" si="268"/>
        <v>0</v>
      </c>
      <c r="TF23" s="1954">
        <f t="shared" si="268"/>
        <v>0</v>
      </c>
      <c r="TG23" s="1954">
        <f t="shared" si="268"/>
        <v>0</v>
      </c>
      <c r="TH23" s="1954">
        <f t="shared" si="268"/>
        <v>0</v>
      </c>
      <c r="TI23" s="1954">
        <f t="shared" si="268"/>
        <v>0</v>
      </c>
      <c r="TJ23" s="1954">
        <f t="shared" si="268"/>
        <v>0</v>
      </c>
      <c r="TK23" s="1954">
        <f t="shared" si="268"/>
        <v>0</v>
      </c>
      <c r="TL23" s="1954">
        <f t="shared" si="268"/>
        <v>0</v>
      </c>
      <c r="TM23" s="1954">
        <f t="shared" si="268"/>
        <v>0</v>
      </c>
      <c r="TN23" s="1954">
        <f t="shared" si="268"/>
        <v>0</v>
      </c>
      <c r="TO23" s="1954">
        <f t="shared" si="268"/>
        <v>0</v>
      </c>
      <c r="TP23" s="1954">
        <f t="shared" si="268"/>
        <v>0</v>
      </c>
      <c r="TQ23" s="1954">
        <f t="shared" si="268"/>
        <v>0</v>
      </c>
      <c r="TR23" s="1954">
        <f t="shared" si="268"/>
        <v>0</v>
      </c>
      <c r="TS23" s="1954">
        <f t="shared" si="268"/>
        <v>0</v>
      </c>
      <c r="TT23" s="1954">
        <f t="shared" si="268"/>
        <v>0</v>
      </c>
      <c r="TU23" s="1954">
        <f t="shared" si="268"/>
        <v>0</v>
      </c>
      <c r="TV23" s="1954">
        <f t="shared" si="268"/>
        <v>0</v>
      </c>
      <c r="TW23" s="1954">
        <f t="shared" si="268"/>
        <v>0</v>
      </c>
      <c r="TX23" s="1954">
        <f t="shared" si="268"/>
        <v>0</v>
      </c>
      <c r="TY23" s="1954">
        <f t="shared" si="268"/>
        <v>0</v>
      </c>
      <c r="TZ23" s="1954">
        <f t="shared" si="268"/>
        <v>0</v>
      </c>
      <c r="UA23" s="1954">
        <f t="shared" si="268"/>
        <v>0</v>
      </c>
      <c r="UB23" s="1954">
        <f t="shared" si="268"/>
        <v>0</v>
      </c>
      <c r="UC23" s="1954">
        <f t="shared" si="268"/>
        <v>0</v>
      </c>
      <c r="UD23" s="1954">
        <f t="shared" si="268"/>
        <v>0</v>
      </c>
      <c r="UE23" s="1954">
        <f t="shared" si="268"/>
        <v>0</v>
      </c>
      <c r="UF23" s="1954">
        <f t="shared" si="268"/>
        <v>0</v>
      </c>
      <c r="UG23" s="1954">
        <f t="shared" si="268"/>
        <v>0</v>
      </c>
      <c r="UH23" s="1954">
        <f t="shared" si="268"/>
        <v>0</v>
      </c>
      <c r="UI23" s="1954">
        <f t="shared" si="268"/>
        <v>0</v>
      </c>
      <c r="UJ23" s="1954">
        <f t="shared" si="268"/>
        <v>0</v>
      </c>
      <c r="UK23" s="1954">
        <f t="shared" si="268"/>
        <v>0</v>
      </c>
      <c r="UL23" s="1954">
        <f t="shared" si="268"/>
        <v>0</v>
      </c>
      <c r="UM23" s="1954">
        <f t="shared" si="268"/>
        <v>0</v>
      </c>
      <c r="UN23" s="1954">
        <f t="shared" si="268"/>
        <v>0</v>
      </c>
      <c r="UO23" s="1954">
        <f t="shared" si="268"/>
        <v>0</v>
      </c>
      <c r="UP23" s="1954">
        <f t="shared" si="268"/>
        <v>0</v>
      </c>
      <c r="UQ23" s="1954">
        <f t="shared" si="268"/>
        <v>0</v>
      </c>
      <c r="UR23" s="1954">
        <f t="shared" si="268"/>
        <v>0</v>
      </c>
      <c r="US23" s="1954">
        <f t="shared" si="268"/>
        <v>0</v>
      </c>
      <c r="UT23" s="1954">
        <f t="shared" si="268"/>
        <v>0</v>
      </c>
      <c r="UU23" s="1954">
        <f t="shared" si="268"/>
        <v>0</v>
      </c>
      <c r="UV23" s="1954">
        <f t="shared" si="268"/>
        <v>0</v>
      </c>
      <c r="UW23" s="1954">
        <f t="shared" si="268"/>
        <v>0</v>
      </c>
      <c r="UX23" s="1954">
        <f t="shared" si="268"/>
        <v>0</v>
      </c>
      <c r="UY23" s="1954">
        <f t="shared" si="268"/>
        <v>0</v>
      </c>
      <c r="UZ23" s="1954">
        <f t="shared" si="268"/>
        <v>0</v>
      </c>
      <c r="VA23" s="1954">
        <f t="shared" si="268"/>
        <v>0</v>
      </c>
      <c r="VB23" s="1954">
        <f t="shared" si="268"/>
        <v>0</v>
      </c>
      <c r="VC23" s="1954">
        <f t="shared" si="268"/>
        <v>0</v>
      </c>
      <c r="VD23" s="1954">
        <f t="shared" si="268"/>
        <v>0</v>
      </c>
      <c r="VE23" s="1954">
        <f t="shared" si="268"/>
        <v>0</v>
      </c>
      <c r="VF23" s="1954">
        <f t="shared" si="268"/>
        <v>0</v>
      </c>
      <c r="VG23" s="1954">
        <f t="shared" si="268"/>
        <v>0</v>
      </c>
      <c r="VH23" s="1954">
        <f t="shared" si="268"/>
        <v>0</v>
      </c>
      <c r="VI23" s="1954">
        <f t="shared" si="268"/>
        <v>0</v>
      </c>
      <c r="VJ23" s="1954">
        <f t="shared" si="268"/>
        <v>0</v>
      </c>
      <c r="VK23" s="1954">
        <f t="shared" si="268"/>
        <v>0</v>
      </c>
      <c r="VL23" s="1954">
        <f t="shared" si="268"/>
        <v>0</v>
      </c>
      <c r="VM23" s="1954">
        <f t="shared" si="268"/>
        <v>0</v>
      </c>
      <c r="VN23" s="1954">
        <f t="shared" si="268"/>
        <v>0</v>
      </c>
      <c r="VO23" s="1954">
        <f t="shared" ref="VO23:XZ23" si="269">IF(AND(VO$26="End of period",VO$25="Revenue"),VO10,0)</f>
        <v>0</v>
      </c>
      <c r="VP23" s="1954">
        <f t="shared" si="269"/>
        <v>0</v>
      </c>
      <c r="VQ23" s="1954">
        <f t="shared" si="269"/>
        <v>0</v>
      </c>
      <c r="VR23" s="1954">
        <f t="shared" si="269"/>
        <v>0</v>
      </c>
      <c r="VS23" s="1954">
        <f t="shared" si="269"/>
        <v>0</v>
      </c>
      <c r="VT23" s="1954">
        <f t="shared" si="269"/>
        <v>0</v>
      </c>
      <c r="VU23" s="1954">
        <f t="shared" si="269"/>
        <v>0</v>
      </c>
      <c r="VV23" s="1954">
        <f t="shared" si="269"/>
        <v>0</v>
      </c>
      <c r="VW23" s="1954">
        <f t="shared" si="269"/>
        <v>0</v>
      </c>
      <c r="VX23" s="1954">
        <f t="shared" si="269"/>
        <v>0</v>
      </c>
      <c r="VY23" s="1954">
        <f t="shared" si="269"/>
        <v>0</v>
      </c>
      <c r="VZ23" s="1954">
        <f t="shared" si="269"/>
        <v>0</v>
      </c>
      <c r="WA23" s="1954">
        <f t="shared" si="269"/>
        <v>0</v>
      </c>
      <c r="WB23" s="1954">
        <f t="shared" si="269"/>
        <v>0</v>
      </c>
      <c r="WC23" s="1954">
        <f t="shared" si="269"/>
        <v>0</v>
      </c>
      <c r="WD23" s="1954">
        <f t="shared" si="269"/>
        <v>0</v>
      </c>
      <c r="WE23" s="1954">
        <f t="shared" si="269"/>
        <v>0</v>
      </c>
      <c r="WF23" s="1954">
        <f t="shared" si="269"/>
        <v>0</v>
      </c>
      <c r="WG23" s="1954">
        <f t="shared" si="269"/>
        <v>0</v>
      </c>
      <c r="WH23" s="1954">
        <f t="shared" si="269"/>
        <v>0</v>
      </c>
      <c r="WI23" s="1954">
        <f t="shared" si="269"/>
        <v>0</v>
      </c>
      <c r="WJ23" s="1954">
        <f t="shared" si="269"/>
        <v>0</v>
      </c>
      <c r="WK23" s="1954">
        <f t="shared" si="269"/>
        <v>0</v>
      </c>
      <c r="WL23" s="1954">
        <f t="shared" si="269"/>
        <v>0</v>
      </c>
      <c r="WM23" s="1954">
        <f t="shared" si="269"/>
        <v>0</v>
      </c>
      <c r="WN23" s="1954">
        <f t="shared" si="269"/>
        <v>0</v>
      </c>
      <c r="WO23" s="1954">
        <f t="shared" si="269"/>
        <v>0</v>
      </c>
      <c r="WP23" s="1954">
        <f t="shared" si="269"/>
        <v>0</v>
      </c>
      <c r="WQ23" s="1954">
        <f t="shared" si="269"/>
        <v>0</v>
      </c>
      <c r="WR23" s="1954">
        <f t="shared" si="269"/>
        <v>0</v>
      </c>
      <c r="WS23" s="1954">
        <f t="shared" si="269"/>
        <v>0</v>
      </c>
      <c r="WT23" s="1954">
        <f t="shared" si="269"/>
        <v>0</v>
      </c>
      <c r="WU23" s="1954">
        <f t="shared" si="269"/>
        <v>0</v>
      </c>
      <c r="WV23" s="1954">
        <f t="shared" si="269"/>
        <v>0</v>
      </c>
      <c r="WW23" s="1954">
        <f t="shared" si="269"/>
        <v>0</v>
      </c>
      <c r="WX23" s="1954">
        <f t="shared" si="269"/>
        <v>0</v>
      </c>
      <c r="WY23" s="1954">
        <f t="shared" si="269"/>
        <v>0</v>
      </c>
      <c r="WZ23" s="1954">
        <f t="shared" si="269"/>
        <v>0</v>
      </c>
      <c r="XA23" s="1954">
        <f t="shared" si="269"/>
        <v>0</v>
      </c>
      <c r="XB23" s="1954">
        <f t="shared" si="269"/>
        <v>0</v>
      </c>
      <c r="XC23" s="1954">
        <f t="shared" si="269"/>
        <v>0</v>
      </c>
      <c r="XD23" s="1954">
        <f t="shared" si="269"/>
        <v>0</v>
      </c>
      <c r="XE23" s="1954">
        <f t="shared" si="269"/>
        <v>0</v>
      </c>
      <c r="XF23" s="1954">
        <f t="shared" si="269"/>
        <v>0</v>
      </c>
      <c r="XG23" s="1954">
        <f t="shared" si="269"/>
        <v>0</v>
      </c>
      <c r="XH23" s="1954">
        <f t="shared" si="269"/>
        <v>0</v>
      </c>
      <c r="XI23" s="1954">
        <f t="shared" si="269"/>
        <v>0</v>
      </c>
      <c r="XJ23" s="1954">
        <f t="shared" si="269"/>
        <v>0</v>
      </c>
      <c r="XK23" s="1954">
        <f t="shared" si="269"/>
        <v>0</v>
      </c>
      <c r="XL23" s="1954">
        <f t="shared" si="269"/>
        <v>0</v>
      </c>
      <c r="XM23" s="1954">
        <f t="shared" si="269"/>
        <v>0</v>
      </c>
      <c r="XN23" s="1954">
        <f t="shared" si="269"/>
        <v>0</v>
      </c>
      <c r="XO23" s="1954">
        <f t="shared" si="269"/>
        <v>0</v>
      </c>
      <c r="XP23" s="1954">
        <f t="shared" si="269"/>
        <v>0</v>
      </c>
      <c r="XQ23" s="1954">
        <f t="shared" si="269"/>
        <v>0</v>
      </c>
      <c r="XR23" s="1954">
        <f t="shared" si="269"/>
        <v>0</v>
      </c>
      <c r="XS23" s="1954">
        <f t="shared" si="269"/>
        <v>0</v>
      </c>
      <c r="XT23" s="1954">
        <f t="shared" si="269"/>
        <v>0</v>
      </c>
      <c r="XU23" s="1954">
        <f t="shared" si="269"/>
        <v>0</v>
      </c>
      <c r="XV23" s="1954">
        <f t="shared" si="269"/>
        <v>0</v>
      </c>
      <c r="XW23" s="1954">
        <f t="shared" si="269"/>
        <v>0</v>
      </c>
      <c r="XX23" s="1954">
        <f t="shared" si="269"/>
        <v>0</v>
      </c>
      <c r="XY23" s="1954">
        <f t="shared" si="269"/>
        <v>0</v>
      </c>
      <c r="XZ23" s="1954">
        <f t="shared" si="269"/>
        <v>0</v>
      </c>
      <c r="YA23" s="1954">
        <f t="shared" ref="YA23:AAL23" si="270">IF(AND(YA$26="End of period",YA$25="Revenue"),YA10,0)</f>
        <v>0</v>
      </c>
      <c r="YB23" s="1954">
        <f t="shared" si="270"/>
        <v>0</v>
      </c>
      <c r="YC23" s="1954">
        <f t="shared" si="270"/>
        <v>0</v>
      </c>
      <c r="YD23" s="1954">
        <f t="shared" si="270"/>
        <v>0</v>
      </c>
      <c r="YE23" s="1954">
        <f t="shared" si="270"/>
        <v>0</v>
      </c>
      <c r="YF23" s="1954">
        <f t="shared" si="270"/>
        <v>0</v>
      </c>
      <c r="YG23" s="1954">
        <f t="shared" si="270"/>
        <v>0</v>
      </c>
      <c r="YH23" s="1954">
        <f t="shared" si="270"/>
        <v>0</v>
      </c>
      <c r="YI23" s="1954">
        <f t="shared" si="270"/>
        <v>0</v>
      </c>
      <c r="YJ23" s="1954">
        <f t="shared" si="270"/>
        <v>0</v>
      </c>
      <c r="YK23" s="1954">
        <f t="shared" si="270"/>
        <v>0</v>
      </c>
      <c r="YL23" s="1954">
        <f t="shared" si="270"/>
        <v>0</v>
      </c>
      <c r="YM23" s="1954">
        <f t="shared" si="270"/>
        <v>0</v>
      </c>
      <c r="YN23" s="1954">
        <f t="shared" si="270"/>
        <v>0</v>
      </c>
      <c r="YO23" s="1954">
        <f t="shared" si="270"/>
        <v>0</v>
      </c>
      <c r="YP23" s="1954">
        <f t="shared" si="270"/>
        <v>0</v>
      </c>
      <c r="YQ23" s="1954">
        <f t="shared" si="270"/>
        <v>0</v>
      </c>
      <c r="YR23" s="1954">
        <f t="shared" si="270"/>
        <v>0</v>
      </c>
      <c r="YS23" s="1954">
        <f t="shared" si="270"/>
        <v>0</v>
      </c>
      <c r="YT23" s="1954">
        <f t="shared" si="270"/>
        <v>0</v>
      </c>
      <c r="YU23" s="1954">
        <f t="shared" si="270"/>
        <v>0</v>
      </c>
      <c r="YV23" s="1954">
        <f t="shared" si="270"/>
        <v>0</v>
      </c>
      <c r="YW23" s="1954">
        <f t="shared" si="270"/>
        <v>0</v>
      </c>
      <c r="YX23" s="1954">
        <f t="shared" si="270"/>
        <v>0</v>
      </c>
      <c r="YY23" s="1954">
        <f t="shared" si="270"/>
        <v>0</v>
      </c>
      <c r="YZ23" s="1954">
        <f t="shared" si="270"/>
        <v>0</v>
      </c>
      <c r="ZA23" s="1954">
        <f t="shared" si="270"/>
        <v>0</v>
      </c>
      <c r="ZB23" s="1954">
        <f t="shared" si="270"/>
        <v>0</v>
      </c>
      <c r="ZC23" s="1954">
        <f t="shared" si="270"/>
        <v>0</v>
      </c>
      <c r="ZD23" s="1954">
        <f t="shared" si="270"/>
        <v>0</v>
      </c>
      <c r="ZE23" s="1954">
        <f t="shared" si="270"/>
        <v>0</v>
      </c>
      <c r="ZF23" s="1954">
        <f t="shared" si="270"/>
        <v>0</v>
      </c>
      <c r="ZG23" s="1954">
        <f t="shared" si="270"/>
        <v>0</v>
      </c>
      <c r="ZH23" s="1954">
        <f t="shared" si="270"/>
        <v>0</v>
      </c>
      <c r="ZI23" s="1954">
        <f t="shared" si="270"/>
        <v>0</v>
      </c>
      <c r="ZJ23" s="1954">
        <f t="shared" si="270"/>
        <v>0</v>
      </c>
      <c r="ZK23" s="1954">
        <f t="shared" si="270"/>
        <v>0</v>
      </c>
      <c r="ZL23" s="1954">
        <f t="shared" si="270"/>
        <v>0</v>
      </c>
      <c r="ZM23" s="1954">
        <f t="shared" si="270"/>
        <v>0</v>
      </c>
      <c r="ZN23" s="1954">
        <f t="shared" si="270"/>
        <v>0</v>
      </c>
      <c r="ZO23" s="1954">
        <f t="shared" si="270"/>
        <v>0</v>
      </c>
      <c r="ZP23" s="1954">
        <f t="shared" si="270"/>
        <v>0</v>
      </c>
      <c r="ZQ23" s="1954">
        <f t="shared" si="270"/>
        <v>0</v>
      </c>
      <c r="ZR23" s="1954">
        <f t="shared" si="270"/>
        <v>0</v>
      </c>
      <c r="ZS23" s="1954">
        <f t="shared" si="270"/>
        <v>0</v>
      </c>
      <c r="ZT23" s="1954">
        <f t="shared" si="270"/>
        <v>0</v>
      </c>
      <c r="ZU23" s="1954">
        <f t="shared" si="270"/>
        <v>0</v>
      </c>
      <c r="ZV23" s="1954">
        <f t="shared" si="270"/>
        <v>0</v>
      </c>
      <c r="ZW23" s="1954">
        <f t="shared" si="270"/>
        <v>0</v>
      </c>
      <c r="ZX23" s="1954">
        <f t="shared" si="270"/>
        <v>0</v>
      </c>
      <c r="ZY23" s="1954">
        <f t="shared" si="270"/>
        <v>0</v>
      </c>
      <c r="ZZ23" s="1954">
        <f t="shared" si="270"/>
        <v>0</v>
      </c>
      <c r="AAA23" s="1954">
        <f t="shared" si="270"/>
        <v>0</v>
      </c>
      <c r="AAB23" s="1954">
        <f t="shared" si="270"/>
        <v>0</v>
      </c>
      <c r="AAC23" s="1954">
        <f t="shared" si="270"/>
        <v>0</v>
      </c>
      <c r="AAD23" s="1954">
        <f t="shared" si="270"/>
        <v>0</v>
      </c>
      <c r="AAE23" s="1954">
        <f t="shared" si="270"/>
        <v>0</v>
      </c>
      <c r="AAF23" s="1954">
        <f t="shared" si="270"/>
        <v>0</v>
      </c>
      <c r="AAG23" s="1954">
        <f t="shared" si="270"/>
        <v>0</v>
      </c>
      <c r="AAH23" s="1954">
        <f t="shared" si="270"/>
        <v>0</v>
      </c>
      <c r="AAI23" s="1954">
        <f t="shared" si="270"/>
        <v>0</v>
      </c>
      <c r="AAJ23" s="1954">
        <f t="shared" si="270"/>
        <v>0</v>
      </c>
      <c r="AAK23" s="1954">
        <f t="shared" si="270"/>
        <v>0</v>
      </c>
      <c r="AAL23" s="1954">
        <f t="shared" si="270"/>
        <v>0</v>
      </c>
      <c r="AAM23" s="1954">
        <f t="shared" ref="AAM23:ACX23" si="271">IF(AND(AAM$26="End of period",AAM$25="Revenue"),AAM10,0)</f>
        <v>0</v>
      </c>
      <c r="AAN23" s="1954">
        <f t="shared" si="271"/>
        <v>0</v>
      </c>
      <c r="AAO23" s="1954">
        <f t="shared" si="271"/>
        <v>0</v>
      </c>
      <c r="AAP23" s="1954">
        <f t="shared" si="271"/>
        <v>0</v>
      </c>
      <c r="AAQ23" s="1954">
        <f t="shared" si="271"/>
        <v>0</v>
      </c>
      <c r="AAR23" s="1954">
        <f t="shared" si="271"/>
        <v>0</v>
      </c>
      <c r="AAS23" s="1954">
        <f t="shared" si="271"/>
        <v>0</v>
      </c>
      <c r="AAT23" s="1954">
        <f t="shared" si="271"/>
        <v>0</v>
      </c>
      <c r="AAU23" s="1954">
        <f t="shared" si="271"/>
        <v>0</v>
      </c>
      <c r="AAV23" s="1954">
        <f t="shared" si="271"/>
        <v>0</v>
      </c>
      <c r="AAW23" s="1954">
        <f t="shared" si="271"/>
        <v>0</v>
      </c>
      <c r="AAX23" s="1954">
        <f t="shared" si="271"/>
        <v>0</v>
      </c>
      <c r="AAY23" s="1954">
        <f t="shared" si="271"/>
        <v>0</v>
      </c>
      <c r="AAZ23" s="1954">
        <f t="shared" si="271"/>
        <v>0</v>
      </c>
      <c r="ABA23" s="1954">
        <f t="shared" si="271"/>
        <v>0</v>
      </c>
      <c r="ABB23" s="1954">
        <f t="shared" si="271"/>
        <v>0</v>
      </c>
      <c r="ABC23" s="1954">
        <f t="shared" si="271"/>
        <v>0</v>
      </c>
      <c r="ABD23" s="1954">
        <f t="shared" si="271"/>
        <v>0</v>
      </c>
      <c r="ABE23" s="1954">
        <f t="shared" si="271"/>
        <v>0</v>
      </c>
      <c r="ABF23" s="1954">
        <f t="shared" si="271"/>
        <v>0</v>
      </c>
      <c r="ABG23" s="1954">
        <f t="shared" si="271"/>
        <v>0</v>
      </c>
      <c r="ABH23" s="1954">
        <f t="shared" si="271"/>
        <v>0</v>
      </c>
      <c r="ABI23" s="1954">
        <f t="shared" si="271"/>
        <v>0</v>
      </c>
      <c r="ABJ23" s="1954">
        <f t="shared" si="271"/>
        <v>0</v>
      </c>
      <c r="ABK23" s="1954">
        <f t="shared" si="271"/>
        <v>0</v>
      </c>
      <c r="ABL23" s="1954">
        <f t="shared" si="271"/>
        <v>0</v>
      </c>
      <c r="ABM23" s="1954">
        <f t="shared" si="271"/>
        <v>0</v>
      </c>
      <c r="ABN23" s="1954">
        <f t="shared" si="271"/>
        <v>0</v>
      </c>
      <c r="ABO23" s="1954">
        <f t="shared" si="271"/>
        <v>0</v>
      </c>
      <c r="ABP23" s="1954">
        <f t="shared" si="271"/>
        <v>0</v>
      </c>
      <c r="ABQ23" s="1954">
        <f t="shared" si="271"/>
        <v>0</v>
      </c>
      <c r="ABR23" s="1954">
        <f t="shared" si="271"/>
        <v>0</v>
      </c>
      <c r="ABS23" s="1954">
        <f t="shared" si="271"/>
        <v>0</v>
      </c>
      <c r="ABT23" s="1954">
        <f t="shared" si="271"/>
        <v>0</v>
      </c>
      <c r="ABU23" s="1954">
        <f t="shared" si="271"/>
        <v>0</v>
      </c>
      <c r="ABV23" s="1954">
        <f t="shared" si="271"/>
        <v>0</v>
      </c>
      <c r="ABW23" s="1954">
        <f t="shared" si="271"/>
        <v>0</v>
      </c>
      <c r="ABX23" s="1954">
        <f t="shared" si="271"/>
        <v>0</v>
      </c>
      <c r="ABY23" s="1954">
        <f t="shared" si="271"/>
        <v>0</v>
      </c>
      <c r="ABZ23" s="1954">
        <f t="shared" si="271"/>
        <v>0</v>
      </c>
      <c r="ACA23" s="1954">
        <f t="shared" si="271"/>
        <v>0</v>
      </c>
      <c r="ACB23" s="1954">
        <f t="shared" si="271"/>
        <v>0</v>
      </c>
      <c r="ACC23" s="1954">
        <f t="shared" si="271"/>
        <v>0</v>
      </c>
      <c r="ACD23" s="1954">
        <f t="shared" si="271"/>
        <v>0</v>
      </c>
      <c r="ACE23" s="1954">
        <f t="shared" si="271"/>
        <v>0</v>
      </c>
      <c r="ACF23" s="1954">
        <f t="shared" si="271"/>
        <v>0</v>
      </c>
      <c r="ACG23" s="1954">
        <f t="shared" si="271"/>
        <v>0</v>
      </c>
      <c r="ACH23" s="1954">
        <f t="shared" si="271"/>
        <v>0</v>
      </c>
      <c r="ACI23" s="1954">
        <f t="shared" si="271"/>
        <v>0</v>
      </c>
      <c r="ACJ23" s="1954">
        <f t="shared" si="271"/>
        <v>0</v>
      </c>
      <c r="ACK23" s="1954">
        <f t="shared" si="271"/>
        <v>0</v>
      </c>
      <c r="ACL23" s="1954">
        <f t="shared" si="271"/>
        <v>0</v>
      </c>
      <c r="ACM23" s="1954">
        <f t="shared" si="271"/>
        <v>0</v>
      </c>
      <c r="ACN23" s="1954">
        <f t="shared" si="271"/>
        <v>0</v>
      </c>
      <c r="ACO23" s="1954">
        <f t="shared" si="271"/>
        <v>0</v>
      </c>
      <c r="ACP23" s="1954">
        <f t="shared" si="271"/>
        <v>0</v>
      </c>
      <c r="ACQ23" s="1954">
        <f t="shared" si="271"/>
        <v>0</v>
      </c>
      <c r="ACR23" s="1954">
        <f t="shared" si="271"/>
        <v>0</v>
      </c>
      <c r="ACS23" s="1954">
        <f t="shared" si="271"/>
        <v>0</v>
      </c>
      <c r="ACT23" s="1954">
        <f t="shared" si="271"/>
        <v>0</v>
      </c>
      <c r="ACU23" s="1954">
        <f t="shared" si="271"/>
        <v>0</v>
      </c>
      <c r="ACV23" s="1954">
        <f t="shared" si="271"/>
        <v>0</v>
      </c>
      <c r="ACW23" s="1954">
        <f t="shared" si="271"/>
        <v>0</v>
      </c>
      <c r="ACX23" s="1954">
        <f t="shared" si="271"/>
        <v>0</v>
      </c>
      <c r="ACY23" s="1954">
        <f t="shared" ref="ACY23:AFJ23" si="272">IF(AND(ACY$26="End of period",ACY$25="Revenue"),ACY10,0)</f>
        <v>0</v>
      </c>
      <c r="ACZ23" s="1954">
        <f t="shared" si="272"/>
        <v>0</v>
      </c>
      <c r="ADA23" s="1954">
        <f t="shared" si="272"/>
        <v>0</v>
      </c>
      <c r="ADB23" s="1954">
        <f t="shared" si="272"/>
        <v>0</v>
      </c>
      <c r="ADC23" s="1954">
        <f t="shared" si="272"/>
        <v>0</v>
      </c>
      <c r="ADD23" s="1954">
        <f t="shared" si="272"/>
        <v>0</v>
      </c>
      <c r="ADE23" s="1954">
        <f t="shared" si="272"/>
        <v>0</v>
      </c>
      <c r="ADF23" s="1954">
        <f t="shared" si="272"/>
        <v>0</v>
      </c>
      <c r="ADG23" s="1954">
        <f t="shared" si="272"/>
        <v>0</v>
      </c>
      <c r="ADH23" s="1954">
        <f t="shared" si="272"/>
        <v>0</v>
      </c>
      <c r="ADI23" s="1954">
        <f t="shared" si="272"/>
        <v>0</v>
      </c>
      <c r="ADJ23" s="1954">
        <f t="shared" si="272"/>
        <v>0</v>
      </c>
      <c r="ADK23" s="1954">
        <f t="shared" si="272"/>
        <v>0</v>
      </c>
      <c r="ADL23" s="1954">
        <f t="shared" si="272"/>
        <v>0</v>
      </c>
      <c r="ADM23" s="1954">
        <f t="shared" si="272"/>
        <v>0</v>
      </c>
      <c r="ADN23" s="1954">
        <f t="shared" si="272"/>
        <v>0</v>
      </c>
      <c r="ADO23" s="1954">
        <f t="shared" si="272"/>
        <v>0</v>
      </c>
      <c r="ADP23" s="1954">
        <f t="shared" si="272"/>
        <v>0</v>
      </c>
      <c r="ADQ23" s="1954">
        <f t="shared" si="272"/>
        <v>0</v>
      </c>
      <c r="ADR23" s="1954">
        <f t="shared" si="272"/>
        <v>0</v>
      </c>
      <c r="ADS23" s="1954">
        <f t="shared" si="272"/>
        <v>0</v>
      </c>
      <c r="ADT23" s="1954">
        <f t="shared" si="272"/>
        <v>0</v>
      </c>
      <c r="ADU23" s="1954">
        <f t="shared" si="272"/>
        <v>0</v>
      </c>
      <c r="ADV23" s="1954">
        <f t="shared" si="272"/>
        <v>0</v>
      </c>
      <c r="ADW23" s="1954">
        <f t="shared" si="272"/>
        <v>0</v>
      </c>
      <c r="ADX23" s="1954">
        <f t="shared" si="272"/>
        <v>0</v>
      </c>
      <c r="ADY23" s="1954">
        <f t="shared" si="272"/>
        <v>0</v>
      </c>
      <c r="ADZ23" s="1954">
        <f t="shared" si="272"/>
        <v>0</v>
      </c>
      <c r="AEA23" s="1954">
        <f t="shared" si="272"/>
        <v>0</v>
      </c>
      <c r="AEB23" s="1954">
        <f t="shared" si="272"/>
        <v>0</v>
      </c>
      <c r="AEC23" s="1954">
        <f t="shared" si="272"/>
        <v>0</v>
      </c>
      <c r="AED23" s="1954">
        <f t="shared" si="272"/>
        <v>0</v>
      </c>
      <c r="AEE23" s="1954">
        <f t="shared" si="272"/>
        <v>0</v>
      </c>
      <c r="AEF23" s="1954">
        <f t="shared" si="272"/>
        <v>0</v>
      </c>
      <c r="AEG23" s="1954">
        <f t="shared" si="272"/>
        <v>0</v>
      </c>
      <c r="AEH23" s="1954">
        <f t="shared" si="272"/>
        <v>0</v>
      </c>
      <c r="AEI23" s="1954">
        <f t="shared" si="272"/>
        <v>0</v>
      </c>
      <c r="AEJ23" s="1954">
        <f t="shared" si="272"/>
        <v>0</v>
      </c>
      <c r="AEK23" s="1954">
        <f t="shared" si="272"/>
        <v>0</v>
      </c>
      <c r="AEL23" s="1954">
        <f t="shared" si="272"/>
        <v>0</v>
      </c>
      <c r="AEM23" s="1954">
        <f t="shared" si="272"/>
        <v>0</v>
      </c>
      <c r="AEN23" s="1954">
        <f t="shared" si="272"/>
        <v>0</v>
      </c>
      <c r="AEO23" s="1954">
        <f t="shared" si="272"/>
        <v>0</v>
      </c>
      <c r="AEP23" s="1954">
        <f t="shared" si="272"/>
        <v>0</v>
      </c>
      <c r="AEQ23" s="1954">
        <f t="shared" si="272"/>
        <v>0</v>
      </c>
      <c r="AER23" s="1954">
        <f t="shared" si="272"/>
        <v>0</v>
      </c>
      <c r="AES23" s="1954">
        <f t="shared" si="272"/>
        <v>0</v>
      </c>
      <c r="AET23" s="1954">
        <f t="shared" si="272"/>
        <v>0</v>
      </c>
      <c r="AEU23" s="1954">
        <f t="shared" si="272"/>
        <v>0</v>
      </c>
      <c r="AEV23" s="1954">
        <f t="shared" si="272"/>
        <v>0</v>
      </c>
      <c r="AEW23" s="1954">
        <f t="shared" si="272"/>
        <v>0</v>
      </c>
      <c r="AEX23" s="1954">
        <f t="shared" si="272"/>
        <v>0</v>
      </c>
      <c r="AEY23" s="1954">
        <f t="shared" si="272"/>
        <v>0</v>
      </c>
      <c r="AEZ23" s="1954">
        <f t="shared" si="272"/>
        <v>0</v>
      </c>
      <c r="AFA23" s="1954">
        <f t="shared" si="272"/>
        <v>0</v>
      </c>
      <c r="AFB23" s="1954">
        <f t="shared" si="272"/>
        <v>0</v>
      </c>
      <c r="AFC23" s="1954">
        <f t="shared" si="272"/>
        <v>0</v>
      </c>
      <c r="AFD23" s="1954">
        <f t="shared" si="272"/>
        <v>0</v>
      </c>
      <c r="AFE23" s="1954">
        <f t="shared" si="272"/>
        <v>0</v>
      </c>
      <c r="AFF23" s="1954">
        <f t="shared" si="272"/>
        <v>0</v>
      </c>
      <c r="AFG23" s="1954">
        <f t="shared" si="272"/>
        <v>0</v>
      </c>
      <c r="AFH23" s="1954">
        <f t="shared" si="272"/>
        <v>0</v>
      </c>
      <c r="AFI23" s="1954">
        <f t="shared" si="272"/>
        <v>0</v>
      </c>
      <c r="AFJ23" s="1954">
        <f t="shared" si="272"/>
        <v>0</v>
      </c>
      <c r="AFK23" s="1954">
        <f t="shared" ref="AFK23:AHV23" si="273">IF(AND(AFK$26="End of period",AFK$25="Revenue"),AFK10,0)</f>
        <v>0</v>
      </c>
      <c r="AFL23" s="1954">
        <f t="shared" si="273"/>
        <v>0</v>
      </c>
      <c r="AFM23" s="1954">
        <f t="shared" si="273"/>
        <v>0</v>
      </c>
      <c r="AFN23" s="1954">
        <f t="shared" si="273"/>
        <v>0</v>
      </c>
      <c r="AFO23" s="1954">
        <f t="shared" si="273"/>
        <v>0</v>
      </c>
      <c r="AFP23" s="1954">
        <f t="shared" si="273"/>
        <v>0</v>
      </c>
      <c r="AFQ23" s="1954">
        <f t="shared" si="273"/>
        <v>0</v>
      </c>
      <c r="AFR23" s="1954">
        <f t="shared" si="273"/>
        <v>0</v>
      </c>
      <c r="AFS23" s="1954">
        <f t="shared" si="273"/>
        <v>0</v>
      </c>
      <c r="AFT23" s="1954">
        <f t="shared" si="273"/>
        <v>0</v>
      </c>
      <c r="AFU23" s="1954">
        <f t="shared" si="273"/>
        <v>0</v>
      </c>
      <c r="AFV23" s="1954">
        <f t="shared" si="273"/>
        <v>0</v>
      </c>
      <c r="AFW23" s="1954">
        <f t="shared" si="273"/>
        <v>0</v>
      </c>
      <c r="AFX23" s="1954">
        <f t="shared" si="273"/>
        <v>0</v>
      </c>
      <c r="AFY23" s="1954">
        <f t="shared" si="273"/>
        <v>0</v>
      </c>
      <c r="AFZ23" s="1954">
        <f t="shared" si="273"/>
        <v>0</v>
      </c>
      <c r="AGA23" s="1954">
        <f t="shared" si="273"/>
        <v>0</v>
      </c>
      <c r="AGB23" s="1954">
        <f t="shared" si="273"/>
        <v>0</v>
      </c>
      <c r="AGC23" s="1954">
        <f t="shared" si="273"/>
        <v>0</v>
      </c>
      <c r="AGD23" s="1954">
        <f t="shared" si="273"/>
        <v>0</v>
      </c>
      <c r="AGE23" s="1954">
        <f t="shared" si="273"/>
        <v>0</v>
      </c>
      <c r="AGF23" s="1954">
        <f t="shared" si="273"/>
        <v>0</v>
      </c>
      <c r="AGG23" s="1954">
        <f t="shared" si="273"/>
        <v>0</v>
      </c>
      <c r="AGH23" s="1954">
        <f t="shared" si="273"/>
        <v>0</v>
      </c>
      <c r="AGI23" s="1954">
        <f t="shared" si="273"/>
        <v>0</v>
      </c>
      <c r="AGJ23" s="1954">
        <f t="shared" si="273"/>
        <v>0</v>
      </c>
      <c r="AGK23" s="1954">
        <f t="shared" si="273"/>
        <v>0</v>
      </c>
      <c r="AGL23" s="1954">
        <f t="shared" si="273"/>
        <v>0</v>
      </c>
      <c r="AGM23" s="1954">
        <f t="shared" si="273"/>
        <v>0</v>
      </c>
      <c r="AGN23" s="1954">
        <f t="shared" si="273"/>
        <v>0</v>
      </c>
      <c r="AGO23" s="1954">
        <f t="shared" si="273"/>
        <v>0</v>
      </c>
      <c r="AGP23" s="1954">
        <f t="shared" si="273"/>
        <v>0</v>
      </c>
      <c r="AGQ23" s="1954">
        <f t="shared" si="273"/>
        <v>0</v>
      </c>
      <c r="AGR23" s="1954">
        <f t="shared" si="273"/>
        <v>0</v>
      </c>
      <c r="AGS23" s="1954">
        <f t="shared" si="273"/>
        <v>0</v>
      </c>
      <c r="AGT23" s="1954">
        <f t="shared" si="273"/>
        <v>0</v>
      </c>
      <c r="AGU23" s="1954">
        <f t="shared" si="273"/>
        <v>0</v>
      </c>
      <c r="AGV23" s="1954">
        <f t="shared" si="273"/>
        <v>0</v>
      </c>
      <c r="AGW23" s="1954">
        <f t="shared" si="273"/>
        <v>0</v>
      </c>
      <c r="AGX23" s="1954">
        <f t="shared" si="273"/>
        <v>0</v>
      </c>
      <c r="AGY23" s="1954">
        <f t="shared" si="273"/>
        <v>0</v>
      </c>
      <c r="AGZ23" s="1954">
        <f t="shared" si="273"/>
        <v>0</v>
      </c>
      <c r="AHA23" s="1954">
        <f t="shared" si="273"/>
        <v>0</v>
      </c>
      <c r="AHB23" s="1954">
        <f t="shared" si="273"/>
        <v>0</v>
      </c>
      <c r="AHC23" s="1954">
        <f t="shared" si="273"/>
        <v>0</v>
      </c>
      <c r="AHD23" s="1954">
        <f t="shared" si="273"/>
        <v>0</v>
      </c>
      <c r="AHE23" s="1954">
        <f t="shared" si="273"/>
        <v>0</v>
      </c>
      <c r="AHF23" s="1954">
        <f t="shared" si="273"/>
        <v>0</v>
      </c>
      <c r="AHG23" s="1954">
        <f t="shared" si="273"/>
        <v>0</v>
      </c>
      <c r="AHH23" s="1954">
        <f t="shared" si="273"/>
        <v>0</v>
      </c>
      <c r="AHI23" s="1954">
        <f t="shared" si="273"/>
        <v>0</v>
      </c>
      <c r="AHJ23" s="1954">
        <f t="shared" si="273"/>
        <v>0</v>
      </c>
      <c r="AHK23" s="1954">
        <f t="shared" si="273"/>
        <v>0</v>
      </c>
      <c r="AHL23" s="1954">
        <f t="shared" si="273"/>
        <v>0</v>
      </c>
      <c r="AHM23" s="1954">
        <f t="shared" si="273"/>
        <v>0</v>
      </c>
      <c r="AHN23" s="1954">
        <f t="shared" si="273"/>
        <v>0</v>
      </c>
      <c r="AHO23" s="1954">
        <f t="shared" si="273"/>
        <v>0</v>
      </c>
      <c r="AHP23" s="1954">
        <f t="shared" si="273"/>
        <v>0</v>
      </c>
      <c r="AHQ23" s="1954">
        <f t="shared" si="273"/>
        <v>0</v>
      </c>
      <c r="AHR23" s="1954">
        <f t="shared" si="273"/>
        <v>0</v>
      </c>
      <c r="AHS23" s="1954">
        <f t="shared" si="273"/>
        <v>0</v>
      </c>
      <c r="AHT23" s="1954">
        <f t="shared" si="273"/>
        <v>0</v>
      </c>
      <c r="AHU23" s="1954">
        <f t="shared" si="273"/>
        <v>0</v>
      </c>
      <c r="AHV23" s="1954">
        <f t="shared" si="273"/>
        <v>0</v>
      </c>
      <c r="AHW23" s="1954">
        <f t="shared" ref="AHW23:AKH23" si="274">IF(AND(AHW$26="End of period",AHW$25="Revenue"),AHW10,0)</f>
        <v>0</v>
      </c>
      <c r="AHX23" s="1954">
        <f t="shared" si="274"/>
        <v>0</v>
      </c>
      <c r="AHY23" s="1954">
        <f t="shared" si="274"/>
        <v>0</v>
      </c>
      <c r="AHZ23" s="1954">
        <f t="shared" si="274"/>
        <v>0</v>
      </c>
      <c r="AIA23" s="1954">
        <f t="shared" si="274"/>
        <v>0</v>
      </c>
      <c r="AIB23" s="1954">
        <f t="shared" si="274"/>
        <v>0</v>
      </c>
      <c r="AIC23" s="1954">
        <f t="shared" si="274"/>
        <v>0</v>
      </c>
      <c r="AID23" s="1954">
        <f t="shared" si="274"/>
        <v>0</v>
      </c>
      <c r="AIE23" s="1954">
        <f t="shared" si="274"/>
        <v>0</v>
      </c>
      <c r="AIF23" s="1954">
        <f t="shared" si="274"/>
        <v>0</v>
      </c>
      <c r="AIG23" s="1954">
        <f t="shared" si="274"/>
        <v>0</v>
      </c>
      <c r="AIH23" s="1954">
        <f t="shared" si="274"/>
        <v>0</v>
      </c>
      <c r="AII23" s="1954">
        <f t="shared" si="274"/>
        <v>0</v>
      </c>
      <c r="AIJ23" s="1954">
        <f t="shared" si="274"/>
        <v>0</v>
      </c>
      <c r="AIK23" s="1954">
        <f t="shared" si="274"/>
        <v>0</v>
      </c>
      <c r="AIL23" s="1954">
        <f t="shared" si="274"/>
        <v>0</v>
      </c>
      <c r="AIM23" s="1954">
        <f t="shared" si="274"/>
        <v>0</v>
      </c>
      <c r="AIN23" s="1954">
        <f t="shared" si="274"/>
        <v>0</v>
      </c>
      <c r="AIO23" s="1954">
        <f t="shared" si="274"/>
        <v>0</v>
      </c>
      <c r="AIP23" s="1954">
        <f t="shared" si="274"/>
        <v>0</v>
      </c>
      <c r="AIQ23" s="1954">
        <f t="shared" si="274"/>
        <v>0</v>
      </c>
      <c r="AIR23" s="1954">
        <f t="shared" si="274"/>
        <v>0</v>
      </c>
      <c r="AIS23" s="1954">
        <f t="shared" si="274"/>
        <v>0</v>
      </c>
      <c r="AIT23" s="1954">
        <f t="shared" si="274"/>
        <v>0</v>
      </c>
      <c r="AIU23" s="1954">
        <f t="shared" si="274"/>
        <v>0</v>
      </c>
      <c r="AIV23" s="1954">
        <f t="shared" si="274"/>
        <v>0</v>
      </c>
      <c r="AIW23" s="1954">
        <f t="shared" si="274"/>
        <v>0</v>
      </c>
      <c r="AIX23" s="1954">
        <f t="shared" si="274"/>
        <v>0</v>
      </c>
      <c r="AIY23" s="1954">
        <f t="shared" si="274"/>
        <v>0</v>
      </c>
      <c r="AIZ23" s="1954">
        <f t="shared" si="274"/>
        <v>0</v>
      </c>
      <c r="AJA23" s="1954">
        <f t="shared" si="274"/>
        <v>0</v>
      </c>
      <c r="AJB23" s="1954">
        <f t="shared" si="274"/>
        <v>0</v>
      </c>
      <c r="AJC23" s="1954">
        <f t="shared" si="274"/>
        <v>0</v>
      </c>
      <c r="AJD23" s="1954">
        <f t="shared" si="274"/>
        <v>0</v>
      </c>
      <c r="AJE23" s="1954">
        <f t="shared" si="274"/>
        <v>0</v>
      </c>
      <c r="AJF23" s="1954">
        <f t="shared" si="274"/>
        <v>0</v>
      </c>
      <c r="AJG23" s="1954">
        <f t="shared" si="274"/>
        <v>0</v>
      </c>
      <c r="AJH23" s="1954">
        <f t="shared" si="274"/>
        <v>0</v>
      </c>
      <c r="AJI23" s="1954">
        <f t="shared" si="274"/>
        <v>0</v>
      </c>
      <c r="AJJ23" s="1954">
        <f t="shared" si="274"/>
        <v>0</v>
      </c>
      <c r="AJK23" s="1954">
        <f t="shared" si="274"/>
        <v>0</v>
      </c>
      <c r="AJL23" s="1954">
        <f t="shared" si="274"/>
        <v>0</v>
      </c>
      <c r="AJM23" s="1954">
        <f t="shared" si="274"/>
        <v>0</v>
      </c>
      <c r="AJN23" s="1954">
        <f t="shared" si="274"/>
        <v>0</v>
      </c>
      <c r="AJO23" s="1954">
        <f t="shared" si="274"/>
        <v>0</v>
      </c>
      <c r="AJP23" s="1954">
        <f t="shared" si="274"/>
        <v>0</v>
      </c>
      <c r="AJQ23" s="1954">
        <f t="shared" si="274"/>
        <v>0</v>
      </c>
      <c r="AJR23" s="1954">
        <f t="shared" si="274"/>
        <v>0</v>
      </c>
      <c r="AJS23" s="1954">
        <f t="shared" si="274"/>
        <v>0</v>
      </c>
      <c r="AJT23" s="1954">
        <f t="shared" si="274"/>
        <v>0</v>
      </c>
      <c r="AJU23" s="1954">
        <f t="shared" si="274"/>
        <v>0</v>
      </c>
      <c r="AJV23" s="1954">
        <f t="shared" si="274"/>
        <v>0</v>
      </c>
      <c r="AJW23" s="1954">
        <f t="shared" si="274"/>
        <v>0</v>
      </c>
      <c r="AJX23" s="1954">
        <f t="shared" si="274"/>
        <v>0</v>
      </c>
      <c r="AJY23" s="1954">
        <f t="shared" si="274"/>
        <v>0</v>
      </c>
      <c r="AJZ23" s="1954">
        <f t="shared" si="274"/>
        <v>0</v>
      </c>
      <c r="AKA23" s="1954">
        <f t="shared" si="274"/>
        <v>0</v>
      </c>
      <c r="AKB23" s="1954">
        <f t="shared" si="274"/>
        <v>0</v>
      </c>
      <c r="AKC23" s="1954">
        <f t="shared" si="274"/>
        <v>0</v>
      </c>
      <c r="AKD23" s="1954">
        <f t="shared" si="274"/>
        <v>0</v>
      </c>
      <c r="AKE23" s="1954">
        <f t="shared" si="274"/>
        <v>0</v>
      </c>
      <c r="AKF23" s="1954">
        <f t="shared" si="274"/>
        <v>0</v>
      </c>
      <c r="AKG23" s="1954">
        <f t="shared" si="274"/>
        <v>0</v>
      </c>
      <c r="AKH23" s="1954">
        <f t="shared" si="274"/>
        <v>0</v>
      </c>
      <c r="AKI23" s="1954">
        <f t="shared" ref="AKI23:AMT23" si="275">IF(AND(AKI$26="End of period",AKI$25="Revenue"),AKI10,0)</f>
        <v>0</v>
      </c>
      <c r="AKJ23" s="1954">
        <f t="shared" si="275"/>
        <v>0</v>
      </c>
      <c r="AKK23" s="1954">
        <f t="shared" si="275"/>
        <v>0</v>
      </c>
      <c r="AKL23" s="1954">
        <f t="shared" si="275"/>
        <v>0</v>
      </c>
      <c r="AKM23" s="1954">
        <f t="shared" si="275"/>
        <v>0</v>
      </c>
      <c r="AKN23" s="1954">
        <f t="shared" si="275"/>
        <v>0</v>
      </c>
      <c r="AKO23" s="1954">
        <f t="shared" si="275"/>
        <v>0</v>
      </c>
      <c r="AKP23" s="1954">
        <f t="shared" si="275"/>
        <v>0</v>
      </c>
      <c r="AKQ23" s="1954">
        <f t="shared" si="275"/>
        <v>0</v>
      </c>
      <c r="AKR23" s="1954">
        <f t="shared" si="275"/>
        <v>0</v>
      </c>
      <c r="AKS23" s="1954">
        <f t="shared" si="275"/>
        <v>0</v>
      </c>
      <c r="AKT23" s="1954">
        <f t="shared" si="275"/>
        <v>0</v>
      </c>
      <c r="AKU23" s="1954">
        <f t="shared" si="275"/>
        <v>0</v>
      </c>
      <c r="AKV23" s="1954">
        <f t="shared" si="275"/>
        <v>0</v>
      </c>
      <c r="AKW23" s="1954">
        <f t="shared" si="275"/>
        <v>0</v>
      </c>
      <c r="AKX23" s="1954">
        <f t="shared" si="275"/>
        <v>0</v>
      </c>
      <c r="AKY23" s="1954">
        <f t="shared" si="275"/>
        <v>0</v>
      </c>
      <c r="AKZ23" s="1954">
        <f t="shared" si="275"/>
        <v>0</v>
      </c>
      <c r="ALA23" s="1954">
        <f t="shared" si="275"/>
        <v>0</v>
      </c>
      <c r="ALB23" s="1954">
        <f t="shared" si="275"/>
        <v>0</v>
      </c>
      <c r="ALC23" s="1954">
        <f t="shared" si="275"/>
        <v>0</v>
      </c>
      <c r="ALD23" s="1954">
        <f t="shared" si="275"/>
        <v>0</v>
      </c>
      <c r="ALE23" s="1954">
        <f t="shared" si="275"/>
        <v>0</v>
      </c>
      <c r="ALF23" s="1954">
        <f t="shared" si="275"/>
        <v>0</v>
      </c>
      <c r="ALG23" s="1954">
        <f t="shared" si="275"/>
        <v>0</v>
      </c>
      <c r="ALH23" s="1954">
        <f t="shared" si="275"/>
        <v>0</v>
      </c>
      <c r="ALI23" s="1954">
        <f t="shared" si="275"/>
        <v>0</v>
      </c>
      <c r="ALJ23" s="1954">
        <f t="shared" si="275"/>
        <v>0</v>
      </c>
      <c r="ALK23" s="1954">
        <f t="shared" si="275"/>
        <v>0</v>
      </c>
      <c r="ALL23" s="1954">
        <f t="shared" si="275"/>
        <v>0</v>
      </c>
      <c r="ALM23" s="1954">
        <f t="shared" si="275"/>
        <v>0</v>
      </c>
      <c r="ALN23" s="1954">
        <f t="shared" si="275"/>
        <v>0</v>
      </c>
      <c r="ALO23" s="1954">
        <f t="shared" si="275"/>
        <v>0</v>
      </c>
      <c r="ALP23" s="1954">
        <f t="shared" si="275"/>
        <v>0</v>
      </c>
      <c r="ALQ23" s="1954">
        <f t="shared" si="275"/>
        <v>0</v>
      </c>
      <c r="ALR23" s="1954">
        <f t="shared" si="275"/>
        <v>0</v>
      </c>
      <c r="ALS23" s="1954">
        <f t="shared" si="275"/>
        <v>0</v>
      </c>
      <c r="ALT23" s="1954">
        <f t="shared" si="275"/>
        <v>0</v>
      </c>
      <c r="ALU23" s="1954">
        <f t="shared" si="275"/>
        <v>0</v>
      </c>
      <c r="ALV23" s="1954">
        <f t="shared" si="275"/>
        <v>0</v>
      </c>
      <c r="ALW23" s="1954">
        <f t="shared" si="275"/>
        <v>0</v>
      </c>
      <c r="ALX23" s="1954">
        <f t="shared" si="275"/>
        <v>0</v>
      </c>
      <c r="ALY23" s="1954">
        <f t="shared" si="275"/>
        <v>0</v>
      </c>
      <c r="ALZ23" s="1954">
        <f t="shared" si="275"/>
        <v>0</v>
      </c>
      <c r="AMA23" s="1954">
        <f t="shared" si="275"/>
        <v>0</v>
      </c>
      <c r="AMB23" s="1954">
        <f t="shared" si="275"/>
        <v>0</v>
      </c>
      <c r="AMC23" s="1954">
        <f t="shared" si="275"/>
        <v>0</v>
      </c>
      <c r="AMD23" s="1954">
        <f t="shared" si="275"/>
        <v>0</v>
      </c>
      <c r="AME23" s="1954">
        <f t="shared" si="275"/>
        <v>0</v>
      </c>
      <c r="AMF23" s="1954">
        <f t="shared" si="275"/>
        <v>0</v>
      </c>
      <c r="AMG23" s="1954">
        <f t="shared" si="275"/>
        <v>0</v>
      </c>
      <c r="AMH23" s="1954">
        <f t="shared" si="275"/>
        <v>0</v>
      </c>
      <c r="AMI23" s="1954">
        <f t="shared" si="275"/>
        <v>0</v>
      </c>
      <c r="AMJ23" s="1954">
        <f t="shared" si="275"/>
        <v>0</v>
      </c>
      <c r="AMK23" s="1954">
        <f t="shared" si="275"/>
        <v>0</v>
      </c>
      <c r="AML23" s="1954">
        <f t="shared" si="275"/>
        <v>0</v>
      </c>
      <c r="AMM23" s="1954">
        <f t="shared" si="275"/>
        <v>0</v>
      </c>
      <c r="AMN23" s="1954">
        <f t="shared" si="275"/>
        <v>0</v>
      </c>
      <c r="AMO23" s="1954">
        <f t="shared" si="275"/>
        <v>0</v>
      </c>
      <c r="AMP23" s="1954">
        <f t="shared" si="275"/>
        <v>0</v>
      </c>
      <c r="AMQ23" s="1954">
        <f t="shared" si="275"/>
        <v>0</v>
      </c>
      <c r="AMR23" s="1954">
        <f t="shared" si="275"/>
        <v>0</v>
      </c>
      <c r="AMS23" s="1954">
        <f t="shared" si="275"/>
        <v>0</v>
      </c>
      <c r="AMT23" s="1954">
        <f t="shared" si="275"/>
        <v>0</v>
      </c>
      <c r="AMU23" s="1954">
        <f t="shared" ref="AMU23:APF23" si="276">IF(AND(AMU$26="End of period",AMU$25="Revenue"),AMU10,0)</f>
        <v>0</v>
      </c>
      <c r="AMV23" s="1954">
        <f t="shared" si="276"/>
        <v>0</v>
      </c>
      <c r="AMW23" s="1954">
        <f t="shared" si="276"/>
        <v>0</v>
      </c>
      <c r="AMX23" s="1954">
        <f t="shared" si="276"/>
        <v>0</v>
      </c>
      <c r="AMY23" s="1954">
        <f t="shared" si="276"/>
        <v>0</v>
      </c>
      <c r="AMZ23" s="1954">
        <f t="shared" si="276"/>
        <v>0</v>
      </c>
      <c r="ANA23" s="1954">
        <f t="shared" si="276"/>
        <v>0</v>
      </c>
      <c r="ANB23" s="1954">
        <f t="shared" si="276"/>
        <v>0</v>
      </c>
      <c r="ANC23" s="1954">
        <f t="shared" si="276"/>
        <v>0</v>
      </c>
      <c r="AND23" s="1954">
        <f t="shared" si="276"/>
        <v>0</v>
      </c>
      <c r="ANE23" s="1954">
        <f t="shared" si="276"/>
        <v>0</v>
      </c>
      <c r="ANF23" s="1954">
        <f t="shared" si="276"/>
        <v>0</v>
      </c>
      <c r="ANG23" s="1954">
        <f t="shared" si="276"/>
        <v>0</v>
      </c>
      <c r="ANH23" s="1954">
        <f t="shared" si="276"/>
        <v>0</v>
      </c>
      <c r="ANI23" s="1954">
        <f t="shared" si="276"/>
        <v>0</v>
      </c>
      <c r="ANJ23" s="1954">
        <f t="shared" si="276"/>
        <v>0</v>
      </c>
      <c r="ANK23" s="1954">
        <f t="shared" si="276"/>
        <v>0</v>
      </c>
      <c r="ANL23" s="1954">
        <f t="shared" si="276"/>
        <v>0</v>
      </c>
      <c r="ANM23" s="1954">
        <f t="shared" si="276"/>
        <v>0</v>
      </c>
      <c r="ANN23" s="1954">
        <f t="shared" si="276"/>
        <v>0</v>
      </c>
      <c r="ANO23" s="1954">
        <f t="shared" si="276"/>
        <v>0</v>
      </c>
      <c r="ANP23" s="1954">
        <f t="shared" si="276"/>
        <v>0</v>
      </c>
      <c r="ANQ23" s="1954">
        <f t="shared" si="276"/>
        <v>0</v>
      </c>
      <c r="ANR23" s="1954">
        <f t="shared" si="276"/>
        <v>0</v>
      </c>
      <c r="ANS23" s="1954">
        <f t="shared" si="276"/>
        <v>0</v>
      </c>
      <c r="ANT23" s="1954">
        <f t="shared" si="276"/>
        <v>0</v>
      </c>
      <c r="ANU23" s="1954">
        <f t="shared" si="276"/>
        <v>0</v>
      </c>
      <c r="ANV23" s="1954">
        <f t="shared" si="276"/>
        <v>0</v>
      </c>
      <c r="ANW23" s="1954">
        <f t="shared" si="276"/>
        <v>0</v>
      </c>
      <c r="ANX23" s="1954">
        <f t="shared" si="276"/>
        <v>0</v>
      </c>
      <c r="ANY23" s="1954">
        <f t="shared" si="276"/>
        <v>0</v>
      </c>
      <c r="ANZ23" s="1954">
        <f t="shared" si="276"/>
        <v>0</v>
      </c>
      <c r="AOA23" s="1954">
        <f t="shared" si="276"/>
        <v>0</v>
      </c>
      <c r="AOB23" s="1954">
        <f t="shared" si="276"/>
        <v>0</v>
      </c>
      <c r="AOC23" s="1954">
        <f t="shared" si="276"/>
        <v>0</v>
      </c>
      <c r="AOD23" s="1954">
        <f t="shared" si="276"/>
        <v>0</v>
      </c>
      <c r="AOE23" s="1954">
        <f t="shared" si="276"/>
        <v>0</v>
      </c>
      <c r="AOF23" s="1954">
        <f t="shared" si="276"/>
        <v>0</v>
      </c>
      <c r="AOG23" s="1954">
        <f t="shared" si="276"/>
        <v>0</v>
      </c>
      <c r="AOH23" s="1954">
        <f t="shared" si="276"/>
        <v>0</v>
      </c>
      <c r="AOI23" s="1954">
        <f t="shared" si="276"/>
        <v>0</v>
      </c>
      <c r="AOJ23" s="1954">
        <f t="shared" si="276"/>
        <v>0</v>
      </c>
      <c r="AOK23" s="1954">
        <f t="shared" si="276"/>
        <v>0</v>
      </c>
      <c r="AOL23" s="1954">
        <f t="shared" si="276"/>
        <v>0</v>
      </c>
      <c r="AOM23" s="1954">
        <f t="shared" si="276"/>
        <v>0</v>
      </c>
      <c r="AON23" s="1954">
        <f t="shared" si="276"/>
        <v>0</v>
      </c>
      <c r="AOO23" s="1954">
        <f t="shared" si="276"/>
        <v>0</v>
      </c>
      <c r="AOP23" s="1954">
        <f t="shared" si="276"/>
        <v>0</v>
      </c>
      <c r="AOQ23" s="1954">
        <f t="shared" si="276"/>
        <v>0</v>
      </c>
      <c r="AOR23" s="1954">
        <f t="shared" si="276"/>
        <v>0</v>
      </c>
      <c r="AOS23" s="1954">
        <f t="shared" si="276"/>
        <v>0</v>
      </c>
      <c r="AOT23" s="1954">
        <f t="shared" si="276"/>
        <v>0</v>
      </c>
      <c r="AOU23" s="1954">
        <f t="shared" si="276"/>
        <v>0</v>
      </c>
      <c r="AOV23" s="1954">
        <f t="shared" si="276"/>
        <v>0</v>
      </c>
      <c r="AOW23" s="1954">
        <f t="shared" si="276"/>
        <v>0</v>
      </c>
      <c r="AOX23" s="1954">
        <f t="shared" si="276"/>
        <v>0</v>
      </c>
      <c r="AOY23" s="1954">
        <f t="shared" si="276"/>
        <v>0</v>
      </c>
      <c r="AOZ23" s="1954">
        <f t="shared" si="276"/>
        <v>0</v>
      </c>
      <c r="APA23" s="1954">
        <f t="shared" si="276"/>
        <v>0</v>
      </c>
      <c r="APB23" s="1954">
        <f t="shared" si="276"/>
        <v>0</v>
      </c>
      <c r="APC23" s="1954">
        <f t="shared" si="276"/>
        <v>0</v>
      </c>
      <c r="APD23" s="1954">
        <f t="shared" si="276"/>
        <v>0</v>
      </c>
      <c r="APE23" s="1954">
        <f t="shared" si="276"/>
        <v>0</v>
      </c>
      <c r="APF23" s="1954">
        <f t="shared" si="276"/>
        <v>0</v>
      </c>
      <c r="APG23" s="1954">
        <f t="shared" ref="APG23:ARR23" si="277">IF(AND(APG$26="End of period",APG$25="Revenue"),APG10,0)</f>
        <v>0</v>
      </c>
      <c r="APH23" s="1954">
        <f t="shared" si="277"/>
        <v>0</v>
      </c>
      <c r="API23" s="1954">
        <f t="shared" si="277"/>
        <v>0</v>
      </c>
      <c r="APJ23" s="1954">
        <f t="shared" si="277"/>
        <v>0</v>
      </c>
      <c r="APK23" s="1954">
        <f t="shared" si="277"/>
        <v>0</v>
      </c>
      <c r="APL23" s="1954">
        <f t="shared" si="277"/>
        <v>0</v>
      </c>
      <c r="APM23" s="1954">
        <f t="shared" si="277"/>
        <v>0</v>
      </c>
      <c r="APN23" s="1954">
        <f t="shared" si="277"/>
        <v>0</v>
      </c>
      <c r="APO23" s="1954">
        <f t="shared" si="277"/>
        <v>0</v>
      </c>
      <c r="APP23" s="1954">
        <f t="shared" si="277"/>
        <v>0</v>
      </c>
      <c r="APQ23" s="1954">
        <f t="shared" si="277"/>
        <v>0</v>
      </c>
      <c r="APR23" s="1954">
        <f t="shared" si="277"/>
        <v>0</v>
      </c>
      <c r="APS23" s="1954">
        <f t="shared" si="277"/>
        <v>0</v>
      </c>
      <c r="APT23" s="1954">
        <f t="shared" si="277"/>
        <v>0</v>
      </c>
      <c r="APU23" s="1954">
        <f t="shared" si="277"/>
        <v>0</v>
      </c>
      <c r="APV23" s="1954">
        <f t="shared" si="277"/>
        <v>0</v>
      </c>
      <c r="APW23" s="1954">
        <f t="shared" si="277"/>
        <v>0</v>
      </c>
      <c r="APX23" s="1954">
        <f t="shared" si="277"/>
        <v>0</v>
      </c>
      <c r="APY23" s="1954">
        <f t="shared" si="277"/>
        <v>0</v>
      </c>
      <c r="APZ23" s="1954">
        <f t="shared" si="277"/>
        <v>0</v>
      </c>
      <c r="AQA23" s="1954">
        <f t="shared" si="277"/>
        <v>0</v>
      </c>
      <c r="AQB23" s="1954">
        <f t="shared" si="277"/>
        <v>0</v>
      </c>
      <c r="AQC23" s="1954">
        <f t="shared" si="277"/>
        <v>0</v>
      </c>
      <c r="AQD23" s="1954">
        <f t="shared" si="277"/>
        <v>0</v>
      </c>
      <c r="AQE23" s="1954">
        <f t="shared" si="277"/>
        <v>0</v>
      </c>
      <c r="AQF23" s="1954">
        <f t="shared" si="277"/>
        <v>0</v>
      </c>
      <c r="AQG23" s="1954">
        <f t="shared" si="277"/>
        <v>0</v>
      </c>
      <c r="AQH23" s="1954">
        <f t="shared" si="277"/>
        <v>0</v>
      </c>
      <c r="AQI23" s="1954">
        <f t="shared" si="277"/>
        <v>0</v>
      </c>
      <c r="AQJ23" s="1954">
        <f t="shared" si="277"/>
        <v>0</v>
      </c>
      <c r="AQK23" s="1954">
        <f t="shared" si="277"/>
        <v>0</v>
      </c>
      <c r="AQL23" s="1954">
        <f t="shared" si="277"/>
        <v>0</v>
      </c>
      <c r="AQM23" s="1954">
        <f t="shared" si="277"/>
        <v>0</v>
      </c>
      <c r="AQN23" s="1954">
        <f t="shared" si="277"/>
        <v>0</v>
      </c>
      <c r="AQO23" s="1954">
        <f t="shared" si="277"/>
        <v>0</v>
      </c>
      <c r="AQP23" s="1954">
        <f t="shared" si="277"/>
        <v>0</v>
      </c>
      <c r="AQQ23" s="1954">
        <f t="shared" si="277"/>
        <v>0</v>
      </c>
      <c r="AQR23" s="1954">
        <f t="shared" si="277"/>
        <v>0</v>
      </c>
      <c r="AQS23" s="1954">
        <f t="shared" si="277"/>
        <v>0</v>
      </c>
      <c r="AQT23" s="1954">
        <f t="shared" si="277"/>
        <v>0</v>
      </c>
      <c r="AQU23" s="1954">
        <f t="shared" si="277"/>
        <v>0</v>
      </c>
      <c r="AQV23" s="1954">
        <f t="shared" si="277"/>
        <v>0</v>
      </c>
      <c r="AQW23" s="1954">
        <f t="shared" si="277"/>
        <v>0</v>
      </c>
      <c r="AQX23" s="1954">
        <f t="shared" si="277"/>
        <v>0</v>
      </c>
      <c r="AQY23" s="1954">
        <f t="shared" si="277"/>
        <v>0</v>
      </c>
      <c r="AQZ23" s="1954">
        <f t="shared" si="277"/>
        <v>0</v>
      </c>
      <c r="ARA23" s="1954">
        <f t="shared" si="277"/>
        <v>0</v>
      </c>
      <c r="ARB23" s="1954">
        <f t="shared" si="277"/>
        <v>0</v>
      </c>
      <c r="ARC23" s="1954">
        <f t="shared" si="277"/>
        <v>0</v>
      </c>
      <c r="ARD23" s="1954">
        <f t="shared" si="277"/>
        <v>0</v>
      </c>
      <c r="ARE23" s="1954">
        <f t="shared" si="277"/>
        <v>0</v>
      </c>
      <c r="ARF23" s="1954">
        <f t="shared" si="277"/>
        <v>0</v>
      </c>
      <c r="ARG23" s="1954">
        <f t="shared" si="277"/>
        <v>0</v>
      </c>
      <c r="ARH23" s="1954">
        <f t="shared" si="277"/>
        <v>0</v>
      </c>
      <c r="ARI23" s="1954">
        <f t="shared" si="277"/>
        <v>0</v>
      </c>
      <c r="ARJ23" s="1954">
        <f t="shared" si="277"/>
        <v>0</v>
      </c>
      <c r="ARK23" s="1954">
        <f t="shared" si="277"/>
        <v>0</v>
      </c>
      <c r="ARL23" s="1954">
        <f t="shared" si="277"/>
        <v>0</v>
      </c>
      <c r="ARM23" s="1954">
        <f t="shared" si="277"/>
        <v>0</v>
      </c>
      <c r="ARN23" s="1954">
        <f t="shared" si="277"/>
        <v>0</v>
      </c>
      <c r="ARO23" s="1954">
        <f t="shared" si="277"/>
        <v>0</v>
      </c>
      <c r="ARP23" s="1954">
        <f t="shared" si="277"/>
        <v>0</v>
      </c>
      <c r="ARQ23" s="1954">
        <f t="shared" si="277"/>
        <v>0</v>
      </c>
      <c r="ARR23" s="1954">
        <f t="shared" si="277"/>
        <v>0</v>
      </c>
      <c r="ARS23" s="1954">
        <f t="shared" ref="ARS23:AUD23" si="278">IF(AND(ARS$26="End of period",ARS$25="Revenue"),ARS10,0)</f>
        <v>0</v>
      </c>
      <c r="ART23" s="1954">
        <f t="shared" si="278"/>
        <v>0</v>
      </c>
      <c r="ARU23" s="1954">
        <f t="shared" si="278"/>
        <v>0</v>
      </c>
      <c r="ARV23" s="1954">
        <f t="shared" si="278"/>
        <v>0</v>
      </c>
      <c r="ARW23" s="1954">
        <f t="shared" si="278"/>
        <v>0</v>
      </c>
      <c r="ARX23" s="1954">
        <f t="shared" si="278"/>
        <v>0</v>
      </c>
      <c r="ARY23" s="1954">
        <f t="shared" si="278"/>
        <v>0</v>
      </c>
      <c r="ARZ23" s="1954">
        <f t="shared" si="278"/>
        <v>0</v>
      </c>
      <c r="ASA23" s="1954">
        <f t="shared" si="278"/>
        <v>0</v>
      </c>
      <c r="ASB23" s="1954">
        <f t="shared" si="278"/>
        <v>0</v>
      </c>
      <c r="ASC23" s="1954">
        <f t="shared" si="278"/>
        <v>0</v>
      </c>
      <c r="ASD23" s="1954">
        <f t="shared" si="278"/>
        <v>0</v>
      </c>
      <c r="ASE23" s="1954">
        <f t="shared" si="278"/>
        <v>0</v>
      </c>
      <c r="ASF23" s="1954">
        <f t="shared" si="278"/>
        <v>0</v>
      </c>
      <c r="ASG23" s="1954">
        <f t="shared" si="278"/>
        <v>0</v>
      </c>
      <c r="ASH23" s="1954">
        <f t="shared" si="278"/>
        <v>0</v>
      </c>
      <c r="ASI23" s="1954">
        <f t="shared" si="278"/>
        <v>0</v>
      </c>
      <c r="ASJ23" s="1954">
        <f t="shared" si="278"/>
        <v>0</v>
      </c>
      <c r="ASK23" s="1954">
        <f t="shared" si="278"/>
        <v>0</v>
      </c>
      <c r="ASL23" s="1954">
        <f t="shared" si="278"/>
        <v>0</v>
      </c>
      <c r="ASM23" s="1954">
        <f t="shared" si="278"/>
        <v>0</v>
      </c>
      <c r="ASN23" s="1954">
        <f t="shared" si="278"/>
        <v>0</v>
      </c>
      <c r="ASO23" s="1954">
        <f t="shared" si="278"/>
        <v>0</v>
      </c>
      <c r="ASP23" s="1954">
        <f t="shared" si="278"/>
        <v>0</v>
      </c>
      <c r="ASQ23" s="1954">
        <f t="shared" si="278"/>
        <v>0</v>
      </c>
      <c r="ASR23" s="1954">
        <f t="shared" si="278"/>
        <v>0</v>
      </c>
      <c r="ASS23" s="1954">
        <f t="shared" si="278"/>
        <v>0</v>
      </c>
      <c r="AST23" s="1954">
        <f t="shared" si="278"/>
        <v>0</v>
      </c>
      <c r="ASU23" s="1954">
        <f t="shared" si="278"/>
        <v>0</v>
      </c>
      <c r="ASV23" s="1954">
        <f t="shared" si="278"/>
        <v>0</v>
      </c>
      <c r="ASW23" s="1954">
        <f t="shared" si="278"/>
        <v>0</v>
      </c>
      <c r="ASX23" s="1954">
        <f t="shared" si="278"/>
        <v>0</v>
      </c>
      <c r="ASY23" s="1954">
        <f t="shared" si="278"/>
        <v>0</v>
      </c>
      <c r="ASZ23" s="1954">
        <f t="shared" si="278"/>
        <v>0</v>
      </c>
      <c r="ATA23" s="1954">
        <f t="shared" si="278"/>
        <v>0</v>
      </c>
      <c r="ATB23" s="1954">
        <f t="shared" si="278"/>
        <v>0</v>
      </c>
      <c r="ATC23" s="1954">
        <f t="shared" si="278"/>
        <v>0</v>
      </c>
      <c r="ATD23" s="1954">
        <f t="shared" si="278"/>
        <v>0</v>
      </c>
      <c r="ATE23" s="1954">
        <f t="shared" si="278"/>
        <v>0</v>
      </c>
      <c r="ATF23" s="1954">
        <f t="shared" si="278"/>
        <v>0</v>
      </c>
      <c r="ATG23" s="1954">
        <f t="shared" si="278"/>
        <v>0</v>
      </c>
      <c r="ATH23" s="1954">
        <f t="shared" si="278"/>
        <v>0</v>
      </c>
      <c r="ATI23" s="1954">
        <f t="shared" si="278"/>
        <v>0</v>
      </c>
      <c r="ATJ23" s="1954">
        <f t="shared" si="278"/>
        <v>0</v>
      </c>
      <c r="ATK23" s="1954">
        <f t="shared" si="278"/>
        <v>0</v>
      </c>
      <c r="ATL23" s="1954">
        <f t="shared" si="278"/>
        <v>0</v>
      </c>
      <c r="ATM23" s="1954">
        <f t="shared" si="278"/>
        <v>0</v>
      </c>
      <c r="ATN23" s="1954">
        <f t="shared" si="278"/>
        <v>0</v>
      </c>
      <c r="ATO23" s="1954">
        <f t="shared" si="278"/>
        <v>0</v>
      </c>
      <c r="ATP23" s="1954">
        <f t="shared" si="278"/>
        <v>0</v>
      </c>
      <c r="ATQ23" s="1954">
        <f t="shared" si="278"/>
        <v>0</v>
      </c>
      <c r="ATR23" s="1954">
        <f t="shared" si="278"/>
        <v>0</v>
      </c>
      <c r="ATS23" s="1954">
        <f t="shared" si="278"/>
        <v>0</v>
      </c>
      <c r="ATT23" s="1954">
        <f t="shared" si="278"/>
        <v>0</v>
      </c>
      <c r="ATU23" s="1954">
        <f t="shared" si="278"/>
        <v>0</v>
      </c>
      <c r="ATV23" s="1954">
        <f t="shared" si="278"/>
        <v>0</v>
      </c>
      <c r="ATW23" s="1954">
        <f t="shared" si="278"/>
        <v>0</v>
      </c>
      <c r="ATX23" s="1954">
        <f t="shared" si="278"/>
        <v>0</v>
      </c>
      <c r="ATY23" s="1954">
        <f t="shared" si="278"/>
        <v>0</v>
      </c>
      <c r="ATZ23" s="1954">
        <f t="shared" si="278"/>
        <v>0</v>
      </c>
      <c r="AUA23" s="1954">
        <f t="shared" si="278"/>
        <v>0</v>
      </c>
      <c r="AUB23" s="1954">
        <f t="shared" si="278"/>
        <v>0</v>
      </c>
      <c r="AUC23" s="1954">
        <f t="shared" si="278"/>
        <v>0</v>
      </c>
      <c r="AUD23" s="1954">
        <f t="shared" si="278"/>
        <v>0</v>
      </c>
      <c r="AUE23" s="1954">
        <f t="shared" ref="AUE23:AWP23" si="279">IF(AND(AUE$26="End of period",AUE$25="Revenue"),AUE10,0)</f>
        <v>0</v>
      </c>
      <c r="AUF23" s="1954">
        <f t="shared" si="279"/>
        <v>0</v>
      </c>
      <c r="AUG23" s="1954">
        <f t="shared" si="279"/>
        <v>0</v>
      </c>
      <c r="AUH23" s="1954">
        <f t="shared" si="279"/>
        <v>0</v>
      </c>
      <c r="AUI23" s="1954">
        <f t="shared" si="279"/>
        <v>0</v>
      </c>
      <c r="AUJ23" s="1954">
        <f t="shared" si="279"/>
        <v>0</v>
      </c>
      <c r="AUK23" s="1954">
        <f t="shared" si="279"/>
        <v>0</v>
      </c>
      <c r="AUL23" s="1954">
        <f t="shared" si="279"/>
        <v>0</v>
      </c>
      <c r="AUM23" s="1954">
        <f t="shared" si="279"/>
        <v>0</v>
      </c>
      <c r="AUN23" s="1954">
        <f t="shared" si="279"/>
        <v>0</v>
      </c>
      <c r="AUO23" s="1954">
        <f t="shared" si="279"/>
        <v>0</v>
      </c>
      <c r="AUP23" s="1954">
        <f t="shared" si="279"/>
        <v>0</v>
      </c>
      <c r="AUQ23" s="1954">
        <f t="shared" si="279"/>
        <v>0</v>
      </c>
      <c r="AUR23" s="1954">
        <f t="shared" si="279"/>
        <v>0</v>
      </c>
      <c r="AUS23" s="1954">
        <f t="shared" si="279"/>
        <v>0</v>
      </c>
      <c r="AUT23" s="1954">
        <f t="shared" si="279"/>
        <v>0</v>
      </c>
      <c r="AUU23" s="1954">
        <f t="shared" si="279"/>
        <v>0</v>
      </c>
      <c r="AUV23" s="1954">
        <f t="shared" si="279"/>
        <v>0</v>
      </c>
      <c r="AUW23" s="1954">
        <f t="shared" si="279"/>
        <v>0</v>
      </c>
      <c r="AUX23" s="1954">
        <f t="shared" si="279"/>
        <v>0</v>
      </c>
      <c r="AUY23" s="1954">
        <f t="shared" si="279"/>
        <v>0</v>
      </c>
      <c r="AUZ23" s="1954">
        <f t="shared" si="279"/>
        <v>0</v>
      </c>
      <c r="AVA23" s="1954">
        <f t="shared" si="279"/>
        <v>0</v>
      </c>
      <c r="AVB23" s="1954">
        <f t="shared" si="279"/>
        <v>0</v>
      </c>
      <c r="AVC23" s="1954">
        <f t="shared" si="279"/>
        <v>0</v>
      </c>
      <c r="AVD23" s="1954">
        <f t="shared" si="279"/>
        <v>0</v>
      </c>
      <c r="AVE23" s="1954">
        <f t="shared" si="279"/>
        <v>0</v>
      </c>
      <c r="AVF23" s="1954">
        <f t="shared" si="279"/>
        <v>0</v>
      </c>
      <c r="AVG23" s="1954">
        <f t="shared" si="279"/>
        <v>0</v>
      </c>
      <c r="AVH23" s="1954">
        <f t="shared" si="279"/>
        <v>0</v>
      </c>
      <c r="AVI23" s="1954">
        <f t="shared" si="279"/>
        <v>0</v>
      </c>
      <c r="AVJ23" s="1954">
        <f t="shared" si="279"/>
        <v>0</v>
      </c>
      <c r="AVK23" s="1954">
        <f t="shared" si="279"/>
        <v>0</v>
      </c>
      <c r="AVL23" s="1954">
        <f t="shared" si="279"/>
        <v>0</v>
      </c>
      <c r="AVM23" s="1954">
        <f t="shared" si="279"/>
        <v>0</v>
      </c>
      <c r="AVN23" s="1954">
        <f t="shared" si="279"/>
        <v>0</v>
      </c>
      <c r="AVO23" s="1954">
        <f t="shared" si="279"/>
        <v>0</v>
      </c>
      <c r="AVP23" s="1954">
        <f t="shared" si="279"/>
        <v>0</v>
      </c>
      <c r="AVQ23" s="1954">
        <f t="shared" si="279"/>
        <v>0</v>
      </c>
      <c r="AVR23" s="1954">
        <f t="shared" si="279"/>
        <v>0</v>
      </c>
      <c r="AVS23" s="1954">
        <f t="shared" si="279"/>
        <v>0</v>
      </c>
      <c r="AVT23" s="1954">
        <f t="shared" si="279"/>
        <v>0</v>
      </c>
      <c r="AVU23" s="1954">
        <f t="shared" si="279"/>
        <v>0</v>
      </c>
      <c r="AVV23" s="1954">
        <f t="shared" si="279"/>
        <v>0</v>
      </c>
      <c r="AVW23" s="1954">
        <f t="shared" si="279"/>
        <v>0</v>
      </c>
      <c r="AVX23" s="1954">
        <f t="shared" si="279"/>
        <v>0</v>
      </c>
      <c r="AVY23" s="1954">
        <f t="shared" si="279"/>
        <v>0</v>
      </c>
      <c r="AVZ23" s="1954">
        <f t="shared" si="279"/>
        <v>0</v>
      </c>
      <c r="AWA23" s="1954">
        <f t="shared" si="279"/>
        <v>0</v>
      </c>
      <c r="AWB23" s="1954">
        <f t="shared" si="279"/>
        <v>0</v>
      </c>
      <c r="AWC23" s="1954">
        <f t="shared" si="279"/>
        <v>0</v>
      </c>
      <c r="AWD23" s="1954">
        <f t="shared" si="279"/>
        <v>0</v>
      </c>
      <c r="AWE23" s="1954">
        <f t="shared" si="279"/>
        <v>0</v>
      </c>
      <c r="AWF23" s="1954">
        <f t="shared" si="279"/>
        <v>0</v>
      </c>
      <c r="AWG23" s="1954">
        <f t="shared" si="279"/>
        <v>0</v>
      </c>
      <c r="AWH23" s="1954">
        <f t="shared" si="279"/>
        <v>0</v>
      </c>
      <c r="AWI23" s="1954">
        <f t="shared" si="279"/>
        <v>0</v>
      </c>
      <c r="AWJ23" s="1954">
        <f t="shared" si="279"/>
        <v>0</v>
      </c>
      <c r="AWK23" s="1954">
        <f t="shared" si="279"/>
        <v>0</v>
      </c>
      <c r="AWL23" s="1954">
        <f t="shared" si="279"/>
        <v>0</v>
      </c>
      <c r="AWM23" s="1954">
        <f t="shared" si="279"/>
        <v>0</v>
      </c>
      <c r="AWN23" s="1954">
        <f t="shared" si="279"/>
        <v>0</v>
      </c>
      <c r="AWO23" s="1954">
        <f t="shared" si="279"/>
        <v>0</v>
      </c>
      <c r="AWP23" s="1954">
        <f t="shared" si="279"/>
        <v>0</v>
      </c>
      <c r="AWQ23" s="1954">
        <f t="shared" ref="AWQ23:AZB23" si="280">IF(AND(AWQ$26="End of period",AWQ$25="Revenue"),AWQ10,0)</f>
        <v>0</v>
      </c>
      <c r="AWR23" s="1954">
        <f t="shared" si="280"/>
        <v>0</v>
      </c>
      <c r="AWS23" s="1954">
        <f t="shared" si="280"/>
        <v>0</v>
      </c>
      <c r="AWT23" s="1954">
        <f t="shared" si="280"/>
        <v>0</v>
      </c>
      <c r="AWU23" s="1954">
        <f t="shared" si="280"/>
        <v>0</v>
      </c>
      <c r="AWV23" s="1954">
        <f t="shared" si="280"/>
        <v>0</v>
      </c>
      <c r="AWW23" s="1954">
        <f t="shared" si="280"/>
        <v>0</v>
      </c>
      <c r="AWX23" s="1954">
        <f t="shared" si="280"/>
        <v>0</v>
      </c>
      <c r="AWY23" s="1954">
        <f t="shared" si="280"/>
        <v>0</v>
      </c>
      <c r="AWZ23" s="1954">
        <f t="shared" si="280"/>
        <v>0</v>
      </c>
      <c r="AXA23" s="1954">
        <f t="shared" si="280"/>
        <v>0</v>
      </c>
      <c r="AXB23" s="1954">
        <f t="shared" si="280"/>
        <v>0</v>
      </c>
      <c r="AXC23" s="1954">
        <f t="shared" si="280"/>
        <v>0</v>
      </c>
      <c r="AXD23" s="1954">
        <f t="shared" si="280"/>
        <v>0</v>
      </c>
      <c r="AXE23" s="1954">
        <f t="shared" si="280"/>
        <v>0</v>
      </c>
      <c r="AXF23" s="1954">
        <f t="shared" si="280"/>
        <v>0</v>
      </c>
      <c r="AXG23" s="1954">
        <f t="shared" si="280"/>
        <v>0</v>
      </c>
      <c r="AXH23" s="1954">
        <f t="shared" si="280"/>
        <v>0</v>
      </c>
      <c r="AXI23" s="1954">
        <f t="shared" si="280"/>
        <v>0</v>
      </c>
      <c r="AXJ23" s="1954">
        <f t="shared" si="280"/>
        <v>0</v>
      </c>
      <c r="AXK23" s="1954">
        <f t="shared" si="280"/>
        <v>0</v>
      </c>
      <c r="AXL23" s="1954">
        <f t="shared" si="280"/>
        <v>0</v>
      </c>
      <c r="AXM23" s="1954">
        <f t="shared" si="280"/>
        <v>0</v>
      </c>
      <c r="AXN23" s="1954">
        <f t="shared" si="280"/>
        <v>0</v>
      </c>
      <c r="AXO23" s="1954">
        <f t="shared" si="280"/>
        <v>0</v>
      </c>
      <c r="AXP23" s="1954">
        <f t="shared" si="280"/>
        <v>0</v>
      </c>
      <c r="AXQ23" s="1954">
        <f t="shared" si="280"/>
        <v>0</v>
      </c>
      <c r="AXR23" s="1954">
        <f t="shared" si="280"/>
        <v>0</v>
      </c>
      <c r="AXS23" s="1954">
        <f t="shared" si="280"/>
        <v>0</v>
      </c>
      <c r="AXT23" s="1954">
        <f t="shared" si="280"/>
        <v>0</v>
      </c>
      <c r="AXU23" s="1954">
        <f t="shared" si="280"/>
        <v>0</v>
      </c>
      <c r="AXV23" s="1954">
        <f t="shared" si="280"/>
        <v>0</v>
      </c>
      <c r="AXW23" s="1954">
        <f t="shared" si="280"/>
        <v>0</v>
      </c>
      <c r="AXX23" s="1954">
        <f t="shared" si="280"/>
        <v>0</v>
      </c>
      <c r="AXY23" s="1954">
        <f t="shared" si="280"/>
        <v>0</v>
      </c>
      <c r="AXZ23" s="1954">
        <f t="shared" si="280"/>
        <v>0</v>
      </c>
      <c r="AYA23" s="1954">
        <f t="shared" si="280"/>
        <v>0</v>
      </c>
      <c r="AYB23" s="1954">
        <f t="shared" si="280"/>
        <v>0</v>
      </c>
      <c r="AYC23" s="1954">
        <f t="shared" si="280"/>
        <v>0</v>
      </c>
      <c r="AYD23" s="1954">
        <f t="shared" si="280"/>
        <v>0</v>
      </c>
      <c r="AYE23" s="1954">
        <f t="shared" si="280"/>
        <v>0</v>
      </c>
      <c r="AYF23" s="1954">
        <f t="shared" si="280"/>
        <v>0</v>
      </c>
      <c r="AYG23" s="1954">
        <f t="shared" si="280"/>
        <v>0</v>
      </c>
      <c r="AYH23" s="1954">
        <f t="shared" si="280"/>
        <v>0</v>
      </c>
      <c r="AYI23" s="1954">
        <f t="shared" si="280"/>
        <v>0</v>
      </c>
      <c r="AYJ23" s="1954">
        <f t="shared" si="280"/>
        <v>0</v>
      </c>
      <c r="AYK23" s="1954">
        <f t="shared" si="280"/>
        <v>0</v>
      </c>
      <c r="AYL23" s="1954">
        <f t="shared" si="280"/>
        <v>0</v>
      </c>
      <c r="AYM23" s="1954">
        <f t="shared" si="280"/>
        <v>0</v>
      </c>
      <c r="AYN23" s="1954">
        <f t="shared" si="280"/>
        <v>0</v>
      </c>
      <c r="AYO23" s="1954">
        <f t="shared" si="280"/>
        <v>0</v>
      </c>
      <c r="AYP23" s="1954">
        <f t="shared" si="280"/>
        <v>0</v>
      </c>
      <c r="AYQ23" s="1954">
        <f t="shared" si="280"/>
        <v>0</v>
      </c>
      <c r="AYR23" s="1954">
        <f t="shared" si="280"/>
        <v>0</v>
      </c>
      <c r="AYS23" s="1954">
        <f t="shared" si="280"/>
        <v>0</v>
      </c>
      <c r="AYT23" s="1954">
        <f t="shared" si="280"/>
        <v>0</v>
      </c>
      <c r="AYU23" s="1954">
        <f t="shared" si="280"/>
        <v>0</v>
      </c>
      <c r="AYV23" s="1954">
        <f t="shared" si="280"/>
        <v>0</v>
      </c>
      <c r="AYW23" s="1954">
        <f t="shared" si="280"/>
        <v>0</v>
      </c>
      <c r="AYX23" s="1954">
        <f t="shared" si="280"/>
        <v>0</v>
      </c>
      <c r="AYY23" s="1954">
        <f t="shared" si="280"/>
        <v>0</v>
      </c>
      <c r="AYZ23" s="1954">
        <f t="shared" si="280"/>
        <v>0</v>
      </c>
      <c r="AZA23" s="1954">
        <f t="shared" si="280"/>
        <v>0</v>
      </c>
      <c r="AZB23" s="1954">
        <f t="shared" si="280"/>
        <v>0</v>
      </c>
      <c r="AZC23" s="1954">
        <f t="shared" ref="AZC23:BBN23" si="281">IF(AND(AZC$26="End of period",AZC$25="Revenue"),AZC10,0)</f>
        <v>0</v>
      </c>
      <c r="AZD23" s="1954">
        <f t="shared" si="281"/>
        <v>0</v>
      </c>
      <c r="AZE23" s="1954">
        <f t="shared" si="281"/>
        <v>0</v>
      </c>
      <c r="AZF23" s="1954">
        <f t="shared" si="281"/>
        <v>0</v>
      </c>
      <c r="AZG23" s="1954">
        <f t="shared" si="281"/>
        <v>0</v>
      </c>
      <c r="AZH23" s="1954">
        <f t="shared" si="281"/>
        <v>0</v>
      </c>
      <c r="AZI23" s="1954">
        <f t="shared" si="281"/>
        <v>0</v>
      </c>
      <c r="AZJ23" s="1954">
        <f t="shared" si="281"/>
        <v>0</v>
      </c>
      <c r="AZK23" s="1954">
        <f t="shared" si="281"/>
        <v>0</v>
      </c>
      <c r="AZL23" s="1954">
        <f t="shared" si="281"/>
        <v>0</v>
      </c>
      <c r="AZM23" s="1954">
        <f t="shared" si="281"/>
        <v>0</v>
      </c>
      <c r="AZN23" s="1954">
        <f t="shared" si="281"/>
        <v>0</v>
      </c>
      <c r="AZO23" s="1954">
        <f t="shared" si="281"/>
        <v>0</v>
      </c>
      <c r="AZP23" s="1954">
        <f t="shared" si="281"/>
        <v>0</v>
      </c>
      <c r="AZQ23" s="1954">
        <f t="shared" si="281"/>
        <v>0</v>
      </c>
      <c r="AZR23" s="1954">
        <f t="shared" si="281"/>
        <v>0</v>
      </c>
      <c r="AZS23" s="1954">
        <f t="shared" si="281"/>
        <v>0</v>
      </c>
      <c r="AZT23" s="1954">
        <f t="shared" si="281"/>
        <v>0</v>
      </c>
      <c r="AZU23" s="1954">
        <f t="shared" si="281"/>
        <v>0</v>
      </c>
      <c r="AZV23" s="1954">
        <f t="shared" si="281"/>
        <v>0</v>
      </c>
      <c r="AZW23" s="1954">
        <f t="shared" si="281"/>
        <v>0</v>
      </c>
      <c r="AZX23" s="1954">
        <f t="shared" si="281"/>
        <v>0</v>
      </c>
      <c r="AZY23" s="1954">
        <f t="shared" si="281"/>
        <v>0</v>
      </c>
      <c r="AZZ23" s="1954">
        <f t="shared" si="281"/>
        <v>0</v>
      </c>
      <c r="BAA23" s="1954">
        <f t="shared" si="281"/>
        <v>0</v>
      </c>
      <c r="BAB23" s="1954">
        <f t="shared" si="281"/>
        <v>0</v>
      </c>
      <c r="BAC23" s="1954">
        <f t="shared" si="281"/>
        <v>0</v>
      </c>
      <c r="BAD23" s="1954">
        <f t="shared" si="281"/>
        <v>0</v>
      </c>
      <c r="BAE23" s="1954">
        <f t="shared" si="281"/>
        <v>0</v>
      </c>
      <c r="BAF23" s="1954">
        <f t="shared" si="281"/>
        <v>0</v>
      </c>
      <c r="BAG23" s="1954">
        <f t="shared" si="281"/>
        <v>0</v>
      </c>
      <c r="BAH23" s="1954">
        <f t="shared" si="281"/>
        <v>0</v>
      </c>
      <c r="BAI23" s="1954">
        <f t="shared" si="281"/>
        <v>0</v>
      </c>
      <c r="BAJ23" s="1954">
        <f t="shared" si="281"/>
        <v>0</v>
      </c>
      <c r="BAK23" s="1954">
        <f t="shared" si="281"/>
        <v>0</v>
      </c>
      <c r="BAL23" s="1954">
        <f t="shared" si="281"/>
        <v>0</v>
      </c>
      <c r="BAM23" s="1954">
        <f t="shared" si="281"/>
        <v>0</v>
      </c>
      <c r="BAN23" s="1954">
        <f t="shared" si="281"/>
        <v>0</v>
      </c>
      <c r="BAO23" s="1954">
        <f t="shared" si="281"/>
        <v>0</v>
      </c>
      <c r="BAP23" s="1954">
        <f t="shared" si="281"/>
        <v>0</v>
      </c>
      <c r="BAQ23" s="1954">
        <f t="shared" si="281"/>
        <v>0</v>
      </c>
      <c r="BAR23" s="1954">
        <f t="shared" si="281"/>
        <v>0</v>
      </c>
      <c r="BAS23" s="1954">
        <f t="shared" si="281"/>
        <v>0</v>
      </c>
      <c r="BAT23" s="1954">
        <f t="shared" si="281"/>
        <v>0</v>
      </c>
      <c r="BAU23" s="1954">
        <f t="shared" si="281"/>
        <v>0</v>
      </c>
      <c r="BAV23" s="1954">
        <f t="shared" si="281"/>
        <v>0</v>
      </c>
      <c r="BAW23" s="1954">
        <f t="shared" si="281"/>
        <v>0</v>
      </c>
      <c r="BAX23" s="1954">
        <f t="shared" si="281"/>
        <v>0</v>
      </c>
      <c r="BAY23" s="1954">
        <f t="shared" si="281"/>
        <v>0</v>
      </c>
      <c r="BAZ23" s="1954">
        <f t="shared" si="281"/>
        <v>0</v>
      </c>
      <c r="BBA23" s="1954">
        <f t="shared" si="281"/>
        <v>0</v>
      </c>
      <c r="BBB23" s="1954">
        <f t="shared" si="281"/>
        <v>0</v>
      </c>
      <c r="BBC23" s="1954">
        <f t="shared" si="281"/>
        <v>0</v>
      </c>
      <c r="BBD23" s="1954">
        <f t="shared" si="281"/>
        <v>0</v>
      </c>
      <c r="BBE23" s="1954">
        <f t="shared" si="281"/>
        <v>0</v>
      </c>
      <c r="BBF23" s="1954">
        <f t="shared" si="281"/>
        <v>0</v>
      </c>
      <c r="BBG23" s="1954">
        <f t="shared" si="281"/>
        <v>0</v>
      </c>
      <c r="BBH23" s="1954">
        <f t="shared" si="281"/>
        <v>0</v>
      </c>
      <c r="BBI23" s="1954">
        <f t="shared" si="281"/>
        <v>0</v>
      </c>
      <c r="BBJ23" s="1954">
        <f t="shared" si="281"/>
        <v>0</v>
      </c>
      <c r="BBK23" s="1954">
        <f t="shared" si="281"/>
        <v>0</v>
      </c>
      <c r="BBL23" s="1954">
        <f t="shared" si="281"/>
        <v>0</v>
      </c>
      <c r="BBM23" s="1954">
        <f t="shared" si="281"/>
        <v>0</v>
      </c>
      <c r="BBN23" s="1954">
        <f t="shared" si="281"/>
        <v>0</v>
      </c>
      <c r="BBO23" s="1954">
        <f t="shared" ref="BBO23:BDZ23" si="282">IF(AND(BBO$26="End of period",BBO$25="Revenue"),BBO10,0)</f>
        <v>0</v>
      </c>
      <c r="BBP23" s="1954">
        <f t="shared" si="282"/>
        <v>0</v>
      </c>
      <c r="BBQ23" s="1954">
        <f t="shared" si="282"/>
        <v>0</v>
      </c>
      <c r="BBR23" s="1954">
        <f t="shared" si="282"/>
        <v>0</v>
      </c>
      <c r="BBS23" s="1954">
        <f t="shared" si="282"/>
        <v>0</v>
      </c>
      <c r="BBT23" s="1954">
        <f t="shared" si="282"/>
        <v>0</v>
      </c>
      <c r="BBU23" s="1954">
        <f t="shared" si="282"/>
        <v>0</v>
      </c>
      <c r="BBV23" s="1954">
        <f t="shared" si="282"/>
        <v>0</v>
      </c>
      <c r="BBW23" s="1954">
        <f t="shared" si="282"/>
        <v>0</v>
      </c>
      <c r="BBX23" s="1954">
        <f t="shared" si="282"/>
        <v>0</v>
      </c>
      <c r="BBY23" s="1954">
        <f t="shared" si="282"/>
        <v>0</v>
      </c>
      <c r="BBZ23" s="1954">
        <f t="shared" si="282"/>
        <v>0</v>
      </c>
      <c r="BCA23" s="1954">
        <f t="shared" si="282"/>
        <v>0</v>
      </c>
      <c r="BCB23" s="1954">
        <f t="shared" si="282"/>
        <v>0</v>
      </c>
      <c r="BCC23" s="1954">
        <f t="shared" si="282"/>
        <v>0</v>
      </c>
      <c r="BCD23" s="1954">
        <f t="shared" si="282"/>
        <v>0</v>
      </c>
      <c r="BCE23" s="1954">
        <f t="shared" si="282"/>
        <v>0</v>
      </c>
      <c r="BCF23" s="1954">
        <f t="shared" si="282"/>
        <v>0</v>
      </c>
      <c r="BCG23" s="1954">
        <f t="shared" si="282"/>
        <v>0</v>
      </c>
      <c r="BCH23" s="1954">
        <f t="shared" si="282"/>
        <v>0</v>
      </c>
      <c r="BCI23" s="1954">
        <f t="shared" si="282"/>
        <v>0</v>
      </c>
      <c r="BCJ23" s="1954">
        <f t="shared" si="282"/>
        <v>0</v>
      </c>
      <c r="BCK23" s="1954">
        <f t="shared" si="282"/>
        <v>0</v>
      </c>
      <c r="BCL23" s="1954">
        <f t="shared" si="282"/>
        <v>0</v>
      </c>
      <c r="BCM23" s="1954">
        <f t="shared" si="282"/>
        <v>0</v>
      </c>
      <c r="BCN23" s="1954">
        <f t="shared" si="282"/>
        <v>0</v>
      </c>
      <c r="BCO23" s="1954">
        <f t="shared" si="282"/>
        <v>0</v>
      </c>
      <c r="BCP23" s="1954">
        <f t="shared" si="282"/>
        <v>0</v>
      </c>
      <c r="BCQ23" s="1954">
        <f t="shared" si="282"/>
        <v>0</v>
      </c>
      <c r="BCR23" s="1954">
        <f t="shared" si="282"/>
        <v>0</v>
      </c>
      <c r="BCS23" s="1954">
        <f t="shared" si="282"/>
        <v>0</v>
      </c>
      <c r="BCT23" s="1954">
        <f t="shared" si="282"/>
        <v>0</v>
      </c>
      <c r="BCU23" s="1954">
        <f t="shared" si="282"/>
        <v>0</v>
      </c>
      <c r="BCV23" s="1954">
        <f t="shared" si="282"/>
        <v>0</v>
      </c>
      <c r="BCW23" s="1954">
        <f t="shared" si="282"/>
        <v>0</v>
      </c>
      <c r="BCX23" s="1954">
        <f t="shared" si="282"/>
        <v>0</v>
      </c>
      <c r="BCY23" s="1954">
        <f t="shared" si="282"/>
        <v>0</v>
      </c>
      <c r="BCZ23" s="1954">
        <f t="shared" si="282"/>
        <v>0</v>
      </c>
      <c r="BDA23" s="1954">
        <f t="shared" si="282"/>
        <v>0</v>
      </c>
      <c r="BDB23" s="1954">
        <f t="shared" si="282"/>
        <v>0</v>
      </c>
      <c r="BDC23" s="1954">
        <f t="shared" si="282"/>
        <v>0</v>
      </c>
      <c r="BDD23" s="1954">
        <f t="shared" si="282"/>
        <v>0</v>
      </c>
      <c r="BDE23" s="1954">
        <f t="shared" si="282"/>
        <v>0</v>
      </c>
      <c r="BDF23" s="1954">
        <f t="shared" si="282"/>
        <v>0</v>
      </c>
      <c r="BDG23" s="1954">
        <f t="shared" si="282"/>
        <v>0</v>
      </c>
      <c r="BDH23" s="1954">
        <f t="shared" si="282"/>
        <v>0</v>
      </c>
      <c r="BDI23" s="1954">
        <f t="shared" si="282"/>
        <v>0</v>
      </c>
      <c r="BDJ23" s="1954">
        <f t="shared" si="282"/>
        <v>0</v>
      </c>
      <c r="BDK23" s="1954">
        <f t="shared" si="282"/>
        <v>0</v>
      </c>
      <c r="BDL23" s="1954">
        <f t="shared" si="282"/>
        <v>0</v>
      </c>
      <c r="BDM23" s="1954">
        <f t="shared" si="282"/>
        <v>0</v>
      </c>
      <c r="BDN23" s="1954">
        <f t="shared" si="282"/>
        <v>0</v>
      </c>
      <c r="BDO23" s="1954">
        <f t="shared" si="282"/>
        <v>0</v>
      </c>
      <c r="BDP23" s="1954">
        <f t="shared" si="282"/>
        <v>0</v>
      </c>
      <c r="BDQ23" s="1954">
        <f t="shared" si="282"/>
        <v>0</v>
      </c>
      <c r="BDR23" s="1954">
        <f t="shared" si="282"/>
        <v>0</v>
      </c>
      <c r="BDS23" s="1954">
        <f t="shared" si="282"/>
        <v>0</v>
      </c>
      <c r="BDT23" s="1954">
        <f t="shared" si="282"/>
        <v>0</v>
      </c>
      <c r="BDU23" s="1954">
        <f t="shared" si="282"/>
        <v>0</v>
      </c>
      <c r="BDV23" s="1954">
        <f t="shared" si="282"/>
        <v>0</v>
      </c>
      <c r="BDW23" s="1954">
        <f t="shared" si="282"/>
        <v>0</v>
      </c>
      <c r="BDX23" s="1954">
        <f t="shared" si="282"/>
        <v>0</v>
      </c>
      <c r="BDY23" s="1954">
        <f t="shared" si="282"/>
        <v>0</v>
      </c>
      <c r="BDZ23" s="1954">
        <f t="shared" si="282"/>
        <v>0</v>
      </c>
      <c r="BEA23" s="1954">
        <f t="shared" ref="BEA23:BGL23" si="283">IF(AND(BEA$26="End of period",BEA$25="Revenue"),BEA10,0)</f>
        <v>0</v>
      </c>
      <c r="BEB23" s="1954">
        <f t="shared" si="283"/>
        <v>0</v>
      </c>
      <c r="BEC23" s="1954">
        <f t="shared" si="283"/>
        <v>0</v>
      </c>
      <c r="BED23" s="1954">
        <f t="shared" si="283"/>
        <v>0</v>
      </c>
      <c r="BEE23" s="1954">
        <f t="shared" si="283"/>
        <v>0</v>
      </c>
      <c r="BEF23" s="1954">
        <f t="shared" si="283"/>
        <v>0</v>
      </c>
      <c r="BEG23" s="1954">
        <f t="shared" si="283"/>
        <v>0</v>
      </c>
      <c r="BEH23" s="1954">
        <f t="shared" si="283"/>
        <v>0</v>
      </c>
      <c r="BEI23" s="1954">
        <f t="shared" si="283"/>
        <v>0</v>
      </c>
      <c r="BEJ23" s="1954">
        <f t="shared" si="283"/>
        <v>0</v>
      </c>
      <c r="BEK23" s="1954">
        <f t="shared" si="283"/>
        <v>0</v>
      </c>
      <c r="BEL23" s="1954">
        <f t="shared" si="283"/>
        <v>0</v>
      </c>
      <c r="BEM23" s="1954">
        <f t="shared" si="283"/>
        <v>0</v>
      </c>
      <c r="BEN23" s="1954">
        <f t="shared" si="283"/>
        <v>0</v>
      </c>
      <c r="BEO23" s="1954">
        <f t="shared" si="283"/>
        <v>0</v>
      </c>
      <c r="BEP23" s="1954">
        <f t="shared" si="283"/>
        <v>0</v>
      </c>
      <c r="BEQ23" s="1954">
        <f t="shared" si="283"/>
        <v>0</v>
      </c>
      <c r="BER23" s="1954">
        <f t="shared" si="283"/>
        <v>0</v>
      </c>
      <c r="BES23" s="1954">
        <f t="shared" si="283"/>
        <v>0</v>
      </c>
      <c r="BET23" s="1954">
        <f t="shared" si="283"/>
        <v>0</v>
      </c>
      <c r="BEU23" s="1954">
        <f t="shared" si="283"/>
        <v>0</v>
      </c>
      <c r="BEV23" s="1954">
        <f t="shared" si="283"/>
        <v>0</v>
      </c>
      <c r="BEW23" s="1954">
        <f t="shared" si="283"/>
        <v>0</v>
      </c>
      <c r="BEX23" s="1954">
        <f t="shared" si="283"/>
        <v>0</v>
      </c>
      <c r="BEY23" s="1954">
        <f t="shared" si="283"/>
        <v>0</v>
      </c>
      <c r="BEZ23" s="1954">
        <f t="shared" si="283"/>
        <v>0</v>
      </c>
      <c r="BFA23" s="1954">
        <f t="shared" si="283"/>
        <v>0</v>
      </c>
      <c r="BFB23" s="1954">
        <f t="shared" si="283"/>
        <v>0</v>
      </c>
      <c r="BFC23" s="1954">
        <f t="shared" si="283"/>
        <v>0</v>
      </c>
      <c r="BFD23" s="1954">
        <f t="shared" si="283"/>
        <v>0</v>
      </c>
      <c r="BFE23" s="1954">
        <f t="shared" si="283"/>
        <v>0</v>
      </c>
      <c r="BFF23" s="1954">
        <f t="shared" si="283"/>
        <v>0</v>
      </c>
      <c r="BFG23" s="1954">
        <f t="shared" si="283"/>
        <v>0</v>
      </c>
      <c r="BFH23" s="1954">
        <f t="shared" si="283"/>
        <v>0</v>
      </c>
      <c r="BFI23" s="1954">
        <f t="shared" si="283"/>
        <v>0</v>
      </c>
      <c r="BFJ23" s="1954">
        <f t="shared" si="283"/>
        <v>0</v>
      </c>
      <c r="BFK23" s="1954">
        <f t="shared" si="283"/>
        <v>0</v>
      </c>
      <c r="BFL23" s="1954">
        <f t="shared" si="283"/>
        <v>0</v>
      </c>
      <c r="BFM23" s="1954">
        <f t="shared" si="283"/>
        <v>0</v>
      </c>
      <c r="BFN23" s="1954">
        <f t="shared" si="283"/>
        <v>0</v>
      </c>
      <c r="BFO23" s="1954">
        <f t="shared" si="283"/>
        <v>0</v>
      </c>
      <c r="BFP23" s="1954">
        <f t="shared" si="283"/>
        <v>0</v>
      </c>
      <c r="BFQ23" s="1954">
        <f t="shared" si="283"/>
        <v>0</v>
      </c>
      <c r="BFR23" s="1954">
        <f t="shared" si="283"/>
        <v>0</v>
      </c>
      <c r="BFS23" s="1954">
        <f t="shared" si="283"/>
        <v>0</v>
      </c>
      <c r="BFT23" s="1954">
        <f t="shared" si="283"/>
        <v>0</v>
      </c>
      <c r="BFU23" s="1954">
        <f t="shared" si="283"/>
        <v>0</v>
      </c>
      <c r="BFV23" s="1954">
        <f t="shared" si="283"/>
        <v>0</v>
      </c>
      <c r="BFW23" s="1954">
        <f t="shared" si="283"/>
        <v>0</v>
      </c>
      <c r="BFX23" s="1954">
        <f t="shared" si="283"/>
        <v>0</v>
      </c>
      <c r="BFY23" s="1954">
        <f t="shared" si="283"/>
        <v>0</v>
      </c>
      <c r="BFZ23" s="1954">
        <f t="shared" si="283"/>
        <v>0</v>
      </c>
      <c r="BGA23" s="1954">
        <f t="shared" si="283"/>
        <v>0</v>
      </c>
      <c r="BGB23" s="1954">
        <f t="shared" si="283"/>
        <v>0</v>
      </c>
      <c r="BGC23" s="1954">
        <f t="shared" si="283"/>
        <v>0</v>
      </c>
      <c r="BGD23" s="1954">
        <f t="shared" si="283"/>
        <v>0</v>
      </c>
      <c r="BGE23" s="1954">
        <f t="shared" si="283"/>
        <v>0</v>
      </c>
      <c r="BGF23" s="1954">
        <f t="shared" si="283"/>
        <v>0</v>
      </c>
      <c r="BGG23" s="1954">
        <f t="shared" si="283"/>
        <v>0</v>
      </c>
      <c r="BGH23" s="1954">
        <f t="shared" si="283"/>
        <v>0</v>
      </c>
      <c r="BGI23" s="1954">
        <f t="shared" si="283"/>
        <v>0</v>
      </c>
      <c r="BGJ23" s="1954">
        <f t="shared" si="283"/>
        <v>0</v>
      </c>
      <c r="BGK23" s="1954">
        <f t="shared" si="283"/>
        <v>0</v>
      </c>
      <c r="BGL23" s="1954">
        <f t="shared" si="283"/>
        <v>0</v>
      </c>
      <c r="BGM23" s="1954">
        <f t="shared" ref="BGM23:BIX23" si="284">IF(AND(BGM$26="End of period",BGM$25="Revenue"),BGM10,0)</f>
        <v>0</v>
      </c>
      <c r="BGN23" s="1954">
        <f t="shared" si="284"/>
        <v>0</v>
      </c>
      <c r="BGO23" s="1954">
        <f t="shared" si="284"/>
        <v>0</v>
      </c>
      <c r="BGP23" s="1954">
        <f t="shared" si="284"/>
        <v>0</v>
      </c>
      <c r="BGQ23" s="1954">
        <f t="shared" si="284"/>
        <v>0</v>
      </c>
      <c r="BGR23" s="1954">
        <f t="shared" si="284"/>
        <v>0</v>
      </c>
      <c r="BGS23" s="1954">
        <f t="shared" si="284"/>
        <v>0</v>
      </c>
      <c r="BGT23" s="1954">
        <f t="shared" si="284"/>
        <v>0</v>
      </c>
      <c r="BGU23" s="1954">
        <f t="shared" si="284"/>
        <v>0</v>
      </c>
      <c r="BGV23" s="1954">
        <f t="shared" si="284"/>
        <v>0</v>
      </c>
      <c r="BGW23" s="1954">
        <f t="shared" si="284"/>
        <v>0</v>
      </c>
      <c r="BGX23" s="1954">
        <f t="shared" si="284"/>
        <v>0</v>
      </c>
      <c r="BGY23" s="1954">
        <f t="shared" si="284"/>
        <v>0</v>
      </c>
      <c r="BGZ23" s="1954">
        <f t="shared" si="284"/>
        <v>0</v>
      </c>
      <c r="BHA23" s="1954">
        <f t="shared" si="284"/>
        <v>0</v>
      </c>
      <c r="BHB23" s="1954">
        <f t="shared" si="284"/>
        <v>0</v>
      </c>
      <c r="BHC23" s="1954">
        <f t="shared" si="284"/>
        <v>0</v>
      </c>
      <c r="BHD23" s="1954">
        <f t="shared" si="284"/>
        <v>0</v>
      </c>
      <c r="BHE23" s="1954">
        <f t="shared" si="284"/>
        <v>0</v>
      </c>
      <c r="BHF23" s="1954">
        <f t="shared" si="284"/>
        <v>0</v>
      </c>
      <c r="BHG23" s="1954">
        <f t="shared" si="284"/>
        <v>0</v>
      </c>
      <c r="BHH23" s="1954">
        <f t="shared" si="284"/>
        <v>0</v>
      </c>
      <c r="BHI23" s="1954">
        <f t="shared" si="284"/>
        <v>0</v>
      </c>
      <c r="BHJ23" s="1954">
        <f t="shared" si="284"/>
        <v>0</v>
      </c>
      <c r="BHK23" s="1954">
        <f t="shared" si="284"/>
        <v>0</v>
      </c>
      <c r="BHL23" s="1954">
        <f t="shared" si="284"/>
        <v>0</v>
      </c>
      <c r="BHM23" s="1954">
        <f t="shared" si="284"/>
        <v>0</v>
      </c>
      <c r="BHN23" s="1954">
        <f t="shared" si="284"/>
        <v>0</v>
      </c>
      <c r="BHO23" s="1954">
        <f t="shared" si="284"/>
        <v>0</v>
      </c>
      <c r="BHP23" s="1954">
        <f t="shared" si="284"/>
        <v>0</v>
      </c>
      <c r="BHQ23" s="1954">
        <f t="shared" si="284"/>
        <v>0</v>
      </c>
      <c r="BHR23" s="1954">
        <f t="shared" si="284"/>
        <v>0</v>
      </c>
      <c r="BHS23" s="1954">
        <f t="shared" si="284"/>
        <v>0</v>
      </c>
      <c r="BHT23" s="1954">
        <f t="shared" si="284"/>
        <v>0</v>
      </c>
      <c r="BHU23" s="1954">
        <f t="shared" si="284"/>
        <v>0</v>
      </c>
      <c r="BHV23" s="1954">
        <f t="shared" si="284"/>
        <v>0</v>
      </c>
      <c r="BHW23" s="1954">
        <f t="shared" si="284"/>
        <v>0</v>
      </c>
      <c r="BHX23" s="1954">
        <f t="shared" si="284"/>
        <v>0</v>
      </c>
      <c r="BHY23" s="1954">
        <f t="shared" si="284"/>
        <v>0</v>
      </c>
      <c r="BHZ23" s="1954">
        <f t="shared" si="284"/>
        <v>0</v>
      </c>
      <c r="BIA23" s="1954">
        <f t="shared" si="284"/>
        <v>0</v>
      </c>
      <c r="BIB23" s="1954">
        <f t="shared" si="284"/>
        <v>0</v>
      </c>
      <c r="BIC23" s="1954">
        <f t="shared" si="284"/>
        <v>0</v>
      </c>
      <c r="BID23" s="1954">
        <f t="shared" si="284"/>
        <v>0</v>
      </c>
      <c r="BIE23" s="1954">
        <f t="shared" si="284"/>
        <v>0</v>
      </c>
      <c r="BIF23" s="1954">
        <f t="shared" si="284"/>
        <v>0</v>
      </c>
      <c r="BIG23" s="1954">
        <f t="shared" si="284"/>
        <v>0</v>
      </c>
      <c r="BIH23" s="1954">
        <f t="shared" si="284"/>
        <v>0</v>
      </c>
      <c r="BII23" s="1954">
        <f t="shared" si="284"/>
        <v>0</v>
      </c>
      <c r="BIJ23" s="1954">
        <f t="shared" si="284"/>
        <v>0</v>
      </c>
      <c r="BIK23" s="1954">
        <f t="shared" si="284"/>
        <v>0</v>
      </c>
      <c r="BIL23" s="1954">
        <f t="shared" si="284"/>
        <v>0</v>
      </c>
      <c r="BIM23" s="1954">
        <f t="shared" si="284"/>
        <v>0</v>
      </c>
      <c r="BIN23" s="1954">
        <f t="shared" si="284"/>
        <v>0</v>
      </c>
      <c r="BIO23" s="1954">
        <f t="shared" si="284"/>
        <v>0</v>
      </c>
      <c r="BIP23" s="1954">
        <f t="shared" si="284"/>
        <v>0</v>
      </c>
      <c r="BIQ23" s="1954">
        <f t="shared" si="284"/>
        <v>0</v>
      </c>
      <c r="BIR23" s="1954">
        <f t="shared" si="284"/>
        <v>0</v>
      </c>
      <c r="BIS23" s="1954">
        <f t="shared" si="284"/>
        <v>0</v>
      </c>
      <c r="BIT23" s="1954">
        <f t="shared" si="284"/>
        <v>0</v>
      </c>
      <c r="BIU23" s="1954">
        <f t="shared" si="284"/>
        <v>0</v>
      </c>
      <c r="BIV23" s="1954">
        <f t="shared" si="284"/>
        <v>0</v>
      </c>
      <c r="BIW23" s="1954">
        <f t="shared" si="284"/>
        <v>0</v>
      </c>
      <c r="BIX23" s="1954">
        <f t="shared" si="284"/>
        <v>0</v>
      </c>
      <c r="BIY23" s="1954">
        <f t="shared" ref="BIY23:BLJ23" si="285">IF(AND(BIY$26="End of period",BIY$25="Revenue"),BIY10,0)</f>
        <v>0</v>
      </c>
      <c r="BIZ23" s="1954">
        <f t="shared" si="285"/>
        <v>0</v>
      </c>
      <c r="BJA23" s="1954">
        <f t="shared" si="285"/>
        <v>0</v>
      </c>
      <c r="BJB23" s="1954">
        <f t="shared" si="285"/>
        <v>0</v>
      </c>
      <c r="BJC23" s="1954">
        <f t="shared" si="285"/>
        <v>0</v>
      </c>
      <c r="BJD23" s="1954">
        <f t="shared" si="285"/>
        <v>0</v>
      </c>
      <c r="BJE23" s="1954">
        <f t="shared" si="285"/>
        <v>0</v>
      </c>
      <c r="BJF23" s="1954">
        <f t="shared" si="285"/>
        <v>0</v>
      </c>
      <c r="BJG23" s="1954">
        <f t="shared" si="285"/>
        <v>0</v>
      </c>
      <c r="BJH23" s="1954">
        <f t="shared" si="285"/>
        <v>0</v>
      </c>
      <c r="BJI23" s="1954">
        <f t="shared" si="285"/>
        <v>0</v>
      </c>
      <c r="BJJ23" s="1954">
        <f t="shared" si="285"/>
        <v>0</v>
      </c>
      <c r="BJK23" s="1954">
        <f t="shared" si="285"/>
        <v>0</v>
      </c>
      <c r="BJL23" s="1954">
        <f t="shared" si="285"/>
        <v>0</v>
      </c>
      <c r="BJM23" s="1954">
        <f t="shared" si="285"/>
        <v>0</v>
      </c>
      <c r="BJN23" s="1954">
        <f t="shared" si="285"/>
        <v>0</v>
      </c>
      <c r="BJO23" s="1954">
        <f t="shared" si="285"/>
        <v>0</v>
      </c>
      <c r="BJP23" s="1954">
        <f t="shared" si="285"/>
        <v>0</v>
      </c>
      <c r="BJQ23" s="1954">
        <f t="shared" si="285"/>
        <v>0</v>
      </c>
      <c r="BJR23" s="1954">
        <f t="shared" si="285"/>
        <v>0</v>
      </c>
      <c r="BJS23" s="1954">
        <f t="shared" si="285"/>
        <v>0</v>
      </c>
      <c r="BJT23" s="1954">
        <f t="shared" si="285"/>
        <v>0</v>
      </c>
      <c r="BJU23" s="1954">
        <f t="shared" si="285"/>
        <v>0</v>
      </c>
      <c r="BJV23" s="1954">
        <f t="shared" si="285"/>
        <v>0</v>
      </c>
      <c r="BJW23" s="1954">
        <f t="shared" si="285"/>
        <v>0</v>
      </c>
      <c r="BJX23" s="1954">
        <f t="shared" si="285"/>
        <v>0</v>
      </c>
      <c r="BJY23" s="1954">
        <f t="shared" si="285"/>
        <v>0</v>
      </c>
      <c r="BJZ23" s="1954">
        <f t="shared" si="285"/>
        <v>0</v>
      </c>
      <c r="BKA23" s="1954">
        <f t="shared" si="285"/>
        <v>0</v>
      </c>
      <c r="BKB23" s="1954">
        <f t="shared" si="285"/>
        <v>0</v>
      </c>
      <c r="BKC23" s="1954">
        <f t="shared" si="285"/>
        <v>0</v>
      </c>
      <c r="BKD23" s="1954">
        <f t="shared" si="285"/>
        <v>0</v>
      </c>
      <c r="BKE23" s="1954">
        <f t="shared" si="285"/>
        <v>0</v>
      </c>
      <c r="BKF23" s="1954">
        <f t="shared" si="285"/>
        <v>0</v>
      </c>
      <c r="BKG23" s="1954">
        <f t="shared" si="285"/>
        <v>0</v>
      </c>
      <c r="BKH23" s="1954">
        <f t="shared" si="285"/>
        <v>0</v>
      </c>
      <c r="BKI23" s="1954">
        <f t="shared" si="285"/>
        <v>0</v>
      </c>
      <c r="BKJ23" s="1954">
        <f t="shared" si="285"/>
        <v>0</v>
      </c>
      <c r="BKK23" s="1954">
        <f t="shared" si="285"/>
        <v>0</v>
      </c>
      <c r="BKL23" s="1954">
        <f t="shared" si="285"/>
        <v>0</v>
      </c>
      <c r="BKM23" s="1954">
        <f t="shared" si="285"/>
        <v>0</v>
      </c>
      <c r="BKN23" s="1954">
        <f t="shared" si="285"/>
        <v>0</v>
      </c>
      <c r="BKO23" s="1954">
        <f t="shared" si="285"/>
        <v>0</v>
      </c>
      <c r="BKP23" s="1954">
        <f t="shared" si="285"/>
        <v>0</v>
      </c>
      <c r="BKQ23" s="1954">
        <f t="shared" si="285"/>
        <v>0</v>
      </c>
      <c r="BKR23" s="1954">
        <f t="shared" si="285"/>
        <v>0</v>
      </c>
      <c r="BKS23" s="1954">
        <f t="shared" si="285"/>
        <v>0</v>
      </c>
      <c r="BKT23" s="1954">
        <f t="shared" si="285"/>
        <v>0</v>
      </c>
      <c r="BKU23" s="1954">
        <f t="shared" si="285"/>
        <v>0</v>
      </c>
      <c r="BKV23" s="1954">
        <f t="shared" si="285"/>
        <v>0</v>
      </c>
      <c r="BKW23" s="1954">
        <f t="shared" si="285"/>
        <v>0</v>
      </c>
      <c r="BKX23" s="1954">
        <f t="shared" si="285"/>
        <v>0</v>
      </c>
      <c r="BKY23" s="1954">
        <f t="shared" si="285"/>
        <v>0</v>
      </c>
      <c r="BKZ23" s="1954">
        <f t="shared" si="285"/>
        <v>0</v>
      </c>
      <c r="BLA23" s="1954">
        <f t="shared" si="285"/>
        <v>0</v>
      </c>
      <c r="BLB23" s="1954">
        <f t="shared" si="285"/>
        <v>0</v>
      </c>
      <c r="BLC23" s="1954">
        <f t="shared" si="285"/>
        <v>0</v>
      </c>
      <c r="BLD23" s="1954">
        <f t="shared" si="285"/>
        <v>0</v>
      </c>
      <c r="BLE23" s="1954">
        <f t="shared" si="285"/>
        <v>0</v>
      </c>
      <c r="BLF23" s="1954">
        <f t="shared" si="285"/>
        <v>0</v>
      </c>
      <c r="BLG23" s="1954">
        <f t="shared" si="285"/>
        <v>0</v>
      </c>
      <c r="BLH23" s="1954">
        <f t="shared" si="285"/>
        <v>0</v>
      </c>
      <c r="BLI23" s="1954">
        <f t="shared" si="285"/>
        <v>0</v>
      </c>
      <c r="BLJ23" s="1954">
        <f t="shared" si="285"/>
        <v>0</v>
      </c>
      <c r="BLK23" s="1954">
        <f t="shared" ref="BLK23:BNV23" si="286">IF(AND(BLK$26="End of period",BLK$25="Revenue"),BLK10,0)</f>
        <v>0</v>
      </c>
      <c r="BLL23" s="1954">
        <f t="shared" si="286"/>
        <v>0</v>
      </c>
      <c r="BLM23" s="1954">
        <f t="shared" si="286"/>
        <v>0</v>
      </c>
      <c r="BLN23" s="1954">
        <f t="shared" si="286"/>
        <v>0</v>
      </c>
      <c r="BLO23" s="1954">
        <f t="shared" si="286"/>
        <v>0</v>
      </c>
      <c r="BLP23" s="1954">
        <f t="shared" si="286"/>
        <v>0</v>
      </c>
      <c r="BLQ23" s="1954">
        <f t="shared" si="286"/>
        <v>0</v>
      </c>
      <c r="BLR23" s="1954">
        <f t="shared" si="286"/>
        <v>0</v>
      </c>
      <c r="BLS23" s="1954">
        <f t="shared" si="286"/>
        <v>0</v>
      </c>
      <c r="BLT23" s="1954">
        <f t="shared" si="286"/>
        <v>0</v>
      </c>
      <c r="BLU23" s="1954">
        <f t="shared" si="286"/>
        <v>0</v>
      </c>
      <c r="BLV23" s="1954">
        <f t="shared" si="286"/>
        <v>0</v>
      </c>
      <c r="BLW23" s="1954">
        <f t="shared" si="286"/>
        <v>0</v>
      </c>
      <c r="BLX23" s="1954">
        <f t="shared" si="286"/>
        <v>0</v>
      </c>
      <c r="BLY23" s="1954">
        <f t="shared" si="286"/>
        <v>0</v>
      </c>
      <c r="BLZ23" s="1954">
        <f t="shared" si="286"/>
        <v>0</v>
      </c>
      <c r="BMA23" s="1954">
        <f t="shared" si="286"/>
        <v>0</v>
      </c>
      <c r="BMB23" s="1954">
        <f t="shared" si="286"/>
        <v>0</v>
      </c>
      <c r="BMC23" s="1954">
        <f t="shared" si="286"/>
        <v>0</v>
      </c>
      <c r="BMD23" s="1954">
        <f t="shared" si="286"/>
        <v>0</v>
      </c>
      <c r="BME23" s="1954">
        <f t="shared" si="286"/>
        <v>0</v>
      </c>
      <c r="BMF23" s="1954">
        <f t="shared" si="286"/>
        <v>0</v>
      </c>
      <c r="BMG23" s="1954">
        <f t="shared" si="286"/>
        <v>0</v>
      </c>
      <c r="BMH23" s="1954">
        <f t="shared" si="286"/>
        <v>0</v>
      </c>
      <c r="BMI23" s="1954">
        <f t="shared" si="286"/>
        <v>0</v>
      </c>
      <c r="BMJ23" s="1954">
        <f t="shared" si="286"/>
        <v>0</v>
      </c>
      <c r="BMK23" s="1954">
        <f t="shared" si="286"/>
        <v>0</v>
      </c>
      <c r="BML23" s="1954">
        <f t="shared" si="286"/>
        <v>0</v>
      </c>
      <c r="BMM23" s="1954">
        <f t="shared" si="286"/>
        <v>0</v>
      </c>
      <c r="BMN23" s="1954">
        <f t="shared" si="286"/>
        <v>0</v>
      </c>
      <c r="BMO23" s="1954">
        <f t="shared" si="286"/>
        <v>0</v>
      </c>
      <c r="BMP23" s="1954">
        <f t="shared" si="286"/>
        <v>0</v>
      </c>
      <c r="BMQ23" s="1954">
        <f t="shared" si="286"/>
        <v>0</v>
      </c>
      <c r="BMR23" s="1954">
        <f t="shared" si="286"/>
        <v>0</v>
      </c>
      <c r="BMS23" s="1954">
        <f t="shared" si="286"/>
        <v>0</v>
      </c>
      <c r="BMT23" s="1954">
        <f t="shared" si="286"/>
        <v>0</v>
      </c>
      <c r="BMU23" s="1954">
        <f t="shared" si="286"/>
        <v>0</v>
      </c>
      <c r="BMV23" s="1954">
        <f t="shared" si="286"/>
        <v>0</v>
      </c>
      <c r="BMW23" s="1954">
        <f t="shared" si="286"/>
        <v>0</v>
      </c>
      <c r="BMX23" s="1954">
        <f t="shared" si="286"/>
        <v>0</v>
      </c>
      <c r="BMY23" s="1954">
        <f t="shared" si="286"/>
        <v>0</v>
      </c>
      <c r="BMZ23" s="1954">
        <f t="shared" si="286"/>
        <v>0</v>
      </c>
      <c r="BNA23" s="1954">
        <f t="shared" si="286"/>
        <v>0</v>
      </c>
      <c r="BNB23" s="1954">
        <f t="shared" si="286"/>
        <v>0</v>
      </c>
      <c r="BNC23" s="1954">
        <f t="shared" si="286"/>
        <v>0</v>
      </c>
      <c r="BND23" s="1954">
        <f t="shared" si="286"/>
        <v>0</v>
      </c>
      <c r="BNE23" s="1954">
        <f t="shared" si="286"/>
        <v>0</v>
      </c>
      <c r="BNF23" s="1954">
        <f t="shared" si="286"/>
        <v>0</v>
      </c>
      <c r="BNG23" s="1954">
        <f t="shared" si="286"/>
        <v>0</v>
      </c>
      <c r="BNH23" s="1954">
        <f t="shared" si="286"/>
        <v>0</v>
      </c>
      <c r="BNI23" s="1954">
        <f t="shared" si="286"/>
        <v>0</v>
      </c>
      <c r="BNJ23" s="1954">
        <f t="shared" si="286"/>
        <v>0</v>
      </c>
      <c r="BNK23" s="1954">
        <f t="shared" si="286"/>
        <v>0</v>
      </c>
      <c r="BNL23" s="1954">
        <f t="shared" si="286"/>
        <v>0</v>
      </c>
      <c r="BNM23" s="1954">
        <f t="shared" si="286"/>
        <v>0</v>
      </c>
      <c r="BNN23" s="1954">
        <f t="shared" si="286"/>
        <v>0</v>
      </c>
      <c r="BNO23" s="1954">
        <f t="shared" si="286"/>
        <v>0</v>
      </c>
      <c r="BNP23" s="1954">
        <f t="shared" si="286"/>
        <v>0</v>
      </c>
      <c r="BNQ23" s="1954">
        <f t="shared" si="286"/>
        <v>0</v>
      </c>
      <c r="BNR23" s="1954">
        <f t="shared" si="286"/>
        <v>0</v>
      </c>
      <c r="BNS23" s="1954">
        <f t="shared" si="286"/>
        <v>0</v>
      </c>
      <c r="BNT23" s="1954">
        <f t="shared" si="286"/>
        <v>0</v>
      </c>
      <c r="BNU23" s="1954">
        <f t="shared" si="286"/>
        <v>0</v>
      </c>
      <c r="BNV23" s="1954">
        <f t="shared" si="286"/>
        <v>0</v>
      </c>
      <c r="BNW23" s="1954">
        <f t="shared" ref="BNW23:BQH23" si="287">IF(AND(BNW$26="End of period",BNW$25="Revenue"),BNW10,0)</f>
        <v>0</v>
      </c>
      <c r="BNX23" s="1954">
        <f t="shared" si="287"/>
        <v>0</v>
      </c>
      <c r="BNY23" s="1954">
        <f t="shared" si="287"/>
        <v>0</v>
      </c>
      <c r="BNZ23" s="1954">
        <f t="shared" si="287"/>
        <v>0</v>
      </c>
      <c r="BOA23" s="1954">
        <f t="shared" si="287"/>
        <v>0</v>
      </c>
      <c r="BOB23" s="1954">
        <f t="shared" si="287"/>
        <v>0</v>
      </c>
      <c r="BOC23" s="1954">
        <f t="shared" si="287"/>
        <v>0</v>
      </c>
      <c r="BOD23" s="1954">
        <f t="shared" si="287"/>
        <v>0</v>
      </c>
      <c r="BOE23" s="1954">
        <f t="shared" si="287"/>
        <v>0</v>
      </c>
      <c r="BOF23" s="1954">
        <f t="shared" si="287"/>
        <v>0</v>
      </c>
      <c r="BOG23" s="1954">
        <f t="shared" si="287"/>
        <v>0</v>
      </c>
      <c r="BOH23" s="1954">
        <f t="shared" si="287"/>
        <v>0</v>
      </c>
      <c r="BOI23" s="1954">
        <f t="shared" si="287"/>
        <v>0</v>
      </c>
      <c r="BOJ23" s="1954">
        <f t="shared" si="287"/>
        <v>0</v>
      </c>
      <c r="BOK23" s="1954">
        <f t="shared" si="287"/>
        <v>0</v>
      </c>
      <c r="BOL23" s="1954">
        <f t="shared" si="287"/>
        <v>0</v>
      </c>
      <c r="BOM23" s="1954">
        <f t="shared" si="287"/>
        <v>0</v>
      </c>
      <c r="BON23" s="1954">
        <f t="shared" si="287"/>
        <v>0</v>
      </c>
      <c r="BOO23" s="1954">
        <f t="shared" si="287"/>
        <v>0</v>
      </c>
      <c r="BOP23" s="1954">
        <f t="shared" si="287"/>
        <v>0</v>
      </c>
      <c r="BOQ23" s="1954">
        <f t="shared" si="287"/>
        <v>0</v>
      </c>
      <c r="BOR23" s="1954">
        <f t="shared" si="287"/>
        <v>0</v>
      </c>
      <c r="BOS23" s="1954">
        <f t="shared" si="287"/>
        <v>0</v>
      </c>
      <c r="BOT23" s="1954">
        <f t="shared" si="287"/>
        <v>0</v>
      </c>
      <c r="BOU23" s="1954">
        <f t="shared" si="287"/>
        <v>0</v>
      </c>
      <c r="BOV23" s="1954">
        <f t="shared" si="287"/>
        <v>0</v>
      </c>
      <c r="BOW23" s="1954">
        <f t="shared" si="287"/>
        <v>0</v>
      </c>
      <c r="BOX23" s="1954">
        <f t="shared" si="287"/>
        <v>0</v>
      </c>
      <c r="BOY23" s="1954">
        <f t="shared" si="287"/>
        <v>0</v>
      </c>
      <c r="BOZ23" s="1954">
        <f t="shared" si="287"/>
        <v>0</v>
      </c>
      <c r="BPA23" s="1954">
        <f t="shared" si="287"/>
        <v>0</v>
      </c>
      <c r="BPB23" s="1954">
        <f t="shared" si="287"/>
        <v>0</v>
      </c>
      <c r="BPC23" s="1954">
        <f t="shared" si="287"/>
        <v>0</v>
      </c>
      <c r="BPD23" s="1954">
        <f t="shared" si="287"/>
        <v>0</v>
      </c>
      <c r="BPE23" s="1954">
        <f t="shared" si="287"/>
        <v>0</v>
      </c>
      <c r="BPF23" s="1954">
        <f t="shared" si="287"/>
        <v>0</v>
      </c>
      <c r="BPG23" s="1954">
        <f t="shared" si="287"/>
        <v>0</v>
      </c>
      <c r="BPH23" s="1954">
        <f t="shared" si="287"/>
        <v>0</v>
      </c>
      <c r="BPI23" s="1954">
        <f t="shared" si="287"/>
        <v>0</v>
      </c>
      <c r="BPJ23" s="1954">
        <f t="shared" si="287"/>
        <v>0</v>
      </c>
      <c r="BPK23" s="1954">
        <f t="shared" si="287"/>
        <v>0</v>
      </c>
      <c r="BPL23" s="1954">
        <f t="shared" si="287"/>
        <v>0</v>
      </c>
      <c r="BPM23" s="1954">
        <f t="shared" si="287"/>
        <v>0</v>
      </c>
      <c r="BPN23" s="1954">
        <f t="shared" si="287"/>
        <v>0</v>
      </c>
      <c r="BPO23" s="1954">
        <f t="shared" si="287"/>
        <v>0</v>
      </c>
      <c r="BPP23" s="1954">
        <f t="shared" si="287"/>
        <v>0</v>
      </c>
      <c r="BPQ23" s="1954">
        <f t="shared" si="287"/>
        <v>0</v>
      </c>
      <c r="BPR23" s="1954">
        <f t="shared" si="287"/>
        <v>0</v>
      </c>
      <c r="BPS23" s="1954">
        <f t="shared" si="287"/>
        <v>0</v>
      </c>
      <c r="BPT23" s="1954">
        <f t="shared" si="287"/>
        <v>0</v>
      </c>
      <c r="BPU23" s="1954">
        <f t="shared" si="287"/>
        <v>0</v>
      </c>
      <c r="BPV23" s="1954">
        <f t="shared" si="287"/>
        <v>0</v>
      </c>
      <c r="BPW23" s="1954">
        <f t="shared" si="287"/>
        <v>0</v>
      </c>
      <c r="BPX23" s="1954">
        <f t="shared" si="287"/>
        <v>0</v>
      </c>
      <c r="BPY23" s="1954">
        <f t="shared" si="287"/>
        <v>0</v>
      </c>
      <c r="BPZ23" s="1954">
        <f t="shared" si="287"/>
        <v>0</v>
      </c>
      <c r="BQA23" s="1954">
        <f t="shared" si="287"/>
        <v>0</v>
      </c>
      <c r="BQB23" s="1954">
        <f t="shared" si="287"/>
        <v>0</v>
      </c>
      <c r="BQC23" s="1954">
        <f t="shared" si="287"/>
        <v>0</v>
      </c>
      <c r="BQD23" s="1954">
        <f t="shared" si="287"/>
        <v>0</v>
      </c>
      <c r="BQE23" s="1954">
        <f t="shared" si="287"/>
        <v>0</v>
      </c>
      <c r="BQF23" s="1954">
        <f t="shared" si="287"/>
        <v>0</v>
      </c>
      <c r="BQG23" s="1954">
        <f t="shared" si="287"/>
        <v>0</v>
      </c>
      <c r="BQH23" s="1954">
        <f t="shared" si="287"/>
        <v>0</v>
      </c>
      <c r="BQI23" s="1954">
        <f t="shared" ref="BQI23:BST23" si="288">IF(AND(BQI$26="End of period",BQI$25="Revenue"),BQI10,0)</f>
        <v>0</v>
      </c>
      <c r="BQJ23" s="1954">
        <f t="shared" si="288"/>
        <v>0</v>
      </c>
      <c r="BQK23" s="1954">
        <f t="shared" si="288"/>
        <v>0</v>
      </c>
      <c r="BQL23" s="1954">
        <f t="shared" si="288"/>
        <v>0</v>
      </c>
      <c r="BQM23" s="1954">
        <f t="shared" si="288"/>
        <v>0</v>
      </c>
      <c r="BQN23" s="1954">
        <f t="shared" si="288"/>
        <v>0</v>
      </c>
      <c r="BQO23" s="1954">
        <f t="shared" si="288"/>
        <v>0</v>
      </c>
      <c r="BQP23" s="1954">
        <f t="shared" si="288"/>
        <v>0</v>
      </c>
      <c r="BQQ23" s="1954">
        <f t="shared" si="288"/>
        <v>0</v>
      </c>
      <c r="BQR23" s="1954">
        <f t="shared" si="288"/>
        <v>0</v>
      </c>
      <c r="BQS23" s="1954">
        <f t="shared" si="288"/>
        <v>0</v>
      </c>
      <c r="BQT23" s="1954">
        <f t="shared" si="288"/>
        <v>0</v>
      </c>
      <c r="BQU23" s="1954">
        <f t="shared" si="288"/>
        <v>0</v>
      </c>
      <c r="BQV23" s="1954">
        <f t="shared" si="288"/>
        <v>0</v>
      </c>
      <c r="BQW23" s="1954">
        <f t="shared" si="288"/>
        <v>0</v>
      </c>
      <c r="BQX23" s="1954">
        <f t="shared" si="288"/>
        <v>0</v>
      </c>
      <c r="BQY23" s="1954">
        <f t="shared" si="288"/>
        <v>0</v>
      </c>
      <c r="BQZ23" s="1954">
        <f t="shared" si="288"/>
        <v>0</v>
      </c>
      <c r="BRA23" s="1954">
        <f t="shared" si="288"/>
        <v>0</v>
      </c>
      <c r="BRB23" s="1954">
        <f t="shared" si="288"/>
        <v>0</v>
      </c>
      <c r="BRC23" s="1954">
        <f t="shared" si="288"/>
        <v>0</v>
      </c>
      <c r="BRD23" s="1954">
        <f t="shared" si="288"/>
        <v>0</v>
      </c>
      <c r="BRE23" s="1954">
        <f t="shared" si="288"/>
        <v>0</v>
      </c>
      <c r="BRF23" s="1954">
        <f t="shared" si="288"/>
        <v>0</v>
      </c>
      <c r="BRG23" s="1954">
        <f t="shared" si="288"/>
        <v>0</v>
      </c>
      <c r="BRH23" s="1954">
        <f t="shared" si="288"/>
        <v>0</v>
      </c>
      <c r="BRI23" s="1954">
        <f t="shared" si="288"/>
        <v>0</v>
      </c>
      <c r="BRJ23" s="1954">
        <f t="shared" si="288"/>
        <v>0</v>
      </c>
      <c r="BRK23" s="1954">
        <f t="shared" si="288"/>
        <v>0</v>
      </c>
      <c r="BRL23" s="1954">
        <f t="shared" si="288"/>
        <v>0</v>
      </c>
      <c r="BRM23" s="1954">
        <f t="shared" si="288"/>
        <v>0</v>
      </c>
      <c r="BRN23" s="1954">
        <f t="shared" si="288"/>
        <v>0</v>
      </c>
      <c r="BRO23" s="1954">
        <f t="shared" si="288"/>
        <v>0</v>
      </c>
      <c r="BRP23" s="1954">
        <f t="shared" si="288"/>
        <v>0</v>
      </c>
      <c r="BRQ23" s="1954">
        <f t="shared" si="288"/>
        <v>0</v>
      </c>
      <c r="BRR23" s="1954">
        <f t="shared" si="288"/>
        <v>0</v>
      </c>
      <c r="BRS23" s="1954">
        <f t="shared" si="288"/>
        <v>0</v>
      </c>
      <c r="BRT23" s="1954">
        <f t="shared" si="288"/>
        <v>0</v>
      </c>
      <c r="BRU23" s="1954">
        <f t="shared" si="288"/>
        <v>0</v>
      </c>
      <c r="BRV23" s="1954">
        <f t="shared" si="288"/>
        <v>0</v>
      </c>
      <c r="BRW23" s="1954">
        <f t="shared" si="288"/>
        <v>0</v>
      </c>
      <c r="BRX23" s="1954">
        <f t="shared" si="288"/>
        <v>0</v>
      </c>
      <c r="BRY23" s="1954">
        <f t="shared" si="288"/>
        <v>0</v>
      </c>
      <c r="BRZ23" s="1954">
        <f t="shared" si="288"/>
        <v>0</v>
      </c>
      <c r="BSA23" s="1954">
        <f t="shared" si="288"/>
        <v>0</v>
      </c>
      <c r="BSB23" s="1954">
        <f t="shared" si="288"/>
        <v>0</v>
      </c>
      <c r="BSC23" s="1954">
        <f t="shared" si="288"/>
        <v>0</v>
      </c>
      <c r="BSD23" s="1954">
        <f t="shared" si="288"/>
        <v>0</v>
      </c>
      <c r="BSE23" s="1954">
        <f t="shared" si="288"/>
        <v>0</v>
      </c>
      <c r="BSF23" s="1954">
        <f t="shared" si="288"/>
        <v>0</v>
      </c>
      <c r="BSG23" s="1954">
        <f t="shared" si="288"/>
        <v>0</v>
      </c>
      <c r="BSH23" s="1954">
        <f t="shared" si="288"/>
        <v>0</v>
      </c>
      <c r="BSI23" s="1954">
        <f t="shared" si="288"/>
        <v>0</v>
      </c>
      <c r="BSJ23" s="1954">
        <f t="shared" si="288"/>
        <v>0</v>
      </c>
      <c r="BSK23" s="1954">
        <f t="shared" si="288"/>
        <v>0</v>
      </c>
      <c r="BSL23" s="1954">
        <f t="shared" si="288"/>
        <v>0</v>
      </c>
      <c r="BSM23" s="1954">
        <f t="shared" si="288"/>
        <v>0</v>
      </c>
      <c r="BSN23" s="1954">
        <f t="shared" si="288"/>
        <v>0</v>
      </c>
      <c r="BSO23" s="1954">
        <f t="shared" si="288"/>
        <v>0</v>
      </c>
      <c r="BSP23" s="1954">
        <f t="shared" si="288"/>
        <v>0</v>
      </c>
      <c r="BSQ23" s="1954">
        <f t="shared" si="288"/>
        <v>0</v>
      </c>
      <c r="BSR23" s="1954">
        <f t="shared" si="288"/>
        <v>0</v>
      </c>
      <c r="BSS23" s="1954">
        <f t="shared" si="288"/>
        <v>0</v>
      </c>
      <c r="BST23" s="1954">
        <f t="shared" si="288"/>
        <v>0</v>
      </c>
      <c r="BSU23" s="1954">
        <f t="shared" ref="BSU23:BVF23" si="289">IF(AND(BSU$26="End of period",BSU$25="Revenue"),BSU10,0)</f>
        <v>0</v>
      </c>
      <c r="BSV23" s="1954">
        <f t="shared" si="289"/>
        <v>0</v>
      </c>
      <c r="BSW23" s="1954">
        <f t="shared" si="289"/>
        <v>0</v>
      </c>
      <c r="BSX23" s="1954">
        <f t="shared" si="289"/>
        <v>0</v>
      </c>
      <c r="BSY23" s="1954">
        <f t="shared" si="289"/>
        <v>0</v>
      </c>
      <c r="BSZ23" s="1954">
        <f t="shared" si="289"/>
        <v>0</v>
      </c>
      <c r="BTA23" s="1954">
        <f t="shared" si="289"/>
        <v>0</v>
      </c>
      <c r="BTB23" s="1954">
        <f t="shared" si="289"/>
        <v>0</v>
      </c>
      <c r="BTC23" s="1954">
        <f t="shared" si="289"/>
        <v>0</v>
      </c>
      <c r="BTD23" s="1954">
        <f t="shared" si="289"/>
        <v>0</v>
      </c>
      <c r="BTE23" s="1954">
        <f t="shared" si="289"/>
        <v>0</v>
      </c>
      <c r="BTF23" s="1954">
        <f t="shared" si="289"/>
        <v>0</v>
      </c>
      <c r="BTG23" s="1954">
        <f t="shared" si="289"/>
        <v>0</v>
      </c>
      <c r="BTH23" s="1954">
        <f t="shared" si="289"/>
        <v>0</v>
      </c>
      <c r="BTI23" s="1954">
        <f t="shared" si="289"/>
        <v>0</v>
      </c>
      <c r="BTJ23" s="1954">
        <f t="shared" si="289"/>
        <v>0</v>
      </c>
      <c r="BTK23" s="1954">
        <f t="shared" si="289"/>
        <v>0</v>
      </c>
      <c r="BTL23" s="1954">
        <f t="shared" si="289"/>
        <v>0</v>
      </c>
      <c r="BTM23" s="1954">
        <f t="shared" si="289"/>
        <v>0</v>
      </c>
      <c r="BTN23" s="1954">
        <f t="shared" si="289"/>
        <v>0</v>
      </c>
      <c r="BTO23" s="1954">
        <f t="shared" si="289"/>
        <v>0</v>
      </c>
      <c r="BTP23" s="1954">
        <f t="shared" si="289"/>
        <v>0</v>
      </c>
      <c r="BTQ23" s="1954">
        <f t="shared" si="289"/>
        <v>0</v>
      </c>
      <c r="BTR23" s="1954">
        <f t="shared" si="289"/>
        <v>0</v>
      </c>
      <c r="BTS23" s="1954">
        <f t="shared" si="289"/>
        <v>0</v>
      </c>
      <c r="BTT23" s="1954">
        <f t="shared" si="289"/>
        <v>0</v>
      </c>
      <c r="BTU23" s="1954">
        <f t="shared" si="289"/>
        <v>0</v>
      </c>
      <c r="BTV23" s="1954">
        <f t="shared" si="289"/>
        <v>0</v>
      </c>
      <c r="BTW23" s="1954">
        <f t="shared" si="289"/>
        <v>0</v>
      </c>
      <c r="BTX23" s="1954">
        <f t="shared" si="289"/>
        <v>0</v>
      </c>
      <c r="BTY23" s="1954">
        <f t="shared" si="289"/>
        <v>0</v>
      </c>
      <c r="BTZ23" s="1954">
        <f t="shared" si="289"/>
        <v>0</v>
      </c>
      <c r="BUA23" s="1954">
        <f t="shared" si="289"/>
        <v>0</v>
      </c>
      <c r="BUB23" s="1954">
        <f t="shared" si="289"/>
        <v>0</v>
      </c>
      <c r="BUC23" s="1954">
        <f t="shared" si="289"/>
        <v>0</v>
      </c>
      <c r="BUD23" s="1954">
        <f t="shared" si="289"/>
        <v>0</v>
      </c>
      <c r="BUE23" s="1954">
        <f t="shared" si="289"/>
        <v>0</v>
      </c>
      <c r="BUF23" s="1954">
        <f t="shared" si="289"/>
        <v>0</v>
      </c>
      <c r="BUG23" s="1954">
        <f t="shared" si="289"/>
        <v>0</v>
      </c>
      <c r="BUH23" s="1954">
        <f t="shared" si="289"/>
        <v>0</v>
      </c>
      <c r="BUI23" s="1954">
        <f t="shared" si="289"/>
        <v>0</v>
      </c>
      <c r="BUJ23" s="1954">
        <f t="shared" si="289"/>
        <v>0</v>
      </c>
      <c r="BUK23" s="1954">
        <f t="shared" si="289"/>
        <v>0</v>
      </c>
      <c r="BUL23" s="1954">
        <f t="shared" si="289"/>
        <v>0</v>
      </c>
      <c r="BUM23" s="1954">
        <f t="shared" si="289"/>
        <v>0</v>
      </c>
      <c r="BUN23" s="1954">
        <f t="shared" si="289"/>
        <v>0</v>
      </c>
      <c r="BUO23" s="1954">
        <f t="shared" si="289"/>
        <v>0</v>
      </c>
      <c r="BUP23" s="1954">
        <f t="shared" si="289"/>
        <v>0</v>
      </c>
      <c r="BUQ23" s="1954">
        <f t="shared" si="289"/>
        <v>0</v>
      </c>
      <c r="BUR23" s="1954">
        <f t="shared" si="289"/>
        <v>0</v>
      </c>
      <c r="BUS23" s="1954">
        <f t="shared" si="289"/>
        <v>0</v>
      </c>
      <c r="BUT23" s="1954">
        <f t="shared" si="289"/>
        <v>0</v>
      </c>
      <c r="BUU23" s="1954">
        <f t="shared" si="289"/>
        <v>0</v>
      </c>
      <c r="BUV23" s="1954">
        <f t="shared" si="289"/>
        <v>0</v>
      </c>
      <c r="BUW23" s="1954">
        <f t="shared" si="289"/>
        <v>0</v>
      </c>
      <c r="BUX23" s="1954">
        <f t="shared" si="289"/>
        <v>0</v>
      </c>
      <c r="BUY23" s="1954">
        <f t="shared" si="289"/>
        <v>0</v>
      </c>
      <c r="BUZ23" s="1954">
        <f t="shared" si="289"/>
        <v>0</v>
      </c>
      <c r="BVA23" s="1954">
        <f t="shared" si="289"/>
        <v>0</v>
      </c>
      <c r="BVB23" s="1954">
        <f t="shared" si="289"/>
        <v>0</v>
      </c>
      <c r="BVC23" s="1954">
        <f t="shared" si="289"/>
        <v>0</v>
      </c>
      <c r="BVD23" s="1954">
        <f t="shared" si="289"/>
        <v>0</v>
      </c>
      <c r="BVE23" s="1954">
        <f t="shared" si="289"/>
        <v>0</v>
      </c>
      <c r="BVF23" s="1954">
        <f t="shared" si="289"/>
        <v>0</v>
      </c>
      <c r="BVG23" s="1954">
        <f t="shared" ref="BVG23:BXR23" si="290">IF(AND(BVG$26="End of period",BVG$25="Revenue"),BVG10,0)</f>
        <v>0</v>
      </c>
      <c r="BVH23" s="1954">
        <f t="shared" si="290"/>
        <v>0</v>
      </c>
      <c r="BVI23" s="1954">
        <f t="shared" si="290"/>
        <v>0</v>
      </c>
      <c r="BVJ23" s="1954">
        <f t="shared" si="290"/>
        <v>0</v>
      </c>
      <c r="BVK23" s="1954">
        <f t="shared" si="290"/>
        <v>0</v>
      </c>
      <c r="BVL23" s="1954">
        <f t="shared" si="290"/>
        <v>0</v>
      </c>
      <c r="BVM23" s="1954">
        <f t="shared" si="290"/>
        <v>0</v>
      </c>
      <c r="BVN23" s="1954">
        <f t="shared" si="290"/>
        <v>0</v>
      </c>
      <c r="BVO23" s="1954">
        <f t="shared" si="290"/>
        <v>0</v>
      </c>
      <c r="BVP23" s="1954">
        <f t="shared" si="290"/>
        <v>0</v>
      </c>
      <c r="BVQ23" s="1954">
        <f t="shared" si="290"/>
        <v>0</v>
      </c>
      <c r="BVR23" s="1954">
        <f t="shared" si="290"/>
        <v>0</v>
      </c>
      <c r="BVS23" s="1954">
        <f t="shared" si="290"/>
        <v>0</v>
      </c>
      <c r="BVT23" s="1954">
        <f t="shared" si="290"/>
        <v>0</v>
      </c>
      <c r="BVU23" s="1954">
        <f t="shared" si="290"/>
        <v>0</v>
      </c>
      <c r="BVV23" s="1954">
        <f t="shared" si="290"/>
        <v>0</v>
      </c>
      <c r="BVW23" s="1954">
        <f t="shared" si="290"/>
        <v>0</v>
      </c>
      <c r="BVX23" s="1954">
        <f t="shared" si="290"/>
        <v>0</v>
      </c>
      <c r="BVY23" s="1954">
        <f t="shared" si="290"/>
        <v>0</v>
      </c>
      <c r="BVZ23" s="1954">
        <f t="shared" si="290"/>
        <v>0</v>
      </c>
      <c r="BWA23" s="1954">
        <f t="shared" si="290"/>
        <v>0</v>
      </c>
      <c r="BWB23" s="1954">
        <f t="shared" si="290"/>
        <v>0</v>
      </c>
      <c r="BWC23" s="1954">
        <f t="shared" si="290"/>
        <v>0</v>
      </c>
      <c r="BWD23" s="1954">
        <f t="shared" si="290"/>
        <v>0</v>
      </c>
      <c r="BWE23" s="1954">
        <f t="shared" si="290"/>
        <v>0</v>
      </c>
      <c r="BWF23" s="1954">
        <f t="shared" si="290"/>
        <v>0</v>
      </c>
      <c r="BWG23" s="1954">
        <f t="shared" si="290"/>
        <v>0</v>
      </c>
      <c r="BWH23" s="1954">
        <f t="shared" si="290"/>
        <v>0</v>
      </c>
      <c r="BWI23" s="1954">
        <f t="shared" si="290"/>
        <v>0</v>
      </c>
      <c r="BWJ23" s="1954">
        <f t="shared" si="290"/>
        <v>0</v>
      </c>
      <c r="BWK23" s="1954">
        <f t="shared" si="290"/>
        <v>0</v>
      </c>
      <c r="BWL23" s="1954">
        <f t="shared" si="290"/>
        <v>0</v>
      </c>
      <c r="BWM23" s="1954">
        <f t="shared" si="290"/>
        <v>0</v>
      </c>
      <c r="BWN23" s="1954">
        <f t="shared" si="290"/>
        <v>0</v>
      </c>
      <c r="BWO23" s="1954">
        <f t="shared" si="290"/>
        <v>0</v>
      </c>
      <c r="BWP23" s="1954">
        <f t="shared" si="290"/>
        <v>0</v>
      </c>
      <c r="BWQ23" s="1954">
        <f t="shared" si="290"/>
        <v>0</v>
      </c>
      <c r="BWR23" s="1954">
        <f t="shared" si="290"/>
        <v>0</v>
      </c>
      <c r="BWS23" s="1954">
        <f t="shared" si="290"/>
        <v>0</v>
      </c>
      <c r="BWT23" s="1954">
        <f t="shared" si="290"/>
        <v>0</v>
      </c>
      <c r="BWU23" s="1954">
        <f t="shared" si="290"/>
        <v>0</v>
      </c>
      <c r="BWV23" s="1954">
        <f t="shared" si="290"/>
        <v>0</v>
      </c>
      <c r="BWW23" s="1954">
        <f t="shared" si="290"/>
        <v>0</v>
      </c>
      <c r="BWX23" s="1954">
        <f t="shared" si="290"/>
        <v>0</v>
      </c>
      <c r="BWY23" s="1954">
        <f t="shared" si="290"/>
        <v>0</v>
      </c>
      <c r="BWZ23" s="1954">
        <f t="shared" si="290"/>
        <v>0</v>
      </c>
      <c r="BXA23" s="1954">
        <f t="shared" si="290"/>
        <v>0</v>
      </c>
      <c r="BXB23" s="1954">
        <f t="shared" si="290"/>
        <v>0</v>
      </c>
      <c r="BXC23" s="1954">
        <f t="shared" si="290"/>
        <v>0</v>
      </c>
      <c r="BXD23" s="1954">
        <f t="shared" si="290"/>
        <v>0</v>
      </c>
      <c r="BXE23" s="1954">
        <f t="shared" si="290"/>
        <v>0</v>
      </c>
      <c r="BXF23" s="1954">
        <f t="shared" si="290"/>
        <v>0</v>
      </c>
      <c r="BXG23" s="1954">
        <f t="shared" si="290"/>
        <v>0</v>
      </c>
      <c r="BXH23" s="1954">
        <f t="shared" si="290"/>
        <v>0</v>
      </c>
      <c r="BXI23" s="1954">
        <f t="shared" si="290"/>
        <v>0</v>
      </c>
      <c r="BXJ23" s="1954">
        <f t="shared" si="290"/>
        <v>0</v>
      </c>
      <c r="BXK23" s="1954">
        <f t="shared" si="290"/>
        <v>0</v>
      </c>
      <c r="BXL23" s="1954">
        <f t="shared" si="290"/>
        <v>0</v>
      </c>
      <c r="BXM23" s="1954">
        <f t="shared" si="290"/>
        <v>0</v>
      </c>
      <c r="BXN23" s="1954">
        <f t="shared" si="290"/>
        <v>0</v>
      </c>
      <c r="BXO23" s="1954">
        <f t="shared" si="290"/>
        <v>0</v>
      </c>
      <c r="BXP23" s="1954">
        <f t="shared" si="290"/>
        <v>0</v>
      </c>
      <c r="BXQ23" s="1954">
        <f t="shared" si="290"/>
        <v>0</v>
      </c>
      <c r="BXR23" s="1954">
        <f t="shared" si="290"/>
        <v>0</v>
      </c>
      <c r="BXS23" s="1954">
        <f t="shared" ref="BXS23:CAD23" si="291">IF(AND(BXS$26="End of period",BXS$25="Revenue"),BXS10,0)</f>
        <v>0</v>
      </c>
      <c r="BXT23" s="1954">
        <f t="shared" si="291"/>
        <v>0</v>
      </c>
      <c r="BXU23" s="1954">
        <f t="shared" si="291"/>
        <v>0</v>
      </c>
      <c r="BXV23" s="1954">
        <f t="shared" si="291"/>
        <v>0</v>
      </c>
      <c r="BXW23" s="1954">
        <f t="shared" si="291"/>
        <v>0</v>
      </c>
      <c r="BXX23" s="1954">
        <f t="shared" si="291"/>
        <v>0</v>
      </c>
      <c r="BXY23" s="1954">
        <f t="shared" si="291"/>
        <v>0</v>
      </c>
      <c r="BXZ23" s="1954">
        <f t="shared" si="291"/>
        <v>0</v>
      </c>
      <c r="BYA23" s="1954">
        <f t="shared" si="291"/>
        <v>0</v>
      </c>
      <c r="BYB23" s="1954">
        <f t="shared" si="291"/>
        <v>0</v>
      </c>
      <c r="BYC23" s="1954">
        <f t="shared" si="291"/>
        <v>0</v>
      </c>
      <c r="BYD23" s="1954">
        <f t="shared" si="291"/>
        <v>0</v>
      </c>
      <c r="BYE23" s="1954">
        <f t="shared" si="291"/>
        <v>0</v>
      </c>
      <c r="BYF23" s="1954">
        <f t="shared" si="291"/>
        <v>0</v>
      </c>
      <c r="BYG23" s="1954">
        <f t="shared" si="291"/>
        <v>0</v>
      </c>
      <c r="BYH23" s="1954">
        <f t="shared" si="291"/>
        <v>0</v>
      </c>
      <c r="BYI23" s="1954">
        <f t="shared" si="291"/>
        <v>0</v>
      </c>
      <c r="BYJ23" s="1954">
        <f t="shared" si="291"/>
        <v>0</v>
      </c>
      <c r="BYK23" s="1954">
        <f t="shared" si="291"/>
        <v>0</v>
      </c>
      <c r="BYL23" s="1954">
        <f t="shared" si="291"/>
        <v>0</v>
      </c>
      <c r="BYM23" s="1954">
        <f t="shared" si="291"/>
        <v>0</v>
      </c>
      <c r="BYN23" s="1954">
        <f t="shared" si="291"/>
        <v>0</v>
      </c>
      <c r="BYO23" s="1954">
        <f t="shared" si="291"/>
        <v>0</v>
      </c>
      <c r="BYP23" s="1954">
        <f t="shared" si="291"/>
        <v>0</v>
      </c>
      <c r="BYQ23" s="1954">
        <f t="shared" si="291"/>
        <v>0</v>
      </c>
      <c r="BYR23" s="1954">
        <f t="shared" si="291"/>
        <v>0</v>
      </c>
      <c r="BYS23" s="1954">
        <f t="shared" si="291"/>
        <v>0</v>
      </c>
      <c r="BYT23" s="1954">
        <f t="shared" si="291"/>
        <v>0</v>
      </c>
      <c r="BYU23" s="1954">
        <f t="shared" si="291"/>
        <v>0</v>
      </c>
      <c r="BYV23" s="1954">
        <f t="shared" si="291"/>
        <v>0</v>
      </c>
      <c r="BYW23" s="1954">
        <f t="shared" si="291"/>
        <v>0</v>
      </c>
      <c r="BYX23" s="1954">
        <f t="shared" si="291"/>
        <v>0</v>
      </c>
      <c r="BYY23" s="1954">
        <f t="shared" si="291"/>
        <v>0</v>
      </c>
      <c r="BYZ23" s="1954">
        <f t="shared" si="291"/>
        <v>0</v>
      </c>
      <c r="BZA23" s="1954">
        <f t="shared" si="291"/>
        <v>0</v>
      </c>
      <c r="BZB23" s="1954">
        <f t="shared" si="291"/>
        <v>0</v>
      </c>
      <c r="BZC23" s="1954">
        <f t="shared" si="291"/>
        <v>0</v>
      </c>
      <c r="BZD23" s="1954">
        <f t="shared" si="291"/>
        <v>0</v>
      </c>
      <c r="BZE23" s="1954">
        <f t="shared" si="291"/>
        <v>0</v>
      </c>
      <c r="BZF23" s="1954">
        <f t="shared" si="291"/>
        <v>0</v>
      </c>
      <c r="BZG23" s="1954">
        <f t="shared" si="291"/>
        <v>0</v>
      </c>
      <c r="BZH23" s="1954">
        <f t="shared" si="291"/>
        <v>0</v>
      </c>
      <c r="BZI23" s="1954">
        <f t="shared" si="291"/>
        <v>0</v>
      </c>
      <c r="BZJ23" s="1954">
        <f t="shared" si="291"/>
        <v>0</v>
      </c>
      <c r="BZK23" s="1954">
        <f t="shared" si="291"/>
        <v>0</v>
      </c>
      <c r="BZL23" s="1954">
        <f t="shared" si="291"/>
        <v>0</v>
      </c>
      <c r="BZM23" s="1954">
        <f t="shared" si="291"/>
        <v>0</v>
      </c>
      <c r="BZN23" s="1954">
        <f t="shared" si="291"/>
        <v>0</v>
      </c>
      <c r="BZO23" s="1954">
        <f t="shared" si="291"/>
        <v>0</v>
      </c>
      <c r="BZP23" s="1954">
        <f t="shared" si="291"/>
        <v>0</v>
      </c>
      <c r="BZQ23" s="1954">
        <f t="shared" si="291"/>
        <v>0</v>
      </c>
      <c r="BZR23" s="1954">
        <f t="shared" si="291"/>
        <v>0</v>
      </c>
      <c r="BZS23" s="1954">
        <f t="shared" si="291"/>
        <v>0</v>
      </c>
      <c r="BZT23" s="1954">
        <f t="shared" si="291"/>
        <v>0</v>
      </c>
      <c r="BZU23" s="1954">
        <f t="shared" si="291"/>
        <v>0</v>
      </c>
      <c r="BZV23" s="1954">
        <f t="shared" si="291"/>
        <v>0</v>
      </c>
      <c r="BZW23" s="1954">
        <f t="shared" si="291"/>
        <v>0</v>
      </c>
      <c r="BZX23" s="1954">
        <f t="shared" si="291"/>
        <v>0</v>
      </c>
      <c r="BZY23" s="1954">
        <f t="shared" si="291"/>
        <v>0</v>
      </c>
      <c r="BZZ23" s="1954">
        <f t="shared" si="291"/>
        <v>0</v>
      </c>
      <c r="CAA23" s="1954">
        <f t="shared" si="291"/>
        <v>0</v>
      </c>
      <c r="CAB23" s="1954">
        <f t="shared" si="291"/>
        <v>0</v>
      </c>
      <c r="CAC23" s="1954">
        <f t="shared" si="291"/>
        <v>0</v>
      </c>
      <c r="CAD23" s="1954">
        <f t="shared" si="291"/>
        <v>0</v>
      </c>
      <c r="CAE23" s="1954">
        <f t="shared" ref="CAE23:CCP23" si="292">IF(AND(CAE$26="End of period",CAE$25="Revenue"),CAE10,0)</f>
        <v>0</v>
      </c>
      <c r="CAF23" s="1954">
        <f t="shared" si="292"/>
        <v>0</v>
      </c>
      <c r="CAG23" s="1954">
        <f t="shared" si="292"/>
        <v>0</v>
      </c>
      <c r="CAH23" s="1954">
        <f t="shared" si="292"/>
        <v>0</v>
      </c>
      <c r="CAI23" s="1954">
        <f t="shared" si="292"/>
        <v>0</v>
      </c>
      <c r="CAJ23" s="1954">
        <f t="shared" si="292"/>
        <v>0</v>
      </c>
      <c r="CAK23" s="1954">
        <f t="shared" si="292"/>
        <v>0</v>
      </c>
      <c r="CAL23" s="1954">
        <f t="shared" si="292"/>
        <v>0</v>
      </c>
      <c r="CAM23" s="1954">
        <f t="shared" si="292"/>
        <v>0</v>
      </c>
      <c r="CAN23" s="1954">
        <f t="shared" si="292"/>
        <v>0</v>
      </c>
      <c r="CAO23" s="1954">
        <f t="shared" si="292"/>
        <v>0</v>
      </c>
      <c r="CAP23" s="1954">
        <f t="shared" si="292"/>
        <v>0</v>
      </c>
      <c r="CAQ23" s="1954">
        <f t="shared" si="292"/>
        <v>0</v>
      </c>
      <c r="CAR23" s="1954">
        <f t="shared" si="292"/>
        <v>0</v>
      </c>
      <c r="CAS23" s="1954">
        <f t="shared" si="292"/>
        <v>0</v>
      </c>
      <c r="CAT23" s="1954">
        <f t="shared" si="292"/>
        <v>0</v>
      </c>
      <c r="CAU23" s="1954">
        <f t="shared" si="292"/>
        <v>0</v>
      </c>
      <c r="CAV23" s="1954">
        <f t="shared" si="292"/>
        <v>0</v>
      </c>
      <c r="CAW23" s="1954">
        <f t="shared" si="292"/>
        <v>0</v>
      </c>
      <c r="CAX23" s="1954">
        <f t="shared" si="292"/>
        <v>0</v>
      </c>
      <c r="CAY23" s="1954">
        <f t="shared" si="292"/>
        <v>0</v>
      </c>
      <c r="CAZ23" s="1954">
        <f t="shared" si="292"/>
        <v>0</v>
      </c>
      <c r="CBA23" s="1954">
        <f t="shared" si="292"/>
        <v>0</v>
      </c>
      <c r="CBB23" s="1954">
        <f t="shared" si="292"/>
        <v>0</v>
      </c>
      <c r="CBC23" s="1954">
        <f t="shared" si="292"/>
        <v>0</v>
      </c>
      <c r="CBD23" s="1954">
        <f t="shared" si="292"/>
        <v>0</v>
      </c>
      <c r="CBE23" s="1954">
        <f t="shared" si="292"/>
        <v>0</v>
      </c>
      <c r="CBF23" s="1954">
        <f t="shared" si="292"/>
        <v>0</v>
      </c>
      <c r="CBG23" s="1954">
        <f t="shared" si="292"/>
        <v>0</v>
      </c>
      <c r="CBH23" s="1954">
        <f t="shared" si="292"/>
        <v>0</v>
      </c>
      <c r="CBI23" s="1954">
        <f t="shared" si="292"/>
        <v>0</v>
      </c>
      <c r="CBJ23" s="1954">
        <f t="shared" si="292"/>
        <v>0</v>
      </c>
      <c r="CBK23" s="1954">
        <f t="shared" si="292"/>
        <v>0</v>
      </c>
      <c r="CBL23" s="1954">
        <f t="shared" si="292"/>
        <v>0</v>
      </c>
      <c r="CBM23" s="1954">
        <f t="shared" si="292"/>
        <v>0</v>
      </c>
      <c r="CBN23" s="1954">
        <f t="shared" si="292"/>
        <v>0</v>
      </c>
      <c r="CBO23" s="1954">
        <f t="shared" si="292"/>
        <v>0</v>
      </c>
      <c r="CBP23" s="1954">
        <f t="shared" si="292"/>
        <v>0</v>
      </c>
      <c r="CBQ23" s="1954">
        <f t="shared" si="292"/>
        <v>0</v>
      </c>
      <c r="CBR23" s="1954">
        <f t="shared" si="292"/>
        <v>0</v>
      </c>
      <c r="CBS23" s="1954">
        <f t="shared" si="292"/>
        <v>0</v>
      </c>
      <c r="CBT23" s="1954">
        <f t="shared" si="292"/>
        <v>0</v>
      </c>
      <c r="CBU23" s="1954">
        <f t="shared" si="292"/>
        <v>0</v>
      </c>
      <c r="CBV23" s="1954">
        <f t="shared" si="292"/>
        <v>0</v>
      </c>
      <c r="CBW23" s="1954">
        <f t="shared" si="292"/>
        <v>0</v>
      </c>
      <c r="CBX23" s="1954">
        <f t="shared" si="292"/>
        <v>0</v>
      </c>
      <c r="CBY23" s="1954">
        <f t="shared" si="292"/>
        <v>0</v>
      </c>
      <c r="CBZ23" s="1954">
        <f t="shared" si="292"/>
        <v>0</v>
      </c>
      <c r="CCA23" s="1954">
        <f t="shared" si="292"/>
        <v>0</v>
      </c>
      <c r="CCB23" s="1954">
        <f t="shared" si="292"/>
        <v>0</v>
      </c>
      <c r="CCC23" s="1954">
        <f t="shared" si="292"/>
        <v>0</v>
      </c>
      <c r="CCD23" s="1954">
        <f t="shared" si="292"/>
        <v>0</v>
      </c>
      <c r="CCE23" s="1954">
        <f t="shared" si="292"/>
        <v>0</v>
      </c>
      <c r="CCF23" s="1954">
        <f t="shared" si="292"/>
        <v>0</v>
      </c>
      <c r="CCG23" s="1954">
        <f t="shared" si="292"/>
        <v>0</v>
      </c>
      <c r="CCH23" s="1954">
        <f t="shared" si="292"/>
        <v>0</v>
      </c>
      <c r="CCI23" s="1954">
        <f t="shared" si="292"/>
        <v>0</v>
      </c>
      <c r="CCJ23" s="1954">
        <f t="shared" si="292"/>
        <v>0</v>
      </c>
      <c r="CCK23" s="1954">
        <f t="shared" si="292"/>
        <v>0</v>
      </c>
      <c r="CCL23" s="1954">
        <f t="shared" si="292"/>
        <v>0</v>
      </c>
      <c r="CCM23" s="1954">
        <f t="shared" si="292"/>
        <v>0</v>
      </c>
      <c r="CCN23" s="1954">
        <f t="shared" si="292"/>
        <v>0</v>
      </c>
      <c r="CCO23" s="1954">
        <f t="shared" si="292"/>
        <v>0</v>
      </c>
      <c r="CCP23" s="1954">
        <f t="shared" si="292"/>
        <v>0</v>
      </c>
      <c r="CCQ23" s="1954">
        <f t="shared" ref="CCQ23:CFB23" si="293">IF(AND(CCQ$26="End of period",CCQ$25="Revenue"),CCQ10,0)</f>
        <v>0</v>
      </c>
      <c r="CCR23" s="1954">
        <f t="shared" si="293"/>
        <v>0</v>
      </c>
      <c r="CCS23" s="1954">
        <f t="shared" si="293"/>
        <v>0</v>
      </c>
      <c r="CCT23" s="1954">
        <f t="shared" si="293"/>
        <v>0</v>
      </c>
      <c r="CCU23" s="1954">
        <f t="shared" si="293"/>
        <v>0</v>
      </c>
      <c r="CCV23" s="1954">
        <f t="shared" si="293"/>
        <v>0</v>
      </c>
      <c r="CCW23" s="1954">
        <f t="shared" si="293"/>
        <v>0</v>
      </c>
      <c r="CCX23" s="1954">
        <f t="shared" si="293"/>
        <v>0</v>
      </c>
      <c r="CCY23" s="1954">
        <f t="shared" si="293"/>
        <v>0</v>
      </c>
      <c r="CCZ23" s="1954">
        <f t="shared" si="293"/>
        <v>0</v>
      </c>
      <c r="CDA23" s="1954">
        <f t="shared" si="293"/>
        <v>0</v>
      </c>
      <c r="CDB23" s="1954">
        <f t="shared" si="293"/>
        <v>0</v>
      </c>
      <c r="CDC23" s="1954">
        <f t="shared" si="293"/>
        <v>0</v>
      </c>
      <c r="CDD23" s="1954">
        <f t="shared" si="293"/>
        <v>0</v>
      </c>
      <c r="CDE23" s="1954">
        <f t="shared" si="293"/>
        <v>0</v>
      </c>
      <c r="CDF23" s="1954">
        <f t="shared" si="293"/>
        <v>0</v>
      </c>
      <c r="CDG23" s="1954">
        <f t="shared" si="293"/>
        <v>0</v>
      </c>
      <c r="CDH23" s="1954">
        <f t="shared" si="293"/>
        <v>0</v>
      </c>
      <c r="CDI23" s="1954">
        <f t="shared" si="293"/>
        <v>0</v>
      </c>
      <c r="CDJ23" s="1954">
        <f t="shared" si="293"/>
        <v>0</v>
      </c>
      <c r="CDK23" s="1954">
        <f t="shared" si="293"/>
        <v>0</v>
      </c>
      <c r="CDL23" s="1954">
        <f t="shared" si="293"/>
        <v>0</v>
      </c>
      <c r="CDM23" s="1954">
        <f t="shared" si="293"/>
        <v>0</v>
      </c>
      <c r="CDN23" s="1954">
        <f t="shared" si="293"/>
        <v>0</v>
      </c>
      <c r="CDO23" s="1954">
        <f t="shared" si="293"/>
        <v>0</v>
      </c>
      <c r="CDP23" s="1954">
        <f t="shared" si="293"/>
        <v>0</v>
      </c>
      <c r="CDQ23" s="1954">
        <f t="shared" si="293"/>
        <v>0</v>
      </c>
      <c r="CDR23" s="1954">
        <f t="shared" si="293"/>
        <v>0</v>
      </c>
      <c r="CDS23" s="1954">
        <f t="shared" si="293"/>
        <v>0</v>
      </c>
      <c r="CDT23" s="1954">
        <f t="shared" si="293"/>
        <v>0</v>
      </c>
      <c r="CDU23" s="1954">
        <f t="shared" si="293"/>
        <v>0</v>
      </c>
      <c r="CDV23" s="1954">
        <f t="shared" si="293"/>
        <v>0</v>
      </c>
      <c r="CDW23" s="1954">
        <f t="shared" si="293"/>
        <v>0</v>
      </c>
      <c r="CDX23" s="1954">
        <f t="shared" si="293"/>
        <v>0</v>
      </c>
      <c r="CDY23" s="1954">
        <f t="shared" si="293"/>
        <v>0</v>
      </c>
      <c r="CDZ23" s="1954">
        <f t="shared" si="293"/>
        <v>0</v>
      </c>
      <c r="CEA23" s="1954">
        <f t="shared" si="293"/>
        <v>0</v>
      </c>
      <c r="CEB23" s="1954">
        <f t="shared" si="293"/>
        <v>0</v>
      </c>
      <c r="CEC23" s="1954">
        <f t="shared" si="293"/>
        <v>0</v>
      </c>
      <c r="CED23" s="1954">
        <f t="shared" si="293"/>
        <v>0</v>
      </c>
      <c r="CEE23" s="1954">
        <f t="shared" si="293"/>
        <v>0</v>
      </c>
      <c r="CEF23" s="1954">
        <f t="shared" si="293"/>
        <v>0</v>
      </c>
      <c r="CEG23" s="1954">
        <f t="shared" si="293"/>
        <v>0</v>
      </c>
      <c r="CEH23" s="1954">
        <f t="shared" si="293"/>
        <v>0</v>
      </c>
      <c r="CEI23" s="1954">
        <f t="shared" si="293"/>
        <v>0</v>
      </c>
      <c r="CEJ23" s="1954">
        <f t="shared" si="293"/>
        <v>0</v>
      </c>
      <c r="CEK23" s="1954">
        <f t="shared" si="293"/>
        <v>0</v>
      </c>
      <c r="CEL23" s="1954">
        <f t="shared" si="293"/>
        <v>0</v>
      </c>
      <c r="CEM23" s="1954">
        <f t="shared" si="293"/>
        <v>0</v>
      </c>
      <c r="CEN23" s="1954">
        <f t="shared" si="293"/>
        <v>0</v>
      </c>
      <c r="CEO23" s="1954">
        <f t="shared" si="293"/>
        <v>0</v>
      </c>
      <c r="CEP23" s="1954">
        <f t="shared" si="293"/>
        <v>0</v>
      </c>
      <c r="CEQ23" s="1954">
        <f t="shared" si="293"/>
        <v>0</v>
      </c>
      <c r="CER23" s="1954">
        <f t="shared" si="293"/>
        <v>0</v>
      </c>
      <c r="CES23" s="1954">
        <f t="shared" si="293"/>
        <v>0</v>
      </c>
      <c r="CET23" s="1954">
        <f t="shared" si="293"/>
        <v>0</v>
      </c>
      <c r="CEU23" s="1954">
        <f t="shared" si="293"/>
        <v>0</v>
      </c>
      <c r="CEV23" s="1954">
        <f t="shared" si="293"/>
        <v>0</v>
      </c>
      <c r="CEW23" s="1954">
        <f t="shared" si="293"/>
        <v>0</v>
      </c>
      <c r="CEX23" s="1954">
        <f t="shared" si="293"/>
        <v>0</v>
      </c>
      <c r="CEY23" s="1954">
        <f t="shared" si="293"/>
        <v>0</v>
      </c>
      <c r="CEZ23" s="1954">
        <f t="shared" si="293"/>
        <v>0</v>
      </c>
      <c r="CFA23" s="1954">
        <f t="shared" si="293"/>
        <v>0</v>
      </c>
      <c r="CFB23" s="1954">
        <f t="shared" si="293"/>
        <v>0</v>
      </c>
      <c r="CFC23" s="1954">
        <f t="shared" ref="CFC23:CHN23" si="294">IF(AND(CFC$26="End of period",CFC$25="Revenue"),CFC10,0)</f>
        <v>0</v>
      </c>
      <c r="CFD23" s="1954">
        <f t="shared" si="294"/>
        <v>0</v>
      </c>
      <c r="CFE23" s="1954">
        <f t="shared" si="294"/>
        <v>0</v>
      </c>
      <c r="CFF23" s="1954">
        <f t="shared" si="294"/>
        <v>0</v>
      </c>
      <c r="CFG23" s="1954">
        <f t="shared" si="294"/>
        <v>0</v>
      </c>
      <c r="CFH23" s="1954">
        <f t="shared" si="294"/>
        <v>0</v>
      </c>
      <c r="CFI23" s="1954">
        <f t="shared" si="294"/>
        <v>0</v>
      </c>
      <c r="CFJ23" s="1954">
        <f t="shared" si="294"/>
        <v>0</v>
      </c>
      <c r="CFK23" s="1954">
        <f t="shared" si="294"/>
        <v>0</v>
      </c>
      <c r="CFL23" s="1954">
        <f t="shared" si="294"/>
        <v>0</v>
      </c>
      <c r="CFM23" s="1954">
        <f t="shared" si="294"/>
        <v>0</v>
      </c>
      <c r="CFN23" s="1954">
        <f t="shared" si="294"/>
        <v>0</v>
      </c>
      <c r="CFO23" s="1954">
        <f t="shared" si="294"/>
        <v>0</v>
      </c>
      <c r="CFP23" s="1954">
        <f t="shared" si="294"/>
        <v>0</v>
      </c>
      <c r="CFQ23" s="1954">
        <f t="shared" si="294"/>
        <v>0</v>
      </c>
      <c r="CFR23" s="1954">
        <f t="shared" si="294"/>
        <v>0</v>
      </c>
      <c r="CFS23" s="1954">
        <f t="shared" si="294"/>
        <v>0</v>
      </c>
      <c r="CFT23" s="1954">
        <f t="shared" si="294"/>
        <v>0</v>
      </c>
      <c r="CFU23" s="1954">
        <f t="shared" si="294"/>
        <v>0</v>
      </c>
      <c r="CFV23" s="1954">
        <f t="shared" si="294"/>
        <v>0</v>
      </c>
      <c r="CFW23" s="1954">
        <f t="shared" si="294"/>
        <v>0</v>
      </c>
      <c r="CFX23" s="1954">
        <f t="shared" si="294"/>
        <v>0</v>
      </c>
      <c r="CFY23" s="1954">
        <f t="shared" si="294"/>
        <v>0</v>
      </c>
      <c r="CFZ23" s="1954">
        <f t="shared" si="294"/>
        <v>0</v>
      </c>
      <c r="CGA23" s="1954">
        <f t="shared" si="294"/>
        <v>0</v>
      </c>
      <c r="CGB23" s="1954">
        <f t="shared" si="294"/>
        <v>0</v>
      </c>
      <c r="CGC23" s="1954">
        <f t="shared" si="294"/>
        <v>0</v>
      </c>
      <c r="CGD23" s="1954">
        <f t="shared" si="294"/>
        <v>0</v>
      </c>
      <c r="CGE23" s="1954">
        <f t="shared" si="294"/>
        <v>0</v>
      </c>
      <c r="CGF23" s="1954">
        <f t="shared" si="294"/>
        <v>0</v>
      </c>
      <c r="CGG23" s="1954">
        <f t="shared" si="294"/>
        <v>0</v>
      </c>
      <c r="CGH23" s="1954">
        <f t="shared" si="294"/>
        <v>0</v>
      </c>
      <c r="CGI23" s="1954">
        <f t="shared" si="294"/>
        <v>0</v>
      </c>
      <c r="CGJ23" s="1954">
        <f t="shared" si="294"/>
        <v>0</v>
      </c>
      <c r="CGK23" s="1954">
        <f t="shared" si="294"/>
        <v>0</v>
      </c>
      <c r="CGL23" s="1954">
        <f t="shared" si="294"/>
        <v>0</v>
      </c>
      <c r="CGM23" s="1954">
        <f t="shared" si="294"/>
        <v>0</v>
      </c>
      <c r="CGN23" s="1954">
        <f t="shared" si="294"/>
        <v>0</v>
      </c>
      <c r="CGO23" s="1954">
        <f t="shared" si="294"/>
        <v>0</v>
      </c>
      <c r="CGP23" s="1954">
        <f t="shared" si="294"/>
        <v>0</v>
      </c>
      <c r="CGQ23" s="1954">
        <f t="shared" si="294"/>
        <v>0</v>
      </c>
      <c r="CGR23" s="1954">
        <f t="shared" si="294"/>
        <v>0</v>
      </c>
      <c r="CGS23" s="1954">
        <f t="shared" si="294"/>
        <v>0</v>
      </c>
      <c r="CGT23" s="1954">
        <f t="shared" si="294"/>
        <v>0</v>
      </c>
      <c r="CGU23" s="1954">
        <f t="shared" si="294"/>
        <v>0</v>
      </c>
      <c r="CGV23" s="1954">
        <f t="shared" si="294"/>
        <v>0</v>
      </c>
      <c r="CGW23" s="1954">
        <f t="shared" si="294"/>
        <v>0</v>
      </c>
      <c r="CGX23" s="1954">
        <f t="shared" si="294"/>
        <v>0</v>
      </c>
      <c r="CGY23" s="1954">
        <f t="shared" si="294"/>
        <v>0</v>
      </c>
      <c r="CGZ23" s="1954">
        <f t="shared" si="294"/>
        <v>0</v>
      </c>
      <c r="CHA23" s="1954">
        <f t="shared" si="294"/>
        <v>0</v>
      </c>
      <c r="CHB23" s="1954">
        <f t="shared" si="294"/>
        <v>0</v>
      </c>
      <c r="CHC23" s="1954">
        <f t="shared" si="294"/>
        <v>0</v>
      </c>
      <c r="CHD23" s="1954">
        <f t="shared" si="294"/>
        <v>0</v>
      </c>
      <c r="CHE23" s="1954">
        <f t="shared" si="294"/>
        <v>0</v>
      </c>
      <c r="CHF23" s="1954">
        <f t="shared" si="294"/>
        <v>0</v>
      </c>
      <c r="CHG23" s="1954">
        <f t="shared" si="294"/>
        <v>0</v>
      </c>
      <c r="CHH23" s="1954">
        <f t="shared" si="294"/>
        <v>0</v>
      </c>
      <c r="CHI23" s="1954">
        <f t="shared" si="294"/>
        <v>0</v>
      </c>
      <c r="CHJ23" s="1954">
        <f t="shared" si="294"/>
        <v>0</v>
      </c>
      <c r="CHK23" s="1954">
        <f t="shared" si="294"/>
        <v>0</v>
      </c>
      <c r="CHL23" s="1954">
        <f t="shared" si="294"/>
        <v>0</v>
      </c>
      <c r="CHM23" s="1954">
        <f t="shared" si="294"/>
        <v>0</v>
      </c>
      <c r="CHN23" s="1954">
        <f t="shared" si="294"/>
        <v>0</v>
      </c>
      <c r="CHO23" s="1954">
        <f t="shared" ref="CHO23:CJZ23" si="295">IF(AND(CHO$26="End of period",CHO$25="Revenue"),CHO10,0)</f>
        <v>0</v>
      </c>
      <c r="CHP23" s="1954">
        <f t="shared" si="295"/>
        <v>0</v>
      </c>
      <c r="CHQ23" s="1954">
        <f t="shared" si="295"/>
        <v>0</v>
      </c>
      <c r="CHR23" s="1954">
        <f t="shared" si="295"/>
        <v>0</v>
      </c>
      <c r="CHS23" s="1954">
        <f t="shared" si="295"/>
        <v>0</v>
      </c>
      <c r="CHT23" s="1954">
        <f t="shared" si="295"/>
        <v>0</v>
      </c>
      <c r="CHU23" s="1954">
        <f t="shared" si="295"/>
        <v>0</v>
      </c>
      <c r="CHV23" s="1954">
        <f t="shared" si="295"/>
        <v>0</v>
      </c>
      <c r="CHW23" s="1954">
        <f t="shared" si="295"/>
        <v>0</v>
      </c>
      <c r="CHX23" s="1954">
        <f t="shared" si="295"/>
        <v>0</v>
      </c>
      <c r="CHY23" s="1954">
        <f t="shared" si="295"/>
        <v>0</v>
      </c>
      <c r="CHZ23" s="1954">
        <f t="shared" si="295"/>
        <v>0</v>
      </c>
      <c r="CIA23" s="1954">
        <f t="shared" si="295"/>
        <v>0</v>
      </c>
      <c r="CIB23" s="1954">
        <f t="shared" si="295"/>
        <v>0</v>
      </c>
      <c r="CIC23" s="1954">
        <f t="shared" si="295"/>
        <v>0</v>
      </c>
      <c r="CID23" s="1954">
        <f t="shared" si="295"/>
        <v>0</v>
      </c>
      <c r="CIE23" s="1954">
        <f t="shared" si="295"/>
        <v>0</v>
      </c>
      <c r="CIF23" s="1954">
        <f t="shared" si="295"/>
        <v>0</v>
      </c>
      <c r="CIG23" s="1954">
        <f t="shared" si="295"/>
        <v>0</v>
      </c>
      <c r="CIH23" s="1954">
        <f t="shared" si="295"/>
        <v>0</v>
      </c>
      <c r="CII23" s="1954">
        <f t="shared" si="295"/>
        <v>0</v>
      </c>
      <c r="CIJ23" s="1954">
        <f t="shared" si="295"/>
        <v>0</v>
      </c>
      <c r="CIK23" s="1954">
        <f t="shared" si="295"/>
        <v>0</v>
      </c>
      <c r="CIL23" s="1954">
        <f t="shared" si="295"/>
        <v>0</v>
      </c>
      <c r="CIM23" s="1954">
        <f t="shared" si="295"/>
        <v>0</v>
      </c>
      <c r="CIN23" s="1954">
        <f t="shared" si="295"/>
        <v>0</v>
      </c>
      <c r="CIO23" s="1954">
        <f t="shared" si="295"/>
        <v>0</v>
      </c>
      <c r="CIP23" s="1954">
        <f t="shared" si="295"/>
        <v>0</v>
      </c>
      <c r="CIQ23" s="1954">
        <f t="shared" si="295"/>
        <v>0</v>
      </c>
      <c r="CIR23" s="1954">
        <f t="shared" si="295"/>
        <v>0</v>
      </c>
      <c r="CIS23" s="1954">
        <f t="shared" si="295"/>
        <v>0</v>
      </c>
      <c r="CIT23" s="1954">
        <f t="shared" si="295"/>
        <v>0</v>
      </c>
      <c r="CIU23" s="1954">
        <f t="shared" si="295"/>
        <v>0</v>
      </c>
      <c r="CIV23" s="1954">
        <f t="shared" si="295"/>
        <v>0</v>
      </c>
      <c r="CIW23" s="1954">
        <f t="shared" si="295"/>
        <v>0</v>
      </c>
      <c r="CIX23" s="1954">
        <f t="shared" si="295"/>
        <v>0</v>
      </c>
      <c r="CIY23" s="1954">
        <f t="shared" si="295"/>
        <v>0</v>
      </c>
      <c r="CIZ23" s="1954">
        <f t="shared" si="295"/>
        <v>0</v>
      </c>
      <c r="CJA23" s="1954">
        <f t="shared" si="295"/>
        <v>0</v>
      </c>
      <c r="CJB23" s="1954">
        <f t="shared" si="295"/>
        <v>0</v>
      </c>
      <c r="CJC23" s="1954">
        <f t="shared" si="295"/>
        <v>0</v>
      </c>
      <c r="CJD23" s="1954">
        <f t="shared" si="295"/>
        <v>0</v>
      </c>
      <c r="CJE23" s="1954">
        <f t="shared" si="295"/>
        <v>0</v>
      </c>
      <c r="CJF23" s="1954">
        <f t="shared" si="295"/>
        <v>0</v>
      </c>
      <c r="CJG23" s="1954">
        <f t="shared" si="295"/>
        <v>0</v>
      </c>
      <c r="CJH23" s="1954">
        <f t="shared" si="295"/>
        <v>0</v>
      </c>
      <c r="CJI23" s="1954">
        <f t="shared" si="295"/>
        <v>0</v>
      </c>
      <c r="CJJ23" s="1954">
        <f t="shared" si="295"/>
        <v>0</v>
      </c>
      <c r="CJK23" s="1954">
        <f t="shared" si="295"/>
        <v>0</v>
      </c>
      <c r="CJL23" s="1954">
        <f t="shared" si="295"/>
        <v>0</v>
      </c>
      <c r="CJM23" s="1954">
        <f t="shared" si="295"/>
        <v>0</v>
      </c>
      <c r="CJN23" s="1954">
        <f t="shared" si="295"/>
        <v>0</v>
      </c>
      <c r="CJO23" s="1954">
        <f t="shared" si="295"/>
        <v>0</v>
      </c>
      <c r="CJP23" s="1954">
        <f t="shared" si="295"/>
        <v>0</v>
      </c>
      <c r="CJQ23" s="1954">
        <f t="shared" si="295"/>
        <v>0</v>
      </c>
      <c r="CJR23" s="1954">
        <f t="shared" si="295"/>
        <v>0</v>
      </c>
      <c r="CJS23" s="1954">
        <f t="shared" si="295"/>
        <v>0</v>
      </c>
      <c r="CJT23" s="1954">
        <f t="shared" si="295"/>
        <v>0</v>
      </c>
      <c r="CJU23" s="1954">
        <f t="shared" si="295"/>
        <v>0</v>
      </c>
      <c r="CJV23" s="1954">
        <f t="shared" si="295"/>
        <v>0</v>
      </c>
      <c r="CJW23" s="1954">
        <f t="shared" si="295"/>
        <v>0</v>
      </c>
      <c r="CJX23" s="1954">
        <f t="shared" si="295"/>
        <v>0</v>
      </c>
      <c r="CJY23" s="1954">
        <f t="shared" si="295"/>
        <v>0</v>
      </c>
      <c r="CJZ23" s="1954">
        <f t="shared" si="295"/>
        <v>0</v>
      </c>
      <c r="CKA23" s="1954">
        <f t="shared" ref="CKA23:CML23" si="296">IF(AND(CKA$26="End of period",CKA$25="Revenue"),CKA10,0)</f>
        <v>0</v>
      </c>
      <c r="CKB23" s="1954">
        <f t="shared" si="296"/>
        <v>0</v>
      </c>
      <c r="CKC23" s="1954">
        <f t="shared" si="296"/>
        <v>0</v>
      </c>
      <c r="CKD23" s="1954">
        <f t="shared" si="296"/>
        <v>0</v>
      </c>
      <c r="CKE23" s="1954">
        <f t="shared" si="296"/>
        <v>0</v>
      </c>
      <c r="CKF23" s="1954">
        <f t="shared" si="296"/>
        <v>0</v>
      </c>
      <c r="CKG23" s="1954">
        <f t="shared" si="296"/>
        <v>0</v>
      </c>
      <c r="CKH23" s="1954">
        <f t="shared" si="296"/>
        <v>0</v>
      </c>
      <c r="CKI23" s="1954">
        <f t="shared" si="296"/>
        <v>0</v>
      </c>
      <c r="CKJ23" s="1954">
        <f t="shared" si="296"/>
        <v>0</v>
      </c>
      <c r="CKK23" s="1954">
        <f t="shared" si="296"/>
        <v>0</v>
      </c>
      <c r="CKL23" s="1954">
        <f t="shared" si="296"/>
        <v>0</v>
      </c>
      <c r="CKM23" s="1954">
        <f t="shared" si="296"/>
        <v>0</v>
      </c>
      <c r="CKN23" s="1954">
        <f t="shared" si="296"/>
        <v>0</v>
      </c>
      <c r="CKO23" s="1954">
        <f t="shared" si="296"/>
        <v>0</v>
      </c>
      <c r="CKP23" s="1954">
        <f t="shared" si="296"/>
        <v>0</v>
      </c>
      <c r="CKQ23" s="1954">
        <f t="shared" si="296"/>
        <v>0</v>
      </c>
      <c r="CKR23" s="1954">
        <f t="shared" si="296"/>
        <v>0</v>
      </c>
      <c r="CKS23" s="1954">
        <f t="shared" si="296"/>
        <v>0</v>
      </c>
      <c r="CKT23" s="1954">
        <f t="shared" si="296"/>
        <v>0</v>
      </c>
      <c r="CKU23" s="1954">
        <f t="shared" si="296"/>
        <v>0</v>
      </c>
      <c r="CKV23" s="1954">
        <f t="shared" si="296"/>
        <v>0</v>
      </c>
      <c r="CKW23" s="1954">
        <f t="shared" si="296"/>
        <v>0</v>
      </c>
      <c r="CKX23" s="1954">
        <f t="shared" si="296"/>
        <v>0</v>
      </c>
      <c r="CKY23" s="1954">
        <f t="shared" si="296"/>
        <v>0</v>
      </c>
      <c r="CKZ23" s="1954">
        <f t="shared" si="296"/>
        <v>0</v>
      </c>
      <c r="CLA23" s="1954">
        <f t="shared" si="296"/>
        <v>0</v>
      </c>
      <c r="CLB23" s="1954">
        <f t="shared" si="296"/>
        <v>0</v>
      </c>
      <c r="CLC23" s="1954">
        <f t="shared" si="296"/>
        <v>0</v>
      </c>
      <c r="CLD23" s="1954">
        <f t="shared" si="296"/>
        <v>0</v>
      </c>
      <c r="CLE23" s="1954">
        <f t="shared" si="296"/>
        <v>0</v>
      </c>
      <c r="CLF23" s="1954">
        <f t="shared" si="296"/>
        <v>0</v>
      </c>
      <c r="CLG23" s="1954">
        <f t="shared" si="296"/>
        <v>0</v>
      </c>
      <c r="CLH23" s="1954">
        <f t="shared" si="296"/>
        <v>0</v>
      </c>
      <c r="CLI23" s="1954">
        <f t="shared" si="296"/>
        <v>0</v>
      </c>
      <c r="CLJ23" s="1954">
        <f t="shared" si="296"/>
        <v>0</v>
      </c>
      <c r="CLK23" s="1954">
        <f t="shared" si="296"/>
        <v>0</v>
      </c>
      <c r="CLL23" s="1954">
        <f t="shared" si="296"/>
        <v>0</v>
      </c>
      <c r="CLM23" s="1954">
        <f t="shared" si="296"/>
        <v>0</v>
      </c>
      <c r="CLN23" s="1954">
        <f t="shared" si="296"/>
        <v>0</v>
      </c>
      <c r="CLO23" s="1954">
        <f t="shared" si="296"/>
        <v>0</v>
      </c>
      <c r="CLP23" s="1954">
        <f t="shared" si="296"/>
        <v>0</v>
      </c>
      <c r="CLQ23" s="1954">
        <f t="shared" si="296"/>
        <v>0</v>
      </c>
      <c r="CLR23" s="1954">
        <f t="shared" si="296"/>
        <v>0</v>
      </c>
      <c r="CLS23" s="1954">
        <f t="shared" si="296"/>
        <v>0</v>
      </c>
      <c r="CLT23" s="1954">
        <f t="shared" si="296"/>
        <v>0</v>
      </c>
      <c r="CLU23" s="1954">
        <f t="shared" si="296"/>
        <v>0</v>
      </c>
      <c r="CLV23" s="1954">
        <f t="shared" si="296"/>
        <v>0</v>
      </c>
      <c r="CLW23" s="1954">
        <f t="shared" si="296"/>
        <v>0</v>
      </c>
      <c r="CLX23" s="1954">
        <f t="shared" si="296"/>
        <v>0</v>
      </c>
      <c r="CLY23" s="1954">
        <f t="shared" si="296"/>
        <v>0</v>
      </c>
      <c r="CLZ23" s="1954">
        <f t="shared" si="296"/>
        <v>0</v>
      </c>
      <c r="CMA23" s="1954">
        <f t="shared" si="296"/>
        <v>0</v>
      </c>
      <c r="CMB23" s="1954">
        <f t="shared" si="296"/>
        <v>0</v>
      </c>
      <c r="CMC23" s="1954">
        <f t="shared" si="296"/>
        <v>0</v>
      </c>
      <c r="CMD23" s="1954">
        <f t="shared" si="296"/>
        <v>0</v>
      </c>
      <c r="CME23" s="1954">
        <f t="shared" si="296"/>
        <v>0</v>
      </c>
      <c r="CMF23" s="1954">
        <f t="shared" si="296"/>
        <v>0</v>
      </c>
      <c r="CMG23" s="1954">
        <f t="shared" si="296"/>
        <v>0</v>
      </c>
      <c r="CMH23" s="1954">
        <f t="shared" si="296"/>
        <v>0</v>
      </c>
      <c r="CMI23" s="1954">
        <f t="shared" si="296"/>
        <v>0</v>
      </c>
      <c r="CMJ23" s="1954">
        <f t="shared" si="296"/>
        <v>0</v>
      </c>
      <c r="CMK23" s="1954">
        <f t="shared" si="296"/>
        <v>0</v>
      </c>
      <c r="CML23" s="1954">
        <f t="shared" si="296"/>
        <v>0</v>
      </c>
      <c r="CMM23" s="1954">
        <f t="shared" ref="CMM23:COX23" si="297">IF(AND(CMM$26="End of period",CMM$25="Revenue"),CMM10,0)</f>
        <v>0</v>
      </c>
      <c r="CMN23" s="1954">
        <f t="shared" si="297"/>
        <v>0</v>
      </c>
      <c r="CMO23" s="1954">
        <f t="shared" si="297"/>
        <v>0</v>
      </c>
      <c r="CMP23" s="1954">
        <f t="shared" si="297"/>
        <v>0</v>
      </c>
      <c r="CMQ23" s="1954">
        <f t="shared" si="297"/>
        <v>0</v>
      </c>
      <c r="CMR23" s="1954">
        <f t="shared" si="297"/>
        <v>0</v>
      </c>
      <c r="CMS23" s="1954">
        <f t="shared" si="297"/>
        <v>0</v>
      </c>
      <c r="CMT23" s="1954">
        <f t="shared" si="297"/>
        <v>0</v>
      </c>
      <c r="CMU23" s="1954">
        <f t="shared" si="297"/>
        <v>0</v>
      </c>
      <c r="CMV23" s="1954">
        <f t="shared" si="297"/>
        <v>0</v>
      </c>
      <c r="CMW23" s="1954">
        <f t="shared" si="297"/>
        <v>0</v>
      </c>
      <c r="CMX23" s="1954">
        <f t="shared" si="297"/>
        <v>0</v>
      </c>
      <c r="CMY23" s="1954">
        <f t="shared" si="297"/>
        <v>0</v>
      </c>
      <c r="CMZ23" s="1954">
        <f t="shared" si="297"/>
        <v>0</v>
      </c>
      <c r="CNA23" s="1954">
        <f t="shared" si="297"/>
        <v>0</v>
      </c>
      <c r="CNB23" s="1954">
        <f t="shared" si="297"/>
        <v>0</v>
      </c>
      <c r="CNC23" s="1954">
        <f t="shared" si="297"/>
        <v>0</v>
      </c>
      <c r="CND23" s="1954">
        <f t="shared" si="297"/>
        <v>0</v>
      </c>
      <c r="CNE23" s="1954">
        <f t="shared" si="297"/>
        <v>0</v>
      </c>
      <c r="CNF23" s="1954">
        <f t="shared" si="297"/>
        <v>0</v>
      </c>
      <c r="CNG23" s="1954">
        <f t="shared" si="297"/>
        <v>0</v>
      </c>
      <c r="CNH23" s="1954">
        <f t="shared" si="297"/>
        <v>0</v>
      </c>
      <c r="CNI23" s="1954">
        <f t="shared" si="297"/>
        <v>0</v>
      </c>
      <c r="CNJ23" s="1954">
        <f t="shared" si="297"/>
        <v>0</v>
      </c>
      <c r="CNK23" s="1954">
        <f t="shared" si="297"/>
        <v>0</v>
      </c>
      <c r="CNL23" s="1954">
        <f t="shared" si="297"/>
        <v>0</v>
      </c>
      <c r="CNM23" s="1954">
        <f t="shared" si="297"/>
        <v>0</v>
      </c>
      <c r="CNN23" s="1954">
        <f t="shared" si="297"/>
        <v>0</v>
      </c>
      <c r="CNO23" s="1954">
        <f t="shared" si="297"/>
        <v>0</v>
      </c>
      <c r="CNP23" s="1954">
        <f t="shared" si="297"/>
        <v>0</v>
      </c>
      <c r="CNQ23" s="1954">
        <f t="shared" si="297"/>
        <v>0</v>
      </c>
      <c r="CNR23" s="1954">
        <f t="shared" si="297"/>
        <v>0</v>
      </c>
      <c r="CNS23" s="1954">
        <f t="shared" si="297"/>
        <v>0</v>
      </c>
      <c r="CNT23" s="1954">
        <f t="shared" si="297"/>
        <v>0</v>
      </c>
      <c r="CNU23" s="1954">
        <f t="shared" si="297"/>
        <v>0</v>
      </c>
      <c r="CNV23" s="1954">
        <f t="shared" si="297"/>
        <v>0</v>
      </c>
      <c r="CNW23" s="1954">
        <f t="shared" si="297"/>
        <v>0</v>
      </c>
      <c r="CNX23" s="1954">
        <f t="shared" si="297"/>
        <v>0</v>
      </c>
      <c r="CNY23" s="1954">
        <f t="shared" si="297"/>
        <v>0</v>
      </c>
      <c r="CNZ23" s="1954">
        <f t="shared" si="297"/>
        <v>0</v>
      </c>
      <c r="COA23" s="1954">
        <f t="shared" si="297"/>
        <v>0</v>
      </c>
      <c r="COB23" s="1954">
        <f t="shared" si="297"/>
        <v>0</v>
      </c>
      <c r="COC23" s="1954">
        <f t="shared" si="297"/>
        <v>0</v>
      </c>
      <c r="COD23" s="1954">
        <f t="shared" si="297"/>
        <v>0</v>
      </c>
      <c r="COE23" s="1954">
        <f t="shared" si="297"/>
        <v>0</v>
      </c>
      <c r="COF23" s="1954">
        <f t="shared" si="297"/>
        <v>0</v>
      </c>
      <c r="COG23" s="1954">
        <f t="shared" si="297"/>
        <v>0</v>
      </c>
      <c r="COH23" s="1954">
        <f t="shared" si="297"/>
        <v>0</v>
      </c>
      <c r="COI23" s="1954">
        <f t="shared" si="297"/>
        <v>0</v>
      </c>
      <c r="COJ23" s="1954">
        <f t="shared" si="297"/>
        <v>0</v>
      </c>
      <c r="COK23" s="1954">
        <f t="shared" si="297"/>
        <v>0</v>
      </c>
      <c r="COL23" s="1954">
        <f t="shared" si="297"/>
        <v>0</v>
      </c>
      <c r="COM23" s="1954">
        <f t="shared" si="297"/>
        <v>0</v>
      </c>
      <c r="CON23" s="1954">
        <f t="shared" si="297"/>
        <v>0</v>
      </c>
      <c r="COO23" s="1954">
        <f t="shared" si="297"/>
        <v>0</v>
      </c>
      <c r="COP23" s="1954">
        <f t="shared" si="297"/>
        <v>0</v>
      </c>
      <c r="COQ23" s="1954">
        <f t="shared" si="297"/>
        <v>0</v>
      </c>
      <c r="COR23" s="1954">
        <f t="shared" si="297"/>
        <v>0</v>
      </c>
      <c r="COS23" s="1954">
        <f t="shared" si="297"/>
        <v>0</v>
      </c>
      <c r="COT23" s="1954">
        <f t="shared" si="297"/>
        <v>0</v>
      </c>
      <c r="COU23" s="1954">
        <f t="shared" si="297"/>
        <v>0</v>
      </c>
      <c r="COV23" s="1954">
        <f t="shared" si="297"/>
        <v>0</v>
      </c>
      <c r="COW23" s="1954">
        <f t="shared" si="297"/>
        <v>0</v>
      </c>
      <c r="COX23" s="1954">
        <f t="shared" si="297"/>
        <v>0</v>
      </c>
      <c r="COY23" s="1954">
        <f t="shared" ref="COY23:CRJ23" si="298">IF(AND(COY$26="End of period",COY$25="Revenue"),COY10,0)</f>
        <v>0</v>
      </c>
      <c r="COZ23" s="1954">
        <f t="shared" si="298"/>
        <v>0</v>
      </c>
      <c r="CPA23" s="1954">
        <f t="shared" si="298"/>
        <v>0</v>
      </c>
      <c r="CPB23" s="1954">
        <f t="shared" si="298"/>
        <v>0</v>
      </c>
      <c r="CPC23" s="1954">
        <f t="shared" si="298"/>
        <v>0</v>
      </c>
      <c r="CPD23" s="1954">
        <f t="shared" si="298"/>
        <v>0</v>
      </c>
      <c r="CPE23" s="1954">
        <f t="shared" si="298"/>
        <v>0</v>
      </c>
      <c r="CPF23" s="1954">
        <f t="shared" si="298"/>
        <v>0</v>
      </c>
      <c r="CPG23" s="1954">
        <f t="shared" si="298"/>
        <v>0</v>
      </c>
      <c r="CPH23" s="1954">
        <f t="shared" si="298"/>
        <v>0</v>
      </c>
      <c r="CPI23" s="1954">
        <f t="shared" si="298"/>
        <v>0</v>
      </c>
      <c r="CPJ23" s="1954">
        <f t="shared" si="298"/>
        <v>0</v>
      </c>
      <c r="CPK23" s="1954">
        <f t="shared" si="298"/>
        <v>0</v>
      </c>
      <c r="CPL23" s="1954">
        <f t="shared" si="298"/>
        <v>0</v>
      </c>
      <c r="CPM23" s="1954">
        <f t="shared" si="298"/>
        <v>0</v>
      </c>
      <c r="CPN23" s="1954">
        <f t="shared" si="298"/>
        <v>0</v>
      </c>
      <c r="CPO23" s="1954">
        <f t="shared" si="298"/>
        <v>0</v>
      </c>
      <c r="CPP23" s="1954">
        <f t="shared" si="298"/>
        <v>0</v>
      </c>
      <c r="CPQ23" s="1954">
        <f t="shared" si="298"/>
        <v>0</v>
      </c>
      <c r="CPR23" s="1954">
        <f t="shared" si="298"/>
        <v>0</v>
      </c>
      <c r="CPS23" s="1954">
        <f t="shared" si="298"/>
        <v>0</v>
      </c>
      <c r="CPT23" s="1954">
        <f t="shared" si="298"/>
        <v>0</v>
      </c>
      <c r="CPU23" s="1954">
        <f t="shared" si="298"/>
        <v>0</v>
      </c>
      <c r="CPV23" s="1954">
        <f t="shared" si="298"/>
        <v>0</v>
      </c>
      <c r="CPW23" s="1954">
        <f t="shared" si="298"/>
        <v>0</v>
      </c>
      <c r="CPX23" s="1954">
        <f t="shared" si="298"/>
        <v>0</v>
      </c>
      <c r="CPY23" s="1954">
        <f t="shared" si="298"/>
        <v>0</v>
      </c>
      <c r="CPZ23" s="1954">
        <f t="shared" si="298"/>
        <v>0</v>
      </c>
      <c r="CQA23" s="1954">
        <f t="shared" si="298"/>
        <v>0</v>
      </c>
      <c r="CQB23" s="1954">
        <f t="shared" si="298"/>
        <v>0</v>
      </c>
      <c r="CQC23" s="1954">
        <f t="shared" si="298"/>
        <v>0</v>
      </c>
      <c r="CQD23" s="1954">
        <f t="shared" si="298"/>
        <v>0</v>
      </c>
      <c r="CQE23" s="1954">
        <f t="shared" si="298"/>
        <v>0</v>
      </c>
      <c r="CQF23" s="1954">
        <f t="shared" si="298"/>
        <v>0</v>
      </c>
      <c r="CQG23" s="1954">
        <f t="shared" si="298"/>
        <v>0</v>
      </c>
      <c r="CQH23" s="1954">
        <f t="shared" si="298"/>
        <v>0</v>
      </c>
      <c r="CQI23" s="1954">
        <f t="shared" si="298"/>
        <v>0</v>
      </c>
      <c r="CQJ23" s="1954">
        <f t="shared" si="298"/>
        <v>0</v>
      </c>
      <c r="CQK23" s="1954">
        <f t="shared" si="298"/>
        <v>0</v>
      </c>
      <c r="CQL23" s="1954">
        <f t="shared" si="298"/>
        <v>0</v>
      </c>
      <c r="CQM23" s="1954">
        <f t="shared" si="298"/>
        <v>0</v>
      </c>
      <c r="CQN23" s="1954">
        <f t="shared" si="298"/>
        <v>0</v>
      </c>
      <c r="CQO23" s="1954">
        <f t="shared" si="298"/>
        <v>0</v>
      </c>
      <c r="CQP23" s="1954">
        <f t="shared" si="298"/>
        <v>0</v>
      </c>
      <c r="CQQ23" s="1954">
        <f t="shared" si="298"/>
        <v>0</v>
      </c>
      <c r="CQR23" s="1954">
        <f t="shared" si="298"/>
        <v>0</v>
      </c>
      <c r="CQS23" s="1954">
        <f t="shared" si="298"/>
        <v>0</v>
      </c>
      <c r="CQT23" s="1954">
        <f t="shared" si="298"/>
        <v>0</v>
      </c>
      <c r="CQU23" s="1954">
        <f t="shared" si="298"/>
        <v>0</v>
      </c>
      <c r="CQV23" s="1954">
        <f t="shared" si="298"/>
        <v>0</v>
      </c>
      <c r="CQW23" s="1954">
        <f t="shared" si="298"/>
        <v>0</v>
      </c>
      <c r="CQX23" s="1954">
        <f t="shared" si="298"/>
        <v>0</v>
      </c>
      <c r="CQY23" s="1954">
        <f t="shared" si="298"/>
        <v>0</v>
      </c>
      <c r="CQZ23" s="1954">
        <f t="shared" si="298"/>
        <v>0</v>
      </c>
      <c r="CRA23" s="1954">
        <f t="shared" si="298"/>
        <v>0</v>
      </c>
      <c r="CRB23" s="1954">
        <f t="shared" si="298"/>
        <v>0</v>
      </c>
      <c r="CRC23" s="1954">
        <f t="shared" si="298"/>
        <v>0</v>
      </c>
      <c r="CRD23" s="1954">
        <f t="shared" si="298"/>
        <v>0</v>
      </c>
      <c r="CRE23" s="1954">
        <f t="shared" si="298"/>
        <v>0</v>
      </c>
      <c r="CRF23" s="1954">
        <f t="shared" si="298"/>
        <v>0</v>
      </c>
      <c r="CRG23" s="1954">
        <f t="shared" si="298"/>
        <v>0</v>
      </c>
      <c r="CRH23" s="1954">
        <f t="shared" si="298"/>
        <v>0</v>
      </c>
      <c r="CRI23" s="1954">
        <f t="shared" si="298"/>
        <v>0</v>
      </c>
      <c r="CRJ23" s="1954">
        <f t="shared" si="298"/>
        <v>0</v>
      </c>
      <c r="CRK23" s="1954">
        <f t="shared" ref="CRK23:CTV23" si="299">IF(AND(CRK$26="End of period",CRK$25="Revenue"),CRK10,0)</f>
        <v>0</v>
      </c>
      <c r="CRL23" s="1954">
        <f t="shared" si="299"/>
        <v>0</v>
      </c>
      <c r="CRM23" s="1954">
        <f t="shared" si="299"/>
        <v>0</v>
      </c>
      <c r="CRN23" s="1954">
        <f t="shared" si="299"/>
        <v>0</v>
      </c>
      <c r="CRO23" s="1954">
        <f t="shared" si="299"/>
        <v>0</v>
      </c>
      <c r="CRP23" s="1954">
        <f t="shared" si="299"/>
        <v>0</v>
      </c>
      <c r="CRQ23" s="1954">
        <f t="shared" si="299"/>
        <v>0</v>
      </c>
      <c r="CRR23" s="1954">
        <f t="shared" si="299"/>
        <v>0</v>
      </c>
      <c r="CRS23" s="1954">
        <f t="shared" si="299"/>
        <v>0</v>
      </c>
      <c r="CRT23" s="1954">
        <f t="shared" si="299"/>
        <v>0</v>
      </c>
      <c r="CRU23" s="1954">
        <f t="shared" si="299"/>
        <v>0</v>
      </c>
      <c r="CRV23" s="1954">
        <f t="shared" si="299"/>
        <v>0</v>
      </c>
      <c r="CRW23" s="1954">
        <f t="shared" si="299"/>
        <v>0</v>
      </c>
      <c r="CRX23" s="1954">
        <f t="shared" si="299"/>
        <v>0</v>
      </c>
      <c r="CRY23" s="1954">
        <f t="shared" si="299"/>
        <v>0</v>
      </c>
      <c r="CRZ23" s="1954">
        <f t="shared" si="299"/>
        <v>0</v>
      </c>
      <c r="CSA23" s="1954">
        <f t="shared" si="299"/>
        <v>0</v>
      </c>
      <c r="CSB23" s="1954">
        <f t="shared" si="299"/>
        <v>0</v>
      </c>
      <c r="CSC23" s="1954">
        <f t="shared" si="299"/>
        <v>0</v>
      </c>
      <c r="CSD23" s="1954">
        <f t="shared" si="299"/>
        <v>0</v>
      </c>
      <c r="CSE23" s="1954">
        <f t="shared" si="299"/>
        <v>0</v>
      </c>
      <c r="CSF23" s="1954">
        <f t="shared" si="299"/>
        <v>0</v>
      </c>
      <c r="CSG23" s="1954">
        <f t="shared" si="299"/>
        <v>0</v>
      </c>
      <c r="CSH23" s="1954">
        <f t="shared" si="299"/>
        <v>0</v>
      </c>
      <c r="CSI23" s="1954">
        <f t="shared" si="299"/>
        <v>0</v>
      </c>
      <c r="CSJ23" s="1954">
        <f t="shared" si="299"/>
        <v>0</v>
      </c>
      <c r="CSK23" s="1954">
        <f t="shared" si="299"/>
        <v>0</v>
      </c>
      <c r="CSL23" s="1954">
        <f t="shared" si="299"/>
        <v>0</v>
      </c>
      <c r="CSM23" s="1954">
        <f t="shared" si="299"/>
        <v>0</v>
      </c>
      <c r="CSN23" s="1954">
        <f t="shared" si="299"/>
        <v>0</v>
      </c>
      <c r="CSO23" s="1954">
        <f t="shared" si="299"/>
        <v>0</v>
      </c>
      <c r="CSP23" s="1954">
        <f t="shared" si="299"/>
        <v>0</v>
      </c>
      <c r="CSQ23" s="1954">
        <f t="shared" si="299"/>
        <v>0</v>
      </c>
      <c r="CSR23" s="1954">
        <f t="shared" si="299"/>
        <v>0</v>
      </c>
      <c r="CSS23" s="1954">
        <f t="shared" si="299"/>
        <v>0</v>
      </c>
      <c r="CST23" s="1954">
        <f t="shared" si="299"/>
        <v>0</v>
      </c>
      <c r="CSU23" s="1954">
        <f t="shared" si="299"/>
        <v>0</v>
      </c>
      <c r="CSV23" s="1954">
        <f t="shared" si="299"/>
        <v>0</v>
      </c>
      <c r="CSW23" s="1954">
        <f t="shared" si="299"/>
        <v>0</v>
      </c>
      <c r="CSX23" s="1954">
        <f t="shared" si="299"/>
        <v>0</v>
      </c>
      <c r="CSY23" s="1954">
        <f t="shared" si="299"/>
        <v>0</v>
      </c>
      <c r="CSZ23" s="1954">
        <f t="shared" si="299"/>
        <v>0</v>
      </c>
      <c r="CTA23" s="1954">
        <f t="shared" si="299"/>
        <v>0</v>
      </c>
      <c r="CTB23" s="1954">
        <f t="shared" si="299"/>
        <v>0</v>
      </c>
      <c r="CTC23" s="1954">
        <f t="shared" si="299"/>
        <v>0</v>
      </c>
      <c r="CTD23" s="1954">
        <f t="shared" si="299"/>
        <v>0</v>
      </c>
      <c r="CTE23" s="1954">
        <f t="shared" si="299"/>
        <v>0</v>
      </c>
      <c r="CTF23" s="1954">
        <f t="shared" si="299"/>
        <v>0</v>
      </c>
      <c r="CTG23" s="1954">
        <f t="shared" si="299"/>
        <v>0</v>
      </c>
      <c r="CTH23" s="1954">
        <f t="shared" si="299"/>
        <v>0</v>
      </c>
      <c r="CTI23" s="1954">
        <f t="shared" si="299"/>
        <v>0</v>
      </c>
      <c r="CTJ23" s="1954">
        <f t="shared" si="299"/>
        <v>0</v>
      </c>
      <c r="CTK23" s="1954">
        <f t="shared" si="299"/>
        <v>0</v>
      </c>
      <c r="CTL23" s="1954">
        <f t="shared" si="299"/>
        <v>0</v>
      </c>
      <c r="CTM23" s="1954">
        <f t="shared" si="299"/>
        <v>0</v>
      </c>
      <c r="CTN23" s="1954">
        <f t="shared" si="299"/>
        <v>0</v>
      </c>
      <c r="CTO23" s="1954">
        <f t="shared" si="299"/>
        <v>0</v>
      </c>
      <c r="CTP23" s="1954">
        <f t="shared" si="299"/>
        <v>0</v>
      </c>
      <c r="CTQ23" s="1954">
        <f t="shared" si="299"/>
        <v>0</v>
      </c>
      <c r="CTR23" s="1954">
        <f t="shared" si="299"/>
        <v>0</v>
      </c>
      <c r="CTS23" s="1954">
        <f t="shared" si="299"/>
        <v>0</v>
      </c>
      <c r="CTT23" s="1954">
        <f t="shared" si="299"/>
        <v>0</v>
      </c>
      <c r="CTU23" s="1954">
        <f t="shared" si="299"/>
        <v>0</v>
      </c>
      <c r="CTV23" s="1954">
        <f t="shared" si="299"/>
        <v>0</v>
      </c>
      <c r="CTW23" s="1954">
        <f t="shared" ref="CTW23:CWH23" si="300">IF(AND(CTW$26="End of period",CTW$25="Revenue"),CTW10,0)</f>
        <v>0</v>
      </c>
      <c r="CTX23" s="1954">
        <f t="shared" si="300"/>
        <v>0</v>
      </c>
      <c r="CTY23" s="1954">
        <f t="shared" si="300"/>
        <v>0</v>
      </c>
      <c r="CTZ23" s="1954">
        <f t="shared" si="300"/>
        <v>0</v>
      </c>
      <c r="CUA23" s="1954">
        <f t="shared" si="300"/>
        <v>0</v>
      </c>
      <c r="CUB23" s="1954">
        <f t="shared" si="300"/>
        <v>0</v>
      </c>
      <c r="CUC23" s="1954">
        <f t="shared" si="300"/>
        <v>0</v>
      </c>
      <c r="CUD23" s="1954">
        <f t="shared" si="300"/>
        <v>0</v>
      </c>
      <c r="CUE23" s="1954">
        <f t="shared" si="300"/>
        <v>0</v>
      </c>
      <c r="CUF23" s="1954">
        <f t="shared" si="300"/>
        <v>0</v>
      </c>
      <c r="CUG23" s="1954">
        <f t="shared" si="300"/>
        <v>0</v>
      </c>
      <c r="CUH23" s="1954">
        <f t="shared" si="300"/>
        <v>0</v>
      </c>
      <c r="CUI23" s="1954">
        <f t="shared" si="300"/>
        <v>0</v>
      </c>
      <c r="CUJ23" s="1954">
        <f t="shared" si="300"/>
        <v>0</v>
      </c>
      <c r="CUK23" s="1954">
        <f t="shared" si="300"/>
        <v>0</v>
      </c>
      <c r="CUL23" s="1954">
        <f t="shared" si="300"/>
        <v>0</v>
      </c>
      <c r="CUM23" s="1954">
        <f t="shared" si="300"/>
        <v>0</v>
      </c>
      <c r="CUN23" s="1954">
        <f t="shared" si="300"/>
        <v>0</v>
      </c>
      <c r="CUO23" s="1954">
        <f t="shared" si="300"/>
        <v>0</v>
      </c>
      <c r="CUP23" s="1954">
        <f t="shared" si="300"/>
        <v>0</v>
      </c>
      <c r="CUQ23" s="1954">
        <f t="shared" si="300"/>
        <v>0</v>
      </c>
      <c r="CUR23" s="1954">
        <f t="shared" si="300"/>
        <v>0</v>
      </c>
      <c r="CUS23" s="1954">
        <f t="shared" si="300"/>
        <v>0</v>
      </c>
      <c r="CUT23" s="1954">
        <f t="shared" si="300"/>
        <v>0</v>
      </c>
      <c r="CUU23" s="1954">
        <f t="shared" si="300"/>
        <v>0</v>
      </c>
      <c r="CUV23" s="1954">
        <f t="shared" si="300"/>
        <v>0</v>
      </c>
      <c r="CUW23" s="1954">
        <f t="shared" si="300"/>
        <v>0</v>
      </c>
      <c r="CUX23" s="1954">
        <f t="shared" si="300"/>
        <v>0</v>
      </c>
      <c r="CUY23" s="1954">
        <f t="shared" si="300"/>
        <v>0</v>
      </c>
      <c r="CUZ23" s="1954">
        <f t="shared" si="300"/>
        <v>0</v>
      </c>
      <c r="CVA23" s="1954">
        <f t="shared" si="300"/>
        <v>0</v>
      </c>
      <c r="CVB23" s="1954">
        <f t="shared" si="300"/>
        <v>0</v>
      </c>
      <c r="CVC23" s="1954">
        <f t="shared" si="300"/>
        <v>0</v>
      </c>
      <c r="CVD23" s="1954">
        <f t="shared" si="300"/>
        <v>0</v>
      </c>
      <c r="CVE23" s="1954">
        <f t="shared" si="300"/>
        <v>0</v>
      </c>
      <c r="CVF23" s="1954">
        <f t="shared" si="300"/>
        <v>0</v>
      </c>
      <c r="CVG23" s="1954">
        <f t="shared" si="300"/>
        <v>0</v>
      </c>
      <c r="CVH23" s="1954">
        <f t="shared" si="300"/>
        <v>0</v>
      </c>
      <c r="CVI23" s="1954">
        <f t="shared" si="300"/>
        <v>0</v>
      </c>
      <c r="CVJ23" s="1954">
        <f t="shared" si="300"/>
        <v>0</v>
      </c>
      <c r="CVK23" s="1954">
        <f t="shared" si="300"/>
        <v>0</v>
      </c>
      <c r="CVL23" s="1954">
        <f t="shared" si="300"/>
        <v>0</v>
      </c>
      <c r="CVM23" s="1954">
        <f t="shared" si="300"/>
        <v>0</v>
      </c>
      <c r="CVN23" s="1954">
        <f t="shared" si="300"/>
        <v>0</v>
      </c>
      <c r="CVO23" s="1954">
        <f t="shared" si="300"/>
        <v>0</v>
      </c>
      <c r="CVP23" s="1954">
        <f t="shared" si="300"/>
        <v>0</v>
      </c>
      <c r="CVQ23" s="1954">
        <f t="shared" si="300"/>
        <v>0</v>
      </c>
      <c r="CVR23" s="1954">
        <f t="shared" si="300"/>
        <v>0</v>
      </c>
      <c r="CVS23" s="1954">
        <f t="shared" si="300"/>
        <v>0</v>
      </c>
      <c r="CVT23" s="1954">
        <f t="shared" si="300"/>
        <v>0</v>
      </c>
      <c r="CVU23" s="1954">
        <f t="shared" si="300"/>
        <v>0</v>
      </c>
      <c r="CVV23" s="1954">
        <f t="shared" si="300"/>
        <v>0</v>
      </c>
      <c r="CVW23" s="1954">
        <f t="shared" si="300"/>
        <v>0</v>
      </c>
      <c r="CVX23" s="1954">
        <f t="shared" si="300"/>
        <v>0</v>
      </c>
      <c r="CVY23" s="1954">
        <f t="shared" si="300"/>
        <v>0</v>
      </c>
      <c r="CVZ23" s="1954">
        <f t="shared" si="300"/>
        <v>0</v>
      </c>
      <c r="CWA23" s="1954">
        <f t="shared" si="300"/>
        <v>0</v>
      </c>
      <c r="CWB23" s="1954">
        <f t="shared" si="300"/>
        <v>0</v>
      </c>
      <c r="CWC23" s="1954">
        <f t="shared" si="300"/>
        <v>0</v>
      </c>
      <c r="CWD23" s="1954">
        <f t="shared" si="300"/>
        <v>0</v>
      </c>
      <c r="CWE23" s="1954">
        <f t="shared" si="300"/>
        <v>0</v>
      </c>
      <c r="CWF23" s="1954">
        <f t="shared" si="300"/>
        <v>0</v>
      </c>
      <c r="CWG23" s="1954">
        <f t="shared" si="300"/>
        <v>0</v>
      </c>
      <c r="CWH23" s="1954">
        <f t="shared" si="300"/>
        <v>0</v>
      </c>
      <c r="CWI23" s="1954">
        <f t="shared" ref="CWI23:CYT23" si="301">IF(AND(CWI$26="End of period",CWI$25="Revenue"),CWI10,0)</f>
        <v>0</v>
      </c>
      <c r="CWJ23" s="1954">
        <f t="shared" si="301"/>
        <v>0</v>
      </c>
      <c r="CWK23" s="1954">
        <f t="shared" si="301"/>
        <v>0</v>
      </c>
      <c r="CWL23" s="1954">
        <f t="shared" si="301"/>
        <v>0</v>
      </c>
      <c r="CWM23" s="1954">
        <f t="shared" si="301"/>
        <v>0</v>
      </c>
      <c r="CWN23" s="1954">
        <f t="shared" si="301"/>
        <v>0</v>
      </c>
      <c r="CWO23" s="1954">
        <f t="shared" si="301"/>
        <v>0</v>
      </c>
      <c r="CWP23" s="1954">
        <f t="shared" si="301"/>
        <v>0</v>
      </c>
      <c r="CWQ23" s="1954">
        <f t="shared" si="301"/>
        <v>0</v>
      </c>
      <c r="CWR23" s="1954">
        <f t="shared" si="301"/>
        <v>0</v>
      </c>
      <c r="CWS23" s="1954">
        <f t="shared" si="301"/>
        <v>0</v>
      </c>
      <c r="CWT23" s="1954">
        <f t="shared" si="301"/>
        <v>0</v>
      </c>
      <c r="CWU23" s="1954">
        <f t="shared" si="301"/>
        <v>0</v>
      </c>
      <c r="CWV23" s="1954">
        <f t="shared" si="301"/>
        <v>0</v>
      </c>
      <c r="CWW23" s="1954">
        <f t="shared" si="301"/>
        <v>0</v>
      </c>
      <c r="CWX23" s="1954">
        <f t="shared" si="301"/>
        <v>0</v>
      </c>
      <c r="CWY23" s="1954">
        <f t="shared" si="301"/>
        <v>0</v>
      </c>
      <c r="CWZ23" s="1954">
        <f t="shared" si="301"/>
        <v>0</v>
      </c>
      <c r="CXA23" s="1954">
        <f t="shared" si="301"/>
        <v>0</v>
      </c>
      <c r="CXB23" s="1954">
        <f t="shared" si="301"/>
        <v>0</v>
      </c>
      <c r="CXC23" s="1954">
        <f t="shared" si="301"/>
        <v>0</v>
      </c>
      <c r="CXD23" s="1954">
        <f t="shared" si="301"/>
        <v>0</v>
      </c>
      <c r="CXE23" s="1954">
        <f t="shared" si="301"/>
        <v>0</v>
      </c>
      <c r="CXF23" s="1954">
        <f t="shared" si="301"/>
        <v>0</v>
      </c>
      <c r="CXG23" s="1954">
        <f t="shared" si="301"/>
        <v>0</v>
      </c>
      <c r="CXH23" s="1954">
        <f t="shared" si="301"/>
        <v>0</v>
      </c>
      <c r="CXI23" s="1954">
        <f t="shared" si="301"/>
        <v>0</v>
      </c>
      <c r="CXJ23" s="1954">
        <f t="shared" si="301"/>
        <v>0</v>
      </c>
      <c r="CXK23" s="1954">
        <f t="shared" si="301"/>
        <v>0</v>
      </c>
      <c r="CXL23" s="1954">
        <f t="shared" si="301"/>
        <v>0</v>
      </c>
      <c r="CXM23" s="1954">
        <f t="shared" si="301"/>
        <v>0</v>
      </c>
      <c r="CXN23" s="1954">
        <f t="shared" si="301"/>
        <v>0</v>
      </c>
      <c r="CXO23" s="1954">
        <f t="shared" si="301"/>
        <v>0</v>
      </c>
      <c r="CXP23" s="1954">
        <f t="shared" si="301"/>
        <v>0</v>
      </c>
      <c r="CXQ23" s="1954">
        <f t="shared" si="301"/>
        <v>0</v>
      </c>
      <c r="CXR23" s="1954">
        <f t="shared" si="301"/>
        <v>0</v>
      </c>
      <c r="CXS23" s="1954">
        <f t="shared" si="301"/>
        <v>0</v>
      </c>
      <c r="CXT23" s="1954">
        <f t="shared" si="301"/>
        <v>0</v>
      </c>
      <c r="CXU23" s="1954">
        <f t="shared" si="301"/>
        <v>0</v>
      </c>
      <c r="CXV23" s="1954">
        <f t="shared" si="301"/>
        <v>0</v>
      </c>
      <c r="CXW23" s="1954">
        <f t="shared" si="301"/>
        <v>0</v>
      </c>
      <c r="CXX23" s="1954">
        <f t="shared" si="301"/>
        <v>0</v>
      </c>
      <c r="CXY23" s="1954">
        <f t="shared" si="301"/>
        <v>0</v>
      </c>
      <c r="CXZ23" s="1954">
        <f t="shared" si="301"/>
        <v>0</v>
      </c>
      <c r="CYA23" s="1954">
        <f t="shared" si="301"/>
        <v>0</v>
      </c>
      <c r="CYB23" s="1954">
        <f t="shared" si="301"/>
        <v>0</v>
      </c>
      <c r="CYC23" s="1954">
        <f t="shared" si="301"/>
        <v>0</v>
      </c>
      <c r="CYD23" s="1954">
        <f t="shared" si="301"/>
        <v>0</v>
      </c>
      <c r="CYE23" s="1954">
        <f t="shared" si="301"/>
        <v>0</v>
      </c>
      <c r="CYF23" s="1954">
        <f t="shared" si="301"/>
        <v>0</v>
      </c>
      <c r="CYG23" s="1954">
        <f t="shared" si="301"/>
        <v>0</v>
      </c>
      <c r="CYH23" s="1954">
        <f t="shared" si="301"/>
        <v>0</v>
      </c>
      <c r="CYI23" s="1954">
        <f t="shared" si="301"/>
        <v>0</v>
      </c>
      <c r="CYJ23" s="1954">
        <f t="shared" si="301"/>
        <v>0</v>
      </c>
      <c r="CYK23" s="1954">
        <f t="shared" si="301"/>
        <v>0</v>
      </c>
      <c r="CYL23" s="1954">
        <f t="shared" si="301"/>
        <v>0</v>
      </c>
      <c r="CYM23" s="1954">
        <f t="shared" si="301"/>
        <v>0</v>
      </c>
      <c r="CYN23" s="1954">
        <f t="shared" si="301"/>
        <v>0</v>
      </c>
      <c r="CYO23" s="1954">
        <f t="shared" si="301"/>
        <v>0</v>
      </c>
      <c r="CYP23" s="1954">
        <f t="shared" si="301"/>
        <v>0</v>
      </c>
      <c r="CYQ23" s="1954">
        <f t="shared" si="301"/>
        <v>0</v>
      </c>
      <c r="CYR23" s="1954">
        <f t="shared" si="301"/>
        <v>0</v>
      </c>
      <c r="CYS23" s="1954">
        <f t="shared" si="301"/>
        <v>0</v>
      </c>
      <c r="CYT23" s="1954">
        <f t="shared" si="301"/>
        <v>0</v>
      </c>
      <c r="CYU23" s="1954">
        <f t="shared" ref="CYU23:DBF23" si="302">IF(AND(CYU$26="End of period",CYU$25="Revenue"),CYU10,0)</f>
        <v>0</v>
      </c>
      <c r="CYV23" s="1954">
        <f t="shared" si="302"/>
        <v>0</v>
      </c>
      <c r="CYW23" s="1954">
        <f t="shared" si="302"/>
        <v>0</v>
      </c>
      <c r="CYX23" s="1954">
        <f t="shared" si="302"/>
        <v>0</v>
      </c>
      <c r="CYY23" s="1954">
        <f t="shared" si="302"/>
        <v>0</v>
      </c>
      <c r="CYZ23" s="1954">
        <f t="shared" si="302"/>
        <v>0</v>
      </c>
      <c r="CZA23" s="1954">
        <f t="shared" si="302"/>
        <v>0</v>
      </c>
      <c r="CZB23" s="1954">
        <f t="shared" si="302"/>
        <v>0</v>
      </c>
      <c r="CZC23" s="1954">
        <f t="shared" si="302"/>
        <v>0</v>
      </c>
      <c r="CZD23" s="1954">
        <f t="shared" si="302"/>
        <v>0</v>
      </c>
      <c r="CZE23" s="1954">
        <f t="shared" si="302"/>
        <v>0</v>
      </c>
      <c r="CZF23" s="1954">
        <f t="shared" si="302"/>
        <v>0</v>
      </c>
      <c r="CZG23" s="1954">
        <f t="shared" si="302"/>
        <v>0</v>
      </c>
      <c r="CZH23" s="1954">
        <f t="shared" si="302"/>
        <v>0</v>
      </c>
      <c r="CZI23" s="1954">
        <f t="shared" si="302"/>
        <v>0</v>
      </c>
      <c r="CZJ23" s="1954">
        <f t="shared" si="302"/>
        <v>0</v>
      </c>
      <c r="CZK23" s="1954">
        <f t="shared" si="302"/>
        <v>0</v>
      </c>
      <c r="CZL23" s="1954">
        <f t="shared" si="302"/>
        <v>0</v>
      </c>
      <c r="CZM23" s="1954">
        <f t="shared" si="302"/>
        <v>0</v>
      </c>
      <c r="CZN23" s="1954">
        <f t="shared" si="302"/>
        <v>0</v>
      </c>
      <c r="CZO23" s="1954">
        <f t="shared" si="302"/>
        <v>0</v>
      </c>
      <c r="CZP23" s="1954">
        <f t="shared" si="302"/>
        <v>0</v>
      </c>
      <c r="CZQ23" s="1954">
        <f t="shared" si="302"/>
        <v>0</v>
      </c>
      <c r="CZR23" s="1954">
        <f t="shared" si="302"/>
        <v>0</v>
      </c>
      <c r="CZS23" s="1954">
        <f t="shared" si="302"/>
        <v>0</v>
      </c>
      <c r="CZT23" s="1954">
        <f t="shared" si="302"/>
        <v>0</v>
      </c>
      <c r="CZU23" s="1954">
        <f t="shared" si="302"/>
        <v>0</v>
      </c>
      <c r="CZV23" s="1954">
        <f t="shared" si="302"/>
        <v>0</v>
      </c>
      <c r="CZW23" s="1954">
        <f t="shared" si="302"/>
        <v>0</v>
      </c>
      <c r="CZX23" s="1954">
        <f t="shared" si="302"/>
        <v>0</v>
      </c>
      <c r="CZY23" s="1954">
        <f t="shared" si="302"/>
        <v>0</v>
      </c>
      <c r="CZZ23" s="1954">
        <f t="shared" si="302"/>
        <v>0</v>
      </c>
      <c r="DAA23" s="1954">
        <f t="shared" si="302"/>
        <v>0</v>
      </c>
      <c r="DAB23" s="1954">
        <f t="shared" si="302"/>
        <v>0</v>
      </c>
      <c r="DAC23" s="1954">
        <f t="shared" si="302"/>
        <v>0</v>
      </c>
      <c r="DAD23" s="1954">
        <f t="shared" si="302"/>
        <v>0</v>
      </c>
      <c r="DAE23" s="1954">
        <f t="shared" si="302"/>
        <v>0</v>
      </c>
      <c r="DAF23" s="1954">
        <f t="shared" si="302"/>
        <v>0</v>
      </c>
      <c r="DAG23" s="1954">
        <f t="shared" si="302"/>
        <v>0</v>
      </c>
      <c r="DAH23" s="1954">
        <f t="shared" si="302"/>
        <v>0</v>
      </c>
      <c r="DAI23" s="1954">
        <f t="shared" si="302"/>
        <v>0</v>
      </c>
      <c r="DAJ23" s="1954">
        <f t="shared" si="302"/>
        <v>0</v>
      </c>
      <c r="DAK23" s="1954">
        <f t="shared" si="302"/>
        <v>0</v>
      </c>
      <c r="DAL23" s="1954">
        <f t="shared" si="302"/>
        <v>0</v>
      </c>
      <c r="DAM23" s="1954">
        <f t="shared" si="302"/>
        <v>0</v>
      </c>
      <c r="DAN23" s="1954">
        <f t="shared" si="302"/>
        <v>0</v>
      </c>
      <c r="DAO23" s="1954">
        <f t="shared" si="302"/>
        <v>0</v>
      </c>
      <c r="DAP23" s="1954">
        <f t="shared" si="302"/>
        <v>0</v>
      </c>
      <c r="DAQ23" s="1954">
        <f t="shared" si="302"/>
        <v>0</v>
      </c>
      <c r="DAR23" s="1954">
        <f t="shared" si="302"/>
        <v>0</v>
      </c>
      <c r="DAS23" s="1954">
        <f t="shared" si="302"/>
        <v>0</v>
      </c>
      <c r="DAT23" s="1954">
        <f t="shared" si="302"/>
        <v>0</v>
      </c>
      <c r="DAU23" s="1954">
        <f t="shared" si="302"/>
        <v>0</v>
      </c>
      <c r="DAV23" s="1954">
        <f t="shared" si="302"/>
        <v>0</v>
      </c>
      <c r="DAW23" s="1954">
        <f t="shared" si="302"/>
        <v>0</v>
      </c>
      <c r="DAX23" s="1954">
        <f t="shared" si="302"/>
        <v>0</v>
      </c>
      <c r="DAY23" s="1954">
        <f t="shared" si="302"/>
        <v>0</v>
      </c>
      <c r="DAZ23" s="1954">
        <f t="shared" si="302"/>
        <v>0</v>
      </c>
      <c r="DBA23" s="1954">
        <f t="shared" si="302"/>
        <v>0</v>
      </c>
      <c r="DBB23" s="1954">
        <f t="shared" si="302"/>
        <v>0</v>
      </c>
      <c r="DBC23" s="1954">
        <f t="shared" si="302"/>
        <v>0</v>
      </c>
      <c r="DBD23" s="1954">
        <f t="shared" si="302"/>
        <v>0</v>
      </c>
      <c r="DBE23" s="1954">
        <f t="shared" si="302"/>
        <v>0</v>
      </c>
      <c r="DBF23" s="1954">
        <f t="shared" si="302"/>
        <v>0</v>
      </c>
      <c r="DBG23" s="1954">
        <f t="shared" ref="DBG23:DDR23" si="303">IF(AND(DBG$26="End of period",DBG$25="Revenue"),DBG10,0)</f>
        <v>0</v>
      </c>
      <c r="DBH23" s="1954">
        <f t="shared" si="303"/>
        <v>0</v>
      </c>
      <c r="DBI23" s="1954">
        <f t="shared" si="303"/>
        <v>0</v>
      </c>
      <c r="DBJ23" s="1954">
        <f t="shared" si="303"/>
        <v>0</v>
      </c>
      <c r="DBK23" s="1954">
        <f t="shared" si="303"/>
        <v>0</v>
      </c>
      <c r="DBL23" s="1954">
        <f t="shared" si="303"/>
        <v>0</v>
      </c>
      <c r="DBM23" s="1954">
        <f t="shared" si="303"/>
        <v>0</v>
      </c>
      <c r="DBN23" s="1954">
        <f t="shared" si="303"/>
        <v>0</v>
      </c>
      <c r="DBO23" s="1954">
        <f t="shared" si="303"/>
        <v>0</v>
      </c>
      <c r="DBP23" s="1954">
        <f t="shared" si="303"/>
        <v>0</v>
      </c>
      <c r="DBQ23" s="1954">
        <f t="shared" si="303"/>
        <v>0</v>
      </c>
      <c r="DBR23" s="1954">
        <f t="shared" si="303"/>
        <v>0</v>
      </c>
      <c r="DBS23" s="1954">
        <f t="shared" si="303"/>
        <v>0</v>
      </c>
      <c r="DBT23" s="1954">
        <f t="shared" si="303"/>
        <v>0</v>
      </c>
      <c r="DBU23" s="1954">
        <f t="shared" si="303"/>
        <v>0</v>
      </c>
      <c r="DBV23" s="1954">
        <f t="shared" si="303"/>
        <v>0</v>
      </c>
      <c r="DBW23" s="1954">
        <f t="shared" si="303"/>
        <v>0</v>
      </c>
      <c r="DBX23" s="1954">
        <f t="shared" si="303"/>
        <v>0</v>
      </c>
      <c r="DBY23" s="1954">
        <f t="shared" si="303"/>
        <v>0</v>
      </c>
      <c r="DBZ23" s="1954">
        <f t="shared" si="303"/>
        <v>0</v>
      </c>
      <c r="DCA23" s="1954">
        <f t="shared" si="303"/>
        <v>0</v>
      </c>
      <c r="DCB23" s="1954">
        <f t="shared" si="303"/>
        <v>0</v>
      </c>
      <c r="DCC23" s="1954">
        <f t="shared" si="303"/>
        <v>0</v>
      </c>
      <c r="DCD23" s="1954">
        <f t="shared" si="303"/>
        <v>0</v>
      </c>
      <c r="DCE23" s="1954">
        <f t="shared" si="303"/>
        <v>0</v>
      </c>
      <c r="DCF23" s="1954">
        <f t="shared" si="303"/>
        <v>0</v>
      </c>
      <c r="DCG23" s="1954">
        <f t="shared" si="303"/>
        <v>0</v>
      </c>
      <c r="DCH23" s="1954">
        <f t="shared" si="303"/>
        <v>0</v>
      </c>
      <c r="DCI23" s="1954">
        <f t="shared" si="303"/>
        <v>0</v>
      </c>
      <c r="DCJ23" s="1954">
        <f t="shared" si="303"/>
        <v>0</v>
      </c>
      <c r="DCK23" s="1954">
        <f t="shared" si="303"/>
        <v>0</v>
      </c>
      <c r="DCL23" s="1954">
        <f t="shared" si="303"/>
        <v>0</v>
      </c>
      <c r="DCM23" s="1954">
        <f t="shared" si="303"/>
        <v>0</v>
      </c>
      <c r="DCN23" s="1954">
        <f t="shared" si="303"/>
        <v>0</v>
      </c>
      <c r="DCO23" s="1954">
        <f t="shared" si="303"/>
        <v>0</v>
      </c>
      <c r="DCP23" s="1954">
        <f t="shared" si="303"/>
        <v>0</v>
      </c>
      <c r="DCQ23" s="1954">
        <f t="shared" si="303"/>
        <v>0</v>
      </c>
      <c r="DCR23" s="1954">
        <f t="shared" si="303"/>
        <v>0</v>
      </c>
      <c r="DCS23" s="1954">
        <f t="shared" si="303"/>
        <v>0</v>
      </c>
      <c r="DCT23" s="1954">
        <f t="shared" si="303"/>
        <v>0</v>
      </c>
      <c r="DCU23" s="1954">
        <f t="shared" si="303"/>
        <v>0</v>
      </c>
      <c r="DCV23" s="1954">
        <f t="shared" si="303"/>
        <v>0</v>
      </c>
      <c r="DCW23" s="1954">
        <f t="shared" si="303"/>
        <v>0</v>
      </c>
      <c r="DCX23" s="1954">
        <f t="shared" si="303"/>
        <v>0</v>
      </c>
      <c r="DCY23" s="1954">
        <f t="shared" si="303"/>
        <v>0</v>
      </c>
      <c r="DCZ23" s="1954">
        <f t="shared" si="303"/>
        <v>0</v>
      </c>
      <c r="DDA23" s="1954">
        <f t="shared" si="303"/>
        <v>0</v>
      </c>
      <c r="DDB23" s="1954">
        <f t="shared" si="303"/>
        <v>0</v>
      </c>
      <c r="DDC23" s="1954">
        <f t="shared" si="303"/>
        <v>0</v>
      </c>
      <c r="DDD23" s="1954">
        <f t="shared" si="303"/>
        <v>0</v>
      </c>
      <c r="DDE23" s="1954">
        <f t="shared" si="303"/>
        <v>0</v>
      </c>
      <c r="DDF23" s="1954">
        <f t="shared" si="303"/>
        <v>0</v>
      </c>
      <c r="DDG23" s="1954">
        <f t="shared" si="303"/>
        <v>0</v>
      </c>
      <c r="DDH23" s="1954">
        <f t="shared" si="303"/>
        <v>0</v>
      </c>
      <c r="DDI23" s="1954">
        <f t="shared" si="303"/>
        <v>0</v>
      </c>
      <c r="DDJ23" s="1954">
        <f t="shared" si="303"/>
        <v>0</v>
      </c>
      <c r="DDK23" s="1954">
        <f t="shared" si="303"/>
        <v>0</v>
      </c>
      <c r="DDL23" s="1954">
        <f t="shared" si="303"/>
        <v>0</v>
      </c>
      <c r="DDM23" s="1954">
        <f t="shared" si="303"/>
        <v>0</v>
      </c>
      <c r="DDN23" s="1954">
        <f t="shared" si="303"/>
        <v>0</v>
      </c>
      <c r="DDO23" s="1954">
        <f t="shared" si="303"/>
        <v>0</v>
      </c>
      <c r="DDP23" s="1954">
        <f t="shared" si="303"/>
        <v>0</v>
      </c>
      <c r="DDQ23" s="1954">
        <f t="shared" si="303"/>
        <v>0</v>
      </c>
      <c r="DDR23" s="1954">
        <f t="shared" si="303"/>
        <v>0</v>
      </c>
      <c r="DDS23" s="1954">
        <f t="shared" ref="DDS23:DGD23" si="304">IF(AND(DDS$26="End of period",DDS$25="Revenue"),DDS10,0)</f>
        <v>0</v>
      </c>
      <c r="DDT23" s="1954">
        <f t="shared" si="304"/>
        <v>0</v>
      </c>
      <c r="DDU23" s="1954">
        <f t="shared" si="304"/>
        <v>0</v>
      </c>
      <c r="DDV23" s="1954">
        <f t="shared" si="304"/>
        <v>0</v>
      </c>
      <c r="DDW23" s="1954">
        <f t="shared" si="304"/>
        <v>0</v>
      </c>
      <c r="DDX23" s="1954">
        <f t="shared" si="304"/>
        <v>0</v>
      </c>
      <c r="DDY23" s="1954">
        <f t="shared" si="304"/>
        <v>0</v>
      </c>
      <c r="DDZ23" s="1954">
        <f t="shared" si="304"/>
        <v>0</v>
      </c>
      <c r="DEA23" s="1954">
        <f t="shared" si="304"/>
        <v>0</v>
      </c>
      <c r="DEB23" s="1954">
        <f t="shared" si="304"/>
        <v>0</v>
      </c>
      <c r="DEC23" s="1954">
        <f t="shared" si="304"/>
        <v>0</v>
      </c>
      <c r="DED23" s="1954">
        <f t="shared" si="304"/>
        <v>0</v>
      </c>
      <c r="DEE23" s="1954">
        <f t="shared" si="304"/>
        <v>0</v>
      </c>
      <c r="DEF23" s="1954">
        <f t="shared" si="304"/>
        <v>0</v>
      </c>
      <c r="DEG23" s="1954">
        <f t="shared" si="304"/>
        <v>0</v>
      </c>
      <c r="DEH23" s="1954">
        <f t="shared" si="304"/>
        <v>0</v>
      </c>
      <c r="DEI23" s="1954">
        <f t="shared" si="304"/>
        <v>0</v>
      </c>
      <c r="DEJ23" s="1954">
        <f t="shared" si="304"/>
        <v>0</v>
      </c>
      <c r="DEK23" s="1954">
        <f t="shared" si="304"/>
        <v>0</v>
      </c>
      <c r="DEL23" s="1954">
        <f t="shared" si="304"/>
        <v>0</v>
      </c>
      <c r="DEM23" s="1954">
        <f t="shared" si="304"/>
        <v>0</v>
      </c>
      <c r="DEN23" s="1954">
        <f t="shared" si="304"/>
        <v>0</v>
      </c>
      <c r="DEO23" s="1954">
        <f t="shared" si="304"/>
        <v>0</v>
      </c>
      <c r="DEP23" s="1954">
        <f t="shared" si="304"/>
        <v>0</v>
      </c>
      <c r="DEQ23" s="1954">
        <f t="shared" si="304"/>
        <v>0</v>
      </c>
      <c r="DER23" s="1954">
        <f t="shared" si="304"/>
        <v>0</v>
      </c>
      <c r="DES23" s="1954">
        <f t="shared" si="304"/>
        <v>0</v>
      </c>
      <c r="DET23" s="1954">
        <f t="shared" si="304"/>
        <v>0</v>
      </c>
      <c r="DEU23" s="1954">
        <f t="shared" si="304"/>
        <v>0</v>
      </c>
      <c r="DEV23" s="1954">
        <f t="shared" si="304"/>
        <v>0</v>
      </c>
      <c r="DEW23" s="1954">
        <f t="shared" si="304"/>
        <v>0</v>
      </c>
      <c r="DEX23" s="1954">
        <f t="shared" si="304"/>
        <v>0</v>
      </c>
      <c r="DEY23" s="1954">
        <f t="shared" si="304"/>
        <v>0</v>
      </c>
      <c r="DEZ23" s="1954">
        <f t="shared" si="304"/>
        <v>0</v>
      </c>
      <c r="DFA23" s="1954">
        <f t="shared" si="304"/>
        <v>0</v>
      </c>
      <c r="DFB23" s="1954">
        <f t="shared" si="304"/>
        <v>0</v>
      </c>
      <c r="DFC23" s="1954">
        <f t="shared" si="304"/>
        <v>0</v>
      </c>
      <c r="DFD23" s="1954">
        <f t="shared" si="304"/>
        <v>0</v>
      </c>
      <c r="DFE23" s="1954">
        <f t="shared" si="304"/>
        <v>0</v>
      </c>
      <c r="DFF23" s="1954">
        <f t="shared" si="304"/>
        <v>0</v>
      </c>
      <c r="DFG23" s="1954">
        <f t="shared" si="304"/>
        <v>0</v>
      </c>
      <c r="DFH23" s="1954">
        <f t="shared" si="304"/>
        <v>0</v>
      </c>
      <c r="DFI23" s="1954">
        <f t="shared" si="304"/>
        <v>0</v>
      </c>
      <c r="DFJ23" s="1954">
        <f t="shared" si="304"/>
        <v>0</v>
      </c>
      <c r="DFK23" s="1954">
        <f t="shared" si="304"/>
        <v>0</v>
      </c>
      <c r="DFL23" s="1954">
        <f t="shared" si="304"/>
        <v>0</v>
      </c>
      <c r="DFM23" s="1954">
        <f t="shared" si="304"/>
        <v>0</v>
      </c>
      <c r="DFN23" s="1954">
        <f t="shared" si="304"/>
        <v>0</v>
      </c>
      <c r="DFO23" s="1954">
        <f t="shared" si="304"/>
        <v>0</v>
      </c>
      <c r="DFP23" s="1954">
        <f t="shared" si="304"/>
        <v>0</v>
      </c>
      <c r="DFQ23" s="1954">
        <f t="shared" si="304"/>
        <v>0</v>
      </c>
      <c r="DFR23" s="1954">
        <f t="shared" si="304"/>
        <v>0</v>
      </c>
      <c r="DFS23" s="1954">
        <f t="shared" si="304"/>
        <v>0</v>
      </c>
      <c r="DFT23" s="1954">
        <f t="shared" si="304"/>
        <v>0</v>
      </c>
      <c r="DFU23" s="1954">
        <f t="shared" si="304"/>
        <v>0</v>
      </c>
      <c r="DFV23" s="1954">
        <f t="shared" si="304"/>
        <v>0</v>
      </c>
      <c r="DFW23" s="1954">
        <f t="shared" si="304"/>
        <v>0</v>
      </c>
      <c r="DFX23" s="1954">
        <f t="shared" si="304"/>
        <v>0</v>
      </c>
      <c r="DFY23" s="1954">
        <f t="shared" si="304"/>
        <v>0</v>
      </c>
      <c r="DFZ23" s="1954">
        <f t="shared" si="304"/>
        <v>0</v>
      </c>
      <c r="DGA23" s="1954">
        <f t="shared" si="304"/>
        <v>0</v>
      </c>
      <c r="DGB23" s="1954">
        <f t="shared" si="304"/>
        <v>0</v>
      </c>
      <c r="DGC23" s="1954">
        <f t="shared" si="304"/>
        <v>0</v>
      </c>
      <c r="DGD23" s="1954">
        <f t="shared" si="304"/>
        <v>0</v>
      </c>
      <c r="DGE23" s="1954">
        <f t="shared" ref="DGE23:DIP23" si="305">IF(AND(DGE$26="End of period",DGE$25="Revenue"),DGE10,0)</f>
        <v>0</v>
      </c>
      <c r="DGF23" s="1954">
        <f t="shared" si="305"/>
        <v>0</v>
      </c>
      <c r="DGG23" s="1954">
        <f t="shared" si="305"/>
        <v>0</v>
      </c>
      <c r="DGH23" s="1954">
        <f t="shared" si="305"/>
        <v>0</v>
      </c>
      <c r="DGI23" s="1954">
        <f t="shared" si="305"/>
        <v>0</v>
      </c>
      <c r="DGJ23" s="1954">
        <f t="shared" si="305"/>
        <v>0</v>
      </c>
      <c r="DGK23" s="1954">
        <f t="shared" si="305"/>
        <v>0</v>
      </c>
      <c r="DGL23" s="1954">
        <f t="shared" si="305"/>
        <v>0</v>
      </c>
      <c r="DGM23" s="1954">
        <f t="shared" si="305"/>
        <v>0</v>
      </c>
      <c r="DGN23" s="1954">
        <f t="shared" si="305"/>
        <v>0</v>
      </c>
      <c r="DGO23" s="1954">
        <f t="shared" si="305"/>
        <v>0</v>
      </c>
      <c r="DGP23" s="1954">
        <f t="shared" si="305"/>
        <v>0</v>
      </c>
      <c r="DGQ23" s="1954">
        <f t="shared" si="305"/>
        <v>0</v>
      </c>
      <c r="DGR23" s="1954">
        <f t="shared" si="305"/>
        <v>0</v>
      </c>
      <c r="DGS23" s="1954">
        <f t="shared" si="305"/>
        <v>0</v>
      </c>
      <c r="DGT23" s="1954">
        <f t="shared" si="305"/>
        <v>0</v>
      </c>
      <c r="DGU23" s="1954">
        <f t="shared" si="305"/>
        <v>0</v>
      </c>
      <c r="DGV23" s="1954">
        <f t="shared" si="305"/>
        <v>0</v>
      </c>
      <c r="DGW23" s="1954">
        <f t="shared" si="305"/>
        <v>0</v>
      </c>
      <c r="DGX23" s="1954">
        <f t="shared" si="305"/>
        <v>0</v>
      </c>
      <c r="DGY23" s="1954">
        <f t="shared" si="305"/>
        <v>0</v>
      </c>
      <c r="DGZ23" s="1954">
        <f t="shared" si="305"/>
        <v>0</v>
      </c>
      <c r="DHA23" s="1954">
        <f t="shared" si="305"/>
        <v>0</v>
      </c>
      <c r="DHB23" s="1954">
        <f t="shared" si="305"/>
        <v>0</v>
      </c>
      <c r="DHC23" s="1954">
        <f t="shared" si="305"/>
        <v>0</v>
      </c>
      <c r="DHD23" s="1954">
        <f t="shared" si="305"/>
        <v>0</v>
      </c>
      <c r="DHE23" s="1954">
        <f t="shared" si="305"/>
        <v>0</v>
      </c>
      <c r="DHF23" s="1954">
        <f t="shared" si="305"/>
        <v>0</v>
      </c>
      <c r="DHG23" s="1954">
        <f t="shared" si="305"/>
        <v>0</v>
      </c>
      <c r="DHH23" s="1954">
        <f t="shared" si="305"/>
        <v>0</v>
      </c>
      <c r="DHI23" s="1954">
        <f t="shared" si="305"/>
        <v>0</v>
      </c>
      <c r="DHJ23" s="1954">
        <f t="shared" si="305"/>
        <v>0</v>
      </c>
      <c r="DHK23" s="1954">
        <f t="shared" si="305"/>
        <v>0</v>
      </c>
      <c r="DHL23" s="1954">
        <f t="shared" si="305"/>
        <v>0</v>
      </c>
      <c r="DHM23" s="1954">
        <f t="shared" si="305"/>
        <v>0</v>
      </c>
      <c r="DHN23" s="1954">
        <f t="shared" si="305"/>
        <v>0</v>
      </c>
      <c r="DHO23" s="1954">
        <f t="shared" si="305"/>
        <v>0</v>
      </c>
      <c r="DHP23" s="1954">
        <f t="shared" si="305"/>
        <v>0</v>
      </c>
      <c r="DHQ23" s="1954">
        <f t="shared" si="305"/>
        <v>0</v>
      </c>
      <c r="DHR23" s="1954">
        <f t="shared" si="305"/>
        <v>0</v>
      </c>
      <c r="DHS23" s="1954">
        <f t="shared" si="305"/>
        <v>0</v>
      </c>
      <c r="DHT23" s="1954">
        <f t="shared" si="305"/>
        <v>0</v>
      </c>
      <c r="DHU23" s="1954">
        <f t="shared" si="305"/>
        <v>0</v>
      </c>
      <c r="DHV23" s="1954">
        <f t="shared" si="305"/>
        <v>0</v>
      </c>
      <c r="DHW23" s="1954">
        <f t="shared" si="305"/>
        <v>0</v>
      </c>
      <c r="DHX23" s="1954">
        <f t="shared" si="305"/>
        <v>0</v>
      </c>
      <c r="DHY23" s="1954">
        <f t="shared" si="305"/>
        <v>0</v>
      </c>
      <c r="DHZ23" s="1954">
        <f t="shared" si="305"/>
        <v>0</v>
      </c>
      <c r="DIA23" s="1954">
        <f t="shared" si="305"/>
        <v>0</v>
      </c>
      <c r="DIB23" s="1954">
        <f t="shared" si="305"/>
        <v>0</v>
      </c>
      <c r="DIC23" s="1954">
        <f t="shared" si="305"/>
        <v>0</v>
      </c>
      <c r="DID23" s="1954">
        <f t="shared" si="305"/>
        <v>0</v>
      </c>
      <c r="DIE23" s="1954">
        <f t="shared" si="305"/>
        <v>0</v>
      </c>
      <c r="DIF23" s="1954">
        <f t="shared" si="305"/>
        <v>0</v>
      </c>
      <c r="DIG23" s="1954">
        <f t="shared" si="305"/>
        <v>0</v>
      </c>
      <c r="DIH23" s="1954">
        <f t="shared" si="305"/>
        <v>0</v>
      </c>
      <c r="DII23" s="1954">
        <f t="shared" si="305"/>
        <v>0</v>
      </c>
      <c r="DIJ23" s="1954">
        <f t="shared" si="305"/>
        <v>0</v>
      </c>
      <c r="DIK23" s="1954">
        <f t="shared" si="305"/>
        <v>0</v>
      </c>
      <c r="DIL23" s="1954">
        <f t="shared" si="305"/>
        <v>0</v>
      </c>
      <c r="DIM23" s="1954">
        <f t="shared" si="305"/>
        <v>0</v>
      </c>
      <c r="DIN23" s="1954">
        <f t="shared" si="305"/>
        <v>0</v>
      </c>
      <c r="DIO23" s="1954">
        <f t="shared" si="305"/>
        <v>0</v>
      </c>
      <c r="DIP23" s="1954">
        <f t="shared" si="305"/>
        <v>0</v>
      </c>
      <c r="DIQ23" s="1954">
        <f t="shared" ref="DIQ23:DLB23" si="306">IF(AND(DIQ$26="End of period",DIQ$25="Revenue"),DIQ10,0)</f>
        <v>0</v>
      </c>
      <c r="DIR23" s="1954">
        <f t="shared" si="306"/>
        <v>0</v>
      </c>
      <c r="DIS23" s="1954">
        <f t="shared" si="306"/>
        <v>0</v>
      </c>
      <c r="DIT23" s="1954">
        <f t="shared" si="306"/>
        <v>0</v>
      </c>
      <c r="DIU23" s="1954">
        <f t="shared" si="306"/>
        <v>0</v>
      </c>
      <c r="DIV23" s="1954">
        <f t="shared" si="306"/>
        <v>0</v>
      </c>
      <c r="DIW23" s="1954">
        <f t="shared" si="306"/>
        <v>0</v>
      </c>
      <c r="DIX23" s="1954">
        <f t="shared" si="306"/>
        <v>0</v>
      </c>
      <c r="DIY23" s="1954">
        <f t="shared" si="306"/>
        <v>0</v>
      </c>
      <c r="DIZ23" s="1954">
        <f t="shared" si="306"/>
        <v>0</v>
      </c>
      <c r="DJA23" s="1954">
        <f t="shared" si="306"/>
        <v>0</v>
      </c>
      <c r="DJB23" s="1954">
        <f t="shared" si="306"/>
        <v>0</v>
      </c>
      <c r="DJC23" s="1954">
        <f t="shared" si="306"/>
        <v>0</v>
      </c>
      <c r="DJD23" s="1954">
        <f t="shared" si="306"/>
        <v>0</v>
      </c>
      <c r="DJE23" s="1954">
        <f t="shared" si="306"/>
        <v>0</v>
      </c>
      <c r="DJF23" s="1954">
        <f t="shared" si="306"/>
        <v>0</v>
      </c>
      <c r="DJG23" s="1954">
        <f t="shared" si="306"/>
        <v>0</v>
      </c>
      <c r="DJH23" s="1954">
        <f t="shared" si="306"/>
        <v>0</v>
      </c>
      <c r="DJI23" s="1954">
        <f t="shared" si="306"/>
        <v>0</v>
      </c>
      <c r="DJJ23" s="1954">
        <f t="shared" si="306"/>
        <v>0</v>
      </c>
      <c r="DJK23" s="1954">
        <f t="shared" si="306"/>
        <v>0</v>
      </c>
      <c r="DJL23" s="1954">
        <f t="shared" si="306"/>
        <v>0</v>
      </c>
      <c r="DJM23" s="1954">
        <f t="shared" si="306"/>
        <v>0</v>
      </c>
      <c r="DJN23" s="1954">
        <f t="shared" si="306"/>
        <v>0</v>
      </c>
      <c r="DJO23" s="1954">
        <f t="shared" si="306"/>
        <v>0</v>
      </c>
      <c r="DJP23" s="1954">
        <f t="shared" si="306"/>
        <v>0</v>
      </c>
      <c r="DJQ23" s="1954">
        <f t="shared" si="306"/>
        <v>0</v>
      </c>
      <c r="DJR23" s="1954">
        <f t="shared" si="306"/>
        <v>0</v>
      </c>
      <c r="DJS23" s="1954">
        <f t="shared" si="306"/>
        <v>0</v>
      </c>
      <c r="DJT23" s="1954">
        <f t="shared" si="306"/>
        <v>0</v>
      </c>
      <c r="DJU23" s="1954">
        <f t="shared" si="306"/>
        <v>0</v>
      </c>
      <c r="DJV23" s="1954">
        <f t="shared" si="306"/>
        <v>0</v>
      </c>
      <c r="DJW23" s="1954">
        <f t="shared" si="306"/>
        <v>0</v>
      </c>
      <c r="DJX23" s="1954">
        <f t="shared" si="306"/>
        <v>0</v>
      </c>
      <c r="DJY23" s="1954">
        <f t="shared" si="306"/>
        <v>0</v>
      </c>
      <c r="DJZ23" s="1954">
        <f t="shared" si="306"/>
        <v>0</v>
      </c>
      <c r="DKA23" s="1954">
        <f t="shared" si="306"/>
        <v>0</v>
      </c>
      <c r="DKB23" s="1954">
        <f t="shared" si="306"/>
        <v>0</v>
      </c>
      <c r="DKC23" s="1954">
        <f t="shared" si="306"/>
        <v>0</v>
      </c>
      <c r="DKD23" s="1954">
        <f t="shared" si="306"/>
        <v>0</v>
      </c>
      <c r="DKE23" s="1954">
        <f t="shared" si="306"/>
        <v>0</v>
      </c>
      <c r="DKF23" s="1954">
        <f t="shared" si="306"/>
        <v>0</v>
      </c>
      <c r="DKG23" s="1954">
        <f t="shared" si="306"/>
        <v>0</v>
      </c>
      <c r="DKH23" s="1954">
        <f t="shared" si="306"/>
        <v>0</v>
      </c>
      <c r="DKI23" s="1954">
        <f t="shared" si="306"/>
        <v>0</v>
      </c>
      <c r="DKJ23" s="1954">
        <f t="shared" si="306"/>
        <v>0</v>
      </c>
      <c r="DKK23" s="1954">
        <f t="shared" si="306"/>
        <v>0</v>
      </c>
      <c r="DKL23" s="1954">
        <f t="shared" si="306"/>
        <v>0</v>
      </c>
      <c r="DKM23" s="1954">
        <f t="shared" si="306"/>
        <v>0</v>
      </c>
      <c r="DKN23" s="1954">
        <f t="shared" si="306"/>
        <v>0</v>
      </c>
      <c r="DKO23" s="1954">
        <f t="shared" si="306"/>
        <v>0</v>
      </c>
      <c r="DKP23" s="1954">
        <f t="shared" si="306"/>
        <v>0</v>
      </c>
      <c r="DKQ23" s="1954">
        <f t="shared" si="306"/>
        <v>0</v>
      </c>
      <c r="DKR23" s="1954">
        <f t="shared" si="306"/>
        <v>0</v>
      </c>
      <c r="DKS23" s="1954">
        <f t="shared" si="306"/>
        <v>0</v>
      </c>
      <c r="DKT23" s="1954">
        <f t="shared" si="306"/>
        <v>0</v>
      </c>
      <c r="DKU23" s="1954">
        <f t="shared" si="306"/>
        <v>0</v>
      </c>
      <c r="DKV23" s="1954">
        <f t="shared" si="306"/>
        <v>0</v>
      </c>
      <c r="DKW23" s="1954">
        <f t="shared" si="306"/>
        <v>0</v>
      </c>
      <c r="DKX23" s="1954">
        <f t="shared" si="306"/>
        <v>0</v>
      </c>
      <c r="DKY23" s="1954">
        <f t="shared" si="306"/>
        <v>0</v>
      </c>
      <c r="DKZ23" s="1954">
        <f t="shared" si="306"/>
        <v>0</v>
      </c>
      <c r="DLA23" s="1954">
        <f t="shared" si="306"/>
        <v>0</v>
      </c>
      <c r="DLB23" s="1954">
        <f t="shared" si="306"/>
        <v>0</v>
      </c>
      <c r="DLC23" s="1954">
        <f t="shared" ref="DLC23:DNN23" si="307">IF(AND(DLC$26="End of period",DLC$25="Revenue"),DLC10,0)</f>
        <v>0</v>
      </c>
      <c r="DLD23" s="1954">
        <f t="shared" si="307"/>
        <v>0</v>
      </c>
      <c r="DLE23" s="1954">
        <f t="shared" si="307"/>
        <v>0</v>
      </c>
      <c r="DLF23" s="1954">
        <f t="shared" si="307"/>
        <v>0</v>
      </c>
      <c r="DLG23" s="1954">
        <f t="shared" si="307"/>
        <v>0</v>
      </c>
      <c r="DLH23" s="1954">
        <f t="shared" si="307"/>
        <v>0</v>
      </c>
      <c r="DLI23" s="1954">
        <f t="shared" si="307"/>
        <v>0</v>
      </c>
      <c r="DLJ23" s="1954">
        <f t="shared" si="307"/>
        <v>0</v>
      </c>
      <c r="DLK23" s="1954">
        <f t="shared" si="307"/>
        <v>0</v>
      </c>
      <c r="DLL23" s="1954">
        <f t="shared" si="307"/>
        <v>0</v>
      </c>
      <c r="DLM23" s="1954">
        <f t="shared" si="307"/>
        <v>0</v>
      </c>
      <c r="DLN23" s="1954">
        <f t="shared" si="307"/>
        <v>0</v>
      </c>
      <c r="DLO23" s="1954">
        <f t="shared" si="307"/>
        <v>0</v>
      </c>
      <c r="DLP23" s="1954">
        <f t="shared" si="307"/>
        <v>0</v>
      </c>
      <c r="DLQ23" s="1954">
        <f t="shared" si="307"/>
        <v>0</v>
      </c>
      <c r="DLR23" s="1954">
        <f t="shared" si="307"/>
        <v>0</v>
      </c>
      <c r="DLS23" s="1954">
        <f t="shared" si="307"/>
        <v>0</v>
      </c>
      <c r="DLT23" s="1954">
        <f t="shared" si="307"/>
        <v>0</v>
      </c>
      <c r="DLU23" s="1954">
        <f t="shared" si="307"/>
        <v>0</v>
      </c>
      <c r="DLV23" s="1954">
        <f t="shared" si="307"/>
        <v>0</v>
      </c>
      <c r="DLW23" s="1954">
        <f t="shared" si="307"/>
        <v>0</v>
      </c>
      <c r="DLX23" s="1954">
        <f t="shared" si="307"/>
        <v>0</v>
      </c>
      <c r="DLY23" s="1954">
        <f t="shared" si="307"/>
        <v>0</v>
      </c>
      <c r="DLZ23" s="1954">
        <f t="shared" si="307"/>
        <v>0</v>
      </c>
      <c r="DMA23" s="1954">
        <f t="shared" si="307"/>
        <v>0</v>
      </c>
      <c r="DMB23" s="1954">
        <f t="shared" si="307"/>
        <v>0</v>
      </c>
      <c r="DMC23" s="1954">
        <f t="shared" si="307"/>
        <v>0</v>
      </c>
      <c r="DMD23" s="1954">
        <f t="shared" si="307"/>
        <v>0</v>
      </c>
      <c r="DME23" s="1954">
        <f t="shared" si="307"/>
        <v>0</v>
      </c>
      <c r="DMF23" s="1954">
        <f t="shared" si="307"/>
        <v>0</v>
      </c>
      <c r="DMG23" s="1954">
        <f t="shared" si="307"/>
        <v>0</v>
      </c>
      <c r="DMH23" s="1954">
        <f t="shared" si="307"/>
        <v>0</v>
      </c>
      <c r="DMI23" s="1954">
        <f t="shared" si="307"/>
        <v>0</v>
      </c>
      <c r="DMJ23" s="1954">
        <f t="shared" si="307"/>
        <v>0</v>
      </c>
      <c r="DMK23" s="1954">
        <f t="shared" si="307"/>
        <v>0</v>
      </c>
      <c r="DML23" s="1954">
        <f t="shared" si="307"/>
        <v>0</v>
      </c>
      <c r="DMM23" s="1954">
        <f t="shared" si="307"/>
        <v>0</v>
      </c>
      <c r="DMN23" s="1954">
        <f t="shared" si="307"/>
        <v>0</v>
      </c>
      <c r="DMO23" s="1954">
        <f t="shared" si="307"/>
        <v>0</v>
      </c>
      <c r="DMP23" s="1954">
        <f t="shared" si="307"/>
        <v>0</v>
      </c>
      <c r="DMQ23" s="1954">
        <f t="shared" si="307"/>
        <v>0</v>
      </c>
      <c r="DMR23" s="1954">
        <f t="shared" si="307"/>
        <v>0</v>
      </c>
      <c r="DMS23" s="1954">
        <f t="shared" si="307"/>
        <v>0</v>
      </c>
      <c r="DMT23" s="1954">
        <f t="shared" si="307"/>
        <v>0</v>
      </c>
      <c r="DMU23" s="1954">
        <f t="shared" si="307"/>
        <v>0</v>
      </c>
      <c r="DMV23" s="1954">
        <f t="shared" si="307"/>
        <v>0</v>
      </c>
      <c r="DMW23" s="1954">
        <f t="shared" si="307"/>
        <v>0</v>
      </c>
      <c r="DMX23" s="1954">
        <f t="shared" si="307"/>
        <v>0</v>
      </c>
      <c r="DMY23" s="1954">
        <f t="shared" si="307"/>
        <v>0</v>
      </c>
      <c r="DMZ23" s="1954">
        <f t="shared" si="307"/>
        <v>0</v>
      </c>
      <c r="DNA23" s="1954">
        <f t="shared" si="307"/>
        <v>0</v>
      </c>
      <c r="DNB23" s="1954">
        <f t="shared" si="307"/>
        <v>0</v>
      </c>
      <c r="DNC23" s="1954">
        <f t="shared" si="307"/>
        <v>0</v>
      </c>
      <c r="DND23" s="1954">
        <f t="shared" si="307"/>
        <v>0</v>
      </c>
      <c r="DNE23" s="1954">
        <f t="shared" si="307"/>
        <v>0</v>
      </c>
      <c r="DNF23" s="1954">
        <f t="shared" si="307"/>
        <v>0</v>
      </c>
      <c r="DNG23" s="1954">
        <f t="shared" si="307"/>
        <v>0</v>
      </c>
      <c r="DNH23" s="1954">
        <f t="shared" si="307"/>
        <v>0</v>
      </c>
      <c r="DNI23" s="1954">
        <f t="shared" si="307"/>
        <v>0</v>
      </c>
      <c r="DNJ23" s="1954">
        <f t="shared" si="307"/>
        <v>0</v>
      </c>
      <c r="DNK23" s="1954">
        <f t="shared" si="307"/>
        <v>0</v>
      </c>
      <c r="DNL23" s="1954">
        <f t="shared" si="307"/>
        <v>0</v>
      </c>
      <c r="DNM23" s="1954">
        <f t="shared" si="307"/>
        <v>0</v>
      </c>
      <c r="DNN23" s="1954">
        <f t="shared" si="307"/>
        <v>0</v>
      </c>
      <c r="DNO23" s="1954">
        <f t="shared" ref="DNO23:DPZ23" si="308">IF(AND(DNO$26="End of period",DNO$25="Revenue"),DNO10,0)</f>
        <v>0</v>
      </c>
      <c r="DNP23" s="1954">
        <f t="shared" si="308"/>
        <v>0</v>
      </c>
      <c r="DNQ23" s="1954">
        <f t="shared" si="308"/>
        <v>0</v>
      </c>
      <c r="DNR23" s="1954">
        <f t="shared" si="308"/>
        <v>0</v>
      </c>
      <c r="DNS23" s="1954">
        <f t="shared" si="308"/>
        <v>0</v>
      </c>
      <c r="DNT23" s="1954">
        <f t="shared" si="308"/>
        <v>0</v>
      </c>
      <c r="DNU23" s="1954">
        <f t="shared" si="308"/>
        <v>0</v>
      </c>
      <c r="DNV23" s="1954">
        <f t="shared" si="308"/>
        <v>0</v>
      </c>
      <c r="DNW23" s="1954">
        <f t="shared" si="308"/>
        <v>0</v>
      </c>
      <c r="DNX23" s="1954">
        <f t="shared" si="308"/>
        <v>0</v>
      </c>
      <c r="DNY23" s="1954">
        <f t="shared" si="308"/>
        <v>0</v>
      </c>
      <c r="DNZ23" s="1954">
        <f t="shared" si="308"/>
        <v>0</v>
      </c>
      <c r="DOA23" s="1954">
        <f t="shared" si="308"/>
        <v>0</v>
      </c>
      <c r="DOB23" s="1954">
        <f t="shared" si="308"/>
        <v>0</v>
      </c>
      <c r="DOC23" s="1954">
        <f t="shared" si="308"/>
        <v>0</v>
      </c>
      <c r="DOD23" s="1954">
        <f t="shared" si="308"/>
        <v>0</v>
      </c>
      <c r="DOE23" s="1954">
        <f t="shared" si="308"/>
        <v>0</v>
      </c>
      <c r="DOF23" s="1954">
        <f t="shared" si="308"/>
        <v>0</v>
      </c>
      <c r="DOG23" s="1954">
        <f t="shared" si="308"/>
        <v>0</v>
      </c>
      <c r="DOH23" s="1954">
        <f t="shared" si="308"/>
        <v>0</v>
      </c>
      <c r="DOI23" s="1954">
        <f t="shared" si="308"/>
        <v>0</v>
      </c>
      <c r="DOJ23" s="1954">
        <f t="shared" si="308"/>
        <v>0</v>
      </c>
      <c r="DOK23" s="1954">
        <f t="shared" si="308"/>
        <v>0</v>
      </c>
      <c r="DOL23" s="1954">
        <f t="shared" si="308"/>
        <v>0</v>
      </c>
      <c r="DOM23" s="1954">
        <f t="shared" si="308"/>
        <v>0</v>
      </c>
      <c r="DON23" s="1954">
        <f t="shared" si="308"/>
        <v>0</v>
      </c>
      <c r="DOO23" s="1954">
        <f t="shared" si="308"/>
        <v>0</v>
      </c>
      <c r="DOP23" s="1954">
        <f t="shared" si="308"/>
        <v>0</v>
      </c>
      <c r="DOQ23" s="1954">
        <f t="shared" si="308"/>
        <v>0</v>
      </c>
      <c r="DOR23" s="1954">
        <f t="shared" si="308"/>
        <v>0</v>
      </c>
      <c r="DOS23" s="1954">
        <f t="shared" si="308"/>
        <v>0</v>
      </c>
      <c r="DOT23" s="1954">
        <f t="shared" si="308"/>
        <v>0</v>
      </c>
      <c r="DOU23" s="1954">
        <f t="shared" si="308"/>
        <v>0</v>
      </c>
      <c r="DOV23" s="1954">
        <f t="shared" si="308"/>
        <v>0</v>
      </c>
      <c r="DOW23" s="1954">
        <f t="shared" si="308"/>
        <v>0</v>
      </c>
      <c r="DOX23" s="1954">
        <f t="shared" si="308"/>
        <v>0</v>
      </c>
      <c r="DOY23" s="1954">
        <f t="shared" si="308"/>
        <v>0</v>
      </c>
      <c r="DOZ23" s="1954">
        <f t="shared" si="308"/>
        <v>0</v>
      </c>
      <c r="DPA23" s="1954">
        <f t="shared" si="308"/>
        <v>0</v>
      </c>
      <c r="DPB23" s="1954">
        <f t="shared" si="308"/>
        <v>0</v>
      </c>
      <c r="DPC23" s="1954">
        <f t="shared" si="308"/>
        <v>0</v>
      </c>
      <c r="DPD23" s="1954">
        <f t="shared" si="308"/>
        <v>0</v>
      </c>
      <c r="DPE23" s="1954">
        <f t="shared" si="308"/>
        <v>0</v>
      </c>
      <c r="DPF23" s="1954">
        <f t="shared" si="308"/>
        <v>0</v>
      </c>
      <c r="DPG23" s="1954">
        <f t="shared" si="308"/>
        <v>0</v>
      </c>
      <c r="DPH23" s="1954">
        <f t="shared" si="308"/>
        <v>0</v>
      </c>
      <c r="DPI23" s="1954">
        <f t="shared" si="308"/>
        <v>0</v>
      </c>
      <c r="DPJ23" s="1954">
        <f t="shared" si="308"/>
        <v>0</v>
      </c>
      <c r="DPK23" s="1954">
        <f t="shared" si="308"/>
        <v>0</v>
      </c>
      <c r="DPL23" s="1954">
        <f t="shared" si="308"/>
        <v>0</v>
      </c>
      <c r="DPM23" s="1954">
        <f t="shared" si="308"/>
        <v>0</v>
      </c>
      <c r="DPN23" s="1954">
        <f t="shared" si="308"/>
        <v>0</v>
      </c>
      <c r="DPO23" s="1954">
        <f t="shared" si="308"/>
        <v>0</v>
      </c>
      <c r="DPP23" s="1954">
        <f t="shared" si="308"/>
        <v>0</v>
      </c>
      <c r="DPQ23" s="1954">
        <f t="shared" si="308"/>
        <v>0</v>
      </c>
      <c r="DPR23" s="1954">
        <f t="shared" si="308"/>
        <v>0</v>
      </c>
      <c r="DPS23" s="1954">
        <f t="shared" si="308"/>
        <v>0</v>
      </c>
      <c r="DPT23" s="1954">
        <f t="shared" si="308"/>
        <v>0</v>
      </c>
      <c r="DPU23" s="1954">
        <f t="shared" si="308"/>
        <v>0</v>
      </c>
      <c r="DPV23" s="1954">
        <f t="shared" si="308"/>
        <v>0</v>
      </c>
      <c r="DPW23" s="1954">
        <f t="shared" si="308"/>
        <v>0</v>
      </c>
      <c r="DPX23" s="1954">
        <f t="shared" si="308"/>
        <v>0</v>
      </c>
      <c r="DPY23" s="1954">
        <f t="shared" si="308"/>
        <v>0</v>
      </c>
      <c r="DPZ23" s="1954">
        <f t="shared" si="308"/>
        <v>0</v>
      </c>
      <c r="DQA23" s="1954">
        <f t="shared" ref="DQA23:DSL23" si="309">IF(AND(DQA$26="End of period",DQA$25="Revenue"),DQA10,0)</f>
        <v>0</v>
      </c>
      <c r="DQB23" s="1954">
        <f t="shared" si="309"/>
        <v>0</v>
      </c>
      <c r="DQC23" s="1954">
        <f t="shared" si="309"/>
        <v>0</v>
      </c>
      <c r="DQD23" s="1954">
        <f t="shared" si="309"/>
        <v>0</v>
      </c>
      <c r="DQE23" s="1954">
        <f t="shared" si="309"/>
        <v>0</v>
      </c>
      <c r="DQF23" s="1954">
        <f t="shared" si="309"/>
        <v>0</v>
      </c>
      <c r="DQG23" s="1954">
        <f t="shared" si="309"/>
        <v>0</v>
      </c>
      <c r="DQH23" s="1954">
        <f t="shared" si="309"/>
        <v>0</v>
      </c>
      <c r="DQI23" s="1954">
        <f t="shared" si="309"/>
        <v>0</v>
      </c>
      <c r="DQJ23" s="1954">
        <f t="shared" si="309"/>
        <v>0</v>
      </c>
      <c r="DQK23" s="1954">
        <f t="shared" si="309"/>
        <v>0</v>
      </c>
      <c r="DQL23" s="1954">
        <f t="shared" si="309"/>
        <v>0</v>
      </c>
      <c r="DQM23" s="1954">
        <f t="shared" si="309"/>
        <v>0</v>
      </c>
      <c r="DQN23" s="1954">
        <f t="shared" si="309"/>
        <v>0</v>
      </c>
      <c r="DQO23" s="1954">
        <f t="shared" si="309"/>
        <v>0</v>
      </c>
      <c r="DQP23" s="1954">
        <f t="shared" si="309"/>
        <v>0</v>
      </c>
      <c r="DQQ23" s="1954">
        <f t="shared" si="309"/>
        <v>0</v>
      </c>
      <c r="DQR23" s="1954">
        <f t="shared" si="309"/>
        <v>0</v>
      </c>
      <c r="DQS23" s="1954">
        <f t="shared" si="309"/>
        <v>0</v>
      </c>
      <c r="DQT23" s="1954">
        <f t="shared" si="309"/>
        <v>0</v>
      </c>
      <c r="DQU23" s="1954">
        <f t="shared" si="309"/>
        <v>0</v>
      </c>
      <c r="DQV23" s="1954">
        <f t="shared" si="309"/>
        <v>0</v>
      </c>
      <c r="DQW23" s="1954">
        <f t="shared" si="309"/>
        <v>0</v>
      </c>
      <c r="DQX23" s="1954">
        <f t="shared" si="309"/>
        <v>0</v>
      </c>
      <c r="DQY23" s="1954">
        <f t="shared" si="309"/>
        <v>0</v>
      </c>
      <c r="DQZ23" s="1954">
        <f t="shared" si="309"/>
        <v>0</v>
      </c>
      <c r="DRA23" s="1954">
        <f t="shared" si="309"/>
        <v>0</v>
      </c>
      <c r="DRB23" s="1954">
        <f t="shared" si="309"/>
        <v>0</v>
      </c>
      <c r="DRC23" s="1954">
        <f t="shared" si="309"/>
        <v>0</v>
      </c>
      <c r="DRD23" s="1954">
        <f t="shared" si="309"/>
        <v>0</v>
      </c>
      <c r="DRE23" s="1954">
        <f t="shared" si="309"/>
        <v>0</v>
      </c>
      <c r="DRF23" s="1954">
        <f t="shared" si="309"/>
        <v>0</v>
      </c>
      <c r="DRG23" s="1954">
        <f t="shared" si="309"/>
        <v>0</v>
      </c>
      <c r="DRH23" s="1954">
        <f t="shared" si="309"/>
        <v>0</v>
      </c>
      <c r="DRI23" s="1954">
        <f t="shared" si="309"/>
        <v>0</v>
      </c>
      <c r="DRJ23" s="1954">
        <f t="shared" si="309"/>
        <v>0</v>
      </c>
      <c r="DRK23" s="1954">
        <f t="shared" si="309"/>
        <v>0</v>
      </c>
      <c r="DRL23" s="1954">
        <f t="shared" si="309"/>
        <v>0</v>
      </c>
      <c r="DRM23" s="1954">
        <f t="shared" si="309"/>
        <v>0</v>
      </c>
      <c r="DRN23" s="1954">
        <f t="shared" si="309"/>
        <v>0</v>
      </c>
      <c r="DRO23" s="1954">
        <f t="shared" si="309"/>
        <v>0</v>
      </c>
      <c r="DRP23" s="1954">
        <f t="shared" si="309"/>
        <v>0</v>
      </c>
      <c r="DRQ23" s="1954">
        <f t="shared" si="309"/>
        <v>0</v>
      </c>
      <c r="DRR23" s="1954">
        <f t="shared" si="309"/>
        <v>0</v>
      </c>
      <c r="DRS23" s="1954">
        <f t="shared" si="309"/>
        <v>0</v>
      </c>
      <c r="DRT23" s="1954">
        <f t="shared" si="309"/>
        <v>0</v>
      </c>
      <c r="DRU23" s="1954">
        <f t="shared" si="309"/>
        <v>0</v>
      </c>
      <c r="DRV23" s="1954">
        <f t="shared" si="309"/>
        <v>0</v>
      </c>
      <c r="DRW23" s="1954">
        <f t="shared" si="309"/>
        <v>0</v>
      </c>
      <c r="DRX23" s="1954">
        <f t="shared" si="309"/>
        <v>0</v>
      </c>
      <c r="DRY23" s="1954">
        <f t="shared" si="309"/>
        <v>0</v>
      </c>
      <c r="DRZ23" s="1954">
        <f t="shared" si="309"/>
        <v>0</v>
      </c>
      <c r="DSA23" s="1954">
        <f t="shared" si="309"/>
        <v>0</v>
      </c>
      <c r="DSB23" s="1954">
        <f t="shared" si="309"/>
        <v>0</v>
      </c>
      <c r="DSC23" s="1954">
        <f t="shared" si="309"/>
        <v>0</v>
      </c>
      <c r="DSD23" s="1954">
        <f t="shared" si="309"/>
        <v>0</v>
      </c>
      <c r="DSE23" s="1954">
        <f t="shared" si="309"/>
        <v>0</v>
      </c>
      <c r="DSF23" s="1954">
        <f t="shared" si="309"/>
        <v>0</v>
      </c>
      <c r="DSG23" s="1954">
        <f t="shared" si="309"/>
        <v>0</v>
      </c>
      <c r="DSH23" s="1954">
        <f t="shared" si="309"/>
        <v>0</v>
      </c>
      <c r="DSI23" s="1954">
        <f t="shared" si="309"/>
        <v>0</v>
      </c>
      <c r="DSJ23" s="1954">
        <f t="shared" si="309"/>
        <v>0</v>
      </c>
      <c r="DSK23" s="1954">
        <f t="shared" si="309"/>
        <v>0</v>
      </c>
      <c r="DSL23" s="1954">
        <f t="shared" si="309"/>
        <v>0</v>
      </c>
      <c r="DSM23" s="1954">
        <f t="shared" ref="DSM23:DUX23" si="310">IF(AND(DSM$26="End of period",DSM$25="Revenue"),DSM10,0)</f>
        <v>0</v>
      </c>
      <c r="DSN23" s="1954">
        <f t="shared" si="310"/>
        <v>0</v>
      </c>
      <c r="DSO23" s="1954">
        <f t="shared" si="310"/>
        <v>0</v>
      </c>
      <c r="DSP23" s="1954">
        <f t="shared" si="310"/>
        <v>0</v>
      </c>
      <c r="DSQ23" s="1954">
        <f t="shared" si="310"/>
        <v>0</v>
      </c>
      <c r="DSR23" s="1954">
        <f t="shared" si="310"/>
        <v>0</v>
      </c>
      <c r="DSS23" s="1954">
        <f t="shared" si="310"/>
        <v>0</v>
      </c>
      <c r="DST23" s="1954">
        <f t="shared" si="310"/>
        <v>0</v>
      </c>
      <c r="DSU23" s="1954">
        <f t="shared" si="310"/>
        <v>0</v>
      </c>
      <c r="DSV23" s="1954">
        <f t="shared" si="310"/>
        <v>0</v>
      </c>
      <c r="DSW23" s="1954">
        <f t="shared" si="310"/>
        <v>0</v>
      </c>
      <c r="DSX23" s="1954">
        <f t="shared" si="310"/>
        <v>0</v>
      </c>
      <c r="DSY23" s="1954">
        <f t="shared" si="310"/>
        <v>0</v>
      </c>
      <c r="DSZ23" s="1954">
        <f t="shared" si="310"/>
        <v>0</v>
      </c>
      <c r="DTA23" s="1954">
        <f t="shared" si="310"/>
        <v>0</v>
      </c>
      <c r="DTB23" s="1954">
        <f t="shared" si="310"/>
        <v>0</v>
      </c>
      <c r="DTC23" s="1954">
        <f t="shared" si="310"/>
        <v>0</v>
      </c>
      <c r="DTD23" s="1954">
        <f t="shared" si="310"/>
        <v>0</v>
      </c>
      <c r="DTE23" s="1954">
        <f t="shared" si="310"/>
        <v>0</v>
      </c>
      <c r="DTF23" s="1954">
        <f t="shared" si="310"/>
        <v>0</v>
      </c>
      <c r="DTG23" s="1954">
        <f t="shared" si="310"/>
        <v>0</v>
      </c>
      <c r="DTH23" s="1954">
        <f t="shared" si="310"/>
        <v>0</v>
      </c>
      <c r="DTI23" s="1954">
        <f t="shared" si="310"/>
        <v>0</v>
      </c>
      <c r="DTJ23" s="1954">
        <f t="shared" si="310"/>
        <v>0</v>
      </c>
      <c r="DTK23" s="1954">
        <f t="shared" si="310"/>
        <v>0</v>
      </c>
      <c r="DTL23" s="1954">
        <f t="shared" si="310"/>
        <v>0</v>
      </c>
      <c r="DTM23" s="1954">
        <f t="shared" si="310"/>
        <v>0</v>
      </c>
      <c r="DTN23" s="1954">
        <f t="shared" si="310"/>
        <v>0</v>
      </c>
      <c r="DTO23" s="1954">
        <f t="shared" si="310"/>
        <v>0</v>
      </c>
      <c r="DTP23" s="1954">
        <f t="shared" si="310"/>
        <v>0</v>
      </c>
      <c r="DTQ23" s="1954">
        <f t="shared" si="310"/>
        <v>0</v>
      </c>
      <c r="DTR23" s="1954">
        <f t="shared" si="310"/>
        <v>0</v>
      </c>
      <c r="DTS23" s="1954">
        <f t="shared" si="310"/>
        <v>0</v>
      </c>
      <c r="DTT23" s="1954">
        <f t="shared" si="310"/>
        <v>0</v>
      </c>
      <c r="DTU23" s="1954">
        <f t="shared" si="310"/>
        <v>0</v>
      </c>
      <c r="DTV23" s="1954">
        <f t="shared" si="310"/>
        <v>0</v>
      </c>
      <c r="DTW23" s="1954">
        <f t="shared" si="310"/>
        <v>0</v>
      </c>
      <c r="DTX23" s="1954">
        <f t="shared" si="310"/>
        <v>0</v>
      </c>
      <c r="DTY23" s="1954">
        <f t="shared" si="310"/>
        <v>0</v>
      </c>
      <c r="DTZ23" s="1954">
        <f t="shared" si="310"/>
        <v>0</v>
      </c>
      <c r="DUA23" s="1954">
        <f t="shared" si="310"/>
        <v>0</v>
      </c>
      <c r="DUB23" s="1954">
        <f t="shared" si="310"/>
        <v>0</v>
      </c>
      <c r="DUC23" s="1954">
        <f t="shared" si="310"/>
        <v>0</v>
      </c>
      <c r="DUD23" s="1954">
        <f t="shared" si="310"/>
        <v>0</v>
      </c>
      <c r="DUE23" s="1954">
        <f t="shared" si="310"/>
        <v>0</v>
      </c>
      <c r="DUF23" s="1954">
        <f t="shared" si="310"/>
        <v>0</v>
      </c>
      <c r="DUG23" s="1954">
        <f t="shared" si="310"/>
        <v>0</v>
      </c>
      <c r="DUH23" s="1954">
        <f t="shared" si="310"/>
        <v>0</v>
      </c>
      <c r="DUI23" s="1954">
        <f t="shared" si="310"/>
        <v>0</v>
      </c>
      <c r="DUJ23" s="1954">
        <f t="shared" si="310"/>
        <v>0</v>
      </c>
      <c r="DUK23" s="1954">
        <f t="shared" si="310"/>
        <v>0</v>
      </c>
      <c r="DUL23" s="1954">
        <f t="shared" si="310"/>
        <v>0</v>
      </c>
      <c r="DUM23" s="1954">
        <f t="shared" si="310"/>
        <v>0</v>
      </c>
      <c r="DUN23" s="1954">
        <f t="shared" si="310"/>
        <v>0</v>
      </c>
      <c r="DUO23" s="1954">
        <f t="shared" si="310"/>
        <v>0</v>
      </c>
      <c r="DUP23" s="1954">
        <f t="shared" si="310"/>
        <v>0</v>
      </c>
      <c r="DUQ23" s="1954">
        <f t="shared" si="310"/>
        <v>0</v>
      </c>
      <c r="DUR23" s="1954">
        <f t="shared" si="310"/>
        <v>0</v>
      </c>
      <c r="DUS23" s="1954">
        <f t="shared" si="310"/>
        <v>0</v>
      </c>
      <c r="DUT23" s="1954">
        <f t="shared" si="310"/>
        <v>0</v>
      </c>
      <c r="DUU23" s="1954">
        <f t="shared" si="310"/>
        <v>0</v>
      </c>
      <c r="DUV23" s="1954">
        <f t="shared" si="310"/>
        <v>0</v>
      </c>
      <c r="DUW23" s="1954">
        <f t="shared" si="310"/>
        <v>0</v>
      </c>
      <c r="DUX23" s="1954">
        <f t="shared" si="310"/>
        <v>0</v>
      </c>
      <c r="DUY23" s="1954">
        <f t="shared" ref="DUY23:DXJ23" si="311">IF(AND(DUY$26="End of period",DUY$25="Revenue"),DUY10,0)</f>
        <v>0</v>
      </c>
      <c r="DUZ23" s="1954">
        <f t="shared" si="311"/>
        <v>0</v>
      </c>
      <c r="DVA23" s="1954">
        <f t="shared" si="311"/>
        <v>0</v>
      </c>
      <c r="DVB23" s="1954">
        <f t="shared" si="311"/>
        <v>0</v>
      </c>
      <c r="DVC23" s="1954">
        <f t="shared" si="311"/>
        <v>0</v>
      </c>
      <c r="DVD23" s="1954">
        <f t="shared" si="311"/>
        <v>0</v>
      </c>
      <c r="DVE23" s="1954">
        <f t="shared" si="311"/>
        <v>0</v>
      </c>
      <c r="DVF23" s="1954">
        <f t="shared" si="311"/>
        <v>0</v>
      </c>
      <c r="DVG23" s="1954">
        <f t="shared" si="311"/>
        <v>0</v>
      </c>
      <c r="DVH23" s="1954">
        <f t="shared" si="311"/>
        <v>0</v>
      </c>
      <c r="DVI23" s="1954">
        <f t="shared" si="311"/>
        <v>0</v>
      </c>
      <c r="DVJ23" s="1954">
        <f t="shared" si="311"/>
        <v>0</v>
      </c>
      <c r="DVK23" s="1954">
        <f t="shared" si="311"/>
        <v>0</v>
      </c>
      <c r="DVL23" s="1954">
        <f t="shared" si="311"/>
        <v>0</v>
      </c>
      <c r="DVM23" s="1954">
        <f t="shared" si="311"/>
        <v>0</v>
      </c>
      <c r="DVN23" s="1954">
        <f t="shared" si="311"/>
        <v>0</v>
      </c>
      <c r="DVO23" s="1954">
        <f t="shared" si="311"/>
        <v>0</v>
      </c>
      <c r="DVP23" s="1954">
        <f t="shared" si="311"/>
        <v>0</v>
      </c>
      <c r="DVQ23" s="1954">
        <f t="shared" si="311"/>
        <v>0</v>
      </c>
      <c r="DVR23" s="1954">
        <f t="shared" si="311"/>
        <v>0</v>
      </c>
      <c r="DVS23" s="1954">
        <f t="shared" si="311"/>
        <v>0</v>
      </c>
      <c r="DVT23" s="1954">
        <f t="shared" si="311"/>
        <v>0</v>
      </c>
      <c r="DVU23" s="1954">
        <f t="shared" si="311"/>
        <v>0</v>
      </c>
      <c r="DVV23" s="1954">
        <f t="shared" si="311"/>
        <v>0</v>
      </c>
      <c r="DVW23" s="1954">
        <f t="shared" si="311"/>
        <v>0</v>
      </c>
      <c r="DVX23" s="1954">
        <f t="shared" si="311"/>
        <v>0</v>
      </c>
      <c r="DVY23" s="1954">
        <f t="shared" si="311"/>
        <v>0</v>
      </c>
      <c r="DVZ23" s="1954">
        <f t="shared" si="311"/>
        <v>0</v>
      </c>
      <c r="DWA23" s="1954">
        <f t="shared" si="311"/>
        <v>0</v>
      </c>
      <c r="DWB23" s="1954">
        <f t="shared" si="311"/>
        <v>0</v>
      </c>
      <c r="DWC23" s="1954">
        <f t="shared" si="311"/>
        <v>0</v>
      </c>
      <c r="DWD23" s="1954">
        <f t="shared" si="311"/>
        <v>0</v>
      </c>
      <c r="DWE23" s="1954">
        <f t="shared" si="311"/>
        <v>0</v>
      </c>
      <c r="DWF23" s="1954">
        <f t="shared" si="311"/>
        <v>0</v>
      </c>
      <c r="DWG23" s="1954">
        <f t="shared" si="311"/>
        <v>0</v>
      </c>
      <c r="DWH23" s="1954">
        <f t="shared" si="311"/>
        <v>0</v>
      </c>
      <c r="DWI23" s="1954">
        <f t="shared" si="311"/>
        <v>0</v>
      </c>
      <c r="DWJ23" s="1954">
        <f t="shared" si="311"/>
        <v>0</v>
      </c>
      <c r="DWK23" s="1954">
        <f t="shared" si="311"/>
        <v>0</v>
      </c>
      <c r="DWL23" s="1954">
        <f t="shared" si="311"/>
        <v>0</v>
      </c>
      <c r="DWM23" s="1954">
        <f t="shared" si="311"/>
        <v>0</v>
      </c>
      <c r="DWN23" s="1954">
        <f t="shared" si="311"/>
        <v>0</v>
      </c>
      <c r="DWO23" s="1954">
        <f t="shared" si="311"/>
        <v>0</v>
      </c>
      <c r="DWP23" s="1954">
        <f t="shared" si="311"/>
        <v>0</v>
      </c>
      <c r="DWQ23" s="1954">
        <f t="shared" si="311"/>
        <v>0</v>
      </c>
      <c r="DWR23" s="1954">
        <f t="shared" si="311"/>
        <v>0</v>
      </c>
      <c r="DWS23" s="1954">
        <f t="shared" si="311"/>
        <v>0</v>
      </c>
      <c r="DWT23" s="1954">
        <f t="shared" si="311"/>
        <v>0</v>
      </c>
      <c r="DWU23" s="1954">
        <f t="shared" si="311"/>
        <v>0</v>
      </c>
      <c r="DWV23" s="1954">
        <f t="shared" si="311"/>
        <v>0</v>
      </c>
      <c r="DWW23" s="1954">
        <f t="shared" si="311"/>
        <v>0</v>
      </c>
      <c r="DWX23" s="1954">
        <f t="shared" si="311"/>
        <v>0</v>
      </c>
      <c r="DWY23" s="1954">
        <f t="shared" si="311"/>
        <v>0</v>
      </c>
      <c r="DWZ23" s="1954">
        <f t="shared" si="311"/>
        <v>0</v>
      </c>
      <c r="DXA23" s="1954">
        <f t="shared" si="311"/>
        <v>0</v>
      </c>
      <c r="DXB23" s="1954">
        <f t="shared" si="311"/>
        <v>0</v>
      </c>
      <c r="DXC23" s="1954">
        <f t="shared" si="311"/>
        <v>0</v>
      </c>
      <c r="DXD23" s="1954">
        <f t="shared" si="311"/>
        <v>0</v>
      </c>
      <c r="DXE23" s="1954">
        <f t="shared" si="311"/>
        <v>0</v>
      </c>
      <c r="DXF23" s="1954">
        <f t="shared" si="311"/>
        <v>0</v>
      </c>
      <c r="DXG23" s="1954">
        <f t="shared" si="311"/>
        <v>0</v>
      </c>
      <c r="DXH23" s="1954">
        <f t="shared" si="311"/>
        <v>0</v>
      </c>
      <c r="DXI23" s="1954">
        <f t="shared" si="311"/>
        <v>0</v>
      </c>
      <c r="DXJ23" s="1954">
        <f t="shared" si="311"/>
        <v>0</v>
      </c>
      <c r="DXK23" s="1954">
        <f t="shared" ref="DXK23:DZV23" si="312">IF(AND(DXK$26="End of period",DXK$25="Revenue"),DXK10,0)</f>
        <v>0</v>
      </c>
      <c r="DXL23" s="1954">
        <f t="shared" si="312"/>
        <v>0</v>
      </c>
      <c r="DXM23" s="1954">
        <f t="shared" si="312"/>
        <v>0</v>
      </c>
      <c r="DXN23" s="1954">
        <f t="shared" si="312"/>
        <v>0</v>
      </c>
      <c r="DXO23" s="1954">
        <f t="shared" si="312"/>
        <v>0</v>
      </c>
      <c r="DXP23" s="1954">
        <f t="shared" si="312"/>
        <v>0</v>
      </c>
      <c r="DXQ23" s="1954">
        <f t="shared" si="312"/>
        <v>0</v>
      </c>
      <c r="DXR23" s="1954">
        <f t="shared" si="312"/>
        <v>0</v>
      </c>
      <c r="DXS23" s="1954">
        <f t="shared" si="312"/>
        <v>0</v>
      </c>
      <c r="DXT23" s="1954">
        <f t="shared" si="312"/>
        <v>0</v>
      </c>
      <c r="DXU23" s="1954">
        <f t="shared" si="312"/>
        <v>0</v>
      </c>
      <c r="DXV23" s="1954">
        <f t="shared" si="312"/>
        <v>0</v>
      </c>
      <c r="DXW23" s="1954">
        <f t="shared" si="312"/>
        <v>0</v>
      </c>
      <c r="DXX23" s="1954">
        <f t="shared" si="312"/>
        <v>0</v>
      </c>
      <c r="DXY23" s="1954">
        <f t="shared" si="312"/>
        <v>0</v>
      </c>
      <c r="DXZ23" s="1954">
        <f t="shared" si="312"/>
        <v>0</v>
      </c>
      <c r="DYA23" s="1954">
        <f t="shared" si="312"/>
        <v>0</v>
      </c>
      <c r="DYB23" s="1954">
        <f t="shared" si="312"/>
        <v>0</v>
      </c>
      <c r="DYC23" s="1954">
        <f t="shared" si="312"/>
        <v>0</v>
      </c>
      <c r="DYD23" s="1954">
        <f t="shared" si="312"/>
        <v>0</v>
      </c>
      <c r="DYE23" s="1954">
        <f t="shared" si="312"/>
        <v>0</v>
      </c>
      <c r="DYF23" s="1954">
        <f t="shared" si="312"/>
        <v>0</v>
      </c>
      <c r="DYG23" s="1954">
        <f t="shared" si="312"/>
        <v>0</v>
      </c>
      <c r="DYH23" s="1954">
        <f t="shared" si="312"/>
        <v>0</v>
      </c>
      <c r="DYI23" s="1954">
        <f t="shared" si="312"/>
        <v>0</v>
      </c>
      <c r="DYJ23" s="1954">
        <f t="shared" si="312"/>
        <v>0</v>
      </c>
      <c r="DYK23" s="1954">
        <f t="shared" si="312"/>
        <v>0</v>
      </c>
      <c r="DYL23" s="1954">
        <f t="shared" si="312"/>
        <v>0</v>
      </c>
      <c r="DYM23" s="1954">
        <f t="shared" si="312"/>
        <v>0</v>
      </c>
      <c r="DYN23" s="1954">
        <f t="shared" si="312"/>
        <v>0</v>
      </c>
      <c r="DYO23" s="1954">
        <f t="shared" si="312"/>
        <v>0</v>
      </c>
      <c r="DYP23" s="1954">
        <f t="shared" si="312"/>
        <v>0</v>
      </c>
      <c r="DYQ23" s="1954">
        <f t="shared" si="312"/>
        <v>0</v>
      </c>
      <c r="DYR23" s="1954">
        <f t="shared" si="312"/>
        <v>0</v>
      </c>
      <c r="DYS23" s="1954">
        <f t="shared" si="312"/>
        <v>0</v>
      </c>
      <c r="DYT23" s="1954">
        <f t="shared" si="312"/>
        <v>0</v>
      </c>
      <c r="DYU23" s="1954">
        <f t="shared" si="312"/>
        <v>0</v>
      </c>
      <c r="DYV23" s="1954">
        <f t="shared" si="312"/>
        <v>0</v>
      </c>
      <c r="DYW23" s="1954">
        <f t="shared" si="312"/>
        <v>0</v>
      </c>
      <c r="DYX23" s="1954">
        <f t="shared" si="312"/>
        <v>0</v>
      </c>
      <c r="DYY23" s="1954">
        <f t="shared" si="312"/>
        <v>0</v>
      </c>
      <c r="DYZ23" s="1954">
        <f t="shared" si="312"/>
        <v>0</v>
      </c>
      <c r="DZA23" s="1954">
        <f t="shared" si="312"/>
        <v>0</v>
      </c>
      <c r="DZB23" s="1954">
        <f t="shared" si="312"/>
        <v>0</v>
      </c>
      <c r="DZC23" s="1954">
        <f t="shared" si="312"/>
        <v>0</v>
      </c>
      <c r="DZD23" s="1954">
        <f t="shared" si="312"/>
        <v>0</v>
      </c>
      <c r="DZE23" s="1954">
        <f t="shared" si="312"/>
        <v>0</v>
      </c>
      <c r="DZF23" s="1954">
        <f t="shared" si="312"/>
        <v>0</v>
      </c>
      <c r="DZG23" s="1954">
        <f t="shared" si="312"/>
        <v>0</v>
      </c>
      <c r="DZH23" s="1954">
        <f t="shared" si="312"/>
        <v>0</v>
      </c>
      <c r="DZI23" s="1954">
        <f t="shared" si="312"/>
        <v>0</v>
      </c>
      <c r="DZJ23" s="1954">
        <f t="shared" si="312"/>
        <v>0</v>
      </c>
      <c r="DZK23" s="1954">
        <f t="shared" si="312"/>
        <v>0</v>
      </c>
      <c r="DZL23" s="1954">
        <f t="shared" si="312"/>
        <v>0</v>
      </c>
      <c r="DZM23" s="1954">
        <f t="shared" si="312"/>
        <v>0</v>
      </c>
      <c r="DZN23" s="1954">
        <f t="shared" si="312"/>
        <v>0</v>
      </c>
      <c r="DZO23" s="1954">
        <f t="shared" si="312"/>
        <v>0</v>
      </c>
      <c r="DZP23" s="1954">
        <f t="shared" si="312"/>
        <v>0</v>
      </c>
      <c r="DZQ23" s="1954">
        <f t="shared" si="312"/>
        <v>0</v>
      </c>
      <c r="DZR23" s="1954">
        <f t="shared" si="312"/>
        <v>0</v>
      </c>
      <c r="DZS23" s="1954">
        <f t="shared" si="312"/>
        <v>0</v>
      </c>
      <c r="DZT23" s="1954">
        <f t="shared" si="312"/>
        <v>0</v>
      </c>
      <c r="DZU23" s="1954">
        <f t="shared" si="312"/>
        <v>0</v>
      </c>
      <c r="DZV23" s="1954">
        <f t="shared" si="312"/>
        <v>0</v>
      </c>
      <c r="DZW23" s="1954">
        <f t="shared" ref="DZW23:ECH23" si="313">IF(AND(DZW$26="End of period",DZW$25="Revenue"),DZW10,0)</f>
        <v>0</v>
      </c>
      <c r="DZX23" s="1954">
        <f t="shared" si="313"/>
        <v>0</v>
      </c>
      <c r="DZY23" s="1954">
        <f t="shared" si="313"/>
        <v>0</v>
      </c>
      <c r="DZZ23" s="1954">
        <f t="shared" si="313"/>
        <v>0</v>
      </c>
      <c r="EAA23" s="1954">
        <f t="shared" si="313"/>
        <v>0</v>
      </c>
      <c r="EAB23" s="1954">
        <f t="shared" si="313"/>
        <v>0</v>
      </c>
      <c r="EAC23" s="1954">
        <f t="shared" si="313"/>
        <v>0</v>
      </c>
      <c r="EAD23" s="1954">
        <f t="shared" si="313"/>
        <v>0</v>
      </c>
      <c r="EAE23" s="1954">
        <f t="shared" si="313"/>
        <v>0</v>
      </c>
      <c r="EAF23" s="1954">
        <f t="shared" si="313"/>
        <v>0</v>
      </c>
      <c r="EAG23" s="1954">
        <f t="shared" si="313"/>
        <v>0</v>
      </c>
      <c r="EAH23" s="1954">
        <f t="shared" si="313"/>
        <v>0</v>
      </c>
      <c r="EAI23" s="1954">
        <f t="shared" si="313"/>
        <v>0</v>
      </c>
      <c r="EAJ23" s="1954">
        <f t="shared" si="313"/>
        <v>0</v>
      </c>
      <c r="EAK23" s="1954">
        <f t="shared" si="313"/>
        <v>0</v>
      </c>
      <c r="EAL23" s="1954">
        <f t="shared" si="313"/>
        <v>0</v>
      </c>
      <c r="EAM23" s="1954">
        <f t="shared" si="313"/>
        <v>0</v>
      </c>
      <c r="EAN23" s="1954">
        <f t="shared" si="313"/>
        <v>0</v>
      </c>
      <c r="EAO23" s="1954">
        <f t="shared" si="313"/>
        <v>0</v>
      </c>
      <c r="EAP23" s="1954">
        <f t="shared" si="313"/>
        <v>0</v>
      </c>
      <c r="EAQ23" s="1954">
        <f t="shared" si="313"/>
        <v>0</v>
      </c>
      <c r="EAR23" s="1954">
        <f t="shared" si="313"/>
        <v>0</v>
      </c>
      <c r="EAS23" s="1954">
        <f t="shared" si="313"/>
        <v>0</v>
      </c>
      <c r="EAT23" s="1954">
        <f t="shared" si="313"/>
        <v>0</v>
      </c>
      <c r="EAU23" s="1954">
        <f t="shared" si="313"/>
        <v>0</v>
      </c>
      <c r="EAV23" s="1954">
        <f t="shared" si="313"/>
        <v>0</v>
      </c>
      <c r="EAW23" s="1954">
        <f t="shared" si="313"/>
        <v>0</v>
      </c>
      <c r="EAX23" s="1954">
        <f t="shared" si="313"/>
        <v>0</v>
      </c>
      <c r="EAY23" s="1954">
        <f t="shared" si="313"/>
        <v>0</v>
      </c>
      <c r="EAZ23" s="1954">
        <f t="shared" si="313"/>
        <v>0</v>
      </c>
      <c r="EBA23" s="1954">
        <f t="shared" si="313"/>
        <v>0</v>
      </c>
      <c r="EBB23" s="1954">
        <f t="shared" si="313"/>
        <v>0</v>
      </c>
      <c r="EBC23" s="1954">
        <f t="shared" si="313"/>
        <v>0</v>
      </c>
      <c r="EBD23" s="1954">
        <f t="shared" si="313"/>
        <v>0</v>
      </c>
      <c r="EBE23" s="1954">
        <f t="shared" si="313"/>
        <v>0</v>
      </c>
      <c r="EBF23" s="1954">
        <f t="shared" si="313"/>
        <v>0</v>
      </c>
      <c r="EBG23" s="1954">
        <f t="shared" si="313"/>
        <v>0</v>
      </c>
      <c r="EBH23" s="1954">
        <f t="shared" si="313"/>
        <v>0</v>
      </c>
      <c r="EBI23" s="1954">
        <f t="shared" si="313"/>
        <v>0</v>
      </c>
      <c r="EBJ23" s="1954">
        <f t="shared" si="313"/>
        <v>0</v>
      </c>
      <c r="EBK23" s="1954">
        <f t="shared" si="313"/>
        <v>0</v>
      </c>
      <c r="EBL23" s="1954">
        <f t="shared" si="313"/>
        <v>0</v>
      </c>
      <c r="EBM23" s="1954">
        <f t="shared" si="313"/>
        <v>0</v>
      </c>
      <c r="EBN23" s="1954">
        <f t="shared" si="313"/>
        <v>0</v>
      </c>
      <c r="EBO23" s="1954">
        <f t="shared" si="313"/>
        <v>0</v>
      </c>
      <c r="EBP23" s="1954">
        <f t="shared" si="313"/>
        <v>0</v>
      </c>
      <c r="EBQ23" s="1954">
        <f t="shared" si="313"/>
        <v>0</v>
      </c>
      <c r="EBR23" s="1954">
        <f t="shared" si="313"/>
        <v>0</v>
      </c>
      <c r="EBS23" s="1954">
        <f t="shared" si="313"/>
        <v>0</v>
      </c>
      <c r="EBT23" s="1954">
        <f t="shared" si="313"/>
        <v>0</v>
      </c>
      <c r="EBU23" s="1954">
        <f t="shared" si="313"/>
        <v>0</v>
      </c>
      <c r="EBV23" s="1954">
        <f t="shared" si="313"/>
        <v>0</v>
      </c>
      <c r="EBW23" s="1954">
        <f t="shared" si="313"/>
        <v>0</v>
      </c>
      <c r="EBX23" s="1954">
        <f t="shared" si="313"/>
        <v>0</v>
      </c>
      <c r="EBY23" s="1954">
        <f t="shared" si="313"/>
        <v>0</v>
      </c>
      <c r="EBZ23" s="1954">
        <f t="shared" si="313"/>
        <v>0</v>
      </c>
      <c r="ECA23" s="1954">
        <f t="shared" si="313"/>
        <v>0</v>
      </c>
      <c r="ECB23" s="1954">
        <f t="shared" si="313"/>
        <v>0</v>
      </c>
      <c r="ECC23" s="1954">
        <f t="shared" si="313"/>
        <v>0</v>
      </c>
      <c r="ECD23" s="1954">
        <f t="shared" si="313"/>
        <v>0</v>
      </c>
      <c r="ECE23" s="1954">
        <f t="shared" si="313"/>
        <v>0</v>
      </c>
      <c r="ECF23" s="1954">
        <f t="shared" si="313"/>
        <v>0</v>
      </c>
      <c r="ECG23" s="1954">
        <f t="shared" si="313"/>
        <v>0</v>
      </c>
      <c r="ECH23" s="1954">
        <f t="shared" si="313"/>
        <v>0</v>
      </c>
      <c r="ECI23" s="1954">
        <f t="shared" ref="ECI23:EET23" si="314">IF(AND(ECI$26="End of period",ECI$25="Revenue"),ECI10,0)</f>
        <v>0</v>
      </c>
      <c r="ECJ23" s="1954">
        <f t="shared" si="314"/>
        <v>0</v>
      </c>
      <c r="ECK23" s="1954">
        <f t="shared" si="314"/>
        <v>0</v>
      </c>
      <c r="ECL23" s="1954">
        <f t="shared" si="314"/>
        <v>0</v>
      </c>
      <c r="ECM23" s="1954">
        <f t="shared" si="314"/>
        <v>0</v>
      </c>
      <c r="ECN23" s="1954">
        <f t="shared" si="314"/>
        <v>0</v>
      </c>
      <c r="ECO23" s="1954">
        <f t="shared" si="314"/>
        <v>0</v>
      </c>
      <c r="ECP23" s="1954">
        <f t="shared" si="314"/>
        <v>0</v>
      </c>
      <c r="ECQ23" s="1954">
        <f t="shared" si="314"/>
        <v>0</v>
      </c>
      <c r="ECR23" s="1954">
        <f t="shared" si="314"/>
        <v>0</v>
      </c>
      <c r="ECS23" s="1954">
        <f t="shared" si="314"/>
        <v>0</v>
      </c>
      <c r="ECT23" s="1954">
        <f t="shared" si="314"/>
        <v>0</v>
      </c>
      <c r="ECU23" s="1954">
        <f t="shared" si="314"/>
        <v>0</v>
      </c>
      <c r="ECV23" s="1954">
        <f t="shared" si="314"/>
        <v>0</v>
      </c>
      <c r="ECW23" s="1954">
        <f t="shared" si="314"/>
        <v>0</v>
      </c>
      <c r="ECX23" s="1954">
        <f t="shared" si="314"/>
        <v>0</v>
      </c>
      <c r="ECY23" s="1954">
        <f t="shared" si="314"/>
        <v>0</v>
      </c>
      <c r="ECZ23" s="1954">
        <f t="shared" si="314"/>
        <v>0</v>
      </c>
      <c r="EDA23" s="1954">
        <f t="shared" si="314"/>
        <v>0</v>
      </c>
      <c r="EDB23" s="1954">
        <f t="shared" si="314"/>
        <v>0</v>
      </c>
      <c r="EDC23" s="1954">
        <f t="shared" si="314"/>
        <v>0</v>
      </c>
      <c r="EDD23" s="1954">
        <f t="shared" si="314"/>
        <v>0</v>
      </c>
      <c r="EDE23" s="1954">
        <f t="shared" si="314"/>
        <v>0</v>
      </c>
      <c r="EDF23" s="1954">
        <f t="shared" si="314"/>
        <v>0</v>
      </c>
      <c r="EDG23" s="1954">
        <f t="shared" si="314"/>
        <v>0</v>
      </c>
      <c r="EDH23" s="1954">
        <f t="shared" si="314"/>
        <v>0</v>
      </c>
      <c r="EDI23" s="1954">
        <f t="shared" si="314"/>
        <v>0</v>
      </c>
      <c r="EDJ23" s="1954">
        <f t="shared" si="314"/>
        <v>0</v>
      </c>
      <c r="EDK23" s="1954">
        <f t="shared" si="314"/>
        <v>0</v>
      </c>
      <c r="EDL23" s="1954">
        <f t="shared" si="314"/>
        <v>0</v>
      </c>
      <c r="EDM23" s="1954">
        <f t="shared" si="314"/>
        <v>0</v>
      </c>
      <c r="EDN23" s="1954">
        <f t="shared" si="314"/>
        <v>0</v>
      </c>
      <c r="EDO23" s="1954">
        <f t="shared" si="314"/>
        <v>0</v>
      </c>
      <c r="EDP23" s="1954">
        <f t="shared" si="314"/>
        <v>0</v>
      </c>
      <c r="EDQ23" s="1954">
        <f t="shared" si="314"/>
        <v>0</v>
      </c>
      <c r="EDR23" s="1954">
        <f t="shared" si="314"/>
        <v>0</v>
      </c>
      <c r="EDS23" s="1954">
        <f t="shared" si="314"/>
        <v>0</v>
      </c>
      <c r="EDT23" s="1954">
        <f t="shared" si="314"/>
        <v>0</v>
      </c>
      <c r="EDU23" s="1954">
        <f t="shared" si="314"/>
        <v>0</v>
      </c>
      <c r="EDV23" s="1954">
        <f t="shared" si="314"/>
        <v>0</v>
      </c>
      <c r="EDW23" s="1954">
        <f t="shared" si="314"/>
        <v>0</v>
      </c>
      <c r="EDX23" s="1954">
        <f t="shared" si="314"/>
        <v>0</v>
      </c>
      <c r="EDY23" s="1954">
        <f t="shared" si="314"/>
        <v>0</v>
      </c>
      <c r="EDZ23" s="1954">
        <f t="shared" si="314"/>
        <v>0</v>
      </c>
      <c r="EEA23" s="1954">
        <f t="shared" si="314"/>
        <v>0</v>
      </c>
      <c r="EEB23" s="1954">
        <f t="shared" si="314"/>
        <v>0</v>
      </c>
      <c r="EEC23" s="1954">
        <f t="shared" si="314"/>
        <v>0</v>
      </c>
      <c r="EED23" s="1954">
        <f t="shared" si="314"/>
        <v>0</v>
      </c>
      <c r="EEE23" s="1954">
        <f t="shared" si="314"/>
        <v>0</v>
      </c>
      <c r="EEF23" s="1954">
        <f t="shared" si="314"/>
        <v>0</v>
      </c>
      <c r="EEG23" s="1954">
        <f t="shared" si="314"/>
        <v>0</v>
      </c>
      <c r="EEH23" s="1954">
        <f t="shared" si="314"/>
        <v>0</v>
      </c>
      <c r="EEI23" s="1954">
        <f t="shared" si="314"/>
        <v>0</v>
      </c>
      <c r="EEJ23" s="1954">
        <f t="shared" si="314"/>
        <v>0</v>
      </c>
      <c r="EEK23" s="1954">
        <f t="shared" si="314"/>
        <v>0</v>
      </c>
      <c r="EEL23" s="1954">
        <f t="shared" si="314"/>
        <v>0</v>
      </c>
      <c r="EEM23" s="1954">
        <f t="shared" si="314"/>
        <v>0</v>
      </c>
      <c r="EEN23" s="1954">
        <f t="shared" si="314"/>
        <v>0</v>
      </c>
      <c r="EEO23" s="1954">
        <f t="shared" si="314"/>
        <v>0</v>
      </c>
      <c r="EEP23" s="1954">
        <f t="shared" si="314"/>
        <v>0</v>
      </c>
      <c r="EEQ23" s="1954">
        <f t="shared" si="314"/>
        <v>0</v>
      </c>
      <c r="EER23" s="1954">
        <f t="shared" si="314"/>
        <v>0</v>
      </c>
      <c r="EES23" s="1954">
        <f t="shared" si="314"/>
        <v>0</v>
      </c>
      <c r="EET23" s="1954">
        <f t="shared" si="314"/>
        <v>0</v>
      </c>
      <c r="EEU23" s="1954">
        <f t="shared" ref="EEU23:EHF23" si="315">IF(AND(EEU$26="End of period",EEU$25="Revenue"),EEU10,0)</f>
        <v>0</v>
      </c>
      <c r="EEV23" s="1954">
        <f t="shared" si="315"/>
        <v>0</v>
      </c>
      <c r="EEW23" s="1954">
        <f t="shared" si="315"/>
        <v>0</v>
      </c>
      <c r="EEX23" s="1954">
        <f t="shared" si="315"/>
        <v>0</v>
      </c>
      <c r="EEY23" s="1954">
        <f t="shared" si="315"/>
        <v>0</v>
      </c>
      <c r="EEZ23" s="1954">
        <f t="shared" si="315"/>
        <v>0</v>
      </c>
      <c r="EFA23" s="1954">
        <f t="shared" si="315"/>
        <v>0</v>
      </c>
      <c r="EFB23" s="1954">
        <f t="shared" si="315"/>
        <v>0</v>
      </c>
      <c r="EFC23" s="1954">
        <f t="shared" si="315"/>
        <v>0</v>
      </c>
      <c r="EFD23" s="1954">
        <f t="shared" si="315"/>
        <v>0</v>
      </c>
      <c r="EFE23" s="1954">
        <f t="shared" si="315"/>
        <v>0</v>
      </c>
      <c r="EFF23" s="1954">
        <f t="shared" si="315"/>
        <v>0</v>
      </c>
      <c r="EFG23" s="1954">
        <f t="shared" si="315"/>
        <v>0</v>
      </c>
      <c r="EFH23" s="1954">
        <f t="shared" si="315"/>
        <v>0</v>
      </c>
      <c r="EFI23" s="1954">
        <f t="shared" si="315"/>
        <v>0</v>
      </c>
      <c r="EFJ23" s="1954">
        <f t="shared" si="315"/>
        <v>0</v>
      </c>
      <c r="EFK23" s="1954">
        <f t="shared" si="315"/>
        <v>0</v>
      </c>
      <c r="EFL23" s="1954">
        <f t="shared" si="315"/>
        <v>0</v>
      </c>
      <c r="EFM23" s="1954">
        <f t="shared" si="315"/>
        <v>0</v>
      </c>
      <c r="EFN23" s="1954">
        <f t="shared" si="315"/>
        <v>0</v>
      </c>
      <c r="EFO23" s="1954">
        <f t="shared" si="315"/>
        <v>0</v>
      </c>
      <c r="EFP23" s="1954">
        <f t="shared" si="315"/>
        <v>0</v>
      </c>
      <c r="EFQ23" s="1954">
        <f t="shared" si="315"/>
        <v>0</v>
      </c>
      <c r="EFR23" s="1954">
        <f t="shared" si="315"/>
        <v>0</v>
      </c>
      <c r="EFS23" s="1954">
        <f t="shared" si="315"/>
        <v>0</v>
      </c>
      <c r="EFT23" s="1954">
        <f t="shared" si="315"/>
        <v>0</v>
      </c>
      <c r="EFU23" s="1954">
        <f t="shared" si="315"/>
        <v>0</v>
      </c>
      <c r="EFV23" s="1954">
        <f t="shared" si="315"/>
        <v>0</v>
      </c>
      <c r="EFW23" s="1954">
        <f t="shared" si="315"/>
        <v>0</v>
      </c>
      <c r="EFX23" s="1954">
        <f t="shared" si="315"/>
        <v>0</v>
      </c>
      <c r="EFY23" s="1954">
        <f t="shared" si="315"/>
        <v>0</v>
      </c>
      <c r="EFZ23" s="1954">
        <f t="shared" si="315"/>
        <v>0</v>
      </c>
      <c r="EGA23" s="1954">
        <f t="shared" si="315"/>
        <v>0</v>
      </c>
      <c r="EGB23" s="1954">
        <f t="shared" si="315"/>
        <v>0</v>
      </c>
      <c r="EGC23" s="1954">
        <f t="shared" si="315"/>
        <v>0</v>
      </c>
      <c r="EGD23" s="1954">
        <f t="shared" si="315"/>
        <v>0</v>
      </c>
      <c r="EGE23" s="1954">
        <f t="shared" si="315"/>
        <v>0</v>
      </c>
      <c r="EGF23" s="1954">
        <f t="shared" si="315"/>
        <v>0</v>
      </c>
      <c r="EGG23" s="1954">
        <f t="shared" si="315"/>
        <v>0</v>
      </c>
      <c r="EGH23" s="1954">
        <f t="shared" si="315"/>
        <v>0</v>
      </c>
      <c r="EGI23" s="1954">
        <f t="shared" si="315"/>
        <v>0</v>
      </c>
      <c r="EGJ23" s="1954">
        <f t="shared" si="315"/>
        <v>0</v>
      </c>
      <c r="EGK23" s="1954">
        <f t="shared" si="315"/>
        <v>0</v>
      </c>
      <c r="EGL23" s="1954">
        <f t="shared" si="315"/>
        <v>0</v>
      </c>
      <c r="EGM23" s="1954">
        <f t="shared" si="315"/>
        <v>0</v>
      </c>
      <c r="EGN23" s="1954">
        <f t="shared" si="315"/>
        <v>0</v>
      </c>
      <c r="EGO23" s="1954">
        <f t="shared" si="315"/>
        <v>0</v>
      </c>
      <c r="EGP23" s="1954">
        <f t="shared" si="315"/>
        <v>0</v>
      </c>
      <c r="EGQ23" s="1954">
        <f t="shared" si="315"/>
        <v>0</v>
      </c>
      <c r="EGR23" s="1954">
        <f t="shared" si="315"/>
        <v>0</v>
      </c>
      <c r="EGS23" s="1954">
        <f t="shared" si="315"/>
        <v>0</v>
      </c>
      <c r="EGT23" s="1954">
        <f t="shared" si="315"/>
        <v>0</v>
      </c>
      <c r="EGU23" s="1954">
        <f t="shared" si="315"/>
        <v>0</v>
      </c>
      <c r="EGV23" s="1954">
        <f t="shared" si="315"/>
        <v>0</v>
      </c>
      <c r="EGW23" s="1954">
        <f t="shared" si="315"/>
        <v>0</v>
      </c>
      <c r="EGX23" s="1954">
        <f t="shared" si="315"/>
        <v>0</v>
      </c>
      <c r="EGY23" s="1954">
        <f t="shared" si="315"/>
        <v>0</v>
      </c>
      <c r="EGZ23" s="1954">
        <f t="shared" si="315"/>
        <v>0</v>
      </c>
      <c r="EHA23" s="1954">
        <f t="shared" si="315"/>
        <v>0</v>
      </c>
      <c r="EHB23" s="1954">
        <f t="shared" si="315"/>
        <v>0</v>
      </c>
      <c r="EHC23" s="1954">
        <f t="shared" si="315"/>
        <v>0</v>
      </c>
      <c r="EHD23" s="1954">
        <f t="shared" si="315"/>
        <v>0</v>
      </c>
      <c r="EHE23" s="1954">
        <f t="shared" si="315"/>
        <v>0</v>
      </c>
      <c r="EHF23" s="1954">
        <f t="shared" si="315"/>
        <v>0</v>
      </c>
      <c r="EHG23" s="1954">
        <f t="shared" ref="EHG23:EJR23" si="316">IF(AND(EHG$26="End of period",EHG$25="Revenue"),EHG10,0)</f>
        <v>0</v>
      </c>
      <c r="EHH23" s="1954">
        <f t="shared" si="316"/>
        <v>0</v>
      </c>
      <c r="EHI23" s="1954">
        <f t="shared" si="316"/>
        <v>0</v>
      </c>
      <c r="EHJ23" s="1954">
        <f t="shared" si="316"/>
        <v>0</v>
      </c>
      <c r="EHK23" s="1954">
        <f t="shared" si="316"/>
        <v>0</v>
      </c>
      <c r="EHL23" s="1954">
        <f t="shared" si="316"/>
        <v>0</v>
      </c>
      <c r="EHM23" s="1954">
        <f t="shared" si="316"/>
        <v>0</v>
      </c>
      <c r="EHN23" s="1954">
        <f t="shared" si="316"/>
        <v>0</v>
      </c>
      <c r="EHO23" s="1954">
        <f t="shared" si="316"/>
        <v>0</v>
      </c>
      <c r="EHP23" s="1954">
        <f t="shared" si="316"/>
        <v>0</v>
      </c>
      <c r="EHQ23" s="1954">
        <f t="shared" si="316"/>
        <v>0</v>
      </c>
      <c r="EHR23" s="1954">
        <f t="shared" si="316"/>
        <v>0</v>
      </c>
      <c r="EHS23" s="1954">
        <f t="shared" si="316"/>
        <v>0</v>
      </c>
      <c r="EHT23" s="1954">
        <f t="shared" si="316"/>
        <v>0</v>
      </c>
      <c r="EHU23" s="1954">
        <f t="shared" si="316"/>
        <v>0</v>
      </c>
      <c r="EHV23" s="1954">
        <f t="shared" si="316"/>
        <v>0</v>
      </c>
      <c r="EHW23" s="1954">
        <f t="shared" si="316"/>
        <v>0</v>
      </c>
      <c r="EHX23" s="1954">
        <f t="shared" si="316"/>
        <v>0</v>
      </c>
      <c r="EHY23" s="1954">
        <f t="shared" si="316"/>
        <v>0</v>
      </c>
      <c r="EHZ23" s="1954">
        <f t="shared" si="316"/>
        <v>0</v>
      </c>
      <c r="EIA23" s="1954">
        <f t="shared" si="316"/>
        <v>0</v>
      </c>
      <c r="EIB23" s="1954">
        <f t="shared" si="316"/>
        <v>0</v>
      </c>
      <c r="EIC23" s="1954">
        <f t="shared" si="316"/>
        <v>0</v>
      </c>
      <c r="EID23" s="1954">
        <f t="shared" si="316"/>
        <v>0</v>
      </c>
      <c r="EIE23" s="1954">
        <f t="shared" si="316"/>
        <v>0</v>
      </c>
      <c r="EIF23" s="1954">
        <f t="shared" si="316"/>
        <v>0</v>
      </c>
      <c r="EIG23" s="1954">
        <f t="shared" si="316"/>
        <v>0</v>
      </c>
      <c r="EIH23" s="1954">
        <f t="shared" si="316"/>
        <v>0</v>
      </c>
      <c r="EII23" s="1954">
        <f t="shared" si="316"/>
        <v>0</v>
      </c>
      <c r="EIJ23" s="1954">
        <f t="shared" si="316"/>
        <v>0</v>
      </c>
      <c r="EIK23" s="1954">
        <f t="shared" si="316"/>
        <v>0</v>
      </c>
      <c r="EIL23" s="1954">
        <f t="shared" si="316"/>
        <v>0</v>
      </c>
      <c r="EIM23" s="1954">
        <f t="shared" si="316"/>
        <v>0</v>
      </c>
      <c r="EIN23" s="1954">
        <f t="shared" si="316"/>
        <v>0</v>
      </c>
      <c r="EIO23" s="1954">
        <f t="shared" si="316"/>
        <v>0</v>
      </c>
      <c r="EIP23" s="1954">
        <f t="shared" si="316"/>
        <v>0</v>
      </c>
      <c r="EIQ23" s="1954">
        <f t="shared" si="316"/>
        <v>0</v>
      </c>
      <c r="EIR23" s="1954">
        <f t="shared" si="316"/>
        <v>0</v>
      </c>
      <c r="EIS23" s="1954">
        <f t="shared" si="316"/>
        <v>0</v>
      </c>
      <c r="EIT23" s="1954">
        <f t="shared" si="316"/>
        <v>0</v>
      </c>
      <c r="EIU23" s="1954">
        <f t="shared" si="316"/>
        <v>0</v>
      </c>
      <c r="EIV23" s="1954">
        <f t="shared" si="316"/>
        <v>0</v>
      </c>
      <c r="EIW23" s="1954">
        <f t="shared" si="316"/>
        <v>0</v>
      </c>
      <c r="EIX23" s="1954">
        <f t="shared" si="316"/>
        <v>0</v>
      </c>
      <c r="EIY23" s="1954">
        <f t="shared" si="316"/>
        <v>0</v>
      </c>
      <c r="EIZ23" s="1954">
        <f t="shared" si="316"/>
        <v>0</v>
      </c>
      <c r="EJA23" s="1954">
        <f t="shared" si="316"/>
        <v>0</v>
      </c>
      <c r="EJB23" s="1954">
        <f t="shared" si="316"/>
        <v>0</v>
      </c>
      <c r="EJC23" s="1954">
        <f t="shared" si="316"/>
        <v>0</v>
      </c>
      <c r="EJD23" s="1954">
        <f t="shared" si="316"/>
        <v>0</v>
      </c>
      <c r="EJE23" s="1954">
        <f t="shared" si="316"/>
        <v>0</v>
      </c>
      <c r="EJF23" s="1954">
        <f t="shared" si="316"/>
        <v>0</v>
      </c>
      <c r="EJG23" s="1954">
        <f t="shared" si="316"/>
        <v>0</v>
      </c>
      <c r="EJH23" s="1954">
        <f t="shared" si="316"/>
        <v>0</v>
      </c>
      <c r="EJI23" s="1954">
        <f t="shared" si="316"/>
        <v>0</v>
      </c>
      <c r="EJJ23" s="1954">
        <f t="shared" si="316"/>
        <v>0</v>
      </c>
      <c r="EJK23" s="1954">
        <f t="shared" si="316"/>
        <v>0</v>
      </c>
      <c r="EJL23" s="1954">
        <f t="shared" si="316"/>
        <v>0</v>
      </c>
      <c r="EJM23" s="1954">
        <f t="shared" si="316"/>
        <v>0</v>
      </c>
      <c r="EJN23" s="1954">
        <f t="shared" si="316"/>
        <v>0</v>
      </c>
      <c r="EJO23" s="1954">
        <f t="shared" si="316"/>
        <v>0</v>
      </c>
      <c r="EJP23" s="1954">
        <f t="shared" si="316"/>
        <v>0</v>
      </c>
      <c r="EJQ23" s="1954">
        <f t="shared" si="316"/>
        <v>0</v>
      </c>
      <c r="EJR23" s="1954">
        <f t="shared" si="316"/>
        <v>0</v>
      </c>
      <c r="EJS23" s="1954">
        <f t="shared" ref="EJS23:EMD23" si="317">IF(AND(EJS$26="End of period",EJS$25="Revenue"),EJS10,0)</f>
        <v>0</v>
      </c>
      <c r="EJT23" s="1954">
        <f t="shared" si="317"/>
        <v>0</v>
      </c>
      <c r="EJU23" s="1954">
        <f t="shared" si="317"/>
        <v>0</v>
      </c>
      <c r="EJV23" s="1954">
        <f t="shared" si="317"/>
        <v>0</v>
      </c>
      <c r="EJW23" s="1954">
        <f t="shared" si="317"/>
        <v>0</v>
      </c>
      <c r="EJX23" s="1954">
        <f t="shared" si="317"/>
        <v>0</v>
      </c>
      <c r="EJY23" s="1954">
        <f t="shared" si="317"/>
        <v>0</v>
      </c>
      <c r="EJZ23" s="1954">
        <f t="shared" si="317"/>
        <v>0</v>
      </c>
      <c r="EKA23" s="1954">
        <f t="shared" si="317"/>
        <v>0</v>
      </c>
      <c r="EKB23" s="1954">
        <f t="shared" si="317"/>
        <v>0</v>
      </c>
      <c r="EKC23" s="1954">
        <f t="shared" si="317"/>
        <v>0</v>
      </c>
      <c r="EKD23" s="1954">
        <f t="shared" si="317"/>
        <v>0</v>
      </c>
      <c r="EKE23" s="1954">
        <f t="shared" si="317"/>
        <v>0</v>
      </c>
      <c r="EKF23" s="1954">
        <f t="shared" si="317"/>
        <v>0</v>
      </c>
      <c r="EKG23" s="1954">
        <f t="shared" si="317"/>
        <v>0</v>
      </c>
      <c r="EKH23" s="1954">
        <f t="shared" si="317"/>
        <v>0</v>
      </c>
      <c r="EKI23" s="1954">
        <f t="shared" si="317"/>
        <v>0</v>
      </c>
      <c r="EKJ23" s="1954">
        <f t="shared" si="317"/>
        <v>0</v>
      </c>
      <c r="EKK23" s="1954">
        <f t="shared" si="317"/>
        <v>0</v>
      </c>
      <c r="EKL23" s="1954">
        <f t="shared" si="317"/>
        <v>0</v>
      </c>
      <c r="EKM23" s="1954">
        <f t="shared" si="317"/>
        <v>0</v>
      </c>
      <c r="EKN23" s="1954">
        <f t="shared" si="317"/>
        <v>0</v>
      </c>
      <c r="EKO23" s="1954">
        <f t="shared" si="317"/>
        <v>0</v>
      </c>
      <c r="EKP23" s="1954">
        <f t="shared" si="317"/>
        <v>0</v>
      </c>
      <c r="EKQ23" s="1954">
        <f t="shared" si="317"/>
        <v>0</v>
      </c>
      <c r="EKR23" s="1954">
        <f t="shared" si="317"/>
        <v>0</v>
      </c>
      <c r="EKS23" s="1954">
        <f t="shared" si="317"/>
        <v>0</v>
      </c>
      <c r="EKT23" s="1954">
        <f t="shared" si="317"/>
        <v>0</v>
      </c>
      <c r="EKU23" s="1954">
        <f t="shared" si="317"/>
        <v>0</v>
      </c>
      <c r="EKV23" s="1954">
        <f t="shared" si="317"/>
        <v>0</v>
      </c>
      <c r="EKW23" s="1954">
        <f t="shared" si="317"/>
        <v>0</v>
      </c>
      <c r="EKX23" s="1954">
        <f t="shared" si="317"/>
        <v>0</v>
      </c>
      <c r="EKY23" s="1954">
        <f t="shared" si="317"/>
        <v>0</v>
      </c>
      <c r="EKZ23" s="1954">
        <f t="shared" si="317"/>
        <v>0</v>
      </c>
      <c r="ELA23" s="1954">
        <f t="shared" si="317"/>
        <v>0</v>
      </c>
      <c r="ELB23" s="1954">
        <f t="shared" si="317"/>
        <v>0</v>
      </c>
      <c r="ELC23" s="1954">
        <f t="shared" si="317"/>
        <v>0</v>
      </c>
      <c r="ELD23" s="1954">
        <f t="shared" si="317"/>
        <v>0</v>
      </c>
      <c r="ELE23" s="1954">
        <f t="shared" si="317"/>
        <v>0</v>
      </c>
      <c r="ELF23" s="1954">
        <f t="shared" si="317"/>
        <v>0</v>
      </c>
      <c r="ELG23" s="1954">
        <f t="shared" si="317"/>
        <v>0</v>
      </c>
      <c r="ELH23" s="1954">
        <f t="shared" si="317"/>
        <v>0</v>
      </c>
      <c r="ELI23" s="1954">
        <f t="shared" si="317"/>
        <v>0</v>
      </c>
      <c r="ELJ23" s="1954">
        <f t="shared" si="317"/>
        <v>0</v>
      </c>
      <c r="ELK23" s="1954">
        <f t="shared" si="317"/>
        <v>0</v>
      </c>
      <c r="ELL23" s="1954">
        <f t="shared" si="317"/>
        <v>0</v>
      </c>
      <c r="ELM23" s="1954">
        <f t="shared" si="317"/>
        <v>0</v>
      </c>
      <c r="ELN23" s="1954">
        <f t="shared" si="317"/>
        <v>0</v>
      </c>
      <c r="ELO23" s="1954">
        <f t="shared" si="317"/>
        <v>0</v>
      </c>
      <c r="ELP23" s="1954">
        <f t="shared" si="317"/>
        <v>0</v>
      </c>
      <c r="ELQ23" s="1954">
        <f t="shared" si="317"/>
        <v>0</v>
      </c>
      <c r="ELR23" s="1954">
        <f t="shared" si="317"/>
        <v>0</v>
      </c>
      <c r="ELS23" s="1954">
        <f t="shared" si="317"/>
        <v>0</v>
      </c>
      <c r="ELT23" s="1954">
        <f t="shared" si="317"/>
        <v>0</v>
      </c>
      <c r="ELU23" s="1954">
        <f t="shared" si="317"/>
        <v>0</v>
      </c>
      <c r="ELV23" s="1954">
        <f t="shared" si="317"/>
        <v>0</v>
      </c>
      <c r="ELW23" s="1954">
        <f t="shared" si="317"/>
        <v>0</v>
      </c>
      <c r="ELX23" s="1954">
        <f t="shared" si="317"/>
        <v>0</v>
      </c>
      <c r="ELY23" s="1954">
        <f t="shared" si="317"/>
        <v>0</v>
      </c>
      <c r="ELZ23" s="1954">
        <f t="shared" si="317"/>
        <v>0</v>
      </c>
      <c r="EMA23" s="1954">
        <f t="shared" si="317"/>
        <v>0</v>
      </c>
      <c r="EMB23" s="1954">
        <f t="shared" si="317"/>
        <v>0</v>
      </c>
      <c r="EMC23" s="1954">
        <f t="shared" si="317"/>
        <v>0</v>
      </c>
      <c r="EMD23" s="1954">
        <f t="shared" si="317"/>
        <v>0</v>
      </c>
      <c r="EME23" s="1954">
        <f t="shared" ref="EME23:EOP23" si="318">IF(AND(EME$26="End of period",EME$25="Revenue"),EME10,0)</f>
        <v>0</v>
      </c>
      <c r="EMF23" s="1954">
        <f t="shared" si="318"/>
        <v>0</v>
      </c>
      <c r="EMG23" s="1954">
        <f t="shared" si="318"/>
        <v>0</v>
      </c>
      <c r="EMH23" s="1954">
        <f t="shared" si="318"/>
        <v>0</v>
      </c>
      <c r="EMI23" s="1954">
        <f t="shared" si="318"/>
        <v>0</v>
      </c>
      <c r="EMJ23" s="1954">
        <f t="shared" si="318"/>
        <v>0</v>
      </c>
      <c r="EMK23" s="1954">
        <f t="shared" si="318"/>
        <v>0</v>
      </c>
      <c r="EML23" s="1954">
        <f t="shared" si="318"/>
        <v>0</v>
      </c>
      <c r="EMM23" s="1954">
        <f t="shared" si="318"/>
        <v>0</v>
      </c>
      <c r="EMN23" s="1954">
        <f t="shared" si="318"/>
        <v>0</v>
      </c>
      <c r="EMO23" s="1954">
        <f t="shared" si="318"/>
        <v>0</v>
      </c>
      <c r="EMP23" s="1954">
        <f t="shared" si="318"/>
        <v>0</v>
      </c>
      <c r="EMQ23" s="1954">
        <f t="shared" si="318"/>
        <v>0</v>
      </c>
      <c r="EMR23" s="1954">
        <f t="shared" si="318"/>
        <v>0</v>
      </c>
      <c r="EMS23" s="1954">
        <f t="shared" si="318"/>
        <v>0</v>
      </c>
      <c r="EMT23" s="1954">
        <f t="shared" si="318"/>
        <v>0</v>
      </c>
      <c r="EMU23" s="1954">
        <f t="shared" si="318"/>
        <v>0</v>
      </c>
      <c r="EMV23" s="1954">
        <f t="shared" si="318"/>
        <v>0</v>
      </c>
      <c r="EMW23" s="1954">
        <f t="shared" si="318"/>
        <v>0</v>
      </c>
      <c r="EMX23" s="1954">
        <f t="shared" si="318"/>
        <v>0</v>
      </c>
      <c r="EMY23" s="1954">
        <f t="shared" si="318"/>
        <v>0</v>
      </c>
      <c r="EMZ23" s="1954">
        <f t="shared" si="318"/>
        <v>0</v>
      </c>
      <c r="ENA23" s="1954">
        <f t="shared" si="318"/>
        <v>0</v>
      </c>
      <c r="ENB23" s="1954">
        <f t="shared" si="318"/>
        <v>0</v>
      </c>
      <c r="ENC23" s="1954">
        <f t="shared" si="318"/>
        <v>0</v>
      </c>
      <c r="END23" s="1954">
        <f t="shared" si="318"/>
        <v>0</v>
      </c>
      <c r="ENE23" s="1954">
        <f t="shared" si="318"/>
        <v>0</v>
      </c>
      <c r="ENF23" s="1954">
        <f t="shared" si="318"/>
        <v>0</v>
      </c>
      <c r="ENG23" s="1954">
        <f t="shared" si="318"/>
        <v>0</v>
      </c>
      <c r="ENH23" s="1954">
        <f t="shared" si="318"/>
        <v>0</v>
      </c>
      <c r="ENI23" s="1954">
        <f t="shared" si="318"/>
        <v>0</v>
      </c>
      <c r="ENJ23" s="1954">
        <f t="shared" si="318"/>
        <v>0</v>
      </c>
      <c r="ENK23" s="1954">
        <f t="shared" si="318"/>
        <v>0</v>
      </c>
      <c r="ENL23" s="1954">
        <f t="shared" si="318"/>
        <v>0</v>
      </c>
      <c r="ENM23" s="1954">
        <f t="shared" si="318"/>
        <v>0</v>
      </c>
      <c r="ENN23" s="1954">
        <f t="shared" si="318"/>
        <v>0</v>
      </c>
      <c r="ENO23" s="1954">
        <f t="shared" si="318"/>
        <v>0</v>
      </c>
      <c r="ENP23" s="1954">
        <f t="shared" si="318"/>
        <v>0</v>
      </c>
      <c r="ENQ23" s="1954">
        <f t="shared" si="318"/>
        <v>0</v>
      </c>
      <c r="ENR23" s="1954">
        <f t="shared" si="318"/>
        <v>0</v>
      </c>
      <c r="ENS23" s="1954">
        <f t="shared" si="318"/>
        <v>0</v>
      </c>
      <c r="ENT23" s="1954">
        <f t="shared" si="318"/>
        <v>0</v>
      </c>
      <c r="ENU23" s="1954">
        <f t="shared" si="318"/>
        <v>0</v>
      </c>
      <c r="ENV23" s="1954">
        <f t="shared" si="318"/>
        <v>0</v>
      </c>
      <c r="ENW23" s="1954">
        <f t="shared" si="318"/>
        <v>0</v>
      </c>
      <c r="ENX23" s="1954">
        <f t="shared" si="318"/>
        <v>0</v>
      </c>
      <c r="ENY23" s="1954">
        <f t="shared" si="318"/>
        <v>0</v>
      </c>
      <c r="ENZ23" s="1954">
        <f t="shared" si="318"/>
        <v>0</v>
      </c>
      <c r="EOA23" s="1954">
        <f t="shared" si="318"/>
        <v>0</v>
      </c>
      <c r="EOB23" s="1954">
        <f t="shared" si="318"/>
        <v>0</v>
      </c>
      <c r="EOC23" s="1954">
        <f t="shared" si="318"/>
        <v>0</v>
      </c>
      <c r="EOD23" s="1954">
        <f t="shared" si="318"/>
        <v>0</v>
      </c>
      <c r="EOE23" s="1954">
        <f t="shared" si="318"/>
        <v>0</v>
      </c>
      <c r="EOF23" s="1954">
        <f t="shared" si="318"/>
        <v>0</v>
      </c>
      <c r="EOG23" s="1954">
        <f t="shared" si="318"/>
        <v>0</v>
      </c>
      <c r="EOH23" s="1954">
        <f t="shared" si="318"/>
        <v>0</v>
      </c>
      <c r="EOI23" s="1954">
        <f t="shared" si="318"/>
        <v>0</v>
      </c>
      <c r="EOJ23" s="1954">
        <f t="shared" si="318"/>
        <v>0</v>
      </c>
      <c r="EOK23" s="1954">
        <f t="shared" si="318"/>
        <v>0</v>
      </c>
      <c r="EOL23" s="1954">
        <f t="shared" si="318"/>
        <v>0</v>
      </c>
      <c r="EOM23" s="1954">
        <f t="shared" si="318"/>
        <v>0</v>
      </c>
      <c r="EON23" s="1954">
        <f t="shared" si="318"/>
        <v>0</v>
      </c>
      <c r="EOO23" s="1954">
        <f t="shared" si="318"/>
        <v>0</v>
      </c>
      <c r="EOP23" s="1954">
        <f t="shared" si="318"/>
        <v>0</v>
      </c>
      <c r="EOQ23" s="1954">
        <f t="shared" ref="EOQ23:ERB23" si="319">IF(AND(EOQ$26="End of period",EOQ$25="Revenue"),EOQ10,0)</f>
        <v>0</v>
      </c>
      <c r="EOR23" s="1954">
        <f t="shared" si="319"/>
        <v>0</v>
      </c>
      <c r="EOS23" s="1954">
        <f t="shared" si="319"/>
        <v>0</v>
      </c>
      <c r="EOT23" s="1954">
        <f t="shared" si="319"/>
        <v>0</v>
      </c>
      <c r="EOU23" s="1954">
        <f t="shared" si="319"/>
        <v>0</v>
      </c>
      <c r="EOV23" s="1954">
        <f t="shared" si="319"/>
        <v>0</v>
      </c>
      <c r="EOW23" s="1954">
        <f t="shared" si="319"/>
        <v>0</v>
      </c>
      <c r="EOX23" s="1954">
        <f t="shared" si="319"/>
        <v>0</v>
      </c>
      <c r="EOY23" s="1954">
        <f t="shared" si="319"/>
        <v>0</v>
      </c>
      <c r="EOZ23" s="1954">
        <f t="shared" si="319"/>
        <v>0</v>
      </c>
      <c r="EPA23" s="1954">
        <f t="shared" si="319"/>
        <v>0</v>
      </c>
      <c r="EPB23" s="1954">
        <f t="shared" si="319"/>
        <v>0</v>
      </c>
      <c r="EPC23" s="1954">
        <f t="shared" si="319"/>
        <v>0</v>
      </c>
      <c r="EPD23" s="1954">
        <f t="shared" si="319"/>
        <v>0</v>
      </c>
      <c r="EPE23" s="1954">
        <f t="shared" si="319"/>
        <v>0</v>
      </c>
      <c r="EPF23" s="1954">
        <f t="shared" si="319"/>
        <v>0</v>
      </c>
      <c r="EPG23" s="1954">
        <f t="shared" si="319"/>
        <v>0</v>
      </c>
      <c r="EPH23" s="1954">
        <f t="shared" si="319"/>
        <v>0</v>
      </c>
      <c r="EPI23" s="1954">
        <f t="shared" si="319"/>
        <v>0</v>
      </c>
      <c r="EPJ23" s="1954">
        <f t="shared" si="319"/>
        <v>0</v>
      </c>
      <c r="EPK23" s="1954">
        <f t="shared" si="319"/>
        <v>0</v>
      </c>
      <c r="EPL23" s="1954">
        <f t="shared" si="319"/>
        <v>0</v>
      </c>
      <c r="EPM23" s="1954">
        <f t="shared" si="319"/>
        <v>0</v>
      </c>
      <c r="EPN23" s="1954">
        <f t="shared" si="319"/>
        <v>0</v>
      </c>
      <c r="EPO23" s="1954">
        <f t="shared" si="319"/>
        <v>0</v>
      </c>
      <c r="EPP23" s="1954">
        <f t="shared" si="319"/>
        <v>0</v>
      </c>
      <c r="EPQ23" s="1954">
        <f t="shared" si="319"/>
        <v>0</v>
      </c>
      <c r="EPR23" s="1954">
        <f t="shared" si="319"/>
        <v>0</v>
      </c>
      <c r="EPS23" s="1954">
        <f t="shared" si="319"/>
        <v>0</v>
      </c>
      <c r="EPT23" s="1954">
        <f t="shared" si="319"/>
        <v>0</v>
      </c>
      <c r="EPU23" s="1954">
        <f t="shared" si="319"/>
        <v>0</v>
      </c>
      <c r="EPV23" s="1954">
        <f t="shared" si="319"/>
        <v>0</v>
      </c>
      <c r="EPW23" s="1954">
        <f t="shared" si="319"/>
        <v>0</v>
      </c>
      <c r="EPX23" s="1954">
        <f t="shared" si="319"/>
        <v>0</v>
      </c>
      <c r="EPY23" s="1954">
        <f t="shared" si="319"/>
        <v>0</v>
      </c>
      <c r="EPZ23" s="1954">
        <f t="shared" si="319"/>
        <v>0</v>
      </c>
      <c r="EQA23" s="1954">
        <f t="shared" si="319"/>
        <v>0</v>
      </c>
      <c r="EQB23" s="1954">
        <f t="shared" si="319"/>
        <v>0</v>
      </c>
      <c r="EQC23" s="1954">
        <f t="shared" si="319"/>
        <v>0</v>
      </c>
      <c r="EQD23" s="1954">
        <f t="shared" si="319"/>
        <v>0</v>
      </c>
      <c r="EQE23" s="1954">
        <f t="shared" si="319"/>
        <v>0</v>
      </c>
      <c r="EQF23" s="1954">
        <f t="shared" si="319"/>
        <v>0</v>
      </c>
      <c r="EQG23" s="1954">
        <f t="shared" si="319"/>
        <v>0</v>
      </c>
      <c r="EQH23" s="1954">
        <f t="shared" si="319"/>
        <v>0</v>
      </c>
      <c r="EQI23" s="1954">
        <f t="shared" si="319"/>
        <v>0</v>
      </c>
      <c r="EQJ23" s="1954">
        <f t="shared" si="319"/>
        <v>0</v>
      </c>
      <c r="EQK23" s="1954">
        <f t="shared" si="319"/>
        <v>0</v>
      </c>
      <c r="EQL23" s="1954">
        <f t="shared" si="319"/>
        <v>0</v>
      </c>
      <c r="EQM23" s="1954">
        <f t="shared" si="319"/>
        <v>0</v>
      </c>
      <c r="EQN23" s="1954">
        <f t="shared" si="319"/>
        <v>0</v>
      </c>
      <c r="EQO23" s="1954">
        <f t="shared" si="319"/>
        <v>0</v>
      </c>
      <c r="EQP23" s="1954">
        <f t="shared" si="319"/>
        <v>0</v>
      </c>
      <c r="EQQ23" s="1954">
        <f t="shared" si="319"/>
        <v>0</v>
      </c>
      <c r="EQR23" s="1954">
        <f t="shared" si="319"/>
        <v>0</v>
      </c>
      <c r="EQS23" s="1954">
        <f t="shared" si="319"/>
        <v>0</v>
      </c>
      <c r="EQT23" s="1954">
        <f t="shared" si="319"/>
        <v>0</v>
      </c>
      <c r="EQU23" s="1954">
        <f t="shared" si="319"/>
        <v>0</v>
      </c>
      <c r="EQV23" s="1954">
        <f t="shared" si="319"/>
        <v>0</v>
      </c>
      <c r="EQW23" s="1954">
        <f t="shared" si="319"/>
        <v>0</v>
      </c>
      <c r="EQX23" s="1954">
        <f t="shared" si="319"/>
        <v>0</v>
      </c>
      <c r="EQY23" s="1954">
        <f t="shared" si="319"/>
        <v>0</v>
      </c>
      <c r="EQZ23" s="1954">
        <f t="shared" si="319"/>
        <v>0</v>
      </c>
      <c r="ERA23" s="1954">
        <f t="shared" si="319"/>
        <v>0</v>
      </c>
      <c r="ERB23" s="1954">
        <f t="shared" si="319"/>
        <v>0</v>
      </c>
      <c r="ERC23" s="1954">
        <f t="shared" ref="ERC23:ETN23" si="320">IF(AND(ERC$26="End of period",ERC$25="Revenue"),ERC10,0)</f>
        <v>0</v>
      </c>
      <c r="ERD23" s="1954">
        <f t="shared" si="320"/>
        <v>0</v>
      </c>
      <c r="ERE23" s="1954">
        <f t="shared" si="320"/>
        <v>0</v>
      </c>
      <c r="ERF23" s="1954">
        <f t="shared" si="320"/>
        <v>0</v>
      </c>
      <c r="ERG23" s="1954">
        <f t="shared" si="320"/>
        <v>0</v>
      </c>
      <c r="ERH23" s="1954">
        <f t="shared" si="320"/>
        <v>0</v>
      </c>
      <c r="ERI23" s="1954">
        <f t="shared" si="320"/>
        <v>0</v>
      </c>
      <c r="ERJ23" s="1954">
        <f t="shared" si="320"/>
        <v>0</v>
      </c>
      <c r="ERK23" s="1954">
        <f t="shared" si="320"/>
        <v>0</v>
      </c>
      <c r="ERL23" s="1954">
        <f t="shared" si="320"/>
        <v>0</v>
      </c>
      <c r="ERM23" s="1954">
        <f t="shared" si="320"/>
        <v>0</v>
      </c>
      <c r="ERN23" s="1954">
        <f t="shared" si="320"/>
        <v>0</v>
      </c>
      <c r="ERO23" s="1954">
        <f t="shared" si="320"/>
        <v>0</v>
      </c>
      <c r="ERP23" s="1954">
        <f t="shared" si="320"/>
        <v>0</v>
      </c>
      <c r="ERQ23" s="1954">
        <f t="shared" si="320"/>
        <v>0</v>
      </c>
      <c r="ERR23" s="1954">
        <f t="shared" si="320"/>
        <v>0</v>
      </c>
      <c r="ERS23" s="1954">
        <f t="shared" si="320"/>
        <v>0</v>
      </c>
      <c r="ERT23" s="1954">
        <f t="shared" si="320"/>
        <v>0</v>
      </c>
      <c r="ERU23" s="1954">
        <f t="shared" si="320"/>
        <v>0</v>
      </c>
      <c r="ERV23" s="1954">
        <f t="shared" si="320"/>
        <v>0</v>
      </c>
      <c r="ERW23" s="1954">
        <f t="shared" si="320"/>
        <v>0</v>
      </c>
      <c r="ERX23" s="1954">
        <f t="shared" si="320"/>
        <v>0</v>
      </c>
      <c r="ERY23" s="1954">
        <f t="shared" si="320"/>
        <v>0</v>
      </c>
      <c r="ERZ23" s="1954">
        <f t="shared" si="320"/>
        <v>0</v>
      </c>
      <c r="ESA23" s="1954">
        <f t="shared" si="320"/>
        <v>0</v>
      </c>
      <c r="ESB23" s="1954">
        <f t="shared" si="320"/>
        <v>0</v>
      </c>
      <c r="ESC23" s="1954">
        <f t="shared" si="320"/>
        <v>0</v>
      </c>
      <c r="ESD23" s="1954">
        <f t="shared" si="320"/>
        <v>0</v>
      </c>
      <c r="ESE23" s="1954">
        <f t="shared" si="320"/>
        <v>0</v>
      </c>
      <c r="ESF23" s="1954">
        <f t="shared" si="320"/>
        <v>0</v>
      </c>
      <c r="ESG23" s="1954">
        <f t="shared" si="320"/>
        <v>0</v>
      </c>
      <c r="ESH23" s="1954">
        <f t="shared" si="320"/>
        <v>0</v>
      </c>
      <c r="ESI23" s="1954">
        <f t="shared" si="320"/>
        <v>0</v>
      </c>
      <c r="ESJ23" s="1954">
        <f t="shared" si="320"/>
        <v>0</v>
      </c>
      <c r="ESK23" s="1954">
        <f t="shared" si="320"/>
        <v>0</v>
      </c>
      <c r="ESL23" s="1954">
        <f t="shared" si="320"/>
        <v>0</v>
      </c>
      <c r="ESM23" s="1954">
        <f t="shared" si="320"/>
        <v>0</v>
      </c>
      <c r="ESN23" s="1954">
        <f t="shared" si="320"/>
        <v>0</v>
      </c>
      <c r="ESO23" s="1954">
        <f t="shared" si="320"/>
        <v>0</v>
      </c>
      <c r="ESP23" s="1954">
        <f t="shared" si="320"/>
        <v>0</v>
      </c>
      <c r="ESQ23" s="1954">
        <f t="shared" si="320"/>
        <v>0</v>
      </c>
      <c r="ESR23" s="1954">
        <f t="shared" si="320"/>
        <v>0</v>
      </c>
      <c r="ESS23" s="1954">
        <f t="shared" si="320"/>
        <v>0</v>
      </c>
      <c r="EST23" s="1954">
        <f t="shared" si="320"/>
        <v>0</v>
      </c>
      <c r="ESU23" s="1954">
        <f t="shared" si="320"/>
        <v>0</v>
      </c>
      <c r="ESV23" s="1954">
        <f t="shared" si="320"/>
        <v>0</v>
      </c>
      <c r="ESW23" s="1954">
        <f t="shared" si="320"/>
        <v>0</v>
      </c>
      <c r="ESX23" s="1954">
        <f t="shared" si="320"/>
        <v>0</v>
      </c>
      <c r="ESY23" s="1954">
        <f t="shared" si="320"/>
        <v>0</v>
      </c>
      <c r="ESZ23" s="1954">
        <f t="shared" si="320"/>
        <v>0</v>
      </c>
      <c r="ETA23" s="1954">
        <f t="shared" si="320"/>
        <v>0</v>
      </c>
      <c r="ETB23" s="1954">
        <f t="shared" si="320"/>
        <v>0</v>
      </c>
      <c r="ETC23" s="1954">
        <f t="shared" si="320"/>
        <v>0</v>
      </c>
      <c r="ETD23" s="1954">
        <f t="shared" si="320"/>
        <v>0</v>
      </c>
      <c r="ETE23" s="1954">
        <f t="shared" si="320"/>
        <v>0</v>
      </c>
      <c r="ETF23" s="1954">
        <f t="shared" si="320"/>
        <v>0</v>
      </c>
      <c r="ETG23" s="1954">
        <f t="shared" si="320"/>
        <v>0</v>
      </c>
      <c r="ETH23" s="1954">
        <f t="shared" si="320"/>
        <v>0</v>
      </c>
      <c r="ETI23" s="1954">
        <f t="shared" si="320"/>
        <v>0</v>
      </c>
      <c r="ETJ23" s="1954">
        <f t="shared" si="320"/>
        <v>0</v>
      </c>
      <c r="ETK23" s="1954">
        <f t="shared" si="320"/>
        <v>0</v>
      </c>
      <c r="ETL23" s="1954">
        <f t="shared" si="320"/>
        <v>0</v>
      </c>
      <c r="ETM23" s="1954">
        <f t="shared" si="320"/>
        <v>0</v>
      </c>
      <c r="ETN23" s="1954">
        <f t="shared" si="320"/>
        <v>0</v>
      </c>
      <c r="ETO23" s="1954">
        <f t="shared" ref="ETO23:EVZ23" si="321">IF(AND(ETO$26="End of period",ETO$25="Revenue"),ETO10,0)</f>
        <v>0</v>
      </c>
      <c r="ETP23" s="1954">
        <f t="shared" si="321"/>
        <v>0</v>
      </c>
      <c r="ETQ23" s="1954">
        <f t="shared" si="321"/>
        <v>0</v>
      </c>
      <c r="ETR23" s="1954">
        <f t="shared" si="321"/>
        <v>0</v>
      </c>
      <c r="ETS23" s="1954">
        <f t="shared" si="321"/>
        <v>0</v>
      </c>
      <c r="ETT23" s="1954">
        <f t="shared" si="321"/>
        <v>0</v>
      </c>
      <c r="ETU23" s="1954">
        <f t="shared" si="321"/>
        <v>0</v>
      </c>
      <c r="ETV23" s="1954">
        <f t="shared" si="321"/>
        <v>0</v>
      </c>
      <c r="ETW23" s="1954">
        <f t="shared" si="321"/>
        <v>0</v>
      </c>
      <c r="ETX23" s="1954">
        <f t="shared" si="321"/>
        <v>0</v>
      </c>
      <c r="ETY23" s="1954">
        <f t="shared" si="321"/>
        <v>0</v>
      </c>
      <c r="ETZ23" s="1954">
        <f t="shared" si="321"/>
        <v>0</v>
      </c>
      <c r="EUA23" s="1954">
        <f t="shared" si="321"/>
        <v>0</v>
      </c>
      <c r="EUB23" s="1954">
        <f t="shared" si="321"/>
        <v>0</v>
      </c>
      <c r="EUC23" s="1954">
        <f t="shared" si="321"/>
        <v>0</v>
      </c>
      <c r="EUD23" s="1954">
        <f t="shared" si="321"/>
        <v>0</v>
      </c>
      <c r="EUE23" s="1954">
        <f t="shared" si="321"/>
        <v>0</v>
      </c>
      <c r="EUF23" s="1954">
        <f t="shared" si="321"/>
        <v>0</v>
      </c>
      <c r="EUG23" s="1954">
        <f t="shared" si="321"/>
        <v>0</v>
      </c>
      <c r="EUH23" s="1954">
        <f t="shared" si="321"/>
        <v>0</v>
      </c>
      <c r="EUI23" s="1954">
        <f t="shared" si="321"/>
        <v>0</v>
      </c>
      <c r="EUJ23" s="1954">
        <f t="shared" si="321"/>
        <v>0</v>
      </c>
      <c r="EUK23" s="1954">
        <f t="shared" si="321"/>
        <v>0</v>
      </c>
      <c r="EUL23" s="1954">
        <f t="shared" si="321"/>
        <v>0</v>
      </c>
      <c r="EUM23" s="1954">
        <f t="shared" si="321"/>
        <v>0</v>
      </c>
      <c r="EUN23" s="1954">
        <f t="shared" si="321"/>
        <v>0</v>
      </c>
      <c r="EUO23" s="1954">
        <f t="shared" si="321"/>
        <v>0</v>
      </c>
      <c r="EUP23" s="1954">
        <f t="shared" si="321"/>
        <v>0</v>
      </c>
      <c r="EUQ23" s="1954">
        <f t="shared" si="321"/>
        <v>0</v>
      </c>
      <c r="EUR23" s="1954">
        <f t="shared" si="321"/>
        <v>0</v>
      </c>
      <c r="EUS23" s="1954">
        <f t="shared" si="321"/>
        <v>0</v>
      </c>
      <c r="EUT23" s="1954">
        <f t="shared" si="321"/>
        <v>0</v>
      </c>
      <c r="EUU23" s="1954">
        <f t="shared" si="321"/>
        <v>0</v>
      </c>
      <c r="EUV23" s="1954">
        <f t="shared" si="321"/>
        <v>0</v>
      </c>
      <c r="EUW23" s="1954">
        <f t="shared" si="321"/>
        <v>0</v>
      </c>
      <c r="EUX23" s="1954">
        <f t="shared" si="321"/>
        <v>0</v>
      </c>
      <c r="EUY23" s="1954">
        <f t="shared" si="321"/>
        <v>0</v>
      </c>
      <c r="EUZ23" s="1954">
        <f t="shared" si="321"/>
        <v>0</v>
      </c>
      <c r="EVA23" s="1954">
        <f t="shared" si="321"/>
        <v>0</v>
      </c>
      <c r="EVB23" s="1954">
        <f t="shared" si="321"/>
        <v>0</v>
      </c>
      <c r="EVC23" s="1954">
        <f t="shared" si="321"/>
        <v>0</v>
      </c>
      <c r="EVD23" s="1954">
        <f t="shared" si="321"/>
        <v>0</v>
      </c>
      <c r="EVE23" s="1954">
        <f t="shared" si="321"/>
        <v>0</v>
      </c>
      <c r="EVF23" s="1954">
        <f t="shared" si="321"/>
        <v>0</v>
      </c>
      <c r="EVG23" s="1954">
        <f t="shared" si="321"/>
        <v>0</v>
      </c>
      <c r="EVH23" s="1954">
        <f t="shared" si="321"/>
        <v>0</v>
      </c>
      <c r="EVI23" s="1954">
        <f t="shared" si="321"/>
        <v>0</v>
      </c>
      <c r="EVJ23" s="1954">
        <f t="shared" si="321"/>
        <v>0</v>
      </c>
      <c r="EVK23" s="1954">
        <f t="shared" si="321"/>
        <v>0</v>
      </c>
      <c r="EVL23" s="1954">
        <f t="shared" si="321"/>
        <v>0</v>
      </c>
      <c r="EVM23" s="1954">
        <f t="shared" si="321"/>
        <v>0</v>
      </c>
      <c r="EVN23" s="1954">
        <f t="shared" si="321"/>
        <v>0</v>
      </c>
      <c r="EVO23" s="1954">
        <f t="shared" si="321"/>
        <v>0</v>
      </c>
      <c r="EVP23" s="1954">
        <f t="shared" si="321"/>
        <v>0</v>
      </c>
      <c r="EVQ23" s="1954">
        <f t="shared" si="321"/>
        <v>0</v>
      </c>
      <c r="EVR23" s="1954">
        <f t="shared" si="321"/>
        <v>0</v>
      </c>
      <c r="EVS23" s="1954">
        <f t="shared" si="321"/>
        <v>0</v>
      </c>
      <c r="EVT23" s="1954">
        <f t="shared" si="321"/>
        <v>0</v>
      </c>
      <c r="EVU23" s="1954">
        <f t="shared" si="321"/>
        <v>0</v>
      </c>
      <c r="EVV23" s="1954">
        <f t="shared" si="321"/>
        <v>0</v>
      </c>
      <c r="EVW23" s="1954">
        <f t="shared" si="321"/>
        <v>0</v>
      </c>
      <c r="EVX23" s="1954">
        <f t="shared" si="321"/>
        <v>0</v>
      </c>
      <c r="EVY23" s="1954">
        <f t="shared" si="321"/>
        <v>0</v>
      </c>
      <c r="EVZ23" s="1954">
        <f t="shared" si="321"/>
        <v>0</v>
      </c>
      <c r="EWA23" s="1954">
        <f t="shared" ref="EWA23:EYL23" si="322">IF(AND(EWA$26="End of period",EWA$25="Revenue"),EWA10,0)</f>
        <v>0</v>
      </c>
      <c r="EWB23" s="1954">
        <f t="shared" si="322"/>
        <v>0</v>
      </c>
      <c r="EWC23" s="1954">
        <f t="shared" si="322"/>
        <v>0</v>
      </c>
      <c r="EWD23" s="1954">
        <f t="shared" si="322"/>
        <v>0</v>
      </c>
      <c r="EWE23" s="1954">
        <f t="shared" si="322"/>
        <v>0</v>
      </c>
      <c r="EWF23" s="1954">
        <f t="shared" si="322"/>
        <v>0</v>
      </c>
      <c r="EWG23" s="1954">
        <f t="shared" si="322"/>
        <v>0</v>
      </c>
      <c r="EWH23" s="1954">
        <f t="shared" si="322"/>
        <v>0</v>
      </c>
      <c r="EWI23" s="1954">
        <f t="shared" si="322"/>
        <v>0</v>
      </c>
      <c r="EWJ23" s="1954">
        <f t="shared" si="322"/>
        <v>0</v>
      </c>
      <c r="EWK23" s="1954">
        <f t="shared" si="322"/>
        <v>0</v>
      </c>
      <c r="EWL23" s="1954">
        <f t="shared" si="322"/>
        <v>0</v>
      </c>
      <c r="EWM23" s="1954">
        <f t="shared" si="322"/>
        <v>0</v>
      </c>
      <c r="EWN23" s="1954">
        <f t="shared" si="322"/>
        <v>0</v>
      </c>
      <c r="EWO23" s="1954">
        <f t="shared" si="322"/>
        <v>0</v>
      </c>
      <c r="EWP23" s="1954">
        <f t="shared" si="322"/>
        <v>0</v>
      </c>
      <c r="EWQ23" s="1954">
        <f t="shared" si="322"/>
        <v>0</v>
      </c>
      <c r="EWR23" s="1954">
        <f t="shared" si="322"/>
        <v>0</v>
      </c>
      <c r="EWS23" s="1954">
        <f t="shared" si="322"/>
        <v>0</v>
      </c>
      <c r="EWT23" s="1954">
        <f t="shared" si="322"/>
        <v>0</v>
      </c>
      <c r="EWU23" s="1954">
        <f t="shared" si="322"/>
        <v>0</v>
      </c>
      <c r="EWV23" s="1954">
        <f t="shared" si="322"/>
        <v>0</v>
      </c>
      <c r="EWW23" s="1954">
        <f t="shared" si="322"/>
        <v>0</v>
      </c>
      <c r="EWX23" s="1954">
        <f t="shared" si="322"/>
        <v>0</v>
      </c>
      <c r="EWY23" s="1954">
        <f t="shared" si="322"/>
        <v>0</v>
      </c>
      <c r="EWZ23" s="1954">
        <f t="shared" si="322"/>
        <v>0</v>
      </c>
      <c r="EXA23" s="1954">
        <f t="shared" si="322"/>
        <v>0</v>
      </c>
      <c r="EXB23" s="1954">
        <f t="shared" si="322"/>
        <v>0</v>
      </c>
      <c r="EXC23" s="1954">
        <f t="shared" si="322"/>
        <v>0</v>
      </c>
      <c r="EXD23" s="1954">
        <f t="shared" si="322"/>
        <v>0</v>
      </c>
      <c r="EXE23" s="1954">
        <f t="shared" si="322"/>
        <v>0</v>
      </c>
      <c r="EXF23" s="1954">
        <f t="shared" si="322"/>
        <v>0</v>
      </c>
      <c r="EXG23" s="1954">
        <f t="shared" si="322"/>
        <v>0</v>
      </c>
      <c r="EXH23" s="1954">
        <f t="shared" si="322"/>
        <v>0</v>
      </c>
      <c r="EXI23" s="1954">
        <f t="shared" si="322"/>
        <v>0</v>
      </c>
      <c r="EXJ23" s="1954">
        <f t="shared" si="322"/>
        <v>0</v>
      </c>
      <c r="EXK23" s="1954">
        <f t="shared" si="322"/>
        <v>0</v>
      </c>
      <c r="EXL23" s="1954">
        <f t="shared" si="322"/>
        <v>0</v>
      </c>
      <c r="EXM23" s="1954">
        <f t="shared" si="322"/>
        <v>0</v>
      </c>
      <c r="EXN23" s="1954">
        <f t="shared" si="322"/>
        <v>0</v>
      </c>
      <c r="EXO23" s="1954">
        <f t="shared" si="322"/>
        <v>0</v>
      </c>
      <c r="EXP23" s="1954">
        <f t="shared" si="322"/>
        <v>0</v>
      </c>
      <c r="EXQ23" s="1954">
        <f t="shared" si="322"/>
        <v>0</v>
      </c>
      <c r="EXR23" s="1954">
        <f t="shared" si="322"/>
        <v>0</v>
      </c>
      <c r="EXS23" s="1954">
        <f t="shared" si="322"/>
        <v>0</v>
      </c>
      <c r="EXT23" s="1954">
        <f t="shared" si="322"/>
        <v>0</v>
      </c>
      <c r="EXU23" s="1954">
        <f t="shared" si="322"/>
        <v>0</v>
      </c>
      <c r="EXV23" s="1954">
        <f t="shared" si="322"/>
        <v>0</v>
      </c>
      <c r="EXW23" s="1954">
        <f t="shared" si="322"/>
        <v>0</v>
      </c>
      <c r="EXX23" s="1954">
        <f t="shared" si="322"/>
        <v>0</v>
      </c>
      <c r="EXY23" s="1954">
        <f t="shared" si="322"/>
        <v>0</v>
      </c>
      <c r="EXZ23" s="1954">
        <f t="shared" si="322"/>
        <v>0</v>
      </c>
      <c r="EYA23" s="1954">
        <f t="shared" si="322"/>
        <v>0</v>
      </c>
      <c r="EYB23" s="1954">
        <f t="shared" si="322"/>
        <v>0</v>
      </c>
      <c r="EYC23" s="1954">
        <f t="shared" si="322"/>
        <v>0</v>
      </c>
      <c r="EYD23" s="1954">
        <f t="shared" si="322"/>
        <v>0</v>
      </c>
      <c r="EYE23" s="1954">
        <f t="shared" si="322"/>
        <v>0</v>
      </c>
      <c r="EYF23" s="1954">
        <f t="shared" si="322"/>
        <v>0</v>
      </c>
      <c r="EYG23" s="1954">
        <f t="shared" si="322"/>
        <v>0</v>
      </c>
      <c r="EYH23" s="1954">
        <f t="shared" si="322"/>
        <v>0</v>
      </c>
      <c r="EYI23" s="1954">
        <f t="shared" si="322"/>
        <v>0</v>
      </c>
      <c r="EYJ23" s="1954">
        <f t="shared" si="322"/>
        <v>0</v>
      </c>
      <c r="EYK23" s="1954">
        <f t="shared" si="322"/>
        <v>0</v>
      </c>
      <c r="EYL23" s="1954">
        <f t="shared" si="322"/>
        <v>0</v>
      </c>
      <c r="EYM23" s="1954">
        <f t="shared" ref="EYM23:FAX23" si="323">IF(AND(EYM$26="End of period",EYM$25="Revenue"),EYM10,0)</f>
        <v>0</v>
      </c>
      <c r="EYN23" s="1954">
        <f t="shared" si="323"/>
        <v>0</v>
      </c>
      <c r="EYO23" s="1954">
        <f t="shared" si="323"/>
        <v>0</v>
      </c>
      <c r="EYP23" s="1954">
        <f t="shared" si="323"/>
        <v>0</v>
      </c>
      <c r="EYQ23" s="1954">
        <f t="shared" si="323"/>
        <v>0</v>
      </c>
      <c r="EYR23" s="1954">
        <f t="shared" si="323"/>
        <v>0</v>
      </c>
      <c r="EYS23" s="1954">
        <f t="shared" si="323"/>
        <v>0</v>
      </c>
      <c r="EYT23" s="1954">
        <f t="shared" si="323"/>
        <v>0</v>
      </c>
      <c r="EYU23" s="1954">
        <f t="shared" si="323"/>
        <v>0</v>
      </c>
      <c r="EYV23" s="1954">
        <f t="shared" si="323"/>
        <v>0</v>
      </c>
      <c r="EYW23" s="1954">
        <f t="shared" si="323"/>
        <v>0</v>
      </c>
      <c r="EYX23" s="1954">
        <f t="shared" si="323"/>
        <v>0</v>
      </c>
      <c r="EYY23" s="1954">
        <f t="shared" si="323"/>
        <v>0</v>
      </c>
      <c r="EYZ23" s="1954">
        <f t="shared" si="323"/>
        <v>0</v>
      </c>
      <c r="EZA23" s="1954">
        <f t="shared" si="323"/>
        <v>0</v>
      </c>
      <c r="EZB23" s="1954">
        <f t="shared" si="323"/>
        <v>0</v>
      </c>
      <c r="EZC23" s="1954">
        <f t="shared" si="323"/>
        <v>0</v>
      </c>
      <c r="EZD23" s="1954">
        <f t="shared" si="323"/>
        <v>0</v>
      </c>
      <c r="EZE23" s="1954">
        <f t="shared" si="323"/>
        <v>0</v>
      </c>
      <c r="EZF23" s="1954">
        <f t="shared" si="323"/>
        <v>0</v>
      </c>
      <c r="EZG23" s="1954">
        <f t="shared" si="323"/>
        <v>0</v>
      </c>
      <c r="EZH23" s="1954">
        <f t="shared" si="323"/>
        <v>0</v>
      </c>
      <c r="EZI23" s="1954">
        <f t="shared" si="323"/>
        <v>0</v>
      </c>
      <c r="EZJ23" s="1954">
        <f t="shared" si="323"/>
        <v>0</v>
      </c>
      <c r="EZK23" s="1954">
        <f t="shared" si="323"/>
        <v>0</v>
      </c>
      <c r="EZL23" s="1954">
        <f t="shared" si="323"/>
        <v>0</v>
      </c>
      <c r="EZM23" s="1954">
        <f t="shared" si="323"/>
        <v>0</v>
      </c>
      <c r="EZN23" s="1954">
        <f t="shared" si="323"/>
        <v>0</v>
      </c>
      <c r="EZO23" s="1954">
        <f t="shared" si="323"/>
        <v>0</v>
      </c>
      <c r="EZP23" s="1954">
        <f t="shared" si="323"/>
        <v>0</v>
      </c>
      <c r="EZQ23" s="1954">
        <f t="shared" si="323"/>
        <v>0</v>
      </c>
      <c r="EZR23" s="1954">
        <f t="shared" si="323"/>
        <v>0</v>
      </c>
      <c r="EZS23" s="1954">
        <f t="shared" si="323"/>
        <v>0</v>
      </c>
      <c r="EZT23" s="1954">
        <f t="shared" si="323"/>
        <v>0</v>
      </c>
      <c r="EZU23" s="1954">
        <f t="shared" si="323"/>
        <v>0</v>
      </c>
      <c r="EZV23" s="1954">
        <f t="shared" si="323"/>
        <v>0</v>
      </c>
      <c r="EZW23" s="1954">
        <f t="shared" si="323"/>
        <v>0</v>
      </c>
      <c r="EZX23" s="1954">
        <f t="shared" si="323"/>
        <v>0</v>
      </c>
      <c r="EZY23" s="1954">
        <f t="shared" si="323"/>
        <v>0</v>
      </c>
      <c r="EZZ23" s="1954">
        <f t="shared" si="323"/>
        <v>0</v>
      </c>
      <c r="FAA23" s="1954">
        <f t="shared" si="323"/>
        <v>0</v>
      </c>
      <c r="FAB23" s="1954">
        <f t="shared" si="323"/>
        <v>0</v>
      </c>
      <c r="FAC23" s="1954">
        <f t="shared" si="323"/>
        <v>0</v>
      </c>
      <c r="FAD23" s="1954">
        <f t="shared" si="323"/>
        <v>0</v>
      </c>
      <c r="FAE23" s="1954">
        <f t="shared" si="323"/>
        <v>0</v>
      </c>
      <c r="FAF23" s="1954">
        <f t="shared" si="323"/>
        <v>0</v>
      </c>
      <c r="FAG23" s="1954">
        <f t="shared" si="323"/>
        <v>0</v>
      </c>
      <c r="FAH23" s="1954">
        <f t="shared" si="323"/>
        <v>0</v>
      </c>
      <c r="FAI23" s="1954">
        <f t="shared" si="323"/>
        <v>0</v>
      </c>
      <c r="FAJ23" s="1954">
        <f t="shared" si="323"/>
        <v>0</v>
      </c>
      <c r="FAK23" s="1954">
        <f t="shared" si="323"/>
        <v>0</v>
      </c>
      <c r="FAL23" s="1954">
        <f t="shared" si="323"/>
        <v>0</v>
      </c>
      <c r="FAM23" s="1954">
        <f t="shared" si="323"/>
        <v>0</v>
      </c>
      <c r="FAN23" s="1954">
        <f t="shared" si="323"/>
        <v>0</v>
      </c>
      <c r="FAO23" s="1954">
        <f t="shared" si="323"/>
        <v>0</v>
      </c>
      <c r="FAP23" s="1954">
        <f t="shared" si="323"/>
        <v>0</v>
      </c>
      <c r="FAQ23" s="1954">
        <f t="shared" si="323"/>
        <v>0</v>
      </c>
      <c r="FAR23" s="1954">
        <f t="shared" si="323"/>
        <v>0</v>
      </c>
      <c r="FAS23" s="1954">
        <f t="shared" si="323"/>
        <v>0</v>
      </c>
      <c r="FAT23" s="1954">
        <f t="shared" si="323"/>
        <v>0</v>
      </c>
      <c r="FAU23" s="1954">
        <f t="shared" si="323"/>
        <v>0</v>
      </c>
      <c r="FAV23" s="1954">
        <f t="shared" si="323"/>
        <v>0</v>
      </c>
      <c r="FAW23" s="1954">
        <f t="shared" si="323"/>
        <v>0</v>
      </c>
      <c r="FAX23" s="1954">
        <f t="shared" si="323"/>
        <v>0</v>
      </c>
      <c r="FAY23" s="1954">
        <f t="shared" ref="FAY23:FDJ23" si="324">IF(AND(FAY$26="End of period",FAY$25="Revenue"),FAY10,0)</f>
        <v>0</v>
      </c>
      <c r="FAZ23" s="1954">
        <f t="shared" si="324"/>
        <v>0</v>
      </c>
      <c r="FBA23" s="1954">
        <f t="shared" si="324"/>
        <v>0</v>
      </c>
      <c r="FBB23" s="1954">
        <f t="shared" si="324"/>
        <v>0</v>
      </c>
      <c r="FBC23" s="1954">
        <f t="shared" si="324"/>
        <v>0</v>
      </c>
      <c r="FBD23" s="1954">
        <f t="shared" si="324"/>
        <v>0</v>
      </c>
      <c r="FBE23" s="1954">
        <f t="shared" si="324"/>
        <v>0</v>
      </c>
      <c r="FBF23" s="1954">
        <f t="shared" si="324"/>
        <v>0</v>
      </c>
      <c r="FBG23" s="1954">
        <f t="shared" si="324"/>
        <v>0</v>
      </c>
      <c r="FBH23" s="1954">
        <f t="shared" si="324"/>
        <v>0</v>
      </c>
      <c r="FBI23" s="1954">
        <f t="shared" si="324"/>
        <v>0</v>
      </c>
      <c r="FBJ23" s="1954">
        <f t="shared" si="324"/>
        <v>0</v>
      </c>
      <c r="FBK23" s="1954">
        <f t="shared" si="324"/>
        <v>0</v>
      </c>
      <c r="FBL23" s="1954">
        <f t="shared" si="324"/>
        <v>0</v>
      </c>
      <c r="FBM23" s="1954">
        <f t="shared" si="324"/>
        <v>0</v>
      </c>
      <c r="FBN23" s="1954">
        <f t="shared" si="324"/>
        <v>0</v>
      </c>
      <c r="FBO23" s="1954">
        <f t="shared" si="324"/>
        <v>0</v>
      </c>
      <c r="FBP23" s="1954">
        <f t="shared" si="324"/>
        <v>0</v>
      </c>
      <c r="FBQ23" s="1954">
        <f t="shared" si="324"/>
        <v>0</v>
      </c>
      <c r="FBR23" s="1954">
        <f t="shared" si="324"/>
        <v>0</v>
      </c>
      <c r="FBS23" s="1954">
        <f t="shared" si="324"/>
        <v>0</v>
      </c>
      <c r="FBT23" s="1954">
        <f t="shared" si="324"/>
        <v>0</v>
      </c>
      <c r="FBU23" s="1954">
        <f t="shared" si="324"/>
        <v>0</v>
      </c>
      <c r="FBV23" s="1954">
        <f t="shared" si="324"/>
        <v>0</v>
      </c>
      <c r="FBW23" s="1954">
        <f t="shared" si="324"/>
        <v>0</v>
      </c>
      <c r="FBX23" s="1954">
        <f t="shared" si="324"/>
        <v>0</v>
      </c>
      <c r="FBY23" s="1954">
        <f t="shared" si="324"/>
        <v>0</v>
      </c>
      <c r="FBZ23" s="1954">
        <f t="shared" si="324"/>
        <v>0</v>
      </c>
      <c r="FCA23" s="1954">
        <f t="shared" si="324"/>
        <v>0</v>
      </c>
      <c r="FCB23" s="1954">
        <f t="shared" si="324"/>
        <v>0</v>
      </c>
      <c r="FCC23" s="1954">
        <f t="shared" si="324"/>
        <v>0</v>
      </c>
      <c r="FCD23" s="1954">
        <f t="shared" si="324"/>
        <v>0</v>
      </c>
      <c r="FCE23" s="1954">
        <f t="shared" si="324"/>
        <v>0</v>
      </c>
      <c r="FCF23" s="1954">
        <f t="shared" si="324"/>
        <v>0</v>
      </c>
      <c r="FCG23" s="1954">
        <f t="shared" si="324"/>
        <v>0</v>
      </c>
      <c r="FCH23" s="1954">
        <f t="shared" si="324"/>
        <v>0</v>
      </c>
      <c r="FCI23" s="1954">
        <f t="shared" si="324"/>
        <v>0</v>
      </c>
      <c r="FCJ23" s="1954">
        <f t="shared" si="324"/>
        <v>0</v>
      </c>
      <c r="FCK23" s="1954">
        <f t="shared" si="324"/>
        <v>0</v>
      </c>
      <c r="FCL23" s="1954">
        <f t="shared" si="324"/>
        <v>0</v>
      </c>
      <c r="FCM23" s="1954">
        <f t="shared" si="324"/>
        <v>0</v>
      </c>
      <c r="FCN23" s="1954">
        <f t="shared" si="324"/>
        <v>0</v>
      </c>
      <c r="FCO23" s="1954">
        <f t="shared" si="324"/>
        <v>0</v>
      </c>
      <c r="FCP23" s="1954">
        <f t="shared" si="324"/>
        <v>0</v>
      </c>
      <c r="FCQ23" s="1954">
        <f t="shared" si="324"/>
        <v>0</v>
      </c>
      <c r="FCR23" s="1954">
        <f t="shared" si="324"/>
        <v>0</v>
      </c>
      <c r="FCS23" s="1954">
        <f t="shared" si="324"/>
        <v>0</v>
      </c>
      <c r="FCT23" s="1954">
        <f t="shared" si="324"/>
        <v>0</v>
      </c>
      <c r="FCU23" s="1954">
        <f t="shared" si="324"/>
        <v>0</v>
      </c>
      <c r="FCV23" s="1954">
        <f t="shared" si="324"/>
        <v>0</v>
      </c>
      <c r="FCW23" s="1954">
        <f t="shared" si="324"/>
        <v>0</v>
      </c>
      <c r="FCX23" s="1954">
        <f t="shared" si="324"/>
        <v>0</v>
      </c>
      <c r="FCY23" s="1954">
        <f t="shared" si="324"/>
        <v>0</v>
      </c>
      <c r="FCZ23" s="1954">
        <f t="shared" si="324"/>
        <v>0</v>
      </c>
      <c r="FDA23" s="1954">
        <f t="shared" si="324"/>
        <v>0</v>
      </c>
      <c r="FDB23" s="1954">
        <f t="shared" si="324"/>
        <v>0</v>
      </c>
      <c r="FDC23" s="1954">
        <f t="shared" si="324"/>
        <v>0</v>
      </c>
      <c r="FDD23" s="1954">
        <f t="shared" si="324"/>
        <v>0</v>
      </c>
      <c r="FDE23" s="1954">
        <f t="shared" si="324"/>
        <v>0</v>
      </c>
      <c r="FDF23" s="1954">
        <f t="shared" si="324"/>
        <v>0</v>
      </c>
      <c r="FDG23" s="1954">
        <f t="shared" si="324"/>
        <v>0</v>
      </c>
      <c r="FDH23" s="1954">
        <f t="shared" si="324"/>
        <v>0</v>
      </c>
      <c r="FDI23" s="1954">
        <f t="shared" si="324"/>
        <v>0</v>
      </c>
      <c r="FDJ23" s="1954">
        <f t="shared" si="324"/>
        <v>0</v>
      </c>
      <c r="FDK23" s="1954">
        <f t="shared" ref="FDK23:FFV23" si="325">IF(AND(FDK$26="End of period",FDK$25="Revenue"),FDK10,0)</f>
        <v>0</v>
      </c>
      <c r="FDL23" s="1954">
        <f t="shared" si="325"/>
        <v>0</v>
      </c>
      <c r="FDM23" s="1954">
        <f t="shared" si="325"/>
        <v>0</v>
      </c>
      <c r="FDN23" s="1954">
        <f t="shared" si="325"/>
        <v>0</v>
      </c>
      <c r="FDO23" s="1954">
        <f t="shared" si="325"/>
        <v>0</v>
      </c>
      <c r="FDP23" s="1954">
        <f t="shared" si="325"/>
        <v>0</v>
      </c>
      <c r="FDQ23" s="1954">
        <f t="shared" si="325"/>
        <v>0</v>
      </c>
      <c r="FDR23" s="1954">
        <f t="shared" si="325"/>
        <v>0</v>
      </c>
      <c r="FDS23" s="1954">
        <f t="shared" si="325"/>
        <v>0</v>
      </c>
      <c r="FDT23" s="1954">
        <f t="shared" si="325"/>
        <v>0</v>
      </c>
      <c r="FDU23" s="1954">
        <f t="shared" si="325"/>
        <v>0</v>
      </c>
      <c r="FDV23" s="1954">
        <f t="shared" si="325"/>
        <v>0</v>
      </c>
      <c r="FDW23" s="1954">
        <f t="shared" si="325"/>
        <v>0</v>
      </c>
      <c r="FDX23" s="1954">
        <f t="shared" si="325"/>
        <v>0</v>
      </c>
      <c r="FDY23" s="1954">
        <f t="shared" si="325"/>
        <v>0</v>
      </c>
      <c r="FDZ23" s="1954">
        <f t="shared" si="325"/>
        <v>0</v>
      </c>
      <c r="FEA23" s="1954">
        <f t="shared" si="325"/>
        <v>0</v>
      </c>
      <c r="FEB23" s="1954">
        <f t="shared" si="325"/>
        <v>0</v>
      </c>
      <c r="FEC23" s="1954">
        <f t="shared" si="325"/>
        <v>0</v>
      </c>
      <c r="FED23" s="1954">
        <f t="shared" si="325"/>
        <v>0</v>
      </c>
      <c r="FEE23" s="1954">
        <f t="shared" si="325"/>
        <v>0</v>
      </c>
      <c r="FEF23" s="1954">
        <f t="shared" si="325"/>
        <v>0</v>
      </c>
      <c r="FEG23" s="1954">
        <f t="shared" si="325"/>
        <v>0</v>
      </c>
      <c r="FEH23" s="1954">
        <f t="shared" si="325"/>
        <v>0</v>
      </c>
      <c r="FEI23" s="1954">
        <f t="shared" si="325"/>
        <v>0</v>
      </c>
      <c r="FEJ23" s="1954">
        <f t="shared" si="325"/>
        <v>0</v>
      </c>
      <c r="FEK23" s="1954">
        <f t="shared" si="325"/>
        <v>0</v>
      </c>
      <c r="FEL23" s="1954">
        <f t="shared" si="325"/>
        <v>0</v>
      </c>
      <c r="FEM23" s="1954">
        <f t="shared" si="325"/>
        <v>0</v>
      </c>
      <c r="FEN23" s="1954">
        <f t="shared" si="325"/>
        <v>0</v>
      </c>
      <c r="FEO23" s="1954">
        <f t="shared" si="325"/>
        <v>0</v>
      </c>
      <c r="FEP23" s="1954">
        <f t="shared" si="325"/>
        <v>0</v>
      </c>
      <c r="FEQ23" s="1954">
        <f t="shared" si="325"/>
        <v>0</v>
      </c>
      <c r="FER23" s="1954">
        <f t="shared" si="325"/>
        <v>0</v>
      </c>
      <c r="FES23" s="1954">
        <f t="shared" si="325"/>
        <v>0</v>
      </c>
      <c r="FET23" s="1954">
        <f t="shared" si="325"/>
        <v>0</v>
      </c>
      <c r="FEU23" s="1954">
        <f t="shared" si="325"/>
        <v>0</v>
      </c>
      <c r="FEV23" s="1954">
        <f t="shared" si="325"/>
        <v>0</v>
      </c>
      <c r="FEW23" s="1954">
        <f t="shared" si="325"/>
        <v>0</v>
      </c>
      <c r="FEX23" s="1954">
        <f t="shared" si="325"/>
        <v>0</v>
      </c>
      <c r="FEY23" s="1954">
        <f t="shared" si="325"/>
        <v>0</v>
      </c>
      <c r="FEZ23" s="1954">
        <f t="shared" si="325"/>
        <v>0</v>
      </c>
      <c r="FFA23" s="1954">
        <f t="shared" si="325"/>
        <v>0</v>
      </c>
      <c r="FFB23" s="1954">
        <f t="shared" si="325"/>
        <v>0</v>
      </c>
      <c r="FFC23" s="1954">
        <f t="shared" si="325"/>
        <v>0</v>
      </c>
      <c r="FFD23" s="1954">
        <f t="shared" si="325"/>
        <v>0</v>
      </c>
      <c r="FFE23" s="1954">
        <f t="shared" si="325"/>
        <v>0</v>
      </c>
      <c r="FFF23" s="1954">
        <f t="shared" si="325"/>
        <v>0</v>
      </c>
      <c r="FFG23" s="1954">
        <f t="shared" si="325"/>
        <v>0</v>
      </c>
      <c r="FFH23" s="1954">
        <f t="shared" si="325"/>
        <v>0</v>
      </c>
      <c r="FFI23" s="1954">
        <f t="shared" si="325"/>
        <v>0</v>
      </c>
      <c r="FFJ23" s="1954">
        <f t="shared" si="325"/>
        <v>0</v>
      </c>
      <c r="FFK23" s="1954">
        <f t="shared" si="325"/>
        <v>0</v>
      </c>
      <c r="FFL23" s="1954">
        <f t="shared" si="325"/>
        <v>0</v>
      </c>
      <c r="FFM23" s="1954">
        <f t="shared" si="325"/>
        <v>0</v>
      </c>
      <c r="FFN23" s="1954">
        <f t="shared" si="325"/>
        <v>0</v>
      </c>
      <c r="FFO23" s="1954">
        <f t="shared" si="325"/>
        <v>0</v>
      </c>
      <c r="FFP23" s="1954">
        <f t="shared" si="325"/>
        <v>0</v>
      </c>
      <c r="FFQ23" s="1954">
        <f t="shared" si="325"/>
        <v>0</v>
      </c>
      <c r="FFR23" s="1954">
        <f t="shared" si="325"/>
        <v>0</v>
      </c>
      <c r="FFS23" s="1954">
        <f t="shared" si="325"/>
        <v>0</v>
      </c>
      <c r="FFT23" s="1954">
        <f t="shared" si="325"/>
        <v>0</v>
      </c>
      <c r="FFU23" s="1954">
        <f t="shared" si="325"/>
        <v>0</v>
      </c>
      <c r="FFV23" s="1954">
        <f t="shared" si="325"/>
        <v>0</v>
      </c>
      <c r="FFW23" s="1954">
        <f t="shared" ref="FFW23:FIH23" si="326">IF(AND(FFW$26="End of period",FFW$25="Revenue"),FFW10,0)</f>
        <v>0</v>
      </c>
      <c r="FFX23" s="1954">
        <f t="shared" si="326"/>
        <v>0</v>
      </c>
      <c r="FFY23" s="1954">
        <f t="shared" si="326"/>
        <v>0</v>
      </c>
      <c r="FFZ23" s="1954">
        <f t="shared" si="326"/>
        <v>0</v>
      </c>
      <c r="FGA23" s="1954">
        <f t="shared" si="326"/>
        <v>0</v>
      </c>
      <c r="FGB23" s="1954">
        <f t="shared" si="326"/>
        <v>0</v>
      </c>
      <c r="FGC23" s="1954">
        <f t="shared" si="326"/>
        <v>0</v>
      </c>
      <c r="FGD23" s="1954">
        <f t="shared" si="326"/>
        <v>0</v>
      </c>
      <c r="FGE23" s="1954">
        <f t="shared" si="326"/>
        <v>0</v>
      </c>
      <c r="FGF23" s="1954">
        <f t="shared" si="326"/>
        <v>0</v>
      </c>
      <c r="FGG23" s="1954">
        <f t="shared" si="326"/>
        <v>0</v>
      </c>
      <c r="FGH23" s="1954">
        <f t="shared" si="326"/>
        <v>0</v>
      </c>
      <c r="FGI23" s="1954">
        <f t="shared" si="326"/>
        <v>0</v>
      </c>
      <c r="FGJ23" s="1954">
        <f t="shared" si="326"/>
        <v>0</v>
      </c>
      <c r="FGK23" s="1954">
        <f t="shared" si="326"/>
        <v>0</v>
      </c>
      <c r="FGL23" s="1954">
        <f t="shared" si="326"/>
        <v>0</v>
      </c>
      <c r="FGM23" s="1954">
        <f t="shared" si="326"/>
        <v>0</v>
      </c>
      <c r="FGN23" s="1954">
        <f t="shared" si="326"/>
        <v>0</v>
      </c>
      <c r="FGO23" s="1954">
        <f t="shared" si="326"/>
        <v>0</v>
      </c>
      <c r="FGP23" s="1954">
        <f t="shared" si="326"/>
        <v>0</v>
      </c>
      <c r="FGQ23" s="1954">
        <f t="shared" si="326"/>
        <v>0</v>
      </c>
      <c r="FGR23" s="1954">
        <f t="shared" si="326"/>
        <v>0</v>
      </c>
      <c r="FGS23" s="1954">
        <f t="shared" si="326"/>
        <v>0</v>
      </c>
      <c r="FGT23" s="1954">
        <f t="shared" si="326"/>
        <v>0</v>
      </c>
      <c r="FGU23" s="1954">
        <f t="shared" si="326"/>
        <v>0</v>
      </c>
      <c r="FGV23" s="1954">
        <f t="shared" si="326"/>
        <v>0</v>
      </c>
      <c r="FGW23" s="1954">
        <f t="shared" si="326"/>
        <v>0</v>
      </c>
      <c r="FGX23" s="1954">
        <f t="shared" si="326"/>
        <v>0</v>
      </c>
      <c r="FGY23" s="1954">
        <f t="shared" si="326"/>
        <v>0</v>
      </c>
      <c r="FGZ23" s="1954">
        <f t="shared" si="326"/>
        <v>0</v>
      </c>
      <c r="FHA23" s="1954">
        <f t="shared" si="326"/>
        <v>0</v>
      </c>
      <c r="FHB23" s="1954">
        <f t="shared" si="326"/>
        <v>0</v>
      </c>
      <c r="FHC23" s="1954">
        <f t="shared" si="326"/>
        <v>0</v>
      </c>
      <c r="FHD23" s="1954">
        <f t="shared" si="326"/>
        <v>0</v>
      </c>
      <c r="FHE23" s="1954">
        <f t="shared" si="326"/>
        <v>0</v>
      </c>
      <c r="FHF23" s="1954">
        <f t="shared" si="326"/>
        <v>0</v>
      </c>
      <c r="FHG23" s="1954">
        <f t="shared" si="326"/>
        <v>0</v>
      </c>
      <c r="FHH23" s="1954">
        <f t="shared" si="326"/>
        <v>0</v>
      </c>
      <c r="FHI23" s="1954">
        <f t="shared" si="326"/>
        <v>0</v>
      </c>
      <c r="FHJ23" s="1954">
        <f t="shared" si="326"/>
        <v>0</v>
      </c>
      <c r="FHK23" s="1954">
        <f t="shared" si="326"/>
        <v>0</v>
      </c>
      <c r="FHL23" s="1954">
        <f t="shared" si="326"/>
        <v>0</v>
      </c>
      <c r="FHM23" s="1954">
        <f t="shared" si="326"/>
        <v>0</v>
      </c>
      <c r="FHN23" s="1954">
        <f t="shared" si="326"/>
        <v>0</v>
      </c>
      <c r="FHO23" s="1954">
        <f t="shared" si="326"/>
        <v>0</v>
      </c>
      <c r="FHP23" s="1954">
        <f t="shared" si="326"/>
        <v>0</v>
      </c>
      <c r="FHQ23" s="1954">
        <f t="shared" si="326"/>
        <v>0</v>
      </c>
      <c r="FHR23" s="1954">
        <f t="shared" si="326"/>
        <v>0</v>
      </c>
      <c r="FHS23" s="1954">
        <f t="shared" si="326"/>
        <v>0</v>
      </c>
      <c r="FHT23" s="1954">
        <f t="shared" si="326"/>
        <v>0</v>
      </c>
      <c r="FHU23" s="1954">
        <f t="shared" si="326"/>
        <v>0</v>
      </c>
      <c r="FHV23" s="1954">
        <f t="shared" si="326"/>
        <v>0</v>
      </c>
      <c r="FHW23" s="1954">
        <f t="shared" si="326"/>
        <v>0</v>
      </c>
      <c r="FHX23" s="1954">
        <f t="shared" si="326"/>
        <v>0</v>
      </c>
      <c r="FHY23" s="1954">
        <f t="shared" si="326"/>
        <v>0</v>
      </c>
      <c r="FHZ23" s="1954">
        <f t="shared" si="326"/>
        <v>0</v>
      </c>
      <c r="FIA23" s="1954">
        <f t="shared" si="326"/>
        <v>0</v>
      </c>
      <c r="FIB23" s="1954">
        <f t="shared" si="326"/>
        <v>0</v>
      </c>
      <c r="FIC23" s="1954">
        <f t="shared" si="326"/>
        <v>0</v>
      </c>
      <c r="FID23" s="1954">
        <f t="shared" si="326"/>
        <v>0</v>
      </c>
      <c r="FIE23" s="1954">
        <f t="shared" si="326"/>
        <v>0</v>
      </c>
      <c r="FIF23" s="1954">
        <f t="shared" si="326"/>
        <v>0</v>
      </c>
      <c r="FIG23" s="1954">
        <f t="shared" si="326"/>
        <v>0</v>
      </c>
      <c r="FIH23" s="1954">
        <f t="shared" si="326"/>
        <v>0</v>
      </c>
      <c r="FII23" s="1954">
        <f t="shared" ref="FII23:FKT23" si="327">IF(AND(FII$26="End of period",FII$25="Revenue"),FII10,0)</f>
        <v>0</v>
      </c>
      <c r="FIJ23" s="1954">
        <f t="shared" si="327"/>
        <v>0</v>
      </c>
      <c r="FIK23" s="1954">
        <f t="shared" si="327"/>
        <v>0</v>
      </c>
      <c r="FIL23" s="1954">
        <f t="shared" si="327"/>
        <v>0</v>
      </c>
      <c r="FIM23" s="1954">
        <f t="shared" si="327"/>
        <v>0</v>
      </c>
      <c r="FIN23" s="1954">
        <f t="shared" si="327"/>
        <v>0</v>
      </c>
      <c r="FIO23" s="1954">
        <f t="shared" si="327"/>
        <v>0</v>
      </c>
      <c r="FIP23" s="1954">
        <f t="shared" si="327"/>
        <v>0</v>
      </c>
      <c r="FIQ23" s="1954">
        <f t="shared" si="327"/>
        <v>0</v>
      </c>
      <c r="FIR23" s="1954">
        <f t="shared" si="327"/>
        <v>0</v>
      </c>
      <c r="FIS23" s="1954">
        <f t="shared" si="327"/>
        <v>0</v>
      </c>
      <c r="FIT23" s="1954">
        <f t="shared" si="327"/>
        <v>0</v>
      </c>
      <c r="FIU23" s="1954">
        <f t="shared" si="327"/>
        <v>0</v>
      </c>
      <c r="FIV23" s="1954">
        <f t="shared" si="327"/>
        <v>0</v>
      </c>
      <c r="FIW23" s="1954">
        <f t="shared" si="327"/>
        <v>0</v>
      </c>
      <c r="FIX23" s="1954">
        <f t="shared" si="327"/>
        <v>0</v>
      </c>
      <c r="FIY23" s="1954">
        <f t="shared" si="327"/>
        <v>0</v>
      </c>
      <c r="FIZ23" s="1954">
        <f t="shared" si="327"/>
        <v>0</v>
      </c>
      <c r="FJA23" s="1954">
        <f t="shared" si="327"/>
        <v>0</v>
      </c>
      <c r="FJB23" s="1954">
        <f t="shared" si="327"/>
        <v>0</v>
      </c>
      <c r="FJC23" s="1954">
        <f t="shared" si="327"/>
        <v>0</v>
      </c>
      <c r="FJD23" s="1954">
        <f t="shared" si="327"/>
        <v>0</v>
      </c>
      <c r="FJE23" s="1954">
        <f t="shared" si="327"/>
        <v>0</v>
      </c>
      <c r="FJF23" s="1954">
        <f t="shared" si="327"/>
        <v>0</v>
      </c>
      <c r="FJG23" s="1954">
        <f t="shared" si="327"/>
        <v>0</v>
      </c>
      <c r="FJH23" s="1954">
        <f t="shared" si="327"/>
        <v>0</v>
      </c>
      <c r="FJI23" s="1954">
        <f t="shared" si="327"/>
        <v>0</v>
      </c>
      <c r="FJJ23" s="1954">
        <f t="shared" si="327"/>
        <v>0</v>
      </c>
      <c r="FJK23" s="1954">
        <f t="shared" si="327"/>
        <v>0</v>
      </c>
      <c r="FJL23" s="1954">
        <f t="shared" si="327"/>
        <v>0</v>
      </c>
      <c r="FJM23" s="1954">
        <f t="shared" si="327"/>
        <v>0</v>
      </c>
      <c r="FJN23" s="1954">
        <f t="shared" si="327"/>
        <v>0</v>
      </c>
      <c r="FJO23" s="1954">
        <f t="shared" si="327"/>
        <v>0</v>
      </c>
      <c r="FJP23" s="1954">
        <f t="shared" si="327"/>
        <v>0</v>
      </c>
      <c r="FJQ23" s="1954">
        <f t="shared" si="327"/>
        <v>0</v>
      </c>
      <c r="FJR23" s="1954">
        <f t="shared" si="327"/>
        <v>0</v>
      </c>
      <c r="FJS23" s="1954">
        <f t="shared" si="327"/>
        <v>0</v>
      </c>
      <c r="FJT23" s="1954">
        <f t="shared" si="327"/>
        <v>0</v>
      </c>
      <c r="FJU23" s="1954">
        <f t="shared" si="327"/>
        <v>0</v>
      </c>
      <c r="FJV23" s="1954">
        <f t="shared" si="327"/>
        <v>0</v>
      </c>
      <c r="FJW23" s="1954">
        <f t="shared" si="327"/>
        <v>0</v>
      </c>
      <c r="FJX23" s="1954">
        <f t="shared" si="327"/>
        <v>0</v>
      </c>
      <c r="FJY23" s="1954">
        <f t="shared" si="327"/>
        <v>0</v>
      </c>
      <c r="FJZ23" s="1954">
        <f t="shared" si="327"/>
        <v>0</v>
      </c>
      <c r="FKA23" s="1954">
        <f t="shared" si="327"/>
        <v>0</v>
      </c>
      <c r="FKB23" s="1954">
        <f t="shared" si="327"/>
        <v>0</v>
      </c>
      <c r="FKC23" s="1954">
        <f t="shared" si="327"/>
        <v>0</v>
      </c>
      <c r="FKD23" s="1954">
        <f t="shared" si="327"/>
        <v>0</v>
      </c>
      <c r="FKE23" s="1954">
        <f t="shared" si="327"/>
        <v>0</v>
      </c>
      <c r="FKF23" s="1954">
        <f t="shared" si="327"/>
        <v>0</v>
      </c>
      <c r="FKG23" s="1954">
        <f t="shared" si="327"/>
        <v>0</v>
      </c>
      <c r="FKH23" s="1954">
        <f t="shared" si="327"/>
        <v>0</v>
      </c>
      <c r="FKI23" s="1954">
        <f t="shared" si="327"/>
        <v>0</v>
      </c>
      <c r="FKJ23" s="1954">
        <f t="shared" si="327"/>
        <v>0</v>
      </c>
      <c r="FKK23" s="1954">
        <f t="shared" si="327"/>
        <v>0</v>
      </c>
      <c r="FKL23" s="1954">
        <f t="shared" si="327"/>
        <v>0</v>
      </c>
      <c r="FKM23" s="1954">
        <f t="shared" si="327"/>
        <v>0</v>
      </c>
      <c r="FKN23" s="1954">
        <f t="shared" si="327"/>
        <v>0</v>
      </c>
      <c r="FKO23" s="1954">
        <f t="shared" si="327"/>
        <v>0</v>
      </c>
      <c r="FKP23" s="1954">
        <f t="shared" si="327"/>
        <v>0</v>
      </c>
      <c r="FKQ23" s="1954">
        <f t="shared" si="327"/>
        <v>0</v>
      </c>
      <c r="FKR23" s="1954">
        <f t="shared" si="327"/>
        <v>0</v>
      </c>
      <c r="FKS23" s="1954">
        <f t="shared" si="327"/>
        <v>0</v>
      </c>
      <c r="FKT23" s="1954">
        <f t="shared" si="327"/>
        <v>0</v>
      </c>
      <c r="FKU23" s="1954">
        <f t="shared" ref="FKU23:FNF23" si="328">IF(AND(FKU$26="End of period",FKU$25="Revenue"),FKU10,0)</f>
        <v>0</v>
      </c>
      <c r="FKV23" s="1954">
        <f t="shared" si="328"/>
        <v>0</v>
      </c>
      <c r="FKW23" s="1954">
        <f t="shared" si="328"/>
        <v>0</v>
      </c>
      <c r="FKX23" s="1954">
        <f t="shared" si="328"/>
        <v>0</v>
      </c>
      <c r="FKY23" s="1954">
        <f t="shared" si="328"/>
        <v>0</v>
      </c>
      <c r="FKZ23" s="1954">
        <f t="shared" si="328"/>
        <v>0</v>
      </c>
      <c r="FLA23" s="1954">
        <f t="shared" si="328"/>
        <v>0</v>
      </c>
      <c r="FLB23" s="1954">
        <f t="shared" si="328"/>
        <v>0</v>
      </c>
      <c r="FLC23" s="1954">
        <f t="shared" si="328"/>
        <v>0</v>
      </c>
      <c r="FLD23" s="1954">
        <f t="shared" si="328"/>
        <v>0</v>
      </c>
      <c r="FLE23" s="1954">
        <f t="shared" si="328"/>
        <v>0</v>
      </c>
      <c r="FLF23" s="1954">
        <f t="shared" si="328"/>
        <v>0</v>
      </c>
      <c r="FLG23" s="1954">
        <f t="shared" si="328"/>
        <v>0</v>
      </c>
      <c r="FLH23" s="1954">
        <f t="shared" si="328"/>
        <v>0</v>
      </c>
      <c r="FLI23" s="1954">
        <f t="shared" si="328"/>
        <v>0</v>
      </c>
      <c r="FLJ23" s="1954">
        <f t="shared" si="328"/>
        <v>0</v>
      </c>
      <c r="FLK23" s="1954">
        <f t="shared" si="328"/>
        <v>0</v>
      </c>
      <c r="FLL23" s="1954">
        <f t="shared" si="328"/>
        <v>0</v>
      </c>
      <c r="FLM23" s="1954">
        <f t="shared" si="328"/>
        <v>0</v>
      </c>
      <c r="FLN23" s="1954">
        <f t="shared" si="328"/>
        <v>0</v>
      </c>
      <c r="FLO23" s="1954">
        <f t="shared" si="328"/>
        <v>0</v>
      </c>
      <c r="FLP23" s="1954">
        <f t="shared" si="328"/>
        <v>0</v>
      </c>
      <c r="FLQ23" s="1954">
        <f t="shared" si="328"/>
        <v>0</v>
      </c>
      <c r="FLR23" s="1954">
        <f t="shared" si="328"/>
        <v>0</v>
      </c>
      <c r="FLS23" s="1954">
        <f t="shared" si="328"/>
        <v>0</v>
      </c>
      <c r="FLT23" s="1954">
        <f t="shared" si="328"/>
        <v>0</v>
      </c>
      <c r="FLU23" s="1954">
        <f t="shared" si="328"/>
        <v>0</v>
      </c>
      <c r="FLV23" s="1954">
        <f t="shared" si="328"/>
        <v>0</v>
      </c>
      <c r="FLW23" s="1954">
        <f t="shared" si="328"/>
        <v>0</v>
      </c>
      <c r="FLX23" s="1954">
        <f t="shared" si="328"/>
        <v>0</v>
      </c>
      <c r="FLY23" s="1954">
        <f t="shared" si="328"/>
        <v>0</v>
      </c>
      <c r="FLZ23" s="1954">
        <f t="shared" si="328"/>
        <v>0</v>
      </c>
      <c r="FMA23" s="1954">
        <f t="shared" si="328"/>
        <v>0</v>
      </c>
      <c r="FMB23" s="1954">
        <f t="shared" si="328"/>
        <v>0</v>
      </c>
      <c r="FMC23" s="1954">
        <f t="shared" si="328"/>
        <v>0</v>
      </c>
      <c r="FMD23" s="1954">
        <f t="shared" si="328"/>
        <v>0</v>
      </c>
      <c r="FME23" s="1954">
        <f t="shared" si="328"/>
        <v>0</v>
      </c>
      <c r="FMF23" s="1954">
        <f t="shared" si="328"/>
        <v>0</v>
      </c>
      <c r="FMG23" s="1954">
        <f t="shared" si="328"/>
        <v>0</v>
      </c>
      <c r="FMH23" s="1954">
        <f t="shared" si="328"/>
        <v>0</v>
      </c>
      <c r="FMI23" s="1954">
        <f t="shared" si="328"/>
        <v>0</v>
      </c>
      <c r="FMJ23" s="1954">
        <f t="shared" si="328"/>
        <v>0</v>
      </c>
      <c r="FMK23" s="1954">
        <f t="shared" si="328"/>
        <v>0</v>
      </c>
      <c r="FML23" s="1954">
        <f t="shared" si="328"/>
        <v>0</v>
      </c>
      <c r="FMM23" s="1954">
        <f t="shared" si="328"/>
        <v>0</v>
      </c>
      <c r="FMN23" s="1954">
        <f t="shared" si="328"/>
        <v>0</v>
      </c>
      <c r="FMO23" s="1954">
        <f t="shared" si="328"/>
        <v>0</v>
      </c>
      <c r="FMP23" s="1954">
        <f t="shared" si="328"/>
        <v>0</v>
      </c>
      <c r="FMQ23" s="1954">
        <f t="shared" si="328"/>
        <v>0</v>
      </c>
      <c r="FMR23" s="1954">
        <f t="shared" si="328"/>
        <v>0</v>
      </c>
      <c r="FMS23" s="1954">
        <f t="shared" si="328"/>
        <v>0</v>
      </c>
      <c r="FMT23" s="1954">
        <f t="shared" si="328"/>
        <v>0</v>
      </c>
      <c r="FMU23" s="1954">
        <f t="shared" si="328"/>
        <v>0</v>
      </c>
      <c r="FMV23" s="1954">
        <f t="shared" si="328"/>
        <v>0</v>
      </c>
      <c r="FMW23" s="1954">
        <f t="shared" si="328"/>
        <v>0</v>
      </c>
      <c r="FMX23" s="1954">
        <f t="shared" si="328"/>
        <v>0</v>
      </c>
      <c r="FMY23" s="1954">
        <f t="shared" si="328"/>
        <v>0</v>
      </c>
      <c r="FMZ23" s="1954">
        <f t="shared" si="328"/>
        <v>0</v>
      </c>
      <c r="FNA23" s="1954">
        <f t="shared" si="328"/>
        <v>0</v>
      </c>
      <c r="FNB23" s="1954">
        <f t="shared" si="328"/>
        <v>0</v>
      </c>
      <c r="FNC23" s="1954">
        <f t="shared" si="328"/>
        <v>0</v>
      </c>
      <c r="FND23" s="1954">
        <f t="shared" si="328"/>
        <v>0</v>
      </c>
      <c r="FNE23" s="1954">
        <f t="shared" si="328"/>
        <v>0</v>
      </c>
      <c r="FNF23" s="1954">
        <f t="shared" si="328"/>
        <v>0</v>
      </c>
      <c r="FNG23" s="1954">
        <f t="shared" ref="FNG23:FPR23" si="329">IF(AND(FNG$26="End of period",FNG$25="Revenue"),FNG10,0)</f>
        <v>0</v>
      </c>
      <c r="FNH23" s="1954">
        <f t="shared" si="329"/>
        <v>0</v>
      </c>
      <c r="FNI23" s="1954">
        <f t="shared" si="329"/>
        <v>0</v>
      </c>
      <c r="FNJ23" s="1954">
        <f t="shared" si="329"/>
        <v>0</v>
      </c>
      <c r="FNK23" s="1954">
        <f t="shared" si="329"/>
        <v>0</v>
      </c>
      <c r="FNL23" s="1954">
        <f t="shared" si="329"/>
        <v>0</v>
      </c>
      <c r="FNM23" s="1954">
        <f t="shared" si="329"/>
        <v>0</v>
      </c>
      <c r="FNN23" s="1954">
        <f t="shared" si="329"/>
        <v>0</v>
      </c>
      <c r="FNO23" s="1954">
        <f t="shared" si="329"/>
        <v>0</v>
      </c>
      <c r="FNP23" s="1954">
        <f t="shared" si="329"/>
        <v>0</v>
      </c>
      <c r="FNQ23" s="1954">
        <f t="shared" si="329"/>
        <v>0</v>
      </c>
      <c r="FNR23" s="1954">
        <f t="shared" si="329"/>
        <v>0</v>
      </c>
      <c r="FNS23" s="1954">
        <f t="shared" si="329"/>
        <v>0</v>
      </c>
      <c r="FNT23" s="1954">
        <f t="shared" si="329"/>
        <v>0</v>
      </c>
      <c r="FNU23" s="1954">
        <f t="shared" si="329"/>
        <v>0</v>
      </c>
      <c r="FNV23" s="1954">
        <f t="shared" si="329"/>
        <v>0</v>
      </c>
      <c r="FNW23" s="1954">
        <f t="shared" si="329"/>
        <v>0</v>
      </c>
      <c r="FNX23" s="1954">
        <f t="shared" si="329"/>
        <v>0</v>
      </c>
      <c r="FNY23" s="1954">
        <f t="shared" si="329"/>
        <v>0</v>
      </c>
      <c r="FNZ23" s="1954">
        <f t="shared" si="329"/>
        <v>0</v>
      </c>
      <c r="FOA23" s="1954">
        <f t="shared" si="329"/>
        <v>0</v>
      </c>
      <c r="FOB23" s="1954">
        <f t="shared" si="329"/>
        <v>0</v>
      </c>
      <c r="FOC23" s="1954">
        <f t="shared" si="329"/>
        <v>0</v>
      </c>
      <c r="FOD23" s="1954">
        <f t="shared" si="329"/>
        <v>0</v>
      </c>
      <c r="FOE23" s="1954">
        <f t="shared" si="329"/>
        <v>0</v>
      </c>
      <c r="FOF23" s="1954">
        <f t="shared" si="329"/>
        <v>0</v>
      </c>
      <c r="FOG23" s="1954">
        <f t="shared" si="329"/>
        <v>0</v>
      </c>
      <c r="FOH23" s="1954">
        <f t="shared" si="329"/>
        <v>0</v>
      </c>
      <c r="FOI23" s="1954">
        <f t="shared" si="329"/>
        <v>0</v>
      </c>
      <c r="FOJ23" s="1954">
        <f t="shared" si="329"/>
        <v>0</v>
      </c>
      <c r="FOK23" s="1954">
        <f t="shared" si="329"/>
        <v>0</v>
      </c>
      <c r="FOL23" s="1954">
        <f t="shared" si="329"/>
        <v>0</v>
      </c>
      <c r="FOM23" s="1954">
        <f t="shared" si="329"/>
        <v>0</v>
      </c>
      <c r="FON23" s="1954">
        <f t="shared" si="329"/>
        <v>0</v>
      </c>
      <c r="FOO23" s="1954">
        <f t="shared" si="329"/>
        <v>0</v>
      </c>
      <c r="FOP23" s="1954">
        <f t="shared" si="329"/>
        <v>0</v>
      </c>
      <c r="FOQ23" s="1954">
        <f t="shared" si="329"/>
        <v>0</v>
      </c>
      <c r="FOR23" s="1954">
        <f t="shared" si="329"/>
        <v>0</v>
      </c>
      <c r="FOS23" s="1954">
        <f t="shared" si="329"/>
        <v>0</v>
      </c>
      <c r="FOT23" s="1954">
        <f t="shared" si="329"/>
        <v>0</v>
      </c>
      <c r="FOU23" s="1954">
        <f t="shared" si="329"/>
        <v>0</v>
      </c>
      <c r="FOV23" s="1954">
        <f t="shared" si="329"/>
        <v>0</v>
      </c>
      <c r="FOW23" s="1954">
        <f t="shared" si="329"/>
        <v>0</v>
      </c>
      <c r="FOX23" s="1954">
        <f t="shared" si="329"/>
        <v>0</v>
      </c>
      <c r="FOY23" s="1954">
        <f t="shared" si="329"/>
        <v>0</v>
      </c>
      <c r="FOZ23" s="1954">
        <f t="shared" si="329"/>
        <v>0</v>
      </c>
      <c r="FPA23" s="1954">
        <f t="shared" si="329"/>
        <v>0</v>
      </c>
      <c r="FPB23" s="1954">
        <f t="shared" si="329"/>
        <v>0</v>
      </c>
      <c r="FPC23" s="1954">
        <f t="shared" si="329"/>
        <v>0</v>
      </c>
      <c r="FPD23" s="1954">
        <f t="shared" si="329"/>
        <v>0</v>
      </c>
      <c r="FPE23" s="1954">
        <f t="shared" si="329"/>
        <v>0</v>
      </c>
      <c r="FPF23" s="1954">
        <f t="shared" si="329"/>
        <v>0</v>
      </c>
      <c r="FPG23" s="1954">
        <f t="shared" si="329"/>
        <v>0</v>
      </c>
      <c r="FPH23" s="1954">
        <f t="shared" si="329"/>
        <v>0</v>
      </c>
      <c r="FPI23" s="1954">
        <f t="shared" si="329"/>
        <v>0</v>
      </c>
      <c r="FPJ23" s="1954">
        <f t="shared" si="329"/>
        <v>0</v>
      </c>
      <c r="FPK23" s="1954">
        <f t="shared" si="329"/>
        <v>0</v>
      </c>
      <c r="FPL23" s="1954">
        <f t="shared" si="329"/>
        <v>0</v>
      </c>
      <c r="FPM23" s="1954">
        <f t="shared" si="329"/>
        <v>0</v>
      </c>
      <c r="FPN23" s="1954">
        <f t="shared" si="329"/>
        <v>0</v>
      </c>
      <c r="FPO23" s="1954">
        <f t="shared" si="329"/>
        <v>0</v>
      </c>
      <c r="FPP23" s="1954">
        <f t="shared" si="329"/>
        <v>0</v>
      </c>
      <c r="FPQ23" s="1954">
        <f t="shared" si="329"/>
        <v>0</v>
      </c>
      <c r="FPR23" s="1954">
        <f t="shared" si="329"/>
        <v>0</v>
      </c>
      <c r="FPS23" s="1954">
        <f t="shared" ref="FPS23:FSD23" si="330">IF(AND(FPS$26="End of period",FPS$25="Revenue"),FPS10,0)</f>
        <v>0</v>
      </c>
      <c r="FPT23" s="1954">
        <f t="shared" si="330"/>
        <v>0</v>
      </c>
      <c r="FPU23" s="1954">
        <f t="shared" si="330"/>
        <v>0</v>
      </c>
      <c r="FPV23" s="1954">
        <f t="shared" si="330"/>
        <v>0</v>
      </c>
      <c r="FPW23" s="1954">
        <f t="shared" si="330"/>
        <v>0</v>
      </c>
      <c r="FPX23" s="1954">
        <f t="shared" si="330"/>
        <v>0</v>
      </c>
      <c r="FPY23" s="1954">
        <f t="shared" si="330"/>
        <v>0</v>
      </c>
      <c r="FPZ23" s="1954">
        <f t="shared" si="330"/>
        <v>0</v>
      </c>
      <c r="FQA23" s="1954">
        <f t="shared" si="330"/>
        <v>0</v>
      </c>
      <c r="FQB23" s="1954">
        <f t="shared" si="330"/>
        <v>0</v>
      </c>
      <c r="FQC23" s="1954">
        <f t="shared" si="330"/>
        <v>0</v>
      </c>
      <c r="FQD23" s="1954">
        <f t="shared" si="330"/>
        <v>0</v>
      </c>
      <c r="FQE23" s="1954">
        <f t="shared" si="330"/>
        <v>0</v>
      </c>
      <c r="FQF23" s="1954">
        <f t="shared" si="330"/>
        <v>0</v>
      </c>
      <c r="FQG23" s="1954">
        <f t="shared" si="330"/>
        <v>0</v>
      </c>
      <c r="FQH23" s="1954">
        <f t="shared" si="330"/>
        <v>0</v>
      </c>
      <c r="FQI23" s="1954">
        <f t="shared" si="330"/>
        <v>0</v>
      </c>
      <c r="FQJ23" s="1954">
        <f t="shared" si="330"/>
        <v>0</v>
      </c>
      <c r="FQK23" s="1954">
        <f t="shared" si="330"/>
        <v>0</v>
      </c>
      <c r="FQL23" s="1954">
        <f t="shared" si="330"/>
        <v>0</v>
      </c>
      <c r="FQM23" s="1954">
        <f t="shared" si="330"/>
        <v>0</v>
      </c>
      <c r="FQN23" s="1954">
        <f t="shared" si="330"/>
        <v>0</v>
      </c>
      <c r="FQO23" s="1954">
        <f t="shared" si="330"/>
        <v>0</v>
      </c>
      <c r="FQP23" s="1954">
        <f t="shared" si="330"/>
        <v>0</v>
      </c>
      <c r="FQQ23" s="1954">
        <f t="shared" si="330"/>
        <v>0</v>
      </c>
      <c r="FQR23" s="1954">
        <f t="shared" si="330"/>
        <v>0</v>
      </c>
      <c r="FQS23" s="1954">
        <f t="shared" si="330"/>
        <v>0</v>
      </c>
      <c r="FQT23" s="1954">
        <f t="shared" si="330"/>
        <v>0</v>
      </c>
      <c r="FQU23" s="1954">
        <f t="shared" si="330"/>
        <v>0</v>
      </c>
      <c r="FQV23" s="1954">
        <f t="shared" si="330"/>
        <v>0</v>
      </c>
      <c r="FQW23" s="1954">
        <f t="shared" si="330"/>
        <v>0</v>
      </c>
      <c r="FQX23" s="1954">
        <f t="shared" si="330"/>
        <v>0</v>
      </c>
      <c r="FQY23" s="1954">
        <f t="shared" si="330"/>
        <v>0</v>
      </c>
      <c r="FQZ23" s="1954">
        <f t="shared" si="330"/>
        <v>0</v>
      </c>
      <c r="FRA23" s="1954">
        <f t="shared" si="330"/>
        <v>0</v>
      </c>
      <c r="FRB23" s="1954">
        <f t="shared" si="330"/>
        <v>0</v>
      </c>
      <c r="FRC23" s="1954">
        <f t="shared" si="330"/>
        <v>0</v>
      </c>
      <c r="FRD23" s="1954">
        <f t="shared" si="330"/>
        <v>0</v>
      </c>
      <c r="FRE23" s="1954">
        <f t="shared" si="330"/>
        <v>0</v>
      </c>
      <c r="FRF23" s="1954">
        <f t="shared" si="330"/>
        <v>0</v>
      </c>
      <c r="FRG23" s="1954">
        <f t="shared" si="330"/>
        <v>0</v>
      </c>
      <c r="FRH23" s="1954">
        <f t="shared" si="330"/>
        <v>0</v>
      </c>
      <c r="FRI23" s="1954">
        <f t="shared" si="330"/>
        <v>0</v>
      </c>
      <c r="FRJ23" s="1954">
        <f t="shared" si="330"/>
        <v>0</v>
      </c>
      <c r="FRK23" s="1954">
        <f t="shared" si="330"/>
        <v>0</v>
      </c>
      <c r="FRL23" s="1954">
        <f t="shared" si="330"/>
        <v>0</v>
      </c>
      <c r="FRM23" s="1954">
        <f t="shared" si="330"/>
        <v>0</v>
      </c>
      <c r="FRN23" s="1954">
        <f t="shared" si="330"/>
        <v>0</v>
      </c>
      <c r="FRO23" s="1954">
        <f t="shared" si="330"/>
        <v>0</v>
      </c>
      <c r="FRP23" s="1954">
        <f t="shared" si="330"/>
        <v>0</v>
      </c>
      <c r="FRQ23" s="1954">
        <f t="shared" si="330"/>
        <v>0</v>
      </c>
      <c r="FRR23" s="1954">
        <f t="shared" si="330"/>
        <v>0</v>
      </c>
      <c r="FRS23" s="1954">
        <f t="shared" si="330"/>
        <v>0</v>
      </c>
      <c r="FRT23" s="1954">
        <f t="shared" si="330"/>
        <v>0</v>
      </c>
      <c r="FRU23" s="1954">
        <f t="shared" si="330"/>
        <v>0</v>
      </c>
      <c r="FRV23" s="1954">
        <f t="shared" si="330"/>
        <v>0</v>
      </c>
      <c r="FRW23" s="1954">
        <f t="shared" si="330"/>
        <v>0</v>
      </c>
      <c r="FRX23" s="1954">
        <f t="shared" si="330"/>
        <v>0</v>
      </c>
      <c r="FRY23" s="1954">
        <f t="shared" si="330"/>
        <v>0</v>
      </c>
      <c r="FRZ23" s="1954">
        <f t="shared" si="330"/>
        <v>0</v>
      </c>
      <c r="FSA23" s="1954">
        <f t="shared" si="330"/>
        <v>0</v>
      </c>
      <c r="FSB23" s="1954">
        <f t="shared" si="330"/>
        <v>0</v>
      </c>
      <c r="FSC23" s="1954">
        <f t="shared" si="330"/>
        <v>0</v>
      </c>
      <c r="FSD23" s="1954">
        <f t="shared" si="330"/>
        <v>0</v>
      </c>
      <c r="FSE23" s="1954">
        <f t="shared" ref="FSE23:FUP23" si="331">IF(AND(FSE$26="End of period",FSE$25="Revenue"),FSE10,0)</f>
        <v>0</v>
      </c>
      <c r="FSF23" s="1954">
        <f t="shared" si="331"/>
        <v>0</v>
      </c>
      <c r="FSG23" s="1954">
        <f t="shared" si="331"/>
        <v>0</v>
      </c>
      <c r="FSH23" s="1954">
        <f t="shared" si="331"/>
        <v>0</v>
      </c>
      <c r="FSI23" s="1954">
        <f t="shared" si="331"/>
        <v>0</v>
      </c>
      <c r="FSJ23" s="1954">
        <f t="shared" si="331"/>
        <v>0</v>
      </c>
      <c r="FSK23" s="1954">
        <f t="shared" si="331"/>
        <v>0</v>
      </c>
      <c r="FSL23" s="1954">
        <f t="shared" si="331"/>
        <v>0</v>
      </c>
      <c r="FSM23" s="1954">
        <f t="shared" si="331"/>
        <v>0</v>
      </c>
      <c r="FSN23" s="1954">
        <f t="shared" si="331"/>
        <v>0</v>
      </c>
      <c r="FSO23" s="1954">
        <f t="shared" si="331"/>
        <v>0</v>
      </c>
      <c r="FSP23" s="1954">
        <f t="shared" si="331"/>
        <v>0</v>
      </c>
      <c r="FSQ23" s="1954">
        <f t="shared" si="331"/>
        <v>0</v>
      </c>
      <c r="FSR23" s="1954">
        <f t="shared" si="331"/>
        <v>0</v>
      </c>
      <c r="FSS23" s="1954">
        <f t="shared" si="331"/>
        <v>0</v>
      </c>
      <c r="FST23" s="1954">
        <f t="shared" si="331"/>
        <v>0</v>
      </c>
      <c r="FSU23" s="1954">
        <f t="shared" si="331"/>
        <v>0</v>
      </c>
      <c r="FSV23" s="1954">
        <f t="shared" si="331"/>
        <v>0</v>
      </c>
      <c r="FSW23" s="1954">
        <f t="shared" si="331"/>
        <v>0</v>
      </c>
      <c r="FSX23" s="1954">
        <f t="shared" si="331"/>
        <v>0</v>
      </c>
      <c r="FSY23" s="1954">
        <f t="shared" si="331"/>
        <v>0</v>
      </c>
      <c r="FSZ23" s="1954">
        <f t="shared" si="331"/>
        <v>0</v>
      </c>
      <c r="FTA23" s="1954">
        <f t="shared" si="331"/>
        <v>0</v>
      </c>
      <c r="FTB23" s="1954">
        <f t="shared" si="331"/>
        <v>0</v>
      </c>
      <c r="FTC23" s="1954">
        <f t="shared" si="331"/>
        <v>0</v>
      </c>
      <c r="FTD23" s="1954">
        <f t="shared" si="331"/>
        <v>0</v>
      </c>
      <c r="FTE23" s="1954">
        <f t="shared" si="331"/>
        <v>0</v>
      </c>
      <c r="FTF23" s="1954">
        <f t="shared" si="331"/>
        <v>0</v>
      </c>
      <c r="FTG23" s="1954">
        <f t="shared" si="331"/>
        <v>0</v>
      </c>
      <c r="FTH23" s="1954">
        <f t="shared" si="331"/>
        <v>0</v>
      </c>
      <c r="FTI23" s="1954">
        <f t="shared" si="331"/>
        <v>0</v>
      </c>
      <c r="FTJ23" s="1954">
        <f t="shared" si="331"/>
        <v>0</v>
      </c>
      <c r="FTK23" s="1954">
        <f t="shared" si="331"/>
        <v>0</v>
      </c>
      <c r="FTL23" s="1954">
        <f t="shared" si="331"/>
        <v>0</v>
      </c>
      <c r="FTM23" s="1954">
        <f t="shared" si="331"/>
        <v>0</v>
      </c>
      <c r="FTN23" s="1954">
        <f t="shared" si="331"/>
        <v>0</v>
      </c>
      <c r="FTO23" s="1954">
        <f t="shared" si="331"/>
        <v>0</v>
      </c>
      <c r="FTP23" s="1954">
        <f t="shared" si="331"/>
        <v>0</v>
      </c>
      <c r="FTQ23" s="1954">
        <f t="shared" si="331"/>
        <v>0</v>
      </c>
      <c r="FTR23" s="1954">
        <f t="shared" si="331"/>
        <v>0</v>
      </c>
      <c r="FTS23" s="1954">
        <f t="shared" si="331"/>
        <v>0</v>
      </c>
      <c r="FTT23" s="1954">
        <f t="shared" si="331"/>
        <v>0</v>
      </c>
      <c r="FTU23" s="1954">
        <f t="shared" si="331"/>
        <v>0</v>
      </c>
      <c r="FTV23" s="1954">
        <f t="shared" si="331"/>
        <v>0</v>
      </c>
      <c r="FTW23" s="1954">
        <f t="shared" si="331"/>
        <v>0</v>
      </c>
      <c r="FTX23" s="1954">
        <f t="shared" si="331"/>
        <v>0</v>
      </c>
      <c r="FTY23" s="1954">
        <f t="shared" si="331"/>
        <v>0</v>
      </c>
      <c r="FTZ23" s="1954">
        <f t="shared" si="331"/>
        <v>0</v>
      </c>
      <c r="FUA23" s="1954">
        <f t="shared" si="331"/>
        <v>0</v>
      </c>
      <c r="FUB23" s="1954">
        <f t="shared" si="331"/>
        <v>0</v>
      </c>
      <c r="FUC23" s="1954">
        <f t="shared" si="331"/>
        <v>0</v>
      </c>
      <c r="FUD23" s="1954">
        <f t="shared" si="331"/>
        <v>0</v>
      </c>
      <c r="FUE23" s="1954">
        <f t="shared" si="331"/>
        <v>0</v>
      </c>
      <c r="FUF23" s="1954">
        <f t="shared" si="331"/>
        <v>0</v>
      </c>
      <c r="FUG23" s="1954">
        <f t="shared" si="331"/>
        <v>0</v>
      </c>
      <c r="FUH23" s="1954">
        <f t="shared" si="331"/>
        <v>0</v>
      </c>
      <c r="FUI23" s="1954">
        <f t="shared" si="331"/>
        <v>0</v>
      </c>
      <c r="FUJ23" s="1954">
        <f t="shared" si="331"/>
        <v>0</v>
      </c>
      <c r="FUK23" s="1954">
        <f t="shared" si="331"/>
        <v>0</v>
      </c>
      <c r="FUL23" s="1954">
        <f t="shared" si="331"/>
        <v>0</v>
      </c>
      <c r="FUM23" s="1954">
        <f t="shared" si="331"/>
        <v>0</v>
      </c>
      <c r="FUN23" s="1954">
        <f t="shared" si="331"/>
        <v>0</v>
      </c>
      <c r="FUO23" s="1954">
        <f t="shared" si="331"/>
        <v>0</v>
      </c>
      <c r="FUP23" s="1954">
        <f t="shared" si="331"/>
        <v>0</v>
      </c>
      <c r="FUQ23" s="1954">
        <f t="shared" ref="FUQ23:FXB23" si="332">IF(AND(FUQ$26="End of period",FUQ$25="Revenue"),FUQ10,0)</f>
        <v>0</v>
      </c>
      <c r="FUR23" s="1954">
        <f t="shared" si="332"/>
        <v>0</v>
      </c>
      <c r="FUS23" s="1954">
        <f t="shared" si="332"/>
        <v>0</v>
      </c>
      <c r="FUT23" s="1954">
        <f t="shared" si="332"/>
        <v>0</v>
      </c>
      <c r="FUU23" s="1954">
        <f t="shared" si="332"/>
        <v>0</v>
      </c>
      <c r="FUV23" s="1954">
        <f t="shared" si="332"/>
        <v>0</v>
      </c>
      <c r="FUW23" s="1954">
        <f t="shared" si="332"/>
        <v>0</v>
      </c>
      <c r="FUX23" s="1954">
        <f t="shared" si="332"/>
        <v>0</v>
      </c>
      <c r="FUY23" s="1954">
        <f t="shared" si="332"/>
        <v>0</v>
      </c>
      <c r="FUZ23" s="1954">
        <f t="shared" si="332"/>
        <v>0</v>
      </c>
      <c r="FVA23" s="1954">
        <f t="shared" si="332"/>
        <v>0</v>
      </c>
      <c r="FVB23" s="1954">
        <f t="shared" si="332"/>
        <v>0</v>
      </c>
      <c r="FVC23" s="1954">
        <f t="shared" si="332"/>
        <v>0</v>
      </c>
      <c r="FVD23" s="1954">
        <f t="shared" si="332"/>
        <v>0</v>
      </c>
      <c r="FVE23" s="1954">
        <f t="shared" si="332"/>
        <v>0</v>
      </c>
      <c r="FVF23" s="1954">
        <f t="shared" si="332"/>
        <v>0</v>
      </c>
      <c r="FVG23" s="1954">
        <f t="shared" si="332"/>
        <v>0</v>
      </c>
      <c r="FVH23" s="1954">
        <f t="shared" si="332"/>
        <v>0</v>
      </c>
      <c r="FVI23" s="1954">
        <f t="shared" si="332"/>
        <v>0</v>
      </c>
      <c r="FVJ23" s="1954">
        <f t="shared" si="332"/>
        <v>0</v>
      </c>
      <c r="FVK23" s="1954">
        <f t="shared" si="332"/>
        <v>0</v>
      </c>
      <c r="FVL23" s="1954">
        <f t="shared" si="332"/>
        <v>0</v>
      </c>
      <c r="FVM23" s="1954">
        <f t="shared" si="332"/>
        <v>0</v>
      </c>
      <c r="FVN23" s="1954">
        <f t="shared" si="332"/>
        <v>0</v>
      </c>
      <c r="FVO23" s="1954">
        <f t="shared" si="332"/>
        <v>0</v>
      </c>
      <c r="FVP23" s="1954">
        <f t="shared" si="332"/>
        <v>0</v>
      </c>
      <c r="FVQ23" s="1954">
        <f t="shared" si="332"/>
        <v>0</v>
      </c>
      <c r="FVR23" s="1954">
        <f t="shared" si="332"/>
        <v>0</v>
      </c>
      <c r="FVS23" s="1954">
        <f t="shared" si="332"/>
        <v>0</v>
      </c>
      <c r="FVT23" s="1954">
        <f t="shared" si="332"/>
        <v>0</v>
      </c>
      <c r="FVU23" s="1954">
        <f t="shared" si="332"/>
        <v>0</v>
      </c>
      <c r="FVV23" s="1954">
        <f t="shared" si="332"/>
        <v>0</v>
      </c>
      <c r="FVW23" s="1954">
        <f t="shared" si="332"/>
        <v>0</v>
      </c>
      <c r="FVX23" s="1954">
        <f t="shared" si="332"/>
        <v>0</v>
      </c>
      <c r="FVY23" s="1954">
        <f t="shared" si="332"/>
        <v>0</v>
      </c>
      <c r="FVZ23" s="1954">
        <f t="shared" si="332"/>
        <v>0</v>
      </c>
      <c r="FWA23" s="1954">
        <f t="shared" si="332"/>
        <v>0</v>
      </c>
      <c r="FWB23" s="1954">
        <f t="shared" si="332"/>
        <v>0</v>
      </c>
      <c r="FWC23" s="1954">
        <f t="shared" si="332"/>
        <v>0</v>
      </c>
      <c r="FWD23" s="1954">
        <f t="shared" si="332"/>
        <v>0</v>
      </c>
      <c r="FWE23" s="1954">
        <f t="shared" si="332"/>
        <v>0</v>
      </c>
      <c r="FWF23" s="1954">
        <f t="shared" si="332"/>
        <v>0</v>
      </c>
      <c r="FWG23" s="1954">
        <f t="shared" si="332"/>
        <v>0</v>
      </c>
      <c r="FWH23" s="1954">
        <f t="shared" si="332"/>
        <v>0</v>
      </c>
      <c r="FWI23" s="1954">
        <f t="shared" si="332"/>
        <v>0</v>
      </c>
      <c r="FWJ23" s="1954">
        <f t="shared" si="332"/>
        <v>0</v>
      </c>
      <c r="FWK23" s="1954">
        <f t="shared" si="332"/>
        <v>0</v>
      </c>
      <c r="FWL23" s="1954">
        <f t="shared" si="332"/>
        <v>0</v>
      </c>
      <c r="FWM23" s="1954">
        <f t="shared" si="332"/>
        <v>0</v>
      </c>
      <c r="FWN23" s="1954">
        <f t="shared" si="332"/>
        <v>0</v>
      </c>
      <c r="FWO23" s="1954">
        <f t="shared" si="332"/>
        <v>0</v>
      </c>
      <c r="FWP23" s="1954">
        <f t="shared" si="332"/>
        <v>0</v>
      </c>
      <c r="FWQ23" s="1954">
        <f t="shared" si="332"/>
        <v>0</v>
      </c>
      <c r="FWR23" s="1954">
        <f t="shared" si="332"/>
        <v>0</v>
      </c>
      <c r="FWS23" s="1954">
        <f t="shared" si="332"/>
        <v>0</v>
      </c>
      <c r="FWT23" s="1954">
        <f t="shared" si="332"/>
        <v>0</v>
      </c>
      <c r="FWU23" s="1954">
        <f t="shared" si="332"/>
        <v>0</v>
      </c>
      <c r="FWV23" s="1954">
        <f t="shared" si="332"/>
        <v>0</v>
      </c>
      <c r="FWW23" s="1954">
        <f t="shared" si="332"/>
        <v>0</v>
      </c>
      <c r="FWX23" s="1954">
        <f t="shared" si="332"/>
        <v>0</v>
      </c>
      <c r="FWY23" s="1954">
        <f t="shared" si="332"/>
        <v>0</v>
      </c>
      <c r="FWZ23" s="1954">
        <f t="shared" si="332"/>
        <v>0</v>
      </c>
      <c r="FXA23" s="1954">
        <f t="shared" si="332"/>
        <v>0</v>
      </c>
      <c r="FXB23" s="1954">
        <f t="shared" si="332"/>
        <v>0</v>
      </c>
      <c r="FXC23" s="1954">
        <f t="shared" ref="FXC23:FZN23" si="333">IF(AND(FXC$26="End of period",FXC$25="Revenue"),FXC10,0)</f>
        <v>0</v>
      </c>
      <c r="FXD23" s="1954">
        <f t="shared" si="333"/>
        <v>0</v>
      </c>
      <c r="FXE23" s="1954">
        <f t="shared" si="333"/>
        <v>0</v>
      </c>
      <c r="FXF23" s="1954">
        <f t="shared" si="333"/>
        <v>0</v>
      </c>
      <c r="FXG23" s="1954">
        <f t="shared" si="333"/>
        <v>0</v>
      </c>
      <c r="FXH23" s="1954">
        <f t="shared" si="333"/>
        <v>0</v>
      </c>
      <c r="FXI23" s="1954">
        <f t="shared" si="333"/>
        <v>0</v>
      </c>
      <c r="FXJ23" s="1954">
        <f t="shared" si="333"/>
        <v>0</v>
      </c>
      <c r="FXK23" s="1954">
        <f t="shared" si="333"/>
        <v>0</v>
      </c>
      <c r="FXL23" s="1954">
        <f t="shared" si="333"/>
        <v>0</v>
      </c>
      <c r="FXM23" s="1954">
        <f t="shared" si="333"/>
        <v>0</v>
      </c>
      <c r="FXN23" s="1954">
        <f t="shared" si="333"/>
        <v>0</v>
      </c>
      <c r="FXO23" s="1954">
        <f t="shared" si="333"/>
        <v>0</v>
      </c>
      <c r="FXP23" s="1954">
        <f t="shared" si="333"/>
        <v>0</v>
      </c>
      <c r="FXQ23" s="1954">
        <f t="shared" si="333"/>
        <v>0</v>
      </c>
      <c r="FXR23" s="1954">
        <f t="shared" si="333"/>
        <v>0</v>
      </c>
      <c r="FXS23" s="1954">
        <f t="shared" si="333"/>
        <v>0</v>
      </c>
      <c r="FXT23" s="1954">
        <f t="shared" si="333"/>
        <v>0</v>
      </c>
      <c r="FXU23" s="1954">
        <f t="shared" si="333"/>
        <v>0</v>
      </c>
      <c r="FXV23" s="1954">
        <f t="shared" si="333"/>
        <v>0</v>
      </c>
      <c r="FXW23" s="1954">
        <f t="shared" si="333"/>
        <v>0</v>
      </c>
      <c r="FXX23" s="1954">
        <f t="shared" si="333"/>
        <v>0</v>
      </c>
      <c r="FXY23" s="1954">
        <f t="shared" si="333"/>
        <v>0</v>
      </c>
      <c r="FXZ23" s="1954">
        <f t="shared" si="333"/>
        <v>0</v>
      </c>
      <c r="FYA23" s="1954">
        <f t="shared" si="333"/>
        <v>0</v>
      </c>
      <c r="FYB23" s="1954">
        <f t="shared" si="333"/>
        <v>0</v>
      </c>
      <c r="FYC23" s="1954">
        <f t="shared" si="333"/>
        <v>0</v>
      </c>
      <c r="FYD23" s="1954">
        <f t="shared" si="333"/>
        <v>0</v>
      </c>
      <c r="FYE23" s="1954">
        <f t="shared" si="333"/>
        <v>0</v>
      </c>
      <c r="FYF23" s="1954">
        <f t="shared" si="333"/>
        <v>0</v>
      </c>
      <c r="FYG23" s="1954">
        <f t="shared" si="333"/>
        <v>0</v>
      </c>
      <c r="FYH23" s="1954">
        <f t="shared" si="333"/>
        <v>0</v>
      </c>
      <c r="FYI23" s="1954">
        <f t="shared" si="333"/>
        <v>0</v>
      </c>
      <c r="FYJ23" s="1954">
        <f t="shared" si="333"/>
        <v>0</v>
      </c>
      <c r="FYK23" s="1954">
        <f t="shared" si="333"/>
        <v>0</v>
      </c>
      <c r="FYL23" s="1954">
        <f t="shared" si="333"/>
        <v>0</v>
      </c>
      <c r="FYM23" s="1954">
        <f t="shared" si="333"/>
        <v>0</v>
      </c>
      <c r="FYN23" s="1954">
        <f t="shared" si="333"/>
        <v>0</v>
      </c>
      <c r="FYO23" s="1954">
        <f t="shared" si="333"/>
        <v>0</v>
      </c>
      <c r="FYP23" s="1954">
        <f t="shared" si="333"/>
        <v>0</v>
      </c>
      <c r="FYQ23" s="1954">
        <f t="shared" si="333"/>
        <v>0</v>
      </c>
      <c r="FYR23" s="1954">
        <f t="shared" si="333"/>
        <v>0</v>
      </c>
      <c r="FYS23" s="1954">
        <f t="shared" si="333"/>
        <v>0</v>
      </c>
      <c r="FYT23" s="1954">
        <f t="shared" si="333"/>
        <v>0</v>
      </c>
      <c r="FYU23" s="1954">
        <f t="shared" si="333"/>
        <v>0</v>
      </c>
      <c r="FYV23" s="1954">
        <f t="shared" si="333"/>
        <v>0</v>
      </c>
      <c r="FYW23" s="1954">
        <f t="shared" si="333"/>
        <v>0</v>
      </c>
      <c r="FYX23" s="1954">
        <f t="shared" si="333"/>
        <v>0</v>
      </c>
      <c r="FYY23" s="1954">
        <f t="shared" si="333"/>
        <v>0</v>
      </c>
      <c r="FYZ23" s="1954">
        <f t="shared" si="333"/>
        <v>0</v>
      </c>
      <c r="FZA23" s="1954">
        <f t="shared" si="333"/>
        <v>0</v>
      </c>
      <c r="FZB23" s="1954">
        <f t="shared" si="333"/>
        <v>0</v>
      </c>
      <c r="FZC23" s="1954">
        <f t="shared" si="333"/>
        <v>0</v>
      </c>
      <c r="FZD23" s="1954">
        <f t="shared" si="333"/>
        <v>0</v>
      </c>
      <c r="FZE23" s="1954">
        <f t="shared" si="333"/>
        <v>0</v>
      </c>
      <c r="FZF23" s="1954">
        <f t="shared" si="333"/>
        <v>0</v>
      </c>
      <c r="FZG23" s="1954">
        <f t="shared" si="333"/>
        <v>0</v>
      </c>
      <c r="FZH23" s="1954">
        <f t="shared" si="333"/>
        <v>0</v>
      </c>
      <c r="FZI23" s="1954">
        <f t="shared" si="333"/>
        <v>0</v>
      </c>
      <c r="FZJ23" s="1954">
        <f t="shared" si="333"/>
        <v>0</v>
      </c>
      <c r="FZK23" s="1954">
        <f t="shared" si="333"/>
        <v>0</v>
      </c>
      <c r="FZL23" s="1954">
        <f t="shared" si="333"/>
        <v>0</v>
      </c>
      <c r="FZM23" s="1954">
        <f t="shared" si="333"/>
        <v>0</v>
      </c>
      <c r="FZN23" s="1954">
        <f t="shared" si="333"/>
        <v>0</v>
      </c>
      <c r="FZO23" s="1954">
        <f t="shared" ref="FZO23:GBZ23" si="334">IF(AND(FZO$26="End of period",FZO$25="Revenue"),FZO10,0)</f>
        <v>0</v>
      </c>
      <c r="FZP23" s="1954">
        <f t="shared" si="334"/>
        <v>0</v>
      </c>
      <c r="FZQ23" s="1954">
        <f t="shared" si="334"/>
        <v>0</v>
      </c>
      <c r="FZR23" s="1954">
        <f t="shared" si="334"/>
        <v>0</v>
      </c>
      <c r="FZS23" s="1954">
        <f t="shared" si="334"/>
        <v>0</v>
      </c>
      <c r="FZT23" s="1954">
        <f t="shared" si="334"/>
        <v>0</v>
      </c>
      <c r="FZU23" s="1954">
        <f t="shared" si="334"/>
        <v>0</v>
      </c>
      <c r="FZV23" s="1954">
        <f t="shared" si="334"/>
        <v>0</v>
      </c>
      <c r="FZW23" s="1954">
        <f t="shared" si="334"/>
        <v>0</v>
      </c>
      <c r="FZX23" s="1954">
        <f t="shared" si="334"/>
        <v>0</v>
      </c>
      <c r="FZY23" s="1954">
        <f t="shared" si="334"/>
        <v>0</v>
      </c>
      <c r="FZZ23" s="1954">
        <f t="shared" si="334"/>
        <v>0</v>
      </c>
      <c r="GAA23" s="1954">
        <f t="shared" si="334"/>
        <v>0</v>
      </c>
      <c r="GAB23" s="1954">
        <f t="shared" si="334"/>
        <v>0</v>
      </c>
      <c r="GAC23" s="1954">
        <f t="shared" si="334"/>
        <v>0</v>
      </c>
      <c r="GAD23" s="1954">
        <f t="shared" si="334"/>
        <v>0</v>
      </c>
      <c r="GAE23" s="1954">
        <f t="shared" si="334"/>
        <v>0</v>
      </c>
      <c r="GAF23" s="1954">
        <f t="shared" si="334"/>
        <v>0</v>
      </c>
      <c r="GAG23" s="1954">
        <f t="shared" si="334"/>
        <v>0</v>
      </c>
      <c r="GAH23" s="1954">
        <f t="shared" si="334"/>
        <v>0</v>
      </c>
      <c r="GAI23" s="1954">
        <f t="shared" si="334"/>
        <v>0</v>
      </c>
      <c r="GAJ23" s="1954">
        <f t="shared" si="334"/>
        <v>0</v>
      </c>
      <c r="GAK23" s="1954">
        <f t="shared" si="334"/>
        <v>0</v>
      </c>
      <c r="GAL23" s="1954">
        <f t="shared" si="334"/>
        <v>0</v>
      </c>
      <c r="GAM23" s="1954">
        <f t="shared" si="334"/>
        <v>0</v>
      </c>
      <c r="GAN23" s="1954">
        <f t="shared" si="334"/>
        <v>0</v>
      </c>
      <c r="GAO23" s="1954">
        <f t="shared" si="334"/>
        <v>0</v>
      </c>
      <c r="GAP23" s="1954">
        <f t="shared" si="334"/>
        <v>0</v>
      </c>
      <c r="GAQ23" s="1954">
        <f t="shared" si="334"/>
        <v>0</v>
      </c>
      <c r="GAR23" s="1954">
        <f t="shared" si="334"/>
        <v>0</v>
      </c>
      <c r="GAS23" s="1954">
        <f t="shared" si="334"/>
        <v>0</v>
      </c>
      <c r="GAT23" s="1954">
        <f t="shared" si="334"/>
        <v>0</v>
      </c>
      <c r="GAU23" s="1954">
        <f t="shared" si="334"/>
        <v>0</v>
      </c>
      <c r="GAV23" s="1954">
        <f t="shared" si="334"/>
        <v>0</v>
      </c>
      <c r="GAW23" s="1954">
        <f t="shared" si="334"/>
        <v>0</v>
      </c>
      <c r="GAX23" s="1954">
        <f t="shared" si="334"/>
        <v>0</v>
      </c>
      <c r="GAY23" s="1954">
        <f t="shared" si="334"/>
        <v>0</v>
      </c>
      <c r="GAZ23" s="1954">
        <f t="shared" si="334"/>
        <v>0</v>
      </c>
      <c r="GBA23" s="1954">
        <f t="shared" si="334"/>
        <v>0</v>
      </c>
      <c r="GBB23" s="1954">
        <f t="shared" si="334"/>
        <v>0</v>
      </c>
      <c r="GBC23" s="1954">
        <f t="shared" si="334"/>
        <v>0</v>
      </c>
      <c r="GBD23" s="1954">
        <f t="shared" si="334"/>
        <v>0</v>
      </c>
      <c r="GBE23" s="1954">
        <f t="shared" si="334"/>
        <v>0</v>
      </c>
      <c r="GBF23" s="1954">
        <f t="shared" si="334"/>
        <v>0</v>
      </c>
      <c r="GBG23" s="1954">
        <f t="shared" si="334"/>
        <v>0</v>
      </c>
      <c r="GBH23" s="1954">
        <f t="shared" si="334"/>
        <v>0</v>
      </c>
      <c r="GBI23" s="1954">
        <f t="shared" si="334"/>
        <v>0</v>
      </c>
      <c r="GBJ23" s="1954">
        <f t="shared" si="334"/>
        <v>0</v>
      </c>
      <c r="GBK23" s="1954">
        <f t="shared" si="334"/>
        <v>0</v>
      </c>
      <c r="GBL23" s="1954">
        <f t="shared" si="334"/>
        <v>0</v>
      </c>
      <c r="GBM23" s="1954">
        <f t="shared" si="334"/>
        <v>0</v>
      </c>
      <c r="GBN23" s="1954">
        <f t="shared" si="334"/>
        <v>0</v>
      </c>
      <c r="GBO23" s="1954">
        <f t="shared" si="334"/>
        <v>0</v>
      </c>
      <c r="GBP23" s="1954">
        <f t="shared" si="334"/>
        <v>0</v>
      </c>
      <c r="GBQ23" s="1954">
        <f t="shared" si="334"/>
        <v>0</v>
      </c>
      <c r="GBR23" s="1954">
        <f t="shared" si="334"/>
        <v>0</v>
      </c>
      <c r="GBS23" s="1954">
        <f t="shared" si="334"/>
        <v>0</v>
      </c>
      <c r="GBT23" s="1954">
        <f t="shared" si="334"/>
        <v>0</v>
      </c>
      <c r="GBU23" s="1954">
        <f t="shared" si="334"/>
        <v>0</v>
      </c>
      <c r="GBV23" s="1954">
        <f t="shared" si="334"/>
        <v>0</v>
      </c>
      <c r="GBW23" s="1954">
        <f t="shared" si="334"/>
        <v>0</v>
      </c>
      <c r="GBX23" s="1954">
        <f t="shared" si="334"/>
        <v>0</v>
      </c>
      <c r="GBY23" s="1954">
        <f t="shared" si="334"/>
        <v>0</v>
      </c>
      <c r="GBZ23" s="1954">
        <f t="shared" si="334"/>
        <v>0</v>
      </c>
      <c r="GCA23" s="1954">
        <f t="shared" ref="GCA23:GEL23" si="335">IF(AND(GCA$26="End of period",GCA$25="Revenue"),GCA10,0)</f>
        <v>0</v>
      </c>
      <c r="GCB23" s="1954">
        <f t="shared" si="335"/>
        <v>0</v>
      </c>
      <c r="GCC23" s="1954">
        <f t="shared" si="335"/>
        <v>0</v>
      </c>
      <c r="GCD23" s="1954">
        <f t="shared" si="335"/>
        <v>0</v>
      </c>
      <c r="GCE23" s="1954">
        <f t="shared" si="335"/>
        <v>0</v>
      </c>
      <c r="GCF23" s="1954">
        <f t="shared" si="335"/>
        <v>0</v>
      </c>
      <c r="GCG23" s="1954">
        <f t="shared" si="335"/>
        <v>0</v>
      </c>
      <c r="GCH23" s="1954">
        <f t="shared" si="335"/>
        <v>0</v>
      </c>
      <c r="GCI23" s="1954">
        <f t="shared" si="335"/>
        <v>0</v>
      </c>
      <c r="GCJ23" s="1954">
        <f t="shared" si="335"/>
        <v>0</v>
      </c>
      <c r="GCK23" s="1954">
        <f t="shared" si="335"/>
        <v>0</v>
      </c>
      <c r="GCL23" s="1954">
        <f t="shared" si="335"/>
        <v>0</v>
      </c>
      <c r="GCM23" s="1954">
        <f t="shared" si="335"/>
        <v>0</v>
      </c>
      <c r="GCN23" s="1954">
        <f t="shared" si="335"/>
        <v>0</v>
      </c>
      <c r="GCO23" s="1954">
        <f t="shared" si="335"/>
        <v>0</v>
      </c>
      <c r="GCP23" s="1954">
        <f t="shared" si="335"/>
        <v>0</v>
      </c>
      <c r="GCQ23" s="1954">
        <f t="shared" si="335"/>
        <v>0</v>
      </c>
      <c r="GCR23" s="1954">
        <f t="shared" si="335"/>
        <v>0</v>
      </c>
      <c r="GCS23" s="1954">
        <f t="shared" si="335"/>
        <v>0</v>
      </c>
      <c r="GCT23" s="1954">
        <f t="shared" si="335"/>
        <v>0</v>
      </c>
      <c r="GCU23" s="1954">
        <f t="shared" si="335"/>
        <v>0</v>
      </c>
      <c r="GCV23" s="1954">
        <f t="shared" si="335"/>
        <v>0</v>
      </c>
      <c r="GCW23" s="1954">
        <f t="shared" si="335"/>
        <v>0</v>
      </c>
      <c r="GCX23" s="1954">
        <f t="shared" si="335"/>
        <v>0</v>
      </c>
      <c r="GCY23" s="1954">
        <f t="shared" si="335"/>
        <v>0</v>
      </c>
      <c r="GCZ23" s="1954">
        <f t="shared" si="335"/>
        <v>0</v>
      </c>
      <c r="GDA23" s="1954">
        <f t="shared" si="335"/>
        <v>0</v>
      </c>
      <c r="GDB23" s="1954">
        <f t="shared" si="335"/>
        <v>0</v>
      </c>
      <c r="GDC23" s="1954">
        <f t="shared" si="335"/>
        <v>0</v>
      </c>
      <c r="GDD23" s="1954">
        <f t="shared" si="335"/>
        <v>0</v>
      </c>
      <c r="GDE23" s="1954">
        <f t="shared" si="335"/>
        <v>0</v>
      </c>
      <c r="GDF23" s="1954">
        <f t="shared" si="335"/>
        <v>0</v>
      </c>
      <c r="GDG23" s="1954">
        <f t="shared" si="335"/>
        <v>0</v>
      </c>
      <c r="GDH23" s="1954">
        <f t="shared" si="335"/>
        <v>0</v>
      </c>
      <c r="GDI23" s="1954">
        <f t="shared" si="335"/>
        <v>0</v>
      </c>
      <c r="GDJ23" s="1954">
        <f t="shared" si="335"/>
        <v>0</v>
      </c>
      <c r="GDK23" s="1954">
        <f t="shared" si="335"/>
        <v>0</v>
      </c>
      <c r="GDL23" s="1954">
        <f t="shared" si="335"/>
        <v>0</v>
      </c>
      <c r="GDM23" s="1954">
        <f t="shared" si="335"/>
        <v>0</v>
      </c>
      <c r="GDN23" s="1954">
        <f t="shared" si="335"/>
        <v>0</v>
      </c>
      <c r="GDO23" s="1954">
        <f t="shared" si="335"/>
        <v>0</v>
      </c>
      <c r="GDP23" s="1954">
        <f t="shared" si="335"/>
        <v>0</v>
      </c>
      <c r="GDQ23" s="1954">
        <f t="shared" si="335"/>
        <v>0</v>
      </c>
      <c r="GDR23" s="1954">
        <f t="shared" si="335"/>
        <v>0</v>
      </c>
      <c r="GDS23" s="1954">
        <f t="shared" si="335"/>
        <v>0</v>
      </c>
      <c r="GDT23" s="1954">
        <f t="shared" si="335"/>
        <v>0</v>
      </c>
      <c r="GDU23" s="1954">
        <f t="shared" si="335"/>
        <v>0</v>
      </c>
      <c r="GDV23" s="1954">
        <f t="shared" si="335"/>
        <v>0</v>
      </c>
      <c r="GDW23" s="1954">
        <f t="shared" si="335"/>
        <v>0</v>
      </c>
      <c r="GDX23" s="1954">
        <f t="shared" si="335"/>
        <v>0</v>
      </c>
      <c r="GDY23" s="1954">
        <f t="shared" si="335"/>
        <v>0</v>
      </c>
      <c r="GDZ23" s="1954">
        <f t="shared" si="335"/>
        <v>0</v>
      </c>
      <c r="GEA23" s="1954">
        <f t="shared" si="335"/>
        <v>0</v>
      </c>
      <c r="GEB23" s="1954">
        <f t="shared" si="335"/>
        <v>0</v>
      </c>
      <c r="GEC23" s="1954">
        <f t="shared" si="335"/>
        <v>0</v>
      </c>
      <c r="GED23" s="1954">
        <f t="shared" si="335"/>
        <v>0</v>
      </c>
      <c r="GEE23" s="1954">
        <f t="shared" si="335"/>
        <v>0</v>
      </c>
      <c r="GEF23" s="1954">
        <f t="shared" si="335"/>
        <v>0</v>
      </c>
      <c r="GEG23" s="1954">
        <f t="shared" si="335"/>
        <v>0</v>
      </c>
      <c r="GEH23" s="1954">
        <f t="shared" si="335"/>
        <v>0</v>
      </c>
      <c r="GEI23" s="1954">
        <f t="shared" si="335"/>
        <v>0</v>
      </c>
      <c r="GEJ23" s="1954">
        <f t="shared" si="335"/>
        <v>0</v>
      </c>
      <c r="GEK23" s="1954">
        <f t="shared" si="335"/>
        <v>0</v>
      </c>
      <c r="GEL23" s="1954">
        <f t="shared" si="335"/>
        <v>0</v>
      </c>
      <c r="GEM23" s="1954">
        <f t="shared" ref="GEM23:GGX23" si="336">IF(AND(GEM$26="End of period",GEM$25="Revenue"),GEM10,0)</f>
        <v>0</v>
      </c>
      <c r="GEN23" s="1954">
        <f t="shared" si="336"/>
        <v>0</v>
      </c>
      <c r="GEO23" s="1954">
        <f t="shared" si="336"/>
        <v>0</v>
      </c>
      <c r="GEP23" s="1954">
        <f t="shared" si="336"/>
        <v>0</v>
      </c>
      <c r="GEQ23" s="1954">
        <f t="shared" si="336"/>
        <v>0</v>
      </c>
      <c r="GER23" s="1954">
        <f t="shared" si="336"/>
        <v>0</v>
      </c>
      <c r="GES23" s="1954">
        <f t="shared" si="336"/>
        <v>0</v>
      </c>
      <c r="GET23" s="1954">
        <f t="shared" si="336"/>
        <v>0</v>
      </c>
      <c r="GEU23" s="1954">
        <f t="shared" si="336"/>
        <v>0</v>
      </c>
      <c r="GEV23" s="1954">
        <f t="shared" si="336"/>
        <v>0</v>
      </c>
      <c r="GEW23" s="1954">
        <f t="shared" si="336"/>
        <v>0</v>
      </c>
      <c r="GEX23" s="1954">
        <f t="shared" si="336"/>
        <v>0</v>
      </c>
      <c r="GEY23" s="1954">
        <f t="shared" si="336"/>
        <v>0</v>
      </c>
      <c r="GEZ23" s="1954">
        <f t="shared" si="336"/>
        <v>0</v>
      </c>
      <c r="GFA23" s="1954">
        <f t="shared" si="336"/>
        <v>0</v>
      </c>
      <c r="GFB23" s="1954">
        <f t="shared" si="336"/>
        <v>0</v>
      </c>
      <c r="GFC23" s="1954">
        <f t="shared" si="336"/>
        <v>0</v>
      </c>
      <c r="GFD23" s="1954">
        <f t="shared" si="336"/>
        <v>0</v>
      </c>
      <c r="GFE23" s="1954">
        <f t="shared" si="336"/>
        <v>0</v>
      </c>
      <c r="GFF23" s="1954">
        <f t="shared" si="336"/>
        <v>0</v>
      </c>
      <c r="GFG23" s="1954">
        <f t="shared" si="336"/>
        <v>0</v>
      </c>
      <c r="GFH23" s="1954">
        <f t="shared" si="336"/>
        <v>0</v>
      </c>
      <c r="GFI23" s="1954">
        <f t="shared" si="336"/>
        <v>0</v>
      </c>
      <c r="GFJ23" s="1954">
        <f t="shared" si="336"/>
        <v>0</v>
      </c>
      <c r="GFK23" s="1954">
        <f t="shared" si="336"/>
        <v>0</v>
      </c>
      <c r="GFL23" s="1954">
        <f t="shared" si="336"/>
        <v>0</v>
      </c>
      <c r="GFM23" s="1954">
        <f t="shared" si="336"/>
        <v>0</v>
      </c>
      <c r="GFN23" s="1954">
        <f t="shared" si="336"/>
        <v>0</v>
      </c>
      <c r="GFO23" s="1954">
        <f t="shared" si="336"/>
        <v>0</v>
      </c>
      <c r="GFP23" s="1954">
        <f t="shared" si="336"/>
        <v>0</v>
      </c>
      <c r="GFQ23" s="1954">
        <f t="shared" si="336"/>
        <v>0</v>
      </c>
      <c r="GFR23" s="1954">
        <f t="shared" si="336"/>
        <v>0</v>
      </c>
      <c r="GFS23" s="1954">
        <f t="shared" si="336"/>
        <v>0</v>
      </c>
      <c r="GFT23" s="1954">
        <f t="shared" si="336"/>
        <v>0</v>
      </c>
      <c r="GFU23" s="1954">
        <f t="shared" si="336"/>
        <v>0</v>
      </c>
      <c r="GFV23" s="1954">
        <f t="shared" si="336"/>
        <v>0</v>
      </c>
      <c r="GFW23" s="1954">
        <f t="shared" si="336"/>
        <v>0</v>
      </c>
      <c r="GFX23" s="1954">
        <f t="shared" si="336"/>
        <v>0</v>
      </c>
      <c r="GFY23" s="1954">
        <f t="shared" si="336"/>
        <v>0</v>
      </c>
      <c r="GFZ23" s="1954">
        <f t="shared" si="336"/>
        <v>0</v>
      </c>
      <c r="GGA23" s="1954">
        <f t="shared" si="336"/>
        <v>0</v>
      </c>
      <c r="GGB23" s="1954">
        <f t="shared" si="336"/>
        <v>0</v>
      </c>
      <c r="GGC23" s="1954">
        <f t="shared" si="336"/>
        <v>0</v>
      </c>
      <c r="GGD23" s="1954">
        <f t="shared" si="336"/>
        <v>0</v>
      </c>
      <c r="GGE23" s="1954">
        <f t="shared" si="336"/>
        <v>0</v>
      </c>
      <c r="GGF23" s="1954">
        <f t="shared" si="336"/>
        <v>0</v>
      </c>
      <c r="GGG23" s="1954">
        <f t="shared" si="336"/>
        <v>0</v>
      </c>
      <c r="GGH23" s="1954">
        <f t="shared" si="336"/>
        <v>0</v>
      </c>
      <c r="GGI23" s="1954">
        <f t="shared" si="336"/>
        <v>0</v>
      </c>
      <c r="GGJ23" s="1954">
        <f t="shared" si="336"/>
        <v>0</v>
      </c>
      <c r="GGK23" s="1954">
        <f t="shared" si="336"/>
        <v>0</v>
      </c>
      <c r="GGL23" s="1954">
        <f t="shared" si="336"/>
        <v>0</v>
      </c>
      <c r="GGM23" s="1954">
        <f t="shared" si="336"/>
        <v>0</v>
      </c>
      <c r="GGN23" s="1954">
        <f t="shared" si="336"/>
        <v>0</v>
      </c>
      <c r="GGO23" s="1954">
        <f t="shared" si="336"/>
        <v>0</v>
      </c>
      <c r="GGP23" s="1954">
        <f t="shared" si="336"/>
        <v>0</v>
      </c>
      <c r="GGQ23" s="1954">
        <f t="shared" si="336"/>
        <v>0</v>
      </c>
      <c r="GGR23" s="1954">
        <f t="shared" si="336"/>
        <v>0</v>
      </c>
      <c r="GGS23" s="1954">
        <f t="shared" si="336"/>
        <v>0</v>
      </c>
      <c r="GGT23" s="1954">
        <f t="shared" si="336"/>
        <v>0</v>
      </c>
      <c r="GGU23" s="1954">
        <f t="shared" si="336"/>
        <v>0</v>
      </c>
      <c r="GGV23" s="1954">
        <f t="shared" si="336"/>
        <v>0</v>
      </c>
      <c r="GGW23" s="1954">
        <f t="shared" si="336"/>
        <v>0</v>
      </c>
      <c r="GGX23" s="1954">
        <f t="shared" si="336"/>
        <v>0</v>
      </c>
      <c r="GGY23" s="1954">
        <f t="shared" ref="GGY23:GJJ23" si="337">IF(AND(GGY$26="End of period",GGY$25="Revenue"),GGY10,0)</f>
        <v>0</v>
      </c>
      <c r="GGZ23" s="1954">
        <f t="shared" si="337"/>
        <v>0</v>
      </c>
      <c r="GHA23" s="1954">
        <f t="shared" si="337"/>
        <v>0</v>
      </c>
      <c r="GHB23" s="1954">
        <f t="shared" si="337"/>
        <v>0</v>
      </c>
      <c r="GHC23" s="1954">
        <f t="shared" si="337"/>
        <v>0</v>
      </c>
      <c r="GHD23" s="1954">
        <f t="shared" si="337"/>
        <v>0</v>
      </c>
      <c r="GHE23" s="1954">
        <f t="shared" si="337"/>
        <v>0</v>
      </c>
      <c r="GHF23" s="1954">
        <f t="shared" si="337"/>
        <v>0</v>
      </c>
      <c r="GHG23" s="1954">
        <f t="shared" si="337"/>
        <v>0</v>
      </c>
      <c r="GHH23" s="1954">
        <f t="shared" si="337"/>
        <v>0</v>
      </c>
      <c r="GHI23" s="1954">
        <f t="shared" si="337"/>
        <v>0</v>
      </c>
      <c r="GHJ23" s="1954">
        <f t="shared" si="337"/>
        <v>0</v>
      </c>
      <c r="GHK23" s="1954">
        <f t="shared" si="337"/>
        <v>0</v>
      </c>
      <c r="GHL23" s="1954">
        <f t="shared" si="337"/>
        <v>0</v>
      </c>
      <c r="GHM23" s="1954">
        <f t="shared" si="337"/>
        <v>0</v>
      </c>
      <c r="GHN23" s="1954">
        <f t="shared" si="337"/>
        <v>0</v>
      </c>
      <c r="GHO23" s="1954">
        <f t="shared" si="337"/>
        <v>0</v>
      </c>
      <c r="GHP23" s="1954">
        <f t="shared" si="337"/>
        <v>0</v>
      </c>
      <c r="GHQ23" s="1954">
        <f t="shared" si="337"/>
        <v>0</v>
      </c>
      <c r="GHR23" s="1954">
        <f t="shared" si="337"/>
        <v>0</v>
      </c>
      <c r="GHS23" s="1954">
        <f t="shared" si="337"/>
        <v>0</v>
      </c>
      <c r="GHT23" s="1954">
        <f t="shared" si="337"/>
        <v>0</v>
      </c>
      <c r="GHU23" s="1954">
        <f t="shared" si="337"/>
        <v>0</v>
      </c>
      <c r="GHV23" s="1954">
        <f t="shared" si="337"/>
        <v>0</v>
      </c>
      <c r="GHW23" s="1954">
        <f t="shared" si="337"/>
        <v>0</v>
      </c>
      <c r="GHX23" s="1954">
        <f t="shared" si="337"/>
        <v>0</v>
      </c>
      <c r="GHY23" s="1954">
        <f t="shared" si="337"/>
        <v>0</v>
      </c>
      <c r="GHZ23" s="1954">
        <f t="shared" si="337"/>
        <v>0</v>
      </c>
      <c r="GIA23" s="1954">
        <f t="shared" si="337"/>
        <v>0</v>
      </c>
      <c r="GIB23" s="1954">
        <f t="shared" si="337"/>
        <v>0</v>
      </c>
      <c r="GIC23" s="1954">
        <f t="shared" si="337"/>
        <v>0</v>
      </c>
      <c r="GID23" s="1954">
        <f t="shared" si="337"/>
        <v>0</v>
      </c>
      <c r="GIE23" s="1954">
        <f t="shared" si="337"/>
        <v>0</v>
      </c>
      <c r="GIF23" s="1954">
        <f t="shared" si="337"/>
        <v>0</v>
      </c>
      <c r="GIG23" s="1954">
        <f t="shared" si="337"/>
        <v>0</v>
      </c>
      <c r="GIH23" s="1954">
        <f t="shared" si="337"/>
        <v>0</v>
      </c>
      <c r="GII23" s="1954">
        <f t="shared" si="337"/>
        <v>0</v>
      </c>
      <c r="GIJ23" s="1954">
        <f t="shared" si="337"/>
        <v>0</v>
      </c>
      <c r="GIK23" s="1954">
        <f t="shared" si="337"/>
        <v>0</v>
      </c>
      <c r="GIL23" s="1954">
        <f t="shared" si="337"/>
        <v>0</v>
      </c>
      <c r="GIM23" s="1954">
        <f t="shared" si="337"/>
        <v>0</v>
      </c>
      <c r="GIN23" s="1954">
        <f t="shared" si="337"/>
        <v>0</v>
      </c>
      <c r="GIO23" s="1954">
        <f t="shared" si="337"/>
        <v>0</v>
      </c>
      <c r="GIP23" s="1954">
        <f t="shared" si="337"/>
        <v>0</v>
      </c>
      <c r="GIQ23" s="1954">
        <f t="shared" si="337"/>
        <v>0</v>
      </c>
      <c r="GIR23" s="1954">
        <f t="shared" si="337"/>
        <v>0</v>
      </c>
      <c r="GIS23" s="1954">
        <f t="shared" si="337"/>
        <v>0</v>
      </c>
      <c r="GIT23" s="1954">
        <f t="shared" si="337"/>
        <v>0</v>
      </c>
      <c r="GIU23" s="1954">
        <f t="shared" si="337"/>
        <v>0</v>
      </c>
      <c r="GIV23" s="1954">
        <f t="shared" si="337"/>
        <v>0</v>
      </c>
      <c r="GIW23" s="1954">
        <f t="shared" si="337"/>
        <v>0</v>
      </c>
      <c r="GIX23" s="1954">
        <f t="shared" si="337"/>
        <v>0</v>
      </c>
      <c r="GIY23" s="1954">
        <f t="shared" si="337"/>
        <v>0</v>
      </c>
      <c r="GIZ23" s="1954">
        <f t="shared" si="337"/>
        <v>0</v>
      </c>
      <c r="GJA23" s="1954">
        <f t="shared" si="337"/>
        <v>0</v>
      </c>
      <c r="GJB23" s="1954">
        <f t="shared" si="337"/>
        <v>0</v>
      </c>
      <c r="GJC23" s="1954">
        <f t="shared" si="337"/>
        <v>0</v>
      </c>
      <c r="GJD23" s="1954">
        <f t="shared" si="337"/>
        <v>0</v>
      </c>
      <c r="GJE23" s="1954">
        <f t="shared" si="337"/>
        <v>0</v>
      </c>
      <c r="GJF23" s="1954">
        <f t="shared" si="337"/>
        <v>0</v>
      </c>
      <c r="GJG23" s="1954">
        <f t="shared" si="337"/>
        <v>0</v>
      </c>
      <c r="GJH23" s="1954">
        <f t="shared" si="337"/>
        <v>0</v>
      </c>
      <c r="GJI23" s="1954">
        <f t="shared" si="337"/>
        <v>0</v>
      </c>
      <c r="GJJ23" s="1954">
        <f t="shared" si="337"/>
        <v>0</v>
      </c>
      <c r="GJK23" s="1954">
        <f t="shared" ref="GJK23:GLV23" si="338">IF(AND(GJK$26="End of period",GJK$25="Revenue"),GJK10,0)</f>
        <v>0</v>
      </c>
      <c r="GJL23" s="1954">
        <f t="shared" si="338"/>
        <v>0</v>
      </c>
      <c r="GJM23" s="1954">
        <f t="shared" si="338"/>
        <v>0</v>
      </c>
      <c r="GJN23" s="1954">
        <f t="shared" si="338"/>
        <v>0</v>
      </c>
      <c r="GJO23" s="1954">
        <f t="shared" si="338"/>
        <v>0</v>
      </c>
      <c r="GJP23" s="1954">
        <f t="shared" si="338"/>
        <v>0</v>
      </c>
      <c r="GJQ23" s="1954">
        <f t="shared" si="338"/>
        <v>0</v>
      </c>
      <c r="GJR23" s="1954">
        <f t="shared" si="338"/>
        <v>0</v>
      </c>
      <c r="GJS23" s="1954">
        <f t="shared" si="338"/>
        <v>0</v>
      </c>
      <c r="GJT23" s="1954">
        <f t="shared" si="338"/>
        <v>0</v>
      </c>
      <c r="GJU23" s="1954">
        <f t="shared" si="338"/>
        <v>0</v>
      </c>
      <c r="GJV23" s="1954">
        <f t="shared" si="338"/>
        <v>0</v>
      </c>
      <c r="GJW23" s="1954">
        <f t="shared" si="338"/>
        <v>0</v>
      </c>
      <c r="GJX23" s="1954">
        <f t="shared" si="338"/>
        <v>0</v>
      </c>
      <c r="GJY23" s="1954">
        <f t="shared" si="338"/>
        <v>0</v>
      </c>
      <c r="GJZ23" s="1954">
        <f t="shared" si="338"/>
        <v>0</v>
      </c>
      <c r="GKA23" s="1954">
        <f t="shared" si="338"/>
        <v>0</v>
      </c>
      <c r="GKB23" s="1954">
        <f t="shared" si="338"/>
        <v>0</v>
      </c>
      <c r="GKC23" s="1954">
        <f t="shared" si="338"/>
        <v>0</v>
      </c>
      <c r="GKD23" s="1954">
        <f t="shared" si="338"/>
        <v>0</v>
      </c>
      <c r="GKE23" s="1954">
        <f t="shared" si="338"/>
        <v>0</v>
      </c>
      <c r="GKF23" s="1954">
        <f t="shared" si="338"/>
        <v>0</v>
      </c>
      <c r="GKG23" s="1954">
        <f t="shared" si="338"/>
        <v>0</v>
      </c>
      <c r="GKH23" s="1954">
        <f t="shared" si="338"/>
        <v>0</v>
      </c>
      <c r="GKI23" s="1954">
        <f t="shared" si="338"/>
        <v>0</v>
      </c>
      <c r="GKJ23" s="1954">
        <f t="shared" si="338"/>
        <v>0</v>
      </c>
      <c r="GKK23" s="1954">
        <f t="shared" si="338"/>
        <v>0</v>
      </c>
      <c r="GKL23" s="1954">
        <f t="shared" si="338"/>
        <v>0</v>
      </c>
      <c r="GKM23" s="1954">
        <f t="shared" si="338"/>
        <v>0</v>
      </c>
      <c r="GKN23" s="1954">
        <f t="shared" si="338"/>
        <v>0</v>
      </c>
      <c r="GKO23" s="1954">
        <f t="shared" si="338"/>
        <v>0</v>
      </c>
      <c r="GKP23" s="1954">
        <f t="shared" si="338"/>
        <v>0</v>
      </c>
      <c r="GKQ23" s="1954">
        <f t="shared" si="338"/>
        <v>0</v>
      </c>
      <c r="GKR23" s="1954">
        <f t="shared" si="338"/>
        <v>0</v>
      </c>
      <c r="GKS23" s="1954">
        <f t="shared" si="338"/>
        <v>0</v>
      </c>
      <c r="GKT23" s="1954">
        <f t="shared" si="338"/>
        <v>0</v>
      </c>
      <c r="GKU23" s="1954">
        <f t="shared" si="338"/>
        <v>0</v>
      </c>
      <c r="GKV23" s="1954">
        <f t="shared" si="338"/>
        <v>0</v>
      </c>
      <c r="GKW23" s="1954">
        <f t="shared" si="338"/>
        <v>0</v>
      </c>
      <c r="GKX23" s="1954">
        <f t="shared" si="338"/>
        <v>0</v>
      </c>
      <c r="GKY23" s="1954">
        <f t="shared" si="338"/>
        <v>0</v>
      </c>
      <c r="GKZ23" s="1954">
        <f t="shared" si="338"/>
        <v>0</v>
      </c>
      <c r="GLA23" s="1954">
        <f t="shared" si="338"/>
        <v>0</v>
      </c>
      <c r="GLB23" s="1954">
        <f t="shared" si="338"/>
        <v>0</v>
      </c>
      <c r="GLC23" s="1954">
        <f t="shared" si="338"/>
        <v>0</v>
      </c>
      <c r="GLD23" s="1954">
        <f t="shared" si="338"/>
        <v>0</v>
      </c>
      <c r="GLE23" s="1954">
        <f t="shared" si="338"/>
        <v>0</v>
      </c>
      <c r="GLF23" s="1954">
        <f t="shared" si="338"/>
        <v>0</v>
      </c>
      <c r="GLG23" s="1954">
        <f t="shared" si="338"/>
        <v>0</v>
      </c>
      <c r="GLH23" s="1954">
        <f t="shared" si="338"/>
        <v>0</v>
      </c>
      <c r="GLI23" s="1954">
        <f t="shared" si="338"/>
        <v>0</v>
      </c>
      <c r="GLJ23" s="1954">
        <f t="shared" si="338"/>
        <v>0</v>
      </c>
      <c r="GLK23" s="1954">
        <f t="shared" si="338"/>
        <v>0</v>
      </c>
      <c r="GLL23" s="1954">
        <f t="shared" si="338"/>
        <v>0</v>
      </c>
      <c r="GLM23" s="1954">
        <f t="shared" si="338"/>
        <v>0</v>
      </c>
      <c r="GLN23" s="1954">
        <f t="shared" si="338"/>
        <v>0</v>
      </c>
      <c r="GLO23" s="1954">
        <f t="shared" si="338"/>
        <v>0</v>
      </c>
      <c r="GLP23" s="1954">
        <f t="shared" si="338"/>
        <v>0</v>
      </c>
      <c r="GLQ23" s="1954">
        <f t="shared" si="338"/>
        <v>0</v>
      </c>
      <c r="GLR23" s="1954">
        <f t="shared" si="338"/>
        <v>0</v>
      </c>
      <c r="GLS23" s="1954">
        <f t="shared" si="338"/>
        <v>0</v>
      </c>
      <c r="GLT23" s="1954">
        <f t="shared" si="338"/>
        <v>0</v>
      </c>
      <c r="GLU23" s="1954">
        <f t="shared" si="338"/>
        <v>0</v>
      </c>
      <c r="GLV23" s="1954">
        <f t="shared" si="338"/>
        <v>0</v>
      </c>
      <c r="GLW23" s="1954">
        <f t="shared" ref="GLW23:GOH23" si="339">IF(AND(GLW$26="End of period",GLW$25="Revenue"),GLW10,0)</f>
        <v>0</v>
      </c>
      <c r="GLX23" s="1954">
        <f t="shared" si="339"/>
        <v>0</v>
      </c>
      <c r="GLY23" s="1954">
        <f t="shared" si="339"/>
        <v>0</v>
      </c>
      <c r="GLZ23" s="1954">
        <f t="shared" si="339"/>
        <v>0</v>
      </c>
      <c r="GMA23" s="1954">
        <f t="shared" si="339"/>
        <v>0</v>
      </c>
      <c r="GMB23" s="1954">
        <f t="shared" si="339"/>
        <v>0</v>
      </c>
      <c r="GMC23" s="1954">
        <f t="shared" si="339"/>
        <v>0</v>
      </c>
      <c r="GMD23" s="1954">
        <f t="shared" si="339"/>
        <v>0</v>
      </c>
      <c r="GME23" s="1954">
        <f t="shared" si="339"/>
        <v>0</v>
      </c>
      <c r="GMF23" s="1954">
        <f t="shared" si="339"/>
        <v>0</v>
      </c>
      <c r="GMG23" s="1954">
        <f t="shared" si="339"/>
        <v>0</v>
      </c>
      <c r="GMH23" s="1954">
        <f t="shared" si="339"/>
        <v>0</v>
      </c>
      <c r="GMI23" s="1954">
        <f t="shared" si="339"/>
        <v>0</v>
      </c>
      <c r="GMJ23" s="1954">
        <f t="shared" si="339"/>
        <v>0</v>
      </c>
      <c r="GMK23" s="1954">
        <f t="shared" si="339"/>
        <v>0</v>
      </c>
      <c r="GML23" s="1954">
        <f t="shared" si="339"/>
        <v>0</v>
      </c>
      <c r="GMM23" s="1954">
        <f t="shared" si="339"/>
        <v>0</v>
      </c>
      <c r="GMN23" s="1954">
        <f t="shared" si="339"/>
        <v>0</v>
      </c>
      <c r="GMO23" s="1954">
        <f t="shared" si="339"/>
        <v>0</v>
      </c>
      <c r="GMP23" s="1954">
        <f t="shared" si="339"/>
        <v>0</v>
      </c>
      <c r="GMQ23" s="1954">
        <f t="shared" si="339"/>
        <v>0</v>
      </c>
      <c r="GMR23" s="1954">
        <f t="shared" si="339"/>
        <v>0</v>
      </c>
      <c r="GMS23" s="1954">
        <f t="shared" si="339"/>
        <v>0</v>
      </c>
      <c r="GMT23" s="1954">
        <f t="shared" si="339"/>
        <v>0</v>
      </c>
      <c r="GMU23" s="1954">
        <f t="shared" si="339"/>
        <v>0</v>
      </c>
      <c r="GMV23" s="1954">
        <f t="shared" si="339"/>
        <v>0</v>
      </c>
      <c r="GMW23" s="1954">
        <f t="shared" si="339"/>
        <v>0</v>
      </c>
      <c r="GMX23" s="1954">
        <f t="shared" si="339"/>
        <v>0</v>
      </c>
      <c r="GMY23" s="1954">
        <f t="shared" si="339"/>
        <v>0</v>
      </c>
      <c r="GMZ23" s="1954">
        <f t="shared" si="339"/>
        <v>0</v>
      </c>
      <c r="GNA23" s="1954">
        <f t="shared" si="339"/>
        <v>0</v>
      </c>
      <c r="GNB23" s="1954">
        <f t="shared" si="339"/>
        <v>0</v>
      </c>
      <c r="GNC23" s="1954">
        <f t="shared" si="339"/>
        <v>0</v>
      </c>
      <c r="GND23" s="1954">
        <f t="shared" si="339"/>
        <v>0</v>
      </c>
      <c r="GNE23" s="1954">
        <f t="shared" si="339"/>
        <v>0</v>
      </c>
      <c r="GNF23" s="1954">
        <f t="shared" si="339"/>
        <v>0</v>
      </c>
      <c r="GNG23" s="1954">
        <f t="shared" si="339"/>
        <v>0</v>
      </c>
      <c r="GNH23" s="1954">
        <f t="shared" si="339"/>
        <v>0</v>
      </c>
      <c r="GNI23" s="1954">
        <f t="shared" si="339"/>
        <v>0</v>
      </c>
      <c r="GNJ23" s="1954">
        <f t="shared" si="339"/>
        <v>0</v>
      </c>
      <c r="GNK23" s="1954">
        <f t="shared" si="339"/>
        <v>0</v>
      </c>
      <c r="GNL23" s="1954">
        <f t="shared" si="339"/>
        <v>0</v>
      </c>
      <c r="GNM23" s="1954">
        <f t="shared" si="339"/>
        <v>0</v>
      </c>
      <c r="GNN23" s="1954">
        <f t="shared" si="339"/>
        <v>0</v>
      </c>
      <c r="GNO23" s="1954">
        <f t="shared" si="339"/>
        <v>0</v>
      </c>
      <c r="GNP23" s="1954">
        <f t="shared" si="339"/>
        <v>0</v>
      </c>
      <c r="GNQ23" s="1954">
        <f t="shared" si="339"/>
        <v>0</v>
      </c>
      <c r="GNR23" s="1954">
        <f t="shared" si="339"/>
        <v>0</v>
      </c>
      <c r="GNS23" s="1954">
        <f t="shared" si="339"/>
        <v>0</v>
      </c>
      <c r="GNT23" s="1954">
        <f t="shared" si="339"/>
        <v>0</v>
      </c>
      <c r="GNU23" s="1954">
        <f t="shared" si="339"/>
        <v>0</v>
      </c>
      <c r="GNV23" s="1954">
        <f t="shared" si="339"/>
        <v>0</v>
      </c>
      <c r="GNW23" s="1954">
        <f t="shared" si="339"/>
        <v>0</v>
      </c>
      <c r="GNX23" s="1954">
        <f t="shared" si="339"/>
        <v>0</v>
      </c>
      <c r="GNY23" s="1954">
        <f t="shared" si="339"/>
        <v>0</v>
      </c>
      <c r="GNZ23" s="1954">
        <f t="shared" si="339"/>
        <v>0</v>
      </c>
      <c r="GOA23" s="1954">
        <f t="shared" si="339"/>
        <v>0</v>
      </c>
      <c r="GOB23" s="1954">
        <f t="shared" si="339"/>
        <v>0</v>
      </c>
      <c r="GOC23" s="1954">
        <f t="shared" si="339"/>
        <v>0</v>
      </c>
      <c r="GOD23" s="1954">
        <f t="shared" si="339"/>
        <v>0</v>
      </c>
      <c r="GOE23" s="1954">
        <f t="shared" si="339"/>
        <v>0</v>
      </c>
      <c r="GOF23" s="1954">
        <f t="shared" si="339"/>
        <v>0</v>
      </c>
      <c r="GOG23" s="1954">
        <f t="shared" si="339"/>
        <v>0</v>
      </c>
      <c r="GOH23" s="1954">
        <f t="shared" si="339"/>
        <v>0</v>
      </c>
      <c r="GOI23" s="1954">
        <f t="shared" ref="GOI23:GQT23" si="340">IF(AND(GOI$26="End of period",GOI$25="Revenue"),GOI10,0)</f>
        <v>0</v>
      </c>
      <c r="GOJ23" s="1954">
        <f t="shared" si="340"/>
        <v>0</v>
      </c>
      <c r="GOK23" s="1954">
        <f t="shared" si="340"/>
        <v>0</v>
      </c>
      <c r="GOL23" s="1954">
        <f t="shared" si="340"/>
        <v>0</v>
      </c>
      <c r="GOM23" s="1954">
        <f t="shared" si="340"/>
        <v>0</v>
      </c>
      <c r="GON23" s="1954">
        <f t="shared" si="340"/>
        <v>0</v>
      </c>
      <c r="GOO23" s="1954">
        <f t="shared" si="340"/>
        <v>0</v>
      </c>
      <c r="GOP23" s="1954">
        <f t="shared" si="340"/>
        <v>0</v>
      </c>
      <c r="GOQ23" s="1954">
        <f t="shared" si="340"/>
        <v>0</v>
      </c>
      <c r="GOR23" s="1954">
        <f t="shared" si="340"/>
        <v>0</v>
      </c>
      <c r="GOS23" s="1954">
        <f t="shared" si="340"/>
        <v>0</v>
      </c>
      <c r="GOT23" s="1954">
        <f t="shared" si="340"/>
        <v>0</v>
      </c>
      <c r="GOU23" s="1954">
        <f t="shared" si="340"/>
        <v>0</v>
      </c>
      <c r="GOV23" s="1954">
        <f t="shared" si="340"/>
        <v>0</v>
      </c>
      <c r="GOW23" s="1954">
        <f t="shared" si="340"/>
        <v>0</v>
      </c>
      <c r="GOX23" s="1954">
        <f t="shared" si="340"/>
        <v>0</v>
      </c>
      <c r="GOY23" s="1954">
        <f t="shared" si="340"/>
        <v>0</v>
      </c>
      <c r="GOZ23" s="1954">
        <f t="shared" si="340"/>
        <v>0</v>
      </c>
      <c r="GPA23" s="1954">
        <f t="shared" si="340"/>
        <v>0</v>
      </c>
      <c r="GPB23" s="1954">
        <f t="shared" si="340"/>
        <v>0</v>
      </c>
      <c r="GPC23" s="1954">
        <f t="shared" si="340"/>
        <v>0</v>
      </c>
      <c r="GPD23" s="1954">
        <f t="shared" si="340"/>
        <v>0</v>
      </c>
      <c r="GPE23" s="1954">
        <f t="shared" si="340"/>
        <v>0</v>
      </c>
      <c r="GPF23" s="1954">
        <f t="shared" si="340"/>
        <v>0</v>
      </c>
      <c r="GPG23" s="1954">
        <f t="shared" si="340"/>
        <v>0</v>
      </c>
      <c r="GPH23" s="1954">
        <f t="shared" si="340"/>
        <v>0</v>
      </c>
      <c r="GPI23" s="1954">
        <f t="shared" si="340"/>
        <v>0</v>
      </c>
      <c r="GPJ23" s="1954">
        <f t="shared" si="340"/>
        <v>0</v>
      </c>
      <c r="GPK23" s="1954">
        <f t="shared" si="340"/>
        <v>0</v>
      </c>
      <c r="GPL23" s="1954">
        <f t="shared" si="340"/>
        <v>0</v>
      </c>
      <c r="GPM23" s="1954">
        <f t="shared" si="340"/>
        <v>0</v>
      </c>
      <c r="GPN23" s="1954">
        <f t="shared" si="340"/>
        <v>0</v>
      </c>
      <c r="GPO23" s="1954">
        <f t="shared" si="340"/>
        <v>0</v>
      </c>
      <c r="GPP23" s="1954">
        <f t="shared" si="340"/>
        <v>0</v>
      </c>
      <c r="GPQ23" s="1954">
        <f t="shared" si="340"/>
        <v>0</v>
      </c>
      <c r="GPR23" s="1954">
        <f t="shared" si="340"/>
        <v>0</v>
      </c>
      <c r="GPS23" s="1954">
        <f t="shared" si="340"/>
        <v>0</v>
      </c>
      <c r="GPT23" s="1954">
        <f t="shared" si="340"/>
        <v>0</v>
      </c>
      <c r="GPU23" s="1954">
        <f t="shared" si="340"/>
        <v>0</v>
      </c>
      <c r="GPV23" s="1954">
        <f t="shared" si="340"/>
        <v>0</v>
      </c>
      <c r="GPW23" s="1954">
        <f t="shared" si="340"/>
        <v>0</v>
      </c>
      <c r="GPX23" s="1954">
        <f t="shared" si="340"/>
        <v>0</v>
      </c>
      <c r="GPY23" s="1954">
        <f t="shared" si="340"/>
        <v>0</v>
      </c>
      <c r="GPZ23" s="1954">
        <f t="shared" si="340"/>
        <v>0</v>
      </c>
      <c r="GQA23" s="1954">
        <f t="shared" si="340"/>
        <v>0</v>
      </c>
      <c r="GQB23" s="1954">
        <f t="shared" si="340"/>
        <v>0</v>
      </c>
      <c r="GQC23" s="1954">
        <f t="shared" si="340"/>
        <v>0</v>
      </c>
      <c r="GQD23" s="1954">
        <f t="shared" si="340"/>
        <v>0</v>
      </c>
      <c r="GQE23" s="1954">
        <f t="shared" si="340"/>
        <v>0</v>
      </c>
      <c r="GQF23" s="1954">
        <f t="shared" si="340"/>
        <v>0</v>
      </c>
      <c r="GQG23" s="1954">
        <f t="shared" si="340"/>
        <v>0</v>
      </c>
      <c r="GQH23" s="1954">
        <f t="shared" si="340"/>
        <v>0</v>
      </c>
      <c r="GQI23" s="1954">
        <f t="shared" si="340"/>
        <v>0</v>
      </c>
      <c r="GQJ23" s="1954">
        <f t="shared" si="340"/>
        <v>0</v>
      </c>
      <c r="GQK23" s="1954">
        <f t="shared" si="340"/>
        <v>0</v>
      </c>
      <c r="GQL23" s="1954">
        <f t="shared" si="340"/>
        <v>0</v>
      </c>
      <c r="GQM23" s="1954">
        <f t="shared" si="340"/>
        <v>0</v>
      </c>
      <c r="GQN23" s="1954">
        <f t="shared" si="340"/>
        <v>0</v>
      </c>
      <c r="GQO23" s="1954">
        <f t="shared" si="340"/>
        <v>0</v>
      </c>
      <c r="GQP23" s="1954">
        <f t="shared" si="340"/>
        <v>0</v>
      </c>
      <c r="GQQ23" s="1954">
        <f t="shared" si="340"/>
        <v>0</v>
      </c>
      <c r="GQR23" s="1954">
        <f t="shared" si="340"/>
        <v>0</v>
      </c>
      <c r="GQS23" s="1954">
        <f t="shared" si="340"/>
        <v>0</v>
      </c>
      <c r="GQT23" s="1954">
        <f t="shared" si="340"/>
        <v>0</v>
      </c>
      <c r="GQU23" s="1954">
        <f t="shared" ref="GQU23:GTF23" si="341">IF(AND(GQU$26="End of period",GQU$25="Revenue"),GQU10,0)</f>
        <v>0</v>
      </c>
      <c r="GQV23" s="1954">
        <f t="shared" si="341"/>
        <v>0</v>
      </c>
      <c r="GQW23" s="1954">
        <f t="shared" si="341"/>
        <v>0</v>
      </c>
      <c r="GQX23" s="1954">
        <f t="shared" si="341"/>
        <v>0</v>
      </c>
      <c r="GQY23" s="1954">
        <f t="shared" si="341"/>
        <v>0</v>
      </c>
      <c r="GQZ23" s="1954">
        <f t="shared" si="341"/>
        <v>0</v>
      </c>
      <c r="GRA23" s="1954">
        <f t="shared" si="341"/>
        <v>0</v>
      </c>
      <c r="GRB23" s="1954">
        <f t="shared" si="341"/>
        <v>0</v>
      </c>
      <c r="GRC23" s="1954">
        <f t="shared" si="341"/>
        <v>0</v>
      </c>
      <c r="GRD23" s="1954">
        <f t="shared" si="341"/>
        <v>0</v>
      </c>
      <c r="GRE23" s="1954">
        <f t="shared" si="341"/>
        <v>0</v>
      </c>
      <c r="GRF23" s="1954">
        <f t="shared" si="341"/>
        <v>0</v>
      </c>
      <c r="GRG23" s="1954">
        <f t="shared" si="341"/>
        <v>0</v>
      </c>
      <c r="GRH23" s="1954">
        <f t="shared" si="341"/>
        <v>0</v>
      </c>
      <c r="GRI23" s="1954">
        <f t="shared" si="341"/>
        <v>0</v>
      </c>
      <c r="GRJ23" s="1954">
        <f t="shared" si="341"/>
        <v>0</v>
      </c>
      <c r="GRK23" s="1954">
        <f t="shared" si="341"/>
        <v>0</v>
      </c>
      <c r="GRL23" s="1954">
        <f t="shared" si="341"/>
        <v>0</v>
      </c>
      <c r="GRM23" s="1954">
        <f t="shared" si="341"/>
        <v>0</v>
      </c>
      <c r="GRN23" s="1954">
        <f t="shared" si="341"/>
        <v>0</v>
      </c>
      <c r="GRO23" s="1954">
        <f t="shared" si="341"/>
        <v>0</v>
      </c>
      <c r="GRP23" s="1954">
        <f t="shared" si="341"/>
        <v>0</v>
      </c>
      <c r="GRQ23" s="1954">
        <f t="shared" si="341"/>
        <v>0</v>
      </c>
      <c r="GRR23" s="1954">
        <f t="shared" si="341"/>
        <v>0</v>
      </c>
      <c r="GRS23" s="1954">
        <f t="shared" si="341"/>
        <v>0</v>
      </c>
      <c r="GRT23" s="1954">
        <f t="shared" si="341"/>
        <v>0</v>
      </c>
      <c r="GRU23" s="1954">
        <f t="shared" si="341"/>
        <v>0</v>
      </c>
      <c r="GRV23" s="1954">
        <f t="shared" si="341"/>
        <v>0</v>
      </c>
      <c r="GRW23" s="1954">
        <f t="shared" si="341"/>
        <v>0</v>
      </c>
      <c r="GRX23" s="1954">
        <f t="shared" si="341"/>
        <v>0</v>
      </c>
      <c r="GRY23" s="1954">
        <f t="shared" si="341"/>
        <v>0</v>
      </c>
      <c r="GRZ23" s="1954">
        <f t="shared" si="341"/>
        <v>0</v>
      </c>
      <c r="GSA23" s="1954">
        <f t="shared" si="341"/>
        <v>0</v>
      </c>
      <c r="GSB23" s="1954">
        <f t="shared" si="341"/>
        <v>0</v>
      </c>
      <c r="GSC23" s="1954">
        <f t="shared" si="341"/>
        <v>0</v>
      </c>
      <c r="GSD23" s="1954">
        <f t="shared" si="341"/>
        <v>0</v>
      </c>
      <c r="GSE23" s="1954">
        <f t="shared" si="341"/>
        <v>0</v>
      </c>
      <c r="GSF23" s="1954">
        <f t="shared" si="341"/>
        <v>0</v>
      </c>
      <c r="GSG23" s="1954">
        <f t="shared" si="341"/>
        <v>0</v>
      </c>
      <c r="GSH23" s="1954">
        <f t="shared" si="341"/>
        <v>0</v>
      </c>
      <c r="GSI23" s="1954">
        <f t="shared" si="341"/>
        <v>0</v>
      </c>
      <c r="GSJ23" s="1954">
        <f t="shared" si="341"/>
        <v>0</v>
      </c>
      <c r="GSK23" s="1954">
        <f t="shared" si="341"/>
        <v>0</v>
      </c>
      <c r="GSL23" s="1954">
        <f t="shared" si="341"/>
        <v>0</v>
      </c>
      <c r="GSM23" s="1954">
        <f t="shared" si="341"/>
        <v>0</v>
      </c>
      <c r="GSN23" s="1954">
        <f t="shared" si="341"/>
        <v>0</v>
      </c>
      <c r="GSO23" s="1954">
        <f t="shared" si="341"/>
        <v>0</v>
      </c>
      <c r="GSP23" s="1954">
        <f t="shared" si="341"/>
        <v>0</v>
      </c>
      <c r="GSQ23" s="1954">
        <f t="shared" si="341"/>
        <v>0</v>
      </c>
      <c r="GSR23" s="1954">
        <f t="shared" si="341"/>
        <v>0</v>
      </c>
      <c r="GSS23" s="1954">
        <f t="shared" si="341"/>
        <v>0</v>
      </c>
      <c r="GST23" s="1954">
        <f t="shared" si="341"/>
        <v>0</v>
      </c>
      <c r="GSU23" s="1954">
        <f t="shared" si="341"/>
        <v>0</v>
      </c>
      <c r="GSV23" s="1954">
        <f t="shared" si="341"/>
        <v>0</v>
      </c>
      <c r="GSW23" s="1954">
        <f t="shared" si="341"/>
        <v>0</v>
      </c>
      <c r="GSX23" s="1954">
        <f t="shared" si="341"/>
        <v>0</v>
      </c>
      <c r="GSY23" s="1954">
        <f t="shared" si="341"/>
        <v>0</v>
      </c>
      <c r="GSZ23" s="1954">
        <f t="shared" si="341"/>
        <v>0</v>
      </c>
      <c r="GTA23" s="1954">
        <f t="shared" si="341"/>
        <v>0</v>
      </c>
      <c r="GTB23" s="1954">
        <f t="shared" si="341"/>
        <v>0</v>
      </c>
      <c r="GTC23" s="1954">
        <f t="shared" si="341"/>
        <v>0</v>
      </c>
      <c r="GTD23" s="1954">
        <f t="shared" si="341"/>
        <v>0</v>
      </c>
      <c r="GTE23" s="1954">
        <f t="shared" si="341"/>
        <v>0</v>
      </c>
      <c r="GTF23" s="1954">
        <f t="shared" si="341"/>
        <v>0</v>
      </c>
      <c r="GTG23" s="1954">
        <f t="shared" ref="GTG23:GVR23" si="342">IF(AND(GTG$26="End of period",GTG$25="Revenue"),GTG10,0)</f>
        <v>0</v>
      </c>
      <c r="GTH23" s="1954">
        <f t="shared" si="342"/>
        <v>0</v>
      </c>
      <c r="GTI23" s="1954">
        <f t="shared" si="342"/>
        <v>0</v>
      </c>
      <c r="GTJ23" s="1954">
        <f t="shared" si="342"/>
        <v>0</v>
      </c>
      <c r="GTK23" s="1954">
        <f t="shared" si="342"/>
        <v>0</v>
      </c>
      <c r="GTL23" s="1954">
        <f t="shared" si="342"/>
        <v>0</v>
      </c>
      <c r="GTM23" s="1954">
        <f t="shared" si="342"/>
        <v>0</v>
      </c>
      <c r="GTN23" s="1954">
        <f t="shared" si="342"/>
        <v>0</v>
      </c>
      <c r="GTO23" s="1954">
        <f t="shared" si="342"/>
        <v>0</v>
      </c>
      <c r="GTP23" s="1954">
        <f t="shared" si="342"/>
        <v>0</v>
      </c>
      <c r="GTQ23" s="1954">
        <f t="shared" si="342"/>
        <v>0</v>
      </c>
      <c r="GTR23" s="1954">
        <f t="shared" si="342"/>
        <v>0</v>
      </c>
      <c r="GTS23" s="1954">
        <f t="shared" si="342"/>
        <v>0</v>
      </c>
      <c r="GTT23" s="1954">
        <f t="shared" si="342"/>
        <v>0</v>
      </c>
      <c r="GTU23" s="1954">
        <f t="shared" si="342"/>
        <v>0</v>
      </c>
      <c r="GTV23" s="1954">
        <f t="shared" si="342"/>
        <v>0</v>
      </c>
      <c r="GTW23" s="1954">
        <f t="shared" si="342"/>
        <v>0</v>
      </c>
      <c r="GTX23" s="1954">
        <f t="shared" si="342"/>
        <v>0</v>
      </c>
      <c r="GTY23" s="1954">
        <f t="shared" si="342"/>
        <v>0</v>
      </c>
      <c r="GTZ23" s="1954">
        <f t="shared" si="342"/>
        <v>0</v>
      </c>
      <c r="GUA23" s="1954">
        <f t="shared" si="342"/>
        <v>0</v>
      </c>
      <c r="GUB23" s="1954">
        <f t="shared" si="342"/>
        <v>0</v>
      </c>
      <c r="GUC23" s="1954">
        <f t="shared" si="342"/>
        <v>0</v>
      </c>
      <c r="GUD23" s="1954">
        <f t="shared" si="342"/>
        <v>0</v>
      </c>
      <c r="GUE23" s="1954">
        <f t="shared" si="342"/>
        <v>0</v>
      </c>
      <c r="GUF23" s="1954">
        <f t="shared" si="342"/>
        <v>0</v>
      </c>
      <c r="GUG23" s="1954">
        <f t="shared" si="342"/>
        <v>0</v>
      </c>
      <c r="GUH23" s="1954">
        <f t="shared" si="342"/>
        <v>0</v>
      </c>
      <c r="GUI23" s="1954">
        <f t="shared" si="342"/>
        <v>0</v>
      </c>
      <c r="GUJ23" s="1954">
        <f t="shared" si="342"/>
        <v>0</v>
      </c>
      <c r="GUK23" s="1954">
        <f t="shared" si="342"/>
        <v>0</v>
      </c>
      <c r="GUL23" s="1954">
        <f t="shared" si="342"/>
        <v>0</v>
      </c>
      <c r="GUM23" s="1954">
        <f t="shared" si="342"/>
        <v>0</v>
      </c>
      <c r="GUN23" s="1954">
        <f t="shared" si="342"/>
        <v>0</v>
      </c>
      <c r="GUO23" s="1954">
        <f t="shared" si="342"/>
        <v>0</v>
      </c>
      <c r="GUP23" s="1954">
        <f t="shared" si="342"/>
        <v>0</v>
      </c>
      <c r="GUQ23" s="1954">
        <f t="shared" si="342"/>
        <v>0</v>
      </c>
      <c r="GUR23" s="1954">
        <f t="shared" si="342"/>
        <v>0</v>
      </c>
      <c r="GUS23" s="1954">
        <f t="shared" si="342"/>
        <v>0</v>
      </c>
      <c r="GUT23" s="1954">
        <f t="shared" si="342"/>
        <v>0</v>
      </c>
      <c r="GUU23" s="1954">
        <f t="shared" si="342"/>
        <v>0</v>
      </c>
      <c r="GUV23" s="1954">
        <f t="shared" si="342"/>
        <v>0</v>
      </c>
      <c r="GUW23" s="1954">
        <f t="shared" si="342"/>
        <v>0</v>
      </c>
      <c r="GUX23" s="1954">
        <f t="shared" si="342"/>
        <v>0</v>
      </c>
      <c r="GUY23" s="1954">
        <f t="shared" si="342"/>
        <v>0</v>
      </c>
      <c r="GUZ23" s="1954">
        <f t="shared" si="342"/>
        <v>0</v>
      </c>
      <c r="GVA23" s="1954">
        <f t="shared" si="342"/>
        <v>0</v>
      </c>
      <c r="GVB23" s="1954">
        <f t="shared" si="342"/>
        <v>0</v>
      </c>
      <c r="GVC23" s="1954">
        <f t="shared" si="342"/>
        <v>0</v>
      </c>
      <c r="GVD23" s="1954">
        <f t="shared" si="342"/>
        <v>0</v>
      </c>
      <c r="GVE23" s="1954">
        <f t="shared" si="342"/>
        <v>0</v>
      </c>
      <c r="GVF23" s="1954">
        <f t="shared" si="342"/>
        <v>0</v>
      </c>
      <c r="GVG23" s="1954">
        <f t="shared" si="342"/>
        <v>0</v>
      </c>
      <c r="GVH23" s="1954">
        <f t="shared" si="342"/>
        <v>0</v>
      </c>
      <c r="GVI23" s="1954">
        <f t="shared" si="342"/>
        <v>0</v>
      </c>
      <c r="GVJ23" s="1954">
        <f t="shared" si="342"/>
        <v>0</v>
      </c>
      <c r="GVK23" s="1954">
        <f t="shared" si="342"/>
        <v>0</v>
      </c>
      <c r="GVL23" s="1954">
        <f t="shared" si="342"/>
        <v>0</v>
      </c>
      <c r="GVM23" s="1954">
        <f t="shared" si="342"/>
        <v>0</v>
      </c>
      <c r="GVN23" s="1954">
        <f t="shared" si="342"/>
        <v>0</v>
      </c>
      <c r="GVO23" s="1954">
        <f t="shared" si="342"/>
        <v>0</v>
      </c>
      <c r="GVP23" s="1954">
        <f t="shared" si="342"/>
        <v>0</v>
      </c>
      <c r="GVQ23" s="1954">
        <f t="shared" si="342"/>
        <v>0</v>
      </c>
      <c r="GVR23" s="1954">
        <f t="shared" si="342"/>
        <v>0</v>
      </c>
      <c r="GVS23" s="1954">
        <f t="shared" ref="GVS23:GYD23" si="343">IF(AND(GVS$26="End of period",GVS$25="Revenue"),GVS10,0)</f>
        <v>0</v>
      </c>
      <c r="GVT23" s="1954">
        <f t="shared" si="343"/>
        <v>0</v>
      </c>
      <c r="GVU23" s="1954">
        <f t="shared" si="343"/>
        <v>0</v>
      </c>
      <c r="GVV23" s="1954">
        <f t="shared" si="343"/>
        <v>0</v>
      </c>
      <c r="GVW23" s="1954">
        <f t="shared" si="343"/>
        <v>0</v>
      </c>
      <c r="GVX23" s="1954">
        <f t="shared" si="343"/>
        <v>0</v>
      </c>
      <c r="GVY23" s="1954">
        <f t="shared" si="343"/>
        <v>0</v>
      </c>
      <c r="GVZ23" s="1954">
        <f t="shared" si="343"/>
        <v>0</v>
      </c>
      <c r="GWA23" s="1954">
        <f t="shared" si="343"/>
        <v>0</v>
      </c>
      <c r="GWB23" s="1954">
        <f t="shared" si="343"/>
        <v>0</v>
      </c>
      <c r="GWC23" s="1954">
        <f t="shared" si="343"/>
        <v>0</v>
      </c>
      <c r="GWD23" s="1954">
        <f t="shared" si="343"/>
        <v>0</v>
      </c>
      <c r="GWE23" s="1954">
        <f t="shared" si="343"/>
        <v>0</v>
      </c>
      <c r="GWF23" s="1954">
        <f t="shared" si="343"/>
        <v>0</v>
      </c>
      <c r="GWG23" s="1954">
        <f t="shared" si="343"/>
        <v>0</v>
      </c>
      <c r="GWH23" s="1954">
        <f t="shared" si="343"/>
        <v>0</v>
      </c>
      <c r="GWI23" s="1954">
        <f t="shared" si="343"/>
        <v>0</v>
      </c>
      <c r="GWJ23" s="1954">
        <f t="shared" si="343"/>
        <v>0</v>
      </c>
      <c r="GWK23" s="1954">
        <f t="shared" si="343"/>
        <v>0</v>
      </c>
      <c r="GWL23" s="1954">
        <f t="shared" si="343"/>
        <v>0</v>
      </c>
      <c r="GWM23" s="1954">
        <f t="shared" si="343"/>
        <v>0</v>
      </c>
      <c r="GWN23" s="1954">
        <f t="shared" si="343"/>
        <v>0</v>
      </c>
      <c r="GWO23" s="1954">
        <f t="shared" si="343"/>
        <v>0</v>
      </c>
      <c r="GWP23" s="1954">
        <f t="shared" si="343"/>
        <v>0</v>
      </c>
      <c r="GWQ23" s="1954">
        <f t="shared" si="343"/>
        <v>0</v>
      </c>
      <c r="GWR23" s="1954">
        <f t="shared" si="343"/>
        <v>0</v>
      </c>
      <c r="GWS23" s="1954">
        <f t="shared" si="343"/>
        <v>0</v>
      </c>
      <c r="GWT23" s="1954">
        <f t="shared" si="343"/>
        <v>0</v>
      </c>
      <c r="GWU23" s="1954">
        <f t="shared" si="343"/>
        <v>0</v>
      </c>
      <c r="GWV23" s="1954">
        <f t="shared" si="343"/>
        <v>0</v>
      </c>
      <c r="GWW23" s="1954">
        <f t="shared" si="343"/>
        <v>0</v>
      </c>
      <c r="GWX23" s="1954">
        <f t="shared" si="343"/>
        <v>0</v>
      </c>
      <c r="GWY23" s="1954">
        <f t="shared" si="343"/>
        <v>0</v>
      </c>
      <c r="GWZ23" s="1954">
        <f t="shared" si="343"/>
        <v>0</v>
      </c>
      <c r="GXA23" s="1954">
        <f t="shared" si="343"/>
        <v>0</v>
      </c>
      <c r="GXB23" s="1954">
        <f t="shared" si="343"/>
        <v>0</v>
      </c>
      <c r="GXC23" s="1954">
        <f t="shared" si="343"/>
        <v>0</v>
      </c>
      <c r="GXD23" s="1954">
        <f t="shared" si="343"/>
        <v>0</v>
      </c>
      <c r="GXE23" s="1954">
        <f t="shared" si="343"/>
        <v>0</v>
      </c>
      <c r="GXF23" s="1954">
        <f t="shared" si="343"/>
        <v>0</v>
      </c>
      <c r="GXG23" s="1954">
        <f t="shared" si="343"/>
        <v>0</v>
      </c>
      <c r="GXH23" s="1954">
        <f t="shared" si="343"/>
        <v>0</v>
      </c>
      <c r="GXI23" s="1954">
        <f t="shared" si="343"/>
        <v>0</v>
      </c>
      <c r="GXJ23" s="1954">
        <f t="shared" si="343"/>
        <v>0</v>
      </c>
      <c r="GXK23" s="1954">
        <f t="shared" si="343"/>
        <v>0</v>
      </c>
      <c r="GXL23" s="1954">
        <f t="shared" si="343"/>
        <v>0</v>
      </c>
      <c r="GXM23" s="1954">
        <f t="shared" si="343"/>
        <v>0</v>
      </c>
      <c r="GXN23" s="1954">
        <f t="shared" si="343"/>
        <v>0</v>
      </c>
      <c r="GXO23" s="1954">
        <f t="shared" si="343"/>
        <v>0</v>
      </c>
      <c r="GXP23" s="1954">
        <f t="shared" si="343"/>
        <v>0</v>
      </c>
      <c r="GXQ23" s="1954">
        <f t="shared" si="343"/>
        <v>0</v>
      </c>
      <c r="GXR23" s="1954">
        <f t="shared" si="343"/>
        <v>0</v>
      </c>
      <c r="GXS23" s="1954">
        <f t="shared" si="343"/>
        <v>0</v>
      </c>
      <c r="GXT23" s="1954">
        <f t="shared" si="343"/>
        <v>0</v>
      </c>
      <c r="GXU23" s="1954">
        <f t="shared" si="343"/>
        <v>0</v>
      </c>
      <c r="GXV23" s="1954">
        <f t="shared" si="343"/>
        <v>0</v>
      </c>
      <c r="GXW23" s="1954">
        <f t="shared" si="343"/>
        <v>0</v>
      </c>
      <c r="GXX23" s="1954">
        <f t="shared" si="343"/>
        <v>0</v>
      </c>
      <c r="GXY23" s="1954">
        <f t="shared" si="343"/>
        <v>0</v>
      </c>
      <c r="GXZ23" s="1954">
        <f t="shared" si="343"/>
        <v>0</v>
      </c>
      <c r="GYA23" s="1954">
        <f t="shared" si="343"/>
        <v>0</v>
      </c>
      <c r="GYB23" s="1954">
        <f t="shared" si="343"/>
        <v>0</v>
      </c>
      <c r="GYC23" s="1954">
        <f t="shared" si="343"/>
        <v>0</v>
      </c>
      <c r="GYD23" s="1954">
        <f t="shared" si="343"/>
        <v>0</v>
      </c>
      <c r="GYE23" s="1954">
        <f t="shared" ref="GYE23:HAP23" si="344">IF(AND(GYE$26="End of period",GYE$25="Revenue"),GYE10,0)</f>
        <v>0</v>
      </c>
      <c r="GYF23" s="1954">
        <f t="shared" si="344"/>
        <v>0</v>
      </c>
      <c r="GYG23" s="1954">
        <f t="shared" si="344"/>
        <v>0</v>
      </c>
      <c r="GYH23" s="1954">
        <f t="shared" si="344"/>
        <v>0</v>
      </c>
      <c r="GYI23" s="1954">
        <f t="shared" si="344"/>
        <v>0</v>
      </c>
      <c r="GYJ23" s="1954">
        <f t="shared" si="344"/>
        <v>0</v>
      </c>
      <c r="GYK23" s="1954">
        <f t="shared" si="344"/>
        <v>0</v>
      </c>
      <c r="GYL23" s="1954">
        <f t="shared" si="344"/>
        <v>0</v>
      </c>
      <c r="GYM23" s="1954">
        <f t="shared" si="344"/>
        <v>0</v>
      </c>
      <c r="GYN23" s="1954">
        <f t="shared" si="344"/>
        <v>0</v>
      </c>
      <c r="GYO23" s="1954">
        <f t="shared" si="344"/>
        <v>0</v>
      </c>
      <c r="GYP23" s="1954">
        <f t="shared" si="344"/>
        <v>0</v>
      </c>
      <c r="GYQ23" s="1954">
        <f t="shared" si="344"/>
        <v>0</v>
      </c>
      <c r="GYR23" s="1954">
        <f t="shared" si="344"/>
        <v>0</v>
      </c>
      <c r="GYS23" s="1954">
        <f t="shared" si="344"/>
        <v>0</v>
      </c>
      <c r="GYT23" s="1954">
        <f t="shared" si="344"/>
        <v>0</v>
      </c>
      <c r="GYU23" s="1954">
        <f t="shared" si="344"/>
        <v>0</v>
      </c>
      <c r="GYV23" s="1954">
        <f t="shared" si="344"/>
        <v>0</v>
      </c>
      <c r="GYW23" s="1954">
        <f t="shared" si="344"/>
        <v>0</v>
      </c>
      <c r="GYX23" s="1954">
        <f t="shared" si="344"/>
        <v>0</v>
      </c>
      <c r="GYY23" s="1954">
        <f t="shared" si="344"/>
        <v>0</v>
      </c>
      <c r="GYZ23" s="1954">
        <f t="shared" si="344"/>
        <v>0</v>
      </c>
      <c r="GZA23" s="1954">
        <f t="shared" si="344"/>
        <v>0</v>
      </c>
      <c r="GZB23" s="1954">
        <f t="shared" si="344"/>
        <v>0</v>
      </c>
      <c r="GZC23" s="1954">
        <f t="shared" si="344"/>
        <v>0</v>
      </c>
      <c r="GZD23" s="1954">
        <f t="shared" si="344"/>
        <v>0</v>
      </c>
      <c r="GZE23" s="1954">
        <f t="shared" si="344"/>
        <v>0</v>
      </c>
      <c r="GZF23" s="1954">
        <f t="shared" si="344"/>
        <v>0</v>
      </c>
      <c r="GZG23" s="1954">
        <f t="shared" si="344"/>
        <v>0</v>
      </c>
      <c r="GZH23" s="1954">
        <f t="shared" si="344"/>
        <v>0</v>
      </c>
      <c r="GZI23" s="1954">
        <f t="shared" si="344"/>
        <v>0</v>
      </c>
      <c r="GZJ23" s="1954">
        <f t="shared" si="344"/>
        <v>0</v>
      </c>
      <c r="GZK23" s="1954">
        <f t="shared" si="344"/>
        <v>0</v>
      </c>
      <c r="GZL23" s="1954">
        <f t="shared" si="344"/>
        <v>0</v>
      </c>
      <c r="GZM23" s="1954">
        <f t="shared" si="344"/>
        <v>0</v>
      </c>
      <c r="GZN23" s="1954">
        <f t="shared" si="344"/>
        <v>0</v>
      </c>
      <c r="GZO23" s="1954">
        <f t="shared" si="344"/>
        <v>0</v>
      </c>
      <c r="GZP23" s="1954">
        <f t="shared" si="344"/>
        <v>0</v>
      </c>
      <c r="GZQ23" s="1954">
        <f t="shared" si="344"/>
        <v>0</v>
      </c>
      <c r="GZR23" s="1954">
        <f t="shared" si="344"/>
        <v>0</v>
      </c>
      <c r="GZS23" s="1954">
        <f t="shared" si="344"/>
        <v>0</v>
      </c>
      <c r="GZT23" s="1954">
        <f t="shared" si="344"/>
        <v>0</v>
      </c>
      <c r="GZU23" s="1954">
        <f t="shared" si="344"/>
        <v>0</v>
      </c>
      <c r="GZV23" s="1954">
        <f t="shared" si="344"/>
        <v>0</v>
      </c>
      <c r="GZW23" s="1954">
        <f t="shared" si="344"/>
        <v>0</v>
      </c>
      <c r="GZX23" s="1954">
        <f t="shared" si="344"/>
        <v>0</v>
      </c>
      <c r="GZY23" s="1954">
        <f t="shared" si="344"/>
        <v>0</v>
      </c>
      <c r="GZZ23" s="1954">
        <f t="shared" si="344"/>
        <v>0</v>
      </c>
      <c r="HAA23" s="1954">
        <f t="shared" si="344"/>
        <v>0</v>
      </c>
      <c r="HAB23" s="1954">
        <f t="shared" si="344"/>
        <v>0</v>
      </c>
      <c r="HAC23" s="1954">
        <f t="shared" si="344"/>
        <v>0</v>
      </c>
      <c r="HAD23" s="1954">
        <f t="shared" si="344"/>
        <v>0</v>
      </c>
      <c r="HAE23" s="1954">
        <f t="shared" si="344"/>
        <v>0</v>
      </c>
      <c r="HAF23" s="1954">
        <f t="shared" si="344"/>
        <v>0</v>
      </c>
      <c r="HAG23" s="1954">
        <f t="shared" si="344"/>
        <v>0</v>
      </c>
      <c r="HAH23" s="1954">
        <f t="shared" si="344"/>
        <v>0</v>
      </c>
      <c r="HAI23" s="1954">
        <f t="shared" si="344"/>
        <v>0</v>
      </c>
      <c r="HAJ23" s="1954">
        <f t="shared" si="344"/>
        <v>0</v>
      </c>
      <c r="HAK23" s="1954">
        <f t="shared" si="344"/>
        <v>0</v>
      </c>
      <c r="HAL23" s="1954">
        <f t="shared" si="344"/>
        <v>0</v>
      </c>
      <c r="HAM23" s="1954">
        <f t="shared" si="344"/>
        <v>0</v>
      </c>
      <c r="HAN23" s="1954">
        <f t="shared" si="344"/>
        <v>0</v>
      </c>
      <c r="HAO23" s="1954">
        <f t="shared" si="344"/>
        <v>0</v>
      </c>
      <c r="HAP23" s="1954">
        <f t="shared" si="344"/>
        <v>0</v>
      </c>
      <c r="HAQ23" s="1954">
        <f t="shared" ref="HAQ23:HDB23" si="345">IF(AND(HAQ$26="End of period",HAQ$25="Revenue"),HAQ10,0)</f>
        <v>0</v>
      </c>
      <c r="HAR23" s="1954">
        <f t="shared" si="345"/>
        <v>0</v>
      </c>
      <c r="HAS23" s="1954">
        <f t="shared" si="345"/>
        <v>0</v>
      </c>
      <c r="HAT23" s="1954">
        <f t="shared" si="345"/>
        <v>0</v>
      </c>
      <c r="HAU23" s="1954">
        <f t="shared" si="345"/>
        <v>0</v>
      </c>
      <c r="HAV23" s="1954">
        <f t="shared" si="345"/>
        <v>0</v>
      </c>
      <c r="HAW23" s="1954">
        <f t="shared" si="345"/>
        <v>0</v>
      </c>
      <c r="HAX23" s="1954">
        <f t="shared" si="345"/>
        <v>0</v>
      </c>
      <c r="HAY23" s="1954">
        <f t="shared" si="345"/>
        <v>0</v>
      </c>
      <c r="HAZ23" s="1954">
        <f t="shared" si="345"/>
        <v>0</v>
      </c>
      <c r="HBA23" s="1954">
        <f t="shared" si="345"/>
        <v>0</v>
      </c>
      <c r="HBB23" s="1954">
        <f t="shared" si="345"/>
        <v>0</v>
      </c>
      <c r="HBC23" s="1954">
        <f t="shared" si="345"/>
        <v>0</v>
      </c>
      <c r="HBD23" s="1954">
        <f t="shared" si="345"/>
        <v>0</v>
      </c>
      <c r="HBE23" s="1954">
        <f t="shared" si="345"/>
        <v>0</v>
      </c>
      <c r="HBF23" s="1954">
        <f t="shared" si="345"/>
        <v>0</v>
      </c>
      <c r="HBG23" s="1954">
        <f t="shared" si="345"/>
        <v>0</v>
      </c>
      <c r="HBH23" s="1954">
        <f t="shared" si="345"/>
        <v>0</v>
      </c>
      <c r="HBI23" s="1954">
        <f t="shared" si="345"/>
        <v>0</v>
      </c>
      <c r="HBJ23" s="1954">
        <f t="shared" si="345"/>
        <v>0</v>
      </c>
      <c r="HBK23" s="1954">
        <f t="shared" si="345"/>
        <v>0</v>
      </c>
      <c r="HBL23" s="1954">
        <f t="shared" si="345"/>
        <v>0</v>
      </c>
      <c r="HBM23" s="1954">
        <f t="shared" si="345"/>
        <v>0</v>
      </c>
      <c r="HBN23" s="1954">
        <f t="shared" si="345"/>
        <v>0</v>
      </c>
      <c r="HBO23" s="1954">
        <f t="shared" si="345"/>
        <v>0</v>
      </c>
      <c r="HBP23" s="1954">
        <f t="shared" si="345"/>
        <v>0</v>
      </c>
      <c r="HBQ23" s="1954">
        <f t="shared" si="345"/>
        <v>0</v>
      </c>
      <c r="HBR23" s="1954">
        <f t="shared" si="345"/>
        <v>0</v>
      </c>
      <c r="HBS23" s="1954">
        <f t="shared" si="345"/>
        <v>0</v>
      </c>
      <c r="HBT23" s="1954">
        <f t="shared" si="345"/>
        <v>0</v>
      </c>
      <c r="HBU23" s="1954">
        <f t="shared" si="345"/>
        <v>0</v>
      </c>
      <c r="HBV23" s="1954">
        <f t="shared" si="345"/>
        <v>0</v>
      </c>
      <c r="HBW23" s="1954">
        <f t="shared" si="345"/>
        <v>0</v>
      </c>
      <c r="HBX23" s="1954">
        <f t="shared" si="345"/>
        <v>0</v>
      </c>
      <c r="HBY23" s="1954">
        <f t="shared" si="345"/>
        <v>0</v>
      </c>
      <c r="HBZ23" s="1954">
        <f t="shared" si="345"/>
        <v>0</v>
      </c>
      <c r="HCA23" s="1954">
        <f t="shared" si="345"/>
        <v>0</v>
      </c>
      <c r="HCB23" s="1954">
        <f t="shared" si="345"/>
        <v>0</v>
      </c>
      <c r="HCC23" s="1954">
        <f t="shared" si="345"/>
        <v>0</v>
      </c>
      <c r="HCD23" s="1954">
        <f t="shared" si="345"/>
        <v>0</v>
      </c>
      <c r="HCE23" s="1954">
        <f t="shared" si="345"/>
        <v>0</v>
      </c>
      <c r="HCF23" s="1954">
        <f t="shared" si="345"/>
        <v>0</v>
      </c>
      <c r="HCG23" s="1954">
        <f t="shared" si="345"/>
        <v>0</v>
      </c>
      <c r="HCH23" s="1954">
        <f t="shared" si="345"/>
        <v>0</v>
      </c>
      <c r="HCI23" s="1954">
        <f t="shared" si="345"/>
        <v>0</v>
      </c>
      <c r="HCJ23" s="1954">
        <f t="shared" si="345"/>
        <v>0</v>
      </c>
      <c r="HCK23" s="1954">
        <f t="shared" si="345"/>
        <v>0</v>
      </c>
      <c r="HCL23" s="1954">
        <f t="shared" si="345"/>
        <v>0</v>
      </c>
      <c r="HCM23" s="1954">
        <f t="shared" si="345"/>
        <v>0</v>
      </c>
      <c r="HCN23" s="1954">
        <f t="shared" si="345"/>
        <v>0</v>
      </c>
      <c r="HCO23" s="1954">
        <f t="shared" si="345"/>
        <v>0</v>
      </c>
      <c r="HCP23" s="1954">
        <f t="shared" si="345"/>
        <v>0</v>
      </c>
      <c r="HCQ23" s="1954">
        <f t="shared" si="345"/>
        <v>0</v>
      </c>
      <c r="HCR23" s="1954">
        <f t="shared" si="345"/>
        <v>0</v>
      </c>
      <c r="HCS23" s="1954">
        <f t="shared" si="345"/>
        <v>0</v>
      </c>
      <c r="HCT23" s="1954">
        <f t="shared" si="345"/>
        <v>0</v>
      </c>
      <c r="HCU23" s="1954">
        <f t="shared" si="345"/>
        <v>0</v>
      </c>
      <c r="HCV23" s="1954">
        <f t="shared" si="345"/>
        <v>0</v>
      </c>
      <c r="HCW23" s="1954">
        <f t="shared" si="345"/>
        <v>0</v>
      </c>
      <c r="HCX23" s="1954">
        <f t="shared" si="345"/>
        <v>0</v>
      </c>
      <c r="HCY23" s="1954">
        <f t="shared" si="345"/>
        <v>0</v>
      </c>
      <c r="HCZ23" s="1954">
        <f t="shared" si="345"/>
        <v>0</v>
      </c>
      <c r="HDA23" s="1954">
        <f t="shared" si="345"/>
        <v>0</v>
      </c>
      <c r="HDB23" s="1954">
        <f t="shared" si="345"/>
        <v>0</v>
      </c>
      <c r="HDC23" s="1954">
        <f t="shared" ref="HDC23:HFN23" si="346">IF(AND(HDC$26="End of period",HDC$25="Revenue"),HDC10,0)</f>
        <v>0</v>
      </c>
      <c r="HDD23" s="1954">
        <f t="shared" si="346"/>
        <v>0</v>
      </c>
      <c r="HDE23" s="1954">
        <f t="shared" si="346"/>
        <v>0</v>
      </c>
      <c r="HDF23" s="1954">
        <f t="shared" si="346"/>
        <v>0</v>
      </c>
      <c r="HDG23" s="1954">
        <f t="shared" si="346"/>
        <v>0</v>
      </c>
      <c r="HDH23" s="1954">
        <f t="shared" si="346"/>
        <v>0</v>
      </c>
      <c r="HDI23" s="1954">
        <f t="shared" si="346"/>
        <v>0</v>
      </c>
      <c r="HDJ23" s="1954">
        <f t="shared" si="346"/>
        <v>0</v>
      </c>
      <c r="HDK23" s="1954">
        <f t="shared" si="346"/>
        <v>0</v>
      </c>
      <c r="HDL23" s="1954">
        <f t="shared" si="346"/>
        <v>0</v>
      </c>
      <c r="HDM23" s="1954">
        <f t="shared" si="346"/>
        <v>0</v>
      </c>
      <c r="HDN23" s="1954">
        <f t="shared" si="346"/>
        <v>0</v>
      </c>
      <c r="HDO23" s="1954">
        <f t="shared" si="346"/>
        <v>0</v>
      </c>
      <c r="HDP23" s="1954">
        <f t="shared" si="346"/>
        <v>0</v>
      </c>
      <c r="HDQ23" s="1954">
        <f t="shared" si="346"/>
        <v>0</v>
      </c>
      <c r="HDR23" s="1954">
        <f t="shared" si="346"/>
        <v>0</v>
      </c>
      <c r="HDS23" s="1954">
        <f t="shared" si="346"/>
        <v>0</v>
      </c>
      <c r="HDT23" s="1954">
        <f t="shared" si="346"/>
        <v>0</v>
      </c>
      <c r="HDU23" s="1954">
        <f t="shared" si="346"/>
        <v>0</v>
      </c>
      <c r="HDV23" s="1954">
        <f t="shared" si="346"/>
        <v>0</v>
      </c>
      <c r="HDW23" s="1954">
        <f t="shared" si="346"/>
        <v>0</v>
      </c>
      <c r="HDX23" s="1954">
        <f t="shared" si="346"/>
        <v>0</v>
      </c>
      <c r="HDY23" s="1954">
        <f t="shared" si="346"/>
        <v>0</v>
      </c>
      <c r="HDZ23" s="1954">
        <f t="shared" si="346"/>
        <v>0</v>
      </c>
      <c r="HEA23" s="1954">
        <f t="shared" si="346"/>
        <v>0</v>
      </c>
      <c r="HEB23" s="1954">
        <f t="shared" si="346"/>
        <v>0</v>
      </c>
      <c r="HEC23" s="1954">
        <f t="shared" si="346"/>
        <v>0</v>
      </c>
      <c r="HED23" s="1954">
        <f t="shared" si="346"/>
        <v>0</v>
      </c>
      <c r="HEE23" s="1954">
        <f t="shared" si="346"/>
        <v>0</v>
      </c>
      <c r="HEF23" s="1954">
        <f t="shared" si="346"/>
        <v>0</v>
      </c>
      <c r="HEG23" s="1954">
        <f t="shared" si="346"/>
        <v>0</v>
      </c>
      <c r="HEH23" s="1954">
        <f t="shared" si="346"/>
        <v>0</v>
      </c>
      <c r="HEI23" s="1954">
        <f t="shared" si="346"/>
        <v>0</v>
      </c>
      <c r="HEJ23" s="1954">
        <f t="shared" si="346"/>
        <v>0</v>
      </c>
      <c r="HEK23" s="1954">
        <f t="shared" si="346"/>
        <v>0</v>
      </c>
      <c r="HEL23" s="1954">
        <f t="shared" si="346"/>
        <v>0</v>
      </c>
      <c r="HEM23" s="1954">
        <f t="shared" si="346"/>
        <v>0</v>
      </c>
      <c r="HEN23" s="1954">
        <f t="shared" si="346"/>
        <v>0</v>
      </c>
      <c r="HEO23" s="1954">
        <f t="shared" si="346"/>
        <v>0</v>
      </c>
      <c r="HEP23" s="1954">
        <f t="shared" si="346"/>
        <v>0</v>
      </c>
      <c r="HEQ23" s="1954">
        <f t="shared" si="346"/>
        <v>0</v>
      </c>
      <c r="HER23" s="1954">
        <f t="shared" si="346"/>
        <v>0</v>
      </c>
      <c r="HES23" s="1954">
        <f t="shared" si="346"/>
        <v>0</v>
      </c>
      <c r="HET23" s="1954">
        <f t="shared" si="346"/>
        <v>0</v>
      </c>
      <c r="HEU23" s="1954">
        <f t="shared" si="346"/>
        <v>0</v>
      </c>
      <c r="HEV23" s="1954">
        <f t="shared" si="346"/>
        <v>0</v>
      </c>
      <c r="HEW23" s="1954">
        <f t="shared" si="346"/>
        <v>0</v>
      </c>
      <c r="HEX23" s="1954">
        <f t="shared" si="346"/>
        <v>0</v>
      </c>
      <c r="HEY23" s="1954">
        <f t="shared" si="346"/>
        <v>0</v>
      </c>
      <c r="HEZ23" s="1954">
        <f t="shared" si="346"/>
        <v>0</v>
      </c>
      <c r="HFA23" s="1954">
        <f t="shared" si="346"/>
        <v>0</v>
      </c>
      <c r="HFB23" s="1954">
        <f t="shared" si="346"/>
        <v>0</v>
      </c>
      <c r="HFC23" s="1954">
        <f t="shared" si="346"/>
        <v>0</v>
      </c>
      <c r="HFD23" s="1954">
        <f t="shared" si="346"/>
        <v>0</v>
      </c>
      <c r="HFE23" s="1954">
        <f t="shared" si="346"/>
        <v>0</v>
      </c>
      <c r="HFF23" s="1954">
        <f t="shared" si="346"/>
        <v>0</v>
      </c>
      <c r="HFG23" s="1954">
        <f t="shared" si="346"/>
        <v>0</v>
      </c>
      <c r="HFH23" s="1954">
        <f t="shared" si="346"/>
        <v>0</v>
      </c>
      <c r="HFI23" s="1954">
        <f t="shared" si="346"/>
        <v>0</v>
      </c>
      <c r="HFJ23" s="1954">
        <f t="shared" si="346"/>
        <v>0</v>
      </c>
      <c r="HFK23" s="1954">
        <f t="shared" si="346"/>
        <v>0</v>
      </c>
      <c r="HFL23" s="1954">
        <f t="shared" si="346"/>
        <v>0</v>
      </c>
      <c r="HFM23" s="1954">
        <f t="shared" si="346"/>
        <v>0</v>
      </c>
      <c r="HFN23" s="1954">
        <f t="shared" si="346"/>
        <v>0</v>
      </c>
      <c r="HFO23" s="1954">
        <f t="shared" ref="HFO23:HHZ23" si="347">IF(AND(HFO$26="End of period",HFO$25="Revenue"),HFO10,0)</f>
        <v>0</v>
      </c>
      <c r="HFP23" s="1954">
        <f t="shared" si="347"/>
        <v>0</v>
      </c>
      <c r="HFQ23" s="1954">
        <f t="shared" si="347"/>
        <v>0</v>
      </c>
      <c r="HFR23" s="1954">
        <f t="shared" si="347"/>
        <v>0</v>
      </c>
      <c r="HFS23" s="1954">
        <f t="shared" si="347"/>
        <v>0</v>
      </c>
      <c r="HFT23" s="1954">
        <f t="shared" si="347"/>
        <v>0</v>
      </c>
      <c r="HFU23" s="1954">
        <f t="shared" si="347"/>
        <v>0</v>
      </c>
      <c r="HFV23" s="1954">
        <f t="shared" si="347"/>
        <v>0</v>
      </c>
      <c r="HFW23" s="1954">
        <f t="shared" si="347"/>
        <v>0</v>
      </c>
      <c r="HFX23" s="1954">
        <f t="shared" si="347"/>
        <v>0</v>
      </c>
      <c r="HFY23" s="1954">
        <f t="shared" si="347"/>
        <v>0</v>
      </c>
      <c r="HFZ23" s="1954">
        <f t="shared" si="347"/>
        <v>0</v>
      </c>
      <c r="HGA23" s="1954">
        <f t="shared" si="347"/>
        <v>0</v>
      </c>
      <c r="HGB23" s="1954">
        <f t="shared" si="347"/>
        <v>0</v>
      </c>
      <c r="HGC23" s="1954">
        <f t="shared" si="347"/>
        <v>0</v>
      </c>
      <c r="HGD23" s="1954">
        <f t="shared" si="347"/>
        <v>0</v>
      </c>
      <c r="HGE23" s="1954">
        <f t="shared" si="347"/>
        <v>0</v>
      </c>
      <c r="HGF23" s="1954">
        <f t="shared" si="347"/>
        <v>0</v>
      </c>
      <c r="HGG23" s="1954">
        <f t="shared" si="347"/>
        <v>0</v>
      </c>
      <c r="HGH23" s="1954">
        <f t="shared" si="347"/>
        <v>0</v>
      </c>
      <c r="HGI23" s="1954">
        <f t="shared" si="347"/>
        <v>0</v>
      </c>
      <c r="HGJ23" s="1954">
        <f t="shared" si="347"/>
        <v>0</v>
      </c>
      <c r="HGK23" s="1954">
        <f t="shared" si="347"/>
        <v>0</v>
      </c>
      <c r="HGL23" s="1954">
        <f t="shared" si="347"/>
        <v>0</v>
      </c>
      <c r="HGM23" s="1954">
        <f t="shared" si="347"/>
        <v>0</v>
      </c>
      <c r="HGN23" s="1954">
        <f t="shared" si="347"/>
        <v>0</v>
      </c>
      <c r="HGO23" s="1954">
        <f t="shared" si="347"/>
        <v>0</v>
      </c>
      <c r="HGP23" s="1954">
        <f t="shared" si="347"/>
        <v>0</v>
      </c>
      <c r="HGQ23" s="1954">
        <f t="shared" si="347"/>
        <v>0</v>
      </c>
      <c r="HGR23" s="1954">
        <f t="shared" si="347"/>
        <v>0</v>
      </c>
      <c r="HGS23" s="1954">
        <f t="shared" si="347"/>
        <v>0</v>
      </c>
      <c r="HGT23" s="1954">
        <f t="shared" si="347"/>
        <v>0</v>
      </c>
      <c r="HGU23" s="1954">
        <f t="shared" si="347"/>
        <v>0</v>
      </c>
      <c r="HGV23" s="1954">
        <f t="shared" si="347"/>
        <v>0</v>
      </c>
      <c r="HGW23" s="1954">
        <f t="shared" si="347"/>
        <v>0</v>
      </c>
      <c r="HGX23" s="1954">
        <f t="shared" si="347"/>
        <v>0</v>
      </c>
      <c r="HGY23" s="1954">
        <f t="shared" si="347"/>
        <v>0</v>
      </c>
      <c r="HGZ23" s="1954">
        <f t="shared" si="347"/>
        <v>0</v>
      </c>
      <c r="HHA23" s="1954">
        <f t="shared" si="347"/>
        <v>0</v>
      </c>
      <c r="HHB23" s="1954">
        <f t="shared" si="347"/>
        <v>0</v>
      </c>
      <c r="HHC23" s="1954">
        <f t="shared" si="347"/>
        <v>0</v>
      </c>
      <c r="HHD23" s="1954">
        <f t="shared" si="347"/>
        <v>0</v>
      </c>
      <c r="HHE23" s="1954">
        <f t="shared" si="347"/>
        <v>0</v>
      </c>
      <c r="HHF23" s="1954">
        <f t="shared" si="347"/>
        <v>0</v>
      </c>
      <c r="HHG23" s="1954">
        <f t="shared" si="347"/>
        <v>0</v>
      </c>
      <c r="HHH23" s="1954">
        <f t="shared" si="347"/>
        <v>0</v>
      </c>
      <c r="HHI23" s="1954">
        <f t="shared" si="347"/>
        <v>0</v>
      </c>
      <c r="HHJ23" s="1954">
        <f t="shared" si="347"/>
        <v>0</v>
      </c>
      <c r="HHK23" s="1954">
        <f t="shared" si="347"/>
        <v>0</v>
      </c>
      <c r="HHL23" s="1954">
        <f t="shared" si="347"/>
        <v>0</v>
      </c>
      <c r="HHM23" s="1954">
        <f t="shared" si="347"/>
        <v>0</v>
      </c>
      <c r="HHN23" s="1954">
        <f t="shared" si="347"/>
        <v>0</v>
      </c>
      <c r="HHO23" s="1954">
        <f t="shared" si="347"/>
        <v>0</v>
      </c>
      <c r="HHP23" s="1954">
        <f t="shared" si="347"/>
        <v>0</v>
      </c>
      <c r="HHQ23" s="1954">
        <f t="shared" si="347"/>
        <v>0</v>
      </c>
      <c r="HHR23" s="1954">
        <f t="shared" si="347"/>
        <v>0</v>
      </c>
      <c r="HHS23" s="1954">
        <f t="shared" si="347"/>
        <v>0</v>
      </c>
      <c r="HHT23" s="1954">
        <f t="shared" si="347"/>
        <v>0</v>
      </c>
      <c r="HHU23" s="1954">
        <f t="shared" si="347"/>
        <v>0</v>
      </c>
      <c r="HHV23" s="1954">
        <f t="shared" si="347"/>
        <v>0</v>
      </c>
      <c r="HHW23" s="1954">
        <f t="shared" si="347"/>
        <v>0</v>
      </c>
      <c r="HHX23" s="1954">
        <f t="shared" si="347"/>
        <v>0</v>
      </c>
      <c r="HHY23" s="1954">
        <f t="shared" si="347"/>
        <v>0</v>
      </c>
      <c r="HHZ23" s="1954">
        <f t="shared" si="347"/>
        <v>0</v>
      </c>
      <c r="HIA23" s="1954">
        <f t="shared" ref="HIA23:HKL23" si="348">IF(AND(HIA$26="End of period",HIA$25="Revenue"),HIA10,0)</f>
        <v>0</v>
      </c>
      <c r="HIB23" s="1954">
        <f t="shared" si="348"/>
        <v>0</v>
      </c>
      <c r="HIC23" s="1954">
        <f t="shared" si="348"/>
        <v>0</v>
      </c>
      <c r="HID23" s="1954">
        <f t="shared" si="348"/>
        <v>0</v>
      </c>
      <c r="HIE23" s="1954">
        <f t="shared" si="348"/>
        <v>0</v>
      </c>
      <c r="HIF23" s="1954">
        <f t="shared" si="348"/>
        <v>0</v>
      </c>
      <c r="HIG23" s="1954">
        <f t="shared" si="348"/>
        <v>0</v>
      </c>
      <c r="HIH23" s="1954">
        <f t="shared" si="348"/>
        <v>0</v>
      </c>
      <c r="HII23" s="1954">
        <f t="shared" si="348"/>
        <v>0</v>
      </c>
      <c r="HIJ23" s="1954">
        <f t="shared" si="348"/>
        <v>0</v>
      </c>
      <c r="HIK23" s="1954">
        <f t="shared" si="348"/>
        <v>0</v>
      </c>
      <c r="HIL23" s="1954">
        <f t="shared" si="348"/>
        <v>0</v>
      </c>
      <c r="HIM23" s="1954">
        <f t="shared" si="348"/>
        <v>0</v>
      </c>
      <c r="HIN23" s="1954">
        <f t="shared" si="348"/>
        <v>0</v>
      </c>
      <c r="HIO23" s="1954">
        <f t="shared" si="348"/>
        <v>0</v>
      </c>
      <c r="HIP23" s="1954">
        <f t="shared" si="348"/>
        <v>0</v>
      </c>
      <c r="HIQ23" s="1954">
        <f t="shared" si="348"/>
        <v>0</v>
      </c>
      <c r="HIR23" s="1954">
        <f t="shared" si="348"/>
        <v>0</v>
      </c>
      <c r="HIS23" s="1954">
        <f t="shared" si="348"/>
        <v>0</v>
      </c>
      <c r="HIT23" s="1954">
        <f t="shared" si="348"/>
        <v>0</v>
      </c>
      <c r="HIU23" s="1954">
        <f t="shared" si="348"/>
        <v>0</v>
      </c>
      <c r="HIV23" s="1954">
        <f t="shared" si="348"/>
        <v>0</v>
      </c>
      <c r="HIW23" s="1954">
        <f t="shared" si="348"/>
        <v>0</v>
      </c>
      <c r="HIX23" s="1954">
        <f t="shared" si="348"/>
        <v>0</v>
      </c>
      <c r="HIY23" s="1954">
        <f t="shared" si="348"/>
        <v>0</v>
      </c>
      <c r="HIZ23" s="1954">
        <f t="shared" si="348"/>
        <v>0</v>
      </c>
      <c r="HJA23" s="1954">
        <f t="shared" si="348"/>
        <v>0</v>
      </c>
      <c r="HJB23" s="1954">
        <f t="shared" si="348"/>
        <v>0</v>
      </c>
      <c r="HJC23" s="1954">
        <f t="shared" si="348"/>
        <v>0</v>
      </c>
      <c r="HJD23" s="1954">
        <f t="shared" si="348"/>
        <v>0</v>
      </c>
      <c r="HJE23" s="1954">
        <f t="shared" si="348"/>
        <v>0</v>
      </c>
      <c r="HJF23" s="1954">
        <f t="shared" si="348"/>
        <v>0</v>
      </c>
      <c r="HJG23" s="1954">
        <f t="shared" si="348"/>
        <v>0</v>
      </c>
      <c r="HJH23" s="1954">
        <f t="shared" si="348"/>
        <v>0</v>
      </c>
      <c r="HJI23" s="1954">
        <f t="shared" si="348"/>
        <v>0</v>
      </c>
      <c r="HJJ23" s="1954">
        <f t="shared" si="348"/>
        <v>0</v>
      </c>
      <c r="HJK23" s="1954">
        <f t="shared" si="348"/>
        <v>0</v>
      </c>
      <c r="HJL23" s="1954">
        <f t="shared" si="348"/>
        <v>0</v>
      </c>
      <c r="HJM23" s="1954">
        <f t="shared" si="348"/>
        <v>0</v>
      </c>
      <c r="HJN23" s="1954">
        <f t="shared" si="348"/>
        <v>0</v>
      </c>
      <c r="HJO23" s="1954">
        <f t="shared" si="348"/>
        <v>0</v>
      </c>
      <c r="HJP23" s="1954">
        <f t="shared" si="348"/>
        <v>0</v>
      </c>
      <c r="HJQ23" s="1954">
        <f t="shared" si="348"/>
        <v>0</v>
      </c>
      <c r="HJR23" s="1954">
        <f t="shared" si="348"/>
        <v>0</v>
      </c>
      <c r="HJS23" s="1954">
        <f t="shared" si="348"/>
        <v>0</v>
      </c>
      <c r="HJT23" s="1954">
        <f t="shared" si="348"/>
        <v>0</v>
      </c>
      <c r="HJU23" s="1954">
        <f t="shared" si="348"/>
        <v>0</v>
      </c>
      <c r="HJV23" s="1954">
        <f t="shared" si="348"/>
        <v>0</v>
      </c>
      <c r="HJW23" s="1954">
        <f t="shared" si="348"/>
        <v>0</v>
      </c>
      <c r="HJX23" s="1954">
        <f t="shared" si="348"/>
        <v>0</v>
      </c>
      <c r="HJY23" s="1954">
        <f t="shared" si="348"/>
        <v>0</v>
      </c>
      <c r="HJZ23" s="1954">
        <f t="shared" si="348"/>
        <v>0</v>
      </c>
      <c r="HKA23" s="1954">
        <f t="shared" si="348"/>
        <v>0</v>
      </c>
      <c r="HKB23" s="1954">
        <f t="shared" si="348"/>
        <v>0</v>
      </c>
      <c r="HKC23" s="1954">
        <f t="shared" si="348"/>
        <v>0</v>
      </c>
      <c r="HKD23" s="1954">
        <f t="shared" si="348"/>
        <v>0</v>
      </c>
      <c r="HKE23" s="1954">
        <f t="shared" si="348"/>
        <v>0</v>
      </c>
      <c r="HKF23" s="1954">
        <f t="shared" si="348"/>
        <v>0</v>
      </c>
      <c r="HKG23" s="1954">
        <f t="shared" si="348"/>
        <v>0</v>
      </c>
      <c r="HKH23" s="1954">
        <f t="shared" si="348"/>
        <v>0</v>
      </c>
      <c r="HKI23" s="1954">
        <f t="shared" si="348"/>
        <v>0</v>
      </c>
      <c r="HKJ23" s="1954">
        <f t="shared" si="348"/>
        <v>0</v>
      </c>
      <c r="HKK23" s="1954">
        <f t="shared" si="348"/>
        <v>0</v>
      </c>
      <c r="HKL23" s="1954">
        <f t="shared" si="348"/>
        <v>0</v>
      </c>
      <c r="HKM23" s="1954">
        <f t="shared" ref="HKM23:HMX23" si="349">IF(AND(HKM$26="End of period",HKM$25="Revenue"),HKM10,0)</f>
        <v>0</v>
      </c>
      <c r="HKN23" s="1954">
        <f t="shared" si="349"/>
        <v>0</v>
      </c>
      <c r="HKO23" s="1954">
        <f t="shared" si="349"/>
        <v>0</v>
      </c>
      <c r="HKP23" s="1954">
        <f t="shared" si="349"/>
        <v>0</v>
      </c>
      <c r="HKQ23" s="1954">
        <f t="shared" si="349"/>
        <v>0</v>
      </c>
      <c r="HKR23" s="1954">
        <f t="shared" si="349"/>
        <v>0</v>
      </c>
      <c r="HKS23" s="1954">
        <f t="shared" si="349"/>
        <v>0</v>
      </c>
      <c r="HKT23" s="1954">
        <f t="shared" si="349"/>
        <v>0</v>
      </c>
      <c r="HKU23" s="1954">
        <f t="shared" si="349"/>
        <v>0</v>
      </c>
      <c r="HKV23" s="1954">
        <f t="shared" si="349"/>
        <v>0</v>
      </c>
      <c r="HKW23" s="1954">
        <f t="shared" si="349"/>
        <v>0</v>
      </c>
      <c r="HKX23" s="1954">
        <f t="shared" si="349"/>
        <v>0</v>
      </c>
      <c r="HKY23" s="1954">
        <f t="shared" si="349"/>
        <v>0</v>
      </c>
      <c r="HKZ23" s="1954">
        <f t="shared" si="349"/>
        <v>0</v>
      </c>
      <c r="HLA23" s="1954">
        <f t="shared" si="349"/>
        <v>0</v>
      </c>
      <c r="HLB23" s="1954">
        <f t="shared" si="349"/>
        <v>0</v>
      </c>
      <c r="HLC23" s="1954">
        <f t="shared" si="349"/>
        <v>0</v>
      </c>
      <c r="HLD23" s="1954">
        <f t="shared" si="349"/>
        <v>0</v>
      </c>
      <c r="HLE23" s="1954">
        <f t="shared" si="349"/>
        <v>0</v>
      </c>
      <c r="HLF23" s="1954">
        <f t="shared" si="349"/>
        <v>0</v>
      </c>
      <c r="HLG23" s="1954">
        <f t="shared" si="349"/>
        <v>0</v>
      </c>
      <c r="HLH23" s="1954">
        <f t="shared" si="349"/>
        <v>0</v>
      </c>
      <c r="HLI23" s="1954">
        <f t="shared" si="349"/>
        <v>0</v>
      </c>
      <c r="HLJ23" s="1954">
        <f t="shared" si="349"/>
        <v>0</v>
      </c>
      <c r="HLK23" s="1954">
        <f t="shared" si="349"/>
        <v>0</v>
      </c>
      <c r="HLL23" s="1954">
        <f t="shared" si="349"/>
        <v>0</v>
      </c>
      <c r="HLM23" s="1954">
        <f t="shared" si="349"/>
        <v>0</v>
      </c>
      <c r="HLN23" s="1954">
        <f t="shared" si="349"/>
        <v>0</v>
      </c>
      <c r="HLO23" s="1954">
        <f t="shared" si="349"/>
        <v>0</v>
      </c>
      <c r="HLP23" s="1954">
        <f t="shared" si="349"/>
        <v>0</v>
      </c>
      <c r="HLQ23" s="1954">
        <f t="shared" si="349"/>
        <v>0</v>
      </c>
      <c r="HLR23" s="1954">
        <f t="shared" si="349"/>
        <v>0</v>
      </c>
      <c r="HLS23" s="1954">
        <f t="shared" si="349"/>
        <v>0</v>
      </c>
      <c r="HLT23" s="1954">
        <f t="shared" si="349"/>
        <v>0</v>
      </c>
      <c r="HLU23" s="1954">
        <f t="shared" si="349"/>
        <v>0</v>
      </c>
      <c r="HLV23" s="1954">
        <f t="shared" si="349"/>
        <v>0</v>
      </c>
      <c r="HLW23" s="1954">
        <f t="shared" si="349"/>
        <v>0</v>
      </c>
      <c r="HLX23" s="1954">
        <f t="shared" si="349"/>
        <v>0</v>
      </c>
      <c r="HLY23" s="1954">
        <f t="shared" si="349"/>
        <v>0</v>
      </c>
      <c r="HLZ23" s="1954">
        <f t="shared" si="349"/>
        <v>0</v>
      </c>
      <c r="HMA23" s="1954">
        <f t="shared" si="349"/>
        <v>0</v>
      </c>
      <c r="HMB23" s="1954">
        <f t="shared" si="349"/>
        <v>0</v>
      </c>
      <c r="HMC23" s="1954">
        <f t="shared" si="349"/>
        <v>0</v>
      </c>
      <c r="HMD23" s="1954">
        <f t="shared" si="349"/>
        <v>0</v>
      </c>
      <c r="HME23" s="1954">
        <f t="shared" si="349"/>
        <v>0</v>
      </c>
      <c r="HMF23" s="1954">
        <f t="shared" si="349"/>
        <v>0</v>
      </c>
      <c r="HMG23" s="1954">
        <f t="shared" si="349"/>
        <v>0</v>
      </c>
      <c r="HMH23" s="1954">
        <f t="shared" si="349"/>
        <v>0</v>
      </c>
      <c r="HMI23" s="1954">
        <f t="shared" si="349"/>
        <v>0</v>
      </c>
      <c r="HMJ23" s="1954">
        <f t="shared" si="349"/>
        <v>0</v>
      </c>
      <c r="HMK23" s="1954">
        <f t="shared" si="349"/>
        <v>0</v>
      </c>
      <c r="HML23" s="1954">
        <f t="shared" si="349"/>
        <v>0</v>
      </c>
      <c r="HMM23" s="1954">
        <f t="shared" si="349"/>
        <v>0</v>
      </c>
      <c r="HMN23" s="1954">
        <f t="shared" si="349"/>
        <v>0</v>
      </c>
      <c r="HMO23" s="1954">
        <f t="shared" si="349"/>
        <v>0</v>
      </c>
      <c r="HMP23" s="1954">
        <f t="shared" si="349"/>
        <v>0</v>
      </c>
      <c r="HMQ23" s="1954">
        <f t="shared" si="349"/>
        <v>0</v>
      </c>
      <c r="HMR23" s="1954">
        <f t="shared" si="349"/>
        <v>0</v>
      </c>
      <c r="HMS23" s="1954">
        <f t="shared" si="349"/>
        <v>0</v>
      </c>
      <c r="HMT23" s="1954">
        <f t="shared" si="349"/>
        <v>0</v>
      </c>
      <c r="HMU23" s="1954">
        <f t="shared" si="349"/>
        <v>0</v>
      </c>
      <c r="HMV23" s="1954">
        <f t="shared" si="349"/>
        <v>0</v>
      </c>
      <c r="HMW23" s="1954">
        <f t="shared" si="349"/>
        <v>0</v>
      </c>
      <c r="HMX23" s="1954">
        <f t="shared" si="349"/>
        <v>0</v>
      </c>
      <c r="HMY23" s="1954">
        <f t="shared" ref="HMY23:HPJ23" si="350">IF(AND(HMY$26="End of period",HMY$25="Revenue"),HMY10,0)</f>
        <v>0</v>
      </c>
      <c r="HMZ23" s="1954">
        <f t="shared" si="350"/>
        <v>0</v>
      </c>
      <c r="HNA23" s="1954">
        <f t="shared" si="350"/>
        <v>0</v>
      </c>
      <c r="HNB23" s="1954">
        <f t="shared" si="350"/>
        <v>0</v>
      </c>
      <c r="HNC23" s="1954">
        <f t="shared" si="350"/>
        <v>0</v>
      </c>
      <c r="HND23" s="1954">
        <f t="shared" si="350"/>
        <v>0</v>
      </c>
      <c r="HNE23" s="1954">
        <f t="shared" si="350"/>
        <v>0</v>
      </c>
      <c r="HNF23" s="1954">
        <f t="shared" si="350"/>
        <v>0</v>
      </c>
      <c r="HNG23" s="1954">
        <f t="shared" si="350"/>
        <v>0</v>
      </c>
      <c r="HNH23" s="1954">
        <f t="shared" si="350"/>
        <v>0</v>
      </c>
      <c r="HNI23" s="1954">
        <f t="shared" si="350"/>
        <v>0</v>
      </c>
      <c r="HNJ23" s="1954">
        <f t="shared" si="350"/>
        <v>0</v>
      </c>
      <c r="HNK23" s="1954">
        <f t="shared" si="350"/>
        <v>0</v>
      </c>
      <c r="HNL23" s="1954">
        <f t="shared" si="350"/>
        <v>0</v>
      </c>
      <c r="HNM23" s="1954">
        <f t="shared" si="350"/>
        <v>0</v>
      </c>
      <c r="HNN23" s="1954">
        <f t="shared" si="350"/>
        <v>0</v>
      </c>
      <c r="HNO23" s="1954">
        <f t="shared" si="350"/>
        <v>0</v>
      </c>
      <c r="HNP23" s="1954">
        <f t="shared" si="350"/>
        <v>0</v>
      </c>
      <c r="HNQ23" s="1954">
        <f t="shared" si="350"/>
        <v>0</v>
      </c>
      <c r="HNR23" s="1954">
        <f t="shared" si="350"/>
        <v>0</v>
      </c>
      <c r="HNS23" s="1954">
        <f t="shared" si="350"/>
        <v>0</v>
      </c>
      <c r="HNT23" s="1954">
        <f t="shared" si="350"/>
        <v>0</v>
      </c>
      <c r="HNU23" s="1954">
        <f t="shared" si="350"/>
        <v>0</v>
      </c>
      <c r="HNV23" s="1954">
        <f t="shared" si="350"/>
        <v>0</v>
      </c>
      <c r="HNW23" s="1954">
        <f t="shared" si="350"/>
        <v>0</v>
      </c>
      <c r="HNX23" s="1954">
        <f t="shared" si="350"/>
        <v>0</v>
      </c>
      <c r="HNY23" s="1954">
        <f t="shared" si="350"/>
        <v>0</v>
      </c>
      <c r="HNZ23" s="1954">
        <f t="shared" si="350"/>
        <v>0</v>
      </c>
      <c r="HOA23" s="1954">
        <f t="shared" si="350"/>
        <v>0</v>
      </c>
      <c r="HOB23" s="1954">
        <f t="shared" si="350"/>
        <v>0</v>
      </c>
      <c r="HOC23" s="1954">
        <f t="shared" si="350"/>
        <v>0</v>
      </c>
      <c r="HOD23" s="1954">
        <f t="shared" si="350"/>
        <v>0</v>
      </c>
      <c r="HOE23" s="1954">
        <f t="shared" si="350"/>
        <v>0</v>
      </c>
      <c r="HOF23" s="1954">
        <f t="shared" si="350"/>
        <v>0</v>
      </c>
      <c r="HOG23" s="1954">
        <f t="shared" si="350"/>
        <v>0</v>
      </c>
      <c r="HOH23" s="1954">
        <f t="shared" si="350"/>
        <v>0</v>
      </c>
      <c r="HOI23" s="1954">
        <f t="shared" si="350"/>
        <v>0</v>
      </c>
      <c r="HOJ23" s="1954">
        <f t="shared" si="350"/>
        <v>0</v>
      </c>
      <c r="HOK23" s="1954">
        <f t="shared" si="350"/>
        <v>0</v>
      </c>
      <c r="HOL23" s="1954">
        <f t="shared" si="350"/>
        <v>0</v>
      </c>
      <c r="HOM23" s="1954">
        <f t="shared" si="350"/>
        <v>0</v>
      </c>
      <c r="HON23" s="1954">
        <f t="shared" si="350"/>
        <v>0</v>
      </c>
      <c r="HOO23" s="1954">
        <f t="shared" si="350"/>
        <v>0</v>
      </c>
      <c r="HOP23" s="1954">
        <f t="shared" si="350"/>
        <v>0</v>
      </c>
      <c r="HOQ23" s="1954">
        <f t="shared" si="350"/>
        <v>0</v>
      </c>
      <c r="HOR23" s="1954">
        <f t="shared" si="350"/>
        <v>0</v>
      </c>
      <c r="HOS23" s="1954">
        <f t="shared" si="350"/>
        <v>0</v>
      </c>
      <c r="HOT23" s="1954">
        <f t="shared" si="350"/>
        <v>0</v>
      </c>
      <c r="HOU23" s="1954">
        <f t="shared" si="350"/>
        <v>0</v>
      </c>
      <c r="HOV23" s="1954">
        <f t="shared" si="350"/>
        <v>0</v>
      </c>
      <c r="HOW23" s="1954">
        <f t="shared" si="350"/>
        <v>0</v>
      </c>
      <c r="HOX23" s="1954">
        <f t="shared" si="350"/>
        <v>0</v>
      </c>
      <c r="HOY23" s="1954">
        <f t="shared" si="350"/>
        <v>0</v>
      </c>
      <c r="HOZ23" s="1954">
        <f t="shared" si="350"/>
        <v>0</v>
      </c>
      <c r="HPA23" s="1954">
        <f t="shared" si="350"/>
        <v>0</v>
      </c>
      <c r="HPB23" s="1954">
        <f t="shared" si="350"/>
        <v>0</v>
      </c>
      <c r="HPC23" s="1954">
        <f t="shared" si="350"/>
        <v>0</v>
      </c>
      <c r="HPD23" s="1954">
        <f t="shared" si="350"/>
        <v>0</v>
      </c>
      <c r="HPE23" s="1954">
        <f t="shared" si="350"/>
        <v>0</v>
      </c>
      <c r="HPF23" s="1954">
        <f t="shared" si="350"/>
        <v>0</v>
      </c>
      <c r="HPG23" s="1954">
        <f t="shared" si="350"/>
        <v>0</v>
      </c>
      <c r="HPH23" s="1954">
        <f t="shared" si="350"/>
        <v>0</v>
      </c>
      <c r="HPI23" s="1954">
        <f t="shared" si="350"/>
        <v>0</v>
      </c>
      <c r="HPJ23" s="1954">
        <f t="shared" si="350"/>
        <v>0</v>
      </c>
      <c r="HPK23" s="1954">
        <f t="shared" ref="HPK23:HRV23" si="351">IF(AND(HPK$26="End of period",HPK$25="Revenue"),HPK10,0)</f>
        <v>0</v>
      </c>
      <c r="HPL23" s="1954">
        <f t="shared" si="351"/>
        <v>0</v>
      </c>
      <c r="HPM23" s="1954">
        <f t="shared" si="351"/>
        <v>0</v>
      </c>
      <c r="HPN23" s="1954">
        <f t="shared" si="351"/>
        <v>0</v>
      </c>
      <c r="HPO23" s="1954">
        <f t="shared" si="351"/>
        <v>0</v>
      </c>
      <c r="HPP23" s="1954">
        <f t="shared" si="351"/>
        <v>0</v>
      </c>
      <c r="HPQ23" s="1954">
        <f t="shared" si="351"/>
        <v>0</v>
      </c>
      <c r="HPR23" s="1954">
        <f t="shared" si="351"/>
        <v>0</v>
      </c>
      <c r="HPS23" s="1954">
        <f t="shared" si="351"/>
        <v>0</v>
      </c>
      <c r="HPT23" s="1954">
        <f t="shared" si="351"/>
        <v>0</v>
      </c>
      <c r="HPU23" s="1954">
        <f t="shared" si="351"/>
        <v>0</v>
      </c>
      <c r="HPV23" s="1954">
        <f t="shared" si="351"/>
        <v>0</v>
      </c>
      <c r="HPW23" s="1954">
        <f t="shared" si="351"/>
        <v>0</v>
      </c>
      <c r="HPX23" s="1954">
        <f t="shared" si="351"/>
        <v>0</v>
      </c>
      <c r="HPY23" s="1954">
        <f t="shared" si="351"/>
        <v>0</v>
      </c>
      <c r="HPZ23" s="1954">
        <f t="shared" si="351"/>
        <v>0</v>
      </c>
      <c r="HQA23" s="1954">
        <f t="shared" si="351"/>
        <v>0</v>
      </c>
      <c r="HQB23" s="1954">
        <f t="shared" si="351"/>
        <v>0</v>
      </c>
      <c r="HQC23" s="1954">
        <f t="shared" si="351"/>
        <v>0</v>
      </c>
      <c r="HQD23" s="1954">
        <f t="shared" si="351"/>
        <v>0</v>
      </c>
      <c r="HQE23" s="1954">
        <f t="shared" si="351"/>
        <v>0</v>
      </c>
      <c r="HQF23" s="1954">
        <f t="shared" si="351"/>
        <v>0</v>
      </c>
      <c r="HQG23" s="1954">
        <f t="shared" si="351"/>
        <v>0</v>
      </c>
      <c r="HQH23" s="1954">
        <f t="shared" si="351"/>
        <v>0</v>
      </c>
      <c r="HQI23" s="1954">
        <f t="shared" si="351"/>
        <v>0</v>
      </c>
      <c r="HQJ23" s="1954">
        <f t="shared" si="351"/>
        <v>0</v>
      </c>
      <c r="HQK23" s="1954">
        <f t="shared" si="351"/>
        <v>0</v>
      </c>
      <c r="HQL23" s="1954">
        <f t="shared" si="351"/>
        <v>0</v>
      </c>
      <c r="HQM23" s="1954">
        <f t="shared" si="351"/>
        <v>0</v>
      </c>
      <c r="HQN23" s="1954">
        <f t="shared" si="351"/>
        <v>0</v>
      </c>
      <c r="HQO23" s="1954">
        <f t="shared" si="351"/>
        <v>0</v>
      </c>
      <c r="HQP23" s="1954">
        <f t="shared" si="351"/>
        <v>0</v>
      </c>
      <c r="HQQ23" s="1954">
        <f t="shared" si="351"/>
        <v>0</v>
      </c>
      <c r="HQR23" s="1954">
        <f t="shared" si="351"/>
        <v>0</v>
      </c>
      <c r="HQS23" s="1954">
        <f t="shared" si="351"/>
        <v>0</v>
      </c>
      <c r="HQT23" s="1954">
        <f t="shared" si="351"/>
        <v>0</v>
      </c>
      <c r="HQU23" s="1954">
        <f t="shared" si="351"/>
        <v>0</v>
      </c>
      <c r="HQV23" s="1954">
        <f t="shared" si="351"/>
        <v>0</v>
      </c>
      <c r="HQW23" s="1954">
        <f t="shared" si="351"/>
        <v>0</v>
      </c>
      <c r="HQX23" s="1954">
        <f t="shared" si="351"/>
        <v>0</v>
      </c>
      <c r="HQY23" s="1954">
        <f t="shared" si="351"/>
        <v>0</v>
      </c>
      <c r="HQZ23" s="1954">
        <f t="shared" si="351"/>
        <v>0</v>
      </c>
      <c r="HRA23" s="1954">
        <f t="shared" si="351"/>
        <v>0</v>
      </c>
      <c r="HRB23" s="1954">
        <f t="shared" si="351"/>
        <v>0</v>
      </c>
      <c r="HRC23" s="1954">
        <f t="shared" si="351"/>
        <v>0</v>
      </c>
      <c r="HRD23" s="1954">
        <f t="shared" si="351"/>
        <v>0</v>
      </c>
      <c r="HRE23" s="1954">
        <f t="shared" si="351"/>
        <v>0</v>
      </c>
      <c r="HRF23" s="1954">
        <f t="shared" si="351"/>
        <v>0</v>
      </c>
      <c r="HRG23" s="1954">
        <f t="shared" si="351"/>
        <v>0</v>
      </c>
      <c r="HRH23" s="1954">
        <f t="shared" si="351"/>
        <v>0</v>
      </c>
      <c r="HRI23" s="1954">
        <f t="shared" si="351"/>
        <v>0</v>
      </c>
      <c r="HRJ23" s="1954">
        <f t="shared" si="351"/>
        <v>0</v>
      </c>
      <c r="HRK23" s="1954">
        <f t="shared" si="351"/>
        <v>0</v>
      </c>
      <c r="HRL23" s="1954">
        <f t="shared" si="351"/>
        <v>0</v>
      </c>
      <c r="HRM23" s="1954">
        <f t="shared" si="351"/>
        <v>0</v>
      </c>
      <c r="HRN23" s="1954">
        <f t="shared" si="351"/>
        <v>0</v>
      </c>
      <c r="HRO23" s="1954">
        <f t="shared" si="351"/>
        <v>0</v>
      </c>
      <c r="HRP23" s="1954">
        <f t="shared" si="351"/>
        <v>0</v>
      </c>
      <c r="HRQ23" s="1954">
        <f t="shared" si="351"/>
        <v>0</v>
      </c>
      <c r="HRR23" s="1954">
        <f t="shared" si="351"/>
        <v>0</v>
      </c>
      <c r="HRS23" s="1954">
        <f t="shared" si="351"/>
        <v>0</v>
      </c>
      <c r="HRT23" s="1954">
        <f t="shared" si="351"/>
        <v>0</v>
      </c>
      <c r="HRU23" s="1954">
        <f t="shared" si="351"/>
        <v>0</v>
      </c>
      <c r="HRV23" s="1954">
        <f t="shared" si="351"/>
        <v>0</v>
      </c>
      <c r="HRW23" s="1954">
        <f t="shared" ref="HRW23:HUH23" si="352">IF(AND(HRW$26="End of period",HRW$25="Revenue"),HRW10,0)</f>
        <v>0</v>
      </c>
      <c r="HRX23" s="1954">
        <f t="shared" si="352"/>
        <v>0</v>
      </c>
      <c r="HRY23" s="1954">
        <f t="shared" si="352"/>
        <v>0</v>
      </c>
      <c r="HRZ23" s="1954">
        <f t="shared" si="352"/>
        <v>0</v>
      </c>
      <c r="HSA23" s="1954">
        <f t="shared" si="352"/>
        <v>0</v>
      </c>
      <c r="HSB23" s="1954">
        <f t="shared" si="352"/>
        <v>0</v>
      </c>
      <c r="HSC23" s="1954">
        <f t="shared" si="352"/>
        <v>0</v>
      </c>
      <c r="HSD23" s="1954">
        <f t="shared" si="352"/>
        <v>0</v>
      </c>
      <c r="HSE23" s="1954">
        <f t="shared" si="352"/>
        <v>0</v>
      </c>
      <c r="HSF23" s="1954">
        <f t="shared" si="352"/>
        <v>0</v>
      </c>
      <c r="HSG23" s="1954">
        <f t="shared" si="352"/>
        <v>0</v>
      </c>
      <c r="HSH23" s="1954">
        <f t="shared" si="352"/>
        <v>0</v>
      </c>
      <c r="HSI23" s="1954">
        <f t="shared" si="352"/>
        <v>0</v>
      </c>
      <c r="HSJ23" s="1954">
        <f t="shared" si="352"/>
        <v>0</v>
      </c>
      <c r="HSK23" s="1954">
        <f t="shared" si="352"/>
        <v>0</v>
      </c>
      <c r="HSL23" s="1954">
        <f t="shared" si="352"/>
        <v>0</v>
      </c>
      <c r="HSM23" s="1954">
        <f t="shared" si="352"/>
        <v>0</v>
      </c>
      <c r="HSN23" s="1954">
        <f t="shared" si="352"/>
        <v>0</v>
      </c>
      <c r="HSO23" s="1954">
        <f t="shared" si="352"/>
        <v>0</v>
      </c>
      <c r="HSP23" s="1954">
        <f t="shared" si="352"/>
        <v>0</v>
      </c>
      <c r="HSQ23" s="1954">
        <f t="shared" si="352"/>
        <v>0</v>
      </c>
      <c r="HSR23" s="1954">
        <f t="shared" si="352"/>
        <v>0</v>
      </c>
      <c r="HSS23" s="1954">
        <f t="shared" si="352"/>
        <v>0</v>
      </c>
      <c r="HST23" s="1954">
        <f t="shared" si="352"/>
        <v>0</v>
      </c>
      <c r="HSU23" s="1954">
        <f t="shared" si="352"/>
        <v>0</v>
      </c>
      <c r="HSV23" s="1954">
        <f t="shared" si="352"/>
        <v>0</v>
      </c>
      <c r="HSW23" s="1954">
        <f t="shared" si="352"/>
        <v>0</v>
      </c>
      <c r="HSX23" s="1954">
        <f t="shared" si="352"/>
        <v>0</v>
      </c>
      <c r="HSY23" s="1954">
        <f t="shared" si="352"/>
        <v>0</v>
      </c>
      <c r="HSZ23" s="1954">
        <f t="shared" si="352"/>
        <v>0</v>
      </c>
      <c r="HTA23" s="1954">
        <f t="shared" si="352"/>
        <v>0</v>
      </c>
      <c r="HTB23" s="1954">
        <f t="shared" si="352"/>
        <v>0</v>
      </c>
      <c r="HTC23" s="1954">
        <f t="shared" si="352"/>
        <v>0</v>
      </c>
      <c r="HTD23" s="1954">
        <f t="shared" si="352"/>
        <v>0</v>
      </c>
      <c r="HTE23" s="1954">
        <f t="shared" si="352"/>
        <v>0</v>
      </c>
      <c r="HTF23" s="1954">
        <f t="shared" si="352"/>
        <v>0</v>
      </c>
      <c r="HTG23" s="1954">
        <f t="shared" si="352"/>
        <v>0</v>
      </c>
      <c r="HTH23" s="1954">
        <f t="shared" si="352"/>
        <v>0</v>
      </c>
      <c r="HTI23" s="1954">
        <f t="shared" si="352"/>
        <v>0</v>
      </c>
      <c r="HTJ23" s="1954">
        <f t="shared" si="352"/>
        <v>0</v>
      </c>
      <c r="HTK23" s="1954">
        <f t="shared" si="352"/>
        <v>0</v>
      </c>
      <c r="HTL23" s="1954">
        <f t="shared" si="352"/>
        <v>0</v>
      </c>
      <c r="HTM23" s="1954">
        <f t="shared" si="352"/>
        <v>0</v>
      </c>
      <c r="HTN23" s="1954">
        <f t="shared" si="352"/>
        <v>0</v>
      </c>
      <c r="HTO23" s="1954">
        <f t="shared" si="352"/>
        <v>0</v>
      </c>
      <c r="HTP23" s="1954">
        <f t="shared" si="352"/>
        <v>0</v>
      </c>
      <c r="HTQ23" s="1954">
        <f t="shared" si="352"/>
        <v>0</v>
      </c>
      <c r="HTR23" s="1954">
        <f t="shared" si="352"/>
        <v>0</v>
      </c>
      <c r="HTS23" s="1954">
        <f t="shared" si="352"/>
        <v>0</v>
      </c>
      <c r="HTT23" s="1954">
        <f t="shared" si="352"/>
        <v>0</v>
      </c>
      <c r="HTU23" s="1954">
        <f t="shared" si="352"/>
        <v>0</v>
      </c>
      <c r="HTV23" s="1954">
        <f t="shared" si="352"/>
        <v>0</v>
      </c>
      <c r="HTW23" s="1954">
        <f t="shared" si="352"/>
        <v>0</v>
      </c>
      <c r="HTX23" s="1954">
        <f t="shared" si="352"/>
        <v>0</v>
      </c>
      <c r="HTY23" s="1954">
        <f t="shared" si="352"/>
        <v>0</v>
      </c>
      <c r="HTZ23" s="1954">
        <f t="shared" si="352"/>
        <v>0</v>
      </c>
      <c r="HUA23" s="1954">
        <f t="shared" si="352"/>
        <v>0</v>
      </c>
      <c r="HUB23" s="1954">
        <f t="shared" si="352"/>
        <v>0</v>
      </c>
      <c r="HUC23" s="1954">
        <f t="shared" si="352"/>
        <v>0</v>
      </c>
      <c r="HUD23" s="1954">
        <f t="shared" si="352"/>
        <v>0</v>
      </c>
      <c r="HUE23" s="1954">
        <f t="shared" si="352"/>
        <v>0</v>
      </c>
      <c r="HUF23" s="1954">
        <f t="shared" si="352"/>
        <v>0</v>
      </c>
      <c r="HUG23" s="1954">
        <f t="shared" si="352"/>
        <v>0</v>
      </c>
      <c r="HUH23" s="1954">
        <f t="shared" si="352"/>
        <v>0</v>
      </c>
      <c r="HUI23" s="1954">
        <f t="shared" ref="HUI23:HWT23" si="353">IF(AND(HUI$26="End of period",HUI$25="Revenue"),HUI10,0)</f>
        <v>0</v>
      </c>
      <c r="HUJ23" s="1954">
        <f t="shared" si="353"/>
        <v>0</v>
      </c>
      <c r="HUK23" s="1954">
        <f t="shared" si="353"/>
        <v>0</v>
      </c>
      <c r="HUL23" s="1954">
        <f t="shared" si="353"/>
        <v>0</v>
      </c>
      <c r="HUM23" s="1954">
        <f t="shared" si="353"/>
        <v>0</v>
      </c>
      <c r="HUN23" s="1954">
        <f t="shared" si="353"/>
        <v>0</v>
      </c>
      <c r="HUO23" s="1954">
        <f t="shared" si="353"/>
        <v>0</v>
      </c>
      <c r="HUP23" s="1954">
        <f t="shared" si="353"/>
        <v>0</v>
      </c>
      <c r="HUQ23" s="1954">
        <f t="shared" si="353"/>
        <v>0</v>
      </c>
      <c r="HUR23" s="1954">
        <f t="shared" si="353"/>
        <v>0</v>
      </c>
      <c r="HUS23" s="1954">
        <f t="shared" si="353"/>
        <v>0</v>
      </c>
      <c r="HUT23" s="1954">
        <f t="shared" si="353"/>
        <v>0</v>
      </c>
      <c r="HUU23" s="1954">
        <f t="shared" si="353"/>
        <v>0</v>
      </c>
      <c r="HUV23" s="1954">
        <f t="shared" si="353"/>
        <v>0</v>
      </c>
      <c r="HUW23" s="1954">
        <f t="shared" si="353"/>
        <v>0</v>
      </c>
      <c r="HUX23" s="1954">
        <f t="shared" si="353"/>
        <v>0</v>
      </c>
      <c r="HUY23" s="1954">
        <f t="shared" si="353"/>
        <v>0</v>
      </c>
      <c r="HUZ23" s="1954">
        <f t="shared" si="353"/>
        <v>0</v>
      </c>
      <c r="HVA23" s="1954">
        <f t="shared" si="353"/>
        <v>0</v>
      </c>
      <c r="HVB23" s="1954">
        <f t="shared" si="353"/>
        <v>0</v>
      </c>
      <c r="HVC23" s="1954">
        <f t="shared" si="353"/>
        <v>0</v>
      </c>
      <c r="HVD23" s="1954">
        <f t="shared" si="353"/>
        <v>0</v>
      </c>
      <c r="HVE23" s="1954">
        <f t="shared" si="353"/>
        <v>0</v>
      </c>
      <c r="HVF23" s="1954">
        <f t="shared" si="353"/>
        <v>0</v>
      </c>
      <c r="HVG23" s="1954">
        <f t="shared" si="353"/>
        <v>0</v>
      </c>
      <c r="HVH23" s="1954">
        <f t="shared" si="353"/>
        <v>0</v>
      </c>
      <c r="HVI23" s="1954">
        <f t="shared" si="353"/>
        <v>0</v>
      </c>
      <c r="HVJ23" s="1954">
        <f t="shared" si="353"/>
        <v>0</v>
      </c>
      <c r="HVK23" s="1954">
        <f t="shared" si="353"/>
        <v>0</v>
      </c>
      <c r="HVL23" s="1954">
        <f t="shared" si="353"/>
        <v>0</v>
      </c>
      <c r="HVM23" s="1954">
        <f t="shared" si="353"/>
        <v>0</v>
      </c>
      <c r="HVN23" s="1954">
        <f t="shared" si="353"/>
        <v>0</v>
      </c>
      <c r="HVO23" s="1954">
        <f t="shared" si="353"/>
        <v>0</v>
      </c>
      <c r="HVP23" s="1954">
        <f t="shared" si="353"/>
        <v>0</v>
      </c>
      <c r="HVQ23" s="1954">
        <f t="shared" si="353"/>
        <v>0</v>
      </c>
      <c r="HVR23" s="1954">
        <f t="shared" si="353"/>
        <v>0</v>
      </c>
      <c r="HVS23" s="1954">
        <f t="shared" si="353"/>
        <v>0</v>
      </c>
      <c r="HVT23" s="1954">
        <f t="shared" si="353"/>
        <v>0</v>
      </c>
      <c r="HVU23" s="1954">
        <f t="shared" si="353"/>
        <v>0</v>
      </c>
      <c r="HVV23" s="1954">
        <f t="shared" si="353"/>
        <v>0</v>
      </c>
      <c r="HVW23" s="1954">
        <f t="shared" si="353"/>
        <v>0</v>
      </c>
      <c r="HVX23" s="1954">
        <f t="shared" si="353"/>
        <v>0</v>
      </c>
      <c r="HVY23" s="1954">
        <f t="shared" si="353"/>
        <v>0</v>
      </c>
      <c r="HVZ23" s="1954">
        <f t="shared" si="353"/>
        <v>0</v>
      </c>
      <c r="HWA23" s="1954">
        <f t="shared" si="353"/>
        <v>0</v>
      </c>
      <c r="HWB23" s="1954">
        <f t="shared" si="353"/>
        <v>0</v>
      </c>
      <c r="HWC23" s="1954">
        <f t="shared" si="353"/>
        <v>0</v>
      </c>
      <c r="HWD23" s="1954">
        <f t="shared" si="353"/>
        <v>0</v>
      </c>
      <c r="HWE23" s="1954">
        <f t="shared" si="353"/>
        <v>0</v>
      </c>
      <c r="HWF23" s="1954">
        <f t="shared" si="353"/>
        <v>0</v>
      </c>
      <c r="HWG23" s="1954">
        <f t="shared" si="353"/>
        <v>0</v>
      </c>
      <c r="HWH23" s="1954">
        <f t="shared" si="353"/>
        <v>0</v>
      </c>
      <c r="HWI23" s="1954">
        <f t="shared" si="353"/>
        <v>0</v>
      </c>
      <c r="HWJ23" s="1954">
        <f t="shared" si="353"/>
        <v>0</v>
      </c>
      <c r="HWK23" s="1954">
        <f t="shared" si="353"/>
        <v>0</v>
      </c>
      <c r="HWL23" s="1954">
        <f t="shared" si="353"/>
        <v>0</v>
      </c>
      <c r="HWM23" s="1954">
        <f t="shared" si="353"/>
        <v>0</v>
      </c>
      <c r="HWN23" s="1954">
        <f t="shared" si="353"/>
        <v>0</v>
      </c>
      <c r="HWO23" s="1954">
        <f t="shared" si="353"/>
        <v>0</v>
      </c>
      <c r="HWP23" s="1954">
        <f t="shared" si="353"/>
        <v>0</v>
      </c>
      <c r="HWQ23" s="1954">
        <f t="shared" si="353"/>
        <v>0</v>
      </c>
      <c r="HWR23" s="1954">
        <f t="shared" si="353"/>
        <v>0</v>
      </c>
      <c r="HWS23" s="1954">
        <f t="shared" si="353"/>
        <v>0</v>
      </c>
      <c r="HWT23" s="1954">
        <f t="shared" si="353"/>
        <v>0</v>
      </c>
      <c r="HWU23" s="1954">
        <f t="shared" ref="HWU23:HZF23" si="354">IF(AND(HWU$26="End of period",HWU$25="Revenue"),HWU10,0)</f>
        <v>0</v>
      </c>
      <c r="HWV23" s="1954">
        <f t="shared" si="354"/>
        <v>0</v>
      </c>
      <c r="HWW23" s="1954">
        <f t="shared" si="354"/>
        <v>0</v>
      </c>
      <c r="HWX23" s="1954">
        <f t="shared" si="354"/>
        <v>0</v>
      </c>
      <c r="HWY23" s="1954">
        <f t="shared" si="354"/>
        <v>0</v>
      </c>
      <c r="HWZ23" s="1954">
        <f t="shared" si="354"/>
        <v>0</v>
      </c>
      <c r="HXA23" s="1954">
        <f t="shared" si="354"/>
        <v>0</v>
      </c>
      <c r="HXB23" s="1954">
        <f t="shared" si="354"/>
        <v>0</v>
      </c>
      <c r="HXC23" s="1954">
        <f t="shared" si="354"/>
        <v>0</v>
      </c>
      <c r="HXD23" s="1954">
        <f t="shared" si="354"/>
        <v>0</v>
      </c>
      <c r="HXE23" s="1954">
        <f t="shared" si="354"/>
        <v>0</v>
      </c>
      <c r="HXF23" s="1954">
        <f t="shared" si="354"/>
        <v>0</v>
      </c>
      <c r="HXG23" s="1954">
        <f t="shared" si="354"/>
        <v>0</v>
      </c>
      <c r="HXH23" s="1954">
        <f t="shared" si="354"/>
        <v>0</v>
      </c>
      <c r="HXI23" s="1954">
        <f t="shared" si="354"/>
        <v>0</v>
      </c>
      <c r="HXJ23" s="1954">
        <f t="shared" si="354"/>
        <v>0</v>
      </c>
      <c r="HXK23" s="1954">
        <f t="shared" si="354"/>
        <v>0</v>
      </c>
      <c r="HXL23" s="1954">
        <f t="shared" si="354"/>
        <v>0</v>
      </c>
      <c r="HXM23" s="1954">
        <f t="shared" si="354"/>
        <v>0</v>
      </c>
      <c r="HXN23" s="1954">
        <f t="shared" si="354"/>
        <v>0</v>
      </c>
      <c r="HXO23" s="1954">
        <f t="shared" si="354"/>
        <v>0</v>
      </c>
      <c r="HXP23" s="1954">
        <f t="shared" si="354"/>
        <v>0</v>
      </c>
      <c r="HXQ23" s="1954">
        <f t="shared" si="354"/>
        <v>0</v>
      </c>
      <c r="HXR23" s="1954">
        <f t="shared" si="354"/>
        <v>0</v>
      </c>
      <c r="HXS23" s="1954">
        <f t="shared" si="354"/>
        <v>0</v>
      </c>
      <c r="HXT23" s="1954">
        <f t="shared" si="354"/>
        <v>0</v>
      </c>
      <c r="HXU23" s="1954">
        <f t="shared" si="354"/>
        <v>0</v>
      </c>
      <c r="HXV23" s="1954">
        <f t="shared" si="354"/>
        <v>0</v>
      </c>
      <c r="HXW23" s="1954">
        <f t="shared" si="354"/>
        <v>0</v>
      </c>
      <c r="HXX23" s="1954">
        <f t="shared" si="354"/>
        <v>0</v>
      </c>
      <c r="HXY23" s="1954">
        <f t="shared" si="354"/>
        <v>0</v>
      </c>
      <c r="HXZ23" s="1954">
        <f t="shared" si="354"/>
        <v>0</v>
      </c>
      <c r="HYA23" s="1954">
        <f t="shared" si="354"/>
        <v>0</v>
      </c>
      <c r="HYB23" s="1954">
        <f t="shared" si="354"/>
        <v>0</v>
      </c>
      <c r="HYC23" s="1954">
        <f t="shared" si="354"/>
        <v>0</v>
      </c>
      <c r="HYD23" s="1954">
        <f t="shared" si="354"/>
        <v>0</v>
      </c>
      <c r="HYE23" s="1954">
        <f t="shared" si="354"/>
        <v>0</v>
      </c>
      <c r="HYF23" s="1954">
        <f t="shared" si="354"/>
        <v>0</v>
      </c>
      <c r="HYG23" s="1954">
        <f t="shared" si="354"/>
        <v>0</v>
      </c>
      <c r="HYH23" s="1954">
        <f t="shared" si="354"/>
        <v>0</v>
      </c>
      <c r="HYI23" s="1954">
        <f t="shared" si="354"/>
        <v>0</v>
      </c>
      <c r="HYJ23" s="1954">
        <f t="shared" si="354"/>
        <v>0</v>
      </c>
      <c r="HYK23" s="1954">
        <f t="shared" si="354"/>
        <v>0</v>
      </c>
      <c r="HYL23" s="1954">
        <f t="shared" si="354"/>
        <v>0</v>
      </c>
      <c r="HYM23" s="1954">
        <f t="shared" si="354"/>
        <v>0</v>
      </c>
      <c r="HYN23" s="1954">
        <f t="shared" si="354"/>
        <v>0</v>
      </c>
      <c r="HYO23" s="1954">
        <f t="shared" si="354"/>
        <v>0</v>
      </c>
      <c r="HYP23" s="1954">
        <f t="shared" si="354"/>
        <v>0</v>
      </c>
      <c r="HYQ23" s="1954">
        <f t="shared" si="354"/>
        <v>0</v>
      </c>
      <c r="HYR23" s="1954">
        <f t="shared" si="354"/>
        <v>0</v>
      </c>
      <c r="HYS23" s="1954">
        <f t="shared" si="354"/>
        <v>0</v>
      </c>
      <c r="HYT23" s="1954">
        <f t="shared" si="354"/>
        <v>0</v>
      </c>
      <c r="HYU23" s="1954">
        <f t="shared" si="354"/>
        <v>0</v>
      </c>
      <c r="HYV23" s="1954">
        <f t="shared" si="354"/>
        <v>0</v>
      </c>
      <c r="HYW23" s="1954">
        <f t="shared" si="354"/>
        <v>0</v>
      </c>
      <c r="HYX23" s="1954">
        <f t="shared" si="354"/>
        <v>0</v>
      </c>
      <c r="HYY23" s="1954">
        <f t="shared" si="354"/>
        <v>0</v>
      </c>
      <c r="HYZ23" s="1954">
        <f t="shared" si="354"/>
        <v>0</v>
      </c>
      <c r="HZA23" s="1954">
        <f t="shared" si="354"/>
        <v>0</v>
      </c>
      <c r="HZB23" s="1954">
        <f t="shared" si="354"/>
        <v>0</v>
      </c>
      <c r="HZC23" s="1954">
        <f t="shared" si="354"/>
        <v>0</v>
      </c>
      <c r="HZD23" s="1954">
        <f t="shared" si="354"/>
        <v>0</v>
      </c>
      <c r="HZE23" s="1954">
        <f t="shared" si="354"/>
        <v>0</v>
      </c>
      <c r="HZF23" s="1954">
        <f t="shared" si="354"/>
        <v>0</v>
      </c>
      <c r="HZG23" s="1954">
        <f t="shared" ref="HZG23:IBR23" si="355">IF(AND(HZG$26="End of period",HZG$25="Revenue"),HZG10,0)</f>
        <v>0</v>
      </c>
      <c r="HZH23" s="1954">
        <f t="shared" si="355"/>
        <v>0</v>
      </c>
      <c r="HZI23" s="1954">
        <f t="shared" si="355"/>
        <v>0</v>
      </c>
      <c r="HZJ23" s="1954">
        <f t="shared" si="355"/>
        <v>0</v>
      </c>
      <c r="HZK23" s="1954">
        <f t="shared" si="355"/>
        <v>0</v>
      </c>
      <c r="HZL23" s="1954">
        <f t="shared" si="355"/>
        <v>0</v>
      </c>
      <c r="HZM23" s="1954">
        <f t="shared" si="355"/>
        <v>0</v>
      </c>
      <c r="HZN23" s="1954">
        <f t="shared" si="355"/>
        <v>0</v>
      </c>
      <c r="HZO23" s="1954">
        <f t="shared" si="355"/>
        <v>0</v>
      </c>
      <c r="HZP23" s="1954">
        <f t="shared" si="355"/>
        <v>0</v>
      </c>
      <c r="HZQ23" s="1954">
        <f t="shared" si="355"/>
        <v>0</v>
      </c>
      <c r="HZR23" s="1954">
        <f t="shared" si="355"/>
        <v>0</v>
      </c>
      <c r="HZS23" s="1954">
        <f t="shared" si="355"/>
        <v>0</v>
      </c>
      <c r="HZT23" s="1954">
        <f t="shared" si="355"/>
        <v>0</v>
      </c>
      <c r="HZU23" s="1954">
        <f t="shared" si="355"/>
        <v>0</v>
      </c>
      <c r="HZV23" s="1954">
        <f t="shared" si="355"/>
        <v>0</v>
      </c>
      <c r="HZW23" s="1954">
        <f t="shared" si="355"/>
        <v>0</v>
      </c>
      <c r="HZX23" s="1954">
        <f t="shared" si="355"/>
        <v>0</v>
      </c>
      <c r="HZY23" s="1954">
        <f t="shared" si="355"/>
        <v>0</v>
      </c>
      <c r="HZZ23" s="1954">
        <f t="shared" si="355"/>
        <v>0</v>
      </c>
      <c r="IAA23" s="1954">
        <f t="shared" si="355"/>
        <v>0</v>
      </c>
      <c r="IAB23" s="1954">
        <f t="shared" si="355"/>
        <v>0</v>
      </c>
      <c r="IAC23" s="1954">
        <f t="shared" si="355"/>
        <v>0</v>
      </c>
      <c r="IAD23" s="1954">
        <f t="shared" si="355"/>
        <v>0</v>
      </c>
      <c r="IAE23" s="1954">
        <f t="shared" si="355"/>
        <v>0</v>
      </c>
      <c r="IAF23" s="1954">
        <f t="shared" si="355"/>
        <v>0</v>
      </c>
      <c r="IAG23" s="1954">
        <f t="shared" si="355"/>
        <v>0</v>
      </c>
      <c r="IAH23" s="1954">
        <f t="shared" si="355"/>
        <v>0</v>
      </c>
      <c r="IAI23" s="1954">
        <f t="shared" si="355"/>
        <v>0</v>
      </c>
      <c r="IAJ23" s="1954">
        <f t="shared" si="355"/>
        <v>0</v>
      </c>
      <c r="IAK23" s="1954">
        <f t="shared" si="355"/>
        <v>0</v>
      </c>
      <c r="IAL23" s="1954">
        <f t="shared" si="355"/>
        <v>0</v>
      </c>
      <c r="IAM23" s="1954">
        <f t="shared" si="355"/>
        <v>0</v>
      </c>
      <c r="IAN23" s="1954">
        <f t="shared" si="355"/>
        <v>0</v>
      </c>
      <c r="IAO23" s="1954">
        <f t="shared" si="355"/>
        <v>0</v>
      </c>
      <c r="IAP23" s="1954">
        <f t="shared" si="355"/>
        <v>0</v>
      </c>
      <c r="IAQ23" s="1954">
        <f t="shared" si="355"/>
        <v>0</v>
      </c>
      <c r="IAR23" s="1954">
        <f t="shared" si="355"/>
        <v>0</v>
      </c>
      <c r="IAS23" s="1954">
        <f t="shared" si="355"/>
        <v>0</v>
      </c>
      <c r="IAT23" s="1954">
        <f t="shared" si="355"/>
        <v>0</v>
      </c>
      <c r="IAU23" s="1954">
        <f t="shared" si="355"/>
        <v>0</v>
      </c>
      <c r="IAV23" s="1954">
        <f t="shared" si="355"/>
        <v>0</v>
      </c>
      <c r="IAW23" s="1954">
        <f t="shared" si="355"/>
        <v>0</v>
      </c>
      <c r="IAX23" s="1954">
        <f t="shared" si="355"/>
        <v>0</v>
      </c>
      <c r="IAY23" s="1954">
        <f t="shared" si="355"/>
        <v>0</v>
      </c>
      <c r="IAZ23" s="1954">
        <f t="shared" si="355"/>
        <v>0</v>
      </c>
      <c r="IBA23" s="1954">
        <f t="shared" si="355"/>
        <v>0</v>
      </c>
      <c r="IBB23" s="1954">
        <f t="shared" si="355"/>
        <v>0</v>
      </c>
      <c r="IBC23" s="1954">
        <f t="shared" si="355"/>
        <v>0</v>
      </c>
      <c r="IBD23" s="1954">
        <f t="shared" si="355"/>
        <v>0</v>
      </c>
      <c r="IBE23" s="1954">
        <f t="shared" si="355"/>
        <v>0</v>
      </c>
      <c r="IBF23" s="1954">
        <f t="shared" si="355"/>
        <v>0</v>
      </c>
      <c r="IBG23" s="1954">
        <f t="shared" si="355"/>
        <v>0</v>
      </c>
      <c r="IBH23" s="1954">
        <f t="shared" si="355"/>
        <v>0</v>
      </c>
      <c r="IBI23" s="1954">
        <f t="shared" si="355"/>
        <v>0</v>
      </c>
      <c r="IBJ23" s="1954">
        <f t="shared" si="355"/>
        <v>0</v>
      </c>
      <c r="IBK23" s="1954">
        <f t="shared" si="355"/>
        <v>0</v>
      </c>
      <c r="IBL23" s="1954">
        <f t="shared" si="355"/>
        <v>0</v>
      </c>
      <c r="IBM23" s="1954">
        <f t="shared" si="355"/>
        <v>0</v>
      </c>
      <c r="IBN23" s="1954">
        <f t="shared" si="355"/>
        <v>0</v>
      </c>
      <c r="IBO23" s="1954">
        <f t="shared" si="355"/>
        <v>0</v>
      </c>
      <c r="IBP23" s="1954">
        <f t="shared" si="355"/>
        <v>0</v>
      </c>
      <c r="IBQ23" s="1954">
        <f t="shared" si="355"/>
        <v>0</v>
      </c>
      <c r="IBR23" s="1954">
        <f t="shared" si="355"/>
        <v>0</v>
      </c>
      <c r="IBS23" s="1954">
        <f t="shared" ref="IBS23:IED23" si="356">IF(AND(IBS$26="End of period",IBS$25="Revenue"),IBS10,0)</f>
        <v>0</v>
      </c>
      <c r="IBT23" s="1954">
        <f t="shared" si="356"/>
        <v>0</v>
      </c>
      <c r="IBU23" s="1954">
        <f t="shared" si="356"/>
        <v>0</v>
      </c>
      <c r="IBV23" s="1954">
        <f t="shared" si="356"/>
        <v>0</v>
      </c>
      <c r="IBW23" s="1954">
        <f t="shared" si="356"/>
        <v>0</v>
      </c>
      <c r="IBX23" s="1954">
        <f t="shared" si="356"/>
        <v>0</v>
      </c>
      <c r="IBY23" s="1954">
        <f t="shared" si="356"/>
        <v>0</v>
      </c>
      <c r="IBZ23" s="1954">
        <f t="shared" si="356"/>
        <v>0</v>
      </c>
      <c r="ICA23" s="1954">
        <f t="shared" si="356"/>
        <v>0</v>
      </c>
      <c r="ICB23" s="1954">
        <f t="shared" si="356"/>
        <v>0</v>
      </c>
      <c r="ICC23" s="1954">
        <f t="shared" si="356"/>
        <v>0</v>
      </c>
      <c r="ICD23" s="1954">
        <f t="shared" si="356"/>
        <v>0</v>
      </c>
      <c r="ICE23" s="1954">
        <f t="shared" si="356"/>
        <v>0</v>
      </c>
      <c r="ICF23" s="1954">
        <f t="shared" si="356"/>
        <v>0</v>
      </c>
      <c r="ICG23" s="1954">
        <f t="shared" si="356"/>
        <v>0</v>
      </c>
      <c r="ICH23" s="1954">
        <f t="shared" si="356"/>
        <v>0</v>
      </c>
      <c r="ICI23" s="1954">
        <f t="shared" si="356"/>
        <v>0</v>
      </c>
      <c r="ICJ23" s="1954">
        <f t="shared" si="356"/>
        <v>0</v>
      </c>
      <c r="ICK23" s="1954">
        <f t="shared" si="356"/>
        <v>0</v>
      </c>
      <c r="ICL23" s="1954">
        <f t="shared" si="356"/>
        <v>0</v>
      </c>
      <c r="ICM23" s="1954">
        <f t="shared" si="356"/>
        <v>0</v>
      </c>
      <c r="ICN23" s="1954">
        <f t="shared" si="356"/>
        <v>0</v>
      </c>
      <c r="ICO23" s="1954">
        <f t="shared" si="356"/>
        <v>0</v>
      </c>
      <c r="ICP23" s="1954">
        <f t="shared" si="356"/>
        <v>0</v>
      </c>
      <c r="ICQ23" s="1954">
        <f t="shared" si="356"/>
        <v>0</v>
      </c>
      <c r="ICR23" s="1954">
        <f t="shared" si="356"/>
        <v>0</v>
      </c>
      <c r="ICS23" s="1954">
        <f t="shared" si="356"/>
        <v>0</v>
      </c>
      <c r="ICT23" s="1954">
        <f t="shared" si="356"/>
        <v>0</v>
      </c>
      <c r="ICU23" s="1954">
        <f t="shared" si="356"/>
        <v>0</v>
      </c>
      <c r="ICV23" s="1954">
        <f t="shared" si="356"/>
        <v>0</v>
      </c>
      <c r="ICW23" s="1954">
        <f t="shared" si="356"/>
        <v>0</v>
      </c>
      <c r="ICX23" s="1954">
        <f t="shared" si="356"/>
        <v>0</v>
      </c>
      <c r="ICY23" s="1954">
        <f t="shared" si="356"/>
        <v>0</v>
      </c>
      <c r="ICZ23" s="1954">
        <f t="shared" si="356"/>
        <v>0</v>
      </c>
      <c r="IDA23" s="1954">
        <f t="shared" si="356"/>
        <v>0</v>
      </c>
      <c r="IDB23" s="1954">
        <f t="shared" si="356"/>
        <v>0</v>
      </c>
      <c r="IDC23" s="1954">
        <f t="shared" si="356"/>
        <v>0</v>
      </c>
      <c r="IDD23" s="1954">
        <f t="shared" si="356"/>
        <v>0</v>
      </c>
      <c r="IDE23" s="1954">
        <f t="shared" si="356"/>
        <v>0</v>
      </c>
      <c r="IDF23" s="1954">
        <f t="shared" si="356"/>
        <v>0</v>
      </c>
      <c r="IDG23" s="1954">
        <f t="shared" si="356"/>
        <v>0</v>
      </c>
      <c r="IDH23" s="1954">
        <f t="shared" si="356"/>
        <v>0</v>
      </c>
      <c r="IDI23" s="1954">
        <f t="shared" si="356"/>
        <v>0</v>
      </c>
      <c r="IDJ23" s="1954">
        <f t="shared" si="356"/>
        <v>0</v>
      </c>
      <c r="IDK23" s="1954">
        <f t="shared" si="356"/>
        <v>0</v>
      </c>
      <c r="IDL23" s="1954">
        <f t="shared" si="356"/>
        <v>0</v>
      </c>
      <c r="IDM23" s="1954">
        <f t="shared" si="356"/>
        <v>0</v>
      </c>
      <c r="IDN23" s="1954">
        <f t="shared" si="356"/>
        <v>0</v>
      </c>
      <c r="IDO23" s="1954">
        <f t="shared" si="356"/>
        <v>0</v>
      </c>
      <c r="IDP23" s="1954">
        <f t="shared" si="356"/>
        <v>0</v>
      </c>
      <c r="IDQ23" s="1954">
        <f t="shared" si="356"/>
        <v>0</v>
      </c>
      <c r="IDR23" s="1954">
        <f t="shared" si="356"/>
        <v>0</v>
      </c>
      <c r="IDS23" s="1954">
        <f t="shared" si="356"/>
        <v>0</v>
      </c>
      <c r="IDT23" s="1954">
        <f t="shared" si="356"/>
        <v>0</v>
      </c>
      <c r="IDU23" s="1954">
        <f t="shared" si="356"/>
        <v>0</v>
      </c>
      <c r="IDV23" s="1954">
        <f t="shared" si="356"/>
        <v>0</v>
      </c>
      <c r="IDW23" s="1954">
        <f t="shared" si="356"/>
        <v>0</v>
      </c>
      <c r="IDX23" s="1954">
        <f t="shared" si="356"/>
        <v>0</v>
      </c>
      <c r="IDY23" s="1954">
        <f t="shared" si="356"/>
        <v>0</v>
      </c>
      <c r="IDZ23" s="1954">
        <f t="shared" si="356"/>
        <v>0</v>
      </c>
      <c r="IEA23" s="1954">
        <f t="shared" si="356"/>
        <v>0</v>
      </c>
      <c r="IEB23" s="1954">
        <f t="shared" si="356"/>
        <v>0</v>
      </c>
      <c r="IEC23" s="1954">
        <f t="shared" si="356"/>
        <v>0</v>
      </c>
      <c r="IED23" s="1954">
        <f t="shared" si="356"/>
        <v>0</v>
      </c>
      <c r="IEE23" s="1954">
        <f t="shared" ref="IEE23:IGP23" si="357">IF(AND(IEE$26="End of period",IEE$25="Revenue"),IEE10,0)</f>
        <v>0</v>
      </c>
      <c r="IEF23" s="1954">
        <f t="shared" si="357"/>
        <v>0</v>
      </c>
      <c r="IEG23" s="1954">
        <f t="shared" si="357"/>
        <v>0</v>
      </c>
      <c r="IEH23" s="1954">
        <f t="shared" si="357"/>
        <v>0</v>
      </c>
      <c r="IEI23" s="1954">
        <f t="shared" si="357"/>
        <v>0</v>
      </c>
      <c r="IEJ23" s="1954">
        <f t="shared" si="357"/>
        <v>0</v>
      </c>
      <c r="IEK23" s="1954">
        <f t="shared" si="357"/>
        <v>0</v>
      </c>
      <c r="IEL23" s="1954">
        <f t="shared" si="357"/>
        <v>0</v>
      </c>
      <c r="IEM23" s="1954">
        <f t="shared" si="357"/>
        <v>0</v>
      </c>
      <c r="IEN23" s="1954">
        <f t="shared" si="357"/>
        <v>0</v>
      </c>
      <c r="IEO23" s="1954">
        <f t="shared" si="357"/>
        <v>0</v>
      </c>
      <c r="IEP23" s="1954">
        <f t="shared" si="357"/>
        <v>0</v>
      </c>
      <c r="IEQ23" s="1954">
        <f t="shared" si="357"/>
        <v>0</v>
      </c>
      <c r="IER23" s="1954">
        <f t="shared" si="357"/>
        <v>0</v>
      </c>
      <c r="IES23" s="1954">
        <f t="shared" si="357"/>
        <v>0</v>
      </c>
      <c r="IET23" s="1954">
        <f t="shared" si="357"/>
        <v>0</v>
      </c>
      <c r="IEU23" s="1954">
        <f t="shared" si="357"/>
        <v>0</v>
      </c>
      <c r="IEV23" s="1954">
        <f t="shared" si="357"/>
        <v>0</v>
      </c>
      <c r="IEW23" s="1954">
        <f t="shared" si="357"/>
        <v>0</v>
      </c>
      <c r="IEX23" s="1954">
        <f t="shared" si="357"/>
        <v>0</v>
      </c>
      <c r="IEY23" s="1954">
        <f t="shared" si="357"/>
        <v>0</v>
      </c>
      <c r="IEZ23" s="1954">
        <f t="shared" si="357"/>
        <v>0</v>
      </c>
      <c r="IFA23" s="1954">
        <f t="shared" si="357"/>
        <v>0</v>
      </c>
      <c r="IFB23" s="1954">
        <f t="shared" si="357"/>
        <v>0</v>
      </c>
      <c r="IFC23" s="1954">
        <f t="shared" si="357"/>
        <v>0</v>
      </c>
      <c r="IFD23" s="1954">
        <f t="shared" si="357"/>
        <v>0</v>
      </c>
      <c r="IFE23" s="1954">
        <f t="shared" si="357"/>
        <v>0</v>
      </c>
      <c r="IFF23" s="1954">
        <f t="shared" si="357"/>
        <v>0</v>
      </c>
      <c r="IFG23" s="1954">
        <f t="shared" si="357"/>
        <v>0</v>
      </c>
      <c r="IFH23" s="1954">
        <f t="shared" si="357"/>
        <v>0</v>
      </c>
      <c r="IFI23" s="1954">
        <f t="shared" si="357"/>
        <v>0</v>
      </c>
      <c r="IFJ23" s="1954">
        <f t="shared" si="357"/>
        <v>0</v>
      </c>
      <c r="IFK23" s="1954">
        <f t="shared" si="357"/>
        <v>0</v>
      </c>
      <c r="IFL23" s="1954">
        <f t="shared" si="357"/>
        <v>0</v>
      </c>
      <c r="IFM23" s="1954">
        <f t="shared" si="357"/>
        <v>0</v>
      </c>
      <c r="IFN23" s="1954">
        <f t="shared" si="357"/>
        <v>0</v>
      </c>
      <c r="IFO23" s="1954">
        <f t="shared" si="357"/>
        <v>0</v>
      </c>
      <c r="IFP23" s="1954">
        <f t="shared" si="357"/>
        <v>0</v>
      </c>
      <c r="IFQ23" s="1954">
        <f t="shared" si="357"/>
        <v>0</v>
      </c>
      <c r="IFR23" s="1954">
        <f t="shared" si="357"/>
        <v>0</v>
      </c>
      <c r="IFS23" s="1954">
        <f t="shared" si="357"/>
        <v>0</v>
      </c>
      <c r="IFT23" s="1954">
        <f t="shared" si="357"/>
        <v>0</v>
      </c>
      <c r="IFU23" s="1954">
        <f t="shared" si="357"/>
        <v>0</v>
      </c>
      <c r="IFV23" s="1954">
        <f t="shared" si="357"/>
        <v>0</v>
      </c>
      <c r="IFW23" s="1954">
        <f t="shared" si="357"/>
        <v>0</v>
      </c>
      <c r="IFX23" s="1954">
        <f t="shared" si="357"/>
        <v>0</v>
      </c>
      <c r="IFY23" s="1954">
        <f t="shared" si="357"/>
        <v>0</v>
      </c>
      <c r="IFZ23" s="1954">
        <f t="shared" si="357"/>
        <v>0</v>
      </c>
      <c r="IGA23" s="1954">
        <f t="shared" si="357"/>
        <v>0</v>
      </c>
      <c r="IGB23" s="1954">
        <f t="shared" si="357"/>
        <v>0</v>
      </c>
      <c r="IGC23" s="1954">
        <f t="shared" si="357"/>
        <v>0</v>
      </c>
      <c r="IGD23" s="1954">
        <f t="shared" si="357"/>
        <v>0</v>
      </c>
      <c r="IGE23" s="1954">
        <f t="shared" si="357"/>
        <v>0</v>
      </c>
      <c r="IGF23" s="1954">
        <f t="shared" si="357"/>
        <v>0</v>
      </c>
      <c r="IGG23" s="1954">
        <f t="shared" si="357"/>
        <v>0</v>
      </c>
      <c r="IGH23" s="1954">
        <f t="shared" si="357"/>
        <v>0</v>
      </c>
      <c r="IGI23" s="1954">
        <f t="shared" si="357"/>
        <v>0</v>
      </c>
      <c r="IGJ23" s="1954">
        <f t="shared" si="357"/>
        <v>0</v>
      </c>
      <c r="IGK23" s="1954">
        <f t="shared" si="357"/>
        <v>0</v>
      </c>
      <c r="IGL23" s="1954">
        <f t="shared" si="357"/>
        <v>0</v>
      </c>
      <c r="IGM23" s="1954">
        <f t="shared" si="357"/>
        <v>0</v>
      </c>
      <c r="IGN23" s="1954">
        <f t="shared" si="357"/>
        <v>0</v>
      </c>
      <c r="IGO23" s="1954">
        <f t="shared" si="357"/>
        <v>0</v>
      </c>
      <c r="IGP23" s="1954">
        <f t="shared" si="357"/>
        <v>0</v>
      </c>
      <c r="IGQ23" s="1954">
        <f t="shared" ref="IGQ23:IJB23" si="358">IF(AND(IGQ$26="End of period",IGQ$25="Revenue"),IGQ10,0)</f>
        <v>0</v>
      </c>
      <c r="IGR23" s="1954">
        <f t="shared" si="358"/>
        <v>0</v>
      </c>
      <c r="IGS23" s="1954">
        <f t="shared" si="358"/>
        <v>0</v>
      </c>
      <c r="IGT23" s="1954">
        <f t="shared" si="358"/>
        <v>0</v>
      </c>
      <c r="IGU23" s="1954">
        <f t="shared" si="358"/>
        <v>0</v>
      </c>
      <c r="IGV23" s="1954">
        <f t="shared" si="358"/>
        <v>0</v>
      </c>
      <c r="IGW23" s="1954">
        <f t="shared" si="358"/>
        <v>0</v>
      </c>
      <c r="IGX23" s="1954">
        <f t="shared" si="358"/>
        <v>0</v>
      </c>
      <c r="IGY23" s="1954">
        <f t="shared" si="358"/>
        <v>0</v>
      </c>
      <c r="IGZ23" s="1954">
        <f t="shared" si="358"/>
        <v>0</v>
      </c>
      <c r="IHA23" s="1954">
        <f t="shared" si="358"/>
        <v>0</v>
      </c>
      <c r="IHB23" s="1954">
        <f t="shared" si="358"/>
        <v>0</v>
      </c>
      <c r="IHC23" s="1954">
        <f t="shared" si="358"/>
        <v>0</v>
      </c>
      <c r="IHD23" s="1954">
        <f t="shared" si="358"/>
        <v>0</v>
      </c>
      <c r="IHE23" s="1954">
        <f t="shared" si="358"/>
        <v>0</v>
      </c>
      <c r="IHF23" s="1954">
        <f t="shared" si="358"/>
        <v>0</v>
      </c>
      <c r="IHG23" s="1954">
        <f t="shared" si="358"/>
        <v>0</v>
      </c>
      <c r="IHH23" s="1954">
        <f t="shared" si="358"/>
        <v>0</v>
      </c>
      <c r="IHI23" s="1954">
        <f t="shared" si="358"/>
        <v>0</v>
      </c>
      <c r="IHJ23" s="1954">
        <f t="shared" si="358"/>
        <v>0</v>
      </c>
      <c r="IHK23" s="1954">
        <f t="shared" si="358"/>
        <v>0</v>
      </c>
      <c r="IHL23" s="1954">
        <f t="shared" si="358"/>
        <v>0</v>
      </c>
      <c r="IHM23" s="1954">
        <f t="shared" si="358"/>
        <v>0</v>
      </c>
      <c r="IHN23" s="1954">
        <f t="shared" si="358"/>
        <v>0</v>
      </c>
      <c r="IHO23" s="1954">
        <f t="shared" si="358"/>
        <v>0</v>
      </c>
      <c r="IHP23" s="1954">
        <f t="shared" si="358"/>
        <v>0</v>
      </c>
      <c r="IHQ23" s="1954">
        <f t="shared" si="358"/>
        <v>0</v>
      </c>
      <c r="IHR23" s="1954">
        <f t="shared" si="358"/>
        <v>0</v>
      </c>
      <c r="IHS23" s="1954">
        <f t="shared" si="358"/>
        <v>0</v>
      </c>
      <c r="IHT23" s="1954">
        <f t="shared" si="358"/>
        <v>0</v>
      </c>
      <c r="IHU23" s="1954">
        <f t="shared" si="358"/>
        <v>0</v>
      </c>
      <c r="IHV23" s="1954">
        <f t="shared" si="358"/>
        <v>0</v>
      </c>
      <c r="IHW23" s="1954">
        <f t="shared" si="358"/>
        <v>0</v>
      </c>
      <c r="IHX23" s="1954">
        <f t="shared" si="358"/>
        <v>0</v>
      </c>
      <c r="IHY23" s="1954">
        <f t="shared" si="358"/>
        <v>0</v>
      </c>
      <c r="IHZ23" s="1954">
        <f t="shared" si="358"/>
        <v>0</v>
      </c>
      <c r="IIA23" s="1954">
        <f t="shared" si="358"/>
        <v>0</v>
      </c>
      <c r="IIB23" s="1954">
        <f t="shared" si="358"/>
        <v>0</v>
      </c>
      <c r="IIC23" s="1954">
        <f t="shared" si="358"/>
        <v>0</v>
      </c>
      <c r="IID23" s="1954">
        <f t="shared" si="358"/>
        <v>0</v>
      </c>
      <c r="IIE23" s="1954">
        <f t="shared" si="358"/>
        <v>0</v>
      </c>
      <c r="IIF23" s="1954">
        <f t="shared" si="358"/>
        <v>0</v>
      </c>
      <c r="IIG23" s="1954">
        <f t="shared" si="358"/>
        <v>0</v>
      </c>
      <c r="IIH23" s="1954">
        <f t="shared" si="358"/>
        <v>0</v>
      </c>
      <c r="III23" s="1954">
        <f t="shared" si="358"/>
        <v>0</v>
      </c>
      <c r="IIJ23" s="1954">
        <f t="shared" si="358"/>
        <v>0</v>
      </c>
      <c r="IIK23" s="1954">
        <f t="shared" si="358"/>
        <v>0</v>
      </c>
      <c r="IIL23" s="1954">
        <f t="shared" si="358"/>
        <v>0</v>
      </c>
      <c r="IIM23" s="1954">
        <f t="shared" si="358"/>
        <v>0</v>
      </c>
      <c r="IIN23" s="1954">
        <f t="shared" si="358"/>
        <v>0</v>
      </c>
      <c r="IIO23" s="1954">
        <f t="shared" si="358"/>
        <v>0</v>
      </c>
      <c r="IIP23" s="1954">
        <f t="shared" si="358"/>
        <v>0</v>
      </c>
      <c r="IIQ23" s="1954">
        <f t="shared" si="358"/>
        <v>0</v>
      </c>
      <c r="IIR23" s="1954">
        <f t="shared" si="358"/>
        <v>0</v>
      </c>
      <c r="IIS23" s="1954">
        <f t="shared" si="358"/>
        <v>0</v>
      </c>
      <c r="IIT23" s="1954">
        <f t="shared" si="358"/>
        <v>0</v>
      </c>
      <c r="IIU23" s="1954">
        <f t="shared" si="358"/>
        <v>0</v>
      </c>
      <c r="IIV23" s="1954">
        <f t="shared" si="358"/>
        <v>0</v>
      </c>
      <c r="IIW23" s="1954">
        <f t="shared" si="358"/>
        <v>0</v>
      </c>
      <c r="IIX23" s="1954">
        <f t="shared" si="358"/>
        <v>0</v>
      </c>
      <c r="IIY23" s="1954">
        <f t="shared" si="358"/>
        <v>0</v>
      </c>
      <c r="IIZ23" s="1954">
        <f t="shared" si="358"/>
        <v>0</v>
      </c>
      <c r="IJA23" s="1954">
        <f t="shared" si="358"/>
        <v>0</v>
      </c>
      <c r="IJB23" s="1954">
        <f t="shared" si="358"/>
        <v>0</v>
      </c>
      <c r="IJC23" s="1954">
        <f t="shared" ref="IJC23:ILN23" si="359">IF(AND(IJC$26="End of period",IJC$25="Revenue"),IJC10,0)</f>
        <v>0</v>
      </c>
      <c r="IJD23" s="1954">
        <f t="shared" si="359"/>
        <v>0</v>
      </c>
      <c r="IJE23" s="1954">
        <f t="shared" si="359"/>
        <v>0</v>
      </c>
      <c r="IJF23" s="1954">
        <f t="shared" si="359"/>
        <v>0</v>
      </c>
      <c r="IJG23" s="1954">
        <f t="shared" si="359"/>
        <v>0</v>
      </c>
      <c r="IJH23" s="1954">
        <f t="shared" si="359"/>
        <v>0</v>
      </c>
      <c r="IJI23" s="1954">
        <f t="shared" si="359"/>
        <v>0</v>
      </c>
      <c r="IJJ23" s="1954">
        <f t="shared" si="359"/>
        <v>0</v>
      </c>
      <c r="IJK23" s="1954">
        <f t="shared" si="359"/>
        <v>0</v>
      </c>
      <c r="IJL23" s="1954">
        <f t="shared" si="359"/>
        <v>0</v>
      </c>
      <c r="IJM23" s="1954">
        <f t="shared" si="359"/>
        <v>0</v>
      </c>
      <c r="IJN23" s="1954">
        <f t="shared" si="359"/>
        <v>0</v>
      </c>
      <c r="IJO23" s="1954">
        <f t="shared" si="359"/>
        <v>0</v>
      </c>
      <c r="IJP23" s="1954">
        <f t="shared" si="359"/>
        <v>0</v>
      </c>
      <c r="IJQ23" s="1954">
        <f t="shared" si="359"/>
        <v>0</v>
      </c>
      <c r="IJR23" s="1954">
        <f t="shared" si="359"/>
        <v>0</v>
      </c>
      <c r="IJS23" s="1954">
        <f t="shared" si="359"/>
        <v>0</v>
      </c>
      <c r="IJT23" s="1954">
        <f t="shared" si="359"/>
        <v>0</v>
      </c>
      <c r="IJU23" s="1954">
        <f t="shared" si="359"/>
        <v>0</v>
      </c>
      <c r="IJV23" s="1954">
        <f t="shared" si="359"/>
        <v>0</v>
      </c>
      <c r="IJW23" s="1954">
        <f t="shared" si="359"/>
        <v>0</v>
      </c>
      <c r="IJX23" s="1954">
        <f t="shared" si="359"/>
        <v>0</v>
      </c>
      <c r="IJY23" s="1954">
        <f t="shared" si="359"/>
        <v>0</v>
      </c>
      <c r="IJZ23" s="1954">
        <f t="shared" si="359"/>
        <v>0</v>
      </c>
      <c r="IKA23" s="1954">
        <f t="shared" si="359"/>
        <v>0</v>
      </c>
      <c r="IKB23" s="1954">
        <f t="shared" si="359"/>
        <v>0</v>
      </c>
      <c r="IKC23" s="1954">
        <f t="shared" si="359"/>
        <v>0</v>
      </c>
      <c r="IKD23" s="1954">
        <f t="shared" si="359"/>
        <v>0</v>
      </c>
      <c r="IKE23" s="1954">
        <f t="shared" si="359"/>
        <v>0</v>
      </c>
      <c r="IKF23" s="1954">
        <f t="shared" si="359"/>
        <v>0</v>
      </c>
      <c r="IKG23" s="1954">
        <f t="shared" si="359"/>
        <v>0</v>
      </c>
      <c r="IKH23" s="1954">
        <f t="shared" si="359"/>
        <v>0</v>
      </c>
      <c r="IKI23" s="1954">
        <f t="shared" si="359"/>
        <v>0</v>
      </c>
      <c r="IKJ23" s="1954">
        <f t="shared" si="359"/>
        <v>0</v>
      </c>
      <c r="IKK23" s="1954">
        <f t="shared" si="359"/>
        <v>0</v>
      </c>
      <c r="IKL23" s="1954">
        <f t="shared" si="359"/>
        <v>0</v>
      </c>
      <c r="IKM23" s="1954">
        <f t="shared" si="359"/>
        <v>0</v>
      </c>
      <c r="IKN23" s="1954">
        <f t="shared" si="359"/>
        <v>0</v>
      </c>
      <c r="IKO23" s="1954">
        <f t="shared" si="359"/>
        <v>0</v>
      </c>
      <c r="IKP23" s="1954">
        <f t="shared" si="359"/>
        <v>0</v>
      </c>
      <c r="IKQ23" s="1954">
        <f t="shared" si="359"/>
        <v>0</v>
      </c>
      <c r="IKR23" s="1954">
        <f t="shared" si="359"/>
        <v>0</v>
      </c>
      <c r="IKS23" s="1954">
        <f t="shared" si="359"/>
        <v>0</v>
      </c>
      <c r="IKT23" s="1954">
        <f t="shared" si="359"/>
        <v>0</v>
      </c>
      <c r="IKU23" s="1954">
        <f t="shared" si="359"/>
        <v>0</v>
      </c>
      <c r="IKV23" s="1954">
        <f t="shared" si="359"/>
        <v>0</v>
      </c>
      <c r="IKW23" s="1954">
        <f t="shared" si="359"/>
        <v>0</v>
      </c>
      <c r="IKX23" s="1954">
        <f t="shared" si="359"/>
        <v>0</v>
      </c>
      <c r="IKY23" s="1954">
        <f t="shared" si="359"/>
        <v>0</v>
      </c>
      <c r="IKZ23" s="1954">
        <f t="shared" si="359"/>
        <v>0</v>
      </c>
      <c r="ILA23" s="1954">
        <f t="shared" si="359"/>
        <v>0</v>
      </c>
      <c r="ILB23" s="1954">
        <f t="shared" si="359"/>
        <v>0</v>
      </c>
      <c r="ILC23" s="1954">
        <f t="shared" si="359"/>
        <v>0</v>
      </c>
      <c r="ILD23" s="1954">
        <f t="shared" si="359"/>
        <v>0</v>
      </c>
      <c r="ILE23" s="1954">
        <f t="shared" si="359"/>
        <v>0</v>
      </c>
      <c r="ILF23" s="1954">
        <f t="shared" si="359"/>
        <v>0</v>
      </c>
      <c r="ILG23" s="1954">
        <f t="shared" si="359"/>
        <v>0</v>
      </c>
      <c r="ILH23" s="1954">
        <f t="shared" si="359"/>
        <v>0</v>
      </c>
      <c r="ILI23" s="1954">
        <f t="shared" si="359"/>
        <v>0</v>
      </c>
      <c r="ILJ23" s="1954">
        <f t="shared" si="359"/>
        <v>0</v>
      </c>
      <c r="ILK23" s="1954">
        <f t="shared" si="359"/>
        <v>0</v>
      </c>
      <c r="ILL23" s="1954">
        <f t="shared" si="359"/>
        <v>0</v>
      </c>
      <c r="ILM23" s="1954">
        <f t="shared" si="359"/>
        <v>0</v>
      </c>
      <c r="ILN23" s="1954">
        <f t="shared" si="359"/>
        <v>0</v>
      </c>
      <c r="ILO23" s="1954">
        <f t="shared" ref="ILO23:INZ23" si="360">IF(AND(ILO$26="End of period",ILO$25="Revenue"),ILO10,0)</f>
        <v>0</v>
      </c>
      <c r="ILP23" s="1954">
        <f t="shared" si="360"/>
        <v>0</v>
      </c>
      <c r="ILQ23" s="1954">
        <f t="shared" si="360"/>
        <v>0</v>
      </c>
      <c r="ILR23" s="1954">
        <f t="shared" si="360"/>
        <v>0</v>
      </c>
      <c r="ILS23" s="1954">
        <f t="shared" si="360"/>
        <v>0</v>
      </c>
      <c r="ILT23" s="1954">
        <f t="shared" si="360"/>
        <v>0</v>
      </c>
      <c r="ILU23" s="1954">
        <f t="shared" si="360"/>
        <v>0</v>
      </c>
      <c r="ILV23" s="1954">
        <f t="shared" si="360"/>
        <v>0</v>
      </c>
      <c r="ILW23" s="1954">
        <f t="shared" si="360"/>
        <v>0</v>
      </c>
      <c r="ILX23" s="1954">
        <f t="shared" si="360"/>
        <v>0</v>
      </c>
      <c r="ILY23" s="1954">
        <f t="shared" si="360"/>
        <v>0</v>
      </c>
      <c r="ILZ23" s="1954">
        <f t="shared" si="360"/>
        <v>0</v>
      </c>
      <c r="IMA23" s="1954">
        <f t="shared" si="360"/>
        <v>0</v>
      </c>
      <c r="IMB23" s="1954">
        <f t="shared" si="360"/>
        <v>0</v>
      </c>
      <c r="IMC23" s="1954">
        <f t="shared" si="360"/>
        <v>0</v>
      </c>
      <c r="IMD23" s="1954">
        <f t="shared" si="360"/>
        <v>0</v>
      </c>
      <c r="IME23" s="1954">
        <f t="shared" si="360"/>
        <v>0</v>
      </c>
      <c r="IMF23" s="1954">
        <f t="shared" si="360"/>
        <v>0</v>
      </c>
      <c r="IMG23" s="1954">
        <f t="shared" si="360"/>
        <v>0</v>
      </c>
      <c r="IMH23" s="1954">
        <f t="shared" si="360"/>
        <v>0</v>
      </c>
      <c r="IMI23" s="1954">
        <f t="shared" si="360"/>
        <v>0</v>
      </c>
      <c r="IMJ23" s="1954">
        <f t="shared" si="360"/>
        <v>0</v>
      </c>
      <c r="IMK23" s="1954">
        <f t="shared" si="360"/>
        <v>0</v>
      </c>
      <c r="IML23" s="1954">
        <f t="shared" si="360"/>
        <v>0</v>
      </c>
      <c r="IMM23" s="1954">
        <f t="shared" si="360"/>
        <v>0</v>
      </c>
      <c r="IMN23" s="1954">
        <f t="shared" si="360"/>
        <v>0</v>
      </c>
      <c r="IMO23" s="1954">
        <f t="shared" si="360"/>
        <v>0</v>
      </c>
      <c r="IMP23" s="1954">
        <f t="shared" si="360"/>
        <v>0</v>
      </c>
      <c r="IMQ23" s="1954">
        <f t="shared" si="360"/>
        <v>0</v>
      </c>
      <c r="IMR23" s="1954">
        <f t="shared" si="360"/>
        <v>0</v>
      </c>
      <c r="IMS23" s="1954">
        <f t="shared" si="360"/>
        <v>0</v>
      </c>
      <c r="IMT23" s="1954">
        <f t="shared" si="360"/>
        <v>0</v>
      </c>
      <c r="IMU23" s="1954">
        <f t="shared" si="360"/>
        <v>0</v>
      </c>
      <c r="IMV23" s="1954">
        <f t="shared" si="360"/>
        <v>0</v>
      </c>
      <c r="IMW23" s="1954">
        <f t="shared" si="360"/>
        <v>0</v>
      </c>
      <c r="IMX23" s="1954">
        <f t="shared" si="360"/>
        <v>0</v>
      </c>
      <c r="IMY23" s="1954">
        <f t="shared" si="360"/>
        <v>0</v>
      </c>
      <c r="IMZ23" s="1954">
        <f t="shared" si="360"/>
        <v>0</v>
      </c>
      <c r="INA23" s="1954">
        <f t="shared" si="360"/>
        <v>0</v>
      </c>
      <c r="INB23" s="1954">
        <f t="shared" si="360"/>
        <v>0</v>
      </c>
      <c r="INC23" s="1954">
        <f t="shared" si="360"/>
        <v>0</v>
      </c>
      <c r="IND23" s="1954">
        <f t="shared" si="360"/>
        <v>0</v>
      </c>
      <c r="INE23" s="1954">
        <f t="shared" si="360"/>
        <v>0</v>
      </c>
      <c r="INF23" s="1954">
        <f t="shared" si="360"/>
        <v>0</v>
      </c>
      <c r="ING23" s="1954">
        <f t="shared" si="360"/>
        <v>0</v>
      </c>
      <c r="INH23" s="1954">
        <f t="shared" si="360"/>
        <v>0</v>
      </c>
      <c r="INI23" s="1954">
        <f t="shared" si="360"/>
        <v>0</v>
      </c>
      <c r="INJ23" s="1954">
        <f t="shared" si="360"/>
        <v>0</v>
      </c>
      <c r="INK23" s="1954">
        <f t="shared" si="360"/>
        <v>0</v>
      </c>
      <c r="INL23" s="1954">
        <f t="shared" si="360"/>
        <v>0</v>
      </c>
      <c r="INM23" s="1954">
        <f t="shared" si="360"/>
        <v>0</v>
      </c>
      <c r="INN23" s="1954">
        <f t="shared" si="360"/>
        <v>0</v>
      </c>
      <c r="INO23" s="1954">
        <f t="shared" si="360"/>
        <v>0</v>
      </c>
      <c r="INP23" s="1954">
        <f t="shared" si="360"/>
        <v>0</v>
      </c>
      <c r="INQ23" s="1954">
        <f t="shared" si="360"/>
        <v>0</v>
      </c>
      <c r="INR23" s="1954">
        <f t="shared" si="360"/>
        <v>0</v>
      </c>
      <c r="INS23" s="1954">
        <f t="shared" si="360"/>
        <v>0</v>
      </c>
      <c r="INT23" s="1954">
        <f t="shared" si="360"/>
        <v>0</v>
      </c>
      <c r="INU23" s="1954">
        <f t="shared" si="360"/>
        <v>0</v>
      </c>
      <c r="INV23" s="1954">
        <f t="shared" si="360"/>
        <v>0</v>
      </c>
      <c r="INW23" s="1954">
        <f t="shared" si="360"/>
        <v>0</v>
      </c>
      <c r="INX23" s="1954">
        <f t="shared" si="360"/>
        <v>0</v>
      </c>
      <c r="INY23" s="1954">
        <f t="shared" si="360"/>
        <v>0</v>
      </c>
      <c r="INZ23" s="1954">
        <f t="shared" si="360"/>
        <v>0</v>
      </c>
      <c r="IOA23" s="1954">
        <f t="shared" ref="IOA23:IQL23" si="361">IF(AND(IOA$26="End of period",IOA$25="Revenue"),IOA10,0)</f>
        <v>0</v>
      </c>
      <c r="IOB23" s="1954">
        <f t="shared" si="361"/>
        <v>0</v>
      </c>
      <c r="IOC23" s="1954">
        <f t="shared" si="361"/>
        <v>0</v>
      </c>
      <c r="IOD23" s="1954">
        <f t="shared" si="361"/>
        <v>0</v>
      </c>
      <c r="IOE23" s="1954">
        <f t="shared" si="361"/>
        <v>0</v>
      </c>
      <c r="IOF23" s="1954">
        <f t="shared" si="361"/>
        <v>0</v>
      </c>
      <c r="IOG23" s="1954">
        <f t="shared" si="361"/>
        <v>0</v>
      </c>
      <c r="IOH23" s="1954">
        <f t="shared" si="361"/>
        <v>0</v>
      </c>
      <c r="IOI23" s="1954">
        <f t="shared" si="361"/>
        <v>0</v>
      </c>
      <c r="IOJ23" s="1954">
        <f t="shared" si="361"/>
        <v>0</v>
      </c>
      <c r="IOK23" s="1954">
        <f t="shared" si="361"/>
        <v>0</v>
      </c>
      <c r="IOL23" s="1954">
        <f t="shared" si="361"/>
        <v>0</v>
      </c>
      <c r="IOM23" s="1954">
        <f t="shared" si="361"/>
        <v>0</v>
      </c>
      <c r="ION23" s="1954">
        <f t="shared" si="361"/>
        <v>0</v>
      </c>
      <c r="IOO23" s="1954">
        <f t="shared" si="361"/>
        <v>0</v>
      </c>
      <c r="IOP23" s="1954">
        <f t="shared" si="361"/>
        <v>0</v>
      </c>
      <c r="IOQ23" s="1954">
        <f t="shared" si="361"/>
        <v>0</v>
      </c>
      <c r="IOR23" s="1954">
        <f t="shared" si="361"/>
        <v>0</v>
      </c>
      <c r="IOS23" s="1954">
        <f t="shared" si="361"/>
        <v>0</v>
      </c>
      <c r="IOT23" s="1954">
        <f t="shared" si="361"/>
        <v>0</v>
      </c>
      <c r="IOU23" s="1954">
        <f t="shared" si="361"/>
        <v>0</v>
      </c>
      <c r="IOV23" s="1954">
        <f t="shared" si="361"/>
        <v>0</v>
      </c>
      <c r="IOW23" s="1954">
        <f t="shared" si="361"/>
        <v>0</v>
      </c>
      <c r="IOX23" s="1954">
        <f t="shared" si="361"/>
        <v>0</v>
      </c>
      <c r="IOY23" s="1954">
        <f t="shared" si="361"/>
        <v>0</v>
      </c>
      <c r="IOZ23" s="1954">
        <f t="shared" si="361"/>
        <v>0</v>
      </c>
      <c r="IPA23" s="1954">
        <f t="shared" si="361"/>
        <v>0</v>
      </c>
      <c r="IPB23" s="1954">
        <f t="shared" si="361"/>
        <v>0</v>
      </c>
      <c r="IPC23" s="1954">
        <f t="shared" si="361"/>
        <v>0</v>
      </c>
      <c r="IPD23" s="1954">
        <f t="shared" si="361"/>
        <v>0</v>
      </c>
      <c r="IPE23" s="1954">
        <f t="shared" si="361"/>
        <v>0</v>
      </c>
      <c r="IPF23" s="1954">
        <f t="shared" si="361"/>
        <v>0</v>
      </c>
      <c r="IPG23" s="1954">
        <f t="shared" si="361"/>
        <v>0</v>
      </c>
      <c r="IPH23" s="1954">
        <f t="shared" si="361"/>
        <v>0</v>
      </c>
      <c r="IPI23" s="1954">
        <f t="shared" si="361"/>
        <v>0</v>
      </c>
      <c r="IPJ23" s="1954">
        <f t="shared" si="361"/>
        <v>0</v>
      </c>
      <c r="IPK23" s="1954">
        <f t="shared" si="361"/>
        <v>0</v>
      </c>
      <c r="IPL23" s="1954">
        <f t="shared" si="361"/>
        <v>0</v>
      </c>
      <c r="IPM23" s="1954">
        <f t="shared" si="361"/>
        <v>0</v>
      </c>
      <c r="IPN23" s="1954">
        <f t="shared" si="361"/>
        <v>0</v>
      </c>
      <c r="IPO23" s="1954">
        <f t="shared" si="361"/>
        <v>0</v>
      </c>
      <c r="IPP23" s="1954">
        <f t="shared" si="361"/>
        <v>0</v>
      </c>
      <c r="IPQ23" s="1954">
        <f t="shared" si="361"/>
        <v>0</v>
      </c>
      <c r="IPR23" s="1954">
        <f t="shared" si="361"/>
        <v>0</v>
      </c>
      <c r="IPS23" s="1954">
        <f t="shared" si="361"/>
        <v>0</v>
      </c>
      <c r="IPT23" s="1954">
        <f t="shared" si="361"/>
        <v>0</v>
      </c>
      <c r="IPU23" s="1954">
        <f t="shared" si="361"/>
        <v>0</v>
      </c>
      <c r="IPV23" s="1954">
        <f t="shared" si="361"/>
        <v>0</v>
      </c>
      <c r="IPW23" s="1954">
        <f t="shared" si="361"/>
        <v>0</v>
      </c>
      <c r="IPX23" s="1954">
        <f t="shared" si="361"/>
        <v>0</v>
      </c>
      <c r="IPY23" s="1954">
        <f t="shared" si="361"/>
        <v>0</v>
      </c>
      <c r="IPZ23" s="1954">
        <f t="shared" si="361"/>
        <v>0</v>
      </c>
      <c r="IQA23" s="1954">
        <f t="shared" si="361"/>
        <v>0</v>
      </c>
      <c r="IQB23" s="1954">
        <f t="shared" si="361"/>
        <v>0</v>
      </c>
      <c r="IQC23" s="1954">
        <f t="shared" si="361"/>
        <v>0</v>
      </c>
      <c r="IQD23" s="1954">
        <f t="shared" si="361"/>
        <v>0</v>
      </c>
      <c r="IQE23" s="1954">
        <f t="shared" si="361"/>
        <v>0</v>
      </c>
      <c r="IQF23" s="1954">
        <f t="shared" si="361"/>
        <v>0</v>
      </c>
      <c r="IQG23" s="1954">
        <f t="shared" si="361"/>
        <v>0</v>
      </c>
      <c r="IQH23" s="1954">
        <f t="shared" si="361"/>
        <v>0</v>
      </c>
      <c r="IQI23" s="1954">
        <f t="shared" si="361"/>
        <v>0</v>
      </c>
      <c r="IQJ23" s="1954">
        <f t="shared" si="361"/>
        <v>0</v>
      </c>
      <c r="IQK23" s="1954">
        <f t="shared" si="361"/>
        <v>0</v>
      </c>
      <c r="IQL23" s="1954">
        <f t="shared" si="361"/>
        <v>0</v>
      </c>
      <c r="IQM23" s="1954">
        <f t="shared" ref="IQM23:ISX23" si="362">IF(AND(IQM$26="End of period",IQM$25="Revenue"),IQM10,0)</f>
        <v>0</v>
      </c>
      <c r="IQN23" s="1954">
        <f t="shared" si="362"/>
        <v>0</v>
      </c>
      <c r="IQO23" s="1954">
        <f t="shared" si="362"/>
        <v>0</v>
      </c>
      <c r="IQP23" s="1954">
        <f t="shared" si="362"/>
        <v>0</v>
      </c>
      <c r="IQQ23" s="1954">
        <f t="shared" si="362"/>
        <v>0</v>
      </c>
      <c r="IQR23" s="1954">
        <f t="shared" si="362"/>
        <v>0</v>
      </c>
      <c r="IQS23" s="1954">
        <f t="shared" si="362"/>
        <v>0</v>
      </c>
      <c r="IQT23" s="1954">
        <f t="shared" si="362"/>
        <v>0</v>
      </c>
      <c r="IQU23" s="1954">
        <f t="shared" si="362"/>
        <v>0</v>
      </c>
      <c r="IQV23" s="1954">
        <f t="shared" si="362"/>
        <v>0</v>
      </c>
      <c r="IQW23" s="1954">
        <f t="shared" si="362"/>
        <v>0</v>
      </c>
      <c r="IQX23" s="1954">
        <f t="shared" si="362"/>
        <v>0</v>
      </c>
      <c r="IQY23" s="1954">
        <f t="shared" si="362"/>
        <v>0</v>
      </c>
      <c r="IQZ23" s="1954">
        <f t="shared" si="362"/>
        <v>0</v>
      </c>
      <c r="IRA23" s="1954">
        <f t="shared" si="362"/>
        <v>0</v>
      </c>
      <c r="IRB23" s="1954">
        <f t="shared" si="362"/>
        <v>0</v>
      </c>
      <c r="IRC23" s="1954">
        <f t="shared" si="362"/>
        <v>0</v>
      </c>
      <c r="IRD23" s="1954">
        <f t="shared" si="362"/>
        <v>0</v>
      </c>
      <c r="IRE23" s="1954">
        <f t="shared" si="362"/>
        <v>0</v>
      </c>
      <c r="IRF23" s="1954">
        <f t="shared" si="362"/>
        <v>0</v>
      </c>
      <c r="IRG23" s="1954">
        <f t="shared" si="362"/>
        <v>0</v>
      </c>
      <c r="IRH23" s="1954">
        <f t="shared" si="362"/>
        <v>0</v>
      </c>
      <c r="IRI23" s="1954">
        <f t="shared" si="362"/>
        <v>0</v>
      </c>
      <c r="IRJ23" s="1954">
        <f t="shared" si="362"/>
        <v>0</v>
      </c>
      <c r="IRK23" s="1954">
        <f t="shared" si="362"/>
        <v>0</v>
      </c>
      <c r="IRL23" s="1954">
        <f t="shared" si="362"/>
        <v>0</v>
      </c>
      <c r="IRM23" s="1954">
        <f t="shared" si="362"/>
        <v>0</v>
      </c>
      <c r="IRN23" s="1954">
        <f t="shared" si="362"/>
        <v>0</v>
      </c>
      <c r="IRO23" s="1954">
        <f t="shared" si="362"/>
        <v>0</v>
      </c>
      <c r="IRP23" s="1954">
        <f t="shared" si="362"/>
        <v>0</v>
      </c>
      <c r="IRQ23" s="1954">
        <f t="shared" si="362"/>
        <v>0</v>
      </c>
      <c r="IRR23" s="1954">
        <f t="shared" si="362"/>
        <v>0</v>
      </c>
      <c r="IRS23" s="1954">
        <f t="shared" si="362"/>
        <v>0</v>
      </c>
      <c r="IRT23" s="1954">
        <f t="shared" si="362"/>
        <v>0</v>
      </c>
      <c r="IRU23" s="1954">
        <f t="shared" si="362"/>
        <v>0</v>
      </c>
      <c r="IRV23" s="1954">
        <f t="shared" si="362"/>
        <v>0</v>
      </c>
      <c r="IRW23" s="1954">
        <f t="shared" si="362"/>
        <v>0</v>
      </c>
      <c r="IRX23" s="1954">
        <f t="shared" si="362"/>
        <v>0</v>
      </c>
      <c r="IRY23" s="1954">
        <f t="shared" si="362"/>
        <v>0</v>
      </c>
      <c r="IRZ23" s="1954">
        <f t="shared" si="362"/>
        <v>0</v>
      </c>
      <c r="ISA23" s="1954">
        <f t="shared" si="362"/>
        <v>0</v>
      </c>
      <c r="ISB23" s="1954">
        <f t="shared" si="362"/>
        <v>0</v>
      </c>
      <c r="ISC23" s="1954">
        <f t="shared" si="362"/>
        <v>0</v>
      </c>
      <c r="ISD23" s="1954">
        <f t="shared" si="362"/>
        <v>0</v>
      </c>
      <c r="ISE23" s="1954">
        <f t="shared" si="362"/>
        <v>0</v>
      </c>
      <c r="ISF23" s="1954">
        <f t="shared" si="362"/>
        <v>0</v>
      </c>
      <c r="ISG23" s="1954">
        <f t="shared" si="362"/>
        <v>0</v>
      </c>
      <c r="ISH23" s="1954">
        <f t="shared" si="362"/>
        <v>0</v>
      </c>
      <c r="ISI23" s="1954">
        <f t="shared" si="362"/>
        <v>0</v>
      </c>
      <c r="ISJ23" s="1954">
        <f t="shared" si="362"/>
        <v>0</v>
      </c>
      <c r="ISK23" s="1954">
        <f t="shared" si="362"/>
        <v>0</v>
      </c>
      <c r="ISL23" s="1954">
        <f t="shared" si="362"/>
        <v>0</v>
      </c>
      <c r="ISM23" s="1954">
        <f t="shared" si="362"/>
        <v>0</v>
      </c>
      <c r="ISN23" s="1954">
        <f t="shared" si="362"/>
        <v>0</v>
      </c>
      <c r="ISO23" s="1954">
        <f t="shared" si="362"/>
        <v>0</v>
      </c>
      <c r="ISP23" s="1954">
        <f t="shared" si="362"/>
        <v>0</v>
      </c>
      <c r="ISQ23" s="1954">
        <f t="shared" si="362"/>
        <v>0</v>
      </c>
      <c r="ISR23" s="1954">
        <f t="shared" si="362"/>
        <v>0</v>
      </c>
      <c r="ISS23" s="1954">
        <f t="shared" si="362"/>
        <v>0</v>
      </c>
      <c r="IST23" s="1954">
        <f t="shared" si="362"/>
        <v>0</v>
      </c>
      <c r="ISU23" s="1954">
        <f t="shared" si="362"/>
        <v>0</v>
      </c>
      <c r="ISV23" s="1954">
        <f t="shared" si="362"/>
        <v>0</v>
      </c>
      <c r="ISW23" s="1954">
        <f t="shared" si="362"/>
        <v>0</v>
      </c>
      <c r="ISX23" s="1954">
        <f t="shared" si="362"/>
        <v>0</v>
      </c>
      <c r="ISY23" s="1954">
        <f t="shared" ref="ISY23:IVJ23" si="363">IF(AND(ISY$26="End of period",ISY$25="Revenue"),ISY10,0)</f>
        <v>0</v>
      </c>
      <c r="ISZ23" s="1954">
        <f t="shared" si="363"/>
        <v>0</v>
      </c>
      <c r="ITA23" s="1954">
        <f t="shared" si="363"/>
        <v>0</v>
      </c>
      <c r="ITB23" s="1954">
        <f t="shared" si="363"/>
        <v>0</v>
      </c>
      <c r="ITC23" s="1954">
        <f t="shared" si="363"/>
        <v>0</v>
      </c>
      <c r="ITD23" s="1954">
        <f t="shared" si="363"/>
        <v>0</v>
      </c>
      <c r="ITE23" s="1954">
        <f t="shared" si="363"/>
        <v>0</v>
      </c>
      <c r="ITF23" s="1954">
        <f t="shared" si="363"/>
        <v>0</v>
      </c>
      <c r="ITG23" s="1954">
        <f t="shared" si="363"/>
        <v>0</v>
      </c>
      <c r="ITH23" s="1954">
        <f t="shared" si="363"/>
        <v>0</v>
      </c>
      <c r="ITI23" s="1954">
        <f t="shared" si="363"/>
        <v>0</v>
      </c>
      <c r="ITJ23" s="1954">
        <f t="shared" si="363"/>
        <v>0</v>
      </c>
      <c r="ITK23" s="1954">
        <f t="shared" si="363"/>
        <v>0</v>
      </c>
      <c r="ITL23" s="1954">
        <f t="shared" si="363"/>
        <v>0</v>
      </c>
      <c r="ITM23" s="1954">
        <f t="shared" si="363"/>
        <v>0</v>
      </c>
      <c r="ITN23" s="1954">
        <f t="shared" si="363"/>
        <v>0</v>
      </c>
      <c r="ITO23" s="1954">
        <f t="shared" si="363"/>
        <v>0</v>
      </c>
      <c r="ITP23" s="1954">
        <f t="shared" si="363"/>
        <v>0</v>
      </c>
      <c r="ITQ23" s="1954">
        <f t="shared" si="363"/>
        <v>0</v>
      </c>
      <c r="ITR23" s="1954">
        <f t="shared" si="363"/>
        <v>0</v>
      </c>
      <c r="ITS23" s="1954">
        <f t="shared" si="363"/>
        <v>0</v>
      </c>
      <c r="ITT23" s="1954">
        <f t="shared" si="363"/>
        <v>0</v>
      </c>
      <c r="ITU23" s="1954">
        <f t="shared" si="363"/>
        <v>0</v>
      </c>
      <c r="ITV23" s="1954">
        <f t="shared" si="363"/>
        <v>0</v>
      </c>
      <c r="ITW23" s="1954">
        <f t="shared" si="363"/>
        <v>0</v>
      </c>
      <c r="ITX23" s="1954">
        <f t="shared" si="363"/>
        <v>0</v>
      </c>
      <c r="ITY23" s="1954">
        <f t="shared" si="363"/>
        <v>0</v>
      </c>
      <c r="ITZ23" s="1954">
        <f t="shared" si="363"/>
        <v>0</v>
      </c>
      <c r="IUA23" s="1954">
        <f t="shared" si="363"/>
        <v>0</v>
      </c>
      <c r="IUB23" s="1954">
        <f t="shared" si="363"/>
        <v>0</v>
      </c>
      <c r="IUC23" s="1954">
        <f t="shared" si="363"/>
        <v>0</v>
      </c>
      <c r="IUD23" s="1954">
        <f t="shared" si="363"/>
        <v>0</v>
      </c>
      <c r="IUE23" s="1954">
        <f t="shared" si="363"/>
        <v>0</v>
      </c>
      <c r="IUF23" s="1954">
        <f t="shared" si="363"/>
        <v>0</v>
      </c>
      <c r="IUG23" s="1954">
        <f t="shared" si="363"/>
        <v>0</v>
      </c>
      <c r="IUH23" s="1954">
        <f t="shared" si="363"/>
        <v>0</v>
      </c>
      <c r="IUI23" s="1954">
        <f t="shared" si="363"/>
        <v>0</v>
      </c>
      <c r="IUJ23" s="1954">
        <f t="shared" si="363"/>
        <v>0</v>
      </c>
      <c r="IUK23" s="1954">
        <f t="shared" si="363"/>
        <v>0</v>
      </c>
      <c r="IUL23" s="1954">
        <f t="shared" si="363"/>
        <v>0</v>
      </c>
      <c r="IUM23" s="1954">
        <f t="shared" si="363"/>
        <v>0</v>
      </c>
      <c r="IUN23" s="1954">
        <f t="shared" si="363"/>
        <v>0</v>
      </c>
      <c r="IUO23" s="1954">
        <f t="shared" si="363"/>
        <v>0</v>
      </c>
      <c r="IUP23" s="1954">
        <f t="shared" si="363"/>
        <v>0</v>
      </c>
      <c r="IUQ23" s="1954">
        <f t="shared" si="363"/>
        <v>0</v>
      </c>
      <c r="IUR23" s="1954">
        <f t="shared" si="363"/>
        <v>0</v>
      </c>
      <c r="IUS23" s="1954">
        <f t="shared" si="363"/>
        <v>0</v>
      </c>
      <c r="IUT23" s="1954">
        <f t="shared" si="363"/>
        <v>0</v>
      </c>
      <c r="IUU23" s="1954">
        <f t="shared" si="363"/>
        <v>0</v>
      </c>
      <c r="IUV23" s="1954">
        <f t="shared" si="363"/>
        <v>0</v>
      </c>
      <c r="IUW23" s="1954">
        <f t="shared" si="363"/>
        <v>0</v>
      </c>
      <c r="IUX23" s="1954">
        <f t="shared" si="363"/>
        <v>0</v>
      </c>
      <c r="IUY23" s="1954">
        <f t="shared" si="363"/>
        <v>0</v>
      </c>
      <c r="IUZ23" s="1954">
        <f t="shared" si="363"/>
        <v>0</v>
      </c>
      <c r="IVA23" s="1954">
        <f t="shared" si="363"/>
        <v>0</v>
      </c>
      <c r="IVB23" s="1954">
        <f t="shared" si="363"/>
        <v>0</v>
      </c>
      <c r="IVC23" s="1954">
        <f t="shared" si="363"/>
        <v>0</v>
      </c>
      <c r="IVD23" s="1954">
        <f t="shared" si="363"/>
        <v>0</v>
      </c>
      <c r="IVE23" s="1954">
        <f t="shared" si="363"/>
        <v>0</v>
      </c>
      <c r="IVF23" s="1954">
        <f t="shared" si="363"/>
        <v>0</v>
      </c>
      <c r="IVG23" s="1954">
        <f t="shared" si="363"/>
        <v>0</v>
      </c>
      <c r="IVH23" s="1954">
        <f t="shared" si="363"/>
        <v>0</v>
      </c>
      <c r="IVI23" s="1954">
        <f t="shared" si="363"/>
        <v>0</v>
      </c>
      <c r="IVJ23" s="1954">
        <f t="shared" si="363"/>
        <v>0</v>
      </c>
      <c r="IVK23" s="1954">
        <f t="shared" ref="IVK23:IXV23" si="364">IF(AND(IVK$26="End of period",IVK$25="Revenue"),IVK10,0)</f>
        <v>0</v>
      </c>
      <c r="IVL23" s="1954">
        <f t="shared" si="364"/>
        <v>0</v>
      </c>
      <c r="IVM23" s="1954">
        <f t="shared" si="364"/>
        <v>0</v>
      </c>
      <c r="IVN23" s="1954">
        <f t="shared" si="364"/>
        <v>0</v>
      </c>
      <c r="IVO23" s="1954">
        <f t="shared" si="364"/>
        <v>0</v>
      </c>
      <c r="IVP23" s="1954">
        <f t="shared" si="364"/>
        <v>0</v>
      </c>
      <c r="IVQ23" s="1954">
        <f t="shared" si="364"/>
        <v>0</v>
      </c>
      <c r="IVR23" s="1954">
        <f t="shared" si="364"/>
        <v>0</v>
      </c>
      <c r="IVS23" s="1954">
        <f t="shared" si="364"/>
        <v>0</v>
      </c>
      <c r="IVT23" s="1954">
        <f t="shared" si="364"/>
        <v>0</v>
      </c>
      <c r="IVU23" s="1954">
        <f t="shared" si="364"/>
        <v>0</v>
      </c>
      <c r="IVV23" s="1954">
        <f t="shared" si="364"/>
        <v>0</v>
      </c>
      <c r="IVW23" s="1954">
        <f t="shared" si="364"/>
        <v>0</v>
      </c>
      <c r="IVX23" s="1954">
        <f t="shared" si="364"/>
        <v>0</v>
      </c>
      <c r="IVY23" s="1954">
        <f t="shared" si="364"/>
        <v>0</v>
      </c>
      <c r="IVZ23" s="1954">
        <f t="shared" si="364"/>
        <v>0</v>
      </c>
      <c r="IWA23" s="1954">
        <f t="shared" si="364"/>
        <v>0</v>
      </c>
      <c r="IWB23" s="1954">
        <f t="shared" si="364"/>
        <v>0</v>
      </c>
      <c r="IWC23" s="1954">
        <f t="shared" si="364"/>
        <v>0</v>
      </c>
      <c r="IWD23" s="1954">
        <f t="shared" si="364"/>
        <v>0</v>
      </c>
      <c r="IWE23" s="1954">
        <f t="shared" si="364"/>
        <v>0</v>
      </c>
      <c r="IWF23" s="1954">
        <f t="shared" si="364"/>
        <v>0</v>
      </c>
      <c r="IWG23" s="1954">
        <f t="shared" si="364"/>
        <v>0</v>
      </c>
      <c r="IWH23" s="1954">
        <f t="shared" si="364"/>
        <v>0</v>
      </c>
      <c r="IWI23" s="1954">
        <f t="shared" si="364"/>
        <v>0</v>
      </c>
      <c r="IWJ23" s="1954">
        <f t="shared" si="364"/>
        <v>0</v>
      </c>
      <c r="IWK23" s="1954">
        <f t="shared" si="364"/>
        <v>0</v>
      </c>
      <c r="IWL23" s="1954">
        <f t="shared" si="364"/>
        <v>0</v>
      </c>
      <c r="IWM23" s="1954">
        <f t="shared" si="364"/>
        <v>0</v>
      </c>
      <c r="IWN23" s="1954">
        <f t="shared" si="364"/>
        <v>0</v>
      </c>
      <c r="IWO23" s="1954">
        <f t="shared" si="364"/>
        <v>0</v>
      </c>
      <c r="IWP23" s="1954">
        <f t="shared" si="364"/>
        <v>0</v>
      </c>
      <c r="IWQ23" s="1954">
        <f t="shared" si="364"/>
        <v>0</v>
      </c>
      <c r="IWR23" s="1954">
        <f t="shared" si="364"/>
        <v>0</v>
      </c>
      <c r="IWS23" s="1954">
        <f t="shared" si="364"/>
        <v>0</v>
      </c>
      <c r="IWT23" s="1954">
        <f t="shared" si="364"/>
        <v>0</v>
      </c>
      <c r="IWU23" s="1954">
        <f t="shared" si="364"/>
        <v>0</v>
      </c>
      <c r="IWV23" s="1954">
        <f t="shared" si="364"/>
        <v>0</v>
      </c>
      <c r="IWW23" s="1954">
        <f t="shared" si="364"/>
        <v>0</v>
      </c>
      <c r="IWX23" s="1954">
        <f t="shared" si="364"/>
        <v>0</v>
      </c>
      <c r="IWY23" s="1954">
        <f t="shared" si="364"/>
        <v>0</v>
      </c>
      <c r="IWZ23" s="1954">
        <f t="shared" si="364"/>
        <v>0</v>
      </c>
      <c r="IXA23" s="1954">
        <f t="shared" si="364"/>
        <v>0</v>
      </c>
      <c r="IXB23" s="1954">
        <f t="shared" si="364"/>
        <v>0</v>
      </c>
      <c r="IXC23" s="1954">
        <f t="shared" si="364"/>
        <v>0</v>
      </c>
      <c r="IXD23" s="1954">
        <f t="shared" si="364"/>
        <v>0</v>
      </c>
      <c r="IXE23" s="1954">
        <f t="shared" si="364"/>
        <v>0</v>
      </c>
      <c r="IXF23" s="1954">
        <f t="shared" si="364"/>
        <v>0</v>
      </c>
      <c r="IXG23" s="1954">
        <f t="shared" si="364"/>
        <v>0</v>
      </c>
      <c r="IXH23" s="1954">
        <f t="shared" si="364"/>
        <v>0</v>
      </c>
      <c r="IXI23" s="1954">
        <f t="shared" si="364"/>
        <v>0</v>
      </c>
      <c r="IXJ23" s="1954">
        <f t="shared" si="364"/>
        <v>0</v>
      </c>
      <c r="IXK23" s="1954">
        <f t="shared" si="364"/>
        <v>0</v>
      </c>
      <c r="IXL23" s="1954">
        <f t="shared" si="364"/>
        <v>0</v>
      </c>
      <c r="IXM23" s="1954">
        <f t="shared" si="364"/>
        <v>0</v>
      </c>
      <c r="IXN23" s="1954">
        <f t="shared" si="364"/>
        <v>0</v>
      </c>
      <c r="IXO23" s="1954">
        <f t="shared" si="364"/>
        <v>0</v>
      </c>
      <c r="IXP23" s="1954">
        <f t="shared" si="364"/>
        <v>0</v>
      </c>
      <c r="IXQ23" s="1954">
        <f t="shared" si="364"/>
        <v>0</v>
      </c>
      <c r="IXR23" s="1954">
        <f t="shared" si="364"/>
        <v>0</v>
      </c>
      <c r="IXS23" s="1954">
        <f t="shared" si="364"/>
        <v>0</v>
      </c>
      <c r="IXT23" s="1954">
        <f t="shared" si="364"/>
        <v>0</v>
      </c>
      <c r="IXU23" s="1954">
        <f t="shared" si="364"/>
        <v>0</v>
      </c>
      <c r="IXV23" s="1954">
        <f t="shared" si="364"/>
        <v>0</v>
      </c>
      <c r="IXW23" s="1954">
        <f t="shared" ref="IXW23:JAH23" si="365">IF(AND(IXW$26="End of period",IXW$25="Revenue"),IXW10,0)</f>
        <v>0</v>
      </c>
      <c r="IXX23" s="1954">
        <f t="shared" si="365"/>
        <v>0</v>
      </c>
      <c r="IXY23" s="1954">
        <f t="shared" si="365"/>
        <v>0</v>
      </c>
      <c r="IXZ23" s="1954">
        <f t="shared" si="365"/>
        <v>0</v>
      </c>
      <c r="IYA23" s="1954">
        <f t="shared" si="365"/>
        <v>0</v>
      </c>
      <c r="IYB23" s="1954">
        <f t="shared" si="365"/>
        <v>0</v>
      </c>
      <c r="IYC23" s="1954">
        <f t="shared" si="365"/>
        <v>0</v>
      </c>
      <c r="IYD23" s="1954">
        <f t="shared" si="365"/>
        <v>0</v>
      </c>
      <c r="IYE23" s="1954">
        <f t="shared" si="365"/>
        <v>0</v>
      </c>
      <c r="IYF23" s="1954">
        <f t="shared" si="365"/>
        <v>0</v>
      </c>
      <c r="IYG23" s="1954">
        <f t="shared" si="365"/>
        <v>0</v>
      </c>
      <c r="IYH23" s="1954">
        <f t="shared" si="365"/>
        <v>0</v>
      </c>
      <c r="IYI23" s="1954">
        <f t="shared" si="365"/>
        <v>0</v>
      </c>
      <c r="IYJ23" s="1954">
        <f t="shared" si="365"/>
        <v>0</v>
      </c>
      <c r="IYK23" s="1954">
        <f t="shared" si="365"/>
        <v>0</v>
      </c>
      <c r="IYL23" s="1954">
        <f t="shared" si="365"/>
        <v>0</v>
      </c>
      <c r="IYM23" s="1954">
        <f t="shared" si="365"/>
        <v>0</v>
      </c>
      <c r="IYN23" s="1954">
        <f t="shared" si="365"/>
        <v>0</v>
      </c>
      <c r="IYO23" s="1954">
        <f t="shared" si="365"/>
        <v>0</v>
      </c>
      <c r="IYP23" s="1954">
        <f t="shared" si="365"/>
        <v>0</v>
      </c>
      <c r="IYQ23" s="1954">
        <f t="shared" si="365"/>
        <v>0</v>
      </c>
      <c r="IYR23" s="1954">
        <f t="shared" si="365"/>
        <v>0</v>
      </c>
      <c r="IYS23" s="1954">
        <f t="shared" si="365"/>
        <v>0</v>
      </c>
      <c r="IYT23" s="1954">
        <f t="shared" si="365"/>
        <v>0</v>
      </c>
      <c r="IYU23" s="1954">
        <f t="shared" si="365"/>
        <v>0</v>
      </c>
      <c r="IYV23" s="1954">
        <f t="shared" si="365"/>
        <v>0</v>
      </c>
      <c r="IYW23" s="1954">
        <f t="shared" si="365"/>
        <v>0</v>
      </c>
      <c r="IYX23" s="1954">
        <f t="shared" si="365"/>
        <v>0</v>
      </c>
      <c r="IYY23" s="1954">
        <f t="shared" si="365"/>
        <v>0</v>
      </c>
      <c r="IYZ23" s="1954">
        <f t="shared" si="365"/>
        <v>0</v>
      </c>
      <c r="IZA23" s="1954">
        <f t="shared" si="365"/>
        <v>0</v>
      </c>
      <c r="IZB23" s="1954">
        <f t="shared" si="365"/>
        <v>0</v>
      </c>
      <c r="IZC23" s="1954">
        <f t="shared" si="365"/>
        <v>0</v>
      </c>
      <c r="IZD23" s="1954">
        <f t="shared" si="365"/>
        <v>0</v>
      </c>
      <c r="IZE23" s="1954">
        <f t="shared" si="365"/>
        <v>0</v>
      </c>
      <c r="IZF23" s="1954">
        <f t="shared" si="365"/>
        <v>0</v>
      </c>
      <c r="IZG23" s="1954">
        <f t="shared" si="365"/>
        <v>0</v>
      </c>
      <c r="IZH23" s="1954">
        <f t="shared" si="365"/>
        <v>0</v>
      </c>
      <c r="IZI23" s="1954">
        <f t="shared" si="365"/>
        <v>0</v>
      </c>
      <c r="IZJ23" s="1954">
        <f t="shared" si="365"/>
        <v>0</v>
      </c>
      <c r="IZK23" s="1954">
        <f t="shared" si="365"/>
        <v>0</v>
      </c>
      <c r="IZL23" s="1954">
        <f t="shared" si="365"/>
        <v>0</v>
      </c>
      <c r="IZM23" s="1954">
        <f t="shared" si="365"/>
        <v>0</v>
      </c>
      <c r="IZN23" s="1954">
        <f t="shared" si="365"/>
        <v>0</v>
      </c>
      <c r="IZO23" s="1954">
        <f t="shared" si="365"/>
        <v>0</v>
      </c>
      <c r="IZP23" s="1954">
        <f t="shared" si="365"/>
        <v>0</v>
      </c>
      <c r="IZQ23" s="1954">
        <f t="shared" si="365"/>
        <v>0</v>
      </c>
      <c r="IZR23" s="1954">
        <f t="shared" si="365"/>
        <v>0</v>
      </c>
      <c r="IZS23" s="1954">
        <f t="shared" si="365"/>
        <v>0</v>
      </c>
      <c r="IZT23" s="1954">
        <f t="shared" si="365"/>
        <v>0</v>
      </c>
      <c r="IZU23" s="1954">
        <f t="shared" si="365"/>
        <v>0</v>
      </c>
      <c r="IZV23" s="1954">
        <f t="shared" si="365"/>
        <v>0</v>
      </c>
      <c r="IZW23" s="1954">
        <f t="shared" si="365"/>
        <v>0</v>
      </c>
      <c r="IZX23" s="1954">
        <f t="shared" si="365"/>
        <v>0</v>
      </c>
      <c r="IZY23" s="1954">
        <f t="shared" si="365"/>
        <v>0</v>
      </c>
      <c r="IZZ23" s="1954">
        <f t="shared" si="365"/>
        <v>0</v>
      </c>
      <c r="JAA23" s="1954">
        <f t="shared" si="365"/>
        <v>0</v>
      </c>
      <c r="JAB23" s="1954">
        <f t="shared" si="365"/>
        <v>0</v>
      </c>
      <c r="JAC23" s="1954">
        <f t="shared" si="365"/>
        <v>0</v>
      </c>
      <c r="JAD23" s="1954">
        <f t="shared" si="365"/>
        <v>0</v>
      </c>
      <c r="JAE23" s="1954">
        <f t="shared" si="365"/>
        <v>0</v>
      </c>
      <c r="JAF23" s="1954">
        <f t="shared" si="365"/>
        <v>0</v>
      </c>
      <c r="JAG23" s="1954">
        <f t="shared" si="365"/>
        <v>0</v>
      </c>
      <c r="JAH23" s="1954">
        <f t="shared" si="365"/>
        <v>0</v>
      </c>
      <c r="JAI23" s="1954">
        <f t="shared" ref="JAI23:JCT23" si="366">IF(AND(JAI$26="End of period",JAI$25="Revenue"),JAI10,0)</f>
        <v>0</v>
      </c>
      <c r="JAJ23" s="1954">
        <f t="shared" si="366"/>
        <v>0</v>
      </c>
      <c r="JAK23" s="1954">
        <f t="shared" si="366"/>
        <v>0</v>
      </c>
      <c r="JAL23" s="1954">
        <f t="shared" si="366"/>
        <v>0</v>
      </c>
      <c r="JAM23" s="1954">
        <f t="shared" si="366"/>
        <v>0</v>
      </c>
      <c r="JAN23" s="1954">
        <f t="shared" si="366"/>
        <v>0</v>
      </c>
      <c r="JAO23" s="1954">
        <f t="shared" si="366"/>
        <v>0</v>
      </c>
      <c r="JAP23" s="1954">
        <f t="shared" si="366"/>
        <v>0</v>
      </c>
      <c r="JAQ23" s="1954">
        <f t="shared" si="366"/>
        <v>0</v>
      </c>
      <c r="JAR23" s="1954">
        <f t="shared" si="366"/>
        <v>0</v>
      </c>
      <c r="JAS23" s="1954">
        <f t="shared" si="366"/>
        <v>0</v>
      </c>
      <c r="JAT23" s="1954">
        <f t="shared" si="366"/>
        <v>0</v>
      </c>
      <c r="JAU23" s="1954">
        <f t="shared" si="366"/>
        <v>0</v>
      </c>
      <c r="JAV23" s="1954">
        <f t="shared" si="366"/>
        <v>0</v>
      </c>
      <c r="JAW23" s="1954">
        <f t="shared" si="366"/>
        <v>0</v>
      </c>
      <c r="JAX23" s="1954">
        <f t="shared" si="366"/>
        <v>0</v>
      </c>
      <c r="JAY23" s="1954">
        <f t="shared" si="366"/>
        <v>0</v>
      </c>
      <c r="JAZ23" s="1954">
        <f t="shared" si="366"/>
        <v>0</v>
      </c>
      <c r="JBA23" s="1954">
        <f t="shared" si="366"/>
        <v>0</v>
      </c>
      <c r="JBB23" s="1954">
        <f t="shared" si="366"/>
        <v>0</v>
      </c>
      <c r="JBC23" s="1954">
        <f t="shared" si="366"/>
        <v>0</v>
      </c>
      <c r="JBD23" s="1954">
        <f t="shared" si="366"/>
        <v>0</v>
      </c>
      <c r="JBE23" s="1954">
        <f t="shared" si="366"/>
        <v>0</v>
      </c>
      <c r="JBF23" s="1954">
        <f t="shared" si="366"/>
        <v>0</v>
      </c>
      <c r="JBG23" s="1954">
        <f t="shared" si="366"/>
        <v>0</v>
      </c>
      <c r="JBH23" s="1954">
        <f t="shared" si="366"/>
        <v>0</v>
      </c>
      <c r="JBI23" s="1954">
        <f t="shared" si="366"/>
        <v>0</v>
      </c>
      <c r="JBJ23" s="1954">
        <f t="shared" si="366"/>
        <v>0</v>
      </c>
      <c r="JBK23" s="1954">
        <f t="shared" si="366"/>
        <v>0</v>
      </c>
      <c r="JBL23" s="1954">
        <f t="shared" si="366"/>
        <v>0</v>
      </c>
      <c r="JBM23" s="1954">
        <f t="shared" si="366"/>
        <v>0</v>
      </c>
      <c r="JBN23" s="1954">
        <f t="shared" si="366"/>
        <v>0</v>
      </c>
      <c r="JBO23" s="1954">
        <f t="shared" si="366"/>
        <v>0</v>
      </c>
      <c r="JBP23" s="1954">
        <f t="shared" si="366"/>
        <v>0</v>
      </c>
      <c r="JBQ23" s="1954">
        <f t="shared" si="366"/>
        <v>0</v>
      </c>
      <c r="JBR23" s="1954">
        <f t="shared" si="366"/>
        <v>0</v>
      </c>
      <c r="JBS23" s="1954">
        <f t="shared" si="366"/>
        <v>0</v>
      </c>
      <c r="JBT23" s="1954">
        <f t="shared" si="366"/>
        <v>0</v>
      </c>
      <c r="JBU23" s="1954">
        <f t="shared" si="366"/>
        <v>0</v>
      </c>
      <c r="JBV23" s="1954">
        <f t="shared" si="366"/>
        <v>0</v>
      </c>
      <c r="JBW23" s="1954">
        <f t="shared" si="366"/>
        <v>0</v>
      </c>
      <c r="JBX23" s="1954">
        <f t="shared" si="366"/>
        <v>0</v>
      </c>
      <c r="JBY23" s="1954">
        <f t="shared" si="366"/>
        <v>0</v>
      </c>
      <c r="JBZ23" s="1954">
        <f t="shared" si="366"/>
        <v>0</v>
      </c>
      <c r="JCA23" s="1954">
        <f t="shared" si="366"/>
        <v>0</v>
      </c>
      <c r="JCB23" s="1954">
        <f t="shared" si="366"/>
        <v>0</v>
      </c>
      <c r="JCC23" s="1954">
        <f t="shared" si="366"/>
        <v>0</v>
      </c>
      <c r="JCD23" s="1954">
        <f t="shared" si="366"/>
        <v>0</v>
      </c>
      <c r="JCE23" s="1954">
        <f t="shared" si="366"/>
        <v>0</v>
      </c>
      <c r="JCF23" s="1954">
        <f t="shared" si="366"/>
        <v>0</v>
      </c>
      <c r="JCG23" s="1954">
        <f t="shared" si="366"/>
        <v>0</v>
      </c>
      <c r="JCH23" s="1954">
        <f t="shared" si="366"/>
        <v>0</v>
      </c>
      <c r="JCI23" s="1954">
        <f t="shared" si="366"/>
        <v>0</v>
      </c>
      <c r="JCJ23" s="1954">
        <f t="shared" si="366"/>
        <v>0</v>
      </c>
      <c r="JCK23" s="1954">
        <f t="shared" si="366"/>
        <v>0</v>
      </c>
      <c r="JCL23" s="1954">
        <f t="shared" si="366"/>
        <v>0</v>
      </c>
      <c r="JCM23" s="1954">
        <f t="shared" si="366"/>
        <v>0</v>
      </c>
      <c r="JCN23" s="1954">
        <f t="shared" si="366"/>
        <v>0</v>
      </c>
      <c r="JCO23" s="1954">
        <f t="shared" si="366"/>
        <v>0</v>
      </c>
      <c r="JCP23" s="1954">
        <f t="shared" si="366"/>
        <v>0</v>
      </c>
      <c r="JCQ23" s="1954">
        <f t="shared" si="366"/>
        <v>0</v>
      </c>
      <c r="JCR23" s="1954">
        <f t="shared" si="366"/>
        <v>0</v>
      </c>
      <c r="JCS23" s="1954">
        <f t="shared" si="366"/>
        <v>0</v>
      </c>
      <c r="JCT23" s="1954">
        <f t="shared" si="366"/>
        <v>0</v>
      </c>
      <c r="JCU23" s="1954">
        <f t="shared" ref="JCU23:JFF23" si="367">IF(AND(JCU$26="End of period",JCU$25="Revenue"),JCU10,0)</f>
        <v>0</v>
      </c>
      <c r="JCV23" s="1954">
        <f t="shared" si="367"/>
        <v>0</v>
      </c>
      <c r="JCW23" s="1954">
        <f t="shared" si="367"/>
        <v>0</v>
      </c>
      <c r="JCX23" s="1954">
        <f t="shared" si="367"/>
        <v>0</v>
      </c>
      <c r="JCY23" s="1954">
        <f t="shared" si="367"/>
        <v>0</v>
      </c>
      <c r="JCZ23" s="1954">
        <f t="shared" si="367"/>
        <v>0</v>
      </c>
      <c r="JDA23" s="1954">
        <f t="shared" si="367"/>
        <v>0</v>
      </c>
      <c r="JDB23" s="1954">
        <f t="shared" si="367"/>
        <v>0</v>
      </c>
      <c r="JDC23" s="1954">
        <f t="shared" si="367"/>
        <v>0</v>
      </c>
      <c r="JDD23" s="1954">
        <f t="shared" si="367"/>
        <v>0</v>
      </c>
      <c r="JDE23" s="1954">
        <f t="shared" si="367"/>
        <v>0</v>
      </c>
      <c r="JDF23" s="1954">
        <f t="shared" si="367"/>
        <v>0</v>
      </c>
      <c r="JDG23" s="1954">
        <f t="shared" si="367"/>
        <v>0</v>
      </c>
      <c r="JDH23" s="1954">
        <f t="shared" si="367"/>
        <v>0</v>
      </c>
      <c r="JDI23" s="1954">
        <f t="shared" si="367"/>
        <v>0</v>
      </c>
      <c r="JDJ23" s="1954">
        <f t="shared" si="367"/>
        <v>0</v>
      </c>
      <c r="JDK23" s="1954">
        <f t="shared" si="367"/>
        <v>0</v>
      </c>
      <c r="JDL23" s="1954">
        <f t="shared" si="367"/>
        <v>0</v>
      </c>
      <c r="JDM23" s="1954">
        <f t="shared" si="367"/>
        <v>0</v>
      </c>
      <c r="JDN23" s="1954">
        <f t="shared" si="367"/>
        <v>0</v>
      </c>
      <c r="JDO23" s="1954">
        <f t="shared" si="367"/>
        <v>0</v>
      </c>
      <c r="JDP23" s="1954">
        <f t="shared" si="367"/>
        <v>0</v>
      </c>
      <c r="JDQ23" s="1954">
        <f t="shared" si="367"/>
        <v>0</v>
      </c>
      <c r="JDR23" s="1954">
        <f t="shared" si="367"/>
        <v>0</v>
      </c>
      <c r="JDS23" s="1954">
        <f t="shared" si="367"/>
        <v>0</v>
      </c>
      <c r="JDT23" s="1954">
        <f t="shared" si="367"/>
        <v>0</v>
      </c>
      <c r="JDU23" s="1954">
        <f t="shared" si="367"/>
        <v>0</v>
      </c>
      <c r="JDV23" s="1954">
        <f t="shared" si="367"/>
        <v>0</v>
      </c>
      <c r="JDW23" s="1954">
        <f t="shared" si="367"/>
        <v>0</v>
      </c>
      <c r="JDX23" s="1954">
        <f t="shared" si="367"/>
        <v>0</v>
      </c>
      <c r="JDY23" s="1954">
        <f t="shared" si="367"/>
        <v>0</v>
      </c>
      <c r="JDZ23" s="1954">
        <f t="shared" si="367"/>
        <v>0</v>
      </c>
      <c r="JEA23" s="1954">
        <f t="shared" si="367"/>
        <v>0</v>
      </c>
      <c r="JEB23" s="1954">
        <f t="shared" si="367"/>
        <v>0</v>
      </c>
      <c r="JEC23" s="1954">
        <f t="shared" si="367"/>
        <v>0</v>
      </c>
      <c r="JED23" s="1954">
        <f t="shared" si="367"/>
        <v>0</v>
      </c>
      <c r="JEE23" s="1954">
        <f t="shared" si="367"/>
        <v>0</v>
      </c>
      <c r="JEF23" s="1954">
        <f t="shared" si="367"/>
        <v>0</v>
      </c>
      <c r="JEG23" s="1954">
        <f t="shared" si="367"/>
        <v>0</v>
      </c>
      <c r="JEH23" s="1954">
        <f t="shared" si="367"/>
        <v>0</v>
      </c>
      <c r="JEI23" s="1954">
        <f t="shared" si="367"/>
        <v>0</v>
      </c>
      <c r="JEJ23" s="1954">
        <f t="shared" si="367"/>
        <v>0</v>
      </c>
      <c r="JEK23" s="1954">
        <f t="shared" si="367"/>
        <v>0</v>
      </c>
      <c r="JEL23" s="1954">
        <f t="shared" si="367"/>
        <v>0</v>
      </c>
      <c r="JEM23" s="1954">
        <f t="shared" si="367"/>
        <v>0</v>
      </c>
      <c r="JEN23" s="1954">
        <f t="shared" si="367"/>
        <v>0</v>
      </c>
      <c r="JEO23" s="1954">
        <f t="shared" si="367"/>
        <v>0</v>
      </c>
      <c r="JEP23" s="1954">
        <f t="shared" si="367"/>
        <v>0</v>
      </c>
      <c r="JEQ23" s="1954">
        <f t="shared" si="367"/>
        <v>0</v>
      </c>
      <c r="JER23" s="1954">
        <f t="shared" si="367"/>
        <v>0</v>
      </c>
      <c r="JES23" s="1954">
        <f t="shared" si="367"/>
        <v>0</v>
      </c>
      <c r="JET23" s="1954">
        <f t="shared" si="367"/>
        <v>0</v>
      </c>
      <c r="JEU23" s="1954">
        <f t="shared" si="367"/>
        <v>0</v>
      </c>
      <c r="JEV23" s="1954">
        <f t="shared" si="367"/>
        <v>0</v>
      </c>
      <c r="JEW23" s="1954">
        <f t="shared" si="367"/>
        <v>0</v>
      </c>
      <c r="JEX23" s="1954">
        <f t="shared" si="367"/>
        <v>0</v>
      </c>
      <c r="JEY23" s="1954">
        <f t="shared" si="367"/>
        <v>0</v>
      </c>
      <c r="JEZ23" s="1954">
        <f t="shared" si="367"/>
        <v>0</v>
      </c>
      <c r="JFA23" s="1954">
        <f t="shared" si="367"/>
        <v>0</v>
      </c>
      <c r="JFB23" s="1954">
        <f t="shared" si="367"/>
        <v>0</v>
      </c>
      <c r="JFC23" s="1954">
        <f t="shared" si="367"/>
        <v>0</v>
      </c>
      <c r="JFD23" s="1954">
        <f t="shared" si="367"/>
        <v>0</v>
      </c>
      <c r="JFE23" s="1954">
        <f t="shared" si="367"/>
        <v>0</v>
      </c>
      <c r="JFF23" s="1954">
        <f t="shared" si="367"/>
        <v>0</v>
      </c>
      <c r="JFG23" s="1954">
        <f t="shared" ref="JFG23:JHR23" si="368">IF(AND(JFG$26="End of period",JFG$25="Revenue"),JFG10,0)</f>
        <v>0</v>
      </c>
      <c r="JFH23" s="1954">
        <f t="shared" si="368"/>
        <v>0</v>
      </c>
      <c r="JFI23" s="1954">
        <f t="shared" si="368"/>
        <v>0</v>
      </c>
      <c r="JFJ23" s="1954">
        <f t="shared" si="368"/>
        <v>0</v>
      </c>
      <c r="JFK23" s="1954">
        <f t="shared" si="368"/>
        <v>0</v>
      </c>
      <c r="JFL23" s="1954">
        <f t="shared" si="368"/>
        <v>0</v>
      </c>
      <c r="JFM23" s="1954">
        <f t="shared" si="368"/>
        <v>0</v>
      </c>
      <c r="JFN23" s="1954">
        <f t="shared" si="368"/>
        <v>0</v>
      </c>
      <c r="JFO23" s="1954">
        <f t="shared" si="368"/>
        <v>0</v>
      </c>
      <c r="JFP23" s="1954">
        <f t="shared" si="368"/>
        <v>0</v>
      </c>
      <c r="JFQ23" s="1954">
        <f t="shared" si="368"/>
        <v>0</v>
      </c>
      <c r="JFR23" s="1954">
        <f t="shared" si="368"/>
        <v>0</v>
      </c>
      <c r="JFS23" s="1954">
        <f t="shared" si="368"/>
        <v>0</v>
      </c>
      <c r="JFT23" s="1954">
        <f t="shared" si="368"/>
        <v>0</v>
      </c>
      <c r="JFU23" s="1954">
        <f t="shared" si="368"/>
        <v>0</v>
      </c>
      <c r="JFV23" s="1954">
        <f t="shared" si="368"/>
        <v>0</v>
      </c>
      <c r="JFW23" s="1954">
        <f t="shared" si="368"/>
        <v>0</v>
      </c>
      <c r="JFX23" s="1954">
        <f t="shared" si="368"/>
        <v>0</v>
      </c>
      <c r="JFY23" s="1954">
        <f t="shared" si="368"/>
        <v>0</v>
      </c>
      <c r="JFZ23" s="1954">
        <f t="shared" si="368"/>
        <v>0</v>
      </c>
      <c r="JGA23" s="1954">
        <f t="shared" si="368"/>
        <v>0</v>
      </c>
      <c r="JGB23" s="1954">
        <f t="shared" si="368"/>
        <v>0</v>
      </c>
      <c r="JGC23" s="1954">
        <f t="shared" si="368"/>
        <v>0</v>
      </c>
      <c r="JGD23" s="1954">
        <f t="shared" si="368"/>
        <v>0</v>
      </c>
      <c r="JGE23" s="1954">
        <f t="shared" si="368"/>
        <v>0</v>
      </c>
      <c r="JGF23" s="1954">
        <f t="shared" si="368"/>
        <v>0</v>
      </c>
      <c r="JGG23" s="1954">
        <f t="shared" si="368"/>
        <v>0</v>
      </c>
      <c r="JGH23" s="1954">
        <f t="shared" si="368"/>
        <v>0</v>
      </c>
      <c r="JGI23" s="1954">
        <f t="shared" si="368"/>
        <v>0</v>
      </c>
      <c r="JGJ23" s="1954">
        <f t="shared" si="368"/>
        <v>0</v>
      </c>
      <c r="JGK23" s="1954">
        <f t="shared" si="368"/>
        <v>0</v>
      </c>
      <c r="JGL23" s="1954">
        <f t="shared" si="368"/>
        <v>0</v>
      </c>
      <c r="JGM23" s="1954">
        <f t="shared" si="368"/>
        <v>0</v>
      </c>
      <c r="JGN23" s="1954">
        <f t="shared" si="368"/>
        <v>0</v>
      </c>
      <c r="JGO23" s="1954">
        <f t="shared" si="368"/>
        <v>0</v>
      </c>
      <c r="JGP23" s="1954">
        <f t="shared" si="368"/>
        <v>0</v>
      </c>
      <c r="JGQ23" s="1954">
        <f t="shared" si="368"/>
        <v>0</v>
      </c>
      <c r="JGR23" s="1954">
        <f t="shared" si="368"/>
        <v>0</v>
      </c>
      <c r="JGS23" s="1954">
        <f t="shared" si="368"/>
        <v>0</v>
      </c>
      <c r="JGT23" s="1954">
        <f t="shared" si="368"/>
        <v>0</v>
      </c>
      <c r="JGU23" s="1954">
        <f t="shared" si="368"/>
        <v>0</v>
      </c>
      <c r="JGV23" s="1954">
        <f t="shared" si="368"/>
        <v>0</v>
      </c>
      <c r="JGW23" s="1954">
        <f t="shared" si="368"/>
        <v>0</v>
      </c>
      <c r="JGX23" s="1954">
        <f t="shared" si="368"/>
        <v>0</v>
      </c>
      <c r="JGY23" s="1954">
        <f t="shared" si="368"/>
        <v>0</v>
      </c>
      <c r="JGZ23" s="1954">
        <f t="shared" si="368"/>
        <v>0</v>
      </c>
      <c r="JHA23" s="1954">
        <f t="shared" si="368"/>
        <v>0</v>
      </c>
      <c r="JHB23" s="1954">
        <f t="shared" si="368"/>
        <v>0</v>
      </c>
      <c r="JHC23" s="1954">
        <f t="shared" si="368"/>
        <v>0</v>
      </c>
      <c r="JHD23" s="1954">
        <f t="shared" si="368"/>
        <v>0</v>
      </c>
      <c r="JHE23" s="1954">
        <f t="shared" si="368"/>
        <v>0</v>
      </c>
      <c r="JHF23" s="1954">
        <f t="shared" si="368"/>
        <v>0</v>
      </c>
      <c r="JHG23" s="1954">
        <f t="shared" si="368"/>
        <v>0</v>
      </c>
      <c r="JHH23" s="1954">
        <f t="shared" si="368"/>
        <v>0</v>
      </c>
      <c r="JHI23" s="1954">
        <f t="shared" si="368"/>
        <v>0</v>
      </c>
      <c r="JHJ23" s="1954">
        <f t="shared" si="368"/>
        <v>0</v>
      </c>
      <c r="JHK23" s="1954">
        <f t="shared" si="368"/>
        <v>0</v>
      </c>
      <c r="JHL23" s="1954">
        <f t="shared" si="368"/>
        <v>0</v>
      </c>
      <c r="JHM23" s="1954">
        <f t="shared" si="368"/>
        <v>0</v>
      </c>
      <c r="JHN23" s="1954">
        <f t="shared" si="368"/>
        <v>0</v>
      </c>
      <c r="JHO23" s="1954">
        <f t="shared" si="368"/>
        <v>0</v>
      </c>
      <c r="JHP23" s="1954">
        <f t="shared" si="368"/>
        <v>0</v>
      </c>
      <c r="JHQ23" s="1954">
        <f t="shared" si="368"/>
        <v>0</v>
      </c>
      <c r="JHR23" s="1954">
        <f t="shared" si="368"/>
        <v>0</v>
      </c>
      <c r="JHS23" s="1954">
        <f t="shared" ref="JHS23:JKD23" si="369">IF(AND(JHS$26="End of period",JHS$25="Revenue"),JHS10,0)</f>
        <v>0</v>
      </c>
      <c r="JHT23" s="1954">
        <f t="shared" si="369"/>
        <v>0</v>
      </c>
      <c r="JHU23" s="1954">
        <f t="shared" si="369"/>
        <v>0</v>
      </c>
      <c r="JHV23" s="1954">
        <f t="shared" si="369"/>
        <v>0</v>
      </c>
      <c r="JHW23" s="1954">
        <f t="shared" si="369"/>
        <v>0</v>
      </c>
      <c r="JHX23" s="1954">
        <f t="shared" si="369"/>
        <v>0</v>
      </c>
      <c r="JHY23" s="1954">
        <f t="shared" si="369"/>
        <v>0</v>
      </c>
      <c r="JHZ23" s="1954">
        <f t="shared" si="369"/>
        <v>0</v>
      </c>
      <c r="JIA23" s="1954">
        <f t="shared" si="369"/>
        <v>0</v>
      </c>
      <c r="JIB23" s="1954">
        <f t="shared" si="369"/>
        <v>0</v>
      </c>
      <c r="JIC23" s="1954">
        <f t="shared" si="369"/>
        <v>0</v>
      </c>
      <c r="JID23" s="1954">
        <f t="shared" si="369"/>
        <v>0</v>
      </c>
      <c r="JIE23" s="1954">
        <f t="shared" si="369"/>
        <v>0</v>
      </c>
      <c r="JIF23" s="1954">
        <f t="shared" si="369"/>
        <v>0</v>
      </c>
      <c r="JIG23" s="1954">
        <f t="shared" si="369"/>
        <v>0</v>
      </c>
      <c r="JIH23" s="1954">
        <f t="shared" si="369"/>
        <v>0</v>
      </c>
      <c r="JII23" s="1954">
        <f t="shared" si="369"/>
        <v>0</v>
      </c>
      <c r="JIJ23" s="1954">
        <f t="shared" si="369"/>
        <v>0</v>
      </c>
      <c r="JIK23" s="1954">
        <f t="shared" si="369"/>
        <v>0</v>
      </c>
      <c r="JIL23" s="1954">
        <f t="shared" si="369"/>
        <v>0</v>
      </c>
      <c r="JIM23" s="1954">
        <f t="shared" si="369"/>
        <v>0</v>
      </c>
      <c r="JIN23" s="1954">
        <f t="shared" si="369"/>
        <v>0</v>
      </c>
      <c r="JIO23" s="1954">
        <f t="shared" si="369"/>
        <v>0</v>
      </c>
      <c r="JIP23" s="1954">
        <f t="shared" si="369"/>
        <v>0</v>
      </c>
      <c r="JIQ23" s="1954">
        <f t="shared" si="369"/>
        <v>0</v>
      </c>
      <c r="JIR23" s="1954">
        <f t="shared" si="369"/>
        <v>0</v>
      </c>
      <c r="JIS23" s="1954">
        <f t="shared" si="369"/>
        <v>0</v>
      </c>
      <c r="JIT23" s="1954">
        <f t="shared" si="369"/>
        <v>0</v>
      </c>
      <c r="JIU23" s="1954">
        <f t="shared" si="369"/>
        <v>0</v>
      </c>
      <c r="JIV23" s="1954">
        <f t="shared" si="369"/>
        <v>0</v>
      </c>
      <c r="JIW23" s="1954">
        <f t="shared" si="369"/>
        <v>0</v>
      </c>
      <c r="JIX23" s="1954">
        <f t="shared" si="369"/>
        <v>0</v>
      </c>
      <c r="JIY23" s="1954">
        <f t="shared" si="369"/>
        <v>0</v>
      </c>
      <c r="JIZ23" s="1954">
        <f t="shared" si="369"/>
        <v>0</v>
      </c>
      <c r="JJA23" s="1954">
        <f t="shared" si="369"/>
        <v>0</v>
      </c>
      <c r="JJB23" s="1954">
        <f t="shared" si="369"/>
        <v>0</v>
      </c>
      <c r="JJC23" s="1954">
        <f t="shared" si="369"/>
        <v>0</v>
      </c>
      <c r="JJD23" s="1954">
        <f t="shared" si="369"/>
        <v>0</v>
      </c>
      <c r="JJE23" s="1954">
        <f t="shared" si="369"/>
        <v>0</v>
      </c>
      <c r="JJF23" s="1954">
        <f t="shared" si="369"/>
        <v>0</v>
      </c>
      <c r="JJG23" s="1954">
        <f t="shared" si="369"/>
        <v>0</v>
      </c>
      <c r="JJH23" s="1954">
        <f t="shared" si="369"/>
        <v>0</v>
      </c>
      <c r="JJI23" s="1954">
        <f t="shared" si="369"/>
        <v>0</v>
      </c>
      <c r="JJJ23" s="1954">
        <f t="shared" si="369"/>
        <v>0</v>
      </c>
      <c r="JJK23" s="1954">
        <f t="shared" si="369"/>
        <v>0</v>
      </c>
      <c r="JJL23" s="1954">
        <f t="shared" si="369"/>
        <v>0</v>
      </c>
      <c r="JJM23" s="1954">
        <f t="shared" si="369"/>
        <v>0</v>
      </c>
      <c r="JJN23" s="1954">
        <f t="shared" si="369"/>
        <v>0</v>
      </c>
      <c r="JJO23" s="1954">
        <f t="shared" si="369"/>
        <v>0</v>
      </c>
      <c r="JJP23" s="1954">
        <f t="shared" si="369"/>
        <v>0</v>
      </c>
      <c r="JJQ23" s="1954">
        <f t="shared" si="369"/>
        <v>0</v>
      </c>
      <c r="JJR23" s="1954">
        <f t="shared" si="369"/>
        <v>0</v>
      </c>
      <c r="JJS23" s="1954">
        <f t="shared" si="369"/>
        <v>0</v>
      </c>
      <c r="JJT23" s="1954">
        <f t="shared" si="369"/>
        <v>0</v>
      </c>
      <c r="JJU23" s="1954">
        <f t="shared" si="369"/>
        <v>0</v>
      </c>
      <c r="JJV23" s="1954">
        <f t="shared" si="369"/>
        <v>0</v>
      </c>
      <c r="JJW23" s="1954">
        <f t="shared" si="369"/>
        <v>0</v>
      </c>
      <c r="JJX23" s="1954">
        <f t="shared" si="369"/>
        <v>0</v>
      </c>
      <c r="JJY23" s="1954">
        <f t="shared" si="369"/>
        <v>0</v>
      </c>
      <c r="JJZ23" s="1954">
        <f t="shared" si="369"/>
        <v>0</v>
      </c>
      <c r="JKA23" s="1954">
        <f t="shared" si="369"/>
        <v>0</v>
      </c>
      <c r="JKB23" s="1954">
        <f t="shared" si="369"/>
        <v>0</v>
      </c>
      <c r="JKC23" s="1954">
        <f t="shared" si="369"/>
        <v>0</v>
      </c>
      <c r="JKD23" s="1954">
        <f t="shared" si="369"/>
        <v>0</v>
      </c>
      <c r="JKE23" s="1954">
        <f t="shared" ref="JKE23:JMP23" si="370">IF(AND(JKE$26="End of period",JKE$25="Revenue"),JKE10,0)</f>
        <v>0</v>
      </c>
      <c r="JKF23" s="1954">
        <f t="shared" si="370"/>
        <v>0</v>
      </c>
      <c r="JKG23" s="1954">
        <f t="shared" si="370"/>
        <v>0</v>
      </c>
      <c r="JKH23" s="1954">
        <f t="shared" si="370"/>
        <v>0</v>
      </c>
      <c r="JKI23" s="1954">
        <f t="shared" si="370"/>
        <v>0</v>
      </c>
      <c r="JKJ23" s="1954">
        <f t="shared" si="370"/>
        <v>0</v>
      </c>
      <c r="JKK23" s="1954">
        <f t="shared" si="370"/>
        <v>0</v>
      </c>
      <c r="JKL23" s="1954">
        <f t="shared" si="370"/>
        <v>0</v>
      </c>
      <c r="JKM23" s="1954">
        <f t="shared" si="370"/>
        <v>0</v>
      </c>
      <c r="JKN23" s="1954">
        <f t="shared" si="370"/>
        <v>0</v>
      </c>
      <c r="JKO23" s="1954">
        <f t="shared" si="370"/>
        <v>0</v>
      </c>
      <c r="JKP23" s="1954">
        <f t="shared" si="370"/>
        <v>0</v>
      </c>
      <c r="JKQ23" s="1954">
        <f t="shared" si="370"/>
        <v>0</v>
      </c>
      <c r="JKR23" s="1954">
        <f t="shared" si="370"/>
        <v>0</v>
      </c>
      <c r="JKS23" s="1954">
        <f t="shared" si="370"/>
        <v>0</v>
      </c>
      <c r="JKT23" s="1954">
        <f t="shared" si="370"/>
        <v>0</v>
      </c>
      <c r="JKU23" s="1954">
        <f t="shared" si="370"/>
        <v>0</v>
      </c>
      <c r="JKV23" s="1954">
        <f t="shared" si="370"/>
        <v>0</v>
      </c>
      <c r="JKW23" s="1954">
        <f t="shared" si="370"/>
        <v>0</v>
      </c>
      <c r="JKX23" s="1954">
        <f t="shared" si="370"/>
        <v>0</v>
      </c>
      <c r="JKY23" s="1954">
        <f t="shared" si="370"/>
        <v>0</v>
      </c>
      <c r="JKZ23" s="1954">
        <f t="shared" si="370"/>
        <v>0</v>
      </c>
      <c r="JLA23" s="1954">
        <f t="shared" si="370"/>
        <v>0</v>
      </c>
      <c r="JLB23" s="1954">
        <f t="shared" si="370"/>
        <v>0</v>
      </c>
      <c r="JLC23" s="1954">
        <f t="shared" si="370"/>
        <v>0</v>
      </c>
      <c r="JLD23" s="1954">
        <f t="shared" si="370"/>
        <v>0</v>
      </c>
      <c r="JLE23" s="1954">
        <f t="shared" si="370"/>
        <v>0</v>
      </c>
      <c r="JLF23" s="1954">
        <f t="shared" si="370"/>
        <v>0</v>
      </c>
      <c r="JLG23" s="1954">
        <f t="shared" si="370"/>
        <v>0</v>
      </c>
      <c r="JLH23" s="1954">
        <f t="shared" si="370"/>
        <v>0</v>
      </c>
      <c r="JLI23" s="1954">
        <f t="shared" si="370"/>
        <v>0</v>
      </c>
      <c r="JLJ23" s="1954">
        <f t="shared" si="370"/>
        <v>0</v>
      </c>
      <c r="JLK23" s="1954">
        <f t="shared" si="370"/>
        <v>0</v>
      </c>
      <c r="JLL23" s="1954">
        <f t="shared" si="370"/>
        <v>0</v>
      </c>
      <c r="JLM23" s="1954">
        <f t="shared" si="370"/>
        <v>0</v>
      </c>
      <c r="JLN23" s="1954">
        <f t="shared" si="370"/>
        <v>0</v>
      </c>
      <c r="JLO23" s="1954">
        <f t="shared" si="370"/>
        <v>0</v>
      </c>
      <c r="JLP23" s="1954">
        <f t="shared" si="370"/>
        <v>0</v>
      </c>
      <c r="JLQ23" s="1954">
        <f t="shared" si="370"/>
        <v>0</v>
      </c>
      <c r="JLR23" s="1954">
        <f t="shared" si="370"/>
        <v>0</v>
      </c>
      <c r="JLS23" s="1954">
        <f t="shared" si="370"/>
        <v>0</v>
      </c>
      <c r="JLT23" s="1954">
        <f t="shared" si="370"/>
        <v>0</v>
      </c>
      <c r="JLU23" s="1954">
        <f t="shared" si="370"/>
        <v>0</v>
      </c>
      <c r="JLV23" s="1954">
        <f t="shared" si="370"/>
        <v>0</v>
      </c>
      <c r="JLW23" s="1954">
        <f t="shared" si="370"/>
        <v>0</v>
      </c>
      <c r="JLX23" s="1954">
        <f t="shared" si="370"/>
        <v>0</v>
      </c>
      <c r="JLY23" s="1954">
        <f t="shared" si="370"/>
        <v>0</v>
      </c>
      <c r="JLZ23" s="1954">
        <f t="shared" si="370"/>
        <v>0</v>
      </c>
      <c r="JMA23" s="1954">
        <f t="shared" si="370"/>
        <v>0</v>
      </c>
      <c r="JMB23" s="1954">
        <f t="shared" si="370"/>
        <v>0</v>
      </c>
      <c r="JMC23" s="1954">
        <f t="shared" si="370"/>
        <v>0</v>
      </c>
      <c r="JMD23" s="1954">
        <f t="shared" si="370"/>
        <v>0</v>
      </c>
      <c r="JME23" s="1954">
        <f t="shared" si="370"/>
        <v>0</v>
      </c>
      <c r="JMF23" s="1954">
        <f t="shared" si="370"/>
        <v>0</v>
      </c>
      <c r="JMG23" s="1954">
        <f t="shared" si="370"/>
        <v>0</v>
      </c>
      <c r="JMH23" s="1954">
        <f t="shared" si="370"/>
        <v>0</v>
      </c>
      <c r="JMI23" s="1954">
        <f t="shared" si="370"/>
        <v>0</v>
      </c>
      <c r="JMJ23" s="1954">
        <f t="shared" si="370"/>
        <v>0</v>
      </c>
      <c r="JMK23" s="1954">
        <f t="shared" si="370"/>
        <v>0</v>
      </c>
      <c r="JML23" s="1954">
        <f t="shared" si="370"/>
        <v>0</v>
      </c>
      <c r="JMM23" s="1954">
        <f t="shared" si="370"/>
        <v>0</v>
      </c>
      <c r="JMN23" s="1954">
        <f t="shared" si="370"/>
        <v>0</v>
      </c>
      <c r="JMO23" s="1954">
        <f t="shared" si="370"/>
        <v>0</v>
      </c>
      <c r="JMP23" s="1954">
        <f t="shared" si="370"/>
        <v>0</v>
      </c>
      <c r="JMQ23" s="1954">
        <f t="shared" ref="JMQ23:JPB23" si="371">IF(AND(JMQ$26="End of period",JMQ$25="Revenue"),JMQ10,0)</f>
        <v>0</v>
      </c>
      <c r="JMR23" s="1954">
        <f t="shared" si="371"/>
        <v>0</v>
      </c>
      <c r="JMS23" s="1954">
        <f t="shared" si="371"/>
        <v>0</v>
      </c>
      <c r="JMT23" s="1954">
        <f t="shared" si="371"/>
        <v>0</v>
      </c>
      <c r="JMU23" s="1954">
        <f t="shared" si="371"/>
        <v>0</v>
      </c>
      <c r="JMV23" s="1954">
        <f t="shared" si="371"/>
        <v>0</v>
      </c>
      <c r="JMW23" s="1954">
        <f t="shared" si="371"/>
        <v>0</v>
      </c>
      <c r="JMX23" s="1954">
        <f t="shared" si="371"/>
        <v>0</v>
      </c>
      <c r="JMY23" s="1954">
        <f t="shared" si="371"/>
        <v>0</v>
      </c>
      <c r="JMZ23" s="1954">
        <f t="shared" si="371"/>
        <v>0</v>
      </c>
      <c r="JNA23" s="1954">
        <f t="shared" si="371"/>
        <v>0</v>
      </c>
      <c r="JNB23" s="1954">
        <f t="shared" si="371"/>
        <v>0</v>
      </c>
      <c r="JNC23" s="1954">
        <f t="shared" si="371"/>
        <v>0</v>
      </c>
      <c r="JND23" s="1954">
        <f t="shared" si="371"/>
        <v>0</v>
      </c>
      <c r="JNE23" s="1954">
        <f t="shared" si="371"/>
        <v>0</v>
      </c>
      <c r="JNF23" s="1954">
        <f t="shared" si="371"/>
        <v>0</v>
      </c>
      <c r="JNG23" s="1954">
        <f t="shared" si="371"/>
        <v>0</v>
      </c>
      <c r="JNH23" s="1954">
        <f t="shared" si="371"/>
        <v>0</v>
      </c>
      <c r="JNI23" s="1954">
        <f t="shared" si="371"/>
        <v>0</v>
      </c>
      <c r="JNJ23" s="1954">
        <f t="shared" si="371"/>
        <v>0</v>
      </c>
      <c r="JNK23" s="1954">
        <f t="shared" si="371"/>
        <v>0</v>
      </c>
      <c r="JNL23" s="1954">
        <f t="shared" si="371"/>
        <v>0</v>
      </c>
      <c r="JNM23" s="1954">
        <f t="shared" si="371"/>
        <v>0</v>
      </c>
      <c r="JNN23" s="1954">
        <f t="shared" si="371"/>
        <v>0</v>
      </c>
      <c r="JNO23" s="1954">
        <f t="shared" si="371"/>
        <v>0</v>
      </c>
      <c r="JNP23" s="1954">
        <f t="shared" si="371"/>
        <v>0</v>
      </c>
      <c r="JNQ23" s="1954">
        <f t="shared" si="371"/>
        <v>0</v>
      </c>
      <c r="JNR23" s="1954">
        <f t="shared" si="371"/>
        <v>0</v>
      </c>
      <c r="JNS23" s="1954">
        <f t="shared" si="371"/>
        <v>0</v>
      </c>
      <c r="JNT23" s="1954">
        <f t="shared" si="371"/>
        <v>0</v>
      </c>
      <c r="JNU23" s="1954">
        <f t="shared" si="371"/>
        <v>0</v>
      </c>
      <c r="JNV23" s="1954">
        <f t="shared" si="371"/>
        <v>0</v>
      </c>
      <c r="JNW23" s="1954">
        <f t="shared" si="371"/>
        <v>0</v>
      </c>
      <c r="JNX23" s="1954">
        <f t="shared" si="371"/>
        <v>0</v>
      </c>
      <c r="JNY23" s="1954">
        <f t="shared" si="371"/>
        <v>0</v>
      </c>
      <c r="JNZ23" s="1954">
        <f t="shared" si="371"/>
        <v>0</v>
      </c>
      <c r="JOA23" s="1954">
        <f t="shared" si="371"/>
        <v>0</v>
      </c>
      <c r="JOB23" s="1954">
        <f t="shared" si="371"/>
        <v>0</v>
      </c>
      <c r="JOC23" s="1954">
        <f t="shared" si="371"/>
        <v>0</v>
      </c>
      <c r="JOD23" s="1954">
        <f t="shared" si="371"/>
        <v>0</v>
      </c>
      <c r="JOE23" s="1954">
        <f t="shared" si="371"/>
        <v>0</v>
      </c>
      <c r="JOF23" s="1954">
        <f t="shared" si="371"/>
        <v>0</v>
      </c>
      <c r="JOG23" s="1954">
        <f t="shared" si="371"/>
        <v>0</v>
      </c>
      <c r="JOH23" s="1954">
        <f t="shared" si="371"/>
        <v>0</v>
      </c>
      <c r="JOI23" s="1954">
        <f t="shared" si="371"/>
        <v>0</v>
      </c>
      <c r="JOJ23" s="1954">
        <f t="shared" si="371"/>
        <v>0</v>
      </c>
      <c r="JOK23" s="1954">
        <f t="shared" si="371"/>
        <v>0</v>
      </c>
      <c r="JOL23" s="1954">
        <f t="shared" si="371"/>
        <v>0</v>
      </c>
      <c r="JOM23" s="1954">
        <f t="shared" si="371"/>
        <v>0</v>
      </c>
      <c r="JON23" s="1954">
        <f t="shared" si="371"/>
        <v>0</v>
      </c>
      <c r="JOO23" s="1954">
        <f t="shared" si="371"/>
        <v>0</v>
      </c>
      <c r="JOP23" s="1954">
        <f t="shared" si="371"/>
        <v>0</v>
      </c>
      <c r="JOQ23" s="1954">
        <f t="shared" si="371"/>
        <v>0</v>
      </c>
      <c r="JOR23" s="1954">
        <f t="shared" si="371"/>
        <v>0</v>
      </c>
      <c r="JOS23" s="1954">
        <f t="shared" si="371"/>
        <v>0</v>
      </c>
      <c r="JOT23" s="1954">
        <f t="shared" si="371"/>
        <v>0</v>
      </c>
      <c r="JOU23" s="1954">
        <f t="shared" si="371"/>
        <v>0</v>
      </c>
      <c r="JOV23" s="1954">
        <f t="shared" si="371"/>
        <v>0</v>
      </c>
      <c r="JOW23" s="1954">
        <f t="shared" si="371"/>
        <v>0</v>
      </c>
      <c r="JOX23" s="1954">
        <f t="shared" si="371"/>
        <v>0</v>
      </c>
      <c r="JOY23" s="1954">
        <f t="shared" si="371"/>
        <v>0</v>
      </c>
      <c r="JOZ23" s="1954">
        <f t="shared" si="371"/>
        <v>0</v>
      </c>
      <c r="JPA23" s="1954">
        <f t="shared" si="371"/>
        <v>0</v>
      </c>
      <c r="JPB23" s="1954">
        <f t="shared" si="371"/>
        <v>0</v>
      </c>
      <c r="JPC23" s="1954">
        <f t="shared" ref="JPC23:JRN23" si="372">IF(AND(JPC$26="End of period",JPC$25="Revenue"),JPC10,0)</f>
        <v>0</v>
      </c>
      <c r="JPD23" s="1954">
        <f t="shared" si="372"/>
        <v>0</v>
      </c>
      <c r="JPE23" s="1954">
        <f t="shared" si="372"/>
        <v>0</v>
      </c>
      <c r="JPF23" s="1954">
        <f t="shared" si="372"/>
        <v>0</v>
      </c>
      <c r="JPG23" s="1954">
        <f t="shared" si="372"/>
        <v>0</v>
      </c>
      <c r="JPH23" s="1954">
        <f t="shared" si="372"/>
        <v>0</v>
      </c>
      <c r="JPI23" s="1954">
        <f t="shared" si="372"/>
        <v>0</v>
      </c>
      <c r="JPJ23" s="1954">
        <f t="shared" si="372"/>
        <v>0</v>
      </c>
      <c r="JPK23" s="1954">
        <f t="shared" si="372"/>
        <v>0</v>
      </c>
      <c r="JPL23" s="1954">
        <f t="shared" si="372"/>
        <v>0</v>
      </c>
      <c r="JPM23" s="1954">
        <f t="shared" si="372"/>
        <v>0</v>
      </c>
      <c r="JPN23" s="1954">
        <f t="shared" si="372"/>
        <v>0</v>
      </c>
      <c r="JPO23" s="1954">
        <f t="shared" si="372"/>
        <v>0</v>
      </c>
      <c r="JPP23" s="1954">
        <f t="shared" si="372"/>
        <v>0</v>
      </c>
      <c r="JPQ23" s="1954">
        <f t="shared" si="372"/>
        <v>0</v>
      </c>
      <c r="JPR23" s="1954">
        <f t="shared" si="372"/>
        <v>0</v>
      </c>
      <c r="JPS23" s="1954">
        <f t="shared" si="372"/>
        <v>0</v>
      </c>
      <c r="JPT23" s="1954">
        <f t="shared" si="372"/>
        <v>0</v>
      </c>
      <c r="JPU23" s="1954">
        <f t="shared" si="372"/>
        <v>0</v>
      </c>
      <c r="JPV23" s="1954">
        <f t="shared" si="372"/>
        <v>0</v>
      </c>
      <c r="JPW23" s="1954">
        <f t="shared" si="372"/>
        <v>0</v>
      </c>
      <c r="JPX23" s="1954">
        <f t="shared" si="372"/>
        <v>0</v>
      </c>
      <c r="JPY23" s="1954">
        <f t="shared" si="372"/>
        <v>0</v>
      </c>
      <c r="JPZ23" s="1954">
        <f t="shared" si="372"/>
        <v>0</v>
      </c>
      <c r="JQA23" s="1954">
        <f t="shared" si="372"/>
        <v>0</v>
      </c>
      <c r="JQB23" s="1954">
        <f t="shared" si="372"/>
        <v>0</v>
      </c>
      <c r="JQC23" s="1954">
        <f t="shared" si="372"/>
        <v>0</v>
      </c>
      <c r="JQD23" s="1954">
        <f t="shared" si="372"/>
        <v>0</v>
      </c>
      <c r="JQE23" s="1954">
        <f t="shared" si="372"/>
        <v>0</v>
      </c>
      <c r="JQF23" s="1954">
        <f t="shared" si="372"/>
        <v>0</v>
      </c>
      <c r="JQG23" s="1954">
        <f t="shared" si="372"/>
        <v>0</v>
      </c>
      <c r="JQH23" s="1954">
        <f t="shared" si="372"/>
        <v>0</v>
      </c>
      <c r="JQI23" s="1954">
        <f t="shared" si="372"/>
        <v>0</v>
      </c>
      <c r="JQJ23" s="1954">
        <f t="shared" si="372"/>
        <v>0</v>
      </c>
      <c r="JQK23" s="1954">
        <f t="shared" si="372"/>
        <v>0</v>
      </c>
      <c r="JQL23" s="1954">
        <f t="shared" si="372"/>
        <v>0</v>
      </c>
      <c r="JQM23" s="1954">
        <f t="shared" si="372"/>
        <v>0</v>
      </c>
      <c r="JQN23" s="1954">
        <f t="shared" si="372"/>
        <v>0</v>
      </c>
      <c r="JQO23" s="1954">
        <f t="shared" si="372"/>
        <v>0</v>
      </c>
      <c r="JQP23" s="1954">
        <f t="shared" si="372"/>
        <v>0</v>
      </c>
      <c r="JQQ23" s="1954">
        <f t="shared" si="372"/>
        <v>0</v>
      </c>
      <c r="JQR23" s="1954">
        <f t="shared" si="372"/>
        <v>0</v>
      </c>
      <c r="JQS23" s="1954">
        <f t="shared" si="372"/>
        <v>0</v>
      </c>
      <c r="JQT23" s="1954">
        <f t="shared" si="372"/>
        <v>0</v>
      </c>
      <c r="JQU23" s="1954">
        <f t="shared" si="372"/>
        <v>0</v>
      </c>
      <c r="JQV23" s="1954">
        <f t="shared" si="372"/>
        <v>0</v>
      </c>
      <c r="JQW23" s="1954">
        <f t="shared" si="372"/>
        <v>0</v>
      </c>
      <c r="JQX23" s="1954">
        <f t="shared" si="372"/>
        <v>0</v>
      </c>
      <c r="JQY23" s="1954">
        <f t="shared" si="372"/>
        <v>0</v>
      </c>
      <c r="JQZ23" s="1954">
        <f t="shared" si="372"/>
        <v>0</v>
      </c>
      <c r="JRA23" s="1954">
        <f t="shared" si="372"/>
        <v>0</v>
      </c>
      <c r="JRB23" s="1954">
        <f t="shared" si="372"/>
        <v>0</v>
      </c>
      <c r="JRC23" s="1954">
        <f t="shared" si="372"/>
        <v>0</v>
      </c>
      <c r="JRD23" s="1954">
        <f t="shared" si="372"/>
        <v>0</v>
      </c>
      <c r="JRE23" s="1954">
        <f t="shared" si="372"/>
        <v>0</v>
      </c>
      <c r="JRF23" s="1954">
        <f t="shared" si="372"/>
        <v>0</v>
      </c>
      <c r="JRG23" s="1954">
        <f t="shared" si="372"/>
        <v>0</v>
      </c>
      <c r="JRH23" s="1954">
        <f t="shared" si="372"/>
        <v>0</v>
      </c>
      <c r="JRI23" s="1954">
        <f t="shared" si="372"/>
        <v>0</v>
      </c>
      <c r="JRJ23" s="1954">
        <f t="shared" si="372"/>
        <v>0</v>
      </c>
      <c r="JRK23" s="1954">
        <f t="shared" si="372"/>
        <v>0</v>
      </c>
      <c r="JRL23" s="1954">
        <f t="shared" si="372"/>
        <v>0</v>
      </c>
      <c r="JRM23" s="1954">
        <f t="shared" si="372"/>
        <v>0</v>
      </c>
      <c r="JRN23" s="1954">
        <f t="shared" si="372"/>
        <v>0</v>
      </c>
      <c r="JRO23" s="1954">
        <f t="shared" ref="JRO23:JTZ23" si="373">IF(AND(JRO$26="End of period",JRO$25="Revenue"),JRO10,0)</f>
        <v>0</v>
      </c>
      <c r="JRP23" s="1954">
        <f t="shared" si="373"/>
        <v>0</v>
      </c>
      <c r="JRQ23" s="1954">
        <f t="shared" si="373"/>
        <v>0</v>
      </c>
      <c r="JRR23" s="1954">
        <f t="shared" si="373"/>
        <v>0</v>
      </c>
      <c r="JRS23" s="1954">
        <f t="shared" si="373"/>
        <v>0</v>
      </c>
      <c r="JRT23" s="1954">
        <f t="shared" si="373"/>
        <v>0</v>
      </c>
      <c r="JRU23" s="1954">
        <f t="shared" si="373"/>
        <v>0</v>
      </c>
      <c r="JRV23" s="1954">
        <f t="shared" si="373"/>
        <v>0</v>
      </c>
      <c r="JRW23" s="1954">
        <f t="shared" si="373"/>
        <v>0</v>
      </c>
      <c r="JRX23" s="1954">
        <f t="shared" si="373"/>
        <v>0</v>
      </c>
      <c r="JRY23" s="1954">
        <f t="shared" si="373"/>
        <v>0</v>
      </c>
      <c r="JRZ23" s="1954">
        <f t="shared" si="373"/>
        <v>0</v>
      </c>
      <c r="JSA23" s="1954">
        <f t="shared" si="373"/>
        <v>0</v>
      </c>
      <c r="JSB23" s="1954">
        <f t="shared" si="373"/>
        <v>0</v>
      </c>
      <c r="JSC23" s="1954">
        <f t="shared" si="373"/>
        <v>0</v>
      </c>
      <c r="JSD23" s="1954">
        <f t="shared" si="373"/>
        <v>0</v>
      </c>
      <c r="JSE23" s="1954">
        <f t="shared" si="373"/>
        <v>0</v>
      </c>
      <c r="JSF23" s="1954">
        <f t="shared" si="373"/>
        <v>0</v>
      </c>
      <c r="JSG23" s="1954">
        <f t="shared" si="373"/>
        <v>0</v>
      </c>
      <c r="JSH23" s="1954">
        <f t="shared" si="373"/>
        <v>0</v>
      </c>
      <c r="JSI23" s="1954">
        <f t="shared" si="373"/>
        <v>0</v>
      </c>
      <c r="JSJ23" s="1954">
        <f t="shared" si="373"/>
        <v>0</v>
      </c>
      <c r="JSK23" s="1954">
        <f t="shared" si="373"/>
        <v>0</v>
      </c>
      <c r="JSL23" s="1954">
        <f t="shared" si="373"/>
        <v>0</v>
      </c>
      <c r="JSM23" s="1954">
        <f t="shared" si="373"/>
        <v>0</v>
      </c>
      <c r="JSN23" s="1954">
        <f t="shared" si="373"/>
        <v>0</v>
      </c>
      <c r="JSO23" s="1954">
        <f t="shared" si="373"/>
        <v>0</v>
      </c>
      <c r="JSP23" s="1954">
        <f t="shared" si="373"/>
        <v>0</v>
      </c>
      <c r="JSQ23" s="1954">
        <f t="shared" si="373"/>
        <v>0</v>
      </c>
      <c r="JSR23" s="1954">
        <f t="shared" si="373"/>
        <v>0</v>
      </c>
      <c r="JSS23" s="1954">
        <f t="shared" si="373"/>
        <v>0</v>
      </c>
      <c r="JST23" s="1954">
        <f t="shared" si="373"/>
        <v>0</v>
      </c>
      <c r="JSU23" s="1954">
        <f t="shared" si="373"/>
        <v>0</v>
      </c>
      <c r="JSV23" s="1954">
        <f t="shared" si="373"/>
        <v>0</v>
      </c>
      <c r="JSW23" s="1954">
        <f t="shared" si="373"/>
        <v>0</v>
      </c>
      <c r="JSX23" s="1954">
        <f t="shared" si="373"/>
        <v>0</v>
      </c>
      <c r="JSY23" s="1954">
        <f t="shared" si="373"/>
        <v>0</v>
      </c>
      <c r="JSZ23" s="1954">
        <f t="shared" si="373"/>
        <v>0</v>
      </c>
      <c r="JTA23" s="1954">
        <f t="shared" si="373"/>
        <v>0</v>
      </c>
      <c r="JTB23" s="1954">
        <f t="shared" si="373"/>
        <v>0</v>
      </c>
      <c r="JTC23" s="1954">
        <f t="shared" si="373"/>
        <v>0</v>
      </c>
      <c r="JTD23" s="1954">
        <f t="shared" si="373"/>
        <v>0</v>
      </c>
      <c r="JTE23" s="1954">
        <f t="shared" si="373"/>
        <v>0</v>
      </c>
      <c r="JTF23" s="1954">
        <f t="shared" si="373"/>
        <v>0</v>
      </c>
      <c r="JTG23" s="1954">
        <f t="shared" si="373"/>
        <v>0</v>
      </c>
      <c r="JTH23" s="1954">
        <f t="shared" si="373"/>
        <v>0</v>
      </c>
      <c r="JTI23" s="1954">
        <f t="shared" si="373"/>
        <v>0</v>
      </c>
      <c r="JTJ23" s="1954">
        <f t="shared" si="373"/>
        <v>0</v>
      </c>
      <c r="JTK23" s="1954">
        <f t="shared" si="373"/>
        <v>0</v>
      </c>
      <c r="JTL23" s="1954">
        <f t="shared" si="373"/>
        <v>0</v>
      </c>
      <c r="JTM23" s="1954">
        <f t="shared" si="373"/>
        <v>0</v>
      </c>
      <c r="JTN23" s="1954">
        <f t="shared" si="373"/>
        <v>0</v>
      </c>
      <c r="JTO23" s="1954">
        <f t="shared" si="373"/>
        <v>0</v>
      </c>
      <c r="JTP23" s="1954">
        <f t="shared" si="373"/>
        <v>0</v>
      </c>
      <c r="JTQ23" s="1954">
        <f t="shared" si="373"/>
        <v>0</v>
      </c>
      <c r="JTR23" s="1954">
        <f t="shared" si="373"/>
        <v>0</v>
      </c>
      <c r="JTS23" s="1954">
        <f t="shared" si="373"/>
        <v>0</v>
      </c>
      <c r="JTT23" s="1954">
        <f t="shared" si="373"/>
        <v>0</v>
      </c>
      <c r="JTU23" s="1954">
        <f t="shared" si="373"/>
        <v>0</v>
      </c>
      <c r="JTV23" s="1954">
        <f t="shared" si="373"/>
        <v>0</v>
      </c>
      <c r="JTW23" s="1954">
        <f t="shared" si="373"/>
        <v>0</v>
      </c>
      <c r="JTX23" s="1954">
        <f t="shared" si="373"/>
        <v>0</v>
      </c>
      <c r="JTY23" s="1954">
        <f t="shared" si="373"/>
        <v>0</v>
      </c>
      <c r="JTZ23" s="1954">
        <f t="shared" si="373"/>
        <v>0</v>
      </c>
      <c r="JUA23" s="1954">
        <f t="shared" ref="JUA23:JWL23" si="374">IF(AND(JUA$26="End of period",JUA$25="Revenue"),JUA10,0)</f>
        <v>0</v>
      </c>
      <c r="JUB23" s="1954">
        <f t="shared" si="374"/>
        <v>0</v>
      </c>
      <c r="JUC23" s="1954">
        <f t="shared" si="374"/>
        <v>0</v>
      </c>
      <c r="JUD23" s="1954">
        <f t="shared" si="374"/>
        <v>0</v>
      </c>
      <c r="JUE23" s="1954">
        <f t="shared" si="374"/>
        <v>0</v>
      </c>
      <c r="JUF23" s="1954">
        <f t="shared" si="374"/>
        <v>0</v>
      </c>
      <c r="JUG23" s="1954">
        <f t="shared" si="374"/>
        <v>0</v>
      </c>
      <c r="JUH23" s="1954">
        <f t="shared" si="374"/>
        <v>0</v>
      </c>
      <c r="JUI23" s="1954">
        <f t="shared" si="374"/>
        <v>0</v>
      </c>
      <c r="JUJ23" s="1954">
        <f t="shared" si="374"/>
        <v>0</v>
      </c>
      <c r="JUK23" s="1954">
        <f t="shared" si="374"/>
        <v>0</v>
      </c>
      <c r="JUL23" s="1954">
        <f t="shared" si="374"/>
        <v>0</v>
      </c>
      <c r="JUM23" s="1954">
        <f t="shared" si="374"/>
        <v>0</v>
      </c>
      <c r="JUN23" s="1954">
        <f t="shared" si="374"/>
        <v>0</v>
      </c>
      <c r="JUO23" s="1954">
        <f t="shared" si="374"/>
        <v>0</v>
      </c>
      <c r="JUP23" s="1954">
        <f t="shared" si="374"/>
        <v>0</v>
      </c>
      <c r="JUQ23" s="1954">
        <f t="shared" si="374"/>
        <v>0</v>
      </c>
      <c r="JUR23" s="1954">
        <f t="shared" si="374"/>
        <v>0</v>
      </c>
      <c r="JUS23" s="1954">
        <f t="shared" si="374"/>
        <v>0</v>
      </c>
      <c r="JUT23" s="1954">
        <f t="shared" si="374"/>
        <v>0</v>
      </c>
      <c r="JUU23" s="1954">
        <f t="shared" si="374"/>
        <v>0</v>
      </c>
      <c r="JUV23" s="1954">
        <f t="shared" si="374"/>
        <v>0</v>
      </c>
      <c r="JUW23" s="1954">
        <f t="shared" si="374"/>
        <v>0</v>
      </c>
      <c r="JUX23" s="1954">
        <f t="shared" si="374"/>
        <v>0</v>
      </c>
      <c r="JUY23" s="1954">
        <f t="shared" si="374"/>
        <v>0</v>
      </c>
      <c r="JUZ23" s="1954">
        <f t="shared" si="374"/>
        <v>0</v>
      </c>
      <c r="JVA23" s="1954">
        <f t="shared" si="374"/>
        <v>0</v>
      </c>
      <c r="JVB23" s="1954">
        <f t="shared" si="374"/>
        <v>0</v>
      </c>
      <c r="JVC23" s="1954">
        <f t="shared" si="374"/>
        <v>0</v>
      </c>
      <c r="JVD23" s="1954">
        <f t="shared" si="374"/>
        <v>0</v>
      </c>
      <c r="JVE23" s="1954">
        <f t="shared" si="374"/>
        <v>0</v>
      </c>
      <c r="JVF23" s="1954">
        <f t="shared" si="374"/>
        <v>0</v>
      </c>
      <c r="JVG23" s="1954">
        <f t="shared" si="374"/>
        <v>0</v>
      </c>
      <c r="JVH23" s="1954">
        <f t="shared" si="374"/>
        <v>0</v>
      </c>
      <c r="JVI23" s="1954">
        <f t="shared" si="374"/>
        <v>0</v>
      </c>
      <c r="JVJ23" s="1954">
        <f t="shared" si="374"/>
        <v>0</v>
      </c>
      <c r="JVK23" s="1954">
        <f t="shared" si="374"/>
        <v>0</v>
      </c>
      <c r="JVL23" s="1954">
        <f t="shared" si="374"/>
        <v>0</v>
      </c>
      <c r="JVM23" s="1954">
        <f t="shared" si="374"/>
        <v>0</v>
      </c>
      <c r="JVN23" s="1954">
        <f t="shared" si="374"/>
        <v>0</v>
      </c>
      <c r="JVO23" s="1954">
        <f t="shared" si="374"/>
        <v>0</v>
      </c>
      <c r="JVP23" s="1954">
        <f t="shared" si="374"/>
        <v>0</v>
      </c>
      <c r="JVQ23" s="1954">
        <f t="shared" si="374"/>
        <v>0</v>
      </c>
      <c r="JVR23" s="1954">
        <f t="shared" si="374"/>
        <v>0</v>
      </c>
      <c r="JVS23" s="1954">
        <f t="shared" si="374"/>
        <v>0</v>
      </c>
      <c r="JVT23" s="1954">
        <f t="shared" si="374"/>
        <v>0</v>
      </c>
      <c r="JVU23" s="1954">
        <f t="shared" si="374"/>
        <v>0</v>
      </c>
      <c r="JVV23" s="1954">
        <f t="shared" si="374"/>
        <v>0</v>
      </c>
      <c r="JVW23" s="1954">
        <f t="shared" si="374"/>
        <v>0</v>
      </c>
      <c r="JVX23" s="1954">
        <f t="shared" si="374"/>
        <v>0</v>
      </c>
      <c r="JVY23" s="1954">
        <f t="shared" si="374"/>
        <v>0</v>
      </c>
      <c r="JVZ23" s="1954">
        <f t="shared" si="374"/>
        <v>0</v>
      </c>
      <c r="JWA23" s="1954">
        <f t="shared" si="374"/>
        <v>0</v>
      </c>
      <c r="JWB23" s="1954">
        <f t="shared" si="374"/>
        <v>0</v>
      </c>
      <c r="JWC23" s="1954">
        <f t="shared" si="374"/>
        <v>0</v>
      </c>
      <c r="JWD23" s="1954">
        <f t="shared" si="374"/>
        <v>0</v>
      </c>
      <c r="JWE23" s="1954">
        <f t="shared" si="374"/>
        <v>0</v>
      </c>
      <c r="JWF23" s="1954">
        <f t="shared" si="374"/>
        <v>0</v>
      </c>
      <c r="JWG23" s="1954">
        <f t="shared" si="374"/>
        <v>0</v>
      </c>
      <c r="JWH23" s="1954">
        <f t="shared" si="374"/>
        <v>0</v>
      </c>
      <c r="JWI23" s="1954">
        <f t="shared" si="374"/>
        <v>0</v>
      </c>
      <c r="JWJ23" s="1954">
        <f t="shared" si="374"/>
        <v>0</v>
      </c>
      <c r="JWK23" s="1954">
        <f t="shared" si="374"/>
        <v>0</v>
      </c>
      <c r="JWL23" s="1954">
        <f t="shared" si="374"/>
        <v>0</v>
      </c>
      <c r="JWM23" s="1954">
        <f t="shared" ref="JWM23:JYX23" si="375">IF(AND(JWM$26="End of period",JWM$25="Revenue"),JWM10,0)</f>
        <v>0</v>
      </c>
      <c r="JWN23" s="1954">
        <f t="shared" si="375"/>
        <v>0</v>
      </c>
      <c r="JWO23" s="1954">
        <f t="shared" si="375"/>
        <v>0</v>
      </c>
      <c r="JWP23" s="1954">
        <f t="shared" si="375"/>
        <v>0</v>
      </c>
      <c r="JWQ23" s="1954">
        <f t="shared" si="375"/>
        <v>0</v>
      </c>
      <c r="JWR23" s="1954">
        <f t="shared" si="375"/>
        <v>0</v>
      </c>
      <c r="JWS23" s="1954">
        <f t="shared" si="375"/>
        <v>0</v>
      </c>
      <c r="JWT23" s="1954">
        <f t="shared" si="375"/>
        <v>0</v>
      </c>
      <c r="JWU23" s="1954">
        <f t="shared" si="375"/>
        <v>0</v>
      </c>
      <c r="JWV23" s="1954">
        <f t="shared" si="375"/>
        <v>0</v>
      </c>
      <c r="JWW23" s="1954">
        <f t="shared" si="375"/>
        <v>0</v>
      </c>
      <c r="JWX23" s="1954">
        <f t="shared" si="375"/>
        <v>0</v>
      </c>
      <c r="JWY23" s="1954">
        <f t="shared" si="375"/>
        <v>0</v>
      </c>
      <c r="JWZ23" s="1954">
        <f t="shared" si="375"/>
        <v>0</v>
      </c>
      <c r="JXA23" s="1954">
        <f t="shared" si="375"/>
        <v>0</v>
      </c>
      <c r="JXB23" s="1954">
        <f t="shared" si="375"/>
        <v>0</v>
      </c>
      <c r="JXC23" s="1954">
        <f t="shared" si="375"/>
        <v>0</v>
      </c>
      <c r="JXD23" s="1954">
        <f t="shared" si="375"/>
        <v>0</v>
      </c>
      <c r="JXE23" s="1954">
        <f t="shared" si="375"/>
        <v>0</v>
      </c>
      <c r="JXF23" s="1954">
        <f t="shared" si="375"/>
        <v>0</v>
      </c>
      <c r="JXG23" s="1954">
        <f t="shared" si="375"/>
        <v>0</v>
      </c>
      <c r="JXH23" s="1954">
        <f t="shared" si="375"/>
        <v>0</v>
      </c>
      <c r="JXI23" s="1954">
        <f t="shared" si="375"/>
        <v>0</v>
      </c>
      <c r="JXJ23" s="1954">
        <f t="shared" si="375"/>
        <v>0</v>
      </c>
      <c r="JXK23" s="1954">
        <f t="shared" si="375"/>
        <v>0</v>
      </c>
      <c r="JXL23" s="1954">
        <f t="shared" si="375"/>
        <v>0</v>
      </c>
      <c r="JXM23" s="1954">
        <f t="shared" si="375"/>
        <v>0</v>
      </c>
      <c r="JXN23" s="1954">
        <f t="shared" si="375"/>
        <v>0</v>
      </c>
      <c r="JXO23" s="1954">
        <f t="shared" si="375"/>
        <v>0</v>
      </c>
      <c r="JXP23" s="1954">
        <f t="shared" si="375"/>
        <v>0</v>
      </c>
      <c r="JXQ23" s="1954">
        <f t="shared" si="375"/>
        <v>0</v>
      </c>
      <c r="JXR23" s="1954">
        <f t="shared" si="375"/>
        <v>0</v>
      </c>
      <c r="JXS23" s="1954">
        <f t="shared" si="375"/>
        <v>0</v>
      </c>
      <c r="JXT23" s="1954">
        <f t="shared" si="375"/>
        <v>0</v>
      </c>
      <c r="JXU23" s="1954">
        <f t="shared" si="375"/>
        <v>0</v>
      </c>
      <c r="JXV23" s="1954">
        <f t="shared" si="375"/>
        <v>0</v>
      </c>
      <c r="JXW23" s="1954">
        <f t="shared" si="375"/>
        <v>0</v>
      </c>
      <c r="JXX23" s="1954">
        <f t="shared" si="375"/>
        <v>0</v>
      </c>
      <c r="JXY23" s="1954">
        <f t="shared" si="375"/>
        <v>0</v>
      </c>
      <c r="JXZ23" s="1954">
        <f t="shared" si="375"/>
        <v>0</v>
      </c>
      <c r="JYA23" s="1954">
        <f t="shared" si="375"/>
        <v>0</v>
      </c>
      <c r="JYB23" s="1954">
        <f t="shared" si="375"/>
        <v>0</v>
      </c>
      <c r="JYC23" s="1954">
        <f t="shared" si="375"/>
        <v>0</v>
      </c>
      <c r="JYD23" s="1954">
        <f t="shared" si="375"/>
        <v>0</v>
      </c>
      <c r="JYE23" s="1954">
        <f t="shared" si="375"/>
        <v>0</v>
      </c>
      <c r="JYF23" s="1954">
        <f t="shared" si="375"/>
        <v>0</v>
      </c>
      <c r="JYG23" s="1954">
        <f t="shared" si="375"/>
        <v>0</v>
      </c>
      <c r="JYH23" s="1954">
        <f t="shared" si="375"/>
        <v>0</v>
      </c>
      <c r="JYI23" s="1954">
        <f t="shared" si="375"/>
        <v>0</v>
      </c>
      <c r="JYJ23" s="1954">
        <f t="shared" si="375"/>
        <v>0</v>
      </c>
      <c r="JYK23" s="1954">
        <f t="shared" si="375"/>
        <v>0</v>
      </c>
      <c r="JYL23" s="1954">
        <f t="shared" si="375"/>
        <v>0</v>
      </c>
      <c r="JYM23" s="1954">
        <f t="shared" si="375"/>
        <v>0</v>
      </c>
      <c r="JYN23" s="1954">
        <f t="shared" si="375"/>
        <v>0</v>
      </c>
      <c r="JYO23" s="1954">
        <f t="shared" si="375"/>
        <v>0</v>
      </c>
      <c r="JYP23" s="1954">
        <f t="shared" si="375"/>
        <v>0</v>
      </c>
      <c r="JYQ23" s="1954">
        <f t="shared" si="375"/>
        <v>0</v>
      </c>
      <c r="JYR23" s="1954">
        <f t="shared" si="375"/>
        <v>0</v>
      </c>
      <c r="JYS23" s="1954">
        <f t="shared" si="375"/>
        <v>0</v>
      </c>
      <c r="JYT23" s="1954">
        <f t="shared" si="375"/>
        <v>0</v>
      </c>
      <c r="JYU23" s="1954">
        <f t="shared" si="375"/>
        <v>0</v>
      </c>
      <c r="JYV23" s="1954">
        <f t="shared" si="375"/>
        <v>0</v>
      </c>
      <c r="JYW23" s="1954">
        <f t="shared" si="375"/>
        <v>0</v>
      </c>
      <c r="JYX23" s="1954">
        <f t="shared" si="375"/>
        <v>0</v>
      </c>
      <c r="JYY23" s="1954">
        <f t="shared" ref="JYY23:KBJ23" si="376">IF(AND(JYY$26="End of period",JYY$25="Revenue"),JYY10,0)</f>
        <v>0</v>
      </c>
      <c r="JYZ23" s="1954">
        <f t="shared" si="376"/>
        <v>0</v>
      </c>
      <c r="JZA23" s="1954">
        <f t="shared" si="376"/>
        <v>0</v>
      </c>
      <c r="JZB23" s="1954">
        <f t="shared" si="376"/>
        <v>0</v>
      </c>
      <c r="JZC23" s="1954">
        <f t="shared" si="376"/>
        <v>0</v>
      </c>
      <c r="JZD23" s="1954">
        <f t="shared" si="376"/>
        <v>0</v>
      </c>
      <c r="JZE23" s="1954">
        <f t="shared" si="376"/>
        <v>0</v>
      </c>
      <c r="JZF23" s="1954">
        <f t="shared" si="376"/>
        <v>0</v>
      </c>
      <c r="JZG23" s="1954">
        <f t="shared" si="376"/>
        <v>0</v>
      </c>
      <c r="JZH23" s="1954">
        <f t="shared" si="376"/>
        <v>0</v>
      </c>
      <c r="JZI23" s="1954">
        <f t="shared" si="376"/>
        <v>0</v>
      </c>
      <c r="JZJ23" s="1954">
        <f t="shared" si="376"/>
        <v>0</v>
      </c>
      <c r="JZK23" s="1954">
        <f t="shared" si="376"/>
        <v>0</v>
      </c>
      <c r="JZL23" s="1954">
        <f t="shared" si="376"/>
        <v>0</v>
      </c>
      <c r="JZM23" s="1954">
        <f t="shared" si="376"/>
        <v>0</v>
      </c>
      <c r="JZN23" s="1954">
        <f t="shared" si="376"/>
        <v>0</v>
      </c>
      <c r="JZO23" s="1954">
        <f t="shared" si="376"/>
        <v>0</v>
      </c>
      <c r="JZP23" s="1954">
        <f t="shared" si="376"/>
        <v>0</v>
      </c>
      <c r="JZQ23" s="1954">
        <f t="shared" si="376"/>
        <v>0</v>
      </c>
      <c r="JZR23" s="1954">
        <f t="shared" si="376"/>
        <v>0</v>
      </c>
      <c r="JZS23" s="1954">
        <f t="shared" si="376"/>
        <v>0</v>
      </c>
      <c r="JZT23" s="1954">
        <f t="shared" si="376"/>
        <v>0</v>
      </c>
      <c r="JZU23" s="1954">
        <f t="shared" si="376"/>
        <v>0</v>
      </c>
      <c r="JZV23" s="1954">
        <f t="shared" si="376"/>
        <v>0</v>
      </c>
      <c r="JZW23" s="1954">
        <f t="shared" si="376"/>
        <v>0</v>
      </c>
      <c r="JZX23" s="1954">
        <f t="shared" si="376"/>
        <v>0</v>
      </c>
      <c r="JZY23" s="1954">
        <f t="shared" si="376"/>
        <v>0</v>
      </c>
      <c r="JZZ23" s="1954">
        <f t="shared" si="376"/>
        <v>0</v>
      </c>
      <c r="KAA23" s="1954">
        <f t="shared" si="376"/>
        <v>0</v>
      </c>
      <c r="KAB23" s="1954">
        <f t="shared" si="376"/>
        <v>0</v>
      </c>
      <c r="KAC23" s="1954">
        <f t="shared" si="376"/>
        <v>0</v>
      </c>
      <c r="KAD23" s="1954">
        <f t="shared" si="376"/>
        <v>0</v>
      </c>
      <c r="KAE23" s="1954">
        <f t="shared" si="376"/>
        <v>0</v>
      </c>
      <c r="KAF23" s="1954">
        <f t="shared" si="376"/>
        <v>0</v>
      </c>
      <c r="KAG23" s="1954">
        <f t="shared" si="376"/>
        <v>0</v>
      </c>
      <c r="KAH23" s="1954">
        <f t="shared" si="376"/>
        <v>0</v>
      </c>
      <c r="KAI23" s="1954">
        <f t="shared" si="376"/>
        <v>0</v>
      </c>
      <c r="KAJ23" s="1954">
        <f t="shared" si="376"/>
        <v>0</v>
      </c>
      <c r="KAK23" s="1954">
        <f t="shared" si="376"/>
        <v>0</v>
      </c>
      <c r="KAL23" s="1954">
        <f t="shared" si="376"/>
        <v>0</v>
      </c>
      <c r="KAM23" s="1954">
        <f t="shared" si="376"/>
        <v>0</v>
      </c>
      <c r="KAN23" s="1954">
        <f t="shared" si="376"/>
        <v>0</v>
      </c>
      <c r="KAO23" s="1954">
        <f t="shared" si="376"/>
        <v>0</v>
      </c>
      <c r="KAP23" s="1954">
        <f t="shared" si="376"/>
        <v>0</v>
      </c>
      <c r="KAQ23" s="1954">
        <f t="shared" si="376"/>
        <v>0</v>
      </c>
      <c r="KAR23" s="1954">
        <f t="shared" si="376"/>
        <v>0</v>
      </c>
      <c r="KAS23" s="1954">
        <f t="shared" si="376"/>
        <v>0</v>
      </c>
      <c r="KAT23" s="1954">
        <f t="shared" si="376"/>
        <v>0</v>
      </c>
      <c r="KAU23" s="1954">
        <f t="shared" si="376"/>
        <v>0</v>
      </c>
      <c r="KAV23" s="1954">
        <f t="shared" si="376"/>
        <v>0</v>
      </c>
      <c r="KAW23" s="1954">
        <f t="shared" si="376"/>
        <v>0</v>
      </c>
      <c r="KAX23" s="1954">
        <f t="shared" si="376"/>
        <v>0</v>
      </c>
      <c r="KAY23" s="1954">
        <f t="shared" si="376"/>
        <v>0</v>
      </c>
      <c r="KAZ23" s="1954">
        <f t="shared" si="376"/>
        <v>0</v>
      </c>
      <c r="KBA23" s="1954">
        <f t="shared" si="376"/>
        <v>0</v>
      </c>
      <c r="KBB23" s="1954">
        <f t="shared" si="376"/>
        <v>0</v>
      </c>
      <c r="KBC23" s="1954">
        <f t="shared" si="376"/>
        <v>0</v>
      </c>
      <c r="KBD23" s="1954">
        <f t="shared" si="376"/>
        <v>0</v>
      </c>
      <c r="KBE23" s="1954">
        <f t="shared" si="376"/>
        <v>0</v>
      </c>
      <c r="KBF23" s="1954">
        <f t="shared" si="376"/>
        <v>0</v>
      </c>
      <c r="KBG23" s="1954">
        <f t="shared" si="376"/>
        <v>0</v>
      </c>
      <c r="KBH23" s="1954">
        <f t="shared" si="376"/>
        <v>0</v>
      </c>
      <c r="KBI23" s="1954">
        <f t="shared" si="376"/>
        <v>0</v>
      </c>
      <c r="KBJ23" s="1954">
        <f t="shared" si="376"/>
        <v>0</v>
      </c>
      <c r="KBK23" s="1954">
        <f t="shared" ref="KBK23:KDV23" si="377">IF(AND(KBK$26="End of period",KBK$25="Revenue"),KBK10,0)</f>
        <v>0</v>
      </c>
      <c r="KBL23" s="1954">
        <f t="shared" si="377"/>
        <v>0</v>
      </c>
      <c r="KBM23" s="1954">
        <f t="shared" si="377"/>
        <v>0</v>
      </c>
      <c r="KBN23" s="1954">
        <f t="shared" si="377"/>
        <v>0</v>
      </c>
      <c r="KBO23" s="1954">
        <f t="shared" si="377"/>
        <v>0</v>
      </c>
      <c r="KBP23" s="1954">
        <f t="shared" si="377"/>
        <v>0</v>
      </c>
      <c r="KBQ23" s="1954">
        <f t="shared" si="377"/>
        <v>0</v>
      </c>
      <c r="KBR23" s="1954">
        <f t="shared" si="377"/>
        <v>0</v>
      </c>
      <c r="KBS23" s="1954">
        <f t="shared" si="377"/>
        <v>0</v>
      </c>
      <c r="KBT23" s="1954">
        <f t="shared" si="377"/>
        <v>0</v>
      </c>
      <c r="KBU23" s="1954">
        <f t="shared" si="377"/>
        <v>0</v>
      </c>
      <c r="KBV23" s="1954">
        <f t="shared" si="377"/>
        <v>0</v>
      </c>
      <c r="KBW23" s="1954">
        <f t="shared" si="377"/>
        <v>0</v>
      </c>
      <c r="KBX23" s="1954">
        <f t="shared" si="377"/>
        <v>0</v>
      </c>
      <c r="KBY23" s="1954">
        <f t="shared" si="377"/>
        <v>0</v>
      </c>
      <c r="KBZ23" s="1954">
        <f t="shared" si="377"/>
        <v>0</v>
      </c>
      <c r="KCA23" s="1954">
        <f t="shared" si="377"/>
        <v>0</v>
      </c>
      <c r="KCB23" s="1954">
        <f t="shared" si="377"/>
        <v>0</v>
      </c>
      <c r="KCC23" s="1954">
        <f t="shared" si="377"/>
        <v>0</v>
      </c>
      <c r="KCD23" s="1954">
        <f t="shared" si="377"/>
        <v>0</v>
      </c>
      <c r="KCE23" s="1954">
        <f t="shared" si="377"/>
        <v>0</v>
      </c>
      <c r="KCF23" s="1954">
        <f t="shared" si="377"/>
        <v>0</v>
      </c>
      <c r="KCG23" s="1954">
        <f t="shared" si="377"/>
        <v>0</v>
      </c>
      <c r="KCH23" s="1954">
        <f t="shared" si="377"/>
        <v>0</v>
      </c>
      <c r="KCI23" s="1954">
        <f t="shared" si="377"/>
        <v>0</v>
      </c>
      <c r="KCJ23" s="1954">
        <f t="shared" si="377"/>
        <v>0</v>
      </c>
      <c r="KCK23" s="1954">
        <f t="shared" si="377"/>
        <v>0</v>
      </c>
      <c r="KCL23" s="1954">
        <f t="shared" si="377"/>
        <v>0</v>
      </c>
      <c r="KCM23" s="1954">
        <f t="shared" si="377"/>
        <v>0</v>
      </c>
      <c r="KCN23" s="1954">
        <f t="shared" si="377"/>
        <v>0</v>
      </c>
      <c r="KCO23" s="1954">
        <f t="shared" si="377"/>
        <v>0</v>
      </c>
      <c r="KCP23" s="1954">
        <f t="shared" si="377"/>
        <v>0</v>
      </c>
      <c r="KCQ23" s="1954">
        <f t="shared" si="377"/>
        <v>0</v>
      </c>
      <c r="KCR23" s="1954">
        <f t="shared" si="377"/>
        <v>0</v>
      </c>
      <c r="KCS23" s="1954">
        <f t="shared" si="377"/>
        <v>0</v>
      </c>
      <c r="KCT23" s="1954">
        <f t="shared" si="377"/>
        <v>0</v>
      </c>
      <c r="KCU23" s="1954">
        <f t="shared" si="377"/>
        <v>0</v>
      </c>
      <c r="KCV23" s="1954">
        <f t="shared" si="377"/>
        <v>0</v>
      </c>
      <c r="KCW23" s="1954">
        <f t="shared" si="377"/>
        <v>0</v>
      </c>
      <c r="KCX23" s="1954">
        <f t="shared" si="377"/>
        <v>0</v>
      </c>
      <c r="KCY23" s="1954">
        <f t="shared" si="377"/>
        <v>0</v>
      </c>
      <c r="KCZ23" s="1954">
        <f t="shared" si="377"/>
        <v>0</v>
      </c>
      <c r="KDA23" s="1954">
        <f t="shared" si="377"/>
        <v>0</v>
      </c>
      <c r="KDB23" s="1954">
        <f t="shared" si="377"/>
        <v>0</v>
      </c>
      <c r="KDC23" s="1954">
        <f t="shared" si="377"/>
        <v>0</v>
      </c>
      <c r="KDD23" s="1954">
        <f t="shared" si="377"/>
        <v>0</v>
      </c>
      <c r="KDE23" s="1954">
        <f t="shared" si="377"/>
        <v>0</v>
      </c>
      <c r="KDF23" s="1954">
        <f t="shared" si="377"/>
        <v>0</v>
      </c>
      <c r="KDG23" s="1954">
        <f t="shared" si="377"/>
        <v>0</v>
      </c>
      <c r="KDH23" s="1954">
        <f t="shared" si="377"/>
        <v>0</v>
      </c>
      <c r="KDI23" s="1954">
        <f t="shared" si="377"/>
        <v>0</v>
      </c>
      <c r="KDJ23" s="1954">
        <f t="shared" si="377"/>
        <v>0</v>
      </c>
      <c r="KDK23" s="1954">
        <f t="shared" si="377"/>
        <v>0</v>
      </c>
      <c r="KDL23" s="1954">
        <f t="shared" si="377"/>
        <v>0</v>
      </c>
      <c r="KDM23" s="1954">
        <f t="shared" si="377"/>
        <v>0</v>
      </c>
      <c r="KDN23" s="1954">
        <f t="shared" si="377"/>
        <v>0</v>
      </c>
      <c r="KDO23" s="1954">
        <f t="shared" si="377"/>
        <v>0</v>
      </c>
      <c r="KDP23" s="1954">
        <f t="shared" si="377"/>
        <v>0</v>
      </c>
      <c r="KDQ23" s="1954">
        <f t="shared" si="377"/>
        <v>0</v>
      </c>
      <c r="KDR23" s="1954">
        <f t="shared" si="377"/>
        <v>0</v>
      </c>
      <c r="KDS23" s="1954">
        <f t="shared" si="377"/>
        <v>0</v>
      </c>
      <c r="KDT23" s="1954">
        <f t="shared" si="377"/>
        <v>0</v>
      </c>
      <c r="KDU23" s="1954">
        <f t="shared" si="377"/>
        <v>0</v>
      </c>
      <c r="KDV23" s="1954">
        <f t="shared" si="377"/>
        <v>0</v>
      </c>
      <c r="KDW23" s="1954">
        <f t="shared" ref="KDW23:KGH23" si="378">IF(AND(KDW$26="End of period",KDW$25="Revenue"),KDW10,0)</f>
        <v>0</v>
      </c>
      <c r="KDX23" s="1954">
        <f t="shared" si="378"/>
        <v>0</v>
      </c>
      <c r="KDY23" s="1954">
        <f t="shared" si="378"/>
        <v>0</v>
      </c>
      <c r="KDZ23" s="1954">
        <f t="shared" si="378"/>
        <v>0</v>
      </c>
      <c r="KEA23" s="1954">
        <f t="shared" si="378"/>
        <v>0</v>
      </c>
      <c r="KEB23" s="1954">
        <f t="shared" si="378"/>
        <v>0</v>
      </c>
      <c r="KEC23" s="1954">
        <f t="shared" si="378"/>
        <v>0</v>
      </c>
      <c r="KED23" s="1954">
        <f t="shared" si="378"/>
        <v>0</v>
      </c>
      <c r="KEE23" s="1954">
        <f t="shared" si="378"/>
        <v>0</v>
      </c>
      <c r="KEF23" s="1954">
        <f t="shared" si="378"/>
        <v>0</v>
      </c>
      <c r="KEG23" s="1954">
        <f t="shared" si="378"/>
        <v>0</v>
      </c>
      <c r="KEH23" s="1954">
        <f t="shared" si="378"/>
        <v>0</v>
      </c>
      <c r="KEI23" s="1954">
        <f t="shared" si="378"/>
        <v>0</v>
      </c>
      <c r="KEJ23" s="1954">
        <f t="shared" si="378"/>
        <v>0</v>
      </c>
      <c r="KEK23" s="1954">
        <f t="shared" si="378"/>
        <v>0</v>
      </c>
      <c r="KEL23" s="1954">
        <f t="shared" si="378"/>
        <v>0</v>
      </c>
      <c r="KEM23" s="1954">
        <f t="shared" si="378"/>
        <v>0</v>
      </c>
      <c r="KEN23" s="1954">
        <f t="shared" si="378"/>
        <v>0</v>
      </c>
      <c r="KEO23" s="1954">
        <f t="shared" si="378"/>
        <v>0</v>
      </c>
      <c r="KEP23" s="1954">
        <f t="shared" si="378"/>
        <v>0</v>
      </c>
      <c r="KEQ23" s="1954">
        <f t="shared" si="378"/>
        <v>0</v>
      </c>
      <c r="KER23" s="1954">
        <f t="shared" si="378"/>
        <v>0</v>
      </c>
      <c r="KES23" s="1954">
        <f t="shared" si="378"/>
        <v>0</v>
      </c>
      <c r="KET23" s="1954">
        <f t="shared" si="378"/>
        <v>0</v>
      </c>
      <c r="KEU23" s="1954">
        <f t="shared" si="378"/>
        <v>0</v>
      </c>
      <c r="KEV23" s="1954">
        <f t="shared" si="378"/>
        <v>0</v>
      </c>
      <c r="KEW23" s="1954">
        <f t="shared" si="378"/>
        <v>0</v>
      </c>
      <c r="KEX23" s="1954">
        <f t="shared" si="378"/>
        <v>0</v>
      </c>
      <c r="KEY23" s="1954">
        <f t="shared" si="378"/>
        <v>0</v>
      </c>
      <c r="KEZ23" s="1954">
        <f t="shared" si="378"/>
        <v>0</v>
      </c>
      <c r="KFA23" s="1954">
        <f t="shared" si="378"/>
        <v>0</v>
      </c>
      <c r="KFB23" s="1954">
        <f t="shared" si="378"/>
        <v>0</v>
      </c>
      <c r="KFC23" s="1954">
        <f t="shared" si="378"/>
        <v>0</v>
      </c>
      <c r="KFD23" s="1954">
        <f t="shared" si="378"/>
        <v>0</v>
      </c>
      <c r="KFE23" s="1954">
        <f t="shared" si="378"/>
        <v>0</v>
      </c>
      <c r="KFF23" s="1954">
        <f t="shared" si="378"/>
        <v>0</v>
      </c>
      <c r="KFG23" s="1954">
        <f t="shared" si="378"/>
        <v>0</v>
      </c>
      <c r="KFH23" s="1954">
        <f t="shared" si="378"/>
        <v>0</v>
      </c>
      <c r="KFI23" s="1954">
        <f t="shared" si="378"/>
        <v>0</v>
      </c>
      <c r="KFJ23" s="1954">
        <f t="shared" si="378"/>
        <v>0</v>
      </c>
      <c r="KFK23" s="1954">
        <f t="shared" si="378"/>
        <v>0</v>
      </c>
      <c r="KFL23" s="1954">
        <f t="shared" si="378"/>
        <v>0</v>
      </c>
      <c r="KFM23" s="1954">
        <f t="shared" si="378"/>
        <v>0</v>
      </c>
      <c r="KFN23" s="1954">
        <f t="shared" si="378"/>
        <v>0</v>
      </c>
      <c r="KFO23" s="1954">
        <f t="shared" si="378"/>
        <v>0</v>
      </c>
      <c r="KFP23" s="1954">
        <f t="shared" si="378"/>
        <v>0</v>
      </c>
      <c r="KFQ23" s="1954">
        <f t="shared" si="378"/>
        <v>0</v>
      </c>
      <c r="KFR23" s="1954">
        <f t="shared" si="378"/>
        <v>0</v>
      </c>
      <c r="KFS23" s="1954">
        <f t="shared" si="378"/>
        <v>0</v>
      </c>
      <c r="KFT23" s="1954">
        <f t="shared" si="378"/>
        <v>0</v>
      </c>
      <c r="KFU23" s="1954">
        <f t="shared" si="378"/>
        <v>0</v>
      </c>
      <c r="KFV23" s="1954">
        <f t="shared" si="378"/>
        <v>0</v>
      </c>
      <c r="KFW23" s="1954">
        <f t="shared" si="378"/>
        <v>0</v>
      </c>
      <c r="KFX23" s="1954">
        <f t="shared" si="378"/>
        <v>0</v>
      </c>
      <c r="KFY23" s="1954">
        <f t="shared" si="378"/>
        <v>0</v>
      </c>
      <c r="KFZ23" s="1954">
        <f t="shared" si="378"/>
        <v>0</v>
      </c>
      <c r="KGA23" s="1954">
        <f t="shared" si="378"/>
        <v>0</v>
      </c>
      <c r="KGB23" s="1954">
        <f t="shared" si="378"/>
        <v>0</v>
      </c>
      <c r="KGC23" s="1954">
        <f t="shared" si="378"/>
        <v>0</v>
      </c>
      <c r="KGD23" s="1954">
        <f t="shared" si="378"/>
        <v>0</v>
      </c>
      <c r="KGE23" s="1954">
        <f t="shared" si="378"/>
        <v>0</v>
      </c>
      <c r="KGF23" s="1954">
        <f t="shared" si="378"/>
        <v>0</v>
      </c>
      <c r="KGG23" s="1954">
        <f t="shared" si="378"/>
        <v>0</v>
      </c>
      <c r="KGH23" s="1954">
        <f t="shared" si="378"/>
        <v>0</v>
      </c>
      <c r="KGI23" s="1954">
        <f t="shared" ref="KGI23:KIT23" si="379">IF(AND(KGI$26="End of period",KGI$25="Revenue"),KGI10,0)</f>
        <v>0</v>
      </c>
      <c r="KGJ23" s="1954">
        <f t="shared" si="379"/>
        <v>0</v>
      </c>
      <c r="KGK23" s="1954">
        <f t="shared" si="379"/>
        <v>0</v>
      </c>
      <c r="KGL23" s="1954">
        <f t="shared" si="379"/>
        <v>0</v>
      </c>
      <c r="KGM23" s="1954">
        <f t="shared" si="379"/>
        <v>0</v>
      </c>
      <c r="KGN23" s="1954">
        <f t="shared" si="379"/>
        <v>0</v>
      </c>
      <c r="KGO23" s="1954">
        <f t="shared" si="379"/>
        <v>0</v>
      </c>
      <c r="KGP23" s="1954">
        <f t="shared" si="379"/>
        <v>0</v>
      </c>
      <c r="KGQ23" s="1954">
        <f t="shared" si="379"/>
        <v>0</v>
      </c>
      <c r="KGR23" s="1954">
        <f t="shared" si="379"/>
        <v>0</v>
      </c>
      <c r="KGS23" s="1954">
        <f t="shared" si="379"/>
        <v>0</v>
      </c>
      <c r="KGT23" s="1954">
        <f t="shared" si="379"/>
        <v>0</v>
      </c>
      <c r="KGU23" s="1954">
        <f t="shared" si="379"/>
        <v>0</v>
      </c>
      <c r="KGV23" s="1954">
        <f t="shared" si="379"/>
        <v>0</v>
      </c>
      <c r="KGW23" s="1954">
        <f t="shared" si="379"/>
        <v>0</v>
      </c>
      <c r="KGX23" s="1954">
        <f t="shared" si="379"/>
        <v>0</v>
      </c>
      <c r="KGY23" s="1954">
        <f t="shared" si="379"/>
        <v>0</v>
      </c>
      <c r="KGZ23" s="1954">
        <f t="shared" si="379"/>
        <v>0</v>
      </c>
      <c r="KHA23" s="1954">
        <f t="shared" si="379"/>
        <v>0</v>
      </c>
      <c r="KHB23" s="1954">
        <f t="shared" si="379"/>
        <v>0</v>
      </c>
      <c r="KHC23" s="1954">
        <f t="shared" si="379"/>
        <v>0</v>
      </c>
      <c r="KHD23" s="1954">
        <f t="shared" si="379"/>
        <v>0</v>
      </c>
      <c r="KHE23" s="1954">
        <f t="shared" si="379"/>
        <v>0</v>
      </c>
      <c r="KHF23" s="1954">
        <f t="shared" si="379"/>
        <v>0</v>
      </c>
      <c r="KHG23" s="1954">
        <f t="shared" si="379"/>
        <v>0</v>
      </c>
      <c r="KHH23" s="1954">
        <f t="shared" si="379"/>
        <v>0</v>
      </c>
      <c r="KHI23" s="1954">
        <f t="shared" si="379"/>
        <v>0</v>
      </c>
      <c r="KHJ23" s="1954">
        <f t="shared" si="379"/>
        <v>0</v>
      </c>
      <c r="KHK23" s="1954">
        <f t="shared" si="379"/>
        <v>0</v>
      </c>
      <c r="KHL23" s="1954">
        <f t="shared" si="379"/>
        <v>0</v>
      </c>
      <c r="KHM23" s="1954">
        <f t="shared" si="379"/>
        <v>0</v>
      </c>
      <c r="KHN23" s="1954">
        <f t="shared" si="379"/>
        <v>0</v>
      </c>
      <c r="KHO23" s="1954">
        <f t="shared" si="379"/>
        <v>0</v>
      </c>
      <c r="KHP23" s="1954">
        <f t="shared" si="379"/>
        <v>0</v>
      </c>
      <c r="KHQ23" s="1954">
        <f t="shared" si="379"/>
        <v>0</v>
      </c>
      <c r="KHR23" s="1954">
        <f t="shared" si="379"/>
        <v>0</v>
      </c>
      <c r="KHS23" s="1954">
        <f t="shared" si="379"/>
        <v>0</v>
      </c>
      <c r="KHT23" s="1954">
        <f t="shared" si="379"/>
        <v>0</v>
      </c>
      <c r="KHU23" s="1954">
        <f t="shared" si="379"/>
        <v>0</v>
      </c>
      <c r="KHV23" s="1954">
        <f t="shared" si="379"/>
        <v>0</v>
      </c>
      <c r="KHW23" s="1954">
        <f t="shared" si="379"/>
        <v>0</v>
      </c>
      <c r="KHX23" s="1954">
        <f t="shared" si="379"/>
        <v>0</v>
      </c>
      <c r="KHY23" s="1954">
        <f t="shared" si="379"/>
        <v>0</v>
      </c>
      <c r="KHZ23" s="1954">
        <f t="shared" si="379"/>
        <v>0</v>
      </c>
      <c r="KIA23" s="1954">
        <f t="shared" si="379"/>
        <v>0</v>
      </c>
      <c r="KIB23" s="1954">
        <f t="shared" si="379"/>
        <v>0</v>
      </c>
      <c r="KIC23" s="1954">
        <f t="shared" si="379"/>
        <v>0</v>
      </c>
      <c r="KID23" s="1954">
        <f t="shared" si="379"/>
        <v>0</v>
      </c>
      <c r="KIE23" s="1954">
        <f t="shared" si="379"/>
        <v>0</v>
      </c>
      <c r="KIF23" s="1954">
        <f t="shared" si="379"/>
        <v>0</v>
      </c>
      <c r="KIG23" s="1954">
        <f t="shared" si="379"/>
        <v>0</v>
      </c>
      <c r="KIH23" s="1954">
        <f t="shared" si="379"/>
        <v>0</v>
      </c>
      <c r="KII23" s="1954">
        <f t="shared" si="379"/>
        <v>0</v>
      </c>
      <c r="KIJ23" s="1954">
        <f t="shared" si="379"/>
        <v>0</v>
      </c>
      <c r="KIK23" s="1954">
        <f t="shared" si="379"/>
        <v>0</v>
      </c>
      <c r="KIL23" s="1954">
        <f t="shared" si="379"/>
        <v>0</v>
      </c>
      <c r="KIM23" s="1954">
        <f t="shared" si="379"/>
        <v>0</v>
      </c>
      <c r="KIN23" s="1954">
        <f t="shared" si="379"/>
        <v>0</v>
      </c>
      <c r="KIO23" s="1954">
        <f t="shared" si="379"/>
        <v>0</v>
      </c>
      <c r="KIP23" s="1954">
        <f t="shared" si="379"/>
        <v>0</v>
      </c>
      <c r="KIQ23" s="1954">
        <f t="shared" si="379"/>
        <v>0</v>
      </c>
      <c r="KIR23" s="1954">
        <f t="shared" si="379"/>
        <v>0</v>
      </c>
      <c r="KIS23" s="1954">
        <f t="shared" si="379"/>
        <v>0</v>
      </c>
      <c r="KIT23" s="1954">
        <f t="shared" si="379"/>
        <v>0</v>
      </c>
      <c r="KIU23" s="1954">
        <f t="shared" ref="KIU23:KLF23" si="380">IF(AND(KIU$26="End of period",KIU$25="Revenue"),KIU10,0)</f>
        <v>0</v>
      </c>
      <c r="KIV23" s="1954">
        <f t="shared" si="380"/>
        <v>0</v>
      </c>
      <c r="KIW23" s="1954">
        <f t="shared" si="380"/>
        <v>0</v>
      </c>
      <c r="KIX23" s="1954">
        <f t="shared" si="380"/>
        <v>0</v>
      </c>
      <c r="KIY23" s="1954">
        <f t="shared" si="380"/>
        <v>0</v>
      </c>
      <c r="KIZ23" s="1954">
        <f t="shared" si="380"/>
        <v>0</v>
      </c>
      <c r="KJA23" s="1954">
        <f t="shared" si="380"/>
        <v>0</v>
      </c>
      <c r="KJB23" s="1954">
        <f t="shared" si="380"/>
        <v>0</v>
      </c>
      <c r="KJC23" s="1954">
        <f t="shared" si="380"/>
        <v>0</v>
      </c>
      <c r="KJD23" s="1954">
        <f t="shared" si="380"/>
        <v>0</v>
      </c>
      <c r="KJE23" s="1954">
        <f t="shared" si="380"/>
        <v>0</v>
      </c>
      <c r="KJF23" s="1954">
        <f t="shared" si="380"/>
        <v>0</v>
      </c>
      <c r="KJG23" s="1954">
        <f t="shared" si="380"/>
        <v>0</v>
      </c>
      <c r="KJH23" s="1954">
        <f t="shared" si="380"/>
        <v>0</v>
      </c>
      <c r="KJI23" s="1954">
        <f t="shared" si="380"/>
        <v>0</v>
      </c>
      <c r="KJJ23" s="1954">
        <f t="shared" si="380"/>
        <v>0</v>
      </c>
      <c r="KJK23" s="1954">
        <f t="shared" si="380"/>
        <v>0</v>
      </c>
      <c r="KJL23" s="1954">
        <f t="shared" si="380"/>
        <v>0</v>
      </c>
      <c r="KJM23" s="1954">
        <f t="shared" si="380"/>
        <v>0</v>
      </c>
      <c r="KJN23" s="1954">
        <f t="shared" si="380"/>
        <v>0</v>
      </c>
      <c r="KJO23" s="1954">
        <f t="shared" si="380"/>
        <v>0</v>
      </c>
      <c r="KJP23" s="1954">
        <f t="shared" si="380"/>
        <v>0</v>
      </c>
      <c r="KJQ23" s="1954">
        <f t="shared" si="380"/>
        <v>0</v>
      </c>
      <c r="KJR23" s="1954">
        <f t="shared" si="380"/>
        <v>0</v>
      </c>
      <c r="KJS23" s="1954">
        <f t="shared" si="380"/>
        <v>0</v>
      </c>
      <c r="KJT23" s="1954">
        <f t="shared" si="380"/>
        <v>0</v>
      </c>
      <c r="KJU23" s="1954">
        <f t="shared" si="380"/>
        <v>0</v>
      </c>
      <c r="KJV23" s="1954">
        <f t="shared" si="380"/>
        <v>0</v>
      </c>
      <c r="KJW23" s="1954">
        <f t="shared" si="380"/>
        <v>0</v>
      </c>
      <c r="KJX23" s="1954">
        <f t="shared" si="380"/>
        <v>0</v>
      </c>
      <c r="KJY23" s="1954">
        <f t="shared" si="380"/>
        <v>0</v>
      </c>
      <c r="KJZ23" s="1954">
        <f t="shared" si="380"/>
        <v>0</v>
      </c>
      <c r="KKA23" s="1954">
        <f t="shared" si="380"/>
        <v>0</v>
      </c>
      <c r="KKB23" s="1954">
        <f t="shared" si="380"/>
        <v>0</v>
      </c>
      <c r="KKC23" s="1954">
        <f t="shared" si="380"/>
        <v>0</v>
      </c>
      <c r="KKD23" s="1954">
        <f t="shared" si="380"/>
        <v>0</v>
      </c>
      <c r="KKE23" s="1954">
        <f t="shared" si="380"/>
        <v>0</v>
      </c>
      <c r="KKF23" s="1954">
        <f t="shared" si="380"/>
        <v>0</v>
      </c>
      <c r="KKG23" s="1954">
        <f t="shared" si="380"/>
        <v>0</v>
      </c>
      <c r="KKH23" s="1954">
        <f t="shared" si="380"/>
        <v>0</v>
      </c>
      <c r="KKI23" s="1954">
        <f t="shared" si="380"/>
        <v>0</v>
      </c>
      <c r="KKJ23" s="1954">
        <f t="shared" si="380"/>
        <v>0</v>
      </c>
      <c r="KKK23" s="1954">
        <f t="shared" si="380"/>
        <v>0</v>
      </c>
      <c r="KKL23" s="1954">
        <f t="shared" si="380"/>
        <v>0</v>
      </c>
      <c r="KKM23" s="1954">
        <f t="shared" si="380"/>
        <v>0</v>
      </c>
      <c r="KKN23" s="1954">
        <f t="shared" si="380"/>
        <v>0</v>
      </c>
      <c r="KKO23" s="1954">
        <f t="shared" si="380"/>
        <v>0</v>
      </c>
      <c r="KKP23" s="1954">
        <f t="shared" si="380"/>
        <v>0</v>
      </c>
      <c r="KKQ23" s="1954">
        <f t="shared" si="380"/>
        <v>0</v>
      </c>
      <c r="KKR23" s="1954">
        <f t="shared" si="380"/>
        <v>0</v>
      </c>
      <c r="KKS23" s="1954">
        <f t="shared" si="380"/>
        <v>0</v>
      </c>
      <c r="KKT23" s="1954">
        <f t="shared" si="380"/>
        <v>0</v>
      </c>
      <c r="KKU23" s="1954">
        <f t="shared" si="380"/>
        <v>0</v>
      </c>
      <c r="KKV23" s="1954">
        <f t="shared" si="380"/>
        <v>0</v>
      </c>
      <c r="KKW23" s="1954">
        <f t="shared" si="380"/>
        <v>0</v>
      </c>
      <c r="KKX23" s="1954">
        <f t="shared" si="380"/>
        <v>0</v>
      </c>
      <c r="KKY23" s="1954">
        <f t="shared" si="380"/>
        <v>0</v>
      </c>
      <c r="KKZ23" s="1954">
        <f t="shared" si="380"/>
        <v>0</v>
      </c>
      <c r="KLA23" s="1954">
        <f t="shared" si="380"/>
        <v>0</v>
      </c>
      <c r="KLB23" s="1954">
        <f t="shared" si="380"/>
        <v>0</v>
      </c>
      <c r="KLC23" s="1954">
        <f t="shared" si="380"/>
        <v>0</v>
      </c>
      <c r="KLD23" s="1954">
        <f t="shared" si="380"/>
        <v>0</v>
      </c>
      <c r="KLE23" s="1954">
        <f t="shared" si="380"/>
        <v>0</v>
      </c>
      <c r="KLF23" s="1954">
        <f t="shared" si="380"/>
        <v>0</v>
      </c>
      <c r="KLG23" s="1954">
        <f t="shared" ref="KLG23:KNR23" si="381">IF(AND(KLG$26="End of period",KLG$25="Revenue"),KLG10,0)</f>
        <v>0</v>
      </c>
      <c r="KLH23" s="1954">
        <f t="shared" si="381"/>
        <v>0</v>
      </c>
      <c r="KLI23" s="1954">
        <f t="shared" si="381"/>
        <v>0</v>
      </c>
      <c r="KLJ23" s="1954">
        <f t="shared" si="381"/>
        <v>0</v>
      </c>
      <c r="KLK23" s="1954">
        <f t="shared" si="381"/>
        <v>0</v>
      </c>
      <c r="KLL23" s="1954">
        <f t="shared" si="381"/>
        <v>0</v>
      </c>
      <c r="KLM23" s="1954">
        <f t="shared" si="381"/>
        <v>0</v>
      </c>
      <c r="KLN23" s="1954">
        <f t="shared" si="381"/>
        <v>0</v>
      </c>
      <c r="KLO23" s="1954">
        <f t="shared" si="381"/>
        <v>0</v>
      </c>
      <c r="KLP23" s="1954">
        <f t="shared" si="381"/>
        <v>0</v>
      </c>
      <c r="KLQ23" s="1954">
        <f t="shared" si="381"/>
        <v>0</v>
      </c>
      <c r="KLR23" s="1954">
        <f t="shared" si="381"/>
        <v>0</v>
      </c>
      <c r="KLS23" s="1954">
        <f t="shared" si="381"/>
        <v>0</v>
      </c>
      <c r="KLT23" s="1954">
        <f t="shared" si="381"/>
        <v>0</v>
      </c>
      <c r="KLU23" s="1954">
        <f t="shared" si="381"/>
        <v>0</v>
      </c>
      <c r="KLV23" s="1954">
        <f t="shared" si="381"/>
        <v>0</v>
      </c>
      <c r="KLW23" s="1954">
        <f t="shared" si="381"/>
        <v>0</v>
      </c>
      <c r="KLX23" s="1954">
        <f t="shared" si="381"/>
        <v>0</v>
      </c>
      <c r="KLY23" s="1954">
        <f t="shared" si="381"/>
        <v>0</v>
      </c>
      <c r="KLZ23" s="1954">
        <f t="shared" si="381"/>
        <v>0</v>
      </c>
      <c r="KMA23" s="1954">
        <f t="shared" si="381"/>
        <v>0</v>
      </c>
      <c r="KMB23" s="1954">
        <f t="shared" si="381"/>
        <v>0</v>
      </c>
      <c r="KMC23" s="1954">
        <f t="shared" si="381"/>
        <v>0</v>
      </c>
      <c r="KMD23" s="1954">
        <f t="shared" si="381"/>
        <v>0</v>
      </c>
      <c r="KME23" s="1954">
        <f t="shared" si="381"/>
        <v>0</v>
      </c>
      <c r="KMF23" s="1954">
        <f t="shared" si="381"/>
        <v>0</v>
      </c>
      <c r="KMG23" s="1954">
        <f t="shared" si="381"/>
        <v>0</v>
      </c>
      <c r="KMH23" s="1954">
        <f t="shared" si="381"/>
        <v>0</v>
      </c>
      <c r="KMI23" s="1954">
        <f t="shared" si="381"/>
        <v>0</v>
      </c>
      <c r="KMJ23" s="1954">
        <f t="shared" si="381"/>
        <v>0</v>
      </c>
      <c r="KMK23" s="1954">
        <f t="shared" si="381"/>
        <v>0</v>
      </c>
      <c r="KML23" s="1954">
        <f t="shared" si="381"/>
        <v>0</v>
      </c>
      <c r="KMM23" s="1954">
        <f t="shared" si="381"/>
        <v>0</v>
      </c>
      <c r="KMN23" s="1954">
        <f t="shared" si="381"/>
        <v>0</v>
      </c>
      <c r="KMO23" s="1954">
        <f t="shared" si="381"/>
        <v>0</v>
      </c>
      <c r="KMP23" s="1954">
        <f t="shared" si="381"/>
        <v>0</v>
      </c>
      <c r="KMQ23" s="1954">
        <f t="shared" si="381"/>
        <v>0</v>
      </c>
      <c r="KMR23" s="1954">
        <f t="shared" si="381"/>
        <v>0</v>
      </c>
      <c r="KMS23" s="1954">
        <f t="shared" si="381"/>
        <v>0</v>
      </c>
      <c r="KMT23" s="1954">
        <f t="shared" si="381"/>
        <v>0</v>
      </c>
      <c r="KMU23" s="1954">
        <f t="shared" si="381"/>
        <v>0</v>
      </c>
      <c r="KMV23" s="1954">
        <f t="shared" si="381"/>
        <v>0</v>
      </c>
      <c r="KMW23" s="1954">
        <f t="shared" si="381"/>
        <v>0</v>
      </c>
      <c r="KMX23" s="1954">
        <f t="shared" si="381"/>
        <v>0</v>
      </c>
      <c r="KMY23" s="1954">
        <f t="shared" si="381"/>
        <v>0</v>
      </c>
      <c r="KMZ23" s="1954">
        <f t="shared" si="381"/>
        <v>0</v>
      </c>
      <c r="KNA23" s="1954">
        <f t="shared" si="381"/>
        <v>0</v>
      </c>
      <c r="KNB23" s="1954">
        <f t="shared" si="381"/>
        <v>0</v>
      </c>
      <c r="KNC23" s="1954">
        <f t="shared" si="381"/>
        <v>0</v>
      </c>
      <c r="KND23" s="1954">
        <f t="shared" si="381"/>
        <v>0</v>
      </c>
      <c r="KNE23" s="1954">
        <f t="shared" si="381"/>
        <v>0</v>
      </c>
      <c r="KNF23" s="1954">
        <f t="shared" si="381"/>
        <v>0</v>
      </c>
      <c r="KNG23" s="1954">
        <f t="shared" si="381"/>
        <v>0</v>
      </c>
      <c r="KNH23" s="1954">
        <f t="shared" si="381"/>
        <v>0</v>
      </c>
      <c r="KNI23" s="1954">
        <f t="shared" si="381"/>
        <v>0</v>
      </c>
      <c r="KNJ23" s="1954">
        <f t="shared" si="381"/>
        <v>0</v>
      </c>
      <c r="KNK23" s="1954">
        <f t="shared" si="381"/>
        <v>0</v>
      </c>
      <c r="KNL23" s="1954">
        <f t="shared" si="381"/>
        <v>0</v>
      </c>
      <c r="KNM23" s="1954">
        <f t="shared" si="381"/>
        <v>0</v>
      </c>
      <c r="KNN23" s="1954">
        <f t="shared" si="381"/>
        <v>0</v>
      </c>
      <c r="KNO23" s="1954">
        <f t="shared" si="381"/>
        <v>0</v>
      </c>
      <c r="KNP23" s="1954">
        <f t="shared" si="381"/>
        <v>0</v>
      </c>
      <c r="KNQ23" s="1954">
        <f t="shared" si="381"/>
        <v>0</v>
      </c>
      <c r="KNR23" s="1954">
        <f t="shared" si="381"/>
        <v>0</v>
      </c>
      <c r="KNS23" s="1954">
        <f t="shared" ref="KNS23:KQD23" si="382">IF(AND(KNS$26="End of period",KNS$25="Revenue"),KNS10,0)</f>
        <v>0</v>
      </c>
      <c r="KNT23" s="1954">
        <f t="shared" si="382"/>
        <v>0</v>
      </c>
      <c r="KNU23" s="1954">
        <f t="shared" si="382"/>
        <v>0</v>
      </c>
      <c r="KNV23" s="1954">
        <f t="shared" si="382"/>
        <v>0</v>
      </c>
      <c r="KNW23" s="1954">
        <f t="shared" si="382"/>
        <v>0</v>
      </c>
      <c r="KNX23" s="1954">
        <f t="shared" si="382"/>
        <v>0</v>
      </c>
      <c r="KNY23" s="1954">
        <f t="shared" si="382"/>
        <v>0</v>
      </c>
      <c r="KNZ23" s="1954">
        <f t="shared" si="382"/>
        <v>0</v>
      </c>
      <c r="KOA23" s="1954">
        <f t="shared" si="382"/>
        <v>0</v>
      </c>
      <c r="KOB23" s="1954">
        <f t="shared" si="382"/>
        <v>0</v>
      </c>
      <c r="KOC23" s="1954">
        <f t="shared" si="382"/>
        <v>0</v>
      </c>
      <c r="KOD23" s="1954">
        <f t="shared" si="382"/>
        <v>0</v>
      </c>
      <c r="KOE23" s="1954">
        <f t="shared" si="382"/>
        <v>0</v>
      </c>
      <c r="KOF23" s="1954">
        <f t="shared" si="382"/>
        <v>0</v>
      </c>
      <c r="KOG23" s="1954">
        <f t="shared" si="382"/>
        <v>0</v>
      </c>
      <c r="KOH23" s="1954">
        <f t="shared" si="382"/>
        <v>0</v>
      </c>
      <c r="KOI23" s="1954">
        <f t="shared" si="382"/>
        <v>0</v>
      </c>
      <c r="KOJ23" s="1954">
        <f t="shared" si="382"/>
        <v>0</v>
      </c>
      <c r="KOK23" s="1954">
        <f t="shared" si="382"/>
        <v>0</v>
      </c>
      <c r="KOL23" s="1954">
        <f t="shared" si="382"/>
        <v>0</v>
      </c>
      <c r="KOM23" s="1954">
        <f t="shared" si="382"/>
        <v>0</v>
      </c>
      <c r="KON23" s="1954">
        <f t="shared" si="382"/>
        <v>0</v>
      </c>
      <c r="KOO23" s="1954">
        <f t="shared" si="382"/>
        <v>0</v>
      </c>
      <c r="KOP23" s="1954">
        <f t="shared" si="382"/>
        <v>0</v>
      </c>
      <c r="KOQ23" s="1954">
        <f t="shared" si="382"/>
        <v>0</v>
      </c>
      <c r="KOR23" s="1954">
        <f t="shared" si="382"/>
        <v>0</v>
      </c>
      <c r="KOS23" s="1954">
        <f t="shared" si="382"/>
        <v>0</v>
      </c>
      <c r="KOT23" s="1954">
        <f t="shared" si="382"/>
        <v>0</v>
      </c>
      <c r="KOU23" s="1954">
        <f t="shared" si="382"/>
        <v>0</v>
      </c>
      <c r="KOV23" s="1954">
        <f t="shared" si="382"/>
        <v>0</v>
      </c>
      <c r="KOW23" s="1954">
        <f t="shared" si="382"/>
        <v>0</v>
      </c>
      <c r="KOX23" s="1954">
        <f t="shared" si="382"/>
        <v>0</v>
      </c>
      <c r="KOY23" s="1954">
        <f t="shared" si="382"/>
        <v>0</v>
      </c>
      <c r="KOZ23" s="1954">
        <f t="shared" si="382"/>
        <v>0</v>
      </c>
      <c r="KPA23" s="1954">
        <f t="shared" si="382"/>
        <v>0</v>
      </c>
      <c r="KPB23" s="1954">
        <f t="shared" si="382"/>
        <v>0</v>
      </c>
      <c r="KPC23" s="1954">
        <f t="shared" si="382"/>
        <v>0</v>
      </c>
      <c r="KPD23" s="1954">
        <f t="shared" si="382"/>
        <v>0</v>
      </c>
      <c r="KPE23" s="1954">
        <f t="shared" si="382"/>
        <v>0</v>
      </c>
      <c r="KPF23" s="1954">
        <f t="shared" si="382"/>
        <v>0</v>
      </c>
      <c r="KPG23" s="1954">
        <f t="shared" si="382"/>
        <v>0</v>
      </c>
      <c r="KPH23" s="1954">
        <f t="shared" si="382"/>
        <v>0</v>
      </c>
      <c r="KPI23" s="1954">
        <f t="shared" si="382"/>
        <v>0</v>
      </c>
      <c r="KPJ23" s="1954">
        <f t="shared" si="382"/>
        <v>0</v>
      </c>
      <c r="KPK23" s="1954">
        <f t="shared" si="382"/>
        <v>0</v>
      </c>
      <c r="KPL23" s="1954">
        <f t="shared" si="382"/>
        <v>0</v>
      </c>
      <c r="KPM23" s="1954">
        <f t="shared" si="382"/>
        <v>0</v>
      </c>
      <c r="KPN23" s="1954">
        <f t="shared" si="382"/>
        <v>0</v>
      </c>
      <c r="KPO23" s="1954">
        <f t="shared" si="382"/>
        <v>0</v>
      </c>
      <c r="KPP23" s="1954">
        <f t="shared" si="382"/>
        <v>0</v>
      </c>
      <c r="KPQ23" s="1954">
        <f t="shared" si="382"/>
        <v>0</v>
      </c>
      <c r="KPR23" s="1954">
        <f t="shared" si="382"/>
        <v>0</v>
      </c>
      <c r="KPS23" s="1954">
        <f t="shared" si="382"/>
        <v>0</v>
      </c>
      <c r="KPT23" s="1954">
        <f t="shared" si="382"/>
        <v>0</v>
      </c>
      <c r="KPU23" s="1954">
        <f t="shared" si="382"/>
        <v>0</v>
      </c>
      <c r="KPV23" s="1954">
        <f t="shared" si="382"/>
        <v>0</v>
      </c>
      <c r="KPW23" s="1954">
        <f t="shared" si="382"/>
        <v>0</v>
      </c>
      <c r="KPX23" s="1954">
        <f t="shared" si="382"/>
        <v>0</v>
      </c>
      <c r="KPY23" s="1954">
        <f t="shared" si="382"/>
        <v>0</v>
      </c>
      <c r="KPZ23" s="1954">
        <f t="shared" si="382"/>
        <v>0</v>
      </c>
      <c r="KQA23" s="1954">
        <f t="shared" si="382"/>
        <v>0</v>
      </c>
      <c r="KQB23" s="1954">
        <f t="shared" si="382"/>
        <v>0</v>
      </c>
      <c r="KQC23" s="1954">
        <f t="shared" si="382"/>
        <v>0</v>
      </c>
      <c r="KQD23" s="1954">
        <f t="shared" si="382"/>
        <v>0</v>
      </c>
      <c r="KQE23" s="1954">
        <f t="shared" ref="KQE23:KSP23" si="383">IF(AND(KQE$26="End of period",KQE$25="Revenue"),KQE10,0)</f>
        <v>0</v>
      </c>
      <c r="KQF23" s="1954">
        <f t="shared" si="383"/>
        <v>0</v>
      </c>
      <c r="KQG23" s="1954">
        <f t="shared" si="383"/>
        <v>0</v>
      </c>
      <c r="KQH23" s="1954">
        <f t="shared" si="383"/>
        <v>0</v>
      </c>
      <c r="KQI23" s="1954">
        <f t="shared" si="383"/>
        <v>0</v>
      </c>
      <c r="KQJ23" s="1954">
        <f t="shared" si="383"/>
        <v>0</v>
      </c>
      <c r="KQK23" s="1954">
        <f t="shared" si="383"/>
        <v>0</v>
      </c>
      <c r="KQL23" s="1954">
        <f t="shared" si="383"/>
        <v>0</v>
      </c>
      <c r="KQM23" s="1954">
        <f t="shared" si="383"/>
        <v>0</v>
      </c>
      <c r="KQN23" s="1954">
        <f t="shared" si="383"/>
        <v>0</v>
      </c>
      <c r="KQO23" s="1954">
        <f t="shared" si="383"/>
        <v>0</v>
      </c>
      <c r="KQP23" s="1954">
        <f t="shared" si="383"/>
        <v>0</v>
      </c>
      <c r="KQQ23" s="1954">
        <f t="shared" si="383"/>
        <v>0</v>
      </c>
      <c r="KQR23" s="1954">
        <f t="shared" si="383"/>
        <v>0</v>
      </c>
      <c r="KQS23" s="1954">
        <f t="shared" si="383"/>
        <v>0</v>
      </c>
      <c r="KQT23" s="1954">
        <f t="shared" si="383"/>
        <v>0</v>
      </c>
      <c r="KQU23" s="1954">
        <f t="shared" si="383"/>
        <v>0</v>
      </c>
      <c r="KQV23" s="1954">
        <f t="shared" si="383"/>
        <v>0</v>
      </c>
      <c r="KQW23" s="1954">
        <f t="shared" si="383"/>
        <v>0</v>
      </c>
      <c r="KQX23" s="1954">
        <f t="shared" si="383"/>
        <v>0</v>
      </c>
      <c r="KQY23" s="1954">
        <f t="shared" si="383"/>
        <v>0</v>
      </c>
      <c r="KQZ23" s="1954">
        <f t="shared" si="383"/>
        <v>0</v>
      </c>
      <c r="KRA23" s="1954">
        <f t="shared" si="383"/>
        <v>0</v>
      </c>
      <c r="KRB23" s="1954">
        <f t="shared" si="383"/>
        <v>0</v>
      </c>
      <c r="KRC23" s="1954">
        <f t="shared" si="383"/>
        <v>0</v>
      </c>
      <c r="KRD23" s="1954">
        <f t="shared" si="383"/>
        <v>0</v>
      </c>
      <c r="KRE23" s="1954">
        <f t="shared" si="383"/>
        <v>0</v>
      </c>
      <c r="KRF23" s="1954">
        <f t="shared" si="383"/>
        <v>0</v>
      </c>
      <c r="KRG23" s="1954">
        <f t="shared" si="383"/>
        <v>0</v>
      </c>
      <c r="KRH23" s="1954">
        <f t="shared" si="383"/>
        <v>0</v>
      </c>
      <c r="KRI23" s="1954">
        <f t="shared" si="383"/>
        <v>0</v>
      </c>
      <c r="KRJ23" s="1954">
        <f t="shared" si="383"/>
        <v>0</v>
      </c>
      <c r="KRK23" s="1954">
        <f t="shared" si="383"/>
        <v>0</v>
      </c>
      <c r="KRL23" s="1954">
        <f t="shared" si="383"/>
        <v>0</v>
      </c>
      <c r="KRM23" s="1954">
        <f t="shared" si="383"/>
        <v>0</v>
      </c>
      <c r="KRN23" s="1954">
        <f t="shared" si="383"/>
        <v>0</v>
      </c>
      <c r="KRO23" s="1954">
        <f t="shared" si="383"/>
        <v>0</v>
      </c>
      <c r="KRP23" s="1954">
        <f t="shared" si="383"/>
        <v>0</v>
      </c>
      <c r="KRQ23" s="1954">
        <f t="shared" si="383"/>
        <v>0</v>
      </c>
      <c r="KRR23" s="1954">
        <f t="shared" si="383"/>
        <v>0</v>
      </c>
      <c r="KRS23" s="1954">
        <f t="shared" si="383"/>
        <v>0</v>
      </c>
      <c r="KRT23" s="1954">
        <f t="shared" si="383"/>
        <v>0</v>
      </c>
      <c r="KRU23" s="1954">
        <f t="shared" si="383"/>
        <v>0</v>
      </c>
      <c r="KRV23" s="1954">
        <f t="shared" si="383"/>
        <v>0</v>
      </c>
      <c r="KRW23" s="1954">
        <f t="shared" si="383"/>
        <v>0</v>
      </c>
      <c r="KRX23" s="1954">
        <f t="shared" si="383"/>
        <v>0</v>
      </c>
      <c r="KRY23" s="1954">
        <f t="shared" si="383"/>
        <v>0</v>
      </c>
      <c r="KRZ23" s="1954">
        <f t="shared" si="383"/>
        <v>0</v>
      </c>
      <c r="KSA23" s="1954">
        <f t="shared" si="383"/>
        <v>0</v>
      </c>
      <c r="KSB23" s="1954">
        <f t="shared" si="383"/>
        <v>0</v>
      </c>
      <c r="KSC23" s="1954">
        <f t="shared" si="383"/>
        <v>0</v>
      </c>
      <c r="KSD23" s="1954">
        <f t="shared" si="383"/>
        <v>0</v>
      </c>
      <c r="KSE23" s="1954">
        <f t="shared" si="383"/>
        <v>0</v>
      </c>
      <c r="KSF23" s="1954">
        <f t="shared" si="383"/>
        <v>0</v>
      </c>
      <c r="KSG23" s="1954">
        <f t="shared" si="383"/>
        <v>0</v>
      </c>
      <c r="KSH23" s="1954">
        <f t="shared" si="383"/>
        <v>0</v>
      </c>
      <c r="KSI23" s="1954">
        <f t="shared" si="383"/>
        <v>0</v>
      </c>
      <c r="KSJ23" s="1954">
        <f t="shared" si="383"/>
        <v>0</v>
      </c>
      <c r="KSK23" s="1954">
        <f t="shared" si="383"/>
        <v>0</v>
      </c>
      <c r="KSL23" s="1954">
        <f t="shared" si="383"/>
        <v>0</v>
      </c>
      <c r="KSM23" s="1954">
        <f t="shared" si="383"/>
        <v>0</v>
      </c>
      <c r="KSN23" s="1954">
        <f t="shared" si="383"/>
        <v>0</v>
      </c>
      <c r="KSO23" s="1954">
        <f t="shared" si="383"/>
        <v>0</v>
      </c>
      <c r="KSP23" s="1954">
        <f t="shared" si="383"/>
        <v>0</v>
      </c>
      <c r="KSQ23" s="1954">
        <f t="shared" ref="KSQ23:KVB23" si="384">IF(AND(KSQ$26="End of period",KSQ$25="Revenue"),KSQ10,0)</f>
        <v>0</v>
      </c>
      <c r="KSR23" s="1954">
        <f t="shared" si="384"/>
        <v>0</v>
      </c>
      <c r="KSS23" s="1954">
        <f t="shared" si="384"/>
        <v>0</v>
      </c>
      <c r="KST23" s="1954">
        <f t="shared" si="384"/>
        <v>0</v>
      </c>
      <c r="KSU23" s="1954">
        <f t="shared" si="384"/>
        <v>0</v>
      </c>
      <c r="KSV23" s="1954">
        <f t="shared" si="384"/>
        <v>0</v>
      </c>
      <c r="KSW23" s="1954">
        <f t="shared" si="384"/>
        <v>0</v>
      </c>
      <c r="KSX23" s="1954">
        <f t="shared" si="384"/>
        <v>0</v>
      </c>
      <c r="KSY23" s="1954">
        <f t="shared" si="384"/>
        <v>0</v>
      </c>
      <c r="KSZ23" s="1954">
        <f t="shared" si="384"/>
        <v>0</v>
      </c>
      <c r="KTA23" s="1954">
        <f t="shared" si="384"/>
        <v>0</v>
      </c>
      <c r="KTB23" s="1954">
        <f t="shared" si="384"/>
        <v>0</v>
      </c>
      <c r="KTC23" s="1954">
        <f t="shared" si="384"/>
        <v>0</v>
      </c>
      <c r="KTD23" s="1954">
        <f t="shared" si="384"/>
        <v>0</v>
      </c>
      <c r="KTE23" s="1954">
        <f t="shared" si="384"/>
        <v>0</v>
      </c>
      <c r="KTF23" s="1954">
        <f t="shared" si="384"/>
        <v>0</v>
      </c>
      <c r="KTG23" s="1954">
        <f t="shared" si="384"/>
        <v>0</v>
      </c>
      <c r="KTH23" s="1954">
        <f t="shared" si="384"/>
        <v>0</v>
      </c>
      <c r="KTI23" s="1954">
        <f t="shared" si="384"/>
        <v>0</v>
      </c>
      <c r="KTJ23" s="1954">
        <f t="shared" si="384"/>
        <v>0</v>
      </c>
      <c r="KTK23" s="1954">
        <f t="shared" si="384"/>
        <v>0</v>
      </c>
      <c r="KTL23" s="1954">
        <f t="shared" si="384"/>
        <v>0</v>
      </c>
      <c r="KTM23" s="1954">
        <f t="shared" si="384"/>
        <v>0</v>
      </c>
      <c r="KTN23" s="1954">
        <f t="shared" si="384"/>
        <v>0</v>
      </c>
      <c r="KTO23" s="1954">
        <f t="shared" si="384"/>
        <v>0</v>
      </c>
      <c r="KTP23" s="1954">
        <f t="shared" si="384"/>
        <v>0</v>
      </c>
      <c r="KTQ23" s="1954">
        <f t="shared" si="384"/>
        <v>0</v>
      </c>
      <c r="KTR23" s="1954">
        <f t="shared" si="384"/>
        <v>0</v>
      </c>
      <c r="KTS23" s="1954">
        <f t="shared" si="384"/>
        <v>0</v>
      </c>
      <c r="KTT23" s="1954">
        <f t="shared" si="384"/>
        <v>0</v>
      </c>
      <c r="KTU23" s="1954">
        <f t="shared" si="384"/>
        <v>0</v>
      </c>
      <c r="KTV23" s="1954">
        <f t="shared" si="384"/>
        <v>0</v>
      </c>
      <c r="KTW23" s="1954">
        <f t="shared" si="384"/>
        <v>0</v>
      </c>
      <c r="KTX23" s="1954">
        <f t="shared" si="384"/>
        <v>0</v>
      </c>
      <c r="KTY23" s="1954">
        <f t="shared" si="384"/>
        <v>0</v>
      </c>
      <c r="KTZ23" s="1954">
        <f t="shared" si="384"/>
        <v>0</v>
      </c>
      <c r="KUA23" s="1954">
        <f t="shared" si="384"/>
        <v>0</v>
      </c>
      <c r="KUB23" s="1954">
        <f t="shared" si="384"/>
        <v>0</v>
      </c>
      <c r="KUC23" s="1954">
        <f t="shared" si="384"/>
        <v>0</v>
      </c>
      <c r="KUD23" s="1954">
        <f t="shared" si="384"/>
        <v>0</v>
      </c>
      <c r="KUE23" s="1954">
        <f t="shared" si="384"/>
        <v>0</v>
      </c>
      <c r="KUF23" s="1954">
        <f t="shared" si="384"/>
        <v>0</v>
      </c>
      <c r="KUG23" s="1954">
        <f t="shared" si="384"/>
        <v>0</v>
      </c>
      <c r="KUH23" s="1954">
        <f t="shared" si="384"/>
        <v>0</v>
      </c>
      <c r="KUI23" s="1954">
        <f t="shared" si="384"/>
        <v>0</v>
      </c>
      <c r="KUJ23" s="1954">
        <f t="shared" si="384"/>
        <v>0</v>
      </c>
      <c r="KUK23" s="1954">
        <f t="shared" si="384"/>
        <v>0</v>
      </c>
      <c r="KUL23" s="1954">
        <f t="shared" si="384"/>
        <v>0</v>
      </c>
      <c r="KUM23" s="1954">
        <f t="shared" si="384"/>
        <v>0</v>
      </c>
      <c r="KUN23" s="1954">
        <f t="shared" si="384"/>
        <v>0</v>
      </c>
      <c r="KUO23" s="1954">
        <f t="shared" si="384"/>
        <v>0</v>
      </c>
      <c r="KUP23" s="1954">
        <f t="shared" si="384"/>
        <v>0</v>
      </c>
      <c r="KUQ23" s="1954">
        <f t="shared" si="384"/>
        <v>0</v>
      </c>
      <c r="KUR23" s="1954">
        <f t="shared" si="384"/>
        <v>0</v>
      </c>
      <c r="KUS23" s="1954">
        <f t="shared" si="384"/>
        <v>0</v>
      </c>
      <c r="KUT23" s="1954">
        <f t="shared" si="384"/>
        <v>0</v>
      </c>
      <c r="KUU23" s="1954">
        <f t="shared" si="384"/>
        <v>0</v>
      </c>
      <c r="KUV23" s="1954">
        <f t="shared" si="384"/>
        <v>0</v>
      </c>
      <c r="KUW23" s="1954">
        <f t="shared" si="384"/>
        <v>0</v>
      </c>
      <c r="KUX23" s="1954">
        <f t="shared" si="384"/>
        <v>0</v>
      </c>
      <c r="KUY23" s="1954">
        <f t="shared" si="384"/>
        <v>0</v>
      </c>
      <c r="KUZ23" s="1954">
        <f t="shared" si="384"/>
        <v>0</v>
      </c>
      <c r="KVA23" s="1954">
        <f t="shared" si="384"/>
        <v>0</v>
      </c>
      <c r="KVB23" s="1954">
        <f t="shared" si="384"/>
        <v>0</v>
      </c>
      <c r="KVC23" s="1954">
        <f t="shared" ref="KVC23:KXN23" si="385">IF(AND(KVC$26="End of period",KVC$25="Revenue"),KVC10,0)</f>
        <v>0</v>
      </c>
      <c r="KVD23" s="1954">
        <f t="shared" si="385"/>
        <v>0</v>
      </c>
      <c r="KVE23" s="1954">
        <f t="shared" si="385"/>
        <v>0</v>
      </c>
      <c r="KVF23" s="1954">
        <f t="shared" si="385"/>
        <v>0</v>
      </c>
      <c r="KVG23" s="1954">
        <f t="shared" si="385"/>
        <v>0</v>
      </c>
      <c r="KVH23" s="1954">
        <f t="shared" si="385"/>
        <v>0</v>
      </c>
      <c r="KVI23" s="1954">
        <f t="shared" si="385"/>
        <v>0</v>
      </c>
      <c r="KVJ23" s="1954">
        <f t="shared" si="385"/>
        <v>0</v>
      </c>
      <c r="KVK23" s="1954">
        <f t="shared" si="385"/>
        <v>0</v>
      </c>
      <c r="KVL23" s="1954">
        <f t="shared" si="385"/>
        <v>0</v>
      </c>
      <c r="KVM23" s="1954">
        <f t="shared" si="385"/>
        <v>0</v>
      </c>
      <c r="KVN23" s="1954">
        <f t="shared" si="385"/>
        <v>0</v>
      </c>
      <c r="KVO23" s="1954">
        <f t="shared" si="385"/>
        <v>0</v>
      </c>
      <c r="KVP23" s="1954">
        <f t="shared" si="385"/>
        <v>0</v>
      </c>
      <c r="KVQ23" s="1954">
        <f t="shared" si="385"/>
        <v>0</v>
      </c>
      <c r="KVR23" s="1954">
        <f t="shared" si="385"/>
        <v>0</v>
      </c>
      <c r="KVS23" s="1954">
        <f t="shared" si="385"/>
        <v>0</v>
      </c>
      <c r="KVT23" s="1954">
        <f t="shared" si="385"/>
        <v>0</v>
      </c>
      <c r="KVU23" s="1954">
        <f t="shared" si="385"/>
        <v>0</v>
      </c>
      <c r="KVV23" s="1954">
        <f t="shared" si="385"/>
        <v>0</v>
      </c>
      <c r="KVW23" s="1954">
        <f t="shared" si="385"/>
        <v>0</v>
      </c>
      <c r="KVX23" s="1954">
        <f t="shared" si="385"/>
        <v>0</v>
      </c>
      <c r="KVY23" s="1954">
        <f t="shared" si="385"/>
        <v>0</v>
      </c>
      <c r="KVZ23" s="1954">
        <f t="shared" si="385"/>
        <v>0</v>
      </c>
      <c r="KWA23" s="1954">
        <f t="shared" si="385"/>
        <v>0</v>
      </c>
      <c r="KWB23" s="1954">
        <f t="shared" si="385"/>
        <v>0</v>
      </c>
      <c r="KWC23" s="1954">
        <f t="shared" si="385"/>
        <v>0</v>
      </c>
      <c r="KWD23" s="1954">
        <f t="shared" si="385"/>
        <v>0</v>
      </c>
      <c r="KWE23" s="1954">
        <f t="shared" si="385"/>
        <v>0</v>
      </c>
      <c r="KWF23" s="1954">
        <f t="shared" si="385"/>
        <v>0</v>
      </c>
      <c r="KWG23" s="1954">
        <f t="shared" si="385"/>
        <v>0</v>
      </c>
      <c r="KWH23" s="1954">
        <f t="shared" si="385"/>
        <v>0</v>
      </c>
      <c r="KWI23" s="1954">
        <f t="shared" si="385"/>
        <v>0</v>
      </c>
      <c r="KWJ23" s="1954">
        <f t="shared" si="385"/>
        <v>0</v>
      </c>
      <c r="KWK23" s="1954">
        <f t="shared" si="385"/>
        <v>0</v>
      </c>
      <c r="KWL23" s="1954">
        <f t="shared" si="385"/>
        <v>0</v>
      </c>
      <c r="KWM23" s="1954">
        <f t="shared" si="385"/>
        <v>0</v>
      </c>
      <c r="KWN23" s="1954">
        <f t="shared" si="385"/>
        <v>0</v>
      </c>
      <c r="KWO23" s="1954">
        <f t="shared" si="385"/>
        <v>0</v>
      </c>
      <c r="KWP23" s="1954">
        <f t="shared" si="385"/>
        <v>0</v>
      </c>
      <c r="KWQ23" s="1954">
        <f t="shared" si="385"/>
        <v>0</v>
      </c>
      <c r="KWR23" s="1954">
        <f t="shared" si="385"/>
        <v>0</v>
      </c>
      <c r="KWS23" s="1954">
        <f t="shared" si="385"/>
        <v>0</v>
      </c>
      <c r="KWT23" s="1954">
        <f t="shared" si="385"/>
        <v>0</v>
      </c>
      <c r="KWU23" s="1954">
        <f t="shared" si="385"/>
        <v>0</v>
      </c>
      <c r="KWV23" s="1954">
        <f t="shared" si="385"/>
        <v>0</v>
      </c>
      <c r="KWW23" s="1954">
        <f t="shared" si="385"/>
        <v>0</v>
      </c>
      <c r="KWX23" s="1954">
        <f t="shared" si="385"/>
        <v>0</v>
      </c>
      <c r="KWY23" s="1954">
        <f t="shared" si="385"/>
        <v>0</v>
      </c>
      <c r="KWZ23" s="1954">
        <f t="shared" si="385"/>
        <v>0</v>
      </c>
      <c r="KXA23" s="1954">
        <f t="shared" si="385"/>
        <v>0</v>
      </c>
      <c r="KXB23" s="1954">
        <f t="shared" si="385"/>
        <v>0</v>
      </c>
      <c r="KXC23" s="1954">
        <f t="shared" si="385"/>
        <v>0</v>
      </c>
      <c r="KXD23" s="1954">
        <f t="shared" si="385"/>
        <v>0</v>
      </c>
      <c r="KXE23" s="1954">
        <f t="shared" si="385"/>
        <v>0</v>
      </c>
      <c r="KXF23" s="1954">
        <f t="shared" si="385"/>
        <v>0</v>
      </c>
      <c r="KXG23" s="1954">
        <f t="shared" si="385"/>
        <v>0</v>
      </c>
      <c r="KXH23" s="1954">
        <f t="shared" si="385"/>
        <v>0</v>
      </c>
      <c r="KXI23" s="1954">
        <f t="shared" si="385"/>
        <v>0</v>
      </c>
      <c r="KXJ23" s="1954">
        <f t="shared" si="385"/>
        <v>0</v>
      </c>
      <c r="KXK23" s="1954">
        <f t="shared" si="385"/>
        <v>0</v>
      </c>
      <c r="KXL23" s="1954">
        <f t="shared" si="385"/>
        <v>0</v>
      </c>
      <c r="KXM23" s="1954">
        <f t="shared" si="385"/>
        <v>0</v>
      </c>
      <c r="KXN23" s="1954">
        <f t="shared" si="385"/>
        <v>0</v>
      </c>
      <c r="KXO23" s="1954">
        <f t="shared" ref="KXO23:KZZ23" si="386">IF(AND(KXO$26="End of period",KXO$25="Revenue"),KXO10,0)</f>
        <v>0</v>
      </c>
      <c r="KXP23" s="1954">
        <f t="shared" si="386"/>
        <v>0</v>
      </c>
      <c r="KXQ23" s="1954">
        <f t="shared" si="386"/>
        <v>0</v>
      </c>
      <c r="KXR23" s="1954">
        <f t="shared" si="386"/>
        <v>0</v>
      </c>
      <c r="KXS23" s="1954">
        <f t="shared" si="386"/>
        <v>0</v>
      </c>
      <c r="KXT23" s="1954">
        <f t="shared" si="386"/>
        <v>0</v>
      </c>
      <c r="KXU23" s="1954">
        <f t="shared" si="386"/>
        <v>0</v>
      </c>
      <c r="KXV23" s="1954">
        <f t="shared" si="386"/>
        <v>0</v>
      </c>
      <c r="KXW23" s="1954">
        <f t="shared" si="386"/>
        <v>0</v>
      </c>
      <c r="KXX23" s="1954">
        <f t="shared" si="386"/>
        <v>0</v>
      </c>
      <c r="KXY23" s="1954">
        <f t="shared" si="386"/>
        <v>0</v>
      </c>
      <c r="KXZ23" s="1954">
        <f t="shared" si="386"/>
        <v>0</v>
      </c>
      <c r="KYA23" s="1954">
        <f t="shared" si="386"/>
        <v>0</v>
      </c>
      <c r="KYB23" s="1954">
        <f t="shared" si="386"/>
        <v>0</v>
      </c>
      <c r="KYC23" s="1954">
        <f t="shared" si="386"/>
        <v>0</v>
      </c>
      <c r="KYD23" s="1954">
        <f t="shared" si="386"/>
        <v>0</v>
      </c>
      <c r="KYE23" s="1954">
        <f t="shared" si="386"/>
        <v>0</v>
      </c>
      <c r="KYF23" s="1954">
        <f t="shared" si="386"/>
        <v>0</v>
      </c>
      <c r="KYG23" s="1954">
        <f t="shared" si="386"/>
        <v>0</v>
      </c>
      <c r="KYH23" s="1954">
        <f t="shared" si="386"/>
        <v>0</v>
      </c>
      <c r="KYI23" s="1954">
        <f t="shared" si="386"/>
        <v>0</v>
      </c>
      <c r="KYJ23" s="1954">
        <f t="shared" si="386"/>
        <v>0</v>
      </c>
      <c r="KYK23" s="1954">
        <f t="shared" si="386"/>
        <v>0</v>
      </c>
      <c r="KYL23" s="1954">
        <f t="shared" si="386"/>
        <v>0</v>
      </c>
      <c r="KYM23" s="1954">
        <f t="shared" si="386"/>
        <v>0</v>
      </c>
      <c r="KYN23" s="1954">
        <f t="shared" si="386"/>
        <v>0</v>
      </c>
      <c r="KYO23" s="1954">
        <f t="shared" si="386"/>
        <v>0</v>
      </c>
      <c r="KYP23" s="1954">
        <f t="shared" si="386"/>
        <v>0</v>
      </c>
      <c r="KYQ23" s="1954">
        <f t="shared" si="386"/>
        <v>0</v>
      </c>
      <c r="KYR23" s="1954">
        <f t="shared" si="386"/>
        <v>0</v>
      </c>
      <c r="KYS23" s="1954">
        <f t="shared" si="386"/>
        <v>0</v>
      </c>
      <c r="KYT23" s="1954">
        <f t="shared" si="386"/>
        <v>0</v>
      </c>
      <c r="KYU23" s="1954">
        <f t="shared" si="386"/>
        <v>0</v>
      </c>
      <c r="KYV23" s="1954">
        <f t="shared" si="386"/>
        <v>0</v>
      </c>
      <c r="KYW23" s="1954">
        <f t="shared" si="386"/>
        <v>0</v>
      </c>
      <c r="KYX23" s="1954">
        <f t="shared" si="386"/>
        <v>0</v>
      </c>
      <c r="KYY23" s="1954">
        <f t="shared" si="386"/>
        <v>0</v>
      </c>
      <c r="KYZ23" s="1954">
        <f t="shared" si="386"/>
        <v>0</v>
      </c>
      <c r="KZA23" s="1954">
        <f t="shared" si="386"/>
        <v>0</v>
      </c>
      <c r="KZB23" s="1954">
        <f t="shared" si="386"/>
        <v>0</v>
      </c>
      <c r="KZC23" s="1954">
        <f t="shared" si="386"/>
        <v>0</v>
      </c>
      <c r="KZD23" s="1954">
        <f t="shared" si="386"/>
        <v>0</v>
      </c>
      <c r="KZE23" s="1954">
        <f t="shared" si="386"/>
        <v>0</v>
      </c>
      <c r="KZF23" s="1954">
        <f t="shared" si="386"/>
        <v>0</v>
      </c>
      <c r="KZG23" s="1954">
        <f t="shared" si="386"/>
        <v>0</v>
      </c>
      <c r="KZH23" s="1954">
        <f t="shared" si="386"/>
        <v>0</v>
      </c>
      <c r="KZI23" s="1954">
        <f t="shared" si="386"/>
        <v>0</v>
      </c>
      <c r="KZJ23" s="1954">
        <f t="shared" si="386"/>
        <v>0</v>
      </c>
      <c r="KZK23" s="1954">
        <f t="shared" si="386"/>
        <v>0</v>
      </c>
      <c r="KZL23" s="1954">
        <f t="shared" si="386"/>
        <v>0</v>
      </c>
      <c r="KZM23" s="1954">
        <f t="shared" si="386"/>
        <v>0</v>
      </c>
      <c r="KZN23" s="1954">
        <f t="shared" si="386"/>
        <v>0</v>
      </c>
      <c r="KZO23" s="1954">
        <f t="shared" si="386"/>
        <v>0</v>
      </c>
      <c r="KZP23" s="1954">
        <f t="shared" si="386"/>
        <v>0</v>
      </c>
      <c r="KZQ23" s="1954">
        <f t="shared" si="386"/>
        <v>0</v>
      </c>
      <c r="KZR23" s="1954">
        <f t="shared" si="386"/>
        <v>0</v>
      </c>
      <c r="KZS23" s="1954">
        <f t="shared" si="386"/>
        <v>0</v>
      </c>
      <c r="KZT23" s="1954">
        <f t="shared" si="386"/>
        <v>0</v>
      </c>
      <c r="KZU23" s="1954">
        <f t="shared" si="386"/>
        <v>0</v>
      </c>
      <c r="KZV23" s="1954">
        <f t="shared" si="386"/>
        <v>0</v>
      </c>
      <c r="KZW23" s="1954">
        <f t="shared" si="386"/>
        <v>0</v>
      </c>
      <c r="KZX23" s="1954">
        <f t="shared" si="386"/>
        <v>0</v>
      </c>
      <c r="KZY23" s="1954">
        <f t="shared" si="386"/>
        <v>0</v>
      </c>
      <c r="KZZ23" s="1954">
        <f t="shared" si="386"/>
        <v>0</v>
      </c>
      <c r="LAA23" s="1954">
        <f t="shared" ref="LAA23:LCL23" si="387">IF(AND(LAA$26="End of period",LAA$25="Revenue"),LAA10,0)</f>
        <v>0</v>
      </c>
      <c r="LAB23" s="1954">
        <f t="shared" si="387"/>
        <v>0</v>
      </c>
      <c r="LAC23" s="1954">
        <f t="shared" si="387"/>
        <v>0</v>
      </c>
      <c r="LAD23" s="1954">
        <f t="shared" si="387"/>
        <v>0</v>
      </c>
      <c r="LAE23" s="1954">
        <f t="shared" si="387"/>
        <v>0</v>
      </c>
      <c r="LAF23" s="1954">
        <f t="shared" si="387"/>
        <v>0</v>
      </c>
      <c r="LAG23" s="1954">
        <f t="shared" si="387"/>
        <v>0</v>
      </c>
      <c r="LAH23" s="1954">
        <f t="shared" si="387"/>
        <v>0</v>
      </c>
      <c r="LAI23" s="1954">
        <f t="shared" si="387"/>
        <v>0</v>
      </c>
      <c r="LAJ23" s="1954">
        <f t="shared" si="387"/>
        <v>0</v>
      </c>
      <c r="LAK23" s="1954">
        <f t="shared" si="387"/>
        <v>0</v>
      </c>
      <c r="LAL23" s="1954">
        <f t="shared" si="387"/>
        <v>0</v>
      </c>
      <c r="LAM23" s="1954">
        <f t="shared" si="387"/>
        <v>0</v>
      </c>
      <c r="LAN23" s="1954">
        <f t="shared" si="387"/>
        <v>0</v>
      </c>
      <c r="LAO23" s="1954">
        <f t="shared" si="387"/>
        <v>0</v>
      </c>
      <c r="LAP23" s="1954">
        <f t="shared" si="387"/>
        <v>0</v>
      </c>
      <c r="LAQ23" s="1954">
        <f t="shared" si="387"/>
        <v>0</v>
      </c>
      <c r="LAR23" s="1954">
        <f t="shared" si="387"/>
        <v>0</v>
      </c>
      <c r="LAS23" s="1954">
        <f t="shared" si="387"/>
        <v>0</v>
      </c>
      <c r="LAT23" s="1954">
        <f t="shared" si="387"/>
        <v>0</v>
      </c>
      <c r="LAU23" s="1954">
        <f t="shared" si="387"/>
        <v>0</v>
      </c>
      <c r="LAV23" s="1954">
        <f t="shared" si="387"/>
        <v>0</v>
      </c>
      <c r="LAW23" s="1954">
        <f t="shared" si="387"/>
        <v>0</v>
      </c>
      <c r="LAX23" s="1954">
        <f t="shared" si="387"/>
        <v>0</v>
      </c>
      <c r="LAY23" s="1954">
        <f t="shared" si="387"/>
        <v>0</v>
      </c>
      <c r="LAZ23" s="1954">
        <f t="shared" si="387"/>
        <v>0</v>
      </c>
      <c r="LBA23" s="1954">
        <f t="shared" si="387"/>
        <v>0</v>
      </c>
      <c r="LBB23" s="1954">
        <f t="shared" si="387"/>
        <v>0</v>
      </c>
      <c r="LBC23" s="1954">
        <f t="shared" si="387"/>
        <v>0</v>
      </c>
      <c r="LBD23" s="1954">
        <f t="shared" si="387"/>
        <v>0</v>
      </c>
      <c r="LBE23" s="1954">
        <f t="shared" si="387"/>
        <v>0</v>
      </c>
      <c r="LBF23" s="1954">
        <f t="shared" si="387"/>
        <v>0</v>
      </c>
      <c r="LBG23" s="1954">
        <f t="shared" si="387"/>
        <v>0</v>
      </c>
      <c r="LBH23" s="1954">
        <f t="shared" si="387"/>
        <v>0</v>
      </c>
      <c r="LBI23" s="1954">
        <f t="shared" si="387"/>
        <v>0</v>
      </c>
      <c r="LBJ23" s="1954">
        <f t="shared" si="387"/>
        <v>0</v>
      </c>
      <c r="LBK23" s="1954">
        <f t="shared" si="387"/>
        <v>0</v>
      </c>
      <c r="LBL23" s="1954">
        <f t="shared" si="387"/>
        <v>0</v>
      </c>
      <c r="LBM23" s="1954">
        <f t="shared" si="387"/>
        <v>0</v>
      </c>
      <c r="LBN23" s="1954">
        <f t="shared" si="387"/>
        <v>0</v>
      </c>
      <c r="LBO23" s="1954">
        <f t="shared" si="387"/>
        <v>0</v>
      </c>
      <c r="LBP23" s="1954">
        <f t="shared" si="387"/>
        <v>0</v>
      </c>
      <c r="LBQ23" s="1954">
        <f t="shared" si="387"/>
        <v>0</v>
      </c>
      <c r="LBR23" s="1954">
        <f t="shared" si="387"/>
        <v>0</v>
      </c>
      <c r="LBS23" s="1954">
        <f t="shared" si="387"/>
        <v>0</v>
      </c>
      <c r="LBT23" s="1954">
        <f t="shared" si="387"/>
        <v>0</v>
      </c>
      <c r="LBU23" s="1954">
        <f t="shared" si="387"/>
        <v>0</v>
      </c>
      <c r="LBV23" s="1954">
        <f t="shared" si="387"/>
        <v>0</v>
      </c>
      <c r="LBW23" s="1954">
        <f t="shared" si="387"/>
        <v>0</v>
      </c>
      <c r="LBX23" s="1954">
        <f t="shared" si="387"/>
        <v>0</v>
      </c>
      <c r="LBY23" s="1954">
        <f t="shared" si="387"/>
        <v>0</v>
      </c>
      <c r="LBZ23" s="1954">
        <f t="shared" si="387"/>
        <v>0</v>
      </c>
      <c r="LCA23" s="1954">
        <f t="shared" si="387"/>
        <v>0</v>
      </c>
      <c r="LCB23" s="1954">
        <f t="shared" si="387"/>
        <v>0</v>
      </c>
      <c r="LCC23" s="1954">
        <f t="shared" si="387"/>
        <v>0</v>
      </c>
      <c r="LCD23" s="1954">
        <f t="shared" si="387"/>
        <v>0</v>
      </c>
      <c r="LCE23" s="1954">
        <f t="shared" si="387"/>
        <v>0</v>
      </c>
      <c r="LCF23" s="1954">
        <f t="shared" si="387"/>
        <v>0</v>
      </c>
      <c r="LCG23" s="1954">
        <f t="shared" si="387"/>
        <v>0</v>
      </c>
      <c r="LCH23" s="1954">
        <f t="shared" si="387"/>
        <v>0</v>
      </c>
      <c r="LCI23" s="1954">
        <f t="shared" si="387"/>
        <v>0</v>
      </c>
      <c r="LCJ23" s="1954">
        <f t="shared" si="387"/>
        <v>0</v>
      </c>
      <c r="LCK23" s="1954">
        <f t="shared" si="387"/>
        <v>0</v>
      </c>
      <c r="LCL23" s="1954">
        <f t="shared" si="387"/>
        <v>0</v>
      </c>
      <c r="LCM23" s="1954">
        <f t="shared" ref="LCM23:LEX23" si="388">IF(AND(LCM$26="End of period",LCM$25="Revenue"),LCM10,0)</f>
        <v>0</v>
      </c>
      <c r="LCN23" s="1954">
        <f t="shared" si="388"/>
        <v>0</v>
      </c>
      <c r="LCO23" s="1954">
        <f t="shared" si="388"/>
        <v>0</v>
      </c>
      <c r="LCP23" s="1954">
        <f t="shared" si="388"/>
        <v>0</v>
      </c>
      <c r="LCQ23" s="1954">
        <f t="shared" si="388"/>
        <v>0</v>
      </c>
      <c r="LCR23" s="1954">
        <f t="shared" si="388"/>
        <v>0</v>
      </c>
      <c r="LCS23" s="1954">
        <f t="shared" si="388"/>
        <v>0</v>
      </c>
      <c r="LCT23" s="1954">
        <f t="shared" si="388"/>
        <v>0</v>
      </c>
      <c r="LCU23" s="1954">
        <f t="shared" si="388"/>
        <v>0</v>
      </c>
      <c r="LCV23" s="1954">
        <f t="shared" si="388"/>
        <v>0</v>
      </c>
      <c r="LCW23" s="1954">
        <f t="shared" si="388"/>
        <v>0</v>
      </c>
      <c r="LCX23" s="1954">
        <f t="shared" si="388"/>
        <v>0</v>
      </c>
      <c r="LCY23" s="1954">
        <f t="shared" si="388"/>
        <v>0</v>
      </c>
      <c r="LCZ23" s="1954">
        <f t="shared" si="388"/>
        <v>0</v>
      </c>
      <c r="LDA23" s="1954">
        <f t="shared" si="388"/>
        <v>0</v>
      </c>
      <c r="LDB23" s="1954">
        <f t="shared" si="388"/>
        <v>0</v>
      </c>
      <c r="LDC23" s="1954">
        <f t="shared" si="388"/>
        <v>0</v>
      </c>
      <c r="LDD23" s="1954">
        <f t="shared" si="388"/>
        <v>0</v>
      </c>
      <c r="LDE23" s="1954">
        <f t="shared" si="388"/>
        <v>0</v>
      </c>
      <c r="LDF23" s="1954">
        <f t="shared" si="388"/>
        <v>0</v>
      </c>
      <c r="LDG23" s="1954">
        <f t="shared" si="388"/>
        <v>0</v>
      </c>
      <c r="LDH23" s="1954">
        <f t="shared" si="388"/>
        <v>0</v>
      </c>
      <c r="LDI23" s="1954">
        <f t="shared" si="388"/>
        <v>0</v>
      </c>
      <c r="LDJ23" s="1954">
        <f t="shared" si="388"/>
        <v>0</v>
      </c>
      <c r="LDK23" s="1954">
        <f t="shared" si="388"/>
        <v>0</v>
      </c>
      <c r="LDL23" s="1954">
        <f t="shared" si="388"/>
        <v>0</v>
      </c>
      <c r="LDM23" s="1954">
        <f t="shared" si="388"/>
        <v>0</v>
      </c>
      <c r="LDN23" s="1954">
        <f t="shared" si="388"/>
        <v>0</v>
      </c>
      <c r="LDO23" s="1954">
        <f t="shared" si="388"/>
        <v>0</v>
      </c>
      <c r="LDP23" s="1954">
        <f t="shared" si="388"/>
        <v>0</v>
      </c>
      <c r="LDQ23" s="1954">
        <f t="shared" si="388"/>
        <v>0</v>
      </c>
      <c r="LDR23" s="1954">
        <f t="shared" si="388"/>
        <v>0</v>
      </c>
      <c r="LDS23" s="1954">
        <f t="shared" si="388"/>
        <v>0</v>
      </c>
      <c r="LDT23" s="1954">
        <f t="shared" si="388"/>
        <v>0</v>
      </c>
      <c r="LDU23" s="1954">
        <f t="shared" si="388"/>
        <v>0</v>
      </c>
      <c r="LDV23" s="1954">
        <f t="shared" si="388"/>
        <v>0</v>
      </c>
      <c r="LDW23" s="1954">
        <f t="shared" si="388"/>
        <v>0</v>
      </c>
      <c r="LDX23" s="1954">
        <f t="shared" si="388"/>
        <v>0</v>
      </c>
      <c r="LDY23" s="1954">
        <f t="shared" si="388"/>
        <v>0</v>
      </c>
      <c r="LDZ23" s="1954">
        <f t="shared" si="388"/>
        <v>0</v>
      </c>
      <c r="LEA23" s="1954">
        <f t="shared" si="388"/>
        <v>0</v>
      </c>
      <c r="LEB23" s="1954">
        <f t="shared" si="388"/>
        <v>0</v>
      </c>
      <c r="LEC23" s="1954">
        <f t="shared" si="388"/>
        <v>0</v>
      </c>
      <c r="LED23" s="1954">
        <f t="shared" si="388"/>
        <v>0</v>
      </c>
      <c r="LEE23" s="1954">
        <f t="shared" si="388"/>
        <v>0</v>
      </c>
      <c r="LEF23" s="1954">
        <f t="shared" si="388"/>
        <v>0</v>
      </c>
      <c r="LEG23" s="1954">
        <f t="shared" si="388"/>
        <v>0</v>
      </c>
      <c r="LEH23" s="1954">
        <f t="shared" si="388"/>
        <v>0</v>
      </c>
      <c r="LEI23" s="1954">
        <f t="shared" si="388"/>
        <v>0</v>
      </c>
      <c r="LEJ23" s="1954">
        <f t="shared" si="388"/>
        <v>0</v>
      </c>
      <c r="LEK23" s="1954">
        <f t="shared" si="388"/>
        <v>0</v>
      </c>
      <c r="LEL23" s="1954">
        <f t="shared" si="388"/>
        <v>0</v>
      </c>
      <c r="LEM23" s="1954">
        <f t="shared" si="388"/>
        <v>0</v>
      </c>
      <c r="LEN23" s="1954">
        <f t="shared" si="388"/>
        <v>0</v>
      </c>
      <c r="LEO23" s="1954">
        <f t="shared" si="388"/>
        <v>0</v>
      </c>
      <c r="LEP23" s="1954">
        <f t="shared" si="388"/>
        <v>0</v>
      </c>
      <c r="LEQ23" s="1954">
        <f t="shared" si="388"/>
        <v>0</v>
      </c>
      <c r="LER23" s="1954">
        <f t="shared" si="388"/>
        <v>0</v>
      </c>
      <c r="LES23" s="1954">
        <f t="shared" si="388"/>
        <v>0</v>
      </c>
      <c r="LET23" s="1954">
        <f t="shared" si="388"/>
        <v>0</v>
      </c>
      <c r="LEU23" s="1954">
        <f t="shared" si="388"/>
        <v>0</v>
      </c>
      <c r="LEV23" s="1954">
        <f t="shared" si="388"/>
        <v>0</v>
      </c>
      <c r="LEW23" s="1954">
        <f t="shared" si="388"/>
        <v>0</v>
      </c>
      <c r="LEX23" s="1954">
        <f t="shared" si="388"/>
        <v>0</v>
      </c>
      <c r="LEY23" s="1954">
        <f t="shared" ref="LEY23:LHJ23" si="389">IF(AND(LEY$26="End of period",LEY$25="Revenue"),LEY10,0)</f>
        <v>0</v>
      </c>
      <c r="LEZ23" s="1954">
        <f t="shared" si="389"/>
        <v>0</v>
      </c>
      <c r="LFA23" s="1954">
        <f t="shared" si="389"/>
        <v>0</v>
      </c>
      <c r="LFB23" s="1954">
        <f t="shared" si="389"/>
        <v>0</v>
      </c>
      <c r="LFC23" s="1954">
        <f t="shared" si="389"/>
        <v>0</v>
      </c>
      <c r="LFD23" s="1954">
        <f t="shared" si="389"/>
        <v>0</v>
      </c>
      <c r="LFE23" s="1954">
        <f t="shared" si="389"/>
        <v>0</v>
      </c>
      <c r="LFF23" s="1954">
        <f t="shared" si="389"/>
        <v>0</v>
      </c>
      <c r="LFG23" s="1954">
        <f t="shared" si="389"/>
        <v>0</v>
      </c>
      <c r="LFH23" s="1954">
        <f t="shared" si="389"/>
        <v>0</v>
      </c>
      <c r="LFI23" s="1954">
        <f t="shared" si="389"/>
        <v>0</v>
      </c>
      <c r="LFJ23" s="1954">
        <f t="shared" si="389"/>
        <v>0</v>
      </c>
      <c r="LFK23" s="1954">
        <f t="shared" si="389"/>
        <v>0</v>
      </c>
      <c r="LFL23" s="1954">
        <f t="shared" si="389"/>
        <v>0</v>
      </c>
      <c r="LFM23" s="1954">
        <f t="shared" si="389"/>
        <v>0</v>
      </c>
      <c r="LFN23" s="1954">
        <f t="shared" si="389"/>
        <v>0</v>
      </c>
      <c r="LFO23" s="1954">
        <f t="shared" si="389"/>
        <v>0</v>
      </c>
      <c r="LFP23" s="1954">
        <f t="shared" si="389"/>
        <v>0</v>
      </c>
      <c r="LFQ23" s="1954">
        <f t="shared" si="389"/>
        <v>0</v>
      </c>
      <c r="LFR23" s="1954">
        <f t="shared" si="389"/>
        <v>0</v>
      </c>
      <c r="LFS23" s="1954">
        <f t="shared" si="389"/>
        <v>0</v>
      </c>
      <c r="LFT23" s="1954">
        <f t="shared" si="389"/>
        <v>0</v>
      </c>
      <c r="LFU23" s="1954">
        <f t="shared" si="389"/>
        <v>0</v>
      </c>
      <c r="LFV23" s="1954">
        <f t="shared" si="389"/>
        <v>0</v>
      </c>
      <c r="LFW23" s="1954">
        <f t="shared" si="389"/>
        <v>0</v>
      </c>
      <c r="LFX23" s="1954">
        <f t="shared" si="389"/>
        <v>0</v>
      </c>
      <c r="LFY23" s="1954">
        <f t="shared" si="389"/>
        <v>0</v>
      </c>
      <c r="LFZ23" s="1954">
        <f t="shared" si="389"/>
        <v>0</v>
      </c>
      <c r="LGA23" s="1954">
        <f t="shared" si="389"/>
        <v>0</v>
      </c>
      <c r="LGB23" s="1954">
        <f t="shared" si="389"/>
        <v>0</v>
      </c>
      <c r="LGC23" s="1954">
        <f t="shared" si="389"/>
        <v>0</v>
      </c>
      <c r="LGD23" s="1954">
        <f t="shared" si="389"/>
        <v>0</v>
      </c>
      <c r="LGE23" s="1954">
        <f t="shared" si="389"/>
        <v>0</v>
      </c>
      <c r="LGF23" s="1954">
        <f t="shared" si="389"/>
        <v>0</v>
      </c>
      <c r="LGG23" s="1954">
        <f t="shared" si="389"/>
        <v>0</v>
      </c>
      <c r="LGH23" s="1954">
        <f t="shared" si="389"/>
        <v>0</v>
      </c>
      <c r="LGI23" s="1954">
        <f t="shared" si="389"/>
        <v>0</v>
      </c>
      <c r="LGJ23" s="1954">
        <f t="shared" si="389"/>
        <v>0</v>
      </c>
      <c r="LGK23" s="1954">
        <f t="shared" si="389"/>
        <v>0</v>
      </c>
      <c r="LGL23" s="1954">
        <f t="shared" si="389"/>
        <v>0</v>
      </c>
      <c r="LGM23" s="1954">
        <f t="shared" si="389"/>
        <v>0</v>
      </c>
      <c r="LGN23" s="1954">
        <f t="shared" si="389"/>
        <v>0</v>
      </c>
      <c r="LGO23" s="1954">
        <f t="shared" si="389"/>
        <v>0</v>
      </c>
      <c r="LGP23" s="1954">
        <f t="shared" si="389"/>
        <v>0</v>
      </c>
      <c r="LGQ23" s="1954">
        <f t="shared" si="389"/>
        <v>0</v>
      </c>
      <c r="LGR23" s="1954">
        <f t="shared" si="389"/>
        <v>0</v>
      </c>
      <c r="LGS23" s="1954">
        <f t="shared" si="389"/>
        <v>0</v>
      </c>
      <c r="LGT23" s="1954">
        <f t="shared" si="389"/>
        <v>0</v>
      </c>
      <c r="LGU23" s="1954">
        <f t="shared" si="389"/>
        <v>0</v>
      </c>
      <c r="LGV23" s="1954">
        <f t="shared" si="389"/>
        <v>0</v>
      </c>
      <c r="LGW23" s="1954">
        <f t="shared" si="389"/>
        <v>0</v>
      </c>
      <c r="LGX23" s="1954">
        <f t="shared" si="389"/>
        <v>0</v>
      </c>
      <c r="LGY23" s="1954">
        <f t="shared" si="389"/>
        <v>0</v>
      </c>
      <c r="LGZ23" s="1954">
        <f t="shared" si="389"/>
        <v>0</v>
      </c>
      <c r="LHA23" s="1954">
        <f t="shared" si="389"/>
        <v>0</v>
      </c>
      <c r="LHB23" s="1954">
        <f t="shared" si="389"/>
        <v>0</v>
      </c>
      <c r="LHC23" s="1954">
        <f t="shared" si="389"/>
        <v>0</v>
      </c>
      <c r="LHD23" s="1954">
        <f t="shared" si="389"/>
        <v>0</v>
      </c>
      <c r="LHE23" s="1954">
        <f t="shared" si="389"/>
        <v>0</v>
      </c>
      <c r="LHF23" s="1954">
        <f t="shared" si="389"/>
        <v>0</v>
      </c>
      <c r="LHG23" s="1954">
        <f t="shared" si="389"/>
        <v>0</v>
      </c>
      <c r="LHH23" s="1954">
        <f t="shared" si="389"/>
        <v>0</v>
      </c>
      <c r="LHI23" s="1954">
        <f t="shared" si="389"/>
        <v>0</v>
      </c>
      <c r="LHJ23" s="1954">
        <f t="shared" si="389"/>
        <v>0</v>
      </c>
      <c r="LHK23" s="1954">
        <f t="shared" ref="LHK23:LJV23" si="390">IF(AND(LHK$26="End of period",LHK$25="Revenue"),LHK10,0)</f>
        <v>0</v>
      </c>
      <c r="LHL23" s="1954">
        <f t="shared" si="390"/>
        <v>0</v>
      </c>
      <c r="LHM23" s="1954">
        <f t="shared" si="390"/>
        <v>0</v>
      </c>
      <c r="LHN23" s="1954">
        <f t="shared" si="390"/>
        <v>0</v>
      </c>
      <c r="LHO23" s="1954">
        <f t="shared" si="390"/>
        <v>0</v>
      </c>
      <c r="LHP23" s="1954">
        <f t="shared" si="390"/>
        <v>0</v>
      </c>
      <c r="LHQ23" s="1954">
        <f t="shared" si="390"/>
        <v>0</v>
      </c>
      <c r="LHR23" s="1954">
        <f t="shared" si="390"/>
        <v>0</v>
      </c>
      <c r="LHS23" s="1954">
        <f t="shared" si="390"/>
        <v>0</v>
      </c>
      <c r="LHT23" s="1954">
        <f t="shared" si="390"/>
        <v>0</v>
      </c>
      <c r="LHU23" s="1954">
        <f t="shared" si="390"/>
        <v>0</v>
      </c>
      <c r="LHV23" s="1954">
        <f t="shared" si="390"/>
        <v>0</v>
      </c>
      <c r="LHW23" s="1954">
        <f t="shared" si="390"/>
        <v>0</v>
      </c>
      <c r="LHX23" s="1954">
        <f t="shared" si="390"/>
        <v>0</v>
      </c>
      <c r="LHY23" s="1954">
        <f t="shared" si="390"/>
        <v>0</v>
      </c>
      <c r="LHZ23" s="1954">
        <f t="shared" si="390"/>
        <v>0</v>
      </c>
      <c r="LIA23" s="1954">
        <f t="shared" si="390"/>
        <v>0</v>
      </c>
      <c r="LIB23" s="1954">
        <f t="shared" si="390"/>
        <v>0</v>
      </c>
      <c r="LIC23" s="1954">
        <f t="shared" si="390"/>
        <v>0</v>
      </c>
      <c r="LID23" s="1954">
        <f t="shared" si="390"/>
        <v>0</v>
      </c>
      <c r="LIE23" s="1954">
        <f t="shared" si="390"/>
        <v>0</v>
      </c>
      <c r="LIF23" s="1954">
        <f t="shared" si="390"/>
        <v>0</v>
      </c>
      <c r="LIG23" s="1954">
        <f t="shared" si="390"/>
        <v>0</v>
      </c>
      <c r="LIH23" s="1954">
        <f t="shared" si="390"/>
        <v>0</v>
      </c>
      <c r="LII23" s="1954">
        <f t="shared" si="390"/>
        <v>0</v>
      </c>
      <c r="LIJ23" s="1954">
        <f t="shared" si="390"/>
        <v>0</v>
      </c>
      <c r="LIK23" s="1954">
        <f t="shared" si="390"/>
        <v>0</v>
      </c>
      <c r="LIL23" s="1954">
        <f t="shared" si="390"/>
        <v>0</v>
      </c>
      <c r="LIM23" s="1954">
        <f t="shared" si="390"/>
        <v>0</v>
      </c>
      <c r="LIN23" s="1954">
        <f t="shared" si="390"/>
        <v>0</v>
      </c>
      <c r="LIO23" s="1954">
        <f t="shared" si="390"/>
        <v>0</v>
      </c>
      <c r="LIP23" s="1954">
        <f t="shared" si="390"/>
        <v>0</v>
      </c>
      <c r="LIQ23" s="1954">
        <f t="shared" si="390"/>
        <v>0</v>
      </c>
      <c r="LIR23" s="1954">
        <f t="shared" si="390"/>
        <v>0</v>
      </c>
      <c r="LIS23" s="1954">
        <f t="shared" si="390"/>
        <v>0</v>
      </c>
      <c r="LIT23" s="1954">
        <f t="shared" si="390"/>
        <v>0</v>
      </c>
      <c r="LIU23" s="1954">
        <f t="shared" si="390"/>
        <v>0</v>
      </c>
      <c r="LIV23" s="1954">
        <f t="shared" si="390"/>
        <v>0</v>
      </c>
      <c r="LIW23" s="1954">
        <f t="shared" si="390"/>
        <v>0</v>
      </c>
      <c r="LIX23" s="1954">
        <f t="shared" si="390"/>
        <v>0</v>
      </c>
      <c r="LIY23" s="1954">
        <f t="shared" si="390"/>
        <v>0</v>
      </c>
      <c r="LIZ23" s="1954">
        <f t="shared" si="390"/>
        <v>0</v>
      </c>
      <c r="LJA23" s="1954">
        <f t="shared" si="390"/>
        <v>0</v>
      </c>
      <c r="LJB23" s="1954">
        <f t="shared" si="390"/>
        <v>0</v>
      </c>
      <c r="LJC23" s="1954">
        <f t="shared" si="390"/>
        <v>0</v>
      </c>
      <c r="LJD23" s="1954">
        <f t="shared" si="390"/>
        <v>0</v>
      </c>
      <c r="LJE23" s="1954">
        <f t="shared" si="390"/>
        <v>0</v>
      </c>
      <c r="LJF23" s="1954">
        <f t="shared" si="390"/>
        <v>0</v>
      </c>
      <c r="LJG23" s="1954">
        <f t="shared" si="390"/>
        <v>0</v>
      </c>
      <c r="LJH23" s="1954">
        <f t="shared" si="390"/>
        <v>0</v>
      </c>
      <c r="LJI23" s="1954">
        <f t="shared" si="390"/>
        <v>0</v>
      </c>
      <c r="LJJ23" s="1954">
        <f t="shared" si="390"/>
        <v>0</v>
      </c>
      <c r="LJK23" s="1954">
        <f t="shared" si="390"/>
        <v>0</v>
      </c>
      <c r="LJL23" s="1954">
        <f t="shared" si="390"/>
        <v>0</v>
      </c>
      <c r="LJM23" s="1954">
        <f t="shared" si="390"/>
        <v>0</v>
      </c>
      <c r="LJN23" s="1954">
        <f t="shared" si="390"/>
        <v>0</v>
      </c>
      <c r="LJO23" s="1954">
        <f t="shared" si="390"/>
        <v>0</v>
      </c>
      <c r="LJP23" s="1954">
        <f t="shared" si="390"/>
        <v>0</v>
      </c>
      <c r="LJQ23" s="1954">
        <f t="shared" si="390"/>
        <v>0</v>
      </c>
      <c r="LJR23" s="1954">
        <f t="shared" si="390"/>
        <v>0</v>
      </c>
      <c r="LJS23" s="1954">
        <f t="shared" si="390"/>
        <v>0</v>
      </c>
      <c r="LJT23" s="1954">
        <f t="shared" si="390"/>
        <v>0</v>
      </c>
      <c r="LJU23" s="1954">
        <f t="shared" si="390"/>
        <v>0</v>
      </c>
      <c r="LJV23" s="1954">
        <f t="shared" si="390"/>
        <v>0</v>
      </c>
      <c r="LJW23" s="1954">
        <f t="shared" ref="LJW23:LMH23" si="391">IF(AND(LJW$26="End of period",LJW$25="Revenue"),LJW10,0)</f>
        <v>0</v>
      </c>
      <c r="LJX23" s="1954">
        <f t="shared" si="391"/>
        <v>0</v>
      </c>
      <c r="LJY23" s="1954">
        <f t="shared" si="391"/>
        <v>0</v>
      </c>
      <c r="LJZ23" s="1954">
        <f t="shared" si="391"/>
        <v>0</v>
      </c>
      <c r="LKA23" s="1954">
        <f t="shared" si="391"/>
        <v>0</v>
      </c>
      <c r="LKB23" s="1954">
        <f t="shared" si="391"/>
        <v>0</v>
      </c>
      <c r="LKC23" s="1954">
        <f t="shared" si="391"/>
        <v>0</v>
      </c>
      <c r="LKD23" s="1954">
        <f t="shared" si="391"/>
        <v>0</v>
      </c>
      <c r="LKE23" s="1954">
        <f t="shared" si="391"/>
        <v>0</v>
      </c>
      <c r="LKF23" s="1954">
        <f t="shared" si="391"/>
        <v>0</v>
      </c>
      <c r="LKG23" s="1954">
        <f t="shared" si="391"/>
        <v>0</v>
      </c>
      <c r="LKH23" s="1954">
        <f t="shared" si="391"/>
        <v>0</v>
      </c>
      <c r="LKI23" s="1954">
        <f t="shared" si="391"/>
        <v>0</v>
      </c>
      <c r="LKJ23" s="1954">
        <f t="shared" si="391"/>
        <v>0</v>
      </c>
      <c r="LKK23" s="1954">
        <f t="shared" si="391"/>
        <v>0</v>
      </c>
      <c r="LKL23" s="1954">
        <f t="shared" si="391"/>
        <v>0</v>
      </c>
      <c r="LKM23" s="1954">
        <f t="shared" si="391"/>
        <v>0</v>
      </c>
      <c r="LKN23" s="1954">
        <f t="shared" si="391"/>
        <v>0</v>
      </c>
      <c r="LKO23" s="1954">
        <f t="shared" si="391"/>
        <v>0</v>
      </c>
      <c r="LKP23" s="1954">
        <f t="shared" si="391"/>
        <v>0</v>
      </c>
      <c r="LKQ23" s="1954">
        <f t="shared" si="391"/>
        <v>0</v>
      </c>
      <c r="LKR23" s="1954">
        <f t="shared" si="391"/>
        <v>0</v>
      </c>
      <c r="LKS23" s="1954">
        <f t="shared" si="391"/>
        <v>0</v>
      </c>
      <c r="LKT23" s="1954">
        <f t="shared" si="391"/>
        <v>0</v>
      </c>
      <c r="LKU23" s="1954">
        <f t="shared" si="391"/>
        <v>0</v>
      </c>
      <c r="LKV23" s="1954">
        <f t="shared" si="391"/>
        <v>0</v>
      </c>
      <c r="LKW23" s="1954">
        <f t="shared" si="391"/>
        <v>0</v>
      </c>
      <c r="LKX23" s="1954">
        <f t="shared" si="391"/>
        <v>0</v>
      </c>
      <c r="LKY23" s="1954">
        <f t="shared" si="391"/>
        <v>0</v>
      </c>
      <c r="LKZ23" s="1954">
        <f t="shared" si="391"/>
        <v>0</v>
      </c>
      <c r="LLA23" s="1954">
        <f t="shared" si="391"/>
        <v>0</v>
      </c>
      <c r="LLB23" s="1954">
        <f t="shared" si="391"/>
        <v>0</v>
      </c>
      <c r="LLC23" s="1954">
        <f t="shared" si="391"/>
        <v>0</v>
      </c>
      <c r="LLD23" s="1954">
        <f t="shared" si="391"/>
        <v>0</v>
      </c>
      <c r="LLE23" s="1954">
        <f t="shared" si="391"/>
        <v>0</v>
      </c>
      <c r="LLF23" s="1954">
        <f t="shared" si="391"/>
        <v>0</v>
      </c>
      <c r="LLG23" s="1954">
        <f t="shared" si="391"/>
        <v>0</v>
      </c>
      <c r="LLH23" s="1954">
        <f t="shared" si="391"/>
        <v>0</v>
      </c>
      <c r="LLI23" s="1954">
        <f t="shared" si="391"/>
        <v>0</v>
      </c>
      <c r="LLJ23" s="1954">
        <f t="shared" si="391"/>
        <v>0</v>
      </c>
      <c r="LLK23" s="1954">
        <f t="shared" si="391"/>
        <v>0</v>
      </c>
      <c r="LLL23" s="1954">
        <f t="shared" si="391"/>
        <v>0</v>
      </c>
      <c r="LLM23" s="1954">
        <f t="shared" si="391"/>
        <v>0</v>
      </c>
      <c r="LLN23" s="1954">
        <f t="shared" si="391"/>
        <v>0</v>
      </c>
      <c r="LLO23" s="1954">
        <f t="shared" si="391"/>
        <v>0</v>
      </c>
      <c r="LLP23" s="1954">
        <f t="shared" si="391"/>
        <v>0</v>
      </c>
      <c r="LLQ23" s="1954">
        <f t="shared" si="391"/>
        <v>0</v>
      </c>
      <c r="LLR23" s="1954">
        <f t="shared" si="391"/>
        <v>0</v>
      </c>
      <c r="LLS23" s="1954">
        <f t="shared" si="391"/>
        <v>0</v>
      </c>
      <c r="LLT23" s="1954">
        <f t="shared" si="391"/>
        <v>0</v>
      </c>
      <c r="LLU23" s="1954">
        <f t="shared" si="391"/>
        <v>0</v>
      </c>
      <c r="LLV23" s="1954">
        <f t="shared" si="391"/>
        <v>0</v>
      </c>
      <c r="LLW23" s="1954">
        <f t="shared" si="391"/>
        <v>0</v>
      </c>
      <c r="LLX23" s="1954">
        <f t="shared" si="391"/>
        <v>0</v>
      </c>
      <c r="LLY23" s="1954">
        <f t="shared" si="391"/>
        <v>0</v>
      </c>
      <c r="LLZ23" s="1954">
        <f t="shared" si="391"/>
        <v>0</v>
      </c>
      <c r="LMA23" s="1954">
        <f t="shared" si="391"/>
        <v>0</v>
      </c>
      <c r="LMB23" s="1954">
        <f t="shared" si="391"/>
        <v>0</v>
      </c>
      <c r="LMC23" s="1954">
        <f t="shared" si="391"/>
        <v>0</v>
      </c>
      <c r="LMD23" s="1954">
        <f t="shared" si="391"/>
        <v>0</v>
      </c>
      <c r="LME23" s="1954">
        <f t="shared" si="391"/>
        <v>0</v>
      </c>
      <c r="LMF23" s="1954">
        <f t="shared" si="391"/>
        <v>0</v>
      </c>
      <c r="LMG23" s="1954">
        <f t="shared" si="391"/>
        <v>0</v>
      </c>
      <c r="LMH23" s="1954">
        <f t="shared" si="391"/>
        <v>0</v>
      </c>
      <c r="LMI23" s="1954">
        <f t="shared" ref="LMI23:LOT23" si="392">IF(AND(LMI$26="End of period",LMI$25="Revenue"),LMI10,0)</f>
        <v>0</v>
      </c>
      <c r="LMJ23" s="1954">
        <f t="shared" si="392"/>
        <v>0</v>
      </c>
      <c r="LMK23" s="1954">
        <f t="shared" si="392"/>
        <v>0</v>
      </c>
      <c r="LML23" s="1954">
        <f t="shared" si="392"/>
        <v>0</v>
      </c>
      <c r="LMM23" s="1954">
        <f t="shared" si="392"/>
        <v>0</v>
      </c>
      <c r="LMN23" s="1954">
        <f t="shared" si="392"/>
        <v>0</v>
      </c>
      <c r="LMO23" s="1954">
        <f t="shared" si="392"/>
        <v>0</v>
      </c>
      <c r="LMP23" s="1954">
        <f t="shared" si="392"/>
        <v>0</v>
      </c>
      <c r="LMQ23" s="1954">
        <f t="shared" si="392"/>
        <v>0</v>
      </c>
      <c r="LMR23" s="1954">
        <f t="shared" si="392"/>
        <v>0</v>
      </c>
      <c r="LMS23" s="1954">
        <f t="shared" si="392"/>
        <v>0</v>
      </c>
      <c r="LMT23" s="1954">
        <f t="shared" si="392"/>
        <v>0</v>
      </c>
      <c r="LMU23" s="1954">
        <f t="shared" si="392"/>
        <v>0</v>
      </c>
      <c r="LMV23" s="1954">
        <f t="shared" si="392"/>
        <v>0</v>
      </c>
      <c r="LMW23" s="1954">
        <f t="shared" si="392"/>
        <v>0</v>
      </c>
      <c r="LMX23" s="1954">
        <f t="shared" si="392"/>
        <v>0</v>
      </c>
      <c r="LMY23" s="1954">
        <f t="shared" si="392"/>
        <v>0</v>
      </c>
      <c r="LMZ23" s="1954">
        <f t="shared" si="392"/>
        <v>0</v>
      </c>
      <c r="LNA23" s="1954">
        <f t="shared" si="392"/>
        <v>0</v>
      </c>
      <c r="LNB23" s="1954">
        <f t="shared" si="392"/>
        <v>0</v>
      </c>
      <c r="LNC23" s="1954">
        <f t="shared" si="392"/>
        <v>0</v>
      </c>
      <c r="LND23" s="1954">
        <f t="shared" si="392"/>
        <v>0</v>
      </c>
      <c r="LNE23" s="1954">
        <f t="shared" si="392"/>
        <v>0</v>
      </c>
      <c r="LNF23" s="1954">
        <f t="shared" si="392"/>
        <v>0</v>
      </c>
      <c r="LNG23" s="1954">
        <f t="shared" si="392"/>
        <v>0</v>
      </c>
      <c r="LNH23" s="1954">
        <f t="shared" si="392"/>
        <v>0</v>
      </c>
      <c r="LNI23" s="1954">
        <f t="shared" si="392"/>
        <v>0</v>
      </c>
      <c r="LNJ23" s="1954">
        <f t="shared" si="392"/>
        <v>0</v>
      </c>
      <c r="LNK23" s="1954">
        <f t="shared" si="392"/>
        <v>0</v>
      </c>
      <c r="LNL23" s="1954">
        <f t="shared" si="392"/>
        <v>0</v>
      </c>
      <c r="LNM23" s="1954">
        <f t="shared" si="392"/>
        <v>0</v>
      </c>
      <c r="LNN23" s="1954">
        <f t="shared" si="392"/>
        <v>0</v>
      </c>
      <c r="LNO23" s="1954">
        <f t="shared" si="392"/>
        <v>0</v>
      </c>
      <c r="LNP23" s="1954">
        <f t="shared" si="392"/>
        <v>0</v>
      </c>
      <c r="LNQ23" s="1954">
        <f t="shared" si="392"/>
        <v>0</v>
      </c>
      <c r="LNR23" s="1954">
        <f t="shared" si="392"/>
        <v>0</v>
      </c>
      <c r="LNS23" s="1954">
        <f t="shared" si="392"/>
        <v>0</v>
      </c>
      <c r="LNT23" s="1954">
        <f t="shared" si="392"/>
        <v>0</v>
      </c>
      <c r="LNU23" s="1954">
        <f t="shared" si="392"/>
        <v>0</v>
      </c>
      <c r="LNV23" s="1954">
        <f t="shared" si="392"/>
        <v>0</v>
      </c>
      <c r="LNW23" s="1954">
        <f t="shared" si="392"/>
        <v>0</v>
      </c>
      <c r="LNX23" s="1954">
        <f t="shared" si="392"/>
        <v>0</v>
      </c>
      <c r="LNY23" s="1954">
        <f t="shared" si="392"/>
        <v>0</v>
      </c>
      <c r="LNZ23" s="1954">
        <f t="shared" si="392"/>
        <v>0</v>
      </c>
      <c r="LOA23" s="1954">
        <f t="shared" si="392"/>
        <v>0</v>
      </c>
      <c r="LOB23" s="1954">
        <f t="shared" si="392"/>
        <v>0</v>
      </c>
      <c r="LOC23" s="1954">
        <f t="shared" si="392"/>
        <v>0</v>
      </c>
      <c r="LOD23" s="1954">
        <f t="shared" si="392"/>
        <v>0</v>
      </c>
      <c r="LOE23" s="1954">
        <f t="shared" si="392"/>
        <v>0</v>
      </c>
      <c r="LOF23" s="1954">
        <f t="shared" si="392"/>
        <v>0</v>
      </c>
      <c r="LOG23" s="1954">
        <f t="shared" si="392"/>
        <v>0</v>
      </c>
      <c r="LOH23" s="1954">
        <f t="shared" si="392"/>
        <v>0</v>
      </c>
      <c r="LOI23" s="1954">
        <f t="shared" si="392"/>
        <v>0</v>
      </c>
      <c r="LOJ23" s="1954">
        <f t="shared" si="392"/>
        <v>0</v>
      </c>
      <c r="LOK23" s="1954">
        <f t="shared" si="392"/>
        <v>0</v>
      </c>
      <c r="LOL23" s="1954">
        <f t="shared" si="392"/>
        <v>0</v>
      </c>
      <c r="LOM23" s="1954">
        <f t="shared" si="392"/>
        <v>0</v>
      </c>
      <c r="LON23" s="1954">
        <f t="shared" si="392"/>
        <v>0</v>
      </c>
      <c r="LOO23" s="1954">
        <f t="shared" si="392"/>
        <v>0</v>
      </c>
      <c r="LOP23" s="1954">
        <f t="shared" si="392"/>
        <v>0</v>
      </c>
      <c r="LOQ23" s="1954">
        <f t="shared" si="392"/>
        <v>0</v>
      </c>
      <c r="LOR23" s="1954">
        <f t="shared" si="392"/>
        <v>0</v>
      </c>
      <c r="LOS23" s="1954">
        <f t="shared" si="392"/>
        <v>0</v>
      </c>
      <c r="LOT23" s="1954">
        <f t="shared" si="392"/>
        <v>0</v>
      </c>
      <c r="LOU23" s="1954">
        <f t="shared" ref="LOU23:LRF23" si="393">IF(AND(LOU$26="End of period",LOU$25="Revenue"),LOU10,0)</f>
        <v>0</v>
      </c>
      <c r="LOV23" s="1954">
        <f t="shared" si="393"/>
        <v>0</v>
      </c>
      <c r="LOW23" s="1954">
        <f t="shared" si="393"/>
        <v>0</v>
      </c>
      <c r="LOX23" s="1954">
        <f t="shared" si="393"/>
        <v>0</v>
      </c>
      <c r="LOY23" s="1954">
        <f t="shared" si="393"/>
        <v>0</v>
      </c>
      <c r="LOZ23" s="1954">
        <f t="shared" si="393"/>
        <v>0</v>
      </c>
      <c r="LPA23" s="1954">
        <f t="shared" si="393"/>
        <v>0</v>
      </c>
      <c r="LPB23" s="1954">
        <f t="shared" si="393"/>
        <v>0</v>
      </c>
      <c r="LPC23" s="1954">
        <f t="shared" si="393"/>
        <v>0</v>
      </c>
      <c r="LPD23" s="1954">
        <f t="shared" si="393"/>
        <v>0</v>
      </c>
      <c r="LPE23" s="1954">
        <f t="shared" si="393"/>
        <v>0</v>
      </c>
      <c r="LPF23" s="1954">
        <f t="shared" si="393"/>
        <v>0</v>
      </c>
      <c r="LPG23" s="1954">
        <f t="shared" si="393"/>
        <v>0</v>
      </c>
      <c r="LPH23" s="1954">
        <f t="shared" si="393"/>
        <v>0</v>
      </c>
      <c r="LPI23" s="1954">
        <f t="shared" si="393"/>
        <v>0</v>
      </c>
      <c r="LPJ23" s="1954">
        <f t="shared" si="393"/>
        <v>0</v>
      </c>
      <c r="LPK23" s="1954">
        <f t="shared" si="393"/>
        <v>0</v>
      </c>
      <c r="LPL23" s="1954">
        <f t="shared" si="393"/>
        <v>0</v>
      </c>
      <c r="LPM23" s="1954">
        <f t="shared" si="393"/>
        <v>0</v>
      </c>
      <c r="LPN23" s="1954">
        <f t="shared" si="393"/>
        <v>0</v>
      </c>
      <c r="LPO23" s="1954">
        <f t="shared" si="393"/>
        <v>0</v>
      </c>
      <c r="LPP23" s="1954">
        <f t="shared" si="393"/>
        <v>0</v>
      </c>
      <c r="LPQ23" s="1954">
        <f t="shared" si="393"/>
        <v>0</v>
      </c>
      <c r="LPR23" s="1954">
        <f t="shared" si="393"/>
        <v>0</v>
      </c>
      <c r="LPS23" s="1954">
        <f t="shared" si="393"/>
        <v>0</v>
      </c>
      <c r="LPT23" s="1954">
        <f t="shared" si="393"/>
        <v>0</v>
      </c>
      <c r="LPU23" s="1954">
        <f t="shared" si="393"/>
        <v>0</v>
      </c>
      <c r="LPV23" s="1954">
        <f t="shared" si="393"/>
        <v>0</v>
      </c>
      <c r="LPW23" s="1954">
        <f t="shared" si="393"/>
        <v>0</v>
      </c>
      <c r="LPX23" s="1954">
        <f t="shared" si="393"/>
        <v>0</v>
      </c>
      <c r="LPY23" s="1954">
        <f t="shared" si="393"/>
        <v>0</v>
      </c>
      <c r="LPZ23" s="1954">
        <f t="shared" si="393"/>
        <v>0</v>
      </c>
      <c r="LQA23" s="1954">
        <f t="shared" si="393"/>
        <v>0</v>
      </c>
      <c r="LQB23" s="1954">
        <f t="shared" si="393"/>
        <v>0</v>
      </c>
      <c r="LQC23" s="1954">
        <f t="shared" si="393"/>
        <v>0</v>
      </c>
      <c r="LQD23" s="1954">
        <f t="shared" si="393"/>
        <v>0</v>
      </c>
      <c r="LQE23" s="1954">
        <f t="shared" si="393"/>
        <v>0</v>
      </c>
      <c r="LQF23" s="1954">
        <f t="shared" si="393"/>
        <v>0</v>
      </c>
      <c r="LQG23" s="1954">
        <f t="shared" si="393"/>
        <v>0</v>
      </c>
      <c r="LQH23" s="1954">
        <f t="shared" si="393"/>
        <v>0</v>
      </c>
      <c r="LQI23" s="1954">
        <f t="shared" si="393"/>
        <v>0</v>
      </c>
      <c r="LQJ23" s="1954">
        <f t="shared" si="393"/>
        <v>0</v>
      </c>
      <c r="LQK23" s="1954">
        <f t="shared" si="393"/>
        <v>0</v>
      </c>
      <c r="LQL23" s="1954">
        <f t="shared" si="393"/>
        <v>0</v>
      </c>
      <c r="LQM23" s="1954">
        <f t="shared" si="393"/>
        <v>0</v>
      </c>
      <c r="LQN23" s="1954">
        <f t="shared" si="393"/>
        <v>0</v>
      </c>
      <c r="LQO23" s="1954">
        <f t="shared" si="393"/>
        <v>0</v>
      </c>
      <c r="LQP23" s="1954">
        <f t="shared" si="393"/>
        <v>0</v>
      </c>
      <c r="LQQ23" s="1954">
        <f t="shared" si="393"/>
        <v>0</v>
      </c>
      <c r="LQR23" s="1954">
        <f t="shared" si="393"/>
        <v>0</v>
      </c>
      <c r="LQS23" s="1954">
        <f t="shared" si="393"/>
        <v>0</v>
      </c>
      <c r="LQT23" s="1954">
        <f t="shared" si="393"/>
        <v>0</v>
      </c>
      <c r="LQU23" s="1954">
        <f t="shared" si="393"/>
        <v>0</v>
      </c>
      <c r="LQV23" s="1954">
        <f t="shared" si="393"/>
        <v>0</v>
      </c>
      <c r="LQW23" s="1954">
        <f t="shared" si="393"/>
        <v>0</v>
      </c>
      <c r="LQX23" s="1954">
        <f t="shared" si="393"/>
        <v>0</v>
      </c>
      <c r="LQY23" s="1954">
        <f t="shared" si="393"/>
        <v>0</v>
      </c>
      <c r="LQZ23" s="1954">
        <f t="shared" si="393"/>
        <v>0</v>
      </c>
      <c r="LRA23" s="1954">
        <f t="shared" si="393"/>
        <v>0</v>
      </c>
      <c r="LRB23" s="1954">
        <f t="shared" si="393"/>
        <v>0</v>
      </c>
      <c r="LRC23" s="1954">
        <f t="shared" si="393"/>
        <v>0</v>
      </c>
      <c r="LRD23" s="1954">
        <f t="shared" si="393"/>
        <v>0</v>
      </c>
      <c r="LRE23" s="1954">
        <f t="shared" si="393"/>
        <v>0</v>
      </c>
      <c r="LRF23" s="1954">
        <f t="shared" si="393"/>
        <v>0</v>
      </c>
      <c r="LRG23" s="1954">
        <f t="shared" ref="LRG23:LTR23" si="394">IF(AND(LRG$26="End of period",LRG$25="Revenue"),LRG10,0)</f>
        <v>0</v>
      </c>
      <c r="LRH23" s="1954">
        <f t="shared" si="394"/>
        <v>0</v>
      </c>
      <c r="LRI23" s="1954">
        <f t="shared" si="394"/>
        <v>0</v>
      </c>
      <c r="LRJ23" s="1954">
        <f t="shared" si="394"/>
        <v>0</v>
      </c>
      <c r="LRK23" s="1954">
        <f t="shared" si="394"/>
        <v>0</v>
      </c>
      <c r="LRL23" s="1954">
        <f t="shared" si="394"/>
        <v>0</v>
      </c>
      <c r="LRM23" s="1954">
        <f t="shared" si="394"/>
        <v>0</v>
      </c>
      <c r="LRN23" s="1954">
        <f t="shared" si="394"/>
        <v>0</v>
      </c>
      <c r="LRO23" s="1954">
        <f t="shared" si="394"/>
        <v>0</v>
      </c>
      <c r="LRP23" s="1954">
        <f t="shared" si="394"/>
        <v>0</v>
      </c>
      <c r="LRQ23" s="1954">
        <f t="shared" si="394"/>
        <v>0</v>
      </c>
      <c r="LRR23" s="1954">
        <f t="shared" si="394"/>
        <v>0</v>
      </c>
      <c r="LRS23" s="1954">
        <f t="shared" si="394"/>
        <v>0</v>
      </c>
      <c r="LRT23" s="1954">
        <f t="shared" si="394"/>
        <v>0</v>
      </c>
      <c r="LRU23" s="1954">
        <f t="shared" si="394"/>
        <v>0</v>
      </c>
      <c r="LRV23" s="1954">
        <f t="shared" si="394"/>
        <v>0</v>
      </c>
      <c r="LRW23" s="1954">
        <f t="shared" si="394"/>
        <v>0</v>
      </c>
      <c r="LRX23" s="1954">
        <f t="shared" si="394"/>
        <v>0</v>
      </c>
      <c r="LRY23" s="1954">
        <f t="shared" si="394"/>
        <v>0</v>
      </c>
      <c r="LRZ23" s="1954">
        <f t="shared" si="394"/>
        <v>0</v>
      </c>
      <c r="LSA23" s="1954">
        <f t="shared" si="394"/>
        <v>0</v>
      </c>
      <c r="LSB23" s="1954">
        <f t="shared" si="394"/>
        <v>0</v>
      </c>
      <c r="LSC23" s="1954">
        <f t="shared" si="394"/>
        <v>0</v>
      </c>
      <c r="LSD23" s="1954">
        <f t="shared" si="394"/>
        <v>0</v>
      </c>
      <c r="LSE23" s="1954">
        <f t="shared" si="394"/>
        <v>0</v>
      </c>
      <c r="LSF23" s="1954">
        <f t="shared" si="394"/>
        <v>0</v>
      </c>
      <c r="LSG23" s="1954">
        <f t="shared" si="394"/>
        <v>0</v>
      </c>
      <c r="LSH23" s="1954">
        <f t="shared" si="394"/>
        <v>0</v>
      </c>
      <c r="LSI23" s="1954">
        <f t="shared" si="394"/>
        <v>0</v>
      </c>
      <c r="LSJ23" s="1954">
        <f t="shared" si="394"/>
        <v>0</v>
      </c>
      <c r="LSK23" s="1954">
        <f t="shared" si="394"/>
        <v>0</v>
      </c>
      <c r="LSL23" s="1954">
        <f t="shared" si="394"/>
        <v>0</v>
      </c>
      <c r="LSM23" s="1954">
        <f t="shared" si="394"/>
        <v>0</v>
      </c>
      <c r="LSN23" s="1954">
        <f t="shared" si="394"/>
        <v>0</v>
      </c>
      <c r="LSO23" s="1954">
        <f t="shared" si="394"/>
        <v>0</v>
      </c>
      <c r="LSP23" s="1954">
        <f t="shared" si="394"/>
        <v>0</v>
      </c>
      <c r="LSQ23" s="1954">
        <f t="shared" si="394"/>
        <v>0</v>
      </c>
      <c r="LSR23" s="1954">
        <f t="shared" si="394"/>
        <v>0</v>
      </c>
      <c r="LSS23" s="1954">
        <f t="shared" si="394"/>
        <v>0</v>
      </c>
      <c r="LST23" s="1954">
        <f t="shared" si="394"/>
        <v>0</v>
      </c>
      <c r="LSU23" s="1954">
        <f t="shared" si="394"/>
        <v>0</v>
      </c>
      <c r="LSV23" s="1954">
        <f t="shared" si="394"/>
        <v>0</v>
      </c>
      <c r="LSW23" s="1954">
        <f t="shared" si="394"/>
        <v>0</v>
      </c>
      <c r="LSX23" s="1954">
        <f t="shared" si="394"/>
        <v>0</v>
      </c>
      <c r="LSY23" s="1954">
        <f t="shared" si="394"/>
        <v>0</v>
      </c>
      <c r="LSZ23" s="1954">
        <f t="shared" si="394"/>
        <v>0</v>
      </c>
      <c r="LTA23" s="1954">
        <f t="shared" si="394"/>
        <v>0</v>
      </c>
      <c r="LTB23" s="1954">
        <f t="shared" si="394"/>
        <v>0</v>
      </c>
      <c r="LTC23" s="1954">
        <f t="shared" si="394"/>
        <v>0</v>
      </c>
      <c r="LTD23" s="1954">
        <f t="shared" si="394"/>
        <v>0</v>
      </c>
      <c r="LTE23" s="1954">
        <f t="shared" si="394"/>
        <v>0</v>
      </c>
      <c r="LTF23" s="1954">
        <f t="shared" si="394"/>
        <v>0</v>
      </c>
      <c r="LTG23" s="1954">
        <f t="shared" si="394"/>
        <v>0</v>
      </c>
      <c r="LTH23" s="1954">
        <f t="shared" si="394"/>
        <v>0</v>
      </c>
      <c r="LTI23" s="1954">
        <f t="shared" si="394"/>
        <v>0</v>
      </c>
      <c r="LTJ23" s="1954">
        <f t="shared" si="394"/>
        <v>0</v>
      </c>
      <c r="LTK23" s="1954">
        <f t="shared" si="394"/>
        <v>0</v>
      </c>
      <c r="LTL23" s="1954">
        <f t="shared" si="394"/>
        <v>0</v>
      </c>
      <c r="LTM23" s="1954">
        <f t="shared" si="394"/>
        <v>0</v>
      </c>
      <c r="LTN23" s="1954">
        <f t="shared" si="394"/>
        <v>0</v>
      </c>
      <c r="LTO23" s="1954">
        <f t="shared" si="394"/>
        <v>0</v>
      </c>
      <c r="LTP23" s="1954">
        <f t="shared" si="394"/>
        <v>0</v>
      </c>
      <c r="LTQ23" s="1954">
        <f t="shared" si="394"/>
        <v>0</v>
      </c>
      <c r="LTR23" s="1954">
        <f t="shared" si="394"/>
        <v>0</v>
      </c>
      <c r="LTS23" s="1954">
        <f t="shared" ref="LTS23:LWD23" si="395">IF(AND(LTS$26="End of period",LTS$25="Revenue"),LTS10,0)</f>
        <v>0</v>
      </c>
      <c r="LTT23" s="1954">
        <f t="shared" si="395"/>
        <v>0</v>
      </c>
      <c r="LTU23" s="1954">
        <f t="shared" si="395"/>
        <v>0</v>
      </c>
      <c r="LTV23" s="1954">
        <f t="shared" si="395"/>
        <v>0</v>
      </c>
      <c r="LTW23" s="1954">
        <f t="shared" si="395"/>
        <v>0</v>
      </c>
      <c r="LTX23" s="1954">
        <f t="shared" si="395"/>
        <v>0</v>
      </c>
      <c r="LTY23" s="1954">
        <f t="shared" si="395"/>
        <v>0</v>
      </c>
      <c r="LTZ23" s="1954">
        <f t="shared" si="395"/>
        <v>0</v>
      </c>
      <c r="LUA23" s="1954">
        <f t="shared" si="395"/>
        <v>0</v>
      </c>
      <c r="LUB23" s="1954">
        <f t="shared" si="395"/>
        <v>0</v>
      </c>
      <c r="LUC23" s="1954">
        <f t="shared" si="395"/>
        <v>0</v>
      </c>
      <c r="LUD23" s="1954">
        <f t="shared" si="395"/>
        <v>0</v>
      </c>
      <c r="LUE23" s="1954">
        <f t="shared" si="395"/>
        <v>0</v>
      </c>
      <c r="LUF23" s="1954">
        <f t="shared" si="395"/>
        <v>0</v>
      </c>
      <c r="LUG23" s="1954">
        <f t="shared" si="395"/>
        <v>0</v>
      </c>
      <c r="LUH23" s="1954">
        <f t="shared" si="395"/>
        <v>0</v>
      </c>
      <c r="LUI23" s="1954">
        <f t="shared" si="395"/>
        <v>0</v>
      </c>
      <c r="LUJ23" s="1954">
        <f t="shared" si="395"/>
        <v>0</v>
      </c>
      <c r="LUK23" s="1954">
        <f t="shared" si="395"/>
        <v>0</v>
      </c>
      <c r="LUL23" s="1954">
        <f t="shared" si="395"/>
        <v>0</v>
      </c>
      <c r="LUM23" s="1954">
        <f t="shared" si="395"/>
        <v>0</v>
      </c>
      <c r="LUN23" s="1954">
        <f t="shared" si="395"/>
        <v>0</v>
      </c>
      <c r="LUO23" s="1954">
        <f t="shared" si="395"/>
        <v>0</v>
      </c>
      <c r="LUP23" s="1954">
        <f t="shared" si="395"/>
        <v>0</v>
      </c>
      <c r="LUQ23" s="1954">
        <f t="shared" si="395"/>
        <v>0</v>
      </c>
      <c r="LUR23" s="1954">
        <f t="shared" si="395"/>
        <v>0</v>
      </c>
      <c r="LUS23" s="1954">
        <f t="shared" si="395"/>
        <v>0</v>
      </c>
      <c r="LUT23" s="1954">
        <f t="shared" si="395"/>
        <v>0</v>
      </c>
      <c r="LUU23" s="1954">
        <f t="shared" si="395"/>
        <v>0</v>
      </c>
      <c r="LUV23" s="1954">
        <f t="shared" si="395"/>
        <v>0</v>
      </c>
      <c r="LUW23" s="1954">
        <f t="shared" si="395"/>
        <v>0</v>
      </c>
      <c r="LUX23" s="1954">
        <f t="shared" si="395"/>
        <v>0</v>
      </c>
      <c r="LUY23" s="1954">
        <f t="shared" si="395"/>
        <v>0</v>
      </c>
      <c r="LUZ23" s="1954">
        <f t="shared" si="395"/>
        <v>0</v>
      </c>
      <c r="LVA23" s="1954">
        <f t="shared" si="395"/>
        <v>0</v>
      </c>
      <c r="LVB23" s="1954">
        <f t="shared" si="395"/>
        <v>0</v>
      </c>
      <c r="LVC23" s="1954">
        <f t="shared" si="395"/>
        <v>0</v>
      </c>
      <c r="LVD23" s="1954">
        <f t="shared" si="395"/>
        <v>0</v>
      </c>
      <c r="LVE23" s="1954">
        <f t="shared" si="395"/>
        <v>0</v>
      </c>
      <c r="LVF23" s="1954">
        <f t="shared" si="395"/>
        <v>0</v>
      </c>
      <c r="LVG23" s="1954">
        <f t="shared" si="395"/>
        <v>0</v>
      </c>
      <c r="LVH23" s="1954">
        <f t="shared" si="395"/>
        <v>0</v>
      </c>
      <c r="LVI23" s="1954">
        <f t="shared" si="395"/>
        <v>0</v>
      </c>
      <c r="LVJ23" s="1954">
        <f t="shared" si="395"/>
        <v>0</v>
      </c>
      <c r="LVK23" s="1954">
        <f t="shared" si="395"/>
        <v>0</v>
      </c>
      <c r="LVL23" s="1954">
        <f t="shared" si="395"/>
        <v>0</v>
      </c>
      <c r="LVM23" s="1954">
        <f t="shared" si="395"/>
        <v>0</v>
      </c>
      <c r="LVN23" s="1954">
        <f t="shared" si="395"/>
        <v>0</v>
      </c>
      <c r="LVO23" s="1954">
        <f t="shared" si="395"/>
        <v>0</v>
      </c>
      <c r="LVP23" s="1954">
        <f t="shared" si="395"/>
        <v>0</v>
      </c>
      <c r="LVQ23" s="1954">
        <f t="shared" si="395"/>
        <v>0</v>
      </c>
      <c r="LVR23" s="1954">
        <f t="shared" si="395"/>
        <v>0</v>
      </c>
      <c r="LVS23" s="1954">
        <f t="shared" si="395"/>
        <v>0</v>
      </c>
      <c r="LVT23" s="1954">
        <f t="shared" si="395"/>
        <v>0</v>
      </c>
      <c r="LVU23" s="1954">
        <f t="shared" si="395"/>
        <v>0</v>
      </c>
      <c r="LVV23" s="1954">
        <f t="shared" si="395"/>
        <v>0</v>
      </c>
      <c r="LVW23" s="1954">
        <f t="shared" si="395"/>
        <v>0</v>
      </c>
      <c r="LVX23" s="1954">
        <f t="shared" si="395"/>
        <v>0</v>
      </c>
      <c r="LVY23" s="1954">
        <f t="shared" si="395"/>
        <v>0</v>
      </c>
      <c r="LVZ23" s="1954">
        <f t="shared" si="395"/>
        <v>0</v>
      </c>
      <c r="LWA23" s="1954">
        <f t="shared" si="395"/>
        <v>0</v>
      </c>
      <c r="LWB23" s="1954">
        <f t="shared" si="395"/>
        <v>0</v>
      </c>
      <c r="LWC23" s="1954">
        <f t="shared" si="395"/>
        <v>0</v>
      </c>
      <c r="LWD23" s="1954">
        <f t="shared" si="395"/>
        <v>0</v>
      </c>
      <c r="LWE23" s="1954">
        <f t="shared" ref="LWE23:LYP23" si="396">IF(AND(LWE$26="End of period",LWE$25="Revenue"),LWE10,0)</f>
        <v>0</v>
      </c>
      <c r="LWF23" s="1954">
        <f t="shared" si="396"/>
        <v>0</v>
      </c>
      <c r="LWG23" s="1954">
        <f t="shared" si="396"/>
        <v>0</v>
      </c>
      <c r="LWH23" s="1954">
        <f t="shared" si="396"/>
        <v>0</v>
      </c>
      <c r="LWI23" s="1954">
        <f t="shared" si="396"/>
        <v>0</v>
      </c>
      <c r="LWJ23" s="1954">
        <f t="shared" si="396"/>
        <v>0</v>
      </c>
      <c r="LWK23" s="1954">
        <f t="shared" si="396"/>
        <v>0</v>
      </c>
      <c r="LWL23" s="1954">
        <f t="shared" si="396"/>
        <v>0</v>
      </c>
      <c r="LWM23" s="1954">
        <f t="shared" si="396"/>
        <v>0</v>
      </c>
      <c r="LWN23" s="1954">
        <f t="shared" si="396"/>
        <v>0</v>
      </c>
      <c r="LWO23" s="1954">
        <f t="shared" si="396"/>
        <v>0</v>
      </c>
      <c r="LWP23" s="1954">
        <f t="shared" si="396"/>
        <v>0</v>
      </c>
      <c r="LWQ23" s="1954">
        <f t="shared" si="396"/>
        <v>0</v>
      </c>
      <c r="LWR23" s="1954">
        <f t="shared" si="396"/>
        <v>0</v>
      </c>
      <c r="LWS23" s="1954">
        <f t="shared" si="396"/>
        <v>0</v>
      </c>
      <c r="LWT23" s="1954">
        <f t="shared" si="396"/>
        <v>0</v>
      </c>
      <c r="LWU23" s="1954">
        <f t="shared" si="396"/>
        <v>0</v>
      </c>
      <c r="LWV23" s="1954">
        <f t="shared" si="396"/>
        <v>0</v>
      </c>
      <c r="LWW23" s="1954">
        <f t="shared" si="396"/>
        <v>0</v>
      </c>
      <c r="LWX23" s="1954">
        <f t="shared" si="396"/>
        <v>0</v>
      </c>
      <c r="LWY23" s="1954">
        <f t="shared" si="396"/>
        <v>0</v>
      </c>
      <c r="LWZ23" s="1954">
        <f t="shared" si="396"/>
        <v>0</v>
      </c>
      <c r="LXA23" s="1954">
        <f t="shared" si="396"/>
        <v>0</v>
      </c>
      <c r="LXB23" s="1954">
        <f t="shared" si="396"/>
        <v>0</v>
      </c>
      <c r="LXC23" s="1954">
        <f t="shared" si="396"/>
        <v>0</v>
      </c>
      <c r="LXD23" s="1954">
        <f t="shared" si="396"/>
        <v>0</v>
      </c>
      <c r="LXE23" s="1954">
        <f t="shared" si="396"/>
        <v>0</v>
      </c>
      <c r="LXF23" s="1954">
        <f t="shared" si="396"/>
        <v>0</v>
      </c>
      <c r="LXG23" s="1954">
        <f t="shared" si="396"/>
        <v>0</v>
      </c>
      <c r="LXH23" s="1954">
        <f t="shared" si="396"/>
        <v>0</v>
      </c>
      <c r="LXI23" s="1954">
        <f t="shared" si="396"/>
        <v>0</v>
      </c>
      <c r="LXJ23" s="1954">
        <f t="shared" si="396"/>
        <v>0</v>
      </c>
      <c r="LXK23" s="1954">
        <f t="shared" si="396"/>
        <v>0</v>
      </c>
      <c r="LXL23" s="1954">
        <f t="shared" si="396"/>
        <v>0</v>
      </c>
      <c r="LXM23" s="1954">
        <f t="shared" si="396"/>
        <v>0</v>
      </c>
      <c r="LXN23" s="1954">
        <f t="shared" si="396"/>
        <v>0</v>
      </c>
      <c r="LXO23" s="1954">
        <f t="shared" si="396"/>
        <v>0</v>
      </c>
      <c r="LXP23" s="1954">
        <f t="shared" si="396"/>
        <v>0</v>
      </c>
      <c r="LXQ23" s="1954">
        <f t="shared" si="396"/>
        <v>0</v>
      </c>
      <c r="LXR23" s="1954">
        <f t="shared" si="396"/>
        <v>0</v>
      </c>
      <c r="LXS23" s="1954">
        <f t="shared" si="396"/>
        <v>0</v>
      </c>
      <c r="LXT23" s="1954">
        <f t="shared" si="396"/>
        <v>0</v>
      </c>
      <c r="LXU23" s="1954">
        <f t="shared" si="396"/>
        <v>0</v>
      </c>
      <c r="LXV23" s="1954">
        <f t="shared" si="396"/>
        <v>0</v>
      </c>
      <c r="LXW23" s="1954">
        <f t="shared" si="396"/>
        <v>0</v>
      </c>
      <c r="LXX23" s="1954">
        <f t="shared" si="396"/>
        <v>0</v>
      </c>
      <c r="LXY23" s="1954">
        <f t="shared" si="396"/>
        <v>0</v>
      </c>
      <c r="LXZ23" s="1954">
        <f t="shared" si="396"/>
        <v>0</v>
      </c>
      <c r="LYA23" s="1954">
        <f t="shared" si="396"/>
        <v>0</v>
      </c>
      <c r="LYB23" s="1954">
        <f t="shared" si="396"/>
        <v>0</v>
      </c>
      <c r="LYC23" s="1954">
        <f t="shared" si="396"/>
        <v>0</v>
      </c>
      <c r="LYD23" s="1954">
        <f t="shared" si="396"/>
        <v>0</v>
      </c>
      <c r="LYE23" s="1954">
        <f t="shared" si="396"/>
        <v>0</v>
      </c>
      <c r="LYF23" s="1954">
        <f t="shared" si="396"/>
        <v>0</v>
      </c>
      <c r="LYG23" s="1954">
        <f t="shared" si="396"/>
        <v>0</v>
      </c>
      <c r="LYH23" s="1954">
        <f t="shared" si="396"/>
        <v>0</v>
      </c>
      <c r="LYI23" s="1954">
        <f t="shared" si="396"/>
        <v>0</v>
      </c>
      <c r="LYJ23" s="1954">
        <f t="shared" si="396"/>
        <v>0</v>
      </c>
      <c r="LYK23" s="1954">
        <f t="shared" si="396"/>
        <v>0</v>
      </c>
      <c r="LYL23" s="1954">
        <f t="shared" si="396"/>
        <v>0</v>
      </c>
      <c r="LYM23" s="1954">
        <f t="shared" si="396"/>
        <v>0</v>
      </c>
      <c r="LYN23" s="1954">
        <f t="shared" si="396"/>
        <v>0</v>
      </c>
      <c r="LYO23" s="1954">
        <f t="shared" si="396"/>
        <v>0</v>
      </c>
      <c r="LYP23" s="1954">
        <f t="shared" si="396"/>
        <v>0</v>
      </c>
      <c r="LYQ23" s="1954">
        <f t="shared" ref="LYQ23:MBB23" si="397">IF(AND(LYQ$26="End of period",LYQ$25="Revenue"),LYQ10,0)</f>
        <v>0</v>
      </c>
      <c r="LYR23" s="1954">
        <f t="shared" si="397"/>
        <v>0</v>
      </c>
      <c r="LYS23" s="1954">
        <f t="shared" si="397"/>
        <v>0</v>
      </c>
      <c r="LYT23" s="1954">
        <f t="shared" si="397"/>
        <v>0</v>
      </c>
      <c r="LYU23" s="1954">
        <f t="shared" si="397"/>
        <v>0</v>
      </c>
      <c r="LYV23" s="1954">
        <f t="shared" si="397"/>
        <v>0</v>
      </c>
      <c r="LYW23" s="1954">
        <f t="shared" si="397"/>
        <v>0</v>
      </c>
      <c r="LYX23" s="1954">
        <f t="shared" si="397"/>
        <v>0</v>
      </c>
      <c r="LYY23" s="1954">
        <f t="shared" si="397"/>
        <v>0</v>
      </c>
      <c r="LYZ23" s="1954">
        <f t="shared" si="397"/>
        <v>0</v>
      </c>
      <c r="LZA23" s="1954">
        <f t="shared" si="397"/>
        <v>0</v>
      </c>
      <c r="LZB23" s="1954">
        <f t="shared" si="397"/>
        <v>0</v>
      </c>
      <c r="LZC23" s="1954">
        <f t="shared" si="397"/>
        <v>0</v>
      </c>
      <c r="LZD23" s="1954">
        <f t="shared" si="397"/>
        <v>0</v>
      </c>
      <c r="LZE23" s="1954">
        <f t="shared" si="397"/>
        <v>0</v>
      </c>
      <c r="LZF23" s="1954">
        <f t="shared" si="397"/>
        <v>0</v>
      </c>
      <c r="LZG23" s="1954">
        <f t="shared" si="397"/>
        <v>0</v>
      </c>
      <c r="LZH23" s="1954">
        <f t="shared" si="397"/>
        <v>0</v>
      </c>
      <c r="LZI23" s="1954">
        <f t="shared" si="397"/>
        <v>0</v>
      </c>
      <c r="LZJ23" s="1954">
        <f t="shared" si="397"/>
        <v>0</v>
      </c>
      <c r="LZK23" s="1954">
        <f t="shared" si="397"/>
        <v>0</v>
      </c>
      <c r="LZL23" s="1954">
        <f t="shared" si="397"/>
        <v>0</v>
      </c>
      <c r="LZM23" s="1954">
        <f t="shared" si="397"/>
        <v>0</v>
      </c>
      <c r="LZN23" s="1954">
        <f t="shared" si="397"/>
        <v>0</v>
      </c>
      <c r="LZO23" s="1954">
        <f t="shared" si="397"/>
        <v>0</v>
      </c>
      <c r="LZP23" s="1954">
        <f t="shared" si="397"/>
        <v>0</v>
      </c>
      <c r="LZQ23" s="1954">
        <f t="shared" si="397"/>
        <v>0</v>
      </c>
      <c r="LZR23" s="1954">
        <f t="shared" si="397"/>
        <v>0</v>
      </c>
      <c r="LZS23" s="1954">
        <f t="shared" si="397"/>
        <v>0</v>
      </c>
      <c r="LZT23" s="1954">
        <f t="shared" si="397"/>
        <v>0</v>
      </c>
      <c r="LZU23" s="1954">
        <f t="shared" si="397"/>
        <v>0</v>
      </c>
      <c r="LZV23" s="1954">
        <f t="shared" si="397"/>
        <v>0</v>
      </c>
      <c r="LZW23" s="1954">
        <f t="shared" si="397"/>
        <v>0</v>
      </c>
      <c r="LZX23" s="1954">
        <f t="shared" si="397"/>
        <v>0</v>
      </c>
      <c r="LZY23" s="1954">
        <f t="shared" si="397"/>
        <v>0</v>
      </c>
      <c r="LZZ23" s="1954">
        <f t="shared" si="397"/>
        <v>0</v>
      </c>
      <c r="MAA23" s="1954">
        <f t="shared" si="397"/>
        <v>0</v>
      </c>
      <c r="MAB23" s="1954">
        <f t="shared" si="397"/>
        <v>0</v>
      </c>
      <c r="MAC23" s="1954">
        <f t="shared" si="397"/>
        <v>0</v>
      </c>
      <c r="MAD23" s="1954">
        <f t="shared" si="397"/>
        <v>0</v>
      </c>
      <c r="MAE23" s="1954">
        <f t="shared" si="397"/>
        <v>0</v>
      </c>
      <c r="MAF23" s="1954">
        <f t="shared" si="397"/>
        <v>0</v>
      </c>
      <c r="MAG23" s="1954">
        <f t="shared" si="397"/>
        <v>0</v>
      </c>
      <c r="MAH23" s="1954">
        <f t="shared" si="397"/>
        <v>0</v>
      </c>
      <c r="MAI23" s="1954">
        <f t="shared" si="397"/>
        <v>0</v>
      </c>
      <c r="MAJ23" s="1954">
        <f t="shared" si="397"/>
        <v>0</v>
      </c>
      <c r="MAK23" s="1954">
        <f t="shared" si="397"/>
        <v>0</v>
      </c>
      <c r="MAL23" s="1954">
        <f t="shared" si="397"/>
        <v>0</v>
      </c>
      <c r="MAM23" s="1954">
        <f t="shared" si="397"/>
        <v>0</v>
      </c>
      <c r="MAN23" s="1954">
        <f t="shared" si="397"/>
        <v>0</v>
      </c>
      <c r="MAO23" s="1954">
        <f t="shared" si="397"/>
        <v>0</v>
      </c>
      <c r="MAP23" s="1954">
        <f t="shared" si="397"/>
        <v>0</v>
      </c>
      <c r="MAQ23" s="1954">
        <f t="shared" si="397"/>
        <v>0</v>
      </c>
      <c r="MAR23" s="1954">
        <f t="shared" si="397"/>
        <v>0</v>
      </c>
      <c r="MAS23" s="1954">
        <f t="shared" si="397"/>
        <v>0</v>
      </c>
      <c r="MAT23" s="1954">
        <f t="shared" si="397"/>
        <v>0</v>
      </c>
      <c r="MAU23" s="1954">
        <f t="shared" si="397"/>
        <v>0</v>
      </c>
      <c r="MAV23" s="1954">
        <f t="shared" si="397"/>
        <v>0</v>
      </c>
      <c r="MAW23" s="1954">
        <f t="shared" si="397"/>
        <v>0</v>
      </c>
      <c r="MAX23" s="1954">
        <f t="shared" si="397"/>
        <v>0</v>
      </c>
      <c r="MAY23" s="1954">
        <f t="shared" si="397"/>
        <v>0</v>
      </c>
      <c r="MAZ23" s="1954">
        <f t="shared" si="397"/>
        <v>0</v>
      </c>
      <c r="MBA23" s="1954">
        <f t="shared" si="397"/>
        <v>0</v>
      </c>
      <c r="MBB23" s="1954">
        <f t="shared" si="397"/>
        <v>0</v>
      </c>
      <c r="MBC23" s="1954">
        <f t="shared" ref="MBC23:MDN23" si="398">IF(AND(MBC$26="End of period",MBC$25="Revenue"),MBC10,0)</f>
        <v>0</v>
      </c>
      <c r="MBD23" s="1954">
        <f t="shared" si="398"/>
        <v>0</v>
      </c>
      <c r="MBE23" s="1954">
        <f t="shared" si="398"/>
        <v>0</v>
      </c>
      <c r="MBF23" s="1954">
        <f t="shared" si="398"/>
        <v>0</v>
      </c>
      <c r="MBG23" s="1954">
        <f t="shared" si="398"/>
        <v>0</v>
      </c>
      <c r="MBH23" s="1954">
        <f t="shared" si="398"/>
        <v>0</v>
      </c>
      <c r="MBI23" s="1954">
        <f t="shared" si="398"/>
        <v>0</v>
      </c>
      <c r="MBJ23" s="1954">
        <f t="shared" si="398"/>
        <v>0</v>
      </c>
      <c r="MBK23" s="1954">
        <f t="shared" si="398"/>
        <v>0</v>
      </c>
      <c r="MBL23" s="1954">
        <f t="shared" si="398"/>
        <v>0</v>
      </c>
      <c r="MBM23" s="1954">
        <f t="shared" si="398"/>
        <v>0</v>
      </c>
      <c r="MBN23" s="1954">
        <f t="shared" si="398"/>
        <v>0</v>
      </c>
      <c r="MBO23" s="1954">
        <f t="shared" si="398"/>
        <v>0</v>
      </c>
      <c r="MBP23" s="1954">
        <f t="shared" si="398"/>
        <v>0</v>
      </c>
      <c r="MBQ23" s="1954">
        <f t="shared" si="398"/>
        <v>0</v>
      </c>
      <c r="MBR23" s="1954">
        <f t="shared" si="398"/>
        <v>0</v>
      </c>
      <c r="MBS23" s="1954">
        <f t="shared" si="398"/>
        <v>0</v>
      </c>
      <c r="MBT23" s="1954">
        <f t="shared" si="398"/>
        <v>0</v>
      </c>
      <c r="MBU23" s="1954">
        <f t="shared" si="398"/>
        <v>0</v>
      </c>
      <c r="MBV23" s="1954">
        <f t="shared" si="398"/>
        <v>0</v>
      </c>
      <c r="MBW23" s="1954">
        <f t="shared" si="398"/>
        <v>0</v>
      </c>
      <c r="MBX23" s="1954">
        <f t="shared" si="398"/>
        <v>0</v>
      </c>
      <c r="MBY23" s="1954">
        <f t="shared" si="398"/>
        <v>0</v>
      </c>
      <c r="MBZ23" s="1954">
        <f t="shared" si="398"/>
        <v>0</v>
      </c>
      <c r="MCA23" s="1954">
        <f t="shared" si="398"/>
        <v>0</v>
      </c>
      <c r="MCB23" s="1954">
        <f t="shared" si="398"/>
        <v>0</v>
      </c>
      <c r="MCC23" s="1954">
        <f t="shared" si="398"/>
        <v>0</v>
      </c>
      <c r="MCD23" s="1954">
        <f t="shared" si="398"/>
        <v>0</v>
      </c>
      <c r="MCE23" s="1954">
        <f t="shared" si="398"/>
        <v>0</v>
      </c>
      <c r="MCF23" s="1954">
        <f t="shared" si="398"/>
        <v>0</v>
      </c>
      <c r="MCG23" s="1954">
        <f t="shared" si="398"/>
        <v>0</v>
      </c>
      <c r="MCH23" s="1954">
        <f t="shared" si="398"/>
        <v>0</v>
      </c>
      <c r="MCI23" s="1954">
        <f t="shared" si="398"/>
        <v>0</v>
      </c>
      <c r="MCJ23" s="1954">
        <f t="shared" si="398"/>
        <v>0</v>
      </c>
      <c r="MCK23" s="1954">
        <f t="shared" si="398"/>
        <v>0</v>
      </c>
      <c r="MCL23" s="1954">
        <f t="shared" si="398"/>
        <v>0</v>
      </c>
      <c r="MCM23" s="1954">
        <f t="shared" si="398"/>
        <v>0</v>
      </c>
      <c r="MCN23" s="1954">
        <f t="shared" si="398"/>
        <v>0</v>
      </c>
      <c r="MCO23" s="1954">
        <f t="shared" si="398"/>
        <v>0</v>
      </c>
      <c r="MCP23" s="1954">
        <f t="shared" si="398"/>
        <v>0</v>
      </c>
      <c r="MCQ23" s="1954">
        <f t="shared" si="398"/>
        <v>0</v>
      </c>
      <c r="MCR23" s="1954">
        <f t="shared" si="398"/>
        <v>0</v>
      </c>
      <c r="MCS23" s="1954">
        <f t="shared" si="398"/>
        <v>0</v>
      </c>
      <c r="MCT23" s="1954">
        <f t="shared" si="398"/>
        <v>0</v>
      </c>
      <c r="MCU23" s="1954">
        <f t="shared" si="398"/>
        <v>0</v>
      </c>
      <c r="MCV23" s="1954">
        <f t="shared" si="398"/>
        <v>0</v>
      </c>
      <c r="MCW23" s="1954">
        <f t="shared" si="398"/>
        <v>0</v>
      </c>
      <c r="MCX23" s="1954">
        <f t="shared" si="398"/>
        <v>0</v>
      </c>
      <c r="MCY23" s="1954">
        <f t="shared" si="398"/>
        <v>0</v>
      </c>
      <c r="MCZ23" s="1954">
        <f t="shared" si="398"/>
        <v>0</v>
      </c>
      <c r="MDA23" s="1954">
        <f t="shared" si="398"/>
        <v>0</v>
      </c>
      <c r="MDB23" s="1954">
        <f t="shared" si="398"/>
        <v>0</v>
      </c>
      <c r="MDC23" s="1954">
        <f t="shared" si="398"/>
        <v>0</v>
      </c>
      <c r="MDD23" s="1954">
        <f t="shared" si="398"/>
        <v>0</v>
      </c>
      <c r="MDE23" s="1954">
        <f t="shared" si="398"/>
        <v>0</v>
      </c>
      <c r="MDF23" s="1954">
        <f t="shared" si="398"/>
        <v>0</v>
      </c>
      <c r="MDG23" s="1954">
        <f t="shared" si="398"/>
        <v>0</v>
      </c>
      <c r="MDH23" s="1954">
        <f t="shared" si="398"/>
        <v>0</v>
      </c>
      <c r="MDI23" s="1954">
        <f t="shared" si="398"/>
        <v>0</v>
      </c>
      <c r="MDJ23" s="1954">
        <f t="shared" si="398"/>
        <v>0</v>
      </c>
      <c r="MDK23" s="1954">
        <f t="shared" si="398"/>
        <v>0</v>
      </c>
      <c r="MDL23" s="1954">
        <f t="shared" si="398"/>
        <v>0</v>
      </c>
      <c r="MDM23" s="1954">
        <f t="shared" si="398"/>
        <v>0</v>
      </c>
      <c r="MDN23" s="1954">
        <f t="shared" si="398"/>
        <v>0</v>
      </c>
      <c r="MDO23" s="1954">
        <f t="shared" ref="MDO23:MFZ23" si="399">IF(AND(MDO$26="End of period",MDO$25="Revenue"),MDO10,0)</f>
        <v>0</v>
      </c>
      <c r="MDP23" s="1954">
        <f t="shared" si="399"/>
        <v>0</v>
      </c>
      <c r="MDQ23" s="1954">
        <f t="shared" si="399"/>
        <v>0</v>
      </c>
      <c r="MDR23" s="1954">
        <f t="shared" si="399"/>
        <v>0</v>
      </c>
      <c r="MDS23" s="1954">
        <f t="shared" si="399"/>
        <v>0</v>
      </c>
      <c r="MDT23" s="1954">
        <f t="shared" si="399"/>
        <v>0</v>
      </c>
      <c r="MDU23" s="1954">
        <f t="shared" si="399"/>
        <v>0</v>
      </c>
      <c r="MDV23" s="1954">
        <f t="shared" si="399"/>
        <v>0</v>
      </c>
      <c r="MDW23" s="1954">
        <f t="shared" si="399"/>
        <v>0</v>
      </c>
      <c r="MDX23" s="1954">
        <f t="shared" si="399"/>
        <v>0</v>
      </c>
      <c r="MDY23" s="1954">
        <f t="shared" si="399"/>
        <v>0</v>
      </c>
      <c r="MDZ23" s="1954">
        <f t="shared" si="399"/>
        <v>0</v>
      </c>
      <c r="MEA23" s="1954">
        <f t="shared" si="399"/>
        <v>0</v>
      </c>
      <c r="MEB23" s="1954">
        <f t="shared" si="399"/>
        <v>0</v>
      </c>
      <c r="MEC23" s="1954">
        <f t="shared" si="399"/>
        <v>0</v>
      </c>
      <c r="MED23" s="1954">
        <f t="shared" si="399"/>
        <v>0</v>
      </c>
      <c r="MEE23" s="1954">
        <f t="shared" si="399"/>
        <v>0</v>
      </c>
      <c r="MEF23" s="1954">
        <f t="shared" si="399"/>
        <v>0</v>
      </c>
      <c r="MEG23" s="1954">
        <f t="shared" si="399"/>
        <v>0</v>
      </c>
      <c r="MEH23" s="1954">
        <f t="shared" si="399"/>
        <v>0</v>
      </c>
      <c r="MEI23" s="1954">
        <f t="shared" si="399"/>
        <v>0</v>
      </c>
      <c r="MEJ23" s="1954">
        <f t="shared" si="399"/>
        <v>0</v>
      </c>
      <c r="MEK23" s="1954">
        <f t="shared" si="399"/>
        <v>0</v>
      </c>
      <c r="MEL23" s="1954">
        <f t="shared" si="399"/>
        <v>0</v>
      </c>
      <c r="MEM23" s="1954">
        <f t="shared" si="399"/>
        <v>0</v>
      </c>
      <c r="MEN23" s="1954">
        <f t="shared" si="399"/>
        <v>0</v>
      </c>
      <c r="MEO23" s="1954">
        <f t="shared" si="399"/>
        <v>0</v>
      </c>
      <c r="MEP23" s="1954">
        <f t="shared" si="399"/>
        <v>0</v>
      </c>
      <c r="MEQ23" s="1954">
        <f t="shared" si="399"/>
        <v>0</v>
      </c>
      <c r="MER23" s="1954">
        <f t="shared" si="399"/>
        <v>0</v>
      </c>
      <c r="MES23" s="1954">
        <f t="shared" si="399"/>
        <v>0</v>
      </c>
      <c r="MET23" s="1954">
        <f t="shared" si="399"/>
        <v>0</v>
      </c>
      <c r="MEU23" s="1954">
        <f t="shared" si="399"/>
        <v>0</v>
      </c>
      <c r="MEV23" s="1954">
        <f t="shared" si="399"/>
        <v>0</v>
      </c>
      <c r="MEW23" s="1954">
        <f t="shared" si="399"/>
        <v>0</v>
      </c>
      <c r="MEX23" s="1954">
        <f t="shared" si="399"/>
        <v>0</v>
      </c>
      <c r="MEY23" s="1954">
        <f t="shared" si="399"/>
        <v>0</v>
      </c>
      <c r="MEZ23" s="1954">
        <f t="shared" si="399"/>
        <v>0</v>
      </c>
      <c r="MFA23" s="1954">
        <f t="shared" si="399"/>
        <v>0</v>
      </c>
      <c r="MFB23" s="1954">
        <f t="shared" si="399"/>
        <v>0</v>
      </c>
      <c r="MFC23" s="1954">
        <f t="shared" si="399"/>
        <v>0</v>
      </c>
      <c r="MFD23" s="1954">
        <f t="shared" si="399"/>
        <v>0</v>
      </c>
      <c r="MFE23" s="1954">
        <f t="shared" si="399"/>
        <v>0</v>
      </c>
      <c r="MFF23" s="1954">
        <f t="shared" si="399"/>
        <v>0</v>
      </c>
      <c r="MFG23" s="1954">
        <f t="shared" si="399"/>
        <v>0</v>
      </c>
      <c r="MFH23" s="1954">
        <f t="shared" si="399"/>
        <v>0</v>
      </c>
      <c r="MFI23" s="1954">
        <f t="shared" si="399"/>
        <v>0</v>
      </c>
      <c r="MFJ23" s="1954">
        <f t="shared" si="399"/>
        <v>0</v>
      </c>
      <c r="MFK23" s="1954">
        <f t="shared" si="399"/>
        <v>0</v>
      </c>
      <c r="MFL23" s="1954">
        <f t="shared" si="399"/>
        <v>0</v>
      </c>
      <c r="MFM23" s="1954">
        <f t="shared" si="399"/>
        <v>0</v>
      </c>
      <c r="MFN23" s="1954">
        <f t="shared" si="399"/>
        <v>0</v>
      </c>
      <c r="MFO23" s="1954">
        <f t="shared" si="399"/>
        <v>0</v>
      </c>
      <c r="MFP23" s="1954">
        <f t="shared" si="399"/>
        <v>0</v>
      </c>
      <c r="MFQ23" s="1954">
        <f t="shared" si="399"/>
        <v>0</v>
      </c>
      <c r="MFR23" s="1954">
        <f t="shared" si="399"/>
        <v>0</v>
      </c>
      <c r="MFS23" s="1954">
        <f t="shared" si="399"/>
        <v>0</v>
      </c>
      <c r="MFT23" s="1954">
        <f t="shared" si="399"/>
        <v>0</v>
      </c>
      <c r="MFU23" s="1954">
        <f t="shared" si="399"/>
        <v>0</v>
      </c>
      <c r="MFV23" s="1954">
        <f t="shared" si="399"/>
        <v>0</v>
      </c>
      <c r="MFW23" s="1954">
        <f t="shared" si="399"/>
        <v>0</v>
      </c>
      <c r="MFX23" s="1954">
        <f t="shared" si="399"/>
        <v>0</v>
      </c>
      <c r="MFY23" s="1954">
        <f t="shared" si="399"/>
        <v>0</v>
      </c>
      <c r="MFZ23" s="1954">
        <f t="shared" si="399"/>
        <v>0</v>
      </c>
      <c r="MGA23" s="1954">
        <f t="shared" ref="MGA23:MIL23" si="400">IF(AND(MGA$26="End of period",MGA$25="Revenue"),MGA10,0)</f>
        <v>0</v>
      </c>
      <c r="MGB23" s="1954">
        <f t="shared" si="400"/>
        <v>0</v>
      </c>
      <c r="MGC23" s="1954">
        <f t="shared" si="400"/>
        <v>0</v>
      </c>
      <c r="MGD23" s="1954">
        <f t="shared" si="400"/>
        <v>0</v>
      </c>
      <c r="MGE23" s="1954">
        <f t="shared" si="400"/>
        <v>0</v>
      </c>
      <c r="MGF23" s="1954">
        <f t="shared" si="400"/>
        <v>0</v>
      </c>
      <c r="MGG23" s="1954">
        <f t="shared" si="400"/>
        <v>0</v>
      </c>
      <c r="MGH23" s="1954">
        <f t="shared" si="400"/>
        <v>0</v>
      </c>
      <c r="MGI23" s="1954">
        <f t="shared" si="400"/>
        <v>0</v>
      </c>
      <c r="MGJ23" s="1954">
        <f t="shared" si="400"/>
        <v>0</v>
      </c>
      <c r="MGK23" s="1954">
        <f t="shared" si="400"/>
        <v>0</v>
      </c>
      <c r="MGL23" s="1954">
        <f t="shared" si="400"/>
        <v>0</v>
      </c>
      <c r="MGM23" s="1954">
        <f t="shared" si="400"/>
        <v>0</v>
      </c>
      <c r="MGN23" s="1954">
        <f t="shared" si="400"/>
        <v>0</v>
      </c>
      <c r="MGO23" s="1954">
        <f t="shared" si="400"/>
        <v>0</v>
      </c>
      <c r="MGP23" s="1954">
        <f t="shared" si="400"/>
        <v>0</v>
      </c>
      <c r="MGQ23" s="1954">
        <f t="shared" si="400"/>
        <v>0</v>
      </c>
      <c r="MGR23" s="1954">
        <f t="shared" si="400"/>
        <v>0</v>
      </c>
      <c r="MGS23" s="1954">
        <f t="shared" si="400"/>
        <v>0</v>
      </c>
      <c r="MGT23" s="1954">
        <f t="shared" si="400"/>
        <v>0</v>
      </c>
      <c r="MGU23" s="1954">
        <f t="shared" si="400"/>
        <v>0</v>
      </c>
      <c r="MGV23" s="1954">
        <f t="shared" si="400"/>
        <v>0</v>
      </c>
      <c r="MGW23" s="1954">
        <f t="shared" si="400"/>
        <v>0</v>
      </c>
      <c r="MGX23" s="1954">
        <f t="shared" si="400"/>
        <v>0</v>
      </c>
      <c r="MGY23" s="1954">
        <f t="shared" si="400"/>
        <v>0</v>
      </c>
      <c r="MGZ23" s="1954">
        <f t="shared" si="400"/>
        <v>0</v>
      </c>
      <c r="MHA23" s="1954">
        <f t="shared" si="400"/>
        <v>0</v>
      </c>
      <c r="MHB23" s="1954">
        <f t="shared" si="400"/>
        <v>0</v>
      </c>
      <c r="MHC23" s="1954">
        <f t="shared" si="400"/>
        <v>0</v>
      </c>
      <c r="MHD23" s="1954">
        <f t="shared" si="400"/>
        <v>0</v>
      </c>
      <c r="MHE23" s="1954">
        <f t="shared" si="400"/>
        <v>0</v>
      </c>
      <c r="MHF23" s="1954">
        <f t="shared" si="400"/>
        <v>0</v>
      </c>
      <c r="MHG23" s="1954">
        <f t="shared" si="400"/>
        <v>0</v>
      </c>
      <c r="MHH23" s="1954">
        <f t="shared" si="400"/>
        <v>0</v>
      </c>
      <c r="MHI23" s="1954">
        <f t="shared" si="400"/>
        <v>0</v>
      </c>
      <c r="MHJ23" s="1954">
        <f t="shared" si="400"/>
        <v>0</v>
      </c>
      <c r="MHK23" s="1954">
        <f t="shared" si="400"/>
        <v>0</v>
      </c>
      <c r="MHL23" s="1954">
        <f t="shared" si="400"/>
        <v>0</v>
      </c>
      <c r="MHM23" s="1954">
        <f t="shared" si="400"/>
        <v>0</v>
      </c>
      <c r="MHN23" s="1954">
        <f t="shared" si="400"/>
        <v>0</v>
      </c>
      <c r="MHO23" s="1954">
        <f t="shared" si="400"/>
        <v>0</v>
      </c>
      <c r="MHP23" s="1954">
        <f t="shared" si="400"/>
        <v>0</v>
      </c>
      <c r="MHQ23" s="1954">
        <f t="shared" si="400"/>
        <v>0</v>
      </c>
      <c r="MHR23" s="1954">
        <f t="shared" si="400"/>
        <v>0</v>
      </c>
      <c r="MHS23" s="1954">
        <f t="shared" si="400"/>
        <v>0</v>
      </c>
      <c r="MHT23" s="1954">
        <f t="shared" si="400"/>
        <v>0</v>
      </c>
      <c r="MHU23" s="1954">
        <f t="shared" si="400"/>
        <v>0</v>
      </c>
      <c r="MHV23" s="1954">
        <f t="shared" si="400"/>
        <v>0</v>
      </c>
      <c r="MHW23" s="1954">
        <f t="shared" si="400"/>
        <v>0</v>
      </c>
      <c r="MHX23" s="1954">
        <f t="shared" si="400"/>
        <v>0</v>
      </c>
      <c r="MHY23" s="1954">
        <f t="shared" si="400"/>
        <v>0</v>
      </c>
      <c r="MHZ23" s="1954">
        <f t="shared" si="400"/>
        <v>0</v>
      </c>
      <c r="MIA23" s="1954">
        <f t="shared" si="400"/>
        <v>0</v>
      </c>
      <c r="MIB23" s="1954">
        <f t="shared" si="400"/>
        <v>0</v>
      </c>
      <c r="MIC23" s="1954">
        <f t="shared" si="400"/>
        <v>0</v>
      </c>
      <c r="MID23" s="1954">
        <f t="shared" si="400"/>
        <v>0</v>
      </c>
      <c r="MIE23" s="1954">
        <f t="shared" si="400"/>
        <v>0</v>
      </c>
      <c r="MIF23" s="1954">
        <f t="shared" si="400"/>
        <v>0</v>
      </c>
      <c r="MIG23" s="1954">
        <f t="shared" si="400"/>
        <v>0</v>
      </c>
      <c r="MIH23" s="1954">
        <f t="shared" si="400"/>
        <v>0</v>
      </c>
      <c r="MII23" s="1954">
        <f t="shared" si="400"/>
        <v>0</v>
      </c>
      <c r="MIJ23" s="1954">
        <f t="shared" si="400"/>
        <v>0</v>
      </c>
      <c r="MIK23" s="1954">
        <f t="shared" si="400"/>
        <v>0</v>
      </c>
      <c r="MIL23" s="1954">
        <f t="shared" si="400"/>
        <v>0</v>
      </c>
      <c r="MIM23" s="1954">
        <f t="shared" ref="MIM23:MKX23" si="401">IF(AND(MIM$26="End of period",MIM$25="Revenue"),MIM10,0)</f>
        <v>0</v>
      </c>
      <c r="MIN23" s="1954">
        <f t="shared" si="401"/>
        <v>0</v>
      </c>
      <c r="MIO23" s="1954">
        <f t="shared" si="401"/>
        <v>0</v>
      </c>
      <c r="MIP23" s="1954">
        <f t="shared" si="401"/>
        <v>0</v>
      </c>
      <c r="MIQ23" s="1954">
        <f t="shared" si="401"/>
        <v>0</v>
      </c>
      <c r="MIR23" s="1954">
        <f t="shared" si="401"/>
        <v>0</v>
      </c>
      <c r="MIS23" s="1954">
        <f t="shared" si="401"/>
        <v>0</v>
      </c>
      <c r="MIT23" s="1954">
        <f t="shared" si="401"/>
        <v>0</v>
      </c>
      <c r="MIU23" s="1954">
        <f t="shared" si="401"/>
        <v>0</v>
      </c>
      <c r="MIV23" s="1954">
        <f t="shared" si="401"/>
        <v>0</v>
      </c>
      <c r="MIW23" s="1954">
        <f t="shared" si="401"/>
        <v>0</v>
      </c>
      <c r="MIX23" s="1954">
        <f t="shared" si="401"/>
        <v>0</v>
      </c>
      <c r="MIY23" s="1954">
        <f t="shared" si="401"/>
        <v>0</v>
      </c>
      <c r="MIZ23" s="1954">
        <f t="shared" si="401"/>
        <v>0</v>
      </c>
      <c r="MJA23" s="1954">
        <f t="shared" si="401"/>
        <v>0</v>
      </c>
      <c r="MJB23" s="1954">
        <f t="shared" si="401"/>
        <v>0</v>
      </c>
      <c r="MJC23" s="1954">
        <f t="shared" si="401"/>
        <v>0</v>
      </c>
      <c r="MJD23" s="1954">
        <f t="shared" si="401"/>
        <v>0</v>
      </c>
      <c r="MJE23" s="1954">
        <f t="shared" si="401"/>
        <v>0</v>
      </c>
      <c r="MJF23" s="1954">
        <f t="shared" si="401"/>
        <v>0</v>
      </c>
      <c r="MJG23" s="1954">
        <f t="shared" si="401"/>
        <v>0</v>
      </c>
      <c r="MJH23" s="1954">
        <f t="shared" si="401"/>
        <v>0</v>
      </c>
      <c r="MJI23" s="1954">
        <f t="shared" si="401"/>
        <v>0</v>
      </c>
      <c r="MJJ23" s="1954">
        <f t="shared" si="401"/>
        <v>0</v>
      </c>
      <c r="MJK23" s="1954">
        <f t="shared" si="401"/>
        <v>0</v>
      </c>
      <c r="MJL23" s="1954">
        <f t="shared" si="401"/>
        <v>0</v>
      </c>
      <c r="MJM23" s="1954">
        <f t="shared" si="401"/>
        <v>0</v>
      </c>
      <c r="MJN23" s="1954">
        <f t="shared" si="401"/>
        <v>0</v>
      </c>
      <c r="MJO23" s="1954">
        <f t="shared" si="401"/>
        <v>0</v>
      </c>
      <c r="MJP23" s="1954">
        <f t="shared" si="401"/>
        <v>0</v>
      </c>
      <c r="MJQ23" s="1954">
        <f t="shared" si="401"/>
        <v>0</v>
      </c>
      <c r="MJR23" s="1954">
        <f t="shared" si="401"/>
        <v>0</v>
      </c>
      <c r="MJS23" s="1954">
        <f t="shared" si="401"/>
        <v>0</v>
      </c>
      <c r="MJT23" s="1954">
        <f t="shared" si="401"/>
        <v>0</v>
      </c>
      <c r="MJU23" s="1954">
        <f t="shared" si="401"/>
        <v>0</v>
      </c>
      <c r="MJV23" s="1954">
        <f t="shared" si="401"/>
        <v>0</v>
      </c>
      <c r="MJW23" s="1954">
        <f t="shared" si="401"/>
        <v>0</v>
      </c>
      <c r="MJX23" s="1954">
        <f t="shared" si="401"/>
        <v>0</v>
      </c>
      <c r="MJY23" s="1954">
        <f t="shared" si="401"/>
        <v>0</v>
      </c>
      <c r="MJZ23" s="1954">
        <f t="shared" si="401"/>
        <v>0</v>
      </c>
      <c r="MKA23" s="1954">
        <f t="shared" si="401"/>
        <v>0</v>
      </c>
      <c r="MKB23" s="1954">
        <f t="shared" si="401"/>
        <v>0</v>
      </c>
      <c r="MKC23" s="1954">
        <f t="shared" si="401"/>
        <v>0</v>
      </c>
      <c r="MKD23" s="1954">
        <f t="shared" si="401"/>
        <v>0</v>
      </c>
      <c r="MKE23" s="1954">
        <f t="shared" si="401"/>
        <v>0</v>
      </c>
      <c r="MKF23" s="1954">
        <f t="shared" si="401"/>
        <v>0</v>
      </c>
      <c r="MKG23" s="1954">
        <f t="shared" si="401"/>
        <v>0</v>
      </c>
      <c r="MKH23" s="1954">
        <f t="shared" si="401"/>
        <v>0</v>
      </c>
      <c r="MKI23" s="1954">
        <f t="shared" si="401"/>
        <v>0</v>
      </c>
      <c r="MKJ23" s="1954">
        <f t="shared" si="401"/>
        <v>0</v>
      </c>
      <c r="MKK23" s="1954">
        <f t="shared" si="401"/>
        <v>0</v>
      </c>
      <c r="MKL23" s="1954">
        <f t="shared" si="401"/>
        <v>0</v>
      </c>
      <c r="MKM23" s="1954">
        <f t="shared" si="401"/>
        <v>0</v>
      </c>
      <c r="MKN23" s="1954">
        <f t="shared" si="401"/>
        <v>0</v>
      </c>
      <c r="MKO23" s="1954">
        <f t="shared" si="401"/>
        <v>0</v>
      </c>
      <c r="MKP23" s="1954">
        <f t="shared" si="401"/>
        <v>0</v>
      </c>
      <c r="MKQ23" s="1954">
        <f t="shared" si="401"/>
        <v>0</v>
      </c>
      <c r="MKR23" s="1954">
        <f t="shared" si="401"/>
        <v>0</v>
      </c>
      <c r="MKS23" s="1954">
        <f t="shared" si="401"/>
        <v>0</v>
      </c>
      <c r="MKT23" s="1954">
        <f t="shared" si="401"/>
        <v>0</v>
      </c>
      <c r="MKU23" s="1954">
        <f t="shared" si="401"/>
        <v>0</v>
      </c>
      <c r="MKV23" s="1954">
        <f t="shared" si="401"/>
        <v>0</v>
      </c>
      <c r="MKW23" s="1954">
        <f t="shared" si="401"/>
        <v>0</v>
      </c>
      <c r="MKX23" s="1954">
        <f t="shared" si="401"/>
        <v>0</v>
      </c>
      <c r="MKY23" s="1954">
        <f t="shared" ref="MKY23:MNJ23" si="402">IF(AND(MKY$26="End of period",MKY$25="Revenue"),MKY10,0)</f>
        <v>0</v>
      </c>
      <c r="MKZ23" s="1954">
        <f t="shared" si="402"/>
        <v>0</v>
      </c>
      <c r="MLA23" s="1954">
        <f t="shared" si="402"/>
        <v>0</v>
      </c>
      <c r="MLB23" s="1954">
        <f t="shared" si="402"/>
        <v>0</v>
      </c>
      <c r="MLC23" s="1954">
        <f t="shared" si="402"/>
        <v>0</v>
      </c>
      <c r="MLD23" s="1954">
        <f t="shared" si="402"/>
        <v>0</v>
      </c>
      <c r="MLE23" s="1954">
        <f t="shared" si="402"/>
        <v>0</v>
      </c>
      <c r="MLF23" s="1954">
        <f t="shared" si="402"/>
        <v>0</v>
      </c>
      <c r="MLG23" s="1954">
        <f t="shared" si="402"/>
        <v>0</v>
      </c>
      <c r="MLH23" s="1954">
        <f t="shared" si="402"/>
        <v>0</v>
      </c>
      <c r="MLI23" s="1954">
        <f t="shared" si="402"/>
        <v>0</v>
      </c>
      <c r="MLJ23" s="1954">
        <f t="shared" si="402"/>
        <v>0</v>
      </c>
      <c r="MLK23" s="1954">
        <f t="shared" si="402"/>
        <v>0</v>
      </c>
      <c r="MLL23" s="1954">
        <f t="shared" si="402"/>
        <v>0</v>
      </c>
      <c r="MLM23" s="1954">
        <f t="shared" si="402"/>
        <v>0</v>
      </c>
      <c r="MLN23" s="1954">
        <f t="shared" si="402"/>
        <v>0</v>
      </c>
      <c r="MLO23" s="1954">
        <f t="shared" si="402"/>
        <v>0</v>
      </c>
      <c r="MLP23" s="1954">
        <f t="shared" si="402"/>
        <v>0</v>
      </c>
      <c r="MLQ23" s="1954">
        <f t="shared" si="402"/>
        <v>0</v>
      </c>
      <c r="MLR23" s="1954">
        <f t="shared" si="402"/>
        <v>0</v>
      </c>
      <c r="MLS23" s="1954">
        <f t="shared" si="402"/>
        <v>0</v>
      </c>
      <c r="MLT23" s="1954">
        <f t="shared" si="402"/>
        <v>0</v>
      </c>
      <c r="MLU23" s="1954">
        <f t="shared" si="402"/>
        <v>0</v>
      </c>
      <c r="MLV23" s="1954">
        <f t="shared" si="402"/>
        <v>0</v>
      </c>
      <c r="MLW23" s="1954">
        <f t="shared" si="402"/>
        <v>0</v>
      </c>
      <c r="MLX23" s="1954">
        <f t="shared" si="402"/>
        <v>0</v>
      </c>
      <c r="MLY23" s="1954">
        <f t="shared" si="402"/>
        <v>0</v>
      </c>
      <c r="MLZ23" s="1954">
        <f t="shared" si="402"/>
        <v>0</v>
      </c>
      <c r="MMA23" s="1954">
        <f t="shared" si="402"/>
        <v>0</v>
      </c>
      <c r="MMB23" s="1954">
        <f t="shared" si="402"/>
        <v>0</v>
      </c>
      <c r="MMC23" s="1954">
        <f t="shared" si="402"/>
        <v>0</v>
      </c>
      <c r="MMD23" s="1954">
        <f t="shared" si="402"/>
        <v>0</v>
      </c>
      <c r="MME23" s="1954">
        <f t="shared" si="402"/>
        <v>0</v>
      </c>
      <c r="MMF23" s="1954">
        <f t="shared" si="402"/>
        <v>0</v>
      </c>
      <c r="MMG23" s="1954">
        <f t="shared" si="402"/>
        <v>0</v>
      </c>
      <c r="MMH23" s="1954">
        <f t="shared" si="402"/>
        <v>0</v>
      </c>
      <c r="MMI23" s="1954">
        <f t="shared" si="402"/>
        <v>0</v>
      </c>
      <c r="MMJ23" s="1954">
        <f t="shared" si="402"/>
        <v>0</v>
      </c>
      <c r="MMK23" s="1954">
        <f t="shared" si="402"/>
        <v>0</v>
      </c>
      <c r="MML23" s="1954">
        <f t="shared" si="402"/>
        <v>0</v>
      </c>
      <c r="MMM23" s="1954">
        <f t="shared" si="402"/>
        <v>0</v>
      </c>
      <c r="MMN23" s="1954">
        <f t="shared" si="402"/>
        <v>0</v>
      </c>
      <c r="MMO23" s="1954">
        <f t="shared" si="402"/>
        <v>0</v>
      </c>
      <c r="MMP23" s="1954">
        <f t="shared" si="402"/>
        <v>0</v>
      </c>
      <c r="MMQ23" s="1954">
        <f t="shared" si="402"/>
        <v>0</v>
      </c>
      <c r="MMR23" s="1954">
        <f t="shared" si="402"/>
        <v>0</v>
      </c>
      <c r="MMS23" s="1954">
        <f t="shared" si="402"/>
        <v>0</v>
      </c>
      <c r="MMT23" s="1954">
        <f t="shared" si="402"/>
        <v>0</v>
      </c>
      <c r="MMU23" s="1954">
        <f t="shared" si="402"/>
        <v>0</v>
      </c>
      <c r="MMV23" s="1954">
        <f t="shared" si="402"/>
        <v>0</v>
      </c>
      <c r="MMW23" s="1954">
        <f t="shared" si="402"/>
        <v>0</v>
      </c>
      <c r="MMX23" s="1954">
        <f t="shared" si="402"/>
        <v>0</v>
      </c>
      <c r="MMY23" s="1954">
        <f t="shared" si="402"/>
        <v>0</v>
      </c>
      <c r="MMZ23" s="1954">
        <f t="shared" si="402"/>
        <v>0</v>
      </c>
      <c r="MNA23" s="1954">
        <f t="shared" si="402"/>
        <v>0</v>
      </c>
      <c r="MNB23" s="1954">
        <f t="shared" si="402"/>
        <v>0</v>
      </c>
      <c r="MNC23" s="1954">
        <f t="shared" si="402"/>
        <v>0</v>
      </c>
      <c r="MND23" s="1954">
        <f t="shared" si="402"/>
        <v>0</v>
      </c>
      <c r="MNE23" s="1954">
        <f t="shared" si="402"/>
        <v>0</v>
      </c>
      <c r="MNF23" s="1954">
        <f t="shared" si="402"/>
        <v>0</v>
      </c>
      <c r="MNG23" s="1954">
        <f t="shared" si="402"/>
        <v>0</v>
      </c>
      <c r="MNH23" s="1954">
        <f t="shared" si="402"/>
        <v>0</v>
      </c>
      <c r="MNI23" s="1954">
        <f t="shared" si="402"/>
        <v>0</v>
      </c>
      <c r="MNJ23" s="1954">
        <f t="shared" si="402"/>
        <v>0</v>
      </c>
      <c r="MNK23" s="1954">
        <f t="shared" ref="MNK23:MPV23" si="403">IF(AND(MNK$26="End of period",MNK$25="Revenue"),MNK10,0)</f>
        <v>0</v>
      </c>
      <c r="MNL23" s="1954">
        <f t="shared" si="403"/>
        <v>0</v>
      </c>
      <c r="MNM23" s="1954">
        <f t="shared" si="403"/>
        <v>0</v>
      </c>
      <c r="MNN23" s="1954">
        <f t="shared" si="403"/>
        <v>0</v>
      </c>
      <c r="MNO23" s="1954">
        <f t="shared" si="403"/>
        <v>0</v>
      </c>
      <c r="MNP23" s="1954">
        <f t="shared" si="403"/>
        <v>0</v>
      </c>
      <c r="MNQ23" s="1954">
        <f t="shared" si="403"/>
        <v>0</v>
      </c>
      <c r="MNR23" s="1954">
        <f t="shared" si="403"/>
        <v>0</v>
      </c>
      <c r="MNS23" s="1954">
        <f t="shared" si="403"/>
        <v>0</v>
      </c>
      <c r="MNT23" s="1954">
        <f t="shared" si="403"/>
        <v>0</v>
      </c>
      <c r="MNU23" s="1954">
        <f t="shared" si="403"/>
        <v>0</v>
      </c>
      <c r="MNV23" s="1954">
        <f t="shared" si="403"/>
        <v>0</v>
      </c>
      <c r="MNW23" s="1954">
        <f t="shared" si="403"/>
        <v>0</v>
      </c>
      <c r="MNX23" s="1954">
        <f t="shared" si="403"/>
        <v>0</v>
      </c>
      <c r="MNY23" s="1954">
        <f t="shared" si="403"/>
        <v>0</v>
      </c>
      <c r="MNZ23" s="1954">
        <f t="shared" si="403"/>
        <v>0</v>
      </c>
      <c r="MOA23" s="1954">
        <f t="shared" si="403"/>
        <v>0</v>
      </c>
      <c r="MOB23" s="1954">
        <f t="shared" si="403"/>
        <v>0</v>
      </c>
      <c r="MOC23" s="1954">
        <f t="shared" si="403"/>
        <v>0</v>
      </c>
      <c r="MOD23" s="1954">
        <f t="shared" si="403"/>
        <v>0</v>
      </c>
      <c r="MOE23" s="1954">
        <f t="shared" si="403"/>
        <v>0</v>
      </c>
      <c r="MOF23" s="1954">
        <f t="shared" si="403"/>
        <v>0</v>
      </c>
      <c r="MOG23" s="1954">
        <f t="shared" si="403"/>
        <v>0</v>
      </c>
      <c r="MOH23" s="1954">
        <f t="shared" si="403"/>
        <v>0</v>
      </c>
      <c r="MOI23" s="1954">
        <f t="shared" si="403"/>
        <v>0</v>
      </c>
      <c r="MOJ23" s="1954">
        <f t="shared" si="403"/>
        <v>0</v>
      </c>
      <c r="MOK23" s="1954">
        <f t="shared" si="403"/>
        <v>0</v>
      </c>
      <c r="MOL23" s="1954">
        <f t="shared" si="403"/>
        <v>0</v>
      </c>
      <c r="MOM23" s="1954">
        <f t="shared" si="403"/>
        <v>0</v>
      </c>
      <c r="MON23" s="1954">
        <f t="shared" si="403"/>
        <v>0</v>
      </c>
      <c r="MOO23" s="1954">
        <f t="shared" si="403"/>
        <v>0</v>
      </c>
      <c r="MOP23" s="1954">
        <f t="shared" si="403"/>
        <v>0</v>
      </c>
      <c r="MOQ23" s="1954">
        <f t="shared" si="403"/>
        <v>0</v>
      </c>
      <c r="MOR23" s="1954">
        <f t="shared" si="403"/>
        <v>0</v>
      </c>
      <c r="MOS23" s="1954">
        <f t="shared" si="403"/>
        <v>0</v>
      </c>
      <c r="MOT23" s="1954">
        <f t="shared" si="403"/>
        <v>0</v>
      </c>
      <c r="MOU23" s="1954">
        <f t="shared" si="403"/>
        <v>0</v>
      </c>
      <c r="MOV23" s="1954">
        <f t="shared" si="403"/>
        <v>0</v>
      </c>
      <c r="MOW23" s="1954">
        <f t="shared" si="403"/>
        <v>0</v>
      </c>
      <c r="MOX23" s="1954">
        <f t="shared" si="403"/>
        <v>0</v>
      </c>
      <c r="MOY23" s="1954">
        <f t="shared" si="403"/>
        <v>0</v>
      </c>
      <c r="MOZ23" s="1954">
        <f t="shared" si="403"/>
        <v>0</v>
      </c>
      <c r="MPA23" s="1954">
        <f t="shared" si="403"/>
        <v>0</v>
      </c>
      <c r="MPB23" s="1954">
        <f t="shared" si="403"/>
        <v>0</v>
      </c>
      <c r="MPC23" s="1954">
        <f t="shared" si="403"/>
        <v>0</v>
      </c>
      <c r="MPD23" s="1954">
        <f t="shared" si="403"/>
        <v>0</v>
      </c>
      <c r="MPE23" s="1954">
        <f t="shared" si="403"/>
        <v>0</v>
      </c>
      <c r="MPF23" s="1954">
        <f t="shared" si="403"/>
        <v>0</v>
      </c>
      <c r="MPG23" s="1954">
        <f t="shared" si="403"/>
        <v>0</v>
      </c>
      <c r="MPH23" s="1954">
        <f t="shared" si="403"/>
        <v>0</v>
      </c>
      <c r="MPI23" s="1954">
        <f t="shared" si="403"/>
        <v>0</v>
      </c>
      <c r="MPJ23" s="1954">
        <f t="shared" si="403"/>
        <v>0</v>
      </c>
      <c r="MPK23" s="1954">
        <f t="shared" si="403"/>
        <v>0</v>
      </c>
      <c r="MPL23" s="1954">
        <f t="shared" si="403"/>
        <v>0</v>
      </c>
      <c r="MPM23" s="1954">
        <f t="shared" si="403"/>
        <v>0</v>
      </c>
      <c r="MPN23" s="1954">
        <f t="shared" si="403"/>
        <v>0</v>
      </c>
      <c r="MPO23" s="1954">
        <f t="shared" si="403"/>
        <v>0</v>
      </c>
      <c r="MPP23" s="1954">
        <f t="shared" si="403"/>
        <v>0</v>
      </c>
      <c r="MPQ23" s="1954">
        <f t="shared" si="403"/>
        <v>0</v>
      </c>
      <c r="MPR23" s="1954">
        <f t="shared" si="403"/>
        <v>0</v>
      </c>
      <c r="MPS23" s="1954">
        <f t="shared" si="403"/>
        <v>0</v>
      </c>
      <c r="MPT23" s="1954">
        <f t="shared" si="403"/>
        <v>0</v>
      </c>
      <c r="MPU23" s="1954">
        <f t="shared" si="403"/>
        <v>0</v>
      </c>
      <c r="MPV23" s="1954">
        <f t="shared" si="403"/>
        <v>0</v>
      </c>
      <c r="MPW23" s="1954">
        <f t="shared" ref="MPW23:MSH23" si="404">IF(AND(MPW$26="End of period",MPW$25="Revenue"),MPW10,0)</f>
        <v>0</v>
      </c>
      <c r="MPX23" s="1954">
        <f t="shared" si="404"/>
        <v>0</v>
      </c>
      <c r="MPY23" s="1954">
        <f t="shared" si="404"/>
        <v>0</v>
      </c>
      <c r="MPZ23" s="1954">
        <f t="shared" si="404"/>
        <v>0</v>
      </c>
      <c r="MQA23" s="1954">
        <f t="shared" si="404"/>
        <v>0</v>
      </c>
      <c r="MQB23" s="1954">
        <f t="shared" si="404"/>
        <v>0</v>
      </c>
      <c r="MQC23" s="1954">
        <f t="shared" si="404"/>
        <v>0</v>
      </c>
      <c r="MQD23" s="1954">
        <f t="shared" si="404"/>
        <v>0</v>
      </c>
      <c r="MQE23" s="1954">
        <f t="shared" si="404"/>
        <v>0</v>
      </c>
      <c r="MQF23" s="1954">
        <f t="shared" si="404"/>
        <v>0</v>
      </c>
      <c r="MQG23" s="1954">
        <f t="shared" si="404"/>
        <v>0</v>
      </c>
      <c r="MQH23" s="1954">
        <f t="shared" si="404"/>
        <v>0</v>
      </c>
      <c r="MQI23" s="1954">
        <f t="shared" si="404"/>
        <v>0</v>
      </c>
      <c r="MQJ23" s="1954">
        <f t="shared" si="404"/>
        <v>0</v>
      </c>
      <c r="MQK23" s="1954">
        <f t="shared" si="404"/>
        <v>0</v>
      </c>
      <c r="MQL23" s="1954">
        <f t="shared" si="404"/>
        <v>0</v>
      </c>
      <c r="MQM23" s="1954">
        <f t="shared" si="404"/>
        <v>0</v>
      </c>
      <c r="MQN23" s="1954">
        <f t="shared" si="404"/>
        <v>0</v>
      </c>
      <c r="MQO23" s="1954">
        <f t="shared" si="404"/>
        <v>0</v>
      </c>
      <c r="MQP23" s="1954">
        <f t="shared" si="404"/>
        <v>0</v>
      </c>
      <c r="MQQ23" s="1954">
        <f t="shared" si="404"/>
        <v>0</v>
      </c>
      <c r="MQR23" s="1954">
        <f t="shared" si="404"/>
        <v>0</v>
      </c>
      <c r="MQS23" s="1954">
        <f t="shared" si="404"/>
        <v>0</v>
      </c>
      <c r="MQT23" s="1954">
        <f t="shared" si="404"/>
        <v>0</v>
      </c>
      <c r="MQU23" s="1954">
        <f t="shared" si="404"/>
        <v>0</v>
      </c>
      <c r="MQV23" s="1954">
        <f t="shared" si="404"/>
        <v>0</v>
      </c>
      <c r="MQW23" s="1954">
        <f t="shared" si="404"/>
        <v>0</v>
      </c>
      <c r="MQX23" s="1954">
        <f t="shared" si="404"/>
        <v>0</v>
      </c>
      <c r="MQY23" s="1954">
        <f t="shared" si="404"/>
        <v>0</v>
      </c>
      <c r="MQZ23" s="1954">
        <f t="shared" si="404"/>
        <v>0</v>
      </c>
      <c r="MRA23" s="1954">
        <f t="shared" si="404"/>
        <v>0</v>
      </c>
      <c r="MRB23" s="1954">
        <f t="shared" si="404"/>
        <v>0</v>
      </c>
      <c r="MRC23" s="1954">
        <f t="shared" si="404"/>
        <v>0</v>
      </c>
      <c r="MRD23" s="1954">
        <f t="shared" si="404"/>
        <v>0</v>
      </c>
      <c r="MRE23" s="1954">
        <f t="shared" si="404"/>
        <v>0</v>
      </c>
      <c r="MRF23" s="1954">
        <f t="shared" si="404"/>
        <v>0</v>
      </c>
      <c r="MRG23" s="1954">
        <f t="shared" si="404"/>
        <v>0</v>
      </c>
      <c r="MRH23" s="1954">
        <f t="shared" si="404"/>
        <v>0</v>
      </c>
      <c r="MRI23" s="1954">
        <f t="shared" si="404"/>
        <v>0</v>
      </c>
      <c r="MRJ23" s="1954">
        <f t="shared" si="404"/>
        <v>0</v>
      </c>
      <c r="MRK23" s="1954">
        <f t="shared" si="404"/>
        <v>0</v>
      </c>
      <c r="MRL23" s="1954">
        <f t="shared" si="404"/>
        <v>0</v>
      </c>
      <c r="MRM23" s="1954">
        <f t="shared" si="404"/>
        <v>0</v>
      </c>
      <c r="MRN23" s="1954">
        <f t="shared" si="404"/>
        <v>0</v>
      </c>
      <c r="MRO23" s="1954">
        <f t="shared" si="404"/>
        <v>0</v>
      </c>
      <c r="MRP23" s="1954">
        <f t="shared" si="404"/>
        <v>0</v>
      </c>
      <c r="MRQ23" s="1954">
        <f t="shared" si="404"/>
        <v>0</v>
      </c>
      <c r="MRR23" s="1954">
        <f t="shared" si="404"/>
        <v>0</v>
      </c>
      <c r="MRS23" s="1954">
        <f t="shared" si="404"/>
        <v>0</v>
      </c>
      <c r="MRT23" s="1954">
        <f t="shared" si="404"/>
        <v>0</v>
      </c>
      <c r="MRU23" s="1954">
        <f t="shared" si="404"/>
        <v>0</v>
      </c>
      <c r="MRV23" s="1954">
        <f t="shared" si="404"/>
        <v>0</v>
      </c>
      <c r="MRW23" s="1954">
        <f t="shared" si="404"/>
        <v>0</v>
      </c>
      <c r="MRX23" s="1954">
        <f t="shared" si="404"/>
        <v>0</v>
      </c>
      <c r="MRY23" s="1954">
        <f t="shared" si="404"/>
        <v>0</v>
      </c>
      <c r="MRZ23" s="1954">
        <f t="shared" si="404"/>
        <v>0</v>
      </c>
      <c r="MSA23" s="1954">
        <f t="shared" si="404"/>
        <v>0</v>
      </c>
      <c r="MSB23" s="1954">
        <f t="shared" si="404"/>
        <v>0</v>
      </c>
      <c r="MSC23" s="1954">
        <f t="shared" si="404"/>
        <v>0</v>
      </c>
      <c r="MSD23" s="1954">
        <f t="shared" si="404"/>
        <v>0</v>
      </c>
      <c r="MSE23" s="1954">
        <f t="shared" si="404"/>
        <v>0</v>
      </c>
      <c r="MSF23" s="1954">
        <f t="shared" si="404"/>
        <v>0</v>
      </c>
      <c r="MSG23" s="1954">
        <f t="shared" si="404"/>
        <v>0</v>
      </c>
      <c r="MSH23" s="1954">
        <f t="shared" si="404"/>
        <v>0</v>
      </c>
      <c r="MSI23" s="1954">
        <f t="shared" ref="MSI23:MUT23" si="405">IF(AND(MSI$26="End of period",MSI$25="Revenue"),MSI10,0)</f>
        <v>0</v>
      </c>
      <c r="MSJ23" s="1954">
        <f t="shared" si="405"/>
        <v>0</v>
      </c>
      <c r="MSK23" s="1954">
        <f t="shared" si="405"/>
        <v>0</v>
      </c>
      <c r="MSL23" s="1954">
        <f t="shared" si="405"/>
        <v>0</v>
      </c>
      <c r="MSM23" s="1954">
        <f t="shared" si="405"/>
        <v>0</v>
      </c>
      <c r="MSN23" s="1954">
        <f t="shared" si="405"/>
        <v>0</v>
      </c>
      <c r="MSO23" s="1954">
        <f t="shared" si="405"/>
        <v>0</v>
      </c>
      <c r="MSP23" s="1954">
        <f t="shared" si="405"/>
        <v>0</v>
      </c>
      <c r="MSQ23" s="1954">
        <f t="shared" si="405"/>
        <v>0</v>
      </c>
      <c r="MSR23" s="1954">
        <f t="shared" si="405"/>
        <v>0</v>
      </c>
      <c r="MSS23" s="1954">
        <f t="shared" si="405"/>
        <v>0</v>
      </c>
      <c r="MST23" s="1954">
        <f t="shared" si="405"/>
        <v>0</v>
      </c>
      <c r="MSU23" s="1954">
        <f t="shared" si="405"/>
        <v>0</v>
      </c>
      <c r="MSV23" s="1954">
        <f t="shared" si="405"/>
        <v>0</v>
      </c>
      <c r="MSW23" s="1954">
        <f t="shared" si="405"/>
        <v>0</v>
      </c>
      <c r="MSX23" s="1954">
        <f t="shared" si="405"/>
        <v>0</v>
      </c>
      <c r="MSY23" s="1954">
        <f t="shared" si="405"/>
        <v>0</v>
      </c>
      <c r="MSZ23" s="1954">
        <f t="shared" si="405"/>
        <v>0</v>
      </c>
      <c r="MTA23" s="1954">
        <f t="shared" si="405"/>
        <v>0</v>
      </c>
      <c r="MTB23" s="1954">
        <f t="shared" si="405"/>
        <v>0</v>
      </c>
      <c r="MTC23" s="1954">
        <f t="shared" si="405"/>
        <v>0</v>
      </c>
      <c r="MTD23" s="1954">
        <f t="shared" si="405"/>
        <v>0</v>
      </c>
      <c r="MTE23" s="1954">
        <f t="shared" si="405"/>
        <v>0</v>
      </c>
      <c r="MTF23" s="1954">
        <f t="shared" si="405"/>
        <v>0</v>
      </c>
      <c r="MTG23" s="1954">
        <f t="shared" si="405"/>
        <v>0</v>
      </c>
      <c r="MTH23" s="1954">
        <f t="shared" si="405"/>
        <v>0</v>
      </c>
      <c r="MTI23" s="1954">
        <f t="shared" si="405"/>
        <v>0</v>
      </c>
      <c r="MTJ23" s="1954">
        <f t="shared" si="405"/>
        <v>0</v>
      </c>
      <c r="MTK23" s="1954">
        <f t="shared" si="405"/>
        <v>0</v>
      </c>
      <c r="MTL23" s="1954">
        <f t="shared" si="405"/>
        <v>0</v>
      </c>
      <c r="MTM23" s="1954">
        <f t="shared" si="405"/>
        <v>0</v>
      </c>
      <c r="MTN23" s="1954">
        <f t="shared" si="405"/>
        <v>0</v>
      </c>
      <c r="MTO23" s="1954">
        <f t="shared" si="405"/>
        <v>0</v>
      </c>
      <c r="MTP23" s="1954">
        <f t="shared" si="405"/>
        <v>0</v>
      </c>
      <c r="MTQ23" s="1954">
        <f t="shared" si="405"/>
        <v>0</v>
      </c>
      <c r="MTR23" s="1954">
        <f t="shared" si="405"/>
        <v>0</v>
      </c>
      <c r="MTS23" s="1954">
        <f t="shared" si="405"/>
        <v>0</v>
      </c>
      <c r="MTT23" s="1954">
        <f t="shared" si="405"/>
        <v>0</v>
      </c>
      <c r="MTU23" s="1954">
        <f t="shared" si="405"/>
        <v>0</v>
      </c>
      <c r="MTV23" s="1954">
        <f t="shared" si="405"/>
        <v>0</v>
      </c>
      <c r="MTW23" s="1954">
        <f t="shared" si="405"/>
        <v>0</v>
      </c>
      <c r="MTX23" s="1954">
        <f t="shared" si="405"/>
        <v>0</v>
      </c>
      <c r="MTY23" s="1954">
        <f t="shared" si="405"/>
        <v>0</v>
      </c>
      <c r="MTZ23" s="1954">
        <f t="shared" si="405"/>
        <v>0</v>
      </c>
      <c r="MUA23" s="1954">
        <f t="shared" si="405"/>
        <v>0</v>
      </c>
      <c r="MUB23" s="1954">
        <f t="shared" si="405"/>
        <v>0</v>
      </c>
      <c r="MUC23" s="1954">
        <f t="shared" si="405"/>
        <v>0</v>
      </c>
      <c r="MUD23" s="1954">
        <f t="shared" si="405"/>
        <v>0</v>
      </c>
      <c r="MUE23" s="1954">
        <f t="shared" si="405"/>
        <v>0</v>
      </c>
      <c r="MUF23" s="1954">
        <f t="shared" si="405"/>
        <v>0</v>
      </c>
      <c r="MUG23" s="1954">
        <f t="shared" si="405"/>
        <v>0</v>
      </c>
      <c r="MUH23" s="1954">
        <f t="shared" si="405"/>
        <v>0</v>
      </c>
      <c r="MUI23" s="1954">
        <f t="shared" si="405"/>
        <v>0</v>
      </c>
      <c r="MUJ23" s="1954">
        <f t="shared" si="405"/>
        <v>0</v>
      </c>
      <c r="MUK23" s="1954">
        <f t="shared" si="405"/>
        <v>0</v>
      </c>
      <c r="MUL23" s="1954">
        <f t="shared" si="405"/>
        <v>0</v>
      </c>
      <c r="MUM23" s="1954">
        <f t="shared" si="405"/>
        <v>0</v>
      </c>
      <c r="MUN23" s="1954">
        <f t="shared" si="405"/>
        <v>0</v>
      </c>
      <c r="MUO23" s="1954">
        <f t="shared" si="405"/>
        <v>0</v>
      </c>
      <c r="MUP23" s="1954">
        <f t="shared" si="405"/>
        <v>0</v>
      </c>
      <c r="MUQ23" s="1954">
        <f t="shared" si="405"/>
        <v>0</v>
      </c>
      <c r="MUR23" s="1954">
        <f t="shared" si="405"/>
        <v>0</v>
      </c>
      <c r="MUS23" s="1954">
        <f t="shared" si="405"/>
        <v>0</v>
      </c>
      <c r="MUT23" s="1954">
        <f t="shared" si="405"/>
        <v>0</v>
      </c>
      <c r="MUU23" s="1954">
        <f t="shared" ref="MUU23:MXF23" si="406">IF(AND(MUU$26="End of period",MUU$25="Revenue"),MUU10,0)</f>
        <v>0</v>
      </c>
      <c r="MUV23" s="1954">
        <f t="shared" si="406"/>
        <v>0</v>
      </c>
      <c r="MUW23" s="1954">
        <f t="shared" si="406"/>
        <v>0</v>
      </c>
      <c r="MUX23" s="1954">
        <f t="shared" si="406"/>
        <v>0</v>
      </c>
      <c r="MUY23" s="1954">
        <f t="shared" si="406"/>
        <v>0</v>
      </c>
      <c r="MUZ23" s="1954">
        <f t="shared" si="406"/>
        <v>0</v>
      </c>
      <c r="MVA23" s="1954">
        <f t="shared" si="406"/>
        <v>0</v>
      </c>
      <c r="MVB23" s="1954">
        <f t="shared" si="406"/>
        <v>0</v>
      </c>
      <c r="MVC23" s="1954">
        <f t="shared" si="406"/>
        <v>0</v>
      </c>
      <c r="MVD23" s="1954">
        <f t="shared" si="406"/>
        <v>0</v>
      </c>
      <c r="MVE23" s="1954">
        <f t="shared" si="406"/>
        <v>0</v>
      </c>
      <c r="MVF23" s="1954">
        <f t="shared" si="406"/>
        <v>0</v>
      </c>
      <c r="MVG23" s="1954">
        <f t="shared" si="406"/>
        <v>0</v>
      </c>
      <c r="MVH23" s="1954">
        <f t="shared" si="406"/>
        <v>0</v>
      </c>
      <c r="MVI23" s="1954">
        <f t="shared" si="406"/>
        <v>0</v>
      </c>
      <c r="MVJ23" s="1954">
        <f t="shared" si="406"/>
        <v>0</v>
      </c>
      <c r="MVK23" s="1954">
        <f t="shared" si="406"/>
        <v>0</v>
      </c>
      <c r="MVL23" s="1954">
        <f t="shared" si="406"/>
        <v>0</v>
      </c>
      <c r="MVM23" s="1954">
        <f t="shared" si="406"/>
        <v>0</v>
      </c>
      <c r="MVN23" s="1954">
        <f t="shared" si="406"/>
        <v>0</v>
      </c>
      <c r="MVO23" s="1954">
        <f t="shared" si="406"/>
        <v>0</v>
      </c>
      <c r="MVP23" s="1954">
        <f t="shared" si="406"/>
        <v>0</v>
      </c>
      <c r="MVQ23" s="1954">
        <f t="shared" si="406"/>
        <v>0</v>
      </c>
      <c r="MVR23" s="1954">
        <f t="shared" si="406"/>
        <v>0</v>
      </c>
      <c r="MVS23" s="1954">
        <f t="shared" si="406"/>
        <v>0</v>
      </c>
      <c r="MVT23" s="1954">
        <f t="shared" si="406"/>
        <v>0</v>
      </c>
      <c r="MVU23" s="1954">
        <f t="shared" si="406"/>
        <v>0</v>
      </c>
      <c r="MVV23" s="1954">
        <f t="shared" si="406"/>
        <v>0</v>
      </c>
      <c r="MVW23" s="1954">
        <f t="shared" si="406"/>
        <v>0</v>
      </c>
      <c r="MVX23" s="1954">
        <f t="shared" si="406"/>
        <v>0</v>
      </c>
      <c r="MVY23" s="1954">
        <f t="shared" si="406"/>
        <v>0</v>
      </c>
      <c r="MVZ23" s="1954">
        <f t="shared" si="406"/>
        <v>0</v>
      </c>
      <c r="MWA23" s="1954">
        <f t="shared" si="406"/>
        <v>0</v>
      </c>
      <c r="MWB23" s="1954">
        <f t="shared" si="406"/>
        <v>0</v>
      </c>
      <c r="MWC23" s="1954">
        <f t="shared" si="406"/>
        <v>0</v>
      </c>
      <c r="MWD23" s="1954">
        <f t="shared" si="406"/>
        <v>0</v>
      </c>
      <c r="MWE23" s="1954">
        <f t="shared" si="406"/>
        <v>0</v>
      </c>
      <c r="MWF23" s="1954">
        <f t="shared" si="406"/>
        <v>0</v>
      </c>
      <c r="MWG23" s="1954">
        <f t="shared" si="406"/>
        <v>0</v>
      </c>
      <c r="MWH23" s="1954">
        <f t="shared" si="406"/>
        <v>0</v>
      </c>
      <c r="MWI23" s="1954">
        <f t="shared" si="406"/>
        <v>0</v>
      </c>
      <c r="MWJ23" s="1954">
        <f t="shared" si="406"/>
        <v>0</v>
      </c>
      <c r="MWK23" s="1954">
        <f t="shared" si="406"/>
        <v>0</v>
      </c>
      <c r="MWL23" s="1954">
        <f t="shared" si="406"/>
        <v>0</v>
      </c>
      <c r="MWM23" s="1954">
        <f t="shared" si="406"/>
        <v>0</v>
      </c>
      <c r="MWN23" s="1954">
        <f t="shared" si="406"/>
        <v>0</v>
      </c>
      <c r="MWO23" s="1954">
        <f t="shared" si="406"/>
        <v>0</v>
      </c>
      <c r="MWP23" s="1954">
        <f t="shared" si="406"/>
        <v>0</v>
      </c>
      <c r="MWQ23" s="1954">
        <f t="shared" si="406"/>
        <v>0</v>
      </c>
      <c r="MWR23" s="1954">
        <f t="shared" si="406"/>
        <v>0</v>
      </c>
      <c r="MWS23" s="1954">
        <f t="shared" si="406"/>
        <v>0</v>
      </c>
      <c r="MWT23" s="1954">
        <f t="shared" si="406"/>
        <v>0</v>
      </c>
      <c r="MWU23" s="1954">
        <f t="shared" si="406"/>
        <v>0</v>
      </c>
      <c r="MWV23" s="1954">
        <f t="shared" si="406"/>
        <v>0</v>
      </c>
      <c r="MWW23" s="1954">
        <f t="shared" si="406"/>
        <v>0</v>
      </c>
      <c r="MWX23" s="1954">
        <f t="shared" si="406"/>
        <v>0</v>
      </c>
      <c r="MWY23" s="1954">
        <f t="shared" si="406"/>
        <v>0</v>
      </c>
      <c r="MWZ23" s="1954">
        <f t="shared" si="406"/>
        <v>0</v>
      </c>
      <c r="MXA23" s="1954">
        <f t="shared" si="406"/>
        <v>0</v>
      </c>
      <c r="MXB23" s="1954">
        <f t="shared" si="406"/>
        <v>0</v>
      </c>
      <c r="MXC23" s="1954">
        <f t="shared" si="406"/>
        <v>0</v>
      </c>
      <c r="MXD23" s="1954">
        <f t="shared" si="406"/>
        <v>0</v>
      </c>
      <c r="MXE23" s="1954">
        <f t="shared" si="406"/>
        <v>0</v>
      </c>
      <c r="MXF23" s="1954">
        <f t="shared" si="406"/>
        <v>0</v>
      </c>
      <c r="MXG23" s="1954">
        <f t="shared" ref="MXG23:MZR23" si="407">IF(AND(MXG$26="End of period",MXG$25="Revenue"),MXG10,0)</f>
        <v>0</v>
      </c>
      <c r="MXH23" s="1954">
        <f t="shared" si="407"/>
        <v>0</v>
      </c>
      <c r="MXI23" s="1954">
        <f t="shared" si="407"/>
        <v>0</v>
      </c>
      <c r="MXJ23" s="1954">
        <f t="shared" si="407"/>
        <v>0</v>
      </c>
      <c r="MXK23" s="1954">
        <f t="shared" si="407"/>
        <v>0</v>
      </c>
      <c r="MXL23" s="1954">
        <f t="shared" si="407"/>
        <v>0</v>
      </c>
      <c r="MXM23" s="1954">
        <f t="shared" si="407"/>
        <v>0</v>
      </c>
      <c r="MXN23" s="1954">
        <f t="shared" si="407"/>
        <v>0</v>
      </c>
      <c r="MXO23" s="1954">
        <f t="shared" si="407"/>
        <v>0</v>
      </c>
      <c r="MXP23" s="1954">
        <f t="shared" si="407"/>
        <v>0</v>
      </c>
      <c r="MXQ23" s="1954">
        <f t="shared" si="407"/>
        <v>0</v>
      </c>
      <c r="MXR23" s="1954">
        <f t="shared" si="407"/>
        <v>0</v>
      </c>
      <c r="MXS23" s="1954">
        <f t="shared" si="407"/>
        <v>0</v>
      </c>
      <c r="MXT23" s="1954">
        <f t="shared" si="407"/>
        <v>0</v>
      </c>
      <c r="MXU23" s="1954">
        <f t="shared" si="407"/>
        <v>0</v>
      </c>
      <c r="MXV23" s="1954">
        <f t="shared" si="407"/>
        <v>0</v>
      </c>
      <c r="MXW23" s="1954">
        <f t="shared" si="407"/>
        <v>0</v>
      </c>
      <c r="MXX23" s="1954">
        <f t="shared" si="407"/>
        <v>0</v>
      </c>
      <c r="MXY23" s="1954">
        <f t="shared" si="407"/>
        <v>0</v>
      </c>
      <c r="MXZ23" s="1954">
        <f t="shared" si="407"/>
        <v>0</v>
      </c>
      <c r="MYA23" s="1954">
        <f t="shared" si="407"/>
        <v>0</v>
      </c>
      <c r="MYB23" s="1954">
        <f t="shared" si="407"/>
        <v>0</v>
      </c>
      <c r="MYC23" s="1954">
        <f t="shared" si="407"/>
        <v>0</v>
      </c>
      <c r="MYD23" s="1954">
        <f t="shared" si="407"/>
        <v>0</v>
      </c>
      <c r="MYE23" s="1954">
        <f t="shared" si="407"/>
        <v>0</v>
      </c>
      <c r="MYF23" s="1954">
        <f t="shared" si="407"/>
        <v>0</v>
      </c>
      <c r="MYG23" s="1954">
        <f t="shared" si="407"/>
        <v>0</v>
      </c>
      <c r="MYH23" s="1954">
        <f t="shared" si="407"/>
        <v>0</v>
      </c>
      <c r="MYI23" s="1954">
        <f t="shared" si="407"/>
        <v>0</v>
      </c>
      <c r="MYJ23" s="1954">
        <f t="shared" si="407"/>
        <v>0</v>
      </c>
      <c r="MYK23" s="1954">
        <f t="shared" si="407"/>
        <v>0</v>
      </c>
      <c r="MYL23" s="1954">
        <f t="shared" si="407"/>
        <v>0</v>
      </c>
      <c r="MYM23" s="1954">
        <f t="shared" si="407"/>
        <v>0</v>
      </c>
      <c r="MYN23" s="1954">
        <f t="shared" si="407"/>
        <v>0</v>
      </c>
      <c r="MYO23" s="1954">
        <f t="shared" si="407"/>
        <v>0</v>
      </c>
      <c r="MYP23" s="1954">
        <f t="shared" si="407"/>
        <v>0</v>
      </c>
      <c r="MYQ23" s="1954">
        <f t="shared" si="407"/>
        <v>0</v>
      </c>
      <c r="MYR23" s="1954">
        <f t="shared" si="407"/>
        <v>0</v>
      </c>
      <c r="MYS23" s="1954">
        <f t="shared" si="407"/>
        <v>0</v>
      </c>
      <c r="MYT23" s="1954">
        <f t="shared" si="407"/>
        <v>0</v>
      </c>
      <c r="MYU23" s="1954">
        <f t="shared" si="407"/>
        <v>0</v>
      </c>
      <c r="MYV23" s="1954">
        <f t="shared" si="407"/>
        <v>0</v>
      </c>
      <c r="MYW23" s="1954">
        <f t="shared" si="407"/>
        <v>0</v>
      </c>
      <c r="MYX23" s="1954">
        <f t="shared" si="407"/>
        <v>0</v>
      </c>
      <c r="MYY23" s="1954">
        <f t="shared" si="407"/>
        <v>0</v>
      </c>
      <c r="MYZ23" s="1954">
        <f t="shared" si="407"/>
        <v>0</v>
      </c>
      <c r="MZA23" s="1954">
        <f t="shared" si="407"/>
        <v>0</v>
      </c>
      <c r="MZB23" s="1954">
        <f t="shared" si="407"/>
        <v>0</v>
      </c>
      <c r="MZC23" s="1954">
        <f t="shared" si="407"/>
        <v>0</v>
      </c>
      <c r="MZD23" s="1954">
        <f t="shared" si="407"/>
        <v>0</v>
      </c>
      <c r="MZE23" s="1954">
        <f t="shared" si="407"/>
        <v>0</v>
      </c>
      <c r="MZF23" s="1954">
        <f t="shared" si="407"/>
        <v>0</v>
      </c>
      <c r="MZG23" s="1954">
        <f t="shared" si="407"/>
        <v>0</v>
      </c>
      <c r="MZH23" s="1954">
        <f t="shared" si="407"/>
        <v>0</v>
      </c>
      <c r="MZI23" s="1954">
        <f t="shared" si="407"/>
        <v>0</v>
      </c>
      <c r="MZJ23" s="1954">
        <f t="shared" si="407"/>
        <v>0</v>
      </c>
      <c r="MZK23" s="1954">
        <f t="shared" si="407"/>
        <v>0</v>
      </c>
      <c r="MZL23" s="1954">
        <f t="shared" si="407"/>
        <v>0</v>
      </c>
      <c r="MZM23" s="1954">
        <f t="shared" si="407"/>
        <v>0</v>
      </c>
      <c r="MZN23" s="1954">
        <f t="shared" si="407"/>
        <v>0</v>
      </c>
      <c r="MZO23" s="1954">
        <f t="shared" si="407"/>
        <v>0</v>
      </c>
      <c r="MZP23" s="1954">
        <f t="shared" si="407"/>
        <v>0</v>
      </c>
      <c r="MZQ23" s="1954">
        <f t="shared" si="407"/>
        <v>0</v>
      </c>
      <c r="MZR23" s="1954">
        <f t="shared" si="407"/>
        <v>0</v>
      </c>
      <c r="MZS23" s="1954">
        <f t="shared" ref="MZS23:NCD23" si="408">IF(AND(MZS$26="End of period",MZS$25="Revenue"),MZS10,0)</f>
        <v>0</v>
      </c>
      <c r="MZT23" s="1954">
        <f t="shared" si="408"/>
        <v>0</v>
      </c>
      <c r="MZU23" s="1954">
        <f t="shared" si="408"/>
        <v>0</v>
      </c>
      <c r="MZV23" s="1954">
        <f t="shared" si="408"/>
        <v>0</v>
      </c>
      <c r="MZW23" s="1954">
        <f t="shared" si="408"/>
        <v>0</v>
      </c>
      <c r="MZX23" s="1954">
        <f t="shared" si="408"/>
        <v>0</v>
      </c>
      <c r="MZY23" s="1954">
        <f t="shared" si="408"/>
        <v>0</v>
      </c>
      <c r="MZZ23" s="1954">
        <f t="shared" si="408"/>
        <v>0</v>
      </c>
      <c r="NAA23" s="1954">
        <f t="shared" si="408"/>
        <v>0</v>
      </c>
      <c r="NAB23" s="1954">
        <f t="shared" si="408"/>
        <v>0</v>
      </c>
      <c r="NAC23" s="1954">
        <f t="shared" si="408"/>
        <v>0</v>
      </c>
      <c r="NAD23" s="1954">
        <f t="shared" si="408"/>
        <v>0</v>
      </c>
      <c r="NAE23" s="1954">
        <f t="shared" si="408"/>
        <v>0</v>
      </c>
      <c r="NAF23" s="1954">
        <f t="shared" si="408"/>
        <v>0</v>
      </c>
      <c r="NAG23" s="1954">
        <f t="shared" si="408"/>
        <v>0</v>
      </c>
      <c r="NAH23" s="1954">
        <f t="shared" si="408"/>
        <v>0</v>
      </c>
      <c r="NAI23" s="1954">
        <f t="shared" si="408"/>
        <v>0</v>
      </c>
      <c r="NAJ23" s="1954">
        <f t="shared" si="408"/>
        <v>0</v>
      </c>
      <c r="NAK23" s="1954">
        <f t="shared" si="408"/>
        <v>0</v>
      </c>
      <c r="NAL23" s="1954">
        <f t="shared" si="408"/>
        <v>0</v>
      </c>
      <c r="NAM23" s="1954">
        <f t="shared" si="408"/>
        <v>0</v>
      </c>
      <c r="NAN23" s="1954">
        <f t="shared" si="408"/>
        <v>0</v>
      </c>
      <c r="NAO23" s="1954">
        <f t="shared" si="408"/>
        <v>0</v>
      </c>
      <c r="NAP23" s="1954">
        <f t="shared" si="408"/>
        <v>0</v>
      </c>
      <c r="NAQ23" s="1954">
        <f t="shared" si="408"/>
        <v>0</v>
      </c>
      <c r="NAR23" s="1954">
        <f t="shared" si="408"/>
        <v>0</v>
      </c>
      <c r="NAS23" s="1954">
        <f t="shared" si="408"/>
        <v>0</v>
      </c>
      <c r="NAT23" s="1954">
        <f t="shared" si="408"/>
        <v>0</v>
      </c>
      <c r="NAU23" s="1954">
        <f t="shared" si="408"/>
        <v>0</v>
      </c>
      <c r="NAV23" s="1954">
        <f t="shared" si="408"/>
        <v>0</v>
      </c>
      <c r="NAW23" s="1954">
        <f t="shared" si="408"/>
        <v>0</v>
      </c>
      <c r="NAX23" s="1954">
        <f t="shared" si="408"/>
        <v>0</v>
      </c>
      <c r="NAY23" s="1954">
        <f t="shared" si="408"/>
        <v>0</v>
      </c>
      <c r="NAZ23" s="1954">
        <f t="shared" si="408"/>
        <v>0</v>
      </c>
      <c r="NBA23" s="1954">
        <f t="shared" si="408"/>
        <v>0</v>
      </c>
      <c r="NBB23" s="1954">
        <f t="shared" si="408"/>
        <v>0</v>
      </c>
      <c r="NBC23" s="1954">
        <f t="shared" si="408"/>
        <v>0</v>
      </c>
      <c r="NBD23" s="1954">
        <f t="shared" si="408"/>
        <v>0</v>
      </c>
      <c r="NBE23" s="1954">
        <f t="shared" si="408"/>
        <v>0</v>
      </c>
      <c r="NBF23" s="1954">
        <f t="shared" si="408"/>
        <v>0</v>
      </c>
      <c r="NBG23" s="1954">
        <f t="shared" si="408"/>
        <v>0</v>
      </c>
      <c r="NBH23" s="1954">
        <f t="shared" si="408"/>
        <v>0</v>
      </c>
      <c r="NBI23" s="1954">
        <f t="shared" si="408"/>
        <v>0</v>
      </c>
      <c r="NBJ23" s="1954">
        <f t="shared" si="408"/>
        <v>0</v>
      </c>
      <c r="NBK23" s="1954">
        <f t="shared" si="408"/>
        <v>0</v>
      </c>
      <c r="NBL23" s="1954">
        <f t="shared" si="408"/>
        <v>0</v>
      </c>
      <c r="NBM23" s="1954">
        <f t="shared" si="408"/>
        <v>0</v>
      </c>
      <c r="NBN23" s="1954">
        <f t="shared" si="408"/>
        <v>0</v>
      </c>
      <c r="NBO23" s="1954">
        <f t="shared" si="408"/>
        <v>0</v>
      </c>
      <c r="NBP23" s="1954">
        <f t="shared" si="408"/>
        <v>0</v>
      </c>
      <c r="NBQ23" s="1954">
        <f t="shared" si="408"/>
        <v>0</v>
      </c>
      <c r="NBR23" s="1954">
        <f t="shared" si="408"/>
        <v>0</v>
      </c>
      <c r="NBS23" s="1954">
        <f t="shared" si="408"/>
        <v>0</v>
      </c>
      <c r="NBT23" s="1954">
        <f t="shared" si="408"/>
        <v>0</v>
      </c>
      <c r="NBU23" s="1954">
        <f t="shared" si="408"/>
        <v>0</v>
      </c>
      <c r="NBV23" s="1954">
        <f t="shared" si="408"/>
        <v>0</v>
      </c>
      <c r="NBW23" s="1954">
        <f t="shared" si="408"/>
        <v>0</v>
      </c>
      <c r="NBX23" s="1954">
        <f t="shared" si="408"/>
        <v>0</v>
      </c>
      <c r="NBY23" s="1954">
        <f t="shared" si="408"/>
        <v>0</v>
      </c>
      <c r="NBZ23" s="1954">
        <f t="shared" si="408"/>
        <v>0</v>
      </c>
      <c r="NCA23" s="1954">
        <f t="shared" si="408"/>
        <v>0</v>
      </c>
      <c r="NCB23" s="1954">
        <f t="shared" si="408"/>
        <v>0</v>
      </c>
      <c r="NCC23" s="1954">
        <f t="shared" si="408"/>
        <v>0</v>
      </c>
      <c r="NCD23" s="1954">
        <f t="shared" si="408"/>
        <v>0</v>
      </c>
      <c r="NCE23" s="1954">
        <f t="shared" ref="NCE23:NEP23" si="409">IF(AND(NCE$26="End of period",NCE$25="Revenue"),NCE10,0)</f>
        <v>0</v>
      </c>
      <c r="NCF23" s="1954">
        <f t="shared" si="409"/>
        <v>0</v>
      </c>
      <c r="NCG23" s="1954">
        <f t="shared" si="409"/>
        <v>0</v>
      </c>
      <c r="NCH23" s="1954">
        <f t="shared" si="409"/>
        <v>0</v>
      </c>
      <c r="NCI23" s="1954">
        <f t="shared" si="409"/>
        <v>0</v>
      </c>
      <c r="NCJ23" s="1954">
        <f t="shared" si="409"/>
        <v>0</v>
      </c>
      <c r="NCK23" s="1954">
        <f t="shared" si="409"/>
        <v>0</v>
      </c>
      <c r="NCL23" s="1954">
        <f t="shared" si="409"/>
        <v>0</v>
      </c>
      <c r="NCM23" s="1954">
        <f t="shared" si="409"/>
        <v>0</v>
      </c>
      <c r="NCN23" s="1954">
        <f t="shared" si="409"/>
        <v>0</v>
      </c>
      <c r="NCO23" s="1954">
        <f t="shared" si="409"/>
        <v>0</v>
      </c>
      <c r="NCP23" s="1954">
        <f t="shared" si="409"/>
        <v>0</v>
      </c>
      <c r="NCQ23" s="1954">
        <f t="shared" si="409"/>
        <v>0</v>
      </c>
      <c r="NCR23" s="1954">
        <f t="shared" si="409"/>
        <v>0</v>
      </c>
      <c r="NCS23" s="1954">
        <f t="shared" si="409"/>
        <v>0</v>
      </c>
      <c r="NCT23" s="1954">
        <f t="shared" si="409"/>
        <v>0</v>
      </c>
      <c r="NCU23" s="1954">
        <f t="shared" si="409"/>
        <v>0</v>
      </c>
      <c r="NCV23" s="1954">
        <f t="shared" si="409"/>
        <v>0</v>
      </c>
      <c r="NCW23" s="1954">
        <f t="shared" si="409"/>
        <v>0</v>
      </c>
      <c r="NCX23" s="1954">
        <f t="shared" si="409"/>
        <v>0</v>
      </c>
      <c r="NCY23" s="1954">
        <f t="shared" si="409"/>
        <v>0</v>
      </c>
      <c r="NCZ23" s="1954">
        <f t="shared" si="409"/>
        <v>0</v>
      </c>
      <c r="NDA23" s="1954">
        <f t="shared" si="409"/>
        <v>0</v>
      </c>
      <c r="NDB23" s="1954">
        <f t="shared" si="409"/>
        <v>0</v>
      </c>
      <c r="NDC23" s="1954">
        <f t="shared" si="409"/>
        <v>0</v>
      </c>
      <c r="NDD23" s="1954">
        <f t="shared" si="409"/>
        <v>0</v>
      </c>
      <c r="NDE23" s="1954">
        <f t="shared" si="409"/>
        <v>0</v>
      </c>
      <c r="NDF23" s="1954">
        <f t="shared" si="409"/>
        <v>0</v>
      </c>
      <c r="NDG23" s="1954">
        <f t="shared" si="409"/>
        <v>0</v>
      </c>
      <c r="NDH23" s="1954">
        <f t="shared" si="409"/>
        <v>0</v>
      </c>
      <c r="NDI23" s="1954">
        <f t="shared" si="409"/>
        <v>0</v>
      </c>
      <c r="NDJ23" s="1954">
        <f t="shared" si="409"/>
        <v>0</v>
      </c>
      <c r="NDK23" s="1954">
        <f t="shared" si="409"/>
        <v>0</v>
      </c>
      <c r="NDL23" s="1954">
        <f t="shared" si="409"/>
        <v>0</v>
      </c>
      <c r="NDM23" s="1954">
        <f t="shared" si="409"/>
        <v>0</v>
      </c>
      <c r="NDN23" s="1954">
        <f t="shared" si="409"/>
        <v>0</v>
      </c>
      <c r="NDO23" s="1954">
        <f t="shared" si="409"/>
        <v>0</v>
      </c>
      <c r="NDP23" s="1954">
        <f t="shared" si="409"/>
        <v>0</v>
      </c>
      <c r="NDQ23" s="1954">
        <f t="shared" si="409"/>
        <v>0</v>
      </c>
      <c r="NDR23" s="1954">
        <f t="shared" si="409"/>
        <v>0</v>
      </c>
      <c r="NDS23" s="1954">
        <f t="shared" si="409"/>
        <v>0</v>
      </c>
      <c r="NDT23" s="1954">
        <f t="shared" si="409"/>
        <v>0</v>
      </c>
      <c r="NDU23" s="1954">
        <f t="shared" si="409"/>
        <v>0</v>
      </c>
      <c r="NDV23" s="1954">
        <f t="shared" si="409"/>
        <v>0</v>
      </c>
      <c r="NDW23" s="1954">
        <f t="shared" si="409"/>
        <v>0</v>
      </c>
      <c r="NDX23" s="1954">
        <f t="shared" si="409"/>
        <v>0</v>
      </c>
      <c r="NDY23" s="1954">
        <f t="shared" si="409"/>
        <v>0</v>
      </c>
      <c r="NDZ23" s="1954">
        <f t="shared" si="409"/>
        <v>0</v>
      </c>
      <c r="NEA23" s="1954">
        <f t="shared" si="409"/>
        <v>0</v>
      </c>
      <c r="NEB23" s="1954">
        <f t="shared" si="409"/>
        <v>0</v>
      </c>
      <c r="NEC23" s="1954">
        <f t="shared" si="409"/>
        <v>0</v>
      </c>
      <c r="NED23" s="1954">
        <f t="shared" si="409"/>
        <v>0</v>
      </c>
      <c r="NEE23" s="1954">
        <f t="shared" si="409"/>
        <v>0</v>
      </c>
      <c r="NEF23" s="1954">
        <f t="shared" si="409"/>
        <v>0</v>
      </c>
      <c r="NEG23" s="1954">
        <f t="shared" si="409"/>
        <v>0</v>
      </c>
      <c r="NEH23" s="1954">
        <f t="shared" si="409"/>
        <v>0</v>
      </c>
      <c r="NEI23" s="1954">
        <f t="shared" si="409"/>
        <v>0</v>
      </c>
      <c r="NEJ23" s="1954">
        <f t="shared" si="409"/>
        <v>0</v>
      </c>
      <c r="NEK23" s="1954">
        <f t="shared" si="409"/>
        <v>0</v>
      </c>
      <c r="NEL23" s="1954">
        <f t="shared" si="409"/>
        <v>0</v>
      </c>
      <c r="NEM23" s="1954">
        <f t="shared" si="409"/>
        <v>0</v>
      </c>
      <c r="NEN23" s="1954">
        <f t="shared" si="409"/>
        <v>0</v>
      </c>
      <c r="NEO23" s="1954">
        <f t="shared" si="409"/>
        <v>0</v>
      </c>
      <c r="NEP23" s="1954">
        <f t="shared" si="409"/>
        <v>0</v>
      </c>
      <c r="NEQ23" s="1954">
        <f t="shared" ref="NEQ23:NHB23" si="410">IF(AND(NEQ$26="End of period",NEQ$25="Revenue"),NEQ10,0)</f>
        <v>0</v>
      </c>
      <c r="NER23" s="1954">
        <f t="shared" si="410"/>
        <v>0</v>
      </c>
      <c r="NES23" s="1954">
        <f t="shared" si="410"/>
        <v>0</v>
      </c>
      <c r="NET23" s="1954">
        <f t="shared" si="410"/>
        <v>0</v>
      </c>
      <c r="NEU23" s="1954">
        <f t="shared" si="410"/>
        <v>0</v>
      </c>
      <c r="NEV23" s="1954">
        <f t="shared" si="410"/>
        <v>0</v>
      </c>
      <c r="NEW23" s="1954">
        <f t="shared" si="410"/>
        <v>0</v>
      </c>
      <c r="NEX23" s="1954">
        <f t="shared" si="410"/>
        <v>0</v>
      </c>
      <c r="NEY23" s="1954">
        <f t="shared" si="410"/>
        <v>0</v>
      </c>
      <c r="NEZ23" s="1954">
        <f t="shared" si="410"/>
        <v>0</v>
      </c>
      <c r="NFA23" s="1954">
        <f t="shared" si="410"/>
        <v>0</v>
      </c>
      <c r="NFB23" s="1954">
        <f t="shared" si="410"/>
        <v>0</v>
      </c>
      <c r="NFC23" s="1954">
        <f t="shared" si="410"/>
        <v>0</v>
      </c>
      <c r="NFD23" s="1954">
        <f t="shared" si="410"/>
        <v>0</v>
      </c>
      <c r="NFE23" s="1954">
        <f t="shared" si="410"/>
        <v>0</v>
      </c>
      <c r="NFF23" s="1954">
        <f t="shared" si="410"/>
        <v>0</v>
      </c>
      <c r="NFG23" s="1954">
        <f t="shared" si="410"/>
        <v>0</v>
      </c>
      <c r="NFH23" s="1954">
        <f t="shared" si="410"/>
        <v>0</v>
      </c>
      <c r="NFI23" s="1954">
        <f t="shared" si="410"/>
        <v>0</v>
      </c>
      <c r="NFJ23" s="1954">
        <f t="shared" si="410"/>
        <v>0</v>
      </c>
      <c r="NFK23" s="1954">
        <f t="shared" si="410"/>
        <v>0</v>
      </c>
      <c r="NFL23" s="1954">
        <f t="shared" si="410"/>
        <v>0</v>
      </c>
      <c r="NFM23" s="1954">
        <f t="shared" si="410"/>
        <v>0</v>
      </c>
      <c r="NFN23" s="1954">
        <f t="shared" si="410"/>
        <v>0</v>
      </c>
      <c r="NFO23" s="1954">
        <f t="shared" si="410"/>
        <v>0</v>
      </c>
      <c r="NFP23" s="1954">
        <f t="shared" si="410"/>
        <v>0</v>
      </c>
      <c r="NFQ23" s="1954">
        <f t="shared" si="410"/>
        <v>0</v>
      </c>
      <c r="NFR23" s="1954">
        <f t="shared" si="410"/>
        <v>0</v>
      </c>
      <c r="NFS23" s="1954">
        <f t="shared" si="410"/>
        <v>0</v>
      </c>
      <c r="NFT23" s="1954">
        <f t="shared" si="410"/>
        <v>0</v>
      </c>
      <c r="NFU23" s="1954">
        <f t="shared" si="410"/>
        <v>0</v>
      </c>
      <c r="NFV23" s="1954">
        <f t="shared" si="410"/>
        <v>0</v>
      </c>
      <c r="NFW23" s="1954">
        <f t="shared" si="410"/>
        <v>0</v>
      </c>
      <c r="NFX23" s="1954">
        <f t="shared" si="410"/>
        <v>0</v>
      </c>
      <c r="NFY23" s="1954">
        <f t="shared" si="410"/>
        <v>0</v>
      </c>
      <c r="NFZ23" s="1954">
        <f t="shared" si="410"/>
        <v>0</v>
      </c>
      <c r="NGA23" s="1954">
        <f t="shared" si="410"/>
        <v>0</v>
      </c>
      <c r="NGB23" s="1954">
        <f t="shared" si="410"/>
        <v>0</v>
      </c>
      <c r="NGC23" s="1954">
        <f t="shared" si="410"/>
        <v>0</v>
      </c>
      <c r="NGD23" s="1954">
        <f t="shared" si="410"/>
        <v>0</v>
      </c>
      <c r="NGE23" s="1954">
        <f t="shared" si="410"/>
        <v>0</v>
      </c>
      <c r="NGF23" s="1954">
        <f t="shared" si="410"/>
        <v>0</v>
      </c>
      <c r="NGG23" s="1954">
        <f t="shared" si="410"/>
        <v>0</v>
      </c>
      <c r="NGH23" s="1954">
        <f t="shared" si="410"/>
        <v>0</v>
      </c>
      <c r="NGI23" s="1954">
        <f t="shared" si="410"/>
        <v>0</v>
      </c>
      <c r="NGJ23" s="1954">
        <f t="shared" si="410"/>
        <v>0</v>
      </c>
      <c r="NGK23" s="1954">
        <f t="shared" si="410"/>
        <v>0</v>
      </c>
      <c r="NGL23" s="1954">
        <f t="shared" si="410"/>
        <v>0</v>
      </c>
      <c r="NGM23" s="1954">
        <f t="shared" si="410"/>
        <v>0</v>
      </c>
      <c r="NGN23" s="1954">
        <f t="shared" si="410"/>
        <v>0</v>
      </c>
      <c r="NGO23" s="1954">
        <f t="shared" si="410"/>
        <v>0</v>
      </c>
      <c r="NGP23" s="1954">
        <f t="shared" si="410"/>
        <v>0</v>
      </c>
      <c r="NGQ23" s="1954">
        <f t="shared" si="410"/>
        <v>0</v>
      </c>
      <c r="NGR23" s="1954">
        <f t="shared" si="410"/>
        <v>0</v>
      </c>
      <c r="NGS23" s="1954">
        <f t="shared" si="410"/>
        <v>0</v>
      </c>
      <c r="NGT23" s="1954">
        <f t="shared" si="410"/>
        <v>0</v>
      </c>
      <c r="NGU23" s="1954">
        <f t="shared" si="410"/>
        <v>0</v>
      </c>
      <c r="NGV23" s="1954">
        <f t="shared" si="410"/>
        <v>0</v>
      </c>
      <c r="NGW23" s="1954">
        <f t="shared" si="410"/>
        <v>0</v>
      </c>
      <c r="NGX23" s="1954">
        <f t="shared" si="410"/>
        <v>0</v>
      </c>
      <c r="NGY23" s="1954">
        <f t="shared" si="410"/>
        <v>0</v>
      </c>
      <c r="NGZ23" s="1954">
        <f t="shared" si="410"/>
        <v>0</v>
      </c>
      <c r="NHA23" s="1954">
        <f t="shared" si="410"/>
        <v>0</v>
      </c>
      <c r="NHB23" s="1954">
        <f t="shared" si="410"/>
        <v>0</v>
      </c>
      <c r="NHC23" s="1954">
        <f t="shared" ref="NHC23:NJN23" si="411">IF(AND(NHC$26="End of period",NHC$25="Revenue"),NHC10,0)</f>
        <v>0</v>
      </c>
      <c r="NHD23" s="1954">
        <f t="shared" si="411"/>
        <v>0</v>
      </c>
      <c r="NHE23" s="1954">
        <f t="shared" si="411"/>
        <v>0</v>
      </c>
      <c r="NHF23" s="1954">
        <f t="shared" si="411"/>
        <v>0</v>
      </c>
      <c r="NHG23" s="1954">
        <f t="shared" si="411"/>
        <v>0</v>
      </c>
      <c r="NHH23" s="1954">
        <f t="shared" si="411"/>
        <v>0</v>
      </c>
      <c r="NHI23" s="1954">
        <f t="shared" si="411"/>
        <v>0</v>
      </c>
      <c r="NHJ23" s="1954">
        <f t="shared" si="411"/>
        <v>0</v>
      </c>
      <c r="NHK23" s="1954">
        <f t="shared" si="411"/>
        <v>0</v>
      </c>
      <c r="NHL23" s="1954">
        <f t="shared" si="411"/>
        <v>0</v>
      </c>
      <c r="NHM23" s="1954">
        <f t="shared" si="411"/>
        <v>0</v>
      </c>
      <c r="NHN23" s="1954">
        <f t="shared" si="411"/>
        <v>0</v>
      </c>
      <c r="NHO23" s="1954">
        <f t="shared" si="411"/>
        <v>0</v>
      </c>
      <c r="NHP23" s="1954">
        <f t="shared" si="411"/>
        <v>0</v>
      </c>
      <c r="NHQ23" s="1954">
        <f t="shared" si="411"/>
        <v>0</v>
      </c>
      <c r="NHR23" s="1954">
        <f t="shared" si="411"/>
        <v>0</v>
      </c>
      <c r="NHS23" s="1954">
        <f t="shared" si="411"/>
        <v>0</v>
      </c>
      <c r="NHT23" s="1954">
        <f t="shared" si="411"/>
        <v>0</v>
      </c>
      <c r="NHU23" s="1954">
        <f t="shared" si="411"/>
        <v>0</v>
      </c>
      <c r="NHV23" s="1954">
        <f t="shared" si="411"/>
        <v>0</v>
      </c>
      <c r="NHW23" s="1954">
        <f t="shared" si="411"/>
        <v>0</v>
      </c>
      <c r="NHX23" s="1954">
        <f t="shared" si="411"/>
        <v>0</v>
      </c>
      <c r="NHY23" s="1954">
        <f t="shared" si="411"/>
        <v>0</v>
      </c>
      <c r="NHZ23" s="1954">
        <f t="shared" si="411"/>
        <v>0</v>
      </c>
      <c r="NIA23" s="1954">
        <f t="shared" si="411"/>
        <v>0</v>
      </c>
      <c r="NIB23" s="1954">
        <f t="shared" si="411"/>
        <v>0</v>
      </c>
      <c r="NIC23" s="1954">
        <f t="shared" si="411"/>
        <v>0</v>
      </c>
      <c r="NID23" s="1954">
        <f t="shared" si="411"/>
        <v>0</v>
      </c>
      <c r="NIE23" s="1954">
        <f t="shared" si="411"/>
        <v>0</v>
      </c>
      <c r="NIF23" s="1954">
        <f t="shared" si="411"/>
        <v>0</v>
      </c>
      <c r="NIG23" s="1954">
        <f t="shared" si="411"/>
        <v>0</v>
      </c>
      <c r="NIH23" s="1954">
        <f t="shared" si="411"/>
        <v>0</v>
      </c>
      <c r="NII23" s="1954">
        <f t="shared" si="411"/>
        <v>0</v>
      </c>
      <c r="NIJ23" s="1954">
        <f t="shared" si="411"/>
        <v>0</v>
      </c>
      <c r="NIK23" s="1954">
        <f t="shared" si="411"/>
        <v>0</v>
      </c>
      <c r="NIL23" s="1954">
        <f t="shared" si="411"/>
        <v>0</v>
      </c>
      <c r="NIM23" s="1954">
        <f t="shared" si="411"/>
        <v>0</v>
      </c>
      <c r="NIN23" s="1954">
        <f t="shared" si="411"/>
        <v>0</v>
      </c>
      <c r="NIO23" s="1954">
        <f t="shared" si="411"/>
        <v>0</v>
      </c>
      <c r="NIP23" s="1954">
        <f t="shared" si="411"/>
        <v>0</v>
      </c>
      <c r="NIQ23" s="1954">
        <f t="shared" si="411"/>
        <v>0</v>
      </c>
      <c r="NIR23" s="1954">
        <f t="shared" si="411"/>
        <v>0</v>
      </c>
      <c r="NIS23" s="1954">
        <f t="shared" si="411"/>
        <v>0</v>
      </c>
      <c r="NIT23" s="1954">
        <f t="shared" si="411"/>
        <v>0</v>
      </c>
      <c r="NIU23" s="1954">
        <f t="shared" si="411"/>
        <v>0</v>
      </c>
      <c r="NIV23" s="1954">
        <f t="shared" si="411"/>
        <v>0</v>
      </c>
      <c r="NIW23" s="1954">
        <f t="shared" si="411"/>
        <v>0</v>
      </c>
      <c r="NIX23" s="1954">
        <f t="shared" si="411"/>
        <v>0</v>
      </c>
      <c r="NIY23" s="1954">
        <f t="shared" si="411"/>
        <v>0</v>
      </c>
      <c r="NIZ23" s="1954">
        <f t="shared" si="411"/>
        <v>0</v>
      </c>
      <c r="NJA23" s="1954">
        <f t="shared" si="411"/>
        <v>0</v>
      </c>
      <c r="NJB23" s="1954">
        <f t="shared" si="411"/>
        <v>0</v>
      </c>
      <c r="NJC23" s="1954">
        <f t="shared" si="411"/>
        <v>0</v>
      </c>
      <c r="NJD23" s="1954">
        <f t="shared" si="411"/>
        <v>0</v>
      </c>
      <c r="NJE23" s="1954">
        <f t="shared" si="411"/>
        <v>0</v>
      </c>
      <c r="NJF23" s="1954">
        <f t="shared" si="411"/>
        <v>0</v>
      </c>
      <c r="NJG23" s="1954">
        <f t="shared" si="411"/>
        <v>0</v>
      </c>
      <c r="NJH23" s="1954">
        <f t="shared" si="411"/>
        <v>0</v>
      </c>
      <c r="NJI23" s="1954">
        <f t="shared" si="411"/>
        <v>0</v>
      </c>
      <c r="NJJ23" s="1954">
        <f t="shared" si="411"/>
        <v>0</v>
      </c>
      <c r="NJK23" s="1954">
        <f t="shared" si="411"/>
        <v>0</v>
      </c>
      <c r="NJL23" s="1954">
        <f t="shared" si="411"/>
        <v>0</v>
      </c>
      <c r="NJM23" s="1954">
        <f t="shared" si="411"/>
        <v>0</v>
      </c>
      <c r="NJN23" s="1954">
        <f t="shared" si="411"/>
        <v>0</v>
      </c>
      <c r="NJO23" s="1954">
        <f t="shared" ref="NJO23:NLZ23" si="412">IF(AND(NJO$26="End of period",NJO$25="Revenue"),NJO10,0)</f>
        <v>0</v>
      </c>
      <c r="NJP23" s="1954">
        <f t="shared" si="412"/>
        <v>0</v>
      </c>
      <c r="NJQ23" s="1954">
        <f t="shared" si="412"/>
        <v>0</v>
      </c>
      <c r="NJR23" s="1954">
        <f t="shared" si="412"/>
        <v>0</v>
      </c>
      <c r="NJS23" s="1954">
        <f t="shared" si="412"/>
        <v>0</v>
      </c>
      <c r="NJT23" s="1954">
        <f t="shared" si="412"/>
        <v>0</v>
      </c>
      <c r="NJU23" s="1954">
        <f t="shared" si="412"/>
        <v>0</v>
      </c>
      <c r="NJV23" s="1954">
        <f t="shared" si="412"/>
        <v>0</v>
      </c>
      <c r="NJW23" s="1954">
        <f t="shared" si="412"/>
        <v>0</v>
      </c>
      <c r="NJX23" s="1954">
        <f t="shared" si="412"/>
        <v>0</v>
      </c>
      <c r="NJY23" s="1954">
        <f t="shared" si="412"/>
        <v>0</v>
      </c>
      <c r="NJZ23" s="1954">
        <f t="shared" si="412"/>
        <v>0</v>
      </c>
      <c r="NKA23" s="1954">
        <f t="shared" si="412"/>
        <v>0</v>
      </c>
      <c r="NKB23" s="1954">
        <f t="shared" si="412"/>
        <v>0</v>
      </c>
      <c r="NKC23" s="1954">
        <f t="shared" si="412"/>
        <v>0</v>
      </c>
      <c r="NKD23" s="1954">
        <f t="shared" si="412"/>
        <v>0</v>
      </c>
      <c r="NKE23" s="1954">
        <f t="shared" si="412"/>
        <v>0</v>
      </c>
      <c r="NKF23" s="1954">
        <f t="shared" si="412"/>
        <v>0</v>
      </c>
      <c r="NKG23" s="1954">
        <f t="shared" si="412"/>
        <v>0</v>
      </c>
      <c r="NKH23" s="1954">
        <f t="shared" si="412"/>
        <v>0</v>
      </c>
      <c r="NKI23" s="1954">
        <f t="shared" si="412"/>
        <v>0</v>
      </c>
      <c r="NKJ23" s="1954">
        <f t="shared" si="412"/>
        <v>0</v>
      </c>
      <c r="NKK23" s="1954">
        <f t="shared" si="412"/>
        <v>0</v>
      </c>
      <c r="NKL23" s="1954">
        <f t="shared" si="412"/>
        <v>0</v>
      </c>
      <c r="NKM23" s="1954">
        <f t="shared" si="412"/>
        <v>0</v>
      </c>
      <c r="NKN23" s="1954">
        <f t="shared" si="412"/>
        <v>0</v>
      </c>
      <c r="NKO23" s="1954">
        <f t="shared" si="412"/>
        <v>0</v>
      </c>
      <c r="NKP23" s="1954">
        <f t="shared" si="412"/>
        <v>0</v>
      </c>
      <c r="NKQ23" s="1954">
        <f t="shared" si="412"/>
        <v>0</v>
      </c>
      <c r="NKR23" s="1954">
        <f t="shared" si="412"/>
        <v>0</v>
      </c>
      <c r="NKS23" s="1954">
        <f t="shared" si="412"/>
        <v>0</v>
      </c>
      <c r="NKT23" s="1954">
        <f t="shared" si="412"/>
        <v>0</v>
      </c>
      <c r="NKU23" s="1954">
        <f t="shared" si="412"/>
        <v>0</v>
      </c>
      <c r="NKV23" s="1954">
        <f t="shared" si="412"/>
        <v>0</v>
      </c>
      <c r="NKW23" s="1954">
        <f t="shared" si="412"/>
        <v>0</v>
      </c>
      <c r="NKX23" s="1954">
        <f t="shared" si="412"/>
        <v>0</v>
      </c>
      <c r="NKY23" s="1954">
        <f t="shared" si="412"/>
        <v>0</v>
      </c>
      <c r="NKZ23" s="1954">
        <f t="shared" si="412"/>
        <v>0</v>
      </c>
      <c r="NLA23" s="1954">
        <f t="shared" si="412"/>
        <v>0</v>
      </c>
      <c r="NLB23" s="1954">
        <f t="shared" si="412"/>
        <v>0</v>
      </c>
      <c r="NLC23" s="1954">
        <f t="shared" si="412"/>
        <v>0</v>
      </c>
      <c r="NLD23" s="1954">
        <f t="shared" si="412"/>
        <v>0</v>
      </c>
      <c r="NLE23" s="1954">
        <f t="shared" si="412"/>
        <v>0</v>
      </c>
      <c r="NLF23" s="1954">
        <f t="shared" si="412"/>
        <v>0</v>
      </c>
      <c r="NLG23" s="1954">
        <f t="shared" si="412"/>
        <v>0</v>
      </c>
      <c r="NLH23" s="1954">
        <f t="shared" si="412"/>
        <v>0</v>
      </c>
      <c r="NLI23" s="1954">
        <f t="shared" si="412"/>
        <v>0</v>
      </c>
      <c r="NLJ23" s="1954">
        <f t="shared" si="412"/>
        <v>0</v>
      </c>
      <c r="NLK23" s="1954">
        <f t="shared" si="412"/>
        <v>0</v>
      </c>
      <c r="NLL23" s="1954">
        <f t="shared" si="412"/>
        <v>0</v>
      </c>
      <c r="NLM23" s="1954">
        <f t="shared" si="412"/>
        <v>0</v>
      </c>
      <c r="NLN23" s="1954">
        <f t="shared" si="412"/>
        <v>0</v>
      </c>
      <c r="NLO23" s="1954">
        <f t="shared" si="412"/>
        <v>0</v>
      </c>
      <c r="NLP23" s="1954">
        <f t="shared" si="412"/>
        <v>0</v>
      </c>
      <c r="NLQ23" s="1954">
        <f t="shared" si="412"/>
        <v>0</v>
      </c>
      <c r="NLR23" s="1954">
        <f t="shared" si="412"/>
        <v>0</v>
      </c>
      <c r="NLS23" s="1954">
        <f t="shared" si="412"/>
        <v>0</v>
      </c>
      <c r="NLT23" s="1954">
        <f t="shared" si="412"/>
        <v>0</v>
      </c>
      <c r="NLU23" s="1954">
        <f t="shared" si="412"/>
        <v>0</v>
      </c>
      <c r="NLV23" s="1954">
        <f t="shared" si="412"/>
        <v>0</v>
      </c>
      <c r="NLW23" s="1954">
        <f t="shared" si="412"/>
        <v>0</v>
      </c>
      <c r="NLX23" s="1954">
        <f t="shared" si="412"/>
        <v>0</v>
      </c>
      <c r="NLY23" s="1954">
        <f t="shared" si="412"/>
        <v>0</v>
      </c>
      <c r="NLZ23" s="1954">
        <f t="shared" si="412"/>
        <v>0</v>
      </c>
      <c r="NMA23" s="1954">
        <f t="shared" ref="NMA23:NOL23" si="413">IF(AND(NMA$26="End of period",NMA$25="Revenue"),NMA10,0)</f>
        <v>0</v>
      </c>
      <c r="NMB23" s="1954">
        <f t="shared" si="413"/>
        <v>0</v>
      </c>
      <c r="NMC23" s="1954">
        <f t="shared" si="413"/>
        <v>0</v>
      </c>
      <c r="NMD23" s="1954">
        <f t="shared" si="413"/>
        <v>0</v>
      </c>
      <c r="NME23" s="1954">
        <f t="shared" si="413"/>
        <v>0</v>
      </c>
      <c r="NMF23" s="1954">
        <f t="shared" si="413"/>
        <v>0</v>
      </c>
      <c r="NMG23" s="1954">
        <f t="shared" si="413"/>
        <v>0</v>
      </c>
      <c r="NMH23" s="1954">
        <f t="shared" si="413"/>
        <v>0</v>
      </c>
      <c r="NMI23" s="1954">
        <f t="shared" si="413"/>
        <v>0</v>
      </c>
      <c r="NMJ23" s="1954">
        <f t="shared" si="413"/>
        <v>0</v>
      </c>
      <c r="NMK23" s="1954">
        <f t="shared" si="413"/>
        <v>0</v>
      </c>
      <c r="NML23" s="1954">
        <f t="shared" si="413"/>
        <v>0</v>
      </c>
      <c r="NMM23" s="1954">
        <f t="shared" si="413"/>
        <v>0</v>
      </c>
      <c r="NMN23" s="1954">
        <f t="shared" si="413"/>
        <v>0</v>
      </c>
      <c r="NMO23" s="1954">
        <f t="shared" si="413"/>
        <v>0</v>
      </c>
      <c r="NMP23" s="1954">
        <f t="shared" si="413"/>
        <v>0</v>
      </c>
      <c r="NMQ23" s="1954">
        <f t="shared" si="413"/>
        <v>0</v>
      </c>
      <c r="NMR23" s="1954">
        <f t="shared" si="413"/>
        <v>0</v>
      </c>
      <c r="NMS23" s="1954">
        <f t="shared" si="413"/>
        <v>0</v>
      </c>
      <c r="NMT23" s="1954">
        <f t="shared" si="413"/>
        <v>0</v>
      </c>
      <c r="NMU23" s="1954">
        <f t="shared" si="413"/>
        <v>0</v>
      </c>
      <c r="NMV23" s="1954">
        <f t="shared" si="413"/>
        <v>0</v>
      </c>
      <c r="NMW23" s="1954">
        <f t="shared" si="413"/>
        <v>0</v>
      </c>
      <c r="NMX23" s="1954">
        <f t="shared" si="413"/>
        <v>0</v>
      </c>
      <c r="NMY23" s="1954">
        <f t="shared" si="413"/>
        <v>0</v>
      </c>
      <c r="NMZ23" s="1954">
        <f t="shared" si="413"/>
        <v>0</v>
      </c>
      <c r="NNA23" s="1954">
        <f t="shared" si="413"/>
        <v>0</v>
      </c>
      <c r="NNB23" s="1954">
        <f t="shared" si="413"/>
        <v>0</v>
      </c>
      <c r="NNC23" s="1954">
        <f t="shared" si="413"/>
        <v>0</v>
      </c>
      <c r="NND23" s="1954">
        <f t="shared" si="413"/>
        <v>0</v>
      </c>
      <c r="NNE23" s="1954">
        <f t="shared" si="413"/>
        <v>0</v>
      </c>
      <c r="NNF23" s="1954">
        <f t="shared" si="413"/>
        <v>0</v>
      </c>
      <c r="NNG23" s="1954">
        <f t="shared" si="413"/>
        <v>0</v>
      </c>
      <c r="NNH23" s="1954">
        <f t="shared" si="413"/>
        <v>0</v>
      </c>
      <c r="NNI23" s="1954">
        <f t="shared" si="413"/>
        <v>0</v>
      </c>
      <c r="NNJ23" s="1954">
        <f t="shared" si="413"/>
        <v>0</v>
      </c>
      <c r="NNK23" s="1954">
        <f t="shared" si="413"/>
        <v>0</v>
      </c>
      <c r="NNL23" s="1954">
        <f t="shared" si="413"/>
        <v>0</v>
      </c>
      <c r="NNM23" s="1954">
        <f t="shared" si="413"/>
        <v>0</v>
      </c>
      <c r="NNN23" s="1954">
        <f t="shared" si="413"/>
        <v>0</v>
      </c>
      <c r="NNO23" s="1954">
        <f t="shared" si="413"/>
        <v>0</v>
      </c>
      <c r="NNP23" s="1954">
        <f t="shared" si="413"/>
        <v>0</v>
      </c>
      <c r="NNQ23" s="1954">
        <f t="shared" si="413"/>
        <v>0</v>
      </c>
      <c r="NNR23" s="1954">
        <f t="shared" si="413"/>
        <v>0</v>
      </c>
      <c r="NNS23" s="1954">
        <f t="shared" si="413"/>
        <v>0</v>
      </c>
      <c r="NNT23" s="1954">
        <f t="shared" si="413"/>
        <v>0</v>
      </c>
      <c r="NNU23" s="1954">
        <f t="shared" si="413"/>
        <v>0</v>
      </c>
      <c r="NNV23" s="1954">
        <f t="shared" si="413"/>
        <v>0</v>
      </c>
      <c r="NNW23" s="1954">
        <f t="shared" si="413"/>
        <v>0</v>
      </c>
      <c r="NNX23" s="1954">
        <f t="shared" si="413"/>
        <v>0</v>
      </c>
      <c r="NNY23" s="1954">
        <f t="shared" si="413"/>
        <v>0</v>
      </c>
      <c r="NNZ23" s="1954">
        <f t="shared" si="413"/>
        <v>0</v>
      </c>
      <c r="NOA23" s="1954">
        <f t="shared" si="413"/>
        <v>0</v>
      </c>
      <c r="NOB23" s="1954">
        <f t="shared" si="413"/>
        <v>0</v>
      </c>
      <c r="NOC23" s="1954">
        <f t="shared" si="413"/>
        <v>0</v>
      </c>
      <c r="NOD23" s="1954">
        <f t="shared" si="413"/>
        <v>0</v>
      </c>
      <c r="NOE23" s="1954">
        <f t="shared" si="413"/>
        <v>0</v>
      </c>
      <c r="NOF23" s="1954">
        <f t="shared" si="413"/>
        <v>0</v>
      </c>
      <c r="NOG23" s="1954">
        <f t="shared" si="413"/>
        <v>0</v>
      </c>
      <c r="NOH23" s="1954">
        <f t="shared" si="413"/>
        <v>0</v>
      </c>
      <c r="NOI23" s="1954">
        <f t="shared" si="413"/>
        <v>0</v>
      </c>
      <c r="NOJ23" s="1954">
        <f t="shared" si="413"/>
        <v>0</v>
      </c>
      <c r="NOK23" s="1954">
        <f t="shared" si="413"/>
        <v>0</v>
      </c>
      <c r="NOL23" s="1954">
        <f t="shared" si="413"/>
        <v>0</v>
      </c>
      <c r="NOM23" s="1954">
        <f t="shared" ref="NOM23:NQX23" si="414">IF(AND(NOM$26="End of period",NOM$25="Revenue"),NOM10,0)</f>
        <v>0</v>
      </c>
      <c r="NON23" s="1954">
        <f t="shared" si="414"/>
        <v>0</v>
      </c>
      <c r="NOO23" s="1954">
        <f t="shared" si="414"/>
        <v>0</v>
      </c>
      <c r="NOP23" s="1954">
        <f t="shared" si="414"/>
        <v>0</v>
      </c>
      <c r="NOQ23" s="1954">
        <f t="shared" si="414"/>
        <v>0</v>
      </c>
      <c r="NOR23" s="1954">
        <f t="shared" si="414"/>
        <v>0</v>
      </c>
      <c r="NOS23" s="1954">
        <f t="shared" si="414"/>
        <v>0</v>
      </c>
      <c r="NOT23" s="1954">
        <f t="shared" si="414"/>
        <v>0</v>
      </c>
      <c r="NOU23" s="1954">
        <f t="shared" si="414"/>
        <v>0</v>
      </c>
      <c r="NOV23" s="1954">
        <f t="shared" si="414"/>
        <v>0</v>
      </c>
      <c r="NOW23" s="1954">
        <f t="shared" si="414"/>
        <v>0</v>
      </c>
      <c r="NOX23" s="1954">
        <f t="shared" si="414"/>
        <v>0</v>
      </c>
      <c r="NOY23" s="1954">
        <f t="shared" si="414"/>
        <v>0</v>
      </c>
      <c r="NOZ23" s="1954">
        <f t="shared" si="414"/>
        <v>0</v>
      </c>
      <c r="NPA23" s="1954">
        <f t="shared" si="414"/>
        <v>0</v>
      </c>
      <c r="NPB23" s="1954">
        <f t="shared" si="414"/>
        <v>0</v>
      </c>
      <c r="NPC23" s="1954">
        <f t="shared" si="414"/>
        <v>0</v>
      </c>
      <c r="NPD23" s="1954">
        <f t="shared" si="414"/>
        <v>0</v>
      </c>
      <c r="NPE23" s="1954">
        <f t="shared" si="414"/>
        <v>0</v>
      </c>
      <c r="NPF23" s="1954">
        <f t="shared" si="414"/>
        <v>0</v>
      </c>
      <c r="NPG23" s="1954">
        <f t="shared" si="414"/>
        <v>0</v>
      </c>
      <c r="NPH23" s="1954">
        <f t="shared" si="414"/>
        <v>0</v>
      </c>
      <c r="NPI23" s="1954">
        <f t="shared" si="414"/>
        <v>0</v>
      </c>
      <c r="NPJ23" s="1954">
        <f t="shared" si="414"/>
        <v>0</v>
      </c>
      <c r="NPK23" s="1954">
        <f t="shared" si="414"/>
        <v>0</v>
      </c>
      <c r="NPL23" s="1954">
        <f t="shared" si="414"/>
        <v>0</v>
      </c>
      <c r="NPM23" s="1954">
        <f t="shared" si="414"/>
        <v>0</v>
      </c>
      <c r="NPN23" s="1954">
        <f t="shared" si="414"/>
        <v>0</v>
      </c>
      <c r="NPO23" s="1954">
        <f t="shared" si="414"/>
        <v>0</v>
      </c>
      <c r="NPP23" s="1954">
        <f t="shared" si="414"/>
        <v>0</v>
      </c>
      <c r="NPQ23" s="1954">
        <f t="shared" si="414"/>
        <v>0</v>
      </c>
      <c r="NPR23" s="1954">
        <f t="shared" si="414"/>
        <v>0</v>
      </c>
      <c r="NPS23" s="1954">
        <f t="shared" si="414"/>
        <v>0</v>
      </c>
      <c r="NPT23" s="1954">
        <f t="shared" si="414"/>
        <v>0</v>
      </c>
      <c r="NPU23" s="1954">
        <f t="shared" si="414"/>
        <v>0</v>
      </c>
      <c r="NPV23" s="1954">
        <f t="shared" si="414"/>
        <v>0</v>
      </c>
      <c r="NPW23" s="1954">
        <f t="shared" si="414"/>
        <v>0</v>
      </c>
      <c r="NPX23" s="1954">
        <f t="shared" si="414"/>
        <v>0</v>
      </c>
      <c r="NPY23" s="1954">
        <f t="shared" si="414"/>
        <v>0</v>
      </c>
      <c r="NPZ23" s="1954">
        <f t="shared" si="414"/>
        <v>0</v>
      </c>
      <c r="NQA23" s="1954">
        <f t="shared" si="414"/>
        <v>0</v>
      </c>
      <c r="NQB23" s="1954">
        <f t="shared" si="414"/>
        <v>0</v>
      </c>
      <c r="NQC23" s="1954">
        <f t="shared" si="414"/>
        <v>0</v>
      </c>
      <c r="NQD23" s="1954">
        <f t="shared" si="414"/>
        <v>0</v>
      </c>
      <c r="NQE23" s="1954">
        <f t="shared" si="414"/>
        <v>0</v>
      </c>
      <c r="NQF23" s="1954">
        <f t="shared" si="414"/>
        <v>0</v>
      </c>
      <c r="NQG23" s="1954">
        <f t="shared" si="414"/>
        <v>0</v>
      </c>
      <c r="NQH23" s="1954">
        <f t="shared" si="414"/>
        <v>0</v>
      </c>
      <c r="NQI23" s="1954">
        <f t="shared" si="414"/>
        <v>0</v>
      </c>
      <c r="NQJ23" s="1954">
        <f t="shared" si="414"/>
        <v>0</v>
      </c>
      <c r="NQK23" s="1954">
        <f t="shared" si="414"/>
        <v>0</v>
      </c>
      <c r="NQL23" s="1954">
        <f t="shared" si="414"/>
        <v>0</v>
      </c>
      <c r="NQM23" s="1954">
        <f t="shared" si="414"/>
        <v>0</v>
      </c>
      <c r="NQN23" s="1954">
        <f t="shared" si="414"/>
        <v>0</v>
      </c>
      <c r="NQO23" s="1954">
        <f t="shared" si="414"/>
        <v>0</v>
      </c>
      <c r="NQP23" s="1954">
        <f t="shared" si="414"/>
        <v>0</v>
      </c>
      <c r="NQQ23" s="1954">
        <f t="shared" si="414"/>
        <v>0</v>
      </c>
      <c r="NQR23" s="1954">
        <f t="shared" si="414"/>
        <v>0</v>
      </c>
      <c r="NQS23" s="1954">
        <f t="shared" si="414"/>
        <v>0</v>
      </c>
      <c r="NQT23" s="1954">
        <f t="shared" si="414"/>
        <v>0</v>
      </c>
      <c r="NQU23" s="1954">
        <f t="shared" si="414"/>
        <v>0</v>
      </c>
      <c r="NQV23" s="1954">
        <f t="shared" si="414"/>
        <v>0</v>
      </c>
      <c r="NQW23" s="1954">
        <f t="shared" si="414"/>
        <v>0</v>
      </c>
      <c r="NQX23" s="1954">
        <f t="shared" si="414"/>
        <v>0</v>
      </c>
      <c r="NQY23" s="1954">
        <f t="shared" ref="NQY23:NTJ23" si="415">IF(AND(NQY$26="End of period",NQY$25="Revenue"),NQY10,0)</f>
        <v>0</v>
      </c>
      <c r="NQZ23" s="1954">
        <f t="shared" si="415"/>
        <v>0</v>
      </c>
      <c r="NRA23" s="1954">
        <f t="shared" si="415"/>
        <v>0</v>
      </c>
      <c r="NRB23" s="1954">
        <f t="shared" si="415"/>
        <v>0</v>
      </c>
      <c r="NRC23" s="1954">
        <f t="shared" si="415"/>
        <v>0</v>
      </c>
      <c r="NRD23" s="1954">
        <f t="shared" si="415"/>
        <v>0</v>
      </c>
      <c r="NRE23" s="1954">
        <f t="shared" si="415"/>
        <v>0</v>
      </c>
      <c r="NRF23" s="1954">
        <f t="shared" si="415"/>
        <v>0</v>
      </c>
      <c r="NRG23" s="1954">
        <f t="shared" si="415"/>
        <v>0</v>
      </c>
      <c r="NRH23" s="1954">
        <f t="shared" si="415"/>
        <v>0</v>
      </c>
      <c r="NRI23" s="1954">
        <f t="shared" si="415"/>
        <v>0</v>
      </c>
      <c r="NRJ23" s="1954">
        <f t="shared" si="415"/>
        <v>0</v>
      </c>
      <c r="NRK23" s="1954">
        <f t="shared" si="415"/>
        <v>0</v>
      </c>
      <c r="NRL23" s="1954">
        <f t="shared" si="415"/>
        <v>0</v>
      </c>
      <c r="NRM23" s="1954">
        <f t="shared" si="415"/>
        <v>0</v>
      </c>
      <c r="NRN23" s="1954">
        <f t="shared" si="415"/>
        <v>0</v>
      </c>
      <c r="NRO23" s="1954">
        <f t="shared" si="415"/>
        <v>0</v>
      </c>
      <c r="NRP23" s="1954">
        <f t="shared" si="415"/>
        <v>0</v>
      </c>
      <c r="NRQ23" s="1954">
        <f t="shared" si="415"/>
        <v>0</v>
      </c>
      <c r="NRR23" s="1954">
        <f t="shared" si="415"/>
        <v>0</v>
      </c>
      <c r="NRS23" s="1954">
        <f t="shared" si="415"/>
        <v>0</v>
      </c>
      <c r="NRT23" s="1954">
        <f t="shared" si="415"/>
        <v>0</v>
      </c>
      <c r="NRU23" s="1954">
        <f t="shared" si="415"/>
        <v>0</v>
      </c>
      <c r="NRV23" s="1954">
        <f t="shared" si="415"/>
        <v>0</v>
      </c>
      <c r="NRW23" s="1954">
        <f t="shared" si="415"/>
        <v>0</v>
      </c>
      <c r="NRX23" s="1954">
        <f t="shared" si="415"/>
        <v>0</v>
      </c>
      <c r="NRY23" s="1954">
        <f t="shared" si="415"/>
        <v>0</v>
      </c>
      <c r="NRZ23" s="1954">
        <f t="shared" si="415"/>
        <v>0</v>
      </c>
      <c r="NSA23" s="1954">
        <f t="shared" si="415"/>
        <v>0</v>
      </c>
      <c r="NSB23" s="1954">
        <f t="shared" si="415"/>
        <v>0</v>
      </c>
      <c r="NSC23" s="1954">
        <f t="shared" si="415"/>
        <v>0</v>
      </c>
      <c r="NSD23" s="1954">
        <f t="shared" si="415"/>
        <v>0</v>
      </c>
      <c r="NSE23" s="1954">
        <f t="shared" si="415"/>
        <v>0</v>
      </c>
      <c r="NSF23" s="1954">
        <f t="shared" si="415"/>
        <v>0</v>
      </c>
      <c r="NSG23" s="1954">
        <f t="shared" si="415"/>
        <v>0</v>
      </c>
      <c r="NSH23" s="1954">
        <f t="shared" si="415"/>
        <v>0</v>
      </c>
      <c r="NSI23" s="1954">
        <f t="shared" si="415"/>
        <v>0</v>
      </c>
      <c r="NSJ23" s="1954">
        <f t="shared" si="415"/>
        <v>0</v>
      </c>
      <c r="NSK23" s="1954">
        <f t="shared" si="415"/>
        <v>0</v>
      </c>
      <c r="NSL23" s="1954">
        <f t="shared" si="415"/>
        <v>0</v>
      </c>
      <c r="NSM23" s="1954">
        <f t="shared" si="415"/>
        <v>0</v>
      </c>
      <c r="NSN23" s="1954">
        <f t="shared" si="415"/>
        <v>0</v>
      </c>
      <c r="NSO23" s="1954">
        <f t="shared" si="415"/>
        <v>0</v>
      </c>
      <c r="NSP23" s="1954">
        <f t="shared" si="415"/>
        <v>0</v>
      </c>
      <c r="NSQ23" s="1954">
        <f t="shared" si="415"/>
        <v>0</v>
      </c>
      <c r="NSR23" s="1954">
        <f t="shared" si="415"/>
        <v>0</v>
      </c>
      <c r="NSS23" s="1954">
        <f t="shared" si="415"/>
        <v>0</v>
      </c>
      <c r="NST23" s="1954">
        <f t="shared" si="415"/>
        <v>0</v>
      </c>
      <c r="NSU23" s="1954">
        <f t="shared" si="415"/>
        <v>0</v>
      </c>
      <c r="NSV23" s="1954">
        <f t="shared" si="415"/>
        <v>0</v>
      </c>
      <c r="NSW23" s="1954">
        <f t="shared" si="415"/>
        <v>0</v>
      </c>
      <c r="NSX23" s="1954">
        <f t="shared" si="415"/>
        <v>0</v>
      </c>
      <c r="NSY23" s="1954">
        <f t="shared" si="415"/>
        <v>0</v>
      </c>
      <c r="NSZ23" s="1954">
        <f t="shared" si="415"/>
        <v>0</v>
      </c>
      <c r="NTA23" s="1954">
        <f t="shared" si="415"/>
        <v>0</v>
      </c>
      <c r="NTB23" s="1954">
        <f t="shared" si="415"/>
        <v>0</v>
      </c>
      <c r="NTC23" s="1954">
        <f t="shared" si="415"/>
        <v>0</v>
      </c>
      <c r="NTD23" s="1954">
        <f t="shared" si="415"/>
        <v>0</v>
      </c>
      <c r="NTE23" s="1954">
        <f t="shared" si="415"/>
        <v>0</v>
      </c>
      <c r="NTF23" s="1954">
        <f t="shared" si="415"/>
        <v>0</v>
      </c>
      <c r="NTG23" s="1954">
        <f t="shared" si="415"/>
        <v>0</v>
      </c>
      <c r="NTH23" s="1954">
        <f t="shared" si="415"/>
        <v>0</v>
      </c>
      <c r="NTI23" s="1954">
        <f t="shared" si="415"/>
        <v>0</v>
      </c>
      <c r="NTJ23" s="1954">
        <f t="shared" si="415"/>
        <v>0</v>
      </c>
      <c r="NTK23" s="1954">
        <f t="shared" ref="NTK23:NVV23" si="416">IF(AND(NTK$26="End of period",NTK$25="Revenue"),NTK10,0)</f>
        <v>0</v>
      </c>
      <c r="NTL23" s="1954">
        <f t="shared" si="416"/>
        <v>0</v>
      </c>
      <c r="NTM23" s="1954">
        <f t="shared" si="416"/>
        <v>0</v>
      </c>
      <c r="NTN23" s="1954">
        <f t="shared" si="416"/>
        <v>0</v>
      </c>
      <c r="NTO23" s="1954">
        <f t="shared" si="416"/>
        <v>0</v>
      </c>
      <c r="NTP23" s="1954">
        <f t="shared" si="416"/>
        <v>0</v>
      </c>
      <c r="NTQ23" s="1954">
        <f t="shared" si="416"/>
        <v>0</v>
      </c>
      <c r="NTR23" s="1954">
        <f t="shared" si="416"/>
        <v>0</v>
      </c>
      <c r="NTS23" s="1954">
        <f t="shared" si="416"/>
        <v>0</v>
      </c>
      <c r="NTT23" s="1954">
        <f t="shared" si="416"/>
        <v>0</v>
      </c>
      <c r="NTU23" s="1954">
        <f t="shared" si="416"/>
        <v>0</v>
      </c>
      <c r="NTV23" s="1954">
        <f t="shared" si="416"/>
        <v>0</v>
      </c>
      <c r="NTW23" s="1954">
        <f t="shared" si="416"/>
        <v>0</v>
      </c>
      <c r="NTX23" s="1954">
        <f t="shared" si="416"/>
        <v>0</v>
      </c>
      <c r="NTY23" s="1954">
        <f t="shared" si="416"/>
        <v>0</v>
      </c>
      <c r="NTZ23" s="1954">
        <f t="shared" si="416"/>
        <v>0</v>
      </c>
      <c r="NUA23" s="1954">
        <f t="shared" si="416"/>
        <v>0</v>
      </c>
      <c r="NUB23" s="1954">
        <f t="shared" si="416"/>
        <v>0</v>
      </c>
      <c r="NUC23" s="1954">
        <f t="shared" si="416"/>
        <v>0</v>
      </c>
      <c r="NUD23" s="1954">
        <f t="shared" si="416"/>
        <v>0</v>
      </c>
      <c r="NUE23" s="1954">
        <f t="shared" si="416"/>
        <v>0</v>
      </c>
      <c r="NUF23" s="1954">
        <f t="shared" si="416"/>
        <v>0</v>
      </c>
      <c r="NUG23" s="1954">
        <f t="shared" si="416"/>
        <v>0</v>
      </c>
      <c r="NUH23" s="1954">
        <f t="shared" si="416"/>
        <v>0</v>
      </c>
      <c r="NUI23" s="1954">
        <f t="shared" si="416"/>
        <v>0</v>
      </c>
      <c r="NUJ23" s="1954">
        <f t="shared" si="416"/>
        <v>0</v>
      </c>
      <c r="NUK23" s="1954">
        <f t="shared" si="416"/>
        <v>0</v>
      </c>
      <c r="NUL23" s="1954">
        <f t="shared" si="416"/>
        <v>0</v>
      </c>
      <c r="NUM23" s="1954">
        <f t="shared" si="416"/>
        <v>0</v>
      </c>
      <c r="NUN23" s="1954">
        <f t="shared" si="416"/>
        <v>0</v>
      </c>
      <c r="NUO23" s="1954">
        <f t="shared" si="416"/>
        <v>0</v>
      </c>
      <c r="NUP23" s="1954">
        <f t="shared" si="416"/>
        <v>0</v>
      </c>
      <c r="NUQ23" s="1954">
        <f t="shared" si="416"/>
        <v>0</v>
      </c>
      <c r="NUR23" s="1954">
        <f t="shared" si="416"/>
        <v>0</v>
      </c>
      <c r="NUS23" s="1954">
        <f t="shared" si="416"/>
        <v>0</v>
      </c>
      <c r="NUT23" s="1954">
        <f t="shared" si="416"/>
        <v>0</v>
      </c>
      <c r="NUU23" s="1954">
        <f t="shared" si="416"/>
        <v>0</v>
      </c>
      <c r="NUV23" s="1954">
        <f t="shared" si="416"/>
        <v>0</v>
      </c>
      <c r="NUW23" s="1954">
        <f t="shared" si="416"/>
        <v>0</v>
      </c>
      <c r="NUX23" s="1954">
        <f t="shared" si="416"/>
        <v>0</v>
      </c>
      <c r="NUY23" s="1954">
        <f t="shared" si="416"/>
        <v>0</v>
      </c>
      <c r="NUZ23" s="1954">
        <f t="shared" si="416"/>
        <v>0</v>
      </c>
      <c r="NVA23" s="1954">
        <f t="shared" si="416"/>
        <v>0</v>
      </c>
      <c r="NVB23" s="1954">
        <f t="shared" si="416"/>
        <v>0</v>
      </c>
      <c r="NVC23" s="1954">
        <f t="shared" si="416"/>
        <v>0</v>
      </c>
      <c r="NVD23" s="1954">
        <f t="shared" si="416"/>
        <v>0</v>
      </c>
      <c r="NVE23" s="1954">
        <f t="shared" si="416"/>
        <v>0</v>
      </c>
      <c r="NVF23" s="1954">
        <f t="shared" si="416"/>
        <v>0</v>
      </c>
      <c r="NVG23" s="1954">
        <f t="shared" si="416"/>
        <v>0</v>
      </c>
      <c r="NVH23" s="1954">
        <f t="shared" si="416"/>
        <v>0</v>
      </c>
      <c r="NVI23" s="1954">
        <f t="shared" si="416"/>
        <v>0</v>
      </c>
      <c r="NVJ23" s="1954">
        <f t="shared" si="416"/>
        <v>0</v>
      </c>
      <c r="NVK23" s="1954">
        <f t="shared" si="416"/>
        <v>0</v>
      </c>
      <c r="NVL23" s="1954">
        <f t="shared" si="416"/>
        <v>0</v>
      </c>
      <c r="NVM23" s="1954">
        <f t="shared" si="416"/>
        <v>0</v>
      </c>
      <c r="NVN23" s="1954">
        <f t="shared" si="416"/>
        <v>0</v>
      </c>
      <c r="NVO23" s="1954">
        <f t="shared" si="416"/>
        <v>0</v>
      </c>
      <c r="NVP23" s="1954">
        <f t="shared" si="416"/>
        <v>0</v>
      </c>
      <c r="NVQ23" s="1954">
        <f t="shared" si="416"/>
        <v>0</v>
      </c>
      <c r="NVR23" s="1954">
        <f t="shared" si="416"/>
        <v>0</v>
      </c>
      <c r="NVS23" s="1954">
        <f t="shared" si="416"/>
        <v>0</v>
      </c>
      <c r="NVT23" s="1954">
        <f t="shared" si="416"/>
        <v>0</v>
      </c>
      <c r="NVU23" s="1954">
        <f t="shared" si="416"/>
        <v>0</v>
      </c>
      <c r="NVV23" s="1954">
        <f t="shared" si="416"/>
        <v>0</v>
      </c>
      <c r="NVW23" s="1954">
        <f t="shared" ref="NVW23:NYH23" si="417">IF(AND(NVW$26="End of period",NVW$25="Revenue"),NVW10,0)</f>
        <v>0</v>
      </c>
      <c r="NVX23" s="1954">
        <f t="shared" si="417"/>
        <v>0</v>
      </c>
      <c r="NVY23" s="1954">
        <f t="shared" si="417"/>
        <v>0</v>
      </c>
      <c r="NVZ23" s="1954">
        <f t="shared" si="417"/>
        <v>0</v>
      </c>
      <c r="NWA23" s="1954">
        <f t="shared" si="417"/>
        <v>0</v>
      </c>
      <c r="NWB23" s="1954">
        <f t="shared" si="417"/>
        <v>0</v>
      </c>
      <c r="NWC23" s="1954">
        <f t="shared" si="417"/>
        <v>0</v>
      </c>
      <c r="NWD23" s="1954">
        <f t="shared" si="417"/>
        <v>0</v>
      </c>
      <c r="NWE23" s="1954">
        <f t="shared" si="417"/>
        <v>0</v>
      </c>
      <c r="NWF23" s="1954">
        <f t="shared" si="417"/>
        <v>0</v>
      </c>
      <c r="NWG23" s="1954">
        <f t="shared" si="417"/>
        <v>0</v>
      </c>
      <c r="NWH23" s="1954">
        <f t="shared" si="417"/>
        <v>0</v>
      </c>
      <c r="NWI23" s="1954">
        <f t="shared" si="417"/>
        <v>0</v>
      </c>
      <c r="NWJ23" s="1954">
        <f t="shared" si="417"/>
        <v>0</v>
      </c>
      <c r="NWK23" s="1954">
        <f t="shared" si="417"/>
        <v>0</v>
      </c>
      <c r="NWL23" s="1954">
        <f t="shared" si="417"/>
        <v>0</v>
      </c>
      <c r="NWM23" s="1954">
        <f t="shared" si="417"/>
        <v>0</v>
      </c>
      <c r="NWN23" s="1954">
        <f t="shared" si="417"/>
        <v>0</v>
      </c>
      <c r="NWO23" s="1954">
        <f t="shared" si="417"/>
        <v>0</v>
      </c>
      <c r="NWP23" s="1954">
        <f t="shared" si="417"/>
        <v>0</v>
      </c>
      <c r="NWQ23" s="1954">
        <f t="shared" si="417"/>
        <v>0</v>
      </c>
      <c r="NWR23" s="1954">
        <f t="shared" si="417"/>
        <v>0</v>
      </c>
      <c r="NWS23" s="1954">
        <f t="shared" si="417"/>
        <v>0</v>
      </c>
      <c r="NWT23" s="1954">
        <f t="shared" si="417"/>
        <v>0</v>
      </c>
      <c r="NWU23" s="1954">
        <f t="shared" si="417"/>
        <v>0</v>
      </c>
      <c r="NWV23" s="1954">
        <f t="shared" si="417"/>
        <v>0</v>
      </c>
      <c r="NWW23" s="1954">
        <f t="shared" si="417"/>
        <v>0</v>
      </c>
      <c r="NWX23" s="1954">
        <f t="shared" si="417"/>
        <v>0</v>
      </c>
      <c r="NWY23" s="1954">
        <f t="shared" si="417"/>
        <v>0</v>
      </c>
      <c r="NWZ23" s="1954">
        <f t="shared" si="417"/>
        <v>0</v>
      </c>
      <c r="NXA23" s="1954">
        <f t="shared" si="417"/>
        <v>0</v>
      </c>
      <c r="NXB23" s="1954">
        <f t="shared" si="417"/>
        <v>0</v>
      </c>
      <c r="NXC23" s="1954">
        <f t="shared" si="417"/>
        <v>0</v>
      </c>
      <c r="NXD23" s="1954">
        <f t="shared" si="417"/>
        <v>0</v>
      </c>
      <c r="NXE23" s="1954">
        <f t="shared" si="417"/>
        <v>0</v>
      </c>
      <c r="NXF23" s="1954">
        <f t="shared" si="417"/>
        <v>0</v>
      </c>
      <c r="NXG23" s="1954">
        <f t="shared" si="417"/>
        <v>0</v>
      </c>
      <c r="NXH23" s="1954">
        <f t="shared" si="417"/>
        <v>0</v>
      </c>
      <c r="NXI23" s="1954">
        <f t="shared" si="417"/>
        <v>0</v>
      </c>
      <c r="NXJ23" s="1954">
        <f t="shared" si="417"/>
        <v>0</v>
      </c>
      <c r="NXK23" s="1954">
        <f t="shared" si="417"/>
        <v>0</v>
      </c>
      <c r="NXL23" s="1954">
        <f t="shared" si="417"/>
        <v>0</v>
      </c>
      <c r="NXM23" s="1954">
        <f t="shared" si="417"/>
        <v>0</v>
      </c>
      <c r="NXN23" s="1954">
        <f t="shared" si="417"/>
        <v>0</v>
      </c>
      <c r="NXO23" s="1954">
        <f t="shared" si="417"/>
        <v>0</v>
      </c>
      <c r="NXP23" s="1954">
        <f t="shared" si="417"/>
        <v>0</v>
      </c>
      <c r="NXQ23" s="1954">
        <f t="shared" si="417"/>
        <v>0</v>
      </c>
      <c r="NXR23" s="1954">
        <f t="shared" si="417"/>
        <v>0</v>
      </c>
      <c r="NXS23" s="1954">
        <f t="shared" si="417"/>
        <v>0</v>
      </c>
      <c r="NXT23" s="1954">
        <f t="shared" si="417"/>
        <v>0</v>
      </c>
      <c r="NXU23" s="1954">
        <f t="shared" si="417"/>
        <v>0</v>
      </c>
      <c r="NXV23" s="1954">
        <f t="shared" si="417"/>
        <v>0</v>
      </c>
      <c r="NXW23" s="1954">
        <f t="shared" si="417"/>
        <v>0</v>
      </c>
      <c r="NXX23" s="1954">
        <f t="shared" si="417"/>
        <v>0</v>
      </c>
      <c r="NXY23" s="1954">
        <f t="shared" si="417"/>
        <v>0</v>
      </c>
      <c r="NXZ23" s="1954">
        <f t="shared" si="417"/>
        <v>0</v>
      </c>
      <c r="NYA23" s="1954">
        <f t="shared" si="417"/>
        <v>0</v>
      </c>
      <c r="NYB23" s="1954">
        <f t="shared" si="417"/>
        <v>0</v>
      </c>
      <c r="NYC23" s="1954">
        <f t="shared" si="417"/>
        <v>0</v>
      </c>
      <c r="NYD23" s="1954">
        <f t="shared" si="417"/>
        <v>0</v>
      </c>
      <c r="NYE23" s="1954">
        <f t="shared" si="417"/>
        <v>0</v>
      </c>
      <c r="NYF23" s="1954">
        <f t="shared" si="417"/>
        <v>0</v>
      </c>
      <c r="NYG23" s="1954">
        <f t="shared" si="417"/>
        <v>0</v>
      </c>
      <c r="NYH23" s="1954">
        <f t="shared" si="417"/>
        <v>0</v>
      </c>
      <c r="NYI23" s="1954">
        <f t="shared" ref="NYI23:OAT23" si="418">IF(AND(NYI$26="End of period",NYI$25="Revenue"),NYI10,0)</f>
        <v>0</v>
      </c>
      <c r="NYJ23" s="1954">
        <f t="shared" si="418"/>
        <v>0</v>
      </c>
      <c r="NYK23" s="1954">
        <f t="shared" si="418"/>
        <v>0</v>
      </c>
      <c r="NYL23" s="1954">
        <f t="shared" si="418"/>
        <v>0</v>
      </c>
      <c r="NYM23" s="1954">
        <f t="shared" si="418"/>
        <v>0</v>
      </c>
      <c r="NYN23" s="1954">
        <f t="shared" si="418"/>
        <v>0</v>
      </c>
      <c r="NYO23" s="1954">
        <f t="shared" si="418"/>
        <v>0</v>
      </c>
      <c r="NYP23" s="1954">
        <f t="shared" si="418"/>
        <v>0</v>
      </c>
      <c r="NYQ23" s="1954">
        <f t="shared" si="418"/>
        <v>0</v>
      </c>
      <c r="NYR23" s="1954">
        <f t="shared" si="418"/>
        <v>0</v>
      </c>
      <c r="NYS23" s="1954">
        <f t="shared" si="418"/>
        <v>0</v>
      </c>
      <c r="NYT23" s="1954">
        <f t="shared" si="418"/>
        <v>0</v>
      </c>
      <c r="NYU23" s="1954">
        <f t="shared" si="418"/>
        <v>0</v>
      </c>
      <c r="NYV23" s="1954">
        <f t="shared" si="418"/>
        <v>0</v>
      </c>
      <c r="NYW23" s="1954">
        <f t="shared" si="418"/>
        <v>0</v>
      </c>
      <c r="NYX23" s="1954">
        <f t="shared" si="418"/>
        <v>0</v>
      </c>
      <c r="NYY23" s="1954">
        <f t="shared" si="418"/>
        <v>0</v>
      </c>
      <c r="NYZ23" s="1954">
        <f t="shared" si="418"/>
        <v>0</v>
      </c>
      <c r="NZA23" s="1954">
        <f t="shared" si="418"/>
        <v>0</v>
      </c>
      <c r="NZB23" s="1954">
        <f t="shared" si="418"/>
        <v>0</v>
      </c>
      <c r="NZC23" s="1954">
        <f t="shared" si="418"/>
        <v>0</v>
      </c>
      <c r="NZD23" s="1954">
        <f t="shared" si="418"/>
        <v>0</v>
      </c>
      <c r="NZE23" s="1954">
        <f t="shared" si="418"/>
        <v>0</v>
      </c>
      <c r="NZF23" s="1954">
        <f t="shared" si="418"/>
        <v>0</v>
      </c>
      <c r="NZG23" s="1954">
        <f t="shared" si="418"/>
        <v>0</v>
      </c>
      <c r="NZH23" s="1954">
        <f t="shared" si="418"/>
        <v>0</v>
      </c>
      <c r="NZI23" s="1954">
        <f t="shared" si="418"/>
        <v>0</v>
      </c>
      <c r="NZJ23" s="1954">
        <f t="shared" si="418"/>
        <v>0</v>
      </c>
      <c r="NZK23" s="1954">
        <f t="shared" si="418"/>
        <v>0</v>
      </c>
      <c r="NZL23" s="1954">
        <f t="shared" si="418"/>
        <v>0</v>
      </c>
      <c r="NZM23" s="1954">
        <f t="shared" si="418"/>
        <v>0</v>
      </c>
      <c r="NZN23" s="1954">
        <f t="shared" si="418"/>
        <v>0</v>
      </c>
      <c r="NZO23" s="1954">
        <f t="shared" si="418"/>
        <v>0</v>
      </c>
      <c r="NZP23" s="1954">
        <f t="shared" si="418"/>
        <v>0</v>
      </c>
      <c r="NZQ23" s="1954">
        <f t="shared" si="418"/>
        <v>0</v>
      </c>
      <c r="NZR23" s="1954">
        <f t="shared" si="418"/>
        <v>0</v>
      </c>
      <c r="NZS23" s="1954">
        <f t="shared" si="418"/>
        <v>0</v>
      </c>
      <c r="NZT23" s="1954">
        <f t="shared" si="418"/>
        <v>0</v>
      </c>
      <c r="NZU23" s="1954">
        <f t="shared" si="418"/>
        <v>0</v>
      </c>
      <c r="NZV23" s="1954">
        <f t="shared" si="418"/>
        <v>0</v>
      </c>
      <c r="NZW23" s="1954">
        <f t="shared" si="418"/>
        <v>0</v>
      </c>
      <c r="NZX23" s="1954">
        <f t="shared" si="418"/>
        <v>0</v>
      </c>
      <c r="NZY23" s="1954">
        <f t="shared" si="418"/>
        <v>0</v>
      </c>
      <c r="NZZ23" s="1954">
        <f t="shared" si="418"/>
        <v>0</v>
      </c>
      <c r="OAA23" s="1954">
        <f t="shared" si="418"/>
        <v>0</v>
      </c>
      <c r="OAB23" s="1954">
        <f t="shared" si="418"/>
        <v>0</v>
      </c>
      <c r="OAC23" s="1954">
        <f t="shared" si="418"/>
        <v>0</v>
      </c>
      <c r="OAD23" s="1954">
        <f t="shared" si="418"/>
        <v>0</v>
      </c>
      <c r="OAE23" s="1954">
        <f t="shared" si="418"/>
        <v>0</v>
      </c>
      <c r="OAF23" s="1954">
        <f t="shared" si="418"/>
        <v>0</v>
      </c>
      <c r="OAG23" s="1954">
        <f t="shared" si="418"/>
        <v>0</v>
      </c>
      <c r="OAH23" s="1954">
        <f t="shared" si="418"/>
        <v>0</v>
      </c>
      <c r="OAI23" s="1954">
        <f t="shared" si="418"/>
        <v>0</v>
      </c>
      <c r="OAJ23" s="1954">
        <f t="shared" si="418"/>
        <v>0</v>
      </c>
      <c r="OAK23" s="1954">
        <f t="shared" si="418"/>
        <v>0</v>
      </c>
      <c r="OAL23" s="1954">
        <f t="shared" si="418"/>
        <v>0</v>
      </c>
      <c r="OAM23" s="1954">
        <f t="shared" si="418"/>
        <v>0</v>
      </c>
      <c r="OAN23" s="1954">
        <f t="shared" si="418"/>
        <v>0</v>
      </c>
      <c r="OAO23" s="1954">
        <f t="shared" si="418"/>
        <v>0</v>
      </c>
      <c r="OAP23" s="1954">
        <f t="shared" si="418"/>
        <v>0</v>
      </c>
      <c r="OAQ23" s="1954">
        <f t="shared" si="418"/>
        <v>0</v>
      </c>
      <c r="OAR23" s="1954">
        <f t="shared" si="418"/>
        <v>0</v>
      </c>
      <c r="OAS23" s="1954">
        <f t="shared" si="418"/>
        <v>0</v>
      </c>
      <c r="OAT23" s="1954">
        <f t="shared" si="418"/>
        <v>0</v>
      </c>
      <c r="OAU23" s="1954">
        <f t="shared" ref="OAU23:ODF23" si="419">IF(AND(OAU$26="End of period",OAU$25="Revenue"),OAU10,0)</f>
        <v>0</v>
      </c>
      <c r="OAV23" s="1954">
        <f t="shared" si="419"/>
        <v>0</v>
      </c>
      <c r="OAW23" s="1954">
        <f t="shared" si="419"/>
        <v>0</v>
      </c>
      <c r="OAX23" s="1954">
        <f t="shared" si="419"/>
        <v>0</v>
      </c>
      <c r="OAY23" s="1954">
        <f t="shared" si="419"/>
        <v>0</v>
      </c>
      <c r="OAZ23" s="1954">
        <f t="shared" si="419"/>
        <v>0</v>
      </c>
      <c r="OBA23" s="1954">
        <f t="shared" si="419"/>
        <v>0</v>
      </c>
      <c r="OBB23" s="1954">
        <f t="shared" si="419"/>
        <v>0</v>
      </c>
      <c r="OBC23" s="1954">
        <f t="shared" si="419"/>
        <v>0</v>
      </c>
      <c r="OBD23" s="1954">
        <f t="shared" si="419"/>
        <v>0</v>
      </c>
      <c r="OBE23" s="1954">
        <f t="shared" si="419"/>
        <v>0</v>
      </c>
      <c r="OBF23" s="1954">
        <f t="shared" si="419"/>
        <v>0</v>
      </c>
      <c r="OBG23" s="1954">
        <f t="shared" si="419"/>
        <v>0</v>
      </c>
      <c r="OBH23" s="1954">
        <f t="shared" si="419"/>
        <v>0</v>
      </c>
      <c r="OBI23" s="1954">
        <f t="shared" si="419"/>
        <v>0</v>
      </c>
      <c r="OBJ23" s="1954">
        <f t="shared" si="419"/>
        <v>0</v>
      </c>
      <c r="OBK23" s="1954">
        <f t="shared" si="419"/>
        <v>0</v>
      </c>
      <c r="OBL23" s="1954">
        <f t="shared" si="419"/>
        <v>0</v>
      </c>
      <c r="OBM23" s="1954">
        <f t="shared" si="419"/>
        <v>0</v>
      </c>
      <c r="OBN23" s="1954">
        <f t="shared" si="419"/>
        <v>0</v>
      </c>
      <c r="OBO23" s="1954">
        <f t="shared" si="419"/>
        <v>0</v>
      </c>
      <c r="OBP23" s="1954">
        <f t="shared" si="419"/>
        <v>0</v>
      </c>
      <c r="OBQ23" s="1954">
        <f t="shared" si="419"/>
        <v>0</v>
      </c>
      <c r="OBR23" s="1954">
        <f t="shared" si="419"/>
        <v>0</v>
      </c>
      <c r="OBS23" s="1954">
        <f t="shared" si="419"/>
        <v>0</v>
      </c>
      <c r="OBT23" s="1954">
        <f t="shared" si="419"/>
        <v>0</v>
      </c>
      <c r="OBU23" s="1954">
        <f t="shared" si="419"/>
        <v>0</v>
      </c>
      <c r="OBV23" s="1954">
        <f t="shared" si="419"/>
        <v>0</v>
      </c>
      <c r="OBW23" s="1954">
        <f t="shared" si="419"/>
        <v>0</v>
      </c>
      <c r="OBX23" s="1954">
        <f t="shared" si="419"/>
        <v>0</v>
      </c>
      <c r="OBY23" s="1954">
        <f t="shared" si="419"/>
        <v>0</v>
      </c>
      <c r="OBZ23" s="1954">
        <f t="shared" si="419"/>
        <v>0</v>
      </c>
      <c r="OCA23" s="1954">
        <f t="shared" si="419"/>
        <v>0</v>
      </c>
      <c r="OCB23" s="1954">
        <f t="shared" si="419"/>
        <v>0</v>
      </c>
      <c r="OCC23" s="1954">
        <f t="shared" si="419"/>
        <v>0</v>
      </c>
      <c r="OCD23" s="1954">
        <f t="shared" si="419"/>
        <v>0</v>
      </c>
      <c r="OCE23" s="1954">
        <f t="shared" si="419"/>
        <v>0</v>
      </c>
      <c r="OCF23" s="1954">
        <f t="shared" si="419"/>
        <v>0</v>
      </c>
      <c r="OCG23" s="1954">
        <f t="shared" si="419"/>
        <v>0</v>
      </c>
      <c r="OCH23" s="1954">
        <f t="shared" si="419"/>
        <v>0</v>
      </c>
      <c r="OCI23" s="1954">
        <f t="shared" si="419"/>
        <v>0</v>
      </c>
      <c r="OCJ23" s="1954">
        <f t="shared" si="419"/>
        <v>0</v>
      </c>
      <c r="OCK23" s="1954">
        <f t="shared" si="419"/>
        <v>0</v>
      </c>
      <c r="OCL23" s="1954">
        <f t="shared" si="419"/>
        <v>0</v>
      </c>
      <c r="OCM23" s="1954">
        <f t="shared" si="419"/>
        <v>0</v>
      </c>
      <c r="OCN23" s="1954">
        <f t="shared" si="419"/>
        <v>0</v>
      </c>
      <c r="OCO23" s="1954">
        <f t="shared" si="419"/>
        <v>0</v>
      </c>
      <c r="OCP23" s="1954">
        <f t="shared" si="419"/>
        <v>0</v>
      </c>
      <c r="OCQ23" s="1954">
        <f t="shared" si="419"/>
        <v>0</v>
      </c>
      <c r="OCR23" s="1954">
        <f t="shared" si="419"/>
        <v>0</v>
      </c>
      <c r="OCS23" s="1954">
        <f t="shared" si="419"/>
        <v>0</v>
      </c>
      <c r="OCT23" s="1954">
        <f t="shared" si="419"/>
        <v>0</v>
      </c>
      <c r="OCU23" s="1954">
        <f t="shared" si="419"/>
        <v>0</v>
      </c>
      <c r="OCV23" s="1954">
        <f t="shared" si="419"/>
        <v>0</v>
      </c>
      <c r="OCW23" s="1954">
        <f t="shared" si="419"/>
        <v>0</v>
      </c>
      <c r="OCX23" s="1954">
        <f t="shared" si="419"/>
        <v>0</v>
      </c>
      <c r="OCY23" s="1954">
        <f t="shared" si="419"/>
        <v>0</v>
      </c>
      <c r="OCZ23" s="1954">
        <f t="shared" si="419"/>
        <v>0</v>
      </c>
      <c r="ODA23" s="1954">
        <f t="shared" si="419"/>
        <v>0</v>
      </c>
      <c r="ODB23" s="1954">
        <f t="shared" si="419"/>
        <v>0</v>
      </c>
      <c r="ODC23" s="1954">
        <f t="shared" si="419"/>
        <v>0</v>
      </c>
      <c r="ODD23" s="1954">
        <f t="shared" si="419"/>
        <v>0</v>
      </c>
      <c r="ODE23" s="1954">
        <f t="shared" si="419"/>
        <v>0</v>
      </c>
      <c r="ODF23" s="1954">
        <f t="shared" si="419"/>
        <v>0</v>
      </c>
      <c r="ODG23" s="1954">
        <f t="shared" ref="ODG23:OFR23" si="420">IF(AND(ODG$26="End of period",ODG$25="Revenue"),ODG10,0)</f>
        <v>0</v>
      </c>
      <c r="ODH23" s="1954">
        <f t="shared" si="420"/>
        <v>0</v>
      </c>
      <c r="ODI23" s="1954">
        <f t="shared" si="420"/>
        <v>0</v>
      </c>
      <c r="ODJ23" s="1954">
        <f t="shared" si="420"/>
        <v>0</v>
      </c>
      <c r="ODK23" s="1954">
        <f t="shared" si="420"/>
        <v>0</v>
      </c>
      <c r="ODL23" s="1954">
        <f t="shared" si="420"/>
        <v>0</v>
      </c>
      <c r="ODM23" s="1954">
        <f t="shared" si="420"/>
        <v>0</v>
      </c>
      <c r="ODN23" s="1954">
        <f t="shared" si="420"/>
        <v>0</v>
      </c>
      <c r="ODO23" s="1954">
        <f t="shared" si="420"/>
        <v>0</v>
      </c>
      <c r="ODP23" s="1954">
        <f t="shared" si="420"/>
        <v>0</v>
      </c>
      <c r="ODQ23" s="1954">
        <f t="shared" si="420"/>
        <v>0</v>
      </c>
      <c r="ODR23" s="1954">
        <f t="shared" si="420"/>
        <v>0</v>
      </c>
      <c r="ODS23" s="1954">
        <f t="shared" si="420"/>
        <v>0</v>
      </c>
      <c r="ODT23" s="1954">
        <f t="shared" si="420"/>
        <v>0</v>
      </c>
      <c r="ODU23" s="1954">
        <f t="shared" si="420"/>
        <v>0</v>
      </c>
      <c r="ODV23" s="1954">
        <f t="shared" si="420"/>
        <v>0</v>
      </c>
      <c r="ODW23" s="1954">
        <f t="shared" si="420"/>
        <v>0</v>
      </c>
      <c r="ODX23" s="1954">
        <f t="shared" si="420"/>
        <v>0</v>
      </c>
      <c r="ODY23" s="1954">
        <f t="shared" si="420"/>
        <v>0</v>
      </c>
      <c r="ODZ23" s="1954">
        <f t="shared" si="420"/>
        <v>0</v>
      </c>
      <c r="OEA23" s="1954">
        <f t="shared" si="420"/>
        <v>0</v>
      </c>
      <c r="OEB23" s="1954">
        <f t="shared" si="420"/>
        <v>0</v>
      </c>
      <c r="OEC23" s="1954">
        <f t="shared" si="420"/>
        <v>0</v>
      </c>
      <c r="OED23" s="1954">
        <f t="shared" si="420"/>
        <v>0</v>
      </c>
      <c r="OEE23" s="1954">
        <f t="shared" si="420"/>
        <v>0</v>
      </c>
      <c r="OEF23" s="1954">
        <f t="shared" si="420"/>
        <v>0</v>
      </c>
      <c r="OEG23" s="1954">
        <f t="shared" si="420"/>
        <v>0</v>
      </c>
      <c r="OEH23" s="1954">
        <f t="shared" si="420"/>
        <v>0</v>
      </c>
      <c r="OEI23" s="1954">
        <f t="shared" si="420"/>
        <v>0</v>
      </c>
      <c r="OEJ23" s="1954">
        <f t="shared" si="420"/>
        <v>0</v>
      </c>
      <c r="OEK23" s="1954">
        <f t="shared" si="420"/>
        <v>0</v>
      </c>
      <c r="OEL23" s="1954">
        <f t="shared" si="420"/>
        <v>0</v>
      </c>
      <c r="OEM23" s="1954">
        <f t="shared" si="420"/>
        <v>0</v>
      </c>
      <c r="OEN23" s="1954">
        <f t="shared" si="420"/>
        <v>0</v>
      </c>
      <c r="OEO23" s="1954">
        <f t="shared" si="420"/>
        <v>0</v>
      </c>
      <c r="OEP23" s="1954">
        <f t="shared" si="420"/>
        <v>0</v>
      </c>
      <c r="OEQ23" s="1954">
        <f t="shared" si="420"/>
        <v>0</v>
      </c>
      <c r="OER23" s="1954">
        <f t="shared" si="420"/>
        <v>0</v>
      </c>
      <c r="OES23" s="1954">
        <f t="shared" si="420"/>
        <v>0</v>
      </c>
      <c r="OET23" s="1954">
        <f t="shared" si="420"/>
        <v>0</v>
      </c>
      <c r="OEU23" s="1954">
        <f t="shared" si="420"/>
        <v>0</v>
      </c>
      <c r="OEV23" s="1954">
        <f t="shared" si="420"/>
        <v>0</v>
      </c>
      <c r="OEW23" s="1954">
        <f t="shared" si="420"/>
        <v>0</v>
      </c>
      <c r="OEX23" s="1954">
        <f t="shared" si="420"/>
        <v>0</v>
      </c>
      <c r="OEY23" s="1954">
        <f t="shared" si="420"/>
        <v>0</v>
      </c>
      <c r="OEZ23" s="1954">
        <f t="shared" si="420"/>
        <v>0</v>
      </c>
      <c r="OFA23" s="1954">
        <f t="shared" si="420"/>
        <v>0</v>
      </c>
      <c r="OFB23" s="1954">
        <f t="shared" si="420"/>
        <v>0</v>
      </c>
      <c r="OFC23" s="1954">
        <f t="shared" si="420"/>
        <v>0</v>
      </c>
      <c r="OFD23" s="1954">
        <f t="shared" si="420"/>
        <v>0</v>
      </c>
      <c r="OFE23" s="1954">
        <f t="shared" si="420"/>
        <v>0</v>
      </c>
      <c r="OFF23" s="1954">
        <f t="shared" si="420"/>
        <v>0</v>
      </c>
      <c r="OFG23" s="1954">
        <f t="shared" si="420"/>
        <v>0</v>
      </c>
      <c r="OFH23" s="1954">
        <f t="shared" si="420"/>
        <v>0</v>
      </c>
      <c r="OFI23" s="1954">
        <f t="shared" si="420"/>
        <v>0</v>
      </c>
      <c r="OFJ23" s="1954">
        <f t="shared" si="420"/>
        <v>0</v>
      </c>
      <c r="OFK23" s="1954">
        <f t="shared" si="420"/>
        <v>0</v>
      </c>
      <c r="OFL23" s="1954">
        <f t="shared" si="420"/>
        <v>0</v>
      </c>
      <c r="OFM23" s="1954">
        <f t="shared" si="420"/>
        <v>0</v>
      </c>
      <c r="OFN23" s="1954">
        <f t="shared" si="420"/>
        <v>0</v>
      </c>
      <c r="OFO23" s="1954">
        <f t="shared" si="420"/>
        <v>0</v>
      </c>
      <c r="OFP23" s="1954">
        <f t="shared" si="420"/>
        <v>0</v>
      </c>
      <c r="OFQ23" s="1954">
        <f t="shared" si="420"/>
        <v>0</v>
      </c>
      <c r="OFR23" s="1954">
        <f t="shared" si="420"/>
        <v>0</v>
      </c>
      <c r="OFS23" s="1954">
        <f t="shared" ref="OFS23:OID23" si="421">IF(AND(OFS$26="End of period",OFS$25="Revenue"),OFS10,0)</f>
        <v>0</v>
      </c>
      <c r="OFT23" s="1954">
        <f t="shared" si="421"/>
        <v>0</v>
      </c>
      <c r="OFU23" s="1954">
        <f t="shared" si="421"/>
        <v>0</v>
      </c>
      <c r="OFV23" s="1954">
        <f t="shared" si="421"/>
        <v>0</v>
      </c>
      <c r="OFW23" s="1954">
        <f t="shared" si="421"/>
        <v>0</v>
      </c>
      <c r="OFX23" s="1954">
        <f t="shared" si="421"/>
        <v>0</v>
      </c>
      <c r="OFY23" s="1954">
        <f t="shared" si="421"/>
        <v>0</v>
      </c>
      <c r="OFZ23" s="1954">
        <f t="shared" si="421"/>
        <v>0</v>
      </c>
      <c r="OGA23" s="1954">
        <f t="shared" si="421"/>
        <v>0</v>
      </c>
      <c r="OGB23" s="1954">
        <f t="shared" si="421"/>
        <v>0</v>
      </c>
      <c r="OGC23" s="1954">
        <f t="shared" si="421"/>
        <v>0</v>
      </c>
      <c r="OGD23" s="1954">
        <f t="shared" si="421"/>
        <v>0</v>
      </c>
      <c r="OGE23" s="1954">
        <f t="shared" si="421"/>
        <v>0</v>
      </c>
      <c r="OGF23" s="1954">
        <f t="shared" si="421"/>
        <v>0</v>
      </c>
      <c r="OGG23" s="1954">
        <f t="shared" si="421"/>
        <v>0</v>
      </c>
      <c r="OGH23" s="1954">
        <f t="shared" si="421"/>
        <v>0</v>
      </c>
      <c r="OGI23" s="1954">
        <f t="shared" si="421"/>
        <v>0</v>
      </c>
      <c r="OGJ23" s="1954">
        <f t="shared" si="421"/>
        <v>0</v>
      </c>
      <c r="OGK23" s="1954">
        <f t="shared" si="421"/>
        <v>0</v>
      </c>
      <c r="OGL23" s="1954">
        <f t="shared" si="421"/>
        <v>0</v>
      </c>
      <c r="OGM23" s="1954">
        <f t="shared" si="421"/>
        <v>0</v>
      </c>
      <c r="OGN23" s="1954">
        <f t="shared" si="421"/>
        <v>0</v>
      </c>
      <c r="OGO23" s="1954">
        <f t="shared" si="421"/>
        <v>0</v>
      </c>
      <c r="OGP23" s="1954">
        <f t="shared" si="421"/>
        <v>0</v>
      </c>
      <c r="OGQ23" s="1954">
        <f t="shared" si="421"/>
        <v>0</v>
      </c>
      <c r="OGR23" s="1954">
        <f t="shared" si="421"/>
        <v>0</v>
      </c>
      <c r="OGS23" s="1954">
        <f t="shared" si="421"/>
        <v>0</v>
      </c>
      <c r="OGT23" s="1954">
        <f t="shared" si="421"/>
        <v>0</v>
      </c>
      <c r="OGU23" s="1954">
        <f t="shared" si="421"/>
        <v>0</v>
      </c>
      <c r="OGV23" s="1954">
        <f t="shared" si="421"/>
        <v>0</v>
      </c>
      <c r="OGW23" s="1954">
        <f t="shared" si="421"/>
        <v>0</v>
      </c>
      <c r="OGX23" s="1954">
        <f t="shared" si="421"/>
        <v>0</v>
      </c>
      <c r="OGY23" s="1954">
        <f t="shared" si="421"/>
        <v>0</v>
      </c>
      <c r="OGZ23" s="1954">
        <f t="shared" si="421"/>
        <v>0</v>
      </c>
      <c r="OHA23" s="1954">
        <f t="shared" si="421"/>
        <v>0</v>
      </c>
      <c r="OHB23" s="1954">
        <f t="shared" si="421"/>
        <v>0</v>
      </c>
      <c r="OHC23" s="1954">
        <f t="shared" si="421"/>
        <v>0</v>
      </c>
      <c r="OHD23" s="1954">
        <f t="shared" si="421"/>
        <v>0</v>
      </c>
      <c r="OHE23" s="1954">
        <f t="shared" si="421"/>
        <v>0</v>
      </c>
      <c r="OHF23" s="1954">
        <f t="shared" si="421"/>
        <v>0</v>
      </c>
      <c r="OHG23" s="1954">
        <f t="shared" si="421"/>
        <v>0</v>
      </c>
      <c r="OHH23" s="1954">
        <f t="shared" si="421"/>
        <v>0</v>
      </c>
      <c r="OHI23" s="1954">
        <f t="shared" si="421"/>
        <v>0</v>
      </c>
      <c r="OHJ23" s="1954">
        <f t="shared" si="421"/>
        <v>0</v>
      </c>
      <c r="OHK23" s="1954">
        <f t="shared" si="421"/>
        <v>0</v>
      </c>
      <c r="OHL23" s="1954">
        <f t="shared" si="421"/>
        <v>0</v>
      </c>
      <c r="OHM23" s="1954">
        <f t="shared" si="421"/>
        <v>0</v>
      </c>
      <c r="OHN23" s="1954">
        <f t="shared" si="421"/>
        <v>0</v>
      </c>
      <c r="OHO23" s="1954">
        <f t="shared" si="421"/>
        <v>0</v>
      </c>
      <c r="OHP23" s="1954">
        <f t="shared" si="421"/>
        <v>0</v>
      </c>
      <c r="OHQ23" s="1954">
        <f t="shared" si="421"/>
        <v>0</v>
      </c>
      <c r="OHR23" s="1954">
        <f t="shared" si="421"/>
        <v>0</v>
      </c>
      <c r="OHS23" s="1954">
        <f t="shared" si="421"/>
        <v>0</v>
      </c>
      <c r="OHT23" s="1954">
        <f t="shared" si="421"/>
        <v>0</v>
      </c>
      <c r="OHU23" s="1954">
        <f t="shared" si="421"/>
        <v>0</v>
      </c>
      <c r="OHV23" s="1954">
        <f t="shared" si="421"/>
        <v>0</v>
      </c>
      <c r="OHW23" s="1954">
        <f t="shared" si="421"/>
        <v>0</v>
      </c>
      <c r="OHX23" s="1954">
        <f t="shared" si="421"/>
        <v>0</v>
      </c>
      <c r="OHY23" s="1954">
        <f t="shared" si="421"/>
        <v>0</v>
      </c>
      <c r="OHZ23" s="1954">
        <f t="shared" si="421"/>
        <v>0</v>
      </c>
      <c r="OIA23" s="1954">
        <f t="shared" si="421"/>
        <v>0</v>
      </c>
      <c r="OIB23" s="1954">
        <f t="shared" si="421"/>
        <v>0</v>
      </c>
      <c r="OIC23" s="1954">
        <f t="shared" si="421"/>
        <v>0</v>
      </c>
      <c r="OID23" s="1954">
        <f t="shared" si="421"/>
        <v>0</v>
      </c>
      <c r="OIE23" s="1954">
        <f t="shared" ref="OIE23:OKP23" si="422">IF(AND(OIE$26="End of period",OIE$25="Revenue"),OIE10,0)</f>
        <v>0</v>
      </c>
      <c r="OIF23" s="1954">
        <f t="shared" si="422"/>
        <v>0</v>
      </c>
      <c r="OIG23" s="1954">
        <f t="shared" si="422"/>
        <v>0</v>
      </c>
      <c r="OIH23" s="1954">
        <f t="shared" si="422"/>
        <v>0</v>
      </c>
      <c r="OII23" s="1954">
        <f t="shared" si="422"/>
        <v>0</v>
      </c>
      <c r="OIJ23" s="1954">
        <f t="shared" si="422"/>
        <v>0</v>
      </c>
      <c r="OIK23" s="1954">
        <f t="shared" si="422"/>
        <v>0</v>
      </c>
      <c r="OIL23" s="1954">
        <f t="shared" si="422"/>
        <v>0</v>
      </c>
      <c r="OIM23" s="1954">
        <f t="shared" si="422"/>
        <v>0</v>
      </c>
      <c r="OIN23" s="1954">
        <f t="shared" si="422"/>
        <v>0</v>
      </c>
      <c r="OIO23" s="1954">
        <f t="shared" si="422"/>
        <v>0</v>
      </c>
      <c r="OIP23" s="1954">
        <f t="shared" si="422"/>
        <v>0</v>
      </c>
      <c r="OIQ23" s="1954">
        <f t="shared" si="422"/>
        <v>0</v>
      </c>
      <c r="OIR23" s="1954">
        <f t="shared" si="422"/>
        <v>0</v>
      </c>
      <c r="OIS23" s="1954">
        <f t="shared" si="422"/>
        <v>0</v>
      </c>
      <c r="OIT23" s="1954">
        <f t="shared" si="422"/>
        <v>0</v>
      </c>
      <c r="OIU23" s="1954">
        <f t="shared" si="422"/>
        <v>0</v>
      </c>
      <c r="OIV23" s="1954">
        <f t="shared" si="422"/>
        <v>0</v>
      </c>
      <c r="OIW23" s="1954">
        <f t="shared" si="422"/>
        <v>0</v>
      </c>
      <c r="OIX23" s="1954">
        <f t="shared" si="422"/>
        <v>0</v>
      </c>
      <c r="OIY23" s="1954">
        <f t="shared" si="422"/>
        <v>0</v>
      </c>
      <c r="OIZ23" s="1954">
        <f t="shared" si="422"/>
        <v>0</v>
      </c>
      <c r="OJA23" s="1954">
        <f t="shared" si="422"/>
        <v>0</v>
      </c>
      <c r="OJB23" s="1954">
        <f t="shared" si="422"/>
        <v>0</v>
      </c>
      <c r="OJC23" s="1954">
        <f t="shared" si="422"/>
        <v>0</v>
      </c>
      <c r="OJD23" s="1954">
        <f t="shared" si="422"/>
        <v>0</v>
      </c>
      <c r="OJE23" s="1954">
        <f t="shared" si="422"/>
        <v>0</v>
      </c>
      <c r="OJF23" s="1954">
        <f t="shared" si="422"/>
        <v>0</v>
      </c>
      <c r="OJG23" s="1954">
        <f t="shared" si="422"/>
        <v>0</v>
      </c>
      <c r="OJH23" s="1954">
        <f t="shared" si="422"/>
        <v>0</v>
      </c>
      <c r="OJI23" s="1954">
        <f t="shared" si="422"/>
        <v>0</v>
      </c>
      <c r="OJJ23" s="1954">
        <f t="shared" si="422"/>
        <v>0</v>
      </c>
      <c r="OJK23" s="1954">
        <f t="shared" si="422"/>
        <v>0</v>
      </c>
      <c r="OJL23" s="1954">
        <f t="shared" si="422"/>
        <v>0</v>
      </c>
      <c r="OJM23" s="1954">
        <f t="shared" si="422"/>
        <v>0</v>
      </c>
      <c r="OJN23" s="1954">
        <f t="shared" si="422"/>
        <v>0</v>
      </c>
      <c r="OJO23" s="1954">
        <f t="shared" si="422"/>
        <v>0</v>
      </c>
      <c r="OJP23" s="1954">
        <f t="shared" si="422"/>
        <v>0</v>
      </c>
      <c r="OJQ23" s="1954">
        <f t="shared" si="422"/>
        <v>0</v>
      </c>
      <c r="OJR23" s="1954">
        <f t="shared" si="422"/>
        <v>0</v>
      </c>
      <c r="OJS23" s="1954">
        <f t="shared" si="422"/>
        <v>0</v>
      </c>
      <c r="OJT23" s="1954">
        <f t="shared" si="422"/>
        <v>0</v>
      </c>
      <c r="OJU23" s="1954">
        <f t="shared" si="422"/>
        <v>0</v>
      </c>
      <c r="OJV23" s="1954">
        <f t="shared" si="422"/>
        <v>0</v>
      </c>
      <c r="OJW23" s="1954">
        <f t="shared" si="422"/>
        <v>0</v>
      </c>
      <c r="OJX23" s="1954">
        <f t="shared" si="422"/>
        <v>0</v>
      </c>
      <c r="OJY23" s="1954">
        <f t="shared" si="422"/>
        <v>0</v>
      </c>
      <c r="OJZ23" s="1954">
        <f t="shared" si="422"/>
        <v>0</v>
      </c>
      <c r="OKA23" s="1954">
        <f t="shared" si="422"/>
        <v>0</v>
      </c>
      <c r="OKB23" s="1954">
        <f t="shared" si="422"/>
        <v>0</v>
      </c>
      <c r="OKC23" s="1954">
        <f t="shared" si="422"/>
        <v>0</v>
      </c>
      <c r="OKD23" s="1954">
        <f t="shared" si="422"/>
        <v>0</v>
      </c>
      <c r="OKE23" s="1954">
        <f t="shared" si="422"/>
        <v>0</v>
      </c>
      <c r="OKF23" s="1954">
        <f t="shared" si="422"/>
        <v>0</v>
      </c>
      <c r="OKG23" s="1954">
        <f t="shared" si="422"/>
        <v>0</v>
      </c>
      <c r="OKH23" s="1954">
        <f t="shared" si="422"/>
        <v>0</v>
      </c>
      <c r="OKI23" s="1954">
        <f t="shared" si="422"/>
        <v>0</v>
      </c>
      <c r="OKJ23" s="1954">
        <f t="shared" si="422"/>
        <v>0</v>
      </c>
      <c r="OKK23" s="1954">
        <f t="shared" si="422"/>
        <v>0</v>
      </c>
      <c r="OKL23" s="1954">
        <f t="shared" si="422"/>
        <v>0</v>
      </c>
      <c r="OKM23" s="1954">
        <f t="shared" si="422"/>
        <v>0</v>
      </c>
      <c r="OKN23" s="1954">
        <f t="shared" si="422"/>
        <v>0</v>
      </c>
      <c r="OKO23" s="1954">
        <f t="shared" si="422"/>
        <v>0</v>
      </c>
      <c r="OKP23" s="1954">
        <f t="shared" si="422"/>
        <v>0</v>
      </c>
      <c r="OKQ23" s="1954">
        <f t="shared" ref="OKQ23:ONB23" si="423">IF(AND(OKQ$26="End of period",OKQ$25="Revenue"),OKQ10,0)</f>
        <v>0</v>
      </c>
      <c r="OKR23" s="1954">
        <f t="shared" si="423"/>
        <v>0</v>
      </c>
      <c r="OKS23" s="1954">
        <f t="shared" si="423"/>
        <v>0</v>
      </c>
      <c r="OKT23" s="1954">
        <f t="shared" si="423"/>
        <v>0</v>
      </c>
      <c r="OKU23" s="1954">
        <f t="shared" si="423"/>
        <v>0</v>
      </c>
      <c r="OKV23" s="1954">
        <f t="shared" si="423"/>
        <v>0</v>
      </c>
      <c r="OKW23" s="1954">
        <f t="shared" si="423"/>
        <v>0</v>
      </c>
      <c r="OKX23" s="1954">
        <f t="shared" si="423"/>
        <v>0</v>
      </c>
      <c r="OKY23" s="1954">
        <f t="shared" si="423"/>
        <v>0</v>
      </c>
      <c r="OKZ23" s="1954">
        <f t="shared" si="423"/>
        <v>0</v>
      </c>
      <c r="OLA23" s="1954">
        <f t="shared" si="423"/>
        <v>0</v>
      </c>
      <c r="OLB23" s="1954">
        <f t="shared" si="423"/>
        <v>0</v>
      </c>
      <c r="OLC23" s="1954">
        <f t="shared" si="423"/>
        <v>0</v>
      </c>
      <c r="OLD23" s="1954">
        <f t="shared" si="423"/>
        <v>0</v>
      </c>
      <c r="OLE23" s="1954">
        <f t="shared" si="423"/>
        <v>0</v>
      </c>
      <c r="OLF23" s="1954">
        <f t="shared" si="423"/>
        <v>0</v>
      </c>
      <c r="OLG23" s="1954">
        <f t="shared" si="423"/>
        <v>0</v>
      </c>
      <c r="OLH23" s="1954">
        <f t="shared" si="423"/>
        <v>0</v>
      </c>
      <c r="OLI23" s="1954">
        <f t="shared" si="423"/>
        <v>0</v>
      </c>
      <c r="OLJ23" s="1954">
        <f t="shared" si="423"/>
        <v>0</v>
      </c>
      <c r="OLK23" s="1954">
        <f t="shared" si="423"/>
        <v>0</v>
      </c>
      <c r="OLL23" s="1954">
        <f t="shared" si="423"/>
        <v>0</v>
      </c>
      <c r="OLM23" s="1954">
        <f t="shared" si="423"/>
        <v>0</v>
      </c>
      <c r="OLN23" s="1954">
        <f t="shared" si="423"/>
        <v>0</v>
      </c>
      <c r="OLO23" s="1954">
        <f t="shared" si="423"/>
        <v>0</v>
      </c>
      <c r="OLP23" s="1954">
        <f t="shared" si="423"/>
        <v>0</v>
      </c>
      <c r="OLQ23" s="1954">
        <f t="shared" si="423"/>
        <v>0</v>
      </c>
      <c r="OLR23" s="1954">
        <f t="shared" si="423"/>
        <v>0</v>
      </c>
      <c r="OLS23" s="1954">
        <f t="shared" si="423"/>
        <v>0</v>
      </c>
      <c r="OLT23" s="1954">
        <f t="shared" si="423"/>
        <v>0</v>
      </c>
      <c r="OLU23" s="1954">
        <f t="shared" si="423"/>
        <v>0</v>
      </c>
      <c r="OLV23" s="1954">
        <f t="shared" si="423"/>
        <v>0</v>
      </c>
      <c r="OLW23" s="1954">
        <f t="shared" si="423"/>
        <v>0</v>
      </c>
      <c r="OLX23" s="1954">
        <f t="shared" si="423"/>
        <v>0</v>
      </c>
      <c r="OLY23" s="1954">
        <f t="shared" si="423"/>
        <v>0</v>
      </c>
      <c r="OLZ23" s="1954">
        <f t="shared" si="423"/>
        <v>0</v>
      </c>
      <c r="OMA23" s="1954">
        <f t="shared" si="423"/>
        <v>0</v>
      </c>
      <c r="OMB23" s="1954">
        <f t="shared" si="423"/>
        <v>0</v>
      </c>
      <c r="OMC23" s="1954">
        <f t="shared" si="423"/>
        <v>0</v>
      </c>
      <c r="OMD23" s="1954">
        <f t="shared" si="423"/>
        <v>0</v>
      </c>
      <c r="OME23" s="1954">
        <f t="shared" si="423"/>
        <v>0</v>
      </c>
      <c r="OMF23" s="1954">
        <f t="shared" si="423"/>
        <v>0</v>
      </c>
      <c r="OMG23" s="1954">
        <f t="shared" si="423"/>
        <v>0</v>
      </c>
      <c r="OMH23" s="1954">
        <f t="shared" si="423"/>
        <v>0</v>
      </c>
      <c r="OMI23" s="1954">
        <f t="shared" si="423"/>
        <v>0</v>
      </c>
      <c r="OMJ23" s="1954">
        <f t="shared" si="423"/>
        <v>0</v>
      </c>
      <c r="OMK23" s="1954">
        <f t="shared" si="423"/>
        <v>0</v>
      </c>
      <c r="OML23" s="1954">
        <f t="shared" si="423"/>
        <v>0</v>
      </c>
      <c r="OMM23" s="1954">
        <f t="shared" si="423"/>
        <v>0</v>
      </c>
      <c r="OMN23" s="1954">
        <f t="shared" si="423"/>
        <v>0</v>
      </c>
      <c r="OMO23" s="1954">
        <f t="shared" si="423"/>
        <v>0</v>
      </c>
      <c r="OMP23" s="1954">
        <f t="shared" si="423"/>
        <v>0</v>
      </c>
      <c r="OMQ23" s="1954">
        <f t="shared" si="423"/>
        <v>0</v>
      </c>
      <c r="OMR23" s="1954">
        <f t="shared" si="423"/>
        <v>0</v>
      </c>
      <c r="OMS23" s="1954">
        <f t="shared" si="423"/>
        <v>0</v>
      </c>
      <c r="OMT23" s="1954">
        <f t="shared" si="423"/>
        <v>0</v>
      </c>
      <c r="OMU23" s="1954">
        <f t="shared" si="423"/>
        <v>0</v>
      </c>
      <c r="OMV23" s="1954">
        <f t="shared" si="423"/>
        <v>0</v>
      </c>
      <c r="OMW23" s="1954">
        <f t="shared" si="423"/>
        <v>0</v>
      </c>
      <c r="OMX23" s="1954">
        <f t="shared" si="423"/>
        <v>0</v>
      </c>
      <c r="OMY23" s="1954">
        <f t="shared" si="423"/>
        <v>0</v>
      </c>
      <c r="OMZ23" s="1954">
        <f t="shared" si="423"/>
        <v>0</v>
      </c>
      <c r="ONA23" s="1954">
        <f t="shared" si="423"/>
        <v>0</v>
      </c>
      <c r="ONB23" s="1954">
        <f t="shared" si="423"/>
        <v>0</v>
      </c>
      <c r="ONC23" s="1954">
        <f t="shared" ref="ONC23:OPN23" si="424">IF(AND(ONC$26="End of period",ONC$25="Revenue"),ONC10,0)</f>
        <v>0</v>
      </c>
      <c r="OND23" s="1954">
        <f t="shared" si="424"/>
        <v>0</v>
      </c>
      <c r="ONE23" s="1954">
        <f t="shared" si="424"/>
        <v>0</v>
      </c>
      <c r="ONF23" s="1954">
        <f t="shared" si="424"/>
        <v>0</v>
      </c>
      <c r="ONG23" s="1954">
        <f t="shared" si="424"/>
        <v>0</v>
      </c>
      <c r="ONH23" s="1954">
        <f t="shared" si="424"/>
        <v>0</v>
      </c>
      <c r="ONI23" s="1954">
        <f t="shared" si="424"/>
        <v>0</v>
      </c>
      <c r="ONJ23" s="1954">
        <f t="shared" si="424"/>
        <v>0</v>
      </c>
      <c r="ONK23" s="1954">
        <f t="shared" si="424"/>
        <v>0</v>
      </c>
      <c r="ONL23" s="1954">
        <f t="shared" si="424"/>
        <v>0</v>
      </c>
      <c r="ONM23" s="1954">
        <f t="shared" si="424"/>
        <v>0</v>
      </c>
      <c r="ONN23" s="1954">
        <f t="shared" si="424"/>
        <v>0</v>
      </c>
      <c r="ONO23" s="1954">
        <f t="shared" si="424"/>
        <v>0</v>
      </c>
      <c r="ONP23" s="1954">
        <f t="shared" si="424"/>
        <v>0</v>
      </c>
      <c r="ONQ23" s="1954">
        <f t="shared" si="424"/>
        <v>0</v>
      </c>
      <c r="ONR23" s="1954">
        <f t="shared" si="424"/>
        <v>0</v>
      </c>
      <c r="ONS23" s="1954">
        <f t="shared" si="424"/>
        <v>0</v>
      </c>
      <c r="ONT23" s="1954">
        <f t="shared" si="424"/>
        <v>0</v>
      </c>
      <c r="ONU23" s="1954">
        <f t="shared" si="424"/>
        <v>0</v>
      </c>
      <c r="ONV23" s="1954">
        <f t="shared" si="424"/>
        <v>0</v>
      </c>
      <c r="ONW23" s="1954">
        <f t="shared" si="424"/>
        <v>0</v>
      </c>
      <c r="ONX23" s="1954">
        <f t="shared" si="424"/>
        <v>0</v>
      </c>
      <c r="ONY23" s="1954">
        <f t="shared" si="424"/>
        <v>0</v>
      </c>
      <c r="ONZ23" s="1954">
        <f t="shared" si="424"/>
        <v>0</v>
      </c>
      <c r="OOA23" s="1954">
        <f t="shared" si="424"/>
        <v>0</v>
      </c>
      <c r="OOB23" s="1954">
        <f t="shared" si="424"/>
        <v>0</v>
      </c>
      <c r="OOC23" s="1954">
        <f t="shared" si="424"/>
        <v>0</v>
      </c>
      <c r="OOD23" s="1954">
        <f t="shared" si="424"/>
        <v>0</v>
      </c>
      <c r="OOE23" s="1954">
        <f t="shared" si="424"/>
        <v>0</v>
      </c>
      <c r="OOF23" s="1954">
        <f t="shared" si="424"/>
        <v>0</v>
      </c>
      <c r="OOG23" s="1954">
        <f t="shared" si="424"/>
        <v>0</v>
      </c>
      <c r="OOH23" s="1954">
        <f t="shared" si="424"/>
        <v>0</v>
      </c>
      <c r="OOI23" s="1954">
        <f t="shared" si="424"/>
        <v>0</v>
      </c>
      <c r="OOJ23" s="1954">
        <f t="shared" si="424"/>
        <v>0</v>
      </c>
      <c r="OOK23" s="1954">
        <f t="shared" si="424"/>
        <v>0</v>
      </c>
      <c r="OOL23" s="1954">
        <f t="shared" si="424"/>
        <v>0</v>
      </c>
      <c r="OOM23" s="1954">
        <f t="shared" si="424"/>
        <v>0</v>
      </c>
      <c r="OON23" s="1954">
        <f t="shared" si="424"/>
        <v>0</v>
      </c>
      <c r="OOO23" s="1954">
        <f t="shared" si="424"/>
        <v>0</v>
      </c>
      <c r="OOP23" s="1954">
        <f t="shared" si="424"/>
        <v>0</v>
      </c>
      <c r="OOQ23" s="1954">
        <f t="shared" si="424"/>
        <v>0</v>
      </c>
      <c r="OOR23" s="1954">
        <f t="shared" si="424"/>
        <v>0</v>
      </c>
      <c r="OOS23" s="1954">
        <f t="shared" si="424"/>
        <v>0</v>
      </c>
      <c r="OOT23" s="1954">
        <f t="shared" si="424"/>
        <v>0</v>
      </c>
      <c r="OOU23" s="1954">
        <f t="shared" si="424"/>
        <v>0</v>
      </c>
      <c r="OOV23" s="1954">
        <f t="shared" si="424"/>
        <v>0</v>
      </c>
      <c r="OOW23" s="1954">
        <f t="shared" si="424"/>
        <v>0</v>
      </c>
      <c r="OOX23" s="1954">
        <f t="shared" si="424"/>
        <v>0</v>
      </c>
      <c r="OOY23" s="1954">
        <f t="shared" si="424"/>
        <v>0</v>
      </c>
      <c r="OOZ23" s="1954">
        <f t="shared" si="424"/>
        <v>0</v>
      </c>
      <c r="OPA23" s="1954">
        <f t="shared" si="424"/>
        <v>0</v>
      </c>
      <c r="OPB23" s="1954">
        <f t="shared" si="424"/>
        <v>0</v>
      </c>
      <c r="OPC23" s="1954">
        <f t="shared" si="424"/>
        <v>0</v>
      </c>
      <c r="OPD23" s="1954">
        <f t="shared" si="424"/>
        <v>0</v>
      </c>
      <c r="OPE23" s="1954">
        <f t="shared" si="424"/>
        <v>0</v>
      </c>
      <c r="OPF23" s="1954">
        <f t="shared" si="424"/>
        <v>0</v>
      </c>
      <c r="OPG23" s="1954">
        <f t="shared" si="424"/>
        <v>0</v>
      </c>
      <c r="OPH23" s="1954">
        <f t="shared" si="424"/>
        <v>0</v>
      </c>
      <c r="OPI23" s="1954">
        <f t="shared" si="424"/>
        <v>0</v>
      </c>
      <c r="OPJ23" s="1954">
        <f t="shared" si="424"/>
        <v>0</v>
      </c>
      <c r="OPK23" s="1954">
        <f t="shared" si="424"/>
        <v>0</v>
      </c>
      <c r="OPL23" s="1954">
        <f t="shared" si="424"/>
        <v>0</v>
      </c>
      <c r="OPM23" s="1954">
        <f t="shared" si="424"/>
        <v>0</v>
      </c>
      <c r="OPN23" s="1954">
        <f t="shared" si="424"/>
        <v>0</v>
      </c>
      <c r="OPO23" s="1954">
        <f t="shared" ref="OPO23:ORZ23" si="425">IF(AND(OPO$26="End of period",OPO$25="Revenue"),OPO10,0)</f>
        <v>0</v>
      </c>
      <c r="OPP23" s="1954">
        <f t="shared" si="425"/>
        <v>0</v>
      </c>
      <c r="OPQ23" s="1954">
        <f t="shared" si="425"/>
        <v>0</v>
      </c>
      <c r="OPR23" s="1954">
        <f t="shared" si="425"/>
        <v>0</v>
      </c>
      <c r="OPS23" s="1954">
        <f t="shared" si="425"/>
        <v>0</v>
      </c>
      <c r="OPT23" s="1954">
        <f t="shared" si="425"/>
        <v>0</v>
      </c>
      <c r="OPU23" s="1954">
        <f t="shared" si="425"/>
        <v>0</v>
      </c>
      <c r="OPV23" s="1954">
        <f t="shared" si="425"/>
        <v>0</v>
      </c>
      <c r="OPW23" s="1954">
        <f t="shared" si="425"/>
        <v>0</v>
      </c>
      <c r="OPX23" s="1954">
        <f t="shared" si="425"/>
        <v>0</v>
      </c>
      <c r="OPY23" s="1954">
        <f t="shared" si="425"/>
        <v>0</v>
      </c>
      <c r="OPZ23" s="1954">
        <f t="shared" si="425"/>
        <v>0</v>
      </c>
      <c r="OQA23" s="1954">
        <f t="shared" si="425"/>
        <v>0</v>
      </c>
      <c r="OQB23" s="1954">
        <f t="shared" si="425"/>
        <v>0</v>
      </c>
      <c r="OQC23" s="1954">
        <f t="shared" si="425"/>
        <v>0</v>
      </c>
      <c r="OQD23" s="1954">
        <f t="shared" si="425"/>
        <v>0</v>
      </c>
      <c r="OQE23" s="1954">
        <f t="shared" si="425"/>
        <v>0</v>
      </c>
      <c r="OQF23" s="1954">
        <f t="shared" si="425"/>
        <v>0</v>
      </c>
      <c r="OQG23" s="1954">
        <f t="shared" si="425"/>
        <v>0</v>
      </c>
      <c r="OQH23" s="1954">
        <f t="shared" si="425"/>
        <v>0</v>
      </c>
      <c r="OQI23" s="1954">
        <f t="shared" si="425"/>
        <v>0</v>
      </c>
      <c r="OQJ23" s="1954">
        <f t="shared" si="425"/>
        <v>0</v>
      </c>
      <c r="OQK23" s="1954">
        <f t="shared" si="425"/>
        <v>0</v>
      </c>
      <c r="OQL23" s="1954">
        <f t="shared" si="425"/>
        <v>0</v>
      </c>
      <c r="OQM23" s="1954">
        <f t="shared" si="425"/>
        <v>0</v>
      </c>
      <c r="OQN23" s="1954">
        <f t="shared" si="425"/>
        <v>0</v>
      </c>
      <c r="OQO23" s="1954">
        <f t="shared" si="425"/>
        <v>0</v>
      </c>
      <c r="OQP23" s="1954">
        <f t="shared" si="425"/>
        <v>0</v>
      </c>
      <c r="OQQ23" s="1954">
        <f t="shared" si="425"/>
        <v>0</v>
      </c>
      <c r="OQR23" s="1954">
        <f t="shared" si="425"/>
        <v>0</v>
      </c>
      <c r="OQS23" s="1954">
        <f t="shared" si="425"/>
        <v>0</v>
      </c>
      <c r="OQT23" s="1954">
        <f t="shared" si="425"/>
        <v>0</v>
      </c>
      <c r="OQU23" s="1954">
        <f t="shared" si="425"/>
        <v>0</v>
      </c>
      <c r="OQV23" s="1954">
        <f t="shared" si="425"/>
        <v>0</v>
      </c>
      <c r="OQW23" s="1954">
        <f t="shared" si="425"/>
        <v>0</v>
      </c>
      <c r="OQX23" s="1954">
        <f t="shared" si="425"/>
        <v>0</v>
      </c>
      <c r="OQY23" s="1954">
        <f t="shared" si="425"/>
        <v>0</v>
      </c>
      <c r="OQZ23" s="1954">
        <f t="shared" si="425"/>
        <v>0</v>
      </c>
      <c r="ORA23" s="1954">
        <f t="shared" si="425"/>
        <v>0</v>
      </c>
      <c r="ORB23" s="1954">
        <f t="shared" si="425"/>
        <v>0</v>
      </c>
      <c r="ORC23" s="1954">
        <f t="shared" si="425"/>
        <v>0</v>
      </c>
      <c r="ORD23" s="1954">
        <f t="shared" si="425"/>
        <v>0</v>
      </c>
      <c r="ORE23" s="1954">
        <f t="shared" si="425"/>
        <v>0</v>
      </c>
      <c r="ORF23" s="1954">
        <f t="shared" si="425"/>
        <v>0</v>
      </c>
      <c r="ORG23" s="1954">
        <f t="shared" si="425"/>
        <v>0</v>
      </c>
      <c r="ORH23" s="1954">
        <f t="shared" si="425"/>
        <v>0</v>
      </c>
      <c r="ORI23" s="1954">
        <f t="shared" si="425"/>
        <v>0</v>
      </c>
      <c r="ORJ23" s="1954">
        <f t="shared" si="425"/>
        <v>0</v>
      </c>
      <c r="ORK23" s="1954">
        <f t="shared" si="425"/>
        <v>0</v>
      </c>
      <c r="ORL23" s="1954">
        <f t="shared" si="425"/>
        <v>0</v>
      </c>
      <c r="ORM23" s="1954">
        <f t="shared" si="425"/>
        <v>0</v>
      </c>
      <c r="ORN23" s="1954">
        <f t="shared" si="425"/>
        <v>0</v>
      </c>
      <c r="ORO23" s="1954">
        <f t="shared" si="425"/>
        <v>0</v>
      </c>
      <c r="ORP23" s="1954">
        <f t="shared" si="425"/>
        <v>0</v>
      </c>
      <c r="ORQ23" s="1954">
        <f t="shared" si="425"/>
        <v>0</v>
      </c>
      <c r="ORR23" s="1954">
        <f t="shared" si="425"/>
        <v>0</v>
      </c>
      <c r="ORS23" s="1954">
        <f t="shared" si="425"/>
        <v>0</v>
      </c>
      <c r="ORT23" s="1954">
        <f t="shared" si="425"/>
        <v>0</v>
      </c>
      <c r="ORU23" s="1954">
        <f t="shared" si="425"/>
        <v>0</v>
      </c>
      <c r="ORV23" s="1954">
        <f t="shared" si="425"/>
        <v>0</v>
      </c>
      <c r="ORW23" s="1954">
        <f t="shared" si="425"/>
        <v>0</v>
      </c>
      <c r="ORX23" s="1954">
        <f t="shared" si="425"/>
        <v>0</v>
      </c>
      <c r="ORY23" s="1954">
        <f t="shared" si="425"/>
        <v>0</v>
      </c>
      <c r="ORZ23" s="1954">
        <f t="shared" si="425"/>
        <v>0</v>
      </c>
      <c r="OSA23" s="1954">
        <f t="shared" ref="OSA23:OUL23" si="426">IF(AND(OSA$26="End of period",OSA$25="Revenue"),OSA10,0)</f>
        <v>0</v>
      </c>
      <c r="OSB23" s="1954">
        <f t="shared" si="426"/>
        <v>0</v>
      </c>
      <c r="OSC23" s="1954">
        <f t="shared" si="426"/>
        <v>0</v>
      </c>
      <c r="OSD23" s="1954">
        <f t="shared" si="426"/>
        <v>0</v>
      </c>
      <c r="OSE23" s="1954">
        <f t="shared" si="426"/>
        <v>0</v>
      </c>
      <c r="OSF23" s="1954">
        <f t="shared" si="426"/>
        <v>0</v>
      </c>
      <c r="OSG23" s="1954">
        <f t="shared" si="426"/>
        <v>0</v>
      </c>
      <c r="OSH23" s="1954">
        <f t="shared" si="426"/>
        <v>0</v>
      </c>
      <c r="OSI23" s="1954">
        <f t="shared" si="426"/>
        <v>0</v>
      </c>
      <c r="OSJ23" s="1954">
        <f t="shared" si="426"/>
        <v>0</v>
      </c>
      <c r="OSK23" s="1954">
        <f t="shared" si="426"/>
        <v>0</v>
      </c>
      <c r="OSL23" s="1954">
        <f t="shared" si="426"/>
        <v>0</v>
      </c>
      <c r="OSM23" s="1954">
        <f t="shared" si="426"/>
        <v>0</v>
      </c>
      <c r="OSN23" s="1954">
        <f t="shared" si="426"/>
        <v>0</v>
      </c>
      <c r="OSO23" s="1954">
        <f t="shared" si="426"/>
        <v>0</v>
      </c>
      <c r="OSP23" s="1954">
        <f t="shared" si="426"/>
        <v>0</v>
      </c>
      <c r="OSQ23" s="1954">
        <f t="shared" si="426"/>
        <v>0</v>
      </c>
      <c r="OSR23" s="1954">
        <f t="shared" si="426"/>
        <v>0</v>
      </c>
      <c r="OSS23" s="1954">
        <f t="shared" si="426"/>
        <v>0</v>
      </c>
      <c r="OST23" s="1954">
        <f t="shared" si="426"/>
        <v>0</v>
      </c>
      <c r="OSU23" s="1954">
        <f t="shared" si="426"/>
        <v>0</v>
      </c>
      <c r="OSV23" s="1954">
        <f t="shared" si="426"/>
        <v>0</v>
      </c>
      <c r="OSW23" s="1954">
        <f t="shared" si="426"/>
        <v>0</v>
      </c>
      <c r="OSX23" s="1954">
        <f t="shared" si="426"/>
        <v>0</v>
      </c>
      <c r="OSY23" s="1954">
        <f t="shared" si="426"/>
        <v>0</v>
      </c>
      <c r="OSZ23" s="1954">
        <f t="shared" si="426"/>
        <v>0</v>
      </c>
      <c r="OTA23" s="1954">
        <f t="shared" si="426"/>
        <v>0</v>
      </c>
      <c r="OTB23" s="1954">
        <f t="shared" si="426"/>
        <v>0</v>
      </c>
      <c r="OTC23" s="1954">
        <f t="shared" si="426"/>
        <v>0</v>
      </c>
      <c r="OTD23" s="1954">
        <f t="shared" si="426"/>
        <v>0</v>
      </c>
      <c r="OTE23" s="1954">
        <f t="shared" si="426"/>
        <v>0</v>
      </c>
      <c r="OTF23" s="1954">
        <f t="shared" si="426"/>
        <v>0</v>
      </c>
      <c r="OTG23" s="1954">
        <f t="shared" si="426"/>
        <v>0</v>
      </c>
      <c r="OTH23" s="1954">
        <f t="shared" si="426"/>
        <v>0</v>
      </c>
      <c r="OTI23" s="1954">
        <f t="shared" si="426"/>
        <v>0</v>
      </c>
      <c r="OTJ23" s="1954">
        <f t="shared" si="426"/>
        <v>0</v>
      </c>
      <c r="OTK23" s="1954">
        <f t="shared" si="426"/>
        <v>0</v>
      </c>
      <c r="OTL23" s="1954">
        <f t="shared" si="426"/>
        <v>0</v>
      </c>
      <c r="OTM23" s="1954">
        <f t="shared" si="426"/>
        <v>0</v>
      </c>
      <c r="OTN23" s="1954">
        <f t="shared" si="426"/>
        <v>0</v>
      </c>
      <c r="OTO23" s="1954">
        <f t="shared" si="426"/>
        <v>0</v>
      </c>
      <c r="OTP23" s="1954">
        <f t="shared" si="426"/>
        <v>0</v>
      </c>
      <c r="OTQ23" s="1954">
        <f t="shared" si="426"/>
        <v>0</v>
      </c>
      <c r="OTR23" s="1954">
        <f t="shared" si="426"/>
        <v>0</v>
      </c>
      <c r="OTS23" s="1954">
        <f t="shared" si="426"/>
        <v>0</v>
      </c>
      <c r="OTT23" s="1954">
        <f t="shared" si="426"/>
        <v>0</v>
      </c>
      <c r="OTU23" s="1954">
        <f t="shared" si="426"/>
        <v>0</v>
      </c>
      <c r="OTV23" s="1954">
        <f t="shared" si="426"/>
        <v>0</v>
      </c>
      <c r="OTW23" s="1954">
        <f t="shared" si="426"/>
        <v>0</v>
      </c>
      <c r="OTX23" s="1954">
        <f t="shared" si="426"/>
        <v>0</v>
      </c>
      <c r="OTY23" s="1954">
        <f t="shared" si="426"/>
        <v>0</v>
      </c>
      <c r="OTZ23" s="1954">
        <f t="shared" si="426"/>
        <v>0</v>
      </c>
      <c r="OUA23" s="1954">
        <f t="shared" si="426"/>
        <v>0</v>
      </c>
      <c r="OUB23" s="1954">
        <f t="shared" si="426"/>
        <v>0</v>
      </c>
      <c r="OUC23" s="1954">
        <f t="shared" si="426"/>
        <v>0</v>
      </c>
      <c r="OUD23" s="1954">
        <f t="shared" si="426"/>
        <v>0</v>
      </c>
      <c r="OUE23" s="1954">
        <f t="shared" si="426"/>
        <v>0</v>
      </c>
      <c r="OUF23" s="1954">
        <f t="shared" si="426"/>
        <v>0</v>
      </c>
      <c r="OUG23" s="1954">
        <f t="shared" si="426"/>
        <v>0</v>
      </c>
      <c r="OUH23" s="1954">
        <f t="shared" si="426"/>
        <v>0</v>
      </c>
      <c r="OUI23" s="1954">
        <f t="shared" si="426"/>
        <v>0</v>
      </c>
      <c r="OUJ23" s="1954">
        <f t="shared" si="426"/>
        <v>0</v>
      </c>
      <c r="OUK23" s="1954">
        <f t="shared" si="426"/>
        <v>0</v>
      </c>
      <c r="OUL23" s="1954">
        <f t="shared" si="426"/>
        <v>0</v>
      </c>
      <c r="OUM23" s="1954">
        <f t="shared" ref="OUM23:OWX23" si="427">IF(AND(OUM$26="End of period",OUM$25="Revenue"),OUM10,0)</f>
        <v>0</v>
      </c>
      <c r="OUN23" s="1954">
        <f t="shared" si="427"/>
        <v>0</v>
      </c>
      <c r="OUO23" s="1954">
        <f t="shared" si="427"/>
        <v>0</v>
      </c>
      <c r="OUP23" s="1954">
        <f t="shared" si="427"/>
        <v>0</v>
      </c>
      <c r="OUQ23" s="1954">
        <f t="shared" si="427"/>
        <v>0</v>
      </c>
      <c r="OUR23" s="1954">
        <f t="shared" si="427"/>
        <v>0</v>
      </c>
      <c r="OUS23" s="1954">
        <f t="shared" si="427"/>
        <v>0</v>
      </c>
      <c r="OUT23" s="1954">
        <f t="shared" si="427"/>
        <v>0</v>
      </c>
      <c r="OUU23" s="1954">
        <f t="shared" si="427"/>
        <v>0</v>
      </c>
      <c r="OUV23" s="1954">
        <f t="shared" si="427"/>
        <v>0</v>
      </c>
      <c r="OUW23" s="1954">
        <f t="shared" si="427"/>
        <v>0</v>
      </c>
      <c r="OUX23" s="1954">
        <f t="shared" si="427"/>
        <v>0</v>
      </c>
      <c r="OUY23" s="1954">
        <f t="shared" si="427"/>
        <v>0</v>
      </c>
      <c r="OUZ23" s="1954">
        <f t="shared" si="427"/>
        <v>0</v>
      </c>
      <c r="OVA23" s="1954">
        <f t="shared" si="427"/>
        <v>0</v>
      </c>
      <c r="OVB23" s="1954">
        <f t="shared" si="427"/>
        <v>0</v>
      </c>
      <c r="OVC23" s="1954">
        <f t="shared" si="427"/>
        <v>0</v>
      </c>
      <c r="OVD23" s="1954">
        <f t="shared" si="427"/>
        <v>0</v>
      </c>
      <c r="OVE23" s="1954">
        <f t="shared" si="427"/>
        <v>0</v>
      </c>
      <c r="OVF23" s="1954">
        <f t="shared" si="427"/>
        <v>0</v>
      </c>
      <c r="OVG23" s="1954">
        <f t="shared" si="427"/>
        <v>0</v>
      </c>
      <c r="OVH23" s="1954">
        <f t="shared" si="427"/>
        <v>0</v>
      </c>
      <c r="OVI23" s="1954">
        <f t="shared" si="427"/>
        <v>0</v>
      </c>
      <c r="OVJ23" s="1954">
        <f t="shared" si="427"/>
        <v>0</v>
      </c>
      <c r="OVK23" s="1954">
        <f t="shared" si="427"/>
        <v>0</v>
      </c>
      <c r="OVL23" s="1954">
        <f t="shared" si="427"/>
        <v>0</v>
      </c>
      <c r="OVM23" s="1954">
        <f t="shared" si="427"/>
        <v>0</v>
      </c>
      <c r="OVN23" s="1954">
        <f t="shared" si="427"/>
        <v>0</v>
      </c>
      <c r="OVO23" s="1954">
        <f t="shared" si="427"/>
        <v>0</v>
      </c>
      <c r="OVP23" s="1954">
        <f t="shared" si="427"/>
        <v>0</v>
      </c>
      <c r="OVQ23" s="1954">
        <f t="shared" si="427"/>
        <v>0</v>
      </c>
      <c r="OVR23" s="1954">
        <f t="shared" si="427"/>
        <v>0</v>
      </c>
      <c r="OVS23" s="1954">
        <f t="shared" si="427"/>
        <v>0</v>
      </c>
      <c r="OVT23" s="1954">
        <f t="shared" si="427"/>
        <v>0</v>
      </c>
      <c r="OVU23" s="1954">
        <f t="shared" si="427"/>
        <v>0</v>
      </c>
      <c r="OVV23" s="1954">
        <f t="shared" si="427"/>
        <v>0</v>
      </c>
      <c r="OVW23" s="1954">
        <f t="shared" si="427"/>
        <v>0</v>
      </c>
      <c r="OVX23" s="1954">
        <f t="shared" si="427"/>
        <v>0</v>
      </c>
      <c r="OVY23" s="1954">
        <f t="shared" si="427"/>
        <v>0</v>
      </c>
      <c r="OVZ23" s="1954">
        <f t="shared" si="427"/>
        <v>0</v>
      </c>
      <c r="OWA23" s="1954">
        <f t="shared" si="427"/>
        <v>0</v>
      </c>
      <c r="OWB23" s="1954">
        <f t="shared" si="427"/>
        <v>0</v>
      </c>
      <c r="OWC23" s="1954">
        <f t="shared" si="427"/>
        <v>0</v>
      </c>
      <c r="OWD23" s="1954">
        <f t="shared" si="427"/>
        <v>0</v>
      </c>
      <c r="OWE23" s="1954">
        <f t="shared" si="427"/>
        <v>0</v>
      </c>
      <c r="OWF23" s="1954">
        <f t="shared" si="427"/>
        <v>0</v>
      </c>
      <c r="OWG23" s="1954">
        <f t="shared" si="427"/>
        <v>0</v>
      </c>
      <c r="OWH23" s="1954">
        <f t="shared" si="427"/>
        <v>0</v>
      </c>
      <c r="OWI23" s="1954">
        <f t="shared" si="427"/>
        <v>0</v>
      </c>
      <c r="OWJ23" s="1954">
        <f t="shared" si="427"/>
        <v>0</v>
      </c>
      <c r="OWK23" s="1954">
        <f t="shared" si="427"/>
        <v>0</v>
      </c>
      <c r="OWL23" s="1954">
        <f t="shared" si="427"/>
        <v>0</v>
      </c>
      <c r="OWM23" s="1954">
        <f t="shared" si="427"/>
        <v>0</v>
      </c>
      <c r="OWN23" s="1954">
        <f t="shared" si="427"/>
        <v>0</v>
      </c>
      <c r="OWO23" s="1954">
        <f t="shared" si="427"/>
        <v>0</v>
      </c>
      <c r="OWP23" s="1954">
        <f t="shared" si="427"/>
        <v>0</v>
      </c>
      <c r="OWQ23" s="1954">
        <f t="shared" si="427"/>
        <v>0</v>
      </c>
      <c r="OWR23" s="1954">
        <f t="shared" si="427"/>
        <v>0</v>
      </c>
      <c r="OWS23" s="1954">
        <f t="shared" si="427"/>
        <v>0</v>
      </c>
      <c r="OWT23" s="1954">
        <f t="shared" si="427"/>
        <v>0</v>
      </c>
      <c r="OWU23" s="1954">
        <f t="shared" si="427"/>
        <v>0</v>
      </c>
      <c r="OWV23" s="1954">
        <f t="shared" si="427"/>
        <v>0</v>
      </c>
      <c r="OWW23" s="1954">
        <f t="shared" si="427"/>
        <v>0</v>
      </c>
      <c r="OWX23" s="1954">
        <f t="shared" si="427"/>
        <v>0</v>
      </c>
      <c r="OWY23" s="1954">
        <f t="shared" ref="OWY23:OZJ23" si="428">IF(AND(OWY$26="End of period",OWY$25="Revenue"),OWY10,0)</f>
        <v>0</v>
      </c>
      <c r="OWZ23" s="1954">
        <f t="shared" si="428"/>
        <v>0</v>
      </c>
      <c r="OXA23" s="1954">
        <f t="shared" si="428"/>
        <v>0</v>
      </c>
      <c r="OXB23" s="1954">
        <f t="shared" si="428"/>
        <v>0</v>
      </c>
      <c r="OXC23" s="1954">
        <f t="shared" si="428"/>
        <v>0</v>
      </c>
      <c r="OXD23" s="1954">
        <f t="shared" si="428"/>
        <v>0</v>
      </c>
      <c r="OXE23" s="1954">
        <f t="shared" si="428"/>
        <v>0</v>
      </c>
      <c r="OXF23" s="1954">
        <f t="shared" si="428"/>
        <v>0</v>
      </c>
      <c r="OXG23" s="1954">
        <f t="shared" si="428"/>
        <v>0</v>
      </c>
      <c r="OXH23" s="1954">
        <f t="shared" si="428"/>
        <v>0</v>
      </c>
      <c r="OXI23" s="1954">
        <f t="shared" si="428"/>
        <v>0</v>
      </c>
      <c r="OXJ23" s="1954">
        <f t="shared" si="428"/>
        <v>0</v>
      </c>
      <c r="OXK23" s="1954">
        <f t="shared" si="428"/>
        <v>0</v>
      </c>
      <c r="OXL23" s="1954">
        <f t="shared" si="428"/>
        <v>0</v>
      </c>
      <c r="OXM23" s="1954">
        <f t="shared" si="428"/>
        <v>0</v>
      </c>
      <c r="OXN23" s="1954">
        <f t="shared" si="428"/>
        <v>0</v>
      </c>
      <c r="OXO23" s="1954">
        <f t="shared" si="428"/>
        <v>0</v>
      </c>
      <c r="OXP23" s="1954">
        <f t="shared" si="428"/>
        <v>0</v>
      </c>
      <c r="OXQ23" s="1954">
        <f t="shared" si="428"/>
        <v>0</v>
      </c>
      <c r="OXR23" s="1954">
        <f t="shared" si="428"/>
        <v>0</v>
      </c>
      <c r="OXS23" s="1954">
        <f t="shared" si="428"/>
        <v>0</v>
      </c>
      <c r="OXT23" s="1954">
        <f t="shared" si="428"/>
        <v>0</v>
      </c>
      <c r="OXU23" s="1954">
        <f t="shared" si="428"/>
        <v>0</v>
      </c>
      <c r="OXV23" s="1954">
        <f t="shared" si="428"/>
        <v>0</v>
      </c>
      <c r="OXW23" s="1954">
        <f t="shared" si="428"/>
        <v>0</v>
      </c>
      <c r="OXX23" s="1954">
        <f t="shared" si="428"/>
        <v>0</v>
      </c>
      <c r="OXY23" s="1954">
        <f t="shared" si="428"/>
        <v>0</v>
      </c>
      <c r="OXZ23" s="1954">
        <f t="shared" si="428"/>
        <v>0</v>
      </c>
      <c r="OYA23" s="1954">
        <f t="shared" si="428"/>
        <v>0</v>
      </c>
      <c r="OYB23" s="1954">
        <f t="shared" si="428"/>
        <v>0</v>
      </c>
      <c r="OYC23" s="1954">
        <f t="shared" si="428"/>
        <v>0</v>
      </c>
      <c r="OYD23" s="1954">
        <f t="shared" si="428"/>
        <v>0</v>
      </c>
      <c r="OYE23" s="1954">
        <f t="shared" si="428"/>
        <v>0</v>
      </c>
      <c r="OYF23" s="1954">
        <f t="shared" si="428"/>
        <v>0</v>
      </c>
      <c r="OYG23" s="1954">
        <f t="shared" si="428"/>
        <v>0</v>
      </c>
      <c r="OYH23" s="1954">
        <f t="shared" si="428"/>
        <v>0</v>
      </c>
      <c r="OYI23" s="1954">
        <f t="shared" si="428"/>
        <v>0</v>
      </c>
      <c r="OYJ23" s="1954">
        <f t="shared" si="428"/>
        <v>0</v>
      </c>
      <c r="OYK23" s="1954">
        <f t="shared" si="428"/>
        <v>0</v>
      </c>
      <c r="OYL23" s="1954">
        <f t="shared" si="428"/>
        <v>0</v>
      </c>
      <c r="OYM23" s="1954">
        <f t="shared" si="428"/>
        <v>0</v>
      </c>
      <c r="OYN23" s="1954">
        <f t="shared" si="428"/>
        <v>0</v>
      </c>
      <c r="OYO23" s="1954">
        <f t="shared" si="428"/>
        <v>0</v>
      </c>
      <c r="OYP23" s="1954">
        <f t="shared" si="428"/>
        <v>0</v>
      </c>
      <c r="OYQ23" s="1954">
        <f t="shared" si="428"/>
        <v>0</v>
      </c>
      <c r="OYR23" s="1954">
        <f t="shared" si="428"/>
        <v>0</v>
      </c>
      <c r="OYS23" s="1954">
        <f t="shared" si="428"/>
        <v>0</v>
      </c>
      <c r="OYT23" s="1954">
        <f t="shared" si="428"/>
        <v>0</v>
      </c>
      <c r="OYU23" s="1954">
        <f t="shared" si="428"/>
        <v>0</v>
      </c>
      <c r="OYV23" s="1954">
        <f t="shared" si="428"/>
        <v>0</v>
      </c>
      <c r="OYW23" s="1954">
        <f t="shared" si="428"/>
        <v>0</v>
      </c>
      <c r="OYX23" s="1954">
        <f t="shared" si="428"/>
        <v>0</v>
      </c>
      <c r="OYY23" s="1954">
        <f t="shared" si="428"/>
        <v>0</v>
      </c>
      <c r="OYZ23" s="1954">
        <f t="shared" si="428"/>
        <v>0</v>
      </c>
      <c r="OZA23" s="1954">
        <f t="shared" si="428"/>
        <v>0</v>
      </c>
      <c r="OZB23" s="1954">
        <f t="shared" si="428"/>
        <v>0</v>
      </c>
      <c r="OZC23" s="1954">
        <f t="shared" si="428"/>
        <v>0</v>
      </c>
      <c r="OZD23" s="1954">
        <f t="shared" si="428"/>
        <v>0</v>
      </c>
      <c r="OZE23" s="1954">
        <f t="shared" si="428"/>
        <v>0</v>
      </c>
      <c r="OZF23" s="1954">
        <f t="shared" si="428"/>
        <v>0</v>
      </c>
      <c r="OZG23" s="1954">
        <f t="shared" si="428"/>
        <v>0</v>
      </c>
      <c r="OZH23" s="1954">
        <f t="shared" si="428"/>
        <v>0</v>
      </c>
      <c r="OZI23" s="1954">
        <f t="shared" si="428"/>
        <v>0</v>
      </c>
      <c r="OZJ23" s="1954">
        <f t="shared" si="428"/>
        <v>0</v>
      </c>
      <c r="OZK23" s="1954">
        <f t="shared" ref="OZK23:PBV23" si="429">IF(AND(OZK$26="End of period",OZK$25="Revenue"),OZK10,0)</f>
        <v>0</v>
      </c>
      <c r="OZL23" s="1954">
        <f t="shared" si="429"/>
        <v>0</v>
      </c>
      <c r="OZM23" s="1954">
        <f t="shared" si="429"/>
        <v>0</v>
      </c>
      <c r="OZN23" s="1954">
        <f t="shared" si="429"/>
        <v>0</v>
      </c>
      <c r="OZO23" s="1954">
        <f t="shared" si="429"/>
        <v>0</v>
      </c>
      <c r="OZP23" s="1954">
        <f t="shared" si="429"/>
        <v>0</v>
      </c>
      <c r="OZQ23" s="1954">
        <f t="shared" si="429"/>
        <v>0</v>
      </c>
      <c r="OZR23" s="1954">
        <f t="shared" si="429"/>
        <v>0</v>
      </c>
      <c r="OZS23" s="1954">
        <f t="shared" si="429"/>
        <v>0</v>
      </c>
      <c r="OZT23" s="1954">
        <f t="shared" si="429"/>
        <v>0</v>
      </c>
      <c r="OZU23" s="1954">
        <f t="shared" si="429"/>
        <v>0</v>
      </c>
      <c r="OZV23" s="1954">
        <f t="shared" si="429"/>
        <v>0</v>
      </c>
      <c r="OZW23" s="1954">
        <f t="shared" si="429"/>
        <v>0</v>
      </c>
      <c r="OZX23" s="1954">
        <f t="shared" si="429"/>
        <v>0</v>
      </c>
      <c r="OZY23" s="1954">
        <f t="shared" si="429"/>
        <v>0</v>
      </c>
      <c r="OZZ23" s="1954">
        <f t="shared" si="429"/>
        <v>0</v>
      </c>
      <c r="PAA23" s="1954">
        <f t="shared" si="429"/>
        <v>0</v>
      </c>
      <c r="PAB23" s="1954">
        <f t="shared" si="429"/>
        <v>0</v>
      </c>
      <c r="PAC23" s="1954">
        <f t="shared" si="429"/>
        <v>0</v>
      </c>
      <c r="PAD23" s="1954">
        <f t="shared" si="429"/>
        <v>0</v>
      </c>
      <c r="PAE23" s="1954">
        <f t="shared" si="429"/>
        <v>0</v>
      </c>
      <c r="PAF23" s="1954">
        <f t="shared" si="429"/>
        <v>0</v>
      </c>
      <c r="PAG23" s="1954">
        <f t="shared" si="429"/>
        <v>0</v>
      </c>
      <c r="PAH23" s="1954">
        <f t="shared" si="429"/>
        <v>0</v>
      </c>
      <c r="PAI23" s="1954">
        <f t="shared" si="429"/>
        <v>0</v>
      </c>
      <c r="PAJ23" s="1954">
        <f t="shared" si="429"/>
        <v>0</v>
      </c>
      <c r="PAK23" s="1954">
        <f t="shared" si="429"/>
        <v>0</v>
      </c>
      <c r="PAL23" s="1954">
        <f t="shared" si="429"/>
        <v>0</v>
      </c>
      <c r="PAM23" s="1954">
        <f t="shared" si="429"/>
        <v>0</v>
      </c>
      <c r="PAN23" s="1954">
        <f t="shared" si="429"/>
        <v>0</v>
      </c>
      <c r="PAO23" s="1954">
        <f t="shared" si="429"/>
        <v>0</v>
      </c>
      <c r="PAP23" s="1954">
        <f t="shared" si="429"/>
        <v>0</v>
      </c>
      <c r="PAQ23" s="1954">
        <f t="shared" si="429"/>
        <v>0</v>
      </c>
      <c r="PAR23" s="1954">
        <f t="shared" si="429"/>
        <v>0</v>
      </c>
      <c r="PAS23" s="1954">
        <f t="shared" si="429"/>
        <v>0</v>
      </c>
      <c r="PAT23" s="1954">
        <f t="shared" si="429"/>
        <v>0</v>
      </c>
      <c r="PAU23" s="1954">
        <f t="shared" si="429"/>
        <v>0</v>
      </c>
      <c r="PAV23" s="1954">
        <f t="shared" si="429"/>
        <v>0</v>
      </c>
      <c r="PAW23" s="1954">
        <f t="shared" si="429"/>
        <v>0</v>
      </c>
      <c r="PAX23" s="1954">
        <f t="shared" si="429"/>
        <v>0</v>
      </c>
      <c r="PAY23" s="1954">
        <f t="shared" si="429"/>
        <v>0</v>
      </c>
      <c r="PAZ23" s="1954">
        <f t="shared" si="429"/>
        <v>0</v>
      </c>
      <c r="PBA23" s="1954">
        <f t="shared" si="429"/>
        <v>0</v>
      </c>
      <c r="PBB23" s="1954">
        <f t="shared" si="429"/>
        <v>0</v>
      </c>
      <c r="PBC23" s="1954">
        <f t="shared" si="429"/>
        <v>0</v>
      </c>
      <c r="PBD23" s="1954">
        <f t="shared" si="429"/>
        <v>0</v>
      </c>
      <c r="PBE23" s="1954">
        <f t="shared" si="429"/>
        <v>0</v>
      </c>
      <c r="PBF23" s="1954">
        <f t="shared" si="429"/>
        <v>0</v>
      </c>
      <c r="PBG23" s="1954">
        <f t="shared" si="429"/>
        <v>0</v>
      </c>
      <c r="PBH23" s="1954">
        <f t="shared" si="429"/>
        <v>0</v>
      </c>
      <c r="PBI23" s="1954">
        <f t="shared" si="429"/>
        <v>0</v>
      </c>
      <c r="PBJ23" s="1954">
        <f t="shared" si="429"/>
        <v>0</v>
      </c>
      <c r="PBK23" s="1954">
        <f t="shared" si="429"/>
        <v>0</v>
      </c>
      <c r="PBL23" s="1954">
        <f t="shared" si="429"/>
        <v>0</v>
      </c>
      <c r="PBM23" s="1954">
        <f t="shared" si="429"/>
        <v>0</v>
      </c>
      <c r="PBN23" s="1954">
        <f t="shared" si="429"/>
        <v>0</v>
      </c>
      <c r="PBO23" s="1954">
        <f t="shared" si="429"/>
        <v>0</v>
      </c>
      <c r="PBP23" s="1954">
        <f t="shared" si="429"/>
        <v>0</v>
      </c>
      <c r="PBQ23" s="1954">
        <f t="shared" si="429"/>
        <v>0</v>
      </c>
      <c r="PBR23" s="1954">
        <f t="shared" si="429"/>
        <v>0</v>
      </c>
      <c r="PBS23" s="1954">
        <f t="shared" si="429"/>
        <v>0</v>
      </c>
      <c r="PBT23" s="1954">
        <f t="shared" si="429"/>
        <v>0</v>
      </c>
      <c r="PBU23" s="1954">
        <f t="shared" si="429"/>
        <v>0</v>
      </c>
      <c r="PBV23" s="1954">
        <f t="shared" si="429"/>
        <v>0</v>
      </c>
      <c r="PBW23" s="1954">
        <f t="shared" ref="PBW23:PEH23" si="430">IF(AND(PBW$26="End of period",PBW$25="Revenue"),PBW10,0)</f>
        <v>0</v>
      </c>
      <c r="PBX23" s="1954">
        <f t="shared" si="430"/>
        <v>0</v>
      </c>
      <c r="PBY23" s="1954">
        <f t="shared" si="430"/>
        <v>0</v>
      </c>
      <c r="PBZ23" s="1954">
        <f t="shared" si="430"/>
        <v>0</v>
      </c>
      <c r="PCA23" s="1954">
        <f t="shared" si="430"/>
        <v>0</v>
      </c>
      <c r="PCB23" s="1954">
        <f t="shared" si="430"/>
        <v>0</v>
      </c>
      <c r="PCC23" s="1954">
        <f t="shared" si="430"/>
        <v>0</v>
      </c>
      <c r="PCD23" s="1954">
        <f t="shared" si="430"/>
        <v>0</v>
      </c>
      <c r="PCE23" s="1954">
        <f t="shared" si="430"/>
        <v>0</v>
      </c>
      <c r="PCF23" s="1954">
        <f t="shared" si="430"/>
        <v>0</v>
      </c>
      <c r="PCG23" s="1954">
        <f t="shared" si="430"/>
        <v>0</v>
      </c>
      <c r="PCH23" s="1954">
        <f t="shared" si="430"/>
        <v>0</v>
      </c>
      <c r="PCI23" s="1954">
        <f t="shared" si="430"/>
        <v>0</v>
      </c>
      <c r="PCJ23" s="1954">
        <f t="shared" si="430"/>
        <v>0</v>
      </c>
      <c r="PCK23" s="1954">
        <f t="shared" si="430"/>
        <v>0</v>
      </c>
      <c r="PCL23" s="1954">
        <f t="shared" si="430"/>
        <v>0</v>
      </c>
      <c r="PCM23" s="1954">
        <f t="shared" si="430"/>
        <v>0</v>
      </c>
      <c r="PCN23" s="1954">
        <f t="shared" si="430"/>
        <v>0</v>
      </c>
      <c r="PCO23" s="1954">
        <f t="shared" si="430"/>
        <v>0</v>
      </c>
      <c r="PCP23" s="1954">
        <f t="shared" si="430"/>
        <v>0</v>
      </c>
      <c r="PCQ23" s="1954">
        <f t="shared" si="430"/>
        <v>0</v>
      </c>
      <c r="PCR23" s="1954">
        <f t="shared" si="430"/>
        <v>0</v>
      </c>
      <c r="PCS23" s="1954">
        <f t="shared" si="430"/>
        <v>0</v>
      </c>
      <c r="PCT23" s="1954">
        <f t="shared" si="430"/>
        <v>0</v>
      </c>
      <c r="PCU23" s="1954">
        <f t="shared" si="430"/>
        <v>0</v>
      </c>
      <c r="PCV23" s="1954">
        <f t="shared" si="430"/>
        <v>0</v>
      </c>
      <c r="PCW23" s="1954">
        <f t="shared" si="430"/>
        <v>0</v>
      </c>
      <c r="PCX23" s="1954">
        <f t="shared" si="430"/>
        <v>0</v>
      </c>
      <c r="PCY23" s="1954">
        <f t="shared" si="430"/>
        <v>0</v>
      </c>
      <c r="PCZ23" s="1954">
        <f t="shared" si="430"/>
        <v>0</v>
      </c>
      <c r="PDA23" s="1954">
        <f t="shared" si="430"/>
        <v>0</v>
      </c>
      <c r="PDB23" s="1954">
        <f t="shared" si="430"/>
        <v>0</v>
      </c>
      <c r="PDC23" s="1954">
        <f t="shared" si="430"/>
        <v>0</v>
      </c>
      <c r="PDD23" s="1954">
        <f t="shared" si="430"/>
        <v>0</v>
      </c>
      <c r="PDE23" s="1954">
        <f t="shared" si="430"/>
        <v>0</v>
      </c>
      <c r="PDF23" s="1954">
        <f t="shared" si="430"/>
        <v>0</v>
      </c>
      <c r="PDG23" s="1954">
        <f t="shared" si="430"/>
        <v>0</v>
      </c>
      <c r="PDH23" s="1954">
        <f t="shared" si="430"/>
        <v>0</v>
      </c>
      <c r="PDI23" s="1954">
        <f t="shared" si="430"/>
        <v>0</v>
      </c>
      <c r="PDJ23" s="1954">
        <f t="shared" si="430"/>
        <v>0</v>
      </c>
      <c r="PDK23" s="1954">
        <f t="shared" si="430"/>
        <v>0</v>
      </c>
      <c r="PDL23" s="1954">
        <f t="shared" si="430"/>
        <v>0</v>
      </c>
      <c r="PDM23" s="1954">
        <f t="shared" si="430"/>
        <v>0</v>
      </c>
      <c r="PDN23" s="1954">
        <f t="shared" si="430"/>
        <v>0</v>
      </c>
      <c r="PDO23" s="1954">
        <f t="shared" si="430"/>
        <v>0</v>
      </c>
      <c r="PDP23" s="1954">
        <f t="shared" si="430"/>
        <v>0</v>
      </c>
      <c r="PDQ23" s="1954">
        <f t="shared" si="430"/>
        <v>0</v>
      </c>
      <c r="PDR23" s="1954">
        <f t="shared" si="430"/>
        <v>0</v>
      </c>
      <c r="PDS23" s="1954">
        <f t="shared" si="430"/>
        <v>0</v>
      </c>
      <c r="PDT23" s="1954">
        <f t="shared" si="430"/>
        <v>0</v>
      </c>
      <c r="PDU23" s="1954">
        <f t="shared" si="430"/>
        <v>0</v>
      </c>
      <c r="PDV23" s="1954">
        <f t="shared" si="430"/>
        <v>0</v>
      </c>
      <c r="PDW23" s="1954">
        <f t="shared" si="430"/>
        <v>0</v>
      </c>
      <c r="PDX23" s="1954">
        <f t="shared" si="430"/>
        <v>0</v>
      </c>
      <c r="PDY23" s="1954">
        <f t="shared" si="430"/>
        <v>0</v>
      </c>
      <c r="PDZ23" s="1954">
        <f t="shared" si="430"/>
        <v>0</v>
      </c>
      <c r="PEA23" s="1954">
        <f t="shared" si="430"/>
        <v>0</v>
      </c>
      <c r="PEB23" s="1954">
        <f t="shared" si="430"/>
        <v>0</v>
      </c>
      <c r="PEC23" s="1954">
        <f t="shared" si="430"/>
        <v>0</v>
      </c>
      <c r="PED23" s="1954">
        <f t="shared" si="430"/>
        <v>0</v>
      </c>
      <c r="PEE23" s="1954">
        <f t="shared" si="430"/>
        <v>0</v>
      </c>
      <c r="PEF23" s="1954">
        <f t="shared" si="430"/>
        <v>0</v>
      </c>
      <c r="PEG23" s="1954">
        <f t="shared" si="430"/>
        <v>0</v>
      </c>
      <c r="PEH23" s="1954">
        <f t="shared" si="430"/>
        <v>0</v>
      </c>
      <c r="PEI23" s="1954">
        <f t="shared" ref="PEI23:PGT23" si="431">IF(AND(PEI$26="End of period",PEI$25="Revenue"),PEI10,0)</f>
        <v>0</v>
      </c>
      <c r="PEJ23" s="1954">
        <f t="shared" si="431"/>
        <v>0</v>
      </c>
      <c r="PEK23" s="1954">
        <f t="shared" si="431"/>
        <v>0</v>
      </c>
      <c r="PEL23" s="1954">
        <f t="shared" si="431"/>
        <v>0</v>
      </c>
      <c r="PEM23" s="1954">
        <f t="shared" si="431"/>
        <v>0</v>
      </c>
      <c r="PEN23" s="1954">
        <f t="shared" si="431"/>
        <v>0</v>
      </c>
      <c r="PEO23" s="1954">
        <f t="shared" si="431"/>
        <v>0</v>
      </c>
      <c r="PEP23" s="1954">
        <f t="shared" si="431"/>
        <v>0</v>
      </c>
      <c r="PEQ23" s="1954">
        <f t="shared" si="431"/>
        <v>0</v>
      </c>
      <c r="PER23" s="1954">
        <f t="shared" si="431"/>
        <v>0</v>
      </c>
      <c r="PES23" s="1954">
        <f t="shared" si="431"/>
        <v>0</v>
      </c>
      <c r="PET23" s="1954">
        <f t="shared" si="431"/>
        <v>0</v>
      </c>
      <c r="PEU23" s="1954">
        <f t="shared" si="431"/>
        <v>0</v>
      </c>
      <c r="PEV23" s="1954">
        <f t="shared" si="431"/>
        <v>0</v>
      </c>
      <c r="PEW23" s="1954">
        <f t="shared" si="431"/>
        <v>0</v>
      </c>
      <c r="PEX23" s="1954">
        <f t="shared" si="431"/>
        <v>0</v>
      </c>
      <c r="PEY23" s="1954">
        <f t="shared" si="431"/>
        <v>0</v>
      </c>
      <c r="PEZ23" s="1954">
        <f t="shared" si="431"/>
        <v>0</v>
      </c>
      <c r="PFA23" s="1954">
        <f t="shared" si="431"/>
        <v>0</v>
      </c>
      <c r="PFB23" s="1954">
        <f t="shared" si="431"/>
        <v>0</v>
      </c>
      <c r="PFC23" s="1954">
        <f t="shared" si="431"/>
        <v>0</v>
      </c>
      <c r="PFD23" s="1954">
        <f t="shared" si="431"/>
        <v>0</v>
      </c>
      <c r="PFE23" s="1954">
        <f t="shared" si="431"/>
        <v>0</v>
      </c>
      <c r="PFF23" s="1954">
        <f t="shared" si="431"/>
        <v>0</v>
      </c>
      <c r="PFG23" s="1954">
        <f t="shared" si="431"/>
        <v>0</v>
      </c>
      <c r="PFH23" s="1954">
        <f t="shared" si="431"/>
        <v>0</v>
      </c>
      <c r="PFI23" s="1954">
        <f t="shared" si="431"/>
        <v>0</v>
      </c>
      <c r="PFJ23" s="1954">
        <f t="shared" si="431"/>
        <v>0</v>
      </c>
      <c r="PFK23" s="1954">
        <f t="shared" si="431"/>
        <v>0</v>
      </c>
      <c r="PFL23" s="1954">
        <f t="shared" si="431"/>
        <v>0</v>
      </c>
      <c r="PFM23" s="1954">
        <f t="shared" si="431"/>
        <v>0</v>
      </c>
      <c r="PFN23" s="1954">
        <f t="shared" si="431"/>
        <v>0</v>
      </c>
      <c r="PFO23" s="1954">
        <f t="shared" si="431"/>
        <v>0</v>
      </c>
      <c r="PFP23" s="1954">
        <f t="shared" si="431"/>
        <v>0</v>
      </c>
      <c r="PFQ23" s="1954">
        <f t="shared" si="431"/>
        <v>0</v>
      </c>
      <c r="PFR23" s="1954">
        <f t="shared" si="431"/>
        <v>0</v>
      </c>
      <c r="PFS23" s="1954">
        <f t="shared" si="431"/>
        <v>0</v>
      </c>
      <c r="PFT23" s="1954">
        <f t="shared" si="431"/>
        <v>0</v>
      </c>
      <c r="PFU23" s="1954">
        <f t="shared" si="431"/>
        <v>0</v>
      </c>
      <c r="PFV23" s="1954">
        <f t="shared" si="431"/>
        <v>0</v>
      </c>
      <c r="PFW23" s="1954">
        <f t="shared" si="431"/>
        <v>0</v>
      </c>
      <c r="PFX23" s="1954">
        <f t="shared" si="431"/>
        <v>0</v>
      </c>
      <c r="PFY23" s="1954">
        <f t="shared" si="431"/>
        <v>0</v>
      </c>
      <c r="PFZ23" s="1954">
        <f t="shared" si="431"/>
        <v>0</v>
      </c>
      <c r="PGA23" s="1954">
        <f t="shared" si="431"/>
        <v>0</v>
      </c>
      <c r="PGB23" s="1954">
        <f t="shared" si="431"/>
        <v>0</v>
      </c>
      <c r="PGC23" s="1954">
        <f t="shared" si="431"/>
        <v>0</v>
      </c>
      <c r="PGD23" s="1954">
        <f t="shared" si="431"/>
        <v>0</v>
      </c>
      <c r="PGE23" s="1954">
        <f t="shared" si="431"/>
        <v>0</v>
      </c>
      <c r="PGF23" s="1954">
        <f t="shared" si="431"/>
        <v>0</v>
      </c>
      <c r="PGG23" s="1954">
        <f t="shared" si="431"/>
        <v>0</v>
      </c>
      <c r="PGH23" s="1954">
        <f t="shared" si="431"/>
        <v>0</v>
      </c>
      <c r="PGI23" s="1954">
        <f t="shared" si="431"/>
        <v>0</v>
      </c>
      <c r="PGJ23" s="1954">
        <f t="shared" si="431"/>
        <v>0</v>
      </c>
      <c r="PGK23" s="1954">
        <f t="shared" si="431"/>
        <v>0</v>
      </c>
      <c r="PGL23" s="1954">
        <f t="shared" si="431"/>
        <v>0</v>
      </c>
      <c r="PGM23" s="1954">
        <f t="shared" si="431"/>
        <v>0</v>
      </c>
      <c r="PGN23" s="1954">
        <f t="shared" si="431"/>
        <v>0</v>
      </c>
      <c r="PGO23" s="1954">
        <f t="shared" si="431"/>
        <v>0</v>
      </c>
      <c r="PGP23" s="1954">
        <f t="shared" si="431"/>
        <v>0</v>
      </c>
      <c r="PGQ23" s="1954">
        <f t="shared" si="431"/>
        <v>0</v>
      </c>
      <c r="PGR23" s="1954">
        <f t="shared" si="431"/>
        <v>0</v>
      </c>
      <c r="PGS23" s="1954">
        <f t="shared" si="431"/>
        <v>0</v>
      </c>
      <c r="PGT23" s="1954">
        <f t="shared" si="431"/>
        <v>0</v>
      </c>
      <c r="PGU23" s="1954">
        <f t="shared" ref="PGU23:PJF23" si="432">IF(AND(PGU$26="End of period",PGU$25="Revenue"),PGU10,0)</f>
        <v>0</v>
      </c>
      <c r="PGV23" s="1954">
        <f t="shared" si="432"/>
        <v>0</v>
      </c>
      <c r="PGW23" s="1954">
        <f t="shared" si="432"/>
        <v>0</v>
      </c>
      <c r="PGX23" s="1954">
        <f t="shared" si="432"/>
        <v>0</v>
      </c>
      <c r="PGY23" s="1954">
        <f t="shared" si="432"/>
        <v>0</v>
      </c>
      <c r="PGZ23" s="1954">
        <f t="shared" si="432"/>
        <v>0</v>
      </c>
      <c r="PHA23" s="1954">
        <f t="shared" si="432"/>
        <v>0</v>
      </c>
      <c r="PHB23" s="1954">
        <f t="shared" si="432"/>
        <v>0</v>
      </c>
      <c r="PHC23" s="1954">
        <f t="shared" si="432"/>
        <v>0</v>
      </c>
      <c r="PHD23" s="1954">
        <f t="shared" si="432"/>
        <v>0</v>
      </c>
      <c r="PHE23" s="1954">
        <f t="shared" si="432"/>
        <v>0</v>
      </c>
      <c r="PHF23" s="1954">
        <f t="shared" si="432"/>
        <v>0</v>
      </c>
      <c r="PHG23" s="1954">
        <f t="shared" si="432"/>
        <v>0</v>
      </c>
      <c r="PHH23" s="1954">
        <f t="shared" si="432"/>
        <v>0</v>
      </c>
      <c r="PHI23" s="1954">
        <f t="shared" si="432"/>
        <v>0</v>
      </c>
      <c r="PHJ23" s="1954">
        <f t="shared" si="432"/>
        <v>0</v>
      </c>
      <c r="PHK23" s="1954">
        <f t="shared" si="432"/>
        <v>0</v>
      </c>
      <c r="PHL23" s="1954">
        <f t="shared" si="432"/>
        <v>0</v>
      </c>
      <c r="PHM23" s="1954">
        <f t="shared" si="432"/>
        <v>0</v>
      </c>
      <c r="PHN23" s="1954">
        <f t="shared" si="432"/>
        <v>0</v>
      </c>
      <c r="PHO23" s="1954">
        <f t="shared" si="432"/>
        <v>0</v>
      </c>
      <c r="PHP23" s="1954">
        <f t="shared" si="432"/>
        <v>0</v>
      </c>
      <c r="PHQ23" s="1954">
        <f t="shared" si="432"/>
        <v>0</v>
      </c>
      <c r="PHR23" s="1954">
        <f t="shared" si="432"/>
        <v>0</v>
      </c>
      <c r="PHS23" s="1954">
        <f t="shared" si="432"/>
        <v>0</v>
      </c>
      <c r="PHT23" s="1954">
        <f t="shared" si="432"/>
        <v>0</v>
      </c>
      <c r="PHU23" s="1954">
        <f t="shared" si="432"/>
        <v>0</v>
      </c>
      <c r="PHV23" s="1954">
        <f t="shared" si="432"/>
        <v>0</v>
      </c>
      <c r="PHW23" s="1954">
        <f t="shared" si="432"/>
        <v>0</v>
      </c>
      <c r="PHX23" s="1954">
        <f t="shared" si="432"/>
        <v>0</v>
      </c>
      <c r="PHY23" s="1954">
        <f t="shared" si="432"/>
        <v>0</v>
      </c>
      <c r="PHZ23" s="1954">
        <f t="shared" si="432"/>
        <v>0</v>
      </c>
      <c r="PIA23" s="1954">
        <f t="shared" si="432"/>
        <v>0</v>
      </c>
      <c r="PIB23" s="1954">
        <f t="shared" si="432"/>
        <v>0</v>
      </c>
      <c r="PIC23" s="1954">
        <f t="shared" si="432"/>
        <v>0</v>
      </c>
      <c r="PID23" s="1954">
        <f t="shared" si="432"/>
        <v>0</v>
      </c>
      <c r="PIE23" s="1954">
        <f t="shared" si="432"/>
        <v>0</v>
      </c>
      <c r="PIF23" s="1954">
        <f t="shared" si="432"/>
        <v>0</v>
      </c>
      <c r="PIG23" s="1954">
        <f t="shared" si="432"/>
        <v>0</v>
      </c>
      <c r="PIH23" s="1954">
        <f t="shared" si="432"/>
        <v>0</v>
      </c>
      <c r="PII23" s="1954">
        <f t="shared" si="432"/>
        <v>0</v>
      </c>
      <c r="PIJ23" s="1954">
        <f t="shared" si="432"/>
        <v>0</v>
      </c>
      <c r="PIK23" s="1954">
        <f t="shared" si="432"/>
        <v>0</v>
      </c>
      <c r="PIL23" s="1954">
        <f t="shared" si="432"/>
        <v>0</v>
      </c>
      <c r="PIM23" s="1954">
        <f t="shared" si="432"/>
        <v>0</v>
      </c>
      <c r="PIN23" s="1954">
        <f t="shared" si="432"/>
        <v>0</v>
      </c>
      <c r="PIO23" s="1954">
        <f t="shared" si="432"/>
        <v>0</v>
      </c>
      <c r="PIP23" s="1954">
        <f t="shared" si="432"/>
        <v>0</v>
      </c>
      <c r="PIQ23" s="1954">
        <f t="shared" si="432"/>
        <v>0</v>
      </c>
      <c r="PIR23" s="1954">
        <f t="shared" si="432"/>
        <v>0</v>
      </c>
      <c r="PIS23" s="1954">
        <f t="shared" si="432"/>
        <v>0</v>
      </c>
      <c r="PIT23" s="1954">
        <f t="shared" si="432"/>
        <v>0</v>
      </c>
      <c r="PIU23" s="1954">
        <f t="shared" si="432"/>
        <v>0</v>
      </c>
      <c r="PIV23" s="1954">
        <f t="shared" si="432"/>
        <v>0</v>
      </c>
      <c r="PIW23" s="1954">
        <f t="shared" si="432"/>
        <v>0</v>
      </c>
      <c r="PIX23" s="1954">
        <f t="shared" si="432"/>
        <v>0</v>
      </c>
      <c r="PIY23" s="1954">
        <f t="shared" si="432"/>
        <v>0</v>
      </c>
      <c r="PIZ23" s="1954">
        <f t="shared" si="432"/>
        <v>0</v>
      </c>
      <c r="PJA23" s="1954">
        <f t="shared" si="432"/>
        <v>0</v>
      </c>
      <c r="PJB23" s="1954">
        <f t="shared" si="432"/>
        <v>0</v>
      </c>
      <c r="PJC23" s="1954">
        <f t="shared" si="432"/>
        <v>0</v>
      </c>
      <c r="PJD23" s="1954">
        <f t="shared" si="432"/>
        <v>0</v>
      </c>
      <c r="PJE23" s="1954">
        <f t="shared" si="432"/>
        <v>0</v>
      </c>
      <c r="PJF23" s="1954">
        <f t="shared" si="432"/>
        <v>0</v>
      </c>
      <c r="PJG23" s="1954">
        <f t="shared" ref="PJG23:PLR23" si="433">IF(AND(PJG$26="End of period",PJG$25="Revenue"),PJG10,0)</f>
        <v>0</v>
      </c>
      <c r="PJH23" s="1954">
        <f t="shared" si="433"/>
        <v>0</v>
      </c>
      <c r="PJI23" s="1954">
        <f t="shared" si="433"/>
        <v>0</v>
      </c>
      <c r="PJJ23" s="1954">
        <f t="shared" si="433"/>
        <v>0</v>
      </c>
      <c r="PJK23" s="1954">
        <f t="shared" si="433"/>
        <v>0</v>
      </c>
      <c r="PJL23" s="1954">
        <f t="shared" si="433"/>
        <v>0</v>
      </c>
      <c r="PJM23" s="1954">
        <f t="shared" si="433"/>
        <v>0</v>
      </c>
      <c r="PJN23" s="1954">
        <f t="shared" si="433"/>
        <v>0</v>
      </c>
      <c r="PJO23" s="1954">
        <f t="shared" si="433"/>
        <v>0</v>
      </c>
      <c r="PJP23" s="1954">
        <f t="shared" si="433"/>
        <v>0</v>
      </c>
      <c r="PJQ23" s="1954">
        <f t="shared" si="433"/>
        <v>0</v>
      </c>
      <c r="PJR23" s="1954">
        <f t="shared" si="433"/>
        <v>0</v>
      </c>
      <c r="PJS23" s="1954">
        <f t="shared" si="433"/>
        <v>0</v>
      </c>
      <c r="PJT23" s="1954">
        <f t="shared" si="433"/>
        <v>0</v>
      </c>
      <c r="PJU23" s="1954">
        <f t="shared" si="433"/>
        <v>0</v>
      </c>
      <c r="PJV23" s="1954">
        <f t="shared" si="433"/>
        <v>0</v>
      </c>
      <c r="PJW23" s="1954">
        <f t="shared" si="433"/>
        <v>0</v>
      </c>
      <c r="PJX23" s="1954">
        <f t="shared" si="433"/>
        <v>0</v>
      </c>
      <c r="PJY23" s="1954">
        <f t="shared" si="433"/>
        <v>0</v>
      </c>
      <c r="PJZ23" s="1954">
        <f t="shared" si="433"/>
        <v>0</v>
      </c>
      <c r="PKA23" s="1954">
        <f t="shared" si="433"/>
        <v>0</v>
      </c>
      <c r="PKB23" s="1954">
        <f t="shared" si="433"/>
        <v>0</v>
      </c>
      <c r="PKC23" s="1954">
        <f t="shared" si="433"/>
        <v>0</v>
      </c>
      <c r="PKD23" s="1954">
        <f t="shared" si="433"/>
        <v>0</v>
      </c>
      <c r="PKE23" s="1954">
        <f t="shared" si="433"/>
        <v>0</v>
      </c>
      <c r="PKF23" s="1954">
        <f t="shared" si="433"/>
        <v>0</v>
      </c>
      <c r="PKG23" s="1954">
        <f t="shared" si="433"/>
        <v>0</v>
      </c>
      <c r="PKH23" s="1954">
        <f t="shared" si="433"/>
        <v>0</v>
      </c>
      <c r="PKI23" s="1954">
        <f t="shared" si="433"/>
        <v>0</v>
      </c>
      <c r="PKJ23" s="1954">
        <f t="shared" si="433"/>
        <v>0</v>
      </c>
      <c r="PKK23" s="1954">
        <f t="shared" si="433"/>
        <v>0</v>
      </c>
      <c r="PKL23" s="1954">
        <f t="shared" si="433"/>
        <v>0</v>
      </c>
      <c r="PKM23" s="1954">
        <f t="shared" si="433"/>
        <v>0</v>
      </c>
      <c r="PKN23" s="1954">
        <f t="shared" si="433"/>
        <v>0</v>
      </c>
      <c r="PKO23" s="1954">
        <f t="shared" si="433"/>
        <v>0</v>
      </c>
      <c r="PKP23" s="1954">
        <f t="shared" si="433"/>
        <v>0</v>
      </c>
      <c r="PKQ23" s="1954">
        <f t="shared" si="433"/>
        <v>0</v>
      </c>
      <c r="PKR23" s="1954">
        <f t="shared" si="433"/>
        <v>0</v>
      </c>
      <c r="PKS23" s="1954">
        <f t="shared" si="433"/>
        <v>0</v>
      </c>
      <c r="PKT23" s="1954">
        <f t="shared" si="433"/>
        <v>0</v>
      </c>
      <c r="PKU23" s="1954">
        <f t="shared" si="433"/>
        <v>0</v>
      </c>
      <c r="PKV23" s="1954">
        <f t="shared" si="433"/>
        <v>0</v>
      </c>
      <c r="PKW23" s="1954">
        <f t="shared" si="433"/>
        <v>0</v>
      </c>
      <c r="PKX23" s="1954">
        <f t="shared" si="433"/>
        <v>0</v>
      </c>
      <c r="PKY23" s="1954">
        <f t="shared" si="433"/>
        <v>0</v>
      </c>
      <c r="PKZ23" s="1954">
        <f t="shared" si="433"/>
        <v>0</v>
      </c>
      <c r="PLA23" s="1954">
        <f t="shared" si="433"/>
        <v>0</v>
      </c>
      <c r="PLB23" s="1954">
        <f t="shared" si="433"/>
        <v>0</v>
      </c>
      <c r="PLC23" s="1954">
        <f t="shared" si="433"/>
        <v>0</v>
      </c>
      <c r="PLD23" s="1954">
        <f t="shared" si="433"/>
        <v>0</v>
      </c>
      <c r="PLE23" s="1954">
        <f t="shared" si="433"/>
        <v>0</v>
      </c>
      <c r="PLF23" s="1954">
        <f t="shared" si="433"/>
        <v>0</v>
      </c>
      <c r="PLG23" s="1954">
        <f t="shared" si="433"/>
        <v>0</v>
      </c>
      <c r="PLH23" s="1954">
        <f t="shared" si="433"/>
        <v>0</v>
      </c>
      <c r="PLI23" s="1954">
        <f t="shared" si="433"/>
        <v>0</v>
      </c>
      <c r="PLJ23" s="1954">
        <f t="shared" si="433"/>
        <v>0</v>
      </c>
      <c r="PLK23" s="1954">
        <f t="shared" si="433"/>
        <v>0</v>
      </c>
      <c r="PLL23" s="1954">
        <f t="shared" si="433"/>
        <v>0</v>
      </c>
      <c r="PLM23" s="1954">
        <f t="shared" si="433"/>
        <v>0</v>
      </c>
      <c r="PLN23" s="1954">
        <f t="shared" si="433"/>
        <v>0</v>
      </c>
      <c r="PLO23" s="1954">
        <f t="shared" si="433"/>
        <v>0</v>
      </c>
      <c r="PLP23" s="1954">
        <f t="shared" si="433"/>
        <v>0</v>
      </c>
      <c r="PLQ23" s="1954">
        <f t="shared" si="433"/>
        <v>0</v>
      </c>
      <c r="PLR23" s="1954">
        <f t="shared" si="433"/>
        <v>0</v>
      </c>
      <c r="PLS23" s="1954">
        <f t="shared" ref="PLS23:POD23" si="434">IF(AND(PLS$26="End of period",PLS$25="Revenue"),PLS10,0)</f>
        <v>0</v>
      </c>
      <c r="PLT23" s="1954">
        <f t="shared" si="434"/>
        <v>0</v>
      </c>
      <c r="PLU23" s="1954">
        <f t="shared" si="434"/>
        <v>0</v>
      </c>
      <c r="PLV23" s="1954">
        <f t="shared" si="434"/>
        <v>0</v>
      </c>
      <c r="PLW23" s="1954">
        <f t="shared" si="434"/>
        <v>0</v>
      </c>
      <c r="PLX23" s="1954">
        <f t="shared" si="434"/>
        <v>0</v>
      </c>
      <c r="PLY23" s="1954">
        <f t="shared" si="434"/>
        <v>0</v>
      </c>
      <c r="PLZ23" s="1954">
        <f t="shared" si="434"/>
        <v>0</v>
      </c>
      <c r="PMA23" s="1954">
        <f t="shared" si="434"/>
        <v>0</v>
      </c>
      <c r="PMB23" s="1954">
        <f t="shared" si="434"/>
        <v>0</v>
      </c>
      <c r="PMC23" s="1954">
        <f t="shared" si="434"/>
        <v>0</v>
      </c>
      <c r="PMD23" s="1954">
        <f t="shared" si="434"/>
        <v>0</v>
      </c>
      <c r="PME23" s="1954">
        <f t="shared" si="434"/>
        <v>0</v>
      </c>
      <c r="PMF23" s="1954">
        <f t="shared" si="434"/>
        <v>0</v>
      </c>
      <c r="PMG23" s="1954">
        <f t="shared" si="434"/>
        <v>0</v>
      </c>
      <c r="PMH23" s="1954">
        <f t="shared" si="434"/>
        <v>0</v>
      </c>
      <c r="PMI23" s="1954">
        <f t="shared" si="434"/>
        <v>0</v>
      </c>
      <c r="PMJ23" s="1954">
        <f t="shared" si="434"/>
        <v>0</v>
      </c>
      <c r="PMK23" s="1954">
        <f t="shared" si="434"/>
        <v>0</v>
      </c>
      <c r="PML23" s="1954">
        <f t="shared" si="434"/>
        <v>0</v>
      </c>
      <c r="PMM23" s="1954">
        <f t="shared" si="434"/>
        <v>0</v>
      </c>
      <c r="PMN23" s="1954">
        <f t="shared" si="434"/>
        <v>0</v>
      </c>
      <c r="PMO23" s="1954">
        <f t="shared" si="434"/>
        <v>0</v>
      </c>
      <c r="PMP23" s="1954">
        <f t="shared" si="434"/>
        <v>0</v>
      </c>
      <c r="PMQ23" s="1954">
        <f t="shared" si="434"/>
        <v>0</v>
      </c>
      <c r="PMR23" s="1954">
        <f t="shared" si="434"/>
        <v>0</v>
      </c>
      <c r="PMS23" s="1954">
        <f t="shared" si="434"/>
        <v>0</v>
      </c>
      <c r="PMT23" s="1954">
        <f t="shared" si="434"/>
        <v>0</v>
      </c>
      <c r="PMU23" s="1954">
        <f t="shared" si="434"/>
        <v>0</v>
      </c>
      <c r="PMV23" s="1954">
        <f t="shared" si="434"/>
        <v>0</v>
      </c>
      <c r="PMW23" s="1954">
        <f t="shared" si="434"/>
        <v>0</v>
      </c>
      <c r="PMX23" s="1954">
        <f t="shared" si="434"/>
        <v>0</v>
      </c>
      <c r="PMY23" s="1954">
        <f t="shared" si="434"/>
        <v>0</v>
      </c>
      <c r="PMZ23" s="1954">
        <f t="shared" si="434"/>
        <v>0</v>
      </c>
      <c r="PNA23" s="1954">
        <f t="shared" si="434"/>
        <v>0</v>
      </c>
      <c r="PNB23" s="1954">
        <f t="shared" si="434"/>
        <v>0</v>
      </c>
      <c r="PNC23" s="1954">
        <f t="shared" si="434"/>
        <v>0</v>
      </c>
      <c r="PND23" s="1954">
        <f t="shared" si="434"/>
        <v>0</v>
      </c>
      <c r="PNE23" s="1954">
        <f t="shared" si="434"/>
        <v>0</v>
      </c>
      <c r="PNF23" s="1954">
        <f t="shared" si="434"/>
        <v>0</v>
      </c>
      <c r="PNG23" s="1954">
        <f t="shared" si="434"/>
        <v>0</v>
      </c>
      <c r="PNH23" s="1954">
        <f t="shared" si="434"/>
        <v>0</v>
      </c>
      <c r="PNI23" s="1954">
        <f t="shared" si="434"/>
        <v>0</v>
      </c>
      <c r="PNJ23" s="1954">
        <f t="shared" si="434"/>
        <v>0</v>
      </c>
      <c r="PNK23" s="1954">
        <f t="shared" si="434"/>
        <v>0</v>
      </c>
      <c r="PNL23" s="1954">
        <f t="shared" si="434"/>
        <v>0</v>
      </c>
      <c r="PNM23" s="1954">
        <f t="shared" si="434"/>
        <v>0</v>
      </c>
      <c r="PNN23" s="1954">
        <f t="shared" si="434"/>
        <v>0</v>
      </c>
      <c r="PNO23" s="1954">
        <f t="shared" si="434"/>
        <v>0</v>
      </c>
      <c r="PNP23" s="1954">
        <f t="shared" si="434"/>
        <v>0</v>
      </c>
      <c r="PNQ23" s="1954">
        <f t="shared" si="434"/>
        <v>0</v>
      </c>
      <c r="PNR23" s="1954">
        <f t="shared" si="434"/>
        <v>0</v>
      </c>
      <c r="PNS23" s="1954">
        <f t="shared" si="434"/>
        <v>0</v>
      </c>
      <c r="PNT23" s="1954">
        <f t="shared" si="434"/>
        <v>0</v>
      </c>
      <c r="PNU23" s="1954">
        <f t="shared" si="434"/>
        <v>0</v>
      </c>
      <c r="PNV23" s="1954">
        <f t="shared" si="434"/>
        <v>0</v>
      </c>
      <c r="PNW23" s="1954">
        <f t="shared" si="434"/>
        <v>0</v>
      </c>
      <c r="PNX23" s="1954">
        <f t="shared" si="434"/>
        <v>0</v>
      </c>
      <c r="PNY23" s="1954">
        <f t="shared" si="434"/>
        <v>0</v>
      </c>
      <c r="PNZ23" s="1954">
        <f t="shared" si="434"/>
        <v>0</v>
      </c>
      <c r="POA23" s="1954">
        <f t="shared" si="434"/>
        <v>0</v>
      </c>
      <c r="POB23" s="1954">
        <f t="shared" si="434"/>
        <v>0</v>
      </c>
      <c r="POC23" s="1954">
        <f t="shared" si="434"/>
        <v>0</v>
      </c>
      <c r="POD23" s="1954">
        <f t="shared" si="434"/>
        <v>0</v>
      </c>
      <c r="POE23" s="1954">
        <f t="shared" ref="POE23:PQP23" si="435">IF(AND(POE$26="End of period",POE$25="Revenue"),POE10,0)</f>
        <v>0</v>
      </c>
      <c r="POF23" s="1954">
        <f t="shared" si="435"/>
        <v>0</v>
      </c>
      <c r="POG23" s="1954">
        <f t="shared" si="435"/>
        <v>0</v>
      </c>
      <c r="POH23" s="1954">
        <f t="shared" si="435"/>
        <v>0</v>
      </c>
      <c r="POI23" s="1954">
        <f t="shared" si="435"/>
        <v>0</v>
      </c>
      <c r="POJ23" s="1954">
        <f t="shared" si="435"/>
        <v>0</v>
      </c>
      <c r="POK23" s="1954">
        <f t="shared" si="435"/>
        <v>0</v>
      </c>
      <c r="POL23" s="1954">
        <f t="shared" si="435"/>
        <v>0</v>
      </c>
      <c r="POM23" s="1954">
        <f t="shared" si="435"/>
        <v>0</v>
      </c>
      <c r="PON23" s="1954">
        <f t="shared" si="435"/>
        <v>0</v>
      </c>
      <c r="POO23" s="1954">
        <f t="shared" si="435"/>
        <v>0</v>
      </c>
      <c r="POP23" s="1954">
        <f t="shared" si="435"/>
        <v>0</v>
      </c>
      <c r="POQ23" s="1954">
        <f t="shared" si="435"/>
        <v>0</v>
      </c>
      <c r="POR23" s="1954">
        <f t="shared" si="435"/>
        <v>0</v>
      </c>
      <c r="POS23" s="1954">
        <f t="shared" si="435"/>
        <v>0</v>
      </c>
      <c r="POT23" s="1954">
        <f t="shared" si="435"/>
        <v>0</v>
      </c>
      <c r="POU23" s="1954">
        <f t="shared" si="435"/>
        <v>0</v>
      </c>
      <c r="POV23" s="1954">
        <f t="shared" si="435"/>
        <v>0</v>
      </c>
      <c r="POW23" s="1954">
        <f t="shared" si="435"/>
        <v>0</v>
      </c>
      <c r="POX23" s="1954">
        <f t="shared" si="435"/>
        <v>0</v>
      </c>
      <c r="POY23" s="1954">
        <f t="shared" si="435"/>
        <v>0</v>
      </c>
      <c r="POZ23" s="1954">
        <f t="shared" si="435"/>
        <v>0</v>
      </c>
      <c r="PPA23" s="1954">
        <f t="shared" si="435"/>
        <v>0</v>
      </c>
      <c r="PPB23" s="1954">
        <f t="shared" si="435"/>
        <v>0</v>
      </c>
      <c r="PPC23" s="1954">
        <f t="shared" si="435"/>
        <v>0</v>
      </c>
      <c r="PPD23" s="1954">
        <f t="shared" si="435"/>
        <v>0</v>
      </c>
      <c r="PPE23" s="1954">
        <f t="shared" si="435"/>
        <v>0</v>
      </c>
      <c r="PPF23" s="1954">
        <f t="shared" si="435"/>
        <v>0</v>
      </c>
      <c r="PPG23" s="1954">
        <f t="shared" si="435"/>
        <v>0</v>
      </c>
      <c r="PPH23" s="1954">
        <f t="shared" si="435"/>
        <v>0</v>
      </c>
      <c r="PPI23" s="1954">
        <f t="shared" si="435"/>
        <v>0</v>
      </c>
      <c r="PPJ23" s="1954">
        <f t="shared" si="435"/>
        <v>0</v>
      </c>
      <c r="PPK23" s="1954">
        <f t="shared" si="435"/>
        <v>0</v>
      </c>
      <c r="PPL23" s="1954">
        <f t="shared" si="435"/>
        <v>0</v>
      </c>
      <c r="PPM23" s="1954">
        <f t="shared" si="435"/>
        <v>0</v>
      </c>
      <c r="PPN23" s="1954">
        <f t="shared" si="435"/>
        <v>0</v>
      </c>
      <c r="PPO23" s="1954">
        <f t="shared" si="435"/>
        <v>0</v>
      </c>
      <c r="PPP23" s="1954">
        <f t="shared" si="435"/>
        <v>0</v>
      </c>
      <c r="PPQ23" s="1954">
        <f t="shared" si="435"/>
        <v>0</v>
      </c>
      <c r="PPR23" s="1954">
        <f t="shared" si="435"/>
        <v>0</v>
      </c>
      <c r="PPS23" s="1954">
        <f t="shared" si="435"/>
        <v>0</v>
      </c>
      <c r="PPT23" s="1954">
        <f t="shared" si="435"/>
        <v>0</v>
      </c>
      <c r="PPU23" s="1954">
        <f t="shared" si="435"/>
        <v>0</v>
      </c>
      <c r="PPV23" s="1954">
        <f t="shared" si="435"/>
        <v>0</v>
      </c>
      <c r="PPW23" s="1954">
        <f t="shared" si="435"/>
        <v>0</v>
      </c>
      <c r="PPX23" s="1954">
        <f t="shared" si="435"/>
        <v>0</v>
      </c>
      <c r="PPY23" s="1954">
        <f t="shared" si="435"/>
        <v>0</v>
      </c>
      <c r="PPZ23" s="1954">
        <f t="shared" si="435"/>
        <v>0</v>
      </c>
      <c r="PQA23" s="1954">
        <f t="shared" si="435"/>
        <v>0</v>
      </c>
      <c r="PQB23" s="1954">
        <f t="shared" si="435"/>
        <v>0</v>
      </c>
      <c r="PQC23" s="1954">
        <f t="shared" si="435"/>
        <v>0</v>
      </c>
      <c r="PQD23" s="1954">
        <f t="shared" si="435"/>
        <v>0</v>
      </c>
      <c r="PQE23" s="1954">
        <f t="shared" si="435"/>
        <v>0</v>
      </c>
      <c r="PQF23" s="1954">
        <f t="shared" si="435"/>
        <v>0</v>
      </c>
      <c r="PQG23" s="1954">
        <f t="shared" si="435"/>
        <v>0</v>
      </c>
      <c r="PQH23" s="1954">
        <f t="shared" si="435"/>
        <v>0</v>
      </c>
      <c r="PQI23" s="1954">
        <f t="shared" si="435"/>
        <v>0</v>
      </c>
      <c r="PQJ23" s="1954">
        <f t="shared" si="435"/>
        <v>0</v>
      </c>
      <c r="PQK23" s="1954">
        <f t="shared" si="435"/>
        <v>0</v>
      </c>
      <c r="PQL23" s="1954">
        <f t="shared" si="435"/>
        <v>0</v>
      </c>
      <c r="PQM23" s="1954">
        <f t="shared" si="435"/>
        <v>0</v>
      </c>
      <c r="PQN23" s="1954">
        <f t="shared" si="435"/>
        <v>0</v>
      </c>
      <c r="PQO23" s="1954">
        <f t="shared" si="435"/>
        <v>0</v>
      </c>
      <c r="PQP23" s="1954">
        <f t="shared" si="435"/>
        <v>0</v>
      </c>
      <c r="PQQ23" s="1954">
        <f t="shared" ref="PQQ23:PTB23" si="436">IF(AND(PQQ$26="End of period",PQQ$25="Revenue"),PQQ10,0)</f>
        <v>0</v>
      </c>
      <c r="PQR23" s="1954">
        <f t="shared" si="436"/>
        <v>0</v>
      </c>
      <c r="PQS23" s="1954">
        <f t="shared" si="436"/>
        <v>0</v>
      </c>
      <c r="PQT23" s="1954">
        <f t="shared" si="436"/>
        <v>0</v>
      </c>
      <c r="PQU23" s="1954">
        <f t="shared" si="436"/>
        <v>0</v>
      </c>
      <c r="PQV23" s="1954">
        <f t="shared" si="436"/>
        <v>0</v>
      </c>
      <c r="PQW23" s="1954">
        <f t="shared" si="436"/>
        <v>0</v>
      </c>
      <c r="PQX23" s="1954">
        <f t="shared" si="436"/>
        <v>0</v>
      </c>
      <c r="PQY23" s="1954">
        <f t="shared" si="436"/>
        <v>0</v>
      </c>
      <c r="PQZ23" s="1954">
        <f t="shared" si="436"/>
        <v>0</v>
      </c>
      <c r="PRA23" s="1954">
        <f t="shared" si="436"/>
        <v>0</v>
      </c>
      <c r="PRB23" s="1954">
        <f t="shared" si="436"/>
        <v>0</v>
      </c>
      <c r="PRC23" s="1954">
        <f t="shared" si="436"/>
        <v>0</v>
      </c>
      <c r="PRD23" s="1954">
        <f t="shared" si="436"/>
        <v>0</v>
      </c>
      <c r="PRE23" s="1954">
        <f t="shared" si="436"/>
        <v>0</v>
      </c>
      <c r="PRF23" s="1954">
        <f t="shared" si="436"/>
        <v>0</v>
      </c>
      <c r="PRG23" s="1954">
        <f t="shared" si="436"/>
        <v>0</v>
      </c>
      <c r="PRH23" s="1954">
        <f t="shared" si="436"/>
        <v>0</v>
      </c>
      <c r="PRI23" s="1954">
        <f t="shared" si="436"/>
        <v>0</v>
      </c>
      <c r="PRJ23" s="1954">
        <f t="shared" si="436"/>
        <v>0</v>
      </c>
      <c r="PRK23" s="1954">
        <f t="shared" si="436"/>
        <v>0</v>
      </c>
      <c r="PRL23" s="1954">
        <f t="shared" si="436"/>
        <v>0</v>
      </c>
      <c r="PRM23" s="1954">
        <f t="shared" si="436"/>
        <v>0</v>
      </c>
      <c r="PRN23" s="1954">
        <f t="shared" si="436"/>
        <v>0</v>
      </c>
      <c r="PRO23" s="1954">
        <f t="shared" si="436"/>
        <v>0</v>
      </c>
      <c r="PRP23" s="1954">
        <f t="shared" si="436"/>
        <v>0</v>
      </c>
      <c r="PRQ23" s="1954">
        <f t="shared" si="436"/>
        <v>0</v>
      </c>
      <c r="PRR23" s="1954">
        <f t="shared" si="436"/>
        <v>0</v>
      </c>
      <c r="PRS23" s="1954">
        <f t="shared" si="436"/>
        <v>0</v>
      </c>
      <c r="PRT23" s="1954">
        <f t="shared" si="436"/>
        <v>0</v>
      </c>
      <c r="PRU23" s="1954">
        <f t="shared" si="436"/>
        <v>0</v>
      </c>
      <c r="PRV23" s="1954">
        <f t="shared" si="436"/>
        <v>0</v>
      </c>
      <c r="PRW23" s="1954">
        <f t="shared" si="436"/>
        <v>0</v>
      </c>
      <c r="PRX23" s="1954">
        <f t="shared" si="436"/>
        <v>0</v>
      </c>
      <c r="PRY23" s="1954">
        <f t="shared" si="436"/>
        <v>0</v>
      </c>
      <c r="PRZ23" s="1954">
        <f t="shared" si="436"/>
        <v>0</v>
      </c>
      <c r="PSA23" s="1954">
        <f t="shared" si="436"/>
        <v>0</v>
      </c>
      <c r="PSB23" s="1954">
        <f t="shared" si="436"/>
        <v>0</v>
      </c>
      <c r="PSC23" s="1954">
        <f t="shared" si="436"/>
        <v>0</v>
      </c>
      <c r="PSD23" s="1954">
        <f t="shared" si="436"/>
        <v>0</v>
      </c>
      <c r="PSE23" s="1954">
        <f t="shared" si="436"/>
        <v>0</v>
      </c>
      <c r="PSF23" s="1954">
        <f t="shared" si="436"/>
        <v>0</v>
      </c>
      <c r="PSG23" s="1954">
        <f t="shared" si="436"/>
        <v>0</v>
      </c>
      <c r="PSH23" s="1954">
        <f t="shared" si="436"/>
        <v>0</v>
      </c>
      <c r="PSI23" s="1954">
        <f t="shared" si="436"/>
        <v>0</v>
      </c>
      <c r="PSJ23" s="1954">
        <f t="shared" si="436"/>
        <v>0</v>
      </c>
      <c r="PSK23" s="1954">
        <f t="shared" si="436"/>
        <v>0</v>
      </c>
      <c r="PSL23" s="1954">
        <f t="shared" si="436"/>
        <v>0</v>
      </c>
      <c r="PSM23" s="1954">
        <f t="shared" si="436"/>
        <v>0</v>
      </c>
      <c r="PSN23" s="1954">
        <f t="shared" si="436"/>
        <v>0</v>
      </c>
      <c r="PSO23" s="1954">
        <f t="shared" si="436"/>
        <v>0</v>
      </c>
      <c r="PSP23" s="1954">
        <f t="shared" si="436"/>
        <v>0</v>
      </c>
      <c r="PSQ23" s="1954">
        <f t="shared" si="436"/>
        <v>0</v>
      </c>
      <c r="PSR23" s="1954">
        <f t="shared" si="436"/>
        <v>0</v>
      </c>
      <c r="PSS23" s="1954">
        <f t="shared" si="436"/>
        <v>0</v>
      </c>
      <c r="PST23" s="1954">
        <f t="shared" si="436"/>
        <v>0</v>
      </c>
      <c r="PSU23" s="1954">
        <f t="shared" si="436"/>
        <v>0</v>
      </c>
      <c r="PSV23" s="1954">
        <f t="shared" si="436"/>
        <v>0</v>
      </c>
      <c r="PSW23" s="1954">
        <f t="shared" si="436"/>
        <v>0</v>
      </c>
      <c r="PSX23" s="1954">
        <f t="shared" si="436"/>
        <v>0</v>
      </c>
      <c r="PSY23" s="1954">
        <f t="shared" si="436"/>
        <v>0</v>
      </c>
      <c r="PSZ23" s="1954">
        <f t="shared" si="436"/>
        <v>0</v>
      </c>
      <c r="PTA23" s="1954">
        <f t="shared" si="436"/>
        <v>0</v>
      </c>
      <c r="PTB23" s="1954">
        <f t="shared" si="436"/>
        <v>0</v>
      </c>
      <c r="PTC23" s="1954">
        <f t="shared" ref="PTC23:PVN23" si="437">IF(AND(PTC$26="End of period",PTC$25="Revenue"),PTC10,0)</f>
        <v>0</v>
      </c>
      <c r="PTD23" s="1954">
        <f t="shared" si="437"/>
        <v>0</v>
      </c>
      <c r="PTE23" s="1954">
        <f t="shared" si="437"/>
        <v>0</v>
      </c>
      <c r="PTF23" s="1954">
        <f t="shared" si="437"/>
        <v>0</v>
      </c>
      <c r="PTG23" s="1954">
        <f t="shared" si="437"/>
        <v>0</v>
      </c>
      <c r="PTH23" s="1954">
        <f t="shared" si="437"/>
        <v>0</v>
      </c>
      <c r="PTI23" s="1954">
        <f t="shared" si="437"/>
        <v>0</v>
      </c>
      <c r="PTJ23" s="1954">
        <f t="shared" si="437"/>
        <v>0</v>
      </c>
      <c r="PTK23" s="1954">
        <f t="shared" si="437"/>
        <v>0</v>
      </c>
      <c r="PTL23" s="1954">
        <f t="shared" si="437"/>
        <v>0</v>
      </c>
      <c r="PTM23" s="1954">
        <f t="shared" si="437"/>
        <v>0</v>
      </c>
      <c r="PTN23" s="1954">
        <f t="shared" si="437"/>
        <v>0</v>
      </c>
      <c r="PTO23" s="1954">
        <f t="shared" si="437"/>
        <v>0</v>
      </c>
      <c r="PTP23" s="1954">
        <f t="shared" si="437"/>
        <v>0</v>
      </c>
      <c r="PTQ23" s="1954">
        <f t="shared" si="437"/>
        <v>0</v>
      </c>
      <c r="PTR23" s="1954">
        <f t="shared" si="437"/>
        <v>0</v>
      </c>
      <c r="PTS23" s="1954">
        <f t="shared" si="437"/>
        <v>0</v>
      </c>
      <c r="PTT23" s="1954">
        <f t="shared" si="437"/>
        <v>0</v>
      </c>
      <c r="PTU23" s="1954">
        <f t="shared" si="437"/>
        <v>0</v>
      </c>
      <c r="PTV23" s="1954">
        <f t="shared" si="437"/>
        <v>0</v>
      </c>
      <c r="PTW23" s="1954">
        <f t="shared" si="437"/>
        <v>0</v>
      </c>
      <c r="PTX23" s="1954">
        <f t="shared" si="437"/>
        <v>0</v>
      </c>
      <c r="PTY23" s="1954">
        <f t="shared" si="437"/>
        <v>0</v>
      </c>
      <c r="PTZ23" s="1954">
        <f t="shared" si="437"/>
        <v>0</v>
      </c>
      <c r="PUA23" s="1954">
        <f t="shared" si="437"/>
        <v>0</v>
      </c>
      <c r="PUB23" s="1954">
        <f t="shared" si="437"/>
        <v>0</v>
      </c>
      <c r="PUC23" s="1954">
        <f t="shared" si="437"/>
        <v>0</v>
      </c>
      <c r="PUD23" s="1954">
        <f t="shared" si="437"/>
        <v>0</v>
      </c>
      <c r="PUE23" s="1954">
        <f t="shared" si="437"/>
        <v>0</v>
      </c>
      <c r="PUF23" s="1954">
        <f t="shared" si="437"/>
        <v>0</v>
      </c>
      <c r="PUG23" s="1954">
        <f t="shared" si="437"/>
        <v>0</v>
      </c>
      <c r="PUH23" s="1954">
        <f t="shared" si="437"/>
        <v>0</v>
      </c>
      <c r="PUI23" s="1954">
        <f t="shared" si="437"/>
        <v>0</v>
      </c>
      <c r="PUJ23" s="1954">
        <f t="shared" si="437"/>
        <v>0</v>
      </c>
      <c r="PUK23" s="1954">
        <f t="shared" si="437"/>
        <v>0</v>
      </c>
      <c r="PUL23" s="1954">
        <f t="shared" si="437"/>
        <v>0</v>
      </c>
      <c r="PUM23" s="1954">
        <f t="shared" si="437"/>
        <v>0</v>
      </c>
      <c r="PUN23" s="1954">
        <f t="shared" si="437"/>
        <v>0</v>
      </c>
      <c r="PUO23" s="1954">
        <f t="shared" si="437"/>
        <v>0</v>
      </c>
      <c r="PUP23" s="1954">
        <f t="shared" si="437"/>
        <v>0</v>
      </c>
      <c r="PUQ23" s="1954">
        <f t="shared" si="437"/>
        <v>0</v>
      </c>
      <c r="PUR23" s="1954">
        <f t="shared" si="437"/>
        <v>0</v>
      </c>
      <c r="PUS23" s="1954">
        <f t="shared" si="437"/>
        <v>0</v>
      </c>
      <c r="PUT23" s="1954">
        <f t="shared" si="437"/>
        <v>0</v>
      </c>
      <c r="PUU23" s="1954">
        <f t="shared" si="437"/>
        <v>0</v>
      </c>
      <c r="PUV23" s="1954">
        <f t="shared" si="437"/>
        <v>0</v>
      </c>
      <c r="PUW23" s="1954">
        <f t="shared" si="437"/>
        <v>0</v>
      </c>
      <c r="PUX23" s="1954">
        <f t="shared" si="437"/>
        <v>0</v>
      </c>
      <c r="PUY23" s="1954">
        <f t="shared" si="437"/>
        <v>0</v>
      </c>
      <c r="PUZ23" s="1954">
        <f t="shared" si="437"/>
        <v>0</v>
      </c>
      <c r="PVA23" s="1954">
        <f t="shared" si="437"/>
        <v>0</v>
      </c>
      <c r="PVB23" s="1954">
        <f t="shared" si="437"/>
        <v>0</v>
      </c>
      <c r="PVC23" s="1954">
        <f t="shared" si="437"/>
        <v>0</v>
      </c>
      <c r="PVD23" s="1954">
        <f t="shared" si="437"/>
        <v>0</v>
      </c>
      <c r="PVE23" s="1954">
        <f t="shared" si="437"/>
        <v>0</v>
      </c>
      <c r="PVF23" s="1954">
        <f t="shared" si="437"/>
        <v>0</v>
      </c>
      <c r="PVG23" s="1954">
        <f t="shared" si="437"/>
        <v>0</v>
      </c>
      <c r="PVH23" s="1954">
        <f t="shared" si="437"/>
        <v>0</v>
      </c>
      <c r="PVI23" s="1954">
        <f t="shared" si="437"/>
        <v>0</v>
      </c>
      <c r="PVJ23" s="1954">
        <f t="shared" si="437"/>
        <v>0</v>
      </c>
      <c r="PVK23" s="1954">
        <f t="shared" si="437"/>
        <v>0</v>
      </c>
      <c r="PVL23" s="1954">
        <f t="shared" si="437"/>
        <v>0</v>
      </c>
      <c r="PVM23" s="1954">
        <f t="shared" si="437"/>
        <v>0</v>
      </c>
      <c r="PVN23" s="1954">
        <f t="shared" si="437"/>
        <v>0</v>
      </c>
      <c r="PVO23" s="1954">
        <f t="shared" ref="PVO23:PXZ23" si="438">IF(AND(PVO$26="End of period",PVO$25="Revenue"),PVO10,0)</f>
        <v>0</v>
      </c>
      <c r="PVP23" s="1954">
        <f t="shared" si="438"/>
        <v>0</v>
      </c>
      <c r="PVQ23" s="1954">
        <f t="shared" si="438"/>
        <v>0</v>
      </c>
      <c r="PVR23" s="1954">
        <f t="shared" si="438"/>
        <v>0</v>
      </c>
      <c r="PVS23" s="1954">
        <f t="shared" si="438"/>
        <v>0</v>
      </c>
      <c r="PVT23" s="1954">
        <f t="shared" si="438"/>
        <v>0</v>
      </c>
      <c r="PVU23" s="1954">
        <f t="shared" si="438"/>
        <v>0</v>
      </c>
      <c r="PVV23" s="1954">
        <f t="shared" si="438"/>
        <v>0</v>
      </c>
      <c r="PVW23" s="1954">
        <f t="shared" si="438"/>
        <v>0</v>
      </c>
      <c r="PVX23" s="1954">
        <f t="shared" si="438"/>
        <v>0</v>
      </c>
      <c r="PVY23" s="1954">
        <f t="shared" si="438"/>
        <v>0</v>
      </c>
      <c r="PVZ23" s="1954">
        <f t="shared" si="438"/>
        <v>0</v>
      </c>
      <c r="PWA23" s="1954">
        <f t="shared" si="438"/>
        <v>0</v>
      </c>
      <c r="PWB23" s="1954">
        <f t="shared" si="438"/>
        <v>0</v>
      </c>
      <c r="PWC23" s="1954">
        <f t="shared" si="438"/>
        <v>0</v>
      </c>
      <c r="PWD23" s="1954">
        <f t="shared" si="438"/>
        <v>0</v>
      </c>
      <c r="PWE23" s="1954">
        <f t="shared" si="438"/>
        <v>0</v>
      </c>
      <c r="PWF23" s="1954">
        <f t="shared" si="438"/>
        <v>0</v>
      </c>
      <c r="PWG23" s="1954">
        <f t="shared" si="438"/>
        <v>0</v>
      </c>
      <c r="PWH23" s="1954">
        <f t="shared" si="438"/>
        <v>0</v>
      </c>
      <c r="PWI23" s="1954">
        <f t="shared" si="438"/>
        <v>0</v>
      </c>
      <c r="PWJ23" s="1954">
        <f t="shared" si="438"/>
        <v>0</v>
      </c>
      <c r="PWK23" s="1954">
        <f t="shared" si="438"/>
        <v>0</v>
      </c>
      <c r="PWL23" s="1954">
        <f t="shared" si="438"/>
        <v>0</v>
      </c>
      <c r="PWM23" s="1954">
        <f t="shared" si="438"/>
        <v>0</v>
      </c>
      <c r="PWN23" s="1954">
        <f t="shared" si="438"/>
        <v>0</v>
      </c>
      <c r="PWO23" s="1954">
        <f t="shared" si="438"/>
        <v>0</v>
      </c>
      <c r="PWP23" s="1954">
        <f t="shared" si="438"/>
        <v>0</v>
      </c>
      <c r="PWQ23" s="1954">
        <f t="shared" si="438"/>
        <v>0</v>
      </c>
      <c r="PWR23" s="1954">
        <f t="shared" si="438"/>
        <v>0</v>
      </c>
      <c r="PWS23" s="1954">
        <f t="shared" si="438"/>
        <v>0</v>
      </c>
      <c r="PWT23" s="1954">
        <f t="shared" si="438"/>
        <v>0</v>
      </c>
      <c r="PWU23" s="1954">
        <f t="shared" si="438"/>
        <v>0</v>
      </c>
      <c r="PWV23" s="1954">
        <f t="shared" si="438"/>
        <v>0</v>
      </c>
      <c r="PWW23" s="1954">
        <f t="shared" si="438"/>
        <v>0</v>
      </c>
      <c r="PWX23" s="1954">
        <f t="shared" si="438"/>
        <v>0</v>
      </c>
      <c r="PWY23" s="1954">
        <f t="shared" si="438"/>
        <v>0</v>
      </c>
      <c r="PWZ23" s="1954">
        <f t="shared" si="438"/>
        <v>0</v>
      </c>
      <c r="PXA23" s="1954">
        <f t="shared" si="438"/>
        <v>0</v>
      </c>
      <c r="PXB23" s="1954">
        <f t="shared" si="438"/>
        <v>0</v>
      </c>
      <c r="PXC23" s="1954">
        <f t="shared" si="438"/>
        <v>0</v>
      </c>
      <c r="PXD23" s="1954">
        <f t="shared" si="438"/>
        <v>0</v>
      </c>
      <c r="PXE23" s="1954">
        <f t="shared" si="438"/>
        <v>0</v>
      </c>
      <c r="PXF23" s="1954">
        <f t="shared" si="438"/>
        <v>0</v>
      </c>
      <c r="PXG23" s="1954">
        <f t="shared" si="438"/>
        <v>0</v>
      </c>
      <c r="PXH23" s="1954">
        <f t="shared" si="438"/>
        <v>0</v>
      </c>
      <c r="PXI23" s="1954">
        <f t="shared" si="438"/>
        <v>0</v>
      </c>
      <c r="PXJ23" s="1954">
        <f t="shared" si="438"/>
        <v>0</v>
      </c>
      <c r="PXK23" s="1954">
        <f t="shared" si="438"/>
        <v>0</v>
      </c>
      <c r="PXL23" s="1954">
        <f t="shared" si="438"/>
        <v>0</v>
      </c>
      <c r="PXM23" s="1954">
        <f t="shared" si="438"/>
        <v>0</v>
      </c>
      <c r="PXN23" s="1954">
        <f t="shared" si="438"/>
        <v>0</v>
      </c>
      <c r="PXO23" s="1954">
        <f t="shared" si="438"/>
        <v>0</v>
      </c>
      <c r="PXP23" s="1954">
        <f t="shared" si="438"/>
        <v>0</v>
      </c>
      <c r="PXQ23" s="1954">
        <f t="shared" si="438"/>
        <v>0</v>
      </c>
      <c r="PXR23" s="1954">
        <f t="shared" si="438"/>
        <v>0</v>
      </c>
      <c r="PXS23" s="1954">
        <f t="shared" si="438"/>
        <v>0</v>
      </c>
      <c r="PXT23" s="1954">
        <f t="shared" si="438"/>
        <v>0</v>
      </c>
      <c r="PXU23" s="1954">
        <f t="shared" si="438"/>
        <v>0</v>
      </c>
      <c r="PXV23" s="1954">
        <f t="shared" si="438"/>
        <v>0</v>
      </c>
      <c r="PXW23" s="1954">
        <f t="shared" si="438"/>
        <v>0</v>
      </c>
      <c r="PXX23" s="1954">
        <f t="shared" si="438"/>
        <v>0</v>
      </c>
      <c r="PXY23" s="1954">
        <f t="shared" si="438"/>
        <v>0</v>
      </c>
      <c r="PXZ23" s="1954">
        <f t="shared" si="438"/>
        <v>0</v>
      </c>
      <c r="PYA23" s="1954">
        <f t="shared" ref="PYA23:QAL23" si="439">IF(AND(PYA$26="End of period",PYA$25="Revenue"),PYA10,0)</f>
        <v>0</v>
      </c>
      <c r="PYB23" s="1954">
        <f t="shared" si="439"/>
        <v>0</v>
      </c>
      <c r="PYC23" s="1954">
        <f t="shared" si="439"/>
        <v>0</v>
      </c>
      <c r="PYD23" s="1954">
        <f t="shared" si="439"/>
        <v>0</v>
      </c>
      <c r="PYE23" s="1954">
        <f t="shared" si="439"/>
        <v>0</v>
      </c>
      <c r="PYF23" s="1954">
        <f t="shared" si="439"/>
        <v>0</v>
      </c>
      <c r="PYG23" s="1954">
        <f t="shared" si="439"/>
        <v>0</v>
      </c>
      <c r="PYH23" s="1954">
        <f t="shared" si="439"/>
        <v>0</v>
      </c>
      <c r="PYI23" s="1954">
        <f t="shared" si="439"/>
        <v>0</v>
      </c>
      <c r="PYJ23" s="1954">
        <f t="shared" si="439"/>
        <v>0</v>
      </c>
      <c r="PYK23" s="1954">
        <f t="shared" si="439"/>
        <v>0</v>
      </c>
      <c r="PYL23" s="1954">
        <f t="shared" si="439"/>
        <v>0</v>
      </c>
      <c r="PYM23" s="1954">
        <f t="shared" si="439"/>
        <v>0</v>
      </c>
      <c r="PYN23" s="1954">
        <f t="shared" si="439"/>
        <v>0</v>
      </c>
      <c r="PYO23" s="1954">
        <f t="shared" si="439"/>
        <v>0</v>
      </c>
      <c r="PYP23" s="1954">
        <f t="shared" si="439"/>
        <v>0</v>
      </c>
      <c r="PYQ23" s="1954">
        <f t="shared" si="439"/>
        <v>0</v>
      </c>
      <c r="PYR23" s="1954">
        <f t="shared" si="439"/>
        <v>0</v>
      </c>
      <c r="PYS23" s="1954">
        <f t="shared" si="439"/>
        <v>0</v>
      </c>
      <c r="PYT23" s="1954">
        <f t="shared" si="439"/>
        <v>0</v>
      </c>
      <c r="PYU23" s="1954">
        <f t="shared" si="439"/>
        <v>0</v>
      </c>
      <c r="PYV23" s="1954">
        <f t="shared" si="439"/>
        <v>0</v>
      </c>
      <c r="PYW23" s="1954">
        <f t="shared" si="439"/>
        <v>0</v>
      </c>
      <c r="PYX23" s="1954">
        <f t="shared" si="439"/>
        <v>0</v>
      </c>
      <c r="PYY23" s="1954">
        <f t="shared" si="439"/>
        <v>0</v>
      </c>
      <c r="PYZ23" s="1954">
        <f t="shared" si="439"/>
        <v>0</v>
      </c>
      <c r="PZA23" s="1954">
        <f t="shared" si="439"/>
        <v>0</v>
      </c>
      <c r="PZB23" s="1954">
        <f t="shared" si="439"/>
        <v>0</v>
      </c>
      <c r="PZC23" s="1954">
        <f t="shared" si="439"/>
        <v>0</v>
      </c>
      <c r="PZD23" s="1954">
        <f t="shared" si="439"/>
        <v>0</v>
      </c>
      <c r="PZE23" s="1954">
        <f t="shared" si="439"/>
        <v>0</v>
      </c>
      <c r="PZF23" s="1954">
        <f t="shared" si="439"/>
        <v>0</v>
      </c>
      <c r="PZG23" s="1954">
        <f t="shared" si="439"/>
        <v>0</v>
      </c>
      <c r="PZH23" s="1954">
        <f t="shared" si="439"/>
        <v>0</v>
      </c>
      <c r="PZI23" s="1954">
        <f t="shared" si="439"/>
        <v>0</v>
      </c>
      <c r="PZJ23" s="1954">
        <f t="shared" si="439"/>
        <v>0</v>
      </c>
      <c r="PZK23" s="1954">
        <f t="shared" si="439"/>
        <v>0</v>
      </c>
      <c r="PZL23" s="1954">
        <f t="shared" si="439"/>
        <v>0</v>
      </c>
      <c r="PZM23" s="1954">
        <f t="shared" si="439"/>
        <v>0</v>
      </c>
      <c r="PZN23" s="1954">
        <f t="shared" si="439"/>
        <v>0</v>
      </c>
      <c r="PZO23" s="1954">
        <f t="shared" si="439"/>
        <v>0</v>
      </c>
      <c r="PZP23" s="1954">
        <f t="shared" si="439"/>
        <v>0</v>
      </c>
      <c r="PZQ23" s="1954">
        <f t="shared" si="439"/>
        <v>0</v>
      </c>
      <c r="PZR23" s="1954">
        <f t="shared" si="439"/>
        <v>0</v>
      </c>
      <c r="PZS23" s="1954">
        <f t="shared" si="439"/>
        <v>0</v>
      </c>
      <c r="PZT23" s="1954">
        <f t="shared" si="439"/>
        <v>0</v>
      </c>
      <c r="PZU23" s="1954">
        <f t="shared" si="439"/>
        <v>0</v>
      </c>
      <c r="PZV23" s="1954">
        <f t="shared" si="439"/>
        <v>0</v>
      </c>
      <c r="PZW23" s="1954">
        <f t="shared" si="439"/>
        <v>0</v>
      </c>
      <c r="PZX23" s="1954">
        <f t="shared" si="439"/>
        <v>0</v>
      </c>
      <c r="PZY23" s="1954">
        <f t="shared" si="439"/>
        <v>0</v>
      </c>
      <c r="PZZ23" s="1954">
        <f t="shared" si="439"/>
        <v>0</v>
      </c>
      <c r="QAA23" s="1954">
        <f t="shared" si="439"/>
        <v>0</v>
      </c>
      <c r="QAB23" s="1954">
        <f t="shared" si="439"/>
        <v>0</v>
      </c>
      <c r="QAC23" s="1954">
        <f t="shared" si="439"/>
        <v>0</v>
      </c>
      <c r="QAD23" s="1954">
        <f t="shared" si="439"/>
        <v>0</v>
      </c>
      <c r="QAE23" s="1954">
        <f t="shared" si="439"/>
        <v>0</v>
      </c>
      <c r="QAF23" s="1954">
        <f t="shared" si="439"/>
        <v>0</v>
      </c>
      <c r="QAG23" s="1954">
        <f t="shared" si="439"/>
        <v>0</v>
      </c>
      <c r="QAH23" s="1954">
        <f t="shared" si="439"/>
        <v>0</v>
      </c>
      <c r="QAI23" s="1954">
        <f t="shared" si="439"/>
        <v>0</v>
      </c>
      <c r="QAJ23" s="1954">
        <f t="shared" si="439"/>
        <v>0</v>
      </c>
      <c r="QAK23" s="1954">
        <f t="shared" si="439"/>
        <v>0</v>
      </c>
      <c r="QAL23" s="1954">
        <f t="shared" si="439"/>
        <v>0</v>
      </c>
      <c r="QAM23" s="1954">
        <f t="shared" ref="QAM23:QCX23" si="440">IF(AND(QAM$26="End of period",QAM$25="Revenue"),QAM10,0)</f>
        <v>0</v>
      </c>
      <c r="QAN23" s="1954">
        <f t="shared" si="440"/>
        <v>0</v>
      </c>
      <c r="QAO23" s="1954">
        <f t="shared" si="440"/>
        <v>0</v>
      </c>
      <c r="QAP23" s="1954">
        <f t="shared" si="440"/>
        <v>0</v>
      </c>
      <c r="QAQ23" s="1954">
        <f t="shared" si="440"/>
        <v>0</v>
      </c>
      <c r="QAR23" s="1954">
        <f t="shared" si="440"/>
        <v>0</v>
      </c>
      <c r="QAS23" s="1954">
        <f t="shared" si="440"/>
        <v>0</v>
      </c>
      <c r="QAT23" s="1954">
        <f t="shared" si="440"/>
        <v>0</v>
      </c>
      <c r="QAU23" s="1954">
        <f t="shared" si="440"/>
        <v>0</v>
      </c>
      <c r="QAV23" s="1954">
        <f t="shared" si="440"/>
        <v>0</v>
      </c>
      <c r="QAW23" s="1954">
        <f t="shared" si="440"/>
        <v>0</v>
      </c>
      <c r="QAX23" s="1954">
        <f t="shared" si="440"/>
        <v>0</v>
      </c>
      <c r="QAY23" s="1954">
        <f t="shared" si="440"/>
        <v>0</v>
      </c>
      <c r="QAZ23" s="1954">
        <f t="shared" si="440"/>
        <v>0</v>
      </c>
      <c r="QBA23" s="1954">
        <f t="shared" si="440"/>
        <v>0</v>
      </c>
      <c r="QBB23" s="1954">
        <f t="shared" si="440"/>
        <v>0</v>
      </c>
      <c r="QBC23" s="1954">
        <f t="shared" si="440"/>
        <v>0</v>
      </c>
      <c r="QBD23" s="1954">
        <f t="shared" si="440"/>
        <v>0</v>
      </c>
      <c r="QBE23" s="1954">
        <f t="shared" si="440"/>
        <v>0</v>
      </c>
      <c r="QBF23" s="1954">
        <f t="shared" si="440"/>
        <v>0</v>
      </c>
      <c r="QBG23" s="1954">
        <f t="shared" si="440"/>
        <v>0</v>
      </c>
      <c r="QBH23" s="1954">
        <f t="shared" si="440"/>
        <v>0</v>
      </c>
      <c r="QBI23" s="1954">
        <f t="shared" si="440"/>
        <v>0</v>
      </c>
      <c r="QBJ23" s="1954">
        <f t="shared" si="440"/>
        <v>0</v>
      </c>
      <c r="QBK23" s="1954">
        <f t="shared" si="440"/>
        <v>0</v>
      </c>
      <c r="QBL23" s="1954">
        <f t="shared" si="440"/>
        <v>0</v>
      </c>
      <c r="QBM23" s="1954">
        <f t="shared" si="440"/>
        <v>0</v>
      </c>
      <c r="QBN23" s="1954">
        <f t="shared" si="440"/>
        <v>0</v>
      </c>
      <c r="QBO23" s="1954">
        <f t="shared" si="440"/>
        <v>0</v>
      </c>
      <c r="QBP23" s="1954">
        <f t="shared" si="440"/>
        <v>0</v>
      </c>
      <c r="QBQ23" s="1954">
        <f t="shared" si="440"/>
        <v>0</v>
      </c>
      <c r="QBR23" s="1954">
        <f t="shared" si="440"/>
        <v>0</v>
      </c>
      <c r="QBS23" s="1954">
        <f t="shared" si="440"/>
        <v>0</v>
      </c>
      <c r="QBT23" s="1954">
        <f t="shared" si="440"/>
        <v>0</v>
      </c>
      <c r="QBU23" s="1954">
        <f t="shared" si="440"/>
        <v>0</v>
      </c>
      <c r="QBV23" s="1954">
        <f t="shared" si="440"/>
        <v>0</v>
      </c>
      <c r="QBW23" s="1954">
        <f t="shared" si="440"/>
        <v>0</v>
      </c>
      <c r="QBX23" s="1954">
        <f t="shared" si="440"/>
        <v>0</v>
      </c>
      <c r="QBY23" s="1954">
        <f t="shared" si="440"/>
        <v>0</v>
      </c>
      <c r="QBZ23" s="1954">
        <f t="shared" si="440"/>
        <v>0</v>
      </c>
      <c r="QCA23" s="1954">
        <f t="shared" si="440"/>
        <v>0</v>
      </c>
      <c r="QCB23" s="1954">
        <f t="shared" si="440"/>
        <v>0</v>
      </c>
      <c r="QCC23" s="1954">
        <f t="shared" si="440"/>
        <v>0</v>
      </c>
      <c r="QCD23" s="1954">
        <f t="shared" si="440"/>
        <v>0</v>
      </c>
      <c r="QCE23" s="1954">
        <f t="shared" si="440"/>
        <v>0</v>
      </c>
      <c r="QCF23" s="1954">
        <f t="shared" si="440"/>
        <v>0</v>
      </c>
      <c r="QCG23" s="1954">
        <f t="shared" si="440"/>
        <v>0</v>
      </c>
      <c r="QCH23" s="1954">
        <f t="shared" si="440"/>
        <v>0</v>
      </c>
      <c r="QCI23" s="1954">
        <f t="shared" si="440"/>
        <v>0</v>
      </c>
      <c r="QCJ23" s="1954">
        <f t="shared" si="440"/>
        <v>0</v>
      </c>
      <c r="QCK23" s="1954">
        <f t="shared" si="440"/>
        <v>0</v>
      </c>
      <c r="QCL23" s="1954">
        <f t="shared" si="440"/>
        <v>0</v>
      </c>
      <c r="QCM23" s="1954">
        <f t="shared" si="440"/>
        <v>0</v>
      </c>
      <c r="QCN23" s="1954">
        <f t="shared" si="440"/>
        <v>0</v>
      </c>
      <c r="QCO23" s="1954">
        <f t="shared" si="440"/>
        <v>0</v>
      </c>
      <c r="QCP23" s="1954">
        <f t="shared" si="440"/>
        <v>0</v>
      </c>
      <c r="QCQ23" s="1954">
        <f t="shared" si="440"/>
        <v>0</v>
      </c>
      <c r="QCR23" s="1954">
        <f t="shared" si="440"/>
        <v>0</v>
      </c>
      <c r="QCS23" s="1954">
        <f t="shared" si="440"/>
        <v>0</v>
      </c>
      <c r="QCT23" s="1954">
        <f t="shared" si="440"/>
        <v>0</v>
      </c>
      <c r="QCU23" s="1954">
        <f t="shared" si="440"/>
        <v>0</v>
      </c>
      <c r="QCV23" s="1954">
        <f t="shared" si="440"/>
        <v>0</v>
      </c>
      <c r="QCW23" s="1954">
        <f t="shared" si="440"/>
        <v>0</v>
      </c>
      <c r="QCX23" s="1954">
        <f t="shared" si="440"/>
        <v>0</v>
      </c>
      <c r="QCY23" s="1954">
        <f t="shared" ref="QCY23:QFJ23" si="441">IF(AND(QCY$26="End of period",QCY$25="Revenue"),QCY10,0)</f>
        <v>0</v>
      </c>
      <c r="QCZ23" s="1954">
        <f t="shared" si="441"/>
        <v>0</v>
      </c>
      <c r="QDA23" s="1954">
        <f t="shared" si="441"/>
        <v>0</v>
      </c>
      <c r="QDB23" s="1954">
        <f t="shared" si="441"/>
        <v>0</v>
      </c>
      <c r="QDC23" s="1954">
        <f t="shared" si="441"/>
        <v>0</v>
      </c>
      <c r="QDD23" s="1954">
        <f t="shared" si="441"/>
        <v>0</v>
      </c>
      <c r="QDE23" s="1954">
        <f t="shared" si="441"/>
        <v>0</v>
      </c>
      <c r="QDF23" s="1954">
        <f t="shared" si="441"/>
        <v>0</v>
      </c>
      <c r="QDG23" s="1954">
        <f t="shared" si="441"/>
        <v>0</v>
      </c>
      <c r="QDH23" s="1954">
        <f t="shared" si="441"/>
        <v>0</v>
      </c>
      <c r="QDI23" s="1954">
        <f t="shared" si="441"/>
        <v>0</v>
      </c>
      <c r="QDJ23" s="1954">
        <f t="shared" si="441"/>
        <v>0</v>
      </c>
      <c r="QDK23" s="1954">
        <f t="shared" si="441"/>
        <v>0</v>
      </c>
      <c r="QDL23" s="1954">
        <f t="shared" si="441"/>
        <v>0</v>
      </c>
      <c r="QDM23" s="1954">
        <f t="shared" si="441"/>
        <v>0</v>
      </c>
      <c r="QDN23" s="1954">
        <f t="shared" si="441"/>
        <v>0</v>
      </c>
      <c r="QDO23" s="1954">
        <f t="shared" si="441"/>
        <v>0</v>
      </c>
      <c r="QDP23" s="1954">
        <f t="shared" si="441"/>
        <v>0</v>
      </c>
      <c r="QDQ23" s="1954">
        <f t="shared" si="441"/>
        <v>0</v>
      </c>
      <c r="QDR23" s="1954">
        <f t="shared" si="441"/>
        <v>0</v>
      </c>
      <c r="QDS23" s="1954">
        <f t="shared" si="441"/>
        <v>0</v>
      </c>
      <c r="QDT23" s="1954">
        <f t="shared" si="441"/>
        <v>0</v>
      </c>
      <c r="QDU23" s="1954">
        <f t="shared" si="441"/>
        <v>0</v>
      </c>
      <c r="QDV23" s="1954">
        <f t="shared" si="441"/>
        <v>0</v>
      </c>
      <c r="QDW23" s="1954">
        <f t="shared" si="441"/>
        <v>0</v>
      </c>
      <c r="QDX23" s="1954">
        <f t="shared" si="441"/>
        <v>0</v>
      </c>
      <c r="QDY23" s="1954">
        <f t="shared" si="441"/>
        <v>0</v>
      </c>
      <c r="QDZ23" s="1954">
        <f t="shared" si="441"/>
        <v>0</v>
      </c>
      <c r="QEA23" s="1954">
        <f t="shared" si="441"/>
        <v>0</v>
      </c>
      <c r="QEB23" s="1954">
        <f t="shared" si="441"/>
        <v>0</v>
      </c>
      <c r="QEC23" s="1954">
        <f t="shared" si="441"/>
        <v>0</v>
      </c>
      <c r="QED23" s="1954">
        <f t="shared" si="441"/>
        <v>0</v>
      </c>
      <c r="QEE23" s="1954">
        <f t="shared" si="441"/>
        <v>0</v>
      </c>
      <c r="QEF23" s="1954">
        <f t="shared" si="441"/>
        <v>0</v>
      </c>
      <c r="QEG23" s="1954">
        <f t="shared" si="441"/>
        <v>0</v>
      </c>
      <c r="QEH23" s="1954">
        <f t="shared" si="441"/>
        <v>0</v>
      </c>
      <c r="QEI23" s="1954">
        <f t="shared" si="441"/>
        <v>0</v>
      </c>
      <c r="QEJ23" s="1954">
        <f t="shared" si="441"/>
        <v>0</v>
      </c>
      <c r="QEK23" s="1954">
        <f t="shared" si="441"/>
        <v>0</v>
      </c>
      <c r="QEL23" s="1954">
        <f t="shared" si="441"/>
        <v>0</v>
      </c>
      <c r="QEM23" s="1954">
        <f t="shared" si="441"/>
        <v>0</v>
      </c>
      <c r="QEN23" s="1954">
        <f t="shared" si="441"/>
        <v>0</v>
      </c>
      <c r="QEO23" s="1954">
        <f t="shared" si="441"/>
        <v>0</v>
      </c>
      <c r="QEP23" s="1954">
        <f t="shared" si="441"/>
        <v>0</v>
      </c>
      <c r="QEQ23" s="1954">
        <f t="shared" si="441"/>
        <v>0</v>
      </c>
      <c r="QER23" s="1954">
        <f t="shared" si="441"/>
        <v>0</v>
      </c>
      <c r="QES23" s="1954">
        <f t="shared" si="441"/>
        <v>0</v>
      </c>
      <c r="QET23" s="1954">
        <f t="shared" si="441"/>
        <v>0</v>
      </c>
      <c r="QEU23" s="1954">
        <f t="shared" si="441"/>
        <v>0</v>
      </c>
      <c r="QEV23" s="1954">
        <f t="shared" si="441"/>
        <v>0</v>
      </c>
      <c r="QEW23" s="1954">
        <f t="shared" si="441"/>
        <v>0</v>
      </c>
      <c r="QEX23" s="1954">
        <f t="shared" si="441"/>
        <v>0</v>
      </c>
      <c r="QEY23" s="1954">
        <f t="shared" si="441"/>
        <v>0</v>
      </c>
      <c r="QEZ23" s="1954">
        <f t="shared" si="441"/>
        <v>0</v>
      </c>
      <c r="QFA23" s="1954">
        <f t="shared" si="441"/>
        <v>0</v>
      </c>
      <c r="QFB23" s="1954">
        <f t="shared" si="441"/>
        <v>0</v>
      </c>
      <c r="QFC23" s="1954">
        <f t="shared" si="441"/>
        <v>0</v>
      </c>
      <c r="QFD23" s="1954">
        <f t="shared" si="441"/>
        <v>0</v>
      </c>
      <c r="QFE23" s="1954">
        <f t="shared" si="441"/>
        <v>0</v>
      </c>
      <c r="QFF23" s="1954">
        <f t="shared" si="441"/>
        <v>0</v>
      </c>
      <c r="QFG23" s="1954">
        <f t="shared" si="441"/>
        <v>0</v>
      </c>
      <c r="QFH23" s="1954">
        <f t="shared" si="441"/>
        <v>0</v>
      </c>
      <c r="QFI23" s="1954">
        <f t="shared" si="441"/>
        <v>0</v>
      </c>
      <c r="QFJ23" s="1954">
        <f t="shared" si="441"/>
        <v>0</v>
      </c>
      <c r="QFK23" s="1954">
        <f t="shared" ref="QFK23:QHV23" si="442">IF(AND(QFK$26="End of period",QFK$25="Revenue"),QFK10,0)</f>
        <v>0</v>
      </c>
      <c r="QFL23" s="1954">
        <f t="shared" si="442"/>
        <v>0</v>
      </c>
      <c r="QFM23" s="1954">
        <f t="shared" si="442"/>
        <v>0</v>
      </c>
      <c r="QFN23" s="1954">
        <f t="shared" si="442"/>
        <v>0</v>
      </c>
      <c r="QFO23" s="1954">
        <f t="shared" si="442"/>
        <v>0</v>
      </c>
      <c r="QFP23" s="1954">
        <f t="shared" si="442"/>
        <v>0</v>
      </c>
      <c r="QFQ23" s="1954">
        <f t="shared" si="442"/>
        <v>0</v>
      </c>
      <c r="QFR23" s="1954">
        <f t="shared" si="442"/>
        <v>0</v>
      </c>
      <c r="QFS23" s="1954">
        <f t="shared" si="442"/>
        <v>0</v>
      </c>
      <c r="QFT23" s="1954">
        <f t="shared" si="442"/>
        <v>0</v>
      </c>
      <c r="QFU23" s="1954">
        <f t="shared" si="442"/>
        <v>0</v>
      </c>
      <c r="QFV23" s="1954">
        <f t="shared" si="442"/>
        <v>0</v>
      </c>
      <c r="QFW23" s="1954">
        <f t="shared" si="442"/>
        <v>0</v>
      </c>
      <c r="QFX23" s="1954">
        <f t="shared" si="442"/>
        <v>0</v>
      </c>
      <c r="QFY23" s="1954">
        <f t="shared" si="442"/>
        <v>0</v>
      </c>
      <c r="QFZ23" s="1954">
        <f t="shared" si="442"/>
        <v>0</v>
      </c>
      <c r="QGA23" s="1954">
        <f t="shared" si="442"/>
        <v>0</v>
      </c>
      <c r="QGB23" s="1954">
        <f t="shared" si="442"/>
        <v>0</v>
      </c>
      <c r="QGC23" s="1954">
        <f t="shared" si="442"/>
        <v>0</v>
      </c>
      <c r="QGD23" s="1954">
        <f t="shared" si="442"/>
        <v>0</v>
      </c>
      <c r="QGE23" s="1954">
        <f t="shared" si="442"/>
        <v>0</v>
      </c>
      <c r="QGF23" s="1954">
        <f t="shared" si="442"/>
        <v>0</v>
      </c>
      <c r="QGG23" s="1954">
        <f t="shared" si="442"/>
        <v>0</v>
      </c>
      <c r="QGH23" s="1954">
        <f t="shared" si="442"/>
        <v>0</v>
      </c>
      <c r="QGI23" s="1954">
        <f t="shared" si="442"/>
        <v>0</v>
      </c>
      <c r="QGJ23" s="1954">
        <f t="shared" si="442"/>
        <v>0</v>
      </c>
      <c r="QGK23" s="1954">
        <f t="shared" si="442"/>
        <v>0</v>
      </c>
      <c r="QGL23" s="1954">
        <f t="shared" si="442"/>
        <v>0</v>
      </c>
      <c r="QGM23" s="1954">
        <f t="shared" si="442"/>
        <v>0</v>
      </c>
      <c r="QGN23" s="1954">
        <f t="shared" si="442"/>
        <v>0</v>
      </c>
      <c r="QGO23" s="1954">
        <f t="shared" si="442"/>
        <v>0</v>
      </c>
      <c r="QGP23" s="1954">
        <f t="shared" si="442"/>
        <v>0</v>
      </c>
      <c r="QGQ23" s="1954">
        <f t="shared" si="442"/>
        <v>0</v>
      </c>
      <c r="QGR23" s="1954">
        <f t="shared" si="442"/>
        <v>0</v>
      </c>
      <c r="QGS23" s="1954">
        <f t="shared" si="442"/>
        <v>0</v>
      </c>
      <c r="QGT23" s="1954">
        <f t="shared" si="442"/>
        <v>0</v>
      </c>
      <c r="QGU23" s="1954">
        <f t="shared" si="442"/>
        <v>0</v>
      </c>
      <c r="QGV23" s="1954">
        <f t="shared" si="442"/>
        <v>0</v>
      </c>
      <c r="QGW23" s="1954">
        <f t="shared" si="442"/>
        <v>0</v>
      </c>
      <c r="QGX23" s="1954">
        <f t="shared" si="442"/>
        <v>0</v>
      </c>
      <c r="QGY23" s="1954">
        <f t="shared" si="442"/>
        <v>0</v>
      </c>
      <c r="QGZ23" s="1954">
        <f t="shared" si="442"/>
        <v>0</v>
      </c>
      <c r="QHA23" s="1954">
        <f t="shared" si="442"/>
        <v>0</v>
      </c>
      <c r="QHB23" s="1954">
        <f t="shared" si="442"/>
        <v>0</v>
      </c>
      <c r="QHC23" s="1954">
        <f t="shared" si="442"/>
        <v>0</v>
      </c>
      <c r="QHD23" s="1954">
        <f t="shared" si="442"/>
        <v>0</v>
      </c>
      <c r="QHE23" s="1954">
        <f t="shared" si="442"/>
        <v>0</v>
      </c>
      <c r="QHF23" s="1954">
        <f t="shared" si="442"/>
        <v>0</v>
      </c>
      <c r="QHG23" s="1954">
        <f t="shared" si="442"/>
        <v>0</v>
      </c>
      <c r="QHH23" s="1954">
        <f t="shared" si="442"/>
        <v>0</v>
      </c>
      <c r="QHI23" s="1954">
        <f t="shared" si="442"/>
        <v>0</v>
      </c>
      <c r="QHJ23" s="1954">
        <f t="shared" si="442"/>
        <v>0</v>
      </c>
      <c r="QHK23" s="1954">
        <f t="shared" si="442"/>
        <v>0</v>
      </c>
      <c r="QHL23" s="1954">
        <f t="shared" si="442"/>
        <v>0</v>
      </c>
      <c r="QHM23" s="1954">
        <f t="shared" si="442"/>
        <v>0</v>
      </c>
      <c r="QHN23" s="1954">
        <f t="shared" si="442"/>
        <v>0</v>
      </c>
      <c r="QHO23" s="1954">
        <f t="shared" si="442"/>
        <v>0</v>
      </c>
      <c r="QHP23" s="1954">
        <f t="shared" si="442"/>
        <v>0</v>
      </c>
      <c r="QHQ23" s="1954">
        <f t="shared" si="442"/>
        <v>0</v>
      </c>
      <c r="QHR23" s="1954">
        <f t="shared" si="442"/>
        <v>0</v>
      </c>
      <c r="QHS23" s="1954">
        <f t="shared" si="442"/>
        <v>0</v>
      </c>
      <c r="QHT23" s="1954">
        <f t="shared" si="442"/>
        <v>0</v>
      </c>
      <c r="QHU23" s="1954">
        <f t="shared" si="442"/>
        <v>0</v>
      </c>
      <c r="QHV23" s="1954">
        <f t="shared" si="442"/>
        <v>0</v>
      </c>
      <c r="QHW23" s="1954">
        <f t="shared" ref="QHW23:QKH23" si="443">IF(AND(QHW$26="End of period",QHW$25="Revenue"),QHW10,0)</f>
        <v>0</v>
      </c>
      <c r="QHX23" s="1954">
        <f t="shared" si="443"/>
        <v>0</v>
      </c>
      <c r="QHY23" s="1954">
        <f t="shared" si="443"/>
        <v>0</v>
      </c>
      <c r="QHZ23" s="1954">
        <f t="shared" si="443"/>
        <v>0</v>
      </c>
      <c r="QIA23" s="1954">
        <f t="shared" si="443"/>
        <v>0</v>
      </c>
      <c r="QIB23" s="1954">
        <f t="shared" si="443"/>
        <v>0</v>
      </c>
      <c r="QIC23" s="1954">
        <f t="shared" si="443"/>
        <v>0</v>
      </c>
      <c r="QID23" s="1954">
        <f t="shared" si="443"/>
        <v>0</v>
      </c>
      <c r="QIE23" s="1954">
        <f t="shared" si="443"/>
        <v>0</v>
      </c>
      <c r="QIF23" s="1954">
        <f t="shared" si="443"/>
        <v>0</v>
      </c>
      <c r="QIG23" s="1954">
        <f t="shared" si="443"/>
        <v>0</v>
      </c>
      <c r="QIH23" s="1954">
        <f t="shared" si="443"/>
        <v>0</v>
      </c>
      <c r="QII23" s="1954">
        <f t="shared" si="443"/>
        <v>0</v>
      </c>
      <c r="QIJ23" s="1954">
        <f t="shared" si="443"/>
        <v>0</v>
      </c>
      <c r="QIK23" s="1954">
        <f t="shared" si="443"/>
        <v>0</v>
      </c>
      <c r="QIL23" s="1954">
        <f t="shared" si="443"/>
        <v>0</v>
      </c>
      <c r="QIM23" s="1954">
        <f t="shared" si="443"/>
        <v>0</v>
      </c>
      <c r="QIN23" s="1954">
        <f t="shared" si="443"/>
        <v>0</v>
      </c>
      <c r="QIO23" s="1954">
        <f t="shared" si="443"/>
        <v>0</v>
      </c>
      <c r="QIP23" s="1954">
        <f t="shared" si="443"/>
        <v>0</v>
      </c>
      <c r="QIQ23" s="1954">
        <f t="shared" si="443"/>
        <v>0</v>
      </c>
      <c r="QIR23" s="1954">
        <f t="shared" si="443"/>
        <v>0</v>
      </c>
      <c r="QIS23" s="1954">
        <f t="shared" si="443"/>
        <v>0</v>
      </c>
      <c r="QIT23" s="1954">
        <f t="shared" si="443"/>
        <v>0</v>
      </c>
      <c r="QIU23" s="1954">
        <f t="shared" si="443"/>
        <v>0</v>
      </c>
      <c r="QIV23" s="1954">
        <f t="shared" si="443"/>
        <v>0</v>
      </c>
      <c r="QIW23" s="1954">
        <f t="shared" si="443"/>
        <v>0</v>
      </c>
      <c r="QIX23" s="1954">
        <f t="shared" si="443"/>
        <v>0</v>
      </c>
      <c r="QIY23" s="1954">
        <f t="shared" si="443"/>
        <v>0</v>
      </c>
      <c r="QIZ23" s="1954">
        <f t="shared" si="443"/>
        <v>0</v>
      </c>
      <c r="QJA23" s="1954">
        <f t="shared" si="443"/>
        <v>0</v>
      </c>
      <c r="QJB23" s="1954">
        <f t="shared" si="443"/>
        <v>0</v>
      </c>
      <c r="QJC23" s="1954">
        <f t="shared" si="443"/>
        <v>0</v>
      </c>
      <c r="QJD23" s="1954">
        <f t="shared" si="443"/>
        <v>0</v>
      </c>
      <c r="QJE23" s="1954">
        <f t="shared" si="443"/>
        <v>0</v>
      </c>
      <c r="QJF23" s="1954">
        <f t="shared" si="443"/>
        <v>0</v>
      </c>
      <c r="QJG23" s="1954">
        <f t="shared" si="443"/>
        <v>0</v>
      </c>
      <c r="QJH23" s="1954">
        <f t="shared" si="443"/>
        <v>0</v>
      </c>
      <c r="QJI23" s="1954">
        <f t="shared" si="443"/>
        <v>0</v>
      </c>
      <c r="QJJ23" s="1954">
        <f t="shared" si="443"/>
        <v>0</v>
      </c>
      <c r="QJK23" s="1954">
        <f t="shared" si="443"/>
        <v>0</v>
      </c>
      <c r="QJL23" s="1954">
        <f t="shared" si="443"/>
        <v>0</v>
      </c>
      <c r="QJM23" s="1954">
        <f t="shared" si="443"/>
        <v>0</v>
      </c>
      <c r="QJN23" s="1954">
        <f t="shared" si="443"/>
        <v>0</v>
      </c>
      <c r="QJO23" s="1954">
        <f t="shared" si="443"/>
        <v>0</v>
      </c>
      <c r="QJP23" s="1954">
        <f t="shared" si="443"/>
        <v>0</v>
      </c>
      <c r="QJQ23" s="1954">
        <f t="shared" si="443"/>
        <v>0</v>
      </c>
      <c r="QJR23" s="1954">
        <f t="shared" si="443"/>
        <v>0</v>
      </c>
      <c r="QJS23" s="1954">
        <f t="shared" si="443"/>
        <v>0</v>
      </c>
      <c r="QJT23" s="1954">
        <f t="shared" si="443"/>
        <v>0</v>
      </c>
      <c r="QJU23" s="1954">
        <f t="shared" si="443"/>
        <v>0</v>
      </c>
      <c r="QJV23" s="1954">
        <f t="shared" si="443"/>
        <v>0</v>
      </c>
      <c r="QJW23" s="1954">
        <f t="shared" si="443"/>
        <v>0</v>
      </c>
      <c r="QJX23" s="1954">
        <f t="shared" si="443"/>
        <v>0</v>
      </c>
      <c r="QJY23" s="1954">
        <f t="shared" si="443"/>
        <v>0</v>
      </c>
      <c r="QJZ23" s="1954">
        <f t="shared" si="443"/>
        <v>0</v>
      </c>
      <c r="QKA23" s="1954">
        <f t="shared" si="443"/>
        <v>0</v>
      </c>
      <c r="QKB23" s="1954">
        <f t="shared" si="443"/>
        <v>0</v>
      </c>
      <c r="QKC23" s="1954">
        <f t="shared" si="443"/>
        <v>0</v>
      </c>
      <c r="QKD23" s="1954">
        <f t="shared" si="443"/>
        <v>0</v>
      </c>
      <c r="QKE23" s="1954">
        <f t="shared" si="443"/>
        <v>0</v>
      </c>
      <c r="QKF23" s="1954">
        <f t="shared" si="443"/>
        <v>0</v>
      </c>
      <c r="QKG23" s="1954">
        <f t="shared" si="443"/>
        <v>0</v>
      </c>
      <c r="QKH23" s="1954">
        <f t="shared" si="443"/>
        <v>0</v>
      </c>
      <c r="QKI23" s="1954">
        <f t="shared" ref="QKI23:QMT23" si="444">IF(AND(QKI$26="End of period",QKI$25="Revenue"),QKI10,0)</f>
        <v>0</v>
      </c>
      <c r="QKJ23" s="1954">
        <f t="shared" si="444"/>
        <v>0</v>
      </c>
      <c r="QKK23" s="1954">
        <f t="shared" si="444"/>
        <v>0</v>
      </c>
      <c r="QKL23" s="1954">
        <f t="shared" si="444"/>
        <v>0</v>
      </c>
      <c r="QKM23" s="1954">
        <f t="shared" si="444"/>
        <v>0</v>
      </c>
      <c r="QKN23" s="1954">
        <f t="shared" si="444"/>
        <v>0</v>
      </c>
      <c r="QKO23" s="1954">
        <f t="shared" si="444"/>
        <v>0</v>
      </c>
      <c r="QKP23" s="1954">
        <f t="shared" si="444"/>
        <v>0</v>
      </c>
      <c r="QKQ23" s="1954">
        <f t="shared" si="444"/>
        <v>0</v>
      </c>
      <c r="QKR23" s="1954">
        <f t="shared" si="444"/>
        <v>0</v>
      </c>
      <c r="QKS23" s="1954">
        <f t="shared" si="444"/>
        <v>0</v>
      </c>
      <c r="QKT23" s="1954">
        <f t="shared" si="444"/>
        <v>0</v>
      </c>
      <c r="QKU23" s="1954">
        <f t="shared" si="444"/>
        <v>0</v>
      </c>
      <c r="QKV23" s="1954">
        <f t="shared" si="444"/>
        <v>0</v>
      </c>
      <c r="QKW23" s="1954">
        <f t="shared" si="444"/>
        <v>0</v>
      </c>
      <c r="QKX23" s="1954">
        <f t="shared" si="444"/>
        <v>0</v>
      </c>
      <c r="QKY23" s="1954">
        <f t="shared" si="444"/>
        <v>0</v>
      </c>
      <c r="QKZ23" s="1954">
        <f t="shared" si="444"/>
        <v>0</v>
      </c>
      <c r="QLA23" s="1954">
        <f t="shared" si="444"/>
        <v>0</v>
      </c>
      <c r="QLB23" s="1954">
        <f t="shared" si="444"/>
        <v>0</v>
      </c>
      <c r="QLC23" s="1954">
        <f t="shared" si="444"/>
        <v>0</v>
      </c>
      <c r="QLD23" s="1954">
        <f t="shared" si="444"/>
        <v>0</v>
      </c>
      <c r="QLE23" s="1954">
        <f t="shared" si="444"/>
        <v>0</v>
      </c>
      <c r="QLF23" s="1954">
        <f t="shared" si="444"/>
        <v>0</v>
      </c>
      <c r="QLG23" s="1954">
        <f t="shared" si="444"/>
        <v>0</v>
      </c>
      <c r="QLH23" s="1954">
        <f t="shared" si="444"/>
        <v>0</v>
      </c>
      <c r="QLI23" s="1954">
        <f t="shared" si="444"/>
        <v>0</v>
      </c>
      <c r="QLJ23" s="1954">
        <f t="shared" si="444"/>
        <v>0</v>
      </c>
      <c r="QLK23" s="1954">
        <f t="shared" si="444"/>
        <v>0</v>
      </c>
      <c r="QLL23" s="1954">
        <f t="shared" si="444"/>
        <v>0</v>
      </c>
      <c r="QLM23" s="1954">
        <f t="shared" si="444"/>
        <v>0</v>
      </c>
      <c r="QLN23" s="1954">
        <f t="shared" si="444"/>
        <v>0</v>
      </c>
      <c r="QLO23" s="1954">
        <f t="shared" si="444"/>
        <v>0</v>
      </c>
      <c r="QLP23" s="1954">
        <f t="shared" si="444"/>
        <v>0</v>
      </c>
      <c r="QLQ23" s="1954">
        <f t="shared" si="444"/>
        <v>0</v>
      </c>
      <c r="QLR23" s="1954">
        <f t="shared" si="444"/>
        <v>0</v>
      </c>
      <c r="QLS23" s="1954">
        <f t="shared" si="444"/>
        <v>0</v>
      </c>
      <c r="QLT23" s="1954">
        <f t="shared" si="444"/>
        <v>0</v>
      </c>
      <c r="QLU23" s="1954">
        <f t="shared" si="444"/>
        <v>0</v>
      </c>
      <c r="QLV23" s="1954">
        <f t="shared" si="444"/>
        <v>0</v>
      </c>
      <c r="QLW23" s="1954">
        <f t="shared" si="444"/>
        <v>0</v>
      </c>
      <c r="QLX23" s="1954">
        <f t="shared" si="444"/>
        <v>0</v>
      </c>
      <c r="QLY23" s="1954">
        <f t="shared" si="444"/>
        <v>0</v>
      </c>
      <c r="QLZ23" s="1954">
        <f t="shared" si="444"/>
        <v>0</v>
      </c>
      <c r="QMA23" s="1954">
        <f t="shared" si="444"/>
        <v>0</v>
      </c>
      <c r="QMB23" s="1954">
        <f t="shared" si="444"/>
        <v>0</v>
      </c>
      <c r="QMC23" s="1954">
        <f t="shared" si="444"/>
        <v>0</v>
      </c>
      <c r="QMD23" s="1954">
        <f t="shared" si="444"/>
        <v>0</v>
      </c>
      <c r="QME23" s="1954">
        <f t="shared" si="444"/>
        <v>0</v>
      </c>
      <c r="QMF23" s="1954">
        <f t="shared" si="444"/>
        <v>0</v>
      </c>
      <c r="QMG23" s="1954">
        <f t="shared" si="444"/>
        <v>0</v>
      </c>
      <c r="QMH23" s="1954">
        <f t="shared" si="444"/>
        <v>0</v>
      </c>
      <c r="QMI23" s="1954">
        <f t="shared" si="444"/>
        <v>0</v>
      </c>
      <c r="QMJ23" s="1954">
        <f t="shared" si="444"/>
        <v>0</v>
      </c>
      <c r="QMK23" s="1954">
        <f t="shared" si="444"/>
        <v>0</v>
      </c>
      <c r="QML23" s="1954">
        <f t="shared" si="444"/>
        <v>0</v>
      </c>
      <c r="QMM23" s="1954">
        <f t="shared" si="444"/>
        <v>0</v>
      </c>
      <c r="QMN23" s="1954">
        <f t="shared" si="444"/>
        <v>0</v>
      </c>
      <c r="QMO23" s="1954">
        <f t="shared" si="444"/>
        <v>0</v>
      </c>
      <c r="QMP23" s="1954">
        <f t="shared" si="444"/>
        <v>0</v>
      </c>
      <c r="QMQ23" s="1954">
        <f t="shared" si="444"/>
        <v>0</v>
      </c>
      <c r="QMR23" s="1954">
        <f t="shared" si="444"/>
        <v>0</v>
      </c>
      <c r="QMS23" s="1954">
        <f t="shared" si="444"/>
        <v>0</v>
      </c>
      <c r="QMT23" s="1954">
        <f t="shared" si="444"/>
        <v>0</v>
      </c>
      <c r="QMU23" s="1954">
        <f t="shared" ref="QMU23:QPF23" si="445">IF(AND(QMU$26="End of period",QMU$25="Revenue"),QMU10,0)</f>
        <v>0</v>
      </c>
      <c r="QMV23" s="1954">
        <f t="shared" si="445"/>
        <v>0</v>
      </c>
      <c r="QMW23" s="1954">
        <f t="shared" si="445"/>
        <v>0</v>
      </c>
      <c r="QMX23" s="1954">
        <f t="shared" si="445"/>
        <v>0</v>
      </c>
      <c r="QMY23" s="1954">
        <f t="shared" si="445"/>
        <v>0</v>
      </c>
      <c r="QMZ23" s="1954">
        <f t="shared" si="445"/>
        <v>0</v>
      </c>
      <c r="QNA23" s="1954">
        <f t="shared" si="445"/>
        <v>0</v>
      </c>
      <c r="QNB23" s="1954">
        <f t="shared" si="445"/>
        <v>0</v>
      </c>
      <c r="QNC23" s="1954">
        <f t="shared" si="445"/>
        <v>0</v>
      </c>
      <c r="QND23" s="1954">
        <f t="shared" si="445"/>
        <v>0</v>
      </c>
      <c r="QNE23" s="1954">
        <f t="shared" si="445"/>
        <v>0</v>
      </c>
      <c r="QNF23" s="1954">
        <f t="shared" si="445"/>
        <v>0</v>
      </c>
      <c r="QNG23" s="1954">
        <f t="shared" si="445"/>
        <v>0</v>
      </c>
      <c r="QNH23" s="1954">
        <f t="shared" si="445"/>
        <v>0</v>
      </c>
      <c r="QNI23" s="1954">
        <f t="shared" si="445"/>
        <v>0</v>
      </c>
      <c r="QNJ23" s="1954">
        <f t="shared" si="445"/>
        <v>0</v>
      </c>
      <c r="QNK23" s="1954">
        <f t="shared" si="445"/>
        <v>0</v>
      </c>
      <c r="QNL23" s="1954">
        <f t="shared" si="445"/>
        <v>0</v>
      </c>
      <c r="QNM23" s="1954">
        <f t="shared" si="445"/>
        <v>0</v>
      </c>
      <c r="QNN23" s="1954">
        <f t="shared" si="445"/>
        <v>0</v>
      </c>
      <c r="QNO23" s="1954">
        <f t="shared" si="445"/>
        <v>0</v>
      </c>
      <c r="QNP23" s="1954">
        <f t="shared" si="445"/>
        <v>0</v>
      </c>
      <c r="QNQ23" s="1954">
        <f t="shared" si="445"/>
        <v>0</v>
      </c>
      <c r="QNR23" s="1954">
        <f t="shared" si="445"/>
        <v>0</v>
      </c>
      <c r="QNS23" s="1954">
        <f t="shared" si="445"/>
        <v>0</v>
      </c>
      <c r="QNT23" s="1954">
        <f t="shared" si="445"/>
        <v>0</v>
      </c>
      <c r="QNU23" s="1954">
        <f t="shared" si="445"/>
        <v>0</v>
      </c>
      <c r="QNV23" s="1954">
        <f t="shared" si="445"/>
        <v>0</v>
      </c>
      <c r="QNW23" s="1954">
        <f t="shared" si="445"/>
        <v>0</v>
      </c>
      <c r="QNX23" s="1954">
        <f t="shared" si="445"/>
        <v>0</v>
      </c>
      <c r="QNY23" s="1954">
        <f t="shared" si="445"/>
        <v>0</v>
      </c>
      <c r="QNZ23" s="1954">
        <f t="shared" si="445"/>
        <v>0</v>
      </c>
      <c r="QOA23" s="1954">
        <f t="shared" si="445"/>
        <v>0</v>
      </c>
      <c r="QOB23" s="1954">
        <f t="shared" si="445"/>
        <v>0</v>
      </c>
      <c r="QOC23" s="1954">
        <f t="shared" si="445"/>
        <v>0</v>
      </c>
      <c r="QOD23" s="1954">
        <f t="shared" si="445"/>
        <v>0</v>
      </c>
      <c r="QOE23" s="1954">
        <f t="shared" si="445"/>
        <v>0</v>
      </c>
      <c r="QOF23" s="1954">
        <f t="shared" si="445"/>
        <v>0</v>
      </c>
      <c r="QOG23" s="1954">
        <f t="shared" si="445"/>
        <v>0</v>
      </c>
      <c r="QOH23" s="1954">
        <f t="shared" si="445"/>
        <v>0</v>
      </c>
      <c r="QOI23" s="1954">
        <f t="shared" si="445"/>
        <v>0</v>
      </c>
      <c r="QOJ23" s="1954">
        <f t="shared" si="445"/>
        <v>0</v>
      </c>
      <c r="QOK23" s="1954">
        <f t="shared" si="445"/>
        <v>0</v>
      </c>
      <c r="QOL23" s="1954">
        <f t="shared" si="445"/>
        <v>0</v>
      </c>
      <c r="QOM23" s="1954">
        <f t="shared" si="445"/>
        <v>0</v>
      </c>
      <c r="QON23" s="1954">
        <f t="shared" si="445"/>
        <v>0</v>
      </c>
      <c r="QOO23" s="1954">
        <f t="shared" si="445"/>
        <v>0</v>
      </c>
      <c r="QOP23" s="1954">
        <f t="shared" si="445"/>
        <v>0</v>
      </c>
      <c r="QOQ23" s="1954">
        <f t="shared" si="445"/>
        <v>0</v>
      </c>
      <c r="QOR23" s="1954">
        <f t="shared" si="445"/>
        <v>0</v>
      </c>
      <c r="QOS23" s="1954">
        <f t="shared" si="445"/>
        <v>0</v>
      </c>
      <c r="QOT23" s="1954">
        <f t="shared" si="445"/>
        <v>0</v>
      </c>
      <c r="QOU23" s="1954">
        <f t="shared" si="445"/>
        <v>0</v>
      </c>
      <c r="QOV23" s="1954">
        <f t="shared" si="445"/>
        <v>0</v>
      </c>
      <c r="QOW23" s="1954">
        <f t="shared" si="445"/>
        <v>0</v>
      </c>
      <c r="QOX23" s="1954">
        <f t="shared" si="445"/>
        <v>0</v>
      </c>
      <c r="QOY23" s="1954">
        <f t="shared" si="445"/>
        <v>0</v>
      </c>
      <c r="QOZ23" s="1954">
        <f t="shared" si="445"/>
        <v>0</v>
      </c>
      <c r="QPA23" s="1954">
        <f t="shared" si="445"/>
        <v>0</v>
      </c>
      <c r="QPB23" s="1954">
        <f t="shared" si="445"/>
        <v>0</v>
      </c>
      <c r="QPC23" s="1954">
        <f t="shared" si="445"/>
        <v>0</v>
      </c>
      <c r="QPD23" s="1954">
        <f t="shared" si="445"/>
        <v>0</v>
      </c>
      <c r="QPE23" s="1954">
        <f t="shared" si="445"/>
        <v>0</v>
      </c>
      <c r="QPF23" s="1954">
        <f t="shared" si="445"/>
        <v>0</v>
      </c>
      <c r="QPG23" s="1954">
        <f t="shared" ref="QPG23:QRR23" si="446">IF(AND(QPG$26="End of period",QPG$25="Revenue"),QPG10,0)</f>
        <v>0</v>
      </c>
      <c r="QPH23" s="1954">
        <f t="shared" si="446"/>
        <v>0</v>
      </c>
      <c r="QPI23" s="1954">
        <f t="shared" si="446"/>
        <v>0</v>
      </c>
      <c r="QPJ23" s="1954">
        <f t="shared" si="446"/>
        <v>0</v>
      </c>
      <c r="QPK23" s="1954">
        <f t="shared" si="446"/>
        <v>0</v>
      </c>
      <c r="QPL23" s="1954">
        <f t="shared" si="446"/>
        <v>0</v>
      </c>
      <c r="QPM23" s="1954">
        <f t="shared" si="446"/>
        <v>0</v>
      </c>
      <c r="QPN23" s="1954">
        <f t="shared" si="446"/>
        <v>0</v>
      </c>
      <c r="QPO23" s="1954">
        <f t="shared" si="446"/>
        <v>0</v>
      </c>
      <c r="QPP23" s="1954">
        <f t="shared" si="446"/>
        <v>0</v>
      </c>
      <c r="QPQ23" s="1954">
        <f t="shared" si="446"/>
        <v>0</v>
      </c>
      <c r="QPR23" s="1954">
        <f t="shared" si="446"/>
        <v>0</v>
      </c>
      <c r="QPS23" s="1954">
        <f t="shared" si="446"/>
        <v>0</v>
      </c>
      <c r="QPT23" s="1954">
        <f t="shared" si="446"/>
        <v>0</v>
      </c>
      <c r="QPU23" s="1954">
        <f t="shared" si="446"/>
        <v>0</v>
      </c>
      <c r="QPV23" s="1954">
        <f t="shared" si="446"/>
        <v>0</v>
      </c>
      <c r="QPW23" s="1954">
        <f t="shared" si="446"/>
        <v>0</v>
      </c>
      <c r="QPX23" s="1954">
        <f t="shared" si="446"/>
        <v>0</v>
      </c>
      <c r="QPY23" s="1954">
        <f t="shared" si="446"/>
        <v>0</v>
      </c>
      <c r="QPZ23" s="1954">
        <f t="shared" si="446"/>
        <v>0</v>
      </c>
      <c r="QQA23" s="1954">
        <f t="shared" si="446"/>
        <v>0</v>
      </c>
      <c r="QQB23" s="1954">
        <f t="shared" si="446"/>
        <v>0</v>
      </c>
      <c r="QQC23" s="1954">
        <f t="shared" si="446"/>
        <v>0</v>
      </c>
      <c r="QQD23" s="1954">
        <f t="shared" si="446"/>
        <v>0</v>
      </c>
      <c r="QQE23" s="1954">
        <f t="shared" si="446"/>
        <v>0</v>
      </c>
      <c r="QQF23" s="1954">
        <f t="shared" si="446"/>
        <v>0</v>
      </c>
      <c r="QQG23" s="1954">
        <f t="shared" si="446"/>
        <v>0</v>
      </c>
      <c r="QQH23" s="1954">
        <f t="shared" si="446"/>
        <v>0</v>
      </c>
      <c r="QQI23" s="1954">
        <f t="shared" si="446"/>
        <v>0</v>
      </c>
      <c r="QQJ23" s="1954">
        <f t="shared" si="446"/>
        <v>0</v>
      </c>
      <c r="QQK23" s="1954">
        <f t="shared" si="446"/>
        <v>0</v>
      </c>
      <c r="QQL23" s="1954">
        <f t="shared" si="446"/>
        <v>0</v>
      </c>
      <c r="QQM23" s="1954">
        <f t="shared" si="446"/>
        <v>0</v>
      </c>
      <c r="QQN23" s="1954">
        <f t="shared" si="446"/>
        <v>0</v>
      </c>
      <c r="QQO23" s="1954">
        <f t="shared" si="446"/>
        <v>0</v>
      </c>
      <c r="QQP23" s="1954">
        <f t="shared" si="446"/>
        <v>0</v>
      </c>
      <c r="QQQ23" s="1954">
        <f t="shared" si="446"/>
        <v>0</v>
      </c>
      <c r="QQR23" s="1954">
        <f t="shared" si="446"/>
        <v>0</v>
      </c>
      <c r="QQS23" s="1954">
        <f t="shared" si="446"/>
        <v>0</v>
      </c>
      <c r="QQT23" s="1954">
        <f t="shared" si="446"/>
        <v>0</v>
      </c>
      <c r="QQU23" s="1954">
        <f t="shared" si="446"/>
        <v>0</v>
      </c>
      <c r="QQV23" s="1954">
        <f t="shared" si="446"/>
        <v>0</v>
      </c>
      <c r="QQW23" s="1954">
        <f t="shared" si="446"/>
        <v>0</v>
      </c>
      <c r="QQX23" s="1954">
        <f t="shared" si="446"/>
        <v>0</v>
      </c>
      <c r="QQY23" s="1954">
        <f t="shared" si="446"/>
        <v>0</v>
      </c>
      <c r="QQZ23" s="1954">
        <f t="shared" si="446"/>
        <v>0</v>
      </c>
      <c r="QRA23" s="1954">
        <f t="shared" si="446"/>
        <v>0</v>
      </c>
      <c r="QRB23" s="1954">
        <f t="shared" si="446"/>
        <v>0</v>
      </c>
      <c r="QRC23" s="1954">
        <f t="shared" si="446"/>
        <v>0</v>
      </c>
      <c r="QRD23" s="1954">
        <f t="shared" si="446"/>
        <v>0</v>
      </c>
      <c r="QRE23" s="1954">
        <f t="shared" si="446"/>
        <v>0</v>
      </c>
      <c r="QRF23" s="1954">
        <f t="shared" si="446"/>
        <v>0</v>
      </c>
      <c r="QRG23" s="1954">
        <f t="shared" si="446"/>
        <v>0</v>
      </c>
      <c r="QRH23" s="1954">
        <f t="shared" si="446"/>
        <v>0</v>
      </c>
      <c r="QRI23" s="1954">
        <f t="shared" si="446"/>
        <v>0</v>
      </c>
      <c r="QRJ23" s="1954">
        <f t="shared" si="446"/>
        <v>0</v>
      </c>
      <c r="QRK23" s="1954">
        <f t="shared" si="446"/>
        <v>0</v>
      </c>
      <c r="QRL23" s="1954">
        <f t="shared" si="446"/>
        <v>0</v>
      </c>
      <c r="QRM23" s="1954">
        <f t="shared" si="446"/>
        <v>0</v>
      </c>
      <c r="QRN23" s="1954">
        <f t="shared" si="446"/>
        <v>0</v>
      </c>
      <c r="QRO23" s="1954">
        <f t="shared" si="446"/>
        <v>0</v>
      </c>
      <c r="QRP23" s="1954">
        <f t="shared" si="446"/>
        <v>0</v>
      </c>
      <c r="QRQ23" s="1954">
        <f t="shared" si="446"/>
        <v>0</v>
      </c>
      <c r="QRR23" s="1954">
        <f t="shared" si="446"/>
        <v>0</v>
      </c>
      <c r="QRS23" s="1954">
        <f t="shared" ref="QRS23:QUD23" si="447">IF(AND(QRS$26="End of period",QRS$25="Revenue"),QRS10,0)</f>
        <v>0</v>
      </c>
      <c r="QRT23" s="1954">
        <f t="shared" si="447"/>
        <v>0</v>
      </c>
      <c r="QRU23" s="1954">
        <f t="shared" si="447"/>
        <v>0</v>
      </c>
      <c r="QRV23" s="1954">
        <f t="shared" si="447"/>
        <v>0</v>
      </c>
      <c r="QRW23" s="1954">
        <f t="shared" si="447"/>
        <v>0</v>
      </c>
      <c r="QRX23" s="1954">
        <f t="shared" si="447"/>
        <v>0</v>
      </c>
      <c r="QRY23" s="1954">
        <f t="shared" si="447"/>
        <v>0</v>
      </c>
      <c r="QRZ23" s="1954">
        <f t="shared" si="447"/>
        <v>0</v>
      </c>
      <c r="QSA23" s="1954">
        <f t="shared" si="447"/>
        <v>0</v>
      </c>
      <c r="QSB23" s="1954">
        <f t="shared" si="447"/>
        <v>0</v>
      </c>
      <c r="QSC23" s="1954">
        <f t="shared" si="447"/>
        <v>0</v>
      </c>
      <c r="QSD23" s="1954">
        <f t="shared" si="447"/>
        <v>0</v>
      </c>
      <c r="QSE23" s="1954">
        <f t="shared" si="447"/>
        <v>0</v>
      </c>
      <c r="QSF23" s="1954">
        <f t="shared" si="447"/>
        <v>0</v>
      </c>
      <c r="QSG23" s="1954">
        <f t="shared" si="447"/>
        <v>0</v>
      </c>
      <c r="QSH23" s="1954">
        <f t="shared" si="447"/>
        <v>0</v>
      </c>
      <c r="QSI23" s="1954">
        <f t="shared" si="447"/>
        <v>0</v>
      </c>
      <c r="QSJ23" s="1954">
        <f t="shared" si="447"/>
        <v>0</v>
      </c>
      <c r="QSK23" s="1954">
        <f t="shared" si="447"/>
        <v>0</v>
      </c>
      <c r="QSL23" s="1954">
        <f t="shared" si="447"/>
        <v>0</v>
      </c>
      <c r="QSM23" s="1954">
        <f t="shared" si="447"/>
        <v>0</v>
      </c>
      <c r="QSN23" s="1954">
        <f t="shared" si="447"/>
        <v>0</v>
      </c>
      <c r="QSO23" s="1954">
        <f t="shared" si="447"/>
        <v>0</v>
      </c>
      <c r="QSP23" s="1954">
        <f t="shared" si="447"/>
        <v>0</v>
      </c>
      <c r="QSQ23" s="1954">
        <f t="shared" si="447"/>
        <v>0</v>
      </c>
      <c r="QSR23" s="1954">
        <f t="shared" si="447"/>
        <v>0</v>
      </c>
      <c r="QSS23" s="1954">
        <f t="shared" si="447"/>
        <v>0</v>
      </c>
      <c r="QST23" s="1954">
        <f t="shared" si="447"/>
        <v>0</v>
      </c>
      <c r="QSU23" s="1954">
        <f t="shared" si="447"/>
        <v>0</v>
      </c>
      <c r="QSV23" s="1954">
        <f t="shared" si="447"/>
        <v>0</v>
      </c>
      <c r="QSW23" s="1954">
        <f t="shared" si="447"/>
        <v>0</v>
      </c>
      <c r="QSX23" s="1954">
        <f t="shared" si="447"/>
        <v>0</v>
      </c>
      <c r="QSY23" s="1954">
        <f t="shared" si="447"/>
        <v>0</v>
      </c>
      <c r="QSZ23" s="1954">
        <f t="shared" si="447"/>
        <v>0</v>
      </c>
      <c r="QTA23" s="1954">
        <f t="shared" si="447"/>
        <v>0</v>
      </c>
      <c r="QTB23" s="1954">
        <f t="shared" si="447"/>
        <v>0</v>
      </c>
      <c r="QTC23" s="1954">
        <f t="shared" si="447"/>
        <v>0</v>
      </c>
      <c r="QTD23" s="1954">
        <f t="shared" si="447"/>
        <v>0</v>
      </c>
      <c r="QTE23" s="1954">
        <f t="shared" si="447"/>
        <v>0</v>
      </c>
      <c r="QTF23" s="1954">
        <f t="shared" si="447"/>
        <v>0</v>
      </c>
      <c r="QTG23" s="1954">
        <f t="shared" si="447"/>
        <v>0</v>
      </c>
      <c r="QTH23" s="1954">
        <f t="shared" si="447"/>
        <v>0</v>
      </c>
      <c r="QTI23" s="1954">
        <f t="shared" si="447"/>
        <v>0</v>
      </c>
      <c r="QTJ23" s="1954">
        <f t="shared" si="447"/>
        <v>0</v>
      </c>
      <c r="QTK23" s="1954">
        <f t="shared" si="447"/>
        <v>0</v>
      </c>
      <c r="QTL23" s="1954">
        <f t="shared" si="447"/>
        <v>0</v>
      </c>
      <c r="QTM23" s="1954">
        <f t="shared" si="447"/>
        <v>0</v>
      </c>
      <c r="QTN23" s="1954">
        <f t="shared" si="447"/>
        <v>0</v>
      </c>
      <c r="QTO23" s="1954">
        <f t="shared" si="447"/>
        <v>0</v>
      </c>
      <c r="QTP23" s="1954">
        <f t="shared" si="447"/>
        <v>0</v>
      </c>
      <c r="QTQ23" s="1954">
        <f t="shared" si="447"/>
        <v>0</v>
      </c>
      <c r="QTR23" s="1954">
        <f t="shared" si="447"/>
        <v>0</v>
      </c>
      <c r="QTS23" s="1954">
        <f t="shared" si="447"/>
        <v>0</v>
      </c>
      <c r="QTT23" s="1954">
        <f t="shared" si="447"/>
        <v>0</v>
      </c>
      <c r="QTU23" s="1954">
        <f t="shared" si="447"/>
        <v>0</v>
      </c>
      <c r="QTV23" s="1954">
        <f t="shared" si="447"/>
        <v>0</v>
      </c>
      <c r="QTW23" s="1954">
        <f t="shared" si="447"/>
        <v>0</v>
      </c>
      <c r="QTX23" s="1954">
        <f t="shared" si="447"/>
        <v>0</v>
      </c>
      <c r="QTY23" s="1954">
        <f t="shared" si="447"/>
        <v>0</v>
      </c>
      <c r="QTZ23" s="1954">
        <f t="shared" si="447"/>
        <v>0</v>
      </c>
      <c r="QUA23" s="1954">
        <f t="shared" si="447"/>
        <v>0</v>
      </c>
      <c r="QUB23" s="1954">
        <f t="shared" si="447"/>
        <v>0</v>
      </c>
      <c r="QUC23" s="1954">
        <f t="shared" si="447"/>
        <v>0</v>
      </c>
      <c r="QUD23" s="1954">
        <f t="shared" si="447"/>
        <v>0</v>
      </c>
      <c r="QUE23" s="1954">
        <f t="shared" ref="QUE23:QWP23" si="448">IF(AND(QUE$26="End of period",QUE$25="Revenue"),QUE10,0)</f>
        <v>0</v>
      </c>
      <c r="QUF23" s="1954">
        <f t="shared" si="448"/>
        <v>0</v>
      </c>
      <c r="QUG23" s="1954">
        <f t="shared" si="448"/>
        <v>0</v>
      </c>
      <c r="QUH23" s="1954">
        <f t="shared" si="448"/>
        <v>0</v>
      </c>
      <c r="QUI23" s="1954">
        <f t="shared" si="448"/>
        <v>0</v>
      </c>
      <c r="QUJ23" s="1954">
        <f t="shared" si="448"/>
        <v>0</v>
      </c>
      <c r="QUK23" s="1954">
        <f t="shared" si="448"/>
        <v>0</v>
      </c>
      <c r="QUL23" s="1954">
        <f t="shared" si="448"/>
        <v>0</v>
      </c>
      <c r="QUM23" s="1954">
        <f t="shared" si="448"/>
        <v>0</v>
      </c>
      <c r="QUN23" s="1954">
        <f t="shared" si="448"/>
        <v>0</v>
      </c>
      <c r="QUO23" s="1954">
        <f t="shared" si="448"/>
        <v>0</v>
      </c>
      <c r="QUP23" s="1954">
        <f t="shared" si="448"/>
        <v>0</v>
      </c>
      <c r="QUQ23" s="1954">
        <f t="shared" si="448"/>
        <v>0</v>
      </c>
      <c r="QUR23" s="1954">
        <f t="shared" si="448"/>
        <v>0</v>
      </c>
      <c r="QUS23" s="1954">
        <f t="shared" si="448"/>
        <v>0</v>
      </c>
      <c r="QUT23" s="1954">
        <f t="shared" si="448"/>
        <v>0</v>
      </c>
      <c r="QUU23" s="1954">
        <f t="shared" si="448"/>
        <v>0</v>
      </c>
      <c r="QUV23" s="1954">
        <f t="shared" si="448"/>
        <v>0</v>
      </c>
      <c r="QUW23" s="1954">
        <f t="shared" si="448"/>
        <v>0</v>
      </c>
      <c r="QUX23" s="1954">
        <f t="shared" si="448"/>
        <v>0</v>
      </c>
      <c r="QUY23" s="1954">
        <f t="shared" si="448"/>
        <v>0</v>
      </c>
      <c r="QUZ23" s="1954">
        <f t="shared" si="448"/>
        <v>0</v>
      </c>
      <c r="QVA23" s="1954">
        <f t="shared" si="448"/>
        <v>0</v>
      </c>
      <c r="QVB23" s="1954">
        <f t="shared" si="448"/>
        <v>0</v>
      </c>
      <c r="QVC23" s="1954">
        <f t="shared" si="448"/>
        <v>0</v>
      </c>
      <c r="QVD23" s="1954">
        <f t="shared" si="448"/>
        <v>0</v>
      </c>
      <c r="QVE23" s="1954">
        <f t="shared" si="448"/>
        <v>0</v>
      </c>
      <c r="QVF23" s="1954">
        <f t="shared" si="448"/>
        <v>0</v>
      </c>
      <c r="QVG23" s="1954">
        <f t="shared" si="448"/>
        <v>0</v>
      </c>
      <c r="QVH23" s="1954">
        <f t="shared" si="448"/>
        <v>0</v>
      </c>
      <c r="QVI23" s="1954">
        <f t="shared" si="448"/>
        <v>0</v>
      </c>
      <c r="QVJ23" s="1954">
        <f t="shared" si="448"/>
        <v>0</v>
      </c>
      <c r="QVK23" s="1954">
        <f t="shared" si="448"/>
        <v>0</v>
      </c>
      <c r="QVL23" s="1954">
        <f t="shared" si="448"/>
        <v>0</v>
      </c>
      <c r="QVM23" s="1954">
        <f t="shared" si="448"/>
        <v>0</v>
      </c>
      <c r="QVN23" s="1954">
        <f t="shared" si="448"/>
        <v>0</v>
      </c>
      <c r="QVO23" s="1954">
        <f t="shared" si="448"/>
        <v>0</v>
      </c>
      <c r="QVP23" s="1954">
        <f t="shared" si="448"/>
        <v>0</v>
      </c>
      <c r="QVQ23" s="1954">
        <f t="shared" si="448"/>
        <v>0</v>
      </c>
      <c r="QVR23" s="1954">
        <f t="shared" si="448"/>
        <v>0</v>
      </c>
      <c r="QVS23" s="1954">
        <f t="shared" si="448"/>
        <v>0</v>
      </c>
      <c r="QVT23" s="1954">
        <f t="shared" si="448"/>
        <v>0</v>
      </c>
      <c r="QVU23" s="1954">
        <f t="shared" si="448"/>
        <v>0</v>
      </c>
      <c r="QVV23" s="1954">
        <f t="shared" si="448"/>
        <v>0</v>
      </c>
      <c r="QVW23" s="1954">
        <f t="shared" si="448"/>
        <v>0</v>
      </c>
      <c r="QVX23" s="1954">
        <f t="shared" si="448"/>
        <v>0</v>
      </c>
      <c r="QVY23" s="1954">
        <f t="shared" si="448"/>
        <v>0</v>
      </c>
      <c r="QVZ23" s="1954">
        <f t="shared" si="448"/>
        <v>0</v>
      </c>
      <c r="QWA23" s="1954">
        <f t="shared" si="448"/>
        <v>0</v>
      </c>
      <c r="QWB23" s="1954">
        <f t="shared" si="448"/>
        <v>0</v>
      </c>
      <c r="QWC23" s="1954">
        <f t="shared" si="448"/>
        <v>0</v>
      </c>
      <c r="QWD23" s="1954">
        <f t="shared" si="448"/>
        <v>0</v>
      </c>
      <c r="QWE23" s="1954">
        <f t="shared" si="448"/>
        <v>0</v>
      </c>
      <c r="QWF23" s="1954">
        <f t="shared" si="448"/>
        <v>0</v>
      </c>
      <c r="QWG23" s="1954">
        <f t="shared" si="448"/>
        <v>0</v>
      </c>
      <c r="QWH23" s="1954">
        <f t="shared" si="448"/>
        <v>0</v>
      </c>
      <c r="QWI23" s="1954">
        <f t="shared" si="448"/>
        <v>0</v>
      </c>
      <c r="QWJ23" s="1954">
        <f t="shared" si="448"/>
        <v>0</v>
      </c>
      <c r="QWK23" s="1954">
        <f t="shared" si="448"/>
        <v>0</v>
      </c>
      <c r="QWL23" s="1954">
        <f t="shared" si="448"/>
        <v>0</v>
      </c>
      <c r="QWM23" s="1954">
        <f t="shared" si="448"/>
        <v>0</v>
      </c>
      <c r="QWN23" s="1954">
        <f t="shared" si="448"/>
        <v>0</v>
      </c>
      <c r="QWO23" s="1954">
        <f t="shared" si="448"/>
        <v>0</v>
      </c>
      <c r="QWP23" s="1954">
        <f t="shared" si="448"/>
        <v>0</v>
      </c>
      <c r="QWQ23" s="1954">
        <f t="shared" ref="QWQ23:QZB23" si="449">IF(AND(QWQ$26="End of period",QWQ$25="Revenue"),QWQ10,0)</f>
        <v>0</v>
      </c>
      <c r="QWR23" s="1954">
        <f t="shared" si="449"/>
        <v>0</v>
      </c>
      <c r="QWS23" s="1954">
        <f t="shared" si="449"/>
        <v>0</v>
      </c>
      <c r="QWT23" s="1954">
        <f t="shared" si="449"/>
        <v>0</v>
      </c>
      <c r="QWU23" s="1954">
        <f t="shared" si="449"/>
        <v>0</v>
      </c>
      <c r="QWV23" s="1954">
        <f t="shared" si="449"/>
        <v>0</v>
      </c>
      <c r="QWW23" s="1954">
        <f t="shared" si="449"/>
        <v>0</v>
      </c>
      <c r="QWX23" s="1954">
        <f t="shared" si="449"/>
        <v>0</v>
      </c>
      <c r="QWY23" s="1954">
        <f t="shared" si="449"/>
        <v>0</v>
      </c>
      <c r="QWZ23" s="1954">
        <f t="shared" si="449"/>
        <v>0</v>
      </c>
      <c r="QXA23" s="1954">
        <f t="shared" si="449"/>
        <v>0</v>
      </c>
      <c r="QXB23" s="1954">
        <f t="shared" si="449"/>
        <v>0</v>
      </c>
      <c r="QXC23" s="1954">
        <f t="shared" si="449"/>
        <v>0</v>
      </c>
      <c r="QXD23" s="1954">
        <f t="shared" si="449"/>
        <v>0</v>
      </c>
      <c r="QXE23" s="1954">
        <f t="shared" si="449"/>
        <v>0</v>
      </c>
      <c r="QXF23" s="1954">
        <f t="shared" si="449"/>
        <v>0</v>
      </c>
      <c r="QXG23" s="1954">
        <f t="shared" si="449"/>
        <v>0</v>
      </c>
      <c r="QXH23" s="1954">
        <f t="shared" si="449"/>
        <v>0</v>
      </c>
      <c r="QXI23" s="1954">
        <f t="shared" si="449"/>
        <v>0</v>
      </c>
      <c r="QXJ23" s="1954">
        <f t="shared" si="449"/>
        <v>0</v>
      </c>
      <c r="QXK23" s="1954">
        <f t="shared" si="449"/>
        <v>0</v>
      </c>
      <c r="QXL23" s="1954">
        <f t="shared" si="449"/>
        <v>0</v>
      </c>
      <c r="QXM23" s="1954">
        <f t="shared" si="449"/>
        <v>0</v>
      </c>
      <c r="QXN23" s="1954">
        <f t="shared" si="449"/>
        <v>0</v>
      </c>
      <c r="QXO23" s="1954">
        <f t="shared" si="449"/>
        <v>0</v>
      </c>
      <c r="QXP23" s="1954">
        <f t="shared" si="449"/>
        <v>0</v>
      </c>
      <c r="QXQ23" s="1954">
        <f t="shared" si="449"/>
        <v>0</v>
      </c>
      <c r="QXR23" s="1954">
        <f t="shared" si="449"/>
        <v>0</v>
      </c>
      <c r="QXS23" s="1954">
        <f t="shared" si="449"/>
        <v>0</v>
      </c>
      <c r="QXT23" s="1954">
        <f t="shared" si="449"/>
        <v>0</v>
      </c>
      <c r="QXU23" s="1954">
        <f t="shared" si="449"/>
        <v>0</v>
      </c>
      <c r="QXV23" s="1954">
        <f t="shared" si="449"/>
        <v>0</v>
      </c>
      <c r="QXW23" s="1954">
        <f t="shared" si="449"/>
        <v>0</v>
      </c>
      <c r="QXX23" s="1954">
        <f t="shared" si="449"/>
        <v>0</v>
      </c>
      <c r="QXY23" s="1954">
        <f t="shared" si="449"/>
        <v>0</v>
      </c>
      <c r="QXZ23" s="1954">
        <f t="shared" si="449"/>
        <v>0</v>
      </c>
      <c r="QYA23" s="1954">
        <f t="shared" si="449"/>
        <v>0</v>
      </c>
      <c r="QYB23" s="1954">
        <f t="shared" si="449"/>
        <v>0</v>
      </c>
      <c r="QYC23" s="1954">
        <f t="shared" si="449"/>
        <v>0</v>
      </c>
      <c r="QYD23" s="1954">
        <f t="shared" si="449"/>
        <v>0</v>
      </c>
      <c r="QYE23" s="1954">
        <f t="shared" si="449"/>
        <v>0</v>
      </c>
      <c r="QYF23" s="1954">
        <f t="shared" si="449"/>
        <v>0</v>
      </c>
      <c r="QYG23" s="1954">
        <f t="shared" si="449"/>
        <v>0</v>
      </c>
      <c r="QYH23" s="1954">
        <f t="shared" si="449"/>
        <v>0</v>
      </c>
      <c r="QYI23" s="1954">
        <f t="shared" si="449"/>
        <v>0</v>
      </c>
      <c r="QYJ23" s="1954">
        <f t="shared" si="449"/>
        <v>0</v>
      </c>
      <c r="QYK23" s="1954">
        <f t="shared" si="449"/>
        <v>0</v>
      </c>
      <c r="QYL23" s="1954">
        <f t="shared" si="449"/>
        <v>0</v>
      </c>
      <c r="QYM23" s="1954">
        <f t="shared" si="449"/>
        <v>0</v>
      </c>
      <c r="QYN23" s="1954">
        <f t="shared" si="449"/>
        <v>0</v>
      </c>
      <c r="QYO23" s="1954">
        <f t="shared" si="449"/>
        <v>0</v>
      </c>
      <c r="QYP23" s="1954">
        <f t="shared" si="449"/>
        <v>0</v>
      </c>
      <c r="QYQ23" s="1954">
        <f t="shared" si="449"/>
        <v>0</v>
      </c>
      <c r="QYR23" s="1954">
        <f t="shared" si="449"/>
        <v>0</v>
      </c>
      <c r="QYS23" s="1954">
        <f t="shared" si="449"/>
        <v>0</v>
      </c>
      <c r="QYT23" s="1954">
        <f t="shared" si="449"/>
        <v>0</v>
      </c>
      <c r="QYU23" s="1954">
        <f t="shared" si="449"/>
        <v>0</v>
      </c>
      <c r="QYV23" s="1954">
        <f t="shared" si="449"/>
        <v>0</v>
      </c>
      <c r="QYW23" s="1954">
        <f t="shared" si="449"/>
        <v>0</v>
      </c>
      <c r="QYX23" s="1954">
        <f t="shared" si="449"/>
        <v>0</v>
      </c>
      <c r="QYY23" s="1954">
        <f t="shared" si="449"/>
        <v>0</v>
      </c>
      <c r="QYZ23" s="1954">
        <f t="shared" si="449"/>
        <v>0</v>
      </c>
      <c r="QZA23" s="1954">
        <f t="shared" si="449"/>
        <v>0</v>
      </c>
      <c r="QZB23" s="1954">
        <f t="shared" si="449"/>
        <v>0</v>
      </c>
      <c r="QZC23" s="1954">
        <f t="shared" ref="QZC23:RBN23" si="450">IF(AND(QZC$26="End of period",QZC$25="Revenue"),QZC10,0)</f>
        <v>0</v>
      </c>
      <c r="QZD23" s="1954">
        <f t="shared" si="450"/>
        <v>0</v>
      </c>
      <c r="QZE23" s="1954">
        <f t="shared" si="450"/>
        <v>0</v>
      </c>
      <c r="QZF23" s="1954">
        <f t="shared" si="450"/>
        <v>0</v>
      </c>
      <c r="QZG23" s="1954">
        <f t="shared" si="450"/>
        <v>0</v>
      </c>
      <c r="QZH23" s="1954">
        <f t="shared" si="450"/>
        <v>0</v>
      </c>
      <c r="QZI23" s="1954">
        <f t="shared" si="450"/>
        <v>0</v>
      </c>
      <c r="QZJ23" s="1954">
        <f t="shared" si="450"/>
        <v>0</v>
      </c>
      <c r="QZK23" s="1954">
        <f t="shared" si="450"/>
        <v>0</v>
      </c>
      <c r="QZL23" s="1954">
        <f t="shared" si="450"/>
        <v>0</v>
      </c>
      <c r="QZM23" s="1954">
        <f t="shared" si="450"/>
        <v>0</v>
      </c>
      <c r="QZN23" s="1954">
        <f t="shared" si="450"/>
        <v>0</v>
      </c>
      <c r="QZO23" s="1954">
        <f t="shared" si="450"/>
        <v>0</v>
      </c>
      <c r="QZP23" s="1954">
        <f t="shared" si="450"/>
        <v>0</v>
      </c>
      <c r="QZQ23" s="1954">
        <f t="shared" si="450"/>
        <v>0</v>
      </c>
      <c r="QZR23" s="1954">
        <f t="shared" si="450"/>
        <v>0</v>
      </c>
      <c r="QZS23" s="1954">
        <f t="shared" si="450"/>
        <v>0</v>
      </c>
      <c r="QZT23" s="1954">
        <f t="shared" si="450"/>
        <v>0</v>
      </c>
      <c r="QZU23" s="1954">
        <f t="shared" si="450"/>
        <v>0</v>
      </c>
      <c r="QZV23" s="1954">
        <f t="shared" si="450"/>
        <v>0</v>
      </c>
      <c r="QZW23" s="1954">
        <f t="shared" si="450"/>
        <v>0</v>
      </c>
      <c r="QZX23" s="1954">
        <f t="shared" si="450"/>
        <v>0</v>
      </c>
      <c r="QZY23" s="1954">
        <f t="shared" si="450"/>
        <v>0</v>
      </c>
      <c r="QZZ23" s="1954">
        <f t="shared" si="450"/>
        <v>0</v>
      </c>
      <c r="RAA23" s="1954">
        <f t="shared" si="450"/>
        <v>0</v>
      </c>
      <c r="RAB23" s="1954">
        <f t="shared" si="450"/>
        <v>0</v>
      </c>
      <c r="RAC23" s="1954">
        <f t="shared" si="450"/>
        <v>0</v>
      </c>
      <c r="RAD23" s="1954">
        <f t="shared" si="450"/>
        <v>0</v>
      </c>
      <c r="RAE23" s="1954">
        <f t="shared" si="450"/>
        <v>0</v>
      </c>
      <c r="RAF23" s="1954">
        <f t="shared" si="450"/>
        <v>0</v>
      </c>
      <c r="RAG23" s="1954">
        <f t="shared" si="450"/>
        <v>0</v>
      </c>
      <c r="RAH23" s="1954">
        <f t="shared" si="450"/>
        <v>0</v>
      </c>
      <c r="RAI23" s="1954">
        <f t="shared" si="450"/>
        <v>0</v>
      </c>
      <c r="RAJ23" s="1954">
        <f t="shared" si="450"/>
        <v>0</v>
      </c>
      <c r="RAK23" s="1954">
        <f t="shared" si="450"/>
        <v>0</v>
      </c>
      <c r="RAL23" s="1954">
        <f t="shared" si="450"/>
        <v>0</v>
      </c>
      <c r="RAM23" s="1954">
        <f t="shared" si="450"/>
        <v>0</v>
      </c>
      <c r="RAN23" s="1954">
        <f t="shared" si="450"/>
        <v>0</v>
      </c>
      <c r="RAO23" s="1954">
        <f t="shared" si="450"/>
        <v>0</v>
      </c>
      <c r="RAP23" s="1954">
        <f t="shared" si="450"/>
        <v>0</v>
      </c>
      <c r="RAQ23" s="1954">
        <f t="shared" si="450"/>
        <v>0</v>
      </c>
      <c r="RAR23" s="1954">
        <f t="shared" si="450"/>
        <v>0</v>
      </c>
      <c r="RAS23" s="1954">
        <f t="shared" si="450"/>
        <v>0</v>
      </c>
      <c r="RAT23" s="1954">
        <f t="shared" si="450"/>
        <v>0</v>
      </c>
      <c r="RAU23" s="1954">
        <f t="shared" si="450"/>
        <v>0</v>
      </c>
      <c r="RAV23" s="1954">
        <f t="shared" si="450"/>
        <v>0</v>
      </c>
      <c r="RAW23" s="1954">
        <f t="shared" si="450"/>
        <v>0</v>
      </c>
      <c r="RAX23" s="1954">
        <f t="shared" si="450"/>
        <v>0</v>
      </c>
      <c r="RAY23" s="1954">
        <f t="shared" si="450"/>
        <v>0</v>
      </c>
      <c r="RAZ23" s="1954">
        <f t="shared" si="450"/>
        <v>0</v>
      </c>
      <c r="RBA23" s="1954">
        <f t="shared" si="450"/>
        <v>0</v>
      </c>
      <c r="RBB23" s="1954">
        <f t="shared" si="450"/>
        <v>0</v>
      </c>
      <c r="RBC23" s="1954">
        <f t="shared" si="450"/>
        <v>0</v>
      </c>
      <c r="RBD23" s="1954">
        <f t="shared" si="450"/>
        <v>0</v>
      </c>
      <c r="RBE23" s="1954">
        <f t="shared" si="450"/>
        <v>0</v>
      </c>
      <c r="RBF23" s="1954">
        <f t="shared" si="450"/>
        <v>0</v>
      </c>
      <c r="RBG23" s="1954">
        <f t="shared" si="450"/>
        <v>0</v>
      </c>
      <c r="RBH23" s="1954">
        <f t="shared" si="450"/>
        <v>0</v>
      </c>
      <c r="RBI23" s="1954">
        <f t="shared" si="450"/>
        <v>0</v>
      </c>
      <c r="RBJ23" s="1954">
        <f t="shared" si="450"/>
        <v>0</v>
      </c>
      <c r="RBK23" s="1954">
        <f t="shared" si="450"/>
        <v>0</v>
      </c>
      <c r="RBL23" s="1954">
        <f t="shared" si="450"/>
        <v>0</v>
      </c>
      <c r="RBM23" s="1954">
        <f t="shared" si="450"/>
        <v>0</v>
      </c>
      <c r="RBN23" s="1954">
        <f t="shared" si="450"/>
        <v>0</v>
      </c>
      <c r="RBO23" s="1954">
        <f t="shared" ref="RBO23:RDZ23" si="451">IF(AND(RBO$26="End of period",RBO$25="Revenue"),RBO10,0)</f>
        <v>0</v>
      </c>
      <c r="RBP23" s="1954">
        <f t="shared" si="451"/>
        <v>0</v>
      </c>
      <c r="RBQ23" s="1954">
        <f t="shared" si="451"/>
        <v>0</v>
      </c>
      <c r="RBR23" s="1954">
        <f t="shared" si="451"/>
        <v>0</v>
      </c>
      <c r="RBS23" s="1954">
        <f t="shared" si="451"/>
        <v>0</v>
      </c>
      <c r="RBT23" s="1954">
        <f t="shared" si="451"/>
        <v>0</v>
      </c>
      <c r="RBU23" s="1954">
        <f t="shared" si="451"/>
        <v>0</v>
      </c>
      <c r="RBV23" s="1954">
        <f t="shared" si="451"/>
        <v>0</v>
      </c>
      <c r="RBW23" s="1954">
        <f t="shared" si="451"/>
        <v>0</v>
      </c>
      <c r="RBX23" s="1954">
        <f t="shared" si="451"/>
        <v>0</v>
      </c>
      <c r="RBY23" s="1954">
        <f t="shared" si="451"/>
        <v>0</v>
      </c>
      <c r="RBZ23" s="1954">
        <f t="shared" si="451"/>
        <v>0</v>
      </c>
      <c r="RCA23" s="1954">
        <f t="shared" si="451"/>
        <v>0</v>
      </c>
      <c r="RCB23" s="1954">
        <f t="shared" si="451"/>
        <v>0</v>
      </c>
      <c r="RCC23" s="1954">
        <f t="shared" si="451"/>
        <v>0</v>
      </c>
      <c r="RCD23" s="1954">
        <f t="shared" si="451"/>
        <v>0</v>
      </c>
      <c r="RCE23" s="1954">
        <f t="shared" si="451"/>
        <v>0</v>
      </c>
      <c r="RCF23" s="1954">
        <f t="shared" si="451"/>
        <v>0</v>
      </c>
      <c r="RCG23" s="1954">
        <f t="shared" si="451"/>
        <v>0</v>
      </c>
      <c r="RCH23" s="1954">
        <f t="shared" si="451"/>
        <v>0</v>
      </c>
      <c r="RCI23" s="1954">
        <f t="shared" si="451"/>
        <v>0</v>
      </c>
      <c r="RCJ23" s="1954">
        <f t="shared" si="451"/>
        <v>0</v>
      </c>
      <c r="RCK23" s="1954">
        <f t="shared" si="451"/>
        <v>0</v>
      </c>
      <c r="RCL23" s="1954">
        <f t="shared" si="451"/>
        <v>0</v>
      </c>
      <c r="RCM23" s="1954">
        <f t="shared" si="451"/>
        <v>0</v>
      </c>
      <c r="RCN23" s="1954">
        <f t="shared" si="451"/>
        <v>0</v>
      </c>
      <c r="RCO23" s="1954">
        <f t="shared" si="451"/>
        <v>0</v>
      </c>
      <c r="RCP23" s="1954">
        <f t="shared" si="451"/>
        <v>0</v>
      </c>
      <c r="RCQ23" s="1954">
        <f t="shared" si="451"/>
        <v>0</v>
      </c>
      <c r="RCR23" s="1954">
        <f t="shared" si="451"/>
        <v>0</v>
      </c>
      <c r="RCS23" s="1954">
        <f t="shared" si="451"/>
        <v>0</v>
      </c>
      <c r="RCT23" s="1954">
        <f t="shared" si="451"/>
        <v>0</v>
      </c>
      <c r="RCU23" s="1954">
        <f t="shared" si="451"/>
        <v>0</v>
      </c>
      <c r="RCV23" s="1954">
        <f t="shared" si="451"/>
        <v>0</v>
      </c>
      <c r="RCW23" s="1954">
        <f t="shared" si="451"/>
        <v>0</v>
      </c>
      <c r="RCX23" s="1954">
        <f t="shared" si="451"/>
        <v>0</v>
      </c>
      <c r="RCY23" s="1954">
        <f t="shared" si="451"/>
        <v>0</v>
      </c>
      <c r="RCZ23" s="1954">
        <f t="shared" si="451"/>
        <v>0</v>
      </c>
      <c r="RDA23" s="1954">
        <f t="shared" si="451"/>
        <v>0</v>
      </c>
      <c r="RDB23" s="1954">
        <f t="shared" si="451"/>
        <v>0</v>
      </c>
      <c r="RDC23" s="1954">
        <f t="shared" si="451"/>
        <v>0</v>
      </c>
      <c r="RDD23" s="1954">
        <f t="shared" si="451"/>
        <v>0</v>
      </c>
      <c r="RDE23" s="1954">
        <f t="shared" si="451"/>
        <v>0</v>
      </c>
      <c r="RDF23" s="1954">
        <f t="shared" si="451"/>
        <v>0</v>
      </c>
      <c r="RDG23" s="1954">
        <f t="shared" si="451"/>
        <v>0</v>
      </c>
      <c r="RDH23" s="1954">
        <f t="shared" si="451"/>
        <v>0</v>
      </c>
      <c r="RDI23" s="1954">
        <f t="shared" si="451"/>
        <v>0</v>
      </c>
      <c r="RDJ23" s="1954">
        <f t="shared" si="451"/>
        <v>0</v>
      </c>
      <c r="RDK23" s="1954">
        <f t="shared" si="451"/>
        <v>0</v>
      </c>
      <c r="RDL23" s="1954">
        <f t="shared" si="451"/>
        <v>0</v>
      </c>
      <c r="RDM23" s="1954">
        <f t="shared" si="451"/>
        <v>0</v>
      </c>
      <c r="RDN23" s="1954">
        <f t="shared" si="451"/>
        <v>0</v>
      </c>
      <c r="RDO23" s="1954">
        <f t="shared" si="451"/>
        <v>0</v>
      </c>
      <c r="RDP23" s="1954">
        <f t="shared" si="451"/>
        <v>0</v>
      </c>
      <c r="RDQ23" s="1954">
        <f t="shared" si="451"/>
        <v>0</v>
      </c>
      <c r="RDR23" s="1954">
        <f t="shared" si="451"/>
        <v>0</v>
      </c>
      <c r="RDS23" s="1954">
        <f t="shared" si="451"/>
        <v>0</v>
      </c>
      <c r="RDT23" s="1954">
        <f t="shared" si="451"/>
        <v>0</v>
      </c>
      <c r="RDU23" s="1954">
        <f t="shared" si="451"/>
        <v>0</v>
      </c>
      <c r="RDV23" s="1954">
        <f t="shared" si="451"/>
        <v>0</v>
      </c>
      <c r="RDW23" s="1954">
        <f t="shared" si="451"/>
        <v>0</v>
      </c>
      <c r="RDX23" s="1954">
        <f t="shared" si="451"/>
        <v>0</v>
      </c>
      <c r="RDY23" s="1954">
        <f t="shared" si="451"/>
        <v>0</v>
      </c>
      <c r="RDZ23" s="1954">
        <f t="shared" si="451"/>
        <v>0</v>
      </c>
      <c r="REA23" s="1954">
        <f t="shared" ref="REA23:RGL23" si="452">IF(AND(REA$26="End of period",REA$25="Revenue"),REA10,0)</f>
        <v>0</v>
      </c>
      <c r="REB23" s="1954">
        <f t="shared" si="452"/>
        <v>0</v>
      </c>
      <c r="REC23" s="1954">
        <f t="shared" si="452"/>
        <v>0</v>
      </c>
      <c r="RED23" s="1954">
        <f t="shared" si="452"/>
        <v>0</v>
      </c>
      <c r="REE23" s="1954">
        <f t="shared" si="452"/>
        <v>0</v>
      </c>
      <c r="REF23" s="1954">
        <f t="shared" si="452"/>
        <v>0</v>
      </c>
      <c r="REG23" s="1954">
        <f t="shared" si="452"/>
        <v>0</v>
      </c>
      <c r="REH23" s="1954">
        <f t="shared" si="452"/>
        <v>0</v>
      </c>
      <c r="REI23" s="1954">
        <f t="shared" si="452"/>
        <v>0</v>
      </c>
      <c r="REJ23" s="1954">
        <f t="shared" si="452"/>
        <v>0</v>
      </c>
      <c r="REK23" s="1954">
        <f t="shared" si="452"/>
        <v>0</v>
      </c>
      <c r="REL23" s="1954">
        <f t="shared" si="452"/>
        <v>0</v>
      </c>
      <c r="REM23" s="1954">
        <f t="shared" si="452"/>
        <v>0</v>
      </c>
      <c r="REN23" s="1954">
        <f t="shared" si="452"/>
        <v>0</v>
      </c>
      <c r="REO23" s="1954">
        <f t="shared" si="452"/>
        <v>0</v>
      </c>
      <c r="REP23" s="1954">
        <f t="shared" si="452"/>
        <v>0</v>
      </c>
      <c r="REQ23" s="1954">
        <f t="shared" si="452"/>
        <v>0</v>
      </c>
      <c r="RER23" s="1954">
        <f t="shared" si="452"/>
        <v>0</v>
      </c>
      <c r="RES23" s="1954">
        <f t="shared" si="452"/>
        <v>0</v>
      </c>
      <c r="RET23" s="1954">
        <f t="shared" si="452"/>
        <v>0</v>
      </c>
      <c r="REU23" s="1954">
        <f t="shared" si="452"/>
        <v>0</v>
      </c>
      <c r="REV23" s="1954">
        <f t="shared" si="452"/>
        <v>0</v>
      </c>
      <c r="REW23" s="1954">
        <f t="shared" si="452"/>
        <v>0</v>
      </c>
      <c r="REX23" s="1954">
        <f t="shared" si="452"/>
        <v>0</v>
      </c>
      <c r="REY23" s="1954">
        <f t="shared" si="452"/>
        <v>0</v>
      </c>
      <c r="REZ23" s="1954">
        <f t="shared" si="452"/>
        <v>0</v>
      </c>
      <c r="RFA23" s="1954">
        <f t="shared" si="452"/>
        <v>0</v>
      </c>
      <c r="RFB23" s="1954">
        <f t="shared" si="452"/>
        <v>0</v>
      </c>
      <c r="RFC23" s="1954">
        <f t="shared" si="452"/>
        <v>0</v>
      </c>
      <c r="RFD23" s="1954">
        <f t="shared" si="452"/>
        <v>0</v>
      </c>
      <c r="RFE23" s="1954">
        <f t="shared" si="452"/>
        <v>0</v>
      </c>
      <c r="RFF23" s="1954">
        <f t="shared" si="452"/>
        <v>0</v>
      </c>
      <c r="RFG23" s="1954">
        <f t="shared" si="452"/>
        <v>0</v>
      </c>
      <c r="RFH23" s="1954">
        <f t="shared" si="452"/>
        <v>0</v>
      </c>
      <c r="RFI23" s="1954">
        <f t="shared" si="452"/>
        <v>0</v>
      </c>
      <c r="RFJ23" s="1954">
        <f t="shared" si="452"/>
        <v>0</v>
      </c>
      <c r="RFK23" s="1954">
        <f t="shared" si="452"/>
        <v>0</v>
      </c>
      <c r="RFL23" s="1954">
        <f t="shared" si="452"/>
        <v>0</v>
      </c>
      <c r="RFM23" s="1954">
        <f t="shared" si="452"/>
        <v>0</v>
      </c>
      <c r="RFN23" s="1954">
        <f t="shared" si="452"/>
        <v>0</v>
      </c>
      <c r="RFO23" s="1954">
        <f t="shared" si="452"/>
        <v>0</v>
      </c>
      <c r="RFP23" s="1954">
        <f t="shared" si="452"/>
        <v>0</v>
      </c>
      <c r="RFQ23" s="1954">
        <f t="shared" si="452"/>
        <v>0</v>
      </c>
      <c r="RFR23" s="1954">
        <f t="shared" si="452"/>
        <v>0</v>
      </c>
      <c r="RFS23" s="1954">
        <f t="shared" si="452"/>
        <v>0</v>
      </c>
      <c r="RFT23" s="1954">
        <f t="shared" si="452"/>
        <v>0</v>
      </c>
      <c r="RFU23" s="1954">
        <f t="shared" si="452"/>
        <v>0</v>
      </c>
      <c r="RFV23" s="1954">
        <f t="shared" si="452"/>
        <v>0</v>
      </c>
      <c r="RFW23" s="1954">
        <f t="shared" si="452"/>
        <v>0</v>
      </c>
      <c r="RFX23" s="1954">
        <f t="shared" si="452"/>
        <v>0</v>
      </c>
      <c r="RFY23" s="1954">
        <f t="shared" si="452"/>
        <v>0</v>
      </c>
      <c r="RFZ23" s="1954">
        <f t="shared" si="452"/>
        <v>0</v>
      </c>
      <c r="RGA23" s="1954">
        <f t="shared" si="452"/>
        <v>0</v>
      </c>
      <c r="RGB23" s="1954">
        <f t="shared" si="452"/>
        <v>0</v>
      </c>
      <c r="RGC23" s="1954">
        <f t="shared" si="452"/>
        <v>0</v>
      </c>
      <c r="RGD23" s="1954">
        <f t="shared" si="452"/>
        <v>0</v>
      </c>
      <c r="RGE23" s="1954">
        <f t="shared" si="452"/>
        <v>0</v>
      </c>
      <c r="RGF23" s="1954">
        <f t="shared" si="452"/>
        <v>0</v>
      </c>
      <c r="RGG23" s="1954">
        <f t="shared" si="452"/>
        <v>0</v>
      </c>
      <c r="RGH23" s="1954">
        <f t="shared" si="452"/>
        <v>0</v>
      </c>
      <c r="RGI23" s="1954">
        <f t="shared" si="452"/>
        <v>0</v>
      </c>
      <c r="RGJ23" s="1954">
        <f t="shared" si="452"/>
        <v>0</v>
      </c>
      <c r="RGK23" s="1954">
        <f t="shared" si="452"/>
        <v>0</v>
      </c>
      <c r="RGL23" s="1954">
        <f t="shared" si="452"/>
        <v>0</v>
      </c>
      <c r="RGM23" s="1954">
        <f t="shared" ref="RGM23:RIX23" si="453">IF(AND(RGM$26="End of period",RGM$25="Revenue"),RGM10,0)</f>
        <v>0</v>
      </c>
      <c r="RGN23" s="1954">
        <f t="shared" si="453"/>
        <v>0</v>
      </c>
      <c r="RGO23" s="1954">
        <f t="shared" si="453"/>
        <v>0</v>
      </c>
      <c r="RGP23" s="1954">
        <f t="shared" si="453"/>
        <v>0</v>
      </c>
      <c r="RGQ23" s="1954">
        <f t="shared" si="453"/>
        <v>0</v>
      </c>
      <c r="RGR23" s="1954">
        <f t="shared" si="453"/>
        <v>0</v>
      </c>
      <c r="RGS23" s="1954">
        <f t="shared" si="453"/>
        <v>0</v>
      </c>
      <c r="RGT23" s="1954">
        <f t="shared" si="453"/>
        <v>0</v>
      </c>
      <c r="RGU23" s="1954">
        <f t="shared" si="453"/>
        <v>0</v>
      </c>
      <c r="RGV23" s="1954">
        <f t="shared" si="453"/>
        <v>0</v>
      </c>
      <c r="RGW23" s="1954">
        <f t="shared" si="453"/>
        <v>0</v>
      </c>
      <c r="RGX23" s="1954">
        <f t="shared" si="453"/>
        <v>0</v>
      </c>
      <c r="RGY23" s="1954">
        <f t="shared" si="453"/>
        <v>0</v>
      </c>
      <c r="RGZ23" s="1954">
        <f t="shared" si="453"/>
        <v>0</v>
      </c>
      <c r="RHA23" s="1954">
        <f t="shared" si="453"/>
        <v>0</v>
      </c>
      <c r="RHB23" s="1954">
        <f t="shared" si="453"/>
        <v>0</v>
      </c>
      <c r="RHC23" s="1954">
        <f t="shared" si="453"/>
        <v>0</v>
      </c>
      <c r="RHD23" s="1954">
        <f t="shared" si="453"/>
        <v>0</v>
      </c>
      <c r="RHE23" s="1954">
        <f t="shared" si="453"/>
        <v>0</v>
      </c>
      <c r="RHF23" s="1954">
        <f t="shared" si="453"/>
        <v>0</v>
      </c>
      <c r="RHG23" s="1954">
        <f t="shared" si="453"/>
        <v>0</v>
      </c>
      <c r="RHH23" s="1954">
        <f t="shared" si="453"/>
        <v>0</v>
      </c>
      <c r="RHI23" s="1954">
        <f t="shared" si="453"/>
        <v>0</v>
      </c>
      <c r="RHJ23" s="1954">
        <f t="shared" si="453"/>
        <v>0</v>
      </c>
      <c r="RHK23" s="1954">
        <f t="shared" si="453"/>
        <v>0</v>
      </c>
      <c r="RHL23" s="1954">
        <f t="shared" si="453"/>
        <v>0</v>
      </c>
      <c r="RHM23" s="1954">
        <f t="shared" si="453"/>
        <v>0</v>
      </c>
      <c r="RHN23" s="1954">
        <f t="shared" si="453"/>
        <v>0</v>
      </c>
      <c r="RHO23" s="1954">
        <f t="shared" si="453"/>
        <v>0</v>
      </c>
      <c r="RHP23" s="1954">
        <f t="shared" si="453"/>
        <v>0</v>
      </c>
      <c r="RHQ23" s="1954">
        <f t="shared" si="453"/>
        <v>0</v>
      </c>
      <c r="RHR23" s="1954">
        <f t="shared" si="453"/>
        <v>0</v>
      </c>
      <c r="RHS23" s="1954">
        <f t="shared" si="453"/>
        <v>0</v>
      </c>
      <c r="RHT23" s="1954">
        <f t="shared" si="453"/>
        <v>0</v>
      </c>
      <c r="RHU23" s="1954">
        <f t="shared" si="453"/>
        <v>0</v>
      </c>
      <c r="RHV23" s="1954">
        <f t="shared" si="453"/>
        <v>0</v>
      </c>
      <c r="RHW23" s="1954">
        <f t="shared" si="453"/>
        <v>0</v>
      </c>
      <c r="RHX23" s="1954">
        <f t="shared" si="453"/>
        <v>0</v>
      </c>
      <c r="RHY23" s="1954">
        <f t="shared" si="453"/>
        <v>0</v>
      </c>
      <c r="RHZ23" s="1954">
        <f t="shared" si="453"/>
        <v>0</v>
      </c>
      <c r="RIA23" s="1954">
        <f t="shared" si="453"/>
        <v>0</v>
      </c>
      <c r="RIB23" s="1954">
        <f t="shared" si="453"/>
        <v>0</v>
      </c>
      <c r="RIC23" s="1954">
        <f t="shared" si="453"/>
        <v>0</v>
      </c>
      <c r="RID23" s="1954">
        <f t="shared" si="453"/>
        <v>0</v>
      </c>
      <c r="RIE23" s="1954">
        <f t="shared" si="453"/>
        <v>0</v>
      </c>
      <c r="RIF23" s="1954">
        <f t="shared" si="453"/>
        <v>0</v>
      </c>
      <c r="RIG23" s="1954">
        <f t="shared" si="453"/>
        <v>0</v>
      </c>
      <c r="RIH23" s="1954">
        <f t="shared" si="453"/>
        <v>0</v>
      </c>
      <c r="RII23" s="1954">
        <f t="shared" si="453"/>
        <v>0</v>
      </c>
      <c r="RIJ23" s="1954">
        <f t="shared" si="453"/>
        <v>0</v>
      </c>
      <c r="RIK23" s="1954">
        <f t="shared" si="453"/>
        <v>0</v>
      </c>
      <c r="RIL23" s="1954">
        <f t="shared" si="453"/>
        <v>0</v>
      </c>
      <c r="RIM23" s="1954">
        <f t="shared" si="453"/>
        <v>0</v>
      </c>
      <c r="RIN23" s="1954">
        <f t="shared" si="453"/>
        <v>0</v>
      </c>
      <c r="RIO23" s="1954">
        <f t="shared" si="453"/>
        <v>0</v>
      </c>
      <c r="RIP23" s="1954">
        <f t="shared" si="453"/>
        <v>0</v>
      </c>
      <c r="RIQ23" s="1954">
        <f t="shared" si="453"/>
        <v>0</v>
      </c>
      <c r="RIR23" s="1954">
        <f t="shared" si="453"/>
        <v>0</v>
      </c>
      <c r="RIS23" s="1954">
        <f t="shared" si="453"/>
        <v>0</v>
      </c>
      <c r="RIT23" s="1954">
        <f t="shared" si="453"/>
        <v>0</v>
      </c>
      <c r="RIU23" s="1954">
        <f t="shared" si="453"/>
        <v>0</v>
      </c>
      <c r="RIV23" s="1954">
        <f t="shared" si="453"/>
        <v>0</v>
      </c>
      <c r="RIW23" s="1954">
        <f t="shared" si="453"/>
        <v>0</v>
      </c>
      <c r="RIX23" s="1954">
        <f t="shared" si="453"/>
        <v>0</v>
      </c>
      <c r="RIY23" s="1954">
        <f t="shared" ref="RIY23:RLJ23" si="454">IF(AND(RIY$26="End of period",RIY$25="Revenue"),RIY10,0)</f>
        <v>0</v>
      </c>
      <c r="RIZ23" s="1954">
        <f t="shared" si="454"/>
        <v>0</v>
      </c>
      <c r="RJA23" s="1954">
        <f t="shared" si="454"/>
        <v>0</v>
      </c>
      <c r="RJB23" s="1954">
        <f t="shared" si="454"/>
        <v>0</v>
      </c>
      <c r="RJC23" s="1954">
        <f t="shared" si="454"/>
        <v>0</v>
      </c>
      <c r="RJD23" s="1954">
        <f t="shared" si="454"/>
        <v>0</v>
      </c>
      <c r="RJE23" s="1954">
        <f t="shared" si="454"/>
        <v>0</v>
      </c>
      <c r="RJF23" s="1954">
        <f t="shared" si="454"/>
        <v>0</v>
      </c>
      <c r="RJG23" s="1954">
        <f t="shared" si="454"/>
        <v>0</v>
      </c>
      <c r="RJH23" s="1954">
        <f t="shared" si="454"/>
        <v>0</v>
      </c>
      <c r="RJI23" s="1954">
        <f t="shared" si="454"/>
        <v>0</v>
      </c>
      <c r="RJJ23" s="1954">
        <f t="shared" si="454"/>
        <v>0</v>
      </c>
      <c r="RJK23" s="1954">
        <f t="shared" si="454"/>
        <v>0</v>
      </c>
      <c r="RJL23" s="1954">
        <f t="shared" si="454"/>
        <v>0</v>
      </c>
      <c r="RJM23" s="1954">
        <f t="shared" si="454"/>
        <v>0</v>
      </c>
      <c r="RJN23" s="1954">
        <f t="shared" si="454"/>
        <v>0</v>
      </c>
      <c r="RJO23" s="1954">
        <f t="shared" si="454"/>
        <v>0</v>
      </c>
      <c r="RJP23" s="1954">
        <f t="shared" si="454"/>
        <v>0</v>
      </c>
      <c r="RJQ23" s="1954">
        <f t="shared" si="454"/>
        <v>0</v>
      </c>
      <c r="RJR23" s="1954">
        <f t="shared" si="454"/>
        <v>0</v>
      </c>
      <c r="RJS23" s="1954">
        <f t="shared" si="454"/>
        <v>0</v>
      </c>
      <c r="RJT23" s="1954">
        <f t="shared" si="454"/>
        <v>0</v>
      </c>
      <c r="RJU23" s="1954">
        <f t="shared" si="454"/>
        <v>0</v>
      </c>
      <c r="RJV23" s="1954">
        <f t="shared" si="454"/>
        <v>0</v>
      </c>
      <c r="RJW23" s="1954">
        <f t="shared" si="454"/>
        <v>0</v>
      </c>
      <c r="RJX23" s="1954">
        <f t="shared" si="454"/>
        <v>0</v>
      </c>
      <c r="RJY23" s="1954">
        <f t="shared" si="454"/>
        <v>0</v>
      </c>
      <c r="RJZ23" s="1954">
        <f t="shared" si="454"/>
        <v>0</v>
      </c>
      <c r="RKA23" s="1954">
        <f t="shared" si="454"/>
        <v>0</v>
      </c>
      <c r="RKB23" s="1954">
        <f t="shared" si="454"/>
        <v>0</v>
      </c>
      <c r="RKC23" s="1954">
        <f t="shared" si="454"/>
        <v>0</v>
      </c>
      <c r="RKD23" s="1954">
        <f t="shared" si="454"/>
        <v>0</v>
      </c>
      <c r="RKE23" s="1954">
        <f t="shared" si="454"/>
        <v>0</v>
      </c>
      <c r="RKF23" s="1954">
        <f t="shared" si="454"/>
        <v>0</v>
      </c>
      <c r="RKG23" s="1954">
        <f t="shared" si="454"/>
        <v>0</v>
      </c>
      <c r="RKH23" s="1954">
        <f t="shared" si="454"/>
        <v>0</v>
      </c>
      <c r="RKI23" s="1954">
        <f t="shared" si="454"/>
        <v>0</v>
      </c>
      <c r="RKJ23" s="1954">
        <f t="shared" si="454"/>
        <v>0</v>
      </c>
      <c r="RKK23" s="1954">
        <f t="shared" si="454"/>
        <v>0</v>
      </c>
      <c r="RKL23" s="1954">
        <f t="shared" si="454"/>
        <v>0</v>
      </c>
      <c r="RKM23" s="1954">
        <f t="shared" si="454"/>
        <v>0</v>
      </c>
      <c r="RKN23" s="1954">
        <f t="shared" si="454"/>
        <v>0</v>
      </c>
      <c r="RKO23" s="1954">
        <f t="shared" si="454"/>
        <v>0</v>
      </c>
      <c r="RKP23" s="1954">
        <f t="shared" si="454"/>
        <v>0</v>
      </c>
      <c r="RKQ23" s="1954">
        <f t="shared" si="454"/>
        <v>0</v>
      </c>
      <c r="RKR23" s="1954">
        <f t="shared" si="454"/>
        <v>0</v>
      </c>
      <c r="RKS23" s="1954">
        <f t="shared" si="454"/>
        <v>0</v>
      </c>
      <c r="RKT23" s="1954">
        <f t="shared" si="454"/>
        <v>0</v>
      </c>
      <c r="RKU23" s="1954">
        <f t="shared" si="454"/>
        <v>0</v>
      </c>
      <c r="RKV23" s="1954">
        <f t="shared" si="454"/>
        <v>0</v>
      </c>
      <c r="RKW23" s="1954">
        <f t="shared" si="454"/>
        <v>0</v>
      </c>
      <c r="RKX23" s="1954">
        <f t="shared" si="454"/>
        <v>0</v>
      </c>
      <c r="RKY23" s="1954">
        <f t="shared" si="454"/>
        <v>0</v>
      </c>
      <c r="RKZ23" s="1954">
        <f t="shared" si="454"/>
        <v>0</v>
      </c>
      <c r="RLA23" s="1954">
        <f t="shared" si="454"/>
        <v>0</v>
      </c>
      <c r="RLB23" s="1954">
        <f t="shared" si="454"/>
        <v>0</v>
      </c>
      <c r="RLC23" s="1954">
        <f t="shared" si="454"/>
        <v>0</v>
      </c>
      <c r="RLD23" s="1954">
        <f t="shared" si="454"/>
        <v>0</v>
      </c>
      <c r="RLE23" s="1954">
        <f t="shared" si="454"/>
        <v>0</v>
      </c>
      <c r="RLF23" s="1954">
        <f t="shared" si="454"/>
        <v>0</v>
      </c>
      <c r="RLG23" s="1954">
        <f t="shared" si="454"/>
        <v>0</v>
      </c>
      <c r="RLH23" s="1954">
        <f t="shared" si="454"/>
        <v>0</v>
      </c>
      <c r="RLI23" s="1954">
        <f t="shared" si="454"/>
        <v>0</v>
      </c>
      <c r="RLJ23" s="1954">
        <f t="shared" si="454"/>
        <v>0</v>
      </c>
      <c r="RLK23" s="1954">
        <f t="shared" ref="RLK23:RNV23" si="455">IF(AND(RLK$26="End of period",RLK$25="Revenue"),RLK10,0)</f>
        <v>0</v>
      </c>
      <c r="RLL23" s="1954">
        <f t="shared" si="455"/>
        <v>0</v>
      </c>
      <c r="RLM23" s="1954">
        <f t="shared" si="455"/>
        <v>0</v>
      </c>
      <c r="RLN23" s="1954">
        <f t="shared" si="455"/>
        <v>0</v>
      </c>
      <c r="RLO23" s="1954">
        <f t="shared" si="455"/>
        <v>0</v>
      </c>
      <c r="RLP23" s="1954">
        <f t="shared" si="455"/>
        <v>0</v>
      </c>
      <c r="RLQ23" s="1954">
        <f t="shared" si="455"/>
        <v>0</v>
      </c>
      <c r="RLR23" s="1954">
        <f t="shared" si="455"/>
        <v>0</v>
      </c>
      <c r="RLS23" s="1954">
        <f t="shared" si="455"/>
        <v>0</v>
      </c>
      <c r="RLT23" s="1954">
        <f t="shared" si="455"/>
        <v>0</v>
      </c>
      <c r="RLU23" s="1954">
        <f t="shared" si="455"/>
        <v>0</v>
      </c>
      <c r="RLV23" s="1954">
        <f t="shared" si="455"/>
        <v>0</v>
      </c>
      <c r="RLW23" s="1954">
        <f t="shared" si="455"/>
        <v>0</v>
      </c>
      <c r="RLX23" s="1954">
        <f t="shared" si="455"/>
        <v>0</v>
      </c>
      <c r="RLY23" s="1954">
        <f t="shared" si="455"/>
        <v>0</v>
      </c>
      <c r="RLZ23" s="1954">
        <f t="shared" si="455"/>
        <v>0</v>
      </c>
      <c r="RMA23" s="1954">
        <f t="shared" si="455"/>
        <v>0</v>
      </c>
      <c r="RMB23" s="1954">
        <f t="shared" si="455"/>
        <v>0</v>
      </c>
      <c r="RMC23" s="1954">
        <f t="shared" si="455"/>
        <v>0</v>
      </c>
      <c r="RMD23" s="1954">
        <f t="shared" si="455"/>
        <v>0</v>
      </c>
      <c r="RME23" s="1954">
        <f t="shared" si="455"/>
        <v>0</v>
      </c>
      <c r="RMF23" s="1954">
        <f t="shared" si="455"/>
        <v>0</v>
      </c>
      <c r="RMG23" s="1954">
        <f t="shared" si="455"/>
        <v>0</v>
      </c>
      <c r="RMH23" s="1954">
        <f t="shared" si="455"/>
        <v>0</v>
      </c>
      <c r="RMI23" s="1954">
        <f t="shared" si="455"/>
        <v>0</v>
      </c>
      <c r="RMJ23" s="1954">
        <f t="shared" si="455"/>
        <v>0</v>
      </c>
      <c r="RMK23" s="1954">
        <f t="shared" si="455"/>
        <v>0</v>
      </c>
      <c r="RML23" s="1954">
        <f t="shared" si="455"/>
        <v>0</v>
      </c>
      <c r="RMM23" s="1954">
        <f t="shared" si="455"/>
        <v>0</v>
      </c>
      <c r="RMN23" s="1954">
        <f t="shared" si="455"/>
        <v>0</v>
      </c>
      <c r="RMO23" s="1954">
        <f t="shared" si="455"/>
        <v>0</v>
      </c>
      <c r="RMP23" s="1954">
        <f t="shared" si="455"/>
        <v>0</v>
      </c>
      <c r="RMQ23" s="1954">
        <f t="shared" si="455"/>
        <v>0</v>
      </c>
      <c r="RMR23" s="1954">
        <f t="shared" si="455"/>
        <v>0</v>
      </c>
      <c r="RMS23" s="1954">
        <f t="shared" si="455"/>
        <v>0</v>
      </c>
      <c r="RMT23" s="1954">
        <f t="shared" si="455"/>
        <v>0</v>
      </c>
      <c r="RMU23" s="1954">
        <f t="shared" si="455"/>
        <v>0</v>
      </c>
      <c r="RMV23" s="1954">
        <f t="shared" si="455"/>
        <v>0</v>
      </c>
      <c r="RMW23" s="1954">
        <f t="shared" si="455"/>
        <v>0</v>
      </c>
      <c r="RMX23" s="1954">
        <f t="shared" si="455"/>
        <v>0</v>
      </c>
      <c r="RMY23" s="1954">
        <f t="shared" si="455"/>
        <v>0</v>
      </c>
      <c r="RMZ23" s="1954">
        <f t="shared" si="455"/>
        <v>0</v>
      </c>
      <c r="RNA23" s="1954">
        <f t="shared" si="455"/>
        <v>0</v>
      </c>
      <c r="RNB23" s="1954">
        <f t="shared" si="455"/>
        <v>0</v>
      </c>
      <c r="RNC23" s="1954">
        <f t="shared" si="455"/>
        <v>0</v>
      </c>
      <c r="RND23" s="1954">
        <f t="shared" si="455"/>
        <v>0</v>
      </c>
      <c r="RNE23" s="1954">
        <f t="shared" si="455"/>
        <v>0</v>
      </c>
      <c r="RNF23" s="1954">
        <f t="shared" si="455"/>
        <v>0</v>
      </c>
      <c r="RNG23" s="1954">
        <f t="shared" si="455"/>
        <v>0</v>
      </c>
      <c r="RNH23" s="1954">
        <f t="shared" si="455"/>
        <v>0</v>
      </c>
      <c r="RNI23" s="1954">
        <f t="shared" si="455"/>
        <v>0</v>
      </c>
      <c r="RNJ23" s="1954">
        <f t="shared" si="455"/>
        <v>0</v>
      </c>
      <c r="RNK23" s="1954">
        <f t="shared" si="455"/>
        <v>0</v>
      </c>
      <c r="RNL23" s="1954">
        <f t="shared" si="455"/>
        <v>0</v>
      </c>
      <c r="RNM23" s="1954">
        <f t="shared" si="455"/>
        <v>0</v>
      </c>
      <c r="RNN23" s="1954">
        <f t="shared" si="455"/>
        <v>0</v>
      </c>
      <c r="RNO23" s="1954">
        <f t="shared" si="455"/>
        <v>0</v>
      </c>
      <c r="RNP23" s="1954">
        <f t="shared" si="455"/>
        <v>0</v>
      </c>
      <c r="RNQ23" s="1954">
        <f t="shared" si="455"/>
        <v>0</v>
      </c>
      <c r="RNR23" s="1954">
        <f t="shared" si="455"/>
        <v>0</v>
      </c>
      <c r="RNS23" s="1954">
        <f t="shared" si="455"/>
        <v>0</v>
      </c>
      <c r="RNT23" s="1954">
        <f t="shared" si="455"/>
        <v>0</v>
      </c>
      <c r="RNU23" s="1954">
        <f t="shared" si="455"/>
        <v>0</v>
      </c>
      <c r="RNV23" s="1954">
        <f t="shared" si="455"/>
        <v>0</v>
      </c>
      <c r="RNW23" s="1954">
        <f t="shared" ref="RNW23:RQH23" si="456">IF(AND(RNW$26="End of period",RNW$25="Revenue"),RNW10,0)</f>
        <v>0</v>
      </c>
      <c r="RNX23" s="1954">
        <f t="shared" si="456"/>
        <v>0</v>
      </c>
      <c r="RNY23" s="1954">
        <f t="shared" si="456"/>
        <v>0</v>
      </c>
      <c r="RNZ23" s="1954">
        <f t="shared" si="456"/>
        <v>0</v>
      </c>
      <c r="ROA23" s="1954">
        <f t="shared" si="456"/>
        <v>0</v>
      </c>
      <c r="ROB23" s="1954">
        <f t="shared" si="456"/>
        <v>0</v>
      </c>
      <c r="ROC23" s="1954">
        <f t="shared" si="456"/>
        <v>0</v>
      </c>
      <c r="ROD23" s="1954">
        <f t="shared" si="456"/>
        <v>0</v>
      </c>
      <c r="ROE23" s="1954">
        <f t="shared" si="456"/>
        <v>0</v>
      </c>
      <c r="ROF23" s="1954">
        <f t="shared" si="456"/>
        <v>0</v>
      </c>
      <c r="ROG23" s="1954">
        <f t="shared" si="456"/>
        <v>0</v>
      </c>
      <c r="ROH23" s="1954">
        <f t="shared" si="456"/>
        <v>0</v>
      </c>
      <c r="ROI23" s="1954">
        <f t="shared" si="456"/>
        <v>0</v>
      </c>
      <c r="ROJ23" s="1954">
        <f t="shared" si="456"/>
        <v>0</v>
      </c>
      <c r="ROK23" s="1954">
        <f t="shared" si="456"/>
        <v>0</v>
      </c>
      <c r="ROL23" s="1954">
        <f t="shared" si="456"/>
        <v>0</v>
      </c>
      <c r="ROM23" s="1954">
        <f t="shared" si="456"/>
        <v>0</v>
      </c>
      <c r="RON23" s="1954">
        <f t="shared" si="456"/>
        <v>0</v>
      </c>
      <c r="ROO23" s="1954">
        <f t="shared" si="456"/>
        <v>0</v>
      </c>
      <c r="ROP23" s="1954">
        <f t="shared" si="456"/>
        <v>0</v>
      </c>
      <c r="ROQ23" s="1954">
        <f t="shared" si="456"/>
        <v>0</v>
      </c>
      <c r="ROR23" s="1954">
        <f t="shared" si="456"/>
        <v>0</v>
      </c>
      <c r="ROS23" s="1954">
        <f t="shared" si="456"/>
        <v>0</v>
      </c>
      <c r="ROT23" s="1954">
        <f t="shared" si="456"/>
        <v>0</v>
      </c>
      <c r="ROU23" s="1954">
        <f t="shared" si="456"/>
        <v>0</v>
      </c>
      <c r="ROV23" s="1954">
        <f t="shared" si="456"/>
        <v>0</v>
      </c>
      <c r="ROW23" s="1954">
        <f t="shared" si="456"/>
        <v>0</v>
      </c>
      <c r="ROX23" s="1954">
        <f t="shared" si="456"/>
        <v>0</v>
      </c>
      <c r="ROY23" s="1954">
        <f t="shared" si="456"/>
        <v>0</v>
      </c>
      <c r="ROZ23" s="1954">
        <f t="shared" si="456"/>
        <v>0</v>
      </c>
      <c r="RPA23" s="1954">
        <f t="shared" si="456"/>
        <v>0</v>
      </c>
      <c r="RPB23" s="1954">
        <f t="shared" si="456"/>
        <v>0</v>
      </c>
      <c r="RPC23" s="1954">
        <f t="shared" si="456"/>
        <v>0</v>
      </c>
      <c r="RPD23" s="1954">
        <f t="shared" si="456"/>
        <v>0</v>
      </c>
      <c r="RPE23" s="1954">
        <f t="shared" si="456"/>
        <v>0</v>
      </c>
      <c r="RPF23" s="1954">
        <f t="shared" si="456"/>
        <v>0</v>
      </c>
      <c r="RPG23" s="1954">
        <f t="shared" si="456"/>
        <v>0</v>
      </c>
      <c r="RPH23" s="1954">
        <f t="shared" si="456"/>
        <v>0</v>
      </c>
      <c r="RPI23" s="1954">
        <f t="shared" si="456"/>
        <v>0</v>
      </c>
      <c r="RPJ23" s="1954">
        <f t="shared" si="456"/>
        <v>0</v>
      </c>
      <c r="RPK23" s="1954">
        <f t="shared" si="456"/>
        <v>0</v>
      </c>
      <c r="RPL23" s="1954">
        <f t="shared" si="456"/>
        <v>0</v>
      </c>
      <c r="RPM23" s="1954">
        <f t="shared" si="456"/>
        <v>0</v>
      </c>
      <c r="RPN23" s="1954">
        <f t="shared" si="456"/>
        <v>0</v>
      </c>
      <c r="RPO23" s="1954">
        <f t="shared" si="456"/>
        <v>0</v>
      </c>
      <c r="RPP23" s="1954">
        <f t="shared" si="456"/>
        <v>0</v>
      </c>
      <c r="RPQ23" s="1954">
        <f t="shared" si="456"/>
        <v>0</v>
      </c>
      <c r="RPR23" s="1954">
        <f t="shared" si="456"/>
        <v>0</v>
      </c>
      <c r="RPS23" s="1954">
        <f t="shared" si="456"/>
        <v>0</v>
      </c>
      <c r="RPT23" s="1954">
        <f t="shared" si="456"/>
        <v>0</v>
      </c>
      <c r="RPU23" s="1954">
        <f t="shared" si="456"/>
        <v>0</v>
      </c>
      <c r="RPV23" s="1954">
        <f t="shared" si="456"/>
        <v>0</v>
      </c>
      <c r="RPW23" s="1954">
        <f t="shared" si="456"/>
        <v>0</v>
      </c>
      <c r="RPX23" s="1954">
        <f t="shared" si="456"/>
        <v>0</v>
      </c>
      <c r="RPY23" s="1954">
        <f t="shared" si="456"/>
        <v>0</v>
      </c>
      <c r="RPZ23" s="1954">
        <f t="shared" si="456"/>
        <v>0</v>
      </c>
      <c r="RQA23" s="1954">
        <f t="shared" si="456"/>
        <v>0</v>
      </c>
      <c r="RQB23" s="1954">
        <f t="shared" si="456"/>
        <v>0</v>
      </c>
      <c r="RQC23" s="1954">
        <f t="shared" si="456"/>
        <v>0</v>
      </c>
      <c r="RQD23" s="1954">
        <f t="shared" si="456"/>
        <v>0</v>
      </c>
      <c r="RQE23" s="1954">
        <f t="shared" si="456"/>
        <v>0</v>
      </c>
      <c r="RQF23" s="1954">
        <f t="shared" si="456"/>
        <v>0</v>
      </c>
      <c r="RQG23" s="1954">
        <f t="shared" si="456"/>
        <v>0</v>
      </c>
      <c r="RQH23" s="1954">
        <f t="shared" si="456"/>
        <v>0</v>
      </c>
      <c r="RQI23" s="1954">
        <f t="shared" ref="RQI23:RST23" si="457">IF(AND(RQI$26="End of period",RQI$25="Revenue"),RQI10,0)</f>
        <v>0</v>
      </c>
      <c r="RQJ23" s="1954">
        <f t="shared" si="457"/>
        <v>0</v>
      </c>
      <c r="RQK23" s="1954">
        <f t="shared" si="457"/>
        <v>0</v>
      </c>
      <c r="RQL23" s="1954">
        <f t="shared" si="457"/>
        <v>0</v>
      </c>
      <c r="RQM23" s="1954">
        <f t="shared" si="457"/>
        <v>0</v>
      </c>
      <c r="RQN23" s="1954">
        <f t="shared" si="457"/>
        <v>0</v>
      </c>
      <c r="RQO23" s="1954">
        <f t="shared" si="457"/>
        <v>0</v>
      </c>
      <c r="RQP23" s="1954">
        <f t="shared" si="457"/>
        <v>0</v>
      </c>
      <c r="RQQ23" s="1954">
        <f t="shared" si="457"/>
        <v>0</v>
      </c>
      <c r="RQR23" s="1954">
        <f t="shared" si="457"/>
        <v>0</v>
      </c>
      <c r="RQS23" s="1954">
        <f t="shared" si="457"/>
        <v>0</v>
      </c>
      <c r="RQT23" s="1954">
        <f t="shared" si="457"/>
        <v>0</v>
      </c>
      <c r="RQU23" s="1954">
        <f t="shared" si="457"/>
        <v>0</v>
      </c>
      <c r="RQV23" s="1954">
        <f t="shared" si="457"/>
        <v>0</v>
      </c>
      <c r="RQW23" s="1954">
        <f t="shared" si="457"/>
        <v>0</v>
      </c>
      <c r="RQX23" s="1954">
        <f t="shared" si="457"/>
        <v>0</v>
      </c>
      <c r="RQY23" s="1954">
        <f t="shared" si="457"/>
        <v>0</v>
      </c>
      <c r="RQZ23" s="1954">
        <f t="shared" si="457"/>
        <v>0</v>
      </c>
      <c r="RRA23" s="1954">
        <f t="shared" si="457"/>
        <v>0</v>
      </c>
      <c r="RRB23" s="1954">
        <f t="shared" si="457"/>
        <v>0</v>
      </c>
      <c r="RRC23" s="1954">
        <f t="shared" si="457"/>
        <v>0</v>
      </c>
      <c r="RRD23" s="1954">
        <f t="shared" si="457"/>
        <v>0</v>
      </c>
      <c r="RRE23" s="1954">
        <f t="shared" si="457"/>
        <v>0</v>
      </c>
      <c r="RRF23" s="1954">
        <f t="shared" si="457"/>
        <v>0</v>
      </c>
      <c r="RRG23" s="1954">
        <f t="shared" si="457"/>
        <v>0</v>
      </c>
      <c r="RRH23" s="1954">
        <f t="shared" si="457"/>
        <v>0</v>
      </c>
      <c r="RRI23" s="1954">
        <f t="shared" si="457"/>
        <v>0</v>
      </c>
      <c r="RRJ23" s="1954">
        <f t="shared" si="457"/>
        <v>0</v>
      </c>
      <c r="RRK23" s="1954">
        <f t="shared" si="457"/>
        <v>0</v>
      </c>
      <c r="RRL23" s="1954">
        <f t="shared" si="457"/>
        <v>0</v>
      </c>
      <c r="RRM23" s="1954">
        <f t="shared" si="457"/>
        <v>0</v>
      </c>
      <c r="RRN23" s="1954">
        <f t="shared" si="457"/>
        <v>0</v>
      </c>
      <c r="RRO23" s="1954">
        <f t="shared" si="457"/>
        <v>0</v>
      </c>
      <c r="RRP23" s="1954">
        <f t="shared" si="457"/>
        <v>0</v>
      </c>
      <c r="RRQ23" s="1954">
        <f t="shared" si="457"/>
        <v>0</v>
      </c>
      <c r="RRR23" s="1954">
        <f t="shared" si="457"/>
        <v>0</v>
      </c>
      <c r="RRS23" s="1954">
        <f t="shared" si="457"/>
        <v>0</v>
      </c>
      <c r="RRT23" s="1954">
        <f t="shared" si="457"/>
        <v>0</v>
      </c>
      <c r="RRU23" s="1954">
        <f t="shared" si="457"/>
        <v>0</v>
      </c>
      <c r="RRV23" s="1954">
        <f t="shared" si="457"/>
        <v>0</v>
      </c>
      <c r="RRW23" s="1954">
        <f t="shared" si="457"/>
        <v>0</v>
      </c>
      <c r="RRX23" s="1954">
        <f t="shared" si="457"/>
        <v>0</v>
      </c>
      <c r="RRY23" s="1954">
        <f t="shared" si="457"/>
        <v>0</v>
      </c>
      <c r="RRZ23" s="1954">
        <f t="shared" si="457"/>
        <v>0</v>
      </c>
      <c r="RSA23" s="1954">
        <f t="shared" si="457"/>
        <v>0</v>
      </c>
      <c r="RSB23" s="1954">
        <f t="shared" si="457"/>
        <v>0</v>
      </c>
      <c r="RSC23" s="1954">
        <f t="shared" si="457"/>
        <v>0</v>
      </c>
      <c r="RSD23" s="1954">
        <f t="shared" si="457"/>
        <v>0</v>
      </c>
      <c r="RSE23" s="1954">
        <f t="shared" si="457"/>
        <v>0</v>
      </c>
      <c r="RSF23" s="1954">
        <f t="shared" si="457"/>
        <v>0</v>
      </c>
      <c r="RSG23" s="1954">
        <f t="shared" si="457"/>
        <v>0</v>
      </c>
      <c r="RSH23" s="1954">
        <f t="shared" si="457"/>
        <v>0</v>
      </c>
      <c r="RSI23" s="1954">
        <f t="shared" si="457"/>
        <v>0</v>
      </c>
      <c r="RSJ23" s="1954">
        <f t="shared" si="457"/>
        <v>0</v>
      </c>
      <c r="RSK23" s="1954">
        <f t="shared" si="457"/>
        <v>0</v>
      </c>
      <c r="RSL23" s="1954">
        <f t="shared" si="457"/>
        <v>0</v>
      </c>
      <c r="RSM23" s="1954">
        <f t="shared" si="457"/>
        <v>0</v>
      </c>
      <c r="RSN23" s="1954">
        <f t="shared" si="457"/>
        <v>0</v>
      </c>
      <c r="RSO23" s="1954">
        <f t="shared" si="457"/>
        <v>0</v>
      </c>
      <c r="RSP23" s="1954">
        <f t="shared" si="457"/>
        <v>0</v>
      </c>
      <c r="RSQ23" s="1954">
        <f t="shared" si="457"/>
        <v>0</v>
      </c>
      <c r="RSR23" s="1954">
        <f t="shared" si="457"/>
        <v>0</v>
      </c>
      <c r="RSS23" s="1954">
        <f t="shared" si="457"/>
        <v>0</v>
      </c>
      <c r="RST23" s="1954">
        <f t="shared" si="457"/>
        <v>0</v>
      </c>
      <c r="RSU23" s="1954">
        <f t="shared" ref="RSU23:RVF23" si="458">IF(AND(RSU$26="End of period",RSU$25="Revenue"),RSU10,0)</f>
        <v>0</v>
      </c>
      <c r="RSV23" s="1954">
        <f t="shared" si="458"/>
        <v>0</v>
      </c>
      <c r="RSW23" s="1954">
        <f t="shared" si="458"/>
        <v>0</v>
      </c>
      <c r="RSX23" s="1954">
        <f t="shared" si="458"/>
        <v>0</v>
      </c>
      <c r="RSY23" s="1954">
        <f t="shared" si="458"/>
        <v>0</v>
      </c>
      <c r="RSZ23" s="1954">
        <f t="shared" si="458"/>
        <v>0</v>
      </c>
      <c r="RTA23" s="1954">
        <f t="shared" si="458"/>
        <v>0</v>
      </c>
      <c r="RTB23" s="1954">
        <f t="shared" si="458"/>
        <v>0</v>
      </c>
      <c r="RTC23" s="1954">
        <f t="shared" si="458"/>
        <v>0</v>
      </c>
      <c r="RTD23" s="1954">
        <f t="shared" si="458"/>
        <v>0</v>
      </c>
      <c r="RTE23" s="1954">
        <f t="shared" si="458"/>
        <v>0</v>
      </c>
      <c r="RTF23" s="1954">
        <f t="shared" si="458"/>
        <v>0</v>
      </c>
      <c r="RTG23" s="1954">
        <f t="shared" si="458"/>
        <v>0</v>
      </c>
      <c r="RTH23" s="1954">
        <f t="shared" si="458"/>
        <v>0</v>
      </c>
      <c r="RTI23" s="1954">
        <f t="shared" si="458"/>
        <v>0</v>
      </c>
      <c r="RTJ23" s="1954">
        <f t="shared" si="458"/>
        <v>0</v>
      </c>
      <c r="RTK23" s="1954">
        <f t="shared" si="458"/>
        <v>0</v>
      </c>
      <c r="RTL23" s="1954">
        <f t="shared" si="458"/>
        <v>0</v>
      </c>
      <c r="RTM23" s="1954">
        <f t="shared" si="458"/>
        <v>0</v>
      </c>
      <c r="RTN23" s="1954">
        <f t="shared" si="458"/>
        <v>0</v>
      </c>
      <c r="RTO23" s="1954">
        <f t="shared" si="458"/>
        <v>0</v>
      </c>
      <c r="RTP23" s="1954">
        <f t="shared" si="458"/>
        <v>0</v>
      </c>
      <c r="RTQ23" s="1954">
        <f t="shared" si="458"/>
        <v>0</v>
      </c>
      <c r="RTR23" s="1954">
        <f t="shared" si="458"/>
        <v>0</v>
      </c>
      <c r="RTS23" s="1954">
        <f t="shared" si="458"/>
        <v>0</v>
      </c>
      <c r="RTT23" s="1954">
        <f t="shared" si="458"/>
        <v>0</v>
      </c>
      <c r="RTU23" s="1954">
        <f t="shared" si="458"/>
        <v>0</v>
      </c>
      <c r="RTV23" s="1954">
        <f t="shared" si="458"/>
        <v>0</v>
      </c>
      <c r="RTW23" s="1954">
        <f t="shared" si="458"/>
        <v>0</v>
      </c>
      <c r="RTX23" s="1954">
        <f t="shared" si="458"/>
        <v>0</v>
      </c>
      <c r="RTY23" s="1954">
        <f t="shared" si="458"/>
        <v>0</v>
      </c>
      <c r="RTZ23" s="1954">
        <f t="shared" si="458"/>
        <v>0</v>
      </c>
      <c r="RUA23" s="1954">
        <f t="shared" si="458"/>
        <v>0</v>
      </c>
      <c r="RUB23" s="1954">
        <f t="shared" si="458"/>
        <v>0</v>
      </c>
      <c r="RUC23" s="1954">
        <f t="shared" si="458"/>
        <v>0</v>
      </c>
      <c r="RUD23" s="1954">
        <f t="shared" si="458"/>
        <v>0</v>
      </c>
      <c r="RUE23" s="1954">
        <f t="shared" si="458"/>
        <v>0</v>
      </c>
      <c r="RUF23" s="1954">
        <f t="shared" si="458"/>
        <v>0</v>
      </c>
      <c r="RUG23" s="1954">
        <f t="shared" si="458"/>
        <v>0</v>
      </c>
      <c r="RUH23" s="1954">
        <f t="shared" si="458"/>
        <v>0</v>
      </c>
      <c r="RUI23" s="1954">
        <f t="shared" si="458"/>
        <v>0</v>
      </c>
      <c r="RUJ23" s="1954">
        <f t="shared" si="458"/>
        <v>0</v>
      </c>
      <c r="RUK23" s="1954">
        <f t="shared" si="458"/>
        <v>0</v>
      </c>
      <c r="RUL23" s="1954">
        <f t="shared" si="458"/>
        <v>0</v>
      </c>
      <c r="RUM23" s="1954">
        <f t="shared" si="458"/>
        <v>0</v>
      </c>
      <c r="RUN23" s="1954">
        <f t="shared" si="458"/>
        <v>0</v>
      </c>
      <c r="RUO23" s="1954">
        <f t="shared" si="458"/>
        <v>0</v>
      </c>
      <c r="RUP23" s="1954">
        <f t="shared" si="458"/>
        <v>0</v>
      </c>
      <c r="RUQ23" s="1954">
        <f t="shared" si="458"/>
        <v>0</v>
      </c>
      <c r="RUR23" s="1954">
        <f t="shared" si="458"/>
        <v>0</v>
      </c>
      <c r="RUS23" s="1954">
        <f t="shared" si="458"/>
        <v>0</v>
      </c>
      <c r="RUT23" s="1954">
        <f t="shared" si="458"/>
        <v>0</v>
      </c>
      <c r="RUU23" s="1954">
        <f t="shared" si="458"/>
        <v>0</v>
      </c>
      <c r="RUV23" s="1954">
        <f t="shared" si="458"/>
        <v>0</v>
      </c>
      <c r="RUW23" s="1954">
        <f t="shared" si="458"/>
        <v>0</v>
      </c>
      <c r="RUX23" s="1954">
        <f t="shared" si="458"/>
        <v>0</v>
      </c>
      <c r="RUY23" s="1954">
        <f t="shared" si="458"/>
        <v>0</v>
      </c>
      <c r="RUZ23" s="1954">
        <f t="shared" si="458"/>
        <v>0</v>
      </c>
      <c r="RVA23" s="1954">
        <f t="shared" si="458"/>
        <v>0</v>
      </c>
      <c r="RVB23" s="1954">
        <f t="shared" si="458"/>
        <v>0</v>
      </c>
      <c r="RVC23" s="1954">
        <f t="shared" si="458"/>
        <v>0</v>
      </c>
      <c r="RVD23" s="1954">
        <f t="shared" si="458"/>
        <v>0</v>
      </c>
      <c r="RVE23" s="1954">
        <f t="shared" si="458"/>
        <v>0</v>
      </c>
      <c r="RVF23" s="1954">
        <f t="shared" si="458"/>
        <v>0</v>
      </c>
      <c r="RVG23" s="1954">
        <f t="shared" ref="RVG23:RXR23" si="459">IF(AND(RVG$26="End of period",RVG$25="Revenue"),RVG10,0)</f>
        <v>0</v>
      </c>
      <c r="RVH23" s="1954">
        <f t="shared" si="459"/>
        <v>0</v>
      </c>
      <c r="RVI23" s="1954">
        <f t="shared" si="459"/>
        <v>0</v>
      </c>
      <c r="RVJ23" s="1954">
        <f t="shared" si="459"/>
        <v>0</v>
      </c>
      <c r="RVK23" s="1954">
        <f t="shared" si="459"/>
        <v>0</v>
      </c>
      <c r="RVL23" s="1954">
        <f t="shared" si="459"/>
        <v>0</v>
      </c>
      <c r="RVM23" s="1954">
        <f t="shared" si="459"/>
        <v>0</v>
      </c>
      <c r="RVN23" s="1954">
        <f t="shared" si="459"/>
        <v>0</v>
      </c>
      <c r="RVO23" s="1954">
        <f t="shared" si="459"/>
        <v>0</v>
      </c>
      <c r="RVP23" s="1954">
        <f t="shared" si="459"/>
        <v>0</v>
      </c>
      <c r="RVQ23" s="1954">
        <f t="shared" si="459"/>
        <v>0</v>
      </c>
      <c r="RVR23" s="1954">
        <f t="shared" si="459"/>
        <v>0</v>
      </c>
      <c r="RVS23" s="1954">
        <f t="shared" si="459"/>
        <v>0</v>
      </c>
      <c r="RVT23" s="1954">
        <f t="shared" si="459"/>
        <v>0</v>
      </c>
      <c r="RVU23" s="1954">
        <f t="shared" si="459"/>
        <v>0</v>
      </c>
      <c r="RVV23" s="1954">
        <f t="shared" si="459"/>
        <v>0</v>
      </c>
      <c r="RVW23" s="1954">
        <f t="shared" si="459"/>
        <v>0</v>
      </c>
      <c r="RVX23" s="1954">
        <f t="shared" si="459"/>
        <v>0</v>
      </c>
      <c r="RVY23" s="1954">
        <f t="shared" si="459"/>
        <v>0</v>
      </c>
      <c r="RVZ23" s="1954">
        <f t="shared" si="459"/>
        <v>0</v>
      </c>
      <c r="RWA23" s="1954">
        <f t="shared" si="459"/>
        <v>0</v>
      </c>
      <c r="RWB23" s="1954">
        <f t="shared" si="459"/>
        <v>0</v>
      </c>
      <c r="RWC23" s="1954">
        <f t="shared" si="459"/>
        <v>0</v>
      </c>
      <c r="RWD23" s="1954">
        <f t="shared" si="459"/>
        <v>0</v>
      </c>
      <c r="RWE23" s="1954">
        <f t="shared" si="459"/>
        <v>0</v>
      </c>
      <c r="RWF23" s="1954">
        <f t="shared" si="459"/>
        <v>0</v>
      </c>
      <c r="RWG23" s="1954">
        <f t="shared" si="459"/>
        <v>0</v>
      </c>
      <c r="RWH23" s="1954">
        <f t="shared" si="459"/>
        <v>0</v>
      </c>
      <c r="RWI23" s="1954">
        <f t="shared" si="459"/>
        <v>0</v>
      </c>
      <c r="RWJ23" s="1954">
        <f t="shared" si="459"/>
        <v>0</v>
      </c>
      <c r="RWK23" s="1954">
        <f t="shared" si="459"/>
        <v>0</v>
      </c>
      <c r="RWL23" s="1954">
        <f t="shared" si="459"/>
        <v>0</v>
      </c>
      <c r="RWM23" s="1954">
        <f t="shared" si="459"/>
        <v>0</v>
      </c>
      <c r="RWN23" s="1954">
        <f t="shared" si="459"/>
        <v>0</v>
      </c>
      <c r="RWO23" s="1954">
        <f t="shared" si="459"/>
        <v>0</v>
      </c>
      <c r="RWP23" s="1954">
        <f t="shared" si="459"/>
        <v>0</v>
      </c>
      <c r="RWQ23" s="1954">
        <f t="shared" si="459"/>
        <v>0</v>
      </c>
      <c r="RWR23" s="1954">
        <f t="shared" si="459"/>
        <v>0</v>
      </c>
      <c r="RWS23" s="1954">
        <f t="shared" si="459"/>
        <v>0</v>
      </c>
      <c r="RWT23" s="1954">
        <f t="shared" si="459"/>
        <v>0</v>
      </c>
      <c r="RWU23" s="1954">
        <f t="shared" si="459"/>
        <v>0</v>
      </c>
      <c r="RWV23" s="1954">
        <f t="shared" si="459"/>
        <v>0</v>
      </c>
      <c r="RWW23" s="1954">
        <f t="shared" si="459"/>
        <v>0</v>
      </c>
      <c r="RWX23" s="1954">
        <f t="shared" si="459"/>
        <v>0</v>
      </c>
      <c r="RWY23" s="1954">
        <f t="shared" si="459"/>
        <v>0</v>
      </c>
      <c r="RWZ23" s="1954">
        <f t="shared" si="459"/>
        <v>0</v>
      </c>
      <c r="RXA23" s="1954">
        <f t="shared" si="459"/>
        <v>0</v>
      </c>
      <c r="RXB23" s="1954">
        <f t="shared" si="459"/>
        <v>0</v>
      </c>
      <c r="RXC23" s="1954">
        <f t="shared" si="459"/>
        <v>0</v>
      </c>
      <c r="RXD23" s="1954">
        <f t="shared" si="459"/>
        <v>0</v>
      </c>
      <c r="RXE23" s="1954">
        <f t="shared" si="459"/>
        <v>0</v>
      </c>
      <c r="RXF23" s="1954">
        <f t="shared" si="459"/>
        <v>0</v>
      </c>
      <c r="RXG23" s="1954">
        <f t="shared" si="459"/>
        <v>0</v>
      </c>
      <c r="RXH23" s="1954">
        <f t="shared" si="459"/>
        <v>0</v>
      </c>
      <c r="RXI23" s="1954">
        <f t="shared" si="459"/>
        <v>0</v>
      </c>
      <c r="RXJ23" s="1954">
        <f t="shared" si="459"/>
        <v>0</v>
      </c>
      <c r="RXK23" s="1954">
        <f t="shared" si="459"/>
        <v>0</v>
      </c>
      <c r="RXL23" s="1954">
        <f t="shared" si="459"/>
        <v>0</v>
      </c>
      <c r="RXM23" s="1954">
        <f t="shared" si="459"/>
        <v>0</v>
      </c>
      <c r="RXN23" s="1954">
        <f t="shared" si="459"/>
        <v>0</v>
      </c>
      <c r="RXO23" s="1954">
        <f t="shared" si="459"/>
        <v>0</v>
      </c>
      <c r="RXP23" s="1954">
        <f t="shared" si="459"/>
        <v>0</v>
      </c>
      <c r="RXQ23" s="1954">
        <f t="shared" si="459"/>
        <v>0</v>
      </c>
      <c r="RXR23" s="1954">
        <f t="shared" si="459"/>
        <v>0</v>
      </c>
      <c r="RXS23" s="1954">
        <f t="shared" ref="RXS23:SAD23" si="460">IF(AND(RXS$26="End of period",RXS$25="Revenue"),RXS10,0)</f>
        <v>0</v>
      </c>
      <c r="RXT23" s="1954">
        <f t="shared" si="460"/>
        <v>0</v>
      </c>
      <c r="RXU23" s="1954">
        <f t="shared" si="460"/>
        <v>0</v>
      </c>
      <c r="RXV23" s="1954">
        <f t="shared" si="460"/>
        <v>0</v>
      </c>
      <c r="RXW23" s="1954">
        <f t="shared" si="460"/>
        <v>0</v>
      </c>
      <c r="RXX23" s="1954">
        <f t="shared" si="460"/>
        <v>0</v>
      </c>
      <c r="RXY23" s="1954">
        <f t="shared" si="460"/>
        <v>0</v>
      </c>
      <c r="RXZ23" s="1954">
        <f t="shared" si="460"/>
        <v>0</v>
      </c>
      <c r="RYA23" s="1954">
        <f t="shared" si="460"/>
        <v>0</v>
      </c>
      <c r="RYB23" s="1954">
        <f t="shared" si="460"/>
        <v>0</v>
      </c>
      <c r="RYC23" s="1954">
        <f t="shared" si="460"/>
        <v>0</v>
      </c>
      <c r="RYD23" s="1954">
        <f t="shared" si="460"/>
        <v>0</v>
      </c>
      <c r="RYE23" s="1954">
        <f t="shared" si="460"/>
        <v>0</v>
      </c>
      <c r="RYF23" s="1954">
        <f t="shared" si="460"/>
        <v>0</v>
      </c>
      <c r="RYG23" s="1954">
        <f t="shared" si="460"/>
        <v>0</v>
      </c>
      <c r="RYH23" s="1954">
        <f t="shared" si="460"/>
        <v>0</v>
      </c>
      <c r="RYI23" s="1954">
        <f t="shared" si="460"/>
        <v>0</v>
      </c>
      <c r="RYJ23" s="1954">
        <f t="shared" si="460"/>
        <v>0</v>
      </c>
      <c r="RYK23" s="1954">
        <f t="shared" si="460"/>
        <v>0</v>
      </c>
      <c r="RYL23" s="1954">
        <f t="shared" si="460"/>
        <v>0</v>
      </c>
      <c r="RYM23" s="1954">
        <f t="shared" si="460"/>
        <v>0</v>
      </c>
      <c r="RYN23" s="1954">
        <f t="shared" si="460"/>
        <v>0</v>
      </c>
      <c r="RYO23" s="1954">
        <f t="shared" si="460"/>
        <v>0</v>
      </c>
      <c r="RYP23" s="1954">
        <f t="shared" si="460"/>
        <v>0</v>
      </c>
      <c r="RYQ23" s="1954">
        <f t="shared" si="460"/>
        <v>0</v>
      </c>
      <c r="RYR23" s="1954">
        <f t="shared" si="460"/>
        <v>0</v>
      </c>
      <c r="RYS23" s="1954">
        <f t="shared" si="460"/>
        <v>0</v>
      </c>
      <c r="RYT23" s="1954">
        <f t="shared" si="460"/>
        <v>0</v>
      </c>
      <c r="RYU23" s="1954">
        <f t="shared" si="460"/>
        <v>0</v>
      </c>
      <c r="RYV23" s="1954">
        <f t="shared" si="460"/>
        <v>0</v>
      </c>
      <c r="RYW23" s="1954">
        <f t="shared" si="460"/>
        <v>0</v>
      </c>
      <c r="RYX23" s="1954">
        <f t="shared" si="460"/>
        <v>0</v>
      </c>
      <c r="RYY23" s="1954">
        <f t="shared" si="460"/>
        <v>0</v>
      </c>
      <c r="RYZ23" s="1954">
        <f t="shared" si="460"/>
        <v>0</v>
      </c>
      <c r="RZA23" s="1954">
        <f t="shared" si="460"/>
        <v>0</v>
      </c>
      <c r="RZB23" s="1954">
        <f t="shared" si="460"/>
        <v>0</v>
      </c>
      <c r="RZC23" s="1954">
        <f t="shared" si="460"/>
        <v>0</v>
      </c>
      <c r="RZD23" s="1954">
        <f t="shared" si="460"/>
        <v>0</v>
      </c>
      <c r="RZE23" s="1954">
        <f t="shared" si="460"/>
        <v>0</v>
      </c>
      <c r="RZF23" s="1954">
        <f t="shared" si="460"/>
        <v>0</v>
      </c>
      <c r="RZG23" s="1954">
        <f t="shared" si="460"/>
        <v>0</v>
      </c>
      <c r="RZH23" s="1954">
        <f t="shared" si="460"/>
        <v>0</v>
      </c>
      <c r="RZI23" s="1954">
        <f t="shared" si="460"/>
        <v>0</v>
      </c>
      <c r="RZJ23" s="1954">
        <f t="shared" si="460"/>
        <v>0</v>
      </c>
      <c r="RZK23" s="1954">
        <f t="shared" si="460"/>
        <v>0</v>
      </c>
      <c r="RZL23" s="1954">
        <f t="shared" si="460"/>
        <v>0</v>
      </c>
      <c r="RZM23" s="1954">
        <f t="shared" si="460"/>
        <v>0</v>
      </c>
      <c r="RZN23" s="1954">
        <f t="shared" si="460"/>
        <v>0</v>
      </c>
      <c r="RZO23" s="1954">
        <f t="shared" si="460"/>
        <v>0</v>
      </c>
      <c r="RZP23" s="1954">
        <f t="shared" si="460"/>
        <v>0</v>
      </c>
      <c r="RZQ23" s="1954">
        <f t="shared" si="460"/>
        <v>0</v>
      </c>
      <c r="RZR23" s="1954">
        <f t="shared" si="460"/>
        <v>0</v>
      </c>
      <c r="RZS23" s="1954">
        <f t="shared" si="460"/>
        <v>0</v>
      </c>
      <c r="RZT23" s="1954">
        <f t="shared" si="460"/>
        <v>0</v>
      </c>
      <c r="RZU23" s="1954">
        <f t="shared" si="460"/>
        <v>0</v>
      </c>
      <c r="RZV23" s="1954">
        <f t="shared" si="460"/>
        <v>0</v>
      </c>
      <c r="RZW23" s="1954">
        <f t="shared" si="460"/>
        <v>0</v>
      </c>
      <c r="RZX23" s="1954">
        <f t="shared" si="460"/>
        <v>0</v>
      </c>
      <c r="RZY23" s="1954">
        <f t="shared" si="460"/>
        <v>0</v>
      </c>
      <c r="RZZ23" s="1954">
        <f t="shared" si="460"/>
        <v>0</v>
      </c>
      <c r="SAA23" s="1954">
        <f t="shared" si="460"/>
        <v>0</v>
      </c>
      <c r="SAB23" s="1954">
        <f t="shared" si="460"/>
        <v>0</v>
      </c>
      <c r="SAC23" s="1954">
        <f t="shared" si="460"/>
        <v>0</v>
      </c>
      <c r="SAD23" s="1954">
        <f t="shared" si="460"/>
        <v>0</v>
      </c>
      <c r="SAE23" s="1954">
        <f t="shared" ref="SAE23:SCP23" si="461">IF(AND(SAE$26="End of period",SAE$25="Revenue"),SAE10,0)</f>
        <v>0</v>
      </c>
      <c r="SAF23" s="1954">
        <f t="shared" si="461"/>
        <v>0</v>
      </c>
      <c r="SAG23" s="1954">
        <f t="shared" si="461"/>
        <v>0</v>
      </c>
      <c r="SAH23" s="1954">
        <f t="shared" si="461"/>
        <v>0</v>
      </c>
      <c r="SAI23" s="1954">
        <f t="shared" si="461"/>
        <v>0</v>
      </c>
      <c r="SAJ23" s="1954">
        <f t="shared" si="461"/>
        <v>0</v>
      </c>
      <c r="SAK23" s="1954">
        <f t="shared" si="461"/>
        <v>0</v>
      </c>
      <c r="SAL23" s="1954">
        <f t="shared" si="461"/>
        <v>0</v>
      </c>
      <c r="SAM23" s="1954">
        <f t="shared" si="461"/>
        <v>0</v>
      </c>
      <c r="SAN23" s="1954">
        <f t="shared" si="461"/>
        <v>0</v>
      </c>
      <c r="SAO23" s="1954">
        <f t="shared" si="461"/>
        <v>0</v>
      </c>
      <c r="SAP23" s="1954">
        <f t="shared" si="461"/>
        <v>0</v>
      </c>
      <c r="SAQ23" s="1954">
        <f t="shared" si="461"/>
        <v>0</v>
      </c>
      <c r="SAR23" s="1954">
        <f t="shared" si="461"/>
        <v>0</v>
      </c>
      <c r="SAS23" s="1954">
        <f t="shared" si="461"/>
        <v>0</v>
      </c>
      <c r="SAT23" s="1954">
        <f t="shared" si="461"/>
        <v>0</v>
      </c>
      <c r="SAU23" s="1954">
        <f t="shared" si="461"/>
        <v>0</v>
      </c>
      <c r="SAV23" s="1954">
        <f t="shared" si="461"/>
        <v>0</v>
      </c>
      <c r="SAW23" s="1954">
        <f t="shared" si="461"/>
        <v>0</v>
      </c>
      <c r="SAX23" s="1954">
        <f t="shared" si="461"/>
        <v>0</v>
      </c>
      <c r="SAY23" s="1954">
        <f t="shared" si="461"/>
        <v>0</v>
      </c>
      <c r="SAZ23" s="1954">
        <f t="shared" si="461"/>
        <v>0</v>
      </c>
      <c r="SBA23" s="1954">
        <f t="shared" si="461"/>
        <v>0</v>
      </c>
      <c r="SBB23" s="1954">
        <f t="shared" si="461"/>
        <v>0</v>
      </c>
      <c r="SBC23" s="1954">
        <f t="shared" si="461"/>
        <v>0</v>
      </c>
      <c r="SBD23" s="1954">
        <f t="shared" si="461"/>
        <v>0</v>
      </c>
      <c r="SBE23" s="1954">
        <f t="shared" si="461"/>
        <v>0</v>
      </c>
      <c r="SBF23" s="1954">
        <f t="shared" si="461"/>
        <v>0</v>
      </c>
      <c r="SBG23" s="1954">
        <f t="shared" si="461"/>
        <v>0</v>
      </c>
      <c r="SBH23" s="1954">
        <f t="shared" si="461"/>
        <v>0</v>
      </c>
      <c r="SBI23" s="1954">
        <f t="shared" si="461"/>
        <v>0</v>
      </c>
      <c r="SBJ23" s="1954">
        <f t="shared" si="461"/>
        <v>0</v>
      </c>
      <c r="SBK23" s="1954">
        <f t="shared" si="461"/>
        <v>0</v>
      </c>
      <c r="SBL23" s="1954">
        <f t="shared" si="461"/>
        <v>0</v>
      </c>
      <c r="SBM23" s="1954">
        <f t="shared" si="461"/>
        <v>0</v>
      </c>
      <c r="SBN23" s="1954">
        <f t="shared" si="461"/>
        <v>0</v>
      </c>
      <c r="SBO23" s="1954">
        <f t="shared" si="461"/>
        <v>0</v>
      </c>
      <c r="SBP23" s="1954">
        <f t="shared" si="461"/>
        <v>0</v>
      </c>
      <c r="SBQ23" s="1954">
        <f t="shared" si="461"/>
        <v>0</v>
      </c>
      <c r="SBR23" s="1954">
        <f t="shared" si="461"/>
        <v>0</v>
      </c>
      <c r="SBS23" s="1954">
        <f t="shared" si="461"/>
        <v>0</v>
      </c>
      <c r="SBT23" s="1954">
        <f t="shared" si="461"/>
        <v>0</v>
      </c>
      <c r="SBU23" s="1954">
        <f t="shared" si="461"/>
        <v>0</v>
      </c>
      <c r="SBV23" s="1954">
        <f t="shared" si="461"/>
        <v>0</v>
      </c>
      <c r="SBW23" s="1954">
        <f t="shared" si="461"/>
        <v>0</v>
      </c>
      <c r="SBX23" s="1954">
        <f t="shared" si="461"/>
        <v>0</v>
      </c>
      <c r="SBY23" s="1954">
        <f t="shared" si="461"/>
        <v>0</v>
      </c>
      <c r="SBZ23" s="1954">
        <f t="shared" si="461"/>
        <v>0</v>
      </c>
      <c r="SCA23" s="1954">
        <f t="shared" si="461"/>
        <v>0</v>
      </c>
      <c r="SCB23" s="1954">
        <f t="shared" si="461"/>
        <v>0</v>
      </c>
      <c r="SCC23" s="1954">
        <f t="shared" si="461"/>
        <v>0</v>
      </c>
      <c r="SCD23" s="1954">
        <f t="shared" si="461"/>
        <v>0</v>
      </c>
      <c r="SCE23" s="1954">
        <f t="shared" si="461"/>
        <v>0</v>
      </c>
      <c r="SCF23" s="1954">
        <f t="shared" si="461"/>
        <v>0</v>
      </c>
      <c r="SCG23" s="1954">
        <f t="shared" si="461"/>
        <v>0</v>
      </c>
      <c r="SCH23" s="1954">
        <f t="shared" si="461"/>
        <v>0</v>
      </c>
      <c r="SCI23" s="1954">
        <f t="shared" si="461"/>
        <v>0</v>
      </c>
      <c r="SCJ23" s="1954">
        <f t="shared" si="461"/>
        <v>0</v>
      </c>
      <c r="SCK23" s="1954">
        <f t="shared" si="461"/>
        <v>0</v>
      </c>
      <c r="SCL23" s="1954">
        <f t="shared" si="461"/>
        <v>0</v>
      </c>
      <c r="SCM23" s="1954">
        <f t="shared" si="461"/>
        <v>0</v>
      </c>
      <c r="SCN23" s="1954">
        <f t="shared" si="461"/>
        <v>0</v>
      </c>
      <c r="SCO23" s="1954">
        <f t="shared" si="461"/>
        <v>0</v>
      </c>
      <c r="SCP23" s="1954">
        <f t="shared" si="461"/>
        <v>0</v>
      </c>
      <c r="SCQ23" s="1954">
        <f t="shared" ref="SCQ23:SFB23" si="462">IF(AND(SCQ$26="End of period",SCQ$25="Revenue"),SCQ10,0)</f>
        <v>0</v>
      </c>
      <c r="SCR23" s="1954">
        <f t="shared" si="462"/>
        <v>0</v>
      </c>
      <c r="SCS23" s="1954">
        <f t="shared" si="462"/>
        <v>0</v>
      </c>
      <c r="SCT23" s="1954">
        <f t="shared" si="462"/>
        <v>0</v>
      </c>
      <c r="SCU23" s="1954">
        <f t="shared" si="462"/>
        <v>0</v>
      </c>
      <c r="SCV23" s="1954">
        <f t="shared" si="462"/>
        <v>0</v>
      </c>
      <c r="SCW23" s="1954">
        <f t="shared" si="462"/>
        <v>0</v>
      </c>
      <c r="SCX23" s="1954">
        <f t="shared" si="462"/>
        <v>0</v>
      </c>
      <c r="SCY23" s="1954">
        <f t="shared" si="462"/>
        <v>0</v>
      </c>
      <c r="SCZ23" s="1954">
        <f t="shared" si="462"/>
        <v>0</v>
      </c>
      <c r="SDA23" s="1954">
        <f t="shared" si="462"/>
        <v>0</v>
      </c>
      <c r="SDB23" s="1954">
        <f t="shared" si="462"/>
        <v>0</v>
      </c>
      <c r="SDC23" s="1954">
        <f t="shared" si="462"/>
        <v>0</v>
      </c>
      <c r="SDD23" s="1954">
        <f t="shared" si="462"/>
        <v>0</v>
      </c>
      <c r="SDE23" s="1954">
        <f t="shared" si="462"/>
        <v>0</v>
      </c>
      <c r="SDF23" s="1954">
        <f t="shared" si="462"/>
        <v>0</v>
      </c>
      <c r="SDG23" s="1954">
        <f t="shared" si="462"/>
        <v>0</v>
      </c>
      <c r="SDH23" s="1954">
        <f t="shared" si="462"/>
        <v>0</v>
      </c>
      <c r="SDI23" s="1954">
        <f t="shared" si="462"/>
        <v>0</v>
      </c>
      <c r="SDJ23" s="1954">
        <f t="shared" si="462"/>
        <v>0</v>
      </c>
      <c r="SDK23" s="1954">
        <f t="shared" si="462"/>
        <v>0</v>
      </c>
      <c r="SDL23" s="1954">
        <f t="shared" si="462"/>
        <v>0</v>
      </c>
      <c r="SDM23" s="1954">
        <f t="shared" si="462"/>
        <v>0</v>
      </c>
      <c r="SDN23" s="1954">
        <f t="shared" si="462"/>
        <v>0</v>
      </c>
      <c r="SDO23" s="1954">
        <f t="shared" si="462"/>
        <v>0</v>
      </c>
      <c r="SDP23" s="1954">
        <f t="shared" si="462"/>
        <v>0</v>
      </c>
      <c r="SDQ23" s="1954">
        <f t="shared" si="462"/>
        <v>0</v>
      </c>
      <c r="SDR23" s="1954">
        <f t="shared" si="462"/>
        <v>0</v>
      </c>
      <c r="SDS23" s="1954">
        <f t="shared" si="462"/>
        <v>0</v>
      </c>
      <c r="SDT23" s="1954">
        <f t="shared" si="462"/>
        <v>0</v>
      </c>
      <c r="SDU23" s="1954">
        <f t="shared" si="462"/>
        <v>0</v>
      </c>
      <c r="SDV23" s="1954">
        <f t="shared" si="462"/>
        <v>0</v>
      </c>
      <c r="SDW23" s="1954">
        <f t="shared" si="462"/>
        <v>0</v>
      </c>
      <c r="SDX23" s="1954">
        <f t="shared" si="462"/>
        <v>0</v>
      </c>
      <c r="SDY23" s="1954">
        <f t="shared" si="462"/>
        <v>0</v>
      </c>
      <c r="SDZ23" s="1954">
        <f t="shared" si="462"/>
        <v>0</v>
      </c>
      <c r="SEA23" s="1954">
        <f t="shared" si="462"/>
        <v>0</v>
      </c>
      <c r="SEB23" s="1954">
        <f t="shared" si="462"/>
        <v>0</v>
      </c>
      <c r="SEC23" s="1954">
        <f t="shared" si="462"/>
        <v>0</v>
      </c>
      <c r="SED23" s="1954">
        <f t="shared" si="462"/>
        <v>0</v>
      </c>
      <c r="SEE23" s="1954">
        <f t="shared" si="462"/>
        <v>0</v>
      </c>
      <c r="SEF23" s="1954">
        <f t="shared" si="462"/>
        <v>0</v>
      </c>
      <c r="SEG23" s="1954">
        <f t="shared" si="462"/>
        <v>0</v>
      </c>
      <c r="SEH23" s="1954">
        <f t="shared" si="462"/>
        <v>0</v>
      </c>
      <c r="SEI23" s="1954">
        <f t="shared" si="462"/>
        <v>0</v>
      </c>
      <c r="SEJ23" s="1954">
        <f t="shared" si="462"/>
        <v>0</v>
      </c>
      <c r="SEK23" s="1954">
        <f t="shared" si="462"/>
        <v>0</v>
      </c>
      <c r="SEL23" s="1954">
        <f t="shared" si="462"/>
        <v>0</v>
      </c>
      <c r="SEM23" s="1954">
        <f t="shared" si="462"/>
        <v>0</v>
      </c>
      <c r="SEN23" s="1954">
        <f t="shared" si="462"/>
        <v>0</v>
      </c>
      <c r="SEO23" s="1954">
        <f t="shared" si="462"/>
        <v>0</v>
      </c>
      <c r="SEP23" s="1954">
        <f t="shared" si="462"/>
        <v>0</v>
      </c>
      <c r="SEQ23" s="1954">
        <f t="shared" si="462"/>
        <v>0</v>
      </c>
      <c r="SER23" s="1954">
        <f t="shared" si="462"/>
        <v>0</v>
      </c>
      <c r="SES23" s="1954">
        <f t="shared" si="462"/>
        <v>0</v>
      </c>
      <c r="SET23" s="1954">
        <f t="shared" si="462"/>
        <v>0</v>
      </c>
      <c r="SEU23" s="1954">
        <f t="shared" si="462"/>
        <v>0</v>
      </c>
      <c r="SEV23" s="1954">
        <f t="shared" si="462"/>
        <v>0</v>
      </c>
      <c r="SEW23" s="1954">
        <f t="shared" si="462"/>
        <v>0</v>
      </c>
      <c r="SEX23" s="1954">
        <f t="shared" si="462"/>
        <v>0</v>
      </c>
      <c r="SEY23" s="1954">
        <f t="shared" si="462"/>
        <v>0</v>
      </c>
      <c r="SEZ23" s="1954">
        <f t="shared" si="462"/>
        <v>0</v>
      </c>
      <c r="SFA23" s="1954">
        <f t="shared" si="462"/>
        <v>0</v>
      </c>
      <c r="SFB23" s="1954">
        <f t="shared" si="462"/>
        <v>0</v>
      </c>
      <c r="SFC23" s="1954">
        <f t="shared" ref="SFC23:SHN23" si="463">IF(AND(SFC$26="End of period",SFC$25="Revenue"),SFC10,0)</f>
        <v>0</v>
      </c>
      <c r="SFD23" s="1954">
        <f t="shared" si="463"/>
        <v>0</v>
      </c>
      <c r="SFE23" s="1954">
        <f t="shared" si="463"/>
        <v>0</v>
      </c>
      <c r="SFF23" s="1954">
        <f t="shared" si="463"/>
        <v>0</v>
      </c>
      <c r="SFG23" s="1954">
        <f t="shared" si="463"/>
        <v>0</v>
      </c>
      <c r="SFH23" s="1954">
        <f t="shared" si="463"/>
        <v>0</v>
      </c>
      <c r="SFI23" s="1954">
        <f t="shared" si="463"/>
        <v>0</v>
      </c>
      <c r="SFJ23" s="1954">
        <f t="shared" si="463"/>
        <v>0</v>
      </c>
      <c r="SFK23" s="1954">
        <f t="shared" si="463"/>
        <v>0</v>
      </c>
      <c r="SFL23" s="1954">
        <f t="shared" si="463"/>
        <v>0</v>
      </c>
      <c r="SFM23" s="1954">
        <f t="shared" si="463"/>
        <v>0</v>
      </c>
      <c r="SFN23" s="1954">
        <f t="shared" si="463"/>
        <v>0</v>
      </c>
      <c r="SFO23" s="1954">
        <f t="shared" si="463"/>
        <v>0</v>
      </c>
      <c r="SFP23" s="1954">
        <f t="shared" si="463"/>
        <v>0</v>
      </c>
      <c r="SFQ23" s="1954">
        <f t="shared" si="463"/>
        <v>0</v>
      </c>
      <c r="SFR23" s="1954">
        <f t="shared" si="463"/>
        <v>0</v>
      </c>
      <c r="SFS23" s="1954">
        <f t="shared" si="463"/>
        <v>0</v>
      </c>
      <c r="SFT23" s="1954">
        <f t="shared" si="463"/>
        <v>0</v>
      </c>
      <c r="SFU23" s="1954">
        <f t="shared" si="463"/>
        <v>0</v>
      </c>
      <c r="SFV23" s="1954">
        <f t="shared" si="463"/>
        <v>0</v>
      </c>
      <c r="SFW23" s="1954">
        <f t="shared" si="463"/>
        <v>0</v>
      </c>
      <c r="SFX23" s="1954">
        <f t="shared" si="463"/>
        <v>0</v>
      </c>
      <c r="SFY23" s="1954">
        <f t="shared" si="463"/>
        <v>0</v>
      </c>
      <c r="SFZ23" s="1954">
        <f t="shared" si="463"/>
        <v>0</v>
      </c>
      <c r="SGA23" s="1954">
        <f t="shared" si="463"/>
        <v>0</v>
      </c>
      <c r="SGB23" s="1954">
        <f t="shared" si="463"/>
        <v>0</v>
      </c>
      <c r="SGC23" s="1954">
        <f t="shared" si="463"/>
        <v>0</v>
      </c>
      <c r="SGD23" s="1954">
        <f t="shared" si="463"/>
        <v>0</v>
      </c>
      <c r="SGE23" s="1954">
        <f t="shared" si="463"/>
        <v>0</v>
      </c>
      <c r="SGF23" s="1954">
        <f t="shared" si="463"/>
        <v>0</v>
      </c>
      <c r="SGG23" s="1954">
        <f t="shared" si="463"/>
        <v>0</v>
      </c>
      <c r="SGH23" s="1954">
        <f t="shared" si="463"/>
        <v>0</v>
      </c>
      <c r="SGI23" s="1954">
        <f t="shared" si="463"/>
        <v>0</v>
      </c>
      <c r="SGJ23" s="1954">
        <f t="shared" si="463"/>
        <v>0</v>
      </c>
      <c r="SGK23" s="1954">
        <f t="shared" si="463"/>
        <v>0</v>
      </c>
      <c r="SGL23" s="1954">
        <f t="shared" si="463"/>
        <v>0</v>
      </c>
      <c r="SGM23" s="1954">
        <f t="shared" si="463"/>
        <v>0</v>
      </c>
      <c r="SGN23" s="1954">
        <f t="shared" si="463"/>
        <v>0</v>
      </c>
      <c r="SGO23" s="1954">
        <f t="shared" si="463"/>
        <v>0</v>
      </c>
      <c r="SGP23" s="1954">
        <f t="shared" si="463"/>
        <v>0</v>
      </c>
      <c r="SGQ23" s="1954">
        <f t="shared" si="463"/>
        <v>0</v>
      </c>
      <c r="SGR23" s="1954">
        <f t="shared" si="463"/>
        <v>0</v>
      </c>
      <c r="SGS23" s="1954">
        <f t="shared" si="463"/>
        <v>0</v>
      </c>
      <c r="SGT23" s="1954">
        <f t="shared" si="463"/>
        <v>0</v>
      </c>
      <c r="SGU23" s="1954">
        <f t="shared" si="463"/>
        <v>0</v>
      </c>
      <c r="SGV23" s="1954">
        <f t="shared" si="463"/>
        <v>0</v>
      </c>
      <c r="SGW23" s="1954">
        <f t="shared" si="463"/>
        <v>0</v>
      </c>
      <c r="SGX23" s="1954">
        <f t="shared" si="463"/>
        <v>0</v>
      </c>
      <c r="SGY23" s="1954">
        <f t="shared" si="463"/>
        <v>0</v>
      </c>
      <c r="SGZ23" s="1954">
        <f t="shared" si="463"/>
        <v>0</v>
      </c>
      <c r="SHA23" s="1954">
        <f t="shared" si="463"/>
        <v>0</v>
      </c>
      <c r="SHB23" s="1954">
        <f t="shared" si="463"/>
        <v>0</v>
      </c>
      <c r="SHC23" s="1954">
        <f t="shared" si="463"/>
        <v>0</v>
      </c>
      <c r="SHD23" s="1954">
        <f t="shared" si="463"/>
        <v>0</v>
      </c>
      <c r="SHE23" s="1954">
        <f t="shared" si="463"/>
        <v>0</v>
      </c>
      <c r="SHF23" s="1954">
        <f t="shared" si="463"/>
        <v>0</v>
      </c>
      <c r="SHG23" s="1954">
        <f t="shared" si="463"/>
        <v>0</v>
      </c>
      <c r="SHH23" s="1954">
        <f t="shared" si="463"/>
        <v>0</v>
      </c>
      <c r="SHI23" s="1954">
        <f t="shared" si="463"/>
        <v>0</v>
      </c>
      <c r="SHJ23" s="1954">
        <f t="shared" si="463"/>
        <v>0</v>
      </c>
      <c r="SHK23" s="1954">
        <f t="shared" si="463"/>
        <v>0</v>
      </c>
      <c r="SHL23" s="1954">
        <f t="shared" si="463"/>
        <v>0</v>
      </c>
      <c r="SHM23" s="1954">
        <f t="shared" si="463"/>
        <v>0</v>
      </c>
      <c r="SHN23" s="1954">
        <f t="shared" si="463"/>
        <v>0</v>
      </c>
      <c r="SHO23" s="1954">
        <f t="shared" ref="SHO23:SJZ23" si="464">IF(AND(SHO$26="End of period",SHO$25="Revenue"),SHO10,0)</f>
        <v>0</v>
      </c>
      <c r="SHP23" s="1954">
        <f t="shared" si="464"/>
        <v>0</v>
      </c>
      <c r="SHQ23" s="1954">
        <f t="shared" si="464"/>
        <v>0</v>
      </c>
      <c r="SHR23" s="1954">
        <f t="shared" si="464"/>
        <v>0</v>
      </c>
      <c r="SHS23" s="1954">
        <f t="shared" si="464"/>
        <v>0</v>
      </c>
      <c r="SHT23" s="1954">
        <f t="shared" si="464"/>
        <v>0</v>
      </c>
      <c r="SHU23" s="1954">
        <f t="shared" si="464"/>
        <v>0</v>
      </c>
      <c r="SHV23" s="1954">
        <f t="shared" si="464"/>
        <v>0</v>
      </c>
      <c r="SHW23" s="1954">
        <f t="shared" si="464"/>
        <v>0</v>
      </c>
      <c r="SHX23" s="1954">
        <f t="shared" si="464"/>
        <v>0</v>
      </c>
      <c r="SHY23" s="1954">
        <f t="shared" si="464"/>
        <v>0</v>
      </c>
      <c r="SHZ23" s="1954">
        <f t="shared" si="464"/>
        <v>0</v>
      </c>
      <c r="SIA23" s="1954">
        <f t="shared" si="464"/>
        <v>0</v>
      </c>
      <c r="SIB23" s="1954">
        <f t="shared" si="464"/>
        <v>0</v>
      </c>
      <c r="SIC23" s="1954">
        <f t="shared" si="464"/>
        <v>0</v>
      </c>
      <c r="SID23" s="1954">
        <f t="shared" si="464"/>
        <v>0</v>
      </c>
      <c r="SIE23" s="1954">
        <f t="shared" si="464"/>
        <v>0</v>
      </c>
      <c r="SIF23" s="1954">
        <f t="shared" si="464"/>
        <v>0</v>
      </c>
      <c r="SIG23" s="1954">
        <f t="shared" si="464"/>
        <v>0</v>
      </c>
      <c r="SIH23" s="1954">
        <f t="shared" si="464"/>
        <v>0</v>
      </c>
      <c r="SII23" s="1954">
        <f t="shared" si="464"/>
        <v>0</v>
      </c>
      <c r="SIJ23" s="1954">
        <f t="shared" si="464"/>
        <v>0</v>
      </c>
      <c r="SIK23" s="1954">
        <f t="shared" si="464"/>
        <v>0</v>
      </c>
      <c r="SIL23" s="1954">
        <f t="shared" si="464"/>
        <v>0</v>
      </c>
      <c r="SIM23" s="1954">
        <f t="shared" si="464"/>
        <v>0</v>
      </c>
      <c r="SIN23" s="1954">
        <f t="shared" si="464"/>
        <v>0</v>
      </c>
      <c r="SIO23" s="1954">
        <f t="shared" si="464"/>
        <v>0</v>
      </c>
      <c r="SIP23" s="1954">
        <f t="shared" si="464"/>
        <v>0</v>
      </c>
      <c r="SIQ23" s="1954">
        <f t="shared" si="464"/>
        <v>0</v>
      </c>
      <c r="SIR23" s="1954">
        <f t="shared" si="464"/>
        <v>0</v>
      </c>
      <c r="SIS23" s="1954">
        <f t="shared" si="464"/>
        <v>0</v>
      </c>
      <c r="SIT23" s="1954">
        <f t="shared" si="464"/>
        <v>0</v>
      </c>
      <c r="SIU23" s="1954">
        <f t="shared" si="464"/>
        <v>0</v>
      </c>
      <c r="SIV23" s="1954">
        <f t="shared" si="464"/>
        <v>0</v>
      </c>
      <c r="SIW23" s="1954">
        <f t="shared" si="464"/>
        <v>0</v>
      </c>
      <c r="SIX23" s="1954">
        <f t="shared" si="464"/>
        <v>0</v>
      </c>
      <c r="SIY23" s="1954">
        <f t="shared" si="464"/>
        <v>0</v>
      </c>
      <c r="SIZ23" s="1954">
        <f t="shared" si="464"/>
        <v>0</v>
      </c>
      <c r="SJA23" s="1954">
        <f t="shared" si="464"/>
        <v>0</v>
      </c>
      <c r="SJB23" s="1954">
        <f t="shared" si="464"/>
        <v>0</v>
      </c>
      <c r="SJC23" s="1954">
        <f t="shared" si="464"/>
        <v>0</v>
      </c>
      <c r="SJD23" s="1954">
        <f t="shared" si="464"/>
        <v>0</v>
      </c>
      <c r="SJE23" s="1954">
        <f t="shared" si="464"/>
        <v>0</v>
      </c>
      <c r="SJF23" s="1954">
        <f t="shared" si="464"/>
        <v>0</v>
      </c>
      <c r="SJG23" s="1954">
        <f t="shared" si="464"/>
        <v>0</v>
      </c>
      <c r="SJH23" s="1954">
        <f t="shared" si="464"/>
        <v>0</v>
      </c>
      <c r="SJI23" s="1954">
        <f t="shared" si="464"/>
        <v>0</v>
      </c>
      <c r="SJJ23" s="1954">
        <f t="shared" si="464"/>
        <v>0</v>
      </c>
      <c r="SJK23" s="1954">
        <f t="shared" si="464"/>
        <v>0</v>
      </c>
      <c r="SJL23" s="1954">
        <f t="shared" si="464"/>
        <v>0</v>
      </c>
      <c r="SJM23" s="1954">
        <f t="shared" si="464"/>
        <v>0</v>
      </c>
      <c r="SJN23" s="1954">
        <f t="shared" si="464"/>
        <v>0</v>
      </c>
      <c r="SJO23" s="1954">
        <f t="shared" si="464"/>
        <v>0</v>
      </c>
      <c r="SJP23" s="1954">
        <f t="shared" si="464"/>
        <v>0</v>
      </c>
      <c r="SJQ23" s="1954">
        <f t="shared" si="464"/>
        <v>0</v>
      </c>
      <c r="SJR23" s="1954">
        <f t="shared" si="464"/>
        <v>0</v>
      </c>
      <c r="SJS23" s="1954">
        <f t="shared" si="464"/>
        <v>0</v>
      </c>
      <c r="SJT23" s="1954">
        <f t="shared" si="464"/>
        <v>0</v>
      </c>
      <c r="SJU23" s="1954">
        <f t="shared" si="464"/>
        <v>0</v>
      </c>
      <c r="SJV23" s="1954">
        <f t="shared" si="464"/>
        <v>0</v>
      </c>
      <c r="SJW23" s="1954">
        <f t="shared" si="464"/>
        <v>0</v>
      </c>
      <c r="SJX23" s="1954">
        <f t="shared" si="464"/>
        <v>0</v>
      </c>
      <c r="SJY23" s="1954">
        <f t="shared" si="464"/>
        <v>0</v>
      </c>
      <c r="SJZ23" s="1954">
        <f t="shared" si="464"/>
        <v>0</v>
      </c>
      <c r="SKA23" s="1954">
        <f t="shared" ref="SKA23:SML23" si="465">IF(AND(SKA$26="End of period",SKA$25="Revenue"),SKA10,0)</f>
        <v>0</v>
      </c>
      <c r="SKB23" s="1954">
        <f t="shared" si="465"/>
        <v>0</v>
      </c>
      <c r="SKC23" s="1954">
        <f t="shared" si="465"/>
        <v>0</v>
      </c>
      <c r="SKD23" s="1954">
        <f t="shared" si="465"/>
        <v>0</v>
      </c>
      <c r="SKE23" s="1954">
        <f t="shared" si="465"/>
        <v>0</v>
      </c>
      <c r="SKF23" s="1954">
        <f t="shared" si="465"/>
        <v>0</v>
      </c>
      <c r="SKG23" s="1954">
        <f t="shared" si="465"/>
        <v>0</v>
      </c>
      <c r="SKH23" s="1954">
        <f t="shared" si="465"/>
        <v>0</v>
      </c>
      <c r="SKI23" s="1954">
        <f t="shared" si="465"/>
        <v>0</v>
      </c>
      <c r="SKJ23" s="1954">
        <f t="shared" si="465"/>
        <v>0</v>
      </c>
      <c r="SKK23" s="1954">
        <f t="shared" si="465"/>
        <v>0</v>
      </c>
      <c r="SKL23" s="1954">
        <f t="shared" si="465"/>
        <v>0</v>
      </c>
      <c r="SKM23" s="1954">
        <f t="shared" si="465"/>
        <v>0</v>
      </c>
      <c r="SKN23" s="1954">
        <f t="shared" si="465"/>
        <v>0</v>
      </c>
      <c r="SKO23" s="1954">
        <f t="shared" si="465"/>
        <v>0</v>
      </c>
      <c r="SKP23" s="1954">
        <f t="shared" si="465"/>
        <v>0</v>
      </c>
      <c r="SKQ23" s="1954">
        <f t="shared" si="465"/>
        <v>0</v>
      </c>
      <c r="SKR23" s="1954">
        <f t="shared" si="465"/>
        <v>0</v>
      </c>
      <c r="SKS23" s="1954">
        <f t="shared" si="465"/>
        <v>0</v>
      </c>
      <c r="SKT23" s="1954">
        <f t="shared" si="465"/>
        <v>0</v>
      </c>
      <c r="SKU23" s="1954">
        <f t="shared" si="465"/>
        <v>0</v>
      </c>
      <c r="SKV23" s="1954">
        <f t="shared" si="465"/>
        <v>0</v>
      </c>
      <c r="SKW23" s="1954">
        <f t="shared" si="465"/>
        <v>0</v>
      </c>
      <c r="SKX23" s="1954">
        <f t="shared" si="465"/>
        <v>0</v>
      </c>
      <c r="SKY23" s="1954">
        <f t="shared" si="465"/>
        <v>0</v>
      </c>
      <c r="SKZ23" s="1954">
        <f t="shared" si="465"/>
        <v>0</v>
      </c>
      <c r="SLA23" s="1954">
        <f t="shared" si="465"/>
        <v>0</v>
      </c>
      <c r="SLB23" s="1954">
        <f t="shared" si="465"/>
        <v>0</v>
      </c>
      <c r="SLC23" s="1954">
        <f t="shared" si="465"/>
        <v>0</v>
      </c>
      <c r="SLD23" s="1954">
        <f t="shared" si="465"/>
        <v>0</v>
      </c>
      <c r="SLE23" s="1954">
        <f t="shared" si="465"/>
        <v>0</v>
      </c>
      <c r="SLF23" s="1954">
        <f t="shared" si="465"/>
        <v>0</v>
      </c>
      <c r="SLG23" s="1954">
        <f t="shared" si="465"/>
        <v>0</v>
      </c>
      <c r="SLH23" s="1954">
        <f t="shared" si="465"/>
        <v>0</v>
      </c>
      <c r="SLI23" s="1954">
        <f t="shared" si="465"/>
        <v>0</v>
      </c>
      <c r="SLJ23" s="1954">
        <f t="shared" si="465"/>
        <v>0</v>
      </c>
      <c r="SLK23" s="1954">
        <f t="shared" si="465"/>
        <v>0</v>
      </c>
      <c r="SLL23" s="1954">
        <f t="shared" si="465"/>
        <v>0</v>
      </c>
      <c r="SLM23" s="1954">
        <f t="shared" si="465"/>
        <v>0</v>
      </c>
      <c r="SLN23" s="1954">
        <f t="shared" si="465"/>
        <v>0</v>
      </c>
      <c r="SLO23" s="1954">
        <f t="shared" si="465"/>
        <v>0</v>
      </c>
      <c r="SLP23" s="1954">
        <f t="shared" si="465"/>
        <v>0</v>
      </c>
      <c r="SLQ23" s="1954">
        <f t="shared" si="465"/>
        <v>0</v>
      </c>
      <c r="SLR23" s="1954">
        <f t="shared" si="465"/>
        <v>0</v>
      </c>
      <c r="SLS23" s="1954">
        <f t="shared" si="465"/>
        <v>0</v>
      </c>
      <c r="SLT23" s="1954">
        <f t="shared" si="465"/>
        <v>0</v>
      </c>
      <c r="SLU23" s="1954">
        <f t="shared" si="465"/>
        <v>0</v>
      </c>
      <c r="SLV23" s="1954">
        <f t="shared" si="465"/>
        <v>0</v>
      </c>
      <c r="SLW23" s="1954">
        <f t="shared" si="465"/>
        <v>0</v>
      </c>
      <c r="SLX23" s="1954">
        <f t="shared" si="465"/>
        <v>0</v>
      </c>
      <c r="SLY23" s="1954">
        <f t="shared" si="465"/>
        <v>0</v>
      </c>
      <c r="SLZ23" s="1954">
        <f t="shared" si="465"/>
        <v>0</v>
      </c>
      <c r="SMA23" s="1954">
        <f t="shared" si="465"/>
        <v>0</v>
      </c>
      <c r="SMB23" s="1954">
        <f t="shared" si="465"/>
        <v>0</v>
      </c>
      <c r="SMC23" s="1954">
        <f t="shared" si="465"/>
        <v>0</v>
      </c>
      <c r="SMD23" s="1954">
        <f t="shared" si="465"/>
        <v>0</v>
      </c>
      <c r="SME23" s="1954">
        <f t="shared" si="465"/>
        <v>0</v>
      </c>
      <c r="SMF23" s="1954">
        <f t="shared" si="465"/>
        <v>0</v>
      </c>
      <c r="SMG23" s="1954">
        <f t="shared" si="465"/>
        <v>0</v>
      </c>
      <c r="SMH23" s="1954">
        <f t="shared" si="465"/>
        <v>0</v>
      </c>
      <c r="SMI23" s="1954">
        <f t="shared" si="465"/>
        <v>0</v>
      </c>
      <c r="SMJ23" s="1954">
        <f t="shared" si="465"/>
        <v>0</v>
      </c>
      <c r="SMK23" s="1954">
        <f t="shared" si="465"/>
        <v>0</v>
      </c>
      <c r="SML23" s="1954">
        <f t="shared" si="465"/>
        <v>0</v>
      </c>
      <c r="SMM23" s="1954">
        <f t="shared" ref="SMM23:SOX23" si="466">IF(AND(SMM$26="End of period",SMM$25="Revenue"),SMM10,0)</f>
        <v>0</v>
      </c>
      <c r="SMN23" s="1954">
        <f t="shared" si="466"/>
        <v>0</v>
      </c>
      <c r="SMO23" s="1954">
        <f t="shared" si="466"/>
        <v>0</v>
      </c>
      <c r="SMP23" s="1954">
        <f t="shared" si="466"/>
        <v>0</v>
      </c>
      <c r="SMQ23" s="1954">
        <f t="shared" si="466"/>
        <v>0</v>
      </c>
      <c r="SMR23" s="1954">
        <f t="shared" si="466"/>
        <v>0</v>
      </c>
      <c r="SMS23" s="1954">
        <f t="shared" si="466"/>
        <v>0</v>
      </c>
      <c r="SMT23" s="1954">
        <f t="shared" si="466"/>
        <v>0</v>
      </c>
      <c r="SMU23" s="1954">
        <f t="shared" si="466"/>
        <v>0</v>
      </c>
      <c r="SMV23" s="1954">
        <f t="shared" si="466"/>
        <v>0</v>
      </c>
      <c r="SMW23" s="1954">
        <f t="shared" si="466"/>
        <v>0</v>
      </c>
      <c r="SMX23" s="1954">
        <f t="shared" si="466"/>
        <v>0</v>
      </c>
      <c r="SMY23" s="1954">
        <f t="shared" si="466"/>
        <v>0</v>
      </c>
      <c r="SMZ23" s="1954">
        <f t="shared" si="466"/>
        <v>0</v>
      </c>
      <c r="SNA23" s="1954">
        <f t="shared" si="466"/>
        <v>0</v>
      </c>
      <c r="SNB23" s="1954">
        <f t="shared" si="466"/>
        <v>0</v>
      </c>
      <c r="SNC23" s="1954">
        <f t="shared" si="466"/>
        <v>0</v>
      </c>
      <c r="SND23" s="1954">
        <f t="shared" si="466"/>
        <v>0</v>
      </c>
      <c r="SNE23" s="1954">
        <f t="shared" si="466"/>
        <v>0</v>
      </c>
      <c r="SNF23" s="1954">
        <f t="shared" si="466"/>
        <v>0</v>
      </c>
      <c r="SNG23" s="1954">
        <f t="shared" si="466"/>
        <v>0</v>
      </c>
      <c r="SNH23" s="1954">
        <f t="shared" si="466"/>
        <v>0</v>
      </c>
      <c r="SNI23" s="1954">
        <f t="shared" si="466"/>
        <v>0</v>
      </c>
      <c r="SNJ23" s="1954">
        <f t="shared" si="466"/>
        <v>0</v>
      </c>
      <c r="SNK23" s="1954">
        <f t="shared" si="466"/>
        <v>0</v>
      </c>
      <c r="SNL23" s="1954">
        <f t="shared" si="466"/>
        <v>0</v>
      </c>
      <c r="SNM23" s="1954">
        <f t="shared" si="466"/>
        <v>0</v>
      </c>
      <c r="SNN23" s="1954">
        <f t="shared" si="466"/>
        <v>0</v>
      </c>
      <c r="SNO23" s="1954">
        <f t="shared" si="466"/>
        <v>0</v>
      </c>
      <c r="SNP23" s="1954">
        <f t="shared" si="466"/>
        <v>0</v>
      </c>
      <c r="SNQ23" s="1954">
        <f t="shared" si="466"/>
        <v>0</v>
      </c>
      <c r="SNR23" s="1954">
        <f t="shared" si="466"/>
        <v>0</v>
      </c>
      <c r="SNS23" s="1954">
        <f t="shared" si="466"/>
        <v>0</v>
      </c>
      <c r="SNT23" s="1954">
        <f t="shared" si="466"/>
        <v>0</v>
      </c>
      <c r="SNU23" s="1954">
        <f t="shared" si="466"/>
        <v>0</v>
      </c>
      <c r="SNV23" s="1954">
        <f t="shared" si="466"/>
        <v>0</v>
      </c>
      <c r="SNW23" s="1954">
        <f t="shared" si="466"/>
        <v>0</v>
      </c>
      <c r="SNX23" s="1954">
        <f t="shared" si="466"/>
        <v>0</v>
      </c>
      <c r="SNY23" s="1954">
        <f t="shared" si="466"/>
        <v>0</v>
      </c>
      <c r="SNZ23" s="1954">
        <f t="shared" si="466"/>
        <v>0</v>
      </c>
      <c r="SOA23" s="1954">
        <f t="shared" si="466"/>
        <v>0</v>
      </c>
      <c r="SOB23" s="1954">
        <f t="shared" si="466"/>
        <v>0</v>
      </c>
      <c r="SOC23" s="1954">
        <f t="shared" si="466"/>
        <v>0</v>
      </c>
      <c r="SOD23" s="1954">
        <f t="shared" si="466"/>
        <v>0</v>
      </c>
      <c r="SOE23" s="1954">
        <f t="shared" si="466"/>
        <v>0</v>
      </c>
      <c r="SOF23" s="1954">
        <f t="shared" si="466"/>
        <v>0</v>
      </c>
      <c r="SOG23" s="1954">
        <f t="shared" si="466"/>
        <v>0</v>
      </c>
      <c r="SOH23" s="1954">
        <f t="shared" si="466"/>
        <v>0</v>
      </c>
      <c r="SOI23" s="1954">
        <f t="shared" si="466"/>
        <v>0</v>
      </c>
      <c r="SOJ23" s="1954">
        <f t="shared" si="466"/>
        <v>0</v>
      </c>
      <c r="SOK23" s="1954">
        <f t="shared" si="466"/>
        <v>0</v>
      </c>
      <c r="SOL23" s="1954">
        <f t="shared" si="466"/>
        <v>0</v>
      </c>
      <c r="SOM23" s="1954">
        <f t="shared" si="466"/>
        <v>0</v>
      </c>
      <c r="SON23" s="1954">
        <f t="shared" si="466"/>
        <v>0</v>
      </c>
      <c r="SOO23" s="1954">
        <f t="shared" si="466"/>
        <v>0</v>
      </c>
      <c r="SOP23" s="1954">
        <f t="shared" si="466"/>
        <v>0</v>
      </c>
      <c r="SOQ23" s="1954">
        <f t="shared" si="466"/>
        <v>0</v>
      </c>
      <c r="SOR23" s="1954">
        <f t="shared" si="466"/>
        <v>0</v>
      </c>
      <c r="SOS23" s="1954">
        <f t="shared" si="466"/>
        <v>0</v>
      </c>
      <c r="SOT23" s="1954">
        <f t="shared" si="466"/>
        <v>0</v>
      </c>
      <c r="SOU23" s="1954">
        <f t="shared" si="466"/>
        <v>0</v>
      </c>
      <c r="SOV23" s="1954">
        <f t="shared" si="466"/>
        <v>0</v>
      </c>
      <c r="SOW23" s="1954">
        <f t="shared" si="466"/>
        <v>0</v>
      </c>
      <c r="SOX23" s="1954">
        <f t="shared" si="466"/>
        <v>0</v>
      </c>
      <c r="SOY23" s="1954">
        <f t="shared" ref="SOY23:SRJ23" si="467">IF(AND(SOY$26="End of period",SOY$25="Revenue"),SOY10,0)</f>
        <v>0</v>
      </c>
      <c r="SOZ23" s="1954">
        <f t="shared" si="467"/>
        <v>0</v>
      </c>
      <c r="SPA23" s="1954">
        <f t="shared" si="467"/>
        <v>0</v>
      </c>
      <c r="SPB23" s="1954">
        <f t="shared" si="467"/>
        <v>0</v>
      </c>
      <c r="SPC23" s="1954">
        <f t="shared" si="467"/>
        <v>0</v>
      </c>
      <c r="SPD23" s="1954">
        <f t="shared" si="467"/>
        <v>0</v>
      </c>
      <c r="SPE23" s="1954">
        <f t="shared" si="467"/>
        <v>0</v>
      </c>
      <c r="SPF23" s="1954">
        <f t="shared" si="467"/>
        <v>0</v>
      </c>
      <c r="SPG23" s="1954">
        <f t="shared" si="467"/>
        <v>0</v>
      </c>
      <c r="SPH23" s="1954">
        <f t="shared" si="467"/>
        <v>0</v>
      </c>
      <c r="SPI23" s="1954">
        <f t="shared" si="467"/>
        <v>0</v>
      </c>
      <c r="SPJ23" s="1954">
        <f t="shared" si="467"/>
        <v>0</v>
      </c>
      <c r="SPK23" s="1954">
        <f t="shared" si="467"/>
        <v>0</v>
      </c>
      <c r="SPL23" s="1954">
        <f t="shared" si="467"/>
        <v>0</v>
      </c>
      <c r="SPM23" s="1954">
        <f t="shared" si="467"/>
        <v>0</v>
      </c>
      <c r="SPN23" s="1954">
        <f t="shared" si="467"/>
        <v>0</v>
      </c>
      <c r="SPO23" s="1954">
        <f t="shared" si="467"/>
        <v>0</v>
      </c>
      <c r="SPP23" s="1954">
        <f t="shared" si="467"/>
        <v>0</v>
      </c>
      <c r="SPQ23" s="1954">
        <f t="shared" si="467"/>
        <v>0</v>
      </c>
      <c r="SPR23" s="1954">
        <f t="shared" si="467"/>
        <v>0</v>
      </c>
      <c r="SPS23" s="1954">
        <f t="shared" si="467"/>
        <v>0</v>
      </c>
      <c r="SPT23" s="1954">
        <f t="shared" si="467"/>
        <v>0</v>
      </c>
      <c r="SPU23" s="1954">
        <f t="shared" si="467"/>
        <v>0</v>
      </c>
      <c r="SPV23" s="1954">
        <f t="shared" si="467"/>
        <v>0</v>
      </c>
      <c r="SPW23" s="1954">
        <f t="shared" si="467"/>
        <v>0</v>
      </c>
      <c r="SPX23" s="1954">
        <f t="shared" si="467"/>
        <v>0</v>
      </c>
      <c r="SPY23" s="1954">
        <f t="shared" si="467"/>
        <v>0</v>
      </c>
      <c r="SPZ23" s="1954">
        <f t="shared" si="467"/>
        <v>0</v>
      </c>
      <c r="SQA23" s="1954">
        <f t="shared" si="467"/>
        <v>0</v>
      </c>
      <c r="SQB23" s="1954">
        <f t="shared" si="467"/>
        <v>0</v>
      </c>
      <c r="SQC23" s="1954">
        <f t="shared" si="467"/>
        <v>0</v>
      </c>
      <c r="SQD23" s="1954">
        <f t="shared" si="467"/>
        <v>0</v>
      </c>
      <c r="SQE23" s="1954">
        <f t="shared" si="467"/>
        <v>0</v>
      </c>
      <c r="SQF23" s="1954">
        <f t="shared" si="467"/>
        <v>0</v>
      </c>
      <c r="SQG23" s="1954">
        <f t="shared" si="467"/>
        <v>0</v>
      </c>
      <c r="SQH23" s="1954">
        <f t="shared" si="467"/>
        <v>0</v>
      </c>
      <c r="SQI23" s="1954">
        <f t="shared" si="467"/>
        <v>0</v>
      </c>
      <c r="SQJ23" s="1954">
        <f t="shared" si="467"/>
        <v>0</v>
      </c>
      <c r="SQK23" s="1954">
        <f t="shared" si="467"/>
        <v>0</v>
      </c>
      <c r="SQL23" s="1954">
        <f t="shared" si="467"/>
        <v>0</v>
      </c>
      <c r="SQM23" s="1954">
        <f t="shared" si="467"/>
        <v>0</v>
      </c>
      <c r="SQN23" s="1954">
        <f t="shared" si="467"/>
        <v>0</v>
      </c>
      <c r="SQO23" s="1954">
        <f t="shared" si="467"/>
        <v>0</v>
      </c>
      <c r="SQP23" s="1954">
        <f t="shared" si="467"/>
        <v>0</v>
      </c>
      <c r="SQQ23" s="1954">
        <f t="shared" si="467"/>
        <v>0</v>
      </c>
      <c r="SQR23" s="1954">
        <f t="shared" si="467"/>
        <v>0</v>
      </c>
      <c r="SQS23" s="1954">
        <f t="shared" si="467"/>
        <v>0</v>
      </c>
      <c r="SQT23" s="1954">
        <f t="shared" si="467"/>
        <v>0</v>
      </c>
      <c r="SQU23" s="1954">
        <f t="shared" si="467"/>
        <v>0</v>
      </c>
      <c r="SQV23" s="1954">
        <f t="shared" si="467"/>
        <v>0</v>
      </c>
      <c r="SQW23" s="1954">
        <f t="shared" si="467"/>
        <v>0</v>
      </c>
      <c r="SQX23" s="1954">
        <f t="shared" si="467"/>
        <v>0</v>
      </c>
      <c r="SQY23" s="1954">
        <f t="shared" si="467"/>
        <v>0</v>
      </c>
      <c r="SQZ23" s="1954">
        <f t="shared" si="467"/>
        <v>0</v>
      </c>
      <c r="SRA23" s="1954">
        <f t="shared" si="467"/>
        <v>0</v>
      </c>
      <c r="SRB23" s="1954">
        <f t="shared" si="467"/>
        <v>0</v>
      </c>
      <c r="SRC23" s="1954">
        <f t="shared" si="467"/>
        <v>0</v>
      </c>
      <c r="SRD23" s="1954">
        <f t="shared" si="467"/>
        <v>0</v>
      </c>
      <c r="SRE23" s="1954">
        <f t="shared" si="467"/>
        <v>0</v>
      </c>
      <c r="SRF23" s="1954">
        <f t="shared" si="467"/>
        <v>0</v>
      </c>
      <c r="SRG23" s="1954">
        <f t="shared" si="467"/>
        <v>0</v>
      </c>
      <c r="SRH23" s="1954">
        <f t="shared" si="467"/>
        <v>0</v>
      </c>
      <c r="SRI23" s="1954">
        <f t="shared" si="467"/>
        <v>0</v>
      </c>
      <c r="SRJ23" s="1954">
        <f t="shared" si="467"/>
        <v>0</v>
      </c>
      <c r="SRK23" s="1954">
        <f t="shared" ref="SRK23:STV23" si="468">IF(AND(SRK$26="End of period",SRK$25="Revenue"),SRK10,0)</f>
        <v>0</v>
      </c>
      <c r="SRL23" s="1954">
        <f t="shared" si="468"/>
        <v>0</v>
      </c>
      <c r="SRM23" s="1954">
        <f t="shared" si="468"/>
        <v>0</v>
      </c>
      <c r="SRN23" s="1954">
        <f t="shared" si="468"/>
        <v>0</v>
      </c>
      <c r="SRO23" s="1954">
        <f t="shared" si="468"/>
        <v>0</v>
      </c>
      <c r="SRP23" s="1954">
        <f t="shared" si="468"/>
        <v>0</v>
      </c>
      <c r="SRQ23" s="1954">
        <f t="shared" si="468"/>
        <v>0</v>
      </c>
      <c r="SRR23" s="1954">
        <f t="shared" si="468"/>
        <v>0</v>
      </c>
      <c r="SRS23" s="1954">
        <f t="shared" si="468"/>
        <v>0</v>
      </c>
      <c r="SRT23" s="1954">
        <f t="shared" si="468"/>
        <v>0</v>
      </c>
      <c r="SRU23" s="1954">
        <f t="shared" si="468"/>
        <v>0</v>
      </c>
      <c r="SRV23" s="1954">
        <f t="shared" si="468"/>
        <v>0</v>
      </c>
      <c r="SRW23" s="1954">
        <f t="shared" si="468"/>
        <v>0</v>
      </c>
      <c r="SRX23" s="1954">
        <f t="shared" si="468"/>
        <v>0</v>
      </c>
      <c r="SRY23" s="1954">
        <f t="shared" si="468"/>
        <v>0</v>
      </c>
      <c r="SRZ23" s="1954">
        <f t="shared" si="468"/>
        <v>0</v>
      </c>
      <c r="SSA23" s="1954">
        <f t="shared" si="468"/>
        <v>0</v>
      </c>
      <c r="SSB23" s="1954">
        <f t="shared" si="468"/>
        <v>0</v>
      </c>
      <c r="SSC23" s="1954">
        <f t="shared" si="468"/>
        <v>0</v>
      </c>
      <c r="SSD23" s="1954">
        <f t="shared" si="468"/>
        <v>0</v>
      </c>
      <c r="SSE23" s="1954">
        <f t="shared" si="468"/>
        <v>0</v>
      </c>
      <c r="SSF23" s="1954">
        <f t="shared" si="468"/>
        <v>0</v>
      </c>
      <c r="SSG23" s="1954">
        <f t="shared" si="468"/>
        <v>0</v>
      </c>
      <c r="SSH23" s="1954">
        <f t="shared" si="468"/>
        <v>0</v>
      </c>
      <c r="SSI23" s="1954">
        <f t="shared" si="468"/>
        <v>0</v>
      </c>
      <c r="SSJ23" s="1954">
        <f t="shared" si="468"/>
        <v>0</v>
      </c>
      <c r="SSK23" s="1954">
        <f t="shared" si="468"/>
        <v>0</v>
      </c>
      <c r="SSL23" s="1954">
        <f t="shared" si="468"/>
        <v>0</v>
      </c>
      <c r="SSM23" s="1954">
        <f t="shared" si="468"/>
        <v>0</v>
      </c>
      <c r="SSN23" s="1954">
        <f t="shared" si="468"/>
        <v>0</v>
      </c>
      <c r="SSO23" s="1954">
        <f t="shared" si="468"/>
        <v>0</v>
      </c>
      <c r="SSP23" s="1954">
        <f t="shared" si="468"/>
        <v>0</v>
      </c>
      <c r="SSQ23" s="1954">
        <f t="shared" si="468"/>
        <v>0</v>
      </c>
      <c r="SSR23" s="1954">
        <f t="shared" si="468"/>
        <v>0</v>
      </c>
      <c r="SSS23" s="1954">
        <f t="shared" si="468"/>
        <v>0</v>
      </c>
      <c r="SST23" s="1954">
        <f t="shared" si="468"/>
        <v>0</v>
      </c>
      <c r="SSU23" s="1954">
        <f t="shared" si="468"/>
        <v>0</v>
      </c>
      <c r="SSV23" s="1954">
        <f t="shared" si="468"/>
        <v>0</v>
      </c>
      <c r="SSW23" s="1954">
        <f t="shared" si="468"/>
        <v>0</v>
      </c>
      <c r="SSX23" s="1954">
        <f t="shared" si="468"/>
        <v>0</v>
      </c>
      <c r="SSY23" s="1954">
        <f t="shared" si="468"/>
        <v>0</v>
      </c>
      <c r="SSZ23" s="1954">
        <f t="shared" si="468"/>
        <v>0</v>
      </c>
      <c r="STA23" s="1954">
        <f t="shared" si="468"/>
        <v>0</v>
      </c>
      <c r="STB23" s="1954">
        <f t="shared" si="468"/>
        <v>0</v>
      </c>
      <c r="STC23" s="1954">
        <f t="shared" si="468"/>
        <v>0</v>
      </c>
      <c r="STD23" s="1954">
        <f t="shared" si="468"/>
        <v>0</v>
      </c>
      <c r="STE23" s="1954">
        <f t="shared" si="468"/>
        <v>0</v>
      </c>
      <c r="STF23" s="1954">
        <f t="shared" si="468"/>
        <v>0</v>
      </c>
      <c r="STG23" s="1954">
        <f t="shared" si="468"/>
        <v>0</v>
      </c>
      <c r="STH23" s="1954">
        <f t="shared" si="468"/>
        <v>0</v>
      </c>
      <c r="STI23" s="1954">
        <f t="shared" si="468"/>
        <v>0</v>
      </c>
      <c r="STJ23" s="1954">
        <f t="shared" si="468"/>
        <v>0</v>
      </c>
      <c r="STK23" s="1954">
        <f t="shared" si="468"/>
        <v>0</v>
      </c>
      <c r="STL23" s="1954">
        <f t="shared" si="468"/>
        <v>0</v>
      </c>
      <c r="STM23" s="1954">
        <f t="shared" si="468"/>
        <v>0</v>
      </c>
      <c r="STN23" s="1954">
        <f t="shared" si="468"/>
        <v>0</v>
      </c>
      <c r="STO23" s="1954">
        <f t="shared" si="468"/>
        <v>0</v>
      </c>
      <c r="STP23" s="1954">
        <f t="shared" si="468"/>
        <v>0</v>
      </c>
      <c r="STQ23" s="1954">
        <f t="shared" si="468"/>
        <v>0</v>
      </c>
      <c r="STR23" s="1954">
        <f t="shared" si="468"/>
        <v>0</v>
      </c>
      <c r="STS23" s="1954">
        <f t="shared" si="468"/>
        <v>0</v>
      </c>
      <c r="STT23" s="1954">
        <f t="shared" si="468"/>
        <v>0</v>
      </c>
      <c r="STU23" s="1954">
        <f t="shared" si="468"/>
        <v>0</v>
      </c>
      <c r="STV23" s="1954">
        <f t="shared" si="468"/>
        <v>0</v>
      </c>
      <c r="STW23" s="1954">
        <f t="shared" ref="STW23:SWH23" si="469">IF(AND(STW$26="End of period",STW$25="Revenue"),STW10,0)</f>
        <v>0</v>
      </c>
      <c r="STX23" s="1954">
        <f t="shared" si="469"/>
        <v>0</v>
      </c>
      <c r="STY23" s="1954">
        <f t="shared" si="469"/>
        <v>0</v>
      </c>
      <c r="STZ23" s="1954">
        <f t="shared" si="469"/>
        <v>0</v>
      </c>
      <c r="SUA23" s="1954">
        <f t="shared" si="469"/>
        <v>0</v>
      </c>
      <c r="SUB23" s="1954">
        <f t="shared" si="469"/>
        <v>0</v>
      </c>
      <c r="SUC23" s="1954">
        <f t="shared" si="469"/>
        <v>0</v>
      </c>
      <c r="SUD23" s="1954">
        <f t="shared" si="469"/>
        <v>0</v>
      </c>
      <c r="SUE23" s="1954">
        <f t="shared" si="469"/>
        <v>0</v>
      </c>
      <c r="SUF23" s="1954">
        <f t="shared" si="469"/>
        <v>0</v>
      </c>
      <c r="SUG23" s="1954">
        <f t="shared" si="469"/>
        <v>0</v>
      </c>
      <c r="SUH23" s="1954">
        <f t="shared" si="469"/>
        <v>0</v>
      </c>
      <c r="SUI23" s="1954">
        <f t="shared" si="469"/>
        <v>0</v>
      </c>
      <c r="SUJ23" s="1954">
        <f t="shared" si="469"/>
        <v>0</v>
      </c>
      <c r="SUK23" s="1954">
        <f t="shared" si="469"/>
        <v>0</v>
      </c>
      <c r="SUL23" s="1954">
        <f t="shared" si="469"/>
        <v>0</v>
      </c>
      <c r="SUM23" s="1954">
        <f t="shared" si="469"/>
        <v>0</v>
      </c>
      <c r="SUN23" s="1954">
        <f t="shared" si="469"/>
        <v>0</v>
      </c>
      <c r="SUO23" s="1954">
        <f t="shared" si="469"/>
        <v>0</v>
      </c>
      <c r="SUP23" s="1954">
        <f t="shared" si="469"/>
        <v>0</v>
      </c>
      <c r="SUQ23" s="1954">
        <f t="shared" si="469"/>
        <v>0</v>
      </c>
      <c r="SUR23" s="1954">
        <f t="shared" si="469"/>
        <v>0</v>
      </c>
      <c r="SUS23" s="1954">
        <f t="shared" si="469"/>
        <v>0</v>
      </c>
      <c r="SUT23" s="1954">
        <f t="shared" si="469"/>
        <v>0</v>
      </c>
      <c r="SUU23" s="1954">
        <f t="shared" si="469"/>
        <v>0</v>
      </c>
      <c r="SUV23" s="1954">
        <f t="shared" si="469"/>
        <v>0</v>
      </c>
      <c r="SUW23" s="1954">
        <f t="shared" si="469"/>
        <v>0</v>
      </c>
      <c r="SUX23" s="1954">
        <f t="shared" si="469"/>
        <v>0</v>
      </c>
      <c r="SUY23" s="1954">
        <f t="shared" si="469"/>
        <v>0</v>
      </c>
      <c r="SUZ23" s="1954">
        <f t="shared" si="469"/>
        <v>0</v>
      </c>
      <c r="SVA23" s="1954">
        <f t="shared" si="469"/>
        <v>0</v>
      </c>
      <c r="SVB23" s="1954">
        <f t="shared" si="469"/>
        <v>0</v>
      </c>
      <c r="SVC23" s="1954">
        <f t="shared" si="469"/>
        <v>0</v>
      </c>
      <c r="SVD23" s="1954">
        <f t="shared" si="469"/>
        <v>0</v>
      </c>
      <c r="SVE23" s="1954">
        <f t="shared" si="469"/>
        <v>0</v>
      </c>
      <c r="SVF23" s="1954">
        <f t="shared" si="469"/>
        <v>0</v>
      </c>
      <c r="SVG23" s="1954">
        <f t="shared" si="469"/>
        <v>0</v>
      </c>
      <c r="SVH23" s="1954">
        <f t="shared" si="469"/>
        <v>0</v>
      </c>
      <c r="SVI23" s="1954">
        <f t="shared" si="469"/>
        <v>0</v>
      </c>
      <c r="SVJ23" s="1954">
        <f t="shared" si="469"/>
        <v>0</v>
      </c>
      <c r="SVK23" s="1954">
        <f t="shared" si="469"/>
        <v>0</v>
      </c>
      <c r="SVL23" s="1954">
        <f t="shared" si="469"/>
        <v>0</v>
      </c>
      <c r="SVM23" s="1954">
        <f t="shared" si="469"/>
        <v>0</v>
      </c>
      <c r="SVN23" s="1954">
        <f t="shared" si="469"/>
        <v>0</v>
      </c>
      <c r="SVO23" s="1954">
        <f t="shared" si="469"/>
        <v>0</v>
      </c>
      <c r="SVP23" s="1954">
        <f t="shared" si="469"/>
        <v>0</v>
      </c>
      <c r="SVQ23" s="1954">
        <f t="shared" si="469"/>
        <v>0</v>
      </c>
      <c r="SVR23" s="1954">
        <f t="shared" si="469"/>
        <v>0</v>
      </c>
      <c r="SVS23" s="1954">
        <f t="shared" si="469"/>
        <v>0</v>
      </c>
      <c r="SVT23" s="1954">
        <f t="shared" si="469"/>
        <v>0</v>
      </c>
      <c r="SVU23" s="1954">
        <f t="shared" si="469"/>
        <v>0</v>
      </c>
      <c r="SVV23" s="1954">
        <f t="shared" si="469"/>
        <v>0</v>
      </c>
      <c r="SVW23" s="1954">
        <f t="shared" si="469"/>
        <v>0</v>
      </c>
      <c r="SVX23" s="1954">
        <f t="shared" si="469"/>
        <v>0</v>
      </c>
      <c r="SVY23" s="1954">
        <f t="shared" si="469"/>
        <v>0</v>
      </c>
      <c r="SVZ23" s="1954">
        <f t="shared" si="469"/>
        <v>0</v>
      </c>
      <c r="SWA23" s="1954">
        <f t="shared" si="469"/>
        <v>0</v>
      </c>
      <c r="SWB23" s="1954">
        <f t="shared" si="469"/>
        <v>0</v>
      </c>
      <c r="SWC23" s="1954">
        <f t="shared" si="469"/>
        <v>0</v>
      </c>
      <c r="SWD23" s="1954">
        <f t="shared" si="469"/>
        <v>0</v>
      </c>
      <c r="SWE23" s="1954">
        <f t="shared" si="469"/>
        <v>0</v>
      </c>
      <c r="SWF23" s="1954">
        <f t="shared" si="469"/>
        <v>0</v>
      </c>
      <c r="SWG23" s="1954">
        <f t="shared" si="469"/>
        <v>0</v>
      </c>
      <c r="SWH23" s="1954">
        <f t="shared" si="469"/>
        <v>0</v>
      </c>
      <c r="SWI23" s="1954">
        <f t="shared" ref="SWI23:SYT23" si="470">IF(AND(SWI$26="End of period",SWI$25="Revenue"),SWI10,0)</f>
        <v>0</v>
      </c>
      <c r="SWJ23" s="1954">
        <f t="shared" si="470"/>
        <v>0</v>
      </c>
      <c r="SWK23" s="1954">
        <f t="shared" si="470"/>
        <v>0</v>
      </c>
      <c r="SWL23" s="1954">
        <f t="shared" si="470"/>
        <v>0</v>
      </c>
      <c r="SWM23" s="1954">
        <f t="shared" si="470"/>
        <v>0</v>
      </c>
      <c r="SWN23" s="1954">
        <f t="shared" si="470"/>
        <v>0</v>
      </c>
      <c r="SWO23" s="1954">
        <f t="shared" si="470"/>
        <v>0</v>
      </c>
      <c r="SWP23" s="1954">
        <f t="shared" si="470"/>
        <v>0</v>
      </c>
      <c r="SWQ23" s="1954">
        <f t="shared" si="470"/>
        <v>0</v>
      </c>
      <c r="SWR23" s="1954">
        <f t="shared" si="470"/>
        <v>0</v>
      </c>
      <c r="SWS23" s="1954">
        <f t="shared" si="470"/>
        <v>0</v>
      </c>
      <c r="SWT23" s="1954">
        <f t="shared" si="470"/>
        <v>0</v>
      </c>
      <c r="SWU23" s="1954">
        <f t="shared" si="470"/>
        <v>0</v>
      </c>
      <c r="SWV23" s="1954">
        <f t="shared" si="470"/>
        <v>0</v>
      </c>
      <c r="SWW23" s="1954">
        <f t="shared" si="470"/>
        <v>0</v>
      </c>
      <c r="SWX23" s="1954">
        <f t="shared" si="470"/>
        <v>0</v>
      </c>
      <c r="SWY23" s="1954">
        <f t="shared" si="470"/>
        <v>0</v>
      </c>
      <c r="SWZ23" s="1954">
        <f t="shared" si="470"/>
        <v>0</v>
      </c>
      <c r="SXA23" s="1954">
        <f t="shared" si="470"/>
        <v>0</v>
      </c>
      <c r="SXB23" s="1954">
        <f t="shared" si="470"/>
        <v>0</v>
      </c>
      <c r="SXC23" s="1954">
        <f t="shared" si="470"/>
        <v>0</v>
      </c>
      <c r="SXD23" s="1954">
        <f t="shared" si="470"/>
        <v>0</v>
      </c>
      <c r="SXE23" s="1954">
        <f t="shared" si="470"/>
        <v>0</v>
      </c>
      <c r="SXF23" s="1954">
        <f t="shared" si="470"/>
        <v>0</v>
      </c>
      <c r="SXG23" s="1954">
        <f t="shared" si="470"/>
        <v>0</v>
      </c>
      <c r="SXH23" s="1954">
        <f t="shared" si="470"/>
        <v>0</v>
      </c>
      <c r="SXI23" s="1954">
        <f t="shared" si="470"/>
        <v>0</v>
      </c>
      <c r="SXJ23" s="1954">
        <f t="shared" si="470"/>
        <v>0</v>
      </c>
      <c r="SXK23" s="1954">
        <f t="shared" si="470"/>
        <v>0</v>
      </c>
      <c r="SXL23" s="1954">
        <f t="shared" si="470"/>
        <v>0</v>
      </c>
      <c r="SXM23" s="1954">
        <f t="shared" si="470"/>
        <v>0</v>
      </c>
      <c r="SXN23" s="1954">
        <f t="shared" si="470"/>
        <v>0</v>
      </c>
      <c r="SXO23" s="1954">
        <f t="shared" si="470"/>
        <v>0</v>
      </c>
      <c r="SXP23" s="1954">
        <f t="shared" si="470"/>
        <v>0</v>
      </c>
      <c r="SXQ23" s="1954">
        <f t="shared" si="470"/>
        <v>0</v>
      </c>
      <c r="SXR23" s="1954">
        <f t="shared" si="470"/>
        <v>0</v>
      </c>
      <c r="SXS23" s="1954">
        <f t="shared" si="470"/>
        <v>0</v>
      </c>
      <c r="SXT23" s="1954">
        <f t="shared" si="470"/>
        <v>0</v>
      </c>
      <c r="SXU23" s="1954">
        <f t="shared" si="470"/>
        <v>0</v>
      </c>
      <c r="SXV23" s="1954">
        <f t="shared" si="470"/>
        <v>0</v>
      </c>
      <c r="SXW23" s="1954">
        <f t="shared" si="470"/>
        <v>0</v>
      </c>
      <c r="SXX23" s="1954">
        <f t="shared" si="470"/>
        <v>0</v>
      </c>
      <c r="SXY23" s="1954">
        <f t="shared" si="470"/>
        <v>0</v>
      </c>
      <c r="SXZ23" s="1954">
        <f t="shared" si="470"/>
        <v>0</v>
      </c>
      <c r="SYA23" s="1954">
        <f t="shared" si="470"/>
        <v>0</v>
      </c>
      <c r="SYB23" s="1954">
        <f t="shared" si="470"/>
        <v>0</v>
      </c>
      <c r="SYC23" s="1954">
        <f t="shared" si="470"/>
        <v>0</v>
      </c>
      <c r="SYD23" s="1954">
        <f t="shared" si="470"/>
        <v>0</v>
      </c>
      <c r="SYE23" s="1954">
        <f t="shared" si="470"/>
        <v>0</v>
      </c>
      <c r="SYF23" s="1954">
        <f t="shared" si="470"/>
        <v>0</v>
      </c>
      <c r="SYG23" s="1954">
        <f t="shared" si="470"/>
        <v>0</v>
      </c>
      <c r="SYH23" s="1954">
        <f t="shared" si="470"/>
        <v>0</v>
      </c>
      <c r="SYI23" s="1954">
        <f t="shared" si="470"/>
        <v>0</v>
      </c>
      <c r="SYJ23" s="1954">
        <f t="shared" si="470"/>
        <v>0</v>
      </c>
      <c r="SYK23" s="1954">
        <f t="shared" si="470"/>
        <v>0</v>
      </c>
      <c r="SYL23" s="1954">
        <f t="shared" si="470"/>
        <v>0</v>
      </c>
      <c r="SYM23" s="1954">
        <f t="shared" si="470"/>
        <v>0</v>
      </c>
      <c r="SYN23" s="1954">
        <f t="shared" si="470"/>
        <v>0</v>
      </c>
      <c r="SYO23" s="1954">
        <f t="shared" si="470"/>
        <v>0</v>
      </c>
      <c r="SYP23" s="1954">
        <f t="shared" si="470"/>
        <v>0</v>
      </c>
      <c r="SYQ23" s="1954">
        <f t="shared" si="470"/>
        <v>0</v>
      </c>
      <c r="SYR23" s="1954">
        <f t="shared" si="470"/>
        <v>0</v>
      </c>
      <c r="SYS23" s="1954">
        <f t="shared" si="470"/>
        <v>0</v>
      </c>
      <c r="SYT23" s="1954">
        <f t="shared" si="470"/>
        <v>0</v>
      </c>
      <c r="SYU23" s="1954">
        <f t="shared" ref="SYU23:TBF23" si="471">IF(AND(SYU$26="End of period",SYU$25="Revenue"),SYU10,0)</f>
        <v>0</v>
      </c>
      <c r="SYV23" s="1954">
        <f t="shared" si="471"/>
        <v>0</v>
      </c>
      <c r="SYW23" s="1954">
        <f t="shared" si="471"/>
        <v>0</v>
      </c>
      <c r="SYX23" s="1954">
        <f t="shared" si="471"/>
        <v>0</v>
      </c>
      <c r="SYY23" s="1954">
        <f t="shared" si="471"/>
        <v>0</v>
      </c>
      <c r="SYZ23" s="1954">
        <f t="shared" si="471"/>
        <v>0</v>
      </c>
      <c r="SZA23" s="1954">
        <f t="shared" si="471"/>
        <v>0</v>
      </c>
      <c r="SZB23" s="1954">
        <f t="shared" si="471"/>
        <v>0</v>
      </c>
      <c r="SZC23" s="1954">
        <f t="shared" si="471"/>
        <v>0</v>
      </c>
      <c r="SZD23" s="1954">
        <f t="shared" si="471"/>
        <v>0</v>
      </c>
      <c r="SZE23" s="1954">
        <f t="shared" si="471"/>
        <v>0</v>
      </c>
      <c r="SZF23" s="1954">
        <f t="shared" si="471"/>
        <v>0</v>
      </c>
      <c r="SZG23" s="1954">
        <f t="shared" si="471"/>
        <v>0</v>
      </c>
      <c r="SZH23" s="1954">
        <f t="shared" si="471"/>
        <v>0</v>
      </c>
      <c r="SZI23" s="1954">
        <f t="shared" si="471"/>
        <v>0</v>
      </c>
      <c r="SZJ23" s="1954">
        <f t="shared" si="471"/>
        <v>0</v>
      </c>
      <c r="SZK23" s="1954">
        <f t="shared" si="471"/>
        <v>0</v>
      </c>
      <c r="SZL23" s="1954">
        <f t="shared" si="471"/>
        <v>0</v>
      </c>
      <c r="SZM23" s="1954">
        <f t="shared" si="471"/>
        <v>0</v>
      </c>
      <c r="SZN23" s="1954">
        <f t="shared" si="471"/>
        <v>0</v>
      </c>
      <c r="SZO23" s="1954">
        <f t="shared" si="471"/>
        <v>0</v>
      </c>
      <c r="SZP23" s="1954">
        <f t="shared" si="471"/>
        <v>0</v>
      </c>
      <c r="SZQ23" s="1954">
        <f t="shared" si="471"/>
        <v>0</v>
      </c>
      <c r="SZR23" s="1954">
        <f t="shared" si="471"/>
        <v>0</v>
      </c>
      <c r="SZS23" s="1954">
        <f t="shared" si="471"/>
        <v>0</v>
      </c>
      <c r="SZT23" s="1954">
        <f t="shared" si="471"/>
        <v>0</v>
      </c>
      <c r="SZU23" s="1954">
        <f t="shared" si="471"/>
        <v>0</v>
      </c>
      <c r="SZV23" s="1954">
        <f t="shared" si="471"/>
        <v>0</v>
      </c>
      <c r="SZW23" s="1954">
        <f t="shared" si="471"/>
        <v>0</v>
      </c>
      <c r="SZX23" s="1954">
        <f t="shared" si="471"/>
        <v>0</v>
      </c>
      <c r="SZY23" s="1954">
        <f t="shared" si="471"/>
        <v>0</v>
      </c>
      <c r="SZZ23" s="1954">
        <f t="shared" si="471"/>
        <v>0</v>
      </c>
      <c r="TAA23" s="1954">
        <f t="shared" si="471"/>
        <v>0</v>
      </c>
      <c r="TAB23" s="1954">
        <f t="shared" si="471"/>
        <v>0</v>
      </c>
      <c r="TAC23" s="1954">
        <f t="shared" si="471"/>
        <v>0</v>
      </c>
      <c r="TAD23" s="1954">
        <f t="shared" si="471"/>
        <v>0</v>
      </c>
      <c r="TAE23" s="1954">
        <f t="shared" si="471"/>
        <v>0</v>
      </c>
      <c r="TAF23" s="1954">
        <f t="shared" si="471"/>
        <v>0</v>
      </c>
      <c r="TAG23" s="1954">
        <f t="shared" si="471"/>
        <v>0</v>
      </c>
      <c r="TAH23" s="1954">
        <f t="shared" si="471"/>
        <v>0</v>
      </c>
      <c r="TAI23" s="1954">
        <f t="shared" si="471"/>
        <v>0</v>
      </c>
      <c r="TAJ23" s="1954">
        <f t="shared" si="471"/>
        <v>0</v>
      </c>
      <c r="TAK23" s="1954">
        <f t="shared" si="471"/>
        <v>0</v>
      </c>
      <c r="TAL23" s="1954">
        <f t="shared" si="471"/>
        <v>0</v>
      </c>
      <c r="TAM23" s="1954">
        <f t="shared" si="471"/>
        <v>0</v>
      </c>
      <c r="TAN23" s="1954">
        <f t="shared" si="471"/>
        <v>0</v>
      </c>
      <c r="TAO23" s="1954">
        <f t="shared" si="471"/>
        <v>0</v>
      </c>
      <c r="TAP23" s="1954">
        <f t="shared" si="471"/>
        <v>0</v>
      </c>
      <c r="TAQ23" s="1954">
        <f t="shared" si="471"/>
        <v>0</v>
      </c>
      <c r="TAR23" s="1954">
        <f t="shared" si="471"/>
        <v>0</v>
      </c>
      <c r="TAS23" s="1954">
        <f t="shared" si="471"/>
        <v>0</v>
      </c>
      <c r="TAT23" s="1954">
        <f t="shared" si="471"/>
        <v>0</v>
      </c>
      <c r="TAU23" s="1954">
        <f t="shared" si="471"/>
        <v>0</v>
      </c>
      <c r="TAV23" s="1954">
        <f t="shared" si="471"/>
        <v>0</v>
      </c>
      <c r="TAW23" s="1954">
        <f t="shared" si="471"/>
        <v>0</v>
      </c>
      <c r="TAX23" s="1954">
        <f t="shared" si="471"/>
        <v>0</v>
      </c>
      <c r="TAY23" s="1954">
        <f t="shared" si="471"/>
        <v>0</v>
      </c>
      <c r="TAZ23" s="1954">
        <f t="shared" si="471"/>
        <v>0</v>
      </c>
      <c r="TBA23" s="1954">
        <f t="shared" si="471"/>
        <v>0</v>
      </c>
      <c r="TBB23" s="1954">
        <f t="shared" si="471"/>
        <v>0</v>
      </c>
      <c r="TBC23" s="1954">
        <f t="shared" si="471"/>
        <v>0</v>
      </c>
      <c r="TBD23" s="1954">
        <f t="shared" si="471"/>
        <v>0</v>
      </c>
      <c r="TBE23" s="1954">
        <f t="shared" si="471"/>
        <v>0</v>
      </c>
      <c r="TBF23" s="1954">
        <f t="shared" si="471"/>
        <v>0</v>
      </c>
      <c r="TBG23" s="1954">
        <f t="shared" ref="TBG23:TDR23" si="472">IF(AND(TBG$26="End of period",TBG$25="Revenue"),TBG10,0)</f>
        <v>0</v>
      </c>
      <c r="TBH23" s="1954">
        <f t="shared" si="472"/>
        <v>0</v>
      </c>
      <c r="TBI23" s="1954">
        <f t="shared" si="472"/>
        <v>0</v>
      </c>
      <c r="TBJ23" s="1954">
        <f t="shared" si="472"/>
        <v>0</v>
      </c>
      <c r="TBK23" s="1954">
        <f t="shared" si="472"/>
        <v>0</v>
      </c>
      <c r="TBL23" s="1954">
        <f t="shared" si="472"/>
        <v>0</v>
      </c>
      <c r="TBM23" s="1954">
        <f t="shared" si="472"/>
        <v>0</v>
      </c>
      <c r="TBN23" s="1954">
        <f t="shared" si="472"/>
        <v>0</v>
      </c>
      <c r="TBO23" s="1954">
        <f t="shared" si="472"/>
        <v>0</v>
      </c>
      <c r="TBP23" s="1954">
        <f t="shared" si="472"/>
        <v>0</v>
      </c>
      <c r="TBQ23" s="1954">
        <f t="shared" si="472"/>
        <v>0</v>
      </c>
      <c r="TBR23" s="1954">
        <f t="shared" si="472"/>
        <v>0</v>
      </c>
      <c r="TBS23" s="1954">
        <f t="shared" si="472"/>
        <v>0</v>
      </c>
      <c r="TBT23" s="1954">
        <f t="shared" si="472"/>
        <v>0</v>
      </c>
      <c r="TBU23" s="1954">
        <f t="shared" si="472"/>
        <v>0</v>
      </c>
      <c r="TBV23" s="1954">
        <f t="shared" si="472"/>
        <v>0</v>
      </c>
      <c r="TBW23" s="1954">
        <f t="shared" si="472"/>
        <v>0</v>
      </c>
      <c r="TBX23" s="1954">
        <f t="shared" si="472"/>
        <v>0</v>
      </c>
      <c r="TBY23" s="1954">
        <f t="shared" si="472"/>
        <v>0</v>
      </c>
      <c r="TBZ23" s="1954">
        <f t="shared" si="472"/>
        <v>0</v>
      </c>
      <c r="TCA23" s="1954">
        <f t="shared" si="472"/>
        <v>0</v>
      </c>
      <c r="TCB23" s="1954">
        <f t="shared" si="472"/>
        <v>0</v>
      </c>
      <c r="TCC23" s="1954">
        <f t="shared" si="472"/>
        <v>0</v>
      </c>
      <c r="TCD23" s="1954">
        <f t="shared" si="472"/>
        <v>0</v>
      </c>
      <c r="TCE23" s="1954">
        <f t="shared" si="472"/>
        <v>0</v>
      </c>
      <c r="TCF23" s="1954">
        <f t="shared" si="472"/>
        <v>0</v>
      </c>
      <c r="TCG23" s="1954">
        <f t="shared" si="472"/>
        <v>0</v>
      </c>
      <c r="TCH23" s="1954">
        <f t="shared" si="472"/>
        <v>0</v>
      </c>
      <c r="TCI23" s="1954">
        <f t="shared" si="472"/>
        <v>0</v>
      </c>
      <c r="TCJ23" s="1954">
        <f t="shared" si="472"/>
        <v>0</v>
      </c>
      <c r="TCK23" s="1954">
        <f t="shared" si="472"/>
        <v>0</v>
      </c>
      <c r="TCL23" s="1954">
        <f t="shared" si="472"/>
        <v>0</v>
      </c>
      <c r="TCM23" s="1954">
        <f t="shared" si="472"/>
        <v>0</v>
      </c>
      <c r="TCN23" s="1954">
        <f t="shared" si="472"/>
        <v>0</v>
      </c>
      <c r="TCO23" s="1954">
        <f t="shared" si="472"/>
        <v>0</v>
      </c>
      <c r="TCP23" s="1954">
        <f t="shared" si="472"/>
        <v>0</v>
      </c>
      <c r="TCQ23" s="1954">
        <f t="shared" si="472"/>
        <v>0</v>
      </c>
      <c r="TCR23" s="1954">
        <f t="shared" si="472"/>
        <v>0</v>
      </c>
      <c r="TCS23" s="1954">
        <f t="shared" si="472"/>
        <v>0</v>
      </c>
      <c r="TCT23" s="1954">
        <f t="shared" si="472"/>
        <v>0</v>
      </c>
      <c r="TCU23" s="1954">
        <f t="shared" si="472"/>
        <v>0</v>
      </c>
      <c r="TCV23" s="1954">
        <f t="shared" si="472"/>
        <v>0</v>
      </c>
      <c r="TCW23" s="1954">
        <f t="shared" si="472"/>
        <v>0</v>
      </c>
      <c r="TCX23" s="1954">
        <f t="shared" si="472"/>
        <v>0</v>
      </c>
      <c r="TCY23" s="1954">
        <f t="shared" si="472"/>
        <v>0</v>
      </c>
      <c r="TCZ23" s="1954">
        <f t="shared" si="472"/>
        <v>0</v>
      </c>
      <c r="TDA23" s="1954">
        <f t="shared" si="472"/>
        <v>0</v>
      </c>
      <c r="TDB23" s="1954">
        <f t="shared" si="472"/>
        <v>0</v>
      </c>
      <c r="TDC23" s="1954">
        <f t="shared" si="472"/>
        <v>0</v>
      </c>
      <c r="TDD23" s="1954">
        <f t="shared" si="472"/>
        <v>0</v>
      </c>
      <c r="TDE23" s="1954">
        <f t="shared" si="472"/>
        <v>0</v>
      </c>
      <c r="TDF23" s="1954">
        <f t="shared" si="472"/>
        <v>0</v>
      </c>
      <c r="TDG23" s="1954">
        <f t="shared" si="472"/>
        <v>0</v>
      </c>
      <c r="TDH23" s="1954">
        <f t="shared" si="472"/>
        <v>0</v>
      </c>
      <c r="TDI23" s="1954">
        <f t="shared" si="472"/>
        <v>0</v>
      </c>
      <c r="TDJ23" s="1954">
        <f t="shared" si="472"/>
        <v>0</v>
      </c>
      <c r="TDK23" s="1954">
        <f t="shared" si="472"/>
        <v>0</v>
      </c>
      <c r="TDL23" s="1954">
        <f t="shared" si="472"/>
        <v>0</v>
      </c>
      <c r="TDM23" s="1954">
        <f t="shared" si="472"/>
        <v>0</v>
      </c>
      <c r="TDN23" s="1954">
        <f t="shared" si="472"/>
        <v>0</v>
      </c>
      <c r="TDO23" s="1954">
        <f t="shared" si="472"/>
        <v>0</v>
      </c>
      <c r="TDP23" s="1954">
        <f t="shared" si="472"/>
        <v>0</v>
      </c>
      <c r="TDQ23" s="1954">
        <f t="shared" si="472"/>
        <v>0</v>
      </c>
      <c r="TDR23" s="1954">
        <f t="shared" si="472"/>
        <v>0</v>
      </c>
      <c r="TDS23" s="1954">
        <f t="shared" ref="TDS23:TGD23" si="473">IF(AND(TDS$26="End of period",TDS$25="Revenue"),TDS10,0)</f>
        <v>0</v>
      </c>
      <c r="TDT23" s="1954">
        <f t="shared" si="473"/>
        <v>0</v>
      </c>
      <c r="TDU23" s="1954">
        <f t="shared" si="473"/>
        <v>0</v>
      </c>
      <c r="TDV23" s="1954">
        <f t="shared" si="473"/>
        <v>0</v>
      </c>
      <c r="TDW23" s="1954">
        <f t="shared" si="473"/>
        <v>0</v>
      </c>
      <c r="TDX23" s="1954">
        <f t="shared" si="473"/>
        <v>0</v>
      </c>
      <c r="TDY23" s="1954">
        <f t="shared" si="473"/>
        <v>0</v>
      </c>
      <c r="TDZ23" s="1954">
        <f t="shared" si="473"/>
        <v>0</v>
      </c>
      <c r="TEA23" s="1954">
        <f t="shared" si="473"/>
        <v>0</v>
      </c>
      <c r="TEB23" s="1954">
        <f t="shared" si="473"/>
        <v>0</v>
      </c>
      <c r="TEC23" s="1954">
        <f t="shared" si="473"/>
        <v>0</v>
      </c>
      <c r="TED23" s="1954">
        <f t="shared" si="473"/>
        <v>0</v>
      </c>
      <c r="TEE23" s="1954">
        <f t="shared" si="473"/>
        <v>0</v>
      </c>
      <c r="TEF23" s="1954">
        <f t="shared" si="473"/>
        <v>0</v>
      </c>
      <c r="TEG23" s="1954">
        <f t="shared" si="473"/>
        <v>0</v>
      </c>
      <c r="TEH23" s="1954">
        <f t="shared" si="473"/>
        <v>0</v>
      </c>
      <c r="TEI23" s="1954">
        <f t="shared" si="473"/>
        <v>0</v>
      </c>
      <c r="TEJ23" s="1954">
        <f t="shared" si="473"/>
        <v>0</v>
      </c>
      <c r="TEK23" s="1954">
        <f t="shared" si="473"/>
        <v>0</v>
      </c>
      <c r="TEL23" s="1954">
        <f t="shared" si="473"/>
        <v>0</v>
      </c>
      <c r="TEM23" s="1954">
        <f t="shared" si="473"/>
        <v>0</v>
      </c>
      <c r="TEN23" s="1954">
        <f t="shared" si="473"/>
        <v>0</v>
      </c>
      <c r="TEO23" s="1954">
        <f t="shared" si="473"/>
        <v>0</v>
      </c>
      <c r="TEP23" s="1954">
        <f t="shared" si="473"/>
        <v>0</v>
      </c>
      <c r="TEQ23" s="1954">
        <f t="shared" si="473"/>
        <v>0</v>
      </c>
      <c r="TER23" s="1954">
        <f t="shared" si="473"/>
        <v>0</v>
      </c>
      <c r="TES23" s="1954">
        <f t="shared" si="473"/>
        <v>0</v>
      </c>
      <c r="TET23" s="1954">
        <f t="shared" si="473"/>
        <v>0</v>
      </c>
      <c r="TEU23" s="1954">
        <f t="shared" si="473"/>
        <v>0</v>
      </c>
      <c r="TEV23" s="1954">
        <f t="shared" si="473"/>
        <v>0</v>
      </c>
      <c r="TEW23" s="1954">
        <f t="shared" si="473"/>
        <v>0</v>
      </c>
      <c r="TEX23" s="1954">
        <f t="shared" si="473"/>
        <v>0</v>
      </c>
      <c r="TEY23" s="1954">
        <f t="shared" si="473"/>
        <v>0</v>
      </c>
      <c r="TEZ23" s="1954">
        <f t="shared" si="473"/>
        <v>0</v>
      </c>
      <c r="TFA23" s="1954">
        <f t="shared" si="473"/>
        <v>0</v>
      </c>
      <c r="TFB23" s="1954">
        <f t="shared" si="473"/>
        <v>0</v>
      </c>
      <c r="TFC23" s="1954">
        <f t="shared" si="473"/>
        <v>0</v>
      </c>
      <c r="TFD23" s="1954">
        <f t="shared" si="473"/>
        <v>0</v>
      </c>
      <c r="TFE23" s="1954">
        <f t="shared" si="473"/>
        <v>0</v>
      </c>
      <c r="TFF23" s="1954">
        <f t="shared" si="473"/>
        <v>0</v>
      </c>
      <c r="TFG23" s="1954">
        <f t="shared" si="473"/>
        <v>0</v>
      </c>
      <c r="TFH23" s="1954">
        <f t="shared" si="473"/>
        <v>0</v>
      </c>
      <c r="TFI23" s="1954">
        <f t="shared" si="473"/>
        <v>0</v>
      </c>
      <c r="TFJ23" s="1954">
        <f t="shared" si="473"/>
        <v>0</v>
      </c>
      <c r="TFK23" s="1954">
        <f t="shared" si="473"/>
        <v>0</v>
      </c>
      <c r="TFL23" s="1954">
        <f t="shared" si="473"/>
        <v>0</v>
      </c>
      <c r="TFM23" s="1954">
        <f t="shared" si="473"/>
        <v>0</v>
      </c>
      <c r="TFN23" s="1954">
        <f t="shared" si="473"/>
        <v>0</v>
      </c>
      <c r="TFO23" s="1954">
        <f t="shared" si="473"/>
        <v>0</v>
      </c>
      <c r="TFP23" s="1954">
        <f t="shared" si="473"/>
        <v>0</v>
      </c>
      <c r="TFQ23" s="1954">
        <f t="shared" si="473"/>
        <v>0</v>
      </c>
      <c r="TFR23" s="1954">
        <f t="shared" si="473"/>
        <v>0</v>
      </c>
      <c r="TFS23" s="1954">
        <f t="shared" si="473"/>
        <v>0</v>
      </c>
      <c r="TFT23" s="1954">
        <f t="shared" si="473"/>
        <v>0</v>
      </c>
      <c r="TFU23" s="1954">
        <f t="shared" si="473"/>
        <v>0</v>
      </c>
      <c r="TFV23" s="1954">
        <f t="shared" si="473"/>
        <v>0</v>
      </c>
      <c r="TFW23" s="1954">
        <f t="shared" si="473"/>
        <v>0</v>
      </c>
      <c r="TFX23" s="1954">
        <f t="shared" si="473"/>
        <v>0</v>
      </c>
      <c r="TFY23" s="1954">
        <f t="shared" si="473"/>
        <v>0</v>
      </c>
      <c r="TFZ23" s="1954">
        <f t="shared" si="473"/>
        <v>0</v>
      </c>
      <c r="TGA23" s="1954">
        <f t="shared" si="473"/>
        <v>0</v>
      </c>
      <c r="TGB23" s="1954">
        <f t="shared" si="473"/>
        <v>0</v>
      </c>
      <c r="TGC23" s="1954">
        <f t="shared" si="473"/>
        <v>0</v>
      </c>
      <c r="TGD23" s="1954">
        <f t="shared" si="473"/>
        <v>0</v>
      </c>
      <c r="TGE23" s="1954">
        <f t="shared" ref="TGE23:TIP23" si="474">IF(AND(TGE$26="End of period",TGE$25="Revenue"),TGE10,0)</f>
        <v>0</v>
      </c>
      <c r="TGF23" s="1954">
        <f t="shared" si="474"/>
        <v>0</v>
      </c>
      <c r="TGG23" s="1954">
        <f t="shared" si="474"/>
        <v>0</v>
      </c>
      <c r="TGH23" s="1954">
        <f t="shared" si="474"/>
        <v>0</v>
      </c>
      <c r="TGI23" s="1954">
        <f t="shared" si="474"/>
        <v>0</v>
      </c>
      <c r="TGJ23" s="1954">
        <f t="shared" si="474"/>
        <v>0</v>
      </c>
      <c r="TGK23" s="1954">
        <f t="shared" si="474"/>
        <v>0</v>
      </c>
      <c r="TGL23" s="1954">
        <f t="shared" si="474"/>
        <v>0</v>
      </c>
      <c r="TGM23" s="1954">
        <f t="shared" si="474"/>
        <v>0</v>
      </c>
      <c r="TGN23" s="1954">
        <f t="shared" si="474"/>
        <v>0</v>
      </c>
      <c r="TGO23" s="1954">
        <f t="shared" si="474"/>
        <v>0</v>
      </c>
      <c r="TGP23" s="1954">
        <f t="shared" si="474"/>
        <v>0</v>
      </c>
      <c r="TGQ23" s="1954">
        <f t="shared" si="474"/>
        <v>0</v>
      </c>
      <c r="TGR23" s="1954">
        <f t="shared" si="474"/>
        <v>0</v>
      </c>
      <c r="TGS23" s="1954">
        <f t="shared" si="474"/>
        <v>0</v>
      </c>
      <c r="TGT23" s="1954">
        <f t="shared" si="474"/>
        <v>0</v>
      </c>
      <c r="TGU23" s="1954">
        <f t="shared" si="474"/>
        <v>0</v>
      </c>
      <c r="TGV23" s="1954">
        <f t="shared" si="474"/>
        <v>0</v>
      </c>
      <c r="TGW23" s="1954">
        <f t="shared" si="474"/>
        <v>0</v>
      </c>
      <c r="TGX23" s="1954">
        <f t="shared" si="474"/>
        <v>0</v>
      </c>
      <c r="TGY23" s="1954">
        <f t="shared" si="474"/>
        <v>0</v>
      </c>
      <c r="TGZ23" s="1954">
        <f t="shared" si="474"/>
        <v>0</v>
      </c>
      <c r="THA23" s="1954">
        <f t="shared" si="474"/>
        <v>0</v>
      </c>
      <c r="THB23" s="1954">
        <f t="shared" si="474"/>
        <v>0</v>
      </c>
      <c r="THC23" s="1954">
        <f t="shared" si="474"/>
        <v>0</v>
      </c>
      <c r="THD23" s="1954">
        <f t="shared" si="474"/>
        <v>0</v>
      </c>
      <c r="THE23" s="1954">
        <f t="shared" si="474"/>
        <v>0</v>
      </c>
      <c r="THF23" s="1954">
        <f t="shared" si="474"/>
        <v>0</v>
      </c>
      <c r="THG23" s="1954">
        <f t="shared" si="474"/>
        <v>0</v>
      </c>
      <c r="THH23" s="1954">
        <f t="shared" si="474"/>
        <v>0</v>
      </c>
      <c r="THI23" s="1954">
        <f t="shared" si="474"/>
        <v>0</v>
      </c>
      <c r="THJ23" s="1954">
        <f t="shared" si="474"/>
        <v>0</v>
      </c>
      <c r="THK23" s="1954">
        <f t="shared" si="474"/>
        <v>0</v>
      </c>
      <c r="THL23" s="1954">
        <f t="shared" si="474"/>
        <v>0</v>
      </c>
      <c r="THM23" s="1954">
        <f t="shared" si="474"/>
        <v>0</v>
      </c>
      <c r="THN23" s="1954">
        <f t="shared" si="474"/>
        <v>0</v>
      </c>
      <c r="THO23" s="1954">
        <f t="shared" si="474"/>
        <v>0</v>
      </c>
      <c r="THP23" s="1954">
        <f t="shared" si="474"/>
        <v>0</v>
      </c>
      <c r="THQ23" s="1954">
        <f t="shared" si="474"/>
        <v>0</v>
      </c>
      <c r="THR23" s="1954">
        <f t="shared" si="474"/>
        <v>0</v>
      </c>
      <c r="THS23" s="1954">
        <f t="shared" si="474"/>
        <v>0</v>
      </c>
      <c r="THT23" s="1954">
        <f t="shared" si="474"/>
        <v>0</v>
      </c>
      <c r="THU23" s="1954">
        <f t="shared" si="474"/>
        <v>0</v>
      </c>
      <c r="THV23" s="1954">
        <f t="shared" si="474"/>
        <v>0</v>
      </c>
      <c r="THW23" s="1954">
        <f t="shared" si="474"/>
        <v>0</v>
      </c>
      <c r="THX23" s="1954">
        <f t="shared" si="474"/>
        <v>0</v>
      </c>
      <c r="THY23" s="1954">
        <f t="shared" si="474"/>
        <v>0</v>
      </c>
      <c r="THZ23" s="1954">
        <f t="shared" si="474"/>
        <v>0</v>
      </c>
      <c r="TIA23" s="1954">
        <f t="shared" si="474"/>
        <v>0</v>
      </c>
      <c r="TIB23" s="1954">
        <f t="shared" si="474"/>
        <v>0</v>
      </c>
      <c r="TIC23" s="1954">
        <f t="shared" si="474"/>
        <v>0</v>
      </c>
      <c r="TID23" s="1954">
        <f t="shared" si="474"/>
        <v>0</v>
      </c>
      <c r="TIE23" s="1954">
        <f t="shared" si="474"/>
        <v>0</v>
      </c>
      <c r="TIF23" s="1954">
        <f t="shared" si="474"/>
        <v>0</v>
      </c>
      <c r="TIG23" s="1954">
        <f t="shared" si="474"/>
        <v>0</v>
      </c>
      <c r="TIH23" s="1954">
        <f t="shared" si="474"/>
        <v>0</v>
      </c>
      <c r="TII23" s="1954">
        <f t="shared" si="474"/>
        <v>0</v>
      </c>
      <c r="TIJ23" s="1954">
        <f t="shared" si="474"/>
        <v>0</v>
      </c>
      <c r="TIK23" s="1954">
        <f t="shared" si="474"/>
        <v>0</v>
      </c>
      <c r="TIL23" s="1954">
        <f t="shared" si="474"/>
        <v>0</v>
      </c>
      <c r="TIM23" s="1954">
        <f t="shared" si="474"/>
        <v>0</v>
      </c>
      <c r="TIN23" s="1954">
        <f t="shared" si="474"/>
        <v>0</v>
      </c>
      <c r="TIO23" s="1954">
        <f t="shared" si="474"/>
        <v>0</v>
      </c>
      <c r="TIP23" s="1954">
        <f t="shared" si="474"/>
        <v>0</v>
      </c>
      <c r="TIQ23" s="1954">
        <f t="shared" ref="TIQ23:TLB23" si="475">IF(AND(TIQ$26="End of period",TIQ$25="Revenue"),TIQ10,0)</f>
        <v>0</v>
      </c>
      <c r="TIR23" s="1954">
        <f t="shared" si="475"/>
        <v>0</v>
      </c>
      <c r="TIS23" s="1954">
        <f t="shared" si="475"/>
        <v>0</v>
      </c>
      <c r="TIT23" s="1954">
        <f t="shared" si="475"/>
        <v>0</v>
      </c>
      <c r="TIU23" s="1954">
        <f t="shared" si="475"/>
        <v>0</v>
      </c>
      <c r="TIV23" s="1954">
        <f t="shared" si="475"/>
        <v>0</v>
      </c>
      <c r="TIW23" s="1954">
        <f t="shared" si="475"/>
        <v>0</v>
      </c>
      <c r="TIX23" s="1954">
        <f t="shared" si="475"/>
        <v>0</v>
      </c>
      <c r="TIY23" s="1954">
        <f t="shared" si="475"/>
        <v>0</v>
      </c>
      <c r="TIZ23" s="1954">
        <f t="shared" si="475"/>
        <v>0</v>
      </c>
      <c r="TJA23" s="1954">
        <f t="shared" si="475"/>
        <v>0</v>
      </c>
      <c r="TJB23" s="1954">
        <f t="shared" si="475"/>
        <v>0</v>
      </c>
      <c r="TJC23" s="1954">
        <f t="shared" si="475"/>
        <v>0</v>
      </c>
      <c r="TJD23" s="1954">
        <f t="shared" si="475"/>
        <v>0</v>
      </c>
      <c r="TJE23" s="1954">
        <f t="shared" si="475"/>
        <v>0</v>
      </c>
      <c r="TJF23" s="1954">
        <f t="shared" si="475"/>
        <v>0</v>
      </c>
      <c r="TJG23" s="1954">
        <f t="shared" si="475"/>
        <v>0</v>
      </c>
      <c r="TJH23" s="1954">
        <f t="shared" si="475"/>
        <v>0</v>
      </c>
      <c r="TJI23" s="1954">
        <f t="shared" si="475"/>
        <v>0</v>
      </c>
      <c r="TJJ23" s="1954">
        <f t="shared" si="475"/>
        <v>0</v>
      </c>
      <c r="TJK23" s="1954">
        <f t="shared" si="475"/>
        <v>0</v>
      </c>
      <c r="TJL23" s="1954">
        <f t="shared" si="475"/>
        <v>0</v>
      </c>
      <c r="TJM23" s="1954">
        <f t="shared" si="475"/>
        <v>0</v>
      </c>
      <c r="TJN23" s="1954">
        <f t="shared" si="475"/>
        <v>0</v>
      </c>
      <c r="TJO23" s="1954">
        <f t="shared" si="475"/>
        <v>0</v>
      </c>
      <c r="TJP23" s="1954">
        <f t="shared" si="475"/>
        <v>0</v>
      </c>
      <c r="TJQ23" s="1954">
        <f t="shared" si="475"/>
        <v>0</v>
      </c>
      <c r="TJR23" s="1954">
        <f t="shared" si="475"/>
        <v>0</v>
      </c>
      <c r="TJS23" s="1954">
        <f t="shared" si="475"/>
        <v>0</v>
      </c>
      <c r="TJT23" s="1954">
        <f t="shared" si="475"/>
        <v>0</v>
      </c>
      <c r="TJU23" s="1954">
        <f t="shared" si="475"/>
        <v>0</v>
      </c>
      <c r="TJV23" s="1954">
        <f t="shared" si="475"/>
        <v>0</v>
      </c>
      <c r="TJW23" s="1954">
        <f t="shared" si="475"/>
        <v>0</v>
      </c>
      <c r="TJX23" s="1954">
        <f t="shared" si="475"/>
        <v>0</v>
      </c>
      <c r="TJY23" s="1954">
        <f t="shared" si="475"/>
        <v>0</v>
      </c>
      <c r="TJZ23" s="1954">
        <f t="shared" si="475"/>
        <v>0</v>
      </c>
      <c r="TKA23" s="1954">
        <f t="shared" si="475"/>
        <v>0</v>
      </c>
      <c r="TKB23" s="1954">
        <f t="shared" si="475"/>
        <v>0</v>
      </c>
      <c r="TKC23" s="1954">
        <f t="shared" si="475"/>
        <v>0</v>
      </c>
      <c r="TKD23" s="1954">
        <f t="shared" si="475"/>
        <v>0</v>
      </c>
      <c r="TKE23" s="1954">
        <f t="shared" si="475"/>
        <v>0</v>
      </c>
      <c r="TKF23" s="1954">
        <f t="shared" si="475"/>
        <v>0</v>
      </c>
      <c r="TKG23" s="1954">
        <f t="shared" si="475"/>
        <v>0</v>
      </c>
      <c r="TKH23" s="1954">
        <f t="shared" si="475"/>
        <v>0</v>
      </c>
      <c r="TKI23" s="1954">
        <f t="shared" si="475"/>
        <v>0</v>
      </c>
      <c r="TKJ23" s="1954">
        <f t="shared" si="475"/>
        <v>0</v>
      </c>
      <c r="TKK23" s="1954">
        <f t="shared" si="475"/>
        <v>0</v>
      </c>
      <c r="TKL23" s="1954">
        <f t="shared" si="475"/>
        <v>0</v>
      </c>
      <c r="TKM23" s="1954">
        <f t="shared" si="475"/>
        <v>0</v>
      </c>
      <c r="TKN23" s="1954">
        <f t="shared" si="475"/>
        <v>0</v>
      </c>
      <c r="TKO23" s="1954">
        <f t="shared" si="475"/>
        <v>0</v>
      </c>
      <c r="TKP23" s="1954">
        <f t="shared" si="475"/>
        <v>0</v>
      </c>
      <c r="TKQ23" s="1954">
        <f t="shared" si="475"/>
        <v>0</v>
      </c>
      <c r="TKR23" s="1954">
        <f t="shared" si="475"/>
        <v>0</v>
      </c>
      <c r="TKS23" s="1954">
        <f t="shared" si="475"/>
        <v>0</v>
      </c>
      <c r="TKT23" s="1954">
        <f t="shared" si="475"/>
        <v>0</v>
      </c>
      <c r="TKU23" s="1954">
        <f t="shared" si="475"/>
        <v>0</v>
      </c>
      <c r="TKV23" s="1954">
        <f t="shared" si="475"/>
        <v>0</v>
      </c>
      <c r="TKW23" s="1954">
        <f t="shared" si="475"/>
        <v>0</v>
      </c>
      <c r="TKX23" s="1954">
        <f t="shared" si="475"/>
        <v>0</v>
      </c>
      <c r="TKY23" s="1954">
        <f t="shared" si="475"/>
        <v>0</v>
      </c>
      <c r="TKZ23" s="1954">
        <f t="shared" si="475"/>
        <v>0</v>
      </c>
      <c r="TLA23" s="1954">
        <f t="shared" si="475"/>
        <v>0</v>
      </c>
      <c r="TLB23" s="1954">
        <f t="shared" si="475"/>
        <v>0</v>
      </c>
      <c r="TLC23" s="1954">
        <f t="shared" ref="TLC23:TNN23" si="476">IF(AND(TLC$26="End of period",TLC$25="Revenue"),TLC10,0)</f>
        <v>0</v>
      </c>
      <c r="TLD23" s="1954">
        <f t="shared" si="476"/>
        <v>0</v>
      </c>
      <c r="TLE23" s="1954">
        <f t="shared" si="476"/>
        <v>0</v>
      </c>
      <c r="TLF23" s="1954">
        <f t="shared" si="476"/>
        <v>0</v>
      </c>
      <c r="TLG23" s="1954">
        <f t="shared" si="476"/>
        <v>0</v>
      </c>
      <c r="TLH23" s="1954">
        <f t="shared" si="476"/>
        <v>0</v>
      </c>
      <c r="TLI23" s="1954">
        <f t="shared" si="476"/>
        <v>0</v>
      </c>
      <c r="TLJ23" s="1954">
        <f t="shared" si="476"/>
        <v>0</v>
      </c>
      <c r="TLK23" s="1954">
        <f t="shared" si="476"/>
        <v>0</v>
      </c>
      <c r="TLL23" s="1954">
        <f t="shared" si="476"/>
        <v>0</v>
      </c>
      <c r="TLM23" s="1954">
        <f t="shared" si="476"/>
        <v>0</v>
      </c>
      <c r="TLN23" s="1954">
        <f t="shared" si="476"/>
        <v>0</v>
      </c>
      <c r="TLO23" s="1954">
        <f t="shared" si="476"/>
        <v>0</v>
      </c>
      <c r="TLP23" s="1954">
        <f t="shared" si="476"/>
        <v>0</v>
      </c>
      <c r="TLQ23" s="1954">
        <f t="shared" si="476"/>
        <v>0</v>
      </c>
      <c r="TLR23" s="1954">
        <f t="shared" si="476"/>
        <v>0</v>
      </c>
      <c r="TLS23" s="1954">
        <f t="shared" si="476"/>
        <v>0</v>
      </c>
      <c r="TLT23" s="1954">
        <f t="shared" si="476"/>
        <v>0</v>
      </c>
      <c r="TLU23" s="1954">
        <f t="shared" si="476"/>
        <v>0</v>
      </c>
      <c r="TLV23" s="1954">
        <f t="shared" si="476"/>
        <v>0</v>
      </c>
      <c r="TLW23" s="1954">
        <f t="shared" si="476"/>
        <v>0</v>
      </c>
      <c r="TLX23" s="1954">
        <f t="shared" si="476"/>
        <v>0</v>
      </c>
      <c r="TLY23" s="1954">
        <f t="shared" si="476"/>
        <v>0</v>
      </c>
      <c r="TLZ23" s="1954">
        <f t="shared" si="476"/>
        <v>0</v>
      </c>
      <c r="TMA23" s="1954">
        <f t="shared" si="476"/>
        <v>0</v>
      </c>
      <c r="TMB23" s="1954">
        <f t="shared" si="476"/>
        <v>0</v>
      </c>
      <c r="TMC23" s="1954">
        <f t="shared" si="476"/>
        <v>0</v>
      </c>
      <c r="TMD23" s="1954">
        <f t="shared" si="476"/>
        <v>0</v>
      </c>
      <c r="TME23" s="1954">
        <f t="shared" si="476"/>
        <v>0</v>
      </c>
      <c r="TMF23" s="1954">
        <f t="shared" si="476"/>
        <v>0</v>
      </c>
      <c r="TMG23" s="1954">
        <f t="shared" si="476"/>
        <v>0</v>
      </c>
      <c r="TMH23" s="1954">
        <f t="shared" si="476"/>
        <v>0</v>
      </c>
      <c r="TMI23" s="1954">
        <f t="shared" si="476"/>
        <v>0</v>
      </c>
      <c r="TMJ23" s="1954">
        <f t="shared" si="476"/>
        <v>0</v>
      </c>
      <c r="TMK23" s="1954">
        <f t="shared" si="476"/>
        <v>0</v>
      </c>
      <c r="TML23" s="1954">
        <f t="shared" si="476"/>
        <v>0</v>
      </c>
      <c r="TMM23" s="1954">
        <f t="shared" si="476"/>
        <v>0</v>
      </c>
      <c r="TMN23" s="1954">
        <f t="shared" si="476"/>
        <v>0</v>
      </c>
      <c r="TMO23" s="1954">
        <f t="shared" si="476"/>
        <v>0</v>
      </c>
      <c r="TMP23" s="1954">
        <f t="shared" si="476"/>
        <v>0</v>
      </c>
      <c r="TMQ23" s="1954">
        <f t="shared" si="476"/>
        <v>0</v>
      </c>
      <c r="TMR23" s="1954">
        <f t="shared" si="476"/>
        <v>0</v>
      </c>
      <c r="TMS23" s="1954">
        <f t="shared" si="476"/>
        <v>0</v>
      </c>
      <c r="TMT23" s="1954">
        <f t="shared" si="476"/>
        <v>0</v>
      </c>
      <c r="TMU23" s="1954">
        <f t="shared" si="476"/>
        <v>0</v>
      </c>
      <c r="TMV23" s="1954">
        <f t="shared" si="476"/>
        <v>0</v>
      </c>
      <c r="TMW23" s="1954">
        <f t="shared" si="476"/>
        <v>0</v>
      </c>
      <c r="TMX23" s="1954">
        <f t="shared" si="476"/>
        <v>0</v>
      </c>
      <c r="TMY23" s="1954">
        <f t="shared" si="476"/>
        <v>0</v>
      </c>
      <c r="TMZ23" s="1954">
        <f t="shared" si="476"/>
        <v>0</v>
      </c>
      <c r="TNA23" s="1954">
        <f t="shared" si="476"/>
        <v>0</v>
      </c>
      <c r="TNB23" s="1954">
        <f t="shared" si="476"/>
        <v>0</v>
      </c>
      <c r="TNC23" s="1954">
        <f t="shared" si="476"/>
        <v>0</v>
      </c>
      <c r="TND23" s="1954">
        <f t="shared" si="476"/>
        <v>0</v>
      </c>
      <c r="TNE23" s="1954">
        <f t="shared" si="476"/>
        <v>0</v>
      </c>
      <c r="TNF23" s="1954">
        <f t="shared" si="476"/>
        <v>0</v>
      </c>
      <c r="TNG23" s="1954">
        <f t="shared" si="476"/>
        <v>0</v>
      </c>
      <c r="TNH23" s="1954">
        <f t="shared" si="476"/>
        <v>0</v>
      </c>
      <c r="TNI23" s="1954">
        <f t="shared" si="476"/>
        <v>0</v>
      </c>
      <c r="TNJ23" s="1954">
        <f t="shared" si="476"/>
        <v>0</v>
      </c>
      <c r="TNK23" s="1954">
        <f t="shared" si="476"/>
        <v>0</v>
      </c>
      <c r="TNL23" s="1954">
        <f t="shared" si="476"/>
        <v>0</v>
      </c>
      <c r="TNM23" s="1954">
        <f t="shared" si="476"/>
        <v>0</v>
      </c>
      <c r="TNN23" s="1954">
        <f t="shared" si="476"/>
        <v>0</v>
      </c>
      <c r="TNO23" s="1954">
        <f t="shared" ref="TNO23:TPZ23" si="477">IF(AND(TNO$26="End of period",TNO$25="Revenue"),TNO10,0)</f>
        <v>0</v>
      </c>
      <c r="TNP23" s="1954">
        <f t="shared" si="477"/>
        <v>0</v>
      </c>
      <c r="TNQ23" s="1954">
        <f t="shared" si="477"/>
        <v>0</v>
      </c>
      <c r="TNR23" s="1954">
        <f t="shared" si="477"/>
        <v>0</v>
      </c>
      <c r="TNS23" s="1954">
        <f t="shared" si="477"/>
        <v>0</v>
      </c>
      <c r="TNT23" s="1954">
        <f t="shared" si="477"/>
        <v>0</v>
      </c>
      <c r="TNU23" s="1954">
        <f t="shared" si="477"/>
        <v>0</v>
      </c>
      <c r="TNV23" s="1954">
        <f t="shared" si="477"/>
        <v>0</v>
      </c>
      <c r="TNW23" s="1954">
        <f t="shared" si="477"/>
        <v>0</v>
      </c>
      <c r="TNX23" s="1954">
        <f t="shared" si="477"/>
        <v>0</v>
      </c>
      <c r="TNY23" s="1954">
        <f t="shared" si="477"/>
        <v>0</v>
      </c>
      <c r="TNZ23" s="1954">
        <f t="shared" si="477"/>
        <v>0</v>
      </c>
      <c r="TOA23" s="1954">
        <f t="shared" si="477"/>
        <v>0</v>
      </c>
      <c r="TOB23" s="1954">
        <f t="shared" si="477"/>
        <v>0</v>
      </c>
      <c r="TOC23" s="1954">
        <f t="shared" si="477"/>
        <v>0</v>
      </c>
      <c r="TOD23" s="1954">
        <f t="shared" si="477"/>
        <v>0</v>
      </c>
      <c r="TOE23" s="1954">
        <f t="shared" si="477"/>
        <v>0</v>
      </c>
      <c r="TOF23" s="1954">
        <f t="shared" si="477"/>
        <v>0</v>
      </c>
      <c r="TOG23" s="1954">
        <f t="shared" si="477"/>
        <v>0</v>
      </c>
      <c r="TOH23" s="1954">
        <f t="shared" si="477"/>
        <v>0</v>
      </c>
      <c r="TOI23" s="1954">
        <f t="shared" si="477"/>
        <v>0</v>
      </c>
      <c r="TOJ23" s="1954">
        <f t="shared" si="477"/>
        <v>0</v>
      </c>
      <c r="TOK23" s="1954">
        <f t="shared" si="477"/>
        <v>0</v>
      </c>
      <c r="TOL23" s="1954">
        <f t="shared" si="477"/>
        <v>0</v>
      </c>
      <c r="TOM23" s="1954">
        <f t="shared" si="477"/>
        <v>0</v>
      </c>
      <c r="TON23" s="1954">
        <f t="shared" si="477"/>
        <v>0</v>
      </c>
      <c r="TOO23" s="1954">
        <f t="shared" si="477"/>
        <v>0</v>
      </c>
      <c r="TOP23" s="1954">
        <f t="shared" si="477"/>
        <v>0</v>
      </c>
      <c r="TOQ23" s="1954">
        <f t="shared" si="477"/>
        <v>0</v>
      </c>
      <c r="TOR23" s="1954">
        <f t="shared" si="477"/>
        <v>0</v>
      </c>
      <c r="TOS23" s="1954">
        <f t="shared" si="477"/>
        <v>0</v>
      </c>
      <c r="TOT23" s="1954">
        <f t="shared" si="477"/>
        <v>0</v>
      </c>
      <c r="TOU23" s="1954">
        <f t="shared" si="477"/>
        <v>0</v>
      </c>
      <c r="TOV23" s="1954">
        <f t="shared" si="477"/>
        <v>0</v>
      </c>
      <c r="TOW23" s="1954">
        <f t="shared" si="477"/>
        <v>0</v>
      </c>
      <c r="TOX23" s="1954">
        <f t="shared" si="477"/>
        <v>0</v>
      </c>
      <c r="TOY23" s="1954">
        <f t="shared" si="477"/>
        <v>0</v>
      </c>
      <c r="TOZ23" s="1954">
        <f t="shared" si="477"/>
        <v>0</v>
      </c>
      <c r="TPA23" s="1954">
        <f t="shared" si="477"/>
        <v>0</v>
      </c>
      <c r="TPB23" s="1954">
        <f t="shared" si="477"/>
        <v>0</v>
      </c>
      <c r="TPC23" s="1954">
        <f t="shared" si="477"/>
        <v>0</v>
      </c>
      <c r="TPD23" s="1954">
        <f t="shared" si="477"/>
        <v>0</v>
      </c>
      <c r="TPE23" s="1954">
        <f t="shared" si="477"/>
        <v>0</v>
      </c>
      <c r="TPF23" s="1954">
        <f t="shared" si="477"/>
        <v>0</v>
      </c>
      <c r="TPG23" s="1954">
        <f t="shared" si="477"/>
        <v>0</v>
      </c>
      <c r="TPH23" s="1954">
        <f t="shared" si="477"/>
        <v>0</v>
      </c>
      <c r="TPI23" s="1954">
        <f t="shared" si="477"/>
        <v>0</v>
      </c>
      <c r="TPJ23" s="1954">
        <f t="shared" si="477"/>
        <v>0</v>
      </c>
      <c r="TPK23" s="1954">
        <f t="shared" si="477"/>
        <v>0</v>
      </c>
      <c r="TPL23" s="1954">
        <f t="shared" si="477"/>
        <v>0</v>
      </c>
      <c r="TPM23" s="1954">
        <f t="shared" si="477"/>
        <v>0</v>
      </c>
      <c r="TPN23" s="1954">
        <f t="shared" si="477"/>
        <v>0</v>
      </c>
      <c r="TPO23" s="1954">
        <f t="shared" si="477"/>
        <v>0</v>
      </c>
      <c r="TPP23" s="1954">
        <f t="shared" si="477"/>
        <v>0</v>
      </c>
      <c r="TPQ23" s="1954">
        <f t="shared" si="477"/>
        <v>0</v>
      </c>
      <c r="TPR23" s="1954">
        <f t="shared" si="477"/>
        <v>0</v>
      </c>
      <c r="TPS23" s="1954">
        <f t="shared" si="477"/>
        <v>0</v>
      </c>
      <c r="TPT23" s="1954">
        <f t="shared" si="477"/>
        <v>0</v>
      </c>
      <c r="TPU23" s="1954">
        <f t="shared" si="477"/>
        <v>0</v>
      </c>
      <c r="TPV23" s="1954">
        <f t="shared" si="477"/>
        <v>0</v>
      </c>
      <c r="TPW23" s="1954">
        <f t="shared" si="477"/>
        <v>0</v>
      </c>
      <c r="TPX23" s="1954">
        <f t="shared" si="477"/>
        <v>0</v>
      </c>
      <c r="TPY23" s="1954">
        <f t="shared" si="477"/>
        <v>0</v>
      </c>
      <c r="TPZ23" s="1954">
        <f t="shared" si="477"/>
        <v>0</v>
      </c>
      <c r="TQA23" s="1954">
        <f t="shared" ref="TQA23:TSL23" si="478">IF(AND(TQA$26="End of period",TQA$25="Revenue"),TQA10,0)</f>
        <v>0</v>
      </c>
      <c r="TQB23" s="1954">
        <f t="shared" si="478"/>
        <v>0</v>
      </c>
      <c r="TQC23" s="1954">
        <f t="shared" si="478"/>
        <v>0</v>
      </c>
      <c r="TQD23" s="1954">
        <f t="shared" si="478"/>
        <v>0</v>
      </c>
      <c r="TQE23" s="1954">
        <f t="shared" si="478"/>
        <v>0</v>
      </c>
      <c r="TQF23" s="1954">
        <f t="shared" si="478"/>
        <v>0</v>
      </c>
      <c r="TQG23" s="1954">
        <f t="shared" si="478"/>
        <v>0</v>
      </c>
      <c r="TQH23" s="1954">
        <f t="shared" si="478"/>
        <v>0</v>
      </c>
      <c r="TQI23" s="1954">
        <f t="shared" si="478"/>
        <v>0</v>
      </c>
      <c r="TQJ23" s="1954">
        <f t="shared" si="478"/>
        <v>0</v>
      </c>
      <c r="TQK23" s="1954">
        <f t="shared" si="478"/>
        <v>0</v>
      </c>
      <c r="TQL23" s="1954">
        <f t="shared" si="478"/>
        <v>0</v>
      </c>
      <c r="TQM23" s="1954">
        <f t="shared" si="478"/>
        <v>0</v>
      </c>
      <c r="TQN23" s="1954">
        <f t="shared" si="478"/>
        <v>0</v>
      </c>
      <c r="TQO23" s="1954">
        <f t="shared" si="478"/>
        <v>0</v>
      </c>
      <c r="TQP23" s="1954">
        <f t="shared" si="478"/>
        <v>0</v>
      </c>
      <c r="TQQ23" s="1954">
        <f t="shared" si="478"/>
        <v>0</v>
      </c>
      <c r="TQR23" s="1954">
        <f t="shared" si="478"/>
        <v>0</v>
      </c>
      <c r="TQS23" s="1954">
        <f t="shared" si="478"/>
        <v>0</v>
      </c>
      <c r="TQT23" s="1954">
        <f t="shared" si="478"/>
        <v>0</v>
      </c>
      <c r="TQU23" s="1954">
        <f t="shared" si="478"/>
        <v>0</v>
      </c>
      <c r="TQV23" s="1954">
        <f t="shared" si="478"/>
        <v>0</v>
      </c>
      <c r="TQW23" s="1954">
        <f t="shared" si="478"/>
        <v>0</v>
      </c>
      <c r="TQX23" s="1954">
        <f t="shared" si="478"/>
        <v>0</v>
      </c>
      <c r="TQY23" s="1954">
        <f t="shared" si="478"/>
        <v>0</v>
      </c>
      <c r="TQZ23" s="1954">
        <f t="shared" si="478"/>
        <v>0</v>
      </c>
      <c r="TRA23" s="1954">
        <f t="shared" si="478"/>
        <v>0</v>
      </c>
      <c r="TRB23" s="1954">
        <f t="shared" si="478"/>
        <v>0</v>
      </c>
      <c r="TRC23" s="1954">
        <f t="shared" si="478"/>
        <v>0</v>
      </c>
      <c r="TRD23" s="1954">
        <f t="shared" si="478"/>
        <v>0</v>
      </c>
      <c r="TRE23" s="1954">
        <f t="shared" si="478"/>
        <v>0</v>
      </c>
      <c r="TRF23" s="1954">
        <f t="shared" si="478"/>
        <v>0</v>
      </c>
      <c r="TRG23" s="1954">
        <f t="shared" si="478"/>
        <v>0</v>
      </c>
      <c r="TRH23" s="1954">
        <f t="shared" si="478"/>
        <v>0</v>
      </c>
      <c r="TRI23" s="1954">
        <f t="shared" si="478"/>
        <v>0</v>
      </c>
      <c r="TRJ23" s="1954">
        <f t="shared" si="478"/>
        <v>0</v>
      </c>
      <c r="TRK23" s="1954">
        <f t="shared" si="478"/>
        <v>0</v>
      </c>
      <c r="TRL23" s="1954">
        <f t="shared" si="478"/>
        <v>0</v>
      </c>
      <c r="TRM23" s="1954">
        <f t="shared" si="478"/>
        <v>0</v>
      </c>
      <c r="TRN23" s="1954">
        <f t="shared" si="478"/>
        <v>0</v>
      </c>
      <c r="TRO23" s="1954">
        <f t="shared" si="478"/>
        <v>0</v>
      </c>
      <c r="TRP23" s="1954">
        <f t="shared" si="478"/>
        <v>0</v>
      </c>
      <c r="TRQ23" s="1954">
        <f t="shared" si="478"/>
        <v>0</v>
      </c>
      <c r="TRR23" s="1954">
        <f t="shared" si="478"/>
        <v>0</v>
      </c>
      <c r="TRS23" s="1954">
        <f t="shared" si="478"/>
        <v>0</v>
      </c>
      <c r="TRT23" s="1954">
        <f t="shared" si="478"/>
        <v>0</v>
      </c>
      <c r="TRU23" s="1954">
        <f t="shared" si="478"/>
        <v>0</v>
      </c>
      <c r="TRV23" s="1954">
        <f t="shared" si="478"/>
        <v>0</v>
      </c>
      <c r="TRW23" s="1954">
        <f t="shared" si="478"/>
        <v>0</v>
      </c>
      <c r="TRX23" s="1954">
        <f t="shared" si="478"/>
        <v>0</v>
      </c>
      <c r="TRY23" s="1954">
        <f t="shared" si="478"/>
        <v>0</v>
      </c>
      <c r="TRZ23" s="1954">
        <f t="shared" si="478"/>
        <v>0</v>
      </c>
      <c r="TSA23" s="1954">
        <f t="shared" si="478"/>
        <v>0</v>
      </c>
      <c r="TSB23" s="1954">
        <f t="shared" si="478"/>
        <v>0</v>
      </c>
      <c r="TSC23" s="1954">
        <f t="shared" si="478"/>
        <v>0</v>
      </c>
      <c r="TSD23" s="1954">
        <f t="shared" si="478"/>
        <v>0</v>
      </c>
      <c r="TSE23" s="1954">
        <f t="shared" si="478"/>
        <v>0</v>
      </c>
      <c r="TSF23" s="1954">
        <f t="shared" si="478"/>
        <v>0</v>
      </c>
      <c r="TSG23" s="1954">
        <f t="shared" si="478"/>
        <v>0</v>
      </c>
      <c r="TSH23" s="1954">
        <f t="shared" si="478"/>
        <v>0</v>
      </c>
      <c r="TSI23" s="1954">
        <f t="shared" si="478"/>
        <v>0</v>
      </c>
      <c r="TSJ23" s="1954">
        <f t="shared" si="478"/>
        <v>0</v>
      </c>
      <c r="TSK23" s="1954">
        <f t="shared" si="478"/>
        <v>0</v>
      </c>
      <c r="TSL23" s="1954">
        <f t="shared" si="478"/>
        <v>0</v>
      </c>
      <c r="TSM23" s="1954">
        <f t="shared" ref="TSM23:TUX23" si="479">IF(AND(TSM$26="End of period",TSM$25="Revenue"),TSM10,0)</f>
        <v>0</v>
      </c>
      <c r="TSN23" s="1954">
        <f t="shared" si="479"/>
        <v>0</v>
      </c>
      <c r="TSO23" s="1954">
        <f t="shared" si="479"/>
        <v>0</v>
      </c>
      <c r="TSP23" s="1954">
        <f t="shared" si="479"/>
        <v>0</v>
      </c>
      <c r="TSQ23" s="1954">
        <f t="shared" si="479"/>
        <v>0</v>
      </c>
      <c r="TSR23" s="1954">
        <f t="shared" si="479"/>
        <v>0</v>
      </c>
      <c r="TSS23" s="1954">
        <f t="shared" si="479"/>
        <v>0</v>
      </c>
      <c r="TST23" s="1954">
        <f t="shared" si="479"/>
        <v>0</v>
      </c>
      <c r="TSU23" s="1954">
        <f t="shared" si="479"/>
        <v>0</v>
      </c>
      <c r="TSV23" s="1954">
        <f t="shared" si="479"/>
        <v>0</v>
      </c>
      <c r="TSW23" s="1954">
        <f t="shared" si="479"/>
        <v>0</v>
      </c>
      <c r="TSX23" s="1954">
        <f t="shared" si="479"/>
        <v>0</v>
      </c>
      <c r="TSY23" s="1954">
        <f t="shared" si="479"/>
        <v>0</v>
      </c>
      <c r="TSZ23" s="1954">
        <f t="shared" si="479"/>
        <v>0</v>
      </c>
      <c r="TTA23" s="1954">
        <f t="shared" si="479"/>
        <v>0</v>
      </c>
      <c r="TTB23" s="1954">
        <f t="shared" si="479"/>
        <v>0</v>
      </c>
      <c r="TTC23" s="1954">
        <f t="shared" si="479"/>
        <v>0</v>
      </c>
      <c r="TTD23" s="1954">
        <f t="shared" si="479"/>
        <v>0</v>
      </c>
      <c r="TTE23" s="1954">
        <f t="shared" si="479"/>
        <v>0</v>
      </c>
      <c r="TTF23" s="1954">
        <f t="shared" si="479"/>
        <v>0</v>
      </c>
      <c r="TTG23" s="1954">
        <f t="shared" si="479"/>
        <v>0</v>
      </c>
      <c r="TTH23" s="1954">
        <f t="shared" si="479"/>
        <v>0</v>
      </c>
      <c r="TTI23" s="1954">
        <f t="shared" si="479"/>
        <v>0</v>
      </c>
      <c r="TTJ23" s="1954">
        <f t="shared" si="479"/>
        <v>0</v>
      </c>
      <c r="TTK23" s="1954">
        <f t="shared" si="479"/>
        <v>0</v>
      </c>
      <c r="TTL23" s="1954">
        <f t="shared" si="479"/>
        <v>0</v>
      </c>
      <c r="TTM23" s="1954">
        <f t="shared" si="479"/>
        <v>0</v>
      </c>
      <c r="TTN23" s="1954">
        <f t="shared" si="479"/>
        <v>0</v>
      </c>
      <c r="TTO23" s="1954">
        <f t="shared" si="479"/>
        <v>0</v>
      </c>
      <c r="TTP23" s="1954">
        <f t="shared" si="479"/>
        <v>0</v>
      </c>
      <c r="TTQ23" s="1954">
        <f t="shared" si="479"/>
        <v>0</v>
      </c>
      <c r="TTR23" s="1954">
        <f t="shared" si="479"/>
        <v>0</v>
      </c>
      <c r="TTS23" s="1954">
        <f t="shared" si="479"/>
        <v>0</v>
      </c>
      <c r="TTT23" s="1954">
        <f t="shared" si="479"/>
        <v>0</v>
      </c>
      <c r="TTU23" s="1954">
        <f t="shared" si="479"/>
        <v>0</v>
      </c>
      <c r="TTV23" s="1954">
        <f t="shared" si="479"/>
        <v>0</v>
      </c>
      <c r="TTW23" s="1954">
        <f t="shared" si="479"/>
        <v>0</v>
      </c>
      <c r="TTX23" s="1954">
        <f t="shared" si="479"/>
        <v>0</v>
      </c>
      <c r="TTY23" s="1954">
        <f t="shared" si="479"/>
        <v>0</v>
      </c>
      <c r="TTZ23" s="1954">
        <f t="shared" si="479"/>
        <v>0</v>
      </c>
      <c r="TUA23" s="1954">
        <f t="shared" si="479"/>
        <v>0</v>
      </c>
      <c r="TUB23" s="1954">
        <f t="shared" si="479"/>
        <v>0</v>
      </c>
      <c r="TUC23" s="1954">
        <f t="shared" si="479"/>
        <v>0</v>
      </c>
      <c r="TUD23" s="1954">
        <f t="shared" si="479"/>
        <v>0</v>
      </c>
      <c r="TUE23" s="1954">
        <f t="shared" si="479"/>
        <v>0</v>
      </c>
      <c r="TUF23" s="1954">
        <f t="shared" si="479"/>
        <v>0</v>
      </c>
      <c r="TUG23" s="1954">
        <f t="shared" si="479"/>
        <v>0</v>
      </c>
      <c r="TUH23" s="1954">
        <f t="shared" si="479"/>
        <v>0</v>
      </c>
      <c r="TUI23" s="1954">
        <f t="shared" si="479"/>
        <v>0</v>
      </c>
      <c r="TUJ23" s="1954">
        <f t="shared" si="479"/>
        <v>0</v>
      </c>
      <c r="TUK23" s="1954">
        <f t="shared" si="479"/>
        <v>0</v>
      </c>
      <c r="TUL23" s="1954">
        <f t="shared" si="479"/>
        <v>0</v>
      </c>
      <c r="TUM23" s="1954">
        <f t="shared" si="479"/>
        <v>0</v>
      </c>
      <c r="TUN23" s="1954">
        <f t="shared" si="479"/>
        <v>0</v>
      </c>
      <c r="TUO23" s="1954">
        <f t="shared" si="479"/>
        <v>0</v>
      </c>
      <c r="TUP23" s="1954">
        <f t="shared" si="479"/>
        <v>0</v>
      </c>
      <c r="TUQ23" s="1954">
        <f t="shared" si="479"/>
        <v>0</v>
      </c>
      <c r="TUR23" s="1954">
        <f t="shared" si="479"/>
        <v>0</v>
      </c>
      <c r="TUS23" s="1954">
        <f t="shared" si="479"/>
        <v>0</v>
      </c>
      <c r="TUT23" s="1954">
        <f t="shared" si="479"/>
        <v>0</v>
      </c>
      <c r="TUU23" s="1954">
        <f t="shared" si="479"/>
        <v>0</v>
      </c>
      <c r="TUV23" s="1954">
        <f t="shared" si="479"/>
        <v>0</v>
      </c>
      <c r="TUW23" s="1954">
        <f t="shared" si="479"/>
        <v>0</v>
      </c>
      <c r="TUX23" s="1954">
        <f t="shared" si="479"/>
        <v>0</v>
      </c>
      <c r="TUY23" s="1954">
        <f t="shared" ref="TUY23:TXJ23" si="480">IF(AND(TUY$26="End of period",TUY$25="Revenue"),TUY10,0)</f>
        <v>0</v>
      </c>
      <c r="TUZ23" s="1954">
        <f t="shared" si="480"/>
        <v>0</v>
      </c>
      <c r="TVA23" s="1954">
        <f t="shared" si="480"/>
        <v>0</v>
      </c>
      <c r="TVB23" s="1954">
        <f t="shared" si="480"/>
        <v>0</v>
      </c>
      <c r="TVC23" s="1954">
        <f t="shared" si="480"/>
        <v>0</v>
      </c>
      <c r="TVD23" s="1954">
        <f t="shared" si="480"/>
        <v>0</v>
      </c>
      <c r="TVE23" s="1954">
        <f t="shared" si="480"/>
        <v>0</v>
      </c>
      <c r="TVF23" s="1954">
        <f t="shared" si="480"/>
        <v>0</v>
      </c>
      <c r="TVG23" s="1954">
        <f t="shared" si="480"/>
        <v>0</v>
      </c>
      <c r="TVH23" s="1954">
        <f t="shared" si="480"/>
        <v>0</v>
      </c>
      <c r="TVI23" s="1954">
        <f t="shared" si="480"/>
        <v>0</v>
      </c>
      <c r="TVJ23" s="1954">
        <f t="shared" si="480"/>
        <v>0</v>
      </c>
      <c r="TVK23" s="1954">
        <f t="shared" si="480"/>
        <v>0</v>
      </c>
      <c r="TVL23" s="1954">
        <f t="shared" si="480"/>
        <v>0</v>
      </c>
      <c r="TVM23" s="1954">
        <f t="shared" si="480"/>
        <v>0</v>
      </c>
      <c r="TVN23" s="1954">
        <f t="shared" si="480"/>
        <v>0</v>
      </c>
      <c r="TVO23" s="1954">
        <f t="shared" si="480"/>
        <v>0</v>
      </c>
      <c r="TVP23" s="1954">
        <f t="shared" si="480"/>
        <v>0</v>
      </c>
      <c r="TVQ23" s="1954">
        <f t="shared" si="480"/>
        <v>0</v>
      </c>
      <c r="TVR23" s="1954">
        <f t="shared" si="480"/>
        <v>0</v>
      </c>
      <c r="TVS23" s="1954">
        <f t="shared" si="480"/>
        <v>0</v>
      </c>
      <c r="TVT23" s="1954">
        <f t="shared" si="480"/>
        <v>0</v>
      </c>
      <c r="TVU23" s="1954">
        <f t="shared" si="480"/>
        <v>0</v>
      </c>
      <c r="TVV23" s="1954">
        <f t="shared" si="480"/>
        <v>0</v>
      </c>
      <c r="TVW23" s="1954">
        <f t="shared" si="480"/>
        <v>0</v>
      </c>
      <c r="TVX23" s="1954">
        <f t="shared" si="480"/>
        <v>0</v>
      </c>
      <c r="TVY23" s="1954">
        <f t="shared" si="480"/>
        <v>0</v>
      </c>
      <c r="TVZ23" s="1954">
        <f t="shared" si="480"/>
        <v>0</v>
      </c>
      <c r="TWA23" s="1954">
        <f t="shared" si="480"/>
        <v>0</v>
      </c>
      <c r="TWB23" s="1954">
        <f t="shared" si="480"/>
        <v>0</v>
      </c>
      <c r="TWC23" s="1954">
        <f t="shared" si="480"/>
        <v>0</v>
      </c>
      <c r="TWD23" s="1954">
        <f t="shared" si="480"/>
        <v>0</v>
      </c>
      <c r="TWE23" s="1954">
        <f t="shared" si="480"/>
        <v>0</v>
      </c>
      <c r="TWF23" s="1954">
        <f t="shared" si="480"/>
        <v>0</v>
      </c>
      <c r="TWG23" s="1954">
        <f t="shared" si="480"/>
        <v>0</v>
      </c>
      <c r="TWH23" s="1954">
        <f t="shared" si="480"/>
        <v>0</v>
      </c>
      <c r="TWI23" s="1954">
        <f t="shared" si="480"/>
        <v>0</v>
      </c>
      <c r="TWJ23" s="1954">
        <f t="shared" si="480"/>
        <v>0</v>
      </c>
      <c r="TWK23" s="1954">
        <f t="shared" si="480"/>
        <v>0</v>
      </c>
      <c r="TWL23" s="1954">
        <f t="shared" si="480"/>
        <v>0</v>
      </c>
      <c r="TWM23" s="1954">
        <f t="shared" si="480"/>
        <v>0</v>
      </c>
      <c r="TWN23" s="1954">
        <f t="shared" si="480"/>
        <v>0</v>
      </c>
      <c r="TWO23" s="1954">
        <f t="shared" si="480"/>
        <v>0</v>
      </c>
      <c r="TWP23" s="1954">
        <f t="shared" si="480"/>
        <v>0</v>
      </c>
      <c r="TWQ23" s="1954">
        <f t="shared" si="480"/>
        <v>0</v>
      </c>
      <c r="TWR23" s="1954">
        <f t="shared" si="480"/>
        <v>0</v>
      </c>
      <c r="TWS23" s="1954">
        <f t="shared" si="480"/>
        <v>0</v>
      </c>
      <c r="TWT23" s="1954">
        <f t="shared" si="480"/>
        <v>0</v>
      </c>
      <c r="TWU23" s="1954">
        <f t="shared" si="480"/>
        <v>0</v>
      </c>
      <c r="TWV23" s="1954">
        <f t="shared" si="480"/>
        <v>0</v>
      </c>
      <c r="TWW23" s="1954">
        <f t="shared" si="480"/>
        <v>0</v>
      </c>
      <c r="TWX23" s="1954">
        <f t="shared" si="480"/>
        <v>0</v>
      </c>
      <c r="TWY23" s="1954">
        <f t="shared" si="480"/>
        <v>0</v>
      </c>
      <c r="TWZ23" s="1954">
        <f t="shared" si="480"/>
        <v>0</v>
      </c>
      <c r="TXA23" s="1954">
        <f t="shared" si="480"/>
        <v>0</v>
      </c>
      <c r="TXB23" s="1954">
        <f t="shared" si="480"/>
        <v>0</v>
      </c>
      <c r="TXC23" s="1954">
        <f t="shared" si="480"/>
        <v>0</v>
      </c>
      <c r="TXD23" s="1954">
        <f t="shared" si="480"/>
        <v>0</v>
      </c>
      <c r="TXE23" s="1954">
        <f t="shared" si="480"/>
        <v>0</v>
      </c>
      <c r="TXF23" s="1954">
        <f t="shared" si="480"/>
        <v>0</v>
      </c>
      <c r="TXG23" s="1954">
        <f t="shared" si="480"/>
        <v>0</v>
      </c>
      <c r="TXH23" s="1954">
        <f t="shared" si="480"/>
        <v>0</v>
      </c>
      <c r="TXI23" s="1954">
        <f t="shared" si="480"/>
        <v>0</v>
      </c>
      <c r="TXJ23" s="1954">
        <f t="shared" si="480"/>
        <v>0</v>
      </c>
      <c r="TXK23" s="1954">
        <f t="shared" ref="TXK23:TZV23" si="481">IF(AND(TXK$26="End of period",TXK$25="Revenue"),TXK10,0)</f>
        <v>0</v>
      </c>
      <c r="TXL23" s="1954">
        <f t="shared" si="481"/>
        <v>0</v>
      </c>
      <c r="TXM23" s="1954">
        <f t="shared" si="481"/>
        <v>0</v>
      </c>
      <c r="TXN23" s="1954">
        <f t="shared" si="481"/>
        <v>0</v>
      </c>
      <c r="TXO23" s="1954">
        <f t="shared" si="481"/>
        <v>0</v>
      </c>
      <c r="TXP23" s="1954">
        <f t="shared" si="481"/>
        <v>0</v>
      </c>
      <c r="TXQ23" s="1954">
        <f t="shared" si="481"/>
        <v>0</v>
      </c>
      <c r="TXR23" s="1954">
        <f t="shared" si="481"/>
        <v>0</v>
      </c>
      <c r="TXS23" s="1954">
        <f t="shared" si="481"/>
        <v>0</v>
      </c>
      <c r="TXT23" s="1954">
        <f t="shared" si="481"/>
        <v>0</v>
      </c>
      <c r="TXU23" s="1954">
        <f t="shared" si="481"/>
        <v>0</v>
      </c>
      <c r="TXV23" s="1954">
        <f t="shared" si="481"/>
        <v>0</v>
      </c>
      <c r="TXW23" s="1954">
        <f t="shared" si="481"/>
        <v>0</v>
      </c>
      <c r="TXX23" s="1954">
        <f t="shared" si="481"/>
        <v>0</v>
      </c>
      <c r="TXY23" s="1954">
        <f t="shared" si="481"/>
        <v>0</v>
      </c>
      <c r="TXZ23" s="1954">
        <f t="shared" si="481"/>
        <v>0</v>
      </c>
      <c r="TYA23" s="1954">
        <f t="shared" si="481"/>
        <v>0</v>
      </c>
      <c r="TYB23" s="1954">
        <f t="shared" si="481"/>
        <v>0</v>
      </c>
      <c r="TYC23" s="1954">
        <f t="shared" si="481"/>
        <v>0</v>
      </c>
      <c r="TYD23" s="1954">
        <f t="shared" si="481"/>
        <v>0</v>
      </c>
      <c r="TYE23" s="1954">
        <f t="shared" si="481"/>
        <v>0</v>
      </c>
      <c r="TYF23" s="1954">
        <f t="shared" si="481"/>
        <v>0</v>
      </c>
      <c r="TYG23" s="1954">
        <f t="shared" si="481"/>
        <v>0</v>
      </c>
      <c r="TYH23" s="1954">
        <f t="shared" si="481"/>
        <v>0</v>
      </c>
      <c r="TYI23" s="1954">
        <f t="shared" si="481"/>
        <v>0</v>
      </c>
      <c r="TYJ23" s="1954">
        <f t="shared" si="481"/>
        <v>0</v>
      </c>
      <c r="TYK23" s="1954">
        <f t="shared" si="481"/>
        <v>0</v>
      </c>
      <c r="TYL23" s="1954">
        <f t="shared" si="481"/>
        <v>0</v>
      </c>
      <c r="TYM23" s="1954">
        <f t="shared" si="481"/>
        <v>0</v>
      </c>
      <c r="TYN23" s="1954">
        <f t="shared" si="481"/>
        <v>0</v>
      </c>
      <c r="TYO23" s="1954">
        <f t="shared" si="481"/>
        <v>0</v>
      </c>
      <c r="TYP23" s="1954">
        <f t="shared" si="481"/>
        <v>0</v>
      </c>
      <c r="TYQ23" s="1954">
        <f t="shared" si="481"/>
        <v>0</v>
      </c>
      <c r="TYR23" s="1954">
        <f t="shared" si="481"/>
        <v>0</v>
      </c>
      <c r="TYS23" s="1954">
        <f t="shared" si="481"/>
        <v>0</v>
      </c>
      <c r="TYT23" s="1954">
        <f t="shared" si="481"/>
        <v>0</v>
      </c>
      <c r="TYU23" s="1954">
        <f t="shared" si="481"/>
        <v>0</v>
      </c>
      <c r="TYV23" s="1954">
        <f t="shared" si="481"/>
        <v>0</v>
      </c>
      <c r="TYW23" s="1954">
        <f t="shared" si="481"/>
        <v>0</v>
      </c>
      <c r="TYX23" s="1954">
        <f t="shared" si="481"/>
        <v>0</v>
      </c>
      <c r="TYY23" s="1954">
        <f t="shared" si="481"/>
        <v>0</v>
      </c>
      <c r="TYZ23" s="1954">
        <f t="shared" si="481"/>
        <v>0</v>
      </c>
      <c r="TZA23" s="1954">
        <f t="shared" si="481"/>
        <v>0</v>
      </c>
      <c r="TZB23" s="1954">
        <f t="shared" si="481"/>
        <v>0</v>
      </c>
      <c r="TZC23" s="1954">
        <f t="shared" si="481"/>
        <v>0</v>
      </c>
      <c r="TZD23" s="1954">
        <f t="shared" si="481"/>
        <v>0</v>
      </c>
      <c r="TZE23" s="1954">
        <f t="shared" si="481"/>
        <v>0</v>
      </c>
      <c r="TZF23" s="1954">
        <f t="shared" si="481"/>
        <v>0</v>
      </c>
      <c r="TZG23" s="1954">
        <f t="shared" si="481"/>
        <v>0</v>
      </c>
      <c r="TZH23" s="1954">
        <f t="shared" si="481"/>
        <v>0</v>
      </c>
      <c r="TZI23" s="1954">
        <f t="shared" si="481"/>
        <v>0</v>
      </c>
      <c r="TZJ23" s="1954">
        <f t="shared" si="481"/>
        <v>0</v>
      </c>
      <c r="TZK23" s="1954">
        <f t="shared" si="481"/>
        <v>0</v>
      </c>
      <c r="TZL23" s="1954">
        <f t="shared" si="481"/>
        <v>0</v>
      </c>
      <c r="TZM23" s="1954">
        <f t="shared" si="481"/>
        <v>0</v>
      </c>
      <c r="TZN23" s="1954">
        <f t="shared" si="481"/>
        <v>0</v>
      </c>
      <c r="TZO23" s="1954">
        <f t="shared" si="481"/>
        <v>0</v>
      </c>
      <c r="TZP23" s="1954">
        <f t="shared" si="481"/>
        <v>0</v>
      </c>
      <c r="TZQ23" s="1954">
        <f t="shared" si="481"/>
        <v>0</v>
      </c>
      <c r="TZR23" s="1954">
        <f t="shared" si="481"/>
        <v>0</v>
      </c>
      <c r="TZS23" s="1954">
        <f t="shared" si="481"/>
        <v>0</v>
      </c>
      <c r="TZT23" s="1954">
        <f t="shared" si="481"/>
        <v>0</v>
      </c>
      <c r="TZU23" s="1954">
        <f t="shared" si="481"/>
        <v>0</v>
      </c>
      <c r="TZV23" s="1954">
        <f t="shared" si="481"/>
        <v>0</v>
      </c>
      <c r="TZW23" s="1954">
        <f t="shared" ref="TZW23:UCH23" si="482">IF(AND(TZW$26="End of period",TZW$25="Revenue"),TZW10,0)</f>
        <v>0</v>
      </c>
      <c r="TZX23" s="1954">
        <f t="shared" si="482"/>
        <v>0</v>
      </c>
      <c r="TZY23" s="1954">
        <f t="shared" si="482"/>
        <v>0</v>
      </c>
      <c r="TZZ23" s="1954">
        <f t="shared" si="482"/>
        <v>0</v>
      </c>
      <c r="UAA23" s="1954">
        <f t="shared" si="482"/>
        <v>0</v>
      </c>
      <c r="UAB23" s="1954">
        <f t="shared" si="482"/>
        <v>0</v>
      </c>
      <c r="UAC23" s="1954">
        <f t="shared" si="482"/>
        <v>0</v>
      </c>
      <c r="UAD23" s="1954">
        <f t="shared" si="482"/>
        <v>0</v>
      </c>
      <c r="UAE23" s="1954">
        <f t="shared" si="482"/>
        <v>0</v>
      </c>
      <c r="UAF23" s="1954">
        <f t="shared" si="482"/>
        <v>0</v>
      </c>
      <c r="UAG23" s="1954">
        <f t="shared" si="482"/>
        <v>0</v>
      </c>
      <c r="UAH23" s="1954">
        <f t="shared" si="482"/>
        <v>0</v>
      </c>
      <c r="UAI23" s="1954">
        <f t="shared" si="482"/>
        <v>0</v>
      </c>
      <c r="UAJ23" s="1954">
        <f t="shared" si="482"/>
        <v>0</v>
      </c>
      <c r="UAK23" s="1954">
        <f t="shared" si="482"/>
        <v>0</v>
      </c>
      <c r="UAL23" s="1954">
        <f t="shared" si="482"/>
        <v>0</v>
      </c>
      <c r="UAM23" s="1954">
        <f t="shared" si="482"/>
        <v>0</v>
      </c>
      <c r="UAN23" s="1954">
        <f t="shared" si="482"/>
        <v>0</v>
      </c>
      <c r="UAO23" s="1954">
        <f t="shared" si="482"/>
        <v>0</v>
      </c>
      <c r="UAP23" s="1954">
        <f t="shared" si="482"/>
        <v>0</v>
      </c>
      <c r="UAQ23" s="1954">
        <f t="shared" si="482"/>
        <v>0</v>
      </c>
      <c r="UAR23" s="1954">
        <f t="shared" si="482"/>
        <v>0</v>
      </c>
      <c r="UAS23" s="1954">
        <f t="shared" si="482"/>
        <v>0</v>
      </c>
      <c r="UAT23" s="1954">
        <f t="shared" si="482"/>
        <v>0</v>
      </c>
      <c r="UAU23" s="1954">
        <f t="shared" si="482"/>
        <v>0</v>
      </c>
      <c r="UAV23" s="1954">
        <f t="shared" si="482"/>
        <v>0</v>
      </c>
      <c r="UAW23" s="1954">
        <f t="shared" si="482"/>
        <v>0</v>
      </c>
      <c r="UAX23" s="1954">
        <f t="shared" si="482"/>
        <v>0</v>
      </c>
      <c r="UAY23" s="1954">
        <f t="shared" si="482"/>
        <v>0</v>
      </c>
      <c r="UAZ23" s="1954">
        <f t="shared" si="482"/>
        <v>0</v>
      </c>
      <c r="UBA23" s="1954">
        <f t="shared" si="482"/>
        <v>0</v>
      </c>
      <c r="UBB23" s="1954">
        <f t="shared" si="482"/>
        <v>0</v>
      </c>
      <c r="UBC23" s="1954">
        <f t="shared" si="482"/>
        <v>0</v>
      </c>
      <c r="UBD23" s="1954">
        <f t="shared" si="482"/>
        <v>0</v>
      </c>
      <c r="UBE23" s="1954">
        <f t="shared" si="482"/>
        <v>0</v>
      </c>
      <c r="UBF23" s="1954">
        <f t="shared" si="482"/>
        <v>0</v>
      </c>
      <c r="UBG23" s="1954">
        <f t="shared" si="482"/>
        <v>0</v>
      </c>
      <c r="UBH23" s="1954">
        <f t="shared" si="482"/>
        <v>0</v>
      </c>
      <c r="UBI23" s="1954">
        <f t="shared" si="482"/>
        <v>0</v>
      </c>
      <c r="UBJ23" s="1954">
        <f t="shared" si="482"/>
        <v>0</v>
      </c>
      <c r="UBK23" s="1954">
        <f t="shared" si="482"/>
        <v>0</v>
      </c>
      <c r="UBL23" s="1954">
        <f t="shared" si="482"/>
        <v>0</v>
      </c>
      <c r="UBM23" s="1954">
        <f t="shared" si="482"/>
        <v>0</v>
      </c>
      <c r="UBN23" s="1954">
        <f t="shared" si="482"/>
        <v>0</v>
      </c>
      <c r="UBO23" s="1954">
        <f t="shared" si="482"/>
        <v>0</v>
      </c>
      <c r="UBP23" s="1954">
        <f t="shared" si="482"/>
        <v>0</v>
      </c>
      <c r="UBQ23" s="1954">
        <f t="shared" si="482"/>
        <v>0</v>
      </c>
      <c r="UBR23" s="1954">
        <f t="shared" si="482"/>
        <v>0</v>
      </c>
      <c r="UBS23" s="1954">
        <f t="shared" si="482"/>
        <v>0</v>
      </c>
      <c r="UBT23" s="1954">
        <f t="shared" si="482"/>
        <v>0</v>
      </c>
      <c r="UBU23" s="1954">
        <f t="shared" si="482"/>
        <v>0</v>
      </c>
      <c r="UBV23" s="1954">
        <f t="shared" si="482"/>
        <v>0</v>
      </c>
      <c r="UBW23" s="1954">
        <f t="shared" si="482"/>
        <v>0</v>
      </c>
      <c r="UBX23" s="1954">
        <f t="shared" si="482"/>
        <v>0</v>
      </c>
      <c r="UBY23" s="1954">
        <f t="shared" si="482"/>
        <v>0</v>
      </c>
      <c r="UBZ23" s="1954">
        <f t="shared" si="482"/>
        <v>0</v>
      </c>
      <c r="UCA23" s="1954">
        <f t="shared" si="482"/>
        <v>0</v>
      </c>
      <c r="UCB23" s="1954">
        <f t="shared" si="482"/>
        <v>0</v>
      </c>
      <c r="UCC23" s="1954">
        <f t="shared" si="482"/>
        <v>0</v>
      </c>
      <c r="UCD23" s="1954">
        <f t="shared" si="482"/>
        <v>0</v>
      </c>
      <c r="UCE23" s="1954">
        <f t="shared" si="482"/>
        <v>0</v>
      </c>
      <c r="UCF23" s="1954">
        <f t="shared" si="482"/>
        <v>0</v>
      </c>
      <c r="UCG23" s="1954">
        <f t="shared" si="482"/>
        <v>0</v>
      </c>
      <c r="UCH23" s="1954">
        <f t="shared" si="482"/>
        <v>0</v>
      </c>
      <c r="UCI23" s="1954">
        <f t="shared" ref="UCI23:UET23" si="483">IF(AND(UCI$26="End of period",UCI$25="Revenue"),UCI10,0)</f>
        <v>0</v>
      </c>
      <c r="UCJ23" s="1954">
        <f t="shared" si="483"/>
        <v>0</v>
      </c>
      <c r="UCK23" s="1954">
        <f t="shared" si="483"/>
        <v>0</v>
      </c>
      <c r="UCL23" s="1954">
        <f t="shared" si="483"/>
        <v>0</v>
      </c>
      <c r="UCM23" s="1954">
        <f t="shared" si="483"/>
        <v>0</v>
      </c>
      <c r="UCN23" s="1954">
        <f t="shared" si="483"/>
        <v>0</v>
      </c>
      <c r="UCO23" s="1954">
        <f t="shared" si="483"/>
        <v>0</v>
      </c>
      <c r="UCP23" s="1954">
        <f t="shared" si="483"/>
        <v>0</v>
      </c>
      <c r="UCQ23" s="1954">
        <f t="shared" si="483"/>
        <v>0</v>
      </c>
      <c r="UCR23" s="1954">
        <f t="shared" si="483"/>
        <v>0</v>
      </c>
      <c r="UCS23" s="1954">
        <f t="shared" si="483"/>
        <v>0</v>
      </c>
      <c r="UCT23" s="1954">
        <f t="shared" si="483"/>
        <v>0</v>
      </c>
      <c r="UCU23" s="1954">
        <f t="shared" si="483"/>
        <v>0</v>
      </c>
      <c r="UCV23" s="1954">
        <f t="shared" si="483"/>
        <v>0</v>
      </c>
      <c r="UCW23" s="1954">
        <f t="shared" si="483"/>
        <v>0</v>
      </c>
      <c r="UCX23" s="1954">
        <f t="shared" si="483"/>
        <v>0</v>
      </c>
      <c r="UCY23" s="1954">
        <f t="shared" si="483"/>
        <v>0</v>
      </c>
      <c r="UCZ23" s="1954">
        <f t="shared" si="483"/>
        <v>0</v>
      </c>
      <c r="UDA23" s="1954">
        <f t="shared" si="483"/>
        <v>0</v>
      </c>
      <c r="UDB23" s="1954">
        <f t="shared" si="483"/>
        <v>0</v>
      </c>
      <c r="UDC23" s="1954">
        <f t="shared" si="483"/>
        <v>0</v>
      </c>
      <c r="UDD23" s="1954">
        <f t="shared" si="483"/>
        <v>0</v>
      </c>
      <c r="UDE23" s="1954">
        <f t="shared" si="483"/>
        <v>0</v>
      </c>
      <c r="UDF23" s="1954">
        <f t="shared" si="483"/>
        <v>0</v>
      </c>
      <c r="UDG23" s="1954">
        <f t="shared" si="483"/>
        <v>0</v>
      </c>
      <c r="UDH23" s="1954">
        <f t="shared" si="483"/>
        <v>0</v>
      </c>
      <c r="UDI23" s="1954">
        <f t="shared" si="483"/>
        <v>0</v>
      </c>
      <c r="UDJ23" s="1954">
        <f t="shared" si="483"/>
        <v>0</v>
      </c>
      <c r="UDK23" s="1954">
        <f t="shared" si="483"/>
        <v>0</v>
      </c>
      <c r="UDL23" s="1954">
        <f t="shared" si="483"/>
        <v>0</v>
      </c>
      <c r="UDM23" s="1954">
        <f t="shared" si="483"/>
        <v>0</v>
      </c>
      <c r="UDN23" s="1954">
        <f t="shared" si="483"/>
        <v>0</v>
      </c>
      <c r="UDO23" s="1954">
        <f t="shared" si="483"/>
        <v>0</v>
      </c>
      <c r="UDP23" s="1954">
        <f t="shared" si="483"/>
        <v>0</v>
      </c>
      <c r="UDQ23" s="1954">
        <f t="shared" si="483"/>
        <v>0</v>
      </c>
      <c r="UDR23" s="1954">
        <f t="shared" si="483"/>
        <v>0</v>
      </c>
      <c r="UDS23" s="1954">
        <f t="shared" si="483"/>
        <v>0</v>
      </c>
      <c r="UDT23" s="1954">
        <f t="shared" si="483"/>
        <v>0</v>
      </c>
      <c r="UDU23" s="1954">
        <f t="shared" si="483"/>
        <v>0</v>
      </c>
      <c r="UDV23" s="1954">
        <f t="shared" si="483"/>
        <v>0</v>
      </c>
      <c r="UDW23" s="1954">
        <f t="shared" si="483"/>
        <v>0</v>
      </c>
      <c r="UDX23" s="1954">
        <f t="shared" si="483"/>
        <v>0</v>
      </c>
      <c r="UDY23" s="1954">
        <f t="shared" si="483"/>
        <v>0</v>
      </c>
      <c r="UDZ23" s="1954">
        <f t="shared" si="483"/>
        <v>0</v>
      </c>
      <c r="UEA23" s="1954">
        <f t="shared" si="483"/>
        <v>0</v>
      </c>
      <c r="UEB23" s="1954">
        <f t="shared" si="483"/>
        <v>0</v>
      </c>
      <c r="UEC23" s="1954">
        <f t="shared" si="483"/>
        <v>0</v>
      </c>
      <c r="UED23" s="1954">
        <f t="shared" si="483"/>
        <v>0</v>
      </c>
      <c r="UEE23" s="1954">
        <f t="shared" si="483"/>
        <v>0</v>
      </c>
      <c r="UEF23" s="1954">
        <f t="shared" si="483"/>
        <v>0</v>
      </c>
      <c r="UEG23" s="1954">
        <f t="shared" si="483"/>
        <v>0</v>
      </c>
      <c r="UEH23" s="1954">
        <f t="shared" si="483"/>
        <v>0</v>
      </c>
      <c r="UEI23" s="1954">
        <f t="shared" si="483"/>
        <v>0</v>
      </c>
      <c r="UEJ23" s="1954">
        <f t="shared" si="483"/>
        <v>0</v>
      </c>
      <c r="UEK23" s="1954">
        <f t="shared" si="483"/>
        <v>0</v>
      </c>
      <c r="UEL23" s="1954">
        <f t="shared" si="483"/>
        <v>0</v>
      </c>
      <c r="UEM23" s="1954">
        <f t="shared" si="483"/>
        <v>0</v>
      </c>
      <c r="UEN23" s="1954">
        <f t="shared" si="483"/>
        <v>0</v>
      </c>
      <c r="UEO23" s="1954">
        <f t="shared" si="483"/>
        <v>0</v>
      </c>
      <c r="UEP23" s="1954">
        <f t="shared" si="483"/>
        <v>0</v>
      </c>
      <c r="UEQ23" s="1954">
        <f t="shared" si="483"/>
        <v>0</v>
      </c>
      <c r="UER23" s="1954">
        <f t="shared" si="483"/>
        <v>0</v>
      </c>
      <c r="UES23" s="1954">
        <f t="shared" si="483"/>
        <v>0</v>
      </c>
      <c r="UET23" s="1954">
        <f t="shared" si="483"/>
        <v>0</v>
      </c>
      <c r="UEU23" s="1954">
        <f t="shared" ref="UEU23:UHF23" si="484">IF(AND(UEU$26="End of period",UEU$25="Revenue"),UEU10,0)</f>
        <v>0</v>
      </c>
      <c r="UEV23" s="1954">
        <f t="shared" si="484"/>
        <v>0</v>
      </c>
      <c r="UEW23" s="1954">
        <f t="shared" si="484"/>
        <v>0</v>
      </c>
      <c r="UEX23" s="1954">
        <f t="shared" si="484"/>
        <v>0</v>
      </c>
      <c r="UEY23" s="1954">
        <f t="shared" si="484"/>
        <v>0</v>
      </c>
      <c r="UEZ23" s="1954">
        <f t="shared" si="484"/>
        <v>0</v>
      </c>
      <c r="UFA23" s="1954">
        <f t="shared" si="484"/>
        <v>0</v>
      </c>
      <c r="UFB23" s="1954">
        <f t="shared" si="484"/>
        <v>0</v>
      </c>
      <c r="UFC23" s="1954">
        <f t="shared" si="484"/>
        <v>0</v>
      </c>
      <c r="UFD23" s="1954">
        <f t="shared" si="484"/>
        <v>0</v>
      </c>
      <c r="UFE23" s="1954">
        <f t="shared" si="484"/>
        <v>0</v>
      </c>
      <c r="UFF23" s="1954">
        <f t="shared" si="484"/>
        <v>0</v>
      </c>
      <c r="UFG23" s="1954">
        <f t="shared" si="484"/>
        <v>0</v>
      </c>
      <c r="UFH23" s="1954">
        <f t="shared" si="484"/>
        <v>0</v>
      </c>
      <c r="UFI23" s="1954">
        <f t="shared" si="484"/>
        <v>0</v>
      </c>
      <c r="UFJ23" s="1954">
        <f t="shared" si="484"/>
        <v>0</v>
      </c>
      <c r="UFK23" s="1954">
        <f t="shared" si="484"/>
        <v>0</v>
      </c>
      <c r="UFL23" s="1954">
        <f t="shared" si="484"/>
        <v>0</v>
      </c>
      <c r="UFM23" s="1954">
        <f t="shared" si="484"/>
        <v>0</v>
      </c>
      <c r="UFN23" s="1954">
        <f t="shared" si="484"/>
        <v>0</v>
      </c>
      <c r="UFO23" s="1954">
        <f t="shared" si="484"/>
        <v>0</v>
      </c>
      <c r="UFP23" s="1954">
        <f t="shared" si="484"/>
        <v>0</v>
      </c>
      <c r="UFQ23" s="1954">
        <f t="shared" si="484"/>
        <v>0</v>
      </c>
      <c r="UFR23" s="1954">
        <f t="shared" si="484"/>
        <v>0</v>
      </c>
      <c r="UFS23" s="1954">
        <f t="shared" si="484"/>
        <v>0</v>
      </c>
      <c r="UFT23" s="1954">
        <f t="shared" si="484"/>
        <v>0</v>
      </c>
      <c r="UFU23" s="1954">
        <f t="shared" si="484"/>
        <v>0</v>
      </c>
      <c r="UFV23" s="1954">
        <f t="shared" si="484"/>
        <v>0</v>
      </c>
      <c r="UFW23" s="1954">
        <f t="shared" si="484"/>
        <v>0</v>
      </c>
      <c r="UFX23" s="1954">
        <f t="shared" si="484"/>
        <v>0</v>
      </c>
      <c r="UFY23" s="1954">
        <f t="shared" si="484"/>
        <v>0</v>
      </c>
      <c r="UFZ23" s="1954">
        <f t="shared" si="484"/>
        <v>0</v>
      </c>
      <c r="UGA23" s="1954">
        <f t="shared" si="484"/>
        <v>0</v>
      </c>
      <c r="UGB23" s="1954">
        <f t="shared" si="484"/>
        <v>0</v>
      </c>
      <c r="UGC23" s="1954">
        <f t="shared" si="484"/>
        <v>0</v>
      </c>
      <c r="UGD23" s="1954">
        <f t="shared" si="484"/>
        <v>0</v>
      </c>
      <c r="UGE23" s="1954">
        <f t="shared" si="484"/>
        <v>0</v>
      </c>
      <c r="UGF23" s="1954">
        <f t="shared" si="484"/>
        <v>0</v>
      </c>
      <c r="UGG23" s="1954">
        <f t="shared" si="484"/>
        <v>0</v>
      </c>
      <c r="UGH23" s="1954">
        <f t="shared" si="484"/>
        <v>0</v>
      </c>
      <c r="UGI23" s="1954">
        <f t="shared" si="484"/>
        <v>0</v>
      </c>
      <c r="UGJ23" s="1954">
        <f t="shared" si="484"/>
        <v>0</v>
      </c>
      <c r="UGK23" s="1954">
        <f t="shared" si="484"/>
        <v>0</v>
      </c>
      <c r="UGL23" s="1954">
        <f t="shared" si="484"/>
        <v>0</v>
      </c>
      <c r="UGM23" s="1954">
        <f t="shared" si="484"/>
        <v>0</v>
      </c>
      <c r="UGN23" s="1954">
        <f t="shared" si="484"/>
        <v>0</v>
      </c>
      <c r="UGO23" s="1954">
        <f t="shared" si="484"/>
        <v>0</v>
      </c>
      <c r="UGP23" s="1954">
        <f t="shared" si="484"/>
        <v>0</v>
      </c>
      <c r="UGQ23" s="1954">
        <f t="shared" si="484"/>
        <v>0</v>
      </c>
      <c r="UGR23" s="1954">
        <f t="shared" si="484"/>
        <v>0</v>
      </c>
      <c r="UGS23" s="1954">
        <f t="shared" si="484"/>
        <v>0</v>
      </c>
      <c r="UGT23" s="1954">
        <f t="shared" si="484"/>
        <v>0</v>
      </c>
      <c r="UGU23" s="1954">
        <f t="shared" si="484"/>
        <v>0</v>
      </c>
      <c r="UGV23" s="1954">
        <f t="shared" si="484"/>
        <v>0</v>
      </c>
      <c r="UGW23" s="1954">
        <f t="shared" si="484"/>
        <v>0</v>
      </c>
      <c r="UGX23" s="1954">
        <f t="shared" si="484"/>
        <v>0</v>
      </c>
      <c r="UGY23" s="1954">
        <f t="shared" si="484"/>
        <v>0</v>
      </c>
      <c r="UGZ23" s="1954">
        <f t="shared" si="484"/>
        <v>0</v>
      </c>
      <c r="UHA23" s="1954">
        <f t="shared" si="484"/>
        <v>0</v>
      </c>
      <c r="UHB23" s="1954">
        <f t="shared" si="484"/>
        <v>0</v>
      </c>
      <c r="UHC23" s="1954">
        <f t="shared" si="484"/>
        <v>0</v>
      </c>
      <c r="UHD23" s="1954">
        <f t="shared" si="484"/>
        <v>0</v>
      </c>
      <c r="UHE23" s="1954">
        <f t="shared" si="484"/>
        <v>0</v>
      </c>
      <c r="UHF23" s="1954">
        <f t="shared" si="484"/>
        <v>0</v>
      </c>
      <c r="UHG23" s="1954">
        <f t="shared" ref="UHG23:UJR23" si="485">IF(AND(UHG$26="End of period",UHG$25="Revenue"),UHG10,0)</f>
        <v>0</v>
      </c>
      <c r="UHH23" s="1954">
        <f t="shared" si="485"/>
        <v>0</v>
      </c>
      <c r="UHI23" s="1954">
        <f t="shared" si="485"/>
        <v>0</v>
      </c>
      <c r="UHJ23" s="1954">
        <f t="shared" si="485"/>
        <v>0</v>
      </c>
      <c r="UHK23" s="1954">
        <f t="shared" si="485"/>
        <v>0</v>
      </c>
      <c r="UHL23" s="1954">
        <f t="shared" si="485"/>
        <v>0</v>
      </c>
      <c r="UHM23" s="1954">
        <f t="shared" si="485"/>
        <v>0</v>
      </c>
      <c r="UHN23" s="1954">
        <f t="shared" si="485"/>
        <v>0</v>
      </c>
      <c r="UHO23" s="1954">
        <f t="shared" si="485"/>
        <v>0</v>
      </c>
      <c r="UHP23" s="1954">
        <f t="shared" si="485"/>
        <v>0</v>
      </c>
      <c r="UHQ23" s="1954">
        <f t="shared" si="485"/>
        <v>0</v>
      </c>
      <c r="UHR23" s="1954">
        <f t="shared" si="485"/>
        <v>0</v>
      </c>
      <c r="UHS23" s="1954">
        <f t="shared" si="485"/>
        <v>0</v>
      </c>
      <c r="UHT23" s="1954">
        <f t="shared" si="485"/>
        <v>0</v>
      </c>
      <c r="UHU23" s="1954">
        <f t="shared" si="485"/>
        <v>0</v>
      </c>
      <c r="UHV23" s="1954">
        <f t="shared" si="485"/>
        <v>0</v>
      </c>
      <c r="UHW23" s="1954">
        <f t="shared" si="485"/>
        <v>0</v>
      </c>
      <c r="UHX23" s="1954">
        <f t="shared" si="485"/>
        <v>0</v>
      </c>
      <c r="UHY23" s="1954">
        <f t="shared" si="485"/>
        <v>0</v>
      </c>
      <c r="UHZ23" s="1954">
        <f t="shared" si="485"/>
        <v>0</v>
      </c>
      <c r="UIA23" s="1954">
        <f t="shared" si="485"/>
        <v>0</v>
      </c>
      <c r="UIB23" s="1954">
        <f t="shared" si="485"/>
        <v>0</v>
      </c>
      <c r="UIC23" s="1954">
        <f t="shared" si="485"/>
        <v>0</v>
      </c>
      <c r="UID23" s="1954">
        <f t="shared" si="485"/>
        <v>0</v>
      </c>
      <c r="UIE23" s="1954">
        <f t="shared" si="485"/>
        <v>0</v>
      </c>
      <c r="UIF23" s="1954">
        <f t="shared" si="485"/>
        <v>0</v>
      </c>
      <c r="UIG23" s="1954">
        <f t="shared" si="485"/>
        <v>0</v>
      </c>
      <c r="UIH23" s="1954">
        <f t="shared" si="485"/>
        <v>0</v>
      </c>
      <c r="UII23" s="1954">
        <f t="shared" si="485"/>
        <v>0</v>
      </c>
      <c r="UIJ23" s="1954">
        <f t="shared" si="485"/>
        <v>0</v>
      </c>
      <c r="UIK23" s="1954">
        <f t="shared" si="485"/>
        <v>0</v>
      </c>
      <c r="UIL23" s="1954">
        <f t="shared" si="485"/>
        <v>0</v>
      </c>
      <c r="UIM23" s="1954">
        <f t="shared" si="485"/>
        <v>0</v>
      </c>
      <c r="UIN23" s="1954">
        <f t="shared" si="485"/>
        <v>0</v>
      </c>
      <c r="UIO23" s="1954">
        <f t="shared" si="485"/>
        <v>0</v>
      </c>
      <c r="UIP23" s="1954">
        <f t="shared" si="485"/>
        <v>0</v>
      </c>
      <c r="UIQ23" s="1954">
        <f t="shared" si="485"/>
        <v>0</v>
      </c>
      <c r="UIR23" s="1954">
        <f t="shared" si="485"/>
        <v>0</v>
      </c>
      <c r="UIS23" s="1954">
        <f t="shared" si="485"/>
        <v>0</v>
      </c>
      <c r="UIT23" s="1954">
        <f t="shared" si="485"/>
        <v>0</v>
      </c>
      <c r="UIU23" s="1954">
        <f t="shared" si="485"/>
        <v>0</v>
      </c>
      <c r="UIV23" s="1954">
        <f t="shared" si="485"/>
        <v>0</v>
      </c>
      <c r="UIW23" s="1954">
        <f t="shared" si="485"/>
        <v>0</v>
      </c>
      <c r="UIX23" s="1954">
        <f t="shared" si="485"/>
        <v>0</v>
      </c>
      <c r="UIY23" s="1954">
        <f t="shared" si="485"/>
        <v>0</v>
      </c>
      <c r="UIZ23" s="1954">
        <f t="shared" si="485"/>
        <v>0</v>
      </c>
      <c r="UJA23" s="1954">
        <f t="shared" si="485"/>
        <v>0</v>
      </c>
      <c r="UJB23" s="1954">
        <f t="shared" si="485"/>
        <v>0</v>
      </c>
      <c r="UJC23" s="1954">
        <f t="shared" si="485"/>
        <v>0</v>
      </c>
      <c r="UJD23" s="1954">
        <f t="shared" si="485"/>
        <v>0</v>
      </c>
      <c r="UJE23" s="1954">
        <f t="shared" si="485"/>
        <v>0</v>
      </c>
      <c r="UJF23" s="1954">
        <f t="shared" si="485"/>
        <v>0</v>
      </c>
      <c r="UJG23" s="1954">
        <f t="shared" si="485"/>
        <v>0</v>
      </c>
      <c r="UJH23" s="1954">
        <f t="shared" si="485"/>
        <v>0</v>
      </c>
      <c r="UJI23" s="1954">
        <f t="shared" si="485"/>
        <v>0</v>
      </c>
      <c r="UJJ23" s="1954">
        <f t="shared" si="485"/>
        <v>0</v>
      </c>
      <c r="UJK23" s="1954">
        <f t="shared" si="485"/>
        <v>0</v>
      </c>
      <c r="UJL23" s="1954">
        <f t="shared" si="485"/>
        <v>0</v>
      </c>
      <c r="UJM23" s="1954">
        <f t="shared" si="485"/>
        <v>0</v>
      </c>
      <c r="UJN23" s="1954">
        <f t="shared" si="485"/>
        <v>0</v>
      </c>
      <c r="UJO23" s="1954">
        <f t="shared" si="485"/>
        <v>0</v>
      </c>
      <c r="UJP23" s="1954">
        <f t="shared" si="485"/>
        <v>0</v>
      </c>
      <c r="UJQ23" s="1954">
        <f t="shared" si="485"/>
        <v>0</v>
      </c>
      <c r="UJR23" s="1954">
        <f t="shared" si="485"/>
        <v>0</v>
      </c>
      <c r="UJS23" s="1954">
        <f t="shared" ref="UJS23:UMD23" si="486">IF(AND(UJS$26="End of period",UJS$25="Revenue"),UJS10,0)</f>
        <v>0</v>
      </c>
      <c r="UJT23" s="1954">
        <f t="shared" si="486"/>
        <v>0</v>
      </c>
      <c r="UJU23" s="1954">
        <f t="shared" si="486"/>
        <v>0</v>
      </c>
      <c r="UJV23" s="1954">
        <f t="shared" si="486"/>
        <v>0</v>
      </c>
      <c r="UJW23" s="1954">
        <f t="shared" si="486"/>
        <v>0</v>
      </c>
      <c r="UJX23" s="1954">
        <f t="shared" si="486"/>
        <v>0</v>
      </c>
      <c r="UJY23" s="1954">
        <f t="shared" si="486"/>
        <v>0</v>
      </c>
      <c r="UJZ23" s="1954">
        <f t="shared" si="486"/>
        <v>0</v>
      </c>
      <c r="UKA23" s="1954">
        <f t="shared" si="486"/>
        <v>0</v>
      </c>
      <c r="UKB23" s="1954">
        <f t="shared" si="486"/>
        <v>0</v>
      </c>
      <c r="UKC23" s="1954">
        <f t="shared" si="486"/>
        <v>0</v>
      </c>
      <c r="UKD23" s="1954">
        <f t="shared" si="486"/>
        <v>0</v>
      </c>
      <c r="UKE23" s="1954">
        <f t="shared" si="486"/>
        <v>0</v>
      </c>
      <c r="UKF23" s="1954">
        <f t="shared" si="486"/>
        <v>0</v>
      </c>
      <c r="UKG23" s="1954">
        <f t="shared" si="486"/>
        <v>0</v>
      </c>
      <c r="UKH23" s="1954">
        <f t="shared" si="486"/>
        <v>0</v>
      </c>
      <c r="UKI23" s="1954">
        <f t="shared" si="486"/>
        <v>0</v>
      </c>
      <c r="UKJ23" s="1954">
        <f t="shared" si="486"/>
        <v>0</v>
      </c>
      <c r="UKK23" s="1954">
        <f t="shared" si="486"/>
        <v>0</v>
      </c>
      <c r="UKL23" s="1954">
        <f t="shared" si="486"/>
        <v>0</v>
      </c>
      <c r="UKM23" s="1954">
        <f t="shared" si="486"/>
        <v>0</v>
      </c>
      <c r="UKN23" s="1954">
        <f t="shared" si="486"/>
        <v>0</v>
      </c>
      <c r="UKO23" s="1954">
        <f t="shared" si="486"/>
        <v>0</v>
      </c>
      <c r="UKP23" s="1954">
        <f t="shared" si="486"/>
        <v>0</v>
      </c>
      <c r="UKQ23" s="1954">
        <f t="shared" si="486"/>
        <v>0</v>
      </c>
      <c r="UKR23" s="1954">
        <f t="shared" si="486"/>
        <v>0</v>
      </c>
      <c r="UKS23" s="1954">
        <f t="shared" si="486"/>
        <v>0</v>
      </c>
      <c r="UKT23" s="1954">
        <f t="shared" si="486"/>
        <v>0</v>
      </c>
      <c r="UKU23" s="1954">
        <f t="shared" si="486"/>
        <v>0</v>
      </c>
      <c r="UKV23" s="1954">
        <f t="shared" si="486"/>
        <v>0</v>
      </c>
      <c r="UKW23" s="1954">
        <f t="shared" si="486"/>
        <v>0</v>
      </c>
      <c r="UKX23" s="1954">
        <f t="shared" si="486"/>
        <v>0</v>
      </c>
      <c r="UKY23" s="1954">
        <f t="shared" si="486"/>
        <v>0</v>
      </c>
      <c r="UKZ23" s="1954">
        <f t="shared" si="486"/>
        <v>0</v>
      </c>
      <c r="ULA23" s="1954">
        <f t="shared" si="486"/>
        <v>0</v>
      </c>
      <c r="ULB23" s="1954">
        <f t="shared" si="486"/>
        <v>0</v>
      </c>
      <c r="ULC23" s="1954">
        <f t="shared" si="486"/>
        <v>0</v>
      </c>
      <c r="ULD23" s="1954">
        <f t="shared" si="486"/>
        <v>0</v>
      </c>
      <c r="ULE23" s="1954">
        <f t="shared" si="486"/>
        <v>0</v>
      </c>
      <c r="ULF23" s="1954">
        <f t="shared" si="486"/>
        <v>0</v>
      </c>
      <c r="ULG23" s="1954">
        <f t="shared" si="486"/>
        <v>0</v>
      </c>
      <c r="ULH23" s="1954">
        <f t="shared" si="486"/>
        <v>0</v>
      </c>
      <c r="ULI23" s="1954">
        <f t="shared" si="486"/>
        <v>0</v>
      </c>
      <c r="ULJ23" s="1954">
        <f t="shared" si="486"/>
        <v>0</v>
      </c>
      <c r="ULK23" s="1954">
        <f t="shared" si="486"/>
        <v>0</v>
      </c>
      <c r="ULL23" s="1954">
        <f t="shared" si="486"/>
        <v>0</v>
      </c>
      <c r="ULM23" s="1954">
        <f t="shared" si="486"/>
        <v>0</v>
      </c>
      <c r="ULN23" s="1954">
        <f t="shared" si="486"/>
        <v>0</v>
      </c>
      <c r="ULO23" s="1954">
        <f t="shared" si="486"/>
        <v>0</v>
      </c>
      <c r="ULP23" s="1954">
        <f t="shared" si="486"/>
        <v>0</v>
      </c>
      <c r="ULQ23" s="1954">
        <f t="shared" si="486"/>
        <v>0</v>
      </c>
      <c r="ULR23" s="1954">
        <f t="shared" si="486"/>
        <v>0</v>
      </c>
      <c r="ULS23" s="1954">
        <f t="shared" si="486"/>
        <v>0</v>
      </c>
      <c r="ULT23" s="1954">
        <f t="shared" si="486"/>
        <v>0</v>
      </c>
      <c r="ULU23" s="1954">
        <f t="shared" si="486"/>
        <v>0</v>
      </c>
      <c r="ULV23" s="1954">
        <f t="shared" si="486"/>
        <v>0</v>
      </c>
      <c r="ULW23" s="1954">
        <f t="shared" si="486"/>
        <v>0</v>
      </c>
      <c r="ULX23" s="1954">
        <f t="shared" si="486"/>
        <v>0</v>
      </c>
      <c r="ULY23" s="1954">
        <f t="shared" si="486"/>
        <v>0</v>
      </c>
      <c r="ULZ23" s="1954">
        <f t="shared" si="486"/>
        <v>0</v>
      </c>
      <c r="UMA23" s="1954">
        <f t="shared" si="486"/>
        <v>0</v>
      </c>
      <c r="UMB23" s="1954">
        <f t="shared" si="486"/>
        <v>0</v>
      </c>
      <c r="UMC23" s="1954">
        <f t="shared" si="486"/>
        <v>0</v>
      </c>
      <c r="UMD23" s="1954">
        <f t="shared" si="486"/>
        <v>0</v>
      </c>
      <c r="UME23" s="1954">
        <f t="shared" ref="UME23:UOP23" si="487">IF(AND(UME$26="End of period",UME$25="Revenue"),UME10,0)</f>
        <v>0</v>
      </c>
      <c r="UMF23" s="1954">
        <f t="shared" si="487"/>
        <v>0</v>
      </c>
      <c r="UMG23" s="1954">
        <f t="shared" si="487"/>
        <v>0</v>
      </c>
      <c r="UMH23" s="1954">
        <f t="shared" si="487"/>
        <v>0</v>
      </c>
      <c r="UMI23" s="1954">
        <f t="shared" si="487"/>
        <v>0</v>
      </c>
      <c r="UMJ23" s="1954">
        <f t="shared" si="487"/>
        <v>0</v>
      </c>
      <c r="UMK23" s="1954">
        <f t="shared" si="487"/>
        <v>0</v>
      </c>
      <c r="UML23" s="1954">
        <f t="shared" si="487"/>
        <v>0</v>
      </c>
      <c r="UMM23" s="1954">
        <f t="shared" si="487"/>
        <v>0</v>
      </c>
      <c r="UMN23" s="1954">
        <f t="shared" si="487"/>
        <v>0</v>
      </c>
      <c r="UMO23" s="1954">
        <f t="shared" si="487"/>
        <v>0</v>
      </c>
      <c r="UMP23" s="1954">
        <f t="shared" si="487"/>
        <v>0</v>
      </c>
      <c r="UMQ23" s="1954">
        <f t="shared" si="487"/>
        <v>0</v>
      </c>
      <c r="UMR23" s="1954">
        <f t="shared" si="487"/>
        <v>0</v>
      </c>
      <c r="UMS23" s="1954">
        <f t="shared" si="487"/>
        <v>0</v>
      </c>
      <c r="UMT23" s="1954">
        <f t="shared" si="487"/>
        <v>0</v>
      </c>
      <c r="UMU23" s="1954">
        <f t="shared" si="487"/>
        <v>0</v>
      </c>
      <c r="UMV23" s="1954">
        <f t="shared" si="487"/>
        <v>0</v>
      </c>
      <c r="UMW23" s="1954">
        <f t="shared" si="487"/>
        <v>0</v>
      </c>
      <c r="UMX23" s="1954">
        <f t="shared" si="487"/>
        <v>0</v>
      </c>
      <c r="UMY23" s="1954">
        <f t="shared" si="487"/>
        <v>0</v>
      </c>
      <c r="UMZ23" s="1954">
        <f t="shared" si="487"/>
        <v>0</v>
      </c>
      <c r="UNA23" s="1954">
        <f t="shared" si="487"/>
        <v>0</v>
      </c>
      <c r="UNB23" s="1954">
        <f t="shared" si="487"/>
        <v>0</v>
      </c>
      <c r="UNC23" s="1954">
        <f t="shared" si="487"/>
        <v>0</v>
      </c>
      <c r="UND23" s="1954">
        <f t="shared" si="487"/>
        <v>0</v>
      </c>
      <c r="UNE23" s="1954">
        <f t="shared" si="487"/>
        <v>0</v>
      </c>
      <c r="UNF23" s="1954">
        <f t="shared" si="487"/>
        <v>0</v>
      </c>
      <c r="UNG23" s="1954">
        <f t="shared" si="487"/>
        <v>0</v>
      </c>
      <c r="UNH23" s="1954">
        <f t="shared" si="487"/>
        <v>0</v>
      </c>
      <c r="UNI23" s="1954">
        <f t="shared" si="487"/>
        <v>0</v>
      </c>
      <c r="UNJ23" s="1954">
        <f t="shared" si="487"/>
        <v>0</v>
      </c>
      <c r="UNK23" s="1954">
        <f t="shared" si="487"/>
        <v>0</v>
      </c>
      <c r="UNL23" s="1954">
        <f t="shared" si="487"/>
        <v>0</v>
      </c>
      <c r="UNM23" s="1954">
        <f t="shared" si="487"/>
        <v>0</v>
      </c>
      <c r="UNN23" s="1954">
        <f t="shared" si="487"/>
        <v>0</v>
      </c>
      <c r="UNO23" s="1954">
        <f t="shared" si="487"/>
        <v>0</v>
      </c>
      <c r="UNP23" s="1954">
        <f t="shared" si="487"/>
        <v>0</v>
      </c>
      <c r="UNQ23" s="1954">
        <f t="shared" si="487"/>
        <v>0</v>
      </c>
      <c r="UNR23" s="1954">
        <f t="shared" si="487"/>
        <v>0</v>
      </c>
      <c r="UNS23" s="1954">
        <f t="shared" si="487"/>
        <v>0</v>
      </c>
      <c r="UNT23" s="1954">
        <f t="shared" si="487"/>
        <v>0</v>
      </c>
      <c r="UNU23" s="1954">
        <f t="shared" si="487"/>
        <v>0</v>
      </c>
      <c r="UNV23" s="1954">
        <f t="shared" si="487"/>
        <v>0</v>
      </c>
      <c r="UNW23" s="1954">
        <f t="shared" si="487"/>
        <v>0</v>
      </c>
      <c r="UNX23" s="1954">
        <f t="shared" si="487"/>
        <v>0</v>
      </c>
      <c r="UNY23" s="1954">
        <f t="shared" si="487"/>
        <v>0</v>
      </c>
      <c r="UNZ23" s="1954">
        <f t="shared" si="487"/>
        <v>0</v>
      </c>
      <c r="UOA23" s="1954">
        <f t="shared" si="487"/>
        <v>0</v>
      </c>
      <c r="UOB23" s="1954">
        <f t="shared" si="487"/>
        <v>0</v>
      </c>
      <c r="UOC23" s="1954">
        <f t="shared" si="487"/>
        <v>0</v>
      </c>
      <c r="UOD23" s="1954">
        <f t="shared" si="487"/>
        <v>0</v>
      </c>
      <c r="UOE23" s="1954">
        <f t="shared" si="487"/>
        <v>0</v>
      </c>
      <c r="UOF23" s="1954">
        <f t="shared" si="487"/>
        <v>0</v>
      </c>
      <c r="UOG23" s="1954">
        <f t="shared" si="487"/>
        <v>0</v>
      </c>
      <c r="UOH23" s="1954">
        <f t="shared" si="487"/>
        <v>0</v>
      </c>
      <c r="UOI23" s="1954">
        <f t="shared" si="487"/>
        <v>0</v>
      </c>
      <c r="UOJ23" s="1954">
        <f t="shared" si="487"/>
        <v>0</v>
      </c>
      <c r="UOK23" s="1954">
        <f t="shared" si="487"/>
        <v>0</v>
      </c>
      <c r="UOL23" s="1954">
        <f t="shared" si="487"/>
        <v>0</v>
      </c>
      <c r="UOM23" s="1954">
        <f t="shared" si="487"/>
        <v>0</v>
      </c>
      <c r="UON23" s="1954">
        <f t="shared" si="487"/>
        <v>0</v>
      </c>
      <c r="UOO23" s="1954">
        <f t="shared" si="487"/>
        <v>0</v>
      </c>
      <c r="UOP23" s="1954">
        <f t="shared" si="487"/>
        <v>0</v>
      </c>
      <c r="UOQ23" s="1954">
        <f t="shared" ref="UOQ23:URB23" si="488">IF(AND(UOQ$26="End of period",UOQ$25="Revenue"),UOQ10,0)</f>
        <v>0</v>
      </c>
      <c r="UOR23" s="1954">
        <f t="shared" si="488"/>
        <v>0</v>
      </c>
      <c r="UOS23" s="1954">
        <f t="shared" si="488"/>
        <v>0</v>
      </c>
      <c r="UOT23" s="1954">
        <f t="shared" si="488"/>
        <v>0</v>
      </c>
      <c r="UOU23" s="1954">
        <f t="shared" si="488"/>
        <v>0</v>
      </c>
      <c r="UOV23" s="1954">
        <f t="shared" si="488"/>
        <v>0</v>
      </c>
      <c r="UOW23" s="1954">
        <f t="shared" si="488"/>
        <v>0</v>
      </c>
      <c r="UOX23" s="1954">
        <f t="shared" si="488"/>
        <v>0</v>
      </c>
      <c r="UOY23" s="1954">
        <f t="shared" si="488"/>
        <v>0</v>
      </c>
      <c r="UOZ23" s="1954">
        <f t="shared" si="488"/>
        <v>0</v>
      </c>
      <c r="UPA23" s="1954">
        <f t="shared" si="488"/>
        <v>0</v>
      </c>
      <c r="UPB23" s="1954">
        <f t="shared" si="488"/>
        <v>0</v>
      </c>
      <c r="UPC23" s="1954">
        <f t="shared" si="488"/>
        <v>0</v>
      </c>
      <c r="UPD23" s="1954">
        <f t="shared" si="488"/>
        <v>0</v>
      </c>
      <c r="UPE23" s="1954">
        <f t="shared" si="488"/>
        <v>0</v>
      </c>
      <c r="UPF23" s="1954">
        <f t="shared" si="488"/>
        <v>0</v>
      </c>
      <c r="UPG23" s="1954">
        <f t="shared" si="488"/>
        <v>0</v>
      </c>
      <c r="UPH23" s="1954">
        <f t="shared" si="488"/>
        <v>0</v>
      </c>
      <c r="UPI23" s="1954">
        <f t="shared" si="488"/>
        <v>0</v>
      </c>
      <c r="UPJ23" s="1954">
        <f t="shared" si="488"/>
        <v>0</v>
      </c>
      <c r="UPK23" s="1954">
        <f t="shared" si="488"/>
        <v>0</v>
      </c>
      <c r="UPL23" s="1954">
        <f t="shared" si="488"/>
        <v>0</v>
      </c>
      <c r="UPM23" s="1954">
        <f t="shared" si="488"/>
        <v>0</v>
      </c>
      <c r="UPN23" s="1954">
        <f t="shared" si="488"/>
        <v>0</v>
      </c>
      <c r="UPO23" s="1954">
        <f t="shared" si="488"/>
        <v>0</v>
      </c>
      <c r="UPP23" s="1954">
        <f t="shared" si="488"/>
        <v>0</v>
      </c>
      <c r="UPQ23" s="1954">
        <f t="shared" si="488"/>
        <v>0</v>
      </c>
      <c r="UPR23" s="1954">
        <f t="shared" si="488"/>
        <v>0</v>
      </c>
      <c r="UPS23" s="1954">
        <f t="shared" si="488"/>
        <v>0</v>
      </c>
      <c r="UPT23" s="1954">
        <f t="shared" si="488"/>
        <v>0</v>
      </c>
      <c r="UPU23" s="1954">
        <f t="shared" si="488"/>
        <v>0</v>
      </c>
      <c r="UPV23" s="1954">
        <f t="shared" si="488"/>
        <v>0</v>
      </c>
      <c r="UPW23" s="1954">
        <f t="shared" si="488"/>
        <v>0</v>
      </c>
      <c r="UPX23" s="1954">
        <f t="shared" si="488"/>
        <v>0</v>
      </c>
      <c r="UPY23" s="1954">
        <f t="shared" si="488"/>
        <v>0</v>
      </c>
      <c r="UPZ23" s="1954">
        <f t="shared" si="488"/>
        <v>0</v>
      </c>
      <c r="UQA23" s="1954">
        <f t="shared" si="488"/>
        <v>0</v>
      </c>
      <c r="UQB23" s="1954">
        <f t="shared" si="488"/>
        <v>0</v>
      </c>
      <c r="UQC23" s="1954">
        <f t="shared" si="488"/>
        <v>0</v>
      </c>
      <c r="UQD23" s="1954">
        <f t="shared" si="488"/>
        <v>0</v>
      </c>
      <c r="UQE23" s="1954">
        <f t="shared" si="488"/>
        <v>0</v>
      </c>
      <c r="UQF23" s="1954">
        <f t="shared" si="488"/>
        <v>0</v>
      </c>
      <c r="UQG23" s="1954">
        <f t="shared" si="488"/>
        <v>0</v>
      </c>
      <c r="UQH23" s="1954">
        <f t="shared" si="488"/>
        <v>0</v>
      </c>
      <c r="UQI23" s="1954">
        <f t="shared" si="488"/>
        <v>0</v>
      </c>
      <c r="UQJ23" s="1954">
        <f t="shared" si="488"/>
        <v>0</v>
      </c>
      <c r="UQK23" s="1954">
        <f t="shared" si="488"/>
        <v>0</v>
      </c>
      <c r="UQL23" s="1954">
        <f t="shared" si="488"/>
        <v>0</v>
      </c>
      <c r="UQM23" s="1954">
        <f t="shared" si="488"/>
        <v>0</v>
      </c>
      <c r="UQN23" s="1954">
        <f t="shared" si="488"/>
        <v>0</v>
      </c>
      <c r="UQO23" s="1954">
        <f t="shared" si="488"/>
        <v>0</v>
      </c>
      <c r="UQP23" s="1954">
        <f t="shared" si="488"/>
        <v>0</v>
      </c>
      <c r="UQQ23" s="1954">
        <f t="shared" si="488"/>
        <v>0</v>
      </c>
      <c r="UQR23" s="1954">
        <f t="shared" si="488"/>
        <v>0</v>
      </c>
      <c r="UQS23" s="1954">
        <f t="shared" si="488"/>
        <v>0</v>
      </c>
      <c r="UQT23" s="1954">
        <f t="shared" si="488"/>
        <v>0</v>
      </c>
      <c r="UQU23" s="1954">
        <f t="shared" si="488"/>
        <v>0</v>
      </c>
      <c r="UQV23" s="1954">
        <f t="shared" si="488"/>
        <v>0</v>
      </c>
      <c r="UQW23" s="1954">
        <f t="shared" si="488"/>
        <v>0</v>
      </c>
      <c r="UQX23" s="1954">
        <f t="shared" si="488"/>
        <v>0</v>
      </c>
      <c r="UQY23" s="1954">
        <f t="shared" si="488"/>
        <v>0</v>
      </c>
      <c r="UQZ23" s="1954">
        <f t="shared" si="488"/>
        <v>0</v>
      </c>
      <c r="URA23" s="1954">
        <f t="shared" si="488"/>
        <v>0</v>
      </c>
      <c r="URB23" s="1954">
        <f t="shared" si="488"/>
        <v>0</v>
      </c>
      <c r="URC23" s="1954">
        <f t="shared" ref="URC23:UTN23" si="489">IF(AND(URC$26="End of period",URC$25="Revenue"),URC10,0)</f>
        <v>0</v>
      </c>
      <c r="URD23" s="1954">
        <f t="shared" si="489"/>
        <v>0</v>
      </c>
      <c r="URE23" s="1954">
        <f t="shared" si="489"/>
        <v>0</v>
      </c>
      <c r="URF23" s="1954">
        <f t="shared" si="489"/>
        <v>0</v>
      </c>
      <c r="URG23" s="1954">
        <f t="shared" si="489"/>
        <v>0</v>
      </c>
      <c r="URH23" s="1954">
        <f t="shared" si="489"/>
        <v>0</v>
      </c>
      <c r="URI23" s="1954">
        <f t="shared" si="489"/>
        <v>0</v>
      </c>
      <c r="URJ23" s="1954">
        <f t="shared" si="489"/>
        <v>0</v>
      </c>
      <c r="URK23" s="1954">
        <f t="shared" si="489"/>
        <v>0</v>
      </c>
      <c r="URL23" s="1954">
        <f t="shared" si="489"/>
        <v>0</v>
      </c>
      <c r="URM23" s="1954">
        <f t="shared" si="489"/>
        <v>0</v>
      </c>
      <c r="URN23" s="1954">
        <f t="shared" si="489"/>
        <v>0</v>
      </c>
      <c r="URO23" s="1954">
        <f t="shared" si="489"/>
        <v>0</v>
      </c>
      <c r="URP23" s="1954">
        <f t="shared" si="489"/>
        <v>0</v>
      </c>
      <c r="URQ23" s="1954">
        <f t="shared" si="489"/>
        <v>0</v>
      </c>
      <c r="URR23" s="1954">
        <f t="shared" si="489"/>
        <v>0</v>
      </c>
      <c r="URS23" s="1954">
        <f t="shared" si="489"/>
        <v>0</v>
      </c>
      <c r="URT23" s="1954">
        <f t="shared" si="489"/>
        <v>0</v>
      </c>
      <c r="URU23" s="1954">
        <f t="shared" si="489"/>
        <v>0</v>
      </c>
      <c r="URV23" s="1954">
        <f t="shared" si="489"/>
        <v>0</v>
      </c>
      <c r="URW23" s="1954">
        <f t="shared" si="489"/>
        <v>0</v>
      </c>
      <c r="URX23" s="1954">
        <f t="shared" si="489"/>
        <v>0</v>
      </c>
      <c r="URY23" s="1954">
        <f t="shared" si="489"/>
        <v>0</v>
      </c>
      <c r="URZ23" s="1954">
        <f t="shared" si="489"/>
        <v>0</v>
      </c>
      <c r="USA23" s="1954">
        <f t="shared" si="489"/>
        <v>0</v>
      </c>
      <c r="USB23" s="1954">
        <f t="shared" si="489"/>
        <v>0</v>
      </c>
      <c r="USC23" s="1954">
        <f t="shared" si="489"/>
        <v>0</v>
      </c>
      <c r="USD23" s="1954">
        <f t="shared" si="489"/>
        <v>0</v>
      </c>
      <c r="USE23" s="1954">
        <f t="shared" si="489"/>
        <v>0</v>
      </c>
      <c r="USF23" s="1954">
        <f t="shared" si="489"/>
        <v>0</v>
      </c>
      <c r="USG23" s="1954">
        <f t="shared" si="489"/>
        <v>0</v>
      </c>
      <c r="USH23" s="1954">
        <f t="shared" si="489"/>
        <v>0</v>
      </c>
      <c r="USI23" s="1954">
        <f t="shared" si="489"/>
        <v>0</v>
      </c>
      <c r="USJ23" s="1954">
        <f t="shared" si="489"/>
        <v>0</v>
      </c>
      <c r="USK23" s="1954">
        <f t="shared" si="489"/>
        <v>0</v>
      </c>
      <c r="USL23" s="1954">
        <f t="shared" si="489"/>
        <v>0</v>
      </c>
      <c r="USM23" s="1954">
        <f t="shared" si="489"/>
        <v>0</v>
      </c>
      <c r="USN23" s="1954">
        <f t="shared" si="489"/>
        <v>0</v>
      </c>
      <c r="USO23" s="1954">
        <f t="shared" si="489"/>
        <v>0</v>
      </c>
      <c r="USP23" s="1954">
        <f t="shared" si="489"/>
        <v>0</v>
      </c>
      <c r="USQ23" s="1954">
        <f t="shared" si="489"/>
        <v>0</v>
      </c>
      <c r="USR23" s="1954">
        <f t="shared" si="489"/>
        <v>0</v>
      </c>
      <c r="USS23" s="1954">
        <f t="shared" si="489"/>
        <v>0</v>
      </c>
      <c r="UST23" s="1954">
        <f t="shared" si="489"/>
        <v>0</v>
      </c>
      <c r="USU23" s="1954">
        <f t="shared" si="489"/>
        <v>0</v>
      </c>
      <c r="USV23" s="1954">
        <f t="shared" si="489"/>
        <v>0</v>
      </c>
      <c r="USW23" s="1954">
        <f t="shared" si="489"/>
        <v>0</v>
      </c>
      <c r="USX23" s="1954">
        <f t="shared" si="489"/>
        <v>0</v>
      </c>
      <c r="USY23" s="1954">
        <f t="shared" si="489"/>
        <v>0</v>
      </c>
      <c r="USZ23" s="1954">
        <f t="shared" si="489"/>
        <v>0</v>
      </c>
      <c r="UTA23" s="1954">
        <f t="shared" si="489"/>
        <v>0</v>
      </c>
      <c r="UTB23" s="1954">
        <f t="shared" si="489"/>
        <v>0</v>
      </c>
      <c r="UTC23" s="1954">
        <f t="shared" si="489"/>
        <v>0</v>
      </c>
      <c r="UTD23" s="1954">
        <f t="shared" si="489"/>
        <v>0</v>
      </c>
      <c r="UTE23" s="1954">
        <f t="shared" si="489"/>
        <v>0</v>
      </c>
      <c r="UTF23" s="1954">
        <f t="shared" si="489"/>
        <v>0</v>
      </c>
      <c r="UTG23" s="1954">
        <f t="shared" si="489"/>
        <v>0</v>
      </c>
      <c r="UTH23" s="1954">
        <f t="shared" si="489"/>
        <v>0</v>
      </c>
      <c r="UTI23" s="1954">
        <f t="shared" si="489"/>
        <v>0</v>
      </c>
      <c r="UTJ23" s="1954">
        <f t="shared" si="489"/>
        <v>0</v>
      </c>
      <c r="UTK23" s="1954">
        <f t="shared" si="489"/>
        <v>0</v>
      </c>
      <c r="UTL23" s="1954">
        <f t="shared" si="489"/>
        <v>0</v>
      </c>
      <c r="UTM23" s="1954">
        <f t="shared" si="489"/>
        <v>0</v>
      </c>
      <c r="UTN23" s="1954">
        <f t="shared" si="489"/>
        <v>0</v>
      </c>
      <c r="UTO23" s="1954">
        <f t="shared" ref="UTO23:UVZ23" si="490">IF(AND(UTO$26="End of period",UTO$25="Revenue"),UTO10,0)</f>
        <v>0</v>
      </c>
      <c r="UTP23" s="1954">
        <f t="shared" si="490"/>
        <v>0</v>
      </c>
      <c r="UTQ23" s="1954">
        <f t="shared" si="490"/>
        <v>0</v>
      </c>
      <c r="UTR23" s="1954">
        <f t="shared" si="490"/>
        <v>0</v>
      </c>
      <c r="UTS23" s="1954">
        <f t="shared" si="490"/>
        <v>0</v>
      </c>
      <c r="UTT23" s="1954">
        <f t="shared" si="490"/>
        <v>0</v>
      </c>
      <c r="UTU23" s="1954">
        <f t="shared" si="490"/>
        <v>0</v>
      </c>
      <c r="UTV23" s="1954">
        <f t="shared" si="490"/>
        <v>0</v>
      </c>
      <c r="UTW23" s="1954">
        <f t="shared" si="490"/>
        <v>0</v>
      </c>
      <c r="UTX23" s="1954">
        <f t="shared" si="490"/>
        <v>0</v>
      </c>
      <c r="UTY23" s="1954">
        <f t="shared" si="490"/>
        <v>0</v>
      </c>
      <c r="UTZ23" s="1954">
        <f t="shared" si="490"/>
        <v>0</v>
      </c>
      <c r="UUA23" s="1954">
        <f t="shared" si="490"/>
        <v>0</v>
      </c>
      <c r="UUB23" s="1954">
        <f t="shared" si="490"/>
        <v>0</v>
      </c>
      <c r="UUC23" s="1954">
        <f t="shared" si="490"/>
        <v>0</v>
      </c>
      <c r="UUD23" s="1954">
        <f t="shared" si="490"/>
        <v>0</v>
      </c>
      <c r="UUE23" s="1954">
        <f t="shared" si="490"/>
        <v>0</v>
      </c>
      <c r="UUF23" s="1954">
        <f t="shared" si="490"/>
        <v>0</v>
      </c>
      <c r="UUG23" s="1954">
        <f t="shared" si="490"/>
        <v>0</v>
      </c>
      <c r="UUH23" s="1954">
        <f t="shared" si="490"/>
        <v>0</v>
      </c>
      <c r="UUI23" s="1954">
        <f t="shared" si="490"/>
        <v>0</v>
      </c>
      <c r="UUJ23" s="1954">
        <f t="shared" si="490"/>
        <v>0</v>
      </c>
      <c r="UUK23" s="1954">
        <f t="shared" si="490"/>
        <v>0</v>
      </c>
      <c r="UUL23" s="1954">
        <f t="shared" si="490"/>
        <v>0</v>
      </c>
      <c r="UUM23" s="1954">
        <f t="shared" si="490"/>
        <v>0</v>
      </c>
      <c r="UUN23" s="1954">
        <f t="shared" si="490"/>
        <v>0</v>
      </c>
      <c r="UUO23" s="1954">
        <f t="shared" si="490"/>
        <v>0</v>
      </c>
      <c r="UUP23" s="1954">
        <f t="shared" si="490"/>
        <v>0</v>
      </c>
      <c r="UUQ23" s="1954">
        <f t="shared" si="490"/>
        <v>0</v>
      </c>
      <c r="UUR23" s="1954">
        <f t="shared" si="490"/>
        <v>0</v>
      </c>
      <c r="UUS23" s="1954">
        <f t="shared" si="490"/>
        <v>0</v>
      </c>
      <c r="UUT23" s="1954">
        <f t="shared" si="490"/>
        <v>0</v>
      </c>
      <c r="UUU23" s="1954">
        <f t="shared" si="490"/>
        <v>0</v>
      </c>
      <c r="UUV23" s="1954">
        <f t="shared" si="490"/>
        <v>0</v>
      </c>
      <c r="UUW23" s="1954">
        <f t="shared" si="490"/>
        <v>0</v>
      </c>
      <c r="UUX23" s="1954">
        <f t="shared" si="490"/>
        <v>0</v>
      </c>
      <c r="UUY23" s="1954">
        <f t="shared" si="490"/>
        <v>0</v>
      </c>
      <c r="UUZ23" s="1954">
        <f t="shared" si="490"/>
        <v>0</v>
      </c>
      <c r="UVA23" s="1954">
        <f t="shared" si="490"/>
        <v>0</v>
      </c>
      <c r="UVB23" s="1954">
        <f t="shared" si="490"/>
        <v>0</v>
      </c>
      <c r="UVC23" s="1954">
        <f t="shared" si="490"/>
        <v>0</v>
      </c>
      <c r="UVD23" s="1954">
        <f t="shared" si="490"/>
        <v>0</v>
      </c>
      <c r="UVE23" s="1954">
        <f t="shared" si="490"/>
        <v>0</v>
      </c>
      <c r="UVF23" s="1954">
        <f t="shared" si="490"/>
        <v>0</v>
      </c>
      <c r="UVG23" s="1954">
        <f t="shared" si="490"/>
        <v>0</v>
      </c>
      <c r="UVH23" s="1954">
        <f t="shared" si="490"/>
        <v>0</v>
      </c>
      <c r="UVI23" s="1954">
        <f t="shared" si="490"/>
        <v>0</v>
      </c>
      <c r="UVJ23" s="1954">
        <f t="shared" si="490"/>
        <v>0</v>
      </c>
      <c r="UVK23" s="1954">
        <f t="shared" si="490"/>
        <v>0</v>
      </c>
      <c r="UVL23" s="1954">
        <f t="shared" si="490"/>
        <v>0</v>
      </c>
      <c r="UVM23" s="1954">
        <f t="shared" si="490"/>
        <v>0</v>
      </c>
      <c r="UVN23" s="1954">
        <f t="shared" si="490"/>
        <v>0</v>
      </c>
      <c r="UVO23" s="1954">
        <f t="shared" si="490"/>
        <v>0</v>
      </c>
      <c r="UVP23" s="1954">
        <f t="shared" si="490"/>
        <v>0</v>
      </c>
      <c r="UVQ23" s="1954">
        <f t="shared" si="490"/>
        <v>0</v>
      </c>
      <c r="UVR23" s="1954">
        <f t="shared" si="490"/>
        <v>0</v>
      </c>
      <c r="UVS23" s="1954">
        <f t="shared" si="490"/>
        <v>0</v>
      </c>
      <c r="UVT23" s="1954">
        <f t="shared" si="490"/>
        <v>0</v>
      </c>
      <c r="UVU23" s="1954">
        <f t="shared" si="490"/>
        <v>0</v>
      </c>
      <c r="UVV23" s="1954">
        <f t="shared" si="490"/>
        <v>0</v>
      </c>
      <c r="UVW23" s="1954">
        <f t="shared" si="490"/>
        <v>0</v>
      </c>
      <c r="UVX23" s="1954">
        <f t="shared" si="490"/>
        <v>0</v>
      </c>
      <c r="UVY23" s="1954">
        <f t="shared" si="490"/>
        <v>0</v>
      </c>
      <c r="UVZ23" s="1954">
        <f t="shared" si="490"/>
        <v>0</v>
      </c>
      <c r="UWA23" s="1954">
        <f t="shared" ref="UWA23:UYL23" si="491">IF(AND(UWA$26="End of period",UWA$25="Revenue"),UWA10,0)</f>
        <v>0</v>
      </c>
      <c r="UWB23" s="1954">
        <f t="shared" si="491"/>
        <v>0</v>
      </c>
      <c r="UWC23" s="1954">
        <f t="shared" si="491"/>
        <v>0</v>
      </c>
      <c r="UWD23" s="1954">
        <f t="shared" si="491"/>
        <v>0</v>
      </c>
      <c r="UWE23" s="1954">
        <f t="shared" si="491"/>
        <v>0</v>
      </c>
      <c r="UWF23" s="1954">
        <f t="shared" si="491"/>
        <v>0</v>
      </c>
      <c r="UWG23" s="1954">
        <f t="shared" si="491"/>
        <v>0</v>
      </c>
      <c r="UWH23" s="1954">
        <f t="shared" si="491"/>
        <v>0</v>
      </c>
      <c r="UWI23" s="1954">
        <f t="shared" si="491"/>
        <v>0</v>
      </c>
      <c r="UWJ23" s="1954">
        <f t="shared" si="491"/>
        <v>0</v>
      </c>
      <c r="UWK23" s="1954">
        <f t="shared" si="491"/>
        <v>0</v>
      </c>
      <c r="UWL23" s="1954">
        <f t="shared" si="491"/>
        <v>0</v>
      </c>
      <c r="UWM23" s="1954">
        <f t="shared" si="491"/>
        <v>0</v>
      </c>
      <c r="UWN23" s="1954">
        <f t="shared" si="491"/>
        <v>0</v>
      </c>
      <c r="UWO23" s="1954">
        <f t="shared" si="491"/>
        <v>0</v>
      </c>
      <c r="UWP23" s="1954">
        <f t="shared" si="491"/>
        <v>0</v>
      </c>
      <c r="UWQ23" s="1954">
        <f t="shared" si="491"/>
        <v>0</v>
      </c>
      <c r="UWR23" s="1954">
        <f t="shared" si="491"/>
        <v>0</v>
      </c>
      <c r="UWS23" s="1954">
        <f t="shared" si="491"/>
        <v>0</v>
      </c>
      <c r="UWT23" s="1954">
        <f t="shared" si="491"/>
        <v>0</v>
      </c>
      <c r="UWU23" s="1954">
        <f t="shared" si="491"/>
        <v>0</v>
      </c>
      <c r="UWV23" s="1954">
        <f t="shared" si="491"/>
        <v>0</v>
      </c>
      <c r="UWW23" s="1954">
        <f t="shared" si="491"/>
        <v>0</v>
      </c>
      <c r="UWX23" s="1954">
        <f t="shared" si="491"/>
        <v>0</v>
      </c>
      <c r="UWY23" s="1954">
        <f t="shared" si="491"/>
        <v>0</v>
      </c>
      <c r="UWZ23" s="1954">
        <f t="shared" si="491"/>
        <v>0</v>
      </c>
      <c r="UXA23" s="1954">
        <f t="shared" si="491"/>
        <v>0</v>
      </c>
      <c r="UXB23" s="1954">
        <f t="shared" si="491"/>
        <v>0</v>
      </c>
      <c r="UXC23" s="1954">
        <f t="shared" si="491"/>
        <v>0</v>
      </c>
      <c r="UXD23" s="1954">
        <f t="shared" si="491"/>
        <v>0</v>
      </c>
      <c r="UXE23" s="1954">
        <f t="shared" si="491"/>
        <v>0</v>
      </c>
      <c r="UXF23" s="1954">
        <f t="shared" si="491"/>
        <v>0</v>
      </c>
      <c r="UXG23" s="1954">
        <f t="shared" si="491"/>
        <v>0</v>
      </c>
      <c r="UXH23" s="1954">
        <f t="shared" si="491"/>
        <v>0</v>
      </c>
      <c r="UXI23" s="1954">
        <f t="shared" si="491"/>
        <v>0</v>
      </c>
      <c r="UXJ23" s="1954">
        <f t="shared" si="491"/>
        <v>0</v>
      </c>
      <c r="UXK23" s="1954">
        <f t="shared" si="491"/>
        <v>0</v>
      </c>
      <c r="UXL23" s="1954">
        <f t="shared" si="491"/>
        <v>0</v>
      </c>
      <c r="UXM23" s="1954">
        <f t="shared" si="491"/>
        <v>0</v>
      </c>
      <c r="UXN23" s="1954">
        <f t="shared" si="491"/>
        <v>0</v>
      </c>
      <c r="UXO23" s="1954">
        <f t="shared" si="491"/>
        <v>0</v>
      </c>
      <c r="UXP23" s="1954">
        <f t="shared" si="491"/>
        <v>0</v>
      </c>
      <c r="UXQ23" s="1954">
        <f t="shared" si="491"/>
        <v>0</v>
      </c>
      <c r="UXR23" s="1954">
        <f t="shared" si="491"/>
        <v>0</v>
      </c>
      <c r="UXS23" s="1954">
        <f t="shared" si="491"/>
        <v>0</v>
      </c>
      <c r="UXT23" s="1954">
        <f t="shared" si="491"/>
        <v>0</v>
      </c>
      <c r="UXU23" s="1954">
        <f t="shared" si="491"/>
        <v>0</v>
      </c>
      <c r="UXV23" s="1954">
        <f t="shared" si="491"/>
        <v>0</v>
      </c>
      <c r="UXW23" s="1954">
        <f t="shared" si="491"/>
        <v>0</v>
      </c>
      <c r="UXX23" s="1954">
        <f t="shared" si="491"/>
        <v>0</v>
      </c>
      <c r="UXY23" s="1954">
        <f t="shared" si="491"/>
        <v>0</v>
      </c>
      <c r="UXZ23" s="1954">
        <f t="shared" si="491"/>
        <v>0</v>
      </c>
      <c r="UYA23" s="1954">
        <f t="shared" si="491"/>
        <v>0</v>
      </c>
      <c r="UYB23" s="1954">
        <f t="shared" si="491"/>
        <v>0</v>
      </c>
      <c r="UYC23" s="1954">
        <f t="shared" si="491"/>
        <v>0</v>
      </c>
      <c r="UYD23" s="1954">
        <f t="shared" si="491"/>
        <v>0</v>
      </c>
      <c r="UYE23" s="1954">
        <f t="shared" si="491"/>
        <v>0</v>
      </c>
      <c r="UYF23" s="1954">
        <f t="shared" si="491"/>
        <v>0</v>
      </c>
      <c r="UYG23" s="1954">
        <f t="shared" si="491"/>
        <v>0</v>
      </c>
      <c r="UYH23" s="1954">
        <f t="shared" si="491"/>
        <v>0</v>
      </c>
      <c r="UYI23" s="1954">
        <f t="shared" si="491"/>
        <v>0</v>
      </c>
      <c r="UYJ23" s="1954">
        <f t="shared" si="491"/>
        <v>0</v>
      </c>
      <c r="UYK23" s="1954">
        <f t="shared" si="491"/>
        <v>0</v>
      </c>
      <c r="UYL23" s="1954">
        <f t="shared" si="491"/>
        <v>0</v>
      </c>
      <c r="UYM23" s="1954">
        <f t="shared" ref="UYM23:VAX23" si="492">IF(AND(UYM$26="End of period",UYM$25="Revenue"),UYM10,0)</f>
        <v>0</v>
      </c>
      <c r="UYN23" s="1954">
        <f t="shared" si="492"/>
        <v>0</v>
      </c>
      <c r="UYO23" s="1954">
        <f t="shared" si="492"/>
        <v>0</v>
      </c>
      <c r="UYP23" s="1954">
        <f t="shared" si="492"/>
        <v>0</v>
      </c>
      <c r="UYQ23" s="1954">
        <f t="shared" si="492"/>
        <v>0</v>
      </c>
      <c r="UYR23" s="1954">
        <f t="shared" si="492"/>
        <v>0</v>
      </c>
      <c r="UYS23" s="1954">
        <f t="shared" si="492"/>
        <v>0</v>
      </c>
      <c r="UYT23" s="1954">
        <f t="shared" si="492"/>
        <v>0</v>
      </c>
      <c r="UYU23" s="1954">
        <f t="shared" si="492"/>
        <v>0</v>
      </c>
      <c r="UYV23" s="1954">
        <f t="shared" si="492"/>
        <v>0</v>
      </c>
      <c r="UYW23" s="1954">
        <f t="shared" si="492"/>
        <v>0</v>
      </c>
      <c r="UYX23" s="1954">
        <f t="shared" si="492"/>
        <v>0</v>
      </c>
      <c r="UYY23" s="1954">
        <f t="shared" si="492"/>
        <v>0</v>
      </c>
      <c r="UYZ23" s="1954">
        <f t="shared" si="492"/>
        <v>0</v>
      </c>
      <c r="UZA23" s="1954">
        <f t="shared" si="492"/>
        <v>0</v>
      </c>
      <c r="UZB23" s="1954">
        <f t="shared" si="492"/>
        <v>0</v>
      </c>
      <c r="UZC23" s="1954">
        <f t="shared" si="492"/>
        <v>0</v>
      </c>
      <c r="UZD23" s="1954">
        <f t="shared" si="492"/>
        <v>0</v>
      </c>
      <c r="UZE23" s="1954">
        <f t="shared" si="492"/>
        <v>0</v>
      </c>
      <c r="UZF23" s="1954">
        <f t="shared" si="492"/>
        <v>0</v>
      </c>
      <c r="UZG23" s="1954">
        <f t="shared" si="492"/>
        <v>0</v>
      </c>
      <c r="UZH23" s="1954">
        <f t="shared" si="492"/>
        <v>0</v>
      </c>
      <c r="UZI23" s="1954">
        <f t="shared" si="492"/>
        <v>0</v>
      </c>
      <c r="UZJ23" s="1954">
        <f t="shared" si="492"/>
        <v>0</v>
      </c>
      <c r="UZK23" s="1954">
        <f t="shared" si="492"/>
        <v>0</v>
      </c>
      <c r="UZL23" s="1954">
        <f t="shared" si="492"/>
        <v>0</v>
      </c>
      <c r="UZM23" s="1954">
        <f t="shared" si="492"/>
        <v>0</v>
      </c>
      <c r="UZN23" s="1954">
        <f t="shared" si="492"/>
        <v>0</v>
      </c>
      <c r="UZO23" s="1954">
        <f t="shared" si="492"/>
        <v>0</v>
      </c>
      <c r="UZP23" s="1954">
        <f t="shared" si="492"/>
        <v>0</v>
      </c>
      <c r="UZQ23" s="1954">
        <f t="shared" si="492"/>
        <v>0</v>
      </c>
      <c r="UZR23" s="1954">
        <f t="shared" si="492"/>
        <v>0</v>
      </c>
      <c r="UZS23" s="1954">
        <f t="shared" si="492"/>
        <v>0</v>
      </c>
      <c r="UZT23" s="1954">
        <f t="shared" si="492"/>
        <v>0</v>
      </c>
      <c r="UZU23" s="1954">
        <f t="shared" si="492"/>
        <v>0</v>
      </c>
      <c r="UZV23" s="1954">
        <f t="shared" si="492"/>
        <v>0</v>
      </c>
      <c r="UZW23" s="1954">
        <f t="shared" si="492"/>
        <v>0</v>
      </c>
      <c r="UZX23" s="1954">
        <f t="shared" si="492"/>
        <v>0</v>
      </c>
      <c r="UZY23" s="1954">
        <f t="shared" si="492"/>
        <v>0</v>
      </c>
      <c r="UZZ23" s="1954">
        <f t="shared" si="492"/>
        <v>0</v>
      </c>
      <c r="VAA23" s="1954">
        <f t="shared" si="492"/>
        <v>0</v>
      </c>
      <c r="VAB23" s="1954">
        <f t="shared" si="492"/>
        <v>0</v>
      </c>
      <c r="VAC23" s="1954">
        <f t="shared" si="492"/>
        <v>0</v>
      </c>
      <c r="VAD23" s="1954">
        <f t="shared" si="492"/>
        <v>0</v>
      </c>
      <c r="VAE23" s="1954">
        <f t="shared" si="492"/>
        <v>0</v>
      </c>
      <c r="VAF23" s="1954">
        <f t="shared" si="492"/>
        <v>0</v>
      </c>
      <c r="VAG23" s="1954">
        <f t="shared" si="492"/>
        <v>0</v>
      </c>
      <c r="VAH23" s="1954">
        <f t="shared" si="492"/>
        <v>0</v>
      </c>
      <c r="VAI23" s="1954">
        <f t="shared" si="492"/>
        <v>0</v>
      </c>
      <c r="VAJ23" s="1954">
        <f t="shared" si="492"/>
        <v>0</v>
      </c>
      <c r="VAK23" s="1954">
        <f t="shared" si="492"/>
        <v>0</v>
      </c>
      <c r="VAL23" s="1954">
        <f t="shared" si="492"/>
        <v>0</v>
      </c>
      <c r="VAM23" s="1954">
        <f t="shared" si="492"/>
        <v>0</v>
      </c>
      <c r="VAN23" s="1954">
        <f t="shared" si="492"/>
        <v>0</v>
      </c>
      <c r="VAO23" s="1954">
        <f t="shared" si="492"/>
        <v>0</v>
      </c>
      <c r="VAP23" s="1954">
        <f t="shared" si="492"/>
        <v>0</v>
      </c>
      <c r="VAQ23" s="1954">
        <f t="shared" si="492"/>
        <v>0</v>
      </c>
      <c r="VAR23" s="1954">
        <f t="shared" si="492"/>
        <v>0</v>
      </c>
      <c r="VAS23" s="1954">
        <f t="shared" si="492"/>
        <v>0</v>
      </c>
      <c r="VAT23" s="1954">
        <f t="shared" si="492"/>
        <v>0</v>
      </c>
      <c r="VAU23" s="1954">
        <f t="shared" si="492"/>
        <v>0</v>
      </c>
      <c r="VAV23" s="1954">
        <f t="shared" si="492"/>
        <v>0</v>
      </c>
      <c r="VAW23" s="1954">
        <f t="shared" si="492"/>
        <v>0</v>
      </c>
      <c r="VAX23" s="1954">
        <f t="shared" si="492"/>
        <v>0</v>
      </c>
      <c r="VAY23" s="1954">
        <f t="shared" ref="VAY23:VDJ23" si="493">IF(AND(VAY$26="End of period",VAY$25="Revenue"),VAY10,0)</f>
        <v>0</v>
      </c>
      <c r="VAZ23" s="1954">
        <f t="shared" si="493"/>
        <v>0</v>
      </c>
      <c r="VBA23" s="1954">
        <f t="shared" si="493"/>
        <v>0</v>
      </c>
      <c r="VBB23" s="1954">
        <f t="shared" si="493"/>
        <v>0</v>
      </c>
      <c r="VBC23" s="1954">
        <f t="shared" si="493"/>
        <v>0</v>
      </c>
      <c r="VBD23" s="1954">
        <f t="shared" si="493"/>
        <v>0</v>
      </c>
      <c r="VBE23" s="1954">
        <f t="shared" si="493"/>
        <v>0</v>
      </c>
      <c r="VBF23" s="1954">
        <f t="shared" si="493"/>
        <v>0</v>
      </c>
      <c r="VBG23" s="1954">
        <f t="shared" si="493"/>
        <v>0</v>
      </c>
      <c r="VBH23" s="1954">
        <f t="shared" si="493"/>
        <v>0</v>
      </c>
      <c r="VBI23" s="1954">
        <f t="shared" si="493"/>
        <v>0</v>
      </c>
      <c r="VBJ23" s="1954">
        <f t="shared" si="493"/>
        <v>0</v>
      </c>
      <c r="VBK23" s="1954">
        <f t="shared" si="493"/>
        <v>0</v>
      </c>
      <c r="VBL23" s="1954">
        <f t="shared" si="493"/>
        <v>0</v>
      </c>
      <c r="VBM23" s="1954">
        <f t="shared" si="493"/>
        <v>0</v>
      </c>
      <c r="VBN23" s="1954">
        <f t="shared" si="493"/>
        <v>0</v>
      </c>
      <c r="VBO23" s="1954">
        <f t="shared" si="493"/>
        <v>0</v>
      </c>
      <c r="VBP23" s="1954">
        <f t="shared" si="493"/>
        <v>0</v>
      </c>
      <c r="VBQ23" s="1954">
        <f t="shared" si="493"/>
        <v>0</v>
      </c>
      <c r="VBR23" s="1954">
        <f t="shared" si="493"/>
        <v>0</v>
      </c>
      <c r="VBS23" s="1954">
        <f t="shared" si="493"/>
        <v>0</v>
      </c>
      <c r="VBT23" s="1954">
        <f t="shared" si="493"/>
        <v>0</v>
      </c>
      <c r="VBU23" s="1954">
        <f t="shared" si="493"/>
        <v>0</v>
      </c>
      <c r="VBV23" s="1954">
        <f t="shared" si="493"/>
        <v>0</v>
      </c>
      <c r="VBW23" s="1954">
        <f t="shared" si="493"/>
        <v>0</v>
      </c>
      <c r="VBX23" s="1954">
        <f t="shared" si="493"/>
        <v>0</v>
      </c>
      <c r="VBY23" s="1954">
        <f t="shared" si="493"/>
        <v>0</v>
      </c>
      <c r="VBZ23" s="1954">
        <f t="shared" si="493"/>
        <v>0</v>
      </c>
      <c r="VCA23" s="1954">
        <f t="shared" si="493"/>
        <v>0</v>
      </c>
      <c r="VCB23" s="1954">
        <f t="shared" si="493"/>
        <v>0</v>
      </c>
      <c r="VCC23" s="1954">
        <f t="shared" si="493"/>
        <v>0</v>
      </c>
      <c r="VCD23" s="1954">
        <f t="shared" si="493"/>
        <v>0</v>
      </c>
      <c r="VCE23" s="1954">
        <f t="shared" si="493"/>
        <v>0</v>
      </c>
      <c r="VCF23" s="1954">
        <f t="shared" si="493"/>
        <v>0</v>
      </c>
      <c r="VCG23" s="1954">
        <f t="shared" si="493"/>
        <v>0</v>
      </c>
      <c r="VCH23" s="1954">
        <f t="shared" si="493"/>
        <v>0</v>
      </c>
      <c r="VCI23" s="1954">
        <f t="shared" si="493"/>
        <v>0</v>
      </c>
      <c r="VCJ23" s="1954">
        <f t="shared" si="493"/>
        <v>0</v>
      </c>
      <c r="VCK23" s="1954">
        <f t="shared" si="493"/>
        <v>0</v>
      </c>
      <c r="VCL23" s="1954">
        <f t="shared" si="493"/>
        <v>0</v>
      </c>
      <c r="VCM23" s="1954">
        <f t="shared" si="493"/>
        <v>0</v>
      </c>
      <c r="VCN23" s="1954">
        <f t="shared" si="493"/>
        <v>0</v>
      </c>
      <c r="VCO23" s="1954">
        <f t="shared" si="493"/>
        <v>0</v>
      </c>
      <c r="VCP23" s="1954">
        <f t="shared" si="493"/>
        <v>0</v>
      </c>
      <c r="VCQ23" s="1954">
        <f t="shared" si="493"/>
        <v>0</v>
      </c>
      <c r="VCR23" s="1954">
        <f t="shared" si="493"/>
        <v>0</v>
      </c>
      <c r="VCS23" s="1954">
        <f t="shared" si="493"/>
        <v>0</v>
      </c>
      <c r="VCT23" s="1954">
        <f t="shared" si="493"/>
        <v>0</v>
      </c>
      <c r="VCU23" s="1954">
        <f t="shared" si="493"/>
        <v>0</v>
      </c>
      <c r="VCV23" s="1954">
        <f t="shared" si="493"/>
        <v>0</v>
      </c>
      <c r="VCW23" s="1954">
        <f t="shared" si="493"/>
        <v>0</v>
      </c>
      <c r="VCX23" s="1954">
        <f t="shared" si="493"/>
        <v>0</v>
      </c>
      <c r="VCY23" s="1954">
        <f t="shared" si="493"/>
        <v>0</v>
      </c>
      <c r="VCZ23" s="1954">
        <f t="shared" si="493"/>
        <v>0</v>
      </c>
      <c r="VDA23" s="1954">
        <f t="shared" si="493"/>
        <v>0</v>
      </c>
      <c r="VDB23" s="1954">
        <f t="shared" si="493"/>
        <v>0</v>
      </c>
      <c r="VDC23" s="1954">
        <f t="shared" si="493"/>
        <v>0</v>
      </c>
      <c r="VDD23" s="1954">
        <f t="shared" si="493"/>
        <v>0</v>
      </c>
      <c r="VDE23" s="1954">
        <f t="shared" si="493"/>
        <v>0</v>
      </c>
      <c r="VDF23" s="1954">
        <f t="shared" si="493"/>
        <v>0</v>
      </c>
      <c r="VDG23" s="1954">
        <f t="shared" si="493"/>
        <v>0</v>
      </c>
      <c r="VDH23" s="1954">
        <f t="shared" si="493"/>
        <v>0</v>
      </c>
      <c r="VDI23" s="1954">
        <f t="shared" si="493"/>
        <v>0</v>
      </c>
      <c r="VDJ23" s="1954">
        <f t="shared" si="493"/>
        <v>0</v>
      </c>
      <c r="VDK23" s="1954">
        <f t="shared" ref="VDK23:VFV23" si="494">IF(AND(VDK$26="End of period",VDK$25="Revenue"),VDK10,0)</f>
        <v>0</v>
      </c>
      <c r="VDL23" s="1954">
        <f t="shared" si="494"/>
        <v>0</v>
      </c>
      <c r="VDM23" s="1954">
        <f t="shared" si="494"/>
        <v>0</v>
      </c>
      <c r="VDN23" s="1954">
        <f t="shared" si="494"/>
        <v>0</v>
      </c>
      <c r="VDO23" s="1954">
        <f t="shared" si="494"/>
        <v>0</v>
      </c>
      <c r="VDP23" s="1954">
        <f t="shared" si="494"/>
        <v>0</v>
      </c>
      <c r="VDQ23" s="1954">
        <f t="shared" si="494"/>
        <v>0</v>
      </c>
      <c r="VDR23" s="1954">
        <f t="shared" si="494"/>
        <v>0</v>
      </c>
      <c r="VDS23" s="1954">
        <f t="shared" si="494"/>
        <v>0</v>
      </c>
      <c r="VDT23" s="1954">
        <f t="shared" si="494"/>
        <v>0</v>
      </c>
      <c r="VDU23" s="1954">
        <f t="shared" si="494"/>
        <v>0</v>
      </c>
      <c r="VDV23" s="1954">
        <f t="shared" si="494"/>
        <v>0</v>
      </c>
      <c r="VDW23" s="1954">
        <f t="shared" si="494"/>
        <v>0</v>
      </c>
      <c r="VDX23" s="1954">
        <f t="shared" si="494"/>
        <v>0</v>
      </c>
      <c r="VDY23" s="1954">
        <f t="shared" si="494"/>
        <v>0</v>
      </c>
      <c r="VDZ23" s="1954">
        <f t="shared" si="494"/>
        <v>0</v>
      </c>
      <c r="VEA23" s="1954">
        <f t="shared" si="494"/>
        <v>0</v>
      </c>
      <c r="VEB23" s="1954">
        <f t="shared" si="494"/>
        <v>0</v>
      </c>
      <c r="VEC23" s="1954">
        <f t="shared" si="494"/>
        <v>0</v>
      </c>
      <c r="VED23" s="1954">
        <f t="shared" si="494"/>
        <v>0</v>
      </c>
      <c r="VEE23" s="1954">
        <f t="shared" si="494"/>
        <v>0</v>
      </c>
      <c r="VEF23" s="1954">
        <f t="shared" si="494"/>
        <v>0</v>
      </c>
      <c r="VEG23" s="1954">
        <f t="shared" si="494"/>
        <v>0</v>
      </c>
      <c r="VEH23" s="1954">
        <f t="shared" si="494"/>
        <v>0</v>
      </c>
      <c r="VEI23" s="1954">
        <f t="shared" si="494"/>
        <v>0</v>
      </c>
      <c r="VEJ23" s="1954">
        <f t="shared" si="494"/>
        <v>0</v>
      </c>
      <c r="VEK23" s="1954">
        <f t="shared" si="494"/>
        <v>0</v>
      </c>
      <c r="VEL23" s="1954">
        <f t="shared" si="494"/>
        <v>0</v>
      </c>
      <c r="VEM23" s="1954">
        <f t="shared" si="494"/>
        <v>0</v>
      </c>
      <c r="VEN23" s="1954">
        <f t="shared" si="494"/>
        <v>0</v>
      </c>
      <c r="VEO23" s="1954">
        <f t="shared" si="494"/>
        <v>0</v>
      </c>
      <c r="VEP23" s="1954">
        <f t="shared" si="494"/>
        <v>0</v>
      </c>
      <c r="VEQ23" s="1954">
        <f t="shared" si="494"/>
        <v>0</v>
      </c>
      <c r="VER23" s="1954">
        <f t="shared" si="494"/>
        <v>0</v>
      </c>
      <c r="VES23" s="1954">
        <f t="shared" si="494"/>
        <v>0</v>
      </c>
      <c r="VET23" s="1954">
        <f t="shared" si="494"/>
        <v>0</v>
      </c>
      <c r="VEU23" s="1954">
        <f t="shared" si="494"/>
        <v>0</v>
      </c>
      <c r="VEV23" s="1954">
        <f t="shared" si="494"/>
        <v>0</v>
      </c>
      <c r="VEW23" s="1954">
        <f t="shared" si="494"/>
        <v>0</v>
      </c>
      <c r="VEX23" s="1954">
        <f t="shared" si="494"/>
        <v>0</v>
      </c>
      <c r="VEY23" s="1954">
        <f t="shared" si="494"/>
        <v>0</v>
      </c>
      <c r="VEZ23" s="1954">
        <f t="shared" si="494"/>
        <v>0</v>
      </c>
      <c r="VFA23" s="1954">
        <f t="shared" si="494"/>
        <v>0</v>
      </c>
      <c r="VFB23" s="1954">
        <f t="shared" si="494"/>
        <v>0</v>
      </c>
      <c r="VFC23" s="1954">
        <f t="shared" si="494"/>
        <v>0</v>
      </c>
      <c r="VFD23" s="1954">
        <f t="shared" si="494"/>
        <v>0</v>
      </c>
      <c r="VFE23" s="1954">
        <f t="shared" si="494"/>
        <v>0</v>
      </c>
      <c r="VFF23" s="1954">
        <f t="shared" si="494"/>
        <v>0</v>
      </c>
      <c r="VFG23" s="1954">
        <f t="shared" si="494"/>
        <v>0</v>
      </c>
      <c r="VFH23" s="1954">
        <f t="shared" si="494"/>
        <v>0</v>
      </c>
      <c r="VFI23" s="1954">
        <f t="shared" si="494"/>
        <v>0</v>
      </c>
      <c r="VFJ23" s="1954">
        <f t="shared" si="494"/>
        <v>0</v>
      </c>
      <c r="VFK23" s="1954">
        <f t="shared" si="494"/>
        <v>0</v>
      </c>
      <c r="VFL23" s="1954">
        <f t="shared" si="494"/>
        <v>0</v>
      </c>
      <c r="VFM23" s="1954">
        <f t="shared" si="494"/>
        <v>0</v>
      </c>
      <c r="VFN23" s="1954">
        <f t="shared" si="494"/>
        <v>0</v>
      </c>
      <c r="VFO23" s="1954">
        <f t="shared" si="494"/>
        <v>0</v>
      </c>
      <c r="VFP23" s="1954">
        <f t="shared" si="494"/>
        <v>0</v>
      </c>
      <c r="VFQ23" s="1954">
        <f t="shared" si="494"/>
        <v>0</v>
      </c>
      <c r="VFR23" s="1954">
        <f t="shared" si="494"/>
        <v>0</v>
      </c>
      <c r="VFS23" s="1954">
        <f t="shared" si="494"/>
        <v>0</v>
      </c>
      <c r="VFT23" s="1954">
        <f t="shared" si="494"/>
        <v>0</v>
      </c>
      <c r="VFU23" s="1954">
        <f t="shared" si="494"/>
        <v>0</v>
      </c>
      <c r="VFV23" s="1954">
        <f t="shared" si="494"/>
        <v>0</v>
      </c>
      <c r="VFW23" s="1954">
        <f t="shared" ref="VFW23:VIH23" si="495">IF(AND(VFW$26="End of period",VFW$25="Revenue"),VFW10,0)</f>
        <v>0</v>
      </c>
      <c r="VFX23" s="1954">
        <f t="shared" si="495"/>
        <v>0</v>
      </c>
      <c r="VFY23" s="1954">
        <f t="shared" si="495"/>
        <v>0</v>
      </c>
      <c r="VFZ23" s="1954">
        <f t="shared" si="495"/>
        <v>0</v>
      </c>
      <c r="VGA23" s="1954">
        <f t="shared" si="495"/>
        <v>0</v>
      </c>
      <c r="VGB23" s="1954">
        <f t="shared" si="495"/>
        <v>0</v>
      </c>
      <c r="VGC23" s="1954">
        <f t="shared" si="495"/>
        <v>0</v>
      </c>
      <c r="VGD23" s="1954">
        <f t="shared" si="495"/>
        <v>0</v>
      </c>
      <c r="VGE23" s="1954">
        <f t="shared" si="495"/>
        <v>0</v>
      </c>
      <c r="VGF23" s="1954">
        <f t="shared" si="495"/>
        <v>0</v>
      </c>
      <c r="VGG23" s="1954">
        <f t="shared" si="495"/>
        <v>0</v>
      </c>
      <c r="VGH23" s="1954">
        <f t="shared" si="495"/>
        <v>0</v>
      </c>
      <c r="VGI23" s="1954">
        <f t="shared" si="495"/>
        <v>0</v>
      </c>
      <c r="VGJ23" s="1954">
        <f t="shared" si="495"/>
        <v>0</v>
      </c>
      <c r="VGK23" s="1954">
        <f t="shared" si="495"/>
        <v>0</v>
      </c>
      <c r="VGL23" s="1954">
        <f t="shared" si="495"/>
        <v>0</v>
      </c>
      <c r="VGM23" s="1954">
        <f t="shared" si="495"/>
        <v>0</v>
      </c>
      <c r="VGN23" s="1954">
        <f t="shared" si="495"/>
        <v>0</v>
      </c>
      <c r="VGO23" s="1954">
        <f t="shared" si="495"/>
        <v>0</v>
      </c>
      <c r="VGP23" s="1954">
        <f t="shared" si="495"/>
        <v>0</v>
      </c>
      <c r="VGQ23" s="1954">
        <f t="shared" si="495"/>
        <v>0</v>
      </c>
      <c r="VGR23" s="1954">
        <f t="shared" si="495"/>
        <v>0</v>
      </c>
      <c r="VGS23" s="1954">
        <f t="shared" si="495"/>
        <v>0</v>
      </c>
      <c r="VGT23" s="1954">
        <f t="shared" si="495"/>
        <v>0</v>
      </c>
      <c r="VGU23" s="1954">
        <f t="shared" si="495"/>
        <v>0</v>
      </c>
      <c r="VGV23" s="1954">
        <f t="shared" si="495"/>
        <v>0</v>
      </c>
      <c r="VGW23" s="1954">
        <f t="shared" si="495"/>
        <v>0</v>
      </c>
      <c r="VGX23" s="1954">
        <f t="shared" si="495"/>
        <v>0</v>
      </c>
      <c r="VGY23" s="1954">
        <f t="shared" si="495"/>
        <v>0</v>
      </c>
      <c r="VGZ23" s="1954">
        <f t="shared" si="495"/>
        <v>0</v>
      </c>
      <c r="VHA23" s="1954">
        <f t="shared" si="495"/>
        <v>0</v>
      </c>
      <c r="VHB23" s="1954">
        <f t="shared" si="495"/>
        <v>0</v>
      </c>
      <c r="VHC23" s="1954">
        <f t="shared" si="495"/>
        <v>0</v>
      </c>
      <c r="VHD23" s="1954">
        <f t="shared" si="495"/>
        <v>0</v>
      </c>
      <c r="VHE23" s="1954">
        <f t="shared" si="495"/>
        <v>0</v>
      </c>
      <c r="VHF23" s="1954">
        <f t="shared" si="495"/>
        <v>0</v>
      </c>
      <c r="VHG23" s="1954">
        <f t="shared" si="495"/>
        <v>0</v>
      </c>
      <c r="VHH23" s="1954">
        <f t="shared" si="495"/>
        <v>0</v>
      </c>
      <c r="VHI23" s="1954">
        <f t="shared" si="495"/>
        <v>0</v>
      </c>
      <c r="VHJ23" s="1954">
        <f t="shared" si="495"/>
        <v>0</v>
      </c>
      <c r="VHK23" s="1954">
        <f t="shared" si="495"/>
        <v>0</v>
      </c>
      <c r="VHL23" s="1954">
        <f t="shared" si="495"/>
        <v>0</v>
      </c>
      <c r="VHM23" s="1954">
        <f t="shared" si="495"/>
        <v>0</v>
      </c>
      <c r="VHN23" s="1954">
        <f t="shared" si="495"/>
        <v>0</v>
      </c>
      <c r="VHO23" s="1954">
        <f t="shared" si="495"/>
        <v>0</v>
      </c>
      <c r="VHP23" s="1954">
        <f t="shared" si="495"/>
        <v>0</v>
      </c>
      <c r="VHQ23" s="1954">
        <f t="shared" si="495"/>
        <v>0</v>
      </c>
      <c r="VHR23" s="1954">
        <f t="shared" si="495"/>
        <v>0</v>
      </c>
      <c r="VHS23" s="1954">
        <f t="shared" si="495"/>
        <v>0</v>
      </c>
      <c r="VHT23" s="1954">
        <f t="shared" si="495"/>
        <v>0</v>
      </c>
      <c r="VHU23" s="1954">
        <f t="shared" si="495"/>
        <v>0</v>
      </c>
      <c r="VHV23" s="1954">
        <f t="shared" si="495"/>
        <v>0</v>
      </c>
      <c r="VHW23" s="1954">
        <f t="shared" si="495"/>
        <v>0</v>
      </c>
      <c r="VHX23" s="1954">
        <f t="shared" si="495"/>
        <v>0</v>
      </c>
      <c r="VHY23" s="1954">
        <f t="shared" si="495"/>
        <v>0</v>
      </c>
      <c r="VHZ23" s="1954">
        <f t="shared" si="495"/>
        <v>0</v>
      </c>
      <c r="VIA23" s="1954">
        <f t="shared" si="495"/>
        <v>0</v>
      </c>
      <c r="VIB23" s="1954">
        <f t="shared" si="495"/>
        <v>0</v>
      </c>
      <c r="VIC23" s="1954">
        <f t="shared" si="495"/>
        <v>0</v>
      </c>
      <c r="VID23" s="1954">
        <f t="shared" si="495"/>
        <v>0</v>
      </c>
      <c r="VIE23" s="1954">
        <f t="shared" si="495"/>
        <v>0</v>
      </c>
      <c r="VIF23" s="1954">
        <f t="shared" si="495"/>
        <v>0</v>
      </c>
      <c r="VIG23" s="1954">
        <f t="shared" si="495"/>
        <v>0</v>
      </c>
      <c r="VIH23" s="1954">
        <f t="shared" si="495"/>
        <v>0</v>
      </c>
      <c r="VII23" s="1954">
        <f t="shared" ref="VII23:VKT23" si="496">IF(AND(VII$26="End of period",VII$25="Revenue"),VII10,0)</f>
        <v>0</v>
      </c>
      <c r="VIJ23" s="1954">
        <f t="shared" si="496"/>
        <v>0</v>
      </c>
      <c r="VIK23" s="1954">
        <f t="shared" si="496"/>
        <v>0</v>
      </c>
      <c r="VIL23" s="1954">
        <f t="shared" si="496"/>
        <v>0</v>
      </c>
      <c r="VIM23" s="1954">
        <f t="shared" si="496"/>
        <v>0</v>
      </c>
      <c r="VIN23" s="1954">
        <f t="shared" si="496"/>
        <v>0</v>
      </c>
      <c r="VIO23" s="1954">
        <f t="shared" si="496"/>
        <v>0</v>
      </c>
      <c r="VIP23" s="1954">
        <f t="shared" si="496"/>
        <v>0</v>
      </c>
      <c r="VIQ23" s="1954">
        <f t="shared" si="496"/>
        <v>0</v>
      </c>
      <c r="VIR23" s="1954">
        <f t="shared" si="496"/>
        <v>0</v>
      </c>
      <c r="VIS23" s="1954">
        <f t="shared" si="496"/>
        <v>0</v>
      </c>
      <c r="VIT23" s="1954">
        <f t="shared" si="496"/>
        <v>0</v>
      </c>
      <c r="VIU23" s="1954">
        <f t="shared" si="496"/>
        <v>0</v>
      </c>
      <c r="VIV23" s="1954">
        <f t="shared" si="496"/>
        <v>0</v>
      </c>
      <c r="VIW23" s="1954">
        <f t="shared" si="496"/>
        <v>0</v>
      </c>
      <c r="VIX23" s="1954">
        <f t="shared" si="496"/>
        <v>0</v>
      </c>
      <c r="VIY23" s="1954">
        <f t="shared" si="496"/>
        <v>0</v>
      </c>
      <c r="VIZ23" s="1954">
        <f t="shared" si="496"/>
        <v>0</v>
      </c>
      <c r="VJA23" s="1954">
        <f t="shared" si="496"/>
        <v>0</v>
      </c>
      <c r="VJB23" s="1954">
        <f t="shared" si="496"/>
        <v>0</v>
      </c>
      <c r="VJC23" s="1954">
        <f t="shared" si="496"/>
        <v>0</v>
      </c>
      <c r="VJD23" s="1954">
        <f t="shared" si="496"/>
        <v>0</v>
      </c>
      <c r="VJE23" s="1954">
        <f t="shared" si="496"/>
        <v>0</v>
      </c>
      <c r="VJF23" s="1954">
        <f t="shared" si="496"/>
        <v>0</v>
      </c>
      <c r="VJG23" s="1954">
        <f t="shared" si="496"/>
        <v>0</v>
      </c>
      <c r="VJH23" s="1954">
        <f t="shared" si="496"/>
        <v>0</v>
      </c>
      <c r="VJI23" s="1954">
        <f t="shared" si="496"/>
        <v>0</v>
      </c>
      <c r="VJJ23" s="1954">
        <f t="shared" si="496"/>
        <v>0</v>
      </c>
      <c r="VJK23" s="1954">
        <f t="shared" si="496"/>
        <v>0</v>
      </c>
      <c r="VJL23" s="1954">
        <f t="shared" si="496"/>
        <v>0</v>
      </c>
      <c r="VJM23" s="1954">
        <f t="shared" si="496"/>
        <v>0</v>
      </c>
      <c r="VJN23" s="1954">
        <f t="shared" si="496"/>
        <v>0</v>
      </c>
      <c r="VJO23" s="1954">
        <f t="shared" si="496"/>
        <v>0</v>
      </c>
      <c r="VJP23" s="1954">
        <f t="shared" si="496"/>
        <v>0</v>
      </c>
      <c r="VJQ23" s="1954">
        <f t="shared" si="496"/>
        <v>0</v>
      </c>
      <c r="VJR23" s="1954">
        <f t="shared" si="496"/>
        <v>0</v>
      </c>
      <c r="VJS23" s="1954">
        <f t="shared" si="496"/>
        <v>0</v>
      </c>
      <c r="VJT23" s="1954">
        <f t="shared" si="496"/>
        <v>0</v>
      </c>
      <c r="VJU23" s="1954">
        <f t="shared" si="496"/>
        <v>0</v>
      </c>
      <c r="VJV23" s="1954">
        <f t="shared" si="496"/>
        <v>0</v>
      </c>
      <c r="VJW23" s="1954">
        <f t="shared" si="496"/>
        <v>0</v>
      </c>
      <c r="VJX23" s="1954">
        <f t="shared" si="496"/>
        <v>0</v>
      </c>
      <c r="VJY23" s="1954">
        <f t="shared" si="496"/>
        <v>0</v>
      </c>
      <c r="VJZ23" s="1954">
        <f t="shared" si="496"/>
        <v>0</v>
      </c>
      <c r="VKA23" s="1954">
        <f t="shared" si="496"/>
        <v>0</v>
      </c>
      <c r="VKB23" s="1954">
        <f t="shared" si="496"/>
        <v>0</v>
      </c>
      <c r="VKC23" s="1954">
        <f t="shared" si="496"/>
        <v>0</v>
      </c>
      <c r="VKD23" s="1954">
        <f t="shared" si="496"/>
        <v>0</v>
      </c>
      <c r="VKE23" s="1954">
        <f t="shared" si="496"/>
        <v>0</v>
      </c>
      <c r="VKF23" s="1954">
        <f t="shared" si="496"/>
        <v>0</v>
      </c>
      <c r="VKG23" s="1954">
        <f t="shared" si="496"/>
        <v>0</v>
      </c>
      <c r="VKH23" s="1954">
        <f t="shared" si="496"/>
        <v>0</v>
      </c>
      <c r="VKI23" s="1954">
        <f t="shared" si="496"/>
        <v>0</v>
      </c>
      <c r="VKJ23" s="1954">
        <f t="shared" si="496"/>
        <v>0</v>
      </c>
      <c r="VKK23" s="1954">
        <f t="shared" si="496"/>
        <v>0</v>
      </c>
      <c r="VKL23" s="1954">
        <f t="shared" si="496"/>
        <v>0</v>
      </c>
      <c r="VKM23" s="1954">
        <f t="shared" si="496"/>
        <v>0</v>
      </c>
      <c r="VKN23" s="1954">
        <f t="shared" si="496"/>
        <v>0</v>
      </c>
      <c r="VKO23" s="1954">
        <f t="shared" si="496"/>
        <v>0</v>
      </c>
      <c r="VKP23" s="1954">
        <f t="shared" si="496"/>
        <v>0</v>
      </c>
      <c r="VKQ23" s="1954">
        <f t="shared" si="496"/>
        <v>0</v>
      </c>
      <c r="VKR23" s="1954">
        <f t="shared" si="496"/>
        <v>0</v>
      </c>
      <c r="VKS23" s="1954">
        <f t="shared" si="496"/>
        <v>0</v>
      </c>
      <c r="VKT23" s="1954">
        <f t="shared" si="496"/>
        <v>0</v>
      </c>
      <c r="VKU23" s="1954">
        <f t="shared" ref="VKU23:VNF23" si="497">IF(AND(VKU$26="End of period",VKU$25="Revenue"),VKU10,0)</f>
        <v>0</v>
      </c>
      <c r="VKV23" s="1954">
        <f t="shared" si="497"/>
        <v>0</v>
      </c>
      <c r="VKW23" s="1954">
        <f t="shared" si="497"/>
        <v>0</v>
      </c>
      <c r="VKX23" s="1954">
        <f t="shared" si="497"/>
        <v>0</v>
      </c>
      <c r="VKY23" s="1954">
        <f t="shared" si="497"/>
        <v>0</v>
      </c>
      <c r="VKZ23" s="1954">
        <f t="shared" si="497"/>
        <v>0</v>
      </c>
      <c r="VLA23" s="1954">
        <f t="shared" si="497"/>
        <v>0</v>
      </c>
      <c r="VLB23" s="1954">
        <f t="shared" si="497"/>
        <v>0</v>
      </c>
      <c r="VLC23" s="1954">
        <f t="shared" si="497"/>
        <v>0</v>
      </c>
      <c r="VLD23" s="1954">
        <f t="shared" si="497"/>
        <v>0</v>
      </c>
      <c r="VLE23" s="1954">
        <f t="shared" si="497"/>
        <v>0</v>
      </c>
      <c r="VLF23" s="1954">
        <f t="shared" si="497"/>
        <v>0</v>
      </c>
      <c r="VLG23" s="1954">
        <f t="shared" si="497"/>
        <v>0</v>
      </c>
      <c r="VLH23" s="1954">
        <f t="shared" si="497"/>
        <v>0</v>
      </c>
      <c r="VLI23" s="1954">
        <f t="shared" si="497"/>
        <v>0</v>
      </c>
      <c r="VLJ23" s="1954">
        <f t="shared" si="497"/>
        <v>0</v>
      </c>
      <c r="VLK23" s="1954">
        <f t="shared" si="497"/>
        <v>0</v>
      </c>
      <c r="VLL23" s="1954">
        <f t="shared" si="497"/>
        <v>0</v>
      </c>
      <c r="VLM23" s="1954">
        <f t="shared" si="497"/>
        <v>0</v>
      </c>
      <c r="VLN23" s="1954">
        <f t="shared" si="497"/>
        <v>0</v>
      </c>
      <c r="VLO23" s="1954">
        <f t="shared" si="497"/>
        <v>0</v>
      </c>
      <c r="VLP23" s="1954">
        <f t="shared" si="497"/>
        <v>0</v>
      </c>
      <c r="VLQ23" s="1954">
        <f t="shared" si="497"/>
        <v>0</v>
      </c>
      <c r="VLR23" s="1954">
        <f t="shared" si="497"/>
        <v>0</v>
      </c>
      <c r="VLS23" s="1954">
        <f t="shared" si="497"/>
        <v>0</v>
      </c>
      <c r="VLT23" s="1954">
        <f t="shared" si="497"/>
        <v>0</v>
      </c>
      <c r="VLU23" s="1954">
        <f t="shared" si="497"/>
        <v>0</v>
      </c>
      <c r="VLV23" s="1954">
        <f t="shared" si="497"/>
        <v>0</v>
      </c>
      <c r="VLW23" s="1954">
        <f t="shared" si="497"/>
        <v>0</v>
      </c>
      <c r="VLX23" s="1954">
        <f t="shared" si="497"/>
        <v>0</v>
      </c>
      <c r="VLY23" s="1954">
        <f t="shared" si="497"/>
        <v>0</v>
      </c>
      <c r="VLZ23" s="1954">
        <f t="shared" si="497"/>
        <v>0</v>
      </c>
      <c r="VMA23" s="1954">
        <f t="shared" si="497"/>
        <v>0</v>
      </c>
      <c r="VMB23" s="1954">
        <f t="shared" si="497"/>
        <v>0</v>
      </c>
      <c r="VMC23" s="1954">
        <f t="shared" si="497"/>
        <v>0</v>
      </c>
      <c r="VMD23" s="1954">
        <f t="shared" si="497"/>
        <v>0</v>
      </c>
      <c r="VME23" s="1954">
        <f t="shared" si="497"/>
        <v>0</v>
      </c>
      <c r="VMF23" s="1954">
        <f t="shared" si="497"/>
        <v>0</v>
      </c>
      <c r="VMG23" s="1954">
        <f t="shared" si="497"/>
        <v>0</v>
      </c>
      <c r="VMH23" s="1954">
        <f t="shared" si="497"/>
        <v>0</v>
      </c>
      <c r="VMI23" s="1954">
        <f t="shared" si="497"/>
        <v>0</v>
      </c>
      <c r="VMJ23" s="1954">
        <f t="shared" si="497"/>
        <v>0</v>
      </c>
      <c r="VMK23" s="1954">
        <f t="shared" si="497"/>
        <v>0</v>
      </c>
      <c r="VML23" s="1954">
        <f t="shared" si="497"/>
        <v>0</v>
      </c>
      <c r="VMM23" s="1954">
        <f t="shared" si="497"/>
        <v>0</v>
      </c>
      <c r="VMN23" s="1954">
        <f t="shared" si="497"/>
        <v>0</v>
      </c>
      <c r="VMO23" s="1954">
        <f t="shared" si="497"/>
        <v>0</v>
      </c>
      <c r="VMP23" s="1954">
        <f t="shared" si="497"/>
        <v>0</v>
      </c>
      <c r="VMQ23" s="1954">
        <f t="shared" si="497"/>
        <v>0</v>
      </c>
      <c r="VMR23" s="1954">
        <f t="shared" si="497"/>
        <v>0</v>
      </c>
      <c r="VMS23" s="1954">
        <f t="shared" si="497"/>
        <v>0</v>
      </c>
      <c r="VMT23" s="1954">
        <f t="shared" si="497"/>
        <v>0</v>
      </c>
      <c r="VMU23" s="1954">
        <f t="shared" si="497"/>
        <v>0</v>
      </c>
      <c r="VMV23" s="1954">
        <f t="shared" si="497"/>
        <v>0</v>
      </c>
      <c r="VMW23" s="1954">
        <f t="shared" si="497"/>
        <v>0</v>
      </c>
      <c r="VMX23" s="1954">
        <f t="shared" si="497"/>
        <v>0</v>
      </c>
      <c r="VMY23" s="1954">
        <f t="shared" si="497"/>
        <v>0</v>
      </c>
      <c r="VMZ23" s="1954">
        <f t="shared" si="497"/>
        <v>0</v>
      </c>
      <c r="VNA23" s="1954">
        <f t="shared" si="497"/>
        <v>0</v>
      </c>
      <c r="VNB23" s="1954">
        <f t="shared" si="497"/>
        <v>0</v>
      </c>
      <c r="VNC23" s="1954">
        <f t="shared" si="497"/>
        <v>0</v>
      </c>
      <c r="VND23" s="1954">
        <f t="shared" si="497"/>
        <v>0</v>
      </c>
      <c r="VNE23" s="1954">
        <f t="shared" si="497"/>
        <v>0</v>
      </c>
      <c r="VNF23" s="1954">
        <f t="shared" si="497"/>
        <v>0</v>
      </c>
      <c r="VNG23" s="1954">
        <f t="shared" ref="VNG23:VPR23" si="498">IF(AND(VNG$26="End of period",VNG$25="Revenue"),VNG10,0)</f>
        <v>0</v>
      </c>
      <c r="VNH23" s="1954">
        <f t="shared" si="498"/>
        <v>0</v>
      </c>
      <c r="VNI23" s="1954">
        <f t="shared" si="498"/>
        <v>0</v>
      </c>
      <c r="VNJ23" s="1954">
        <f t="shared" si="498"/>
        <v>0</v>
      </c>
      <c r="VNK23" s="1954">
        <f t="shared" si="498"/>
        <v>0</v>
      </c>
      <c r="VNL23" s="1954">
        <f t="shared" si="498"/>
        <v>0</v>
      </c>
      <c r="VNM23" s="1954">
        <f t="shared" si="498"/>
        <v>0</v>
      </c>
      <c r="VNN23" s="1954">
        <f t="shared" si="498"/>
        <v>0</v>
      </c>
      <c r="VNO23" s="1954">
        <f t="shared" si="498"/>
        <v>0</v>
      </c>
      <c r="VNP23" s="1954">
        <f t="shared" si="498"/>
        <v>0</v>
      </c>
      <c r="VNQ23" s="1954">
        <f t="shared" si="498"/>
        <v>0</v>
      </c>
      <c r="VNR23" s="1954">
        <f t="shared" si="498"/>
        <v>0</v>
      </c>
      <c r="VNS23" s="1954">
        <f t="shared" si="498"/>
        <v>0</v>
      </c>
      <c r="VNT23" s="1954">
        <f t="shared" si="498"/>
        <v>0</v>
      </c>
      <c r="VNU23" s="1954">
        <f t="shared" si="498"/>
        <v>0</v>
      </c>
      <c r="VNV23" s="1954">
        <f t="shared" si="498"/>
        <v>0</v>
      </c>
      <c r="VNW23" s="1954">
        <f t="shared" si="498"/>
        <v>0</v>
      </c>
      <c r="VNX23" s="1954">
        <f t="shared" si="498"/>
        <v>0</v>
      </c>
      <c r="VNY23" s="1954">
        <f t="shared" si="498"/>
        <v>0</v>
      </c>
      <c r="VNZ23" s="1954">
        <f t="shared" si="498"/>
        <v>0</v>
      </c>
      <c r="VOA23" s="1954">
        <f t="shared" si="498"/>
        <v>0</v>
      </c>
      <c r="VOB23" s="1954">
        <f t="shared" si="498"/>
        <v>0</v>
      </c>
      <c r="VOC23" s="1954">
        <f t="shared" si="498"/>
        <v>0</v>
      </c>
      <c r="VOD23" s="1954">
        <f t="shared" si="498"/>
        <v>0</v>
      </c>
      <c r="VOE23" s="1954">
        <f t="shared" si="498"/>
        <v>0</v>
      </c>
      <c r="VOF23" s="1954">
        <f t="shared" si="498"/>
        <v>0</v>
      </c>
      <c r="VOG23" s="1954">
        <f t="shared" si="498"/>
        <v>0</v>
      </c>
      <c r="VOH23" s="1954">
        <f t="shared" si="498"/>
        <v>0</v>
      </c>
      <c r="VOI23" s="1954">
        <f t="shared" si="498"/>
        <v>0</v>
      </c>
      <c r="VOJ23" s="1954">
        <f t="shared" si="498"/>
        <v>0</v>
      </c>
      <c r="VOK23" s="1954">
        <f t="shared" si="498"/>
        <v>0</v>
      </c>
      <c r="VOL23" s="1954">
        <f t="shared" si="498"/>
        <v>0</v>
      </c>
      <c r="VOM23" s="1954">
        <f t="shared" si="498"/>
        <v>0</v>
      </c>
      <c r="VON23" s="1954">
        <f t="shared" si="498"/>
        <v>0</v>
      </c>
      <c r="VOO23" s="1954">
        <f t="shared" si="498"/>
        <v>0</v>
      </c>
      <c r="VOP23" s="1954">
        <f t="shared" si="498"/>
        <v>0</v>
      </c>
      <c r="VOQ23" s="1954">
        <f t="shared" si="498"/>
        <v>0</v>
      </c>
      <c r="VOR23" s="1954">
        <f t="shared" si="498"/>
        <v>0</v>
      </c>
      <c r="VOS23" s="1954">
        <f t="shared" si="498"/>
        <v>0</v>
      </c>
      <c r="VOT23" s="1954">
        <f t="shared" si="498"/>
        <v>0</v>
      </c>
      <c r="VOU23" s="1954">
        <f t="shared" si="498"/>
        <v>0</v>
      </c>
      <c r="VOV23" s="1954">
        <f t="shared" si="498"/>
        <v>0</v>
      </c>
      <c r="VOW23" s="1954">
        <f t="shared" si="498"/>
        <v>0</v>
      </c>
      <c r="VOX23" s="1954">
        <f t="shared" si="498"/>
        <v>0</v>
      </c>
      <c r="VOY23" s="1954">
        <f t="shared" si="498"/>
        <v>0</v>
      </c>
      <c r="VOZ23" s="1954">
        <f t="shared" si="498"/>
        <v>0</v>
      </c>
      <c r="VPA23" s="1954">
        <f t="shared" si="498"/>
        <v>0</v>
      </c>
      <c r="VPB23" s="1954">
        <f t="shared" si="498"/>
        <v>0</v>
      </c>
      <c r="VPC23" s="1954">
        <f t="shared" si="498"/>
        <v>0</v>
      </c>
      <c r="VPD23" s="1954">
        <f t="shared" si="498"/>
        <v>0</v>
      </c>
      <c r="VPE23" s="1954">
        <f t="shared" si="498"/>
        <v>0</v>
      </c>
      <c r="VPF23" s="1954">
        <f t="shared" si="498"/>
        <v>0</v>
      </c>
      <c r="VPG23" s="1954">
        <f t="shared" si="498"/>
        <v>0</v>
      </c>
      <c r="VPH23" s="1954">
        <f t="shared" si="498"/>
        <v>0</v>
      </c>
      <c r="VPI23" s="1954">
        <f t="shared" si="498"/>
        <v>0</v>
      </c>
      <c r="VPJ23" s="1954">
        <f t="shared" si="498"/>
        <v>0</v>
      </c>
      <c r="VPK23" s="1954">
        <f t="shared" si="498"/>
        <v>0</v>
      </c>
      <c r="VPL23" s="1954">
        <f t="shared" si="498"/>
        <v>0</v>
      </c>
      <c r="VPM23" s="1954">
        <f t="shared" si="498"/>
        <v>0</v>
      </c>
      <c r="VPN23" s="1954">
        <f t="shared" si="498"/>
        <v>0</v>
      </c>
      <c r="VPO23" s="1954">
        <f t="shared" si="498"/>
        <v>0</v>
      </c>
      <c r="VPP23" s="1954">
        <f t="shared" si="498"/>
        <v>0</v>
      </c>
      <c r="VPQ23" s="1954">
        <f t="shared" si="498"/>
        <v>0</v>
      </c>
      <c r="VPR23" s="1954">
        <f t="shared" si="498"/>
        <v>0</v>
      </c>
      <c r="VPS23" s="1954">
        <f t="shared" ref="VPS23:VSD23" si="499">IF(AND(VPS$26="End of period",VPS$25="Revenue"),VPS10,0)</f>
        <v>0</v>
      </c>
      <c r="VPT23" s="1954">
        <f t="shared" si="499"/>
        <v>0</v>
      </c>
      <c r="VPU23" s="1954">
        <f t="shared" si="499"/>
        <v>0</v>
      </c>
      <c r="VPV23" s="1954">
        <f t="shared" si="499"/>
        <v>0</v>
      </c>
      <c r="VPW23" s="1954">
        <f t="shared" si="499"/>
        <v>0</v>
      </c>
      <c r="VPX23" s="1954">
        <f t="shared" si="499"/>
        <v>0</v>
      </c>
      <c r="VPY23" s="1954">
        <f t="shared" si="499"/>
        <v>0</v>
      </c>
      <c r="VPZ23" s="1954">
        <f t="shared" si="499"/>
        <v>0</v>
      </c>
      <c r="VQA23" s="1954">
        <f t="shared" si="499"/>
        <v>0</v>
      </c>
      <c r="VQB23" s="1954">
        <f t="shared" si="499"/>
        <v>0</v>
      </c>
      <c r="VQC23" s="1954">
        <f t="shared" si="499"/>
        <v>0</v>
      </c>
      <c r="VQD23" s="1954">
        <f t="shared" si="499"/>
        <v>0</v>
      </c>
      <c r="VQE23" s="1954">
        <f t="shared" si="499"/>
        <v>0</v>
      </c>
      <c r="VQF23" s="1954">
        <f t="shared" si="499"/>
        <v>0</v>
      </c>
      <c r="VQG23" s="1954">
        <f t="shared" si="499"/>
        <v>0</v>
      </c>
      <c r="VQH23" s="1954">
        <f t="shared" si="499"/>
        <v>0</v>
      </c>
      <c r="VQI23" s="1954">
        <f t="shared" si="499"/>
        <v>0</v>
      </c>
      <c r="VQJ23" s="1954">
        <f t="shared" si="499"/>
        <v>0</v>
      </c>
      <c r="VQK23" s="1954">
        <f t="shared" si="499"/>
        <v>0</v>
      </c>
      <c r="VQL23" s="1954">
        <f t="shared" si="499"/>
        <v>0</v>
      </c>
      <c r="VQM23" s="1954">
        <f t="shared" si="499"/>
        <v>0</v>
      </c>
      <c r="VQN23" s="1954">
        <f t="shared" si="499"/>
        <v>0</v>
      </c>
      <c r="VQO23" s="1954">
        <f t="shared" si="499"/>
        <v>0</v>
      </c>
      <c r="VQP23" s="1954">
        <f t="shared" si="499"/>
        <v>0</v>
      </c>
      <c r="VQQ23" s="1954">
        <f t="shared" si="499"/>
        <v>0</v>
      </c>
      <c r="VQR23" s="1954">
        <f t="shared" si="499"/>
        <v>0</v>
      </c>
      <c r="VQS23" s="1954">
        <f t="shared" si="499"/>
        <v>0</v>
      </c>
      <c r="VQT23" s="1954">
        <f t="shared" si="499"/>
        <v>0</v>
      </c>
      <c r="VQU23" s="1954">
        <f t="shared" si="499"/>
        <v>0</v>
      </c>
      <c r="VQV23" s="1954">
        <f t="shared" si="499"/>
        <v>0</v>
      </c>
      <c r="VQW23" s="1954">
        <f t="shared" si="499"/>
        <v>0</v>
      </c>
      <c r="VQX23" s="1954">
        <f t="shared" si="499"/>
        <v>0</v>
      </c>
      <c r="VQY23" s="1954">
        <f t="shared" si="499"/>
        <v>0</v>
      </c>
      <c r="VQZ23" s="1954">
        <f t="shared" si="499"/>
        <v>0</v>
      </c>
      <c r="VRA23" s="1954">
        <f t="shared" si="499"/>
        <v>0</v>
      </c>
      <c r="VRB23" s="1954">
        <f t="shared" si="499"/>
        <v>0</v>
      </c>
      <c r="VRC23" s="1954">
        <f t="shared" si="499"/>
        <v>0</v>
      </c>
      <c r="VRD23" s="1954">
        <f t="shared" si="499"/>
        <v>0</v>
      </c>
      <c r="VRE23" s="1954">
        <f t="shared" si="499"/>
        <v>0</v>
      </c>
      <c r="VRF23" s="1954">
        <f t="shared" si="499"/>
        <v>0</v>
      </c>
      <c r="VRG23" s="1954">
        <f t="shared" si="499"/>
        <v>0</v>
      </c>
      <c r="VRH23" s="1954">
        <f t="shared" si="499"/>
        <v>0</v>
      </c>
      <c r="VRI23" s="1954">
        <f t="shared" si="499"/>
        <v>0</v>
      </c>
      <c r="VRJ23" s="1954">
        <f t="shared" si="499"/>
        <v>0</v>
      </c>
      <c r="VRK23" s="1954">
        <f t="shared" si="499"/>
        <v>0</v>
      </c>
      <c r="VRL23" s="1954">
        <f t="shared" si="499"/>
        <v>0</v>
      </c>
      <c r="VRM23" s="1954">
        <f t="shared" si="499"/>
        <v>0</v>
      </c>
      <c r="VRN23" s="1954">
        <f t="shared" si="499"/>
        <v>0</v>
      </c>
      <c r="VRO23" s="1954">
        <f t="shared" si="499"/>
        <v>0</v>
      </c>
      <c r="VRP23" s="1954">
        <f t="shared" si="499"/>
        <v>0</v>
      </c>
      <c r="VRQ23" s="1954">
        <f t="shared" si="499"/>
        <v>0</v>
      </c>
      <c r="VRR23" s="1954">
        <f t="shared" si="499"/>
        <v>0</v>
      </c>
      <c r="VRS23" s="1954">
        <f t="shared" si="499"/>
        <v>0</v>
      </c>
      <c r="VRT23" s="1954">
        <f t="shared" si="499"/>
        <v>0</v>
      </c>
      <c r="VRU23" s="1954">
        <f t="shared" si="499"/>
        <v>0</v>
      </c>
      <c r="VRV23" s="1954">
        <f t="shared" si="499"/>
        <v>0</v>
      </c>
      <c r="VRW23" s="1954">
        <f t="shared" si="499"/>
        <v>0</v>
      </c>
      <c r="VRX23" s="1954">
        <f t="shared" si="499"/>
        <v>0</v>
      </c>
      <c r="VRY23" s="1954">
        <f t="shared" si="499"/>
        <v>0</v>
      </c>
      <c r="VRZ23" s="1954">
        <f t="shared" si="499"/>
        <v>0</v>
      </c>
      <c r="VSA23" s="1954">
        <f t="shared" si="499"/>
        <v>0</v>
      </c>
      <c r="VSB23" s="1954">
        <f t="shared" si="499"/>
        <v>0</v>
      </c>
      <c r="VSC23" s="1954">
        <f t="shared" si="499"/>
        <v>0</v>
      </c>
      <c r="VSD23" s="1954">
        <f t="shared" si="499"/>
        <v>0</v>
      </c>
      <c r="VSE23" s="1954">
        <f t="shared" ref="VSE23:VUP23" si="500">IF(AND(VSE$26="End of period",VSE$25="Revenue"),VSE10,0)</f>
        <v>0</v>
      </c>
      <c r="VSF23" s="1954">
        <f t="shared" si="500"/>
        <v>0</v>
      </c>
      <c r="VSG23" s="1954">
        <f t="shared" si="500"/>
        <v>0</v>
      </c>
      <c r="VSH23" s="1954">
        <f t="shared" si="500"/>
        <v>0</v>
      </c>
      <c r="VSI23" s="1954">
        <f t="shared" si="500"/>
        <v>0</v>
      </c>
      <c r="VSJ23" s="1954">
        <f t="shared" si="500"/>
        <v>0</v>
      </c>
      <c r="VSK23" s="1954">
        <f t="shared" si="500"/>
        <v>0</v>
      </c>
      <c r="VSL23" s="1954">
        <f t="shared" si="500"/>
        <v>0</v>
      </c>
      <c r="VSM23" s="1954">
        <f t="shared" si="500"/>
        <v>0</v>
      </c>
      <c r="VSN23" s="1954">
        <f t="shared" si="500"/>
        <v>0</v>
      </c>
      <c r="VSO23" s="1954">
        <f t="shared" si="500"/>
        <v>0</v>
      </c>
      <c r="VSP23" s="1954">
        <f t="shared" si="500"/>
        <v>0</v>
      </c>
      <c r="VSQ23" s="1954">
        <f t="shared" si="500"/>
        <v>0</v>
      </c>
      <c r="VSR23" s="1954">
        <f t="shared" si="500"/>
        <v>0</v>
      </c>
      <c r="VSS23" s="1954">
        <f t="shared" si="500"/>
        <v>0</v>
      </c>
      <c r="VST23" s="1954">
        <f t="shared" si="500"/>
        <v>0</v>
      </c>
      <c r="VSU23" s="1954">
        <f t="shared" si="500"/>
        <v>0</v>
      </c>
      <c r="VSV23" s="1954">
        <f t="shared" si="500"/>
        <v>0</v>
      </c>
      <c r="VSW23" s="1954">
        <f t="shared" si="500"/>
        <v>0</v>
      </c>
      <c r="VSX23" s="1954">
        <f t="shared" si="500"/>
        <v>0</v>
      </c>
      <c r="VSY23" s="1954">
        <f t="shared" si="500"/>
        <v>0</v>
      </c>
      <c r="VSZ23" s="1954">
        <f t="shared" si="500"/>
        <v>0</v>
      </c>
      <c r="VTA23" s="1954">
        <f t="shared" si="500"/>
        <v>0</v>
      </c>
      <c r="VTB23" s="1954">
        <f t="shared" si="500"/>
        <v>0</v>
      </c>
      <c r="VTC23" s="1954">
        <f t="shared" si="500"/>
        <v>0</v>
      </c>
      <c r="VTD23" s="1954">
        <f t="shared" si="500"/>
        <v>0</v>
      </c>
      <c r="VTE23" s="1954">
        <f t="shared" si="500"/>
        <v>0</v>
      </c>
      <c r="VTF23" s="1954">
        <f t="shared" si="500"/>
        <v>0</v>
      </c>
      <c r="VTG23" s="1954">
        <f t="shared" si="500"/>
        <v>0</v>
      </c>
      <c r="VTH23" s="1954">
        <f t="shared" si="500"/>
        <v>0</v>
      </c>
      <c r="VTI23" s="1954">
        <f t="shared" si="500"/>
        <v>0</v>
      </c>
      <c r="VTJ23" s="1954">
        <f t="shared" si="500"/>
        <v>0</v>
      </c>
      <c r="VTK23" s="1954">
        <f t="shared" si="500"/>
        <v>0</v>
      </c>
      <c r="VTL23" s="1954">
        <f t="shared" si="500"/>
        <v>0</v>
      </c>
      <c r="VTM23" s="1954">
        <f t="shared" si="500"/>
        <v>0</v>
      </c>
      <c r="VTN23" s="1954">
        <f t="shared" si="500"/>
        <v>0</v>
      </c>
      <c r="VTO23" s="1954">
        <f t="shared" si="500"/>
        <v>0</v>
      </c>
      <c r="VTP23" s="1954">
        <f t="shared" si="500"/>
        <v>0</v>
      </c>
      <c r="VTQ23" s="1954">
        <f t="shared" si="500"/>
        <v>0</v>
      </c>
      <c r="VTR23" s="1954">
        <f t="shared" si="500"/>
        <v>0</v>
      </c>
      <c r="VTS23" s="1954">
        <f t="shared" si="500"/>
        <v>0</v>
      </c>
      <c r="VTT23" s="1954">
        <f t="shared" si="500"/>
        <v>0</v>
      </c>
      <c r="VTU23" s="1954">
        <f t="shared" si="500"/>
        <v>0</v>
      </c>
      <c r="VTV23" s="1954">
        <f t="shared" si="500"/>
        <v>0</v>
      </c>
      <c r="VTW23" s="1954">
        <f t="shared" si="500"/>
        <v>0</v>
      </c>
      <c r="VTX23" s="1954">
        <f t="shared" si="500"/>
        <v>0</v>
      </c>
      <c r="VTY23" s="1954">
        <f t="shared" si="500"/>
        <v>0</v>
      </c>
      <c r="VTZ23" s="1954">
        <f t="shared" si="500"/>
        <v>0</v>
      </c>
      <c r="VUA23" s="1954">
        <f t="shared" si="500"/>
        <v>0</v>
      </c>
      <c r="VUB23" s="1954">
        <f t="shared" si="500"/>
        <v>0</v>
      </c>
      <c r="VUC23" s="1954">
        <f t="shared" si="500"/>
        <v>0</v>
      </c>
      <c r="VUD23" s="1954">
        <f t="shared" si="500"/>
        <v>0</v>
      </c>
      <c r="VUE23" s="1954">
        <f t="shared" si="500"/>
        <v>0</v>
      </c>
      <c r="VUF23" s="1954">
        <f t="shared" si="500"/>
        <v>0</v>
      </c>
      <c r="VUG23" s="1954">
        <f t="shared" si="500"/>
        <v>0</v>
      </c>
      <c r="VUH23" s="1954">
        <f t="shared" si="500"/>
        <v>0</v>
      </c>
      <c r="VUI23" s="1954">
        <f t="shared" si="500"/>
        <v>0</v>
      </c>
      <c r="VUJ23" s="1954">
        <f t="shared" si="500"/>
        <v>0</v>
      </c>
      <c r="VUK23" s="1954">
        <f t="shared" si="500"/>
        <v>0</v>
      </c>
      <c r="VUL23" s="1954">
        <f t="shared" si="500"/>
        <v>0</v>
      </c>
      <c r="VUM23" s="1954">
        <f t="shared" si="500"/>
        <v>0</v>
      </c>
      <c r="VUN23" s="1954">
        <f t="shared" si="500"/>
        <v>0</v>
      </c>
      <c r="VUO23" s="1954">
        <f t="shared" si="500"/>
        <v>0</v>
      </c>
      <c r="VUP23" s="1954">
        <f t="shared" si="500"/>
        <v>0</v>
      </c>
      <c r="VUQ23" s="1954">
        <f t="shared" ref="VUQ23:VXB23" si="501">IF(AND(VUQ$26="End of period",VUQ$25="Revenue"),VUQ10,0)</f>
        <v>0</v>
      </c>
      <c r="VUR23" s="1954">
        <f t="shared" si="501"/>
        <v>0</v>
      </c>
      <c r="VUS23" s="1954">
        <f t="shared" si="501"/>
        <v>0</v>
      </c>
      <c r="VUT23" s="1954">
        <f t="shared" si="501"/>
        <v>0</v>
      </c>
      <c r="VUU23" s="1954">
        <f t="shared" si="501"/>
        <v>0</v>
      </c>
      <c r="VUV23" s="1954">
        <f t="shared" si="501"/>
        <v>0</v>
      </c>
      <c r="VUW23" s="1954">
        <f t="shared" si="501"/>
        <v>0</v>
      </c>
      <c r="VUX23" s="1954">
        <f t="shared" si="501"/>
        <v>0</v>
      </c>
      <c r="VUY23" s="1954">
        <f t="shared" si="501"/>
        <v>0</v>
      </c>
      <c r="VUZ23" s="1954">
        <f t="shared" si="501"/>
        <v>0</v>
      </c>
      <c r="VVA23" s="1954">
        <f t="shared" si="501"/>
        <v>0</v>
      </c>
      <c r="VVB23" s="1954">
        <f t="shared" si="501"/>
        <v>0</v>
      </c>
      <c r="VVC23" s="1954">
        <f t="shared" si="501"/>
        <v>0</v>
      </c>
      <c r="VVD23" s="1954">
        <f t="shared" si="501"/>
        <v>0</v>
      </c>
      <c r="VVE23" s="1954">
        <f t="shared" si="501"/>
        <v>0</v>
      </c>
      <c r="VVF23" s="1954">
        <f t="shared" si="501"/>
        <v>0</v>
      </c>
      <c r="VVG23" s="1954">
        <f t="shared" si="501"/>
        <v>0</v>
      </c>
      <c r="VVH23" s="1954">
        <f t="shared" si="501"/>
        <v>0</v>
      </c>
      <c r="VVI23" s="1954">
        <f t="shared" si="501"/>
        <v>0</v>
      </c>
      <c r="VVJ23" s="1954">
        <f t="shared" si="501"/>
        <v>0</v>
      </c>
      <c r="VVK23" s="1954">
        <f t="shared" si="501"/>
        <v>0</v>
      </c>
      <c r="VVL23" s="1954">
        <f t="shared" si="501"/>
        <v>0</v>
      </c>
      <c r="VVM23" s="1954">
        <f t="shared" si="501"/>
        <v>0</v>
      </c>
      <c r="VVN23" s="1954">
        <f t="shared" si="501"/>
        <v>0</v>
      </c>
      <c r="VVO23" s="1954">
        <f t="shared" si="501"/>
        <v>0</v>
      </c>
      <c r="VVP23" s="1954">
        <f t="shared" si="501"/>
        <v>0</v>
      </c>
      <c r="VVQ23" s="1954">
        <f t="shared" si="501"/>
        <v>0</v>
      </c>
      <c r="VVR23" s="1954">
        <f t="shared" si="501"/>
        <v>0</v>
      </c>
      <c r="VVS23" s="1954">
        <f t="shared" si="501"/>
        <v>0</v>
      </c>
      <c r="VVT23" s="1954">
        <f t="shared" si="501"/>
        <v>0</v>
      </c>
      <c r="VVU23" s="1954">
        <f t="shared" si="501"/>
        <v>0</v>
      </c>
      <c r="VVV23" s="1954">
        <f t="shared" si="501"/>
        <v>0</v>
      </c>
      <c r="VVW23" s="1954">
        <f t="shared" si="501"/>
        <v>0</v>
      </c>
      <c r="VVX23" s="1954">
        <f t="shared" si="501"/>
        <v>0</v>
      </c>
      <c r="VVY23" s="1954">
        <f t="shared" si="501"/>
        <v>0</v>
      </c>
      <c r="VVZ23" s="1954">
        <f t="shared" si="501"/>
        <v>0</v>
      </c>
      <c r="VWA23" s="1954">
        <f t="shared" si="501"/>
        <v>0</v>
      </c>
      <c r="VWB23" s="1954">
        <f t="shared" si="501"/>
        <v>0</v>
      </c>
      <c r="VWC23" s="1954">
        <f t="shared" si="501"/>
        <v>0</v>
      </c>
      <c r="VWD23" s="1954">
        <f t="shared" si="501"/>
        <v>0</v>
      </c>
      <c r="VWE23" s="1954">
        <f t="shared" si="501"/>
        <v>0</v>
      </c>
      <c r="VWF23" s="1954">
        <f t="shared" si="501"/>
        <v>0</v>
      </c>
      <c r="VWG23" s="1954">
        <f t="shared" si="501"/>
        <v>0</v>
      </c>
      <c r="VWH23" s="1954">
        <f t="shared" si="501"/>
        <v>0</v>
      </c>
      <c r="VWI23" s="1954">
        <f t="shared" si="501"/>
        <v>0</v>
      </c>
      <c r="VWJ23" s="1954">
        <f t="shared" si="501"/>
        <v>0</v>
      </c>
      <c r="VWK23" s="1954">
        <f t="shared" si="501"/>
        <v>0</v>
      </c>
      <c r="VWL23" s="1954">
        <f t="shared" si="501"/>
        <v>0</v>
      </c>
      <c r="VWM23" s="1954">
        <f t="shared" si="501"/>
        <v>0</v>
      </c>
      <c r="VWN23" s="1954">
        <f t="shared" si="501"/>
        <v>0</v>
      </c>
      <c r="VWO23" s="1954">
        <f t="shared" si="501"/>
        <v>0</v>
      </c>
      <c r="VWP23" s="1954">
        <f t="shared" si="501"/>
        <v>0</v>
      </c>
      <c r="VWQ23" s="1954">
        <f t="shared" si="501"/>
        <v>0</v>
      </c>
      <c r="VWR23" s="1954">
        <f t="shared" si="501"/>
        <v>0</v>
      </c>
      <c r="VWS23" s="1954">
        <f t="shared" si="501"/>
        <v>0</v>
      </c>
      <c r="VWT23" s="1954">
        <f t="shared" si="501"/>
        <v>0</v>
      </c>
      <c r="VWU23" s="1954">
        <f t="shared" si="501"/>
        <v>0</v>
      </c>
      <c r="VWV23" s="1954">
        <f t="shared" si="501"/>
        <v>0</v>
      </c>
      <c r="VWW23" s="1954">
        <f t="shared" si="501"/>
        <v>0</v>
      </c>
      <c r="VWX23" s="1954">
        <f t="shared" si="501"/>
        <v>0</v>
      </c>
      <c r="VWY23" s="1954">
        <f t="shared" si="501"/>
        <v>0</v>
      </c>
      <c r="VWZ23" s="1954">
        <f t="shared" si="501"/>
        <v>0</v>
      </c>
      <c r="VXA23" s="1954">
        <f t="shared" si="501"/>
        <v>0</v>
      </c>
      <c r="VXB23" s="1954">
        <f t="shared" si="501"/>
        <v>0</v>
      </c>
      <c r="VXC23" s="1954">
        <f t="shared" ref="VXC23:VZN23" si="502">IF(AND(VXC$26="End of period",VXC$25="Revenue"),VXC10,0)</f>
        <v>0</v>
      </c>
      <c r="VXD23" s="1954">
        <f t="shared" si="502"/>
        <v>0</v>
      </c>
      <c r="VXE23" s="1954">
        <f t="shared" si="502"/>
        <v>0</v>
      </c>
      <c r="VXF23" s="1954">
        <f t="shared" si="502"/>
        <v>0</v>
      </c>
      <c r="VXG23" s="1954">
        <f t="shared" si="502"/>
        <v>0</v>
      </c>
      <c r="VXH23" s="1954">
        <f t="shared" si="502"/>
        <v>0</v>
      </c>
      <c r="VXI23" s="1954">
        <f t="shared" si="502"/>
        <v>0</v>
      </c>
      <c r="VXJ23" s="1954">
        <f t="shared" si="502"/>
        <v>0</v>
      </c>
      <c r="VXK23" s="1954">
        <f t="shared" si="502"/>
        <v>0</v>
      </c>
      <c r="VXL23" s="1954">
        <f t="shared" si="502"/>
        <v>0</v>
      </c>
      <c r="VXM23" s="1954">
        <f t="shared" si="502"/>
        <v>0</v>
      </c>
      <c r="VXN23" s="1954">
        <f t="shared" si="502"/>
        <v>0</v>
      </c>
      <c r="VXO23" s="1954">
        <f t="shared" si="502"/>
        <v>0</v>
      </c>
      <c r="VXP23" s="1954">
        <f t="shared" si="502"/>
        <v>0</v>
      </c>
      <c r="VXQ23" s="1954">
        <f t="shared" si="502"/>
        <v>0</v>
      </c>
      <c r="VXR23" s="1954">
        <f t="shared" si="502"/>
        <v>0</v>
      </c>
      <c r="VXS23" s="1954">
        <f t="shared" si="502"/>
        <v>0</v>
      </c>
      <c r="VXT23" s="1954">
        <f t="shared" si="502"/>
        <v>0</v>
      </c>
      <c r="VXU23" s="1954">
        <f t="shared" si="502"/>
        <v>0</v>
      </c>
      <c r="VXV23" s="1954">
        <f t="shared" si="502"/>
        <v>0</v>
      </c>
      <c r="VXW23" s="1954">
        <f t="shared" si="502"/>
        <v>0</v>
      </c>
      <c r="VXX23" s="1954">
        <f t="shared" si="502"/>
        <v>0</v>
      </c>
      <c r="VXY23" s="1954">
        <f t="shared" si="502"/>
        <v>0</v>
      </c>
      <c r="VXZ23" s="1954">
        <f t="shared" si="502"/>
        <v>0</v>
      </c>
      <c r="VYA23" s="1954">
        <f t="shared" si="502"/>
        <v>0</v>
      </c>
      <c r="VYB23" s="1954">
        <f t="shared" si="502"/>
        <v>0</v>
      </c>
      <c r="VYC23" s="1954">
        <f t="shared" si="502"/>
        <v>0</v>
      </c>
      <c r="VYD23" s="1954">
        <f t="shared" si="502"/>
        <v>0</v>
      </c>
      <c r="VYE23" s="1954">
        <f t="shared" si="502"/>
        <v>0</v>
      </c>
      <c r="VYF23" s="1954">
        <f t="shared" si="502"/>
        <v>0</v>
      </c>
      <c r="VYG23" s="1954">
        <f t="shared" si="502"/>
        <v>0</v>
      </c>
      <c r="VYH23" s="1954">
        <f t="shared" si="502"/>
        <v>0</v>
      </c>
      <c r="VYI23" s="1954">
        <f t="shared" si="502"/>
        <v>0</v>
      </c>
      <c r="VYJ23" s="1954">
        <f t="shared" si="502"/>
        <v>0</v>
      </c>
      <c r="VYK23" s="1954">
        <f t="shared" si="502"/>
        <v>0</v>
      </c>
      <c r="VYL23" s="1954">
        <f t="shared" si="502"/>
        <v>0</v>
      </c>
      <c r="VYM23" s="1954">
        <f t="shared" si="502"/>
        <v>0</v>
      </c>
      <c r="VYN23" s="1954">
        <f t="shared" si="502"/>
        <v>0</v>
      </c>
      <c r="VYO23" s="1954">
        <f t="shared" si="502"/>
        <v>0</v>
      </c>
      <c r="VYP23" s="1954">
        <f t="shared" si="502"/>
        <v>0</v>
      </c>
      <c r="VYQ23" s="1954">
        <f t="shared" si="502"/>
        <v>0</v>
      </c>
      <c r="VYR23" s="1954">
        <f t="shared" si="502"/>
        <v>0</v>
      </c>
      <c r="VYS23" s="1954">
        <f t="shared" si="502"/>
        <v>0</v>
      </c>
      <c r="VYT23" s="1954">
        <f t="shared" si="502"/>
        <v>0</v>
      </c>
      <c r="VYU23" s="1954">
        <f t="shared" si="502"/>
        <v>0</v>
      </c>
      <c r="VYV23" s="1954">
        <f t="shared" si="502"/>
        <v>0</v>
      </c>
      <c r="VYW23" s="1954">
        <f t="shared" si="502"/>
        <v>0</v>
      </c>
      <c r="VYX23" s="1954">
        <f t="shared" si="502"/>
        <v>0</v>
      </c>
      <c r="VYY23" s="1954">
        <f t="shared" si="502"/>
        <v>0</v>
      </c>
      <c r="VYZ23" s="1954">
        <f t="shared" si="502"/>
        <v>0</v>
      </c>
      <c r="VZA23" s="1954">
        <f t="shared" si="502"/>
        <v>0</v>
      </c>
      <c r="VZB23" s="1954">
        <f t="shared" si="502"/>
        <v>0</v>
      </c>
      <c r="VZC23" s="1954">
        <f t="shared" si="502"/>
        <v>0</v>
      </c>
      <c r="VZD23" s="1954">
        <f t="shared" si="502"/>
        <v>0</v>
      </c>
      <c r="VZE23" s="1954">
        <f t="shared" si="502"/>
        <v>0</v>
      </c>
      <c r="VZF23" s="1954">
        <f t="shared" si="502"/>
        <v>0</v>
      </c>
      <c r="VZG23" s="1954">
        <f t="shared" si="502"/>
        <v>0</v>
      </c>
      <c r="VZH23" s="1954">
        <f t="shared" si="502"/>
        <v>0</v>
      </c>
      <c r="VZI23" s="1954">
        <f t="shared" si="502"/>
        <v>0</v>
      </c>
      <c r="VZJ23" s="1954">
        <f t="shared" si="502"/>
        <v>0</v>
      </c>
      <c r="VZK23" s="1954">
        <f t="shared" si="502"/>
        <v>0</v>
      </c>
      <c r="VZL23" s="1954">
        <f t="shared" si="502"/>
        <v>0</v>
      </c>
      <c r="VZM23" s="1954">
        <f t="shared" si="502"/>
        <v>0</v>
      </c>
      <c r="VZN23" s="1954">
        <f t="shared" si="502"/>
        <v>0</v>
      </c>
      <c r="VZO23" s="1954">
        <f t="shared" ref="VZO23:WBZ23" si="503">IF(AND(VZO$26="End of period",VZO$25="Revenue"),VZO10,0)</f>
        <v>0</v>
      </c>
      <c r="VZP23" s="1954">
        <f t="shared" si="503"/>
        <v>0</v>
      </c>
      <c r="VZQ23" s="1954">
        <f t="shared" si="503"/>
        <v>0</v>
      </c>
      <c r="VZR23" s="1954">
        <f t="shared" si="503"/>
        <v>0</v>
      </c>
      <c r="VZS23" s="1954">
        <f t="shared" si="503"/>
        <v>0</v>
      </c>
      <c r="VZT23" s="1954">
        <f t="shared" si="503"/>
        <v>0</v>
      </c>
      <c r="VZU23" s="1954">
        <f t="shared" si="503"/>
        <v>0</v>
      </c>
      <c r="VZV23" s="1954">
        <f t="shared" si="503"/>
        <v>0</v>
      </c>
      <c r="VZW23" s="1954">
        <f t="shared" si="503"/>
        <v>0</v>
      </c>
      <c r="VZX23" s="1954">
        <f t="shared" si="503"/>
        <v>0</v>
      </c>
      <c r="VZY23" s="1954">
        <f t="shared" si="503"/>
        <v>0</v>
      </c>
      <c r="VZZ23" s="1954">
        <f t="shared" si="503"/>
        <v>0</v>
      </c>
      <c r="WAA23" s="1954">
        <f t="shared" si="503"/>
        <v>0</v>
      </c>
      <c r="WAB23" s="1954">
        <f t="shared" si="503"/>
        <v>0</v>
      </c>
      <c r="WAC23" s="1954">
        <f t="shared" si="503"/>
        <v>0</v>
      </c>
      <c r="WAD23" s="1954">
        <f t="shared" si="503"/>
        <v>0</v>
      </c>
      <c r="WAE23" s="1954">
        <f t="shared" si="503"/>
        <v>0</v>
      </c>
      <c r="WAF23" s="1954">
        <f t="shared" si="503"/>
        <v>0</v>
      </c>
      <c r="WAG23" s="1954">
        <f t="shared" si="503"/>
        <v>0</v>
      </c>
      <c r="WAH23" s="1954">
        <f t="shared" si="503"/>
        <v>0</v>
      </c>
      <c r="WAI23" s="1954">
        <f t="shared" si="503"/>
        <v>0</v>
      </c>
      <c r="WAJ23" s="1954">
        <f t="shared" si="503"/>
        <v>0</v>
      </c>
      <c r="WAK23" s="1954">
        <f t="shared" si="503"/>
        <v>0</v>
      </c>
      <c r="WAL23" s="1954">
        <f t="shared" si="503"/>
        <v>0</v>
      </c>
      <c r="WAM23" s="1954">
        <f t="shared" si="503"/>
        <v>0</v>
      </c>
      <c r="WAN23" s="1954">
        <f t="shared" si="503"/>
        <v>0</v>
      </c>
      <c r="WAO23" s="1954">
        <f t="shared" si="503"/>
        <v>0</v>
      </c>
      <c r="WAP23" s="1954">
        <f t="shared" si="503"/>
        <v>0</v>
      </c>
      <c r="WAQ23" s="1954">
        <f t="shared" si="503"/>
        <v>0</v>
      </c>
      <c r="WAR23" s="1954">
        <f t="shared" si="503"/>
        <v>0</v>
      </c>
      <c r="WAS23" s="1954">
        <f t="shared" si="503"/>
        <v>0</v>
      </c>
      <c r="WAT23" s="1954">
        <f t="shared" si="503"/>
        <v>0</v>
      </c>
      <c r="WAU23" s="1954">
        <f t="shared" si="503"/>
        <v>0</v>
      </c>
      <c r="WAV23" s="1954">
        <f t="shared" si="503"/>
        <v>0</v>
      </c>
      <c r="WAW23" s="1954">
        <f t="shared" si="503"/>
        <v>0</v>
      </c>
      <c r="WAX23" s="1954">
        <f t="shared" si="503"/>
        <v>0</v>
      </c>
      <c r="WAY23" s="1954">
        <f t="shared" si="503"/>
        <v>0</v>
      </c>
      <c r="WAZ23" s="1954">
        <f t="shared" si="503"/>
        <v>0</v>
      </c>
      <c r="WBA23" s="1954">
        <f t="shared" si="503"/>
        <v>0</v>
      </c>
      <c r="WBB23" s="1954">
        <f t="shared" si="503"/>
        <v>0</v>
      </c>
      <c r="WBC23" s="1954">
        <f t="shared" si="503"/>
        <v>0</v>
      </c>
      <c r="WBD23" s="1954">
        <f t="shared" si="503"/>
        <v>0</v>
      </c>
      <c r="WBE23" s="1954">
        <f t="shared" si="503"/>
        <v>0</v>
      </c>
      <c r="WBF23" s="1954">
        <f t="shared" si="503"/>
        <v>0</v>
      </c>
      <c r="WBG23" s="1954">
        <f t="shared" si="503"/>
        <v>0</v>
      </c>
      <c r="WBH23" s="1954">
        <f t="shared" si="503"/>
        <v>0</v>
      </c>
      <c r="WBI23" s="1954">
        <f t="shared" si="503"/>
        <v>0</v>
      </c>
      <c r="WBJ23" s="1954">
        <f t="shared" si="503"/>
        <v>0</v>
      </c>
      <c r="WBK23" s="1954">
        <f t="shared" si="503"/>
        <v>0</v>
      </c>
      <c r="WBL23" s="1954">
        <f t="shared" si="503"/>
        <v>0</v>
      </c>
      <c r="WBM23" s="1954">
        <f t="shared" si="503"/>
        <v>0</v>
      </c>
      <c r="WBN23" s="1954">
        <f t="shared" si="503"/>
        <v>0</v>
      </c>
      <c r="WBO23" s="1954">
        <f t="shared" si="503"/>
        <v>0</v>
      </c>
      <c r="WBP23" s="1954">
        <f t="shared" si="503"/>
        <v>0</v>
      </c>
      <c r="WBQ23" s="1954">
        <f t="shared" si="503"/>
        <v>0</v>
      </c>
      <c r="WBR23" s="1954">
        <f t="shared" si="503"/>
        <v>0</v>
      </c>
      <c r="WBS23" s="1954">
        <f t="shared" si="503"/>
        <v>0</v>
      </c>
      <c r="WBT23" s="1954">
        <f t="shared" si="503"/>
        <v>0</v>
      </c>
      <c r="WBU23" s="1954">
        <f t="shared" si="503"/>
        <v>0</v>
      </c>
      <c r="WBV23" s="1954">
        <f t="shared" si="503"/>
        <v>0</v>
      </c>
      <c r="WBW23" s="1954">
        <f t="shared" si="503"/>
        <v>0</v>
      </c>
      <c r="WBX23" s="1954">
        <f t="shared" si="503"/>
        <v>0</v>
      </c>
      <c r="WBY23" s="1954">
        <f t="shared" si="503"/>
        <v>0</v>
      </c>
      <c r="WBZ23" s="1954">
        <f t="shared" si="503"/>
        <v>0</v>
      </c>
      <c r="WCA23" s="1954">
        <f t="shared" ref="WCA23:WEL23" si="504">IF(AND(WCA$26="End of period",WCA$25="Revenue"),WCA10,0)</f>
        <v>0</v>
      </c>
      <c r="WCB23" s="1954">
        <f t="shared" si="504"/>
        <v>0</v>
      </c>
      <c r="WCC23" s="1954">
        <f t="shared" si="504"/>
        <v>0</v>
      </c>
      <c r="WCD23" s="1954">
        <f t="shared" si="504"/>
        <v>0</v>
      </c>
      <c r="WCE23" s="1954">
        <f t="shared" si="504"/>
        <v>0</v>
      </c>
      <c r="WCF23" s="1954">
        <f t="shared" si="504"/>
        <v>0</v>
      </c>
      <c r="WCG23" s="1954">
        <f t="shared" si="504"/>
        <v>0</v>
      </c>
      <c r="WCH23" s="1954">
        <f t="shared" si="504"/>
        <v>0</v>
      </c>
      <c r="WCI23" s="1954">
        <f t="shared" si="504"/>
        <v>0</v>
      </c>
      <c r="WCJ23" s="1954">
        <f t="shared" si="504"/>
        <v>0</v>
      </c>
      <c r="WCK23" s="1954">
        <f t="shared" si="504"/>
        <v>0</v>
      </c>
      <c r="WCL23" s="1954">
        <f t="shared" si="504"/>
        <v>0</v>
      </c>
      <c r="WCM23" s="1954">
        <f t="shared" si="504"/>
        <v>0</v>
      </c>
      <c r="WCN23" s="1954">
        <f t="shared" si="504"/>
        <v>0</v>
      </c>
      <c r="WCO23" s="1954">
        <f t="shared" si="504"/>
        <v>0</v>
      </c>
      <c r="WCP23" s="1954">
        <f t="shared" si="504"/>
        <v>0</v>
      </c>
      <c r="WCQ23" s="1954">
        <f t="shared" si="504"/>
        <v>0</v>
      </c>
      <c r="WCR23" s="1954">
        <f t="shared" si="504"/>
        <v>0</v>
      </c>
      <c r="WCS23" s="1954">
        <f t="shared" si="504"/>
        <v>0</v>
      </c>
      <c r="WCT23" s="1954">
        <f t="shared" si="504"/>
        <v>0</v>
      </c>
      <c r="WCU23" s="1954">
        <f t="shared" si="504"/>
        <v>0</v>
      </c>
      <c r="WCV23" s="1954">
        <f t="shared" si="504"/>
        <v>0</v>
      </c>
      <c r="WCW23" s="1954">
        <f t="shared" si="504"/>
        <v>0</v>
      </c>
      <c r="WCX23" s="1954">
        <f t="shared" si="504"/>
        <v>0</v>
      </c>
      <c r="WCY23" s="1954">
        <f t="shared" si="504"/>
        <v>0</v>
      </c>
      <c r="WCZ23" s="1954">
        <f t="shared" si="504"/>
        <v>0</v>
      </c>
      <c r="WDA23" s="1954">
        <f t="shared" si="504"/>
        <v>0</v>
      </c>
      <c r="WDB23" s="1954">
        <f t="shared" si="504"/>
        <v>0</v>
      </c>
      <c r="WDC23" s="1954">
        <f t="shared" si="504"/>
        <v>0</v>
      </c>
      <c r="WDD23" s="1954">
        <f t="shared" si="504"/>
        <v>0</v>
      </c>
      <c r="WDE23" s="1954">
        <f t="shared" si="504"/>
        <v>0</v>
      </c>
      <c r="WDF23" s="1954">
        <f t="shared" si="504"/>
        <v>0</v>
      </c>
      <c r="WDG23" s="1954">
        <f t="shared" si="504"/>
        <v>0</v>
      </c>
      <c r="WDH23" s="1954">
        <f t="shared" si="504"/>
        <v>0</v>
      </c>
      <c r="WDI23" s="1954">
        <f t="shared" si="504"/>
        <v>0</v>
      </c>
      <c r="WDJ23" s="1954">
        <f t="shared" si="504"/>
        <v>0</v>
      </c>
      <c r="WDK23" s="1954">
        <f t="shared" si="504"/>
        <v>0</v>
      </c>
      <c r="WDL23" s="1954">
        <f t="shared" si="504"/>
        <v>0</v>
      </c>
      <c r="WDM23" s="1954">
        <f t="shared" si="504"/>
        <v>0</v>
      </c>
      <c r="WDN23" s="1954">
        <f t="shared" si="504"/>
        <v>0</v>
      </c>
      <c r="WDO23" s="1954">
        <f t="shared" si="504"/>
        <v>0</v>
      </c>
      <c r="WDP23" s="1954">
        <f t="shared" si="504"/>
        <v>0</v>
      </c>
      <c r="WDQ23" s="1954">
        <f t="shared" si="504"/>
        <v>0</v>
      </c>
      <c r="WDR23" s="1954">
        <f t="shared" si="504"/>
        <v>0</v>
      </c>
      <c r="WDS23" s="1954">
        <f t="shared" si="504"/>
        <v>0</v>
      </c>
      <c r="WDT23" s="1954">
        <f t="shared" si="504"/>
        <v>0</v>
      </c>
      <c r="WDU23" s="1954">
        <f t="shared" si="504"/>
        <v>0</v>
      </c>
      <c r="WDV23" s="1954">
        <f t="shared" si="504"/>
        <v>0</v>
      </c>
      <c r="WDW23" s="1954">
        <f t="shared" si="504"/>
        <v>0</v>
      </c>
      <c r="WDX23" s="1954">
        <f t="shared" si="504"/>
        <v>0</v>
      </c>
      <c r="WDY23" s="1954">
        <f t="shared" si="504"/>
        <v>0</v>
      </c>
      <c r="WDZ23" s="1954">
        <f t="shared" si="504"/>
        <v>0</v>
      </c>
      <c r="WEA23" s="1954">
        <f t="shared" si="504"/>
        <v>0</v>
      </c>
      <c r="WEB23" s="1954">
        <f t="shared" si="504"/>
        <v>0</v>
      </c>
      <c r="WEC23" s="1954">
        <f t="shared" si="504"/>
        <v>0</v>
      </c>
      <c r="WED23" s="1954">
        <f t="shared" si="504"/>
        <v>0</v>
      </c>
      <c r="WEE23" s="1954">
        <f t="shared" si="504"/>
        <v>0</v>
      </c>
      <c r="WEF23" s="1954">
        <f t="shared" si="504"/>
        <v>0</v>
      </c>
      <c r="WEG23" s="1954">
        <f t="shared" si="504"/>
        <v>0</v>
      </c>
      <c r="WEH23" s="1954">
        <f t="shared" si="504"/>
        <v>0</v>
      </c>
      <c r="WEI23" s="1954">
        <f t="shared" si="504"/>
        <v>0</v>
      </c>
      <c r="WEJ23" s="1954">
        <f t="shared" si="504"/>
        <v>0</v>
      </c>
      <c r="WEK23" s="1954">
        <f t="shared" si="504"/>
        <v>0</v>
      </c>
      <c r="WEL23" s="1954">
        <f t="shared" si="504"/>
        <v>0</v>
      </c>
      <c r="WEM23" s="1954">
        <f t="shared" ref="WEM23:WGX23" si="505">IF(AND(WEM$26="End of period",WEM$25="Revenue"),WEM10,0)</f>
        <v>0</v>
      </c>
      <c r="WEN23" s="1954">
        <f t="shared" si="505"/>
        <v>0</v>
      </c>
      <c r="WEO23" s="1954">
        <f t="shared" si="505"/>
        <v>0</v>
      </c>
      <c r="WEP23" s="1954">
        <f t="shared" si="505"/>
        <v>0</v>
      </c>
      <c r="WEQ23" s="1954">
        <f t="shared" si="505"/>
        <v>0</v>
      </c>
      <c r="WER23" s="1954">
        <f t="shared" si="505"/>
        <v>0</v>
      </c>
      <c r="WES23" s="1954">
        <f t="shared" si="505"/>
        <v>0</v>
      </c>
      <c r="WET23" s="1954">
        <f t="shared" si="505"/>
        <v>0</v>
      </c>
      <c r="WEU23" s="1954">
        <f t="shared" si="505"/>
        <v>0</v>
      </c>
      <c r="WEV23" s="1954">
        <f t="shared" si="505"/>
        <v>0</v>
      </c>
      <c r="WEW23" s="1954">
        <f t="shared" si="505"/>
        <v>0</v>
      </c>
      <c r="WEX23" s="1954">
        <f t="shared" si="505"/>
        <v>0</v>
      </c>
      <c r="WEY23" s="1954">
        <f t="shared" si="505"/>
        <v>0</v>
      </c>
      <c r="WEZ23" s="1954">
        <f t="shared" si="505"/>
        <v>0</v>
      </c>
      <c r="WFA23" s="1954">
        <f t="shared" si="505"/>
        <v>0</v>
      </c>
      <c r="WFB23" s="1954">
        <f t="shared" si="505"/>
        <v>0</v>
      </c>
      <c r="WFC23" s="1954">
        <f t="shared" si="505"/>
        <v>0</v>
      </c>
      <c r="WFD23" s="1954">
        <f t="shared" si="505"/>
        <v>0</v>
      </c>
      <c r="WFE23" s="1954">
        <f t="shared" si="505"/>
        <v>0</v>
      </c>
      <c r="WFF23" s="1954">
        <f t="shared" si="505"/>
        <v>0</v>
      </c>
      <c r="WFG23" s="1954">
        <f t="shared" si="505"/>
        <v>0</v>
      </c>
      <c r="WFH23" s="1954">
        <f t="shared" si="505"/>
        <v>0</v>
      </c>
      <c r="WFI23" s="1954">
        <f t="shared" si="505"/>
        <v>0</v>
      </c>
      <c r="WFJ23" s="1954">
        <f t="shared" si="505"/>
        <v>0</v>
      </c>
      <c r="WFK23" s="1954">
        <f t="shared" si="505"/>
        <v>0</v>
      </c>
      <c r="WFL23" s="1954">
        <f t="shared" si="505"/>
        <v>0</v>
      </c>
      <c r="WFM23" s="1954">
        <f t="shared" si="505"/>
        <v>0</v>
      </c>
      <c r="WFN23" s="1954">
        <f t="shared" si="505"/>
        <v>0</v>
      </c>
      <c r="WFO23" s="1954">
        <f t="shared" si="505"/>
        <v>0</v>
      </c>
      <c r="WFP23" s="1954">
        <f t="shared" si="505"/>
        <v>0</v>
      </c>
      <c r="WFQ23" s="1954">
        <f t="shared" si="505"/>
        <v>0</v>
      </c>
      <c r="WFR23" s="1954">
        <f t="shared" si="505"/>
        <v>0</v>
      </c>
      <c r="WFS23" s="1954">
        <f t="shared" si="505"/>
        <v>0</v>
      </c>
      <c r="WFT23" s="1954">
        <f t="shared" si="505"/>
        <v>0</v>
      </c>
      <c r="WFU23" s="1954">
        <f t="shared" si="505"/>
        <v>0</v>
      </c>
      <c r="WFV23" s="1954">
        <f t="shared" si="505"/>
        <v>0</v>
      </c>
      <c r="WFW23" s="1954">
        <f t="shared" si="505"/>
        <v>0</v>
      </c>
      <c r="WFX23" s="1954">
        <f t="shared" si="505"/>
        <v>0</v>
      </c>
      <c r="WFY23" s="1954">
        <f t="shared" si="505"/>
        <v>0</v>
      </c>
      <c r="WFZ23" s="1954">
        <f t="shared" si="505"/>
        <v>0</v>
      </c>
      <c r="WGA23" s="1954">
        <f t="shared" si="505"/>
        <v>0</v>
      </c>
      <c r="WGB23" s="1954">
        <f t="shared" si="505"/>
        <v>0</v>
      </c>
      <c r="WGC23" s="1954">
        <f t="shared" si="505"/>
        <v>0</v>
      </c>
      <c r="WGD23" s="1954">
        <f t="shared" si="505"/>
        <v>0</v>
      </c>
      <c r="WGE23" s="1954">
        <f t="shared" si="505"/>
        <v>0</v>
      </c>
      <c r="WGF23" s="1954">
        <f t="shared" si="505"/>
        <v>0</v>
      </c>
      <c r="WGG23" s="1954">
        <f t="shared" si="505"/>
        <v>0</v>
      </c>
      <c r="WGH23" s="1954">
        <f t="shared" si="505"/>
        <v>0</v>
      </c>
      <c r="WGI23" s="1954">
        <f t="shared" si="505"/>
        <v>0</v>
      </c>
      <c r="WGJ23" s="1954">
        <f t="shared" si="505"/>
        <v>0</v>
      </c>
      <c r="WGK23" s="1954">
        <f t="shared" si="505"/>
        <v>0</v>
      </c>
      <c r="WGL23" s="1954">
        <f t="shared" si="505"/>
        <v>0</v>
      </c>
      <c r="WGM23" s="1954">
        <f t="shared" si="505"/>
        <v>0</v>
      </c>
      <c r="WGN23" s="1954">
        <f t="shared" si="505"/>
        <v>0</v>
      </c>
      <c r="WGO23" s="1954">
        <f t="shared" si="505"/>
        <v>0</v>
      </c>
      <c r="WGP23" s="1954">
        <f t="shared" si="505"/>
        <v>0</v>
      </c>
      <c r="WGQ23" s="1954">
        <f t="shared" si="505"/>
        <v>0</v>
      </c>
      <c r="WGR23" s="1954">
        <f t="shared" si="505"/>
        <v>0</v>
      </c>
      <c r="WGS23" s="1954">
        <f t="shared" si="505"/>
        <v>0</v>
      </c>
      <c r="WGT23" s="1954">
        <f t="shared" si="505"/>
        <v>0</v>
      </c>
      <c r="WGU23" s="1954">
        <f t="shared" si="505"/>
        <v>0</v>
      </c>
      <c r="WGV23" s="1954">
        <f t="shared" si="505"/>
        <v>0</v>
      </c>
      <c r="WGW23" s="1954">
        <f t="shared" si="505"/>
        <v>0</v>
      </c>
      <c r="WGX23" s="1954">
        <f t="shared" si="505"/>
        <v>0</v>
      </c>
      <c r="WGY23" s="1954">
        <f t="shared" ref="WGY23:WJJ23" si="506">IF(AND(WGY$26="End of period",WGY$25="Revenue"),WGY10,0)</f>
        <v>0</v>
      </c>
      <c r="WGZ23" s="1954">
        <f t="shared" si="506"/>
        <v>0</v>
      </c>
      <c r="WHA23" s="1954">
        <f t="shared" si="506"/>
        <v>0</v>
      </c>
      <c r="WHB23" s="1954">
        <f t="shared" si="506"/>
        <v>0</v>
      </c>
      <c r="WHC23" s="1954">
        <f t="shared" si="506"/>
        <v>0</v>
      </c>
      <c r="WHD23" s="1954">
        <f t="shared" si="506"/>
        <v>0</v>
      </c>
      <c r="WHE23" s="1954">
        <f t="shared" si="506"/>
        <v>0</v>
      </c>
      <c r="WHF23" s="1954">
        <f t="shared" si="506"/>
        <v>0</v>
      </c>
      <c r="WHG23" s="1954">
        <f t="shared" si="506"/>
        <v>0</v>
      </c>
      <c r="WHH23" s="1954">
        <f t="shared" si="506"/>
        <v>0</v>
      </c>
      <c r="WHI23" s="1954">
        <f t="shared" si="506"/>
        <v>0</v>
      </c>
      <c r="WHJ23" s="1954">
        <f t="shared" si="506"/>
        <v>0</v>
      </c>
      <c r="WHK23" s="1954">
        <f t="shared" si="506"/>
        <v>0</v>
      </c>
      <c r="WHL23" s="1954">
        <f t="shared" si="506"/>
        <v>0</v>
      </c>
      <c r="WHM23" s="1954">
        <f t="shared" si="506"/>
        <v>0</v>
      </c>
      <c r="WHN23" s="1954">
        <f t="shared" si="506"/>
        <v>0</v>
      </c>
      <c r="WHO23" s="1954">
        <f t="shared" si="506"/>
        <v>0</v>
      </c>
      <c r="WHP23" s="1954">
        <f t="shared" si="506"/>
        <v>0</v>
      </c>
      <c r="WHQ23" s="1954">
        <f t="shared" si="506"/>
        <v>0</v>
      </c>
      <c r="WHR23" s="1954">
        <f t="shared" si="506"/>
        <v>0</v>
      </c>
      <c r="WHS23" s="1954">
        <f t="shared" si="506"/>
        <v>0</v>
      </c>
      <c r="WHT23" s="1954">
        <f t="shared" si="506"/>
        <v>0</v>
      </c>
      <c r="WHU23" s="1954">
        <f t="shared" si="506"/>
        <v>0</v>
      </c>
      <c r="WHV23" s="1954">
        <f t="shared" si="506"/>
        <v>0</v>
      </c>
      <c r="WHW23" s="1954">
        <f t="shared" si="506"/>
        <v>0</v>
      </c>
      <c r="WHX23" s="1954">
        <f t="shared" si="506"/>
        <v>0</v>
      </c>
      <c r="WHY23" s="1954">
        <f t="shared" si="506"/>
        <v>0</v>
      </c>
      <c r="WHZ23" s="1954">
        <f t="shared" si="506"/>
        <v>0</v>
      </c>
      <c r="WIA23" s="1954">
        <f t="shared" si="506"/>
        <v>0</v>
      </c>
      <c r="WIB23" s="1954">
        <f t="shared" si="506"/>
        <v>0</v>
      </c>
      <c r="WIC23" s="1954">
        <f t="shared" si="506"/>
        <v>0</v>
      </c>
      <c r="WID23" s="1954">
        <f t="shared" si="506"/>
        <v>0</v>
      </c>
      <c r="WIE23" s="1954">
        <f t="shared" si="506"/>
        <v>0</v>
      </c>
      <c r="WIF23" s="1954">
        <f t="shared" si="506"/>
        <v>0</v>
      </c>
      <c r="WIG23" s="1954">
        <f t="shared" si="506"/>
        <v>0</v>
      </c>
      <c r="WIH23" s="1954">
        <f t="shared" si="506"/>
        <v>0</v>
      </c>
      <c r="WII23" s="1954">
        <f t="shared" si="506"/>
        <v>0</v>
      </c>
      <c r="WIJ23" s="1954">
        <f t="shared" si="506"/>
        <v>0</v>
      </c>
      <c r="WIK23" s="1954">
        <f t="shared" si="506"/>
        <v>0</v>
      </c>
      <c r="WIL23" s="1954">
        <f t="shared" si="506"/>
        <v>0</v>
      </c>
      <c r="WIM23" s="1954">
        <f t="shared" si="506"/>
        <v>0</v>
      </c>
      <c r="WIN23" s="1954">
        <f t="shared" si="506"/>
        <v>0</v>
      </c>
      <c r="WIO23" s="1954">
        <f t="shared" si="506"/>
        <v>0</v>
      </c>
      <c r="WIP23" s="1954">
        <f t="shared" si="506"/>
        <v>0</v>
      </c>
      <c r="WIQ23" s="1954">
        <f t="shared" si="506"/>
        <v>0</v>
      </c>
      <c r="WIR23" s="1954">
        <f t="shared" si="506"/>
        <v>0</v>
      </c>
      <c r="WIS23" s="1954">
        <f t="shared" si="506"/>
        <v>0</v>
      </c>
      <c r="WIT23" s="1954">
        <f t="shared" si="506"/>
        <v>0</v>
      </c>
      <c r="WIU23" s="1954">
        <f t="shared" si="506"/>
        <v>0</v>
      </c>
      <c r="WIV23" s="1954">
        <f t="shared" si="506"/>
        <v>0</v>
      </c>
      <c r="WIW23" s="1954">
        <f t="shared" si="506"/>
        <v>0</v>
      </c>
      <c r="WIX23" s="1954">
        <f t="shared" si="506"/>
        <v>0</v>
      </c>
      <c r="WIY23" s="1954">
        <f t="shared" si="506"/>
        <v>0</v>
      </c>
      <c r="WIZ23" s="1954">
        <f t="shared" si="506"/>
        <v>0</v>
      </c>
      <c r="WJA23" s="1954">
        <f t="shared" si="506"/>
        <v>0</v>
      </c>
      <c r="WJB23" s="1954">
        <f t="shared" si="506"/>
        <v>0</v>
      </c>
      <c r="WJC23" s="1954">
        <f t="shared" si="506"/>
        <v>0</v>
      </c>
      <c r="WJD23" s="1954">
        <f t="shared" si="506"/>
        <v>0</v>
      </c>
      <c r="WJE23" s="1954">
        <f t="shared" si="506"/>
        <v>0</v>
      </c>
      <c r="WJF23" s="1954">
        <f t="shared" si="506"/>
        <v>0</v>
      </c>
      <c r="WJG23" s="1954">
        <f t="shared" si="506"/>
        <v>0</v>
      </c>
      <c r="WJH23" s="1954">
        <f t="shared" si="506"/>
        <v>0</v>
      </c>
      <c r="WJI23" s="1954">
        <f t="shared" si="506"/>
        <v>0</v>
      </c>
      <c r="WJJ23" s="1954">
        <f t="shared" si="506"/>
        <v>0</v>
      </c>
      <c r="WJK23" s="1954">
        <f t="shared" ref="WJK23:WLV23" si="507">IF(AND(WJK$26="End of period",WJK$25="Revenue"),WJK10,0)</f>
        <v>0</v>
      </c>
      <c r="WJL23" s="1954">
        <f t="shared" si="507"/>
        <v>0</v>
      </c>
      <c r="WJM23" s="1954">
        <f t="shared" si="507"/>
        <v>0</v>
      </c>
      <c r="WJN23" s="1954">
        <f t="shared" si="507"/>
        <v>0</v>
      </c>
      <c r="WJO23" s="1954">
        <f t="shared" si="507"/>
        <v>0</v>
      </c>
      <c r="WJP23" s="1954">
        <f t="shared" si="507"/>
        <v>0</v>
      </c>
      <c r="WJQ23" s="1954">
        <f t="shared" si="507"/>
        <v>0</v>
      </c>
      <c r="WJR23" s="1954">
        <f t="shared" si="507"/>
        <v>0</v>
      </c>
      <c r="WJS23" s="1954">
        <f t="shared" si="507"/>
        <v>0</v>
      </c>
      <c r="WJT23" s="1954">
        <f t="shared" si="507"/>
        <v>0</v>
      </c>
      <c r="WJU23" s="1954">
        <f t="shared" si="507"/>
        <v>0</v>
      </c>
      <c r="WJV23" s="1954">
        <f t="shared" si="507"/>
        <v>0</v>
      </c>
      <c r="WJW23" s="1954">
        <f t="shared" si="507"/>
        <v>0</v>
      </c>
      <c r="WJX23" s="1954">
        <f t="shared" si="507"/>
        <v>0</v>
      </c>
      <c r="WJY23" s="1954">
        <f t="shared" si="507"/>
        <v>0</v>
      </c>
      <c r="WJZ23" s="1954">
        <f t="shared" si="507"/>
        <v>0</v>
      </c>
      <c r="WKA23" s="1954">
        <f t="shared" si="507"/>
        <v>0</v>
      </c>
      <c r="WKB23" s="1954">
        <f t="shared" si="507"/>
        <v>0</v>
      </c>
      <c r="WKC23" s="1954">
        <f t="shared" si="507"/>
        <v>0</v>
      </c>
      <c r="WKD23" s="1954">
        <f t="shared" si="507"/>
        <v>0</v>
      </c>
      <c r="WKE23" s="1954">
        <f t="shared" si="507"/>
        <v>0</v>
      </c>
      <c r="WKF23" s="1954">
        <f t="shared" si="507"/>
        <v>0</v>
      </c>
      <c r="WKG23" s="1954">
        <f t="shared" si="507"/>
        <v>0</v>
      </c>
      <c r="WKH23" s="1954">
        <f t="shared" si="507"/>
        <v>0</v>
      </c>
      <c r="WKI23" s="1954">
        <f t="shared" si="507"/>
        <v>0</v>
      </c>
      <c r="WKJ23" s="1954">
        <f t="shared" si="507"/>
        <v>0</v>
      </c>
      <c r="WKK23" s="1954">
        <f t="shared" si="507"/>
        <v>0</v>
      </c>
      <c r="WKL23" s="1954">
        <f t="shared" si="507"/>
        <v>0</v>
      </c>
      <c r="WKM23" s="1954">
        <f t="shared" si="507"/>
        <v>0</v>
      </c>
      <c r="WKN23" s="1954">
        <f t="shared" si="507"/>
        <v>0</v>
      </c>
      <c r="WKO23" s="1954">
        <f t="shared" si="507"/>
        <v>0</v>
      </c>
      <c r="WKP23" s="1954">
        <f t="shared" si="507"/>
        <v>0</v>
      </c>
      <c r="WKQ23" s="1954">
        <f t="shared" si="507"/>
        <v>0</v>
      </c>
      <c r="WKR23" s="1954">
        <f t="shared" si="507"/>
        <v>0</v>
      </c>
      <c r="WKS23" s="1954">
        <f t="shared" si="507"/>
        <v>0</v>
      </c>
      <c r="WKT23" s="1954">
        <f t="shared" si="507"/>
        <v>0</v>
      </c>
      <c r="WKU23" s="1954">
        <f t="shared" si="507"/>
        <v>0</v>
      </c>
      <c r="WKV23" s="1954">
        <f t="shared" si="507"/>
        <v>0</v>
      </c>
      <c r="WKW23" s="1954">
        <f t="shared" si="507"/>
        <v>0</v>
      </c>
      <c r="WKX23" s="1954">
        <f t="shared" si="507"/>
        <v>0</v>
      </c>
      <c r="WKY23" s="1954">
        <f t="shared" si="507"/>
        <v>0</v>
      </c>
      <c r="WKZ23" s="1954">
        <f t="shared" si="507"/>
        <v>0</v>
      </c>
      <c r="WLA23" s="1954">
        <f t="shared" si="507"/>
        <v>0</v>
      </c>
      <c r="WLB23" s="1954">
        <f t="shared" si="507"/>
        <v>0</v>
      </c>
      <c r="WLC23" s="1954">
        <f t="shared" si="507"/>
        <v>0</v>
      </c>
      <c r="WLD23" s="1954">
        <f t="shared" si="507"/>
        <v>0</v>
      </c>
      <c r="WLE23" s="1954">
        <f t="shared" si="507"/>
        <v>0</v>
      </c>
      <c r="WLF23" s="1954">
        <f t="shared" si="507"/>
        <v>0</v>
      </c>
      <c r="WLG23" s="1954">
        <f t="shared" si="507"/>
        <v>0</v>
      </c>
      <c r="WLH23" s="1954">
        <f t="shared" si="507"/>
        <v>0</v>
      </c>
      <c r="WLI23" s="1954">
        <f t="shared" si="507"/>
        <v>0</v>
      </c>
      <c r="WLJ23" s="1954">
        <f t="shared" si="507"/>
        <v>0</v>
      </c>
      <c r="WLK23" s="1954">
        <f t="shared" si="507"/>
        <v>0</v>
      </c>
      <c r="WLL23" s="1954">
        <f t="shared" si="507"/>
        <v>0</v>
      </c>
      <c r="WLM23" s="1954">
        <f t="shared" si="507"/>
        <v>0</v>
      </c>
      <c r="WLN23" s="1954">
        <f t="shared" si="507"/>
        <v>0</v>
      </c>
      <c r="WLO23" s="1954">
        <f t="shared" si="507"/>
        <v>0</v>
      </c>
      <c r="WLP23" s="1954">
        <f t="shared" si="507"/>
        <v>0</v>
      </c>
      <c r="WLQ23" s="1954">
        <f t="shared" si="507"/>
        <v>0</v>
      </c>
      <c r="WLR23" s="1954">
        <f t="shared" si="507"/>
        <v>0</v>
      </c>
      <c r="WLS23" s="1954">
        <f t="shared" si="507"/>
        <v>0</v>
      </c>
      <c r="WLT23" s="1954">
        <f t="shared" si="507"/>
        <v>0</v>
      </c>
      <c r="WLU23" s="1954">
        <f t="shared" si="507"/>
        <v>0</v>
      </c>
      <c r="WLV23" s="1954">
        <f t="shared" si="507"/>
        <v>0</v>
      </c>
      <c r="WLW23" s="1954">
        <f t="shared" ref="WLW23:WOH23" si="508">IF(AND(WLW$26="End of period",WLW$25="Revenue"),WLW10,0)</f>
        <v>0</v>
      </c>
      <c r="WLX23" s="1954">
        <f t="shared" si="508"/>
        <v>0</v>
      </c>
      <c r="WLY23" s="1954">
        <f t="shared" si="508"/>
        <v>0</v>
      </c>
      <c r="WLZ23" s="1954">
        <f t="shared" si="508"/>
        <v>0</v>
      </c>
      <c r="WMA23" s="1954">
        <f t="shared" si="508"/>
        <v>0</v>
      </c>
      <c r="WMB23" s="1954">
        <f t="shared" si="508"/>
        <v>0</v>
      </c>
      <c r="WMC23" s="1954">
        <f t="shared" si="508"/>
        <v>0</v>
      </c>
      <c r="WMD23" s="1954">
        <f t="shared" si="508"/>
        <v>0</v>
      </c>
      <c r="WME23" s="1954">
        <f t="shared" si="508"/>
        <v>0</v>
      </c>
      <c r="WMF23" s="1954">
        <f t="shared" si="508"/>
        <v>0</v>
      </c>
      <c r="WMG23" s="1954">
        <f t="shared" si="508"/>
        <v>0</v>
      </c>
      <c r="WMH23" s="1954">
        <f t="shared" si="508"/>
        <v>0</v>
      </c>
      <c r="WMI23" s="1954">
        <f t="shared" si="508"/>
        <v>0</v>
      </c>
      <c r="WMJ23" s="1954">
        <f t="shared" si="508"/>
        <v>0</v>
      </c>
      <c r="WMK23" s="1954">
        <f t="shared" si="508"/>
        <v>0</v>
      </c>
      <c r="WML23" s="1954">
        <f t="shared" si="508"/>
        <v>0</v>
      </c>
      <c r="WMM23" s="1954">
        <f t="shared" si="508"/>
        <v>0</v>
      </c>
      <c r="WMN23" s="1954">
        <f t="shared" si="508"/>
        <v>0</v>
      </c>
      <c r="WMO23" s="1954">
        <f t="shared" si="508"/>
        <v>0</v>
      </c>
      <c r="WMP23" s="1954">
        <f t="shared" si="508"/>
        <v>0</v>
      </c>
      <c r="WMQ23" s="1954">
        <f t="shared" si="508"/>
        <v>0</v>
      </c>
      <c r="WMR23" s="1954">
        <f t="shared" si="508"/>
        <v>0</v>
      </c>
      <c r="WMS23" s="1954">
        <f t="shared" si="508"/>
        <v>0</v>
      </c>
      <c r="WMT23" s="1954">
        <f t="shared" si="508"/>
        <v>0</v>
      </c>
      <c r="WMU23" s="1954">
        <f t="shared" si="508"/>
        <v>0</v>
      </c>
      <c r="WMV23" s="1954">
        <f t="shared" si="508"/>
        <v>0</v>
      </c>
      <c r="WMW23" s="1954">
        <f t="shared" si="508"/>
        <v>0</v>
      </c>
      <c r="WMX23" s="1954">
        <f t="shared" si="508"/>
        <v>0</v>
      </c>
      <c r="WMY23" s="1954">
        <f t="shared" si="508"/>
        <v>0</v>
      </c>
      <c r="WMZ23" s="1954">
        <f t="shared" si="508"/>
        <v>0</v>
      </c>
      <c r="WNA23" s="1954">
        <f t="shared" si="508"/>
        <v>0</v>
      </c>
      <c r="WNB23" s="1954">
        <f t="shared" si="508"/>
        <v>0</v>
      </c>
      <c r="WNC23" s="1954">
        <f t="shared" si="508"/>
        <v>0</v>
      </c>
      <c r="WND23" s="1954">
        <f t="shared" si="508"/>
        <v>0</v>
      </c>
      <c r="WNE23" s="1954">
        <f t="shared" si="508"/>
        <v>0</v>
      </c>
      <c r="WNF23" s="1954">
        <f t="shared" si="508"/>
        <v>0</v>
      </c>
      <c r="WNG23" s="1954">
        <f t="shared" si="508"/>
        <v>0</v>
      </c>
      <c r="WNH23" s="1954">
        <f t="shared" si="508"/>
        <v>0</v>
      </c>
      <c r="WNI23" s="1954">
        <f t="shared" si="508"/>
        <v>0</v>
      </c>
      <c r="WNJ23" s="1954">
        <f t="shared" si="508"/>
        <v>0</v>
      </c>
      <c r="WNK23" s="1954">
        <f t="shared" si="508"/>
        <v>0</v>
      </c>
      <c r="WNL23" s="1954">
        <f t="shared" si="508"/>
        <v>0</v>
      </c>
      <c r="WNM23" s="1954">
        <f t="shared" si="508"/>
        <v>0</v>
      </c>
      <c r="WNN23" s="1954">
        <f t="shared" si="508"/>
        <v>0</v>
      </c>
      <c r="WNO23" s="1954">
        <f t="shared" si="508"/>
        <v>0</v>
      </c>
      <c r="WNP23" s="1954">
        <f t="shared" si="508"/>
        <v>0</v>
      </c>
      <c r="WNQ23" s="1954">
        <f t="shared" si="508"/>
        <v>0</v>
      </c>
      <c r="WNR23" s="1954">
        <f t="shared" si="508"/>
        <v>0</v>
      </c>
      <c r="WNS23" s="1954">
        <f t="shared" si="508"/>
        <v>0</v>
      </c>
      <c r="WNT23" s="1954">
        <f t="shared" si="508"/>
        <v>0</v>
      </c>
      <c r="WNU23" s="1954">
        <f t="shared" si="508"/>
        <v>0</v>
      </c>
      <c r="WNV23" s="1954">
        <f t="shared" si="508"/>
        <v>0</v>
      </c>
      <c r="WNW23" s="1954">
        <f t="shared" si="508"/>
        <v>0</v>
      </c>
      <c r="WNX23" s="1954">
        <f t="shared" si="508"/>
        <v>0</v>
      </c>
      <c r="WNY23" s="1954">
        <f t="shared" si="508"/>
        <v>0</v>
      </c>
      <c r="WNZ23" s="1954">
        <f t="shared" si="508"/>
        <v>0</v>
      </c>
      <c r="WOA23" s="1954">
        <f t="shared" si="508"/>
        <v>0</v>
      </c>
      <c r="WOB23" s="1954">
        <f t="shared" si="508"/>
        <v>0</v>
      </c>
      <c r="WOC23" s="1954">
        <f t="shared" si="508"/>
        <v>0</v>
      </c>
      <c r="WOD23" s="1954">
        <f t="shared" si="508"/>
        <v>0</v>
      </c>
      <c r="WOE23" s="1954">
        <f t="shared" si="508"/>
        <v>0</v>
      </c>
      <c r="WOF23" s="1954">
        <f t="shared" si="508"/>
        <v>0</v>
      </c>
      <c r="WOG23" s="1954">
        <f t="shared" si="508"/>
        <v>0</v>
      </c>
      <c r="WOH23" s="1954">
        <f t="shared" si="508"/>
        <v>0</v>
      </c>
      <c r="WOI23" s="1954">
        <f t="shared" ref="WOI23:WQT23" si="509">IF(AND(WOI$26="End of period",WOI$25="Revenue"),WOI10,0)</f>
        <v>0</v>
      </c>
      <c r="WOJ23" s="1954">
        <f t="shared" si="509"/>
        <v>0</v>
      </c>
      <c r="WOK23" s="1954">
        <f t="shared" si="509"/>
        <v>0</v>
      </c>
      <c r="WOL23" s="1954">
        <f t="shared" si="509"/>
        <v>0</v>
      </c>
      <c r="WOM23" s="1954">
        <f t="shared" si="509"/>
        <v>0</v>
      </c>
      <c r="WON23" s="1954">
        <f t="shared" si="509"/>
        <v>0</v>
      </c>
      <c r="WOO23" s="1954">
        <f t="shared" si="509"/>
        <v>0</v>
      </c>
      <c r="WOP23" s="1954">
        <f t="shared" si="509"/>
        <v>0</v>
      </c>
      <c r="WOQ23" s="1954">
        <f t="shared" si="509"/>
        <v>0</v>
      </c>
      <c r="WOR23" s="1954">
        <f t="shared" si="509"/>
        <v>0</v>
      </c>
      <c r="WOS23" s="1954">
        <f t="shared" si="509"/>
        <v>0</v>
      </c>
      <c r="WOT23" s="1954">
        <f t="shared" si="509"/>
        <v>0</v>
      </c>
      <c r="WOU23" s="1954">
        <f t="shared" si="509"/>
        <v>0</v>
      </c>
      <c r="WOV23" s="1954">
        <f t="shared" si="509"/>
        <v>0</v>
      </c>
      <c r="WOW23" s="1954">
        <f t="shared" si="509"/>
        <v>0</v>
      </c>
      <c r="WOX23" s="1954">
        <f t="shared" si="509"/>
        <v>0</v>
      </c>
      <c r="WOY23" s="1954">
        <f t="shared" si="509"/>
        <v>0</v>
      </c>
      <c r="WOZ23" s="1954">
        <f t="shared" si="509"/>
        <v>0</v>
      </c>
      <c r="WPA23" s="1954">
        <f t="shared" si="509"/>
        <v>0</v>
      </c>
      <c r="WPB23" s="1954">
        <f t="shared" si="509"/>
        <v>0</v>
      </c>
      <c r="WPC23" s="1954">
        <f t="shared" si="509"/>
        <v>0</v>
      </c>
      <c r="WPD23" s="1954">
        <f t="shared" si="509"/>
        <v>0</v>
      </c>
      <c r="WPE23" s="1954">
        <f t="shared" si="509"/>
        <v>0</v>
      </c>
      <c r="WPF23" s="1954">
        <f t="shared" si="509"/>
        <v>0</v>
      </c>
      <c r="WPG23" s="1954">
        <f t="shared" si="509"/>
        <v>0</v>
      </c>
      <c r="WPH23" s="1954">
        <f t="shared" si="509"/>
        <v>0</v>
      </c>
      <c r="WPI23" s="1954">
        <f t="shared" si="509"/>
        <v>0</v>
      </c>
      <c r="WPJ23" s="1954">
        <f t="shared" si="509"/>
        <v>0</v>
      </c>
      <c r="WPK23" s="1954">
        <f t="shared" si="509"/>
        <v>0</v>
      </c>
      <c r="WPL23" s="1954">
        <f t="shared" si="509"/>
        <v>0</v>
      </c>
      <c r="WPM23" s="1954">
        <f t="shared" si="509"/>
        <v>0</v>
      </c>
      <c r="WPN23" s="1954">
        <f t="shared" si="509"/>
        <v>0</v>
      </c>
      <c r="WPO23" s="1954">
        <f t="shared" si="509"/>
        <v>0</v>
      </c>
      <c r="WPP23" s="1954">
        <f t="shared" si="509"/>
        <v>0</v>
      </c>
      <c r="WPQ23" s="1954">
        <f t="shared" si="509"/>
        <v>0</v>
      </c>
      <c r="WPR23" s="1954">
        <f t="shared" si="509"/>
        <v>0</v>
      </c>
      <c r="WPS23" s="1954">
        <f t="shared" si="509"/>
        <v>0</v>
      </c>
      <c r="WPT23" s="1954">
        <f t="shared" si="509"/>
        <v>0</v>
      </c>
      <c r="WPU23" s="1954">
        <f t="shared" si="509"/>
        <v>0</v>
      </c>
      <c r="WPV23" s="1954">
        <f t="shared" si="509"/>
        <v>0</v>
      </c>
      <c r="WPW23" s="1954">
        <f t="shared" si="509"/>
        <v>0</v>
      </c>
      <c r="WPX23" s="1954">
        <f t="shared" si="509"/>
        <v>0</v>
      </c>
      <c r="WPY23" s="1954">
        <f t="shared" si="509"/>
        <v>0</v>
      </c>
      <c r="WPZ23" s="1954">
        <f t="shared" si="509"/>
        <v>0</v>
      </c>
      <c r="WQA23" s="1954">
        <f t="shared" si="509"/>
        <v>0</v>
      </c>
      <c r="WQB23" s="1954">
        <f t="shared" si="509"/>
        <v>0</v>
      </c>
      <c r="WQC23" s="1954">
        <f t="shared" si="509"/>
        <v>0</v>
      </c>
      <c r="WQD23" s="1954">
        <f t="shared" si="509"/>
        <v>0</v>
      </c>
      <c r="WQE23" s="1954">
        <f t="shared" si="509"/>
        <v>0</v>
      </c>
      <c r="WQF23" s="1954">
        <f t="shared" si="509"/>
        <v>0</v>
      </c>
      <c r="WQG23" s="1954">
        <f t="shared" si="509"/>
        <v>0</v>
      </c>
      <c r="WQH23" s="1954">
        <f t="shared" si="509"/>
        <v>0</v>
      </c>
      <c r="WQI23" s="1954">
        <f t="shared" si="509"/>
        <v>0</v>
      </c>
      <c r="WQJ23" s="1954">
        <f t="shared" si="509"/>
        <v>0</v>
      </c>
      <c r="WQK23" s="1954">
        <f t="shared" si="509"/>
        <v>0</v>
      </c>
      <c r="WQL23" s="1954">
        <f t="shared" si="509"/>
        <v>0</v>
      </c>
      <c r="WQM23" s="1954">
        <f t="shared" si="509"/>
        <v>0</v>
      </c>
      <c r="WQN23" s="1954">
        <f t="shared" si="509"/>
        <v>0</v>
      </c>
      <c r="WQO23" s="1954">
        <f t="shared" si="509"/>
        <v>0</v>
      </c>
      <c r="WQP23" s="1954">
        <f t="shared" si="509"/>
        <v>0</v>
      </c>
      <c r="WQQ23" s="1954">
        <f t="shared" si="509"/>
        <v>0</v>
      </c>
      <c r="WQR23" s="1954">
        <f t="shared" si="509"/>
        <v>0</v>
      </c>
      <c r="WQS23" s="1954">
        <f t="shared" si="509"/>
        <v>0</v>
      </c>
      <c r="WQT23" s="1954">
        <f t="shared" si="509"/>
        <v>0</v>
      </c>
      <c r="WQU23" s="1954">
        <f t="shared" ref="WQU23:WTF23" si="510">IF(AND(WQU$26="End of period",WQU$25="Revenue"),WQU10,0)</f>
        <v>0</v>
      </c>
      <c r="WQV23" s="1954">
        <f t="shared" si="510"/>
        <v>0</v>
      </c>
      <c r="WQW23" s="1954">
        <f t="shared" si="510"/>
        <v>0</v>
      </c>
      <c r="WQX23" s="1954">
        <f t="shared" si="510"/>
        <v>0</v>
      </c>
      <c r="WQY23" s="1954">
        <f t="shared" si="510"/>
        <v>0</v>
      </c>
      <c r="WQZ23" s="1954">
        <f t="shared" si="510"/>
        <v>0</v>
      </c>
      <c r="WRA23" s="1954">
        <f t="shared" si="510"/>
        <v>0</v>
      </c>
      <c r="WRB23" s="1954">
        <f t="shared" si="510"/>
        <v>0</v>
      </c>
      <c r="WRC23" s="1954">
        <f t="shared" si="510"/>
        <v>0</v>
      </c>
      <c r="WRD23" s="1954">
        <f t="shared" si="510"/>
        <v>0</v>
      </c>
      <c r="WRE23" s="1954">
        <f t="shared" si="510"/>
        <v>0</v>
      </c>
      <c r="WRF23" s="1954">
        <f t="shared" si="510"/>
        <v>0</v>
      </c>
      <c r="WRG23" s="1954">
        <f t="shared" si="510"/>
        <v>0</v>
      </c>
      <c r="WRH23" s="1954">
        <f t="shared" si="510"/>
        <v>0</v>
      </c>
      <c r="WRI23" s="1954">
        <f t="shared" si="510"/>
        <v>0</v>
      </c>
      <c r="WRJ23" s="1954">
        <f t="shared" si="510"/>
        <v>0</v>
      </c>
      <c r="WRK23" s="1954">
        <f t="shared" si="510"/>
        <v>0</v>
      </c>
      <c r="WRL23" s="1954">
        <f t="shared" si="510"/>
        <v>0</v>
      </c>
      <c r="WRM23" s="1954">
        <f t="shared" si="510"/>
        <v>0</v>
      </c>
      <c r="WRN23" s="1954">
        <f t="shared" si="510"/>
        <v>0</v>
      </c>
      <c r="WRO23" s="1954">
        <f t="shared" si="510"/>
        <v>0</v>
      </c>
      <c r="WRP23" s="1954">
        <f t="shared" si="510"/>
        <v>0</v>
      </c>
      <c r="WRQ23" s="1954">
        <f t="shared" si="510"/>
        <v>0</v>
      </c>
      <c r="WRR23" s="1954">
        <f t="shared" si="510"/>
        <v>0</v>
      </c>
      <c r="WRS23" s="1954">
        <f t="shared" si="510"/>
        <v>0</v>
      </c>
      <c r="WRT23" s="1954">
        <f t="shared" si="510"/>
        <v>0</v>
      </c>
      <c r="WRU23" s="1954">
        <f t="shared" si="510"/>
        <v>0</v>
      </c>
      <c r="WRV23" s="1954">
        <f t="shared" si="510"/>
        <v>0</v>
      </c>
      <c r="WRW23" s="1954">
        <f t="shared" si="510"/>
        <v>0</v>
      </c>
      <c r="WRX23" s="1954">
        <f t="shared" si="510"/>
        <v>0</v>
      </c>
      <c r="WRY23" s="1954">
        <f t="shared" si="510"/>
        <v>0</v>
      </c>
      <c r="WRZ23" s="1954">
        <f t="shared" si="510"/>
        <v>0</v>
      </c>
      <c r="WSA23" s="1954">
        <f t="shared" si="510"/>
        <v>0</v>
      </c>
      <c r="WSB23" s="1954">
        <f t="shared" si="510"/>
        <v>0</v>
      </c>
      <c r="WSC23" s="1954">
        <f t="shared" si="510"/>
        <v>0</v>
      </c>
      <c r="WSD23" s="1954">
        <f t="shared" si="510"/>
        <v>0</v>
      </c>
      <c r="WSE23" s="1954">
        <f t="shared" si="510"/>
        <v>0</v>
      </c>
      <c r="WSF23" s="1954">
        <f t="shared" si="510"/>
        <v>0</v>
      </c>
      <c r="WSG23" s="1954">
        <f t="shared" si="510"/>
        <v>0</v>
      </c>
      <c r="WSH23" s="1954">
        <f t="shared" si="510"/>
        <v>0</v>
      </c>
      <c r="WSI23" s="1954">
        <f t="shared" si="510"/>
        <v>0</v>
      </c>
      <c r="WSJ23" s="1954">
        <f t="shared" si="510"/>
        <v>0</v>
      </c>
      <c r="WSK23" s="1954">
        <f t="shared" si="510"/>
        <v>0</v>
      </c>
      <c r="WSL23" s="1954">
        <f t="shared" si="510"/>
        <v>0</v>
      </c>
      <c r="WSM23" s="1954">
        <f t="shared" si="510"/>
        <v>0</v>
      </c>
      <c r="WSN23" s="1954">
        <f t="shared" si="510"/>
        <v>0</v>
      </c>
      <c r="WSO23" s="1954">
        <f t="shared" si="510"/>
        <v>0</v>
      </c>
      <c r="WSP23" s="1954">
        <f t="shared" si="510"/>
        <v>0</v>
      </c>
      <c r="WSQ23" s="1954">
        <f t="shared" si="510"/>
        <v>0</v>
      </c>
      <c r="WSR23" s="1954">
        <f t="shared" si="510"/>
        <v>0</v>
      </c>
      <c r="WSS23" s="1954">
        <f t="shared" si="510"/>
        <v>0</v>
      </c>
      <c r="WST23" s="1954">
        <f t="shared" si="510"/>
        <v>0</v>
      </c>
      <c r="WSU23" s="1954">
        <f t="shared" si="510"/>
        <v>0</v>
      </c>
      <c r="WSV23" s="1954">
        <f t="shared" si="510"/>
        <v>0</v>
      </c>
      <c r="WSW23" s="1954">
        <f t="shared" si="510"/>
        <v>0</v>
      </c>
      <c r="WSX23" s="1954">
        <f t="shared" si="510"/>
        <v>0</v>
      </c>
      <c r="WSY23" s="1954">
        <f t="shared" si="510"/>
        <v>0</v>
      </c>
      <c r="WSZ23" s="1954">
        <f t="shared" si="510"/>
        <v>0</v>
      </c>
      <c r="WTA23" s="1954">
        <f t="shared" si="510"/>
        <v>0</v>
      </c>
      <c r="WTB23" s="1954">
        <f t="shared" si="510"/>
        <v>0</v>
      </c>
      <c r="WTC23" s="1954">
        <f t="shared" si="510"/>
        <v>0</v>
      </c>
      <c r="WTD23" s="1954">
        <f t="shared" si="510"/>
        <v>0</v>
      </c>
      <c r="WTE23" s="1954">
        <f t="shared" si="510"/>
        <v>0</v>
      </c>
      <c r="WTF23" s="1954">
        <f t="shared" si="510"/>
        <v>0</v>
      </c>
      <c r="WTG23" s="1954">
        <f t="shared" ref="WTG23:WVR23" si="511">IF(AND(WTG$26="End of period",WTG$25="Revenue"),WTG10,0)</f>
        <v>0</v>
      </c>
      <c r="WTH23" s="1954">
        <f t="shared" si="511"/>
        <v>0</v>
      </c>
      <c r="WTI23" s="1954">
        <f t="shared" si="511"/>
        <v>0</v>
      </c>
      <c r="WTJ23" s="1954">
        <f t="shared" si="511"/>
        <v>0</v>
      </c>
      <c r="WTK23" s="1954">
        <f t="shared" si="511"/>
        <v>0</v>
      </c>
      <c r="WTL23" s="1954">
        <f t="shared" si="511"/>
        <v>0</v>
      </c>
      <c r="WTM23" s="1954">
        <f t="shared" si="511"/>
        <v>0</v>
      </c>
      <c r="WTN23" s="1954">
        <f t="shared" si="511"/>
        <v>0</v>
      </c>
      <c r="WTO23" s="1954">
        <f t="shared" si="511"/>
        <v>0</v>
      </c>
      <c r="WTP23" s="1954">
        <f t="shared" si="511"/>
        <v>0</v>
      </c>
      <c r="WTQ23" s="1954">
        <f t="shared" si="511"/>
        <v>0</v>
      </c>
      <c r="WTR23" s="1954">
        <f t="shared" si="511"/>
        <v>0</v>
      </c>
      <c r="WTS23" s="1954">
        <f t="shared" si="511"/>
        <v>0</v>
      </c>
      <c r="WTT23" s="1954">
        <f t="shared" si="511"/>
        <v>0</v>
      </c>
      <c r="WTU23" s="1954">
        <f t="shared" si="511"/>
        <v>0</v>
      </c>
      <c r="WTV23" s="1954">
        <f t="shared" si="511"/>
        <v>0</v>
      </c>
      <c r="WTW23" s="1954">
        <f t="shared" si="511"/>
        <v>0</v>
      </c>
      <c r="WTX23" s="1954">
        <f t="shared" si="511"/>
        <v>0</v>
      </c>
      <c r="WTY23" s="1954">
        <f t="shared" si="511"/>
        <v>0</v>
      </c>
      <c r="WTZ23" s="1954">
        <f t="shared" si="511"/>
        <v>0</v>
      </c>
      <c r="WUA23" s="1954">
        <f t="shared" si="511"/>
        <v>0</v>
      </c>
      <c r="WUB23" s="1954">
        <f t="shared" si="511"/>
        <v>0</v>
      </c>
      <c r="WUC23" s="1954">
        <f t="shared" si="511"/>
        <v>0</v>
      </c>
      <c r="WUD23" s="1954">
        <f t="shared" si="511"/>
        <v>0</v>
      </c>
      <c r="WUE23" s="1954">
        <f t="shared" si="511"/>
        <v>0</v>
      </c>
      <c r="WUF23" s="1954">
        <f t="shared" si="511"/>
        <v>0</v>
      </c>
      <c r="WUG23" s="1954">
        <f t="shared" si="511"/>
        <v>0</v>
      </c>
      <c r="WUH23" s="1954">
        <f t="shared" si="511"/>
        <v>0</v>
      </c>
      <c r="WUI23" s="1954">
        <f t="shared" si="511"/>
        <v>0</v>
      </c>
      <c r="WUJ23" s="1954">
        <f t="shared" si="511"/>
        <v>0</v>
      </c>
      <c r="WUK23" s="1954">
        <f t="shared" si="511"/>
        <v>0</v>
      </c>
      <c r="WUL23" s="1954">
        <f t="shared" si="511"/>
        <v>0</v>
      </c>
      <c r="WUM23" s="1954">
        <f t="shared" si="511"/>
        <v>0</v>
      </c>
      <c r="WUN23" s="1954">
        <f t="shared" si="511"/>
        <v>0</v>
      </c>
      <c r="WUO23" s="1954">
        <f t="shared" si="511"/>
        <v>0</v>
      </c>
      <c r="WUP23" s="1954">
        <f t="shared" si="511"/>
        <v>0</v>
      </c>
      <c r="WUQ23" s="1954">
        <f t="shared" si="511"/>
        <v>0</v>
      </c>
      <c r="WUR23" s="1954">
        <f t="shared" si="511"/>
        <v>0</v>
      </c>
      <c r="WUS23" s="1954">
        <f t="shared" si="511"/>
        <v>0</v>
      </c>
      <c r="WUT23" s="1954">
        <f t="shared" si="511"/>
        <v>0</v>
      </c>
      <c r="WUU23" s="1954">
        <f t="shared" si="511"/>
        <v>0</v>
      </c>
      <c r="WUV23" s="1954">
        <f t="shared" si="511"/>
        <v>0</v>
      </c>
      <c r="WUW23" s="1954">
        <f t="shared" si="511"/>
        <v>0</v>
      </c>
      <c r="WUX23" s="1954">
        <f t="shared" si="511"/>
        <v>0</v>
      </c>
      <c r="WUY23" s="1954">
        <f t="shared" si="511"/>
        <v>0</v>
      </c>
      <c r="WUZ23" s="1954">
        <f t="shared" si="511"/>
        <v>0</v>
      </c>
      <c r="WVA23" s="1954">
        <f t="shared" si="511"/>
        <v>0</v>
      </c>
      <c r="WVB23" s="1954">
        <f t="shared" si="511"/>
        <v>0</v>
      </c>
      <c r="WVC23" s="1954">
        <f t="shared" si="511"/>
        <v>0</v>
      </c>
      <c r="WVD23" s="1954">
        <f t="shared" si="511"/>
        <v>0</v>
      </c>
      <c r="WVE23" s="1954">
        <f t="shared" si="511"/>
        <v>0</v>
      </c>
      <c r="WVF23" s="1954">
        <f t="shared" si="511"/>
        <v>0</v>
      </c>
      <c r="WVG23" s="1954">
        <f t="shared" si="511"/>
        <v>0</v>
      </c>
      <c r="WVH23" s="1954">
        <f t="shared" si="511"/>
        <v>0</v>
      </c>
      <c r="WVI23" s="1954">
        <f t="shared" si="511"/>
        <v>0</v>
      </c>
      <c r="WVJ23" s="1954">
        <f t="shared" si="511"/>
        <v>0</v>
      </c>
      <c r="WVK23" s="1954">
        <f t="shared" si="511"/>
        <v>0</v>
      </c>
      <c r="WVL23" s="1954">
        <f t="shared" si="511"/>
        <v>0</v>
      </c>
      <c r="WVM23" s="1954">
        <f t="shared" si="511"/>
        <v>0</v>
      </c>
      <c r="WVN23" s="1954">
        <f t="shared" si="511"/>
        <v>0</v>
      </c>
      <c r="WVO23" s="1954">
        <f t="shared" si="511"/>
        <v>0</v>
      </c>
      <c r="WVP23" s="1954">
        <f t="shared" si="511"/>
        <v>0</v>
      </c>
      <c r="WVQ23" s="1954">
        <f t="shared" si="511"/>
        <v>0</v>
      </c>
      <c r="WVR23" s="1954">
        <f t="shared" si="511"/>
        <v>0</v>
      </c>
      <c r="WVS23" s="1954">
        <f t="shared" ref="WVS23:WYD23" si="512">IF(AND(WVS$26="End of period",WVS$25="Revenue"),WVS10,0)</f>
        <v>0</v>
      </c>
      <c r="WVT23" s="1954">
        <f t="shared" si="512"/>
        <v>0</v>
      </c>
      <c r="WVU23" s="1954">
        <f t="shared" si="512"/>
        <v>0</v>
      </c>
      <c r="WVV23" s="1954">
        <f t="shared" si="512"/>
        <v>0</v>
      </c>
      <c r="WVW23" s="1954">
        <f t="shared" si="512"/>
        <v>0</v>
      </c>
      <c r="WVX23" s="1954">
        <f t="shared" si="512"/>
        <v>0</v>
      </c>
      <c r="WVY23" s="1954">
        <f t="shared" si="512"/>
        <v>0</v>
      </c>
      <c r="WVZ23" s="1954">
        <f t="shared" si="512"/>
        <v>0</v>
      </c>
      <c r="WWA23" s="1954">
        <f t="shared" si="512"/>
        <v>0</v>
      </c>
      <c r="WWB23" s="1954">
        <f t="shared" si="512"/>
        <v>0</v>
      </c>
      <c r="WWC23" s="1954">
        <f t="shared" si="512"/>
        <v>0</v>
      </c>
      <c r="WWD23" s="1954">
        <f t="shared" si="512"/>
        <v>0</v>
      </c>
      <c r="WWE23" s="1954">
        <f t="shared" si="512"/>
        <v>0</v>
      </c>
      <c r="WWF23" s="1954">
        <f t="shared" si="512"/>
        <v>0</v>
      </c>
      <c r="WWG23" s="1954">
        <f t="shared" si="512"/>
        <v>0</v>
      </c>
      <c r="WWH23" s="1954">
        <f t="shared" si="512"/>
        <v>0</v>
      </c>
      <c r="WWI23" s="1954">
        <f t="shared" si="512"/>
        <v>0</v>
      </c>
      <c r="WWJ23" s="1954">
        <f t="shared" si="512"/>
        <v>0</v>
      </c>
      <c r="WWK23" s="1954">
        <f t="shared" si="512"/>
        <v>0</v>
      </c>
      <c r="WWL23" s="1954">
        <f t="shared" si="512"/>
        <v>0</v>
      </c>
      <c r="WWM23" s="1954">
        <f t="shared" si="512"/>
        <v>0</v>
      </c>
      <c r="WWN23" s="1954">
        <f t="shared" si="512"/>
        <v>0</v>
      </c>
      <c r="WWO23" s="1954">
        <f t="shared" si="512"/>
        <v>0</v>
      </c>
      <c r="WWP23" s="1954">
        <f t="shared" si="512"/>
        <v>0</v>
      </c>
      <c r="WWQ23" s="1954">
        <f t="shared" si="512"/>
        <v>0</v>
      </c>
      <c r="WWR23" s="1954">
        <f t="shared" si="512"/>
        <v>0</v>
      </c>
      <c r="WWS23" s="1954">
        <f t="shared" si="512"/>
        <v>0</v>
      </c>
      <c r="WWT23" s="1954">
        <f t="shared" si="512"/>
        <v>0</v>
      </c>
      <c r="WWU23" s="1954">
        <f t="shared" si="512"/>
        <v>0</v>
      </c>
      <c r="WWV23" s="1954">
        <f t="shared" si="512"/>
        <v>0</v>
      </c>
      <c r="WWW23" s="1954">
        <f t="shared" si="512"/>
        <v>0</v>
      </c>
      <c r="WWX23" s="1954">
        <f t="shared" si="512"/>
        <v>0</v>
      </c>
      <c r="WWY23" s="1954">
        <f t="shared" si="512"/>
        <v>0</v>
      </c>
      <c r="WWZ23" s="1954">
        <f t="shared" si="512"/>
        <v>0</v>
      </c>
      <c r="WXA23" s="1954">
        <f t="shared" si="512"/>
        <v>0</v>
      </c>
      <c r="WXB23" s="1954">
        <f t="shared" si="512"/>
        <v>0</v>
      </c>
      <c r="WXC23" s="1954">
        <f t="shared" si="512"/>
        <v>0</v>
      </c>
      <c r="WXD23" s="1954">
        <f t="shared" si="512"/>
        <v>0</v>
      </c>
      <c r="WXE23" s="1954">
        <f t="shared" si="512"/>
        <v>0</v>
      </c>
      <c r="WXF23" s="1954">
        <f t="shared" si="512"/>
        <v>0</v>
      </c>
      <c r="WXG23" s="1954">
        <f t="shared" si="512"/>
        <v>0</v>
      </c>
      <c r="WXH23" s="1954">
        <f t="shared" si="512"/>
        <v>0</v>
      </c>
      <c r="WXI23" s="1954">
        <f t="shared" si="512"/>
        <v>0</v>
      </c>
      <c r="WXJ23" s="1954">
        <f t="shared" si="512"/>
        <v>0</v>
      </c>
      <c r="WXK23" s="1954">
        <f t="shared" si="512"/>
        <v>0</v>
      </c>
      <c r="WXL23" s="1954">
        <f t="shared" si="512"/>
        <v>0</v>
      </c>
      <c r="WXM23" s="1954">
        <f t="shared" si="512"/>
        <v>0</v>
      </c>
      <c r="WXN23" s="1954">
        <f t="shared" si="512"/>
        <v>0</v>
      </c>
      <c r="WXO23" s="1954">
        <f t="shared" si="512"/>
        <v>0</v>
      </c>
      <c r="WXP23" s="1954">
        <f t="shared" si="512"/>
        <v>0</v>
      </c>
      <c r="WXQ23" s="1954">
        <f t="shared" si="512"/>
        <v>0</v>
      </c>
      <c r="WXR23" s="1954">
        <f t="shared" si="512"/>
        <v>0</v>
      </c>
      <c r="WXS23" s="1954">
        <f t="shared" si="512"/>
        <v>0</v>
      </c>
      <c r="WXT23" s="1954">
        <f t="shared" si="512"/>
        <v>0</v>
      </c>
      <c r="WXU23" s="1954">
        <f t="shared" si="512"/>
        <v>0</v>
      </c>
      <c r="WXV23" s="1954">
        <f t="shared" si="512"/>
        <v>0</v>
      </c>
      <c r="WXW23" s="1954">
        <f t="shared" si="512"/>
        <v>0</v>
      </c>
      <c r="WXX23" s="1954">
        <f t="shared" si="512"/>
        <v>0</v>
      </c>
      <c r="WXY23" s="1954">
        <f t="shared" si="512"/>
        <v>0</v>
      </c>
      <c r="WXZ23" s="1954">
        <f t="shared" si="512"/>
        <v>0</v>
      </c>
      <c r="WYA23" s="1954">
        <f t="shared" si="512"/>
        <v>0</v>
      </c>
      <c r="WYB23" s="1954">
        <f t="shared" si="512"/>
        <v>0</v>
      </c>
      <c r="WYC23" s="1954">
        <f t="shared" si="512"/>
        <v>0</v>
      </c>
      <c r="WYD23" s="1954">
        <f t="shared" si="512"/>
        <v>0</v>
      </c>
      <c r="WYE23" s="1954">
        <f t="shared" ref="WYE23:XAP23" si="513">IF(AND(WYE$26="End of period",WYE$25="Revenue"),WYE10,0)</f>
        <v>0</v>
      </c>
      <c r="WYF23" s="1954">
        <f t="shared" si="513"/>
        <v>0</v>
      </c>
      <c r="WYG23" s="1954">
        <f t="shared" si="513"/>
        <v>0</v>
      </c>
      <c r="WYH23" s="1954">
        <f t="shared" si="513"/>
        <v>0</v>
      </c>
      <c r="WYI23" s="1954">
        <f t="shared" si="513"/>
        <v>0</v>
      </c>
      <c r="WYJ23" s="1954">
        <f t="shared" si="513"/>
        <v>0</v>
      </c>
      <c r="WYK23" s="1954">
        <f t="shared" si="513"/>
        <v>0</v>
      </c>
      <c r="WYL23" s="1954">
        <f t="shared" si="513"/>
        <v>0</v>
      </c>
      <c r="WYM23" s="1954">
        <f t="shared" si="513"/>
        <v>0</v>
      </c>
      <c r="WYN23" s="1954">
        <f t="shared" si="513"/>
        <v>0</v>
      </c>
      <c r="WYO23" s="1954">
        <f t="shared" si="513"/>
        <v>0</v>
      </c>
      <c r="WYP23" s="1954">
        <f t="shared" si="513"/>
        <v>0</v>
      </c>
      <c r="WYQ23" s="1954">
        <f t="shared" si="513"/>
        <v>0</v>
      </c>
      <c r="WYR23" s="1954">
        <f t="shared" si="513"/>
        <v>0</v>
      </c>
      <c r="WYS23" s="1954">
        <f t="shared" si="513"/>
        <v>0</v>
      </c>
      <c r="WYT23" s="1954">
        <f t="shared" si="513"/>
        <v>0</v>
      </c>
      <c r="WYU23" s="1954">
        <f t="shared" si="513"/>
        <v>0</v>
      </c>
      <c r="WYV23" s="1954">
        <f t="shared" si="513"/>
        <v>0</v>
      </c>
      <c r="WYW23" s="1954">
        <f t="shared" si="513"/>
        <v>0</v>
      </c>
      <c r="WYX23" s="1954">
        <f t="shared" si="513"/>
        <v>0</v>
      </c>
      <c r="WYY23" s="1954">
        <f t="shared" si="513"/>
        <v>0</v>
      </c>
      <c r="WYZ23" s="1954">
        <f t="shared" si="513"/>
        <v>0</v>
      </c>
      <c r="WZA23" s="1954">
        <f t="shared" si="513"/>
        <v>0</v>
      </c>
      <c r="WZB23" s="1954">
        <f t="shared" si="513"/>
        <v>0</v>
      </c>
      <c r="WZC23" s="1954">
        <f t="shared" si="513"/>
        <v>0</v>
      </c>
      <c r="WZD23" s="1954">
        <f t="shared" si="513"/>
        <v>0</v>
      </c>
      <c r="WZE23" s="1954">
        <f t="shared" si="513"/>
        <v>0</v>
      </c>
      <c r="WZF23" s="1954">
        <f t="shared" si="513"/>
        <v>0</v>
      </c>
      <c r="WZG23" s="1954">
        <f t="shared" si="513"/>
        <v>0</v>
      </c>
      <c r="WZH23" s="1954">
        <f t="shared" si="513"/>
        <v>0</v>
      </c>
      <c r="WZI23" s="1954">
        <f t="shared" si="513"/>
        <v>0</v>
      </c>
      <c r="WZJ23" s="1954">
        <f t="shared" si="513"/>
        <v>0</v>
      </c>
      <c r="WZK23" s="1954">
        <f t="shared" si="513"/>
        <v>0</v>
      </c>
      <c r="WZL23" s="1954">
        <f t="shared" si="513"/>
        <v>0</v>
      </c>
      <c r="WZM23" s="1954">
        <f t="shared" si="513"/>
        <v>0</v>
      </c>
      <c r="WZN23" s="1954">
        <f t="shared" si="513"/>
        <v>0</v>
      </c>
      <c r="WZO23" s="1954">
        <f t="shared" si="513"/>
        <v>0</v>
      </c>
      <c r="WZP23" s="1954">
        <f t="shared" si="513"/>
        <v>0</v>
      </c>
      <c r="WZQ23" s="1954">
        <f t="shared" si="513"/>
        <v>0</v>
      </c>
      <c r="WZR23" s="1954">
        <f t="shared" si="513"/>
        <v>0</v>
      </c>
      <c r="WZS23" s="1954">
        <f t="shared" si="513"/>
        <v>0</v>
      </c>
      <c r="WZT23" s="1954">
        <f t="shared" si="513"/>
        <v>0</v>
      </c>
      <c r="WZU23" s="1954">
        <f t="shared" si="513"/>
        <v>0</v>
      </c>
      <c r="WZV23" s="1954">
        <f t="shared" si="513"/>
        <v>0</v>
      </c>
      <c r="WZW23" s="1954">
        <f t="shared" si="513"/>
        <v>0</v>
      </c>
      <c r="WZX23" s="1954">
        <f t="shared" si="513"/>
        <v>0</v>
      </c>
      <c r="WZY23" s="1954">
        <f t="shared" si="513"/>
        <v>0</v>
      </c>
      <c r="WZZ23" s="1954">
        <f t="shared" si="513"/>
        <v>0</v>
      </c>
      <c r="XAA23" s="1954">
        <f t="shared" si="513"/>
        <v>0</v>
      </c>
      <c r="XAB23" s="1954">
        <f t="shared" si="513"/>
        <v>0</v>
      </c>
      <c r="XAC23" s="1954">
        <f t="shared" si="513"/>
        <v>0</v>
      </c>
      <c r="XAD23" s="1954">
        <f t="shared" si="513"/>
        <v>0</v>
      </c>
      <c r="XAE23" s="1954">
        <f t="shared" si="513"/>
        <v>0</v>
      </c>
      <c r="XAF23" s="1954">
        <f t="shared" si="513"/>
        <v>0</v>
      </c>
      <c r="XAG23" s="1954">
        <f t="shared" si="513"/>
        <v>0</v>
      </c>
      <c r="XAH23" s="1954">
        <f t="shared" si="513"/>
        <v>0</v>
      </c>
      <c r="XAI23" s="1954">
        <f t="shared" si="513"/>
        <v>0</v>
      </c>
      <c r="XAJ23" s="1954">
        <f t="shared" si="513"/>
        <v>0</v>
      </c>
      <c r="XAK23" s="1954">
        <f t="shared" si="513"/>
        <v>0</v>
      </c>
      <c r="XAL23" s="1954">
        <f t="shared" si="513"/>
        <v>0</v>
      </c>
      <c r="XAM23" s="1954">
        <f t="shared" si="513"/>
        <v>0</v>
      </c>
      <c r="XAN23" s="1954">
        <f t="shared" si="513"/>
        <v>0</v>
      </c>
      <c r="XAO23" s="1954">
        <f t="shared" si="513"/>
        <v>0</v>
      </c>
      <c r="XAP23" s="1954">
        <f t="shared" si="513"/>
        <v>0</v>
      </c>
      <c r="XAQ23" s="1954">
        <f t="shared" ref="XAQ23:XDB23" si="514">IF(AND(XAQ$26="End of period",XAQ$25="Revenue"),XAQ10,0)</f>
        <v>0</v>
      </c>
      <c r="XAR23" s="1954">
        <f t="shared" si="514"/>
        <v>0</v>
      </c>
      <c r="XAS23" s="1954">
        <f t="shared" si="514"/>
        <v>0</v>
      </c>
      <c r="XAT23" s="1954">
        <f t="shared" si="514"/>
        <v>0</v>
      </c>
      <c r="XAU23" s="1954">
        <f t="shared" si="514"/>
        <v>0</v>
      </c>
      <c r="XAV23" s="1954">
        <f t="shared" si="514"/>
        <v>0</v>
      </c>
      <c r="XAW23" s="1954">
        <f t="shared" si="514"/>
        <v>0</v>
      </c>
      <c r="XAX23" s="1954">
        <f t="shared" si="514"/>
        <v>0</v>
      </c>
      <c r="XAY23" s="1954">
        <f t="shared" si="514"/>
        <v>0</v>
      </c>
      <c r="XAZ23" s="1954">
        <f t="shared" si="514"/>
        <v>0</v>
      </c>
      <c r="XBA23" s="1954">
        <f t="shared" si="514"/>
        <v>0</v>
      </c>
      <c r="XBB23" s="1954">
        <f t="shared" si="514"/>
        <v>0</v>
      </c>
      <c r="XBC23" s="1954">
        <f t="shared" si="514"/>
        <v>0</v>
      </c>
      <c r="XBD23" s="1954">
        <f t="shared" si="514"/>
        <v>0</v>
      </c>
      <c r="XBE23" s="1954">
        <f t="shared" si="514"/>
        <v>0</v>
      </c>
      <c r="XBF23" s="1954">
        <f t="shared" si="514"/>
        <v>0</v>
      </c>
      <c r="XBG23" s="1954">
        <f t="shared" si="514"/>
        <v>0</v>
      </c>
      <c r="XBH23" s="1954">
        <f t="shared" si="514"/>
        <v>0</v>
      </c>
      <c r="XBI23" s="1954">
        <f t="shared" si="514"/>
        <v>0</v>
      </c>
      <c r="XBJ23" s="1954">
        <f t="shared" si="514"/>
        <v>0</v>
      </c>
      <c r="XBK23" s="1954">
        <f t="shared" si="514"/>
        <v>0</v>
      </c>
      <c r="XBL23" s="1954">
        <f t="shared" si="514"/>
        <v>0</v>
      </c>
      <c r="XBM23" s="1954">
        <f t="shared" si="514"/>
        <v>0</v>
      </c>
      <c r="XBN23" s="1954">
        <f t="shared" si="514"/>
        <v>0</v>
      </c>
      <c r="XBO23" s="1954">
        <f t="shared" si="514"/>
        <v>0</v>
      </c>
      <c r="XBP23" s="1954">
        <f t="shared" si="514"/>
        <v>0</v>
      </c>
      <c r="XBQ23" s="1954">
        <f t="shared" si="514"/>
        <v>0</v>
      </c>
      <c r="XBR23" s="1954">
        <f t="shared" si="514"/>
        <v>0</v>
      </c>
      <c r="XBS23" s="1954">
        <f t="shared" si="514"/>
        <v>0</v>
      </c>
      <c r="XBT23" s="1954">
        <f t="shared" si="514"/>
        <v>0</v>
      </c>
      <c r="XBU23" s="1954">
        <f t="shared" si="514"/>
        <v>0</v>
      </c>
      <c r="XBV23" s="1954">
        <f t="shared" si="514"/>
        <v>0</v>
      </c>
      <c r="XBW23" s="1954">
        <f t="shared" si="514"/>
        <v>0</v>
      </c>
      <c r="XBX23" s="1954">
        <f t="shared" si="514"/>
        <v>0</v>
      </c>
      <c r="XBY23" s="1954">
        <f t="shared" si="514"/>
        <v>0</v>
      </c>
      <c r="XBZ23" s="1954">
        <f t="shared" si="514"/>
        <v>0</v>
      </c>
      <c r="XCA23" s="1954">
        <f t="shared" si="514"/>
        <v>0</v>
      </c>
      <c r="XCB23" s="1954">
        <f t="shared" si="514"/>
        <v>0</v>
      </c>
      <c r="XCC23" s="1954">
        <f t="shared" si="514"/>
        <v>0</v>
      </c>
      <c r="XCD23" s="1954">
        <f t="shared" si="514"/>
        <v>0</v>
      </c>
      <c r="XCE23" s="1954">
        <f t="shared" si="514"/>
        <v>0</v>
      </c>
      <c r="XCF23" s="1954">
        <f t="shared" si="514"/>
        <v>0</v>
      </c>
      <c r="XCG23" s="1954">
        <f t="shared" si="514"/>
        <v>0</v>
      </c>
      <c r="XCH23" s="1954">
        <f t="shared" si="514"/>
        <v>0</v>
      </c>
      <c r="XCI23" s="1954">
        <f t="shared" si="514"/>
        <v>0</v>
      </c>
      <c r="XCJ23" s="1954">
        <f t="shared" si="514"/>
        <v>0</v>
      </c>
      <c r="XCK23" s="1954">
        <f t="shared" si="514"/>
        <v>0</v>
      </c>
      <c r="XCL23" s="1954">
        <f t="shared" si="514"/>
        <v>0</v>
      </c>
      <c r="XCM23" s="1954">
        <f t="shared" si="514"/>
        <v>0</v>
      </c>
      <c r="XCN23" s="1954">
        <f t="shared" si="514"/>
        <v>0</v>
      </c>
      <c r="XCO23" s="1954">
        <f t="shared" si="514"/>
        <v>0</v>
      </c>
      <c r="XCP23" s="1954">
        <f t="shared" si="514"/>
        <v>0</v>
      </c>
      <c r="XCQ23" s="1954">
        <f t="shared" si="514"/>
        <v>0</v>
      </c>
      <c r="XCR23" s="1954">
        <f t="shared" si="514"/>
        <v>0</v>
      </c>
      <c r="XCS23" s="1954">
        <f t="shared" si="514"/>
        <v>0</v>
      </c>
      <c r="XCT23" s="1954">
        <f t="shared" si="514"/>
        <v>0</v>
      </c>
      <c r="XCU23" s="1954">
        <f t="shared" si="514"/>
        <v>0</v>
      </c>
      <c r="XCV23" s="1954">
        <f t="shared" si="514"/>
        <v>0</v>
      </c>
      <c r="XCW23" s="1954">
        <f t="shared" si="514"/>
        <v>0</v>
      </c>
      <c r="XCX23" s="1954">
        <f t="shared" si="514"/>
        <v>0</v>
      </c>
      <c r="XCY23" s="1954">
        <f t="shared" si="514"/>
        <v>0</v>
      </c>
      <c r="XCZ23" s="1954">
        <f t="shared" si="514"/>
        <v>0</v>
      </c>
      <c r="XDA23" s="1954">
        <f t="shared" si="514"/>
        <v>0</v>
      </c>
      <c r="XDB23" s="1954">
        <f t="shared" si="514"/>
        <v>0</v>
      </c>
      <c r="XDC23" s="1954">
        <f t="shared" ref="XDC23:XFD23" si="515">IF(AND(XDC$26="End of period",XDC$25="Revenue"),XDC10,0)</f>
        <v>0</v>
      </c>
      <c r="XDD23" s="1954">
        <f t="shared" si="515"/>
        <v>0</v>
      </c>
      <c r="XDE23" s="1954">
        <f t="shared" si="515"/>
        <v>0</v>
      </c>
      <c r="XDF23" s="1954">
        <f t="shared" si="515"/>
        <v>0</v>
      </c>
      <c r="XDG23" s="1954">
        <f t="shared" si="515"/>
        <v>0</v>
      </c>
      <c r="XDH23" s="1954">
        <f t="shared" si="515"/>
        <v>0</v>
      </c>
      <c r="XDI23" s="1954">
        <f t="shared" si="515"/>
        <v>0</v>
      </c>
      <c r="XDJ23" s="1954">
        <f t="shared" si="515"/>
        <v>0</v>
      </c>
      <c r="XDK23" s="1954">
        <f t="shared" si="515"/>
        <v>0</v>
      </c>
      <c r="XDL23" s="1954">
        <f t="shared" si="515"/>
        <v>0</v>
      </c>
      <c r="XDM23" s="1954">
        <f t="shared" si="515"/>
        <v>0</v>
      </c>
      <c r="XDN23" s="1954">
        <f t="shared" si="515"/>
        <v>0</v>
      </c>
      <c r="XDO23" s="1954">
        <f t="shared" si="515"/>
        <v>0</v>
      </c>
      <c r="XDP23" s="1954">
        <f t="shared" si="515"/>
        <v>0</v>
      </c>
      <c r="XDQ23" s="1954">
        <f t="shared" si="515"/>
        <v>0</v>
      </c>
      <c r="XDR23" s="1954">
        <f t="shared" si="515"/>
        <v>0</v>
      </c>
      <c r="XDS23" s="1954">
        <f t="shared" si="515"/>
        <v>0</v>
      </c>
      <c r="XDT23" s="1954">
        <f t="shared" si="515"/>
        <v>0</v>
      </c>
      <c r="XDU23" s="1954">
        <f t="shared" si="515"/>
        <v>0</v>
      </c>
      <c r="XDV23" s="1954">
        <f t="shared" si="515"/>
        <v>0</v>
      </c>
      <c r="XDW23" s="1954">
        <f t="shared" si="515"/>
        <v>0</v>
      </c>
      <c r="XDX23" s="1954">
        <f t="shared" si="515"/>
        <v>0</v>
      </c>
      <c r="XDY23" s="1954">
        <f t="shared" si="515"/>
        <v>0</v>
      </c>
      <c r="XDZ23" s="1954">
        <f t="shared" si="515"/>
        <v>0</v>
      </c>
      <c r="XEA23" s="1954">
        <f t="shared" si="515"/>
        <v>0</v>
      </c>
      <c r="XEB23" s="1954">
        <f t="shared" si="515"/>
        <v>0</v>
      </c>
      <c r="XEC23" s="1954">
        <f t="shared" si="515"/>
        <v>0</v>
      </c>
      <c r="XED23" s="1954">
        <f t="shared" si="515"/>
        <v>0</v>
      </c>
      <c r="XEE23" s="1954">
        <f t="shared" si="515"/>
        <v>0</v>
      </c>
      <c r="XEF23" s="1954">
        <f t="shared" si="515"/>
        <v>0</v>
      </c>
      <c r="XEG23" s="1954">
        <f t="shared" si="515"/>
        <v>0</v>
      </c>
      <c r="XEH23" s="1954">
        <f t="shared" si="515"/>
        <v>0</v>
      </c>
      <c r="XEI23" s="1954">
        <f t="shared" si="515"/>
        <v>0</v>
      </c>
      <c r="XEJ23" s="1954">
        <f t="shared" si="515"/>
        <v>0</v>
      </c>
      <c r="XEK23" s="1954">
        <f t="shared" si="515"/>
        <v>0</v>
      </c>
      <c r="XEL23" s="1954">
        <f t="shared" si="515"/>
        <v>0</v>
      </c>
      <c r="XEM23" s="1954">
        <f t="shared" si="515"/>
        <v>0</v>
      </c>
      <c r="XEN23" s="1954">
        <f t="shared" si="515"/>
        <v>0</v>
      </c>
      <c r="XEO23" s="1954">
        <f t="shared" si="515"/>
        <v>0</v>
      </c>
      <c r="XEP23" s="1954">
        <f t="shared" si="515"/>
        <v>0</v>
      </c>
      <c r="XEQ23" s="1954">
        <f t="shared" si="515"/>
        <v>0</v>
      </c>
      <c r="XER23" s="1954">
        <f t="shared" si="515"/>
        <v>0</v>
      </c>
      <c r="XES23" s="1954">
        <f t="shared" si="515"/>
        <v>0</v>
      </c>
      <c r="XET23" s="1954">
        <f t="shared" si="515"/>
        <v>0</v>
      </c>
      <c r="XEU23" s="1954">
        <f t="shared" si="515"/>
        <v>0</v>
      </c>
      <c r="XEV23" s="1954">
        <f t="shared" si="515"/>
        <v>0</v>
      </c>
      <c r="XEW23" s="1954">
        <f t="shared" si="515"/>
        <v>0</v>
      </c>
      <c r="XEX23" s="1954">
        <f t="shared" si="515"/>
        <v>0</v>
      </c>
      <c r="XEY23" s="1954">
        <f t="shared" si="515"/>
        <v>0</v>
      </c>
      <c r="XEZ23" s="1954">
        <f t="shared" si="515"/>
        <v>0</v>
      </c>
      <c r="XFA23" s="1954">
        <f t="shared" si="515"/>
        <v>0</v>
      </c>
      <c r="XFB23" s="1954">
        <f t="shared" si="515"/>
        <v>0</v>
      </c>
      <c r="XFC23" s="1954">
        <f t="shared" si="515"/>
        <v>0</v>
      </c>
      <c r="XFD23" s="1954">
        <f t="shared" si="515"/>
        <v>0</v>
      </c>
    </row>
    <row r="24" spans="1:16384" s="171" customFormat="1" ht="14.4">
      <c r="A24" s="1353"/>
      <c r="B24" s="1353"/>
      <c r="C24" s="1353"/>
      <c r="D24" s="1353"/>
      <c r="E24" s="578"/>
      <c r="F24" s="1367"/>
      <c r="G24" s="578"/>
      <c r="H24" s="1367"/>
      <c r="I24" s="1367"/>
      <c r="J24" s="1954"/>
      <c r="K24" s="1954"/>
      <c r="L24" s="1954"/>
      <c r="M24" s="1954"/>
      <c r="N24" s="1954"/>
      <c r="O24" s="1954"/>
      <c r="P24" s="1954"/>
      <c r="Q24" s="1976"/>
      <c r="R24" s="1954"/>
      <c r="S24" s="1954"/>
      <c r="T24" s="1954"/>
      <c r="U24" s="1954"/>
      <c r="V24" s="1954"/>
      <c r="W24" s="1954"/>
      <c r="X24" s="1954"/>
      <c r="Y24" s="1954"/>
      <c r="Z24" s="1954"/>
      <c r="AA24" s="1954"/>
      <c r="AB24" s="1954"/>
      <c r="AC24" s="1954"/>
      <c r="AD24" s="1954"/>
      <c r="AE24" s="1954"/>
      <c r="AF24" s="1954"/>
      <c r="AG24" s="1954"/>
      <c r="AH24" s="1954"/>
      <c r="AI24" s="1954"/>
      <c r="AJ24" s="1954"/>
      <c r="AK24" s="1976"/>
      <c r="AL24" s="1954"/>
      <c r="AM24" s="1954"/>
      <c r="AN24" s="1954"/>
      <c r="AO24" s="1976"/>
      <c r="AP24" s="1954"/>
      <c r="AQ24" s="1954"/>
      <c r="AR24" s="1954"/>
      <c r="AS24" s="1954"/>
      <c r="AT24" s="1954"/>
      <c r="AU24" s="1954"/>
      <c r="AV24" s="1954"/>
      <c r="AW24" s="1954"/>
      <c r="AX24" s="1954"/>
      <c r="AY24" s="1954"/>
      <c r="AZ24" s="1954"/>
      <c r="BA24" s="1954"/>
      <c r="BB24" s="1954"/>
      <c r="BC24" s="1976"/>
      <c r="BD24" s="1954"/>
      <c r="BE24" s="1954"/>
      <c r="BF24" s="1954"/>
      <c r="BG24" s="1954"/>
      <c r="BH24" s="1954"/>
      <c r="BI24" s="1954"/>
      <c r="BJ24" s="1954"/>
      <c r="BK24" s="1954"/>
      <c r="BL24" s="1954"/>
      <c r="BM24" s="1954"/>
      <c r="BN24" s="1954"/>
      <c r="BO24" s="1954"/>
      <c r="BP24" s="1954"/>
      <c r="BQ24" s="1954"/>
      <c r="BR24" s="1954"/>
      <c r="BS24" s="1954"/>
    </row>
    <row r="25" spans="1:16384" s="171" customFormat="1" ht="14.4">
      <c r="A25" s="1353"/>
      <c r="B25" s="1353"/>
      <c r="C25" s="1353"/>
      <c r="D25" s="1353"/>
      <c r="E25" s="578" t="str">
        <f>Performance!E190</f>
        <v>ODI form</v>
      </c>
      <c r="F25" s="1367"/>
      <c r="G25" s="578" t="str">
        <f>Performance!G190</f>
        <v>Text</v>
      </c>
      <c r="H25" s="1367"/>
      <c r="I25" s="1367"/>
      <c r="J25" s="646" t="str">
        <f>Performance!J190</f>
        <v>Revenue</v>
      </c>
      <c r="K25" s="646" t="str">
        <f>Performance!K190</f>
        <v>Revenue</v>
      </c>
      <c r="L25" s="646" t="str">
        <f>Performance!L190</f>
        <v>Revenue</v>
      </c>
      <c r="M25" s="646" t="str">
        <f>Performance!M190</f>
        <v>Revenue</v>
      </c>
      <c r="N25" s="646" t="str">
        <f>Performance!N190</f>
        <v>Revenue</v>
      </c>
      <c r="O25" s="646" t="str">
        <f>Performance!O190</f>
        <v>Revenue</v>
      </c>
      <c r="P25" s="646" t="str">
        <f>Performance!P190</f>
        <v>Revenue</v>
      </c>
      <c r="Q25" s="2131" t="str">
        <f>Performance!Q190</f>
        <v>Revenue</v>
      </c>
      <c r="R25" s="646" t="str">
        <f>Performance!R190</f>
        <v>Revenue</v>
      </c>
      <c r="S25" s="646" t="str">
        <f>Performance!S190</f>
        <v>Revenue</v>
      </c>
      <c r="T25" s="646" t="str">
        <f>Performance!T190</f>
        <v>Revenue</v>
      </c>
      <c r="U25" s="646" t="str">
        <f>Performance!U190</f>
        <v>Revenue</v>
      </c>
      <c r="V25" s="646" t="str">
        <f>Performance!V190</f>
        <v>Revenue</v>
      </c>
      <c r="W25" s="646" t="str">
        <f>Performance!W190</f>
        <v>Revenue</v>
      </c>
      <c r="X25" s="646" t="str">
        <f>Performance!X190</f>
        <v>Revenue</v>
      </c>
      <c r="Y25" s="646" t="str">
        <f>Performance!Y190</f>
        <v>Revenue</v>
      </c>
      <c r="Z25" s="646" t="str">
        <f>Performance!Z190</f>
        <v>Revenue</v>
      </c>
      <c r="AA25" s="646" t="str">
        <f>Performance!AA190</f>
        <v/>
      </c>
      <c r="AB25" s="646" t="str">
        <f>Performance!AB190</f>
        <v/>
      </c>
      <c r="AC25" s="646" t="str">
        <f>Performance!AC190</f>
        <v/>
      </c>
      <c r="AD25" s="646" t="str">
        <f>Performance!AD190</f>
        <v/>
      </c>
      <c r="AE25" s="646" t="str">
        <f>Performance!AE190</f>
        <v/>
      </c>
      <c r="AF25" s="646" t="str">
        <f>Performance!AF190</f>
        <v/>
      </c>
      <c r="AG25" s="646" t="str">
        <f>Performance!AG190</f>
        <v/>
      </c>
      <c r="AH25" s="646" t="str">
        <f>Performance!AH190</f>
        <v/>
      </c>
      <c r="AI25" s="646" t="str">
        <f>Performance!AI190</f>
        <v/>
      </c>
      <c r="AJ25" s="646" t="str">
        <f>Performance!AJ190</f>
        <v/>
      </c>
      <c r="AK25" s="2131" t="str">
        <f>Performance!AK190</f>
        <v/>
      </c>
      <c r="AL25" s="646" t="str">
        <f>Performance!AL190</f>
        <v/>
      </c>
      <c r="AM25" s="646" t="str">
        <f>Performance!AM190</f>
        <v/>
      </c>
      <c r="AN25" s="646" t="str">
        <f>Performance!AN190</f>
        <v/>
      </c>
      <c r="AO25" s="2131" t="str">
        <f>Performance!AO190</f>
        <v/>
      </c>
      <c r="AP25" s="646" t="str">
        <f>Performance!AP190</f>
        <v/>
      </c>
      <c r="AQ25" s="646" t="str">
        <f>Performance!AQ190</f>
        <v/>
      </c>
      <c r="AR25" s="646" t="str">
        <f>Performance!AR190</f>
        <v/>
      </c>
      <c r="AS25" s="646" t="str">
        <f>Performance!AS190</f>
        <v/>
      </c>
      <c r="AT25" s="646" t="str">
        <f>Performance!AT190</f>
        <v/>
      </c>
      <c r="AU25" s="646" t="str">
        <f>Performance!AU190</f>
        <v/>
      </c>
      <c r="AV25" s="646" t="str">
        <f>Performance!AV190</f>
        <v/>
      </c>
      <c r="AW25" s="646" t="str">
        <f>Performance!AW190</f>
        <v/>
      </c>
      <c r="AX25" s="646" t="str">
        <f>Performance!AX190</f>
        <v/>
      </c>
      <c r="AY25" s="646" t="str">
        <f>Performance!AY190</f>
        <v/>
      </c>
      <c r="AZ25" s="646" t="str">
        <f>Performance!AZ190</f>
        <v/>
      </c>
      <c r="BA25" s="646" t="str">
        <f>Performance!BA190</f>
        <v/>
      </c>
      <c r="BB25" s="646" t="str">
        <f>Performance!BB190</f>
        <v/>
      </c>
      <c r="BC25" s="2131" t="str">
        <f>Performance!BC190</f>
        <v/>
      </c>
      <c r="BD25" s="646" t="str">
        <f>Performance!BD190</f>
        <v/>
      </c>
      <c r="BE25" s="646" t="str">
        <f>Performance!BE190</f>
        <v/>
      </c>
      <c r="BF25" s="646" t="str">
        <f>Performance!BF190</f>
        <v/>
      </c>
      <c r="BG25" s="646" t="str">
        <f>Performance!BG190</f>
        <v/>
      </c>
      <c r="BH25" s="646" t="str">
        <f>Performance!BH190</f>
        <v/>
      </c>
      <c r="BI25" s="646" t="str">
        <f>Performance!BI190</f>
        <v/>
      </c>
      <c r="BJ25" s="646" t="str">
        <f>Performance!BJ190</f>
        <v/>
      </c>
      <c r="BK25" s="646" t="str">
        <f>Performance!BK190</f>
        <v/>
      </c>
      <c r="BL25" s="646" t="str">
        <f>Performance!BL190</f>
        <v/>
      </c>
      <c r="BM25" s="646" t="str">
        <f>Performance!BM190</f>
        <v/>
      </c>
      <c r="BN25" s="646" t="str">
        <f>Performance!BN190</f>
        <v/>
      </c>
      <c r="BO25" s="646" t="str">
        <f>Performance!BO190</f>
        <v/>
      </c>
      <c r="BP25" s="646" t="str">
        <f>Performance!BP190</f>
        <v/>
      </c>
      <c r="BQ25" s="646" t="str">
        <f>Performance!BQ190</f>
        <v/>
      </c>
      <c r="BR25" s="646" t="str">
        <f>Performance!BR190</f>
        <v/>
      </c>
      <c r="BS25" s="646" t="str">
        <f>Performance!BS190</f>
        <v/>
      </c>
    </row>
    <row r="26" spans="1:16384" s="2132" customFormat="1" ht="13.8">
      <c r="A26" s="1403"/>
      <c r="B26" s="1403"/>
      <c r="C26" s="1403"/>
      <c r="D26" s="1403"/>
      <c r="E26" s="644" t="str">
        <f>Performance!E182</f>
        <v>ODI timing</v>
      </c>
      <c r="F26" s="644"/>
      <c r="G26" s="644" t="str">
        <f>Performance!G182</f>
        <v>Text</v>
      </c>
      <c r="H26" s="644"/>
      <c r="I26" s="644"/>
      <c r="J26" s="1954" t="str">
        <f>Performance!J182</f>
        <v>In-period</v>
      </c>
      <c r="K26" s="646" t="str">
        <f>Performance!K182</f>
        <v>In-period</v>
      </c>
      <c r="L26" s="646" t="str">
        <f>Performance!L182</f>
        <v>In-period</v>
      </c>
      <c r="M26" s="646" t="str">
        <f>Performance!M182</f>
        <v>In-period</v>
      </c>
      <c r="N26" s="646" t="str">
        <f>Performance!N182</f>
        <v>End of period</v>
      </c>
      <c r="O26" s="646" t="str">
        <f>Performance!O182</f>
        <v>End of period</v>
      </c>
      <c r="P26" s="646" t="str">
        <f>Performance!P182</f>
        <v>In-period</v>
      </c>
      <c r="Q26" s="2131" t="str">
        <f>Performance!Q182</f>
        <v>In-period</v>
      </c>
      <c r="R26" s="646" t="str">
        <f>Performance!R182</f>
        <v>In-period</v>
      </c>
      <c r="S26" s="646" t="str">
        <f>Performance!S182</f>
        <v>In-period</v>
      </c>
      <c r="T26" s="646" t="str">
        <f>Performance!T182</f>
        <v>In-period</v>
      </c>
      <c r="U26" s="646" t="str">
        <f>Performance!U182</f>
        <v>In-period</v>
      </c>
      <c r="V26" s="646" t="str">
        <f>Performance!V182</f>
        <v>In-period</v>
      </c>
      <c r="W26" s="646" t="str">
        <f>Performance!W182</f>
        <v>In-period</v>
      </c>
      <c r="X26" s="646" t="str">
        <f>Performance!X182</f>
        <v>In-period</v>
      </c>
      <c r="Y26" s="646" t="str">
        <f>Performance!Y182</f>
        <v>In-period</v>
      </c>
      <c r="Z26" s="646" t="str">
        <f>Performance!Z182</f>
        <v>In-period</v>
      </c>
      <c r="AA26" s="646" t="str">
        <f>Performance!AA182</f>
        <v/>
      </c>
      <c r="AB26" s="646" t="str">
        <f>Performance!AB182</f>
        <v/>
      </c>
      <c r="AC26" s="646" t="str">
        <f>Performance!AC182</f>
        <v/>
      </c>
      <c r="AD26" s="646" t="str">
        <f>Performance!AD182</f>
        <v/>
      </c>
      <c r="AE26" s="646" t="str">
        <f>Performance!AE182</f>
        <v/>
      </c>
      <c r="AF26" s="646" t="str">
        <f>Performance!AF182</f>
        <v/>
      </c>
      <c r="AG26" s="646" t="str">
        <f>Performance!AG182</f>
        <v/>
      </c>
      <c r="AH26" s="646" t="str">
        <f>Performance!AH182</f>
        <v/>
      </c>
      <c r="AI26" s="646" t="str">
        <f>Performance!AI182</f>
        <v/>
      </c>
      <c r="AJ26" s="646" t="str">
        <f>Performance!AJ182</f>
        <v/>
      </c>
      <c r="AK26" s="2131" t="str">
        <f>Performance!AK182</f>
        <v/>
      </c>
      <c r="AL26" s="646" t="str">
        <f>Performance!AL182</f>
        <v/>
      </c>
      <c r="AM26" s="646" t="str">
        <f>Performance!AM182</f>
        <v/>
      </c>
      <c r="AN26" s="646" t="str">
        <f>Performance!AN182</f>
        <v/>
      </c>
      <c r="AO26" s="2131" t="str">
        <f>Performance!AO182</f>
        <v/>
      </c>
      <c r="AP26" s="646" t="str">
        <f>Performance!AP182</f>
        <v/>
      </c>
      <c r="AQ26" s="646" t="str">
        <f>Performance!AQ182</f>
        <v/>
      </c>
      <c r="AR26" s="646" t="str">
        <f>Performance!AR182</f>
        <v/>
      </c>
      <c r="AS26" s="646" t="str">
        <f>Performance!AS182</f>
        <v/>
      </c>
      <c r="AT26" s="646" t="str">
        <f>Performance!AT182</f>
        <v/>
      </c>
      <c r="AU26" s="646" t="str">
        <f>Performance!AU182</f>
        <v/>
      </c>
      <c r="AV26" s="646" t="str">
        <f>Performance!AV182</f>
        <v/>
      </c>
      <c r="AW26" s="646" t="str">
        <f>Performance!AW182</f>
        <v/>
      </c>
      <c r="AX26" s="646" t="str">
        <f>Performance!AX182</f>
        <v/>
      </c>
      <c r="AY26" s="646" t="str">
        <f>Performance!AY182</f>
        <v/>
      </c>
      <c r="AZ26" s="646" t="str">
        <f>Performance!AZ182</f>
        <v/>
      </c>
      <c r="BA26" s="646" t="str">
        <f>Performance!BA182</f>
        <v/>
      </c>
      <c r="BB26" s="646" t="str">
        <f>Performance!BB182</f>
        <v/>
      </c>
      <c r="BC26" s="646" t="str">
        <f>Performance!BC182</f>
        <v/>
      </c>
      <c r="BD26" s="1427"/>
      <c r="BE26" s="1427"/>
      <c r="BF26" s="1427"/>
      <c r="BG26" s="1427"/>
      <c r="BH26" s="1427"/>
      <c r="BI26" s="1427"/>
      <c r="BJ26" s="1427"/>
      <c r="BK26" s="1427"/>
      <c r="BL26" s="1427"/>
      <c r="BM26" s="1427"/>
      <c r="BN26" s="1427"/>
      <c r="BO26" s="1427"/>
      <c r="BP26" s="1427"/>
      <c r="BQ26" s="1427"/>
      <c r="BR26" s="1427"/>
      <c r="BS26" s="1427"/>
    </row>
    <row r="27" spans="1:16384" ht="13.8">
      <c r="A27" s="446"/>
      <c r="B27" s="446"/>
      <c r="C27" s="446"/>
      <c r="D27" s="446"/>
      <c r="E27" s="446"/>
      <c r="F27" s="446"/>
      <c r="G27" s="446"/>
      <c r="H27" s="446"/>
      <c r="I27" s="446"/>
      <c r="J27" s="561"/>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46"/>
      <c r="BE27" s="446"/>
      <c r="BF27" s="446"/>
      <c r="BG27" s="446"/>
      <c r="BH27" s="446"/>
      <c r="BI27" s="446"/>
      <c r="BJ27" s="446"/>
      <c r="BK27" s="446"/>
      <c r="BL27" s="446"/>
      <c r="BM27" s="446"/>
      <c r="BN27" s="446"/>
      <c r="BO27" s="446"/>
      <c r="BP27" s="446"/>
      <c r="BQ27" s="446"/>
      <c r="BR27" s="446"/>
      <c r="BS27" s="446"/>
    </row>
    <row r="28" spans="1:16384" ht="21">
      <c r="A28" s="430" t="s">
        <v>935</v>
      </c>
      <c r="B28" s="184"/>
      <c r="C28" s="185"/>
      <c r="D28" s="186"/>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row>
    <row r="29" spans="1:16384" ht="12.75" customHeight="1">
      <c r="N29" s="2123"/>
    </row>
    <row r="32" spans="1:16384" ht="12.75" customHeight="1">
      <c r="J32" s="1955"/>
    </row>
    <row r="37" spans="10:10" ht="12.75" customHeight="1">
      <c r="J37" s="1955"/>
    </row>
  </sheetData>
  <sheetProtection algorithmName="SHA-512" hashValue="Lltstm6F3QVzVh44BIUwVeuT9lBzM/+wsDXZg671hcekaMisxh2+V4NtHX1q7KtRBatot5qBTdvKM7G/f1w1Mw==" saltValue="n8I5x0j/mRjTVW7B89pEXw==" spinCount="100000" sheet="1" objects="1" scenarios="1"/>
  <conditionalFormatting sqref="H4">
    <cfRule type="cellIs" dxfId="117" priority="9" operator="equal">
      <formula>0</formula>
    </cfRule>
  </conditionalFormatting>
  <conditionalFormatting sqref="H28">
    <cfRule type="cellIs" dxfId="116" priority="8" operator="equal">
      <formula>0</formula>
    </cfRule>
  </conditionalFormatting>
  <conditionalFormatting sqref="J16:BS17">
    <cfRule type="cellIs" dxfId="11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9"/>
  <sheetViews>
    <sheetView zoomScaleNormal="100" zoomScaleSheetLayoutView="100" workbookViewId="0">
      <selection activeCell="D6" sqref="D6"/>
    </sheetView>
  </sheetViews>
  <sheetFormatPr defaultColWidth="0" defaultRowHeight="13.8" zeroHeight="1"/>
  <cols>
    <col min="1" max="1" width="2.59765625" customWidth="1"/>
    <col min="2" max="2" width="67.19921875" customWidth="1"/>
    <col min="3" max="3" width="19.8984375" customWidth="1"/>
    <col min="4" max="4" width="20.19921875" customWidth="1"/>
    <col min="5" max="5" width="101.69921875" bestFit="1" customWidth="1"/>
    <col min="6" max="6" width="9" customWidth="1"/>
    <col min="7" max="27" width="0" hidden="1" customWidth="1"/>
    <col min="28" max="16384" width="9" hidden="1"/>
  </cols>
  <sheetData>
    <row r="1" spans="2:6" ht="31.2" thickBot="1">
      <c r="B1" s="395" t="s">
        <v>103</v>
      </c>
      <c r="C1" s="246"/>
      <c r="D1" s="246"/>
      <c r="E1" s="275"/>
    </row>
    <row r="2" spans="2:6" ht="22.2" thickBot="1">
      <c r="B2" s="1848" t="s">
        <v>958</v>
      </c>
      <c r="C2" s="397" t="s">
        <v>105</v>
      </c>
    </row>
    <row r="3" spans="2:6" ht="22.2" thickBot="1">
      <c r="B3" s="1848" t="s">
        <v>1035</v>
      </c>
      <c r="C3" s="397" t="s">
        <v>107</v>
      </c>
      <c r="D3" s="8"/>
      <c r="E3" s="8"/>
      <c r="F3" s="1353" t="str">
        <f>VLOOKUP($B$3,Validation!$B$5:$D$22,3,0)</f>
        <v>WoC</v>
      </c>
    </row>
    <row r="4" spans="2:6"/>
    <row r="5" spans="2:6" ht="14.4">
      <c r="B5" s="1353" t="s">
        <v>108</v>
      </c>
    </row>
    <row r="6" spans="2:6"/>
    <row r="7" spans="2:6" ht="27.6">
      <c r="B7" s="1533" t="s">
        <v>109</v>
      </c>
      <c r="C7" s="1534" t="s">
        <v>110</v>
      </c>
      <c r="D7" s="1535" t="s">
        <v>111</v>
      </c>
      <c r="E7" s="1535" t="s">
        <v>112</v>
      </c>
    </row>
    <row r="8" spans="2:6" ht="25.2" customHeight="1">
      <c r="B8" s="332" t="s">
        <v>113</v>
      </c>
      <c r="C8" s="333" t="str">
        <f>IF($B$3="Select company","",IF(SUM('3A'!$V$9:$Z$16,'3A'!$V$19:$Z$38)&gt;0,"Review validation checks","No issues identified"))</f>
        <v>No issues identified</v>
      </c>
      <c r="D8" s="333" t="str">
        <f>IF($B$3="Select company","",IF(SUM('3A'!$AB$9:$AE$16,'3A'!$AB$19:$AE$38)&gt;0,"Review validation checks","No issues identified"))</f>
        <v>No issues identified</v>
      </c>
      <c r="E8" s="1354" t="str">
        <f>'3A'!$B$53</f>
        <v>Please refer to RAG 4.11 - Guideline for the table definitions in the annual performance report</v>
      </c>
    </row>
    <row r="9" spans="2:6" ht="25.2" customHeight="1">
      <c r="B9" s="332" t="s">
        <v>114</v>
      </c>
      <c r="C9" s="333" t="str">
        <f>IF($B$3="Select company","",(IF($F$3="WoC","",IF(SUM('3B'!$V$9:$Z$12,'3B'!$V$15:$Z$28)&gt;0,"Review validation checks","No issues identified"))))</f>
        <v/>
      </c>
      <c r="D9" s="333" t="str">
        <f>IF($B$3="Select company","",(IF($F$3="WoC","",IF(OR(SUM('3B'!$AB$9:$AE$12,'3B'!$AB$15:$AE$28)&gt;0,ISERROR(SUM('3B'!$AB$9:$AE$12))=TRUE),"Review validation checks","No issues identified"))))</f>
        <v/>
      </c>
      <c r="E9" s="1354" t="str">
        <f>'3B'!B$42</f>
        <v>Please refer to RAG 4.11 - Guideline for the table definitions in the annual performance report</v>
      </c>
    </row>
    <row r="10" spans="2:6" ht="25.2" customHeight="1">
      <c r="B10" s="2070" t="s">
        <v>115</v>
      </c>
      <c r="C10" s="2069" t="s">
        <v>116</v>
      </c>
      <c r="D10" s="2069" t="s">
        <v>116</v>
      </c>
      <c r="E10" s="2062"/>
    </row>
    <row r="11" spans="2:6" ht="25.2" customHeight="1">
      <c r="B11" s="2070" t="s">
        <v>117</v>
      </c>
      <c r="C11" s="2069" t="s">
        <v>116</v>
      </c>
      <c r="D11" s="2069" t="s">
        <v>116</v>
      </c>
      <c r="E11" s="2062"/>
    </row>
    <row r="12" spans="2:6" ht="25.2" customHeight="1">
      <c r="B12" s="332" t="s">
        <v>118</v>
      </c>
      <c r="C12" s="333" t="str">
        <f>IF($B$3="Select company","",IF(SUM('3E'!$V$9:$X$13,'3E'!$V$16:$X$38)&gt;0,"Review validation checks","No issues identified"))</f>
        <v>No issues identified</v>
      </c>
      <c r="D12" s="333" t="str">
        <f>IF($B$3="Select company","",IF(SUM('3E'!$AB$9:$AB$13)&gt;0,"Review validation checks","No issues identified"))</f>
        <v>No issues identified</v>
      </c>
      <c r="E12" s="1355" t="str">
        <f>'3E'!$B$52</f>
        <v>Please refer to RAG 4.11 - Guideline for the table definitions in the annual performance report</v>
      </c>
    </row>
    <row r="13" spans="2:6" ht="25.2" customHeight="1">
      <c r="B13" s="332" t="s">
        <v>119</v>
      </c>
      <c r="C13" s="333" t="str">
        <f>IF($B$3="Select company","",IF(SUM('3F'!$V$9:$X$12,'3F'!$V$18:$AD$19,'3F'!$V$25:$Y$25,'3F'!$V$31:$X$31,'3F'!$V$37:$AD$37)&gt;0,"Review validation checks","No issues identified"))</f>
        <v>No issues identified</v>
      </c>
      <c r="D13" s="333" t="str">
        <f>IF($B$3="Select company","",IF(SUM('3F'!$AF$9:$AH$12,'3F'!$AF$18:$AN$19,'3F'!$AF$25:$AI$25,'3F'!$AF$31:$AH$31,'3F'!$AF$37:$AN$37)&gt;0,"Review validation checks","No issues identified"))</f>
        <v>No issues identified</v>
      </c>
      <c r="E13" s="1355" t="str">
        <f>'3F'!$B$49</f>
        <v>Please refer to RAG 4.11 - Guideline for the table definitions in the annual performance report</v>
      </c>
    </row>
    <row r="14" spans="2:6" ht="25.2" customHeight="1">
      <c r="B14" s="332" t="s">
        <v>120</v>
      </c>
      <c r="C14" s="2068" t="str">
        <f>IF(OR($B$3="Northumbrian Water",$B$3="South Staffs Water"),IF(SUM('3F.1'!$V$9:$X$12,'3F.1'!$V$18:$AD$19)&gt;0,"Review validation checks","No issues identified"),"[For use by NES and SSC only]")</f>
        <v>No issues identified</v>
      </c>
      <c r="D14" s="333" t="str">
        <f>IF(OR($B$3="Northumbrian Water",$B$3="South Staffs Water"),IF(SUM('3F.1'!$AF$12:$AH$12,'3F.1'!$AF$18:$AN$19)&gt;0,"Review validation checks","No issues identified"),"[For use by NES and SSC only]")</f>
        <v>No issues identified</v>
      </c>
      <c r="E14" s="1355" t="str">
        <f>'3F.1'!$B$49</f>
        <v>Please refer to RAG 4.11 - Guideline for the table definitions in the annual performance report</v>
      </c>
    </row>
    <row r="15" spans="2:6" ht="25.2" customHeight="1">
      <c r="B15" s="332" t="s">
        <v>121</v>
      </c>
      <c r="C15" s="333" t="str">
        <f>IF(OR($B$3="Northumbrian Water",$B$3="South Staffs Water"),IF(SUM('3F.2'!$V$9:$X$12,'3F.2'!$V$18:$AD$19)&gt;0,"Review validation checks","No issues identified"),"[For use by NES and SSC only]")</f>
        <v>No issues identified</v>
      </c>
      <c r="D15" s="333" t="str">
        <f>IF(OR($B$3="Northumbrian Water",$B$3="South Staffs Water"),IF(SUM('3F.2'!$AF$12:$AH$12,'3F.2'!$AF$18:$AN$19)&gt;0,"Review validation checks","No issues identified"),"[For use by NES and SSC only]")</f>
        <v>No issues identified</v>
      </c>
      <c r="E15" s="1355" t="str">
        <f>'3F.2'!$B$49</f>
        <v>Please refer to RAG 4.11 - Guideline for the table definitions in the annual performance report</v>
      </c>
    </row>
    <row r="16" spans="2:6" ht="25.2" customHeight="1">
      <c r="B16" s="2070" t="s">
        <v>122</v>
      </c>
      <c r="C16" s="2069" t="s">
        <v>116</v>
      </c>
      <c r="D16" s="2069" t="s">
        <v>116</v>
      </c>
      <c r="E16" s="2112"/>
    </row>
    <row r="17" spans="2:5" ht="25.2" customHeight="1">
      <c r="B17" s="332" t="s">
        <v>123</v>
      </c>
      <c r="C17" s="333"/>
      <c r="D17" s="333" t="str">
        <f>IF($B$3="Select company","",IF(SUM('3H'!$AC$10:$AC$34)&gt;0,"Review validation checks","No issues identified"))</f>
        <v>No issues identified</v>
      </c>
      <c r="E17" s="1355" t="str">
        <f>'3H'!$B$46</f>
        <v>Please refer to RAG 4.11 - Guideline for the table definitions in the annual performance report</v>
      </c>
    </row>
    <row r="18" spans="2:5" ht="25.2" customHeight="1">
      <c r="B18" s="2070" t="s">
        <v>124</v>
      </c>
      <c r="C18" s="2069" t="s">
        <v>116</v>
      </c>
      <c r="D18" s="2069" t="s">
        <v>116</v>
      </c>
      <c r="E18" s="2111"/>
    </row>
    <row r="19" spans="2:5"/>
  </sheetData>
  <sheetProtection algorithmName="SHA-512" hashValue="9ENYnzsMQuprZTGMBXv23PA8Ax6zwXaXE5uByrq23gHKUv2DQ+BztWA7pKv6dn6vjMvCX3wkBzFClngIh8ttlw==" saltValue="6DRGfrKO2D5Bi+xNBkEqug==" spinCount="100000" sheet="1" objects="1" scenarios="1"/>
  <conditionalFormatting sqref="C8:D18">
    <cfRule type="cellIs" dxfId="295" priority="5" operator="equal">
      <formula>"Review validation checks"</formula>
    </cfRule>
    <cfRule type="containsBlanks" dxfId="294" priority="40">
      <formula>LEN(TRIM(C8))=0</formula>
    </cfRule>
  </conditionalFormatting>
  <conditionalFormatting sqref="C14:D15">
    <cfRule type="containsText" dxfId="293" priority="4" operator="containsText" text="[For use by NES and SSC only]">
      <formula>NOT(ISERROR(SEARCH("[For use by NES and SSC only]",C14)))</formula>
    </cfRule>
  </conditionalFormatting>
  <conditionalFormatting sqref="C16:D16">
    <cfRule type="cellIs" dxfId="292" priority="1" operator="equal">
      <formula>"Review validation checks"</formula>
    </cfRule>
  </conditionalFormatting>
  <conditionalFormatting sqref="C18:D18">
    <cfRule type="cellIs" dxfId="291" priority="2" operator="equal">
      <formula>"Review validation checks"</formula>
    </cfRule>
  </conditionalFormatting>
  <hyperlinks>
    <hyperlink ref="B8" location="'3A'!A1" display="3A - Outcome perfomance - Water performance commitments (financial)" xr:uid="{00000000-0004-0000-0200-000000000000}"/>
    <hyperlink ref="B9" location="'3B'!A1" display="3B - Outcome perfomance - Wastewater performance commitments (financial)" xr:uid="{00000000-0004-0000-0200-000001000000}"/>
    <hyperlink ref="B10" location="'3C'!A1" display="3C - Customer measure of experience (C-Mex) table" xr:uid="{00000000-0004-0000-0200-000002000000}"/>
    <hyperlink ref="B11" location="'3D'!A1" display="3D - Developer services measure of experience (D-MeX) table" xr:uid="{00000000-0004-0000-0200-000003000000}"/>
    <hyperlink ref="B12" location="'3E'!A1" display="3E - Outcome perfomance - Non financial performance commitments" xr:uid="{00000000-0004-0000-0200-000004000000}"/>
    <hyperlink ref="B13" location="'3F'!A1" display="3F - Underlying calculations for common performance commitments - water and retail" xr:uid="{00000000-0004-0000-0200-000005000000}"/>
    <hyperlink ref="B14" location="'3F.1'!A1" display="3F.1 - Underlying calculations for common performance commitments - water and retail" xr:uid="{00000000-0004-0000-0200-000006000000}"/>
    <hyperlink ref="B15" location="'3F.2'!A1" display="3F.2 - Underlying calculations for common performance commitments - water and retail" xr:uid="{00000000-0004-0000-0200-000007000000}"/>
    <hyperlink ref="B16" location="'3G'!A1" display="3G - Underlying calculations for common performance commitments - wastewater" xr:uid="{00000000-0004-0000-0200-000008000000}"/>
    <hyperlink ref="B17" location="'3H'!A1" display="3H - Summary information on outcome delivery incentive payments" xr:uid="{00000000-0004-0000-0200-000009000000}"/>
    <hyperlink ref="B18" location="'3I'!A1" display="3I - Supplementary outcomes information" xr:uid="{00000000-0004-0000-0200-00000A000000}"/>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Validation!$B$5:$B$22</xm:f>
          </x14:formula1>
          <xm:sqref>B3</xm:sqref>
        </x14:dataValidation>
        <x14:dataValidation type="list" allowBlank="1" showInputMessage="1" showErrorMessage="1" xr:uid="{00000000-0002-0000-0200-000001000000}">
          <x14:formula1>
            <xm:f>Validation!$A$4:$A$6</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pageSetUpPr fitToPage="1"/>
  </sheetPr>
  <dimension ref="A1:P54"/>
  <sheetViews>
    <sheetView zoomScaleNormal="100" workbookViewId="0"/>
  </sheetViews>
  <sheetFormatPr defaultRowHeight="13.8"/>
  <cols>
    <col min="1" max="3" width="1.59765625" style="207" customWidth="1"/>
    <col min="4" max="4" width="11" style="207" customWidth="1"/>
    <col min="5" max="5" width="56.8984375" style="207" bestFit="1" customWidth="1"/>
    <col min="6" max="6" width="20.59765625" style="207" customWidth="1"/>
    <col min="7" max="7" width="7.5" style="207" bestFit="1" customWidth="1"/>
    <col min="8" max="8" width="15.59765625" style="207" customWidth="1"/>
    <col min="9" max="9" width="2.59765625" style="207" customWidth="1"/>
    <col min="10" max="11" width="40.59765625" style="207" customWidth="1"/>
    <col min="12" max="12" width="15.59765625" customWidth="1"/>
    <col min="13" max="14" width="20.59765625" customWidth="1"/>
    <col min="15" max="16" width="50.59765625" customWidth="1"/>
  </cols>
  <sheetData>
    <row r="1" spans="1:16" ht="45">
      <c r="A1" s="675" t="str">
        <f ca="1" xml:space="preserve"> RIGHT(CELL("filename", $A$1), LEN(CELL("filename", $A$1)) - SEARCH("]", CELL("filename", $A$1)))</f>
        <v>Model outputs - interventions</v>
      </c>
      <c r="B1" s="242"/>
      <c r="C1" s="242"/>
      <c r="D1" s="243"/>
      <c r="E1" s="244"/>
      <c r="F1" s="244"/>
      <c r="G1" s="244"/>
      <c r="H1" s="661" t="str">
        <f>InpCompany!F5</f>
        <v>South Staffs Water</v>
      </c>
      <c r="I1" s="244"/>
      <c r="J1" s="244"/>
      <c r="K1" s="244"/>
      <c r="L1" s="244"/>
      <c r="M1" s="244"/>
      <c r="N1" s="244"/>
      <c r="O1" s="244"/>
      <c r="P1" s="244"/>
    </row>
    <row r="2" spans="1:16">
      <c r="A2" s="444"/>
      <c r="B2" s="444"/>
      <c r="C2" s="444"/>
      <c r="D2" s="444"/>
      <c r="E2" s="444"/>
      <c r="F2" s="453" t="s">
        <v>1123</v>
      </c>
      <c r="G2" s="453" t="s">
        <v>131</v>
      </c>
      <c r="H2" s="453" t="s">
        <v>1046</v>
      </c>
      <c r="I2" s="444"/>
      <c r="J2" s="444"/>
      <c r="K2" s="444"/>
      <c r="L2" s="444"/>
      <c r="M2" s="444"/>
      <c r="N2" s="444"/>
      <c r="O2" s="444"/>
      <c r="P2" s="444"/>
    </row>
    <row r="3" spans="1:16">
      <c r="A3" s="632" t="s">
        <v>1583</v>
      </c>
      <c r="B3" s="633"/>
      <c r="C3" s="633"/>
      <c r="D3" s="634"/>
      <c r="E3" s="635"/>
      <c r="F3" s="635"/>
      <c r="G3" s="635"/>
      <c r="H3" s="636"/>
      <c r="I3" s="635"/>
      <c r="J3" s="635" t="s">
        <v>1584</v>
      </c>
      <c r="K3" s="663" t="s">
        <v>1585</v>
      </c>
      <c r="L3" s="663" t="s">
        <v>1586</v>
      </c>
      <c r="M3" s="663" t="s">
        <v>1587</v>
      </c>
      <c r="N3" s="663" t="s">
        <v>1588</v>
      </c>
      <c r="O3" s="663" t="s">
        <v>1589</v>
      </c>
      <c r="P3" s="663" t="s">
        <v>1590</v>
      </c>
    </row>
    <row r="4" spans="1:16" ht="14.4">
      <c r="A4" s="446"/>
      <c r="B4" s="677"/>
      <c r="C4" s="446"/>
      <c r="D4" s="446"/>
      <c r="E4" s="446"/>
      <c r="F4" s="446"/>
      <c r="G4" s="446"/>
      <c r="H4" s="446"/>
      <c r="I4" s="446"/>
      <c r="J4" s="446"/>
      <c r="K4" s="446"/>
      <c r="L4" s="171"/>
      <c r="M4" s="171"/>
      <c r="N4" s="171"/>
      <c r="O4" s="171"/>
      <c r="P4" s="171"/>
    </row>
    <row r="5" spans="1:16" ht="14.4">
      <c r="A5" s="578"/>
      <c r="B5" s="578"/>
      <c r="C5" s="668" t="s">
        <v>1591</v>
      </c>
      <c r="D5" s="666"/>
      <c r="E5" s="608"/>
      <c r="F5" s="578"/>
      <c r="G5" s="578"/>
      <c r="H5" s="575"/>
      <c r="I5" s="575"/>
      <c r="J5" s="575"/>
      <c r="K5" s="678"/>
      <c r="L5" s="171"/>
      <c r="M5" s="171"/>
      <c r="N5" s="171"/>
      <c r="O5" s="171"/>
      <c r="P5" s="171"/>
    </row>
    <row r="6" spans="1:16">
      <c r="A6" s="444"/>
      <c r="B6" s="444"/>
      <c r="C6" s="665"/>
      <c r="D6" s="666"/>
      <c r="E6" s="608"/>
      <c r="F6" s="444"/>
      <c r="G6" s="444"/>
      <c r="H6" s="680"/>
      <c r="I6" s="680"/>
      <c r="J6" s="680"/>
      <c r="K6" s="681"/>
      <c r="L6" s="171"/>
      <c r="M6" s="171"/>
      <c r="N6" s="171"/>
      <c r="O6" s="171"/>
      <c r="P6" s="171"/>
    </row>
    <row r="7" spans="1:16" ht="14.4">
      <c r="A7" s="668" t="s">
        <v>967</v>
      </c>
      <c r="B7" s="578"/>
      <c r="C7" s="444"/>
      <c r="D7" s="454"/>
      <c r="E7" s="1434" t="str" cm="1">
        <f t="array" ref="E7:E52">TRANSPOSE(Performance!J6:BC6)</f>
        <v>Water quality compliance (CRI)</v>
      </c>
      <c r="F7" s="1435" t="str" cm="1">
        <f t="array" ref="F7:F52">TRANSPOSE(Performance!J5:BC5)</f>
        <v>PR19SSC_D1</v>
      </c>
      <c r="G7" s="1435" t="str" cm="1">
        <f t="array" ref="G7:G52">TRANSPOSE(Performance!J9:BC9)</f>
        <v>number</v>
      </c>
      <c r="H7" s="575"/>
      <c r="I7" s="575"/>
      <c r="J7" s="1436" cm="1">
        <f t="array" ref="J7:J52">TRANSPOSE(Company_PC_inputs!J7:BC7)</f>
        <v>8.8000000000000007</v>
      </c>
      <c r="K7" s="1436" cm="1">
        <f t="array" ref="K7:K52">TRANSPOSE(Performance!J7:BC7)</f>
        <v>8.8000000000000007</v>
      </c>
      <c r="L7" s="1436" t="str" cm="1">
        <f t="array" ref="L7:L52">TRANSPOSE('Model outputs - PC level'!J12:BC12)</f>
        <v/>
      </c>
      <c r="M7" s="1436" t="str" cm="1">
        <f t="array" ref="M7:M52">TRANSPOSE('Model outputs - PC level'!J13:BC13)</f>
        <v/>
      </c>
      <c r="N7" s="1436" t="str" cm="1">
        <f t="array" ref="N7:N52">TRANSPOSE('Model outputs - PC level'!J14:BC14)</f>
        <v>No</v>
      </c>
      <c r="O7" s="1505">
        <f>VLOOKUP(F7,'3A'!$C$9:$H$38,6,FALSE)</f>
        <v>-1.8156000000000003</v>
      </c>
      <c r="P7" s="1436" cm="1">
        <f t="array" ref="P7:P52">TRANSPOSE('Model outputs - PC level'!J16:BC16)+TRANSPOSE('Model outputs - PC level'!J17:BC17)+TRANSPOSE('Model outputs - PC level'!J19:BC19)+TRANSPOSE('Model outputs - PC level'!J20:BC20)</f>
        <v>-1.8156000000000003</v>
      </c>
    </row>
    <row r="8" spans="1:16" ht="14.4">
      <c r="A8" s="578"/>
      <c r="B8" s="578"/>
      <c r="C8" s="444"/>
      <c r="D8" s="454"/>
      <c r="E8" s="1434" t="str">
        <v>Water supply interruptions</v>
      </c>
      <c r="F8" s="1435" t="str">
        <v>PR19SSC_D2</v>
      </c>
      <c r="G8" s="1435" t="str">
        <v>hh:mm:ss</v>
      </c>
      <c r="H8" s="575"/>
      <c r="I8" s="575"/>
      <c r="J8" s="1437">
        <v>2.8240740740740739E-3</v>
      </c>
      <c r="K8" s="1437">
        <v>2.8240740740740739E-3</v>
      </c>
      <c r="L8" s="1437" t="str">
        <v/>
      </c>
      <c r="M8" s="1437" t="str">
        <v/>
      </c>
      <c r="N8" s="1437" t="str">
        <v>No</v>
      </c>
      <c r="O8" s="1436">
        <f>VLOOKUP(F8,'3A'!$C$9:$H$38,6,FALSE)</f>
        <v>0.25938333333333352</v>
      </c>
      <c r="P8" s="1436">
        <v>0.25938333333333352</v>
      </c>
    </row>
    <row r="9" spans="1:16" ht="14.4">
      <c r="A9" s="578"/>
      <c r="B9" s="578"/>
      <c r="C9" s="444"/>
      <c r="D9" s="454"/>
      <c r="E9" s="1434" t="str">
        <v>Leakage South Staffs region</v>
      </c>
      <c r="F9" s="1435" t="str">
        <v>PR19SSC_C1</v>
      </c>
      <c r="G9" s="1435" t="str">
        <v>%</v>
      </c>
      <c r="H9" s="575"/>
      <c r="I9" s="575"/>
      <c r="J9" s="1436">
        <v>11.416781292984869</v>
      </c>
      <c r="K9" s="1436">
        <v>11.416781292984869</v>
      </c>
      <c r="L9" s="1436" t="str">
        <v/>
      </c>
      <c r="M9" s="1436" t="str">
        <v/>
      </c>
      <c r="N9" s="1436" t="str">
        <v>No</v>
      </c>
      <c r="O9" s="1436">
        <f>VLOOKUP(F9,'3A'!$C$9:$H$38,6,FALSE)</f>
        <v>0</v>
      </c>
      <c r="P9" s="1436">
        <v>0</v>
      </c>
    </row>
    <row r="10" spans="1:16" ht="14.4">
      <c r="A10" s="578"/>
      <c r="B10" s="578"/>
      <c r="C10" s="444"/>
      <c r="D10" s="454"/>
      <c r="E10" s="1434" t="str">
        <v>Leakage Cambridge region</v>
      </c>
      <c r="F10" s="1435" t="str">
        <v>PR19SSC_C2</v>
      </c>
      <c r="G10" s="1435" t="str">
        <v>%</v>
      </c>
      <c r="H10" s="575"/>
      <c r="I10" s="575"/>
      <c r="J10" s="1436">
        <v>16.666666666666664</v>
      </c>
      <c r="K10" s="1436">
        <v>16.666666666666664</v>
      </c>
      <c r="L10" s="1436" t="str">
        <v/>
      </c>
      <c r="M10" s="1436" t="str">
        <v/>
      </c>
      <c r="N10" s="1436" t="str">
        <v>No</v>
      </c>
      <c r="O10" s="1436">
        <f>VLOOKUP(F10,'3A'!$C$9:$H$38,6,FALSE)</f>
        <v>0.18989999999999999</v>
      </c>
      <c r="P10" s="1436">
        <v>0.18989999999999999</v>
      </c>
    </row>
    <row r="11" spans="1:16" ht="14.4">
      <c r="A11" s="578"/>
      <c r="B11" s="578"/>
      <c r="C11" s="444"/>
      <c r="D11" s="454"/>
      <c r="E11" s="1434" t="str">
        <v>Per capita consumption South Staffs region</v>
      </c>
      <c r="F11" s="1435" t="str">
        <v>PR19SSC_C3</v>
      </c>
      <c r="G11" s="1435" t="str">
        <v xml:space="preserve">% </v>
      </c>
      <c r="H11" s="575"/>
      <c r="I11" s="575"/>
      <c r="J11" s="1436">
        <v>-12.373540856031129</v>
      </c>
      <c r="K11" s="1436">
        <v>-12.373540856031129</v>
      </c>
      <c r="L11" s="1436" t="str">
        <v/>
      </c>
      <c r="M11" s="1436" t="str">
        <v/>
      </c>
      <c r="N11" s="1436" t="str">
        <v>No</v>
      </c>
      <c r="O11" s="1436">
        <f>VLOOKUP(F11,'3A'!$C$9:$H$38,6,FALSE)</f>
        <v>-2.8561000000000001</v>
      </c>
      <c r="P11" s="1436">
        <v>0</v>
      </c>
    </row>
    <row r="12" spans="1:16" ht="14.4">
      <c r="A12" s="578"/>
      <c r="B12" s="578"/>
      <c r="C12" s="444"/>
      <c r="D12" s="454"/>
      <c r="E12" s="1434" t="str">
        <v>Per capita consumption Cambridge region</v>
      </c>
      <c r="F12" s="1435" t="str">
        <v>PR19SSC_C4</v>
      </c>
      <c r="G12" s="1435" t="str">
        <v xml:space="preserve">% </v>
      </c>
      <c r="H12" s="575"/>
      <c r="I12" s="575"/>
      <c r="J12" s="1436">
        <v>0</v>
      </c>
      <c r="K12" s="1436">
        <v>0</v>
      </c>
      <c r="L12" s="1436" t="str">
        <v/>
      </c>
      <c r="M12" s="1436" t="str">
        <v/>
      </c>
      <c r="N12" s="1436" t="str">
        <v>No</v>
      </c>
      <c r="O12" s="1436">
        <f>VLOOKUP(F12,'3A'!$C$9:$H$38,6,FALSE)</f>
        <v>-0.16750000000000001</v>
      </c>
      <c r="P12" s="1436">
        <v>0</v>
      </c>
    </row>
    <row r="13" spans="1:16" ht="14.4">
      <c r="A13" s="578"/>
      <c r="B13" s="578"/>
      <c r="C13" s="444"/>
      <c r="D13" s="454"/>
      <c r="E13" s="1434" t="str">
        <v>Mains repairs</v>
      </c>
      <c r="F13" s="1435" t="str">
        <v>PR19SSC_D4</v>
      </c>
      <c r="G13" s="1435" t="str">
        <v>number</v>
      </c>
      <c r="H13" s="575"/>
      <c r="I13" s="575"/>
      <c r="J13" s="1436">
        <v>124.2</v>
      </c>
      <c r="K13" s="1436">
        <v>124.2</v>
      </c>
      <c r="L13" s="1436" t="str">
        <v/>
      </c>
      <c r="M13" s="1436" t="str">
        <v/>
      </c>
      <c r="N13" s="1436" t="str">
        <v>No</v>
      </c>
      <c r="O13" s="1436">
        <f>VLOOKUP(F13,'3A'!$C$9:$H$38,6,FALSE)</f>
        <v>0</v>
      </c>
      <c r="P13" s="1436">
        <v>0</v>
      </c>
    </row>
    <row r="14" spans="1:16" ht="14.4">
      <c r="A14" s="578"/>
      <c r="B14" s="578"/>
      <c r="C14" s="444"/>
      <c r="D14" s="454"/>
      <c r="E14" s="1434" t="str">
        <v>Unplanned outage</v>
      </c>
      <c r="F14" s="1435" t="str">
        <v>PR19SSC_D5</v>
      </c>
      <c r="G14" s="1435" t="str">
        <v>%</v>
      </c>
      <c r="H14" s="575"/>
      <c r="I14" s="575"/>
      <c r="J14" s="1436">
        <v>1.47</v>
      </c>
      <c r="K14" s="1436">
        <v>1.47</v>
      </c>
      <c r="L14" s="1436" t="str">
        <v/>
      </c>
      <c r="M14" s="1436" t="str">
        <v/>
      </c>
      <c r="N14" s="1436" t="str">
        <v>No</v>
      </c>
      <c r="O14" s="1436">
        <f>VLOOKUP(F14,'3A'!$C$9:$H$38,6,FALSE)</f>
        <v>0.25339999999999996</v>
      </c>
      <c r="P14" s="1436">
        <v>0.25339999999999996</v>
      </c>
    </row>
    <row r="15" spans="1:16" ht="14.4">
      <c r="A15" s="578"/>
      <c r="B15" s="578"/>
      <c r="C15" s="444"/>
      <c r="D15" s="454"/>
      <c r="E15" s="1434" t="str">
        <v>Financial support</v>
      </c>
      <c r="F15" s="1435" t="str">
        <v>PR19SSC_B1</v>
      </c>
      <c r="G15" s="1435" t="str">
        <v>nr</v>
      </c>
      <c r="H15" s="575"/>
      <c r="I15" s="575"/>
      <c r="J15" s="1438">
        <v>58000</v>
      </c>
      <c r="K15" s="1504">
        <v>58000</v>
      </c>
      <c r="L15" s="1438" t="str">
        <v/>
      </c>
      <c r="M15" s="1438" t="str">
        <v/>
      </c>
      <c r="N15" s="1438" t="str">
        <v>No</v>
      </c>
      <c r="O15" s="1436">
        <f>VLOOKUP(F15,'3A'!$C$9:$H$38,6,FALSE)</f>
        <v>0</v>
      </c>
      <c r="P15" s="1441">
        <v>0</v>
      </c>
    </row>
    <row r="16" spans="1:16" ht="14.4">
      <c r="A16" s="578"/>
      <c r="B16" s="578"/>
      <c r="C16" s="444"/>
      <c r="D16" s="454"/>
      <c r="E16" s="1434" t="str">
        <v>Extra Care assistance</v>
      </c>
      <c r="F16" s="1435" t="str">
        <v>PR19SSC_B2</v>
      </c>
      <c r="G16" s="1435" t="str">
        <v>%</v>
      </c>
      <c r="H16" s="575"/>
      <c r="I16" s="575"/>
      <c r="J16" s="1438">
        <v>5</v>
      </c>
      <c r="K16" s="1438">
        <v>5</v>
      </c>
      <c r="L16" s="1438" t="str">
        <v/>
      </c>
      <c r="M16" s="1438" t="str">
        <v/>
      </c>
      <c r="N16" s="1438" t="str">
        <v>No</v>
      </c>
      <c r="O16" s="1436">
        <f>VLOOKUP(F16,'3A'!$C$9:$H$38,6,FALSE)</f>
        <v>0</v>
      </c>
      <c r="P16" s="1441">
        <v>0</v>
      </c>
    </row>
    <row r="17" spans="1:16" ht="14.4">
      <c r="A17" s="578"/>
      <c r="B17" s="578"/>
      <c r="C17" s="444"/>
      <c r="D17" s="454"/>
      <c r="E17" s="1434" t="str">
        <v>Education activity</v>
      </c>
      <c r="F17" s="1435" t="str">
        <v>PR19SSC_B3</v>
      </c>
      <c r="G17" s="1435" t="str">
        <v>nr</v>
      </c>
      <c r="H17" s="575"/>
      <c r="I17" s="575"/>
      <c r="J17" s="1438">
        <v>6000</v>
      </c>
      <c r="K17" s="1438">
        <v>6000</v>
      </c>
      <c r="L17" s="1438" t="str">
        <v/>
      </c>
      <c r="M17" s="1438" t="str">
        <v/>
      </c>
      <c r="N17" s="1438" t="str">
        <v>No</v>
      </c>
      <c r="O17" s="1436">
        <f>VLOOKUP(F17,'3A'!$C$9:$H$38,6,FALSE)</f>
        <v>0</v>
      </c>
      <c r="P17" s="1441">
        <v>0</v>
      </c>
    </row>
    <row r="18" spans="1:16" ht="14.4">
      <c r="A18" s="578"/>
      <c r="B18" s="578"/>
      <c r="C18" s="444"/>
      <c r="D18" s="454"/>
      <c r="E18" s="1434" t="str">
        <v>Environmentally sensitive water abstraction</v>
      </c>
      <c r="F18" s="1435" t="str">
        <v>PR19SSC_C5</v>
      </c>
      <c r="G18" s="1435" t="str">
        <v>number</v>
      </c>
      <c r="H18" s="575"/>
      <c r="I18" s="575"/>
      <c r="J18" s="1438">
        <v>0</v>
      </c>
      <c r="K18" s="1438">
        <v>0</v>
      </c>
      <c r="L18" s="1438" t="str">
        <v/>
      </c>
      <c r="M18" s="1438" t="str">
        <v/>
      </c>
      <c r="N18" s="1438" t="str">
        <v>No</v>
      </c>
      <c r="O18" s="1436">
        <f>VLOOKUP(F18,'3A'!$C$9:$H$38,6,FALSE)</f>
        <v>0</v>
      </c>
      <c r="P18" s="1441">
        <v>0</v>
      </c>
    </row>
    <row r="19" spans="1:16" ht="14.4">
      <c r="A19" s="578"/>
      <c r="B19" s="578"/>
      <c r="C19" s="444"/>
      <c r="D19" s="454"/>
      <c r="E19" s="1434" t="str">
        <v>Protecting wildlife, plants, habitats and catchments</v>
      </c>
      <c r="F19" s="1435" t="str">
        <v>PR19SSC_C7</v>
      </c>
      <c r="G19" s="1435" t="str">
        <v>nr</v>
      </c>
      <c r="H19" s="575"/>
      <c r="I19" s="575"/>
      <c r="J19" s="1438">
        <v>783.3</v>
      </c>
      <c r="K19" s="1438">
        <v>783.3</v>
      </c>
      <c r="L19" s="1438" t="str">
        <v/>
      </c>
      <c r="M19" s="1438" t="str">
        <v/>
      </c>
      <c r="N19" s="1438" t="str">
        <v>No</v>
      </c>
      <c r="O19" s="1436">
        <f>VLOOKUP(F19,'3A'!$C$9:$H$38,6,FALSE)</f>
        <v>4.3750000000000004E-2</v>
      </c>
      <c r="P19" s="1441">
        <v>4.3750000000000004E-2</v>
      </c>
    </row>
    <row r="20" spans="1:16" ht="14.4">
      <c r="A20" s="578"/>
      <c r="B20" s="578"/>
      <c r="C20" s="444"/>
      <c r="D20" s="454"/>
      <c r="E20" s="1434" t="str">
        <v>Customer contact about water quality</v>
      </c>
      <c r="F20" s="1435" t="str">
        <v>PR19SSC_D6</v>
      </c>
      <c r="G20" s="1435" t="str">
        <v>nr</v>
      </c>
      <c r="H20" s="575"/>
      <c r="I20" s="575"/>
      <c r="J20" s="1438">
        <v>0.63</v>
      </c>
      <c r="K20" s="1438">
        <v>0.63</v>
      </c>
      <c r="L20" s="1438" t="str">
        <v/>
      </c>
      <c r="M20" s="1438" t="str">
        <v/>
      </c>
      <c r="N20" s="1438" t="str">
        <v>No</v>
      </c>
      <c r="O20" s="1436">
        <f>VLOOKUP(F20,'3A'!$C$9:$H$38,6,FALSE)</f>
        <v>0.28863999999999995</v>
      </c>
      <c r="P20" s="1441">
        <v>0.28863999999999995</v>
      </c>
    </row>
    <row r="21" spans="1:16" ht="14.4">
      <c r="A21" s="578"/>
      <c r="B21" s="578"/>
      <c r="C21" s="444"/>
      <c r="D21" s="454"/>
      <c r="E21" s="1434" t="str">
        <v>Visible leak repair time</v>
      </c>
      <c r="F21" s="1435" t="str">
        <v>PR19SSC_D7</v>
      </c>
      <c r="G21" s="1435" t="str">
        <v>text</v>
      </c>
      <c r="H21" s="575"/>
      <c r="I21" s="575"/>
      <c r="J21" s="1438">
        <v>4</v>
      </c>
      <c r="K21" s="1438">
        <v>4</v>
      </c>
      <c r="L21" s="1438" t="str">
        <v/>
      </c>
      <c r="M21" s="1438" t="str">
        <v/>
      </c>
      <c r="N21" s="1438" t="str">
        <v>No</v>
      </c>
      <c r="O21" s="1436">
        <f>VLOOKUP(F21,'3A'!$C$9:$H$38,6,FALSE)</f>
        <v>0</v>
      </c>
      <c r="P21" s="1441">
        <v>0</v>
      </c>
    </row>
    <row r="22" spans="1:16" ht="14.4">
      <c r="A22" s="578"/>
      <c r="B22" s="578"/>
      <c r="C22" s="444"/>
      <c r="D22" s="454"/>
      <c r="E22" s="1434" t="str">
        <v>Water treatment works delivery programme</v>
      </c>
      <c r="F22" s="1435" t="str">
        <v>PR19SSC_D8</v>
      </c>
      <c r="G22" s="1435" t="str">
        <v>%</v>
      </c>
      <c r="H22" s="575"/>
      <c r="I22" s="575"/>
      <c r="J22" s="1438">
        <v>80</v>
      </c>
      <c r="K22" s="1438">
        <v>80</v>
      </c>
      <c r="L22" s="1438" t="str">
        <v/>
      </c>
      <c r="M22" s="1438" t="str">
        <v/>
      </c>
      <c r="N22" s="1438" t="str">
        <v>No</v>
      </c>
      <c r="O22" s="1436">
        <f>VLOOKUP(F22,'3A'!$C$9:$H$38,6,FALSE)</f>
        <v>0</v>
      </c>
      <c r="P22" s="1441">
        <v>0</v>
      </c>
    </row>
    <row r="23" spans="1:16" ht="14.4">
      <c r="A23" s="578"/>
      <c r="B23" s="578"/>
      <c r="C23" s="444"/>
      <c r="D23" s="454"/>
      <c r="E23" s="1434" t="str">
        <v>Residential void properties and gap sites</v>
      </c>
      <c r="F23" s="1435" t="str">
        <v>PR19SSC_E2</v>
      </c>
      <c r="G23" s="1435" t="str">
        <v>%</v>
      </c>
      <c r="H23" s="575"/>
      <c r="I23" s="575"/>
      <c r="J23" s="1438">
        <v>100</v>
      </c>
      <c r="K23" s="1438">
        <v>100</v>
      </c>
      <c r="L23" s="1438" t="str">
        <v/>
      </c>
      <c r="M23" s="1438" t="str">
        <v/>
      </c>
      <c r="N23" s="1438" t="str">
        <v>No</v>
      </c>
      <c r="O23" s="1436">
        <f>VLOOKUP(F23,'3A'!$C$9:$H$38,6,FALSE)</f>
        <v>0</v>
      </c>
      <c r="P23" s="1441">
        <v>0</v>
      </c>
    </row>
    <row r="24" spans="1:16" ht="14.4">
      <c r="A24" s="578"/>
      <c r="B24" s="578"/>
      <c r="C24" s="444"/>
      <c r="D24" s="454"/>
      <c r="E24" s="1434" t="str">
        <v/>
      </c>
      <c r="F24" s="1435" t="str">
        <v/>
      </c>
      <c r="G24" s="1435" t="str">
        <v/>
      </c>
      <c r="H24" s="575"/>
      <c r="I24" s="575"/>
      <c r="J24" s="1438" t="str">
        <v/>
      </c>
      <c r="K24" s="1438" t="str">
        <v/>
      </c>
      <c r="L24" s="1438" t="str">
        <v/>
      </c>
      <c r="M24" s="1438" t="str">
        <v/>
      </c>
      <c r="N24" s="1438" t="str">
        <v>No</v>
      </c>
      <c r="O24" s="1436" t="str">
        <f>VLOOKUP(F24,'3A'!$C$9:$H$38,6,FALSE)</f>
        <v/>
      </c>
      <c r="P24" s="1441">
        <v>0</v>
      </c>
    </row>
    <row r="25" spans="1:16" ht="14.4">
      <c r="A25" s="578"/>
      <c r="B25" s="578"/>
      <c r="C25" s="444"/>
      <c r="D25" s="454"/>
      <c r="E25" s="1434" t="str">
        <v/>
      </c>
      <c r="F25" s="1435" t="str">
        <v/>
      </c>
      <c r="G25" s="1435" t="str">
        <v/>
      </c>
      <c r="H25" s="575"/>
      <c r="I25" s="575"/>
      <c r="J25" s="1438" t="str">
        <v/>
      </c>
      <c r="K25" s="1438" t="str">
        <v/>
      </c>
      <c r="L25" s="1438" t="str">
        <v/>
      </c>
      <c r="M25" s="1438" t="str">
        <v/>
      </c>
      <c r="N25" s="1438" t="str">
        <v>No</v>
      </c>
      <c r="O25" s="1436" t="str">
        <f>VLOOKUP(F25,'3A'!$C$9:$H$38,6,FALSE)</f>
        <v/>
      </c>
      <c r="P25" s="1441">
        <v>0</v>
      </c>
    </row>
    <row r="26" spans="1:16" ht="14.4">
      <c r="A26" s="578"/>
      <c r="B26" s="578"/>
      <c r="C26" s="444"/>
      <c r="D26" s="454"/>
      <c r="E26" s="1434" t="str">
        <v/>
      </c>
      <c r="F26" s="1435" t="str">
        <v/>
      </c>
      <c r="G26" s="1435" t="str">
        <v/>
      </c>
      <c r="H26" s="575"/>
      <c r="I26" s="575"/>
      <c r="J26" s="1438" t="str">
        <v/>
      </c>
      <c r="K26" s="1438" t="str">
        <v/>
      </c>
      <c r="L26" s="1438" t="str">
        <v/>
      </c>
      <c r="M26" s="1438" t="str">
        <v/>
      </c>
      <c r="N26" s="1438" t="str">
        <v>No</v>
      </c>
      <c r="O26" s="1436" t="str">
        <f>VLOOKUP(F26,'3A'!$C$9:$H$38,6,FALSE)</f>
        <v/>
      </c>
      <c r="P26" s="1441">
        <v>0</v>
      </c>
    </row>
    <row r="27" spans="1:16" ht="14.4">
      <c r="A27" s="1367"/>
      <c r="B27" s="1367"/>
      <c r="C27" s="1367"/>
      <c r="D27" s="1367"/>
      <c r="E27" s="1509" t="str">
        <v/>
      </c>
      <c r="F27" s="1509" t="str">
        <v/>
      </c>
      <c r="G27" s="1509" t="str">
        <v/>
      </c>
      <c r="H27" s="446"/>
      <c r="I27" s="446"/>
      <c r="J27" s="1439" t="str">
        <v/>
      </c>
      <c r="K27" s="1439" t="str">
        <v/>
      </c>
      <c r="L27" s="1439" t="str">
        <v/>
      </c>
      <c r="M27" s="1439" t="str">
        <v/>
      </c>
      <c r="N27" s="1439" t="str">
        <v>No</v>
      </c>
      <c r="O27" s="1436" t="str">
        <f>VLOOKUP(F27,'3A'!$C$9:$H$38,6,FALSE)</f>
        <v/>
      </c>
      <c r="P27" s="1442">
        <v>0</v>
      </c>
    </row>
    <row r="28" spans="1:16" ht="14.4">
      <c r="A28" s="1367"/>
      <c r="B28" s="1367"/>
      <c r="C28" s="1367"/>
      <c r="D28" s="1367"/>
      <c r="E28" s="1509" t="str">
        <v/>
      </c>
      <c r="F28" s="1509" t="str">
        <v/>
      </c>
      <c r="G28" s="1509" t="str">
        <v/>
      </c>
      <c r="H28" s="446"/>
      <c r="I28" s="446"/>
      <c r="J28" s="1439" t="str">
        <v/>
      </c>
      <c r="K28" s="1439" t="str">
        <v/>
      </c>
      <c r="L28" s="1439" t="str">
        <v/>
      </c>
      <c r="M28" s="1439" t="str">
        <v/>
      </c>
      <c r="N28" s="1439" t="str">
        <v>No</v>
      </c>
      <c r="O28" s="1436" t="str">
        <f>VLOOKUP(F28,'3A'!$C$9:$H$38,6,FALSE)</f>
        <v/>
      </c>
      <c r="P28" s="1442">
        <v>0</v>
      </c>
    </row>
    <row r="29" spans="1:16" ht="14.4">
      <c r="A29" s="1367"/>
      <c r="B29" s="1367"/>
      <c r="C29" s="1367"/>
      <c r="D29" s="1367"/>
      <c r="E29" s="1509" t="str">
        <v/>
      </c>
      <c r="F29" s="1509" t="str">
        <v/>
      </c>
      <c r="G29" s="1509" t="str">
        <v/>
      </c>
      <c r="H29" s="446"/>
      <c r="I29" s="446"/>
      <c r="J29" s="1439" t="str">
        <v/>
      </c>
      <c r="K29" s="1439" t="str">
        <v/>
      </c>
      <c r="L29" s="1439" t="str">
        <v/>
      </c>
      <c r="M29" s="1439" t="str">
        <v/>
      </c>
      <c r="N29" s="1439" t="str">
        <v>No</v>
      </c>
      <c r="O29" s="1436" t="str">
        <f>VLOOKUP(F29,'3A'!$C$9:$H$38,6,FALSE)</f>
        <v/>
      </c>
      <c r="P29" s="1442">
        <v>0</v>
      </c>
    </row>
    <row r="30" spans="1:16" ht="14.4">
      <c r="A30" s="1367"/>
      <c r="B30" s="1367"/>
      <c r="C30" s="1367"/>
      <c r="D30" s="1367"/>
      <c r="E30" s="1509" t="str">
        <v/>
      </c>
      <c r="F30" s="1509" t="str">
        <v/>
      </c>
      <c r="G30" s="1509" t="str">
        <v/>
      </c>
      <c r="H30" s="446"/>
      <c r="I30" s="446"/>
      <c r="J30" s="1439" t="str">
        <v/>
      </c>
      <c r="K30" s="1439" t="str">
        <v/>
      </c>
      <c r="L30" s="1439" t="str">
        <v/>
      </c>
      <c r="M30" s="1439" t="str">
        <v/>
      </c>
      <c r="N30" s="1439" t="str">
        <v>No</v>
      </c>
      <c r="O30" s="1436" t="str">
        <f>VLOOKUP(F30,'3A'!$C$9:$H$38,6,FALSE)</f>
        <v/>
      </c>
      <c r="P30" s="1442">
        <v>0</v>
      </c>
    </row>
    <row r="31" spans="1:16" ht="14.4">
      <c r="A31" s="1367"/>
      <c r="B31" s="1367"/>
      <c r="C31" s="1367"/>
      <c r="D31" s="1367"/>
      <c r="E31" s="1509" t="str">
        <v/>
      </c>
      <c r="F31" s="1509" t="str">
        <v/>
      </c>
      <c r="G31" s="1509" t="str">
        <v/>
      </c>
      <c r="H31" s="446"/>
      <c r="I31" s="446"/>
      <c r="J31" s="1439" t="str">
        <v/>
      </c>
      <c r="K31" s="1439" t="str">
        <v/>
      </c>
      <c r="L31" s="1439" t="str">
        <v/>
      </c>
      <c r="M31" s="1439" t="str">
        <v/>
      </c>
      <c r="N31" s="1439" t="str">
        <v>No</v>
      </c>
      <c r="O31" s="1436" t="str">
        <f>VLOOKUP(F31,'3A'!$C$9:$H$38,6,FALSE)</f>
        <v/>
      </c>
      <c r="P31" s="1442">
        <v>0</v>
      </c>
    </row>
    <row r="32" spans="1:16" ht="14.4">
      <c r="A32" s="1367"/>
      <c r="B32" s="1367"/>
      <c r="C32" s="1367"/>
      <c r="D32" s="1367"/>
      <c r="E32" s="1509" t="str">
        <v/>
      </c>
      <c r="F32" s="1509" t="str">
        <v/>
      </c>
      <c r="G32" s="1509" t="str">
        <v/>
      </c>
      <c r="H32" s="446"/>
      <c r="I32" s="446"/>
      <c r="J32" s="1439" t="str">
        <v/>
      </c>
      <c r="K32" s="1439" t="str">
        <v/>
      </c>
      <c r="L32" s="1439" t="str">
        <v/>
      </c>
      <c r="M32" s="1439" t="str">
        <v/>
      </c>
      <c r="N32" s="1439" t="str">
        <v>No</v>
      </c>
      <c r="O32" s="1436" t="str">
        <f>VLOOKUP(F32,'3A'!$C$9:$H$38,6,FALSE)</f>
        <v/>
      </c>
      <c r="P32" s="1442">
        <v>0</v>
      </c>
    </row>
    <row r="33" spans="1:16" ht="14.4">
      <c r="A33" s="1367"/>
      <c r="B33" s="1367"/>
      <c r="C33" s="1367"/>
      <c r="D33" s="1367"/>
      <c r="E33" s="1509" t="str">
        <v/>
      </c>
      <c r="F33" s="1509" t="str">
        <v/>
      </c>
      <c r="G33" s="1509" t="str">
        <v/>
      </c>
      <c r="H33" s="446"/>
      <c r="I33" s="446"/>
      <c r="J33" s="1439" t="str">
        <v/>
      </c>
      <c r="K33" s="1439" t="str">
        <v/>
      </c>
      <c r="L33" s="1439" t="str">
        <v/>
      </c>
      <c r="M33" s="1439" t="str">
        <v/>
      </c>
      <c r="N33" s="1439" t="str">
        <v>No</v>
      </c>
      <c r="O33" s="1436" t="str">
        <f>VLOOKUP(F33,'3A'!$C$9:$H$38,6,FALSE)</f>
        <v/>
      </c>
      <c r="P33" s="1442">
        <v>0</v>
      </c>
    </row>
    <row r="34" spans="1:16" ht="14.4">
      <c r="A34" s="1367"/>
      <c r="B34" s="1367"/>
      <c r="C34" s="1367"/>
      <c r="D34" s="1367"/>
      <c r="E34" s="1509" t="str">
        <v/>
      </c>
      <c r="F34" s="1509" t="str">
        <v/>
      </c>
      <c r="G34" s="1509" t="str">
        <v/>
      </c>
      <c r="H34" s="446"/>
      <c r="I34" s="446"/>
      <c r="J34" s="1439" t="str">
        <v/>
      </c>
      <c r="K34" s="1439" t="str">
        <v/>
      </c>
      <c r="L34" s="1439" t="str">
        <v/>
      </c>
      <c r="M34" s="1439" t="str">
        <v/>
      </c>
      <c r="N34" s="1439" t="str">
        <v>No</v>
      </c>
      <c r="O34" s="1436" t="str">
        <f>VLOOKUP(F34,'3A'!$C$9:$H$38,6,FALSE)</f>
        <v/>
      </c>
      <c r="P34" s="1442">
        <v>0</v>
      </c>
    </row>
    <row r="35" spans="1:16" ht="14.4">
      <c r="A35" s="668" t="s">
        <v>979</v>
      </c>
      <c r="B35" s="1367"/>
      <c r="C35" s="1367"/>
      <c r="D35" s="1367"/>
      <c r="E35" s="1509" t="str">
        <v/>
      </c>
      <c r="F35" s="1509" t="str">
        <v/>
      </c>
      <c r="G35" s="1509" t="str">
        <v/>
      </c>
      <c r="H35" s="446"/>
      <c r="I35" s="446"/>
      <c r="J35" s="1439" t="str">
        <v/>
      </c>
      <c r="K35" s="1439" t="str">
        <v/>
      </c>
      <c r="L35" s="1439" t="str">
        <v/>
      </c>
      <c r="M35" s="1439" t="str">
        <v/>
      </c>
      <c r="N35" s="1439" t="str">
        <v>No</v>
      </c>
      <c r="O35" s="1436" t="str">
        <f>VLOOKUP(F35,'3B'!$C$9:$H$38,6,FALSE)</f>
        <v/>
      </c>
      <c r="P35" s="1442">
        <v>0</v>
      </c>
    </row>
    <row r="36" spans="1:16" ht="14.4">
      <c r="A36" s="1367"/>
      <c r="B36" s="1367"/>
      <c r="C36" s="1367"/>
      <c r="D36" s="1367"/>
      <c r="E36" s="1509" t="str">
        <v/>
      </c>
      <c r="F36" s="1509" t="str">
        <v/>
      </c>
      <c r="G36" s="1509" t="str">
        <v/>
      </c>
      <c r="H36" s="446"/>
      <c r="I36" s="446"/>
      <c r="J36" s="1439" t="str">
        <v/>
      </c>
      <c r="K36" s="1439" t="str">
        <v/>
      </c>
      <c r="L36" s="1439" t="str">
        <v/>
      </c>
      <c r="M36" s="1439" t="str">
        <v/>
      </c>
      <c r="N36" s="1439" t="str">
        <v>No</v>
      </c>
      <c r="O36" s="1436" t="str">
        <f>VLOOKUP(F36,'3B'!$C$9:$H$38,6,FALSE)</f>
        <v/>
      </c>
      <c r="P36" s="1442">
        <v>0</v>
      </c>
    </row>
    <row r="37" spans="1:16" ht="14.4">
      <c r="A37" s="1367"/>
      <c r="B37" s="1367"/>
      <c r="C37" s="1367"/>
      <c r="D37" s="1367"/>
      <c r="E37" s="1509" t="str">
        <v/>
      </c>
      <c r="F37" s="1509" t="str">
        <v/>
      </c>
      <c r="G37" s="1509" t="str">
        <v/>
      </c>
      <c r="H37" s="446"/>
      <c r="I37" s="446"/>
      <c r="J37" s="1439" t="str">
        <v/>
      </c>
      <c r="K37" s="1439" t="str">
        <v/>
      </c>
      <c r="L37" s="1439" t="str">
        <v/>
      </c>
      <c r="M37" s="1439" t="str">
        <v/>
      </c>
      <c r="N37" s="1439" t="str">
        <v>No</v>
      </c>
      <c r="O37" s="1436" t="str">
        <f>VLOOKUP(F37,'3B'!$C$9:$H$38,6,FALSE)</f>
        <v/>
      </c>
      <c r="P37" s="1442">
        <v>0</v>
      </c>
    </row>
    <row r="38" spans="1:16" ht="14.4">
      <c r="A38" s="1367"/>
      <c r="B38" s="1367"/>
      <c r="C38" s="1367"/>
      <c r="D38" s="1367"/>
      <c r="E38" s="1509" t="str">
        <v/>
      </c>
      <c r="F38" s="1509" t="str">
        <v/>
      </c>
      <c r="G38" s="1509" t="str">
        <v/>
      </c>
      <c r="H38" s="446"/>
      <c r="I38" s="446"/>
      <c r="J38" s="1439" t="str">
        <v/>
      </c>
      <c r="K38" s="1439" t="str">
        <v/>
      </c>
      <c r="L38" s="1439" t="str">
        <v/>
      </c>
      <c r="M38" s="1439" t="str">
        <v/>
      </c>
      <c r="N38" s="1439" t="str">
        <v>No</v>
      </c>
      <c r="O38" s="1436" t="str">
        <f>VLOOKUP(F38,'3B'!$C$9:$H$38,6,FALSE)</f>
        <v/>
      </c>
      <c r="P38" s="1442">
        <v>0</v>
      </c>
    </row>
    <row r="39" spans="1:16" ht="14.4">
      <c r="A39" s="1367"/>
      <c r="B39" s="1367"/>
      <c r="C39" s="1367"/>
      <c r="D39" s="1367"/>
      <c r="E39" s="1509" t="str">
        <v/>
      </c>
      <c r="F39" s="1509" t="str">
        <v/>
      </c>
      <c r="G39" s="1509" t="str">
        <v/>
      </c>
      <c r="H39" s="446"/>
      <c r="I39" s="446"/>
      <c r="J39" s="1439" t="str">
        <v/>
      </c>
      <c r="K39" s="1439" t="str">
        <v/>
      </c>
      <c r="L39" s="1439" t="str">
        <v/>
      </c>
      <c r="M39" s="1439" t="str">
        <v/>
      </c>
      <c r="N39" s="1439" t="str">
        <v>No</v>
      </c>
      <c r="O39" s="1436" t="str">
        <f>VLOOKUP(F39,'3B'!$C$9:$H$38,6,FALSE)</f>
        <v/>
      </c>
      <c r="P39" s="1442">
        <v>0</v>
      </c>
    </row>
    <row r="40" spans="1:16" ht="14.4">
      <c r="A40" s="1367"/>
      <c r="B40" s="1367"/>
      <c r="C40" s="1367"/>
      <c r="D40" s="1367"/>
      <c r="E40" s="1435" t="str">
        <v/>
      </c>
      <c r="F40" s="1509" t="str">
        <v/>
      </c>
      <c r="G40" s="1435" t="str">
        <v/>
      </c>
      <c r="H40" s="446"/>
      <c r="I40" s="446"/>
      <c r="J40" s="1439" t="str">
        <v/>
      </c>
      <c r="K40" s="1439" t="str">
        <v/>
      </c>
      <c r="L40" s="1439" t="str">
        <v/>
      </c>
      <c r="M40" s="1439" t="str">
        <v/>
      </c>
      <c r="N40" s="1439" t="str">
        <v>No</v>
      </c>
      <c r="O40" s="1436" t="str">
        <f>VLOOKUP(F40,'3B'!$C$9:$H$38,6,FALSE)</f>
        <v/>
      </c>
      <c r="P40" s="1442">
        <v>0</v>
      </c>
    </row>
    <row r="41" spans="1:16" ht="14.4">
      <c r="A41" s="1367"/>
      <c r="B41" s="1367"/>
      <c r="C41" s="1367"/>
      <c r="D41" s="1367"/>
      <c r="E41" s="1435" t="str">
        <v/>
      </c>
      <c r="F41" s="1509" t="str">
        <v/>
      </c>
      <c r="G41" s="1435" t="str">
        <v/>
      </c>
      <c r="H41" s="446"/>
      <c r="I41" s="446"/>
      <c r="J41" s="1439" t="str">
        <v/>
      </c>
      <c r="K41" s="1439" t="str">
        <v/>
      </c>
      <c r="L41" s="1439" t="str">
        <v/>
      </c>
      <c r="M41" s="1439" t="str">
        <v/>
      </c>
      <c r="N41" s="1439" t="str">
        <v>No</v>
      </c>
      <c r="O41" s="1436" t="str">
        <f>VLOOKUP(F41,'3B'!$C$9:$H$38,6,FALSE)</f>
        <v/>
      </c>
      <c r="P41" s="1442">
        <v>0</v>
      </c>
    </row>
    <row r="42" spans="1:16" ht="14.4">
      <c r="A42" s="1367"/>
      <c r="B42" s="1367"/>
      <c r="C42" s="1367"/>
      <c r="D42" s="1367"/>
      <c r="E42" s="1435" t="str">
        <v/>
      </c>
      <c r="F42" s="1509" t="str">
        <v/>
      </c>
      <c r="G42" s="1435" t="str">
        <v/>
      </c>
      <c r="H42" s="446"/>
      <c r="I42" s="446"/>
      <c r="J42" s="1439" t="str">
        <v/>
      </c>
      <c r="K42" s="1439" t="str">
        <v/>
      </c>
      <c r="L42" s="1439" t="str">
        <v/>
      </c>
      <c r="M42" s="1439" t="str">
        <v/>
      </c>
      <c r="N42" s="1439" t="str">
        <v>No</v>
      </c>
      <c r="O42" s="1436" t="str">
        <f>VLOOKUP(F42,'3B'!$C$9:$H$38,6,FALSE)</f>
        <v/>
      </c>
      <c r="P42" s="1442">
        <v>0</v>
      </c>
    </row>
    <row r="43" spans="1:16" ht="14.4">
      <c r="A43" s="1367"/>
      <c r="B43" s="1367"/>
      <c r="C43" s="1367"/>
      <c r="D43" s="1367"/>
      <c r="E43" s="1435" t="str">
        <v/>
      </c>
      <c r="F43" s="1509" t="str">
        <v/>
      </c>
      <c r="G43" s="1435" t="str">
        <v/>
      </c>
      <c r="H43" s="446"/>
      <c r="I43" s="446"/>
      <c r="J43" s="1439" t="str">
        <v/>
      </c>
      <c r="K43" s="1439" t="str">
        <v/>
      </c>
      <c r="L43" s="1439" t="str">
        <v/>
      </c>
      <c r="M43" s="1439" t="str">
        <v/>
      </c>
      <c r="N43" s="1439" t="str">
        <v>No</v>
      </c>
      <c r="O43" s="1436" t="str">
        <f>VLOOKUP(F43,'3B'!$C$9:$H$38,6,FALSE)</f>
        <v/>
      </c>
      <c r="P43" s="1442">
        <v>0</v>
      </c>
    </row>
    <row r="44" spans="1:16" ht="14.4">
      <c r="A44" s="1367"/>
      <c r="B44" s="1367"/>
      <c r="C44" s="1367"/>
      <c r="D44" s="1367"/>
      <c r="E44" s="1435" t="str">
        <v/>
      </c>
      <c r="F44" s="1509" t="str">
        <v/>
      </c>
      <c r="G44" s="1435" t="str">
        <v/>
      </c>
      <c r="H44" s="446"/>
      <c r="I44" s="446"/>
      <c r="J44" s="1439" t="str">
        <v/>
      </c>
      <c r="K44" s="1439" t="str">
        <v/>
      </c>
      <c r="L44" s="1439" t="str">
        <v/>
      </c>
      <c r="M44" s="1439" t="str">
        <v/>
      </c>
      <c r="N44" s="1439" t="str">
        <v>No</v>
      </c>
      <c r="O44" s="1436" t="str">
        <f>VLOOKUP(F44,'3B'!$C$9:$H$38,6,FALSE)</f>
        <v/>
      </c>
      <c r="P44" s="1442">
        <v>0</v>
      </c>
    </row>
    <row r="45" spans="1:16" ht="14.4">
      <c r="A45" s="1367"/>
      <c r="B45" s="1367"/>
      <c r="C45" s="1367"/>
      <c r="D45" s="1367"/>
      <c r="E45" s="1435" t="str">
        <v/>
      </c>
      <c r="F45" s="1509" t="str">
        <v/>
      </c>
      <c r="G45" s="1435" t="str">
        <v/>
      </c>
      <c r="H45" s="446"/>
      <c r="I45" s="446"/>
      <c r="J45" s="1439" t="str">
        <v/>
      </c>
      <c r="K45" s="1439" t="str">
        <v/>
      </c>
      <c r="L45" s="1439" t="str">
        <v/>
      </c>
      <c r="M45" s="1439" t="str">
        <v/>
      </c>
      <c r="N45" s="1439" t="str">
        <v>No</v>
      </c>
      <c r="O45" s="1436" t="str">
        <f>VLOOKUP(F45,'3B'!$C$9:$H$38,6,FALSE)</f>
        <v/>
      </c>
      <c r="P45" s="1442">
        <v>0</v>
      </c>
    </row>
    <row r="46" spans="1:16" ht="14.4">
      <c r="A46" s="1367"/>
      <c r="B46" s="1367"/>
      <c r="C46" s="1367"/>
      <c r="D46" s="1367"/>
      <c r="E46" s="1435" t="str">
        <v/>
      </c>
      <c r="F46" s="1509" t="str">
        <v/>
      </c>
      <c r="G46" s="1435" t="str">
        <v/>
      </c>
      <c r="H46" s="446"/>
      <c r="I46" s="446"/>
      <c r="J46" s="1439" t="str">
        <v/>
      </c>
      <c r="K46" s="1439" t="str">
        <v/>
      </c>
      <c r="L46" s="1439" t="str">
        <v/>
      </c>
      <c r="M46" s="1439" t="str">
        <v/>
      </c>
      <c r="N46" s="1439" t="str">
        <v>No</v>
      </c>
      <c r="O46" s="1436" t="str">
        <f>VLOOKUP(F46,'3B'!$C$9:$H$38,6,FALSE)</f>
        <v/>
      </c>
      <c r="P46" s="1442">
        <v>0</v>
      </c>
    </row>
    <row r="47" spans="1:16" ht="14.4">
      <c r="A47" s="1367"/>
      <c r="B47" s="1367"/>
      <c r="C47" s="1367"/>
      <c r="D47" s="1367"/>
      <c r="E47" s="1435" t="str">
        <v/>
      </c>
      <c r="F47" s="1509" t="str">
        <v/>
      </c>
      <c r="G47" s="1435" t="str">
        <v/>
      </c>
      <c r="H47" s="446"/>
      <c r="I47" s="446"/>
      <c r="J47" s="1439" t="str">
        <v/>
      </c>
      <c r="K47" s="1440" t="str">
        <v/>
      </c>
      <c r="L47" s="1440" t="str">
        <v/>
      </c>
      <c r="M47" s="1440" t="str">
        <v/>
      </c>
      <c r="N47" s="1440" t="str">
        <v>No</v>
      </c>
      <c r="O47" s="1436" t="str">
        <f>VLOOKUP(F47,'3B'!$C$9:$H$38,6,FALSE)</f>
        <v/>
      </c>
      <c r="P47" s="1436">
        <v>0</v>
      </c>
    </row>
    <row r="48" spans="1:16" ht="14.4">
      <c r="A48" s="1367"/>
      <c r="B48" s="1367"/>
      <c r="C48" s="1367"/>
      <c r="D48" s="1367"/>
      <c r="E48" s="1435" t="str">
        <v/>
      </c>
      <c r="F48" s="1509" t="str">
        <v/>
      </c>
      <c r="G48" s="1435" t="str">
        <v/>
      </c>
      <c r="H48" s="446"/>
      <c r="I48" s="446"/>
      <c r="J48" s="1439" t="str">
        <v/>
      </c>
      <c r="K48" s="1440" t="str">
        <v/>
      </c>
      <c r="L48" s="1440" t="str">
        <v/>
      </c>
      <c r="M48" s="1440" t="str">
        <v/>
      </c>
      <c r="N48" s="1440" t="str">
        <v>No</v>
      </c>
      <c r="O48" s="1436" t="str">
        <f>VLOOKUP(F48,'3B'!$C$9:$H$38,6,FALSE)</f>
        <v/>
      </c>
      <c r="P48" s="1436">
        <v>0</v>
      </c>
    </row>
    <row r="49" spans="1:16" ht="14.4">
      <c r="A49" s="1367"/>
      <c r="B49" s="1367"/>
      <c r="C49" s="1367"/>
      <c r="D49" s="1367"/>
      <c r="E49" s="1435" t="str">
        <v/>
      </c>
      <c r="F49" s="1509" t="str">
        <v/>
      </c>
      <c r="G49" s="1435" t="str">
        <v/>
      </c>
      <c r="H49" s="446"/>
      <c r="I49" s="446"/>
      <c r="J49" s="1439" t="str">
        <v/>
      </c>
      <c r="K49" s="1439" t="str">
        <v/>
      </c>
      <c r="L49" s="1439" t="str">
        <v/>
      </c>
      <c r="M49" s="1439" t="str">
        <v/>
      </c>
      <c r="N49" s="1439" t="str">
        <v>No</v>
      </c>
      <c r="O49" s="1436" t="str">
        <f>VLOOKUP(F49,'3B'!$C$9:$H$38,6,FALSE)</f>
        <v/>
      </c>
      <c r="P49" s="1442">
        <v>0</v>
      </c>
    </row>
    <row r="50" spans="1:16" ht="14.4">
      <c r="A50" s="1367"/>
      <c r="B50" s="1367"/>
      <c r="C50" s="1367"/>
      <c r="D50" s="1367"/>
      <c r="E50" s="1435" t="str">
        <v/>
      </c>
      <c r="F50" s="1509" t="str">
        <v/>
      </c>
      <c r="G50" s="1435" t="str">
        <v/>
      </c>
      <c r="H50" s="446"/>
      <c r="I50" s="446"/>
      <c r="J50" s="1439" t="str">
        <v/>
      </c>
      <c r="K50" s="1439" t="str">
        <v/>
      </c>
      <c r="L50" s="1439" t="str">
        <v/>
      </c>
      <c r="M50" s="1439" t="str">
        <v/>
      </c>
      <c r="N50" s="1439" t="str">
        <v>No</v>
      </c>
      <c r="O50" s="1436" t="str">
        <f>VLOOKUP(F50,'3B'!$C$9:$H$38,6,FALSE)</f>
        <v/>
      </c>
      <c r="P50" s="1442">
        <v>0</v>
      </c>
    </row>
    <row r="51" spans="1:16" ht="14.4">
      <c r="A51" s="1367"/>
      <c r="B51" s="1367"/>
      <c r="C51" s="1367"/>
      <c r="D51" s="1367"/>
      <c r="E51" s="1435" t="str">
        <v/>
      </c>
      <c r="F51" s="1509" t="str">
        <v/>
      </c>
      <c r="G51" s="1435" t="str">
        <v/>
      </c>
      <c r="H51" s="446"/>
      <c r="I51" s="446"/>
      <c r="J51" s="1439" t="str">
        <v/>
      </c>
      <c r="K51" s="1439" t="str">
        <v/>
      </c>
      <c r="L51" s="1439" t="str">
        <v/>
      </c>
      <c r="M51" s="1439" t="str">
        <v/>
      </c>
      <c r="N51" s="1439" t="str">
        <v>No</v>
      </c>
      <c r="O51" s="1436" t="str">
        <f>VLOOKUP(F51,'3B'!$C$9:$H$38,6,FALSE)</f>
        <v/>
      </c>
      <c r="P51" s="1442">
        <v>0</v>
      </c>
    </row>
    <row r="52" spans="1:16" ht="14.4">
      <c r="A52" s="1367"/>
      <c r="B52" s="1367"/>
      <c r="C52" s="1367"/>
      <c r="D52" s="1367"/>
      <c r="E52" s="1435" t="str">
        <v/>
      </c>
      <c r="F52" s="1509" t="str">
        <v/>
      </c>
      <c r="G52" s="1435" t="str">
        <v/>
      </c>
      <c r="H52" s="446"/>
      <c r="I52" s="446"/>
      <c r="J52" s="1439" t="str">
        <v/>
      </c>
      <c r="K52" s="1439" t="str">
        <v/>
      </c>
      <c r="L52" s="1439" t="str">
        <v/>
      </c>
      <c r="M52" s="1439" t="str">
        <v/>
      </c>
      <c r="N52" s="1439" t="str">
        <v>No</v>
      </c>
      <c r="O52" s="1436" t="str">
        <f>VLOOKUP(F52,'3B'!$C$9:$H$38,6,FALSE)</f>
        <v/>
      </c>
      <c r="P52" s="1442">
        <v>0</v>
      </c>
    </row>
    <row r="53" spans="1:16" ht="14.4">
      <c r="A53" s="1367"/>
      <c r="B53" s="1367"/>
      <c r="C53" s="1367"/>
      <c r="D53" s="1367"/>
      <c r="E53" s="1353"/>
      <c r="F53" s="1367"/>
      <c r="G53" s="1353"/>
      <c r="H53" s="1367"/>
      <c r="I53" s="1367"/>
      <c r="J53" s="1367"/>
      <c r="K53" s="1370"/>
      <c r="L53" s="171"/>
      <c r="M53" s="171"/>
      <c r="N53" s="171"/>
      <c r="O53" s="171"/>
      <c r="P53" s="171"/>
    </row>
    <row r="54" spans="1:16" ht="21">
      <c r="A54" s="430" t="s">
        <v>935</v>
      </c>
      <c r="B54" s="184"/>
      <c r="C54" s="185"/>
      <c r="D54" s="186"/>
      <c r="E54" s="187"/>
      <c r="F54" s="187"/>
      <c r="G54" s="187"/>
      <c r="H54" s="187"/>
      <c r="I54" s="187"/>
      <c r="J54" s="187"/>
      <c r="K54" s="187"/>
      <c r="L54" s="187"/>
      <c r="M54" s="187"/>
      <c r="N54" s="187"/>
      <c r="O54" s="187"/>
      <c r="P54" s="187"/>
    </row>
  </sheetData>
  <sheetProtection algorithmName="SHA-512" hashValue="GM7z13FcFeS6A6tCAiqVmoXcwv0HYap/7grxSTmsp6yVHRyb2fbx1usCLiuft/DyO9FFZJ3R0Fsf0XAK193ZDQ==" saltValue="QYEqzcL45Ng2Vm1tda/Blw==" spinCount="100000" sheet="1" objects="1" scenarios="1"/>
  <conditionalFormatting sqref="H4">
    <cfRule type="cellIs" dxfId="114" priority="10" operator="equal">
      <formula>0</formula>
    </cfRule>
  </conditionalFormatting>
  <conditionalFormatting sqref="H54">
    <cfRule type="cellIs" dxfId="113" priority="9" operator="equal">
      <formula>0</formula>
    </cfRule>
  </conditionalFormatting>
  <conditionalFormatting sqref="J15:K52">
    <cfRule type="cellIs" dxfId="112" priority="8" operator="equal">
      <formula>0</formula>
    </cfRule>
  </conditionalFormatting>
  <conditionalFormatting sqref="L7:N52">
    <cfRule type="cellIs" dxfId="111" priority="6" operator="equal">
      <formula>"No"</formula>
    </cfRule>
  </conditionalFormatting>
  <conditionalFormatting sqref="O7:P52">
    <cfRule type="cellIs" dxfId="110" priority="2" operator="equal">
      <formula>0</formula>
    </cfRule>
  </conditionalFormatting>
  <conditionalFormatting sqref="P7:P52">
    <cfRule type="expression" dxfId="109" priority="1">
      <formula>IF(ABS(ROUND(P7-O7,5))=0,FALSE,TRUE)</formula>
    </cfRule>
  </conditionalFormatting>
  <printOptions horizontalCentered="1"/>
  <pageMargins left="0.39370078740157483" right="0.39370078740157483" top="0.78740157480314965" bottom="0.78740157480314965" header="0.31496062992125984" footer="0.31496062992125984"/>
  <pageSetup paperSize="8" scale="51"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pageSetUpPr fitToPage="1"/>
  </sheetPr>
  <dimension ref="A1:M82"/>
  <sheetViews>
    <sheetView showGridLines="0" zoomScaleNormal="100" zoomScaleSheetLayoutView="80" workbookViewId="0">
      <pane ySplit="2" topLeftCell="A3" activePane="bottomLeft" state="frozen"/>
      <selection activeCell="I8" sqref="I8"/>
      <selection pane="bottomLeft"/>
    </sheetView>
  </sheetViews>
  <sheetFormatPr defaultColWidth="8.59765625" defaultRowHeight="13.2"/>
  <cols>
    <col min="1" max="4" width="1.59765625" style="206" customWidth="1"/>
    <col min="5" max="5" width="71" style="206" customWidth="1"/>
    <col min="6" max="8" width="15.59765625" style="206" customWidth="1"/>
    <col min="9" max="9" width="2.59765625" style="206" customWidth="1"/>
    <col min="10" max="16384" width="8.59765625" style="206"/>
  </cols>
  <sheetData>
    <row r="1" spans="1:13" s="245" customFormat="1" ht="45">
      <c r="A1" s="675" t="str">
        <f ca="1" xml:space="preserve"> RIGHT(CELL("filename", $A$1), LEN(CELL("filename", $A$1)) - SEARCH("]", CELL("filename", $A$1)))</f>
        <v>Model outputs - Aggregate level</v>
      </c>
      <c r="B1" s="242"/>
      <c r="C1" s="242"/>
      <c r="D1" s="243"/>
      <c r="E1" s="244"/>
      <c r="F1" s="244"/>
      <c r="G1" s="244"/>
      <c r="H1" s="661" t="str">
        <f>InpCompany!F5</f>
        <v>South Staffs Water</v>
      </c>
      <c r="I1" s="244"/>
      <c r="J1" s="630" t="str">
        <f>VLOOKUP($H$1,Validation!$B$5:$C$22,2,0)</f>
        <v>SSC</v>
      </c>
      <c r="K1" s="244"/>
      <c r="L1" s="244"/>
      <c r="M1" s="244"/>
    </row>
    <row r="2" spans="1:13" s="201" customFormat="1" ht="13.8">
      <c r="A2" s="444"/>
      <c r="B2" s="444"/>
      <c r="C2" s="444"/>
      <c r="D2" s="444"/>
      <c r="E2" s="444"/>
      <c r="F2" s="453" t="s">
        <v>1045</v>
      </c>
      <c r="G2" s="453" t="s">
        <v>131</v>
      </c>
      <c r="H2" s="453" t="s">
        <v>1046</v>
      </c>
      <c r="I2" s="444"/>
      <c r="J2" s="1937" t="s">
        <v>968</v>
      </c>
      <c r="K2" s="1937" t="s">
        <v>980</v>
      </c>
      <c r="L2" s="1937" t="s">
        <v>985</v>
      </c>
      <c r="M2" s="1937" t="s">
        <v>958</v>
      </c>
    </row>
    <row r="3" spans="1:13" s="205" customFormat="1" ht="13.8">
      <c r="A3" s="632" t="str">
        <f>"Net ODI payments to be applied in period for "&amp;'Validation summary'!$B$2&amp;" performance"</f>
        <v>Net ODI payments to be applied in period for 2023-24 performance</v>
      </c>
      <c r="B3" s="633"/>
      <c r="C3" s="633"/>
      <c r="D3" s="634"/>
      <c r="E3" s="635"/>
      <c r="F3" s="635"/>
      <c r="G3" s="635"/>
      <c r="H3" s="636"/>
      <c r="I3" s="635"/>
      <c r="J3" s="635"/>
      <c r="K3" s="635"/>
      <c r="L3" s="635"/>
      <c r="M3" s="635"/>
    </row>
    <row r="4" spans="1:13" ht="13.8">
      <c r="A4" s="446"/>
      <c r="B4" s="677" t="s">
        <v>1592</v>
      </c>
      <c r="C4" s="446"/>
      <c r="D4" s="446"/>
      <c r="E4" s="446"/>
      <c r="F4" s="446"/>
      <c r="G4" s="446"/>
      <c r="H4" s="446"/>
      <c r="I4" s="446"/>
      <c r="J4" s="446"/>
      <c r="K4" s="446"/>
      <c r="L4" s="446"/>
      <c r="M4" s="446"/>
    </row>
    <row r="5" spans="1:13" ht="13.8">
      <c r="A5" s="446"/>
      <c r="B5" s="446"/>
      <c r="C5" s="446"/>
      <c r="D5" s="446"/>
      <c r="E5" s="446"/>
      <c r="F5" s="446"/>
      <c r="G5" s="446"/>
      <c r="H5" s="446"/>
      <c r="I5" s="446"/>
    </row>
    <row r="6" spans="1:13" ht="13.8">
      <c r="A6" s="446"/>
      <c r="B6" s="446"/>
      <c r="C6" s="451" t="s">
        <v>1593</v>
      </c>
      <c r="D6" s="446"/>
      <c r="E6" s="446"/>
      <c r="F6" s="446"/>
      <c r="G6" s="446"/>
      <c r="H6" s="446"/>
      <c r="I6" s="446"/>
    </row>
    <row r="7" spans="1:13" ht="13.8">
      <c r="A7" s="446"/>
      <c r="B7" s="446"/>
      <c r="C7" s="446"/>
      <c r="D7" s="446"/>
      <c r="E7" s="645" t="str">
        <f>'Aggregate calculations'!E26</f>
        <v>Revenue adjustments - Net ODI payments (to be applied in-period) - Water resources</v>
      </c>
      <c r="F7" s="645">
        <f>'Aggregate calculations'!F26</f>
        <v>4.7468400000000001E-2</v>
      </c>
      <c r="G7" s="645" t="str">
        <f>'Aggregate calculations'!G26</f>
        <v>£m (2017-18 prices)</v>
      </c>
      <c r="H7" s="645"/>
      <c r="I7" s="446"/>
    </row>
    <row r="8" spans="1:13" ht="13.8">
      <c r="A8" s="446"/>
      <c r="B8" s="446"/>
      <c r="C8" s="446"/>
      <c r="D8" s="446"/>
      <c r="E8" s="645" t="str">
        <f>'Aggregate calculations'!E27</f>
        <v>Revenue adjustments - Net ODI payments (to be applied in-period) - Water network plus</v>
      </c>
      <c r="F8" s="645">
        <f>'Aggregate calculations'!F27</f>
        <v>-0.82799506666666689</v>
      </c>
      <c r="G8" s="645" t="str">
        <f>'Aggregate calculations'!G27</f>
        <v>£m (2017-18 prices)</v>
      </c>
      <c r="H8" s="645"/>
      <c r="I8" s="446"/>
      <c r="J8" s="446"/>
      <c r="K8" s="446"/>
      <c r="L8" s="446"/>
      <c r="M8" s="446"/>
    </row>
    <row r="9" spans="1:13" ht="13.8">
      <c r="A9" s="446"/>
      <c r="B9" s="446"/>
      <c r="C9" s="446"/>
      <c r="D9" s="446"/>
      <c r="E9" s="645" t="str">
        <f>'Aggregate calculations'!E28</f>
        <v>Revenue adjustments - Net ODI payments (to be applied in-period) - Wastewater network plus</v>
      </c>
      <c r="F9" s="645">
        <f>'Aggregate calculations'!F28</f>
        <v>0</v>
      </c>
      <c r="G9" s="645" t="str">
        <f>'Aggregate calculations'!G28</f>
        <v>£m (2017-18 prices)</v>
      </c>
      <c r="H9" s="645"/>
      <c r="I9" s="446"/>
      <c r="J9" s="446"/>
      <c r="K9" s="446"/>
      <c r="L9" s="446"/>
      <c r="M9" s="446"/>
    </row>
    <row r="10" spans="1:13" ht="13.8">
      <c r="A10" s="446"/>
      <c r="B10" s="446"/>
      <c r="C10" s="446"/>
      <c r="D10" s="446"/>
      <c r="E10" s="645" t="str">
        <f>'Aggregate calculations'!E29</f>
        <v>Revenue adjustments - Net ODI payments (to be applied in-period) - Bioresources (sludge)</v>
      </c>
      <c r="F10" s="645">
        <f>'Aggregate calculations'!F29</f>
        <v>0</v>
      </c>
      <c r="G10" s="645" t="str">
        <f>'Aggregate calculations'!G29</f>
        <v>£m (2017-18 prices)</v>
      </c>
      <c r="H10" s="645"/>
      <c r="I10" s="446"/>
      <c r="J10" s="446"/>
      <c r="K10" s="446"/>
      <c r="L10" s="446"/>
      <c r="M10" s="446"/>
    </row>
    <row r="11" spans="1:13" ht="13.8">
      <c r="A11" s="446"/>
      <c r="B11" s="446"/>
      <c r="C11" s="446"/>
      <c r="D11" s="446"/>
      <c r="E11" s="645" t="str">
        <f>'Aggregate calculations'!E30</f>
        <v>Revenue adjustments - Net ODI payments (to be applied in-period) - Residential retail</v>
      </c>
      <c r="F11" s="645">
        <f>'Aggregate calculations'!F30</f>
        <v>0</v>
      </c>
      <c r="G11" s="645" t="str">
        <f>'Aggregate calculations'!G30</f>
        <v>£m (2017-18 prices)</v>
      </c>
      <c r="H11" s="645"/>
      <c r="I11" s="446"/>
      <c r="J11" s="446"/>
      <c r="K11" s="446"/>
      <c r="L11" s="446"/>
      <c r="M11" s="446"/>
    </row>
    <row r="12" spans="1:13" ht="13.8">
      <c r="A12" s="446"/>
      <c r="B12" s="446"/>
      <c r="C12" s="446"/>
      <c r="D12" s="446"/>
      <c r="E12" s="645" t="str">
        <f>'Aggregate calculations'!E31</f>
        <v>Revenue adjustments - Net ODI payments (to be applied in-period) - Business retail</v>
      </c>
      <c r="F12" s="645">
        <f>'Aggregate calculations'!F31</f>
        <v>0</v>
      </c>
      <c r="G12" s="645" t="str">
        <f>'Aggregate calculations'!G31</f>
        <v>£m (2017-18 prices)</v>
      </c>
      <c r="H12" s="645"/>
      <c r="I12" s="446"/>
      <c r="J12" s="446"/>
      <c r="K12" s="446"/>
      <c r="L12" s="446"/>
      <c r="M12" s="446"/>
    </row>
    <row r="13" spans="1:13" ht="13.8">
      <c r="A13" s="446"/>
      <c r="B13" s="446"/>
      <c r="C13" s="446"/>
      <c r="D13" s="446"/>
      <c r="E13" s="645" t="str">
        <f>'Aggregate calculations'!E32</f>
        <v>Revenue adjustments - Net ODI payments (to be applied in-period) - Dummy control</v>
      </c>
      <c r="F13" s="645">
        <f>'Aggregate calculations'!F32</f>
        <v>0</v>
      </c>
      <c r="G13" s="645" t="str">
        <f>'Aggregate calculations'!G32</f>
        <v>£m (2017-18 prices)</v>
      </c>
      <c r="H13" s="645"/>
      <c r="I13" s="446"/>
      <c r="J13" s="446"/>
      <c r="K13" s="446"/>
      <c r="L13" s="446"/>
      <c r="M13" s="446"/>
    </row>
    <row r="14" spans="1:13" ht="13.8">
      <c r="A14" s="446"/>
      <c r="B14" s="446"/>
      <c r="C14" s="446"/>
      <c r="D14" s="446"/>
      <c r="E14" s="645"/>
      <c r="F14" s="645"/>
      <c r="G14" s="645"/>
      <c r="H14" s="446"/>
      <c r="I14" s="446"/>
      <c r="J14" s="446"/>
      <c r="K14" s="446"/>
      <c r="L14" s="446"/>
      <c r="M14" s="446"/>
    </row>
    <row r="15" spans="1:13" s="205" customFormat="1" ht="13.8">
      <c r="A15" s="632" t="str">
        <f>"Net ODI payments to be applied in 2024-25 for "&amp;'Validation summary'!$B$2&amp;" performance"</f>
        <v>Net ODI payments to be applied in 2024-25 for 2023-24 performance</v>
      </c>
      <c r="B15" s="633"/>
      <c r="C15" s="633"/>
      <c r="D15" s="634"/>
      <c r="E15" s="635"/>
      <c r="F15" s="635"/>
      <c r="G15" s="635"/>
      <c r="H15" s="636"/>
      <c r="I15" s="1988"/>
      <c r="J15" s="663"/>
      <c r="K15" s="635"/>
      <c r="L15" s="635"/>
      <c r="M15" s="635"/>
    </row>
    <row r="16" spans="1:13" ht="13.8">
      <c r="A16" s="446"/>
      <c r="B16" s="677" t="s">
        <v>1594</v>
      </c>
      <c r="C16" s="446"/>
      <c r="D16" s="446"/>
      <c r="E16" s="446"/>
      <c r="F16" s="446"/>
      <c r="G16" s="446"/>
      <c r="H16" s="446"/>
      <c r="I16" s="446"/>
      <c r="J16" s="446"/>
      <c r="K16" s="446"/>
      <c r="L16" s="446"/>
      <c r="M16" s="446"/>
    </row>
    <row r="17" spans="1:13" ht="13.8">
      <c r="A17" s="446"/>
      <c r="B17" s="446"/>
      <c r="C17" s="446"/>
      <c r="D17" s="446"/>
      <c r="E17" s="446"/>
      <c r="F17" s="446"/>
      <c r="G17" s="446"/>
      <c r="H17" s="446"/>
      <c r="I17" s="446"/>
      <c r="J17" s="448"/>
      <c r="K17" s="448"/>
      <c r="L17" s="448"/>
      <c r="M17" s="448"/>
    </row>
    <row r="18" spans="1:13" ht="13.8">
      <c r="A18" s="446"/>
      <c r="B18" s="446"/>
      <c r="C18" s="451" t="s">
        <v>1575</v>
      </c>
      <c r="D18" s="446"/>
      <c r="E18" s="446"/>
      <c r="F18" s="446"/>
      <c r="G18" s="446"/>
      <c r="H18" s="446"/>
      <c r="I18" s="446"/>
    </row>
    <row r="19" spans="1:13" ht="13.8">
      <c r="A19" s="446"/>
      <c r="B19" s="446"/>
      <c r="C19" s="446"/>
      <c r="D19" s="446"/>
      <c r="E19" s="1989" t="str">
        <f>'Aggregate calculations'!E116</f>
        <v>Revenue adjustments - Net ODI payments (to be applied end of period) - Water resources</v>
      </c>
      <c r="F19" s="645">
        <f>'Aggregate calculations'!F116</f>
        <v>0</v>
      </c>
      <c r="G19" s="645" t="str">
        <f>'Aggregate calculations'!G116</f>
        <v>£m (2017-18 prices)</v>
      </c>
      <c r="H19" s="645"/>
      <c r="I19" s="446"/>
    </row>
    <row r="20" spans="1:13" ht="13.8">
      <c r="A20" s="446"/>
      <c r="B20" s="446"/>
      <c r="C20" s="446"/>
      <c r="D20" s="446"/>
      <c r="E20" s="645" t="str">
        <f>'Aggregate calculations'!E117</f>
        <v>Revenue adjustments - Net ODI payments (to be applied end of period) - Water network plus</v>
      </c>
      <c r="F20" s="645">
        <f>'Aggregate calculations'!F117</f>
        <v>-3.0236000000000005</v>
      </c>
      <c r="G20" s="645" t="str">
        <f>'Aggregate calculations'!G117</f>
        <v>£m (2017-18 prices)</v>
      </c>
      <c r="H20" s="645"/>
      <c r="I20" s="446"/>
    </row>
    <row r="21" spans="1:13" ht="13.8">
      <c r="A21" s="446"/>
      <c r="B21" s="446"/>
      <c r="C21" s="446"/>
      <c r="D21" s="446"/>
      <c r="E21" s="645" t="str">
        <f>'Aggregate calculations'!E118</f>
        <v>Revenue adjustments - Net ODI payments (to be applied end of period) - Wastewater network plus</v>
      </c>
      <c r="F21" s="645">
        <f>'Aggregate calculations'!F118</f>
        <v>0</v>
      </c>
      <c r="G21" s="645" t="str">
        <f>'Aggregate calculations'!G118</f>
        <v>£m (2017-18 prices)</v>
      </c>
      <c r="H21" s="645"/>
      <c r="I21" s="446"/>
    </row>
    <row r="22" spans="1:13" ht="13.8">
      <c r="A22" s="446"/>
      <c r="B22" s="446"/>
      <c r="C22" s="446"/>
      <c r="D22" s="446"/>
      <c r="E22" s="645" t="str">
        <f>'Aggregate calculations'!E119</f>
        <v>Revenue adjustments - Net ODI payments (to be applied end of period) - Bioresources (sludge)</v>
      </c>
      <c r="F22" s="645">
        <f>'Aggregate calculations'!F119</f>
        <v>0</v>
      </c>
      <c r="G22" s="645" t="str">
        <f>'Aggregate calculations'!G119</f>
        <v>£m (2017-18 prices)</v>
      </c>
      <c r="H22" s="645"/>
      <c r="I22" s="446"/>
    </row>
    <row r="23" spans="1:13" ht="13.8">
      <c r="A23" s="446"/>
      <c r="B23" s="446"/>
      <c r="C23" s="446"/>
      <c r="D23" s="446"/>
      <c r="E23" s="645" t="str">
        <f>'Aggregate calculations'!E120</f>
        <v>Revenue adjustments - Net ODI payments (to be applied end of period) - Residential retail</v>
      </c>
      <c r="F23" s="645">
        <f>'Aggregate calculations'!F120</f>
        <v>0</v>
      </c>
      <c r="G23" s="645" t="str">
        <f>'Aggregate calculations'!G120</f>
        <v>£m (2017-18 prices)</v>
      </c>
      <c r="H23" s="645"/>
      <c r="I23" s="446"/>
    </row>
    <row r="24" spans="1:13" ht="13.8">
      <c r="A24" s="446"/>
      <c r="B24" s="446"/>
      <c r="C24" s="446"/>
      <c r="D24" s="446"/>
      <c r="E24" s="645" t="str">
        <f>'Aggregate calculations'!E121</f>
        <v>Revenue adjustments - Net ODI payments (to be applied end of period) - Business retail</v>
      </c>
      <c r="F24" s="645">
        <f>'Aggregate calculations'!F121</f>
        <v>0</v>
      </c>
      <c r="G24" s="645" t="str">
        <f>'Aggregate calculations'!G121</f>
        <v>£m (2017-18 prices)</v>
      </c>
      <c r="H24" s="645"/>
      <c r="I24" s="446"/>
    </row>
    <row r="25" spans="1:13" ht="13.8">
      <c r="A25" s="446"/>
      <c r="B25" s="446"/>
      <c r="C25" s="446"/>
      <c r="D25" s="446"/>
      <c r="E25" s="645" t="str">
        <f>'Aggregate calculations'!E122</f>
        <v>Revenue adjustments - Net ODI payments (to be applied end of period) - Dummy control</v>
      </c>
      <c r="F25" s="645">
        <f>'Aggregate calculations'!F122</f>
        <v>0</v>
      </c>
      <c r="G25" s="645" t="str">
        <f>'Aggregate calculations'!G122</f>
        <v>£m (2017-18 prices)</v>
      </c>
      <c r="H25" s="645"/>
      <c r="I25" s="446"/>
    </row>
    <row r="26" spans="1:13" ht="13.8">
      <c r="A26" s="446"/>
      <c r="B26" s="446"/>
      <c r="C26" s="446"/>
      <c r="D26" s="446"/>
      <c r="E26" s="446"/>
      <c r="F26" s="446"/>
      <c r="G26" s="446"/>
      <c r="H26" s="446"/>
      <c r="I26" s="446"/>
    </row>
    <row r="27" spans="1:13" ht="13.8">
      <c r="A27" s="446"/>
      <c r="B27" s="446"/>
      <c r="C27" s="451" t="s">
        <v>1576</v>
      </c>
      <c r="D27" s="446"/>
      <c r="E27" s="446"/>
      <c r="F27" s="446"/>
      <c r="G27" s="446"/>
      <c r="H27" s="446"/>
      <c r="I27" s="446"/>
    </row>
    <row r="28" spans="1:13" ht="13.8">
      <c r="A28" s="446"/>
      <c r="B28" s="446"/>
      <c r="C28" s="446"/>
      <c r="D28" s="446"/>
      <c r="E28" s="645" t="str">
        <f>'Aggregate calculations'!E125</f>
        <v>RCV adjustments - Net ODI adjustments (to be applied end of period) - Water resources</v>
      </c>
      <c r="F28" s="645">
        <f>'Aggregate calculations'!F125</f>
        <v>0</v>
      </c>
      <c r="G28" s="645" t="str">
        <f>'Aggregate calculations'!G125</f>
        <v>£m (2017-18 prices)</v>
      </c>
      <c r="H28" s="645"/>
      <c r="I28" s="446"/>
    </row>
    <row r="29" spans="1:13" ht="13.8">
      <c r="A29" s="446"/>
      <c r="B29" s="446"/>
      <c r="C29" s="446"/>
      <c r="D29" s="446"/>
      <c r="E29" s="645" t="str">
        <f>'Aggregate calculations'!E126</f>
        <v>RCV adjustments - Net ODI adjustments (to be applied end of period) - Water network plus</v>
      </c>
      <c r="F29" s="645">
        <f>'Aggregate calculations'!F126</f>
        <v>0</v>
      </c>
      <c r="G29" s="645" t="str">
        <f>'Aggregate calculations'!G126</f>
        <v>£m (2017-18 prices)</v>
      </c>
      <c r="H29" s="645"/>
      <c r="I29" s="446"/>
    </row>
    <row r="30" spans="1:13" ht="13.8">
      <c r="A30" s="446"/>
      <c r="B30" s="446"/>
      <c r="C30" s="446"/>
      <c r="D30" s="446"/>
      <c r="E30" s="645" t="str">
        <f>'Aggregate calculations'!E127</f>
        <v>RCV adjustments - Net ODI adjustments (to be applied end of period) - Wastewater network plus</v>
      </c>
      <c r="F30" s="645">
        <f>'Aggregate calculations'!F127</f>
        <v>0</v>
      </c>
      <c r="G30" s="645" t="str">
        <f>'Aggregate calculations'!G127</f>
        <v>£m (2017-18 prices)</v>
      </c>
      <c r="H30" s="645"/>
      <c r="I30" s="446"/>
    </row>
    <row r="31" spans="1:13" ht="13.8">
      <c r="A31" s="446"/>
      <c r="B31" s="446"/>
      <c r="C31" s="446"/>
      <c r="D31" s="446"/>
      <c r="E31" s="645" t="str">
        <f>'Aggregate calculations'!E128</f>
        <v>RCV adjustments - Net ODI adjustments (to be applied end of period) - Bioresources (sludge)</v>
      </c>
      <c r="F31" s="645">
        <f>'Aggregate calculations'!F128</f>
        <v>0</v>
      </c>
      <c r="G31" s="645" t="str">
        <f>'Aggregate calculations'!G128</f>
        <v>£m (2017-18 prices)</v>
      </c>
      <c r="H31" s="645"/>
      <c r="I31" s="446"/>
    </row>
    <row r="32" spans="1:13" ht="13.8">
      <c r="A32" s="446"/>
      <c r="B32" s="446"/>
      <c r="C32" s="446"/>
      <c r="D32" s="446"/>
      <c r="E32" s="645" t="str">
        <f>'Aggregate calculations'!E129</f>
        <v>RCV adjustments - Net ODI adjustments (to be applied end of period) - Residential retail</v>
      </c>
      <c r="F32" s="645">
        <f>'Aggregate calculations'!F129</f>
        <v>0</v>
      </c>
      <c r="G32" s="645" t="str">
        <f>'Aggregate calculations'!G129</f>
        <v>£m (2017-18 prices)</v>
      </c>
      <c r="H32" s="645"/>
      <c r="I32" s="446"/>
    </row>
    <row r="33" spans="1:13" ht="13.8">
      <c r="A33" s="446"/>
      <c r="B33" s="446"/>
      <c r="C33" s="446"/>
      <c r="D33" s="446"/>
      <c r="E33" s="645" t="str">
        <f>'Aggregate calculations'!E130</f>
        <v>RCV adjustments - Net ODI adjustments (to be applied end of period) - Business retail</v>
      </c>
      <c r="F33" s="645">
        <f>'Aggregate calculations'!F130</f>
        <v>0</v>
      </c>
      <c r="G33" s="645" t="str">
        <f>'Aggregate calculations'!G130</f>
        <v>£m (2017-18 prices)</v>
      </c>
      <c r="H33" s="645"/>
      <c r="I33" s="446"/>
    </row>
    <row r="34" spans="1:13" ht="13.8">
      <c r="A34" s="446"/>
      <c r="B34" s="446"/>
      <c r="C34" s="446"/>
      <c r="D34" s="446"/>
      <c r="E34" s="645" t="str">
        <f>'Aggregate calculations'!E131</f>
        <v>RCV adjustments - Net ODI adjustments (to be applied end of period) - Dummy control</v>
      </c>
      <c r="F34" s="645">
        <f>'Aggregate calculations'!F131</f>
        <v>0</v>
      </c>
      <c r="G34" s="645" t="str">
        <f>'Aggregate calculations'!G131</f>
        <v>£m (2017-18 prices)</v>
      </c>
      <c r="H34" s="645"/>
      <c r="I34" s="446"/>
    </row>
    <row r="35" spans="1:13" ht="13.8">
      <c r="A35" s="446"/>
      <c r="B35" s="446"/>
      <c r="C35" s="446"/>
      <c r="D35" s="446"/>
      <c r="E35" s="446"/>
      <c r="F35" s="446"/>
      <c r="G35" s="446"/>
      <c r="H35" s="446"/>
      <c r="I35" s="446"/>
      <c r="J35" s="446"/>
      <c r="K35" s="446"/>
      <c r="L35" s="446"/>
      <c r="M35" s="446"/>
    </row>
    <row r="36" spans="1:13" ht="13.8">
      <c r="A36" s="632" t="s">
        <v>1595</v>
      </c>
      <c r="B36" s="633"/>
      <c r="C36" s="633"/>
      <c r="D36" s="634"/>
      <c r="E36" s="635"/>
      <c r="F36" s="635"/>
      <c r="G36" s="635"/>
      <c r="H36" s="636"/>
      <c r="I36" s="1988"/>
      <c r="J36" s="663"/>
      <c r="K36" s="635"/>
      <c r="L36" s="635"/>
      <c r="M36" s="635"/>
    </row>
    <row r="37" spans="1:13" ht="13.8">
      <c r="A37" s="446"/>
      <c r="B37" s="677" t="s">
        <v>1596</v>
      </c>
      <c r="C37" s="446"/>
      <c r="D37" s="446"/>
      <c r="E37" s="446"/>
      <c r="F37" s="446"/>
      <c r="G37" s="446"/>
      <c r="H37" s="446"/>
      <c r="I37" s="446"/>
      <c r="J37" s="446"/>
      <c r="K37" s="446"/>
      <c r="L37" s="446"/>
      <c r="M37" s="446"/>
    </row>
    <row r="38" spans="1:13" ht="13.8">
      <c r="A38" s="446"/>
      <c r="B38" s="446"/>
      <c r="C38" s="446"/>
      <c r="D38" s="446"/>
      <c r="E38" s="446"/>
      <c r="F38" s="446"/>
      <c r="G38" s="446"/>
      <c r="H38" s="446"/>
      <c r="I38" s="446"/>
      <c r="J38" s="446"/>
      <c r="K38" s="446"/>
      <c r="L38" s="446"/>
      <c r="M38" s="446"/>
    </row>
    <row r="39" spans="1:13" ht="13.8">
      <c r="A39" s="446"/>
      <c r="B39" s="446"/>
      <c r="C39" s="451" t="s">
        <v>1575</v>
      </c>
      <c r="D39" s="446"/>
      <c r="E39" s="446"/>
      <c r="F39" s="446"/>
      <c r="G39" s="446"/>
      <c r="H39" s="446"/>
    </row>
    <row r="40" spans="1:13" ht="13.8">
      <c r="A40" s="446"/>
      <c r="B40" s="446"/>
      <c r="C40" s="446"/>
      <c r="D40" s="446"/>
      <c r="E40" s="657" t="str">
        <f>E7</f>
        <v>Revenue adjustments - Net ODI payments (to be applied in-period) - Water resources</v>
      </c>
      <c r="F40" s="657">
        <f>F7</f>
        <v>4.7468400000000001E-2</v>
      </c>
      <c r="G40" s="657" t="str">
        <f>G7</f>
        <v>£m (2017-18 prices)</v>
      </c>
      <c r="H40" s="446"/>
    </row>
    <row r="41" spans="1:13" ht="13.8">
      <c r="A41" s="446"/>
      <c r="B41" s="446"/>
      <c r="C41" s="446"/>
      <c r="D41" s="446"/>
      <c r="E41" s="657" t="str">
        <f t="shared" ref="E41:F46" si="0">E8</f>
        <v>Revenue adjustments - Net ODI payments (to be applied in-period) - Water network plus</v>
      </c>
      <c r="F41" s="657">
        <f t="shared" si="0"/>
        <v>-0.82799506666666689</v>
      </c>
      <c r="G41" s="657" t="str">
        <f t="shared" ref="G41:G46" si="1">G8</f>
        <v>£m (2017-18 prices)</v>
      </c>
      <c r="H41" s="446"/>
    </row>
    <row r="42" spans="1:13" ht="13.8">
      <c r="A42" s="446"/>
      <c r="B42" s="446"/>
      <c r="C42" s="446"/>
      <c r="D42" s="446"/>
      <c r="E42" s="657" t="str">
        <f t="shared" si="0"/>
        <v>Revenue adjustments - Net ODI payments (to be applied in-period) - Wastewater network plus</v>
      </c>
      <c r="F42" s="657">
        <f t="shared" si="0"/>
        <v>0</v>
      </c>
      <c r="G42" s="657" t="str">
        <f t="shared" si="1"/>
        <v>£m (2017-18 prices)</v>
      </c>
      <c r="H42" s="446"/>
    </row>
    <row r="43" spans="1:13" ht="13.8">
      <c r="A43" s="446"/>
      <c r="B43" s="446"/>
      <c r="C43" s="446"/>
      <c r="D43" s="446"/>
      <c r="E43" s="657" t="str">
        <f t="shared" si="0"/>
        <v>Revenue adjustments - Net ODI payments (to be applied in-period) - Bioresources (sludge)</v>
      </c>
      <c r="F43" s="657">
        <f t="shared" si="0"/>
        <v>0</v>
      </c>
      <c r="G43" s="657" t="str">
        <f t="shared" si="1"/>
        <v>£m (2017-18 prices)</v>
      </c>
      <c r="H43" s="446"/>
    </row>
    <row r="44" spans="1:13" ht="13.8">
      <c r="A44" s="446"/>
      <c r="B44" s="446"/>
      <c r="C44" s="446"/>
      <c r="D44" s="446"/>
      <c r="E44" s="657" t="str">
        <f t="shared" si="0"/>
        <v>Revenue adjustments - Net ODI payments (to be applied in-period) - Residential retail</v>
      </c>
      <c r="F44" s="657">
        <f t="shared" si="0"/>
        <v>0</v>
      </c>
      <c r="G44" s="657" t="str">
        <f t="shared" si="1"/>
        <v>£m (2017-18 prices)</v>
      </c>
      <c r="H44" s="446"/>
    </row>
    <row r="45" spans="1:13" ht="13.8">
      <c r="A45" s="446"/>
      <c r="B45" s="446"/>
      <c r="C45" s="446"/>
      <c r="D45" s="446"/>
      <c r="E45" s="657" t="str">
        <f t="shared" si="0"/>
        <v>Revenue adjustments - Net ODI payments (to be applied in-period) - Business retail</v>
      </c>
      <c r="F45" s="657">
        <f t="shared" si="0"/>
        <v>0</v>
      </c>
      <c r="G45" s="657" t="str">
        <f t="shared" si="1"/>
        <v>£m (2017-18 prices)</v>
      </c>
      <c r="H45" s="446"/>
    </row>
    <row r="46" spans="1:13" ht="13.8">
      <c r="A46" s="446"/>
      <c r="B46" s="446"/>
      <c r="C46" s="446"/>
      <c r="D46" s="446"/>
      <c r="E46" s="657" t="str">
        <f t="shared" si="0"/>
        <v>Revenue adjustments - Net ODI payments (to be applied in-period) - Dummy control</v>
      </c>
      <c r="F46" s="657">
        <f t="shared" si="0"/>
        <v>0</v>
      </c>
      <c r="G46" s="657" t="str">
        <f t="shared" si="1"/>
        <v>£m (2017-18 prices)</v>
      </c>
      <c r="H46" s="446"/>
    </row>
    <row r="47" spans="1:13" ht="13.8">
      <c r="A47" s="446"/>
      <c r="B47" s="446"/>
      <c r="C47" s="446"/>
      <c r="D47" s="446"/>
      <c r="E47" s="446"/>
      <c r="F47" s="446"/>
      <c r="G47" s="446"/>
      <c r="H47" s="446"/>
      <c r="I47" s="446"/>
      <c r="J47" s="446"/>
      <c r="K47" s="446"/>
      <c r="L47" s="446"/>
      <c r="M47" s="446"/>
    </row>
    <row r="48" spans="1:13" ht="13.8">
      <c r="A48" s="446"/>
      <c r="B48" s="446"/>
      <c r="C48" s="2133" t="s">
        <v>1597</v>
      </c>
      <c r="D48" s="1382"/>
      <c r="E48" s="1382"/>
      <c r="F48" s="446"/>
      <c r="G48" s="446"/>
      <c r="H48" s="446"/>
      <c r="I48" s="451" t="s">
        <v>1598</v>
      </c>
      <c r="J48" s="446"/>
      <c r="K48" s="446"/>
      <c r="L48" s="446"/>
      <c r="M48" s="446"/>
    </row>
    <row r="49" spans="1:13" ht="13.8">
      <c r="A49" s="446"/>
      <c r="B49" s="446"/>
      <c r="C49" s="446"/>
      <c r="D49" s="446"/>
      <c r="E49" s="1991" t="str">
        <f>E19</f>
        <v>Revenue adjustments - Net ODI payments (to be applied end of period) - Water resources</v>
      </c>
      <c r="F49" s="657">
        <f>IF('Validation summary'!$B$2="2024-25",($F19+SUM($J49:$M49)),$F19)</f>
        <v>0</v>
      </c>
      <c r="G49" s="657" t="str">
        <f>G19</f>
        <v>£m (2017-18 prices)</v>
      </c>
      <c r="H49" s="446"/>
      <c r="I49" s="446"/>
      <c r="J49" s="645">
        <f>SUMIFS('Accrued ODI payments'!F$58:F$444,'Accrued ODI payments'!$C$58:$C$444,$E49,'Accrued ODI payments'!$B$58:$B$444,$J$1)</f>
        <v>0</v>
      </c>
      <c r="K49" s="645">
        <f>SUMIFS('Accrued ODI payments'!G$58:G$444,'Accrued ODI payments'!$C$58:$C$444,$E49,'Accrued ODI payments'!$B$58:$B$444,$J$1)</f>
        <v>0</v>
      </c>
      <c r="L49" s="645">
        <f>SUMIFS('Accrued ODI payments'!H$58:H$444,'Accrued ODI payments'!$C$58:$C$444,$E49,'Accrued ODI payments'!$B$58:$B$444,$J$1)</f>
        <v>0</v>
      </c>
      <c r="M49" s="645">
        <f>SUMIFS('Accrued ODI payments'!I$58:I$444,'Accrued ODI payments'!$C$58:$C$444,$E49,'Accrued ODI payments'!$B$58:$B$444,$J$1)</f>
        <v>0</v>
      </c>
    </row>
    <row r="50" spans="1:13" ht="13.8">
      <c r="A50" s="446"/>
      <c r="B50" s="446"/>
      <c r="C50" s="446"/>
      <c r="D50" s="446"/>
      <c r="E50" s="1991" t="str">
        <f t="shared" ref="E50:E55" si="2">E20</f>
        <v>Revenue adjustments - Net ODI payments (to be applied end of period) - Water network plus</v>
      </c>
      <c r="F50" s="657">
        <f>IF('Validation summary'!$B$2="2024-25",($F20+SUM($J50:$M50)),$F20)</f>
        <v>-3.0236000000000005</v>
      </c>
      <c r="G50" s="657" t="str">
        <f t="shared" ref="G50:G55" si="3">G20</f>
        <v>£m (2017-18 prices)</v>
      </c>
      <c r="H50" s="446"/>
      <c r="I50" s="446"/>
      <c r="J50" s="645">
        <f>SUMIFS('Accrued ODI payments'!F$58:F$444,'Accrued ODI payments'!$C$58:$C$444,$E50,'Accrued ODI payments'!$B$58:$B$444,$J$1)</f>
        <v>-1.5164</v>
      </c>
      <c r="K50" s="645">
        <f>SUMIFS('Accrued ODI payments'!G$58:G$444,'Accrued ODI payments'!$C$58:$C$444,$E50,'Accrued ODI payments'!$B$58:$B$444,$J$1)</f>
        <v>-2.5516000000000001</v>
      </c>
      <c r="L50" s="645">
        <f>SUMIFS('Accrued ODI payments'!H$58:H$444,'Accrued ODI payments'!$C$58:$C$444,$E50,'Accrued ODI payments'!$B$58:$B$444,$J$1)</f>
        <v>0</v>
      </c>
      <c r="M50" s="645">
        <f>SUMIFS('Accrued ODI payments'!I$58:I$444,'Accrued ODI payments'!$C$58:$C$444,$E50,'Accrued ODI payments'!$B$58:$B$444,$J$1)</f>
        <v>0</v>
      </c>
    </row>
    <row r="51" spans="1:13" ht="13.8">
      <c r="A51" s="446"/>
      <c r="B51" s="446"/>
      <c r="C51" s="446"/>
      <c r="D51" s="446"/>
      <c r="E51" s="1991" t="str">
        <f t="shared" si="2"/>
        <v>Revenue adjustments - Net ODI payments (to be applied end of period) - Wastewater network plus</v>
      </c>
      <c r="F51" s="657">
        <f>IF('Validation summary'!$B$2="2024-25",($F21+SUM($J51:$M51)),$F21)</f>
        <v>0</v>
      </c>
      <c r="G51" s="657" t="str">
        <f t="shared" si="3"/>
        <v>£m (2017-18 prices)</v>
      </c>
      <c r="H51" s="446"/>
      <c r="I51" s="446"/>
      <c r="J51" s="645">
        <f>SUMIFS('Accrued ODI payments'!F$58:F$444,'Accrued ODI payments'!$C$58:$C$444,$E51,'Accrued ODI payments'!$B$58:$B$444,$J$1)</f>
        <v>0</v>
      </c>
      <c r="K51" s="645">
        <f>SUMIFS('Accrued ODI payments'!G$58:G$444,'Accrued ODI payments'!$C$58:$C$444,$E51,'Accrued ODI payments'!$B$58:$B$444,$J$1)</f>
        <v>0</v>
      </c>
      <c r="L51" s="645">
        <f>SUMIFS('Accrued ODI payments'!H$58:H$444,'Accrued ODI payments'!$C$58:$C$444,$E51,'Accrued ODI payments'!$B$58:$B$444,$J$1)</f>
        <v>0</v>
      </c>
      <c r="M51" s="645">
        <f>SUMIFS('Accrued ODI payments'!I$58:I$444,'Accrued ODI payments'!$C$58:$C$444,$E51,'Accrued ODI payments'!$B$58:$B$444,$J$1)</f>
        <v>0</v>
      </c>
    </row>
    <row r="52" spans="1:13" ht="13.8">
      <c r="A52" s="446"/>
      <c r="B52" s="446"/>
      <c r="C52" s="446"/>
      <c r="D52" s="446"/>
      <c r="E52" s="1991" t="str">
        <f t="shared" si="2"/>
        <v>Revenue adjustments - Net ODI payments (to be applied end of period) - Bioresources (sludge)</v>
      </c>
      <c r="F52" s="657">
        <f>IF('Validation summary'!$B$2="2024-25",($F22+SUM($J52:$M52)),$F22)</f>
        <v>0</v>
      </c>
      <c r="G52" s="657" t="str">
        <f t="shared" si="3"/>
        <v>£m (2017-18 prices)</v>
      </c>
      <c r="H52" s="446"/>
      <c r="I52" s="446"/>
      <c r="J52" s="645">
        <f>SUMIFS('Accrued ODI payments'!F$58:F$444,'Accrued ODI payments'!$C$58:$C$444,$E52,'Accrued ODI payments'!$B$58:$B$444,$J$1)</f>
        <v>0</v>
      </c>
      <c r="K52" s="645">
        <f>SUMIFS('Accrued ODI payments'!G$58:G$444,'Accrued ODI payments'!$C$58:$C$444,$E52,'Accrued ODI payments'!$B$58:$B$444,$J$1)</f>
        <v>0</v>
      </c>
      <c r="L52" s="645">
        <f>SUMIFS('Accrued ODI payments'!H$58:H$444,'Accrued ODI payments'!$C$58:$C$444,$E52,'Accrued ODI payments'!$B$58:$B$444,$J$1)</f>
        <v>0</v>
      </c>
      <c r="M52" s="645">
        <f>SUMIFS('Accrued ODI payments'!I$58:I$444,'Accrued ODI payments'!$C$58:$C$444,$E52,'Accrued ODI payments'!$B$58:$B$444,$J$1)</f>
        <v>0</v>
      </c>
    </row>
    <row r="53" spans="1:13" ht="13.8">
      <c r="A53" s="446"/>
      <c r="B53" s="446"/>
      <c r="C53" s="446"/>
      <c r="D53" s="446"/>
      <c r="E53" s="1991" t="str">
        <f t="shared" si="2"/>
        <v>Revenue adjustments - Net ODI payments (to be applied end of period) - Residential retail</v>
      </c>
      <c r="F53" s="657">
        <f>IF('Validation summary'!$B$2="2024-25",($F23+SUM($J53:$M53)),$F23)</f>
        <v>0</v>
      </c>
      <c r="G53" s="657" t="str">
        <f t="shared" si="3"/>
        <v>£m (2017-18 prices)</v>
      </c>
      <c r="H53" s="446"/>
      <c r="I53" s="446"/>
      <c r="J53" s="645">
        <f>SUMIFS('Accrued ODI payments'!F$58:F$444,'Accrued ODI payments'!$C$58:$C$444,$E53,'Accrued ODI payments'!$B$58:$B$444,$J$1)</f>
        <v>0</v>
      </c>
      <c r="K53" s="645">
        <f>SUMIFS('Accrued ODI payments'!G$58:G$444,'Accrued ODI payments'!$C$58:$C$444,$E53,'Accrued ODI payments'!$B$58:$B$444,$J$1)</f>
        <v>0</v>
      </c>
      <c r="L53" s="645">
        <f>SUMIFS('Accrued ODI payments'!H$58:H$444,'Accrued ODI payments'!$C$58:$C$444,$E53,'Accrued ODI payments'!$B$58:$B$444,$J$1)</f>
        <v>0</v>
      </c>
      <c r="M53" s="645">
        <f>SUMIFS('Accrued ODI payments'!I$58:I$444,'Accrued ODI payments'!$C$58:$C$444,$E53,'Accrued ODI payments'!$B$58:$B$444,$J$1)</f>
        <v>0</v>
      </c>
    </row>
    <row r="54" spans="1:13" ht="13.8">
      <c r="A54" s="446"/>
      <c r="B54" s="446"/>
      <c r="C54" s="446"/>
      <c r="D54" s="446"/>
      <c r="E54" s="1991" t="str">
        <f t="shared" si="2"/>
        <v>Revenue adjustments - Net ODI payments (to be applied end of period) - Business retail</v>
      </c>
      <c r="F54" s="657">
        <f>IF('Validation summary'!$B$2="2024-25",($F24+SUM($J54:$M54)),$F24)</f>
        <v>0</v>
      </c>
      <c r="G54" s="657" t="str">
        <f t="shared" si="3"/>
        <v>£m (2017-18 prices)</v>
      </c>
      <c r="H54" s="446"/>
      <c r="I54" s="446"/>
      <c r="J54" s="645">
        <f>SUMIFS('Accrued ODI payments'!F$58:F$444,'Accrued ODI payments'!$C$58:$C$444,$E54,'Accrued ODI payments'!$B$58:$B$444,$J$1)</f>
        <v>0</v>
      </c>
      <c r="K54" s="645">
        <f>SUMIFS('Accrued ODI payments'!G$58:G$444,'Accrued ODI payments'!$C$58:$C$444,$E54,'Accrued ODI payments'!$B$58:$B$444,$J$1)</f>
        <v>0</v>
      </c>
      <c r="L54" s="645">
        <f>SUMIFS('Accrued ODI payments'!H$58:H$444,'Accrued ODI payments'!$C$58:$C$444,$E54,'Accrued ODI payments'!$B$58:$B$444,$J$1)</f>
        <v>0</v>
      </c>
      <c r="M54" s="645">
        <f>SUMIFS('Accrued ODI payments'!I$58:I$444,'Accrued ODI payments'!$C$58:$C$444,$E54,'Accrued ODI payments'!$B$58:$B$444,$J$1)</f>
        <v>0</v>
      </c>
    </row>
    <row r="55" spans="1:13" ht="13.8">
      <c r="A55" s="446"/>
      <c r="B55" s="446"/>
      <c r="C55" s="446"/>
      <c r="D55" s="446"/>
      <c r="E55" s="1991" t="str">
        <f t="shared" si="2"/>
        <v>Revenue adjustments - Net ODI payments (to be applied end of period) - Dummy control</v>
      </c>
      <c r="F55" s="657">
        <f>IF('Validation summary'!$B$2="2024-25",($F25+SUM($J55:$M55)),$F25)</f>
        <v>0</v>
      </c>
      <c r="G55" s="657" t="str">
        <f t="shared" si="3"/>
        <v>£m (2017-18 prices)</v>
      </c>
      <c r="H55" s="446"/>
      <c r="I55" s="446"/>
      <c r="J55" s="645">
        <f>SUMIFS('Accrued ODI payments'!F$58:F$444,'Accrued ODI payments'!$C$58:$C$444,$E55,'Accrued ODI payments'!$B$58:$B$444,$J$1)</f>
        <v>0</v>
      </c>
      <c r="K55" s="645">
        <f>SUMIFS('Accrued ODI payments'!G$58:G$444,'Accrued ODI payments'!$C$58:$C$444,$E55,'Accrued ODI payments'!$B$58:$B$444,$J$1)</f>
        <v>0</v>
      </c>
      <c r="L55" s="645">
        <f>SUMIFS('Accrued ODI payments'!H$58:H$444,'Accrued ODI payments'!$C$58:$C$444,$E55,'Accrued ODI payments'!$B$58:$B$444,$J$1)</f>
        <v>0</v>
      </c>
      <c r="M55" s="645">
        <f>SUMIFS('Accrued ODI payments'!I$58:I$444,'Accrued ODI payments'!$C$58:$C$444,$E55,'Accrued ODI payments'!$B$58:$B$444,$J$1)</f>
        <v>0</v>
      </c>
    </row>
    <row r="56" spans="1:13" ht="13.8">
      <c r="A56" s="446"/>
      <c r="B56" s="446"/>
      <c r="C56" s="446"/>
      <c r="D56" s="446"/>
      <c r="E56" s="446"/>
      <c r="F56" s="446"/>
      <c r="G56" s="446"/>
      <c r="H56" s="446"/>
      <c r="I56" s="446"/>
      <c r="J56" s="446"/>
      <c r="K56" s="446"/>
      <c r="L56" s="446"/>
      <c r="M56" s="446"/>
    </row>
    <row r="57" spans="1:13" ht="13.8">
      <c r="A57" s="446"/>
      <c r="B57" s="446"/>
      <c r="C57" s="451" t="s">
        <v>1599</v>
      </c>
      <c r="D57" s="446"/>
      <c r="E57" s="446"/>
      <c r="F57" s="446"/>
      <c r="G57" s="446"/>
      <c r="H57" s="446"/>
      <c r="I57" s="451" t="s">
        <v>1600</v>
      </c>
      <c r="J57" s="446"/>
      <c r="K57" s="446"/>
      <c r="L57" s="446"/>
      <c r="M57" s="446"/>
    </row>
    <row r="58" spans="1:13" ht="13.8">
      <c r="A58" s="446"/>
      <c r="B58" s="446"/>
      <c r="C58" s="446"/>
      <c r="D58" s="446"/>
      <c r="E58" s="1991" t="str">
        <f t="shared" ref="E58:E64" si="4">E28</f>
        <v>RCV adjustments - Net ODI adjustments (to be applied end of period) - Water resources</v>
      </c>
      <c r="F58" s="657">
        <f>IF('Validation summary'!$B$2="2024-25",($F28+SUM($J58:$M58)),$F28)</f>
        <v>0</v>
      </c>
      <c r="G58" s="657" t="str">
        <f t="shared" ref="G58:G64" si="5">G28</f>
        <v>£m (2017-18 prices)</v>
      </c>
      <c r="H58" s="446"/>
      <c r="I58" s="446"/>
      <c r="J58" s="1989">
        <f>SUMIFS('Accrued ODI payments'!F$58:F$444,'Accrued ODI payments'!$C$58:$C$444,$E58,'Accrued ODI payments'!$B$58:$B$444,$J$1)</f>
        <v>0</v>
      </c>
      <c r="K58" s="1989">
        <f>SUMIFS('Accrued ODI payments'!G$58:G$444,'Accrued ODI payments'!$C$58:$C$444,$E58,'Accrued ODI payments'!$B$58:$B$444,$J$1)</f>
        <v>0</v>
      </c>
      <c r="L58" s="1989">
        <f>SUMIFS('Accrued ODI payments'!H$58:H$444,'Accrued ODI payments'!$C$58:$C$444,$E58,'Accrued ODI payments'!$B$58:$B$444,$J$1)</f>
        <v>0</v>
      </c>
      <c r="M58" s="1989">
        <f>SUMIFS('Accrued ODI payments'!I$58:I$444,'Accrued ODI payments'!$C$58:$C$444,$E58,'Accrued ODI payments'!$B$58:$B$444,$J$1)</f>
        <v>0</v>
      </c>
    </row>
    <row r="59" spans="1:13" ht="13.8">
      <c r="A59" s="446"/>
      <c r="B59" s="446"/>
      <c r="C59" s="446"/>
      <c r="D59" s="446"/>
      <c r="E59" s="1991" t="str">
        <f t="shared" si="4"/>
        <v>RCV adjustments - Net ODI adjustments (to be applied end of period) - Water network plus</v>
      </c>
      <c r="F59" s="657">
        <f>IF('Validation summary'!$B$2="2024-25",($F29+SUM($J59:$M59)),$F29)</f>
        <v>0</v>
      </c>
      <c r="G59" s="657" t="str">
        <f t="shared" si="5"/>
        <v>£m (2017-18 prices)</v>
      </c>
      <c r="H59" s="446"/>
      <c r="I59" s="446"/>
      <c r="J59" s="1989">
        <f>SUMIFS('Accrued ODI payments'!F$58:F$444,'Accrued ODI payments'!$C$58:$C$444,$E59,'Accrued ODI payments'!$B$58:$B$444,$J$1)</f>
        <v>0</v>
      </c>
      <c r="K59" s="1989">
        <f>SUMIFS('Accrued ODI payments'!G$58:G$444,'Accrued ODI payments'!$C$58:$C$444,$E59,'Accrued ODI payments'!$B$58:$B$444,$J$1)</f>
        <v>0</v>
      </c>
      <c r="L59" s="1989">
        <f>SUMIFS('Accrued ODI payments'!H$58:H$444,'Accrued ODI payments'!$C$58:$C$444,$E59,'Accrued ODI payments'!$B$58:$B$444,$J$1)</f>
        <v>0</v>
      </c>
      <c r="M59" s="1989">
        <f>SUMIFS('Accrued ODI payments'!I$58:I$444,'Accrued ODI payments'!$C$58:$C$444,$E59,'Accrued ODI payments'!$B$58:$B$444,$J$1)</f>
        <v>0</v>
      </c>
    </row>
    <row r="60" spans="1:13" ht="13.8">
      <c r="A60" s="446"/>
      <c r="B60" s="446"/>
      <c r="C60" s="446"/>
      <c r="D60" s="446"/>
      <c r="E60" s="1991" t="str">
        <f t="shared" si="4"/>
        <v>RCV adjustments - Net ODI adjustments (to be applied end of period) - Wastewater network plus</v>
      </c>
      <c r="F60" s="657">
        <f>IF('Validation summary'!$B$2="2024-25",($F30+SUM($J60:$M60)),$F30)</f>
        <v>0</v>
      </c>
      <c r="G60" s="657" t="str">
        <f t="shared" si="5"/>
        <v>£m (2017-18 prices)</v>
      </c>
      <c r="H60" s="446"/>
      <c r="I60" s="446"/>
      <c r="J60" s="1989">
        <f>SUMIFS('Accrued ODI payments'!F$58:F$444,'Accrued ODI payments'!$C$58:$C$444,$E60,'Accrued ODI payments'!$B$58:$B$444,$J$1)</f>
        <v>0</v>
      </c>
      <c r="K60" s="1989">
        <f>SUMIFS('Accrued ODI payments'!G$58:G$444,'Accrued ODI payments'!$C$58:$C$444,$E60,'Accrued ODI payments'!$B$58:$B$444,$J$1)</f>
        <v>0</v>
      </c>
      <c r="L60" s="1989">
        <f>SUMIFS('Accrued ODI payments'!H$58:H$444,'Accrued ODI payments'!$C$58:$C$444,$E60,'Accrued ODI payments'!$B$58:$B$444,$J$1)</f>
        <v>0</v>
      </c>
      <c r="M60" s="1989">
        <f>SUMIFS('Accrued ODI payments'!I$58:I$444,'Accrued ODI payments'!$C$58:$C$444,$E60,'Accrued ODI payments'!$B$58:$B$444,$J$1)</f>
        <v>0</v>
      </c>
    </row>
    <row r="61" spans="1:13" ht="13.8">
      <c r="A61" s="446"/>
      <c r="B61" s="446"/>
      <c r="C61" s="446"/>
      <c r="D61" s="446"/>
      <c r="E61" s="1991" t="str">
        <f t="shared" si="4"/>
        <v>RCV adjustments - Net ODI adjustments (to be applied end of period) - Bioresources (sludge)</v>
      </c>
      <c r="F61" s="657">
        <f>IF('Validation summary'!$B$2="2024-25",($F31+SUM($J61:$M61)),$F31)</f>
        <v>0</v>
      </c>
      <c r="G61" s="657" t="str">
        <f t="shared" si="5"/>
        <v>£m (2017-18 prices)</v>
      </c>
      <c r="H61" s="446"/>
      <c r="I61" s="446"/>
      <c r="J61" s="1989">
        <f>SUMIFS('Accrued ODI payments'!F$58:F$444,'Accrued ODI payments'!$C$58:$C$444,$E61,'Accrued ODI payments'!$B$58:$B$444,$J$1)</f>
        <v>0</v>
      </c>
      <c r="K61" s="1989">
        <f>SUMIFS('Accrued ODI payments'!G$58:G$444,'Accrued ODI payments'!$C$58:$C$444,$E61,'Accrued ODI payments'!$B$58:$B$444,$J$1)</f>
        <v>0</v>
      </c>
      <c r="L61" s="1989">
        <f>SUMIFS('Accrued ODI payments'!H$58:H$444,'Accrued ODI payments'!$C$58:$C$444,$E61,'Accrued ODI payments'!$B$58:$B$444,$J$1)</f>
        <v>0</v>
      </c>
      <c r="M61" s="1989">
        <f>SUMIFS('Accrued ODI payments'!I$58:I$444,'Accrued ODI payments'!$C$58:$C$444,$E61,'Accrued ODI payments'!$B$58:$B$444,$J$1)</f>
        <v>0</v>
      </c>
    </row>
    <row r="62" spans="1:13" ht="13.8">
      <c r="A62" s="446"/>
      <c r="B62" s="446"/>
      <c r="C62" s="446"/>
      <c r="D62" s="446"/>
      <c r="E62" s="1991" t="str">
        <f t="shared" si="4"/>
        <v>RCV adjustments - Net ODI adjustments (to be applied end of period) - Residential retail</v>
      </c>
      <c r="F62" s="657">
        <f>IF('Validation summary'!$B$2="2024-25",($F32+SUM($J62:$M62)),$F32)</f>
        <v>0</v>
      </c>
      <c r="G62" s="657" t="str">
        <f t="shared" si="5"/>
        <v>£m (2017-18 prices)</v>
      </c>
      <c r="H62" s="446"/>
      <c r="I62" s="446"/>
      <c r="J62" s="1989">
        <f>SUMIFS('Accrued ODI payments'!F$58:F$444,'Accrued ODI payments'!$C$58:$C$444,$E62,'Accrued ODI payments'!$B$58:$B$444,$J$1)</f>
        <v>0</v>
      </c>
      <c r="K62" s="1989">
        <f>SUMIFS('Accrued ODI payments'!G$58:G$444,'Accrued ODI payments'!$C$58:$C$444,$E62,'Accrued ODI payments'!$B$58:$B$444,$J$1)</f>
        <v>0</v>
      </c>
      <c r="L62" s="1989">
        <f>SUMIFS('Accrued ODI payments'!H$58:H$444,'Accrued ODI payments'!$C$58:$C$444,$E62,'Accrued ODI payments'!$B$58:$B$444,$J$1)</f>
        <v>0</v>
      </c>
      <c r="M62" s="1989">
        <f>SUMIFS('Accrued ODI payments'!I$58:I$444,'Accrued ODI payments'!$C$58:$C$444,$E62,'Accrued ODI payments'!$B$58:$B$444,$J$1)</f>
        <v>0</v>
      </c>
    </row>
    <row r="63" spans="1:13" ht="13.8">
      <c r="A63" s="446"/>
      <c r="B63" s="446"/>
      <c r="C63" s="446"/>
      <c r="D63" s="446"/>
      <c r="E63" s="1991" t="str">
        <f t="shared" si="4"/>
        <v>RCV adjustments - Net ODI adjustments (to be applied end of period) - Business retail</v>
      </c>
      <c r="F63" s="657">
        <f>IF('Validation summary'!$B$2="2024-25",($F33+SUM($J63:$M63)),$F33)</f>
        <v>0</v>
      </c>
      <c r="G63" s="657" t="str">
        <f t="shared" si="5"/>
        <v>£m (2017-18 prices)</v>
      </c>
      <c r="H63" s="446"/>
      <c r="I63" s="446"/>
      <c r="J63" s="1989">
        <f>SUMIFS('Accrued ODI payments'!F$58:F$444,'Accrued ODI payments'!$C$58:$C$444,$E63,'Accrued ODI payments'!$B$58:$B$444,$J$1)</f>
        <v>0</v>
      </c>
      <c r="K63" s="1989">
        <f>SUMIFS('Accrued ODI payments'!G$58:G$444,'Accrued ODI payments'!$C$58:$C$444,$E63,'Accrued ODI payments'!$B$58:$B$444,$J$1)</f>
        <v>0</v>
      </c>
      <c r="L63" s="1989">
        <f>SUMIFS('Accrued ODI payments'!H$58:H$444,'Accrued ODI payments'!$C$58:$C$444,$E63,'Accrued ODI payments'!$B$58:$B$444,$J$1)</f>
        <v>0</v>
      </c>
      <c r="M63" s="1989">
        <f>SUMIFS('Accrued ODI payments'!I$58:I$444,'Accrued ODI payments'!$C$58:$C$444,$E63,'Accrued ODI payments'!$B$58:$B$444,$J$1)</f>
        <v>0</v>
      </c>
    </row>
    <row r="64" spans="1:13" ht="13.8">
      <c r="A64" s="446"/>
      <c r="B64" s="446"/>
      <c r="C64" s="446"/>
      <c r="D64" s="446"/>
      <c r="E64" s="1991" t="str">
        <f t="shared" si="4"/>
        <v>RCV adjustments - Net ODI adjustments (to be applied end of period) - Dummy control</v>
      </c>
      <c r="F64" s="657">
        <f>IF('Validation summary'!$B$2="2024-25",($F34+SUM($J64:$M64)),$F34)</f>
        <v>0</v>
      </c>
      <c r="G64" s="657" t="str">
        <f t="shared" si="5"/>
        <v>£m (2017-18 prices)</v>
      </c>
      <c r="H64" s="446"/>
      <c r="I64" s="446"/>
      <c r="J64" s="1989">
        <f>SUMIFS('Accrued ODI payments'!F$58:F$444,'Accrued ODI payments'!$C$58:$C$444,$E64,'Accrued ODI payments'!$B$58:$B$444,$J$1)</f>
        <v>0</v>
      </c>
      <c r="K64" s="1989">
        <f>SUMIFS('Accrued ODI payments'!G$58:G$444,'Accrued ODI payments'!$C$58:$C$444,$E64,'Accrued ODI payments'!$B$58:$B$444,$J$1)</f>
        <v>0</v>
      </c>
      <c r="L64" s="1989">
        <f>SUMIFS('Accrued ODI payments'!H$58:H$444,'Accrued ODI payments'!$C$58:$C$444,$E64,'Accrued ODI payments'!$B$58:$B$444,$J$1)</f>
        <v>0</v>
      </c>
      <c r="M64" s="1989">
        <f>SUMIFS('Accrued ODI payments'!I$58:I$444,'Accrued ODI payments'!$C$58:$C$444,$E64,'Accrued ODI payments'!$B$58:$B$444,$J$1)</f>
        <v>0</v>
      </c>
    </row>
    <row r="65" spans="1:13" ht="13.8">
      <c r="A65" s="446"/>
      <c r="B65" s="446"/>
      <c r="C65" s="446"/>
      <c r="D65" s="446"/>
      <c r="E65" s="446"/>
      <c r="F65" s="446"/>
      <c r="G65" s="446"/>
      <c r="H65" s="446"/>
      <c r="I65" s="446"/>
      <c r="J65" s="446"/>
      <c r="K65" s="446"/>
      <c r="L65" s="446"/>
      <c r="M65" s="446"/>
    </row>
    <row r="66" spans="1:13" ht="13.8">
      <c r="A66" s="632" t="s">
        <v>1601</v>
      </c>
      <c r="B66" s="633"/>
      <c r="C66" s="633"/>
      <c r="D66" s="634"/>
      <c r="E66" s="635"/>
      <c r="F66" s="635"/>
      <c r="G66" s="635"/>
      <c r="H66" s="636"/>
      <c r="I66" s="1988"/>
      <c r="J66" s="663"/>
      <c r="K66" s="635"/>
      <c r="L66" s="635"/>
      <c r="M66" s="635"/>
    </row>
    <row r="67" spans="1:13" ht="13.8">
      <c r="A67" s="446"/>
      <c r="B67" s="677" t="s">
        <v>1602</v>
      </c>
      <c r="C67" s="446"/>
      <c r="D67" s="446"/>
      <c r="E67" s="446"/>
      <c r="F67" s="446"/>
      <c r="G67" s="446"/>
      <c r="H67" s="446"/>
      <c r="I67" s="446"/>
      <c r="J67" s="446"/>
      <c r="K67" s="446"/>
      <c r="L67" s="446"/>
      <c r="M67" s="446"/>
    </row>
    <row r="68" spans="1:13" ht="13.8">
      <c r="A68" s="446"/>
      <c r="B68" s="446"/>
      <c r="C68" s="446"/>
      <c r="D68" s="446"/>
      <c r="E68" s="446"/>
      <c r="F68" s="446"/>
      <c r="G68" s="446"/>
      <c r="H68" s="446"/>
      <c r="I68" s="446"/>
      <c r="J68" s="446"/>
      <c r="K68" s="446"/>
      <c r="L68" s="446"/>
      <c r="M68" s="446"/>
    </row>
    <row r="69" spans="1:13" ht="13.8">
      <c r="A69" s="446"/>
      <c r="B69" s="446"/>
      <c r="C69" s="1382" t="s">
        <v>1603</v>
      </c>
      <c r="D69" s="1382"/>
      <c r="E69" s="446"/>
      <c r="F69" s="1385">
        <f>SUM(F40:F46)</f>
        <v>-0.78052666666666692</v>
      </c>
      <c r="G69" s="1382" t="s">
        <v>700</v>
      </c>
      <c r="H69" s="446"/>
      <c r="I69" s="446"/>
      <c r="J69" s="446"/>
      <c r="K69" s="446"/>
      <c r="L69" s="446"/>
      <c r="M69" s="446"/>
    </row>
    <row r="70" spans="1:13" ht="13.8">
      <c r="A70" s="446"/>
      <c r="B70" s="446"/>
      <c r="C70" s="1382" t="s">
        <v>1604</v>
      </c>
      <c r="D70" s="1382"/>
      <c r="E70" s="446"/>
      <c r="F70" s="1385">
        <f>SUM(F49:F55)</f>
        <v>-3.0236000000000005</v>
      </c>
      <c r="G70" s="1382" t="s">
        <v>700</v>
      </c>
      <c r="H70" s="446"/>
      <c r="I70" s="446"/>
      <c r="J70" s="446"/>
      <c r="K70" s="446"/>
      <c r="L70" s="446"/>
      <c r="M70" s="446"/>
    </row>
    <row r="71" spans="1:13" ht="13.8">
      <c r="A71" s="446"/>
      <c r="B71" s="446"/>
      <c r="C71" s="1382" t="s">
        <v>1605</v>
      </c>
      <c r="D71" s="1382"/>
      <c r="E71" s="446"/>
      <c r="F71" s="1385">
        <f>SUM(F58:F64)</f>
        <v>0</v>
      </c>
      <c r="G71" s="1382" t="s">
        <v>700</v>
      </c>
      <c r="H71" s="446"/>
      <c r="I71" s="446"/>
      <c r="J71" s="446"/>
      <c r="K71" s="446"/>
      <c r="L71" s="446"/>
      <c r="M71" s="446"/>
    </row>
    <row r="72" spans="1:13" ht="13.8">
      <c r="A72" s="446"/>
      <c r="B72" s="446"/>
      <c r="C72" s="1382" t="s">
        <v>1046</v>
      </c>
      <c r="D72" s="1382"/>
      <c r="E72" s="446"/>
      <c r="F72" s="1385">
        <f>SUM(F69:F71)</f>
        <v>-3.8041266666666673</v>
      </c>
      <c r="G72" s="1382" t="s">
        <v>700</v>
      </c>
      <c r="H72" s="446"/>
      <c r="I72" s="446"/>
      <c r="J72" s="446"/>
      <c r="K72" s="446"/>
      <c r="L72" s="446"/>
      <c r="M72" s="446"/>
    </row>
    <row r="73" spans="1:13" ht="13.8">
      <c r="A73" s="446"/>
      <c r="B73" s="446"/>
      <c r="C73" s="1382"/>
      <c r="D73" s="1382"/>
      <c r="E73" s="446"/>
      <c r="F73" s="1382"/>
      <c r="G73" s="1382"/>
      <c r="H73" s="446"/>
      <c r="I73" s="446"/>
      <c r="J73" s="446"/>
      <c r="K73" s="446"/>
      <c r="L73" s="446"/>
      <c r="M73" s="446"/>
    </row>
    <row r="74" spans="1:13" ht="13.8">
      <c r="A74" s="446"/>
      <c r="B74" s="446"/>
      <c r="C74" s="1382" t="s">
        <v>1606</v>
      </c>
      <c r="D74" s="1382"/>
      <c r="E74" s="446"/>
      <c r="F74" s="1385">
        <f>SUM('3A'!$H$9:$H$16,'3A'!$H$19:$H$38)</f>
        <v>-3.8041266666666669</v>
      </c>
      <c r="G74" s="1382" t="s">
        <v>700</v>
      </c>
      <c r="H74" s="446"/>
      <c r="I74" s="446"/>
      <c r="J74" s="446"/>
      <c r="K74" s="446"/>
      <c r="L74" s="446"/>
      <c r="M74" s="446"/>
    </row>
    <row r="75" spans="1:13" ht="13.8">
      <c r="A75" s="446"/>
      <c r="B75" s="446"/>
      <c r="C75" s="1382" t="s">
        <v>1607</v>
      </c>
      <c r="D75" s="1382"/>
      <c r="E75" s="446"/>
      <c r="F75" s="1385">
        <f>SUM('3B'!$H$9:$H$12,'3B'!$H$15:$H$28)</f>
        <v>0</v>
      </c>
      <c r="G75" s="1382" t="s">
        <v>700</v>
      </c>
      <c r="H75" s="446"/>
      <c r="I75" s="446"/>
      <c r="J75" s="446"/>
      <c r="K75" s="446"/>
      <c r="L75" s="446"/>
      <c r="M75" s="446"/>
    </row>
    <row r="76" spans="1:13" ht="13.8">
      <c r="A76" s="446"/>
      <c r="B76" s="446"/>
      <c r="C76" s="1382" t="s">
        <v>1608</v>
      </c>
      <c r="D76" s="1382"/>
      <c r="E76" s="446"/>
      <c r="F76" s="1385">
        <f>IF('Validation summary'!$B$2="2024-25",SUM('Model outputs - Aggregate level'!$J$49:$M$55),0)</f>
        <v>0</v>
      </c>
      <c r="G76" s="1382" t="s">
        <v>700</v>
      </c>
      <c r="H76" s="446"/>
      <c r="I76" s="446"/>
      <c r="J76" s="446"/>
      <c r="K76" s="446"/>
      <c r="L76" s="446"/>
      <c r="M76" s="446"/>
    </row>
    <row r="77" spans="1:13" ht="13.8">
      <c r="A77" s="446"/>
      <c r="B77" s="446"/>
      <c r="C77" s="1382" t="s">
        <v>1609</v>
      </c>
      <c r="D77" s="1382"/>
      <c r="E77" s="446"/>
      <c r="F77" s="1385">
        <f>IF('Validation summary'!$B$2="2024-25",SUM('Model outputs - Aggregate level'!$J$58:$M$64),0)</f>
        <v>0</v>
      </c>
      <c r="G77" s="1382" t="s">
        <v>700</v>
      </c>
      <c r="H77" s="446"/>
      <c r="I77" s="446"/>
      <c r="J77" s="446"/>
      <c r="K77" s="446"/>
      <c r="L77" s="446"/>
      <c r="M77" s="446"/>
    </row>
    <row r="78" spans="1:13" ht="13.8">
      <c r="A78" s="446"/>
      <c r="B78" s="446"/>
      <c r="C78" s="1382" t="s">
        <v>1046</v>
      </c>
      <c r="D78" s="1382"/>
      <c r="E78" s="446"/>
      <c r="F78" s="1385">
        <f>SUM(F74:F77)</f>
        <v>-3.8041266666666669</v>
      </c>
      <c r="G78" s="1382" t="s">
        <v>700</v>
      </c>
      <c r="H78" s="446"/>
      <c r="I78" s="446"/>
      <c r="J78" s="446"/>
      <c r="K78" s="446"/>
      <c r="L78" s="446"/>
      <c r="M78" s="446"/>
    </row>
    <row r="79" spans="1:13" ht="13.8">
      <c r="A79" s="446"/>
      <c r="B79" s="446"/>
      <c r="C79" s="1382"/>
      <c r="D79" s="1382"/>
      <c r="E79" s="446"/>
      <c r="F79" s="1382"/>
      <c r="G79" s="1382"/>
      <c r="H79" s="446"/>
      <c r="I79" s="446"/>
      <c r="J79" s="446"/>
      <c r="K79" s="446"/>
      <c r="L79" s="446"/>
      <c r="M79" s="446"/>
    </row>
    <row r="80" spans="1:13" ht="13.8">
      <c r="A80" s="446"/>
      <c r="B80" s="446"/>
      <c r="C80" s="1382" t="s">
        <v>1610</v>
      </c>
      <c r="D80" s="1382"/>
      <c r="E80" s="446"/>
      <c r="F80" s="1385">
        <f>F78-F72</f>
        <v>0</v>
      </c>
      <c r="G80" s="1382" t="s">
        <v>700</v>
      </c>
      <c r="H80" s="446"/>
      <c r="I80" s="446"/>
      <c r="J80" s="446"/>
      <c r="K80" s="446"/>
      <c r="L80" s="446"/>
      <c r="M80" s="446"/>
    </row>
    <row r="81" spans="1:13" ht="13.8">
      <c r="A81" s="446"/>
      <c r="B81" s="446"/>
      <c r="C81" s="446"/>
      <c r="D81" s="446"/>
      <c r="E81" s="446"/>
      <c r="F81" s="446"/>
      <c r="G81" s="446"/>
      <c r="H81" s="446"/>
      <c r="I81" s="446"/>
      <c r="J81" s="446"/>
      <c r="K81" s="446"/>
      <c r="L81" s="446"/>
      <c r="M81" s="446"/>
    </row>
    <row r="82" spans="1:13" ht="21">
      <c r="A82" s="430" t="s">
        <v>935</v>
      </c>
      <c r="B82" s="184"/>
      <c r="C82" s="185"/>
      <c r="D82" s="186"/>
      <c r="E82" s="187"/>
      <c r="F82" s="187"/>
      <c r="G82" s="187"/>
      <c r="H82" s="187"/>
      <c r="I82" s="187"/>
      <c r="J82" s="187"/>
      <c r="K82" s="187"/>
      <c r="L82" s="187"/>
      <c r="M82" s="187"/>
    </row>
  </sheetData>
  <sheetProtection algorithmName="SHA-512" hashValue="aLaSjTmxgWQdTADBTYa0YtMVhTipUSBFLzAiT16nq8sJ7IY7uwv0G3B13z/PlbfaF75F6dCha0EJIe6Bqw/Mlg==" saltValue="Ui2BM0+pyobgw9CLpEbYUA==" spinCount="100000" sheet="1" objects="1" scenarios="1"/>
  <phoneticPr fontId="178" type="noConversion"/>
  <conditionalFormatting sqref="E7:G13 H67:H82">
    <cfRule type="cellIs" dxfId="108" priority="13" operator="equal">
      <formula>0</formula>
    </cfRule>
  </conditionalFormatting>
  <conditionalFormatting sqref="E40:G46">
    <cfRule type="cellIs" dxfId="107" priority="2" operator="equal">
      <formula>0</formula>
    </cfRule>
  </conditionalFormatting>
  <conditionalFormatting sqref="F19:F25">
    <cfRule type="cellIs" dxfId="106" priority="12" operator="equal">
      <formula>0</formula>
    </cfRule>
  </conditionalFormatting>
  <conditionalFormatting sqref="F28:F34">
    <cfRule type="cellIs" dxfId="105" priority="11" operator="equal">
      <formula>0</formula>
    </cfRule>
  </conditionalFormatting>
  <conditionalFormatting sqref="F49:F55">
    <cfRule type="cellIs" dxfId="104" priority="6" operator="equal">
      <formula>0</formula>
    </cfRule>
  </conditionalFormatting>
  <conditionalFormatting sqref="F58:F64">
    <cfRule type="cellIs" dxfId="103" priority="3" operator="equal">
      <formula>0</formula>
    </cfRule>
  </conditionalFormatting>
  <conditionalFormatting sqref="F69:F72 F74:F78 F80">
    <cfRule type="cellIs" dxfId="102" priority="1" operator="equal">
      <formula>0</formula>
    </cfRule>
  </conditionalFormatting>
  <conditionalFormatting sqref="H4:H13 E14:H14">
    <cfRule type="cellIs" dxfId="101" priority="16" operator="equal">
      <formula>0</formula>
    </cfRule>
  </conditionalFormatting>
  <conditionalFormatting sqref="H16:H35">
    <cfRule type="cellIs" dxfId="100" priority="15" operator="equal">
      <formula>0</formula>
    </cfRule>
  </conditionalFormatting>
  <conditionalFormatting sqref="H37:H65">
    <cfRule type="cellIs" dxfId="99" priority="14"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sheetPr>
  <dimension ref="A1:AC67"/>
  <sheetViews>
    <sheetView zoomScaleNormal="100" workbookViewId="0"/>
  </sheetViews>
  <sheetFormatPr defaultColWidth="9" defaultRowHeight="14.4"/>
  <cols>
    <col min="1" max="3" width="1.59765625" style="1367" customWidth="1"/>
    <col min="4" max="4" width="13.5" style="1367" bestFit="1" customWidth="1"/>
    <col min="5" max="5" width="55.3984375" style="1367" bestFit="1" customWidth="1"/>
    <col min="6" max="6" width="10" style="1367" bestFit="1" customWidth="1"/>
    <col min="7" max="7" width="10" style="1367" customWidth="1"/>
    <col min="8" max="8" width="18.59765625" style="1367" customWidth="1"/>
    <col min="9" max="9" width="16" style="1367" customWidth="1"/>
    <col min="10" max="10" width="10.69921875" style="1367" bestFit="1" customWidth="1"/>
    <col min="11" max="16384" width="9" style="1367"/>
  </cols>
  <sheetData>
    <row r="1" spans="1:29" ht="45">
      <c r="A1" s="675" t="str">
        <f ca="1" xml:space="preserve"> RIGHT(CELL("filename", $A$1), LEN(CELL("filename", $A$1)) - SEARCH("]", CELL("filename", $A$1)))</f>
        <v>Accrued ODI outputs</v>
      </c>
      <c r="B1" s="242"/>
      <c r="C1" s="242"/>
      <c r="D1" s="243"/>
      <c r="E1" s="244"/>
      <c r="F1" s="244"/>
      <c r="G1" s="244"/>
      <c r="H1" s="244"/>
      <c r="I1" s="244"/>
      <c r="J1" s="244"/>
      <c r="K1" s="244"/>
      <c r="L1" s="244"/>
      <c r="M1" s="661"/>
      <c r="N1" s="244"/>
      <c r="O1" s="661"/>
      <c r="P1" s="661"/>
      <c r="Q1" s="661"/>
      <c r="R1" s="661"/>
      <c r="S1" s="244"/>
      <c r="T1" s="244"/>
      <c r="U1" s="244"/>
      <c r="V1" s="244"/>
      <c r="W1" s="244"/>
      <c r="X1" s="244"/>
      <c r="Y1" s="244"/>
      <c r="Z1" s="244"/>
      <c r="AA1" s="244"/>
      <c r="AB1" s="244"/>
      <c r="AC1" s="661" t="str">
        <f>InpCompany!F5</f>
        <v>South Staffs Water</v>
      </c>
    </row>
    <row r="3" spans="1:29">
      <c r="A3" s="633"/>
      <c r="B3" s="632" t="s">
        <v>1611</v>
      </c>
      <c r="C3" s="633"/>
      <c r="D3" s="633"/>
      <c r="E3" s="634"/>
      <c r="F3" s="634"/>
      <c r="G3" s="634"/>
      <c r="H3" s="634"/>
      <c r="I3" s="634"/>
      <c r="J3" s="634"/>
      <c r="K3" s="635"/>
      <c r="L3" s="635"/>
      <c r="M3" s="635"/>
      <c r="N3" s="636"/>
      <c r="O3" s="635"/>
      <c r="P3" s="635"/>
      <c r="Q3" s="635"/>
      <c r="R3" s="635"/>
      <c r="S3" s="635"/>
      <c r="T3" s="635"/>
      <c r="U3" s="635"/>
      <c r="V3" s="635"/>
      <c r="W3" s="635"/>
      <c r="X3" s="635"/>
      <c r="Y3" s="635"/>
      <c r="Z3" s="635"/>
      <c r="AA3" s="635"/>
      <c r="AB3" s="635"/>
      <c r="AC3" s="635"/>
    </row>
    <row r="4" spans="1:29">
      <c r="N4" s="2189" t="s">
        <v>1612</v>
      </c>
      <c r="O4" s="2189"/>
      <c r="R4" s="1941"/>
    </row>
    <row r="5" spans="1:29">
      <c r="H5" s="2188" t="str">
        <f>Performance!E161</f>
        <v>Financial incentives apply or accrue this year?</v>
      </c>
      <c r="I5" s="2188" t="s">
        <v>1613</v>
      </c>
      <c r="J5" s="2138"/>
      <c r="K5" s="1937" t="s">
        <v>968</v>
      </c>
      <c r="L5" s="1937" t="s">
        <v>980</v>
      </c>
      <c r="M5" s="1940" t="s">
        <v>985</v>
      </c>
      <c r="N5" s="1937" t="s">
        <v>958</v>
      </c>
      <c r="O5" s="1940" t="s">
        <v>970</v>
      </c>
      <c r="P5" s="1937"/>
      <c r="Q5" s="1937"/>
    </row>
    <row r="6" spans="1:29" ht="27.6">
      <c r="D6" s="448" t="s">
        <v>1123</v>
      </c>
      <c r="E6" s="448" t="s">
        <v>1122</v>
      </c>
      <c r="F6" s="2139" t="s">
        <v>944</v>
      </c>
      <c r="G6" s="2139" t="s">
        <v>942</v>
      </c>
      <c r="H6" s="2188"/>
      <c r="I6" s="2188"/>
      <c r="J6" s="2138" t="s">
        <v>1614</v>
      </c>
      <c r="K6" s="1937" t="s">
        <v>141</v>
      </c>
      <c r="L6" s="1937" t="s">
        <v>141</v>
      </c>
      <c r="M6" s="1940" t="s">
        <v>141</v>
      </c>
      <c r="N6" s="1937" t="s">
        <v>141</v>
      </c>
      <c r="O6" s="1940" t="s">
        <v>141</v>
      </c>
      <c r="P6" s="1937"/>
      <c r="Q6" s="1937"/>
    </row>
    <row r="7" spans="1:29">
      <c r="D7" s="1434" t="str" cm="1">
        <f t="array" ref="D7:D52">TRANSPOSE(Performance!J5:BC5)</f>
        <v>PR19SSC_D1</v>
      </c>
      <c r="E7" s="1434" t="str" cm="1">
        <f t="array" ref="E7:E52">TRANSPOSE(Performance!J6:BC6)</f>
        <v>Water quality compliance (CRI)</v>
      </c>
      <c r="F7" s="1939" t="str" cm="1">
        <f t="array" ref="F7:F52">TRANSPOSE(Performance!J182:BC182)</f>
        <v>In-period</v>
      </c>
      <c r="G7" s="1939" t="str" cm="1">
        <f t="array" ref="G7:G52">TRANSPOSE(Performance!J190:BC190)</f>
        <v>Revenue</v>
      </c>
      <c r="H7" s="1939" t="b" cm="1">
        <f t="array" ref="H7:H52">TRANSPOSE(Performance!J161:BC161)</f>
        <v>1</v>
      </c>
      <c r="I7" s="1939" t="b" cm="1">
        <f t="array" ref="I7:I52">TRANSPOSE(Performance!J183:BC183)</f>
        <v>1</v>
      </c>
      <c r="J7" s="1939" t="str">
        <f>'3A'!AN9</f>
        <v>APR3A_13_PR24</v>
      </c>
      <c r="K7" s="1948"/>
      <c r="L7" s="1950"/>
      <c r="M7" s="1990"/>
      <c r="N7" s="1950"/>
      <c r="O7" s="1949"/>
      <c r="P7" s="1951"/>
      <c r="Q7" s="1951"/>
      <c r="S7" s="446"/>
    </row>
    <row r="8" spans="1:29">
      <c r="D8" s="1434" t="str">
        <v>PR19SSC_D2</v>
      </c>
      <c r="E8" s="1434" t="str">
        <v>Water supply interruptions</v>
      </c>
      <c r="F8" s="1939" t="str">
        <v>In-period</v>
      </c>
      <c r="G8" s="1939" t="str">
        <v>Revenue</v>
      </c>
      <c r="H8" s="1939" t="b">
        <v>1</v>
      </c>
      <c r="I8" s="1939" t="b">
        <v>1</v>
      </c>
      <c r="J8" s="1939" t="str">
        <f>'3A'!AN10</f>
        <v>APR3A_14_PR24</v>
      </c>
      <c r="K8" s="1948"/>
      <c r="L8" s="1950"/>
      <c r="M8" s="1990"/>
      <c r="N8" s="1950"/>
      <c r="O8" s="1949"/>
      <c r="P8" s="1951"/>
      <c r="Q8" s="1951"/>
      <c r="S8" s="446"/>
    </row>
    <row r="9" spans="1:29">
      <c r="D9" s="1434" t="str">
        <v>PR19SSC_C1</v>
      </c>
      <c r="E9" s="1434" t="str">
        <v>Leakage South Staffs region</v>
      </c>
      <c r="F9" s="1939" t="str">
        <v>In-period</v>
      </c>
      <c r="G9" s="1939" t="str">
        <v>Revenue</v>
      </c>
      <c r="H9" s="1939" t="b">
        <v>1</v>
      </c>
      <c r="I9" s="1939" t="b">
        <v>1</v>
      </c>
      <c r="J9" s="1939" t="str">
        <f>'3A'!AN11</f>
        <v>APR3A_15_PR24</v>
      </c>
      <c r="K9" s="1948"/>
      <c r="L9" s="1950"/>
      <c r="M9" s="1990"/>
      <c r="N9" s="1950"/>
      <c r="O9" s="1949"/>
      <c r="P9" s="1951"/>
      <c r="Q9" s="1951"/>
      <c r="S9" s="1941"/>
    </row>
    <row r="10" spans="1:29">
      <c r="D10" s="1434" t="str">
        <v>PR19SSC_C2</v>
      </c>
      <c r="E10" s="1434" t="str">
        <v>Leakage Cambridge region</v>
      </c>
      <c r="F10" s="1939" t="str">
        <v>In-period</v>
      </c>
      <c r="G10" s="1939" t="str">
        <v>Revenue</v>
      </c>
      <c r="H10" s="1939" t="b">
        <v>1</v>
      </c>
      <c r="I10" s="1939" t="b">
        <v>1</v>
      </c>
      <c r="J10" s="1939" t="str">
        <f>'3A'!AN12</f>
        <v>APR3A_15A_PR24</v>
      </c>
      <c r="K10" s="1948"/>
      <c r="L10" s="1950"/>
      <c r="M10" s="1990"/>
      <c r="N10" s="1950"/>
      <c r="O10" s="1949"/>
      <c r="P10" s="1951"/>
      <c r="Q10" s="1951"/>
      <c r="S10" s="1941"/>
    </row>
    <row r="11" spans="1:29">
      <c r="D11" s="1434" t="str">
        <v>PR19SSC_C3</v>
      </c>
      <c r="E11" s="1434" t="str">
        <v>Per capita consumption South Staffs region</v>
      </c>
      <c r="F11" s="1939" t="str">
        <v>End of period</v>
      </c>
      <c r="G11" s="1939" t="str">
        <v>Revenue</v>
      </c>
      <c r="H11" s="1939" t="b">
        <v>1</v>
      </c>
      <c r="I11" s="1939" t="b">
        <v>0</v>
      </c>
      <c r="J11" s="1939" t="str">
        <f>'3A'!AN13</f>
        <v>APR3A_16_PR24</v>
      </c>
      <c r="K11" s="595">
        <f>IFERROR(VLOOKUP($D11,'Accrued ODI payments'!$D$14:$I$31,3,0),"")</f>
        <v>-1.3689</v>
      </c>
      <c r="L11" s="643">
        <f>IFERROR(VLOOKUP($D11,'Accrued ODI payments'!$D$14:$I$31,4,0),"")</f>
        <v>-2.3491000000000004</v>
      </c>
      <c r="M11" s="1943">
        <f>IFERROR(VLOOKUP($D11,'Accrued ODI payments'!$D$14:$I$31,5,0),"")</f>
        <v>0</v>
      </c>
      <c r="N11" s="643">
        <f>IF('Validation summary'!$B$2="2023-24",IFERROR(IF(AND($F11="End of period",$H11=TRUE),(HLOOKUP($D11,'Model outputs - PC level'!$J$5:$BC$25,5,0) + HLOOKUP($D11,'Model outputs - PC level'!$J$5:$BC$25,6,0)),""),""),"")</f>
        <v>-2.8561000000000001</v>
      </c>
      <c r="O11" s="1943" t="str">
        <f>IF('Validation summary'!$B$2="2024-25",IFERROR(IF(AND($F11="End of period",$H11=TRUE),(HLOOKUP($D11,'Model outputs - PC level'!$J$5:$BC$25,5,0) + HLOOKUP($D11,'Model outputs - PC level'!$J$5:$BC$25,6,0)),""),""),"")</f>
        <v/>
      </c>
      <c r="P11" s="1946"/>
      <c r="Q11" s="1946"/>
      <c r="S11" s="446"/>
    </row>
    <row r="12" spans="1:29">
      <c r="D12" s="1434" t="str">
        <v>PR19SSC_C4</v>
      </c>
      <c r="E12" s="1434" t="str">
        <v>Per capita consumption Cambridge region</v>
      </c>
      <c r="F12" s="1939" t="str">
        <v>End of period</v>
      </c>
      <c r="G12" s="1939" t="str">
        <v>Revenue</v>
      </c>
      <c r="H12" s="1939" t="b">
        <v>1</v>
      </c>
      <c r="I12" s="1939" t="b">
        <v>0</v>
      </c>
      <c r="J12" s="1939" t="str">
        <f>'3A'!AN14</f>
        <v>APR3A_16A_PR24</v>
      </c>
      <c r="K12" s="595">
        <f>IFERROR(VLOOKUP($D12,'Accrued ODI payments'!$D$14:$I$31,3,0),"")</f>
        <v>-0.14750000000000002</v>
      </c>
      <c r="L12" s="643">
        <f>IFERROR(VLOOKUP($D12,'Accrued ODI payments'!$D$14:$I$31,4,0),"")</f>
        <v>-0.20250000000000001</v>
      </c>
      <c r="M12" s="1943">
        <f>IFERROR(VLOOKUP($D12,'Accrued ODI payments'!$D$14:$I$31,5,0),"")</f>
        <v>0</v>
      </c>
      <c r="N12" s="643">
        <f>IF('Validation summary'!$B$2="2023-24",IFERROR(IF(AND($F12="End of period",$H12=TRUE),(HLOOKUP($D12,'Model outputs - PC level'!$J$5:$BC$25,5,0) + HLOOKUP($D12,'Model outputs - PC level'!$J$5:$BC$25,6,0)),""),""),"")</f>
        <v>-0.16750000000000001</v>
      </c>
      <c r="O12" s="1943" t="str">
        <f>IF('Validation summary'!$B$2="2024-25",IFERROR(IF(AND($F12="End of period",$H12=TRUE),(HLOOKUP($D12,'Model outputs - PC level'!$J$5:$BC$25,5,0) + HLOOKUP($D12,'Model outputs - PC level'!$J$5:$BC$25,6,0)),""),""),"")</f>
        <v/>
      </c>
      <c r="P12" s="1946"/>
      <c r="Q12" s="1946"/>
      <c r="S12" s="446"/>
    </row>
    <row r="13" spans="1:29">
      <c r="D13" s="1434" t="str">
        <v>PR19SSC_D4</v>
      </c>
      <c r="E13" s="1434" t="str">
        <v>Mains repairs</v>
      </c>
      <c r="F13" s="1939" t="str">
        <v>In-period</v>
      </c>
      <c r="G13" s="1939" t="str">
        <v>Revenue</v>
      </c>
      <c r="H13" s="1939" t="b">
        <v>1</v>
      </c>
      <c r="I13" s="1939" t="b">
        <v>1</v>
      </c>
      <c r="J13" s="1939" t="str">
        <f>'3A'!AN15</f>
        <v>APR3A_17_PR24</v>
      </c>
      <c r="K13" s="1948"/>
      <c r="L13" s="1950"/>
      <c r="M13" s="1949"/>
      <c r="N13" s="1950"/>
      <c r="O13" s="1949"/>
      <c r="P13" s="1951"/>
      <c r="Q13" s="1951"/>
    </row>
    <row r="14" spans="1:29">
      <c r="D14" s="1434" t="str">
        <v>PR19SSC_D5</v>
      </c>
      <c r="E14" s="1434" t="str">
        <v>Unplanned outage</v>
      </c>
      <c r="F14" s="1939" t="str">
        <v>In-period</v>
      </c>
      <c r="G14" s="1939" t="str">
        <v>Revenue</v>
      </c>
      <c r="H14" s="1939" t="b">
        <v>1</v>
      </c>
      <c r="I14" s="1939" t="b">
        <v>1</v>
      </c>
      <c r="J14" s="1939" t="str">
        <f>'3A'!AN16</f>
        <v>APR3A_18_PR24</v>
      </c>
      <c r="K14" s="1948"/>
      <c r="L14" s="1950"/>
      <c r="M14" s="1949"/>
      <c r="N14" s="1950"/>
      <c r="O14" s="1949"/>
      <c r="P14" s="1951"/>
      <c r="Q14" s="1951"/>
    </row>
    <row r="15" spans="1:29">
      <c r="D15" s="1947" t="str">
        <v>PR19SSC_B1</v>
      </c>
      <c r="E15" s="1434" t="str">
        <v>Financial support</v>
      </c>
      <c r="F15" s="1939" t="str">
        <v>In-period</v>
      </c>
      <c r="G15" s="1939" t="str">
        <v>Revenue</v>
      </c>
      <c r="H15" s="1939" t="b">
        <v>1</v>
      </c>
      <c r="I15" s="1939" t="b">
        <v>1</v>
      </c>
      <c r="J15" s="1939" t="str">
        <f>'3A'!AN19</f>
        <v>APR3A_67_PR24</v>
      </c>
      <c r="K15" s="1942" t="str">
        <f>IFERROR(VLOOKUP($D15,'Accrued ODI payments'!$M$14:$R$26,3,0),"")</f>
        <v/>
      </c>
      <c r="L15" s="643" t="str">
        <f>IFERROR(VLOOKUP($D15,'Accrued ODI payments'!$M$14:$R$26,4,0),"")</f>
        <v/>
      </c>
      <c r="M15" s="1943" t="str">
        <f>IFERROR(VLOOKUP($D15,'Accrued ODI payments'!$M$14:$R$26,5,0),"")</f>
        <v/>
      </c>
      <c r="N15" s="643" t="str">
        <f>IF('Validation summary'!$B$2="2023-24",IFERROR(IF(AND($F15="End of period",$H15=TRUE),(HLOOKUP($D15,'Model outputs - PC level'!$J$5:$BC$25,5,0) + HLOOKUP($D15,'Model outputs - PC level'!$J$5:$BC$25,6,0)),""),""),"")</f>
        <v/>
      </c>
      <c r="O15" s="1943" t="str">
        <f>IF('Validation summary'!$B$2="2024-25",IFERROR(IF(AND($F15="End of period",$H15=TRUE),(HLOOKUP($D15,'Model outputs - PC level'!$J$5:$BC$25,5,0) + HLOOKUP($D15,'Model outputs - PC level'!$J$5:$BC$25,6,0)),""),""),"")</f>
        <v/>
      </c>
      <c r="P15" s="1946"/>
      <c r="Q15" s="1946"/>
      <c r="S15" s="446"/>
    </row>
    <row r="16" spans="1:29">
      <c r="D16" s="1434" t="str">
        <v>PR19SSC_B2</v>
      </c>
      <c r="E16" s="1434" t="str">
        <v>Extra Care assistance</v>
      </c>
      <c r="F16" s="1939" t="str">
        <v>In-period</v>
      </c>
      <c r="G16" s="1939" t="str">
        <v>Revenue</v>
      </c>
      <c r="H16" s="1939" t="b">
        <v>1</v>
      </c>
      <c r="I16" s="1939" t="b">
        <v>1</v>
      </c>
      <c r="J16" s="1939" t="str">
        <f>'3A'!AN20</f>
        <v>APR3A_68_PR24</v>
      </c>
      <c r="K16" s="595" t="str">
        <f>IFERROR(VLOOKUP($D16,'Accrued ODI payments'!$M$14:$R$26,3,0),"")</f>
        <v/>
      </c>
      <c r="L16" s="643" t="str">
        <f>IFERROR(VLOOKUP($D16,'Accrued ODI payments'!$M$14:$R$26,4,0),"")</f>
        <v/>
      </c>
      <c r="M16" s="1943" t="str">
        <f>IFERROR(VLOOKUP($D16,'Accrued ODI payments'!$M$14:$R$26,5,0),"")</f>
        <v/>
      </c>
      <c r="N16" s="643" t="str">
        <f>IF('Validation summary'!$B$2="2023-24",IFERROR(IF(AND($F16="End of period",$H16=TRUE),(HLOOKUP($D16,'Model outputs - PC level'!$J$5:$BC$25,5,0) + HLOOKUP($D16,'Model outputs - PC level'!$J$5:$BC$25,6,0)),""),""),"")</f>
        <v/>
      </c>
      <c r="O16" s="1943" t="str">
        <f>IF('Validation summary'!$B$2="2024-25",IFERROR(IF(AND($F16="End of period",$H16=TRUE),(HLOOKUP($D16,'Model outputs - PC level'!$J$5:$BC$25,5,0) + HLOOKUP($D16,'Model outputs - PC level'!$J$5:$BC$25,6,0)),""),""),"")</f>
        <v/>
      </c>
      <c r="P16" s="1946"/>
      <c r="Q16" s="1946"/>
      <c r="S16" s="446"/>
    </row>
    <row r="17" spans="4:19">
      <c r="D17" s="1434" t="str">
        <v>PR19SSC_B3</v>
      </c>
      <c r="E17" s="1434" t="str">
        <v>Education activity</v>
      </c>
      <c r="F17" s="1939" t="str">
        <v>In-period</v>
      </c>
      <c r="G17" s="1939" t="str">
        <v>Revenue</v>
      </c>
      <c r="H17" s="1939" t="b">
        <v>1</v>
      </c>
      <c r="I17" s="1939" t="b">
        <v>1</v>
      </c>
      <c r="J17" s="1939" t="str">
        <f>'3A'!AN21</f>
        <v>APR3A_69_PR24</v>
      </c>
      <c r="K17" s="595" t="str">
        <f>IFERROR(VLOOKUP($D17,'Accrued ODI payments'!$M$14:$R$26,3,0),"")</f>
        <v/>
      </c>
      <c r="L17" s="643" t="str">
        <f>IFERROR(VLOOKUP($D17,'Accrued ODI payments'!$M$14:$R$26,4,0),"")</f>
        <v/>
      </c>
      <c r="M17" s="1943" t="str">
        <f>IFERROR(VLOOKUP($D17,'Accrued ODI payments'!$M$14:$R$26,5,0),"")</f>
        <v/>
      </c>
      <c r="N17" s="643" t="str">
        <f>IF('Validation summary'!$B$2="2023-24",IFERROR(IF(AND($F17="End of period",$H17=TRUE),(HLOOKUP($D17,'Model outputs - PC level'!$J$5:$BC$25,5,0) + HLOOKUP($D17,'Model outputs - PC level'!$J$5:$BC$25,6,0)),""),""),"")</f>
        <v/>
      </c>
      <c r="O17" s="1943" t="str">
        <f>IF('Validation summary'!$B$2="2024-25",IFERROR(IF(AND($F17="End of period",$H17=TRUE),(HLOOKUP($D17,'Model outputs - PC level'!$J$5:$BC$25,5,0) + HLOOKUP($D17,'Model outputs - PC level'!$J$5:$BC$25,6,0)),""),""),"")</f>
        <v/>
      </c>
      <c r="P17" s="1946"/>
      <c r="Q17" s="1946"/>
      <c r="S17" s="446"/>
    </row>
    <row r="18" spans="4:19">
      <c r="D18" s="1434" t="str">
        <v>PR19SSC_C5</v>
      </c>
      <c r="E18" s="1434" t="str">
        <v>Environmentally sensitive water abstraction</v>
      </c>
      <c r="F18" s="1939" t="str">
        <v>In-period</v>
      </c>
      <c r="G18" s="1939" t="str">
        <v>Revenue</v>
      </c>
      <c r="H18" s="1939" t="b">
        <v>1</v>
      </c>
      <c r="I18" s="1939" t="b">
        <v>1</v>
      </c>
      <c r="J18" s="1939" t="str">
        <f>'3A'!AN22</f>
        <v>APR3A_70_PR24</v>
      </c>
      <c r="K18" s="595" t="str">
        <f>IFERROR(VLOOKUP($D18,'Accrued ODI payments'!$M$14:$R$26,3,0),"")</f>
        <v/>
      </c>
      <c r="L18" s="643" t="str">
        <f>IFERROR(VLOOKUP($D18,'Accrued ODI payments'!$M$14:$R$26,4,0),"")</f>
        <v/>
      </c>
      <c r="M18" s="1943" t="str">
        <f>IFERROR(VLOOKUP($D18,'Accrued ODI payments'!$M$14:$R$26,5,0),"")</f>
        <v/>
      </c>
      <c r="N18" s="643" t="str">
        <f>IF('Validation summary'!$B$2="2023-24",IFERROR(IF(AND($F18="End of period",$H18=TRUE),(HLOOKUP($D18,'Model outputs - PC level'!$J$5:$BC$25,5,0) + HLOOKUP($D18,'Model outputs - PC level'!$J$5:$BC$25,6,0)),""),""),"")</f>
        <v/>
      </c>
      <c r="O18" s="1943" t="str">
        <f>IF('Validation summary'!$B$2="2024-25",IFERROR(IF(AND($F18="End of period",$H18=TRUE),(HLOOKUP($D18,'Model outputs - PC level'!$J$5:$BC$25,5,0) + HLOOKUP($D18,'Model outputs - PC level'!$J$5:$BC$25,6,0)),""),""),"")</f>
        <v/>
      </c>
      <c r="P18" s="1946"/>
      <c r="Q18" s="1946"/>
      <c r="S18" s="446"/>
    </row>
    <row r="19" spans="4:19">
      <c r="D19" s="1434" t="str">
        <v>PR19SSC_C7</v>
      </c>
      <c r="E19" s="1434" t="str">
        <v>Protecting wildlife, plants, habitats and catchments</v>
      </c>
      <c r="F19" s="1939" t="str">
        <v>In-period</v>
      </c>
      <c r="G19" s="1939" t="str">
        <v>Revenue</v>
      </c>
      <c r="H19" s="1939" t="b">
        <v>1</v>
      </c>
      <c r="I19" s="1939" t="b">
        <v>1</v>
      </c>
      <c r="J19" s="1939" t="str">
        <f>'3A'!AN23</f>
        <v>APR3A_71_PR24</v>
      </c>
      <c r="K19" s="595" t="str">
        <f>IFERROR(VLOOKUP($D19,'Accrued ODI payments'!$M$14:$R$26,3,0),"")</f>
        <v/>
      </c>
      <c r="L19" s="643" t="str">
        <f>IFERROR(VLOOKUP($D19,'Accrued ODI payments'!$M$14:$R$26,4,0),"")</f>
        <v/>
      </c>
      <c r="M19" s="1943" t="str">
        <f>IFERROR(VLOOKUP($D19,'Accrued ODI payments'!$M$14:$R$26,5,0),"")</f>
        <v/>
      </c>
      <c r="N19" s="643" t="str">
        <f>IF('Validation summary'!$B$2="2023-24",IFERROR(IF(AND($F19="End of period",$H19=TRUE),(HLOOKUP($D19,'Model outputs - PC level'!$J$5:$BC$25,5,0) + HLOOKUP($D19,'Model outputs - PC level'!$J$5:$BC$25,6,0)),""),""),"")</f>
        <v/>
      </c>
      <c r="O19" s="1943" t="str">
        <f>IF('Validation summary'!$B$2="2024-25",IFERROR(IF(AND($F19="End of period",$H19=TRUE),(HLOOKUP($D19,'Model outputs - PC level'!$J$5:$BC$25,5,0) + HLOOKUP($D19,'Model outputs - PC level'!$J$5:$BC$25,6,0)),""),""),"")</f>
        <v/>
      </c>
      <c r="P19" s="1946"/>
      <c r="Q19" s="1946"/>
      <c r="S19" s="446"/>
    </row>
    <row r="20" spans="4:19">
      <c r="D20" s="1434" t="str">
        <v>PR19SSC_D6</v>
      </c>
      <c r="E20" s="1434" t="str">
        <v>Customer contact about water quality</v>
      </c>
      <c r="F20" s="1939" t="str">
        <v>In-period</v>
      </c>
      <c r="G20" s="1939" t="str">
        <v>Revenue</v>
      </c>
      <c r="H20" s="1939" t="b">
        <v>1</v>
      </c>
      <c r="I20" s="1939" t="b">
        <v>1</v>
      </c>
      <c r="J20" s="1939" t="str">
        <f>'3A'!AN24</f>
        <v>APR3A_72_PR24</v>
      </c>
      <c r="K20" s="595" t="str">
        <f>IFERROR(VLOOKUP($D20,'Accrued ODI payments'!$M$14:$R$26,3,0),"")</f>
        <v/>
      </c>
      <c r="L20" s="643" t="str">
        <f>IFERROR(VLOOKUP($D20,'Accrued ODI payments'!$M$14:$R$26,4,0),"")</f>
        <v/>
      </c>
      <c r="M20" s="1943" t="str">
        <f>IFERROR(VLOOKUP($D20,'Accrued ODI payments'!$M$14:$R$26,5,0),"")</f>
        <v/>
      </c>
      <c r="N20" s="643" t="str">
        <f>IF('Validation summary'!$B$2="2023-24",IFERROR(IF(AND($F20="End of period",$H20=TRUE),(HLOOKUP($D20,'Model outputs - PC level'!$J$5:$BC$25,5,0) + HLOOKUP($D20,'Model outputs - PC level'!$J$5:$BC$25,6,0)),""),""),"")</f>
        <v/>
      </c>
      <c r="O20" s="1943" t="str">
        <f>IF('Validation summary'!$B$2="2024-25",IFERROR(IF(AND($F20="End of period",$H20=TRUE),(HLOOKUP($D20,'Model outputs - PC level'!$J$5:$BC$25,5,0) + HLOOKUP($D20,'Model outputs - PC level'!$J$5:$BC$25,6,0)),""),""),"")</f>
        <v/>
      </c>
      <c r="P20" s="1946"/>
      <c r="Q20" s="1946"/>
      <c r="S20" s="446"/>
    </row>
    <row r="21" spans="4:19">
      <c r="D21" s="1434" t="str">
        <v>PR19SSC_D7</v>
      </c>
      <c r="E21" s="1434" t="str">
        <v>Visible leak repair time</v>
      </c>
      <c r="F21" s="1939" t="str">
        <v>In-period</v>
      </c>
      <c r="G21" s="1939" t="str">
        <v>Revenue</v>
      </c>
      <c r="H21" s="1939" t="b">
        <v>1</v>
      </c>
      <c r="I21" s="1939" t="b">
        <v>1</v>
      </c>
      <c r="J21" s="1939" t="str">
        <f>'3A'!AN25</f>
        <v>APR3A_73_PR24</v>
      </c>
      <c r="K21" s="595" t="str">
        <f>IFERROR(VLOOKUP($D21,'Accrued ODI payments'!$M$14:$R$26,3,0),"")</f>
        <v/>
      </c>
      <c r="L21" s="643" t="str">
        <f>IFERROR(VLOOKUP($D21,'Accrued ODI payments'!$M$14:$R$26,4,0),"")</f>
        <v/>
      </c>
      <c r="M21" s="1943" t="str">
        <f>IFERROR(VLOOKUP($D21,'Accrued ODI payments'!$M$14:$R$26,5,0),"")</f>
        <v/>
      </c>
      <c r="N21" s="643" t="str">
        <f>IF('Validation summary'!$B$2="2023-24",IFERROR(IF(AND($F21="End of period",$H21=TRUE),(HLOOKUP($D21,'Model outputs - PC level'!$J$5:$BC$25,5,0) + HLOOKUP($D21,'Model outputs - PC level'!$J$5:$BC$25,6,0)),""),""),"")</f>
        <v/>
      </c>
      <c r="O21" s="1943" t="str">
        <f>IF('Validation summary'!$B$2="2024-25",IFERROR(IF(AND($F21="End of period",$H21=TRUE),(HLOOKUP($D21,'Model outputs - PC level'!$J$5:$BC$25,5,0) + HLOOKUP($D21,'Model outputs - PC level'!$J$5:$BC$25,6,0)),""),""),"")</f>
        <v/>
      </c>
      <c r="P21" s="1946"/>
      <c r="Q21" s="1946"/>
      <c r="S21" s="446"/>
    </row>
    <row r="22" spans="4:19">
      <c r="D22" s="1947" t="str">
        <v>PR19SSC_D8</v>
      </c>
      <c r="E22" s="1434" t="str">
        <v>Water treatment works delivery programme</v>
      </c>
      <c r="F22" s="1939" t="str">
        <v>In-period</v>
      </c>
      <c r="G22" s="1939" t="str">
        <v>Revenue</v>
      </c>
      <c r="H22" s="1939" t="b">
        <v>1</v>
      </c>
      <c r="I22" s="1939" t="b">
        <v>1</v>
      </c>
      <c r="J22" s="1939" t="str">
        <f>'3A'!AN26</f>
        <v>APR3A_74_PR24</v>
      </c>
      <c r="K22" s="595" t="str">
        <f>IFERROR(VLOOKUP($D22,'Accrued ODI payments'!$M$14:$R$26,3,0),"")</f>
        <v/>
      </c>
      <c r="L22" s="643" t="str">
        <f>IFERROR(VLOOKUP($D22,'Accrued ODI payments'!$M$14:$R$26,4,0),"")</f>
        <v/>
      </c>
      <c r="M22" s="1943" t="str">
        <f>IFERROR(VLOOKUP($D22,'Accrued ODI payments'!$M$14:$R$26,5,0),"")</f>
        <v/>
      </c>
      <c r="N22" s="643" t="str">
        <f>IF('Validation summary'!$B$2="2023-24",IFERROR(IF(AND($F22="End of period",$H22=TRUE),(HLOOKUP($D22,'Model outputs - PC level'!$J$5:$BC$25,5,0) + HLOOKUP($D22,'Model outputs - PC level'!$J$5:$BC$25,6,0)),""),""),"")</f>
        <v/>
      </c>
      <c r="O22" s="1943" t="str">
        <f>IF('Validation summary'!$B$2="2024-25",IFERROR(IF(AND($F22="End of period",$H22=TRUE),(HLOOKUP($D22,'Model outputs - PC level'!$J$5:$BC$25,5,0) + HLOOKUP($D22,'Model outputs - PC level'!$J$5:$BC$25,6,0)),""),""),"")</f>
        <v/>
      </c>
      <c r="P22" s="1946"/>
      <c r="Q22" s="1946"/>
      <c r="S22" s="446"/>
    </row>
    <row r="23" spans="4:19">
      <c r="D23" s="1434" t="str">
        <v>PR19SSC_E2</v>
      </c>
      <c r="E23" s="1434" t="str">
        <v>Residential void properties and gap sites</v>
      </c>
      <c r="F23" s="1939" t="str">
        <v>In-period</v>
      </c>
      <c r="G23" s="1939" t="str">
        <v>Revenue</v>
      </c>
      <c r="H23" s="1939" t="b">
        <v>1</v>
      </c>
      <c r="I23" s="1939" t="b">
        <v>1</v>
      </c>
      <c r="J23" s="1939" t="str">
        <f>'3A'!AN27</f>
        <v>APR3A_75_PR24</v>
      </c>
      <c r="K23" s="595" t="str">
        <f>IFERROR(VLOOKUP($D23,'Accrued ODI payments'!$M$14:$R$26,3,0),"")</f>
        <v/>
      </c>
      <c r="L23" s="643" t="str">
        <f>IFERROR(VLOOKUP($D23,'Accrued ODI payments'!$M$14:$R$26,4,0),"")</f>
        <v/>
      </c>
      <c r="M23" s="1943" t="str">
        <f>IFERROR(VLOOKUP($D23,'Accrued ODI payments'!$M$14:$R$26,5,0),"")</f>
        <v/>
      </c>
      <c r="N23" s="643" t="str">
        <f>IF('Validation summary'!$B$2="2023-24",IFERROR(IF(AND($F23="End of period",$H23=TRUE),(HLOOKUP($D23,'Model outputs - PC level'!$J$5:$BC$25,5,0) + HLOOKUP($D23,'Model outputs - PC level'!$J$5:$BC$25,6,0)),""),""),"")</f>
        <v/>
      </c>
      <c r="O23" s="1943" t="str">
        <f>IF('Validation summary'!$B$2="2024-25",IFERROR(IF(AND($F23="End of period",$H23=TRUE),(HLOOKUP($D23,'Model outputs - PC level'!$J$5:$BC$25,5,0) + HLOOKUP($D23,'Model outputs - PC level'!$J$5:$BC$25,6,0)),""),""),"")</f>
        <v/>
      </c>
      <c r="P23" s="1946"/>
      <c r="Q23" s="1946"/>
      <c r="S23" s="446"/>
    </row>
    <row r="24" spans="4:19">
      <c r="D24" s="1434" t="str">
        <v/>
      </c>
      <c r="E24" s="1434" t="str">
        <v/>
      </c>
      <c r="F24" s="1939" t="str">
        <v/>
      </c>
      <c r="G24" s="1939" t="str">
        <v/>
      </c>
      <c r="H24" s="1939" t="b">
        <v>1</v>
      </c>
      <c r="I24" s="1939" t="b">
        <v>0</v>
      </c>
      <c r="J24" s="1939" t="str">
        <f>'3A'!AN28</f>
        <v>APR3A_76_PR24</v>
      </c>
      <c r="K24" s="595" t="str">
        <f>IFERROR(VLOOKUP($D24,'Accrued ODI payments'!$M$14:$R$26,3,0),"")</f>
        <v/>
      </c>
      <c r="L24" s="643" t="str">
        <f>IFERROR(VLOOKUP($D24,'Accrued ODI payments'!$M$14:$R$26,4,0),"")</f>
        <v/>
      </c>
      <c r="M24" s="1943" t="str">
        <f>IFERROR(VLOOKUP($D24,'Accrued ODI payments'!$M$14:$R$26,5,0),"")</f>
        <v/>
      </c>
      <c r="N24" s="643" t="str">
        <f>IF('Validation summary'!$B$2="2023-24",IFERROR(IF(AND($F24="End of period",$H24=TRUE),(HLOOKUP($D24,'Model outputs - PC level'!$J$5:$BC$25,5,0) + HLOOKUP($D24,'Model outputs - PC level'!$J$5:$BC$25,6,0)),""),""),"")</f>
        <v/>
      </c>
      <c r="O24" s="1943" t="str">
        <f>IF('Validation summary'!$B$2="2024-25",IFERROR(IF(AND($F24="End of period",$H24=TRUE),(HLOOKUP($D24,'Model outputs - PC level'!$J$5:$BC$25,5,0) + HLOOKUP($D24,'Model outputs - PC level'!$J$5:$BC$25,6,0)),""),""),"")</f>
        <v/>
      </c>
      <c r="P24" s="1946"/>
      <c r="Q24" s="1946"/>
      <c r="S24" s="446"/>
    </row>
    <row r="25" spans="4:19">
      <c r="D25" s="1434" t="str">
        <v/>
      </c>
      <c r="E25" s="1434" t="str">
        <v/>
      </c>
      <c r="F25" s="1939" t="str">
        <v/>
      </c>
      <c r="G25" s="1939" t="str">
        <v/>
      </c>
      <c r="H25" s="1939" t="b">
        <v>1</v>
      </c>
      <c r="I25" s="1939" t="b">
        <v>0</v>
      </c>
      <c r="J25" s="1939" t="str">
        <f>'3A'!AN29</f>
        <v>APR3A_77_PR24</v>
      </c>
      <c r="K25" s="595" t="str">
        <f>IFERROR(VLOOKUP($D25,'Accrued ODI payments'!$M$14:$R$26,3,0),"")</f>
        <v/>
      </c>
      <c r="L25" s="643" t="str">
        <f>IFERROR(VLOOKUP($D25,'Accrued ODI payments'!$M$14:$R$26,4,0),"")</f>
        <v/>
      </c>
      <c r="M25" s="1943" t="str">
        <f>IFERROR(VLOOKUP($D25,'Accrued ODI payments'!$M$14:$R$26,5,0),"")</f>
        <v/>
      </c>
      <c r="N25" s="643" t="str">
        <f>IF('Validation summary'!$B$2="2023-24",IFERROR(IF(AND($F25="End of period",$H25=TRUE),(HLOOKUP($D25,'Model outputs - PC level'!$J$5:$BC$25,5,0) + HLOOKUP($D25,'Model outputs - PC level'!$J$5:$BC$25,6,0)),""),""),"")</f>
        <v/>
      </c>
      <c r="O25" s="1943" t="str">
        <f>IF('Validation summary'!$B$2="2024-25",IFERROR(IF(AND($F25="End of period",$H25=TRUE),(HLOOKUP($D25,'Model outputs - PC level'!$J$5:$BC$25,5,0) + HLOOKUP($D25,'Model outputs - PC level'!$J$5:$BC$25,6,0)),""),""),"")</f>
        <v/>
      </c>
      <c r="P25" s="1946"/>
      <c r="Q25" s="1946"/>
      <c r="S25" s="446"/>
    </row>
    <row r="26" spans="4:19">
      <c r="D26" s="1434" t="str">
        <v/>
      </c>
      <c r="E26" s="1434" t="str">
        <v/>
      </c>
      <c r="F26" s="1939" t="str">
        <v/>
      </c>
      <c r="G26" s="1939" t="str">
        <v/>
      </c>
      <c r="H26" s="1939" t="b">
        <v>1</v>
      </c>
      <c r="I26" s="1939" t="b">
        <v>0</v>
      </c>
      <c r="J26" s="1939" t="str">
        <f>'3A'!AN30</f>
        <v>APR3A_78_PR24</v>
      </c>
      <c r="K26" s="595" t="str">
        <f>IFERROR(VLOOKUP($D26,'Accrued ODI payments'!$M$14:$R$26,3,0),"")</f>
        <v/>
      </c>
      <c r="L26" s="643" t="str">
        <f>IFERROR(VLOOKUP($D26,'Accrued ODI payments'!$M$14:$R$26,4,0),"")</f>
        <v/>
      </c>
      <c r="M26" s="1943" t="str">
        <f>IFERROR(VLOOKUP($D26,'Accrued ODI payments'!$M$14:$R$26,5,0),"")</f>
        <v/>
      </c>
      <c r="N26" s="643" t="str">
        <f>IF('Validation summary'!$B$2="2023-24",IFERROR(IF(AND($F26="End of period",$H26=TRUE),(HLOOKUP($D26,'Model outputs - PC level'!$J$5:$BC$25,5,0) + HLOOKUP($D26,'Model outputs - PC level'!$J$5:$BC$25,6,0)),""),""),"")</f>
        <v/>
      </c>
      <c r="O26" s="1943" t="str">
        <f>IF('Validation summary'!$B$2="2024-25",IFERROR(IF(AND($F26="End of period",$H26=TRUE),(HLOOKUP($D26,'Model outputs - PC level'!$J$5:$BC$25,5,0) + HLOOKUP($D26,'Model outputs - PC level'!$J$5:$BC$25,6,0)),""),""),"")</f>
        <v/>
      </c>
      <c r="P26" s="1946"/>
      <c r="Q26" s="1946"/>
      <c r="S26" s="446"/>
    </row>
    <row r="27" spans="4:19">
      <c r="D27" s="1509" t="str">
        <v/>
      </c>
      <c r="E27" s="1509" t="str">
        <v/>
      </c>
      <c r="F27" s="1938" t="str">
        <v/>
      </c>
      <c r="G27" s="1938" t="str">
        <v/>
      </c>
      <c r="H27" s="1938" t="b">
        <v>1</v>
      </c>
      <c r="I27" s="1938" t="b">
        <v>0</v>
      </c>
      <c r="J27" s="1938" t="str">
        <f>'3A'!AN31</f>
        <v>APR3A_79_PR24</v>
      </c>
      <c r="K27" s="595" t="str">
        <f>IFERROR(VLOOKUP($D27,'Accrued ODI payments'!$M$14:$R$26,3,0),"")</f>
        <v/>
      </c>
      <c r="L27" s="643" t="str">
        <f>IFERROR(VLOOKUP($D27,'Accrued ODI payments'!$M$14:$R$26,4,0),"")</f>
        <v/>
      </c>
      <c r="M27" s="1943" t="str">
        <f>IFERROR(VLOOKUP($D27,'Accrued ODI payments'!$M$14:$R$26,5,0),"")</f>
        <v/>
      </c>
      <c r="N27" s="643" t="str">
        <f>IF('Validation summary'!$B$2="2023-24",IFERROR(IF(AND($F27="End of period",$H27=TRUE),(HLOOKUP($D27,'Model outputs - PC level'!$J$5:$BC$25,5,0) + HLOOKUP($D27,'Model outputs - PC level'!$J$5:$BC$25,6,0)),""),""),"")</f>
        <v/>
      </c>
      <c r="O27" s="1943" t="str">
        <f>IF('Validation summary'!$B$2="2024-25",IFERROR(IF(AND($F27="End of period",$H27=TRUE),(HLOOKUP($D27,'Model outputs - PC level'!$J$5:$BC$25,5,0) + HLOOKUP($D27,'Model outputs - PC level'!$J$5:$BC$25,6,0)),""),""),"")</f>
        <v/>
      </c>
      <c r="P27" s="1946"/>
      <c r="Q27" s="1946"/>
      <c r="S27" s="446"/>
    </row>
    <row r="28" spans="4:19">
      <c r="D28" s="1509" t="str">
        <v/>
      </c>
      <c r="E28" s="1509" t="str">
        <v/>
      </c>
      <c r="F28" s="1938" t="str">
        <v/>
      </c>
      <c r="G28" s="1938" t="str">
        <v/>
      </c>
      <c r="H28" s="1938" t="b">
        <v>1</v>
      </c>
      <c r="I28" s="1938" t="b">
        <v>0</v>
      </c>
      <c r="J28" s="1938" t="str">
        <f>'3A'!AN32</f>
        <v>APR3A_80_PR24</v>
      </c>
      <c r="K28" s="595" t="str">
        <f>IFERROR(VLOOKUP($D28,'Accrued ODI payments'!$M$14:$R$26,3,0),"")</f>
        <v/>
      </c>
      <c r="L28" s="643" t="str">
        <f>IFERROR(VLOOKUP($D28,'Accrued ODI payments'!$M$14:$R$26,4,0),"")</f>
        <v/>
      </c>
      <c r="M28" s="1943" t="str">
        <f>IFERROR(VLOOKUP($D28,'Accrued ODI payments'!$M$14:$R$26,5,0),"")</f>
        <v/>
      </c>
      <c r="N28" s="643" t="str">
        <f>IF('Validation summary'!$B$2="2023-24",IFERROR(IF(AND($F28="End of period",$H28=TRUE),(HLOOKUP($D28,'Model outputs - PC level'!$J$5:$BC$25,5,0) + HLOOKUP($D28,'Model outputs - PC level'!$J$5:$BC$25,6,0)),""),""),"")</f>
        <v/>
      </c>
      <c r="O28" s="1943" t="str">
        <f>IF('Validation summary'!$B$2="2024-25",IFERROR(IF(AND($F28="End of period",$H28=TRUE),(HLOOKUP($D28,'Model outputs - PC level'!$J$5:$BC$25,5,0) + HLOOKUP($D28,'Model outputs - PC level'!$J$5:$BC$25,6,0)),""),""),"")</f>
        <v/>
      </c>
      <c r="P28" s="1946"/>
      <c r="Q28" s="1946"/>
      <c r="S28" s="446"/>
    </row>
    <row r="29" spans="4:19">
      <c r="D29" s="1509" t="str">
        <v/>
      </c>
      <c r="E29" s="1509" t="str">
        <v/>
      </c>
      <c r="F29" s="1938" t="str">
        <v/>
      </c>
      <c r="G29" s="1938" t="str">
        <v/>
      </c>
      <c r="H29" s="1938" t="b">
        <v>1</v>
      </c>
      <c r="I29" s="1938" t="b">
        <v>0</v>
      </c>
      <c r="J29" s="1938" t="str">
        <f>'3A'!AN33</f>
        <v>APR3A_81_PR24</v>
      </c>
      <c r="K29" s="595" t="str">
        <f>IFERROR(VLOOKUP($D29,'Accrued ODI payments'!$M$14:$R$26,3,0),"")</f>
        <v/>
      </c>
      <c r="L29" s="643" t="str">
        <f>IFERROR(VLOOKUP($D29,'Accrued ODI payments'!$M$14:$R$26,4,0),"")</f>
        <v/>
      </c>
      <c r="M29" s="1943" t="str">
        <f>IFERROR(VLOOKUP($D29,'Accrued ODI payments'!$M$14:$R$26,5,0),"")</f>
        <v/>
      </c>
      <c r="N29" s="643" t="str">
        <f>IF('Validation summary'!$B$2="2023-24",IFERROR(IF(AND($F29="End of period",$H29=TRUE),(HLOOKUP($D29,'Model outputs - PC level'!$J$5:$BC$25,5,0) + HLOOKUP($D29,'Model outputs - PC level'!$J$5:$BC$25,6,0)),""),""),"")</f>
        <v/>
      </c>
      <c r="O29" s="1943" t="str">
        <f>IF('Validation summary'!$B$2="2024-25",IFERROR(IF(AND($F29="End of period",$H29=TRUE),(HLOOKUP($D29,'Model outputs - PC level'!$J$5:$BC$25,5,0) + HLOOKUP($D29,'Model outputs - PC level'!$J$5:$BC$25,6,0)),""),""),"")</f>
        <v/>
      </c>
      <c r="P29" s="1946"/>
      <c r="Q29" s="1946"/>
    </row>
    <row r="30" spans="4:19">
      <c r="D30" s="1509" t="str">
        <v/>
      </c>
      <c r="E30" s="1509" t="str">
        <v/>
      </c>
      <c r="F30" s="1938" t="str">
        <v/>
      </c>
      <c r="G30" s="1938" t="str">
        <v/>
      </c>
      <c r="H30" s="1938" t="b">
        <v>1</v>
      </c>
      <c r="I30" s="1938" t="b">
        <v>0</v>
      </c>
      <c r="J30" s="1938" t="str">
        <f>'3A'!AN34</f>
        <v>APR3A_82_PR24</v>
      </c>
      <c r="K30" s="595" t="str">
        <f>IFERROR(VLOOKUP($D30,'Accrued ODI payments'!$M$14:$R$26,3,0),"")</f>
        <v/>
      </c>
      <c r="L30" s="643" t="str">
        <f>IFERROR(VLOOKUP($D30,'Accrued ODI payments'!$M$14:$R$26,4,0),"")</f>
        <v/>
      </c>
      <c r="M30" s="1943" t="str">
        <f>IFERROR(VLOOKUP($D30,'Accrued ODI payments'!$M$14:$R$26,5,0),"")</f>
        <v/>
      </c>
      <c r="N30" s="643" t="str">
        <f>IF('Validation summary'!$B$2="2023-24",IFERROR(IF(AND($F30="End of period",$H30=TRUE),(HLOOKUP($D30,'Model outputs - PC level'!$J$5:$BC$25,5,0) + HLOOKUP($D30,'Model outputs - PC level'!$J$5:$BC$25,6,0)),""),""),"")</f>
        <v/>
      </c>
      <c r="O30" s="1943" t="str">
        <f>IF('Validation summary'!$B$2="2024-25",IFERROR(IF(AND($F30="End of period",$H30=TRUE),(HLOOKUP($D30,'Model outputs - PC level'!$J$5:$BC$25,5,0) + HLOOKUP($D30,'Model outputs - PC level'!$J$5:$BC$25,6,0)),""),""),"")</f>
        <v/>
      </c>
      <c r="P30" s="1946"/>
      <c r="Q30" s="1946"/>
    </row>
    <row r="31" spans="4:19">
      <c r="D31" s="1509" t="str">
        <v/>
      </c>
      <c r="E31" s="1509" t="str">
        <v/>
      </c>
      <c r="F31" s="1938" t="str">
        <v/>
      </c>
      <c r="G31" s="1938" t="str">
        <v/>
      </c>
      <c r="H31" s="1938" t="b">
        <v>1</v>
      </c>
      <c r="I31" s="1938" t="b">
        <v>0</v>
      </c>
      <c r="J31" s="1938" t="str">
        <f>'3A'!AN35</f>
        <v>APR3A_83_PR24</v>
      </c>
      <c r="K31" s="595" t="str">
        <f>IFERROR(VLOOKUP($D31,'Accrued ODI payments'!$M$14:$R$26,3,0),"")</f>
        <v/>
      </c>
      <c r="L31" s="643" t="str">
        <f>IFERROR(VLOOKUP($D31,'Accrued ODI payments'!$M$14:$R$26,4,0),"")</f>
        <v/>
      </c>
      <c r="M31" s="1943" t="str">
        <f>IFERROR(VLOOKUP($D31,'Accrued ODI payments'!$M$14:$R$26,5,0),"")</f>
        <v/>
      </c>
      <c r="N31" s="643" t="str">
        <f>IF('Validation summary'!$B$2="2023-24",IFERROR(IF(AND($F31="End of period",$H31=TRUE),(HLOOKUP($D31,'Model outputs - PC level'!$J$5:$BC$25,5,0) + HLOOKUP($D31,'Model outputs - PC level'!$J$5:$BC$25,6,0)),""),""),"")</f>
        <v/>
      </c>
      <c r="O31" s="1943" t="str">
        <f>IF('Validation summary'!$B$2="2024-25",IFERROR(IF(AND($F31="End of period",$H31=TRUE),(HLOOKUP($D31,'Model outputs - PC level'!$J$5:$BC$25,5,0) + HLOOKUP($D31,'Model outputs - PC level'!$J$5:$BC$25,6,0)),""),""),"")</f>
        <v/>
      </c>
      <c r="P31" s="1946"/>
      <c r="Q31" s="1946"/>
    </row>
    <row r="32" spans="4:19">
      <c r="D32" s="1509" t="str">
        <v/>
      </c>
      <c r="E32" s="1509" t="str">
        <v/>
      </c>
      <c r="F32" s="1938" t="str">
        <v/>
      </c>
      <c r="G32" s="1938" t="str">
        <v/>
      </c>
      <c r="H32" s="1938" t="b">
        <v>1</v>
      </c>
      <c r="I32" s="1938" t="b">
        <v>0</v>
      </c>
      <c r="J32" s="1938" t="str">
        <f>'3A'!AN36</f>
        <v>APR3A_84_PR24</v>
      </c>
      <c r="K32" s="595" t="str">
        <f>IFERROR(VLOOKUP($D32,'Accrued ODI payments'!$M$14:$R$26,3,0),"")</f>
        <v/>
      </c>
      <c r="L32" s="643" t="str">
        <f>IFERROR(VLOOKUP($D32,'Accrued ODI payments'!$M$14:$R$26,4,0),"")</f>
        <v/>
      </c>
      <c r="M32" s="1943" t="str">
        <f>IFERROR(VLOOKUP($D32,'Accrued ODI payments'!$M$14:$R$26,5,0),"")</f>
        <v/>
      </c>
      <c r="N32" s="643" t="str">
        <f>IF('Validation summary'!$B$2="2023-24",IFERROR(IF(AND($F32="End of period",$H32=TRUE),(HLOOKUP($D32,'Model outputs - PC level'!$J$5:$BC$25,5,0) + HLOOKUP($D32,'Model outputs - PC level'!$J$5:$BC$25,6,0)),""),""),"")</f>
        <v/>
      </c>
      <c r="O32" s="1943" t="str">
        <f>IF('Validation summary'!$B$2="2024-25",IFERROR(IF(AND($F32="End of period",$H32=TRUE),(HLOOKUP($D32,'Model outputs - PC level'!$J$5:$BC$25,5,0) + HLOOKUP($D32,'Model outputs - PC level'!$J$5:$BC$25,6,0)),""),""),"")</f>
        <v/>
      </c>
      <c r="P32" s="1946"/>
      <c r="Q32" s="1946"/>
    </row>
    <row r="33" spans="4:19">
      <c r="D33" s="1509" t="str">
        <v/>
      </c>
      <c r="E33" s="1509" t="str">
        <v/>
      </c>
      <c r="F33" s="1938" t="str">
        <v/>
      </c>
      <c r="G33" s="1938" t="str">
        <v/>
      </c>
      <c r="H33" s="1938" t="b">
        <v>1</v>
      </c>
      <c r="I33" s="1938" t="b">
        <v>0</v>
      </c>
      <c r="J33" s="1938" t="str">
        <f>'3A'!AN37</f>
        <v>APR3A_85_PR24</v>
      </c>
      <c r="K33" s="595" t="str">
        <f>IFERROR(VLOOKUP($D33,'Accrued ODI payments'!$M$14:$R$26,3,0),"")</f>
        <v/>
      </c>
      <c r="L33" s="643" t="str">
        <f>IFERROR(VLOOKUP($D33,'Accrued ODI payments'!$M$14:$R$26,4,0),"")</f>
        <v/>
      </c>
      <c r="M33" s="1943" t="str">
        <f>IFERROR(VLOOKUP($D33,'Accrued ODI payments'!$M$14:$R$26,5,0),"")</f>
        <v/>
      </c>
      <c r="N33" s="643" t="str">
        <f>IF('Validation summary'!$B$2="2023-24",IFERROR(IF(AND($F33="End of period",$H33=TRUE),(HLOOKUP($D33,'Model outputs - PC level'!$J$5:$BC$25,5,0) + HLOOKUP($D33,'Model outputs - PC level'!$J$5:$BC$25,6,0)),""),""),"")</f>
        <v/>
      </c>
      <c r="O33" s="1943" t="str">
        <f>IF('Validation summary'!$B$2="2024-25",IFERROR(IF(AND($F33="End of period",$H33=TRUE),(HLOOKUP($D33,'Model outputs - PC level'!$J$5:$BC$25,5,0) + HLOOKUP($D33,'Model outputs - PC level'!$J$5:$BC$25,6,0)),""),""),"")</f>
        <v/>
      </c>
      <c r="P33" s="1946"/>
      <c r="Q33" s="1946"/>
      <c r="S33" s="1941"/>
    </row>
    <row r="34" spans="4:19">
      <c r="D34" s="1509" t="str">
        <v/>
      </c>
      <c r="E34" s="1509" t="str">
        <v/>
      </c>
      <c r="F34" s="1938" t="str">
        <v/>
      </c>
      <c r="G34" s="1938" t="str">
        <v/>
      </c>
      <c r="H34" s="1938" t="b">
        <v>1</v>
      </c>
      <c r="I34" s="1938" t="b">
        <v>0</v>
      </c>
      <c r="J34" s="1938" t="str">
        <f>'3A'!AN38</f>
        <v>APR3A_86_PR24</v>
      </c>
      <c r="K34" s="595" t="str">
        <f>IFERROR(VLOOKUP($D34,'Accrued ODI payments'!$M$14:$R$26,3,0),"")</f>
        <v/>
      </c>
      <c r="L34" s="643" t="str">
        <f>IFERROR(VLOOKUP($D34,'Accrued ODI payments'!$M$14:$R$26,4,0),"")</f>
        <v/>
      </c>
      <c r="M34" s="1943" t="str">
        <f>IFERROR(VLOOKUP($D34,'Accrued ODI payments'!$M$14:$R$26,5,0),"")</f>
        <v/>
      </c>
      <c r="N34" s="643" t="str">
        <f>IF('Validation summary'!$B$2="2023-24",IFERROR(IF(AND($F34="End of period",$H34=TRUE),(HLOOKUP($D34,'Model outputs - PC level'!$J$5:$BC$25,5,0) + HLOOKUP($D34,'Model outputs - PC level'!$J$5:$BC$25,6,0)),""),""),"")</f>
        <v/>
      </c>
      <c r="O34" s="1943" t="str">
        <f>IF('Validation summary'!$B$2="2024-25",IFERROR(IF(AND($F34="End of period",$H34=TRUE),(HLOOKUP($D34,'Model outputs - PC level'!$J$5:$BC$25,5,0) + HLOOKUP($D34,'Model outputs - PC level'!$J$5:$BC$25,6,0)),""),""),"")</f>
        <v/>
      </c>
      <c r="P34" s="1946"/>
      <c r="Q34" s="1946"/>
      <c r="S34" s="1941"/>
    </row>
    <row r="35" spans="4:19">
      <c r="D35" s="1509" t="str">
        <v/>
      </c>
      <c r="E35" s="1509" t="str">
        <v/>
      </c>
      <c r="F35" s="1938" t="str">
        <v/>
      </c>
      <c r="G35" s="1938" t="str">
        <v/>
      </c>
      <c r="H35" s="1938" t="b">
        <v>1</v>
      </c>
      <c r="I35" s="1938" t="b">
        <v>0</v>
      </c>
      <c r="J35" s="1938" t="str">
        <f>'3B'!AN9</f>
        <v>APR3B_09_PR24</v>
      </c>
      <c r="K35" s="1948"/>
      <c r="L35" s="1950"/>
      <c r="M35" s="1949"/>
      <c r="N35" s="1950"/>
      <c r="O35" s="1949"/>
      <c r="P35" s="1951"/>
      <c r="Q35" s="1951"/>
      <c r="S35" s="1941"/>
    </row>
    <row r="36" spans="4:19">
      <c r="D36" s="1509" t="str">
        <v/>
      </c>
      <c r="E36" s="1509" t="str">
        <v/>
      </c>
      <c r="F36" s="1938" t="str">
        <v/>
      </c>
      <c r="G36" s="1938" t="str">
        <v/>
      </c>
      <c r="H36" s="1938" t="b">
        <v>1</v>
      </c>
      <c r="I36" s="1938" t="b">
        <v>0</v>
      </c>
      <c r="J36" s="1938" t="str">
        <f>'3B'!AN10</f>
        <v>APR3B_10_PR24</v>
      </c>
      <c r="K36" s="1948"/>
      <c r="L36" s="1950"/>
      <c r="M36" s="1949"/>
      <c r="N36" s="1950"/>
      <c r="O36" s="1949"/>
      <c r="P36" s="1951"/>
      <c r="Q36" s="1951"/>
      <c r="S36" s="1941"/>
    </row>
    <row r="37" spans="4:19">
      <c r="D37" s="1509" t="str">
        <v/>
      </c>
      <c r="E37" s="1509" t="str">
        <v/>
      </c>
      <c r="F37" s="1938" t="str">
        <v/>
      </c>
      <c r="G37" s="1938" t="str">
        <v/>
      </c>
      <c r="H37" s="1938" t="b">
        <v>1</v>
      </c>
      <c r="I37" s="1938" t="b">
        <v>0</v>
      </c>
      <c r="J37" s="1938" t="str">
        <f>'3B'!AN11</f>
        <v>APR3B_11_PR24</v>
      </c>
      <c r="K37" s="1948"/>
      <c r="L37" s="1950"/>
      <c r="M37" s="1949"/>
      <c r="N37" s="1950"/>
      <c r="O37" s="1949"/>
      <c r="P37" s="1951"/>
      <c r="Q37" s="1951"/>
      <c r="S37" s="1941"/>
    </row>
    <row r="38" spans="4:19">
      <c r="D38" s="1509" t="str">
        <v/>
      </c>
      <c r="E38" s="1509" t="str">
        <v/>
      </c>
      <c r="F38" s="1938" t="str">
        <v/>
      </c>
      <c r="G38" s="1938" t="str">
        <v/>
      </c>
      <c r="H38" s="1938" t="b">
        <v>1</v>
      </c>
      <c r="I38" s="1938" t="b">
        <v>0</v>
      </c>
      <c r="J38" s="1938" t="str">
        <f>'3B'!AN12</f>
        <v>APR3B_12_PR24</v>
      </c>
      <c r="K38" s="1948"/>
      <c r="L38" s="1950"/>
      <c r="M38" s="1949"/>
      <c r="N38" s="1950"/>
      <c r="O38" s="1949"/>
      <c r="P38" s="1951"/>
      <c r="Q38" s="1951"/>
      <c r="S38" s="1941"/>
    </row>
    <row r="39" spans="4:19">
      <c r="D39" s="1509" t="str">
        <v/>
      </c>
      <c r="E39" s="1509" t="str">
        <v/>
      </c>
      <c r="F39" s="1938" t="str">
        <v/>
      </c>
      <c r="G39" s="1938" t="str">
        <v/>
      </c>
      <c r="H39" s="1938" t="b">
        <v>1</v>
      </c>
      <c r="I39" s="1938" t="b">
        <v>0</v>
      </c>
      <c r="J39" s="1938" t="str">
        <f>'3B'!AN15</f>
        <v>APR3B_46_PR24</v>
      </c>
      <c r="K39" s="595" t="str">
        <f>IFERROR(VLOOKUP($D39,'Accrued ODI payments'!$M$14:$R$26,3,0),"")</f>
        <v/>
      </c>
      <c r="L39" s="643" t="str">
        <f>IFERROR(VLOOKUP($D39,'Accrued ODI payments'!$M$14:$R$26,4,0),"")</f>
        <v/>
      </c>
      <c r="M39" s="1943" t="str">
        <f>IFERROR(VLOOKUP($D39,'Accrued ODI payments'!$M$14:$R$26,5,0),"")</f>
        <v/>
      </c>
      <c r="N39" s="643" t="str">
        <f>IF('Validation summary'!$B$2="2023-24",IFERROR(IF(AND($F39="End of period",$H39=TRUE),(HLOOKUP($D39,'Model outputs - PC level'!$J$5:$BC$25,5,0) + HLOOKUP($D39,'Model outputs - PC level'!$J$5:$BC$25,6,0)),""),""),"")</f>
        <v/>
      </c>
      <c r="O39" s="1943" t="str">
        <f>IF('Validation summary'!$B$2="2024-25",IFERROR(IF(AND($F39="End of period",$H39=TRUE),(HLOOKUP($D39,'Model outputs - PC level'!$J$5:$BC$25,5,0) + HLOOKUP($D39,'Model outputs - PC level'!$J$5:$BC$25,6,0)),""),""),"")</f>
        <v/>
      </c>
      <c r="P39" s="1946"/>
      <c r="Q39" s="1946"/>
      <c r="S39" s="1941"/>
    </row>
    <row r="40" spans="4:19">
      <c r="D40" s="1435" t="str">
        <v/>
      </c>
      <c r="E40" s="1435" t="str">
        <v/>
      </c>
      <c r="F40" s="1938" t="str">
        <v/>
      </c>
      <c r="G40" s="1938" t="str">
        <v/>
      </c>
      <c r="H40" s="1938" t="b">
        <v>1</v>
      </c>
      <c r="I40" s="1938" t="b">
        <v>0</v>
      </c>
      <c r="J40" s="1938" t="str">
        <f>'3B'!AN16</f>
        <v>APR3B_47_PR24</v>
      </c>
      <c r="K40" s="595" t="str">
        <f>IFERROR(VLOOKUP($D40,'Accrued ODI payments'!$M$14:$R$26,3,0),"")</f>
        <v/>
      </c>
      <c r="L40" s="643" t="str">
        <f>IFERROR(VLOOKUP($D40,'Accrued ODI payments'!$M$14:$R$26,4,0),"")</f>
        <v/>
      </c>
      <c r="M40" s="1943" t="str">
        <f>IFERROR(VLOOKUP($D40,'Accrued ODI payments'!$M$14:$R$26,5,0),"")</f>
        <v/>
      </c>
      <c r="N40" s="643" t="str">
        <f>IF('Validation summary'!$B$2="2023-24",IFERROR(IF(AND($F40="End of period",$H40=TRUE),(HLOOKUP($D40,'Model outputs - PC level'!$J$5:$BC$25,5,0) + HLOOKUP($D40,'Model outputs - PC level'!$J$5:$BC$25,6,0)),""),""),"")</f>
        <v/>
      </c>
      <c r="O40" s="1943" t="str">
        <f>IF('Validation summary'!$B$2="2024-25",IFERROR(IF(AND($F40="End of period",$H40=TRUE),(HLOOKUP($D40,'Model outputs - PC level'!$J$5:$BC$25,5,0) + HLOOKUP($D40,'Model outputs - PC level'!$J$5:$BC$25,6,0)),""),""),"")</f>
        <v/>
      </c>
      <c r="P40" s="1946"/>
      <c r="Q40" s="1946"/>
      <c r="S40" s="1941"/>
    </row>
    <row r="41" spans="4:19">
      <c r="D41" s="1435" t="str">
        <v/>
      </c>
      <c r="E41" s="1435" t="str">
        <v/>
      </c>
      <c r="F41" s="1938" t="str">
        <v/>
      </c>
      <c r="G41" s="1938" t="str">
        <v/>
      </c>
      <c r="H41" s="1938" t="b">
        <v>1</v>
      </c>
      <c r="I41" s="1938" t="b">
        <v>0</v>
      </c>
      <c r="J41" s="1938" t="str">
        <f>'3B'!AN17</f>
        <v>APR3B_48_PR24</v>
      </c>
      <c r="K41" s="595" t="str">
        <f>IFERROR(VLOOKUP($D41,'Accrued ODI payments'!$M$14:$R$26,3,0),"")</f>
        <v/>
      </c>
      <c r="L41" s="643" t="str">
        <f>IFERROR(VLOOKUP($D41,'Accrued ODI payments'!$M$14:$R$26,4,0),"")</f>
        <v/>
      </c>
      <c r="M41" s="1943" t="str">
        <f>IFERROR(VLOOKUP($D41,'Accrued ODI payments'!$M$14:$R$26,5,0),"")</f>
        <v/>
      </c>
      <c r="N41" s="643" t="str">
        <f>IF('Validation summary'!$B$2="2023-24",IFERROR(IF(AND($F41="End of period",$H41=TRUE),(HLOOKUP($D41,'Model outputs - PC level'!$J$5:$BC$25,5,0) + HLOOKUP($D41,'Model outputs - PC level'!$J$5:$BC$25,6,0)),""),""),"")</f>
        <v/>
      </c>
      <c r="O41" s="1943" t="str">
        <f>IF('Validation summary'!$B$2="2024-25",IFERROR(IF(AND($F41="End of period",$H41=TRUE),(HLOOKUP($D41,'Model outputs - PC level'!$J$5:$BC$25,5,0) + HLOOKUP($D41,'Model outputs - PC level'!$J$5:$BC$25,6,0)),""),""),"")</f>
        <v/>
      </c>
      <c r="P41" s="1946"/>
      <c r="Q41" s="1946"/>
      <c r="S41" s="1941"/>
    </row>
    <row r="42" spans="4:19">
      <c r="D42" s="1435" t="str">
        <v/>
      </c>
      <c r="E42" s="1435" t="str">
        <v/>
      </c>
      <c r="F42" s="1938" t="str">
        <v/>
      </c>
      <c r="G42" s="1938" t="str">
        <v/>
      </c>
      <c r="H42" s="1938" t="b">
        <v>1</v>
      </c>
      <c r="I42" s="1938" t="b">
        <v>0</v>
      </c>
      <c r="J42" s="1938" t="str">
        <f>'3B'!AN18</f>
        <v>APR3B_49_PR24</v>
      </c>
      <c r="K42" s="595" t="str">
        <f>IFERROR(VLOOKUP($D42,'Accrued ODI payments'!$M$14:$R$26,3,0),"")</f>
        <v/>
      </c>
      <c r="L42" s="643" t="str">
        <f>IFERROR(VLOOKUP($D42,'Accrued ODI payments'!$M$14:$R$26,4,0),"")</f>
        <v/>
      </c>
      <c r="M42" s="1943" t="str">
        <f>IFERROR(VLOOKUP($D42,'Accrued ODI payments'!$M$14:$R$26,5,0),"")</f>
        <v/>
      </c>
      <c r="N42" s="643" t="str">
        <f>IF('Validation summary'!$B$2="2023-24",IFERROR(IF(AND($F42="End of period",$H42=TRUE),(HLOOKUP($D42,'Model outputs - PC level'!$J$5:$BC$25,5,0) + HLOOKUP($D42,'Model outputs - PC level'!$J$5:$BC$25,6,0)),""),""),"")</f>
        <v/>
      </c>
      <c r="O42" s="1943" t="str">
        <f>IF('Validation summary'!$B$2="2024-25",IFERROR(IF(AND($F42="End of period",$H42=TRUE),(HLOOKUP($D42,'Model outputs - PC level'!$J$5:$BC$25,5,0) + HLOOKUP($D42,'Model outputs - PC level'!$J$5:$BC$25,6,0)),""),""),"")</f>
        <v/>
      </c>
      <c r="P42" s="1946"/>
      <c r="Q42" s="1946"/>
    </row>
    <row r="43" spans="4:19">
      <c r="D43" s="1435" t="str">
        <v/>
      </c>
      <c r="E43" s="1435" t="str">
        <v/>
      </c>
      <c r="F43" s="1938" t="str">
        <v/>
      </c>
      <c r="G43" s="1938" t="str">
        <v/>
      </c>
      <c r="H43" s="1938" t="b">
        <v>1</v>
      </c>
      <c r="I43" s="1938" t="b">
        <v>0</v>
      </c>
      <c r="J43" s="1938" t="str">
        <f>'3B'!AN19</f>
        <v>APR3B_50_PR24</v>
      </c>
      <c r="K43" s="595" t="str">
        <f>IFERROR(VLOOKUP($D43,'Accrued ODI payments'!$M$14:$R$26,3,0),"")</f>
        <v/>
      </c>
      <c r="L43" s="643" t="str">
        <f>IFERROR(VLOOKUP($D43,'Accrued ODI payments'!$M$14:$R$26,4,0),"")</f>
        <v/>
      </c>
      <c r="M43" s="1943" t="str">
        <f>IFERROR(VLOOKUP($D43,'Accrued ODI payments'!$M$14:$R$26,5,0),"")</f>
        <v/>
      </c>
      <c r="N43" s="643" t="str">
        <f>IF('Validation summary'!$B$2="2023-24",IFERROR(IF(AND($F43="End of period",$H43=TRUE),(HLOOKUP($D43,'Model outputs - PC level'!$J$5:$BC$25,5,0) + HLOOKUP($D43,'Model outputs - PC level'!$J$5:$BC$25,6,0)),""),""),"")</f>
        <v/>
      </c>
      <c r="O43" s="1943" t="str">
        <f>IF('Validation summary'!$B$2="2024-25",IFERROR(IF(AND($F43="End of period",$H43=TRUE),(HLOOKUP($D43,'Model outputs - PC level'!$J$5:$BC$25,5,0) + HLOOKUP($D43,'Model outputs - PC level'!$J$5:$BC$25,6,0)),""),""),"")</f>
        <v/>
      </c>
      <c r="P43" s="1946"/>
      <c r="Q43" s="1946"/>
    </row>
    <row r="44" spans="4:19">
      <c r="D44" s="1435" t="str">
        <v/>
      </c>
      <c r="E44" s="1435" t="str">
        <v/>
      </c>
      <c r="F44" s="1938" t="str">
        <v/>
      </c>
      <c r="G44" s="1938" t="str">
        <v/>
      </c>
      <c r="H44" s="1938" t="b">
        <v>1</v>
      </c>
      <c r="I44" s="1938" t="b">
        <v>0</v>
      </c>
      <c r="J44" s="1938" t="str">
        <f>'3B'!AN20</f>
        <v>APR3B_51_PR24</v>
      </c>
      <c r="K44" s="595" t="str">
        <f>IFERROR(VLOOKUP($D44,'Accrued ODI payments'!$M$14:$R$26,3,0),"")</f>
        <v/>
      </c>
      <c r="L44" s="643" t="str">
        <f>IFERROR(VLOOKUP($D44,'Accrued ODI payments'!$M$14:$R$26,4,0),"")</f>
        <v/>
      </c>
      <c r="M44" s="1943" t="str">
        <f>IFERROR(VLOOKUP($D44,'Accrued ODI payments'!$M$14:$R$26,5,0),"")</f>
        <v/>
      </c>
      <c r="N44" s="643" t="str">
        <f>IF('Validation summary'!$B$2="2023-24",IFERROR(IF(AND($F44="End of period",$H44=TRUE),(HLOOKUP($D44,'Model outputs - PC level'!$J$5:$BC$25,5,0) + HLOOKUP($D44,'Model outputs - PC level'!$J$5:$BC$25,6,0)),""),""),"")</f>
        <v/>
      </c>
      <c r="O44" s="1943" t="str">
        <f>IF('Validation summary'!$B$2="2024-25",IFERROR(IF(AND($F44="End of period",$H44=TRUE),(HLOOKUP($D44,'Model outputs - PC level'!$J$5:$BC$25,5,0) + HLOOKUP($D44,'Model outputs - PC level'!$J$5:$BC$25,6,0)),""),""),"")</f>
        <v/>
      </c>
      <c r="P44" s="1946"/>
      <c r="Q44" s="1946"/>
    </row>
    <row r="45" spans="4:19">
      <c r="D45" s="1435" t="str">
        <v/>
      </c>
      <c r="E45" s="1435" t="str">
        <v/>
      </c>
      <c r="F45" s="1938" t="str">
        <v/>
      </c>
      <c r="G45" s="1938" t="str">
        <v/>
      </c>
      <c r="H45" s="1938" t="b">
        <v>1</v>
      </c>
      <c r="I45" s="1938" t="b">
        <v>0</v>
      </c>
      <c r="J45" s="1938" t="str">
        <f>'3B'!AN21</f>
        <v>APR3B_52_PR24</v>
      </c>
      <c r="K45" s="595" t="str">
        <f>IFERROR(VLOOKUP($D45,'Accrued ODI payments'!$M$14:$R$26,3,0),"")</f>
        <v/>
      </c>
      <c r="L45" s="643" t="str">
        <f>IFERROR(VLOOKUP($D45,'Accrued ODI payments'!$M$14:$R$26,4,0),"")</f>
        <v/>
      </c>
      <c r="M45" s="1943" t="str">
        <f>IFERROR(VLOOKUP($D45,'Accrued ODI payments'!$M$14:$R$26,5,0),"")</f>
        <v/>
      </c>
      <c r="N45" s="643" t="str">
        <f>IF('Validation summary'!$B$2="2023-24",IFERROR(IF(AND($F45="End of period",$H45=TRUE),(HLOOKUP($D45,'Model outputs - PC level'!$J$5:$BC$25,5,0) + HLOOKUP($D45,'Model outputs - PC level'!$J$5:$BC$25,6,0)),""),""),"")</f>
        <v/>
      </c>
      <c r="O45" s="1943" t="str">
        <f>IF('Validation summary'!$B$2="2024-25",IFERROR(IF(AND($F45="End of period",$H45=TRUE),(HLOOKUP($D45,'Model outputs - PC level'!$J$5:$BC$25,5,0) + HLOOKUP($D45,'Model outputs - PC level'!$J$5:$BC$25,6,0)),""),""),"")</f>
        <v/>
      </c>
      <c r="P45" s="1946"/>
      <c r="Q45" s="1946"/>
    </row>
    <row r="46" spans="4:19">
      <c r="D46" s="1435" t="str">
        <v/>
      </c>
      <c r="E46" s="1435" t="str">
        <v/>
      </c>
      <c r="F46" s="1938" t="str">
        <v/>
      </c>
      <c r="G46" s="1938" t="str">
        <v/>
      </c>
      <c r="H46" s="1938" t="b">
        <v>1</v>
      </c>
      <c r="I46" s="1938" t="b">
        <v>0</v>
      </c>
      <c r="J46" s="1938" t="str">
        <f>'3B'!AN22</f>
        <v>APR3B_53_PR24</v>
      </c>
      <c r="K46" s="595" t="str">
        <f>IFERROR(VLOOKUP($D46,'Accrued ODI payments'!$M$14:$R$26,3,0),"")</f>
        <v/>
      </c>
      <c r="L46" s="643" t="str">
        <f>IFERROR(VLOOKUP($D46,'Accrued ODI payments'!$M$14:$R$26,4,0),"")</f>
        <v/>
      </c>
      <c r="M46" s="1943" t="str">
        <f>IFERROR(VLOOKUP($D46,'Accrued ODI payments'!$M$14:$R$26,5,0),"")</f>
        <v/>
      </c>
      <c r="N46" s="643" t="str">
        <f>IF('Validation summary'!$B$2="2023-24",IFERROR(IF(AND($F46="End of period",$H46=TRUE),(HLOOKUP($D46,'Model outputs - PC level'!$J$5:$BC$25,5,0) + HLOOKUP($D46,'Model outputs - PC level'!$J$5:$BC$25,6,0)),""),""),"")</f>
        <v/>
      </c>
      <c r="O46" s="1943" t="str">
        <f>IF('Validation summary'!$B$2="2024-25",IFERROR(IF(AND($F46="End of period",$H46=TRUE),(HLOOKUP($D46,'Model outputs - PC level'!$J$5:$BC$25,5,0) + HLOOKUP($D46,'Model outputs - PC level'!$J$5:$BC$25,6,0)),""),""),"")</f>
        <v/>
      </c>
      <c r="P46" s="1946"/>
      <c r="Q46" s="1946"/>
    </row>
    <row r="47" spans="4:19">
      <c r="D47" s="1435" t="str">
        <v/>
      </c>
      <c r="E47" s="1435" t="str">
        <v/>
      </c>
      <c r="F47" s="1938" t="str">
        <v/>
      </c>
      <c r="G47" s="1938" t="str">
        <v/>
      </c>
      <c r="H47" s="1938" t="b">
        <v>1</v>
      </c>
      <c r="I47" s="1938" t="b">
        <v>0</v>
      </c>
      <c r="J47" s="1938" t="str">
        <f>'3B'!AN23</f>
        <v>APR3B_54_PR24</v>
      </c>
      <c r="K47" s="595" t="str">
        <f>IFERROR(VLOOKUP($D47,'Accrued ODI payments'!$M$14:$R$26,3,0),"")</f>
        <v/>
      </c>
      <c r="L47" s="643" t="str">
        <f>IFERROR(VLOOKUP($D47,'Accrued ODI payments'!$M$14:$R$26,4,0),"")</f>
        <v/>
      </c>
      <c r="M47" s="1943" t="str">
        <f>IFERROR(VLOOKUP($D47,'Accrued ODI payments'!$M$14:$R$26,5,0),"")</f>
        <v/>
      </c>
      <c r="N47" s="643" t="str">
        <f>IF('Validation summary'!$B$2="2023-24",IFERROR(IF(AND($F47="End of period",$H47=TRUE),(HLOOKUP($D47,'Model outputs - PC level'!$J$5:$BC$25,5,0) + HLOOKUP($D47,'Model outputs - PC level'!$J$5:$BC$25,6,0)),""),""),"")</f>
        <v/>
      </c>
      <c r="O47" s="1943" t="str">
        <f>IF('Validation summary'!$B$2="2024-25",IFERROR(IF(AND($F47="End of period",$H47=TRUE),(HLOOKUP($D47,'Model outputs - PC level'!$J$5:$BC$25,5,0) + HLOOKUP($D47,'Model outputs - PC level'!$J$5:$BC$25,6,0)),""),""),"")</f>
        <v/>
      </c>
      <c r="P47" s="1946"/>
      <c r="Q47" s="1946"/>
    </row>
    <row r="48" spans="4:19">
      <c r="D48" s="1435" t="str">
        <v/>
      </c>
      <c r="E48" s="1435" t="str">
        <v/>
      </c>
      <c r="F48" s="1938" t="str">
        <v/>
      </c>
      <c r="G48" s="1938" t="str">
        <v/>
      </c>
      <c r="H48" s="1938" t="b">
        <v>1</v>
      </c>
      <c r="I48" s="1938" t="b">
        <v>0</v>
      </c>
      <c r="J48" s="1938" t="str">
        <f>'3B'!AN24</f>
        <v>APR3B_55_PR24</v>
      </c>
      <c r="K48" s="595" t="str">
        <f>IFERROR(VLOOKUP($D48,'Accrued ODI payments'!$M$14:$R$26,3,0),"")</f>
        <v/>
      </c>
      <c r="L48" s="643" t="str">
        <f>IFERROR(VLOOKUP($D48,'Accrued ODI payments'!$M$14:$R$26,4,0),"")</f>
        <v/>
      </c>
      <c r="M48" s="1943" t="str">
        <f>IFERROR(VLOOKUP($D48,'Accrued ODI payments'!$M$14:$R$26,5,0),"")</f>
        <v/>
      </c>
      <c r="N48" s="643" t="str">
        <f>IF('Validation summary'!$B$2="2023-24",IFERROR(IF(AND($F48="End of period",$H48=TRUE),(HLOOKUP($D48,'Model outputs - PC level'!$J$5:$BC$25,5,0) + HLOOKUP($D48,'Model outputs - PC level'!$J$5:$BC$25,6,0)),""),""),"")</f>
        <v/>
      </c>
      <c r="O48" s="1943" t="str">
        <f>IF('Validation summary'!$B$2="2024-25",IFERROR(IF(AND($F48="End of period",$H48=TRUE),(HLOOKUP($D48,'Model outputs - PC level'!$J$5:$BC$25,5,0) + HLOOKUP($D48,'Model outputs - PC level'!$J$5:$BC$25,6,0)),""),""),"")</f>
        <v/>
      </c>
      <c r="P48" s="1946"/>
      <c r="Q48" s="1946"/>
    </row>
    <row r="49" spans="4:17">
      <c r="D49" s="1435" t="str">
        <v/>
      </c>
      <c r="E49" s="1435" t="str">
        <v/>
      </c>
      <c r="F49" s="1938" t="str">
        <v/>
      </c>
      <c r="G49" s="1938" t="str">
        <v/>
      </c>
      <c r="H49" s="1938" t="b">
        <v>1</v>
      </c>
      <c r="I49" s="1938" t="b">
        <v>0</v>
      </c>
      <c r="J49" s="1938" t="str">
        <f>'3B'!AN25</f>
        <v>APR3B_56_PR24</v>
      </c>
      <c r="K49" s="595" t="str">
        <f>IFERROR(VLOOKUP($D49,'Accrued ODI payments'!$M$14:$R$26,3,0),"")</f>
        <v/>
      </c>
      <c r="L49" s="643" t="str">
        <f>IFERROR(VLOOKUP($D49,'Accrued ODI payments'!$M$14:$R$26,4,0),"")</f>
        <v/>
      </c>
      <c r="M49" s="1943" t="str">
        <f>IFERROR(VLOOKUP($D49,'Accrued ODI payments'!$M$14:$R$26,5,0),"")</f>
        <v/>
      </c>
      <c r="N49" s="643" t="str">
        <f>IF('Validation summary'!$B$2="2023-24",IFERROR(IF(AND($F49="End of period",$H49=TRUE),(HLOOKUP($D49,'Model outputs - PC level'!$J$5:$BC$25,5,0) + HLOOKUP($D49,'Model outputs - PC level'!$J$5:$BC$25,6,0)),""),""),"")</f>
        <v/>
      </c>
      <c r="O49" s="1943" t="str">
        <f>IF('Validation summary'!$B$2="2024-25",IFERROR(IF(AND($F49="End of period",$H49=TRUE),(HLOOKUP($D49,'Model outputs - PC level'!$J$5:$BC$25,5,0) + HLOOKUP($D49,'Model outputs - PC level'!$J$5:$BC$25,6,0)),""),""),"")</f>
        <v/>
      </c>
      <c r="P49" s="1946"/>
      <c r="Q49" s="1946"/>
    </row>
    <row r="50" spans="4:17">
      <c r="D50" s="1435" t="str">
        <v/>
      </c>
      <c r="E50" s="1435" t="str">
        <v/>
      </c>
      <c r="F50" s="1938" t="str">
        <v/>
      </c>
      <c r="G50" s="1938" t="str">
        <v/>
      </c>
      <c r="H50" s="1938" t="b">
        <v>1</v>
      </c>
      <c r="I50" s="1938" t="b">
        <v>0</v>
      </c>
      <c r="J50" s="1938" t="str">
        <f>'3B'!AN26</f>
        <v>APR3B_57_PR24</v>
      </c>
      <c r="K50" s="595" t="str">
        <f>IFERROR(VLOOKUP($D50,'Accrued ODI payments'!$M$14:$R$26,3,0),"")</f>
        <v/>
      </c>
      <c r="L50" s="643" t="str">
        <f>IFERROR(VLOOKUP($D50,'Accrued ODI payments'!$M$14:$R$26,4,0),"")</f>
        <v/>
      </c>
      <c r="M50" s="1943" t="str">
        <f>IFERROR(VLOOKUP($D50,'Accrued ODI payments'!$M$14:$R$26,5,0),"")</f>
        <v/>
      </c>
      <c r="N50" s="643" t="str">
        <f>IF('Validation summary'!$B$2="2023-24",IFERROR(IF(AND($F50="End of period",$H50=TRUE),(HLOOKUP($D50,'Model outputs - PC level'!$J$5:$BC$25,5,0) + HLOOKUP($D50,'Model outputs - PC level'!$J$5:$BC$25,6,0)),""),""),"")</f>
        <v/>
      </c>
      <c r="O50" s="1943" t="str">
        <f>IF('Validation summary'!$B$2="2024-25",IFERROR(IF(AND($F50="End of period",$H50=TRUE),(HLOOKUP($D50,'Model outputs - PC level'!$J$5:$BC$25,5,0) + HLOOKUP($D50,'Model outputs - PC level'!$J$5:$BC$25,6,0)),""),""),"")</f>
        <v/>
      </c>
      <c r="P50" s="1946"/>
      <c r="Q50" s="1946"/>
    </row>
    <row r="51" spans="4:17">
      <c r="D51" s="1435" t="str">
        <v/>
      </c>
      <c r="E51" s="1435" t="str">
        <v/>
      </c>
      <c r="F51" s="1938" t="str">
        <v/>
      </c>
      <c r="G51" s="1938" t="str">
        <v/>
      </c>
      <c r="H51" s="1938" t="b">
        <v>1</v>
      </c>
      <c r="I51" s="1938" t="b">
        <v>0</v>
      </c>
      <c r="J51" s="1938" t="str">
        <f>'3B'!AN27</f>
        <v>APR3B_58_PR24</v>
      </c>
      <c r="K51" s="595" t="str">
        <f>IFERROR(VLOOKUP($D51,'Accrued ODI payments'!$M$14:$R$26,3,0),"")</f>
        <v/>
      </c>
      <c r="L51" s="643" t="str">
        <f>IFERROR(VLOOKUP($D51,'Accrued ODI payments'!$M$14:$R$26,4,0),"")</f>
        <v/>
      </c>
      <c r="M51" s="1943" t="str">
        <f>IFERROR(VLOOKUP($D51,'Accrued ODI payments'!$M$14:$R$26,5,0),"")</f>
        <v/>
      </c>
      <c r="N51" s="643" t="str">
        <f>IF('Validation summary'!$B$2="2023-24",IFERROR(IF(AND($F51="End of period",$H51=TRUE),(HLOOKUP($D51,'Model outputs - PC level'!$J$5:$BC$25,5,0) + HLOOKUP($D51,'Model outputs - PC level'!$J$5:$BC$25,6,0)),""),""),"")</f>
        <v/>
      </c>
      <c r="O51" s="1943" t="str">
        <f>IF('Validation summary'!$B$2="2024-25",IFERROR(IF(AND($F51="End of period",$H51=TRUE),(HLOOKUP($D51,'Model outputs - PC level'!$J$5:$BC$25,5,0) + HLOOKUP($D51,'Model outputs - PC level'!$J$5:$BC$25,6,0)),""),""),"")</f>
        <v/>
      </c>
      <c r="P51" s="1946"/>
      <c r="Q51" s="1946"/>
    </row>
    <row r="52" spans="4:17">
      <c r="D52" s="1435" t="str">
        <v/>
      </c>
      <c r="E52" s="1435" t="str">
        <v/>
      </c>
      <c r="F52" s="1938" t="str">
        <v/>
      </c>
      <c r="G52" s="1938" t="str">
        <v/>
      </c>
      <c r="H52" s="1938" t="b">
        <v>1</v>
      </c>
      <c r="I52" s="1938" t="b">
        <v>0</v>
      </c>
      <c r="J52" s="1938" t="str">
        <f>'3B'!AN28</f>
        <v>APR3B_59_PR24</v>
      </c>
      <c r="K52" s="595" t="str">
        <f>IFERROR(VLOOKUP($D52,'Accrued ODI payments'!$M$14:$R$26,3,0),"")</f>
        <v/>
      </c>
      <c r="L52" s="643" t="str">
        <f>IFERROR(VLOOKUP($D52,'Accrued ODI payments'!$M$14:$R$26,4,0),"")</f>
        <v/>
      </c>
      <c r="M52" s="1943" t="str">
        <f>IFERROR(VLOOKUP($D52,'Accrued ODI payments'!$M$14:$R$26,5,0),"")</f>
        <v/>
      </c>
      <c r="N52" s="643" t="str">
        <f>IF('Validation summary'!$B$2="2023-24",IFERROR(IF(AND($F52="End of period",$H52=TRUE),(HLOOKUP($D52,'Model outputs - PC level'!$J$5:$BC$25,5,0) + HLOOKUP($D52,'Model outputs - PC level'!$J$5:$BC$25,6,0)),""),""),"")</f>
        <v/>
      </c>
      <c r="O52" s="1943" t="str">
        <f>IF('Validation summary'!$B$2="2024-25",IFERROR(IF(AND($F52="End of period",$H52=TRUE),(HLOOKUP($D52,'Model outputs - PC level'!$J$5:$BC$25,5,0) + HLOOKUP($D52,'Model outputs - PC level'!$J$5:$BC$25,6,0)),""),""),"")</f>
        <v/>
      </c>
      <c r="P52" s="1946"/>
      <c r="Q52" s="1946"/>
    </row>
    <row r="53" spans="4:17">
      <c r="D53" s="448" t="s">
        <v>1121</v>
      </c>
      <c r="E53" s="448"/>
      <c r="F53" s="448"/>
      <c r="G53" s="448"/>
      <c r="H53" s="448"/>
      <c r="I53" s="448"/>
      <c r="J53" s="448"/>
      <c r="K53" s="1944">
        <f>SUM(K7:K52)</f>
        <v>-1.5164</v>
      </c>
      <c r="L53" s="1946">
        <f t="shared" ref="L53:O53" si="0">SUM(L7:L52)</f>
        <v>-2.5516000000000005</v>
      </c>
      <c r="M53" s="1945">
        <f t="shared" si="0"/>
        <v>0</v>
      </c>
      <c r="N53" s="1946">
        <f t="shared" si="0"/>
        <v>-3.0236000000000001</v>
      </c>
      <c r="O53" s="1945">
        <f t="shared" si="0"/>
        <v>0</v>
      </c>
      <c r="P53" s="1946"/>
      <c r="Q53" s="1946"/>
    </row>
    <row r="54" spans="4:17">
      <c r="K54" s="1936"/>
    </row>
    <row r="55" spans="4:17">
      <c r="K55" s="1936"/>
    </row>
    <row r="56" spans="4:17">
      <c r="K56" s="1936"/>
    </row>
    <row r="57" spans="4:17">
      <c r="K57" s="1936"/>
    </row>
    <row r="58" spans="4:17">
      <c r="K58" s="1936"/>
    </row>
    <row r="59" spans="4:17">
      <c r="K59" s="1936"/>
    </row>
    <row r="60" spans="4:17">
      <c r="K60" s="1936"/>
    </row>
    <row r="61" spans="4:17">
      <c r="K61" s="1936"/>
    </row>
    <row r="62" spans="4:17">
      <c r="K62" s="1936"/>
    </row>
    <row r="63" spans="4:17">
      <c r="K63" s="1936"/>
    </row>
    <row r="64" spans="4:17">
      <c r="K64" s="1936"/>
    </row>
    <row r="65" spans="11:11">
      <c r="K65" s="1936"/>
    </row>
    <row r="66" spans="11:11">
      <c r="K66" s="1936"/>
    </row>
    <row r="67" spans="11:11">
      <c r="K67" s="1936"/>
    </row>
  </sheetData>
  <sheetProtection algorithmName="SHA-512" hashValue="CKQor/20+ZjOzVHCm5/U/64Gh7H/H08WVAhewUNcXvzNX+pjPAOwRauqS6UuAlqN0Hb0JEIeOFxOR4RwE5ZjBg==" saltValue="i9/4Vo+p4M7VbTTXGamZCA==" spinCount="100000" sheet="1" objects="1" scenarios="1"/>
  <mergeCells count="3">
    <mergeCell ref="H5:H6"/>
    <mergeCell ref="I5:I6"/>
    <mergeCell ref="N4:O4"/>
  </mergeCells>
  <phoneticPr fontId="178" type="noConversion"/>
  <pageMargins left="0.7" right="0.7" top="0.75" bottom="0.75" header="0.3" footer="0.3"/>
  <pageSetup paperSize="9" orientation="portrait" r:id="rId1"/>
  <ignoredErrors>
    <ignoredError sqref="M53" evalErro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pageSetUpPr fitToPage="1"/>
  </sheetPr>
  <dimension ref="A1:G118"/>
  <sheetViews>
    <sheetView zoomScaleNormal="100" workbookViewId="0"/>
  </sheetViews>
  <sheetFormatPr defaultColWidth="9" defaultRowHeight="14.4"/>
  <cols>
    <col min="1" max="1" width="7.19921875" style="1195" customWidth="1"/>
    <col min="2" max="2" width="20.09765625" style="1195" bestFit="1" customWidth="1"/>
    <col min="3" max="3" width="91" style="1195" bestFit="1" customWidth="1"/>
    <col min="4" max="4" width="3.8984375" style="1195" bestFit="1" customWidth="1"/>
    <col min="5" max="5" width="25.59765625" style="1195" customWidth="1"/>
    <col min="6" max="6" width="38.8984375" style="1195" bestFit="1" customWidth="1"/>
    <col min="7" max="7" width="10.3984375" style="1195" customWidth="1"/>
    <col min="8" max="16384" width="9" style="1195"/>
  </cols>
  <sheetData>
    <row r="1" spans="1:7">
      <c r="A1" s="1194"/>
      <c r="B1" s="1371"/>
      <c r="C1" s="1371" t="s">
        <v>1615</v>
      </c>
      <c r="D1" s="1371"/>
      <c r="E1" s="1371"/>
      <c r="F1" s="1372"/>
      <c r="G1" s="1371"/>
    </row>
    <row r="2" spans="1:7">
      <c r="A2" s="1371" t="s">
        <v>938</v>
      </c>
      <c r="B2" s="1371" t="s">
        <v>1616</v>
      </c>
      <c r="C2" s="1371" t="s">
        <v>1617</v>
      </c>
      <c r="D2" s="1371" t="s">
        <v>131</v>
      </c>
      <c r="E2" s="1371" t="s">
        <v>1618</v>
      </c>
      <c r="F2" s="1371" t="s">
        <v>1619</v>
      </c>
      <c r="G2" s="1373" t="str">
        <f>'Validation summary'!B2</f>
        <v>2023-24</v>
      </c>
    </row>
    <row r="4" spans="1:7">
      <c r="A4" s="1371"/>
      <c r="B4" s="1197" t="s">
        <v>1620</v>
      </c>
      <c r="C4" s="1372" t="s">
        <v>1621</v>
      </c>
      <c r="D4" s="1372" t="s">
        <v>141</v>
      </c>
      <c r="E4" s="1372" t="s">
        <v>1622</v>
      </c>
      <c r="F4" s="1372"/>
      <c r="G4" s="1196">
        <f>'Model outputs - Aggregate level'!F40</f>
        <v>4.7468400000000001E-2</v>
      </c>
    </row>
    <row r="5" spans="1:7">
      <c r="A5" s="1371"/>
      <c r="B5" s="1197" t="s">
        <v>1623</v>
      </c>
      <c r="C5" s="1372" t="s">
        <v>1624</v>
      </c>
      <c r="D5" s="1372" t="s">
        <v>141</v>
      </c>
      <c r="E5" s="1372" t="s">
        <v>1622</v>
      </c>
      <c r="F5" s="1372"/>
      <c r="G5" s="1196">
        <f>'Model outputs - Aggregate level'!F41</f>
        <v>-0.82799506666666689</v>
      </c>
    </row>
    <row r="6" spans="1:7">
      <c r="A6" s="1371"/>
      <c r="B6" s="1197" t="s">
        <v>1625</v>
      </c>
      <c r="C6" s="1372" t="s">
        <v>1626</v>
      </c>
      <c r="D6" s="1372" t="s">
        <v>141</v>
      </c>
      <c r="E6" s="1372" t="s">
        <v>1622</v>
      </c>
      <c r="F6" s="1372"/>
      <c r="G6" s="1196">
        <f>'Model outputs - Aggregate level'!F42</f>
        <v>0</v>
      </c>
    </row>
    <row r="7" spans="1:7">
      <c r="A7" s="1371"/>
      <c r="B7" s="1197" t="s">
        <v>1627</v>
      </c>
      <c r="C7" s="1372" t="s">
        <v>1628</v>
      </c>
      <c r="D7" s="1372" t="s">
        <v>141</v>
      </c>
      <c r="E7" s="1372" t="s">
        <v>1622</v>
      </c>
      <c r="F7" s="1372"/>
      <c r="G7" s="1196">
        <f>'Model outputs - Aggregate level'!F43</f>
        <v>0</v>
      </c>
    </row>
    <row r="8" spans="1:7">
      <c r="A8" s="1371"/>
      <c r="B8" s="1197" t="s">
        <v>1629</v>
      </c>
      <c r="C8" s="1372" t="s">
        <v>1630</v>
      </c>
      <c r="D8" s="1372" t="s">
        <v>141</v>
      </c>
      <c r="E8" s="1372" t="s">
        <v>1622</v>
      </c>
      <c r="F8" s="1372"/>
      <c r="G8" s="1196">
        <f>'Model outputs - Aggregate level'!F44</f>
        <v>0</v>
      </c>
    </row>
    <row r="9" spans="1:7">
      <c r="A9" s="1371"/>
      <c r="B9" s="1197" t="s">
        <v>1631</v>
      </c>
      <c r="C9" s="1372" t="s">
        <v>1632</v>
      </c>
      <c r="D9" s="1372" t="s">
        <v>141</v>
      </c>
      <c r="E9" s="1372" t="s">
        <v>1622</v>
      </c>
      <c r="F9" s="1372"/>
      <c r="G9" s="1196">
        <f>'Model outputs - Aggregate level'!F45</f>
        <v>0</v>
      </c>
    </row>
    <row r="10" spans="1:7">
      <c r="A10" s="1371"/>
      <c r="B10" s="1197" t="s">
        <v>1633</v>
      </c>
      <c r="C10" s="1372" t="s">
        <v>1634</v>
      </c>
      <c r="D10" s="1372" t="s">
        <v>141</v>
      </c>
      <c r="E10" s="1372" t="s">
        <v>1622</v>
      </c>
      <c r="F10" s="1372"/>
      <c r="G10" s="1196">
        <f>'Model outputs - Aggregate level'!F46</f>
        <v>0</v>
      </c>
    </row>
    <row r="11" spans="1:7">
      <c r="A11" s="1371"/>
      <c r="B11" s="1197" t="s">
        <v>1635</v>
      </c>
      <c r="C11" s="1372" t="s">
        <v>1636</v>
      </c>
      <c r="D11" s="1372" t="s">
        <v>141</v>
      </c>
      <c r="E11" s="1372" t="s">
        <v>1622</v>
      </c>
      <c r="F11" s="1372"/>
      <c r="G11" s="1196">
        <f>'Model outputs - Aggregate level'!F49</f>
        <v>0</v>
      </c>
    </row>
    <row r="12" spans="1:7">
      <c r="A12" s="1371"/>
      <c r="B12" s="1197" t="s">
        <v>1637</v>
      </c>
      <c r="C12" s="1372" t="s">
        <v>1638</v>
      </c>
      <c r="D12" s="1372" t="s">
        <v>141</v>
      </c>
      <c r="E12" s="1372" t="s">
        <v>1622</v>
      </c>
      <c r="F12" s="1372"/>
      <c r="G12" s="1196">
        <f>'Model outputs - Aggregate level'!F50</f>
        <v>-3.0236000000000005</v>
      </c>
    </row>
    <row r="13" spans="1:7">
      <c r="A13" s="1371"/>
      <c r="B13" s="1197" t="s">
        <v>1639</v>
      </c>
      <c r="C13" s="1372" t="s">
        <v>1640</v>
      </c>
      <c r="D13" s="1372" t="s">
        <v>141</v>
      </c>
      <c r="E13" s="1372" t="s">
        <v>1622</v>
      </c>
      <c r="F13" s="1372"/>
      <c r="G13" s="1196">
        <f>'Model outputs - Aggregate level'!F51</f>
        <v>0</v>
      </c>
    </row>
    <row r="14" spans="1:7">
      <c r="A14" s="1371"/>
      <c r="B14" s="1197" t="s">
        <v>1641</v>
      </c>
      <c r="C14" s="1372" t="s">
        <v>1642</v>
      </c>
      <c r="D14" s="1372" t="s">
        <v>141</v>
      </c>
      <c r="E14" s="1372" t="s">
        <v>1622</v>
      </c>
      <c r="F14" s="1372"/>
      <c r="G14" s="1196">
        <f>'Model outputs - Aggregate level'!F52</f>
        <v>0</v>
      </c>
    </row>
    <row r="15" spans="1:7">
      <c r="A15" s="1371"/>
      <c r="B15" s="1197" t="s">
        <v>1643</v>
      </c>
      <c r="C15" s="1372" t="s">
        <v>1644</v>
      </c>
      <c r="D15" s="1372" t="s">
        <v>141</v>
      </c>
      <c r="E15" s="1372" t="s">
        <v>1622</v>
      </c>
      <c r="F15" s="1372"/>
      <c r="G15" s="1196">
        <f>'Model outputs - Aggregate level'!F53</f>
        <v>0</v>
      </c>
    </row>
    <row r="16" spans="1:7">
      <c r="A16" s="1371"/>
      <c r="B16" s="1197" t="s">
        <v>1645</v>
      </c>
      <c r="C16" s="1372" t="s">
        <v>1646</v>
      </c>
      <c r="D16" s="1372" t="s">
        <v>141</v>
      </c>
      <c r="E16" s="1372" t="s">
        <v>1622</v>
      </c>
      <c r="F16" s="1372"/>
      <c r="G16" s="1196">
        <f>'Model outputs - Aggregate level'!F54</f>
        <v>0</v>
      </c>
    </row>
    <row r="17" spans="1:7">
      <c r="A17" s="1371"/>
      <c r="B17" s="1197" t="s">
        <v>1647</v>
      </c>
      <c r="C17" s="1372" t="s">
        <v>1648</v>
      </c>
      <c r="D17" s="1372" t="s">
        <v>141</v>
      </c>
      <c r="E17" s="1372" t="s">
        <v>1622</v>
      </c>
      <c r="F17" s="1372"/>
      <c r="G17" s="1196">
        <f>'Model outputs - Aggregate level'!F55</f>
        <v>0</v>
      </c>
    </row>
    <row r="18" spans="1:7">
      <c r="A18" s="1371"/>
      <c r="B18" s="1197" t="s">
        <v>1649</v>
      </c>
      <c r="C18" s="1372" t="s">
        <v>1650</v>
      </c>
      <c r="D18" s="1372" t="s">
        <v>141</v>
      </c>
      <c r="E18" s="1372" t="s">
        <v>1622</v>
      </c>
      <c r="F18" s="1372"/>
      <c r="G18" s="1196">
        <f>'Model outputs - Aggregate level'!F58</f>
        <v>0</v>
      </c>
    </row>
    <row r="19" spans="1:7">
      <c r="A19" s="1371"/>
      <c r="B19" s="1197" t="s">
        <v>1651</v>
      </c>
      <c r="C19" s="1372" t="s">
        <v>1652</v>
      </c>
      <c r="D19" s="1372" t="s">
        <v>141</v>
      </c>
      <c r="E19" s="1372" t="s">
        <v>1622</v>
      </c>
      <c r="F19" s="1372"/>
      <c r="G19" s="1196">
        <f>'Model outputs - Aggregate level'!F59</f>
        <v>0</v>
      </c>
    </row>
    <row r="20" spans="1:7">
      <c r="A20" s="1371"/>
      <c r="B20" s="1197" t="s">
        <v>1653</v>
      </c>
      <c r="C20" s="1372" t="s">
        <v>1654</v>
      </c>
      <c r="D20" s="1372" t="s">
        <v>141</v>
      </c>
      <c r="E20" s="1372" t="s">
        <v>1622</v>
      </c>
      <c r="F20" s="1372"/>
      <c r="G20" s="1196">
        <f>'Model outputs - Aggregate level'!F60</f>
        <v>0</v>
      </c>
    </row>
    <row r="21" spans="1:7">
      <c r="A21" s="1371"/>
      <c r="B21" s="1197" t="s">
        <v>1655</v>
      </c>
      <c r="C21" s="1372" t="s">
        <v>1656</v>
      </c>
      <c r="D21" s="1372" t="s">
        <v>141</v>
      </c>
      <c r="E21" s="1372" t="s">
        <v>1622</v>
      </c>
      <c r="F21" s="1372"/>
      <c r="G21" s="1196">
        <f>'Model outputs - Aggregate level'!F61</f>
        <v>0</v>
      </c>
    </row>
    <row r="22" spans="1:7">
      <c r="A22" s="1371"/>
      <c r="B22" s="1197" t="s">
        <v>1657</v>
      </c>
      <c r="C22" s="1372" t="s">
        <v>1658</v>
      </c>
      <c r="D22" s="1372" t="s">
        <v>141</v>
      </c>
      <c r="E22" s="1372" t="s">
        <v>1622</v>
      </c>
      <c r="F22" s="1372"/>
      <c r="G22" s="1196">
        <f>'Model outputs - Aggregate level'!F62</f>
        <v>0</v>
      </c>
    </row>
    <row r="23" spans="1:7">
      <c r="A23" s="1372"/>
      <c r="B23" s="1197" t="s">
        <v>1659</v>
      </c>
      <c r="C23" s="1372" t="s">
        <v>1660</v>
      </c>
      <c r="D23" s="1372" t="s">
        <v>141</v>
      </c>
      <c r="E23" s="1372" t="s">
        <v>1622</v>
      </c>
      <c r="F23" s="1372"/>
      <c r="G23" s="1196">
        <f>'Model outputs - Aggregate level'!F63</f>
        <v>0</v>
      </c>
    </row>
    <row r="24" spans="1:7">
      <c r="A24" s="1372"/>
      <c r="B24" s="1197" t="s">
        <v>1661</v>
      </c>
      <c r="C24" s="1372" t="s">
        <v>1662</v>
      </c>
      <c r="D24" s="1372" t="s">
        <v>141</v>
      </c>
      <c r="E24" s="1372" t="s">
        <v>1622</v>
      </c>
      <c r="F24" s="1372"/>
      <c r="G24" s="1196">
        <f>'Model outputs - Aggregate level'!F64</f>
        <v>0</v>
      </c>
    </row>
    <row r="25" spans="1:7">
      <c r="A25" s="1372"/>
      <c r="B25" s="1197" t="s">
        <v>1663</v>
      </c>
      <c r="C25" s="1372" t="s">
        <v>1664</v>
      </c>
      <c r="D25" s="1372" t="s">
        <v>991</v>
      </c>
      <c r="E25" s="1372" t="s">
        <v>1622</v>
      </c>
      <c r="F25" s="1372" t="str">
        <f>'Model outputs - interventions'!F7</f>
        <v>PR19SSC_D1</v>
      </c>
      <c r="G25" s="1196">
        <f>'Model outputs - interventions'!K7</f>
        <v>8.8000000000000007</v>
      </c>
    </row>
    <row r="26" spans="1:7">
      <c r="A26" s="1372"/>
      <c r="B26" s="1197" t="s">
        <v>1665</v>
      </c>
      <c r="C26" s="1372" t="s">
        <v>1666</v>
      </c>
      <c r="D26" s="1372" t="s">
        <v>991</v>
      </c>
      <c r="E26" s="1372" t="s">
        <v>1622</v>
      </c>
      <c r="F26" s="1372" t="str">
        <f>'Model outputs - interventions'!F8</f>
        <v>PR19SSC_D2</v>
      </c>
      <c r="G26" s="1196">
        <f>'Model outputs - interventions'!K8</f>
        <v>2.8240740740740739E-3</v>
      </c>
    </row>
    <row r="27" spans="1:7">
      <c r="A27" s="1372"/>
      <c r="B27" s="1197" t="s">
        <v>1667</v>
      </c>
      <c r="C27" s="1372" t="s">
        <v>1668</v>
      </c>
      <c r="D27" s="1372" t="s">
        <v>991</v>
      </c>
      <c r="E27" s="1372" t="s">
        <v>1622</v>
      </c>
      <c r="F27" s="1372" t="str">
        <f>'Model outputs - interventions'!F9</f>
        <v>PR19SSC_C1</v>
      </c>
      <c r="G27" s="1196">
        <f>'Model outputs - interventions'!K9</f>
        <v>11.416781292984869</v>
      </c>
    </row>
    <row r="28" spans="1:7">
      <c r="A28" s="1372"/>
      <c r="B28" s="1197" t="s">
        <v>1669</v>
      </c>
      <c r="C28" s="1372" t="s">
        <v>1670</v>
      </c>
      <c r="D28" s="1372" t="s">
        <v>991</v>
      </c>
      <c r="E28" s="1372" t="s">
        <v>1622</v>
      </c>
      <c r="F28" s="1372" t="str">
        <f>'Model outputs - interventions'!F10</f>
        <v>PR19SSC_C2</v>
      </c>
      <c r="G28" s="1196">
        <f>'Model outputs - interventions'!K10</f>
        <v>16.666666666666664</v>
      </c>
    </row>
    <row r="29" spans="1:7">
      <c r="A29" s="1372"/>
      <c r="B29" s="1197" t="s">
        <v>1671</v>
      </c>
      <c r="C29" s="1372" t="s">
        <v>1672</v>
      </c>
      <c r="D29" s="1372" t="s">
        <v>991</v>
      </c>
      <c r="E29" s="1372" t="s">
        <v>1622</v>
      </c>
      <c r="F29" s="1372" t="str">
        <f>'Model outputs - interventions'!F11</f>
        <v>PR19SSC_C3</v>
      </c>
      <c r="G29" s="1196">
        <f>'Model outputs - interventions'!K11</f>
        <v>-12.373540856031129</v>
      </c>
    </row>
    <row r="30" spans="1:7">
      <c r="A30" s="1372"/>
      <c r="B30" s="1197" t="s">
        <v>1673</v>
      </c>
      <c r="C30" s="1372" t="s">
        <v>1674</v>
      </c>
      <c r="D30" s="1372" t="s">
        <v>991</v>
      </c>
      <c r="E30" s="1372" t="s">
        <v>1622</v>
      </c>
      <c r="F30" s="1372" t="str">
        <f>'Model outputs - interventions'!F12</f>
        <v>PR19SSC_C4</v>
      </c>
      <c r="G30" s="1196">
        <f>'Model outputs - interventions'!K12</f>
        <v>0</v>
      </c>
    </row>
    <row r="31" spans="1:7">
      <c r="A31" s="1372"/>
      <c r="B31" s="1197" t="s">
        <v>1675</v>
      </c>
      <c r="C31" s="1372" t="s">
        <v>1676</v>
      </c>
      <c r="D31" s="1372" t="s">
        <v>991</v>
      </c>
      <c r="E31" s="1372" t="s">
        <v>1622</v>
      </c>
      <c r="F31" s="1372" t="str">
        <f>'Model outputs - interventions'!F13</f>
        <v>PR19SSC_D4</v>
      </c>
      <c r="G31" s="1196">
        <f>'Model outputs - interventions'!K13</f>
        <v>124.2</v>
      </c>
    </row>
    <row r="32" spans="1:7">
      <c r="A32" s="1372"/>
      <c r="B32" s="1197" t="s">
        <v>1677</v>
      </c>
      <c r="C32" s="1372" t="s">
        <v>1678</v>
      </c>
      <c r="D32" s="1372" t="s">
        <v>991</v>
      </c>
      <c r="E32" s="1372" t="s">
        <v>1622</v>
      </c>
      <c r="F32" s="1372" t="str">
        <f>'Model outputs - interventions'!F14</f>
        <v>PR19SSC_D5</v>
      </c>
      <c r="G32" s="1196">
        <f>'Model outputs - interventions'!K14</f>
        <v>1.47</v>
      </c>
    </row>
    <row r="33" spans="1:7">
      <c r="A33" s="1372"/>
      <c r="B33" s="1197" t="s">
        <v>1679</v>
      </c>
      <c r="C33" s="1372" t="s">
        <v>1680</v>
      </c>
      <c r="D33" s="1372" t="s">
        <v>991</v>
      </c>
      <c r="E33" s="1372" t="s">
        <v>1622</v>
      </c>
      <c r="F33" s="1372" t="str">
        <f>'Model outputs - interventions'!F15</f>
        <v>PR19SSC_B1</v>
      </c>
      <c r="G33" s="1196">
        <f>'Model outputs - interventions'!K15</f>
        <v>58000</v>
      </c>
    </row>
    <row r="34" spans="1:7">
      <c r="A34" s="1372"/>
      <c r="B34" s="1197" t="s">
        <v>1681</v>
      </c>
      <c r="C34" s="1372" t="s">
        <v>1682</v>
      </c>
      <c r="D34" s="1372" t="s">
        <v>991</v>
      </c>
      <c r="E34" s="1372" t="s">
        <v>1622</v>
      </c>
      <c r="F34" s="1372" t="str">
        <f>'Model outputs - interventions'!F16</f>
        <v>PR19SSC_B2</v>
      </c>
      <c r="G34" s="1196">
        <f>'Model outputs - interventions'!K16</f>
        <v>5</v>
      </c>
    </row>
    <row r="35" spans="1:7">
      <c r="A35" s="1372"/>
      <c r="B35" s="1197" t="s">
        <v>1683</v>
      </c>
      <c r="C35" s="1372" t="s">
        <v>1684</v>
      </c>
      <c r="D35" s="1372" t="s">
        <v>991</v>
      </c>
      <c r="E35" s="1372" t="s">
        <v>1622</v>
      </c>
      <c r="F35" s="1372" t="str">
        <f>'Model outputs - interventions'!F17</f>
        <v>PR19SSC_B3</v>
      </c>
      <c r="G35" s="1196">
        <f>'Model outputs - interventions'!K17</f>
        <v>6000</v>
      </c>
    </row>
    <row r="36" spans="1:7">
      <c r="A36" s="1372"/>
      <c r="B36" s="1197" t="s">
        <v>1685</v>
      </c>
      <c r="C36" s="1372" t="s">
        <v>1686</v>
      </c>
      <c r="D36" s="1372" t="s">
        <v>991</v>
      </c>
      <c r="E36" s="1372" t="s">
        <v>1622</v>
      </c>
      <c r="F36" s="1372" t="str">
        <f>'Model outputs - interventions'!F18</f>
        <v>PR19SSC_C5</v>
      </c>
      <c r="G36" s="1196">
        <f>'Model outputs - interventions'!K18</f>
        <v>0</v>
      </c>
    </row>
    <row r="37" spans="1:7">
      <c r="A37" s="1372"/>
      <c r="B37" s="1197" t="s">
        <v>1687</v>
      </c>
      <c r="C37" s="1372" t="s">
        <v>1688</v>
      </c>
      <c r="D37" s="1372" t="s">
        <v>991</v>
      </c>
      <c r="E37" s="1372" t="s">
        <v>1622</v>
      </c>
      <c r="F37" s="1372" t="str">
        <f>'Model outputs - interventions'!F19</f>
        <v>PR19SSC_C7</v>
      </c>
      <c r="G37" s="1196">
        <f>'Model outputs - interventions'!K19</f>
        <v>783.3</v>
      </c>
    </row>
    <row r="38" spans="1:7">
      <c r="A38" s="1372"/>
      <c r="B38" s="1197" t="s">
        <v>1689</v>
      </c>
      <c r="C38" s="1372" t="s">
        <v>1690</v>
      </c>
      <c r="D38" s="1372" t="s">
        <v>991</v>
      </c>
      <c r="E38" s="1372" t="s">
        <v>1622</v>
      </c>
      <c r="F38" s="1372" t="str">
        <f>'Model outputs - interventions'!F20</f>
        <v>PR19SSC_D6</v>
      </c>
      <c r="G38" s="1196">
        <f>'Model outputs - interventions'!K20</f>
        <v>0.63</v>
      </c>
    </row>
    <row r="39" spans="1:7">
      <c r="A39" s="1372"/>
      <c r="B39" s="1197" t="s">
        <v>1691</v>
      </c>
      <c r="C39" s="1372" t="s">
        <v>1692</v>
      </c>
      <c r="D39" s="1372" t="s">
        <v>991</v>
      </c>
      <c r="E39" s="1372" t="s">
        <v>1622</v>
      </c>
      <c r="F39" s="1372" t="str">
        <f>'Model outputs - interventions'!F21</f>
        <v>PR19SSC_D7</v>
      </c>
      <c r="G39" s="1196">
        <f>'Model outputs - interventions'!K21</f>
        <v>4</v>
      </c>
    </row>
    <row r="40" spans="1:7">
      <c r="A40" s="1372"/>
      <c r="B40" s="1197" t="s">
        <v>1693</v>
      </c>
      <c r="C40" s="1372" t="s">
        <v>1694</v>
      </c>
      <c r="D40" s="1372" t="s">
        <v>991</v>
      </c>
      <c r="E40" s="1372" t="s">
        <v>1622</v>
      </c>
      <c r="F40" s="1372" t="str">
        <f>'Model outputs - interventions'!F22</f>
        <v>PR19SSC_D8</v>
      </c>
      <c r="G40" s="1196">
        <f>'Model outputs - interventions'!K22</f>
        <v>80</v>
      </c>
    </row>
    <row r="41" spans="1:7">
      <c r="A41" s="1372"/>
      <c r="B41" s="1197" t="s">
        <v>1695</v>
      </c>
      <c r="C41" s="1372" t="s">
        <v>1696</v>
      </c>
      <c r="D41" s="1372" t="s">
        <v>991</v>
      </c>
      <c r="E41" s="1372" t="s">
        <v>1622</v>
      </c>
      <c r="F41" s="1372" t="str">
        <f>'Model outputs - interventions'!F23</f>
        <v>PR19SSC_E2</v>
      </c>
      <c r="G41" s="1196">
        <f>'Model outputs - interventions'!K23</f>
        <v>100</v>
      </c>
    </row>
    <row r="42" spans="1:7">
      <c r="A42" s="1372"/>
      <c r="B42" s="1197" t="s">
        <v>1697</v>
      </c>
      <c r="C42" s="1372" t="s">
        <v>1698</v>
      </c>
      <c r="D42" s="1372" t="s">
        <v>991</v>
      </c>
      <c r="E42" s="1372" t="s">
        <v>1622</v>
      </c>
      <c r="F42" s="1372" t="str">
        <f>'Model outputs - interventions'!F24</f>
        <v/>
      </c>
      <c r="G42" s="1196" t="str">
        <f>'Model outputs - interventions'!K24</f>
        <v/>
      </c>
    </row>
    <row r="43" spans="1:7">
      <c r="A43" s="1372"/>
      <c r="B43" s="1197" t="s">
        <v>1699</v>
      </c>
      <c r="C43" s="1372" t="s">
        <v>1700</v>
      </c>
      <c r="D43" s="1372" t="s">
        <v>991</v>
      </c>
      <c r="E43" s="1372" t="s">
        <v>1622</v>
      </c>
      <c r="F43" s="1372" t="str">
        <f>'Model outputs - interventions'!F25</f>
        <v/>
      </c>
      <c r="G43" s="1196" t="str">
        <f>'Model outputs - interventions'!K25</f>
        <v/>
      </c>
    </row>
    <row r="44" spans="1:7">
      <c r="A44" s="1372"/>
      <c r="B44" s="1197" t="s">
        <v>1701</v>
      </c>
      <c r="C44" s="1372" t="s">
        <v>1702</v>
      </c>
      <c r="D44" s="1372" t="s">
        <v>991</v>
      </c>
      <c r="E44" s="1372" t="s">
        <v>1622</v>
      </c>
      <c r="F44" s="1372" t="str">
        <f>'Model outputs - interventions'!F26</f>
        <v/>
      </c>
      <c r="G44" s="1196" t="str">
        <f>'Model outputs - interventions'!K26</f>
        <v/>
      </c>
    </row>
    <row r="45" spans="1:7">
      <c r="A45" s="1372"/>
      <c r="B45" s="1197" t="s">
        <v>1703</v>
      </c>
      <c r="C45" s="1372" t="s">
        <v>1704</v>
      </c>
      <c r="D45" s="1372" t="s">
        <v>991</v>
      </c>
      <c r="E45" s="1372" t="s">
        <v>1622</v>
      </c>
      <c r="F45" s="1372" t="str">
        <f>'Model outputs - interventions'!F27</f>
        <v/>
      </c>
      <c r="G45" s="1196" t="str">
        <f>'Model outputs - interventions'!K27</f>
        <v/>
      </c>
    </row>
    <row r="46" spans="1:7">
      <c r="A46" s="1372"/>
      <c r="B46" s="1197" t="s">
        <v>1705</v>
      </c>
      <c r="C46" s="1372" t="s">
        <v>1706</v>
      </c>
      <c r="D46" s="1372" t="s">
        <v>991</v>
      </c>
      <c r="E46" s="1372" t="s">
        <v>1622</v>
      </c>
      <c r="F46" s="1372" t="str">
        <f>'Model outputs - interventions'!F28</f>
        <v/>
      </c>
      <c r="G46" s="1196" t="str">
        <f>'Model outputs - interventions'!K28</f>
        <v/>
      </c>
    </row>
    <row r="47" spans="1:7">
      <c r="A47" s="1372"/>
      <c r="B47" s="1197" t="s">
        <v>1707</v>
      </c>
      <c r="C47" s="1372" t="s">
        <v>1708</v>
      </c>
      <c r="D47" s="1372" t="s">
        <v>991</v>
      </c>
      <c r="E47" s="1372" t="s">
        <v>1622</v>
      </c>
      <c r="F47" s="1372" t="str">
        <f>'Model outputs - interventions'!F29</f>
        <v/>
      </c>
      <c r="G47" s="1196" t="str">
        <f>'Model outputs - interventions'!K29</f>
        <v/>
      </c>
    </row>
    <row r="48" spans="1:7">
      <c r="A48" s="1372"/>
      <c r="B48" s="1197" t="s">
        <v>1709</v>
      </c>
      <c r="C48" s="1372" t="s">
        <v>1710</v>
      </c>
      <c r="D48" s="1372" t="s">
        <v>991</v>
      </c>
      <c r="E48" s="1372" t="s">
        <v>1622</v>
      </c>
      <c r="F48" s="1372" t="str">
        <f>'Model outputs - interventions'!F30</f>
        <v/>
      </c>
      <c r="G48" s="1196" t="str">
        <f>'Model outputs - interventions'!K30</f>
        <v/>
      </c>
    </row>
    <row r="49" spans="1:7">
      <c r="A49" s="1372"/>
      <c r="B49" s="1197" t="s">
        <v>1711</v>
      </c>
      <c r="C49" s="1372" t="s">
        <v>1712</v>
      </c>
      <c r="D49" s="1372" t="s">
        <v>991</v>
      </c>
      <c r="E49" s="1372" t="s">
        <v>1622</v>
      </c>
      <c r="F49" s="1372" t="str">
        <f>'Model outputs - interventions'!F31</f>
        <v/>
      </c>
      <c r="G49" s="1196" t="str">
        <f>'Model outputs - interventions'!K31</f>
        <v/>
      </c>
    </row>
    <row r="50" spans="1:7">
      <c r="A50" s="1372"/>
      <c r="B50" s="1197" t="s">
        <v>1713</v>
      </c>
      <c r="C50" s="1372" t="s">
        <v>1714</v>
      </c>
      <c r="D50" s="1372" t="s">
        <v>991</v>
      </c>
      <c r="E50" s="1372" t="s">
        <v>1622</v>
      </c>
      <c r="F50" s="1372" t="str">
        <f>'Model outputs - interventions'!F32</f>
        <v/>
      </c>
      <c r="G50" s="1196" t="str">
        <f>'Model outputs - interventions'!K32</f>
        <v/>
      </c>
    </row>
    <row r="51" spans="1:7">
      <c r="A51" s="1372"/>
      <c r="B51" s="1197" t="s">
        <v>1715</v>
      </c>
      <c r="C51" s="1372" t="s">
        <v>1716</v>
      </c>
      <c r="D51" s="1372" t="s">
        <v>991</v>
      </c>
      <c r="E51" s="1372" t="s">
        <v>1622</v>
      </c>
      <c r="F51" s="1372" t="str">
        <f>'Model outputs - interventions'!F33</f>
        <v/>
      </c>
      <c r="G51" s="1196" t="str">
        <f>'Model outputs - interventions'!K33</f>
        <v/>
      </c>
    </row>
    <row r="52" spans="1:7">
      <c r="A52" s="1372"/>
      <c r="B52" s="1197" t="s">
        <v>1717</v>
      </c>
      <c r="C52" s="1372" t="s">
        <v>1718</v>
      </c>
      <c r="D52" s="1372" t="s">
        <v>991</v>
      </c>
      <c r="E52" s="1372" t="s">
        <v>1622</v>
      </c>
      <c r="F52" s="1372" t="str">
        <f>'Model outputs - interventions'!F34</f>
        <v/>
      </c>
      <c r="G52" s="1196" t="str">
        <f>'Model outputs - interventions'!K34</f>
        <v/>
      </c>
    </row>
    <row r="53" spans="1:7">
      <c r="A53" s="1372"/>
      <c r="B53" s="1197" t="s">
        <v>1719</v>
      </c>
      <c r="C53" s="1372" t="s">
        <v>1720</v>
      </c>
      <c r="D53" s="1372" t="s">
        <v>991</v>
      </c>
      <c r="E53" s="1372" t="s">
        <v>1622</v>
      </c>
      <c r="F53" s="1372" t="str">
        <f>'Model outputs - interventions'!F35</f>
        <v/>
      </c>
      <c r="G53" s="1196" t="str">
        <f>'Model outputs - interventions'!K35</f>
        <v/>
      </c>
    </row>
    <row r="54" spans="1:7">
      <c r="A54" s="1372"/>
      <c r="B54" s="1197" t="s">
        <v>1721</v>
      </c>
      <c r="C54" s="1372" t="s">
        <v>1722</v>
      </c>
      <c r="D54" s="1372" t="s">
        <v>991</v>
      </c>
      <c r="E54" s="1372" t="s">
        <v>1622</v>
      </c>
      <c r="F54" s="1372" t="str">
        <f>'Model outputs - interventions'!F36</f>
        <v/>
      </c>
      <c r="G54" s="1196" t="str">
        <f>'Model outputs - interventions'!K36</f>
        <v/>
      </c>
    </row>
    <row r="55" spans="1:7">
      <c r="A55" s="1372"/>
      <c r="B55" s="1197" t="s">
        <v>1723</v>
      </c>
      <c r="C55" s="1372" t="s">
        <v>1724</v>
      </c>
      <c r="D55" s="1372" t="s">
        <v>991</v>
      </c>
      <c r="E55" s="1372" t="s">
        <v>1622</v>
      </c>
      <c r="F55" s="1372" t="str">
        <f>'Model outputs - interventions'!F37</f>
        <v/>
      </c>
      <c r="G55" s="1196" t="str">
        <f>'Model outputs - interventions'!K37</f>
        <v/>
      </c>
    </row>
    <row r="56" spans="1:7">
      <c r="A56" s="1372"/>
      <c r="B56" s="1197" t="s">
        <v>1725</v>
      </c>
      <c r="C56" s="1372" t="s">
        <v>1726</v>
      </c>
      <c r="D56" s="1372" t="s">
        <v>991</v>
      </c>
      <c r="E56" s="1372" t="s">
        <v>1622</v>
      </c>
      <c r="F56" s="1372" t="str">
        <f>'Model outputs - interventions'!F38</f>
        <v/>
      </c>
      <c r="G56" s="1196" t="str">
        <f>'Model outputs - interventions'!K38</f>
        <v/>
      </c>
    </row>
    <row r="57" spans="1:7">
      <c r="A57" s="1372"/>
      <c r="B57" s="1197" t="s">
        <v>1727</v>
      </c>
      <c r="C57" s="1372" t="s">
        <v>1728</v>
      </c>
      <c r="D57" s="1372" t="s">
        <v>991</v>
      </c>
      <c r="E57" s="1372" t="s">
        <v>1622</v>
      </c>
      <c r="F57" s="1372" t="str">
        <f>'Model outputs - interventions'!F39</f>
        <v/>
      </c>
      <c r="G57" s="1196" t="str">
        <f>'Model outputs - interventions'!K39</f>
        <v/>
      </c>
    </row>
    <row r="58" spans="1:7">
      <c r="A58" s="1372"/>
      <c r="B58" s="1197" t="s">
        <v>1729</v>
      </c>
      <c r="C58" s="1372" t="s">
        <v>1730</v>
      </c>
      <c r="D58" s="1372" t="s">
        <v>991</v>
      </c>
      <c r="E58" s="1372" t="s">
        <v>1622</v>
      </c>
      <c r="F58" s="1372" t="str">
        <f>'Model outputs - interventions'!F40</f>
        <v/>
      </c>
      <c r="G58" s="1196" t="str">
        <f>'Model outputs - interventions'!K40</f>
        <v/>
      </c>
    </row>
    <row r="59" spans="1:7">
      <c r="A59" s="1372"/>
      <c r="B59" s="1197" t="s">
        <v>1731</v>
      </c>
      <c r="C59" s="1372" t="s">
        <v>1732</v>
      </c>
      <c r="D59" s="1372" t="s">
        <v>991</v>
      </c>
      <c r="E59" s="1372" t="s">
        <v>1622</v>
      </c>
      <c r="F59" s="1372" t="str">
        <f>'Model outputs - interventions'!F41</f>
        <v/>
      </c>
      <c r="G59" s="1196" t="str">
        <f>'Model outputs - interventions'!K41</f>
        <v/>
      </c>
    </row>
    <row r="60" spans="1:7">
      <c r="A60" s="1372"/>
      <c r="B60" s="1197" t="s">
        <v>1733</v>
      </c>
      <c r="C60" s="1372" t="s">
        <v>1734</v>
      </c>
      <c r="D60" s="1372" t="s">
        <v>991</v>
      </c>
      <c r="E60" s="1372" t="s">
        <v>1622</v>
      </c>
      <c r="F60" s="1372" t="str">
        <f>'Model outputs - interventions'!F42</f>
        <v/>
      </c>
      <c r="G60" s="1196" t="str">
        <f>'Model outputs - interventions'!K42</f>
        <v/>
      </c>
    </row>
    <row r="61" spans="1:7">
      <c r="A61" s="1372"/>
      <c r="B61" s="1197" t="s">
        <v>1735</v>
      </c>
      <c r="C61" s="1372" t="s">
        <v>1736</v>
      </c>
      <c r="D61" s="1372" t="s">
        <v>991</v>
      </c>
      <c r="E61" s="1372" t="s">
        <v>1622</v>
      </c>
      <c r="F61" s="1372" t="str">
        <f>'Model outputs - interventions'!F43</f>
        <v/>
      </c>
      <c r="G61" s="1196" t="str">
        <f>'Model outputs - interventions'!K43</f>
        <v/>
      </c>
    </row>
    <row r="62" spans="1:7">
      <c r="A62" s="1372"/>
      <c r="B62" s="1197" t="s">
        <v>1737</v>
      </c>
      <c r="C62" s="1372" t="s">
        <v>1738</v>
      </c>
      <c r="D62" s="1372" t="s">
        <v>991</v>
      </c>
      <c r="E62" s="1372" t="s">
        <v>1622</v>
      </c>
      <c r="F62" s="1372" t="str">
        <f>'Model outputs - interventions'!F44</f>
        <v/>
      </c>
      <c r="G62" s="1196" t="str">
        <f>'Model outputs - interventions'!K44</f>
        <v/>
      </c>
    </row>
    <row r="63" spans="1:7">
      <c r="A63" s="1372"/>
      <c r="B63" s="1197" t="s">
        <v>1739</v>
      </c>
      <c r="C63" s="1372" t="s">
        <v>1740</v>
      </c>
      <c r="D63" s="1372" t="s">
        <v>991</v>
      </c>
      <c r="E63" s="1372" t="s">
        <v>1622</v>
      </c>
      <c r="F63" s="1372" t="str">
        <f>'Model outputs - interventions'!F45</f>
        <v/>
      </c>
      <c r="G63" s="1196" t="str">
        <f>'Model outputs - interventions'!K45</f>
        <v/>
      </c>
    </row>
    <row r="64" spans="1:7">
      <c r="A64" s="1372"/>
      <c r="B64" s="1197" t="s">
        <v>1741</v>
      </c>
      <c r="C64" s="1372" t="s">
        <v>1742</v>
      </c>
      <c r="D64" s="1372" t="s">
        <v>991</v>
      </c>
      <c r="E64" s="1372" t="s">
        <v>1622</v>
      </c>
      <c r="F64" s="1372" t="str">
        <f>'Model outputs - interventions'!F46</f>
        <v/>
      </c>
      <c r="G64" s="1196" t="str">
        <f>'Model outputs - interventions'!K46</f>
        <v/>
      </c>
    </row>
    <row r="65" spans="1:7">
      <c r="A65" s="1372"/>
      <c r="B65" s="1197" t="s">
        <v>1743</v>
      </c>
      <c r="C65" s="1372" t="s">
        <v>1744</v>
      </c>
      <c r="D65" s="1372" t="s">
        <v>991</v>
      </c>
      <c r="E65" s="1372" t="s">
        <v>1622</v>
      </c>
      <c r="F65" s="1372" t="str">
        <f>'Model outputs - interventions'!F47</f>
        <v/>
      </c>
      <c r="G65" s="1196" t="str">
        <f>'Model outputs - interventions'!K47</f>
        <v/>
      </c>
    </row>
    <row r="66" spans="1:7">
      <c r="A66" s="1372"/>
      <c r="B66" s="1197" t="s">
        <v>1745</v>
      </c>
      <c r="C66" s="1372" t="s">
        <v>1746</v>
      </c>
      <c r="D66" s="1372" t="s">
        <v>991</v>
      </c>
      <c r="E66" s="1372" t="s">
        <v>1622</v>
      </c>
      <c r="F66" s="1372" t="str">
        <f>'Model outputs - interventions'!F48</f>
        <v/>
      </c>
      <c r="G66" s="1196" t="str">
        <f>'Model outputs - interventions'!K48</f>
        <v/>
      </c>
    </row>
    <row r="67" spans="1:7">
      <c r="A67" s="1372"/>
      <c r="B67" s="1197" t="s">
        <v>1747</v>
      </c>
      <c r="C67" s="1372" t="s">
        <v>1748</v>
      </c>
      <c r="D67" s="1372" t="s">
        <v>991</v>
      </c>
      <c r="E67" s="1372" t="s">
        <v>1622</v>
      </c>
      <c r="F67" s="1372" t="str">
        <f>'Model outputs - interventions'!F49</f>
        <v/>
      </c>
      <c r="G67" s="1196" t="str">
        <f>'Model outputs - interventions'!K49</f>
        <v/>
      </c>
    </row>
    <row r="68" spans="1:7">
      <c r="A68" s="1372"/>
      <c r="B68" s="1197" t="s">
        <v>1749</v>
      </c>
      <c r="C68" s="1372" t="s">
        <v>1750</v>
      </c>
      <c r="D68" s="1372" t="s">
        <v>991</v>
      </c>
      <c r="E68" s="1372" t="s">
        <v>1622</v>
      </c>
      <c r="F68" s="1372" t="str">
        <f>'Model outputs - interventions'!F50</f>
        <v/>
      </c>
      <c r="G68" s="1196" t="str">
        <f>'Model outputs - interventions'!K50</f>
        <v/>
      </c>
    </row>
    <row r="69" spans="1:7">
      <c r="A69" s="1372"/>
      <c r="B69" s="1197" t="s">
        <v>1751</v>
      </c>
      <c r="C69" s="1372" t="s">
        <v>1752</v>
      </c>
      <c r="D69" s="1372" t="s">
        <v>991</v>
      </c>
      <c r="E69" s="1372" t="s">
        <v>1622</v>
      </c>
      <c r="F69" s="1372" t="str">
        <f>'Model outputs - interventions'!F51</f>
        <v/>
      </c>
      <c r="G69" s="1196" t="str">
        <f>'Model outputs - interventions'!K51</f>
        <v/>
      </c>
    </row>
    <row r="70" spans="1:7">
      <c r="A70" s="1372"/>
      <c r="B70" s="1197" t="s">
        <v>1753</v>
      </c>
      <c r="C70" s="1372" t="s">
        <v>1754</v>
      </c>
      <c r="D70" s="1372" t="s">
        <v>991</v>
      </c>
      <c r="E70" s="1372" t="s">
        <v>1622</v>
      </c>
      <c r="F70" s="1372" t="str">
        <f>'Model outputs - interventions'!F52</f>
        <v/>
      </c>
      <c r="G70" s="1196" t="str">
        <f>'Model outputs - interventions'!K52</f>
        <v/>
      </c>
    </row>
    <row r="71" spans="1:7">
      <c r="A71" s="1372"/>
      <c r="B71" s="1197" t="s">
        <v>1755</v>
      </c>
      <c r="C71" s="1372" t="s">
        <v>1756</v>
      </c>
      <c r="D71" s="1372" t="s">
        <v>141</v>
      </c>
      <c r="E71" s="1372" t="s">
        <v>1622</v>
      </c>
      <c r="F71" s="1372" t="str">
        <f>'Model outputs - interventions'!F7</f>
        <v>PR19SSC_D1</v>
      </c>
      <c r="G71" s="1196">
        <f>'Model outputs - interventions'!P7</f>
        <v>-1.8156000000000003</v>
      </c>
    </row>
    <row r="72" spans="1:7">
      <c r="A72" s="1372"/>
      <c r="B72" s="1197" t="s">
        <v>1757</v>
      </c>
      <c r="C72" s="1372" t="s">
        <v>1758</v>
      </c>
      <c r="D72" s="1372" t="s">
        <v>141</v>
      </c>
      <c r="E72" s="1372" t="s">
        <v>1622</v>
      </c>
      <c r="F72" s="1372" t="str">
        <f>'Model outputs - interventions'!F8</f>
        <v>PR19SSC_D2</v>
      </c>
      <c r="G72" s="1196">
        <f>'Model outputs - interventions'!P8</f>
        <v>0.25938333333333352</v>
      </c>
    </row>
    <row r="73" spans="1:7">
      <c r="A73" s="1372"/>
      <c r="B73" s="1197" t="s">
        <v>1759</v>
      </c>
      <c r="C73" s="1372" t="s">
        <v>1760</v>
      </c>
      <c r="D73" s="1372" t="s">
        <v>141</v>
      </c>
      <c r="E73" s="1372" t="s">
        <v>1622</v>
      </c>
      <c r="F73" s="1372" t="str">
        <f>'Model outputs - interventions'!F9</f>
        <v>PR19SSC_C1</v>
      </c>
      <c r="G73" s="1196">
        <f>'Model outputs - interventions'!P9</f>
        <v>0</v>
      </c>
    </row>
    <row r="74" spans="1:7">
      <c r="A74" s="1372"/>
      <c r="B74" s="1197" t="s">
        <v>1761</v>
      </c>
      <c r="C74" s="1372" t="s">
        <v>1762</v>
      </c>
      <c r="D74" s="1372" t="s">
        <v>141</v>
      </c>
      <c r="E74" s="1372" t="s">
        <v>1622</v>
      </c>
      <c r="F74" s="1372" t="str">
        <f>'Model outputs - interventions'!F10</f>
        <v>PR19SSC_C2</v>
      </c>
      <c r="G74" s="1196">
        <f>'Model outputs - interventions'!P10</f>
        <v>0.18989999999999999</v>
      </c>
    </row>
    <row r="75" spans="1:7">
      <c r="A75" s="1372"/>
      <c r="B75" s="1197" t="s">
        <v>1763</v>
      </c>
      <c r="C75" s="1372" t="s">
        <v>1764</v>
      </c>
      <c r="D75" s="1372" t="s">
        <v>141</v>
      </c>
      <c r="E75" s="1372" t="s">
        <v>1622</v>
      </c>
      <c r="F75" s="1372" t="str">
        <f>'Model outputs - interventions'!F11</f>
        <v>PR19SSC_C3</v>
      </c>
      <c r="G75" s="1196">
        <f>'Model outputs - interventions'!P11</f>
        <v>0</v>
      </c>
    </row>
    <row r="76" spans="1:7">
      <c r="A76" s="1372"/>
      <c r="B76" s="1197" t="s">
        <v>1765</v>
      </c>
      <c r="C76" s="1372" t="s">
        <v>1766</v>
      </c>
      <c r="D76" s="1372" t="s">
        <v>141</v>
      </c>
      <c r="E76" s="1372" t="s">
        <v>1622</v>
      </c>
      <c r="F76" s="1372" t="str">
        <f>'Model outputs - interventions'!F12</f>
        <v>PR19SSC_C4</v>
      </c>
      <c r="G76" s="1196">
        <f>'Model outputs - interventions'!P12</f>
        <v>0</v>
      </c>
    </row>
    <row r="77" spans="1:7">
      <c r="A77" s="1372"/>
      <c r="B77" s="1197" t="s">
        <v>1767</v>
      </c>
      <c r="C77" s="1372" t="s">
        <v>1768</v>
      </c>
      <c r="D77" s="1372" t="s">
        <v>141</v>
      </c>
      <c r="E77" s="1372" t="s">
        <v>1622</v>
      </c>
      <c r="F77" s="1372" t="str">
        <f>'Model outputs - interventions'!F13</f>
        <v>PR19SSC_D4</v>
      </c>
      <c r="G77" s="1196">
        <f>'Model outputs - interventions'!P13</f>
        <v>0</v>
      </c>
    </row>
    <row r="78" spans="1:7">
      <c r="A78" s="1372"/>
      <c r="B78" s="1197" t="s">
        <v>1769</v>
      </c>
      <c r="C78" s="1372" t="s">
        <v>1770</v>
      </c>
      <c r="D78" s="1372" t="s">
        <v>141</v>
      </c>
      <c r="E78" s="1372" t="s">
        <v>1622</v>
      </c>
      <c r="F78" s="1372" t="str">
        <f>'Model outputs - interventions'!F14</f>
        <v>PR19SSC_D5</v>
      </c>
      <c r="G78" s="1196">
        <f>'Model outputs - interventions'!P14</f>
        <v>0.25339999999999996</v>
      </c>
    </row>
    <row r="79" spans="1:7">
      <c r="A79" s="1372"/>
      <c r="B79" s="1197" t="s">
        <v>1771</v>
      </c>
      <c r="C79" s="1372" t="s">
        <v>1772</v>
      </c>
      <c r="D79" s="1372" t="s">
        <v>141</v>
      </c>
      <c r="E79" s="1372" t="s">
        <v>1622</v>
      </c>
      <c r="F79" s="1372" t="str">
        <f>'Model outputs - interventions'!F15</f>
        <v>PR19SSC_B1</v>
      </c>
      <c r="G79" s="1196">
        <f>'Model outputs - interventions'!P15</f>
        <v>0</v>
      </c>
    </row>
    <row r="80" spans="1:7">
      <c r="A80" s="1372"/>
      <c r="B80" s="1197" t="s">
        <v>1773</v>
      </c>
      <c r="C80" s="1372" t="s">
        <v>1774</v>
      </c>
      <c r="D80" s="1372" t="s">
        <v>141</v>
      </c>
      <c r="E80" s="1372" t="s">
        <v>1622</v>
      </c>
      <c r="F80" s="1372" t="str">
        <f>'Model outputs - interventions'!F16</f>
        <v>PR19SSC_B2</v>
      </c>
      <c r="G80" s="1196">
        <f>'Model outputs - interventions'!P16</f>
        <v>0</v>
      </c>
    </row>
    <row r="81" spans="1:7">
      <c r="A81" s="1372"/>
      <c r="B81" s="1197" t="s">
        <v>1775</v>
      </c>
      <c r="C81" s="1372" t="s">
        <v>1776</v>
      </c>
      <c r="D81" s="1372" t="s">
        <v>141</v>
      </c>
      <c r="E81" s="1372" t="s">
        <v>1622</v>
      </c>
      <c r="F81" s="1372" t="str">
        <f>'Model outputs - interventions'!F17</f>
        <v>PR19SSC_B3</v>
      </c>
      <c r="G81" s="1196">
        <f>'Model outputs - interventions'!P17</f>
        <v>0</v>
      </c>
    </row>
    <row r="82" spans="1:7">
      <c r="A82" s="1372"/>
      <c r="B82" s="1197" t="s">
        <v>1777</v>
      </c>
      <c r="C82" s="1372" t="s">
        <v>1778</v>
      </c>
      <c r="D82" s="1372" t="s">
        <v>141</v>
      </c>
      <c r="E82" s="1372" t="s">
        <v>1622</v>
      </c>
      <c r="F82" s="1372" t="str">
        <f>'Model outputs - interventions'!F18</f>
        <v>PR19SSC_C5</v>
      </c>
      <c r="G82" s="1196">
        <f>'Model outputs - interventions'!P18</f>
        <v>0</v>
      </c>
    </row>
    <row r="83" spans="1:7">
      <c r="A83" s="1372"/>
      <c r="B83" s="1197" t="s">
        <v>1779</v>
      </c>
      <c r="C83" s="1372" t="s">
        <v>1780</v>
      </c>
      <c r="D83" s="1372" t="s">
        <v>141</v>
      </c>
      <c r="E83" s="1372" t="s">
        <v>1622</v>
      </c>
      <c r="F83" s="1372" t="str">
        <f>'Model outputs - interventions'!F19</f>
        <v>PR19SSC_C7</v>
      </c>
      <c r="G83" s="1196">
        <f>'Model outputs - interventions'!P19</f>
        <v>4.3750000000000004E-2</v>
      </c>
    </row>
    <row r="84" spans="1:7">
      <c r="A84" s="1372"/>
      <c r="B84" s="1197" t="s">
        <v>1781</v>
      </c>
      <c r="C84" s="1372" t="s">
        <v>1782</v>
      </c>
      <c r="D84" s="1372" t="s">
        <v>141</v>
      </c>
      <c r="E84" s="1372" t="s">
        <v>1622</v>
      </c>
      <c r="F84" s="1372" t="str">
        <f>'Model outputs - interventions'!F20</f>
        <v>PR19SSC_D6</v>
      </c>
      <c r="G84" s="1196">
        <f>'Model outputs - interventions'!P20</f>
        <v>0.28863999999999995</v>
      </c>
    </row>
    <row r="85" spans="1:7">
      <c r="A85" s="1372"/>
      <c r="B85" s="1197" t="s">
        <v>1783</v>
      </c>
      <c r="C85" s="1372" t="s">
        <v>1784</v>
      </c>
      <c r="D85" s="1372" t="s">
        <v>141</v>
      </c>
      <c r="E85" s="1372" t="s">
        <v>1622</v>
      </c>
      <c r="F85" s="1372" t="str">
        <f>'Model outputs - interventions'!F21</f>
        <v>PR19SSC_D7</v>
      </c>
      <c r="G85" s="1196">
        <f>'Model outputs - interventions'!P21</f>
        <v>0</v>
      </c>
    </row>
    <row r="86" spans="1:7">
      <c r="A86" s="1372"/>
      <c r="B86" s="1197" t="s">
        <v>1785</v>
      </c>
      <c r="C86" s="1372" t="s">
        <v>1786</v>
      </c>
      <c r="D86" s="1372" t="s">
        <v>141</v>
      </c>
      <c r="E86" s="1372" t="s">
        <v>1622</v>
      </c>
      <c r="F86" s="1372" t="str">
        <f>'Model outputs - interventions'!F22</f>
        <v>PR19SSC_D8</v>
      </c>
      <c r="G86" s="1196">
        <f>'Model outputs - interventions'!P22</f>
        <v>0</v>
      </c>
    </row>
    <row r="87" spans="1:7">
      <c r="A87" s="1372"/>
      <c r="B87" s="1197" t="s">
        <v>1787</v>
      </c>
      <c r="C87" s="1372" t="s">
        <v>1788</v>
      </c>
      <c r="D87" s="1372" t="s">
        <v>141</v>
      </c>
      <c r="E87" s="1372" t="s">
        <v>1622</v>
      </c>
      <c r="F87" s="1372" t="str">
        <f>'Model outputs - interventions'!F23</f>
        <v>PR19SSC_E2</v>
      </c>
      <c r="G87" s="1196">
        <f>'Model outputs - interventions'!P23</f>
        <v>0</v>
      </c>
    </row>
    <row r="88" spans="1:7">
      <c r="A88" s="1372"/>
      <c r="B88" s="1197" t="s">
        <v>1789</v>
      </c>
      <c r="C88" s="1372" t="s">
        <v>1790</v>
      </c>
      <c r="D88" s="1372" t="s">
        <v>141</v>
      </c>
      <c r="E88" s="1372" t="s">
        <v>1622</v>
      </c>
      <c r="F88" s="1372" t="str">
        <f>'Model outputs - interventions'!F24</f>
        <v/>
      </c>
      <c r="G88" s="1196">
        <f>'Model outputs - interventions'!P24</f>
        <v>0</v>
      </c>
    </row>
    <row r="89" spans="1:7">
      <c r="A89" s="1372"/>
      <c r="B89" s="1197" t="s">
        <v>1791</v>
      </c>
      <c r="C89" s="1372" t="s">
        <v>1792</v>
      </c>
      <c r="D89" s="1372" t="s">
        <v>141</v>
      </c>
      <c r="E89" s="1372" t="s">
        <v>1622</v>
      </c>
      <c r="F89" s="1372" t="str">
        <f>'Model outputs - interventions'!F25</f>
        <v/>
      </c>
      <c r="G89" s="1196">
        <f>'Model outputs - interventions'!P25</f>
        <v>0</v>
      </c>
    </row>
    <row r="90" spans="1:7">
      <c r="A90" s="1372"/>
      <c r="B90" s="1197" t="s">
        <v>1793</v>
      </c>
      <c r="C90" s="1372" t="s">
        <v>1794</v>
      </c>
      <c r="D90" s="1372" t="s">
        <v>141</v>
      </c>
      <c r="E90" s="1372" t="s">
        <v>1622</v>
      </c>
      <c r="F90" s="1372" t="str">
        <f>'Model outputs - interventions'!F26</f>
        <v/>
      </c>
      <c r="G90" s="1196">
        <f>'Model outputs - interventions'!P26</f>
        <v>0</v>
      </c>
    </row>
    <row r="91" spans="1:7">
      <c r="A91" s="1372"/>
      <c r="B91" s="1197" t="s">
        <v>1795</v>
      </c>
      <c r="C91" s="1372" t="s">
        <v>1796</v>
      </c>
      <c r="D91" s="1372" t="s">
        <v>141</v>
      </c>
      <c r="E91" s="1372" t="s">
        <v>1622</v>
      </c>
      <c r="F91" s="1372" t="str">
        <f>'Model outputs - interventions'!F27</f>
        <v/>
      </c>
      <c r="G91" s="1196">
        <f>'Model outputs - interventions'!P27</f>
        <v>0</v>
      </c>
    </row>
    <row r="92" spans="1:7">
      <c r="A92" s="1372"/>
      <c r="B92" s="1197" t="s">
        <v>1797</v>
      </c>
      <c r="C92" s="1372" t="s">
        <v>1798</v>
      </c>
      <c r="D92" s="1372" t="s">
        <v>141</v>
      </c>
      <c r="E92" s="1372" t="s">
        <v>1622</v>
      </c>
      <c r="F92" s="1372" t="str">
        <f>'Model outputs - interventions'!F28</f>
        <v/>
      </c>
      <c r="G92" s="1196">
        <f>'Model outputs - interventions'!P28</f>
        <v>0</v>
      </c>
    </row>
    <row r="93" spans="1:7">
      <c r="A93" s="1372"/>
      <c r="B93" s="1197" t="s">
        <v>1799</v>
      </c>
      <c r="C93" s="1372" t="s">
        <v>1800</v>
      </c>
      <c r="D93" s="1372" t="s">
        <v>141</v>
      </c>
      <c r="E93" s="1372" t="s">
        <v>1622</v>
      </c>
      <c r="F93" s="1372" t="str">
        <f>'Model outputs - interventions'!F29</f>
        <v/>
      </c>
      <c r="G93" s="1196">
        <f>'Model outputs - interventions'!P29</f>
        <v>0</v>
      </c>
    </row>
    <row r="94" spans="1:7">
      <c r="A94" s="1372"/>
      <c r="B94" s="1197" t="s">
        <v>1801</v>
      </c>
      <c r="C94" s="1372" t="s">
        <v>1802</v>
      </c>
      <c r="D94" s="1372" t="s">
        <v>141</v>
      </c>
      <c r="E94" s="1372" t="s">
        <v>1622</v>
      </c>
      <c r="F94" s="1372" t="str">
        <f>'Model outputs - interventions'!F30</f>
        <v/>
      </c>
      <c r="G94" s="1196">
        <f>'Model outputs - interventions'!P30</f>
        <v>0</v>
      </c>
    </row>
    <row r="95" spans="1:7">
      <c r="A95" s="1372"/>
      <c r="B95" s="1197" t="s">
        <v>1803</v>
      </c>
      <c r="C95" s="1372" t="s">
        <v>1804</v>
      </c>
      <c r="D95" s="1372" t="s">
        <v>141</v>
      </c>
      <c r="E95" s="1372" t="s">
        <v>1622</v>
      </c>
      <c r="F95" s="1372" t="str">
        <f>'Model outputs - interventions'!F31</f>
        <v/>
      </c>
      <c r="G95" s="1196">
        <f>'Model outputs - interventions'!P31</f>
        <v>0</v>
      </c>
    </row>
    <row r="96" spans="1:7">
      <c r="A96" s="1372"/>
      <c r="B96" s="1197" t="s">
        <v>1805</v>
      </c>
      <c r="C96" s="1372" t="s">
        <v>1806</v>
      </c>
      <c r="D96" s="1372" t="s">
        <v>141</v>
      </c>
      <c r="E96" s="1372" t="s">
        <v>1622</v>
      </c>
      <c r="F96" s="1372" t="str">
        <f>'Model outputs - interventions'!F32</f>
        <v/>
      </c>
      <c r="G96" s="1196">
        <f>'Model outputs - interventions'!P32</f>
        <v>0</v>
      </c>
    </row>
    <row r="97" spans="1:7">
      <c r="A97" s="1372"/>
      <c r="B97" s="1197" t="s">
        <v>1807</v>
      </c>
      <c r="C97" s="1372" t="s">
        <v>1808</v>
      </c>
      <c r="D97" s="1372" t="s">
        <v>141</v>
      </c>
      <c r="E97" s="1372" t="s">
        <v>1622</v>
      </c>
      <c r="F97" s="1372" t="str">
        <f>'Model outputs - interventions'!F33</f>
        <v/>
      </c>
      <c r="G97" s="1196">
        <f>'Model outputs - interventions'!P33</f>
        <v>0</v>
      </c>
    </row>
    <row r="98" spans="1:7">
      <c r="A98" s="1372"/>
      <c r="B98" s="1197" t="s">
        <v>1809</v>
      </c>
      <c r="C98" s="1372" t="s">
        <v>1810</v>
      </c>
      <c r="D98" s="1372" t="s">
        <v>141</v>
      </c>
      <c r="E98" s="1372" t="s">
        <v>1622</v>
      </c>
      <c r="F98" s="1372" t="str">
        <f>'Model outputs - interventions'!F34</f>
        <v/>
      </c>
      <c r="G98" s="1196">
        <f>'Model outputs - interventions'!P34</f>
        <v>0</v>
      </c>
    </row>
    <row r="99" spans="1:7">
      <c r="A99" s="1372"/>
      <c r="B99" s="1197" t="s">
        <v>1811</v>
      </c>
      <c r="C99" s="1372" t="s">
        <v>1812</v>
      </c>
      <c r="D99" s="1372" t="s">
        <v>141</v>
      </c>
      <c r="E99" s="1372" t="s">
        <v>1622</v>
      </c>
      <c r="F99" s="1372" t="str">
        <f>'Model outputs - interventions'!F35</f>
        <v/>
      </c>
      <c r="G99" s="1196">
        <f>'Model outputs - interventions'!P35</f>
        <v>0</v>
      </c>
    </row>
    <row r="100" spans="1:7">
      <c r="A100" s="1372"/>
      <c r="B100" s="1197" t="s">
        <v>1813</v>
      </c>
      <c r="C100" s="1372" t="s">
        <v>1814</v>
      </c>
      <c r="D100" s="1372" t="s">
        <v>141</v>
      </c>
      <c r="E100" s="1372" t="s">
        <v>1622</v>
      </c>
      <c r="F100" s="1372" t="str">
        <f>'Model outputs - interventions'!F36</f>
        <v/>
      </c>
      <c r="G100" s="1196">
        <f>'Model outputs - interventions'!P36</f>
        <v>0</v>
      </c>
    </row>
    <row r="101" spans="1:7">
      <c r="A101" s="1372"/>
      <c r="B101" s="1197" t="s">
        <v>1815</v>
      </c>
      <c r="C101" s="1372" t="s">
        <v>1816</v>
      </c>
      <c r="D101" s="1372" t="s">
        <v>141</v>
      </c>
      <c r="E101" s="1372" t="s">
        <v>1622</v>
      </c>
      <c r="F101" s="1372" t="str">
        <f>'Model outputs - interventions'!F37</f>
        <v/>
      </c>
      <c r="G101" s="1196">
        <f>'Model outputs - interventions'!P37</f>
        <v>0</v>
      </c>
    </row>
    <row r="102" spans="1:7">
      <c r="A102" s="1372"/>
      <c r="B102" s="1197" t="s">
        <v>1817</v>
      </c>
      <c r="C102" s="1372" t="s">
        <v>1818</v>
      </c>
      <c r="D102" s="1372" t="s">
        <v>141</v>
      </c>
      <c r="E102" s="1372" t="s">
        <v>1622</v>
      </c>
      <c r="F102" s="1372" t="str">
        <f>'Model outputs - interventions'!F38</f>
        <v/>
      </c>
      <c r="G102" s="1196">
        <f>'Model outputs - interventions'!P38</f>
        <v>0</v>
      </c>
    </row>
    <row r="103" spans="1:7">
      <c r="A103" s="1372"/>
      <c r="B103" s="1197" t="s">
        <v>1819</v>
      </c>
      <c r="C103" s="1372" t="s">
        <v>1820</v>
      </c>
      <c r="D103" s="1372" t="s">
        <v>141</v>
      </c>
      <c r="E103" s="1372" t="s">
        <v>1622</v>
      </c>
      <c r="F103" s="1372" t="str">
        <f>'Model outputs - interventions'!F39</f>
        <v/>
      </c>
      <c r="G103" s="1196">
        <f>'Model outputs - interventions'!P39</f>
        <v>0</v>
      </c>
    </row>
    <row r="104" spans="1:7">
      <c r="A104" s="1372"/>
      <c r="B104" s="1197" t="s">
        <v>1821</v>
      </c>
      <c r="C104" s="1372" t="s">
        <v>1822</v>
      </c>
      <c r="D104" s="1372" t="s">
        <v>141</v>
      </c>
      <c r="E104" s="1372" t="s">
        <v>1622</v>
      </c>
      <c r="F104" s="1372" t="str">
        <f>'Model outputs - interventions'!F40</f>
        <v/>
      </c>
      <c r="G104" s="1196">
        <f>'Model outputs - interventions'!P40</f>
        <v>0</v>
      </c>
    </row>
    <row r="105" spans="1:7">
      <c r="A105" s="1372"/>
      <c r="B105" s="1197" t="s">
        <v>1823</v>
      </c>
      <c r="C105" s="1372" t="s">
        <v>1824</v>
      </c>
      <c r="D105" s="1372" t="s">
        <v>141</v>
      </c>
      <c r="E105" s="1372" t="s">
        <v>1622</v>
      </c>
      <c r="F105" s="1372" t="str">
        <f>'Model outputs - interventions'!F41</f>
        <v/>
      </c>
      <c r="G105" s="1196">
        <f>'Model outputs - interventions'!P41</f>
        <v>0</v>
      </c>
    </row>
    <row r="106" spans="1:7">
      <c r="A106" s="1372"/>
      <c r="B106" s="1197" t="s">
        <v>1825</v>
      </c>
      <c r="C106" s="1372" t="s">
        <v>1826</v>
      </c>
      <c r="D106" s="1372" t="s">
        <v>141</v>
      </c>
      <c r="E106" s="1372" t="s">
        <v>1622</v>
      </c>
      <c r="F106" s="1372" t="str">
        <f>'Model outputs - interventions'!F42</f>
        <v/>
      </c>
      <c r="G106" s="1196">
        <f>'Model outputs - interventions'!P42</f>
        <v>0</v>
      </c>
    </row>
    <row r="107" spans="1:7">
      <c r="A107" s="1372"/>
      <c r="B107" s="1197" t="s">
        <v>1827</v>
      </c>
      <c r="C107" s="1372" t="s">
        <v>1828</v>
      </c>
      <c r="D107" s="1372" t="s">
        <v>141</v>
      </c>
      <c r="E107" s="1372" t="s">
        <v>1622</v>
      </c>
      <c r="F107" s="1372" t="str">
        <f>'Model outputs - interventions'!F43</f>
        <v/>
      </c>
      <c r="G107" s="1196">
        <f>'Model outputs - interventions'!P43</f>
        <v>0</v>
      </c>
    </row>
    <row r="108" spans="1:7">
      <c r="A108" s="1372"/>
      <c r="B108" s="1197" t="s">
        <v>1829</v>
      </c>
      <c r="C108" s="1372" t="s">
        <v>1830</v>
      </c>
      <c r="D108" s="1372" t="s">
        <v>141</v>
      </c>
      <c r="E108" s="1372" t="s">
        <v>1622</v>
      </c>
      <c r="F108" s="1372" t="str">
        <f>'Model outputs - interventions'!F44</f>
        <v/>
      </c>
      <c r="G108" s="1196">
        <f>'Model outputs - interventions'!P44</f>
        <v>0</v>
      </c>
    </row>
    <row r="109" spans="1:7">
      <c r="A109" s="1372"/>
      <c r="B109" s="1197" t="s">
        <v>1831</v>
      </c>
      <c r="C109" s="1372" t="s">
        <v>1832</v>
      </c>
      <c r="D109" s="1372" t="s">
        <v>141</v>
      </c>
      <c r="E109" s="1372" t="s">
        <v>1622</v>
      </c>
      <c r="F109" s="1372" t="str">
        <f>'Model outputs - interventions'!F45</f>
        <v/>
      </c>
      <c r="G109" s="1196">
        <f>'Model outputs - interventions'!P45</f>
        <v>0</v>
      </c>
    </row>
    <row r="110" spans="1:7">
      <c r="A110" s="1372"/>
      <c r="B110" s="1197" t="s">
        <v>1833</v>
      </c>
      <c r="C110" s="1372" t="s">
        <v>1834</v>
      </c>
      <c r="D110" s="1372" t="s">
        <v>141</v>
      </c>
      <c r="E110" s="1372" t="s">
        <v>1622</v>
      </c>
      <c r="F110" s="1372" t="str">
        <f>'Model outputs - interventions'!F46</f>
        <v/>
      </c>
      <c r="G110" s="1196">
        <f>'Model outputs - interventions'!P46</f>
        <v>0</v>
      </c>
    </row>
    <row r="111" spans="1:7">
      <c r="A111" s="1372"/>
      <c r="B111" s="1197" t="s">
        <v>1835</v>
      </c>
      <c r="C111" s="1372" t="s">
        <v>1836</v>
      </c>
      <c r="D111" s="1372" t="s">
        <v>141</v>
      </c>
      <c r="E111" s="1372" t="s">
        <v>1622</v>
      </c>
      <c r="F111" s="1372" t="str">
        <f>'Model outputs - interventions'!F47</f>
        <v/>
      </c>
      <c r="G111" s="1196">
        <f>'Model outputs - interventions'!P47</f>
        <v>0</v>
      </c>
    </row>
    <row r="112" spans="1:7">
      <c r="A112" s="1372"/>
      <c r="B112" s="1197" t="s">
        <v>1837</v>
      </c>
      <c r="C112" s="1372" t="s">
        <v>1838</v>
      </c>
      <c r="D112" s="1372" t="s">
        <v>141</v>
      </c>
      <c r="E112" s="1372" t="s">
        <v>1622</v>
      </c>
      <c r="F112" s="1372" t="str">
        <f>'Model outputs - interventions'!F48</f>
        <v/>
      </c>
      <c r="G112" s="1196">
        <f>'Model outputs - interventions'!P48</f>
        <v>0</v>
      </c>
    </row>
    <row r="113" spans="1:7">
      <c r="A113" s="1372"/>
      <c r="B113" s="1197" t="s">
        <v>1839</v>
      </c>
      <c r="C113" s="1372" t="s">
        <v>1840</v>
      </c>
      <c r="D113" s="1372" t="s">
        <v>141</v>
      </c>
      <c r="E113" s="1372" t="s">
        <v>1622</v>
      </c>
      <c r="F113" s="1372" t="str">
        <f>'Model outputs - interventions'!F49</f>
        <v/>
      </c>
      <c r="G113" s="1196">
        <f>'Model outputs - interventions'!P49</f>
        <v>0</v>
      </c>
    </row>
    <row r="114" spans="1:7">
      <c r="A114" s="1372"/>
      <c r="B114" s="1197" t="s">
        <v>1841</v>
      </c>
      <c r="C114" s="1372" t="s">
        <v>1842</v>
      </c>
      <c r="D114" s="1372" t="s">
        <v>141</v>
      </c>
      <c r="E114" s="1372" t="s">
        <v>1622</v>
      </c>
      <c r="F114" s="1372" t="str">
        <f>'Model outputs - interventions'!F50</f>
        <v/>
      </c>
      <c r="G114" s="1196">
        <f>'Model outputs - interventions'!P50</f>
        <v>0</v>
      </c>
    </row>
    <row r="115" spans="1:7">
      <c r="A115" s="1372"/>
      <c r="B115" s="1197" t="s">
        <v>1843</v>
      </c>
      <c r="C115" s="1372" t="s">
        <v>1844</v>
      </c>
      <c r="D115" s="1372" t="s">
        <v>141</v>
      </c>
      <c r="E115" s="1372" t="s">
        <v>1622</v>
      </c>
      <c r="F115" s="1372" t="str">
        <f>'Model outputs - interventions'!F51</f>
        <v/>
      </c>
      <c r="G115" s="1196">
        <f>'Model outputs - interventions'!P51</f>
        <v>0</v>
      </c>
    </row>
    <row r="116" spans="1:7">
      <c r="A116" s="1372"/>
      <c r="B116" s="1197" t="s">
        <v>1845</v>
      </c>
      <c r="C116" s="1372" t="s">
        <v>1846</v>
      </c>
      <c r="D116" s="1372" t="s">
        <v>141</v>
      </c>
      <c r="E116" s="1372" t="s">
        <v>1622</v>
      </c>
      <c r="F116" s="1372" t="str">
        <f>'Model outputs - interventions'!F52</f>
        <v/>
      </c>
      <c r="G116" s="1196">
        <f>'Model outputs - interventions'!P52</f>
        <v>0</v>
      </c>
    </row>
    <row r="117" spans="1:7">
      <c r="A117" s="1372"/>
      <c r="B117" s="1372" t="s">
        <v>1847</v>
      </c>
      <c r="C117" s="1372" t="s">
        <v>1848</v>
      </c>
      <c r="D117" s="1372" t="s">
        <v>1052</v>
      </c>
      <c r="E117" s="1372" t="s">
        <v>1622</v>
      </c>
      <c r="F117" s="1372"/>
      <c r="G117" s="1374" t="str">
        <f ca="1">CONCATENATE("[…]", TEXT(NOW(),"dd/mm/yyy hh:mm:ss"))</f>
        <v>[…]15/09/2023 13:24:00</v>
      </c>
    </row>
    <row r="118" spans="1:7">
      <c r="A118" s="1372"/>
      <c r="B118" s="1372" t="s">
        <v>1849</v>
      </c>
      <c r="C118" s="1372" t="s">
        <v>1850</v>
      </c>
      <c r="D118" s="1372" t="s">
        <v>1052</v>
      </c>
      <c r="E118" s="1372" t="s">
        <v>1622</v>
      </c>
      <c r="F118" s="1372"/>
      <c r="G118" s="1506" t="e">
        <f ca="1">MID(CELL("filename",A1),SEARCH("[",CELL("filename",A1))+1,SEARCH(".",CELL("filename",A1))-1-SEARCH("[",CELL("filename",A1)))</f>
        <v>#VALUE!</v>
      </c>
    </row>
  </sheetData>
  <sheetProtection algorithmName="SHA-512" hashValue="r+12282DTGmmp7jzhFiJkZAXmJnUFmZ9Sjy+OtsECc4m4ElOfcbh6D6X6vCXq/Sv8GKjWjNoRQeqTE/KLaMfxg==" saltValue="qmzdoCKH906u/jCXRETmgQ==" spinCount="100000" sheet="1" sort="0"/>
  <conditionalFormatting sqref="G4:G116">
    <cfRule type="cellIs" dxfId="9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2" manualBreakCount="2">
    <brk id="52" max="16383" man="1"/>
    <brk id="102"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1"/>
    <pageSetUpPr fitToPage="1"/>
  </sheetPr>
  <dimension ref="A1"/>
  <sheetViews>
    <sheetView showGridLines="0" zoomScaleNormal="100" zoomScaleSheetLayoutView="80" workbookViewId="0"/>
  </sheetViews>
  <sheetFormatPr defaultColWidth="9" defaultRowHeight="13.8"/>
  <sheetData>
    <row r="1" spans="1:1" ht="35.25"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857362"/>
    <pageSetUpPr fitToPage="1"/>
  </sheetPr>
  <dimension ref="A1:DE778"/>
  <sheetViews>
    <sheetView showGridLines="0" zoomScaleNormal="100" workbookViewId="0">
      <pane xSplit="3" ySplit="6" topLeftCell="D7" activePane="bottomRight" state="frozen"/>
      <selection pane="topRight" activeCell="I8" sqref="I8"/>
      <selection pane="bottomLeft" activeCell="I8" sqref="I8"/>
      <selection pane="bottomRight"/>
    </sheetView>
  </sheetViews>
  <sheetFormatPr defaultColWidth="9" defaultRowHeight="13.2"/>
  <cols>
    <col min="1" max="1" width="6.19921875" style="57" customWidth="1"/>
    <col min="2" max="2" width="6" style="57" customWidth="1"/>
    <col min="3" max="3" width="23.19921875" style="57" customWidth="1"/>
    <col min="4" max="4" width="94.19921875" style="60" customWidth="1"/>
    <col min="5" max="5" width="15.09765625" style="60" customWidth="1"/>
    <col min="6" max="6" width="11.59765625" style="61" customWidth="1"/>
    <col min="7" max="7" width="62.5" style="60" customWidth="1"/>
    <col min="8" max="8" width="62.59765625" style="60" customWidth="1"/>
    <col min="9" max="10" width="10" style="60" customWidth="1"/>
    <col min="11" max="11" width="10.5" style="60" customWidth="1"/>
    <col min="12" max="12" width="11.19921875" style="60" customWidth="1"/>
    <col min="13" max="14" width="10" style="60" customWidth="1"/>
    <col min="15" max="15" width="13.09765625" style="60" customWidth="1"/>
    <col min="16" max="16" width="10" style="60" customWidth="1"/>
    <col min="17" max="17" width="7" style="60" customWidth="1"/>
    <col min="18" max="18" width="12.5" style="61" customWidth="1"/>
    <col min="19" max="19" width="18.09765625" style="60" customWidth="1"/>
    <col min="20" max="20" width="17.3984375" style="61" bestFit="1" customWidth="1"/>
    <col min="21" max="21" width="38.09765625" style="60" customWidth="1"/>
    <col min="22" max="22" width="8.69921875" style="60" customWidth="1"/>
    <col min="23" max="23" width="43.09765625" style="60" customWidth="1"/>
    <col min="24" max="24" width="13" style="62" bestFit="1" customWidth="1"/>
    <col min="25" max="25" width="9" style="63" customWidth="1"/>
    <col min="26" max="26" width="44.19921875" style="60" bestFit="1" customWidth="1"/>
    <col min="27" max="27" width="10" style="61" hidden="1" customWidth="1"/>
    <col min="28" max="28" width="9.59765625" style="61" hidden="1" customWidth="1"/>
    <col min="29" max="31" width="9" style="61" hidden="1" customWidth="1"/>
    <col min="32" max="32" width="12.5" style="61" hidden="1" customWidth="1"/>
    <col min="33" max="42" width="11.19921875" style="60" hidden="1" customWidth="1"/>
    <col min="43" max="45" width="11.19921875" style="60" customWidth="1"/>
    <col min="46" max="47" width="9.8984375" style="60" customWidth="1"/>
    <col min="48" max="63" width="11.19921875" style="60" hidden="1" customWidth="1"/>
    <col min="64" max="64" width="7.09765625" style="64" customWidth="1"/>
    <col min="65" max="68" width="7.5" style="64" customWidth="1"/>
    <col min="69" max="88" width="9.59765625" style="65" customWidth="1"/>
    <col min="89" max="98" width="10" style="65" customWidth="1"/>
    <col min="99" max="106" width="17.59765625" style="65" customWidth="1"/>
    <col min="107" max="107" width="10" style="64" customWidth="1"/>
    <col min="108" max="108" width="9.59765625" style="66" customWidth="1"/>
    <col min="109" max="109" width="10.59765625" style="67" customWidth="1"/>
    <col min="110" max="16384" width="9" style="56"/>
  </cols>
  <sheetData>
    <row r="1" spans="1:109" s="45" customFormat="1" ht="26.25" customHeight="1">
      <c r="A1" s="688" t="s">
        <v>1851</v>
      </c>
      <c r="B1" s="381"/>
      <c r="C1" s="380"/>
      <c r="D1" s="44"/>
      <c r="E1" s="44"/>
      <c r="F1" s="44"/>
      <c r="G1" s="382"/>
      <c r="H1" s="383" t="s">
        <v>106</v>
      </c>
      <c r="I1" s="383" t="s">
        <v>1018</v>
      </c>
      <c r="J1" s="384" t="s">
        <v>972</v>
      </c>
      <c r="K1" s="384" t="s">
        <v>1022</v>
      </c>
      <c r="L1" s="384" t="s">
        <v>969</v>
      </c>
      <c r="M1" s="384" t="s">
        <v>990</v>
      </c>
      <c r="N1" s="384" t="s">
        <v>1026</v>
      </c>
      <c r="O1" s="384" t="s">
        <v>1029</v>
      </c>
      <c r="P1" s="384" t="s">
        <v>1033</v>
      </c>
      <c r="Q1" s="384" t="s">
        <v>996</v>
      </c>
      <c r="R1" s="385" t="s">
        <v>1036</v>
      </c>
      <c r="S1" s="384" t="s">
        <v>993</v>
      </c>
      <c r="T1" s="385" t="s">
        <v>999</v>
      </c>
      <c r="U1" s="384" t="s">
        <v>1003</v>
      </c>
      <c r="V1" s="384" t="s">
        <v>1008</v>
      </c>
      <c r="W1" s="384" t="s">
        <v>982</v>
      </c>
      <c r="X1" s="386" t="s">
        <v>1012</v>
      </c>
      <c r="Y1" s="384" t="s">
        <v>1015</v>
      </c>
      <c r="Z1" s="386" t="s">
        <v>106</v>
      </c>
      <c r="AA1" s="385"/>
      <c r="AB1" s="385"/>
      <c r="AC1" s="385"/>
      <c r="AD1" s="385"/>
      <c r="AE1" s="385"/>
      <c r="AF1" s="385"/>
      <c r="AG1" s="384"/>
      <c r="AH1" s="384"/>
      <c r="AI1" s="384"/>
      <c r="AJ1" s="384"/>
      <c r="AK1" s="384"/>
      <c r="AL1" s="384"/>
      <c r="AM1" s="384"/>
      <c r="AN1" s="384"/>
      <c r="AO1" s="384"/>
      <c r="AP1" s="384"/>
      <c r="AQ1" s="384"/>
      <c r="AR1" s="384"/>
      <c r="AS1" s="387" t="s">
        <v>106</v>
      </c>
      <c r="AT1" s="384"/>
      <c r="AU1" s="384"/>
      <c r="AV1" s="384"/>
      <c r="AW1" s="384"/>
      <c r="AX1" s="384"/>
      <c r="AY1" s="384"/>
      <c r="AZ1" s="384"/>
      <c r="BA1" s="384"/>
      <c r="BB1" s="384"/>
      <c r="BC1" s="384"/>
      <c r="BD1" s="384"/>
      <c r="BE1" s="384"/>
      <c r="BF1" s="384"/>
      <c r="BG1" s="384"/>
      <c r="BH1" s="384"/>
      <c r="BI1" s="384"/>
      <c r="BJ1" s="384"/>
      <c r="BK1" s="388" t="s">
        <v>106</v>
      </c>
      <c r="BL1" s="385"/>
      <c r="BM1" s="385"/>
      <c r="BN1" s="385"/>
      <c r="BO1" s="385"/>
      <c r="BP1" s="385"/>
      <c r="BQ1" s="386"/>
      <c r="BR1" s="386"/>
      <c r="BS1" s="386"/>
      <c r="BT1" s="386"/>
      <c r="BU1" s="386"/>
      <c r="BV1" s="386"/>
      <c r="BW1" s="386"/>
      <c r="BX1" s="386"/>
      <c r="BY1" s="386"/>
      <c r="BZ1" s="386"/>
      <c r="CA1" s="388" t="s">
        <v>106</v>
      </c>
      <c r="CB1" s="386"/>
      <c r="CC1" s="386"/>
      <c r="CD1" s="386"/>
      <c r="CE1" s="386"/>
      <c r="CF1" s="386"/>
      <c r="CG1" s="386"/>
      <c r="CH1" s="386"/>
      <c r="CI1" s="386"/>
      <c r="CJ1" s="386"/>
      <c r="CK1" s="386"/>
      <c r="CL1" s="386"/>
      <c r="CM1" s="386"/>
      <c r="CN1" s="386"/>
      <c r="CO1" s="386"/>
      <c r="CP1" s="386"/>
      <c r="CQ1" s="386"/>
      <c r="CR1" s="386"/>
      <c r="CS1" s="386"/>
      <c r="CT1" s="386"/>
      <c r="CU1" s="383" t="s">
        <v>106</v>
      </c>
      <c r="CV1" s="386"/>
      <c r="CW1" s="386"/>
      <c r="CX1" s="386"/>
      <c r="CY1" s="386"/>
      <c r="CZ1" s="386"/>
      <c r="DA1" s="386"/>
      <c r="DB1" s="386"/>
      <c r="DC1" s="385"/>
      <c r="DD1" s="386"/>
      <c r="DE1" s="388" t="s">
        <v>106</v>
      </c>
    </row>
    <row r="2" spans="1:109" s="45" customFormat="1" ht="13.5" customHeight="1" thickBot="1">
      <c r="A2" s="689"/>
      <c r="B2" s="690"/>
      <c r="C2" s="691"/>
      <c r="D2" s="691"/>
      <c r="E2" s="691"/>
      <c r="F2" s="691"/>
      <c r="G2" s="691"/>
      <c r="H2" s="691"/>
      <c r="I2" s="691"/>
      <c r="J2" s="691"/>
      <c r="K2" s="691"/>
      <c r="L2" s="691"/>
      <c r="M2" s="691"/>
      <c r="N2" s="691"/>
      <c r="O2" s="691"/>
      <c r="P2" s="691"/>
      <c r="Q2" s="691"/>
      <c r="R2" s="691"/>
      <c r="S2" s="691"/>
      <c r="T2" s="691"/>
      <c r="U2" s="691"/>
      <c r="V2" s="691"/>
      <c r="W2" s="691"/>
      <c r="X2" s="691"/>
      <c r="Y2" s="691"/>
      <c r="Z2" s="691"/>
      <c r="AA2" s="692"/>
      <c r="AB2" s="692"/>
      <c r="AC2" s="692"/>
      <c r="AD2" s="692"/>
      <c r="AE2" s="692"/>
      <c r="AF2" s="692"/>
      <c r="AG2" s="692"/>
      <c r="AH2" s="692"/>
      <c r="AI2" s="692"/>
      <c r="AJ2" s="692"/>
      <c r="AK2" s="692"/>
      <c r="AL2" s="692"/>
      <c r="AM2" s="692"/>
      <c r="AN2" s="692"/>
      <c r="AO2" s="692"/>
      <c r="AP2" s="692"/>
      <c r="AQ2" s="691"/>
      <c r="AR2" s="691"/>
      <c r="AS2" s="691"/>
      <c r="AT2" s="691"/>
      <c r="AU2" s="691"/>
      <c r="AV2" s="692"/>
      <c r="AW2" s="692"/>
      <c r="AX2" s="692"/>
      <c r="AY2" s="692"/>
      <c r="AZ2" s="692"/>
      <c r="BA2" s="692"/>
      <c r="BB2" s="692"/>
      <c r="BC2" s="692"/>
      <c r="BD2" s="692"/>
      <c r="BE2" s="692"/>
      <c r="BF2" s="692"/>
      <c r="BG2" s="692"/>
      <c r="BH2" s="692"/>
      <c r="BI2" s="692"/>
      <c r="BJ2" s="692"/>
      <c r="BK2" s="692"/>
      <c r="BL2" s="691"/>
      <c r="BM2" s="691"/>
      <c r="BN2" s="691"/>
      <c r="BO2" s="691"/>
      <c r="BP2" s="691"/>
      <c r="BQ2" s="691"/>
      <c r="BR2" s="691"/>
      <c r="BS2" s="691"/>
      <c r="BT2" s="691"/>
      <c r="BU2" s="691"/>
      <c r="BV2" s="691"/>
      <c r="BW2" s="691"/>
      <c r="BX2" s="691"/>
      <c r="BY2" s="691"/>
      <c r="BZ2" s="691"/>
      <c r="CA2" s="691"/>
      <c r="CB2" s="691"/>
      <c r="CC2" s="691"/>
      <c r="CD2" s="691"/>
      <c r="CE2" s="691"/>
      <c r="CF2" s="691"/>
      <c r="CG2" s="691"/>
      <c r="CH2" s="691"/>
      <c r="CI2" s="691"/>
      <c r="CJ2" s="691"/>
      <c r="CK2" s="691"/>
      <c r="CL2" s="691"/>
      <c r="CM2" s="691"/>
      <c r="CN2" s="691"/>
      <c r="CO2" s="691"/>
      <c r="CP2" s="691"/>
      <c r="CQ2" s="691"/>
      <c r="CR2" s="691"/>
      <c r="CS2" s="691"/>
      <c r="CT2" s="691"/>
      <c r="CU2" s="691"/>
      <c r="CV2" s="691"/>
      <c r="CW2" s="691"/>
      <c r="CX2" s="691"/>
      <c r="CY2" s="691"/>
      <c r="CZ2" s="691"/>
      <c r="DA2" s="691"/>
      <c r="DB2" s="691"/>
      <c r="DC2" s="691"/>
      <c r="DD2" s="691"/>
      <c r="DE2" s="691"/>
    </row>
    <row r="3" spans="1:109" s="53" customFormat="1" ht="15" customHeight="1">
      <c r="A3" s="693"/>
      <c r="B3" s="694"/>
      <c r="C3" s="695">
        <v>1</v>
      </c>
      <c r="D3" s="696">
        <v>2</v>
      </c>
      <c r="E3" s="697">
        <v>3</v>
      </c>
      <c r="F3" s="2145">
        <v>4</v>
      </c>
      <c r="G3" s="698">
        <v>5</v>
      </c>
      <c r="H3" s="699">
        <v>6</v>
      </c>
      <c r="I3" s="2192">
        <v>7</v>
      </c>
      <c r="J3" s="2193"/>
      <c r="K3" s="2193"/>
      <c r="L3" s="2193"/>
      <c r="M3" s="2193"/>
      <c r="N3" s="2193"/>
      <c r="O3" s="2193"/>
      <c r="P3" s="2193"/>
      <c r="Q3" s="2146">
        <v>15</v>
      </c>
      <c r="R3" s="2144">
        <v>16</v>
      </c>
      <c r="S3" s="697">
        <v>17</v>
      </c>
      <c r="T3" s="2146">
        <v>18</v>
      </c>
      <c r="U3" s="697">
        <v>19</v>
      </c>
      <c r="V3" s="697">
        <v>20</v>
      </c>
      <c r="W3" s="697">
        <v>21</v>
      </c>
      <c r="X3" s="700">
        <v>22</v>
      </c>
      <c r="Y3" s="701">
        <v>23</v>
      </c>
      <c r="Z3" s="698">
        <v>24</v>
      </c>
      <c r="AA3" s="2145">
        <v>25</v>
      </c>
      <c r="AB3" s="2145">
        <v>26</v>
      </c>
      <c r="AC3" s="2145">
        <v>27</v>
      </c>
      <c r="AD3" s="2145">
        <v>28</v>
      </c>
      <c r="AE3" s="2145">
        <v>29</v>
      </c>
      <c r="AF3" s="702">
        <v>30</v>
      </c>
      <c r="AG3" s="2190">
        <v>31</v>
      </c>
      <c r="AH3" s="2191">
        <v>34</v>
      </c>
      <c r="AI3" s="2191">
        <v>35</v>
      </c>
      <c r="AJ3" s="2191">
        <v>36</v>
      </c>
      <c r="AK3" s="2191">
        <v>37</v>
      </c>
      <c r="AL3" s="2191">
        <v>38</v>
      </c>
      <c r="AM3" s="2191">
        <v>39</v>
      </c>
      <c r="AN3" s="2191">
        <v>40</v>
      </c>
      <c r="AO3" s="2191">
        <v>41</v>
      </c>
      <c r="AP3" s="2194">
        <v>42</v>
      </c>
      <c r="AQ3" s="2190">
        <v>41</v>
      </c>
      <c r="AR3" s="2191">
        <v>44</v>
      </c>
      <c r="AS3" s="2191">
        <v>45</v>
      </c>
      <c r="AT3" s="2191">
        <v>46</v>
      </c>
      <c r="AU3" s="2194">
        <v>47</v>
      </c>
      <c r="AV3" s="2190">
        <v>46</v>
      </c>
      <c r="AW3" s="2191">
        <v>49</v>
      </c>
      <c r="AX3" s="2191">
        <v>50</v>
      </c>
      <c r="AY3" s="2191">
        <v>51</v>
      </c>
      <c r="AZ3" s="2191">
        <v>52</v>
      </c>
      <c r="BA3" s="2191">
        <v>53</v>
      </c>
      <c r="BB3" s="2191">
        <v>54</v>
      </c>
      <c r="BC3" s="2191">
        <v>55</v>
      </c>
      <c r="BD3" s="2191">
        <v>56</v>
      </c>
      <c r="BE3" s="2191">
        <v>57</v>
      </c>
      <c r="BF3" s="2191">
        <v>58</v>
      </c>
      <c r="BG3" s="2191">
        <v>59</v>
      </c>
      <c r="BH3" s="2191">
        <v>60</v>
      </c>
      <c r="BI3" s="2191">
        <v>61</v>
      </c>
      <c r="BJ3" s="2191">
        <v>62</v>
      </c>
      <c r="BK3" s="2194">
        <v>63</v>
      </c>
      <c r="BL3" s="2190">
        <v>62</v>
      </c>
      <c r="BM3" s="2191">
        <v>65</v>
      </c>
      <c r="BN3" s="2191">
        <v>66</v>
      </c>
      <c r="BO3" s="2191">
        <v>67</v>
      </c>
      <c r="BP3" s="2194">
        <v>68</v>
      </c>
      <c r="BQ3" s="2190">
        <v>67</v>
      </c>
      <c r="BR3" s="2191">
        <v>70</v>
      </c>
      <c r="BS3" s="2191">
        <v>71</v>
      </c>
      <c r="BT3" s="2191">
        <v>72</v>
      </c>
      <c r="BU3" s="2194">
        <v>73</v>
      </c>
      <c r="BV3" s="2190">
        <v>72</v>
      </c>
      <c r="BW3" s="2191">
        <v>75</v>
      </c>
      <c r="BX3" s="2191">
        <v>76</v>
      </c>
      <c r="BY3" s="2191">
        <v>77</v>
      </c>
      <c r="BZ3" s="2194">
        <v>78</v>
      </c>
      <c r="CA3" s="2190">
        <v>77</v>
      </c>
      <c r="CB3" s="2191">
        <v>80</v>
      </c>
      <c r="CC3" s="2191">
        <v>81</v>
      </c>
      <c r="CD3" s="2191">
        <v>82</v>
      </c>
      <c r="CE3" s="2194">
        <v>83</v>
      </c>
      <c r="CF3" s="2190">
        <v>82</v>
      </c>
      <c r="CG3" s="2191">
        <v>85</v>
      </c>
      <c r="CH3" s="2191">
        <v>86</v>
      </c>
      <c r="CI3" s="2191">
        <v>87</v>
      </c>
      <c r="CJ3" s="2194">
        <v>88</v>
      </c>
      <c r="CK3" s="2190">
        <v>87</v>
      </c>
      <c r="CL3" s="2191">
        <v>90</v>
      </c>
      <c r="CM3" s="2191">
        <v>91</v>
      </c>
      <c r="CN3" s="2191">
        <v>92</v>
      </c>
      <c r="CO3" s="2194">
        <v>93</v>
      </c>
      <c r="CP3" s="2190">
        <v>92</v>
      </c>
      <c r="CQ3" s="2191">
        <v>95</v>
      </c>
      <c r="CR3" s="2191">
        <v>96</v>
      </c>
      <c r="CS3" s="2191">
        <v>97</v>
      </c>
      <c r="CT3" s="2194">
        <v>98</v>
      </c>
      <c r="CU3" s="2190">
        <v>97</v>
      </c>
      <c r="CV3" s="2191"/>
      <c r="CW3" s="2191"/>
      <c r="CX3" s="703">
        <v>100</v>
      </c>
      <c r="CY3" s="2190">
        <v>101</v>
      </c>
      <c r="CZ3" s="2191"/>
      <c r="DA3" s="2191"/>
      <c r="DB3" s="703">
        <v>104</v>
      </c>
      <c r="DC3" s="2145">
        <v>105</v>
      </c>
      <c r="DD3" s="703">
        <v>106</v>
      </c>
      <c r="DE3" s="695">
        <v>107</v>
      </c>
    </row>
    <row r="4" spans="1:109" s="53" customFormat="1" ht="15" customHeight="1">
      <c r="A4" s="704"/>
      <c r="B4" s="705"/>
      <c r="C4" s="706" t="s">
        <v>1852</v>
      </c>
      <c r="D4" s="707" t="s">
        <v>961</v>
      </c>
      <c r="E4" s="708" t="s">
        <v>961</v>
      </c>
      <c r="F4" s="2142" t="s">
        <v>961</v>
      </c>
      <c r="G4" s="709" t="s">
        <v>961</v>
      </c>
      <c r="H4" s="710" t="s">
        <v>961</v>
      </c>
      <c r="I4" s="2198"/>
      <c r="J4" s="2199"/>
      <c r="K4" s="2199"/>
      <c r="L4" s="2199"/>
      <c r="M4" s="2199"/>
      <c r="N4" s="2199"/>
      <c r="O4" s="2199"/>
      <c r="P4" s="2199"/>
      <c r="Q4" s="2143"/>
      <c r="R4" s="2141" t="s">
        <v>961</v>
      </c>
      <c r="S4" s="708" t="s">
        <v>961</v>
      </c>
      <c r="T4" s="2143" t="s">
        <v>961</v>
      </c>
      <c r="U4" s="708" t="s">
        <v>961</v>
      </c>
      <c r="V4" s="708" t="s">
        <v>961</v>
      </c>
      <c r="W4" s="708" t="s">
        <v>961</v>
      </c>
      <c r="X4" s="711" t="s">
        <v>961</v>
      </c>
      <c r="Y4" s="712" t="s">
        <v>961</v>
      </c>
      <c r="Z4" s="709" t="s">
        <v>961</v>
      </c>
      <c r="AA4" s="2142" t="s">
        <v>961</v>
      </c>
      <c r="AB4" s="2142" t="s">
        <v>961</v>
      </c>
      <c r="AC4" s="2142" t="s">
        <v>961</v>
      </c>
      <c r="AD4" s="2142" t="s">
        <v>961</v>
      </c>
      <c r="AE4" s="2142" t="s">
        <v>961</v>
      </c>
      <c r="AF4" s="706" t="s">
        <v>973</v>
      </c>
      <c r="AG4" s="2195" t="s">
        <v>973</v>
      </c>
      <c r="AH4" s="2196"/>
      <c r="AI4" s="2196"/>
      <c r="AJ4" s="2196"/>
      <c r="AK4" s="2196"/>
      <c r="AL4" s="2196"/>
      <c r="AM4" s="2196"/>
      <c r="AN4" s="2196"/>
      <c r="AO4" s="2196"/>
      <c r="AP4" s="2197"/>
      <c r="AQ4" s="2195" t="s">
        <v>973</v>
      </c>
      <c r="AR4" s="2196"/>
      <c r="AS4" s="2196"/>
      <c r="AT4" s="2196"/>
      <c r="AU4" s="2197"/>
      <c r="AV4" s="2195" t="s">
        <v>973</v>
      </c>
      <c r="AW4" s="2196"/>
      <c r="AX4" s="2196"/>
      <c r="AY4" s="2196"/>
      <c r="AZ4" s="2196"/>
      <c r="BA4" s="2196"/>
      <c r="BB4" s="2196"/>
      <c r="BC4" s="2196"/>
      <c r="BD4" s="2196"/>
      <c r="BE4" s="2196"/>
      <c r="BF4" s="2196"/>
      <c r="BG4" s="2196"/>
      <c r="BH4" s="2196"/>
      <c r="BI4" s="2196"/>
      <c r="BJ4" s="2196"/>
      <c r="BK4" s="2197"/>
      <c r="BL4" s="2195" t="s">
        <v>973</v>
      </c>
      <c r="BM4" s="2196"/>
      <c r="BN4" s="2196"/>
      <c r="BO4" s="2196"/>
      <c r="BP4" s="2197"/>
      <c r="BQ4" s="2195" t="s">
        <v>973</v>
      </c>
      <c r="BR4" s="2196"/>
      <c r="BS4" s="2196"/>
      <c r="BT4" s="2196"/>
      <c r="BU4" s="2197"/>
      <c r="BV4" s="2195" t="s">
        <v>973</v>
      </c>
      <c r="BW4" s="2196"/>
      <c r="BX4" s="2196"/>
      <c r="BY4" s="2196"/>
      <c r="BZ4" s="2197"/>
      <c r="CA4" s="2195" t="s">
        <v>973</v>
      </c>
      <c r="CB4" s="2196"/>
      <c r="CC4" s="2196"/>
      <c r="CD4" s="2196"/>
      <c r="CE4" s="2197"/>
      <c r="CF4" s="2195" t="s">
        <v>973</v>
      </c>
      <c r="CG4" s="2196"/>
      <c r="CH4" s="2196"/>
      <c r="CI4" s="2196"/>
      <c r="CJ4" s="2197"/>
      <c r="CK4" s="2195" t="s">
        <v>973</v>
      </c>
      <c r="CL4" s="2196"/>
      <c r="CM4" s="2196"/>
      <c r="CN4" s="2196"/>
      <c r="CO4" s="2197"/>
      <c r="CP4" s="2195" t="s">
        <v>973</v>
      </c>
      <c r="CQ4" s="2196"/>
      <c r="CR4" s="2196"/>
      <c r="CS4" s="2196"/>
      <c r="CT4" s="2197"/>
      <c r="CU4" s="713" t="s">
        <v>973</v>
      </c>
      <c r="CV4" s="714" t="s">
        <v>973</v>
      </c>
      <c r="CW4" s="715" t="s">
        <v>973</v>
      </c>
      <c r="CX4" s="716" t="s">
        <v>973</v>
      </c>
      <c r="CY4" s="713" t="s">
        <v>973</v>
      </c>
      <c r="CZ4" s="714" t="s">
        <v>973</v>
      </c>
      <c r="DA4" s="715" t="s">
        <v>973</v>
      </c>
      <c r="DB4" s="716" t="s">
        <v>973</v>
      </c>
      <c r="DC4" s="2142" t="s">
        <v>973</v>
      </c>
      <c r="DD4" s="717" t="s">
        <v>973</v>
      </c>
      <c r="DE4" s="706" t="s">
        <v>973</v>
      </c>
    </row>
    <row r="5" spans="1:109" s="54" customFormat="1" ht="40.950000000000003" customHeight="1">
      <c r="A5" s="718"/>
      <c r="B5" s="705"/>
      <c r="C5" s="719"/>
      <c r="D5" s="720"/>
      <c r="E5" s="721"/>
      <c r="F5" s="722"/>
      <c r="G5" s="723"/>
      <c r="H5" s="724"/>
      <c r="I5" s="2203" t="s">
        <v>1853</v>
      </c>
      <c r="J5" s="2204"/>
      <c r="K5" s="2204"/>
      <c r="L5" s="2204"/>
      <c r="M5" s="2204"/>
      <c r="N5" s="2204"/>
      <c r="O5" s="2204"/>
      <c r="P5" s="2204"/>
      <c r="Q5" s="2205"/>
      <c r="R5" s="725"/>
      <c r="S5" s="721"/>
      <c r="T5" s="726"/>
      <c r="U5" s="727"/>
      <c r="V5" s="727"/>
      <c r="W5" s="728"/>
      <c r="X5" s="729"/>
      <c r="Y5" s="2143"/>
      <c r="Z5" s="723"/>
      <c r="AA5" s="2140"/>
      <c r="AB5" s="730"/>
      <c r="AC5" s="730"/>
      <c r="AD5" s="730"/>
      <c r="AE5" s="730"/>
      <c r="AF5" s="731"/>
      <c r="AG5" s="2203" t="s">
        <v>1854</v>
      </c>
      <c r="AH5" s="2204"/>
      <c r="AI5" s="2204"/>
      <c r="AJ5" s="2204"/>
      <c r="AK5" s="2204"/>
      <c r="AL5" s="2204"/>
      <c r="AM5" s="2204"/>
      <c r="AN5" s="2204"/>
      <c r="AO5" s="2204"/>
      <c r="AP5" s="2206"/>
      <c r="AQ5" s="2203" t="s">
        <v>1855</v>
      </c>
      <c r="AR5" s="2204"/>
      <c r="AS5" s="2204"/>
      <c r="AT5" s="2204"/>
      <c r="AU5" s="2206"/>
      <c r="AV5" s="2203" t="s">
        <v>1856</v>
      </c>
      <c r="AW5" s="2204"/>
      <c r="AX5" s="2204"/>
      <c r="AY5" s="2204"/>
      <c r="AZ5" s="2204"/>
      <c r="BA5" s="2204"/>
      <c r="BB5" s="2204"/>
      <c r="BC5" s="2204"/>
      <c r="BD5" s="2204"/>
      <c r="BE5" s="2204"/>
      <c r="BF5" s="2204"/>
      <c r="BG5" s="2204"/>
      <c r="BH5" s="2204"/>
      <c r="BI5" s="2204"/>
      <c r="BJ5" s="2204"/>
      <c r="BK5" s="2206"/>
      <c r="BL5" s="2207" t="s">
        <v>956</v>
      </c>
      <c r="BM5" s="2208"/>
      <c r="BN5" s="2208"/>
      <c r="BO5" s="2208"/>
      <c r="BP5" s="2209"/>
      <c r="BQ5" s="2210" t="s">
        <v>1857</v>
      </c>
      <c r="BR5" s="2211"/>
      <c r="BS5" s="2211"/>
      <c r="BT5" s="2211"/>
      <c r="BU5" s="2212"/>
      <c r="BV5" s="2210" t="s">
        <v>1858</v>
      </c>
      <c r="BW5" s="2211"/>
      <c r="BX5" s="2211"/>
      <c r="BY5" s="2211"/>
      <c r="BZ5" s="2212"/>
      <c r="CA5" s="2210" t="s">
        <v>1859</v>
      </c>
      <c r="CB5" s="2211"/>
      <c r="CC5" s="2211"/>
      <c r="CD5" s="2211"/>
      <c r="CE5" s="2212"/>
      <c r="CF5" s="2210" t="s">
        <v>1860</v>
      </c>
      <c r="CG5" s="2211"/>
      <c r="CH5" s="2211"/>
      <c r="CI5" s="2211"/>
      <c r="CJ5" s="2212"/>
      <c r="CK5" s="2210" t="s">
        <v>1861</v>
      </c>
      <c r="CL5" s="2211"/>
      <c r="CM5" s="2211"/>
      <c r="CN5" s="2211"/>
      <c r="CO5" s="2212"/>
      <c r="CP5" s="2210" t="s">
        <v>1862</v>
      </c>
      <c r="CQ5" s="2211"/>
      <c r="CR5" s="2211"/>
      <c r="CS5" s="2211"/>
      <c r="CT5" s="2212"/>
      <c r="CU5" s="2200" t="s">
        <v>1863</v>
      </c>
      <c r="CV5" s="2201"/>
      <c r="CW5" s="2201"/>
      <c r="CX5" s="2201"/>
      <c r="CY5" s="2200" t="s">
        <v>1864</v>
      </c>
      <c r="CZ5" s="2201"/>
      <c r="DA5" s="2201"/>
      <c r="DB5" s="2202"/>
      <c r="DC5" s="730"/>
      <c r="DD5" s="732"/>
      <c r="DE5" s="733"/>
    </row>
    <row r="6" spans="1:109" s="55" customFormat="1" ht="57.45" customHeight="1">
      <c r="A6" s="734" t="s">
        <v>1865</v>
      </c>
      <c r="B6" s="735" t="s">
        <v>1866</v>
      </c>
      <c r="C6" s="736" t="s">
        <v>1123</v>
      </c>
      <c r="D6" s="737" t="s">
        <v>1867</v>
      </c>
      <c r="E6" s="738" t="s">
        <v>1868</v>
      </c>
      <c r="F6" s="739" t="s">
        <v>1869</v>
      </c>
      <c r="G6" s="740" t="s">
        <v>1122</v>
      </c>
      <c r="H6" s="741" t="s">
        <v>1870</v>
      </c>
      <c r="I6" s="742" t="s">
        <v>702</v>
      </c>
      <c r="J6" s="743" t="s">
        <v>705</v>
      </c>
      <c r="K6" s="743" t="s">
        <v>708</v>
      </c>
      <c r="L6" s="743" t="s">
        <v>711</v>
      </c>
      <c r="M6" s="743" t="s">
        <v>714</v>
      </c>
      <c r="N6" s="743" t="s">
        <v>717</v>
      </c>
      <c r="O6" s="743" t="s">
        <v>1871</v>
      </c>
      <c r="P6" s="743" t="s">
        <v>720</v>
      </c>
      <c r="Q6" s="744" t="s">
        <v>1046</v>
      </c>
      <c r="R6" s="745" t="s">
        <v>942</v>
      </c>
      <c r="S6" s="738" t="s">
        <v>943</v>
      </c>
      <c r="T6" s="746" t="s">
        <v>944</v>
      </c>
      <c r="U6" s="738" t="s">
        <v>1872</v>
      </c>
      <c r="V6" s="738" t="s">
        <v>1873</v>
      </c>
      <c r="W6" s="738" t="s">
        <v>1874</v>
      </c>
      <c r="X6" s="747" t="s">
        <v>132</v>
      </c>
      <c r="Y6" s="748" t="s">
        <v>1090</v>
      </c>
      <c r="Z6" s="740" t="s">
        <v>1875</v>
      </c>
      <c r="AA6" s="749" t="s">
        <v>1876</v>
      </c>
      <c r="AB6" s="749" t="s">
        <v>1877</v>
      </c>
      <c r="AC6" s="749" t="s">
        <v>1878</v>
      </c>
      <c r="AD6" s="749" t="s">
        <v>1879</v>
      </c>
      <c r="AE6" s="749" t="s">
        <v>1880</v>
      </c>
      <c r="AF6" s="750" t="s">
        <v>1881</v>
      </c>
      <c r="AG6" s="742" t="s">
        <v>1882</v>
      </c>
      <c r="AH6" s="743" t="s">
        <v>1883</v>
      </c>
      <c r="AI6" s="743" t="s">
        <v>1884</v>
      </c>
      <c r="AJ6" s="743" t="s">
        <v>1885</v>
      </c>
      <c r="AK6" s="743" t="s">
        <v>1886</v>
      </c>
      <c r="AL6" s="743" t="s">
        <v>1887</v>
      </c>
      <c r="AM6" s="743" t="s">
        <v>1888</v>
      </c>
      <c r="AN6" s="743" t="s">
        <v>1050</v>
      </c>
      <c r="AO6" s="743" t="s">
        <v>1889</v>
      </c>
      <c r="AP6" s="751" t="s">
        <v>1890</v>
      </c>
      <c r="AQ6" s="742" t="s">
        <v>968</v>
      </c>
      <c r="AR6" s="743" t="s">
        <v>980</v>
      </c>
      <c r="AS6" s="743" t="s">
        <v>985</v>
      </c>
      <c r="AT6" s="743" t="s">
        <v>958</v>
      </c>
      <c r="AU6" s="751" t="s">
        <v>970</v>
      </c>
      <c r="AV6" s="752" t="s">
        <v>1891</v>
      </c>
      <c r="AW6" s="753" t="s">
        <v>1892</v>
      </c>
      <c r="AX6" s="753" t="s">
        <v>1893</v>
      </c>
      <c r="AY6" s="753" t="s">
        <v>1894</v>
      </c>
      <c r="AZ6" s="753" t="s">
        <v>1895</v>
      </c>
      <c r="BA6" s="753" t="s">
        <v>1896</v>
      </c>
      <c r="BB6" s="753" t="s">
        <v>1897</v>
      </c>
      <c r="BC6" s="753" t="s">
        <v>1898</v>
      </c>
      <c r="BD6" s="753" t="s">
        <v>1899</v>
      </c>
      <c r="BE6" s="753" t="s">
        <v>1900</v>
      </c>
      <c r="BF6" s="753" t="s">
        <v>1901</v>
      </c>
      <c r="BG6" s="753" t="s">
        <v>1902</v>
      </c>
      <c r="BH6" s="753" t="s">
        <v>1903</v>
      </c>
      <c r="BI6" s="753" t="s">
        <v>1904</v>
      </c>
      <c r="BJ6" s="753" t="s">
        <v>1905</v>
      </c>
      <c r="BK6" s="754" t="s">
        <v>1906</v>
      </c>
      <c r="BL6" s="742" t="s">
        <v>968</v>
      </c>
      <c r="BM6" s="743" t="s">
        <v>980</v>
      </c>
      <c r="BN6" s="743" t="s">
        <v>985</v>
      </c>
      <c r="BO6" s="743" t="s">
        <v>958</v>
      </c>
      <c r="BP6" s="751" t="s">
        <v>970</v>
      </c>
      <c r="BQ6" s="742" t="s">
        <v>968</v>
      </c>
      <c r="BR6" s="743" t="s">
        <v>980</v>
      </c>
      <c r="BS6" s="743" t="s">
        <v>985</v>
      </c>
      <c r="BT6" s="743" t="s">
        <v>958</v>
      </c>
      <c r="BU6" s="751" t="s">
        <v>970</v>
      </c>
      <c r="BV6" s="742" t="s">
        <v>968</v>
      </c>
      <c r="BW6" s="743" t="s">
        <v>980</v>
      </c>
      <c r="BX6" s="743" t="s">
        <v>985</v>
      </c>
      <c r="BY6" s="743" t="s">
        <v>958</v>
      </c>
      <c r="BZ6" s="751" t="s">
        <v>970</v>
      </c>
      <c r="CA6" s="742" t="s">
        <v>968</v>
      </c>
      <c r="CB6" s="743" t="s">
        <v>980</v>
      </c>
      <c r="CC6" s="743" t="s">
        <v>985</v>
      </c>
      <c r="CD6" s="743" t="s">
        <v>958</v>
      </c>
      <c r="CE6" s="751" t="s">
        <v>970</v>
      </c>
      <c r="CF6" s="742" t="s">
        <v>968</v>
      </c>
      <c r="CG6" s="743" t="s">
        <v>980</v>
      </c>
      <c r="CH6" s="743" t="s">
        <v>985</v>
      </c>
      <c r="CI6" s="743" t="s">
        <v>958</v>
      </c>
      <c r="CJ6" s="751" t="s">
        <v>970</v>
      </c>
      <c r="CK6" s="742" t="s">
        <v>968</v>
      </c>
      <c r="CL6" s="743" t="s">
        <v>980</v>
      </c>
      <c r="CM6" s="743" t="s">
        <v>985</v>
      </c>
      <c r="CN6" s="743" t="s">
        <v>958</v>
      </c>
      <c r="CO6" s="751" t="s">
        <v>970</v>
      </c>
      <c r="CP6" s="742" t="s">
        <v>968</v>
      </c>
      <c r="CQ6" s="743" t="s">
        <v>980</v>
      </c>
      <c r="CR6" s="743" t="s">
        <v>985</v>
      </c>
      <c r="CS6" s="743" t="s">
        <v>958</v>
      </c>
      <c r="CT6" s="751" t="s">
        <v>970</v>
      </c>
      <c r="CU6" s="755" t="s">
        <v>1907</v>
      </c>
      <c r="CV6" s="756" t="s">
        <v>1908</v>
      </c>
      <c r="CW6" s="757" t="s">
        <v>1909</v>
      </c>
      <c r="CX6" s="758" t="s">
        <v>1910</v>
      </c>
      <c r="CY6" s="755" t="s">
        <v>1911</v>
      </c>
      <c r="CZ6" s="756" t="s">
        <v>1912</v>
      </c>
      <c r="DA6" s="757" t="s">
        <v>1913</v>
      </c>
      <c r="DB6" s="758" t="s">
        <v>1914</v>
      </c>
      <c r="DC6" s="749" t="s">
        <v>1915</v>
      </c>
      <c r="DD6" s="759" t="s">
        <v>1916</v>
      </c>
      <c r="DE6" s="750" t="s">
        <v>1917</v>
      </c>
    </row>
    <row r="7" spans="1:109" ht="15.75" customHeight="1">
      <c r="A7" s="760" t="s">
        <v>1018</v>
      </c>
      <c r="B7" s="761">
        <v>1</v>
      </c>
      <c r="C7" s="762" t="s">
        <v>1918</v>
      </c>
      <c r="D7" s="763" t="s">
        <v>1919</v>
      </c>
      <c r="E7" s="763" t="s">
        <v>1920</v>
      </c>
      <c r="F7" s="764" t="s">
        <v>1921</v>
      </c>
      <c r="G7" s="765" t="s">
        <v>154</v>
      </c>
      <c r="H7" s="766" t="s">
        <v>1922</v>
      </c>
      <c r="I7" s="767"/>
      <c r="J7" s="768">
        <v>1</v>
      </c>
      <c r="K7" s="768"/>
      <c r="L7" s="768"/>
      <c r="M7" s="768"/>
      <c r="N7" s="768"/>
      <c r="O7" s="768"/>
      <c r="P7" s="769"/>
      <c r="Q7" s="770">
        <f>SUM(I7:P7)</f>
        <v>1</v>
      </c>
      <c r="R7" s="762" t="s">
        <v>988</v>
      </c>
      <c r="S7" s="763" t="s">
        <v>964</v>
      </c>
      <c r="T7" s="771" t="s">
        <v>965</v>
      </c>
      <c r="U7" s="763" t="s">
        <v>1923</v>
      </c>
      <c r="V7" s="763" t="s">
        <v>987</v>
      </c>
      <c r="W7" s="763" t="s">
        <v>1924</v>
      </c>
      <c r="X7" s="1293">
        <v>0</v>
      </c>
      <c r="Y7" s="772" t="s">
        <v>978</v>
      </c>
      <c r="Z7" s="765" t="s">
        <v>154</v>
      </c>
      <c r="AA7" s="773"/>
      <c r="AB7" s="773"/>
      <c r="AC7" s="773"/>
      <c r="AD7" s="773"/>
      <c r="AE7" s="773"/>
      <c r="AF7" s="774"/>
      <c r="AG7" s="775"/>
      <c r="AH7" s="775"/>
      <c r="AI7" s="776"/>
      <c r="AJ7" s="776"/>
      <c r="AK7" s="776"/>
      <c r="AL7" s="776"/>
      <c r="AM7" s="776"/>
      <c r="AN7" s="776"/>
      <c r="AO7" s="776"/>
      <c r="AP7" s="776"/>
      <c r="AQ7" s="1672"/>
      <c r="AR7" s="1673"/>
      <c r="AS7" s="1673"/>
      <c r="AT7" s="1673"/>
      <c r="AU7" s="1674"/>
      <c r="AV7" s="1675"/>
      <c r="AW7" s="1676"/>
      <c r="AX7" s="1676"/>
      <c r="AY7" s="1676"/>
      <c r="AZ7" s="1676"/>
      <c r="BA7" s="1676"/>
      <c r="BB7" s="1676"/>
      <c r="BC7" s="1676"/>
      <c r="BD7" s="1676"/>
      <c r="BE7" s="1676"/>
      <c r="BF7" s="1676"/>
      <c r="BG7" s="1676"/>
      <c r="BH7" s="1676"/>
      <c r="BI7" s="1676"/>
      <c r="BJ7" s="1676"/>
      <c r="BK7" s="1677"/>
      <c r="BL7" s="1678"/>
      <c r="BM7" s="1679"/>
      <c r="BN7" s="1679"/>
      <c r="BO7" s="1679"/>
      <c r="BP7" s="1680"/>
      <c r="BQ7" s="1681"/>
      <c r="BR7" s="1682"/>
      <c r="BS7" s="1682"/>
      <c r="BT7" s="1682"/>
      <c r="BU7" s="1683"/>
      <c r="BV7" s="1672"/>
      <c r="BW7" s="1673"/>
      <c r="BX7" s="1673"/>
      <c r="BY7" s="1673"/>
      <c r="BZ7" s="1673"/>
      <c r="CA7" s="1672"/>
      <c r="CB7" s="1673"/>
      <c r="CC7" s="1673"/>
      <c r="CD7" s="1673"/>
      <c r="CE7" s="1674"/>
      <c r="CF7" s="1673"/>
      <c r="CG7" s="1673"/>
      <c r="CH7" s="1673"/>
      <c r="CI7" s="1673"/>
      <c r="CJ7" s="1674"/>
      <c r="CK7" s="1672"/>
      <c r="CL7" s="1673"/>
      <c r="CM7" s="1673"/>
      <c r="CN7" s="1673"/>
      <c r="CO7" s="1674"/>
      <c r="CP7" s="1681"/>
      <c r="CQ7" s="1682"/>
      <c r="CR7" s="1682"/>
      <c r="CS7" s="1682"/>
      <c r="CT7" s="1683"/>
      <c r="CU7" s="1684"/>
      <c r="CV7" s="1685"/>
      <c r="CW7" s="1685"/>
      <c r="CX7" s="1686"/>
      <c r="CY7" s="1490"/>
      <c r="CZ7" s="1685"/>
      <c r="DA7" s="1685"/>
      <c r="DB7" s="1686"/>
      <c r="DC7" s="1679"/>
      <c r="DD7" s="1687"/>
      <c r="DE7" s="1712"/>
    </row>
    <row r="8" spans="1:109" ht="15.75" customHeight="1">
      <c r="A8" s="760" t="s">
        <v>1018</v>
      </c>
      <c r="B8" s="761">
        <v>2</v>
      </c>
      <c r="C8" s="777" t="s">
        <v>1925</v>
      </c>
      <c r="D8" s="761" t="s">
        <v>1926</v>
      </c>
      <c r="E8" s="761" t="s">
        <v>1927</v>
      </c>
      <c r="F8" s="773" t="s">
        <v>1928</v>
      </c>
      <c r="G8" s="778" t="s">
        <v>629</v>
      </c>
      <c r="H8" s="779" t="s">
        <v>1929</v>
      </c>
      <c r="I8" s="780"/>
      <c r="J8" s="781">
        <v>1</v>
      </c>
      <c r="K8" s="781"/>
      <c r="L8" s="781"/>
      <c r="M8" s="781"/>
      <c r="N8" s="781"/>
      <c r="O8" s="781"/>
      <c r="P8" s="782"/>
      <c r="Q8" s="783">
        <f>SUM(I8:P8)</f>
        <v>1</v>
      </c>
      <c r="R8" s="777" t="s">
        <v>988</v>
      </c>
      <c r="S8" s="761" t="s">
        <v>964</v>
      </c>
      <c r="T8" s="784" t="s">
        <v>965</v>
      </c>
      <c r="U8" s="761" t="s">
        <v>629</v>
      </c>
      <c r="V8" s="761" t="s">
        <v>991</v>
      </c>
      <c r="W8" s="761" t="s">
        <v>1930</v>
      </c>
      <c r="X8" s="1263">
        <v>1</v>
      </c>
      <c r="Y8" s="786" t="s">
        <v>978</v>
      </c>
      <c r="Z8" s="778" t="s">
        <v>629</v>
      </c>
      <c r="AA8" s="773"/>
      <c r="AB8" s="773"/>
      <c r="AC8" s="773"/>
      <c r="AD8" s="773"/>
      <c r="AE8" s="773"/>
      <c r="AF8" s="787"/>
      <c r="AG8" s="788"/>
      <c r="AH8" s="788"/>
      <c r="AI8" s="788"/>
      <c r="AJ8" s="788"/>
      <c r="AK8" s="788"/>
      <c r="AL8" s="788"/>
      <c r="AM8" s="788"/>
      <c r="AN8" s="788"/>
      <c r="AO8" s="789"/>
      <c r="AP8" s="789"/>
      <c r="AQ8" s="1688"/>
      <c r="AR8" s="1689"/>
      <c r="AS8" s="1689"/>
      <c r="AT8" s="1689"/>
      <c r="AU8" s="1690"/>
      <c r="AV8" s="1688"/>
      <c r="AW8" s="1689"/>
      <c r="AX8" s="1689"/>
      <c r="AY8" s="1689"/>
      <c r="AZ8" s="1689"/>
      <c r="BA8" s="1689"/>
      <c r="BB8" s="1689"/>
      <c r="BC8" s="1689"/>
      <c r="BD8" s="1689"/>
      <c r="BE8" s="1689"/>
      <c r="BF8" s="1689"/>
      <c r="BG8" s="1689"/>
      <c r="BH8" s="1689"/>
      <c r="BI8" s="1689"/>
      <c r="BJ8" s="1689"/>
      <c r="BK8" s="1690"/>
      <c r="BL8" s="1351"/>
      <c r="BM8" s="1352"/>
      <c r="BN8" s="1352"/>
      <c r="BO8" s="1352"/>
      <c r="BP8" s="1414"/>
      <c r="BQ8" s="1691"/>
      <c r="BR8" s="1343"/>
      <c r="BS8" s="1343"/>
      <c r="BT8" s="1343"/>
      <c r="BU8" s="1344"/>
      <c r="BV8" s="1395"/>
      <c r="BW8" s="1348"/>
      <c r="BX8" s="1348"/>
      <c r="BY8" s="1348"/>
      <c r="BZ8" s="1348"/>
      <c r="CA8" s="1394"/>
      <c r="CB8" s="1343"/>
      <c r="CC8" s="1343"/>
      <c r="CD8" s="1343"/>
      <c r="CE8" s="1344"/>
      <c r="CF8" s="1343"/>
      <c r="CG8" s="1343"/>
      <c r="CH8" s="1343"/>
      <c r="CI8" s="1343"/>
      <c r="CJ8" s="1343"/>
      <c r="CK8" s="1692"/>
      <c r="CL8" s="1693"/>
      <c r="CM8" s="1693"/>
      <c r="CN8" s="1693"/>
      <c r="CO8" s="1694"/>
      <c r="CP8" s="1394"/>
      <c r="CQ8" s="1343"/>
      <c r="CR8" s="1343"/>
      <c r="CS8" s="1343"/>
      <c r="CT8" s="1344"/>
      <c r="CU8" s="1499"/>
      <c r="CV8" s="1490"/>
      <c r="CW8" s="1490"/>
      <c r="CX8" s="1695"/>
      <c r="CY8" s="1490"/>
      <c r="CZ8" s="1490"/>
      <c r="DA8" s="1490"/>
      <c r="DB8" s="1695"/>
      <c r="DC8" s="1352"/>
      <c r="DD8" s="1696"/>
      <c r="DE8" s="1701"/>
    </row>
    <row r="9" spans="1:109" ht="15.75" customHeight="1">
      <c r="A9" s="760" t="s">
        <v>1018</v>
      </c>
      <c r="B9" s="761">
        <v>3</v>
      </c>
      <c r="C9" s="777" t="s">
        <v>1159</v>
      </c>
      <c r="D9" s="761" t="s">
        <v>1926</v>
      </c>
      <c r="E9" s="761" t="s">
        <v>1927</v>
      </c>
      <c r="F9" s="773" t="s">
        <v>1931</v>
      </c>
      <c r="G9" s="778" t="s">
        <v>1124</v>
      </c>
      <c r="H9" s="779" t="s">
        <v>1932</v>
      </c>
      <c r="I9" s="780">
        <v>0.3</v>
      </c>
      <c r="J9" s="781">
        <v>0.7</v>
      </c>
      <c r="K9" s="781"/>
      <c r="L9" s="781"/>
      <c r="M9" s="781"/>
      <c r="N9" s="781"/>
      <c r="O9" s="781"/>
      <c r="P9" s="782"/>
      <c r="Q9" s="783">
        <f t="shared" ref="Q9:Q72" si="0">SUM(I9:P9)</f>
        <v>1</v>
      </c>
      <c r="R9" s="777" t="s">
        <v>988</v>
      </c>
      <c r="S9" s="761" t="s">
        <v>964</v>
      </c>
      <c r="T9" s="1414" t="s">
        <v>977</v>
      </c>
      <c r="U9" s="761" t="s">
        <v>1933</v>
      </c>
      <c r="V9" s="761" t="s">
        <v>991</v>
      </c>
      <c r="W9" s="761" t="s">
        <v>1934</v>
      </c>
      <c r="X9" s="817">
        <v>1</v>
      </c>
      <c r="Y9" s="786" t="s">
        <v>978</v>
      </c>
      <c r="Z9" s="778" t="s">
        <v>1124</v>
      </c>
      <c r="AA9" s="773"/>
      <c r="AB9" s="773"/>
      <c r="AC9" s="773"/>
      <c r="AD9" s="773"/>
      <c r="AE9" s="773"/>
      <c r="AF9" s="787"/>
      <c r="AG9" s="788"/>
      <c r="AH9" s="788"/>
      <c r="AI9" s="788"/>
      <c r="AJ9" s="788"/>
      <c r="AK9" s="788"/>
      <c r="AL9" s="788"/>
      <c r="AM9" s="788"/>
      <c r="AN9" s="788"/>
      <c r="AO9" s="788"/>
      <c r="AP9" s="788"/>
      <c r="AQ9" s="1394"/>
      <c r="AR9" s="1343"/>
      <c r="AS9" s="1343"/>
      <c r="AT9" s="1343"/>
      <c r="AU9" s="1344"/>
      <c r="AV9" s="1394"/>
      <c r="AW9" s="1343"/>
      <c r="AX9" s="1343"/>
      <c r="AY9" s="1343"/>
      <c r="AZ9" s="1343"/>
      <c r="BA9" s="1343"/>
      <c r="BB9" s="1343"/>
      <c r="BC9" s="1343"/>
      <c r="BD9" s="1343"/>
      <c r="BE9" s="1343"/>
      <c r="BF9" s="1343"/>
      <c r="BG9" s="1343"/>
      <c r="BH9" s="1343"/>
      <c r="BI9" s="1343"/>
      <c r="BJ9" s="1343"/>
      <c r="BK9" s="1344"/>
      <c r="BL9" s="1351"/>
      <c r="BM9" s="1352"/>
      <c r="BN9" s="1352"/>
      <c r="BO9" s="1352"/>
      <c r="BP9" s="1414"/>
      <c r="BQ9" s="1394"/>
      <c r="BR9" s="1343"/>
      <c r="BS9" s="1343"/>
      <c r="BT9" s="1343"/>
      <c r="BU9" s="1344"/>
      <c r="BV9" s="1395"/>
      <c r="BW9" s="1348"/>
      <c r="BX9" s="1348"/>
      <c r="BY9" s="1348"/>
      <c r="BZ9" s="1348"/>
      <c r="CA9" s="1394"/>
      <c r="CB9" s="1343"/>
      <c r="CC9" s="1343"/>
      <c r="CD9" s="1343"/>
      <c r="CE9" s="1344"/>
      <c r="CF9" s="1343"/>
      <c r="CG9" s="1343"/>
      <c r="CH9" s="1343"/>
      <c r="CI9" s="1343"/>
      <c r="CJ9" s="1344"/>
      <c r="CK9" s="1394"/>
      <c r="CL9" s="1343"/>
      <c r="CM9" s="1343"/>
      <c r="CN9" s="1343"/>
      <c r="CO9" s="1344"/>
      <c r="CP9" s="1394"/>
      <c r="CQ9" s="1343"/>
      <c r="CR9" s="1343"/>
      <c r="CS9" s="1343"/>
      <c r="CT9" s="1344"/>
      <c r="CU9" s="1499"/>
      <c r="CV9" s="1490"/>
      <c r="CW9" s="1490"/>
      <c r="CX9" s="1695"/>
      <c r="CY9" s="1490"/>
      <c r="CZ9" s="1490"/>
      <c r="DA9" s="1490"/>
      <c r="DB9" s="1695"/>
      <c r="DC9" s="1352"/>
      <c r="DD9" s="1696"/>
      <c r="DE9" s="1701"/>
    </row>
    <row r="10" spans="1:109" ht="15.75" customHeight="1">
      <c r="A10" s="760" t="s">
        <v>1018</v>
      </c>
      <c r="B10" s="761">
        <v>4</v>
      </c>
      <c r="C10" s="777" t="s">
        <v>1935</v>
      </c>
      <c r="D10" s="761" t="s">
        <v>1919</v>
      </c>
      <c r="E10" s="761" t="s">
        <v>1936</v>
      </c>
      <c r="F10" s="773" t="s">
        <v>1937</v>
      </c>
      <c r="G10" s="778" t="s">
        <v>499</v>
      </c>
      <c r="H10" s="779" t="s">
        <v>1938</v>
      </c>
      <c r="I10" s="803"/>
      <c r="J10" s="781">
        <v>1</v>
      </c>
      <c r="K10" s="781"/>
      <c r="L10" s="781"/>
      <c r="M10" s="781"/>
      <c r="N10" s="781"/>
      <c r="O10" s="781"/>
      <c r="P10" s="782"/>
      <c r="Q10" s="783">
        <f t="shared" si="0"/>
        <v>1</v>
      </c>
      <c r="R10" s="777" t="s">
        <v>963</v>
      </c>
      <c r="S10" s="761"/>
      <c r="T10" s="784"/>
      <c r="U10" s="761" t="s">
        <v>1939</v>
      </c>
      <c r="V10" s="761" t="s">
        <v>293</v>
      </c>
      <c r="W10" s="761" t="s">
        <v>1940</v>
      </c>
      <c r="X10" s="817">
        <v>1</v>
      </c>
      <c r="Y10" s="786" t="s">
        <v>978</v>
      </c>
      <c r="Z10" s="778" t="s">
        <v>499</v>
      </c>
      <c r="AA10" s="773"/>
      <c r="AB10" s="773"/>
      <c r="AC10" s="773"/>
      <c r="AD10" s="773"/>
      <c r="AE10" s="773"/>
      <c r="AF10" s="787"/>
      <c r="AG10" s="804"/>
      <c r="AH10" s="804"/>
      <c r="AI10" s="804"/>
      <c r="AJ10" s="804"/>
      <c r="AK10" s="804"/>
      <c r="AL10" s="804"/>
      <c r="AM10" s="804"/>
      <c r="AN10" s="804"/>
      <c r="AO10" s="804"/>
      <c r="AP10" s="804"/>
      <c r="AQ10" s="1492"/>
      <c r="AR10" s="1697"/>
      <c r="AS10" s="1697"/>
      <c r="AT10" s="1697"/>
      <c r="AU10" s="1498"/>
      <c r="AV10" s="1492"/>
      <c r="AW10" s="1697"/>
      <c r="AX10" s="1697"/>
      <c r="AY10" s="1697"/>
      <c r="AZ10" s="1697"/>
      <c r="BA10" s="1697"/>
      <c r="BB10" s="1697"/>
      <c r="BC10" s="1697"/>
      <c r="BD10" s="1697"/>
      <c r="BE10" s="1697"/>
      <c r="BF10" s="1697"/>
      <c r="BG10" s="1697"/>
      <c r="BH10" s="1697"/>
      <c r="BI10" s="1697"/>
      <c r="BJ10" s="1697"/>
      <c r="BK10" s="1498"/>
      <c r="BL10" s="1351"/>
      <c r="BM10" s="1352"/>
      <c r="BN10" s="1352"/>
      <c r="BO10" s="1352"/>
      <c r="BP10" s="1414"/>
      <c r="BQ10" s="1394"/>
      <c r="BR10" s="1343"/>
      <c r="BS10" s="1343"/>
      <c r="BT10" s="1343"/>
      <c r="BU10" s="1344"/>
      <c r="BV10" s="1394"/>
      <c r="BW10" s="1343"/>
      <c r="BX10" s="1343"/>
      <c r="BY10" s="1343"/>
      <c r="BZ10" s="1343"/>
      <c r="CA10" s="1394"/>
      <c r="CB10" s="1343"/>
      <c r="CC10" s="1343"/>
      <c r="CD10" s="1343"/>
      <c r="CE10" s="1344"/>
      <c r="CF10" s="1343"/>
      <c r="CG10" s="1343"/>
      <c r="CH10" s="1343"/>
      <c r="CI10" s="1343"/>
      <c r="CJ10" s="1343"/>
      <c r="CK10" s="1394"/>
      <c r="CL10" s="1343"/>
      <c r="CM10" s="1343"/>
      <c r="CN10" s="1343"/>
      <c r="CO10" s="1344"/>
      <c r="CP10" s="1394"/>
      <c r="CQ10" s="1343"/>
      <c r="CR10" s="1343"/>
      <c r="CS10" s="1343"/>
      <c r="CT10" s="1344"/>
      <c r="CU10" s="1499"/>
      <c r="CV10" s="1490"/>
      <c r="CW10" s="1490"/>
      <c r="CX10" s="1695"/>
      <c r="CY10" s="1490"/>
      <c r="CZ10" s="1490"/>
      <c r="DA10" s="1490"/>
      <c r="DB10" s="1695"/>
      <c r="DC10" s="1352"/>
      <c r="DD10" s="1696"/>
      <c r="DE10" s="1701"/>
    </row>
    <row r="11" spans="1:109" ht="15.75" customHeight="1">
      <c r="A11" s="760" t="s">
        <v>1018</v>
      </c>
      <c r="B11" s="761">
        <v>5</v>
      </c>
      <c r="C11" s="777" t="s">
        <v>1941</v>
      </c>
      <c r="D11" s="761" t="s">
        <v>1919</v>
      </c>
      <c r="E11" s="761" t="s">
        <v>1936</v>
      </c>
      <c r="F11" s="773" t="s">
        <v>1942</v>
      </c>
      <c r="G11" s="778" t="s">
        <v>184</v>
      </c>
      <c r="H11" s="779" t="s">
        <v>1943</v>
      </c>
      <c r="I11" s="780"/>
      <c r="J11" s="781">
        <v>1</v>
      </c>
      <c r="K11" s="781"/>
      <c r="L11" s="781"/>
      <c r="M11" s="781"/>
      <c r="N11" s="781"/>
      <c r="O11" s="781"/>
      <c r="P11" s="782"/>
      <c r="Q11" s="783">
        <f t="shared" si="0"/>
        <v>1</v>
      </c>
      <c r="R11" s="777" t="s">
        <v>984</v>
      </c>
      <c r="S11" s="761" t="s">
        <v>964</v>
      </c>
      <c r="T11" s="784" t="s">
        <v>965</v>
      </c>
      <c r="U11" s="761" t="s">
        <v>1944</v>
      </c>
      <c r="V11" s="761" t="s">
        <v>293</v>
      </c>
      <c r="W11" s="761" t="s">
        <v>1945</v>
      </c>
      <c r="X11" s="1263">
        <v>2</v>
      </c>
      <c r="Y11" s="807" t="s">
        <v>978</v>
      </c>
      <c r="Z11" s="778" t="s">
        <v>184</v>
      </c>
      <c r="AA11" s="773"/>
      <c r="AB11" s="773"/>
      <c r="AC11" s="773"/>
      <c r="AD11" s="773"/>
      <c r="AE11" s="773"/>
      <c r="AF11" s="787"/>
      <c r="AG11" s="788"/>
      <c r="AH11" s="788"/>
      <c r="AI11" s="788"/>
      <c r="AJ11" s="788"/>
      <c r="AK11" s="788"/>
      <c r="AL11" s="788"/>
      <c r="AM11" s="788"/>
      <c r="AN11" s="788"/>
      <c r="AO11" s="788"/>
      <c r="AP11" s="788"/>
      <c r="AQ11" s="1395"/>
      <c r="AR11" s="1348"/>
      <c r="AS11" s="1348"/>
      <c r="AT11" s="1348"/>
      <c r="AU11" s="1349"/>
      <c r="AV11" s="1394"/>
      <c r="AW11" s="1343"/>
      <c r="AX11" s="1343"/>
      <c r="AY11" s="1343"/>
      <c r="AZ11" s="1343"/>
      <c r="BA11" s="1343"/>
      <c r="BB11" s="1343"/>
      <c r="BC11" s="1343"/>
      <c r="BD11" s="1343"/>
      <c r="BE11" s="1343"/>
      <c r="BF11" s="1343"/>
      <c r="BG11" s="1343"/>
      <c r="BH11" s="1343"/>
      <c r="BI11" s="1343"/>
      <c r="BJ11" s="1343"/>
      <c r="BK11" s="1344"/>
      <c r="BL11" s="1351"/>
      <c r="BM11" s="1352"/>
      <c r="BN11" s="1352"/>
      <c r="BO11" s="1352"/>
      <c r="BP11" s="1414"/>
      <c r="BQ11" s="1394"/>
      <c r="BR11" s="1343"/>
      <c r="BS11" s="1343"/>
      <c r="BT11" s="1343"/>
      <c r="BU11" s="1344"/>
      <c r="BV11" s="1394"/>
      <c r="BW11" s="1343"/>
      <c r="BX11" s="1343"/>
      <c r="BY11" s="1343"/>
      <c r="BZ11" s="1343"/>
      <c r="CA11" s="1394"/>
      <c r="CB11" s="1343"/>
      <c r="CC11" s="1343"/>
      <c r="CD11" s="1343"/>
      <c r="CE11" s="1344"/>
      <c r="CF11" s="1343"/>
      <c r="CG11" s="1343"/>
      <c r="CH11" s="1343"/>
      <c r="CI11" s="1343"/>
      <c r="CJ11" s="1344"/>
      <c r="CK11" s="1394"/>
      <c r="CL11" s="1343"/>
      <c r="CM11" s="1343"/>
      <c r="CN11" s="1343"/>
      <c r="CO11" s="1344"/>
      <c r="CP11" s="1394"/>
      <c r="CQ11" s="1343"/>
      <c r="CR11" s="1343"/>
      <c r="CS11" s="1343"/>
      <c r="CT11" s="1344"/>
      <c r="CU11" s="1499"/>
      <c r="CV11" s="1490"/>
      <c r="CW11" s="1490"/>
      <c r="CX11" s="1695"/>
      <c r="CY11" s="1490"/>
      <c r="CZ11" s="1490"/>
      <c r="DA11" s="1490"/>
      <c r="DB11" s="1695"/>
      <c r="DC11" s="1352"/>
      <c r="DD11" s="1696"/>
      <c r="DE11" s="1701"/>
    </row>
    <row r="12" spans="1:109" ht="15.75" customHeight="1">
      <c r="A12" s="760" t="s">
        <v>1018</v>
      </c>
      <c r="B12" s="761">
        <v>6</v>
      </c>
      <c r="C12" s="777" t="s">
        <v>1946</v>
      </c>
      <c r="D12" s="761" t="s">
        <v>1919</v>
      </c>
      <c r="E12" s="761" t="s">
        <v>1927</v>
      </c>
      <c r="F12" s="773" t="s">
        <v>1947</v>
      </c>
      <c r="G12" s="778" t="s">
        <v>178</v>
      </c>
      <c r="H12" s="779" t="s">
        <v>1948</v>
      </c>
      <c r="I12" s="780"/>
      <c r="J12" s="781">
        <v>1</v>
      </c>
      <c r="K12" s="781"/>
      <c r="L12" s="781"/>
      <c r="M12" s="781"/>
      <c r="N12" s="781"/>
      <c r="O12" s="781"/>
      <c r="P12" s="782"/>
      <c r="Q12" s="783">
        <f t="shared" si="0"/>
        <v>1</v>
      </c>
      <c r="R12" s="777" t="s">
        <v>984</v>
      </c>
      <c r="S12" s="761" t="s">
        <v>964</v>
      </c>
      <c r="T12" s="784" t="s">
        <v>965</v>
      </c>
      <c r="U12" s="761" t="s">
        <v>1949</v>
      </c>
      <c r="V12" s="761" t="s">
        <v>991</v>
      </c>
      <c r="W12" s="761" t="s">
        <v>1950</v>
      </c>
      <c r="X12" s="817">
        <v>1</v>
      </c>
      <c r="Y12" s="807" t="s">
        <v>978</v>
      </c>
      <c r="Z12" s="778" t="s">
        <v>178</v>
      </c>
      <c r="AA12" s="773"/>
      <c r="AB12" s="773"/>
      <c r="AC12" s="773"/>
      <c r="AD12" s="773"/>
      <c r="AE12" s="773"/>
      <c r="AF12" s="787"/>
      <c r="AG12" s="788"/>
      <c r="AH12" s="788"/>
      <c r="AI12" s="788"/>
      <c r="AJ12" s="788"/>
      <c r="AK12" s="788"/>
      <c r="AL12" s="788"/>
      <c r="AM12" s="788"/>
      <c r="AN12" s="788"/>
      <c r="AO12" s="788"/>
      <c r="AP12" s="788"/>
      <c r="AQ12" s="1395"/>
      <c r="AR12" s="1348"/>
      <c r="AS12" s="1348"/>
      <c r="AT12" s="1348"/>
      <c r="AU12" s="1349"/>
      <c r="AV12" s="1394"/>
      <c r="AW12" s="1343"/>
      <c r="AX12" s="1343"/>
      <c r="AY12" s="1343"/>
      <c r="AZ12" s="1343"/>
      <c r="BA12" s="1343"/>
      <c r="BB12" s="1343"/>
      <c r="BC12" s="1343"/>
      <c r="BD12" s="1343"/>
      <c r="BE12" s="1343"/>
      <c r="BF12" s="1343"/>
      <c r="BG12" s="1343"/>
      <c r="BH12" s="1343"/>
      <c r="BI12" s="1343"/>
      <c r="BJ12" s="1343"/>
      <c r="BK12" s="1344"/>
      <c r="BL12" s="1351"/>
      <c r="BM12" s="1352"/>
      <c r="BN12" s="1352"/>
      <c r="BO12" s="1352"/>
      <c r="BP12" s="1414"/>
      <c r="BQ12" s="1394"/>
      <c r="BR12" s="1343"/>
      <c r="BS12" s="1343"/>
      <c r="BT12" s="1343"/>
      <c r="BU12" s="1344"/>
      <c r="BV12" s="1394"/>
      <c r="BW12" s="1343"/>
      <c r="BX12" s="1343"/>
      <c r="BY12" s="1343"/>
      <c r="BZ12" s="1343"/>
      <c r="CA12" s="1394"/>
      <c r="CB12" s="1343"/>
      <c r="CC12" s="1343"/>
      <c r="CD12" s="1343"/>
      <c r="CE12" s="1344"/>
      <c r="CF12" s="1343"/>
      <c r="CG12" s="1343"/>
      <c r="CH12" s="1343"/>
      <c r="CI12" s="1343"/>
      <c r="CJ12" s="1344"/>
      <c r="CK12" s="1394"/>
      <c r="CL12" s="1343"/>
      <c r="CM12" s="1343"/>
      <c r="CN12" s="1343"/>
      <c r="CO12" s="1344"/>
      <c r="CP12" s="1394"/>
      <c r="CQ12" s="1343"/>
      <c r="CR12" s="1343"/>
      <c r="CS12" s="1343"/>
      <c r="CT12" s="1344"/>
      <c r="CU12" s="1499"/>
      <c r="CV12" s="1490"/>
      <c r="CW12" s="1490"/>
      <c r="CX12" s="1695"/>
      <c r="CY12" s="1490"/>
      <c r="CZ12" s="1490"/>
      <c r="DA12" s="1490"/>
      <c r="DB12" s="1695"/>
      <c r="DC12" s="1352"/>
      <c r="DD12" s="1696"/>
      <c r="DE12" s="1701"/>
    </row>
    <row r="13" spans="1:109" ht="15.75" customHeight="1">
      <c r="A13" s="760" t="s">
        <v>1018</v>
      </c>
      <c r="B13" s="761">
        <v>7</v>
      </c>
      <c r="C13" s="777" t="s">
        <v>1951</v>
      </c>
      <c r="D13" s="761" t="s">
        <v>1952</v>
      </c>
      <c r="E13" s="761" t="s">
        <v>1920</v>
      </c>
      <c r="F13" s="773" t="s">
        <v>1953</v>
      </c>
      <c r="G13" s="778" t="s">
        <v>148</v>
      </c>
      <c r="H13" s="779" t="s">
        <v>1954</v>
      </c>
      <c r="I13" s="780"/>
      <c r="J13" s="781">
        <v>1</v>
      </c>
      <c r="K13" s="781"/>
      <c r="L13" s="781"/>
      <c r="M13" s="781"/>
      <c r="N13" s="781"/>
      <c r="O13" s="781"/>
      <c r="P13" s="782"/>
      <c r="Q13" s="783">
        <f t="shared" si="0"/>
        <v>1</v>
      </c>
      <c r="R13" s="777" t="s">
        <v>984</v>
      </c>
      <c r="S13" s="761" t="s">
        <v>964</v>
      </c>
      <c r="T13" s="784" t="s">
        <v>965</v>
      </c>
      <c r="U13" s="761" t="s">
        <v>1955</v>
      </c>
      <c r="V13" s="761" t="s">
        <v>1039</v>
      </c>
      <c r="W13" s="761" t="s">
        <v>1956</v>
      </c>
      <c r="X13" s="1263">
        <v>2</v>
      </c>
      <c r="Y13" s="807" t="s">
        <v>978</v>
      </c>
      <c r="Z13" s="778" t="s">
        <v>148</v>
      </c>
      <c r="AA13" s="773"/>
      <c r="AB13" s="773"/>
      <c r="AC13" s="773"/>
      <c r="AD13" s="773"/>
      <c r="AE13" s="773"/>
      <c r="AF13" s="787"/>
      <c r="AG13" s="788"/>
      <c r="AH13" s="788"/>
      <c r="AI13" s="788"/>
      <c r="AJ13" s="788"/>
      <c r="AK13" s="788"/>
      <c r="AL13" s="788"/>
      <c r="AM13" s="788"/>
      <c r="AN13" s="788"/>
      <c r="AO13" s="788"/>
      <c r="AP13" s="788"/>
      <c r="AQ13" s="1394"/>
      <c r="AR13" s="1343"/>
      <c r="AS13" s="1343"/>
      <c r="AT13" s="1343"/>
      <c r="AU13" s="1344"/>
      <c r="AV13" s="1394"/>
      <c r="AW13" s="1343"/>
      <c r="AX13" s="1343"/>
      <c r="AY13" s="1343"/>
      <c r="AZ13" s="1343"/>
      <c r="BA13" s="1343"/>
      <c r="BB13" s="1343"/>
      <c r="BC13" s="1343"/>
      <c r="BD13" s="1343"/>
      <c r="BE13" s="1343"/>
      <c r="BF13" s="1343"/>
      <c r="BG13" s="1343"/>
      <c r="BH13" s="1343"/>
      <c r="BI13" s="1343"/>
      <c r="BJ13" s="1343"/>
      <c r="BK13" s="1344"/>
      <c r="BL13" s="1351"/>
      <c r="BM13" s="1352"/>
      <c r="BN13" s="1352"/>
      <c r="BO13" s="1352"/>
      <c r="BP13" s="1414"/>
      <c r="BQ13" s="1394"/>
      <c r="BR13" s="1343"/>
      <c r="BS13" s="1343"/>
      <c r="BT13" s="1343"/>
      <c r="BU13" s="1344"/>
      <c r="BV13" s="1394"/>
      <c r="BW13" s="1343"/>
      <c r="BX13" s="1343"/>
      <c r="BY13" s="1343"/>
      <c r="BZ13" s="1343"/>
      <c r="CA13" s="1394"/>
      <c r="CB13" s="1343"/>
      <c r="CC13" s="1343"/>
      <c r="CD13" s="1343"/>
      <c r="CE13" s="1344"/>
      <c r="CF13" s="1343"/>
      <c r="CG13" s="1343"/>
      <c r="CH13" s="1343"/>
      <c r="CI13" s="1343"/>
      <c r="CJ13" s="1344"/>
      <c r="CK13" s="1394"/>
      <c r="CL13" s="1343"/>
      <c r="CM13" s="1343"/>
      <c r="CN13" s="1343"/>
      <c r="CO13" s="1344"/>
      <c r="CP13" s="1394"/>
      <c r="CQ13" s="1343"/>
      <c r="CR13" s="1343"/>
      <c r="CS13" s="1343"/>
      <c r="CT13" s="1344"/>
      <c r="CU13" s="1499"/>
      <c r="CV13" s="1490"/>
      <c r="CW13" s="1490"/>
      <c r="CX13" s="1695"/>
      <c r="CY13" s="1490"/>
      <c r="CZ13" s="1490"/>
      <c r="DA13" s="1490"/>
      <c r="DB13" s="1695"/>
      <c r="DC13" s="1352"/>
      <c r="DD13" s="1696"/>
      <c r="DE13" s="1701"/>
    </row>
    <row r="14" spans="1:109" ht="15.75" customHeight="1">
      <c r="A14" s="760" t="s">
        <v>1018</v>
      </c>
      <c r="B14" s="761">
        <v>8</v>
      </c>
      <c r="C14" s="777" t="s">
        <v>1957</v>
      </c>
      <c r="D14" s="761" t="s">
        <v>1958</v>
      </c>
      <c r="E14" s="761" t="s">
        <v>1936</v>
      </c>
      <c r="F14" s="773" t="s">
        <v>1959</v>
      </c>
      <c r="G14" s="778" t="s">
        <v>1960</v>
      </c>
      <c r="H14" s="779" t="s">
        <v>1961</v>
      </c>
      <c r="I14" s="780"/>
      <c r="J14" s="781"/>
      <c r="K14" s="781"/>
      <c r="L14" s="781"/>
      <c r="M14" s="781">
        <v>1</v>
      </c>
      <c r="N14" s="781"/>
      <c r="O14" s="781"/>
      <c r="P14" s="782"/>
      <c r="Q14" s="783">
        <f t="shared" si="0"/>
        <v>1</v>
      </c>
      <c r="R14" s="777" t="s">
        <v>988</v>
      </c>
      <c r="S14" s="761" t="s">
        <v>964</v>
      </c>
      <c r="T14" s="784" t="s">
        <v>965</v>
      </c>
      <c r="U14" s="761" t="s">
        <v>1027</v>
      </c>
      <c r="V14" s="761" t="s">
        <v>1039</v>
      </c>
      <c r="W14" s="761" t="s">
        <v>1956</v>
      </c>
      <c r="X14" s="817">
        <v>2</v>
      </c>
      <c r="Y14" s="809" t="s">
        <v>966</v>
      </c>
      <c r="Z14" s="778" t="s">
        <v>1960</v>
      </c>
      <c r="AA14" s="773"/>
      <c r="AB14" s="773"/>
      <c r="AC14" s="773"/>
      <c r="AD14" s="773"/>
      <c r="AE14" s="773"/>
      <c r="AF14" s="787"/>
      <c r="AG14" s="788"/>
      <c r="AH14" s="788"/>
      <c r="AI14" s="788"/>
      <c r="AJ14" s="788"/>
      <c r="AK14" s="788"/>
      <c r="AL14" s="788"/>
      <c r="AM14" s="788"/>
      <c r="AN14" s="788"/>
      <c r="AO14" s="788"/>
      <c r="AP14" s="788"/>
      <c r="AQ14" s="1394"/>
      <c r="AR14" s="1343"/>
      <c r="AS14" s="1343"/>
      <c r="AT14" s="1343"/>
      <c r="AU14" s="1344"/>
      <c r="AV14" s="1394"/>
      <c r="AW14" s="1343"/>
      <c r="AX14" s="1343"/>
      <c r="AY14" s="1343"/>
      <c r="AZ14" s="1343"/>
      <c r="BA14" s="1343"/>
      <c r="BB14" s="1343"/>
      <c r="BC14" s="1343"/>
      <c r="BD14" s="1343"/>
      <c r="BE14" s="1343"/>
      <c r="BF14" s="1343"/>
      <c r="BG14" s="1343"/>
      <c r="BH14" s="1343"/>
      <c r="BI14" s="1343"/>
      <c r="BJ14" s="1343"/>
      <c r="BK14" s="1344"/>
      <c r="BL14" s="1351"/>
      <c r="BM14" s="1352"/>
      <c r="BN14" s="1352"/>
      <c r="BO14" s="1352"/>
      <c r="BP14" s="1414"/>
      <c r="BQ14" s="1394"/>
      <c r="BR14" s="1343"/>
      <c r="BS14" s="1343"/>
      <c r="BT14" s="1343"/>
      <c r="BU14" s="1344"/>
      <c r="BV14" s="1394"/>
      <c r="BW14" s="1343"/>
      <c r="BX14" s="1343"/>
      <c r="BY14" s="1343"/>
      <c r="BZ14" s="1343"/>
      <c r="CA14" s="1394"/>
      <c r="CB14" s="1343"/>
      <c r="CC14" s="1343"/>
      <c r="CD14" s="1343"/>
      <c r="CE14" s="1344"/>
      <c r="CF14" s="1343"/>
      <c r="CG14" s="1343"/>
      <c r="CH14" s="1343"/>
      <c r="CI14" s="1343"/>
      <c r="CJ14" s="1344"/>
      <c r="CK14" s="1394"/>
      <c r="CL14" s="1343"/>
      <c r="CM14" s="1343"/>
      <c r="CN14" s="1343"/>
      <c r="CO14" s="1344"/>
      <c r="CP14" s="1394"/>
      <c r="CQ14" s="1343"/>
      <c r="CR14" s="1343"/>
      <c r="CS14" s="1343"/>
      <c r="CT14" s="1344"/>
      <c r="CU14" s="1499"/>
      <c r="CV14" s="1490"/>
      <c r="CW14" s="1490"/>
      <c r="CX14" s="1695"/>
      <c r="CY14" s="1490"/>
      <c r="CZ14" s="1490"/>
      <c r="DA14" s="1490"/>
      <c r="DB14" s="1695"/>
      <c r="DC14" s="1352"/>
      <c r="DD14" s="1696"/>
      <c r="DE14" s="1701"/>
    </row>
    <row r="15" spans="1:109" ht="15.75" customHeight="1">
      <c r="A15" s="760" t="s">
        <v>1018</v>
      </c>
      <c r="B15" s="761">
        <v>9</v>
      </c>
      <c r="C15" s="777" t="s">
        <v>1962</v>
      </c>
      <c r="D15" s="761" t="s">
        <v>1958</v>
      </c>
      <c r="E15" s="761" t="s">
        <v>1936</v>
      </c>
      <c r="F15" s="773" t="s">
        <v>1963</v>
      </c>
      <c r="G15" s="778" t="s">
        <v>1964</v>
      </c>
      <c r="H15" s="779" t="s">
        <v>1965</v>
      </c>
      <c r="I15" s="780"/>
      <c r="J15" s="781">
        <v>1</v>
      </c>
      <c r="K15" s="781"/>
      <c r="L15" s="781"/>
      <c r="M15" s="781"/>
      <c r="N15" s="781"/>
      <c r="O15" s="781"/>
      <c r="P15" s="782"/>
      <c r="Q15" s="783">
        <f t="shared" si="0"/>
        <v>1</v>
      </c>
      <c r="R15" s="777" t="s">
        <v>988</v>
      </c>
      <c r="S15" s="761" t="s">
        <v>964</v>
      </c>
      <c r="T15" s="784" t="s">
        <v>965</v>
      </c>
      <c r="U15" s="761" t="s">
        <v>1031</v>
      </c>
      <c r="V15" s="761" t="s">
        <v>1039</v>
      </c>
      <c r="W15" s="761" t="s">
        <v>1956</v>
      </c>
      <c r="X15" s="817">
        <v>2</v>
      </c>
      <c r="Y15" s="807" t="s">
        <v>966</v>
      </c>
      <c r="Z15" s="778" t="s">
        <v>1964</v>
      </c>
      <c r="AA15" s="773"/>
      <c r="AB15" s="773"/>
      <c r="AC15" s="773"/>
      <c r="AD15" s="773"/>
      <c r="AE15" s="773"/>
      <c r="AF15" s="787"/>
      <c r="AG15" s="788"/>
      <c r="AH15" s="788"/>
      <c r="AI15" s="788"/>
      <c r="AJ15" s="788"/>
      <c r="AK15" s="788"/>
      <c r="AL15" s="788"/>
      <c r="AM15" s="788"/>
      <c r="AN15" s="788"/>
      <c r="AO15" s="788"/>
      <c r="AP15" s="788"/>
      <c r="AQ15" s="1394"/>
      <c r="AR15" s="1343"/>
      <c r="AS15" s="1343"/>
      <c r="AT15" s="1343"/>
      <c r="AU15" s="1344"/>
      <c r="AV15" s="1394"/>
      <c r="AW15" s="1343"/>
      <c r="AX15" s="1343"/>
      <c r="AY15" s="1343"/>
      <c r="AZ15" s="1343"/>
      <c r="BA15" s="1343"/>
      <c r="BB15" s="1343"/>
      <c r="BC15" s="1343"/>
      <c r="BD15" s="1343"/>
      <c r="BE15" s="1343"/>
      <c r="BF15" s="1343"/>
      <c r="BG15" s="1343"/>
      <c r="BH15" s="1343"/>
      <c r="BI15" s="1343"/>
      <c r="BJ15" s="1343"/>
      <c r="BK15" s="1344"/>
      <c r="BL15" s="1351"/>
      <c r="BM15" s="1352"/>
      <c r="BN15" s="1352"/>
      <c r="BO15" s="1352"/>
      <c r="BP15" s="1414"/>
      <c r="BQ15" s="1394"/>
      <c r="BR15" s="1343"/>
      <c r="BS15" s="1343"/>
      <c r="BT15" s="1343"/>
      <c r="BU15" s="1344"/>
      <c r="BV15" s="1394"/>
      <c r="BW15" s="1343"/>
      <c r="BX15" s="1343"/>
      <c r="BY15" s="1343"/>
      <c r="BZ15" s="1343"/>
      <c r="CA15" s="1394"/>
      <c r="CB15" s="1343"/>
      <c r="CC15" s="1343"/>
      <c r="CD15" s="1343"/>
      <c r="CE15" s="1344"/>
      <c r="CF15" s="1343"/>
      <c r="CG15" s="1343"/>
      <c r="CH15" s="1343"/>
      <c r="CI15" s="1343"/>
      <c r="CJ15" s="1344"/>
      <c r="CK15" s="1394"/>
      <c r="CL15" s="1343"/>
      <c r="CM15" s="1343"/>
      <c r="CN15" s="1343"/>
      <c r="CO15" s="1344"/>
      <c r="CP15" s="1394"/>
      <c r="CQ15" s="1343"/>
      <c r="CR15" s="1343"/>
      <c r="CS15" s="1343"/>
      <c r="CT15" s="1344"/>
      <c r="CU15" s="1499"/>
      <c r="CV15" s="1490"/>
      <c r="CW15" s="1490"/>
      <c r="CX15" s="1695"/>
      <c r="CY15" s="1490"/>
      <c r="CZ15" s="1490"/>
      <c r="DA15" s="1490"/>
      <c r="DB15" s="1695"/>
      <c r="DC15" s="1352"/>
      <c r="DD15" s="1696"/>
      <c r="DE15" s="1701"/>
    </row>
    <row r="16" spans="1:109" ht="15.75" customHeight="1">
      <c r="A16" s="760" t="s">
        <v>1018</v>
      </c>
      <c r="B16" s="761">
        <v>10</v>
      </c>
      <c r="C16" s="777" t="s">
        <v>1966</v>
      </c>
      <c r="D16" s="761" t="s">
        <v>1919</v>
      </c>
      <c r="E16" s="761" t="s">
        <v>1936</v>
      </c>
      <c r="F16" s="773" t="s">
        <v>1967</v>
      </c>
      <c r="G16" s="778" t="s">
        <v>1968</v>
      </c>
      <c r="H16" s="779" t="s">
        <v>1969</v>
      </c>
      <c r="I16" s="780"/>
      <c r="J16" s="781">
        <v>1</v>
      </c>
      <c r="K16" s="781"/>
      <c r="L16" s="781"/>
      <c r="M16" s="781"/>
      <c r="N16" s="781"/>
      <c r="O16" s="781"/>
      <c r="P16" s="782"/>
      <c r="Q16" s="783">
        <f t="shared" si="0"/>
        <v>1</v>
      </c>
      <c r="R16" s="777" t="s">
        <v>963</v>
      </c>
      <c r="S16" s="761"/>
      <c r="T16" s="784"/>
      <c r="U16" s="761" t="s">
        <v>1939</v>
      </c>
      <c r="V16" s="761" t="s">
        <v>991</v>
      </c>
      <c r="W16" s="761" t="s">
        <v>1970</v>
      </c>
      <c r="X16" s="1263">
        <v>0</v>
      </c>
      <c r="Y16" s="810" t="s">
        <v>978</v>
      </c>
      <c r="Z16" s="778"/>
      <c r="AA16" s="773"/>
      <c r="AB16" s="773"/>
      <c r="AC16" s="773"/>
      <c r="AD16" s="773"/>
      <c r="AE16" s="773"/>
      <c r="AF16" s="787"/>
      <c r="AG16" s="788"/>
      <c r="AH16" s="788"/>
      <c r="AI16" s="788"/>
      <c r="AJ16" s="788"/>
      <c r="AK16" s="788"/>
      <c r="AL16" s="788"/>
      <c r="AM16" s="788"/>
      <c r="AN16" s="788"/>
      <c r="AO16" s="788"/>
      <c r="AP16" s="788"/>
      <c r="AQ16" s="811">
        <v>0.5</v>
      </c>
      <c r="AR16" s="812">
        <v>0.45833333333333331</v>
      </c>
      <c r="AS16" s="812">
        <v>0.41666666666666669</v>
      </c>
      <c r="AT16" s="812">
        <v>0.375</v>
      </c>
      <c r="AU16" s="813">
        <v>0.36249999999999999</v>
      </c>
      <c r="AV16" s="811"/>
      <c r="AW16" s="812"/>
      <c r="AX16" s="812"/>
      <c r="AY16" s="812"/>
      <c r="AZ16" s="812"/>
      <c r="BA16" s="812"/>
      <c r="BB16" s="812"/>
      <c r="BC16" s="812"/>
      <c r="BD16" s="812"/>
      <c r="BE16" s="812"/>
      <c r="BF16" s="812"/>
      <c r="BG16" s="812"/>
      <c r="BH16" s="812"/>
      <c r="BI16" s="812"/>
      <c r="BJ16" s="812"/>
      <c r="BK16" s="813"/>
      <c r="BL16" s="777"/>
      <c r="BM16" s="773"/>
      <c r="BN16" s="773"/>
      <c r="BO16" s="773"/>
      <c r="BP16" s="784"/>
      <c r="BQ16" s="796">
        <v>0</v>
      </c>
      <c r="BR16" s="788">
        <v>0</v>
      </c>
      <c r="BS16" s="788">
        <v>0</v>
      </c>
      <c r="BT16" s="788">
        <v>0</v>
      </c>
      <c r="BU16" s="793">
        <v>0</v>
      </c>
      <c r="BV16" s="811" t="s">
        <v>1971</v>
      </c>
      <c r="BW16" s="812" t="s">
        <v>1971</v>
      </c>
      <c r="BX16" s="812" t="s">
        <v>1971</v>
      </c>
      <c r="BY16" s="812" t="s">
        <v>1971</v>
      </c>
      <c r="BZ16" s="812" t="s">
        <v>1971</v>
      </c>
      <c r="CA16" s="811">
        <v>0</v>
      </c>
      <c r="CB16" s="812">
        <v>0</v>
      </c>
      <c r="CC16" s="812">
        <v>0</v>
      </c>
      <c r="CD16" s="812">
        <v>0</v>
      </c>
      <c r="CE16" s="813">
        <v>0</v>
      </c>
      <c r="CF16" s="812">
        <v>0</v>
      </c>
      <c r="CG16" s="812">
        <v>0</v>
      </c>
      <c r="CH16" s="812">
        <v>0</v>
      </c>
      <c r="CI16" s="812">
        <v>0</v>
      </c>
      <c r="CJ16" s="813">
        <v>0</v>
      </c>
      <c r="CK16" s="796" t="s">
        <v>1971</v>
      </c>
      <c r="CL16" s="788" t="s">
        <v>1971</v>
      </c>
      <c r="CM16" s="788" t="s">
        <v>1971</v>
      </c>
      <c r="CN16" s="788" t="s">
        <v>1971</v>
      </c>
      <c r="CO16" s="793" t="s">
        <v>1971</v>
      </c>
      <c r="CP16" s="796">
        <v>0</v>
      </c>
      <c r="CQ16" s="788">
        <v>0</v>
      </c>
      <c r="CR16" s="788">
        <v>0</v>
      </c>
      <c r="CS16" s="788">
        <v>0</v>
      </c>
      <c r="CT16" s="793">
        <v>0</v>
      </c>
      <c r="CU16" s="1273" t="s">
        <v>1971</v>
      </c>
      <c r="CV16" s="1272" t="s">
        <v>1971</v>
      </c>
      <c r="CW16" s="1272" t="s">
        <v>1971</v>
      </c>
      <c r="CX16" s="1274" t="s">
        <v>1971</v>
      </c>
      <c r="CY16" s="1272" t="s">
        <v>1971</v>
      </c>
      <c r="CZ16" s="1272" t="s">
        <v>1971</v>
      </c>
      <c r="DA16" s="1272" t="s">
        <v>1971</v>
      </c>
      <c r="DB16" s="1274" t="s">
        <v>1971</v>
      </c>
      <c r="DC16" s="773"/>
      <c r="DD16" s="801">
        <v>1</v>
      </c>
      <c r="DE16" s="802"/>
    </row>
    <row r="17" spans="1:109" ht="15.75" customHeight="1">
      <c r="A17" s="760" t="s">
        <v>1018</v>
      </c>
      <c r="B17" s="761">
        <v>11</v>
      </c>
      <c r="C17" s="777" t="s">
        <v>1972</v>
      </c>
      <c r="D17" s="761" t="s">
        <v>1958</v>
      </c>
      <c r="E17" s="761" t="s">
        <v>1936</v>
      </c>
      <c r="F17" s="773" t="s">
        <v>1973</v>
      </c>
      <c r="G17" s="778" t="s">
        <v>1974</v>
      </c>
      <c r="H17" s="779" t="s">
        <v>1975</v>
      </c>
      <c r="I17" s="780"/>
      <c r="J17" s="781"/>
      <c r="K17" s="781"/>
      <c r="L17" s="781"/>
      <c r="M17" s="781">
        <v>1</v>
      </c>
      <c r="N17" s="781"/>
      <c r="O17" s="781"/>
      <c r="P17" s="782"/>
      <c r="Q17" s="783">
        <f t="shared" si="0"/>
        <v>1</v>
      </c>
      <c r="R17" s="777" t="s">
        <v>963</v>
      </c>
      <c r="S17" s="761"/>
      <c r="T17" s="784"/>
      <c r="U17" s="761" t="s">
        <v>1976</v>
      </c>
      <c r="V17" s="761" t="s">
        <v>293</v>
      </c>
      <c r="W17" s="761" t="s">
        <v>1977</v>
      </c>
      <c r="X17" s="817">
        <v>0</v>
      </c>
      <c r="Y17" s="814" t="s">
        <v>966</v>
      </c>
      <c r="Z17" s="778"/>
      <c r="AA17" s="773"/>
      <c r="AB17" s="773"/>
      <c r="AC17" s="773"/>
      <c r="AD17" s="773"/>
      <c r="AE17" s="773"/>
      <c r="AF17" s="787"/>
      <c r="AG17" s="788"/>
      <c r="AH17" s="788"/>
      <c r="AI17" s="788"/>
      <c r="AJ17" s="788"/>
      <c r="AK17" s="788"/>
      <c r="AL17" s="788"/>
      <c r="AM17" s="788"/>
      <c r="AN17" s="788"/>
      <c r="AO17" s="788"/>
      <c r="AP17" s="788"/>
      <c r="AQ17" s="796">
        <v>90</v>
      </c>
      <c r="AR17" s="788">
        <v>90</v>
      </c>
      <c r="AS17" s="788">
        <v>90</v>
      </c>
      <c r="AT17" s="788">
        <v>90</v>
      </c>
      <c r="AU17" s="793">
        <v>90</v>
      </c>
      <c r="AV17" s="796"/>
      <c r="AW17" s="788"/>
      <c r="AX17" s="788"/>
      <c r="AY17" s="788"/>
      <c r="AZ17" s="788"/>
      <c r="BA17" s="788"/>
      <c r="BB17" s="788"/>
      <c r="BC17" s="788"/>
      <c r="BD17" s="788"/>
      <c r="BE17" s="788"/>
      <c r="BF17" s="788"/>
      <c r="BG17" s="788"/>
      <c r="BH17" s="788"/>
      <c r="BI17" s="788"/>
      <c r="BJ17" s="788"/>
      <c r="BK17" s="793"/>
      <c r="BL17" s="777"/>
      <c r="BM17" s="773"/>
      <c r="BN17" s="773"/>
      <c r="BO17" s="773"/>
      <c r="BP17" s="784"/>
      <c r="BQ17" s="796" t="s">
        <v>1971</v>
      </c>
      <c r="BR17" s="788" t="s">
        <v>1971</v>
      </c>
      <c r="BS17" s="788" t="s">
        <v>1971</v>
      </c>
      <c r="BT17" s="788" t="s">
        <v>1971</v>
      </c>
      <c r="BU17" s="793" t="s">
        <v>1971</v>
      </c>
      <c r="BV17" s="796" t="s">
        <v>1971</v>
      </c>
      <c r="BW17" s="788" t="s">
        <v>1971</v>
      </c>
      <c r="BX17" s="788" t="s">
        <v>1971</v>
      </c>
      <c r="BY17" s="788" t="s">
        <v>1971</v>
      </c>
      <c r="BZ17" s="788" t="s">
        <v>1971</v>
      </c>
      <c r="CA17" s="796" t="s">
        <v>1971</v>
      </c>
      <c r="CB17" s="788" t="s">
        <v>1971</v>
      </c>
      <c r="CC17" s="788" t="s">
        <v>1971</v>
      </c>
      <c r="CD17" s="788" t="s">
        <v>1971</v>
      </c>
      <c r="CE17" s="793" t="s">
        <v>1971</v>
      </c>
      <c r="CF17" s="788" t="s">
        <v>1971</v>
      </c>
      <c r="CG17" s="788" t="s">
        <v>1971</v>
      </c>
      <c r="CH17" s="788" t="s">
        <v>1971</v>
      </c>
      <c r="CI17" s="788" t="s">
        <v>1971</v>
      </c>
      <c r="CJ17" s="793" t="s">
        <v>1971</v>
      </c>
      <c r="CK17" s="796" t="s">
        <v>1971</v>
      </c>
      <c r="CL17" s="788" t="s">
        <v>1971</v>
      </c>
      <c r="CM17" s="788" t="s">
        <v>1971</v>
      </c>
      <c r="CN17" s="788" t="s">
        <v>1971</v>
      </c>
      <c r="CO17" s="793" t="s">
        <v>1971</v>
      </c>
      <c r="CP17" s="796" t="s">
        <v>1971</v>
      </c>
      <c r="CQ17" s="788" t="s">
        <v>1971</v>
      </c>
      <c r="CR17" s="788" t="s">
        <v>1971</v>
      </c>
      <c r="CS17" s="788" t="s">
        <v>1971</v>
      </c>
      <c r="CT17" s="793" t="s">
        <v>1971</v>
      </c>
      <c r="CU17" s="1273" t="s">
        <v>1971</v>
      </c>
      <c r="CV17" s="1272" t="s">
        <v>1971</v>
      </c>
      <c r="CW17" s="1272" t="s">
        <v>1971</v>
      </c>
      <c r="CX17" s="1274" t="s">
        <v>1971</v>
      </c>
      <c r="CY17" s="1272" t="s">
        <v>1971</v>
      </c>
      <c r="CZ17" s="1272" t="s">
        <v>1971</v>
      </c>
      <c r="DA17" s="1272" t="s">
        <v>1971</v>
      </c>
      <c r="DB17" s="1274" t="s">
        <v>1971</v>
      </c>
      <c r="DC17" s="773"/>
      <c r="DD17" s="801">
        <v>1</v>
      </c>
      <c r="DE17" s="802"/>
    </row>
    <row r="18" spans="1:109" ht="15.75" customHeight="1">
      <c r="A18" s="760" t="s">
        <v>1018</v>
      </c>
      <c r="B18" s="761">
        <v>12</v>
      </c>
      <c r="C18" s="777" t="s">
        <v>1978</v>
      </c>
      <c r="D18" s="761" t="s">
        <v>1958</v>
      </c>
      <c r="E18" s="761" t="s">
        <v>1936</v>
      </c>
      <c r="F18" s="773" t="s">
        <v>1979</v>
      </c>
      <c r="G18" s="778" t="s">
        <v>1980</v>
      </c>
      <c r="H18" s="779" t="s">
        <v>1981</v>
      </c>
      <c r="I18" s="780"/>
      <c r="J18" s="781"/>
      <c r="K18" s="781"/>
      <c r="L18" s="781"/>
      <c r="M18" s="781">
        <v>1</v>
      </c>
      <c r="N18" s="781"/>
      <c r="O18" s="781"/>
      <c r="P18" s="782"/>
      <c r="Q18" s="783">
        <f t="shared" si="0"/>
        <v>1</v>
      </c>
      <c r="R18" s="777" t="s">
        <v>963</v>
      </c>
      <c r="S18" s="761"/>
      <c r="T18" s="784"/>
      <c r="U18" s="761" t="s">
        <v>1976</v>
      </c>
      <c r="V18" s="761" t="s">
        <v>293</v>
      </c>
      <c r="W18" s="761" t="s">
        <v>1977</v>
      </c>
      <c r="X18" s="817">
        <v>0</v>
      </c>
      <c r="Y18" s="809" t="s">
        <v>966</v>
      </c>
      <c r="Z18" s="778"/>
      <c r="AA18" s="773"/>
      <c r="AB18" s="773"/>
      <c r="AC18" s="773"/>
      <c r="AD18" s="773"/>
      <c r="AE18" s="773"/>
      <c r="AF18" s="787"/>
      <c r="AG18" s="788"/>
      <c r="AH18" s="788"/>
      <c r="AI18" s="788"/>
      <c r="AJ18" s="788"/>
      <c r="AK18" s="788"/>
      <c r="AL18" s="788"/>
      <c r="AM18" s="788"/>
      <c r="AN18" s="788"/>
      <c r="AO18" s="788"/>
      <c r="AP18" s="788"/>
      <c r="AQ18" s="796">
        <v>90</v>
      </c>
      <c r="AR18" s="788">
        <v>90</v>
      </c>
      <c r="AS18" s="788">
        <v>90</v>
      </c>
      <c r="AT18" s="788">
        <v>90</v>
      </c>
      <c r="AU18" s="793">
        <v>90</v>
      </c>
      <c r="AV18" s="796"/>
      <c r="AW18" s="788"/>
      <c r="AX18" s="788"/>
      <c r="AY18" s="788"/>
      <c r="AZ18" s="788"/>
      <c r="BA18" s="788"/>
      <c r="BB18" s="788"/>
      <c r="BC18" s="788"/>
      <c r="BD18" s="788"/>
      <c r="BE18" s="788"/>
      <c r="BF18" s="788"/>
      <c r="BG18" s="788"/>
      <c r="BH18" s="788"/>
      <c r="BI18" s="788"/>
      <c r="BJ18" s="788"/>
      <c r="BK18" s="793"/>
      <c r="BL18" s="777"/>
      <c r="BM18" s="773"/>
      <c r="BN18" s="773"/>
      <c r="BO18" s="773"/>
      <c r="BP18" s="784"/>
      <c r="BQ18" s="796" t="s">
        <v>1971</v>
      </c>
      <c r="BR18" s="788" t="s">
        <v>1971</v>
      </c>
      <c r="BS18" s="788" t="s">
        <v>1971</v>
      </c>
      <c r="BT18" s="788" t="s">
        <v>1971</v>
      </c>
      <c r="BU18" s="793" t="s">
        <v>1971</v>
      </c>
      <c r="BV18" s="796" t="s">
        <v>1971</v>
      </c>
      <c r="BW18" s="788" t="s">
        <v>1971</v>
      </c>
      <c r="BX18" s="788" t="s">
        <v>1971</v>
      </c>
      <c r="BY18" s="788" t="s">
        <v>1971</v>
      </c>
      <c r="BZ18" s="788" t="s">
        <v>1971</v>
      </c>
      <c r="CA18" s="796" t="s">
        <v>1971</v>
      </c>
      <c r="CB18" s="788" t="s">
        <v>1971</v>
      </c>
      <c r="CC18" s="788" t="s">
        <v>1971</v>
      </c>
      <c r="CD18" s="788" t="s">
        <v>1971</v>
      </c>
      <c r="CE18" s="793" t="s">
        <v>1971</v>
      </c>
      <c r="CF18" s="788" t="s">
        <v>1971</v>
      </c>
      <c r="CG18" s="788" t="s">
        <v>1971</v>
      </c>
      <c r="CH18" s="788" t="s">
        <v>1971</v>
      </c>
      <c r="CI18" s="788" t="s">
        <v>1971</v>
      </c>
      <c r="CJ18" s="793" t="s">
        <v>1971</v>
      </c>
      <c r="CK18" s="796" t="s">
        <v>1971</v>
      </c>
      <c r="CL18" s="788" t="s">
        <v>1971</v>
      </c>
      <c r="CM18" s="788" t="s">
        <v>1971</v>
      </c>
      <c r="CN18" s="788" t="s">
        <v>1971</v>
      </c>
      <c r="CO18" s="793" t="s">
        <v>1971</v>
      </c>
      <c r="CP18" s="796" t="s">
        <v>1971</v>
      </c>
      <c r="CQ18" s="788" t="s">
        <v>1971</v>
      </c>
      <c r="CR18" s="788" t="s">
        <v>1971</v>
      </c>
      <c r="CS18" s="788" t="s">
        <v>1971</v>
      </c>
      <c r="CT18" s="793" t="s">
        <v>1971</v>
      </c>
      <c r="CU18" s="1273" t="s">
        <v>1971</v>
      </c>
      <c r="CV18" s="1272" t="s">
        <v>1971</v>
      </c>
      <c r="CW18" s="1272" t="s">
        <v>1971</v>
      </c>
      <c r="CX18" s="1274" t="s">
        <v>1971</v>
      </c>
      <c r="CY18" s="1272" t="s">
        <v>1971</v>
      </c>
      <c r="CZ18" s="1272" t="s">
        <v>1971</v>
      </c>
      <c r="DA18" s="1272" t="s">
        <v>1971</v>
      </c>
      <c r="DB18" s="1274" t="s">
        <v>1971</v>
      </c>
      <c r="DC18" s="773"/>
      <c r="DD18" s="801">
        <v>1</v>
      </c>
      <c r="DE18" s="802"/>
    </row>
    <row r="19" spans="1:109" ht="15.75" customHeight="1">
      <c r="A19" s="760" t="s">
        <v>1018</v>
      </c>
      <c r="B19" s="761">
        <v>13</v>
      </c>
      <c r="C19" s="777" t="s">
        <v>1982</v>
      </c>
      <c r="D19" s="761" t="s">
        <v>1926</v>
      </c>
      <c r="E19" s="761" t="s">
        <v>1936</v>
      </c>
      <c r="F19" s="773" t="s">
        <v>1983</v>
      </c>
      <c r="G19" s="778" t="s">
        <v>1984</v>
      </c>
      <c r="H19" s="779" t="s">
        <v>1985</v>
      </c>
      <c r="I19" s="780">
        <v>1</v>
      </c>
      <c r="J19" s="781"/>
      <c r="K19" s="781"/>
      <c r="L19" s="781"/>
      <c r="M19" s="781"/>
      <c r="N19" s="781"/>
      <c r="O19" s="781"/>
      <c r="P19" s="782"/>
      <c r="Q19" s="783">
        <f t="shared" si="0"/>
        <v>1</v>
      </c>
      <c r="R19" s="777" t="s">
        <v>975</v>
      </c>
      <c r="S19" s="761" t="s">
        <v>964</v>
      </c>
      <c r="T19" s="784" t="s">
        <v>965</v>
      </c>
      <c r="U19" s="761" t="s">
        <v>1933</v>
      </c>
      <c r="V19" s="761" t="s">
        <v>991</v>
      </c>
      <c r="W19" s="761" t="s">
        <v>1986</v>
      </c>
      <c r="X19" s="817">
        <v>0</v>
      </c>
      <c r="Y19" s="814" t="s">
        <v>966</v>
      </c>
      <c r="Z19" s="778"/>
      <c r="AA19" s="773"/>
      <c r="AB19" s="773"/>
      <c r="AC19" s="773"/>
      <c r="AD19" s="773"/>
      <c r="AE19" s="773"/>
      <c r="AF19" s="787"/>
      <c r="AG19" s="788"/>
      <c r="AH19" s="788"/>
      <c r="AI19" s="788"/>
      <c r="AJ19" s="788"/>
      <c r="AK19" s="788"/>
      <c r="AL19" s="788"/>
      <c r="AM19" s="788"/>
      <c r="AN19" s="788"/>
      <c r="AO19" s="788"/>
      <c r="AP19" s="788"/>
      <c r="AQ19" s="796">
        <v>0</v>
      </c>
      <c r="AR19" s="788">
        <v>0</v>
      </c>
      <c r="AS19" s="788">
        <v>0</v>
      </c>
      <c r="AT19" s="788">
        <v>0</v>
      </c>
      <c r="AU19" s="793">
        <v>0</v>
      </c>
      <c r="AV19" s="796"/>
      <c r="AW19" s="788"/>
      <c r="AX19" s="788"/>
      <c r="AY19" s="788"/>
      <c r="AZ19" s="788"/>
      <c r="BA19" s="788"/>
      <c r="BB19" s="788"/>
      <c r="BC19" s="788"/>
      <c r="BD19" s="788"/>
      <c r="BE19" s="788"/>
      <c r="BF19" s="788"/>
      <c r="BG19" s="788"/>
      <c r="BH19" s="788"/>
      <c r="BI19" s="788"/>
      <c r="BJ19" s="788"/>
      <c r="BK19" s="793"/>
      <c r="BL19" s="777" t="s">
        <v>961</v>
      </c>
      <c r="BM19" s="773" t="s">
        <v>961</v>
      </c>
      <c r="BN19" s="773" t="s">
        <v>961</v>
      </c>
      <c r="BO19" s="773" t="s">
        <v>961</v>
      </c>
      <c r="BP19" s="784" t="s">
        <v>961</v>
      </c>
      <c r="BQ19" s="796" t="s">
        <v>1971</v>
      </c>
      <c r="BR19" s="788" t="s">
        <v>1971</v>
      </c>
      <c r="BS19" s="788" t="s">
        <v>1971</v>
      </c>
      <c r="BT19" s="788" t="s">
        <v>1971</v>
      </c>
      <c r="BU19" s="793" t="s">
        <v>1971</v>
      </c>
      <c r="BV19" s="796" t="s">
        <v>1971</v>
      </c>
      <c r="BW19" s="788" t="s">
        <v>1971</v>
      </c>
      <c r="BX19" s="788" t="s">
        <v>1971</v>
      </c>
      <c r="BY19" s="788" t="s">
        <v>1971</v>
      </c>
      <c r="BZ19" s="788" t="s">
        <v>1971</v>
      </c>
      <c r="CA19" s="796" t="s">
        <v>1971</v>
      </c>
      <c r="CB19" s="788" t="s">
        <v>1971</v>
      </c>
      <c r="CC19" s="788" t="s">
        <v>1971</v>
      </c>
      <c r="CD19" s="788" t="s">
        <v>1971</v>
      </c>
      <c r="CE19" s="793" t="s">
        <v>1971</v>
      </c>
      <c r="CF19" s="788" t="s">
        <v>1971</v>
      </c>
      <c r="CG19" s="788" t="s">
        <v>1971</v>
      </c>
      <c r="CH19" s="788" t="s">
        <v>1971</v>
      </c>
      <c r="CI19" s="788" t="s">
        <v>1971</v>
      </c>
      <c r="CJ19" s="793" t="s">
        <v>1971</v>
      </c>
      <c r="CK19" s="796" t="s">
        <v>1971</v>
      </c>
      <c r="CL19" s="788" t="s">
        <v>1971</v>
      </c>
      <c r="CM19" s="788" t="s">
        <v>1971</v>
      </c>
      <c r="CN19" s="788" t="s">
        <v>1971</v>
      </c>
      <c r="CO19" s="793" t="s">
        <v>1971</v>
      </c>
      <c r="CP19" s="796" t="s">
        <v>1971</v>
      </c>
      <c r="CQ19" s="788" t="s">
        <v>1971</v>
      </c>
      <c r="CR19" s="788" t="s">
        <v>1971</v>
      </c>
      <c r="CS19" s="788" t="s">
        <v>1971</v>
      </c>
      <c r="CT19" s="793" t="s">
        <v>1971</v>
      </c>
      <c r="CU19" s="1273" t="s">
        <v>1971</v>
      </c>
      <c r="CV19" s="1272" t="s">
        <v>1971</v>
      </c>
      <c r="CW19" s="1272" t="s">
        <v>1971</v>
      </c>
      <c r="CX19" s="1274" t="s">
        <v>1971</v>
      </c>
      <c r="CY19" s="1272">
        <v>0.14299999999999999</v>
      </c>
      <c r="CZ19" s="1272" t="s">
        <v>1971</v>
      </c>
      <c r="DA19" s="1272" t="s">
        <v>1971</v>
      </c>
      <c r="DB19" s="1274" t="s">
        <v>1971</v>
      </c>
      <c r="DC19" s="773"/>
      <c r="DD19" s="801">
        <v>1</v>
      </c>
      <c r="DE19" s="802"/>
    </row>
    <row r="20" spans="1:109" ht="15.75" customHeight="1">
      <c r="A20" s="760" t="s">
        <v>1018</v>
      </c>
      <c r="B20" s="761">
        <v>14</v>
      </c>
      <c r="C20" s="777" t="s">
        <v>1987</v>
      </c>
      <c r="D20" s="761" t="s">
        <v>1958</v>
      </c>
      <c r="E20" s="761" t="s">
        <v>1936</v>
      </c>
      <c r="F20" s="773" t="s">
        <v>1988</v>
      </c>
      <c r="G20" s="778" t="s">
        <v>1989</v>
      </c>
      <c r="H20" s="779" t="s">
        <v>1989</v>
      </c>
      <c r="I20" s="780"/>
      <c r="J20" s="781"/>
      <c r="K20" s="781"/>
      <c r="L20" s="781"/>
      <c r="M20" s="781">
        <v>1</v>
      </c>
      <c r="N20" s="781"/>
      <c r="O20" s="781"/>
      <c r="P20" s="782"/>
      <c r="Q20" s="783">
        <f t="shared" si="0"/>
        <v>1</v>
      </c>
      <c r="R20" s="777" t="s">
        <v>988</v>
      </c>
      <c r="S20" s="761" t="s">
        <v>964</v>
      </c>
      <c r="T20" s="784" t="s">
        <v>965</v>
      </c>
      <c r="U20" s="761" t="s">
        <v>1990</v>
      </c>
      <c r="V20" s="761" t="s">
        <v>293</v>
      </c>
      <c r="W20" s="761" t="s">
        <v>1991</v>
      </c>
      <c r="X20" s="817">
        <v>2</v>
      </c>
      <c r="Y20" s="809" t="s">
        <v>978</v>
      </c>
      <c r="Z20" s="778"/>
      <c r="AA20" s="773"/>
      <c r="AB20" s="773"/>
      <c r="AC20" s="773"/>
      <c r="AD20" s="773"/>
      <c r="AE20" s="773"/>
      <c r="AF20" s="787"/>
      <c r="AG20" s="788"/>
      <c r="AH20" s="788"/>
      <c r="AI20" s="788"/>
      <c r="AJ20" s="788"/>
      <c r="AK20" s="788"/>
      <c r="AL20" s="788"/>
      <c r="AM20" s="788"/>
      <c r="AN20" s="788"/>
      <c r="AO20" s="788"/>
      <c r="AP20" s="788"/>
      <c r="AQ20" s="796">
        <v>2.39</v>
      </c>
      <c r="AR20" s="788">
        <v>2.27</v>
      </c>
      <c r="AS20" s="788">
        <v>2.2200000000000002</v>
      </c>
      <c r="AT20" s="788">
        <v>2.16</v>
      </c>
      <c r="AU20" s="793">
        <v>2.1</v>
      </c>
      <c r="AV20" s="796"/>
      <c r="AW20" s="788"/>
      <c r="AX20" s="788"/>
      <c r="AY20" s="788"/>
      <c r="AZ20" s="788"/>
      <c r="BA20" s="788"/>
      <c r="BB20" s="788"/>
      <c r="BC20" s="788"/>
      <c r="BD20" s="788"/>
      <c r="BE20" s="788"/>
      <c r="BF20" s="788"/>
      <c r="BG20" s="788"/>
      <c r="BH20" s="788"/>
      <c r="BI20" s="788"/>
      <c r="BJ20" s="788"/>
      <c r="BK20" s="793"/>
      <c r="BL20" s="777" t="s">
        <v>961</v>
      </c>
      <c r="BM20" s="773" t="s">
        <v>961</v>
      </c>
      <c r="BN20" s="773" t="s">
        <v>961</v>
      </c>
      <c r="BO20" s="773" t="s">
        <v>961</v>
      </c>
      <c r="BP20" s="784" t="s">
        <v>961</v>
      </c>
      <c r="BQ20" s="796" t="s">
        <v>1971</v>
      </c>
      <c r="BR20" s="788" t="s">
        <v>1971</v>
      </c>
      <c r="BS20" s="788" t="s">
        <v>1971</v>
      </c>
      <c r="BT20" s="788" t="s">
        <v>1971</v>
      </c>
      <c r="BU20" s="793" t="s">
        <v>1971</v>
      </c>
      <c r="BV20" s="794">
        <v>2.89</v>
      </c>
      <c r="BW20" s="795">
        <v>2.77</v>
      </c>
      <c r="BX20" s="795">
        <v>2.72</v>
      </c>
      <c r="BY20" s="795">
        <v>2.7</v>
      </c>
      <c r="BZ20" s="795">
        <v>2.7</v>
      </c>
      <c r="CA20" s="796" t="s">
        <v>1971</v>
      </c>
      <c r="CB20" s="788" t="s">
        <v>1971</v>
      </c>
      <c r="CC20" s="788" t="s">
        <v>1971</v>
      </c>
      <c r="CD20" s="788" t="s">
        <v>1971</v>
      </c>
      <c r="CE20" s="793" t="s">
        <v>1971</v>
      </c>
      <c r="CF20" s="798" t="s">
        <v>1971</v>
      </c>
      <c r="CG20" s="798" t="s">
        <v>1971</v>
      </c>
      <c r="CH20" s="798" t="s">
        <v>1971</v>
      </c>
      <c r="CI20" s="798" t="s">
        <v>1971</v>
      </c>
      <c r="CJ20" s="798" t="s">
        <v>1971</v>
      </c>
      <c r="CK20" s="796">
        <v>1.89</v>
      </c>
      <c r="CL20" s="788">
        <v>1.77</v>
      </c>
      <c r="CM20" s="788">
        <v>1.72</v>
      </c>
      <c r="CN20" s="788">
        <v>1.66</v>
      </c>
      <c r="CO20" s="793">
        <v>1.6</v>
      </c>
      <c r="CP20" s="796" t="s">
        <v>1971</v>
      </c>
      <c r="CQ20" s="788" t="s">
        <v>1971</v>
      </c>
      <c r="CR20" s="788" t="s">
        <v>1971</v>
      </c>
      <c r="CS20" s="788" t="s">
        <v>1971</v>
      </c>
      <c r="CT20" s="793" t="s">
        <v>1971</v>
      </c>
      <c r="CU20" s="1273">
        <v>-1.2230000000000001</v>
      </c>
      <c r="CV20" s="1272" t="s">
        <v>1971</v>
      </c>
      <c r="CW20" s="1272" t="s">
        <v>1971</v>
      </c>
      <c r="CX20" s="1274" t="s">
        <v>1971</v>
      </c>
      <c r="CY20" s="1272">
        <v>1.2230000000000001</v>
      </c>
      <c r="CZ20" s="1272" t="s">
        <v>1971</v>
      </c>
      <c r="DA20" s="1272" t="s">
        <v>1971</v>
      </c>
      <c r="DB20" s="1274" t="s">
        <v>1971</v>
      </c>
      <c r="DC20" s="773"/>
      <c r="DD20" s="801">
        <v>1</v>
      </c>
      <c r="DE20" s="802"/>
    </row>
    <row r="21" spans="1:109" ht="15.75" customHeight="1">
      <c r="A21" s="760" t="s">
        <v>1018</v>
      </c>
      <c r="B21" s="761">
        <v>15</v>
      </c>
      <c r="C21" s="777" t="s">
        <v>1992</v>
      </c>
      <c r="D21" s="761" t="s">
        <v>1926</v>
      </c>
      <c r="E21" s="761" t="s">
        <v>1936</v>
      </c>
      <c r="F21" s="773" t="s">
        <v>1993</v>
      </c>
      <c r="G21" s="778" t="s">
        <v>1994</v>
      </c>
      <c r="H21" s="779" t="s">
        <v>1995</v>
      </c>
      <c r="I21" s="780">
        <v>1</v>
      </c>
      <c r="J21" s="781"/>
      <c r="K21" s="781"/>
      <c r="L21" s="781"/>
      <c r="M21" s="781"/>
      <c r="N21" s="781"/>
      <c r="O21" s="781"/>
      <c r="P21" s="782"/>
      <c r="Q21" s="783">
        <f t="shared" si="0"/>
        <v>1</v>
      </c>
      <c r="R21" s="777" t="s">
        <v>988</v>
      </c>
      <c r="S21" s="761" t="s">
        <v>964</v>
      </c>
      <c r="T21" s="784" t="s">
        <v>965</v>
      </c>
      <c r="U21" s="761" t="s">
        <v>1996</v>
      </c>
      <c r="V21" s="761" t="s">
        <v>991</v>
      </c>
      <c r="W21" s="761" t="s">
        <v>1997</v>
      </c>
      <c r="X21" s="817">
        <v>0</v>
      </c>
      <c r="Y21" s="807" t="s">
        <v>966</v>
      </c>
      <c r="Z21" s="778"/>
      <c r="AA21" s="773"/>
      <c r="AB21" s="773"/>
      <c r="AC21" s="773"/>
      <c r="AD21" s="773"/>
      <c r="AE21" s="773"/>
      <c r="AF21" s="787"/>
      <c r="AG21" s="788"/>
      <c r="AH21" s="788"/>
      <c r="AI21" s="788"/>
      <c r="AJ21" s="788"/>
      <c r="AK21" s="788"/>
      <c r="AL21" s="788"/>
      <c r="AM21" s="788"/>
      <c r="AN21" s="788"/>
      <c r="AO21" s="788"/>
      <c r="AP21" s="788"/>
      <c r="AQ21" s="796">
        <v>7</v>
      </c>
      <c r="AR21" s="788">
        <v>14</v>
      </c>
      <c r="AS21" s="788">
        <v>21</v>
      </c>
      <c r="AT21" s="788">
        <v>28</v>
      </c>
      <c r="AU21" s="793">
        <v>36</v>
      </c>
      <c r="AV21" s="796"/>
      <c r="AW21" s="788"/>
      <c r="AX21" s="788"/>
      <c r="AY21" s="788"/>
      <c r="AZ21" s="788"/>
      <c r="BA21" s="788"/>
      <c r="BB21" s="788"/>
      <c r="BC21" s="788"/>
      <c r="BD21" s="788"/>
      <c r="BE21" s="788"/>
      <c r="BF21" s="788"/>
      <c r="BG21" s="788"/>
      <c r="BH21" s="788"/>
      <c r="BI21" s="788"/>
      <c r="BJ21" s="788"/>
      <c r="BK21" s="793"/>
      <c r="BL21" s="777" t="s">
        <v>961</v>
      </c>
      <c r="BM21" s="773" t="s">
        <v>961</v>
      </c>
      <c r="BN21" s="773" t="s">
        <v>961</v>
      </c>
      <c r="BO21" s="773" t="s">
        <v>961</v>
      </c>
      <c r="BP21" s="784" t="s">
        <v>961</v>
      </c>
      <c r="BQ21" s="796" t="s">
        <v>1971</v>
      </c>
      <c r="BR21" s="788" t="s">
        <v>1971</v>
      </c>
      <c r="BS21" s="788" t="s">
        <v>1971</v>
      </c>
      <c r="BT21" s="788" t="s">
        <v>1971</v>
      </c>
      <c r="BU21" s="793" t="s">
        <v>1971</v>
      </c>
      <c r="BV21" s="796" t="s">
        <v>1971</v>
      </c>
      <c r="BW21" s="788" t="s">
        <v>1971</v>
      </c>
      <c r="BX21" s="788" t="s">
        <v>1971</v>
      </c>
      <c r="BY21" s="788" t="s">
        <v>1971</v>
      </c>
      <c r="BZ21" s="788" t="s">
        <v>1971</v>
      </c>
      <c r="CA21" s="796" t="s">
        <v>1971</v>
      </c>
      <c r="CB21" s="788" t="s">
        <v>1971</v>
      </c>
      <c r="CC21" s="788" t="s">
        <v>1971</v>
      </c>
      <c r="CD21" s="788" t="s">
        <v>1971</v>
      </c>
      <c r="CE21" s="793" t="s">
        <v>1971</v>
      </c>
      <c r="CF21" s="788" t="s">
        <v>1971</v>
      </c>
      <c r="CG21" s="788" t="s">
        <v>1971</v>
      </c>
      <c r="CH21" s="788" t="s">
        <v>1971</v>
      </c>
      <c r="CI21" s="788" t="s">
        <v>1971</v>
      </c>
      <c r="CJ21" s="793" t="s">
        <v>1971</v>
      </c>
      <c r="CK21" s="796" t="s">
        <v>1971</v>
      </c>
      <c r="CL21" s="788" t="s">
        <v>1971</v>
      </c>
      <c r="CM21" s="788" t="s">
        <v>1971</v>
      </c>
      <c r="CN21" s="788" t="s">
        <v>1971</v>
      </c>
      <c r="CO21" s="793" t="s">
        <v>1971</v>
      </c>
      <c r="CP21" s="796" t="s">
        <v>1971</v>
      </c>
      <c r="CQ21" s="788" t="s">
        <v>1971</v>
      </c>
      <c r="CR21" s="788" t="s">
        <v>1971</v>
      </c>
      <c r="CS21" s="788" t="s">
        <v>1971</v>
      </c>
      <c r="CT21" s="793" t="s">
        <v>1971</v>
      </c>
      <c r="CU21" s="1273">
        <v>-3.4700000000000002E-2</v>
      </c>
      <c r="CV21" s="1272" t="s">
        <v>1971</v>
      </c>
      <c r="CW21" s="1272" t="s">
        <v>1971</v>
      </c>
      <c r="CX21" s="1274" t="s">
        <v>1971</v>
      </c>
      <c r="CY21" s="1272">
        <v>1.7399999999999999E-2</v>
      </c>
      <c r="CZ21" s="1272" t="s">
        <v>1971</v>
      </c>
      <c r="DA21" s="1272" t="s">
        <v>1971</v>
      </c>
      <c r="DB21" s="1274" t="s">
        <v>1971</v>
      </c>
      <c r="DC21" s="773" t="s">
        <v>1998</v>
      </c>
      <c r="DD21" s="801">
        <v>1</v>
      </c>
      <c r="DE21" s="802"/>
    </row>
    <row r="22" spans="1:109" ht="15.75" customHeight="1">
      <c r="A22" s="760" t="s">
        <v>1018</v>
      </c>
      <c r="B22" s="761">
        <v>16</v>
      </c>
      <c r="C22" s="777" t="s">
        <v>1999</v>
      </c>
      <c r="D22" s="761" t="s">
        <v>1926</v>
      </c>
      <c r="E22" s="761" t="s">
        <v>1927</v>
      </c>
      <c r="F22" s="773" t="s">
        <v>2000</v>
      </c>
      <c r="G22" s="778" t="s">
        <v>2001</v>
      </c>
      <c r="H22" s="779" t="s">
        <v>2002</v>
      </c>
      <c r="I22" s="780">
        <v>1</v>
      </c>
      <c r="J22" s="781"/>
      <c r="K22" s="781"/>
      <c r="L22" s="781"/>
      <c r="M22" s="781"/>
      <c r="N22" s="781"/>
      <c r="O22" s="781"/>
      <c r="P22" s="782"/>
      <c r="Q22" s="783">
        <f t="shared" si="0"/>
        <v>1</v>
      </c>
      <c r="R22" s="777" t="s">
        <v>984</v>
      </c>
      <c r="S22" s="761" t="s">
        <v>964</v>
      </c>
      <c r="T22" s="784" t="s">
        <v>965</v>
      </c>
      <c r="U22" s="761" t="s">
        <v>1933</v>
      </c>
      <c r="V22" s="761" t="s">
        <v>991</v>
      </c>
      <c r="W22" s="761" t="s">
        <v>2003</v>
      </c>
      <c r="X22" s="817">
        <v>2</v>
      </c>
      <c r="Y22" s="807" t="s">
        <v>966</v>
      </c>
      <c r="Z22" s="778"/>
      <c r="AA22" s="773"/>
      <c r="AB22" s="773"/>
      <c r="AC22" s="773"/>
      <c r="AD22" s="773"/>
      <c r="AE22" s="773"/>
      <c r="AF22" s="787"/>
      <c r="AG22" s="788"/>
      <c r="AH22" s="788"/>
      <c r="AI22" s="788"/>
      <c r="AJ22" s="788"/>
      <c r="AK22" s="788"/>
      <c r="AL22" s="788"/>
      <c r="AM22" s="788"/>
      <c r="AN22" s="788"/>
      <c r="AO22" s="788"/>
      <c r="AP22" s="788"/>
      <c r="AQ22" s="796">
        <v>0</v>
      </c>
      <c r="AR22" s="788">
        <v>0</v>
      </c>
      <c r="AS22" s="788">
        <v>0</v>
      </c>
      <c r="AT22" s="788">
        <v>0</v>
      </c>
      <c r="AU22" s="793">
        <v>27.33</v>
      </c>
      <c r="AV22" s="796"/>
      <c r="AW22" s="788"/>
      <c r="AX22" s="788"/>
      <c r="AY22" s="788"/>
      <c r="AZ22" s="788"/>
      <c r="BA22" s="788"/>
      <c r="BB22" s="788"/>
      <c r="BC22" s="788"/>
      <c r="BD22" s="788"/>
      <c r="BE22" s="788"/>
      <c r="BF22" s="788"/>
      <c r="BG22" s="788"/>
      <c r="BH22" s="788"/>
      <c r="BI22" s="788"/>
      <c r="BJ22" s="788"/>
      <c r="BK22" s="793"/>
      <c r="BL22" s="777" t="s">
        <v>961</v>
      </c>
      <c r="BM22" s="773" t="s">
        <v>961</v>
      </c>
      <c r="BN22" s="773" t="s">
        <v>961</v>
      </c>
      <c r="BO22" s="773" t="s">
        <v>961</v>
      </c>
      <c r="BP22" s="784" t="s">
        <v>961</v>
      </c>
      <c r="BQ22" s="796" t="s">
        <v>1971</v>
      </c>
      <c r="BR22" s="788" t="s">
        <v>1971</v>
      </c>
      <c r="BS22" s="788" t="s">
        <v>1971</v>
      </c>
      <c r="BT22" s="788" t="s">
        <v>1971</v>
      </c>
      <c r="BU22" s="793" t="s">
        <v>1971</v>
      </c>
      <c r="BV22" s="796" t="s">
        <v>1971</v>
      </c>
      <c r="BW22" s="788" t="s">
        <v>1971</v>
      </c>
      <c r="BX22" s="788" t="s">
        <v>1971</v>
      </c>
      <c r="BY22" s="788" t="s">
        <v>1971</v>
      </c>
      <c r="BZ22" s="788" t="s">
        <v>1971</v>
      </c>
      <c r="CA22" s="796" t="s">
        <v>1971</v>
      </c>
      <c r="CB22" s="788" t="s">
        <v>1971</v>
      </c>
      <c r="CC22" s="788" t="s">
        <v>1971</v>
      </c>
      <c r="CD22" s="788" t="s">
        <v>1971</v>
      </c>
      <c r="CE22" s="793" t="s">
        <v>1971</v>
      </c>
      <c r="CF22" s="788" t="s">
        <v>1971</v>
      </c>
      <c r="CG22" s="788" t="s">
        <v>1971</v>
      </c>
      <c r="CH22" s="788" t="s">
        <v>1971</v>
      </c>
      <c r="CI22" s="788" t="s">
        <v>1971</v>
      </c>
      <c r="CJ22" s="793" t="s">
        <v>1971</v>
      </c>
      <c r="CK22" s="796" t="s">
        <v>1971</v>
      </c>
      <c r="CL22" s="788" t="s">
        <v>1971</v>
      </c>
      <c r="CM22" s="788" t="s">
        <v>1971</v>
      </c>
      <c r="CN22" s="788" t="s">
        <v>1971</v>
      </c>
      <c r="CO22" s="793" t="s">
        <v>1971</v>
      </c>
      <c r="CP22" s="796" t="s">
        <v>1971</v>
      </c>
      <c r="CQ22" s="788" t="s">
        <v>1971</v>
      </c>
      <c r="CR22" s="788" t="s">
        <v>1971</v>
      </c>
      <c r="CS22" s="788" t="s">
        <v>1971</v>
      </c>
      <c r="CT22" s="793" t="s">
        <v>1971</v>
      </c>
      <c r="CU22" s="1273">
        <v>-0.24099999999999999</v>
      </c>
      <c r="CV22" s="1272" t="s">
        <v>1971</v>
      </c>
      <c r="CW22" s="1272" t="s">
        <v>1971</v>
      </c>
      <c r="CX22" s="1274" t="s">
        <v>1971</v>
      </c>
      <c r="CY22" s="1272" t="s">
        <v>1971</v>
      </c>
      <c r="CZ22" s="1272" t="s">
        <v>1971</v>
      </c>
      <c r="DA22" s="1272" t="s">
        <v>1971</v>
      </c>
      <c r="DB22" s="1274" t="s">
        <v>1971</v>
      </c>
      <c r="DC22" s="773"/>
      <c r="DD22" s="801">
        <v>1</v>
      </c>
      <c r="DE22" s="802"/>
    </row>
    <row r="23" spans="1:109" ht="15.75" customHeight="1">
      <c r="A23" s="760" t="s">
        <v>1018</v>
      </c>
      <c r="B23" s="761">
        <v>17</v>
      </c>
      <c r="C23" s="777" t="s">
        <v>2004</v>
      </c>
      <c r="D23" s="761" t="s">
        <v>1926</v>
      </c>
      <c r="E23" s="761" t="s">
        <v>1927</v>
      </c>
      <c r="F23" s="773" t="s">
        <v>2005</v>
      </c>
      <c r="G23" s="778" t="s">
        <v>2006</v>
      </c>
      <c r="H23" s="779" t="s">
        <v>2007</v>
      </c>
      <c r="I23" s="780">
        <v>1</v>
      </c>
      <c r="J23" s="781"/>
      <c r="K23" s="781"/>
      <c r="L23" s="781"/>
      <c r="M23" s="781"/>
      <c r="N23" s="781"/>
      <c r="O23" s="781"/>
      <c r="P23" s="782"/>
      <c r="Q23" s="783">
        <f t="shared" si="0"/>
        <v>1</v>
      </c>
      <c r="R23" s="777" t="s">
        <v>988</v>
      </c>
      <c r="S23" s="761" t="s">
        <v>964</v>
      </c>
      <c r="T23" s="784" t="s">
        <v>965</v>
      </c>
      <c r="U23" s="761" t="s">
        <v>2008</v>
      </c>
      <c r="V23" s="761" t="s">
        <v>991</v>
      </c>
      <c r="W23" s="761" t="s">
        <v>2009</v>
      </c>
      <c r="X23" s="1263">
        <v>0</v>
      </c>
      <c r="Y23" s="807" t="s">
        <v>978</v>
      </c>
      <c r="Z23" s="778"/>
      <c r="AA23" s="773"/>
      <c r="AB23" s="773"/>
      <c r="AC23" s="773"/>
      <c r="AD23" s="773"/>
      <c r="AE23" s="773"/>
      <c r="AF23" s="787"/>
      <c r="AG23" s="788"/>
      <c r="AH23" s="788"/>
      <c r="AI23" s="788"/>
      <c r="AJ23" s="788"/>
      <c r="AK23" s="788"/>
      <c r="AL23" s="788"/>
      <c r="AM23" s="788"/>
      <c r="AN23" s="788"/>
      <c r="AO23" s="788"/>
      <c r="AP23" s="788"/>
      <c r="AQ23" s="796">
        <v>0</v>
      </c>
      <c r="AR23" s="788">
        <v>0</v>
      </c>
      <c r="AS23" s="788">
        <v>0</v>
      </c>
      <c r="AT23" s="788">
        <v>0</v>
      </c>
      <c r="AU23" s="793">
        <v>0</v>
      </c>
      <c r="AV23" s="796"/>
      <c r="AW23" s="788"/>
      <c r="AX23" s="788"/>
      <c r="AY23" s="788"/>
      <c r="AZ23" s="788"/>
      <c r="BA23" s="788"/>
      <c r="BB23" s="788"/>
      <c r="BC23" s="788"/>
      <c r="BD23" s="788"/>
      <c r="BE23" s="788"/>
      <c r="BF23" s="788"/>
      <c r="BG23" s="788"/>
      <c r="BH23" s="788"/>
      <c r="BI23" s="788"/>
      <c r="BJ23" s="788"/>
      <c r="BK23" s="793"/>
      <c r="BL23" s="777" t="s">
        <v>961</v>
      </c>
      <c r="BM23" s="773" t="s">
        <v>961</v>
      </c>
      <c r="BN23" s="773" t="s">
        <v>961</v>
      </c>
      <c r="BO23" s="773" t="s">
        <v>961</v>
      </c>
      <c r="BP23" s="784" t="s">
        <v>961</v>
      </c>
      <c r="BQ23" s="796" t="s">
        <v>1971</v>
      </c>
      <c r="BR23" s="788" t="s">
        <v>1971</v>
      </c>
      <c r="BS23" s="788" t="s">
        <v>1971</v>
      </c>
      <c r="BT23" s="788" t="s">
        <v>1971</v>
      </c>
      <c r="BU23" s="793" t="s">
        <v>1971</v>
      </c>
      <c r="BV23" s="796">
        <v>3500</v>
      </c>
      <c r="BW23" s="788">
        <v>3500</v>
      </c>
      <c r="BX23" s="788">
        <v>3500</v>
      </c>
      <c r="BY23" s="788">
        <v>3500</v>
      </c>
      <c r="BZ23" s="788">
        <v>3500</v>
      </c>
      <c r="CA23" s="796" t="s">
        <v>1971</v>
      </c>
      <c r="CB23" s="788" t="s">
        <v>1971</v>
      </c>
      <c r="CC23" s="788" t="s">
        <v>1971</v>
      </c>
      <c r="CD23" s="788" t="s">
        <v>1971</v>
      </c>
      <c r="CE23" s="793" t="s">
        <v>1971</v>
      </c>
      <c r="CF23" s="788" t="s">
        <v>1971</v>
      </c>
      <c r="CG23" s="788" t="s">
        <v>1971</v>
      </c>
      <c r="CH23" s="788" t="s">
        <v>1971</v>
      </c>
      <c r="CI23" s="788" t="s">
        <v>1971</v>
      </c>
      <c r="CJ23" s="793" t="s">
        <v>1971</v>
      </c>
      <c r="CK23" s="796">
        <v>-3500</v>
      </c>
      <c r="CL23" s="788">
        <v>-3500</v>
      </c>
      <c r="CM23" s="788">
        <v>-3500</v>
      </c>
      <c r="CN23" s="788">
        <v>-3500</v>
      </c>
      <c r="CO23" s="793">
        <v>-3500</v>
      </c>
      <c r="CP23" s="796" t="s">
        <v>1971</v>
      </c>
      <c r="CQ23" s="788" t="s">
        <v>1971</v>
      </c>
      <c r="CR23" s="788" t="s">
        <v>1971</v>
      </c>
      <c r="CS23" s="788" t="s">
        <v>1971</v>
      </c>
      <c r="CT23" s="793" t="s">
        <v>1971</v>
      </c>
      <c r="CU23" s="1273">
        <v>-1.1E-4</v>
      </c>
      <c r="CV23" s="1272" t="s">
        <v>1971</v>
      </c>
      <c r="CW23" s="1272" t="s">
        <v>1971</v>
      </c>
      <c r="CX23" s="1274" t="s">
        <v>1971</v>
      </c>
      <c r="CY23" s="1272">
        <v>9.3999999999999994E-5</v>
      </c>
      <c r="CZ23" s="1272" t="s">
        <v>1971</v>
      </c>
      <c r="DA23" s="1272" t="s">
        <v>1971</v>
      </c>
      <c r="DB23" s="1274" t="s">
        <v>1971</v>
      </c>
      <c r="DC23" s="773"/>
      <c r="DD23" s="801">
        <v>1</v>
      </c>
      <c r="DE23" s="802"/>
    </row>
    <row r="24" spans="1:109" ht="15.75" customHeight="1">
      <c r="A24" s="760" t="s">
        <v>1018</v>
      </c>
      <c r="B24" s="761">
        <v>18</v>
      </c>
      <c r="C24" s="777" t="s">
        <v>2010</v>
      </c>
      <c r="D24" s="761" t="s">
        <v>1919</v>
      </c>
      <c r="E24" s="761" t="s">
        <v>1936</v>
      </c>
      <c r="F24" s="773" t="s">
        <v>2011</v>
      </c>
      <c r="G24" s="778" t="s">
        <v>2012</v>
      </c>
      <c r="H24" s="779" t="s">
        <v>2013</v>
      </c>
      <c r="I24" s="780"/>
      <c r="J24" s="781">
        <v>1</v>
      </c>
      <c r="K24" s="781"/>
      <c r="L24" s="781"/>
      <c r="M24" s="781"/>
      <c r="N24" s="781"/>
      <c r="O24" s="781"/>
      <c r="P24" s="782"/>
      <c r="Q24" s="783">
        <f t="shared" si="0"/>
        <v>1</v>
      </c>
      <c r="R24" s="777" t="s">
        <v>984</v>
      </c>
      <c r="S24" s="761" t="s">
        <v>964</v>
      </c>
      <c r="T24" s="784" t="s">
        <v>965</v>
      </c>
      <c r="U24" s="761" t="s">
        <v>2014</v>
      </c>
      <c r="V24" s="761" t="s">
        <v>991</v>
      </c>
      <c r="W24" s="761" t="s">
        <v>2015</v>
      </c>
      <c r="X24" s="817">
        <v>3</v>
      </c>
      <c r="Y24" s="807" t="s">
        <v>978</v>
      </c>
      <c r="Z24" s="778" t="s">
        <v>2016</v>
      </c>
      <c r="AA24" s="773"/>
      <c r="AB24" s="773"/>
      <c r="AC24" s="773"/>
      <c r="AD24" s="773"/>
      <c r="AE24" s="773"/>
      <c r="AF24" s="787"/>
      <c r="AG24" s="788"/>
      <c r="AH24" s="788"/>
      <c r="AI24" s="788"/>
      <c r="AJ24" s="788"/>
      <c r="AK24" s="788"/>
      <c r="AL24" s="788"/>
      <c r="AM24" s="788"/>
      <c r="AN24" s="788"/>
      <c r="AO24" s="788"/>
      <c r="AP24" s="788"/>
      <c r="AQ24" s="796">
        <v>1.645</v>
      </c>
      <c r="AR24" s="788">
        <v>1.5129999999999999</v>
      </c>
      <c r="AS24" s="788">
        <v>1.381</v>
      </c>
      <c r="AT24" s="788">
        <v>1.25</v>
      </c>
      <c r="AU24" s="793">
        <v>1.1180000000000001</v>
      </c>
      <c r="AV24" s="796"/>
      <c r="AW24" s="788"/>
      <c r="AX24" s="788"/>
      <c r="AY24" s="788"/>
      <c r="AZ24" s="788"/>
      <c r="BA24" s="788"/>
      <c r="BB24" s="788"/>
      <c r="BC24" s="788"/>
      <c r="BD24" s="788"/>
      <c r="BE24" s="788"/>
      <c r="BF24" s="788"/>
      <c r="BG24" s="788"/>
      <c r="BH24" s="788"/>
      <c r="BI24" s="788"/>
      <c r="BJ24" s="788"/>
      <c r="BK24" s="793"/>
      <c r="BL24" s="777" t="s">
        <v>961</v>
      </c>
      <c r="BM24" s="773" t="s">
        <v>961</v>
      </c>
      <c r="BN24" s="773" t="s">
        <v>961</v>
      </c>
      <c r="BO24" s="773" t="s">
        <v>961</v>
      </c>
      <c r="BP24" s="784" t="s">
        <v>961</v>
      </c>
      <c r="BQ24" s="796" t="s">
        <v>1971</v>
      </c>
      <c r="BR24" s="788" t="s">
        <v>1971</v>
      </c>
      <c r="BS24" s="788" t="s">
        <v>1971</v>
      </c>
      <c r="BT24" s="788" t="s">
        <v>1971</v>
      </c>
      <c r="BU24" s="793" t="s">
        <v>1971</v>
      </c>
      <c r="BV24" s="794">
        <v>4.9349999999999996</v>
      </c>
      <c r="BW24" s="795">
        <v>4.9349999999999996</v>
      </c>
      <c r="BX24" s="795">
        <v>4.9349999999999996</v>
      </c>
      <c r="BY24" s="795">
        <v>4.9349999999999996</v>
      </c>
      <c r="BZ24" s="795">
        <v>4.9349999999999996</v>
      </c>
      <c r="CA24" s="796" t="s">
        <v>1971</v>
      </c>
      <c r="CB24" s="788" t="s">
        <v>1971</v>
      </c>
      <c r="CC24" s="788" t="s">
        <v>1971</v>
      </c>
      <c r="CD24" s="788" t="s">
        <v>1971</v>
      </c>
      <c r="CE24" s="793" t="s">
        <v>1971</v>
      </c>
      <c r="CF24" s="788" t="s">
        <v>1971</v>
      </c>
      <c r="CG24" s="788" t="s">
        <v>1971</v>
      </c>
      <c r="CH24" s="788" t="s">
        <v>1971</v>
      </c>
      <c r="CI24" s="788" t="s">
        <v>1971</v>
      </c>
      <c r="CJ24" s="793" t="s">
        <v>1971</v>
      </c>
      <c r="CK24" s="796" t="s">
        <v>1971</v>
      </c>
      <c r="CL24" s="788" t="s">
        <v>1971</v>
      </c>
      <c r="CM24" s="788" t="s">
        <v>1971</v>
      </c>
      <c r="CN24" s="788" t="s">
        <v>1971</v>
      </c>
      <c r="CO24" s="793" t="s">
        <v>1971</v>
      </c>
      <c r="CP24" s="796" t="s">
        <v>1971</v>
      </c>
      <c r="CQ24" s="788" t="s">
        <v>1971</v>
      </c>
      <c r="CR24" s="788" t="s">
        <v>1971</v>
      </c>
      <c r="CS24" s="788" t="s">
        <v>1971</v>
      </c>
      <c r="CT24" s="793" t="s">
        <v>1971</v>
      </c>
      <c r="CU24" s="1273">
        <v>-0.26400000000000001</v>
      </c>
      <c r="CV24" s="1272" t="s">
        <v>1971</v>
      </c>
      <c r="CW24" s="1272" t="s">
        <v>1971</v>
      </c>
      <c r="CX24" s="1274" t="s">
        <v>1971</v>
      </c>
      <c r="CY24" s="1272">
        <v>0</v>
      </c>
      <c r="CZ24" s="1272" t="s">
        <v>1971</v>
      </c>
      <c r="DA24" s="1272" t="s">
        <v>1971</v>
      </c>
      <c r="DB24" s="1274" t="s">
        <v>1971</v>
      </c>
      <c r="DC24" s="773" t="s">
        <v>1998</v>
      </c>
      <c r="DD24" s="801">
        <v>1</v>
      </c>
      <c r="DE24" s="802"/>
    </row>
    <row r="25" spans="1:109" ht="15.75" customHeight="1">
      <c r="A25" s="760" t="s">
        <v>1018</v>
      </c>
      <c r="B25" s="761">
        <v>19</v>
      </c>
      <c r="C25" s="777" t="s">
        <v>2017</v>
      </c>
      <c r="D25" s="761" t="s">
        <v>1958</v>
      </c>
      <c r="E25" s="761" t="s">
        <v>1936</v>
      </c>
      <c r="F25" s="773" t="s">
        <v>2018</v>
      </c>
      <c r="G25" s="778" t="s">
        <v>2019</v>
      </c>
      <c r="H25" s="779" t="s">
        <v>2019</v>
      </c>
      <c r="I25" s="780"/>
      <c r="J25" s="781"/>
      <c r="K25" s="781"/>
      <c r="L25" s="781"/>
      <c r="M25" s="781">
        <v>1</v>
      </c>
      <c r="N25" s="781"/>
      <c r="O25" s="781"/>
      <c r="P25" s="782"/>
      <c r="Q25" s="783">
        <f t="shared" si="0"/>
        <v>1</v>
      </c>
      <c r="R25" s="777" t="s">
        <v>984</v>
      </c>
      <c r="S25" s="761" t="s">
        <v>964</v>
      </c>
      <c r="T25" s="784" t="s">
        <v>965</v>
      </c>
      <c r="U25" s="761" t="s">
        <v>1990</v>
      </c>
      <c r="V25" s="761" t="s">
        <v>991</v>
      </c>
      <c r="W25" s="761" t="s">
        <v>2020</v>
      </c>
      <c r="X25" s="817">
        <v>0</v>
      </c>
      <c r="Y25" s="809" t="s">
        <v>966</v>
      </c>
      <c r="Z25" s="778"/>
      <c r="AA25" s="773"/>
      <c r="AB25" s="773"/>
      <c r="AC25" s="773"/>
      <c r="AD25" s="773"/>
      <c r="AE25" s="773"/>
      <c r="AF25" s="787"/>
      <c r="AG25" s="788"/>
      <c r="AH25" s="788"/>
      <c r="AI25" s="788"/>
      <c r="AJ25" s="788"/>
      <c r="AK25" s="788"/>
      <c r="AL25" s="788"/>
      <c r="AM25" s="788"/>
      <c r="AN25" s="788"/>
      <c r="AO25" s="788"/>
      <c r="AP25" s="788"/>
      <c r="AQ25" s="796">
        <v>50</v>
      </c>
      <c r="AR25" s="788">
        <v>50</v>
      </c>
      <c r="AS25" s="788">
        <v>50</v>
      </c>
      <c r="AT25" s="788">
        <v>50</v>
      </c>
      <c r="AU25" s="793">
        <v>50</v>
      </c>
      <c r="AV25" s="796"/>
      <c r="AW25" s="788"/>
      <c r="AX25" s="788"/>
      <c r="AY25" s="788"/>
      <c r="AZ25" s="788"/>
      <c r="BA25" s="788"/>
      <c r="BB25" s="788"/>
      <c r="BC25" s="788"/>
      <c r="BD25" s="788"/>
      <c r="BE25" s="788"/>
      <c r="BF25" s="788"/>
      <c r="BG25" s="788"/>
      <c r="BH25" s="788"/>
      <c r="BI25" s="788"/>
      <c r="BJ25" s="788"/>
      <c r="BK25" s="793"/>
      <c r="BL25" s="777" t="s">
        <v>961</v>
      </c>
      <c r="BM25" s="773" t="s">
        <v>961</v>
      </c>
      <c r="BN25" s="773" t="s">
        <v>961</v>
      </c>
      <c r="BO25" s="773" t="s">
        <v>961</v>
      </c>
      <c r="BP25" s="784" t="s">
        <v>961</v>
      </c>
      <c r="BQ25" s="796" t="s">
        <v>1971</v>
      </c>
      <c r="BR25" s="788" t="s">
        <v>1971</v>
      </c>
      <c r="BS25" s="788" t="s">
        <v>1971</v>
      </c>
      <c r="BT25" s="788" t="s">
        <v>1971</v>
      </c>
      <c r="BU25" s="793" t="s">
        <v>1971</v>
      </c>
      <c r="BV25" s="796" t="s">
        <v>1971</v>
      </c>
      <c r="BW25" s="788" t="s">
        <v>1971</v>
      </c>
      <c r="BX25" s="788" t="s">
        <v>1971</v>
      </c>
      <c r="BY25" s="788" t="s">
        <v>1971</v>
      </c>
      <c r="BZ25" s="788" t="s">
        <v>1971</v>
      </c>
      <c r="CA25" s="796" t="s">
        <v>1971</v>
      </c>
      <c r="CB25" s="788" t="s">
        <v>1971</v>
      </c>
      <c r="CC25" s="788" t="s">
        <v>1971</v>
      </c>
      <c r="CD25" s="788" t="s">
        <v>1971</v>
      </c>
      <c r="CE25" s="793" t="s">
        <v>1971</v>
      </c>
      <c r="CF25" s="788" t="s">
        <v>1971</v>
      </c>
      <c r="CG25" s="788" t="s">
        <v>1971</v>
      </c>
      <c r="CH25" s="788" t="s">
        <v>1971</v>
      </c>
      <c r="CI25" s="788" t="s">
        <v>1971</v>
      </c>
      <c r="CJ25" s="793" t="s">
        <v>1971</v>
      </c>
      <c r="CK25" s="796" t="s">
        <v>1971</v>
      </c>
      <c r="CL25" s="788" t="s">
        <v>1971</v>
      </c>
      <c r="CM25" s="788" t="s">
        <v>1971</v>
      </c>
      <c r="CN25" s="788" t="s">
        <v>1971</v>
      </c>
      <c r="CO25" s="793" t="s">
        <v>1971</v>
      </c>
      <c r="CP25" s="796" t="s">
        <v>1971</v>
      </c>
      <c r="CQ25" s="788" t="s">
        <v>1971</v>
      </c>
      <c r="CR25" s="788" t="s">
        <v>1971</v>
      </c>
      <c r="CS25" s="788" t="s">
        <v>1971</v>
      </c>
      <c r="CT25" s="793" t="s">
        <v>1971</v>
      </c>
      <c r="CU25" s="1273">
        <v>-7.1699999999999997E-4</v>
      </c>
      <c r="CV25" s="1272" t="s">
        <v>1971</v>
      </c>
      <c r="CW25" s="1272" t="s">
        <v>1971</v>
      </c>
      <c r="CX25" s="1274" t="s">
        <v>1971</v>
      </c>
      <c r="CY25" s="1272" t="s">
        <v>1971</v>
      </c>
      <c r="CZ25" s="1272" t="s">
        <v>1971</v>
      </c>
      <c r="DA25" s="1272" t="s">
        <v>1971</v>
      </c>
      <c r="DB25" s="1274" t="s">
        <v>1971</v>
      </c>
      <c r="DC25" s="773"/>
      <c r="DD25" s="801">
        <v>1</v>
      </c>
      <c r="DE25" s="802"/>
    </row>
    <row r="26" spans="1:109" ht="15.75" customHeight="1">
      <c r="A26" s="760" t="s">
        <v>1018</v>
      </c>
      <c r="B26" s="761">
        <v>20</v>
      </c>
      <c r="C26" s="777" t="s">
        <v>2021</v>
      </c>
      <c r="D26" s="761" t="s">
        <v>1919</v>
      </c>
      <c r="E26" s="761" t="s">
        <v>1927</v>
      </c>
      <c r="F26" s="773" t="s">
        <v>2022</v>
      </c>
      <c r="G26" s="778" t="s">
        <v>2023</v>
      </c>
      <c r="H26" s="779" t="s">
        <v>2024</v>
      </c>
      <c r="I26" s="780"/>
      <c r="J26" s="781">
        <v>1</v>
      </c>
      <c r="K26" s="781"/>
      <c r="L26" s="781"/>
      <c r="M26" s="781"/>
      <c r="N26" s="781"/>
      <c r="O26" s="781"/>
      <c r="P26" s="782"/>
      <c r="Q26" s="783">
        <f t="shared" si="0"/>
        <v>1</v>
      </c>
      <c r="R26" s="777" t="s">
        <v>988</v>
      </c>
      <c r="S26" s="761" t="s">
        <v>964</v>
      </c>
      <c r="T26" s="784" t="s">
        <v>965</v>
      </c>
      <c r="U26" s="761" t="s">
        <v>1939</v>
      </c>
      <c r="V26" s="761" t="s">
        <v>991</v>
      </c>
      <c r="W26" s="761" t="s">
        <v>2025</v>
      </c>
      <c r="X26" s="817">
        <v>0</v>
      </c>
      <c r="Y26" s="786" t="s">
        <v>978</v>
      </c>
      <c r="Z26" s="778"/>
      <c r="AA26" s="773"/>
      <c r="AB26" s="773"/>
      <c r="AC26" s="773"/>
      <c r="AD26" s="773"/>
      <c r="AE26" s="773"/>
      <c r="AF26" s="787"/>
      <c r="AG26" s="788"/>
      <c r="AH26" s="788"/>
      <c r="AI26" s="788"/>
      <c r="AJ26" s="788"/>
      <c r="AK26" s="788"/>
      <c r="AL26" s="788"/>
      <c r="AM26" s="788"/>
      <c r="AN26" s="788"/>
      <c r="AO26" s="788"/>
      <c r="AP26" s="788"/>
      <c r="AQ26" s="796">
        <v>320</v>
      </c>
      <c r="AR26" s="788">
        <v>320</v>
      </c>
      <c r="AS26" s="788">
        <v>320</v>
      </c>
      <c r="AT26" s="788">
        <v>320</v>
      </c>
      <c r="AU26" s="793">
        <v>320</v>
      </c>
      <c r="AV26" s="796"/>
      <c r="AW26" s="788"/>
      <c r="AX26" s="788"/>
      <c r="AY26" s="788"/>
      <c r="AZ26" s="788"/>
      <c r="BA26" s="788"/>
      <c r="BB26" s="788"/>
      <c r="BC26" s="788"/>
      <c r="BD26" s="788"/>
      <c r="BE26" s="788"/>
      <c r="BF26" s="788"/>
      <c r="BG26" s="788"/>
      <c r="BH26" s="788"/>
      <c r="BI26" s="788"/>
      <c r="BJ26" s="788"/>
      <c r="BK26" s="793"/>
      <c r="BL26" s="777" t="s">
        <v>961</v>
      </c>
      <c r="BM26" s="773" t="s">
        <v>961</v>
      </c>
      <c r="BN26" s="773" t="s">
        <v>961</v>
      </c>
      <c r="BO26" s="773" t="s">
        <v>961</v>
      </c>
      <c r="BP26" s="784" t="s">
        <v>961</v>
      </c>
      <c r="BQ26" s="796" t="s">
        <v>1971</v>
      </c>
      <c r="BR26" s="788" t="s">
        <v>1971</v>
      </c>
      <c r="BS26" s="788" t="s">
        <v>1971</v>
      </c>
      <c r="BT26" s="788" t="s">
        <v>1971</v>
      </c>
      <c r="BU26" s="793" t="s">
        <v>1971</v>
      </c>
      <c r="BV26" s="815">
        <v>536</v>
      </c>
      <c r="BW26" s="785">
        <v>547</v>
      </c>
      <c r="BX26" s="785">
        <v>560</v>
      </c>
      <c r="BY26" s="785">
        <v>574</v>
      </c>
      <c r="BZ26" s="785">
        <v>590</v>
      </c>
      <c r="CA26" s="796" t="s">
        <v>1971</v>
      </c>
      <c r="CB26" s="788" t="s">
        <v>1971</v>
      </c>
      <c r="CC26" s="788" t="s">
        <v>1971</v>
      </c>
      <c r="CD26" s="788" t="s">
        <v>1971</v>
      </c>
      <c r="CE26" s="793" t="s">
        <v>1971</v>
      </c>
      <c r="CF26" s="788" t="s">
        <v>1971</v>
      </c>
      <c r="CG26" s="788" t="s">
        <v>1971</v>
      </c>
      <c r="CH26" s="788" t="s">
        <v>1971</v>
      </c>
      <c r="CI26" s="788" t="s">
        <v>1971</v>
      </c>
      <c r="CJ26" s="793" t="s">
        <v>1971</v>
      </c>
      <c r="CK26" s="796">
        <v>200</v>
      </c>
      <c r="CL26" s="788">
        <v>200</v>
      </c>
      <c r="CM26" s="788">
        <v>200</v>
      </c>
      <c r="CN26" s="788">
        <v>200</v>
      </c>
      <c r="CO26" s="793">
        <v>200</v>
      </c>
      <c r="CP26" s="796" t="s">
        <v>1971</v>
      </c>
      <c r="CQ26" s="788" t="s">
        <v>1971</v>
      </c>
      <c r="CR26" s="788" t="s">
        <v>1971</v>
      </c>
      <c r="CS26" s="788" t="s">
        <v>1971</v>
      </c>
      <c r="CT26" s="793" t="s">
        <v>1971</v>
      </c>
      <c r="CU26" s="1273">
        <v>-3.31E-3</v>
      </c>
      <c r="CV26" s="1272" t="s">
        <v>1971</v>
      </c>
      <c r="CW26" s="1272" t="s">
        <v>1971</v>
      </c>
      <c r="CX26" s="1274" t="s">
        <v>1971</v>
      </c>
      <c r="CY26" s="1272">
        <v>3.31E-3</v>
      </c>
      <c r="CZ26" s="1272" t="s">
        <v>1971</v>
      </c>
      <c r="DA26" s="1272" t="s">
        <v>1971</v>
      </c>
      <c r="DB26" s="1274" t="s">
        <v>1971</v>
      </c>
      <c r="DC26" s="773"/>
      <c r="DD26" s="801">
        <v>1</v>
      </c>
      <c r="DE26" s="802"/>
    </row>
    <row r="27" spans="1:109" ht="15.75" customHeight="1">
      <c r="A27" s="760" t="s">
        <v>1018</v>
      </c>
      <c r="B27" s="761">
        <v>21</v>
      </c>
      <c r="C27" s="777" t="s">
        <v>2026</v>
      </c>
      <c r="D27" s="761" t="s">
        <v>1952</v>
      </c>
      <c r="E27" s="761" t="s">
        <v>1927</v>
      </c>
      <c r="F27" s="773" t="s">
        <v>2027</v>
      </c>
      <c r="G27" s="778" t="s">
        <v>2028</v>
      </c>
      <c r="H27" s="779" t="s">
        <v>2029</v>
      </c>
      <c r="I27" s="780"/>
      <c r="J27" s="781">
        <v>1</v>
      </c>
      <c r="K27" s="781"/>
      <c r="L27" s="781"/>
      <c r="M27" s="781"/>
      <c r="N27" s="781"/>
      <c r="O27" s="781"/>
      <c r="P27" s="782"/>
      <c r="Q27" s="783">
        <f t="shared" si="0"/>
        <v>1</v>
      </c>
      <c r="R27" s="777" t="s">
        <v>984</v>
      </c>
      <c r="S27" s="761" t="s">
        <v>964</v>
      </c>
      <c r="T27" s="784" t="s">
        <v>965</v>
      </c>
      <c r="U27" s="761" t="s">
        <v>1878</v>
      </c>
      <c r="V27" s="761" t="s">
        <v>991</v>
      </c>
      <c r="W27" s="761" t="s">
        <v>2030</v>
      </c>
      <c r="X27" s="817">
        <v>2</v>
      </c>
      <c r="Y27" s="786" t="s">
        <v>978</v>
      </c>
      <c r="Z27" s="778" t="s">
        <v>2031</v>
      </c>
      <c r="AA27" s="773"/>
      <c r="AB27" s="773"/>
      <c r="AC27" s="773"/>
      <c r="AD27" s="773"/>
      <c r="AE27" s="773"/>
      <c r="AF27" s="787"/>
      <c r="AG27" s="788"/>
      <c r="AH27" s="788"/>
      <c r="AI27" s="788"/>
      <c r="AJ27" s="788"/>
      <c r="AK27" s="788"/>
      <c r="AL27" s="788"/>
      <c r="AM27" s="788"/>
      <c r="AN27" s="788"/>
      <c r="AO27" s="788"/>
      <c r="AP27" s="788"/>
      <c r="AQ27" s="796">
        <v>0.67</v>
      </c>
      <c r="AR27" s="788">
        <v>0.67</v>
      </c>
      <c r="AS27" s="788">
        <v>0.67</v>
      </c>
      <c r="AT27" s="788">
        <v>0.67</v>
      </c>
      <c r="AU27" s="793">
        <v>0.67</v>
      </c>
      <c r="AV27" s="796"/>
      <c r="AW27" s="788"/>
      <c r="AX27" s="788"/>
      <c r="AY27" s="788"/>
      <c r="AZ27" s="788"/>
      <c r="BA27" s="788"/>
      <c r="BB27" s="788"/>
      <c r="BC27" s="788"/>
      <c r="BD27" s="788"/>
      <c r="BE27" s="788"/>
      <c r="BF27" s="788"/>
      <c r="BG27" s="788"/>
      <c r="BH27" s="788"/>
      <c r="BI27" s="788"/>
      <c r="BJ27" s="788"/>
      <c r="BK27" s="793"/>
      <c r="BL27" s="777" t="s">
        <v>961</v>
      </c>
      <c r="BM27" s="773" t="s">
        <v>961</v>
      </c>
      <c r="BN27" s="773" t="s">
        <v>961</v>
      </c>
      <c r="BO27" s="773" t="s">
        <v>961</v>
      </c>
      <c r="BP27" s="784" t="s">
        <v>961</v>
      </c>
      <c r="BQ27" s="792" t="s">
        <v>1971</v>
      </c>
      <c r="BR27" s="788" t="s">
        <v>1971</v>
      </c>
      <c r="BS27" s="788" t="s">
        <v>1971</v>
      </c>
      <c r="BT27" s="788" t="s">
        <v>1971</v>
      </c>
      <c r="BU27" s="793" t="s">
        <v>1971</v>
      </c>
      <c r="BV27" s="792" t="s">
        <v>1971</v>
      </c>
      <c r="BW27" s="788" t="s">
        <v>1971</v>
      </c>
      <c r="BX27" s="788" t="s">
        <v>1971</v>
      </c>
      <c r="BY27" s="788" t="s">
        <v>1971</v>
      </c>
      <c r="BZ27" s="788" t="s">
        <v>1971</v>
      </c>
      <c r="CA27" s="796" t="s">
        <v>1971</v>
      </c>
      <c r="CB27" s="788" t="s">
        <v>1971</v>
      </c>
      <c r="CC27" s="788" t="s">
        <v>1971</v>
      </c>
      <c r="CD27" s="788" t="s">
        <v>1971</v>
      </c>
      <c r="CE27" s="793" t="s">
        <v>1971</v>
      </c>
      <c r="CF27" s="788" t="s">
        <v>1971</v>
      </c>
      <c r="CG27" s="788" t="s">
        <v>1971</v>
      </c>
      <c r="CH27" s="788" t="s">
        <v>1971</v>
      </c>
      <c r="CI27" s="788" t="s">
        <v>1971</v>
      </c>
      <c r="CJ27" s="793" t="s">
        <v>1971</v>
      </c>
      <c r="CK27" s="796" t="s">
        <v>1971</v>
      </c>
      <c r="CL27" s="788" t="s">
        <v>1971</v>
      </c>
      <c r="CM27" s="788" t="s">
        <v>1971</v>
      </c>
      <c r="CN27" s="788" t="s">
        <v>1971</v>
      </c>
      <c r="CO27" s="793" t="s">
        <v>1971</v>
      </c>
      <c r="CP27" s="796" t="s">
        <v>1971</v>
      </c>
      <c r="CQ27" s="788" t="s">
        <v>1971</v>
      </c>
      <c r="CR27" s="788" t="s">
        <v>1971</v>
      </c>
      <c r="CS27" s="788" t="s">
        <v>1971</v>
      </c>
      <c r="CT27" s="793" t="s">
        <v>1971</v>
      </c>
      <c r="CU27" s="1273">
        <v>-2.04</v>
      </c>
      <c r="CV27" s="1272" t="s">
        <v>1971</v>
      </c>
      <c r="CW27" s="1272" t="s">
        <v>1971</v>
      </c>
      <c r="CX27" s="1274" t="s">
        <v>1971</v>
      </c>
      <c r="CY27" s="1272" t="s">
        <v>1971</v>
      </c>
      <c r="CZ27" s="1272" t="s">
        <v>1971</v>
      </c>
      <c r="DA27" s="1272" t="s">
        <v>1971</v>
      </c>
      <c r="DB27" s="1274" t="s">
        <v>1971</v>
      </c>
      <c r="DC27" s="773"/>
      <c r="DD27" s="801">
        <v>1</v>
      </c>
      <c r="DE27" s="802"/>
    </row>
    <row r="28" spans="1:109" ht="15.75" customHeight="1">
      <c r="A28" s="760" t="s">
        <v>1018</v>
      </c>
      <c r="B28" s="761">
        <v>22</v>
      </c>
      <c r="C28" s="777" t="s">
        <v>2032</v>
      </c>
      <c r="D28" s="761" t="s">
        <v>1958</v>
      </c>
      <c r="E28" s="761" t="s">
        <v>1936</v>
      </c>
      <c r="F28" s="773" t="s">
        <v>2033</v>
      </c>
      <c r="G28" s="778" t="s">
        <v>658</v>
      </c>
      <c r="H28" s="779" t="s">
        <v>2034</v>
      </c>
      <c r="I28" s="780"/>
      <c r="J28" s="781"/>
      <c r="K28" s="781"/>
      <c r="L28" s="781"/>
      <c r="M28" s="781">
        <v>1</v>
      </c>
      <c r="N28" s="781"/>
      <c r="O28" s="781"/>
      <c r="P28" s="782"/>
      <c r="Q28" s="783">
        <f t="shared" si="0"/>
        <v>1</v>
      </c>
      <c r="R28" s="777" t="s">
        <v>963</v>
      </c>
      <c r="S28" s="761"/>
      <c r="T28" s="784"/>
      <c r="U28" s="761" t="s">
        <v>1976</v>
      </c>
      <c r="V28" s="761" t="s">
        <v>293</v>
      </c>
      <c r="W28" s="761" t="s">
        <v>2035</v>
      </c>
      <c r="X28" s="1263">
        <v>1</v>
      </c>
      <c r="Y28" s="786" t="s">
        <v>966</v>
      </c>
      <c r="Z28" s="778" t="s">
        <v>658</v>
      </c>
      <c r="AA28" s="773"/>
      <c r="AB28" s="773"/>
      <c r="AC28" s="773"/>
      <c r="AD28" s="773"/>
      <c r="AE28" s="773"/>
      <c r="AF28" s="787"/>
      <c r="AG28" s="788"/>
      <c r="AH28" s="788"/>
      <c r="AI28" s="788"/>
      <c r="AJ28" s="788"/>
      <c r="AK28" s="788"/>
      <c r="AL28" s="788"/>
      <c r="AM28" s="788"/>
      <c r="AN28" s="788"/>
      <c r="AO28" s="788"/>
      <c r="AP28" s="788"/>
      <c r="AQ28" s="1394"/>
      <c r="AR28" s="1343"/>
      <c r="AS28" s="1343"/>
      <c r="AT28" s="1343"/>
      <c r="AU28" s="1344"/>
      <c r="AV28" s="1698"/>
      <c r="AW28" s="1699"/>
      <c r="AX28" s="1699"/>
      <c r="AY28" s="1699"/>
      <c r="AZ28" s="1699"/>
      <c r="BA28" s="1699"/>
      <c r="BB28" s="1699"/>
      <c r="BC28" s="1699"/>
      <c r="BD28" s="1699"/>
      <c r="BE28" s="1699"/>
      <c r="BF28" s="1699"/>
      <c r="BG28" s="1699"/>
      <c r="BH28" s="1699"/>
      <c r="BI28" s="1699"/>
      <c r="BJ28" s="1699"/>
      <c r="BK28" s="1700"/>
      <c r="BL28" s="1351"/>
      <c r="BM28" s="1352"/>
      <c r="BN28" s="1352"/>
      <c r="BO28" s="1352"/>
      <c r="BP28" s="1414"/>
      <c r="BQ28" s="1394"/>
      <c r="BR28" s="1343"/>
      <c r="BS28" s="1343"/>
      <c r="BT28" s="1343"/>
      <c r="BU28" s="1344"/>
      <c r="BV28" s="1394"/>
      <c r="BW28" s="1343"/>
      <c r="BX28" s="1343"/>
      <c r="BY28" s="1343"/>
      <c r="BZ28" s="1343"/>
      <c r="CA28" s="1394"/>
      <c r="CB28" s="1343"/>
      <c r="CC28" s="1343"/>
      <c r="CD28" s="1343"/>
      <c r="CE28" s="1344"/>
      <c r="CF28" s="1343"/>
      <c r="CG28" s="1343"/>
      <c r="CH28" s="1343"/>
      <c r="CI28" s="1343"/>
      <c r="CJ28" s="1344"/>
      <c r="CK28" s="1394"/>
      <c r="CL28" s="1343"/>
      <c r="CM28" s="1343"/>
      <c r="CN28" s="1343"/>
      <c r="CO28" s="1344"/>
      <c r="CP28" s="1394"/>
      <c r="CQ28" s="1343"/>
      <c r="CR28" s="1343"/>
      <c r="CS28" s="1343"/>
      <c r="CT28" s="1344"/>
      <c r="CU28" s="1499"/>
      <c r="CV28" s="1490"/>
      <c r="CW28" s="1490"/>
      <c r="CX28" s="1695"/>
      <c r="CY28" s="1490"/>
      <c r="CZ28" s="1490"/>
      <c r="DA28" s="1490"/>
      <c r="DB28" s="1695"/>
      <c r="DC28" s="1352"/>
      <c r="DD28" s="1696"/>
      <c r="DE28" s="1701"/>
    </row>
    <row r="29" spans="1:109" ht="15.75" customHeight="1">
      <c r="A29" s="760" t="s">
        <v>1018</v>
      </c>
      <c r="B29" s="761">
        <v>23</v>
      </c>
      <c r="C29" s="777" t="s">
        <v>2036</v>
      </c>
      <c r="D29" s="761" t="s">
        <v>1958</v>
      </c>
      <c r="E29" s="761" t="s">
        <v>1936</v>
      </c>
      <c r="F29" s="773" t="s">
        <v>2037</v>
      </c>
      <c r="G29" s="778" t="s">
        <v>2038</v>
      </c>
      <c r="H29" s="779" t="s">
        <v>2039</v>
      </c>
      <c r="I29" s="780"/>
      <c r="J29" s="781"/>
      <c r="K29" s="781"/>
      <c r="L29" s="781"/>
      <c r="M29" s="781">
        <v>1</v>
      </c>
      <c r="N29" s="781"/>
      <c r="O29" s="781"/>
      <c r="P29" s="782"/>
      <c r="Q29" s="783">
        <f t="shared" si="0"/>
        <v>1</v>
      </c>
      <c r="R29" s="777" t="s">
        <v>963</v>
      </c>
      <c r="S29" s="761"/>
      <c r="T29" s="784"/>
      <c r="U29" s="761" t="s">
        <v>1939</v>
      </c>
      <c r="V29" s="761" t="s">
        <v>1030</v>
      </c>
      <c r="W29" s="761" t="s">
        <v>2040</v>
      </c>
      <c r="X29" s="1263">
        <v>0</v>
      </c>
      <c r="Y29" s="786"/>
      <c r="Z29" s="778"/>
      <c r="AA29" s="773"/>
      <c r="AB29" s="773"/>
      <c r="AC29" s="773"/>
      <c r="AD29" s="773"/>
      <c r="AE29" s="773"/>
      <c r="AF29" s="787"/>
      <c r="AG29" s="788"/>
      <c r="AH29" s="812"/>
      <c r="AI29" s="812"/>
      <c r="AJ29" s="812"/>
      <c r="AK29" s="812"/>
      <c r="AL29" s="812"/>
      <c r="AM29" s="812"/>
      <c r="AN29" s="812"/>
      <c r="AO29" s="812"/>
      <c r="AP29" s="812"/>
      <c r="AQ29" s="811" t="s">
        <v>2041</v>
      </c>
      <c r="AR29" s="812" t="s">
        <v>2041</v>
      </c>
      <c r="AS29" s="812" t="s">
        <v>2041</v>
      </c>
      <c r="AT29" s="812" t="s">
        <v>2041</v>
      </c>
      <c r="AU29" s="813" t="s">
        <v>2041</v>
      </c>
      <c r="AV29" s="796"/>
      <c r="AW29" s="788"/>
      <c r="AX29" s="788"/>
      <c r="AY29" s="788"/>
      <c r="AZ29" s="812"/>
      <c r="BA29" s="788"/>
      <c r="BB29" s="788"/>
      <c r="BC29" s="788"/>
      <c r="BD29" s="788"/>
      <c r="BE29" s="812"/>
      <c r="BF29" s="788"/>
      <c r="BG29" s="788"/>
      <c r="BH29" s="788"/>
      <c r="BI29" s="788"/>
      <c r="BJ29" s="788"/>
      <c r="BK29" s="793"/>
      <c r="BL29" s="777"/>
      <c r="BM29" s="773"/>
      <c r="BN29" s="773"/>
      <c r="BO29" s="773"/>
      <c r="BP29" s="784"/>
      <c r="BQ29" s="796" t="s">
        <v>1971</v>
      </c>
      <c r="BR29" s="788" t="s">
        <v>1971</v>
      </c>
      <c r="BS29" s="788" t="s">
        <v>1971</v>
      </c>
      <c r="BT29" s="788" t="s">
        <v>1971</v>
      </c>
      <c r="BU29" s="793" t="s">
        <v>1971</v>
      </c>
      <c r="BV29" s="796" t="s">
        <v>1971</v>
      </c>
      <c r="BW29" s="788" t="s">
        <v>1971</v>
      </c>
      <c r="BX29" s="788" t="s">
        <v>1971</v>
      </c>
      <c r="BY29" s="788" t="s">
        <v>1971</v>
      </c>
      <c r="BZ29" s="788" t="s">
        <v>1971</v>
      </c>
      <c r="CA29" s="796" t="s">
        <v>1971</v>
      </c>
      <c r="CB29" s="788" t="s">
        <v>1971</v>
      </c>
      <c r="CC29" s="788" t="s">
        <v>1971</v>
      </c>
      <c r="CD29" s="788" t="s">
        <v>1971</v>
      </c>
      <c r="CE29" s="793" t="s">
        <v>1971</v>
      </c>
      <c r="CF29" s="788" t="s">
        <v>1971</v>
      </c>
      <c r="CG29" s="788" t="s">
        <v>1971</v>
      </c>
      <c r="CH29" s="788" t="s">
        <v>1971</v>
      </c>
      <c r="CI29" s="788" t="s">
        <v>1971</v>
      </c>
      <c r="CJ29" s="788" t="s">
        <v>1971</v>
      </c>
      <c r="CK29" s="796" t="s">
        <v>1971</v>
      </c>
      <c r="CL29" s="788" t="s">
        <v>1971</v>
      </c>
      <c r="CM29" s="788" t="s">
        <v>1971</v>
      </c>
      <c r="CN29" s="788" t="s">
        <v>1971</v>
      </c>
      <c r="CO29" s="793" t="s">
        <v>1971</v>
      </c>
      <c r="CP29" s="796" t="s">
        <v>1971</v>
      </c>
      <c r="CQ29" s="788" t="s">
        <v>1971</v>
      </c>
      <c r="CR29" s="788" t="s">
        <v>1971</v>
      </c>
      <c r="CS29" s="788" t="s">
        <v>1971</v>
      </c>
      <c r="CT29" s="793" t="s">
        <v>1971</v>
      </c>
      <c r="CU29" s="1273" t="s">
        <v>1971</v>
      </c>
      <c r="CV29" s="1272" t="s">
        <v>1971</v>
      </c>
      <c r="CW29" s="1272" t="s">
        <v>1971</v>
      </c>
      <c r="CX29" s="1274" t="s">
        <v>1971</v>
      </c>
      <c r="CY29" s="1272" t="s">
        <v>1971</v>
      </c>
      <c r="CZ29" s="1272" t="s">
        <v>1971</v>
      </c>
      <c r="DA29" s="1272" t="s">
        <v>1971</v>
      </c>
      <c r="DB29" s="1274" t="s">
        <v>1971</v>
      </c>
      <c r="DC29" s="773"/>
      <c r="DD29" s="801">
        <v>1</v>
      </c>
      <c r="DE29" s="802"/>
    </row>
    <row r="30" spans="1:109" ht="15.75" customHeight="1">
      <c r="A30" s="760" t="s">
        <v>1018</v>
      </c>
      <c r="B30" s="761">
        <v>24</v>
      </c>
      <c r="C30" s="777" t="s">
        <v>2042</v>
      </c>
      <c r="D30" s="761" t="s">
        <v>1919</v>
      </c>
      <c r="E30" s="761" t="s">
        <v>1936</v>
      </c>
      <c r="F30" s="773" t="s">
        <v>2043</v>
      </c>
      <c r="G30" s="778" t="s">
        <v>2044</v>
      </c>
      <c r="H30" s="779" t="s">
        <v>2045</v>
      </c>
      <c r="I30" s="780"/>
      <c r="J30" s="781">
        <v>0.5</v>
      </c>
      <c r="K30" s="781"/>
      <c r="L30" s="781"/>
      <c r="M30" s="781">
        <v>0.5</v>
      </c>
      <c r="N30" s="781"/>
      <c r="O30" s="781"/>
      <c r="P30" s="782"/>
      <c r="Q30" s="783">
        <f t="shared" si="0"/>
        <v>1</v>
      </c>
      <c r="R30" s="777" t="s">
        <v>963</v>
      </c>
      <c r="S30" s="761"/>
      <c r="T30" s="784"/>
      <c r="U30" s="761" t="s">
        <v>1939</v>
      </c>
      <c r="V30" s="761" t="s">
        <v>991</v>
      </c>
      <c r="W30" s="761" t="s">
        <v>2046</v>
      </c>
      <c r="X30" s="817">
        <v>0</v>
      </c>
      <c r="Y30" s="807" t="s">
        <v>978</v>
      </c>
      <c r="Z30" s="778"/>
      <c r="AA30" s="773"/>
      <c r="AB30" s="773"/>
      <c r="AC30" s="773"/>
      <c r="AD30" s="773"/>
      <c r="AE30" s="773"/>
      <c r="AF30" s="787"/>
      <c r="AG30" s="788"/>
      <c r="AH30" s="788"/>
      <c r="AI30" s="788"/>
      <c r="AJ30" s="788"/>
      <c r="AK30" s="788"/>
      <c r="AL30" s="788"/>
      <c r="AM30" s="788"/>
      <c r="AN30" s="788"/>
      <c r="AO30" s="788"/>
      <c r="AP30" s="788"/>
      <c r="AQ30" s="796">
        <v>1600</v>
      </c>
      <c r="AR30" s="788">
        <v>1500</v>
      </c>
      <c r="AS30" s="788">
        <v>1400</v>
      </c>
      <c r="AT30" s="788">
        <v>1300</v>
      </c>
      <c r="AU30" s="793">
        <v>1200</v>
      </c>
      <c r="AV30" s="796"/>
      <c r="AW30" s="788"/>
      <c r="AX30" s="788"/>
      <c r="AY30" s="788"/>
      <c r="AZ30" s="788"/>
      <c r="BA30" s="788"/>
      <c r="BB30" s="788"/>
      <c r="BC30" s="788"/>
      <c r="BD30" s="788"/>
      <c r="BE30" s="788"/>
      <c r="BF30" s="788"/>
      <c r="BG30" s="788"/>
      <c r="BH30" s="788"/>
      <c r="BI30" s="788"/>
      <c r="BJ30" s="788"/>
      <c r="BK30" s="793"/>
      <c r="BL30" s="777"/>
      <c r="BM30" s="773"/>
      <c r="BN30" s="773"/>
      <c r="BO30" s="773"/>
      <c r="BP30" s="784"/>
      <c r="BQ30" s="796" t="s">
        <v>1971</v>
      </c>
      <c r="BR30" s="788" t="s">
        <v>1971</v>
      </c>
      <c r="BS30" s="788" t="s">
        <v>1971</v>
      </c>
      <c r="BT30" s="788" t="s">
        <v>1971</v>
      </c>
      <c r="BU30" s="793" t="s">
        <v>1971</v>
      </c>
      <c r="BV30" s="796" t="s">
        <v>1971</v>
      </c>
      <c r="BW30" s="788" t="s">
        <v>1971</v>
      </c>
      <c r="BX30" s="788" t="s">
        <v>1971</v>
      </c>
      <c r="BY30" s="788" t="s">
        <v>1971</v>
      </c>
      <c r="BZ30" s="788" t="s">
        <v>1971</v>
      </c>
      <c r="CA30" s="796" t="s">
        <v>1971</v>
      </c>
      <c r="CB30" s="788" t="s">
        <v>1971</v>
      </c>
      <c r="CC30" s="788" t="s">
        <v>1971</v>
      </c>
      <c r="CD30" s="788" t="s">
        <v>1971</v>
      </c>
      <c r="CE30" s="793" t="s">
        <v>1971</v>
      </c>
      <c r="CF30" s="788" t="s">
        <v>1971</v>
      </c>
      <c r="CG30" s="788" t="s">
        <v>1971</v>
      </c>
      <c r="CH30" s="788" t="s">
        <v>1971</v>
      </c>
      <c r="CI30" s="788" t="s">
        <v>1971</v>
      </c>
      <c r="CJ30" s="793" t="s">
        <v>1971</v>
      </c>
      <c r="CK30" s="796" t="s">
        <v>1971</v>
      </c>
      <c r="CL30" s="788" t="s">
        <v>1971</v>
      </c>
      <c r="CM30" s="788" t="s">
        <v>1971</v>
      </c>
      <c r="CN30" s="788" t="s">
        <v>1971</v>
      </c>
      <c r="CO30" s="793" t="s">
        <v>1971</v>
      </c>
      <c r="CP30" s="796" t="s">
        <v>1971</v>
      </c>
      <c r="CQ30" s="788" t="s">
        <v>1971</v>
      </c>
      <c r="CR30" s="788" t="s">
        <v>1971</v>
      </c>
      <c r="CS30" s="788" t="s">
        <v>1971</v>
      </c>
      <c r="CT30" s="793" t="s">
        <v>1971</v>
      </c>
      <c r="CU30" s="1273" t="s">
        <v>1971</v>
      </c>
      <c r="CV30" s="1272" t="s">
        <v>1971</v>
      </c>
      <c r="CW30" s="1272" t="s">
        <v>1971</v>
      </c>
      <c r="CX30" s="1274" t="s">
        <v>1971</v>
      </c>
      <c r="CY30" s="1272" t="s">
        <v>1971</v>
      </c>
      <c r="CZ30" s="1272" t="s">
        <v>1971</v>
      </c>
      <c r="DA30" s="1272" t="s">
        <v>1971</v>
      </c>
      <c r="DB30" s="1274" t="s">
        <v>1971</v>
      </c>
      <c r="DC30" s="773"/>
      <c r="DD30" s="801">
        <v>1</v>
      </c>
      <c r="DE30" s="802"/>
    </row>
    <row r="31" spans="1:109" ht="15.75" customHeight="1">
      <c r="A31" s="760" t="s">
        <v>1018</v>
      </c>
      <c r="B31" s="761">
        <v>25</v>
      </c>
      <c r="C31" s="777" t="s">
        <v>2047</v>
      </c>
      <c r="D31" s="761" t="s">
        <v>1958</v>
      </c>
      <c r="E31" s="761" t="s">
        <v>1936</v>
      </c>
      <c r="F31" s="773" t="s">
        <v>2048</v>
      </c>
      <c r="G31" s="778" t="s">
        <v>2049</v>
      </c>
      <c r="H31" s="779" t="s">
        <v>2050</v>
      </c>
      <c r="I31" s="780"/>
      <c r="J31" s="781"/>
      <c r="K31" s="781"/>
      <c r="L31" s="781"/>
      <c r="M31" s="781">
        <v>1</v>
      </c>
      <c r="N31" s="781"/>
      <c r="O31" s="781"/>
      <c r="P31" s="782"/>
      <c r="Q31" s="783">
        <f t="shared" si="0"/>
        <v>1</v>
      </c>
      <c r="R31" s="777" t="s">
        <v>963</v>
      </c>
      <c r="S31" s="761"/>
      <c r="T31" s="784"/>
      <c r="U31" s="761" t="s">
        <v>1976</v>
      </c>
      <c r="V31" s="761" t="s">
        <v>293</v>
      </c>
      <c r="W31" s="761" t="s">
        <v>1977</v>
      </c>
      <c r="X31" s="817">
        <v>0</v>
      </c>
      <c r="Y31" s="807" t="s">
        <v>966</v>
      </c>
      <c r="Z31" s="778"/>
      <c r="AA31" s="773"/>
      <c r="AB31" s="773"/>
      <c r="AC31" s="773"/>
      <c r="AD31" s="773"/>
      <c r="AE31" s="773"/>
      <c r="AF31" s="787"/>
      <c r="AG31" s="788"/>
      <c r="AH31" s="788"/>
      <c r="AI31" s="788"/>
      <c r="AJ31" s="788"/>
      <c r="AK31" s="788"/>
      <c r="AL31" s="788"/>
      <c r="AM31" s="788"/>
      <c r="AN31" s="788"/>
      <c r="AO31" s="788"/>
      <c r="AP31" s="788"/>
      <c r="AQ31" s="796">
        <v>90</v>
      </c>
      <c r="AR31" s="788">
        <v>90</v>
      </c>
      <c r="AS31" s="788">
        <v>90</v>
      </c>
      <c r="AT31" s="788">
        <v>90</v>
      </c>
      <c r="AU31" s="793">
        <v>90</v>
      </c>
      <c r="AV31" s="796"/>
      <c r="AW31" s="788"/>
      <c r="AX31" s="788"/>
      <c r="AY31" s="788"/>
      <c r="AZ31" s="788"/>
      <c r="BA31" s="788"/>
      <c r="BB31" s="788"/>
      <c r="BC31" s="788"/>
      <c r="BD31" s="788"/>
      <c r="BE31" s="788"/>
      <c r="BF31" s="788"/>
      <c r="BG31" s="788"/>
      <c r="BH31" s="788"/>
      <c r="BI31" s="788"/>
      <c r="BJ31" s="788"/>
      <c r="BK31" s="793"/>
      <c r="BL31" s="777"/>
      <c r="BM31" s="773"/>
      <c r="BN31" s="773"/>
      <c r="BO31" s="773"/>
      <c r="BP31" s="784"/>
      <c r="BQ31" s="796" t="s">
        <v>1971</v>
      </c>
      <c r="BR31" s="788" t="s">
        <v>1971</v>
      </c>
      <c r="BS31" s="788" t="s">
        <v>1971</v>
      </c>
      <c r="BT31" s="788" t="s">
        <v>1971</v>
      </c>
      <c r="BU31" s="793" t="s">
        <v>1971</v>
      </c>
      <c r="BV31" s="796" t="s">
        <v>1971</v>
      </c>
      <c r="BW31" s="788" t="s">
        <v>1971</v>
      </c>
      <c r="BX31" s="788" t="s">
        <v>1971</v>
      </c>
      <c r="BY31" s="788" t="s">
        <v>1971</v>
      </c>
      <c r="BZ31" s="788" t="s">
        <v>1971</v>
      </c>
      <c r="CA31" s="796" t="s">
        <v>1971</v>
      </c>
      <c r="CB31" s="788" t="s">
        <v>1971</v>
      </c>
      <c r="CC31" s="788"/>
      <c r="CD31" s="788" t="s">
        <v>1971</v>
      </c>
      <c r="CE31" s="793" t="s">
        <v>1971</v>
      </c>
      <c r="CF31" s="788" t="s">
        <v>1971</v>
      </c>
      <c r="CG31" s="788" t="s">
        <v>1971</v>
      </c>
      <c r="CH31" s="788" t="s">
        <v>1971</v>
      </c>
      <c r="CI31" s="788" t="s">
        <v>1971</v>
      </c>
      <c r="CJ31" s="793" t="s">
        <v>1971</v>
      </c>
      <c r="CK31" s="796" t="s">
        <v>1971</v>
      </c>
      <c r="CL31" s="788" t="s">
        <v>1971</v>
      </c>
      <c r="CM31" s="788" t="s">
        <v>1971</v>
      </c>
      <c r="CN31" s="788" t="s">
        <v>1971</v>
      </c>
      <c r="CO31" s="793" t="s">
        <v>1971</v>
      </c>
      <c r="CP31" s="796" t="s">
        <v>1971</v>
      </c>
      <c r="CQ31" s="788" t="s">
        <v>1971</v>
      </c>
      <c r="CR31" s="788" t="s">
        <v>1971</v>
      </c>
      <c r="CS31" s="788" t="s">
        <v>1971</v>
      </c>
      <c r="CT31" s="793" t="s">
        <v>1971</v>
      </c>
      <c r="CU31" s="1273" t="s">
        <v>1971</v>
      </c>
      <c r="CV31" s="1272" t="s">
        <v>1971</v>
      </c>
      <c r="CW31" s="1272" t="s">
        <v>1971</v>
      </c>
      <c r="CX31" s="1274" t="s">
        <v>1971</v>
      </c>
      <c r="CY31" s="1272" t="s">
        <v>1971</v>
      </c>
      <c r="CZ31" s="1272" t="s">
        <v>1971</v>
      </c>
      <c r="DA31" s="1272" t="s">
        <v>1971</v>
      </c>
      <c r="DB31" s="1274" t="s">
        <v>1971</v>
      </c>
      <c r="DC31" s="773"/>
      <c r="DD31" s="801">
        <v>1</v>
      </c>
      <c r="DE31" s="802"/>
    </row>
    <row r="32" spans="1:109" ht="15.75" customHeight="1">
      <c r="A32" s="760" t="s">
        <v>1018</v>
      </c>
      <c r="B32" s="761">
        <v>26</v>
      </c>
      <c r="C32" s="777" t="s">
        <v>2051</v>
      </c>
      <c r="D32" s="761" t="s">
        <v>1958</v>
      </c>
      <c r="E32" s="761" t="s">
        <v>1936</v>
      </c>
      <c r="F32" s="773" t="s">
        <v>2052</v>
      </c>
      <c r="G32" s="778" t="s">
        <v>2053</v>
      </c>
      <c r="H32" s="779" t="s">
        <v>2054</v>
      </c>
      <c r="I32" s="780"/>
      <c r="J32" s="781"/>
      <c r="K32" s="781"/>
      <c r="L32" s="781"/>
      <c r="M32" s="781">
        <v>1</v>
      </c>
      <c r="N32" s="781"/>
      <c r="O32" s="781"/>
      <c r="P32" s="782"/>
      <c r="Q32" s="783">
        <f t="shared" si="0"/>
        <v>1</v>
      </c>
      <c r="R32" s="777" t="s">
        <v>963</v>
      </c>
      <c r="S32" s="761"/>
      <c r="T32" s="784"/>
      <c r="U32" s="761" t="s">
        <v>1976</v>
      </c>
      <c r="V32" s="761" t="s">
        <v>293</v>
      </c>
      <c r="W32" s="761" t="s">
        <v>1977</v>
      </c>
      <c r="X32" s="817">
        <v>0</v>
      </c>
      <c r="Y32" s="809" t="s">
        <v>966</v>
      </c>
      <c r="Z32" s="778"/>
      <c r="AA32" s="773"/>
      <c r="AB32" s="773"/>
      <c r="AC32" s="773"/>
      <c r="AD32" s="773"/>
      <c r="AE32" s="773"/>
      <c r="AF32" s="787"/>
      <c r="AG32" s="788"/>
      <c r="AH32" s="788"/>
      <c r="AI32" s="788"/>
      <c r="AJ32" s="788"/>
      <c r="AK32" s="788"/>
      <c r="AL32" s="788"/>
      <c r="AM32" s="788"/>
      <c r="AN32" s="788"/>
      <c r="AO32" s="788"/>
      <c r="AP32" s="788"/>
      <c r="AQ32" s="796">
        <v>90</v>
      </c>
      <c r="AR32" s="788">
        <v>90</v>
      </c>
      <c r="AS32" s="788">
        <v>90</v>
      </c>
      <c r="AT32" s="788">
        <v>90</v>
      </c>
      <c r="AU32" s="793">
        <v>90</v>
      </c>
      <c r="AV32" s="796"/>
      <c r="AW32" s="788"/>
      <c r="AX32" s="788"/>
      <c r="AY32" s="788"/>
      <c r="AZ32" s="788"/>
      <c r="BA32" s="788"/>
      <c r="BB32" s="788"/>
      <c r="BC32" s="788"/>
      <c r="BD32" s="788"/>
      <c r="BE32" s="788"/>
      <c r="BF32" s="788"/>
      <c r="BG32" s="788"/>
      <c r="BH32" s="788"/>
      <c r="BI32" s="788"/>
      <c r="BJ32" s="788"/>
      <c r="BK32" s="793"/>
      <c r="BL32" s="777"/>
      <c r="BM32" s="773"/>
      <c r="BN32" s="773"/>
      <c r="BO32" s="773"/>
      <c r="BP32" s="784"/>
      <c r="BQ32" s="796" t="s">
        <v>1971</v>
      </c>
      <c r="BR32" s="788" t="s">
        <v>1971</v>
      </c>
      <c r="BS32" s="788" t="s">
        <v>1971</v>
      </c>
      <c r="BT32" s="788" t="s">
        <v>1971</v>
      </c>
      <c r="BU32" s="793" t="s">
        <v>1971</v>
      </c>
      <c r="BV32" s="796" t="s">
        <v>1971</v>
      </c>
      <c r="BW32" s="788" t="s">
        <v>1971</v>
      </c>
      <c r="BX32" s="788" t="s">
        <v>1971</v>
      </c>
      <c r="BY32" s="788" t="s">
        <v>1971</v>
      </c>
      <c r="BZ32" s="788" t="s">
        <v>1971</v>
      </c>
      <c r="CA32" s="796" t="s">
        <v>1971</v>
      </c>
      <c r="CB32" s="788" t="s">
        <v>1971</v>
      </c>
      <c r="CC32" s="788" t="s">
        <v>1971</v>
      </c>
      <c r="CD32" s="788" t="s">
        <v>1971</v>
      </c>
      <c r="CE32" s="793" t="s">
        <v>1971</v>
      </c>
      <c r="CF32" s="788" t="s">
        <v>1971</v>
      </c>
      <c r="CG32" s="788" t="s">
        <v>1971</v>
      </c>
      <c r="CH32" s="788" t="s">
        <v>1971</v>
      </c>
      <c r="CI32" s="788" t="s">
        <v>1971</v>
      </c>
      <c r="CJ32" s="793" t="s">
        <v>1971</v>
      </c>
      <c r="CK32" s="796" t="s">
        <v>1971</v>
      </c>
      <c r="CL32" s="788" t="s">
        <v>1971</v>
      </c>
      <c r="CM32" s="788" t="s">
        <v>1971</v>
      </c>
      <c r="CN32" s="788" t="s">
        <v>1971</v>
      </c>
      <c r="CO32" s="793" t="s">
        <v>1971</v>
      </c>
      <c r="CP32" s="796" t="s">
        <v>1971</v>
      </c>
      <c r="CQ32" s="788" t="s">
        <v>1971</v>
      </c>
      <c r="CR32" s="788" t="s">
        <v>1971</v>
      </c>
      <c r="CS32" s="788" t="s">
        <v>1971</v>
      </c>
      <c r="CT32" s="793" t="s">
        <v>1971</v>
      </c>
      <c r="CU32" s="1273" t="s">
        <v>1971</v>
      </c>
      <c r="CV32" s="1272" t="s">
        <v>1971</v>
      </c>
      <c r="CW32" s="1272" t="s">
        <v>1971</v>
      </c>
      <c r="CX32" s="1274" t="s">
        <v>1971</v>
      </c>
      <c r="CY32" s="1272" t="s">
        <v>1971</v>
      </c>
      <c r="CZ32" s="1272" t="s">
        <v>1971</v>
      </c>
      <c r="DA32" s="1272" t="s">
        <v>1971</v>
      </c>
      <c r="DB32" s="1274" t="s">
        <v>1971</v>
      </c>
      <c r="DC32" s="773"/>
      <c r="DD32" s="801">
        <v>1</v>
      </c>
      <c r="DE32" s="802"/>
    </row>
    <row r="33" spans="1:109" ht="15.75" customHeight="1">
      <c r="A33" s="760" t="s">
        <v>1018</v>
      </c>
      <c r="B33" s="761">
        <v>27</v>
      </c>
      <c r="C33" s="777" t="s">
        <v>2055</v>
      </c>
      <c r="D33" s="761" t="s">
        <v>1958</v>
      </c>
      <c r="E33" s="761" t="s">
        <v>1920</v>
      </c>
      <c r="F33" s="773" t="s">
        <v>2056</v>
      </c>
      <c r="G33" s="778" t="s">
        <v>2057</v>
      </c>
      <c r="H33" s="779" t="s">
        <v>2057</v>
      </c>
      <c r="I33" s="780"/>
      <c r="J33" s="781"/>
      <c r="K33" s="781"/>
      <c r="L33" s="781"/>
      <c r="M33" s="781">
        <v>1</v>
      </c>
      <c r="N33" s="781"/>
      <c r="O33" s="781"/>
      <c r="P33" s="782"/>
      <c r="Q33" s="783">
        <f t="shared" si="0"/>
        <v>1</v>
      </c>
      <c r="R33" s="777" t="s">
        <v>963</v>
      </c>
      <c r="S33" s="761"/>
      <c r="T33" s="784"/>
      <c r="U33" s="761" t="s">
        <v>2058</v>
      </c>
      <c r="V33" s="761" t="s">
        <v>991</v>
      </c>
      <c r="W33" s="761" t="s">
        <v>2059</v>
      </c>
      <c r="X33" s="817">
        <v>2</v>
      </c>
      <c r="Y33" s="807" t="s">
        <v>966</v>
      </c>
      <c r="Z33" s="778"/>
      <c r="AA33" s="773"/>
      <c r="AB33" s="773"/>
      <c r="AC33" s="773"/>
      <c r="AD33" s="773"/>
      <c r="AE33" s="773"/>
      <c r="AF33" s="787"/>
      <c r="AG33" s="788"/>
      <c r="AH33" s="788"/>
      <c r="AI33" s="788"/>
      <c r="AJ33" s="788"/>
      <c r="AK33" s="788"/>
      <c r="AL33" s="788"/>
      <c r="AM33" s="788"/>
      <c r="AN33" s="788"/>
      <c r="AO33" s="788"/>
      <c r="AP33" s="788"/>
      <c r="AQ33" s="796">
        <v>7.6</v>
      </c>
      <c r="AR33" s="788">
        <v>7.65</v>
      </c>
      <c r="AS33" s="788">
        <v>7.7</v>
      </c>
      <c r="AT33" s="788">
        <v>7.75</v>
      </c>
      <c r="AU33" s="793">
        <v>7.8</v>
      </c>
      <c r="AV33" s="796"/>
      <c r="AW33" s="788"/>
      <c r="AX33" s="788"/>
      <c r="AY33" s="788"/>
      <c r="AZ33" s="788"/>
      <c r="BA33" s="788"/>
      <c r="BB33" s="788"/>
      <c r="BC33" s="788"/>
      <c r="BD33" s="788"/>
      <c r="BE33" s="788"/>
      <c r="BF33" s="788"/>
      <c r="BG33" s="788"/>
      <c r="BH33" s="788"/>
      <c r="BI33" s="788"/>
      <c r="BJ33" s="788"/>
      <c r="BK33" s="793"/>
      <c r="BL33" s="777"/>
      <c r="BM33" s="773"/>
      <c r="BN33" s="773"/>
      <c r="BO33" s="773"/>
      <c r="BP33" s="784"/>
      <c r="BQ33" s="796" t="s">
        <v>1971</v>
      </c>
      <c r="BR33" s="788" t="s">
        <v>1971</v>
      </c>
      <c r="BS33" s="788" t="s">
        <v>1971</v>
      </c>
      <c r="BT33" s="788" t="s">
        <v>1971</v>
      </c>
      <c r="BU33" s="793" t="s">
        <v>1971</v>
      </c>
      <c r="BV33" s="796" t="s">
        <v>1971</v>
      </c>
      <c r="BW33" s="788" t="s">
        <v>1971</v>
      </c>
      <c r="BX33" s="788" t="s">
        <v>1971</v>
      </c>
      <c r="BY33" s="788" t="s">
        <v>1971</v>
      </c>
      <c r="BZ33" s="788" t="s">
        <v>1971</v>
      </c>
      <c r="CA33" s="796" t="s">
        <v>1971</v>
      </c>
      <c r="CB33" s="788" t="s">
        <v>1971</v>
      </c>
      <c r="CC33" s="788" t="s">
        <v>1971</v>
      </c>
      <c r="CD33" s="788" t="s">
        <v>1971</v>
      </c>
      <c r="CE33" s="793" t="s">
        <v>1971</v>
      </c>
      <c r="CF33" s="788" t="s">
        <v>1971</v>
      </c>
      <c r="CG33" s="788" t="s">
        <v>1971</v>
      </c>
      <c r="CH33" s="788" t="s">
        <v>1971</v>
      </c>
      <c r="CI33" s="788" t="s">
        <v>1971</v>
      </c>
      <c r="CJ33" s="793" t="s">
        <v>1971</v>
      </c>
      <c r="CK33" s="796" t="s">
        <v>1971</v>
      </c>
      <c r="CL33" s="788" t="s">
        <v>1971</v>
      </c>
      <c r="CM33" s="788" t="s">
        <v>1971</v>
      </c>
      <c r="CN33" s="788" t="s">
        <v>1971</v>
      </c>
      <c r="CO33" s="793" t="s">
        <v>1971</v>
      </c>
      <c r="CP33" s="796" t="s">
        <v>1971</v>
      </c>
      <c r="CQ33" s="788" t="s">
        <v>1971</v>
      </c>
      <c r="CR33" s="788" t="s">
        <v>1971</v>
      </c>
      <c r="CS33" s="788" t="s">
        <v>1971</v>
      </c>
      <c r="CT33" s="793" t="s">
        <v>1971</v>
      </c>
      <c r="CU33" s="1273" t="s">
        <v>1971</v>
      </c>
      <c r="CV33" s="1272" t="s">
        <v>1971</v>
      </c>
      <c r="CW33" s="1272" t="s">
        <v>1971</v>
      </c>
      <c r="CX33" s="1274" t="s">
        <v>1971</v>
      </c>
      <c r="CY33" s="1272" t="s">
        <v>1971</v>
      </c>
      <c r="CZ33" s="1272" t="s">
        <v>1971</v>
      </c>
      <c r="DA33" s="1272" t="s">
        <v>1971</v>
      </c>
      <c r="DB33" s="1274" t="s">
        <v>1971</v>
      </c>
      <c r="DC33" s="773"/>
      <c r="DD33" s="801">
        <v>1</v>
      </c>
      <c r="DE33" s="802"/>
    </row>
    <row r="34" spans="1:109" ht="15.75" customHeight="1">
      <c r="A34" s="760" t="s">
        <v>1018</v>
      </c>
      <c r="B34" s="761">
        <v>28</v>
      </c>
      <c r="C34" s="777" t="s">
        <v>2060</v>
      </c>
      <c r="D34" s="761"/>
      <c r="E34" s="761"/>
      <c r="F34" s="773" t="s">
        <v>2061</v>
      </c>
      <c r="G34" s="778" t="s">
        <v>2062</v>
      </c>
      <c r="H34" s="779"/>
      <c r="I34" s="780"/>
      <c r="J34" s="781"/>
      <c r="K34" s="781"/>
      <c r="L34" s="781"/>
      <c r="M34" s="781"/>
      <c r="N34" s="781"/>
      <c r="O34" s="781"/>
      <c r="P34" s="782"/>
      <c r="Q34" s="783">
        <f t="shared" si="0"/>
        <v>0</v>
      </c>
      <c r="R34" s="777" t="s">
        <v>963</v>
      </c>
      <c r="S34" s="761"/>
      <c r="T34" s="784"/>
      <c r="U34" s="761"/>
      <c r="V34" s="1236" t="s">
        <v>1030</v>
      </c>
      <c r="W34" s="761" t="s">
        <v>2063</v>
      </c>
      <c r="X34" s="1263">
        <v>0</v>
      </c>
      <c r="Y34" s="807"/>
      <c r="Z34" s="778"/>
      <c r="AA34" s="773"/>
      <c r="AB34" s="773"/>
      <c r="AC34" s="773"/>
      <c r="AD34" s="773"/>
      <c r="AE34" s="773"/>
      <c r="AF34" s="787"/>
      <c r="AG34" s="788"/>
      <c r="AH34" s="788"/>
      <c r="AI34" s="788"/>
      <c r="AJ34" s="788"/>
      <c r="AK34" s="788"/>
      <c r="AL34" s="788"/>
      <c r="AM34" s="788"/>
      <c r="AN34" s="788"/>
      <c r="AO34" s="788"/>
      <c r="AP34" s="788"/>
      <c r="AQ34" s="796" t="s">
        <v>2064</v>
      </c>
      <c r="AR34" s="788" t="s">
        <v>2064</v>
      </c>
      <c r="AS34" s="788" t="s">
        <v>2064</v>
      </c>
      <c r="AT34" s="788" t="s">
        <v>2064</v>
      </c>
      <c r="AU34" s="793" t="s">
        <v>2064</v>
      </c>
      <c r="AV34" s="796"/>
      <c r="AW34" s="788"/>
      <c r="AX34" s="788"/>
      <c r="AY34" s="788"/>
      <c r="AZ34" s="788"/>
      <c r="BA34" s="788"/>
      <c r="BB34" s="788"/>
      <c r="BC34" s="788"/>
      <c r="BD34" s="788"/>
      <c r="BE34" s="788"/>
      <c r="BF34" s="788"/>
      <c r="BG34" s="788"/>
      <c r="BH34" s="788"/>
      <c r="BI34" s="788"/>
      <c r="BJ34" s="788"/>
      <c r="BK34" s="793"/>
      <c r="BL34" s="777"/>
      <c r="BM34" s="773"/>
      <c r="BN34" s="773"/>
      <c r="BO34" s="773"/>
      <c r="BP34" s="784"/>
      <c r="BQ34" s="796" t="s">
        <v>1971</v>
      </c>
      <c r="BR34" s="788" t="s">
        <v>1971</v>
      </c>
      <c r="BS34" s="788" t="s">
        <v>1971</v>
      </c>
      <c r="BT34" s="788" t="s">
        <v>1971</v>
      </c>
      <c r="BU34" s="793" t="s">
        <v>1971</v>
      </c>
      <c r="BV34" s="796" t="s">
        <v>1971</v>
      </c>
      <c r="BW34" s="788" t="s">
        <v>1971</v>
      </c>
      <c r="BX34" s="788" t="s">
        <v>1971</v>
      </c>
      <c r="BY34" s="788" t="s">
        <v>1971</v>
      </c>
      <c r="BZ34" s="788" t="s">
        <v>1971</v>
      </c>
      <c r="CA34" s="796" t="s">
        <v>1971</v>
      </c>
      <c r="CB34" s="788" t="s">
        <v>1971</v>
      </c>
      <c r="CC34" s="788" t="s">
        <v>1971</v>
      </c>
      <c r="CD34" s="788" t="s">
        <v>1971</v>
      </c>
      <c r="CE34" s="793" t="s">
        <v>1971</v>
      </c>
      <c r="CF34" s="788" t="s">
        <v>1971</v>
      </c>
      <c r="CG34" s="788" t="s">
        <v>1971</v>
      </c>
      <c r="CH34" s="788" t="s">
        <v>1971</v>
      </c>
      <c r="CI34" s="788" t="s">
        <v>1971</v>
      </c>
      <c r="CJ34" s="793" t="s">
        <v>1971</v>
      </c>
      <c r="CK34" s="796" t="s">
        <v>1971</v>
      </c>
      <c r="CL34" s="788" t="s">
        <v>1971</v>
      </c>
      <c r="CM34" s="788" t="s">
        <v>1971</v>
      </c>
      <c r="CN34" s="788" t="s">
        <v>1971</v>
      </c>
      <c r="CO34" s="793" t="s">
        <v>1971</v>
      </c>
      <c r="CP34" s="796" t="s">
        <v>1971</v>
      </c>
      <c r="CQ34" s="788" t="s">
        <v>1971</v>
      </c>
      <c r="CR34" s="788" t="s">
        <v>1971</v>
      </c>
      <c r="CS34" s="788" t="s">
        <v>1971</v>
      </c>
      <c r="CT34" s="793" t="s">
        <v>1971</v>
      </c>
      <c r="CU34" s="1273" t="s">
        <v>1971</v>
      </c>
      <c r="CV34" s="1272" t="s">
        <v>1971</v>
      </c>
      <c r="CW34" s="1272" t="s">
        <v>1971</v>
      </c>
      <c r="CX34" s="1274" t="s">
        <v>1971</v>
      </c>
      <c r="CY34" s="1272" t="s">
        <v>1971</v>
      </c>
      <c r="CZ34" s="1272" t="s">
        <v>1971</v>
      </c>
      <c r="DA34" s="1272" t="s">
        <v>1971</v>
      </c>
      <c r="DB34" s="1274" t="s">
        <v>1971</v>
      </c>
      <c r="DC34" s="773"/>
      <c r="DD34" s="801"/>
      <c r="DE34" s="802"/>
    </row>
    <row r="35" spans="1:109" ht="15.75" customHeight="1">
      <c r="A35" s="760" t="s">
        <v>972</v>
      </c>
      <c r="B35" s="761">
        <v>29</v>
      </c>
      <c r="C35" s="777" t="s">
        <v>2065</v>
      </c>
      <c r="D35" s="761" t="s">
        <v>2066</v>
      </c>
      <c r="E35" s="761" t="s">
        <v>1936</v>
      </c>
      <c r="F35" s="773">
        <v>1</v>
      </c>
      <c r="G35" s="778" t="s">
        <v>1960</v>
      </c>
      <c r="H35" s="779" t="s">
        <v>2067</v>
      </c>
      <c r="I35" s="780"/>
      <c r="J35" s="781"/>
      <c r="K35" s="781"/>
      <c r="L35" s="781"/>
      <c r="M35" s="781">
        <v>1</v>
      </c>
      <c r="N35" s="781"/>
      <c r="O35" s="781"/>
      <c r="P35" s="782"/>
      <c r="Q35" s="783">
        <f t="shared" si="0"/>
        <v>1</v>
      </c>
      <c r="R35" s="777" t="s">
        <v>988</v>
      </c>
      <c r="S35" s="761" t="s">
        <v>964</v>
      </c>
      <c r="T35" s="784" t="s">
        <v>965</v>
      </c>
      <c r="U35" s="761" t="s">
        <v>1027</v>
      </c>
      <c r="V35" s="761" t="s">
        <v>1039</v>
      </c>
      <c r="W35" s="761" t="s">
        <v>2068</v>
      </c>
      <c r="X35" s="1263">
        <v>2</v>
      </c>
      <c r="Y35" s="810" t="s">
        <v>966</v>
      </c>
      <c r="Z35" s="778" t="s">
        <v>1960</v>
      </c>
      <c r="AA35" s="773"/>
      <c r="AB35" s="773"/>
      <c r="AC35" s="773"/>
      <c r="AD35" s="773"/>
      <c r="AE35" s="773"/>
      <c r="AF35" s="787"/>
      <c r="AG35" s="788"/>
      <c r="AH35" s="788"/>
      <c r="AI35" s="788"/>
      <c r="AJ35" s="788"/>
      <c r="AK35" s="788"/>
      <c r="AL35" s="788"/>
      <c r="AM35" s="788"/>
      <c r="AN35" s="788"/>
      <c r="AO35" s="788"/>
      <c r="AP35" s="788"/>
      <c r="AQ35" s="1394"/>
      <c r="AR35" s="1343"/>
      <c r="AS35" s="1343"/>
      <c r="AT35" s="1343"/>
      <c r="AU35" s="1344"/>
      <c r="AV35" s="1394"/>
      <c r="AW35" s="1343"/>
      <c r="AX35" s="1343"/>
      <c r="AY35" s="1343"/>
      <c r="AZ35" s="1343"/>
      <c r="BA35" s="1343"/>
      <c r="BB35" s="1343"/>
      <c r="BC35" s="1343"/>
      <c r="BD35" s="1343"/>
      <c r="BE35" s="1343"/>
      <c r="BF35" s="1343"/>
      <c r="BG35" s="1343"/>
      <c r="BH35" s="1343"/>
      <c r="BI35" s="1343"/>
      <c r="BJ35" s="1343"/>
      <c r="BK35" s="1344"/>
      <c r="BL35" s="1351"/>
      <c r="BM35" s="1352"/>
      <c r="BN35" s="1352"/>
      <c r="BO35" s="1352"/>
      <c r="BP35" s="1414"/>
      <c r="BQ35" s="1394"/>
      <c r="BR35" s="1343"/>
      <c r="BS35" s="1343"/>
      <c r="BT35" s="1343"/>
      <c r="BU35" s="1344"/>
      <c r="BV35" s="1394"/>
      <c r="BW35" s="1343"/>
      <c r="BX35" s="1343"/>
      <c r="BY35" s="1343"/>
      <c r="BZ35" s="1343"/>
      <c r="CA35" s="1394"/>
      <c r="CB35" s="1343"/>
      <c r="CC35" s="1343"/>
      <c r="CD35" s="1343"/>
      <c r="CE35" s="1344"/>
      <c r="CF35" s="1343"/>
      <c r="CG35" s="1343"/>
      <c r="CH35" s="1343"/>
      <c r="CI35" s="1343"/>
      <c r="CJ35" s="1344"/>
      <c r="CK35" s="1394"/>
      <c r="CL35" s="1343"/>
      <c r="CM35" s="1343"/>
      <c r="CN35" s="1343"/>
      <c r="CO35" s="1344"/>
      <c r="CP35" s="1394"/>
      <c r="CQ35" s="1343"/>
      <c r="CR35" s="1343"/>
      <c r="CS35" s="1343"/>
      <c r="CT35" s="1344"/>
      <c r="CU35" s="1499"/>
      <c r="CV35" s="1490"/>
      <c r="CW35" s="1490"/>
      <c r="CX35" s="1695"/>
      <c r="CY35" s="1490"/>
      <c r="CZ35" s="1490"/>
      <c r="DA35" s="1490"/>
      <c r="DB35" s="1695"/>
      <c r="DC35" s="1352"/>
      <c r="DD35" s="1696"/>
      <c r="DE35" s="1701"/>
    </row>
    <row r="36" spans="1:109" ht="15.75" customHeight="1">
      <c r="A36" s="760" t="s">
        <v>972</v>
      </c>
      <c r="B36" s="761">
        <v>30</v>
      </c>
      <c r="C36" s="777" t="s">
        <v>2069</v>
      </c>
      <c r="D36" s="761" t="s">
        <v>2066</v>
      </c>
      <c r="E36" s="761" t="s">
        <v>1936</v>
      </c>
      <c r="F36" s="773">
        <v>2</v>
      </c>
      <c r="G36" s="778" t="s">
        <v>1964</v>
      </c>
      <c r="H36" s="779" t="s">
        <v>2070</v>
      </c>
      <c r="I36" s="780"/>
      <c r="J36" s="781">
        <v>0.56000000000000005</v>
      </c>
      <c r="K36" s="781">
        <v>0.44</v>
      </c>
      <c r="L36" s="781"/>
      <c r="M36" s="781"/>
      <c r="N36" s="781"/>
      <c r="O36" s="781"/>
      <c r="P36" s="782"/>
      <c r="Q36" s="783">
        <f t="shared" si="0"/>
        <v>1</v>
      </c>
      <c r="R36" s="777" t="s">
        <v>988</v>
      </c>
      <c r="S36" s="761" t="s">
        <v>964</v>
      </c>
      <c r="T36" s="784" t="s">
        <v>965</v>
      </c>
      <c r="U36" s="761" t="s">
        <v>1031</v>
      </c>
      <c r="V36" s="761" t="s">
        <v>1039</v>
      </c>
      <c r="W36" s="761" t="s">
        <v>431</v>
      </c>
      <c r="X36" s="1263">
        <v>2</v>
      </c>
      <c r="Y36" s="814" t="s">
        <v>966</v>
      </c>
      <c r="Z36" s="778" t="s">
        <v>1964</v>
      </c>
      <c r="AA36" s="773"/>
      <c r="AB36" s="773"/>
      <c r="AC36" s="773"/>
      <c r="AD36" s="773"/>
      <c r="AE36" s="773"/>
      <c r="AF36" s="787"/>
      <c r="AG36" s="788"/>
      <c r="AH36" s="788"/>
      <c r="AI36" s="788"/>
      <c r="AJ36" s="788"/>
      <c r="AK36" s="788"/>
      <c r="AL36" s="788"/>
      <c r="AM36" s="788"/>
      <c r="AN36" s="788"/>
      <c r="AO36" s="788"/>
      <c r="AP36" s="788"/>
      <c r="AQ36" s="1394"/>
      <c r="AR36" s="1343"/>
      <c r="AS36" s="1343"/>
      <c r="AT36" s="1343"/>
      <c r="AU36" s="1344"/>
      <c r="AV36" s="1394"/>
      <c r="AW36" s="1343"/>
      <c r="AX36" s="1343"/>
      <c r="AY36" s="1343"/>
      <c r="AZ36" s="1343"/>
      <c r="BA36" s="1343"/>
      <c r="BB36" s="1343"/>
      <c r="BC36" s="1343"/>
      <c r="BD36" s="1343"/>
      <c r="BE36" s="1343"/>
      <c r="BF36" s="1343"/>
      <c r="BG36" s="1343"/>
      <c r="BH36" s="1343"/>
      <c r="BI36" s="1343"/>
      <c r="BJ36" s="1343"/>
      <c r="BK36" s="1344"/>
      <c r="BL36" s="1351"/>
      <c r="BM36" s="1352"/>
      <c r="BN36" s="1352"/>
      <c r="BO36" s="1352"/>
      <c r="BP36" s="1414"/>
      <c r="BQ36" s="1394"/>
      <c r="BR36" s="1343"/>
      <c r="BS36" s="1343"/>
      <c r="BT36" s="1343"/>
      <c r="BU36" s="1344"/>
      <c r="BV36" s="1394"/>
      <c r="BW36" s="1343"/>
      <c r="BX36" s="1343"/>
      <c r="BY36" s="1343"/>
      <c r="BZ36" s="1343"/>
      <c r="CA36" s="1394"/>
      <c r="CB36" s="1343"/>
      <c r="CC36" s="1343"/>
      <c r="CD36" s="1343"/>
      <c r="CE36" s="1344"/>
      <c r="CF36" s="1343"/>
      <c r="CG36" s="1343"/>
      <c r="CH36" s="1343"/>
      <c r="CI36" s="1343"/>
      <c r="CJ36" s="1344"/>
      <c r="CK36" s="1394"/>
      <c r="CL36" s="1343"/>
      <c r="CM36" s="1343"/>
      <c r="CN36" s="1343"/>
      <c r="CO36" s="1344"/>
      <c r="CP36" s="1394"/>
      <c r="CQ36" s="1343"/>
      <c r="CR36" s="1343"/>
      <c r="CS36" s="1343"/>
      <c r="CT36" s="1344"/>
      <c r="CU36" s="1499"/>
      <c r="CV36" s="1490"/>
      <c r="CW36" s="1490"/>
      <c r="CX36" s="1695"/>
      <c r="CY36" s="1490"/>
      <c r="CZ36" s="1490"/>
      <c r="DA36" s="1490"/>
      <c r="DB36" s="1695"/>
      <c r="DC36" s="1352"/>
      <c r="DD36" s="1696"/>
      <c r="DE36" s="1701"/>
    </row>
    <row r="37" spans="1:109" ht="15.75" customHeight="1">
      <c r="A37" s="760" t="s">
        <v>972</v>
      </c>
      <c r="B37" s="761">
        <v>31</v>
      </c>
      <c r="C37" s="777" t="s">
        <v>2071</v>
      </c>
      <c r="D37" s="761" t="s">
        <v>2072</v>
      </c>
      <c r="E37" s="761" t="s">
        <v>1936</v>
      </c>
      <c r="F37" s="773">
        <v>3</v>
      </c>
      <c r="G37" s="778" t="s">
        <v>148</v>
      </c>
      <c r="H37" s="779" t="s">
        <v>2073</v>
      </c>
      <c r="I37" s="780"/>
      <c r="J37" s="781">
        <v>1</v>
      </c>
      <c r="K37" s="781"/>
      <c r="L37" s="781"/>
      <c r="M37" s="781"/>
      <c r="N37" s="781"/>
      <c r="O37" s="781"/>
      <c r="P37" s="782"/>
      <c r="Q37" s="783">
        <f t="shared" si="0"/>
        <v>1</v>
      </c>
      <c r="R37" s="777" t="s">
        <v>984</v>
      </c>
      <c r="S37" s="761" t="s">
        <v>964</v>
      </c>
      <c r="T37" s="784" t="s">
        <v>965</v>
      </c>
      <c r="U37" s="761" t="s">
        <v>1955</v>
      </c>
      <c r="V37" s="761" t="s">
        <v>1039</v>
      </c>
      <c r="W37" s="761" t="s">
        <v>2074</v>
      </c>
      <c r="X37" s="817">
        <v>2</v>
      </c>
      <c r="Y37" s="809" t="s">
        <v>978</v>
      </c>
      <c r="Z37" s="778" t="s">
        <v>148</v>
      </c>
      <c r="AA37" s="773"/>
      <c r="AB37" s="773"/>
      <c r="AC37" s="773"/>
      <c r="AD37" s="773"/>
      <c r="AE37" s="773"/>
      <c r="AF37" s="787"/>
      <c r="AG37" s="788"/>
      <c r="AH37" s="788"/>
      <c r="AI37" s="788"/>
      <c r="AJ37" s="788"/>
      <c r="AK37" s="788"/>
      <c r="AL37" s="788"/>
      <c r="AM37" s="788"/>
      <c r="AN37" s="788"/>
      <c r="AO37" s="788"/>
      <c r="AP37" s="788"/>
      <c r="AQ37" s="1394"/>
      <c r="AR37" s="1343"/>
      <c r="AS37" s="1343"/>
      <c r="AT37" s="1343"/>
      <c r="AU37" s="1344"/>
      <c r="AV37" s="1394"/>
      <c r="AW37" s="1343"/>
      <c r="AX37" s="1343"/>
      <c r="AY37" s="1343"/>
      <c r="AZ37" s="1343"/>
      <c r="BA37" s="1343"/>
      <c r="BB37" s="1343"/>
      <c r="BC37" s="1343"/>
      <c r="BD37" s="1343"/>
      <c r="BE37" s="1343"/>
      <c r="BF37" s="1343"/>
      <c r="BG37" s="1343"/>
      <c r="BH37" s="1343"/>
      <c r="BI37" s="1343"/>
      <c r="BJ37" s="1343"/>
      <c r="BK37" s="1344"/>
      <c r="BL37" s="1351"/>
      <c r="BM37" s="1352"/>
      <c r="BN37" s="1352"/>
      <c r="BO37" s="1352"/>
      <c r="BP37" s="1414"/>
      <c r="BQ37" s="1394"/>
      <c r="BR37" s="1343"/>
      <c r="BS37" s="1343"/>
      <c r="BT37" s="1343"/>
      <c r="BU37" s="1344"/>
      <c r="BV37" s="1394"/>
      <c r="BW37" s="1343"/>
      <c r="BX37" s="1343"/>
      <c r="BY37" s="1343"/>
      <c r="BZ37" s="1343"/>
      <c r="CA37" s="1394"/>
      <c r="CB37" s="1343"/>
      <c r="CC37" s="1343"/>
      <c r="CD37" s="1343"/>
      <c r="CE37" s="1344"/>
      <c r="CF37" s="1343"/>
      <c r="CG37" s="1343"/>
      <c r="CH37" s="1343"/>
      <c r="CI37" s="1343"/>
      <c r="CJ37" s="1344"/>
      <c r="CK37" s="1394"/>
      <c r="CL37" s="1343"/>
      <c r="CM37" s="1343"/>
      <c r="CN37" s="1343"/>
      <c r="CO37" s="1344"/>
      <c r="CP37" s="1394"/>
      <c r="CQ37" s="1343"/>
      <c r="CR37" s="1343"/>
      <c r="CS37" s="1343"/>
      <c r="CT37" s="1344"/>
      <c r="CU37" s="1499"/>
      <c r="CV37" s="1490"/>
      <c r="CW37" s="1490"/>
      <c r="CX37" s="1695"/>
      <c r="CY37" s="1490"/>
      <c r="CZ37" s="1490"/>
      <c r="DA37" s="1490"/>
      <c r="DB37" s="1695"/>
      <c r="DC37" s="1352"/>
      <c r="DD37" s="1696"/>
      <c r="DE37" s="1701"/>
    </row>
    <row r="38" spans="1:109" ht="15.75" customHeight="1">
      <c r="A38" s="760" t="s">
        <v>972</v>
      </c>
      <c r="B38" s="761">
        <v>32</v>
      </c>
      <c r="C38" s="777" t="s">
        <v>2075</v>
      </c>
      <c r="D38" s="761" t="s">
        <v>2066</v>
      </c>
      <c r="E38" s="761" t="s">
        <v>1927</v>
      </c>
      <c r="F38" s="773">
        <v>4</v>
      </c>
      <c r="G38" s="778" t="s">
        <v>154</v>
      </c>
      <c r="H38" s="779" t="s">
        <v>2076</v>
      </c>
      <c r="I38" s="780"/>
      <c r="J38" s="781">
        <v>1</v>
      </c>
      <c r="K38" s="781"/>
      <c r="L38" s="781"/>
      <c r="M38" s="781"/>
      <c r="N38" s="781"/>
      <c r="O38" s="781"/>
      <c r="P38" s="782"/>
      <c r="Q38" s="783">
        <f t="shared" si="0"/>
        <v>1</v>
      </c>
      <c r="R38" s="777" t="s">
        <v>988</v>
      </c>
      <c r="S38" s="761" t="s">
        <v>964</v>
      </c>
      <c r="T38" s="784" t="s">
        <v>965</v>
      </c>
      <c r="U38" s="761" t="s">
        <v>1923</v>
      </c>
      <c r="V38" s="761" t="s">
        <v>987</v>
      </c>
      <c r="W38" s="761" t="s">
        <v>2077</v>
      </c>
      <c r="X38" s="788">
        <v>0</v>
      </c>
      <c r="Y38" s="814" t="s">
        <v>978</v>
      </c>
      <c r="Z38" s="778" t="s">
        <v>154</v>
      </c>
      <c r="AA38" s="773"/>
      <c r="AB38" s="773"/>
      <c r="AC38" s="773"/>
      <c r="AD38" s="773"/>
      <c r="AE38" s="773"/>
      <c r="AF38" s="787"/>
      <c r="AG38" s="788"/>
      <c r="AH38" s="788"/>
      <c r="AI38" s="788"/>
      <c r="AJ38" s="788"/>
      <c r="AK38" s="788"/>
      <c r="AL38" s="788"/>
      <c r="AM38" s="788"/>
      <c r="AN38" s="788"/>
      <c r="AO38" s="788"/>
      <c r="AP38" s="788"/>
      <c r="AQ38" s="1345"/>
      <c r="AR38" s="1346"/>
      <c r="AS38" s="1346"/>
      <c r="AT38" s="1346"/>
      <c r="AU38" s="1347"/>
      <c r="AV38" s="1394"/>
      <c r="AW38" s="1343"/>
      <c r="AX38" s="1343"/>
      <c r="AY38" s="1343"/>
      <c r="AZ38" s="1343"/>
      <c r="BA38" s="1343"/>
      <c r="BB38" s="1343"/>
      <c r="BC38" s="1343"/>
      <c r="BD38" s="1343"/>
      <c r="BE38" s="1343"/>
      <c r="BF38" s="1343"/>
      <c r="BG38" s="1343"/>
      <c r="BH38" s="1343"/>
      <c r="BI38" s="1343"/>
      <c r="BJ38" s="1343"/>
      <c r="BK38" s="1344"/>
      <c r="BL38" s="1351"/>
      <c r="BM38" s="1352"/>
      <c r="BN38" s="1352"/>
      <c r="BO38" s="1352"/>
      <c r="BP38" s="1414"/>
      <c r="BQ38" s="1394"/>
      <c r="BR38" s="1343"/>
      <c r="BS38" s="1343"/>
      <c r="BT38" s="1343"/>
      <c r="BU38" s="1344"/>
      <c r="BV38" s="1702"/>
      <c r="BW38" s="1703"/>
      <c r="BX38" s="1703"/>
      <c r="BY38" s="1703"/>
      <c r="BZ38" s="1703"/>
      <c r="CA38" s="1394"/>
      <c r="CB38" s="1343"/>
      <c r="CC38" s="1343"/>
      <c r="CD38" s="1343"/>
      <c r="CE38" s="1344"/>
      <c r="CF38" s="1343"/>
      <c r="CG38" s="1343"/>
      <c r="CH38" s="1343"/>
      <c r="CI38" s="1343"/>
      <c r="CJ38" s="1344"/>
      <c r="CK38" s="1345"/>
      <c r="CL38" s="1346"/>
      <c r="CM38" s="1346"/>
      <c r="CN38" s="1346"/>
      <c r="CO38" s="1347"/>
      <c r="CP38" s="1394"/>
      <c r="CQ38" s="1343"/>
      <c r="CR38" s="1343"/>
      <c r="CS38" s="1343"/>
      <c r="CT38" s="1344"/>
      <c r="CU38" s="1499"/>
      <c r="CV38" s="1490"/>
      <c r="CW38" s="1490"/>
      <c r="CX38" s="1695"/>
      <c r="CY38" s="1490"/>
      <c r="CZ38" s="1490"/>
      <c r="DA38" s="1490"/>
      <c r="DB38" s="1695"/>
      <c r="DC38" s="1352"/>
      <c r="DD38" s="1696"/>
      <c r="DE38" s="1701"/>
    </row>
    <row r="39" spans="1:109" ht="15.75" customHeight="1">
      <c r="A39" s="760" t="s">
        <v>972</v>
      </c>
      <c r="B39" s="761">
        <v>33</v>
      </c>
      <c r="C39" s="777" t="s">
        <v>2078</v>
      </c>
      <c r="D39" s="761" t="s">
        <v>2079</v>
      </c>
      <c r="E39" s="761" t="s">
        <v>1920</v>
      </c>
      <c r="F39" s="773">
        <v>5</v>
      </c>
      <c r="G39" s="778" t="s">
        <v>629</v>
      </c>
      <c r="H39" s="779" t="s">
        <v>2080</v>
      </c>
      <c r="I39" s="780"/>
      <c r="J39" s="781">
        <v>1</v>
      </c>
      <c r="K39" s="781"/>
      <c r="L39" s="781"/>
      <c r="M39" s="781"/>
      <c r="N39" s="781"/>
      <c r="O39" s="781"/>
      <c r="P39" s="782"/>
      <c r="Q39" s="783">
        <f t="shared" si="0"/>
        <v>1</v>
      </c>
      <c r="R39" s="777" t="s">
        <v>988</v>
      </c>
      <c r="S39" s="761" t="s">
        <v>964</v>
      </c>
      <c r="T39" s="784" t="s">
        <v>965</v>
      </c>
      <c r="U39" s="761" t="s">
        <v>629</v>
      </c>
      <c r="V39" s="761" t="s">
        <v>991</v>
      </c>
      <c r="W39" s="761" t="s">
        <v>2081</v>
      </c>
      <c r="X39" s="817">
        <v>1</v>
      </c>
      <c r="Y39" s="809" t="s">
        <v>978</v>
      </c>
      <c r="Z39" s="778" t="s">
        <v>629</v>
      </c>
      <c r="AA39" s="773"/>
      <c r="AB39" s="773"/>
      <c r="AC39" s="773"/>
      <c r="AD39" s="773"/>
      <c r="AE39" s="773"/>
      <c r="AF39" s="787"/>
      <c r="AG39" s="788"/>
      <c r="AH39" s="788"/>
      <c r="AI39" s="788"/>
      <c r="AJ39" s="788"/>
      <c r="AK39" s="788"/>
      <c r="AL39" s="788"/>
      <c r="AM39" s="788"/>
      <c r="AN39" s="788"/>
      <c r="AO39" s="788"/>
      <c r="AP39" s="795"/>
      <c r="AQ39" s="1395"/>
      <c r="AR39" s="1348"/>
      <c r="AS39" s="1348"/>
      <c r="AT39" s="1348"/>
      <c r="AU39" s="1349"/>
      <c r="AV39" s="1394"/>
      <c r="AW39" s="1343"/>
      <c r="AX39" s="1343"/>
      <c r="AY39" s="1343"/>
      <c r="AZ39" s="1343"/>
      <c r="BA39" s="1343"/>
      <c r="BB39" s="1343"/>
      <c r="BC39" s="1343"/>
      <c r="BD39" s="1343"/>
      <c r="BE39" s="1343"/>
      <c r="BF39" s="1343"/>
      <c r="BG39" s="1343"/>
      <c r="BH39" s="1343"/>
      <c r="BI39" s="1343"/>
      <c r="BJ39" s="1343"/>
      <c r="BK39" s="1344"/>
      <c r="BL39" s="1351"/>
      <c r="BM39" s="1352"/>
      <c r="BN39" s="1352"/>
      <c r="BO39" s="1352"/>
      <c r="BP39" s="1414"/>
      <c r="BQ39" s="1692"/>
      <c r="BR39" s="1693"/>
      <c r="BS39" s="1693"/>
      <c r="BT39" s="1693"/>
      <c r="BU39" s="1694"/>
      <c r="BV39" s="1692"/>
      <c r="BW39" s="1693"/>
      <c r="BX39" s="1693"/>
      <c r="BY39" s="1693"/>
      <c r="BZ39" s="1694"/>
      <c r="CA39" s="1394"/>
      <c r="CB39" s="1343"/>
      <c r="CC39" s="1343"/>
      <c r="CD39" s="1343"/>
      <c r="CE39" s="1344"/>
      <c r="CF39" s="1343"/>
      <c r="CG39" s="1343"/>
      <c r="CH39" s="1343"/>
      <c r="CI39" s="1343"/>
      <c r="CJ39" s="1343"/>
      <c r="CK39" s="1345"/>
      <c r="CL39" s="1346"/>
      <c r="CM39" s="1346"/>
      <c r="CN39" s="1346"/>
      <c r="CO39" s="1347"/>
      <c r="CP39" s="1395"/>
      <c r="CQ39" s="1348"/>
      <c r="CR39" s="1348"/>
      <c r="CS39" s="1348"/>
      <c r="CT39" s="1349"/>
      <c r="CU39" s="1499"/>
      <c r="CV39" s="1490"/>
      <c r="CW39" s="1490"/>
      <c r="CX39" s="1695"/>
      <c r="CY39" s="1490"/>
      <c r="CZ39" s="1490"/>
      <c r="DA39" s="1490"/>
      <c r="DB39" s="1695"/>
      <c r="DC39" s="1352"/>
      <c r="DD39" s="1696"/>
      <c r="DE39" s="1701"/>
    </row>
    <row r="40" spans="1:109" ht="15.75" customHeight="1">
      <c r="A40" s="760" t="s">
        <v>972</v>
      </c>
      <c r="B40" s="761">
        <v>34</v>
      </c>
      <c r="C40" s="777" t="s">
        <v>1125</v>
      </c>
      <c r="D40" s="761" t="s">
        <v>2079</v>
      </c>
      <c r="E40" s="761" t="s">
        <v>1920</v>
      </c>
      <c r="F40" s="773">
        <v>6</v>
      </c>
      <c r="G40" s="778" t="s">
        <v>1124</v>
      </c>
      <c r="H40" s="779" t="s">
        <v>2082</v>
      </c>
      <c r="I40" s="780"/>
      <c r="J40" s="781">
        <v>1</v>
      </c>
      <c r="K40" s="781"/>
      <c r="L40" s="781"/>
      <c r="M40" s="781"/>
      <c r="N40" s="781"/>
      <c r="O40" s="781"/>
      <c r="P40" s="782"/>
      <c r="Q40" s="783">
        <f t="shared" si="0"/>
        <v>1</v>
      </c>
      <c r="R40" s="777" t="s">
        <v>988</v>
      </c>
      <c r="S40" s="761" t="s">
        <v>964</v>
      </c>
      <c r="T40" s="1414" t="s">
        <v>977</v>
      </c>
      <c r="U40" s="761" t="s">
        <v>2083</v>
      </c>
      <c r="V40" s="761" t="s">
        <v>991</v>
      </c>
      <c r="W40" s="761" t="s">
        <v>2084</v>
      </c>
      <c r="X40" s="817">
        <v>1</v>
      </c>
      <c r="Y40" s="807" t="s">
        <v>978</v>
      </c>
      <c r="Z40" s="778" t="s">
        <v>1124</v>
      </c>
      <c r="AA40" s="773"/>
      <c r="AB40" s="773"/>
      <c r="AC40" s="773"/>
      <c r="AD40" s="773"/>
      <c r="AE40" s="773"/>
      <c r="AF40" s="787"/>
      <c r="AG40" s="788"/>
      <c r="AH40" s="788"/>
      <c r="AI40" s="788"/>
      <c r="AJ40" s="788"/>
      <c r="AK40" s="788"/>
      <c r="AL40" s="788"/>
      <c r="AM40" s="788"/>
      <c r="AN40" s="788"/>
      <c r="AO40" s="788"/>
      <c r="AP40" s="788"/>
      <c r="AQ40" s="1394"/>
      <c r="AR40" s="1343"/>
      <c r="AS40" s="1343"/>
      <c r="AT40" s="1343"/>
      <c r="AU40" s="1344"/>
      <c r="AV40" s="1394"/>
      <c r="AW40" s="1343"/>
      <c r="AX40" s="1343"/>
      <c r="AY40" s="1343"/>
      <c r="AZ40" s="1343"/>
      <c r="BA40" s="1343"/>
      <c r="BB40" s="1343"/>
      <c r="BC40" s="1343"/>
      <c r="BD40" s="1343"/>
      <c r="BE40" s="1343"/>
      <c r="BF40" s="1343"/>
      <c r="BG40" s="1343"/>
      <c r="BH40" s="1343"/>
      <c r="BI40" s="1343"/>
      <c r="BJ40" s="1343"/>
      <c r="BK40" s="1344"/>
      <c r="BL40" s="1351"/>
      <c r="BM40" s="1352"/>
      <c r="BN40" s="1352"/>
      <c r="BO40" s="1352"/>
      <c r="BP40" s="1414"/>
      <c r="BQ40" s="1394"/>
      <c r="BR40" s="1343"/>
      <c r="BS40" s="1343"/>
      <c r="BT40" s="1343"/>
      <c r="BU40" s="1344"/>
      <c r="BV40" s="1394"/>
      <c r="BW40" s="1343"/>
      <c r="BX40" s="1343"/>
      <c r="BY40" s="1343"/>
      <c r="BZ40" s="1343"/>
      <c r="CA40" s="1394"/>
      <c r="CB40" s="1343"/>
      <c r="CC40" s="1343"/>
      <c r="CD40" s="1343"/>
      <c r="CE40" s="1344"/>
      <c r="CF40" s="1343"/>
      <c r="CG40" s="1343"/>
      <c r="CH40" s="1343"/>
      <c r="CI40" s="1343"/>
      <c r="CJ40" s="1344"/>
      <c r="CK40" s="1394"/>
      <c r="CL40" s="1343"/>
      <c r="CM40" s="1343"/>
      <c r="CN40" s="1343"/>
      <c r="CO40" s="1344"/>
      <c r="CP40" s="1394"/>
      <c r="CQ40" s="1343"/>
      <c r="CR40" s="1343"/>
      <c r="CS40" s="1343"/>
      <c r="CT40" s="1344"/>
      <c r="CU40" s="1499"/>
      <c r="CV40" s="1490"/>
      <c r="CW40" s="1490"/>
      <c r="CX40" s="1695"/>
      <c r="CY40" s="1490"/>
      <c r="CZ40" s="1490"/>
      <c r="DA40" s="1490"/>
      <c r="DB40" s="1695"/>
      <c r="DC40" s="1352"/>
      <c r="DD40" s="1696"/>
      <c r="DE40" s="1701"/>
    </row>
    <row r="41" spans="1:109" ht="15.75" customHeight="1">
      <c r="A41" s="760" t="s">
        <v>972</v>
      </c>
      <c r="B41" s="761">
        <v>35</v>
      </c>
      <c r="C41" s="777" t="s">
        <v>2085</v>
      </c>
      <c r="D41" s="761" t="s">
        <v>2066</v>
      </c>
      <c r="E41" s="761" t="s">
        <v>1920</v>
      </c>
      <c r="F41" s="773">
        <v>7</v>
      </c>
      <c r="G41" s="778" t="s">
        <v>687</v>
      </c>
      <c r="H41" s="779" t="s">
        <v>2086</v>
      </c>
      <c r="I41" s="780"/>
      <c r="J41" s="781"/>
      <c r="K41" s="781">
        <v>1</v>
      </c>
      <c r="L41" s="781"/>
      <c r="M41" s="781"/>
      <c r="N41" s="781"/>
      <c r="O41" s="781"/>
      <c r="P41" s="782"/>
      <c r="Q41" s="783">
        <f t="shared" si="0"/>
        <v>1</v>
      </c>
      <c r="R41" s="777" t="s">
        <v>988</v>
      </c>
      <c r="S41" s="761" t="s">
        <v>964</v>
      </c>
      <c r="T41" s="784" t="s">
        <v>965</v>
      </c>
      <c r="U41" s="761" t="s">
        <v>2087</v>
      </c>
      <c r="V41" s="761" t="s">
        <v>991</v>
      </c>
      <c r="W41" s="761" t="s">
        <v>2088</v>
      </c>
      <c r="X41" s="817">
        <v>2</v>
      </c>
      <c r="Y41" s="807" t="s">
        <v>978</v>
      </c>
      <c r="Z41" s="778" t="s">
        <v>687</v>
      </c>
      <c r="AA41" s="773"/>
      <c r="AB41" s="773"/>
      <c r="AC41" s="773"/>
      <c r="AD41" s="773"/>
      <c r="AE41" s="773"/>
      <c r="AF41" s="787"/>
      <c r="AG41" s="788"/>
      <c r="AH41" s="788"/>
      <c r="AI41" s="788"/>
      <c r="AJ41" s="788"/>
      <c r="AK41" s="788"/>
      <c r="AL41" s="788"/>
      <c r="AM41" s="788"/>
      <c r="AN41" s="788"/>
      <c r="AO41" s="788"/>
      <c r="AP41" s="788"/>
      <c r="AQ41" s="1394"/>
      <c r="AR41" s="1343"/>
      <c r="AS41" s="1343"/>
      <c r="AT41" s="1343"/>
      <c r="AU41" s="1344"/>
      <c r="AV41" s="1394"/>
      <c r="AW41" s="1343"/>
      <c r="AX41" s="1343"/>
      <c r="AY41" s="1343"/>
      <c r="AZ41" s="1343"/>
      <c r="BA41" s="1343"/>
      <c r="BB41" s="1343"/>
      <c r="BC41" s="1343"/>
      <c r="BD41" s="1343"/>
      <c r="BE41" s="1343"/>
      <c r="BF41" s="1343"/>
      <c r="BG41" s="1343"/>
      <c r="BH41" s="1343"/>
      <c r="BI41" s="1343"/>
      <c r="BJ41" s="1343"/>
      <c r="BK41" s="1344"/>
      <c r="BL41" s="1351"/>
      <c r="BM41" s="1352"/>
      <c r="BN41" s="1352"/>
      <c r="BO41" s="1352"/>
      <c r="BP41" s="1414"/>
      <c r="BQ41" s="1394"/>
      <c r="BR41" s="1343"/>
      <c r="BS41" s="1343"/>
      <c r="BT41" s="1343"/>
      <c r="BU41" s="1344"/>
      <c r="BV41" s="1395"/>
      <c r="BW41" s="1348"/>
      <c r="BX41" s="1348"/>
      <c r="BY41" s="1348"/>
      <c r="BZ41" s="1348"/>
      <c r="CA41" s="1394"/>
      <c r="CB41" s="1343"/>
      <c r="CC41" s="1343"/>
      <c r="CD41" s="1343"/>
      <c r="CE41" s="1344"/>
      <c r="CF41" s="1343"/>
      <c r="CG41" s="1343"/>
      <c r="CH41" s="1343"/>
      <c r="CI41" s="1343"/>
      <c r="CJ41" s="1344"/>
      <c r="CK41" s="1394"/>
      <c r="CL41" s="1343"/>
      <c r="CM41" s="1343"/>
      <c r="CN41" s="1343"/>
      <c r="CO41" s="1344"/>
      <c r="CP41" s="1394"/>
      <c r="CQ41" s="1343"/>
      <c r="CR41" s="1343"/>
      <c r="CS41" s="1343"/>
      <c r="CT41" s="1344"/>
      <c r="CU41" s="1499"/>
      <c r="CV41" s="1490"/>
      <c r="CW41" s="1490"/>
      <c r="CX41" s="1695"/>
      <c r="CY41" s="1490"/>
      <c r="CZ41" s="1490"/>
      <c r="DA41" s="1490"/>
      <c r="DB41" s="1695"/>
      <c r="DC41" s="1352"/>
      <c r="DD41" s="1696"/>
      <c r="DE41" s="1701"/>
    </row>
    <row r="42" spans="1:109" ht="15.75" customHeight="1">
      <c r="A42" s="760" t="s">
        <v>972</v>
      </c>
      <c r="B42" s="761">
        <v>36</v>
      </c>
      <c r="C42" s="777" t="s">
        <v>2089</v>
      </c>
      <c r="D42" s="761" t="s">
        <v>2090</v>
      </c>
      <c r="E42" s="761" t="s">
        <v>1920</v>
      </c>
      <c r="F42" s="773">
        <v>8</v>
      </c>
      <c r="G42" s="778" t="s">
        <v>689</v>
      </c>
      <c r="H42" s="779" t="s">
        <v>2091</v>
      </c>
      <c r="I42" s="780"/>
      <c r="J42" s="781"/>
      <c r="K42" s="781">
        <v>1</v>
      </c>
      <c r="L42" s="781"/>
      <c r="M42" s="781"/>
      <c r="N42" s="781"/>
      <c r="O42" s="781"/>
      <c r="P42" s="782"/>
      <c r="Q42" s="783">
        <f t="shared" si="0"/>
        <v>1</v>
      </c>
      <c r="R42" s="777" t="s">
        <v>988</v>
      </c>
      <c r="S42" s="761" t="s">
        <v>964</v>
      </c>
      <c r="T42" s="784" t="s">
        <v>965</v>
      </c>
      <c r="U42" s="761" t="s">
        <v>689</v>
      </c>
      <c r="V42" s="761" t="s">
        <v>991</v>
      </c>
      <c r="W42" s="761" t="s">
        <v>2092</v>
      </c>
      <c r="X42" s="1263">
        <v>2</v>
      </c>
      <c r="Y42" s="807" t="s">
        <v>978</v>
      </c>
      <c r="Z42" s="778" t="s">
        <v>689</v>
      </c>
      <c r="AA42" s="773"/>
      <c r="AB42" s="773"/>
      <c r="AC42" s="773"/>
      <c r="AD42" s="773"/>
      <c r="AE42" s="773"/>
      <c r="AF42" s="787"/>
      <c r="AG42" s="788"/>
      <c r="AH42" s="788"/>
      <c r="AI42" s="788"/>
      <c r="AJ42" s="788"/>
      <c r="AK42" s="788"/>
      <c r="AL42" s="788"/>
      <c r="AM42" s="788"/>
      <c r="AN42" s="788"/>
      <c r="AO42" s="788"/>
      <c r="AP42" s="788"/>
      <c r="AQ42" s="1395"/>
      <c r="AR42" s="1348"/>
      <c r="AS42" s="1348"/>
      <c r="AT42" s="1348"/>
      <c r="AU42" s="1349"/>
      <c r="AV42" s="1394"/>
      <c r="AW42" s="1343"/>
      <c r="AX42" s="1343"/>
      <c r="AY42" s="1343"/>
      <c r="AZ42" s="1343"/>
      <c r="BA42" s="1343"/>
      <c r="BB42" s="1343"/>
      <c r="BC42" s="1343"/>
      <c r="BD42" s="1343"/>
      <c r="BE42" s="1343"/>
      <c r="BF42" s="1343"/>
      <c r="BG42" s="1343"/>
      <c r="BH42" s="1343"/>
      <c r="BI42" s="1343"/>
      <c r="BJ42" s="1343"/>
      <c r="BK42" s="1344"/>
      <c r="BL42" s="1351"/>
      <c r="BM42" s="1352"/>
      <c r="BN42" s="1352"/>
      <c r="BO42" s="1352"/>
      <c r="BP42" s="1414"/>
      <c r="BQ42" s="1394"/>
      <c r="BR42" s="1343"/>
      <c r="BS42" s="1343"/>
      <c r="BT42" s="1343"/>
      <c r="BU42" s="1344"/>
      <c r="BV42" s="1395"/>
      <c r="BW42" s="1348"/>
      <c r="BX42" s="1348"/>
      <c r="BY42" s="1348"/>
      <c r="BZ42" s="1348"/>
      <c r="CA42" s="1394"/>
      <c r="CB42" s="1343"/>
      <c r="CC42" s="1343"/>
      <c r="CD42" s="1343"/>
      <c r="CE42" s="1344"/>
      <c r="CF42" s="1343"/>
      <c r="CG42" s="1343"/>
      <c r="CH42" s="1343"/>
      <c r="CI42" s="1343"/>
      <c r="CJ42" s="1344"/>
      <c r="CK42" s="1394"/>
      <c r="CL42" s="1343"/>
      <c r="CM42" s="1343"/>
      <c r="CN42" s="1343"/>
      <c r="CO42" s="1344"/>
      <c r="CP42" s="1394"/>
      <c r="CQ42" s="1343"/>
      <c r="CR42" s="1343"/>
      <c r="CS42" s="1343"/>
      <c r="CT42" s="1344"/>
      <c r="CU42" s="1499"/>
      <c r="CV42" s="1490"/>
      <c r="CW42" s="1490"/>
      <c r="CX42" s="1695"/>
      <c r="CY42" s="1490"/>
      <c r="CZ42" s="1490"/>
      <c r="DA42" s="1490"/>
      <c r="DB42" s="1695"/>
      <c r="DC42" s="1352"/>
      <c r="DD42" s="1696"/>
      <c r="DE42" s="1701"/>
    </row>
    <row r="43" spans="1:109" ht="15.75" customHeight="1">
      <c r="A43" s="760" t="s">
        <v>972</v>
      </c>
      <c r="B43" s="761">
        <v>37</v>
      </c>
      <c r="C43" s="777" t="s">
        <v>2093</v>
      </c>
      <c r="D43" s="761" t="s">
        <v>2094</v>
      </c>
      <c r="E43" s="761" t="s">
        <v>1936</v>
      </c>
      <c r="F43" s="773">
        <v>9</v>
      </c>
      <c r="G43" s="778" t="s">
        <v>499</v>
      </c>
      <c r="H43" s="779" t="s">
        <v>2095</v>
      </c>
      <c r="I43" s="780">
        <v>0.5</v>
      </c>
      <c r="J43" s="781">
        <v>0.5</v>
      </c>
      <c r="K43" s="781"/>
      <c r="L43" s="781"/>
      <c r="M43" s="781"/>
      <c r="N43" s="781"/>
      <c r="O43" s="781"/>
      <c r="P43" s="782"/>
      <c r="Q43" s="783">
        <f t="shared" si="0"/>
        <v>1</v>
      </c>
      <c r="R43" s="777" t="s">
        <v>963</v>
      </c>
      <c r="S43" s="761"/>
      <c r="T43" s="784"/>
      <c r="U43" s="761" t="s">
        <v>1939</v>
      </c>
      <c r="V43" s="761" t="s">
        <v>293</v>
      </c>
      <c r="W43" s="761" t="s">
        <v>2096</v>
      </c>
      <c r="X43" s="1297">
        <v>1</v>
      </c>
      <c r="Y43" s="807" t="s">
        <v>978</v>
      </c>
      <c r="Z43" s="778" t="s">
        <v>499</v>
      </c>
      <c r="AA43" s="773"/>
      <c r="AB43" s="773"/>
      <c r="AC43" s="773"/>
      <c r="AD43" s="773"/>
      <c r="AE43" s="773"/>
      <c r="AF43" s="787"/>
      <c r="AG43" s="804"/>
      <c r="AH43" s="804"/>
      <c r="AI43" s="804"/>
      <c r="AJ43" s="804"/>
      <c r="AK43" s="804"/>
      <c r="AL43" s="804"/>
      <c r="AM43" s="804"/>
      <c r="AN43" s="804"/>
      <c r="AO43" s="804"/>
      <c r="AP43" s="804"/>
      <c r="AQ43" s="1492"/>
      <c r="AR43" s="1697"/>
      <c r="AS43" s="1697"/>
      <c r="AT43" s="1697"/>
      <c r="AU43" s="1498"/>
      <c r="AV43" s="1492"/>
      <c r="AW43" s="1697"/>
      <c r="AX43" s="1697"/>
      <c r="AY43" s="1697"/>
      <c r="AZ43" s="1697"/>
      <c r="BA43" s="1697"/>
      <c r="BB43" s="1697"/>
      <c r="BC43" s="1697"/>
      <c r="BD43" s="1697"/>
      <c r="BE43" s="1697"/>
      <c r="BF43" s="1697"/>
      <c r="BG43" s="1697"/>
      <c r="BH43" s="1697"/>
      <c r="BI43" s="1697"/>
      <c r="BJ43" s="1697"/>
      <c r="BK43" s="1498"/>
      <c r="BL43" s="1351"/>
      <c r="BM43" s="1352"/>
      <c r="BN43" s="1352"/>
      <c r="BO43" s="1352"/>
      <c r="BP43" s="1414"/>
      <c r="BQ43" s="1394"/>
      <c r="BR43" s="1343"/>
      <c r="BS43" s="1343"/>
      <c r="BT43" s="1343"/>
      <c r="BU43" s="1344"/>
      <c r="BV43" s="1394"/>
      <c r="BW43" s="1343"/>
      <c r="BX43" s="1343"/>
      <c r="BY43" s="1343"/>
      <c r="BZ43" s="1343"/>
      <c r="CA43" s="1394"/>
      <c r="CB43" s="1343"/>
      <c r="CC43" s="1343"/>
      <c r="CD43" s="1343"/>
      <c r="CE43" s="1344"/>
      <c r="CF43" s="1343"/>
      <c r="CG43" s="1343"/>
      <c r="CH43" s="1343"/>
      <c r="CI43" s="1343"/>
      <c r="CJ43" s="1344"/>
      <c r="CK43" s="1394"/>
      <c r="CL43" s="1343"/>
      <c r="CM43" s="1343"/>
      <c r="CN43" s="1343"/>
      <c r="CO43" s="1344"/>
      <c r="CP43" s="1394"/>
      <c r="CQ43" s="1343"/>
      <c r="CR43" s="1343"/>
      <c r="CS43" s="1343"/>
      <c r="CT43" s="1344"/>
      <c r="CU43" s="1499"/>
      <c r="CV43" s="1490"/>
      <c r="CW43" s="1490"/>
      <c r="CX43" s="1695"/>
      <c r="CY43" s="1490"/>
      <c r="CZ43" s="1490"/>
      <c r="DA43" s="1490"/>
      <c r="DB43" s="1695"/>
      <c r="DC43" s="1352"/>
      <c r="DD43" s="1696"/>
      <c r="DE43" s="1701"/>
    </row>
    <row r="44" spans="1:109" ht="15.75" customHeight="1">
      <c r="A44" s="760" t="s">
        <v>972</v>
      </c>
      <c r="B44" s="761">
        <v>38</v>
      </c>
      <c r="C44" s="777" t="s">
        <v>2097</v>
      </c>
      <c r="D44" s="761" t="s">
        <v>2094</v>
      </c>
      <c r="E44" s="761" t="s">
        <v>1936</v>
      </c>
      <c r="F44" s="773">
        <v>10</v>
      </c>
      <c r="G44" s="778" t="s">
        <v>778</v>
      </c>
      <c r="H44" s="779" t="s">
        <v>2098</v>
      </c>
      <c r="I44" s="780"/>
      <c r="J44" s="781"/>
      <c r="K44" s="781">
        <v>1</v>
      </c>
      <c r="L44" s="781"/>
      <c r="M44" s="781"/>
      <c r="N44" s="781"/>
      <c r="O44" s="781"/>
      <c r="P44" s="782"/>
      <c r="Q44" s="783">
        <f t="shared" si="0"/>
        <v>1</v>
      </c>
      <c r="R44" s="777" t="s">
        <v>963</v>
      </c>
      <c r="S44" s="761"/>
      <c r="T44" s="784"/>
      <c r="U44" s="761" t="s">
        <v>1939</v>
      </c>
      <c r="V44" s="761" t="s">
        <v>293</v>
      </c>
      <c r="W44" s="761" t="s">
        <v>2099</v>
      </c>
      <c r="X44" s="817">
        <v>2</v>
      </c>
      <c r="Y44" s="809" t="s">
        <v>978</v>
      </c>
      <c r="Z44" s="778" t="s">
        <v>778</v>
      </c>
      <c r="AA44" s="773"/>
      <c r="AB44" s="773"/>
      <c r="AC44" s="773"/>
      <c r="AD44" s="773"/>
      <c r="AE44" s="773"/>
      <c r="AF44" s="787"/>
      <c r="AG44" s="788"/>
      <c r="AH44" s="788"/>
      <c r="AI44" s="788"/>
      <c r="AJ44" s="788"/>
      <c r="AK44" s="788"/>
      <c r="AL44" s="788"/>
      <c r="AM44" s="788"/>
      <c r="AN44" s="788"/>
      <c r="AO44" s="788"/>
      <c r="AP44" s="788"/>
      <c r="AQ44" s="1394"/>
      <c r="AR44" s="1343"/>
      <c r="AS44" s="1343"/>
      <c r="AT44" s="1343"/>
      <c r="AU44" s="1344"/>
      <c r="AV44" s="1394"/>
      <c r="AW44" s="1343"/>
      <c r="AX44" s="1343"/>
      <c r="AY44" s="1343"/>
      <c r="AZ44" s="1343"/>
      <c r="BA44" s="1343"/>
      <c r="BB44" s="1343"/>
      <c r="BC44" s="1343"/>
      <c r="BD44" s="1343"/>
      <c r="BE44" s="1343"/>
      <c r="BF44" s="1343"/>
      <c r="BG44" s="1343"/>
      <c r="BH44" s="1343"/>
      <c r="BI44" s="1343"/>
      <c r="BJ44" s="1343"/>
      <c r="BK44" s="1344"/>
      <c r="BL44" s="1351"/>
      <c r="BM44" s="1352"/>
      <c r="BN44" s="1352"/>
      <c r="BO44" s="1352"/>
      <c r="BP44" s="1414"/>
      <c r="BQ44" s="1394"/>
      <c r="BR44" s="1343"/>
      <c r="BS44" s="1343"/>
      <c r="BT44" s="1343"/>
      <c r="BU44" s="1344"/>
      <c r="BV44" s="1394"/>
      <c r="BW44" s="1343"/>
      <c r="BX44" s="1343"/>
      <c r="BY44" s="1343"/>
      <c r="BZ44" s="1343"/>
      <c r="CA44" s="1394"/>
      <c r="CB44" s="1343"/>
      <c r="CC44" s="1343"/>
      <c r="CD44" s="1343"/>
      <c r="CE44" s="1344"/>
      <c r="CF44" s="1343"/>
      <c r="CG44" s="1343"/>
      <c r="CH44" s="1343"/>
      <c r="CI44" s="1343"/>
      <c r="CJ44" s="1344"/>
      <c r="CK44" s="1394"/>
      <c r="CL44" s="1343"/>
      <c r="CM44" s="1343"/>
      <c r="CN44" s="1343"/>
      <c r="CO44" s="1344"/>
      <c r="CP44" s="1394"/>
      <c r="CQ44" s="1343"/>
      <c r="CR44" s="1343"/>
      <c r="CS44" s="1343"/>
      <c r="CT44" s="1344"/>
      <c r="CU44" s="1499"/>
      <c r="CV44" s="1490"/>
      <c r="CW44" s="1490"/>
      <c r="CX44" s="1695"/>
      <c r="CY44" s="1490"/>
      <c r="CZ44" s="1490"/>
      <c r="DA44" s="1490"/>
      <c r="DB44" s="1695"/>
      <c r="DC44" s="1352"/>
      <c r="DD44" s="1696"/>
      <c r="DE44" s="1701"/>
    </row>
    <row r="45" spans="1:109" ht="15.75" customHeight="1">
      <c r="A45" s="760" t="s">
        <v>972</v>
      </c>
      <c r="B45" s="761">
        <v>39</v>
      </c>
      <c r="C45" s="777" t="s">
        <v>2100</v>
      </c>
      <c r="D45" s="761" t="s">
        <v>2101</v>
      </c>
      <c r="E45" s="761" t="s">
        <v>1920</v>
      </c>
      <c r="F45" s="773">
        <v>11</v>
      </c>
      <c r="G45" s="778" t="s">
        <v>178</v>
      </c>
      <c r="H45" s="779" t="s">
        <v>2102</v>
      </c>
      <c r="I45" s="780"/>
      <c r="J45" s="781">
        <v>1</v>
      </c>
      <c r="K45" s="781"/>
      <c r="L45" s="781"/>
      <c r="M45" s="781"/>
      <c r="N45" s="781"/>
      <c r="O45" s="781"/>
      <c r="P45" s="782"/>
      <c r="Q45" s="783">
        <f t="shared" si="0"/>
        <v>1</v>
      </c>
      <c r="R45" s="777" t="s">
        <v>984</v>
      </c>
      <c r="S45" s="761" t="s">
        <v>964</v>
      </c>
      <c r="T45" s="784" t="s">
        <v>965</v>
      </c>
      <c r="U45" s="761" t="s">
        <v>2103</v>
      </c>
      <c r="V45" s="761" t="s">
        <v>991</v>
      </c>
      <c r="W45" s="761" t="s">
        <v>2104</v>
      </c>
      <c r="X45" s="817">
        <v>1</v>
      </c>
      <c r="Y45" s="809" t="s">
        <v>978</v>
      </c>
      <c r="Z45" s="778" t="s">
        <v>178</v>
      </c>
      <c r="AA45" s="773"/>
      <c r="AB45" s="773"/>
      <c r="AC45" s="773"/>
      <c r="AD45" s="773"/>
      <c r="AE45" s="773"/>
      <c r="AF45" s="787"/>
      <c r="AG45" s="788"/>
      <c r="AH45" s="788"/>
      <c r="AI45" s="788"/>
      <c r="AJ45" s="788"/>
      <c r="AK45" s="788"/>
      <c r="AL45" s="788"/>
      <c r="AM45" s="788"/>
      <c r="AN45" s="788"/>
      <c r="AO45" s="788"/>
      <c r="AP45" s="788"/>
      <c r="AQ45" s="1395"/>
      <c r="AR45" s="1348"/>
      <c r="AS45" s="1348"/>
      <c r="AT45" s="1348"/>
      <c r="AU45" s="1349"/>
      <c r="AV45" s="1394"/>
      <c r="AW45" s="1343"/>
      <c r="AX45" s="1343"/>
      <c r="AY45" s="1343"/>
      <c r="AZ45" s="1343"/>
      <c r="BA45" s="1343"/>
      <c r="BB45" s="1343"/>
      <c r="BC45" s="1343"/>
      <c r="BD45" s="1343"/>
      <c r="BE45" s="1343"/>
      <c r="BF45" s="1343"/>
      <c r="BG45" s="1343"/>
      <c r="BH45" s="1343"/>
      <c r="BI45" s="1343"/>
      <c r="BJ45" s="1343"/>
      <c r="BK45" s="1344"/>
      <c r="BL45" s="1351"/>
      <c r="BM45" s="1352"/>
      <c r="BN45" s="1352"/>
      <c r="BO45" s="1352"/>
      <c r="BP45" s="1414"/>
      <c r="BQ45" s="1394"/>
      <c r="BR45" s="1343"/>
      <c r="BS45" s="1343"/>
      <c r="BT45" s="1343"/>
      <c r="BU45" s="1344"/>
      <c r="BV45" s="1394"/>
      <c r="BW45" s="1343"/>
      <c r="BX45" s="1343"/>
      <c r="BY45" s="1343"/>
      <c r="BZ45" s="1343"/>
      <c r="CA45" s="1492"/>
      <c r="CB45" s="1697"/>
      <c r="CC45" s="1697"/>
      <c r="CD45" s="1697"/>
      <c r="CE45" s="1498"/>
      <c r="CF45" s="1343"/>
      <c r="CG45" s="1343"/>
      <c r="CH45" s="1343"/>
      <c r="CI45" s="1343"/>
      <c r="CJ45" s="1344"/>
      <c r="CK45" s="1394"/>
      <c r="CL45" s="1343"/>
      <c r="CM45" s="1343"/>
      <c r="CN45" s="1343"/>
      <c r="CO45" s="1344"/>
      <c r="CP45" s="1394"/>
      <c r="CQ45" s="1343"/>
      <c r="CR45" s="1343"/>
      <c r="CS45" s="1343"/>
      <c r="CT45" s="1344"/>
      <c r="CU45" s="1499"/>
      <c r="CV45" s="1490"/>
      <c r="CW45" s="1490"/>
      <c r="CX45" s="1695"/>
      <c r="CY45" s="1490"/>
      <c r="CZ45" s="1490"/>
      <c r="DA45" s="1490"/>
      <c r="DB45" s="1695"/>
      <c r="DC45" s="1352"/>
      <c r="DD45" s="1696"/>
      <c r="DE45" s="1701"/>
    </row>
    <row r="46" spans="1:109" ht="15.75" customHeight="1">
      <c r="A46" s="760" t="s">
        <v>972</v>
      </c>
      <c r="B46" s="761">
        <v>40</v>
      </c>
      <c r="C46" s="777" t="s">
        <v>2105</v>
      </c>
      <c r="D46" s="761" t="s">
        <v>2101</v>
      </c>
      <c r="E46" s="761" t="s">
        <v>1936</v>
      </c>
      <c r="F46" s="773">
        <v>12</v>
      </c>
      <c r="G46" s="778" t="s">
        <v>184</v>
      </c>
      <c r="H46" s="779" t="s">
        <v>2106</v>
      </c>
      <c r="I46" s="780"/>
      <c r="J46" s="781">
        <v>1</v>
      </c>
      <c r="K46" s="781"/>
      <c r="L46" s="781"/>
      <c r="M46" s="781"/>
      <c r="N46" s="781"/>
      <c r="O46" s="781"/>
      <c r="P46" s="782"/>
      <c r="Q46" s="783">
        <f t="shared" si="0"/>
        <v>1</v>
      </c>
      <c r="R46" s="777" t="s">
        <v>984</v>
      </c>
      <c r="S46" s="761" t="s">
        <v>964</v>
      </c>
      <c r="T46" s="784" t="s">
        <v>965</v>
      </c>
      <c r="U46" s="761" t="s">
        <v>1878</v>
      </c>
      <c r="V46" s="761" t="s">
        <v>293</v>
      </c>
      <c r="W46" s="761" t="s">
        <v>2107</v>
      </c>
      <c r="X46" s="817">
        <v>2</v>
      </c>
      <c r="Y46" s="809" t="s">
        <v>978</v>
      </c>
      <c r="Z46" s="778" t="s">
        <v>184</v>
      </c>
      <c r="AA46" s="773"/>
      <c r="AB46" s="773"/>
      <c r="AC46" s="773"/>
      <c r="AD46" s="773"/>
      <c r="AE46" s="773"/>
      <c r="AF46" s="787"/>
      <c r="AG46" s="788"/>
      <c r="AH46" s="788"/>
      <c r="AI46" s="788"/>
      <c r="AJ46" s="788"/>
      <c r="AK46" s="788"/>
      <c r="AL46" s="788"/>
      <c r="AM46" s="788"/>
      <c r="AN46" s="788"/>
      <c r="AO46" s="788"/>
      <c r="AP46" s="788"/>
      <c r="AQ46" s="1395"/>
      <c r="AR46" s="1348"/>
      <c r="AS46" s="1348"/>
      <c r="AT46" s="1348"/>
      <c r="AU46" s="1349"/>
      <c r="AV46" s="1394"/>
      <c r="AW46" s="1343"/>
      <c r="AX46" s="1343"/>
      <c r="AY46" s="1343"/>
      <c r="AZ46" s="1343"/>
      <c r="BA46" s="1343"/>
      <c r="BB46" s="1343"/>
      <c r="BC46" s="1343"/>
      <c r="BD46" s="1343"/>
      <c r="BE46" s="1343"/>
      <c r="BF46" s="1343"/>
      <c r="BG46" s="1343"/>
      <c r="BH46" s="1343"/>
      <c r="BI46" s="1343"/>
      <c r="BJ46" s="1343"/>
      <c r="BK46" s="1344"/>
      <c r="BL46" s="1351"/>
      <c r="BM46" s="1352"/>
      <c r="BN46" s="1352"/>
      <c r="BO46" s="1352"/>
      <c r="BP46" s="1414"/>
      <c r="BQ46" s="1394"/>
      <c r="BR46" s="1343"/>
      <c r="BS46" s="1343"/>
      <c r="BT46" s="1343"/>
      <c r="BU46" s="1344"/>
      <c r="BV46" s="1394"/>
      <c r="BW46" s="1343"/>
      <c r="BX46" s="1343"/>
      <c r="BY46" s="1343"/>
      <c r="BZ46" s="1343"/>
      <c r="CA46" s="1395"/>
      <c r="CB46" s="1348"/>
      <c r="CC46" s="1348"/>
      <c r="CD46" s="1348"/>
      <c r="CE46" s="1349"/>
      <c r="CF46" s="1343"/>
      <c r="CG46" s="1343"/>
      <c r="CH46" s="1343"/>
      <c r="CI46" s="1343"/>
      <c r="CJ46" s="1344"/>
      <c r="CK46" s="1394"/>
      <c r="CL46" s="1343"/>
      <c r="CM46" s="1343"/>
      <c r="CN46" s="1343"/>
      <c r="CO46" s="1344"/>
      <c r="CP46" s="1394"/>
      <c r="CQ46" s="1343"/>
      <c r="CR46" s="1343"/>
      <c r="CS46" s="1343"/>
      <c r="CT46" s="1344"/>
      <c r="CU46" s="1499"/>
      <c r="CV46" s="1490"/>
      <c r="CW46" s="1490"/>
      <c r="CX46" s="1695"/>
      <c r="CY46" s="1490"/>
      <c r="CZ46" s="1490"/>
      <c r="DA46" s="1490"/>
      <c r="DB46" s="1695"/>
      <c r="DC46" s="1352"/>
      <c r="DD46" s="1696"/>
      <c r="DE46" s="1701"/>
    </row>
    <row r="47" spans="1:109" ht="15.75" customHeight="1">
      <c r="A47" s="760" t="s">
        <v>972</v>
      </c>
      <c r="B47" s="761">
        <v>41</v>
      </c>
      <c r="C47" s="777" t="s">
        <v>2108</v>
      </c>
      <c r="D47" s="761" t="s">
        <v>2101</v>
      </c>
      <c r="E47" s="761" t="s">
        <v>1920</v>
      </c>
      <c r="F47" s="773">
        <v>13</v>
      </c>
      <c r="G47" s="778" t="s">
        <v>693</v>
      </c>
      <c r="H47" s="779" t="s">
        <v>2109</v>
      </c>
      <c r="I47" s="780"/>
      <c r="J47" s="781"/>
      <c r="K47" s="781">
        <v>1</v>
      </c>
      <c r="L47" s="781"/>
      <c r="M47" s="781"/>
      <c r="N47" s="781"/>
      <c r="O47" s="781"/>
      <c r="P47" s="782"/>
      <c r="Q47" s="783">
        <f t="shared" si="0"/>
        <v>1</v>
      </c>
      <c r="R47" s="777" t="s">
        <v>984</v>
      </c>
      <c r="S47" s="761" t="s">
        <v>964</v>
      </c>
      <c r="T47" s="784" t="s">
        <v>965</v>
      </c>
      <c r="U47" s="761" t="s">
        <v>2110</v>
      </c>
      <c r="V47" s="761" t="s">
        <v>991</v>
      </c>
      <c r="W47" s="761" t="s">
        <v>2111</v>
      </c>
      <c r="X47" s="1263">
        <v>2</v>
      </c>
      <c r="Y47" s="809" t="s">
        <v>978</v>
      </c>
      <c r="Z47" s="778" t="s">
        <v>693</v>
      </c>
      <c r="AA47" s="773"/>
      <c r="AB47" s="773"/>
      <c r="AC47" s="773"/>
      <c r="AD47" s="773"/>
      <c r="AE47" s="773"/>
      <c r="AF47" s="787"/>
      <c r="AG47" s="788"/>
      <c r="AH47" s="788"/>
      <c r="AI47" s="788"/>
      <c r="AJ47" s="788"/>
      <c r="AK47" s="788"/>
      <c r="AL47" s="788"/>
      <c r="AM47" s="788"/>
      <c r="AN47" s="788"/>
      <c r="AO47" s="788"/>
      <c r="AP47" s="788"/>
      <c r="AQ47" s="1394"/>
      <c r="AR47" s="1343"/>
      <c r="AS47" s="1343"/>
      <c r="AT47" s="1343"/>
      <c r="AU47" s="1344"/>
      <c r="AV47" s="1394"/>
      <c r="AW47" s="1343"/>
      <c r="AX47" s="1343"/>
      <c r="AY47" s="1343"/>
      <c r="AZ47" s="1343"/>
      <c r="BA47" s="1343"/>
      <c r="BB47" s="1343"/>
      <c r="BC47" s="1343"/>
      <c r="BD47" s="1343"/>
      <c r="BE47" s="1343"/>
      <c r="BF47" s="1343"/>
      <c r="BG47" s="1343"/>
      <c r="BH47" s="1343"/>
      <c r="BI47" s="1343"/>
      <c r="BJ47" s="1343"/>
      <c r="BK47" s="1344"/>
      <c r="BL47" s="1351"/>
      <c r="BM47" s="1352"/>
      <c r="BN47" s="1352"/>
      <c r="BO47" s="1352"/>
      <c r="BP47" s="1414"/>
      <c r="BQ47" s="1394"/>
      <c r="BR47" s="1343"/>
      <c r="BS47" s="1343"/>
      <c r="BT47" s="1343"/>
      <c r="BU47" s="1344"/>
      <c r="BV47" s="1394"/>
      <c r="BW47" s="1343"/>
      <c r="BX47" s="1343"/>
      <c r="BY47" s="1343"/>
      <c r="BZ47" s="1343"/>
      <c r="CA47" s="1394"/>
      <c r="CB47" s="1343"/>
      <c r="CC47" s="1343"/>
      <c r="CD47" s="1343"/>
      <c r="CE47" s="1344"/>
      <c r="CF47" s="1343"/>
      <c r="CG47" s="1343"/>
      <c r="CH47" s="1343"/>
      <c r="CI47" s="1343"/>
      <c r="CJ47" s="1344"/>
      <c r="CK47" s="1394"/>
      <c r="CL47" s="1343"/>
      <c r="CM47" s="1343"/>
      <c r="CN47" s="1343"/>
      <c r="CO47" s="1344"/>
      <c r="CP47" s="1394"/>
      <c r="CQ47" s="1343"/>
      <c r="CR47" s="1343"/>
      <c r="CS47" s="1343"/>
      <c r="CT47" s="1344"/>
      <c r="CU47" s="1499"/>
      <c r="CV47" s="1490"/>
      <c r="CW47" s="1490"/>
      <c r="CX47" s="1695"/>
      <c r="CY47" s="1490"/>
      <c r="CZ47" s="1490"/>
      <c r="DA47" s="1490"/>
      <c r="DB47" s="1695"/>
      <c r="DC47" s="1352"/>
      <c r="DD47" s="1696"/>
      <c r="DE47" s="1701"/>
    </row>
    <row r="48" spans="1:109" ht="15.75" customHeight="1">
      <c r="A48" s="760" t="s">
        <v>972</v>
      </c>
      <c r="B48" s="761">
        <v>42</v>
      </c>
      <c r="C48" s="777" t="s">
        <v>2112</v>
      </c>
      <c r="D48" s="761" t="s">
        <v>2101</v>
      </c>
      <c r="E48" s="761" t="s">
        <v>1920</v>
      </c>
      <c r="F48" s="773">
        <v>14</v>
      </c>
      <c r="G48" s="778" t="s">
        <v>1016</v>
      </c>
      <c r="H48" s="779" t="s">
        <v>2113</v>
      </c>
      <c r="I48" s="780"/>
      <c r="J48" s="781">
        <v>0.39</v>
      </c>
      <c r="K48" s="781">
        <v>0.61</v>
      </c>
      <c r="L48" s="781"/>
      <c r="M48" s="781"/>
      <c r="N48" s="781"/>
      <c r="O48" s="781"/>
      <c r="P48" s="782"/>
      <c r="Q48" s="783">
        <f t="shared" si="0"/>
        <v>1</v>
      </c>
      <c r="R48" s="777" t="s">
        <v>984</v>
      </c>
      <c r="S48" s="761" t="s">
        <v>964</v>
      </c>
      <c r="T48" s="784" t="s">
        <v>965</v>
      </c>
      <c r="U48" s="761" t="s">
        <v>2114</v>
      </c>
      <c r="V48" s="761" t="s">
        <v>293</v>
      </c>
      <c r="W48" s="761" t="s">
        <v>2115</v>
      </c>
      <c r="X48" s="1263">
        <v>2</v>
      </c>
      <c r="Y48" s="809" t="s">
        <v>966</v>
      </c>
      <c r="Z48" s="778" t="s">
        <v>1016</v>
      </c>
      <c r="AA48" s="773"/>
      <c r="AB48" s="773"/>
      <c r="AC48" s="773"/>
      <c r="AD48" s="773"/>
      <c r="AE48" s="773"/>
      <c r="AF48" s="787"/>
      <c r="AG48" s="788"/>
      <c r="AH48" s="788"/>
      <c r="AI48" s="788"/>
      <c r="AJ48" s="788"/>
      <c r="AK48" s="788"/>
      <c r="AL48" s="788"/>
      <c r="AM48" s="788"/>
      <c r="AN48" s="788"/>
      <c r="AO48" s="788"/>
      <c r="AP48" s="788"/>
      <c r="AQ48" s="1394"/>
      <c r="AR48" s="1343"/>
      <c r="AS48" s="1343"/>
      <c r="AT48" s="1343"/>
      <c r="AU48" s="1344"/>
      <c r="AV48" s="1394"/>
      <c r="AW48" s="1343"/>
      <c r="AX48" s="1343"/>
      <c r="AY48" s="1343"/>
      <c r="AZ48" s="1343"/>
      <c r="BA48" s="1343"/>
      <c r="BB48" s="1343"/>
      <c r="BC48" s="1343"/>
      <c r="BD48" s="1343"/>
      <c r="BE48" s="1343"/>
      <c r="BF48" s="1343"/>
      <c r="BG48" s="1343"/>
      <c r="BH48" s="1343"/>
      <c r="BI48" s="1343"/>
      <c r="BJ48" s="1343"/>
      <c r="BK48" s="1344"/>
      <c r="BL48" s="1351"/>
      <c r="BM48" s="1352"/>
      <c r="BN48" s="1352"/>
      <c r="BO48" s="1352"/>
      <c r="BP48" s="1414"/>
      <c r="BQ48" s="1394"/>
      <c r="BR48" s="1343"/>
      <c r="BS48" s="1343"/>
      <c r="BT48" s="1343"/>
      <c r="BU48" s="1344"/>
      <c r="BV48" s="1394"/>
      <c r="BW48" s="1343"/>
      <c r="BX48" s="1343"/>
      <c r="BY48" s="1343"/>
      <c r="BZ48" s="1343"/>
      <c r="CA48" s="1394"/>
      <c r="CB48" s="1343"/>
      <c r="CC48" s="1343"/>
      <c r="CD48" s="1343"/>
      <c r="CE48" s="1344"/>
      <c r="CF48" s="1343"/>
      <c r="CG48" s="1343"/>
      <c r="CH48" s="1343"/>
      <c r="CI48" s="1343"/>
      <c r="CJ48" s="1343"/>
      <c r="CK48" s="1394"/>
      <c r="CL48" s="1343"/>
      <c r="CM48" s="1343"/>
      <c r="CN48" s="1343"/>
      <c r="CO48" s="1344"/>
      <c r="CP48" s="1394"/>
      <c r="CQ48" s="1343"/>
      <c r="CR48" s="1343"/>
      <c r="CS48" s="1343"/>
      <c r="CT48" s="1344"/>
      <c r="CU48" s="1499"/>
      <c r="CV48" s="1490"/>
      <c r="CW48" s="1490"/>
      <c r="CX48" s="1695"/>
      <c r="CY48" s="1490"/>
      <c r="CZ48" s="1490"/>
      <c r="DA48" s="1490"/>
      <c r="DB48" s="1695"/>
      <c r="DC48" s="1352"/>
      <c r="DD48" s="1696"/>
      <c r="DE48" s="1701"/>
    </row>
    <row r="49" spans="1:109" ht="15.75" customHeight="1">
      <c r="A49" s="760" t="s">
        <v>972</v>
      </c>
      <c r="B49" s="761">
        <v>43</v>
      </c>
      <c r="C49" s="777" t="s">
        <v>2116</v>
      </c>
      <c r="D49" s="761" t="s">
        <v>2094</v>
      </c>
      <c r="E49" s="761" t="s">
        <v>1927</v>
      </c>
      <c r="F49" s="773">
        <v>15</v>
      </c>
      <c r="G49" s="778" t="s">
        <v>2117</v>
      </c>
      <c r="H49" s="779" t="s">
        <v>2118</v>
      </c>
      <c r="I49" s="780"/>
      <c r="J49" s="781">
        <v>1</v>
      </c>
      <c r="K49" s="781"/>
      <c r="L49" s="781"/>
      <c r="M49" s="781"/>
      <c r="N49" s="781"/>
      <c r="O49" s="781"/>
      <c r="P49" s="782"/>
      <c r="Q49" s="783">
        <f t="shared" si="0"/>
        <v>1</v>
      </c>
      <c r="R49" s="777" t="s">
        <v>975</v>
      </c>
      <c r="S49" s="1925" t="s">
        <v>964</v>
      </c>
      <c r="T49" s="784" t="s">
        <v>965</v>
      </c>
      <c r="U49" s="761" t="s">
        <v>1939</v>
      </c>
      <c r="V49" s="761" t="s">
        <v>293</v>
      </c>
      <c r="W49" s="761" t="s">
        <v>2119</v>
      </c>
      <c r="X49" s="817">
        <v>1</v>
      </c>
      <c r="Y49" s="809" t="s">
        <v>978</v>
      </c>
      <c r="Z49" s="778"/>
      <c r="AA49" s="773"/>
      <c r="AB49" s="773"/>
      <c r="AC49" s="773"/>
      <c r="AD49" s="773"/>
      <c r="AE49" s="773"/>
      <c r="AF49" s="787"/>
      <c r="AG49" s="788"/>
      <c r="AH49" s="788"/>
      <c r="AI49" s="788"/>
      <c r="AJ49" s="788"/>
      <c r="AK49" s="788"/>
      <c r="AL49" s="788"/>
      <c r="AM49" s="788"/>
      <c r="AN49" s="788"/>
      <c r="AO49" s="788"/>
      <c r="AP49" s="788"/>
      <c r="AQ49" s="796">
        <v>24.1</v>
      </c>
      <c r="AR49" s="788">
        <v>21.8</v>
      </c>
      <c r="AS49" s="788">
        <v>21.8</v>
      </c>
      <c r="AT49" s="788">
        <v>20</v>
      </c>
      <c r="AU49" s="793">
        <v>14.1</v>
      </c>
      <c r="AV49" s="796"/>
      <c r="AW49" s="788"/>
      <c r="AX49" s="788"/>
      <c r="AY49" s="788"/>
      <c r="AZ49" s="788"/>
      <c r="BA49" s="788"/>
      <c r="BB49" s="788"/>
      <c r="BC49" s="788"/>
      <c r="BD49" s="788"/>
      <c r="BE49" s="788"/>
      <c r="BF49" s="788"/>
      <c r="BG49" s="788"/>
      <c r="BH49" s="788"/>
      <c r="BI49" s="788"/>
      <c r="BJ49" s="788"/>
      <c r="BK49" s="793"/>
      <c r="BL49" s="777"/>
      <c r="BM49" s="773"/>
      <c r="BN49" s="773"/>
      <c r="BO49" s="773"/>
      <c r="BP49" s="784" t="s">
        <v>961</v>
      </c>
      <c r="BQ49" s="796" t="s">
        <v>1971</v>
      </c>
      <c r="BR49" s="788" t="s">
        <v>1971</v>
      </c>
      <c r="BS49" s="788" t="s">
        <v>1971</v>
      </c>
      <c r="BT49" s="788" t="s">
        <v>1971</v>
      </c>
      <c r="BU49" s="793" t="s">
        <v>1971</v>
      </c>
      <c r="BV49" s="796" t="s">
        <v>1971</v>
      </c>
      <c r="BW49" s="788" t="s">
        <v>1971</v>
      </c>
      <c r="BX49" s="788" t="s">
        <v>1971</v>
      </c>
      <c r="BY49" s="788" t="s">
        <v>1971</v>
      </c>
      <c r="BZ49" s="788" t="s">
        <v>1971</v>
      </c>
      <c r="CA49" s="796" t="s">
        <v>1971</v>
      </c>
      <c r="CB49" s="788" t="s">
        <v>1971</v>
      </c>
      <c r="CC49" s="788" t="s">
        <v>1971</v>
      </c>
      <c r="CD49" s="788" t="s">
        <v>1971</v>
      </c>
      <c r="CE49" s="793" t="s">
        <v>1971</v>
      </c>
      <c r="CF49" s="788" t="s">
        <v>1971</v>
      </c>
      <c r="CG49" s="788" t="s">
        <v>1971</v>
      </c>
      <c r="CH49" s="788" t="s">
        <v>1971</v>
      </c>
      <c r="CI49" s="788" t="s">
        <v>1971</v>
      </c>
      <c r="CJ49" s="793" t="s">
        <v>1971</v>
      </c>
      <c r="CK49" s="796" t="s">
        <v>1971</v>
      </c>
      <c r="CL49" s="788" t="s">
        <v>1971</v>
      </c>
      <c r="CM49" s="788" t="s">
        <v>1971</v>
      </c>
      <c r="CN49" s="788" t="s">
        <v>1971</v>
      </c>
      <c r="CO49" s="793" t="s">
        <v>1971</v>
      </c>
      <c r="CP49" s="796" t="s">
        <v>1971</v>
      </c>
      <c r="CQ49" s="788" t="s">
        <v>1971</v>
      </c>
      <c r="CR49" s="788" t="s">
        <v>1971</v>
      </c>
      <c r="CS49" s="788" t="s">
        <v>1971</v>
      </c>
      <c r="CT49" s="793" t="s">
        <v>1971</v>
      </c>
      <c r="CU49" s="1273" t="s">
        <v>1971</v>
      </c>
      <c r="CV49" s="1272" t="s">
        <v>1971</v>
      </c>
      <c r="CW49" s="1272" t="s">
        <v>1971</v>
      </c>
      <c r="CX49" s="1274" t="s">
        <v>1971</v>
      </c>
      <c r="CY49" s="1272">
        <v>0.42811700000000003</v>
      </c>
      <c r="CZ49" s="1272" t="s">
        <v>1971</v>
      </c>
      <c r="DA49" s="1272" t="s">
        <v>1971</v>
      </c>
      <c r="DB49" s="1274" t="s">
        <v>1971</v>
      </c>
      <c r="DC49" s="773"/>
      <c r="DD49" s="801">
        <v>1</v>
      </c>
      <c r="DE49" s="802"/>
    </row>
    <row r="50" spans="1:109" ht="15.75" customHeight="1">
      <c r="A50" s="760" t="s">
        <v>972</v>
      </c>
      <c r="B50" s="761">
        <v>44</v>
      </c>
      <c r="C50" s="777" t="s">
        <v>2120</v>
      </c>
      <c r="D50" s="761" t="s">
        <v>2101</v>
      </c>
      <c r="E50" s="761" t="s">
        <v>1920</v>
      </c>
      <c r="F50" s="773">
        <v>16</v>
      </c>
      <c r="G50" s="778" t="s">
        <v>2121</v>
      </c>
      <c r="H50" s="779" t="s">
        <v>2122</v>
      </c>
      <c r="I50" s="780"/>
      <c r="J50" s="781">
        <v>1</v>
      </c>
      <c r="K50" s="781"/>
      <c r="L50" s="781"/>
      <c r="M50" s="781"/>
      <c r="N50" s="781"/>
      <c r="O50" s="781"/>
      <c r="P50" s="782"/>
      <c r="Q50" s="783">
        <f t="shared" si="0"/>
        <v>1</v>
      </c>
      <c r="R50" s="777" t="s">
        <v>988</v>
      </c>
      <c r="S50" s="761" t="s">
        <v>964</v>
      </c>
      <c r="T50" s="784" t="s">
        <v>965</v>
      </c>
      <c r="U50" s="761" t="s">
        <v>2014</v>
      </c>
      <c r="V50" s="761" t="s">
        <v>991</v>
      </c>
      <c r="W50" s="761" t="s">
        <v>2025</v>
      </c>
      <c r="X50" s="817">
        <v>0</v>
      </c>
      <c r="Y50" s="809" t="s">
        <v>978</v>
      </c>
      <c r="Z50" s="778" t="s">
        <v>2016</v>
      </c>
      <c r="AA50" s="773"/>
      <c r="AB50" s="773"/>
      <c r="AC50" s="773"/>
      <c r="AD50" s="773"/>
      <c r="AE50" s="773"/>
      <c r="AF50" s="787"/>
      <c r="AG50" s="788"/>
      <c r="AH50" s="788"/>
      <c r="AI50" s="788"/>
      <c r="AJ50" s="788"/>
      <c r="AK50" s="788"/>
      <c r="AL50" s="788"/>
      <c r="AM50" s="788"/>
      <c r="AN50" s="788"/>
      <c r="AO50" s="788"/>
      <c r="AP50" s="788"/>
      <c r="AQ50" s="796">
        <v>150</v>
      </c>
      <c r="AR50" s="788">
        <v>150</v>
      </c>
      <c r="AS50" s="788">
        <v>150</v>
      </c>
      <c r="AT50" s="788">
        <v>150</v>
      </c>
      <c r="AU50" s="793">
        <v>106</v>
      </c>
      <c r="AV50" s="796"/>
      <c r="AW50" s="788"/>
      <c r="AX50" s="788"/>
      <c r="AY50" s="788"/>
      <c r="AZ50" s="788"/>
      <c r="BA50" s="788"/>
      <c r="BB50" s="788"/>
      <c r="BC50" s="788"/>
      <c r="BD50" s="788"/>
      <c r="BE50" s="788"/>
      <c r="BF50" s="788"/>
      <c r="BG50" s="788"/>
      <c r="BH50" s="788"/>
      <c r="BI50" s="788"/>
      <c r="BJ50" s="788"/>
      <c r="BK50" s="793"/>
      <c r="BL50" s="777" t="s">
        <v>961</v>
      </c>
      <c r="BM50" s="773" t="s">
        <v>961</v>
      </c>
      <c r="BN50" s="773" t="s">
        <v>961</v>
      </c>
      <c r="BO50" s="773" t="s">
        <v>961</v>
      </c>
      <c r="BP50" s="784" t="s">
        <v>961</v>
      </c>
      <c r="BQ50" s="796" t="s">
        <v>1971</v>
      </c>
      <c r="BR50" s="788" t="s">
        <v>1971</v>
      </c>
      <c r="BS50" s="788" t="s">
        <v>1971</v>
      </c>
      <c r="BT50" s="788" t="s">
        <v>1971</v>
      </c>
      <c r="BU50" s="793" t="s">
        <v>1971</v>
      </c>
      <c r="BV50" s="796" t="s">
        <v>1971</v>
      </c>
      <c r="BW50" s="788" t="s">
        <v>1971</v>
      </c>
      <c r="BX50" s="788" t="s">
        <v>1971</v>
      </c>
      <c r="BY50" s="788" t="s">
        <v>1971</v>
      </c>
      <c r="BZ50" s="788" t="s">
        <v>1971</v>
      </c>
      <c r="CA50" s="796" t="s">
        <v>1971</v>
      </c>
      <c r="CB50" s="788" t="s">
        <v>1971</v>
      </c>
      <c r="CC50" s="788" t="s">
        <v>1971</v>
      </c>
      <c r="CD50" s="788" t="s">
        <v>1971</v>
      </c>
      <c r="CE50" s="793" t="s">
        <v>1971</v>
      </c>
      <c r="CF50" s="788" t="s">
        <v>1971</v>
      </c>
      <c r="CG50" s="788" t="s">
        <v>1971</v>
      </c>
      <c r="CH50" s="788" t="s">
        <v>1971</v>
      </c>
      <c r="CI50" s="788" t="s">
        <v>1971</v>
      </c>
      <c r="CJ50" s="793" t="s">
        <v>1971</v>
      </c>
      <c r="CK50" s="796" t="s">
        <v>1971</v>
      </c>
      <c r="CL50" s="788" t="s">
        <v>1971</v>
      </c>
      <c r="CM50" s="788" t="s">
        <v>1971</v>
      </c>
      <c r="CN50" s="788" t="s">
        <v>1971</v>
      </c>
      <c r="CO50" s="793" t="s">
        <v>1971</v>
      </c>
      <c r="CP50" s="796" t="s">
        <v>1971</v>
      </c>
      <c r="CQ50" s="788" t="s">
        <v>1971</v>
      </c>
      <c r="CR50" s="788" t="s">
        <v>1971</v>
      </c>
      <c r="CS50" s="788" t="s">
        <v>1971</v>
      </c>
      <c r="CT50" s="793" t="s">
        <v>1971</v>
      </c>
      <c r="CU50" s="1273">
        <v>-1.2207000000000001E-2</v>
      </c>
      <c r="CV50" s="1272" t="s">
        <v>1971</v>
      </c>
      <c r="CW50" s="1272" t="s">
        <v>1971</v>
      </c>
      <c r="CX50" s="1274" t="s">
        <v>1971</v>
      </c>
      <c r="CY50" s="1272">
        <v>6.3400000000000001E-3</v>
      </c>
      <c r="CZ50" s="1272" t="s">
        <v>1971</v>
      </c>
      <c r="DA50" s="1272" t="s">
        <v>1971</v>
      </c>
      <c r="DB50" s="1274" t="s">
        <v>1971</v>
      </c>
      <c r="DC50" s="773"/>
      <c r="DD50" s="801">
        <v>1</v>
      </c>
      <c r="DE50" s="802"/>
    </row>
    <row r="51" spans="1:109" ht="15.75" customHeight="1">
      <c r="A51" s="760" t="s">
        <v>972</v>
      </c>
      <c r="B51" s="761">
        <v>45</v>
      </c>
      <c r="C51" s="777" t="s">
        <v>2123</v>
      </c>
      <c r="D51" s="761" t="s">
        <v>2101</v>
      </c>
      <c r="E51" s="761" t="s">
        <v>1920</v>
      </c>
      <c r="F51" s="773">
        <v>17</v>
      </c>
      <c r="G51" s="778" t="s">
        <v>2124</v>
      </c>
      <c r="H51" s="779" t="s">
        <v>2125</v>
      </c>
      <c r="I51" s="780"/>
      <c r="J51" s="781"/>
      <c r="K51" s="781">
        <v>1</v>
      </c>
      <c r="L51" s="781"/>
      <c r="M51" s="781"/>
      <c r="N51" s="781"/>
      <c r="O51" s="781"/>
      <c r="P51" s="782"/>
      <c r="Q51" s="783">
        <f t="shared" si="0"/>
        <v>1</v>
      </c>
      <c r="R51" s="777" t="s">
        <v>988</v>
      </c>
      <c r="S51" s="761" t="s">
        <v>964</v>
      </c>
      <c r="T51" s="784" t="s">
        <v>965</v>
      </c>
      <c r="U51" s="761" t="s">
        <v>2087</v>
      </c>
      <c r="V51" s="761" t="s">
        <v>991</v>
      </c>
      <c r="W51" s="761" t="s">
        <v>2126</v>
      </c>
      <c r="X51" s="817">
        <v>0</v>
      </c>
      <c r="Y51" s="809" t="s">
        <v>978</v>
      </c>
      <c r="Z51" s="778" t="s">
        <v>2127</v>
      </c>
      <c r="AA51" s="773"/>
      <c r="AB51" s="773"/>
      <c r="AC51" s="773"/>
      <c r="AD51" s="773"/>
      <c r="AE51" s="773"/>
      <c r="AF51" s="787"/>
      <c r="AG51" s="788"/>
      <c r="AH51" s="788"/>
      <c r="AI51" s="788"/>
      <c r="AJ51" s="788"/>
      <c r="AK51" s="788"/>
      <c r="AL51" s="788"/>
      <c r="AM51" s="788"/>
      <c r="AN51" s="788"/>
      <c r="AO51" s="788"/>
      <c r="AP51" s="788"/>
      <c r="AQ51" s="796">
        <v>4191</v>
      </c>
      <c r="AR51" s="788">
        <v>4141</v>
      </c>
      <c r="AS51" s="788">
        <v>4091</v>
      </c>
      <c r="AT51" s="788">
        <v>4041</v>
      </c>
      <c r="AU51" s="793">
        <v>3991</v>
      </c>
      <c r="AV51" s="796"/>
      <c r="AW51" s="788"/>
      <c r="AX51" s="788"/>
      <c r="AY51" s="788"/>
      <c r="AZ51" s="788"/>
      <c r="BA51" s="788"/>
      <c r="BB51" s="788"/>
      <c r="BC51" s="788"/>
      <c r="BD51" s="788"/>
      <c r="BE51" s="788"/>
      <c r="BF51" s="788"/>
      <c r="BG51" s="788"/>
      <c r="BH51" s="788"/>
      <c r="BI51" s="788"/>
      <c r="BJ51" s="788"/>
      <c r="BK51" s="793"/>
      <c r="BL51" s="777" t="s">
        <v>961</v>
      </c>
      <c r="BM51" s="773" t="s">
        <v>961</v>
      </c>
      <c r="BN51" s="773" t="s">
        <v>961</v>
      </c>
      <c r="BO51" s="773" t="s">
        <v>961</v>
      </c>
      <c r="BP51" s="784" t="s">
        <v>961</v>
      </c>
      <c r="BQ51" s="796" t="s">
        <v>1971</v>
      </c>
      <c r="BR51" s="788" t="s">
        <v>1971</v>
      </c>
      <c r="BS51" s="788" t="s">
        <v>1971</v>
      </c>
      <c r="BT51" s="788" t="s">
        <v>1971</v>
      </c>
      <c r="BU51" s="793" t="s">
        <v>1971</v>
      </c>
      <c r="BV51" s="796">
        <v>6287</v>
      </c>
      <c r="BW51" s="788">
        <v>6287</v>
      </c>
      <c r="BX51" s="788">
        <v>6287</v>
      </c>
      <c r="BY51" s="788">
        <v>6287</v>
      </c>
      <c r="BZ51" s="788">
        <v>6287</v>
      </c>
      <c r="CA51" s="796" t="s">
        <v>1971</v>
      </c>
      <c r="CB51" s="788" t="s">
        <v>1971</v>
      </c>
      <c r="CC51" s="788" t="s">
        <v>1971</v>
      </c>
      <c r="CD51" s="788" t="s">
        <v>1971</v>
      </c>
      <c r="CE51" s="793" t="s">
        <v>1971</v>
      </c>
      <c r="CF51" s="788" t="s">
        <v>1971</v>
      </c>
      <c r="CG51" s="788" t="s">
        <v>1971</v>
      </c>
      <c r="CH51" s="788" t="s">
        <v>1971</v>
      </c>
      <c r="CI51" s="788" t="s">
        <v>1971</v>
      </c>
      <c r="CJ51" s="793" t="s">
        <v>1971</v>
      </c>
      <c r="CK51" s="816">
        <v>2292</v>
      </c>
      <c r="CL51" s="817">
        <v>2242</v>
      </c>
      <c r="CM51" s="817">
        <v>2192</v>
      </c>
      <c r="CN51" s="817">
        <v>2142</v>
      </c>
      <c r="CO51" s="818">
        <v>2092</v>
      </c>
      <c r="CP51" s="796" t="s">
        <v>1971</v>
      </c>
      <c r="CQ51" s="788" t="s">
        <v>1971</v>
      </c>
      <c r="CR51" s="788" t="s">
        <v>1971</v>
      </c>
      <c r="CS51" s="788" t="s">
        <v>1971</v>
      </c>
      <c r="CT51" s="793" t="s">
        <v>1971</v>
      </c>
      <c r="CU51" s="1273">
        <v>-4.1770000000000002E-3</v>
      </c>
      <c r="CV51" s="1272" t="s">
        <v>1971</v>
      </c>
      <c r="CW51" s="1272" t="s">
        <v>1971</v>
      </c>
      <c r="CX51" s="1274" t="s">
        <v>1971</v>
      </c>
      <c r="CY51" s="1272">
        <v>4.1770000000000002E-3</v>
      </c>
      <c r="CZ51" s="1272" t="s">
        <v>1971</v>
      </c>
      <c r="DA51" s="1272" t="s">
        <v>1971</v>
      </c>
      <c r="DB51" s="1274" t="s">
        <v>1971</v>
      </c>
      <c r="DC51" s="773"/>
      <c r="DD51" s="801">
        <v>1</v>
      </c>
      <c r="DE51" s="802"/>
    </row>
    <row r="52" spans="1:109" ht="15.75" customHeight="1">
      <c r="A52" s="760" t="s">
        <v>972</v>
      </c>
      <c r="B52" s="761">
        <v>46</v>
      </c>
      <c r="C52" s="777" t="s">
        <v>2128</v>
      </c>
      <c r="D52" s="761" t="s">
        <v>2101</v>
      </c>
      <c r="E52" s="761" t="s">
        <v>1920</v>
      </c>
      <c r="F52" s="773">
        <v>18</v>
      </c>
      <c r="G52" s="778" t="s">
        <v>2129</v>
      </c>
      <c r="H52" s="779" t="s">
        <v>2130</v>
      </c>
      <c r="I52" s="780"/>
      <c r="J52" s="781">
        <v>1</v>
      </c>
      <c r="K52" s="781"/>
      <c r="L52" s="781"/>
      <c r="M52" s="781"/>
      <c r="N52" s="781"/>
      <c r="O52" s="781"/>
      <c r="P52" s="782"/>
      <c r="Q52" s="783">
        <f t="shared" si="0"/>
        <v>1</v>
      </c>
      <c r="R52" s="777" t="s">
        <v>963</v>
      </c>
      <c r="S52" s="761"/>
      <c r="T52" s="784"/>
      <c r="U52" s="761" t="s">
        <v>2103</v>
      </c>
      <c r="V52" s="761" t="s">
        <v>991</v>
      </c>
      <c r="W52" s="761" t="s">
        <v>2131</v>
      </c>
      <c r="X52" s="1298">
        <v>0</v>
      </c>
      <c r="Y52" s="809" t="s">
        <v>978</v>
      </c>
      <c r="Z52" s="778"/>
      <c r="AA52" s="773"/>
      <c r="AB52" s="773"/>
      <c r="AC52" s="773"/>
      <c r="AD52" s="773"/>
      <c r="AE52" s="773"/>
      <c r="AF52" s="787"/>
      <c r="AG52" s="788"/>
      <c r="AH52" s="788"/>
      <c r="AI52" s="788"/>
      <c r="AJ52" s="788"/>
      <c r="AK52" s="788"/>
      <c r="AL52" s="788"/>
      <c r="AM52" s="788"/>
      <c r="AN52" s="788"/>
      <c r="AO52" s="788"/>
      <c r="AP52" s="788"/>
      <c r="AQ52" s="796">
        <v>3063</v>
      </c>
      <c r="AR52" s="788">
        <v>3063</v>
      </c>
      <c r="AS52" s="788">
        <v>3063</v>
      </c>
      <c r="AT52" s="788">
        <v>3063</v>
      </c>
      <c r="AU52" s="793">
        <v>3063</v>
      </c>
      <c r="AV52" s="796"/>
      <c r="AW52" s="788"/>
      <c r="AX52" s="788"/>
      <c r="AY52" s="788"/>
      <c r="AZ52" s="788"/>
      <c r="BA52" s="788"/>
      <c r="BB52" s="788"/>
      <c r="BC52" s="788"/>
      <c r="BD52" s="788"/>
      <c r="BE52" s="788"/>
      <c r="BF52" s="788"/>
      <c r="BG52" s="788"/>
      <c r="BH52" s="788"/>
      <c r="BI52" s="788"/>
      <c r="BJ52" s="788"/>
      <c r="BK52" s="793"/>
      <c r="BL52" s="777"/>
      <c r="BM52" s="773"/>
      <c r="BN52" s="773"/>
      <c r="BO52" s="773"/>
      <c r="BP52" s="784"/>
      <c r="BQ52" s="796" t="s">
        <v>1971</v>
      </c>
      <c r="BR52" s="788" t="s">
        <v>1971</v>
      </c>
      <c r="BS52" s="788" t="s">
        <v>1971</v>
      </c>
      <c r="BT52" s="788" t="s">
        <v>1971</v>
      </c>
      <c r="BU52" s="793" t="s">
        <v>1971</v>
      </c>
      <c r="BV52" s="796" t="s">
        <v>1971</v>
      </c>
      <c r="BW52" s="788" t="s">
        <v>1971</v>
      </c>
      <c r="BX52" s="788" t="s">
        <v>1971</v>
      </c>
      <c r="BY52" s="788" t="s">
        <v>1971</v>
      </c>
      <c r="BZ52" s="788" t="s">
        <v>1971</v>
      </c>
      <c r="CA52" s="796" t="s">
        <v>1971</v>
      </c>
      <c r="CB52" s="788" t="s">
        <v>1971</v>
      </c>
      <c r="CC52" s="788" t="s">
        <v>1971</v>
      </c>
      <c r="CD52" s="788" t="s">
        <v>1971</v>
      </c>
      <c r="CE52" s="793" t="s">
        <v>1971</v>
      </c>
      <c r="CF52" s="788" t="s">
        <v>1971</v>
      </c>
      <c r="CG52" s="788" t="s">
        <v>1971</v>
      </c>
      <c r="CH52" s="788" t="s">
        <v>1971</v>
      </c>
      <c r="CI52" s="788" t="s">
        <v>1971</v>
      </c>
      <c r="CJ52" s="793" t="s">
        <v>1971</v>
      </c>
      <c r="CK52" s="796" t="s">
        <v>1971</v>
      </c>
      <c r="CL52" s="788" t="s">
        <v>1971</v>
      </c>
      <c r="CM52" s="788" t="s">
        <v>1971</v>
      </c>
      <c r="CN52" s="788" t="s">
        <v>1971</v>
      </c>
      <c r="CO52" s="793" t="s">
        <v>1971</v>
      </c>
      <c r="CP52" s="796" t="s">
        <v>1971</v>
      </c>
      <c r="CQ52" s="788" t="s">
        <v>1971</v>
      </c>
      <c r="CR52" s="788" t="s">
        <v>1971</v>
      </c>
      <c r="CS52" s="788" t="s">
        <v>1971</v>
      </c>
      <c r="CT52" s="793" t="s">
        <v>1971</v>
      </c>
      <c r="CU52" s="1273" t="s">
        <v>1971</v>
      </c>
      <c r="CV52" s="1272" t="s">
        <v>1971</v>
      </c>
      <c r="CW52" s="1272" t="s">
        <v>1971</v>
      </c>
      <c r="CX52" s="1274" t="s">
        <v>1971</v>
      </c>
      <c r="CY52" s="1272" t="s">
        <v>1971</v>
      </c>
      <c r="CZ52" s="1272" t="s">
        <v>1971</v>
      </c>
      <c r="DA52" s="1272" t="s">
        <v>1971</v>
      </c>
      <c r="DB52" s="1274" t="s">
        <v>1971</v>
      </c>
      <c r="DC52" s="773"/>
      <c r="DD52" s="801">
        <v>1</v>
      </c>
      <c r="DE52" s="802"/>
    </row>
    <row r="53" spans="1:109" ht="15.75" customHeight="1">
      <c r="A53" s="760" t="s">
        <v>972</v>
      </c>
      <c r="B53" s="761">
        <v>47</v>
      </c>
      <c r="C53" s="777" t="s">
        <v>2132</v>
      </c>
      <c r="D53" s="761" t="s">
        <v>2090</v>
      </c>
      <c r="E53" s="761" t="s">
        <v>1920</v>
      </c>
      <c r="F53" s="773">
        <v>19</v>
      </c>
      <c r="G53" s="778" t="s">
        <v>2133</v>
      </c>
      <c r="H53" s="779" t="s">
        <v>2134</v>
      </c>
      <c r="I53" s="780"/>
      <c r="J53" s="781"/>
      <c r="K53" s="781">
        <v>1</v>
      </c>
      <c r="L53" s="781"/>
      <c r="M53" s="781"/>
      <c r="N53" s="781"/>
      <c r="O53" s="781"/>
      <c r="P53" s="782"/>
      <c r="Q53" s="783">
        <f t="shared" si="0"/>
        <v>1</v>
      </c>
      <c r="R53" s="777" t="s">
        <v>988</v>
      </c>
      <c r="S53" s="761" t="s">
        <v>964</v>
      </c>
      <c r="T53" s="784" t="s">
        <v>977</v>
      </c>
      <c r="U53" s="761" t="s">
        <v>2135</v>
      </c>
      <c r="V53" s="761" t="s">
        <v>991</v>
      </c>
      <c r="W53" s="761" t="s">
        <v>2136</v>
      </c>
      <c r="X53" s="817">
        <v>0</v>
      </c>
      <c r="Y53" s="809" t="s">
        <v>966</v>
      </c>
      <c r="Z53" s="778"/>
      <c r="AA53" s="773"/>
      <c r="AB53" s="773"/>
      <c r="AC53" s="773"/>
      <c r="AD53" s="773"/>
      <c r="AE53" s="773"/>
      <c r="AF53" s="787"/>
      <c r="AG53" s="788"/>
      <c r="AH53" s="788"/>
      <c r="AI53" s="788"/>
      <c r="AJ53" s="788"/>
      <c r="AK53" s="788"/>
      <c r="AL53" s="788"/>
      <c r="AM53" s="788"/>
      <c r="AN53" s="788"/>
      <c r="AO53" s="788"/>
      <c r="AP53" s="788"/>
      <c r="AQ53" s="796">
        <v>33</v>
      </c>
      <c r="AR53" s="788">
        <v>33</v>
      </c>
      <c r="AS53" s="788">
        <v>34</v>
      </c>
      <c r="AT53" s="788">
        <v>35</v>
      </c>
      <c r="AU53" s="793">
        <v>36</v>
      </c>
      <c r="AV53" s="796"/>
      <c r="AW53" s="788"/>
      <c r="AX53" s="788"/>
      <c r="AY53" s="788"/>
      <c r="AZ53" s="788"/>
      <c r="BA53" s="788"/>
      <c r="BB53" s="788"/>
      <c r="BC53" s="788"/>
      <c r="BD53" s="788"/>
      <c r="BE53" s="788"/>
      <c r="BF53" s="788"/>
      <c r="BG53" s="788"/>
      <c r="BH53" s="788"/>
      <c r="BI53" s="788"/>
      <c r="BJ53" s="788"/>
      <c r="BK53" s="793"/>
      <c r="BL53" s="1351"/>
      <c r="BM53" s="1352"/>
      <c r="BN53" s="1352"/>
      <c r="BO53" s="1352"/>
      <c r="BP53" s="784" t="s">
        <v>961</v>
      </c>
      <c r="BQ53" s="796" t="s">
        <v>1971</v>
      </c>
      <c r="BR53" s="788" t="s">
        <v>1971</v>
      </c>
      <c r="BS53" s="788" t="s">
        <v>1971</v>
      </c>
      <c r="BT53" s="788" t="s">
        <v>1971</v>
      </c>
      <c r="BU53" s="793" t="s">
        <v>1971</v>
      </c>
      <c r="BV53" s="796">
        <v>25</v>
      </c>
      <c r="BW53" s="788">
        <v>25</v>
      </c>
      <c r="BX53" s="788">
        <v>26</v>
      </c>
      <c r="BY53" s="788">
        <v>27</v>
      </c>
      <c r="BZ53" s="788">
        <v>28</v>
      </c>
      <c r="CA53" s="796" t="s">
        <v>1971</v>
      </c>
      <c r="CB53" s="788" t="s">
        <v>1971</v>
      </c>
      <c r="CC53" s="788" t="s">
        <v>1971</v>
      </c>
      <c r="CD53" s="788" t="s">
        <v>1971</v>
      </c>
      <c r="CE53" s="793" t="s">
        <v>1971</v>
      </c>
      <c r="CF53" s="788" t="s">
        <v>1971</v>
      </c>
      <c r="CG53" s="788" t="s">
        <v>1971</v>
      </c>
      <c r="CH53" s="788" t="s">
        <v>1971</v>
      </c>
      <c r="CI53" s="788" t="s">
        <v>1971</v>
      </c>
      <c r="CJ53" s="793" t="s">
        <v>1971</v>
      </c>
      <c r="CK53" s="796">
        <v>38</v>
      </c>
      <c r="CL53" s="788">
        <v>38</v>
      </c>
      <c r="CM53" s="788">
        <v>39</v>
      </c>
      <c r="CN53" s="788">
        <v>40</v>
      </c>
      <c r="CO53" s="793">
        <v>41</v>
      </c>
      <c r="CP53" s="796" t="s">
        <v>1971</v>
      </c>
      <c r="CQ53" s="788" t="s">
        <v>1971</v>
      </c>
      <c r="CR53" s="788" t="s">
        <v>1971</v>
      </c>
      <c r="CS53" s="788" t="s">
        <v>1971</v>
      </c>
      <c r="CT53" s="793" t="s">
        <v>1971</v>
      </c>
      <c r="CU53" s="1273">
        <v>-0.2248</v>
      </c>
      <c r="CV53" s="1272" t="s">
        <v>1971</v>
      </c>
      <c r="CW53" s="1272" t="s">
        <v>1971</v>
      </c>
      <c r="CX53" s="1274" t="s">
        <v>1971</v>
      </c>
      <c r="CY53" s="1272">
        <v>0.1154</v>
      </c>
      <c r="CZ53" s="1272" t="s">
        <v>1971</v>
      </c>
      <c r="DA53" s="1272" t="s">
        <v>1971</v>
      </c>
      <c r="DB53" s="1274" t="s">
        <v>1971</v>
      </c>
      <c r="DC53" s="773"/>
      <c r="DD53" s="801">
        <v>4</v>
      </c>
      <c r="DE53" s="802" t="s">
        <v>2137</v>
      </c>
    </row>
    <row r="54" spans="1:109" ht="15.75" customHeight="1">
      <c r="A54" s="760" t="s">
        <v>972</v>
      </c>
      <c r="B54" s="761">
        <v>48</v>
      </c>
      <c r="C54" s="916" t="s">
        <v>2138</v>
      </c>
      <c r="D54" s="761" t="s">
        <v>2090</v>
      </c>
      <c r="E54" s="761" t="s">
        <v>1936</v>
      </c>
      <c r="F54" s="773">
        <v>20</v>
      </c>
      <c r="G54" s="778" t="s">
        <v>2139</v>
      </c>
      <c r="H54" s="779" t="s">
        <v>2140</v>
      </c>
      <c r="I54" s="780">
        <v>1</v>
      </c>
      <c r="J54" s="781"/>
      <c r="K54" s="781"/>
      <c r="L54" s="781"/>
      <c r="M54" s="781"/>
      <c r="N54" s="781"/>
      <c r="O54" s="781"/>
      <c r="P54" s="782"/>
      <c r="Q54" s="783">
        <f t="shared" si="0"/>
        <v>1</v>
      </c>
      <c r="R54" s="777" t="s">
        <v>988</v>
      </c>
      <c r="S54" s="761" t="s">
        <v>964</v>
      </c>
      <c r="T54" s="784" t="s">
        <v>965</v>
      </c>
      <c r="U54" s="761" t="s">
        <v>2008</v>
      </c>
      <c r="V54" s="761" t="s">
        <v>991</v>
      </c>
      <c r="W54" s="761" t="s">
        <v>2141</v>
      </c>
      <c r="X54" s="1263">
        <v>0</v>
      </c>
      <c r="Y54" s="807" t="s">
        <v>978</v>
      </c>
      <c r="Z54" s="778"/>
      <c r="AA54" s="773"/>
      <c r="AB54" s="773"/>
      <c r="AC54" s="773"/>
      <c r="AD54" s="773"/>
      <c r="AE54" s="773"/>
      <c r="AF54" s="787"/>
      <c r="AG54" s="788"/>
      <c r="AH54" s="788"/>
      <c r="AI54" s="788"/>
      <c r="AJ54" s="788"/>
      <c r="AK54" s="788"/>
      <c r="AL54" s="788"/>
      <c r="AM54" s="788"/>
      <c r="AN54" s="788"/>
      <c r="AO54" s="788"/>
      <c r="AP54" s="788"/>
      <c r="AQ54" s="1394"/>
      <c r="AR54" s="1343"/>
      <c r="AS54" s="1343"/>
      <c r="AT54" s="1343"/>
      <c r="AU54" s="1344"/>
      <c r="AV54" s="796"/>
      <c r="AW54" s="788"/>
      <c r="AX54" s="788"/>
      <c r="AY54" s="788"/>
      <c r="AZ54" s="788"/>
      <c r="BA54" s="788"/>
      <c r="BB54" s="788"/>
      <c r="BC54" s="788"/>
      <c r="BD54" s="788"/>
      <c r="BE54" s="788"/>
      <c r="BF54" s="788"/>
      <c r="BG54" s="788"/>
      <c r="BH54" s="788"/>
      <c r="BI54" s="788"/>
      <c r="BJ54" s="788"/>
      <c r="BK54" s="793"/>
      <c r="BL54" s="777" t="s">
        <v>961</v>
      </c>
      <c r="BM54" s="773" t="s">
        <v>961</v>
      </c>
      <c r="BN54" s="773" t="s">
        <v>961</v>
      </c>
      <c r="BO54" s="773" t="s">
        <v>961</v>
      </c>
      <c r="BP54" s="784" t="s">
        <v>961</v>
      </c>
      <c r="BQ54" s="796" t="s">
        <v>1971</v>
      </c>
      <c r="BR54" s="788" t="s">
        <v>1971</v>
      </c>
      <c r="BS54" s="788" t="s">
        <v>1971</v>
      </c>
      <c r="BT54" s="788" t="s">
        <v>1971</v>
      </c>
      <c r="BU54" s="793" t="s">
        <v>1971</v>
      </c>
      <c r="BV54" s="1394"/>
      <c r="BW54" s="1343"/>
      <c r="BX54" s="1343"/>
      <c r="BY54" s="1343"/>
      <c r="BZ54" s="1343"/>
      <c r="CA54" s="796" t="s">
        <v>1971</v>
      </c>
      <c r="CB54" s="788" t="s">
        <v>1971</v>
      </c>
      <c r="CC54" s="788" t="s">
        <v>1971</v>
      </c>
      <c r="CD54" s="788" t="s">
        <v>1971</v>
      </c>
      <c r="CE54" s="793" t="s">
        <v>1971</v>
      </c>
      <c r="CF54" s="788" t="s">
        <v>1971</v>
      </c>
      <c r="CG54" s="788" t="s">
        <v>1971</v>
      </c>
      <c r="CH54" s="788" t="s">
        <v>1971</v>
      </c>
      <c r="CI54" s="788" t="s">
        <v>1971</v>
      </c>
      <c r="CJ54" s="793" t="s">
        <v>1971</v>
      </c>
      <c r="CK54" s="1394"/>
      <c r="CL54" s="1343"/>
      <c r="CM54" s="1343"/>
      <c r="CN54" s="1343"/>
      <c r="CO54" s="1344"/>
      <c r="CP54" s="796" t="s">
        <v>1971</v>
      </c>
      <c r="CQ54" s="788" t="s">
        <v>1971</v>
      </c>
      <c r="CR54" s="788" t="s">
        <v>1971</v>
      </c>
      <c r="CS54" s="788" t="s">
        <v>1971</v>
      </c>
      <c r="CT54" s="793" t="s">
        <v>1971</v>
      </c>
      <c r="CU54" s="1499"/>
      <c r="CV54" s="1272" t="s">
        <v>1971</v>
      </c>
      <c r="CW54" s="1272" t="s">
        <v>1971</v>
      </c>
      <c r="CX54" s="1274" t="s">
        <v>1971</v>
      </c>
      <c r="CY54" s="1490"/>
      <c r="CZ54" s="1272" t="s">
        <v>1971</v>
      </c>
      <c r="DA54" s="1272" t="s">
        <v>1971</v>
      </c>
      <c r="DB54" s="1274" t="s">
        <v>1971</v>
      </c>
      <c r="DC54" s="773" t="s">
        <v>973</v>
      </c>
      <c r="DD54" s="801">
        <v>1</v>
      </c>
      <c r="DE54" s="802"/>
    </row>
    <row r="55" spans="1:109" ht="15.75" customHeight="1">
      <c r="A55" s="760" t="s">
        <v>972</v>
      </c>
      <c r="B55" s="761">
        <v>49</v>
      </c>
      <c r="C55" s="777" t="s">
        <v>2142</v>
      </c>
      <c r="D55" s="761" t="s">
        <v>2143</v>
      </c>
      <c r="E55" s="761" t="s">
        <v>1936</v>
      </c>
      <c r="F55" s="773">
        <v>21</v>
      </c>
      <c r="G55" s="778" t="s">
        <v>2144</v>
      </c>
      <c r="H55" s="779" t="s">
        <v>2145</v>
      </c>
      <c r="I55" s="780"/>
      <c r="J55" s="781"/>
      <c r="K55" s="781"/>
      <c r="L55" s="781"/>
      <c r="M55" s="781">
        <v>1</v>
      </c>
      <c r="N55" s="781"/>
      <c r="O55" s="781"/>
      <c r="P55" s="782"/>
      <c r="Q55" s="783">
        <f t="shared" si="0"/>
        <v>1</v>
      </c>
      <c r="R55" s="777" t="s">
        <v>963</v>
      </c>
      <c r="S55" s="761"/>
      <c r="T55" s="784"/>
      <c r="U55" s="761" t="s">
        <v>2146</v>
      </c>
      <c r="V55" s="761" t="s">
        <v>2147</v>
      </c>
      <c r="W55" s="761" t="s">
        <v>2148</v>
      </c>
      <c r="X55" s="1298">
        <v>1</v>
      </c>
      <c r="Y55" s="807" t="s">
        <v>966</v>
      </c>
      <c r="Z55" s="778"/>
      <c r="AA55" s="773"/>
      <c r="AB55" s="773"/>
      <c r="AC55" s="773"/>
      <c r="AD55" s="773"/>
      <c r="AE55" s="773"/>
      <c r="AF55" s="787"/>
      <c r="AG55" s="788"/>
      <c r="AH55" s="788"/>
      <c r="AI55" s="788"/>
      <c r="AJ55" s="788"/>
      <c r="AK55" s="788"/>
      <c r="AL55" s="788"/>
      <c r="AM55" s="788"/>
      <c r="AN55" s="788"/>
      <c r="AO55" s="788"/>
      <c r="AP55" s="788"/>
      <c r="AQ55" s="796">
        <v>47.5</v>
      </c>
      <c r="AR55" s="788">
        <v>52</v>
      </c>
      <c r="AS55" s="788">
        <v>56.5</v>
      </c>
      <c r="AT55" s="788">
        <v>61</v>
      </c>
      <c r="AU55" s="793">
        <v>65</v>
      </c>
      <c r="AV55" s="796"/>
      <c r="AW55" s="788"/>
      <c r="AX55" s="788"/>
      <c r="AY55" s="788"/>
      <c r="AZ55" s="788"/>
      <c r="BA55" s="788"/>
      <c r="BB55" s="788"/>
      <c r="BC55" s="788"/>
      <c r="BD55" s="788"/>
      <c r="BE55" s="788"/>
      <c r="BF55" s="788"/>
      <c r="BG55" s="788"/>
      <c r="BH55" s="788"/>
      <c r="BI55" s="788"/>
      <c r="BJ55" s="788"/>
      <c r="BK55" s="793"/>
      <c r="BL55" s="777" t="s">
        <v>961</v>
      </c>
      <c r="BM55" s="773" t="s">
        <v>961</v>
      </c>
      <c r="BN55" s="773" t="s">
        <v>961</v>
      </c>
      <c r="BO55" s="773" t="s">
        <v>961</v>
      </c>
      <c r="BP55" s="784" t="s">
        <v>961</v>
      </c>
      <c r="BQ55" s="796" t="s">
        <v>1971</v>
      </c>
      <c r="BR55" s="788" t="s">
        <v>1971</v>
      </c>
      <c r="BS55" s="788" t="s">
        <v>1971</v>
      </c>
      <c r="BT55" s="788" t="s">
        <v>1971</v>
      </c>
      <c r="BU55" s="793" t="s">
        <v>1971</v>
      </c>
      <c r="BV55" s="796" t="s">
        <v>1971</v>
      </c>
      <c r="BW55" s="788" t="s">
        <v>1971</v>
      </c>
      <c r="BX55" s="788" t="s">
        <v>1971</v>
      </c>
      <c r="BY55" s="788" t="s">
        <v>1971</v>
      </c>
      <c r="BZ55" s="788" t="s">
        <v>1971</v>
      </c>
      <c r="CA55" s="796" t="s">
        <v>1971</v>
      </c>
      <c r="CB55" s="788" t="s">
        <v>1971</v>
      </c>
      <c r="CC55" s="788" t="s">
        <v>1971</v>
      </c>
      <c r="CD55" s="788" t="s">
        <v>1971</v>
      </c>
      <c r="CE55" s="793" t="s">
        <v>1971</v>
      </c>
      <c r="CF55" s="788" t="s">
        <v>1971</v>
      </c>
      <c r="CG55" s="788" t="s">
        <v>1971</v>
      </c>
      <c r="CH55" s="788" t="s">
        <v>1971</v>
      </c>
      <c r="CI55" s="788" t="s">
        <v>1971</v>
      </c>
      <c r="CJ55" s="793" t="s">
        <v>1971</v>
      </c>
      <c r="CK55" s="796" t="s">
        <v>1971</v>
      </c>
      <c r="CL55" s="788" t="s">
        <v>1971</v>
      </c>
      <c r="CM55" s="788" t="s">
        <v>1971</v>
      </c>
      <c r="CN55" s="788" t="s">
        <v>1971</v>
      </c>
      <c r="CO55" s="793" t="s">
        <v>1971</v>
      </c>
      <c r="CP55" s="796" t="s">
        <v>1971</v>
      </c>
      <c r="CQ55" s="788" t="s">
        <v>1971</v>
      </c>
      <c r="CR55" s="788" t="s">
        <v>1971</v>
      </c>
      <c r="CS55" s="788" t="s">
        <v>1971</v>
      </c>
      <c r="CT55" s="793" t="s">
        <v>1971</v>
      </c>
      <c r="CU55" s="1273" t="s">
        <v>1971</v>
      </c>
      <c r="CV55" s="1272" t="s">
        <v>1971</v>
      </c>
      <c r="CW55" s="1272" t="s">
        <v>1971</v>
      </c>
      <c r="CX55" s="1274" t="s">
        <v>1971</v>
      </c>
      <c r="CY55" s="1272" t="s">
        <v>1971</v>
      </c>
      <c r="CZ55" s="1272" t="s">
        <v>1971</v>
      </c>
      <c r="DA55" s="1272" t="s">
        <v>1971</v>
      </c>
      <c r="DB55" s="1274" t="s">
        <v>1971</v>
      </c>
      <c r="DC55" s="773"/>
      <c r="DD55" s="801">
        <v>1</v>
      </c>
      <c r="DE55" s="802"/>
    </row>
    <row r="56" spans="1:109" ht="15.75" customHeight="1">
      <c r="A56" s="760" t="s">
        <v>972</v>
      </c>
      <c r="B56" s="761">
        <v>50</v>
      </c>
      <c r="C56" s="777" t="s">
        <v>2149</v>
      </c>
      <c r="D56" s="761" t="s">
        <v>2143</v>
      </c>
      <c r="E56" s="761" t="s">
        <v>1936</v>
      </c>
      <c r="F56" s="773">
        <v>22</v>
      </c>
      <c r="G56" s="778" t="s">
        <v>658</v>
      </c>
      <c r="H56" s="779" t="s">
        <v>2150</v>
      </c>
      <c r="I56" s="780"/>
      <c r="J56" s="781"/>
      <c r="K56" s="781"/>
      <c r="L56" s="781"/>
      <c r="M56" s="781">
        <v>1</v>
      </c>
      <c r="N56" s="781"/>
      <c r="O56" s="781"/>
      <c r="P56" s="782"/>
      <c r="Q56" s="783">
        <f t="shared" si="0"/>
        <v>1</v>
      </c>
      <c r="R56" s="777" t="s">
        <v>963</v>
      </c>
      <c r="S56" s="761"/>
      <c r="T56" s="784"/>
      <c r="U56" s="761" t="s">
        <v>2146</v>
      </c>
      <c r="V56" s="761" t="s">
        <v>293</v>
      </c>
      <c r="W56" s="761" t="s">
        <v>2151</v>
      </c>
      <c r="X56" s="817">
        <v>1</v>
      </c>
      <c r="Y56" s="814" t="s">
        <v>966</v>
      </c>
      <c r="Z56" s="778" t="s">
        <v>658</v>
      </c>
      <c r="AA56" s="773"/>
      <c r="AB56" s="773"/>
      <c r="AC56" s="773"/>
      <c r="AD56" s="773"/>
      <c r="AE56" s="773"/>
      <c r="AF56" s="787"/>
      <c r="AG56" s="788"/>
      <c r="AH56" s="788"/>
      <c r="AI56" s="788"/>
      <c r="AJ56" s="788"/>
      <c r="AK56" s="788"/>
      <c r="AL56" s="788"/>
      <c r="AM56" s="788"/>
      <c r="AN56" s="788"/>
      <c r="AO56" s="788"/>
      <c r="AP56" s="788"/>
      <c r="AQ56" s="1394"/>
      <c r="AR56" s="1343"/>
      <c r="AS56" s="1343"/>
      <c r="AT56" s="1343"/>
      <c r="AU56" s="1344"/>
      <c r="AV56" s="1394"/>
      <c r="AW56" s="1343"/>
      <c r="AX56" s="1343"/>
      <c r="AY56" s="1343"/>
      <c r="AZ56" s="1343"/>
      <c r="BA56" s="1343"/>
      <c r="BB56" s="1343"/>
      <c r="BC56" s="1343"/>
      <c r="BD56" s="1343"/>
      <c r="BE56" s="1343"/>
      <c r="BF56" s="1343"/>
      <c r="BG56" s="1343"/>
      <c r="BH56" s="1343"/>
      <c r="BI56" s="1343"/>
      <c r="BJ56" s="1343"/>
      <c r="BK56" s="1344"/>
      <c r="BL56" s="1704"/>
      <c r="BM56" s="1705"/>
      <c r="BN56" s="1705"/>
      <c r="BO56" s="1705"/>
      <c r="BP56" s="1706"/>
      <c r="BQ56" s="1394"/>
      <c r="BR56" s="1343"/>
      <c r="BS56" s="1343"/>
      <c r="BT56" s="1343"/>
      <c r="BU56" s="1344"/>
      <c r="BV56" s="1394"/>
      <c r="BW56" s="1343"/>
      <c r="BX56" s="1343"/>
      <c r="BY56" s="1343"/>
      <c r="BZ56" s="1343"/>
      <c r="CA56" s="1394"/>
      <c r="CB56" s="1343"/>
      <c r="CC56" s="1343"/>
      <c r="CD56" s="1343"/>
      <c r="CE56" s="1344"/>
      <c r="CF56" s="1343"/>
      <c r="CG56" s="1343"/>
      <c r="CH56" s="1343"/>
      <c r="CI56" s="1343"/>
      <c r="CJ56" s="1344"/>
      <c r="CK56" s="1394"/>
      <c r="CL56" s="1343"/>
      <c r="CM56" s="1343"/>
      <c r="CN56" s="1343"/>
      <c r="CO56" s="1344"/>
      <c r="CP56" s="1394"/>
      <c r="CQ56" s="1343"/>
      <c r="CR56" s="1343"/>
      <c r="CS56" s="1343"/>
      <c r="CT56" s="1344"/>
      <c r="CU56" s="1499"/>
      <c r="CV56" s="1490"/>
      <c r="CW56" s="1490"/>
      <c r="CX56" s="1695"/>
      <c r="CY56" s="1490"/>
      <c r="CZ56" s="1490"/>
      <c r="DA56" s="1490"/>
      <c r="DB56" s="1695"/>
      <c r="DC56" s="1352"/>
      <c r="DD56" s="1696"/>
      <c r="DE56" s="1701"/>
    </row>
    <row r="57" spans="1:109" ht="15.75" customHeight="1">
      <c r="A57" s="760" t="s">
        <v>972</v>
      </c>
      <c r="B57" s="761">
        <v>51</v>
      </c>
      <c r="C57" s="777" t="s">
        <v>2152</v>
      </c>
      <c r="D57" s="761" t="s">
        <v>2153</v>
      </c>
      <c r="E57" s="761" t="s">
        <v>1936</v>
      </c>
      <c r="F57" s="773">
        <v>23</v>
      </c>
      <c r="G57" s="778" t="s">
        <v>2154</v>
      </c>
      <c r="H57" s="779" t="s">
        <v>2155</v>
      </c>
      <c r="I57" s="780"/>
      <c r="J57" s="781"/>
      <c r="K57" s="781"/>
      <c r="L57" s="781"/>
      <c r="M57" s="781">
        <v>1</v>
      </c>
      <c r="N57" s="781"/>
      <c r="O57" s="781"/>
      <c r="P57" s="782"/>
      <c r="Q57" s="783">
        <f t="shared" si="0"/>
        <v>1</v>
      </c>
      <c r="R57" s="777" t="s">
        <v>988</v>
      </c>
      <c r="S57" s="761" t="s">
        <v>964</v>
      </c>
      <c r="T57" s="784" t="s">
        <v>965</v>
      </c>
      <c r="U57" s="761" t="s">
        <v>2146</v>
      </c>
      <c r="V57" s="761" t="s">
        <v>293</v>
      </c>
      <c r="W57" s="761" t="s">
        <v>2156</v>
      </c>
      <c r="X57" s="817">
        <v>2</v>
      </c>
      <c r="Y57" s="809" t="s">
        <v>978</v>
      </c>
      <c r="Z57" s="778"/>
      <c r="AA57" s="773"/>
      <c r="AB57" s="773"/>
      <c r="AC57" s="773"/>
      <c r="AD57" s="773"/>
      <c r="AE57" s="773"/>
      <c r="AF57" s="787"/>
      <c r="AG57" s="788"/>
      <c r="AH57" s="788"/>
      <c r="AI57" s="788"/>
      <c r="AJ57" s="788"/>
      <c r="AK57" s="788"/>
      <c r="AL57" s="788"/>
      <c r="AM57" s="788"/>
      <c r="AN57" s="788"/>
      <c r="AO57" s="788"/>
      <c r="AP57" s="788"/>
      <c r="AQ57" s="796">
        <v>0.5</v>
      </c>
      <c r="AR57" s="788">
        <v>0.4</v>
      </c>
      <c r="AS57" s="788">
        <v>0.35</v>
      </c>
      <c r="AT57" s="788">
        <v>0.3</v>
      </c>
      <c r="AU57" s="793">
        <v>0.25</v>
      </c>
      <c r="AV57" s="796"/>
      <c r="AW57" s="788"/>
      <c r="AX57" s="788"/>
      <c r="AY57" s="788"/>
      <c r="AZ57" s="788"/>
      <c r="BA57" s="788"/>
      <c r="BB57" s="788"/>
      <c r="BC57" s="788"/>
      <c r="BD57" s="788"/>
      <c r="BE57" s="788"/>
      <c r="BF57" s="788"/>
      <c r="BG57" s="788"/>
      <c r="BH57" s="788"/>
      <c r="BI57" s="788"/>
      <c r="BJ57" s="788"/>
      <c r="BK57" s="793"/>
      <c r="BL57" s="777" t="s">
        <v>961</v>
      </c>
      <c r="BM57" s="773" t="s">
        <v>961</v>
      </c>
      <c r="BN57" s="773" t="s">
        <v>961</v>
      </c>
      <c r="BO57" s="773" t="s">
        <v>961</v>
      </c>
      <c r="BP57" s="784" t="s">
        <v>961</v>
      </c>
      <c r="BQ57" s="796" t="s">
        <v>1971</v>
      </c>
      <c r="BR57" s="788" t="s">
        <v>1971</v>
      </c>
      <c r="BS57" s="788" t="s">
        <v>1971</v>
      </c>
      <c r="BT57" s="788" t="s">
        <v>1971</v>
      </c>
      <c r="BU57" s="793" t="s">
        <v>1971</v>
      </c>
      <c r="BV57" s="794">
        <v>0.75</v>
      </c>
      <c r="BW57" s="795">
        <v>0.65</v>
      </c>
      <c r="BX57" s="795">
        <v>0.6</v>
      </c>
      <c r="BY57" s="795">
        <v>0.55000000000000004</v>
      </c>
      <c r="BZ57" s="795">
        <v>0.5</v>
      </c>
      <c r="CA57" s="796" t="s">
        <v>1971</v>
      </c>
      <c r="CB57" s="788" t="s">
        <v>1971</v>
      </c>
      <c r="CC57" s="788" t="s">
        <v>1971</v>
      </c>
      <c r="CD57" s="788" t="s">
        <v>1971</v>
      </c>
      <c r="CE57" s="793" t="s">
        <v>1971</v>
      </c>
      <c r="CF57" s="788" t="s">
        <v>1971</v>
      </c>
      <c r="CG57" s="788" t="s">
        <v>1971</v>
      </c>
      <c r="CH57" s="788" t="s">
        <v>1971</v>
      </c>
      <c r="CI57" s="788" t="s">
        <v>1971</v>
      </c>
      <c r="CJ57" s="793" t="s">
        <v>1971</v>
      </c>
      <c r="CK57" s="796" t="s">
        <v>1971</v>
      </c>
      <c r="CL57" s="788" t="s">
        <v>1971</v>
      </c>
      <c r="CM57" s="788" t="s">
        <v>1971</v>
      </c>
      <c r="CN57" s="788" t="s">
        <v>1971</v>
      </c>
      <c r="CO57" s="793" t="s">
        <v>1971</v>
      </c>
      <c r="CP57" s="796" t="s">
        <v>1971</v>
      </c>
      <c r="CQ57" s="788" t="s">
        <v>1971</v>
      </c>
      <c r="CR57" s="788" t="s">
        <v>1971</v>
      </c>
      <c r="CS57" s="788" t="s">
        <v>1971</v>
      </c>
      <c r="CT57" s="793" t="s">
        <v>1971</v>
      </c>
      <c r="CU57" s="1273">
        <v>-4.7160000000000002</v>
      </c>
      <c r="CV57" s="1272" t="s">
        <v>1971</v>
      </c>
      <c r="CW57" s="1272" t="s">
        <v>1971</v>
      </c>
      <c r="CX57" s="1274" t="s">
        <v>1971</v>
      </c>
      <c r="CY57" s="1272">
        <v>4.7160000000000002</v>
      </c>
      <c r="CZ57" s="1272" t="s">
        <v>1971</v>
      </c>
      <c r="DA57" s="1272" t="s">
        <v>1971</v>
      </c>
      <c r="DB57" s="1274" t="s">
        <v>1971</v>
      </c>
      <c r="DC57" s="773"/>
      <c r="DD57" s="801">
        <v>1</v>
      </c>
      <c r="DE57" s="802"/>
    </row>
    <row r="58" spans="1:109" ht="15.75" customHeight="1">
      <c r="A58" s="760" t="s">
        <v>972</v>
      </c>
      <c r="B58" s="761">
        <v>52</v>
      </c>
      <c r="C58" s="777" t="s">
        <v>2157</v>
      </c>
      <c r="D58" s="761" t="s">
        <v>2158</v>
      </c>
      <c r="E58" s="761" t="s">
        <v>1927</v>
      </c>
      <c r="F58" s="773">
        <v>24</v>
      </c>
      <c r="G58" s="778" t="s">
        <v>2159</v>
      </c>
      <c r="H58" s="779" t="s">
        <v>2160</v>
      </c>
      <c r="I58" s="780">
        <v>0.2</v>
      </c>
      <c r="J58" s="781">
        <v>0.2</v>
      </c>
      <c r="K58" s="781">
        <v>0.2</v>
      </c>
      <c r="L58" s="781">
        <v>0.2</v>
      </c>
      <c r="M58" s="781">
        <v>0.2</v>
      </c>
      <c r="N58" s="781"/>
      <c r="O58" s="781"/>
      <c r="P58" s="782"/>
      <c r="Q58" s="783">
        <f t="shared" si="0"/>
        <v>1</v>
      </c>
      <c r="R58" s="777" t="s">
        <v>963</v>
      </c>
      <c r="S58" s="761"/>
      <c r="T58" s="784"/>
      <c r="U58" s="761" t="s">
        <v>2161</v>
      </c>
      <c r="V58" s="761" t="s">
        <v>293</v>
      </c>
      <c r="W58" s="761" t="s">
        <v>2162</v>
      </c>
      <c r="X58" s="817">
        <v>1</v>
      </c>
      <c r="Y58" s="809" t="s">
        <v>966</v>
      </c>
      <c r="Z58" s="778"/>
      <c r="AA58" s="773"/>
      <c r="AB58" s="773"/>
      <c r="AC58" s="773"/>
      <c r="AD58" s="773"/>
      <c r="AE58" s="773"/>
      <c r="AF58" s="787"/>
      <c r="AG58" s="788"/>
      <c r="AH58" s="788"/>
      <c r="AI58" s="788"/>
      <c r="AJ58" s="788"/>
      <c r="AK58" s="804"/>
      <c r="AL58" s="804"/>
      <c r="AM58" s="804"/>
      <c r="AN58" s="804"/>
      <c r="AO58" s="804"/>
      <c r="AP58" s="804"/>
      <c r="AQ58" s="805">
        <v>2</v>
      </c>
      <c r="AR58" s="804">
        <v>4</v>
      </c>
      <c r="AS58" s="804">
        <v>6</v>
      </c>
      <c r="AT58" s="804">
        <v>8</v>
      </c>
      <c r="AU58" s="806">
        <v>10</v>
      </c>
      <c r="AV58" s="805"/>
      <c r="AW58" s="804"/>
      <c r="AX58" s="804"/>
      <c r="AY58" s="804"/>
      <c r="AZ58" s="804"/>
      <c r="BA58" s="804"/>
      <c r="BB58" s="804"/>
      <c r="BC58" s="804"/>
      <c r="BD58" s="804"/>
      <c r="BE58" s="804"/>
      <c r="BF58" s="804"/>
      <c r="BG58" s="804"/>
      <c r="BH58" s="804"/>
      <c r="BI58" s="804"/>
      <c r="BJ58" s="804"/>
      <c r="BK58" s="806"/>
      <c r="BL58" s="777"/>
      <c r="BM58" s="773"/>
      <c r="BN58" s="773"/>
      <c r="BO58" s="773"/>
      <c r="BP58" s="784"/>
      <c r="BQ58" s="796" t="s">
        <v>1971</v>
      </c>
      <c r="BR58" s="788" t="s">
        <v>1971</v>
      </c>
      <c r="BS58" s="788" t="s">
        <v>1971</v>
      </c>
      <c r="BT58" s="788" t="s">
        <v>1971</v>
      </c>
      <c r="BU58" s="793" t="s">
        <v>1971</v>
      </c>
      <c r="BV58" s="796" t="s">
        <v>1971</v>
      </c>
      <c r="BW58" s="788" t="s">
        <v>1971</v>
      </c>
      <c r="BX58" s="788" t="s">
        <v>1971</v>
      </c>
      <c r="BY58" s="788" t="s">
        <v>1971</v>
      </c>
      <c r="BZ58" s="788" t="s">
        <v>1971</v>
      </c>
      <c r="CA58" s="796" t="s">
        <v>1971</v>
      </c>
      <c r="CB58" s="788" t="s">
        <v>1971</v>
      </c>
      <c r="CC58" s="788" t="s">
        <v>1971</v>
      </c>
      <c r="CD58" s="788" t="s">
        <v>1971</v>
      </c>
      <c r="CE58" s="793" t="s">
        <v>1971</v>
      </c>
      <c r="CF58" s="788" t="s">
        <v>1971</v>
      </c>
      <c r="CG58" s="788" t="s">
        <v>1971</v>
      </c>
      <c r="CH58" s="788" t="s">
        <v>1971</v>
      </c>
      <c r="CI58" s="788" t="s">
        <v>1971</v>
      </c>
      <c r="CJ58" s="793" t="s">
        <v>1971</v>
      </c>
      <c r="CK58" s="796" t="s">
        <v>1971</v>
      </c>
      <c r="CL58" s="788" t="s">
        <v>1971</v>
      </c>
      <c r="CM58" s="788" t="s">
        <v>1971</v>
      </c>
      <c r="CN58" s="788" t="s">
        <v>1971</v>
      </c>
      <c r="CO58" s="793" t="s">
        <v>1971</v>
      </c>
      <c r="CP58" s="796" t="s">
        <v>1971</v>
      </c>
      <c r="CQ58" s="788" t="s">
        <v>1971</v>
      </c>
      <c r="CR58" s="788" t="s">
        <v>1971</v>
      </c>
      <c r="CS58" s="788" t="s">
        <v>1971</v>
      </c>
      <c r="CT58" s="793" t="s">
        <v>1971</v>
      </c>
      <c r="CU58" s="1273" t="s">
        <v>1971</v>
      </c>
      <c r="CV58" s="1272" t="s">
        <v>1971</v>
      </c>
      <c r="CW58" s="1272" t="s">
        <v>1971</v>
      </c>
      <c r="CX58" s="1274" t="s">
        <v>1971</v>
      </c>
      <c r="CY58" s="1272" t="s">
        <v>1971</v>
      </c>
      <c r="CZ58" s="1272" t="s">
        <v>1971</v>
      </c>
      <c r="DA58" s="1272" t="s">
        <v>1971</v>
      </c>
      <c r="DB58" s="1274" t="s">
        <v>1971</v>
      </c>
      <c r="DC58" s="773"/>
      <c r="DD58" s="801">
        <v>1</v>
      </c>
      <c r="DE58" s="802"/>
    </row>
    <row r="59" spans="1:109" ht="15.75" customHeight="1">
      <c r="A59" s="760" t="s">
        <v>972</v>
      </c>
      <c r="B59" s="761">
        <v>53</v>
      </c>
      <c r="C59" s="777" t="s">
        <v>2163</v>
      </c>
      <c r="D59" s="761" t="s">
        <v>2158</v>
      </c>
      <c r="E59" s="761" t="s">
        <v>1927</v>
      </c>
      <c r="F59" s="773">
        <v>25</v>
      </c>
      <c r="G59" s="778" t="s">
        <v>2164</v>
      </c>
      <c r="H59" s="779" t="s">
        <v>2165</v>
      </c>
      <c r="I59" s="780">
        <v>0.2</v>
      </c>
      <c r="J59" s="781">
        <v>0.2</v>
      </c>
      <c r="K59" s="781">
        <v>0.2</v>
      </c>
      <c r="L59" s="781">
        <v>0.2</v>
      </c>
      <c r="M59" s="781">
        <v>0.2</v>
      </c>
      <c r="N59" s="781"/>
      <c r="O59" s="781"/>
      <c r="P59" s="782"/>
      <c r="Q59" s="783">
        <f t="shared" si="0"/>
        <v>1</v>
      </c>
      <c r="R59" s="777" t="s">
        <v>963</v>
      </c>
      <c r="S59" s="761"/>
      <c r="T59" s="784"/>
      <c r="U59" s="761" t="s">
        <v>2161</v>
      </c>
      <c r="V59" s="761" t="s">
        <v>293</v>
      </c>
      <c r="W59" s="761" t="s">
        <v>2166</v>
      </c>
      <c r="X59" s="1297">
        <v>1</v>
      </c>
      <c r="Y59" s="809" t="s">
        <v>966</v>
      </c>
      <c r="Z59" s="778"/>
      <c r="AA59" s="773"/>
      <c r="AB59" s="773"/>
      <c r="AC59" s="773"/>
      <c r="AD59" s="773"/>
      <c r="AE59" s="773"/>
      <c r="AF59" s="787"/>
      <c r="AG59" s="788"/>
      <c r="AH59" s="788"/>
      <c r="AI59" s="788"/>
      <c r="AJ59" s="788"/>
      <c r="AK59" s="788"/>
      <c r="AL59" s="788"/>
      <c r="AM59" s="788"/>
      <c r="AN59" s="788"/>
      <c r="AO59" s="788"/>
      <c r="AP59" s="788"/>
      <c r="AQ59" s="796">
        <v>61</v>
      </c>
      <c r="AR59" s="788">
        <v>62</v>
      </c>
      <c r="AS59" s="788">
        <v>63</v>
      </c>
      <c r="AT59" s="788">
        <v>64</v>
      </c>
      <c r="AU59" s="793">
        <v>65</v>
      </c>
      <c r="AV59" s="796"/>
      <c r="AW59" s="788"/>
      <c r="AX59" s="788"/>
      <c r="AY59" s="788"/>
      <c r="AZ59" s="788"/>
      <c r="BA59" s="788"/>
      <c r="BB59" s="788"/>
      <c r="BC59" s="788"/>
      <c r="BD59" s="788"/>
      <c r="BE59" s="788"/>
      <c r="BF59" s="788"/>
      <c r="BG59" s="788"/>
      <c r="BH59" s="788"/>
      <c r="BI59" s="788"/>
      <c r="BJ59" s="788"/>
      <c r="BK59" s="793"/>
      <c r="BL59" s="777"/>
      <c r="BM59" s="773"/>
      <c r="BN59" s="773"/>
      <c r="BO59" s="773"/>
      <c r="BP59" s="784"/>
      <c r="BQ59" s="796" t="s">
        <v>1971</v>
      </c>
      <c r="BR59" s="788" t="s">
        <v>1971</v>
      </c>
      <c r="BS59" s="788" t="s">
        <v>1971</v>
      </c>
      <c r="BT59" s="788" t="s">
        <v>1971</v>
      </c>
      <c r="BU59" s="793" t="s">
        <v>1971</v>
      </c>
      <c r="BV59" s="796" t="s">
        <v>1971</v>
      </c>
      <c r="BW59" s="788" t="s">
        <v>1971</v>
      </c>
      <c r="BX59" s="788" t="s">
        <v>1971</v>
      </c>
      <c r="BY59" s="788" t="s">
        <v>1971</v>
      </c>
      <c r="BZ59" s="788" t="s">
        <v>1971</v>
      </c>
      <c r="CA59" s="796" t="s">
        <v>1971</v>
      </c>
      <c r="CB59" s="788" t="s">
        <v>1971</v>
      </c>
      <c r="CC59" s="788" t="s">
        <v>1971</v>
      </c>
      <c r="CD59" s="788" t="s">
        <v>1971</v>
      </c>
      <c r="CE59" s="793" t="s">
        <v>1971</v>
      </c>
      <c r="CF59" s="788" t="s">
        <v>1971</v>
      </c>
      <c r="CG59" s="788" t="s">
        <v>1971</v>
      </c>
      <c r="CH59" s="788" t="s">
        <v>1971</v>
      </c>
      <c r="CI59" s="788" t="s">
        <v>1971</v>
      </c>
      <c r="CJ59" s="793" t="s">
        <v>1971</v>
      </c>
      <c r="CK59" s="796" t="s">
        <v>1971</v>
      </c>
      <c r="CL59" s="788" t="s">
        <v>1971</v>
      </c>
      <c r="CM59" s="788" t="s">
        <v>1971</v>
      </c>
      <c r="CN59" s="788" t="s">
        <v>1971</v>
      </c>
      <c r="CO59" s="793" t="s">
        <v>1971</v>
      </c>
      <c r="CP59" s="796" t="s">
        <v>1971</v>
      </c>
      <c r="CQ59" s="788" t="s">
        <v>1971</v>
      </c>
      <c r="CR59" s="788" t="s">
        <v>1971</v>
      </c>
      <c r="CS59" s="788" t="s">
        <v>1971</v>
      </c>
      <c r="CT59" s="793" t="s">
        <v>1971</v>
      </c>
      <c r="CU59" s="1273" t="s">
        <v>1971</v>
      </c>
      <c r="CV59" s="1272" t="s">
        <v>1971</v>
      </c>
      <c r="CW59" s="1272" t="s">
        <v>1971</v>
      </c>
      <c r="CX59" s="1274" t="s">
        <v>1971</v>
      </c>
      <c r="CY59" s="1272" t="s">
        <v>1971</v>
      </c>
      <c r="CZ59" s="1272" t="s">
        <v>1971</v>
      </c>
      <c r="DA59" s="1272" t="s">
        <v>1971</v>
      </c>
      <c r="DB59" s="1274" t="s">
        <v>1971</v>
      </c>
      <c r="DC59" s="773"/>
      <c r="DD59" s="801">
        <v>1</v>
      </c>
      <c r="DE59" s="802"/>
    </row>
    <row r="60" spans="1:109" ht="15.75" customHeight="1">
      <c r="A60" s="760" t="s">
        <v>972</v>
      </c>
      <c r="B60" s="761">
        <v>54</v>
      </c>
      <c r="C60" s="777" t="s">
        <v>2167</v>
      </c>
      <c r="D60" s="761" t="s">
        <v>2066</v>
      </c>
      <c r="E60" s="761" t="s">
        <v>1936</v>
      </c>
      <c r="F60" s="773">
        <v>30</v>
      </c>
      <c r="G60" s="778" t="s">
        <v>2168</v>
      </c>
      <c r="H60" s="779" t="s">
        <v>2169</v>
      </c>
      <c r="I60" s="780"/>
      <c r="J60" s="781">
        <v>0.51</v>
      </c>
      <c r="K60" s="781">
        <v>0.49</v>
      </c>
      <c r="L60" s="781"/>
      <c r="M60" s="781"/>
      <c r="N60" s="781"/>
      <c r="O60" s="781"/>
      <c r="P60" s="782"/>
      <c r="Q60" s="783">
        <f t="shared" si="0"/>
        <v>1</v>
      </c>
      <c r="R60" s="777" t="s">
        <v>963</v>
      </c>
      <c r="S60" s="761"/>
      <c r="T60" s="784"/>
      <c r="U60" s="761" t="s">
        <v>1976</v>
      </c>
      <c r="V60" s="761" t="s">
        <v>1039</v>
      </c>
      <c r="W60" s="761" t="s">
        <v>2170</v>
      </c>
      <c r="X60" s="1263">
        <v>1</v>
      </c>
      <c r="Y60" s="809" t="s">
        <v>966</v>
      </c>
      <c r="Z60" s="778"/>
      <c r="AA60" s="773"/>
      <c r="AB60" s="773"/>
      <c r="AC60" s="773"/>
      <c r="AD60" s="773"/>
      <c r="AE60" s="773"/>
      <c r="AF60" s="787"/>
      <c r="AG60" s="788"/>
      <c r="AH60" s="788"/>
      <c r="AI60" s="788"/>
      <c r="AJ60" s="788"/>
      <c r="AK60" s="788"/>
      <c r="AL60" s="788"/>
      <c r="AM60" s="788"/>
      <c r="AN60" s="788"/>
      <c r="AO60" s="788"/>
      <c r="AP60" s="788"/>
      <c r="AQ60" s="796">
        <v>74.599999999999994</v>
      </c>
      <c r="AR60" s="788">
        <v>75.7</v>
      </c>
      <c r="AS60" s="788">
        <v>76.900000000000006</v>
      </c>
      <c r="AT60" s="788">
        <v>78</v>
      </c>
      <c r="AU60" s="793">
        <v>79.099999999999994</v>
      </c>
      <c r="AV60" s="796"/>
      <c r="AW60" s="788"/>
      <c r="AX60" s="788"/>
      <c r="AY60" s="788"/>
      <c r="AZ60" s="788"/>
      <c r="BA60" s="788"/>
      <c r="BB60" s="788"/>
      <c r="BC60" s="788"/>
      <c r="BD60" s="788"/>
      <c r="BE60" s="788"/>
      <c r="BF60" s="788"/>
      <c r="BG60" s="788"/>
      <c r="BH60" s="788"/>
      <c r="BI60" s="788"/>
      <c r="BJ60" s="788"/>
      <c r="BK60" s="793"/>
      <c r="BL60" s="777"/>
      <c r="BM60" s="773"/>
      <c r="BN60" s="773"/>
      <c r="BO60" s="773"/>
      <c r="BP60" s="784"/>
      <c r="BQ60" s="796" t="s">
        <v>1971</v>
      </c>
      <c r="BR60" s="788" t="s">
        <v>1971</v>
      </c>
      <c r="BS60" s="788" t="s">
        <v>1971</v>
      </c>
      <c r="BT60" s="788" t="s">
        <v>1971</v>
      </c>
      <c r="BU60" s="793" t="s">
        <v>1971</v>
      </c>
      <c r="BV60" s="796" t="s">
        <v>1971</v>
      </c>
      <c r="BW60" s="788" t="s">
        <v>1971</v>
      </c>
      <c r="BX60" s="788" t="s">
        <v>1971</v>
      </c>
      <c r="BY60" s="788" t="s">
        <v>1971</v>
      </c>
      <c r="BZ60" s="788" t="s">
        <v>1971</v>
      </c>
      <c r="CA60" s="796" t="s">
        <v>1971</v>
      </c>
      <c r="CB60" s="788" t="s">
        <v>1971</v>
      </c>
      <c r="CC60" s="788" t="s">
        <v>1971</v>
      </c>
      <c r="CD60" s="788" t="s">
        <v>1971</v>
      </c>
      <c r="CE60" s="793" t="s">
        <v>1971</v>
      </c>
      <c r="CF60" s="788" t="s">
        <v>1971</v>
      </c>
      <c r="CG60" s="788" t="s">
        <v>1971</v>
      </c>
      <c r="CH60" s="788" t="s">
        <v>1971</v>
      </c>
      <c r="CI60" s="788" t="s">
        <v>1971</v>
      </c>
      <c r="CJ60" s="788" t="s">
        <v>1971</v>
      </c>
      <c r="CK60" s="796" t="s">
        <v>1971</v>
      </c>
      <c r="CL60" s="788" t="s">
        <v>1971</v>
      </c>
      <c r="CM60" s="788" t="s">
        <v>1971</v>
      </c>
      <c r="CN60" s="788" t="s">
        <v>1971</v>
      </c>
      <c r="CO60" s="793" t="s">
        <v>1971</v>
      </c>
      <c r="CP60" s="796" t="s">
        <v>1971</v>
      </c>
      <c r="CQ60" s="788" t="s">
        <v>1971</v>
      </c>
      <c r="CR60" s="788" t="s">
        <v>1971</v>
      </c>
      <c r="CS60" s="788" t="s">
        <v>1971</v>
      </c>
      <c r="CT60" s="793" t="s">
        <v>1971</v>
      </c>
      <c r="CU60" s="1273" t="s">
        <v>1971</v>
      </c>
      <c r="CV60" s="1272" t="s">
        <v>1971</v>
      </c>
      <c r="CW60" s="1272" t="s">
        <v>1971</v>
      </c>
      <c r="CX60" s="1274" t="s">
        <v>1971</v>
      </c>
      <c r="CY60" s="1272" t="s">
        <v>1971</v>
      </c>
      <c r="CZ60" s="1272" t="s">
        <v>1971</v>
      </c>
      <c r="DA60" s="1272" t="s">
        <v>1971</v>
      </c>
      <c r="DB60" s="1274" t="s">
        <v>1971</v>
      </c>
      <c r="DC60" s="773"/>
      <c r="DD60" s="801">
        <v>1</v>
      </c>
      <c r="DE60" s="802"/>
    </row>
    <row r="61" spans="1:109" ht="15.75" customHeight="1">
      <c r="A61" s="760" t="s">
        <v>972</v>
      </c>
      <c r="B61" s="761">
        <v>55</v>
      </c>
      <c r="C61" s="777" t="s">
        <v>2171</v>
      </c>
      <c r="D61" s="761" t="s">
        <v>2090</v>
      </c>
      <c r="E61" s="761" t="s">
        <v>1936</v>
      </c>
      <c r="F61" s="773">
        <v>32</v>
      </c>
      <c r="G61" s="778" t="s">
        <v>2172</v>
      </c>
      <c r="H61" s="779" t="s">
        <v>2173</v>
      </c>
      <c r="I61" s="780">
        <v>0.15</v>
      </c>
      <c r="J61" s="781"/>
      <c r="K61" s="781">
        <v>0.85</v>
      </c>
      <c r="L61" s="781"/>
      <c r="M61" s="781"/>
      <c r="N61" s="781"/>
      <c r="O61" s="781"/>
      <c r="P61" s="782"/>
      <c r="Q61" s="783">
        <f t="shared" si="0"/>
        <v>1</v>
      </c>
      <c r="R61" s="777" t="s">
        <v>988</v>
      </c>
      <c r="S61" s="761" t="s">
        <v>964</v>
      </c>
      <c r="T61" s="784" t="s">
        <v>965</v>
      </c>
      <c r="U61" s="761" t="s">
        <v>2135</v>
      </c>
      <c r="V61" s="761" t="s">
        <v>991</v>
      </c>
      <c r="W61" s="761" t="s">
        <v>2174</v>
      </c>
      <c r="X61" s="817">
        <v>0</v>
      </c>
      <c r="Y61" s="786" t="s">
        <v>966</v>
      </c>
      <c r="Z61" s="778"/>
      <c r="AA61" s="773"/>
      <c r="AB61" s="773"/>
      <c r="AC61" s="773"/>
      <c r="AD61" s="773"/>
      <c r="AE61" s="773"/>
      <c r="AF61" s="825"/>
      <c r="AG61" s="812"/>
      <c r="AH61" s="812"/>
      <c r="AI61" s="812"/>
      <c r="AJ61" s="812"/>
      <c r="AK61" s="812"/>
      <c r="AL61" s="812"/>
      <c r="AM61" s="812"/>
      <c r="AN61" s="812"/>
      <c r="AO61" s="812"/>
      <c r="AP61" s="812"/>
      <c r="AQ61" s="816">
        <v>280</v>
      </c>
      <c r="AR61" s="817">
        <v>1006</v>
      </c>
      <c r="AS61" s="817">
        <v>1126</v>
      </c>
      <c r="AT61" s="817">
        <v>1577</v>
      </c>
      <c r="AU61" s="818">
        <v>1856</v>
      </c>
      <c r="AV61" s="811"/>
      <c r="AW61" s="812"/>
      <c r="AX61" s="812"/>
      <c r="AY61" s="812"/>
      <c r="AZ61" s="812"/>
      <c r="BA61" s="812"/>
      <c r="BB61" s="812"/>
      <c r="BC61" s="812"/>
      <c r="BD61" s="812"/>
      <c r="BE61" s="812"/>
      <c r="BF61" s="812"/>
      <c r="BG61" s="812"/>
      <c r="BH61" s="812"/>
      <c r="BI61" s="812"/>
      <c r="BJ61" s="812"/>
      <c r="BK61" s="813"/>
      <c r="BL61" s="777" t="s">
        <v>961</v>
      </c>
      <c r="BM61" s="773" t="s">
        <v>961</v>
      </c>
      <c r="BN61" s="773" t="s">
        <v>961</v>
      </c>
      <c r="BO61" s="773" t="s">
        <v>961</v>
      </c>
      <c r="BP61" s="784"/>
      <c r="BQ61" s="792" t="s">
        <v>1971</v>
      </c>
      <c r="BR61" s="788" t="s">
        <v>1971</v>
      </c>
      <c r="BS61" s="788" t="s">
        <v>1971</v>
      </c>
      <c r="BT61" s="788" t="s">
        <v>1971</v>
      </c>
      <c r="BU61" s="793" t="s">
        <v>1971</v>
      </c>
      <c r="BV61" s="796">
        <v>61</v>
      </c>
      <c r="BW61" s="788">
        <v>783</v>
      </c>
      <c r="BX61" s="788">
        <v>923</v>
      </c>
      <c r="BY61" s="788">
        <v>1375</v>
      </c>
      <c r="BZ61" s="788" t="s">
        <v>1971</v>
      </c>
      <c r="CA61" s="796" t="s">
        <v>1971</v>
      </c>
      <c r="CB61" s="788" t="s">
        <v>1971</v>
      </c>
      <c r="CC61" s="788" t="s">
        <v>1971</v>
      </c>
      <c r="CD61" s="788" t="s">
        <v>1971</v>
      </c>
      <c r="CE61" s="793" t="s">
        <v>1971</v>
      </c>
      <c r="CF61" s="788">
        <v>308</v>
      </c>
      <c r="CG61" s="785">
        <v>1107</v>
      </c>
      <c r="CH61" s="785">
        <v>1239</v>
      </c>
      <c r="CI61" s="785">
        <v>1735</v>
      </c>
      <c r="CJ61" s="785" t="s">
        <v>1971</v>
      </c>
      <c r="CK61" s="796">
        <v>545</v>
      </c>
      <c r="CL61" s="788">
        <v>1271</v>
      </c>
      <c r="CM61" s="788">
        <v>1411</v>
      </c>
      <c r="CN61" s="788">
        <v>1866</v>
      </c>
      <c r="CO61" s="793" t="s">
        <v>1971</v>
      </c>
      <c r="CP61" s="796" t="s">
        <v>1971</v>
      </c>
      <c r="CQ61" s="788" t="s">
        <v>1971</v>
      </c>
      <c r="CR61" s="788" t="s">
        <v>1971</v>
      </c>
      <c r="CS61" s="788" t="s">
        <v>1971</v>
      </c>
      <c r="CT61" s="793" t="s">
        <v>1971</v>
      </c>
      <c r="CU61" s="1273">
        <v>-1.4E-2</v>
      </c>
      <c r="CV61" s="1272" t="s">
        <v>1971</v>
      </c>
      <c r="CW61" s="1272" t="s">
        <v>1971</v>
      </c>
      <c r="CX61" s="1274" t="s">
        <v>1971</v>
      </c>
      <c r="CY61" s="1272">
        <v>1.4E-2</v>
      </c>
      <c r="CZ61" s="1272" t="s">
        <v>1971</v>
      </c>
      <c r="DA61" s="1272" t="s">
        <v>1971</v>
      </c>
      <c r="DB61" s="1274" t="s">
        <v>1971</v>
      </c>
      <c r="DC61" s="773"/>
      <c r="DD61" s="801">
        <v>1</v>
      </c>
      <c r="DE61" s="802"/>
    </row>
    <row r="62" spans="1:109" ht="15.75" customHeight="1">
      <c r="A62" s="760" t="s">
        <v>972</v>
      </c>
      <c r="B62" s="761">
        <v>56</v>
      </c>
      <c r="C62" s="777" t="s">
        <v>2175</v>
      </c>
      <c r="D62" s="761" t="s">
        <v>2072</v>
      </c>
      <c r="E62" s="761" t="s">
        <v>1920</v>
      </c>
      <c r="F62" s="773">
        <v>34</v>
      </c>
      <c r="G62" s="778" t="s">
        <v>2176</v>
      </c>
      <c r="H62" s="779" t="s">
        <v>2177</v>
      </c>
      <c r="I62" s="780"/>
      <c r="J62" s="781">
        <v>1</v>
      </c>
      <c r="K62" s="781"/>
      <c r="L62" s="781"/>
      <c r="M62" s="781"/>
      <c r="N62" s="781"/>
      <c r="O62" s="781"/>
      <c r="P62" s="782"/>
      <c r="Q62" s="783">
        <f t="shared" si="0"/>
        <v>1</v>
      </c>
      <c r="R62" s="777" t="s">
        <v>988</v>
      </c>
      <c r="S62" s="761" t="s">
        <v>964</v>
      </c>
      <c r="T62" s="784" t="s">
        <v>965</v>
      </c>
      <c r="U62" s="761" t="s">
        <v>2178</v>
      </c>
      <c r="V62" s="761" t="s">
        <v>991</v>
      </c>
      <c r="W62" s="761" t="s">
        <v>2179</v>
      </c>
      <c r="X62" s="1263">
        <v>2</v>
      </c>
      <c r="Y62" s="786" t="s">
        <v>978</v>
      </c>
      <c r="Z62" s="778" t="s">
        <v>2031</v>
      </c>
      <c r="AA62" s="773"/>
      <c r="AB62" s="773"/>
      <c r="AC62" s="773"/>
      <c r="AD62" s="773"/>
      <c r="AE62" s="773"/>
      <c r="AF62" s="825"/>
      <c r="AG62" s="788"/>
      <c r="AH62" s="788"/>
      <c r="AI62" s="788"/>
      <c r="AJ62" s="788"/>
      <c r="AK62" s="788"/>
      <c r="AL62" s="788"/>
      <c r="AM62" s="788"/>
      <c r="AN62" s="788"/>
      <c r="AO62" s="788"/>
      <c r="AP62" s="788"/>
      <c r="AQ62" s="796">
        <v>1.0900000000000001</v>
      </c>
      <c r="AR62" s="788">
        <v>1.01</v>
      </c>
      <c r="AS62" s="788">
        <v>0.93</v>
      </c>
      <c r="AT62" s="788">
        <v>0.85</v>
      </c>
      <c r="AU62" s="793">
        <v>0.77</v>
      </c>
      <c r="AV62" s="796"/>
      <c r="AW62" s="788"/>
      <c r="AX62" s="788"/>
      <c r="AY62" s="788"/>
      <c r="AZ62" s="788"/>
      <c r="BA62" s="788"/>
      <c r="BB62" s="788"/>
      <c r="BC62" s="788"/>
      <c r="BD62" s="788"/>
      <c r="BE62" s="788"/>
      <c r="BF62" s="788"/>
      <c r="BG62" s="788"/>
      <c r="BH62" s="788"/>
      <c r="BI62" s="788"/>
      <c r="BJ62" s="788"/>
      <c r="BK62" s="793"/>
      <c r="BL62" s="777" t="s">
        <v>961</v>
      </c>
      <c r="BM62" s="773" t="s">
        <v>961</v>
      </c>
      <c r="BN62" s="773" t="s">
        <v>961</v>
      </c>
      <c r="BO62" s="773" t="s">
        <v>961</v>
      </c>
      <c r="BP62" s="784" t="s">
        <v>961</v>
      </c>
      <c r="BQ62" s="796" t="s">
        <v>1971</v>
      </c>
      <c r="BR62" s="788" t="s">
        <v>1971</v>
      </c>
      <c r="BS62" s="788" t="s">
        <v>1971</v>
      </c>
      <c r="BT62" s="788" t="s">
        <v>1971</v>
      </c>
      <c r="BU62" s="793" t="s">
        <v>1971</v>
      </c>
      <c r="BV62" s="796" t="s">
        <v>1971</v>
      </c>
      <c r="BW62" s="788" t="s">
        <v>1971</v>
      </c>
      <c r="BX62" s="788" t="s">
        <v>1971</v>
      </c>
      <c r="BY62" s="788" t="s">
        <v>1971</v>
      </c>
      <c r="BZ62" s="788" t="s">
        <v>1971</v>
      </c>
      <c r="CA62" s="796" t="s">
        <v>1971</v>
      </c>
      <c r="CB62" s="788" t="s">
        <v>1971</v>
      </c>
      <c r="CC62" s="788" t="s">
        <v>1971</v>
      </c>
      <c r="CD62" s="788" t="s">
        <v>1971</v>
      </c>
      <c r="CE62" s="793" t="s">
        <v>1971</v>
      </c>
      <c r="CF62" s="788" t="s">
        <v>1971</v>
      </c>
      <c r="CG62" s="788" t="s">
        <v>1971</v>
      </c>
      <c r="CH62" s="788" t="s">
        <v>1971</v>
      </c>
      <c r="CI62" s="788" t="s">
        <v>1971</v>
      </c>
      <c r="CJ62" s="788" t="s">
        <v>1971</v>
      </c>
      <c r="CK62" s="796" t="s">
        <v>1971</v>
      </c>
      <c r="CL62" s="788" t="s">
        <v>1971</v>
      </c>
      <c r="CM62" s="788" t="s">
        <v>1971</v>
      </c>
      <c r="CN62" s="788" t="s">
        <v>1971</v>
      </c>
      <c r="CO62" s="793" t="s">
        <v>1971</v>
      </c>
      <c r="CP62" s="796" t="s">
        <v>1971</v>
      </c>
      <c r="CQ62" s="788" t="s">
        <v>1971</v>
      </c>
      <c r="CR62" s="788" t="s">
        <v>1971</v>
      </c>
      <c r="CS62" s="788" t="s">
        <v>1971</v>
      </c>
      <c r="CT62" s="793" t="s">
        <v>1971</v>
      </c>
      <c r="CU62" s="1273">
        <v>-2.6760000000000002</v>
      </c>
      <c r="CV62" s="1272" t="s">
        <v>1971</v>
      </c>
      <c r="CW62" s="1272" t="s">
        <v>1971</v>
      </c>
      <c r="CX62" s="1274" t="s">
        <v>1971</v>
      </c>
      <c r="CY62" s="1272">
        <v>1.3380000000000001</v>
      </c>
      <c r="CZ62" s="1272" t="s">
        <v>1971</v>
      </c>
      <c r="DA62" s="1272" t="s">
        <v>1971</v>
      </c>
      <c r="DB62" s="1274" t="s">
        <v>1971</v>
      </c>
      <c r="DC62" s="773"/>
      <c r="DD62" s="801">
        <v>1</v>
      </c>
      <c r="DE62" s="802"/>
    </row>
    <row r="63" spans="1:109" ht="15.75" customHeight="1">
      <c r="A63" s="760" t="s">
        <v>972</v>
      </c>
      <c r="B63" s="761">
        <v>57</v>
      </c>
      <c r="C63" s="777" t="s">
        <v>2180</v>
      </c>
      <c r="D63" s="761" t="s">
        <v>2072</v>
      </c>
      <c r="E63" s="761" t="s">
        <v>1936</v>
      </c>
      <c r="F63" s="773">
        <v>35</v>
      </c>
      <c r="G63" s="778" t="s">
        <v>2181</v>
      </c>
      <c r="H63" s="779" t="s">
        <v>2182</v>
      </c>
      <c r="I63" s="780"/>
      <c r="J63" s="781">
        <v>1</v>
      </c>
      <c r="K63" s="781"/>
      <c r="L63" s="781"/>
      <c r="M63" s="781"/>
      <c r="N63" s="781"/>
      <c r="O63" s="781"/>
      <c r="P63" s="782"/>
      <c r="Q63" s="783">
        <f t="shared" si="0"/>
        <v>1</v>
      </c>
      <c r="R63" s="777" t="s">
        <v>963</v>
      </c>
      <c r="S63" s="761"/>
      <c r="T63" s="784"/>
      <c r="U63" s="761" t="s">
        <v>1955</v>
      </c>
      <c r="V63" s="761" t="s">
        <v>1039</v>
      </c>
      <c r="W63" s="761" t="s">
        <v>2183</v>
      </c>
      <c r="X63" s="1298">
        <v>3</v>
      </c>
      <c r="Y63" s="807" t="s">
        <v>978</v>
      </c>
      <c r="Z63" s="778"/>
      <c r="AA63" s="773"/>
      <c r="AB63" s="773"/>
      <c r="AC63" s="773"/>
      <c r="AD63" s="773"/>
      <c r="AE63" s="773"/>
      <c r="AF63" s="787"/>
      <c r="AG63" s="826"/>
      <c r="AH63" s="826"/>
      <c r="AI63" s="826"/>
      <c r="AJ63" s="826"/>
      <c r="AK63" s="826"/>
      <c r="AL63" s="826"/>
      <c r="AM63" s="826"/>
      <c r="AN63" s="826"/>
      <c r="AO63" s="826"/>
      <c r="AP63" s="826"/>
      <c r="AQ63" s="827">
        <v>15</v>
      </c>
      <c r="AR63" s="826">
        <v>15</v>
      </c>
      <c r="AS63" s="826">
        <v>15</v>
      </c>
      <c r="AT63" s="826">
        <v>15</v>
      </c>
      <c r="AU63" s="828">
        <v>15</v>
      </c>
      <c r="AV63" s="827"/>
      <c r="AW63" s="826"/>
      <c r="AX63" s="826"/>
      <c r="AY63" s="826"/>
      <c r="AZ63" s="826"/>
      <c r="BA63" s="826"/>
      <c r="BB63" s="826"/>
      <c r="BC63" s="826"/>
      <c r="BD63" s="826"/>
      <c r="BE63" s="826"/>
      <c r="BF63" s="826"/>
      <c r="BG63" s="826"/>
      <c r="BH63" s="826"/>
      <c r="BI63" s="826"/>
      <c r="BJ63" s="826"/>
      <c r="BK63" s="828"/>
      <c r="BL63" s="777"/>
      <c r="BM63" s="773"/>
      <c r="BN63" s="773"/>
      <c r="BO63" s="773"/>
      <c r="BP63" s="784"/>
      <c r="BQ63" s="796" t="s">
        <v>1971</v>
      </c>
      <c r="BR63" s="788" t="s">
        <v>1971</v>
      </c>
      <c r="BS63" s="788" t="s">
        <v>1971</v>
      </c>
      <c r="BT63" s="788" t="s">
        <v>1971</v>
      </c>
      <c r="BU63" s="793" t="s">
        <v>1971</v>
      </c>
      <c r="BV63" s="796" t="s">
        <v>1971</v>
      </c>
      <c r="BW63" s="788" t="s">
        <v>1971</v>
      </c>
      <c r="BX63" s="788" t="s">
        <v>1971</v>
      </c>
      <c r="BY63" s="788" t="s">
        <v>1971</v>
      </c>
      <c r="BZ63" s="788" t="s">
        <v>1971</v>
      </c>
      <c r="CA63" s="796" t="s">
        <v>1971</v>
      </c>
      <c r="CB63" s="788" t="s">
        <v>1971</v>
      </c>
      <c r="CC63" s="788" t="s">
        <v>1971</v>
      </c>
      <c r="CD63" s="788" t="s">
        <v>1971</v>
      </c>
      <c r="CE63" s="793" t="s">
        <v>1971</v>
      </c>
      <c r="CF63" s="788" t="s">
        <v>1971</v>
      </c>
      <c r="CG63" s="788" t="s">
        <v>1971</v>
      </c>
      <c r="CH63" s="788" t="s">
        <v>1971</v>
      </c>
      <c r="CI63" s="788" t="s">
        <v>1971</v>
      </c>
      <c r="CJ63" s="793" t="s">
        <v>1971</v>
      </c>
      <c r="CK63" s="796" t="s">
        <v>1971</v>
      </c>
      <c r="CL63" s="788" t="s">
        <v>1971</v>
      </c>
      <c r="CM63" s="788" t="s">
        <v>1971</v>
      </c>
      <c r="CN63" s="788" t="s">
        <v>1971</v>
      </c>
      <c r="CO63" s="793" t="s">
        <v>1971</v>
      </c>
      <c r="CP63" s="796" t="s">
        <v>1971</v>
      </c>
      <c r="CQ63" s="788" t="s">
        <v>1971</v>
      </c>
      <c r="CR63" s="788" t="s">
        <v>1971</v>
      </c>
      <c r="CS63" s="788" t="s">
        <v>1971</v>
      </c>
      <c r="CT63" s="793" t="s">
        <v>1971</v>
      </c>
      <c r="CU63" s="1273" t="s">
        <v>1971</v>
      </c>
      <c r="CV63" s="1272" t="s">
        <v>1971</v>
      </c>
      <c r="CW63" s="1272" t="s">
        <v>1971</v>
      </c>
      <c r="CX63" s="1274" t="s">
        <v>1971</v>
      </c>
      <c r="CY63" s="1272" t="s">
        <v>1971</v>
      </c>
      <c r="CZ63" s="1272" t="s">
        <v>1971</v>
      </c>
      <c r="DA63" s="1272" t="s">
        <v>1971</v>
      </c>
      <c r="DB63" s="1274" t="s">
        <v>1971</v>
      </c>
      <c r="DC63" s="773"/>
      <c r="DD63" s="801">
        <v>1</v>
      </c>
      <c r="DE63" s="802"/>
    </row>
    <row r="64" spans="1:109" ht="15.75" customHeight="1">
      <c r="A64" s="760" t="s">
        <v>972</v>
      </c>
      <c r="B64" s="761">
        <v>58</v>
      </c>
      <c r="C64" s="777" t="s">
        <v>2184</v>
      </c>
      <c r="D64" s="761" t="s">
        <v>2143</v>
      </c>
      <c r="E64" s="761" t="s">
        <v>1936</v>
      </c>
      <c r="F64" s="773">
        <v>36</v>
      </c>
      <c r="G64" s="778" t="s">
        <v>2185</v>
      </c>
      <c r="H64" s="779" t="s">
        <v>2186</v>
      </c>
      <c r="I64" s="780"/>
      <c r="J64" s="781"/>
      <c r="K64" s="781"/>
      <c r="L64" s="781"/>
      <c r="M64" s="781">
        <v>1</v>
      </c>
      <c r="N64" s="781"/>
      <c r="O64" s="781"/>
      <c r="P64" s="782"/>
      <c r="Q64" s="783">
        <f t="shared" si="0"/>
        <v>1</v>
      </c>
      <c r="R64" s="777" t="s">
        <v>963</v>
      </c>
      <c r="S64" s="761"/>
      <c r="T64" s="784"/>
      <c r="U64" s="761" t="s">
        <v>2058</v>
      </c>
      <c r="V64" s="761" t="s">
        <v>1030</v>
      </c>
      <c r="W64" s="761" t="s">
        <v>2187</v>
      </c>
      <c r="X64" s="817">
        <v>0</v>
      </c>
      <c r="Y64" s="807"/>
      <c r="Z64" s="778"/>
      <c r="AA64" s="773"/>
      <c r="AB64" s="773"/>
      <c r="AC64" s="773"/>
      <c r="AD64" s="773"/>
      <c r="AE64" s="773"/>
      <c r="AF64" s="825"/>
      <c r="AG64" s="788"/>
      <c r="AH64" s="788"/>
      <c r="AI64" s="788"/>
      <c r="AJ64" s="788"/>
      <c r="AK64" s="788"/>
      <c r="AL64" s="788"/>
      <c r="AM64" s="788"/>
      <c r="AN64" s="788"/>
      <c r="AO64" s="788"/>
      <c r="AP64" s="788"/>
      <c r="AQ64" s="796" t="s">
        <v>2041</v>
      </c>
      <c r="AR64" s="788" t="s">
        <v>2041</v>
      </c>
      <c r="AS64" s="788" t="s">
        <v>2041</v>
      </c>
      <c r="AT64" s="788" t="s">
        <v>2041</v>
      </c>
      <c r="AU64" s="793" t="s">
        <v>2041</v>
      </c>
      <c r="AV64" s="796"/>
      <c r="AW64" s="788"/>
      <c r="AX64" s="788"/>
      <c r="AY64" s="788"/>
      <c r="AZ64" s="788"/>
      <c r="BA64" s="788"/>
      <c r="BB64" s="788"/>
      <c r="BC64" s="788"/>
      <c r="BD64" s="788"/>
      <c r="BE64" s="788"/>
      <c r="BF64" s="788"/>
      <c r="BG64" s="788"/>
      <c r="BH64" s="788"/>
      <c r="BI64" s="788"/>
      <c r="BJ64" s="788"/>
      <c r="BK64" s="793"/>
      <c r="BL64" s="777"/>
      <c r="BM64" s="773"/>
      <c r="BN64" s="773"/>
      <c r="BO64" s="773"/>
      <c r="BP64" s="784"/>
      <c r="BQ64" s="796" t="s">
        <v>1971</v>
      </c>
      <c r="BR64" s="788" t="s">
        <v>1971</v>
      </c>
      <c r="BS64" s="788" t="s">
        <v>1971</v>
      </c>
      <c r="BT64" s="788" t="s">
        <v>1971</v>
      </c>
      <c r="BU64" s="793" t="s">
        <v>1971</v>
      </c>
      <c r="BV64" s="796" t="s">
        <v>1971</v>
      </c>
      <c r="BW64" s="788" t="s">
        <v>1971</v>
      </c>
      <c r="BX64" s="788" t="s">
        <v>1971</v>
      </c>
      <c r="BY64" s="788" t="s">
        <v>1971</v>
      </c>
      <c r="BZ64" s="788" t="s">
        <v>1971</v>
      </c>
      <c r="CA64" s="796" t="s">
        <v>1971</v>
      </c>
      <c r="CB64" s="788" t="s">
        <v>1971</v>
      </c>
      <c r="CC64" s="788" t="s">
        <v>1971</v>
      </c>
      <c r="CD64" s="788" t="s">
        <v>1971</v>
      </c>
      <c r="CE64" s="793" t="s">
        <v>1971</v>
      </c>
      <c r="CF64" s="788" t="s">
        <v>1971</v>
      </c>
      <c r="CG64" s="788" t="s">
        <v>1971</v>
      </c>
      <c r="CH64" s="788" t="s">
        <v>1971</v>
      </c>
      <c r="CI64" s="788" t="s">
        <v>1971</v>
      </c>
      <c r="CJ64" s="788" t="s">
        <v>1971</v>
      </c>
      <c r="CK64" s="796" t="s">
        <v>1971</v>
      </c>
      <c r="CL64" s="788" t="s">
        <v>1971</v>
      </c>
      <c r="CM64" s="788" t="s">
        <v>1971</v>
      </c>
      <c r="CN64" s="788" t="s">
        <v>1971</v>
      </c>
      <c r="CO64" s="793" t="s">
        <v>1971</v>
      </c>
      <c r="CP64" s="796" t="s">
        <v>1971</v>
      </c>
      <c r="CQ64" s="788" t="s">
        <v>1971</v>
      </c>
      <c r="CR64" s="788" t="s">
        <v>1971</v>
      </c>
      <c r="CS64" s="788" t="s">
        <v>1971</v>
      </c>
      <c r="CT64" s="793" t="s">
        <v>1971</v>
      </c>
      <c r="CU64" s="1273" t="s">
        <v>1971</v>
      </c>
      <c r="CV64" s="1272" t="s">
        <v>1971</v>
      </c>
      <c r="CW64" s="1272" t="s">
        <v>1971</v>
      </c>
      <c r="CX64" s="1274" t="s">
        <v>1971</v>
      </c>
      <c r="CY64" s="1272" t="s">
        <v>1971</v>
      </c>
      <c r="CZ64" s="1272" t="s">
        <v>1971</v>
      </c>
      <c r="DA64" s="1272" t="s">
        <v>1971</v>
      </c>
      <c r="DB64" s="1274" t="s">
        <v>1971</v>
      </c>
      <c r="DC64" s="773"/>
      <c r="DD64" s="801"/>
      <c r="DE64" s="802"/>
    </row>
    <row r="65" spans="1:109" ht="15.75" customHeight="1">
      <c r="A65" s="760" t="s">
        <v>972</v>
      </c>
      <c r="B65" s="761">
        <v>59</v>
      </c>
      <c r="C65" s="777" t="s">
        <v>2188</v>
      </c>
      <c r="D65" s="761" t="s">
        <v>2143</v>
      </c>
      <c r="E65" s="761" t="s">
        <v>1936</v>
      </c>
      <c r="F65" s="773">
        <v>37</v>
      </c>
      <c r="G65" s="778" t="s">
        <v>2189</v>
      </c>
      <c r="H65" s="779" t="s">
        <v>2190</v>
      </c>
      <c r="I65" s="780"/>
      <c r="J65" s="781"/>
      <c r="K65" s="781"/>
      <c r="L65" s="781"/>
      <c r="M65" s="781">
        <v>1</v>
      </c>
      <c r="N65" s="781"/>
      <c r="O65" s="781"/>
      <c r="P65" s="782"/>
      <c r="Q65" s="783">
        <f t="shared" si="0"/>
        <v>1</v>
      </c>
      <c r="R65" s="777" t="s">
        <v>963</v>
      </c>
      <c r="S65" s="761"/>
      <c r="T65" s="784"/>
      <c r="U65" s="761" t="s">
        <v>2058</v>
      </c>
      <c r="V65" s="761" t="s">
        <v>991</v>
      </c>
      <c r="W65" s="761" t="s">
        <v>2191</v>
      </c>
      <c r="X65" s="817">
        <v>1</v>
      </c>
      <c r="Y65" s="807" t="s">
        <v>966</v>
      </c>
      <c r="Z65" s="778"/>
      <c r="AA65" s="773"/>
      <c r="AB65" s="773"/>
      <c r="AC65" s="773"/>
      <c r="AD65" s="773"/>
      <c r="AE65" s="773"/>
      <c r="AF65" s="825"/>
      <c r="AG65" s="788"/>
      <c r="AH65" s="788"/>
      <c r="AI65" s="788"/>
      <c r="AJ65" s="788"/>
      <c r="AK65" s="788"/>
      <c r="AL65" s="788"/>
      <c r="AM65" s="788"/>
      <c r="AN65" s="788"/>
      <c r="AO65" s="788"/>
      <c r="AP65" s="788"/>
      <c r="AQ65" s="796">
        <v>281653</v>
      </c>
      <c r="AR65" s="788">
        <v>288958</v>
      </c>
      <c r="AS65" s="788">
        <v>292577</v>
      </c>
      <c r="AT65" s="788">
        <v>296618</v>
      </c>
      <c r="AU65" s="793">
        <v>310161</v>
      </c>
      <c r="AV65" s="796"/>
      <c r="AW65" s="788"/>
      <c r="AX65" s="788"/>
      <c r="AY65" s="788"/>
      <c r="AZ65" s="788"/>
      <c r="BA65" s="788"/>
      <c r="BB65" s="788"/>
      <c r="BC65" s="788"/>
      <c r="BD65" s="788"/>
      <c r="BE65" s="788"/>
      <c r="BF65" s="788"/>
      <c r="BG65" s="788"/>
      <c r="BH65" s="788"/>
      <c r="BI65" s="788"/>
      <c r="BJ65" s="788"/>
      <c r="BK65" s="793"/>
      <c r="BL65" s="777"/>
      <c r="BM65" s="773"/>
      <c r="BN65" s="773"/>
      <c r="BO65" s="773"/>
      <c r="BP65" s="784"/>
      <c r="BQ65" s="796" t="s">
        <v>1971</v>
      </c>
      <c r="BR65" s="788" t="s">
        <v>1971</v>
      </c>
      <c r="BS65" s="788" t="s">
        <v>1971</v>
      </c>
      <c r="BT65" s="788" t="s">
        <v>1971</v>
      </c>
      <c r="BU65" s="793" t="s">
        <v>1971</v>
      </c>
      <c r="BV65" s="796" t="s">
        <v>1971</v>
      </c>
      <c r="BW65" s="788" t="s">
        <v>1971</v>
      </c>
      <c r="BX65" s="788" t="s">
        <v>1971</v>
      </c>
      <c r="BY65" s="788" t="s">
        <v>1971</v>
      </c>
      <c r="BZ65" s="788" t="s">
        <v>1971</v>
      </c>
      <c r="CA65" s="796" t="s">
        <v>1971</v>
      </c>
      <c r="CB65" s="788" t="s">
        <v>1971</v>
      </c>
      <c r="CC65" s="788" t="s">
        <v>1971</v>
      </c>
      <c r="CD65" s="788" t="s">
        <v>1971</v>
      </c>
      <c r="CE65" s="793" t="s">
        <v>1971</v>
      </c>
      <c r="CF65" s="788" t="s">
        <v>1971</v>
      </c>
      <c r="CG65" s="788" t="s">
        <v>1971</v>
      </c>
      <c r="CH65" s="788" t="s">
        <v>1971</v>
      </c>
      <c r="CI65" s="788" t="s">
        <v>1971</v>
      </c>
      <c r="CJ65" s="788" t="s">
        <v>1971</v>
      </c>
      <c r="CK65" s="796" t="s">
        <v>1971</v>
      </c>
      <c r="CL65" s="788" t="s">
        <v>1971</v>
      </c>
      <c r="CM65" s="788" t="s">
        <v>1971</v>
      </c>
      <c r="CN65" s="788" t="s">
        <v>1971</v>
      </c>
      <c r="CO65" s="793" t="s">
        <v>1971</v>
      </c>
      <c r="CP65" s="796" t="s">
        <v>1971</v>
      </c>
      <c r="CQ65" s="788" t="s">
        <v>1971</v>
      </c>
      <c r="CR65" s="788" t="s">
        <v>1971</v>
      </c>
      <c r="CS65" s="788" t="s">
        <v>1971</v>
      </c>
      <c r="CT65" s="793" t="s">
        <v>1971</v>
      </c>
      <c r="CU65" s="1273" t="s">
        <v>1971</v>
      </c>
      <c r="CV65" s="1272" t="s">
        <v>1971</v>
      </c>
      <c r="CW65" s="1272" t="s">
        <v>1971</v>
      </c>
      <c r="CX65" s="1274" t="s">
        <v>1971</v>
      </c>
      <c r="CY65" s="1272" t="s">
        <v>1971</v>
      </c>
      <c r="CZ65" s="1272" t="s">
        <v>1971</v>
      </c>
      <c r="DA65" s="1272" t="s">
        <v>1971</v>
      </c>
      <c r="DB65" s="1274" t="s">
        <v>1971</v>
      </c>
      <c r="DC65" s="773"/>
      <c r="DD65" s="801"/>
      <c r="DE65" s="802"/>
    </row>
    <row r="66" spans="1:109" ht="15.75" customHeight="1">
      <c r="A66" s="760" t="s">
        <v>972</v>
      </c>
      <c r="B66" s="761">
        <v>60</v>
      </c>
      <c r="C66" s="777" t="s">
        <v>2192</v>
      </c>
      <c r="D66" s="761"/>
      <c r="E66" s="761" t="s">
        <v>1936</v>
      </c>
      <c r="F66" s="773">
        <v>38</v>
      </c>
      <c r="G66" s="778" t="s">
        <v>2193</v>
      </c>
      <c r="H66" s="779"/>
      <c r="I66" s="780"/>
      <c r="J66" s="781">
        <v>1</v>
      </c>
      <c r="K66" s="781"/>
      <c r="L66" s="781"/>
      <c r="M66" s="781"/>
      <c r="N66" s="781"/>
      <c r="O66" s="781"/>
      <c r="P66" s="782"/>
      <c r="Q66" s="783">
        <f t="shared" si="0"/>
        <v>1</v>
      </c>
      <c r="R66" s="777" t="s">
        <v>984</v>
      </c>
      <c r="S66" s="761" t="s">
        <v>964</v>
      </c>
      <c r="T66" s="784" t="s">
        <v>977</v>
      </c>
      <c r="U66" s="761" t="s">
        <v>2194</v>
      </c>
      <c r="V66" s="761" t="s">
        <v>991</v>
      </c>
      <c r="W66" s="761" t="s">
        <v>2195</v>
      </c>
      <c r="X66" s="817">
        <v>0</v>
      </c>
      <c r="Y66" s="807" t="s">
        <v>966</v>
      </c>
      <c r="Z66" s="778"/>
      <c r="AA66" s="773"/>
      <c r="AB66" s="773"/>
      <c r="AC66" s="773"/>
      <c r="AD66" s="773"/>
      <c r="AE66" s="773"/>
      <c r="AF66" s="825"/>
      <c r="AG66" s="788"/>
      <c r="AH66" s="788"/>
      <c r="AI66" s="788"/>
      <c r="AJ66" s="788"/>
      <c r="AK66" s="788"/>
      <c r="AL66" s="788"/>
      <c r="AM66" s="788"/>
      <c r="AN66" s="788"/>
      <c r="AO66" s="788"/>
      <c r="AP66" s="788"/>
      <c r="AQ66" s="815">
        <v>219279</v>
      </c>
      <c r="AR66" s="785">
        <v>438559</v>
      </c>
      <c r="AS66" s="785">
        <v>657838</v>
      </c>
      <c r="AT66" s="785">
        <v>877118</v>
      </c>
      <c r="AU66" s="829">
        <v>1096397</v>
      </c>
      <c r="AV66" s="796"/>
      <c r="AW66" s="788"/>
      <c r="AX66" s="788"/>
      <c r="AY66" s="788"/>
      <c r="AZ66" s="788"/>
      <c r="BA66" s="788"/>
      <c r="BB66" s="788"/>
      <c r="BC66" s="788"/>
      <c r="BD66" s="788"/>
      <c r="BE66" s="788"/>
      <c r="BF66" s="788"/>
      <c r="BG66" s="788"/>
      <c r="BH66" s="788"/>
      <c r="BI66" s="788"/>
      <c r="BJ66" s="788"/>
      <c r="BK66" s="793"/>
      <c r="BL66" s="777"/>
      <c r="BM66" s="773"/>
      <c r="BN66" s="773"/>
      <c r="BO66" s="773"/>
      <c r="BP66" s="784" t="s">
        <v>961</v>
      </c>
      <c r="BQ66" s="796" t="s">
        <v>1971</v>
      </c>
      <c r="BR66" s="788" t="s">
        <v>1971</v>
      </c>
      <c r="BS66" s="788" t="s">
        <v>1971</v>
      </c>
      <c r="BT66" s="788" t="s">
        <v>1971</v>
      </c>
      <c r="BU66" s="793" t="s">
        <v>1971</v>
      </c>
      <c r="BV66" s="796" t="s">
        <v>1971</v>
      </c>
      <c r="BW66" s="788" t="s">
        <v>1971</v>
      </c>
      <c r="BX66" s="788" t="s">
        <v>1971</v>
      </c>
      <c r="BY66" s="788" t="s">
        <v>1971</v>
      </c>
      <c r="BZ66" s="788" t="s">
        <v>1971</v>
      </c>
      <c r="CA66" s="796" t="s">
        <v>1971</v>
      </c>
      <c r="CB66" s="788" t="s">
        <v>1971</v>
      </c>
      <c r="CC66" s="788" t="s">
        <v>1971</v>
      </c>
      <c r="CD66" s="788" t="s">
        <v>1971</v>
      </c>
      <c r="CE66" s="793" t="s">
        <v>1971</v>
      </c>
      <c r="CF66" s="788" t="s">
        <v>1971</v>
      </c>
      <c r="CG66" s="788" t="s">
        <v>1971</v>
      </c>
      <c r="CH66" s="788" t="s">
        <v>1971</v>
      </c>
      <c r="CI66" s="788" t="s">
        <v>1971</v>
      </c>
      <c r="CJ66" s="788" t="s">
        <v>1971</v>
      </c>
      <c r="CK66" s="796" t="s">
        <v>1971</v>
      </c>
      <c r="CL66" s="788" t="s">
        <v>1971</v>
      </c>
      <c r="CM66" s="788" t="s">
        <v>1971</v>
      </c>
      <c r="CN66" s="788" t="s">
        <v>1971</v>
      </c>
      <c r="CO66" s="793" t="s">
        <v>1971</v>
      </c>
      <c r="CP66" s="796" t="s">
        <v>1971</v>
      </c>
      <c r="CQ66" s="788" t="s">
        <v>1971</v>
      </c>
      <c r="CR66" s="788" t="s">
        <v>1971</v>
      </c>
      <c r="CS66" s="788" t="s">
        <v>1971</v>
      </c>
      <c r="CT66" s="793" t="s">
        <v>1971</v>
      </c>
      <c r="CU66" s="1277">
        <v>-3.0000000000000001E-5</v>
      </c>
      <c r="CV66" s="1272" t="s">
        <v>1971</v>
      </c>
      <c r="CW66" s="1272" t="s">
        <v>1971</v>
      </c>
      <c r="CX66" s="1274" t="s">
        <v>1971</v>
      </c>
      <c r="CY66" s="1272" t="s">
        <v>1971</v>
      </c>
      <c r="CZ66" s="1272" t="s">
        <v>1971</v>
      </c>
      <c r="DA66" s="1272" t="s">
        <v>1971</v>
      </c>
      <c r="DB66" s="1274" t="s">
        <v>1971</v>
      </c>
      <c r="DC66" s="773"/>
      <c r="DD66" s="801"/>
      <c r="DE66" s="802"/>
    </row>
    <row r="67" spans="1:109" ht="15.75" customHeight="1">
      <c r="A67" s="760" t="s">
        <v>972</v>
      </c>
      <c r="B67" s="761">
        <v>61</v>
      </c>
      <c r="C67" s="777" t="s">
        <v>1127</v>
      </c>
      <c r="D67" s="761"/>
      <c r="E67" s="761" t="s">
        <v>1936</v>
      </c>
      <c r="F67" s="773">
        <v>39</v>
      </c>
      <c r="G67" s="778" t="s">
        <v>1126</v>
      </c>
      <c r="H67" s="779"/>
      <c r="I67" s="780">
        <v>0.06</v>
      </c>
      <c r="J67" s="781">
        <v>0.94</v>
      </c>
      <c r="K67" s="781"/>
      <c r="L67" s="781"/>
      <c r="M67" s="781"/>
      <c r="N67" s="781"/>
      <c r="O67" s="781"/>
      <c r="P67" s="782"/>
      <c r="Q67" s="783">
        <f t="shared" si="0"/>
        <v>1</v>
      </c>
      <c r="R67" s="777" t="s">
        <v>984</v>
      </c>
      <c r="S67" s="761" t="s">
        <v>964</v>
      </c>
      <c r="T67" s="784" t="s">
        <v>977</v>
      </c>
      <c r="U67" s="761" t="s">
        <v>2194</v>
      </c>
      <c r="V67" s="761" t="s">
        <v>991</v>
      </c>
      <c r="W67" s="761" t="s">
        <v>2196</v>
      </c>
      <c r="X67" s="817">
        <v>1</v>
      </c>
      <c r="Y67" s="807" t="s">
        <v>966</v>
      </c>
      <c r="Z67" s="778"/>
      <c r="AA67" s="773"/>
      <c r="AB67" s="773"/>
      <c r="AC67" s="773"/>
      <c r="AD67" s="773"/>
      <c r="AE67" s="773"/>
      <c r="AF67" s="825"/>
      <c r="AG67" s="788"/>
      <c r="AH67" s="788"/>
      <c r="AI67" s="788"/>
      <c r="AJ67" s="788"/>
      <c r="AK67" s="788"/>
      <c r="AL67" s="788"/>
      <c r="AM67" s="788"/>
      <c r="AN67" s="788"/>
      <c r="AO67" s="788"/>
      <c r="AP67" s="788"/>
      <c r="AQ67" s="805">
        <v>0</v>
      </c>
      <c r="AR67" s="1205">
        <v>0</v>
      </c>
      <c r="AS67" s="1205">
        <v>0</v>
      </c>
      <c r="AT67" s="1205">
        <v>0</v>
      </c>
      <c r="AU67" s="1498">
        <v>469.4</v>
      </c>
      <c r="AV67" s="796"/>
      <c r="AW67" s="788"/>
      <c r="AX67" s="788"/>
      <c r="AY67" s="788"/>
      <c r="AZ67" s="788"/>
      <c r="BA67" s="788"/>
      <c r="BB67" s="788"/>
      <c r="BC67" s="788"/>
      <c r="BD67" s="788"/>
      <c r="BE67" s="788"/>
      <c r="BF67" s="788"/>
      <c r="BG67" s="788"/>
      <c r="BH67" s="788"/>
      <c r="BI67" s="788"/>
      <c r="BJ67" s="788"/>
      <c r="BK67" s="793"/>
      <c r="BL67" s="1880" t="s">
        <v>961</v>
      </c>
      <c r="BM67" s="1881" t="s">
        <v>961</v>
      </c>
      <c r="BN67" s="1881" t="s">
        <v>961</v>
      </c>
      <c r="BO67" s="1881" t="s">
        <v>961</v>
      </c>
      <c r="BP67" s="784" t="s">
        <v>961</v>
      </c>
      <c r="BQ67" s="796" t="s">
        <v>1971</v>
      </c>
      <c r="BR67" s="788" t="s">
        <v>1971</v>
      </c>
      <c r="BS67" s="788" t="s">
        <v>1971</v>
      </c>
      <c r="BT67" s="788" t="s">
        <v>1971</v>
      </c>
      <c r="BU67" s="793" t="s">
        <v>1971</v>
      </c>
      <c r="BV67" s="796" t="s">
        <v>1971</v>
      </c>
      <c r="BW67" s="788" t="s">
        <v>1971</v>
      </c>
      <c r="BX67" s="788" t="s">
        <v>1971</v>
      </c>
      <c r="BY67" s="788" t="s">
        <v>1971</v>
      </c>
      <c r="BZ67" s="788" t="s">
        <v>1971</v>
      </c>
      <c r="CA67" s="796" t="s">
        <v>1971</v>
      </c>
      <c r="CB67" s="788" t="s">
        <v>1971</v>
      </c>
      <c r="CC67" s="788" t="s">
        <v>1971</v>
      </c>
      <c r="CD67" s="788" t="s">
        <v>1971</v>
      </c>
      <c r="CE67" s="793" t="s">
        <v>1971</v>
      </c>
      <c r="CF67" s="788" t="s">
        <v>1971</v>
      </c>
      <c r="CG67" s="788" t="s">
        <v>1971</v>
      </c>
      <c r="CH67" s="788" t="s">
        <v>1971</v>
      </c>
      <c r="CI67" s="788" t="s">
        <v>1971</v>
      </c>
      <c r="CJ67" s="788" t="s">
        <v>1971</v>
      </c>
      <c r="CK67" s="796" t="s">
        <v>1971</v>
      </c>
      <c r="CL67" s="788" t="s">
        <v>1971</v>
      </c>
      <c r="CM67" s="788" t="s">
        <v>1971</v>
      </c>
      <c r="CN67" s="788" t="s">
        <v>1971</v>
      </c>
      <c r="CO67" s="793" t="s">
        <v>1971</v>
      </c>
      <c r="CP67" s="796" t="s">
        <v>1971</v>
      </c>
      <c r="CQ67" s="788" t="s">
        <v>1971</v>
      </c>
      <c r="CR67" s="788" t="s">
        <v>1971</v>
      </c>
      <c r="CS67" s="788" t="s">
        <v>1971</v>
      </c>
      <c r="CT67" s="793" t="s">
        <v>1971</v>
      </c>
      <c r="CU67" s="1499">
        <v>-0.45900000000000002</v>
      </c>
      <c r="CV67" s="1272" t="s">
        <v>1971</v>
      </c>
      <c r="CW67" s="1272" t="s">
        <v>1971</v>
      </c>
      <c r="CX67" s="1274" t="s">
        <v>1971</v>
      </c>
      <c r="CY67" s="1272" t="s">
        <v>1971</v>
      </c>
      <c r="CZ67" s="1272" t="s">
        <v>1971</v>
      </c>
      <c r="DA67" s="1272" t="s">
        <v>1971</v>
      </c>
      <c r="DB67" s="1274" t="s">
        <v>1971</v>
      </c>
      <c r="DC67" s="773"/>
      <c r="DD67" s="801"/>
      <c r="DE67" s="802"/>
    </row>
    <row r="68" spans="1:109" ht="15.75" customHeight="1">
      <c r="A68" s="760" t="s">
        <v>972</v>
      </c>
      <c r="B68" s="761">
        <v>62</v>
      </c>
      <c r="C68" s="777" t="s">
        <v>2197</v>
      </c>
      <c r="D68" s="761"/>
      <c r="E68" s="761"/>
      <c r="F68" s="773">
        <v>40</v>
      </c>
      <c r="G68" s="778" t="s">
        <v>2198</v>
      </c>
      <c r="H68" s="779"/>
      <c r="I68" s="780"/>
      <c r="J68" s="781"/>
      <c r="K68" s="781"/>
      <c r="L68" s="781"/>
      <c r="M68" s="781"/>
      <c r="N68" s="781"/>
      <c r="O68" s="781"/>
      <c r="P68" s="782"/>
      <c r="Q68" s="783">
        <f t="shared" si="0"/>
        <v>0</v>
      </c>
      <c r="R68" s="777" t="s">
        <v>963</v>
      </c>
      <c r="S68" s="761"/>
      <c r="T68" s="784"/>
      <c r="U68" s="761"/>
      <c r="V68" s="761" t="s">
        <v>293</v>
      </c>
      <c r="W68" s="761"/>
      <c r="X68" s="1298">
        <v>0</v>
      </c>
      <c r="Y68" s="807"/>
      <c r="Z68" s="778"/>
      <c r="AA68" s="773"/>
      <c r="AB68" s="773"/>
      <c r="AC68" s="773"/>
      <c r="AD68" s="773"/>
      <c r="AE68" s="773"/>
      <c r="AF68" s="825"/>
      <c r="AG68" s="788"/>
      <c r="AH68" s="788"/>
      <c r="AI68" s="788"/>
      <c r="AJ68" s="788"/>
      <c r="AK68" s="788"/>
      <c r="AL68" s="788"/>
      <c r="AM68" s="788"/>
      <c r="AN68" s="788"/>
      <c r="AO68" s="788"/>
      <c r="AP68" s="788"/>
      <c r="AQ68" s="796">
        <v>77</v>
      </c>
      <c r="AR68" s="788">
        <v>79</v>
      </c>
      <c r="AS68" s="788">
        <v>81</v>
      </c>
      <c r="AT68" s="788">
        <v>82</v>
      </c>
      <c r="AU68" s="793">
        <v>83</v>
      </c>
      <c r="AV68" s="796"/>
      <c r="AW68" s="788"/>
      <c r="AX68" s="788"/>
      <c r="AY68" s="788"/>
      <c r="AZ68" s="788"/>
      <c r="BA68" s="788"/>
      <c r="BB68" s="788"/>
      <c r="BC68" s="788"/>
      <c r="BD68" s="788"/>
      <c r="BE68" s="788"/>
      <c r="BF68" s="788"/>
      <c r="BG68" s="788"/>
      <c r="BH68" s="788"/>
      <c r="BI68" s="788"/>
      <c r="BJ68" s="788"/>
      <c r="BK68" s="793"/>
      <c r="BL68" s="777"/>
      <c r="BM68" s="773"/>
      <c r="BN68" s="773"/>
      <c r="BO68" s="773"/>
      <c r="BP68" s="784"/>
      <c r="BQ68" s="796" t="s">
        <v>1971</v>
      </c>
      <c r="BR68" s="788" t="s">
        <v>1971</v>
      </c>
      <c r="BS68" s="788" t="s">
        <v>1971</v>
      </c>
      <c r="BT68" s="788" t="s">
        <v>1971</v>
      </c>
      <c r="BU68" s="793" t="s">
        <v>1971</v>
      </c>
      <c r="BV68" s="796" t="s">
        <v>1971</v>
      </c>
      <c r="BW68" s="788" t="s">
        <v>1971</v>
      </c>
      <c r="BX68" s="788" t="s">
        <v>1971</v>
      </c>
      <c r="BY68" s="788" t="s">
        <v>1971</v>
      </c>
      <c r="BZ68" s="788" t="s">
        <v>1971</v>
      </c>
      <c r="CA68" s="796" t="s">
        <v>1971</v>
      </c>
      <c r="CB68" s="788" t="s">
        <v>1971</v>
      </c>
      <c r="CC68" s="788" t="s">
        <v>1971</v>
      </c>
      <c r="CD68" s="788" t="s">
        <v>1971</v>
      </c>
      <c r="CE68" s="793" t="s">
        <v>1971</v>
      </c>
      <c r="CF68" s="788" t="s">
        <v>1971</v>
      </c>
      <c r="CG68" s="788" t="s">
        <v>1971</v>
      </c>
      <c r="CH68" s="788" t="s">
        <v>1971</v>
      </c>
      <c r="CI68" s="788" t="s">
        <v>1971</v>
      </c>
      <c r="CJ68" s="788" t="s">
        <v>1971</v>
      </c>
      <c r="CK68" s="796" t="s">
        <v>1971</v>
      </c>
      <c r="CL68" s="788" t="s">
        <v>1971</v>
      </c>
      <c r="CM68" s="788" t="s">
        <v>1971</v>
      </c>
      <c r="CN68" s="788" t="s">
        <v>1971</v>
      </c>
      <c r="CO68" s="793" t="s">
        <v>1971</v>
      </c>
      <c r="CP68" s="796" t="s">
        <v>1971</v>
      </c>
      <c r="CQ68" s="788" t="s">
        <v>1971</v>
      </c>
      <c r="CR68" s="788" t="s">
        <v>1971</v>
      </c>
      <c r="CS68" s="788" t="s">
        <v>1971</v>
      </c>
      <c r="CT68" s="793" t="s">
        <v>1971</v>
      </c>
      <c r="CU68" s="1273" t="s">
        <v>1971</v>
      </c>
      <c r="CV68" s="1272" t="s">
        <v>1971</v>
      </c>
      <c r="CW68" s="1272" t="s">
        <v>1971</v>
      </c>
      <c r="CX68" s="1274" t="s">
        <v>1971</v>
      </c>
      <c r="CY68" s="1272" t="s">
        <v>1971</v>
      </c>
      <c r="CZ68" s="1272" t="s">
        <v>1971</v>
      </c>
      <c r="DA68" s="1272" t="s">
        <v>1971</v>
      </c>
      <c r="DB68" s="1274" t="s">
        <v>1971</v>
      </c>
      <c r="DC68" s="773"/>
      <c r="DD68" s="801"/>
      <c r="DE68" s="802"/>
    </row>
    <row r="69" spans="1:109" ht="15.75" customHeight="1">
      <c r="A69" s="760" t="s">
        <v>972</v>
      </c>
      <c r="B69" s="761">
        <v>63</v>
      </c>
      <c r="C69" s="777" t="s">
        <v>2199</v>
      </c>
      <c r="D69" s="761"/>
      <c r="E69" s="761"/>
      <c r="F69" s="773">
        <v>41</v>
      </c>
      <c r="G69" s="778" t="s">
        <v>2200</v>
      </c>
      <c r="H69" s="779"/>
      <c r="I69" s="780"/>
      <c r="J69" s="781">
        <v>1</v>
      </c>
      <c r="K69" s="781"/>
      <c r="L69" s="781"/>
      <c r="M69" s="781"/>
      <c r="N69" s="781"/>
      <c r="O69" s="781"/>
      <c r="P69" s="782"/>
      <c r="Q69" s="783">
        <f t="shared" si="0"/>
        <v>1</v>
      </c>
      <c r="R69" s="777" t="s">
        <v>984</v>
      </c>
      <c r="S69" s="761" t="s">
        <v>964</v>
      </c>
      <c r="T69" s="784" t="s">
        <v>977</v>
      </c>
      <c r="U69" s="761"/>
      <c r="V69" s="761" t="s">
        <v>2147</v>
      </c>
      <c r="W69" s="761"/>
      <c r="X69" s="817">
        <v>0</v>
      </c>
      <c r="Y69" s="807" t="s">
        <v>966</v>
      </c>
      <c r="Z69" s="778"/>
      <c r="AA69" s="773"/>
      <c r="AB69" s="773"/>
      <c r="AC69" s="773"/>
      <c r="AD69" s="773"/>
      <c r="AE69" s="773"/>
      <c r="AF69" s="825"/>
      <c r="AG69" s="788"/>
      <c r="AH69" s="788"/>
      <c r="AI69" s="788"/>
      <c r="AJ69" s="788"/>
      <c r="AK69" s="788"/>
      <c r="AL69" s="788"/>
      <c r="AM69" s="788"/>
      <c r="AN69" s="788"/>
      <c r="AO69" s="788"/>
      <c r="AP69" s="788"/>
      <c r="AQ69" s="796" t="s">
        <v>1971</v>
      </c>
      <c r="AR69" s="788" t="s">
        <v>1971</v>
      </c>
      <c r="AS69" s="788" t="s">
        <v>1971</v>
      </c>
      <c r="AT69" s="788" t="s">
        <v>1971</v>
      </c>
      <c r="AU69" s="1930">
        <v>100</v>
      </c>
      <c r="AV69" s="796"/>
      <c r="AW69" s="788"/>
      <c r="AX69" s="788"/>
      <c r="AY69" s="788"/>
      <c r="AZ69" s="788"/>
      <c r="BA69" s="788"/>
      <c r="BB69" s="788"/>
      <c r="BC69" s="788"/>
      <c r="BD69" s="788"/>
      <c r="BE69" s="788"/>
      <c r="BF69" s="788"/>
      <c r="BG69" s="788"/>
      <c r="BH69" s="788"/>
      <c r="BI69" s="788"/>
      <c r="BJ69" s="788"/>
      <c r="BK69" s="793"/>
      <c r="BL69" s="777"/>
      <c r="BM69" s="773"/>
      <c r="BN69" s="773"/>
      <c r="BO69" s="773"/>
      <c r="BP69" s="784" t="s">
        <v>961</v>
      </c>
      <c r="BQ69" s="796" t="s">
        <v>1971</v>
      </c>
      <c r="BR69" s="788" t="s">
        <v>1971</v>
      </c>
      <c r="BS69" s="788" t="s">
        <v>1971</v>
      </c>
      <c r="BT69" s="788" t="s">
        <v>1971</v>
      </c>
      <c r="BU69" s="793" t="s">
        <v>1971</v>
      </c>
      <c r="BV69" s="796" t="s">
        <v>1971</v>
      </c>
      <c r="BW69" s="788" t="s">
        <v>1971</v>
      </c>
      <c r="BX69" s="788" t="s">
        <v>1971</v>
      </c>
      <c r="BY69" s="788" t="s">
        <v>1971</v>
      </c>
      <c r="BZ69" s="788" t="s">
        <v>1971</v>
      </c>
      <c r="CA69" s="796" t="s">
        <v>1971</v>
      </c>
      <c r="CB69" s="788" t="s">
        <v>1971</v>
      </c>
      <c r="CC69" s="788" t="s">
        <v>1971</v>
      </c>
      <c r="CD69" s="788" t="s">
        <v>1971</v>
      </c>
      <c r="CE69" s="793" t="s">
        <v>1971</v>
      </c>
      <c r="CF69" s="788" t="s">
        <v>1971</v>
      </c>
      <c r="CG69" s="788" t="s">
        <v>1971</v>
      </c>
      <c r="CH69" s="788" t="s">
        <v>1971</v>
      </c>
      <c r="CI69" s="788" t="s">
        <v>1971</v>
      </c>
      <c r="CJ69" s="788" t="s">
        <v>1971</v>
      </c>
      <c r="CK69" s="796" t="s">
        <v>1971</v>
      </c>
      <c r="CL69" s="788" t="s">
        <v>1971</v>
      </c>
      <c r="CM69" s="788" t="s">
        <v>1971</v>
      </c>
      <c r="CN69" s="788" t="s">
        <v>1971</v>
      </c>
      <c r="CO69" s="793" t="s">
        <v>1971</v>
      </c>
      <c r="CP69" s="796" t="s">
        <v>1971</v>
      </c>
      <c r="CQ69" s="788" t="s">
        <v>1971</v>
      </c>
      <c r="CR69" s="788" t="s">
        <v>1971</v>
      </c>
      <c r="CS69" s="788" t="s">
        <v>1971</v>
      </c>
      <c r="CT69" s="793" t="s">
        <v>1971</v>
      </c>
      <c r="CU69" s="1277">
        <v>-6.4799999999999996E-2</v>
      </c>
      <c r="CV69" s="1272" t="s">
        <v>1971</v>
      </c>
      <c r="CW69" s="1272" t="s">
        <v>1971</v>
      </c>
      <c r="CX69" s="1274" t="s">
        <v>1971</v>
      </c>
      <c r="CY69" s="1272" t="s">
        <v>1971</v>
      </c>
      <c r="CZ69" s="1272" t="s">
        <v>1971</v>
      </c>
      <c r="DA69" s="1272" t="s">
        <v>1971</v>
      </c>
      <c r="DB69" s="1274" t="s">
        <v>1971</v>
      </c>
      <c r="DC69" s="773"/>
      <c r="DD69" s="801"/>
      <c r="DE69" s="802"/>
    </row>
    <row r="70" spans="1:109" ht="15.75" customHeight="1">
      <c r="A70" s="760" t="s">
        <v>972</v>
      </c>
      <c r="B70" s="761">
        <v>64</v>
      </c>
      <c r="C70" s="777" t="s">
        <v>2201</v>
      </c>
      <c r="D70" s="761"/>
      <c r="E70" s="761"/>
      <c r="F70" s="773" t="s">
        <v>2061</v>
      </c>
      <c r="G70" s="778" t="s">
        <v>2062</v>
      </c>
      <c r="H70" s="779"/>
      <c r="I70" s="780"/>
      <c r="J70" s="781"/>
      <c r="K70" s="781"/>
      <c r="L70" s="781"/>
      <c r="M70" s="781"/>
      <c r="N70" s="781"/>
      <c r="O70" s="781"/>
      <c r="P70" s="782"/>
      <c r="Q70" s="783">
        <f t="shared" si="0"/>
        <v>0</v>
      </c>
      <c r="R70" s="777" t="s">
        <v>963</v>
      </c>
      <c r="S70" s="761"/>
      <c r="T70" s="784"/>
      <c r="U70" s="761"/>
      <c r="V70" s="761" t="s">
        <v>1030</v>
      </c>
      <c r="W70" s="761" t="s">
        <v>2063</v>
      </c>
      <c r="X70" s="817">
        <v>0</v>
      </c>
      <c r="Y70" s="807"/>
      <c r="Z70" s="778"/>
      <c r="AA70" s="773"/>
      <c r="AB70" s="773"/>
      <c r="AC70" s="773"/>
      <c r="AD70" s="773"/>
      <c r="AE70" s="773"/>
      <c r="AF70" s="787"/>
      <c r="AG70" s="788"/>
      <c r="AH70" s="788"/>
      <c r="AI70" s="788"/>
      <c r="AJ70" s="788"/>
      <c r="AK70" s="788"/>
      <c r="AL70" s="788"/>
      <c r="AM70" s="788"/>
      <c r="AN70" s="788"/>
      <c r="AO70" s="788"/>
      <c r="AP70" s="788"/>
      <c r="AQ70" s="796" t="s">
        <v>2064</v>
      </c>
      <c r="AR70" s="788" t="s">
        <v>2064</v>
      </c>
      <c r="AS70" s="788" t="s">
        <v>2064</v>
      </c>
      <c r="AT70" s="788" t="s">
        <v>2064</v>
      </c>
      <c r="AU70" s="793" t="s">
        <v>2064</v>
      </c>
      <c r="AV70" s="796"/>
      <c r="AW70" s="788"/>
      <c r="AX70" s="788"/>
      <c r="AY70" s="788"/>
      <c r="AZ70" s="788"/>
      <c r="BA70" s="788"/>
      <c r="BB70" s="788"/>
      <c r="BC70" s="788"/>
      <c r="BD70" s="788"/>
      <c r="BE70" s="788"/>
      <c r="BF70" s="788"/>
      <c r="BG70" s="788"/>
      <c r="BH70" s="788"/>
      <c r="BI70" s="788"/>
      <c r="BJ70" s="788"/>
      <c r="BK70" s="793"/>
      <c r="BL70" s="777"/>
      <c r="BM70" s="773"/>
      <c r="BN70" s="773"/>
      <c r="BO70" s="773"/>
      <c r="BP70" s="784"/>
      <c r="BQ70" s="796" t="s">
        <v>1971</v>
      </c>
      <c r="BR70" s="788" t="s">
        <v>1971</v>
      </c>
      <c r="BS70" s="788" t="s">
        <v>1971</v>
      </c>
      <c r="BT70" s="788" t="s">
        <v>1971</v>
      </c>
      <c r="BU70" s="793" t="s">
        <v>1971</v>
      </c>
      <c r="BV70" s="796" t="s">
        <v>1971</v>
      </c>
      <c r="BW70" s="788" t="s">
        <v>1971</v>
      </c>
      <c r="BX70" s="788" t="s">
        <v>1971</v>
      </c>
      <c r="BY70" s="788" t="s">
        <v>1971</v>
      </c>
      <c r="BZ70" s="788" t="s">
        <v>1971</v>
      </c>
      <c r="CA70" s="796" t="s">
        <v>1971</v>
      </c>
      <c r="CB70" s="788" t="s">
        <v>1971</v>
      </c>
      <c r="CC70" s="788" t="s">
        <v>1971</v>
      </c>
      <c r="CD70" s="788" t="s">
        <v>1971</v>
      </c>
      <c r="CE70" s="793" t="s">
        <v>1971</v>
      </c>
      <c r="CF70" s="788" t="s">
        <v>1971</v>
      </c>
      <c r="CG70" s="788" t="s">
        <v>1971</v>
      </c>
      <c r="CH70" s="788" t="s">
        <v>1971</v>
      </c>
      <c r="CI70" s="788" t="s">
        <v>1971</v>
      </c>
      <c r="CJ70" s="788" t="s">
        <v>1971</v>
      </c>
      <c r="CK70" s="796" t="s">
        <v>1971</v>
      </c>
      <c r="CL70" s="788" t="s">
        <v>1971</v>
      </c>
      <c r="CM70" s="788" t="s">
        <v>1971</v>
      </c>
      <c r="CN70" s="788" t="s">
        <v>1971</v>
      </c>
      <c r="CO70" s="793" t="s">
        <v>1971</v>
      </c>
      <c r="CP70" s="796" t="s">
        <v>1971</v>
      </c>
      <c r="CQ70" s="788" t="s">
        <v>1971</v>
      </c>
      <c r="CR70" s="788" t="s">
        <v>1971</v>
      </c>
      <c r="CS70" s="788" t="s">
        <v>1971</v>
      </c>
      <c r="CT70" s="793" t="s">
        <v>1971</v>
      </c>
      <c r="CU70" s="1273" t="s">
        <v>1971</v>
      </c>
      <c r="CV70" s="1272" t="s">
        <v>1971</v>
      </c>
      <c r="CW70" s="1272" t="s">
        <v>1971</v>
      </c>
      <c r="CX70" s="1274" t="s">
        <v>1971</v>
      </c>
      <c r="CY70" s="1272" t="s">
        <v>1971</v>
      </c>
      <c r="CZ70" s="1272" t="s">
        <v>1971</v>
      </c>
      <c r="DA70" s="1272" t="s">
        <v>1971</v>
      </c>
      <c r="DB70" s="1274" t="s">
        <v>1971</v>
      </c>
      <c r="DC70" s="773"/>
      <c r="DD70" s="801"/>
      <c r="DE70" s="802"/>
    </row>
    <row r="71" spans="1:109" ht="15.75" customHeight="1">
      <c r="A71" s="760" t="s">
        <v>972</v>
      </c>
      <c r="B71" s="761">
        <v>65</v>
      </c>
      <c r="C71" s="777" t="s">
        <v>2202</v>
      </c>
      <c r="D71" s="761"/>
      <c r="E71" s="761"/>
      <c r="F71" s="773">
        <v>42</v>
      </c>
      <c r="G71" s="778" t="s">
        <v>2203</v>
      </c>
      <c r="H71" s="779"/>
      <c r="I71" s="780"/>
      <c r="J71" s="781"/>
      <c r="K71" s="781">
        <v>1</v>
      </c>
      <c r="L71" s="781"/>
      <c r="M71" s="781"/>
      <c r="N71" s="781"/>
      <c r="O71" s="781"/>
      <c r="P71" s="782"/>
      <c r="Q71" s="783">
        <f t="shared" si="0"/>
        <v>1</v>
      </c>
      <c r="R71" s="777" t="s">
        <v>984</v>
      </c>
      <c r="S71" s="761" t="s">
        <v>964</v>
      </c>
      <c r="T71" s="784" t="s">
        <v>977</v>
      </c>
      <c r="U71" s="761"/>
      <c r="V71" s="761" t="s">
        <v>2204</v>
      </c>
      <c r="W71" s="761" t="s">
        <v>2205</v>
      </c>
      <c r="X71" s="1263">
        <v>0</v>
      </c>
      <c r="Y71" s="807" t="s">
        <v>966</v>
      </c>
      <c r="Z71" s="778"/>
      <c r="AA71" s="773"/>
      <c r="AB71" s="773"/>
      <c r="AC71" s="773"/>
      <c r="AD71" s="773"/>
      <c r="AE71" s="773"/>
      <c r="AF71" s="787"/>
      <c r="AG71" s="788"/>
      <c r="AH71" s="788"/>
      <c r="AI71" s="788"/>
      <c r="AJ71" s="788"/>
      <c r="AK71" s="788"/>
      <c r="AL71" s="788"/>
      <c r="AM71" s="788"/>
      <c r="AN71" s="788"/>
      <c r="AO71" s="788"/>
      <c r="AP71" s="788"/>
      <c r="AQ71" s="796" t="s">
        <v>1971</v>
      </c>
      <c r="AR71" s="788" t="s">
        <v>1971</v>
      </c>
      <c r="AS71" s="788" t="s">
        <v>1971</v>
      </c>
      <c r="AT71" s="788" t="s">
        <v>1971</v>
      </c>
      <c r="AU71" s="793">
        <v>92</v>
      </c>
      <c r="AV71" s="796"/>
      <c r="AW71" s="788"/>
      <c r="AX71" s="788"/>
      <c r="AY71" s="788"/>
      <c r="AZ71" s="788"/>
      <c r="BA71" s="788"/>
      <c r="BB71" s="788"/>
      <c r="BC71" s="788"/>
      <c r="BD71" s="788"/>
      <c r="BE71" s="788"/>
      <c r="BF71" s="788"/>
      <c r="BG71" s="788"/>
      <c r="BH71" s="788"/>
      <c r="BI71" s="788"/>
      <c r="BJ71" s="788"/>
      <c r="BK71" s="793"/>
      <c r="BL71" s="777"/>
      <c r="BM71" s="773"/>
      <c r="BN71" s="773"/>
      <c r="BO71" s="773"/>
      <c r="BP71" s="784" t="s">
        <v>961</v>
      </c>
      <c r="BQ71" s="796" t="s">
        <v>1971</v>
      </c>
      <c r="BR71" s="788" t="s">
        <v>1971</v>
      </c>
      <c r="BS71" s="788" t="s">
        <v>1971</v>
      </c>
      <c r="BT71" s="788" t="s">
        <v>1971</v>
      </c>
      <c r="BU71" s="793" t="s">
        <v>1971</v>
      </c>
      <c r="BV71" s="796" t="s">
        <v>1971</v>
      </c>
      <c r="BW71" s="788" t="s">
        <v>1971</v>
      </c>
      <c r="BX71" s="788" t="s">
        <v>1971</v>
      </c>
      <c r="BY71" s="788" t="s">
        <v>1971</v>
      </c>
      <c r="BZ71" s="788" t="s">
        <v>1971</v>
      </c>
      <c r="CA71" s="796" t="s">
        <v>1971</v>
      </c>
      <c r="CB71" s="788" t="s">
        <v>1971</v>
      </c>
      <c r="CC71" s="788" t="s">
        <v>1971</v>
      </c>
      <c r="CD71" s="788" t="s">
        <v>1971</v>
      </c>
      <c r="CE71" s="793" t="s">
        <v>1971</v>
      </c>
      <c r="CF71" s="788" t="s">
        <v>1971</v>
      </c>
      <c r="CG71" s="788" t="s">
        <v>1971</v>
      </c>
      <c r="CH71" s="788" t="s">
        <v>1971</v>
      </c>
      <c r="CI71" s="788" t="s">
        <v>1971</v>
      </c>
      <c r="CJ71" s="788" t="s">
        <v>1971</v>
      </c>
      <c r="CK71" s="796" t="s">
        <v>1971</v>
      </c>
      <c r="CL71" s="788" t="s">
        <v>1971</v>
      </c>
      <c r="CM71" s="788" t="s">
        <v>1971</v>
      </c>
      <c r="CN71" s="788" t="s">
        <v>1971</v>
      </c>
      <c r="CO71" s="793" t="s">
        <v>1971</v>
      </c>
      <c r="CP71" s="796" t="s">
        <v>1971</v>
      </c>
      <c r="CQ71" s="788" t="s">
        <v>1971</v>
      </c>
      <c r="CR71" s="788" t="s">
        <v>1971</v>
      </c>
      <c r="CS71" s="788" t="s">
        <v>1971</v>
      </c>
      <c r="CT71" s="793" t="s">
        <v>1971</v>
      </c>
      <c r="CU71" s="1277">
        <v>-5.9499999999999997E-2</v>
      </c>
      <c r="CV71" s="1272" t="s">
        <v>1971</v>
      </c>
      <c r="CW71" s="1272" t="s">
        <v>1971</v>
      </c>
      <c r="CX71" s="1274" t="s">
        <v>1971</v>
      </c>
      <c r="CY71" s="1272" t="s">
        <v>1971</v>
      </c>
      <c r="CZ71" s="1272" t="s">
        <v>1971</v>
      </c>
      <c r="DA71" s="1272" t="s">
        <v>1971</v>
      </c>
      <c r="DB71" s="1274" t="s">
        <v>1971</v>
      </c>
      <c r="DC71" s="773"/>
      <c r="DD71" s="801"/>
      <c r="DE71" s="802"/>
    </row>
    <row r="72" spans="1:109" ht="15.75" customHeight="1">
      <c r="A72" s="760" t="s">
        <v>972</v>
      </c>
      <c r="B72" s="761">
        <v>66</v>
      </c>
      <c r="C72" s="777" t="s">
        <v>2206</v>
      </c>
      <c r="D72" s="761"/>
      <c r="E72" s="761"/>
      <c r="F72" s="773">
        <v>43</v>
      </c>
      <c r="G72" s="778" t="s">
        <v>2207</v>
      </c>
      <c r="H72" s="779"/>
      <c r="I72" s="780"/>
      <c r="J72" s="781"/>
      <c r="K72" s="781"/>
      <c r="L72" s="781"/>
      <c r="M72" s="781"/>
      <c r="N72" s="781"/>
      <c r="O72" s="781"/>
      <c r="P72" s="782"/>
      <c r="Q72" s="783">
        <f t="shared" si="0"/>
        <v>0</v>
      </c>
      <c r="R72" s="777" t="s">
        <v>963</v>
      </c>
      <c r="S72" s="761"/>
      <c r="T72" s="784"/>
      <c r="U72" s="761"/>
      <c r="V72" s="761" t="s">
        <v>293</v>
      </c>
      <c r="W72" s="761"/>
      <c r="X72" s="817">
        <v>1</v>
      </c>
      <c r="Y72" s="807"/>
      <c r="Z72" s="778"/>
      <c r="AA72" s="773"/>
      <c r="AB72" s="773"/>
      <c r="AC72" s="773"/>
      <c r="AD72" s="773"/>
      <c r="AE72" s="773"/>
      <c r="AF72" s="787"/>
      <c r="AG72" s="788"/>
      <c r="AH72" s="788"/>
      <c r="AI72" s="788"/>
      <c r="AJ72" s="788"/>
      <c r="AK72" s="788"/>
      <c r="AL72" s="788"/>
      <c r="AM72" s="788"/>
      <c r="AN72" s="788"/>
      <c r="AO72" s="788"/>
      <c r="AP72" s="788"/>
      <c r="AQ72" s="805">
        <v>0</v>
      </c>
      <c r="AR72" s="804">
        <v>1</v>
      </c>
      <c r="AS72" s="804">
        <v>2</v>
      </c>
      <c r="AT72" s="804">
        <v>3.5</v>
      </c>
      <c r="AU72" s="806">
        <v>5</v>
      </c>
      <c r="AV72" s="796"/>
      <c r="AW72" s="788"/>
      <c r="AX72" s="788"/>
      <c r="AY72" s="788"/>
      <c r="AZ72" s="788"/>
      <c r="BA72" s="788"/>
      <c r="BB72" s="788"/>
      <c r="BC72" s="788"/>
      <c r="BD72" s="788"/>
      <c r="BE72" s="788"/>
      <c r="BF72" s="788"/>
      <c r="BG72" s="788"/>
      <c r="BH72" s="788"/>
      <c r="BI72" s="788"/>
      <c r="BJ72" s="788"/>
      <c r="BK72" s="793"/>
      <c r="BL72" s="777"/>
      <c r="BM72" s="773"/>
      <c r="BN72" s="773"/>
      <c r="BO72" s="773"/>
      <c r="BP72" s="784"/>
      <c r="BQ72" s="796" t="s">
        <v>1971</v>
      </c>
      <c r="BR72" s="788" t="s">
        <v>1971</v>
      </c>
      <c r="BS72" s="788" t="s">
        <v>1971</v>
      </c>
      <c r="BT72" s="788" t="s">
        <v>1971</v>
      </c>
      <c r="BU72" s="793" t="s">
        <v>1971</v>
      </c>
      <c r="BV72" s="796" t="s">
        <v>1971</v>
      </c>
      <c r="BW72" s="788" t="s">
        <v>1971</v>
      </c>
      <c r="BX72" s="788" t="s">
        <v>1971</v>
      </c>
      <c r="BY72" s="788" t="s">
        <v>1971</v>
      </c>
      <c r="BZ72" s="788" t="s">
        <v>1971</v>
      </c>
      <c r="CA72" s="796" t="s">
        <v>1971</v>
      </c>
      <c r="CB72" s="788" t="s">
        <v>1971</v>
      </c>
      <c r="CC72" s="788" t="s">
        <v>1971</v>
      </c>
      <c r="CD72" s="788" t="s">
        <v>1971</v>
      </c>
      <c r="CE72" s="793" t="s">
        <v>1971</v>
      </c>
      <c r="CF72" s="788" t="s">
        <v>1971</v>
      </c>
      <c r="CG72" s="788" t="s">
        <v>1971</v>
      </c>
      <c r="CH72" s="788" t="s">
        <v>1971</v>
      </c>
      <c r="CI72" s="788" t="s">
        <v>1971</v>
      </c>
      <c r="CJ72" s="788" t="s">
        <v>1971</v>
      </c>
      <c r="CK72" s="796" t="s">
        <v>1971</v>
      </c>
      <c r="CL72" s="788" t="s">
        <v>1971</v>
      </c>
      <c r="CM72" s="788" t="s">
        <v>1971</v>
      </c>
      <c r="CN72" s="788" t="s">
        <v>1971</v>
      </c>
      <c r="CO72" s="793" t="s">
        <v>1971</v>
      </c>
      <c r="CP72" s="796" t="s">
        <v>1971</v>
      </c>
      <c r="CQ72" s="788" t="s">
        <v>1971</v>
      </c>
      <c r="CR72" s="788" t="s">
        <v>1971</v>
      </c>
      <c r="CS72" s="788" t="s">
        <v>1971</v>
      </c>
      <c r="CT72" s="793" t="s">
        <v>1971</v>
      </c>
      <c r="CU72" s="1273" t="s">
        <v>1971</v>
      </c>
      <c r="CV72" s="1272" t="s">
        <v>1971</v>
      </c>
      <c r="CW72" s="1272" t="s">
        <v>1971</v>
      </c>
      <c r="CX72" s="1274" t="s">
        <v>1971</v>
      </c>
      <c r="CY72" s="1272" t="s">
        <v>1971</v>
      </c>
      <c r="CZ72" s="1272" t="s">
        <v>1971</v>
      </c>
      <c r="DA72" s="1272" t="s">
        <v>1971</v>
      </c>
      <c r="DB72" s="1274" t="s">
        <v>1971</v>
      </c>
      <c r="DC72" s="773"/>
      <c r="DD72" s="801"/>
      <c r="DE72" s="802"/>
    </row>
    <row r="73" spans="1:109" ht="15.75" customHeight="1">
      <c r="A73" s="760" t="s">
        <v>972</v>
      </c>
      <c r="B73" s="761">
        <v>67</v>
      </c>
      <c r="C73" s="777" t="s">
        <v>2208</v>
      </c>
      <c r="D73" s="761"/>
      <c r="E73" s="761"/>
      <c r="F73" s="773">
        <v>44</v>
      </c>
      <c r="G73" s="778" t="s">
        <v>2209</v>
      </c>
      <c r="H73" s="779"/>
      <c r="I73" s="780"/>
      <c r="J73" s="781"/>
      <c r="K73" s="781"/>
      <c r="L73" s="781"/>
      <c r="M73" s="781"/>
      <c r="N73" s="781"/>
      <c r="O73" s="781"/>
      <c r="P73" s="782"/>
      <c r="Q73" s="783">
        <f t="shared" ref="Q73:Q136" si="1">SUM(I73:P73)</f>
        <v>0</v>
      </c>
      <c r="R73" s="777" t="s">
        <v>963</v>
      </c>
      <c r="S73" s="761"/>
      <c r="T73" s="784"/>
      <c r="U73" s="761"/>
      <c r="V73" s="761" t="s">
        <v>1039</v>
      </c>
      <c r="W73" s="761"/>
      <c r="X73" s="817">
        <v>2</v>
      </c>
      <c r="Y73" s="807"/>
      <c r="Z73" s="778"/>
      <c r="AA73" s="773"/>
      <c r="AB73" s="773"/>
      <c r="AC73" s="773"/>
      <c r="AD73" s="773"/>
      <c r="AE73" s="773"/>
      <c r="AF73" s="787"/>
      <c r="AG73" s="788"/>
      <c r="AH73" s="788"/>
      <c r="AI73" s="788"/>
      <c r="AJ73" s="788"/>
      <c r="AK73" s="788"/>
      <c r="AL73" s="788"/>
      <c r="AM73" s="788"/>
      <c r="AN73" s="788"/>
      <c r="AO73" s="788"/>
      <c r="AP73" s="788"/>
      <c r="AQ73" s="796">
        <v>0</v>
      </c>
      <c r="AR73" s="788">
        <v>0.01</v>
      </c>
      <c r="AS73" s="788">
        <v>0.02</v>
      </c>
      <c r="AT73" s="788">
        <v>0.03</v>
      </c>
      <c r="AU73" s="793">
        <v>0.05</v>
      </c>
      <c r="AV73" s="796"/>
      <c r="AW73" s="788"/>
      <c r="AX73" s="788"/>
      <c r="AY73" s="788"/>
      <c r="AZ73" s="788"/>
      <c r="BA73" s="788"/>
      <c r="BB73" s="788"/>
      <c r="BC73" s="788"/>
      <c r="BD73" s="788"/>
      <c r="BE73" s="788"/>
      <c r="BF73" s="788"/>
      <c r="BG73" s="788"/>
      <c r="BH73" s="788"/>
      <c r="BI73" s="788"/>
      <c r="BJ73" s="788"/>
      <c r="BK73" s="793"/>
      <c r="BL73" s="777"/>
      <c r="BM73" s="773"/>
      <c r="BN73" s="773"/>
      <c r="BO73" s="773"/>
      <c r="BP73" s="784"/>
      <c r="BQ73" s="796" t="s">
        <v>1971</v>
      </c>
      <c r="BR73" s="788" t="s">
        <v>1971</v>
      </c>
      <c r="BS73" s="788" t="s">
        <v>1971</v>
      </c>
      <c r="BT73" s="788" t="s">
        <v>1971</v>
      </c>
      <c r="BU73" s="793" t="s">
        <v>1971</v>
      </c>
      <c r="BV73" s="796" t="s">
        <v>1971</v>
      </c>
      <c r="BW73" s="788" t="s">
        <v>1971</v>
      </c>
      <c r="BX73" s="788" t="s">
        <v>1971</v>
      </c>
      <c r="BY73" s="788" t="s">
        <v>1971</v>
      </c>
      <c r="BZ73" s="788" t="s">
        <v>1971</v>
      </c>
      <c r="CA73" s="796" t="s">
        <v>1971</v>
      </c>
      <c r="CB73" s="788" t="s">
        <v>1971</v>
      </c>
      <c r="CC73" s="788" t="s">
        <v>1971</v>
      </c>
      <c r="CD73" s="788" t="s">
        <v>1971</v>
      </c>
      <c r="CE73" s="793" t="s">
        <v>1971</v>
      </c>
      <c r="CF73" s="788" t="s">
        <v>1971</v>
      </c>
      <c r="CG73" s="788" t="s">
        <v>1971</v>
      </c>
      <c r="CH73" s="788" t="s">
        <v>1971</v>
      </c>
      <c r="CI73" s="788" t="s">
        <v>1971</v>
      </c>
      <c r="CJ73" s="788" t="s">
        <v>1971</v>
      </c>
      <c r="CK73" s="796" t="s">
        <v>1971</v>
      </c>
      <c r="CL73" s="788" t="s">
        <v>1971</v>
      </c>
      <c r="CM73" s="788" t="s">
        <v>1971</v>
      </c>
      <c r="CN73" s="788" t="s">
        <v>1971</v>
      </c>
      <c r="CO73" s="793" t="s">
        <v>1971</v>
      </c>
      <c r="CP73" s="796" t="s">
        <v>1971</v>
      </c>
      <c r="CQ73" s="788" t="s">
        <v>1971</v>
      </c>
      <c r="CR73" s="788" t="s">
        <v>1971</v>
      </c>
      <c r="CS73" s="788" t="s">
        <v>1971</v>
      </c>
      <c r="CT73" s="793" t="s">
        <v>1971</v>
      </c>
      <c r="CU73" s="1273" t="s">
        <v>1971</v>
      </c>
      <c r="CV73" s="1272" t="s">
        <v>1971</v>
      </c>
      <c r="CW73" s="1272" t="s">
        <v>1971</v>
      </c>
      <c r="CX73" s="1274" t="s">
        <v>1971</v>
      </c>
      <c r="CY73" s="1272" t="s">
        <v>1971</v>
      </c>
      <c r="CZ73" s="1272" t="s">
        <v>1971</v>
      </c>
      <c r="DA73" s="1272" t="s">
        <v>1971</v>
      </c>
      <c r="DB73" s="1274" t="s">
        <v>1971</v>
      </c>
      <c r="DC73" s="773"/>
      <c r="DD73" s="801"/>
      <c r="DE73" s="802"/>
    </row>
    <row r="74" spans="1:109" ht="15.75" customHeight="1">
      <c r="A74" s="760" t="s">
        <v>972</v>
      </c>
      <c r="B74" s="761">
        <v>68</v>
      </c>
      <c r="C74" s="777" t="s">
        <v>2210</v>
      </c>
      <c r="D74" s="761"/>
      <c r="E74" s="761"/>
      <c r="F74" s="773">
        <v>45</v>
      </c>
      <c r="G74" s="778" t="s">
        <v>2211</v>
      </c>
      <c r="H74" s="779"/>
      <c r="I74" s="780"/>
      <c r="J74" s="781"/>
      <c r="K74" s="781"/>
      <c r="L74" s="781"/>
      <c r="M74" s="781"/>
      <c r="N74" s="781"/>
      <c r="O74" s="781"/>
      <c r="P74" s="782"/>
      <c r="Q74" s="783">
        <f t="shared" si="1"/>
        <v>0</v>
      </c>
      <c r="R74" s="777" t="s">
        <v>963</v>
      </c>
      <c r="S74" s="761"/>
      <c r="T74" s="784"/>
      <c r="U74" s="761"/>
      <c r="V74" s="761" t="s">
        <v>1030</v>
      </c>
      <c r="W74" s="761"/>
      <c r="X74" s="817">
        <v>0</v>
      </c>
      <c r="Y74" s="807"/>
      <c r="Z74" s="778"/>
      <c r="AA74" s="773"/>
      <c r="AB74" s="773"/>
      <c r="AC74" s="773"/>
      <c r="AD74" s="773"/>
      <c r="AE74" s="773"/>
      <c r="AF74" s="787"/>
      <c r="AG74" s="788"/>
      <c r="AH74" s="788"/>
      <c r="AI74" s="788"/>
      <c r="AJ74" s="788"/>
      <c r="AK74" s="788"/>
      <c r="AL74" s="788"/>
      <c r="AM74" s="788"/>
      <c r="AN74" s="788"/>
      <c r="AO74" s="788"/>
      <c r="AP74" s="788"/>
      <c r="AQ74" s="796" t="s">
        <v>2212</v>
      </c>
      <c r="AR74" s="788" t="s">
        <v>2212</v>
      </c>
      <c r="AS74" s="788" t="s">
        <v>2212</v>
      </c>
      <c r="AT74" s="788" t="s">
        <v>2212</v>
      </c>
      <c r="AU74" s="793" t="s">
        <v>2064</v>
      </c>
      <c r="AV74" s="796"/>
      <c r="AW74" s="788"/>
      <c r="AX74" s="788"/>
      <c r="AY74" s="788"/>
      <c r="AZ74" s="788"/>
      <c r="BA74" s="788"/>
      <c r="BB74" s="788"/>
      <c r="BC74" s="788"/>
      <c r="BD74" s="788"/>
      <c r="BE74" s="788"/>
      <c r="BF74" s="788"/>
      <c r="BG74" s="788"/>
      <c r="BH74" s="788"/>
      <c r="BI74" s="788"/>
      <c r="BJ74" s="788"/>
      <c r="BK74" s="793"/>
      <c r="BL74" s="777"/>
      <c r="BM74" s="773"/>
      <c r="BN74" s="773"/>
      <c r="BO74" s="773"/>
      <c r="BP74" s="784"/>
      <c r="BQ74" s="796" t="s">
        <v>1971</v>
      </c>
      <c r="BR74" s="788" t="s">
        <v>1971</v>
      </c>
      <c r="BS74" s="788" t="s">
        <v>1971</v>
      </c>
      <c r="BT74" s="788" t="s">
        <v>1971</v>
      </c>
      <c r="BU74" s="793" t="s">
        <v>1971</v>
      </c>
      <c r="BV74" s="796" t="s">
        <v>1971</v>
      </c>
      <c r="BW74" s="788" t="s">
        <v>1971</v>
      </c>
      <c r="BX74" s="788" t="s">
        <v>1971</v>
      </c>
      <c r="BY74" s="788" t="s">
        <v>1971</v>
      </c>
      <c r="BZ74" s="788" t="s">
        <v>1971</v>
      </c>
      <c r="CA74" s="796" t="s">
        <v>1971</v>
      </c>
      <c r="CB74" s="788" t="s">
        <v>1971</v>
      </c>
      <c r="CC74" s="788" t="s">
        <v>1971</v>
      </c>
      <c r="CD74" s="788" t="s">
        <v>1971</v>
      </c>
      <c r="CE74" s="793" t="s">
        <v>1971</v>
      </c>
      <c r="CF74" s="788" t="s">
        <v>1971</v>
      </c>
      <c r="CG74" s="788" t="s">
        <v>1971</v>
      </c>
      <c r="CH74" s="788" t="s">
        <v>1971</v>
      </c>
      <c r="CI74" s="788" t="s">
        <v>1971</v>
      </c>
      <c r="CJ74" s="788" t="s">
        <v>1971</v>
      </c>
      <c r="CK74" s="796" t="s">
        <v>1971</v>
      </c>
      <c r="CL74" s="788" t="s">
        <v>1971</v>
      </c>
      <c r="CM74" s="788" t="s">
        <v>1971</v>
      </c>
      <c r="CN74" s="788" t="s">
        <v>1971</v>
      </c>
      <c r="CO74" s="793" t="s">
        <v>1971</v>
      </c>
      <c r="CP74" s="796" t="s">
        <v>1971</v>
      </c>
      <c r="CQ74" s="788" t="s">
        <v>1971</v>
      </c>
      <c r="CR74" s="788" t="s">
        <v>1971</v>
      </c>
      <c r="CS74" s="788" t="s">
        <v>1971</v>
      </c>
      <c r="CT74" s="793" t="s">
        <v>1971</v>
      </c>
      <c r="CU74" s="1273" t="s">
        <v>1971</v>
      </c>
      <c r="CV74" s="1272" t="s">
        <v>1971</v>
      </c>
      <c r="CW74" s="1272" t="s">
        <v>1971</v>
      </c>
      <c r="CX74" s="1274" t="s">
        <v>1971</v>
      </c>
      <c r="CY74" s="1272" t="s">
        <v>1971</v>
      </c>
      <c r="CZ74" s="1272" t="s">
        <v>1971</v>
      </c>
      <c r="DA74" s="1272" t="s">
        <v>1971</v>
      </c>
      <c r="DB74" s="1274" t="s">
        <v>1971</v>
      </c>
      <c r="DC74" s="773"/>
      <c r="DD74" s="801"/>
      <c r="DE74" s="802"/>
    </row>
    <row r="75" spans="1:109" ht="15.75" customHeight="1">
      <c r="A75" s="760" t="s">
        <v>972</v>
      </c>
      <c r="B75" s="761">
        <v>69</v>
      </c>
      <c r="C75" s="777" t="s">
        <v>2213</v>
      </c>
      <c r="D75" s="761"/>
      <c r="E75" s="761"/>
      <c r="F75" s="773">
        <v>46</v>
      </c>
      <c r="G75" s="778" t="s">
        <v>2214</v>
      </c>
      <c r="H75" s="779"/>
      <c r="I75" s="780"/>
      <c r="J75" s="781"/>
      <c r="K75" s="781"/>
      <c r="L75" s="781"/>
      <c r="M75" s="781"/>
      <c r="N75" s="781"/>
      <c r="O75" s="781"/>
      <c r="P75" s="782"/>
      <c r="Q75" s="783">
        <f t="shared" si="1"/>
        <v>0</v>
      </c>
      <c r="R75" s="777" t="s">
        <v>963</v>
      </c>
      <c r="S75" s="761"/>
      <c r="T75" s="784"/>
      <c r="U75" s="761"/>
      <c r="V75" s="761" t="s">
        <v>1030</v>
      </c>
      <c r="W75" s="761"/>
      <c r="X75" s="817">
        <v>0</v>
      </c>
      <c r="Y75" s="807"/>
      <c r="Z75" s="778"/>
      <c r="AA75" s="773"/>
      <c r="AB75" s="773"/>
      <c r="AC75" s="773"/>
      <c r="AD75" s="773"/>
      <c r="AE75" s="773"/>
      <c r="AF75" s="787"/>
      <c r="AG75" s="788"/>
      <c r="AH75" s="788"/>
      <c r="AI75" s="788"/>
      <c r="AJ75" s="788"/>
      <c r="AK75" s="788"/>
      <c r="AL75" s="788"/>
      <c r="AM75" s="788"/>
      <c r="AN75" s="788"/>
      <c r="AO75" s="788"/>
      <c r="AP75" s="788"/>
      <c r="AQ75" s="796" t="s">
        <v>2212</v>
      </c>
      <c r="AR75" s="788" t="s">
        <v>2212</v>
      </c>
      <c r="AS75" s="788" t="s">
        <v>2212</v>
      </c>
      <c r="AT75" s="788" t="s">
        <v>2212</v>
      </c>
      <c r="AU75" s="793" t="s">
        <v>2215</v>
      </c>
      <c r="AV75" s="796"/>
      <c r="AW75" s="788"/>
      <c r="AX75" s="788"/>
      <c r="AY75" s="788"/>
      <c r="AZ75" s="788"/>
      <c r="BA75" s="788"/>
      <c r="BB75" s="788"/>
      <c r="BC75" s="788"/>
      <c r="BD75" s="788"/>
      <c r="BE75" s="788"/>
      <c r="BF75" s="788"/>
      <c r="BG75" s="788"/>
      <c r="BH75" s="788"/>
      <c r="BI75" s="788"/>
      <c r="BJ75" s="788"/>
      <c r="BK75" s="793"/>
      <c r="BL75" s="777"/>
      <c r="BM75" s="773"/>
      <c r="BN75" s="773"/>
      <c r="BO75" s="773"/>
      <c r="BP75" s="784"/>
      <c r="BQ75" s="796" t="s">
        <v>1971</v>
      </c>
      <c r="BR75" s="788" t="s">
        <v>1971</v>
      </c>
      <c r="BS75" s="788" t="s">
        <v>1971</v>
      </c>
      <c r="BT75" s="788" t="s">
        <v>1971</v>
      </c>
      <c r="BU75" s="793" t="s">
        <v>1971</v>
      </c>
      <c r="BV75" s="796" t="s">
        <v>1971</v>
      </c>
      <c r="BW75" s="788" t="s">
        <v>1971</v>
      </c>
      <c r="BX75" s="788" t="s">
        <v>1971</v>
      </c>
      <c r="BY75" s="788" t="s">
        <v>1971</v>
      </c>
      <c r="BZ75" s="788" t="s">
        <v>1971</v>
      </c>
      <c r="CA75" s="796" t="s">
        <v>1971</v>
      </c>
      <c r="CB75" s="788" t="s">
        <v>1971</v>
      </c>
      <c r="CC75" s="788" t="s">
        <v>1971</v>
      </c>
      <c r="CD75" s="788" t="s">
        <v>1971</v>
      </c>
      <c r="CE75" s="793" t="s">
        <v>1971</v>
      </c>
      <c r="CF75" s="788" t="s">
        <v>1971</v>
      </c>
      <c r="CG75" s="788" t="s">
        <v>1971</v>
      </c>
      <c r="CH75" s="788" t="s">
        <v>1971</v>
      </c>
      <c r="CI75" s="788" t="s">
        <v>1971</v>
      </c>
      <c r="CJ75" s="788" t="s">
        <v>1971</v>
      </c>
      <c r="CK75" s="796" t="s">
        <v>1971</v>
      </c>
      <c r="CL75" s="788" t="s">
        <v>1971</v>
      </c>
      <c r="CM75" s="788" t="s">
        <v>1971</v>
      </c>
      <c r="CN75" s="788" t="s">
        <v>1971</v>
      </c>
      <c r="CO75" s="793" t="s">
        <v>1971</v>
      </c>
      <c r="CP75" s="796" t="s">
        <v>1971</v>
      </c>
      <c r="CQ75" s="788" t="s">
        <v>1971</v>
      </c>
      <c r="CR75" s="788" t="s">
        <v>1971</v>
      </c>
      <c r="CS75" s="788" t="s">
        <v>1971</v>
      </c>
      <c r="CT75" s="793" t="s">
        <v>1971</v>
      </c>
      <c r="CU75" s="1273" t="s">
        <v>1971</v>
      </c>
      <c r="CV75" s="1272" t="s">
        <v>1971</v>
      </c>
      <c r="CW75" s="1272" t="s">
        <v>1971</v>
      </c>
      <c r="CX75" s="1274" t="s">
        <v>1971</v>
      </c>
      <c r="CY75" s="1272" t="s">
        <v>1971</v>
      </c>
      <c r="CZ75" s="1272" t="s">
        <v>1971</v>
      </c>
      <c r="DA75" s="1272" t="s">
        <v>1971</v>
      </c>
      <c r="DB75" s="1274" t="s">
        <v>1971</v>
      </c>
      <c r="DC75" s="773"/>
      <c r="DD75" s="801"/>
      <c r="DE75" s="802"/>
    </row>
    <row r="76" spans="1:109" ht="15.75" customHeight="1">
      <c r="A76" s="760" t="s">
        <v>972</v>
      </c>
      <c r="B76" s="761">
        <v>70</v>
      </c>
      <c r="C76" s="777" t="s">
        <v>2216</v>
      </c>
      <c r="D76" s="761"/>
      <c r="E76" s="761"/>
      <c r="F76" s="773">
        <v>47</v>
      </c>
      <c r="G76" s="778" t="s">
        <v>2217</v>
      </c>
      <c r="H76" s="779"/>
      <c r="I76" s="780"/>
      <c r="J76" s="781">
        <v>1</v>
      </c>
      <c r="K76" s="781"/>
      <c r="L76" s="781"/>
      <c r="M76" s="781"/>
      <c r="N76" s="781"/>
      <c r="O76" s="781"/>
      <c r="P76" s="782"/>
      <c r="Q76" s="783">
        <f t="shared" si="1"/>
        <v>1</v>
      </c>
      <c r="R76" s="777" t="s">
        <v>984</v>
      </c>
      <c r="S76" s="761" t="s">
        <v>964</v>
      </c>
      <c r="T76" s="784" t="s">
        <v>977</v>
      </c>
      <c r="U76" s="761"/>
      <c r="V76" s="761" t="s">
        <v>1030</v>
      </c>
      <c r="W76" s="761" t="s">
        <v>1042</v>
      </c>
      <c r="X76" s="817">
        <v>0</v>
      </c>
      <c r="Y76" s="807" t="s">
        <v>1010</v>
      </c>
      <c r="Z76" s="778"/>
      <c r="AA76" s="773"/>
      <c r="AB76" s="773"/>
      <c r="AC76" s="773"/>
      <c r="AD76" s="773"/>
      <c r="AE76" s="773"/>
      <c r="AF76" s="787"/>
      <c r="AG76" s="788"/>
      <c r="AH76" s="788"/>
      <c r="AI76" s="788"/>
      <c r="AJ76" s="788"/>
      <c r="AK76" s="788"/>
      <c r="AL76" s="788"/>
      <c r="AM76" s="788"/>
      <c r="AN76" s="788"/>
      <c r="AO76" s="788"/>
      <c r="AP76" s="788"/>
      <c r="AQ76" s="796" t="s">
        <v>2218</v>
      </c>
      <c r="AR76" s="788" t="s">
        <v>2218</v>
      </c>
      <c r="AS76" s="788" t="s">
        <v>2218</v>
      </c>
      <c r="AT76" s="788" t="s">
        <v>2218</v>
      </c>
      <c r="AU76" s="793" t="s">
        <v>2218</v>
      </c>
      <c r="AV76" s="796"/>
      <c r="AW76" s="788"/>
      <c r="AX76" s="788"/>
      <c r="AY76" s="788"/>
      <c r="AZ76" s="788"/>
      <c r="BA76" s="788"/>
      <c r="BB76" s="788"/>
      <c r="BC76" s="788"/>
      <c r="BD76" s="788"/>
      <c r="BE76" s="788"/>
      <c r="BF76" s="788"/>
      <c r="BG76" s="788"/>
      <c r="BH76" s="788"/>
      <c r="BI76" s="788"/>
      <c r="BJ76" s="788"/>
      <c r="BK76" s="793"/>
      <c r="BL76" s="777"/>
      <c r="BM76" s="773"/>
      <c r="BN76" s="773"/>
      <c r="BO76" s="773"/>
      <c r="BP76" s="784" t="s">
        <v>961</v>
      </c>
      <c r="BQ76" s="796" t="s">
        <v>1971</v>
      </c>
      <c r="BR76" s="788" t="s">
        <v>1971</v>
      </c>
      <c r="BS76" s="788" t="s">
        <v>1971</v>
      </c>
      <c r="BT76" s="788" t="s">
        <v>1971</v>
      </c>
      <c r="BU76" s="793" t="s">
        <v>1971</v>
      </c>
      <c r="BV76" s="796" t="s">
        <v>1971</v>
      </c>
      <c r="BW76" s="788" t="s">
        <v>1971</v>
      </c>
      <c r="BX76" s="788" t="s">
        <v>1971</v>
      </c>
      <c r="BY76" s="788" t="s">
        <v>1971</v>
      </c>
      <c r="BZ76" s="788" t="s">
        <v>1971</v>
      </c>
      <c r="CA76" s="796" t="s">
        <v>1971</v>
      </c>
      <c r="CB76" s="788" t="s">
        <v>1971</v>
      </c>
      <c r="CC76" s="788" t="s">
        <v>1971</v>
      </c>
      <c r="CD76" s="788" t="s">
        <v>1971</v>
      </c>
      <c r="CE76" s="793" t="s">
        <v>1971</v>
      </c>
      <c r="CF76" s="788" t="s">
        <v>1971</v>
      </c>
      <c r="CG76" s="788" t="s">
        <v>1971</v>
      </c>
      <c r="CH76" s="788" t="s">
        <v>1971</v>
      </c>
      <c r="CI76" s="788" t="s">
        <v>1971</v>
      </c>
      <c r="CJ76" s="788" t="s">
        <v>1971</v>
      </c>
      <c r="CK76" s="796" t="s">
        <v>1971</v>
      </c>
      <c r="CL76" s="788" t="s">
        <v>1971</v>
      </c>
      <c r="CM76" s="788" t="s">
        <v>1971</v>
      </c>
      <c r="CN76" s="788" t="s">
        <v>1971</v>
      </c>
      <c r="CO76" s="793" t="s">
        <v>1971</v>
      </c>
      <c r="CP76" s="796" t="s">
        <v>1971</v>
      </c>
      <c r="CQ76" s="788" t="s">
        <v>1971</v>
      </c>
      <c r="CR76" s="788" t="s">
        <v>1971</v>
      </c>
      <c r="CS76" s="788" t="s">
        <v>1971</v>
      </c>
      <c r="CT76" s="793" t="s">
        <v>1971</v>
      </c>
      <c r="CU76" s="1273">
        <v>-0.47</v>
      </c>
      <c r="CV76" s="1272" t="s">
        <v>1971</v>
      </c>
      <c r="CW76" s="1272" t="s">
        <v>1971</v>
      </c>
      <c r="CX76" s="1274" t="s">
        <v>1971</v>
      </c>
      <c r="CY76" s="1272" t="s">
        <v>1971</v>
      </c>
      <c r="CZ76" s="1272" t="s">
        <v>1971</v>
      </c>
      <c r="DA76" s="1272" t="s">
        <v>1971</v>
      </c>
      <c r="DB76" s="1274" t="s">
        <v>1971</v>
      </c>
      <c r="DC76" s="773"/>
      <c r="DD76" s="801"/>
      <c r="DE76" s="802"/>
    </row>
    <row r="77" spans="1:109" ht="15.75" customHeight="1">
      <c r="A77" s="760" t="s">
        <v>972</v>
      </c>
      <c r="B77" s="761">
        <v>71</v>
      </c>
      <c r="C77" s="777" t="s">
        <v>2219</v>
      </c>
      <c r="D77" s="761"/>
      <c r="E77" s="761"/>
      <c r="F77" s="773">
        <v>48</v>
      </c>
      <c r="G77" s="778" t="s">
        <v>2220</v>
      </c>
      <c r="H77" s="779"/>
      <c r="I77" s="780"/>
      <c r="J77" s="781">
        <v>1</v>
      </c>
      <c r="K77" s="781"/>
      <c r="L77" s="781"/>
      <c r="M77" s="781"/>
      <c r="N77" s="781"/>
      <c r="O77" s="781"/>
      <c r="P77" s="782"/>
      <c r="Q77" s="783">
        <f t="shared" si="1"/>
        <v>1</v>
      </c>
      <c r="R77" s="777" t="s">
        <v>2221</v>
      </c>
      <c r="S77" s="761" t="s">
        <v>964</v>
      </c>
      <c r="T77" s="784" t="s">
        <v>977</v>
      </c>
      <c r="U77" s="761"/>
      <c r="V77" s="761" t="s">
        <v>1030</v>
      </c>
      <c r="W77" s="761" t="s">
        <v>2222</v>
      </c>
      <c r="X77" s="1263">
        <v>0</v>
      </c>
      <c r="Y77" s="807" t="s">
        <v>1010</v>
      </c>
      <c r="Z77" s="778"/>
      <c r="AA77" s="773"/>
      <c r="AB77" s="773"/>
      <c r="AC77" s="773"/>
      <c r="AD77" s="773"/>
      <c r="AE77" s="773"/>
      <c r="AF77" s="787"/>
      <c r="AG77" s="788"/>
      <c r="AH77" s="788"/>
      <c r="AI77" s="788"/>
      <c r="AJ77" s="788"/>
      <c r="AK77" s="788"/>
      <c r="AL77" s="788"/>
      <c r="AM77" s="788"/>
      <c r="AN77" s="788"/>
      <c r="AO77" s="788"/>
      <c r="AP77" s="788"/>
      <c r="AQ77" s="796" t="s">
        <v>2218</v>
      </c>
      <c r="AR77" s="788" t="s">
        <v>2218</v>
      </c>
      <c r="AS77" s="788" t="s">
        <v>2218</v>
      </c>
      <c r="AT77" s="788" t="s">
        <v>2218</v>
      </c>
      <c r="AU77" s="793" t="s">
        <v>2218</v>
      </c>
      <c r="AV77" s="796"/>
      <c r="AW77" s="788"/>
      <c r="AX77" s="788"/>
      <c r="AY77" s="788"/>
      <c r="AZ77" s="788"/>
      <c r="BA77" s="788"/>
      <c r="BB77" s="788"/>
      <c r="BC77" s="788"/>
      <c r="BD77" s="788"/>
      <c r="BE77" s="788"/>
      <c r="BF77" s="788"/>
      <c r="BG77" s="788"/>
      <c r="BH77" s="788"/>
      <c r="BI77" s="788"/>
      <c r="BJ77" s="788"/>
      <c r="BK77" s="793"/>
      <c r="BL77" s="777"/>
      <c r="BM77" s="773"/>
      <c r="BN77" s="773"/>
      <c r="BO77" s="773"/>
      <c r="BP77" s="784" t="s">
        <v>961</v>
      </c>
      <c r="BQ77" s="796" t="s">
        <v>1971</v>
      </c>
      <c r="BR77" s="788" t="s">
        <v>1971</v>
      </c>
      <c r="BS77" s="788" t="s">
        <v>1971</v>
      </c>
      <c r="BT77" s="788" t="s">
        <v>1971</v>
      </c>
      <c r="BU77" s="793" t="s">
        <v>1971</v>
      </c>
      <c r="BV77" s="796" t="s">
        <v>1971</v>
      </c>
      <c r="BW77" s="788" t="s">
        <v>1971</v>
      </c>
      <c r="BX77" s="788" t="s">
        <v>1971</v>
      </c>
      <c r="BY77" s="788" t="s">
        <v>1971</v>
      </c>
      <c r="BZ77" s="788" t="s">
        <v>1971</v>
      </c>
      <c r="CA77" s="796" t="s">
        <v>1971</v>
      </c>
      <c r="CB77" s="788" t="s">
        <v>1971</v>
      </c>
      <c r="CC77" s="788" t="s">
        <v>1971</v>
      </c>
      <c r="CD77" s="788" t="s">
        <v>1971</v>
      </c>
      <c r="CE77" s="793" t="s">
        <v>1971</v>
      </c>
      <c r="CF77" s="788" t="s">
        <v>1971</v>
      </c>
      <c r="CG77" s="788" t="s">
        <v>1971</v>
      </c>
      <c r="CH77" s="788" t="s">
        <v>1971</v>
      </c>
      <c r="CI77" s="788" t="s">
        <v>1971</v>
      </c>
      <c r="CJ77" s="788" t="s">
        <v>1971</v>
      </c>
      <c r="CK77" s="796" t="s">
        <v>1971</v>
      </c>
      <c r="CL77" s="788" t="s">
        <v>1971</v>
      </c>
      <c r="CM77" s="788" t="s">
        <v>1971</v>
      </c>
      <c r="CN77" s="788" t="s">
        <v>1971</v>
      </c>
      <c r="CO77" s="793" t="s">
        <v>1971</v>
      </c>
      <c r="CP77" s="796" t="s">
        <v>1971</v>
      </c>
      <c r="CQ77" s="788" t="s">
        <v>1971</v>
      </c>
      <c r="CR77" s="788" t="s">
        <v>1971</v>
      </c>
      <c r="CS77" s="788" t="s">
        <v>1971</v>
      </c>
      <c r="CT77" s="793" t="s">
        <v>1971</v>
      </c>
      <c r="CU77" s="1273" t="s">
        <v>1971</v>
      </c>
      <c r="CV77" s="1272" t="s">
        <v>1971</v>
      </c>
      <c r="CW77" s="1272" t="s">
        <v>1971</v>
      </c>
      <c r="CX77" s="1274" t="s">
        <v>1971</v>
      </c>
      <c r="CY77" s="1272">
        <v>0.94</v>
      </c>
      <c r="CZ77" s="1272" t="s">
        <v>1971</v>
      </c>
      <c r="DA77" s="1272" t="s">
        <v>1971</v>
      </c>
      <c r="DB77" s="1274" t="s">
        <v>1971</v>
      </c>
      <c r="DC77" s="773"/>
      <c r="DD77" s="801"/>
      <c r="DE77" s="802"/>
    </row>
    <row r="78" spans="1:109" ht="15.75" customHeight="1">
      <c r="A78" s="760" t="s">
        <v>1022</v>
      </c>
      <c r="B78" s="761">
        <v>72</v>
      </c>
      <c r="C78" s="777" t="s">
        <v>2223</v>
      </c>
      <c r="D78" s="761" t="s">
        <v>2224</v>
      </c>
      <c r="E78" s="761" t="s">
        <v>1936</v>
      </c>
      <c r="F78" s="773" t="s">
        <v>2225</v>
      </c>
      <c r="G78" s="778" t="s">
        <v>148</v>
      </c>
      <c r="H78" s="779" t="s">
        <v>2226</v>
      </c>
      <c r="I78" s="780"/>
      <c r="J78" s="781">
        <v>1</v>
      </c>
      <c r="K78" s="781"/>
      <c r="L78" s="781"/>
      <c r="M78" s="781"/>
      <c r="N78" s="781"/>
      <c r="O78" s="781"/>
      <c r="P78" s="782"/>
      <c r="Q78" s="783">
        <f t="shared" si="1"/>
        <v>1</v>
      </c>
      <c r="R78" s="777" t="s">
        <v>984</v>
      </c>
      <c r="S78" s="761" t="s">
        <v>964</v>
      </c>
      <c r="T78" s="784" t="s">
        <v>965</v>
      </c>
      <c r="U78" s="761" t="s">
        <v>1955</v>
      </c>
      <c r="V78" s="761" t="s">
        <v>1039</v>
      </c>
      <c r="W78" s="761" t="s">
        <v>2227</v>
      </c>
      <c r="X78" s="817">
        <v>2</v>
      </c>
      <c r="Y78" s="809" t="s">
        <v>978</v>
      </c>
      <c r="Z78" s="778" t="s">
        <v>148</v>
      </c>
      <c r="AA78" s="773"/>
      <c r="AB78" s="773"/>
      <c r="AC78" s="773"/>
      <c r="AD78" s="773"/>
      <c r="AE78" s="773"/>
      <c r="AF78" s="825"/>
      <c r="AG78" s="788"/>
      <c r="AH78" s="788"/>
      <c r="AI78" s="788"/>
      <c r="AJ78" s="788"/>
      <c r="AK78" s="788"/>
      <c r="AL78" s="788"/>
      <c r="AM78" s="788"/>
      <c r="AN78" s="788"/>
      <c r="AO78" s="788"/>
      <c r="AP78" s="788"/>
      <c r="AQ78" s="1394"/>
      <c r="AR78" s="1343"/>
      <c r="AS78" s="1343"/>
      <c r="AT78" s="1343"/>
      <c r="AU78" s="1344"/>
      <c r="AV78" s="1394"/>
      <c r="AW78" s="1343"/>
      <c r="AX78" s="1343"/>
      <c r="AY78" s="1343"/>
      <c r="AZ78" s="1343"/>
      <c r="BA78" s="1343"/>
      <c r="BB78" s="1343"/>
      <c r="BC78" s="1343"/>
      <c r="BD78" s="1343"/>
      <c r="BE78" s="1343"/>
      <c r="BF78" s="1343"/>
      <c r="BG78" s="1343"/>
      <c r="BH78" s="1343"/>
      <c r="BI78" s="1343"/>
      <c r="BJ78" s="1343"/>
      <c r="BK78" s="1344"/>
      <c r="BL78" s="1351"/>
      <c r="BM78" s="1352"/>
      <c r="BN78" s="1352"/>
      <c r="BO78" s="1352"/>
      <c r="BP78" s="1414"/>
      <c r="BQ78" s="1394"/>
      <c r="BR78" s="1343"/>
      <c r="BS78" s="1343"/>
      <c r="BT78" s="1343"/>
      <c r="BU78" s="1344"/>
      <c r="BV78" s="1394"/>
      <c r="BW78" s="1343"/>
      <c r="BX78" s="1343"/>
      <c r="BY78" s="1343"/>
      <c r="BZ78" s="1343"/>
      <c r="CA78" s="1394"/>
      <c r="CB78" s="1343"/>
      <c r="CC78" s="1343"/>
      <c r="CD78" s="1343"/>
      <c r="CE78" s="1344"/>
      <c r="CF78" s="1343"/>
      <c r="CG78" s="1343"/>
      <c r="CH78" s="1343"/>
      <c r="CI78" s="1343"/>
      <c r="CJ78" s="1343"/>
      <c r="CK78" s="1394"/>
      <c r="CL78" s="1343"/>
      <c r="CM78" s="1343"/>
      <c r="CN78" s="1343"/>
      <c r="CO78" s="1344"/>
      <c r="CP78" s="1394"/>
      <c r="CQ78" s="1343"/>
      <c r="CR78" s="1343"/>
      <c r="CS78" s="1343"/>
      <c r="CT78" s="1344"/>
      <c r="CU78" s="1499"/>
      <c r="CV78" s="1490"/>
      <c r="CW78" s="1490"/>
      <c r="CX78" s="1695"/>
      <c r="CY78" s="1490"/>
      <c r="CZ78" s="1490"/>
      <c r="DA78" s="1490"/>
      <c r="DB78" s="1695"/>
      <c r="DC78" s="1352"/>
      <c r="DD78" s="1696"/>
      <c r="DE78" s="1701"/>
    </row>
    <row r="79" spans="1:109" ht="15.75" customHeight="1">
      <c r="A79" s="760" t="s">
        <v>1022</v>
      </c>
      <c r="B79" s="761">
        <v>73</v>
      </c>
      <c r="C79" s="777" t="s">
        <v>2228</v>
      </c>
      <c r="D79" s="761" t="s">
        <v>2224</v>
      </c>
      <c r="E79" s="761" t="s">
        <v>1920</v>
      </c>
      <c r="F79" s="773" t="s">
        <v>2229</v>
      </c>
      <c r="G79" s="778" t="s">
        <v>154</v>
      </c>
      <c r="H79" s="779" t="s">
        <v>2230</v>
      </c>
      <c r="I79" s="780"/>
      <c r="J79" s="781">
        <v>1</v>
      </c>
      <c r="K79" s="781"/>
      <c r="L79" s="781"/>
      <c r="M79" s="781"/>
      <c r="N79" s="781"/>
      <c r="O79" s="781"/>
      <c r="P79" s="782"/>
      <c r="Q79" s="783">
        <f t="shared" si="1"/>
        <v>1</v>
      </c>
      <c r="R79" s="777" t="s">
        <v>988</v>
      </c>
      <c r="S79" s="761" t="s">
        <v>964</v>
      </c>
      <c r="T79" s="784" t="s">
        <v>965</v>
      </c>
      <c r="U79" s="761" t="s">
        <v>1923</v>
      </c>
      <c r="V79" s="761" t="s">
        <v>1009</v>
      </c>
      <c r="W79" s="761" t="s">
        <v>2077</v>
      </c>
      <c r="X79" s="1263">
        <v>0</v>
      </c>
      <c r="Y79" s="807" t="s">
        <v>978</v>
      </c>
      <c r="Z79" s="778" t="s">
        <v>154</v>
      </c>
      <c r="AA79" s="773"/>
      <c r="AB79" s="773"/>
      <c r="AC79" s="773"/>
      <c r="AD79" s="773"/>
      <c r="AE79" s="773"/>
      <c r="AF79" s="825"/>
      <c r="AG79" s="788"/>
      <c r="AH79" s="788"/>
      <c r="AI79" s="788"/>
      <c r="AJ79" s="788"/>
      <c r="AK79" s="788"/>
      <c r="AL79" s="788"/>
      <c r="AM79" s="788"/>
      <c r="AN79" s="788"/>
      <c r="AO79" s="788"/>
      <c r="AP79" s="788"/>
      <c r="AQ79" s="1395"/>
      <c r="AR79" s="1348"/>
      <c r="AS79" s="1348"/>
      <c r="AT79" s="1348"/>
      <c r="AU79" s="1349"/>
      <c r="AV79" s="1394"/>
      <c r="AW79" s="1343"/>
      <c r="AX79" s="1343"/>
      <c r="AY79" s="1343"/>
      <c r="AZ79" s="1343"/>
      <c r="BA79" s="1343"/>
      <c r="BB79" s="1343"/>
      <c r="BC79" s="1343"/>
      <c r="BD79" s="1343"/>
      <c r="BE79" s="1343"/>
      <c r="BF79" s="1343"/>
      <c r="BG79" s="1343"/>
      <c r="BH79" s="1343"/>
      <c r="BI79" s="1343"/>
      <c r="BJ79" s="1343"/>
      <c r="BK79" s="1344"/>
      <c r="BL79" s="1351"/>
      <c r="BM79" s="1352"/>
      <c r="BN79" s="1352"/>
      <c r="BO79" s="1352"/>
      <c r="BP79" s="1414"/>
      <c r="BQ79" s="1394"/>
      <c r="BR79" s="1343"/>
      <c r="BS79" s="1343"/>
      <c r="BT79" s="1343"/>
      <c r="BU79" s="1344"/>
      <c r="BV79" s="1394"/>
      <c r="BW79" s="1343"/>
      <c r="BX79" s="1343"/>
      <c r="BY79" s="1343"/>
      <c r="BZ79" s="1343"/>
      <c r="CA79" s="1394"/>
      <c r="CB79" s="1343"/>
      <c r="CC79" s="1343"/>
      <c r="CD79" s="1343"/>
      <c r="CE79" s="1344"/>
      <c r="CF79" s="1343"/>
      <c r="CG79" s="1343"/>
      <c r="CH79" s="1343"/>
      <c r="CI79" s="1343"/>
      <c r="CJ79" s="1344"/>
      <c r="CK79" s="1346"/>
      <c r="CL79" s="1346"/>
      <c r="CM79" s="1346"/>
      <c r="CN79" s="1346"/>
      <c r="CO79" s="1346"/>
      <c r="CP79" s="1394"/>
      <c r="CQ79" s="1343"/>
      <c r="CR79" s="1343"/>
      <c r="CS79" s="1343"/>
      <c r="CT79" s="1344"/>
      <c r="CU79" s="1499"/>
      <c r="CV79" s="1490"/>
      <c r="CW79" s="1490"/>
      <c r="CX79" s="1695"/>
      <c r="CY79" s="1490"/>
      <c r="CZ79" s="1490"/>
      <c r="DA79" s="1490"/>
      <c r="DB79" s="1695"/>
      <c r="DC79" s="1352"/>
      <c r="DD79" s="1696"/>
      <c r="DE79" s="1701"/>
    </row>
    <row r="80" spans="1:109" ht="15.75" customHeight="1">
      <c r="A80" s="760" t="s">
        <v>1022</v>
      </c>
      <c r="B80" s="761">
        <v>74</v>
      </c>
      <c r="C80" s="777" t="s">
        <v>2231</v>
      </c>
      <c r="D80" s="761" t="s">
        <v>2224</v>
      </c>
      <c r="E80" s="761" t="s">
        <v>1920</v>
      </c>
      <c r="F80" s="773" t="s">
        <v>2232</v>
      </c>
      <c r="G80" s="778" t="s">
        <v>178</v>
      </c>
      <c r="H80" s="779" t="s">
        <v>2233</v>
      </c>
      <c r="I80" s="780"/>
      <c r="J80" s="781">
        <v>1</v>
      </c>
      <c r="K80" s="781"/>
      <c r="L80" s="781"/>
      <c r="M80" s="781"/>
      <c r="N80" s="781"/>
      <c r="O80" s="781"/>
      <c r="P80" s="782"/>
      <c r="Q80" s="783">
        <f t="shared" si="1"/>
        <v>1</v>
      </c>
      <c r="R80" s="777" t="s">
        <v>984</v>
      </c>
      <c r="S80" s="761" t="s">
        <v>964</v>
      </c>
      <c r="T80" s="784" t="s">
        <v>965</v>
      </c>
      <c r="U80" s="761" t="s">
        <v>2103</v>
      </c>
      <c r="V80" s="761" t="s">
        <v>991</v>
      </c>
      <c r="W80" s="761" t="s">
        <v>2234</v>
      </c>
      <c r="X80" s="1263">
        <v>0</v>
      </c>
      <c r="Y80" s="810" t="s">
        <v>978</v>
      </c>
      <c r="Z80" s="778" t="s">
        <v>178</v>
      </c>
      <c r="AA80" s="773"/>
      <c r="AB80" s="773"/>
      <c r="AC80" s="773"/>
      <c r="AD80" s="773"/>
      <c r="AE80" s="773"/>
      <c r="AF80" s="825"/>
      <c r="AG80" s="788"/>
      <c r="AH80" s="788"/>
      <c r="AI80" s="788"/>
      <c r="AJ80" s="788"/>
      <c r="AK80" s="788"/>
      <c r="AL80" s="788"/>
      <c r="AM80" s="788"/>
      <c r="AN80" s="788"/>
      <c r="AO80" s="788"/>
      <c r="AP80" s="788"/>
      <c r="AQ80" s="1395"/>
      <c r="AR80" s="1348"/>
      <c r="AS80" s="1348"/>
      <c r="AT80" s="1348"/>
      <c r="AU80" s="1349"/>
      <c r="AV80" s="1394"/>
      <c r="AW80" s="1343"/>
      <c r="AX80" s="1343"/>
      <c r="AY80" s="1343"/>
      <c r="AZ80" s="1343"/>
      <c r="BA80" s="1343"/>
      <c r="BB80" s="1343"/>
      <c r="BC80" s="1343"/>
      <c r="BD80" s="1343"/>
      <c r="BE80" s="1343"/>
      <c r="BF80" s="1343"/>
      <c r="BG80" s="1343"/>
      <c r="BH80" s="1343"/>
      <c r="BI80" s="1343"/>
      <c r="BJ80" s="1343"/>
      <c r="BK80" s="1344"/>
      <c r="BL80" s="1351"/>
      <c r="BM80" s="1352"/>
      <c r="BN80" s="1352"/>
      <c r="BO80" s="1352"/>
      <c r="BP80" s="1414"/>
      <c r="BQ80" s="1394"/>
      <c r="BR80" s="1343"/>
      <c r="BS80" s="1343"/>
      <c r="BT80" s="1343"/>
      <c r="BU80" s="1344"/>
      <c r="BV80" s="1395"/>
      <c r="BW80" s="1348"/>
      <c r="BX80" s="1348"/>
      <c r="BY80" s="1348"/>
      <c r="BZ80" s="1348"/>
      <c r="CA80" s="1492"/>
      <c r="CB80" s="1697"/>
      <c r="CC80" s="1697"/>
      <c r="CD80" s="1697"/>
      <c r="CE80" s="1498"/>
      <c r="CF80" s="1343"/>
      <c r="CG80" s="1343"/>
      <c r="CH80" s="1343"/>
      <c r="CI80" s="1343"/>
      <c r="CJ80" s="1344"/>
      <c r="CK80" s="1394"/>
      <c r="CL80" s="1343"/>
      <c r="CM80" s="1343"/>
      <c r="CN80" s="1343"/>
      <c r="CO80" s="1344"/>
      <c r="CP80" s="1394"/>
      <c r="CQ80" s="1343"/>
      <c r="CR80" s="1343"/>
      <c r="CS80" s="1343"/>
      <c r="CT80" s="1344"/>
      <c r="CU80" s="1499"/>
      <c r="CV80" s="1490"/>
      <c r="CW80" s="1490"/>
      <c r="CX80" s="1695"/>
      <c r="CY80" s="1490"/>
      <c r="CZ80" s="1490"/>
      <c r="DA80" s="1490"/>
      <c r="DB80" s="1695"/>
      <c r="DC80" s="1352"/>
      <c r="DD80" s="1696"/>
      <c r="DE80" s="1701"/>
    </row>
    <row r="81" spans="1:109" ht="15.75" customHeight="1">
      <c r="A81" s="760" t="s">
        <v>1022</v>
      </c>
      <c r="B81" s="761">
        <v>75</v>
      </c>
      <c r="C81" s="777" t="s">
        <v>2235</v>
      </c>
      <c r="D81" s="761" t="s">
        <v>2224</v>
      </c>
      <c r="E81" s="761" t="s">
        <v>1936</v>
      </c>
      <c r="F81" s="773" t="s">
        <v>2236</v>
      </c>
      <c r="G81" s="778" t="s">
        <v>184</v>
      </c>
      <c r="H81" s="779" t="s">
        <v>2237</v>
      </c>
      <c r="I81" s="780"/>
      <c r="J81" s="781">
        <v>1</v>
      </c>
      <c r="K81" s="781"/>
      <c r="L81" s="781"/>
      <c r="M81" s="781"/>
      <c r="N81" s="781"/>
      <c r="O81" s="781"/>
      <c r="P81" s="782"/>
      <c r="Q81" s="783">
        <f t="shared" si="1"/>
        <v>1</v>
      </c>
      <c r="R81" s="777" t="s">
        <v>984</v>
      </c>
      <c r="S81" s="761" t="s">
        <v>964</v>
      </c>
      <c r="T81" s="784" t="s">
        <v>965</v>
      </c>
      <c r="U81" s="761" t="s">
        <v>1944</v>
      </c>
      <c r="V81" s="761" t="s">
        <v>293</v>
      </c>
      <c r="W81" s="761" t="s">
        <v>2107</v>
      </c>
      <c r="X81" s="817">
        <v>2</v>
      </c>
      <c r="Y81" s="814" t="s">
        <v>978</v>
      </c>
      <c r="Z81" s="778" t="s">
        <v>184</v>
      </c>
      <c r="AA81" s="773"/>
      <c r="AB81" s="773"/>
      <c r="AC81" s="773"/>
      <c r="AD81" s="773"/>
      <c r="AE81" s="773"/>
      <c r="AF81" s="825"/>
      <c r="AG81" s="788"/>
      <c r="AH81" s="788"/>
      <c r="AI81" s="788"/>
      <c r="AJ81" s="788"/>
      <c r="AK81" s="788"/>
      <c r="AL81" s="788"/>
      <c r="AM81" s="788"/>
      <c r="AN81" s="788"/>
      <c r="AO81" s="788"/>
      <c r="AP81" s="785"/>
      <c r="AQ81" s="1395"/>
      <c r="AR81" s="1348"/>
      <c r="AS81" s="1348"/>
      <c r="AT81" s="1348"/>
      <c r="AU81" s="1349"/>
      <c r="AV81" s="1707"/>
      <c r="AW81" s="1708"/>
      <c r="AX81" s="1708"/>
      <c r="AY81" s="1708"/>
      <c r="AZ81" s="1708"/>
      <c r="BA81" s="1343"/>
      <c r="BB81" s="1343"/>
      <c r="BC81" s="1343"/>
      <c r="BD81" s="1343"/>
      <c r="BE81" s="1343"/>
      <c r="BF81" s="1343"/>
      <c r="BG81" s="1343"/>
      <c r="BH81" s="1343"/>
      <c r="BI81" s="1343"/>
      <c r="BJ81" s="1343"/>
      <c r="BK81" s="1344"/>
      <c r="BL81" s="1351"/>
      <c r="BM81" s="1352"/>
      <c r="BN81" s="1352"/>
      <c r="BO81" s="1352"/>
      <c r="BP81" s="1414"/>
      <c r="BQ81" s="1394"/>
      <c r="BR81" s="1343"/>
      <c r="BS81" s="1343"/>
      <c r="BT81" s="1343"/>
      <c r="BU81" s="1344"/>
      <c r="BV81" s="1394"/>
      <c r="BW81" s="1343"/>
      <c r="BX81" s="1343"/>
      <c r="BY81" s="1343"/>
      <c r="BZ81" s="1343"/>
      <c r="CA81" s="1395"/>
      <c r="CB81" s="1348"/>
      <c r="CC81" s="1348"/>
      <c r="CD81" s="1348"/>
      <c r="CE81" s="1349"/>
      <c r="CF81" s="1343"/>
      <c r="CG81" s="1343"/>
      <c r="CH81" s="1343"/>
      <c r="CI81" s="1343"/>
      <c r="CJ81" s="1343"/>
      <c r="CK81" s="1394"/>
      <c r="CL81" s="1343"/>
      <c r="CM81" s="1343"/>
      <c r="CN81" s="1343"/>
      <c r="CO81" s="1344"/>
      <c r="CP81" s="1394"/>
      <c r="CQ81" s="1343"/>
      <c r="CR81" s="1343"/>
      <c r="CS81" s="1343"/>
      <c r="CT81" s="1344"/>
      <c r="CU81" s="1499"/>
      <c r="CV81" s="1490"/>
      <c r="CW81" s="1490"/>
      <c r="CX81" s="1695"/>
      <c r="CY81" s="1490"/>
      <c r="CZ81" s="1490"/>
      <c r="DA81" s="1490"/>
      <c r="DB81" s="1695"/>
      <c r="DC81" s="1352"/>
      <c r="DD81" s="1696"/>
      <c r="DE81" s="1701"/>
    </row>
    <row r="82" spans="1:109" ht="15.75" customHeight="1">
      <c r="A82" s="760" t="s">
        <v>1022</v>
      </c>
      <c r="B82" s="761">
        <v>76</v>
      </c>
      <c r="C82" s="777" t="s">
        <v>2238</v>
      </c>
      <c r="D82" s="761" t="s">
        <v>2224</v>
      </c>
      <c r="E82" s="761" t="s">
        <v>1936</v>
      </c>
      <c r="F82" s="773" t="s">
        <v>2239</v>
      </c>
      <c r="G82" s="778" t="s">
        <v>499</v>
      </c>
      <c r="H82" s="779" t="s">
        <v>2240</v>
      </c>
      <c r="I82" s="780">
        <v>1</v>
      </c>
      <c r="J82" s="781"/>
      <c r="K82" s="781"/>
      <c r="L82" s="781"/>
      <c r="M82" s="781"/>
      <c r="N82" s="781"/>
      <c r="O82" s="781"/>
      <c r="P82" s="782"/>
      <c r="Q82" s="783">
        <f t="shared" si="1"/>
        <v>1</v>
      </c>
      <c r="R82" s="777" t="s">
        <v>963</v>
      </c>
      <c r="S82" s="761"/>
      <c r="T82" s="784"/>
      <c r="U82" s="761" t="s">
        <v>1939</v>
      </c>
      <c r="V82" s="761" t="s">
        <v>293</v>
      </c>
      <c r="W82" s="761" t="s">
        <v>2241</v>
      </c>
      <c r="X82" s="1297">
        <v>0</v>
      </c>
      <c r="Y82" s="809" t="s">
        <v>978</v>
      </c>
      <c r="Z82" s="778" t="s">
        <v>499</v>
      </c>
      <c r="AA82" s="773"/>
      <c r="AB82" s="773"/>
      <c r="AC82" s="773"/>
      <c r="AD82" s="773"/>
      <c r="AE82" s="773"/>
      <c r="AF82" s="825"/>
      <c r="AG82" s="788"/>
      <c r="AH82" s="788"/>
      <c r="AI82" s="788"/>
      <c r="AJ82" s="788"/>
      <c r="AK82" s="788"/>
      <c r="AL82" s="788"/>
      <c r="AM82" s="788"/>
      <c r="AN82" s="804"/>
      <c r="AO82" s="804"/>
      <c r="AP82" s="804"/>
      <c r="AQ82" s="1492"/>
      <c r="AR82" s="1697"/>
      <c r="AS82" s="1697"/>
      <c r="AT82" s="1697"/>
      <c r="AU82" s="1498"/>
      <c r="AV82" s="1492"/>
      <c r="AW82" s="1697"/>
      <c r="AX82" s="1697"/>
      <c r="AY82" s="1697"/>
      <c r="AZ82" s="1697"/>
      <c r="BA82" s="1697"/>
      <c r="BB82" s="1697"/>
      <c r="BC82" s="1697"/>
      <c r="BD82" s="1697"/>
      <c r="BE82" s="1697"/>
      <c r="BF82" s="1697"/>
      <c r="BG82" s="1697"/>
      <c r="BH82" s="1697"/>
      <c r="BI82" s="1697"/>
      <c r="BJ82" s="1697"/>
      <c r="BK82" s="1498"/>
      <c r="BL82" s="1351"/>
      <c r="BM82" s="1352"/>
      <c r="BN82" s="1352"/>
      <c r="BO82" s="1352"/>
      <c r="BP82" s="1414"/>
      <c r="BQ82" s="1394"/>
      <c r="BR82" s="1343"/>
      <c r="BS82" s="1343"/>
      <c r="BT82" s="1343"/>
      <c r="BU82" s="1344"/>
      <c r="BV82" s="1394"/>
      <c r="BW82" s="1343"/>
      <c r="BX82" s="1343"/>
      <c r="BY82" s="1343"/>
      <c r="BZ82" s="1343"/>
      <c r="CA82" s="1394"/>
      <c r="CB82" s="1343"/>
      <c r="CC82" s="1343"/>
      <c r="CD82" s="1343"/>
      <c r="CE82" s="1344"/>
      <c r="CF82" s="1343"/>
      <c r="CG82" s="1343"/>
      <c r="CH82" s="1343"/>
      <c r="CI82" s="1343"/>
      <c r="CJ82" s="1344"/>
      <c r="CK82" s="1394"/>
      <c r="CL82" s="1343"/>
      <c r="CM82" s="1343"/>
      <c r="CN82" s="1343"/>
      <c r="CO82" s="1344"/>
      <c r="CP82" s="1394"/>
      <c r="CQ82" s="1343"/>
      <c r="CR82" s="1343"/>
      <c r="CS82" s="1343"/>
      <c r="CT82" s="1344"/>
      <c r="CU82" s="1499"/>
      <c r="CV82" s="1490"/>
      <c r="CW82" s="1490"/>
      <c r="CX82" s="1695"/>
      <c r="CY82" s="1490"/>
      <c r="CZ82" s="1490"/>
      <c r="DA82" s="1490"/>
      <c r="DB82" s="1695"/>
      <c r="DC82" s="1352"/>
      <c r="DD82" s="1696"/>
      <c r="DE82" s="1701"/>
    </row>
    <row r="83" spans="1:109" ht="15.75" customHeight="1">
      <c r="A83" s="760" t="s">
        <v>1022</v>
      </c>
      <c r="B83" s="761">
        <v>77</v>
      </c>
      <c r="C83" s="777" t="s">
        <v>2242</v>
      </c>
      <c r="D83" s="761" t="s">
        <v>2224</v>
      </c>
      <c r="E83" s="761" t="s">
        <v>1920</v>
      </c>
      <c r="F83" s="773" t="s">
        <v>2243</v>
      </c>
      <c r="G83" s="778" t="s">
        <v>2244</v>
      </c>
      <c r="H83" s="779" t="s">
        <v>2245</v>
      </c>
      <c r="I83" s="780"/>
      <c r="J83" s="781">
        <v>1</v>
      </c>
      <c r="K83" s="781"/>
      <c r="L83" s="781"/>
      <c r="M83" s="781"/>
      <c r="N83" s="781"/>
      <c r="O83" s="781"/>
      <c r="P83" s="782"/>
      <c r="Q83" s="783">
        <f t="shared" si="1"/>
        <v>1</v>
      </c>
      <c r="R83" s="777" t="s">
        <v>988</v>
      </c>
      <c r="S83" s="761" t="s">
        <v>964</v>
      </c>
      <c r="T83" s="784" t="s">
        <v>965</v>
      </c>
      <c r="U83" s="761" t="s">
        <v>2178</v>
      </c>
      <c r="V83" s="761" t="s">
        <v>991</v>
      </c>
      <c r="W83" s="761" t="s">
        <v>2246</v>
      </c>
      <c r="X83" s="817">
        <v>2</v>
      </c>
      <c r="Y83" s="814" t="s">
        <v>978</v>
      </c>
      <c r="Z83" s="778" t="s">
        <v>2031</v>
      </c>
      <c r="AA83" s="773"/>
      <c r="AB83" s="773"/>
      <c r="AC83" s="773"/>
      <c r="AD83" s="773"/>
      <c r="AE83" s="773"/>
      <c r="AF83" s="787"/>
      <c r="AG83" s="788"/>
      <c r="AH83" s="788"/>
      <c r="AI83" s="788"/>
      <c r="AJ83" s="788"/>
      <c r="AK83" s="788"/>
      <c r="AL83" s="788"/>
      <c r="AM83" s="788"/>
      <c r="AN83" s="788"/>
      <c r="AO83" s="788"/>
      <c r="AP83" s="788"/>
      <c r="AQ83" s="796">
        <v>0.83</v>
      </c>
      <c r="AR83" s="788">
        <v>0.73</v>
      </c>
      <c r="AS83" s="788">
        <v>0.63</v>
      </c>
      <c r="AT83" s="788">
        <v>0.53</v>
      </c>
      <c r="AU83" s="793">
        <v>0.43</v>
      </c>
      <c r="AV83" s="796"/>
      <c r="AW83" s="788"/>
      <c r="AX83" s="788"/>
      <c r="AY83" s="788"/>
      <c r="AZ83" s="788"/>
      <c r="BA83" s="788"/>
      <c r="BB83" s="788"/>
      <c r="BC83" s="788"/>
      <c r="BD83" s="788"/>
      <c r="BE83" s="788"/>
      <c r="BF83" s="788"/>
      <c r="BG83" s="788"/>
      <c r="BH83" s="788"/>
      <c r="BI83" s="788"/>
      <c r="BJ83" s="788"/>
      <c r="BK83" s="793"/>
      <c r="BL83" s="777" t="s">
        <v>961</v>
      </c>
      <c r="BM83" s="773" t="s">
        <v>961</v>
      </c>
      <c r="BN83" s="773" t="s">
        <v>961</v>
      </c>
      <c r="BO83" s="773" t="s">
        <v>961</v>
      </c>
      <c r="BP83" s="784" t="s">
        <v>961</v>
      </c>
      <c r="BQ83" s="796" t="s">
        <v>1971</v>
      </c>
      <c r="BR83" s="788" t="s">
        <v>1971</v>
      </c>
      <c r="BS83" s="788" t="s">
        <v>1971</v>
      </c>
      <c r="BT83" s="788" t="s">
        <v>1971</v>
      </c>
      <c r="BU83" s="793" t="s">
        <v>1971</v>
      </c>
      <c r="BV83" s="796">
        <v>1.66</v>
      </c>
      <c r="BW83" s="788">
        <v>1.66</v>
      </c>
      <c r="BX83" s="788">
        <v>1.66</v>
      </c>
      <c r="BY83" s="788">
        <v>1.66</v>
      </c>
      <c r="BZ83" s="788">
        <v>1.66</v>
      </c>
      <c r="CA83" s="796" t="s">
        <v>1971</v>
      </c>
      <c r="CB83" s="788" t="s">
        <v>1971</v>
      </c>
      <c r="CC83" s="788" t="s">
        <v>1971</v>
      </c>
      <c r="CD83" s="788" t="s">
        <v>1971</v>
      </c>
      <c r="CE83" s="793" t="s">
        <v>1971</v>
      </c>
      <c r="CF83" s="788" t="s">
        <v>1971</v>
      </c>
      <c r="CG83" s="788" t="s">
        <v>1971</v>
      </c>
      <c r="CH83" s="788" t="s">
        <v>1971</v>
      </c>
      <c r="CI83" s="788" t="s">
        <v>1971</v>
      </c>
      <c r="CJ83" s="793" t="s">
        <v>1971</v>
      </c>
      <c r="CK83" s="796">
        <v>0.44</v>
      </c>
      <c r="CL83" s="788">
        <v>0.39</v>
      </c>
      <c r="CM83" s="788">
        <v>0.33</v>
      </c>
      <c r="CN83" s="788">
        <v>0.3</v>
      </c>
      <c r="CO83" s="793">
        <v>0.28999999999999998</v>
      </c>
      <c r="CP83" s="796" t="s">
        <v>1971</v>
      </c>
      <c r="CQ83" s="788" t="s">
        <v>1971</v>
      </c>
      <c r="CR83" s="788" t="s">
        <v>1971</v>
      </c>
      <c r="CS83" s="788" t="s">
        <v>1971</v>
      </c>
      <c r="CT83" s="793" t="s">
        <v>1971</v>
      </c>
      <c r="CU83" s="1273">
        <v>-0.17499999999999999</v>
      </c>
      <c r="CV83" s="1272" t="s">
        <v>1971</v>
      </c>
      <c r="CW83" s="1272" t="s">
        <v>1971</v>
      </c>
      <c r="CX83" s="1274" t="s">
        <v>1971</v>
      </c>
      <c r="CY83" s="1272">
        <v>0.14599999999999999</v>
      </c>
      <c r="CZ83" s="1272" t="s">
        <v>1971</v>
      </c>
      <c r="DA83" s="1272" t="s">
        <v>1971</v>
      </c>
      <c r="DB83" s="1274" t="s">
        <v>1971</v>
      </c>
      <c r="DC83" s="773"/>
      <c r="DD83" s="801">
        <v>1</v>
      </c>
      <c r="DE83" s="802"/>
    </row>
    <row r="84" spans="1:109" ht="15.75" customHeight="1">
      <c r="A84" s="760" t="s">
        <v>1022</v>
      </c>
      <c r="B84" s="761">
        <v>78</v>
      </c>
      <c r="C84" s="777" t="s">
        <v>2247</v>
      </c>
      <c r="D84" s="761" t="s">
        <v>2224</v>
      </c>
      <c r="E84" s="761" t="s">
        <v>1920</v>
      </c>
      <c r="F84" s="773" t="s">
        <v>2248</v>
      </c>
      <c r="G84" s="778" t="s">
        <v>2249</v>
      </c>
      <c r="H84" s="779" t="s">
        <v>2250</v>
      </c>
      <c r="I84" s="780"/>
      <c r="J84" s="781">
        <v>1</v>
      </c>
      <c r="K84" s="781"/>
      <c r="L84" s="781"/>
      <c r="M84" s="781"/>
      <c r="N84" s="781"/>
      <c r="O84" s="781"/>
      <c r="P84" s="782"/>
      <c r="Q84" s="783">
        <f t="shared" si="1"/>
        <v>1</v>
      </c>
      <c r="R84" s="777" t="s">
        <v>988</v>
      </c>
      <c r="S84" s="761" t="s">
        <v>964</v>
      </c>
      <c r="T84" s="784" t="s">
        <v>965</v>
      </c>
      <c r="U84" s="761" t="s">
        <v>2178</v>
      </c>
      <c r="V84" s="761" t="s">
        <v>991</v>
      </c>
      <c r="W84" s="761" t="s">
        <v>2246</v>
      </c>
      <c r="X84" s="817">
        <v>2</v>
      </c>
      <c r="Y84" s="809" t="s">
        <v>978</v>
      </c>
      <c r="Z84" s="778" t="s">
        <v>2031</v>
      </c>
      <c r="AA84" s="773"/>
      <c r="AB84" s="773"/>
      <c r="AC84" s="773"/>
      <c r="AD84" s="773"/>
      <c r="AE84" s="773"/>
      <c r="AF84" s="825"/>
      <c r="AG84" s="788"/>
      <c r="AH84" s="788"/>
      <c r="AI84" s="788"/>
      <c r="AJ84" s="788"/>
      <c r="AK84" s="788"/>
      <c r="AL84" s="788"/>
      <c r="AM84" s="788"/>
      <c r="AN84" s="788"/>
      <c r="AO84" s="788"/>
      <c r="AP84" s="788"/>
      <c r="AQ84" s="796">
        <v>0.4</v>
      </c>
      <c r="AR84" s="788">
        <v>0.36</v>
      </c>
      <c r="AS84" s="788">
        <v>0.32</v>
      </c>
      <c r="AT84" s="788">
        <v>0.28000000000000003</v>
      </c>
      <c r="AU84" s="793">
        <v>0.25</v>
      </c>
      <c r="AV84" s="796"/>
      <c r="AW84" s="788"/>
      <c r="AX84" s="788"/>
      <c r="AY84" s="788"/>
      <c r="AZ84" s="788"/>
      <c r="BA84" s="788"/>
      <c r="BB84" s="788"/>
      <c r="BC84" s="788"/>
      <c r="BD84" s="788"/>
      <c r="BE84" s="788"/>
      <c r="BF84" s="788"/>
      <c r="BG84" s="788"/>
      <c r="BH84" s="788"/>
      <c r="BI84" s="788"/>
      <c r="BJ84" s="788"/>
      <c r="BK84" s="793"/>
      <c r="BL84" s="777" t="s">
        <v>961</v>
      </c>
      <c r="BM84" s="773" t="s">
        <v>961</v>
      </c>
      <c r="BN84" s="773" t="s">
        <v>961</v>
      </c>
      <c r="BO84" s="773" t="s">
        <v>961</v>
      </c>
      <c r="BP84" s="784" t="s">
        <v>961</v>
      </c>
      <c r="BQ84" s="796" t="s">
        <v>1971</v>
      </c>
      <c r="BR84" s="788" t="s">
        <v>1971</v>
      </c>
      <c r="BS84" s="788" t="s">
        <v>1971</v>
      </c>
      <c r="BT84" s="788" t="s">
        <v>1971</v>
      </c>
      <c r="BU84" s="793" t="s">
        <v>1971</v>
      </c>
      <c r="BV84" s="796">
        <v>0.8</v>
      </c>
      <c r="BW84" s="788">
        <v>0.8</v>
      </c>
      <c r="BX84" s="788">
        <v>0.8</v>
      </c>
      <c r="BY84" s="788">
        <v>0.8</v>
      </c>
      <c r="BZ84" s="788">
        <v>0.8</v>
      </c>
      <c r="CA84" s="796" t="s">
        <v>1971</v>
      </c>
      <c r="CB84" s="788" t="s">
        <v>1971</v>
      </c>
      <c r="CC84" s="788" t="s">
        <v>1971</v>
      </c>
      <c r="CD84" s="788" t="s">
        <v>1971</v>
      </c>
      <c r="CE84" s="793" t="s">
        <v>1971</v>
      </c>
      <c r="CF84" s="788" t="s">
        <v>1971</v>
      </c>
      <c r="CG84" s="788" t="s">
        <v>1971</v>
      </c>
      <c r="CH84" s="788" t="s">
        <v>1971</v>
      </c>
      <c r="CI84" s="788" t="s">
        <v>1971</v>
      </c>
      <c r="CJ84" s="788" t="s">
        <v>1971</v>
      </c>
      <c r="CK84" s="796">
        <v>0.21</v>
      </c>
      <c r="CL84" s="788">
        <v>0.19</v>
      </c>
      <c r="CM84" s="788">
        <v>0.17</v>
      </c>
      <c r="CN84" s="788">
        <v>0.16</v>
      </c>
      <c r="CO84" s="793">
        <v>0.16</v>
      </c>
      <c r="CP84" s="796" t="s">
        <v>1971</v>
      </c>
      <c r="CQ84" s="788" t="s">
        <v>1971</v>
      </c>
      <c r="CR84" s="788" t="s">
        <v>1971</v>
      </c>
      <c r="CS84" s="788" t="s">
        <v>1971</v>
      </c>
      <c r="CT84" s="793" t="s">
        <v>1971</v>
      </c>
      <c r="CU84" s="1273">
        <v>-0.25600000000000001</v>
      </c>
      <c r="CV84" s="1272" t="s">
        <v>1971</v>
      </c>
      <c r="CW84" s="1272" t="s">
        <v>1971</v>
      </c>
      <c r="CX84" s="1274" t="s">
        <v>1971</v>
      </c>
      <c r="CY84" s="1272">
        <v>0.21299999999999999</v>
      </c>
      <c r="CZ84" s="1272" t="s">
        <v>1971</v>
      </c>
      <c r="DA84" s="1272" t="s">
        <v>1971</v>
      </c>
      <c r="DB84" s="1274" t="s">
        <v>1971</v>
      </c>
      <c r="DC84" s="773"/>
      <c r="DD84" s="801">
        <v>1</v>
      </c>
      <c r="DE84" s="802"/>
    </row>
    <row r="85" spans="1:109" ht="15.75" customHeight="1">
      <c r="A85" s="760" t="s">
        <v>1022</v>
      </c>
      <c r="B85" s="761">
        <v>79</v>
      </c>
      <c r="C85" s="777" t="s">
        <v>2251</v>
      </c>
      <c r="D85" s="761" t="s">
        <v>2224</v>
      </c>
      <c r="E85" s="761" t="s">
        <v>1920</v>
      </c>
      <c r="F85" s="773" t="s">
        <v>2252</v>
      </c>
      <c r="G85" s="778" t="s">
        <v>2012</v>
      </c>
      <c r="H85" s="779" t="s">
        <v>2253</v>
      </c>
      <c r="I85" s="780"/>
      <c r="J85" s="781">
        <v>1</v>
      </c>
      <c r="K85" s="781"/>
      <c r="L85" s="781"/>
      <c r="M85" s="781"/>
      <c r="N85" s="781"/>
      <c r="O85" s="781"/>
      <c r="P85" s="782"/>
      <c r="Q85" s="783">
        <f t="shared" si="1"/>
        <v>1</v>
      </c>
      <c r="R85" s="777" t="s">
        <v>988</v>
      </c>
      <c r="S85" s="761" t="s">
        <v>964</v>
      </c>
      <c r="T85" s="784" t="s">
        <v>965</v>
      </c>
      <c r="U85" s="761" t="s">
        <v>2014</v>
      </c>
      <c r="V85" s="761" t="s">
        <v>991</v>
      </c>
      <c r="W85" s="761" t="s">
        <v>2025</v>
      </c>
      <c r="X85" s="817">
        <v>0</v>
      </c>
      <c r="Y85" s="807" t="s">
        <v>978</v>
      </c>
      <c r="Z85" s="778" t="s">
        <v>2016</v>
      </c>
      <c r="AA85" s="773"/>
      <c r="AB85" s="773"/>
      <c r="AC85" s="773"/>
      <c r="AD85" s="773"/>
      <c r="AE85" s="773"/>
      <c r="AF85" s="825"/>
      <c r="AG85" s="785"/>
      <c r="AH85" s="785"/>
      <c r="AI85" s="785"/>
      <c r="AJ85" s="785"/>
      <c r="AK85" s="785"/>
      <c r="AL85" s="785"/>
      <c r="AM85" s="785"/>
      <c r="AN85" s="785"/>
      <c r="AO85" s="785"/>
      <c r="AP85" s="785"/>
      <c r="AQ85" s="815">
        <v>65</v>
      </c>
      <c r="AR85" s="785">
        <v>61</v>
      </c>
      <c r="AS85" s="785">
        <v>57</v>
      </c>
      <c r="AT85" s="785">
        <v>53</v>
      </c>
      <c r="AU85" s="829">
        <v>49</v>
      </c>
      <c r="AV85" s="815"/>
      <c r="AW85" s="785"/>
      <c r="AX85" s="785"/>
      <c r="AY85" s="785"/>
      <c r="AZ85" s="785"/>
      <c r="BA85" s="785"/>
      <c r="BB85" s="785"/>
      <c r="BC85" s="785"/>
      <c r="BD85" s="785"/>
      <c r="BE85" s="785"/>
      <c r="BF85" s="785"/>
      <c r="BG85" s="785"/>
      <c r="BH85" s="785"/>
      <c r="BI85" s="785"/>
      <c r="BJ85" s="785"/>
      <c r="BK85" s="829"/>
      <c r="BL85" s="777" t="s">
        <v>961</v>
      </c>
      <c r="BM85" s="773" t="s">
        <v>961</v>
      </c>
      <c r="BN85" s="773" t="s">
        <v>961</v>
      </c>
      <c r="BO85" s="773" t="s">
        <v>961</v>
      </c>
      <c r="BP85" s="784" t="s">
        <v>961</v>
      </c>
      <c r="BQ85" s="796" t="s">
        <v>1971</v>
      </c>
      <c r="BR85" s="788" t="s">
        <v>1971</v>
      </c>
      <c r="BS85" s="788" t="s">
        <v>1971</v>
      </c>
      <c r="BT85" s="788" t="s">
        <v>1971</v>
      </c>
      <c r="BU85" s="793" t="s">
        <v>1971</v>
      </c>
      <c r="BV85" s="794">
        <v>195</v>
      </c>
      <c r="BW85" s="795">
        <v>195</v>
      </c>
      <c r="BX85" s="795">
        <v>195</v>
      </c>
      <c r="BY85" s="795">
        <v>195</v>
      </c>
      <c r="BZ85" s="795">
        <v>195</v>
      </c>
      <c r="CA85" s="796" t="s">
        <v>1971</v>
      </c>
      <c r="CB85" s="788" t="s">
        <v>1971</v>
      </c>
      <c r="CC85" s="788" t="s">
        <v>1971</v>
      </c>
      <c r="CD85" s="788" t="s">
        <v>1971</v>
      </c>
      <c r="CE85" s="793" t="s">
        <v>1971</v>
      </c>
      <c r="CF85" s="788" t="s">
        <v>1971</v>
      </c>
      <c r="CG85" s="788" t="s">
        <v>1971</v>
      </c>
      <c r="CH85" s="788" t="s">
        <v>1971</v>
      </c>
      <c r="CI85" s="788" t="s">
        <v>1971</v>
      </c>
      <c r="CJ85" s="793" t="s">
        <v>1971</v>
      </c>
      <c r="CK85" s="816">
        <v>17</v>
      </c>
      <c r="CL85" s="817">
        <v>15</v>
      </c>
      <c r="CM85" s="817">
        <v>13</v>
      </c>
      <c r="CN85" s="817">
        <v>11</v>
      </c>
      <c r="CO85" s="818">
        <v>10</v>
      </c>
      <c r="CP85" s="796" t="s">
        <v>1971</v>
      </c>
      <c r="CQ85" s="788" t="s">
        <v>1971</v>
      </c>
      <c r="CR85" s="788" t="s">
        <v>1971</v>
      </c>
      <c r="CS85" s="788" t="s">
        <v>1971</v>
      </c>
      <c r="CT85" s="793" t="s">
        <v>1971</v>
      </c>
      <c r="CU85" s="1273">
        <v>-8.6400000000000001E-3</v>
      </c>
      <c r="CV85" s="1272" t="s">
        <v>1971</v>
      </c>
      <c r="CW85" s="1272" t="s">
        <v>1971</v>
      </c>
      <c r="CX85" s="1274" t="s">
        <v>1971</v>
      </c>
      <c r="CY85" s="1272">
        <v>4.5999999999999999E-3</v>
      </c>
      <c r="CZ85" s="1272" t="s">
        <v>1971</v>
      </c>
      <c r="DA85" s="1272" t="s">
        <v>1971</v>
      </c>
      <c r="DB85" s="1274" t="s">
        <v>1971</v>
      </c>
      <c r="DC85" s="773"/>
      <c r="DD85" s="801">
        <v>1</v>
      </c>
      <c r="DE85" s="802"/>
    </row>
    <row r="86" spans="1:109" ht="15.75" customHeight="1">
      <c r="A86" s="760" t="s">
        <v>1022</v>
      </c>
      <c r="B86" s="761">
        <v>80</v>
      </c>
      <c r="C86" s="777" t="s">
        <v>2254</v>
      </c>
      <c r="D86" s="761" t="s">
        <v>2224</v>
      </c>
      <c r="E86" s="761" t="s">
        <v>1920</v>
      </c>
      <c r="F86" s="773" t="s">
        <v>2255</v>
      </c>
      <c r="G86" s="778" t="s">
        <v>2256</v>
      </c>
      <c r="H86" s="779" t="s">
        <v>2257</v>
      </c>
      <c r="I86" s="780"/>
      <c r="J86" s="781">
        <v>1</v>
      </c>
      <c r="K86" s="781"/>
      <c r="L86" s="781"/>
      <c r="M86" s="781"/>
      <c r="N86" s="781"/>
      <c r="O86" s="781"/>
      <c r="P86" s="782"/>
      <c r="Q86" s="783">
        <f t="shared" si="1"/>
        <v>1</v>
      </c>
      <c r="R86" s="777" t="s">
        <v>984</v>
      </c>
      <c r="S86" s="761" t="s">
        <v>964</v>
      </c>
      <c r="T86" s="784" t="s">
        <v>965</v>
      </c>
      <c r="U86" s="761" t="s">
        <v>2258</v>
      </c>
      <c r="V86" s="761" t="s">
        <v>991</v>
      </c>
      <c r="W86" s="761" t="s">
        <v>2259</v>
      </c>
      <c r="X86" s="817">
        <v>0</v>
      </c>
      <c r="Y86" s="807" t="s">
        <v>978</v>
      </c>
      <c r="Z86" s="778"/>
      <c r="AA86" s="773"/>
      <c r="AB86" s="773"/>
      <c r="AC86" s="773"/>
      <c r="AD86" s="773"/>
      <c r="AE86" s="773"/>
      <c r="AF86" s="825"/>
      <c r="AG86" s="788"/>
      <c r="AH86" s="788"/>
      <c r="AI86" s="788"/>
      <c r="AJ86" s="788"/>
      <c r="AK86" s="788"/>
      <c r="AL86" s="788"/>
      <c r="AM86" s="788"/>
      <c r="AN86" s="788"/>
      <c r="AO86" s="788"/>
      <c r="AP86" s="788"/>
      <c r="AQ86" s="796">
        <v>0</v>
      </c>
      <c r="AR86" s="788">
        <v>0</v>
      </c>
      <c r="AS86" s="788">
        <v>0</v>
      </c>
      <c r="AT86" s="788">
        <v>0</v>
      </c>
      <c r="AU86" s="793">
        <v>0</v>
      </c>
      <c r="AV86" s="796"/>
      <c r="AW86" s="788"/>
      <c r="AX86" s="788"/>
      <c r="AY86" s="788"/>
      <c r="AZ86" s="788"/>
      <c r="BA86" s="788"/>
      <c r="BB86" s="788"/>
      <c r="BC86" s="788"/>
      <c r="BD86" s="788"/>
      <c r="BE86" s="788"/>
      <c r="BF86" s="788"/>
      <c r="BG86" s="788"/>
      <c r="BH86" s="788"/>
      <c r="BI86" s="788"/>
      <c r="BJ86" s="788"/>
      <c r="BK86" s="793"/>
      <c r="BL86" s="777" t="s">
        <v>961</v>
      </c>
      <c r="BM86" s="773" t="s">
        <v>961</v>
      </c>
      <c r="BN86" s="773" t="s">
        <v>961</v>
      </c>
      <c r="BO86" s="773" t="s">
        <v>961</v>
      </c>
      <c r="BP86" s="784" t="s">
        <v>961</v>
      </c>
      <c r="BQ86" s="796" t="s">
        <v>1971</v>
      </c>
      <c r="BR86" s="788" t="s">
        <v>1971</v>
      </c>
      <c r="BS86" s="788" t="s">
        <v>1971</v>
      </c>
      <c r="BT86" s="788" t="s">
        <v>1971</v>
      </c>
      <c r="BU86" s="793" t="s">
        <v>1971</v>
      </c>
      <c r="BV86" s="796" t="s">
        <v>1971</v>
      </c>
      <c r="BW86" s="788" t="s">
        <v>1971</v>
      </c>
      <c r="BX86" s="788" t="s">
        <v>1971</v>
      </c>
      <c r="BY86" s="788" t="s">
        <v>1971</v>
      </c>
      <c r="BZ86" s="788" t="s">
        <v>1971</v>
      </c>
      <c r="CA86" s="796" t="s">
        <v>1971</v>
      </c>
      <c r="CB86" s="788" t="s">
        <v>1971</v>
      </c>
      <c r="CC86" s="788" t="s">
        <v>1971</v>
      </c>
      <c r="CD86" s="788" t="s">
        <v>1971</v>
      </c>
      <c r="CE86" s="793" t="s">
        <v>1971</v>
      </c>
      <c r="CF86" s="788" t="s">
        <v>1971</v>
      </c>
      <c r="CG86" s="788" t="s">
        <v>1971</v>
      </c>
      <c r="CH86" s="788" t="s">
        <v>1971</v>
      </c>
      <c r="CI86" s="788" t="s">
        <v>1971</v>
      </c>
      <c r="CJ86" s="793" t="s">
        <v>1971</v>
      </c>
      <c r="CK86" s="796" t="s">
        <v>1971</v>
      </c>
      <c r="CL86" s="788" t="s">
        <v>1971</v>
      </c>
      <c r="CM86" s="788" t="s">
        <v>1971</v>
      </c>
      <c r="CN86" s="788" t="s">
        <v>1971</v>
      </c>
      <c r="CO86" s="793" t="s">
        <v>1971</v>
      </c>
      <c r="CP86" s="796" t="s">
        <v>1971</v>
      </c>
      <c r="CQ86" s="788" t="s">
        <v>1971</v>
      </c>
      <c r="CR86" s="788" t="s">
        <v>1971</v>
      </c>
      <c r="CS86" s="788" t="s">
        <v>1971</v>
      </c>
      <c r="CT86" s="793" t="s">
        <v>1971</v>
      </c>
      <c r="CU86" s="1273">
        <v>-8.3000000000000004E-2</v>
      </c>
      <c r="CV86" s="1272" t="s">
        <v>1971</v>
      </c>
      <c r="CW86" s="1272" t="s">
        <v>1971</v>
      </c>
      <c r="CX86" s="1274" t="s">
        <v>1971</v>
      </c>
      <c r="CY86" s="1272" t="s">
        <v>1971</v>
      </c>
      <c r="CZ86" s="1272" t="s">
        <v>1971</v>
      </c>
      <c r="DA86" s="1272" t="s">
        <v>1971</v>
      </c>
      <c r="DB86" s="1274" t="s">
        <v>1971</v>
      </c>
      <c r="DC86" s="773"/>
      <c r="DD86" s="801">
        <v>1</v>
      </c>
      <c r="DE86" s="802"/>
    </row>
    <row r="87" spans="1:109" ht="15.75" customHeight="1">
      <c r="A87" s="760" t="s">
        <v>1022</v>
      </c>
      <c r="B87" s="761">
        <v>81</v>
      </c>
      <c r="C87" s="777" t="s">
        <v>2260</v>
      </c>
      <c r="D87" s="761" t="s">
        <v>2224</v>
      </c>
      <c r="E87" s="761" t="s">
        <v>1920</v>
      </c>
      <c r="F87" s="773" t="s">
        <v>2261</v>
      </c>
      <c r="G87" s="778" t="s">
        <v>2262</v>
      </c>
      <c r="H87" s="779" t="s">
        <v>2263</v>
      </c>
      <c r="I87" s="780"/>
      <c r="J87" s="781">
        <v>1</v>
      </c>
      <c r="K87" s="781"/>
      <c r="L87" s="781"/>
      <c r="M87" s="781"/>
      <c r="N87" s="781"/>
      <c r="O87" s="781"/>
      <c r="P87" s="782"/>
      <c r="Q87" s="783">
        <f t="shared" si="1"/>
        <v>1</v>
      </c>
      <c r="R87" s="777" t="s">
        <v>984</v>
      </c>
      <c r="S87" s="761" t="s">
        <v>964</v>
      </c>
      <c r="T87" s="784" t="s">
        <v>965</v>
      </c>
      <c r="U87" s="761" t="s">
        <v>2264</v>
      </c>
      <c r="V87" s="761" t="s">
        <v>991</v>
      </c>
      <c r="W87" s="761" t="s">
        <v>2265</v>
      </c>
      <c r="X87" s="817">
        <v>0</v>
      </c>
      <c r="Y87" s="807" t="s">
        <v>978</v>
      </c>
      <c r="Z87" s="778"/>
      <c r="AA87" s="773"/>
      <c r="AB87" s="773"/>
      <c r="AC87" s="773"/>
      <c r="AD87" s="773"/>
      <c r="AE87" s="773"/>
      <c r="AF87" s="787"/>
      <c r="AG87" s="785"/>
      <c r="AH87" s="785"/>
      <c r="AI87" s="785"/>
      <c r="AJ87" s="785"/>
      <c r="AK87" s="785"/>
      <c r="AL87" s="785"/>
      <c r="AM87" s="785"/>
      <c r="AN87" s="785"/>
      <c r="AO87" s="785"/>
      <c r="AP87" s="785"/>
      <c r="AQ87" s="815">
        <v>3272</v>
      </c>
      <c r="AR87" s="785">
        <v>3272</v>
      </c>
      <c r="AS87" s="785">
        <v>3272</v>
      </c>
      <c r="AT87" s="785">
        <v>3272</v>
      </c>
      <c r="AU87" s="829">
        <v>3272</v>
      </c>
      <c r="AV87" s="815"/>
      <c r="AW87" s="785"/>
      <c r="AX87" s="785"/>
      <c r="AY87" s="785"/>
      <c r="AZ87" s="785"/>
      <c r="BA87" s="785"/>
      <c r="BB87" s="785"/>
      <c r="BC87" s="785"/>
      <c r="BD87" s="785"/>
      <c r="BE87" s="785"/>
      <c r="BF87" s="785"/>
      <c r="BG87" s="785"/>
      <c r="BH87" s="785"/>
      <c r="BI87" s="785"/>
      <c r="BJ87" s="785"/>
      <c r="BK87" s="829"/>
      <c r="BL87" s="777" t="s">
        <v>961</v>
      </c>
      <c r="BM87" s="773" t="s">
        <v>961</v>
      </c>
      <c r="BN87" s="773" t="s">
        <v>961</v>
      </c>
      <c r="BO87" s="773" t="s">
        <v>961</v>
      </c>
      <c r="BP87" s="784" t="s">
        <v>961</v>
      </c>
      <c r="BQ87" s="796" t="s">
        <v>1971</v>
      </c>
      <c r="BR87" s="788" t="s">
        <v>1971</v>
      </c>
      <c r="BS87" s="788" t="s">
        <v>1971</v>
      </c>
      <c r="BT87" s="788" t="s">
        <v>1971</v>
      </c>
      <c r="BU87" s="793" t="s">
        <v>1971</v>
      </c>
      <c r="BV87" s="796">
        <v>3601</v>
      </c>
      <c r="BW87" s="788">
        <v>3601</v>
      </c>
      <c r="BX87" s="788">
        <v>3601</v>
      </c>
      <c r="BY87" s="788">
        <v>3601</v>
      </c>
      <c r="BZ87" s="788">
        <v>3601</v>
      </c>
      <c r="CA87" s="796" t="s">
        <v>1971</v>
      </c>
      <c r="CB87" s="788" t="s">
        <v>1971</v>
      </c>
      <c r="CC87" s="788" t="s">
        <v>1971</v>
      </c>
      <c r="CD87" s="788" t="s">
        <v>1971</v>
      </c>
      <c r="CE87" s="793" t="s">
        <v>1971</v>
      </c>
      <c r="CF87" s="788" t="s">
        <v>1971</v>
      </c>
      <c r="CG87" s="788" t="s">
        <v>1971</v>
      </c>
      <c r="CH87" s="788" t="s">
        <v>1971</v>
      </c>
      <c r="CI87" s="788" t="s">
        <v>1971</v>
      </c>
      <c r="CJ87" s="793" t="s">
        <v>1971</v>
      </c>
      <c r="CK87" s="796" t="s">
        <v>1971</v>
      </c>
      <c r="CL87" s="788" t="s">
        <v>1971</v>
      </c>
      <c r="CM87" s="788" t="s">
        <v>1971</v>
      </c>
      <c r="CN87" s="788" t="s">
        <v>1971</v>
      </c>
      <c r="CO87" s="793" t="s">
        <v>1971</v>
      </c>
      <c r="CP87" s="796" t="s">
        <v>1971</v>
      </c>
      <c r="CQ87" s="788" t="s">
        <v>1971</v>
      </c>
      <c r="CR87" s="788" t="s">
        <v>1971</v>
      </c>
      <c r="CS87" s="788" t="s">
        <v>1971</v>
      </c>
      <c r="CT87" s="793" t="s">
        <v>1971</v>
      </c>
      <c r="CU87" s="1273">
        <v>-8.92E-4</v>
      </c>
      <c r="CV87" s="1272" t="s">
        <v>1971</v>
      </c>
      <c r="CW87" s="1272" t="s">
        <v>1971</v>
      </c>
      <c r="CX87" s="1274" t="s">
        <v>1971</v>
      </c>
      <c r="CY87" s="1272" t="s">
        <v>1971</v>
      </c>
      <c r="CZ87" s="1272" t="s">
        <v>1971</v>
      </c>
      <c r="DA87" s="1272" t="s">
        <v>1971</v>
      </c>
      <c r="DB87" s="1274" t="s">
        <v>1971</v>
      </c>
      <c r="DC87" s="773"/>
      <c r="DD87" s="801">
        <v>1</v>
      </c>
      <c r="DE87" s="802"/>
    </row>
    <row r="88" spans="1:109" ht="15.75" customHeight="1">
      <c r="A88" s="760" t="s">
        <v>1022</v>
      </c>
      <c r="B88" s="761">
        <v>82</v>
      </c>
      <c r="C88" s="777" t="s">
        <v>2266</v>
      </c>
      <c r="D88" s="761" t="s">
        <v>2267</v>
      </c>
      <c r="E88" s="761" t="s">
        <v>1936</v>
      </c>
      <c r="F88" s="773" t="s">
        <v>2268</v>
      </c>
      <c r="G88" s="778" t="s">
        <v>1960</v>
      </c>
      <c r="H88" s="779" t="s">
        <v>2269</v>
      </c>
      <c r="I88" s="780"/>
      <c r="J88" s="781"/>
      <c r="K88" s="781"/>
      <c r="L88" s="781"/>
      <c r="M88" s="781">
        <v>1</v>
      </c>
      <c r="N88" s="781"/>
      <c r="O88" s="781"/>
      <c r="P88" s="782"/>
      <c r="Q88" s="783">
        <f t="shared" si="1"/>
        <v>1</v>
      </c>
      <c r="R88" s="777" t="s">
        <v>988</v>
      </c>
      <c r="S88" s="761" t="s">
        <v>964</v>
      </c>
      <c r="T88" s="784" t="s">
        <v>965</v>
      </c>
      <c r="U88" s="761" t="s">
        <v>1027</v>
      </c>
      <c r="V88" s="761" t="s">
        <v>1039</v>
      </c>
      <c r="W88" s="761" t="s">
        <v>2068</v>
      </c>
      <c r="X88" s="817">
        <v>2</v>
      </c>
      <c r="Y88" s="809" t="s">
        <v>966</v>
      </c>
      <c r="Z88" s="778" t="s">
        <v>1960</v>
      </c>
      <c r="AA88" s="773"/>
      <c r="AB88" s="773"/>
      <c r="AC88" s="773"/>
      <c r="AD88" s="773"/>
      <c r="AE88" s="773"/>
      <c r="AF88" s="825"/>
      <c r="AG88" s="788"/>
      <c r="AH88" s="788"/>
      <c r="AI88" s="788"/>
      <c r="AJ88" s="788"/>
      <c r="AK88" s="788"/>
      <c r="AL88" s="788"/>
      <c r="AM88" s="788"/>
      <c r="AN88" s="788"/>
      <c r="AO88" s="788"/>
      <c r="AP88" s="788"/>
      <c r="AQ88" s="1394"/>
      <c r="AR88" s="1343"/>
      <c r="AS88" s="1343"/>
      <c r="AT88" s="1343"/>
      <c r="AU88" s="1344"/>
      <c r="AV88" s="1394"/>
      <c r="AW88" s="1343"/>
      <c r="AX88" s="1343"/>
      <c r="AY88" s="1343"/>
      <c r="AZ88" s="1343"/>
      <c r="BA88" s="1343"/>
      <c r="BB88" s="1343"/>
      <c r="BC88" s="1343"/>
      <c r="BD88" s="1343"/>
      <c r="BE88" s="1343"/>
      <c r="BF88" s="1343"/>
      <c r="BG88" s="1343"/>
      <c r="BH88" s="1343"/>
      <c r="BI88" s="1343"/>
      <c r="BJ88" s="1343"/>
      <c r="BK88" s="1344"/>
      <c r="BL88" s="1351"/>
      <c r="BM88" s="1352"/>
      <c r="BN88" s="1352"/>
      <c r="BO88" s="1352"/>
      <c r="BP88" s="1414"/>
      <c r="BQ88" s="1394"/>
      <c r="BR88" s="1343"/>
      <c r="BS88" s="1343"/>
      <c r="BT88" s="1343"/>
      <c r="BU88" s="1344"/>
      <c r="BV88" s="1394"/>
      <c r="BW88" s="1343"/>
      <c r="BX88" s="1343"/>
      <c r="BY88" s="1343"/>
      <c r="BZ88" s="1343"/>
      <c r="CA88" s="1394"/>
      <c r="CB88" s="1343"/>
      <c r="CC88" s="1343"/>
      <c r="CD88" s="1343"/>
      <c r="CE88" s="1344"/>
      <c r="CF88" s="1343"/>
      <c r="CG88" s="1343"/>
      <c r="CH88" s="1343"/>
      <c r="CI88" s="1343"/>
      <c r="CJ88" s="1344"/>
      <c r="CK88" s="1394"/>
      <c r="CL88" s="1343"/>
      <c r="CM88" s="1343"/>
      <c r="CN88" s="1343"/>
      <c r="CO88" s="1344"/>
      <c r="CP88" s="1394"/>
      <c r="CQ88" s="1343"/>
      <c r="CR88" s="1343"/>
      <c r="CS88" s="1343"/>
      <c r="CT88" s="1344"/>
      <c r="CU88" s="1499"/>
      <c r="CV88" s="1490"/>
      <c r="CW88" s="1490"/>
      <c r="CX88" s="1695"/>
      <c r="CY88" s="1490"/>
      <c r="CZ88" s="1490"/>
      <c r="DA88" s="1490"/>
      <c r="DB88" s="1695"/>
      <c r="DC88" s="1352"/>
      <c r="DD88" s="1696"/>
      <c r="DE88" s="1701"/>
    </row>
    <row r="89" spans="1:109" ht="15.75" customHeight="1">
      <c r="A89" s="760" t="s">
        <v>1022</v>
      </c>
      <c r="B89" s="761">
        <v>83</v>
      </c>
      <c r="C89" s="777" t="s">
        <v>2270</v>
      </c>
      <c r="D89" s="761" t="s">
        <v>2267</v>
      </c>
      <c r="E89" s="761" t="s">
        <v>1936</v>
      </c>
      <c r="F89" s="773" t="s">
        <v>2271</v>
      </c>
      <c r="G89" s="778" t="s">
        <v>1964</v>
      </c>
      <c r="H89" s="779" t="s">
        <v>2272</v>
      </c>
      <c r="I89" s="780"/>
      <c r="J89" s="781">
        <v>1</v>
      </c>
      <c r="K89" s="781"/>
      <c r="L89" s="781"/>
      <c r="M89" s="781"/>
      <c r="N89" s="781"/>
      <c r="O89" s="781"/>
      <c r="P89" s="782"/>
      <c r="Q89" s="783">
        <f t="shared" si="1"/>
        <v>1</v>
      </c>
      <c r="R89" s="777" t="s">
        <v>988</v>
      </c>
      <c r="S89" s="761" t="s">
        <v>964</v>
      </c>
      <c r="T89" s="784" t="s">
        <v>965</v>
      </c>
      <c r="U89" s="761" t="s">
        <v>1031</v>
      </c>
      <c r="V89" s="761" t="s">
        <v>1039</v>
      </c>
      <c r="W89" s="761" t="s">
        <v>431</v>
      </c>
      <c r="X89" s="817">
        <v>2</v>
      </c>
      <c r="Y89" s="809" t="s">
        <v>966</v>
      </c>
      <c r="Z89" s="778" t="s">
        <v>1964</v>
      </c>
      <c r="AA89" s="773"/>
      <c r="AB89" s="773"/>
      <c r="AC89" s="773"/>
      <c r="AD89" s="773"/>
      <c r="AE89" s="773"/>
      <c r="AF89" s="825"/>
      <c r="AG89" s="788"/>
      <c r="AH89" s="788"/>
      <c r="AI89" s="788"/>
      <c r="AJ89" s="788"/>
      <c r="AK89" s="788"/>
      <c r="AL89" s="788"/>
      <c r="AM89" s="788"/>
      <c r="AN89" s="788"/>
      <c r="AO89" s="788"/>
      <c r="AP89" s="788"/>
      <c r="AQ89" s="1394"/>
      <c r="AR89" s="1343"/>
      <c r="AS89" s="1343"/>
      <c r="AT89" s="1343"/>
      <c r="AU89" s="1344"/>
      <c r="AV89" s="1394"/>
      <c r="AW89" s="1343"/>
      <c r="AX89" s="1343"/>
      <c r="AY89" s="1343"/>
      <c r="AZ89" s="1343"/>
      <c r="BA89" s="1343"/>
      <c r="BB89" s="1343"/>
      <c r="BC89" s="1343"/>
      <c r="BD89" s="1343"/>
      <c r="BE89" s="1343"/>
      <c r="BF89" s="1343"/>
      <c r="BG89" s="1343"/>
      <c r="BH89" s="1343"/>
      <c r="BI89" s="1343"/>
      <c r="BJ89" s="1343"/>
      <c r="BK89" s="1344"/>
      <c r="BL89" s="1351"/>
      <c r="BM89" s="1352"/>
      <c r="BN89" s="1352"/>
      <c r="BO89" s="1352"/>
      <c r="BP89" s="1414"/>
      <c r="BQ89" s="1394"/>
      <c r="BR89" s="1343"/>
      <c r="BS89" s="1343"/>
      <c r="BT89" s="1343"/>
      <c r="BU89" s="1344"/>
      <c r="BV89" s="1394"/>
      <c r="BW89" s="1343"/>
      <c r="BX89" s="1343"/>
      <c r="BY89" s="1343"/>
      <c r="BZ89" s="1343"/>
      <c r="CA89" s="1394"/>
      <c r="CB89" s="1343"/>
      <c r="CC89" s="1343"/>
      <c r="CD89" s="1343"/>
      <c r="CE89" s="1344"/>
      <c r="CF89" s="1343"/>
      <c r="CG89" s="1343"/>
      <c r="CH89" s="1343"/>
      <c r="CI89" s="1343"/>
      <c r="CJ89" s="1344"/>
      <c r="CK89" s="1394"/>
      <c r="CL89" s="1343"/>
      <c r="CM89" s="1343"/>
      <c r="CN89" s="1343"/>
      <c r="CO89" s="1344"/>
      <c r="CP89" s="1394"/>
      <c r="CQ89" s="1343"/>
      <c r="CR89" s="1343"/>
      <c r="CS89" s="1343"/>
      <c r="CT89" s="1344"/>
      <c r="CU89" s="1499"/>
      <c r="CV89" s="1490"/>
      <c r="CW89" s="1490"/>
      <c r="CX89" s="1695"/>
      <c r="CY89" s="1490"/>
      <c r="CZ89" s="1490"/>
      <c r="DA89" s="1490"/>
      <c r="DB89" s="1695"/>
      <c r="DC89" s="1352"/>
      <c r="DD89" s="1696"/>
      <c r="DE89" s="1701"/>
    </row>
    <row r="90" spans="1:109" ht="15.75" customHeight="1">
      <c r="A90" s="760" t="s">
        <v>1022</v>
      </c>
      <c r="B90" s="761">
        <v>84</v>
      </c>
      <c r="C90" s="777" t="s">
        <v>2273</v>
      </c>
      <c r="D90" s="761" t="s">
        <v>2267</v>
      </c>
      <c r="E90" s="761" t="s">
        <v>1927</v>
      </c>
      <c r="F90" s="773" t="s">
        <v>2274</v>
      </c>
      <c r="G90" s="778" t="s">
        <v>2275</v>
      </c>
      <c r="H90" s="779" t="s">
        <v>2276</v>
      </c>
      <c r="I90" s="780"/>
      <c r="J90" s="781"/>
      <c r="K90" s="781"/>
      <c r="L90" s="781"/>
      <c r="M90" s="781">
        <v>1</v>
      </c>
      <c r="N90" s="781"/>
      <c r="O90" s="781"/>
      <c r="P90" s="782"/>
      <c r="Q90" s="783">
        <f t="shared" si="1"/>
        <v>1</v>
      </c>
      <c r="R90" s="777" t="s">
        <v>963</v>
      </c>
      <c r="S90" s="761"/>
      <c r="T90" s="784"/>
      <c r="U90" s="761" t="s">
        <v>2146</v>
      </c>
      <c r="V90" s="761" t="s">
        <v>293</v>
      </c>
      <c r="W90" s="761" t="s">
        <v>2277</v>
      </c>
      <c r="X90" s="817">
        <v>0</v>
      </c>
      <c r="Y90" s="809" t="s">
        <v>978</v>
      </c>
      <c r="Z90" s="778"/>
      <c r="AA90" s="773"/>
      <c r="AB90" s="773"/>
      <c r="AC90" s="773"/>
      <c r="AD90" s="773"/>
      <c r="AE90" s="773"/>
      <c r="AF90" s="825"/>
      <c r="AG90" s="788"/>
      <c r="AH90" s="788"/>
      <c r="AI90" s="788"/>
      <c r="AJ90" s="788"/>
      <c r="AK90" s="788"/>
      <c r="AL90" s="788"/>
      <c r="AM90" s="788"/>
      <c r="AN90" s="788"/>
      <c r="AO90" s="788"/>
      <c r="AP90" s="788"/>
      <c r="AQ90" s="815">
        <v>0</v>
      </c>
      <c r="AR90" s="785">
        <v>0</v>
      </c>
      <c r="AS90" s="785">
        <v>0</v>
      </c>
      <c r="AT90" s="785">
        <v>0</v>
      </c>
      <c r="AU90" s="829">
        <v>0</v>
      </c>
      <c r="AV90" s="796"/>
      <c r="AW90" s="788"/>
      <c r="AX90" s="788"/>
      <c r="AY90" s="788"/>
      <c r="AZ90" s="788"/>
      <c r="BA90" s="788"/>
      <c r="BB90" s="788"/>
      <c r="BC90" s="788"/>
      <c r="BD90" s="788"/>
      <c r="BE90" s="788"/>
      <c r="BF90" s="788"/>
      <c r="BG90" s="788"/>
      <c r="BH90" s="788"/>
      <c r="BI90" s="788"/>
      <c r="BJ90" s="788"/>
      <c r="BK90" s="793"/>
      <c r="BL90" s="777"/>
      <c r="BM90" s="773"/>
      <c r="BN90" s="773"/>
      <c r="BO90" s="773"/>
      <c r="BP90" s="784"/>
      <c r="BQ90" s="796" t="s">
        <v>1971</v>
      </c>
      <c r="BR90" s="788" t="s">
        <v>1971</v>
      </c>
      <c r="BS90" s="788" t="s">
        <v>1971</v>
      </c>
      <c r="BT90" s="788" t="s">
        <v>1971</v>
      </c>
      <c r="BU90" s="793" t="s">
        <v>1971</v>
      </c>
      <c r="BV90" s="796" t="s">
        <v>1971</v>
      </c>
      <c r="BW90" s="788" t="s">
        <v>1971</v>
      </c>
      <c r="BX90" s="788" t="s">
        <v>1971</v>
      </c>
      <c r="BY90" s="788" t="s">
        <v>1971</v>
      </c>
      <c r="BZ90" s="788" t="s">
        <v>1971</v>
      </c>
      <c r="CA90" s="796" t="s">
        <v>1971</v>
      </c>
      <c r="CB90" s="788" t="s">
        <v>1971</v>
      </c>
      <c r="CC90" s="788" t="s">
        <v>1971</v>
      </c>
      <c r="CD90" s="788" t="s">
        <v>1971</v>
      </c>
      <c r="CE90" s="793" t="s">
        <v>1971</v>
      </c>
      <c r="CF90" s="788" t="s">
        <v>1971</v>
      </c>
      <c r="CG90" s="788" t="s">
        <v>1971</v>
      </c>
      <c r="CH90" s="788" t="s">
        <v>1971</v>
      </c>
      <c r="CI90" s="788" t="s">
        <v>1971</v>
      </c>
      <c r="CJ90" s="793" t="s">
        <v>1971</v>
      </c>
      <c r="CK90" s="796" t="s">
        <v>1971</v>
      </c>
      <c r="CL90" s="788" t="s">
        <v>1971</v>
      </c>
      <c r="CM90" s="788" t="s">
        <v>1971</v>
      </c>
      <c r="CN90" s="788" t="s">
        <v>1971</v>
      </c>
      <c r="CO90" s="793" t="s">
        <v>1971</v>
      </c>
      <c r="CP90" s="796" t="s">
        <v>1971</v>
      </c>
      <c r="CQ90" s="788" t="s">
        <v>1971</v>
      </c>
      <c r="CR90" s="788" t="s">
        <v>1971</v>
      </c>
      <c r="CS90" s="788" t="s">
        <v>1971</v>
      </c>
      <c r="CT90" s="793" t="s">
        <v>1971</v>
      </c>
      <c r="CU90" s="1273" t="s">
        <v>1971</v>
      </c>
      <c r="CV90" s="1272" t="s">
        <v>1971</v>
      </c>
      <c r="CW90" s="1272" t="s">
        <v>1971</v>
      </c>
      <c r="CX90" s="1274" t="s">
        <v>1971</v>
      </c>
      <c r="CY90" s="1272" t="s">
        <v>1971</v>
      </c>
      <c r="CZ90" s="1272" t="s">
        <v>1971</v>
      </c>
      <c r="DA90" s="1272" t="s">
        <v>1971</v>
      </c>
      <c r="DB90" s="1274" t="s">
        <v>1971</v>
      </c>
      <c r="DC90" s="773"/>
      <c r="DD90" s="801">
        <v>1</v>
      </c>
      <c r="DE90" s="802"/>
    </row>
    <row r="91" spans="1:109" ht="15.75" customHeight="1">
      <c r="A91" s="760" t="s">
        <v>1022</v>
      </c>
      <c r="B91" s="761">
        <v>85</v>
      </c>
      <c r="C91" s="777" t="s">
        <v>2278</v>
      </c>
      <c r="D91" s="761" t="s">
        <v>2267</v>
      </c>
      <c r="E91" s="761" t="s">
        <v>1927</v>
      </c>
      <c r="F91" s="773" t="s">
        <v>2279</v>
      </c>
      <c r="G91" s="778" t="s">
        <v>2280</v>
      </c>
      <c r="H91" s="779" t="s">
        <v>2281</v>
      </c>
      <c r="I91" s="780"/>
      <c r="J91" s="781"/>
      <c r="K91" s="781"/>
      <c r="L91" s="781"/>
      <c r="M91" s="781">
        <v>1</v>
      </c>
      <c r="N91" s="781"/>
      <c r="O91" s="781"/>
      <c r="P91" s="782"/>
      <c r="Q91" s="783">
        <f t="shared" si="1"/>
        <v>1</v>
      </c>
      <c r="R91" s="777" t="s">
        <v>963</v>
      </c>
      <c r="S91" s="761"/>
      <c r="T91" s="784"/>
      <c r="U91" s="761" t="s">
        <v>2146</v>
      </c>
      <c r="V91" s="761" t="s">
        <v>293</v>
      </c>
      <c r="W91" s="761" t="s">
        <v>2282</v>
      </c>
      <c r="X91" s="1298">
        <v>0</v>
      </c>
      <c r="Y91" s="809" t="s">
        <v>966</v>
      </c>
      <c r="Z91" s="778"/>
      <c r="AA91" s="773"/>
      <c r="AB91" s="773"/>
      <c r="AC91" s="773"/>
      <c r="AD91" s="773"/>
      <c r="AE91" s="773"/>
      <c r="AF91" s="825"/>
      <c r="AG91" s="788"/>
      <c r="AH91" s="788"/>
      <c r="AI91" s="788"/>
      <c r="AJ91" s="788"/>
      <c r="AK91" s="788"/>
      <c r="AL91" s="788"/>
      <c r="AM91" s="788"/>
      <c r="AN91" s="788"/>
      <c r="AO91" s="788"/>
      <c r="AP91" s="788"/>
      <c r="AQ91" s="796">
        <v>80</v>
      </c>
      <c r="AR91" s="788">
        <v>81</v>
      </c>
      <c r="AS91" s="788">
        <v>82</v>
      </c>
      <c r="AT91" s="788">
        <v>83</v>
      </c>
      <c r="AU91" s="793">
        <v>83</v>
      </c>
      <c r="AV91" s="796"/>
      <c r="AW91" s="788"/>
      <c r="AX91" s="788"/>
      <c r="AY91" s="788"/>
      <c r="AZ91" s="788"/>
      <c r="BA91" s="788"/>
      <c r="BB91" s="788"/>
      <c r="BC91" s="788"/>
      <c r="BD91" s="788"/>
      <c r="BE91" s="788"/>
      <c r="BF91" s="788"/>
      <c r="BG91" s="788"/>
      <c r="BH91" s="788"/>
      <c r="BI91" s="788"/>
      <c r="BJ91" s="788"/>
      <c r="BK91" s="793"/>
      <c r="BL91" s="777"/>
      <c r="BM91" s="773"/>
      <c r="BN91" s="773"/>
      <c r="BO91" s="773"/>
      <c r="BP91" s="784"/>
      <c r="BQ91" s="796" t="s">
        <v>1971</v>
      </c>
      <c r="BR91" s="788" t="s">
        <v>1971</v>
      </c>
      <c r="BS91" s="788" t="s">
        <v>1971</v>
      </c>
      <c r="BT91" s="788" t="s">
        <v>1971</v>
      </c>
      <c r="BU91" s="793" t="s">
        <v>1971</v>
      </c>
      <c r="BV91" s="796" t="s">
        <v>1971</v>
      </c>
      <c r="BW91" s="788" t="s">
        <v>1971</v>
      </c>
      <c r="BX91" s="788" t="s">
        <v>1971</v>
      </c>
      <c r="BY91" s="788" t="s">
        <v>1971</v>
      </c>
      <c r="BZ91" s="788" t="s">
        <v>1971</v>
      </c>
      <c r="CA91" s="796" t="s">
        <v>1971</v>
      </c>
      <c r="CB91" s="788" t="s">
        <v>1971</v>
      </c>
      <c r="CC91" s="788" t="s">
        <v>1971</v>
      </c>
      <c r="CD91" s="788" t="s">
        <v>1971</v>
      </c>
      <c r="CE91" s="793" t="s">
        <v>1971</v>
      </c>
      <c r="CF91" s="788" t="s">
        <v>1971</v>
      </c>
      <c r="CG91" s="788" t="s">
        <v>1971</v>
      </c>
      <c r="CH91" s="788" t="s">
        <v>1971</v>
      </c>
      <c r="CI91" s="788" t="s">
        <v>1971</v>
      </c>
      <c r="CJ91" s="793" t="s">
        <v>1971</v>
      </c>
      <c r="CK91" s="796" t="s">
        <v>1971</v>
      </c>
      <c r="CL91" s="788" t="s">
        <v>1971</v>
      </c>
      <c r="CM91" s="788" t="s">
        <v>1971</v>
      </c>
      <c r="CN91" s="788" t="s">
        <v>1971</v>
      </c>
      <c r="CO91" s="793" t="s">
        <v>1971</v>
      </c>
      <c r="CP91" s="796" t="s">
        <v>1971</v>
      </c>
      <c r="CQ91" s="788" t="s">
        <v>1971</v>
      </c>
      <c r="CR91" s="788" t="s">
        <v>1971</v>
      </c>
      <c r="CS91" s="788" t="s">
        <v>1971</v>
      </c>
      <c r="CT91" s="793" t="s">
        <v>1971</v>
      </c>
      <c r="CU91" s="1273" t="s">
        <v>1971</v>
      </c>
      <c r="CV91" s="1272" t="s">
        <v>1971</v>
      </c>
      <c r="CW91" s="1272" t="s">
        <v>1971</v>
      </c>
      <c r="CX91" s="1274" t="s">
        <v>1971</v>
      </c>
      <c r="CY91" s="1272" t="s">
        <v>1971</v>
      </c>
      <c r="CZ91" s="1272" t="s">
        <v>1971</v>
      </c>
      <c r="DA91" s="1272" t="s">
        <v>1971</v>
      </c>
      <c r="DB91" s="1274" t="s">
        <v>1971</v>
      </c>
      <c r="DC91" s="773"/>
      <c r="DD91" s="801">
        <v>1</v>
      </c>
      <c r="DE91" s="802"/>
    </row>
    <row r="92" spans="1:109" ht="15.75" customHeight="1">
      <c r="A92" s="760" t="s">
        <v>1022</v>
      </c>
      <c r="B92" s="761">
        <v>86</v>
      </c>
      <c r="C92" s="777" t="s">
        <v>2283</v>
      </c>
      <c r="D92" s="761" t="s">
        <v>2267</v>
      </c>
      <c r="E92" s="761" t="s">
        <v>1936</v>
      </c>
      <c r="F92" s="773" t="s">
        <v>2284</v>
      </c>
      <c r="G92" s="778" t="s">
        <v>2285</v>
      </c>
      <c r="H92" s="779" t="s">
        <v>2286</v>
      </c>
      <c r="I92" s="780"/>
      <c r="J92" s="781"/>
      <c r="K92" s="781"/>
      <c r="L92" s="781"/>
      <c r="M92" s="781">
        <v>1</v>
      </c>
      <c r="N92" s="781"/>
      <c r="O92" s="781"/>
      <c r="P92" s="782"/>
      <c r="Q92" s="783">
        <f t="shared" si="1"/>
        <v>1</v>
      </c>
      <c r="R92" s="777" t="s">
        <v>963</v>
      </c>
      <c r="S92" s="761"/>
      <c r="T92" s="784"/>
      <c r="U92" s="761" t="s">
        <v>2146</v>
      </c>
      <c r="V92" s="761" t="s">
        <v>293</v>
      </c>
      <c r="W92" s="761" t="s">
        <v>2287</v>
      </c>
      <c r="X92" s="817">
        <v>0</v>
      </c>
      <c r="Y92" s="809" t="s">
        <v>966</v>
      </c>
      <c r="Z92" s="778"/>
      <c r="AA92" s="773"/>
      <c r="AB92" s="773"/>
      <c r="AC92" s="773"/>
      <c r="AD92" s="773"/>
      <c r="AE92" s="773"/>
      <c r="AF92" s="787"/>
      <c r="AG92" s="788"/>
      <c r="AH92" s="788"/>
      <c r="AI92" s="788"/>
      <c r="AJ92" s="788"/>
      <c r="AK92" s="788"/>
      <c r="AL92" s="788"/>
      <c r="AM92" s="788"/>
      <c r="AN92" s="788"/>
      <c r="AO92" s="788"/>
      <c r="AP92" s="788"/>
      <c r="AQ92" s="796">
        <v>85</v>
      </c>
      <c r="AR92" s="788">
        <v>85</v>
      </c>
      <c r="AS92" s="788">
        <v>85</v>
      </c>
      <c r="AT92" s="788">
        <v>85</v>
      </c>
      <c r="AU92" s="793">
        <v>85</v>
      </c>
      <c r="AV92" s="796"/>
      <c r="AW92" s="788"/>
      <c r="AX92" s="788"/>
      <c r="AY92" s="788"/>
      <c r="AZ92" s="788"/>
      <c r="BA92" s="788"/>
      <c r="BB92" s="788"/>
      <c r="BC92" s="788"/>
      <c r="BD92" s="788"/>
      <c r="BE92" s="788"/>
      <c r="BF92" s="788"/>
      <c r="BG92" s="788"/>
      <c r="BH92" s="788"/>
      <c r="BI92" s="788"/>
      <c r="BJ92" s="788"/>
      <c r="BK92" s="793"/>
      <c r="BL92" s="777"/>
      <c r="BM92" s="773"/>
      <c r="BN92" s="773"/>
      <c r="BO92" s="773"/>
      <c r="BP92" s="784"/>
      <c r="BQ92" s="796" t="s">
        <v>1971</v>
      </c>
      <c r="BR92" s="788" t="s">
        <v>1971</v>
      </c>
      <c r="BS92" s="788" t="s">
        <v>1971</v>
      </c>
      <c r="BT92" s="788" t="s">
        <v>1971</v>
      </c>
      <c r="BU92" s="793" t="s">
        <v>1971</v>
      </c>
      <c r="BV92" s="796" t="s">
        <v>1971</v>
      </c>
      <c r="BW92" s="788" t="s">
        <v>1971</v>
      </c>
      <c r="BX92" s="788" t="s">
        <v>1971</v>
      </c>
      <c r="BY92" s="788" t="s">
        <v>1971</v>
      </c>
      <c r="BZ92" s="788" t="s">
        <v>1971</v>
      </c>
      <c r="CA92" s="796" t="s">
        <v>1971</v>
      </c>
      <c r="CB92" s="788" t="s">
        <v>1971</v>
      </c>
      <c r="CC92" s="788" t="s">
        <v>1971</v>
      </c>
      <c r="CD92" s="788" t="s">
        <v>1971</v>
      </c>
      <c r="CE92" s="793" t="s">
        <v>1971</v>
      </c>
      <c r="CF92" s="788" t="s">
        <v>1971</v>
      </c>
      <c r="CG92" s="788" t="s">
        <v>1971</v>
      </c>
      <c r="CH92" s="788" t="s">
        <v>1971</v>
      </c>
      <c r="CI92" s="788" t="s">
        <v>1971</v>
      </c>
      <c r="CJ92" s="788" t="s">
        <v>1971</v>
      </c>
      <c r="CK92" s="796" t="s">
        <v>1971</v>
      </c>
      <c r="CL92" s="788" t="s">
        <v>1971</v>
      </c>
      <c r="CM92" s="788" t="s">
        <v>1971</v>
      </c>
      <c r="CN92" s="788" t="s">
        <v>1971</v>
      </c>
      <c r="CO92" s="793" t="s">
        <v>1971</v>
      </c>
      <c r="CP92" s="796" t="s">
        <v>1971</v>
      </c>
      <c r="CQ92" s="788" t="s">
        <v>1971</v>
      </c>
      <c r="CR92" s="788" t="s">
        <v>1971</v>
      </c>
      <c r="CS92" s="788" t="s">
        <v>1971</v>
      </c>
      <c r="CT92" s="793" t="s">
        <v>1971</v>
      </c>
      <c r="CU92" s="1273" t="s">
        <v>1971</v>
      </c>
      <c r="CV92" s="1272" t="s">
        <v>1971</v>
      </c>
      <c r="CW92" s="1272" t="s">
        <v>1971</v>
      </c>
      <c r="CX92" s="1274" t="s">
        <v>1971</v>
      </c>
      <c r="CY92" s="1272" t="s">
        <v>1971</v>
      </c>
      <c r="CZ92" s="1272" t="s">
        <v>1971</v>
      </c>
      <c r="DA92" s="1272" t="s">
        <v>1971</v>
      </c>
      <c r="DB92" s="1274" t="s">
        <v>1971</v>
      </c>
      <c r="DC92" s="773"/>
      <c r="DD92" s="801">
        <v>1</v>
      </c>
      <c r="DE92" s="802"/>
    </row>
    <row r="93" spans="1:109" ht="15.75" customHeight="1">
      <c r="A93" s="760" t="s">
        <v>1022</v>
      </c>
      <c r="B93" s="761">
        <v>87</v>
      </c>
      <c r="C93" s="777" t="s">
        <v>2288</v>
      </c>
      <c r="D93" s="761" t="s">
        <v>2267</v>
      </c>
      <c r="E93" s="761" t="s">
        <v>1936</v>
      </c>
      <c r="F93" s="773" t="s">
        <v>2289</v>
      </c>
      <c r="G93" s="778" t="s">
        <v>2290</v>
      </c>
      <c r="H93" s="779" t="s">
        <v>2291</v>
      </c>
      <c r="I93" s="780"/>
      <c r="J93" s="781"/>
      <c r="K93" s="781"/>
      <c r="L93" s="781"/>
      <c r="M93" s="781">
        <v>1</v>
      </c>
      <c r="N93" s="781"/>
      <c r="O93" s="781"/>
      <c r="P93" s="782"/>
      <c r="Q93" s="783">
        <f t="shared" si="1"/>
        <v>1</v>
      </c>
      <c r="R93" s="777" t="s">
        <v>988</v>
      </c>
      <c r="S93" s="761" t="s">
        <v>964</v>
      </c>
      <c r="T93" s="784" t="s">
        <v>965</v>
      </c>
      <c r="U93" s="761" t="s">
        <v>2146</v>
      </c>
      <c r="V93" s="761" t="s">
        <v>293</v>
      </c>
      <c r="W93" s="761" t="s">
        <v>2292</v>
      </c>
      <c r="X93" s="1263">
        <v>2</v>
      </c>
      <c r="Y93" s="809" t="s">
        <v>978</v>
      </c>
      <c r="Z93" s="778"/>
      <c r="AA93" s="773"/>
      <c r="AB93" s="773"/>
      <c r="AC93" s="773"/>
      <c r="AD93" s="773"/>
      <c r="AE93" s="773"/>
      <c r="AF93" s="825"/>
      <c r="AG93" s="795"/>
      <c r="AH93" s="795"/>
      <c r="AI93" s="795"/>
      <c r="AJ93" s="795"/>
      <c r="AK93" s="795"/>
      <c r="AL93" s="795"/>
      <c r="AM93" s="795"/>
      <c r="AN93" s="795"/>
      <c r="AO93" s="795"/>
      <c r="AP93" s="795"/>
      <c r="AQ93" s="794">
        <v>1.9</v>
      </c>
      <c r="AR93" s="795">
        <v>1.9</v>
      </c>
      <c r="AS93" s="795">
        <v>1.8</v>
      </c>
      <c r="AT93" s="795">
        <v>1.8</v>
      </c>
      <c r="AU93" s="808">
        <v>1.8</v>
      </c>
      <c r="AV93" s="794"/>
      <c r="AW93" s="795"/>
      <c r="AX93" s="795"/>
      <c r="AY93" s="795"/>
      <c r="AZ93" s="795"/>
      <c r="BA93" s="795"/>
      <c r="BB93" s="795"/>
      <c r="BC93" s="795"/>
      <c r="BD93" s="795"/>
      <c r="BE93" s="795"/>
      <c r="BF93" s="795"/>
      <c r="BG93" s="795"/>
      <c r="BH93" s="795"/>
      <c r="BI93" s="795"/>
      <c r="BJ93" s="795"/>
      <c r="BK93" s="808"/>
      <c r="BL93" s="777" t="s">
        <v>961</v>
      </c>
      <c r="BM93" s="773" t="s">
        <v>961</v>
      </c>
      <c r="BN93" s="773" t="s">
        <v>961</v>
      </c>
      <c r="BO93" s="773" t="s">
        <v>961</v>
      </c>
      <c r="BP93" s="784" t="s">
        <v>961</v>
      </c>
      <c r="BQ93" s="796" t="s">
        <v>1971</v>
      </c>
      <c r="BR93" s="788" t="s">
        <v>1971</v>
      </c>
      <c r="BS93" s="788" t="s">
        <v>1971</v>
      </c>
      <c r="BT93" s="788" t="s">
        <v>1971</v>
      </c>
      <c r="BU93" s="793" t="s">
        <v>1971</v>
      </c>
      <c r="BV93" s="794">
        <v>2.4</v>
      </c>
      <c r="BW93" s="795">
        <v>2.4</v>
      </c>
      <c r="BX93" s="795">
        <v>2.2999999999999998</v>
      </c>
      <c r="BY93" s="795">
        <v>2.2999999999999998</v>
      </c>
      <c r="BZ93" s="795">
        <v>2.2999999999999998</v>
      </c>
      <c r="CA93" s="796" t="s">
        <v>1971</v>
      </c>
      <c r="CB93" s="788" t="s">
        <v>1971</v>
      </c>
      <c r="CC93" s="788" t="s">
        <v>1971</v>
      </c>
      <c r="CD93" s="788" t="s">
        <v>1971</v>
      </c>
      <c r="CE93" s="793" t="s">
        <v>1971</v>
      </c>
      <c r="CF93" s="798" t="s">
        <v>1971</v>
      </c>
      <c r="CG93" s="798" t="s">
        <v>1971</v>
      </c>
      <c r="CH93" s="798" t="s">
        <v>1971</v>
      </c>
      <c r="CI93" s="798" t="s">
        <v>1971</v>
      </c>
      <c r="CJ93" s="799" t="s">
        <v>1971</v>
      </c>
      <c r="CK93" s="796">
        <v>1.4</v>
      </c>
      <c r="CL93" s="788">
        <v>1.4</v>
      </c>
      <c r="CM93" s="788">
        <v>1.3</v>
      </c>
      <c r="CN93" s="788">
        <v>1.3</v>
      </c>
      <c r="CO93" s="793">
        <v>1.3</v>
      </c>
      <c r="CP93" s="796" t="s">
        <v>1971</v>
      </c>
      <c r="CQ93" s="788" t="s">
        <v>1971</v>
      </c>
      <c r="CR93" s="788" t="s">
        <v>1971</v>
      </c>
      <c r="CS93" s="788" t="s">
        <v>1971</v>
      </c>
      <c r="CT93" s="793" t="s">
        <v>1971</v>
      </c>
      <c r="CU93" s="1273">
        <v>-0.41399999999999998</v>
      </c>
      <c r="CV93" s="1272" t="s">
        <v>1971</v>
      </c>
      <c r="CW93" s="1272" t="s">
        <v>1971</v>
      </c>
      <c r="CX93" s="1274" t="s">
        <v>1971</v>
      </c>
      <c r="CY93" s="1272">
        <v>0.41399999999999998</v>
      </c>
      <c r="CZ93" s="1272" t="s">
        <v>1971</v>
      </c>
      <c r="DA93" s="1272" t="s">
        <v>1971</v>
      </c>
      <c r="DB93" s="1274" t="s">
        <v>1971</v>
      </c>
      <c r="DC93" s="773"/>
      <c r="DD93" s="801">
        <v>1</v>
      </c>
      <c r="DE93" s="802"/>
    </row>
    <row r="94" spans="1:109" ht="15.75" customHeight="1">
      <c r="A94" s="760" t="s">
        <v>1022</v>
      </c>
      <c r="B94" s="761">
        <v>88</v>
      </c>
      <c r="C94" s="777" t="s">
        <v>2293</v>
      </c>
      <c r="D94" s="761" t="s">
        <v>2294</v>
      </c>
      <c r="E94" s="761" t="s">
        <v>1927</v>
      </c>
      <c r="F94" s="773" t="s">
        <v>2295</v>
      </c>
      <c r="G94" s="778" t="s">
        <v>629</v>
      </c>
      <c r="H94" s="779" t="s">
        <v>2296</v>
      </c>
      <c r="I94" s="780"/>
      <c r="J94" s="781">
        <v>1</v>
      </c>
      <c r="K94" s="781"/>
      <c r="L94" s="781"/>
      <c r="M94" s="781"/>
      <c r="N94" s="781"/>
      <c r="O94" s="781"/>
      <c r="P94" s="782"/>
      <c r="Q94" s="783">
        <f t="shared" si="1"/>
        <v>1</v>
      </c>
      <c r="R94" s="777" t="s">
        <v>988</v>
      </c>
      <c r="S94" s="761" t="s">
        <v>964</v>
      </c>
      <c r="T94" s="784" t="s">
        <v>965</v>
      </c>
      <c r="U94" s="761" t="s">
        <v>629</v>
      </c>
      <c r="V94" s="761" t="s">
        <v>991</v>
      </c>
      <c r="W94" s="761" t="s">
        <v>2297</v>
      </c>
      <c r="X94" s="817">
        <v>1</v>
      </c>
      <c r="Y94" s="809" t="s">
        <v>978</v>
      </c>
      <c r="Z94" s="778" t="s">
        <v>629</v>
      </c>
      <c r="AA94" s="773"/>
      <c r="AB94" s="773"/>
      <c r="AC94" s="773"/>
      <c r="AD94" s="773"/>
      <c r="AE94" s="773"/>
      <c r="AF94" s="825"/>
      <c r="AG94" s="788"/>
      <c r="AH94" s="788"/>
      <c r="AI94" s="788"/>
      <c r="AJ94" s="788"/>
      <c r="AK94" s="788"/>
      <c r="AL94" s="788"/>
      <c r="AM94" s="788"/>
      <c r="AN94" s="788"/>
      <c r="AO94" s="788"/>
      <c r="AP94" s="788"/>
      <c r="AQ94" s="1395"/>
      <c r="AR94" s="1348"/>
      <c r="AS94" s="1348"/>
      <c r="AT94" s="1348"/>
      <c r="AU94" s="1349"/>
      <c r="AV94" s="1394"/>
      <c r="AW94" s="1343"/>
      <c r="AX94" s="1343"/>
      <c r="AY94" s="1343"/>
      <c r="AZ94" s="1343"/>
      <c r="BA94" s="1343"/>
      <c r="BB94" s="1343"/>
      <c r="BC94" s="1343"/>
      <c r="BD94" s="1343"/>
      <c r="BE94" s="1343"/>
      <c r="BF94" s="1343"/>
      <c r="BG94" s="1343"/>
      <c r="BH94" s="1343"/>
      <c r="BI94" s="1343"/>
      <c r="BJ94" s="1343"/>
      <c r="BK94" s="1344"/>
      <c r="BL94" s="1351"/>
      <c r="BM94" s="1352"/>
      <c r="BN94" s="1352"/>
      <c r="BO94" s="1352"/>
      <c r="BP94" s="1414"/>
      <c r="BQ94" s="1394"/>
      <c r="BR94" s="1343"/>
      <c r="BS94" s="1343"/>
      <c r="BT94" s="1343"/>
      <c r="BU94" s="1344"/>
      <c r="BV94" s="1394"/>
      <c r="BW94" s="1343"/>
      <c r="BX94" s="1343"/>
      <c r="BY94" s="1343"/>
      <c r="BZ94" s="1343"/>
      <c r="CA94" s="1394"/>
      <c r="CB94" s="1343"/>
      <c r="CC94" s="1343"/>
      <c r="CD94" s="1343"/>
      <c r="CE94" s="1344"/>
      <c r="CF94" s="1343"/>
      <c r="CG94" s="1343"/>
      <c r="CH94" s="1343"/>
      <c r="CI94" s="1343"/>
      <c r="CJ94" s="1344"/>
      <c r="CK94" s="1394"/>
      <c r="CL94" s="1343"/>
      <c r="CM94" s="1343"/>
      <c r="CN94" s="1343"/>
      <c r="CO94" s="1344"/>
      <c r="CP94" s="1394"/>
      <c r="CQ94" s="1343"/>
      <c r="CR94" s="1343"/>
      <c r="CS94" s="1343"/>
      <c r="CT94" s="1344"/>
      <c r="CU94" s="1499"/>
      <c r="CV94" s="1490"/>
      <c r="CW94" s="1490"/>
      <c r="CX94" s="1695"/>
      <c r="CY94" s="1490"/>
      <c r="CZ94" s="1490"/>
      <c r="DA94" s="1490"/>
      <c r="DB94" s="1695"/>
      <c r="DC94" s="1352"/>
      <c r="DD94" s="1696"/>
      <c r="DE94" s="1701"/>
    </row>
    <row r="95" spans="1:109" ht="15.75" customHeight="1">
      <c r="A95" s="760" t="s">
        <v>1022</v>
      </c>
      <c r="B95" s="761">
        <v>89</v>
      </c>
      <c r="C95" s="777" t="s">
        <v>1162</v>
      </c>
      <c r="D95" s="761" t="s">
        <v>2294</v>
      </c>
      <c r="E95" s="761" t="s">
        <v>1927</v>
      </c>
      <c r="F95" s="773" t="s">
        <v>2298</v>
      </c>
      <c r="G95" s="778" t="s">
        <v>1124</v>
      </c>
      <c r="H95" s="779" t="s">
        <v>2299</v>
      </c>
      <c r="I95" s="780"/>
      <c r="J95" s="781">
        <v>0.5</v>
      </c>
      <c r="K95" s="781"/>
      <c r="L95" s="781"/>
      <c r="M95" s="781">
        <v>0.5</v>
      </c>
      <c r="N95" s="781"/>
      <c r="O95" s="781"/>
      <c r="P95" s="782"/>
      <c r="Q95" s="783">
        <f t="shared" si="1"/>
        <v>1</v>
      </c>
      <c r="R95" s="777" t="s">
        <v>988</v>
      </c>
      <c r="S95" s="761" t="s">
        <v>964</v>
      </c>
      <c r="T95" s="1414" t="s">
        <v>977</v>
      </c>
      <c r="U95" s="761" t="s">
        <v>2083</v>
      </c>
      <c r="V95" s="761" t="s">
        <v>991</v>
      </c>
      <c r="W95" s="761" t="s">
        <v>2300</v>
      </c>
      <c r="X95" s="817">
        <v>1</v>
      </c>
      <c r="Y95" s="809" t="s">
        <v>978</v>
      </c>
      <c r="Z95" s="778" t="s">
        <v>1124</v>
      </c>
      <c r="AA95" s="773"/>
      <c r="AB95" s="773"/>
      <c r="AC95" s="773"/>
      <c r="AD95" s="773"/>
      <c r="AE95" s="773"/>
      <c r="AF95" s="787"/>
      <c r="AG95" s="830"/>
      <c r="AH95" s="830"/>
      <c r="AI95" s="830"/>
      <c r="AJ95" s="830"/>
      <c r="AK95" s="830"/>
      <c r="AL95" s="830"/>
      <c r="AM95" s="830"/>
      <c r="AN95" s="830"/>
      <c r="AO95" s="830"/>
      <c r="AP95" s="830"/>
      <c r="AQ95" s="1709"/>
      <c r="AR95" s="1710"/>
      <c r="AS95" s="1710"/>
      <c r="AT95" s="1710"/>
      <c r="AU95" s="1711"/>
      <c r="AV95" s="1709"/>
      <c r="AW95" s="1710"/>
      <c r="AX95" s="1710"/>
      <c r="AY95" s="1710"/>
      <c r="AZ95" s="1710"/>
      <c r="BA95" s="1710"/>
      <c r="BB95" s="1710"/>
      <c r="BC95" s="1710"/>
      <c r="BD95" s="1710"/>
      <c r="BE95" s="1710"/>
      <c r="BF95" s="1710"/>
      <c r="BG95" s="1710"/>
      <c r="BH95" s="1710"/>
      <c r="BI95" s="1710"/>
      <c r="BJ95" s="1710"/>
      <c r="BK95" s="1711"/>
      <c r="BL95" s="1351"/>
      <c r="BM95" s="1352"/>
      <c r="BN95" s="1352"/>
      <c r="BO95" s="1352"/>
      <c r="BP95" s="1414"/>
      <c r="BQ95" s="1394"/>
      <c r="BR95" s="1343"/>
      <c r="BS95" s="1343"/>
      <c r="BT95" s="1343"/>
      <c r="BU95" s="1344"/>
      <c r="BV95" s="1395"/>
      <c r="BW95" s="1348"/>
      <c r="BX95" s="1348"/>
      <c r="BY95" s="1348"/>
      <c r="BZ95" s="1348"/>
      <c r="CA95" s="1394"/>
      <c r="CB95" s="1343"/>
      <c r="CC95" s="1343"/>
      <c r="CD95" s="1343"/>
      <c r="CE95" s="1344"/>
      <c r="CF95" s="1343"/>
      <c r="CG95" s="1343"/>
      <c r="CH95" s="1343"/>
      <c r="CI95" s="1343"/>
      <c r="CJ95" s="1344"/>
      <c r="CK95" s="1394"/>
      <c r="CL95" s="1343"/>
      <c r="CM95" s="1343"/>
      <c r="CN95" s="1343"/>
      <c r="CO95" s="1344"/>
      <c r="CP95" s="1394"/>
      <c r="CQ95" s="1343"/>
      <c r="CR95" s="1343"/>
      <c r="CS95" s="1343"/>
      <c r="CT95" s="1344"/>
      <c r="CU95" s="1499"/>
      <c r="CV95" s="1490"/>
      <c r="CW95" s="1490"/>
      <c r="CX95" s="1695"/>
      <c r="CY95" s="1490"/>
      <c r="CZ95" s="1490"/>
      <c r="DA95" s="1490"/>
      <c r="DB95" s="1695"/>
      <c r="DC95" s="1352"/>
      <c r="DD95" s="1696"/>
      <c r="DE95" s="1701"/>
    </row>
    <row r="96" spans="1:109" ht="15.75" customHeight="1">
      <c r="A96" s="760" t="s">
        <v>1022</v>
      </c>
      <c r="B96" s="761">
        <v>90</v>
      </c>
      <c r="C96" s="777" t="s">
        <v>2301</v>
      </c>
      <c r="D96" s="761" t="s">
        <v>2294</v>
      </c>
      <c r="E96" s="761" t="s">
        <v>1927</v>
      </c>
      <c r="F96" s="773" t="s">
        <v>2302</v>
      </c>
      <c r="G96" s="778" t="s">
        <v>2303</v>
      </c>
      <c r="H96" s="779" t="s">
        <v>2304</v>
      </c>
      <c r="I96" s="780"/>
      <c r="J96" s="781">
        <v>1</v>
      </c>
      <c r="K96" s="781"/>
      <c r="L96" s="781"/>
      <c r="M96" s="781"/>
      <c r="N96" s="781"/>
      <c r="O96" s="781"/>
      <c r="P96" s="782"/>
      <c r="Q96" s="783">
        <f t="shared" si="1"/>
        <v>1</v>
      </c>
      <c r="R96" s="777" t="s">
        <v>988</v>
      </c>
      <c r="S96" s="761" t="s">
        <v>964</v>
      </c>
      <c r="T96" s="784" t="s">
        <v>977</v>
      </c>
      <c r="U96" s="761" t="s">
        <v>1990</v>
      </c>
      <c r="V96" s="761" t="s">
        <v>293</v>
      </c>
      <c r="W96" s="761" t="s">
        <v>2305</v>
      </c>
      <c r="X96" s="1263">
        <v>2</v>
      </c>
      <c r="Y96" s="786" t="s">
        <v>966</v>
      </c>
      <c r="Z96" s="778"/>
      <c r="AA96" s="773"/>
      <c r="AB96" s="773"/>
      <c r="AC96" s="773"/>
      <c r="AD96" s="773"/>
      <c r="AE96" s="773"/>
      <c r="AF96" s="778"/>
      <c r="AG96" s="788"/>
      <c r="AH96" s="788"/>
      <c r="AI96" s="788"/>
      <c r="AJ96" s="788"/>
      <c r="AK96" s="788"/>
      <c r="AL96" s="788"/>
      <c r="AM96" s="788"/>
      <c r="AN96" s="788"/>
      <c r="AO96" s="788"/>
      <c r="AP96" s="788"/>
      <c r="AQ96" s="796">
        <v>67.7</v>
      </c>
      <c r="AR96" s="788">
        <v>69.5</v>
      </c>
      <c r="AS96" s="788">
        <v>71.3</v>
      </c>
      <c r="AT96" s="788">
        <v>73.099999999999994</v>
      </c>
      <c r="AU96" s="793">
        <v>75</v>
      </c>
      <c r="AV96" s="796"/>
      <c r="AW96" s="788"/>
      <c r="AX96" s="788"/>
      <c r="AY96" s="788"/>
      <c r="AZ96" s="788"/>
      <c r="BA96" s="788"/>
      <c r="BB96" s="788"/>
      <c r="BC96" s="788"/>
      <c r="BD96" s="788"/>
      <c r="BE96" s="788"/>
      <c r="BF96" s="788"/>
      <c r="BG96" s="788"/>
      <c r="BH96" s="788"/>
      <c r="BI96" s="788"/>
      <c r="BJ96" s="788"/>
      <c r="BK96" s="793"/>
      <c r="BL96" s="777"/>
      <c r="BM96" s="773"/>
      <c r="BN96" s="773"/>
      <c r="BO96" s="773"/>
      <c r="BP96" s="784" t="s">
        <v>961</v>
      </c>
      <c r="BQ96" s="796" t="s">
        <v>1971</v>
      </c>
      <c r="BR96" s="788" t="s">
        <v>1971</v>
      </c>
      <c r="BS96" s="788" t="s">
        <v>1971</v>
      </c>
      <c r="BT96" s="788" t="s">
        <v>1971</v>
      </c>
      <c r="BU96" s="793" t="s">
        <v>1971</v>
      </c>
      <c r="BV96" s="796" t="s">
        <v>1971</v>
      </c>
      <c r="BW96" s="788" t="s">
        <v>1971</v>
      </c>
      <c r="BX96" s="788" t="s">
        <v>1971</v>
      </c>
      <c r="BY96" s="788" t="s">
        <v>1971</v>
      </c>
      <c r="BZ96" s="788" t="s">
        <v>1971</v>
      </c>
      <c r="CA96" s="796" t="s">
        <v>1971</v>
      </c>
      <c r="CB96" s="788" t="s">
        <v>1971</v>
      </c>
      <c r="CC96" s="788" t="s">
        <v>1971</v>
      </c>
      <c r="CD96" s="788" t="s">
        <v>1971</v>
      </c>
      <c r="CE96" s="793" t="s">
        <v>1971</v>
      </c>
      <c r="CF96" s="788" t="s">
        <v>1971</v>
      </c>
      <c r="CG96" s="788" t="s">
        <v>1971</v>
      </c>
      <c r="CH96" s="788" t="s">
        <v>1971</v>
      </c>
      <c r="CI96" s="788" t="s">
        <v>1971</v>
      </c>
      <c r="CJ96" s="793" t="s">
        <v>1971</v>
      </c>
      <c r="CK96" s="1931"/>
      <c r="CL96" s="1916"/>
      <c r="CM96" s="1916"/>
      <c r="CN96" s="1916"/>
      <c r="CO96" s="1932">
        <v>77</v>
      </c>
      <c r="CP96" s="796" t="s">
        <v>1971</v>
      </c>
      <c r="CQ96" s="788" t="s">
        <v>1971</v>
      </c>
      <c r="CR96" s="788" t="s">
        <v>1971</v>
      </c>
      <c r="CS96" s="788" t="s">
        <v>1971</v>
      </c>
      <c r="CT96" s="793" t="s">
        <v>1971</v>
      </c>
      <c r="CU96" s="1277">
        <v>-0.45300000000000001</v>
      </c>
      <c r="CV96" s="1272" t="s">
        <v>1971</v>
      </c>
      <c r="CW96" s="1272" t="s">
        <v>1971</v>
      </c>
      <c r="CX96" s="1274" t="s">
        <v>1971</v>
      </c>
      <c r="CY96" s="1275">
        <v>0.55400000000000005</v>
      </c>
      <c r="CZ96" s="1272" t="s">
        <v>1971</v>
      </c>
      <c r="DA96" s="1272" t="s">
        <v>1971</v>
      </c>
      <c r="DB96" s="1274" t="s">
        <v>1971</v>
      </c>
      <c r="DC96" s="773"/>
      <c r="DD96" s="801">
        <v>1</v>
      </c>
      <c r="DE96" s="802"/>
    </row>
    <row r="97" spans="1:109" ht="15.75" customHeight="1">
      <c r="A97" s="760" t="s">
        <v>1022</v>
      </c>
      <c r="B97" s="761">
        <v>91</v>
      </c>
      <c r="C97" s="777" t="s">
        <v>2306</v>
      </c>
      <c r="D97" s="761" t="s">
        <v>2294</v>
      </c>
      <c r="E97" s="761" t="s">
        <v>1920</v>
      </c>
      <c r="F97" s="773" t="s">
        <v>2307</v>
      </c>
      <c r="G97" s="778" t="s">
        <v>2308</v>
      </c>
      <c r="H97" s="779" t="s">
        <v>2309</v>
      </c>
      <c r="I97" s="780">
        <v>1</v>
      </c>
      <c r="J97" s="781"/>
      <c r="K97" s="781"/>
      <c r="L97" s="781"/>
      <c r="M97" s="781"/>
      <c r="N97" s="781"/>
      <c r="O97" s="781"/>
      <c r="P97" s="782"/>
      <c r="Q97" s="783">
        <f t="shared" si="1"/>
        <v>1</v>
      </c>
      <c r="R97" s="777" t="s">
        <v>988</v>
      </c>
      <c r="S97" s="761" t="s">
        <v>964</v>
      </c>
      <c r="T97" s="784" t="s">
        <v>965</v>
      </c>
      <c r="U97" s="761" t="s">
        <v>1996</v>
      </c>
      <c r="V97" s="761" t="s">
        <v>991</v>
      </c>
      <c r="W97" s="761" t="s">
        <v>2310</v>
      </c>
      <c r="X97" s="817">
        <v>0</v>
      </c>
      <c r="Y97" s="786" t="s">
        <v>966</v>
      </c>
      <c r="Z97" s="778"/>
      <c r="AA97" s="773"/>
      <c r="AB97" s="773"/>
      <c r="AC97" s="773"/>
      <c r="AD97" s="773"/>
      <c r="AE97" s="773"/>
      <c r="AF97" s="778"/>
      <c r="AG97" s="788"/>
      <c r="AH97" s="788"/>
      <c r="AI97" s="788"/>
      <c r="AJ97" s="788"/>
      <c r="AK97" s="788"/>
      <c r="AL97" s="788"/>
      <c r="AM97" s="788"/>
      <c r="AN97" s="788"/>
      <c r="AO97" s="788"/>
      <c r="AP97" s="788"/>
      <c r="AQ97" s="796">
        <v>109</v>
      </c>
      <c r="AR97" s="788">
        <v>216</v>
      </c>
      <c r="AS97" s="788">
        <v>322</v>
      </c>
      <c r="AT97" s="788">
        <v>427</v>
      </c>
      <c r="AU97" s="793">
        <v>531</v>
      </c>
      <c r="AV97" s="796"/>
      <c r="AW97" s="788"/>
      <c r="AX97" s="788"/>
      <c r="AY97" s="788"/>
      <c r="AZ97" s="788"/>
      <c r="BA97" s="788"/>
      <c r="BB97" s="788"/>
      <c r="BC97" s="788"/>
      <c r="BD97" s="788"/>
      <c r="BE97" s="788"/>
      <c r="BF97" s="788"/>
      <c r="BG97" s="788"/>
      <c r="BH97" s="788"/>
      <c r="BI97" s="788"/>
      <c r="BJ97" s="788"/>
      <c r="BK97" s="793"/>
      <c r="BL97" s="777" t="s">
        <v>961</v>
      </c>
      <c r="BM97" s="773" t="s">
        <v>961</v>
      </c>
      <c r="BN97" s="773" t="s">
        <v>961</v>
      </c>
      <c r="BO97" s="773" t="s">
        <v>961</v>
      </c>
      <c r="BP97" s="784" t="s">
        <v>961</v>
      </c>
      <c r="BQ97" s="792" t="s">
        <v>1971</v>
      </c>
      <c r="BR97" s="788" t="s">
        <v>1971</v>
      </c>
      <c r="BS97" s="788" t="s">
        <v>1971</v>
      </c>
      <c r="BT97" s="788" t="s">
        <v>1971</v>
      </c>
      <c r="BU97" s="793" t="s">
        <v>1971</v>
      </c>
      <c r="BV97" s="796">
        <v>0</v>
      </c>
      <c r="BW97" s="788">
        <v>0</v>
      </c>
      <c r="BX97" s="788">
        <v>0</v>
      </c>
      <c r="BY97" s="788">
        <v>0</v>
      </c>
      <c r="BZ97" s="788">
        <v>0</v>
      </c>
      <c r="CA97" s="796" t="s">
        <v>1971</v>
      </c>
      <c r="CB97" s="788" t="s">
        <v>1971</v>
      </c>
      <c r="CC97" s="788" t="s">
        <v>1971</v>
      </c>
      <c r="CD97" s="788" t="s">
        <v>1971</v>
      </c>
      <c r="CE97" s="793" t="s">
        <v>1971</v>
      </c>
      <c r="CF97" s="788" t="s">
        <v>1971</v>
      </c>
      <c r="CG97" s="788" t="s">
        <v>1971</v>
      </c>
      <c r="CH97" s="788" t="s">
        <v>1971</v>
      </c>
      <c r="CI97" s="788" t="s">
        <v>1971</v>
      </c>
      <c r="CJ97" s="793" t="s">
        <v>1971</v>
      </c>
      <c r="CK97" s="796">
        <v>583</v>
      </c>
      <c r="CL97" s="788">
        <v>583</v>
      </c>
      <c r="CM97" s="788">
        <v>583</v>
      </c>
      <c r="CN97" s="788">
        <v>583</v>
      </c>
      <c r="CO97" s="793">
        <v>583</v>
      </c>
      <c r="CP97" s="796" t="s">
        <v>1971</v>
      </c>
      <c r="CQ97" s="788" t="s">
        <v>1971</v>
      </c>
      <c r="CR97" s="788" t="s">
        <v>1971</v>
      </c>
      <c r="CS97" s="788" t="s">
        <v>1971</v>
      </c>
      <c r="CT97" s="793" t="s">
        <v>1971</v>
      </c>
      <c r="CU97" s="1273">
        <v>-2.12E-4</v>
      </c>
      <c r="CV97" s="1272" t="s">
        <v>1971</v>
      </c>
      <c r="CW97" s="1272" t="s">
        <v>1971</v>
      </c>
      <c r="CX97" s="1274" t="s">
        <v>1971</v>
      </c>
      <c r="CY97" s="1272">
        <v>1.84E-4</v>
      </c>
      <c r="CZ97" s="1272" t="s">
        <v>1971</v>
      </c>
      <c r="DA97" s="1272" t="s">
        <v>1971</v>
      </c>
      <c r="DB97" s="1274" t="s">
        <v>1971</v>
      </c>
      <c r="DC97" s="773"/>
      <c r="DD97" s="801">
        <v>1</v>
      </c>
      <c r="DE97" s="802"/>
    </row>
    <row r="98" spans="1:109" ht="15.75" customHeight="1">
      <c r="A98" s="760" t="s">
        <v>1022</v>
      </c>
      <c r="B98" s="761">
        <v>92</v>
      </c>
      <c r="C98" s="777" t="s">
        <v>2311</v>
      </c>
      <c r="D98" s="761" t="s">
        <v>2294</v>
      </c>
      <c r="E98" s="761" t="s">
        <v>1927</v>
      </c>
      <c r="F98" s="773" t="s">
        <v>2312</v>
      </c>
      <c r="G98" s="778" t="s">
        <v>2313</v>
      </c>
      <c r="H98" s="779" t="s">
        <v>2314</v>
      </c>
      <c r="I98" s="780">
        <v>0.5</v>
      </c>
      <c r="J98" s="781">
        <v>0.5</v>
      </c>
      <c r="K98" s="781"/>
      <c r="L98" s="781"/>
      <c r="M98" s="781"/>
      <c r="N98" s="781"/>
      <c r="O98" s="781"/>
      <c r="P98" s="782"/>
      <c r="Q98" s="783">
        <f t="shared" si="1"/>
        <v>1</v>
      </c>
      <c r="R98" s="777" t="s">
        <v>988</v>
      </c>
      <c r="S98" s="761" t="s">
        <v>964</v>
      </c>
      <c r="T98" s="784" t="s">
        <v>965</v>
      </c>
      <c r="U98" s="761" t="s">
        <v>2315</v>
      </c>
      <c r="V98" s="761" t="s">
        <v>1039</v>
      </c>
      <c r="W98" s="761" t="s">
        <v>2316</v>
      </c>
      <c r="X98" s="817">
        <v>0</v>
      </c>
      <c r="Y98" s="786" t="s">
        <v>966</v>
      </c>
      <c r="Z98" s="778"/>
      <c r="AA98" s="773"/>
      <c r="AB98" s="773"/>
      <c r="AC98" s="773"/>
      <c r="AD98" s="773"/>
      <c r="AE98" s="773"/>
      <c r="AF98" s="778"/>
      <c r="AG98" s="788"/>
      <c r="AH98" s="788"/>
      <c r="AI98" s="788"/>
      <c r="AJ98" s="788"/>
      <c r="AK98" s="788"/>
      <c r="AL98" s="788"/>
      <c r="AM98" s="788"/>
      <c r="AN98" s="788"/>
      <c r="AO98" s="788"/>
      <c r="AP98" s="788"/>
      <c r="AQ98" s="796">
        <v>17668</v>
      </c>
      <c r="AR98" s="788">
        <v>17678</v>
      </c>
      <c r="AS98" s="788">
        <v>17689</v>
      </c>
      <c r="AT98" s="788">
        <v>17700</v>
      </c>
      <c r="AU98" s="793">
        <v>17711</v>
      </c>
      <c r="AV98" s="796"/>
      <c r="AW98" s="788"/>
      <c r="AX98" s="788"/>
      <c r="AY98" s="788"/>
      <c r="AZ98" s="788"/>
      <c r="BA98" s="788"/>
      <c r="BB98" s="788"/>
      <c r="BC98" s="788"/>
      <c r="BD98" s="788"/>
      <c r="BE98" s="788"/>
      <c r="BF98" s="788"/>
      <c r="BG98" s="788"/>
      <c r="BH98" s="788"/>
      <c r="BI98" s="788"/>
      <c r="BJ98" s="788"/>
      <c r="BK98" s="793"/>
      <c r="BL98" s="777" t="s">
        <v>961</v>
      </c>
      <c r="BM98" s="773" t="s">
        <v>961</v>
      </c>
      <c r="BN98" s="773" t="s">
        <v>961</v>
      </c>
      <c r="BO98" s="773" t="s">
        <v>961</v>
      </c>
      <c r="BP98" s="784" t="s">
        <v>961</v>
      </c>
      <c r="BQ98" s="796" t="s">
        <v>1971</v>
      </c>
      <c r="BR98" s="788" t="s">
        <v>1971</v>
      </c>
      <c r="BS98" s="788" t="s">
        <v>1971</v>
      </c>
      <c r="BT98" s="788" t="s">
        <v>1971</v>
      </c>
      <c r="BU98" s="793" t="s">
        <v>1971</v>
      </c>
      <c r="BV98" s="796">
        <v>17652</v>
      </c>
      <c r="BW98" s="788">
        <v>17652</v>
      </c>
      <c r="BX98" s="788">
        <v>17652</v>
      </c>
      <c r="BY98" s="788">
        <v>17652</v>
      </c>
      <c r="BZ98" s="788">
        <v>17652</v>
      </c>
      <c r="CA98" s="796" t="s">
        <v>1971</v>
      </c>
      <c r="CB98" s="788" t="s">
        <v>1971</v>
      </c>
      <c r="CC98" s="788" t="s">
        <v>1971</v>
      </c>
      <c r="CD98" s="788" t="s">
        <v>1971</v>
      </c>
      <c r="CE98" s="793" t="s">
        <v>1971</v>
      </c>
      <c r="CF98" s="788" t="s">
        <v>1971</v>
      </c>
      <c r="CG98" s="788" t="s">
        <v>1971</v>
      </c>
      <c r="CH98" s="788" t="s">
        <v>1971</v>
      </c>
      <c r="CI98" s="788" t="s">
        <v>1971</v>
      </c>
      <c r="CJ98" s="793" t="s">
        <v>1971</v>
      </c>
      <c r="CK98" s="796">
        <v>17858</v>
      </c>
      <c r="CL98" s="788">
        <v>17858</v>
      </c>
      <c r="CM98" s="788">
        <v>17858</v>
      </c>
      <c r="CN98" s="788">
        <v>17858</v>
      </c>
      <c r="CO98" s="793">
        <v>17858</v>
      </c>
      <c r="CP98" s="796" t="s">
        <v>1971</v>
      </c>
      <c r="CQ98" s="788" t="s">
        <v>1971</v>
      </c>
      <c r="CR98" s="788" t="s">
        <v>1971</v>
      </c>
      <c r="CS98" s="788" t="s">
        <v>1971</v>
      </c>
      <c r="CT98" s="793" t="s">
        <v>1971</v>
      </c>
      <c r="CU98" s="1273">
        <v>-7.2099999999999996E-4</v>
      </c>
      <c r="CV98" s="1272" t="s">
        <v>1971</v>
      </c>
      <c r="CW98" s="1272" t="s">
        <v>1971</v>
      </c>
      <c r="CX98" s="1274" t="s">
        <v>1971</v>
      </c>
      <c r="CY98" s="1272">
        <v>4.2700000000000002E-4</v>
      </c>
      <c r="CZ98" s="1272" t="s">
        <v>1971</v>
      </c>
      <c r="DA98" s="1272" t="s">
        <v>1971</v>
      </c>
      <c r="DB98" s="1274" t="s">
        <v>1971</v>
      </c>
      <c r="DC98" s="773"/>
      <c r="DD98" s="801">
        <v>1</v>
      </c>
      <c r="DE98" s="802"/>
    </row>
    <row r="99" spans="1:109" ht="15.75" customHeight="1">
      <c r="A99" s="760" t="s">
        <v>1022</v>
      </c>
      <c r="B99" s="761">
        <v>93</v>
      </c>
      <c r="C99" s="777" t="s">
        <v>2317</v>
      </c>
      <c r="D99" s="761" t="s">
        <v>2294</v>
      </c>
      <c r="E99" s="761" t="s">
        <v>1927</v>
      </c>
      <c r="F99" s="773" t="s">
        <v>2318</v>
      </c>
      <c r="G99" s="778" t="s">
        <v>2319</v>
      </c>
      <c r="H99" s="779" t="s">
        <v>2320</v>
      </c>
      <c r="I99" s="780"/>
      <c r="J99" s="781">
        <v>1</v>
      </c>
      <c r="K99" s="781"/>
      <c r="L99" s="781"/>
      <c r="M99" s="781"/>
      <c r="N99" s="781"/>
      <c r="O99" s="781"/>
      <c r="P99" s="782"/>
      <c r="Q99" s="783">
        <f t="shared" si="1"/>
        <v>1</v>
      </c>
      <c r="R99" s="777" t="s">
        <v>984</v>
      </c>
      <c r="S99" s="761" t="s">
        <v>964</v>
      </c>
      <c r="T99" s="784" t="s">
        <v>965</v>
      </c>
      <c r="U99" s="761" t="s">
        <v>2321</v>
      </c>
      <c r="V99" s="761" t="s">
        <v>293</v>
      </c>
      <c r="W99" s="761" t="s">
        <v>2322</v>
      </c>
      <c r="X99" s="1263">
        <v>0</v>
      </c>
      <c r="Y99" s="786" t="s">
        <v>966</v>
      </c>
      <c r="Z99" s="778"/>
      <c r="AA99" s="773"/>
      <c r="AB99" s="773"/>
      <c r="AC99" s="773"/>
      <c r="AD99" s="773"/>
      <c r="AE99" s="773"/>
      <c r="AF99" s="778"/>
      <c r="AG99" s="788"/>
      <c r="AH99" s="788"/>
      <c r="AI99" s="788"/>
      <c r="AJ99" s="788"/>
      <c r="AK99" s="788"/>
      <c r="AL99" s="788"/>
      <c r="AM99" s="788"/>
      <c r="AN99" s="788"/>
      <c r="AO99" s="788"/>
      <c r="AP99" s="788"/>
      <c r="AQ99" s="796">
        <v>100</v>
      </c>
      <c r="AR99" s="788">
        <v>100</v>
      </c>
      <c r="AS99" s="788">
        <v>100</v>
      </c>
      <c r="AT99" s="788">
        <v>100</v>
      </c>
      <c r="AU99" s="793">
        <v>100</v>
      </c>
      <c r="AV99" s="796"/>
      <c r="AW99" s="788"/>
      <c r="AX99" s="788"/>
      <c r="AY99" s="788"/>
      <c r="AZ99" s="788"/>
      <c r="BA99" s="788"/>
      <c r="BB99" s="788"/>
      <c r="BC99" s="788"/>
      <c r="BD99" s="788"/>
      <c r="BE99" s="788"/>
      <c r="BF99" s="788"/>
      <c r="BG99" s="788"/>
      <c r="BH99" s="788"/>
      <c r="BI99" s="788"/>
      <c r="BJ99" s="788"/>
      <c r="BK99" s="793"/>
      <c r="BL99" s="777" t="s">
        <v>961</v>
      </c>
      <c r="BM99" s="773" t="s">
        <v>961</v>
      </c>
      <c r="BN99" s="773" t="s">
        <v>961</v>
      </c>
      <c r="BO99" s="773" t="s">
        <v>961</v>
      </c>
      <c r="BP99" s="784" t="s">
        <v>961</v>
      </c>
      <c r="BQ99" s="796" t="s">
        <v>1971</v>
      </c>
      <c r="BR99" s="788" t="s">
        <v>1971</v>
      </c>
      <c r="BS99" s="788" t="s">
        <v>1971</v>
      </c>
      <c r="BT99" s="788" t="s">
        <v>1971</v>
      </c>
      <c r="BU99" s="793" t="s">
        <v>1971</v>
      </c>
      <c r="BV99" s="796">
        <v>94</v>
      </c>
      <c r="BW99" s="788">
        <v>94</v>
      </c>
      <c r="BX99" s="788">
        <v>94</v>
      </c>
      <c r="BY99" s="788">
        <v>94</v>
      </c>
      <c r="BZ99" s="788">
        <v>94</v>
      </c>
      <c r="CA99" s="796">
        <v>97</v>
      </c>
      <c r="CB99" s="788">
        <v>97</v>
      </c>
      <c r="CC99" s="788">
        <v>97</v>
      </c>
      <c r="CD99" s="788">
        <v>97</v>
      </c>
      <c r="CE99" s="793">
        <v>97</v>
      </c>
      <c r="CF99" s="788" t="s">
        <v>1971</v>
      </c>
      <c r="CG99" s="788" t="s">
        <v>1971</v>
      </c>
      <c r="CH99" s="788" t="s">
        <v>1971</v>
      </c>
      <c r="CI99" s="788" t="s">
        <v>1971</v>
      </c>
      <c r="CJ99" s="788" t="s">
        <v>1971</v>
      </c>
      <c r="CK99" s="796" t="s">
        <v>1971</v>
      </c>
      <c r="CL99" s="788" t="s">
        <v>1971</v>
      </c>
      <c r="CM99" s="788" t="s">
        <v>1971</v>
      </c>
      <c r="CN99" s="788" t="s">
        <v>1971</v>
      </c>
      <c r="CO99" s="793" t="s">
        <v>1971</v>
      </c>
      <c r="CP99" s="796" t="s">
        <v>1971</v>
      </c>
      <c r="CQ99" s="788" t="s">
        <v>1971</v>
      </c>
      <c r="CR99" s="788" t="s">
        <v>1971</v>
      </c>
      <c r="CS99" s="788" t="s">
        <v>1971</v>
      </c>
      <c r="CT99" s="793" t="s">
        <v>1971</v>
      </c>
      <c r="CU99" s="1273">
        <v>-8.5900000000000004E-3</v>
      </c>
      <c r="CV99" s="1272" t="s">
        <v>1971</v>
      </c>
      <c r="CW99" s="1272" t="s">
        <v>1971</v>
      </c>
      <c r="CX99" s="1274" t="s">
        <v>1971</v>
      </c>
      <c r="CY99" s="1272" t="s">
        <v>1971</v>
      </c>
      <c r="CZ99" s="1272" t="s">
        <v>1971</v>
      </c>
      <c r="DA99" s="1272" t="s">
        <v>1971</v>
      </c>
      <c r="DB99" s="1274" t="s">
        <v>1971</v>
      </c>
      <c r="DC99" s="773"/>
      <c r="DD99" s="801">
        <v>1</v>
      </c>
      <c r="DE99" s="802"/>
    </row>
    <row r="100" spans="1:109" ht="15.75" customHeight="1">
      <c r="A100" s="760" t="s">
        <v>1022</v>
      </c>
      <c r="B100" s="761">
        <v>94</v>
      </c>
      <c r="C100" s="777" t="s">
        <v>2323</v>
      </c>
      <c r="D100" s="761" t="s">
        <v>2294</v>
      </c>
      <c r="E100" s="761" t="s">
        <v>1936</v>
      </c>
      <c r="F100" s="773" t="s">
        <v>2324</v>
      </c>
      <c r="G100" s="778" t="s">
        <v>2325</v>
      </c>
      <c r="H100" s="779" t="s">
        <v>2326</v>
      </c>
      <c r="I100" s="780">
        <v>1</v>
      </c>
      <c r="J100" s="781"/>
      <c r="K100" s="781"/>
      <c r="L100" s="781"/>
      <c r="M100" s="781"/>
      <c r="N100" s="781"/>
      <c r="O100" s="781"/>
      <c r="P100" s="782"/>
      <c r="Q100" s="783">
        <f t="shared" si="1"/>
        <v>1</v>
      </c>
      <c r="R100" s="777" t="s">
        <v>984</v>
      </c>
      <c r="S100" s="761" t="s">
        <v>964</v>
      </c>
      <c r="T100" s="784" t="s">
        <v>965</v>
      </c>
      <c r="U100" s="761" t="s">
        <v>2008</v>
      </c>
      <c r="V100" s="761" t="s">
        <v>293</v>
      </c>
      <c r="W100" s="761" t="s">
        <v>2327</v>
      </c>
      <c r="X100" s="817">
        <v>0</v>
      </c>
      <c r="Y100" s="807" t="s">
        <v>966</v>
      </c>
      <c r="Z100" s="778"/>
      <c r="AA100" s="773"/>
      <c r="AB100" s="773"/>
      <c r="AC100" s="773"/>
      <c r="AD100" s="773"/>
      <c r="AE100" s="773"/>
      <c r="AF100" s="778"/>
      <c r="AG100" s="788"/>
      <c r="AH100" s="788"/>
      <c r="AI100" s="788"/>
      <c r="AJ100" s="788"/>
      <c r="AK100" s="788"/>
      <c r="AL100" s="788"/>
      <c r="AM100" s="788"/>
      <c r="AN100" s="788"/>
      <c r="AO100" s="788"/>
      <c r="AP100" s="788"/>
      <c r="AQ100" s="796">
        <v>100</v>
      </c>
      <c r="AR100" s="788">
        <v>100</v>
      </c>
      <c r="AS100" s="788">
        <v>100</v>
      </c>
      <c r="AT100" s="788">
        <v>100</v>
      </c>
      <c r="AU100" s="793">
        <v>100</v>
      </c>
      <c r="AV100" s="796"/>
      <c r="AW100" s="788"/>
      <c r="AX100" s="788"/>
      <c r="AY100" s="788"/>
      <c r="AZ100" s="788"/>
      <c r="BA100" s="788"/>
      <c r="BB100" s="788"/>
      <c r="BC100" s="788"/>
      <c r="BD100" s="788"/>
      <c r="BE100" s="788"/>
      <c r="BF100" s="788"/>
      <c r="BG100" s="788"/>
      <c r="BH100" s="788"/>
      <c r="BI100" s="788"/>
      <c r="BJ100" s="788"/>
      <c r="BK100" s="793"/>
      <c r="BL100" s="777" t="s">
        <v>961</v>
      </c>
      <c r="BM100" s="773" t="s">
        <v>961</v>
      </c>
      <c r="BN100" s="773" t="s">
        <v>961</v>
      </c>
      <c r="BO100" s="773" t="s">
        <v>961</v>
      </c>
      <c r="BP100" s="784" t="s">
        <v>961</v>
      </c>
      <c r="BQ100" s="796" t="s">
        <v>1971</v>
      </c>
      <c r="BR100" s="788" t="s">
        <v>1971</v>
      </c>
      <c r="BS100" s="788" t="s">
        <v>1971</v>
      </c>
      <c r="BT100" s="788" t="s">
        <v>1971</v>
      </c>
      <c r="BU100" s="793" t="s">
        <v>1971</v>
      </c>
      <c r="BV100" s="796" t="s">
        <v>1971</v>
      </c>
      <c r="BW100" s="788" t="s">
        <v>1971</v>
      </c>
      <c r="BX100" s="788" t="s">
        <v>1971</v>
      </c>
      <c r="BY100" s="788" t="s">
        <v>1971</v>
      </c>
      <c r="BZ100" s="788" t="s">
        <v>1971</v>
      </c>
      <c r="CA100" s="796" t="s">
        <v>1971</v>
      </c>
      <c r="CB100" s="788" t="s">
        <v>1971</v>
      </c>
      <c r="CC100" s="788" t="s">
        <v>1971</v>
      </c>
      <c r="CD100" s="788" t="s">
        <v>1971</v>
      </c>
      <c r="CE100" s="793" t="s">
        <v>1971</v>
      </c>
      <c r="CF100" s="788" t="s">
        <v>1971</v>
      </c>
      <c r="CG100" s="788" t="s">
        <v>1971</v>
      </c>
      <c r="CH100" s="788" t="s">
        <v>1971</v>
      </c>
      <c r="CI100" s="788" t="s">
        <v>1971</v>
      </c>
      <c r="CJ100" s="793" t="s">
        <v>1971</v>
      </c>
      <c r="CK100" s="796" t="s">
        <v>1971</v>
      </c>
      <c r="CL100" s="788" t="s">
        <v>1971</v>
      </c>
      <c r="CM100" s="788" t="s">
        <v>1971</v>
      </c>
      <c r="CN100" s="788" t="s">
        <v>1971</v>
      </c>
      <c r="CO100" s="793" t="s">
        <v>1971</v>
      </c>
      <c r="CP100" s="796" t="s">
        <v>1971</v>
      </c>
      <c r="CQ100" s="788" t="s">
        <v>1971</v>
      </c>
      <c r="CR100" s="788" t="s">
        <v>1971</v>
      </c>
      <c r="CS100" s="788" t="s">
        <v>1971</v>
      </c>
      <c r="CT100" s="793" t="s">
        <v>1971</v>
      </c>
      <c r="CU100" s="1277">
        <v>-2.3800000000000002E-3</v>
      </c>
      <c r="CV100" s="1272" t="s">
        <v>1971</v>
      </c>
      <c r="CW100" s="1272" t="s">
        <v>1971</v>
      </c>
      <c r="CX100" s="1274" t="s">
        <v>1971</v>
      </c>
      <c r="CY100" s="1272" t="s">
        <v>1971</v>
      </c>
      <c r="CZ100" s="1272" t="s">
        <v>1971</v>
      </c>
      <c r="DA100" s="1272" t="s">
        <v>1971</v>
      </c>
      <c r="DB100" s="1274" t="s">
        <v>1971</v>
      </c>
      <c r="DC100" s="773"/>
      <c r="DD100" s="801">
        <v>1</v>
      </c>
      <c r="DE100" s="802"/>
    </row>
    <row r="101" spans="1:109" ht="15.75" customHeight="1">
      <c r="A101" s="760" t="s">
        <v>1022</v>
      </c>
      <c r="B101" s="761">
        <v>95</v>
      </c>
      <c r="C101" s="777" t="s">
        <v>2328</v>
      </c>
      <c r="D101" s="761" t="s">
        <v>2294</v>
      </c>
      <c r="E101" s="761" t="s">
        <v>1927</v>
      </c>
      <c r="F101" s="773" t="s">
        <v>2329</v>
      </c>
      <c r="G101" s="778" t="s">
        <v>2330</v>
      </c>
      <c r="H101" s="779" t="s">
        <v>2331</v>
      </c>
      <c r="I101" s="780">
        <v>0.2</v>
      </c>
      <c r="J101" s="781">
        <v>0.8</v>
      </c>
      <c r="K101" s="781"/>
      <c r="L101" s="781"/>
      <c r="M101" s="781"/>
      <c r="N101" s="781"/>
      <c r="O101" s="781"/>
      <c r="P101" s="782"/>
      <c r="Q101" s="783">
        <f t="shared" si="1"/>
        <v>1</v>
      </c>
      <c r="R101" s="777" t="s">
        <v>988</v>
      </c>
      <c r="S101" s="761" t="s">
        <v>964</v>
      </c>
      <c r="T101" s="784" t="s">
        <v>965</v>
      </c>
      <c r="U101" s="761" t="s">
        <v>2332</v>
      </c>
      <c r="V101" s="761" t="s">
        <v>293</v>
      </c>
      <c r="W101" s="761" t="s">
        <v>2333</v>
      </c>
      <c r="X101" s="1263">
        <v>1</v>
      </c>
      <c r="Y101" s="807" t="s">
        <v>966</v>
      </c>
      <c r="Z101" s="778"/>
      <c r="AA101" s="773"/>
      <c r="AB101" s="773"/>
      <c r="AC101" s="773"/>
      <c r="AD101" s="773"/>
      <c r="AE101" s="773"/>
      <c r="AF101" s="778"/>
      <c r="AG101" s="788"/>
      <c r="AH101" s="788"/>
      <c r="AI101" s="788"/>
      <c r="AJ101" s="788"/>
      <c r="AK101" s="788"/>
      <c r="AL101" s="788"/>
      <c r="AM101" s="788"/>
      <c r="AN101" s="788"/>
      <c r="AO101" s="788"/>
      <c r="AP101" s="788"/>
      <c r="AQ101" s="796">
        <v>85</v>
      </c>
      <c r="AR101" s="788">
        <v>85</v>
      </c>
      <c r="AS101" s="788">
        <v>85</v>
      </c>
      <c r="AT101" s="788">
        <v>85</v>
      </c>
      <c r="AU101" s="793">
        <v>85</v>
      </c>
      <c r="AV101" s="796"/>
      <c r="AW101" s="788"/>
      <c r="AX101" s="788"/>
      <c r="AY101" s="788"/>
      <c r="AZ101" s="788"/>
      <c r="BA101" s="788"/>
      <c r="BB101" s="788"/>
      <c r="BC101" s="788"/>
      <c r="BD101" s="788"/>
      <c r="BE101" s="788"/>
      <c r="BF101" s="788"/>
      <c r="BG101" s="788"/>
      <c r="BH101" s="788"/>
      <c r="BI101" s="788"/>
      <c r="BJ101" s="788"/>
      <c r="BK101" s="793"/>
      <c r="BL101" s="777" t="s">
        <v>961</v>
      </c>
      <c r="BM101" s="773" t="s">
        <v>961</v>
      </c>
      <c r="BN101" s="773" t="s">
        <v>961</v>
      </c>
      <c r="BO101" s="773" t="s">
        <v>961</v>
      </c>
      <c r="BP101" s="784" t="s">
        <v>961</v>
      </c>
      <c r="BQ101" s="796" t="s">
        <v>1971</v>
      </c>
      <c r="BR101" s="788" t="s">
        <v>1971</v>
      </c>
      <c r="BS101" s="788" t="s">
        <v>1971</v>
      </c>
      <c r="BT101" s="788" t="s">
        <v>1971</v>
      </c>
      <c r="BU101" s="793" t="s">
        <v>1971</v>
      </c>
      <c r="BV101" s="796">
        <v>75</v>
      </c>
      <c r="BW101" s="788">
        <v>75</v>
      </c>
      <c r="BX101" s="788">
        <v>75</v>
      </c>
      <c r="BY101" s="788">
        <v>75</v>
      </c>
      <c r="BZ101" s="788">
        <v>75</v>
      </c>
      <c r="CA101" s="796" t="s">
        <v>1971</v>
      </c>
      <c r="CB101" s="788" t="s">
        <v>1971</v>
      </c>
      <c r="CC101" s="788" t="s">
        <v>1971</v>
      </c>
      <c r="CD101" s="788" t="s">
        <v>1971</v>
      </c>
      <c r="CE101" s="793" t="s">
        <v>1971</v>
      </c>
      <c r="CF101" s="788" t="s">
        <v>1971</v>
      </c>
      <c r="CG101" s="788" t="s">
        <v>1971</v>
      </c>
      <c r="CH101" s="788" t="s">
        <v>1971</v>
      </c>
      <c r="CI101" s="788" t="s">
        <v>1971</v>
      </c>
      <c r="CJ101" s="793" t="s">
        <v>1971</v>
      </c>
      <c r="CK101" s="796">
        <v>93</v>
      </c>
      <c r="CL101" s="788">
        <v>93</v>
      </c>
      <c r="CM101" s="788">
        <v>93</v>
      </c>
      <c r="CN101" s="788">
        <v>93</v>
      </c>
      <c r="CO101" s="793">
        <v>93</v>
      </c>
      <c r="CP101" s="796" t="s">
        <v>1971</v>
      </c>
      <c r="CQ101" s="788" t="s">
        <v>1971</v>
      </c>
      <c r="CR101" s="788" t="s">
        <v>1971</v>
      </c>
      <c r="CS101" s="788" t="s">
        <v>1971</v>
      </c>
      <c r="CT101" s="793" t="s">
        <v>1971</v>
      </c>
      <c r="CU101" s="1273">
        <v>-2.1100000000000001E-2</v>
      </c>
      <c r="CV101" s="1272" t="s">
        <v>1971</v>
      </c>
      <c r="CW101" s="1272" t="s">
        <v>1971</v>
      </c>
      <c r="CX101" s="1274" t="s">
        <v>1971</v>
      </c>
      <c r="CY101" s="1272">
        <v>2.0799999999999999E-2</v>
      </c>
      <c r="CZ101" s="1272" t="s">
        <v>1971</v>
      </c>
      <c r="DA101" s="1272" t="s">
        <v>1971</v>
      </c>
      <c r="DB101" s="1274" t="s">
        <v>1971</v>
      </c>
      <c r="DC101" s="773"/>
      <c r="DD101" s="801">
        <v>1</v>
      </c>
      <c r="DE101" s="802"/>
    </row>
    <row r="102" spans="1:109" ht="15.75" customHeight="1">
      <c r="A102" s="760" t="s">
        <v>1022</v>
      </c>
      <c r="B102" s="761">
        <v>96</v>
      </c>
      <c r="C102" s="777" t="s">
        <v>2334</v>
      </c>
      <c r="D102" s="761" t="s">
        <v>2294</v>
      </c>
      <c r="E102" s="761" t="s">
        <v>1936</v>
      </c>
      <c r="F102" s="773" t="s">
        <v>2335</v>
      </c>
      <c r="G102" s="778" t="s">
        <v>2336</v>
      </c>
      <c r="H102" s="779" t="s">
        <v>2337</v>
      </c>
      <c r="I102" s="780">
        <v>1</v>
      </c>
      <c r="J102" s="781"/>
      <c r="K102" s="781"/>
      <c r="L102" s="781"/>
      <c r="M102" s="781"/>
      <c r="N102" s="781"/>
      <c r="O102" s="781"/>
      <c r="P102" s="782"/>
      <c r="Q102" s="783">
        <f t="shared" si="1"/>
        <v>1</v>
      </c>
      <c r="R102" s="777" t="s">
        <v>988</v>
      </c>
      <c r="S102" s="761" t="s">
        <v>964</v>
      </c>
      <c r="T102" s="784" t="s">
        <v>965</v>
      </c>
      <c r="U102" s="761" t="s">
        <v>2008</v>
      </c>
      <c r="V102" s="761" t="s">
        <v>991</v>
      </c>
      <c r="W102" s="761" t="s">
        <v>2338</v>
      </c>
      <c r="X102" s="817">
        <v>1</v>
      </c>
      <c r="Y102" s="807" t="s">
        <v>978</v>
      </c>
      <c r="Z102" s="778"/>
      <c r="AA102" s="773"/>
      <c r="AB102" s="773"/>
      <c r="AC102" s="773"/>
      <c r="AD102" s="773"/>
      <c r="AE102" s="773"/>
      <c r="AF102" s="778"/>
      <c r="AG102" s="788"/>
      <c r="AH102" s="788"/>
      <c r="AI102" s="788"/>
      <c r="AJ102" s="788"/>
      <c r="AK102" s="788"/>
      <c r="AL102" s="788"/>
      <c r="AM102" s="788"/>
      <c r="AN102" s="788"/>
      <c r="AO102" s="788"/>
      <c r="AP102" s="788"/>
      <c r="AQ102" s="796">
        <v>-186.1</v>
      </c>
      <c r="AR102" s="788">
        <v>-186.1</v>
      </c>
      <c r="AS102" s="788">
        <v>-186.1</v>
      </c>
      <c r="AT102" s="788">
        <v>-186.1</v>
      </c>
      <c r="AU102" s="793">
        <v>-186.1</v>
      </c>
      <c r="AV102" s="796"/>
      <c r="AW102" s="788"/>
      <c r="AX102" s="788"/>
      <c r="AY102" s="788"/>
      <c r="AZ102" s="788"/>
      <c r="BA102" s="788"/>
      <c r="BB102" s="788"/>
      <c r="BC102" s="788"/>
      <c r="BD102" s="788"/>
      <c r="BE102" s="788"/>
      <c r="BF102" s="788"/>
      <c r="BG102" s="788"/>
      <c r="BH102" s="788"/>
      <c r="BI102" s="788"/>
      <c r="BJ102" s="788"/>
      <c r="BK102" s="793"/>
      <c r="BL102" s="777" t="s">
        <v>961</v>
      </c>
      <c r="BM102" s="773" t="s">
        <v>961</v>
      </c>
      <c r="BN102" s="773" t="s">
        <v>961</v>
      </c>
      <c r="BO102" s="773" t="s">
        <v>961</v>
      </c>
      <c r="BP102" s="784" t="s">
        <v>961</v>
      </c>
      <c r="BQ102" s="796" t="s">
        <v>1971</v>
      </c>
      <c r="BR102" s="788" t="s">
        <v>1971</v>
      </c>
      <c r="BS102" s="788" t="s">
        <v>1971</v>
      </c>
      <c r="BT102" s="788" t="s">
        <v>1971</v>
      </c>
      <c r="BU102" s="793" t="s">
        <v>1971</v>
      </c>
      <c r="BV102" s="796" t="s">
        <v>1971</v>
      </c>
      <c r="BW102" s="788" t="s">
        <v>1971</v>
      </c>
      <c r="BX102" s="788" t="s">
        <v>1971</v>
      </c>
      <c r="BY102" s="788" t="s">
        <v>1971</v>
      </c>
      <c r="BZ102" s="788" t="s">
        <v>1971</v>
      </c>
      <c r="CA102" s="796" t="s">
        <v>1971</v>
      </c>
      <c r="CB102" s="788" t="s">
        <v>1971</v>
      </c>
      <c r="CC102" s="788" t="s">
        <v>1971</v>
      </c>
      <c r="CD102" s="788" t="s">
        <v>1971</v>
      </c>
      <c r="CE102" s="793" t="s">
        <v>1971</v>
      </c>
      <c r="CF102" s="788" t="s">
        <v>1971</v>
      </c>
      <c r="CG102" s="788" t="s">
        <v>1971</v>
      </c>
      <c r="CH102" s="788" t="s">
        <v>1971</v>
      </c>
      <c r="CI102" s="788" t="s">
        <v>1971</v>
      </c>
      <c r="CJ102" s="793" t="s">
        <v>1971</v>
      </c>
      <c r="CK102" s="796">
        <v>-733.5</v>
      </c>
      <c r="CL102" s="788">
        <v>-733.5</v>
      </c>
      <c r="CM102" s="788">
        <v>-733.5</v>
      </c>
      <c r="CN102" s="788">
        <v>-733.5</v>
      </c>
      <c r="CO102" s="793">
        <v>-733.5</v>
      </c>
      <c r="CP102" s="796" t="s">
        <v>1971</v>
      </c>
      <c r="CQ102" s="788" t="s">
        <v>1971</v>
      </c>
      <c r="CR102" s="788" t="s">
        <v>1971</v>
      </c>
      <c r="CS102" s="788" t="s">
        <v>1971</v>
      </c>
      <c r="CT102" s="793" t="s">
        <v>1971</v>
      </c>
      <c r="CU102" s="1273">
        <v>-5.0000000000000002E-5</v>
      </c>
      <c r="CV102" s="1272" t="s">
        <v>1971</v>
      </c>
      <c r="CW102" s="1272" t="s">
        <v>1971</v>
      </c>
      <c r="CX102" s="1274" t="s">
        <v>1971</v>
      </c>
      <c r="CY102" s="1272">
        <v>5.0000000000000002E-5</v>
      </c>
      <c r="CZ102" s="1272" t="s">
        <v>1971</v>
      </c>
      <c r="DA102" s="1272" t="s">
        <v>1971</v>
      </c>
      <c r="DB102" s="1274" t="s">
        <v>1971</v>
      </c>
      <c r="DC102" s="773" t="s">
        <v>973</v>
      </c>
      <c r="DD102" s="801">
        <v>1</v>
      </c>
      <c r="DE102" s="802" t="s">
        <v>2339</v>
      </c>
    </row>
    <row r="103" spans="1:109" ht="15.75" customHeight="1">
      <c r="A103" s="760" t="s">
        <v>1022</v>
      </c>
      <c r="B103" s="761">
        <v>97</v>
      </c>
      <c r="C103" s="777" t="s">
        <v>2340</v>
      </c>
      <c r="D103" s="761" t="s">
        <v>2267</v>
      </c>
      <c r="E103" s="761" t="s">
        <v>1936</v>
      </c>
      <c r="F103" s="773" t="s">
        <v>2341</v>
      </c>
      <c r="G103" s="778" t="s">
        <v>658</v>
      </c>
      <c r="H103" s="779" t="s">
        <v>2342</v>
      </c>
      <c r="I103" s="780"/>
      <c r="J103" s="781"/>
      <c r="K103" s="781"/>
      <c r="L103" s="781"/>
      <c r="M103" s="781">
        <v>1</v>
      </c>
      <c r="N103" s="781"/>
      <c r="O103" s="781"/>
      <c r="P103" s="782"/>
      <c r="Q103" s="783">
        <f t="shared" si="1"/>
        <v>1</v>
      </c>
      <c r="R103" s="777" t="s">
        <v>963</v>
      </c>
      <c r="S103" s="761"/>
      <c r="T103" s="784"/>
      <c r="U103" s="761" t="s">
        <v>2146</v>
      </c>
      <c r="V103" s="761" t="s">
        <v>293</v>
      </c>
      <c r="W103" s="761" t="s">
        <v>2292</v>
      </c>
      <c r="X103" s="1298">
        <v>1</v>
      </c>
      <c r="Y103" s="809" t="s">
        <v>966</v>
      </c>
      <c r="Z103" s="778" t="s">
        <v>658</v>
      </c>
      <c r="AA103" s="773"/>
      <c r="AB103" s="773"/>
      <c r="AC103" s="773"/>
      <c r="AD103" s="773"/>
      <c r="AE103" s="773"/>
      <c r="AF103" s="778"/>
      <c r="AG103" s="788"/>
      <c r="AH103" s="788"/>
      <c r="AI103" s="788"/>
      <c r="AJ103" s="788"/>
      <c r="AK103" s="788"/>
      <c r="AL103" s="788"/>
      <c r="AM103" s="788"/>
      <c r="AN103" s="788"/>
      <c r="AO103" s="788"/>
      <c r="AP103" s="788"/>
      <c r="AQ103" s="1394"/>
      <c r="AR103" s="1343"/>
      <c r="AS103" s="1343"/>
      <c r="AT103" s="1343"/>
      <c r="AU103" s="1344"/>
      <c r="AV103" s="1394"/>
      <c r="AW103" s="1343"/>
      <c r="AX103" s="1343"/>
      <c r="AY103" s="1343"/>
      <c r="AZ103" s="1343"/>
      <c r="BA103" s="1343"/>
      <c r="BB103" s="1343"/>
      <c r="BC103" s="1343"/>
      <c r="BD103" s="1343"/>
      <c r="BE103" s="1343"/>
      <c r="BF103" s="1343"/>
      <c r="BG103" s="1343"/>
      <c r="BH103" s="1343"/>
      <c r="BI103" s="1343"/>
      <c r="BJ103" s="1343"/>
      <c r="BK103" s="1344"/>
      <c r="BL103" s="1351"/>
      <c r="BM103" s="1352"/>
      <c r="BN103" s="1352"/>
      <c r="BO103" s="1352"/>
      <c r="BP103" s="1414"/>
      <c r="BQ103" s="1394"/>
      <c r="BR103" s="1343"/>
      <c r="BS103" s="1343"/>
      <c r="BT103" s="1343"/>
      <c r="BU103" s="1344"/>
      <c r="BV103" s="1394"/>
      <c r="BW103" s="1343"/>
      <c r="BX103" s="1343"/>
      <c r="BY103" s="1343"/>
      <c r="BZ103" s="1343"/>
      <c r="CA103" s="1394"/>
      <c r="CB103" s="1343"/>
      <c r="CC103" s="1343"/>
      <c r="CD103" s="1343"/>
      <c r="CE103" s="1344"/>
      <c r="CF103" s="1343"/>
      <c r="CG103" s="1343"/>
      <c r="CH103" s="1343"/>
      <c r="CI103" s="1343"/>
      <c r="CJ103" s="1344"/>
      <c r="CK103" s="1394"/>
      <c r="CL103" s="1343"/>
      <c r="CM103" s="1343"/>
      <c r="CN103" s="1343"/>
      <c r="CO103" s="1344"/>
      <c r="CP103" s="1394"/>
      <c r="CQ103" s="1343"/>
      <c r="CR103" s="1343"/>
      <c r="CS103" s="1343"/>
      <c r="CT103" s="1344"/>
      <c r="CU103" s="1499"/>
      <c r="CV103" s="1490"/>
      <c r="CW103" s="1490"/>
      <c r="CX103" s="1695"/>
      <c r="CY103" s="1490"/>
      <c r="CZ103" s="1490"/>
      <c r="DA103" s="1490"/>
      <c r="DB103" s="1695"/>
      <c r="DC103" s="1352"/>
      <c r="DD103" s="1696"/>
      <c r="DE103" s="1701"/>
    </row>
    <row r="104" spans="1:109" ht="15.75" customHeight="1">
      <c r="A104" s="760" t="s">
        <v>1022</v>
      </c>
      <c r="B104" s="761">
        <v>98</v>
      </c>
      <c r="C104" s="777" t="s">
        <v>2343</v>
      </c>
      <c r="D104" s="761"/>
      <c r="E104" s="761"/>
      <c r="F104" s="773" t="s">
        <v>2344</v>
      </c>
      <c r="G104" s="778" t="s">
        <v>2345</v>
      </c>
      <c r="H104" s="779"/>
      <c r="I104" s="780"/>
      <c r="J104" s="781">
        <v>1</v>
      </c>
      <c r="K104" s="781"/>
      <c r="L104" s="781"/>
      <c r="M104" s="781"/>
      <c r="N104" s="781"/>
      <c r="O104" s="781"/>
      <c r="P104" s="782"/>
      <c r="Q104" s="783">
        <f t="shared" si="1"/>
        <v>1</v>
      </c>
      <c r="R104" s="777" t="s">
        <v>984</v>
      </c>
      <c r="S104" s="761" t="s">
        <v>964</v>
      </c>
      <c r="T104" s="784" t="s">
        <v>977</v>
      </c>
      <c r="U104" s="761"/>
      <c r="V104" s="844" t="s">
        <v>991</v>
      </c>
      <c r="W104" s="761" t="s">
        <v>2346</v>
      </c>
      <c r="X104" s="817">
        <v>0</v>
      </c>
      <c r="Y104" s="1292" t="s">
        <v>978</v>
      </c>
      <c r="Z104" s="778"/>
      <c r="AA104" s="773"/>
      <c r="AB104" s="773"/>
      <c r="AC104" s="773"/>
      <c r="AD104" s="773"/>
      <c r="AE104" s="773"/>
      <c r="AF104" s="778"/>
      <c r="AG104" s="788"/>
      <c r="AH104" s="788"/>
      <c r="AI104" s="788"/>
      <c r="AJ104" s="788"/>
      <c r="AK104" s="788"/>
      <c r="AL104" s="788"/>
      <c r="AM104" s="788"/>
      <c r="AN104" s="788"/>
      <c r="AO104" s="788"/>
      <c r="AP104" s="788"/>
      <c r="AQ104" s="796">
        <v>0</v>
      </c>
      <c r="AR104" s="788">
        <v>0</v>
      </c>
      <c r="AS104" s="788">
        <v>0</v>
      </c>
      <c r="AT104" s="788">
        <v>0</v>
      </c>
      <c r="AU104" s="818">
        <v>0</v>
      </c>
      <c r="AV104" s="796"/>
      <c r="AW104" s="788"/>
      <c r="AX104" s="788"/>
      <c r="AY104" s="788"/>
      <c r="AZ104" s="788"/>
      <c r="BA104" s="788"/>
      <c r="BB104" s="788"/>
      <c r="BC104" s="788"/>
      <c r="BD104" s="788"/>
      <c r="BE104" s="788"/>
      <c r="BF104" s="788"/>
      <c r="BG104" s="788"/>
      <c r="BH104" s="788"/>
      <c r="BI104" s="788"/>
      <c r="BJ104" s="788"/>
      <c r="BK104" s="793"/>
      <c r="BL104" s="777"/>
      <c r="BM104" s="773"/>
      <c r="BN104" s="773"/>
      <c r="BO104" s="773"/>
      <c r="BP104" s="784" t="s">
        <v>961</v>
      </c>
      <c r="BQ104" s="796" t="s">
        <v>1971</v>
      </c>
      <c r="BR104" s="788" t="s">
        <v>1971</v>
      </c>
      <c r="BS104" s="788" t="s">
        <v>1971</v>
      </c>
      <c r="BT104" s="788" t="s">
        <v>1971</v>
      </c>
      <c r="BU104" s="793" t="s">
        <v>1971</v>
      </c>
      <c r="BV104" s="796" t="s">
        <v>1971</v>
      </c>
      <c r="BW104" s="788" t="s">
        <v>1971</v>
      </c>
      <c r="BX104" s="788" t="s">
        <v>1971</v>
      </c>
      <c r="BY104" s="788" t="s">
        <v>1971</v>
      </c>
      <c r="BZ104" s="788" t="s">
        <v>1971</v>
      </c>
      <c r="CA104" s="796" t="s">
        <v>1971</v>
      </c>
      <c r="CB104" s="788" t="s">
        <v>1971</v>
      </c>
      <c r="CC104" s="788" t="s">
        <v>1971</v>
      </c>
      <c r="CD104" s="788" t="s">
        <v>1971</v>
      </c>
      <c r="CE104" s="793" t="s">
        <v>1971</v>
      </c>
      <c r="CF104" s="788" t="s">
        <v>1971</v>
      </c>
      <c r="CG104" s="788" t="s">
        <v>1971</v>
      </c>
      <c r="CH104" s="788" t="s">
        <v>1971</v>
      </c>
      <c r="CI104" s="788" t="s">
        <v>1971</v>
      </c>
      <c r="CJ104" s="793" t="s">
        <v>1971</v>
      </c>
      <c r="CK104" s="796" t="s">
        <v>1971</v>
      </c>
      <c r="CL104" s="788" t="s">
        <v>1971</v>
      </c>
      <c r="CM104" s="788" t="s">
        <v>1971</v>
      </c>
      <c r="CN104" s="788" t="s">
        <v>1971</v>
      </c>
      <c r="CO104" s="793" t="s">
        <v>1971</v>
      </c>
      <c r="CP104" s="796" t="s">
        <v>1971</v>
      </c>
      <c r="CQ104" s="788" t="s">
        <v>1971</v>
      </c>
      <c r="CR104" s="788" t="s">
        <v>1971</v>
      </c>
      <c r="CS104" s="788" t="s">
        <v>1971</v>
      </c>
      <c r="CT104" s="793" t="s">
        <v>1971</v>
      </c>
      <c r="CU104" s="1277">
        <v>-5.3100000000000001E-2</v>
      </c>
      <c r="CV104" s="1272" t="s">
        <v>1971</v>
      </c>
      <c r="CW104" s="1272" t="s">
        <v>1971</v>
      </c>
      <c r="CX104" s="1274" t="s">
        <v>1971</v>
      </c>
      <c r="CY104" s="1272" t="s">
        <v>1971</v>
      </c>
      <c r="CZ104" s="1272" t="s">
        <v>1971</v>
      </c>
      <c r="DA104" s="1272" t="s">
        <v>1971</v>
      </c>
      <c r="DB104" s="1274" t="s">
        <v>1971</v>
      </c>
      <c r="DC104" s="773"/>
      <c r="DD104" s="801"/>
      <c r="DE104" s="802"/>
    </row>
    <row r="105" spans="1:109" ht="15.75" customHeight="1">
      <c r="A105" s="760" t="s">
        <v>1022</v>
      </c>
      <c r="B105" s="761">
        <v>99</v>
      </c>
      <c r="C105" s="777" t="s">
        <v>2347</v>
      </c>
      <c r="D105" s="761"/>
      <c r="E105" s="761"/>
      <c r="F105" s="773" t="s">
        <v>2061</v>
      </c>
      <c r="G105" s="778" t="s">
        <v>2062</v>
      </c>
      <c r="H105" s="779"/>
      <c r="I105" s="780"/>
      <c r="J105" s="781"/>
      <c r="K105" s="781"/>
      <c r="L105" s="781"/>
      <c r="M105" s="781"/>
      <c r="N105" s="781"/>
      <c r="O105" s="781"/>
      <c r="P105" s="782"/>
      <c r="Q105" s="783">
        <f t="shared" si="1"/>
        <v>0</v>
      </c>
      <c r="R105" s="777" t="s">
        <v>963</v>
      </c>
      <c r="S105" s="761"/>
      <c r="T105" s="784"/>
      <c r="U105" s="761"/>
      <c r="V105" s="1236" t="s">
        <v>1030</v>
      </c>
      <c r="W105" s="761" t="s">
        <v>2063</v>
      </c>
      <c r="X105" s="817">
        <v>0</v>
      </c>
      <c r="Y105" s="807"/>
      <c r="Z105" s="778"/>
      <c r="AA105" s="773"/>
      <c r="AB105" s="773"/>
      <c r="AC105" s="773"/>
      <c r="AD105" s="773"/>
      <c r="AE105" s="773"/>
      <c r="AF105" s="787"/>
      <c r="AG105" s="788"/>
      <c r="AH105" s="788"/>
      <c r="AI105" s="788"/>
      <c r="AJ105" s="788"/>
      <c r="AK105" s="788"/>
      <c r="AL105" s="788"/>
      <c r="AM105" s="788"/>
      <c r="AN105" s="788"/>
      <c r="AO105" s="788"/>
      <c r="AP105" s="788"/>
      <c r="AQ105" s="796" t="s">
        <v>2064</v>
      </c>
      <c r="AR105" s="788" t="s">
        <v>2064</v>
      </c>
      <c r="AS105" s="788" t="s">
        <v>2064</v>
      </c>
      <c r="AT105" s="788" t="s">
        <v>2064</v>
      </c>
      <c r="AU105" s="793" t="s">
        <v>2064</v>
      </c>
      <c r="AV105" s="796"/>
      <c r="AW105" s="788"/>
      <c r="AX105" s="788"/>
      <c r="AY105" s="788"/>
      <c r="AZ105" s="788"/>
      <c r="BA105" s="788"/>
      <c r="BB105" s="788"/>
      <c r="BC105" s="788"/>
      <c r="BD105" s="788"/>
      <c r="BE105" s="788"/>
      <c r="BF105" s="788"/>
      <c r="BG105" s="788"/>
      <c r="BH105" s="788"/>
      <c r="BI105" s="788"/>
      <c r="BJ105" s="788"/>
      <c r="BK105" s="793"/>
      <c r="BL105" s="777"/>
      <c r="BM105" s="773"/>
      <c r="BN105" s="773"/>
      <c r="BO105" s="773"/>
      <c r="BP105" s="784"/>
      <c r="BQ105" s="796" t="s">
        <v>1971</v>
      </c>
      <c r="BR105" s="788" t="s">
        <v>1971</v>
      </c>
      <c r="BS105" s="788" t="s">
        <v>1971</v>
      </c>
      <c r="BT105" s="788" t="s">
        <v>1971</v>
      </c>
      <c r="BU105" s="793" t="s">
        <v>1971</v>
      </c>
      <c r="BV105" s="796" t="s">
        <v>1971</v>
      </c>
      <c r="BW105" s="788" t="s">
        <v>1971</v>
      </c>
      <c r="BX105" s="788" t="s">
        <v>1971</v>
      </c>
      <c r="BY105" s="788" t="s">
        <v>1971</v>
      </c>
      <c r="BZ105" s="788" t="s">
        <v>1971</v>
      </c>
      <c r="CA105" s="796" t="s">
        <v>1971</v>
      </c>
      <c r="CB105" s="788" t="s">
        <v>1971</v>
      </c>
      <c r="CC105" s="788" t="s">
        <v>1971</v>
      </c>
      <c r="CD105" s="788" t="s">
        <v>1971</v>
      </c>
      <c r="CE105" s="793" t="s">
        <v>1971</v>
      </c>
      <c r="CF105" s="788" t="s">
        <v>1971</v>
      </c>
      <c r="CG105" s="788" t="s">
        <v>1971</v>
      </c>
      <c r="CH105" s="788" t="s">
        <v>1971</v>
      </c>
      <c r="CI105" s="788" t="s">
        <v>1971</v>
      </c>
      <c r="CJ105" s="793" t="s">
        <v>1971</v>
      </c>
      <c r="CK105" s="796" t="s">
        <v>1971</v>
      </c>
      <c r="CL105" s="788" t="s">
        <v>1971</v>
      </c>
      <c r="CM105" s="788" t="s">
        <v>1971</v>
      </c>
      <c r="CN105" s="788" t="s">
        <v>1971</v>
      </c>
      <c r="CO105" s="793" t="s">
        <v>1971</v>
      </c>
      <c r="CP105" s="796" t="s">
        <v>1971</v>
      </c>
      <c r="CQ105" s="788" t="s">
        <v>1971</v>
      </c>
      <c r="CR105" s="788" t="s">
        <v>1971</v>
      </c>
      <c r="CS105" s="788" t="s">
        <v>1971</v>
      </c>
      <c r="CT105" s="793" t="s">
        <v>1971</v>
      </c>
      <c r="CU105" s="1273" t="s">
        <v>1971</v>
      </c>
      <c r="CV105" s="1272" t="s">
        <v>1971</v>
      </c>
      <c r="CW105" s="1272" t="s">
        <v>1971</v>
      </c>
      <c r="CX105" s="1274" t="s">
        <v>1971</v>
      </c>
      <c r="CY105" s="1272" t="s">
        <v>1971</v>
      </c>
      <c r="CZ105" s="1272" t="s">
        <v>1971</v>
      </c>
      <c r="DA105" s="1272" t="s">
        <v>1971</v>
      </c>
      <c r="DB105" s="1274" t="s">
        <v>1971</v>
      </c>
      <c r="DC105" s="773"/>
      <c r="DD105" s="801"/>
      <c r="DE105" s="802"/>
    </row>
    <row r="106" spans="1:109" ht="22.95" customHeight="1">
      <c r="A106" s="760" t="s">
        <v>1022</v>
      </c>
      <c r="B106" s="761">
        <v>100</v>
      </c>
      <c r="C106" s="777" t="s">
        <v>2348</v>
      </c>
      <c r="D106" s="761"/>
      <c r="E106" s="761"/>
      <c r="F106" s="773" t="s">
        <v>2349</v>
      </c>
      <c r="G106" s="778" t="s">
        <v>2350</v>
      </c>
      <c r="H106" s="1238" t="s">
        <v>2351</v>
      </c>
      <c r="I106" s="780"/>
      <c r="J106" s="781"/>
      <c r="K106" s="781"/>
      <c r="L106" s="781"/>
      <c r="M106" s="781"/>
      <c r="N106" s="781"/>
      <c r="O106" s="781"/>
      <c r="P106" s="782"/>
      <c r="Q106" s="783">
        <f t="shared" si="1"/>
        <v>0</v>
      </c>
      <c r="R106" s="777" t="s">
        <v>963</v>
      </c>
      <c r="S106" s="761"/>
      <c r="T106" s="784"/>
      <c r="U106" s="761"/>
      <c r="V106" s="761" t="s">
        <v>991</v>
      </c>
      <c r="W106" s="761"/>
      <c r="X106" s="1298">
        <v>1</v>
      </c>
      <c r="Y106" s="807"/>
      <c r="Z106" s="778"/>
      <c r="AA106" s="773"/>
      <c r="AB106" s="773"/>
      <c r="AC106" s="773"/>
      <c r="AD106" s="773"/>
      <c r="AE106" s="773"/>
      <c r="AF106" s="787"/>
      <c r="AG106" s="788"/>
      <c r="AH106" s="788"/>
      <c r="AI106" s="788"/>
      <c r="AJ106" s="788"/>
      <c r="AK106" s="788"/>
      <c r="AL106" s="788"/>
      <c r="AM106" s="788"/>
      <c r="AN106" s="788"/>
      <c r="AO106" s="788"/>
      <c r="AP106" s="788"/>
      <c r="AQ106" s="796" t="s">
        <v>2352</v>
      </c>
      <c r="AR106" s="788" t="s">
        <v>2353</v>
      </c>
      <c r="AS106" s="788" t="s">
        <v>2354</v>
      </c>
      <c r="AT106" s="788" t="s">
        <v>2355</v>
      </c>
      <c r="AU106" s="793" t="s">
        <v>2356</v>
      </c>
      <c r="AV106" s="796"/>
      <c r="AW106" s="788"/>
      <c r="AX106" s="788"/>
      <c r="AY106" s="788"/>
      <c r="AZ106" s="788"/>
      <c r="BA106" s="788"/>
      <c r="BB106" s="788"/>
      <c r="BC106" s="788"/>
      <c r="BD106" s="788"/>
      <c r="BE106" s="788"/>
      <c r="BF106" s="788"/>
      <c r="BG106" s="788"/>
      <c r="BH106" s="788"/>
      <c r="BI106" s="788"/>
      <c r="BJ106" s="788"/>
      <c r="BK106" s="793"/>
      <c r="BL106" s="777"/>
      <c r="BM106" s="773"/>
      <c r="BN106" s="773"/>
      <c r="BO106" s="773"/>
      <c r="BP106" s="784"/>
      <c r="BQ106" s="796" t="s">
        <v>1971</v>
      </c>
      <c r="BR106" s="788" t="s">
        <v>1971</v>
      </c>
      <c r="BS106" s="788" t="s">
        <v>1971</v>
      </c>
      <c r="BT106" s="788" t="s">
        <v>1971</v>
      </c>
      <c r="BU106" s="793" t="s">
        <v>1971</v>
      </c>
      <c r="BV106" s="796" t="s">
        <v>1971</v>
      </c>
      <c r="BW106" s="788" t="s">
        <v>1971</v>
      </c>
      <c r="BX106" s="788" t="s">
        <v>1971</v>
      </c>
      <c r="BY106" s="788" t="s">
        <v>1971</v>
      </c>
      <c r="BZ106" s="788" t="s">
        <v>1971</v>
      </c>
      <c r="CA106" s="796" t="s">
        <v>1971</v>
      </c>
      <c r="CB106" s="788" t="s">
        <v>1971</v>
      </c>
      <c r="CC106" s="788" t="s">
        <v>1971</v>
      </c>
      <c r="CD106" s="788" t="s">
        <v>1971</v>
      </c>
      <c r="CE106" s="793" t="s">
        <v>1971</v>
      </c>
      <c r="CF106" s="788" t="s">
        <v>1971</v>
      </c>
      <c r="CG106" s="788" t="s">
        <v>1971</v>
      </c>
      <c r="CH106" s="788" t="s">
        <v>1971</v>
      </c>
      <c r="CI106" s="788" t="s">
        <v>1971</v>
      </c>
      <c r="CJ106" s="793" t="s">
        <v>1971</v>
      </c>
      <c r="CK106" s="796" t="s">
        <v>1971</v>
      </c>
      <c r="CL106" s="788" t="s">
        <v>1971</v>
      </c>
      <c r="CM106" s="788" t="s">
        <v>1971</v>
      </c>
      <c r="CN106" s="788" t="s">
        <v>1971</v>
      </c>
      <c r="CO106" s="793" t="s">
        <v>1971</v>
      </c>
      <c r="CP106" s="796" t="s">
        <v>1971</v>
      </c>
      <c r="CQ106" s="788" t="s">
        <v>1971</v>
      </c>
      <c r="CR106" s="788" t="s">
        <v>1971</v>
      </c>
      <c r="CS106" s="788" t="s">
        <v>1971</v>
      </c>
      <c r="CT106" s="793" t="s">
        <v>1971</v>
      </c>
      <c r="CU106" s="1273" t="s">
        <v>1971</v>
      </c>
      <c r="CV106" s="1272" t="s">
        <v>1971</v>
      </c>
      <c r="CW106" s="1272" t="s">
        <v>1971</v>
      </c>
      <c r="CX106" s="1274" t="s">
        <v>1971</v>
      </c>
      <c r="CY106" s="1272" t="s">
        <v>1971</v>
      </c>
      <c r="CZ106" s="1272" t="s">
        <v>1971</v>
      </c>
      <c r="DA106" s="1272" t="s">
        <v>1971</v>
      </c>
      <c r="DB106" s="1274" t="s">
        <v>1971</v>
      </c>
      <c r="DC106" s="773"/>
      <c r="DD106" s="801"/>
      <c r="DE106" s="802"/>
    </row>
    <row r="107" spans="1:109" ht="15.75" customHeight="1">
      <c r="A107" s="760" t="s">
        <v>969</v>
      </c>
      <c r="B107" s="761">
        <v>101</v>
      </c>
      <c r="C107" s="777" t="s">
        <v>2357</v>
      </c>
      <c r="D107" s="761" t="s">
        <v>2358</v>
      </c>
      <c r="E107" s="761" t="s">
        <v>1936</v>
      </c>
      <c r="F107" s="773" t="s">
        <v>2359</v>
      </c>
      <c r="G107" s="778" t="s">
        <v>148</v>
      </c>
      <c r="H107" s="779" t="s">
        <v>2360</v>
      </c>
      <c r="I107" s="780">
        <v>0.5</v>
      </c>
      <c r="J107" s="781">
        <v>0.5</v>
      </c>
      <c r="K107" s="781"/>
      <c r="L107" s="781"/>
      <c r="M107" s="781"/>
      <c r="N107" s="781"/>
      <c r="O107" s="781"/>
      <c r="P107" s="782"/>
      <c r="Q107" s="783">
        <f t="shared" si="1"/>
        <v>1</v>
      </c>
      <c r="R107" s="777" t="s">
        <v>984</v>
      </c>
      <c r="S107" s="761" t="s">
        <v>964</v>
      </c>
      <c r="T107" s="784" t="s">
        <v>965</v>
      </c>
      <c r="U107" s="761" t="s">
        <v>1955</v>
      </c>
      <c r="V107" s="761" t="s">
        <v>1039</v>
      </c>
      <c r="W107" s="761" t="s">
        <v>2361</v>
      </c>
      <c r="X107" s="1299">
        <v>2</v>
      </c>
      <c r="Y107" s="810" t="s">
        <v>978</v>
      </c>
      <c r="Z107" s="778" t="s">
        <v>148</v>
      </c>
      <c r="AA107" s="773"/>
      <c r="AB107" s="773"/>
      <c r="AC107" s="773"/>
      <c r="AD107" s="773"/>
      <c r="AE107" s="773"/>
      <c r="AF107" s="778"/>
      <c r="AG107" s="788"/>
      <c r="AH107" s="788"/>
      <c r="AI107" s="788"/>
      <c r="AJ107" s="788"/>
      <c r="AK107" s="788"/>
      <c r="AL107" s="788"/>
      <c r="AM107" s="788"/>
      <c r="AN107" s="788"/>
      <c r="AO107" s="788"/>
      <c r="AP107" s="788"/>
      <c r="AQ107" s="1394"/>
      <c r="AR107" s="1343"/>
      <c r="AS107" s="1343"/>
      <c r="AT107" s="1343"/>
      <c r="AU107" s="1344"/>
      <c r="AV107" s="1394"/>
      <c r="AW107" s="1343"/>
      <c r="AX107" s="1343"/>
      <c r="AY107" s="1343"/>
      <c r="AZ107" s="1343"/>
      <c r="BA107" s="1343"/>
      <c r="BB107" s="1343"/>
      <c r="BC107" s="1343"/>
      <c r="BD107" s="1343"/>
      <c r="BE107" s="1343"/>
      <c r="BF107" s="1343"/>
      <c r="BG107" s="1343"/>
      <c r="BH107" s="1343"/>
      <c r="BI107" s="1343"/>
      <c r="BJ107" s="1343"/>
      <c r="BK107" s="1344"/>
      <c r="BL107" s="1351"/>
      <c r="BM107" s="1352"/>
      <c r="BN107" s="1352"/>
      <c r="BO107" s="1352"/>
      <c r="BP107" s="1414"/>
      <c r="BQ107" s="1394"/>
      <c r="BR107" s="1343"/>
      <c r="BS107" s="1343"/>
      <c r="BT107" s="1343"/>
      <c r="BU107" s="1344"/>
      <c r="BV107" s="1394"/>
      <c r="BW107" s="1343"/>
      <c r="BX107" s="1343"/>
      <c r="BY107" s="1343"/>
      <c r="BZ107" s="1343"/>
      <c r="CA107" s="1394"/>
      <c r="CB107" s="1343"/>
      <c r="CC107" s="1343"/>
      <c r="CD107" s="1343"/>
      <c r="CE107" s="1344"/>
      <c r="CF107" s="1343"/>
      <c r="CG107" s="1343"/>
      <c r="CH107" s="1343"/>
      <c r="CI107" s="1343"/>
      <c r="CJ107" s="1344"/>
      <c r="CK107" s="1394"/>
      <c r="CL107" s="1343"/>
      <c r="CM107" s="1343"/>
      <c r="CN107" s="1343"/>
      <c r="CO107" s="1344"/>
      <c r="CP107" s="1394"/>
      <c r="CQ107" s="1343"/>
      <c r="CR107" s="1343"/>
      <c r="CS107" s="1343"/>
      <c r="CT107" s="1344"/>
      <c r="CU107" s="1499"/>
      <c r="CV107" s="1490"/>
      <c r="CW107" s="1490"/>
      <c r="CX107" s="1695"/>
      <c r="CY107" s="1490"/>
      <c r="CZ107" s="1490"/>
      <c r="DA107" s="1490"/>
      <c r="DB107" s="1695"/>
      <c r="DC107" s="1352"/>
      <c r="DD107" s="1696"/>
      <c r="DE107" s="1701"/>
    </row>
    <row r="108" spans="1:109" ht="15.75" customHeight="1">
      <c r="A108" s="760" t="s">
        <v>969</v>
      </c>
      <c r="B108" s="761">
        <v>102</v>
      </c>
      <c r="C108" s="777" t="s">
        <v>2362</v>
      </c>
      <c r="D108" s="761" t="s">
        <v>2358</v>
      </c>
      <c r="E108" s="761" t="s">
        <v>1920</v>
      </c>
      <c r="F108" s="773" t="s">
        <v>2363</v>
      </c>
      <c r="G108" s="778" t="s">
        <v>2364</v>
      </c>
      <c r="H108" s="779" t="s">
        <v>2365</v>
      </c>
      <c r="I108" s="780">
        <v>0.5</v>
      </c>
      <c r="J108" s="781">
        <v>0.5</v>
      </c>
      <c r="K108" s="781"/>
      <c r="L108" s="781"/>
      <c r="M108" s="781"/>
      <c r="N108" s="781"/>
      <c r="O108" s="781"/>
      <c r="P108" s="782"/>
      <c r="Q108" s="783">
        <f t="shared" si="1"/>
        <v>1</v>
      </c>
      <c r="R108" s="777" t="s">
        <v>988</v>
      </c>
      <c r="S108" s="761" t="s">
        <v>964</v>
      </c>
      <c r="T108" s="784" t="s">
        <v>965</v>
      </c>
      <c r="U108" s="761" t="s">
        <v>2178</v>
      </c>
      <c r="V108" s="761" t="s">
        <v>991</v>
      </c>
      <c r="W108" s="761" t="s">
        <v>2366</v>
      </c>
      <c r="X108" s="1299">
        <v>0</v>
      </c>
      <c r="Y108" s="814" t="s">
        <v>978</v>
      </c>
      <c r="Z108" s="778" t="s">
        <v>2031</v>
      </c>
      <c r="AA108" s="773"/>
      <c r="AB108" s="773"/>
      <c r="AC108" s="773"/>
      <c r="AD108" s="773"/>
      <c r="AE108" s="773"/>
      <c r="AF108" s="778"/>
      <c r="AG108" s="788"/>
      <c r="AH108" s="788"/>
      <c r="AI108" s="788"/>
      <c r="AJ108" s="788"/>
      <c r="AK108" s="788"/>
      <c r="AL108" s="788"/>
      <c r="AM108" s="788"/>
      <c r="AN108" s="788"/>
      <c r="AO108" s="788"/>
      <c r="AP108" s="788"/>
      <c r="AQ108" s="796">
        <v>432</v>
      </c>
      <c r="AR108" s="788">
        <v>375</v>
      </c>
      <c r="AS108" s="788">
        <v>317</v>
      </c>
      <c r="AT108" s="788">
        <v>317</v>
      </c>
      <c r="AU108" s="793">
        <v>317</v>
      </c>
      <c r="AV108" s="796"/>
      <c r="AW108" s="788"/>
      <c r="AX108" s="788"/>
      <c r="AY108" s="788"/>
      <c r="AZ108" s="788"/>
      <c r="BA108" s="788"/>
      <c r="BB108" s="788"/>
      <c r="BC108" s="788"/>
      <c r="BD108" s="788"/>
      <c r="BE108" s="788"/>
      <c r="BF108" s="788"/>
      <c r="BG108" s="788"/>
      <c r="BH108" s="788"/>
      <c r="BI108" s="788"/>
      <c r="BJ108" s="788"/>
      <c r="BK108" s="793"/>
      <c r="BL108" s="777" t="s">
        <v>961</v>
      </c>
      <c r="BM108" s="773" t="s">
        <v>961</v>
      </c>
      <c r="BN108" s="773" t="s">
        <v>961</v>
      </c>
      <c r="BO108" s="773" t="s">
        <v>961</v>
      </c>
      <c r="BP108" s="784" t="s">
        <v>961</v>
      </c>
      <c r="BQ108" s="796" t="s">
        <v>1971</v>
      </c>
      <c r="BR108" s="788" t="s">
        <v>1971</v>
      </c>
      <c r="BS108" s="788" t="s">
        <v>1971</v>
      </c>
      <c r="BT108" s="788" t="s">
        <v>1971</v>
      </c>
      <c r="BU108" s="793" t="s">
        <v>1971</v>
      </c>
      <c r="BV108" s="796">
        <v>864</v>
      </c>
      <c r="BW108" s="788">
        <v>864</v>
      </c>
      <c r="BX108" s="788">
        <v>864</v>
      </c>
      <c r="BY108" s="788">
        <v>864</v>
      </c>
      <c r="BZ108" s="788">
        <v>864</v>
      </c>
      <c r="CA108" s="796" t="s">
        <v>1971</v>
      </c>
      <c r="CB108" s="788" t="s">
        <v>1971</v>
      </c>
      <c r="CC108" s="788" t="s">
        <v>1971</v>
      </c>
      <c r="CD108" s="788" t="s">
        <v>1971</v>
      </c>
      <c r="CE108" s="793" t="s">
        <v>1971</v>
      </c>
      <c r="CF108" s="788" t="s">
        <v>1971</v>
      </c>
      <c r="CG108" s="788" t="s">
        <v>1971</v>
      </c>
      <c r="CH108" s="788" t="s">
        <v>1971</v>
      </c>
      <c r="CI108" s="788" t="s">
        <v>1971</v>
      </c>
      <c r="CJ108" s="793" t="s">
        <v>1971</v>
      </c>
      <c r="CK108" s="796">
        <v>389</v>
      </c>
      <c r="CL108" s="788">
        <v>338</v>
      </c>
      <c r="CM108" s="788">
        <v>285</v>
      </c>
      <c r="CN108" s="788">
        <v>285</v>
      </c>
      <c r="CO108" s="793">
        <v>285</v>
      </c>
      <c r="CP108" s="796" t="s">
        <v>1971</v>
      </c>
      <c r="CQ108" s="788" t="s">
        <v>1971</v>
      </c>
      <c r="CR108" s="788" t="s">
        <v>1971</v>
      </c>
      <c r="CS108" s="788" t="s">
        <v>1971</v>
      </c>
      <c r="CT108" s="793" t="s">
        <v>1971</v>
      </c>
      <c r="CU108" s="1273">
        <v>-6.7900000000000002E-4</v>
      </c>
      <c r="CV108" s="1272" t="s">
        <v>1971</v>
      </c>
      <c r="CW108" s="1272" t="s">
        <v>1971</v>
      </c>
      <c r="CX108" s="1274" t="s">
        <v>1971</v>
      </c>
      <c r="CY108" s="1272">
        <v>5.6599999999999999E-4</v>
      </c>
      <c r="CZ108" s="1272" t="s">
        <v>1971</v>
      </c>
      <c r="DA108" s="1272" t="s">
        <v>1971</v>
      </c>
      <c r="DB108" s="1274" t="s">
        <v>1971</v>
      </c>
      <c r="DC108" s="773"/>
      <c r="DD108" s="801">
        <v>1</v>
      </c>
      <c r="DE108" s="802"/>
    </row>
    <row r="109" spans="1:109" ht="15.75" customHeight="1">
      <c r="A109" s="760" t="s">
        <v>969</v>
      </c>
      <c r="B109" s="761">
        <v>103</v>
      </c>
      <c r="C109" s="777" t="s">
        <v>2367</v>
      </c>
      <c r="D109" s="761" t="s">
        <v>2358</v>
      </c>
      <c r="E109" s="761" t="s">
        <v>1936</v>
      </c>
      <c r="F109" s="773" t="s">
        <v>2368</v>
      </c>
      <c r="G109" s="778" t="s">
        <v>2369</v>
      </c>
      <c r="H109" s="779" t="s">
        <v>2370</v>
      </c>
      <c r="I109" s="780"/>
      <c r="J109" s="781">
        <v>1</v>
      </c>
      <c r="K109" s="781"/>
      <c r="L109" s="781"/>
      <c r="M109" s="781"/>
      <c r="N109" s="781"/>
      <c r="O109" s="781"/>
      <c r="P109" s="782"/>
      <c r="Q109" s="783">
        <f t="shared" si="1"/>
        <v>1</v>
      </c>
      <c r="R109" s="777" t="s">
        <v>988</v>
      </c>
      <c r="S109" s="761" t="s">
        <v>964</v>
      </c>
      <c r="T109" s="784" t="s">
        <v>965</v>
      </c>
      <c r="U109" s="761" t="s">
        <v>2371</v>
      </c>
      <c r="V109" s="761" t="s">
        <v>991</v>
      </c>
      <c r="W109" s="761" t="s">
        <v>2372</v>
      </c>
      <c r="X109" s="1299">
        <v>0</v>
      </c>
      <c r="Y109" s="809" t="s">
        <v>966</v>
      </c>
      <c r="Z109" s="778"/>
      <c r="AA109" s="773"/>
      <c r="AB109" s="773"/>
      <c r="AC109" s="773"/>
      <c r="AD109" s="773"/>
      <c r="AE109" s="773"/>
      <c r="AF109" s="778"/>
      <c r="AG109" s="788"/>
      <c r="AH109" s="788"/>
      <c r="AI109" s="788"/>
      <c r="AJ109" s="788"/>
      <c r="AK109" s="788"/>
      <c r="AL109" s="788"/>
      <c r="AM109" s="788"/>
      <c r="AN109" s="788"/>
      <c r="AO109" s="788"/>
      <c r="AP109" s="788"/>
      <c r="AQ109" s="796">
        <v>50</v>
      </c>
      <c r="AR109" s="788">
        <v>75</v>
      </c>
      <c r="AS109" s="788">
        <v>35</v>
      </c>
      <c r="AT109" s="788">
        <v>35</v>
      </c>
      <c r="AU109" s="793">
        <v>35</v>
      </c>
      <c r="AV109" s="796"/>
      <c r="AW109" s="788"/>
      <c r="AX109" s="788"/>
      <c r="AY109" s="788"/>
      <c r="AZ109" s="788"/>
      <c r="BA109" s="788"/>
      <c r="BB109" s="788"/>
      <c r="BC109" s="788"/>
      <c r="BD109" s="788"/>
      <c r="BE109" s="788"/>
      <c r="BF109" s="788"/>
      <c r="BG109" s="788"/>
      <c r="BH109" s="788"/>
      <c r="BI109" s="788"/>
      <c r="BJ109" s="788"/>
      <c r="BK109" s="793"/>
      <c r="BL109" s="1877" t="s">
        <v>961</v>
      </c>
      <c r="BM109" s="1878" t="s">
        <v>961</v>
      </c>
      <c r="BN109" s="1878" t="s">
        <v>961</v>
      </c>
      <c r="BO109" s="1878" t="s">
        <v>961</v>
      </c>
      <c r="BP109" s="784" t="s">
        <v>961</v>
      </c>
      <c r="BQ109" s="796" t="s">
        <v>1971</v>
      </c>
      <c r="BR109" s="788" t="s">
        <v>1971</v>
      </c>
      <c r="BS109" s="788" t="s">
        <v>1971</v>
      </c>
      <c r="BT109" s="788" t="s">
        <v>1971</v>
      </c>
      <c r="BU109" s="793" t="s">
        <v>1971</v>
      </c>
      <c r="BV109" s="796" t="s">
        <v>1971</v>
      </c>
      <c r="BW109" s="788" t="s">
        <v>1971</v>
      </c>
      <c r="BX109" s="788" t="s">
        <v>1971</v>
      </c>
      <c r="BY109" s="788" t="s">
        <v>1971</v>
      </c>
      <c r="BZ109" s="788" t="s">
        <v>1971</v>
      </c>
      <c r="CA109" s="796" t="s">
        <v>1971</v>
      </c>
      <c r="CB109" s="788" t="s">
        <v>1971</v>
      </c>
      <c r="CC109" s="788" t="s">
        <v>1971</v>
      </c>
      <c r="CD109" s="788" t="s">
        <v>1971</v>
      </c>
      <c r="CE109" s="793" t="s">
        <v>1971</v>
      </c>
      <c r="CF109" s="788" t="s">
        <v>1971</v>
      </c>
      <c r="CG109" s="788" t="s">
        <v>1971</v>
      </c>
      <c r="CH109" s="788" t="s">
        <v>1971</v>
      </c>
      <c r="CI109" s="788" t="s">
        <v>1971</v>
      </c>
      <c r="CJ109" s="793" t="s">
        <v>1971</v>
      </c>
      <c r="CK109" s="796">
        <v>200</v>
      </c>
      <c r="CL109" s="788">
        <v>300</v>
      </c>
      <c r="CM109" s="788">
        <v>140</v>
      </c>
      <c r="CN109" s="788">
        <v>140</v>
      </c>
      <c r="CO109" s="793">
        <v>140</v>
      </c>
      <c r="CP109" s="796" t="s">
        <v>1971</v>
      </c>
      <c r="CQ109" s="788" t="s">
        <v>1971</v>
      </c>
      <c r="CR109" s="788" t="s">
        <v>1971</v>
      </c>
      <c r="CS109" s="788" t="s">
        <v>1971</v>
      </c>
      <c r="CT109" s="793" t="s">
        <v>1971</v>
      </c>
      <c r="CU109" s="1273">
        <v>-1.1000000000000001E-3</v>
      </c>
      <c r="CV109" s="1272" t="s">
        <v>1971</v>
      </c>
      <c r="CW109" s="1272" t="s">
        <v>1971</v>
      </c>
      <c r="CX109" s="1274" t="s">
        <v>1971</v>
      </c>
      <c r="CY109" s="1272">
        <v>1E-3</v>
      </c>
      <c r="CZ109" s="1272" t="s">
        <v>1971</v>
      </c>
      <c r="DA109" s="1272" t="s">
        <v>1971</v>
      </c>
      <c r="DB109" s="1274" t="s">
        <v>1971</v>
      </c>
      <c r="DC109" s="773"/>
      <c r="DD109" s="801">
        <v>1</v>
      </c>
      <c r="DE109" s="802"/>
    </row>
    <row r="110" spans="1:109" ht="15.75" customHeight="1">
      <c r="A110" s="760" t="s">
        <v>969</v>
      </c>
      <c r="B110" s="761">
        <v>104</v>
      </c>
      <c r="C110" s="777" t="s">
        <v>2373</v>
      </c>
      <c r="D110" s="761" t="s">
        <v>2374</v>
      </c>
      <c r="E110" s="761" t="s">
        <v>1920</v>
      </c>
      <c r="F110" s="773" t="s">
        <v>2375</v>
      </c>
      <c r="G110" s="778" t="s">
        <v>154</v>
      </c>
      <c r="H110" s="779" t="s">
        <v>2376</v>
      </c>
      <c r="I110" s="780">
        <v>0.5</v>
      </c>
      <c r="J110" s="781">
        <v>0.5</v>
      </c>
      <c r="K110" s="781"/>
      <c r="L110" s="781"/>
      <c r="M110" s="781"/>
      <c r="N110" s="781"/>
      <c r="O110" s="781"/>
      <c r="P110" s="782"/>
      <c r="Q110" s="783">
        <f t="shared" si="1"/>
        <v>1</v>
      </c>
      <c r="R110" s="777" t="s">
        <v>984</v>
      </c>
      <c r="S110" s="761" t="s">
        <v>964</v>
      </c>
      <c r="T110" s="784" t="s">
        <v>965</v>
      </c>
      <c r="U110" s="761" t="s">
        <v>1923</v>
      </c>
      <c r="V110" s="761" t="s">
        <v>987</v>
      </c>
      <c r="W110" s="761" t="s">
        <v>2377</v>
      </c>
      <c r="X110" s="1300">
        <v>0</v>
      </c>
      <c r="Y110" s="814" t="s">
        <v>978</v>
      </c>
      <c r="Z110" s="778" t="s">
        <v>154</v>
      </c>
      <c r="AA110" s="773"/>
      <c r="AB110" s="773"/>
      <c r="AC110" s="773"/>
      <c r="AD110" s="773"/>
      <c r="AE110" s="773"/>
      <c r="AF110" s="778"/>
      <c r="AG110" s="788"/>
      <c r="AH110" s="788"/>
      <c r="AI110" s="788"/>
      <c r="AJ110" s="788"/>
      <c r="AK110" s="788"/>
      <c r="AL110" s="833"/>
      <c r="AM110" s="833"/>
      <c r="AN110" s="833"/>
      <c r="AO110" s="833"/>
      <c r="AP110" s="833"/>
      <c r="AQ110" s="1345"/>
      <c r="AR110" s="1346"/>
      <c r="AS110" s="1346"/>
      <c r="AT110" s="1346"/>
      <c r="AU110" s="1347"/>
      <c r="AV110" s="1394"/>
      <c r="AW110" s="1343"/>
      <c r="AX110" s="1343"/>
      <c r="AY110" s="1343"/>
      <c r="AZ110" s="1343"/>
      <c r="BA110" s="1343"/>
      <c r="BB110" s="1343"/>
      <c r="BC110" s="1343"/>
      <c r="BD110" s="1343"/>
      <c r="BE110" s="1343"/>
      <c r="BF110" s="1343"/>
      <c r="BG110" s="1343"/>
      <c r="BH110" s="1343"/>
      <c r="BI110" s="1343"/>
      <c r="BJ110" s="1343"/>
      <c r="BK110" s="1344"/>
      <c r="BL110" s="1351"/>
      <c r="BM110" s="1352"/>
      <c r="BN110" s="1352"/>
      <c r="BO110" s="1352"/>
      <c r="BP110" s="1414"/>
      <c r="BQ110" s="1394"/>
      <c r="BR110" s="1343"/>
      <c r="BS110" s="1343"/>
      <c r="BT110" s="1343"/>
      <c r="BU110" s="1344"/>
      <c r="BV110" s="1345"/>
      <c r="BW110" s="1346"/>
      <c r="BX110" s="1346"/>
      <c r="BY110" s="1346"/>
      <c r="BZ110" s="1346"/>
      <c r="CA110" s="1345"/>
      <c r="CB110" s="1346"/>
      <c r="CC110" s="1346"/>
      <c r="CD110" s="1346"/>
      <c r="CE110" s="1347"/>
      <c r="CF110" s="1343"/>
      <c r="CG110" s="1343"/>
      <c r="CH110" s="1343"/>
      <c r="CI110" s="1343"/>
      <c r="CJ110" s="1344"/>
      <c r="CK110" s="1394"/>
      <c r="CL110" s="1343"/>
      <c r="CM110" s="1343"/>
      <c r="CN110" s="1343"/>
      <c r="CO110" s="1344"/>
      <c r="CP110" s="1394"/>
      <c r="CQ110" s="1343"/>
      <c r="CR110" s="1343"/>
      <c r="CS110" s="1343"/>
      <c r="CT110" s="1344"/>
      <c r="CU110" s="1499"/>
      <c r="CV110" s="1490"/>
      <c r="CW110" s="1490"/>
      <c r="CX110" s="1695"/>
      <c r="CY110" s="1490"/>
      <c r="CZ110" s="1490"/>
      <c r="DA110" s="1490"/>
      <c r="DB110" s="1695"/>
      <c r="DC110" s="1352"/>
      <c r="DD110" s="1696"/>
      <c r="DE110" s="1701"/>
    </row>
    <row r="111" spans="1:109" ht="15.75" customHeight="1">
      <c r="A111" s="760" t="s">
        <v>969</v>
      </c>
      <c r="B111" s="761">
        <v>105</v>
      </c>
      <c r="C111" s="777" t="s">
        <v>2378</v>
      </c>
      <c r="D111" s="761" t="s">
        <v>2374</v>
      </c>
      <c r="E111" s="761" t="s">
        <v>1920</v>
      </c>
      <c r="F111" s="773" t="s">
        <v>2379</v>
      </c>
      <c r="G111" s="778" t="s">
        <v>629</v>
      </c>
      <c r="H111" s="779" t="s">
        <v>2380</v>
      </c>
      <c r="I111" s="780"/>
      <c r="J111" s="781">
        <v>1</v>
      </c>
      <c r="K111" s="781"/>
      <c r="L111" s="781"/>
      <c r="M111" s="781"/>
      <c r="N111" s="781"/>
      <c r="O111" s="781"/>
      <c r="P111" s="782"/>
      <c r="Q111" s="783">
        <f t="shared" si="1"/>
        <v>1</v>
      </c>
      <c r="R111" s="777" t="s">
        <v>984</v>
      </c>
      <c r="S111" s="761" t="s">
        <v>964</v>
      </c>
      <c r="T111" s="784" t="s">
        <v>965</v>
      </c>
      <c r="U111" s="761" t="s">
        <v>629</v>
      </c>
      <c r="V111" s="761" t="s">
        <v>991</v>
      </c>
      <c r="W111" s="761" t="s">
        <v>2297</v>
      </c>
      <c r="X111" s="1299">
        <v>1</v>
      </c>
      <c r="Y111" s="809" t="s">
        <v>978</v>
      </c>
      <c r="Z111" s="778" t="s">
        <v>629</v>
      </c>
      <c r="AA111" s="773"/>
      <c r="AB111" s="773"/>
      <c r="AC111" s="773"/>
      <c r="AD111" s="773"/>
      <c r="AE111" s="773"/>
      <c r="AF111" s="778"/>
      <c r="AG111" s="788"/>
      <c r="AH111" s="788"/>
      <c r="AI111" s="788"/>
      <c r="AJ111" s="788"/>
      <c r="AK111" s="788"/>
      <c r="AL111" s="788"/>
      <c r="AM111" s="788"/>
      <c r="AN111" s="788"/>
      <c r="AO111" s="788"/>
      <c r="AP111" s="788"/>
      <c r="AQ111" s="1395"/>
      <c r="AR111" s="1348"/>
      <c r="AS111" s="1348"/>
      <c r="AT111" s="1348"/>
      <c r="AU111" s="1349"/>
      <c r="AV111" s="1394"/>
      <c r="AW111" s="1343"/>
      <c r="AX111" s="1343"/>
      <c r="AY111" s="1343"/>
      <c r="AZ111" s="1343"/>
      <c r="BA111" s="1343"/>
      <c r="BB111" s="1343"/>
      <c r="BC111" s="1343"/>
      <c r="BD111" s="1343"/>
      <c r="BE111" s="1343"/>
      <c r="BF111" s="1343"/>
      <c r="BG111" s="1343"/>
      <c r="BH111" s="1343"/>
      <c r="BI111" s="1343"/>
      <c r="BJ111" s="1343"/>
      <c r="BK111" s="1344"/>
      <c r="BL111" s="1351"/>
      <c r="BM111" s="1352"/>
      <c r="BN111" s="1352"/>
      <c r="BO111" s="1352"/>
      <c r="BP111" s="1414"/>
      <c r="BQ111" s="1394"/>
      <c r="BR111" s="1343"/>
      <c r="BS111" s="1343"/>
      <c r="BT111" s="1343"/>
      <c r="BU111" s="1344"/>
      <c r="BV111" s="1394"/>
      <c r="BW111" s="1343"/>
      <c r="BX111" s="1343"/>
      <c r="BY111" s="1343"/>
      <c r="BZ111" s="1343"/>
      <c r="CA111" s="1394"/>
      <c r="CB111" s="1343"/>
      <c r="CC111" s="1343"/>
      <c r="CD111" s="1343"/>
      <c r="CE111" s="1344"/>
      <c r="CF111" s="1343"/>
      <c r="CG111" s="1343"/>
      <c r="CH111" s="1343"/>
      <c r="CI111" s="1343"/>
      <c r="CJ111" s="1343"/>
      <c r="CK111" s="1394"/>
      <c r="CL111" s="1343"/>
      <c r="CM111" s="1343"/>
      <c r="CN111" s="1343"/>
      <c r="CO111" s="1344"/>
      <c r="CP111" s="1394"/>
      <c r="CQ111" s="1343"/>
      <c r="CR111" s="1343"/>
      <c r="CS111" s="1343"/>
      <c r="CT111" s="1344"/>
      <c r="CU111" s="1499"/>
      <c r="CV111" s="1490"/>
      <c r="CW111" s="1490"/>
      <c r="CX111" s="1695"/>
      <c r="CY111" s="1490"/>
      <c r="CZ111" s="1490"/>
      <c r="DA111" s="1490"/>
      <c r="DB111" s="1695"/>
      <c r="DC111" s="1352"/>
      <c r="DD111" s="1696"/>
      <c r="DE111" s="1701"/>
    </row>
    <row r="112" spans="1:109" ht="15.75" customHeight="1">
      <c r="A112" s="760" t="s">
        <v>969</v>
      </c>
      <c r="B112" s="761">
        <v>106</v>
      </c>
      <c r="C112" s="777" t="s">
        <v>1131</v>
      </c>
      <c r="D112" s="761" t="s">
        <v>2374</v>
      </c>
      <c r="E112" s="761" t="s">
        <v>1920</v>
      </c>
      <c r="F112" s="773" t="s">
        <v>2381</v>
      </c>
      <c r="G112" s="778" t="s">
        <v>1124</v>
      </c>
      <c r="H112" s="779" t="s">
        <v>2382</v>
      </c>
      <c r="I112" s="780">
        <v>0.5</v>
      </c>
      <c r="J112" s="781">
        <v>0.5</v>
      </c>
      <c r="K112" s="781"/>
      <c r="L112" s="781"/>
      <c r="M112" s="781"/>
      <c r="N112" s="781"/>
      <c r="O112" s="781"/>
      <c r="P112" s="782"/>
      <c r="Q112" s="783">
        <f t="shared" si="1"/>
        <v>1</v>
      </c>
      <c r="R112" s="777" t="s">
        <v>984</v>
      </c>
      <c r="S112" s="761" t="s">
        <v>964</v>
      </c>
      <c r="T112" s="1414" t="s">
        <v>977</v>
      </c>
      <c r="U112" s="761" t="s">
        <v>2083</v>
      </c>
      <c r="V112" s="761" t="s">
        <v>991</v>
      </c>
      <c r="W112" s="761" t="s">
        <v>2383</v>
      </c>
      <c r="X112" s="1299">
        <v>1</v>
      </c>
      <c r="Y112" s="807" t="s">
        <v>978</v>
      </c>
      <c r="Z112" s="778" t="s">
        <v>1124</v>
      </c>
      <c r="AA112" s="773"/>
      <c r="AB112" s="773"/>
      <c r="AC112" s="773"/>
      <c r="AD112" s="773"/>
      <c r="AE112" s="773"/>
      <c r="AF112" s="778"/>
      <c r="AG112" s="788"/>
      <c r="AH112" s="788"/>
      <c r="AI112" s="788"/>
      <c r="AJ112" s="788"/>
      <c r="AK112" s="788"/>
      <c r="AL112" s="788"/>
      <c r="AM112" s="788"/>
      <c r="AN112" s="788"/>
      <c r="AO112" s="788"/>
      <c r="AP112" s="788"/>
      <c r="AQ112" s="1394"/>
      <c r="AR112" s="1343"/>
      <c r="AS112" s="1343"/>
      <c r="AT112" s="1343"/>
      <c r="AU112" s="1344"/>
      <c r="AV112" s="1394"/>
      <c r="AW112" s="1343"/>
      <c r="AX112" s="1343"/>
      <c r="AY112" s="1343"/>
      <c r="AZ112" s="1343"/>
      <c r="BA112" s="1343"/>
      <c r="BB112" s="1343"/>
      <c r="BC112" s="1343"/>
      <c r="BD112" s="1343"/>
      <c r="BE112" s="1343"/>
      <c r="BF112" s="1343"/>
      <c r="BG112" s="1343"/>
      <c r="BH112" s="1343"/>
      <c r="BI112" s="1343"/>
      <c r="BJ112" s="1343"/>
      <c r="BK112" s="1344"/>
      <c r="BL112" s="1351"/>
      <c r="BM112" s="1352"/>
      <c r="BN112" s="1352"/>
      <c r="BO112" s="1352"/>
      <c r="BP112" s="1414"/>
      <c r="BQ112" s="1394"/>
      <c r="BR112" s="1343"/>
      <c r="BS112" s="1343"/>
      <c r="BT112" s="1343"/>
      <c r="BU112" s="1344"/>
      <c r="BV112" s="1394"/>
      <c r="BW112" s="1343"/>
      <c r="BX112" s="1343"/>
      <c r="BY112" s="1343"/>
      <c r="BZ112" s="1343"/>
      <c r="CA112" s="1394"/>
      <c r="CB112" s="1343"/>
      <c r="CC112" s="1343"/>
      <c r="CD112" s="1343"/>
      <c r="CE112" s="1344"/>
      <c r="CF112" s="1343"/>
      <c r="CG112" s="1343"/>
      <c r="CH112" s="1343"/>
      <c r="CI112" s="1343"/>
      <c r="CJ112" s="1344"/>
      <c r="CK112" s="1394"/>
      <c r="CL112" s="1343"/>
      <c r="CM112" s="1343"/>
      <c r="CN112" s="1343"/>
      <c r="CO112" s="1344"/>
      <c r="CP112" s="1394"/>
      <c r="CQ112" s="1343"/>
      <c r="CR112" s="1343"/>
      <c r="CS112" s="1343"/>
      <c r="CT112" s="1344"/>
      <c r="CU112" s="1499"/>
      <c r="CV112" s="1490"/>
      <c r="CW112" s="1490"/>
      <c r="CX112" s="1695"/>
      <c r="CY112" s="1490"/>
      <c r="CZ112" s="1490"/>
      <c r="DA112" s="1490"/>
      <c r="DB112" s="1695"/>
      <c r="DC112" s="1352"/>
      <c r="DD112" s="1696"/>
      <c r="DE112" s="1701"/>
    </row>
    <row r="113" spans="1:109" ht="18" customHeight="1">
      <c r="A113" s="760" t="s">
        <v>969</v>
      </c>
      <c r="B113" s="761">
        <v>107</v>
      </c>
      <c r="C113" s="777" t="s">
        <v>2384</v>
      </c>
      <c r="D113" s="761" t="s">
        <v>2374</v>
      </c>
      <c r="E113" s="761" t="s">
        <v>1936</v>
      </c>
      <c r="F113" s="773" t="s">
        <v>2385</v>
      </c>
      <c r="G113" s="778" t="s">
        <v>499</v>
      </c>
      <c r="H113" s="779" t="s">
        <v>2386</v>
      </c>
      <c r="I113" s="780">
        <v>1</v>
      </c>
      <c r="J113" s="781"/>
      <c r="K113" s="781"/>
      <c r="L113" s="781"/>
      <c r="M113" s="781"/>
      <c r="N113" s="781"/>
      <c r="O113" s="781"/>
      <c r="P113" s="782"/>
      <c r="Q113" s="783">
        <f t="shared" si="1"/>
        <v>1</v>
      </c>
      <c r="R113" s="777" t="s">
        <v>963</v>
      </c>
      <c r="S113" s="761"/>
      <c r="T113" s="784"/>
      <c r="U113" s="761" t="s">
        <v>1939</v>
      </c>
      <c r="V113" s="761" t="s">
        <v>293</v>
      </c>
      <c r="W113" s="761" t="s">
        <v>2387</v>
      </c>
      <c r="X113" s="1299">
        <v>1</v>
      </c>
      <c r="Y113" s="807" t="s">
        <v>978</v>
      </c>
      <c r="Z113" s="778" t="s">
        <v>499</v>
      </c>
      <c r="AA113" s="773"/>
      <c r="AB113" s="773"/>
      <c r="AC113" s="773"/>
      <c r="AD113" s="773"/>
      <c r="AE113" s="773"/>
      <c r="AF113" s="778"/>
      <c r="AG113" s="804"/>
      <c r="AH113" s="804"/>
      <c r="AI113" s="804"/>
      <c r="AJ113" s="804"/>
      <c r="AK113" s="804"/>
      <c r="AL113" s="804"/>
      <c r="AM113" s="804"/>
      <c r="AN113" s="804"/>
      <c r="AO113" s="804"/>
      <c r="AP113" s="804"/>
      <c r="AQ113" s="1492"/>
      <c r="AR113" s="1697"/>
      <c r="AS113" s="1697"/>
      <c r="AT113" s="1697"/>
      <c r="AU113" s="1498"/>
      <c r="AV113" s="1492"/>
      <c r="AW113" s="1697"/>
      <c r="AX113" s="1697"/>
      <c r="AY113" s="1697"/>
      <c r="AZ113" s="1697"/>
      <c r="BA113" s="1697"/>
      <c r="BB113" s="1697"/>
      <c r="BC113" s="1697"/>
      <c r="BD113" s="1697"/>
      <c r="BE113" s="1697"/>
      <c r="BF113" s="1697"/>
      <c r="BG113" s="1697"/>
      <c r="BH113" s="1697"/>
      <c r="BI113" s="1697"/>
      <c r="BJ113" s="1697"/>
      <c r="BK113" s="1498"/>
      <c r="BL113" s="1351"/>
      <c r="BM113" s="1352"/>
      <c r="BN113" s="1352"/>
      <c r="BO113" s="1352"/>
      <c r="BP113" s="1414"/>
      <c r="BQ113" s="1394"/>
      <c r="BR113" s="1343"/>
      <c r="BS113" s="1343"/>
      <c r="BT113" s="1343"/>
      <c r="BU113" s="1344"/>
      <c r="BV113" s="1394"/>
      <c r="BW113" s="1343"/>
      <c r="BX113" s="1343"/>
      <c r="BY113" s="1343"/>
      <c r="BZ113" s="1343"/>
      <c r="CA113" s="1394"/>
      <c r="CB113" s="1343"/>
      <c r="CC113" s="1343"/>
      <c r="CD113" s="1343"/>
      <c r="CE113" s="1344"/>
      <c r="CF113" s="1343"/>
      <c r="CG113" s="1343"/>
      <c r="CH113" s="1343"/>
      <c r="CI113" s="1343"/>
      <c r="CJ113" s="1344"/>
      <c r="CK113" s="1394"/>
      <c r="CL113" s="1343"/>
      <c r="CM113" s="1343"/>
      <c r="CN113" s="1343"/>
      <c r="CO113" s="1344"/>
      <c r="CP113" s="1394"/>
      <c r="CQ113" s="1343"/>
      <c r="CR113" s="1343"/>
      <c r="CS113" s="1343"/>
      <c r="CT113" s="1344"/>
      <c r="CU113" s="1499"/>
      <c r="CV113" s="1490"/>
      <c r="CW113" s="1490"/>
      <c r="CX113" s="1695"/>
      <c r="CY113" s="1490"/>
      <c r="CZ113" s="1490"/>
      <c r="DA113" s="1490"/>
      <c r="DB113" s="1695"/>
      <c r="DC113" s="1352"/>
      <c r="DD113" s="1696"/>
      <c r="DE113" s="1701"/>
    </row>
    <row r="114" spans="1:109" ht="15.75" customHeight="1">
      <c r="A114" s="760" t="s">
        <v>969</v>
      </c>
      <c r="B114" s="761">
        <v>108</v>
      </c>
      <c r="C114" s="777" t="s">
        <v>2388</v>
      </c>
      <c r="D114" s="761" t="s">
        <v>2374</v>
      </c>
      <c r="E114" s="761" t="s">
        <v>1920</v>
      </c>
      <c r="F114" s="773" t="s">
        <v>2389</v>
      </c>
      <c r="G114" s="778" t="s">
        <v>178</v>
      </c>
      <c r="H114" s="779" t="s">
        <v>2390</v>
      </c>
      <c r="I114" s="780"/>
      <c r="J114" s="781">
        <v>1</v>
      </c>
      <c r="K114" s="781"/>
      <c r="L114" s="781"/>
      <c r="M114" s="781"/>
      <c r="N114" s="781"/>
      <c r="O114" s="781"/>
      <c r="P114" s="782"/>
      <c r="Q114" s="783">
        <f t="shared" si="1"/>
        <v>1</v>
      </c>
      <c r="R114" s="777" t="s">
        <v>984</v>
      </c>
      <c r="S114" s="761" t="s">
        <v>964</v>
      </c>
      <c r="T114" s="784" t="s">
        <v>965</v>
      </c>
      <c r="U114" s="761" t="s">
        <v>2103</v>
      </c>
      <c r="V114" s="761" t="s">
        <v>991</v>
      </c>
      <c r="W114" s="761" t="s">
        <v>2391</v>
      </c>
      <c r="X114" s="1299">
        <v>1</v>
      </c>
      <c r="Y114" s="807" t="s">
        <v>978</v>
      </c>
      <c r="Z114" s="778" t="s">
        <v>178</v>
      </c>
      <c r="AA114" s="773"/>
      <c r="AB114" s="773"/>
      <c r="AC114" s="773"/>
      <c r="AD114" s="773"/>
      <c r="AE114" s="773"/>
      <c r="AF114" s="778"/>
      <c r="AG114" s="788"/>
      <c r="AH114" s="788"/>
      <c r="AI114" s="788"/>
      <c r="AJ114" s="788"/>
      <c r="AK114" s="788"/>
      <c r="AL114" s="788"/>
      <c r="AM114" s="788"/>
      <c r="AN114" s="788"/>
      <c r="AO114" s="788"/>
      <c r="AP114" s="788"/>
      <c r="AQ114" s="1395"/>
      <c r="AR114" s="1348"/>
      <c r="AS114" s="1348"/>
      <c r="AT114" s="1348"/>
      <c r="AU114" s="1349"/>
      <c r="AV114" s="1394"/>
      <c r="AW114" s="1343"/>
      <c r="AX114" s="1343"/>
      <c r="AY114" s="1343"/>
      <c r="AZ114" s="1343"/>
      <c r="BA114" s="1343"/>
      <c r="BB114" s="1343"/>
      <c r="BC114" s="1343"/>
      <c r="BD114" s="1343"/>
      <c r="BE114" s="1343"/>
      <c r="BF114" s="1343"/>
      <c r="BG114" s="1343"/>
      <c r="BH114" s="1343"/>
      <c r="BI114" s="1343"/>
      <c r="BJ114" s="1343"/>
      <c r="BK114" s="1344"/>
      <c r="BL114" s="1351"/>
      <c r="BM114" s="1352"/>
      <c r="BN114" s="1352"/>
      <c r="BO114" s="1352"/>
      <c r="BP114" s="1414"/>
      <c r="BQ114" s="1394"/>
      <c r="BR114" s="1343"/>
      <c r="BS114" s="1343"/>
      <c r="BT114" s="1343"/>
      <c r="BU114" s="1344"/>
      <c r="BV114" s="1394"/>
      <c r="BW114" s="1343"/>
      <c r="BX114" s="1343"/>
      <c r="BY114" s="1343"/>
      <c r="BZ114" s="1343"/>
      <c r="CA114" s="1394"/>
      <c r="CB114" s="1343"/>
      <c r="CC114" s="1343"/>
      <c r="CD114" s="1343"/>
      <c r="CE114" s="1344"/>
      <c r="CF114" s="1343"/>
      <c r="CG114" s="1343"/>
      <c r="CH114" s="1343"/>
      <c r="CI114" s="1343"/>
      <c r="CJ114" s="1344"/>
      <c r="CK114" s="1394"/>
      <c r="CL114" s="1343"/>
      <c r="CM114" s="1343"/>
      <c r="CN114" s="1343"/>
      <c r="CO114" s="1344"/>
      <c r="CP114" s="1394"/>
      <c r="CQ114" s="1343"/>
      <c r="CR114" s="1343"/>
      <c r="CS114" s="1343"/>
      <c r="CT114" s="1344"/>
      <c r="CU114" s="1499"/>
      <c r="CV114" s="1490"/>
      <c r="CW114" s="1490"/>
      <c r="CX114" s="1695"/>
      <c r="CY114" s="1490"/>
      <c r="CZ114" s="1490"/>
      <c r="DA114" s="1490"/>
      <c r="DB114" s="1695"/>
      <c r="DC114" s="1352"/>
      <c r="DD114" s="1696"/>
      <c r="DE114" s="1701"/>
    </row>
    <row r="115" spans="1:109" ht="15.75" customHeight="1">
      <c r="A115" s="760" t="s">
        <v>969</v>
      </c>
      <c r="B115" s="761">
        <v>109</v>
      </c>
      <c r="C115" s="777" t="s">
        <v>2392</v>
      </c>
      <c r="D115" s="761" t="s">
        <v>2374</v>
      </c>
      <c r="E115" s="761" t="s">
        <v>1936</v>
      </c>
      <c r="F115" s="773" t="s">
        <v>2393</v>
      </c>
      <c r="G115" s="778" t="s">
        <v>184</v>
      </c>
      <c r="H115" s="779" t="s">
        <v>2394</v>
      </c>
      <c r="I115" s="780">
        <v>0.5</v>
      </c>
      <c r="J115" s="781">
        <v>0.5</v>
      </c>
      <c r="K115" s="781"/>
      <c r="L115" s="781"/>
      <c r="M115" s="781"/>
      <c r="N115" s="781"/>
      <c r="O115" s="781"/>
      <c r="P115" s="782"/>
      <c r="Q115" s="783">
        <f t="shared" si="1"/>
        <v>1</v>
      </c>
      <c r="R115" s="777" t="s">
        <v>984</v>
      </c>
      <c r="S115" s="761" t="s">
        <v>964</v>
      </c>
      <c r="T115" s="784" t="s">
        <v>965</v>
      </c>
      <c r="U115" s="761" t="s">
        <v>1944</v>
      </c>
      <c r="V115" s="761" t="s">
        <v>293</v>
      </c>
      <c r="W115" s="761" t="s">
        <v>2395</v>
      </c>
      <c r="X115" s="1299">
        <v>2</v>
      </c>
      <c r="Y115" s="807" t="s">
        <v>978</v>
      </c>
      <c r="Z115" s="778" t="s">
        <v>184</v>
      </c>
      <c r="AA115" s="773"/>
      <c r="AB115" s="773"/>
      <c r="AC115" s="773"/>
      <c r="AD115" s="773"/>
      <c r="AE115" s="773"/>
      <c r="AF115" s="778"/>
      <c r="AG115" s="788"/>
      <c r="AH115" s="788"/>
      <c r="AI115" s="788"/>
      <c r="AJ115" s="788"/>
      <c r="AK115" s="788"/>
      <c r="AL115" s="788"/>
      <c r="AM115" s="788"/>
      <c r="AN115" s="788"/>
      <c r="AO115" s="788"/>
      <c r="AP115" s="788"/>
      <c r="AQ115" s="1395"/>
      <c r="AR115" s="1348"/>
      <c r="AS115" s="1348"/>
      <c r="AT115" s="1348"/>
      <c r="AU115" s="1349"/>
      <c r="AV115" s="1394"/>
      <c r="AW115" s="1343"/>
      <c r="AX115" s="1343"/>
      <c r="AY115" s="1343"/>
      <c r="AZ115" s="1343"/>
      <c r="BA115" s="1343"/>
      <c r="BB115" s="1343"/>
      <c r="BC115" s="1343"/>
      <c r="BD115" s="1343"/>
      <c r="BE115" s="1343"/>
      <c r="BF115" s="1343"/>
      <c r="BG115" s="1343"/>
      <c r="BH115" s="1343"/>
      <c r="BI115" s="1343"/>
      <c r="BJ115" s="1343"/>
      <c r="BK115" s="1344"/>
      <c r="BL115" s="1351"/>
      <c r="BM115" s="1352"/>
      <c r="BN115" s="1352"/>
      <c r="BO115" s="1352"/>
      <c r="BP115" s="1414"/>
      <c r="BQ115" s="1394"/>
      <c r="BR115" s="1343"/>
      <c r="BS115" s="1343"/>
      <c r="BT115" s="1343"/>
      <c r="BU115" s="1344"/>
      <c r="BV115" s="1394"/>
      <c r="BW115" s="1343"/>
      <c r="BX115" s="1343"/>
      <c r="BY115" s="1343"/>
      <c r="BZ115" s="1343"/>
      <c r="CA115" s="1394"/>
      <c r="CB115" s="1343"/>
      <c r="CC115" s="1343"/>
      <c r="CD115" s="1343"/>
      <c r="CE115" s="1344"/>
      <c r="CF115" s="1343"/>
      <c r="CG115" s="1343"/>
      <c r="CH115" s="1343"/>
      <c r="CI115" s="1343"/>
      <c r="CJ115" s="1344"/>
      <c r="CK115" s="1394"/>
      <c r="CL115" s="1343"/>
      <c r="CM115" s="1343"/>
      <c r="CN115" s="1343"/>
      <c r="CO115" s="1344"/>
      <c r="CP115" s="1394"/>
      <c r="CQ115" s="1343"/>
      <c r="CR115" s="1343"/>
      <c r="CS115" s="1343"/>
      <c r="CT115" s="1344"/>
      <c r="CU115" s="1499"/>
      <c r="CV115" s="1490"/>
      <c r="CW115" s="1490"/>
      <c r="CX115" s="1695"/>
      <c r="CY115" s="1490"/>
      <c r="CZ115" s="1490"/>
      <c r="DA115" s="1490"/>
      <c r="DB115" s="1695"/>
      <c r="DC115" s="1352"/>
      <c r="DD115" s="1696"/>
      <c r="DE115" s="1701"/>
    </row>
    <row r="116" spans="1:109" ht="15.75" customHeight="1">
      <c r="A116" s="760" t="s">
        <v>969</v>
      </c>
      <c r="B116" s="761">
        <v>110</v>
      </c>
      <c r="C116" s="777" t="s">
        <v>2396</v>
      </c>
      <c r="D116" s="761" t="s">
        <v>2374</v>
      </c>
      <c r="E116" s="761" t="s">
        <v>1920</v>
      </c>
      <c r="F116" s="773" t="s">
        <v>2397</v>
      </c>
      <c r="G116" s="778" t="s">
        <v>2012</v>
      </c>
      <c r="H116" s="779" t="s">
        <v>2398</v>
      </c>
      <c r="I116" s="780"/>
      <c r="J116" s="781">
        <v>1</v>
      </c>
      <c r="K116" s="781"/>
      <c r="L116" s="781"/>
      <c r="M116" s="781"/>
      <c r="N116" s="781"/>
      <c r="O116" s="781"/>
      <c r="P116" s="782"/>
      <c r="Q116" s="783">
        <f t="shared" si="1"/>
        <v>1</v>
      </c>
      <c r="R116" s="777" t="s">
        <v>984</v>
      </c>
      <c r="S116" s="761" t="s">
        <v>964</v>
      </c>
      <c r="T116" s="784" t="s">
        <v>965</v>
      </c>
      <c r="U116" s="761" t="s">
        <v>2014</v>
      </c>
      <c r="V116" s="761" t="s">
        <v>2147</v>
      </c>
      <c r="W116" s="761" t="s">
        <v>2399</v>
      </c>
      <c r="X116" s="1299">
        <v>0</v>
      </c>
      <c r="Y116" s="809" t="s">
        <v>966</v>
      </c>
      <c r="Z116" s="778" t="s">
        <v>2016</v>
      </c>
      <c r="AA116" s="773"/>
      <c r="AB116" s="773"/>
      <c r="AC116" s="773"/>
      <c r="AD116" s="773"/>
      <c r="AE116" s="773"/>
      <c r="AF116" s="778"/>
      <c r="AG116" s="785"/>
      <c r="AH116" s="785"/>
      <c r="AI116" s="785"/>
      <c r="AJ116" s="785"/>
      <c r="AK116" s="785"/>
      <c r="AL116" s="785"/>
      <c r="AM116" s="785"/>
      <c r="AN116" s="785"/>
      <c r="AO116" s="785"/>
      <c r="AP116" s="785"/>
      <c r="AQ116" s="815">
        <v>7</v>
      </c>
      <c r="AR116" s="785">
        <v>28</v>
      </c>
      <c r="AS116" s="785">
        <v>28</v>
      </c>
      <c r="AT116" s="785">
        <v>28</v>
      </c>
      <c r="AU116" s="829">
        <v>28</v>
      </c>
      <c r="AV116" s="815"/>
      <c r="AW116" s="785"/>
      <c r="AX116" s="785"/>
      <c r="AY116" s="785"/>
      <c r="AZ116" s="785"/>
      <c r="BA116" s="785"/>
      <c r="BB116" s="785"/>
      <c r="BC116" s="785"/>
      <c r="BD116" s="785"/>
      <c r="BE116" s="785"/>
      <c r="BF116" s="785"/>
      <c r="BG116" s="785"/>
      <c r="BH116" s="785"/>
      <c r="BI116" s="785"/>
      <c r="BJ116" s="785"/>
      <c r="BK116" s="829"/>
      <c r="BL116" s="777" t="s">
        <v>961</v>
      </c>
      <c r="BM116" s="773" t="s">
        <v>961</v>
      </c>
      <c r="BN116" s="773" t="s">
        <v>961</v>
      </c>
      <c r="BO116" s="773" t="s">
        <v>961</v>
      </c>
      <c r="BP116" s="784" t="s">
        <v>961</v>
      </c>
      <c r="BQ116" s="796" t="s">
        <v>1971</v>
      </c>
      <c r="BR116" s="788" t="s">
        <v>1971</v>
      </c>
      <c r="BS116" s="788" t="s">
        <v>1971</v>
      </c>
      <c r="BT116" s="788" t="s">
        <v>1971</v>
      </c>
      <c r="BU116" s="793" t="s">
        <v>1971</v>
      </c>
      <c r="BV116" s="796" t="s">
        <v>1971</v>
      </c>
      <c r="BW116" s="788" t="s">
        <v>1971</v>
      </c>
      <c r="BX116" s="788" t="s">
        <v>1971</v>
      </c>
      <c r="BY116" s="788" t="s">
        <v>1971</v>
      </c>
      <c r="BZ116" s="788" t="s">
        <v>1971</v>
      </c>
      <c r="CA116" s="796" t="s">
        <v>1971</v>
      </c>
      <c r="CB116" s="788" t="s">
        <v>1971</v>
      </c>
      <c r="CC116" s="788" t="s">
        <v>1971</v>
      </c>
      <c r="CD116" s="788" t="s">
        <v>1971</v>
      </c>
      <c r="CE116" s="793" t="s">
        <v>1971</v>
      </c>
      <c r="CF116" s="788" t="s">
        <v>1971</v>
      </c>
      <c r="CG116" s="788" t="s">
        <v>1971</v>
      </c>
      <c r="CH116" s="788" t="s">
        <v>1971</v>
      </c>
      <c r="CI116" s="788" t="s">
        <v>1971</v>
      </c>
      <c r="CJ116" s="793" t="s">
        <v>1971</v>
      </c>
      <c r="CK116" s="796" t="s">
        <v>1971</v>
      </c>
      <c r="CL116" s="788" t="s">
        <v>1971</v>
      </c>
      <c r="CM116" s="788" t="s">
        <v>1971</v>
      </c>
      <c r="CN116" s="788" t="s">
        <v>1971</v>
      </c>
      <c r="CO116" s="793" t="s">
        <v>1971</v>
      </c>
      <c r="CP116" s="796" t="s">
        <v>1971</v>
      </c>
      <c r="CQ116" s="788" t="s">
        <v>1971</v>
      </c>
      <c r="CR116" s="788" t="s">
        <v>1971</v>
      </c>
      <c r="CS116" s="788" t="s">
        <v>1971</v>
      </c>
      <c r="CT116" s="793" t="s">
        <v>1971</v>
      </c>
      <c r="CU116" s="1273">
        <v>-9.8900000000000008E-4</v>
      </c>
      <c r="CV116" s="1272" t="s">
        <v>1971</v>
      </c>
      <c r="CW116" s="1272" t="s">
        <v>1971</v>
      </c>
      <c r="CX116" s="1274" t="s">
        <v>1971</v>
      </c>
      <c r="CY116" s="1272">
        <v>0</v>
      </c>
      <c r="CZ116" s="1272" t="s">
        <v>1971</v>
      </c>
      <c r="DA116" s="1272" t="s">
        <v>1971</v>
      </c>
      <c r="DB116" s="1274" t="s">
        <v>1971</v>
      </c>
      <c r="DC116" s="773"/>
      <c r="DD116" s="801">
        <v>1</v>
      </c>
      <c r="DE116" s="802"/>
    </row>
    <row r="117" spans="1:109" ht="15.75" customHeight="1">
      <c r="A117" s="760" t="s">
        <v>969</v>
      </c>
      <c r="B117" s="761">
        <v>111</v>
      </c>
      <c r="C117" s="777" t="s">
        <v>1133</v>
      </c>
      <c r="D117" s="761" t="s">
        <v>2400</v>
      </c>
      <c r="E117" s="761" t="s">
        <v>1936</v>
      </c>
      <c r="F117" s="773" t="s">
        <v>2401</v>
      </c>
      <c r="G117" s="778" t="s">
        <v>1132</v>
      </c>
      <c r="H117" s="779" t="s">
        <v>2402</v>
      </c>
      <c r="I117" s="780"/>
      <c r="J117" s="781"/>
      <c r="K117" s="781">
        <v>1</v>
      </c>
      <c r="L117" s="781"/>
      <c r="M117" s="781"/>
      <c r="N117" s="781"/>
      <c r="O117" s="781"/>
      <c r="P117" s="782"/>
      <c r="Q117" s="783">
        <f t="shared" si="1"/>
        <v>1</v>
      </c>
      <c r="R117" s="777" t="s">
        <v>988</v>
      </c>
      <c r="S117" s="761" t="s">
        <v>964</v>
      </c>
      <c r="T117" s="784" t="s">
        <v>977</v>
      </c>
      <c r="U117" s="761" t="s">
        <v>2135</v>
      </c>
      <c r="V117" s="761" t="s">
        <v>991</v>
      </c>
      <c r="W117" s="761" t="s">
        <v>2403</v>
      </c>
      <c r="X117" s="1299">
        <v>1</v>
      </c>
      <c r="Y117" s="809" t="s">
        <v>966</v>
      </c>
      <c r="Z117" s="778"/>
      <c r="AA117" s="773"/>
      <c r="AB117" s="773"/>
      <c r="AC117" s="773"/>
      <c r="AD117" s="773"/>
      <c r="AE117" s="773"/>
      <c r="AF117" s="778"/>
      <c r="AG117" s="788"/>
      <c r="AH117" s="788"/>
      <c r="AI117" s="788"/>
      <c r="AJ117" s="788"/>
      <c r="AK117" s="788"/>
      <c r="AL117" s="804"/>
      <c r="AM117" s="804"/>
      <c r="AN117" s="804"/>
      <c r="AO117" s="804"/>
      <c r="AP117" s="804"/>
      <c r="AQ117" s="805">
        <v>0</v>
      </c>
      <c r="AR117" s="804">
        <v>0</v>
      </c>
      <c r="AS117" s="804">
        <v>0</v>
      </c>
      <c r="AT117" s="804">
        <v>46</v>
      </c>
      <c r="AU117" s="2046">
        <v>0</v>
      </c>
      <c r="AV117" s="805"/>
      <c r="AW117" s="804"/>
      <c r="AX117" s="804"/>
      <c r="AY117" s="804"/>
      <c r="AZ117" s="804"/>
      <c r="BA117" s="804"/>
      <c r="BB117" s="804"/>
      <c r="BC117" s="804"/>
      <c r="BD117" s="804"/>
      <c r="BE117" s="804"/>
      <c r="BF117" s="804"/>
      <c r="BG117" s="804"/>
      <c r="BH117" s="804"/>
      <c r="BI117" s="804"/>
      <c r="BJ117" s="804"/>
      <c r="BK117" s="806"/>
      <c r="BL117" s="777" t="s">
        <v>961</v>
      </c>
      <c r="BM117" s="773" t="s">
        <v>961</v>
      </c>
      <c r="BN117" s="773" t="s">
        <v>961</v>
      </c>
      <c r="BO117" s="773" t="s">
        <v>961</v>
      </c>
      <c r="BP117" s="784" t="s">
        <v>961</v>
      </c>
      <c r="BQ117" s="796" t="s">
        <v>1971</v>
      </c>
      <c r="BR117" s="788" t="s">
        <v>1971</v>
      </c>
      <c r="BS117" s="788" t="s">
        <v>1971</v>
      </c>
      <c r="BT117" s="788" t="s">
        <v>1971</v>
      </c>
      <c r="BU117" s="793" t="s">
        <v>1971</v>
      </c>
      <c r="BV117" s="796" t="s">
        <v>1971</v>
      </c>
      <c r="BW117" s="788" t="s">
        <v>1971</v>
      </c>
      <c r="BX117" s="788" t="s">
        <v>1971</v>
      </c>
      <c r="BY117" s="788" t="s">
        <v>1971</v>
      </c>
      <c r="BZ117" s="788" t="s">
        <v>1971</v>
      </c>
      <c r="CA117" s="796" t="s">
        <v>1971</v>
      </c>
      <c r="CB117" s="788" t="s">
        <v>1971</v>
      </c>
      <c r="CC117" s="788" t="s">
        <v>1971</v>
      </c>
      <c r="CD117" s="788" t="s">
        <v>1971</v>
      </c>
      <c r="CE117" s="793" t="s">
        <v>1971</v>
      </c>
      <c r="CF117" s="788" t="s">
        <v>1971</v>
      </c>
      <c r="CG117" s="788" t="s">
        <v>1971</v>
      </c>
      <c r="CH117" s="788" t="s">
        <v>1971</v>
      </c>
      <c r="CI117" s="788" t="s">
        <v>1971</v>
      </c>
      <c r="CJ117" s="793" t="s">
        <v>1971</v>
      </c>
      <c r="CK117" s="796" t="s">
        <v>1971</v>
      </c>
      <c r="CL117" s="788" t="s">
        <v>1971</v>
      </c>
      <c r="CM117" s="788" t="s">
        <v>1971</v>
      </c>
      <c r="CN117" s="788" t="s">
        <v>1971</v>
      </c>
      <c r="CO117" s="793" t="s">
        <v>1971</v>
      </c>
      <c r="CP117" s="796" t="s">
        <v>1971</v>
      </c>
      <c r="CQ117" s="788" t="s">
        <v>1971</v>
      </c>
      <c r="CR117" s="788" t="s">
        <v>1971</v>
      </c>
      <c r="CS117" s="788" t="s">
        <v>1971</v>
      </c>
      <c r="CT117" s="793" t="s">
        <v>1971</v>
      </c>
      <c r="CU117" s="1273">
        <v>-1.9599999999999999E-2</v>
      </c>
      <c r="CV117" s="1272" t="s">
        <v>1971</v>
      </c>
      <c r="CW117" s="1272" t="s">
        <v>1971</v>
      </c>
      <c r="CX117" s="1274" t="s">
        <v>1971</v>
      </c>
      <c r="CY117" s="1272">
        <v>1.9599999999999999E-2</v>
      </c>
      <c r="CZ117" s="1272" t="s">
        <v>1971</v>
      </c>
      <c r="DA117" s="1272" t="s">
        <v>1971</v>
      </c>
      <c r="DB117" s="1274" t="s">
        <v>1971</v>
      </c>
      <c r="DC117" s="773"/>
      <c r="DD117" s="801">
        <v>1</v>
      </c>
      <c r="DE117" s="802"/>
    </row>
    <row r="118" spans="1:109" ht="15.75" customHeight="1">
      <c r="A118" s="760" t="s">
        <v>969</v>
      </c>
      <c r="B118" s="761">
        <v>112</v>
      </c>
      <c r="C118" s="777" t="s">
        <v>2404</v>
      </c>
      <c r="D118" s="761" t="s">
        <v>2400</v>
      </c>
      <c r="E118" s="761" t="s">
        <v>1936</v>
      </c>
      <c r="F118" s="773" t="s">
        <v>2405</v>
      </c>
      <c r="G118" s="778" t="s">
        <v>2406</v>
      </c>
      <c r="H118" s="779" t="s">
        <v>2407</v>
      </c>
      <c r="I118" s="780">
        <v>0.5</v>
      </c>
      <c r="J118" s="781"/>
      <c r="K118" s="781">
        <v>0.5</v>
      </c>
      <c r="L118" s="781"/>
      <c r="M118" s="781"/>
      <c r="N118" s="781"/>
      <c r="O118" s="781"/>
      <c r="P118" s="782"/>
      <c r="Q118" s="783">
        <f t="shared" si="1"/>
        <v>1</v>
      </c>
      <c r="R118" s="777" t="s">
        <v>988</v>
      </c>
      <c r="S118" s="761" t="s">
        <v>964</v>
      </c>
      <c r="T118" s="784" t="s">
        <v>965</v>
      </c>
      <c r="U118" s="761" t="s">
        <v>2315</v>
      </c>
      <c r="V118" s="761" t="s">
        <v>991</v>
      </c>
      <c r="W118" s="761" t="s">
        <v>2408</v>
      </c>
      <c r="X118" s="1299">
        <v>2</v>
      </c>
      <c r="Y118" s="809" t="s">
        <v>966</v>
      </c>
      <c r="Z118" s="778"/>
      <c r="AA118" s="773"/>
      <c r="AB118" s="773"/>
      <c r="AC118" s="773"/>
      <c r="AD118" s="773"/>
      <c r="AE118" s="773"/>
      <c r="AF118" s="778"/>
      <c r="AG118" s="788"/>
      <c r="AH118" s="788"/>
      <c r="AI118" s="788"/>
      <c r="AJ118" s="788"/>
      <c r="AK118" s="788"/>
      <c r="AL118" s="795"/>
      <c r="AM118" s="795"/>
      <c r="AN118" s="795"/>
      <c r="AO118" s="795"/>
      <c r="AP118" s="795"/>
      <c r="AQ118" s="794">
        <v>100</v>
      </c>
      <c r="AR118" s="795">
        <v>150</v>
      </c>
      <c r="AS118" s="795">
        <v>150</v>
      </c>
      <c r="AT118" s="795">
        <v>30</v>
      </c>
      <c r="AU118" s="808">
        <v>20</v>
      </c>
      <c r="AV118" s="794"/>
      <c r="AW118" s="795"/>
      <c r="AX118" s="795"/>
      <c r="AY118" s="795"/>
      <c r="AZ118" s="795"/>
      <c r="BA118" s="795"/>
      <c r="BB118" s="795"/>
      <c r="BC118" s="795"/>
      <c r="BD118" s="795"/>
      <c r="BE118" s="795"/>
      <c r="BF118" s="795"/>
      <c r="BG118" s="795"/>
      <c r="BH118" s="795"/>
      <c r="BI118" s="795"/>
      <c r="BJ118" s="795"/>
      <c r="BK118" s="808"/>
      <c r="BL118" s="777" t="s">
        <v>961</v>
      </c>
      <c r="BM118" s="773" t="s">
        <v>961</v>
      </c>
      <c r="BN118" s="773" t="s">
        <v>961</v>
      </c>
      <c r="BO118" s="773" t="s">
        <v>961</v>
      </c>
      <c r="BP118" s="784" t="s">
        <v>961</v>
      </c>
      <c r="BQ118" s="796" t="s">
        <v>1971</v>
      </c>
      <c r="BR118" s="788" t="s">
        <v>1971</v>
      </c>
      <c r="BS118" s="788" t="s">
        <v>1971</v>
      </c>
      <c r="BT118" s="788" t="s">
        <v>1971</v>
      </c>
      <c r="BU118" s="793" t="s">
        <v>1971</v>
      </c>
      <c r="BV118" s="796">
        <v>60</v>
      </c>
      <c r="BW118" s="788">
        <v>90</v>
      </c>
      <c r="BX118" s="788">
        <v>90</v>
      </c>
      <c r="BY118" s="788">
        <v>18</v>
      </c>
      <c r="BZ118" s="788">
        <v>12</v>
      </c>
      <c r="CA118" s="796" t="s">
        <v>1971</v>
      </c>
      <c r="CB118" s="788" t="s">
        <v>1971</v>
      </c>
      <c r="CC118" s="788" t="s">
        <v>1971</v>
      </c>
      <c r="CD118" s="788" t="s">
        <v>1971</v>
      </c>
      <c r="CE118" s="793" t="s">
        <v>1971</v>
      </c>
      <c r="CF118" s="788" t="s">
        <v>1971</v>
      </c>
      <c r="CG118" s="788" t="s">
        <v>1971</v>
      </c>
      <c r="CH118" s="788" t="s">
        <v>1971</v>
      </c>
      <c r="CI118" s="788" t="s">
        <v>1971</v>
      </c>
      <c r="CJ118" s="793" t="s">
        <v>1971</v>
      </c>
      <c r="CK118" s="794">
        <v>150</v>
      </c>
      <c r="CL118" s="795">
        <v>225</v>
      </c>
      <c r="CM118" s="795">
        <v>225</v>
      </c>
      <c r="CN118" s="795">
        <v>45</v>
      </c>
      <c r="CO118" s="808">
        <v>30</v>
      </c>
      <c r="CP118" s="796" t="s">
        <v>1971</v>
      </c>
      <c r="CQ118" s="788" t="s">
        <v>1971</v>
      </c>
      <c r="CR118" s="788" t="s">
        <v>1971</v>
      </c>
      <c r="CS118" s="788" t="s">
        <v>1971</v>
      </c>
      <c r="CT118" s="793" t="s">
        <v>1971</v>
      </c>
      <c r="CU118" s="1273">
        <v>-8.3299999999999997E-4</v>
      </c>
      <c r="CV118" s="1272" t="s">
        <v>1971</v>
      </c>
      <c r="CW118" s="1272" t="s">
        <v>1971</v>
      </c>
      <c r="CX118" s="1274" t="s">
        <v>1971</v>
      </c>
      <c r="CY118" s="1272">
        <v>8.3299999999999997E-4</v>
      </c>
      <c r="CZ118" s="1272" t="s">
        <v>1971</v>
      </c>
      <c r="DA118" s="1272" t="s">
        <v>1971</v>
      </c>
      <c r="DB118" s="1274" t="s">
        <v>1971</v>
      </c>
      <c r="DC118" s="773"/>
      <c r="DD118" s="801">
        <v>1</v>
      </c>
      <c r="DE118" s="802"/>
    </row>
    <row r="119" spans="1:109" ht="15.75" customHeight="1">
      <c r="A119" s="760" t="s">
        <v>969</v>
      </c>
      <c r="B119" s="761">
        <v>113</v>
      </c>
      <c r="C119" s="777" t="s">
        <v>2409</v>
      </c>
      <c r="D119" s="761" t="s">
        <v>2400</v>
      </c>
      <c r="E119" s="761" t="s">
        <v>1936</v>
      </c>
      <c r="F119" s="773" t="s">
        <v>2410</v>
      </c>
      <c r="G119" s="778" t="s">
        <v>2411</v>
      </c>
      <c r="H119" s="779" t="s">
        <v>2412</v>
      </c>
      <c r="I119" s="780"/>
      <c r="J119" s="781"/>
      <c r="K119" s="781"/>
      <c r="L119" s="781">
        <v>1</v>
      </c>
      <c r="M119" s="781"/>
      <c r="N119" s="781"/>
      <c r="O119" s="781"/>
      <c r="P119" s="782"/>
      <c r="Q119" s="783">
        <f t="shared" si="1"/>
        <v>1</v>
      </c>
      <c r="R119" s="777" t="s">
        <v>984</v>
      </c>
      <c r="S119" s="761" t="s">
        <v>964</v>
      </c>
      <c r="T119" s="784" t="s">
        <v>965</v>
      </c>
      <c r="U119" s="761" t="s">
        <v>711</v>
      </c>
      <c r="V119" s="761" t="s">
        <v>293</v>
      </c>
      <c r="W119" s="761" t="s">
        <v>2413</v>
      </c>
      <c r="X119" s="1299">
        <v>2</v>
      </c>
      <c r="Y119" s="809" t="s">
        <v>966</v>
      </c>
      <c r="Z119" s="778"/>
      <c r="AA119" s="773"/>
      <c r="AB119" s="773"/>
      <c r="AC119" s="773"/>
      <c r="AD119" s="773"/>
      <c r="AE119" s="773"/>
      <c r="AF119" s="778"/>
      <c r="AG119" s="795"/>
      <c r="AH119" s="795"/>
      <c r="AI119" s="795"/>
      <c r="AJ119" s="795"/>
      <c r="AK119" s="795"/>
      <c r="AL119" s="795"/>
      <c r="AM119" s="795"/>
      <c r="AN119" s="795"/>
      <c r="AO119" s="795"/>
      <c r="AP119" s="795"/>
      <c r="AQ119" s="794">
        <v>100</v>
      </c>
      <c r="AR119" s="795">
        <v>100</v>
      </c>
      <c r="AS119" s="795">
        <v>100</v>
      </c>
      <c r="AT119" s="795">
        <v>100</v>
      </c>
      <c r="AU119" s="808">
        <v>100</v>
      </c>
      <c r="AV119" s="794"/>
      <c r="AW119" s="795"/>
      <c r="AX119" s="795"/>
      <c r="AY119" s="795"/>
      <c r="AZ119" s="795"/>
      <c r="BA119" s="795"/>
      <c r="BB119" s="795"/>
      <c r="BC119" s="795"/>
      <c r="BD119" s="795"/>
      <c r="BE119" s="795"/>
      <c r="BF119" s="795"/>
      <c r="BG119" s="795"/>
      <c r="BH119" s="795"/>
      <c r="BI119" s="795"/>
      <c r="BJ119" s="795"/>
      <c r="BK119" s="808"/>
      <c r="BL119" s="777" t="s">
        <v>961</v>
      </c>
      <c r="BM119" s="773" t="s">
        <v>961</v>
      </c>
      <c r="BN119" s="773" t="s">
        <v>961</v>
      </c>
      <c r="BO119" s="773" t="s">
        <v>961</v>
      </c>
      <c r="BP119" s="784" t="s">
        <v>961</v>
      </c>
      <c r="BQ119" s="796" t="s">
        <v>1971</v>
      </c>
      <c r="BR119" s="788" t="s">
        <v>1971</v>
      </c>
      <c r="BS119" s="788" t="s">
        <v>1971</v>
      </c>
      <c r="BT119" s="788" t="s">
        <v>1971</v>
      </c>
      <c r="BU119" s="793" t="s">
        <v>1971</v>
      </c>
      <c r="BV119" s="796" t="s">
        <v>1971</v>
      </c>
      <c r="BW119" s="788" t="s">
        <v>1971</v>
      </c>
      <c r="BX119" s="788" t="s">
        <v>1971</v>
      </c>
      <c r="BY119" s="788" t="s">
        <v>1971</v>
      </c>
      <c r="BZ119" s="788" t="s">
        <v>1971</v>
      </c>
      <c r="CA119" s="796" t="s">
        <v>1971</v>
      </c>
      <c r="CB119" s="788" t="s">
        <v>1971</v>
      </c>
      <c r="CC119" s="788" t="s">
        <v>1971</v>
      </c>
      <c r="CD119" s="788" t="s">
        <v>1971</v>
      </c>
      <c r="CE119" s="793" t="s">
        <v>1971</v>
      </c>
      <c r="CF119" s="788" t="s">
        <v>1971</v>
      </c>
      <c r="CG119" s="788" t="s">
        <v>1971</v>
      </c>
      <c r="CH119" s="788" t="s">
        <v>1971</v>
      </c>
      <c r="CI119" s="788" t="s">
        <v>1971</v>
      </c>
      <c r="CJ119" s="793" t="s">
        <v>1971</v>
      </c>
      <c r="CK119" s="796" t="s">
        <v>1971</v>
      </c>
      <c r="CL119" s="788" t="s">
        <v>1971</v>
      </c>
      <c r="CM119" s="788" t="s">
        <v>1971</v>
      </c>
      <c r="CN119" s="788" t="s">
        <v>1971</v>
      </c>
      <c r="CO119" s="793" t="s">
        <v>1971</v>
      </c>
      <c r="CP119" s="796" t="s">
        <v>1971</v>
      </c>
      <c r="CQ119" s="788" t="s">
        <v>1971</v>
      </c>
      <c r="CR119" s="788" t="s">
        <v>1971</v>
      </c>
      <c r="CS119" s="788" t="s">
        <v>1971</v>
      </c>
      <c r="CT119" s="793" t="s">
        <v>1971</v>
      </c>
      <c r="CU119" s="1273">
        <v>-9.0700000000000004E-4</v>
      </c>
      <c r="CV119" s="1272" t="s">
        <v>1971</v>
      </c>
      <c r="CW119" s="1272" t="s">
        <v>1971</v>
      </c>
      <c r="CX119" s="1274" t="s">
        <v>1971</v>
      </c>
      <c r="CY119" s="1272" t="s">
        <v>1971</v>
      </c>
      <c r="CZ119" s="1272" t="s">
        <v>1971</v>
      </c>
      <c r="DA119" s="1272" t="s">
        <v>1971</v>
      </c>
      <c r="DB119" s="1274" t="s">
        <v>1971</v>
      </c>
      <c r="DC119" s="773"/>
      <c r="DD119" s="801">
        <v>1</v>
      </c>
      <c r="DE119" s="802"/>
    </row>
    <row r="120" spans="1:109" ht="15.75" customHeight="1">
      <c r="A120" s="760" t="s">
        <v>969</v>
      </c>
      <c r="B120" s="761">
        <v>114</v>
      </c>
      <c r="C120" s="777" t="s">
        <v>2414</v>
      </c>
      <c r="D120" s="761" t="s">
        <v>2400</v>
      </c>
      <c r="E120" s="761" t="s">
        <v>1936</v>
      </c>
      <c r="F120" s="773" t="s">
        <v>2415</v>
      </c>
      <c r="G120" s="778" t="s">
        <v>1016</v>
      </c>
      <c r="H120" s="779" t="s">
        <v>2416</v>
      </c>
      <c r="I120" s="780"/>
      <c r="J120" s="781">
        <v>0.5</v>
      </c>
      <c r="K120" s="781">
        <v>0.5</v>
      </c>
      <c r="L120" s="781"/>
      <c r="M120" s="781"/>
      <c r="N120" s="781"/>
      <c r="O120" s="781"/>
      <c r="P120" s="782"/>
      <c r="Q120" s="783">
        <f t="shared" si="1"/>
        <v>1</v>
      </c>
      <c r="R120" s="777" t="s">
        <v>984</v>
      </c>
      <c r="S120" s="761" t="s">
        <v>964</v>
      </c>
      <c r="T120" s="784" t="s">
        <v>965</v>
      </c>
      <c r="U120" s="761" t="s">
        <v>2114</v>
      </c>
      <c r="V120" s="761" t="s">
        <v>293</v>
      </c>
      <c r="W120" s="761" t="s">
        <v>2417</v>
      </c>
      <c r="X120" s="1299">
        <v>2</v>
      </c>
      <c r="Y120" s="809" t="s">
        <v>966</v>
      </c>
      <c r="Z120" s="778" t="s">
        <v>1016</v>
      </c>
      <c r="AA120" s="773"/>
      <c r="AB120" s="773"/>
      <c r="AC120" s="773"/>
      <c r="AD120" s="773"/>
      <c r="AE120" s="773"/>
      <c r="AF120" s="778"/>
      <c r="AG120" s="788"/>
      <c r="AH120" s="788"/>
      <c r="AI120" s="788"/>
      <c r="AJ120" s="788"/>
      <c r="AK120" s="788"/>
      <c r="AL120" s="788"/>
      <c r="AM120" s="788"/>
      <c r="AN120" s="788"/>
      <c r="AO120" s="788"/>
      <c r="AP120" s="788"/>
      <c r="AQ120" s="1394"/>
      <c r="AR120" s="1343"/>
      <c r="AS120" s="1343"/>
      <c r="AT120" s="1343"/>
      <c r="AU120" s="1344"/>
      <c r="AV120" s="796"/>
      <c r="AW120" s="788"/>
      <c r="AX120" s="788"/>
      <c r="AY120" s="788"/>
      <c r="AZ120" s="788"/>
      <c r="BA120" s="788"/>
      <c r="BB120" s="788"/>
      <c r="BC120" s="788"/>
      <c r="BD120" s="788"/>
      <c r="BE120" s="788"/>
      <c r="BF120" s="788"/>
      <c r="BG120" s="788"/>
      <c r="BH120" s="788"/>
      <c r="BI120" s="788"/>
      <c r="BJ120" s="788"/>
      <c r="BK120" s="793"/>
      <c r="BL120" s="1351"/>
      <c r="BM120" s="1352"/>
      <c r="BN120" s="1352"/>
      <c r="BO120" s="1352"/>
      <c r="BP120" s="1414"/>
      <c r="BQ120" s="1394"/>
      <c r="BR120" s="1343"/>
      <c r="BS120" s="1343"/>
      <c r="BT120" s="1343"/>
      <c r="BU120" s="1344"/>
      <c r="BV120" s="1394"/>
      <c r="BW120" s="1343"/>
      <c r="BX120" s="1343"/>
      <c r="BY120" s="1343"/>
      <c r="BZ120" s="1343"/>
      <c r="CA120" s="1394"/>
      <c r="CB120" s="1343"/>
      <c r="CC120" s="1343"/>
      <c r="CD120" s="1343"/>
      <c r="CE120" s="1344"/>
      <c r="CF120" s="1343"/>
      <c r="CG120" s="1343"/>
      <c r="CH120" s="1343"/>
      <c r="CI120" s="1343"/>
      <c r="CJ120" s="1343"/>
      <c r="CK120" s="1394"/>
      <c r="CL120" s="1343"/>
      <c r="CM120" s="1343"/>
      <c r="CN120" s="1343"/>
      <c r="CO120" s="1344"/>
      <c r="CP120" s="1394"/>
      <c r="CQ120" s="1343"/>
      <c r="CR120" s="1343"/>
      <c r="CS120" s="1343"/>
      <c r="CT120" s="1344"/>
      <c r="CU120" s="1499"/>
      <c r="CV120" s="1490"/>
      <c r="CW120" s="1490"/>
      <c r="CX120" s="1695"/>
      <c r="CY120" s="1490"/>
      <c r="CZ120" s="1490"/>
      <c r="DA120" s="1490"/>
      <c r="DB120" s="1695"/>
      <c r="DC120" s="1352"/>
      <c r="DD120" s="1696"/>
      <c r="DE120" s="1701"/>
    </row>
    <row r="121" spans="1:109" ht="15.75" customHeight="1">
      <c r="A121" s="760" t="s">
        <v>969</v>
      </c>
      <c r="B121" s="761">
        <v>115</v>
      </c>
      <c r="C121" s="777" t="s">
        <v>2418</v>
      </c>
      <c r="D121" s="761" t="s">
        <v>2419</v>
      </c>
      <c r="E121" s="761" t="s">
        <v>1936</v>
      </c>
      <c r="F121" s="773" t="s">
        <v>2420</v>
      </c>
      <c r="G121" s="778" t="s">
        <v>2421</v>
      </c>
      <c r="H121" s="779" t="s">
        <v>2422</v>
      </c>
      <c r="I121" s="780">
        <v>0.35</v>
      </c>
      <c r="J121" s="781">
        <v>0.35</v>
      </c>
      <c r="K121" s="781">
        <v>0.3</v>
      </c>
      <c r="L121" s="781"/>
      <c r="M121" s="781"/>
      <c r="N121" s="781"/>
      <c r="O121" s="781"/>
      <c r="P121" s="782"/>
      <c r="Q121" s="783">
        <f t="shared" si="1"/>
        <v>1</v>
      </c>
      <c r="R121" s="777" t="s">
        <v>963</v>
      </c>
      <c r="S121" s="761"/>
      <c r="T121" s="784"/>
      <c r="U121" s="761" t="s">
        <v>2423</v>
      </c>
      <c r="V121" s="761" t="s">
        <v>991</v>
      </c>
      <c r="W121" s="761" t="s">
        <v>2424</v>
      </c>
      <c r="X121" s="1299">
        <v>0</v>
      </c>
      <c r="Y121" s="809" t="s">
        <v>966</v>
      </c>
      <c r="Z121" s="778"/>
      <c r="AA121" s="773"/>
      <c r="AB121" s="773"/>
      <c r="AC121" s="773"/>
      <c r="AD121" s="773"/>
      <c r="AE121" s="773"/>
      <c r="AF121" s="778"/>
      <c r="AG121" s="788"/>
      <c r="AH121" s="788"/>
      <c r="AI121" s="788"/>
      <c r="AJ121" s="788"/>
      <c r="AK121" s="788"/>
      <c r="AL121" s="788"/>
      <c r="AM121" s="788"/>
      <c r="AN121" s="788"/>
      <c r="AO121" s="788"/>
      <c r="AP121" s="788"/>
      <c r="AQ121" s="796">
        <v>797</v>
      </c>
      <c r="AR121" s="788">
        <v>797</v>
      </c>
      <c r="AS121" s="788">
        <v>797</v>
      </c>
      <c r="AT121" s="788">
        <v>797</v>
      </c>
      <c r="AU121" s="793">
        <v>797</v>
      </c>
      <c r="AV121" s="796"/>
      <c r="AW121" s="788"/>
      <c r="AX121" s="788"/>
      <c r="AY121" s="788"/>
      <c r="AZ121" s="788"/>
      <c r="BA121" s="788"/>
      <c r="BB121" s="788"/>
      <c r="BC121" s="788"/>
      <c r="BD121" s="788"/>
      <c r="BE121" s="788"/>
      <c r="BF121" s="788"/>
      <c r="BG121" s="788"/>
      <c r="BH121" s="788"/>
      <c r="BI121" s="788"/>
      <c r="BJ121" s="788"/>
      <c r="BK121" s="793"/>
      <c r="BL121" s="777"/>
      <c r="BM121" s="773"/>
      <c r="BN121" s="773"/>
      <c r="BO121" s="773"/>
      <c r="BP121" s="784"/>
      <c r="BQ121" s="796" t="s">
        <v>1971</v>
      </c>
      <c r="BR121" s="788" t="s">
        <v>1971</v>
      </c>
      <c r="BS121" s="788" t="s">
        <v>1971</v>
      </c>
      <c r="BT121" s="788" t="s">
        <v>1971</v>
      </c>
      <c r="BU121" s="793" t="s">
        <v>1971</v>
      </c>
      <c r="BV121" s="796" t="s">
        <v>1971</v>
      </c>
      <c r="BW121" s="788" t="s">
        <v>1971</v>
      </c>
      <c r="BX121" s="788" t="s">
        <v>1971</v>
      </c>
      <c r="BY121" s="788" t="s">
        <v>1971</v>
      </c>
      <c r="BZ121" s="788" t="s">
        <v>1971</v>
      </c>
      <c r="CA121" s="796" t="s">
        <v>1971</v>
      </c>
      <c r="CB121" s="788" t="s">
        <v>1971</v>
      </c>
      <c r="CC121" s="788" t="s">
        <v>1971</v>
      </c>
      <c r="CD121" s="788" t="s">
        <v>1971</v>
      </c>
      <c r="CE121" s="793" t="s">
        <v>1971</v>
      </c>
      <c r="CF121" s="788" t="s">
        <v>1971</v>
      </c>
      <c r="CG121" s="788" t="s">
        <v>1971</v>
      </c>
      <c r="CH121" s="788" t="s">
        <v>1971</v>
      </c>
      <c r="CI121" s="788" t="s">
        <v>1971</v>
      </c>
      <c r="CJ121" s="793" t="s">
        <v>1971</v>
      </c>
      <c r="CK121" s="796" t="s">
        <v>1971</v>
      </c>
      <c r="CL121" s="788" t="s">
        <v>1971</v>
      </c>
      <c r="CM121" s="788" t="s">
        <v>1971</v>
      </c>
      <c r="CN121" s="788" t="s">
        <v>1971</v>
      </c>
      <c r="CO121" s="793" t="s">
        <v>1971</v>
      </c>
      <c r="CP121" s="796" t="s">
        <v>1971</v>
      </c>
      <c r="CQ121" s="788" t="s">
        <v>1971</v>
      </c>
      <c r="CR121" s="788" t="s">
        <v>1971</v>
      </c>
      <c r="CS121" s="788" t="s">
        <v>1971</v>
      </c>
      <c r="CT121" s="793" t="s">
        <v>1971</v>
      </c>
      <c r="CU121" s="1273" t="s">
        <v>1971</v>
      </c>
      <c r="CV121" s="1272" t="s">
        <v>1971</v>
      </c>
      <c r="CW121" s="1272" t="s">
        <v>1971</v>
      </c>
      <c r="CX121" s="1274" t="s">
        <v>1971</v>
      </c>
      <c r="CY121" s="1272" t="s">
        <v>1971</v>
      </c>
      <c r="CZ121" s="1272" t="s">
        <v>1971</v>
      </c>
      <c r="DA121" s="1272" t="s">
        <v>1971</v>
      </c>
      <c r="DB121" s="1274" t="s">
        <v>1971</v>
      </c>
      <c r="DC121" s="773"/>
      <c r="DD121" s="801">
        <v>1</v>
      </c>
      <c r="DE121" s="802"/>
    </row>
    <row r="122" spans="1:109" ht="15.75" customHeight="1">
      <c r="A122" s="760" t="s">
        <v>969</v>
      </c>
      <c r="B122" s="761">
        <v>116</v>
      </c>
      <c r="C122" s="777" t="s">
        <v>2425</v>
      </c>
      <c r="D122" s="761" t="s">
        <v>2426</v>
      </c>
      <c r="E122" s="761" t="s">
        <v>1920</v>
      </c>
      <c r="F122" s="773" t="s">
        <v>2427</v>
      </c>
      <c r="G122" s="778" t="s">
        <v>687</v>
      </c>
      <c r="H122" s="779" t="s">
        <v>2428</v>
      </c>
      <c r="I122" s="780"/>
      <c r="J122" s="781"/>
      <c r="K122" s="781">
        <v>1</v>
      </c>
      <c r="L122" s="781"/>
      <c r="M122" s="781"/>
      <c r="N122" s="781"/>
      <c r="O122" s="781"/>
      <c r="P122" s="782"/>
      <c r="Q122" s="783">
        <f t="shared" si="1"/>
        <v>1</v>
      </c>
      <c r="R122" s="777" t="s">
        <v>988</v>
      </c>
      <c r="S122" s="761" t="s">
        <v>964</v>
      </c>
      <c r="T122" s="784" t="s">
        <v>965</v>
      </c>
      <c r="U122" s="761" t="s">
        <v>2087</v>
      </c>
      <c r="V122" s="761" t="s">
        <v>991</v>
      </c>
      <c r="W122" s="761" t="s">
        <v>2429</v>
      </c>
      <c r="X122" s="1299">
        <v>2</v>
      </c>
      <c r="Y122" s="809" t="s">
        <v>978</v>
      </c>
      <c r="Z122" s="778" t="s">
        <v>687</v>
      </c>
      <c r="AA122" s="773"/>
      <c r="AB122" s="773"/>
      <c r="AC122" s="773"/>
      <c r="AD122" s="773"/>
      <c r="AE122" s="773"/>
      <c r="AF122" s="778"/>
      <c r="AG122" s="788"/>
      <c r="AH122" s="788"/>
      <c r="AI122" s="788"/>
      <c r="AJ122" s="788"/>
      <c r="AK122" s="788"/>
      <c r="AL122" s="788"/>
      <c r="AM122" s="788"/>
      <c r="AN122" s="788"/>
      <c r="AO122" s="788"/>
      <c r="AP122" s="788"/>
      <c r="AQ122" s="1394"/>
      <c r="AR122" s="1343"/>
      <c r="AS122" s="1343"/>
      <c r="AT122" s="1343"/>
      <c r="AU122" s="1344"/>
      <c r="AV122" s="796"/>
      <c r="AW122" s="788"/>
      <c r="AX122" s="788"/>
      <c r="AY122" s="788"/>
      <c r="AZ122" s="788"/>
      <c r="BA122" s="788"/>
      <c r="BB122" s="788"/>
      <c r="BC122" s="788"/>
      <c r="BD122" s="788"/>
      <c r="BE122" s="788"/>
      <c r="BF122" s="788"/>
      <c r="BG122" s="788"/>
      <c r="BH122" s="788"/>
      <c r="BI122" s="788"/>
      <c r="BJ122" s="788"/>
      <c r="BK122" s="793"/>
      <c r="BL122" s="1351"/>
      <c r="BM122" s="1352"/>
      <c r="BN122" s="1352"/>
      <c r="BO122" s="1352"/>
      <c r="BP122" s="1414"/>
      <c r="BQ122" s="1394"/>
      <c r="BR122" s="1343"/>
      <c r="BS122" s="1343"/>
      <c r="BT122" s="1343"/>
      <c r="BU122" s="1344"/>
      <c r="BV122" s="1395"/>
      <c r="BW122" s="1348"/>
      <c r="BX122" s="1348"/>
      <c r="BY122" s="1348"/>
      <c r="BZ122" s="1348"/>
      <c r="CA122" s="1394"/>
      <c r="CB122" s="1343"/>
      <c r="CC122" s="1343"/>
      <c r="CD122" s="1343"/>
      <c r="CE122" s="1344"/>
      <c r="CF122" s="1343"/>
      <c r="CG122" s="1343"/>
      <c r="CH122" s="1343"/>
      <c r="CI122" s="1343"/>
      <c r="CJ122" s="1344"/>
      <c r="CK122" s="1395"/>
      <c r="CL122" s="1348"/>
      <c r="CM122" s="1348"/>
      <c r="CN122" s="1348"/>
      <c r="CO122" s="1349"/>
      <c r="CP122" s="1394"/>
      <c r="CQ122" s="1343"/>
      <c r="CR122" s="1343"/>
      <c r="CS122" s="1343"/>
      <c r="CT122" s="1344"/>
      <c r="CU122" s="1499"/>
      <c r="CV122" s="1490"/>
      <c r="CW122" s="1490"/>
      <c r="CX122" s="1695"/>
      <c r="CY122" s="1490"/>
      <c r="CZ122" s="1490"/>
      <c r="DA122" s="1490"/>
      <c r="DB122" s="1695"/>
      <c r="DC122" s="1352"/>
      <c r="DD122" s="1696"/>
      <c r="DE122" s="1701"/>
    </row>
    <row r="123" spans="1:109" ht="15.75" customHeight="1">
      <c r="A123" s="760" t="s">
        <v>969</v>
      </c>
      <c r="B123" s="761">
        <v>117</v>
      </c>
      <c r="C123" s="777" t="s">
        <v>2430</v>
      </c>
      <c r="D123" s="761" t="s">
        <v>2426</v>
      </c>
      <c r="E123" s="761" t="s">
        <v>1920</v>
      </c>
      <c r="F123" s="773" t="s">
        <v>2431</v>
      </c>
      <c r="G123" s="778" t="s">
        <v>689</v>
      </c>
      <c r="H123" s="779" t="s">
        <v>2432</v>
      </c>
      <c r="I123" s="780"/>
      <c r="J123" s="781"/>
      <c r="K123" s="781">
        <v>1</v>
      </c>
      <c r="L123" s="781"/>
      <c r="M123" s="781"/>
      <c r="N123" s="781"/>
      <c r="O123" s="781"/>
      <c r="P123" s="782"/>
      <c r="Q123" s="783">
        <f t="shared" si="1"/>
        <v>1</v>
      </c>
      <c r="R123" s="777" t="s">
        <v>984</v>
      </c>
      <c r="S123" s="761" t="s">
        <v>964</v>
      </c>
      <c r="T123" s="784" t="s">
        <v>965</v>
      </c>
      <c r="U123" s="761" t="s">
        <v>689</v>
      </c>
      <c r="V123" s="761" t="s">
        <v>991</v>
      </c>
      <c r="W123" s="761" t="s">
        <v>2433</v>
      </c>
      <c r="X123" s="1299">
        <v>2</v>
      </c>
      <c r="Y123" s="809" t="s">
        <v>978</v>
      </c>
      <c r="Z123" s="778" t="s">
        <v>689</v>
      </c>
      <c r="AA123" s="773"/>
      <c r="AB123" s="773"/>
      <c r="AC123" s="773"/>
      <c r="AD123" s="773"/>
      <c r="AE123" s="773"/>
      <c r="AF123" s="778"/>
      <c r="AG123" s="788"/>
      <c r="AH123" s="788"/>
      <c r="AI123" s="788"/>
      <c r="AJ123" s="788"/>
      <c r="AK123" s="788"/>
      <c r="AL123" s="788"/>
      <c r="AM123" s="788"/>
      <c r="AN123" s="788"/>
      <c r="AO123" s="788"/>
      <c r="AP123" s="788"/>
      <c r="AQ123" s="1395"/>
      <c r="AR123" s="1348"/>
      <c r="AS123" s="1348"/>
      <c r="AT123" s="1348"/>
      <c r="AU123" s="1349"/>
      <c r="AV123" s="796"/>
      <c r="AW123" s="788"/>
      <c r="AX123" s="788"/>
      <c r="AY123" s="788"/>
      <c r="AZ123" s="788"/>
      <c r="BA123" s="788"/>
      <c r="BB123" s="788"/>
      <c r="BC123" s="788"/>
      <c r="BD123" s="788"/>
      <c r="BE123" s="788"/>
      <c r="BF123" s="788"/>
      <c r="BG123" s="788"/>
      <c r="BH123" s="788"/>
      <c r="BI123" s="788"/>
      <c r="BJ123" s="788"/>
      <c r="BK123" s="793"/>
      <c r="BL123" s="1351"/>
      <c r="BM123" s="1352"/>
      <c r="BN123" s="1352"/>
      <c r="BO123" s="1352"/>
      <c r="BP123" s="1414"/>
      <c r="BQ123" s="1394"/>
      <c r="BR123" s="1343"/>
      <c r="BS123" s="1343"/>
      <c r="BT123" s="1343"/>
      <c r="BU123" s="1344"/>
      <c r="BV123" s="1395"/>
      <c r="BW123" s="1348"/>
      <c r="BX123" s="1348"/>
      <c r="BY123" s="1348"/>
      <c r="BZ123" s="1348"/>
      <c r="CA123" s="1394"/>
      <c r="CB123" s="1343"/>
      <c r="CC123" s="1343"/>
      <c r="CD123" s="1343"/>
      <c r="CE123" s="1344"/>
      <c r="CF123" s="1343"/>
      <c r="CG123" s="1343"/>
      <c r="CH123" s="1343"/>
      <c r="CI123" s="1343"/>
      <c r="CJ123" s="1344"/>
      <c r="CK123" s="1394"/>
      <c r="CL123" s="1343"/>
      <c r="CM123" s="1343"/>
      <c r="CN123" s="1343"/>
      <c r="CO123" s="1344"/>
      <c r="CP123" s="1394"/>
      <c r="CQ123" s="1343"/>
      <c r="CR123" s="1343"/>
      <c r="CS123" s="1343"/>
      <c r="CT123" s="1344"/>
      <c r="CU123" s="1499"/>
      <c r="CV123" s="1490"/>
      <c r="CW123" s="1490"/>
      <c r="CX123" s="1695"/>
      <c r="CY123" s="1490"/>
      <c r="CZ123" s="1490"/>
      <c r="DA123" s="1490"/>
      <c r="DB123" s="1695"/>
      <c r="DC123" s="1352"/>
      <c r="DD123" s="1696"/>
      <c r="DE123" s="1701"/>
    </row>
    <row r="124" spans="1:109" ht="15.75" customHeight="1">
      <c r="A124" s="760" t="s">
        <v>969</v>
      </c>
      <c r="B124" s="761">
        <v>118</v>
      </c>
      <c r="C124" s="777" t="s">
        <v>2434</v>
      </c>
      <c r="D124" s="761" t="s">
        <v>2426</v>
      </c>
      <c r="E124" s="761" t="s">
        <v>1927</v>
      </c>
      <c r="F124" s="773" t="s">
        <v>2435</v>
      </c>
      <c r="G124" s="778" t="s">
        <v>2436</v>
      </c>
      <c r="H124" s="779" t="s">
        <v>2437</v>
      </c>
      <c r="I124" s="780"/>
      <c r="J124" s="781"/>
      <c r="K124" s="781">
        <v>1</v>
      </c>
      <c r="L124" s="781"/>
      <c r="M124" s="781"/>
      <c r="N124" s="781"/>
      <c r="O124" s="781"/>
      <c r="P124" s="782"/>
      <c r="Q124" s="783">
        <f t="shared" si="1"/>
        <v>1</v>
      </c>
      <c r="R124" s="777" t="s">
        <v>988</v>
      </c>
      <c r="S124" s="761" t="s">
        <v>964</v>
      </c>
      <c r="T124" s="784" t="s">
        <v>965</v>
      </c>
      <c r="U124" s="761" t="s">
        <v>2110</v>
      </c>
      <c r="V124" s="761" t="s">
        <v>991</v>
      </c>
      <c r="W124" s="761" t="s">
        <v>2438</v>
      </c>
      <c r="X124" s="1299">
        <v>0</v>
      </c>
      <c r="Y124" s="809" t="s">
        <v>978</v>
      </c>
      <c r="Z124" s="778" t="s">
        <v>2439</v>
      </c>
      <c r="AA124" s="773"/>
      <c r="AB124" s="773"/>
      <c r="AC124" s="773"/>
      <c r="AD124" s="773"/>
      <c r="AE124" s="773"/>
      <c r="AF124" s="778"/>
      <c r="AG124" s="788"/>
      <c r="AH124" s="788"/>
      <c r="AI124" s="788"/>
      <c r="AJ124" s="788"/>
      <c r="AK124" s="788"/>
      <c r="AL124" s="788"/>
      <c r="AM124" s="788"/>
      <c r="AN124" s="788"/>
      <c r="AO124" s="788"/>
      <c r="AP124" s="788"/>
      <c r="AQ124" s="796">
        <v>290</v>
      </c>
      <c r="AR124" s="788">
        <v>287</v>
      </c>
      <c r="AS124" s="788">
        <v>283</v>
      </c>
      <c r="AT124" s="788">
        <v>279</v>
      </c>
      <c r="AU124" s="793">
        <v>276</v>
      </c>
      <c r="AV124" s="796"/>
      <c r="AW124" s="788"/>
      <c r="AX124" s="788"/>
      <c r="AY124" s="788"/>
      <c r="AZ124" s="788"/>
      <c r="BA124" s="788"/>
      <c r="BB124" s="788"/>
      <c r="BC124" s="788"/>
      <c r="BD124" s="788"/>
      <c r="BE124" s="788"/>
      <c r="BF124" s="788"/>
      <c r="BG124" s="788"/>
      <c r="BH124" s="788"/>
      <c r="BI124" s="788"/>
      <c r="BJ124" s="788"/>
      <c r="BK124" s="793"/>
      <c r="BL124" s="777" t="s">
        <v>961</v>
      </c>
      <c r="BM124" s="773" t="s">
        <v>961</v>
      </c>
      <c r="BN124" s="773" t="s">
        <v>961</v>
      </c>
      <c r="BO124" s="773" t="s">
        <v>961</v>
      </c>
      <c r="BP124" s="784" t="s">
        <v>961</v>
      </c>
      <c r="BQ124" s="796" t="s">
        <v>1971</v>
      </c>
      <c r="BR124" s="788" t="s">
        <v>1971</v>
      </c>
      <c r="BS124" s="788" t="s">
        <v>1971</v>
      </c>
      <c r="BT124" s="788" t="s">
        <v>1971</v>
      </c>
      <c r="BU124" s="793" t="s">
        <v>1971</v>
      </c>
      <c r="BV124" s="796" t="s">
        <v>1971</v>
      </c>
      <c r="BW124" s="788" t="s">
        <v>1971</v>
      </c>
      <c r="BX124" s="788" t="s">
        <v>1971</v>
      </c>
      <c r="BY124" s="788" t="s">
        <v>1971</v>
      </c>
      <c r="BZ124" s="788" t="s">
        <v>1971</v>
      </c>
      <c r="CA124" s="796" t="s">
        <v>1971</v>
      </c>
      <c r="CB124" s="788" t="s">
        <v>1971</v>
      </c>
      <c r="CC124" s="788" t="s">
        <v>1971</v>
      </c>
      <c r="CD124" s="788" t="s">
        <v>1971</v>
      </c>
      <c r="CE124" s="793" t="s">
        <v>1971</v>
      </c>
      <c r="CF124" s="788" t="s">
        <v>1971</v>
      </c>
      <c r="CG124" s="788" t="s">
        <v>1971</v>
      </c>
      <c r="CH124" s="788" t="s">
        <v>1971</v>
      </c>
      <c r="CI124" s="788" t="s">
        <v>1971</v>
      </c>
      <c r="CJ124" s="793" t="s">
        <v>1971</v>
      </c>
      <c r="CK124" s="794">
        <v>265</v>
      </c>
      <c r="CL124" s="795">
        <v>265</v>
      </c>
      <c r="CM124" s="795">
        <v>265</v>
      </c>
      <c r="CN124" s="795">
        <v>265</v>
      </c>
      <c r="CO124" s="808">
        <v>265</v>
      </c>
      <c r="CP124" s="796" t="s">
        <v>1971</v>
      </c>
      <c r="CQ124" s="788" t="s">
        <v>1971</v>
      </c>
      <c r="CR124" s="788" t="s">
        <v>1971</v>
      </c>
      <c r="CS124" s="788" t="s">
        <v>1971</v>
      </c>
      <c r="CT124" s="793" t="s">
        <v>1971</v>
      </c>
      <c r="CU124" s="1273">
        <v>-1.392E-3</v>
      </c>
      <c r="CV124" s="1272" t="s">
        <v>1971</v>
      </c>
      <c r="CW124" s="1272" t="s">
        <v>1971</v>
      </c>
      <c r="CX124" s="1274" t="s">
        <v>1971</v>
      </c>
      <c r="CY124" s="1272">
        <v>1.4E-5</v>
      </c>
      <c r="CZ124" s="1272" t="s">
        <v>1971</v>
      </c>
      <c r="DA124" s="1272" t="s">
        <v>1971</v>
      </c>
      <c r="DB124" s="1274" t="s">
        <v>1971</v>
      </c>
      <c r="DC124" s="773"/>
      <c r="DD124" s="801">
        <v>1</v>
      </c>
      <c r="DE124" s="802"/>
    </row>
    <row r="125" spans="1:109" ht="15.75" customHeight="1">
      <c r="A125" s="760" t="s">
        <v>969</v>
      </c>
      <c r="B125" s="761">
        <v>119</v>
      </c>
      <c r="C125" s="777" t="s">
        <v>2440</v>
      </c>
      <c r="D125" s="761" t="s">
        <v>2426</v>
      </c>
      <c r="E125" s="761" t="s">
        <v>1936</v>
      </c>
      <c r="F125" s="773" t="s">
        <v>2441</v>
      </c>
      <c r="G125" s="778" t="s">
        <v>778</v>
      </c>
      <c r="H125" s="779" t="s">
        <v>2442</v>
      </c>
      <c r="I125" s="780"/>
      <c r="J125" s="781"/>
      <c r="K125" s="781">
        <v>1</v>
      </c>
      <c r="L125" s="781"/>
      <c r="M125" s="781"/>
      <c r="N125" s="781"/>
      <c r="O125" s="781"/>
      <c r="P125" s="782"/>
      <c r="Q125" s="783">
        <f t="shared" si="1"/>
        <v>1</v>
      </c>
      <c r="R125" s="777" t="s">
        <v>963</v>
      </c>
      <c r="S125" s="761"/>
      <c r="T125" s="784"/>
      <c r="U125" s="761" t="s">
        <v>1939</v>
      </c>
      <c r="V125" s="761" t="s">
        <v>293</v>
      </c>
      <c r="W125" s="761" t="s">
        <v>2443</v>
      </c>
      <c r="X125" s="1300">
        <v>2</v>
      </c>
      <c r="Y125" s="809" t="s">
        <v>966</v>
      </c>
      <c r="Z125" s="778" t="s">
        <v>778</v>
      </c>
      <c r="AA125" s="773"/>
      <c r="AB125" s="773"/>
      <c r="AC125" s="773"/>
      <c r="AD125" s="773"/>
      <c r="AE125" s="773"/>
      <c r="AF125" s="778"/>
      <c r="AG125" s="788"/>
      <c r="AH125" s="788"/>
      <c r="AI125" s="788"/>
      <c r="AJ125" s="788"/>
      <c r="AK125" s="788"/>
      <c r="AL125" s="788"/>
      <c r="AM125" s="788"/>
      <c r="AN125" s="788"/>
      <c r="AO125" s="788"/>
      <c r="AP125" s="788"/>
      <c r="AQ125" s="1394"/>
      <c r="AR125" s="1343"/>
      <c r="AS125" s="1343"/>
      <c r="AT125" s="1343"/>
      <c r="AU125" s="1344"/>
      <c r="AV125" s="796"/>
      <c r="AW125" s="788"/>
      <c r="AX125" s="788"/>
      <c r="AY125" s="788"/>
      <c r="AZ125" s="788"/>
      <c r="BA125" s="788"/>
      <c r="BB125" s="788"/>
      <c r="BC125" s="788"/>
      <c r="BD125" s="788"/>
      <c r="BE125" s="788"/>
      <c r="BF125" s="788"/>
      <c r="BG125" s="788"/>
      <c r="BH125" s="788"/>
      <c r="BI125" s="788"/>
      <c r="BJ125" s="788"/>
      <c r="BK125" s="793"/>
      <c r="BL125" s="1351"/>
      <c r="BM125" s="1352"/>
      <c r="BN125" s="1352"/>
      <c r="BO125" s="1352"/>
      <c r="BP125" s="1414"/>
      <c r="BQ125" s="1394"/>
      <c r="BR125" s="1343"/>
      <c r="BS125" s="1343"/>
      <c r="BT125" s="1343"/>
      <c r="BU125" s="1344"/>
      <c r="BV125" s="1394"/>
      <c r="BW125" s="1343"/>
      <c r="BX125" s="1343"/>
      <c r="BY125" s="1343"/>
      <c r="BZ125" s="1343"/>
      <c r="CA125" s="1394"/>
      <c r="CB125" s="1343"/>
      <c r="CC125" s="1343"/>
      <c r="CD125" s="1343"/>
      <c r="CE125" s="1344"/>
      <c r="CF125" s="1343"/>
      <c r="CG125" s="1343"/>
      <c r="CH125" s="1343"/>
      <c r="CI125" s="1343"/>
      <c r="CJ125" s="1344"/>
      <c r="CK125" s="1394"/>
      <c r="CL125" s="1343"/>
      <c r="CM125" s="1343"/>
      <c r="CN125" s="1343"/>
      <c r="CO125" s="1344"/>
      <c r="CP125" s="1394"/>
      <c r="CQ125" s="1343"/>
      <c r="CR125" s="1343"/>
      <c r="CS125" s="1343"/>
      <c r="CT125" s="1344"/>
      <c r="CU125" s="1499"/>
      <c r="CV125" s="1490"/>
      <c r="CW125" s="1490"/>
      <c r="CX125" s="1695"/>
      <c r="CY125" s="1490"/>
      <c r="CZ125" s="1490"/>
      <c r="DA125" s="1490"/>
      <c r="DB125" s="1695"/>
      <c r="DC125" s="1352"/>
      <c r="DD125" s="1696"/>
      <c r="DE125" s="1701"/>
    </row>
    <row r="126" spans="1:109" ht="15.75" customHeight="1">
      <c r="A126" s="760" t="s">
        <v>969</v>
      </c>
      <c r="B126" s="761">
        <v>120</v>
      </c>
      <c r="C126" s="777" t="s">
        <v>2444</v>
      </c>
      <c r="D126" s="761" t="s">
        <v>2426</v>
      </c>
      <c r="E126" s="761" t="s">
        <v>1936</v>
      </c>
      <c r="F126" s="773" t="s">
        <v>2445</v>
      </c>
      <c r="G126" s="778" t="s">
        <v>693</v>
      </c>
      <c r="H126" s="779" t="s">
        <v>2446</v>
      </c>
      <c r="I126" s="780"/>
      <c r="J126" s="781"/>
      <c r="K126" s="781">
        <v>1</v>
      </c>
      <c r="L126" s="781"/>
      <c r="M126" s="781"/>
      <c r="N126" s="781"/>
      <c r="O126" s="781"/>
      <c r="P126" s="782"/>
      <c r="Q126" s="783">
        <f t="shared" si="1"/>
        <v>1</v>
      </c>
      <c r="R126" s="777" t="s">
        <v>984</v>
      </c>
      <c r="S126" s="761" t="s">
        <v>964</v>
      </c>
      <c r="T126" s="784" t="s">
        <v>965</v>
      </c>
      <c r="U126" s="761" t="s">
        <v>2110</v>
      </c>
      <c r="V126" s="761" t="s">
        <v>991</v>
      </c>
      <c r="W126" s="761" t="s">
        <v>2447</v>
      </c>
      <c r="X126" s="1299">
        <v>2</v>
      </c>
      <c r="Y126" s="786" t="s">
        <v>978</v>
      </c>
      <c r="Z126" s="778" t="s">
        <v>693</v>
      </c>
      <c r="AA126" s="773"/>
      <c r="AB126" s="773"/>
      <c r="AC126" s="773"/>
      <c r="AD126" s="773"/>
      <c r="AE126" s="773"/>
      <c r="AF126" s="787"/>
      <c r="AG126" s="788"/>
      <c r="AH126" s="788"/>
      <c r="AI126" s="788"/>
      <c r="AJ126" s="788"/>
      <c r="AK126" s="788"/>
      <c r="AL126" s="788"/>
      <c r="AM126" s="788"/>
      <c r="AN126" s="788"/>
      <c r="AO126" s="788"/>
      <c r="AP126" s="788"/>
      <c r="AQ126" s="1394"/>
      <c r="AR126" s="1343"/>
      <c r="AS126" s="1343"/>
      <c r="AT126" s="1343"/>
      <c r="AU126" s="1344"/>
      <c r="AV126" s="796"/>
      <c r="AW126" s="788"/>
      <c r="AX126" s="788"/>
      <c r="AY126" s="788"/>
      <c r="AZ126" s="788"/>
      <c r="BA126" s="788"/>
      <c r="BB126" s="788"/>
      <c r="BC126" s="788"/>
      <c r="BD126" s="788"/>
      <c r="BE126" s="788"/>
      <c r="BF126" s="788"/>
      <c r="BG126" s="788"/>
      <c r="BH126" s="788"/>
      <c r="BI126" s="788"/>
      <c r="BJ126" s="788"/>
      <c r="BK126" s="793"/>
      <c r="BL126" s="1351"/>
      <c r="BM126" s="1352"/>
      <c r="BN126" s="1352"/>
      <c r="BO126" s="1352"/>
      <c r="BP126" s="1414"/>
      <c r="BQ126" s="1394"/>
      <c r="BR126" s="1343"/>
      <c r="BS126" s="1343"/>
      <c r="BT126" s="1343"/>
      <c r="BU126" s="1344"/>
      <c r="BV126" s="1394"/>
      <c r="BW126" s="1343"/>
      <c r="BX126" s="1343"/>
      <c r="BY126" s="1343"/>
      <c r="BZ126" s="1343"/>
      <c r="CA126" s="1394"/>
      <c r="CB126" s="1343"/>
      <c r="CC126" s="1343"/>
      <c r="CD126" s="1343"/>
      <c r="CE126" s="1344"/>
      <c r="CF126" s="1343"/>
      <c r="CG126" s="1343"/>
      <c r="CH126" s="1343"/>
      <c r="CI126" s="1343"/>
      <c r="CJ126" s="1344"/>
      <c r="CK126" s="1394"/>
      <c r="CL126" s="1343"/>
      <c r="CM126" s="1343"/>
      <c r="CN126" s="1343"/>
      <c r="CO126" s="1344"/>
      <c r="CP126" s="1394"/>
      <c r="CQ126" s="1343"/>
      <c r="CR126" s="1343"/>
      <c r="CS126" s="1343"/>
      <c r="CT126" s="1344"/>
      <c r="CU126" s="1499"/>
      <c r="CV126" s="1490"/>
      <c r="CW126" s="1490"/>
      <c r="CX126" s="1695"/>
      <c r="CY126" s="1490"/>
      <c r="CZ126" s="1490"/>
      <c r="DA126" s="1490"/>
      <c r="DB126" s="1695"/>
      <c r="DC126" s="1352"/>
      <c r="DD126" s="1696"/>
      <c r="DE126" s="1701"/>
    </row>
    <row r="127" spans="1:109" ht="15.75" customHeight="1">
      <c r="A127" s="760" t="s">
        <v>969</v>
      </c>
      <c r="B127" s="761">
        <v>121</v>
      </c>
      <c r="C127" s="777" t="s">
        <v>2448</v>
      </c>
      <c r="D127" s="761" t="s">
        <v>2449</v>
      </c>
      <c r="E127" s="761" t="s">
        <v>1936</v>
      </c>
      <c r="F127" s="773" t="s">
        <v>2450</v>
      </c>
      <c r="G127" s="778" t="s">
        <v>2451</v>
      </c>
      <c r="H127" s="779" t="s">
        <v>2452</v>
      </c>
      <c r="I127" s="780"/>
      <c r="J127" s="781"/>
      <c r="K127" s="781"/>
      <c r="L127" s="781"/>
      <c r="M127" s="781">
        <v>1</v>
      </c>
      <c r="N127" s="781"/>
      <c r="O127" s="781"/>
      <c r="P127" s="782"/>
      <c r="Q127" s="783">
        <f t="shared" si="1"/>
        <v>1</v>
      </c>
      <c r="R127" s="777" t="s">
        <v>988</v>
      </c>
      <c r="S127" s="761" t="s">
        <v>964</v>
      </c>
      <c r="T127" s="784" t="s">
        <v>965</v>
      </c>
      <c r="U127" s="761" t="s">
        <v>2146</v>
      </c>
      <c r="V127" s="761" t="s">
        <v>2147</v>
      </c>
      <c r="W127" s="761" t="s">
        <v>2453</v>
      </c>
      <c r="X127" s="1300">
        <v>2</v>
      </c>
      <c r="Y127" s="786" t="s">
        <v>978</v>
      </c>
      <c r="Z127" s="778"/>
      <c r="AA127" s="773"/>
      <c r="AB127" s="773"/>
      <c r="AC127" s="773"/>
      <c r="AD127" s="773"/>
      <c r="AE127" s="773"/>
      <c r="AF127" s="787"/>
      <c r="AG127" s="788"/>
      <c r="AH127" s="788"/>
      <c r="AI127" s="788"/>
      <c r="AJ127" s="788"/>
      <c r="AK127" s="788"/>
      <c r="AL127" s="788"/>
      <c r="AM127" s="788"/>
      <c r="AN127" s="788"/>
      <c r="AO127" s="788"/>
      <c r="AP127" s="788"/>
      <c r="AQ127" s="796">
        <v>5.94</v>
      </c>
      <c r="AR127" s="788">
        <v>5.58</v>
      </c>
      <c r="AS127" s="788">
        <v>5.22</v>
      </c>
      <c r="AT127" s="788">
        <v>4.8600000000000003</v>
      </c>
      <c r="AU127" s="793">
        <v>4.5</v>
      </c>
      <c r="AV127" s="796"/>
      <c r="AW127" s="788"/>
      <c r="AX127" s="788"/>
      <c r="AY127" s="788"/>
      <c r="AZ127" s="788"/>
      <c r="BA127" s="788"/>
      <c r="BB127" s="788"/>
      <c r="BC127" s="788"/>
      <c r="BD127" s="788"/>
      <c r="BE127" s="788"/>
      <c r="BF127" s="788"/>
      <c r="BG127" s="788"/>
      <c r="BH127" s="788"/>
      <c r="BI127" s="788"/>
      <c r="BJ127" s="788"/>
      <c r="BK127" s="793"/>
      <c r="BL127" s="777" t="s">
        <v>961</v>
      </c>
      <c r="BM127" s="773" t="s">
        <v>961</v>
      </c>
      <c r="BN127" s="773" t="s">
        <v>961</v>
      </c>
      <c r="BO127" s="773" t="s">
        <v>961</v>
      </c>
      <c r="BP127" s="784" t="s">
        <v>961</v>
      </c>
      <c r="BQ127" s="792" t="s">
        <v>1971</v>
      </c>
      <c r="BR127" s="788" t="s">
        <v>1971</v>
      </c>
      <c r="BS127" s="788" t="s">
        <v>1971</v>
      </c>
      <c r="BT127" s="788" t="s">
        <v>1971</v>
      </c>
      <c r="BU127" s="793" t="s">
        <v>1971</v>
      </c>
      <c r="BV127" s="794">
        <v>5.94</v>
      </c>
      <c r="BW127" s="795">
        <v>5.94</v>
      </c>
      <c r="BX127" s="795">
        <v>5.94</v>
      </c>
      <c r="BY127" s="795">
        <v>5.94</v>
      </c>
      <c r="BZ127" s="795">
        <v>5.94</v>
      </c>
      <c r="CA127" s="796" t="s">
        <v>1971</v>
      </c>
      <c r="CB127" s="788" t="s">
        <v>1971</v>
      </c>
      <c r="CC127" s="788" t="s">
        <v>1971</v>
      </c>
      <c r="CD127" s="788" t="s">
        <v>1971</v>
      </c>
      <c r="CE127" s="793" t="s">
        <v>1971</v>
      </c>
      <c r="CF127" s="798" t="s">
        <v>1971</v>
      </c>
      <c r="CG127" s="798" t="s">
        <v>1971</v>
      </c>
      <c r="CH127" s="798" t="s">
        <v>1971</v>
      </c>
      <c r="CI127" s="798" t="s">
        <v>1971</v>
      </c>
      <c r="CJ127" s="799" t="s">
        <v>1971</v>
      </c>
      <c r="CK127" s="796">
        <v>5.44</v>
      </c>
      <c r="CL127" s="788">
        <v>5.08</v>
      </c>
      <c r="CM127" s="788">
        <v>4.5</v>
      </c>
      <c r="CN127" s="788">
        <v>3.78</v>
      </c>
      <c r="CO127" s="793">
        <v>3.06</v>
      </c>
      <c r="CP127" s="796" t="s">
        <v>1971</v>
      </c>
      <c r="CQ127" s="788" t="s">
        <v>1971</v>
      </c>
      <c r="CR127" s="788" t="s">
        <v>1971</v>
      </c>
      <c r="CS127" s="788" t="s">
        <v>1971</v>
      </c>
      <c r="CT127" s="793" t="s">
        <v>1971</v>
      </c>
      <c r="CU127" s="1273">
        <v>-7.8E-2</v>
      </c>
      <c r="CV127" s="1272" t="s">
        <v>1971</v>
      </c>
      <c r="CW127" s="1272" t="s">
        <v>1971</v>
      </c>
      <c r="CX127" s="1274" t="s">
        <v>1971</v>
      </c>
      <c r="CY127" s="1272">
        <v>7.8E-2</v>
      </c>
      <c r="CZ127" s="1272" t="s">
        <v>1971</v>
      </c>
      <c r="DA127" s="1272" t="s">
        <v>1971</v>
      </c>
      <c r="DB127" s="1274" t="s">
        <v>1971</v>
      </c>
      <c r="DC127" s="773" t="s">
        <v>973</v>
      </c>
      <c r="DD127" s="801">
        <v>1</v>
      </c>
      <c r="DE127" s="802"/>
    </row>
    <row r="128" spans="1:109" ht="15.75" customHeight="1">
      <c r="A128" s="760" t="s">
        <v>969</v>
      </c>
      <c r="B128" s="761">
        <v>122</v>
      </c>
      <c r="C128" s="777" t="s">
        <v>2454</v>
      </c>
      <c r="D128" s="761" t="s">
        <v>2455</v>
      </c>
      <c r="E128" s="761" t="s">
        <v>1936</v>
      </c>
      <c r="F128" s="773" t="s">
        <v>2456</v>
      </c>
      <c r="G128" s="778" t="s">
        <v>1960</v>
      </c>
      <c r="H128" s="779" t="s">
        <v>2457</v>
      </c>
      <c r="I128" s="780"/>
      <c r="J128" s="781"/>
      <c r="K128" s="781"/>
      <c r="L128" s="781"/>
      <c r="M128" s="781">
        <v>1</v>
      </c>
      <c r="N128" s="781"/>
      <c r="O128" s="781"/>
      <c r="P128" s="782"/>
      <c r="Q128" s="783">
        <f t="shared" si="1"/>
        <v>1</v>
      </c>
      <c r="R128" s="777" t="s">
        <v>988</v>
      </c>
      <c r="S128" s="761" t="s">
        <v>964</v>
      </c>
      <c r="T128" s="784" t="s">
        <v>965</v>
      </c>
      <c r="U128" s="761" t="s">
        <v>1027</v>
      </c>
      <c r="V128" s="761" t="s">
        <v>1039</v>
      </c>
      <c r="W128" s="761" t="s">
        <v>2458</v>
      </c>
      <c r="X128" s="1299">
        <v>2</v>
      </c>
      <c r="Y128" s="786" t="s">
        <v>966</v>
      </c>
      <c r="Z128" s="778" t="s">
        <v>1960</v>
      </c>
      <c r="AA128" s="773"/>
      <c r="AB128" s="773"/>
      <c r="AC128" s="773"/>
      <c r="AD128" s="773"/>
      <c r="AE128" s="773"/>
      <c r="AF128" s="787"/>
      <c r="AG128" s="788"/>
      <c r="AH128" s="788"/>
      <c r="AI128" s="788"/>
      <c r="AJ128" s="788"/>
      <c r="AK128" s="788"/>
      <c r="AL128" s="788"/>
      <c r="AM128" s="788"/>
      <c r="AN128" s="788"/>
      <c r="AO128" s="788"/>
      <c r="AP128" s="788"/>
      <c r="AQ128" s="1395"/>
      <c r="AR128" s="1348"/>
      <c r="AS128" s="1348"/>
      <c r="AT128" s="1348"/>
      <c r="AU128" s="1349"/>
      <c r="AV128" s="794"/>
      <c r="AW128" s="795"/>
      <c r="AX128" s="795"/>
      <c r="AY128" s="795"/>
      <c r="AZ128" s="795"/>
      <c r="BA128" s="795"/>
      <c r="BB128" s="795"/>
      <c r="BC128" s="795"/>
      <c r="BD128" s="795"/>
      <c r="BE128" s="795"/>
      <c r="BF128" s="788"/>
      <c r="BG128" s="788"/>
      <c r="BH128" s="788"/>
      <c r="BI128" s="788"/>
      <c r="BJ128" s="788"/>
      <c r="BK128" s="793"/>
      <c r="BL128" s="1351"/>
      <c r="BM128" s="1352"/>
      <c r="BN128" s="1352"/>
      <c r="BO128" s="1352"/>
      <c r="BP128" s="1414"/>
      <c r="BQ128" s="1394"/>
      <c r="BR128" s="1343"/>
      <c r="BS128" s="1343"/>
      <c r="BT128" s="1343"/>
      <c r="BU128" s="1344"/>
      <c r="BV128" s="1394"/>
      <c r="BW128" s="1343"/>
      <c r="BX128" s="1343"/>
      <c r="BY128" s="1343"/>
      <c r="BZ128" s="1343"/>
      <c r="CA128" s="1394"/>
      <c r="CB128" s="1343"/>
      <c r="CC128" s="1343"/>
      <c r="CD128" s="1343"/>
      <c r="CE128" s="1344"/>
      <c r="CF128" s="1343"/>
      <c r="CG128" s="1343"/>
      <c r="CH128" s="1343"/>
      <c r="CI128" s="1343"/>
      <c r="CJ128" s="1344"/>
      <c r="CK128" s="1394"/>
      <c r="CL128" s="1343"/>
      <c r="CM128" s="1343"/>
      <c r="CN128" s="1343"/>
      <c r="CO128" s="1344"/>
      <c r="CP128" s="1394"/>
      <c r="CQ128" s="1343"/>
      <c r="CR128" s="1343"/>
      <c r="CS128" s="1343"/>
      <c r="CT128" s="1344"/>
      <c r="CU128" s="1499"/>
      <c r="CV128" s="1490"/>
      <c r="CW128" s="1490"/>
      <c r="CX128" s="1695"/>
      <c r="CY128" s="1490"/>
      <c r="CZ128" s="1490"/>
      <c r="DA128" s="1490"/>
      <c r="DB128" s="1695"/>
      <c r="DC128" s="1352"/>
      <c r="DD128" s="1696"/>
      <c r="DE128" s="1701"/>
    </row>
    <row r="129" spans="1:109" ht="15.75" customHeight="1">
      <c r="A129" s="760" t="s">
        <v>969</v>
      </c>
      <c r="B129" s="761">
        <v>123</v>
      </c>
      <c r="C129" s="777" t="s">
        <v>2459</v>
      </c>
      <c r="D129" s="761" t="s">
        <v>2455</v>
      </c>
      <c r="E129" s="761" t="s">
        <v>1936</v>
      </c>
      <c r="F129" s="773" t="s">
        <v>2460</v>
      </c>
      <c r="G129" s="778" t="s">
        <v>1964</v>
      </c>
      <c r="H129" s="779" t="s">
        <v>2461</v>
      </c>
      <c r="I129" s="780"/>
      <c r="J129" s="781">
        <v>0.5</v>
      </c>
      <c r="K129" s="781">
        <v>0.5</v>
      </c>
      <c r="L129" s="781"/>
      <c r="M129" s="781"/>
      <c r="N129" s="781"/>
      <c r="O129" s="781"/>
      <c r="P129" s="782"/>
      <c r="Q129" s="783">
        <f t="shared" si="1"/>
        <v>1</v>
      </c>
      <c r="R129" s="777" t="s">
        <v>988</v>
      </c>
      <c r="S129" s="761" t="s">
        <v>964</v>
      </c>
      <c r="T129" s="784" t="s">
        <v>965</v>
      </c>
      <c r="U129" s="761" t="s">
        <v>1031</v>
      </c>
      <c r="V129" s="761" t="s">
        <v>1039</v>
      </c>
      <c r="W129" s="761" t="s">
        <v>2462</v>
      </c>
      <c r="X129" s="1299">
        <v>2</v>
      </c>
      <c r="Y129" s="786" t="s">
        <v>966</v>
      </c>
      <c r="Z129" s="778" t="s">
        <v>1964</v>
      </c>
      <c r="AA129" s="773"/>
      <c r="AB129" s="773"/>
      <c r="AC129" s="773"/>
      <c r="AD129" s="773"/>
      <c r="AE129" s="773"/>
      <c r="AF129" s="787"/>
      <c r="AG129" s="788"/>
      <c r="AH129" s="788"/>
      <c r="AI129" s="788"/>
      <c r="AJ129" s="788"/>
      <c r="AK129" s="788"/>
      <c r="AL129" s="788"/>
      <c r="AM129" s="836"/>
      <c r="AN129" s="836"/>
      <c r="AO129" s="836"/>
      <c r="AP129" s="836"/>
      <c r="AQ129" s="1713"/>
      <c r="AR129" s="1714"/>
      <c r="AS129" s="1714"/>
      <c r="AT129" s="1714"/>
      <c r="AU129" s="1715"/>
      <c r="AV129" s="837"/>
      <c r="AW129" s="836"/>
      <c r="AX129" s="836"/>
      <c r="AY129" s="836"/>
      <c r="AZ129" s="836"/>
      <c r="BA129" s="836"/>
      <c r="BB129" s="788"/>
      <c r="BC129" s="788"/>
      <c r="BD129" s="788"/>
      <c r="BE129" s="788"/>
      <c r="BF129" s="788"/>
      <c r="BG129" s="788"/>
      <c r="BH129" s="788"/>
      <c r="BI129" s="788"/>
      <c r="BJ129" s="788"/>
      <c r="BK129" s="793"/>
      <c r="BL129" s="1351"/>
      <c r="BM129" s="1352"/>
      <c r="BN129" s="1352"/>
      <c r="BO129" s="1352"/>
      <c r="BP129" s="1414"/>
      <c r="BQ129" s="1394"/>
      <c r="BR129" s="1343"/>
      <c r="BS129" s="1343"/>
      <c r="BT129" s="1343"/>
      <c r="BU129" s="1344"/>
      <c r="BV129" s="1713"/>
      <c r="BW129" s="1714"/>
      <c r="BX129" s="1714"/>
      <c r="BY129" s="1714"/>
      <c r="BZ129" s="1714"/>
      <c r="CA129" s="1394"/>
      <c r="CB129" s="1343"/>
      <c r="CC129" s="1343"/>
      <c r="CD129" s="1343"/>
      <c r="CE129" s="1344"/>
      <c r="CF129" s="1343"/>
      <c r="CG129" s="1343"/>
      <c r="CH129" s="1343"/>
      <c r="CI129" s="1343"/>
      <c r="CJ129" s="1343"/>
      <c r="CK129" s="1714"/>
      <c r="CL129" s="1714"/>
      <c r="CM129" s="1714"/>
      <c r="CN129" s="1714"/>
      <c r="CO129" s="1715"/>
      <c r="CP129" s="1394"/>
      <c r="CQ129" s="1343"/>
      <c r="CR129" s="1343"/>
      <c r="CS129" s="1343"/>
      <c r="CT129" s="1344"/>
      <c r="CU129" s="1499"/>
      <c r="CV129" s="1490"/>
      <c r="CW129" s="1490"/>
      <c r="CX129" s="1695"/>
      <c r="CY129" s="1490"/>
      <c r="CZ129" s="1490"/>
      <c r="DA129" s="1490"/>
      <c r="DB129" s="1695"/>
      <c r="DC129" s="1352"/>
      <c r="DD129" s="1696"/>
      <c r="DE129" s="1701"/>
    </row>
    <row r="130" spans="1:109" ht="15.75" customHeight="1">
      <c r="A130" s="760" t="s">
        <v>969</v>
      </c>
      <c r="B130" s="761">
        <v>124</v>
      </c>
      <c r="C130" s="777" t="s">
        <v>2463</v>
      </c>
      <c r="D130" s="761" t="s">
        <v>2455</v>
      </c>
      <c r="E130" s="761" t="s">
        <v>1936</v>
      </c>
      <c r="F130" s="773" t="s">
        <v>2464</v>
      </c>
      <c r="G130" s="778" t="s">
        <v>2465</v>
      </c>
      <c r="H130" s="779" t="s">
        <v>2466</v>
      </c>
      <c r="I130" s="780"/>
      <c r="J130" s="781"/>
      <c r="K130" s="781"/>
      <c r="L130" s="781"/>
      <c r="M130" s="781"/>
      <c r="N130" s="781">
        <v>1</v>
      </c>
      <c r="O130" s="781"/>
      <c r="P130" s="782"/>
      <c r="Q130" s="783">
        <f t="shared" si="1"/>
        <v>1</v>
      </c>
      <c r="R130" s="777" t="s">
        <v>988</v>
      </c>
      <c r="S130" s="761" t="s">
        <v>964</v>
      </c>
      <c r="T130" s="784" t="s">
        <v>965</v>
      </c>
      <c r="U130" s="761" t="s">
        <v>1976</v>
      </c>
      <c r="V130" s="761" t="s">
        <v>1039</v>
      </c>
      <c r="W130" s="761" t="s">
        <v>2467</v>
      </c>
      <c r="X130" s="1299">
        <v>1</v>
      </c>
      <c r="Y130" s="807" t="s">
        <v>966</v>
      </c>
      <c r="Z130" s="778"/>
      <c r="AA130" s="773"/>
      <c r="AB130" s="773"/>
      <c r="AC130" s="773"/>
      <c r="AD130" s="773"/>
      <c r="AE130" s="773"/>
      <c r="AF130" s="787"/>
      <c r="AG130" s="788"/>
      <c r="AH130" s="788"/>
      <c r="AI130" s="788"/>
      <c r="AJ130" s="788"/>
      <c r="AK130" s="788"/>
      <c r="AL130" s="788"/>
      <c r="AM130" s="788"/>
      <c r="AN130" s="795"/>
      <c r="AO130" s="804"/>
      <c r="AP130" s="804"/>
      <c r="AQ130" s="796">
        <v>4.5</v>
      </c>
      <c r="AR130" s="788">
        <v>4.5</v>
      </c>
      <c r="AS130" s="788">
        <v>4.5</v>
      </c>
      <c r="AT130" s="788">
        <v>4.5</v>
      </c>
      <c r="AU130" s="793">
        <v>4.5</v>
      </c>
      <c r="AV130" s="796"/>
      <c r="AW130" s="788"/>
      <c r="AX130" s="804"/>
      <c r="AY130" s="788"/>
      <c r="AZ130" s="788"/>
      <c r="BA130" s="788"/>
      <c r="BB130" s="788"/>
      <c r="BC130" s="788"/>
      <c r="BD130" s="788"/>
      <c r="BE130" s="788"/>
      <c r="BF130" s="788"/>
      <c r="BG130" s="788"/>
      <c r="BH130" s="788"/>
      <c r="BI130" s="788"/>
      <c r="BJ130" s="788"/>
      <c r="BK130" s="806"/>
      <c r="BL130" s="777" t="s">
        <v>961</v>
      </c>
      <c r="BM130" s="773" t="s">
        <v>961</v>
      </c>
      <c r="BN130" s="773" t="s">
        <v>961</v>
      </c>
      <c r="BO130" s="773" t="s">
        <v>961</v>
      </c>
      <c r="BP130" s="784" t="s">
        <v>961</v>
      </c>
      <c r="BQ130" s="796" t="s">
        <v>1971</v>
      </c>
      <c r="BR130" s="788" t="s">
        <v>1971</v>
      </c>
      <c r="BS130" s="788" t="s">
        <v>1971</v>
      </c>
      <c r="BT130" s="788" t="s">
        <v>1971</v>
      </c>
      <c r="BU130" s="793" t="s">
        <v>1971</v>
      </c>
      <c r="BV130" s="805">
        <v>4</v>
      </c>
      <c r="BW130" s="804">
        <v>4</v>
      </c>
      <c r="BX130" s="804">
        <v>4</v>
      </c>
      <c r="BY130" s="804">
        <v>4</v>
      </c>
      <c r="BZ130" s="804">
        <v>4</v>
      </c>
      <c r="CA130" s="796" t="s">
        <v>1971</v>
      </c>
      <c r="CB130" s="788" t="s">
        <v>1971</v>
      </c>
      <c r="CC130" s="788" t="s">
        <v>1971</v>
      </c>
      <c r="CD130" s="788" t="s">
        <v>1971</v>
      </c>
      <c r="CE130" s="793" t="s">
        <v>1971</v>
      </c>
      <c r="CF130" s="788" t="s">
        <v>1971</v>
      </c>
      <c r="CG130" s="788" t="s">
        <v>1971</v>
      </c>
      <c r="CH130" s="788" t="s">
        <v>1971</v>
      </c>
      <c r="CI130" s="788" t="s">
        <v>1971</v>
      </c>
      <c r="CJ130" s="793" t="s">
        <v>1971</v>
      </c>
      <c r="CK130" s="805">
        <v>4.7</v>
      </c>
      <c r="CL130" s="804">
        <v>4.7</v>
      </c>
      <c r="CM130" s="804">
        <v>4.7</v>
      </c>
      <c r="CN130" s="804">
        <v>4.7</v>
      </c>
      <c r="CO130" s="806">
        <v>4.7</v>
      </c>
      <c r="CP130" s="796" t="s">
        <v>1971</v>
      </c>
      <c r="CQ130" s="788" t="s">
        <v>1971</v>
      </c>
      <c r="CR130" s="788" t="s">
        <v>1971</v>
      </c>
      <c r="CS130" s="788" t="s">
        <v>1971</v>
      </c>
      <c r="CT130" s="793" t="s">
        <v>1971</v>
      </c>
      <c r="CU130" s="1273">
        <v>-5.8999999999999997E-2</v>
      </c>
      <c r="CV130" s="1272" t="s">
        <v>1971</v>
      </c>
      <c r="CW130" s="1272" t="s">
        <v>1971</v>
      </c>
      <c r="CX130" s="1274" t="s">
        <v>1971</v>
      </c>
      <c r="CY130" s="1272">
        <v>5.8999999999999997E-2</v>
      </c>
      <c r="CZ130" s="1272" t="s">
        <v>1971</v>
      </c>
      <c r="DA130" s="1272" t="s">
        <v>1971</v>
      </c>
      <c r="DB130" s="1274" t="s">
        <v>1971</v>
      </c>
      <c r="DC130" s="773"/>
      <c r="DD130" s="801">
        <v>1</v>
      </c>
      <c r="DE130" s="802"/>
    </row>
    <row r="131" spans="1:109" ht="15.75" customHeight="1">
      <c r="A131" s="760" t="s">
        <v>969</v>
      </c>
      <c r="B131" s="761">
        <v>125</v>
      </c>
      <c r="C131" s="777" t="s">
        <v>2468</v>
      </c>
      <c r="D131" s="761" t="s">
        <v>2455</v>
      </c>
      <c r="E131" s="761" t="s">
        <v>1936</v>
      </c>
      <c r="F131" s="773" t="s">
        <v>2469</v>
      </c>
      <c r="G131" s="778" t="s">
        <v>2470</v>
      </c>
      <c r="H131" s="779" t="s">
        <v>2471</v>
      </c>
      <c r="I131" s="780"/>
      <c r="J131" s="781"/>
      <c r="K131" s="781"/>
      <c r="L131" s="781"/>
      <c r="M131" s="781">
        <v>0.9</v>
      </c>
      <c r="N131" s="781">
        <v>0.1</v>
      </c>
      <c r="O131" s="781"/>
      <c r="P131" s="782"/>
      <c r="Q131" s="783">
        <f t="shared" si="1"/>
        <v>1</v>
      </c>
      <c r="R131" s="777" t="s">
        <v>963</v>
      </c>
      <c r="S131" s="761"/>
      <c r="T131" s="784"/>
      <c r="U131" s="761" t="s">
        <v>1976</v>
      </c>
      <c r="V131" s="761" t="s">
        <v>293</v>
      </c>
      <c r="W131" s="761" t="s">
        <v>2472</v>
      </c>
      <c r="X131" s="1299">
        <v>1</v>
      </c>
      <c r="Y131" s="807" t="s">
        <v>966</v>
      </c>
      <c r="Z131" s="778"/>
      <c r="AA131" s="773"/>
      <c r="AB131" s="773"/>
      <c r="AC131" s="773"/>
      <c r="AD131" s="773"/>
      <c r="AE131" s="773"/>
      <c r="AF131" s="787"/>
      <c r="AG131" s="788"/>
      <c r="AH131" s="788"/>
      <c r="AI131" s="788"/>
      <c r="AJ131" s="788"/>
      <c r="AK131" s="788"/>
      <c r="AL131" s="788"/>
      <c r="AM131" s="788"/>
      <c r="AN131" s="795"/>
      <c r="AO131" s="804"/>
      <c r="AP131" s="804"/>
      <c r="AQ131" s="796">
        <v>100</v>
      </c>
      <c r="AR131" s="788">
        <v>100</v>
      </c>
      <c r="AS131" s="788">
        <v>100</v>
      </c>
      <c r="AT131" s="804">
        <v>100</v>
      </c>
      <c r="AU131" s="793">
        <v>100</v>
      </c>
      <c r="AV131" s="805"/>
      <c r="AW131" s="788"/>
      <c r="AX131" s="788"/>
      <c r="AY131" s="788"/>
      <c r="AZ131" s="788"/>
      <c r="BA131" s="788"/>
      <c r="BB131" s="788"/>
      <c r="BC131" s="788"/>
      <c r="BD131" s="788"/>
      <c r="BE131" s="788"/>
      <c r="BF131" s="788"/>
      <c r="BG131" s="804"/>
      <c r="BH131" s="788"/>
      <c r="BI131" s="788"/>
      <c r="BJ131" s="788"/>
      <c r="BK131" s="793"/>
      <c r="BL131" s="777"/>
      <c r="BM131" s="773"/>
      <c r="BN131" s="773"/>
      <c r="BO131" s="773"/>
      <c r="BP131" s="784"/>
      <c r="BQ131" s="796" t="s">
        <v>1971</v>
      </c>
      <c r="BR131" s="788" t="s">
        <v>1971</v>
      </c>
      <c r="BS131" s="788" t="s">
        <v>1971</v>
      </c>
      <c r="BT131" s="788" t="s">
        <v>1971</v>
      </c>
      <c r="BU131" s="793" t="s">
        <v>1971</v>
      </c>
      <c r="BV131" s="796" t="s">
        <v>1971</v>
      </c>
      <c r="BW131" s="788" t="s">
        <v>1971</v>
      </c>
      <c r="BX131" s="788" t="s">
        <v>1971</v>
      </c>
      <c r="BY131" s="788" t="s">
        <v>1971</v>
      </c>
      <c r="BZ131" s="788" t="s">
        <v>1971</v>
      </c>
      <c r="CA131" s="796" t="s">
        <v>1971</v>
      </c>
      <c r="CB131" s="788" t="s">
        <v>1971</v>
      </c>
      <c r="CC131" s="788" t="s">
        <v>1971</v>
      </c>
      <c r="CD131" s="788" t="s">
        <v>1971</v>
      </c>
      <c r="CE131" s="793" t="s">
        <v>1971</v>
      </c>
      <c r="CF131" s="788" t="s">
        <v>1971</v>
      </c>
      <c r="CG131" s="788" t="s">
        <v>1971</v>
      </c>
      <c r="CH131" s="788" t="s">
        <v>1971</v>
      </c>
      <c r="CI131" s="788" t="s">
        <v>1971</v>
      </c>
      <c r="CJ131" s="793" t="s">
        <v>1971</v>
      </c>
      <c r="CK131" s="796" t="s">
        <v>1971</v>
      </c>
      <c r="CL131" s="788" t="s">
        <v>1971</v>
      </c>
      <c r="CM131" s="788" t="s">
        <v>1971</v>
      </c>
      <c r="CN131" s="788" t="s">
        <v>1971</v>
      </c>
      <c r="CO131" s="793" t="s">
        <v>1971</v>
      </c>
      <c r="CP131" s="796" t="s">
        <v>1971</v>
      </c>
      <c r="CQ131" s="788" t="s">
        <v>1971</v>
      </c>
      <c r="CR131" s="788" t="s">
        <v>1971</v>
      </c>
      <c r="CS131" s="788" t="s">
        <v>1971</v>
      </c>
      <c r="CT131" s="793" t="s">
        <v>1971</v>
      </c>
      <c r="CU131" s="1273" t="s">
        <v>1971</v>
      </c>
      <c r="CV131" s="1272" t="s">
        <v>1971</v>
      </c>
      <c r="CW131" s="1272" t="s">
        <v>1971</v>
      </c>
      <c r="CX131" s="1274" t="s">
        <v>1971</v>
      </c>
      <c r="CY131" s="1272" t="s">
        <v>1971</v>
      </c>
      <c r="CZ131" s="1272" t="s">
        <v>1971</v>
      </c>
      <c r="DA131" s="1272" t="s">
        <v>1971</v>
      </c>
      <c r="DB131" s="1274" t="s">
        <v>1971</v>
      </c>
      <c r="DC131" s="773"/>
      <c r="DD131" s="801">
        <v>1</v>
      </c>
      <c r="DE131" s="802"/>
    </row>
    <row r="132" spans="1:109" ht="15.75" customHeight="1">
      <c r="A132" s="760" t="s">
        <v>969</v>
      </c>
      <c r="B132" s="761">
        <v>126</v>
      </c>
      <c r="C132" s="777" t="s">
        <v>2473</v>
      </c>
      <c r="D132" s="761" t="s">
        <v>2474</v>
      </c>
      <c r="E132" s="761" t="s">
        <v>1936</v>
      </c>
      <c r="F132" s="773" t="s">
        <v>2475</v>
      </c>
      <c r="G132" s="778" t="s">
        <v>658</v>
      </c>
      <c r="H132" s="779" t="s">
        <v>2476</v>
      </c>
      <c r="I132" s="780"/>
      <c r="J132" s="781"/>
      <c r="K132" s="781"/>
      <c r="L132" s="781"/>
      <c r="M132" s="781">
        <v>1</v>
      </c>
      <c r="N132" s="781"/>
      <c r="O132" s="781"/>
      <c r="P132" s="782"/>
      <c r="Q132" s="783">
        <f t="shared" si="1"/>
        <v>1</v>
      </c>
      <c r="R132" s="777" t="s">
        <v>963</v>
      </c>
      <c r="S132" s="761"/>
      <c r="T132" s="784"/>
      <c r="U132" s="761" t="s">
        <v>2058</v>
      </c>
      <c r="V132" s="761" t="s">
        <v>293</v>
      </c>
      <c r="W132" s="761" t="s">
        <v>2477</v>
      </c>
      <c r="X132" s="1299">
        <v>1</v>
      </c>
      <c r="Y132" s="807" t="s">
        <v>966</v>
      </c>
      <c r="Z132" s="778" t="s">
        <v>658</v>
      </c>
      <c r="AA132" s="773"/>
      <c r="AB132" s="773"/>
      <c r="AC132" s="773"/>
      <c r="AD132" s="773"/>
      <c r="AE132" s="773"/>
      <c r="AF132" s="787"/>
      <c r="AG132" s="788"/>
      <c r="AH132" s="788"/>
      <c r="AI132" s="788"/>
      <c r="AJ132" s="788"/>
      <c r="AK132" s="788"/>
      <c r="AL132" s="788"/>
      <c r="AM132" s="788"/>
      <c r="AN132" s="788"/>
      <c r="AO132" s="788"/>
      <c r="AP132" s="788"/>
      <c r="AQ132" s="1394"/>
      <c r="AR132" s="1343"/>
      <c r="AS132" s="1343"/>
      <c r="AT132" s="1343"/>
      <c r="AU132" s="1344"/>
      <c r="AV132" s="796"/>
      <c r="AW132" s="788"/>
      <c r="AX132" s="788"/>
      <c r="AY132" s="788"/>
      <c r="AZ132" s="788"/>
      <c r="BA132" s="788"/>
      <c r="BB132" s="788"/>
      <c r="BC132" s="788"/>
      <c r="BD132" s="788"/>
      <c r="BE132" s="788"/>
      <c r="BF132" s="788"/>
      <c r="BG132" s="788"/>
      <c r="BH132" s="788"/>
      <c r="BI132" s="788"/>
      <c r="BJ132" s="788"/>
      <c r="BK132" s="793"/>
      <c r="BL132" s="1351"/>
      <c r="BM132" s="1352"/>
      <c r="BN132" s="1352"/>
      <c r="BO132" s="1352"/>
      <c r="BP132" s="1414"/>
      <c r="BQ132" s="1394"/>
      <c r="BR132" s="1343"/>
      <c r="BS132" s="1343"/>
      <c r="BT132" s="1343"/>
      <c r="BU132" s="1344"/>
      <c r="BV132" s="1394"/>
      <c r="BW132" s="1343"/>
      <c r="BX132" s="1343"/>
      <c r="BY132" s="1343"/>
      <c r="BZ132" s="1343"/>
      <c r="CA132" s="1394"/>
      <c r="CB132" s="1343"/>
      <c r="CC132" s="1343"/>
      <c r="CD132" s="1343"/>
      <c r="CE132" s="1344"/>
      <c r="CF132" s="1343"/>
      <c r="CG132" s="1343"/>
      <c r="CH132" s="1343"/>
      <c r="CI132" s="1343"/>
      <c r="CJ132" s="1344"/>
      <c r="CK132" s="1394"/>
      <c r="CL132" s="1343"/>
      <c r="CM132" s="1343"/>
      <c r="CN132" s="1343"/>
      <c r="CO132" s="1344"/>
      <c r="CP132" s="1394"/>
      <c r="CQ132" s="1343"/>
      <c r="CR132" s="1343"/>
      <c r="CS132" s="1343"/>
      <c r="CT132" s="1344"/>
      <c r="CU132" s="1499"/>
      <c r="CV132" s="1490"/>
      <c r="CW132" s="1490"/>
      <c r="CX132" s="1695"/>
      <c r="CY132" s="1490"/>
      <c r="CZ132" s="1490"/>
      <c r="DA132" s="1490"/>
      <c r="DB132" s="1695"/>
      <c r="DC132" s="1352"/>
      <c r="DD132" s="1696"/>
      <c r="DE132" s="1701"/>
    </row>
    <row r="133" spans="1:109" ht="15.75" customHeight="1">
      <c r="A133" s="760" t="s">
        <v>969</v>
      </c>
      <c r="B133" s="761">
        <v>127</v>
      </c>
      <c r="C133" s="777" t="s">
        <v>2478</v>
      </c>
      <c r="D133" s="761" t="s">
        <v>2474</v>
      </c>
      <c r="E133" s="761" t="s">
        <v>1936</v>
      </c>
      <c r="F133" s="773" t="s">
        <v>2479</v>
      </c>
      <c r="G133" s="778" t="s">
        <v>2480</v>
      </c>
      <c r="H133" s="779" t="s">
        <v>2481</v>
      </c>
      <c r="I133" s="780"/>
      <c r="J133" s="781"/>
      <c r="K133" s="781"/>
      <c r="L133" s="781"/>
      <c r="M133" s="781">
        <v>1</v>
      </c>
      <c r="N133" s="781"/>
      <c r="O133" s="781"/>
      <c r="P133" s="782"/>
      <c r="Q133" s="783">
        <f t="shared" si="1"/>
        <v>1</v>
      </c>
      <c r="R133" s="777" t="s">
        <v>963</v>
      </c>
      <c r="S133" s="761"/>
      <c r="T133" s="784"/>
      <c r="U133" s="761" t="s">
        <v>2058</v>
      </c>
      <c r="V133" s="761" t="s">
        <v>293</v>
      </c>
      <c r="W133" s="761" t="s">
        <v>2482</v>
      </c>
      <c r="X133" s="1299">
        <v>0</v>
      </c>
      <c r="Y133" s="809" t="s">
        <v>966</v>
      </c>
      <c r="Z133" s="778"/>
      <c r="AA133" s="773"/>
      <c r="AB133" s="773"/>
      <c r="AC133" s="773"/>
      <c r="AD133" s="773"/>
      <c r="AE133" s="773"/>
      <c r="AF133" s="787"/>
      <c r="AG133" s="788"/>
      <c r="AH133" s="788"/>
      <c r="AI133" s="788"/>
      <c r="AJ133" s="788"/>
      <c r="AK133" s="788"/>
      <c r="AL133" s="788"/>
      <c r="AM133" s="788"/>
      <c r="AN133" s="788"/>
      <c r="AO133" s="788"/>
      <c r="AP133" s="788"/>
      <c r="AQ133" s="796">
        <v>70</v>
      </c>
      <c r="AR133" s="788">
        <v>71</v>
      </c>
      <c r="AS133" s="788">
        <v>72</v>
      </c>
      <c r="AT133" s="788">
        <v>72</v>
      </c>
      <c r="AU133" s="793">
        <v>73</v>
      </c>
      <c r="AV133" s="796"/>
      <c r="AW133" s="788"/>
      <c r="AX133" s="788"/>
      <c r="AY133" s="788"/>
      <c r="AZ133" s="788"/>
      <c r="BA133" s="788"/>
      <c r="BB133" s="788"/>
      <c r="BC133" s="788"/>
      <c r="BD133" s="788"/>
      <c r="BE133" s="788"/>
      <c r="BF133" s="788"/>
      <c r="BG133" s="788"/>
      <c r="BH133" s="788"/>
      <c r="BI133" s="788"/>
      <c r="BJ133" s="788"/>
      <c r="BK133" s="793"/>
      <c r="BL133" s="777"/>
      <c r="BM133" s="773"/>
      <c r="BN133" s="773"/>
      <c r="BO133" s="773"/>
      <c r="BP133" s="784"/>
      <c r="BQ133" s="796" t="s">
        <v>1971</v>
      </c>
      <c r="BR133" s="788" t="s">
        <v>1971</v>
      </c>
      <c r="BS133" s="788" t="s">
        <v>1971</v>
      </c>
      <c r="BT133" s="788" t="s">
        <v>1971</v>
      </c>
      <c r="BU133" s="793" t="s">
        <v>1971</v>
      </c>
      <c r="BV133" s="796" t="s">
        <v>1971</v>
      </c>
      <c r="BW133" s="788" t="s">
        <v>1971</v>
      </c>
      <c r="BX133" s="788" t="s">
        <v>1971</v>
      </c>
      <c r="BY133" s="788" t="s">
        <v>1971</v>
      </c>
      <c r="BZ133" s="788" t="s">
        <v>1971</v>
      </c>
      <c r="CA133" s="796" t="s">
        <v>1971</v>
      </c>
      <c r="CB133" s="788" t="s">
        <v>1971</v>
      </c>
      <c r="CC133" s="788" t="s">
        <v>1971</v>
      </c>
      <c r="CD133" s="788" t="s">
        <v>1971</v>
      </c>
      <c r="CE133" s="793" t="s">
        <v>1971</v>
      </c>
      <c r="CF133" s="788" t="s">
        <v>1971</v>
      </c>
      <c r="CG133" s="788" t="s">
        <v>1971</v>
      </c>
      <c r="CH133" s="788" t="s">
        <v>1971</v>
      </c>
      <c r="CI133" s="788" t="s">
        <v>1971</v>
      </c>
      <c r="CJ133" s="793" t="s">
        <v>1971</v>
      </c>
      <c r="CK133" s="796" t="s">
        <v>1971</v>
      </c>
      <c r="CL133" s="788" t="s">
        <v>1971</v>
      </c>
      <c r="CM133" s="788" t="s">
        <v>1971</v>
      </c>
      <c r="CN133" s="788" t="s">
        <v>1971</v>
      </c>
      <c r="CO133" s="793" t="s">
        <v>1971</v>
      </c>
      <c r="CP133" s="796" t="s">
        <v>1971</v>
      </c>
      <c r="CQ133" s="788" t="s">
        <v>1971</v>
      </c>
      <c r="CR133" s="788" t="s">
        <v>1971</v>
      </c>
      <c r="CS133" s="788" t="s">
        <v>1971</v>
      </c>
      <c r="CT133" s="793" t="s">
        <v>1971</v>
      </c>
      <c r="CU133" s="1273" t="s">
        <v>1971</v>
      </c>
      <c r="CV133" s="1272" t="s">
        <v>1971</v>
      </c>
      <c r="CW133" s="1272" t="s">
        <v>1971</v>
      </c>
      <c r="CX133" s="1274" t="s">
        <v>1971</v>
      </c>
      <c r="CY133" s="1272" t="s">
        <v>1971</v>
      </c>
      <c r="CZ133" s="1272" t="s">
        <v>1971</v>
      </c>
      <c r="DA133" s="1272" t="s">
        <v>1971</v>
      </c>
      <c r="DB133" s="1274" t="s">
        <v>1971</v>
      </c>
      <c r="DC133" s="773"/>
      <c r="DD133" s="801">
        <v>1</v>
      </c>
      <c r="DE133" s="802"/>
    </row>
    <row r="134" spans="1:109" ht="15.75" customHeight="1">
      <c r="A134" s="760" t="s">
        <v>969</v>
      </c>
      <c r="B134" s="761">
        <v>128</v>
      </c>
      <c r="C134" s="777" t="s">
        <v>2483</v>
      </c>
      <c r="D134" s="761" t="s">
        <v>2474</v>
      </c>
      <c r="E134" s="761" t="s">
        <v>1936</v>
      </c>
      <c r="F134" s="773" t="s">
        <v>2484</v>
      </c>
      <c r="G134" s="778" t="s">
        <v>2485</v>
      </c>
      <c r="H134" s="779" t="s">
        <v>2486</v>
      </c>
      <c r="I134" s="780"/>
      <c r="J134" s="781"/>
      <c r="K134" s="781"/>
      <c r="L134" s="781"/>
      <c r="M134" s="781">
        <v>1</v>
      </c>
      <c r="N134" s="781"/>
      <c r="O134" s="781"/>
      <c r="P134" s="782"/>
      <c r="Q134" s="783">
        <f t="shared" si="1"/>
        <v>1</v>
      </c>
      <c r="R134" s="777" t="s">
        <v>963</v>
      </c>
      <c r="S134" s="761"/>
      <c r="T134" s="784"/>
      <c r="U134" s="761" t="s">
        <v>2058</v>
      </c>
      <c r="V134" s="761" t="s">
        <v>293</v>
      </c>
      <c r="W134" s="761" t="s">
        <v>2487</v>
      </c>
      <c r="X134" s="1299">
        <v>1</v>
      </c>
      <c r="Y134" s="807" t="s">
        <v>966</v>
      </c>
      <c r="Z134" s="778"/>
      <c r="AA134" s="773"/>
      <c r="AB134" s="773"/>
      <c r="AC134" s="773"/>
      <c r="AD134" s="773"/>
      <c r="AE134" s="773"/>
      <c r="AF134" s="787"/>
      <c r="AG134" s="788"/>
      <c r="AH134" s="788"/>
      <c r="AI134" s="788"/>
      <c r="AJ134" s="788"/>
      <c r="AK134" s="788"/>
      <c r="AL134" s="788"/>
      <c r="AM134" s="788"/>
      <c r="AN134" s="788"/>
      <c r="AO134" s="788"/>
      <c r="AP134" s="788"/>
      <c r="AQ134" s="796" t="s">
        <v>1971</v>
      </c>
      <c r="AR134" s="788" t="s">
        <v>1971</v>
      </c>
      <c r="AS134" s="788" t="s">
        <v>1971</v>
      </c>
      <c r="AT134" s="788" t="s">
        <v>1971</v>
      </c>
      <c r="AU134" s="793">
        <v>10</v>
      </c>
      <c r="AV134" s="796"/>
      <c r="AW134" s="788"/>
      <c r="AX134" s="788"/>
      <c r="AY134" s="788"/>
      <c r="AZ134" s="788"/>
      <c r="BA134" s="788"/>
      <c r="BB134" s="788"/>
      <c r="BC134" s="788"/>
      <c r="BD134" s="795"/>
      <c r="BE134" s="788"/>
      <c r="BF134" s="788"/>
      <c r="BG134" s="788"/>
      <c r="BH134" s="788"/>
      <c r="BI134" s="788"/>
      <c r="BJ134" s="788"/>
      <c r="BK134" s="793"/>
      <c r="BL134" s="777"/>
      <c r="BM134" s="773"/>
      <c r="BN134" s="773"/>
      <c r="BO134" s="773"/>
      <c r="BP134" s="784"/>
      <c r="BQ134" s="796" t="s">
        <v>1971</v>
      </c>
      <c r="BR134" s="788" t="s">
        <v>1971</v>
      </c>
      <c r="BS134" s="788" t="s">
        <v>1971</v>
      </c>
      <c r="BT134" s="788" t="s">
        <v>1971</v>
      </c>
      <c r="BU134" s="793" t="s">
        <v>1971</v>
      </c>
      <c r="BV134" s="796" t="s">
        <v>1971</v>
      </c>
      <c r="BW134" s="788" t="s">
        <v>1971</v>
      </c>
      <c r="BX134" s="788" t="s">
        <v>1971</v>
      </c>
      <c r="BY134" s="788" t="s">
        <v>1971</v>
      </c>
      <c r="BZ134" s="788" t="s">
        <v>1971</v>
      </c>
      <c r="CA134" s="796" t="s">
        <v>1971</v>
      </c>
      <c r="CB134" s="788" t="s">
        <v>1971</v>
      </c>
      <c r="CC134" s="788" t="s">
        <v>1971</v>
      </c>
      <c r="CD134" s="788" t="s">
        <v>1971</v>
      </c>
      <c r="CE134" s="793" t="s">
        <v>1971</v>
      </c>
      <c r="CF134" s="788" t="s">
        <v>1971</v>
      </c>
      <c r="CG134" s="788" t="s">
        <v>1971</v>
      </c>
      <c r="CH134" s="788" t="s">
        <v>1971</v>
      </c>
      <c r="CI134" s="788" t="s">
        <v>1971</v>
      </c>
      <c r="CJ134" s="793" t="s">
        <v>1971</v>
      </c>
      <c r="CK134" s="796" t="s">
        <v>1971</v>
      </c>
      <c r="CL134" s="788" t="s">
        <v>1971</v>
      </c>
      <c r="CM134" s="788" t="s">
        <v>1971</v>
      </c>
      <c r="CN134" s="788" t="s">
        <v>1971</v>
      </c>
      <c r="CO134" s="793" t="s">
        <v>1971</v>
      </c>
      <c r="CP134" s="796" t="s">
        <v>1971</v>
      </c>
      <c r="CQ134" s="788" t="s">
        <v>1971</v>
      </c>
      <c r="CR134" s="788" t="s">
        <v>1971</v>
      </c>
      <c r="CS134" s="788" t="s">
        <v>1971</v>
      </c>
      <c r="CT134" s="793" t="s">
        <v>1971</v>
      </c>
      <c r="CU134" s="1273" t="s">
        <v>1971</v>
      </c>
      <c r="CV134" s="1272" t="s">
        <v>1971</v>
      </c>
      <c r="CW134" s="1272" t="s">
        <v>1971</v>
      </c>
      <c r="CX134" s="1274" t="s">
        <v>1971</v>
      </c>
      <c r="CY134" s="1272" t="s">
        <v>1971</v>
      </c>
      <c r="CZ134" s="1272" t="s">
        <v>1971</v>
      </c>
      <c r="DA134" s="1272" t="s">
        <v>1971</v>
      </c>
      <c r="DB134" s="1274" t="s">
        <v>1971</v>
      </c>
      <c r="DC134" s="773"/>
      <c r="DD134" s="801">
        <v>1</v>
      </c>
      <c r="DE134" s="802"/>
    </row>
    <row r="135" spans="1:109" ht="15.75" customHeight="1">
      <c r="A135" s="760" t="s">
        <v>969</v>
      </c>
      <c r="B135" s="761">
        <v>129</v>
      </c>
      <c r="C135" s="777" t="s">
        <v>2488</v>
      </c>
      <c r="D135" s="761"/>
      <c r="E135" s="761"/>
      <c r="F135" s="773" t="s">
        <v>2489</v>
      </c>
      <c r="G135" s="778" t="s">
        <v>2490</v>
      </c>
      <c r="H135" s="779"/>
      <c r="I135" s="780"/>
      <c r="J135" s="781"/>
      <c r="K135" s="781"/>
      <c r="L135" s="781"/>
      <c r="M135" s="781"/>
      <c r="N135" s="781"/>
      <c r="O135" s="781"/>
      <c r="P135" s="782"/>
      <c r="Q135" s="783">
        <f t="shared" si="1"/>
        <v>0</v>
      </c>
      <c r="R135" s="777" t="s">
        <v>963</v>
      </c>
      <c r="S135" s="761"/>
      <c r="T135" s="784"/>
      <c r="U135" s="761"/>
      <c r="V135" s="761" t="s">
        <v>293</v>
      </c>
      <c r="W135" s="761"/>
      <c r="X135" s="1299">
        <v>0</v>
      </c>
      <c r="Y135" s="810"/>
      <c r="Z135" s="778"/>
      <c r="AA135" s="773"/>
      <c r="AB135" s="773"/>
      <c r="AC135" s="773"/>
      <c r="AD135" s="773"/>
      <c r="AE135" s="773"/>
      <c r="AF135" s="787"/>
      <c r="AG135" s="788"/>
      <c r="AH135" s="788"/>
      <c r="AI135" s="788"/>
      <c r="AJ135" s="788"/>
      <c r="AK135" s="788"/>
      <c r="AL135" s="788"/>
      <c r="AM135" s="788"/>
      <c r="AN135" s="788"/>
      <c r="AO135" s="788"/>
      <c r="AP135" s="788"/>
      <c r="AQ135" s="796">
        <v>100</v>
      </c>
      <c r="AR135" s="788">
        <v>100</v>
      </c>
      <c r="AS135" s="788">
        <v>100</v>
      </c>
      <c r="AT135" s="788">
        <v>100</v>
      </c>
      <c r="AU135" s="793">
        <v>100</v>
      </c>
      <c r="AV135" s="796"/>
      <c r="AW135" s="788"/>
      <c r="AX135" s="788"/>
      <c r="AY135" s="788"/>
      <c r="AZ135" s="788"/>
      <c r="BA135" s="788"/>
      <c r="BB135" s="788"/>
      <c r="BC135" s="788"/>
      <c r="BD135" s="788"/>
      <c r="BE135" s="788"/>
      <c r="BF135" s="788"/>
      <c r="BG135" s="788"/>
      <c r="BH135" s="788"/>
      <c r="BI135" s="788"/>
      <c r="BJ135" s="788"/>
      <c r="BK135" s="793"/>
      <c r="BL135" s="777"/>
      <c r="BM135" s="773"/>
      <c r="BN135" s="773"/>
      <c r="BO135" s="773"/>
      <c r="BP135" s="784"/>
      <c r="BQ135" s="796" t="s">
        <v>1971</v>
      </c>
      <c r="BR135" s="788" t="s">
        <v>1971</v>
      </c>
      <c r="BS135" s="788" t="s">
        <v>1971</v>
      </c>
      <c r="BT135" s="788" t="s">
        <v>1971</v>
      </c>
      <c r="BU135" s="793" t="s">
        <v>1971</v>
      </c>
      <c r="BV135" s="796" t="s">
        <v>1971</v>
      </c>
      <c r="BW135" s="788" t="s">
        <v>1971</v>
      </c>
      <c r="BX135" s="788" t="s">
        <v>1971</v>
      </c>
      <c r="BY135" s="788" t="s">
        <v>1971</v>
      </c>
      <c r="BZ135" s="788" t="s">
        <v>1971</v>
      </c>
      <c r="CA135" s="796" t="s">
        <v>1971</v>
      </c>
      <c r="CB135" s="788" t="s">
        <v>1971</v>
      </c>
      <c r="CC135" s="788" t="s">
        <v>1971</v>
      </c>
      <c r="CD135" s="788" t="s">
        <v>1971</v>
      </c>
      <c r="CE135" s="793" t="s">
        <v>1971</v>
      </c>
      <c r="CF135" s="788" t="s">
        <v>1971</v>
      </c>
      <c r="CG135" s="788" t="s">
        <v>1971</v>
      </c>
      <c r="CH135" s="788" t="s">
        <v>1971</v>
      </c>
      <c r="CI135" s="788" t="s">
        <v>1971</v>
      </c>
      <c r="CJ135" s="793" t="s">
        <v>1971</v>
      </c>
      <c r="CK135" s="796" t="s">
        <v>1971</v>
      </c>
      <c r="CL135" s="788" t="s">
        <v>1971</v>
      </c>
      <c r="CM135" s="788" t="s">
        <v>1971</v>
      </c>
      <c r="CN135" s="788" t="s">
        <v>1971</v>
      </c>
      <c r="CO135" s="793" t="s">
        <v>1971</v>
      </c>
      <c r="CP135" s="796" t="s">
        <v>1971</v>
      </c>
      <c r="CQ135" s="788" t="s">
        <v>1971</v>
      </c>
      <c r="CR135" s="788" t="s">
        <v>1971</v>
      </c>
      <c r="CS135" s="788" t="s">
        <v>1971</v>
      </c>
      <c r="CT135" s="793" t="s">
        <v>1971</v>
      </c>
      <c r="CU135" s="1273" t="s">
        <v>1971</v>
      </c>
      <c r="CV135" s="1272" t="s">
        <v>1971</v>
      </c>
      <c r="CW135" s="1272" t="s">
        <v>1971</v>
      </c>
      <c r="CX135" s="1274" t="s">
        <v>1971</v>
      </c>
      <c r="CY135" s="1272" t="s">
        <v>1971</v>
      </c>
      <c r="CZ135" s="1272" t="s">
        <v>1971</v>
      </c>
      <c r="DA135" s="1272" t="s">
        <v>1971</v>
      </c>
      <c r="DB135" s="1274" t="s">
        <v>1971</v>
      </c>
      <c r="DC135" s="773"/>
      <c r="DD135" s="801"/>
      <c r="DE135" s="802"/>
    </row>
    <row r="136" spans="1:109" ht="15.75" customHeight="1">
      <c r="A136" s="760" t="s">
        <v>969</v>
      </c>
      <c r="B136" s="761">
        <v>130</v>
      </c>
      <c r="C136" s="777" t="s">
        <v>2491</v>
      </c>
      <c r="D136" s="761"/>
      <c r="E136" s="761"/>
      <c r="F136" s="773" t="s">
        <v>2061</v>
      </c>
      <c r="G136" s="778" t="s">
        <v>2062</v>
      </c>
      <c r="H136" s="779"/>
      <c r="I136" s="780"/>
      <c r="J136" s="781"/>
      <c r="K136" s="781"/>
      <c r="L136" s="781"/>
      <c r="M136" s="781"/>
      <c r="N136" s="781"/>
      <c r="O136" s="781"/>
      <c r="P136" s="782"/>
      <c r="Q136" s="783">
        <f t="shared" si="1"/>
        <v>0</v>
      </c>
      <c r="R136" s="777" t="s">
        <v>963</v>
      </c>
      <c r="S136" s="761"/>
      <c r="T136" s="784"/>
      <c r="U136" s="761"/>
      <c r="V136" s="761" t="s">
        <v>1030</v>
      </c>
      <c r="W136" s="761" t="s">
        <v>2063</v>
      </c>
      <c r="X136" s="1299">
        <v>0</v>
      </c>
      <c r="Y136" s="807"/>
      <c r="Z136" s="778"/>
      <c r="AA136" s="773"/>
      <c r="AB136" s="773"/>
      <c r="AC136" s="773"/>
      <c r="AD136" s="773"/>
      <c r="AE136" s="773"/>
      <c r="AF136" s="787"/>
      <c r="AG136" s="788"/>
      <c r="AH136" s="788"/>
      <c r="AI136" s="788"/>
      <c r="AJ136" s="788"/>
      <c r="AK136" s="788"/>
      <c r="AL136" s="788"/>
      <c r="AM136" s="788"/>
      <c r="AN136" s="788"/>
      <c r="AO136" s="788"/>
      <c r="AP136" s="788"/>
      <c r="AQ136" s="796" t="s">
        <v>2064</v>
      </c>
      <c r="AR136" s="788" t="s">
        <v>2064</v>
      </c>
      <c r="AS136" s="788" t="s">
        <v>2064</v>
      </c>
      <c r="AT136" s="788" t="s">
        <v>2064</v>
      </c>
      <c r="AU136" s="793" t="s">
        <v>2064</v>
      </c>
      <c r="AV136" s="796"/>
      <c r="AW136" s="788"/>
      <c r="AX136" s="788"/>
      <c r="AY136" s="788"/>
      <c r="AZ136" s="788"/>
      <c r="BA136" s="788"/>
      <c r="BB136" s="788"/>
      <c r="BC136" s="788"/>
      <c r="BD136" s="788"/>
      <c r="BE136" s="788"/>
      <c r="BF136" s="788"/>
      <c r="BG136" s="788"/>
      <c r="BH136" s="788"/>
      <c r="BI136" s="788"/>
      <c r="BJ136" s="788"/>
      <c r="BK136" s="793"/>
      <c r="BL136" s="777"/>
      <c r="BM136" s="773"/>
      <c r="BN136" s="773"/>
      <c r="BO136" s="773"/>
      <c r="BP136" s="784"/>
      <c r="BQ136" s="796" t="s">
        <v>1971</v>
      </c>
      <c r="BR136" s="788" t="s">
        <v>1971</v>
      </c>
      <c r="BS136" s="788" t="s">
        <v>1971</v>
      </c>
      <c r="BT136" s="788" t="s">
        <v>1971</v>
      </c>
      <c r="BU136" s="793" t="s">
        <v>1971</v>
      </c>
      <c r="BV136" s="796" t="s">
        <v>1971</v>
      </c>
      <c r="BW136" s="788" t="s">
        <v>1971</v>
      </c>
      <c r="BX136" s="788" t="s">
        <v>1971</v>
      </c>
      <c r="BY136" s="788" t="s">
        <v>1971</v>
      </c>
      <c r="BZ136" s="788" t="s">
        <v>1971</v>
      </c>
      <c r="CA136" s="796" t="s">
        <v>1971</v>
      </c>
      <c r="CB136" s="788" t="s">
        <v>1971</v>
      </c>
      <c r="CC136" s="788" t="s">
        <v>1971</v>
      </c>
      <c r="CD136" s="788" t="s">
        <v>1971</v>
      </c>
      <c r="CE136" s="793" t="s">
        <v>1971</v>
      </c>
      <c r="CF136" s="788" t="s">
        <v>1971</v>
      </c>
      <c r="CG136" s="788" t="s">
        <v>1971</v>
      </c>
      <c r="CH136" s="788" t="s">
        <v>1971</v>
      </c>
      <c r="CI136" s="788" t="s">
        <v>1971</v>
      </c>
      <c r="CJ136" s="793" t="s">
        <v>1971</v>
      </c>
      <c r="CK136" s="796" t="s">
        <v>1971</v>
      </c>
      <c r="CL136" s="788" t="s">
        <v>1971</v>
      </c>
      <c r="CM136" s="788" t="s">
        <v>1971</v>
      </c>
      <c r="CN136" s="788" t="s">
        <v>1971</v>
      </c>
      <c r="CO136" s="793" t="s">
        <v>1971</v>
      </c>
      <c r="CP136" s="796" t="s">
        <v>1971</v>
      </c>
      <c r="CQ136" s="788" t="s">
        <v>1971</v>
      </c>
      <c r="CR136" s="788" t="s">
        <v>1971</v>
      </c>
      <c r="CS136" s="788" t="s">
        <v>1971</v>
      </c>
      <c r="CT136" s="793" t="s">
        <v>1971</v>
      </c>
      <c r="CU136" s="1273" t="s">
        <v>1971</v>
      </c>
      <c r="CV136" s="1272" t="s">
        <v>1971</v>
      </c>
      <c r="CW136" s="1272" t="s">
        <v>1971</v>
      </c>
      <c r="CX136" s="1274" t="s">
        <v>1971</v>
      </c>
      <c r="CY136" s="1272" t="s">
        <v>1971</v>
      </c>
      <c r="CZ136" s="1272" t="s">
        <v>1971</v>
      </c>
      <c r="DA136" s="1272" t="s">
        <v>1971</v>
      </c>
      <c r="DB136" s="1274" t="s">
        <v>1971</v>
      </c>
      <c r="DC136" s="773"/>
      <c r="DD136" s="801"/>
      <c r="DE136" s="802"/>
    </row>
    <row r="137" spans="1:109" ht="15.75" customHeight="1">
      <c r="A137" s="760" t="s">
        <v>969</v>
      </c>
      <c r="B137" s="761">
        <v>131</v>
      </c>
      <c r="C137" s="777" t="s">
        <v>2492</v>
      </c>
      <c r="D137" s="761"/>
      <c r="E137" s="761"/>
      <c r="F137" s="773" t="s">
        <v>2493</v>
      </c>
      <c r="G137" s="778" t="s">
        <v>2494</v>
      </c>
      <c r="H137" s="779"/>
      <c r="I137" s="780">
        <v>1</v>
      </c>
      <c r="J137" s="781"/>
      <c r="K137" s="781"/>
      <c r="L137" s="781"/>
      <c r="M137" s="781"/>
      <c r="N137" s="781"/>
      <c r="O137" s="781"/>
      <c r="P137" s="782"/>
      <c r="Q137" s="783">
        <f t="shared" ref="Q137:Q200" si="2">SUM(I137:P137)</f>
        <v>1</v>
      </c>
      <c r="R137" s="777" t="s">
        <v>984</v>
      </c>
      <c r="S137" s="761" t="s">
        <v>964</v>
      </c>
      <c r="T137" s="784" t="s">
        <v>965</v>
      </c>
      <c r="U137" s="761"/>
      <c r="V137" s="761" t="s">
        <v>293</v>
      </c>
      <c r="W137" s="761" t="s">
        <v>2495</v>
      </c>
      <c r="X137" s="1299">
        <v>1</v>
      </c>
      <c r="Y137" s="807" t="s">
        <v>966</v>
      </c>
      <c r="Z137" s="778"/>
      <c r="AA137" s="773"/>
      <c r="AB137" s="773"/>
      <c r="AC137" s="773"/>
      <c r="AD137" s="773"/>
      <c r="AE137" s="773"/>
      <c r="AF137" s="787"/>
      <c r="AG137" s="788"/>
      <c r="AH137" s="788"/>
      <c r="AI137" s="788"/>
      <c r="AJ137" s="788"/>
      <c r="AK137" s="788"/>
      <c r="AL137" s="788"/>
      <c r="AM137" s="788"/>
      <c r="AN137" s="788"/>
      <c r="AO137" s="788"/>
      <c r="AP137" s="788"/>
      <c r="AQ137" s="796">
        <v>0</v>
      </c>
      <c r="AR137" s="788">
        <v>9.1</v>
      </c>
      <c r="AS137" s="788">
        <v>36.4</v>
      </c>
      <c r="AT137" s="788">
        <v>36.4</v>
      </c>
      <c r="AU137" s="793">
        <v>81.8</v>
      </c>
      <c r="AV137" s="796"/>
      <c r="AW137" s="788"/>
      <c r="AX137" s="788"/>
      <c r="AY137" s="788"/>
      <c r="AZ137" s="788"/>
      <c r="BA137" s="788"/>
      <c r="BB137" s="788"/>
      <c r="BC137" s="788"/>
      <c r="BD137" s="788"/>
      <c r="BE137" s="788"/>
      <c r="BF137" s="788"/>
      <c r="BG137" s="788"/>
      <c r="BH137" s="788"/>
      <c r="BI137" s="788"/>
      <c r="BJ137" s="788"/>
      <c r="BK137" s="793"/>
      <c r="BL137" s="777"/>
      <c r="BM137" s="773"/>
      <c r="BN137" s="773"/>
      <c r="BO137" s="773"/>
      <c r="BP137" s="784" t="s">
        <v>961</v>
      </c>
      <c r="BQ137" s="796" t="s">
        <v>1971</v>
      </c>
      <c r="BR137" s="788" t="s">
        <v>1971</v>
      </c>
      <c r="BS137" s="788" t="s">
        <v>1971</v>
      </c>
      <c r="BT137" s="788" t="s">
        <v>1971</v>
      </c>
      <c r="BU137" s="793" t="s">
        <v>1971</v>
      </c>
      <c r="BV137" s="796" t="s">
        <v>1971</v>
      </c>
      <c r="BW137" s="788" t="s">
        <v>1971</v>
      </c>
      <c r="BX137" s="788" t="s">
        <v>1971</v>
      </c>
      <c r="BY137" s="788" t="s">
        <v>1971</v>
      </c>
      <c r="BZ137" s="788" t="s">
        <v>1971</v>
      </c>
      <c r="CA137" s="796" t="s">
        <v>1971</v>
      </c>
      <c r="CB137" s="788" t="s">
        <v>1971</v>
      </c>
      <c r="CC137" s="788" t="s">
        <v>1971</v>
      </c>
      <c r="CD137" s="788" t="s">
        <v>1971</v>
      </c>
      <c r="CE137" s="793" t="s">
        <v>1971</v>
      </c>
      <c r="CF137" s="788" t="s">
        <v>1971</v>
      </c>
      <c r="CG137" s="788" t="s">
        <v>1971</v>
      </c>
      <c r="CH137" s="788" t="s">
        <v>1971</v>
      </c>
      <c r="CI137" s="788" t="s">
        <v>1971</v>
      </c>
      <c r="CJ137" s="793" t="s">
        <v>1971</v>
      </c>
      <c r="CK137" s="796" t="s">
        <v>1971</v>
      </c>
      <c r="CL137" s="788" t="s">
        <v>1971</v>
      </c>
      <c r="CM137" s="788" t="s">
        <v>1971</v>
      </c>
      <c r="CN137" s="788" t="s">
        <v>1971</v>
      </c>
      <c r="CO137" s="793" t="s">
        <v>1971</v>
      </c>
      <c r="CP137" s="796" t="s">
        <v>1971</v>
      </c>
      <c r="CQ137" s="788" t="s">
        <v>1971</v>
      </c>
      <c r="CR137" s="788" t="s">
        <v>1971</v>
      </c>
      <c r="CS137" s="788" t="s">
        <v>1971</v>
      </c>
      <c r="CT137" s="793" t="s">
        <v>1971</v>
      </c>
      <c r="CU137" s="1273">
        <v>-3.2000000000000002E-3</v>
      </c>
      <c r="CV137" s="1272" t="s">
        <v>1971</v>
      </c>
      <c r="CW137" s="1272" t="s">
        <v>1971</v>
      </c>
      <c r="CX137" s="1274" t="s">
        <v>1971</v>
      </c>
      <c r="CY137" s="1272" t="s">
        <v>1971</v>
      </c>
      <c r="CZ137" s="1272" t="s">
        <v>1971</v>
      </c>
      <c r="DA137" s="1272" t="s">
        <v>1971</v>
      </c>
      <c r="DB137" s="1274" t="s">
        <v>1971</v>
      </c>
      <c r="DC137" s="773"/>
      <c r="DD137" s="801"/>
      <c r="DE137" s="802"/>
    </row>
    <row r="138" spans="1:109" ht="15.75" customHeight="1">
      <c r="A138" s="760" t="s">
        <v>990</v>
      </c>
      <c r="B138" s="761">
        <v>132</v>
      </c>
      <c r="C138" s="777" t="s">
        <v>2496</v>
      </c>
      <c r="D138" s="761" t="s">
        <v>2497</v>
      </c>
      <c r="E138" s="761" t="s">
        <v>1936</v>
      </c>
      <c r="F138" s="773" t="s">
        <v>2498</v>
      </c>
      <c r="G138" s="778" t="s">
        <v>1960</v>
      </c>
      <c r="H138" s="779" t="s">
        <v>2499</v>
      </c>
      <c r="I138" s="780"/>
      <c r="J138" s="781"/>
      <c r="K138" s="781"/>
      <c r="L138" s="781"/>
      <c r="M138" s="781">
        <v>1</v>
      </c>
      <c r="N138" s="781"/>
      <c r="O138" s="781"/>
      <c r="P138" s="782"/>
      <c r="Q138" s="783">
        <f t="shared" si="2"/>
        <v>1</v>
      </c>
      <c r="R138" s="777" t="s">
        <v>988</v>
      </c>
      <c r="S138" s="761" t="s">
        <v>964</v>
      </c>
      <c r="T138" s="784" t="s">
        <v>965</v>
      </c>
      <c r="U138" s="761" t="s">
        <v>1027</v>
      </c>
      <c r="V138" s="761" t="s">
        <v>1039</v>
      </c>
      <c r="W138" s="761" t="s">
        <v>2068</v>
      </c>
      <c r="X138" s="1263">
        <v>2</v>
      </c>
      <c r="Y138" s="814" t="s">
        <v>966</v>
      </c>
      <c r="Z138" s="778" t="s">
        <v>1960</v>
      </c>
      <c r="AA138" s="773"/>
      <c r="AB138" s="773"/>
      <c r="AC138" s="773"/>
      <c r="AD138" s="773"/>
      <c r="AE138" s="773"/>
      <c r="AF138" s="787"/>
      <c r="AG138" s="788"/>
      <c r="AH138" s="788"/>
      <c r="AI138" s="788"/>
      <c r="AJ138" s="788"/>
      <c r="AK138" s="788"/>
      <c r="AL138" s="788"/>
      <c r="AM138" s="788"/>
      <c r="AN138" s="795"/>
      <c r="AO138" s="795"/>
      <c r="AP138" s="795"/>
      <c r="AQ138" s="1394"/>
      <c r="AR138" s="1343"/>
      <c r="AS138" s="1343"/>
      <c r="AT138" s="1343"/>
      <c r="AU138" s="1344"/>
      <c r="AV138" s="796"/>
      <c r="AW138" s="788"/>
      <c r="AX138" s="788"/>
      <c r="AY138" s="788"/>
      <c r="AZ138" s="795"/>
      <c r="BA138" s="788"/>
      <c r="BB138" s="788"/>
      <c r="BC138" s="788"/>
      <c r="BD138" s="788"/>
      <c r="BE138" s="795"/>
      <c r="BF138" s="788"/>
      <c r="BG138" s="788"/>
      <c r="BH138" s="788"/>
      <c r="BI138" s="788"/>
      <c r="BJ138" s="788"/>
      <c r="BK138" s="793"/>
      <c r="BL138" s="1351"/>
      <c r="BM138" s="1352"/>
      <c r="BN138" s="1352"/>
      <c r="BO138" s="1352"/>
      <c r="BP138" s="1414"/>
      <c r="BQ138" s="1394"/>
      <c r="BR138" s="1343"/>
      <c r="BS138" s="1343"/>
      <c r="BT138" s="1343"/>
      <c r="BU138" s="1344"/>
      <c r="BV138" s="1394"/>
      <c r="BW138" s="1343"/>
      <c r="BX138" s="1343"/>
      <c r="BY138" s="1343"/>
      <c r="BZ138" s="1343"/>
      <c r="CA138" s="1394"/>
      <c r="CB138" s="1343"/>
      <c r="CC138" s="1343"/>
      <c r="CD138" s="1343"/>
      <c r="CE138" s="1344"/>
      <c r="CF138" s="1343"/>
      <c r="CG138" s="1343"/>
      <c r="CH138" s="1343"/>
      <c r="CI138" s="1343"/>
      <c r="CJ138" s="1344"/>
      <c r="CK138" s="1394"/>
      <c r="CL138" s="1343"/>
      <c r="CM138" s="1343"/>
      <c r="CN138" s="1343"/>
      <c r="CO138" s="1344"/>
      <c r="CP138" s="1394"/>
      <c r="CQ138" s="1343"/>
      <c r="CR138" s="1343"/>
      <c r="CS138" s="1343"/>
      <c r="CT138" s="1344"/>
      <c r="CU138" s="1499"/>
      <c r="CV138" s="1490"/>
      <c r="CW138" s="1490"/>
      <c r="CX138" s="1695"/>
      <c r="CY138" s="1490"/>
      <c r="CZ138" s="1490"/>
      <c r="DA138" s="1490"/>
      <c r="DB138" s="1695"/>
      <c r="DC138" s="1352"/>
      <c r="DD138" s="1696"/>
      <c r="DE138" s="1701"/>
    </row>
    <row r="139" spans="1:109" ht="15.75" customHeight="1">
      <c r="A139" s="760" t="s">
        <v>990</v>
      </c>
      <c r="B139" s="761">
        <v>133</v>
      </c>
      <c r="C139" s="777" t="s">
        <v>2500</v>
      </c>
      <c r="D139" s="761" t="s">
        <v>2497</v>
      </c>
      <c r="E139" s="761" t="s">
        <v>1936</v>
      </c>
      <c r="F139" s="773" t="s">
        <v>2501</v>
      </c>
      <c r="G139" s="778" t="s">
        <v>1964</v>
      </c>
      <c r="H139" s="779" t="s">
        <v>2499</v>
      </c>
      <c r="I139" s="780"/>
      <c r="J139" s="781">
        <v>0.63500000000000001</v>
      </c>
      <c r="K139" s="781">
        <v>0.36499999999999999</v>
      </c>
      <c r="L139" s="781"/>
      <c r="M139" s="781"/>
      <c r="N139" s="781"/>
      <c r="O139" s="781"/>
      <c r="P139" s="782"/>
      <c r="Q139" s="783">
        <f t="shared" si="2"/>
        <v>1</v>
      </c>
      <c r="R139" s="777" t="s">
        <v>988</v>
      </c>
      <c r="S139" s="761" t="s">
        <v>964</v>
      </c>
      <c r="T139" s="784" t="s">
        <v>965</v>
      </c>
      <c r="U139" s="761" t="s">
        <v>1031</v>
      </c>
      <c r="V139" s="761" t="s">
        <v>1039</v>
      </c>
      <c r="W139" s="761" t="s">
        <v>431</v>
      </c>
      <c r="X139" s="1263">
        <v>2</v>
      </c>
      <c r="Y139" s="809" t="s">
        <v>966</v>
      </c>
      <c r="Z139" s="778" t="s">
        <v>1964</v>
      </c>
      <c r="AA139" s="773"/>
      <c r="AB139" s="773"/>
      <c r="AC139" s="773"/>
      <c r="AD139" s="773"/>
      <c r="AE139" s="773"/>
      <c r="AF139" s="787"/>
      <c r="AG139" s="788"/>
      <c r="AH139" s="788"/>
      <c r="AI139" s="788"/>
      <c r="AJ139" s="788"/>
      <c r="AK139" s="788"/>
      <c r="AL139" s="788"/>
      <c r="AM139" s="788"/>
      <c r="AN139" s="788"/>
      <c r="AO139" s="788"/>
      <c r="AP139" s="788"/>
      <c r="AQ139" s="1394"/>
      <c r="AR139" s="1343"/>
      <c r="AS139" s="1343"/>
      <c r="AT139" s="1343"/>
      <c r="AU139" s="1344"/>
      <c r="AV139" s="796"/>
      <c r="AW139" s="788"/>
      <c r="AX139" s="788"/>
      <c r="AY139" s="788"/>
      <c r="AZ139" s="788"/>
      <c r="BA139" s="838"/>
      <c r="BB139" s="838"/>
      <c r="BC139" s="838"/>
      <c r="BD139" s="838"/>
      <c r="BE139" s="838"/>
      <c r="BF139" s="788"/>
      <c r="BG139" s="788"/>
      <c r="BH139" s="788"/>
      <c r="BI139" s="788"/>
      <c r="BJ139" s="788"/>
      <c r="BK139" s="793"/>
      <c r="BL139" s="1351"/>
      <c r="BM139" s="1352"/>
      <c r="BN139" s="1352"/>
      <c r="BO139" s="1352"/>
      <c r="BP139" s="1414"/>
      <c r="BQ139" s="1394"/>
      <c r="BR139" s="1343"/>
      <c r="BS139" s="1343"/>
      <c r="BT139" s="1343"/>
      <c r="BU139" s="1344"/>
      <c r="BV139" s="1394"/>
      <c r="BW139" s="1343"/>
      <c r="BX139" s="1343"/>
      <c r="BY139" s="1343"/>
      <c r="BZ139" s="1343"/>
      <c r="CA139" s="1394"/>
      <c r="CB139" s="1343"/>
      <c r="CC139" s="1343"/>
      <c r="CD139" s="1343"/>
      <c r="CE139" s="1344"/>
      <c r="CF139" s="1343"/>
      <c r="CG139" s="1343"/>
      <c r="CH139" s="1343"/>
      <c r="CI139" s="1343"/>
      <c r="CJ139" s="1344"/>
      <c r="CK139" s="1394"/>
      <c r="CL139" s="1343"/>
      <c r="CM139" s="1343"/>
      <c r="CN139" s="1343"/>
      <c r="CO139" s="1344"/>
      <c r="CP139" s="1394"/>
      <c r="CQ139" s="1343"/>
      <c r="CR139" s="1343"/>
      <c r="CS139" s="1343"/>
      <c r="CT139" s="1344"/>
      <c r="CU139" s="1499"/>
      <c r="CV139" s="1490"/>
      <c r="CW139" s="1490"/>
      <c r="CX139" s="1695"/>
      <c r="CY139" s="1490"/>
      <c r="CZ139" s="1490"/>
      <c r="DA139" s="1490"/>
      <c r="DB139" s="1695"/>
      <c r="DC139" s="1352"/>
      <c r="DD139" s="1696"/>
      <c r="DE139" s="1701"/>
    </row>
    <row r="140" spans="1:109" ht="15.75" customHeight="1">
      <c r="A140" s="760" t="s">
        <v>990</v>
      </c>
      <c r="B140" s="761">
        <v>134</v>
      </c>
      <c r="C140" s="777" t="s">
        <v>2502</v>
      </c>
      <c r="D140" s="761" t="s">
        <v>2503</v>
      </c>
      <c r="E140" s="761" t="s">
        <v>1936</v>
      </c>
      <c r="F140" s="773" t="s">
        <v>2504</v>
      </c>
      <c r="G140" s="778" t="s">
        <v>148</v>
      </c>
      <c r="H140" s="779" t="s">
        <v>2505</v>
      </c>
      <c r="I140" s="780"/>
      <c r="J140" s="781">
        <v>1</v>
      </c>
      <c r="K140" s="781"/>
      <c r="L140" s="781"/>
      <c r="M140" s="781"/>
      <c r="N140" s="781"/>
      <c r="O140" s="781"/>
      <c r="P140" s="782"/>
      <c r="Q140" s="783">
        <f t="shared" si="2"/>
        <v>1</v>
      </c>
      <c r="R140" s="777" t="s">
        <v>984</v>
      </c>
      <c r="S140" s="761" t="s">
        <v>964</v>
      </c>
      <c r="T140" s="784" t="s">
        <v>965</v>
      </c>
      <c r="U140" s="761" t="s">
        <v>1955</v>
      </c>
      <c r="V140" s="761" t="s">
        <v>991</v>
      </c>
      <c r="W140" s="761" t="s">
        <v>2506</v>
      </c>
      <c r="X140" s="817">
        <v>2</v>
      </c>
      <c r="Y140" s="814" t="s">
        <v>978</v>
      </c>
      <c r="Z140" s="778" t="s">
        <v>148</v>
      </c>
      <c r="AA140" s="773"/>
      <c r="AB140" s="773"/>
      <c r="AC140" s="773"/>
      <c r="AD140" s="773"/>
      <c r="AE140" s="773"/>
      <c r="AF140" s="787"/>
      <c r="AG140" s="788"/>
      <c r="AH140" s="788"/>
      <c r="AI140" s="788"/>
      <c r="AJ140" s="788"/>
      <c r="AK140" s="788"/>
      <c r="AL140" s="788"/>
      <c r="AM140" s="788"/>
      <c r="AN140" s="788"/>
      <c r="AO140" s="788"/>
      <c r="AP140" s="788"/>
      <c r="AQ140" s="1394"/>
      <c r="AR140" s="1343"/>
      <c r="AS140" s="1343"/>
      <c r="AT140" s="1343"/>
      <c r="AU140" s="1344"/>
      <c r="AV140" s="796"/>
      <c r="AW140" s="788"/>
      <c r="AX140" s="788"/>
      <c r="AY140" s="788"/>
      <c r="AZ140" s="788"/>
      <c r="BA140" s="788"/>
      <c r="BB140" s="788"/>
      <c r="BC140" s="788"/>
      <c r="BD140" s="788"/>
      <c r="BE140" s="788"/>
      <c r="BF140" s="788"/>
      <c r="BG140" s="788"/>
      <c r="BH140" s="788"/>
      <c r="BI140" s="788"/>
      <c r="BJ140" s="788"/>
      <c r="BK140" s="793"/>
      <c r="BL140" s="1351"/>
      <c r="BM140" s="1352"/>
      <c r="BN140" s="1352"/>
      <c r="BO140" s="1352"/>
      <c r="BP140" s="1414"/>
      <c r="BQ140" s="1394"/>
      <c r="BR140" s="1343"/>
      <c r="BS140" s="1343"/>
      <c r="BT140" s="1343"/>
      <c r="BU140" s="1344"/>
      <c r="BV140" s="1394"/>
      <c r="BW140" s="1343"/>
      <c r="BX140" s="1343"/>
      <c r="BY140" s="1343"/>
      <c r="BZ140" s="1343"/>
      <c r="CA140" s="1394"/>
      <c r="CB140" s="1343"/>
      <c r="CC140" s="1343"/>
      <c r="CD140" s="1343"/>
      <c r="CE140" s="1344"/>
      <c r="CF140" s="1343"/>
      <c r="CG140" s="1343"/>
      <c r="CH140" s="1343"/>
      <c r="CI140" s="1343"/>
      <c r="CJ140" s="1344"/>
      <c r="CK140" s="1394"/>
      <c r="CL140" s="1343"/>
      <c r="CM140" s="1343"/>
      <c r="CN140" s="1343"/>
      <c r="CO140" s="1344"/>
      <c r="CP140" s="1394"/>
      <c r="CQ140" s="1343"/>
      <c r="CR140" s="1343"/>
      <c r="CS140" s="1343"/>
      <c r="CT140" s="1344"/>
      <c r="CU140" s="1499"/>
      <c r="CV140" s="1490"/>
      <c r="CW140" s="1490"/>
      <c r="CX140" s="1695"/>
      <c r="CY140" s="1490"/>
      <c r="CZ140" s="1490"/>
      <c r="DA140" s="1490"/>
      <c r="DB140" s="1695"/>
      <c r="DC140" s="1352"/>
      <c r="DD140" s="1696"/>
      <c r="DE140" s="1701"/>
    </row>
    <row r="141" spans="1:109" ht="15.75" customHeight="1">
      <c r="A141" s="760" t="s">
        <v>990</v>
      </c>
      <c r="B141" s="761">
        <v>135</v>
      </c>
      <c r="C141" s="777" t="s">
        <v>2507</v>
      </c>
      <c r="D141" s="761" t="s">
        <v>2508</v>
      </c>
      <c r="E141" s="761" t="s">
        <v>1920</v>
      </c>
      <c r="F141" s="773" t="s">
        <v>2509</v>
      </c>
      <c r="G141" s="778" t="s">
        <v>154</v>
      </c>
      <c r="H141" s="779" t="s">
        <v>1924</v>
      </c>
      <c r="I141" s="780"/>
      <c r="J141" s="781">
        <v>1</v>
      </c>
      <c r="K141" s="781"/>
      <c r="L141" s="781"/>
      <c r="M141" s="781"/>
      <c r="N141" s="781"/>
      <c r="O141" s="781"/>
      <c r="P141" s="782"/>
      <c r="Q141" s="783">
        <f t="shared" si="2"/>
        <v>1</v>
      </c>
      <c r="R141" s="777" t="s">
        <v>988</v>
      </c>
      <c r="S141" s="761" t="s">
        <v>964</v>
      </c>
      <c r="T141" s="784" t="s">
        <v>965</v>
      </c>
      <c r="U141" s="761" t="s">
        <v>1923</v>
      </c>
      <c r="V141" s="761" t="s">
        <v>987</v>
      </c>
      <c r="W141" s="761" t="s">
        <v>2510</v>
      </c>
      <c r="X141" s="788">
        <v>0</v>
      </c>
      <c r="Y141" s="809" t="s">
        <v>978</v>
      </c>
      <c r="Z141" s="778" t="s">
        <v>154</v>
      </c>
      <c r="AA141" s="773"/>
      <c r="AB141" s="773"/>
      <c r="AC141" s="773"/>
      <c r="AD141" s="773"/>
      <c r="AE141" s="773"/>
      <c r="AF141" s="787"/>
      <c r="AG141" s="788"/>
      <c r="AH141" s="788"/>
      <c r="AI141" s="788"/>
      <c r="AJ141" s="788"/>
      <c r="AK141" s="788"/>
      <c r="AL141" s="788"/>
      <c r="AM141" s="833"/>
      <c r="AN141" s="833"/>
      <c r="AO141" s="833"/>
      <c r="AP141" s="833"/>
      <c r="AQ141" s="1345"/>
      <c r="AR141" s="1346"/>
      <c r="AS141" s="1346"/>
      <c r="AT141" s="1346"/>
      <c r="AU141" s="1347"/>
      <c r="AV141" s="794"/>
      <c r="AW141" s="788"/>
      <c r="AX141" s="788"/>
      <c r="AY141" s="788"/>
      <c r="AZ141" s="788"/>
      <c r="BA141" s="795"/>
      <c r="BB141" s="788"/>
      <c r="BC141" s="788"/>
      <c r="BD141" s="788"/>
      <c r="BE141" s="788"/>
      <c r="BF141" s="788"/>
      <c r="BG141" s="788"/>
      <c r="BH141" s="788"/>
      <c r="BI141" s="788"/>
      <c r="BJ141" s="788"/>
      <c r="BK141" s="793"/>
      <c r="BL141" s="1351"/>
      <c r="BM141" s="1352"/>
      <c r="BN141" s="1352"/>
      <c r="BO141" s="1352"/>
      <c r="BP141" s="1414"/>
      <c r="BQ141" s="1345"/>
      <c r="BR141" s="1346"/>
      <c r="BS141" s="1346"/>
      <c r="BT141" s="1346"/>
      <c r="BU141" s="1347"/>
      <c r="BV141" s="1345"/>
      <c r="BW141" s="1346"/>
      <c r="BX141" s="1346"/>
      <c r="BY141" s="1346"/>
      <c r="BZ141" s="1346"/>
      <c r="CA141" s="1394"/>
      <c r="CB141" s="1343"/>
      <c r="CC141" s="1343"/>
      <c r="CD141" s="1343"/>
      <c r="CE141" s="1344"/>
      <c r="CF141" s="1343"/>
      <c r="CG141" s="1343"/>
      <c r="CH141" s="1343"/>
      <c r="CI141" s="1343"/>
      <c r="CJ141" s="1343"/>
      <c r="CK141" s="1345"/>
      <c r="CL141" s="1346"/>
      <c r="CM141" s="1346"/>
      <c r="CN141" s="1346"/>
      <c r="CO141" s="1347"/>
      <c r="CP141" s="1345"/>
      <c r="CQ141" s="1346"/>
      <c r="CR141" s="1346"/>
      <c r="CS141" s="1346"/>
      <c r="CT141" s="1347"/>
      <c r="CU141" s="1499"/>
      <c r="CV141" s="1490"/>
      <c r="CW141" s="1490"/>
      <c r="CX141" s="1695"/>
      <c r="CY141" s="1490"/>
      <c r="CZ141" s="1490"/>
      <c r="DA141" s="1490"/>
      <c r="DB141" s="1695"/>
      <c r="DC141" s="1352"/>
      <c r="DD141" s="1696"/>
      <c r="DE141" s="1701"/>
    </row>
    <row r="142" spans="1:109" ht="15.75" customHeight="1">
      <c r="A142" s="760" t="s">
        <v>990</v>
      </c>
      <c r="B142" s="761">
        <v>136</v>
      </c>
      <c r="C142" s="777" t="s">
        <v>2511</v>
      </c>
      <c r="D142" s="761" t="s">
        <v>2508</v>
      </c>
      <c r="E142" s="761" t="s">
        <v>1920</v>
      </c>
      <c r="F142" s="773" t="s">
        <v>2512</v>
      </c>
      <c r="G142" s="778" t="s">
        <v>2513</v>
      </c>
      <c r="H142" s="779" t="s">
        <v>2514</v>
      </c>
      <c r="I142" s="780"/>
      <c r="J142" s="781">
        <v>1</v>
      </c>
      <c r="K142" s="781"/>
      <c r="L142" s="781"/>
      <c r="M142" s="781"/>
      <c r="N142" s="781"/>
      <c r="O142" s="781"/>
      <c r="P142" s="782"/>
      <c r="Q142" s="783">
        <f t="shared" si="2"/>
        <v>1</v>
      </c>
      <c r="R142" s="777" t="s">
        <v>988</v>
      </c>
      <c r="S142" s="761" t="s">
        <v>964</v>
      </c>
      <c r="T142" s="784" t="s">
        <v>965</v>
      </c>
      <c r="U142" s="761" t="s">
        <v>629</v>
      </c>
      <c r="V142" s="761" t="s">
        <v>991</v>
      </c>
      <c r="W142" s="761" t="s">
        <v>2515</v>
      </c>
      <c r="X142" s="817">
        <v>1</v>
      </c>
      <c r="Y142" s="807" t="s">
        <v>978</v>
      </c>
      <c r="Z142" s="778" t="s">
        <v>629</v>
      </c>
      <c r="AA142" s="773"/>
      <c r="AB142" s="773"/>
      <c r="AC142" s="773"/>
      <c r="AD142" s="773"/>
      <c r="AE142" s="773"/>
      <c r="AF142" s="787"/>
      <c r="AG142" s="788"/>
      <c r="AH142" s="788"/>
      <c r="AI142" s="788"/>
      <c r="AJ142" s="788"/>
      <c r="AK142" s="788"/>
      <c r="AL142" s="788"/>
      <c r="AM142" s="788"/>
      <c r="AN142" s="788"/>
      <c r="AO142" s="804"/>
      <c r="AP142" s="804"/>
      <c r="AQ142" s="1394"/>
      <c r="AR142" s="1348"/>
      <c r="AS142" s="1348"/>
      <c r="AT142" s="1348"/>
      <c r="AU142" s="1349"/>
      <c r="AV142" s="796"/>
      <c r="AW142" s="788"/>
      <c r="AX142" s="788"/>
      <c r="AY142" s="788"/>
      <c r="AZ142" s="804"/>
      <c r="BA142" s="804"/>
      <c r="BB142" s="804"/>
      <c r="BC142" s="804"/>
      <c r="BD142" s="804"/>
      <c r="BE142" s="804"/>
      <c r="BF142" s="788"/>
      <c r="BG142" s="788"/>
      <c r="BH142" s="788"/>
      <c r="BI142" s="788"/>
      <c r="BJ142" s="788"/>
      <c r="BK142" s="793"/>
      <c r="BL142" s="1351"/>
      <c r="BM142" s="1352"/>
      <c r="BN142" s="1352"/>
      <c r="BO142" s="1352"/>
      <c r="BP142" s="1414"/>
      <c r="BQ142" s="1492"/>
      <c r="BR142" s="1697"/>
      <c r="BS142" s="1697"/>
      <c r="BT142" s="1697"/>
      <c r="BU142" s="1498"/>
      <c r="BV142" s="1492"/>
      <c r="BW142" s="1697"/>
      <c r="BX142" s="1697"/>
      <c r="BY142" s="1697"/>
      <c r="BZ142" s="1498"/>
      <c r="CA142" s="1394"/>
      <c r="CB142" s="1343"/>
      <c r="CC142" s="1343"/>
      <c r="CD142" s="1343"/>
      <c r="CE142" s="1344"/>
      <c r="CF142" s="1343"/>
      <c r="CG142" s="1343"/>
      <c r="CH142" s="1343"/>
      <c r="CI142" s="1343"/>
      <c r="CJ142" s="1344"/>
      <c r="CK142" s="1395"/>
      <c r="CL142" s="1348"/>
      <c r="CM142" s="1348"/>
      <c r="CN142" s="1348"/>
      <c r="CO142" s="1349"/>
      <c r="CP142" s="1395"/>
      <c r="CQ142" s="1348"/>
      <c r="CR142" s="1348"/>
      <c r="CS142" s="1348"/>
      <c r="CT142" s="1349"/>
      <c r="CU142" s="1499"/>
      <c r="CV142" s="1490"/>
      <c r="CW142" s="1490"/>
      <c r="CX142" s="1695"/>
      <c r="CY142" s="1490"/>
      <c r="CZ142" s="1490"/>
      <c r="DA142" s="1490"/>
      <c r="DB142" s="1695"/>
      <c r="DC142" s="1352"/>
      <c r="DD142" s="1696"/>
      <c r="DE142" s="1701"/>
    </row>
    <row r="143" spans="1:109" ht="15.75" customHeight="1">
      <c r="A143" s="760" t="s">
        <v>990</v>
      </c>
      <c r="B143" s="761">
        <v>137</v>
      </c>
      <c r="C143" s="777" t="s">
        <v>2516</v>
      </c>
      <c r="D143" s="761" t="s">
        <v>2508</v>
      </c>
      <c r="E143" s="761" t="s">
        <v>1920</v>
      </c>
      <c r="F143" s="773" t="s">
        <v>2517</v>
      </c>
      <c r="G143" s="778" t="s">
        <v>2518</v>
      </c>
      <c r="H143" s="779" t="s">
        <v>2514</v>
      </c>
      <c r="I143" s="780"/>
      <c r="J143" s="781">
        <v>1</v>
      </c>
      <c r="K143" s="781"/>
      <c r="L143" s="781"/>
      <c r="M143" s="781"/>
      <c r="N143" s="781"/>
      <c r="O143" s="781"/>
      <c r="P143" s="782"/>
      <c r="Q143" s="783">
        <f t="shared" si="2"/>
        <v>1</v>
      </c>
      <c r="R143" s="777" t="s">
        <v>988</v>
      </c>
      <c r="S143" s="761" t="s">
        <v>964</v>
      </c>
      <c r="T143" s="784" t="s">
        <v>965</v>
      </c>
      <c r="U143" s="761" t="s">
        <v>629</v>
      </c>
      <c r="V143" s="761" t="s">
        <v>991</v>
      </c>
      <c r="W143" s="761" t="s">
        <v>2515</v>
      </c>
      <c r="X143" s="817">
        <v>1</v>
      </c>
      <c r="Y143" s="807" t="s">
        <v>978</v>
      </c>
      <c r="Z143" s="778" t="s">
        <v>629</v>
      </c>
      <c r="AA143" s="773"/>
      <c r="AB143" s="773"/>
      <c r="AC143" s="773"/>
      <c r="AD143" s="773"/>
      <c r="AE143" s="773"/>
      <c r="AF143" s="787"/>
      <c r="AG143" s="788"/>
      <c r="AH143" s="788"/>
      <c r="AI143" s="788"/>
      <c r="AJ143" s="788"/>
      <c r="AK143" s="788"/>
      <c r="AL143" s="788"/>
      <c r="AM143" s="830"/>
      <c r="AN143" s="830"/>
      <c r="AO143" s="830"/>
      <c r="AP143" s="830"/>
      <c r="AQ143" s="1395"/>
      <c r="AR143" s="1348"/>
      <c r="AS143" s="1348"/>
      <c r="AT143" s="1348"/>
      <c r="AU143" s="1349"/>
      <c r="AV143" s="831"/>
      <c r="AW143" s="830"/>
      <c r="AX143" s="830"/>
      <c r="AY143" s="830"/>
      <c r="AZ143" s="830"/>
      <c r="BA143" s="830"/>
      <c r="BB143" s="830"/>
      <c r="BC143" s="830"/>
      <c r="BD143" s="830"/>
      <c r="BE143" s="830"/>
      <c r="BF143" s="830"/>
      <c r="BG143" s="830"/>
      <c r="BH143" s="830"/>
      <c r="BI143" s="830"/>
      <c r="BJ143" s="830"/>
      <c r="BK143" s="832"/>
      <c r="BL143" s="1351"/>
      <c r="BM143" s="1352"/>
      <c r="BN143" s="1352"/>
      <c r="BO143" s="1352"/>
      <c r="BP143" s="1414"/>
      <c r="BQ143" s="1394"/>
      <c r="BR143" s="1343"/>
      <c r="BS143" s="1343"/>
      <c r="BT143" s="1343"/>
      <c r="BU143" s="1344"/>
      <c r="BV143" s="1492"/>
      <c r="BW143" s="1697"/>
      <c r="BX143" s="1697"/>
      <c r="BY143" s="1697"/>
      <c r="BZ143" s="1498"/>
      <c r="CA143" s="1394"/>
      <c r="CB143" s="1343"/>
      <c r="CC143" s="1343"/>
      <c r="CD143" s="1343"/>
      <c r="CE143" s="1344"/>
      <c r="CF143" s="1343"/>
      <c r="CG143" s="1343"/>
      <c r="CH143" s="1343"/>
      <c r="CI143" s="1343"/>
      <c r="CJ143" s="1344"/>
      <c r="CK143" s="1395"/>
      <c r="CL143" s="1348"/>
      <c r="CM143" s="1348"/>
      <c r="CN143" s="1348"/>
      <c r="CO143" s="1348"/>
      <c r="CP143" s="1395"/>
      <c r="CQ143" s="1348"/>
      <c r="CR143" s="1348"/>
      <c r="CS143" s="1348"/>
      <c r="CT143" s="1349"/>
      <c r="CU143" s="1499"/>
      <c r="CV143" s="1490"/>
      <c r="CW143" s="1490"/>
      <c r="CX143" s="1695"/>
      <c r="CY143" s="1490"/>
      <c r="CZ143" s="1490"/>
      <c r="DA143" s="1490"/>
      <c r="DB143" s="1695"/>
      <c r="DC143" s="1352"/>
      <c r="DD143" s="1696"/>
      <c r="DE143" s="1701"/>
    </row>
    <row r="144" spans="1:109" ht="15.75" customHeight="1">
      <c r="A144" s="760" t="s">
        <v>990</v>
      </c>
      <c r="B144" s="761">
        <v>138</v>
      </c>
      <c r="C144" s="777" t="s">
        <v>1134</v>
      </c>
      <c r="D144" s="761" t="s">
        <v>2508</v>
      </c>
      <c r="E144" s="761" t="s">
        <v>1936</v>
      </c>
      <c r="F144" s="773" t="s">
        <v>2519</v>
      </c>
      <c r="G144" s="778" t="s">
        <v>1124</v>
      </c>
      <c r="H144" s="779" t="s">
        <v>2520</v>
      </c>
      <c r="I144" s="780"/>
      <c r="J144" s="781">
        <v>1</v>
      </c>
      <c r="K144" s="781"/>
      <c r="L144" s="781"/>
      <c r="M144" s="781"/>
      <c r="N144" s="781"/>
      <c r="O144" s="781"/>
      <c r="P144" s="782"/>
      <c r="Q144" s="783">
        <f t="shared" si="2"/>
        <v>1</v>
      </c>
      <c r="R144" s="777" t="s">
        <v>988</v>
      </c>
      <c r="S144" s="761" t="s">
        <v>964</v>
      </c>
      <c r="T144" s="1414" t="s">
        <v>977</v>
      </c>
      <c r="U144" s="761" t="s">
        <v>2083</v>
      </c>
      <c r="V144" s="761" t="s">
        <v>991</v>
      </c>
      <c r="W144" s="761" t="s">
        <v>2521</v>
      </c>
      <c r="X144" s="817">
        <v>1</v>
      </c>
      <c r="Y144" s="807" t="s">
        <v>978</v>
      </c>
      <c r="Z144" s="778" t="s">
        <v>1124</v>
      </c>
      <c r="AA144" s="773"/>
      <c r="AB144" s="773"/>
      <c r="AC144" s="773"/>
      <c r="AD144" s="773"/>
      <c r="AE144" s="773"/>
      <c r="AF144" s="787"/>
      <c r="AG144" s="788"/>
      <c r="AH144" s="788"/>
      <c r="AI144" s="788"/>
      <c r="AJ144" s="788"/>
      <c r="AK144" s="788"/>
      <c r="AL144" s="788"/>
      <c r="AM144" s="788"/>
      <c r="AN144" s="788"/>
      <c r="AO144" s="804"/>
      <c r="AP144" s="788"/>
      <c r="AQ144" s="1394"/>
      <c r="AR144" s="1343"/>
      <c r="AS144" s="1343"/>
      <c r="AT144" s="1343"/>
      <c r="AU144" s="1344"/>
      <c r="AV144" s="805"/>
      <c r="AW144" s="804"/>
      <c r="AX144" s="804"/>
      <c r="AY144" s="804"/>
      <c r="AZ144" s="804"/>
      <c r="BA144" s="804"/>
      <c r="BB144" s="804"/>
      <c r="BC144" s="804"/>
      <c r="BD144" s="804"/>
      <c r="BE144" s="804"/>
      <c r="BF144" s="788"/>
      <c r="BG144" s="788"/>
      <c r="BH144" s="788"/>
      <c r="BI144" s="788"/>
      <c r="BJ144" s="788"/>
      <c r="BK144" s="793"/>
      <c r="BL144" s="1351"/>
      <c r="BM144" s="1352"/>
      <c r="BN144" s="1352"/>
      <c r="BO144" s="1352"/>
      <c r="BP144" s="1414"/>
      <c r="BQ144" s="1394"/>
      <c r="BR144" s="1343"/>
      <c r="BS144" s="1343"/>
      <c r="BT144" s="1343"/>
      <c r="BU144" s="1344"/>
      <c r="BV144" s="1394"/>
      <c r="BW144" s="1343"/>
      <c r="BX144" s="1343"/>
      <c r="BY144" s="1343"/>
      <c r="BZ144" s="1343"/>
      <c r="CA144" s="1394"/>
      <c r="CB144" s="1343"/>
      <c r="CC144" s="1343"/>
      <c r="CD144" s="1343"/>
      <c r="CE144" s="1344"/>
      <c r="CF144" s="1343"/>
      <c r="CG144" s="1343"/>
      <c r="CH144" s="1343"/>
      <c r="CI144" s="1343"/>
      <c r="CJ144" s="1344"/>
      <c r="CK144" s="1394"/>
      <c r="CL144" s="1343"/>
      <c r="CM144" s="1343"/>
      <c r="CN144" s="1343"/>
      <c r="CO144" s="1344"/>
      <c r="CP144" s="1394"/>
      <c r="CQ144" s="1343"/>
      <c r="CR144" s="1343"/>
      <c r="CS144" s="1343"/>
      <c r="CT144" s="1344"/>
      <c r="CU144" s="1499"/>
      <c r="CV144" s="1490"/>
      <c r="CW144" s="1490"/>
      <c r="CX144" s="1695"/>
      <c r="CY144" s="1490"/>
      <c r="CZ144" s="1490"/>
      <c r="DA144" s="1490"/>
      <c r="DB144" s="1695"/>
      <c r="DC144" s="1352"/>
      <c r="DD144" s="1696"/>
      <c r="DE144" s="1701"/>
    </row>
    <row r="145" spans="1:109" ht="15.75" customHeight="1">
      <c r="A145" s="760" t="s">
        <v>990</v>
      </c>
      <c r="B145" s="761">
        <v>139</v>
      </c>
      <c r="C145" s="777" t="s">
        <v>2522</v>
      </c>
      <c r="D145" s="761" t="s">
        <v>2523</v>
      </c>
      <c r="E145" s="761" t="s">
        <v>1920</v>
      </c>
      <c r="F145" s="773" t="s">
        <v>2524</v>
      </c>
      <c r="G145" s="778" t="s">
        <v>687</v>
      </c>
      <c r="H145" s="779" t="s">
        <v>2525</v>
      </c>
      <c r="I145" s="780"/>
      <c r="J145" s="781"/>
      <c r="K145" s="781">
        <v>1</v>
      </c>
      <c r="L145" s="781"/>
      <c r="M145" s="781"/>
      <c r="N145" s="781"/>
      <c r="O145" s="781"/>
      <c r="P145" s="782"/>
      <c r="Q145" s="783">
        <f t="shared" si="2"/>
        <v>1</v>
      </c>
      <c r="R145" s="777" t="s">
        <v>988</v>
      </c>
      <c r="S145" s="761" t="s">
        <v>964</v>
      </c>
      <c r="T145" s="784" t="s">
        <v>965</v>
      </c>
      <c r="U145" s="761" t="s">
        <v>2087</v>
      </c>
      <c r="V145" s="761" t="s">
        <v>991</v>
      </c>
      <c r="W145" s="761" t="s">
        <v>2526</v>
      </c>
      <c r="X145" s="817">
        <v>2</v>
      </c>
      <c r="Y145" s="807" t="s">
        <v>978</v>
      </c>
      <c r="Z145" s="778" t="s">
        <v>687</v>
      </c>
      <c r="AA145" s="773"/>
      <c r="AB145" s="773"/>
      <c r="AC145" s="773"/>
      <c r="AD145" s="773"/>
      <c r="AE145" s="773"/>
      <c r="AF145" s="787"/>
      <c r="AG145" s="788"/>
      <c r="AH145" s="788"/>
      <c r="AI145" s="788"/>
      <c r="AJ145" s="788"/>
      <c r="AK145" s="788"/>
      <c r="AL145" s="788"/>
      <c r="AM145" s="788"/>
      <c r="AN145" s="795"/>
      <c r="AO145" s="795"/>
      <c r="AP145" s="795"/>
      <c r="AQ145" s="1394"/>
      <c r="AR145" s="1348"/>
      <c r="AS145" s="1343"/>
      <c r="AT145" s="1348"/>
      <c r="AU145" s="1349"/>
      <c r="AV145" s="794"/>
      <c r="AW145" s="795"/>
      <c r="AX145" s="795"/>
      <c r="AY145" s="795"/>
      <c r="AZ145" s="795"/>
      <c r="BA145" s="788"/>
      <c r="BB145" s="788"/>
      <c r="BC145" s="788"/>
      <c r="BD145" s="788"/>
      <c r="BE145" s="795"/>
      <c r="BF145" s="788"/>
      <c r="BG145" s="788"/>
      <c r="BH145" s="788"/>
      <c r="BI145" s="788"/>
      <c r="BJ145" s="788"/>
      <c r="BK145" s="793"/>
      <c r="BL145" s="1351"/>
      <c r="BM145" s="1352"/>
      <c r="BN145" s="1352"/>
      <c r="BO145" s="1352"/>
      <c r="BP145" s="1414"/>
      <c r="BQ145" s="1394"/>
      <c r="BR145" s="1343"/>
      <c r="BS145" s="1343"/>
      <c r="BT145" s="1343"/>
      <c r="BU145" s="1344"/>
      <c r="BV145" s="1395"/>
      <c r="BW145" s="1348"/>
      <c r="BX145" s="1348"/>
      <c r="BY145" s="1348"/>
      <c r="BZ145" s="1348"/>
      <c r="CA145" s="1394"/>
      <c r="CB145" s="1343"/>
      <c r="CC145" s="1343"/>
      <c r="CD145" s="1343"/>
      <c r="CE145" s="1344"/>
      <c r="CF145" s="1343"/>
      <c r="CG145" s="1343"/>
      <c r="CH145" s="1343"/>
      <c r="CI145" s="1343"/>
      <c r="CJ145" s="1344"/>
      <c r="CK145" s="1394"/>
      <c r="CL145" s="1343"/>
      <c r="CM145" s="1343"/>
      <c r="CN145" s="1343"/>
      <c r="CO145" s="1344"/>
      <c r="CP145" s="1394"/>
      <c r="CQ145" s="1343"/>
      <c r="CR145" s="1343"/>
      <c r="CS145" s="1343"/>
      <c r="CT145" s="1344"/>
      <c r="CU145" s="1499"/>
      <c r="CV145" s="1490"/>
      <c r="CW145" s="1490"/>
      <c r="CX145" s="1695"/>
      <c r="CY145" s="1490"/>
      <c r="CZ145" s="1490"/>
      <c r="DA145" s="1490"/>
      <c r="DB145" s="1695"/>
      <c r="DC145" s="1352"/>
      <c r="DD145" s="1696"/>
      <c r="DE145" s="1701"/>
    </row>
    <row r="146" spans="1:109" ht="15.75" customHeight="1">
      <c r="A146" s="760" t="s">
        <v>990</v>
      </c>
      <c r="B146" s="761">
        <v>140</v>
      </c>
      <c r="C146" s="777" t="s">
        <v>2527</v>
      </c>
      <c r="D146" s="761" t="s">
        <v>2528</v>
      </c>
      <c r="E146" s="761" t="s">
        <v>1920</v>
      </c>
      <c r="F146" s="773" t="s">
        <v>2529</v>
      </c>
      <c r="G146" s="778" t="s">
        <v>689</v>
      </c>
      <c r="H146" s="779" t="s">
        <v>2530</v>
      </c>
      <c r="I146" s="780"/>
      <c r="J146" s="781"/>
      <c r="K146" s="781">
        <v>1</v>
      </c>
      <c r="L146" s="781"/>
      <c r="M146" s="781"/>
      <c r="N146" s="781"/>
      <c r="O146" s="781"/>
      <c r="P146" s="782"/>
      <c r="Q146" s="783">
        <f t="shared" si="2"/>
        <v>1</v>
      </c>
      <c r="R146" s="777" t="s">
        <v>988</v>
      </c>
      <c r="S146" s="761" t="s">
        <v>964</v>
      </c>
      <c r="T146" s="784" t="s">
        <v>965</v>
      </c>
      <c r="U146" s="761" t="s">
        <v>689</v>
      </c>
      <c r="V146" s="761" t="s">
        <v>991</v>
      </c>
      <c r="W146" s="761" t="s">
        <v>2531</v>
      </c>
      <c r="X146" s="817">
        <v>2</v>
      </c>
      <c r="Y146" s="809" t="s">
        <v>978</v>
      </c>
      <c r="Z146" s="778" t="s">
        <v>689</v>
      </c>
      <c r="AA146" s="773"/>
      <c r="AB146" s="773"/>
      <c r="AC146" s="773"/>
      <c r="AD146" s="773"/>
      <c r="AE146" s="773"/>
      <c r="AF146" s="787"/>
      <c r="AG146" s="788"/>
      <c r="AH146" s="788"/>
      <c r="AI146" s="788"/>
      <c r="AJ146" s="788"/>
      <c r="AK146" s="788"/>
      <c r="AL146" s="788"/>
      <c r="AM146" s="804"/>
      <c r="AN146" s="804"/>
      <c r="AO146" s="804"/>
      <c r="AP146" s="804"/>
      <c r="AQ146" s="1395"/>
      <c r="AR146" s="1348"/>
      <c r="AS146" s="1348"/>
      <c r="AT146" s="1348"/>
      <c r="AU146" s="1349"/>
      <c r="AV146" s="805"/>
      <c r="AW146" s="804"/>
      <c r="AX146" s="804"/>
      <c r="AY146" s="804"/>
      <c r="AZ146" s="804"/>
      <c r="BA146" s="804"/>
      <c r="BB146" s="804"/>
      <c r="BC146" s="804"/>
      <c r="BD146" s="804"/>
      <c r="BE146" s="804"/>
      <c r="BF146" s="788"/>
      <c r="BG146" s="788"/>
      <c r="BH146" s="788"/>
      <c r="BI146" s="788"/>
      <c r="BJ146" s="788"/>
      <c r="BK146" s="793"/>
      <c r="BL146" s="1351"/>
      <c r="BM146" s="1352"/>
      <c r="BN146" s="1352"/>
      <c r="BO146" s="1352"/>
      <c r="BP146" s="1414"/>
      <c r="BQ146" s="1395"/>
      <c r="BR146" s="1348"/>
      <c r="BS146" s="1348"/>
      <c r="BT146" s="1348"/>
      <c r="BU146" s="1349"/>
      <c r="BV146" s="1395"/>
      <c r="BW146" s="1348"/>
      <c r="BX146" s="1348"/>
      <c r="BY146" s="1348"/>
      <c r="BZ146" s="1348"/>
      <c r="CA146" s="1394"/>
      <c r="CB146" s="1343"/>
      <c r="CC146" s="1343"/>
      <c r="CD146" s="1343"/>
      <c r="CE146" s="1344"/>
      <c r="CF146" s="1343"/>
      <c r="CG146" s="1343"/>
      <c r="CH146" s="1343"/>
      <c r="CI146" s="1343"/>
      <c r="CJ146" s="1344"/>
      <c r="CK146" s="1395"/>
      <c r="CL146" s="1348"/>
      <c r="CM146" s="1348"/>
      <c r="CN146" s="1348"/>
      <c r="CO146" s="1349"/>
      <c r="CP146" s="1395"/>
      <c r="CQ146" s="1348"/>
      <c r="CR146" s="1348"/>
      <c r="CS146" s="1348"/>
      <c r="CT146" s="1349"/>
      <c r="CU146" s="1499"/>
      <c r="CV146" s="1490"/>
      <c r="CW146" s="1490"/>
      <c r="CX146" s="1695"/>
      <c r="CY146" s="1490"/>
      <c r="CZ146" s="1490"/>
      <c r="DA146" s="1490"/>
      <c r="DB146" s="1695"/>
      <c r="DC146" s="1352"/>
      <c r="DD146" s="1696"/>
      <c r="DE146" s="1701"/>
    </row>
    <row r="147" spans="1:109" ht="15.75" customHeight="1">
      <c r="A147" s="760" t="s">
        <v>990</v>
      </c>
      <c r="B147" s="761">
        <v>141</v>
      </c>
      <c r="C147" s="777" t="s">
        <v>2532</v>
      </c>
      <c r="D147" s="761" t="s">
        <v>2533</v>
      </c>
      <c r="E147" s="761" t="s">
        <v>1936</v>
      </c>
      <c r="F147" s="773" t="s">
        <v>2534</v>
      </c>
      <c r="G147" s="778" t="s">
        <v>499</v>
      </c>
      <c r="H147" s="779" t="s">
        <v>2535</v>
      </c>
      <c r="I147" s="780">
        <v>1</v>
      </c>
      <c r="J147" s="781"/>
      <c r="K147" s="781"/>
      <c r="L147" s="781"/>
      <c r="M147" s="781"/>
      <c r="N147" s="781"/>
      <c r="O147" s="781"/>
      <c r="P147" s="782"/>
      <c r="Q147" s="783">
        <f t="shared" si="2"/>
        <v>1</v>
      </c>
      <c r="R147" s="777" t="s">
        <v>963</v>
      </c>
      <c r="S147" s="761" t="s">
        <v>1971</v>
      </c>
      <c r="T147" s="784" t="s">
        <v>1971</v>
      </c>
      <c r="U147" s="761" t="s">
        <v>2536</v>
      </c>
      <c r="V147" s="761" t="s">
        <v>293</v>
      </c>
      <c r="W147" s="761" t="s">
        <v>2537</v>
      </c>
      <c r="X147" s="1297">
        <v>1</v>
      </c>
      <c r="Y147" s="809" t="s">
        <v>978</v>
      </c>
      <c r="Z147" s="778" t="s">
        <v>499</v>
      </c>
      <c r="AA147" s="773"/>
      <c r="AB147" s="773"/>
      <c r="AC147" s="773"/>
      <c r="AD147" s="773"/>
      <c r="AE147" s="773"/>
      <c r="AF147" s="787"/>
      <c r="AG147" s="804"/>
      <c r="AH147" s="804"/>
      <c r="AI147" s="804"/>
      <c r="AJ147" s="804"/>
      <c r="AK147" s="804"/>
      <c r="AL147" s="804"/>
      <c r="AM147" s="804"/>
      <c r="AN147" s="804"/>
      <c r="AO147" s="804"/>
      <c r="AP147" s="804"/>
      <c r="AQ147" s="1492"/>
      <c r="AR147" s="1697"/>
      <c r="AS147" s="1697"/>
      <c r="AT147" s="1697"/>
      <c r="AU147" s="1498"/>
      <c r="AV147" s="805"/>
      <c r="AW147" s="804"/>
      <c r="AX147" s="804"/>
      <c r="AY147" s="804"/>
      <c r="AZ147" s="804"/>
      <c r="BA147" s="804"/>
      <c r="BB147" s="804"/>
      <c r="BC147" s="804"/>
      <c r="BD147" s="804"/>
      <c r="BE147" s="804"/>
      <c r="BF147" s="804"/>
      <c r="BG147" s="804"/>
      <c r="BH147" s="804"/>
      <c r="BI147" s="804"/>
      <c r="BJ147" s="804"/>
      <c r="BK147" s="806"/>
      <c r="BL147" s="1351"/>
      <c r="BM147" s="1352"/>
      <c r="BN147" s="1352"/>
      <c r="BO147" s="1352"/>
      <c r="BP147" s="1414"/>
      <c r="BQ147" s="1394"/>
      <c r="BR147" s="1343"/>
      <c r="BS147" s="1343"/>
      <c r="BT147" s="1343"/>
      <c r="BU147" s="1344"/>
      <c r="BV147" s="1394"/>
      <c r="BW147" s="1343"/>
      <c r="BX147" s="1343"/>
      <c r="BY147" s="1343"/>
      <c r="BZ147" s="1343"/>
      <c r="CA147" s="1394"/>
      <c r="CB147" s="1343"/>
      <c r="CC147" s="1343"/>
      <c r="CD147" s="1343"/>
      <c r="CE147" s="1344"/>
      <c r="CF147" s="1343"/>
      <c r="CG147" s="1343"/>
      <c r="CH147" s="1343"/>
      <c r="CI147" s="1343"/>
      <c r="CJ147" s="1344"/>
      <c r="CK147" s="1394"/>
      <c r="CL147" s="1343"/>
      <c r="CM147" s="1343"/>
      <c r="CN147" s="1343"/>
      <c r="CO147" s="1344"/>
      <c r="CP147" s="1394"/>
      <c r="CQ147" s="1343"/>
      <c r="CR147" s="1343"/>
      <c r="CS147" s="1343"/>
      <c r="CT147" s="1344"/>
      <c r="CU147" s="1499"/>
      <c r="CV147" s="1490"/>
      <c r="CW147" s="1490"/>
      <c r="CX147" s="1695"/>
      <c r="CY147" s="1490"/>
      <c r="CZ147" s="1490"/>
      <c r="DA147" s="1490"/>
      <c r="DB147" s="1695"/>
      <c r="DC147" s="1352"/>
      <c r="DD147" s="1696"/>
      <c r="DE147" s="1701"/>
    </row>
    <row r="148" spans="1:109" ht="15.75" customHeight="1">
      <c r="A148" s="760" t="s">
        <v>990</v>
      </c>
      <c r="B148" s="761">
        <v>142</v>
      </c>
      <c r="C148" s="777" t="s">
        <v>2538</v>
      </c>
      <c r="D148" s="761" t="s">
        <v>2533</v>
      </c>
      <c r="E148" s="761" t="s">
        <v>1936</v>
      </c>
      <c r="F148" s="773" t="s">
        <v>2539</v>
      </c>
      <c r="G148" s="778" t="s">
        <v>778</v>
      </c>
      <c r="H148" s="779" t="s">
        <v>2540</v>
      </c>
      <c r="I148" s="780"/>
      <c r="J148" s="781"/>
      <c r="K148" s="781">
        <v>1</v>
      </c>
      <c r="L148" s="781"/>
      <c r="M148" s="781"/>
      <c r="N148" s="781"/>
      <c r="O148" s="781"/>
      <c r="P148" s="782"/>
      <c r="Q148" s="783">
        <f t="shared" si="2"/>
        <v>1</v>
      </c>
      <c r="R148" s="777" t="s">
        <v>963</v>
      </c>
      <c r="S148" s="761" t="s">
        <v>1971</v>
      </c>
      <c r="T148" s="784" t="s">
        <v>1971</v>
      </c>
      <c r="U148" s="761" t="s">
        <v>2087</v>
      </c>
      <c r="V148" s="761" t="s">
        <v>293</v>
      </c>
      <c r="W148" s="761" t="s">
        <v>2541</v>
      </c>
      <c r="X148" s="1298">
        <v>2</v>
      </c>
      <c r="Y148" s="809" t="s">
        <v>978</v>
      </c>
      <c r="Z148" s="778" t="s">
        <v>778</v>
      </c>
      <c r="AA148" s="773"/>
      <c r="AB148" s="773"/>
      <c r="AC148" s="773"/>
      <c r="AD148" s="773"/>
      <c r="AE148" s="773"/>
      <c r="AF148" s="787"/>
      <c r="AG148" s="788"/>
      <c r="AH148" s="788"/>
      <c r="AI148" s="788"/>
      <c r="AJ148" s="788"/>
      <c r="AK148" s="788"/>
      <c r="AL148" s="788"/>
      <c r="AM148" s="788"/>
      <c r="AN148" s="788"/>
      <c r="AO148" s="788"/>
      <c r="AP148" s="788"/>
      <c r="AQ148" s="1394"/>
      <c r="AR148" s="1343"/>
      <c r="AS148" s="1343"/>
      <c r="AT148" s="1343"/>
      <c r="AU148" s="1344"/>
      <c r="AV148" s="796"/>
      <c r="AW148" s="788"/>
      <c r="AX148" s="788"/>
      <c r="AY148" s="788"/>
      <c r="AZ148" s="795"/>
      <c r="BA148" s="795"/>
      <c r="BB148" s="795"/>
      <c r="BC148" s="795"/>
      <c r="BD148" s="795"/>
      <c r="BE148" s="795"/>
      <c r="BF148" s="788"/>
      <c r="BG148" s="788"/>
      <c r="BH148" s="788"/>
      <c r="BI148" s="788"/>
      <c r="BJ148" s="788"/>
      <c r="BK148" s="793"/>
      <c r="BL148" s="1351"/>
      <c r="BM148" s="1352"/>
      <c r="BN148" s="1352"/>
      <c r="BO148" s="1352"/>
      <c r="BP148" s="1414"/>
      <c r="BQ148" s="1394"/>
      <c r="BR148" s="1343"/>
      <c r="BS148" s="1343"/>
      <c r="BT148" s="1343"/>
      <c r="BU148" s="1344"/>
      <c r="BV148" s="1394"/>
      <c r="BW148" s="1343"/>
      <c r="BX148" s="1343"/>
      <c r="BY148" s="1343"/>
      <c r="BZ148" s="1343"/>
      <c r="CA148" s="1394"/>
      <c r="CB148" s="1343"/>
      <c r="CC148" s="1343"/>
      <c r="CD148" s="1343"/>
      <c r="CE148" s="1344"/>
      <c r="CF148" s="1343"/>
      <c r="CG148" s="1343"/>
      <c r="CH148" s="1343"/>
      <c r="CI148" s="1343"/>
      <c r="CJ148" s="1344"/>
      <c r="CK148" s="1394"/>
      <c r="CL148" s="1343"/>
      <c r="CM148" s="1343"/>
      <c r="CN148" s="1343"/>
      <c r="CO148" s="1344"/>
      <c r="CP148" s="1394"/>
      <c r="CQ148" s="1343"/>
      <c r="CR148" s="1343"/>
      <c r="CS148" s="1343"/>
      <c r="CT148" s="1344"/>
      <c r="CU148" s="1499"/>
      <c r="CV148" s="1490"/>
      <c r="CW148" s="1490"/>
      <c r="CX148" s="1695"/>
      <c r="CY148" s="1490"/>
      <c r="CZ148" s="1490"/>
      <c r="DA148" s="1490"/>
      <c r="DB148" s="1695"/>
      <c r="DC148" s="1352"/>
      <c r="DD148" s="1696"/>
      <c r="DE148" s="1701"/>
    </row>
    <row r="149" spans="1:109" ht="15.75" customHeight="1">
      <c r="A149" s="760" t="s">
        <v>990</v>
      </c>
      <c r="B149" s="761">
        <v>143</v>
      </c>
      <c r="C149" s="777" t="s">
        <v>2542</v>
      </c>
      <c r="D149" s="761" t="s">
        <v>2508</v>
      </c>
      <c r="E149" s="761" t="s">
        <v>1920</v>
      </c>
      <c r="F149" s="773" t="s">
        <v>2543</v>
      </c>
      <c r="G149" s="778" t="s">
        <v>178</v>
      </c>
      <c r="H149" s="779" t="s">
        <v>2544</v>
      </c>
      <c r="I149" s="780"/>
      <c r="J149" s="781">
        <v>1</v>
      </c>
      <c r="K149" s="781"/>
      <c r="L149" s="781"/>
      <c r="M149" s="781"/>
      <c r="N149" s="781"/>
      <c r="O149" s="781"/>
      <c r="P149" s="782"/>
      <c r="Q149" s="783">
        <f t="shared" si="2"/>
        <v>1</v>
      </c>
      <c r="R149" s="777" t="s">
        <v>988</v>
      </c>
      <c r="S149" s="761" t="s">
        <v>964</v>
      </c>
      <c r="T149" s="784" t="s">
        <v>965</v>
      </c>
      <c r="U149" s="761" t="s">
        <v>1949</v>
      </c>
      <c r="V149" s="761" t="s">
        <v>991</v>
      </c>
      <c r="W149" s="761" t="s">
        <v>2545</v>
      </c>
      <c r="X149" s="1263">
        <v>1</v>
      </c>
      <c r="Y149" s="809" t="s">
        <v>978</v>
      </c>
      <c r="Z149" s="778" t="s">
        <v>178</v>
      </c>
      <c r="AA149" s="773"/>
      <c r="AB149" s="773"/>
      <c r="AC149" s="773"/>
      <c r="AD149" s="773"/>
      <c r="AE149" s="773"/>
      <c r="AF149" s="787"/>
      <c r="AG149" s="788"/>
      <c r="AH149" s="788"/>
      <c r="AI149" s="788"/>
      <c r="AJ149" s="788"/>
      <c r="AK149" s="788"/>
      <c r="AL149" s="788"/>
      <c r="AM149" s="788"/>
      <c r="AN149" s="788"/>
      <c r="AO149" s="788"/>
      <c r="AP149" s="788"/>
      <c r="AQ149" s="1395"/>
      <c r="AR149" s="1348"/>
      <c r="AS149" s="1348"/>
      <c r="AT149" s="1348"/>
      <c r="AU149" s="1349"/>
      <c r="AV149" s="805"/>
      <c r="AW149" s="804"/>
      <c r="AX149" s="804"/>
      <c r="AY149" s="804"/>
      <c r="AZ149" s="804"/>
      <c r="BA149" s="804"/>
      <c r="BB149" s="804"/>
      <c r="BC149" s="804"/>
      <c r="BD149" s="804"/>
      <c r="BE149" s="804"/>
      <c r="BF149" s="788"/>
      <c r="BG149" s="788"/>
      <c r="BH149" s="788"/>
      <c r="BI149" s="788"/>
      <c r="BJ149" s="788"/>
      <c r="BK149" s="793"/>
      <c r="BL149" s="1351"/>
      <c r="BM149" s="1352"/>
      <c r="BN149" s="1352"/>
      <c r="BO149" s="1352"/>
      <c r="BP149" s="1414"/>
      <c r="BQ149" s="1394"/>
      <c r="BR149" s="1343"/>
      <c r="BS149" s="1343"/>
      <c r="BT149" s="1343"/>
      <c r="BU149" s="1344"/>
      <c r="BV149" s="1395"/>
      <c r="BW149" s="1348"/>
      <c r="BX149" s="1348"/>
      <c r="BY149" s="1348"/>
      <c r="BZ149" s="1348"/>
      <c r="CA149" s="1492"/>
      <c r="CB149" s="1697"/>
      <c r="CC149" s="1697"/>
      <c r="CD149" s="1697"/>
      <c r="CE149" s="1498"/>
      <c r="CF149" s="1343"/>
      <c r="CG149" s="1343"/>
      <c r="CH149" s="1343"/>
      <c r="CI149" s="1343"/>
      <c r="CJ149" s="1344"/>
      <c r="CK149" s="1394"/>
      <c r="CL149" s="1343"/>
      <c r="CM149" s="1343"/>
      <c r="CN149" s="1343"/>
      <c r="CO149" s="1344"/>
      <c r="CP149" s="1394"/>
      <c r="CQ149" s="1343"/>
      <c r="CR149" s="1343"/>
      <c r="CS149" s="1343"/>
      <c r="CT149" s="1344"/>
      <c r="CU149" s="1499"/>
      <c r="CV149" s="1490"/>
      <c r="CW149" s="1490"/>
      <c r="CX149" s="1695"/>
      <c r="CY149" s="1490"/>
      <c r="CZ149" s="1490"/>
      <c r="DA149" s="1490"/>
      <c r="DB149" s="1695"/>
      <c r="DC149" s="1352"/>
      <c r="DD149" s="1696"/>
      <c r="DE149" s="1701"/>
    </row>
    <row r="150" spans="1:109" ht="15.75" customHeight="1">
      <c r="A150" s="760" t="s">
        <v>990</v>
      </c>
      <c r="B150" s="761">
        <v>144</v>
      </c>
      <c r="C150" s="777" t="s">
        <v>2546</v>
      </c>
      <c r="D150" s="761" t="s">
        <v>2508</v>
      </c>
      <c r="E150" s="761" t="s">
        <v>1936</v>
      </c>
      <c r="F150" s="773" t="s">
        <v>2547</v>
      </c>
      <c r="G150" s="778" t="s">
        <v>184</v>
      </c>
      <c r="H150" s="779" t="s">
        <v>2548</v>
      </c>
      <c r="I150" s="780"/>
      <c r="J150" s="781">
        <v>1</v>
      </c>
      <c r="K150" s="781"/>
      <c r="L150" s="781"/>
      <c r="M150" s="781"/>
      <c r="N150" s="781"/>
      <c r="O150" s="781"/>
      <c r="P150" s="782"/>
      <c r="Q150" s="783">
        <f t="shared" si="2"/>
        <v>1</v>
      </c>
      <c r="R150" s="777" t="s">
        <v>984</v>
      </c>
      <c r="S150" s="761" t="s">
        <v>964</v>
      </c>
      <c r="T150" s="784" t="s">
        <v>965</v>
      </c>
      <c r="U150" s="761" t="s">
        <v>1944</v>
      </c>
      <c r="V150" s="761" t="s">
        <v>293</v>
      </c>
      <c r="W150" s="761" t="s">
        <v>2549</v>
      </c>
      <c r="X150" s="817">
        <v>2</v>
      </c>
      <c r="Y150" s="809" t="s">
        <v>978</v>
      </c>
      <c r="Z150" s="778" t="s">
        <v>184</v>
      </c>
      <c r="AA150" s="773"/>
      <c r="AB150" s="773"/>
      <c r="AC150" s="773"/>
      <c r="AD150" s="773"/>
      <c r="AE150" s="773"/>
      <c r="AF150" s="787"/>
      <c r="AG150" s="788"/>
      <c r="AH150" s="788"/>
      <c r="AI150" s="788"/>
      <c r="AJ150" s="788"/>
      <c r="AK150" s="788"/>
      <c r="AL150" s="788"/>
      <c r="AM150" s="788"/>
      <c r="AN150" s="788"/>
      <c r="AO150" s="788"/>
      <c r="AP150" s="795"/>
      <c r="AQ150" s="1395"/>
      <c r="AR150" s="1348"/>
      <c r="AS150" s="1348"/>
      <c r="AT150" s="1348"/>
      <c r="AU150" s="1349"/>
      <c r="AV150" s="796"/>
      <c r="AW150" s="788"/>
      <c r="AX150" s="788"/>
      <c r="AY150" s="788"/>
      <c r="AZ150" s="795"/>
      <c r="BA150" s="795"/>
      <c r="BB150" s="795"/>
      <c r="BC150" s="795"/>
      <c r="BD150" s="795"/>
      <c r="BE150" s="795"/>
      <c r="BF150" s="788"/>
      <c r="BG150" s="788"/>
      <c r="BH150" s="788"/>
      <c r="BI150" s="788"/>
      <c r="BJ150" s="788"/>
      <c r="BK150" s="793"/>
      <c r="BL150" s="1351"/>
      <c r="BM150" s="1352"/>
      <c r="BN150" s="1352"/>
      <c r="BO150" s="1352"/>
      <c r="BP150" s="1414"/>
      <c r="BQ150" s="1394"/>
      <c r="BR150" s="1343"/>
      <c r="BS150" s="1343"/>
      <c r="BT150" s="1343"/>
      <c r="BU150" s="1344"/>
      <c r="BV150" s="1394"/>
      <c r="BW150" s="1343"/>
      <c r="BX150" s="1343"/>
      <c r="BY150" s="1343"/>
      <c r="BZ150" s="1343"/>
      <c r="CA150" s="1395"/>
      <c r="CB150" s="1348"/>
      <c r="CC150" s="1348"/>
      <c r="CD150" s="1348"/>
      <c r="CE150" s="1349"/>
      <c r="CF150" s="1343"/>
      <c r="CG150" s="1343"/>
      <c r="CH150" s="1343"/>
      <c r="CI150" s="1343"/>
      <c r="CJ150" s="1343"/>
      <c r="CK150" s="1394"/>
      <c r="CL150" s="1343"/>
      <c r="CM150" s="1343"/>
      <c r="CN150" s="1343"/>
      <c r="CO150" s="1344"/>
      <c r="CP150" s="1394"/>
      <c r="CQ150" s="1343"/>
      <c r="CR150" s="1343"/>
      <c r="CS150" s="1343"/>
      <c r="CT150" s="1344"/>
      <c r="CU150" s="1499"/>
      <c r="CV150" s="1490"/>
      <c r="CW150" s="1490"/>
      <c r="CX150" s="1695"/>
      <c r="CY150" s="1490"/>
      <c r="CZ150" s="1490"/>
      <c r="DA150" s="1490"/>
      <c r="DB150" s="1695"/>
      <c r="DC150" s="1352"/>
      <c r="DD150" s="1696"/>
      <c r="DE150" s="1701"/>
    </row>
    <row r="151" spans="1:109" ht="15.75" customHeight="1">
      <c r="A151" s="760" t="s">
        <v>990</v>
      </c>
      <c r="B151" s="761">
        <v>145</v>
      </c>
      <c r="C151" s="777" t="s">
        <v>2550</v>
      </c>
      <c r="D151" s="761" t="s">
        <v>2523</v>
      </c>
      <c r="E151" s="761" t="s">
        <v>1920</v>
      </c>
      <c r="F151" s="773" t="s">
        <v>2551</v>
      </c>
      <c r="G151" s="778" t="s">
        <v>693</v>
      </c>
      <c r="H151" s="779" t="s">
        <v>2552</v>
      </c>
      <c r="I151" s="780"/>
      <c r="J151" s="781"/>
      <c r="K151" s="781">
        <v>1</v>
      </c>
      <c r="L151" s="781"/>
      <c r="M151" s="781"/>
      <c r="N151" s="781"/>
      <c r="O151" s="781"/>
      <c r="P151" s="782"/>
      <c r="Q151" s="783">
        <f t="shared" si="2"/>
        <v>1</v>
      </c>
      <c r="R151" s="777" t="s">
        <v>984</v>
      </c>
      <c r="S151" s="761" t="s">
        <v>964</v>
      </c>
      <c r="T151" s="784" t="s">
        <v>965</v>
      </c>
      <c r="U151" s="761" t="s">
        <v>1949</v>
      </c>
      <c r="V151" s="761" t="s">
        <v>991</v>
      </c>
      <c r="W151" s="761" t="s">
        <v>2553</v>
      </c>
      <c r="X151" s="817">
        <v>2</v>
      </c>
      <c r="Y151" s="809" t="s">
        <v>978</v>
      </c>
      <c r="Z151" s="778" t="s">
        <v>693</v>
      </c>
      <c r="AA151" s="773"/>
      <c r="AB151" s="773"/>
      <c r="AC151" s="773"/>
      <c r="AD151" s="773"/>
      <c r="AE151" s="773"/>
      <c r="AF151" s="787"/>
      <c r="AG151" s="788"/>
      <c r="AH151" s="788"/>
      <c r="AI151" s="788"/>
      <c r="AJ151" s="788"/>
      <c r="AK151" s="788"/>
      <c r="AL151" s="788"/>
      <c r="AM151" s="788"/>
      <c r="AN151" s="788"/>
      <c r="AO151" s="788"/>
      <c r="AP151" s="788"/>
      <c r="AQ151" s="1394"/>
      <c r="AR151" s="1343"/>
      <c r="AS151" s="1343"/>
      <c r="AT151" s="1343"/>
      <c r="AU151" s="1344"/>
      <c r="AV151" s="796"/>
      <c r="AW151" s="788"/>
      <c r="AX151" s="788"/>
      <c r="AY151" s="788"/>
      <c r="AZ151" s="788"/>
      <c r="BA151" s="788"/>
      <c r="BB151" s="788"/>
      <c r="BC151" s="788"/>
      <c r="BD151" s="788"/>
      <c r="BE151" s="788"/>
      <c r="BF151" s="788"/>
      <c r="BG151" s="788"/>
      <c r="BH151" s="788"/>
      <c r="BI151" s="788"/>
      <c r="BJ151" s="788"/>
      <c r="BK151" s="793"/>
      <c r="BL151" s="1351"/>
      <c r="BM151" s="1352"/>
      <c r="BN151" s="1352"/>
      <c r="BO151" s="1352"/>
      <c r="BP151" s="1414"/>
      <c r="BQ151" s="1394"/>
      <c r="BR151" s="1343"/>
      <c r="BS151" s="1343"/>
      <c r="BT151" s="1343"/>
      <c r="BU151" s="1344"/>
      <c r="BV151" s="1394"/>
      <c r="BW151" s="1343"/>
      <c r="BX151" s="1343"/>
      <c r="BY151" s="1343"/>
      <c r="BZ151" s="1343"/>
      <c r="CA151" s="1394"/>
      <c r="CB151" s="1343"/>
      <c r="CC151" s="1343"/>
      <c r="CD151" s="1343"/>
      <c r="CE151" s="1344"/>
      <c r="CF151" s="1343"/>
      <c r="CG151" s="1343"/>
      <c r="CH151" s="1343"/>
      <c r="CI151" s="1343"/>
      <c r="CJ151" s="1344"/>
      <c r="CK151" s="1394"/>
      <c r="CL151" s="1343"/>
      <c r="CM151" s="1343"/>
      <c r="CN151" s="1343"/>
      <c r="CO151" s="1344"/>
      <c r="CP151" s="1394"/>
      <c r="CQ151" s="1343"/>
      <c r="CR151" s="1343"/>
      <c r="CS151" s="1343"/>
      <c r="CT151" s="1344"/>
      <c r="CU151" s="1499"/>
      <c r="CV151" s="1490"/>
      <c r="CW151" s="1490"/>
      <c r="CX151" s="1695"/>
      <c r="CY151" s="1490"/>
      <c r="CZ151" s="1490"/>
      <c r="DA151" s="1490"/>
      <c r="DB151" s="1695"/>
      <c r="DC151" s="1352"/>
      <c r="DD151" s="1696"/>
      <c r="DE151" s="1701"/>
    </row>
    <row r="152" spans="1:109" ht="15.75" customHeight="1">
      <c r="A152" s="760" t="s">
        <v>990</v>
      </c>
      <c r="B152" s="761">
        <v>146</v>
      </c>
      <c r="C152" s="777" t="s">
        <v>2554</v>
      </c>
      <c r="D152" s="761" t="s">
        <v>2528</v>
      </c>
      <c r="E152" s="761" t="s">
        <v>1920</v>
      </c>
      <c r="F152" s="773" t="s">
        <v>2555</v>
      </c>
      <c r="G152" s="778" t="s">
        <v>1016</v>
      </c>
      <c r="H152" s="779" t="s">
        <v>2556</v>
      </c>
      <c r="I152" s="780"/>
      <c r="J152" s="781">
        <v>0.16</v>
      </c>
      <c r="K152" s="781">
        <v>0.84</v>
      </c>
      <c r="L152" s="781"/>
      <c r="M152" s="781"/>
      <c r="N152" s="781"/>
      <c r="O152" s="781"/>
      <c r="P152" s="782"/>
      <c r="Q152" s="783">
        <f t="shared" si="2"/>
        <v>1</v>
      </c>
      <c r="R152" s="777" t="s">
        <v>984</v>
      </c>
      <c r="S152" s="761" t="s">
        <v>964</v>
      </c>
      <c r="T152" s="784" t="s">
        <v>965</v>
      </c>
      <c r="U152" s="761" t="s">
        <v>2557</v>
      </c>
      <c r="V152" s="761" t="s">
        <v>293</v>
      </c>
      <c r="W152" s="761" t="s">
        <v>2558</v>
      </c>
      <c r="X152" s="1263">
        <v>2</v>
      </c>
      <c r="Y152" s="809" t="s">
        <v>966</v>
      </c>
      <c r="Z152" s="778" t="s">
        <v>1016</v>
      </c>
      <c r="AA152" s="773"/>
      <c r="AB152" s="773"/>
      <c r="AC152" s="773"/>
      <c r="AD152" s="773"/>
      <c r="AE152" s="773"/>
      <c r="AF152" s="787"/>
      <c r="AG152" s="788"/>
      <c r="AH152" s="788"/>
      <c r="AI152" s="788"/>
      <c r="AJ152" s="788"/>
      <c r="AK152" s="788"/>
      <c r="AL152" s="788"/>
      <c r="AM152" s="788"/>
      <c r="AN152" s="788"/>
      <c r="AO152" s="788"/>
      <c r="AP152" s="788"/>
      <c r="AQ152" s="1394"/>
      <c r="AR152" s="1343"/>
      <c r="AS152" s="1343"/>
      <c r="AT152" s="1343"/>
      <c r="AU152" s="1344"/>
      <c r="AV152" s="796"/>
      <c r="AW152" s="788"/>
      <c r="AX152" s="788"/>
      <c r="AY152" s="788"/>
      <c r="AZ152" s="788"/>
      <c r="BA152" s="788"/>
      <c r="BB152" s="788"/>
      <c r="BC152" s="788"/>
      <c r="BD152" s="788"/>
      <c r="BE152" s="788"/>
      <c r="BF152" s="788"/>
      <c r="BG152" s="788"/>
      <c r="BH152" s="788"/>
      <c r="BI152" s="788"/>
      <c r="BJ152" s="788"/>
      <c r="BK152" s="793"/>
      <c r="BL152" s="1351"/>
      <c r="BM152" s="1352"/>
      <c r="BN152" s="1352"/>
      <c r="BO152" s="1352"/>
      <c r="BP152" s="1414"/>
      <c r="BQ152" s="1394"/>
      <c r="BR152" s="1343"/>
      <c r="BS152" s="1343"/>
      <c r="BT152" s="1343"/>
      <c r="BU152" s="1344"/>
      <c r="BV152" s="1394"/>
      <c r="BW152" s="1343"/>
      <c r="BX152" s="1343"/>
      <c r="BY152" s="1343"/>
      <c r="BZ152" s="1343"/>
      <c r="CA152" s="1394"/>
      <c r="CB152" s="1343"/>
      <c r="CC152" s="1343"/>
      <c r="CD152" s="1343"/>
      <c r="CE152" s="1344"/>
      <c r="CF152" s="1343"/>
      <c r="CG152" s="1343"/>
      <c r="CH152" s="1343"/>
      <c r="CI152" s="1343"/>
      <c r="CJ152" s="1344"/>
      <c r="CK152" s="1394"/>
      <c r="CL152" s="1343"/>
      <c r="CM152" s="1343"/>
      <c r="CN152" s="1343"/>
      <c r="CO152" s="1344"/>
      <c r="CP152" s="1394"/>
      <c r="CQ152" s="1343"/>
      <c r="CR152" s="1343"/>
      <c r="CS152" s="1343"/>
      <c r="CT152" s="1344"/>
      <c r="CU152" s="1499"/>
      <c r="CV152" s="1490"/>
      <c r="CW152" s="1490"/>
      <c r="CX152" s="1695"/>
      <c r="CY152" s="1490"/>
      <c r="CZ152" s="1490"/>
      <c r="DA152" s="1490"/>
      <c r="DB152" s="1695"/>
      <c r="DC152" s="1352"/>
      <c r="DD152" s="1696"/>
      <c r="DE152" s="1701"/>
    </row>
    <row r="153" spans="1:109" ht="15.75" customHeight="1">
      <c r="A153" s="760" t="s">
        <v>990</v>
      </c>
      <c r="B153" s="761">
        <v>147</v>
      </c>
      <c r="C153" s="777" t="s">
        <v>2559</v>
      </c>
      <c r="D153" s="761" t="s">
        <v>2560</v>
      </c>
      <c r="E153" s="761" t="s">
        <v>1936</v>
      </c>
      <c r="F153" s="773" t="s">
        <v>2561</v>
      </c>
      <c r="G153" s="778" t="s">
        <v>2562</v>
      </c>
      <c r="H153" s="779" t="s">
        <v>2563</v>
      </c>
      <c r="I153" s="780"/>
      <c r="J153" s="781"/>
      <c r="K153" s="781"/>
      <c r="L153" s="781"/>
      <c r="M153" s="781">
        <v>1</v>
      </c>
      <c r="N153" s="781"/>
      <c r="O153" s="781"/>
      <c r="P153" s="782"/>
      <c r="Q153" s="783">
        <f t="shared" si="2"/>
        <v>1</v>
      </c>
      <c r="R153" s="777" t="s">
        <v>963</v>
      </c>
      <c r="S153" s="761" t="s">
        <v>1971</v>
      </c>
      <c r="T153" s="784" t="s">
        <v>1971</v>
      </c>
      <c r="U153" s="761" t="s">
        <v>2146</v>
      </c>
      <c r="V153" s="761" t="s">
        <v>991</v>
      </c>
      <c r="W153" s="761" t="s">
        <v>2564</v>
      </c>
      <c r="X153" s="1298">
        <v>1</v>
      </c>
      <c r="Y153" s="809" t="s">
        <v>966</v>
      </c>
      <c r="Z153" s="778" t="s">
        <v>1971</v>
      </c>
      <c r="AA153" s="773"/>
      <c r="AB153" s="773"/>
      <c r="AC153" s="773"/>
      <c r="AD153" s="773"/>
      <c r="AE153" s="773"/>
      <c r="AF153" s="787"/>
      <c r="AG153" s="788"/>
      <c r="AH153" s="788"/>
      <c r="AI153" s="788"/>
      <c r="AJ153" s="788"/>
      <c r="AK153" s="788"/>
      <c r="AL153" s="788"/>
      <c r="AM153" s="795"/>
      <c r="AN153" s="788"/>
      <c r="AO153" s="788"/>
      <c r="AP153" s="788"/>
      <c r="AQ153" s="796">
        <v>8.6999999999999993</v>
      </c>
      <c r="AR153" s="788">
        <v>8.6999999999999993</v>
      </c>
      <c r="AS153" s="788">
        <v>8.6999999999999993</v>
      </c>
      <c r="AT153" s="788">
        <v>8.8000000000000007</v>
      </c>
      <c r="AU153" s="793">
        <v>8.8000000000000007</v>
      </c>
      <c r="AV153" s="796"/>
      <c r="AW153" s="788"/>
      <c r="AX153" s="788"/>
      <c r="AY153" s="788"/>
      <c r="AZ153" s="788"/>
      <c r="BA153" s="788"/>
      <c r="BB153" s="788"/>
      <c r="BC153" s="788"/>
      <c r="BD153" s="788"/>
      <c r="BE153" s="788"/>
      <c r="BF153" s="788"/>
      <c r="BG153" s="788"/>
      <c r="BH153" s="788"/>
      <c r="BI153" s="788"/>
      <c r="BJ153" s="788"/>
      <c r="BK153" s="793"/>
      <c r="BL153" s="777"/>
      <c r="BM153" s="773"/>
      <c r="BN153" s="773"/>
      <c r="BO153" s="773"/>
      <c r="BP153" s="784"/>
      <c r="BQ153" s="796" t="s">
        <v>1971</v>
      </c>
      <c r="BR153" s="788" t="s">
        <v>1971</v>
      </c>
      <c r="BS153" s="788" t="s">
        <v>1971</v>
      </c>
      <c r="BT153" s="788" t="s">
        <v>1971</v>
      </c>
      <c r="BU153" s="793" t="s">
        <v>1971</v>
      </c>
      <c r="BV153" s="796" t="s">
        <v>1971</v>
      </c>
      <c r="BW153" s="788" t="s">
        <v>1971</v>
      </c>
      <c r="BX153" s="788" t="s">
        <v>1971</v>
      </c>
      <c r="BY153" s="788" t="s">
        <v>1971</v>
      </c>
      <c r="BZ153" s="788" t="s">
        <v>1971</v>
      </c>
      <c r="CA153" s="796" t="s">
        <v>1971</v>
      </c>
      <c r="CB153" s="788" t="s">
        <v>1971</v>
      </c>
      <c r="CC153" s="788" t="s">
        <v>1971</v>
      </c>
      <c r="CD153" s="788" t="s">
        <v>1971</v>
      </c>
      <c r="CE153" s="793" t="s">
        <v>1971</v>
      </c>
      <c r="CF153" s="788" t="s">
        <v>1971</v>
      </c>
      <c r="CG153" s="788" t="s">
        <v>1971</v>
      </c>
      <c r="CH153" s="788" t="s">
        <v>1971</v>
      </c>
      <c r="CI153" s="788" t="s">
        <v>1971</v>
      </c>
      <c r="CJ153" s="793" t="s">
        <v>1971</v>
      </c>
      <c r="CK153" s="796" t="s">
        <v>1971</v>
      </c>
      <c r="CL153" s="788" t="s">
        <v>1971</v>
      </c>
      <c r="CM153" s="788" t="s">
        <v>1971</v>
      </c>
      <c r="CN153" s="788" t="s">
        <v>1971</v>
      </c>
      <c r="CO153" s="793" t="s">
        <v>1971</v>
      </c>
      <c r="CP153" s="796" t="s">
        <v>1971</v>
      </c>
      <c r="CQ153" s="788" t="s">
        <v>1971</v>
      </c>
      <c r="CR153" s="788" t="s">
        <v>1971</v>
      </c>
      <c r="CS153" s="788" t="s">
        <v>1971</v>
      </c>
      <c r="CT153" s="793" t="s">
        <v>1971</v>
      </c>
      <c r="CU153" s="1273" t="s">
        <v>1971</v>
      </c>
      <c r="CV153" s="1272" t="s">
        <v>1971</v>
      </c>
      <c r="CW153" s="1272" t="s">
        <v>1971</v>
      </c>
      <c r="CX153" s="1274" t="s">
        <v>1971</v>
      </c>
      <c r="CY153" s="1272" t="s">
        <v>1971</v>
      </c>
      <c r="CZ153" s="1272" t="s">
        <v>1971</v>
      </c>
      <c r="DA153" s="1272" t="s">
        <v>1971</v>
      </c>
      <c r="DB153" s="1274" t="s">
        <v>1971</v>
      </c>
      <c r="DC153" s="773"/>
      <c r="DD153" s="801">
        <v>1</v>
      </c>
      <c r="DE153" s="802"/>
    </row>
    <row r="154" spans="1:109" ht="15.75" customHeight="1">
      <c r="A154" s="760" t="s">
        <v>990</v>
      </c>
      <c r="B154" s="761">
        <v>148</v>
      </c>
      <c r="C154" s="777" t="s">
        <v>2565</v>
      </c>
      <c r="D154" s="761" t="s">
        <v>2560</v>
      </c>
      <c r="E154" s="761" t="s">
        <v>1936</v>
      </c>
      <c r="F154" s="773" t="s">
        <v>2566</v>
      </c>
      <c r="G154" s="778" t="s">
        <v>2567</v>
      </c>
      <c r="H154" s="779" t="s">
        <v>2568</v>
      </c>
      <c r="I154" s="780"/>
      <c r="J154" s="781"/>
      <c r="K154" s="781"/>
      <c r="L154" s="781"/>
      <c r="M154" s="781">
        <v>1</v>
      </c>
      <c r="N154" s="781"/>
      <c r="O154" s="781"/>
      <c r="P154" s="782"/>
      <c r="Q154" s="783">
        <f t="shared" si="2"/>
        <v>1</v>
      </c>
      <c r="R154" s="777" t="s">
        <v>963</v>
      </c>
      <c r="S154" s="761" t="s">
        <v>1971</v>
      </c>
      <c r="T154" s="784" t="s">
        <v>1971</v>
      </c>
      <c r="U154" s="761" t="s">
        <v>2423</v>
      </c>
      <c r="V154" s="761" t="s">
        <v>293</v>
      </c>
      <c r="W154" s="761" t="s">
        <v>2569</v>
      </c>
      <c r="X154" s="1298">
        <v>1</v>
      </c>
      <c r="Y154" s="809" t="s">
        <v>966</v>
      </c>
      <c r="Z154" s="778" t="s">
        <v>1971</v>
      </c>
      <c r="AA154" s="773"/>
      <c r="AB154" s="773"/>
      <c r="AC154" s="773"/>
      <c r="AD154" s="773"/>
      <c r="AE154" s="773"/>
      <c r="AF154" s="787"/>
      <c r="AG154" s="788"/>
      <c r="AH154" s="788"/>
      <c r="AI154" s="788"/>
      <c r="AJ154" s="788"/>
      <c r="AK154" s="788"/>
      <c r="AL154" s="788"/>
      <c r="AM154" s="788"/>
      <c r="AN154" s="788"/>
      <c r="AO154" s="788"/>
      <c r="AP154" s="788"/>
      <c r="AQ154" s="794">
        <v>39</v>
      </c>
      <c r="AR154" s="795">
        <v>45.5</v>
      </c>
      <c r="AS154" s="795">
        <v>52</v>
      </c>
      <c r="AT154" s="795">
        <v>58.5</v>
      </c>
      <c r="AU154" s="808">
        <v>65</v>
      </c>
      <c r="AV154" s="839"/>
      <c r="AW154" s="840"/>
      <c r="AX154" s="840"/>
      <c r="AY154" s="840"/>
      <c r="AZ154" s="840"/>
      <c r="BA154" s="840"/>
      <c r="BB154" s="840"/>
      <c r="BC154" s="840"/>
      <c r="BD154" s="840"/>
      <c r="BE154" s="840"/>
      <c r="BF154" s="788"/>
      <c r="BG154" s="788"/>
      <c r="BH154" s="788"/>
      <c r="BI154" s="788"/>
      <c r="BJ154" s="788"/>
      <c r="BK154" s="793"/>
      <c r="BL154" s="777"/>
      <c r="BM154" s="773"/>
      <c r="BN154" s="773"/>
      <c r="BO154" s="773"/>
      <c r="BP154" s="784"/>
      <c r="BQ154" s="796" t="s">
        <v>1971</v>
      </c>
      <c r="BR154" s="788" t="s">
        <v>1971</v>
      </c>
      <c r="BS154" s="788" t="s">
        <v>1971</v>
      </c>
      <c r="BT154" s="788" t="s">
        <v>1971</v>
      </c>
      <c r="BU154" s="793" t="s">
        <v>1971</v>
      </c>
      <c r="BV154" s="796" t="s">
        <v>1971</v>
      </c>
      <c r="BW154" s="788" t="s">
        <v>1971</v>
      </c>
      <c r="BX154" s="788" t="s">
        <v>1971</v>
      </c>
      <c r="BY154" s="788" t="s">
        <v>1971</v>
      </c>
      <c r="BZ154" s="788" t="s">
        <v>1971</v>
      </c>
      <c r="CA154" s="796" t="s">
        <v>1971</v>
      </c>
      <c r="CB154" s="788" t="s">
        <v>1971</v>
      </c>
      <c r="CC154" s="788" t="s">
        <v>1971</v>
      </c>
      <c r="CD154" s="788" t="s">
        <v>1971</v>
      </c>
      <c r="CE154" s="793" t="s">
        <v>1971</v>
      </c>
      <c r="CF154" s="788" t="s">
        <v>1971</v>
      </c>
      <c r="CG154" s="788" t="s">
        <v>1971</v>
      </c>
      <c r="CH154" s="788" t="s">
        <v>1971</v>
      </c>
      <c r="CI154" s="788" t="s">
        <v>1971</v>
      </c>
      <c r="CJ154" s="793" t="s">
        <v>1971</v>
      </c>
      <c r="CK154" s="796" t="s">
        <v>1971</v>
      </c>
      <c r="CL154" s="788" t="s">
        <v>1971</v>
      </c>
      <c r="CM154" s="788" t="s">
        <v>1971</v>
      </c>
      <c r="CN154" s="788" t="s">
        <v>1971</v>
      </c>
      <c r="CO154" s="793" t="s">
        <v>1971</v>
      </c>
      <c r="CP154" s="796" t="s">
        <v>1971</v>
      </c>
      <c r="CQ154" s="788" t="s">
        <v>1971</v>
      </c>
      <c r="CR154" s="788" t="s">
        <v>1971</v>
      </c>
      <c r="CS154" s="788" t="s">
        <v>1971</v>
      </c>
      <c r="CT154" s="793" t="s">
        <v>1971</v>
      </c>
      <c r="CU154" s="1273" t="s">
        <v>1971</v>
      </c>
      <c r="CV154" s="1272" t="s">
        <v>1971</v>
      </c>
      <c r="CW154" s="1272" t="s">
        <v>1971</v>
      </c>
      <c r="CX154" s="1274" t="s">
        <v>1971</v>
      </c>
      <c r="CY154" s="1272" t="s">
        <v>1971</v>
      </c>
      <c r="CZ154" s="1272" t="s">
        <v>1971</v>
      </c>
      <c r="DA154" s="1272" t="s">
        <v>1971</v>
      </c>
      <c r="DB154" s="1274" t="s">
        <v>1971</v>
      </c>
      <c r="DC154" s="773"/>
      <c r="DD154" s="801">
        <v>1</v>
      </c>
      <c r="DE154" s="802"/>
    </row>
    <row r="155" spans="1:109" ht="15.75" customHeight="1">
      <c r="A155" s="760" t="s">
        <v>990</v>
      </c>
      <c r="B155" s="761">
        <v>149</v>
      </c>
      <c r="C155" s="777" t="s">
        <v>2570</v>
      </c>
      <c r="D155" s="761" t="s">
        <v>2571</v>
      </c>
      <c r="E155" s="761" t="s">
        <v>1936</v>
      </c>
      <c r="F155" s="773" t="s">
        <v>2572</v>
      </c>
      <c r="G155" s="778" t="s">
        <v>2573</v>
      </c>
      <c r="H155" s="779" t="s">
        <v>2574</v>
      </c>
      <c r="I155" s="780"/>
      <c r="J155" s="781"/>
      <c r="K155" s="781"/>
      <c r="L155" s="781"/>
      <c r="M155" s="781">
        <v>1</v>
      </c>
      <c r="N155" s="781"/>
      <c r="O155" s="781"/>
      <c r="P155" s="782"/>
      <c r="Q155" s="783">
        <f t="shared" si="2"/>
        <v>1</v>
      </c>
      <c r="R155" s="777" t="s">
        <v>963</v>
      </c>
      <c r="S155" s="761" t="s">
        <v>1971</v>
      </c>
      <c r="T155" s="784" t="s">
        <v>1971</v>
      </c>
      <c r="U155" s="761" t="s">
        <v>1976</v>
      </c>
      <c r="V155" s="761" t="s">
        <v>991</v>
      </c>
      <c r="W155" s="761" t="s">
        <v>2575</v>
      </c>
      <c r="X155" s="1298">
        <v>2</v>
      </c>
      <c r="Y155" s="809" t="s">
        <v>978</v>
      </c>
      <c r="Z155" s="778" t="s">
        <v>1971</v>
      </c>
      <c r="AA155" s="773"/>
      <c r="AB155" s="773"/>
      <c r="AC155" s="773"/>
      <c r="AD155" s="773"/>
      <c r="AE155" s="773"/>
      <c r="AF155" s="787"/>
      <c r="AG155" s="788"/>
      <c r="AH155" s="788"/>
      <c r="AI155" s="788"/>
      <c r="AJ155" s="788"/>
      <c r="AK155" s="788"/>
      <c r="AL155" s="788"/>
      <c r="AM155" s="788"/>
      <c r="AN155" s="795"/>
      <c r="AO155" s="788"/>
      <c r="AP155" s="788"/>
      <c r="AQ155" s="796">
        <v>2</v>
      </c>
      <c r="AR155" s="795">
        <v>2</v>
      </c>
      <c r="AS155" s="788">
        <v>2</v>
      </c>
      <c r="AT155" s="788">
        <v>2</v>
      </c>
      <c r="AU155" s="808">
        <v>2</v>
      </c>
      <c r="AV155" s="794"/>
      <c r="AW155" s="795"/>
      <c r="AX155" s="795"/>
      <c r="AY155" s="795"/>
      <c r="AZ155" s="795"/>
      <c r="BA155" s="795"/>
      <c r="BB155" s="795"/>
      <c r="BC155" s="795"/>
      <c r="BD155" s="795"/>
      <c r="BE155" s="795"/>
      <c r="BF155" s="788"/>
      <c r="BG155" s="788"/>
      <c r="BH155" s="788"/>
      <c r="BI155" s="788"/>
      <c r="BJ155" s="788"/>
      <c r="BK155" s="793"/>
      <c r="BL155" s="777"/>
      <c r="BM155" s="773"/>
      <c r="BN155" s="773"/>
      <c r="BO155" s="773"/>
      <c r="BP155" s="784"/>
      <c r="BQ155" s="796" t="s">
        <v>1971</v>
      </c>
      <c r="BR155" s="788" t="s">
        <v>1971</v>
      </c>
      <c r="BS155" s="788" t="s">
        <v>1971</v>
      </c>
      <c r="BT155" s="788" t="s">
        <v>1971</v>
      </c>
      <c r="BU155" s="793" t="s">
        <v>1971</v>
      </c>
      <c r="BV155" s="796" t="s">
        <v>1971</v>
      </c>
      <c r="BW155" s="788" t="s">
        <v>1971</v>
      </c>
      <c r="BX155" s="788" t="s">
        <v>1971</v>
      </c>
      <c r="BY155" s="788" t="s">
        <v>1971</v>
      </c>
      <c r="BZ155" s="788" t="s">
        <v>1971</v>
      </c>
      <c r="CA155" s="796" t="s">
        <v>1971</v>
      </c>
      <c r="CB155" s="788" t="s">
        <v>1971</v>
      </c>
      <c r="CC155" s="788" t="s">
        <v>1971</v>
      </c>
      <c r="CD155" s="788" t="s">
        <v>1971</v>
      </c>
      <c r="CE155" s="793" t="s">
        <v>1971</v>
      </c>
      <c r="CF155" s="788" t="s">
        <v>1971</v>
      </c>
      <c r="CG155" s="788" t="s">
        <v>1971</v>
      </c>
      <c r="CH155" s="788" t="s">
        <v>1971</v>
      </c>
      <c r="CI155" s="788" t="s">
        <v>1971</v>
      </c>
      <c r="CJ155" s="793" t="s">
        <v>1971</v>
      </c>
      <c r="CK155" s="796" t="s">
        <v>1971</v>
      </c>
      <c r="CL155" s="788" t="s">
        <v>1971</v>
      </c>
      <c r="CM155" s="788" t="s">
        <v>1971</v>
      </c>
      <c r="CN155" s="788" t="s">
        <v>1971</v>
      </c>
      <c r="CO155" s="793" t="s">
        <v>1971</v>
      </c>
      <c r="CP155" s="796" t="s">
        <v>1971</v>
      </c>
      <c r="CQ155" s="788" t="s">
        <v>1971</v>
      </c>
      <c r="CR155" s="788" t="s">
        <v>1971</v>
      </c>
      <c r="CS155" s="788" t="s">
        <v>1971</v>
      </c>
      <c r="CT155" s="793" t="s">
        <v>1971</v>
      </c>
      <c r="CU155" s="1273" t="s">
        <v>1971</v>
      </c>
      <c r="CV155" s="1272" t="s">
        <v>1971</v>
      </c>
      <c r="CW155" s="1272" t="s">
        <v>1971</v>
      </c>
      <c r="CX155" s="1274" t="s">
        <v>1971</v>
      </c>
      <c r="CY155" s="1272" t="s">
        <v>1971</v>
      </c>
      <c r="CZ155" s="1272" t="s">
        <v>1971</v>
      </c>
      <c r="DA155" s="1272" t="s">
        <v>1971</v>
      </c>
      <c r="DB155" s="1274" t="s">
        <v>1971</v>
      </c>
      <c r="DC155" s="773"/>
      <c r="DD155" s="801">
        <v>1</v>
      </c>
      <c r="DE155" s="802"/>
    </row>
    <row r="156" spans="1:109" ht="15.75" customHeight="1">
      <c r="A156" s="760" t="s">
        <v>990</v>
      </c>
      <c r="B156" s="761">
        <v>150</v>
      </c>
      <c r="C156" s="777" t="s">
        <v>2576</v>
      </c>
      <c r="D156" s="761" t="s">
        <v>2508</v>
      </c>
      <c r="E156" s="761" t="s">
        <v>1936</v>
      </c>
      <c r="F156" s="773" t="s">
        <v>2577</v>
      </c>
      <c r="G156" s="778" t="s">
        <v>2578</v>
      </c>
      <c r="H156" s="779" t="s">
        <v>2579</v>
      </c>
      <c r="I156" s="780"/>
      <c r="J156" s="781">
        <v>1</v>
      </c>
      <c r="K156" s="781"/>
      <c r="L156" s="781"/>
      <c r="M156" s="781"/>
      <c r="N156" s="781"/>
      <c r="O156" s="781"/>
      <c r="P156" s="782"/>
      <c r="Q156" s="783">
        <f t="shared" si="2"/>
        <v>1</v>
      </c>
      <c r="R156" s="777" t="s">
        <v>988</v>
      </c>
      <c r="S156" s="761" t="s">
        <v>964</v>
      </c>
      <c r="T156" s="784" t="s">
        <v>965</v>
      </c>
      <c r="U156" s="761" t="s">
        <v>2264</v>
      </c>
      <c r="V156" s="761" t="s">
        <v>991</v>
      </c>
      <c r="W156" s="761" t="s">
        <v>2580</v>
      </c>
      <c r="X156" s="817">
        <v>1</v>
      </c>
      <c r="Y156" s="807" t="s">
        <v>978</v>
      </c>
      <c r="Z156" s="778" t="s">
        <v>1971</v>
      </c>
      <c r="AA156" s="773"/>
      <c r="AB156" s="773"/>
      <c r="AC156" s="773"/>
      <c r="AD156" s="773"/>
      <c r="AE156" s="773"/>
      <c r="AF156" s="787"/>
      <c r="AG156" s="788"/>
      <c r="AH156" s="788"/>
      <c r="AI156" s="788"/>
      <c r="AJ156" s="788"/>
      <c r="AK156" s="788"/>
      <c r="AL156" s="788"/>
      <c r="AM156" s="788"/>
      <c r="AN156" s="788"/>
      <c r="AO156" s="788"/>
      <c r="AP156" s="788"/>
      <c r="AQ156" s="796">
        <v>10</v>
      </c>
      <c r="AR156" s="788">
        <v>8</v>
      </c>
      <c r="AS156" s="788">
        <v>6</v>
      </c>
      <c r="AT156" s="788">
        <v>4</v>
      </c>
      <c r="AU156" s="793">
        <v>4</v>
      </c>
      <c r="AV156" s="796"/>
      <c r="AW156" s="788"/>
      <c r="AX156" s="788"/>
      <c r="AY156" s="788"/>
      <c r="AZ156" s="788"/>
      <c r="BA156" s="788"/>
      <c r="BB156" s="788"/>
      <c r="BC156" s="788"/>
      <c r="BD156" s="788"/>
      <c r="BE156" s="788"/>
      <c r="BF156" s="788"/>
      <c r="BG156" s="788"/>
      <c r="BH156" s="788"/>
      <c r="BI156" s="788"/>
      <c r="BJ156" s="788"/>
      <c r="BK156" s="793"/>
      <c r="BL156" s="777" t="s">
        <v>961</v>
      </c>
      <c r="BM156" s="773" t="s">
        <v>961</v>
      </c>
      <c r="BN156" s="773" t="s">
        <v>961</v>
      </c>
      <c r="BO156" s="773" t="s">
        <v>961</v>
      </c>
      <c r="BP156" s="784" t="s">
        <v>961</v>
      </c>
      <c r="BQ156" s="796" t="s">
        <v>1971</v>
      </c>
      <c r="BR156" s="788" t="s">
        <v>1971</v>
      </c>
      <c r="BS156" s="788" t="s">
        <v>1971</v>
      </c>
      <c r="BT156" s="788" t="s">
        <v>1971</v>
      </c>
      <c r="BU156" s="793" t="s">
        <v>1971</v>
      </c>
      <c r="BV156" s="796" t="s">
        <v>1971</v>
      </c>
      <c r="BW156" s="788" t="s">
        <v>1971</v>
      </c>
      <c r="BX156" s="788" t="s">
        <v>1971</v>
      </c>
      <c r="BY156" s="788" t="s">
        <v>1971</v>
      </c>
      <c r="BZ156" s="788" t="s">
        <v>1971</v>
      </c>
      <c r="CA156" s="796" t="s">
        <v>1971</v>
      </c>
      <c r="CB156" s="788" t="s">
        <v>1971</v>
      </c>
      <c r="CC156" s="788" t="s">
        <v>1971</v>
      </c>
      <c r="CD156" s="788" t="s">
        <v>1971</v>
      </c>
      <c r="CE156" s="793" t="s">
        <v>1971</v>
      </c>
      <c r="CF156" s="788" t="s">
        <v>1971</v>
      </c>
      <c r="CG156" s="788" t="s">
        <v>1971</v>
      </c>
      <c r="CH156" s="788" t="s">
        <v>1971</v>
      </c>
      <c r="CI156" s="788" t="s">
        <v>1971</v>
      </c>
      <c r="CJ156" s="793" t="s">
        <v>1971</v>
      </c>
      <c r="CK156" s="796" t="s">
        <v>1971</v>
      </c>
      <c r="CL156" s="788" t="s">
        <v>1971</v>
      </c>
      <c r="CM156" s="788" t="s">
        <v>1971</v>
      </c>
      <c r="CN156" s="788" t="s">
        <v>1971</v>
      </c>
      <c r="CO156" s="793" t="s">
        <v>1971</v>
      </c>
      <c r="CP156" s="796" t="s">
        <v>1971</v>
      </c>
      <c r="CQ156" s="788" t="s">
        <v>1971</v>
      </c>
      <c r="CR156" s="788" t="s">
        <v>1971</v>
      </c>
      <c r="CS156" s="788" t="s">
        <v>1971</v>
      </c>
      <c r="CT156" s="793" t="s">
        <v>1971</v>
      </c>
      <c r="CU156" s="1273">
        <v>-0.42799999999999999</v>
      </c>
      <c r="CV156" s="1272" t="s">
        <v>1971</v>
      </c>
      <c r="CW156" s="1272" t="s">
        <v>1971</v>
      </c>
      <c r="CX156" s="1274" t="s">
        <v>1971</v>
      </c>
      <c r="CY156" s="1272">
        <v>0.26100000000000001</v>
      </c>
      <c r="CZ156" s="1272" t="s">
        <v>1971</v>
      </c>
      <c r="DA156" s="1272" t="s">
        <v>1971</v>
      </c>
      <c r="DB156" s="1274" t="s">
        <v>1971</v>
      </c>
      <c r="DC156" s="773"/>
      <c r="DD156" s="801">
        <v>1</v>
      </c>
      <c r="DE156" s="802"/>
    </row>
    <row r="157" spans="1:109" ht="15.75" customHeight="1">
      <c r="A157" s="760" t="s">
        <v>990</v>
      </c>
      <c r="B157" s="761">
        <v>151</v>
      </c>
      <c r="C157" s="777" t="s">
        <v>2581</v>
      </c>
      <c r="D157" s="761" t="s">
        <v>2582</v>
      </c>
      <c r="E157" s="761" t="s">
        <v>1936</v>
      </c>
      <c r="F157" s="773" t="s">
        <v>2583</v>
      </c>
      <c r="G157" s="778" t="s">
        <v>2584</v>
      </c>
      <c r="H157" s="779" t="s">
        <v>2585</v>
      </c>
      <c r="I157" s="780"/>
      <c r="J157" s="781"/>
      <c r="K157" s="781"/>
      <c r="L157" s="781"/>
      <c r="M157" s="781">
        <v>1</v>
      </c>
      <c r="N157" s="781"/>
      <c r="O157" s="781"/>
      <c r="P157" s="782"/>
      <c r="Q157" s="783">
        <f t="shared" si="2"/>
        <v>1</v>
      </c>
      <c r="R157" s="777" t="s">
        <v>963</v>
      </c>
      <c r="S157" s="761" t="s">
        <v>1971</v>
      </c>
      <c r="T157" s="784" t="s">
        <v>1971</v>
      </c>
      <c r="U157" s="761" t="s">
        <v>2146</v>
      </c>
      <c r="V157" s="761" t="s">
        <v>991</v>
      </c>
      <c r="W157" s="761" t="s">
        <v>2586</v>
      </c>
      <c r="X157" s="817">
        <v>1</v>
      </c>
      <c r="Y157" s="807" t="s">
        <v>966</v>
      </c>
      <c r="Z157" s="778" t="s">
        <v>1971</v>
      </c>
      <c r="AA157" s="773"/>
      <c r="AB157" s="773"/>
      <c r="AC157" s="773"/>
      <c r="AD157" s="773"/>
      <c r="AE157" s="773"/>
      <c r="AF157" s="787"/>
      <c r="AG157" s="788"/>
      <c r="AH157" s="788"/>
      <c r="AI157" s="788"/>
      <c r="AJ157" s="788"/>
      <c r="AK157" s="788"/>
      <c r="AL157" s="788"/>
      <c r="AM157" s="788"/>
      <c r="AN157" s="788"/>
      <c r="AO157" s="788"/>
      <c r="AP157" s="788"/>
      <c r="AQ157" s="796">
        <v>8.8000000000000007</v>
      </c>
      <c r="AR157" s="788">
        <v>8.8000000000000007</v>
      </c>
      <c r="AS157" s="788">
        <v>8.8000000000000007</v>
      </c>
      <c r="AT157" s="788">
        <v>8.8000000000000007</v>
      </c>
      <c r="AU157" s="793">
        <v>8.8000000000000007</v>
      </c>
      <c r="AV157" s="796"/>
      <c r="AW157" s="788"/>
      <c r="AX157" s="788"/>
      <c r="AY157" s="788"/>
      <c r="AZ157" s="788"/>
      <c r="BA157" s="788"/>
      <c r="BB157" s="788"/>
      <c r="BC157" s="788"/>
      <c r="BD157" s="788"/>
      <c r="BE157" s="788"/>
      <c r="BF157" s="788"/>
      <c r="BG157" s="788"/>
      <c r="BH157" s="788"/>
      <c r="BI157" s="788"/>
      <c r="BJ157" s="788"/>
      <c r="BK157" s="793"/>
      <c r="BL157" s="777"/>
      <c r="BM157" s="773"/>
      <c r="BN157" s="773"/>
      <c r="BO157" s="773"/>
      <c r="BP157" s="784"/>
      <c r="BQ157" s="796" t="s">
        <v>1971</v>
      </c>
      <c r="BR157" s="788" t="s">
        <v>1971</v>
      </c>
      <c r="BS157" s="788" t="s">
        <v>1971</v>
      </c>
      <c r="BT157" s="788" t="s">
        <v>1971</v>
      </c>
      <c r="BU157" s="793" t="s">
        <v>1971</v>
      </c>
      <c r="BV157" s="796" t="s">
        <v>1971</v>
      </c>
      <c r="BW157" s="788" t="s">
        <v>1971</v>
      </c>
      <c r="BX157" s="788" t="s">
        <v>1971</v>
      </c>
      <c r="BY157" s="788" t="s">
        <v>1971</v>
      </c>
      <c r="BZ157" s="788" t="s">
        <v>1971</v>
      </c>
      <c r="CA157" s="796" t="s">
        <v>1971</v>
      </c>
      <c r="CB157" s="788" t="s">
        <v>1971</v>
      </c>
      <c r="CC157" s="788" t="s">
        <v>1971</v>
      </c>
      <c r="CD157" s="788" t="s">
        <v>1971</v>
      </c>
      <c r="CE157" s="793" t="s">
        <v>1971</v>
      </c>
      <c r="CF157" s="788" t="s">
        <v>1971</v>
      </c>
      <c r="CG157" s="788" t="s">
        <v>1971</v>
      </c>
      <c r="CH157" s="788" t="s">
        <v>1971</v>
      </c>
      <c r="CI157" s="788" t="s">
        <v>1971</v>
      </c>
      <c r="CJ157" s="793" t="s">
        <v>1971</v>
      </c>
      <c r="CK157" s="796" t="s">
        <v>1971</v>
      </c>
      <c r="CL157" s="788" t="s">
        <v>1971</v>
      </c>
      <c r="CM157" s="788" t="s">
        <v>1971</v>
      </c>
      <c r="CN157" s="788" t="s">
        <v>1971</v>
      </c>
      <c r="CO157" s="793" t="s">
        <v>1971</v>
      </c>
      <c r="CP157" s="796" t="s">
        <v>1971</v>
      </c>
      <c r="CQ157" s="788" t="s">
        <v>1971</v>
      </c>
      <c r="CR157" s="788" t="s">
        <v>1971</v>
      </c>
      <c r="CS157" s="788" t="s">
        <v>1971</v>
      </c>
      <c r="CT157" s="793" t="s">
        <v>1971</v>
      </c>
      <c r="CU157" s="1273" t="s">
        <v>1971</v>
      </c>
      <c r="CV157" s="1272" t="s">
        <v>1971</v>
      </c>
      <c r="CW157" s="1272" t="s">
        <v>1971</v>
      </c>
      <c r="CX157" s="1274" t="s">
        <v>1971</v>
      </c>
      <c r="CY157" s="1272" t="s">
        <v>1971</v>
      </c>
      <c r="CZ157" s="1272" t="s">
        <v>1971</v>
      </c>
      <c r="DA157" s="1272" t="s">
        <v>1971</v>
      </c>
      <c r="DB157" s="1274" t="s">
        <v>1971</v>
      </c>
      <c r="DC157" s="773"/>
      <c r="DD157" s="801">
        <v>1</v>
      </c>
      <c r="DE157" s="802"/>
    </row>
    <row r="158" spans="1:109" ht="15.75" customHeight="1">
      <c r="A158" s="760" t="s">
        <v>990</v>
      </c>
      <c r="B158" s="761">
        <v>152</v>
      </c>
      <c r="C158" s="777" t="s">
        <v>2587</v>
      </c>
      <c r="D158" s="761" t="s">
        <v>2560</v>
      </c>
      <c r="E158" s="761" t="s">
        <v>1936</v>
      </c>
      <c r="F158" s="773" t="s">
        <v>2588</v>
      </c>
      <c r="G158" s="778" t="s">
        <v>2589</v>
      </c>
      <c r="H158" s="779" t="s">
        <v>2590</v>
      </c>
      <c r="I158" s="780"/>
      <c r="J158" s="781"/>
      <c r="K158" s="781"/>
      <c r="L158" s="781"/>
      <c r="M158" s="781">
        <v>1</v>
      </c>
      <c r="N158" s="781"/>
      <c r="O158" s="781"/>
      <c r="P158" s="782"/>
      <c r="Q158" s="783">
        <f t="shared" si="2"/>
        <v>1</v>
      </c>
      <c r="R158" s="777" t="s">
        <v>963</v>
      </c>
      <c r="S158" s="761" t="s">
        <v>1971</v>
      </c>
      <c r="T158" s="784" t="s">
        <v>1971</v>
      </c>
      <c r="U158" s="761" t="s">
        <v>2146</v>
      </c>
      <c r="V158" s="761" t="s">
        <v>293</v>
      </c>
      <c r="W158" s="761" t="s">
        <v>2591</v>
      </c>
      <c r="X158" s="817">
        <v>2</v>
      </c>
      <c r="Y158" s="814" t="s">
        <v>978</v>
      </c>
      <c r="Z158" s="778" t="s">
        <v>1971</v>
      </c>
      <c r="AA158" s="773"/>
      <c r="AB158" s="773"/>
      <c r="AC158" s="773"/>
      <c r="AD158" s="773"/>
      <c r="AE158" s="773"/>
      <c r="AF158" s="787"/>
      <c r="AG158" s="788"/>
      <c r="AH158" s="788"/>
      <c r="AI158" s="788"/>
      <c r="AJ158" s="788"/>
      <c r="AK158" s="788"/>
      <c r="AL158" s="788"/>
      <c r="AM158" s="788"/>
      <c r="AN158" s="788"/>
      <c r="AO158" s="788"/>
      <c r="AP158" s="788"/>
      <c r="AQ158" s="796">
        <v>12.52</v>
      </c>
      <c r="AR158" s="788">
        <v>10.97</v>
      </c>
      <c r="AS158" s="788">
        <v>9.42</v>
      </c>
      <c r="AT158" s="788">
        <v>7.87</v>
      </c>
      <c r="AU158" s="793">
        <v>6.32</v>
      </c>
      <c r="AV158" s="796"/>
      <c r="AW158" s="788"/>
      <c r="AX158" s="788"/>
      <c r="AY158" s="788"/>
      <c r="AZ158" s="788"/>
      <c r="BA158" s="788"/>
      <c r="BB158" s="788"/>
      <c r="BC158" s="788"/>
      <c r="BD158" s="788"/>
      <c r="BE158" s="788"/>
      <c r="BF158" s="788"/>
      <c r="BG158" s="788"/>
      <c r="BH158" s="788"/>
      <c r="BI158" s="788"/>
      <c r="BJ158" s="788"/>
      <c r="BK158" s="793"/>
      <c r="BL158" s="822"/>
      <c r="BM158" s="823"/>
      <c r="BN158" s="823"/>
      <c r="BO158" s="823"/>
      <c r="BP158" s="824"/>
      <c r="BQ158" s="796" t="s">
        <v>1971</v>
      </c>
      <c r="BR158" s="788" t="s">
        <v>1971</v>
      </c>
      <c r="BS158" s="788" t="s">
        <v>1971</v>
      </c>
      <c r="BT158" s="788" t="s">
        <v>1971</v>
      </c>
      <c r="BU158" s="793" t="s">
        <v>1971</v>
      </c>
      <c r="BV158" s="796" t="s">
        <v>1971</v>
      </c>
      <c r="BW158" s="788" t="s">
        <v>1971</v>
      </c>
      <c r="BX158" s="788" t="s">
        <v>1971</v>
      </c>
      <c r="BY158" s="788" t="s">
        <v>1971</v>
      </c>
      <c r="BZ158" s="788" t="s">
        <v>1971</v>
      </c>
      <c r="CA158" s="796" t="s">
        <v>1971</v>
      </c>
      <c r="CB158" s="788" t="s">
        <v>1971</v>
      </c>
      <c r="CC158" s="788" t="s">
        <v>1971</v>
      </c>
      <c r="CD158" s="788" t="s">
        <v>1971</v>
      </c>
      <c r="CE158" s="793" t="s">
        <v>1971</v>
      </c>
      <c r="CF158" s="788" t="s">
        <v>1971</v>
      </c>
      <c r="CG158" s="788" t="s">
        <v>1971</v>
      </c>
      <c r="CH158" s="788" t="s">
        <v>1971</v>
      </c>
      <c r="CI158" s="788" t="s">
        <v>1971</v>
      </c>
      <c r="CJ158" s="793" t="s">
        <v>1971</v>
      </c>
      <c r="CK158" s="796" t="s">
        <v>1971</v>
      </c>
      <c r="CL158" s="788" t="s">
        <v>1971</v>
      </c>
      <c r="CM158" s="788" t="s">
        <v>1971</v>
      </c>
      <c r="CN158" s="788" t="s">
        <v>1971</v>
      </c>
      <c r="CO158" s="793" t="s">
        <v>1971</v>
      </c>
      <c r="CP158" s="796" t="s">
        <v>1971</v>
      </c>
      <c r="CQ158" s="788" t="s">
        <v>1971</v>
      </c>
      <c r="CR158" s="788" t="s">
        <v>1971</v>
      </c>
      <c r="CS158" s="788" t="s">
        <v>1971</v>
      </c>
      <c r="CT158" s="793" t="s">
        <v>1971</v>
      </c>
      <c r="CU158" s="1273" t="s">
        <v>1971</v>
      </c>
      <c r="CV158" s="1272" t="s">
        <v>1971</v>
      </c>
      <c r="CW158" s="1272" t="s">
        <v>1971</v>
      </c>
      <c r="CX158" s="1274" t="s">
        <v>1971</v>
      </c>
      <c r="CY158" s="1272" t="s">
        <v>1971</v>
      </c>
      <c r="CZ158" s="1272" t="s">
        <v>1971</v>
      </c>
      <c r="DA158" s="1272" t="s">
        <v>1971</v>
      </c>
      <c r="DB158" s="1274" t="s">
        <v>1971</v>
      </c>
      <c r="DC158" s="773"/>
      <c r="DD158" s="801">
        <v>1</v>
      </c>
      <c r="DE158" s="802"/>
    </row>
    <row r="159" spans="1:109" ht="15.75" customHeight="1">
      <c r="A159" s="760" t="s">
        <v>990</v>
      </c>
      <c r="B159" s="761">
        <v>153</v>
      </c>
      <c r="C159" s="777" t="s">
        <v>2592</v>
      </c>
      <c r="D159" s="761" t="s">
        <v>2593</v>
      </c>
      <c r="E159" s="761" t="s">
        <v>1936</v>
      </c>
      <c r="F159" s="773" t="s">
        <v>2594</v>
      </c>
      <c r="G159" s="778" t="s">
        <v>2595</v>
      </c>
      <c r="H159" s="779" t="s">
        <v>2596</v>
      </c>
      <c r="I159" s="780"/>
      <c r="J159" s="781">
        <v>0.56999999999999995</v>
      </c>
      <c r="K159" s="781">
        <v>0.43</v>
      </c>
      <c r="L159" s="781"/>
      <c r="M159" s="781"/>
      <c r="N159" s="781"/>
      <c r="O159" s="781"/>
      <c r="P159" s="782"/>
      <c r="Q159" s="783">
        <f t="shared" si="2"/>
        <v>1</v>
      </c>
      <c r="R159" s="777" t="s">
        <v>963</v>
      </c>
      <c r="S159" s="761" t="s">
        <v>1971</v>
      </c>
      <c r="T159" s="784" t="s">
        <v>1971</v>
      </c>
      <c r="U159" s="761" t="s">
        <v>2146</v>
      </c>
      <c r="V159" s="761" t="s">
        <v>293</v>
      </c>
      <c r="W159" s="761" t="s">
        <v>2597</v>
      </c>
      <c r="X159" s="817">
        <v>1</v>
      </c>
      <c r="Y159" s="809" t="s">
        <v>966</v>
      </c>
      <c r="Z159" s="778" t="s">
        <v>1971</v>
      </c>
      <c r="AA159" s="773"/>
      <c r="AB159" s="773"/>
      <c r="AC159" s="773"/>
      <c r="AD159" s="773"/>
      <c r="AE159" s="773"/>
      <c r="AF159" s="787"/>
      <c r="AG159" s="788"/>
      <c r="AH159" s="788"/>
      <c r="AI159" s="788"/>
      <c r="AJ159" s="788"/>
      <c r="AK159" s="788"/>
      <c r="AL159" s="788"/>
      <c r="AM159" s="788"/>
      <c r="AN159" s="788"/>
      <c r="AO159" s="788"/>
      <c r="AP159" s="788"/>
      <c r="AQ159" s="796">
        <v>84.4</v>
      </c>
      <c r="AR159" s="788">
        <v>87.1</v>
      </c>
      <c r="AS159" s="788">
        <v>89.7</v>
      </c>
      <c r="AT159" s="788">
        <v>92.4</v>
      </c>
      <c r="AU159" s="793">
        <v>95</v>
      </c>
      <c r="AV159" s="796"/>
      <c r="AW159" s="788"/>
      <c r="AX159" s="788"/>
      <c r="AY159" s="788"/>
      <c r="AZ159" s="788"/>
      <c r="BA159" s="788"/>
      <c r="BB159" s="788"/>
      <c r="BC159" s="788"/>
      <c r="BD159" s="788"/>
      <c r="BE159" s="788"/>
      <c r="BF159" s="788"/>
      <c r="BG159" s="788"/>
      <c r="BH159" s="788"/>
      <c r="BI159" s="788"/>
      <c r="BJ159" s="788"/>
      <c r="BK159" s="793"/>
      <c r="BL159" s="777"/>
      <c r="BM159" s="773"/>
      <c r="BN159" s="773"/>
      <c r="BO159" s="773"/>
      <c r="BP159" s="784"/>
      <c r="BQ159" s="796" t="s">
        <v>1971</v>
      </c>
      <c r="BR159" s="788" t="s">
        <v>1971</v>
      </c>
      <c r="BS159" s="788" t="s">
        <v>1971</v>
      </c>
      <c r="BT159" s="788" t="s">
        <v>1971</v>
      </c>
      <c r="BU159" s="793" t="s">
        <v>1971</v>
      </c>
      <c r="BV159" s="796" t="s">
        <v>1971</v>
      </c>
      <c r="BW159" s="788" t="s">
        <v>1971</v>
      </c>
      <c r="BX159" s="788" t="s">
        <v>1971</v>
      </c>
      <c r="BY159" s="788" t="s">
        <v>1971</v>
      </c>
      <c r="BZ159" s="788" t="s">
        <v>1971</v>
      </c>
      <c r="CA159" s="796" t="s">
        <v>1971</v>
      </c>
      <c r="CB159" s="788" t="s">
        <v>1971</v>
      </c>
      <c r="CC159" s="788" t="s">
        <v>1971</v>
      </c>
      <c r="CD159" s="788" t="s">
        <v>1971</v>
      </c>
      <c r="CE159" s="793" t="s">
        <v>1971</v>
      </c>
      <c r="CF159" s="788" t="s">
        <v>1971</v>
      </c>
      <c r="CG159" s="788" t="s">
        <v>1971</v>
      </c>
      <c r="CH159" s="788" t="s">
        <v>1971</v>
      </c>
      <c r="CI159" s="788" t="s">
        <v>1971</v>
      </c>
      <c r="CJ159" s="793" t="s">
        <v>1971</v>
      </c>
      <c r="CK159" s="796" t="s">
        <v>1971</v>
      </c>
      <c r="CL159" s="788" t="s">
        <v>1971</v>
      </c>
      <c r="CM159" s="788" t="s">
        <v>1971</v>
      </c>
      <c r="CN159" s="788" t="s">
        <v>1971</v>
      </c>
      <c r="CO159" s="793" t="s">
        <v>1971</v>
      </c>
      <c r="CP159" s="796" t="s">
        <v>1971</v>
      </c>
      <c r="CQ159" s="788" t="s">
        <v>1971</v>
      </c>
      <c r="CR159" s="788" t="s">
        <v>1971</v>
      </c>
      <c r="CS159" s="788" t="s">
        <v>1971</v>
      </c>
      <c r="CT159" s="793" t="s">
        <v>1971</v>
      </c>
      <c r="CU159" s="1273" t="s">
        <v>1971</v>
      </c>
      <c r="CV159" s="1272" t="s">
        <v>1971</v>
      </c>
      <c r="CW159" s="1272" t="s">
        <v>1971</v>
      </c>
      <c r="CX159" s="1274" t="s">
        <v>1971</v>
      </c>
      <c r="CY159" s="1272" t="s">
        <v>1971</v>
      </c>
      <c r="CZ159" s="1272" t="s">
        <v>1971</v>
      </c>
      <c r="DA159" s="1272" t="s">
        <v>1971</v>
      </c>
      <c r="DB159" s="1274" t="s">
        <v>1971</v>
      </c>
      <c r="DC159" s="773"/>
      <c r="DD159" s="801">
        <v>1</v>
      </c>
      <c r="DE159" s="802"/>
    </row>
    <row r="160" spans="1:109" ht="15.75" customHeight="1">
      <c r="A160" s="760" t="s">
        <v>990</v>
      </c>
      <c r="B160" s="761">
        <v>154</v>
      </c>
      <c r="C160" s="777" t="s">
        <v>2598</v>
      </c>
      <c r="D160" s="761" t="s">
        <v>2560</v>
      </c>
      <c r="E160" s="761" t="s">
        <v>1936</v>
      </c>
      <c r="F160" s="773" t="s">
        <v>2599</v>
      </c>
      <c r="G160" s="778" t="s">
        <v>2600</v>
      </c>
      <c r="H160" s="779" t="s">
        <v>2601</v>
      </c>
      <c r="I160" s="780"/>
      <c r="J160" s="781"/>
      <c r="K160" s="781"/>
      <c r="L160" s="781"/>
      <c r="M160" s="781">
        <v>1</v>
      </c>
      <c r="N160" s="781"/>
      <c r="O160" s="781"/>
      <c r="P160" s="782"/>
      <c r="Q160" s="783">
        <f t="shared" si="2"/>
        <v>1</v>
      </c>
      <c r="R160" s="777" t="s">
        <v>988</v>
      </c>
      <c r="S160" s="761" t="s">
        <v>964</v>
      </c>
      <c r="T160" s="784" t="s">
        <v>965</v>
      </c>
      <c r="U160" s="761" t="s">
        <v>2146</v>
      </c>
      <c r="V160" s="761" t="s">
        <v>293</v>
      </c>
      <c r="W160" s="761" t="s">
        <v>2602</v>
      </c>
      <c r="X160" s="817">
        <v>2</v>
      </c>
      <c r="Y160" s="809" t="s">
        <v>978</v>
      </c>
      <c r="Z160" s="778" t="s">
        <v>1971</v>
      </c>
      <c r="AA160" s="773"/>
      <c r="AB160" s="773"/>
      <c r="AC160" s="773"/>
      <c r="AD160" s="773"/>
      <c r="AE160" s="773"/>
      <c r="AF160" s="787"/>
      <c r="AG160" s="788"/>
      <c r="AH160" s="788"/>
      <c r="AI160" s="788"/>
      <c r="AJ160" s="788"/>
      <c r="AK160" s="788"/>
      <c r="AL160" s="788"/>
      <c r="AM160" s="788"/>
      <c r="AN160" s="788"/>
      <c r="AO160" s="788"/>
      <c r="AP160" s="788"/>
      <c r="AQ160" s="796">
        <v>4.4000000000000004</v>
      </c>
      <c r="AR160" s="788">
        <v>4.3499999999999996</v>
      </c>
      <c r="AS160" s="788">
        <v>4.3</v>
      </c>
      <c r="AT160" s="788">
        <v>4.25</v>
      </c>
      <c r="AU160" s="793">
        <v>4.21</v>
      </c>
      <c r="AV160" s="796"/>
      <c r="AW160" s="788"/>
      <c r="AX160" s="788"/>
      <c r="AY160" s="788"/>
      <c r="AZ160" s="788"/>
      <c r="BA160" s="788"/>
      <c r="BB160" s="788"/>
      <c r="BC160" s="788"/>
      <c r="BD160" s="788"/>
      <c r="BE160" s="788"/>
      <c r="BF160" s="788"/>
      <c r="BG160" s="788"/>
      <c r="BH160" s="788"/>
      <c r="BI160" s="788"/>
      <c r="BJ160" s="788"/>
      <c r="BK160" s="793"/>
      <c r="BL160" s="777" t="s">
        <v>961</v>
      </c>
      <c r="BM160" s="773" t="s">
        <v>961</v>
      </c>
      <c r="BN160" s="773" t="s">
        <v>961</v>
      </c>
      <c r="BO160" s="773" t="s">
        <v>961</v>
      </c>
      <c r="BP160" s="784" t="s">
        <v>961</v>
      </c>
      <c r="BQ160" s="796" t="s">
        <v>1971</v>
      </c>
      <c r="BR160" s="788" t="s">
        <v>1971</v>
      </c>
      <c r="BS160" s="788" t="s">
        <v>1971</v>
      </c>
      <c r="BT160" s="788" t="s">
        <v>1971</v>
      </c>
      <c r="BU160" s="793" t="s">
        <v>1971</v>
      </c>
      <c r="BV160" s="794">
        <v>4.9400000000000004</v>
      </c>
      <c r="BW160" s="795">
        <v>4.9400000000000004</v>
      </c>
      <c r="BX160" s="795">
        <v>4.9400000000000004</v>
      </c>
      <c r="BY160" s="795">
        <v>4.9400000000000004</v>
      </c>
      <c r="BZ160" s="795">
        <v>4.9400000000000004</v>
      </c>
      <c r="CA160" s="796" t="s">
        <v>1971</v>
      </c>
      <c r="CB160" s="788" t="s">
        <v>1971</v>
      </c>
      <c r="CC160" s="788" t="s">
        <v>1971</v>
      </c>
      <c r="CD160" s="788" t="s">
        <v>1971</v>
      </c>
      <c r="CE160" s="793" t="s">
        <v>1971</v>
      </c>
      <c r="CF160" s="798" t="s">
        <v>1971</v>
      </c>
      <c r="CG160" s="798" t="s">
        <v>1971</v>
      </c>
      <c r="CH160" s="798" t="s">
        <v>1971</v>
      </c>
      <c r="CI160" s="798" t="s">
        <v>1971</v>
      </c>
      <c r="CJ160" s="799" t="s">
        <v>1971</v>
      </c>
      <c r="CK160" s="796">
        <v>3.9</v>
      </c>
      <c r="CL160" s="788">
        <v>3.85</v>
      </c>
      <c r="CM160" s="788">
        <v>3.8</v>
      </c>
      <c r="CN160" s="788">
        <v>3.75</v>
      </c>
      <c r="CO160" s="793">
        <v>3.71</v>
      </c>
      <c r="CP160" s="796" t="s">
        <v>1971</v>
      </c>
      <c r="CQ160" s="788" t="s">
        <v>1971</v>
      </c>
      <c r="CR160" s="788" t="s">
        <v>1971</v>
      </c>
      <c r="CS160" s="788" t="s">
        <v>1971</v>
      </c>
      <c r="CT160" s="793" t="s">
        <v>1971</v>
      </c>
      <c r="CU160" s="1273">
        <v>-2.665</v>
      </c>
      <c r="CV160" s="1272" t="s">
        <v>1971</v>
      </c>
      <c r="CW160" s="1272" t="s">
        <v>1971</v>
      </c>
      <c r="CX160" s="1274" t="s">
        <v>1971</v>
      </c>
      <c r="CY160" s="1272">
        <v>2.665</v>
      </c>
      <c r="CZ160" s="1272" t="s">
        <v>1971</v>
      </c>
      <c r="DA160" s="1272" t="s">
        <v>1971</v>
      </c>
      <c r="DB160" s="1274" t="s">
        <v>1971</v>
      </c>
      <c r="DC160" s="773"/>
      <c r="DD160" s="801">
        <v>1</v>
      </c>
      <c r="DE160" s="802"/>
    </row>
    <row r="161" spans="1:109" ht="15.75" customHeight="1">
      <c r="A161" s="760" t="s">
        <v>990</v>
      </c>
      <c r="B161" s="761">
        <v>155</v>
      </c>
      <c r="C161" s="777" t="s">
        <v>2603</v>
      </c>
      <c r="D161" s="761" t="s">
        <v>2533</v>
      </c>
      <c r="E161" s="761" t="s">
        <v>1936</v>
      </c>
      <c r="F161" s="773" t="s">
        <v>2604</v>
      </c>
      <c r="G161" s="778" t="s">
        <v>2605</v>
      </c>
      <c r="H161" s="779" t="s">
        <v>2606</v>
      </c>
      <c r="I161" s="780"/>
      <c r="J161" s="781">
        <v>1</v>
      </c>
      <c r="K161" s="781"/>
      <c r="L161" s="781"/>
      <c r="M161" s="781"/>
      <c r="N161" s="781"/>
      <c r="O161" s="781"/>
      <c r="P161" s="782"/>
      <c r="Q161" s="783">
        <f t="shared" si="2"/>
        <v>1</v>
      </c>
      <c r="R161" s="777" t="s">
        <v>988</v>
      </c>
      <c r="S161" s="761" t="s">
        <v>964</v>
      </c>
      <c r="T161" s="784" t="s">
        <v>965</v>
      </c>
      <c r="U161" s="761" t="s">
        <v>1923</v>
      </c>
      <c r="V161" s="761" t="s">
        <v>991</v>
      </c>
      <c r="W161" s="761" t="s">
        <v>2607</v>
      </c>
      <c r="X161" s="817">
        <v>0</v>
      </c>
      <c r="Y161" s="809" t="s">
        <v>978</v>
      </c>
      <c r="Z161" s="778" t="s">
        <v>1971</v>
      </c>
      <c r="AA161" s="773"/>
      <c r="AB161" s="773"/>
      <c r="AC161" s="773"/>
      <c r="AD161" s="773"/>
      <c r="AE161" s="773"/>
      <c r="AF161" s="787"/>
      <c r="AG161" s="788"/>
      <c r="AH161" s="788"/>
      <c r="AI161" s="788"/>
      <c r="AJ161" s="788"/>
      <c r="AK161" s="788"/>
      <c r="AL161" s="788"/>
      <c r="AM161" s="788"/>
      <c r="AN161" s="788"/>
      <c r="AO161" s="788"/>
      <c r="AP161" s="788"/>
      <c r="AQ161" s="796">
        <v>500</v>
      </c>
      <c r="AR161" s="788">
        <v>475</v>
      </c>
      <c r="AS161" s="788">
        <v>450</v>
      </c>
      <c r="AT161" s="788">
        <v>425</v>
      </c>
      <c r="AU161" s="793">
        <v>400</v>
      </c>
      <c r="AV161" s="796"/>
      <c r="AW161" s="788"/>
      <c r="AX161" s="788"/>
      <c r="AY161" s="788"/>
      <c r="AZ161" s="788"/>
      <c r="BA161" s="788"/>
      <c r="BB161" s="788"/>
      <c r="BC161" s="788"/>
      <c r="BD161" s="788"/>
      <c r="BE161" s="788"/>
      <c r="BF161" s="788"/>
      <c r="BG161" s="788"/>
      <c r="BH161" s="788"/>
      <c r="BI161" s="788"/>
      <c r="BJ161" s="788"/>
      <c r="BK161" s="793"/>
      <c r="BL161" s="777" t="s">
        <v>961</v>
      </c>
      <c r="BM161" s="773" t="s">
        <v>961</v>
      </c>
      <c r="BN161" s="773" t="s">
        <v>961</v>
      </c>
      <c r="BO161" s="773" t="s">
        <v>961</v>
      </c>
      <c r="BP161" s="784" t="s">
        <v>961</v>
      </c>
      <c r="BQ161" s="796" t="s">
        <v>1971</v>
      </c>
      <c r="BR161" s="788" t="s">
        <v>1971</v>
      </c>
      <c r="BS161" s="788" t="s">
        <v>1971</v>
      </c>
      <c r="BT161" s="788" t="s">
        <v>1971</v>
      </c>
      <c r="BU161" s="793" t="s">
        <v>1971</v>
      </c>
      <c r="BV161" s="796" t="s">
        <v>1971</v>
      </c>
      <c r="BW161" s="788" t="s">
        <v>1971</v>
      </c>
      <c r="BX161" s="788" t="s">
        <v>1971</v>
      </c>
      <c r="BY161" s="788" t="s">
        <v>1971</v>
      </c>
      <c r="BZ161" s="788" t="s">
        <v>1971</v>
      </c>
      <c r="CA161" s="796" t="s">
        <v>1971</v>
      </c>
      <c r="CB161" s="788" t="s">
        <v>1971</v>
      </c>
      <c r="CC161" s="788" t="s">
        <v>1971</v>
      </c>
      <c r="CD161" s="788" t="s">
        <v>1971</v>
      </c>
      <c r="CE161" s="793" t="s">
        <v>1971</v>
      </c>
      <c r="CF161" s="788" t="s">
        <v>1971</v>
      </c>
      <c r="CG161" s="788" t="s">
        <v>1971</v>
      </c>
      <c r="CH161" s="788" t="s">
        <v>1971</v>
      </c>
      <c r="CI161" s="788" t="s">
        <v>1971</v>
      </c>
      <c r="CJ161" s="793" t="s">
        <v>1971</v>
      </c>
      <c r="CK161" s="796" t="s">
        <v>1971</v>
      </c>
      <c r="CL161" s="788" t="s">
        <v>1971</v>
      </c>
      <c r="CM161" s="788" t="s">
        <v>1971</v>
      </c>
      <c r="CN161" s="788" t="s">
        <v>1971</v>
      </c>
      <c r="CO161" s="793" t="s">
        <v>1971</v>
      </c>
      <c r="CP161" s="796" t="s">
        <v>1971</v>
      </c>
      <c r="CQ161" s="788" t="s">
        <v>1971</v>
      </c>
      <c r="CR161" s="788" t="s">
        <v>1971</v>
      </c>
      <c r="CS161" s="788" t="s">
        <v>1971</v>
      </c>
      <c r="CT161" s="793" t="s">
        <v>1971</v>
      </c>
      <c r="CU161" s="1273">
        <v>-3.31E-3</v>
      </c>
      <c r="CV161" s="1272" t="s">
        <v>1971</v>
      </c>
      <c r="CW161" s="1272" t="s">
        <v>1971</v>
      </c>
      <c r="CX161" s="1274" t="s">
        <v>1971</v>
      </c>
      <c r="CY161" s="1272">
        <v>3.31E-3</v>
      </c>
      <c r="CZ161" s="1272" t="s">
        <v>1971</v>
      </c>
      <c r="DA161" s="1272" t="s">
        <v>1971</v>
      </c>
      <c r="DB161" s="1274" t="s">
        <v>1971</v>
      </c>
      <c r="DC161" s="773"/>
      <c r="DD161" s="801">
        <v>1</v>
      </c>
      <c r="DE161" s="802"/>
    </row>
    <row r="162" spans="1:109" ht="15.75" customHeight="1">
      <c r="A162" s="760" t="s">
        <v>990</v>
      </c>
      <c r="B162" s="761">
        <v>156</v>
      </c>
      <c r="C162" s="777" t="s">
        <v>2608</v>
      </c>
      <c r="D162" s="761" t="s">
        <v>2503</v>
      </c>
      <c r="E162" s="761" t="s">
        <v>1927</v>
      </c>
      <c r="F162" s="773" t="s">
        <v>2609</v>
      </c>
      <c r="G162" s="778" t="s">
        <v>2610</v>
      </c>
      <c r="H162" s="779" t="s">
        <v>2611</v>
      </c>
      <c r="I162" s="780"/>
      <c r="J162" s="781">
        <v>1</v>
      </c>
      <c r="K162" s="781"/>
      <c r="L162" s="781"/>
      <c r="M162" s="781"/>
      <c r="N162" s="781"/>
      <c r="O162" s="781"/>
      <c r="P162" s="782"/>
      <c r="Q162" s="783">
        <f t="shared" si="2"/>
        <v>1</v>
      </c>
      <c r="R162" s="777" t="s">
        <v>988</v>
      </c>
      <c r="S162" s="761" t="s">
        <v>964</v>
      </c>
      <c r="T162" s="784" t="s">
        <v>965</v>
      </c>
      <c r="U162" s="761" t="s">
        <v>2178</v>
      </c>
      <c r="V162" s="761" t="s">
        <v>991</v>
      </c>
      <c r="W162" s="761" t="s">
        <v>2612</v>
      </c>
      <c r="X162" s="817">
        <v>2</v>
      </c>
      <c r="Y162" s="809" t="s">
        <v>978</v>
      </c>
      <c r="Z162" s="778" t="s">
        <v>2031</v>
      </c>
      <c r="AA162" s="773"/>
      <c r="AB162" s="773"/>
      <c r="AC162" s="773"/>
      <c r="AD162" s="773"/>
      <c r="AE162" s="773"/>
      <c r="AF162" s="787"/>
      <c r="AG162" s="788"/>
      <c r="AH162" s="788"/>
      <c r="AI162" s="788"/>
      <c r="AJ162" s="788"/>
      <c r="AK162" s="788"/>
      <c r="AL162" s="788"/>
      <c r="AM162" s="788"/>
      <c r="AN162" s="788"/>
      <c r="AO162" s="788"/>
      <c r="AP162" s="788"/>
      <c r="AQ162" s="796">
        <v>10.51</v>
      </c>
      <c r="AR162" s="788">
        <v>9.75</v>
      </c>
      <c r="AS162" s="788">
        <v>8.98</v>
      </c>
      <c r="AT162" s="788">
        <v>8.2100000000000009</v>
      </c>
      <c r="AU162" s="793">
        <v>7.44</v>
      </c>
      <c r="AV162" s="796"/>
      <c r="AW162" s="788"/>
      <c r="AX162" s="788"/>
      <c r="AY162" s="788"/>
      <c r="AZ162" s="788"/>
      <c r="BA162" s="788"/>
      <c r="BB162" s="788"/>
      <c r="BC162" s="788"/>
      <c r="BD162" s="788"/>
      <c r="BE162" s="788"/>
      <c r="BF162" s="788"/>
      <c r="BG162" s="788"/>
      <c r="BH162" s="788"/>
      <c r="BI162" s="788"/>
      <c r="BJ162" s="788"/>
      <c r="BK162" s="793"/>
      <c r="BL162" s="777" t="s">
        <v>961</v>
      </c>
      <c r="BM162" s="773" t="s">
        <v>961</v>
      </c>
      <c r="BN162" s="773" t="s">
        <v>961</v>
      </c>
      <c r="BO162" s="773" t="s">
        <v>961</v>
      </c>
      <c r="BP162" s="784" t="s">
        <v>961</v>
      </c>
      <c r="BQ162" s="796" t="s">
        <v>1971</v>
      </c>
      <c r="BR162" s="788" t="s">
        <v>1971</v>
      </c>
      <c r="BS162" s="788" t="s">
        <v>1971</v>
      </c>
      <c r="BT162" s="788" t="s">
        <v>1971</v>
      </c>
      <c r="BU162" s="793" t="s">
        <v>1971</v>
      </c>
      <c r="BV162" s="796" t="s">
        <v>1971</v>
      </c>
      <c r="BW162" s="788" t="s">
        <v>1971</v>
      </c>
      <c r="BX162" s="788" t="s">
        <v>1971</v>
      </c>
      <c r="BY162" s="788" t="s">
        <v>1971</v>
      </c>
      <c r="BZ162" s="788" t="s">
        <v>1971</v>
      </c>
      <c r="CA162" s="796" t="s">
        <v>1971</v>
      </c>
      <c r="CB162" s="788" t="s">
        <v>1971</v>
      </c>
      <c r="CC162" s="788" t="s">
        <v>1971</v>
      </c>
      <c r="CD162" s="788" t="s">
        <v>1971</v>
      </c>
      <c r="CE162" s="793" t="s">
        <v>1971</v>
      </c>
      <c r="CF162" s="788" t="s">
        <v>1971</v>
      </c>
      <c r="CG162" s="788" t="s">
        <v>1971</v>
      </c>
      <c r="CH162" s="788" t="s">
        <v>1971</v>
      </c>
      <c r="CI162" s="788" t="s">
        <v>1971</v>
      </c>
      <c r="CJ162" s="793" t="s">
        <v>1971</v>
      </c>
      <c r="CK162" s="796" t="s">
        <v>1971</v>
      </c>
      <c r="CL162" s="788" t="s">
        <v>1971</v>
      </c>
      <c r="CM162" s="788" t="s">
        <v>1971</v>
      </c>
      <c r="CN162" s="788" t="s">
        <v>1971</v>
      </c>
      <c r="CO162" s="793" t="s">
        <v>1971</v>
      </c>
      <c r="CP162" s="796" t="s">
        <v>1971</v>
      </c>
      <c r="CQ162" s="788" t="s">
        <v>1971</v>
      </c>
      <c r="CR162" s="788" t="s">
        <v>1971</v>
      </c>
      <c r="CS162" s="788" t="s">
        <v>1971</v>
      </c>
      <c r="CT162" s="793" t="s">
        <v>1971</v>
      </c>
      <c r="CU162" s="1273">
        <v>-1.054</v>
      </c>
      <c r="CV162" s="1272" t="s">
        <v>1971</v>
      </c>
      <c r="CW162" s="1272" t="s">
        <v>1971</v>
      </c>
      <c r="CX162" s="1274" t="s">
        <v>1971</v>
      </c>
      <c r="CY162" s="1272">
        <v>0.878</v>
      </c>
      <c r="CZ162" s="1272" t="s">
        <v>1971</v>
      </c>
      <c r="DA162" s="1272" t="s">
        <v>1971</v>
      </c>
      <c r="DB162" s="1274" t="s">
        <v>1971</v>
      </c>
      <c r="DC162" s="773"/>
      <c r="DD162" s="801">
        <v>1</v>
      </c>
      <c r="DE162" s="802"/>
    </row>
    <row r="163" spans="1:109" ht="15.75" customHeight="1">
      <c r="A163" s="760" t="s">
        <v>990</v>
      </c>
      <c r="B163" s="761">
        <v>157</v>
      </c>
      <c r="C163" s="777" t="s">
        <v>2613</v>
      </c>
      <c r="D163" s="761" t="s">
        <v>2503</v>
      </c>
      <c r="E163" s="761" t="s">
        <v>1927</v>
      </c>
      <c r="F163" s="773" t="s">
        <v>2614</v>
      </c>
      <c r="G163" s="778" t="s">
        <v>2615</v>
      </c>
      <c r="H163" s="779" t="s">
        <v>2616</v>
      </c>
      <c r="I163" s="780"/>
      <c r="J163" s="781">
        <v>1</v>
      </c>
      <c r="K163" s="781"/>
      <c r="L163" s="781"/>
      <c r="M163" s="781"/>
      <c r="N163" s="781"/>
      <c r="O163" s="781"/>
      <c r="P163" s="782"/>
      <c r="Q163" s="783">
        <f t="shared" si="2"/>
        <v>1</v>
      </c>
      <c r="R163" s="777" t="s">
        <v>988</v>
      </c>
      <c r="S163" s="761" t="s">
        <v>964</v>
      </c>
      <c r="T163" s="784" t="s">
        <v>965</v>
      </c>
      <c r="U163" s="761" t="s">
        <v>2178</v>
      </c>
      <c r="V163" s="761" t="s">
        <v>991</v>
      </c>
      <c r="W163" s="761" t="s">
        <v>2617</v>
      </c>
      <c r="X163" s="817">
        <v>2</v>
      </c>
      <c r="Y163" s="809" t="s">
        <v>978</v>
      </c>
      <c r="Z163" s="778" t="s">
        <v>2031</v>
      </c>
      <c r="AA163" s="773"/>
      <c r="AB163" s="773"/>
      <c r="AC163" s="773"/>
      <c r="AD163" s="773"/>
      <c r="AE163" s="773"/>
      <c r="AF163" s="787"/>
      <c r="AG163" s="788"/>
      <c r="AH163" s="788"/>
      <c r="AI163" s="804"/>
      <c r="AJ163" s="788"/>
      <c r="AK163" s="804"/>
      <c r="AL163" s="804"/>
      <c r="AM163" s="804"/>
      <c r="AN163" s="804"/>
      <c r="AO163" s="804"/>
      <c r="AP163" s="804"/>
      <c r="AQ163" s="805">
        <v>2.08</v>
      </c>
      <c r="AR163" s="804">
        <v>2.0699999999999998</v>
      </c>
      <c r="AS163" s="804">
        <v>2.0499999999999998</v>
      </c>
      <c r="AT163" s="804">
        <v>2.04</v>
      </c>
      <c r="AU163" s="806">
        <v>2.02</v>
      </c>
      <c r="AV163" s="805"/>
      <c r="AW163" s="804"/>
      <c r="AX163" s="804"/>
      <c r="AY163" s="804"/>
      <c r="AZ163" s="804"/>
      <c r="BA163" s="804"/>
      <c r="BB163" s="804"/>
      <c r="BC163" s="804"/>
      <c r="BD163" s="804"/>
      <c r="BE163" s="804"/>
      <c r="BF163" s="804"/>
      <c r="BG163" s="804"/>
      <c r="BH163" s="804"/>
      <c r="BI163" s="804"/>
      <c r="BJ163" s="804"/>
      <c r="BK163" s="793"/>
      <c r="BL163" s="777" t="s">
        <v>961</v>
      </c>
      <c r="BM163" s="773" t="s">
        <v>961</v>
      </c>
      <c r="BN163" s="773" t="s">
        <v>961</v>
      </c>
      <c r="BO163" s="773" t="s">
        <v>961</v>
      </c>
      <c r="BP163" s="784" t="s">
        <v>961</v>
      </c>
      <c r="BQ163" s="796" t="s">
        <v>1971</v>
      </c>
      <c r="BR163" s="788" t="s">
        <v>1971</v>
      </c>
      <c r="BS163" s="788" t="s">
        <v>1971</v>
      </c>
      <c r="BT163" s="788" t="s">
        <v>1971</v>
      </c>
      <c r="BU163" s="793" t="s">
        <v>1971</v>
      </c>
      <c r="BV163" s="796" t="s">
        <v>1971</v>
      </c>
      <c r="BW163" s="788" t="s">
        <v>1971</v>
      </c>
      <c r="BX163" s="788" t="s">
        <v>1971</v>
      </c>
      <c r="BY163" s="788" t="s">
        <v>1971</v>
      </c>
      <c r="BZ163" s="788" t="s">
        <v>1971</v>
      </c>
      <c r="CA163" s="796" t="s">
        <v>1971</v>
      </c>
      <c r="CB163" s="788" t="s">
        <v>1971</v>
      </c>
      <c r="CC163" s="788" t="s">
        <v>1971</v>
      </c>
      <c r="CD163" s="788" t="s">
        <v>1971</v>
      </c>
      <c r="CE163" s="793" t="s">
        <v>1971</v>
      </c>
      <c r="CF163" s="788" t="s">
        <v>1971</v>
      </c>
      <c r="CG163" s="788" t="s">
        <v>1971</v>
      </c>
      <c r="CH163" s="788" t="s">
        <v>1971</v>
      </c>
      <c r="CI163" s="788" t="s">
        <v>1971</v>
      </c>
      <c r="CJ163" s="793" t="s">
        <v>1971</v>
      </c>
      <c r="CK163" s="796" t="s">
        <v>1971</v>
      </c>
      <c r="CL163" s="788" t="s">
        <v>1971</v>
      </c>
      <c r="CM163" s="788" t="s">
        <v>1971</v>
      </c>
      <c r="CN163" s="788" t="s">
        <v>1971</v>
      </c>
      <c r="CO163" s="793" t="s">
        <v>1971</v>
      </c>
      <c r="CP163" s="796" t="s">
        <v>1971</v>
      </c>
      <c r="CQ163" s="788" t="s">
        <v>1971</v>
      </c>
      <c r="CR163" s="788" t="s">
        <v>1971</v>
      </c>
      <c r="CS163" s="788" t="s">
        <v>1971</v>
      </c>
      <c r="CT163" s="793" t="s">
        <v>1971</v>
      </c>
      <c r="CU163" s="1273">
        <v>-1.054</v>
      </c>
      <c r="CV163" s="1272" t="s">
        <v>1971</v>
      </c>
      <c r="CW163" s="1272" t="s">
        <v>1971</v>
      </c>
      <c r="CX163" s="1274" t="s">
        <v>1971</v>
      </c>
      <c r="CY163" s="1272">
        <v>0.878</v>
      </c>
      <c r="CZ163" s="1272" t="s">
        <v>1971</v>
      </c>
      <c r="DA163" s="1272" t="s">
        <v>1971</v>
      </c>
      <c r="DB163" s="1274" t="s">
        <v>1971</v>
      </c>
      <c r="DC163" s="773"/>
      <c r="DD163" s="801">
        <v>1</v>
      </c>
      <c r="DE163" s="802"/>
    </row>
    <row r="164" spans="1:109" ht="15.75" customHeight="1">
      <c r="A164" s="760" t="s">
        <v>990</v>
      </c>
      <c r="B164" s="761">
        <v>158</v>
      </c>
      <c r="C164" s="777" t="s">
        <v>2618</v>
      </c>
      <c r="D164" s="761" t="s">
        <v>2503</v>
      </c>
      <c r="E164" s="761" t="s">
        <v>1936</v>
      </c>
      <c r="F164" s="773" t="s">
        <v>2619</v>
      </c>
      <c r="G164" s="778" t="s">
        <v>2620</v>
      </c>
      <c r="H164" s="779" t="s">
        <v>2621</v>
      </c>
      <c r="I164" s="780"/>
      <c r="J164" s="781">
        <v>1</v>
      </c>
      <c r="K164" s="781"/>
      <c r="L164" s="781"/>
      <c r="M164" s="781"/>
      <c r="N164" s="781"/>
      <c r="O164" s="781"/>
      <c r="P164" s="782"/>
      <c r="Q164" s="783">
        <f t="shared" si="2"/>
        <v>1</v>
      </c>
      <c r="R164" s="777" t="s">
        <v>984</v>
      </c>
      <c r="S164" s="761" t="s">
        <v>964</v>
      </c>
      <c r="T164" s="784" t="s">
        <v>965</v>
      </c>
      <c r="U164" s="761" t="s">
        <v>1939</v>
      </c>
      <c r="V164" s="761" t="s">
        <v>991</v>
      </c>
      <c r="W164" s="761" t="s">
        <v>2622</v>
      </c>
      <c r="X164" s="817">
        <v>3</v>
      </c>
      <c r="Y164" s="809" t="s">
        <v>978</v>
      </c>
      <c r="Z164" s="778" t="s">
        <v>1971</v>
      </c>
      <c r="AA164" s="773"/>
      <c r="AB164" s="773"/>
      <c r="AC164" s="773"/>
      <c r="AD164" s="773"/>
      <c r="AE164" s="773"/>
      <c r="AF164" s="787"/>
      <c r="AG164" s="826"/>
      <c r="AH164" s="826"/>
      <c r="AI164" s="826"/>
      <c r="AJ164" s="826"/>
      <c r="AK164" s="826"/>
      <c r="AL164" s="826"/>
      <c r="AM164" s="826"/>
      <c r="AN164" s="826"/>
      <c r="AO164" s="826"/>
      <c r="AP164" s="826"/>
      <c r="AQ164" s="827">
        <v>295.07</v>
      </c>
      <c r="AR164" s="826">
        <v>224</v>
      </c>
      <c r="AS164" s="826">
        <v>152.94</v>
      </c>
      <c r="AT164" s="826">
        <v>81.87</v>
      </c>
      <c r="AU164" s="828">
        <v>10.8</v>
      </c>
      <c r="AV164" s="827"/>
      <c r="AW164" s="826"/>
      <c r="AX164" s="826"/>
      <c r="AY164" s="826"/>
      <c r="AZ164" s="826"/>
      <c r="BA164" s="826"/>
      <c r="BB164" s="826"/>
      <c r="BC164" s="826"/>
      <c r="BD164" s="826"/>
      <c r="BE164" s="826"/>
      <c r="BF164" s="826"/>
      <c r="BG164" s="826"/>
      <c r="BH164" s="826"/>
      <c r="BI164" s="826"/>
      <c r="BJ164" s="826"/>
      <c r="BK164" s="828"/>
      <c r="BL164" s="841" t="s">
        <v>961</v>
      </c>
      <c r="BM164" s="842" t="s">
        <v>961</v>
      </c>
      <c r="BN164" s="842" t="s">
        <v>961</v>
      </c>
      <c r="BO164" s="842" t="s">
        <v>961</v>
      </c>
      <c r="BP164" s="843" t="s">
        <v>961</v>
      </c>
      <c r="BQ164" s="796" t="s">
        <v>1971</v>
      </c>
      <c r="BR164" s="788" t="s">
        <v>1971</v>
      </c>
      <c r="BS164" s="788" t="s">
        <v>1971</v>
      </c>
      <c r="BT164" s="788" t="s">
        <v>1971</v>
      </c>
      <c r="BU164" s="793" t="s">
        <v>1971</v>
      </c>
      <c r="BV164" s="796">
        <v>300</v>
      </c>
      <c r="BW164" s="788">
        <v>260</v>
      </c>
      <c r="BX164" s="788">
        <v>220</v>
      </c>
      <c r="BY164" s="788">
        <v>180</v>
      </c>
      <c r="BZ164" s="788">
        <v>150</v>
      </c>
      <c r="CA164" s="796" t="s">
        <v>1971</v>
      </c>
      <c r="CB164" s="788" t="s">
        <v>1971</v>
      </c>
      <c r="CC164" s="788" t="s">
        <v>1971</v>
      </c>
      <c r="CD164" s="788" t="s">
        <v>1971</v>
      </c>
      <c r="CE164" s="793" t="s">
        <v>1971</v>
      </c>
      <c r="CF164" s="788" t="s">
        <v>1971</v>
      </c>
      <c r="CG164" s="788" t="s">
        <v>1971</v>
      </c>
      <c r="CH164" s="788" t="s">
        <v>1971</v>
      </c>
      <c r="CI164" s="788" t="s">
        <v>1971</v>
      </c>
      <c r="CJ164" s="793" t="s">
        <v>1971</v>
      </c>
      <c r="CK164" s="796" t="s">
        <v>1971</v>
      </c>
      <c r="CL164" s="788" t="s">
        <v>1971</v>
      </c>
      <c r="CM164" s="788" t="s">
        <v>1971</v>
      </c>
      <c r="CN164" s="788" t="s">
        <v>1971</v>
      </c>
      <c r="CO164" s="793" t="s">
        <v>1971</v>
      </c>
      <c r="CP164" s="796" t="s">
        <v>1971</v>
      </c>
      <c r="CQ164" s="788" t="s">
        <v>1971</v>
      </c>
      <c r="CR164" s="788" t="s">
        <v>1971</v>
      </c>
      <c r="CS164" s="788" t="s">
        <v>1971</v>
      </c>
      <c r="CT164" s="793" t="s">
        <v>1971</v>
      </c>
      <c r="CU164" s="1273">
        <v>-2E-3</v>
      </c>
      <c r="CV164" s="1272" t="s">
        <v>1971</v>
      </c>
      <c r="CW164" s="1272" t="s">
        <v>1971</v>
      </c>
      <c r="CX164" s="1274" t="s">
        <v>1971</v>
      </c>
      <c r="CY164" s="1272" t="s">
        <v>1971</v>
      </c>
      <c r="CZ164" s="1272" t="s">
        <v>1971</v>
      </c>
      <c r="DA164" s="1272" t="s">
        <v>1971</v>
      </c>
      <c r="DB164" s="1274" t="s">
        <v>1971</v>
      </c>
      <c r="DC164" s="773"/>
      <c r="DD164" s="801">
        <v>1</v>
      </c>
      <c r="DE164" s="802"/>
    </row>
    <row r="165" spans="1:109" ht="15.75" customHeight="1">
      <c r="A165" s="760" t="s">
        <v>990</v>
      </c>
      <c r="B165" s="761">
        <v>159</v>
      </c>
      <c r="C165" s="777" t="s">
        <v>2623</v>
      </c>
      <c r="D165" s="761" t="s">
        <v>2508</v>
      </c>
      <c r="E165" s="761" t="s">
        <v>1936</v>
      </c>
      <c r="F165" s="773" t="s">
        <v>2624</v>
      </c>
      <c r="G165" s="778" t="s">
        <v>2625</v>
      </c>
      <c r="H165" s="779" t="s">
        <v>2626</v>
      </c>
      <c r="I165" s="780"/>
      <c r="J165" s="781">
        <v>1</v>
      </c>
      <c r="K165" s="781"/>
      <c r="L165" s="781"/>
      <c r="M165" s="781"/>
      <c r="N165" s="781"/>
      <c r="O165" s="781"/>
      <c r="P165" s="782"/>
      <c r="Q165" s="783">
        <f t="shared" si="2"/>
        <v>1</v>
      </c>
      <c r="R165" s="777" t="s">
        <v>988</v>
      </c>
      <c r="S165" s="761" t="s">
        <v>964</v>
      </c>
      <c r="T165" s="784" t="s">
        <v>965</v>
      </c>
      <c r="U165" s="761" t="s">
        <v>1923</v>
      </c>
      <c r="V165" s="761" t="s">
        <v>2147</v>
      </c>
      <c r="W165" s="761" t="s">
        <v>2627</v>
      </c>
      <c r="X165" s="817">
        <v>1</v>
      </c>
      <c r="Y165" s="809" t="s">
        <v>978</v>
      </c>
      <c r="Z165" s="778" t="s">
        <v>1971</v>
      </c>
      <c r="AA165" s="773"/>
      <c r="AB165" s="773"/>
      <c r="AC165" s="773"/>
      <c r="AD165" s="773"/>
      <c r="AE165" s="773"/>
      <c r="AF165" s="787"/>
      <c r="AG165" s="788"/>
      <c r="AH165" s="788"/>
      <c r="AI165" s="788"/>
      <c r="AJ165" s="788"/>
      <c r="AK165" s="788"/>
      <c r="AL165" s="788"/>
      <c r="AM165" s="788"/>
      <c r="AN165" s="788"/>
      <c r="AO165" s="788"/>
      <c r="AP165" s="788"/>
      <c r="AQ165" s="796" t="s">
        <v>1971</v>
      </c>
      <c r="AR165" s="788">
        <v>97.5</v>
      </c>
      <c r="AS165" s="788">
        <v>95</v>
      </c>
      <c r="AT165" s="788">
        <v>92.5</v>
      </c>
      <c r="AU165" s="793">
        <v>90</v>
      </c>
      <c r="AV165" s="796"/>
      <c r="AW165" s="788"/>
      <c r="AX165" s="788"/>
      <c r="AY165" s="788"/>
      <c r="AZ165" s="788"/>
      <c r="BA165" s="788"/>
      <c r="BB165" s="788"/>
      <c r="BC165" s="788"/>
      <c r="BD165" s="788"/>
      <c r="BE165" s="788"/>
      <c r="BF165" s="788"/>
      <c r="BG165" s="788"/>
      <c r="BH165" s="788"/>
      <c r="BI165" s="788"/>
      <c r="BJ165" s="788"/>
      <c r="BK165" s="793"/>
      <c r="BL165" s="777"/>
      <c r="BM165" s="773" t="s">
        <v>961</v>
      </c>
      <c r="BN165" s="773" t="s">
        <v>961</v>
      </c>
      <c r="BO165" s="773" t="s">
        <v>961</v>
      </c>
      <c r="BP165" s="784" t="s">
        <v>961</v>
      </c>
      <c r="BQ165" s="796" t="s">
        <v>1971</v>
      </c>
      <c r="BR165" s="788" t="s">
        <v>1971</v>
      </c>
      <c r="BS165" s="788" t="s">
        <v>1971</v>
      </c>
      <c r="BT165" s="788" t="s">
        <v>1971</v>
      </c>
      <c r="BU165" s="793" t="s">
        <v>1971</v>
      </c>
      <c r="BV165" s="796" t="s">
        <v>1971</v>
      </c>
      <c r="BW165" s="788" t="s">
        <v>1971</v>
      </c>
      <c r="BX165" s="788" t="s">
        <v>1971</v>
      </c>
      <c r="BY165" s="788" t="s">
        <v>1971</v>
      </c>
      <c r="BZ165" s="788" t="s">
        <v>1971</v>
      </c>
      <c r="CA165" s="796" t="s">
        <v>1971</v>
      </c>
      <c r="CB165" s="788" t="s">
        <v>1971</v>
      </c>
      <c r="CC165" s="788" t="s">
        <v>1971</v>
      </c>
      <c r="CD165" s="788" t="s">
        <v>1971</v>
      </c>
      <c r="CE165" s="793" t="s">
        <v>1971</v>
      </c>
      <c r="CF165" s="788" t="s">
        <v>1971</v>
      </c>
      <c r="CG165" s="788" t="s">
        <v>1971</v>
      </c>
      <c r="CH165" s="788" t="s">
        <v>1971</v>
      </c>
      <c r="CI165" s="788" t="s">
        <v>1971</v>
      </c>
      <c r="CJ165" s="793" t="s">
        <v>1971</v>
      </c>
      <c r="CK165" s="796" t="s">
        <v>1971</v>
      </c>
      <c r="CL165" s="788" t="s">
        <v>1971</v>
      </c>
      <c r="CM165" s="788" t="s">
        <v>1971</v>
      </c>
      <c r="CN165" s="788" t="s">
        <v>1971</v>
      </c>
      <c r="CO165" s="793" t="s">
        <v>1971</v>
      </c>
      <c r="CP165" s="796" t="s">
        <v>1971</v>
      </c>
      <c r="CQ165" s="788" t="s">
        <v>1971</v>
      </c>
      <c r="CR165" s="788" t="s">
        <v>1971</v>
      </c>
      <c r="CS165" s="788" t="s">
        <v>1971</v>
      </c>
      <c r="CT165" s="793" t="s">
        <v>1971</v>
      </c>
      <c r="CU165" s="1273">
        <v>-1.119</v>
      </c>
      <c r="CV165" s="1272" t="s">
        <v>1971</v>
      </c>
      <c r="CW165" s="1272" t="s">
        <v>1971</v>
      </c>
      <c r="CX165" s="1274" t="s">
        <v>1971</v>
      </c>
      <c r="CY165" s="1272">
        <v>0.77100000000000002</v>
      </c>
      <c r="CZ165" s="1272" t="s">
        <v>1971</v>
      </c>
      <c r="DA165" s="1272" t="s">
        <v>1971</v>
      </c>
      <c r="DB165" s="1274" t="s">
        <v>1971</v>
      </c>
      <c r="DC165" s="773"/>
      <c r="DD165" s="801">
        <v>1</v>
      </c>
      <c r="DE165" s="802"/>
    </row>
    <row r="166" spans="1:109" ht="15.75" customHeight="1">
      <c r="A166" s="760" t="s">
        <v>990</v>
      </c>
      <c r="B166" s="761">
        <v>160</v>
      </c>
      <c r="C166" s="777" t="s">
        <v>2628</v>
      </c>
      <c r="D166" s="761" t="s">
        <v>2523</v>
      </c>
      <c r="E166" s="761" t="s">
        <v>1936</v>
      </c>
      <c r="F166" s="773" t="s">
        <v>2629</v>
      </c>
      <c r="G166" s="778" t="s">
        <v>2439</v>
      </c>
      <c r="H166" s="779" t="s">
        <v>2630</v>
      </c>
      <c r="I166" s="780"/>
      <c r="J166" s="781"/>
      <c r="K166" s="781">
        <v>1</v>
      </c>
      <c r="L166" s="781"/>
      <c r="M166" s="781"/>
      <c r="N166" s="781"/>
      <c r="O166" s="781"/>
      <c r="P166" s="782"/>
      <c r="Q166" s="783">
        <f t="shared" si="2"/>
        <v>1</v>
      </c>
      <c r="R166" s="777" t="s">
        <v>988</v>
      </c>
      <c r="S166" s="761" t="s">
        <v>964</v>
      </c>
      <c r="T166" s="784" t="s">
        <v>965</v>
      </c>
      <c r="U166" s="761" t="s">
        <v>1949</v>
      </c>
      <c r="V166" s="761" t="s">
        <v>991</v>
      </c>
      <c r="W166" s="761" t="s">
        <v>2631</v>
      </c>
      <c r="X166" s="1263">
        <v>0</v>
      </c>
      <c r="Y166" s="809" t="s">
        <v>978</v>
      </c>
      <c r="Z166" s="778" t="s">
        <v>2439</v>
      </c>
      <c r="AA166" s="773"/>
      <c r="AB166" s="773"/>
      <c r="AC166" s="773"/>
      <c r="AD166" s="773"/>
      <c r="AE166" s="773"/>
      <c r="AF166" s="787"/>
      <c r="AG166" s="788"/>
      <c r="AH166" s="788"/>
      <c r="AI166" s="788"/>
      <c r="AJ166" s="788"/>
      <c r="AK166" s="788"/>
      <c r="AL166" s="788"/>
      <c r="AM166" s="788"/>
      <c r="AN166" s="788"/>
      <c r="AO166" s="788"/>
      <c r="AP166" s="788"/>
      <c r="AQ166" s="796">
        <v>11594</v>
      </c>
      <c r="AR166" s="788">
        <v>11379</v>
      </c>
      <c r="AS166" s="788">
        <v>11164</v>
      </c>
      <c r="AT166" s="788">
        <v>10950</v>
      </c>
      <c r="AU166" s="793">
        <v>10600</v>
      </c>
      <c r="AV166" s="796"/>
      <c r="AW166" s="788"/>
      <c r="AX166" s="788"/>
      <c r="AY166" s="788"/>
      <c r="AZ166" s="788"/>
      <c r="BA166" s="788"/>
      <c r="BB166" s="788"/>
      <c r="BC166" s="788"/>
      <c r="BD166" s="788"/>
      <c r="BE166" s="788"/>
      <c r="BF166" s="788"/>
      <c r="BG166" s="788"/>
      <c r="BH166" s="788"/>
      <c r="BI166" s="788"/>
      <c r="BJ166" s="788"/>
      <c r="BK166" s="793"/>
      <c r="BL166" s="777" t="s">
        <v>961</v>
      </c>
      <c r="BM166" s="773" t="s">
        <v>961</v>
      </c>
      <c r="BN166" s="773" t="s">
        <v>961</v>
      </c>
      <c r="BO166" s="773" t="s">
        <v>961</v>
      </c>
      <c r="BP166" s="784" t="s">
        <v>961</v>
      </c>
      <c r="BQ166" s="796" t="s">
        <v>1971</v>
      </c>
      <c r="BR166" s="788" t="s">
        <v>1971</v>
      </c>
      <c r="BS166" s="788" t="s">
        <v>1971</v>
      </c>
      <c r="BT166" s="788" t="s">
        <v>1971</v>
      </c>
      <c r="BU166" s="793" t="s">
        <v>1971</v>
      </c>
      <c r="BV166" s="796" t="s">
        <v>1971</v>
      </c>
      <c r="BW166" s="788" t="s">
        <v>1971</v>
      </c>
      <c r="BX166" s="788" t="s">
        <v>1971</v>
      </c>
      <c r="BY166" s="788" t="s">
        <v>1971</v>
      </c>
      <c r="BZ166" s="788" t="s">
        <v>1971</v>
      </c>
      <c r="CA166" s="796" t="s">
        <v>1971</v>
      </c>
      <c r="CB166" s="788" t="s">
        <v>1971</v>
      </c>
      <c r="CC166" s="788" t="s">
        <v>1971</v>
      </c>
      <c r="CD166" s="788" t="s">
        <v>1971</v>
      </c>
      <c r="CE166" s="793" t="s">
        <v>1971</v>
      </c>
      <c r="CF166" s="788" t="s">
        <v>1971</v>
      </c>
      <c r="CG166" s="788" t="s">
        <v>1971</v>
      </c>
      <c r="CH166" s="788" t="s">
        <v>1971</v>
      </c>
      <c r="CI166" s="788" t="s">
        <v>1971</v>
      </c>
      <c r="CJ166" s="793" t="s">
        <v>1971</v>
      </c>
      <c r="CK166" s="796" t="s">
        <v>1971</v>
      </c>
      <c r="CL166" s="788" t="s">
        <v>1971</v>
      </c>
      <c r="CM166" s="788" t="s">
        <v>1971</v>
      </c>
      <c r="CN166" s="788" t="s">
        <v>1971</v>
      </c>
      <c r="CO166" s="793" t="s">
        <v>1971</v>
      </c>
      <c r="CP166" s="796" t="s">
        <v>1971</v>
      </c>
      <c r="CQ166" s="788" t="s">
        <v>1971</v>
      </c>
      <c r="CR166" s="788" t="s">
        <v>1971</v>
      </c>
      <c r="CS166" s="788" t="s">
        <v>1971</v>
      </c>
      <c r="CT166" s="793" t="s">
        <v>1971</v>
      </c>
      <c r="CU166" s="1273">
        <v>-1.4430000000000001E-3</v>
      </c>
      <c r="CV166" s="1272" t="s">
        <v>1971</v>
      </c>
      <c r="CW166" s="1272" t="s">
        <v>1971</v>
      </c>
      <c r="CX166" s="1274" t="s">
        <v>1971</v>
      </c>
      <c r="CY166" s="1272">
        <v>7.7999999999999999E-4</v>
      </c>
      <c r="CZ166" s="1272" t="s">
        <v>1971</v>
      </c>
      <c r="DA166" s="1272" t="s">
        <v>1971</v>
      </c>
      <c r="DB166" s="1274" t="s">
        <v>1971</v>
      </c>
      <c r="DC166" s="773"/>
      <c r="DD166" s="801">
        <v>1</v>
      </c>
      <c r="DE166" s="802"/>
    </row>
    <row r="167" spans="1:109" ht="15.75" customHeight="1">
      <c r="A167" s="760" t="s">
        <v>990</v>
      </c>
      <c r="B167" s="761">
        <v>161</v>
      </c>
      <c r="C167" s="777" t="s">
        <v>2632</v>
      </c>
      <c r="D167" s="761" t="s">
        <v>2523</v>
      </c>
      <c r="E167" s="761" t="s">
        <v>1920</v>
      </c>
      <c r="F167" s="773" t="s">
        <v>2633</v>
      </c>
      <c r="G167" s="778" t="s">
        <v>2127</v>
      </c>
      <c r="H167" s="779" t="s">
        <v>2634</v>
      </c>
      <c r="I167" s="780"/>
      <c r="J167" s="781"/>
      <c r="K167" s="781">
        <v>1</v>
      </c>
      <c r="L167" s="781"/>
      <c r="M167" s="781"/>
      <c r="N167" s="781"/>
      <c r="O167" s="781"/>
      <c r="P167" s="782"/>
      <c r="Q167" s="783">
        <f t="shared" si="2"/>
        <v>1</v>
      </c>
      <c r="R167" s="777" t="s">
        <v>988</v>
      </c>
      <c r="S167" s="761" t="s">
        <v>964</v>
      </c>
      <c r="T167" s="784" t="s">
        <v>965</v>
      </c>
      <c r="U167" s="761" t="s">
        <v>2087</v>
      </c>
      <c r="V167" s="761" t="s">
        <v>991</v>
      </c>
      <c r="W167" s="761" t="s">
        <v>2635</v>
      </c>
      <c r="X167" s="1263">
        <v>0</v>
      </c>
      <c r="Y167" s="809" t="s">
        <v>978</v>
      </c>
      <c r="Z167" s="778" t="s">
        <v>2127</v>
      </c>
      <c r="AA167" s="773"/>
      <c r="AB167" s="773"/>
      <c r="AC167" s="773"/>
      <c r="AD167" s="773"/>
      <c r="AE167" s="773"/>
      <c r="AF167" s="787"/>
      <c r="AG167" s="788"/>
      <c r="AH167" s="788"/>
      <c r="AI167" s="788"/>
      <c r="AJ167" s="788"/>
      <c r="AK167" s="788"/>
      <c r="AL167" s="788"/>
      <c r="AM167" s="788"/>
      <c r="AN167" s="788"/>
      <c r="AO167" s="788"/>
      <c r="AP167" s="788"/>
      <c r="AQ167" s="796">
        <v>3372</v>
      </c>
      <c r="AR167" s="788">
        <v>3191</v>
      </c>
      <c r="AS167" s="788">
        <v>3009</v>
      </c>
      <c r="AT167" s="788">
        <v>2828</v>
      </c>
      <c r="AU167" s="793">
        <v>2647</v>
      </c>
      <c r="AV167" s="796"/>
      <c r="AW167" s="788"/>
      <c r="AX167" s="788"/>
      <c r="AY167" s="788"/>
      <c r="AZ167" s="788"/>
      <c r="BA167" s="788"/>
      <c r="BB167" s="788"/>
      <c r="BC167" s="788"/>
      <c r="BD167" s="788"/>
      <c r="BE167" s="788"/>
      <c r="BF167" s="788"/>
      <c r="BG167" s="788"/>
      <c r="BH167" s="788"/>
      <c r="BI167" s="788"/>
      <c r="BJ167" s="788"/>
      <c r="BK167" s="793"/>
      <c r="BL167" s="777" t="s">
        <v>961</v>
      </c>
      <c r="BM167" s="773" t="s">
        <v>961</v>
      </c>
      <c r="BN167" s="773" t="s">
        <v>961</v>
      </c>
      <c r="BO167" s="773" t="s">
        <v>961</v>
      </c>
      <c r="BP167" s="784" t="s">
        <v>961</v>
      </c>
      <c r="BQ167" s="796" t="s">
        <v>1971</v>
      </c>
      <c r="BR167" s="788" t="s">
        <v>1971</v>
      </c>
      <c r="BS167" s="788" t="s">
        <v>1971</v>
      </c>
      <c r="BT167" s="788" t="s">
        <v>1971</v>
      </c>
      <c r="BU167" s="793" t="s">
        <v>1971</v>
      </c>
      <c r="BV167" s="796">
        <v>5058</v>
      </c>
      <c r="BW167" s="788">
        <v>5058</v>
      </c>
      <c r="BX167" s="788">
        <v>5058</v>
      </c>
      <c r="BY167" s="788">
        <v>5058</v>
      </c>
      <c r="BZ167" s="788">
        <v>5058</v>
      </c>
      <c r="CA167" s="796" t="s">
        <v>1971</v>
      </c>
      <c r="CB167" s="788" t="s">
        <v>1971</v>
      </c>
      <c r="CC167" s="788" t="s">
        <v>1971</v>
      </c>
      <c r="CD167" s="788" t="s">
        <v>1971</v>
      </c>
      <c r="CE167" s="793" t="s">
        <v>1971</v>
      </c>
      <c r="CF167" s="788" t="s">
        <v>1971</v>
      </c>
      <c r="CG167" s="788" t="s">
        <v>1971</v>
      </c>
      <c r="CH167" s="788" t="s">
        <v>1971</v>
      </c>
      <c r="CI167" s="788" t="s">
        <v>1971</v>
      </c>
      <c r="CJ167" s="793" t="s">
        <v>1971</v>
      </c>
      <c r="CK167" s="796">
        <v>3000</v>
      </c>
      <c r="CL167" s="788">
        <v>2800</v>
      </c>
      <c r="CM167" s="788">
        <v>2659</v>
      </c>
      <c r="CN167" s="788">
        <v>2487</v>
      </c>
      <c r="CO167" s="793">
        <v>2315</v>
      </c>
      <c r="CP167" s="796" t="s">
        <v>1971</v>
      </c>
      <c r="CQ167" s="788" t="s">
        <v>1971</v>
      </c>
      <c r="CR167" s="788" t="s">
        <v>1971</v>
      </c>
      <c r="CS167" s="788" t="s">
        <v>1971</v>
      </c>
      <c r="CT167" s="793" t="s">
        <v>1971</v>
      </c>
      <c r="CU167" s="1273">
        <v>-6.2700000000000004E-3</v>
      </c>
      <c r="CV167" s="1272" t="s">
        <v>1971</v>
      </c>
      <c r="CW167" s="1272" t="s">
        <v>1971</v>
      </c>
      <c r="CX167" s="1274" t="s">
        <v>1971</v>
      </c>
      <c r="CY167" s="1272">
        <v>4.3099999999999996E-3</v>
      </c>
      <c r="CZ167" s="1272" t="s">
        <v>1971</v>
      </c>
      <c r="DA167" s="1272" t="s">
        <v>1971</v>
      </c>
      <c r="DB167" s="1274" t="s">
        <v>1971</v>
      </c>
      <c r="DC167" s="773"/>
      <c r="DD167" s="801">
        <v>1</v>
      </c>
      <c r="DE167" s="802"/>
    </row>
    <row r="168" spans="1:109" ht="15.75" customHeight="1">
      <c r="A168" s="760" t="s">
        <v>990</v>
      </c>
      <c r="B168" s="761">
        <v>162</v>
      </c>
      <c r="C168" s="777" t="s">
        <v>2636</v>
      </c>
      <c r="D168" s="761" t="s">
        <v>2523</v>
      </c>
      <c r="E168" s="761" t="s">
        <v>1920</v>
      </c>
      <c r="F168" s="773" t="s">
        <v>2637</v>
      </c>
      <c r="G168" s="778" t="s">
        <v>2638</v>
      </c>
      <c r="H168" s="779" t="s">
        <v>2639</v>
      </c>
      <c r="I168" s="780"/>
      <c r="J168" s="781"/>
      <c r="K168" s="781">
        <v>1</v>
      </c>
      <c r="L168" s="781"/>
      <c r="M168" s="781"/>
      <c r="N168" s="781"/>
      <c r="O168" s="781"/>
      <c r="P168" s="782"/>
      <c r="Q168" s="783">
        <f t="shared" si="2"/>
        <v>1</v>
      </c>
      <c r="R168" s="777" t="s">
        <v>988</v>
      </c>
      <c r="S168" s="761" t="s">
        <v>964</v>
      </c>
      <c r="T168" s="784" t="s">
        <v>965</v>
      </c>
      <c r="U168" s="761" t="s">
        <v>2087</v>
      </c>
      <c r="V168" s="761" t="s">
        <v>991</v>
      </c>
      <c r="W168" s="761" t="s">
        <v>2640</v>
      </c>
      <c r="X168" s="1263">
        <v>0</v>
      </c>
      <c r="Y168" s="809" t="s">
        <v>978</v>
      </c>
      <c r="Z168" s="778" t="s">
        <v>1971</v>
      </c>
      <c r="AA168" s="773"/>
      <c r="AB168" s="773"/>
      <c r="AC168" s="773"/>
      <c r="AD168" s="773"/>
      <c r="AE168" s="773"/>
      <c r="AF168" s="787"/>
      <c r="AG168" s="788"/>
      <c r="AH168" s="788"/>
      <c r="AI168" s="788"/>
      <c r="AJ168" s="788"/>
      <c r="AK168" s="788"/>
      <c r="AL168" s="788"/>
      <c r="AM168" s="788"/>
      <c r="AN168" s="788"/>
      <c r="AO168" s="788"/>
      <c r="AP168" s="788"/>
      <c r="AQ168" s="796">
        <v>46</v>
      </c>
      <c r="AR168" s="788">
        <v>44</v>
      </c>
      <c r="AS168" s="788">
        <v>42</v>
      </c>
      <c r="AT168" s="788">
        <v>39</v>
      </c>
      <c r="AU168" s="793">
        <v>37</v>
      </c>
      <c r="AV168" s="796"/>
      <c r="AW168" s="788"/>
      <c r="AX168" s="788"/>
      <c r="AY168" s="788"/>
      <c r="AZ168" s="788"/>
      <c r="BA168" s="788"/>
      <c r="BB168" s="788"/>
      <c r="BC168" s="788"/>
      <c r="BD168" s="788"/>
      <c r="BE168" s="788"/>
      <c r="BF168" s="788"/>
      <c r="BG168" s="788"/>
      <c r="BH168" s="788"/>
      <c r="BI168" s="788"/>
      <c r="BJ168" s="788"/>
      <c r="BK168" s="793"/>
      <c r="BL168" s="777" t="s">
        <v>961</v>
      </c>
      <c r="BM168" s="773" t="s">
        <v>961</v>
      </c>
      <c r="BN168" s="773" t="s">
        <v>961</v>
      </c>
      <c r="BO168" s="773" t="s">
        <v>961</v>
      </c>
      <c r="BP168" s="784" t="s">
        <v>961</v>
      </c>
      <c r="BQ168" s="796" t="s">
        <v>1971</v>
      </c>
      <c r="BR168" s="788" t="s">
        <v>1971</v>
      </c>
      <c r="BS168" s="788" t="s">
        <v>1971</v>
      </c>
      <c r="BT168" s="788" t="s">
        <v>1971</v>
      </c>
      <c r="BU168" s="793" t="s">
        <v>1971</v>
      </c>
      <c r="BV168" s="796" t="s">
        <v>1971</v>
      </c>
      <c r="BW168" s="788" t="s">
        <v>1971</v>
      </c>
      <c r="BX168" s="788" t="s">
        <v>1971</v>
      </c>
      <c r="BY168" s="788" t="s">
        <v>1971</v>
      </c>
      <c r="BZ168" s="788" t="s">
        <v>1971</v>
      </c>
      <c r="CA168" s="796" t="s">
        <v>1971</v>
      </c>
      <c r="CB168" s="788" t="s">
        <v>1971</v>
      </c>
      <c r="CC168" s="788" t="s">
        <v>1971</v>
      </c>
      <c r="CD168" s="788" t="s">
        <v>1971</v>
      </c>
      <c r="CE168" s="793" t="s">
        <v>1971</v>
      </c>
      <c r="CF168" s="788" t="s">
        <v>1971</v>
      </c>
      <c r="CG168" s="788" t="s">
        <v>1971</v>
      </c>
      <c r="CH168" s="788" t="s">
        <v>1971</v>
      </c>
      <c r="CI168" s="788" t="s">
        <v>1971</v>
      </c>
      <c r="CJ168" s="793" t="s">
        <v>1971</v>
      </c>
      <c r="CK168" s="796" t="s">
        <v>1971</v>
      </c>
      <c r="CL168" s="788" t="s">
        <v>1971</v>
      </c>
      <c r="CM168" s="788" t="s">
        <v>1971</v>
      </c>
      <c r="CN168" s="788" t="s">
        <v>1971</v>
      </c>
      <c r="CO168" s="793" t="s">
        <v>1971</v>
      </c>
      <c r="CP168" s="796" t="s">
        <v>1971</v>
      </c>
      <c r="CQ168" s="788" t="s">
        <v>1971</v>
      </c>
      <c r="CR168" s="788" t="s">
        <v>1971</v>
      </c>
      <c r="CS168" s="788" t="s">
        <v>1971</v>
      </c>
      <c r="CT168" s="793" t="s">
        <v>1971</v>
      </c>
      <c r="CU168" s="1273">
        <v>-5.5100000000000003E-2</v>
      </c>
      <c r="CV168" s="1272" t="s">
        <v>1971</v>
      </c>
      <c r="CW168" s="1272" t="s">
        <v>1971</v>
      </c>
      <c r="CX168" s="1274" t="s">
        <v>1971</v>
      </c>
      <c r="CY168" s="1272">
        <v>5.5100000000000003E-2</v>
      </c>
      <c r="CZ168" s="1272" t="s">
        <v>1971</v>
      </c>
      <c r="DA168" s="1272" t="s">
        <v>1971</v>
      </c>
      <c r="DB168" s="1274" t="s">
        <v>1971</v>
      </c>
      <c r="DC168" s="773"/>
      <c r="DD168" s="801">
        <v>1</v>
      </c>
      <c r="DE168" s="802"/>
    </row>
    <row r="169" spans="1:109" ht="15.75" customHeight="1">
      <c r="A169" s="760" t="s">
        <v>990</v>
      </c>
      <c r="B169" s="761">
        <v>163</v>
      </c>
      <c r="C169" s="777" t="s">
        <v>2641</v>
      </c>
      <c r="D169" s="761" t="s">
        <v>2528</v>
      </c>
      <c r="E169" s="761" t="s">
        <v>1936</v>
      </c>
      <c r="F169" s="773" t="s">
        <v>2642</v>
      </c>
      <c r="G169" s="778" t="s">
        <v>2643</v>
      </c>
      <c r="H169" s="779" t="s">
        <v>2644</v>
      </c>
      <c r="I169" s="780">
        <v>1</v>
      </c>
      <c r="J169" s="781"/>
      <c r="K169" s="781"/>
      <c r="L169" s="781"/>
      <c r="M169" s="781"/>
      <c r="N169" s="781"/>
      <c r="O169" s="781"/>
      <c r="P169" s="782"/>
      <c r="Q169" s="783">
        <f t="shared" si="2"/>
        <v>1</v>
      </c>
      <c r="R169" s="777" t="s">
        <v>988</v>
      </c>
      <c r="S169" s="761" t="s">
        <v>964</v>
      </c>
      <c r="T169" s="784" t="s">
        <v>965</v>
      </c>
      <c r="U169" s="761" t="s">
        <v>2008</v>
      </c>
      <c r="V169" s="761" t="s">
        <v>991</v>
      </c>
      <c r="W169" s="761" t="s">
        <v>2338</v>
      </c>
      <c r="X169" s="1263">
        <v>0</v>
      </c>
      <c r="Y169" s="807" t="s">
        <v>978</v>
      </c>
      <c r="Z169" s="778" t="s">
        <v>1971</v>
      </c>
      <c r="AA169" s="773"/>
      <c r="AB169" s="773"/>
      <c r="AC169" s="773"/>
      <c r="AD169" s="773"/>
      <c r="AE169" s="773"/>
      <c r="AF169" s="787"/>
      <c r="AG169" s="788"/>
      <c r="AH169" s="788"/>
      <c r="AI169" s="788"/>
      <c r="AJ169" s="788"/>
      <c r="AK169" s="788"/>
      <c r="AL169" s="788"/>
      <c r="AM169" s="788"/>
      <c r="AN169" s="788"/>
      <c r="AO169" s="788"/>
      <c r="AP169" s="788"/>
      <c r="AQ169" s="796">
        <v>0</v>
      </c>
      <c r="AR169" s="788">
        <v>0</v>
      </c>
      <c r="AS169" s="788">
        <v>0</v>
      </c>
      <c r="AT169" s="788">
        <v>0</v>
      </c>
      <c r="AU169" s="793">
        <v>0</v>
      </c>
      <c r="AV169" s="796"/>
      <c r="AW169" s="788"/>
      <c r="AX169" s="788"/>
      <c r="AY169" s="788"/>
      <c r="AZ169" s="788"/>
      <c r="BA169" s="788"/>
      <c r="BB169" s="788"/>
      <c r="BC169" s="788"/>
      <c r="BD169" s="788"/>
      <c r="BE169" s="788"/>
      <c r="BF169" s="788"/>
      <c r="BG169" s="788"/>
      <c r="BH169" s="788"/>
      <c r="BI169" s="788"/>
      <c r="BJ169" s="788"/>
      <c r="BK169" s="793"/>
      <c r="BL169" s="777" t="s">
        <v>961</v>
      </c>
      <c r="BM169" s="773" t="s">
        <v>961</v>
      </c>
      <c r="BN169" s="773" t="s">
        <v>961</v>
      </c>
      <c r="BO169" s="773" t="s">
        <v>961</v>
      </c>
      <c r="BP169" s="784" t="s">
        <v>961</v>
      </c>
      <c r="BQ169" s="796" t="s">
        <v>1971</v>
      </c>
      <c r="BR169" s="788" t="s">
        <v>1971</v>
      </c>
      <c r="BS169" s="788" t="s">
        <v>1971</v>
      </c>
      <c r="BT169" s="788" t="s">
        <v>1971</v>
      </c>
      <c r="BU169" s="793" t="s">
        <v>1971</v>
      </c>
      <c r="BV169" s="796">
        <v>36</v>
      </c>
      <c r="BW169" s="788">
        <v>36</v>
      </c>
      <c r="BX169" s="788">
        <v>36</v>
      </c>
      <c r="BY169" s="788">
        <v>36</v>
      </c>
      <c r="BZ169" s="788">
        <v>36</v>
      </c>
      <c r="CA169" s="796" t="s">
        <v>1971</v>
      </c>
      <c r="CB169" s="788" t="s">
        <v>1971</v>
      </c>
      <c r="CC169" s="788" t="s">
        <v>1971</v>
      </c>
      <c r="CD169" s="788" t="s">
        <v>1971</v>
      </c>
      <c r="CE169" s="793" t="s">
        <v>1971</v>
      </c>
      <c r="CF169" s="788" t="s">
        <v>1971</v>
      </c>
      <c r="CG169" s="788" t="s">
        <v>1971</v>
      </c>
      <c r="CH169" s="788" t="s">
        <v>1971</v>
      </c>
      <c r="CI169" s="788" t="s">
        <v>1971</v>
      </c>
      <c r="CJ169" s="793" t="s">
        <v>1971</v>
      </c>
      <c r="CK169" s="796" t="s">
        <v>1971</v>
      </c>
      <c r="CL169" s="788" t="s">
        <v>1971</v>
      </c>
      <c r="CM169" s="788" t="s">
        <v>1971</v>
      </c>
      <c r="CN169" s="788" t="s">
        <v>1971</v>
      </c>
      <c r="CO169" s="793" t="s">
        <v>1971</v>
      </c>
      <c r="CP169" s="796" t="s">
        <v>1971</v>
      </c>
      <c r="CQ169" s="788" t="s">
        <v>1971</v>
      </c>
      <c r="CR169" s="788" t="s">
        <v>1971</v>
      </c>
      <c r="CS169" s="788" t="s">
        <v>1971</v>
      </c>
      <c r="CT169" s="793" t="s">
        <v>1971</v>
      </c>
      <c r="CU169" s="1273">
        <v>-3.4999999999999997E-5</v>
      </c>
      <c r="CV169" s="1272" t="s">
        <v>1971</v>
      </c>
      <c r="CW169" s="1272" t="s">
        <v>1971</v>
      </c>
      <c r="CX169" s="1274" t="s">
        <v>1971</v>
      </c>
      <c r="CY169" s="1272">
        <v>4.1999999999999998E-5</v>
      </c>
      <c r="CZ169" s="1272" t="s">
        <v>1971</v>
      </c>
      <c r="DA169" s="1272" t="s">
        <v>1971</v>
      </c>
      <c r="DB169" s="1274" t="s">
        <v>1971</v>
      </c>
      <c r="DC169" s="773"/>
      <c r="DD169" s="801">
        <v>1</v>
      </c>
      <c r="DE169" s="802"/>
    </row>
    <row r="170" spans="1:109" ht="15.75" customHeight="1">
      <c r="A170" s="760" t="s">
        <v>990</v>
      </c>
      <c r="B170" s="761">
        <v>164</v>
      </c>
      <c r="C170" s="777" t="s">
        <v>2645</v>
      </c>
      <c r="D170" s="761" t="s">
        <v>2528</v>
      </c>
      <c r="E170" s="761" t="s">
        <v>1920</v>
      </c>
      <c r="F170" s="773" t="s">
        <v>2646</v>
      </c>
      <c r="G170" s="778" t="s">
        <v>2647</v>
      </c>
      <c r="H170" s="779" t="s">
        <v>2648</v>
      </c>
      <c r="I170" s="780"/>
      <c r="J170" s="781"/>
      <c r="K170" s="781">
        <v>1</v>
      </c>
      <c r="L170" s="781"/>
      <c r="M170" s="781"/>
      <c r="N170" s="781"/>
      <c r="O170" s="781"/>
      <c r="P170" s="782"/>
      <c r="Q170" s="783">
        <f t="shared" si="2"/>
        <v>1</v>
      </c>
      <c r="R170" s="777" t="s">
        <v>988</v>
      </c>
      <c r="S170" s="761" t="s">
        <v>964</v>
      </c>
      <c r="T170" s="784" t="s">
        <v>965</v>
      </c>
      <c r="U170" s="761" t="s">
        <v>2135</v>
      </c>
      <c r="V170" s="761" t="s">
        <v>293</v>
      </c>
      <c r="W170" s="761" t="s">
        <v>2649</v>
      </c>
      <c r="X170" s="1263">
        <v>2</v>
      </c>
      <c r="Y170" s="786" t="s">
        <v>966</v>
      </c>
      <c r="Z170" s="778" t="s">
        <v>1971</v>
      </c>
      <c r="AA170" s="773"/>
      <c r="AB170" s="773"/>
      <c r="AC170" s="773"/>
      <c r="AD170" s="773"/>
      <c r="AE170" s="773"/>
      <c r="AF170" s="787"/>
      <c r="AG170" s="788"/>
      <c r="AH170" s="788"/>
      <c r="AI170" s="788"/>
      <c r="AJ170" s="788"/>
      <c r="AK170" s="788"/>
      <c r="AL170" s="788"/>
      <c r="AM170" s="788"/>
      <c r="AN170" s="788"/>
      <c r="AO170" s="788"/>
      <c r="AP170" s="788"/>
      <c r="AQ170" s="796">
        <v>97.06</v>
      </c>
      <c r="AR170" s="788">
        <v>97.06</v>
      </c>
      <c r="AS170" s="788">
        <v>97.06</v>
      </c>
      <c r="AT170" s="788">
        <v>97.06</v>
      </c>
      <c r="AU170" s="793">
        <v>97.06</v>
      </c>
      <c r="AV170" s="796"/>
      <c r="AW170" s="788"/>
      <c r="AX170" s="788"/>
      <c r="AY170" s="788"/>
      <c r="AZ170" s="788"/>
      <c r="BA170" s="788"/>
      <c r="BB170" s="788"/>
      <c r="BC170" s="788"/>
      <c r="BD170" s="788"/>
      <c r="BE170" s="788"/>
      <c r="BF170" s="788"/>
      <c r="BG170" s="788"/>
      <c r="BH170" s="788"/>
      <c r="BI170" s="788"/>
      <c r="BJ170" s="788"/>
      <c r="BK170" s="793"/>
      <c r="BL170" s="777" t="s">
        <v>961</v>
      </c>
      <c r="BM170" s="773" t="s">
        <v>961</v>
      </c>
      <c r="BN170" s="773" t="s">
        <v>961</v>
      </c>
      <c r="BO170" s="773" t="s">
        <v>961</v>
      </c>
      <c r="BP170" s="784" t="s">
        <v>961</v>
      </c>
      <c r="BQ170" s="796" t="s">
        <v>1971</v>
      </c>
      <c r="BR170" s="788" t="s">
        <v>1971</v>
      </c>
      <c r="BS170" s="788" t="s">
        <v>1971</v>
      </c>
      <c r="BT170" s="788" t="s">
        <v>1971</v>
      </c>
      <c r="BU170" s="793" t="s">
        <v>1971</v>
      </c>
      <c r="BV170" s="796" t="s">
        <v>1971</v>
      </c>
      <c r="BW170" s="788" t="s">
        <v>1971</v>
      </c>
      <c r="BX170" s="788" t="s">
        <v>1971</v>
      </c>
      <c r="BY170" s="788" t="s">
        <v>1971</v>
      </c>
      <c r="BZ170" s="788" t="s">
        <v>1971</v>
      </c>
      <c r="CA170" s="796" t="s">
        <v>1971</v>
      </c>
      <c r="CB170" s="788" t="s">
        <v>1971</v>
      </c>
      <c r="CC170" s="788" t="s">
        <v>1971</v>
      </c>
      <c r="CD170" s="788" t="s">
        <v>1971</v>
      </c>
      <c r="CE170" s="793" t="s">
        <v>1971</v>
      </c>
      <c r="CF170" s="788" t="s">
        <v>1971</v>
      </c>
      <c r="CG170" s="788" t="s">
        <v>1971</v>
      </c>
      <c r="CH170" s="788" t="s">
        <v>1971</v>
      </c>
      <c r="CI170" s="788" t="s">
        <v>1971</v>
      </c>
      <c r="CJ170" s="793" t="s">
        <v>1971</v>
      </c>
      <c r="CK170" s="796" t="s">
        <v>1971</v>
      </c>
      <c r="CL170" s="788" t="s">
        <v>1971</v>
      </c>
      <c r="CM170" s="788" t="s">
        <v>1971</v>
      </c>
      <c r="CN170" s="788" t="s">
        <v>1971</v>
      </c>
      <c r="CO170" s="793" t="s">
        <v>1971</v>
      </c>
      <c r="CP170" s="796" t="s">
        <v>1971</v>
      </c>
      <c r="CQ170" s="788" t="s">
        <v>1971</v>
      </c>
      <c r="CR170" s="788" t="s">
        <v>1971</v>
      </c>
      <c r="CS170" s="788" t="s">
        <v>1971</v>
      </c>
      <c r="CT170" s="793" t="s">
        <v>1971</v>
      </c>
      <c r="CU170" s="1273">
        <v>-0.249</v>
      </c>
      <c r="CV170" s="1272" t="s">
        <v>1971</v>
      </c>
      <c r="CW170" s="1272" t="s">
        <v>1971</v>
      </c>
      <c r="CX170" s="1274" t="s">
        <v>1971</v>
      </c>
      <c r="CY170" s="1272">
        <v>0.249</v>
      </c>
      <c r="CZ170" s="1272" t="s">
        <v>1971</v>
      </c>
      <c r="DA170" s="1272" t="s">
        <v>1971</v>
      </c>
      <c r="DB170" s="1274" t="s">
        <v>1971</v>
      </c>
      <c r="DC170" s="773"/>
      <c r="DD170" s="801">
        <v>1</v>
      </c>
      <c r="DE170" s="802"/>
    </row>
    <row r="171" spans="1:109" ht="15.75" customHeight="1">
      <c r="A171" s="760" t="s">
        <v>990</v>
      </c>
      <c r="B171" s="761">
        <v>165</v>
      </c>
      <c r="C171" s="777" t="s">
        <v>2650</v>
      </c>
      <c r="D171" s="761" t="s">
        <v>2651</v>
      </c>
      <c r="E171" s="761" t="s">
        <v>1936</v>
      </c>
      <c r="F171" s="773" t="s">
        <v>2652</v>
      </c>
      <c r="G171" s="778" t="s">
        <v>2653</v>
      </c>
      <c r="H171" s="779" t="s">
        <v>2654</v>
      </c>
      <c r="I171" s="780">
        <v>0.122</v>
      </c>
      <c r="J171" s="781">
        <v>0.501</v>
      </c>
      <c r="K171" s="781">
        <v>0.377</v>
      </c>
      <c r="L171" s="781"/>
      <c r="M171" s="781"/>
      <c r="N171" s="781"/>
      <c r="O171" s="781"/>
      <c r="P171" s="782"/>
      <c r="Q171" s="783">
        <f t="shared" si="2"/>
        <v>1</v>
      </c>
      <c r="R171" s="777" t="s">
        <v>988</v>
      </c>
      <c r="S171" s="761" t="s">
        <v>964</v>
      </c>
      <c r="T171" s="784" t="s">
        <v>965</v>
      </c>
      <c r="U171" s="761" t="s">
        <v>2135</v>
      </c>
      <c r="V171" s="761" t="s">
        <v>991</v>
      </c>
      <c r="W171" s="761" t="s">
        <v>2655</v>
      </c>
      <c r="X171" s="817">
        <v>1</v>
      </c>
      <c r="Y171" s="786" t="s">
        <v>966</v>
      </c>
      <c r="Z171" s="778" t="s">
        <v>1971</v>
      </c>
      <c r="AA171" s="773"/>
      <c r="AB171" s="773"/>
      <c r="AC171" s="773"/>
      <c r="AD171" s="773"/>
      <c r="AE171" s="773"/>
      <c r="AF171" s="787"/>
      <c r="AG171" s="788"/>
      <c r="AH171" s="788"/>
      <c r="AI171" s="788"/>
      <c r="AJ171" s="788"/>
      <c r="AK171" s="788"/>
      <c r="AL171" s="812"/>
      <c r="AM171" s="812"/>
      <c r="AN171" s="812"/>
      <c r="AO171" s="812"/>
      <c r="AP171" s="812"/>
      <c r="AQ171" s="794">
        <v>10</v>
      </c>
      <c r="AR171" s="795">
        <v>10</v>
      </c>
      <c r="AS171" s="795">
        <v>10</v>
      </c>
      <c r="AT171" s="795">
        <v>10</v>
      </c>
      <c r="AU171" s="808">
        <v>10</v>
      </c>
      <c r="AV171" s="811"/>
      <c r="AW171" s="812"/>
      <c r="AX171" s="812"/>
      <c r="AY171" s="812"/>
      <c r="AZ171" s="812"/>
      <c r="BA171" s="812"/>
      <c r="BB171" s="812"/>
      <c r="BC171" s="812"/>
      <c r="BD171" s="812"/>
      <c r="BE171" s="812"/>
      <c r="BF171" s="812"/>
      <c r="BG171" s="812"/>
      <c r="BH171" s="812"/>
      <c r="BI171" s="812"/>
      <c r="BJ171" s="812"/>
      <c r="BK171" s="813"/>
      <c r="BL171" s="777" t="s">
        <v>961</v>
      </c>
      <c r="BM171" s="773" t="s">
        <v>961</v>
      </c>
      <c r="BN171" s="773" t="s">
        <v>961</v>
      </c>
      <c r="BO171" s="773" t="s">
        <v>961</v>
      </c>
      <c r="BP171" s="784" t="s">
        <v>961</v>
      </c>
      <c r="BQ171" s="792" t="s">
        <v>1971</v>
      </c>
      <c r="BR171" s="788" t="s">
        <v>1971</v>
      </c>
      <c r="BS171" s="788" t="s">
        <v>1971</v>
      </c>
      <c r="BT171" s="788" t="s">
        <v>1971</v>
      </c>
      <c r="BU171" s="793" t="s">
        <v>1971</v>
      </c>
      <c r="BV171" s="796" t="s">
        <v>1971</v>
      </c>
      <c r="BW171" s="788" t="s">
        <v>1971</v>
      </c>
      <c r="BX171" s="788" t="s">
        <v>1971</v>
      </c>
      <c r="BY171" s="788" t="s">
        <v>1971</v>
      </c>
      <c r="BZ171" s="788" t="s">
        <v>1971</v>
      </c>
      <c r="CA171" s="796" t="s">
        <v>1971</v>
      </c>
      <c r="CB171" s="788" t="s">
        <v>1971</v>
      </c>
      <c r="CC171" s="788" t="s">
        <v>1971</v>
      </c>
      <c r="CD171" s="788" t="s">
        <v>1971</v>
      </c>
      <c r="CE171" s="793" t="s">
        <v>1971</v>
      </c>
      <c r="CF171" s="788" t="s">
        <v>1971</v>
      </c>
      <c r="CG171" s="788" t="s">
        <v>1971</v>
      </c>
      <c r="CH171" s="788" t="s">
        <v>1971</v>
      </c>
      <c r="CI171" s="788" t="s">
        <v>1971</v>
      </c>
      <c r="CJ171" s="793" t="s">
        <v>1971</v>
      </c>
      <c r="CK171" s="796" t="s">
        <v>1971</v>
      </c>
      <c r="CL171" s="788" t="s">
        <v>1971</v>
      </c>
      <c r="CM171" s="788" t="s">
        <v>1971</v>
      </c>
      <c r="CN171" s="788" t="s">
        <v>1971</v>
      </c>
      <c r="CO171" s="793" t="s">
        <v>1971</v>
      </c>
      <c r="CP171" s="796" t="s">
        <v>1971</v>
      </c>
      <c r="CQ171" s="788" t="s">
        <v>1971</v>
      </c>
      <c r="CR171" s="788" t="s">
        <v>1971</v>
      </c>
      <c r="CS171" s="788" t="s">
        <v>1971</v>
      </c>
      <c r="CT171" s="793" t="s">
        <v>1971</v>
      </c>
      <c r="CU171" s="1273">
        <v>-1.189E-2</v>
      </c>
      <c r="CV171" s="1272" t="s">
        <v>1971</v>
      </c>
      <c r="CW171" s="1272" t="s">
        <v>1971</v>
      </c>
      <c r="CX171" s="1274" t="s">
        <v>1971</v>
      </c>
      <c r="CY171" s="1272">
        <v>7.6800000000000002E-3</v>
      </c>
      <c r="CZ171" s="1272" t="s">
        <v>1971</v>
      </c>
      <c r="DA171" s="1272" t="s">
        <v>1971</v>
      </c>
      <c r="DB171" s="1274" t="s">
        <v>1971</v>
      </c>
      <c r="DC171" s="773" t="s">
        <v>973</v>
      </c>
      <c r="DD171" s="801">
        <v>1</v>
      </c>
      <c r="DE171" s="802"/>
    </row>
    <row r="172" spans="1:109" ht="15.75" customHeight="1">
      <c r="A172" s="760" t="s">
        <v>990</v>
      </c>
      <c r="B172" s="761">
        <v>166</v>
      </c>
      <c r="C172" s="777" t="s">
        <v>2656</v>
      </c>
      <c r="D172" s="761" t="s">
        <v>2651</v>
      </c>
      <c r="E172" s="761" t="s">
        <v>1920</v>
      </c>
      <c r="F172" s="773" t="s">
        <v>2657</v>
      </c>
      <c r="G172" s="778" t="s">
        <v>2658</v>
      </c>
      <c r="H172" s="779" t="s">
        <v>2659</v>
      </c>
      <c r="I172" s="780">
        <v>0.11</v>
      </c>
      <c r="J172" s="781">
        <v>0.44900000000000001</v>
      </c>
      <c r="K172" s="781">
        <v>0.33800000000000002</v>
      </c>
      <c r="L172" s="781">
        <v>2.9000000000000001E-2</v>
      </c>
      <c r="M172" s="781">
        <v>7.3999999999999996E-2</v>
      </c>
      <c r="N172" s="781"/>
      <c r="O172" s="781"/>
      <c r="P172" s="782"/>
      <c r="Q172" s="783">
        <f t="shared" si="2"/>
        <v>1</v>
      </c>
      <c r="R172" s="777" t="s">
        <v>988</v>
      </c>
      <c r="S172" s="761" t="s">
        <v>964</v>
      </c>
      <c r="T172" s="784" t="s">
        <v>965</v>
      </c>
      <c r="U172" s="761" t="s">
        <v>2161</v>
      </c>
      <c r="V172" s="761" t="s">
        <v>2660</v>
      </c>
      <c r="W172" s="761" t="s">
        <v>2661</v>
      </c>
      <c r="X172" s="1263">
        <v>0</v>
      </c>
      <c r="Y172" s="786" t="s">
        <v>966</v>
      </c>
      <c r="Z172" s="778" t="s">
        <v>1971</v>
      </c>
      <c r="AA172" s="773"/>
      <c r="AB172" s="773"/>
      <c r="AC172" s="773"/>
      <c r="AD172" s="773"/>
      <c r="AE172" s="773"/>
      <c r="AF172" s="787"/>
      <c r="AG172" s="788"/>
      <c r="AH172" s="788"/>
      <c r="AI172" s="788"/>
      <c r="AJ172" s="788"/>
      <c r="AK172" s="788"/>
      <c r="AL172" s="788"/>
      <c r="AM172" s="788"/>
      <c r="AN172" s="788"/>
      <c r="AO172" s="788"/>
      <c r="AP172" s="788"/>
      <c r="AQ172" s="796">
        <v>4433</v>
      </c>
      <c r="AR172" s="788">
        <v>5602</v>
      </c>
      <c r="AS172" s="788">
        <v>6771</v>
      </c>
      <c r="AT172" s="788">
        <v>7941</v>
      </c>
      <c r="AU172" s="793">
        <v>9110</v>
      </c>
      <c r="AV172" s="796"/>
      <c r="AW172" s="788"/>
      <c r="AX172" s="788"/>
      <c r="AY172" s="788"/>
      <c r="AZ172" s="788"/>
      <c r="BA172" s="788"/>
      <c r="BB172" s="788"/>
      <c r="BC172" s="788"/>
      <c r="BD172" s="788"/>
      <c r="BE172" s="788"/>
      <c r="BF172" s="788"/>
      <c r="BG172" s="788"/>
      <c r="BH172" s="788"/>
      <c r="BI172" s="788"/>
      <c r="BJ172" s="788"/>
      <c r="BK172" s="793"/>
      <c r="BL172" s="777" t="s">
        <v>961</v>
      </c>
      <c r="BM172" s="773" t="s">
        <v>961</v>
      </c>
      <c r="BN172" s="773" t="s">
        <v>961</v>
      </c>
      <c r="BO172" s="773" t="s">
        <v>961</v>
      </c>
      <c r="BP172" s="784" t="s">
        <v>961</v>
      </c>
      <c r="BQ172" s="796" t="s">
        <v>1971</v>
      </c>
      <c r="BR172" s="788" t="s">
        <v>1971</v>
      </c>
      <c r="BS172" s="788" t="s">
        <v>1971</v>
      </c>
      <c r="BT172" s="788" t="s">
        <v>1971</v>
      </c>
      <c r="BU172" s="793" t="s">
        <v>1971</v>
      </c>
      <c r="BV172" s="796" t="s">
        <v>1971</v>
      </c>
      <c r="BW172" s="788" t="s">
        <v>1971</v>
      </c>
      <c r="BX172" s="788" t="s">
        <v>1971</v>
      </c>
      <c r="BY172" s="788" t="s">
        <v>1971</v>
      </c>
      <c r="BZ172" s="788" t="s">
        <v>1971</v>
      </c>
      <c r="CA172" s="796" t="s">
        <v>1971</v>
      </c>
      <c r="CB172" s="788" t="s">
        <v>1971</v>
      </c>
      <c r="CC172" s="788" t="s">
        <v>1971</v>
      </c>
      <c r="CD172" s="788" t="s">
        <v>1971</v>
      </c>
      <c r="CE172" s="793" t="s">
        <v>1971</v>
      </c>
      <c r="CF172" s="788" t="s">
        <v>1971</v>
      </c>
      <c r="CG172" s="788" t="s">
        <v>1971</v>
      </c>
      <c r="CH172" s="788" t="s">
        <v>1971</v>
      </c>
      <c r="CI172" s="788" t="s">
        <v>1971</v>
      </c>
      <c r="CJ172" s="793" t="s">
        <v>1971</v>
      </c>
      <c r="CK172" s="796" t="s">
        <v>1971</v>
      </c>
      <c r="CL172" s="788" t="s">
        <v>1971</v>
      </c>
      <c r="CM172" s="788" t="s">
        <v>1971</v>
      </c>
      <c r="CN172" s="788" t="s">
        <v>1971</v>
      </c>
      <c r="CO172" s="793" t="s">
        <v>1971</v>
      </c>
      <c r="CP172" s="796" t="s">
        <v>1971</v>
      </c>
      <c r="CQ172" s="788" t="s">
        <v>1971</v>
      </c>
      <c r="CR172" s="788" t="s">
        <v>1971</v>
      </c>
      <c r="CS172" s="788" t="s">
        <v>1971</v>
      </c>
      <c r="CT172" s="793" t="s">
        <v>1971</v>
      </c>
      <c r="CU172" s="1273">
        <v>-1.8699999999999999E-4</v>
      </c>
      <c r="CV172" s="1272" t="s">
        <v>1971</v>
      </c>
      <c r="CW172" s="1272" t="s">
        <v>1971</v>
      </c>
      <c r="CX172" s="1274" t="s">
        <v>1971</v>
      </c>
      <c r="CY172" s="1272">
        <v>1.8699999999999999E-4</v>
      </c>
      <c r="CZ172" s="1272" t="s">
        <v>1971</v>
      </c>
      <c r="DA172" s="1272" t="s">
        <v>1971</v>
      </c>
      <c r="DB172" s="1274" t="s">
        <v>1971</v>
      </c>
      <c r="DC172" s="773" t="s">
        <v>973</v>
      </c>
      <c r="DD172" s="801">
        <v>1</v>
      </c>
      <c r="DE172" s="802"/>
    </row>
    <row r="173" spans="1:109" ht="15.75" customHeight="1">
      <c r="A173" s="760" t="s">
        <v>990</v>
      </c>
      <c r="B173" s="761">
        <v>167</v>
      </c>
      <c r="C173" s="777" t="s">
        <v>2662</v>
      </c>
      <c r="D173" s="761" t="s">
        <v>2651</v>
      </c>
      <c r="E173" s="761" t="s">
        <v>1936</v>
      </c>
      <c r="F173" s="773" t="s">
        <v>2663</v>
      </c>
      <c r="G173" s="778" t="s">
        <v>2664</v>
      </c>
      <c r="H173" s="779" t="s">
        <v>2665</v>
      </c>
      <c r="I173" s="780"/>
      <c r="J173" s="781"/>
      <c r="K173" s="781"/>
      <c r="L173" s="781">
        <v>1</v>
      </c>
      <c r="M173" s="781"/>
      <c r="N173" s="781"/>
      <c r="O173" s="781"/>
      <c r="P173" s="782"/>
      <c r="Q173" s="783">
        <f t="shared" si="2"/>
        <v>1</v>
      </c>
      <c r="R173" s="777" t="s">
        <v>963</v>
      </c>
      <c r="S173" s="761" t="s">
        <v>1971</v>
      </c>
      <c r="T173" s="784" t="s">
        <v>1971</v>
      </c>
      <c r="U173" s="761" t="s">
        <v>711</v>
      </c>
      <c r="V173" s="761" t="s">
        <v>293</v>
      </c>
      <c r="W173" s="761" t="s">
        <v>2666</v>
      </c>
      <c r="X173" s="1298">
        <v>1</v>
      </c>
      <c r="Y173" s="786" t="s">
        <v>966</v>
      </c>
      <c r="Z173" s="778" t="s">
        <v>1971</v>
      </c>
      <c r="AA173" s="773"/>
      <c r="AB173" s="773"/>
      <c r="AC173" s="773"/>
      <c r="AD173" s="773"/>
      <c r="AE173" s="773"/>
      <c r="AF173" s="787"/>
      <c r="AG173" s="788"/>
      <c r="AH173" s="788"/>
      <c r="AI173" s="788"/>
      <c r="AJ173" s="788"/>
      <c r="AK173" s="804"/>
      <c r="AL173" s="804"/>
      <c r="AM173" s="804"/>
      <c r="AN173" s="804"/>
      <c r="AO173" s="804"/>
      <c r="AP173" s="804"/>
      <c r="AQ173" s="805">
        <v>100</v>
      </c>
      <c r="AR173" s="804">
        <v>100</v>
      </c>
      <c r="AS173" s="804">
        <v>100</v>
      </c>
      <c r="AT173" s="804">
        <v>100</v>
      </c>
      <c r="AU173" s="806">
        <v>100</v>
      </c>
      <c r="AV173" s="805"/>
      <c r="AW173" s="804"/>
      <c r="AX173" s="804"/>
      <c r="AY173" s="804"/>
      <c r="AZ173" s="804"/>
      <c r="BA173" s="804"/>
      <c r="BB173" s="804"/>
      <c r="BC173" s="804"/>
      <c r="BD173" s="804"/>
      <c r="BE173" s="804"/>
      <c r="BF173" s="804"/>
      <c r="BG173" s="804"/>
      <c r="BH173" s="804"/>
      <c r="BI173" s="804"/>
      <c r="BJ173" s="804"/>
      <c r="BK173" s="793"/>
      <c r="BL173" s="777"/>
      <c r="BM173" s="773"/>
      <c r="BN173" s="773"/>
      <c r="BO173" s="773"/>
      <c r="BP173" s="784"/>
      <c r="BQ173" s="796" t="s">
        <v>1971</v>
      </c>
      <c r="BR173" s="788" t="s">
        <v>1971</v>
      </c>
      <c r="BS173" s="788" t="s">
        <v>1971</v>
      </c>
      <c r="BT173" s="788" t="s">
        <v>1971</v>
      </c>
      <c r="BU173" s="793" t="s">
        <v>1971</v>
      </c>
      <c r="BV173" s="796" t="s">
        <v>1971</v>
      </c>
      <c r="BW173" s="788" t="s">
        <v>1971</v>
      </c>
      <c r="BX173" s="788" t="s">
        <v>1971</v>
      </c>
      <c r="BY173" s="788" t="s">
        <v>1971</v>
      </c>
      <c r="BZ173" s="788" t="s">
        <v>1971</v>
      </c>
      <c r="CA173" s="796" t="s">
        <v>1971</v>
      </c>
      <c r="CB173" s="788" t="s">
        <v>1971</v>
      </c>
      <c r="CC173" s="788" t="s">
        <v>1971</v>
      </c>
      <c r="CD173" s="788" t="s">
        <v>1971</v>
      </c>
      <c r="CE173" s="793" t="s">
        <v>1971</v>
      </c>
      <c r="CF173" s="788" t="s">
        <v>1971</v>
      </c>
      <c r="CG173" s="788" t="s">
        <v>1971</v>
      </c>
      <c r="CH173" s="788" t="s">
        <v>1971</v>
      </c>
      <c r="CI173" s="788" t="s">
        <v>1971</v>
      </c>
      <c r="CJ173" s="788" t="s">
        <v>1971</v>
      </c>
      <c r="CK173" s="796" t="s">
        <v>1971</v>
      </c>
      <c r="CL173" s="788" t="s">
        <v>1971</v>
      </c>
      <c r="CM173" s="788" t="s">
        <v>1971</v>
      </c>
      <c r="CN173" s="788" t="s">
        <v>1971</v>
      </c>
      <c r="CO173" s="793" t="s">
        <v>1971</v>
      </c>
      <c r="CP173" s="796" t="s">
        <v>1971</v>
      </c>
      <c r="CQ173" s="788" t="s">
        <v>1971</v>
      </c>
      <c r="CR173" s="788" t="s">
        <v>1971</v>
      </c>
      <c r="CS173" s="788" t="s">
        <v>1971</v>
      </c>
      <c r="CT173" s="793" t="s">
        <v>1971</v>
      </c>
      <c r="CU173" s="1273" t="s">
        <v>1971</v>
      </c>
      <c r="CV173" s="1272" t="s">
        <v>1971</v>
      </c>
      <c r="CW173" s="1272" t="s">
        <v>1971</v>
      </c>
      <c r="CX173" s="1274" t="s">
        <v>1971</v>
      </c>
      <c r="CY173" s="1272" t="s">
        <v>1971</v>
      </c>
      <c r="CZ173" s="1272" t="s">
        <v>1971</v>
      </c>
      <c r="DA173" s="1272" t="s">
        <v>1971</v>
      </c>
      <c r="DB173" s="1274" t="s">
        <v>1971</v>
      </c>
      <c r="DC173" s="773"/>
      <c r="DD173" s="801">
        <v>1</v>
      </c>
      <c r="DE173" s="802"/>
    </row>
    <row r="174" spans="1:109" ht="15.75" customHeight="1">
      <c r="A174" s="760" t="s">
        <v>990</v>
      </c>
      <c r="B174" s="761">
        <v>168</v>
      </c>
      <c r="C174" s="777" t="s">
        <v>2667</v>
      </c>
      <c r="D174" s="761" t="s">
        <v>2560</v>
      </c>
      <c r="E174" s="761" t="s">
        <v>1936</v>
      </c>
      <c r="F174" s="773" t="s">
        <v>2668</v>
      </c>
      <c r="G174" s="778" t="s">
        <v>2669</v>
      </c>
      <c r="H174" s="779" t="s">
        <v>2670</v>
      </c>
      <c r="I174" s="780"/>
      <c r="J174" s="781"/>
      <c r="K174" s="781"/>
      <c r="L174" s="781"/>
      <c r="M174" s="781">
        <v>1</v>
      </c>
      <c r="N174" s="781"/>
      <c r="O174" s="781"/>
      <c r="P174" s="782"/>
      <c r="Q174" s="783">
        <f t="shared" si="2"/>
        <v>1</v>
      </c>
      <c r="R174" s="777" t="s">
        <v>963</v>
      </c>
      <c r="S174" s="761" t="s">
        <v>1971</v>
      </c>
      <c r="T174" s="784" t="s">
        <v>1971</v>
      </c>
      <c r="U174" s="761" t="s">
        <v>2146</v>
      </c>
      <c r="V174" s="761" t="s">
        <v>991</v>
      </c>
      <c r="W174" s="761" t="s">
        <v>2564</v>
      </c>
      <c r="X174" s="817">
        <v>1</v>
      </c>
      <c r="Y174" s="807" t="s">
        <v>966</v>
      </c>
      <c r="Z174" s="778" t="s">
        <v>1971</v>
      </c>
      <c r="AA174" s="773"/>
      <c r="AB174" s="773"/>
      <c r="AC174" s="773"/>
      <c r="AD174" s="773"/>
      <c r="AE174" s="773"/>
      <c r="AF174" s="787"/>
      <c r="AG174" s="788"/>
      <c r="AH174" s="788"/>
      <c r="AI174" s="788"/>
      <c r="AJ174" s="788"/>
      <c r="AK174" s="788"/>
      <c r="AL174" s="788"/>
      <c r="AM174" s="788"/>
      <c r="AN174" s="788"/>
      <c r="AO174" s="788"/>
      <c r="AP174" s="788"/>
      <c r="AQ174" s="796">
        <v>8.6999999999999993</v>
      </c>
      <c r="AR174" s="788">
        <v>8.6999999999999993</v>
      </c>
      <c r="AS174" s="788">
        <v>8.6999999999999993</v>
      </c>
      <c r="AT174" s="788">
        <v>8.8000000000000007</v>
      </c>
      <c r="AU174" s="793">
        <v>8.8000000000000007</v>
      </c>
      <c r="AV174" s="796"/>
      <c r="AW174" s="788"/>
      <c r="AX174" s="788"/>
      <c r="AY174" s="788"/>
      <c r="AZ174" s="788"/>
      <c r="BA174" s="788"/>
      <c r="BB174" s="788"/>
      <c r="BC174" s="788"/>
      <c r="BD174" s="788"/>
      <c r="BE174" s="788"/>
      <c r="BF174" s="788"/>
      <c r="BG174" s="788"/>
      <c r="BH174" s="788"/>
      <c r="BI174" s="788"/>
      <c r="BJ174" s="788"/>
      <c r="BK174" s="793"/>
      <c r="BL174" s="777"/>
      <c r="BM174" s="773"/>
      <c r="BN174" s="773"/>
      <c r="BO174" s="773"/>
      <c r="BP174" s="784"/>
      <c r="BQ174" s="796" t="s">
        <v>1971</v>
      </c>
      <c r="BR174" s="788" t="s">
        <v>1971</v>
      </c>
      <c r="BS174" s="788" t="s">
        <v>1971</v>
      </c>
      <c r="BT174" s="788" t="s">
        <v>1971</v>
      </c>
      <c r="BU174" s="793" t="s">
        <v>1971</v>
      </c>
      <c r="BV174" s="796" t="s">
        <v>1971</v>
      </c>
      <c r="BW174" s="788" t="s">
        <v>1971</v>
      </c>
      <c r="BX174" s="788" t="s">
        <v>1971</v>
      </c>
      <c r="BY174" s="788" t="s">
        <v>1971</v>
      </c>
      <c r="BZ174" s="788" t="s">
        <v>1971</v>
      </c>
      <c r="CA174" s="796" t="s">
        <v>1971</v>
      </c>
      <c r="CB174" s="788" t="s">
        <v>1971</v>
      </c>
      <c r="CC174" s="788" t="s">
        <v>1971</v>
      </c>
      <c r="CD174" s="788" t="s">
        <v>1971</v>
      </c>
      <c r="CE174" s="793" t="s">
        <v>1971</v>
      </c>
      <c r="CF174" s="788" t="s">
        <v>1971</v>
      </c>
      <c r="CG174" s="788" t="s">
        <v>1971</v>
      </c>
      <c r="CH174" s="788" t="s">
        <v>1971</v>
      </c>
      <c r="CI174" s="788" t="s">
        <v>1971</v>
      </c>
      <c r="CJ174" s="793" t="s">
        <v>1971</v>
      </c>
      <c r="CK174" s="796" t="s">
        <v>1971</v>
      </c>
      <c r="CL174" s="788" t="s">
        <v>1971</v>
      </c>
      <c r="CM174" s="788" t="s">
        <v>1971</v>
      </c>
      <c r="CN174" s="788" t="s">
        <v>1971</v>
      </c>
      <c r="CO174" s="793" t="s">
        <v>1971</v>
      </c>
      <c r="CP174" s="796" t="s">
        <v>1971</v>
      </c>
      <c r="CQ174" s="788" t="s">
        <v>1971</v>
      </c>
      <c r="CR174" s="788" t="s">
        <v>1971</v>
      </c>
      <c r="CS174" s="788" t="s">
        <v>1971</v>
      </c>
      <c r="CT174" s="793" t="s">
        <v>1971</v>
      </c>
      <c r="CU174" s="1273" t="s">
        <v>1971</v>
      </c>
      <c r="CV174" s="1272" t="s">
        <v>1971</v>
      </c>
      <c r="CW174" s="1272" t="s">
        <v>1971</v>
      </c>
      <c r="CX174" s="1274" t="s">
        <v>1971</v>
      </c>
      <c r="CY174" s="1272" t="s">
        <v>1971</v>
      </c>
      <c r="CZ174" s="1272" t="s">
        <v>1971</v>
      </c>
      <c r="DA174" s="1272" t="s">
        <v>1971</v>
      </c>
      <c r="DB174" s="1274" t="s">
        <v>1971</v>
      </c>
      <c r="DC174" s="773"/>
      <c r="DD174" s="801"/>
      <c r="DE174" s="802"/>
    </row>
    <row r="175" spans="1:109" ht="15.75" customHeight="1">
      <c r="A175" s="760" t="s">
        <v>990</v>
      </c>
      <c r="B175" s="761">
        <v>169</v>
      </c>
      <c r="C175" s="777" t="s">
        <v>2671</v>
      </c>
      <c r="D175" s="761" t="s">
        <v>2560</v>
      </c>
      <c r="E175" s="761" t="s">
        <v>1936</v>
      </c>
      <c r="F175" s="773" t="s">
        <v>2672</v>
      </c>
      <c r="G175" s="778" t="s">
        <v>2673</v>
      </c>
      <c r="H175" s="779" t="s">
        <v>2674</v>
      </c>
      <c r="I175" s="780"/>
      <c r="J175" s="781"/>
      <c r="K175" s="781"/>
      <c r="L175" s="781"/>
      <c r="M175" s="781">
        <v>1</v>
      </c>
      <c r="N175" s="781"/>
      <c r="O175" s="781"/>
      <c r="P175" s="782"/>
      <c r="Q175" s="783">
        <f t="shared" si="2"/>
        <v>1</v>
      </c>
      <c r="R175" s="777" t="s">
        <v>963</v>
      </c>
      <c r="S175" s="761" t="s">
        <v>1971</v>
      </c>
      <c r="T175" s="784" t="s">
        <v>1971</v>
      </c>
      <c r="U175" s="761" t="s">
        <v>2423</v>
      </c>
      <c r="V175" s="761" t="s">
        <v>293</v>
      </c>
      <c r="W175" s="761" t="s">
        <v>2675</v>
      </c>
      <c r="X175" s="817">
        <v>1</v>
      </c>
      <c r="Y175" s="807" t="s">
        <v>966</v>
      </c>
      <c r="Z175" s="778" t="s">
        <v>1971</v>
      </c>
      <c r="AA175" s="773"/>
      <c r="AB175" s="773"/>
      <c r="AC175" s="773"/>
      <c r="AD175" s="773"/>
      <c r="AE175" s="773"/>
      <c r="AF175" s="787"/>
      <c r="AG175" s="788"/>
      <c r="AH175" s="788"/>
      <c r="AI175" s="788"/>
      <c r="AJ175" s="788"/>
      <c r="AK175" s="788"/>
      <c r="AL175" s="788"/>
      <c r="AM175" s="788"/>
      <c r="AN175" s="788"/>
      <c r="AO175" s="804"/>
      <c r="AP175" s="804"/>
      <c r="AQ175" s="805">
        <v>39</v>
      </c>
      <c r="AR175" s="804">
        <v>52</v>
      </c>
      <c r="AS175" s="804">
        <v>65</v>
      </c>
      <c r="AT175" s="804">
        <v>65</v>
      </c>
      <c r="AU175" s="806">
        <v>65</v>
      </c>
      <c r="AV175" s="805"/>
      <c r="AW175" s="804"/>
      <c r="AX175" s="804"/>
      <c r="AY175" s="804"/>
      <c r="AZ175" s="804"/>
      <c r="BA175" s="804"/>
      <c r="BB175" s="804"/>
      <c r="BC175" s="804"/>
      <c r="BD175" s="804"/>
      <c r="BE175" s="804"/>
      <c r="BF175" s="788"/>
      <c r="BG175" s="788"/>
      <c r="BH175" s="788"/>
      <c r="BI175" s="788"/>
      <c r="BJ175" s="788"/>
      <c r="BK175" s="793"/>
      <c r="BL175" s="777"/>
      <c r="BM175" s="773"/>
      <c r="BN175" s="773"/>
      <c r="BO175" s="773"/>
      <c r="BP175" s="784"/>
      <c r="BQ175" s="796" t="s">
        <v>1971</v>
      </c>
      <c r="BR175" s="788" t="s">
        <v>1971</v>
      </c>
      <c r="BS175" s="788" t="s">
        <v>1971</v>
      </c>
      <c r="BT175" s="788" t="s">
        <v>1971</v>
      </c>
      <c r="BU175" s="793" t="s">
        <v>1971</v>
      </c>
      <c r="BV175" s="796" t="s">
        <v>1971</v>
      </c>
      <c r="BW175" s="788" t="s">
        <v>1971</v>
      </c>
      <c r="BX175" s="788" t="s">
        <v>1971</v>
      </c>
      <c r="BY175" s="788" t="s">
        <v>1971</v>
      </c>
      <c r="BZ175" s="788" t="s">
        <v>1971</v>
      </c>
      <c r="CA175" s="796" t="s">
        <v>1971</v>
      </c>
      <c r="CB175" s="788" t="s">
        <v>1971</v>
      </c>
      <c r="CC175" s="788" t="s">
        <v>1971</v>
      </c>
      <c r="CD175" s="788" t="s">
        <v>1971</v>
      </c>
      <c r="CE175" s="793" t="s">
        <v>1971</v>
      </c>
      <c r="CF175" s="788" t="s">
        <v>1971</v>
      </c>
      <c r="CG175" s="788" t="s">
        <v>1971</v>
      </c>
      <c r="CH175" s="788" t="s">
        <v>1971</v>
      </c>
      <c r="CI175" s="788" t="s">
        <v>1971</v>
      </c>
      <c r="CJ175" s="793" t="s">
        <v>1971</v>
      </c>
      <c r="CK175" s="796" t="s">
        <v>1971</v>
      </c>
      <c r="CL175" s="788" t="s">
        <v>1971</v>
      </c>
      <c r="CM175" s="788" t="s">
        <v>1971</v>
      </c>
      <c r="CN175" s="788" t="s">
        <v>1971</v>
      </c>
      <c r="CO175" s="793" t="s">
        <v>1971</v>
      </c>
      <c r="CP175" s="796" t="s">
        <v>1971</v>
      </c>
      <c r="CQ175" s="788" t="s">
        <v>1971</v>
      </c>
      <c r="CR175" s="788" t="s">
        <v>1971</v>
      </c>
      <c r="CS175" s="788" t="s">
        <v>1971</v>
      </c>
      <c r="CT175" s="793" t="s">
        <v>1971</v>
      </c>
      <c r="CU175" s="1273" t="s">
        <v>1971</v>
      </c>
      <c r="CV175" s="1272" t="s">
        <v>1971</v>
      </c>
      <c r="CW175" s="1272" t="s">
        <v>1971</v>
      </c>
      <c r="CX175" s="1274" t="s">
        <v>1971</v>
      </c>
      <c r="CY175" s="1272" t="s">
        <v>1971</v>
      </c>
      <c r="CZ175" s="1272" t="s">
        <v>1971</v>
      </c>
      <c r="DA175" s="1272" t="s">
        <v>1971</v>
      </c>
      <c r="DB175" s="1274" t="s">
        <v>1971</v>
      </c>
      <c r="DC175" s="773"/>
      <c r="DD175" s="801">
        <v>1</v>
      </c>
      <c r="DE175" s="802"/>
    </row>
    <row r="176" spans="1:109" ht="15.75" customHeight="1">
      <c r="A176" s="760" t="s">
        <v>990</v>
      </c>
      <c r="B176" s="761">
        <v>170</v>
      </c>
      <c r="C176" s="777" t="s">
        <v>2676</v>
      </c>
      <c r="D176" s="761" t="s">
        <v>2560</v>
      </c>
      <c r="E176" s="761" t="s">
        <v>1936</v>
      </c>
      <c r="F176" s="773" t="s">
        <v>2677</v>
      </c>
      <c r="G176" s="778" t="s">
        <v>658</v>
      </c>
      <c r="H176" s="779" t="s">
        <v>2678</v>
      </c>
      <c r="I176" s="780"/>
      <c r="J176" s="781"/>
      <c r="K176" s="781"/>
      <c r="L176" s="781"/>
      <c r="M176" s="781">
        <v>1</v>
      </c>
      <c r="N176" s="781"/>
      <c r="O176" s="781"/>
      <c r="P176" s="782"/>
      <c r="Q176" s="783">
        <f t="shared" si="2"/>
        <v>1</v>
      </c>
      <c r="R176" s="777" t="s">
        <v>963</v>
      </c>
      <c r="S176" s="761" t="s">
        <v>1971</v>
      </c>
      <c r="T176" s="784" t="s">
        <v>1971</v>
      </c>
      <c r="U176" s="761" t="s">
        <v>2058</v>
      </c>
      <c r="V176" s="761" t="s">
        <v>293</v>
      </c>
      <c r="W176" s="761" t="s">
        <v>2679</v>
      </c>
      <c r="X176" s="817">
        <v>1</v>
      </c>
      <c r="Y176" s="807" t="s">
        <v>966</v>
      </c>
      <c r="Z176" s="778" t="s">
        <v>658</v>
      </c>
      <c r="AA176" s="773"/>
      <c r="AB176" s="773"/>
      <c r="AC176" s="773"/>
      <c r="AD176" s="773"/>
      <c r="AE176" s="773"/>
      <c r="AF176" s="787"/>
      <c r="AG176" s="788"/>
      <c r="AH176" s="788"/>
      <c r="AI176" s="788"/>
      <c r="AJ176" s="788"/>
      <c r="AK176" s="788"/>
      <c r="AL176" s="788"/>
      <c r="AM176" s="788"/>
      <c r="AN176" s="788"/>
      <c r="AO176" s="788"/>
      <c r="AP176" s="788"/>
      <c r="AQ176" s="1394"/>
      <c r="AR176" s="1697"/>
      <c r="AS176" s="1697"/>
      <c r="AT176" s="1697"/>
      <c r="AU176" s="1498"/>
      <c r="AV176" s="796"/>
      <c r="AW176" s="788"/>
      <c r="AX176" s="788"/>
      <c r="AY176" s="788"/>
      <c r="AZ176" s="788"/>
      <c r="BA176" s="788"/>
      <c r="BB176" s="788"/>
      <c r="BC176" s="788"/>
      <c r="BD176" s="788"/>
      <c r="BE176" s="788"/>
      <c r="BF176" s="788"/>
      <c r="BG176" s="788"/>
      <c r="BH176" s="788"/>
      <c r="BI176" s="788"/>
      <c r="BJ176" s="788"/>
      <c r="BK176" s="793"/>
      <c r="BL176" s="1351"/>
      <c r="BM176" s="1352"/>
      <c r="BN176" s="1352"/>
      <c r="BO176" s="1352"/>
      <c r="BP176" s="1414"/>
      <c r="BQ176" s="1394"/>
      <c r="BR176" s="1343"/>
      <c r="BS176" s="1343"/>
      <c r="BT176" s="1343"/>
      <c r="BU176" s="1344"/>
      <c r="BV176" s="1394"/>
      <c r="BW176" s="1343"/>
      <c r="BX176" s="1343"/>
      <c r="BY176" s="1343"/>
      <c r="BZ176" s="1343"/>
      <c r="CA176" s="1394"/>
      <c r="CB176" s="1343"/>
      <c r="CC176" s="1343"/>
      <c r="CD176" s="1343"/>
      <c r="CE176" s="1344"/>
      <c r="CF176" s="1343"/>
      <c r="CG176" s="1343"/>
      <c r="CH176" s="1343"/>
      <c r="CI176" s="1343"/>
      <c r="CJ176" s="1344"/>
      <c r="CK176" s="1394"/>
      <c r="CL176" s="1343"/>
      <c r="CM176" s="1343"/>
      <c r="CN176" s="1343"/>
      <c r="CO176" s="1344"/>
      <c r="CP176" s="1394"/>
      <c r="CQ176" s="1343"/>
      <c r="CR176" s="1343"/>
      <c r="CS176" s="1343"/>
      <c r="CT176" s="1344"/>
      <c r="CU176" s="1499"/>
      <c r="CV176" s="1490"/>
      <c r="CW176" s="1490"/>
      <c r="CX176" s="1695"/>
      <c r="CY176" s="1490"/>
      <c r="CZ176" s="1490"/>
      <c r="DA176" s="1490"/>
      <c r="DB176" s="1695"/>
      <c r="DC176" s="1352"/>
      <c r="DD176" s="1696"/>
      <c r="DE176" s="1701"/>
    </row>
    <row r="177" spans="1:109" ht="15.75" customHeight="1">
      <c r="A177" s="760" t="s">
        <v>990</v>
      </c>
      <c r="B177" s="761">
        <v>171</v>
      </c>
      <c r="C177" s="777" t="s">
        <v>2680</v>
      </c>
      <c r="D177" s="761" t="s">
        <v>2560</v>
      </c>
      <c r="E177" s="761" t="s">
        <v>1936</v>
      </c>
      <c r="F177" s="773" t="s">
        <v>2681</v>
      </c>
      <c r="G177" s="778" t="s">
        <v>2682</v>
      </c>
      <c r="H177" s="779" t="s">
        <v>2683</v>
      </c>
      <c r="I177" s="780"/>
      <c r="J177" s="781"/>
      <c r="K177" s="781"/>
      <c r="L177" s="781"/>
      <c r="M177" s="781">
        <v>1</v>
      </c>
      <c r="N177" s="781"/>
      <c r="O177" s="781"/>
      <c r="P177" s="782"/>
      <c r="Q177" s="783">
        <f t="shared" si="2"/>
        <v>1</v>
      </c>
      <c r="R177" s="777" t="s">
        <v>963</v>
      </c>
      <c r="S177" s="761" t="s">
        <v>1971</v>
      </c>
      <c r="T177" s="784" t="s">
        <v>1971</v>
      </c>
      <c r="U177" s="761" t="s">
        <v>2423</v>
      </c>
      <c r="V177" s="761" t="s">
        <v>1030</v>
      </c>
      <c r="W177" s="761" t="s">
        <v>2684</v>
      </c>
      <c r="X177" s="817">
        <v>0</v>
      </c>
      <c r="Y177" s="807" t="s">
        <v>1971</v>
      </c>
      <c r="Z177" s="778" t="s">
        <v>1971</v>
      </c>
      <c r="AA177" s="773"/>
      <c r="AB177" s="773"/>
      <c r="AC177" s="773"/>
      <c r="AD177" s="773"/>
      <c r="AE177" s="773"/>
      <c r="AF177" s="787"/>
      <c r="AG177" s="788"/>
      <c r="AH177" s="788"/>
      <c r="AI177" s="788"/>
      <c r="AJ177" s="788"/>
      <c r="AK177" s="788"/>
      <c r="AL177" s="788"/>
      <c r="AM177" s="788"/>
      <c r="AN177" s="788"/>
      <c r="AO177" s="788"/>
      <c r="AP177" s="788"/>
      <c r="AQ177" s="796" t="s">
        <v>2041</v>
      </c>
      <c r="AR177" s="788" t="s">
        <v>2041</v>
      </c>
      <c r="AS177" s="788" t="s">
        <v>2041</v>
      </c>
      <c r="AT177" s="788" t="s">
        <v>2041</v>
      </c>
      <c r="AU177" s="793" t="s">
        <v>2041</v>
      </c>
      <c r="AV177" s="796"/>
      <c r="AW177" s="788"/>
      <c r="AX177" s="788"/>
      <c r="AY177" s="788"/>
      <c r="AZ177" s="788"/>
      <c r="BA177" s="788"/>
      <c r="BB177" s="788"/>
      <c r="BC177" s="788"/>
      <c r="BD177" s="788"/>
      <c r="BE177" s="788"/>
      <c r="BF177" s="788"/>
      <c r="BG177" s="788"/>
      <c r="BH177" s="788"/>
      <c r="BI177" s="788"/>
      <c r="BJ177" s="788"/>
      <c r="BK177" s="793"/>
      <c r="BL177" s="777"/>
      <c r="BM177" s="773"/>
      <c r="BN177" s="773"/>
      <c r="BO177" s="773"/>
      <c r="BP177" s="784"/>
      <c r="BQ177" s="796" t="s">
        <v>1971</v>
      </c>
      <c r="BR177" s="788" t="s">
        <v>1971</v>
      </c>
      <c r="BS177" s="788" t="s">
        <v>1971</v>
      </c>
      <c r="BT177" s="788" t="s">
        <v>1971</v>
      </c>
      <c r="BU177" s="793" t="s">
        <v>1971</v>
      </c>
      <c r="BV177" s="796" t="s">
        <v>1971</v>
      </c>
      <c r="BW177" s="788" t="s">
        <v>1971</v>
      </c>
      <c r="BX177" s="788" t="s">
        <v>1971</v>
      </c>
      <c r="BY177" s="788" t="s">
        <v>1971</v>
      </c>
      <c r="BZ177" s="788" t="s">
        <v>1971</v>
      </c>
      <c r="CA177" s="796" t="s">
        <v>1971</v>
      </c>
      <c r="CB177" s="788" t="s">
        <v>1971</v>
      </c>
      <c r="CC177" s="788" t="s">
        <v>1971</v>
      </c>
      <c r="CD177" s="788" t="s">
        <v>1971</v>
      </c>
      <c r="CE177" s="793" t="s">
        <v>1971</v>
      </c>
      <c r="CF177" s="788" t="s">
        <v>1971</v>
      </c>
      <c r="CG177" s="788" t="s">
        <v>1971</v>
      </c>
      <c r="CH177" s="788" t="s">
        <v>1971</v>
      </c>
      <c r="CI177" s="788" t="s">
        <v>1971</v>
      </c>
      <c r="CJ177" s="793" t="s">
        <v>1971</v>
      </c>
      <c r="CK177" s="796" t="s">
        <v>1971</v>
      </c>
      <c r="CL177" s="788" t="s">
        <v>1971</v>
      </c>
      <c r="CM177" s="788" t="s">
        <v>1971</v>
      </c>
      <c r="CN177" s="788" t="s">
        <v>1971</v>
      </c>
      <c r="CO177" s="793" t="s">
        <v>1971</v>
      </c>
      <c r="CP177" s="796" t="s">
        <v>1971</v>
      </c>
      <c r="CQ177" s="788" t="s">
        <v>1971</v>
      </c>
      <c r="CR177" s="788" t="s">
        <v>1971</v>
      </c>
      <c r="CS177" s="788" t="s">
        <v>1971</v>
      </c>
      <c r="CT177" s="793" t="s">
        <v>1971</v>
      </c>
      <c r="CU177" s="1273" t="s">
        <v>1971</v>
      </c>
      <c r="CV177" s="1272" t="s">
        <v>1971</v>
      </c>
      <c r="CW177" s="1272" t="s">
        <v>1971</v>
      </c>
      <c r="CX177" s="1274" t="s">
        <v>1971</v>
      </c>
      <c r="CY177" s="1272" t="s">
        <v>1971</v>
      </c>
      <c r="CZ177" s="1272" t="s">
        <v>1971</v>
      </c>
      <c r="DA177" s="1272" t="s">
        <v>1971</v>
      </c>
      <c r="DB177" s="1274" t="s">
        <v>1971</v>
      </c>
      <c r="DC177" s="773"/>
      <c r="DD177" s="801">
        <v>1</v>
      </c>
      <c r="DE177" s="802"/>
    </row>
    <row r="178" spans="1:109" ht="15.75" customHeight="1">
      <c r="A178" s="760" t="s">
        <v>990</v>
      </c>
      <c r="B178" s="761">
        <v>172</v>
      </c>
      <c r="C178" s="777" t="s">
        <v>2685</v>
      </c>
      <c r="D178" s="761" t="s">
        <v>2533</v>
      </c>
      <c r="E178" s="761" t="s">
        <v>1936</v>
      </c>
      <c r="F178" s="773" t="s">
        <v>2686</v>
      </c>
      <c r="G178" s="778" t="s">
        <v>2687</v>
      </c>
      <c r="H178" s="779" t="s">
        <v>2688</v>
      </c>
      <c r="I178" s="780"/>
      <c r="J178" s="781">
        <v>1</v>
      </c>
      <c r="K178" s="781"/>
      <c r="L178" s="781"/>
      <c r="M178" s="781"/>
      <c r="N178" s="781"/>
      <c r="O178" s="781"/>
      <c r="P178" s="782"/>
      <c r="Q178" s="783">
        <f t="shared" si="2"/>
        <v>1</v>
      </c>
      <c r="R178" s="777" t="s">
        <v>984</v>
      </c>
      <c r="S178" s="761" t="s">
        <v>964</v>
      </c>
      <c r="T178" s="784" t="s">
        <v>977</v>
      </c>
      <c r="U178" s="761" t="s">
        <v>1939</v>
      </c>
      <c r="V178" s="761" t="s">
        <v>293</v>
      </c>
      <c r="W178" s="761" t="s">
        <v>2689</v>
      </c>
      <c r="X178" s="817">
        <v>1</v>
      </c>
      <c r="Y178" s="810" t="s">
        <v>966</v>
      </c>
      <c r="Z178" s="778" t="s">
        <v>1971</v>
      </c>
      <c r="AA178" s="773"/>
      <c r="AB178" s="773"/>
      <c r="AC178" s="773"/>
      <c r="AD178" s="773"/>
      <c r="AE178" s="773"/>
      <c r="AF178" s="787"/>
      <c r="AG178" s="788"/>
      <c r="AH178" s="788"/>
      <c r="AI178" s="788"/>
      <c r="AJ178" s="788"/>
      <c r="AK178" s="788"/>
      <c r="AL178" s="788"/>
      <c r="AM178" s="788"/>
      <c r="AN178" s="788"/>
      <c r="AO178" s="788"/>
      <c r="AP178" s="788"/>
      <c r="AQ178" s="805">
        <v>0</v>
      </c>
      <c r="AR178" s="804">
        <v>0</v>
      </c>
      <c r="AS178" s="804">
        <v>0</v>
      </c>
      <c r="AT178" s="804">
        <v>0</v>
      </c>
      <c r="AU178" s="806">
        <v>100</v>
      </c>
      <c r="AV178" s="796"/>
      <c r="AW178" s="788"/>
      <c r="AX178" s="788"/>
      <c r="AY178" s="788"/>
      <c r="AZ178" s="788"/>
      <c r="BA178" s="788"/>
      <c r="BB178" s="788"/>
      <c r="BC178" s="788"/>
      <c r="BD178" s="788"/>
      <c r="BE178" s="788"/>
      <c r="BF178" s="788"/>
      <c r="BG178" s="788"/>
      <c r="BH178" s="788"/>
      <c r="BI178" s="788"/>
      <c r="BJ178" s="788"/>
      <c r="BK178" s="793"/>
      <c r="BL178" s="777"/>
      <c r="BM178" s="773"/>
      <c r="BN178" s="773"/>
      <c r="BO178" s="773"/>
      <c r="BP178" s="784" t="s">
        <v>961</v>
      </c>
      <c r="BQ178" s="796" t="s">
        <v>1971</v>
      </c>
      <c r="BR178" s="788" t="s">
        <v>1971</v>
      </c>
      <c r="BS178" s="788" t="s">
        <v>1971</v>
      </c>
      <c r="BT178" s="788" t="s">
        <v>1971</v>
      </c>
      <c r="BU178" s="793" t="s">
        <v>1971</v>
      </c>
      <c r="BV178" s="796" t="s">
        <v>1971</v>
      </c>
      <c r="BW178" s="788" t="s">
        <v>1971</v>
      </c>
      <c r="BX178" s="788" t="s">
        <v>1971</v>
      </c>
      <c r="BY178" s="788" t="s">
        <v>1971</v>
      </c>
      <c r="BZ178" s="788" t="s">
        <v>1971</v>
      </c>
      <c r="CA178" s="796" t="s">
        <v>1971</v>
      </c>
      <c r="CB178" s="788" t="s">
        <v>1971</v>
      </c>
      <c r="CC178" s="788" t="s">
        <v>1971</v>
      </c>
      <c r="CD178" s="788" t="s">
        <v>1971</v>
      </c>
      <c r="CE178" s="793" t="s">
        <v>1971</v>
      </c>
      <c r="CF178" s="788" t="s">
        <v>1971</v>
      </c>
      <c r="CG178" s="788" t="s">
        <v>1971</v>
      </c>
      <c r="CH178" s="788" t="s">
        <v>1971</v>
      </c>
      <c r="CI178" s="788" t="s">
        <v>1971</v>
      </c>
      <c r="CJ178" s="793" t="s">
        <v>1971</v>
      </c>
      <c r="CK178" s="796" t="s">
        <v>1971</v>
      </c>
      <c r="CL178" s="788" t="s">
        <v>1971</v>
      </c>
      <c r="CM178" s="788" t="s">
        <v>1971</v>
      </c>
      <c r="CN178" s="788" t="s">
        <v>1971</v>
      </c>
      <c r="CO178" s="793" t="s">
        <v>1971</v>
      </c>
      <c r="CP178" s="796" t="s">
        <v>1971</v>
      </c>
      <c r="CQ178" s="788" t="s">
        <v>1971</v>
      </c>
      <c r="CR178" s="788" t="s">
        <v>1971</v>
      </c>
      <c r="CS178" s="788" t="s">
        <v>1971</v>
      </c>
      <c r="CT178" s="793" t="s">
        <v>1971</v>
      </c>
      <c r="CU178" s="1277">
        <v>-0.36899999999999999</v>
      </c>
      <c r="CV178" s="1272" t="s">
        <v>1971</v>
      </c>
      <c r="CW178" s="1272" t="s">
        <v>1971</v>
      </c>
      <c r="CX178" s="1274" t="s">
        <v>1971</v>
      </c>
      <c r="CY178" s="1272" t="s">
        <v>1971</v>
      </c>
      <c r="CZ178" s="1272" t="s">
        <v>1971</v>
      </c>
      <c r="DA178" s="1272" t="s">
        <v>1971</v>
      </c>
      <c r="DB178" s="1274" t="s">
        <v>1971</v>
      </c>
      <c r="DC178" s="773" t="s">
        <v>973</v>
      </c>
      <c r="DD178" s="801">
        <v>1</v>
      </c>
      <c r="DE178" s="802"/>
    </row>
    <row r="179" spans="1:109" ht="15.75" customHeight="1">
      <c r="A179" s="760" t="s">
        <v>990</v>
      </c>
      <c r="B179" s="761">
        <v>173</v>
      </c>
      <c r="C179" s="777" t="s">
        <v>2690</v>
      </c>
      <c r="D179" s="761" t="s">
        <v>2503</v>
      </c>
      <c r="E179" s="761" t="s">
        <v>1936</v>
      </c>
      <c r="F179" s="773" t="s">
        <v>2691</v>
      </c>
      <c r="G179" s="778" t="s">
        <v>2692</v>
      </c>
      <c r="H179" s="779" t="s">
        <v>2693</v>
      </c>
      <c r="I179" s="780"/>
      <c r="J179" s="781">
        <v>1</v>
      </c>
      <c r="K179" s="781"/>
      <c r="L179" s="781"/>
      <c r="M179" s="781"/>
      <c r="N179" s="781"/>
      <c r="O179" s="781"/>
      <c r="P179" s="782"/>
      <c r="Q179" s="783">
        <f t="shared" si="2"/>
        <v>1</v>
      </c>
      <c r="R179" s="777" t="s">
        <v>984</v>
      </c>
      <c r="S179" s="761" t="s">
        <v>964</v>
      </c>
      <c r="T179" s="784" t="s">
        <v>977</v>
      </c>
      <c r="U179" s="761" t="s">
        <v>1955</v>
      </c>
      <c r="V179" s="761" t="s">
        <v>293</v>
      </c>
      <c r="W179" s="761" t="s">
        <v>2689</v>
      </c>
      <c r="X179" s="817">
        <v>1</v>
      </c>
      <c r="Y179" s="810" t="s">
        <v>966</v>
      </c>
      <c r="Z179" s="778" t="s">
        <v>1971</v>
      </c>
      <c r="AA179" s="773"/>
      <c r="AB179" s="773"/>
      <c r="AC179" s="773"/>
      <c r="AD179" s="773"/>
      <c r="AE179" s="773"/>
      <c r="AF179" s="787"/>
      <c r="AG179" s="788"/>
      <c r="AH179" s="788"/>
      <c r="AI179" s="788"/>
      <c r="AJ179" s="788"/>
      <c r="AK179" s="788"/>
      <c r="AL179" s="788"/>
      <c r="AM179" s="788"/>
      <c r="AN179" s="788"/>
      <c r="AO179" s="788"/>
      <c r="AP179" s="788"/>
      <c r="AQ179" s="796">
        <v>15.1</v>
      </c>
      <c r="AR179" s="788">
        <v>36.4</v>
      </c>
      <c r="AS179" s="788">
        <v>57.6</v>
      </c>
      <c r="AT179" s="788">
        <v>78.8</v>
      </c>
      <c r="AU179" s="793">
        <v>100</v>
      </c>
      <c r="AV179" s="796"/>
      <c r="AW179" s="788"/>
      <c r="AX179" s="788"/>
      <c r="AY179" s="788"/>
      <c r="AZ179" s="788"/>
      <c r="BA179" s="788"/>
      <c r="BB179" s="788"/>
      <c r="BC179" s="788"/>
      <c r="BD179" s="788"/>
      <c r="BE179" s="788"/>
      <c r="BF179" s="788"/>
      <c r="BG179" s="788"/>
      <c r="BH179" s="788"/>
      <c r="BI179" s="788"/>
      <c r="BJ179" s="788"/>
      <c r="BK179" s="793"/>
      <c r="BL179" s="777"/>
      <c r="BM179" s="773"/>
      <c r="BN179" s="773"/>
      <c r="BO179" s="773"/>
      <c r="BP179" s="784" t="s">
        <v>961</v>
      </c>
      <c r="BQ179" s="796" t="s">
        <v>1971</v>
      </c>
      <c r="BR179" s="788" t="s">
        <v>1971</v>
      </c>
      <c r="BS179" s="788" t="s">
        <v>1971</v>
      </c>
      <c r="BT179" s="788" t="s">
        <v>1971</v>
      </c>
      <c r="BU179" s="793" t="s">
        <v>1971</v>
      </c>
      <c r="BV179" s="796" t="s">
        <v>1971</v>
      </c>
      <c r="BW179" s="788" t="s">
        <v>1971</v>
      </c>
      <c r="BX179" s="788" t="s">
        <v>1971</v>
      </c>
      <c r="BY179" s="788" t="s">
        <v>1971</v>
      </c>
      <c r="BZ179" s="788" t="s">
        <v>1971</v>
      </c>
      <c r="CA179" s="796" t="s">
        <v>1971</v>
      </c>
      <c r="CB179" s="788" t="s">
        <v>1971</v>
      </c>
      <c r="CC179" s="788" t="s">
        <v>1971</v>
      </c>
      <c r="CD179" s="788" t="s">
        <v>1971</v>
      </c>
      <c r="CE179" s="793" t="s">
        <v>1971</v>
      </c>
      <c r="CF179" s="788" t="s">
        <v>1971</v>
      </c>
      <c r="CG179" s="788" t="s">
        <v>1971</v>
      </c>
      <c r="CH179" s="788" t="s">
        <v>1971</v>
      </c>
      <c r="CI179" s="788" t="s">
        <v>1971</v>
      </c>
      <c r="CJ179" s="793" t="s">
        <v>1971</v>
      </c>
      <c r="CK179" s="796" t="s">
        <v>1971</v>
      </c>
      <c r="CL179" s="788" t="s">
        <v>1971</v>
      </c>
      <c r="CM179" s="788" t="s">
        <v>1971</v>
      </c>
      <c r="CN179" s="788" t="s">
        <v>1971</v>
      </c>
      <c r="CO179" s="793" t="s">
        <v>1971</v>
      </c>
      <c r="CP179" s="796" t="s">
        <v>1971</v>
      </c>
      <c r="CQ179" s="788" t="s">
        <v>1971</v>
      </c>
      <c r="CR179" s="788" t="s">
        <v>1971</v>
      </c>
      <c r="CS179" s="788" t="s">
        <v>1971</v>
      </c>
      <c r="CT179" s="793" t="s">
        <v>1971</v>
      </c>
      <c r="CU179" s="1277">
        <v>-4.6199999999999998E-2</v>
      </c>
      <c r="CV179" s="1272" t="s">
        <v>1971</v>
      </c>
      <c r="CW179" s="1272" t="s">
        <v>1971</v>
      </c>
      <c r="CX179" s="1274" t="s">
        <v>1971</v>
      </c>
      <c r="CY179" s="1272" t="s">
        <v>1971</v>
      </c>
      <c r="CZ179" s="1272" t="s">
        <v>1971</v>
      </c>
      <c r="DA179" s="1272" t="s">
        <v>1971</v>
      </c>
      <c r="DB179" s="1274" t="s">
        <v>1971</v>
      </c>
      <c r="DC179" s="773" t="s">
        <v>973</v>
      </c>
      <c r="DD179" s="801">
        <v>1</v>
      </c>
      <c r="DE179" s="802"/>
    </row>
    <row r="180" spans="1:109" ht="15.75" customHeight="1">
      <c r="A180" s="760" t="s">
        <v>990</v>
      </c>
      <c r="B180" s="761">
        <v>174</v>
      </c>
      <c r="C180" s="777" t="s">
        <v>2694</v>
      </c>
      <c r="D180" s="761" t="s">
        <v>2560</v>
      </c>
      <c r="E180" s="761" t="s">
        <v>1936</v>
      </c>
      <c r="F180" s="773" t="s">
        <v>2695</v>
      </c>
      <c r="G180" s="778" t="s">
        <v>2696</v>
      </c>
      <c r="H180" s="779" t="s">
        <v>2697</v>
      </c>
      <c r="I180" s="780"/>
      <c r="J180" s="781">
        <v>1</v>
      </c>
      <c r="K180" s="781"/>
      <c r="L180" s="781"/>
      <c r="M180" s="781"/>
      <c r="N180" s="781"/>
      <c r="O180" s="781"/>
      <c r="P180" s="782"/>
      <c r="Q180" s="783">
        <f t="shared" si="2"/>
        <v>1</v>
      </c>
      <c r="R180" s="777" t="s">
        <v>984</v>
      </c>
      <c r="S180" s="761" t="s">
        <v>964</v>
      </c>
      <c r="T180" s="784" t="s">
        <v>977</v>
      </c>
      <c r="U180" s="761" t="s">
        <v>2698</v>
      </c>
      <c r="V180" s="761" t="s">
        <v>293</v>
      </c>
      <c r="W180" s="761" t="s">
        <v>2689</v>
      </c>
      <c r="X180" s="817">
        <v>1</v>
      </c>
      <c r="Y180" s="810" t="s">
        <v>966</v>
      </c>
      <c r="Z180" s="778" t="s">
        <v>1971</v>
      </c>
      <c r="AA180" s="773"/>
      <c r="AB180" s="773"/>
      <c r="AC180" s="773"/>
      <c r="AD180" s="773"/>
      <c r="AE180" s="773"/>
      <c r="AF180" s="787"/>
      <c r="AG180" s="788"/>
      <c r="AH180" s="788"/>
      <c r="AI180" s="788"/>
      <c r="AJ180" s="788"/>
      <c r="AK180" s="788"/>
      <c r="AL180" s="788"/>
      <c r="AM180" s="788"/>
      <c r="AN180" s="788"/>
      <c r="AO180" s="788"/>
      <c r="AP180" s="788"/>
      <c r="AQ180" s="796">
        <v>20.399999999999999</v>
      </c>
      <c r="AR180" s="788">
        <v>40.6</v>
      </c>
      <c r="AS180" s="788">
        <v>60.6</v>
      </c>
      <c r="AT180" s="788">
        <v>80.400000000000006</v>
      </c>
      <c r="AU180" s="793">
        <v>100</v>
      </c>
      <c r="AV180" s="796"/>
      <c r="AW180" s="788"/>
      <c r="AX180" s="788"/>
      <c r="AY180" s="788"/>
      <c r="AZ180" s="788"/>
      <c r="BA180" s="788"/>
      <c r="BB180" s="788"/>
      <c r="BC180" s="788"/>
      <c r="BD180" s="788"/>
      <c r="BE180" s="788"/>
      <c r="BF180" s="788"/>
      <c r="BG180" s="788"/>
      <c r="BH180" s="788"/>
      <c r="BI180" s="788"/>
      <c r="BJ180" s="788"/>
      <c r="BK180" s="793"/>
      <c r="BL180" s="777"/>
      <c r="BM180" s="773"/>
      <c r="BN180" s="773"/>
      <c r="BO180" s="773"/>
      <c r="BP180" s="784" t="s">
        <v>961</v>
      </c>
      <c r="BQ180" s="796" t="s">
        <v>1971</v>
      </c>
      <c r="BR180" s="788" t="s">
        <v>1971</v>
      </c>
      <c r="BS180" s="788" t="s">
        <v>1971</v>
      </c>
      <c r="BT180" s="788" t="s">
        <v>1971</v>
      </c>
      <c r="BU180" s="793" t="s">
        <v>1971</v>
      </c>
      <c r="BV180" s="796" t="s">
        <v>1971</v>
      </c>
      <c r="BW180" s="788" t="s">
        <v>1971</v>
      </c>
      <c r="BX180" s="788" t="s">
        <v>1971</v>
      </c>
      <c r="BY180" s="788" t="s">
        <v>1971</v>
      </c>
      <c r="BZ180" s="788" t="s">
        <v>1971</v>
      </c>
      <c r="CA180" s="796" t="s">
        <v>1971</v>
      </c>
      <c r="CB180" s="788" t="s">
        <v>1971</v>
      </c>
      <c r="CC180" s="788" t="s">
        <v>1971</v>
      </c>
      <c r="CD180" s="788" t="s">
        <v>1971</v>
      </c>
      <c r="CE180" s="793" t="s">
        <v>1971</v>
      </c>
      <c r="CF180" s="788" t="s">
        <v>1971</v>
      </c>
      <c r="CG180" s="788" t="s">
        <v>1971</v>
      </c>
      <c r="CH180" s="788" t="s">
        <v>1971</v>
      </c>
      <c r="CI180" s="788" t="s">
        <v>1971</v>
      </c>
      <c r="CJ180" s="793" t="s">
        <v>1971</v>
      </c>
      <c r="CK180" s="796" t="s">
        <v>1971</v>
      </c>
      <c r="CL180" s="788" t="s">
        <v>1971</v>
      </c>
      <c r="CM180" s="788" t="s">
        <v>1971</v>
      </c>
      <c r="CN180" s="788" t="s">
        <v>1971</v>
      </c>
      <c r="CO180" s="793" t="s">
        <v>1971</v>
      </c>
      <c r="CP180" s="796" t="s">
        <v>1971</v>
      </c>
      <c r="CQ180" s="788" t="s">
        <v>1971</v>
      </c>
      <c r="CR180" s="788" t="s">
        <v>1971</v>
      </c>
      <c r="CS180" s="788" t="s">
        <v>1971</v>
      </c>
      <c r="CT180" s="793" t="s">
        <v>1971</v>
      </c>
      <c r="CU180" s="1277">
        <v>-0.19400000000000001</v>
      </c>
      <c r="CV180" s="1272" t="s">
        <v>1971</v>
      </c>
      <c r="CW180" s="1272" t="s">
        <v>1971</v>
      </c>
      <c r="CX180" s="1274" t="s">
        <v>1971</v>
      </c>
      <c r="CY180" s="1272" t="s">
        <v>1971</v>
      </c>
      <c r="CZ180" s="1272" t="s">
        <v>1971</v>
      </c>
      <c r="DA180" s="1272" t="s">
        <v>1971</v>
      </c>
      <c r="DB180" s="1274" t="s">
        <v>1971</v>
      </c>
      <c r="DC180" s="773" t="s">
        <v>973</v>
      </c>
      <c r="DD180" s="801">
        <v>1</v>
      </c>
      <c r="DE180" s="802"/>
    </row>
    <row r="181" spans="1:109" ht="15.75" customHeight="1">
      <c r="A181" s="760" t="s">
        <v>990</v>
      </c>
      <c r="B181" s="761">
        <v>175</v>
      </c>
      <c r="C181" s="777" t="s">
        <v>1136</v>
      </c>
      <c r="D181" s="761" t="s">
        <v>2533</v>
      </c>
      <c r="E181" s="761" t="s">
        <v>1936</v>
      </c>
      <c r="F181" s="773" t="s">
        <v>2699</v>
      </c>
      <c r="G181" s="778" t="s">
        <v>1135</v>
      </c>
      <c r="H181" s="779" t="s">
        <v>2700</v>
      </c>
      <c r="I181" s="780"/>
      <c r="J181" s="781"/>
      <c r="K181" s="781">
        <v>1</v>
      </c>
      <c r="L181" s="781"/>
      <c r="M181" s="781"/>
      <c r="N181" s="781"/>
      <c r="O181" s="781"/>
      <c r="P181" s="782"/>
      <c r="Q181" s="783">
        <f t="shared" si="2"/>
        <v>1</v>
      </c>
      <c r="R181" s="777" t="s">
        <v>984</v>
      </c>
      <c r="S181" s="761" t="s">
        <v>964</v>
      </c>
      <c r="T181" s="784" t="s">
        <v>977</v>
      </c>
      <c r="U181" s="761" t="s">
        <v>1939</v>
      </c>
      <c r="V181" s="1493" t="s">
        <v>991</v>
      </c>
      <c r="W181" s="761" t="s">
        <v>2701</v>
      </c>
      <c r="X181" s="817">
        <v>0</v>
      </c>
      <c r="Y181" s="1879" t="s">
        <v>966</v>
      </c>
      <c r="Z181" s="778" t="s">
        <v>1971</v>
      </c>
      <c r="AA181" s="773"/>
      <c r="AB181" s="773"/>
      <c r="AC181" s="773"/>
      <c r="AD181" s="773"/>
      <c r="AE181" s="773"/>
      <c r="AF181" s="787"/>
      <c r="AG181" s="788"/>
      <c r="AH181" s="788"/>
      <c r="AI181" s="788"/>
      <c r="AJ181" s="788"/>
      <c r="AK181" s="788"/>
      <c r="AL181" s="788"/>
      <c r="AM181" s="788"/>
      <c r="AN181" s="788"/>
      <c r="AO181" s="788"/>
      <c r="AP181" s="788"/>
      <c r="AQ181" s="796">
        <v>0</v>
      </c>
      <c r="AR181" s="788">
        <v>35</v>
      </c>
      <c r="AS181" s="788">
        <v>70</v>
      </c>
      <c r="AT181" s="788">
        <v>105</v>
      </c>
      <c r="AU181" s="793">
        <v>141</v>
      </c>
      <c r="AV181" s="796"/>
      <c r="AW181" s="788"/>
      <c r="AX181" s="788"/>
      <c r="AY181" s="788"/>
      <c r="AZ181" s="788"/>
      <c r="BA181" s="788"/>
      <c r="BB181" s="788"/>
      <c r="BC181" s="788"/>
      <c r="BD181" s="788"/>
      <c r="BE181" s="788"/>
      <c r="BF181" s="788"/>
      <c r="BG181" s="788"/>
      <c r="BH181" s="788"/>
      <c r="BI181" s="788"/>
      <c r="BJ181" s="788"/>
      <c r="BK181" s="793"/>
      <c r="BL181" s="1880" t="s">
        <v>961</v>
      </c>
      <c r="BM181" s="1881" t="s">
        <v>961</v>
      </c>
      <c r="BN181" s="1881" t="s">
        <v>961</v>
      </c>
      <c r="BO181" s="1881" t="s">
        <v>961</v>
      </c>
      <c r="BP181" s="784" t="s">
        <v>961</v>
      </c>
      <c r="BQ181" s="796" t="s">
        <v>1971</v>
      </c>
      <c r="BR181" s="788" t="s">
        <v>1971</v>
      </c>
      <c r="BS181" s="788" t="s">
        <v>1971</v>
      </c>
      <c r="BT181" s="788" t="s">
        <v>1971</v>
      </c>
      <c r="BU181" s="793" t="s">
        <v>1971</v>
      </c>
      <c r="BV181" s="796" t="s">
        <v>1971</v>
      </c>
      <c r="BW181" s="788" t="s">
        <v>1971</v>
      </c>
      <c r="BX181" s="788" t="s">
        <v>1971</v>
      </c>
      <c r="BY181" s="788" t="s">
        <v>1971</v>
      </c>
      <c r="BZ181" s="788" t="s">
        <v>1971</v>
      </c>
      <c r="CA181" s="796" t="s">
        <v>1971</v>
      </c>
      <c r="CB181" s="788" t="s">
        <v>1971</v>
      </c>
      <c r="CC181" s="788" t="s">
        <v>1971</v>
      </c>
      <c r="CD181" s="788" t="s">
        <v>1971</v>
      </c>
      <c r="CE181" s="793" t="s">
        <v>1971</v>
      </c>
      <c r="CF181" s="788" t="s">
        <v>1971</v>
      </c>
      <c r="CG181" s="788" t="s">
        <v>1971</v>
      </c>
      <c r="CH181" s="788" t="s">
        <v>1971</v>
      </c>
      <c r="CI181" s="788" t="s">
        <v>1971</v>
      </c>
      <c r="CJ181" s="793" t="s">
        <v>1971</v>
      </c>
      <c r="CK181" s="796" t="s">
        <v>1971</v>
      </c>
      <c r="CL181" s="788" t="s">
        <v>1971</v>
      </c>
      <c r="CM181" s="788" t="s">
        <v>1971</v>
      </c>
      <c r="CN181" s="788" t="s">
        <v>1971</v>
      </c>
      <c r="CO181" s="793" t="s">
        <v>1971</v>
      </c>
      <c r="CP181" s="796" t="s">
        <v>1971</v>
      </c>
      <c r="CQ181" s="788" t="s">
        <v>1971</v>
      </c>
      <c r="CR181" s="788" t="s">
        <v>1971</v>
      </c>
      <c r="CS181" s="788" t="s">
        <v>1971</v>
      </c>
      <c r="CT181" s="793" t="s">
        <v>1971</v>
      </c>
      <c r="CU181" s="1277">
        <v>-0.127</v>
      </c>
      <c r="CV181" s="1272" t="s">
        <v>1971</v>
      </c>
      <c r="CW181" s="1272" t="s">
        <v>1971</v>
      </c>
      <c r="CX181" s="1274" t="s">
        <v>1971</v>
      </c>
      <c r="CY181" s="1272" t="s">
        <v>1971</v>
      </c>
      <c r="CZ181" s="1272" t="s">
        <v>1971</v>
      </c>
      <c r="DA181" s="1272" t="s">
        <v>1971</v>
      </c>
      <c r="DB181" s="1274" t="s">
        <v>1971</v>
      </c>
      <c r="DC181" s="773" t="s">
        <v>973</v>
      </c>
      <c r="DD181" s="801">
        <v>1</v>
      </c>
      <c r="DE181" s="802"/>
    </row>
    <row r="182" spans="1:109" ht="15.75" customHeight="1">
      <c r="A182" s="760" t="s">
        <v>990</v>
      </c>
      <c r="B182" s="761">
        <v>176</v>
      </c>
      <c r="C182" s="777" t="s">
        <v>2702</v>
      </c>
      <c r="D182" s="761" t="s">
        <v>2533</v>
      </c>
      <c r="E182" s="761" t="s">
        <v>1936</v>
      </c>
      <c r="F182" s="773" t="s">
        <v>2703</v>
      </c>
      <c r="G182" s="778" t="s">
        <v>2704</v>
      </c>
      <c r="H182" s="779" t="s">
        <v>2705</v>
      </c>
      <c r="I182" s="780"/>
      <c r="J182" s="781">
        <v>0.70399999999999996</v>
      </c>
      <c r="K182" s="781">
        <v>0.29599999999999999</v>
      </c>
      <c r="L182" s="781"/>
      <c r="M182" s="781"/>
      <c r="N182" s="781"/>
      <c r="O182" s="781"/>
      <c r="P182" s="782"/>
      <c r="Q182" s="783">
        <f t="shared" si="2"/>
        <v>1</v>
      </c>
      <c r="R182" s="777" t="s">
        <v>984</v>
      </c>
      <c r="S182" s="761" t="s">
        <v>964</v>
      </c>
      <c r="T182" s="784" t="s">
        <v>965</v>
      </c>
      <c r="U182" s="761" t="s">
        <v>1939</v>
      </c>
      <c r="V182" s="761" t="s">
        <v>293</v>
      </c>
      <c r="W182" s="761" t="s">
        <v>2689</v>
      </c>
      <c r="X182" s="817">
        <v>1</v>
      </c>
      <c r="Y182" s="810" t="s">
        <v>966</v>
      </c>
      <c r="Z182" s="778" t="s">
        <v>1971</v>
      </c>
      <c r="AA182" s="773"/>
      <c r="AB182" s="773"/>
      <c r="AC182" s="773"/>
      <c r="AD182" s="773"/>
      <c r="AE182" s="773"/>
      <c r="AF182" s="787"/>
      <c r="AG182" s="788"/>
      <c r="AH182" s="788"/>
      <c r="AI182" s="788"/>
      <c r="AJ182" s="788"/>
      <c r="AK182" s="788"/>
      <c r="AL182" s="788"/>
      <c r="AM182" s="788"/>
      <c r="AN182" s="788"/>
      <c r="AO182" s="788"/>
      <c r="AP182" s="788"/>
      <c r="AQ182" s="805">
        <v>0</v>
      </c>
      <c r="AR182" s="804">
        <v>40.4</v>
      </c>
      <c r="AS182" s="804">
        <v>40.4</v>
      </c>
      <c r="AT182" s="804">
        <v>40.4</v>
      </c>
      <c r="AU182" s="806">
        <v>100</v>
      </c>
      <c r="AV182" s="796"/>
      <c r="AW182" s="788"/>
      <c r="AX182" s="788"/>
      <c r="AY182" s="788"/>
      <c r="AZ182" s="788"/>
      <c r="BA182" s="788"/>
      <c r="BB182" s="788"/>
      <c r="BC182" s="788"/>
      <c r="BD182" s="788"/>
      <c r="BE182" s="788"/>
      <c r="BF182" s="788"/>
      <c r="BG182" s="788"/>
      <c r="BH182" s="788"/>
      <c r="BI182" s="788"/>
      <c r="BJ182" s="788"/>
      <c r="BK182" s="793"/>
      <c r="BL182" s="777"/>
      <c r="BM182" s="773"/>
      <c r="BN182" s="773"/>
      <c r="BO182" s="773"/>
      <c r="BP182" s="784" t="s">
        <v>961</v>
      </c>
      <c r="BQ182" s="796" t="s">
        <v>1971</v>
      </c>
      <c r="BR182" s="788" t="s">
        <v>1971</v>
      </c>
      <c r="BS182" s="788" t="s">
        <v>1971</v>
      </c>
      <c r="BT182" s="788" t="s">
        <v>1971</v>
      </c>
      <c r="BU182" s="793" t="s">
        <v>1971</v>
      </c>
      <c r="BV182" s="796" t="s">
        <v>1971</v>
      </c>
      <c r="BW182" s="788" t="s">
        <v>1971</v>
      </c>
      <c r="BX182" s="788" t="s">
        <v>1971</v>
      </c>
      <c r="BY182" s="788" t="s">
        <v>1971</v>
      </c>
      <c r="BZ182" s="788" t="s">
        <v>1971</v>
      </c>
      <c r="CA182" s="796" t="s">
        <v>1971</v>
      </c>
      <c r="CB182" s="788" t="s">
        <v>1971</v>
      </c>
      <c r="CC182" s="788" t="s">
        <v>1971</v>
      </c>
      <c r="CD182" s="788" t="s">
        <v>1971</v>
      </c>
      <c r="CE182" s="793" t="s">
        <v>1971</v>
      </c>
      <c r="CF182" s="788" t="s">
        <v>1971</v>
      </c>
      <c r="CG182" s="788" t="s">
        <v>1971</v>
      </c>
      <c r="CH182" s="788" t="s">
        <v>1971</v>
      </c>
      <c r="CI182" s="788" t="s">
        <v>1971</v>
      </c>
      <c r="CJ182" s="788" t="s">
        <v>1971</v>
      </c>
      <c r="CK182" s="796" t="s">
        <v>1971</v>
      </c>
      <c r="CL182" s="788" t="s">
        <v>1971</v>
      </c>
      <c r="CM182" s="788" t="s">
        <v>1971</v>
      </c>
      <c r="CN182" s="788" t="s">
        <v>1971</v>
      </c>
      <c r="CO182" s="793" t="s">
        <v>1971</v>
      </c>
      <c r="CP182" s="796" t="s">
        <v>1971</v>
      </c>
      <c r="CQ182" s="788" t="s">
        <v>1971</v>
      </c>
      <c r="CR182" s="788" t="s">
        <v>1971</v>
      </c>
      <c r="CS182" s="788" t="s">
        <v>1971</v>
      </c>
      <c r="CT182" s="793" t="s">
        <v>1971</v>
      </c>
      <c r="CU182" s="1277">
        <v>-7.3000000000000001E-3</v>
      </c>
      <c r="CV182" s="1490"/>
      <c r="CW182" s="1272" t="s">
        <v>1971</v>
      </c>
      <c r="CX182" s="1274" t="s">
        <v>1971</v>
      </c>
      <c r="CY182" s="1272" t="s">
        <v>1971</v>
      </c>
      <c r="CZ182" s="1272" t="s">
        <v>1971</v>
      </c>
      <c r="DA182" s="1272" t="s">
        <v>1971</v>
      </c>
      <c r="DB182" s="1274" t="s">
        <v>1971</v>
      </c>
      <c r="DC182" s="773" t="s">
        <v>973</v>
      </c>
      <c r="DD182" s="801">
        <v>1</v>
      </c>
      <c r="DE182" s="802"/>
    </row>
    <row r="183" spans="1:109" ht="15.75" customHeight="1">
      <c r="A183" s="760" t="s">
        <v>990</v>
      </c>
      <c r="B183" s="761">
        <v>177</v>
      </c>
      <c r="C183" s="777" t="s">
        <v>2706</v>
      </c>
      <c r="D183" s="761" t="s">
        <v>2560</v>
      </c>
      <c r="E183" s="761" t="s">
        <v>1927</v>
      </c>
      <c r="F183" s="773" t="s">
        <v>2707</v>
      </c>
      <c r="G183" s="778" t="s">
        <v>2708</v>
      </c>
      <c r="H183" s="779" t="s">
        <v>2709</v>
      </c>
      <c r="I183" s="780"/>
      <c r="J183" s="781"/>
      <c r="K183" s="781"/>
      <c r="L183" s="781"/>
      <c r="M183" s="781">
        <v>1</v>
      </c>
      <c r="N183" s="781"/>
      <c r="O183" s="781"/>
      <c r="P183" s="782"/>
      <c r="Q183" s="783">
        <f t="shared" si="2"/>
        <v>1</v>
      </c>
      <c r="R183" s="777" t="s">
        <v>963</v>
      </c>
      <c r="S183" s="761" t="s">
        <v>1971</v>
      </c>
      <c r="T183" s="784" t="s">
        <v>1971</v>
      </c>
      <c r="U183" s="761" t="s">
        <v>2058</v>
      </c>
      <c r="V183" s="761" t="s">
        <v>991</v>
      </c>
      <c r="W183" s="761" t="s">
        <v>2709</v>
      </c>
      <c r="X183" s="1298">
        <v>1</v>
      </c>
      <c r="Y183" s="807" t="s">
        <v>966</v>
      </c>
      <c r="Z183" s="778" t="s">
        <v>1971</v>
      </c>
      <c r="AA183" s="773"/>
      <c r="AB183" s="773"/>
      <c r="AC183" s="773"/>
      <c r="AD183" s="773"/>
      <c r="AE183" s="773"/>
      <c r="AF183" s="787"/>
      <c r="AG183" s="788"/>
      <c r="AH183" s="788"/>
      <c r="AI183" s="788"/>
      <c r="AJ183" s="788"/>
      <c r="AK183" s="788"/>
      <c r="AL183" s="788"/>
      <c r="AM183" s="788"/>
      <c r="AN183" s="788"/>
      <c r="AO183" s="788"/>
      <c r="AP183" s="788"/>
      <c r="AQ183" s="796">
        <v>8.1999999999999993</v>
      </c>
      <c r="AR183" s="788">
        <v>8.3000000000000007</v>
      </c>
      <c r="AS183" s="788">
        <v>8.3000000000000007</v>
      </c>
      <c r="AT183" s="788">
        <v>8.4</v>
      </c>
      <c r="AU183" s="793">
        <v>8.5</v>
      </c>
      <c r="AV183" s="796"/>
      <c r="AW183" s="788"/>
      <c r="AX183" s="788"/>
      <c r="AY183" s="788"/>
      <c r="AZ183" s="788"/>
      <c r="BA183" s="788"/>
      <c r="BB183" s="788"/>
      <c r="BC183" s="788"/>
      <c r="BD183" s="788"/>
      <c r="BE183" s="788"/>
      <c r="BF183" s="788"/>
      <c r="BG183" s="788"/>
      <c r="BH183" s="788"/>
      <c r="BI183" s="788"/>
      <c r="BJ183" s="788"/>
      <c r="BK183" s="793"/>
      <c r="BL183" s="777"/>
      <c r="BM183" s="773"/>
      <c r="BN183" s="773"/>
      <c r="BO183" s="773"/>
      <c r="BP183" s="784"/>
      <c r="BQ183" s="796" t="s">
        <v>1971</v>
      </c>
      <c r="BR183" s="788" t="s">
        <v>1971</v>
      </c>
      <c r="BS183" s="788" t="s">
        <v>1971</v>
      </c>
      <c r="BT183" s="788" t="s">
        <v>1971</v>
      </c>
      <c r="BU183" s="793" t="s">
        <v>1971</v>
      </c>
      <c r="BV183" s="796" t="s">
        <v>1971</v>
      </c>
      <c r="BW183" s="788" t="s">
        <v>1971</v>
      </c>
      <c r="BX183" s="788" t="s">
        <v>1971</v>
      </c>
      <c r="BY183" s="788" t="s">
        <v>1971</v>
      </c>
      <c r="BZ183" s="788" t="s">
        <v>1971</v>
      </c>
      <c r="CA183" s="796" t="s">
        <v>1971</v>
      </c>
      <c r="CB183" s="788" t="s">
        <v>1971</v>
      </c>
      <c r="CC183" s="788" t="s">
        <v>1971</v>
      </c>
      <c r="CD183" s="788" t="s">
        <v>1971</v>
      </c>
      <c r="CE183" s="793" t="s">
        <v>1971</v>
      </c>
      <c r="CF183" s="788" t="s">
        <v>1971</v>
      </c>
      <c r="CG183" s="788" t="s">
        <v>1971</v>
      </c>
      <c r="CH183" s="788" t="s">
        <v>1971</v>
      </c>
      <c r="CI183" s="788" t="s">
        <v>1971</v>
      </c>
      <c r="CJ183" s="793" t="s">
        <v>1971</v>
      </c>
      <c r="CK183" s="796" t="s">
        <v>1971</v>
      </c>
      <c r="CL183" s="788" t="s">
        <v>1971</v>
      </c>
      <c r="CM183" s="788" t="s">
        <v>1971</v>
      </c>
      <c r="CN183" s="788" t="s">
        <v>1971</v>
      </c>
      <c r="CO183" s="793" t="s">
        <v>1971</v>
      </c>
      <c r="CP183" s="796" t="s">
        <v>1971</v>
      </c>
      <c r="CQ183" s="788" t="s">
        <v>1971</v>
      </c>
      <c r="CR183" s="788" t="s">
        <v>1971</v>
      </c>
      <c r="CS183" s="788" t="s">
        <v>1971</v>
      </c>
      <c r="CT183" s="793" t="s">
        <v>1971</v>
      </c>
      <c r="CU183" s="1273" t="s">
        <v>1971</v>
      </c>
      <c r="CV183" s="1272" t="s">
        <v>1971</v>
      </c>
      <c r="CW183" s="1272" t="s">
        <v>1971</v>
      </c>
      <c r="CX183" s="1274" t="s">
        <v>1971</v>
      </c>
      <c r="CY183" s="1272" t="s">
        <v>1971</v>
      </c>
      <c r="CZ183" s="1272" t="s">
        <v>1971</v>
      </c>
      <c r="DA183" s="1272" t="s">
        <v>1971</v>
      </c>
      <c r="DB183" s="1274" t="s">
        <v>1971</v>
      </c>
      <c r="DC183" s="773"/>
      <c r="DD183" s="801">
        <v>1</v>
      </c>
      <c r="DE183" s="802"/>
    </row>
    <row r="184" spans="1:109" ht="15.75" customHeight="1">
      <c r="A184" s="760" t="s">
        <v>990</v>
      </c>
      <c r="B184" s="761">
        <v>178</v>
      </c>
      <c r="C184" s="777" t="s">
        <v>2710</v>
      </c>
      <c r="D184" s="761"/>
      <c r="E184" s="761"/>
      <c r="F184" s="773" t="s">
        <v>2061</v>
      </c>
      <c r="G184" s="778" t="s">
        <v>2062</v>
      </c>
      <c r="H184" s="779"/>
      <c r="I184" s="780"/>
      <c r="J184" s="781"/>
      <c r="K184" s="781"/>
      <c r="L184" s="781"/>
      <c r="M184" s="781"/>
      <c r="N184" s="781"/>
      <c r="O184" s="781"/>
      <c r="P184" s="782"/>
      <c r="Q184" s="783">
        <f t="shared" si="2"/>
        <v>0</v>
      </c>
      <c r="R184" s="777" t="s">
        <v>963</v>
      </c>
      <c r="S184" s="761"/>
      <c r="T184" s="784"/>
      <c r="U184" s="761"/>
      <c r="V184" s="761" t="s">
        <v>1030</v>
      </c>
      <c r="W184" s="761" t="s">
        <v>2063</v>
      </c>
      <c r="X184" s="817">
        <v>0</v>
      </c>
      <c r="Y184" s="807"/>
      <c r="Z184" s="778"/>
      <c r="AA184" s="773"/>
      <c r="AB184" s="773"/>
      <c r="AC184" s="773"/>
      <c r="AD184" s="773"/>
      <c r="AE184" s="773"/>
      <c r="AF184" s="787"/>
      <c r="AG184" s="788"/>
      <c r="AH184" s="788"/>
      <c r="AI184" s="788"/>
      <c r="AJ184" s="788"/>
      <c r="AK184" s="788"/>
      <c r="AL184" s="788"/>
      <c r="AM184" s="788"/>
      <c r="AN184" s="788"/>
      <c r="AO184" s="788"/>
      <c r="AP184" s="788"/>
      <c r="AQ184" s="796" t="s">
        <v>2064</v>
      </c>
      <c r="AR184" s="788" t="s">
        <v>2064</v>
      </c>
      <c r="AS184" s="788" t="s">
        <v>2064</v>
      </c>
      <c r="AT184" s="788" t="s">
        <v>2064</v>
      </c>
      <c r="AU184" s="793" t="s">
        <v>2064</v>
      </c>
      <c r="AV184" s="796"/>
      <c r="AW184" s="788"/>
      <c r="AX184" s="788"/>
      <c r="AY184" s="788"/>
      <c r="AZ184" s="788"/>
      <c r="BA184" s="788"/>
      <c r="BB184" s="788"/>
      <c r="BC184" s="788"/>
      <c r="BD184" s="788"/>
      <c r="BE184" s="788"/>
      <c r="BF184" s="788"/>
      <c r="BG184" s="788"/>
      <c r="BH184" s="788"/>
      <c r="BI184" s="788"/>
      <c r="BJ184" s="788"/>
      <c r="BK184" s="793"/>
      <c r="BL184" s="777"/>
      <c r="BM184" s="773"/>
      <c r="BN184" s="773"/>
      <c r="BO184" s="773"/>
      <c r="BP184" s="784"/>
      <c r="BQ184" s="796" t="s">
        <v>1971</v>
      </c>
      <c r="BR184" s="788" t="s">
        <v>1971</v>
      </c>
      <c r="BS184" s="788" t="s">
        <v>1971</v>
      </c>
      <c r="BT184" s="788" t="s">
        <v>1971</v>
      </c>
      <c r="BU184" s="793" t="s">
        <v>1971</v>
      </c>
      <c r="BV184" s="796" t="s">
        <v>1971</v>
      </c>
      <c r="BW184" s="788" t="s">
        <v>1971</v>
      </c>
      <c r="BX184" s="788" t="s">
        <v>1971</v>
      </c>
      <c r="BY184" s="788" t="s">
        <v>1971</v>
      </c>
      <c r="BZ184" s="788" t="s">
        <v>1971</v>
      </c>
      <c r="CA184" s="796" t="s">
        <v>1971</v>
      </c>
      <c r="CB184" s="788" t="s">
        <v>1971</v>
      </c>
      <c r="CC184" s="788" t="s">
        <v>1971</v>
      </c>
      <c r="CD184" s="788" t="s">
        <v>1971</v>
      </c>
      <c r="CE184" s="793" t="s">
        <v>1971</v>
      </c>
      <c r="CF184" s="788" t="s">
        <v>1971</v>
      </c>
      <c r="CG184" s="788" t="s">
        <v>1971</v>
      </c>
      <c r="CH184" s="788" t="s">
        <v>1971</v>
      </c>
      <c r="CI184" s="788" t="s">
        <v>1971</v>
      </c>
      <c r="CJ184" s="793" t="s">
        <v>1971</v>
      </c>
      <c r="CK184" s="796" t="s">
        <v>1971</v>
      </c>
      <c r="CL184" s="788" t="s">
        <v>1971</v>
      </c>
      <c r="CM184" s="788" t="s">
        <v>1971</v>
      </c>
      <c r="CN184" s="788" t="s">
        <v>1971</v>
      </c>
      <c r="CO184" s="793" t="s">
        <v>1971</v>
      </c>
      <c r="CP184" s="796" t="s">
        <v>1971</v>
      </c>
      <c r="CQ184" s="788" t="s">
        <v>1971</v>
      </c>
      <c r="CR184" s="788" t="s">
        <v>1971</v>
      </c>
      <c r="CS184" s="788" t="s">
        <v>1971</v>
      </c>
      <c r="CT184" s="793" t="s">
        <v>1971</v>
      </c>
      <c r="CU184" s="1273" t="s">
        <v>1971</v>
      </c>
      <c r="CV184" s="1272" t="s">
        <v>1971</v>
      </c>
      <c r="CW184" s="1272" t="s">
        <v>1971</v>
      </c>
      <c r="CX184" s="1274" t="s">
        <v>1971</v>
      </c>
      <c r="CY184" s="1272" t="s">
        <v>1971</v>
      </c>
      <c r="CZ184" s="1272" t="s">
        <v>1971</v>
      </c>
      <c r="DA184" s="1272" t="s">
        <v>1971</v>
      </c>
      <c r="DB184" s="1274" t="s">
        <v>1971</v>
      </c>
      <c r="DC184" s="773"/>
      <c r="DD184" s="801"/>
      <c r="DE184" s="802"/>
    </row>
    <row r="185" spans="1:109" ht="15.75" customHeight="1">
      <c r="A185" s="760" t="s">
        <v>990</v>
      </c>
      <c r="B185" s="761">
        <v>179</v>
      </c>
      <c r="C185" s="777" t="s">
        <v>2711</v>
      </c>
      <c r="D185" s="761"/>
      <c r="E185" s="761"/>
      <c r="F185" s="773" t="s">
        <v>2712</v>
      </c>
      <c r="G185" s="778" t="s">
        <v>2172</v>
      </c>
      <c r="H185" s="779"/>
      <c r="I185" s="780">
        <v>0.14499999999999999</v>
      </c>
      <c r="J185" s="781"/>
      <c r="K185" s="781">
        <v>0.85499999999999998</v>
      </c>
      <c r="L185" s="781"/>
      <c r="M185" s="781"/>
      <c r="N185" s="781"/>
      <c r="O185" s="781"/>
      <c r="P185" s="782"/>
      <c r="Q185" s="783">
        <f t="shared" si="2"/>
        <v>1</v>
      </c>
      <c r="R185" s="777" t="s">
        <v>984</v>
      </c>
      <c r="S185" s="761" t="s">
        <v>964</v>
      </c>
      <c r="T185" s="784" t="s">
        <v>965</v>
      </c>
      <c r="U185" s="761"/>
      <c r="V185" s="1237" t="s">
        <v>991</v>
      </c>
      <c r="W185" s="761" t="s">
        <v>2713</v>
      </c>
      <c r="X185" s="817">
        <v>0</v>
      </c>
      <c r="Y185" s="807" t="s">
        <v>966</v>
      </c>
      <c r="Z185" s="778"/>
      <c r="AA185" s="773"/>
      <c r="AB185" s="773"/>
      <c r="AC185" s="773"/>
      <c r="AD185" s="773"/>
      <c r="AE185" s="773"/>
      <c r="AF185" s="787"/>
      <c r="AG185" s="788"/>
      <c r="AH185" s="788"/>
      <c r="AI185" s="788"/>
      <c r="AJ185" s="788"/>
      <c r="AK185" s="788"/>
      <c r="AL185" s="788"/>
      <c r="AM185" s="788"/>
      <c r="AN185" s="788"/>
      <c r="AO185" s="788"/>
      <c r="AP185" s="788"/>
      <c r="AQ185" s="796">
        <v>170</v>
      </c>
      <c r="AR185" s="788">
        <v>397</v>
      </c>
      <c r="AS185" s="788">
        <v>460</v>
      </c>
      <c r="AT185" s="788">
        <v>535</v>
      </c>
      <c r="AU185" s="793">
        <v>657</v>
      </c>
      <c r="AV185" s="796"/>
      <c r="AW185" s="788"/>
      <c r="AX185" s="788"/>
      <c r="AY185" s="788"/>
      <c r="AZ185" s="788"/>
      <c r="BA185" s="788"/>
      <c r="BB185" s="788"/>
      <c r="BC185" s="788"/>
      <c r="BD185" s="788"/>
      <c r="BE185" s="788"/>
      <c r="BF185" s="788"/>
      <c r="BG185" s="788"/>
      <c r="BH185" s="788"/>
      <c r="BI185" s="788"/>
      <c r="BJ185" s="788"/>
      <c r="BK185" s="793"/>
      <c r="BL185" s="1351"/>
      <c r="BM185" s="1352"/>
      <c r="BN185" s="1352"/>
      <c r="BO185" s="1352"/>
      <c r="BP185" s="784" t="s">
        <v>961</v>
      </c>
      <c r="BQ185" s="796" t="s">
        <v>1971</v>
      </c>
      <c r="BR185" s="788" t="s">
        <v>1971</v>
      </c>
      <c r="BS185" s="788" t="s">
        <v>1971</v>
      </c>
      <c r="BT185" s="788" t="s">
        <v>1971</v>
      </c>
      <c r="BU185" s="793" t="s">
        <v>1971</v>
      </c>
      <c r="BV185" s="796" t="s">
        <v>1971</v>
      </c>
      <c r="BW185" s="788" t="s">
        <v>1971</v>
      </c>
      <c r="BX185" s="788" t="s">
        <v>1971</v>
      </c>
      <c r="BY185" s="788" t="s">
        <v>1971</v>
      </c>
      <c r="BZ185" s="788" t="s">
        <v>1971</v>
      </c>
      <c r="CA185" s="796" t="s">
        <v>1971</v>
      </c>
      <c r="CB185" s="788" t="s">
        <v>1971</v>
      </c>
      <c r="CC185" s="788" t="s">
        <v>1971</v>
      </c>
      <c r="CD185" s="788" t="s">
        <v>1971</v>
      </c>
      <c r="CE185" s="793" t="s">
        <v>1971</v>
      </c>
      <c r="CF185" s="788" t="s">
        <v>1971</v>
      </c>
      <c r="CG185" s="788" t="s">
        <v>1971</v>
      </c>
      <c r="CH185" s="788" t="s">
        <v>1971</v>
      </c>
      <c r="CI185" s="788" t="s">
        <v>1971</v>
      </c>
      <c r="CJ185" s="793" t="s">
        <v>1971</v>
      </c>
      <c r="CK185" s="796" t="s">
        <v>1971</v>
      </c>
      <c r="CL185" s="788" t="s">
        <v>1971</v>
      </c>
      <c r="CM185" s="788" t="s">
        <v>1971</v>
      </c>
      <c r="CN185" s="788" t="s">
        <v>1971</v>
      </c>
      <c r="CO185" s="793" t="s">
        <v>1971</v>
      </c>
      <c r="CP185" s="796" t="s">
        <v>1971</v>
      </c>
      <c r="CQ185" s="788" t="s">
        <v>1971</v>
      </c>
      <c r="CR185" s="788" t="s">
        <v>1971</v>
      </c>
      <c r="CS185" s="788" t="s">
        <v>1971</v>
      </c>
      <c r="CT185" s="793" t="s">
        <v>1971</v>
      </c>
      <c r="CU185" s="1277">
        <v>-1.83E-2</v>
      </c>
      <c r="CV185" s="1272" t="s">
        <v>1971</v>
      </c>
      <c r="CW185" s="1272" t="s">
        <v>1971</v>
      </c>
      <c r="CX185" s="1274" t="s">
        <v>1971</v>
      </c>
      <c r="CY185" s="1272" t="s">
        <v>1971</v>
      </c>
      <c r="CZ185" s="1272" t="s">
        <v>1971</v>
      </c>
      <c r="DA185" s="1272" t="s">
        <v>1971</v>
      </c>
      <c r="DB185" s="1274" t="s">
        <v>1971</v>
      </c>
      <c r="DC185" s="773"/>
      <c r="DD185" s="801"/>
      <c r="DE185" s="802"/>
    </row>
    <row r="186" spans="1:109" ht="15.75" customHeight="1">
      <c r="A186" s="760" t="s">
        <v>990</v>
      </c>
      <c r="B186" s="761">
        <v>180</v>
      </c>
      <c r="C186" s="777" t="s">
        <v>2714</v>
      </c>
      <c r="D186" s="761"/>
      <c r="E186" s="761"/>
      <c r="F186" s="773" t="s">
        <v>2715</v>
      </c>
      <c r="G186" s="778" t="s">
        <v>2716</v>
      </c>
      <c r="H186" s="779"/>
      <c r="I186" s="780"/>
      <c r="J186" s="781"/>
      <c r="K186" s="781"/>
      <c r="L186" s="781"/>
      <c r="M186" s="781"/>
      <c r="N186" s="781"/>
      <c r="O186" s="781"/>
      <c r="P186" s="782"/>
      <c r="Q186" s="783">
        <f t="shared" si="2"/>
        <v>0</v>
      </c>
      <c r="R186" s="777" t="s">
        <v>963</v>
      </c>
      <c r="S186" s="761"/>
      <c r="T186" s="784"/>
      <c r="U186" s="761"/>
      <c r="V186" s="761" t="s">
        <v>293</v>
      </c>
      <c r="W186" s="761" t="s">
        <v>2717</v>
      </c>
      <c r="X186" s="1298">
        <v>0</v>
      </c>
      <c r="Y186" s="807" t="s">
        <v>966</v>
      </c>
      <c r="Z186" s="778"/>
      <c r="AA186" s="773"/>
      <c r="AB186" s="773"/>
      <c r="AC186" s="773"/>
      <c r="AD186" s="773"/>
      <c r="AE186" s="773"/>
      <c r="AF186" s="787"/>
      <c r="AG186" s="788"/>
      <c r="AH186" s="788"/>
      <c r="AI186" s="788"/>
      <c r="AJ186" s="788"/>
      <c r="AK186" s="788"/>
      <c r="AL186" s="788"/>
      <c r="AM186" s="788"/>
      <c r="AN186" s="788"/>
      <c r="AO186" s="788"/>
      <c r="AP186" s="788"/>
      <c r="AQ186" s="796" t="s">
        <v>1971</v>
      </c>
      <c r="AR186" s="788" t="s">
        <v>1971</v>
      </c>
      <c r="AS186" s="788">
        <v>100</v>
      </c>
      <c r="AT186" s="788">
        <v>100</v>
      </c>
      <c r="AU186" s="793">
        <v>100</v>
      </c>
      <c r="AV186" s="796"/>
      <c r="AW186" s="788"/>
      <c r="AX186" s="788"/>
      <c r="AY186" s="788"/>
      <c r="AZ186" s="788"/>
      <c r="BA186" s="788"/>
      <c r="BB186" s="788"/>
      <c r="BC186" s="788"/>
      <c r="BD186" s="788"/>
      <c r="BE186" s="788"/>
      <c r="BF186" s="788"/>
      <c r="BG186" s="788"/>
      <c r="BH186" s="788"/>
      <c r="BI186" s="788"/>
      <c r="BJ186" s="788"/>
      <c r="BK186" s="793"/>
      <c r="BL186" s="777"/>
      <c r="BM186" s="773"/>
      <c r="BN186" s="773"/>
      <c r="BO186" s="773"/>
      <c r="BP186" s="784"/>
      <c r="BQ186" s="796" t="s">
        <v>1971</v>
      </c>
      <c r="BR186" s="788" t="s">
        <v>1971</v>
      </c>
      <c r="BS186" s="788" t="s">
        <v>1971</v>
      </c>
      <c r="BT186" s="788" t="s">
        <v>1971</v>
      </c>
      <c r="BU186" s="793" t="s">
        <v>1971</v>
      </c>
      <c r="BV186" s="796" t="s">
        <v>1971</v>
      </c>
      <c r="BW186" s="788" t="s">
        <v>1971</v>
      </c>
      <c r="BX186" s="788" t="s">
        <v>1971</v>
      </c>
      <c r="BY186" s="788" t="s">
        <v>1971</v>
      </c>
      <c r="BZ186" s="788" t="s">
        <v>1971</v>
      </c>
      <c r="CA186" s="796" t="s">
        <v>1971</v>
      </c>
      <c r="CB186" s="788" t="s">
        <v>1971</v>
      </c>
      <c r="CC186" s="788" t="s">
        <v>1971</v>
      </c>
      <c r="CD186" s="788" t="s">
        <v>1971</v>
      </c>
      <c r="CE186" s="793" t="s">
        <v>1971</v>
      </c>
      <c r="CF186" s="788" t="s">
        <v>1971</v>
      </c>
      <c r="CG186" s="788" t="s">
        <v>1971</v>
      </c>
      <c r="CH186" s="788" t="s">
        <v>1971</v>
      </c>
      <c r="CI186" s="788" t="s">
        <v>1971</v>
      </c>
      <c r="CJ186" s="793" t="s">
        <v>1971</v>
      </c>
      <c r="CK186" s="796" t="s">
        <v>1971</v>
      </c>
      <c r="CL186" s="788" t="s">
        <v>1971</v>
      </c>
      <c r="CM186" s="788" t="s">
        <v>1971</v>
      </c>
      <c r="CN186" s="788" t="s">
        <v>1971</v>
      </c>
      <c r="CO186" s="793" t="s">
        <v>1971</v>
      </c>
      <c r="CP186" s="796" t="s">
        <v>1971</v>
      </c>
      <c r="CQ186" s="788" t="s">
        <v>1971</v>
      </c>
      <c r="CR186" s="788" t="s">
        <v>1971</v>
      </c>
      <c r="CS186" s="788" t="s">
        <v>1971</v>
      </c>
      <c r="CT186" s="793" t="s">
        <v>1971</v>
      </c>
      <c r="CU186" s="1273" t="s">
        <v>1971</v>
      </c>
      <c r="CV186" s="1272" t="s">
        <v>1971</v>
      </c>
      <c r="CW186" s="1272" t="s">
        <v>1971</v>
      </c>
      <c r="CX186" s="1274" t="s">
        <v>1971</v>
      </c>
      <c r="CY186" s="1272" t="s">
        <v>1971</v>
      </c>
      <c r="CZ186" s="1272" t="s">
        <v>1971</v>
      </c>
      <c r="DA186" s="1272" t="s">
        <v>1971</v>
      </c>
      <c r="DB186" s="1274" t="s">
        <v>1971</v>
      </c>
      <c r="DC186" s="773"/>
      <c r="DD186" s="801"/>
      <c r="DE186" s="802"/>
    </row>
    <row r="187" spans="1:109" ht="15.75" customHeight="1">
      <c r="A187" s="1212" t="s">
        <v>990</v>
      </c>
      <c r="B187" s="1213">
        <v>181</v>
      </c>
      <c r="C187" s="1214"/>
      <c r="D187" s="1213"/>
      <c r="E187" s="1213"/>
      <c r="F187" s="1215"/>
      <c r="G187" s="1216"/>
      <c r="H187" s="1217"/>
      <c r="I187" s="1218"/>
      <c r="J187" s="1219"/>
      <c r="K187" s="1219"/>
      <c r="L187" s="1219"/>
      <c r="M187" s="1219"/>
      <c r="N187" s="1219"/>
      <c r="O187" s="1219"/>
      <c r="P187" s="1220"/>
      <c r="Q187" s="1221">
        <f t="shared" si="2"/>
        <v>0</v>
      </c>
      <c r="R187" s="1214"/>
      <c r="S187" s="1213"/>
      <c r="T187" s="1222"/>
      <c r="U187" s="1213"/>
      <c r="V187" s="1213"/>
      <c r="W187" s="1213"/>
      <c r="X187" s="1260"/>
      <c r="Y187" s="1223"/>
      <c r="Z187" s="1216"/>
      <c r="AA187" s="773"/>
      <c r="AB187" s="773"/>
      <c r="AC187" s="773"/>
      <c r="AD187" s="773"/>
      <c r="AE187" s="773"/>
      <c r="AF187" s="787"/>
      <c r="AG187" s="788"/>
      <c r="AH187" s="788"/>
      <c r="AI187" s="788"/>
      <c r="AJ187" s="788"/>
      <c r="AK187" s="788"/>
      <c r="AL187" s="788"/>
      <c r="AM187" s="788"/>
      <c r="AN187" s="788"/>
      <c r="AO187" s="788"/>
      <c r="AP187" s="788"/>
      <c r="AQ187" s="1198" t="s">
        <v>1971</v>
      </c>
      <c r="AR187" s="1199" t="s">
        <v>1971</v>
      </c>
      <c r="AS187" s="1199" t="s">
        <v>1971</v>
      </c>
      <c r="AT187" s="1199" t="s">
        <v>1971</v>
      </c>
      <c r="AU187" s="1200" t="s">
        <v>1971</v>
      </c>
      <c r="AV187" s="796"/>
      <c r="AW187" s="788"/>
      <c r="AX187" s="788"/>
      <c r="AY187" s="788"/>
      <c r="AZ187" s="788"/>
      <c r="BA187" s="788"/>
      <c r="BB187" s="788"/>
      <c r="BC187" s="788"/>
      <c r="BD187" s="788"/>
      <c r="BE187" s="788"/>
      <c r="BF187" s="788"/>
      <c r="BG187" s="788"/>
      <c r="BH187" s="788"/>
      <c r="BI187" s="788"/>
      <c r="BJ187" s="788"/>
      <c r="BK187" s="793"/>
      <c r="BL187" s="1214"/>
      <c r="BM187" s="1215"/>
      <c r="BN187" s="1215"/>
      <c r="BO187" s="1215"/>
      <c r="BP187" s="1222"/>
      <c r="BQ187" s="1198" t="s">
        <v>1971</v>
      </c>
      <c r="BR187" s="1199" t="s">
        <v>1971</v>
      </c>
      <c r="BS187" s="1199" t="s">
        <v>1971</v>
      </c>
      <c r="BT187" s="1199" t="s">
        <v>1971</v>
      </c>
      <c r="BU187" s="1200" t="s">
        <v>1971</v>
      </c>
      <c r="BV187" s="1198" t="s">
        <v>1971</v>
      </c>
      <c r="BW187" s="1199" t="s">
        <v>1971</v>
      </c>
      <c r="BX187" s="1199" t="s">
        <v>1971</v>
      </c>
      <c r="BY187" s="1199" t="s">
        <v>1971</v>
      </c>
      <c r="BZ187" s="1199" t="s">
        <v>1971</v>
      </c>
      <c r="CA187" s="1198" t="s">
        <v>1971</v>
      </c>
      <c r="CB187" s="1199" t="s">
        <v>1971</v>
      </c>
      <c r="CC187" s="1199" t="s">
        <v>1971</v>
      </c>
      <c r="CD187" s="1199" t="s">
        <v>1971</v>
      </c>
      <c r="CE187" s="1200" t="s">
        <v>1971</v>
      </c>
      <c r="CF187" s="1199" t="s">
        <v>1971</v>
      </c>
      <c r="CG187" s="1199" t="s">
        <v>1971</v>
      </c>
      <c r="CH187" s="1199" t="s">
        <v>1971</v>
      </c>
      <c r="CI187" s="1199" t="s">
        <v>1971</v>
      </c>
      <c r="CJ187" s="1200" t="s">
        <v>1971</v>
      </c>
      <c r="CK187" s="1198" t="s">
        <v>1971</v>
      </c>
      <c r="CL187" s="1199" t="s">
        <v>1971</v>
      </c>
      <c r="CM187" s="1199" t="s">
        <v>1971</v>
      </c>
      <c r="CN187" s="1199" t="s">
        <v>1971</v>
      </c>
      <c r="CO187" s="1200" t="s">
        <v>1971</v>
      </c>
      <c r="CP187" s="1198" t="s">
        <v>1971</v>
      </c>
      <c r="CQ187" s="1199" t="s">
        <v>1971</v>
      </c>
      <c r="CR187" s="1199" t="s">
        <v>1971</v>
      </c>
      <c r="CS187" s="1199" t="s">
        <v>1971</v>
      </c>
      <c r="CT187" s="1200" t="s">
        <v>1971</v>
      </c>
      <c r="CU187" s="1277" t="s">
        <v>1971</v>
      </c>
      <c r="CV187" s="1275" t="s">
        <v>1971</v>
      </c>
      <c r="CW187" s="1275" t="s">
        <v>1971</v>
      </c>
      <c r="CX187" s="1276" t="s">
        <v>1971</v>
      </c>
      <c r="CY187" s="1275" t="s">
        <v>1971</v>
      </c>
      <c r="CZ187" s="1275" t="s">
        <v>1971</v>
      </c>
      <c r="DA187" s="1275" t="s">
        <v>1971</v>
      </c>
      <c r="DB187" s="1276" t="s">
        <v>1971</v>
      </c>
      <c r="DC187" s="1215"/>
      <c r="DD187" s="1224"/>
      <c r="DE187" s="1225"/>
    </row>
    <row r="188" spans="1:109" ht="15.75" customHeight="1">
      <c r="A188" s="760" t="s">
        <v>990</v>
      </c>
      <c r="B188" s="761">
        <v>182</v>
      </c>
      <c r="C188" s="777" t="s">
        <v>2718</v>
      </c>
      <c r="D188" s="761"/>
      <c r="E188" s="761"/>
      <c r="F188" s="773" t="s">
        <v>2719</v>
      </c>
      <c r="G188" s="778" t="s">
        <v>2720</v>
      </c>
      <c r="H188" s="779"/>
      <c r="I188" s="780"/>
      <c r="J188" s="781"/>
      <c r="K188" s="781">
        <v>1</v>
      </c>
      <c r="L188" s="781"/>
      <c r="M188" s="781"/>
      <c r="N188" s="781"/>
      <c r="O188" s="781"/>
      <c r="P188" s="782"/>
      <c r="Q188" s="783">
        <f t="shared" si="2"/>
        <v>1</v>
      </c>
      <c r="R188" s="777" t="s">
        <v>984</v>
      </c>
      <c r="S188" s="761" t="s">
        <v>964</v>
      </c>
      <c r="T188" s="784" t="s">
        <v>977</v>
      </c>
      <c r="U188" s="761"/>
      <c r="V188" s="761" t="s">
        <v>2721</v>
      </c>
      <c r="W188" s="761" t="s">
        <v>2722</v>
      </c>
      <c r="X188" s="817">
        <v>0</v>
      </c>
      <c r="Y188" s="807" t="s">
        <v>978</v>
      </c>
      <c r="Z188" s="778"/>
      <c r="AA188" s="773"/>
      <c r="AB188" s="773"/>
      <c r="AC188" s="773"/>
      <c r="AD188" s="773"/>
      <c r="AE188" s="773"/>
      <c r="AF188" s="787"/>
      <c r="AG188" s="788"/>
      <c r="AH188" s="788"/>
      <c r="AI188" s="788"/>
      <c r="AJ188" s="788"/>
      <c r="AK188" s="788"/>
      <c r="AL188" s="788"/>
      <c r="AM188" s="788"/>
      <c r="AN188" s="788"/>
      <c r="AO188" s="788"/>
      <c r="AP188" s="788"/>
      <c r="AQ188" s="796">
        <v>0</v>
      </c>
      <c r="AR188" s="788">
        <v>0</v>
      </c>
      <c r="AS188" s="788">
        <v>0</v>
      </c>
      <c r="AT188" s="788">
        <v>0</v>
      </c>
      <c r="AU188" s="793">
        <v>0</v>
      </c>
      <c r="AV188" s="796"/>
      <c r="AW188" s="788"/>
      <c r="AX188" s="788"/>
      <c r="AY188" s="788"/>
      <c r="AZ188" s="788"/>
      <c r="BA188" s="788"/>
      <c r="BB188" s="788"/>
      <c r="BC188" s="788"/>
      <c r="BD188" s="788"/>
      <c r="BE188" s="788"/>
      <c r="BF188" s="788"/>
      <c r="BG188" s="788"/>
      <c r="BH188" s="788"/>
      <c r="BI188" s="788"/>
      <c r="BJ188" s="788"/>
      <c r="BK188" s="793"/>
      <c r="BL188" s="777"/>
      <c r="BM188" s="773"/>
      <c r="BN188" s="773"/>
      <c r="BO188" s="773"/>
      <c r="BP188" s="784" t="s">
        <v>961</v>
      </c>
      <c r="BQ188" s="796" t="s">
        <v>1971</v>
      </c>
      <c r="BR188" s="788" t="s">
        <v>1971</v>
      </c>
      <c r="BS188" s="788" t="s">
        <v>1971</v>
      </c>
      <c r="BT188" s="788" t="s">
        <v>1971</v>
      </c>
      <c r="BU188" s="793" t="s">
        <v>1971</v>
      </c>
      <c r="BV188" s="796" t="s">
        <v>1971</v>
      </c>
      <c r="BW188" s="788" t="s">
        <v>1971</v>
      </c>
      <c r="BX188" s="788" t="s">
        <v>1971</v>
      </c>
      <c r="BY188" s="788" t="s">
        <v>1971</v>
      </c>
      <c r="BZ188" s="788" t="s">
        <v>1971</v>
      </c>
      <c r="CA188" s="796" t="s">
        <v>1971</v>
      </c>
      <c r="CB188" s="788" t="s">
        <v>1971</v>
      </c>
      <c r="CC188" s="788" t="s">
        <v>1971</v>
      </c>
      <c r="CD188" s="788" t="s">
        <v>1971</v>
      </c>
      <c r="CE188" s="793" t="s">
        <v>1971</v>
      </c>
      <c r="CF188" s="788" t="s">
        <v>1971</v>
      </c>
      <c r="CG188" s="788" t="s">
        <v>1971</v>
      </c>
      <c r="CH188" s="788" t="s">
        <v>1971</v>
      </c>
      <c r="CI188" s="788" t="s">
        <v>1971</v>
      </c>
      <c r="CJ188" s="793" t="s">
        <v>1971</v>
      </c>
      <c r="CK188" s="796" t="s">
        <v>1971</v>
      </c>
      <c r="CL188" s="788" t="s">
        <v>1971</v>
      </c>
      <c r="CM188" s="788" t="s">
        <v>1971</v>
      </c>
      <c r="CN188" s="788" t="s">
        <v>1971</v>
      </c>
      <c r="CO188" s="793" t="s">
        <v>1971</v>
      </c>
      <c r="CP188" s="796" t="s">
        <v>1971</v>
      </c>
      <c r="CQ188" s="788" t="s">
        <v>1971</v>
      </c>
      <c r="CR188" s="788" t="s">
        <v>1971</v>
      </c>
      <c r="CS188" s="788" t="s">
        <v>1971</v>
      </c>
      <c r="CT188" s="793" t="s">
        <v>1971</v>
      </c>
      <c r="CU188" s="1277">
        <v>-2.7400000000000001E-2</v>
      </c>
      <c r="CV188" s="1272" t="s">
        <v>1971</v>
      </c>
      <c r="CW188" s="1272" t="s">
        <v>1971</v>
      </c>
      <c r="CX188" s="1274" t="s">
        <v>1971</v>
      </c>
      <c r="CY188" s="1272" t="s">
        <v>1971</v>
      </c>
      <c r="CZ188" s="1272" t="s">
        <v>1971</v>
      </c>
      <c r="DA188" s="1272" t="s">
        <v>1971</v>
      </c>
      <c r="DB188" s="1274" t="s">
        <v>1971</v>
      </c>
      <c r="DC188" s="773"/>
      <c r="DD188" s="801"/>
      <c r="DE188" s="802"/>
    </row>
    <row r="189" spans="1:109" ht="15.75" customHeight="1">
      <c r="A189" s="760" t="s">
        <v>1026</v>
      </c>
      <c r="B189" s="761">
        <v>183</v>
      </c>
      <c r="C189" s="777" t="s">
        <v>2723</v>
      </c>
      <c r="D189" s="761" t="s">
        <v>2724</v>
      </c>
      <c r="E189" s="761" t="s">
        <v>1927</v>
      </c>
      <c r="F189" s="773" t="s">
        <v>2725</v>
      </c>
      <c r="G189" s="778" t="s">
        <v>629</v>
      </c>
      <c r="H189" s="779" t="s">
        <v>2726</v>
      </c>
      <c r="I189" s="780"/>
      <c r="J189" s="781">
        <v>1</v>
      </c>
      <c r="K189" s="781"/>
      <c r="L189" s="781"/>
      <c r="M189" s="781"/>
      <c r="N189" s="781"/>
      <c r="O189" s="781"/>
      <c r="P189" s="782"/>
      <c r="Q189" s="783">
        <f t="shared" si="2"/>
        <v>1</v>
      </c>
      <c r="R189" s="777" t="s">
        <v>988</v>
      </c>
      <c r="S189" s="761" t="s">
        <v>964</v>
      </c>
      <c r="T189" s="784" t="s">
        <v>965</v>
      </c>
      <c r="U189" s="761" t="s">
        <v>629</v>
      </c>
      <c r="V189" s="761" t="s">
        <v>991</v>
      </c>
      <c r="W189" s="761" t="s">
        <v>630</v>
      </c>
      <c r="X189" s="817">
        <v>1</v>
      </c>
      <c r="Y189" s="807" t="s">
        <v>978</v>
      </c>
      <c r="Z189" s="778" t="s">
        <v>629</v>
      </c>
      <c r="AA189" s="773"/>
      <c r="AB189" s="773"/>
      <c r="AC189" s="773"/>
      <c r="AD189" s="773"/>
      <c r="AE189" s="773"/>
      <c r="AF189" s="787"/>
      <c r="AG189" s="830"/>
      <c r="AH189" s="830"/>
      <c r="AI189" s="830"/>
      <c r="AJ189" s="830"/>
      <c r="AK189" s="830"/>
      <c r="AL189" s="830"/>
      <c r="AM189" s="830"/>
      <c r="AN189" s="830"/>
      <c r="AO189" s="830"/>
      <c r="AP189" s="830"/>
      <c r="AQ189" s="1709"/>
      <c r="AR189" s="1710"/>
      <c r="AS189" s="1710"/>
      <c r="AT189" s="1710"/>
      <c r="AU189" s="1711"/>
      <c r="AV189" s="831"/>
      <c r="AW189" s="830"/>
      <c r="AX189" s="830"/>
      <c r="AY189" s="830"/>
      <c r="AZ189" s="830"/>
      <c r="BA189" s="830"/>
      <c r="BB189" s="830"/>
      <c r="BC189" s="830"/>
      <c r="BD189" s="830"/>
      <c r="BE189" s="830"/>
      <c r="BF189" s="830"/>
      <c r="BG189" s="830"/>
      <c r="BH189" s="830"/>
      <c r="BI189" s="830"/>
      <c r="BJ189" s="830"/>
      <c r="BK189" s="832"/>
      <c r="BL189" s="1351"/>
      <c r="BM189" s="1352"/>
      <c r="BN189" s="1352"/>
      <c r="BO189" s="1352"/>
      <c r="BP189" s="1414"/>
      <c r="BQ189" s="1394"/>
      <c r="BR189" s="1343"/>
      <c r="BS189" s="1343"/>
      <c r="BT189" s="1343"/>
      <c r="BU189" s="1344"/>
      <c r="BV189" s="1395"/>
      <c r="BW189" s="1348"/>
      <c r="BX189" s="1348"/>
      <c r="BY189" s="1348"/>
      <c r="BZ189" s="1348"/>
      <c r="CA189" s="1394"/>
      <c r="CB189" s="1343"/>
      <c r="CC189" s="1343"/>
      <c r="CD189" s="1343"/>
      <c r="CE189" s="1344"/>
      <c r="CF189" s="1343"/>
      <c r="CG189" s="1343"/>
      <c r="CH189" s="1343"/>
      <c r="CI189" s="1343"/>
      <c r="CJ189" s="1344"/>
      <c r="CK189" s="1394"/>
      <c r="CL189" s="1343"/>
      <c r="CM189" s="1343"/>
      <c r="CN189" s="1343"/>
      <c r="CO189" s="1344"/>
      <c r="CP189" s="1394"/>
      <c r="CQ189" s="1343"/>
      <c r="CR189" s="1343"/>
      <c r="CS189" s="1343"/>
      <c r="CT189" s="1344"/>
      <c r="CU189" s="1499"/>
      <c r="CV189" s="1490"/>
      <c r="CW189" s="1490"/>
      <c r="CX189" s="1695"/>
      <c r="CY189" s="1490"/>
      <c r="CZ189" s="1490"/>
      <c r="DA189" s="1490"/>
      <c r="DB189" s="1695"/>
      <c r="DC189" s="1352"/>
      <c r="DD189" s="1696"/>
      <c r="DE189" s="1701"/>
    </row>
    <row r="190" spans="1:109" ht="15.75" customHeight="1">
      <c r="A190" s="760" t="s">
        <v>1026</v>
      </c>
      <c r="B190" s="761">
        <v>184</v>
      </c>
      <c r="C190" s="777" t="s">
        <v>1165</v>
      </c>
      <c r="D190" s="761" t="s">
        <v>2727</v>
      </c>
      <c r="E190" s="761" t="s">
        <v>1920</v>
      </c>
      <c r="F190" s="773" t="s">
        <v>2728</v>
      </c>
      <c r="G190" s="778" t="s">
        <v>1124</v>
      </c>
      <c r="H190" s="779" t="s">
        <v>2729</v>
      </c>
      <c r="I190" s="780">
        <v>1</v>
      </c>
      <c r="J190" s="781"/>
      <c r="K190" s="781"/>
      <c r="L190" s="781"/>
      <c r="M190" s="781"/>
      <c r="N190" s="781"/>
      <c r="O190" s="781"/>
      <c r="P190" s="782"/>
      <c r="Q190" s="783">
        <f t="shared" si="2"/>
        <v>1</v>
      </c>
      <c r="R190" s="777" t="s">
        <v>988</v>
      </c>
      <c r="S190" s="761" t="s">
        <v>964</v>
      </c>
      <c r="T190" s="1414" t="s">
        <v>977</v>
      </c>
      <c r="U190" s="761" t="s">
        <v>2083</v>
      </c>
      <c r="V190" s="761" t="s">
        <v>991</v>
      </c>
      <c r="W190" s="761" t="s">
        <v>2730</v>
      </c>
      <c r="X190" s="1263">
        <v>1</v>
      </c>
      <c r="Y190" s="807" t="s">
        <v>978</v>
      </c>
      <c r="Z190" s="778" t="s">
        <v>1124</v>
      </c>
      <c r="AA190" s="773"/>
      <c r="AB190" s="773"/>
      <c r="AC190" s="773"/>
      <c r="AD190" s="773"/>
      <c r="AE190" s="773"/>
      <c r="AF190" s="787"/>
      <c r="AG190" s="788"/>
      <c r="AH190" s="788"/>
      <c r="AI190" s="788"/>
      <c r="AJ190" s="788"/>
      <c r="AK190" s="788"/>
      <c r="AL190" s="788"/>
      <c r="AM190" s="788"/>
      <c r="AN190" s="785"/>
      <c r="AO190" s="785"/>
      <c r="AP190" s="785"/>
      <c r="AQ190" s="1707"/>
      <c r="AR190" s="1708"/>
      <c r="AS190" s="1708"/>
      <c r="AT190" s="1708"/>
      <c r="AU190" s="1716"/>
      <c r="AV190" s="815"/>
      <c r="AW190" s="785"/>
      <c r="AX190" s="785"/>
      <c r="AY190" s="785"/>
      <c r="AZ190" s="785"/>
      <c r="BA190" s="785"/>
      <c r="BB190" s="785"/>
      <c r="BC190" s="785"/>
      <c r="BD190" s="785"/>
      <c r="BE190" s="785"/>
      <c r="BF190" s="785"/>
      <c r="BG190" s="785"/>
      <c r="BH190" s="785"/>
      <c r="BI190" s="785"/>
      <c r="BJ190" s="785"/>
      <c r="BK190" s="829"/>
      <c r="BL190" s="1351"/>
      <c r="BM190" s="1352"/>
      <c r="BN190" s="1352"/>
      <c r="BO190" s="1352"/>
      <c r="BP190" s="1414"/>
      <c r="BQ190" s="1394"/>
      <c r="BR190" s="1343"/>
      <c r="BS190" s="1343"/>
      <c r="BT190" s="1343"/>
      <c r="BU190" s="1344"/>
      <c r="BV190" s="1395"/>
      <c r="BW190" s="1348"/>
      <c r="BX190" s="1348"/>
      <c r="BY190" s="1348"/>
      <c r="BZ190" s="1348"/>
      <c r="CA190" s="1394"/>
      <c r="CB190" s="1343"/>
      <c r="CC190" s="1343"/>
      <c r="CD190" s="1343"/>
      <c r="CE190" s="1344"/>
      <c r="CF190" s="1343"/>
      <c r="CG190" s="1343"/>
      <c r="CH190" s="1343"/>
      <c r="CI190" s="1343"/>
      <c r="CJ190" s="1344"/>
      <c r="CK190" s="1394"/>
      <c r="CL190" s="1343"/>
      <c r="CM190" s="1343"/>
      <c r="CN190" s="1343"/>
      <c r="CO190" s="1344"/>
      <c r="CP190" s="1394"/>
      <c r="CQ190" s="1343"/>
      <c r="CR190" s="1343"/>
      <c r="CS190" s="1343"/>
      <c r="CT190" s="1344"/>
      <c r="CU190" s="1499"/>
      <c r="CV190" s="1490"/>
      <c r="CW190" s="1490"/>
      <c r="CX190" s="1695"/>
      <c r="CY190" s="1490"/>
      <c r="CZ190" s="1490"/>
      <c r="DA190" s="1490"/>
      <c r="DB190" s="1695"/>
      <c r="DC190" s="1352"/>
      <c r="DD190" s="1696"/>
      <c r="DE190" s="1701"/>
    </row>
    <row r="191" spans="1:109" ht="15.75" customHeight="1">
      <c r="A191" s="760" t="s">
        <v>1026</v>
      </c>
      <c r="B191" s="761">
        <v>185</v>
      </c>
      <c r="C191" s="777" t="s">
        <v>2731</v>
      </c>
      <c r="D191" s="761" t="s">
        <v>2732</v>
      </c>
      <c r="E191" s="761" t="s">
        <v>1936</v>
      </c>
      <c r="F191" s="773" t="s">
        <v>2733</v>
      </c>
      <c r="G191" s="778" t="s">
        <v>148</v>
      </c>
      <c r="H191" s="779" t="s">
        <v>2734</v>
      </c>
      <c r="I191" s="780"/>
      <c r="J191" s="781">
        <v>1</v>
      </c>
      <c r="K191" s="781"/>
      <c r="L191" s="781"/>
      <c r="M191" s="781"/>
      <c r="N191" s="781"/>
      <c r="O191" s="781"/>
      <c r="P191" s="782"/>
      <c r="Q191" s="783">
        <f t="shared" si="2"/>
        <v>1</v>
      </c>
      <c r="R191" s="777" t="s">
        <v>984</v>
      </c>
      <c r="S191" s="761" t="s">
        <v>964</v>
      </c>
      <c r="T191" s="784" t="s">
        <v>965</v>
      </c>
      <c r="U191" s="761" t="s">
        <v>1955</v>
      </c>
      <c r="V191" s="761" t="s">
        <v>991</v>
      </c>
      <c r="W191" s="761" t="s">
        <v>2735</v>
      </c>
      <c r="X191" s="817">
        <v>2</v>
      </c>
      <c r="Y191" s="809" t="s">
        <v>978</v>
      </c>
      <c r="Z191" s="778" t="s">
        <v>148</v>
      </c>
      <c r="AA191" s="773"/>
      <c r="AB191" s="773"/>
      <c r="AC191" s="773"/>
      <c r="AD191" s="773"/>
      <c r="AE191" s="773"/>
      <c r="AF191" s="787"/>
      <c r="AG191" s="788"/>
      <c r="AH191" s="788"/>
      <c r="AI191" s="788"/>
      <c r="AJ191" s="788"/>
      <c r="AK191" s="788"/>
      <c r="AL191" s="788"/>
      <c r="AM191" s="788"/>
      <c r="AN191" s="788"/>
      <c r="AO191" s="788"/>
      <c r="AP191" s="788"/>
      <c r="AQ191" s="1394"/>
      <c r="AR191" s="1343"/>
      <c r="AS191" s="1343"/>
      <c r="AT191" s="1343"/>
      <c r="AU191" s="1344"/>
      <c r="AV191" s="796"/>
      <c r="AW191" s="788"/>
      <c r="AX191" s="788"/>
      <c r="AY191" s="788"/>
      <c r="AZ191" s="788"/>
      <c r="BA191" s="788"/>
      <c r="BB191" s="788"/>
      <c r="BC191" s="788"/>
      <c r="BD191" s="788"/>
      <c r="BE191" s="788"/>
      <c r="BF191" s="788"/>
      <c r="BG191" s="788"/>
      <c r="BH191" s="788"/>
      <c r="BI191" s="788"/>
      <c r="BJ191" s="788"/>
      <c r="BK191" s="793"/>
      <c r="BL191" s="1351"/>
      <c r="BM191" s="1352"/>
      <c r="BN191" s="1352"/>
      <c r="BO191" s="1352"/>
      <c r="BP191" s="1414"/>
      <c r="BQ191" s="1394"/>
      <c r="BR191" s="1343"/>
      <c r="BS191" s="1343"/>
      <c r="BT191" s="1343"/>
      <c r="BU191" s="1344"/>
      <c r="BV191" s="1394"/>
      <c r="BW191" s="1343"/>
      <c r="BX191" s="1343"/>
      <c r="BY191" s="1343"/>
      <c r="BZ191" s="1343"/>
      <c r="CA191" s="1394"/>
      <c r="CB191" s="1343"/>
      <c r="CC191" s="1343"/>
      <c r="CD191" s="1343"/>
      <c r="CE191" s="1344"/>
      <c r="CF191" s="1343"/>
      <c r="CG191" s="1343"/>
      <c r="CH191" s="1343"/>
      <c r="CI191" s="1343"/>
      <c r="CJ191" s="1344"/>
      <c r="CK191" s="1394"/>
      <c r="CL191" s="1343"/>
      <c r="CM191" s="1343"/>
      <c r="CN191" s="1343"/>
      <c r="CO191" s="1344"/>
      <c r="CP191" s="1394"/>
      <c r="CQ191" s="1343"/>
      <c r="CR191" s="1343"/>
      <c r="CS191" s="1343"/>
      <c r="CT191" s="1344"/>
      <c r="CU191" s="1499"/>
      <c r="CV191" s="1490"/>
      <c r="CW191" s="1490"/>
      <c r="CX191" s="1695"/>
      <c r="CY191" s="1490"/>
      <c r="CZ191" s="1490"/>
      <c r="DA191" s="1490"/>
      <c r="DB191" s="1695"/>
      <c r="DC191" s="1352"/>
      <c r="DD191" s="1696"/>
      <c r="DE191" s="1701"/>
    </row>
    <row r="192" spans="1:109" ht="15.75" customHeight="1">
      <c r="A192" s="760" t="s">
        <v>1026</v>
      </c>
      <c r="B192" s="761">
        <v>186</v>
      </c>
      <c r="C192" s="777" t="s">
        <v>2736</v>
      </c>
      <c r="D192" s="761" t="s">
        <v>2732</v>
      </c>
      <c r="E192" s="761" t="s">
        <v>1927</v>
      </c>
      <c r="F192" s="773" t="s">
        <v>2737</v>
      </c>
      <c r="G192" s="778" t="s">
        <v>154</v>
      </c>
      <c r="H192" s="779" t="s">
        <v>2738</v>
      </c>
      <c r="I192" s="780"/>
      <c r="J192" s="781">
        <v>1</v>
      </c>
      <c r="K192" s="781"/>
      <c r="L192" s="781"/>
      <c r="M192" s="781"/>
      <c r="N192" s="781"/>
      <c r="O192" s="781"/>
      <c r="P192" s="782"/>
      <c r="Q192" s="783">
        <f t="shared" si="2"/>
        <v>1</v>
      </c>
      <c r="R192" s="777" t="s">
        <v>988</v>
      </c>
      <c r="S192" s="761" t="s">
        <v>964</v>
      </c>
      <c r="T192" s="784" t="s">
        <v>965</v>
      </c>
      <c r="U192" s="761" t="s">
        <v>1923</v>
      </c>
      <c r="V192" s="761" t="s">
        <v>987</v>
      </c>
      <c r="W192" s="761" t="s">
        <v>2739</v>
      </c>
      <c r="X192" s="1263">
        <v>0</v>
      </c>
      <c r="Y192" s="809" t="s">
        <v>978</v>
      </c>
      <c r="Z192" s="778" t="s">
        <v>154</v>
      </c>
      <c r="AA192" s="773"/>
      <c r="AB192" s="773"/>
      <c r="AC192" s="773"/>
      <c r="AD192" s="773"/>
      <c r="AE192" s="773"/>
      <c r="AF192" s="787"/>
      <c r="AG192" s="788"/>
      <c r="AH192" s="788"/>
      <c r="AI192" s="788"/>
      <c r="AJ192" s="788"/>
      <c r="AK192" s="788"/>
      <c r="AL192" s="833"/>
      <c r="AM192" s="833"/>
      <c r="AN192" s="833"/>
      <c r="AO192" s="833"/>
      <c r="AP192" s="833"/>
      <c r="AQ192" s="1345"/>
      <c r="AR192" s="1346"/>
      <c r="AS192" s="1346"/>
      <c r="AT192" s="1346"/>
      <c r="AU192" s="1347"/>
      <c r="AV192" s="834"/>
      <c r="AW192" s="833"/>
      <c r="AX192" s="833"/>
      <c r="AY192" s="833"/>
      <c r="AZ192" s="833"/>
      <c r="BA192" s="833"/>
      <c r="BB192" s="833"/>
      <c r="BC192" s="833"/>
      <c r="BD192" s="833"/>
      <c r="BE192" s="833"/>
      <c r="BF192" s="833"/>
      <c r="BG192" s="833"/>
      <c r="BH192" s="833"/>
      <c r="BI192" s="833"/>
      <c r="BJ192" s="833"/>
      <c r="BK192" s="835"/>
      <c r="BL192" s="1351"/>
      <c r="BM192" s="1352"/>
      <c r="BN192" s="1352"/>
      <c r="BO192" s="1352"/>
      <c r="BP192" s="1414"/>
      <c r="BQ192" s="1394"/>
      <c r="BR192" s="1343"/>
      <c r="BS192" s="1343"/>
      <c r="BT192" s="1343"/>
      <c r="BU192" s="1344"/>
      <c r="BV192" s="1345"/>
      <c r="BW192" s="1346"/>
      <c r="BX192" s="1346"/>
      <c r="BY192" s="1346"/>
      <c r="BZ192" s="1346"/>
      <c r="CA192" s="1394"/>
      <c r="CB192" s="1343"/>
      <c r="CC192" s="1343"/>
      <c r="CD192" s="1343"/>
      <c r="CE192" s="1344"/>
      <c r="CF192" s="1343"/>
      <c r="CG192" s="1343"/>
      <c r="CH192" s="1343"/>
      <c r="CI192" s="1343"/>
      <c r="CJ192" s="1344"/>
      <c r="CK192" s="1345"/>
      <c r="CL192" s="1346"/>
      <c r="CM192" s="1346"/>
      <c r="CN192" s="1346"/>
      <c r="CO192" s="1347"/>
      <c r="CP192" s="1394"/>
      <c r="CQ192" s="1343"/>
      <c r="CR192" s="1343"/>
      <c r="CS192" s="1343"/>
      <c r="CT192" s="1344"/>
      <c r="CU192" s="1499"/>
      <c r="CV192" s="1490"/>
      <c r="CW192" s="1490"/>
      <c r="CX192" s="1695"/>
      <c r="CY192" s="1490"/>
      <c r="CZ192" s="1490"/>
      <c r="DA192" s="1490"/>
      <c r="DB192" s="1695"/>
      <c r="DC192" s="1352"/>
      <c r="DD192" s="1696"/>
      <c r="DE192" s="1701"/>
    </row>
    <row r="193" spans="1:109" ht="15.75" customHeight="1">
      <c r="A193" s="760" t="s">
        <v>1026</v>
      </c>
      <c r="B193" s="761">
        <v>187</v>
      </c>
      <c r="C193" s="777" t="s">
        <v>2740</v>
      </c>
      <c r="D193" s="761" t="s">
        <v>2732</v>
      </c>
      <c r="E193" s="761" t="s">
        <v>1920</v>
      </c>
      <c r="F193" s="773" t="s">
        <v>2741</v>
      </c>
      <c r="G193" s="778" t="s">
        <v>178</v>
      </c>
      <c r="H193" s="779" t="s">
        <v>2742</v>
      </c>
      <c r="I193" s="780"/>
      <c r="J193" s="781">
        <v>1</v>
      </c>
      <c r="K193" s="781"/>
      <c r="L193" s="781"/>
      <c r="M193" s="781"/>
      <c r="N193" s="781"/>
      <c r="O193" s="781"/>
      <c r="P193" s="782"/>
      <c r="Q193" s="783">
        <f t="shared" si="2"/>
        <v>1</v>
      </c>
      <c r="R193" s="777" t="s">
        <v>984</v>
      </c>
      <c r="S193" s="761" t="s">
        <v>964</v>
      </c>
      <c r="T193" s="784" t="s">
        <v>965</v>
      </c>
      <c r="U193" s="761" t="s">
        <v>2103</v>
      </c>
      <c r="V193" s="761" t="s">
        <v>991</v>
      </c>
      <c r="W193" s="761" t="s">
        <v>2743</v>
      </c>
      <c r="X193" s="817">
        <v>1</v>
      </c>
      <c r="Y193" s="809" t="s">
        <v>978</v>
      </c>
      <c r="Z193" s="778" t="s">
        <v>178</v>
      </c>
      <c r="AA193" s="773"/>
      <c r="AB193" s="773"/>
      <c r="AC193" s="773"/>
      <c r="AD193" s="773"/>
      <c r="AE193" s="773"/>
      <c r="AF193" s="787"/>
      <c r="AG193" s="788"/>
      <c r="AH193" s="788"/>
      <c r="AI193" s="788"/>
      <c r="AJ193" s="788"/>
      <c r="AK193" s="788"/>
      <c r="AL193" s="788"/>
      <c r="AM193" s="788"/>
      <c r="AN193" s="788"/>
      <c r="AO193" s="788"/>
      <c r="AP193" s="788"/>
      <c r="AQ193" s="1395"/>
      <c r="AR193" s="1348"/>
      <c r="AS193" s="1348"/>
      <c r="AT193" s="1348"/>
      <c r="AU193" s="1349"/>
      <c r="AV193" s="796"/>
      <c r="AW193" s="788"/>
      <c r="AX193" s="788"/>
      <c r="AY193" s="788"/>
      <c r="AZ193" s="788"/>
      <c r="BA193" s="788"/>
      <c r="BB193" s="788"/>
      <c r="BC193" s="788"/>
      <c r="BD193" s="788"/>
      <c r="BE193" s="788"/>
      <c r="BF193" s="788"/>
      <c r="BG193" s="788"/>
      <c r="BH193" s="788"/>
      <c r="BI193" s="788"/>
      <c r="BJ193" s="788"/>
      <c r="BK193" s="793"/>
      <c r="BL193" s="1351"/>
      <c r="BM193" s="1352"/>
      <c r="BN193" s="1352"/>
      <c r="BO193" s="1352"/>
      <c r="BP193" s="1414"/>
      <c r="BQ193" s="1394"/>
      <c r="BR193" s="1343"/>
      <c r="BS193" s="1343"/>
      <c r="BT193" s="1343"/>
      <c r="BU193" s="1344"/>
      <c r="BV193" s="1394"/>
      <c r="BW193" s="1343"/>
      <c r="BX193" s="1343"/>
      <c r="BY193" s="1343"/>
      <c r="BZ193" s="1343"/>
      <c r="CA193" s="1394"/>
      <c r="CB193" s="1343"/>
      <c r="CC193" s="1343"/>
      <c r="CD193" s="1343"/>
      <c r="CE193" s="1344"/>
      <c r="CF193" s="1343"/>
      <c r="CG193" s="1343"/>
      <c r="CH193" s="1343"/>
      <c r="CI193" s="1343"/>
      <c r="CJ193" s="1344"/>
      <c r="CK193" s="1394"/>
      <c r="CL193" s="1343"/>
      <c r="CM193" s="1343"/>
      <c r="CN193" s="1343"/>
      <c r="CO193" s="1344"/>
      <c r="CP193" s="1394"/>
      <c r="CQ193" s="1343"/>
      <c r="CR193" s="1343"/>
      <c r="CS193" s="1343"/>
      <c r="CT193" s="1344"/>
      <c r="CU193" s="1499"/>
      <c r="CV193" s="1490"/>
      <c r="CW193" s="1490"/>
      <c r="CX193" s="1695"/>
      <c r="CY193" s="1490"/>
      <c r="CZ193" s="1490"/>
      <c r="DA193" s="1490"/>
      <c r="DB193" s="1695"/>
      <c r="DC193" s="1352"/>
      <c r="DD193" s="1696"/>
      <c r="DE193" s="1701"/>
    </row>
    <row r="194" spans="1:109" ht="15.75" customHeight="1">
      <c r="A194" s="760" t="s">
        <v>1026</v>
      </c>
      <c r="B194" s="761">
        <v>188</v>
      </c>
      <c r="C194" s="777" t="s">
        <v>2744</v>
      </c>
      <c r="D194" s="761" t="s">
        <v>2732</v>
      </c>
      <c r="E194" s="761" t="s">
        <v>1936</v>
      </c>
      <c r="F194" s="773" t="s">
        <v>2745</v>
      </c>
      <c r="G194" s="778" t="s">
        <v>184</v>
      </c>
      <c r="H194" s="779" t="s">
        <v>2746</v>
      </c>
      <c r="I194" s="780"/>
      <c r="J194" s="781">
        <v>1</v>
      </c>
      <c r="K194" s="781"/>
      <c r="L194" s="781"/>
      <c r="M194" s="781"/>
      <c r="N194" s="781"/>
      <c r="O194" s="781"/>
      <c r="P194" s="782"/>
      <c r="Q194" s="783">
        <f t="shared" si="2"/>
        <v>1</v>
      </c>
      <c r="R194" s="777" t="s">
        <v>984</v>
      </c>
      <c r="S194" s="761" t="s">
        <v>964</v>
      </c>
      <c r="T194" s="784" t="s">
        <v>965</v>
      </c>
      <c r="U194" s="761" t="s">
        <v>2114</v>
      </c>
      <c r="V194" s="761" t="s">
        <v>293</v>
      </c>
      <c r="W194" s="761" t="s">
        <v>2747</v>
      </c>
      <c r="X194" s="1263">
        <v>2</v>
      </c>
      <c r="Y194" s="809" t="s">
        <v>978</v>
      </c>
      <c r="Z194" s="778" t="s">
        <v>184</v>
      </c>
      <c r="AA194" s="773"/>
      <c r="AB194" s="773"/>
      <c r="AC194" s="773"/>
      <c r="AD194" s="773"/>
      <c r="AE194" s="773"/>
      <c r="AF194" s="787"/>
      <c r="AG194" s="788"/>
      <c r="AH194" s="788"/>
      <c r="AI194" s="788"/>
      <c r="AJ194" s="788"/>
      <c r="AK194" s="788"/>
      <c r="AL194" s="788"/>
      <c r="AM194" s="788"/>
      <c r="AN194" s="788"/>
      <c r="AO194" s="788"/>
      <c r="AP194" s="788"/>
      <c r="AQ194" s="1395"/>
      <c r="AR194" s="1348"/>
      <c r="AS194" s="1348"/>
      <c r="AT194" s="1348"/>
      <c r="AU194" s="1349"/>
      <c r="AV194" s="796"/>
      <c r="AW194" s="788"/>
      <c r="AX194" s="788"/>
      <c r="AY194" s="788"/>
      <c r="AZ194" s="788"/>
      <c r="BA194" s="788"/>
      <c r="BB194" s="788"/>
      <c r="BC194" s="788"/>
      <c r="BD194" s="788"/>
      <c r="BE194" s="788"/>
      <c r="BF194" s="788"/>
      <c r="BG194" s="788"/>
      <c r="BH194" s="788"/>
      <c r="BI194" s="788"/>
      <c r="BJ194" s="788"/>
      <c r="BK194" s="793"/>
      <c r="BL194" s="1351"/>
      <c r="BM194" s="1352"/>
      <c r="BN194" s="1352"/>
      <c r="BO194" s="1352"/>
      <c r="BP194" s="1414"/>
      <c r="BQ194" s="1394"/>
      <c r="BR194" s="1343"/>
      <c r="BS194" s="1343"/>
      <c r="BT194" s="1343"/>
      <c r="BU194" s="1344"/>
      <c r="BV194" s="1394"/>
      <c r="BW194" s="1343"/>
      <c r="BX194" s="1343"/>
      <c r="BY194" s="1343"/>
      <c r="BZ194" s="1343"/>
      <c r="CA194" s="1394"/>
      <c r="CB194" s="1343"/>
      <c r="CC194" s="1343"/>
      <c r="CD194" s="1343"/>
      <c r="CE194" s="1344"/>
      <c r="CF194" s="1343"/>
      <c r="CG194" s="1343"/>
      <c r="CH194" s="1343"/>
      <c r="CI194" s="1343"/>
      <c r="CJ194" s="1344"/>
      <c r="CK194" s="1394"/>
      <c r="CL194" s="1343"/>
      <c r="CM194" s="1343"/>
      <c r="CN194" s="1343"/>
      <c r="CO194" s="1344"/>
      <c r="CP194" s="1394"/>
      <c r="CQ194" s="1343"/>
      <c r="CR194" s="1343"/>
      <c r="CS194" s="1343"/>
      <c r="CT194" s="1344"/>
      <c r="CU194" s="1499"/>
      <c r="CV194" s="1490"/>
      <c r="CW194" s="1490"/>
      <c r="CX194" s="1695"/>
      <c r="CY194" s="1490"/>
      <c r="CZ194" s="1490"/>
      <c r="DA194" s="1490"/>
      <c r="DB194" s="1695"/>
      <c r="DC194" s="1352"/>
      <c r="DD194" s="1696"/>
      <c r="DE194" s="1701"/>
    </row>
    <row r="195" spans="1:109" ht="15.75" customHeight="1">
      <c r="A195" s="760" t="s">
        <v>1026</v>
      </c>
      <c r="B195" s="761">
        <v>189</v>
      </c>
      <c r="C195" s="777" t="s">
        <v>2748</v>
      </c>
      <c r="D195" s="761" t="s">
        <v>2732</v>
      </c>
      <c r="E195" s="761" t="s">
        <v>1927</v>
      </c>
      <c r="F195" s="773" t="s">
        <v>2749</v>
      </c>
      <c r="G195" s="778" t="s">
        <v>2176</v>
      </c>
      <c r="H195" s="779" t="s">
        <v>2750</v>
      </c>
      <c r="I195" s="780"/>
      <c r="J195" s="781">
        <v>1</v>
      </c>
      <c r="K195" s="781"/>
      <c r="L195" s="781"/>
      <c r="M195" s="781"/>
      <c r="N195" s="781"/>
      <c r="O195" s="781"/>
      <c r="P195" s="782"/>
      <c r="Q195" s="783">
        <f t="shared" si="2"/>
        <v>1</v>
      </c>
      <c r="R195" s="777" t="s">
        <v>984</v>
      </c>
      <c r="S195" s="761" t="s">
        <v>964</v>
      </c>
      <c r="T195" s="784" t="s">
        <v>965</v>
      </c>
      <c r="U195" s="761" t="s">
        <v>2178</v>
      </c>
      <c r="V195" s="761" t="s">
        <v>991</v>
      </c>
      <c r="W195" s="761" t="s">
        <v>2751</v>
      </c>
      <c r="X195" s="1263">
        <v>2</v>
      </c>
      <c r="Y195" s="786" t="s">
        <v>978</v>
      </c>
      <c r="Z195" s="778" t="s">
        <v>2031</v>
      </c>
      <c r="AA195" s="773"/>
      <c r="AB195" s="773"/>
      <c r="AC195" s="773"/>
      <c r="AD195" s="773"/>
      <c r="AE195" s="773"/>
      <c r="AF195" s="787"/>
      <c r="AG195" s="795"/>
      <c r="AH195" s="795"/>
      <c r="AI195" s="795"/>
      <c r="AJ195" s="795"/>
      <c r="AK195" s="795"/>
      <c r="AL195" s="795"/>
      <c r="AM195" s="795"/>
      <c r="AN195" s="795"/>
      <c r="AO195" s="795"/>
      <c r="AP195" s="795"/>
      <c r="AQ195" s="794">
        <v>0.44</v>
      </c>
      <c r="AR195" s="795">
        <v>0.43</v>
      </c>
      <c r="AS195" s="795">
        <v>0.43</v>
      </c>
      <c r="AT195" s="795">
        <v>0.42</v>
      </c>
      <c r="AU195" s="808">
        <v>0.41</v>
      </c>
      <c r="AV195" s="794"/>
      <c r="AW195" s="795"/>
      <c r="AX195" s="795"/>
      <c r="AY195" s="795"/>
      <c r="AZ195" s="795"/>
      <c r="BA195" s="795"/>
      <c r="BB195" s="795"/>
      <c r="BC195" s="795"/>
      <c r="BD195" s="795"/>
      <c r="BE195" s="795"/>
      <c r="BF195" s="795"/>
      <c r="BG195" s="795"/>
      <c r="BH195" s="795"/>
      <c r="BI195" s="795"/>
      <c r="BJ195" s="795"/>
      <c r="BK195" s="808"/>
      <c r="BL195" s="777" t="s">
        <v>961</v>
      </c>
      <c r="BM195" s="773" t="s">
        <v>961</v>
      </c>
      <c r="BN195" s="773" t="s">
        <v>961</v>
      </c>
      <c r="BO195" s="773" t="s">
        <v>961</v>
      </c>
      <c r="BP195" s="784" t="s">
        <v>961</v>
      </c>
      <c r="BQ195" s="796" t="s">
        <v>1971</v>
      </c>
      <c r="BR195" s="788" t="s">
        <v>1971</v>
      </c>
      <c r="BS195" s="788" t="s">
        <v>1971</v>
      </c>
      <c r="BT195" s="788" t="s">
        <v>1971</v>
      </c>
      <c r="BU195" s="793" t="s">
        <v>1971</v>
      </c>
      <c r="BV195" s="792" t="s">
        <v>1971</v>
      </c>
      <c r="BW195" s="788" t="s">
        <v>1971</v>
      </c>
      <c r="BX195" s="788" t="s">
        <v>1971</v>
      </c>
      <c r="BY195" s="788" t="s">
        <v>1971</v>
      </c>
      <c r="BZ195" s="788" t="s">
        <v>1971</v>
      </c>
      <c r="CA195" s="794" t="s">
        <v>1971</v>
      </c>
      <c r="CB195" s="795" t="s">
        <v>1971</v>
      </c>
      <c r="CC195" s="795" t="s">
        <v>1971</v>
      </c>
      <c r="CD195" s="795" t="s">
        <v>1971</v>
      </c>
      <c r="CE195" s="808" t="s">
        <v>1971</v>
      </c>
      <c r="CF195" s="795" t="s">
        <v>1971</v>
      </c>
      <c r="CG195" s="795" t="s">
        <v>1971</v>
      </c>
      <c r="CH195" s="795" t="s">
        <v>1971</v>
      </c>
      <c r="CI195" s="795" t="s">
        <v>1971</v>
      </c>
      <c r="CJ195" s="808" t="s">
        <v>1971</v>
      </c>
      <c r="CK195" s="796" t="s">
        <v>1971</v>
      </c>
      <c r="CL195" s="788" t="s">
        <v>1971</v>
      </c>
      <c r="CM195" s="788" t="s">
        <v>1971</v>
      </c>
      <c r="CN195" s="788" t="s">
        <v>1971</v>
      </c>
      <c r="CO195" s="793" t="s">
        <v>1971</v>
      </c>
      <c r="CP195" s="796" t="s">
        <v>1971</v>
      </c>
      <c r="CQ195" s="788" t="s">
        <v>1971</v>
      </c>
      <c r="CR195" s="788" t="s">
        <v>1971</v>
      </c>
      <c r="CS195" s="788" t="s">
        <v>1971</v>
      </c>
      <c r="CT195" s="793" t="s">
        <v>1971</v>
      </c>
      <c r="CU195" s="1273">
        <v>-0.54400000000000004</v>
      </c>
      <c r="CV195" s="1272" t="s">
        <v>1971</v>
      </c>
      <c r="CW195" s="1272" t="s">
        <v>1971</v>
      </c>
      <c r="CX195" s="1274" t="s">
        <v>1971</v>
      </c>
      <c r="CY195" s="1272" t="s">
        <v>1971</v>
      </c>
      <c r="CZ195" s="1272" t="s">
        <v>1971</v>
      </c>
      <c r="DA195" s="1272" t="s">
        <v>1971</v>
      </c>
      <c r="DB195" s="1274" t="s">
        <v>1971</v>
      </c>
      <c r="DC195" s="773"/>
      <c r="DD195" s="801">
        <v>1</v>
      </c>
      <c r="DE195" s="802"/>
    </row>
    <row r="196" spans="1:109" ht="15.75" customHeight="1">
      <c r="A196" s="760" t="s">
        <v>1026</v>
      </c>
      <c r="B196" s="761">
        <v>190</v>
      </c>
      <c r="C196" s="777" t="s">
        <v>2752</v>
      </c>
      <c r="D196" s="761" t="s">
        <v>2732</v>
      </c>
      <c r="E196" s="761" t="s">
        <v>1936</v>
      </c>
      <c r="F196" s="773" t="s">
        <v>2753</v>
      </c>
      <c r="G196" s="778" t="s">
        <v>2016</v>
      </c>
      <c r="H196" s="779" t="s">
        <v>2754</v>
      </c>
      <c r="I196" s="780"/>
      <c r="J196" s="781">
        <v>1</v>
      </c>
      <c r="K196" s="781"/>
      <c r="L196" s="781"/>
      <c r="M196" s="781"/>
      <c r="N196" s="781"/>
      <c r="O196" s="781"/>
      <c r="P196" s="782"/>
      <c r="Q196" s="783">
        <f t="shared" si="2"/>
        <v>1</v>
      </c>
      <c r="R196" s="777" t="s">
        <v>984</v>
      </c>
      <c r="S196" s="761" t="s">
        <v>964</v>
      </c>
      <c r="T196" s="784" t="s">
        <v>965</v>
      </c>
      <c r="U196" s="761" t="s">
        <v>2014</v>
      </c>
      <c r="V196" s="761" t="s">
        <v>991</v>
      </c>
      <c r="W196" s="761" t="s">
        <v>2755</v>
      </c>
      <c r="X196" s="817">
        <v>0</v>
      </c>
      <c r="Y196" s="786" t="s">
        <v>978</v>
      </c>
      <c r="Z196" s="778" t="s">
        <v>2016</v>
      </c>
      <c r="AA196" s="773"/>
      <c r="AB196" s="773"/>
      <c r="AC196" s="773"/>
      <c r="AD196" s="773"/>
      <c r="AE196" s="773"/>
      <c r="AF196" s="787"/>
      <c r="AG196" s="788"/>
      <c r="AH196" s="788"/>
      <c r="AI196" s="788"/>
      <c r="AJ196" s="788"/>
      <c r="AK196" s="788"/>
      <c r="AL196" s="788"/>
      <c r="AM196" s="788"/>
      <c r="AN196" s="788"/>
      <c r="AO196" s="788"/>
      <c r="AP196" s="788"/>
      <c r="AQ196" s="796">
        <v>60</v>
      </c>
      <c r="AR196" s="788">
        <v>50</v>
      </c>
      <c r="AS196" s="788">
        <v>40</v>
      </c>
      <c r="AT196" s="788">
        <v>30</v>
      </c>
      <c r="AU196" s="793">
        <v>18</v>
      </c>
      <c r="AV196" s="796"/>
      <c r="AW196" s="788"/>
      <c r="AX196" s="788"/>
      <c r="AY196" s="788"/>
      <c r="AZ196" s="788"/>
      <c r="BA196" s="788"/>
      <c r="BB196" s="788"/>
      <c r="BC196" s="788"/>
      <c r="BD196" s="788"/>
      <c r="BE196" s="788"/>
      <c r="BF196" s="788"/>
      <c r="BG196" s="788"/>
      <c r="BH196" s="788"/>
      <c r="BI196" s="788"/>
      <c r="BJ196" s="788"/>
      <c r="BK196" s="793"/>
      <c r="BL196" s="777" t="s">
        <v>961</v>
      </c>
      <c r="BM196" s="773" t="s">
        <v>961</v>
      </c>
      <c r="BN196" s="773" t="s">
        <v>961</v>
      </c>
      <c r="BO196" s="773" t="s">
        <v>961</v>
      </c>
      <c r="BP196" s="784" t="s">
        <v>961</v>
      </c>
      <c r="BQ196" s="792" t="s">
        <v>1971</v>
      </c>
      <c r="BR196" s="788" t="s">
        <v>1971</v>
      </c>
      <c r="BS196" s="788" t="s">
        <v>1971</v>
      </c>
      <c r="BT196" s="788" t="s">
        <v>1971</v>
      </c>
      <c r="BU196" s="793" t="s">
        <v>1971</v>
      </c>
      <c r="BV196" s="792" t="s">
        <v>1971</v>
      </c>
      <c r="BW196" s="788" t="s">
        <v>1971</v>
      </c>
      <c r="BX196" s="788" t="s">
        <v>1971</v>
      </c>
      <c r="BY196" s="788" t="s">
        <v>1971</v>
      </c>
      <c r="BZ196" s="788" t="s">
        <v>1971</v>
      </c>
      <c r="CA196" s="796" t="s">
        <v>1971</v>
      </c>
      <c r="CB196" s="788" t="s">
        <v>1971</v>
      </c>
      <c r="CC196" s="788" t="s">
        <v>1971</v>
      </c>
      <c r="CD196" s="788" t="s">
        <v>1971</v>
      </c>
      <c r="CE196" s="793" t="s">
        <v>1971</v>
      </c>
      <c r="CF196" s="788" t="s">
        <v>1971</v>
      </c>
      <c r="CG196" s="788" t="s">
        <v>1971</v>
      </c>
      <c r="CH196" s="788" t="s">
        <v>1971</v>
      </c>
      <c r="CI196" s="788" t="s">
        <v>1971</v>
      </c>
      <c r="CJ196" s="793" t="s">
        <v>1971</v>
      </c>
      <c r="CK196" s="796" t="s">
        <v>1971</v>
      </c>
      <c r="CL196" s="788" t="s">
        <v>1971</v>
      </c>
      <c r="CM196" s="788" t="s">
        <v>1971</v>
      </c>
      <c r="CN196" s="788" t="s">
        <v>1971</v>
      </c>
      <c r="CO196" s="793" t="s">
        <v>1971</v>
      </c>
      <c r="CP196" s="796" t="s">
        <v>1971</v>
      </c>
      <c r="CQ196" s="788" t="s">
        <v>1971</v>
      </c>
      <c r="CR196" s="788" t="s">
        <v>1971</v>
      </c>
      <c r="CS196" s="788" t="s">
        <v>1971</v>
      </c>
      <c r="CT196" s="793" t="s">
        <v>1971</v>
      </c>
      <c r="CU196" s="1273">
        <v>-1.89E-3</v>
      </c>
      <c r="CV196" s="1272" t="s">
        <v>1971</v>
      </c>
      <c r="CW196" s="1272" t="s">
        <v>1971</v>
      </c>
      <c r="CX196" s="1274" t="s">
        <v>1971</v>
      </c>
      <c r="CY196" s="1272" t="s">
        <v>1971</v>
      </c>
      <c r="CZ196" s="1272" t="s">
        <v>1971</v>
      </c>
      <c r="DA196" s="1272" t="s">
        <v>1971</v>
      </c>
      <c r="DB196" s="1274" t="s">
        <v>1971</v>
      </c>
      <c r="DC196" s="773"/>
      <c r="DD196" s="801">
        <v>1</v>
      </c>
      <c r="DE196" s="802"/>
    </row>
    <row r="197" spans="1:109" ht="15.75" customHeight="1">
      <c r="A197" s="760" t="s">
        <v>1026</v>
      </c>
      <c r="B197" s="761">
        <v>191</v>
      </c>
      <c r="C197" s="777" t="s">
        <v>2756</v>
      </c>
      <c r="D197" s="761" t="s">
        <v>2757</v>
      </c>
      <c r="E197" s="761" t="s">
        <v>1936</v>
      </c>
      <c r="F197" s="773" t="s">
        <v>2758</v>
      </c>
      <c r="G197" s="778" t="s">
        <v>2759</v>
      </c>
      <c r="H197" s="779" t="s">
        <v>2760</v>
      </c>
      <c r="I197" s="780"/>
      <c r="J197" s="781">
        <v>1</v>
      </c>
      <c r="K197" s="781"/>
      <c r="L197" s="781"/>
      <c r="M197" s="781"/>
      <c r="N197" s="781"/>
      <c r="O197" s="781"/>
      <c r="P197" s="782"/>
      <c r="Q197" s="783">
        <f t="shared" si="2"/>
        <v>1</v>
      </c>
      <c r="R197" s="777" t="s">
        <v>988</v>
      </c>
      <c r="S197" s="761" t="s">
        <v>964</v>
      </c>
      <c r="T197" s="784" t="s">
        <v>965</v>
      </c>
      <c r="U197" s="761" t="s">
        <v>1996</v>
      </c>
      <c r="V197" s="761" t="s">
        <v>991</v>
      </c>
      <c r="W197" s="761" t="s">
        <v>2761</v>
      </c>
      <c r="X197" s="817">
        <v>0</v>
      </c>
      <c r="Y197" s="786" t="s">
        <v>966</v>
      </c>
      <c r="Z197" s="778"/>
      <c r="AA197" s="773"/>
      <c r="AB197" s="773"/>
      <c r="AC197" s="773"/>
      <c r="AD197" s="773"/>
      <c r="AE197" s="773"/>
      <c r="AF197" s="787"/>
      <c r="AG197" s="788"/>
      <c r="AH197" s="788"/>
      <c r="AI197" s="788"/>
      <c r="AJ197" s="788"/>
      <c r="AK197" s="788"/>
      <c r="AL197" s="788"/>
      <c r="AM197" s="788"/>
      <c r="AN197" s="788"/>
      <c r="AO197" s="788"/>
      <c r="AP197" s="788"/>
      <c r="AQ197" s="796">
        <v>10</v>
      </c>
      <c r="AR197" s="788">
        <v>20</v>
      </c>
      <c r="AS197" s="788">
        <v>30</v>
      </c>
      <c r="AT197" s="788">
        <v>40</v>
      </c>
      <c r="AU197" s="793">
        <v>50</v>
      </c>
      <c r="AV197" s="796"/>
      <c r="AW197" s="788"/>
      <c r="AX197" s="788"/>
      <c r="AY197" s="788"/>
      <c r="AZ197" s="788"/>
      <c r="BA197" s="788"/>
      <c r="BB197" s="788"/>
      <c r="BC197" s="788"/>
      <c r="BD197" s="788"/>
      <c r="BE197" s="788"/>
      <c r="BF197" s="788"/>
      <c r="BG197" s="788"/>
      <c r="BH197" s="788"/>
      <c r="BI197" s="788"/>
      <c r="BJ197" s="788"/>
      <c r="BK197" s="793"/>
      <c r="BL197" s="777" t="s">
        <v>961</v>
      </c>
      <c r="BM197" s="773" t="s">
        <v>961</v>
      </c>
      <c r="BN197" s="773" t="s">
        <v>961</v>
      </c>
      <c r="BO197" s="773" t="s">
        <v>961</v>
      </c>
      <c r="BP197" s="784" t="s">
        <v>961</v>
      </c>
      <c r="BQ197" s="796" t="s">
        <v>1971</v>
      </c>
      <c r="BR197" s="788" t="s">
        <v>1971</v>
      </c>
      <c r="BS197" s="788" t="s">
        <v>1971</v>
      </c>
      <c r="BT197" s="788" t="s">
        <v>1971</v>
      </c>
      <c r="BU197" s="793" t="s">
        <v>1971</v>
      </c>
      <c r="BV197" s="796" t="s">
        <v>1971</v>
      </c>
      <c r="BW197" s="788" t="s">
        <v>1971</v>
      </c>
      <c r="BX197" s="788" t="s">
        <v>1971</v>
      </c>
      <c r="BY197" s="788" t="s">
        <v>1971</v>
      </c>
      <c r="BZ197" s="788" t="s">
        <v>1971</v>
      </c>
      <c r="CA197" s="796" t="s">
        <v>1971</v>
      </c>
      <c r="CB197" s="788" t="s">
        <v>1971</v>
      </c>
      <c r="CC197" s="788" t="s">
        <v>1971</v>
      </c>
      <c r="CD197" s="788" t="s">
        <v>1971</v>
      </c>
      <c r="CE197" s="793" t="s">
        <v>1971</v>
      </c>
      <c r="CF197" s="788" t="s">
        <v>1971</v>
      </c>
      <c r="CG197" s="788" t="s">
        <v>1971</v>
      </c>
      <c r="CH197" s="788" t="s">
        <v>1971</v>
      </c>
      <c r="CI197" s="788" t="s">
        <v>1971</v>
      </c>
      <c r="CJ197" s="793" t="s">
        <v>1971</v>
      </c>
      <c r="CK197" s="796" t="s">
        <v>1971</v>
      </c>
      <c r="CL197" s="788" t="s">
        <v>1971</v>
      </c>
      <c r="CM197" s="788" t="s">
        <v>1971</v>
      </c>
      <c r="CN197" s="788" t="s">
        <v>1971</v>
      </c>
      <c r="CO197" s="793" t="s">
        <v>1971</v>
      </c>
      <c r="CP197" s="796" t="s">
        <v>1971</v>
      </c>
      <c r="CQ197" s="788" t="s">
        <v>1971</v>
      </c>
      <c r="CR197" s="788" t="s">
        <v>1971</v>
      </c>
      <c r="CS197" s="788" t="s">
        <v>1971</v>
      </c>
      <c r="CT197" s="793" t="s">
        <v>1971</v>
      </c>
      <c r="CU197" s="1273">
        <v>-8.0000000000000004E-4</v>
      </c>
      <c r="CV197" s="1272" t="s">
        <v>1971</v>
      </c>
      <c r="CW197" s="1272" t="s">
        <v>1971</v>
      </c>
      <c r="CX197" s="1274" t="s">
        <v>1971</v>
      </c>
      <c r="CY197" s="1272">
        <v>4.0000000000000002E-4</v>
      </c>
      <c r="CZ197" s="1272" t="s">
        <v>1971</v>
      </c>
      <c r="DA197" s="1272" t="s">
        <v>1971</v>
      </c>
      <c r="DB197" s="1274" t="s">
        <v>1971</v>
      </c>
      <c r="DC197" s="773"/>
      <c r="DD197" s="801">
        <v>1</v>
      </c>
      <c r="DE197" s="802"/>
    </row>
    <row r="198" spans="1:109" ht="15.75" customHeight="1">
      <c r="A198" s="760" t="s">
        <v>1026</v>
      </c>
      <c r="B198" s="761">
        <v>192</v>
      </c>
      <c r="C198" s="777" t="s">
        <v>2762</v>
      </c>
      <c r="D198" s="761" t="s">
        <v>2757</v>
      </c>
      <c r="E198" s="761" t="s">
        <v>1936</v>
      </c>
      <c r="F198" s="773" t="s">
        <v>2763</v>
      </c>
      <c r="G198" s="778" t="s">
        <v>2139</v>
      </c>
      <c r="H198" s="779" t="s">
        <v>2764</v>
      </c>
      <c r="I198" s="780">
        <v>1</v>
      </c>
      <c r="J198" s="781"/>
      <c r="K198" s="781"/>
      <c r="L198" s="781"/>
      <c r="M198" s="781"/>
      <c r="N198" s="781"/>
      <c r="O198" s="781"/>
      <c r="P198" s="782"/>
      <c r="Q198" s="783">
        <f t="shared" si="2"/>
        <v>1</v>
      </c>
      <c r="R198" s="777" t="s">
        <v>988</v>
      </c>
      <c r="S198" s="761" t="s">
        <v>964</v>
      </c>
      <c r="T198" s="784" t="s">
        <v>965</v>
      </c>
      <c r="U198" s="761" t="s">
        <v>2008</v>
      </c>
      <c r="V198" s="761" t="s">
        <v>991</v>
      </c>
      <c r="W198" s="761" t="s">
        <v>2009</v>
      </c>
      <c r="X198" s="817">
        <v>1</v>
      </c>
      <c r="Y198" s="786" t="s">
        <v>978</v>
      </c>
      <c r="Z198" s="778"/>
      <c r="AA198" s="773"/>
      <c r="AB198" s="773"/>
      <c r="AC198" s="773"/>
      <c r="AD198" s="773"/>
      <c r="AE198" s="773"/>
      <c r="AF198" s="787"/>
      <c r="AG198" s="788"/>
      <c r="AH198" s="788"/>
      <c r="AI198" s="788"/>
      <c r="AJ198" s="788"/>
      <c r="AK198" s="788"/>
      <c r="AL198" s="788"/>
      <c r="AM198" s="788"/>
      <c r="AN198" s="788"/>
      <c r="AO198" s="788"/>
      <c r="AP198" s="788"/>
      <c r="AQ198" s="796">
        <v>0</v>
      </c>
      <c r="AR198" s="788">
        <v>0</v>
      </c>
      <c r="AS198" s="788">
        <v>0</v>
      </c>
      <c r="AT198" s="788">
        <v>0</v>
      </c>
      <c r="AU198" s="793">
        <v>0</v>
      </c>
      <c r="AV198" s="796"/>
      <c r="AW198" s="788"/>
      <c r="AX198" s="788"/>
      <c r="AY198" s="788"/>
      <c r="AZ198" s="788"/>
      <c r="BA198" s="788"/>
      <c r="BB198" s="788"/>
      <c r="BC198" s="788"/>
      <c r="BD198" s="788"/>
      <c r="BE198" s="788"/>
      <c r="BF198" s="788"/>
      <c r="BG198" s="788"/>
      <c r="BH198" s="788"/>
      <c r="BI198" s="788"/>
      <c r="BJ198" s="788"/>
      <c r="BK198" s="793"/>
      <c r="BL198" s="777" t="s">
        <v>961</v>
      </c>
      <c r="BM198" s="773" t="s">
        <v>961</v>
      </c>
      <c r="BN198" s="773" t="s">
        <v>961</v>
      </c>
      <c r="BO198" s="773" t="s">
        <v>961</v>
      </c>
      <c r="BP198" s="784" t="s">
        <v>961</v>
      </c>
      <c r="BQ198" s="796" t="s">
        <v>1971</v>
      </c>
      <c r="BR198" s="788" t="s">
        <v>1971</v>
      </c>
      <c r="BS198" s="788" t="s">
        <v>1971</v>
      </c>
      <c r="BT198" s="788" t="s">
        <v>1971</v>
      </c>
      <c r="BU198" s="793" t="s">
        <v>1971</v>
      </c>
      <c r="BV198" s="796" t="s">
        <v>1971</v>
      </c>
      <c r="BW198" s="788" t="s">
        <v>1971</v>
      </c>
      <c r="BX198" s="788" t="s">
        <v>1971</v>
      </c>
      <c r="BY198" s="788" t="s">
        <v>1971</v>
      </c>
      <c r="BZ198" s="788" t="s">
        <v>1971</v>
      </c>
      <c r="CA198" s="796" t="s">
        <v>1971</v>
      </c>
      <c r="CB198" s="788" t="s">
        <v>1971</v>
      </c>
      <c r="CC198" s="788" t="s">
        <v>1971</v>
      </c>
      <c r="CD198" s="788" t="s">
        <v>1971</v>
      </c>
      <c r="CE198" s="793" t="s">
        <v>1971</v>
      </c>
      <c r="CF198" s="788" t="s">
        <v>1971</v>
      </c>
      <c r="CG198" s="788" t="s">
        <v>1971</v>
      </c>
      <c r="CH198" s="788" t="s">
        <v>1971</v>
      </c>
      <c r="CI198" s="788" t="s">
        <v>1971</v>
      </c>
      <c r="CJ198" s="788" t="s">
        <v>1971</v>
      </c>
      <c r="CK198" s="796">
        <v>-1.7</v>
      </c>
      <c r="CL198" s="788">
        <v>-1.7</v>
      </c>
      <c r="CM198" s="788">
        <v>-1.7</v>
      </c>
      <c r="CN198" s="788">
        <v>-1.7</v>
      </c>
      <c r="CO198" s="793">
        <v>-1.7</v>
      </c>
      <c r="CP198" s="796" t="s">
        <v>1971</v>
      </c>
      <c r="CQ198" s="788" t="s">
        <v>1971</v>
      </c>
      <c r="CR198" s="788" t="s">
        <v>1971</v>
      </c>
      <c r="CS198" s="788" t="s">
        <v>1971</v>
      </c>
      <c r="CT198" s="793" t="s">
        <v>1971</v>
      </c>
      <c r="CU198" s="1273">
        <v>-1.9E-2</v>
      </c>
      <c r="CV198" s="1272" t="s">
        <v>1971</v>
      </c>
      <c r="CW198" s="1272" t="s">
        <v>1971</v>
      </c>
      <c r="CX198" s="1274" t="s">
        <v>1971</v>
      </c>
      <c r="CY198" s="1272">
        <v>1.6799999999999999E-2</v>
      </c>
      <c r="CZ198" s="1272" t="s">
        <v>1971</v>
      </c>
      <c r="DA198" s="1272" t="s">
        <v>1971</v>
      </c>
      <c r="DB198" s="1274" t="s">
        <v>1971</v>
      </c>
      <c r="DC198" s="773"/>
      <c r="DD198" s="801">
        <v>1</v>
      </c>
      <c r="DE198" s="802"/>
    </row>
    <row r="199" spans="1:109" ht="15.75" customHeight="1">
      <c r="A199" s="760" t="s">
        <v>1026</v>
      </c>
      <c r="B199" s="761">
        <v>193</v>
      </c>
      <c r="C199" s="777" t="s">
        <v>2765</v>
      </c>
      <c r="D199" s="761" t="s">
        <v>2757</v>
      </c>
      <c r="E199" s="761" t="s">
        <v>1936</v>
      </c>
      <c r="F199" s="773" t="s">
        <v>2766</v>
      </c>
      <c r="G199" s="778" t="s">
        <v>2767</v>
      </c>
      <c r="H199" s="779" t="s">
        <v>2768</v>
      </c>
      <c r="I199" s="780"/>
      <c r="J199" s="781">
        <v>1</v>
      </c>
      <c r="K199" s="781"/>
      <c r="L199" s="781"/>
      <c r="M199" s="781"/>
      <c r="N199" s="781"/>
      <c r="O199" s="781"/>
      <c r="P199" s="782"/>
      <c r="Q199" s="783">
        <f t="shared" si="2"/>
        <v>1</v>
      </c>
      <c r="R199" s="777" t="s">
        <v>2769</v>
      </c>
      <c r="S199" s="761" t="s">
        <v>964</v>
      </c>
      <c r="T199" s="784" t="s">
        <v>977</v>
      </c>
      <c r="U199" s="761" t="s">
        <v>2315</v>
      </c>
      <c r="V199" s="761" t="s">
        <v>141</v>
      </c>
      <c r="W199" s="761" t="s">
        <v>2770</v>
      </c>
      <c r="X199" s="917">
        <v>3</v>
      </c>
      <c r="Y199" s="807" t="s">
        <v>966</v>
      </c>
      <c r="Z199" s="778"/>
      <c r="AA199" s="773"/>
      <c r="AB199" s="773"/>
      <c r="AC199" s="773"/>
      <c r="AD199" s="773"/>
      <c r="AE199" s="773"/>
      <c r="AF199" s="787"/>
      <c r="AG199" s="788"/>
      <c r="AH199" s="788"/>
      <c r="AI199" s="788"/>
      <c r="AJ199" s="788"/>
      <c r="AK199" s="788"/>
      <c r="AL199" s="788"/>
      <c r="AM199" s="788"/>
      <c r="AN199" s="788"/>
      <c r="AO199" s="788"/>
      <c r="AP199" s="788"/>
      <c r="AQ199" s="794">
        <v>0.05</v>
      </c>
      <c r="AR199" s="795">
        <v>0.1</v>
      </c>
      <c r="AS199" s="795">
        <v>0.15</v>
      </c>
      <c r="AT199" s="795">
        <v>0.2</v>
      </c>
      <c r="AU199" s="808">
        <v>0.25</v>
      </c>
      <c r="AV199" s="796"/>
      <c r="AW199" s="788"/>
      <c r="AX199" s="788"/>
      <c r="AY199" s="788"/>
      <c r="AZ199" s="788"/>
      <c r="BA199" s="788"/>
      <c r="BB199" s="788"/>
      <c r="BC199" s="788"/>
      <c r="BD199" s="788"/>
      <c r="BE199" s="788"/>
      <c r="BF199" s="788"/>
      <c r="BG199" s="788"/>
      <c r="BH199" s="788"/>
      <c r="BI199" s="788"/>
      <c r="BJ199" s="788"/>
      <c r="BK199" s="793"/>
      <c r="BL199" s="777"/>
      <c r="BM199" s="773"/>
      <c r="BN199" s="773"/>
      <c r="BO199" s="773"/>
      <c r="BP199" s="784" t="s">
        <v>961</v>
      </c>
      <c r="BQ199" s="796" t="s">
        <v>1971</v>
      </c>
      <c r="BR199" s="788" t="s">
        <v>1971</v>
      </c>
      <c r="BS199" s="788" t="s">
        <v>1971</v>
      </c>
      <c r="BT199" s="788" t="s">
        <v>1971</v>
      </c>
      <c r="BU199" s="793" t="s">
        <v>1971</v>
      </c>
      <c r="BV199" s="796" t="s">
        <v>1971</v>
      </c>
      <c r="BW199" s="788" t="s">
        <v>1971</v>
      </c>
      <c r="BX199" s="788" t="s">
        <v>1971</v>
      </c>
      <c r="BY199" s="788" t="s">
        <v>1971</v>
      </c>
      <c r="BZ199" s="788" t="s">
        <v>1971</v>
      </c>
      <c r="CA199" s="796" t="s">
        <v>1971</v>
      </c>
      <c r="CB199" s="788" t="s">
        <v>1971</v>
      </c>
      <c r="CC199" s="788" t="s">
        <v>1971</v>
      </c>
      <c r="CD199" s="788" t="s">
        <v>1971</v>
      </c>
      <c r="CE199" s="793" t="s">
        <v>1971</v>
      </c>
      <c r="CF199" s="788" t="s">
        <v>1971</v>
      </c>
      <c r="CG199" s="788" t="s">
        <v>1971</v>
      </c>
      <c r="CH199" s="788" t="s">
        <v>1971</v>
      </c>
      <c r="CI199" s="788" t="s">
        <v>1971</v>
      </c>
      <c r="CJ199" s="793" t="s">
        <v>1971</v>
      </c>
      <c r="CK199" s="796" t="s">
        <v>1971</v>
      </c>
      <c r="CL199" s="788" t="s">
        <v>1971</v>
      </c>
      <c r="CM199" s="788" t="s">
        <v>1971</v>
      </c>
      <c r="CN199" s="788" t="s">
        <v>1971</v>
      </c>
      <c r="CO199" s="793" t="s">
        <v>1971</v>
      </c>
      <c r="CP199" s="796" t="s">
        <v>1971</v>
      </c>
      <c r="CQ199" s="788" t="s">
        <v>1971</v>
      </c>
      <c r="CR199" s="788" t="s">
        <v>1971</v>
      </c>
      <c r="CS199" s="788" t="s">
        <v>1971</v>
      </c>
      <c r="CT199" s="793" t="s">
        <v>1971</v>
      </c>
      <c r="CU199" s="1273">
        <v>-0.186</v>
      </c>
      <c r="CV199" s="1272" t="s">
        <v>1971</v>
      </c>
      <c r="CW199" s="1272" t="s">
        <v>1971</v>
      </c>
      <c r="CX199" s="1274" t="s">
        <v>1971</v>
      </c>
      <c r="CY199" s="1272">
        <v>0.186</v>
      </c>
      <c r="CZ199" s="1272" t="s">
        <v>1971</v>
      </c>
      <c r="DA199" s="1272" t="s">
        <v>1971</v>
      </c>
      <c r="DB199" s="1274" t="s">
        <v>1971</v>
      </c>
      <c r="DC199" s="773"/>
      <c r="DD199" s="801">
        <v>1</v>
      </c>
      <c r="DE199" s="802"/>
    </row>
    <row r="200" spans="1:109" ht="15.75" customHeight="1">
      <c r="A200" s="760" t="s">
        <v>1026</v>
      </c>
      <c r="B200" s="761">
        <v>194</v>
      </c>
      <c r="C200" s="777" t="s">
        <v>2771</v>
      </c>
      <c r="D200" s="761" t="s">
        <v>2757</v>
      </c>
      <c r="E200" s="761" t="s">
        <v>1920</v>
      </c>
      <c r="F200" s="773" t="s">
        <v>2772</v>
      </c>
      <c r="G200" s="778" t="s">
        <v>2773</v>
      </c>
      <c r="H200" s="779" t="s">
        <v>2774</v>
      </c>
      <c r="I200" s="780"/>
      <c r="J200" s="781">
        <v>1</v>
      </c>
      <c r="K200" s="781"/>
      <c r="L200" s="781"/>
      <c r="M200" s="781"/>
      <c r="N200" s="781"/>
      <c r="O200" s="781"/>
      <c r="P200" s="782"/>
      <c r="Q200" s="783">
        <f t="shared" si="2"/>
        <v>1</v>
      </c>
      <c r="R200" s="777" t="s">
        <v>984</v>
      </c>
      <c r="S200" s="761" t="s">
        <v>964</v>
      </c>
      <c r="T200" s="784" t="s">
        <v>965</v>
      </c>
      <c r="U200" s="761" t="s">
        <v>2315</v>
      </c>
      <c r="V200" s="761" t="s">
        <v>293</v>
      </c>
      <c r="W200" s="761" t="s">
        <v>2775</v>
      </c>
      <c r="X200" s="817">
        <v>1</v>
      </c>
      <c r="Y200" s="807" t="s">
        <v>966</v>
      </c>
      <c r="Z200" s="778"/>
      <c r="AA200" s="773"/>
      <c r="AB200" s="773"/>
      <c r="AC200" s="773"/>
      <c r="AD200" s="773"/>
      <c r="AE200" s="773"/>
      <c r="AF200" s="787"/>
      <c r="AG200" s="788"/>
      <c r="AH200" s="788"/>
      <c r="AI200" s="788"/>
      <c r="AJ200" s="788"/>
      <c r="AK200" s="788"/>
      <c r="AL200" s="788"/>
      <c r="AM200" s="788"/>
      <c r="AN200" s="788"/>
      <c r="AO200" s="788"/>
      <c r="AP200" s="788"/>
      <c r="AQ200" s="816">
        <v>90</v>
      </c>
      <c r="AR200" s="788">
        <v>90</v>
      </c>
      <c r="AS200" s="788">
        <v>90</v>
      </c>
      <c r="AT200" s="788">
        <v>90</v>
      </c>
      <c r="AU200" s="793">
        <v>90</v>
      </c>
      <c r="AV200" s="796"/>
      <c r="AW200" s="788"/>
      <c r="AX200" s="788"/>
      <c r="AY200" s="788"/>
      <c r="AZ200" s="788"/>
      <c r="BA200" s="788"/>
      <c r="BB200" s="788"/>
      <c r="BC200" s="788"/>
      <c r="BD200" s="788"/>
      <c r="BE200" s="788"/>
      <c r="BF200" s="788"/>
      <c r="BG200" s="788"/>
      <c r="BH200" s="788"/>
      <c r="BI200" s="788"/>
      <c r="BJ200" s="788"/>
      <c r="BK200" s="793"/>
      <c r="BL200" s="777" t="s">
        <v>961</v>
      </c>
      <c r="BM200" s="773" t="s">
        <v>961</v>
      </c>
      <c r="BN200" s="773" t="s">
        <v>961</v>
      </c>
      <c r="BO200" s="773" t="s">
        <v>961</v>
      </c>
      <c r="BP200" s="784" t="s">
        <v>961</v>
      </c>
      <c r="BQ200" s="796" t="s">
        <v>1971</v>
      </c>
      <c r="BR200" s="788" t="s">
        <v>1971</v>
      </c>
      <c r="BS200" s="788" t="s">
        <v>1971</v>
      </c>
      <c r="BT200" s="788" t="s">
        <v>1971</v>
      </c>
      <c r="BU200" s="793" t="s">
        <v>1971</v>
      </c>
      <c r="BV200" s="796">
        <v>70</v>
      </c>
      <c r="BW200" s="788">
        <v>70</v>
      </c>
      <c r="BX200" s="788">
        <v>70</v>
      </c>
      <c r="BY200" s="788">
        <v>70</v>
      </c>
      <c r="BZ200" s="788">
        <v>70</v>
      </c>
      <c r="CA200" s="805" t="s">
        <v>1971</v>
      </c>
      <c r="CB200" s="788" t="s">
        <v>1971</v>
      </c>
      <c r="CC200" s="788" t="s">
        <v>1971</v>
      </c>
      <c r="CD200" s="788" t="s">
        <v>1971</v>
      </c>
      <c r="CE200" s="793" t="s">
        <v>1971</v>
      </c>
      <c r="CF200" s="788" t="s">
        <v>1971</v>
      </c>
      <c r="CG200" s="788" t="s">
        <v>1971</v>
      </c>
      <c r="CH200" s="788" t="s">
        <v>1971</v>
      </c>
      <c r="CI200" s="788" t="s">
        <v>1971</v>
      </c>
      <c r="CJ200" s="793" t="s">
        <v>1971</v>
      </c>
      <c r="CK200" s="796" t="s">
        <v>1971</v>
      </c>
      <c r="CL200" s="788" t="s">
        <v>1971</v>
      </c>
      <c r="CM200" s="788" t="s">
        <v>1971</v>
      </c>
      <c r="CN200" s="788" t="s">
        <v>1971</v>
      </c>
      <c r="CO200" s="793" t="s">
        <v>1971</v>
      </c>
      <c r="CP200" s="796" t="s">
        <v>1971</v>
      </c>
      <c r="CQ200" s="788" t="s">
        <v>1971</v>
      </c>
      <c r="CR200" s="788" t="s">
        <v>1971</v>
      </c>
      <c r="CS200" s="788" t="s">
        <v>1971</v>
      </c>
      <c r="CT200" s="793" t="s">
        <v>1971</v>
      </c>
      <c r="CU200" s="1273">
        <v>-9.3999999999999997E-4</v>
      </c>
      <c r="CV200" s="1272" t="s">
        <v>1971</v>
      </c>
      <c r="CW200" s="1272" t="s">
        <v>1971</v>
      </c>
      <c r="CX200" s="1274" t="s">
        <v>1971</v>
      </c>
      <c r="CY200" s="1272" t="s">
        <v>1971</v>
      </c>
      <c r="CZ200" s="1272" t="s">
        <v>1971</v>
      </c>
      <c r="DA200" s="1272" t="s">
        <v>1971</v>
      </c>
      <c r="DB200" s="1274" t="s">
        <v>1971</v>
      </c>
      <c r="DC200" s="773"/>
      <c r="DD200" s="801">
        <v>1</v>
      </c>
      <c r="DE200" s="802"/>
    </row>
    <row r="201" spans="1:109" ht="15.75" customHeight="1">
      <c r="A201" s="760" t="s">
        <v>1026</v>
      </c>
      <c r="B201" s="761">
        <v>195</v>
      </c>
      <c r="C201" s="777" t="s">
        <v>2776</v>
      </c>
      <c r="D201" s="761" t="s">
        <v>2777</v>
      </c>
      <c r="E201" s="761" t="s">
        <v>1936</v>
      </c>
      <c r="F201" s="773" t="s">
        <v>2778</v>
      </c>
      <c r="G201" s="778" t="s">
        <v>2779</v>
      </c>
      <c r="H201" s="779" t="s">
        <v>2780</v>
      </c>
      <c r="I201" s="780"/>
      <c r="J201" s="781"/>
      <c r="K201" s="781"/>
      <c r="L201" s="781"/>
      <c r="M201" s="781">
        <v>1</v>
      </c>
      <c r="N201" s="781"/>
      <c r="O201" s="781"/>
      <c r="P201" s="782"/>
      <c r="Q201" s="783">
        <f t="shared" ref="Q201:Q264" si="3">SUM(I201:P201)</f>
        <v>1</v>
      </c>
      <c r="R201" s="777" t="s">
        <v>988</v>
      </c>
      <c r="S201" s="761" t="s">
        <v>964</v>
      </c>
      <c r="T201" s="784" t="s">
        <v>965</v>
      </c>
      <c r="U201" s="761" t="s">
        <v>2781</v>
      </c>
      <c r="V201" s="761" t="s">
        <v>293</v>
      </c>
      <c r="W201" s="761" t="s">
        <v>2453</v>
      </c>
      <c r="X201" s="1263">
        <v>2</v>
      </c>
      <c r="Y201" s="807" t="s">
        <v>978</v>
      </c>
      <c r="Z201" s="778"/>
      <c r="AA201" s="773"/>
      <c r="AB201" s="773"/>
      <c r="AC201" s="773"/>
      <c r="AD201" s="773"/>
      <c r="AE201" s="773"/>
      <c r="AF201" s="787"/>
      <c r="AG201" s="788"/>
      <c r="AH201" s="788"/>
      <c r="AI201" s="788"/>
      <c r="AJ201" s="788"/>
      <c r="AK201" s="788"/>
      <c r="AL201" s="795"/>
      <c r="AM201" s="795"/>
      <c r="AN201" s="795"/>
      <c r="AO201" s="795"/>
      <c r="AP201" s="795"/>
      <c r="AQ201" s="794">
        <v>2</v>
      </c>
      <c r="AR201" s="795">
        <v>2</v>
      </c>
      <c r="AS201" s="795">
        <v>2</v>
      </c>
      <c r="AT201" s="795">
        <v>2</v>
      </c>
      <c r="AU201" s="808">
        <v>2</v>
      </c>
      <c r="AV201" s="794"/>
      <c r="AW201" s="795"/>
      <c r="AX201" s="795"/>
      <c r="AY201" s="795"/>
      <c r="AZ201" s="795"/>
      <c r="BA201" s="795"/>
      <c r="BB201" s="795"/>
      <c r="BC201" s="795"/>
      <c r="BD201" s="795"/>
      <c r="BE201" s="795"/>
      <c r="BF201" s="795"/>
      <c r="BG201" s="795"/>
      <c r="BH201" s="795"/>
      <c r="BI201" s="795"/>
      <c r="BJ201" s="795"/>
      <c r="BK201" s="808"/>
      <c r="BL201" s="777" t="s">
        <v>961</v>
      </c>
      <c r="BM201" s="773" t="s">
        <v>961</v>
      </c>
      <c r="BN201" s="773" t="s">
        <v>961</v>
      </c>
      <c r="BO201" s="773" t="s">
        <v>961</v>
      </c>
      <c r="BP201" s="784" t="s">
        <v>961</v>
      </c>
      <c r="BQ201" s="796" t="s">
        <v>1971</v>
      </c>
      <c r="BR201" s="788" t="s">
        <v>1971</v>
      </c>
      <c r="BS201" s="788" t="s">
        <v>1971</v>
      </c>
      <c r="BT201" s="788" t="s">
        <v>1971</v>
      </c>
      <c r="BU201" s="793" t="s">
        <v>1971</v>
      </c>
      <c r="BV201" s="794">
        <v>2.62</v>
      </c>
      <c r="BW201" s="795">
        <v>2.62</v>
      </c>
      <c r="BX201" s="795">
        <v>2.62</v>
      </c>
      <c r="BY201" s="795">
        <v>2.62</v>
      </c>
      <c r="BZ201" s="795">
        <v>2.62</v>
      </c>
      <c r="CA201" s="796" t="s">
        <v>1971</v>
      </c>
      <c r="CB201" s="788" t="s">
        <v>1971</v>
      </c>
      <c r="CC201" s="788" t="s">
        <v>1971</v>
      </c>
      <c r="CD201" s="788" t="s">
        <v>1971</v>
      </c>
      <c r="CE201" s="793" t="s">
        <v>1971</v>
      </c>
      <c r="CF201" s="798" t="s">
        <v>1971</v>
      </c>
      <c r="CG201" s="798" t="s">
        <v>1971</v>
      </c>
      <c r="CH201" s="798" t="s">
        <v>1971</v>
      </c>
      <c r="CI201" s="798" t="s">
        <v>1971</v>
      </c>
      <c r="CJ201" s="799" t="s">
        <v>1971</v>
      </c>
      <c r="CK201" s="796">
        <v>1.5</v>
      </c>
      <c r="CL201" s="788">
        <v>1.5</v>
      </c>
      <c r="CM201" s="788">
        <v>1.5</v>
      </c>
      <c r="CN201" s="788">
        <v>1.5</v>
      </c>
      <c r="CO201" s="793">
        <v>1.5</v>
      </c>
      <c r="CP201" s="796" t="s">
        <v>1971</v>
      </c>
      <c r="CQ201" s="788" t="s">
        <v>1971</v>
      </c>
      <c r="CR201" s="788" t="s">
        <v>1971</v>
      </c>
      <c r="CS201" s="788" t="s">
        <v>1971</v>
      </c>
      <c r="CT201" s="793" t="s">
        <v>1971</v>
      </c>
      <c r="CU201" s="1273">
        <v>-0.14000000000000001</v>
      </c>
      <c r="CV201" s="1272" t="s">
        <v>1971</v>
      </c>
      <c r="CW201" s="1272" t="s">
        <v>1971</v>
      </c>
      <c r="CX201" s="1274" t="s">
        <v>1971</v>
      </c>
      <c r="CY201" s="1272">
        <v>0.14000000000000001</v>
      </c>
      <c r="CZ201" s="1272" t="s">
        <v>1971</v>
      </c>
      <c r="DA201" s="1272" t="s">
        <v>1971</v>
      </c>
      <c r="DB201" s="1274" t="s">
        <v>1971</v>
      </c>
      <c r="DC201" s="773"/>
      <c r="DD201" s="801">
        <v>1</v>
      </c>
      <c r="DE201" s="802"/>
    </row>
    <row r="202" spans="1:109" ht="15.75" customHeight="1">
      <c r="A202" s="760" t="s">
        <v>1026</v>
      </c>
      <c r="B202" s="761">
        <v>196</v>
      </c>
      <c r="C202" s="777" t="s">
        <v>2782</v>
      </c>
      <c r="D202" s="761" t="s">
        <v>2777</v>
      </c>
      <c r="E202" s="761" t="s">
        <v>1936</v>
      </c>
      <c r="F202" s="773" t="s">
        <v>2783</v>
      </c>
      <c r="G202" s="778" t="s">
        <v>2784</v>
      </c>
      <c r="H202" s="779" t="s">
        <v>2785</v>
      </c>
      <c r="I202" s="780"/>
      <c r="J202" s="781"/>
      <c r="K202" s="781"/>
      <c r="L202" s="781"/>
      <c r="M202" s="781">
        <v>1</v>
      </c>
      <c r="N202" s="781"/>
      <c r="O202" s="781"/>
      <c r="P202" s="782"/>
      <c r="Q202" s="783">
        <f t="shared" si="3"/>
        <v>1</v>
      </c>
      <c r="R202" s="777" t="s">
        <v>984</v>
      </c>
      <c r="S202" s="761" t="s">
        <v>964</v>
      </c>
      <c r="T202" s="784" t="s">
        <v>965</v>
      </c>
      <c r="U202" s="761" t="s">
        <v>2058</v>
      </c>
      <c r="V202" s="761" t="s">
        <v>991</v>
      </c>
      <c r="W202" s="761" t="s">
        <v>2786</v>
      </c>
      <c r="X202" s="817">
        <v>0</v>
      </c>
      <c r="Y202" s="809" t="s">
        <v>966</v>
      </c>
      <c r="Z202" s="778"/>
      <c r="AA202" s="773"/>
      <c r="AB202" s="773"/>
      <c r="AC202" s="773"/>
      <c r="AD202" s="773"/>
      <c r="AE202" s="773"/>
      <c r="AF202" s="787"/>
      <c r="AG202" s="788"/>
      <c r="AH202" s="788"/>
      <c r="AI202" s="788"/>
      <c r="AJ202" s="788"/>
      <c r="AK202" s="788"/>
      <c r="AL202" s="788"/>
      <c r="AM202" s="788"/>
      <c r="AN202" s="788"/>
      <c r="AO202" s="788"/>
      <c r="AP202" s="788"/>
      <c r="AQ202" s="796">
        <v>8000</v>
      </c>
      <c r="AR202" s="788">
        <v>8500</v>
      </c>
      <c r="AS202" s="788">
        <v>9000</v>
      </c>
      <c r="AT202" s="788">
        <v>9500</v>
      </c>
      <c r="AU202" s="793">
        <v>10000</v>
      </c>
      <c r="AV202" s="796"/>
      <c r="AW202" s="788"/>
      <c r="AX202" s="788"/>
      <c r="AY202" s="788"/>
      <c r="AZ202" s="788"/>
      <c r="BA202" s="788"/>
      <c r="BB202" s="788"/>
      <c r="BC202" s="788"/>
      <c r="BD202" s="788"/>
      <c r="BE202" s="788"/>
      <c r="BF202" s="788"/>
      <c r="BG202" s="788"/>
      <c r="BH202" s="788"/>
      <c r="BI202" s="788"/>
      <c r="BJ202" s="788"/>
      <c r="BK202" s="793"/>
      <c r="BL202" s="777" t="s">
        <v>961</v>
      </c>
      <c r="BM202" s="773" t="s">
        <v>961</v>
      </c>
      <c r="BN202" s="773" t="s">
        <v>961</v>
      </c>
      <c r="BO202" s="773" t="s">
        <v>961</v>
      </c>
      <c r="BP202" s="784" t="s">
        <v>961</v>
      </c>
      <c r="BQ202" s="796" t="s">
        <v>1971</v>
      </c>
      <c r="BR202" s="788" t="s">
        <v>1971</v>
      </c>
      <c r="BS202" s="788" t="s">
        <v>1971</v>
      </c>
      <c r="BT202" s="788" t="s">
        <v>1971</v>
      </c>
      <c r="BU202" s="793" t="s">
        <v>1971</v>
      </c>
      <c r="BV202" s="796" t="s">
        <v>1971</v>
      </c>
      <c r="BW202" s="788" t="s">
        <v>1971</v>
      </c>
      <c r="BX202" s="788" t="s">
        <v>1971</v>
      </c>
      <c r="BY202" s="788" t="s">
        <v>1971</v>
      </c>
      <c r="BZ202" s="788" t="s">
        <v>1971</v>
      </c>
      <c r="CA202" s="796" t="s">
        <v>1971</v>
      </c>
      <c r="CB202" s="788" t="s">
        <v>1971</v>
      </c>
      <c r="CC202" s="788" t="s">
        <v>1971</v>
      </c>
      <c r="CD202" s="788" t="s">
        <v>1971</v>
      </c>
      <c r="CE202" s="793" t="s">
        <v>1971</v>
      </c>
      <c r="CF202" s="788" t="s">
        <v>1971</v>
      </c>
      <c r="CG202" s="788" t="s">
        <v>1971</v>
      </c>
      <c r="CH202" s="788" t="s">
        <v>1971</v>
      </c>
      <c r="CI202" s="788" t="s">
        <v>1971</v>
      </c>
      <c r="CJ202" s="793" t="s">
        <v>1971</v>
      </c>
      <c r="CK202" s="796" t="s">
        <v>1971</v>
      </c>
      <c r="CL202" s="788" t="s">
        <v>1971</v>
      </c>
      <c r="CM202" s="788" t="s">
        <v>1971</v>
      </c>
      <c r="CN202" s="788" t="s">
        <v>1971</v>
      </c>
      <c r="CO202" s="793" t="s">
        <v>1971</v>
      </c>
      <c r="CP202" s="796" t="s">
        <v>1971</v>
      </c>
      <c r="CQ202" s="788" t="s">
        <v>1971</v>
      </c>
      <c r="CR202" s="788" t="s">
        <v>1971</v>
      </c>
      <c r="CS202" s="788" t="s">
        <v>1971</v>
      </c>
      <c r="CT202" s="793" t="s">
        <v>1971</v>
      </c>
      <c r="CU202" s="1273">
        <v>-2.0999999999999999E-5</v>
      </c>
      <c r="CV202" s="1272" t="s">
        <v>1971</v>
      </c>
      <c r="CW202" s="1272" t="s">
        <v>1971</v>
      </c>
      <c r="CX202" s="1274" t="s">
        <v>1971</v>
      </c>
      <c r="CY202" s="1272" t="s">
        <v>1971</v>
      </c>
      <c r="CZ202" s="1272" t="s">
        <v>1971</v>
      </c>
      <c r="DA202" s="1272" t="s">
        <v>1971</v>
      </c>
      <c r="DB202" s="1274" t="s">
        <v>1971</v>
      </c>
      <c r="DC202" s="773"/>
      <c r="DD202" s="801">
        <v>1</v>
      </c>
      <c r="DE202" s="802"/>
    </row>
    <row r="203" spans="1:109" ht="15.75" customHeight="1">
      <c r="A203" s="760" t="s">
        <v>1026</v>
      </c>
      <c r="B203" s="761">
        <v>197</v>
      </c>
      <c r="C203" s="777" t="s">
        <v>2787</v>
      </c>
      <c r="D203" s="761" t="s">
        <v>2777</v>
      </c>
      <c r="E203" s="761" t="s">
        <v>1936</v>
      </c>
      <c r="F203" s="773" t="s">
        <v>2788</v>
      </c>
      <c r="G203" s="778" t="s">
        <v>1960</v>
      </c>
      <c r="H203" s="779" t="s">
        <v>2789</v>
      </c>
      <c r="I203" s="780"/>
      <c r="J203" s="781"/>
      <c r="K203" s="781"/>
      <c r="L203" s="781"/>
      <c r="M203" s="781">
        <v>1</v>
      </c>
      <c r="N203" s="781"/>
      <c r="O203" s="781"/>
      <c r="P203" s="782"/>
      <c r="Q203" s="783">
        <f t="shared" si="3"/>
        <v>1</v>
      </c>
      <c r="R203" s="777" t="s">
        <v>988</v>
      </c>
      <c r="S203" s="761" t="s">
        <v>964</v>
      </c>
      <c r="T203" s="784" t="s">
        <v>965</v>
      </c>
      <c r="U203" s="761" t="s">
        <v>1027</v>
      </c>
      <c r="V203" s="761" t="s">
        <v>1039</v>
      </c>
      <c r="W203" s="761" t="s">
        <v>2790</v>
      </c>
      <c r="X203" s="1263">
        <v>2</v>
      </c>
      <c r="Y203" s="807" t="s">
        <v>966</v>
      </c>
      <c r="Z203" s="778" t="s">
        <v>1960</v>
      </c>
      <c r="AA203" s="773"/>
      <c r="AB203" s="773"/>
      <c r="AC203" s="773"/>
      <c r="AD203" s="773"/>
      <c r="AE203" s="773"/>
      <c r="AF203" s="787"/>
      <c r="AG203" s="788"/>
      <c r="AH203" s="788"/>
      <c r="AI203" s="788"/>
      <c r="AJ203" s="788"/>
      <c r="AK203" s="788"/>
      <c r="AL203" s="788"/>
      <c r="AM203" s="788"/>
      <c r="AN203" s="788"/>
      <c r="AO203" s="788"/>
      <c r="AP203" s="788"/>
      <c r="AQ203" s="1394"/>
      <c r="AR203" s="1343"/>
      <c r="AS203" s="1343"/>
      <c r="AT203" s="1343"/>
      <c r="AU203" s="1344"/>
      <c r="AV203" s="796"/>
      <c r="AW203" s="788"/>
      <c r="AX203" s="788"/>
      <c r="AY203" s="788"/>
      <c r="AZ203" s="788"/>
      <c r="BA203" s="788"/>
      <c r="BB203" s="788"/>
      <c r="BC203" s="788"/>
      <c r="BD203" s="788"/>
      <c r="BE203" s="788"/>
      <c r="BF203" s="788"/>
      <c r="BG203" s="788"/>
      <c r="BH203" s="788"/>
      <c r="BI203" s="788"/>
      <c r="BJ203" s="788"/>
      <c r="BK203" s="793"/>
      <c r="BL203" s="1351"/>
      <c r="BM203" s="1352"/>
      <c r="BN203" s="1352"/>
      <c r="BO203" s="1352"/>
      <c r="BP203" s="1414"/>
      <c r="BQ203" s="1394"/>
      <c r="BR203" s="1343"/>
      <c r="BS203" s="1343"/>
      <c r="BT203" s="1343"/>
      <c r="BU203" s="1344"/>
      <c r="BV203" s="1394"/>
      <c r="BW203" s="1343"/>
      <c r="BX203" s="1343"/>
      <c r="BY203" s="1343"/>
      <c r="BZ203" s="1343"/>
      <c r="CA203" s="1394"/>
      <c r="CB203" s="1343"/>
      <c r="CC203" s="1343"/>
      <c r="CD203" s="1343"/>
      <c r="CE203" s="1344"/>
      <c r="CF203" s="1343"/>
      <c r="CG203" s="1343"/>
      <c r="CH203" s="1343"/>
      <c r="CI203" s="1343"/>
      <c r="CJ203" s="1344"/>
      <c r="CK203" s="1394"/>
      <c r="CL203" s="1343"/>
      <c r="CM203" s="1343"/>
      <c r="CN203" s="1343"/>
      <c r="CO203" s="1344"/>
      <c r="CP203" s="1394"/>
      <c r="CQ203" s="1343"/>
      <c r="CR203" s="1343"/>
      <c r="CS203" s="1343"/>
      <c r="CT203" s="1344"/>
      <c r="CU203" s="1499"/>
      <c r="CV203" s="1490"/>
      <c r="CW203" s="1490"/>
      <c r="CX203" s="1695"/>
      <c r="CY203" s="1490"/>
      <c r="CZ203" s="1490"/>
      <c r="DA203" s="1490"/>
      <c r="DB203" s="1695"/>
      <c r="DC203" s="1352"/>
      <c r="DD203" s="1696"/>
      <c r="DE203" s="1701"/>
    </row>
    <row r="204" spans="1:109" ht="15.75" customHeight="1">
      <c r="A204" s="760" t="s">
        <v>1026</v>
      </c>
      <c r="B204" s="761">
        <v>198</v>
      </c>
      <c r="C204" s="777" t="s">
        <v>2791</v>
      </c>
      <c r="D204" s="761" t="s">
        <v>2777</v>
      </c>
      <c r="E204" s="761" t="s">
        <v>1936</v>
      </c>
      <c r="F204" s="773" t="s">
        <v>2792</v>
      </c>
      <c r="G204" s="778" t="s">
        <v>1964</v>
      </c>
      <c r="H204" s="779" t="s">
        <v>2793</v>
      </c>
      <c r="I204" s="780"/>
      <c r="J204" s="781">
        <v>1</v>
      </c>
      <c r="K204" s="781"/>
      <c r="L204" s="781"/>
      <c r="M204" s="781"/>
      <c r="N204" s="781"/>
      <c r="O204" s="781"/>
      <c r="P204" s="782"/>
      <c r="Q204" s="783">
        <f t="shared" si="3"/>
        <v>1</v>
      </c>
      <c r="R204" s="777" t="s">
        <v>988</v>
      </c>
      <c r="S204" s="761" t="s">
        <v>964</v>
      </c>
      <c r="T204" s="784" t="s">
        <v>965</v>
      </c>
      <c r="U204" s="761" t="s">
        <v>1031</v>
      </c>
      <c r="V204" s="761" t="s">
        <v>1039</v>
      </c>
      <c r="W204" s="761" t="s">
        <v>2794</v>
      </c>
      <c r="X204" s="1263">
        <v>2</v>
      </c>
      <c r="Y204" s="810" t="s">
        <v>966</v>
      </c>
      <c r="Z204" s="778" t="s">
        <v>1964</v>
      </c>
      <c r="AA204" s="773"/>
      <c r="AB204" s="773"/>
      <c r="AC204" s="773"/>
      <c r="AD204" s="773"/>
      <c r="AE204" s="773"/>
      <c r="AF204" s="787"/>
      <c r="AG204" s="788"/>
      <c r="AH204" s="788"/>
      <c r="AI204" s="788"/>
      <c r="AJ204" s="788"/>
      <c r="AK204" s="788"/>
      <c r="AL204" s="788"/>
      <c r="AM204" s="788"/>
      <c r="AN204" s="788"/>
      <c r="AO204" s="788"/>
      <c r="AP204" s="788"/>
      <c r="AQ204" s="1394"/>
      <c r="AR204" s="1343"/>
      <c r="AS204" s="1343"/>
      <c r="AT204" s="1343"/>
      <c r="AU204" s="1344"/>
      <c r="AV204" s="796"/>
      <c r="AW204" s="788"/>
      <c r="AX204" s="788"/>
      <c r="AY204" s="788"/>
      <c r="AZ204" s="788"/>
      <c r="BA204" s="788"/>
      <c r="BB204" s="788"/>
      <c r="BC204" s="788"/>
      <c r="BD204" s="788"/>
      <c r="BE204" s="788"/>
      <c r="BF204" s="788"/>
      <c r="BG204" s="788"/>
      <c r="BH204" s="788"/>
      <c r="BI204" s="788"/>
      <c r="BJ204" s="788"/>
      <c r="BK204" s="793"/>
      <c r="BL204" s="1351"/>
      <c r="BM204" s="1352"/>
      <c r="BN204" s="1352"/>
      <c r="BO204" s="1352"/>
      <c r="BP204" s="1414"/>
      <c r="BQ204" s="1394"/>
      <c r="BR204" s="1343"/>
      <c r="BS204" s="1343"/>
      <c r="BT204" s="1343"/>
      <c r="BU204" s="1344"/>
      <c r="BV204" s="1394"/>
      <c r="BW204" s="1343"/>
      <c r="BX204" s="1343"/>
      <c r="BY204" s="1343"/>
      <c r="BZ204" s="1343"/>
      <c r="CA204" s="1394"/>
      <c r="CB204" s="1343"/>
      <c r="CC204" s="1343"/>
      <c r="CD204" s="1343"/>
      <c r="CE204" s="1344"/>
      <c r="CF204" s="1343"/>
      <c r="CG204" s="1343"/>
      <c r="CH204" s="1343"/>
      <c r="CI204" s="1343"/>
      <c r="CJ204" s="1344"/>
      <c r="CK204" s="1394"/>
      <c r="CL204" s="1343"/>
      <c r="CM204" s="1343"/>
      <c r="CN204" s="1343"/>
      <c r="CO204" s="1344"/>
      <c r="CP204" s="1394"/>
      <c r="CQ204" s="1343"/>
      <c r="CR204" s="1343"/>
      <c r="CS204" s="1343"/>
      <c r="CT204" s="1344"/>
      <c r="CU204" s="1499"/>
      <c r="CV204" s="1490"/>
      <c r="CW204" s="1490"/>
      <c r="CX204" s="1695"/>
      <c r="CY204" s="1490"/>
      <c r="CZ204" s="1490"/>
      <c r="DA204" s="1490"/>
      <c r="DB204" s="1695"/>
      <c r="DC204" s="1352"/>
      <c r="DD204" s="1696"/>
      <c r="DE204" s="1701"/>
    </row>
    <row r="205" spans="1:109" ht="15.75" customHeight="1">
      <c r="A205" s="760" t="s">
        <v>1026</v>
      </c>
      <c r="B205" s="761">
        <v>199</v>
      </c>
      <c r="C205" s="777" t="s">
        <v>2795</v>
      </c>
      <c r="D205" s="761" t="s">
        <v>2727</v>
      </c>
      <c r="E205" s="761" t="s">
        <v>1936</v>
      </c>
      <c r="F205" s="773" t="s">
        <v>2796</v>
      </c>
      <c r="G205" s="778" t="s">
        <v>2797</v>
      </c>
      <c r="H205" s="779" t="s">
        <v>2798</v>
      </c>
      <c r="I205" s="780"/>
      <c r="J205" s="781">
        <v>1</v>
      </c>
      <c r="K205" s="781"/>
      <c r="L205" s="781"/>
      <c r="M205" s="781"/>
      <c r="N205" s="781"/>
      <c r="O205" s="781"/>
      <c r="P205" s="782"/>
      <c r="Q205" s="783">
        <f t="shared" si="3"/>
        <v>1</v>
      </c>
      <c r="R205" s="777" t="s">
        <v>963</v>
      </c>
      <c r="S205" s="761"/>
      <c r="T205" s="784"/>
      <c r="U205" s="761" t="s">
        <v>1939</v>
      </c>
      <c r="V205" s="761" t="s">
        <v>293</v>
      </c>
      <c r="W205" s="761" t="s">
        <v>2799</v>
      </c>
      <c r="X205" s="817">
        <v>0</v>
      </c>
      <c r="Y205" s="814" t="s">
        <v>978</v>
      </c>
      <c r="Z205" s="778"/>
      <c r="AA205" s="773"/>
      <c r="AB205" s="773"/>
      <c r="AC205" s="773"/>
      <c r="AD205" s="773"/>
      <c r="AE205" s="773"/>
      <c r="AF205" s="787"/>
      <c r="AG205" s="788"/>
      <c r="AH205" s="788"/>
      <c r="AI205" s="788"/>
      <c r="AJ205" s="788"/>
      <c r="AK205" s="788"/>
      <c r="AL205" s="788"/>
      <c r="AM205" s="788"/>
      <c r="AN205" s="788"/>
      <c r="AO205" s="788"/>
      <c r="AP205" s="788"/>
      <c r="AQ205" s="796">
        <v>0</v>
      </c>
      <c r="AR205" s="788">
        <v>0</v>
      </c>
      <c r="AS205" s="788">
        <v>0</v>
      </c>
      <c r="AT205" s="788">
        <v>0</v>
      </c>
      <c r="AU205" s="793">
        <v>100</v>
      </c>
      <c r="AV205" s="796"/>
      <c r="AW205" s="788"/>
      <c r="AX205" s="788"/>
      <c r="AY205" s="788"/>
      <c r="AZ205" s="788"/>
      <c r="BA205" s="788"/>
      <c r="BB205" s="788"/>
      <c r="BC205" s="788"/>
      <c r="BD205" s="788"/>
      <c r="BE205" s="788"/>
      <c r="BF205" s="788"/>
      <c r="BG205" s="788"/>
      <c r="BH205" s="788"/>
      <c r="BI205" s="788"/>
      <c r="BJ205" s="788"/>
      <c r="BK205" s="793"/>
      <c r="BL205" s="777"/>
      <c r="BM205" s="773"/>
      <c r="BN205" s="773"/>
      <c r="BO205" s="773"/>
      <c r="BP205" s="784"/>
      <c r="BQ205" s="796" t="s">
        <v>1971</v>
      </c>
      <c r="BR205" s="788" t="s">
        <v>1971</v>
      </c>
      <c r="BS205" s="788" t="s">
        <v>1971</v>
      </c>
      <c r="BT205" s="788" t="s">
        <v>1971</v>
      </c>
      <c r="BU205" s="793" t="s">
        <v>1971</v>
      </c>
      <c r="BV205" s="796" t="s">
        <v>1971</v>
      </c>
      <c r="BW205" s="788" t="s">
        <v>1971</v>
      </c>
      <c r="BX205" s="788" t="s">
        <v>1971</v>
      </c>
      <c r="BY205" s="788" t="s">
        <v>1971</v>
      </c>
      <c r="BZ205" s="788" t="s">
        <v>1971</v>
      </c>
      <c r="CA205" s="796" t="s">
        <v>1971</v>
      </c>
      <c r="CB205" s="788" t="s">
        <v>1971</v>
      </c>
      <c r="CC205" s="788" t="s">
        <v>1971</v>
      </c>
      <c r="CD205" s="788" t="s">
        <v>1971</v>
      </c>
      <c r="CE205" s="793" t="s">
        <v>1971</v>
      </c>
      <c r="CF205" s="788" t="s">
        <v>1971</v>
      </c>
      <c r="CG205" s="788" t="s">
        <v>1971</v>
      </c>
      <c r="CH205" s="788" t="s">
        <v>1971</v>
      </c>
      <c r="CI205" s="788" t="s">
        <v>1971</v>
      </c>
      <c r="CJ205" s="793" t="s">
        <v>1971</v>
      </c>
      <c r="CK205" s="796" t="s">
        <v>1971</v>
      </c>
      <c r="CL205" s="788" t="s">
        <v>1971</v>
      </c>
      <c r="CM205" s="788" t="s">
        <v>1971</v>
      </c>
      <c r="CN205" s="788" t="s">
        <v>1971</v>
      </c>
      <c r="CO205" s="793" t="s">
        <v>1971</v>
      </c>
      <c r="CP205" s="796" t="s">
        <v>1971</v>
      </c>
      <c r="CQ205" s="788" t="s">
        <v>1971</v>
      </c>
      <c r="CR205" s="788" t="s">
        <v>1971</v>
      </c>
      <c r="CS205" s="788" t="s">
        <v>1971</v>
      </c>
      <c r="CT205" s="793" t="s">
        <v>1971</v>
      </c>
      <c r="CU205" s="1273" t="s">
        <v>1971</v>
      </c>
      <c r="CV205" s="1272" t="s">
        <v>1971</v>
      </c>
      <c r="CW205" s="1272" t="s">
        <v>1971</v>
      </c>
      <c r="CX205" s="1274" t="s">
        <v>1971</v>
      </c>
      <c r="CY205" s="1272" t="s">
        <v>1971</v>
      </c>
      <c r="CZ205" s="1272" t="s">
        <v>1971</v>
      </c>
      <c r="DA205" s="1272" t="s">
        <v>1971</v>
      </c>
      <c r="DB205" s="1274" t="s">
        <v>1971</v>
      </c>
      <c r="DC205" s="773"/>
      <c r="DD205" s="801">
        <v>1</v>
      </c>
      <c r="DE205" s="802"/>
    </row>
    <row r="206" spans="1:109" ht="15.75" customHeight="1">
      <c r="A206" s="760" t="s">
        <v>1026</v>
      </c>
      <c r="B206" s="761">
        <v>200</v>
      </c>
      <c r="C206" s="777" t="s">
        <v>2800</v>
      </c>
      <c r="D206" s="761" t="s">
        <v>2727</v>
      </c>
      <c r="E206" s="761" t="s">
        <v>1936</v>
      </c>
      <c r="F206" s="773" t="s">
        <v>2801</v>
      </c>
      <c r="G206" s="778" t="s">
        <v>499</v>
      </c>
      <c r="H206" s="779" t="s">
        <v>2802</v>
      </c>
      <c r="I206" s="780">
        <v>1</v>
      </c>
      <c r="J206" s="781"/>
      <c r="K206" s="781"/>
      <c r="L206" s="781"/>
      <c r="M206" s="781"/>
      <c r="N206" s="781"/>
      <c r="O206" s="781"/>
      <c r="P206" s="782"/>
      <c r="Q206" s="783">
        <f t="shared" si="3"/>
        <v>1</v>
      </c>
      <c r="R206" s="777" t="s">
        <v>963</v>
      </c>
      <c r="S206" s="761"/>
      <c r="T206" s="784"/>
      <c r="U206" s="761" t="s">
        <v>1939</v>
      </c>
      <c r="V206" s="761" t="s">
        <v>293</v>
      </c>
      <c r="W206" s="761" t="s">
        <v>2803</v>
      </c>
      <c r="X206" s="817">
        <v>1</v>
      </c>
      <c r="Y206" s="809" t="s">
        <v>978</v>
      </c>
      <c r="Z206" s="778" t="s">
        <v>499</v>
      </c>
      <c r="AA206" s="773"/>
      <c r="AB206" s="773"/>
      <c r="AC206" s="773"/>
      <c r="AD206" s="773"/>
      <c r="AE206" s="773"/>
      <c r="AF206" s="787"/>
      <c r="AG206" s="788"/>
      <c r="AH206" s="788"/>
      <c r="AI206" s="788"/>
      <c r="AJ206" s="788"/>
      <c r="AK206" s="804"/>
      <c r="AL206" s="804"/>
      <c r="AM206" s="804"/>
      <c r="AN206" s="804"/>
      <c r="AO206" s="804"/>
      <c r="AP206" s="804"/>
      <c r="AQ206" s="1717"/>
      <c r="AR206" s="1718"/>
      <c r="AS206" s="1718"/>
      <c r="AT206" s="1718"/>
      <c r="AU206" s="1719"/>
      <c r="AV206" s="805"/>
      <c r="AW206" s="804"/>
      <c r="AX206" s="804"/>
      <c r="AY206" s="804"/>
      <c r="AZ206" s="804"/>
      <c r="BA206" s="804"/>
      <c r="BB206" s="804"/>
      <c r="BC206" s="804"/>
      <c r="BD206" s="804"/>
      <c r="BE206" s="804"/>
      <c r="BF206" s="804"/>
      <c r="BG206" s="804"/>
      <c r="BH206" s="804"/>
      <c r="BI206" s="804"/>
      <c r="BJ206" s="804"/>
      <c r="BK206" s="806"/>
      <c r="BL206" s="1351"/>
      <c r="BM206" s="1352"/>
      <c r="BN206" s="1352"/>
      <c r="BO206" s="1352"/>
      <c r="BP206" s="1414"/>
      <c r="BQ206" s="1394"/>
      <c r="BR206" s="1343"/>
      <c r="BS206" s="1343"/>
      <c r="BT206" s="1343"/>
      <c r="BU206" s="1344"/>
      <c r="BV206" s="1394"/>
      <c r="BW206" s="1343"/>
      <c r="BX206" s="1343"/>
      <c r="BY206" s="1343"/>
      <c r="BZ206" s="1343"/>
      <c r="CA206" s="1394"/>
      <c r="CB206" s="1343"/>
      <c r="CC206" s="1343"/>
      <c r="CD206" s="1343"/>
      <c r="CE206" s="1344"/>
      <c r="CF206" s="1343"/>
      <c r="CG206" s="1343"/>
      <c r="CH206" s="1343"/>
      <c r="CI206" s="1343"/>
      <c r="CJ206" s="1344"/>
      <c r="CK206" s="1394"/>
      <c r="CL206" s="1343"/>
      <c r="CM206" s="1343"/>
      <c r="CN206" s="1343"/>
      <c r="CO206" s="1344"/>
      <c r="CP206" s="1394"/>
      <c r="CQ206" s="1343"/>
      <c r="CR206" s="1343"/>
      <c r="CS206" s="1343"/>
      <c r="CT206" s="1344"/>
      <c r="CU206" s="1499"/>
      <c r="CV206" s="1490"/>
      <c r="CW206" s="1490"/>
      <c r="CX206" s="1695"/>
      <c r="CY206" s="1490"/>
      <c r="CZ206" s="1490"/>
      <c r="DA206" s="1490"/>
      <c r="DB206" s="1695"/>
      <c r="DC206" s="1352"/>
      <c r="DD206" s="1696"/>
      <c r="DE206" s="1701"/>
    </row>
    <row r="207" spans="1:109" ht="15.75" customHeight="1">
      <c r="A207" s="760" t="s">
        <v>1026</v>
      </c>
      <c r="B207" s="761">
        <v>201</v>
      </c>
      <c r="C207" s="777" t="s">
        <v>2804</v>
      </c>
      <c r="D207" s="761" t="s">
        <v>2727</v>
      </c>
      <c r="E207" s="761" t="s">
        <v>1927</v>
      </c>
      <c r="F207" s="773" t="s">
        <v>2805</v>
      </c>
      <c r="G207" s="778" t="s">
        <v>2806</v>
      </c>
      <c r="H207" s="779" t="s">
        <v>2807</v>
      </c>
      <c r="I207" s="780">
        <v>1</v>
      </c>
      <c r="J207" s="781"/>
      <c r="K207" s="781"/>
      <c r="L207" s="781"/>
      <c r="M207" s="781"/>
      <c r="N207" s="781"/>
      <c r="O207" s="781"/>
      <c r="P207" s="782"/>
      <c r="Q207" s="783">
        <f t="shared" si="3"/>
        <v>1</v>
      </c>
      <c r="R207" s="777" t="s">
        <v>963</v>
      </c>
      <c r="S207" s="761"/>
      <c r="T207" s="784"/>
      <c r="U207" s="761" t="s">
        <v>1939</v>
      </c>
      <c r="V207" s="761" t="s">
        <v>991</v>
      </c>
      <c r="W207" s="761" t="s">
        <v>2808</v>
      </c>
      <c r="X207" s="817">
        <v>0</v>
      </c>
      <c r="Y207" s="814" t="s">
        <v>978</v>
      </c>
      <c r="Z207" s="778"/>
      <c r="AA207" s="773"/>
      <c r="AB207" s="773"/>
      <c r="AC207" s="773"/>
      <c r="AD207" s="773"/>
      <c r="AE207" s="773"/>
      <c r="AF207" s="787"/>
      <c r="AG207" s="788"/>
      <c r="AH207" s="788"/>
      <c r="AI207" s="788"/>
      <c r="AJ207" s="788"/>
      <c r="AK207" s="788"/>
      <c r="AL207" s="788"/>
      <c r="AM207" s="788"/>
      <c r="AN207" s="788"/>
      <c r="AO207" s="788"/>
      <c r="AP207" s="788"/>
      <c r="AQ207" s="796">
        <v>0</v>
      </c>
      <c r="AR207" s="788">
        <v>0</v>
      </c>
      <c r="AS207" s="788">
        <v>0</v>
      </c>
      <c r="AT207" s="788">
        <v>0</v>
      </c>
      <c r="AU207" s="793">
        <v>0</v>
      </c>
      <c r="AV207" s="796"/>
      <c r="AW207" s="788"/>
      <c r="AX207" s="788"/>
      <c r="AY207" s="788"/>
      <c r="AZ207" s="788"/>
      <c r="BA207" s="788"/>
      <c r="BB207" s="788"/>
      <c r="BC207" s="788"/>
      <c r="BD207" s="788"/>
      <c r="BE207" s="788"/>
      <c r="BF207" s="788"/>
      <c r="BG207" s="788"/>
      <c r="BH207" s="788"/>
      <c r="BI207" s="788"/>
      <c r="BJ207" s="788"/>
      <c r="BK207" s="793"/>
      <c r="BL207" s="777"/>
      <c r="BM207" s="773"/>
      <c r="BN207" s="773"/>
      <c r="BO207" s="773"/>
      <c r="BP207" s="784"/>
      <c r="BQ207" s="796" t="s">
        <v>1971</v>
      </c>
      <c r="BR207" s="788" t="s">
        <v>1971</v>
      </c>
      <c r="BS207" s="788" t="s">
        <v>1971</v>
      </c>
      <c r="BT207" s="788" t="s">
        <v>1971</v>
      </c>
      <c r="BU207" s="793" t="s">
        <v>1971</v>
      </c>
      <c r="BV207" s="796" t="s">
        <v>1971</v>
      </c>
      <c r="BW207" s="788" t="s">
        <v>1971</v>
      </c>
      <c r="BX207" s="788" t="s">
        <v>1971</v>
      </c>
      <c r="BY207" s="788" t="s">
        <v>1971</v>
      </c>
      <c r="BZ207" s="788" t="s">
        <v>1971</v>
      </c>
      <c r="CA207" s="796" t="s">
        <v>1971</v>
      </c>
      <c r="CB207" s="788" t="s">
        <v>1971</v>
      </c>
      <c r="CC207" s="788" t="s">
        <v>1971</v>
      </c>
      <c r="CD207" s="788" t="s">
        <v>1971</v>
      </c>
      <c r="CE207" s="793" t="s">
        <v>1971</v>
      </c>
      <c r="CF207" s="788" t="s">
        <v>1971</v>
      </c>
      <c r="CG207" s="788" t="s">
        <v>1971</v>
      </c>
      <c r="CH207" s="788" t="s">
        <v>1971</v>
      </c>
      <c r="CI207" s="788" t="s">
        <v>1971</v>
      </c>
      <c r="CJ207" s="793" t="s">
        <v>1971</v>
      </c>
      <c r="CK207" s="796" t="s">
        <v>1971</v>
      </c>
      <c r="CL207" s="788" t="s">
        <v>1971</v>
      </c>
      <c r="CM207" s="788" t="s">
        <v>1971</v>
      </c>
      <c r="CN207" s="788" t="s">
        <v>1971</v>
      </c>
      <c r="CO207" s="793" t="s">
        <v>1971</v>
      </c>
      <c r="CP207" s="796" t="s">
        <v>1971</v>
      </c>
      <c r="CQ207" s="788" t="s">
        <v>1971</v>
      </c>
      <c r="CR207" s="788" t="s">
        <v>1971</v>
      </c>
      <c r="CS207" s="788" t="s">
        <v>1971</v>
      </c>
      <c r="CT207" s="793" t="s">
        <v>1971</v>
      </c>
      <c r="CU207" s="1273" t="s">
        <v>1971</v>
      </c>
      <c r="CV207" s="1272" t="s">
        <v>1971</v>
      </c>
      <c r="CW207" s="1272" t="s">
        <v>1971</v>
      </c>
      <c r="CX207" s="1274" t="s">
        <v>1971</v>
      </c>
      <c r="CY207" s="1272" t="s">
        <v>1971</v>
      </c>
      <c r="CZ207" s="1272" t="s">
        <v>1971</v>
      </c>
      <c r="DA207" s="1272" t="s">
        <v>1971</v>
      </c>
      <c r="DB207" s="1274" t="s">
        <v>1971</v>
      </c>
      <c r="DC207" s="773"/>
      <c r="DD207" s="801">
        <v>1</v>
      </c>
      <c r="DE207" s="802"/>
    </row>
    <row r="208" spans="1:109" ht="15.75" customHeight="1">
      <c r="A208" s="760" t="s">
        <v>1026</v>
      </c>
      <c r="B208" s="761">
        <v>202</v>
      </c>
      <c r="C208" s="777" t="s">
        <v>2809</v>
      </c>
      <c r="D208" s="761" t="s">
        <v>2757</v>
      </c>
      <c r="E208" s="761" t="s">
        <v>1920</v>
      </c>
      <c r="F208" s="773" t="s">
        <v>2810</v>
      </c>
      <c r="G208" s="778" t="s">
        <v>2811</v>
      </c>
      <c r="H208" s="779" t="s">
        <v>2812</v>
      </c>
      <c r="I208" s="780"/>
      <c r="J208" s="781">
        <v>1</v>
      </c>
      <c r="K208" s="781"/>
      <c r="L208" s="781"/>
      <c r="M208" s="781"/>
      <c r="N208" s="781"/>
      <c r="O208" s="781"/>
      <c r="P208" s="782"/>
      <c r="Q208" s="783">
        <f t="shared" si="3"/>
        <v>1</v>
      </c>
      <c r="R208" s="777" t="s">
        <v>963</v>
      </c>
      <c r="S208" s="761"/>
      <c r="T208" s="784"/>
      <c r="U208" s="761" t="s">
        <v>2161</v>
      </c>
      <c r="V208" s="761" t="s">
        <v>293</v>
      </c>
      <c r="W208" s="761" t="s">
        <v>2813</v>
      </c>
      <c r="X208" s="1263">
        <v>1</v>
      </c>
      <c r="Y208" s="809" t="s">
        <v>978</v>
      </c>
      <c r="Z208" s="778"/>
      <c r="AA208" s="773"/>
      <c r="AB208" s="773"/>
      <c r="AC208" s="773"/>
      <c r="AD208" s="773"/>
      <c r="AE208" s="773"/>
      <c r="AF208" s="787"/>
      <c r="AG208" s="788"/>
      <c r="AH208" s="788"/>
      <c r="AI208" s="788"/>
      <c r="AJ208" s="788"/>
      <c r="AK208" s="788"/>
      <c r="AL208" s="788"/>
      <c r="AM208" s="788"/>
      <c r="AN208" s="788"/>
      <c r="AO208" s="788"/>
      <c r="AP208" s="788"/>
      <c r="AQ208" s="796">
        <v>1</v>
      </c>
      <c r="AR208" s="788">
        <v>2</v>
      </c>
      <c r="AS208" s="788">
        <v>3</v>
      </c>
      <c r="AT208" s="788">
        <v>4</v>
      </c>
      <c r="AU208" s="793">
        <v>5</v>
      </c>
      <c r="AV208" s="796"/>
      <c r="AW208" s="788"/>
      <c r="AX208" s="788"/>
      <c r="AY208" s="788"/>
      <c r="AZ208" s="788"/>
      <c r="BA208" s="788"/>
      <c r="BB208" s="788"/>
      <c r="BC208" s="788"/>
      <c r="BD208" s="788"/>
      <c r="BE208" s="788"/>
      <c r="BF208" s="788"/>
      <c r="BG208" s="788"/>
      <c r="BH208" s="788"/>
      <c r="BI208" s="788"/>
      <c r="BJ208" s="788"/>
      <c r="BK208" s="793"/>
      <c r="BL208" s="777"/>
      <c r="BM208" s="773"/>
      <c r="BN208" s="773"/>
      <c r="BO208" s="773"/>
      <c r="BP208" s="784"/>
      <c r="BQ208" s="796" t="s">
        <v>1971</v>
      </c>
      <c r="BR208" s="788" t="s">
        <v>1971</v>
      </c>
      <c r="BS208" s="788" t="s">
        <v>1971</v>
      </c>
      <c r="BT208" s="788" t="s">
        <v>1971</v>
      </c>
      <c r="BU208" s="793" t="s">
        <v>1971</v>
      </c>
      <c r="BV208" s="796" t="s">
        <v>1971</v>
      </c>
      <c r="BW208" s="788" t="s">
        <v>1971</v>
      </c>
      <c r="BX208" s="788" t="s">
        <v>1971</v>
      </c>
      <c r="BY208" s="788" t="s">
        <v>1971</v>
      </c>
      <c r="BZ208" s="788" t="s">
        <v>1971</v>
      </c>
      <c r="CA208" s="796" t="s">
        <v>1971</v>
      </c>
      <c r="CB208" s="788" t="s">
        <v>1971</v>
      </c>
      <c r="CC208" s="788" t="s">
        <v>1971</v>
      </c>
      <c r="CD208" s="788" t="s">
        <v>1971</v>
      </c>
      <c r="CE208" s="793" t="s">
        <v>1971</v>
      </c>
      <c r="CF208" s="788" t="s">
        <v>1971</v>
      </c>
      <c r="CG208" s="788" t="s">
        <v>1971</v>
      </c>
      <c r="CH208" s="788" t="s">
        <v>1971</v>
      </c>
      <c r="CI208" s="788" t="s">
        <v>1971</v>
      </c>
      <c r="CJ208" s="788" t="s">
        <v>1971</v>
      </c>
      <c r="CK208" s="796" t="s">
        <v>1971</v>
      </c>
      <c r="CL208" s="788" t="s">
        <v>1971</v>
      </c>
      <c r="CM208" s="788" t="s">
        <v>1971</v>
      </c>
      <c r="CN208" s="788" t="s">
        <v>1971</v>
      </c>
      <c r="CO208" s="793" t="s">
        <v>1971</v>
      </c>
      <c r="CP208" s="796" t="s">
        <v>1971</v>
      </c>
      <c r="CQ208" s="788" t="s">
        <v>1971</v>
      </c>
      <c r="CR208" s="788" t="s">
        <v>1971</v>
      </c>
      <c r="CS208" s="788" t="s">
        <v>1971</v>
      </c>
      <c r="CT208" s="793" t="s">
        <v>1971</v>
      </c>
      <c r="CU208" s="1273" t="s">
        <v>1971</v>
      </c>
      <c r="CV208" s="1272" t="s">
        <v>1971</v>
      </c>
      <c r="CW208" s="1272" t="s">
        <v>1971</v>
      </c>
      <c r="CX208" s="1274" t="s">
        <v>1971</v>
      </c>
      <c r="CY208" s="1272" t="s">
        <v>1971</v>
      </c>
      <c r="CZ208" s="1272" t="s">
        <v>1971</v>
      </c>
      <c r="DA208" s="1272" t="s">
        <v>1971</v>
      </c>
      <c r="DB208" s="1274" t="s">
        <v>1971</v>
      </c>
      <c r="DC208" s="773"/>
      <c r="DD208" s="801">
        <v>1</v>
      </c>
      <c r="DE208" s="802"/>
    </row>
    <row r="209" spans="1:109" ht="15.75" customHeight="1">
      <c r="A209" s="760" t="s">
        <v>1026</v>
      </c>
      <c r="B209" s="761">
        <v>203</v>
      </c>
      <c r="C209" s="777" t="s">
        <v>2814</v>
      </c>
      <c r="D209" s="761" t="s">
        <v>2815</v>
      </c>
      <c r="E209" s="761" t="s">
        <v>1920</v>
      </c>
      <c r="F209" s="773" t="s">
        <v>2816</v>
      </c>
      <c r="G209" s="778" t="s">
        <v>2817</v>
      </c>
      <c r="H209" s="779" t="s">
        <v>2818</v>
      </c>
      <c r="I209" s="780"/>
      <c r="J209" s="781"/>
      <c r="K209" s="781"/>
      <c r="L209" s="781"/>
      <c r="M209" s="781">
        <v>1</v>
      </c>
      <c r="N209" s="781"/>
      <c r="O209" s="781"/>
      <c r="P209" s="782"/>
      <c r="Q209" s="783">
        <f t="shared" si="3"/>
        <v>1</v>
      </c>
      <c r="R209" s="777" t="s">
        <v>963</v>
      </c>
      <c r="S209" s="761"/>
      <c r="T209" s="784"/>
      <c r="U209" s="761" t="s">
        <v>2058</v>
      </c>
      <c r="V209" s="761" t="s">
        <v>293</v>
      </c>
      <c r="W209" s="761" t="s">
        <v>2819</v>
      </c>
      <c r="X209" s="817">
        <v>0</v>
      </c>
      <c r="Y209" s="807" t="s">
        <v>966</v>
      </c>
      <c r="Z209" s="778"/>
      <c r="AA209" s="773"/>
      <c r="AB209" s="773"/>
      <c r="AC209" s="773"/>
      <c r="AD209" s="773"/>
      <c r="AE209" s="773"/>
      <c r="AF209" s="787"/>
      <c r="AG209" s="788"/>
      <c r="AH209" s="788"/>
      <c r="AI209" s="788"/>
      <c r="AJ209" s="788"/>
      <c r="AK209" s="788"/>
      <c r="AL209" s="788"/>
      <c r="AM209" s="788"/>
      <c r="AN209" s="788"/>
      <c r="AO209" s="788"/>
      <c r="AP209" s="788"/>
      <c r="AQ209" s="796">
        <v>85</v>
      </c>
      <c r="AR209" s="788">
        <v>85</v>
      </c>
      <c r="AS209" s="788">
        <v>85</v>
      </c>
      <c r="AT209" s="788">
        <v>85</v>
      </c>
      <c r="AU209" s="793">
        <v>85</v>
      </c>
      <c r="AV209" s="796"/>
      <c r="AW209" s="788"/>
      <c r="AX209" s="788"/>
      <c r="AY209" s="788"/>
      <c r="AZ209" s="788"/>
      <c r="BA209" s="788"/>
      <c r="BB209" s="788"/>
      <c r="BC209" s="788"/>
      <c r="BD209" s="788"/>
      <c r="BE209" s="788"/>
      <c r="BF209" s="788"/>
      <c r="BG209" s="788"/>
      <c r="BH209" s="788"/>
      <c r="BI209" s="788"/>
      <c r="BJ209" s="788"/>
      <c r="BK209" s="793"/>
      <c r="BL209" s="777"/>
      <c r="BM209" s="773"/>
      <c r="BN209" s="773"/>
      <c r="BO209" s="773"/>
      <c r="BP209" s="784"/>
      <c r="BQ209" s="796" t="s">
        <v>1971</v>
      </c>
      <c r="BR209" s="788" t="s">
        <v>1971</v>
      </c>
      <c r="BS209" s="788" t="s">
        <v>1971</v>
      </c>
      <c r="BT209" s="788" t="s">
        <v>1971</v>
      </c>
      <c r="BU209" s="793" t="s">
        <v>1971</v>
      </c>
      <c r="BV209" s="796" t="s">
        <v>1971</v>
      </c>
      <c r="BW209" s="788" t="s">
        <v>1971</v>
      </c>
      <c r="BX209" s="788" t="s">
        <v>1971</v>
      </c>
      <c r="BY209" s="788" t="s">
        <v>1971</v>
      </c>
      <c r="BZ209" s="788" t="s">
        <v>1971</v>
      </c>
      <c r="CA209" s="796" t="s">
        <v>1971</v>
      </c>
      <c r="CB209" s="788" t="s">
        <v>1971</v>
      </c>
      <c r="CC209" s="788" t="s">
        <v>1971</v>
      </c>
      <c r="CD209" s="788" t="s">
        <v>1971</v>
      </c>
      <c r="CE209" s="793" t="s">
        <v>1971</v>
      </c>
      <c r="CF209" s="788" t="s">
        <v>1971</v>
      </c>
      <c r="CG209" s="788" t="s">
        <v>1971</v>
      </c>
      <c r="CH209" s="788" t="s">
        <v>1971</v>
      </c>
      <c r="CI209" s="788" t="s">
        <v>1971</v>
      </c>
      <c r="CJ209" s="793" t="s">
        <v>1971</v>
      </c>
      <c r="CK209" s="796" t="s">
        <v>1971</v>
      </c>
      <c r="CL209" s="788" t="s">
        <v>1971</v>
      </c>
      <c r="CM209" s="788" t="s">
        <v>1971</v>
      </c>
      <c r="CN209" s="788" t="s">
        <v>1971</v>
      </c>
      <c r="CO209" s="793" t="s">
        <v>1971</v>
      </c>
      <c r="CP209" s="796" t="s">
        <v>1971</v>
      </c>
      <c r="CQ209" s="788" t="s">
        <v>1971</v>
      </c>
      <c r="CR209" s="788" t="s">
        <v>1971</v>
      </c>
      <c r="CS209" s="788" t="s">
        <v>1971</v>
      </c>
      <c r="CT209" s="793" t="s">
        <v>1971</v>
      </c>
      <c r="CU209" s="1273" t="s">
        <v>1971</v>
      </c>
      <c r="CV209" s="1272" t="s">
        <v>1971</v>
      </c>
      <c r="CW209" s="1272" t="s">
        <v>1971</v>
      </c>
      <c r="CX209" s="1274" t="s">
        <v>1971</v>
      </c>
      <c r="CY209" s="1272" t="s">
        <v>1971</v>
      </c>
      <c r="CZ209" s="1272" t="s">
        <v>1971</v>
      </c>
      <c r="DA209" s="1272" t="s">
        <v>1971</v>
      </c>
      <c r="DB209" s="1274" t="s">
        <v>1971</v>
      </c>
      <c r="DC209" s="773"/>
      <c r="DD209" s="801">
        <v>1</v>
      </c>
      <c r="DE209" s="802"/>
    </row>
    <row r="210" spans="1:109" ht="15.75" customHeight="1">
      <c r="A210" s="760" t="s">
        <v>1026</v>
      </c>
      <c r="B210" s="761">
        <v>204</v>
      </c>
      <c r="C210" s="777" t="s">
        <v>2820</v>
      </c>
      <c r="D210" s="761" t="s">
        <v>2821</v>
      </c>
      <c r="E210" s="761" t="s">
        <v>1927</v>
      </c>
      <c r="F210" s="773" t="s">
        <v>2822</v>
      </c>
      <c r="G210" s="778" t="s">
        <v>2823</v>
      </c>
      <c r="H210" s="779" t="s">
        <v>2824</v>
      </c>
      <c r="I210" s="780"/>
      <c r="J210" s="781">
        <v>1</v>
      </c>
      <c r="K210" s="781"/>
      <c r="L210" s="781"/>
      <c r="M210" s="781"/>
      <c r="N210" s="781"/>
      <c r="O210" s="781"/>
      <c r="P210" s="782"/>
      <c r="Q210" s="783">
        <f t="shared" si="3"/>
        <v>1</v>
      </c>
      <c r="R210" s="777" t="s">
        <v>963</v>
      </c>
      <c r="S210" s="761"/>
      <c r="T210" s="784"/>
      <c r="U210" s="761" t="s">
        <v>2825</v>
      </c>
      <c r="V210" s="761" t="s">
        <v>1041</v>
      </c>
      <c r="W210" s="761" t="s">
        <v>2826</v>
      </c>
      <c r="X210" s="1266">
        <v>0</v>
      </c>
      <c r="Y210" s="807" t="s">
        <v>966</v>
      </c>
      <c r="Z210" s="778"/>
      <c r="AA210" s="773"/>
      <c r="AB210" s="773"/>
      <c r="AC210" s="773"/>
      <c r="AD210" s="773"/>
      <c r="AE210" s="773"/>
      <c r="AF210" s="787"/>
      <c r="AG210" s="788"/>
      <c r="AH210" s="788"/>
      <c r="AI210" s="788"/>
      <c r="AJ210" s="788"/>
      <c r="AK210" s="788"/>
      <c r="AL210" s="788"/>
      <c r="AM210" s="788"/>
      <c r="AN210" s="788"/>
      <c r="AO210" s="788"/>
      <c r="AP210" s="788"/>
      <c r="AQ210" s="796" t="s">
        <v>2827</v>
      </c>
      <c r="AR210" s="788" t="s">
        <v>2827</v>
      </c>
      <c r="AS210" s="788" t="s">
        <v>2827</v>
      </c>
      <c r="AT210" s="788" t="s">
        <v>2827</v>
      </c>
      <c r="AU210" s="793" t="s">
        <v>2827</v>
      </c>
      <c r="AV210" s="796"/>
      <c r="AW210" s="788"/>
      <c r="AX210" s="788"/>
      <c r="AY210" s="788"/>
      <c r="AZ210" s="788"/>
      <c r="BA210" s="788"/>
      <c r="BB210" s="788"/>
      <c r="BC210" s="788"/>
      <c r="BD210" s="788"/>
      <c r="BE210" s="788"/>
      <c r="BF210" s="788"/>
      <c r="BG210" s="788"/>
      <c r="BH210" s="788"/>
      <c r="BI210" s="788"/>
      <c r="BJ210" s="788"/>
      <c r="BK210" s="793"/>
      <c r="BL210" s="777"/>
      <c r="BM210" s="773"/>
      <c r="BN210" s="773"/>
      <c r="BO210" s="773"/>
      <c r="BP210" s="784"/>
      <c r="BQ210" s="796" t="s">
        <v>1971</v>
      </c>
      <c r="BR210" s="788" t="s">
        <v>1971</v>
      </c>
      <c r="BS210" s="788" t="s">
        <v>1971</v>
      </c>
      <c r="BT210" s="788" t="s">
        <v>1971</v>
      </c>
      <c r="BU210" s="793" t="s">
        <v>1971</v>
      </c>
      <c r="BV210" s="796" t="s">
        <v>1971</v>
      </c>
      <c r="BW210" s="788" t="s">
        <v>1971</v>
      </c>
      <c r="BX210" s="788" t="s">
        <v>1971</v>
      </c>
      <c r="BY210" s="788" t="s">
        <v>1971</v>
      </c>
      <c r="BZ210" s="788" t="s">
        <v>1971</v>
      </c>
      <c r="CA210" s="796" t="s">
        <v>1971</v>
      </c>
      <c r="CB210" s="788" t="s">
        <v>1971</v>
      </c>
      <c r="CC210" s="788" t="s">
        <v>1971</v>
      </c>
      <c r="CD210" s="788" t="s">
        <v>1971</v>
      </c>
      <c r="CE210" s="793" t="s">
        <v>1971</v>
      </c>
      <c r="CF210" s="788" t="s">
        <v>1971</v>
      </c>
      <c r="CG210" s="788" t="s">
        <v>1971</v>
      </c>
      <c r="CH210" s="788" t="s">
        <v>1971</v>
      </c>
      <c r="CI210" s="788" t="s">
        <v>1971</v>
      </c>
      <c r="CJ210" s="793" t="s">
        <v>1971</v>
      </c>
      <c r="CK210" s="796" t="s">
        <v>1971</v>
      </c>
      <c r="CL210" s="788" t="s">
        <v>1971</v>
      </c>
      <c r="CM210" s="788" t="s">
        <v>1971</v>
      </c>
      <c r="CN210" s="788" t="s">
        <v>1971</v>
      </c>
      <c r="CO210" s="793" t="s">
        <v>1971</v>
      </c>
      <c r="CP210" s="796" t="s">
        <v>1971</v>
      </c>
      <c r="CQ210" s="788" t="s">
        <v>1971</v>
      </c>
      <c r="CR210" s="788" t="s">
        <v>1971</v>
      </c>
      <c r="CS210" s="788" t="s">
        <v>1971</v>
      </c>
      <c r="CT210" s="793" t="s">
        <v>1971</v>
      </c>
      <c r="CU210" s="1273" t="s">
        <v>1971</v>
      </c>
      <c r="CV210" s="1272" t="s">
        <v>1971</v>
      </c>
      <c r="CW210" s="1272" t="s">
        <v>1971</v>
      </c>
      <c r="CX210" s="1274" t="s">
        <v>1971</v>
      </c>
      <c r="CY210" s="1272" t="s">
        <v>1971</v>
      </c>
      <c r="CZ210" s="1272" t="s">
        <v>1971</v>
      </c>
      <c r="DA210" s="1272" t="s">
        <v>1971</v>
      </c>
      <c r="DB210" s="1274" t="s">
        <v>1971</v>
      </c>
      <c r="DC210" s="773"/>
      <c r="DD210" s="801">
        <v>1</v>
      </c>
      <c r="DE210" s="802"/>
    </row>
    <row r="211" spans="1:109" ht="15.75" customHeight="1">
      <c r="A211" s="760" t="s">
        <v>1026</v>
      </c>
      <c r="B211" s="761">
        <v>205</v>
      </c>
      <c r="C211" s="777" t="s">
        <v>2828</v>
      </c>
      <c r="D211" s="761" t="s">
        <v>2777</v>
      </c>
      <c r="E211" s="761" t="s">
        <v>1936</v>
      </c>
      <c r="F211" s="773" t="s">
        <v>2829</v>
      </c>
      <c r="G211" s="778" t="s">
        <v>658</v>
      </c>
      <c r="H211" s="779" t="s">
        <v>2830</v>
      </c>
      <c r="I211" s="780"/>
      <c r="J211" s="781"/>
      <c r="K211" s="781"/>
      <c r="L211" s="781"/>
      <c r="M211" s="781">
        <v>1</v>
      </c>
      <c r="N211" s="781"/>
      <c r="O211" s="781"/>
      <c r="P211" s="782"/>
      <c r="Q211" s="783">
        <f t="shared" si="3"/>
        <v>1</v>
      </c>
      <c r="R211" s="777" t="s">
        <v>963</v>
      </c>
      <c r="S211" s="761"/>
      <c r="T211" s="784"/>
      <c r="U211" s="761" t="s">
        <v>2058</v>
      </c>
      <c r="V211" s="761" t="s">
        <v>1039</v>
      </c>
      <c r="W211" s="761" t="s">
        <v>1039</v>
      </c>
      <c r="X211" s="817">
        <v>1</v>
      </c>
      <c r="Y211" s="807" t="s">
        <v>966</v>
      </c>
      <c r="Z211" s="778" t="s">
        <v>658</v>
      </c>
      <c r="AA211" s="773"/>
      <c r="AB211" s="773"/>
      <c r="AC211" s="773"/>
      <c r="AD211" s="773"/>
      <c r="AE211" s="773"/>
      <c r="AF211" s="787"/>
      <c r="AG211" s="788"/>
      <c r="AH211" s="788"/>
      <c r="AI211" s="788"/>
      <c r="AJ211" s="788"/>
      <c r="AK211" s="788"/>
      <c r="AL211" s="788"/>
      <c r="AM211" s="788"/>
      <c r="AN211" s="788"/>
      <c r="AO211" s="788"/>
      <c r="AP211" s="788"/>
      <c r="AQ211" s="1394"/>
      <c r="AR211" s="1343"/>
      <c r="AS211" s="1343"/>
      <c r="AT211" s="1343"/>
      <c r="AU211" s="1344"/>
      <c r="AV211" s="796"/>
      <c r="AW211" s="788"/>
      <c r="AX211" s="788"/>
      <c r="AY211" s="788"/>
      <c r="AZ211" s="788"/>
      <c r="BA211" s="788"/>
      <c r="BB211" s="788"/>
      <c r="BC211" s="788"/>
      <c r="BD211" s="788"/>
      <c r="BE211" s="788"/>
      <c r="BF211" s="788"/>
      <c r="BG211" s="788"/>
      <c r="BH211" s="788"/>
      <c r="BI211" s="788"/>
      <c r="BJ211" s="788"/>
      <c r="BK211" s="793"/>
      <c r="BL211" s="1351"/>
      <c r="BM211" s="1352"/>
      <c r="BN211" s="1352"/>
      <c r="BO211" s="1352"/>
      <c r="BP211" s="1414"/>
      <c r="BQ211" s="1394"/>
      <c r="BR211" s="1343"/>
      <c r="BS211" s="1343"/>
      <c r="BT211" s="1343"/>
      <c r="BU211" s="1344"/>
      <c r="BV211" s="1394"/>
      <c r="BW211" s="1343"/>
      <c r="BX211" s="1343"/>
      <c r="BY211" s="1343"/>
      <c r="BZ211" s="1343"/>
      <c r="CA211" s="1394"/>
      <c r="CB211" s="1343"/>
      <c r="CC211" s="1343"/>
      <c r="CD211" s="1343"/>
      <c r="CE211" s="1344"/>
      <c r="CF211" s="1343"/>
      <c r="CG211" s="1343"/>
      <c r="CH211" s="1343"/>
      <c r="CI211" s="1343"/>
      <c r="CJ211" s="1344"/>
      <c r="CK211" s="1394"/>
      <c r="CL211" s="1343"/>
      <c r="CM211" s="1343"/>
      <c r="CN211" s="1343"/>
      <c r="CO211" s="1344"/>
      <c r="CP211" s="1394"/>
      <c r="CQ211" s="1343"/>
      <c r="CR211" s="1343"/>
      <c r="CS211" s="1343"/>
      <c r="CT211" s="1344"/>
      <c r="CU211" s="1499"/>
      <c r="CV211" s="1490"/>
      <c r="CW211" s="1490"/>
      <c r="CX211" s="1695"/>
      <c r="CY211" s="1490"/>
      <c r="CZ211" s="1490"/>
      <c r="DA211" s="1490"/>
      <c r="DB211" s="1695"/>
      <c r="DC211" s="1352"/>
      <c r="DD211" s="1696"/>
      <c r="DE211" s="1701"/>
    </row>
    <row r="212" spans="1:109" ht="15.75" customHeight="1">
      <c r="A212" s="760" t="s">
        <v>1026</v>
      </c>
      <c r="B212" s="761">
        <v>206</v>
      </c>
      <c r="C212" s="777" t="s">
        <v>2831</v>
      </c>
      <c r="D212" s="761"/>
      <c r="E212" s="761"/>
      <c r="F212" s="773" t="s">
        <v>2061</v>
      </c>
      <c r="G212" s="778" t="s">
        <v>2062</v>
      </c>
      <c r="H212" s="779"/>
      <c r="I212" s="780"/>
      <c r="J212" s="781"/>
      <c r="K212" s="781"/>
      <c r="L212" s="781"/>
      <c r="M212" s="781"/>
      <c r="N212" s="781"/>
      <c r="O212" s="781"/>
      <c r="P212" s="782"/>
      <c r="Q212" s="783">
        <f t="shared" si="3"/>
        <v>0</v>
      </c>
      <c r="R212" s="777" t="s">
        <v>963</v>
      </c>
      <c r="S212" s="761"/>
      <c r="T212" s="784"/>
      <c r="U212" s="761"/>
      <c r="V212" s="1236" t="s">
        <v>1030</v>
      </c>
      <c r="W212" s="761" t="s">
        <v>2063</v>
      </c>
      <c r="X212" s="1266">
        <v>0</v>
      </c>
      <c r="Y212" s="807"/>
      <c r="Z212" s="778"/>
      <c r="AA212" s="773"/>
      <c r="AB212" s="773"/>
      <c r="AC212" s="773"/>
      <c r="AD212" s="773"/>
      <c r="AE212" s="773"/>
      <c r="AF212" s="787"/>
      <c r="AG212" s="788"/>
      <c r="AH212" s="788"/>
      <c r="AI212" s="788"/>
      <c r="AJ212" s="788"/>
      <c r="AK212" s="788"/>
      <c r="AL212" s="788"/>
      <c r="AM212" s="788"/>
      <c r="AN212" s="788"/>
      <c r="AO212" s="788"/>
      <c r="AP212" s="788"/>
      <c r="AQ212" s="796" t="s">
        <v>2064</v>
      </c>
      <c r="AR212" s="788" t="s">
        <v>2064</v>
      </c>
      <c r="AS212" s="788" t="s">
        <v>2064</v>
      </c>
      <c r="AT212" s="788" t="s">
        <v>2064</v>
      </c>
      <c r="AU212" s="793" t="s">
        <v>2064</v>
      </c>
      <c r="AV212" s="796"/>
      <c r="AW212" s="788"/>
      <c r="AX212" s="788"/>
      <c r="AY212" s="788"/>
      <c r="AZ212" s="788"/>
      <c r="BA212" s="788"/>
      <c r="BB212" s="788"/>
      <c r="BC212" s="788"/>
      <c r="BD212" s="788"/>
      <c r="BE212" s="788"/>
      <c r="BF212" s="788"/>
      <c r="BG212" s="788"/>
      <c r="BH212" s="788"/>
      <c r="BI212" s="788"/>
      <c r="BJ212" s="788"/>
      <c r="BK212" s="793"/>
      <c r="BL212" s="777"/>
      <c r="BM212" s="773"/>
      <c r="BN212" s="773"/>
      <c r="BO212" s="773"/>
      <c r="BP212" s="784"/>
      <c r="BQ212" s="796" t="s">
        <v>1971</v>
      </c>
      <c r="BR212" s="788" t="s">
        <v>1971</v>
      </c>
      <c r="BS212" s="788" t="s">
        <v>1971</v>
      </c>
      <c r="BT212" s="788" t="s">
        <v>1971</v>
      </c>
      <c r="BU212" s="793" t="s">
        <v>1971</v>
      </c>
      <c r="BV212" s="796" t="s">
        <v>1971</v>
      </c>
      <c r="BW212" s="788" t="s">
        <v>1971</v>
      </c>
      <c r="BX212" s="788" t="s">
        <v>1971</v>
      </c>
      <c r="BY212" s="788" t="s">
        <v>1971</v>
      </c>
      <c r="BZ212" s="788" t="s">
        <v>1971</v>
      </c>
      <c r="CA212" s="796" t="s">
        <v>1971</v>
      </c>
      <c r="CB212" s="788" t="s">
        <v>1971</v>
      </c>
      <c r="CC212" s="788" t="s">
        <v>1971</v>
      </c>
      <c r="CD212" s="788" t="s">
        <v>1971</v>
      </c>
      <c r="CE212" s="793" t="s">
        <v>1971</v>
      </c>
      <c r="CF212" s="788" t="s">
        <v>1971</v>
      </c>
      <c r="CG212" s="788" t="s">
        <v>1971</v>
      </c>
      <c r="CH212" s="788" t="s">
        <v>1971</v>
      </c>
      <c r="CI212" s="788" t="s">
        <v>1971</v>
      </c>
      <c r="CJ212" s="793" t="s">
        <v>1971</v>
      </c>
      <c r="CK212" s="796" t="s">
        <v>1971</v>
      </c>
      <c r="CL212" s="788" t="s">
        <v>1971</v>
      </c>
      <c r="CM212" s="788" t="s">
        <v>1971</v>
      </c>
      <c r="CN212" s="788" t="s">
        <v>1971</v>
      </c>
      <c r="CO212" s="793" t="s">
        <v>1971</v>
      </c>
      <c r="CP212" s="796" t="s">
        <v>1971</v>
      </c>
      <c r="CQ212" s="788" t="s">
        <v>1971</v>
      </c>
      <c r="CR212" s="788" t="s">
        <v>1971</v>
      </c>
      <c r="CS212" s="788" t="s">
        <v>1971</v>
      </c>
      <c r="CT212" s="793" t="s">
        <v>1971</v>
      </c>
      <c r="CU212" s="1273" t="s">
        <v>1971</v>
      </c>
      <c r="CV212" s="1272" t="s">
        <v>1971</v>
      </c>
      <c r="CW212" s="1272" t="s">
        <v>1971</v>
      </c>
      <c r="CX212" s="1274" t="s">
        <v>1971</v>
      </c>
      <c r="CY212" s="1272" t="s">
        <v>1971</v>
      </c>
      <c r="CZ212" s="1272" t="s">
        <v>1971</v>
      </c>
      <c r="DA212" s="1272" t="s">
        <v>1971</v>
      </c>
      <c r="DB212" s="1274" t="s">
        <v>1971</v>
      </c>
      <c r="DC212" s="773"/>
      <c r="DD212" s="801"/>
      <c r="DE212" s="802"/>
    </row>
    <row r="213" spans="1:109" ht="15.75" customHeight="1">
      <c r="A213" s="760" t="s">
        <v>1026</v>
      </c>
      <c r="B213" s="761">
        <v>207</v>
      </c>
      <c r="C213" s="777" t="s">
        <v>2832</v>
      </c>
      <c r="D213" s="761"/>
      <c r="E213" s="761"/>
      <c r="F213" s="773" t="s">
        <v>2833</v>
      </c>
      <c r="G213" s="778" t="s">
        <v>2172</v>
      </c>
      <c r="H213" s="779"/>
      <c r="I213" s="780">
        <v>1</v>
      </c>
      <c r="J213" s="781"/>
      <c r="K213" s="781"/>
      <c r="L213" s="781"/>
      <c r="M213" s="781"/>
      <c r="N213" s="781"/>
      <c r="O213" s="781"/>
      <c r="P213" s="782"/>
      <c r="Q213" s="783">
        <f t="shared" si="3"/>
        <v>1</v>
      </c>
      <c r="R213" s="777" t="s">
        <v>984</v>
      </c>
      <c r="S213" s="761" t="s">
        <v>964</v>
      </c>
      <c r="T213" s="784" t="s">
        <v>965</v>
      </c>
      <c r="U213" s="761"/>
      <c r="V213" s="1237" t="s">
        <v>991</v>
      </c>
      <c r="W213" s="761" t="s">
        <v>2834</v>
      </c>
      <c r="X213" s="817">
        <v>0</v>
      </c>
      <c r="Y213" s="807" t="s">
        <v>966</v>
      </c>
      <c r="Z213" s="778"/>
      <c r="AA213" s="773"/>
      <c r="AB213" s="773"/>
      <c r="AC213" s="773"/>
      <c r="AD213" s="773"/>
      <c r="AE213" s="773"/>
      <c r="AF213" s="787"/>
      <c r="AG213" s="788"/>
      <c r="AH213" s="788"/>
      <c r="AI213" s="788"/>
      <c r="AJ213" s="788"/>
      <c r="AK213" s="788"/>
      <c r="AL213" s="788"/>
      <c r="AM213" s="788"/>
      <c r="AN213" s="788"/>
      <c r="AO213" s="788"/>
      <c r="AP213" s="788"/>
      <c r="AQ213" s="796">
        <v>2</v>
      </c>
      <c r="AR213" s="788">
        <v>7</v>
      </c>
      <c r="AS213" s="788">
        <v>7</v>
      </c>
      <c r="AT213" s="788">
        <v>7</v>
      </c>
      <c r="AU213" s="793">
        <v>18</v>
      </c>
      <c r="AV213" s="796"/>
      <c r="AW213" s="788"/>
      <c r="AX213" s="788"/>
      <c r="AY213" s="788"/>
      <c r="AZ213" s="788"/>
      <c r="BA213" s="788"/>
      <c r="BB213" s="788"/>
      <c r="BC213" s="788"/>
      <c r="BD213" s="788"/>
      <c r="BE213" s="788"/>
      <c r="BF213" s="788"/>
      <c r="BG213" s="788"/>
      <c r="BH213" s="788"/>
      <c r="BI213" s="788"/>
      <c r="BJ213" s="788"/>
      <c r="BK213" s="793"/>
      <c r="BL213" s="777" t="s">
        <v>961</v>
      </c>
      <c r="BM213" s="773" t="s">
        <v>961</v>
      </c>
      <c r="BN213" s="773" t="s">
        <v>961</v>
      </c>
      <c r="BO213" s="773" t="s">
        <v>961</v>
      </c>
      <c r="BP213" s="784" t="s">
        <v>961</v>
      </c>
      <c r="BQ213" s="796" t="s">
        <v>1971</v>
      </c>
      <c r="BR213" s="788" t="s">
        <v>1971</v>
      </c>
      <c r="BS213" s="788" t="s">
        <v>1971</v>
      </c>
      <c r="BT213" s="788" t="s">
        <v>1971</v>
      </c>
      <c r="BU213" s="793" t="s">
        <v>1971</v>
      </c>
      <c r="BV213" s="796" t="s">
        <v>1971</v>
      </c>
      <c r="BW213" s="788" t="s">
        <v>1971</v>
      </c>
      <c r="BX213" s="788" t="s">
        <v>1971</v>
      </c>
      <c r="BY213" s="788" t="s">
        <v>1971</v>
      </c>
      <c r="BZ213" s="788" t="s">
        <v>1971</v>
      </c>
      <c r="CA213" s="796" t="s">
        <v>1971</v>
      </c>
      <c r="CB213" s="788" t="s">
        <v>1971</v>
      </c>
      <c r="CC213" s="788" t="s">
        <v>1971</v>
      </c>
      <c r="CD213" s="788" t="s">
        <v>1971</v>
      </c>
      <c r="CE213" s="793" t="s">
        <v>1971</v>
      </c>
      <c r="CF213" s="788" t="s">
        <v>1971</v>
      </c>
      <c r="CG213" s="788" t="s">
        <v>1971</v>
      </c>
      <c r="CH213" s="788" t="s">
        <v>1971</v>
      </c>
      <c r="CI213" s="788" t="s">
        <v>1971</v>
      </c>
      <c r="CJ213" s="793" t="s">
        <v>1971</v>
      </c>
      <c r="CK213" s="796" t="s">
        <v>1971</v>
      </c>
      <c r="CL213" s="788" t="s">
        <v>1971</v>
      </c>
      <c r="CM213" s="788" t="s">
        <v>1971</v>
      </c>
      <c r="CN213" s="788" t="s">
        <v>1971</v>
      </c>
      <c r="CO213" s="793" t="s">
        <v>1971</v>
      </c>
      <c r="CP213" s="796" t="s">
        <v>1971</v>
      </c>
      <c r="CQ213" s="788" t="s">
        <v>1971</v>
      </c>
      <c r="CR213" s="788" t="s">
        <v>1971</v>
      </c>
      <c r="CS213" s="788" t="s">
        <v>1971</v>
      </c>
      <c r="CT213" s="793" t="s">
        <v>1971</v>
      </c>
      <c r="CU213" s="1273">
        <v>-2.23E-2</v>
      </c>
      <c r="CV213" s="1272" t="s">
        <v>1971</v>
      </c>
      <c r="CW213" s="1272" t="s">
        <v>1971</v>
      </c>
      <c r="CX213" s="1274" t="s">
        <v>1971</v>
      </c>
      <c r="CY213" s="1272" t="s">
        <v>1971</v>
      </c>
      <c r="CZ213" s="1272" t="s">
        <v>1971</v>
      </c>
      <c r="DA213" s="1272" t="s">
        <v>1971</v>
      </c>
      <c r="DB213" s="1274" t="s">
        <v>1971</v>
      </c>
      <c r="DC213" s="773"/>
      <c r="DD213" s="801"/>
      <c r="DE213" s="802"/>
    </row>
    <row r="214" spans="1:109" ht="15.75" customHeight="1">
      <c r="A214" s="760" t="s">
        <v>1026</v>
      </c>
      <c r="B214" s="761">
        <v>208</v>
      </c>
      <c r="C214" s="777" t="s">
        <v>2835</v>
      </c>
      <c r="D214" s="761"/>
      <c r="E214" s="761"/>
      <c r="F214" s="773">
        <v>15</v>
      </c>
      <c r="G214" s="778" t="s">
        <v>2836</v>
      </c>
      <c r="H214" s="779" t="s">
        <v>2837</v>
      </c>
      <c r="I214" s="780"/>
      <c r="J214" s="781"/>
      <c r="K214" s="781"/>
      <c r="L214" s="781"/>
      <c r="M214" s="781"/>
      <c r="N214" s="781"/>
      <c r="O214" s="781"/>
      <c r="P214" s="782"/>
      <c r="Q214" s="783">
        <f t="shared" si="3"/>
        <v>0</v>
      </c>
      <c r="R214" s="777" t="s">
        <v>984</v>
      </c>
      <c r="S214" s="761" t="s">
        <v>964</v>
      </c>
      <c r="T214" s="784" t="s">
        <v>977</v>
      </c>
      <c r="U214" s="761"/>
      <c r="V214" s="761" t="s">
        <v>2721</v>
      </c>
      <c r="W214" s="761"/>
      <c r="X214" s="1263">
        <v>0</v>
      </c>
      <c r="Y214" s="807"/>
      <c r="Z214" s="778"/>
      <c r="AA214" s="773"/>
      <c r="AB214" s="773"/>
      <c r="AC214" s="773"/>
      <c r="AD214" s="773"/>
      <c r="AE214" s="773"/>
      <c r="AF214" s="787"/>
      <c r="AG214" s="788"/>
      <c r="AH214" s="788"/>
      <c r="AI214" s="788"/>
      <c r="AJ214" s="788"/>
      <c r="AK214" s="788"/>
      <c r="AL214" s="788"/>
      <c r="AM214" s="788"/>
      <c r="AN214" s="788"/>
      <c r="AO214" s="788"/>
      <c r="AP214" s="788"/>
      <c r="AQ214" s="796" t="s">
        <v>1971</v>
      </c>
      <c r="AR214" s="788" t="s">
        <v>1971</v>
      </c>
      <c r="AS214" s="788" t="s">
        <v>1971</v>
      </c>
      <c r="AT214" s="788" t="s">
        <v>1971</v>
      </c>
      <c r="AU214" s="793" t="s">
        <v>1971</v>
      </c>
      <c r="AV214" s="796"/>
      <c r="AW214" s="788"/>
      <c r="AX214" s="788"/>
      <c r="AY214" s="788"/>
      <c r="AZ214" s="788"/>
      <c r="BA214" s="788"/>
      <c r="BB214" s="788"/>
      <c r="BC214" s="788"/>
      <c r="BD214" s="788"/>
      <c r="BE214" s="788"/>
      <c r="BF214" s="788"/>
      <c r="BG214" s="788"/>
      <c r="BH214" s="788"/>
      <c r="BI214" s="788"/>
      <c r="BJ214" s="788"/>
      <c r="BK214" s="793"/>
      <c r="BL214" s="777"/>
      <c r="BM214" s="773"/>
      <c r="BN214" s="773"/>
      <c r="BO214" s="773"/>
      <c r="BP214" s="784"/>
      <c r="BQ214" s="796" t="s">
        <v>1971</v>
      </c>
      <c r="BR214" s="788" t="s">
        <v>1971</v>
      </c>
      <c r="BS214" s="788" t="s">
        <v>1971</v>
      </c>
      <c r="BT214" s="788" t="s">
        <v>1971</v>
      </c>
      <c r="BU214" s="793" t="s">
        <v>1971</v>
      </c>
      <c r="BV214" s="796" t="s">
        <v>1971</v>
      </c>
      <c r="BW214" s="788" t="s">
        <v>1971</v>
      </c>
      <c r="BX214" s="788" t="s">
        <v>1971</v>
      </c>
      <c r="BY214" s="788" t="s">
        <v>1971</v>
      </c>
      <c r="BZ214" s="788" t="s">
        <v>1971</v>
      </c>
      <c r="CA214" s="796" t="s">
        <v>1971</v>
      </c>
      <c r="CB214" s="788" t="s">
        <v>1971</v>
      </c>
      <c r="CC214" s="788" t="s">
        <v>1971</v>
      </c>
      <c r="CD214" s="788" t="s">
        <v>1971</v>
      </c>
      <c r="CE214" s="793" t="s">
        <v>1971</v>
      </c>
      <c r="CF214" s="788" t="s">
        <v>1971</v>
      </c>
      <c r="CG214" s="788" t="s">
        <v>1971</v>
      </c>
      <c r="CH214" s="788" t="s">
        <v>1971</v>
      </c>
      <c r="CI214" s="788" t="s">
        <v>1971</v>
      </c>
      <c r="CJ214" s="793" t="s">
        <v>1971</v>
      </c>
      <c r="CK214" s="796" t="s">
        <v>1971</v>
      </c>
      <c r="CL214" s="788" t="s">
        <v>1971</v>
      </c>
      <c r="CM214" s="788" t="s">
        <v>1971</v>
      </c>
      <c r="CN214" s="788" t="s">
        <v>1971</v>
      </c>
      <c r="CO214" s="793" t="s">
        <v>1971</v>
      </c>
      <c r="CP214" s="796" t="s">
        <v>1971</v>
      </c>
      <c r="CQ214" s="788" t="s">
        <v>1971</v>
      </c>
      <c r="CR214" s="788" t="s">
        <v>1971</v>
      </c>
      <c r="CS214" s="788" t="s">
        <v>1971</v>
      </c>
      <c r="CT214" s="793" t="s">
        <v>1971</v>
      </c>
      <c r="CU214" s="1273">
        <v>-7.9000000000000001E-2</v>
      </c>
      <c r="CV214" s="1272" t="s">
        <v>1971</v>
      </c>
      <c r="CW214" s="1272" t="s">
        <v>1971</v>
      </c>
      <c r="CX214" s="1274" t="s">
        <v>1971</v>
      </c>
      <c r="CY214" s="1272">
        <v>0.31590000000000001</v>
      </c>
      <c r="CZ214" s="1272" t="s">
        <v>1971</v>
      </c>
      <c r="DA214" s="1272" t="s">
        <v>1971</v>
      </c>
      <c r="DB214" s="1274" t="s">
        <v>1971</v>
      </c>
      <c r="DC214" s="773"/>
      <c r="DD214" s="801"/>
      <c r="DE214" s="802"/>
    </row>
    <row r="215" spans="1:109" ht="15.75" customHeight="1">
      <c r="A215" s="760" t="s">
        <v>1029</v>
      </c>
      <c r="B215" s="761">
        <v>209</v>
      </c>
      <c r="C215" s="777" t="s">
        <v>2838</v>
      </c>
      <c r="D215" s="761" t="s">
        <v>2839</v>
      </c>
      <c r="E215" s="761" t="s">
        <v>1927</v>
      </c>
      <c r="F215" s="773" t="s">
        <v>2840</v>
      </c>
      <c r="G215" s="778" t="s">
        <v>154</v>
      </c>
      <c r="H215" s="779" t="s">
        <v>2841</v>
      </c>
      <c r="I215" s="780"/>
      <c r="J215" s="781">
        <v>1</v>
      </c>
      <c r="K215" s="781"/>
      <c r="L215" s="781"/>
      <c r="M215" s="781"/>
      <c r="N215" s="781"/>
      <c r="O215" s="781"/>
      <c r="P215" s="782"/>
      <c r="Q215" s="783">
        <f t="shared" si="3"/>
        <v>1</v>
      </c>
      <c r="R215" s="777" t="s">
        <v>988</v>
      </c>
      <c r="S215" s="761" t="s">
        <v>964</v>
      </c>
      <c r="T215" s="784" t="s">
        <v>965</v>
      </c>
      <c r="U215" s="761" t="s">
        <v>1923</v>
      </c>
      <c r="V215" s="761" t="s">
        <v>987</v>
      </c>
      <c r="W215" s="761" t="s">
        <v>2842</v>
      </c>
      <c r="X215" s="817">
        <v>0</v>
      </c>
      <c r="Y215" s="809" t="s">
        <v>978</v>
      </c>
      <c r="Z215" s="778" t="s">
        <v>154</v>
      </c>
      <c r="AA215" s="773"/>
      <c r="AB215" s="773"/>
      <c r="AC215" s="773"/>
      <c r="AD215" s="773"/>
      <c r="AE215" s="773"/>
      <c r="AF215" s="787"/>
      <c r="AG215" s="788"/>
      <c r="AH215" s="788"/>
      <c r="AI215" s="788"/>
      <c r="AJ215" s="788"/>
      <c r="AK215" s="788"/>
      <c r="AL215" s="788"/>
      <c r="AM215" s="788"/>
      <c r="AN215" s="788"/>
      <c r="AO215" s="788"/>
      <c r="AP215" s="788"/>
      <c r="AQ215" s="1395"/>
      <c r="AR215" s="1348"/>
      <c r="AS215" s="1348"/>
      <c r="AT215" s="1348"/>
      <c r="AU215" s="1349"/>
      <c r="AV215" s="796"/>
      <c r="AW215" s="788"/>
      <c r="AX215" s="788"/>
      <c r="AY215" s="788"/>
      <c r="AZ215" s="788"/>
      <c r="BA215" s="788"/>
      <c r="BB215" s="788"/>
      <c r="BC215" s="788"/>
      <c r="BD215" s="788"/>
      <c r="BE215" s="788"/>
      <c r="BF215" s="788"/>
      <c r="BG215" s="788"/>
      <c r="BH215" s="788"/>
      <c r="BI215" s="788"/>
      <c r="BJ215" s="788"/>
      <c r="BK215" s="793"/>
      <c r="BL215" s="1351"/>
      <c r="BM215" s="1352"/>
      <c r="BN215" s="1352"/>
      <c r="BO215" s="1352"/>
      <c r="BP215" s="1414"/>
      <c r="BQ215" s="1692"/>
      <c r="BR215" s="1693"/>
      <c r="BS215" s="1693"/>
      <c r="BT215" s="1693"/>
      <c r="BU215" s="1694"/>
      <c r="BV215" s="1692"/>
      <c r="BW215" s="1693"/>
      <c r="BX215" s="1693"/>
      <c r="BY215" s="1693"/>
      <c r="BZ215" s="1693"/>
      <c r="CA215" s="1394"/>
      <c r="CB215" s="1343"/>
      <c r="CC215" s="1343"/>
      <c r="CD215" s="1343"/>
      <c r="CE215" s="1344"/>
      <c r="CF215" s="1343"/>
      <c r="CG215" s="1343"/>
      <c r="CH215" s="1343"/>
      <c r="CI215" s="1343"/>
      <c r="CJ215" s="1344"/>
      <c r="CK215" s="1395"/>
      <c r="CL215" s="1348"/>
      <c r="CM215" s="1348"/>
      <c r="CN215" s="1348"/>
      <c r="CO215" s="1349"/>
      <c r="CP215" s="1395"/>
      <c r="CQ215" s="1348"/>
      <c r="CR215" s="1348"/>
      <c r="CS215" s="1348"/>
      <c r="CT215" s="1349"/>
      <c r="CU215" s="1499"/>
      <c r="CV215" s="1490"/>
      <c r="CW215" s="1490"/>
      <c r="CX215" s="1695"/>
      <c r="CY215" s="1490"/>
      <c r="CZ215" s="1490"/>
      <c r="DA215" s="1490"/>
      <c r="DB215" s="1695"/>
      <c r="DC215" s="1352"/>
      <c r="DD215" s="1696"/>
      <c r="DE215" s="1701"/>
    </row>
    <row r="216" spans="1:109" ht="15.75" customHeight="1">
      <c r="A216" s="760" t="s">
        <v>1029</v>
      </c>
      <c r="B216" s="761">
        <v>210</v>
      </c>
      <c r="C216" s="777" t="s">
        <v>2843</v>
      </c>
      <c r="D216" s="761" t="s">
        <v>2839</v>
      </c>
      <c r="E216" s="761" t="s">
        <v>1927</v>
      </c>
      <c r="F216" s="773" t="s">
        <v>2844</v>
      </c>
      <c r="G216" s="778" t="s">
        <v>178</v>
      </c>
      <c r="H216" s="779" t="s">
        <v>2841</v>
      </c>
      <c r="I216" s="780"/>
      <c r="J216" s="781">
        <v>1</v>
      </c>
      <c r="K216" s="781"/>
      <c r="L216" s="781"/>
      <c r="M216" s="781"/>
      <c r="N216" s="781"/>
      <c r="O216" s="781"/>
      <c r="P216" s="782"/>
      <c r="Q216" s="783">
        <f t="shared" si="3"/>
        <v>1</v>
      </c>
      <c r="R216" s="777" t="s">
        <v>984</v>
      </c>
      <c r="S216" s="761" t="s">
        <v>964</v>
      </c>
      <c r="T216" s="784" t="s">
        <v>965</v>
      </c>
      <c r="U216" s="761" t="s">
        <v>2103</v>
      </c>
      <c r="V216" s="761" t="s">
        <v>991</v>
      </c>
      <c r="W216" s="761" t="s">
        <v>2234</v>
      </c>
      <c r="X216" s="817">
        <v>1</v>
      </c>
      <c r="Y216" s="809" t="s">
        <v>978</v>
      </c>
      <c r="Z216" s="778" t="s">
        <v>178</v>
      </c>
      <c r="AA216" s="773"/>
      <c r="AB216" s="773"/>
      <c r="AC216" s="773"/>
      <c r="AD216" s="773"/>
      <c r="AE216" s="773"/>
      <c r="AF216" s="787"/>
      <c r="AG216" s="788"/>
      <c r="AH216" s="788"/>
      <c r="AI216" s="788"/>
      <c r="AJ216" s="788"/>
      <c r="AK216" s="788"/>
      <c r="AL216" s="788"/>
      <c r="AM216" s="788"/>
      <c r="AN216" s="788"/>
      <c r="AO216" s="788"/>
      <c r="AP216" s="788"/>
      <c r="AQ216" s="1395"/>
      <c r="AR216" s="1348"/>
      <c r="AS216" s="1348"/>
      <c r="AT216" s="1348"/>
      <c r="AU216" s="1349"/>
      <c r="AV216" s="796"/>
      <c r="AW216" s="788"/>
      <c r="AX216" s="788"/>
      <c r="AY216" s="788"/>
      <c r="AZ216" s="788"/>
      <c r="BA216" s="788"/>
      <c r="BB216" s="788"/>
      <c r="BC216" s="788"/>
      <c r="BD216" s="788"/>
      <c r="BE216" s="788"/>
      <c r="BF216" s="788"/>
      <c r="BG216" s="788"/>
      <c r="BH216" s="788"/>
      <c r="BI216" s="788"/>
      <c r="BJ216" s="788"/>
      <c r="BK216" s="793"/>
      <c r="BL216" s="1351"/>
      <c r="BM216" s="1352"/>
      <c r="BN216" s="1352"/>
      <c r="BO216" s="1352"/>
      <c r="BP216" s="1414"/>
      <c r="BQ216" s="1394"/>
      <c r="BR216" s="1343"/>
      <c r="BS216" s="1343"/>
      <c r="BT216" s="1343"/>
      <c r="BU216" s="1344"/>
      <c r="BV216" s="1394"/>
      <c r="BW216" s="1343"/>
      <c r="BX216" s="1343"/>
      <c r="BY216" s="1343"/>
      <c r="BZ216" s="1343"/>
      <c r="CA216" s="1394"/>
      <c r="CB216" s="1343"/>
      <c r="CC216" s="1343"/>
      <c r="CD216" s="1343"/>
      <c r="CE216" s="1344"/>
      <c r="CF216" s="1343"/>
      <c r="CG216" s="1343"/>
      <c r="CH216" s="1343"/>
      <c r="CI216" s="1343"/>
      <c r="CJ216" s="1344"/>
      <c r="CK216" s="1394"/>
      <c r="CL216" s="1343"/>
      <c r="CM216" s="1343"/>
      <c r="CN216" s="1343"/>
      <c r="CO216" s="1344"/>
      <c r="CP216" s="1394"/>
      <c r="CQ216" s="1343"/>
      <c r="CR216" s="1343"/>
      <c r="CS216" s="1343"/>
      <c r="CT216" s="1344"/>
      <c r="CU216" s="1499"/>
      <c r="CV216" s="1490"/>
      <c r="CW216" s="1490"/>
      <c r="CX216" s="1695"/>
      <c r="CY216" s="1490"/>
      <c r="CZ216" s="1490"/>
      <c r="DA216" s="1490"/>
      <c r="DB216" s="1695"/>
      <c r="DC216" s="1352"/>
      <c r="DD216" s="1696"/>
      <c r="DE216" s="1701"/>
    </row>
    <row r="217" spans="1:109" ht="15.75" customHeight="1">
      <c r="A217" s="760" t="s">
        <v>1029</v>
      </c>
      <c r="B217" s="761">
        <v>211</v>
      </c>
      <c r="C217" s="777" t="s">
        <v>2845</v>
      </c>
      <c r="D217" s="761" t="s">
        <v>2839</v>
      </c>
      <c r="E217" s="761" t="s">
        <v>1927</v>
      </c>
      <c r="F217" s="773" t="s">
        <v>2846</v>
      </c>
      <c r="G217" s="778" t="s">
        <v>2847</v>
      </c>
      <c r="H217" s="779" t="s">
        <v>2848</v>
      </c>
      <c r="I217" s="780"/>
      <c r="J217" s="781">
        <v>1</v>
      </c>
      <c r="K217" s="781"/>
      <c r="L217" s="781"/>
      <c r="M217" s="781"/>
      <c r="N217" s="781"/>
      <c r="O217" s="781"/>
      <c r="P217" s="782"/>
      <c r="Q217" s="783">
        <f t="shared" si="3"/>
        <v>1</v>
      </c>
      <c r="R217" s="777" t="s">
        <v>984</v>
      </c>
      <c r="S217" s="761" t="s">
        <v>964</v>
      </c>
      <c r="T217" s="784" t="s">
        <v>965</v>
      </c>
      <c r="U217" s="761" t="s">
        <v>2178</v>
      </c>
      <c r="V217" s="761" t="s">
        <v>991</v>
      </c>
      <c r="W217" s="761" t="s">
        <v>2246</v>
      </c>
      <c r="X217" s="817">
        <v>2</v>
      </c>
      <c r="Y217" s="809" t="s">
        <v>978</v>
      </c>
      <c r="Z217" s="778" t="s">
        <v>2031</v>
      </c>
      <c r="AA217" s="773"/>
      <c r="AB217" s="773"/>
      <c r="AC217" s="773"/>
      <c r="AD217" s="773"/>
      <c r="AE217" s="773"/>
      <c r="AF217" s="787"/>
      <c r="AG217" s="788"/>
      <c r="AH217" s="788"/>
      <c r="AI217" s="788"/>
      <c r="AJ217" s="788"/>
      <c r="AK217" s="788"/>
      <c r="AL217" s="788"/>
      <c r="AM217" s="788"/>
      <c r="AN217" s="788"/>
      <c r="AO217" s="788"/>
      <c r="AP217" s="788"/>
      <c r="AQ217" s="796">
        <v>0.51</v>
      </c>
      <c r="AR217" s="788">
        <v>0.51</v>
      </c>
      <c r="AS217" s="788">
        <v>0.5</v>
      </c>
      <c r="AT217" s="788">
        <v>0.5</v>
      </c>
      <c r="AU217" s="793">
        <v>0.5</v>
      </c>
      <c r="AV217" s="796"/>
      <c r="AW217" s="788"/>
      <c r="AX217" s="788"/>
      <c r="AY217" s="788"/>
      <c r="AZ217" s="788"/>
      <c r="BA217" s="788"/>
      <c r="BB217" s="788"/>
      <c r="BC217" s="788"/>
      <c r="BD217" s="788"/>
      <c r="BE217" s="788"/>
      <c r="BF217" s="788"/>
      <c r="BG217" s="788"/>
      <c r="BH217" s="788"/>
      <c r="BI217" s="788"/>
      <c r="BJ217" s="788"/>
      <c r="BK217" s="793"/>
      <c r="BL217" s="777" t="s">
        <v>961</v>
      </c>
      <c r="BM217" s="773" t="s">
        <v>961</v>
      </c>
      <c r="BN217" s="773" t="s">
        <v>961</v>
      </c>
      <c r="BO217" s="773" t="s">
        <v>961</v>
      </c>
      <c r="BP217" s="784" t="s">
        <v>961</v>
      </c>
      <c r="BQ217" s="796" t="s">
        <v>1971</v>
      </c>
      <c r="BR217" s="788" t="s">
        <v>1971</v>
      </c>
      <c r="BS217" s="788" t="s">
        <v>1971</v>
      </c>
      <c r="BT217" s="788" t="s">
        <v>1971</v>
      </c>
      <c r="BU217" s="793" t="s">
        <v>1971</v>
      </c>
      <c r="BV217" s="796" t="s">
        <v>1971</v>
      </c>
      <c r="BW217" s="788" t="s">
        <v>1971</v>
      </c>
      <c r="BX217" s="788" t="s">
        <v>1971</v>
      </c>
      <c r="BY217" s="788" t="s">
        <v>1971</v>
      </c>
      <c r="BZ217" s="788" t="s">
        <v>1971</v>
      </c>
      <c r="CA217" s="796" t="s">
        <v>1971</v>
      </c>
      <c r="CB217" s="788" t="s">
        <v>1971</v>
      </c>
      <c r="CC217" s="788" t="s">
        <v>1971</v>
      </c>
      <c r="CD217" s="788" t="s">
        <v>1971</v>
      </c>
      <c r="CE217" s="793" t="s">
        <v>1971</v>
      </c>
      <c r="CF217" s="788" t="s">
        <v>1971</v>
      </c>
      <c r="CG217" s="788" t="s">
        <v>1971</v>
      </c>
      <c r="CH217" s="788" t="s">
        <v>1971</v>
      </c>
      <c r="CI217" s="788" t="s">
        <v>1971</v>
      </c>
      <c r="CJ217" s="793" t="s">
        <v>1971</v>
      </c>
      <c r="CK217" s="796" t="s">
        <v>1971</v>
      </c>
      <c r="CL217" s="788" t="s">
        <v>1971</v>
      </c>
      <c r="CM217" s="788" t="s">
        <v>1971</v>
      </c>
      <c r="CN217" s="788" t="s">
        <v>1971</v>
      </c>
      <c r="CO217" s="793" t="s">
        <v>1971</v>
      </c>
      <c r="CP217" s="796" t="s">
        <v>1971</v>
      </c>
      <c r="CQ217" s="788" t="s">
        <v>1971</v>
      </c>
      <c r="CR217" s="788" t="s">
        <v>1971</v>
      </c>
      <c r="CS217" s="788" t="s">
        <v>1971</v>
      </c>
      <c r="CT217" s="793" t="s">
        <v>1971</v>
      </c>
      <c r="CU217" s="1273">
        <v>-0.79600000000000004</v>
      </c>
      <c r="CV217" s="1272" t="s">
        <v>1971</v>
      </c>
      <c r="CW217" s="1272" t="s">
        <v>1971</v>
      </c>
      <c r="CX217" s="1274" t="s">
        <v>1971</v>
      </c>
      <c r="CY217" s="1272" t="s">
        <v>1971</v>
      </c>
      <c r="CZ217" s="1272" t="s">
        <v>1971</v>
      </c>
      <c r="DA217" s="1272" t="s">
        <v>1971</v>
      </c>
      <c r="DB217" s="1274" t="s">
        <v>1971</v>
      </c>
      <c r="DC217" s="773"/>
      <c r="DD217" s="801">
        <v>1</v>
      </c>
      <c r="DE217" s="802"/>
    </row>
    <row r="218" spans="1:109" ht="15.75" customHeight="1">
      <c r="A218" s="760" t="s">
        <v>1029</v>
      </c>
      <c r="B218" s="761">
        <v>212</v>
      </c>
      <c r="C218" s="777" t="s">
        <v>2849</v>
      </c>
      <c r="D218" s="761" t="s">
        <v>2839</v>
      </c>
      <c r="E218" s="761" t="s">
        <v>1920</v>
      </c>
      <c r="F218" s="773" t="s">
        <v>2850</v>
      </c>
      <c r="G218" s="778" t="s">
        <v>148</v>
      </c>
      <c r="H218" s="779" t="s">
        <v>2841</v>
      </c>
      <c r="I218" s="780"/>
      <c r="J218" s="781">
        <v>1</v>
      </c>
      <c r="K218" s="781"/>
      <c r="L218" s="781"/>
      <c r="M218" s="781"/>
      <c r="N218" s="781"/>
      <c r="O218" s="781"/>
      <c r="P218" s="782"/>
      <c r="Q218" s="783">
        <f t="shared" si="3"/>
        <v>1</v>
      </c>
      <c r="R218" s="777" t="s">
        <v>984</v>
      </c>
      <c r="S218" s="761" t="s">
        <v>964</v>
      </c>
      <c r="T218" s="784" t="s">
        <v>965</v>
      </c>
      <c r="U218" s="761" t="s">
        <v>1955</v>
      </c>
      <c r="V218" s="761" t="s">
        <v>1039</v>
      </c>
      <c r="W218" s="761" t="s">
        <v>2851</v>
      </c>
      <c r="X218" s="817">
        <v>2</v>
      </c>
      <c r="Y218" s="809" t="s">
        <v>978</v>
      </c>
      <c r="Z218" s="778" t="s">
        <v>148</v>
      </c>
      <c r="AA218" s="773"/>
      <c r="AB218" s="773"/>
      <c r="AC218" s="773"/>
      <c r="AD218" s="773"/>
      <c r="AE218" s="773"/>
      <c r="AF218" s="787"/>
      <c r="AG218" s="788"/>
      <c r="AH218" s="788"/>
      <c r="AI218" s="788"/>
      <c r="AJ218" s="788"/>
      <c r="AK218" s="788"/>
      <c r="AL218" s="788"/>
      <c r="AM218" s="788"/>
      <c r="AN218" s="788"/>
      <c r="AO218" s="788"/>
      <c r="AP218" s="788"/>
      <c r="AQ218" s="1394"/>
      <c r="AR218" s="1343"/>
      <c r="AS218" s="1343"/>
      <c r="AT218" s="1343"/>
      <c r="AU218" s="1344"/>
      <c r="AV218" s="796"/>
      <c r="AW218" s="788"/>
      <c r="AX218" s="788"/>
      <c r="AY218" s="788"/>
      <c r="AZ218" s="788"/>
      <c r="BA218" s="788"/>
      <c r="BB218" s="788"/>
      <c r="BC218" s="788"/>
      <c r="BD218" s="788"/>
      <c r="BE218" s="788"/>
      <c r="BF218" s="788"/>
      <c r="BG218" s="788"/>
      <c r="BH218" s="788"/>
      <c r="BI218" s="788"/>
      <c r="BJ218" s="788"/>
      <c r="BK218" s="793"/>
      <c r="BL218" s="1351"/>
      <c r="BM218" s="1352"/>
      <c r="BN218" s="1352"/>
      <c r="BO218" s="1352"/>
      <c r="BP218" s="1414"/>
      <c r="BQ218" s="1394"/>
      <c r="BR218" s="1343"/>
      <c r="BS218" s="1343"/>
      <c r="BT218" s="1343"/>
      <c r="BU218" s="1344"/>
      <c r="BV218" s="1394"/>
      <c r="BW218" s="1343"/>
      <c r="BX218" s="1343"/>
      <c r="BY218" s="1343"/>
      <c r="BZ218" s="1343"/>
      <c r="CA218" s="1394"/>
      <c r="CB218" s="1343"/>
      <c r="CC218" s="1343"/>
      <c r="CD218" s="1343"/>
      <c r="CE218" s="1344"/>
      <c r="CF218" s="1343"/>
      <c r="CG218" s="1343"/>
      <c r="CH218" s="1343"/>
      <c r="CI218" s="1343"/>
      <c r="CJ218" s="1344"/>
      <c r="CK218" s="1394"/>
      <c r="CL218" s="1343"/>
      <c r="CM218" s="1343"/>
      <c r="CN218" s="1343"/>
      <c r="CO218" s="1344"/>
      <c r="CP218" s="1394"/>
      <c r="CQ218" s="1343"/>
      <c r="CR218" s="1343"/>
      <c r="CS218" s="1343"/>
      <c r="CT218" s="1344"/>
      <c r="CU218" s="1499"/>
      <c r="CV218" s="1490"/>
      <c r="CW218" s="1490"/>
      <c r="CX218" s="1695"/>
      <c r="CY218" s="1490"/>
      <c r="CZ218" s="1490"/>
      <c r="DA218" s="1490"/>
      <c r="DB218" s="1695"/>
      <c r="DC218" s="1352"/>
      <c r="DD218" s="1696"/>
      <c r="DE218" s="1701"/>
    </row>
    <row r="219" spans="1:109" ht="15.75" customHeight="1">
      <c r="A219" s="760" t="s">
        <v>1029</v>
      </c>
      <c r="B219" s="761">
        <v>213</v>
      </c>
      <c r="C219" s="777" t="s">
        <v>2852</v>
      </c>
      <c r="D219" s="761" t="s">
        <v>2853</v>
      </c>
      <c r="E219" s="761" t="s">
        <v>1927</v>
      </c>
      <c r="F219" s="773" t="s">
        <v>2854</v>
      </c>
      <c r="G219" s="778" t="s">
        <v>2855</v>
      </c>
      <c r="H219" s="779" t="s">
        <v>2856</v>
      </c>
      <c r="I219" s="780"/>
      <c r="J219" s="781"/>
      <c r="K219" s="781"/>
      <c r="L219" s="781"/>
      <c r="M219" s="781">
        <v>1</v>
      </c>
      <c r="N219" s="781"/>
      <c r="O219" s="781"/>
      <c r="P219" s="782"/>
      <c r="Q219" s="783">
        <f t="shared" si="3"/>
        <v>1</v>
      </c>
      <c r="R219" s="777" t="s">
        <v>984</v>
      </c>
      <c r="S219" s="761" t="s">
        <v>964</v>
      </c>
      <c r="T219" s="784" t="s">
        <v>965</v>
      </c>
      <c r="U219" s="761" t="s">
        <v>2146</v>
      </c>
      <c r="V219" s="761" t="s">
        <v>991</v>
      </c>
      <c r="W219" s="761" t="s">
        <v>2857</v>
      </c>
      <c r="X219" s="817">
        <v>0</v>
      </c>
      <c r="Y219" s="809" t="s">
        <v>966</v>
      </c>
      <c r="Z219" s="778"/>
      <c r="AA219" s="773"/>
      <c r="AB219" s="773"/>
      <c r="AC219" s="773"/>
      <c r="AD219" s="773"/>
      <c r="AE219" s="773"/>
      <c r="AF219" s="787"/>
      <c r="AG219" s="788"/>
      <c r="AH219" s="788"/>
      <c r="AI219" s="788"/>
      <c r="AJ219" s="788"/>
      <c r="AK219" s="788"/>
      <c r="AL219" s="788"/>
      <c r="AM219" s="788"/>
      <c r="AN219" s="788"/>
      <c r="AO219" s="788"/>
      <c r="AP219" s="788"/>
      <c r="AQ219" s="796">
        <v>12960</v>
      </c>
      <c r="AR219" s="788">
        <v>15970</v>
      </c>
      <c r="AS219" s="788">
        <v>18980</v>
      </c>
      <c r="AT219" s="788">
        <v>21990</v>
      </c>
      <c r="AU219" s="793">
        <v>25000</v>
      </c>
      <c r="AV219" s="796"/>
      <c r="AW219" s="788"/>
      <c r="AX219" s="788"/>
      <c r="AY219" s="788"/>
      <c r="AZ219" s="788"/>
      <c r="BA219" s="788"/>
      <c r="BB219" s="788"/>
      <c r="BC219" s="788"/>
      <c r="BD219" s="788"/>
      <c r="BE219" s="788"/>
      <c r="BF219" s="788"/>
      <c r="BG219" s="788"/>
      <c r="BH219" s="788"/>
      <c r="BI219" s="788"/>
      <c r="BJ219" s="788"/>
      <c r="BK219" s="793"/>
      <c r="BL219" s="777" t="s">
        <v>961</v>
      </c>
      <c r="BM219" s="773" t="s">
        <v>961</v>
      </c>
      <c r="BN219" s="773" t="s">
        <v>961</v>
      </c>
      <c r="BO219" s="773" t="s">
        <v>961</v>
      </c>
      <c r="BP219" s="784" t="s">
        <v>961</v>
      </c>
      <c r="BQ219" s="796" t="s">
        <v>1971</v>
      </c>
      <c r="BR219" s="788" t="s">
        <v>1971</v>
      </c>
      <c r="BS219" s="788" t="s">
        <v>1971</v>
      </c>
      <c r="BT219" s="788" t="s">
        <v>1971</v>
      </c>
      <c r="BU219" s="793" t="s">
        <v>1971</v>
      </c>
      <c r="BV219" s="796" t="s">
        <v>1971</v>
      </c>
      <c r="BW219" s="788" t="s">
        <v>1971</v>
      </c>
      <c r="BX219" s="788" t="s">
        <v>1971</v>
      </c>
      <c r="BY219" s="788" t="s">
        <v>1971</v>
      </c>
      <c r="BZ219" s="788" t="s">
        <v>1971</v>
      </c>
      <c r="CA219" s="796" t="s">
        <v>1971</v>
      </c>
      <c r="CB219" s="788" t="s">
        <v>1971</v>
      </c>
      <c r="CC219" s="788" t="s">
        <v>1971</v>
      </c>
      <c r="CD219" s="788" t="s">
        <v>1971</v>
      </c>
      <c r="CE219" s="793" t="s">
        <v>1971</v>
      </c>
      <c r="CF219" s="788" t="s">
        <v>1971</v>
      </c>
      <c r="CG219" s="788" t="s">
        <v>1971</v>
      </c>
      <c r="CH219" s="788" t="s">
        <v>1971</v>
      </c>
      <c r="CI219" s="788" t="s">
        <v>1971</v>
      </c>
      <c r="CJ219" s="788" t="s">
        <v>1971</v>
      </c>
      <c r="CK219" s="796" t="s">
        <v>1971</v>
      </c>
      <c r="CL219" s="788" t="s">
        <v>1971</v>
      </c>
      <c r="CM219" s="788" t="s">
        <v>1971</v>
      </c>
      <c r="CN219" s="788" t="s">
        <v>1971</v>
      </c>
      <c r="CO219" s="793" t="s">
        <v>1971</v>
      </c>
      <c r="CP219" s="796" t="s">
        <v>1971</v>
      </c>
      <c r="CQ219" s="788" t="s">
        <v>1971</v>
      </c>
      <c r="CR219" s="788" t="s">
        <v>1971</v>
      </c>
      <c r="CS219" s="788" t="s">
        <v>1971</v>
      </c>
      <c r="CT219" s="793" t="s">
        <v>1971</v>
      </c>
      <c r="CU219" s="1273">
        <v>-9.0999999999999993E-6</v>
      </c>
      <c r="CV219" s="1272" t="s">
        <v>1971</v>
      </c>
      <c r="CW219" s="1272" t="s">
        <v>1971</v>
      </c>
      <c r="CX219" s="1274" t="s">
        <v>1971</v>
      </c>
      <c r="CY219" s="1272" t="s">
        <v>1971</v>
      </c>
      <c r="CZ219" s="1272" t="s">
        <v>1971</v>
      </c>
      <c r="DA219" s="1272" t="s">
        <v>1971</v>
      </c>
      <c r="DB219" s="1274" t="s">
        <v>1971</v>
      </c>
      <c r="DC219" s="773"/>
      <c r="DD219" s="801">
        <v>1</v>
      </c>
      <c r="DE219" s="802"/>
    </row>
    <row r="220" spans="1:109" ht="15.75" customHeight="1">
      <c r="A220" s="760" t="s">
        <v>1029</v>
      </c>
      <c r="B220" s="761">
        <v>214</v>
      </c>
      <c r="C220" s="777" t="s">
        <v>2858</v>
      </c>
      <c r="D220" s="761" t="s">
        <v>2853</v>
      </c>
      <c r="E220" s="761" t="s">
        <v>1936</v>
      </c>
      <c r="F220" s="773" t="s">
        <v>2859</v>
      </c>
      <c r="G220" s="778" t="s">
        <v>2860</v>
      </c>
      <c r="H220" s="779" t="s">
        <v>2861</v>
      </c>
      <c r="I220" s="780"/>
      <c r="J220" s="781"/>
      <c r="K220" s="781"/>
      <c r="L220" s="781"/>
      <c r="M220" s="781">
        <v>1</v>
      </c>
      <c r="N220" s="781"/>
      <c r="O220" s="781"/>
      <c r="P220" s="782"/>
      <c r="Q220" s="783">
        <f t="shared" si="3"/>
        <v>1</v>
      </c>
      <c r="R220" s="777" t="s">
        <v>963</v>
      </c>
      <c r="S220" s="761"/>
      <c r="T220" s="784"/>
      <c r="U220" s="761" t="s">
        <v>2146</v>
      </c>
      <c r="V220" s="761" t="s">
        <v>293</v>
      </c>
      <c r="W220" s="761" t="s">
        <v>2482</v>
      </c>
      <c r="X220" s="817">
        <v>1</v>
      </c>
      <c r="Y220" s="809" t="s">
        <v>966</v>
      </c>
      <c r="Z220" s="778"/>
      <c r="AA220" s="773"/>
      <c r="AB220" s="773"/>
      <c r="AC220" s="773"/>
      <c r="AD220" s="773"/>
      <c r="AE220" s="773"/>
      <c r="AF220" s="787"/>
      <c r="AG220" s="788"/>
      <c r="AH220" s="788"/>
      <c r="AI220" s="788"/>
      <c r="AJ220" s="788"/>
      <c r="AK220" s="788"/>
      <c r="AL220" s="788"/>
      <c r="AM220" s="788"/>
      <c r="AN220" s="788"/>
      <c r="AO220" s="788"/>
      <c r="AP220" s="788"/>
      <c r="AQ220" s="796">
        <v>56.7</v>
      </c>
      <c r="AR220" s="788">
        <v>59.5</v>
      </c>
      <c r="AS220" s="788">
        <v>62.3</v>
      </c>
      <c r="AT220" s="788">
        <v>65.2</v>
      </c>
      <c r="AU220" s="793">
        <v>68</v>
      </c>
      <c r="AV220" s="796"/>
      <c r="AW220" s="788"/>
      <c r="AX220" s="788"/>
      <c r="AY220" s="788"/>
      <c r="AZ220" s="788"/>
      <c r="BA220" s="788"/>
      <c r="BB220" s="788"/>
      <c r="BC220" s="788"/>
      <c r="BD220" s="788"/>
      <c r="BE220" s="788"/>
      <c r="BF220" s="788"/>
      <c r="BG220" s="788"/>
      <c r="BH220" s="788"/>
      <c r="BI220" s="788"/>
      <c r="BJ220" s="788"/>
      <c r="BK220" s="793"/>
      <c r="BL220" s="777"/>
      <c r="BM220" s="773"/>
      <c r="BN220" s="773"/>
      <c r="BO220" s="773"/>
      <c r="BP220" s="784"/>
      <c r="BQ220" s="796" t="s">
        <v>1971</v>
      </c>
      <c r="BR220" s="788" t="s">
        <v>1971</v>
      </c>
      <c r="BS220" s="788" t="s">
        <v>1971</v>
      </c>
      <c r="BT220" s="788" t="s">
        <v>1971</v>
      </c>
      <c r="BU220" s="793" t="s">
        <v>1971</v>
      </c>
      <c r="BV220" s="796" t="s">
        <v>1971</v>
      </c>
      <c r="BW220" s="788" t="s">
        <v>1971</v>
      </c>
      <c r="BX220" s="788" t="s">
        <v>1971</v>
      </c>
      <c r="BY220" s="788" t="s">
        <v>1971</v>
      </c>
      <c r="BZ220" s="788" t="s">
        <v>1971</v>
      </c>
      <c r="CA220" s="796" t="s">
        <v>1971</v>
      </c>
      <c r="CB220" s="788" t="s">
        <v>1971</v>
      </c>
      <c r="CC220" s="788" t="s">
        <v>1971</v>
      </c>
      <c r="CD220" s="788" t="s">
        <v>1971</v>
      </c>
      <c r="CE220" s="793" t="s">
        <v>1971</v>
      </c>
      <c r="CF220" s="788" t="s">
        <v>1971</v>
      </c>
      <c r="CG220" s="788" t="s">
        <v>1971</v>
      </c>
      <c r="CH220" s="788" t="s">
        <v>1971</v>
      </c>
      <c r="CI220" s="788" t="s">
        <v>1971</v>
      </c>
      <c r="CJ220" s="793" t="s">
        <v>1971</v>
      </c>
      <c r="CK220" s="796" t="s">
        <v>1971</v>
      </c>
      <c r="CL220" s="788" t="s">
        <v>1971</v>
      </c>
      <c r="CM220" s="788" t="s">
        <v>1971</v>
      </c>
      <c r="CN220" s="788" t="s">
        <v>1971</v>
      </c>
      <c r="CO220" s="793" t="s">
        <v>1971</v>
      </c>
      <c r="CP220" s="796" t="s">
        <v>1971</v>
      </c>
      <c r="CQ220" s="788" t="s">
        <v>1971</v>
      </c>
      <c r="CR220" s="788" t="s">
        <v>1971</v>
      </c>
      <c r="CS220" s="788" t="s">
        <v>1971</v>
      </c>
      <c r="CT220" s="793" t="s">
        <v>1971</v>
      </c>
      <c r="CU220" s="1273" t="s">
        <v>1971</v>
      </c>
      <c r="CV220" s="1272" t="s">
        <v>1971</v>
      </c>
      <c r="CW220" s="1272" t="s">
        <v>1971</v>
      </c>
      <c r="CX220" s="1274" t="s">
        <v>1971</v>
      </c>
      <c r="CY220" s="1272" t="s">
        <v>1971</v>
      </c>
      <c r="CZ220" s="1272" t="s">
        <v>1971</v>
      </c>
      <c r="DA220" s="1272" t="s">
        <v>1971</v>
      </c>
      <c r="DB220" s="1274" t="s">
        <v>1971</v>
      </c>
      <c r="DC220" s="773"/>
      <c r="DD220" s="801">
        <v>1</v>
      </c>
      <c r="DE220" s="802"/>
    </row>
    <row r="221" spans="1:109" ht="15.75" customHeight="1">
      <c r="A221" s="760" t="s">
        <v>1029</v>
      </c>
      <c r="B221" s="761">
        <v>215</v>
      </c>
      <c r="C221" s="777" t="s">
        <v>2862</v>
      </c>
      <c r="D221" s="761" t="s">
        <v>2853</v>
      </c>
      <c r="E221" s="761" t="s">
        <v>1936</v>
      </c>
      <c r="F221" s="773" t="s">
        <v>2863</v>
      </c>
      <c r="G221" s="778" t="s">
        <v>2864</v>
      </c>
      <c r="H221" s="779" t="s">
        <v>2865</v>
      </c>
      <c r="I221" s="780"/>
      <c r="J221" s="781"/>
      <c r="K221" s="781"/>
      <c r="L221" s="781"/>
      <c r="M221" s="781">
        <v>1</v>
      </c>
      <c r="N221" s="781"/>
      <c r="O221" s="781"/>
      <c r="P221" s="782"/>
      <c r="Q221" s="783">
        <f t="shared" si="3"/>
        <v>1</v>
      </c>
      <c r="R221" s="777" t="s">
        <v>963</v>
      </c>
      <c r="S221" s="761"/>
      <c r="T221" s="784"/>
      <c r="U221" s="761" t="s">
        <v>2146</v>
      </c>
      <c r="V221" s="761" t="s">
        <v>293</v>
      </c>
      <c r="W221" s="761" t="s">
        <v>2482</v>
      </c>
      <c r="X221" s="817">
        <v>1</v>
      </c>
      <c r="Y221" s="786" t="s">
        <v>966</v>
      </c>
      <c r="Z221" s="778"/>
      <c r="AA221" s="773"/>
      <c r="AB221" s="773"/>
      <c r="AC221" s="773"/>
      <c r="AD221" s="773"/>
      <c r="AE221" s="773"/>
      <c r="AF221" s="787"/>
      <c r="AG221" s="788"/>
      <c r="AH221" s="788"/>
      <c r="AI221" s="788"/>
      <c r="AJ221" s="788"/>
      <c r="AK221" s="788"/>
      <c r="AL221" s="788"/>
      <c r="AM221" s="788"/>
      <c r="AN221" s="788"/>
      <c r="AO221" s="788"/>
      <c r="AP221" s="788"/>
      <c r="AQ221" s="796">
        <v>80</v>
      </c>
      <c r="AR221" s="788">
        <v>80</v>
      </c>
      <c r="AS221" s="788">
        <v>80</v>
      </c>
      <c r="AT221" s="788">
        <v>80</v>
      </c>
      <c r="AU221" s="793">
        <v>80</v>
      </c>
      <c r="AV221" s="796"/>
      <c r="AW221" s="788"/>
      <c r="AX221" s="788"/>
      <c r="AY221" s="788"/>
      <c r="AZ221" s="788"/>
      <c r="BA221" s="788"/>
      <c r="BB221" s="788"/>
      <c r="BC221" s="788"/>
      <c r="BD221" s="788"/>
      <c r="BE221" s="788"/>
      <c r="BF221" s="788"/>
      <c r="BG221" s="788"/>
      <c r="BH221" s="788"/>
      <c r="BI221" s="788"/>
      <c r="BJ221" s="788"/>
      <c r="BK221" s="793"/>
      <c r="BL221" s="777"/>
      <c r="BM221" s="773"/>
      <c r="BN221" s="773"/>
      <c r="BO221" s="773"/>
      <c r="BP221" s="784"/>
      <c r="BQ221" s="796" t="s">
        <v>1971</v>
      </c>
      <c r="BR221" s="788" t="s">
        <v>1971</v>
      </c>
      <c r="BS221" s="788" t="s">
        <v>1971</v>
      </c>
      <c r="BT221" s="788" t="s">
        <v>1971</v>
      </c>
      <c r="BU221" s="793" t="s">
        <v>1971</v>
      </c>
      <c r="BV221" s="796" t="s">
        <v>1971</v>
      </c>
      <c r="BW221" s="788" t="s">
        <v>1971</v>
      </c>
      <c r="BX221" s="788" t="s">
        <v>1971</v>
      </c>
      <c r="BY221" s="788" t="s">
        <v>1971</v>
      </c>
      <c r="BZ221" s="788" t="s">
        <v>1971</v>
      </c>
      <c r="CA221" s="796" t="s">
        <v>1971</v>
      </c>
      <c r="CB221" s="788" t="s">
        <v>1971</v>
      </c>
      <c r="CC221" s="788" t="s">
        <v>1971</v>
      </c>
      <c r="CD221" s="788" t="s">
        <v>1971</v>
      </c>
      <c r="CE221" s="793" t="s">
        <v>1971</v>
      </c>
      <c r="CF221" s="788" t="s">
        <v>1971</v>
      </c>
      <c r="CG221" s="788" t="s">
        <v>1971</v>
      </c>
      <c r="CH221" s="788" t="s">
        <v>1971</v>
      </c>
      <c r="CI221" s="788" t="s">
        <v>1971</v>
      </c>
      <c r="CJ221" s="793" t="s">
        <v>1971</v>
      </c>
      <c r="CK221" s="796" t="s">
        <v>1971</v>
      </c>
      <c r="CL221" s="788" t="s">
        <v>1971</v>
      </c>
      <c r="CM221" s="788" t="s">
        <v>1971</v>
      </c>
      <c r="CN221" s="788" t="s">
        <v>1971</v>
      </c>
      <c r="CO221" s="793" t="s">
        <v>1971</v>
      </c>
      <c r="CP221" s="796" t="s">
        <v>1971</v>
      </c>
      <c r="CQ221" s="788" t="s">
        <v>1971</v>
      </c>
      <c r="CR221" s="788" t="s">
        <v>1971</v>
      </c>
      <c r="CS221" s="788" t="s">
        <v>1971</v>
      </c>
      <c r="CT221" s="793" t="s">
        <v>1971</v>
      </c>
      <c r="CU221" s="1273" t="s">
        <v>1971</v>
      </c>
      <c r="CV221" s="1272" t="s">
        <v>1971</v>
      </c>
      <c r="CW221" s="1272" t="s">
        <v>1971</v>
      </c>
      <c r="CX221" s="1274" t="s">
        <v>1971</v>
      </c>
      <c r="CY221" s="1272" t="s">
        <v>1971</v>
      </c>
      <c r="CZ221" s="1272" t="s">
        <v>1971</v>
      </c>
      <c r="DA221" s="1272" t="s">
        <v>1971</v>
      </c>
      <c r="DB221" s="1274" t="s">
        <v>1971</v>
      </c>
      <c r="DC221" s="773"/>
      <c r="DD221" s="801">
        <v>1</v>
      </c>
      <c r="DE221" s="802"/>
    </row>
    <row r="222" spans="1:109" ht="15.75" customHeight="1">
      <c r="A222" s="760" t="s">
        <v>1029</v>
      </c>
      <c r="B222" s="761">
        <v>216</v>
      </c>
      <c r="C222" s="777" t="s">
        <v>2866</v>
      </c>
      <c r="D222" s="761" t="s">
        <v>2853</v>
      </c>
      <c r="E222" s="761" t="s">
        <v>1936</v>
      </c>
      <c r="F222" s="773" t="s">
        <v>2867</v>
      </c>
      <c r="G222" s="778" t="s">
        <v>2290</v>
      </c>
      <c r="H222" s="779" t="s">
        <v>2868</v>
      </c>
      <c r="I222" s="780"/>
      <c r="J222" s="781"/>
      <c r="K222" s="781"/>
      <c r="L222" s="781"/>
      <c r="M222" s="781">
        <v>1</v>
      </c>
      <c r="N222" s="781"/>
      <c r="O222" s="781"/>
      <c r="P222" s="782"/>
      <c r="Q222" s="783">
        <f t="shared" si="3"/>
        <v>1</v>
      </c>
      <c r="R222" s="777" t="s">
        <v>988</v>
      </c>
      <c r="S222" s="761" t="s">
        <v>964</v>
      </c>
      <c r="T222" s="784" t="s">
        <v>965</v>
      </c>
      <c r="U222" s="761" t="s">
        <v>2146</v>
      </c>
      <c r="V222" s="761" t="s">
        <v>293</v>
      </c>
      <c r="W222" s="761" t="s">
        <v>2869</v>
      </c>
      <c r="X222" s="817">
        <v>2</v>
      </c>
      <c r="Y222" s="786" t="s">
        <v>978</v>
      </c>
      <c r="Z222" s="778"/>
      <c r="AA222" s="773"/>
      <c r="AB222" s="773"/>
      <c r="AC222" s="773"/>
      <c r="AD222" s="773"/>
      <c r="AE222" s="773"/>
      <c r="AF222" s="787"/>
      <c r="AG222" s="795"/>
      <c r="AH222" s="795"/>
      <c r="AI222" s="795"/>
      <c r="AJ222" s="795"/>
      <c r="AK222" s="795"/>
      <c r="AL222" s="795"/>
      <c r="AM222" s="795"/>
      <c r="AN222" s="795"/>
      <c r="AO222" s="795"/>
      <c r="AP222" s="795"/>
      <c r="AQ222" s="794">
        <v>2.8</v>
      </c>
      <c r="AR222" s="795">
        <v>2.7</v>
      </c>
      <c r="AS222" s="795">
        <v>2.5</v>
      </c>
      <c r="AT222" s="795">
        <v>2.4</v>
      </c>
      <c r="AU222" s="808">
        <v>2.2000000000000002</v>
      </c>
      <c r="AV222" s="794"/>
      <c r="AW222" s="795"/>
      <c r="AX222" s="795"/>
      <c r="AY222" s="795"/>
      <c r="AZ222" s="795"/>
      <c r="BA222" s="795"/>
      <c r="BB222" s="795"/>
      <c r="BC222" s="795"/>
      <c r="BD222" s="795"/>
      <c r="BE222" s="795"/>
      <c r="BF222" s="795"/>
      <c r="BG222" s="795"/>
      <c r="BH222" s="795"/>
      <c r="BI222" s="795"/>
      <c r="BJ222" s="795"/>
      <c r="BK222" s="808"/>
      <c r="BL222" s="777" t="s">
        <v>961</v>
      </c>
      <c r="BM222" s="773" t="s">
        <v>961</v>
      </c>
      <c r="BN222" s="773" t="s">
        <v>961</v>
      </c>
      <c r="BO222" s="773" t="s">
        <v>961</v>
      </c>
      <c r="BP222" s="784" t="s">
        <v>961</v>
      </c>
      <c r="BQ222" s="792" t="s">
        <v>1971</v>
      </c>
      <c r="BR222" s="788" t="s">
        <v>1971</v>
      </c>
      <c r="BS222" s="788" t="s">
        <v>1971</v>
      </c>
      <c r="BT222" s="788" t="s">
        <v>1971</v>
      </c>
      <c r="BU222" s="793" t="s">
        <v>1971</v>
      </c>
      <c r="BV222" s="794">
        <v>3.36</v>
      </c>
      <c r="BW222" s="795">
        <v>3.36</v>
      </c>
      <c r="BX222" s="795">
        <v>3.36</v>
      </c>
      <c r="BY222" s="795">
        <v>3.36</v>
      </c>
      <c r="BZ222" s="795">
        <v>3.36</v>
      </c>
      <c r="CA222" s="796" t="s">
        <v>1971</v>
      </c>
      <c r="CB222" s="788" t="s">
        <v>1971</v>
      </c>
      <c r="CC222" s="788" t="s">
        <v>1971</v>
      </c>
      <c r="CD222" s="788" t="s">
        <v>1971</v>
      </c>
      <c r="CE222" s="793" t="s">
        <v>1971</v>
      </c>
      <c r="CF222" s="798" t="s">
        <v>1971</v>
      </c>
      <c r="CG222" s="798" t="s">
        <v>1971</v>
      </c>
      <c r="CH222" s="798" t="s">
        <v>1971</v>
      </c>
      <c r="CI222" s="798" t="s">
        <v>1971</v>
      </c>
      <c r="CJ222" s="799" t="s">
        <v>1971</v>
      </c>
      <c r="CK222" s="796">
        <v>2.2999999999999998</v>
      </c>
      <c r="CL222" s="788">
        <v>2.2000000000000002</v>
      </c>
      <c r="CM222" s="788">
        <v>2</v>
      </c>
      <c r="CN222" s="788">
        <v>1.9</v>
      </c>
      <c r="CO222" s="793">
        <v>1.7</v>
      </c>
      <c r="CP222" s="796" t="s">
        <v>1971</v>
      </c>
      <c r="CQ222" s="788" t="s">
        <v>1971</v>
      </c>
      <c r="CR222" s="788" t="s">
        <v>1971</v>
      </c>
      <c r="CS222" s="788" t="s">
        <v>1971</v>
      </c>
      <c r="CT222" s="793" t="s">
        <v>1971</v>
      </c>
      <c r="CU222" s="1273">
        <v>-0.24099999999999999</v>
      </c>
      <c r="CV222" s="1272" t="s">
        <v>1971</v>
      </c>
      <c r="CW222" s="1272" t="s">
        <v>1971</v>
      </c>
      <c r="CX222" s="1274" t="s">
        <v>1971</v>
      </c>
      <c r="CY222" s="1272">
        <v>0.24099999999999999</v>
      </c>
      <c r="CZ222" s="1272" t="s">
        <v>1971</v>
      </c>
      <c r="DA222" s="1272" t="s">
        <v>1971</v>
      </c>
      <c r="DB222" s="1274" t="s">
        <v>1971</v>
      </c>
      <c r="DC222" s="773"/>
      <c r="DD222" s="801">
        <v>1</v>
      </c>
      <c r="DE222" s="802"/>
    </row>
    <row r="223" spans="1:109" ht="15.75" customHeight="1">
      <c r="A223" s="760" t="s">
        <v>1029</v>
      </c>
      <c r="B223" s="761">
        <v>217</v>
      </c>
      <c r="C223" s="777" t="s">
        <v>2870</v>
      </c>
      <c r="D223" s="761" t="s">
        <v>2853</v>
      </c>
      <c r="E223" s="761" t="s">
        <v>1936</v>
      </c>
      <c r="F223" s="773" t="s">
        <v>2871</v>
      </c>
      <c r="G223" s="778" t="s">
        <v>658</v>
      </c>
      <c r="H223" s="779" t="s">
        <v>2841</v>
      </c>
      <c r="I223" s="780"/>
      <c r="J223" s="781"/>
      <c r="K223" s="781"/>
      <c r="L223" s="781"/>
      <c r="M223" s="781">
        <v>1</v>
      </c>
      <c r="N223" s="781"/>
      <c r="O223" s="781"/>
      <c r="P223" s="782"/>
      <c r="Q223" s="783">
        <f t="shared" si="3"/>
        <v>1</v>
      </c>
      <c r="R223" s="777" t="s">
        <v>963</v>
      </c>
      <c r="S223" s="761"/>
      <c r="T223" s="784"/>
      <c r="U223" s="761" t="s">
        <v>2146</v>
      </c>
      <c r="V223" s="761" t="s">
        <v>293</v>
      </c>
      <c r="W223" s="761" t="s">
        <v>2872</v>
      </c>
      <c r="X223" s="817">
        <v>1</v>
      </c>
      <c r="Y223" s="786" t="s">
        <v>966</v>
      </c>
      <c r="Z223" s="778" t="s">
        <v>658</v>
      </c>
      <c r="AA223" s="773"/>
      <c r="AB223" s="773"/>
      <c r="AC223" s="773"/>
      <c r="AD223" s="773"/>
      <c r="AE223" s="773"/>
      <c r="AF223" s="787"/>
      <c r="AG223" s="788"/>
      <c r="AH223" s="788"/>
      <c r="AI223" s="788"/>
      <c r="AJ223" s="788"/>
      <c r="AK223" s="788"/>
      <c r="AL223" s="788"/>
      <c r="AM223" s="788"/>
      <c r="AN223" s="788"/>
      <c r="AO223" s="788"/>
      <c r="AP223" s="788"/>
      <c r="AQ223" s="1394"/>
      <c r="AR223" s="1343"/>
      <c r="AS223" s="1343"/>
      <c r="AT223" s="1343"/>
      <c r="AU223" s="1344"/>
      <c r="AV223" s="796"/>
      <c r="AW223" s="788"/>
      <c r="AX223" s="788"/>
      <c r="AY223" s="788"/>
      <c r="AZ223" s="788"/>
      <c r="BA223" s="788"/>
      <c r="BB223" s="788"/>
      <c r="BC223" s="788"/>
      <c r="BD223" s="788"/>
      <c r="BE223" s="788"/>
      <c r="BF223" s="788"/>
      <c r="BG223" s="788"/>
      <c r="BH223" s="788"/>
      <c r="BI223" s="788"/>
      <c r="BJ223" s="788"/>
      <c r="BK223" s="793"/>
      <c r="BL223" s="1351"/>
      <c r="BM223" s="1352"/>
      <c r="BN223" s="1352"/>
      <c r="BO223" s="1352"/>
      <c r="BP223" s="1414"/>
      <c r="BQ223" s="1394"/>
      <c r="BR223" s="1343"/>
      <c r="BS223" s="1343"/>
      <c r="BT223" s="1343"/>
      <c r="BU223" s="1344"/>
      <c r="BV223" s="1394"/>
      <c r="BW223" s="1343"/>
      <c r="BX223" s="1343"/>
      <c r="BY223" s="1343"/>
      <c r="BZ223" s="1343"/>
      <c r="CA223" s="1394"/>
      <c r="CB223" s="1343"/>
      <c r="CC223" s="1343"/>
      <c r="CD223" s="1343"/>
      <c r="CE223" s="1344"/>
      <c r="CF223" s="1343"/>
      <c r="CG223" s="1343"/>
      <c r="CH223" s="1343"/>
      <c r="CI223" s="1343"/>
      <c r="CJ223" s="1344"/>
      <c r="CK223" s="1394"/>
      <c r="CL223" s="1343"/>
      <c r="CM223" s="1343"/>
      <c r="CN223" s="1343"/>
      <c r="CO223" s="1344"/>
      <c r="CP223" s="1394"/>
      <c r="CQ223" s="1343"/>
      <c r="CR223" s="1343"/>
      <c r="CS223" s="1343"/>
      <c r="CT223" s="1344"/>
      <c r="CU223" s="1499"/>
      <c r="CV223" s="1490"/>
      <c r="CW223" s="1490"/>
      <c r="CX223" s="1695"/>
      <c r="CY223" s="1490"/>
      <c r="CZ223" s="1490"/>
      <c r="DA223" s="1490"/>
      <c r="DB223" s="1695"/>
      <c r="DC223" s="1352"/>
      <c r="DD223" s="1696"/>
      <c r="DE223" s="1701"/>
    </row>
    <row r="224" spans="1:109" ht="15.75" customHeight="1">
      <c r="A224" s="760" t="s">
        <v>1029</v>
      </c>
      <c r="B224" s="761">
        <v>218</v>
      </c>
      <c r="C224" s="777" t="s">
        <v>2873</v>
      </c>
      <c r="D224" s="761" t="s">
        <v>2874</v>
      </c>
      <c r="E224" s="761" t="s">
        <v>1936</v>
      </c>
      <c r="F224" s="773" t="s">
        <v>2875</v>
      </c>
      <c r="G224" s="778" t="s">
        <v>499</v>
      </c>
      <c r="H224" s="779" t="s">
        <v>2841</v>
      </c>
      <c r="I224" s="780">
        <v>1</v>
      </c>
      <c r="J224" s="781"/>
      <c r="K224" s="781"/>
      <c r="L224" s="781"/>
      <c r="M224" s="781"/>
      <c r="N224" s="781"/>
      <c r="O224" s="781"/>
      <c r="P224" s="782"/>
      <c r="Q224" s="783">
        <f t="shared" si="3"/>
        <v>1</v>
      </c>
      <c r="R224" s="777" t="s">
        <v>963</v>
      </c>
      <c r="S224" s="761"/>
      <c r="T224" s="784"/>
      <c r="U224" s="761" t="s">
        <v>1939</v>
      </c>
      <c r="V224" s="761" t="s">
        <v>293</v>
      </c>
      <c r="W224" s="761" t="s">
        <v>2876</v>
      </c>
      <c r="X224" s="817">
        <v>1</v>
      </c>
      <c r="Y224" s="786" t="s">
        <v>978</v>
      </c>
      <c r="Z224" s="778" t="s">
        <v>499</v>
      </c>
      <c r="AA224" s="773"/>
      <c r="AB224" s="773"/>
      <c r="AC224" s="773"/>
      <c r="AD224" s="773"/>
      <c r="AE224" s="773"/>
      <c r="AF224" s="787"/>
      <c r="AG224" s="795"/>
      <c r="AH224" s="795"/>
      <c r="AI224" s="795"/>
      <c r="AJ224" s="795"/>
      <c r="AK224" s="795"/>
      <c r="AL224" s="795"/>
      <c r="AM224" s="795"/>
      <c r="AN224" s="804"/>
      <c r="AO224" s="804"/>
      <c r="AP224" s="804"/>
      <c r="AQ224" s="1492"/>
      <c r="AR224" s="1697"/>
      <c r="AS224" s="1697"/>
      <c r="AT224" s="1697"/>
      <c r="AU224" s="1498"/>
      <c r="AV224" s="805"/>
      <c r="AW224" s="804"/>
      <c r="AX224" s="804"/>
      <c r="AY224" s="804"/>
      <c r="AZ224" s="804"/>
      <c r="BA224" s="804"/>
      <c r="BB224" s="804"/>
      <c r="BC224" s="804"/>
      <c r="BD224" s="804"/>
      <c r="BE224" s="804"/>
      <c r="BF224" s="804"/>
      <c r="BG224" s="804"/>
      <c r="BH224" s="804"/>
      <c r="BI224" s="804"/>
      <c r="BJ224" s="804"/>
      <c r="BK224" s="806"/>
      <c r="BL224" s="1351"/>
      <c r="BM224" s="1352"/>
      <c r="BN224" s="1352"/>
      <c r="BO224" s="1352"/>
      <c r="BP224" s="1414"/>
      <c r="BQ224" s="1394"/>
      <c r="BR224" s="1343"/>
      <c r="BS224" s="1343"/>
      <c r="BT224" s="1343"/>
      <c r="BU224" s="1344"/>
      <c r="BV224" s="1702"/>
      <c r="BW224" s="1703"/>
      <c r="BX224" s="1703"/>
      <c r="BY224" s="1703"/>
      <c r="BZ224" s="1703"/>
      <c r="CA224" s="1394"/>
      <c r="CB224" s="1343"/>
      <c r="CC224" s="1343"/>
      <c r="CD224" s="1343"/>
      <c r="CE224" s="1344"/>
      <c r="CF224" s="1343"/>
      <c r="CG224" s="1343"/>
      <c r="CH224" s="1343"/>
      <c r="CI224" s="1343"/>
      <c r="CJ224" s="1343"/>
      <c r="CK224" s="1702"/>
      <c r="CL224" s="1703"/>
      <c r="CM224" s="1703"/>
      <c r="CN224" s="1703"/>
      <c r="CO224" s="1720"/>
      <c r="CP224" s="1394"/>
      <c r="CQ224" s="1343"/>
      <c r="CR224" s="1343"/>
      <c r="CS224" s="1343"/>
      <c r="CT224" s="1344"/>
      <c r="CU224" s="1499"/>
      <c r="CV224" s="1490"/>
      <c r="CW224" s="1490"/>
      <c r="CX224" s="1695"/>
      <c r="CY224" s="1490"/>
      <c r="CZ224" s="1490"/>
      <c r="DA224" s="1490"/>
      <c r="DB224" s="1695"/>
      <c r="DC224" s="1352"/>
      <c r="DD224" s="1696"/>
      <c r="DE224" s="1701"/>
    </row>
    <row r="225" spans="1:109" ht="15.75" customHeight="1">
      <c r="A225" s="760" t="s">
        <v>1029</v>
      </c>
      <c r="B225" s="761">
        <v>219</v>
      </c>
      <c r="C225" s="777" t="s">
        <v>2877</v>
      </c>
      <c r="D225" s="761" t="s">
        <v>2874</v>
      </c>
      <c r="E225" s="761" t="s">
        <v>1936</v>
      </c>
      <c r="F225" s="773" t="s">
        <v>2878</v>
      </c>
      <c r="G225" s="778" t="s">
        <v>184</v>
      </c>
      <c r="H225" s="779" t="s">
        <v>2841</v>
      </c>
      <c r="I225" s="780"/>
      <c r="J225" s="781">
        <v>1</v>
      </c>
      <c r="K225" s="781"/>
      <c r="L225" s="781"/>
      <c r="M225" s="781"/>
      <c r="N225" s="781"/>
      <c r="O225" s="781"/>
      <c r="P225" s="782"/>
      <c r="Q225" s="783">
        <f t="shared" si="3"/>
        <v>1</v>
      </c>
      <c r="R225" s="777" t="s">
        <v>984</v>
      </c>
      <c r="S225" s="761" t="s">
        <v>964</v>
      </c>
      <c r="T225" s="784" t="s">
        <v>965</v>
      </c>
      <c r="U225" s="761" t="s">
        <v>1944</v>
      </c>
      <c r="V225" s="761" t="s">
        <v>293</v>
      </c>
      <c r="W225" s="761" t="s">
        <v>2879</v>
      </c>
      <c r="X225" s="817">
        <v>2</v>
      </c>
      <c r="Y225" s="807" t="s">
        <v>978</v>
      </c>
      <c r="Z225" s="778" t="s">
        <v>184</v>
      </c>
      <c r="AA225" s="773"/>
      <c r="AB225" s="773"/>
      <c r="AC225" s="773"/>
      <c r="AD225" s="773"/>
      <c r="AE225" s="773"/>
      <c r="AF225" s="787"/>
      <c r="AG225" s="788"/>
      <c r="AH225" s="788"/>
      <c r="AI225" s="788"/>
      <c r="AJ225" s="788"/>
      <c r="AK225" s="788"/>
      <c r="AL225" s="788"/>
      <c r="AM225" s="788"/>
      <c r="AN225" s="788"/>
      <c r="AO225" s="788"/>
      <c r="AP225" s="788"/>
      <c r="AQ225" s="1395"/>
      <c r="AR225" s="1348"/>
      <c r="AS225" s="1348"/>
      <c r="AT225" s="1348"/>
      <c r="AU225" s="1349"/>
      <c r="AV225" s="796"/>
      <c r="AW225" s="788"/>
      <c r="AX225" s="788"/>
      <c r="AY225" s="788"/>
      <c r="AZ225" s="788"/>
      <c r="BA225" s="788"/>
      <c r="BB225" s="788"/>
      <c r="BC225" s="788"/>
      <c r="BD225" s="788"/>
      <c r="BE225" s="788"/>
      <c r="BF225" s="788"/>
      <c r="BG225" s="788"/>
      <c r="BH225" s="788"/>
      <c r="BI225" s="788"/>
      <c r="BJ225" s="788"/>
      <c r="BK225" s="793"/>
      <c r="BL225" s="1351"/>
      <c r="BM225" s="1352"/>
      <c r="BN225" s="1352"/>
      <c r="BO225" s="1352"/>
      <c r="BP225" s="1414"/>
      <c r="BQ225" s="1394"/>
      <c r="BR225" s="1343"/>
      <c r="BS225" s="1343"/>
      <c r="BT225" s="1343"/>
      <c r="BU225" s="1344"/>
      <c r="BV225" s="1394"/>
      <c r="BW225" s="1343"/>
      <c r="BX225" s="1343"/>
      <c r="BY225" s="1343"/>
      <c r="BZ225" s="1343"/>
      <c r="CA225" s="1394"/>
      <c r="CB225" s="1343"/>
      <c r="CC225" s="1343"/>
      <c r="CD225" s="1343"/>
      <c r="CE225" s="1344"/>
      <c r="CF225" s="1343"/>
      <c r="CG225" s="1343"/>
      <c r="CH225" s="1343"/>
      <c r="CI225" s="1343"/>
      <c r="CJ225" s="1344"/>
      <c r="CK225" s="1394"/>
      <c r="CL225" s="1343"/>
      <c r="CM225" s="1343"/>
      <c r="CN225" s="1343"/>
      <c r="CO225" s="1344"/>
      <c r="CP225" s="1394"/>
      <c r="CQ225" s="1343"/>
      <c r="CR225" s="1343"/>
      <c r="CS225" s="1343"/>
      <c r="CT225" s="1344"/>
      <c r="CU225" s="1499"/>
      <c r="CV225" s="1490"/>
      <c r="CW225" s="1490"/>
      <c r="CX225" s="1695"/>
      <c r="CY225" s="1490"/>
      <c r="CZ225" s="1490"/>
      <c r="DA225" s="1490"/>
      <c r="DB225" s="1695"/>
      <c r="DC225" s="1352"/>
      <c r="DD225" s="1696"/>
      <c r="DE225" s="1701"/>
    </row>
    <row r="226" spans="1:109" ht="15.75" customHeight="1">
      <c r="A226" s="760" t="s">
        <v>1029</v>
      </c>
      <c r="B226" s="761">
        <v>220</v>
      </c>
      <c r="C226" s="777" t="s">
        <v>2880</v>
      </c>
      <c r="D226" s="761" t="s">
        <v>2874</v>
      </c>
      <c r="E226" s="761" t="s">
        <v>1927</v>
      </c>
      <c r="F226" s="773" t="s">
        <v>2881</v>
      </c>
      <c r="G226" s="778" t="s">
        <v>629</v>
      </c>
      <c r="H226" s="779" t="s">
        <v>2841</v>
      </c>
      <c r="I226" s="780"/>
      <c r="J226" s="781">
        <v>1</v>
      </c>
      <c r="K226" s="781"/>
      <c r="L226" s="781"/>
      <c r="M226" s="781"/>
      <c r="N226" s="781"/>
      <c r="O226" s="781"/>
      <c r="P226" s="782"/>
      <c r="Q226" s="783">
        <f t="shared" si="3"/>
        <v>1</v>
      </c>
      <c r="R226" s="777" t="s">
        <v>988</v>
      </c>
      <c r="S226" s="761" t="s">
        <v>964</v>
      </c>
      <c r="T226" s="784" t="s">
        <v>965</v>
      </c>
      <c r="U226" s="761" t="s">
        <v>629</v>
      </c>
      <c r="V226" s="761" t="s">
        <v>991</v>
      </c>
      <c r="W226" s="761" t="s">
        <v>2882</v>
      </c>
      <c r="X226" s="817">
        <v>1</v>
      </c>
      <c r="Y226" s="807" t="s">
        <v>978</v>
      </c>
      <c r="Z226" s="778" t="s">
        <v>629</v>
      </c>
      <c r="AA226" s="773"/>
      <c r="AB226" s="773"/>
      <c r="AC226" s="773"/>
      <c r="AD226" s="773"/>
      <c r="AE226" s="773"/>
      <c r="AF226" s="787"/>
      <c r="AG226" s="788"/>
      <c r="AH226" s="788"/>
      <c r="AI226" s="788"/>
      <c r="AJ226" s="788"/>
      <c r="AK226" s="788"/>
      <c r="AL226" s="788"/>
      <c r="AM226" s="788"/>
      <c r="AN226" s="788"/>
      <c r="AO226" s="788"/>
      <c r="AP226" s="788"/>
      <c r="AQ226" s="1395"/>
      <c r="AR226" s="1348"/>
      <c r="AS226" s="1348"/>
      <c r="AT226" s="1348"/>
      <c r="AU226" s="1349"/>
      <c r="AV226" s="796"/>
      <c r="AW226" s="788"/>
      <c r="AX226" s="788"/>
      <c r="AY226" s="788"/>
      <c r="AZ226" s="788"/>
      <c r="BA226" s="788"/>
      <c r="BB226" s="788"/>
      <c r="BC226" s="788"/>
      <c r="BD226" s="788"/>
      <c r="BE226" s="788"/>
      <c r="BF226" s="788"/>
      <c r="BG226" s="788"/>
      <c r="BH226" s="788"/>
      <c r="BI226" s="788"/>
      <c r="BJ226" s="788"/>
      <c r="BK226" s="793"/>
      <c r="BL226" s="1351"/>
      <c r="BM226" s="1352"/>
      <c r="BN226" s="1352"/>
      <c r="BO226" s="1352"/>
      <c r="BP226" s="1414"/>
      <c r="BQ226" s="1492"/>
      <c r="BR226" s="1697"/>
      <c r="BS226" s="1697"/>
      <c r="BT226" s="1697"/>
      <c r="BU226" s="1498"/>
      <c r="BV226" s="1395"/>
      <c r="BW226" s="1348"/>
      <c r="BX226" s="1348"/>
      <c r="BY226" s="1348"/>
      <c r="BZ226" s="1348"/>
      <c r="CA226" s="1394"/>
      <c r="CB226" s="1343"/>
      <c r="CC226" s="1343"/>
      <c r="CD226" s="1343"/>
      <c r="CE226" s="1344"/>
      <c r="CF226" s="1343"/>
      <c r="CG226" s="1343"/>
      <c r="CH226" s="1343"/>
      <c r="CI226" s="1343"/>
      <c r="CJ226" s="1344"/>
      <c r="CK226" s="1395"/>
      <c r="CL226" s="1348"/>
      <c r="CM226" s="1348"/>
      <c r="CN226" s="1348"/>
      <c r="CO226" s="1349"/>
      <c r="CP226" s="1395"/>
      <c r="CQ226" s="1348"/>
      <c r="CR226" s="1348"/>
      <c r="CS226" s="1348"/>
      <c r="CT226" s="1349"/>
      <c r="CU226" s="1499"/>
      <c r="CV226" s="1490"/>
      <c r="CW226" s="1490"/>
      <c r="CX226" s="1695"/>
      <c r="CY226" s="1490"/>
      <c r="CZ226" s="1490"/>
      <c r="DA226" s="1490"/>
      <c r="DB226" s="1695"/>
      <c r="DC226" s="1352"/>
      <c r="DD226" s="1696"/>
      <c r="DE226" s="1701"/>
    </row>
    <row r="227" spans="1:109" ht="15.75" customHeight="1">
      <c r="A227" s="760" t="s">
        <v>1029</v>
      </c>
      <c r="B227" s="761">
        <v>221</v>
      </c>
      <c r="C227" s="777" t="s">
        <v>2883</v>
      </c>
      <c r="D227" s="761" t="s">
        <v>2884</v>
      </c>
      <c r="E227" s="761" t="s">
        <v>1936</v>
      </c>
      <c r="F227" s="773" t="s">
        <v>2885</v>
      </c>
      <c r="G227" s="778" t="s">
        <v>2886</v>
      </c>
      <c r="H227" s="779" t="s">
        <v>2887</v>
      </c>
      <c r="I227" s="780"/>
      <c r="J227" s="781"/>
      <c r="K227" s="781"/>
      <c r="L227" s="781"/>
      <c r="M227" s="781">
        <v>1</v>
      </c>
      <c r="N227" s="781"/>
      <c r="O227" s="781"/>
      <c r="P227" s="782"/>
      <c r="Q227" s="783">
        <f t="shared" si="3"/>
        <v>1</v>
      </c>
      <c r="R227" s="777" t="s">
        <v>984</v>
      </c>
      <c r="S227" s="761" t="s">
        <v>964</v>
      </c>
      <c r="T227" s="784" t="s">
        <v>965</v>
      </c>
      <c r="U227" s="761" t="s">
        <v>1976</v>
      </c>
      <c r="V227" s="761" t="s">
        <v>293</v>
      </c>
      <c r="W227" s="761" t="s">
        <v>2888</v>
      </c>
      <c r="X227" s="817">
        <v>1</v>
      </c>
      <c r="Y227" s="809" t="s">
        <v>966</v>
      </c>
      <c r="Z227" s="778"/>
      <c r="AA227" s="773"/>
      <c r="AB227" s="773"/>
      <c r="AC227" s="773"/>
      <c r="AD227" s="773"/>
      <c r="AE227" s="773"/>
      <c r="AF227" s="787"/>
      <c r="AG227" s="788"/>
      <c r="AH227" s="788"/>
      <c r="AI227" s="788"/>
      <c r="AJ227" s="788"/>
      <c r="AK227" s="788"/>
      <c r="AL227" s="788"/>
      <c r="AM227" s="788"/>
      <c r="AN227" s="788"/>
      <c r="AO227" s="788"/>
      <c r="AP227" s="788"/>
      <c r="AQ227" s="796">
        <v>80</v>
      </c>
      <c r="AR227" s="788">
        <v>82.5</v>
      </c>
      <c r="AS227" s="788">
        <v>85</v>
      </c>
      <c r="AT227" s="788">
        <v>87.5</v>
      </c>
      <c r="AU227" s="793">
        <v>90</v>
      </c>
      <c r="AV227" s="796"/>
      <c r="AW227" s="788"/>
      <c r="AX227" s="788"/>
      <c r="AY227" s="788"/>
      <c r="AZ227" s="788"/>
      <c r="BA227" s="788"/>
      <c r="BB227" s="788"/>
      <c r="BC227" s="788"/>
      <c r="BD227" s="788"/>
      <c r="BE227" s="788"/>
      <c r="BF227" s="788"/>
      <c r="BG227" s="788"/>
      <c r="BH227" s="788"/>
      <c r="BI227" s="788"/>
      <c r="BJ227" s="788"/>
      <c r="BK227" s="793"/>
      <c r="BL227" s="777" t="s">
        <v>961</v>
      </c>
      <c r="BM227" s="773" t="s">
        <v>961</v>
      </c>
      <c r="BN227" s="773" t="s">
        <v>961</v>
      </c>
      <c r="BO227" s="773" t="s">
        <v>961</v>
      </c>
      <c r="BP227" s="784" t="s">
        <v>961</v>
      </c>
      <c r="BQ227" s="796" t="s">
        <v>1971</v>
      </c>
      <c r="BR227" s="788" t="s">
        <v>1971</v>
      </c>
      <c r="BS227" s="788" t="s">
        <v>1971</v>
      </c>
      <c r="BT227" s="788" t="s">
        <v>1971</v>
      </c>
      <c r="BU227" s="793" t="s">
        <v>1971</v>
      </c>
      <c r="BV227" s="796" t="s">
        <v>1971</v>
      </c>
      <c r="BW227" s="788" t="s">
        <v>1971</v>
      </c>
      <c r="BX227" s="788" t="s">
        <v>1971</v>
      </c>
      <c r="BY227" s="788" t="s">
        <v>1971</v>
      </c>
      <c r="BZ227" s="788" t="s">
        <v>1971</v>
      </c>
      <c r="CA227" s="796" t="s">
        <v>1971</v>
      </c>
      <c r="CB227" s="788" t="s">
        <v>1971</v>
      </c>
      <c r="CC227" s="788" t="s">
        <v>1971</v>
      </c>
      <c r="CD227" s="788" t="s">
        <v>1971</v>
      </c>
      <c r="CE227" s="793" t="s">
        <v>1971</v>
      </c>
      <c r="CF227" s="788" t="s">
        <v>1971</v>
      </c>
      <c r="CG227" s="788" t="s">
        <v>1971</v>
      </c>
      <c r="CH227" s="788" t="s">
        <v>1971</v>
      </c>
      <c r="CI227" s="788" t="s">
        <v>1971</v>
      </c>
      <c r="CJ227" s="793" t="s">
        <v>1971</v>
      </c>
      <c r="CK227" s="796" t="s">
        <v>1971</v>
      </c>
      <c r="CL227" s="788" t="s">
        <v>1971</v>
      </c>
      <c r="CM227" s="788" t="s">
        <v>1971</v>
      </c>
      <c r="CN227" s="788" t="s">
        <v>1971</v>
      </c>
      <c r="CO227" s="793" t="s">
        <v>1971</v>
      </c>
      <c r="CP227" s="796" t="s">
        <v>1971</v>
      </c>
      <c r="CQ227" s="788" t="s">
        <v>1971</v>
      </c>
      <c r="CR227" s="788" t="s">
        <v>1971</v>
      </c>
      <c r="CS227" s="788" t="s">
        <v>1971</v>
      </c>
      <c r="CT227" s="793" t="s">
        <v>1971</v>
      </c>
      <c r="CU227" s="1273">
        <v>-3.261E-3</v>
      </c>
      <c r="CV227" s="1272" t="s">
        <v>1971</v>
      </c>
      <c r="CW227" s="1272" t="s">
        <v>1971</v>
      </c>
      <c r="CX227" s="1274" t="s">
        <v>1971</v>
      </c>
      <c r="CY227" s="1272" t="s">
        <v>1971</v>
      </c>
      <c r="CZ227" s="1272" t="s">
        <v>1971</v>
      </c>
      <c r="DA227" s="1272" t="s">
        <v>1971</v>
      </c>
      <c r="DB227" s="1274" t="s">
        <v>1971</v>
      </c>
      <c r="DC227" s="773"/>
      <c r="DD227" s="801">
        <v>1</v>
      </c>
      <c r="DE227" s="802"/>
    </row>
    <row r="228" spans="1:109" ht="15.75" customHeight="1">
      <c r="A228" s="760" t="s">
        <v>1029</v>
      </c>
      <c r="B228" s="761">
        <v>222</v>
      </c>
      <c r="C228" s="777" t="s">
        <v>2889</v>
      </c>
      <c r="D228" s="761" t="s">
        <v>2884</v>
      </c>
      <c r="E228" s="761" t="s">
        <v>1936</v>
      </c>
      <c r="F228" s="773" t="s">
        <v>2890</v>
      </c>
      <c r="G228" s="778" t="s">
        <v>1960</v>
      </c>
      <c r="H228" s="779" t="s">
        <v>2841</v>
      </c>
      <c r="I228" s="780"/>
      <c r="J228" s="781"/>
      <c r="K228" s="781"/>
      <c r="L228" s="781"/>
      <c r="M228" s="781">
        <v>1</v>
      </c>
      <c r="N228" s="781"/>
      <c r="O228" s="781"/>
      <c r="P228" s="782"/>
      <c r="Q228" s="783">
        <f t="shared" si="3"/>
        <v>1</v>
      </c>
      <c r="R228" s="777" t="s">
        <v>988</v>
      </c>
      <c r="S228" s="761" t="s">
        <v>964</v>
      </c>
      <c r="T228" s="784" t="s">
        <v>965</v>
      </c>
      <c r="U228" s="761" t="s">
        <v>1027</v>
      </c>
      <c r="V228" s="761" t="s">
        <v>1039</v>
      </c>
      <c r="W228" s="761" t="s">
        <v>2891</v>
      </c>
      <c r="X228" s="1263">
        <v>2</v>
      </c>
      <c r="Y228" s="807" t="s">
        <v>966</v>
      </c>
      <c r="Z228" s="778" t="s">
        <v>1960</v>
      </c>
      <c r="AA228" s="773"/>
      <c r="AB228" s="773"/>
      <c r="AC228" s="773"/>
      <c r="AD228" s="773"/>
      <c r="AE228" s="773"/>
      <c r="AF228" s="787"/>
      <c r="AG228" s="788"/>
      <c r="AH228" s="788"/>
      <c r="AI228" s="788"/>
      <c r="AJ228" s="788"/>
      <c r="AK228" s="788"/>
      <c r="AL228" s="788"/>
      <c r="AM228" s="788"/>
      <c r="AN228" s="788"/>
      <c r="AO228" s="788"/>
      <c r="AP228" s="788"/>
      <c r="AQ228" s="1394"/>
      <c r="AR228" s="1343"/>
      <c r="AS228" s="1343"/>
      <c r="AT228" s="1343"/>
      <c r="AU228" s="1344"/>
      <c r="AV228" s="796"/>
      <c r="AW228" s="788"/>
      <c r="AX228" s="788"/>
      <c r="AY228" s="788"/>
      <c r="AZ228" s="788"/>
      <c r="BA228" s="788"/>
      <c r="BB228" s="788"/>
      <c r="BC228" s="788"/>
      <c r="BD228" s="788"/>
      <c r="BE228" s="788"/>
      <c r="BF228" s="788"/>
      <c r="BG228" s="788"/>
      <c r="BH228" s="788"/>
      <c r="BI228" s="788"/>
      <c r="BJ228" s="788"/>
      <c r="BK228" s="793"/>
      <c r="BL228" s="1351"/>
      <c r="BM228" s="1352"/>
      <c r="BN228" s="1352"/>
      <c r="BO228" s="1352"/>
      <c r="BP228" s="1414"/>
      <c r="BQ228" s="1394"/>
      <c r="BR228" s="1343"/>
      <c r="BS228" s="1343"/>
      <c r="BT228" s="1343"/>
      <c r="BU228" s="1344"/>
      <c r="BV228" s="1394"/>
      <c r="BW228" s="1343"/>
      <c r="BX228" s="1343"/>
      <c r="BY228" s="1343"/>
      <c r="BZ228" s="1343"/>
      <c r="CA228" s="1394"/>
      <c r="CB228" s="1343"/>
      <c r="CC228" s="1343"/>
      <c r="CD228" s="1343"/>
      <c r="CE228" s="1344"/>
      <c r="CF228" s="1343"/>
      <c r="CG228" s="1343"/>
      <c r="CH228" s="1343"/>
      <c r="CI228" s="1343"/>
      <c r="CJ228" s="1344"/>
      <c r="CK228" s="1394"/>
      <c r="CL228" s="1343"/>
      <c r="CM228" s="1343"/>
      <c r="CN228" s="1343"/>
      <c r="CO228" s="1344"/>
      <c r="CP228" s="1394"/>
      <c r="CQ228" s="1343"/>
      <c r="CR228" s="1343"/>
      <c r="CS228" s="1343"/>
      <c r="CT228" s="1344"/>
      <c r="CU228" s="1499"/>
      <c r="CV228" s="1490"/>
      <c r="CW228" s="1490"/>
      <c r="CX228" s="1695"/>
      <c r="CY228" s="1490"/>
      <c r="CZ228" s="1490"/>
      <c r="DA228" s="1490"/>
      <c r="DB228" s="1695"/>
      <c r="DC228" s="1352"/>
      <c r="DD228" s="1696"/>
      <c r="DE228" s="1701"/>
    </row>
    <row r="229" spans="1:109" ht="15.75" customHeight="1">
      <c r="A229" s="760" t="s">
        <v>1029</v>
      </c>
      <c r="B229" s="761">
        <v>223</v>
      </c>
      <c r="C229" s="777" t="s">
        <v>2892</v>
      </c>
      <c r="D229" s="761" t="s">
        <v>2884</v>
      </c>
      <c r="E229" s="761" t="s">
        <v>1936</v>
      </c>
      <c r="F229" s="773" t="s">
        <v>2893</v>
      </c>
      <c r="G229" s="778" t="s">
        <v>1964</v>
      </c>
      <c r="H229" s="779" t="s">
        <v>2841</v>
      </c>
      <c r="I229" s="780"/>
      <c r="J229" s="781">
        <v>1</v>
      </c>
      <c r="K229" s="781"/>
      <c r="L229" s="781"/>
      <c r="M229" s="781"/>
      <c r="N229" s="781"/>
      <c r="O229" s="781"/>
      <c r="P229" s="782"/>
      <c r="Q229" s="783">
        <f t="shared" si="3"/>
        <v>1</v>
      </c>
      <c r="R229" s="777" t="s">
        <v>988</v>
      </c>
      <c r="S229" s="761" t="s">
        <v>964</v>
      </c>
      <c r="T229" s="784" t="s">
        <v>965</v>
      </c>
      <c r="U229" s="761" t="s">
        <v>1031</v>
      </c>
      <c r="V229" s="761" t="s">
        <v>1039</v>
      </c>
      <c r="W229" s="761" t="s">
        <v>2794</v>
      </c>
      <c r="X229" s="1263">
        <v>2</v>
      </c>
      <c r="Y229" s="810" t="s">
        <v>966</v>
      </c>
      <c r="Z229" s="778" t="s">
        <v>1964</v>
      </c>
      <c r="AA229" s="773"/>
      <c r="AB229" s="773"/>
      <c r="AC229" s="773"/>
      <c r="AD229" s="773"/>
      <c r="AE229" s="773"/>
      <c r="AF229" s="787"/>
      <c r="AG229" s="788"/>
      <c r="AH229" s="788"/>
      <c r="AI229" s="788"/>
      <c r="AJ229" s="788"/>
      <c r="AK229" s="788"/>
      <c r="AL229" s="788"/>
      <c r="AM229" s="788"/>
      <c r="AN229" s="788"/>
      <c r="AO229" s="788"/>
      <c r="AP229" s="788"/>
      <c r="AQ229" s="1394"/>
      <c r="AR229" s="1343"/>
      <c r="AS229" s="1343"/>
      <c r="AT229" s="1343"/>
      <c r="AU229" s="1344"/>
      <c r="AV229" s="796"/>
      <c r="AW229" s="788"/>
      <c r="AX229" s="788"/>
      <c r="AY229" s="788"/>
      <c r="AZ229" s="788"/>
      <c r="BA229" s="788"/>
      <c r="BB229" s="788"/>
      <c r="BC229" s="788"/>
      <c r="BD229" s="788"/>
      <c r="BE229" s="788"/>
      <c r="BF229" s="788"/>
      <c r="BG229" s="788"/>
      <c r="BH229" s="788"/>
      <c r="BI229" s="788"/>
      <c r="BJ229" s="788"/>
      <c r="BK229" s="793"/>
      <c r="BL229" s="1351"/>
      <c r="BM229" s="1352"/>
      <c r="BN229" s="1352"/>
      <c r="BO229" s="1352"/>
      <c r="BP229" s="1414"/>
      <c r="BQ229" s="1394"/>
      <c r="BR229" s="1343"/>
      <c r="BS229" s="1343"/>
      <c r="BT229" s="1343"/>
      <c r="BU229" s="1344"/>
      <c r="BV229" s="1394"/>
      <c r="BW229" s="1343"/>
      <c r="BX229" s="1343"/>
      <c r="BY229" s="1343"/>
      <c r="BZ229" s="1343"/>
      <c r="CA229" s="1394"/>
      <c r="CB229" s="1343"/>
      <c r="CC229" s="1343"/>
      <c r="CD229" s="1343"/>
      <c r="CE229" s="1344"/>
      <c r="CF229" s="1343"/>
      <c r="CG229" s="1343"/>
      <c r="CH229" s="1343"/>
      <c r="CI229" s="1343"/>
      <c r="CJ229" s="1344"/>
      <c r="CK229" s="1394"/>
      <c r="CL229" s="1343"/>
      <c r="CM229" s="1343"/>
      <c r="CN229" s="1343"/>
      <c r="CO229" s="1344"/>
      <c r="CP229" s="1394"/>
      <c r="CQ229" s="1343"/>
      <c r="CR229" s="1343"/>
      <c r="CS229" s="1343"/>
      <c r="CT229" s="1344"/>
      <c r="CU229" s="1499"/>
      <c r="CV229" s="1490"/>
      <c r="CW229" s="1490"/>
      <c r="CX229" s="1695"/>
      <c r="CY229" s="1490"/>
      <c r="CZ229" s="1490"/>
      <c r="DA229" s="1490"/>
      <c r="DB229" s="1695"/>
      <c r="DC229" s="1352"/>
      <c r="DD229" s="1696"/>
      <c r="DE229" s="1701"/>
    </row>
    <row r="230" spans="1:109" ht="15.75" customHeight="1">
      <c r="A230" s="760" t="s">
        <v>1029</v>
      </c>
      <c r="B230" s="761">
        <v>224</v>
      </c>
      <c r="C230" s="777" t="s">
        <v>1171</v>
      </c>
      <c r="D230" s="761" t="s">
        <v>2894</v>
      </c>
      <c r="E230" s="761" t="s">
        <v>1920</v>
      </c>
      <c r="F230" s="773" t="s">
        <v>2895</v>
      </c>
      <c r="G230" s="778" t="s">
        <v>1124</v>
      </c>
      <c r="H230" s="779" t="s">
        <v>2841</v>
      </c>
      <c r="I230" s="780"/>
      <c r="J230" s="781">
        <v>1</v>
      </c>
      <c r="K230" s="781"/>
      <c r="L230" s="781"/>
      <c r="M230" s="781"/>
      <c r="N230" s="781"/>
      <c r="O230" s="781"/>
      <c r="P230" s="782"/>
      <c r="Q230" s="783">
        <f t="shared" si="3"/>
        <v>1</v>
      </c>
      <c r="R230" s="777" t="s">
        <v>984</v>
      </c>
      <c r="S230" s="761" t="s">
        <v>964</v>
      </c>
      <c r="T230" s="1414" t="s">
        <v>977</v>
      </c>
      <c r="U230" s="761" t="s">
        <v>2083</v>
      </c>
      <c r="V230" s="761" t="s">
        <v>991</v>
      </c>
      <c r="W230" s="761" t="s">
        <v>2896</v>
      </c>
      <c r="X230" s="817">
        <v>1</v>
      </c>
      <c r="Y230" s="814" t="s">
        <v>978</v>
      </c>
      <c r="Z230" s="778" t="s">
        <v>1124</v>
      </c>
      <c r="AA230" s="773"/>
      <c r="AB230" s="773"/>
      <c r="AC230" s="773"/>
      <c r="AD230" s="773"/>
      <c r="AE230" s="773"/>
      <c r="AF230" s="787"/>
      <c r="AG230" s="788"/>
      <c r="AH230" s="788"/>
      <c r="AI230" s="788"/>
      <c r="AJ230" s="788"/>
      <c r="AK230" s="788"/>
      <c r="AL230" s="788"/>
      <c r="AM230" s="788"/>
      <c r="AN230" s="788"/>
      <c r="AO230" s="788"/>
      <c r="AP230" s="788"/>
      <c r="AQ230" s="1394"/>
      <c r="AR230" s="1343"/>
      <c r="AS230" s="1343"/>
      <c r="AT230" s="1343"/>
      <c r="AU230" s="1344"/>
      <c r="AV230" s="796"/>
      <c r="AW230" s="788"/>
      <c r="AX230" s="788"/>
      <c r="AY230" s="788"/>
      <c r="AZ230" s="788"/>
      <c r="BA230" s="788"/>
      <c r="BB230" s="788"/>
      <c r="BC230" s="788"/>
      <c r="BD230" s="788"/>
      <c r="BE230" s="788"/>
      <c r="BF230" s="788"/>
      <c r="BG230" s="788"/>
      <c r="BH230" s="788"/>
      <c r="BI230" s="788"/>
      <c r="BJ230" s="788"/>
      <c r="BK230" s="793"/>
      <c r="BL230" s="1351"/>
      <c r="BM230" s="1352"/>
      <c r="BN230" s="1352"/>
      <c r="BO230" s="1352"/>
      <c r="BP230" s="1414"/>
      <c r="BQ230" s="1394"/>
      <c r="BR230" s="1343"/>
      <c r="BS230" s="1343"/>
      <c r="BT230" s="1343"/>
      <c r="BU230" s="1344"/>
      <c r="BV230" s="1395"/>
      <c r="BW230" s="1348"/>
      <c r="BX230" s="1348"/>
      <c r="BY230" s="1348"/>
      <c r="BZ230" s="1348"/>
      <c r="CA230" s="1394"/>
      <c r="CB230" s="1343"/>
      <c r="CC230" s="1343"/>
      <c r="CD230" s="1343"/>
      <c r="CE230" s="1344"/>
      <c r="CF230" s="1343"/>
      <c r="CG230" s="1343"/>
      <c r="CH230" s="1343"/>
      <c r="CI230" s="1343"/>
      <c r="CJ230" s="1344"/>
      <c r="CK230" s="1394"/>
      <c r="CL230" s="1343"/>
      <c r="CM230" s="1343"/>
      <c r="CN230" s="1343"/>
      <c r="CO230" s="1344"/>
      <c r="CP230" s="1394"/>
      <c r="CQ230" s="1343"/>
      <c r="CR230" s="1343"/>
      <c r="CS230" s="1343"/>
      <c r="CT230" s="1344"/>
      <c r="CU230" s="1499"/>
      <c r="CV230" s="1490"/>
      <c r="CW230" s="1490"/>
      <c r="CX230" s="1695"/>
      <c r="CY230" s="1490"/>
      <c r="CZ230" s="1490"/>
      <c r="DA230" s="1490"/>
      <c r="DB230" s="1695"/>
      <c r="DC230" s="1352"/>
      <c r="DD230" s="1696"/>
      <c r="DE230" s="1701"/>
    </row>
    <row r="231" spans="1:109" ht="15.75" customHeight="1">
      <c r="A231" s="760" t="s">
        <v>1029</v>
      </c>
      <c r="B231" s="761">
        <v>225</v>
      </c>
      <c r="C231" s="777" t="s">
        <v>2897</v>
      </c>
      <c r="D231" s="761" t="s">
        <v>2894</v>
      </c>
      <c r="E231" s="761" t="s">
        <v>1927</v>
      </c>
      <c r="F231" s="773" t="s">
        <v>2898</v>
      </c>
      <c r="G231" s="778" t="s">
        <v>2899</v>
      </c>
      <c r="H231" s="779" t="s">
        <v>2900</v>
      </c>
      <c r="I231" s="780"/>
      <c r="J231" s="781">
        <v>1</v>
      </c>
      <c r="K231" s="781"/>
      <c r="L231" s="781"/>
      <c r="M231" s="781"/>
      <c r="N231" s="781"/>
      <c r="O231" s="781"/>
      <c r="P231" s="782"/>
      <c r="Q231" s="783">
        <f t="shared" si="3"/>
        <v>1</v>
      </c>
      <c r="R231" s="777" t="s">
        <v>984</v>
      </c>
      <c r="S231" s="761" t="s">
        <v>964</v>
      </c>
      <c r="T231" s="784" t="s">
        <v>965</v>
      </c>
      <c r="U231" s="761" t="s">
        <v>2161</v>
      </c>
      <c r="V231" s="761" t="s">
        <v>991</v>
      </c>
      <c r="W231" s="761" t="s">
        <v>2901</v>
      </c>
      <c r="X231" s="817">
        <v>0</v>
      </c>
      <c r="Y231" s="809" t="s">
        <v>978</v>
      </c>
      <c r="Z231" s="778"/>
      <c r="AA231" s="773"/>
      <c r="AB231" s="773"/>
      <c r="AC231" s="773"/>
      <c r="AD231" s="773"/>
      <c r="AE231" s="773"/>
      <c r="AF231" s="787"/>
      <c r="AG231" s="788"/>
      <c r="AH231" s="788"/>
      <c r="AI231" s="788"/>
      <c r="AJ231" s="788"/>
      <c r="AK231" s="788"/>
      <c r="AL231" s="788"/>
      <c r="AM231" s="788"/>
      <c r="AN231" s="788"/>
      <c r="AO231" s="788"/>
      <c r="AP231" s="788"/>
      <c r="AQ231" s="796">
        <v>55</v>
      </c>
      <c r="AR231" s="788">
        <v>55</v>
      </c>
      <c r="AS231" s="788">
        <v>55</v>
      </c>
      <c r="AT231" s="788">
        <v>55</v>
      </c>
      <c r="AU231" s="793">
        <v>55</v>
      </c>
      <c r="AV231" s="796"/>
      <c r="AW231" s="788"/>
      <c r="AX231" s="788"/>
      <c r="AY231" s="788"/>
      <c r="AZ231" s="788"/>
      <c r="BA231" s="788"/>
      <c r="BB231" s="788"/>
      <c r="BC231" s="788"/>
      <c r="BD231" s="788"/>
      <c r="BE231" s="788"/>
      <c r="BF231" s="788"/>
      <c r="BG231" s="788"/>
      <c r="BH231" s="788"/>
      <c r="BI231" s="788"/>
      <c r="BJ231" s="788"/>
      <c r="BK231" s="793"/>
      <c r="BL231" s="777" t="s">
        <v>961</v>
      </c>
      <c r="BM231" s="773" t="s">
        <v>961</v>
      </c>
      <c r="BN231" s="773" t="s">
        <v>961</v>
      </c>
      <c r="BO231" s="773" t="s">
        <v>961</v>
      </c>
      <c r="BP231" s="784" t="s">
        <v>961</v>
      </c>
      <c r="BQ231" s="796" t="s">
        <v>1971</v>
      </c>
      <c r="BR231" s="788" t="s">
        <v>1971</v>
      </c>
      <c r="BS231" s="788" t="s">
        <v>1971</v>
      </c>
      <c r="BT231" s="788" t="s">
        <v>1971</v>
      </c>
      <c r="BU231" s="793" t="s">
        <v>1971</v>
      </c>
      <c r="BV231" s="796" t="s">
        <v>1971</v>
      </c>
      <c r="BW231" s="788" t="s">
        <v>1971</v>
      </c>
      <c r="BX231" s="788" t="s">
        <v>1971</v>
      </c>
      <c r="BY231" s="788" t="s">
        <v>1971</v>
      </c>
      <c r="BZ231" s="788" t="s">
        <v>1971</v>
      </c>
      <c r="CA231" s="796" t="s">
        <v>1971</v>
      </c>
      <c r="CB231" s="788" t="s">
        <v>1971</v>
      </c>
      <c r="CC231" s="788" t="s">
        <v>1971</v>
      </c>
      <c r="CD231" s="788" t="s">
        <v>1971</v>
      </c>
      <c r="CE231" s="793" t="s">
        <v>1971</v>
      </c>
      <c r="CF231" s="788" t="s">
        <v>1971</v>
      </c>
      <c r="CG231" s="788" t="s">
        <v>1971</v>
      </c>
      <c r="CH231" s="788" t="s">
        <v>1971</v>
      </c>
      <c r="CI231" s="788" t="s">
        <v>1971</v>
      </c>
      <c r="CJ231" s="793" t="s">
        <v>1971</v>
      </c>
      <c r="CK231" s="796" t="s">
        <v>1971</v>
      </c>
      <c r="CL231" s="788" t="s">
        <v>1971</v>
      </c>
      <c r="CM231" s="788" t="s">
        <v>1971</v>
      </c>
      <c r="CN231" s="788" t="s">
        <v>1971</v>
      </c>
      <c r="CO231" s="793" t="s">
        <v>1971</v>
      </c>
      <c r="CP231" s="796" t="s">
        <v>1971</v>
      </c>
      <c r="CQ231" s="788" t="s">
        <v>1971</v>
      </c>
      <c r="CR231" s="788" t="s">
        <v>1971</v>
      </c>
      <c r="CS231" s="788" t="s">
        <v>1971</v>
      </c>
      <c r="CT231" s="793" t="s">
        <v>1971</v>
      </c>
      <c r="CU231" s="1273">
        <v>-1.578E-3</v>
      </c>
      <c r="CV231" s="1272" t="s">
        <v>1971</v>
      </c>
      <c r="CW231" s="1272" t="s">
        <v>1971</v>
      </c>
      <c r="CX231" s="1274" t="s">
        <v>1971</v>
      </c>
      <c r="CY231" s="1272" t="s">
        <v>1971</v>
      </c>
      <c r="CZ231" s="1272" t="s">
        <v>1971</v>
      </c>
      <c r="DA231" s="1272" t="s">
        <v>1971</v>
      </c>
      <c r="DB231" s="1274" t="s">
        <v>1971</v>
      </c>
      <c r="DC231" s="773"/>
      <c r="DD231" s="801">
        <v>1</v>
      </c>
      <c r="DE231" s="802"/>
    </row>
    <row r="232" spans="1:109" ht="15.75" customHeight="1">
      <c r="A232" s="760" t="s">
        <v>1029</v>
      </c>
      <c r="B232" s="761">
        <v>226</v>
      </c>
      <c r="C232" s="777" t="s">
        <v>2902</v>
      </c>
      <c r="D232" s="761" t="s">
        <v>2894</v>
      </c>
      <c r="E232" s="761" t="s">
        <v>1920</v>
      </c>
      <c r="F232" s="773" t="s">
        <v>2903</v>
      </c>
      <c r="G232" s="778" t="s">
        <v>689</v>
      </c>
      <c r="H232" s="779" t="s">
        <v>2904</v>
      </c>
      <c r="I232" s="780"/>
      <c r="J232" s="781">
        <v>1</v>
      </c>
      <c r="K232" s="781"/>
      <c r="L232" s="781"/>
      <c r="M232" s="781"/>
      <c r="N232" s="781"/>
      <c r="O232" s="781"/>
      <c r="P232" s="782"/>
      <c r="Q232" s="783">
        <f t="shared" si="3"/>
        <v>1</v>
      </c>
      <c r="R232" s="777" t="s">
        <v>963</v>
      </c>
      <c r="S232" s="761"/>
      <c r="T232" s="784"/>
      <c r="U232" s="761" t="s">
        <v>689</v>
      </c>
      <c r="V232" s="761" t="s">
        <v>991</v>
      </c>
      <c r="W232" s="761" t="s">
        <v>2905</v>
      </c>
      <c r="X232" s="817">
        <v>0</v>
      </c>
      <c r="Y232" s="814" t="s">
        <v>978</v>
      </c>
      <c r="Z232" s="778"/>
      <c r="AA232" s="773"/>
      <c r="AB232" s="773"/>
      <c r="AC232" s="773"/>
      <c r="AD232" s="773"/>
      <c r="AE232" s="773"/>
      <c r="AF232" s="787"/>
      <c r="AG232" s="788"/>
      <c r="AH232" s="788"/>
      <c r="AI232" s="788"/>
      <c r="AJ232" s="788"/>
      <c r="AK232" s="788"/>
      <c r="AL232" s="788"/>
      <c r="AM232" s="788"/>
      <c r="AN232" s="788"/>
      <c r="AO232" s="788"/>
      <c r="AP232" s="788"/>
      <c r="AQ232" s="1394"/>
      <c r="AR232" s="1343"/>
      <c r="AS232" s="1343"/>
      <c r="AT232" s="1343"/>
      <c r="AU232" s="1344"/>
      <c r="AV232" s="796"/>
      <c r="AW232" s="788"/>
      <c r="AX232" s="788"/>
      <c r="AY232" s="788"/>
      <c r="AZ232" s="788"/>
      <c r="BA232" s="788"/>
      <c r="BB232" s="788"/>
      <c r="BC232" s="788"/>
      <c r="BD232" s="788"/>
      <c r="BE232" s="788"/>
      <c r="BF232" s="788"/>
      <c r="BG232" s="788"/>
      <c r="BH232" s="788"/>
      <c r="BI232" s="788"/>
      <c r="BJ232" s="788"/>
      <c r="BK232" s="793"/>
      <c r="BL232" s="1351"/>
      <c r="BM232" s="1352"/>
      <c r="BN232" s="1352"/>
      <c r="BO232" s="1352"/>
      <c r="BP232" s="1414"/>
      <c r="BQ232" s="1394"/>
      <c r="BR232" s="1343"/>
      <c r="BS232" s="1343"/>
      <c r="BT232" s="1343"/>
      <c r="BU232" s="1344"/>
      <c r="BV232" s="1394"/>
      <c r="BW232" s="1343"/>
      <c r="BX232" s="1343"/>
      <c r="BY232" s="1343"/>
      <c r="BZ232" s="1343"/>
      <c r="CA232" s="1394"/>
      <c r="CB232" s="1343"/>
      <c r="CC232" s="1343"/>
      <c r="CD232" s="1343"/>
      <c r="CE232" s="1344"/>
      <c r="CF232" s="1343"/>
      <c r="CG232" s="1343"/>
      <c r="CH232" s="1343"/>
      <c r="CI232" s="1343"/>
      <c r="CJ232" s="1344"/>
      <c r="CK232" s="1394"/>
      <c r="CL232" s="1343"/>
      <c r="CM232" s="1343"/>
      <c r="CN232" s="1343"/>
      <c r="CO232" s="1344"/>
      <c r="CP232" s="1394"/>
      <c r="CQ232" s="1343"/>
      <c r="CR232" s="1343"/>
      <c r="CS232" s="1343"/>
      <c r="CT232" s="1344"/>
      <c r="CU232" s="1499"/>
      <c r="CV232" s="1490"/>
      <c r="CW232" s="1490"/>
      <c r="CX232" s="1695"/>
      <c r="CY232" s="1490"/>
      <c r="CZ232" s="1490"/>
      <c r="DA232" s="1490"/>
      <c r="DB232" s="1695"/>
      <c r="DC232" s="1352"/>
      <c r="DD232" s="1696"/>
      <c r="DE232" s="1701"/>
    </row>
    <row r="233" spans="1:109" ht="15.75" customHeight="1">
      <c r="A233" s="760" t="s">
        <v>1029</v>
      </c>
      <c r="B233" s="761">
        <v>227</v>
      </c>
      <c r="C233" s="777" t="s">
        <v>2906</v>
      </c>
      <c r="D233" s="761" t="s">
        <v>2894</v>
      </c>
      <c r="E233" s="761" t="s">
        <v>1936</v>
      </c>
      <c r="F233" s="773" t="s">
        <v>2907</v>
      </c>
      <c r="G233" s="778" t="s">
        <v>2908</v>
      </c>
      <c r="H233" s="779" t="s">
        <v>2909</v>
      </c>
      <c r="I233" s="780">
        <v>1</v>
      </c>
      <c r="J233" s="781"/>
      <c r="K233" s="781"/>
      <c r="L233" s="781"/>
      <c r="M233" s="781"/>
      <c r="N233" s="781"/>
      <c r="O233" s="781"/>
      <c r="P233" s="782"/>
      <c r="Q233" s="783">
        <f t="shared" si="3"/>
        <v>1</v>
      </c>
      <c r="R233" s="777" t="s">
        <v>963</v>
      </c>
      <c r="S233" s="761"/>
      <c r="T233" s="784"/>
      <c r="U233" s="761" t="s">
        <v>2008</v>
      </c>
      <c r="V233" s="761" t="s">
        <v>991</v>
      </c>
      <c r="W233" s="761" t="s">
        <v>2338</v>
      </c>
      <c r="X233" s="817">
        <v>0</v>
      </c>
      <c r="Y233" s="814" t="s">
        <v>978</v>
      </c>
      <c r="Z233" s="778"/>
      <c r="AA233" s="773"/>
      <c r="AB233" s="773"/>
      <c r="AC233" s="773"/>
      <c r="AD233" s="773"/>
      <c r="AE233" s="773"/>
      <c r="AF233" s="787"/>
      <c r="AG233" s="788"/>
      <c r="AH233" s="788"/>
      <c r="AI233" s="788"/>
      <c r="AJ233" s="788"/>
      <c r="AK233" s="788"/>
      <c r="AL233" s="788"/>
      <c r="AM233" s="788"/>
      <c r="AN233" s="788"/>
      <c r="AO233" s="788"/>
      <c r="AP233" s="788"/>
      <c r="AQ233" s="845" t="s">
        <v>2910</v>
      </c>
      <c r="AR233" s="788" t="s">
        <v>2910</v>
      </c>
      <c r="AS233" s="788" t="s">
        <v>2910</v>
      </c>
      <c r="AT233" s="788" t="s">
        <v>2910</v>
      </c>
      <c r="AU233" s="793" t="s">
        <v>2910</v>
      </c>
      <c r="AV233" s="796"/>
      <c r="AW233" s="788"/>
      <c r="AX233" s="788"/>
      <c r="AY233" s="788"/>
      <c r="AZ233" s="788"/>
      <c r="BA233" s="788"/>
      <c r="BB233" s="788"/>
      <c r="BC233" s="788"/>
      <c r="BD233" s="788"/>
      <c r="BE233" s="788"/>
      <c r="BF233" s="788"/>
      <c r="BG233" s="788"/>
      <c r="BH233" s="788"/>
      <c r="BI233" s="788"/>
      <c r="BJ233" s="788"/>
      <c r="BK233" s="793"/>
      <c r="BL233" s="777"/>
      <c r="BM233" s="773"/>
      <c r="BN233" s="773"/>
      <c r="BO233" s="773"/>
      <c r="BP233" s="784"/>
      <c r="BQ233" s="796" t="s">
        <v>1971</v>
      </c>
      <c r="BR233" s="788" t="s">
        <v>1971</v>
      </c>
      <c r="BS233" s="788" t="s">
        <v>1971</v>
      </c>
      <c r="BT233" s="788" t="s">
        <v>1971</v>
      </c>
      <c r="BU233" s="793" t="s">
        <v>1971</v>
      </c>
      <c r="BV233" s="796" t="s">
        <v>1971</v>
      </c>
      <c r="BW233" s="788" t="s">
        <v>1971</v>
      </c>
      <c r="BX233" s="788" t="s">
        <v>1971</v>
      </c>
      <c r="BY233" s="788" t="s">
        <v>1971</v>
      </c>
      <c r="BZ233" s="788" t="s">
        <v>1971</v>
      </c>
      <c r="CA233" s="796" t="s">
        <v>1971</v>
      </c>
      <c r="CB233" s="788" t="s">
        <v>1971</v>
      </c>
      <c r="CC233" s="788" t="s">
        <v>1971</v>
      </c>
      <c r="CD233" s="788" t="s">
        <v>1971</v>
      </c>
      <c r="CE233" s="793" t="s">
        <v>1971</v>
      </c>
      <c r="CF233" s="788" t="s">
        <v>1971</v>
      </c>
      <c r="CG233" s="788" t="s">
        <v>1971</v>
      </c>
      <c r="CH233" s="788" t="s">
        <v>1971</v>
      </c>
      <c r="CI233" s="788" t="s">
        <v>1971</v>
      </c>
      <c r="CJ233" s="788" t="s">
        <v>1971</v>
      </c>
      <c r="CK233" s="796" t="s">
        <v>1971</v>
      </c>
      <c r="CL233" s="788" t="s">
        <v>1971</v>
      </c>
      <c r="CM233" s="788" t="s">
        <v>1971</v>
      </c>
      <c r="CN233" s="788" t="s">
        <v>1971</v>
      </c>
      <c r="CO233" s="793" t="s">
        <v>1971</v>
      </c>
      <c r="CP233" s="796" t="s">
        <v>1971</v>
      </c>
      <c r="CQ233" s="788" t="s">
        <v>1971</v>
      </c>
      <c r="CR233" s="788" t="s">
        <v>1971</v>
      </c>
      <c r="CS233" s="788" t="s">
        <v>1971</v>
      </c>
      <c r="CT233" s="793" t="s">
        <v>1971</v>
      </c>
      <c r="CU233" s="1273" t="s">
        <v>1971</v>
      </c>
      <c r="CV233" s="1272" t="s">
        <v>1971</v>
      </c>
      <c r="CW233" s="1272" t="s">
        <v>1971</v>
      </c>
      <c r="CX233" s="1274" t="s">
        <v>1971</v>
      </c>
      <c r="CY233" s="1272" t="s">
        <v>1971</v>
      </c>
      <c r="CZ233" s="1272" t="s">
        <v>1971</v>
      </c>
      <c r="DA233" s="1272" t="s">
        <v>1971</v>
      </c>
      <c r="DB233" s="1274" t="s">
        <v>1971</v>
      </c>
      <c r="DC233" s="773"/>
      <c r="DD233" s="801">
        <v>1</v>
      </c>
      <c r="DE233" s="802"/>
    </row>
    <row r="234" spans="1:109" ht="15.75" customHeight="1">
      <c r="A234" s="760" t="s">
        <v>1029</v>
      </c>
      <c r="B234" s="761">
        <v>228</v>
      </c>
      <c r="C234" s="777" t="s">
        <v>2911</v>
      </c>
      <c r="D234" s="761" t="s">
        <v>2894</v>
      </c>
      <c r="E234" s="761" t="s">
        <v>1936</v>
      </c>
      <c r="F234" s="773" t="s">
        <v>2912</v>
      </c>
      <c r="G234" s="778" t="s">
        <v>2913</v>
      </c>
      <c r="H234" s="779" t="s">
        <v>2914</v>
      </c>
      <c r="I234" s="780"/>
      <c r="J234" s="781">
        <v>1</v>
      </c>
      <c r="K234" s="781"/>
      <c r="L234" s="781"/>
      <c r="M234" s="781"/>
      <c r="N234" s="781"/>
      <c r="O234" s="781"/>
      <c r="P234" s="782"/>
      <c r="Q234" s="783">
        <f t="shared" si="3"/>
        <v>1</v>
      </c>
      <c r="R234" s="777" t="s">
        <v>963</v>
      </c>
      <c r="S234" s="761"/>
      <c r="T234" s="784"/>
      <c r="U234" s="761" t="s">
        <v>2315</v>
      </c>
      <c r="V234" s="761" t="s">
        <v>991</v>
      </c>
      <c r="W234" s="761" t="s">
        <v>2701</v>
      </c>
      <c r="X234" s="817">
        <v>0</v>
      </c>
      <c r="Y234" s="807" t="s">
        <v>966</v>
      </c>
      <c r="Z234" s="778"/>
      <c r="AA234" s="773"/>
      <c r="AB234" s="773"/>
      <c r="AC234" s="773"/>
      <c r="AD234" s="773"/>
      <c r="AE234" s="773"/>
      <c r="AF234" s="787"/>
      <c r="AG234" s="788"/>
      <c r="AH234" s="788"/>
      <c r="AI234" s="788"/>
      <c r="AJ234" s="788"/>
      <c r="AK234" s="788"/>
      <c r="AL234" s="788"/>
      <c r="AM234" s="788"/>
      <c r="AN234" s="788"/>
      <c r="AO234" s="788"/>
      <c r="AP234" s="788"/>
      <c r="AQ234" s="796">
        <v>1</v>
      </c>
      <c r="AR234" s="788">
        <v>2</v>
      </c>
      <c r="AS234" s="788">
        <v>2</v>
      </c>
      <c r="AT234" s="788">
        <v>3</v>
      </c>
      <c r="AU234" s="793">
        <v>3</v>
      </c>
      <c r="AV234" s="796"/>
      <c r="AW234" s="788"/>
      <c r="AX234" s="788"/>
      <c r="AY234" s="788"/>
      <c r="AZ234" s="788"/>
      <c r="BA234" s="788"/>
      <c r="BB234" s="788"/>
      <c r="BC234" s="788"/>
      <c r="BD234" s="788"/>
      <c r="BE234" s="788"/>
      <c r="BF234" s="788"/>
      <c r="BG234" s="788"/>
      <c r="BH234" s="788"/>
      <c r="BI234" s="788"/>
      <c r="BJ234" s="788"/>
      <c r="BK234" s="793"/>
      <c r="BL234" s="777"/>
      <c r="BM234" s="773"/>
      <c r="BN234" s="773"/>
      <c r="BO234" s="773"/>
      <c r="BP234" s="784"/>
      <c r="BQ234" s="796" t="s">
        <v>1971</v>
      </c>
      <c r="BR234" s="788" t="s">
        <v>1971</v>
      </c>
      <c r="BS234" s="788" t="s">
        <v>1971</v>
      </c>
      <c r="BT234" s="788" t="s">
        <v>1971</v>
      </c>
      <c r="BU234" s="793" t="s">
        <v>1971</v>
      </c>
      <c r="BV234" s="796" t="s">
        <v>1971</v>
      </c>
      <c r="BW234" s="788" t="s">
        <v>1971</v>
      </c>
      <c r="BX234" s="788" t="s">
        <v>1971</v>
      </c>
      <c r="BY234" s="788" t="s">
        <v>1971</v>
      </c>
      <c r="BZ234" s="788" t="s">
        <v>1971</v>
      </c>
      <c r="CA234" s="796" t="s">
        <v>1971</v>
      </c>
      <c r="CB234" s="788" t="s">
        <v>1971</v>
      </c>
      <c r="CC234" s="788" t="s">
        <v>1971</v>
      </c>
      <c r="CD234" s="788" t="s">
        <v>1971</v>
      </c>
      <c r="CE234" s="793" t="s">
        <v>1971</v>
      </c>
      <c r="CF234" s="788" t="s">
        <v>1971</v>
      </c>
      <c r="CG234" s="788" t="s">
        <v>1971</v>
      </c>
      <c r="CH234" s="788" t="s">
        <v>1971</v>
      </c>
      <c r="CI234" s="788" t="s">
        <v>1971</v>
      </c>
      <c r="CJ234" s="793" t="s">
        <v>1971</v>
      </c>
      <c r="CK234" s="796" t="s">
        <v>1971</v>
      </c>
      <c r="CL234" s="788" t="s">
        <v>1971</v>
      </c>
      <c r="CM234" s="788" t="s">
        <v>1971</v>
      </c>
      <c r="CN234" s="788" t="s">
        <v>1971</v>
      </c>
      <c r="CO234" s="793" t="s">
        <v>1971</v>
      </c>
      <c r="CP234" s="796" t="s">
        <v>1971</v>
      </c>
      <c r="CQ234" s="788" t="s">
        <v>1971</v>
      </c>
      <c r="CR234" s="788" t="s">
        <v>1971</v>
      </c>
      <c r="CS234" s="788" t="s">
        <v>1971</v>
      </c>
      <c r="CT234" s="793" t="s">
        <v>1971</v>
      </c>
      <c r="CU234" s="1273" t="s">
        <v>1971</v>
      </c>
      <c r="CV234" s="1272" t="s">
        <v>1971</v>
      </c>
      <c r="CW234" s="1272" t="s">
        <v>1971</v>
      </c>
      <c r="CX234" s="1274" t="s">
        <v>1971</v>
      </c>
      <c r="CY234" s="1272" t="s">
        <v>1971</v>
      </c>
      <c r="CZ234" s="1272" t="s">
        <v>1971</v>
      </c>
      <c r="DA234" s="1272" t="s">
        <v>1971</v>
      </c>
      <c r="DB234" s="1274" t="s">
        <v>1971</v>
      </c>
      <c r="DC234" s="773"/>
      <c r="DD234" s="801">
        <v>1</v>
      </c>
      <c r="DE234" s="802"/>
    </row>
    <row r="235" spans="1:109" ht="15.75" customHeight="1">
      <c r="A235" s="760" t="s">
        <v>1029</v>
      </c>
      <c r="B235" s="761">
        <v>229</v>
      </c>
      <c r="C235" s="777" t="s">
        <v>2915</v>
      </c>
      <c r="D235" s="761" t="s">
        <v>2894</v>
      </c>
      <c r="E235" s="761" t="s">
        <v>1927</v>
      </c>
      <c r="F235" s="773" t="s">
        <v>2916</v>
      </c>
      <c r="G235" s="778" t="s">
        <v>2917</v>
      </c>
      <c r="H235" s="779" t="s">
        <v>2918</v>
      </c>
      <c r="I235" s="780">
        <v>0.34</v>
      </c>
      <c r="J235" s="781">
        <v>0.66</v>
      </c>
      <c r="K235" s="781"/>
      <c r="L235" s="781"/>
      <c r="M235" s="781"/>
      <c r="N235" s="781"/>
      <c r="O235" s="781"/>
      <c r="P235" s="782"/>
      <c r="Q235" s="783">
        <f t="shared" si="3"/>
        <v>1</v>
      </c>
      <c r="R235" s="777" t="s">
        <v>984</v>
      </c>
      <c r="S235" s="761" t="s">
        <v>964</v>
      </c>
      <c r="T235" s="784" t="s">
        <v>965</v>
      </c>
      <c r="U235" s="761" t="s">
        <v>2135</v>
      </c>
      <c r="V235" s="761" t="s">
        <v>991</v>
      </c>
      <c r="W235" s="761" t="s">
        <v>2919</v>
      </c>
      <c r="X235" s="817">
        <v>0</v>
      </c>
      <c r="Y235" s="807" t="s">
        <v>966</v>
      </c>
      <c r="Z235" s="778"/>
      <c r="AA235" s="773"/>
      <c r="AB235" s="773"/>
      <c r="AC235" s="773"/>
      <c r="AD235" s="773"/>
      <c r="AE235" s="773"/>
      <c r="AF235" s="787"/>
      <c r="AG235" s="788"/>
      <c r="AH235" s="788"/>
      <c r="AI235" s="788"/>
      <c r="AJ235" s="788"/>
      <c r="AK235" s="788"/>
      <c r="AL235" s="788"/>
      <c r="AM235" s="788"/>
      <c r="AN235" s="788"/>
      <c r="AO235" s="788"/>
      <c r="AP235" s="788"/>
      <c r="AQ235" s="796">
        <v>0</v>
      </c>
      <c r="AR235" s="788">
        <v>7</v>
      </c>
      <c r="AS235" s="788">
        <v>7</v>
      </c>
      <c r="AT235" s="788">
        <v>7</v>
      </c>
      <c r="AU235" s="793">
        <v>24</v>
      </c>
      <c r="AV235" s="796"/>
      <c r="AW235" s="788"/>
      <c r="AX235" s="788"/>
      <c r="AY235" s="788"/>
      <c r="AZ235" s="788"/>
      <c r="BA235" s="788"/>
      <c r="BB235" s="788"/>
      <c r="BC235" s="788"/>
      <c r="BD235" s="788"/>
      <c r="BE235" s="788"/>
      <c r="BF235" s="788"/>
      <c r="BG235" s="788"/>
      <c r="BH235" s="788"/>
      <c r="BI235" s="788"/>
      <c r="BJ235" s="788"/>
      <c r="BK235" s="793"/>
      <c r="BL235" s="777" t="s">
        <v>961</v>
      </c>
      <c r="BM235" s="773" t="s">
        <v>961</v>
      </c>
      <c r="BN235" s="773" t="s">
        <v>961</v>
      </c>
      <c r="BO235" s="773" t="s">
        <v>961</v>
      </c>
      <c r="BP235" s="784" t="s">
        <v>961</v>
      </c>
      <c r="BQ235" s="796" t="s">
        <v>1971</v>
      </c>
      <c r="BR235" s="788" t="s">
        <v>1971</v>
      </c>
      <c r="BS235" s="788" t="s">
        <v>1971</v>
      </c>
      <c r="BT235" s="788" t="s">
        <v>1971</v>
      </c>
      <c r="BU235" s="793" t="s">
        <v>1971</v>
      </c>
      <c r="BV235" s="796" t="s">
        <v>1971</v>
      </c>
      <c r="BW235" s="788" t="s">
        <v>1971</v>
      </c>
      <c r="BX235" s="788" t="s">
        <v>1971</v>
      </c>
      <c r="BY235" s="788" t="s">
        <v>1971</v>
      </c>
      <c r="BZ235" s="788" t="s">
        <v>1971</v>
      </c>
      <c r="CA235" s="796" t="s">
        <v>1971</v>
      </c>
      <c r="CB235" s="788" t="s">
        <v>1971</v>
      </c>
      <c r="CC235" s="788" t="s">
        <v>1971</v>
      </c>
      <c r="CD235" s="788" t="s">
        <v>1971</v>
      </c>
      <c r="CE235" s="793" t="s">
        <v>1971</v>
      </c>
      <c r="CF235" s="788" t="s">
        <v>1971</v>
      </c>
      <c r="CG235" s="788" t="s">
        <v>1971</v>
      </c>
      <c r="CH235" s="788" t="s">
        <v>1971</v>
      </c>
      <c r="CI235" s="788" t="s">
        <v>1971</v>
      </c>
      <c r="CJ235" s="793" t="s">
        <v>1971</v>
      </c>
      <c r="CK235" s="796" t="s">
        <v>1971</v>
      </c>
      <c r="CL235" s="788" t="s">
        <v>1971</v>
      </c>
      <c r="CM235" s="788" t="s">
        <v>1971</v>
      </c>
      <c r="CN235" s="788" t="s">
        <v>1971</v>
      </c>
      <c r="CO235" s="793" t="s">
        <v>1971</v>
      </c>
      <c r="CP235" s="796" t="s">
        <v>1971</v>
      </c>
      <c r="CQ235" s="788" t="s">
        <v>1971</v>
      </c>
      <c r="CR235" s="788" t="s">
        <v>1971</v>
      </c>
      <c r="CS235" s="788" t="s">
        <v>1971</v>
      </c>
      <c r="CT235" s="793" t="s">
        <v>1971</v>
      </c>
      <c r="CU235" s="1273">
        <v>-4.2500000000000003E-3</v>
      </c>
      <c r="CV235" s="1272" t="s">
        <v>1971</v>
      </c>
      <c r="CW235" s="1272" t="s">
        <v>1971</v>
      </c>
      <c r="CX235" s="1274" t="s">
        <v>1971</v>
      </c>
      <c r="CY235" s="1272" t="s">
        <v>1971</v>
      </c>
      <c r="CZ235" s="1272" t="s">
        <v>1971</v>
      </c>
      <c r="DA235" s="1272" t="s">
        <v>1971</v>
      </c>
      <c r="DB235" s="1274" t="s">
        <v>1971</v>
      </c>
      <c r="DC235" s="773"/>
      <c r="DD235" s="801">
        <v>1</v>
      </c>
      <c r="DE235" s="802"/>
    </row>
    <row r="236" spans="1:109" ht="15.75" customHeight="1">
      <c r="A236" s="760" t="s">
        <v>1029</v>
      </c>
      <c r="B236" s="761">
        <v>230</v>
      </c>
      <c r="C236" s="777" t="s">
        <v>2920</v>
      </c>
      <c r="D236" s="761" t="s">
        <v>2839</v>
      </c>
      <c r="E236" s="761" t="s">
        <v>1936</v>
      </c>
      <c r="F236" s="773" t="s">
        <v>2921</v>
      </c>
      <c r="G236" s="778" t="s">
        <v>2922</v>
      </c>
      <c r="H236" s="779" t="s">
        <v>2923</v>
      </c>
      <c r="I236" s="780"/>
      <c r="J236" s="781">
        <v>1</v>
      </c>
      <c r="K236" s="781"/>
      <c r="L236" s="781"/>
      <c r="M236" s="781"/>
      <c r="N236" s="781"/>
      <c r="O236" s="781"/>
      <c r="P236" s="782"/>
      <c r="Q236" s="783">
        <f t="shared" si="3"/>
        <v>1</v>
      </c>
      <c r="R236" s="777" t="s">
        <v>984</v>
      </c>
      <c r="S236" s="761" t="s">
        <v>964</v>
      </c>
      <c r="T236" s="784" t="s">
        <v>965</v>
      </c>
      <c r="U236" s="761"/>
      <c r="V236" s="761" t="s">
        <v>991</v>
      </c>
      <c r="W236" s="761" t="s">
        <v>2924</v>
      </c>
      <c r="X236" s="1263">
        <v>1</v>
      </c>
      <c r="Y236" s="814" t="s">
        <v>978</v>
      </c>
      <c r="Z236" s="778"/>
      <c r="AA236" s="773"/>
      <c r="AB236" s="773"/>
      <c r="AC236" s="773"/>
      <c r="AD236" s="773"/>
      <c r="AE236" s="773"/>
      <c r="AF236" s="787"/>
      <c r="AG236" s="788"/>
      <c r="AH236" s="788"/>
      <c r="AI236" s="788"/>
      <c r="AJ236" s="788"/>
      <c r="AK236" s="788"/>
      <c r="AL236" s="788"/>
      <c r="AM236" s="788"/>
      <c r="AN236" s="788"/>
      <c r="AO236" s="788"/>
      <c r="AP236" s="788"/>
      <c r="AQ236" s="796">
        <v>0</v>
      </c>
      <c r="AR236" s="788">
        <v>0</v>
      </c>
      <c r="AS236" s="788">
        <v>0</v>
      </c>
      <c r="AT236" s="788">
        <v>0</v>
      </c>
      <c r="AU236" s="793">
        <v>0</v>
      </c>
      <c r="AV236" s="796"/>
      <c r="AW236" s="788"/>
      <c r="AX236" s="788"/>
      <c r="AY236" s="788"/>
      <c r="AZ236" s="788"/>
      <c r="BA236" s="788"/>
      <c r="BB236" s="788"/>
      <c r="BC236" s="788"/>
      <c r="BD236" s="788"/>
      <c r="BE236" s="788"/>
      <c r="BF236" s="788"/>
      <c r="BG236" s="788"/>
      <c r="BH236" s="788"/>
      <c r="BI236" s="788"/>
      <c r="BJ236" s="788"/>
      <c r="BK236" s="793"/>
      <c r="BL236" s="777" t="s">
        <v>961</v>
      </c>
      <c r="BM236" s="773" t="s">
        <v>961</v>
      </c>
      <c r="BN236" s="773" t="s">
        <v>961</v>
      </c>
      <c r="BO236" s="773" t="s">
        <v>961</v>
      </c>
      <c r="BP236" s="784" t="s">
        <v>961</v>
      </c>
      <c r="BQ236" s="796" t="s">
        <v>1971</v>
      </c>
      <c r="BR236" s="788" t="s">
        <v>1971</v>
      </c>
      <c r="BS236" s="788" t="s">
        <v>1971</v>
      </c>
      <c r="BT236" s="788" t="s">
        <v>1971</v>
      </c>
      <c r="BU236" s="793" t="s">
        <v>1971</v>
      </c>
      <c r="BV236" s="796" t="s">
        <v>1971</v>
      </c>
      <c r="BW236" s="788" t="s">
        <v>1971</v>
      </c>
      <c r="BX236" s="788" t="s">
        <v>1971</v>
      </c>
      <c r="BY236" s="788" t="s">
        <v>1971</v>
      </c>
      <c r="BZ236" s="788" t="s">
        <v>1971</v>
      </c>
      <c r="CA236" s="796" t="s">
        <v>1971</v>
      </c>
      <c r="CB236" s="788" t="s">
        <v>1971</v>
      </c>
      <c r="CC236" s="788" t="s">
        <v>1971</v>
      </c>
      <c r="CD236" s="788" t="s">
        <v>1971</v>
      </c>
      <c r="CE236" s="793" t="s">
        <v>1971</v>
      </c>
      <c r="CF236" s="788" t="s">
        <v>1971</v>
      </c>
      <c r="CG236" s="788" t="s">
        <v>1971</v>
      </c>
      <c r="CH236" s="788" t="s">
        <v>1971</v>
      </c>
      <c r="CI236" s="788" t="s">
        <v>1971</v>
      </c>
      <c r="CJ236" s="793" t="s">
        <v>1971</v>
      </c>
      <c r="CK236" s="796" t="s">
        <v>1971</v>
      </c>
      <c r="CL236" s="788" t="s">
        <v>1971</v>
      </c>
      <c r="CM236" s="788" t="s">
        <v>1971</v>
      </c>
      <c r="CN236" s="788" t="s">
        <v>1971</v>
      </c>
      <c r="CO236" s="793" t="s">
        <v>1971</v>
      </c>
      <c r="CP236" s="796" t="s">
        <v>1971</v>
      </c>
      <c r="CQ236" s="788" t="s">
        <v>1971</v>
      </c>
      <c r="CR236" s="788" t="s">
        <v>1971</v>
      </c>
      <c r="CS236" s="788" t="s">
        <v>1971</v>
      </c>
      <c r="CT236" s="793" t="s">
        <v>1971</v>
      </c>
      <c r="CU236" s="1273">
        <v>-2.8199999999999999E-2</v>
      </c>
      <c r="CV236" s="1272" t="s">
        <v>1971</v>
      </c>
      <c r="CW236" s="1272" t="s">
        <v>1971</v>
      </c>
      <c r="CX236" s="1274" t="s">
        <v>1971</v>
      </c>
      <c r="CY236" s="1272" t="s">
        <v>1971</v>
      </c>
      <c r="CZ236" s="1272" t="s">
        <v>1971</v>
      </c>
      <c r="DA236" s="1272" t="s">
        <v>1971</v>
      </c>
      <c r="DB236" s="1274" t="s">
        <v>1971</v>
      </c>
      <c r="DC236" s="773"/>
      <c r="DD236" s="801"/>
      <c r="DE236" s="802"/>
    </row>
    <row r="237" spans="1:109" ht="15.75" customHeight="1">
      <c r="A237" s="760" t="s">
        <v>1029</v>
      </c>
      <c r="B237" s="761">
        <v>231</v>
      </c>
      <c r="C237" s="777" t="s">
        <v>2925</v>
      </c>
      <c r="D237" s="761" t="s">
        <v>2853</v>
      </c>
      <c r="E237" s="761" t="s">
        <v>1927</v>
      </c>
      <c r="F237" s="773" t="s">
        <v>2926</v>
      </c>
      <c r="G237" s="778" t="s">
        <v>2927</v>
      </c>
      <c r="H237" s="779" t="s">
        <v>2928</v>
      </c>
      <c r="I237" s="780"/>
      <c r="J237" s="781"/>
      <c r="K237" s="781"/>
      <c r="L237" s="781"/>
      <c r="M237" s="781">
        <v>1</v>
      </c>
      <c r="N237" s="781"/>
      <c r="O237" s="781"/>
      <c r="P237" s="782"/>
      <c r="Q237" s="783">
        <f t="shared" si="3"/>
        <v>1</v>
      </c>
      <c r="R237" s="777" t="s">
        <v>963</v>
      </c>
      <c r="S237" s="761"/>
      <c r="T237" s="784"/>
      <c r="U237" s="761" t="s">
        <v>2146</v>
      </c>
      <c r="V237" s="761" t="s">
        <v>293</v>
      </c>
      <c r="W237" s="761" t="s">
        <v>2482</v>
      </c>
      <c r="X237" s="817">
        <v>0</v>
      </c>
      <c r="Y237" s="814" t="s">
        <v>978</v>
      </c>
      <c r="Z237" s="778"/>
      <c r="AA237" s="773"/>
      <c r="AB237" s="773"/>
      <c r="AC237" s="773"/>
      <c r="AD237" s="773"/>
      <c r="AE237" s="773"/>
      <c r="AF237" s="787"/>
      <c r="AG237" s="788"/>
      <c r="AH237" s="788"/>
      <c r="AI237" s="788"/>
      <c r="AJ237" s="788"/>
      <c r="AK237" s="788"/>
      <c r="AL237" s="788"/>
      <c r="AM237" s="788"/>
      <c r="AN237" s="788"/>
      <c r="AO237" s="788"/>
      <c r="AP237" s="788"/>
      <c r="AQ237" s="796">
        <v>9</v>
      </c>
      <c r="AR237" s="788">
        <v>8</v>
      </c>
      <c r="AS237" s="788">
        <v>7</v>
      </c>
      <c r="AT237" s="788">
        <v>6</v>
      </c>
      <c r="AU237" s="793">
        <v>6</v>
      </c>
      <c r="AV237" s="796"/>
      <c r="AW237" s="788"/>
      <c r="AX237" s="788"/>
      <c r="AY237" s="788"/>
      <c r="AZ237" s="788"/>
      <c r="BA237" s="788"/>
      <c r="BB237" s="788"/>
      <c r="BC237" s="788"/>
      <c r="BD237" s="788"/>
      <c r="BE237" s="788"/>
      <c r="BF237" s="788"/>
      <c r="BG237" s="788"/>
      <c r="BH237" s="788"/>
      <c r="BI237" s="788"/>
      <c r="BJ237" s="788"/>
      <c r="BK237" s="793"/>
      <c r="BL237" s="777"/>
      <c r="BM237" s="773"/>
      <c r="BN237" s="773"/>
      <c r="BO237" s="773"/>
      <c r="BP237" s="784"/>
      <c r="BQ237" s="796" t="s">
        <v>1971</v>
      </c>
      <c r="BR237" s="788" t="s">
        <v>1971</v>
      </c>
      <c r="BS237" s="788" t="s">
        <v>1971</v>
      </c>
      <c r="BT237" s="788" t="s">
        <v>1971</v>
      </c>
      <c r="BU237" s="793" t="s">
        <v>1971</v>
      </c>
      <c r="BV237" s="796" t="s">
        <v>1971</v>
      </c>
      <c r="BW237" s="788" t="s">
        <v>1971</v>
      </c>
      <c r="BX237" s="788" t="s">
        <v>1971</v>
      </c>
      <c r="BY237" s="788" t="s">
        <v>1971</v>
      </c>
      <c r="BZ237" s="788" t="s">
        <v>1971</v>
      </c>
      <c r="CA237" s="796" t="s">
        <v>1971</v>
      </c>
      <c r="CB237" s="788" t="s">
        <v>1971</v>
      </c>
      <c r="CC237" s="788" t="s">
        <v>1971</v>
      </c>
      <c r="CD237" s="788" t="s">
        <v>1971</v>
      </c>
      <c r="CE237" s="793" t="s">
        <v>1971</v>
      </c>
      <c r="CF237" s="788" t="s">
        <v>1971</v>
      </c>
      <c r="CG237" s="788" t="s">
        <v>1971</v>
      </c>
      <c r="CH237" s="788" t="s">
        <v>1971</v>
      </c>
      <c r="CI237" s="788" t="s">
        <v>1971</v>
      </c>
      <c r="CJ237" s="793" t="s">
        <v>1971</v>
      </c>
      <c r="CK237" s="796" t="s">
        <v>1971</v>
      </c>
      <c r="CL237" s="788" t="s">
        <v>1971</v>
      </c>
      <c r="CM237" s="788" t="s">
        <v>1971</v>
      </c>
      <c r="CN237" s="788" t="s">
        <v>1971</v>
      </c>
      <c r="CO237" s="793" t="s">
        <v>1971</v>
      </c>
      <c r="CP237" s="796" t="s">
        <v>1971</v>
      </c>
      <c r="CQ237" s="788" t="s">
        <v>1971</v>
      </c>
      <c r="CR237" s="788" t="s">
        <v>1971</v>
      </c>
      <c r="CS237" s="788" t="s">
        <v>1971</v>
      </c>
      <c r="CT237" s="793" t="s">
        <v>1971</v>
      </c>
      <c r="CU237" s="1273" t="s">
        <v>1971</v>
      </c>
      <c r="CV237" s="1272" t="s">
        <v>1971</v>
      </c>
      <c r="CW237" s="1272" t="s">
        <v>1971</v>
      </c>
      <c r="CX237" s="1274" t="s">
        <v>1971</v>
      </c>
      <c r="CY237" s="1272" t="s">
        <v>1971</v>
      </c>
      <c r="CZ237" s="1272" t="s">
        <v>1971</v>
      </c>
      <c r="DA237" s="1272" t="s">
        <v>1971</v>
      </c>
      <c r="DB237" s="1274" t="s">
        <v>1971</v>
      </c>
      <c r="DC237" s="773"/>
      <c r="DD237" s="801"/>
      <c r="DE237" s="802"/>
    </row>
    <row r="238" spans="1:109" ht="15.75" customHeight="1">
      <c r="A238" s="760" t="s">
        <v>1029</v>
      </c>
      <c r="B238" s="761">
        <v>232</v>
      </c>
      <c r="C238" s="777" t="s">
        <v>2929</v>
      </c>
      <c r="D238" s="761"/>
      <c r="E238" s="761"/>
      <c r="F238" s="773" t="s">
        <v>2061</v>
      </c>
      <c r="G238" s="778" t="s">
        <v>2062</v>
      </c>
      <c r="H238" s="779"/>
      <c r="I238" s="780"/>
      <c r="J238" s="781"/>
      <c r="K238" s="781"/>
      <c r="L238" s="781"/>
      <c r="M238" s="781"/>
      <c r="N238" s="781"/>
      <c r="O238" s="781"/>
      <c r="P238" s="782"/>
      <c r="Q238" s="783">
        <f t="shared" si="3"/>
        <v>0</v>
      </c>
      <c r="R238" s="777" t="s">
        <v>963</v>
      </c>
      <c r="S238" s="761"/>
      <c r="T238" s="784"/>
      <c r="U238" s="761"/>
      <c r="V238" s="1236" t="s">
        <v>1030</v>
      </c>
      <c r="W238" s="761" t="s">
        <v>2063</v>
      </c>
      <c r="X238" s="1266">
        <v>0</v>
      </c>
      <c r="Y238" s="807"/>
      <c r="Z238" s="778"/>
      <c r="AA238" s="773"/>
      <c r="AB238" s="773"/>
      <c r="AC238" s="773"/>
      <c r="AD238" s="773"/>
      <c r="AE238" s="773"/>
      <c r="AF238" s="787"/>
      <c r="AG238" s="788"/>
      <c r="AH238" s="788"/>
      <c r="AI238" s="788"/>
      <c r="AJ238" s="788"/>
      <c r="AK238" s="788"/>
      <c r="AL238" s="788"/>
      <c r="AM238" s="788"/>
      <c r="AN238" s="788"/>
      <c r="AO238" s="788"/>
      <c r="AP238" s="788"/>
      <c r="AQ238" s="796" t="s">
        <v>2064</v>
      </c>
      <c r="AR238" s="788" t="s">
        <v>2064</v>
      </c>
      <c r="AS238" s="788" t="s">
        <v>2064</v>
      </c>
      <c r="AT238" s="788" t="s">
        <v>2064</v>
      </c>
      <c r="AU238" s="793" t="s">
        <v>2064</v>
      </c>
      <c r="AV238" s="796"/>
      <c r="AW238" s="788"/>
      <c r="AX238" s="788"/>
      <c r="AY238" s="788"/>
      <c r="AZ238" s="788"/>
      <c r="BA238" s="788"/>
      <c r="BB238" s="788"/>
      <c r="BC238" s="788"/>
      <c r="BD238" s="788"/>
      <c r="BE238" s="788"/>
      <c r="BF238" s="788"/>
      <c r="BG238" s="788"/>
      <c r="BH238" s="788"/>
      <c r="BI238" s="788"/>
      <c r="BJ238" s="788"/>
      <c r="BK238" s="793"/>
      <c r="BL238" s="777"/>
      <c r="BM238" s="773"/>
      <c r="BN238" s="773"/>
      <c r="BO238" s="773"/>
      <c r="BP238" s="784"/>
      <c r="BQ238" s="796" t="s">
        <v>1971</v>
      </c>
      <c r="BR238" s="788" t="s">
        <v>1971</v>
      </c>
      <c r="BS238" s="788" t="s">
        <v>1971</v>
      </c>
      <c r="BT238" s="788" t="s">
        <v>1971</v>
      </c>
      <c r="BU238" s="793" t="s">
        <v>1971</v>
      </c>
      <c r="BV238" s="796" t="s">
        <v>1971</v>
      </c>
      <c r="BW238" s="788" t="s">
        <v>1971</v>
      </c>
      <c r="BX238" s="788" t="s">
        <v>1971</v>
      </c>
      <c r="BY238" s="788" t="s">
        <v>1971</v>
      </c>
      <c r="BZ238" s="788" t="s">
        <v>1971</v>
      </c>
      <c r="CA238" s="796" t="s">
        <v>1971</v>
      </c>
      <c r="CB238" s="788" t="s">
        <v>1971</v>
      </c>
      <c r="CC238" s="788" t="s">
        <v>1971</v>
      </c>
      <c r="CD238" s="788" t="s">
        <v>1971</v>
      </c>
      <c r="CE238" s="793" t="s">
        <v>1971</v>
      </c>
      <c r="CF238" s="788" t="s">
        <v>1971</v>
      </c>
      <c r="CG238" s="788" t="s">
        <v>1971</v>
      </c>
      <c r="CH238" s="788" t="s">
        <v>1971</v>
      </c>
      <c r="CI238" s="788" t="s">
        <v>1971</v>
      </c>
      <c r="CJ238" s="793" t="s">
        <v>1971</v>
      </c>
      <c r="CK238" s="796" t="s">
        <v>1971</v>
      </c>
      <c r="CL238" s="788" t="s">
        <v>1971</v>
      </c>
      <c r="CM238" s="788" t="s">
        <v>1971</v>
      </c>
      <c r="CN238" s="788" t="s">
        <v>1971</v>
      </c>
      <c r="CO238" s="793" t="s">
        <v>1971</v>
      </c>
      <c r="CP238" s="796" t="s">
        <v>1971</v>
      </c>
      <c r="CQ238" s="788" t="s">
        <v>1971</v>
      </c>
      <c r="CR238" s="788" t="s">
        <v>1971</v>
      </c>
      <c r="CS238" s="788" t="s">
        <v>1971</v>
      </c>
      <c r="CT238" s="793" t="s">
        <v>1971</v>
      </c>
      <c r="CU238" s="1273" t="s">
        <v>1971</v>
      </c>
      <c r="CV238" s="1272" t="s">
        <v>1971</v>
      </c>
      <c r="CW238" s="1272" t="s">
        <v>1971</v>
      </c>
      <c r="CX238" s="1274" t="s">
        <v>1971</v>
      </c>
      <c r="CY238" s="1272" t="s">
        <v>1971</v>
      </c>
      <c r="CZ238" s="1272" t="s">
        <v>1971</v>
      </c>
      <c r="DA238" s="1272" t="s">
        <v>1971</v>
      </c>
      <c r="DB238" s="1274" t="s">
        <v>1971</v>
      </c>
      <c r="DC238" s="773"/>
      <c r="DD238" s="801"/>
      <c r="DE238" s="802"/>
    </row>
    <row r="239" spans="1:109" ht="15.75" customHeight="1">
      <c r="A239" s="760" t="s">
        <v>1029</v>
      </c>
      <c r="B239" s="761">
        <v>233</v>
      </c>
      <c r="C239" s="777" t="s">
        <v>2930</v>
      </c>
      <c r="D239" s="761"/>
      <c r="E239" s="761"/>
      <c r="F239" s="773" t="s">
        <v>2931</v>
      </c>
      <c r="G239" s="778" t="s">
        <v>2932</v>
      </c>
      <c r="H239" s="779"/>
      <c r="I239" s="780"/>
      <c r="J239" s="781">
        <v>1</v>
      </c>
      <c r="K239" s="781"/>
      <c r="L239" s="781"/>
      <c r="M239" s="781"/>
      <c r="N239" s="781"/>
      <c r="O239" s="781"/>
      <c r="P239" s="782"/>
      <c r="Q239" s="783">
        <f t="shared" si="3"/>
        <v>1</v>
      </c>
      <c r="R239" s="777" t="s">
        <v>984</v>
      </c>
      <c r="S239" s="761" t="s">
        <v>964</v>
      </c>
      <c r="T239" s="784" t="s">
        <v>965</v>
      </c>
      <c r="U239" s="761"/>
      <c r="V239" s="761" t="s">
        <v>293</v>
      </c>
      <c r="W239" s="761" t="s">
        <v>2933</v>
      </c>
      <c r="X239" s="1263">
        <v>0</v>
      </c>
      <c r="Y239" s="807" t="s">
        <v>966</v>
      </c>
      <c r="Z239" s="778"/>
      <c r="AA239" s="773"/>
      <c r="AB239" s="773"/>
      <c r="AC239" s="773"/>
      <c r="AD239" s="773"/>
      <c r="AE239" s="773"/>
      <c r="AF239" s="787"/>
      <c r="AG239" s="788"/>
      <c r="AH239" s="788"/>
      <c r="AI239" s="788"/>
      <c r="AJ239" s="788"/>
      <c r="AK239" s="788"/>
      <c r="AL239" s="788"/>
      <c r="AM239" s="788"/>
      <c r="AN239" s="788"/>
      <c r="AO239" s="788"/>
      <c r="AP239" s="788"/>
      <c r="AQ239" s="796">
        <v>65</v>
      </c>
      <c r="AR239" s="788">
        <v>65</v>
      </c>
      <c r="AS239" s="788">
        <v>76</v>
      </c>
      <c r="AT239" s="788">
        <v>76</v>
      </c>
      <c r="AU239" s="793">
        <v>100</v>
      </c>
      <c r="AV239" s="796"/>
      <c r="AW239" s="788"/>
      <c r="AX239" s="788"/>
      <c r="AY239" s="788"/>
      <c r="AZ239" s="788"/>
      <c r="BA239" s="788"/>
      <c r="BB239" s="788"/>
      <c r="BC239" s="788"/>
      <c r="BD239" s="788"/>
      <c r="BE239" s="788"/>
      <c r="BF239" s="788"/>
      <c r="BG239" s="788"/>
      <c r="BH239" s="788"/>
      <c r="BI239" s="788"/>
      <c r="BJ239" s="788"/>
      <c r="BK239" s="793"/>
      <c r="BL239" s="1880" t="s">
        <v>961</v>
      </c>
      <c r="BM239" s="1881" t="s">
        <v>961</v>
      </c>
      <c r="BN239" s="1881" t="s">
        <v>961</v>
      </c>
      <c r="BO239" s="1881" t="s">
        <v>961</v>
      </c>
      <c r="BP239" s="784" t="s">
        <v>961</v>
      </c>
      <c r="BQ239" s="796" t="s">
        <v>1971</v>
      </c>
      <c r="BR239" s="788" t="s">
        <v>1971</v>
      </c>
      <c r="BS239" s="788" t="s">
        <v>1971</v>
      </c>
      <c r="BT239" s="788" t="s">
        <v>1971</v>
      </c>
      <c r="BU239" s="793" t="s">
        <v>1971</v>
      </c>
      <c r="BV239" s="796" t="s">
        <v>1971</v>
      </c>
      <c r="BW239" s="788" t="s">
        <v>1971</v>
      </c>
      <c r="BX239" s="788" t="s">
        <v>1971</v>
      </c>
      <c r="BY239" s="788" t="s">
        <v>1971</v>
      </c>
      <c r="BZ239" s="788" t="s">
        <v>1971</v>
      </c>
      <c r="CA239" s="796" t="s">
        <v>1971</v>
      </c>
      <c r="CB239" s="788" t="s">
        <v>1971</v>
      </c>
      <c r="CC239" s="788" t="s">
        <v>1971</v>
      </c>
      <c r="CD239" s="788" t="s">
        <v>1971</v>
      </c>
      <c r="CE239" s="793" t="s">
        <v>1971</v>
      </c>
      <c r="CF239" s="788" t="s">
        <v>1971</v>
      </c>
      <c r="CG239" s="788" t="s">
        <v>1971</v>
      </c>
      <c r="CH239" s="788" t="s">
        <v>1971</v>
      </c>
      <c r="CI239" s="788" t="s">
        <v>1971</v>
      </c>
      <c r="CJ239" s="793" t="s">
        <v>1971</v>
      </c>
      <c r="CK239" s="796" t="s">
        <v>1971</v>
      </c>
      <c r="CL239" s="788" t="s">
        <v>1971</v>
      </c>
      <c r="CM239" s="788" t="s">
        <v>1971</v>
      </c>
      <c r="CN239" s="788" t="s">
        <v>1971</v>
      </c>
      <c r="CO239" s="793" t="s">
        <v>1971</v>
      </c>
      <c r="CP239" s="796" t="s">
        <v>1971</v>
      </c>
      <c r="CQ239" s="788" t="s">
        <v>1971</v>
      </c>
      <c r="CR239" s="788" t="s">
        <v>1971</v>
      </c>
      <c r="CS239" s="788" t="s">
        <v>1971</v>
      </c>
      <c r="CT239" s="793" t="s">
        <v>1971</v>
      </c>
      <c r="CU239" s="1273">
        <v>-6.4000000000000003E-3</v>
      </c>
      <c r="CV239" s="1272" t="s">
        <v>1971</v>
      </c>
      <c r="CW239" s="1272" t="s">
        <v>1971</v>
      </c>
      <c r="CX239" s="1274" t="s">
        <v>1971</v>
      </c>
      <c r="CY239" s="1272" t="s">
        <v>1971</v>
      </c>
      <c r="CZ239" s="1272" t="s">
        <v>1971</v>
      </c>
      <c r="DA239" s="1272" t="s">
        <v>1971</v>
      </c>
      <c r="DB239" s="1274" t="s">
        <v>1971</v>
      </c>
      <c r="DC239" s="773"/>
      <c r="DD239" s="801"/>
      <c r="DE239" s="802"/>
    </row>
    <row r="240" spans="1:109" ht="15.75" customHeight="1">
      <c r="A240" s="760" t="s">
        <v>1033</v>
      </c>
      <c r="B240" s="761">
        <v>234</v>
      </c>
      <c r="C240" s="777" t="s">
        <v>2934</v>
      </c>
      <c r="D240" s="761" t="s">
        <v>2935</v>
      </c>
      <c r="E240" s="761" t="s">
        <v>1936</v>
      </c>
      <c r="F240" s="773" t="s">
        <v>2875</v>
      </c>
      <c r="G240" s="778" t="s">
        <v>1960</v>
      </c>
      <c r="H240" s="779" t="s">
        <v>2936</v>
      </c>
      <c r="I240" s="780"/>
      <c r="J240" s="781"/>
      <c r="K240" s="781"/>
      <c r="L240" s="781"/>
      <c r="M240" s="781">
        <v>1</v>
      </c>
      <c r="N240" s="781"/>
      <c r="O240" s="781"/>
      <c r="P240" s="782"/>
      <c r="Q240" s="783">
        <f t="shared" si="3"/>
        <v>1</v>
      </c>
      <c r="R240" s="777" t="s">
        <v>988</v>
      </c>
      <c r="S240" s="761" t="s">
        <v>964</v>
      </c>
      <c r="T240" s="784" t="s">
        <v>965</v>
      </c>
      <c r="U240" s="761" t="s">
        <v>1027</v>
      </c>
      <c r="V240" s="761" t="s">
        <v>1039</v>
      </c>
      <c r="W240" s="761" t="s">
        <v>2937</v>
      </c>
      <c r="X240" s="1300">
        <v>2</v>
      </c>
      <c r="Y240" s="807" t="s">
        <v>966</v>
      </c>
      <c r="Z240" s="778" t="s">
        <v>1960</v>
      </c>
      <c r="AA240" s="773"/>
      <c r="AB240" s="773"/>
      <c r="AC240" s="773"/>
      <c r="AD240" s="773"/>
      <c r="AE240" s="773"/>
      <c r="AF240" s="787"/>
      <c r="AG240" s="788"/>
      <c r="AH240" s="788"/>
      <c r="AI240" s="788"/>
      <c r="AJ240" s="788"/>
      <c r="AK240" s="788"/>
      <c r="AL240" s="788"/>
      <c r="AM240" s="788"/>
      <c r="AN240" s="788"/>
      <c r="AO240" s="788"/>
      <c r="AP240" s="788"/>
      <c r="AQ240" s="1394"/>
      <c r="AR240" s="1343"/>
      <c r="AS240" s="1343"/>
      <c r="AT240" s="1343"/>
      <c r="AU240" s="1344"/>
      <c r="AV240" s="796"/>
      <c r="AW240" s="788"/>
      <c r="AX240" s="788"/>
      <c r="AY240" s="788"/>
      <c r="AZ240" s="788"/>
      <c r="BA240" s="788"/>
      <c r="BB240" s="788"/>
      <c r="BC240" s="788"/>
      <c r="BD240" s="788"/>
      <c r="BE240" s="788"/>
      <c r="BF240" s="788"/>
      <c r="BG240" s="788"/>
      <c r="BH240" s="788"/>
      <c r="BI240" s="788"/>
      <c r="BJ240" s="788"/>
      <c r="BK240" s="793"/>
      <c r="BL240" s="1351"/>
      <c r="BM240" s="1352"/>
      <c r="BN240" s="1352"/>
      <c r="BO240" s="1352"/>
      <c r="BP240" s="1414"/>
      <c r="BQ240" s="1394"/>
      <c r="BR240" s="1343"/>
      <c r="BS240" s="1343"/>
      <c r="BT240" s="1343"/>
      <c r="BU240" s="1344"/>
      <c r="BV240" s="1394"/>
      <c r="BW240" s="1343"/>
      <c r="BX240" s="1343"/>
      <c r="BY240" s="1343"/>
      <c r="BZ240" s="1343"/>
      <c r="CA240" s="1394"/>
      <c r="CB240" s="1343"/>
      <c r="CC240" s="1343"/>
      <c r="CD240" s="1343"/>
      <c r="CE240" s="1344"/>
      <c r="CF240" s="1343"/>
      <c r="CG240" s="1343"/>
      <c r="CH240" s="1343"/>
      <c r="CI240" s="1343"/>
      <c r="CJ240" s="1344"/>
      <c r="CK240" s="1394"/>
      <c r="CL240" s="1343"/>
      <c r="CM240" s="1343"/>
      <c r="CN240" s="1343"/>
      <c r="CO240" s="1344"/>
      <c r="CP240" s="1394"/>
      <c r="CQ240" s="1343"/>
      <c r="CR240" s="1343"/>
      <c r="CS240" s="1343"/>
      <c r="CT240" s="1344"/>
      <c r="CU240" s="1499"/>
      <c r="CV240" s="1490"/>
      <c r="CW240" s="1490"/>
      <c r="CX240" s="1695"/>
      <c r="CY240" s="1490"/>
      <c r="CZ240" s="1490"/>
      <c r="DA240" s="1490"/>
      <c r="DB240" s="1695"/>
      <c r="DC240" s="1352"/>
      <c r="DD240" s="1696"/>
      <c r="DE240" s="1701"/>
    </row>
    <row r="241" spans="1:109" ht="15.75" customHeight="1">
      <c r="A241" s="760" t="s">
        <v>1033</v>
      </c>
      <c r="B241" s="761">
        <v>235</v>
      </c>
      <c r="C241" s="777" t="s">
        <v>2938</v>
      </c>
      <c r="D241" s="761" t="s">
        <v>2939</v>
      </c>
      <c r="E241" s="761" t="s">
        <v>1936</v>
      </c>
      <c r="F241" s="773" t="s">
        <v>2940</v>
      </c>
      <c r="G241" s="778" t="s">
        <v>1964</v>
      </c>
      <c r="H241" s="779" t="s">
        <v>2941</v>
      </c>
      <c r="I241" s="780"/>
      <c r="J241" s="781">
        <v>1</v>
      </c>
      <c r="K241" s="781"/>
      <c r="L241" s="781"/>
      <c r="M241" s="781"/>
      <c r="N241" s="781"/>
      <c r="O241" s="781"/>
      <c r="P241" s="782"/>
      <c r="Q241" s="783">
        <f t="shared" si="3"/>
        <v>1</v>
      </c>
      <c r="R241" s="777" t="s">
        <v>988</v>
      </c>
      <c r="S241" s="761" t="s">
        <v>964</v>
      </c>
      <c r="T241" s="784" t="s">
        <v>965</v>
      </c>
      <c r="U241" s="761" t="s">
        <v>1031</v>
      </c>
      <c r="V241" s="761" t="s">
        <v>1039</v>
      </c>
      <c r="W241" s="761" t="s">
        <v>2937</v>
      </c>
      <c r="X241" s="1300">
        <v>2</v>
      </c>
      <c r="Y241" s="807" t="s">
        <v>966</v>
      </c>
      <c r="Z241" s="778" t="s">
        <v>1964</v>
      </c>
      <c r="AA241" s="773"/>
      <c r="AB241" s="773"/>
      <c r="AC241" s="773"/>
      <c r="AD241" s="773"/>
      <c r="AE241" s="773"/>
      <c r="AF241" s="787"/>
      <c r="AG241" s="788"/>
      <c r="AH241" s="788"/>
      <c r="AI241" s="788"/>
      <c r="AJ241" s="788"/>
      <c r="AK241" s="788"/>
      <c r="AL241" s="788"/>
      <c r="AM241" s="788"/>
      <c r="AN241" s="788"/>
      <c r="AO241" s="788"/>
      <c r="AP241" s="788"/>
      <c r="AQ241" s="1394"/>
      <c r="AR241" s="1343"/>
      <c r="AS241" s="1343"/>
      <c r="AT241" s="1343"/>
      <c r="AU241" s="1344"/>
      <c r="AV241" s="796"/>
      <c r="AW241" s="788"/>
      <c r="AX241" s="788"/>
      <c r="AY241" s="788"/>
      <c r="AZ241" s="788"/>
      <c r="BA241" s="788"/>
      <c r="BB241" s="788"/>
      <c r="BC241" s="788"/>
      <c r="BD241" s="788"/>
      <c r="BE241" s="788"/>
      <c r="BF241" s="788"/>
      <c r="BG241" s="788"/>
      <c r="BH241" s="788"/>
      <c r="BI241" s="788"/>
      <c r="BJ241" s="788"/>
      <c r="BK241" s="793"/>
      <c r="BL241" s="1351"/>
      <c r="BM241" s="1352"/>
      <c r="BN241" s="1352"/>
      <c r="BO241" s="1352"/>
      <c r="BP241" s="1414"/>
      <c r="BQ241" s="1394"/>
      <c r="BR241" s="1343"/>
      <c r="BS241" s="1343"/>
      <c r="BT241" s="1343"/>
      <c r="BU241" s="1344"/>
      <c r="BV241" s="1394"/>
      <c r="BW241" s="1343"/>
      <c r="BX241" s="1343"/>
      <c r="BY241" s="1343"/>
      <c r="BZ241" s="1343"/>
      <c r="CA241" s="1394"/>
      <c r="CB241" s="1343"/>
      <c r="CC241" s="1343"/>
      <c r="CD241" s="1343"/>
      <c r="CE241" s="1344"/>
      <c r="CF241" s="1343"/>
      <c r="CG241" s="1343"/>
      <c r="CH241" s="1343"/>
      <c r="CI241" s="1343"/>
      <c r="CJ241" s="1344"/>
      <c r="CK241" s="1394"/>
      <c r="CL241" s="1343"/>
      <c r="CM241" s="1343"/>
      <c r="CN241" s="1343"/>
      <c r="CO241" s="1344"/>
      <c r="CP241" s="1394"/>
      <c r="CQ241" s="1343"/>
      <c r="CR241" s="1343"/>
      <c r="CS241" s="1343"/>
      <c r="CT241" s="1344"/>
      <c r="CU241" s="1499"/>
      <c r="CV241" s="1490"/>
      <c r="CW241" s="1490"/>
      <c r="CX241" s="1695"/>
      <c r="CY241" s="1490"/>
      <c r="CZ241" s="1490"/>
      <c r="DA241" s="1490"/>
      <c r="DB241" s="1695"/>
      <c r="DC241" s="1352"/>
      <c r="DD241" s="1696"/>
      <c r="DE241" s="1701"/>
    </row>
    <row r="242" spans="1:109" ht="15.75" customHeight="1">
      <c r="A242" s="760" t="s">
        <v>1033</v>
      </c>
      <c r="B242" s="761">
        <v>236</v>
      </c>
      <c r="C242" s="777" t="s">
        <v>2942</v>
      </c>
      <c r="D242" s="761" t="s">
        <v>2943</v>
      </c>
      <c r="E242" s="761" t="s">
        <v>1936</v>
      </c>
      <c r="F242" s="773" t="s">
        <v>2840</v>
      </c>
      <c r="G242" s="778" t="s">
        <v>148</v>
      </c>
      <c r="H242" s="779" t="s">
        <v>2944</v>
      </c>
      <c r="I242" s="780">
        <v>0.1</v>
      </c>
      <c r="J242" s="781">
        <v>0.9</v>
      </c>
      <c r="K242" s="781"/>
      <c r="L242" s="781"/>
      <c r="M242" s="781"/>
      <c r="N242" s="781"/>
      <c r="O242" s="781"/>
      <c r="P242" s="782"/>
      <c r="Q242" s="783">
        <f t="shared" si="3"/>
        <v>1</v>
      </c>
      <c r="R242" s="777" t="s">
        <v>984</v>
      </c>
      <c r="S242" s="761" t="s">
        <v>964</v>
      </c>
      <c r="T242" s="784" t="s">
        <v>965</v>
      </c>
      <c r="U242" s="761" t="s">
        <v>1955</v>
      </c>
      <c r="V242" s="761" t="s">
        <v>1039</v>
      </c>
      <c r="W242" s="761" t="s">
        <v>2945</v>
      </c>
      <c r="X242" s="1299">
        <v>2</v>
      </c>
      <c r="Y242" s="809" t="s">
        <v>978</v>
      </c>
      <c r="Z242" s="778" t="s">
        <v>148</v>
      </c>
      <c r="AA242" s="773"/>
      <c r="AB242" s="773"/>
      <c r="AC242" s="773"/>
      <c r="AD242" s="773"/>
      <c r="AE242" s="773"/>
      <c r="AF242" s="787"/>
      <c r="AG242" s="788"/>
      <c r="AH242" s="788"/>
      <c r="AI242" s="788"/>
      <c r="AJ242" s="788"/>
      <c r="AK242" s="788"/>
      <c r="AL242" s="788"/>
      <c r="AM242" s="788"/>
      <c r="AN242" s="788"/>
      <c r="AO242" s="788"/>
      <c r="AP242" s="788"/>
      <c r="AQ242" s="1395"/>
      <c r="AR242" s="1348"/>
      <c r="AS242" s="1348"/>
      <c r="AT242" s="1348"/>
      <c r="AU242" s="1349"/>
      <c r="AV242" s="796"/>
      <c r="AW242" s="788"/>
      <c r="AX242" s="788"/>
      <c r="AY242" s="788"/>
      <c r="AZ242" s="788"/>
      <c r="BA242" s="788"/>
      <c r="BB242" s="788"/>
      <c r="BC242" s="788"/>
      <c r="BD242" s="788"/>
      <c r="BE242" s="788"/>
      <c r="BF242" s="788"/>
      <c r="BG242" s="788"/>
      <c r="BH242" s="788"/>
      <c r="BI242" s="788"/>
      <c r="BJ242" s="788"/>
      <c r="BK242" s="793"/>
      <c r="BL242" s="1351"/>
      <c r="BM242" s="1352"/>
      <c r="BN242" s="1352"/>
      <c r="BO242" s="1352"/>
      <c r="BP242" s="1414"/>
      <c r="BQ242" s="1394"/>
      <c r="BR242" s="1343"/>
      <c r="BS242" s="1343"/>
      <c r="BT242" s="1343"/>
      <c r="BU242" s="1344"/>
      <c r="BV242" s="1394"/>
      <c r="BW242" s="1343"/>
      <c r="BX242" s="1343"/>
      <c r="BY242" s="1343"/>
      <c r="BZ242" s="1343"/>
      <c r="CA242" s="1394"/>
      <c r="CB242" s="1343"/>
      <c r="CC242" s="1343"/>
      <c r="CD242" s="1343"/>
      <c r="CE242" s="1344"/>
      <c r="CF242" s="1343"/>
      <c r="CG242" s="1343"/>
      <c r="CH242" s="1343"/>
      <c r="CI242" s="1343"/>
      <c r="CJ242" s="1344"/>
      <c r="CK242" s="1394"/>
      <c r="CL242" s="1343"/>
      <c r="CM242" s="1343"/>
      <c r="CN242" s="1343"/>
      <c r="CO242" s="1344"/>
      <c r="CP242" s="1394"/>
      <c r="CQ242" s="1343"/>
      <c r="CR242" s="1343"/>
      <c r="CS242" s="1343"/>
      <c r="CT242" s="1344"/>
      <c r="CU242" s="1499"/>
      <c r="CV242" s="1490"/>
      <c r="CW242" s="1490"/>
      <c r="CX242" s="1695"/>
      <c r="CY242" s="1490"/>
      <c r="CZ242" s="1490"/>
      <c r="DA242" s="1490"/>
      <c r="DB242" s="1695"/>
      <c r="DC242" s="1352"/>
      <c r="DD242" s="1696"/>
      <c r="DE242" s="1701"/>
    </row>
    <row r="243" spans="1:109" ht="15.75" customHeight="1">
      <c r="A243" s="760" t="s">
        <v>1033</v>
      </c>
      <c r="B243" s="761">
        <v>237</v>
      </c>
      <c r="C243" s="777" t="s">
        <v>2946</v>
      </c>
      <c r="D243" s="761" t="s">
        <v>2947</v>
      </c>
      <c r="E243" s="761" t="s">
        <v>1927</v>
      </c>
      <c r="F243" s="773" t="s">
        <v>2854</v>
      </c>
      <c r="G243" s="778" t="s">
        <v>154</v>
      </c>
      <c r="H243" s="779" t="s">
        <v>2948</v>
      </c>
      <c r="I243" s="780">
        <v>0.05</v>
      </c>
      <c r="J243" s="781">
        <v>0.95</v>
      </c>
      <c r="K243" s="781"/>
      <c r="L243" s="781"/>
      <c r="M243" s="781"/>
      <c r="N243" s="781"/>
      <c r="O243" s="781"/>
      <c r="P243" s="782"/>
      <c r="Q243" s="783">
        <f t="shared" si="3"/>
        <v>1</v>
      </c>
      <c r="R243" s="777" t="s">
        <v>988</v>
      </c>
      <c r="S243" s="761" t="s">
        <v>964</v>
      </c>
      <c r="T243" s="784" t="s">
        <v>965</v>
      </c>
      <c r="U243" s="761" t="s">
        <v>1923</v>
      </c>
      <c r="V243" s="761" t="s">
        <v>987</v>
      </c>
      <c r="W243" s="761" t="s">
        <v>2949</v>
      </c>
      <c r="X243" s="1300">
        <v>0</v>
      </c>
      <c r="Y243" s="809" t="s">
        <v>978</v>
      </c>
      <c r="Z243" s="778" t="s">
        <v>154</v>
      </c>
      <c r="AA243" s="773"/>
      <c r="AB243" s="773"/>
      <c r="AC243" s="773"/>
      <c r="AD243" s="773"/>
      <c r="AE243" s="773"/>
      <c r="AF243" s="787"/>
      <c r="AG243" s="788"/>
      <c r="AH243" s="788"/>
      <c r="AI243" s="833"/>
      <c r="AJ243" s="833"/>
      <c r="AK243" s="833"/>
      <c r="AL243" s="833"/>
      <c r="AM243" s="833"/>
      <c r="AN243" s="833"/>
      <c r="AO243" s="833"/>
      <c r="AP243" s="833"/>
      <c r="AQ243" s="1345"/>
      <c r="AR243" s="1346"/>
      <c r="AS243" s="1346"/>
      <c r="AT243" s="1346"/>
      <c r="AU243" s="1347"/>
      <c r="AV243" s="834"/>
      <c r="AW243" s="833"/>
      <c r="AX243" s="833"/>
      <c r="AY243" s="833"/>
      <c r="AZ243" s="833"/>
      <c r="BA243" s="833"/>
      <c r="BB243" s="833"/>
      <c r="BC243" s="833"/>
      <c r="BD243" s="833"/>
      <c r="BE243" s="833"/>
      <c r="BF243" s="833"/>
      <c r="BG243" s="833"/>
      <c r="BH243" s="833"/>
      <c r="BI243" s="833"/>
      <c r="BJ243" s="833"/>
      <c r="BK243" s="835"/>
      <c r="BL243" s="1351"/>
      <c r="BM243" s="1352"/>
      <c r="BN243" s="1352"/>
      <c r="BO243" s="1352"/>
      <c r="BP243" s="1414"/>
      <c r="BQ243" s="1394"/>
      <c r="BR243" s="1343"/>
      <c r="BS243" s="1343"/>
      <c r="BT243" s="1343"/>
      <c r="BU243" s="1344"/>
      <c r="BV243" s="1345"/>
      <c r="BW243" s="1346"/>
      <c r="BX243" s="1346"/>
      <c r="BY243" s="1346"/>
      <c r="BZ243" s="1346"/>
      <c r="CA243" s="1345"/>
      <c r="CB243" s="1346"/>
      <c r="CC243" s="1346"/>
      <c r="CD243" s="1346"/>
      <c r="CE243" s="1347"/>
      <c r="CF243" s="1346"/>
      <c r="CG243" s="1346"/>
      <c r="CH243" s="1346"/>
      <c r="CI243" s="1346"/>
      <c r="CJ243" s="1347"/>
      <c r="CK243" s="1345"/>
      <c r="CL243" s="1346"/>
      <c r="CM243" s="1346"/>
      <c r="CN243" s="1346"/>
      <c r="CO243" s="1347"/>
      <c r="CP243" s="1345"/>
      <c r="CQ243" s="1346"/>
      <c r="CR243" s="1346"/>
      <c r="CS243" s="1346"/>
      <c r="CT243" s="1347"/>
      <c r="CU243" s="1499"/>
      <c r="CV243" s="1490"/>
      <c r="CW243" s="1490"/>
      <c r="CX243" s="1695"/>
      <c r="CY243" s="1490"/>
      <c r="CZ243" s="1490"/>
      <c r="DA243" s="1490"/>
      <c r="DB243" s="1695"/>
      <c r="DC243" s="1352"/>
      <c r="DD243" s="1696"/>
      <c r="DE243" s="1701"/>
    </row>
    <row r="244" spans="1:109" ht="15.75" customHeight="1">
      <c r="A244" s="760" t="s">
        <v>1033</v>
      </c>
      <c r="B244" s="761">
        <v>238</v>
      </c>
      <c r="C244" s="777" t="s">
        <v>2950</v>
      </c>
      <c r="D244" s="761" t="s">
        <v>2951</v>
      </c>
      <c r="E244" s="761" t="s">
        <v>1920</v>
      </c>
      <c r="F244" s="773" t="s">
        <v>2885</v>
      </c>
      <c r="G244" s="778" t="s">
        <v>629</v>
      </c>
      <c r="H244" s="779" t="s">
        <v>2952</v>
      </c>
      <c r="I244" s="780"/>
      <c r="J244" s="781">
        <v>1</v>
      </c>
      <c r="K244" s="781"/>
      <c r="L244" s="781"/>
      <c r="M244" s="781"/>
      <c r="N244" s="781"/>
      <c r="O244" s="781"/>
      <c r="P244" s="782"/>
      <c r="Q244" s="783">
        <f t="shared" si="3"/>
        <v>1</v>
      </c>
      <c r="R244" s="777" t="s">
        <v>988</v>
      </c>
      <c r="S244" s="761" t="s">
        <v>964</v>
      </c>
      <c r="T244" s="784" t="s">
        <v>965</v>
      </c>
      <c r="U244" s="761" t="s">
        <v>629</v>
      </c>
      <c r="V244" s="761" t="s">
        <v>293</v>
      </c>
      <c r="W244" s="761" t="s">
        <v>2953</v>
      </c>
      <c r="X244" s="1299">
        <v>1</v>
      </c>
      <c r="Y244" s="809" t="s">
        <v>966</v>
      </c>
      <c r="Z244" s="778" t="s">
        <v>629</v>
      </c>
      <c r="AA244" s="773"/>
      <c r="AB244" s="773"/>
      <c r="AC244" s="773"/>
      <c r="AD244" s="773"/>
      <c r="AE244" s="773"/>
      <c r="AF244" s="787"/>
      <c r="AG244" s="788"/>
      <c r="AH244" s="788"/>
      <c r="AI244" s="788"/>
      <c r="AJ244" s="788"/>
      <c r="AK244" s="788"/>
      <c r="AL244" s="785"/>
      <c r="AM244" s="830"/>
      <c r="AN244" s="830"/>
      <c r="AO244" s="830"/>
      <c r="AP244" s="830"/>
      <c r="AQ244" s="1492"/>
      <c r="AR244" s="1697"/>
      <c r="AS244" s="1697"/>
      <c r="AT244" s="1697"/>
      <c r="AU244" s="1498"/>
      <c r="AV244" s="831"/>
      <c r="AW244" s="830"/>
      <c r="AX244" s="830"/>
      <c r="AY244" s="830"/>
      <c r="AZ244" s="830"/>
      <c r="BA244" s="830"/>
      <c r="BB244" s="830"/>
      <c r="BC244" s="830"/>
      <c r="BD244" s="830"/>
      <c r="BE244" s="830"/>
      <c r="BF244" s="830"/>
      <c r="BG244" s="830"/>
      <c r="BH244" s="830"/>
      <c r="BI244" s="830"/>
      <c r="BJ244" s="830"/>
      <c r="BK244" s="832"/>
      <c r="BL244" s="1351"/>
      <c r="BM244" s="1352"/>
      <c r="BN244" s="1352"/>
      <c r="BO244" s="1352"/>
      <c r="BP244" s="1414"/>
      <c r="BQ244" s="1394"/>
      <c r="BR244" s="1343"/>
      <c r="BS244" s="1343"/>
      <c r="BT244" s="1343"/>
      <c r="BU244" s="1344"/>
      <c r="BV244" s="1395"/>
      <c r="BW244" s="1348"/>
      <c r="BX244" s="1348"/>
      <c r="BY244" s="1348"/>
      <c r="BZ244" s="1348"/>
      <c r="CA244" s="1394"/>
      <c r="CB244" s="1343"/>
      <c r="CC244" s="1343"/>
      <c r="CD244" s="1343"/>
      <c r="CE244" s="1344"/>
      <c r="CF244" s="1343"/>
      <c r="CG244" s="1343"/>
      <c r="CH244" s="1343"/>
      <c r="CI244" s="1343"/>
      <c r="CJ244" s="1344"/>
      <c r="CK244" s="1394"/>
      <c r="CL244" s="1343"/>
      <c r="CM244" s="1343"/>
      <c r="CN244" s="1343"/>
      <c r="CO244" s="1344"/>
      <c r="CP244" s="1394"/>
      <c r="CQ244" s="1343"/>
      <c r="CR244" s="1343"/>
      <c r="CS244" s="1343"/>
      <c r="CT244" s="1344"/>
      <c r="CU244" s="1499"/>
      <c r="CV244" s="1490"/>
      <c r="CW244" s="1490"/>
      <c r="CX244" s="1695"/>
      <c r="CY244" s="1490"/>
      <c r="CZ244" s="1490"/>
      <c r="DA244" s="1490"/>
      <c r="DB244" s="1695"/>
      <c r="DC244" s="1352"/>
      <c r="DD244" s="1696"/>
      <c r="DE244" s="1701"/>
    </row>
    <row r="245" spans="1:109" ht="15.75" customHeight="1">
      <c r="A245" s="760" t="s">
        <v>1033</v>
      </c>
      <c r="B245" s="761">
        <v>239</v>
      </c>
      <c r="C245" s="777" t="s">
        <v>1166</v>
      </c>
      <c r="D245" s="761" t="s">
        <v>2954</v>
      </c>
      <c r="E245" s="761" t="s">
        <v>1936</v>
      </c>
      <c r="F245" s="773" t="s">
        <v>2895</v>
      </c>
      <c r="G245" s="778" t="s">
        <v>1124</v>
      </c>
      <c r="H245" s="779" t="s">
        <v>2955</v>
      </c>
      <c r="I245" s="780"/>
      <c r="J245" s="781">
        <v>0.25</v>
      </c>
      <c r="K245" s="781"/>
      <c r="L245" s="781"/>
      <c r="M245" s="781">
        <v>0.75</v>
      </c>
      <c r="N245" s="781"/>
      <c r="O245" s="781"/>
      <c r="P245" s="782"/>
      <c r="Q245" s="783">
        <f t="shared" si="3"/>
        <v>1</v>
      </c>
      <c r="R245" s="777" t="s">
        <v>988</v>
      </c>
      <c r="S245" s="761" t="s">
        <v>964</v>
      </c>
      <c r="T245" s="1414" t="s">
        <v>977</v>
      </c>
      <c r="U245" s="761" t="s">
        <v>2083</v>
      </c>
      <c r="V245" s="761" t="s">
        <v>991</v>
      </c>
      <c r="W245" s="761" t="s">
        <v>2956</v>
      </c>
      <c r="X245" s="1299">
        <v>1</v>
      </c>
      <c r="Y245" s="809" t="s">
        <v>978</v>
      </c>
      <c r="Z245" s="778" t="s">
        <v>1124</v>
      </c>
      <c r="AA245" s="773"/>
      <c r="AB245" s="773"/>
      <c r="AC245" s="773"/>
      <c r="AD245" s="773"/>
      <c r="AE245" s="773"/>
      <c r="AF245" s="787"/>
      <c r="AG245" s="788"/>
      <c r="AH245" s="788"/>
      <c r="AI245" s="788"/>
      <c r="AJ245" s="788"/>
      <c r="AK245" s="788"/>
      <c r="AL245" s="785"/>
      <c r="AM245" s="785"/>
      <c r="AN245" s="785"/>
      <c r="AO245" s="785"/>
      <c r="AP245" s="785"/>
      <c r="AQ245" s="1394"/>
      <c r="AR245" s="1343"/>
      <c r="AS245" s="1343"/>
      <c r="AT245" s="1343"/>
      <c r="AU245" s="1344"/>
      <c r="AV245" s="815"/>
      <c r="AW245" s="785"/>
      <c r="AX245" s="785"/>
      <c r="AY245" s="785"/>
      <c r="AZ245" s="785"/>
      <c r="BA245" s="785"/>
      <c r="BB245" s="785"/>
      <c r="BC245" s="785"/>
      <c r="BD245" s="785"/>
      <c r="BE245" s="785"/>
      <c r="BF245" s="785"/>
      <c r="BG245" s="785"/>
      <c r="BH245" s="785"/>
      <c r="BI245" s="785"/>
      <c r="BJ245" s="785"/>
      <c r="BK245" s="793"/>
      <c r="BL245" s="1351"/>
      <c r="BM245" s="1352"/>
      <c r="BN245" s="1352"/>
      <c r="BO245" s="1352"/>
      <c r="BP245" s="1414"/>
      <c r="BQ245" s="1394"/>
      <c r="BR245" s="1343"/>
      <c r="BS245" s="1343"/>
      <c r="BT245" s="1343"/>
      <c r="BU245" s="1344"/>
      <c r="BV245" s="1394"/>
      <c r="BW245" s="1343"/>
      <c r="BX245" s="1343"/>
      <c r="BY245" s="1343"/>
      <c r="BZ245" s="1343"/>
      <c r="CA245" s="1394"/>
      <c r="CB245" s="1343"/>
      <c r="CC245" s="1343"/>
      <c r="CD245" s="1343"/>
      <c r="CE245" s="1344"/>
      <c r="CF245" s="1343"/>
      <c r="CG245" s="1343"/>
      <c r="CH245" s="1343"/>
      <c r="CI245" s="1343"/>
      <c r="CJ245" s="1344"/>
      <c r="CK245" s="1394"/>
      <c r="CL245" s="1343"/>
      <c r="CM245" s="1343"/>
      <c r="CN245" s="1343"/>
      <c r="CO245" s="1344"/>
      <c r="CP245" s="1394"/>
      <c r="CQ245" s="1343"/>
      <c r="CR245" s="1343"/>
      <c r="CS245" s="1343"/>
      <c r="CT245" s="1344"/>
      <c r="CU245" s="1499"/>
      <c r="CV245" s="1490"/>
      <c r="CW245" s="1490"/>
      <c r="CX245" s="1695"/>
      <c r="CY245" s="1490"/>
      <c r="CZ245" s="1490"/>
      <c r="DA245" s="1490"/>
      <c r="DB245" s="1695"/>
      <c r="DC245" s="1352"/>
      <c r="DD245" s="1696"/>
      <c r="DE245" s="1701"/>
    </row>
    <row r="246" spans="1:109" ht="15.75" customHeight="1">
      <c r="A246" s="760" t="s">
        <v>1033</v>
      </c>
      <c r="B246" s="761">
        <v>240</v>
      </c>
      <c r="C246" s="777" t="s">
        <v>2957</v>
      </c>
      <c r="D246" s="761" t="s">
        <v>2958</v>
      </c>
      <c r="E246" s="761" t="s">
        <v>1936</v>
      </c>
      <c r="F246" s="773" t="s">
        <v>2959</v>
      </c>
      <c r="G246" s="778" t="s">
        <v>499</v>
      </c>
      <c r="H246" s="779" t="s">
        <v>2535</v>
      </c>
      <c r="I246" s="780">
        <v>0.75</v>
      </c>
      <c r="J246" s="781">
        <v>0.25</v>
      </c>
      <c r="K246" s="781"/>
      <c r="L246" s="781"/>
      <c r="M246" s="781"/>
      <c r="N246" s="781"/>
      <c r="O246" s="781"/>
      <c r="P246" s="782"/>
      <c r="Q246" s="783">
        <f t="shared" si="3"/>
        <v>1</v>
      </c>
      <c r="R246" s="777" t="s">
        <v>963</v>
      </c>
      <c r="S246" s="761"/>
      <c r="T246" s="784"/>
      <c r="U246" s="761" t="s">
        <v>2960</v>
      </c>
      <c r="V246" s="761" t="s">
        <v>293</v>
      </c>
      <c r="W246" s="761" t="s">
        <v>2961</v>
      </c>
      <c r="X246" s="1299">
        <v>1</v>
      </c>
      <c r="Y246" s="809" t="s">
        <v>978</v>
      </c>
      <c r="Z246" s="778" t="s">
        <v>499</v>
      </c>
      <c r="AA246" s="773"/>
      <c r="AB246" s="773"/>
      <c r="AC246" s="773"/>
      <c r="AD246" s="773"/>
      <c r="AE246" s="773"/>
      <c r="AF246" s="787"/>
      <c r="AG246" s="788"/>
      <c r="AH246" s="788"/>
      <c r="AI246" s="788"/>
      <c r="AJ246" s="788"/>
      <c r="AK246" s="788"/>
      <c r="AL246" s="804"/>
      <c r="AM246" s="804"/>
      <c r="AN246" s="804"/>
      <c r="AO246" s="804"/>
      <c r="AP246" s="804"/>
      <c r="AQ246" s="1492"/>
      <c r="AR246" s="1697"/>
      <c r="AS246" s="1697"/>
      <c r="AT246" s="1697"/>
      <c r="AU246" s="1498"/>
      <c r="AV246" s="805"/>
      <c r="AW246" s="804"/>
      <c r="AX246" s="804"/>
      <c r="AY246" s="804"/>
      <c r="AZ246" s="804"/>
      <c r="BA246" s="804"/>
      <c r="BB246" s="804"/>
      <c r="BC246" s="804"/>
      <c r="BD246" s="804"/>
      <c r="BE246" s="804"/>
      <c r="BF246" s="804"/>
      <c r="BG246" s="804"/>
      <c r="BH246" s="804"/>
      <c r="BI246" s="804"/>
      <c r="BJ246" s="804"/>
      <c r="BK246" s="806"/>
      <c r="BL246" s="1351"/>
      <c r="BM246" s="1352"/>
      <c r="BN246" s="1352"/>
      <c r="BO246" s="1352"/>
      <c r="BP246" s="1414"/>
      <c r="BQ246" s="1394"/>
      <c r="BR246" s="1343"/>
      <c r="BS246" s="1343"/>
      <c r="BT246" s="1343"/>
      <c r="BU246" s="1344"/>
      <c r="BV246" s="1394"/>
      <c r="BW246" s="1343"/>
      <c r="BX246" s="1343"/>
      <c r="BY246" s="1343"/>
      <c r="BZ246" s="1343"/>
      <c r="CA246" s="1394"/>
      <c r="CB246" s="1343"/>
      <c r="CC246" s="1343"/>
      <c r="CD246" s="1343"/>
      <c r="CE246" s="1344"/>
      <c r="CF246" s="1343"/>
      <c r="CG246" s="1343"/>
      <c r="CH246" s="1343"/>
      <c r="CI246" s="1343"/>
      <c r="CJ246" s="1343"/>
      <c r="CK246" s="1394"/>
      <c r="CL246" s="1343"/>
      <c r="CM246" s="1343"/>
      <c r="CN246" s="1343"/>
      <c r="CO246" s="1344"/>
      <c r="CP246" s="1394"/>
      <c r="CQ246" s="1343"/>
      <c r="CR246" s="1343"/>
      <c r="CS246" s="1343"/>
      <c r="CT246" s="1344"/>
      <c r="CU246" s="1499"/>
      <c r="CV246" s="1490"/>
      <c r="CW246" s="1490"/>
      <c r="CX246" s="1695"/>
      <c r="CY246" s="1490"/>
      <c r="CZ246" s="1490"/>
      <c r="DA246" s="1490"/>
      <c r="DB246" s="1695"/>
      <c r="DC246" s="1352"/>
      <c r="DD246" s="1696"/>
      <c r="DE246" s="1701"/>
    </row>
    <row r="247" spans="1:109" ht="15.75" customHeight="1">
      <c r="A247" s="760" t="s">
        <v>1033</v>
      </c>
      <c r="B247" s="761">
        <v>241</v>
      </c>
      <c r="C247" s="777" t="s">
        <v>2962</v>
      </c>
      <c r="D247" s="761" t="s">
        <v>2947</v>
      </c>
      <c r="E247" s="761" t="s">
        <v>1920</v>
      </c>
      <c r="F247" s="773" t="s">
        <v>2859</v>
      </c>
      <c r="G247" s="778" t="s">
        <v>178</v>
      </c>
      <c r="H247" s="779" t="s">
        <v>2963</v>
      </c>
      <c r="I247" s="780"/>
      <c r="J247" s="781">
        <v>1</v>
      </c>
      <c r="K247" s="781"/>
      <c r="L247" s="781"/>
      <c r="M247" s="781"/>
      <c r="N247" s="781"/>
      <c r="O247" s="781"/>
      <c r="P247" s="782"/>
      <c r="Q247" s="783">
        <f t="shared" si="3"/>
        <v>1</v>
      </c>
      <c r="R247" s="777" t="s">
        <v>984</v>
      </c>
      <c r="S247" s="761" t="s">
        <v>964</v>
      </c>
      <c r="T247" s="784" t="s">
        <v>965</v>
      </c>
      <c r="U247" s="761" t="s">
        <v>2103</v>
      </c>
      <c r="V247" s="761" t="s">
        <v>991</v>
      </c>
      <c r="W247" s="761" t="s">
        <v>2964</v>
      </c>
      <c r="X247" s="1299">
        <v>1</v>
      </c>
      <c r="Y247" s="809" t="s">
        <v>978</v>
      </c>
      <c r="Z247" s="778" t="s">
        <v>178</v>
      </c>
      <c r="AA247" s="773"/>
      <c r="AB247" s="773"/>
      <c r="AC247" s="773"/>
      <c r="AD247" s="773"/>
      <c r="AE247" s="773"/>
      <c r="AF247" s="787"/>
      <c r="AG247" s="788"/>
      <c r="AH247" s="788"/>
      <c r="AI247" s="788"/>
      <c r="AJ247" s="788"/>
      <c r="AK247" s="788"/>
      <c r="AL247" s="788"/>
      <c r="AM247" s="788"/>
      <c r="AN247" s="788"/>
      <c r="AO247" s="788"/>
      <c r="AP247" s="788"/>
      <c r="AQ247" s="1492"/>
      <c r="AR247" s="1697"/>
      <c r="AS247" s="1697"/>
      <c r="AT247" s="1697"/>
      <c r="AU247" s="1498"/>
      <c r="AV247" s="796"/>
      <c r="AW247" s="788"/>
      <c r="AX247" s="788"/>
      <c r="AY247" s="788"/>
      <c r="AZ247" s="788"/>
      <c r="BA247" s="788"/>
      <c r="BB247" s="788"/>
      <c r="BC247" s="788"/>
      <c r="BD247" s="788"/>
      <c r="BE247" s="788"/>
      <c r="BF247" s="788"/>
      <c r="BG247" s="788"/>
      <c r="BH247" s="788"/>
      <c r="BI247" s="788"/>
      <c r="BJ247" s="788"/>
      <c r="BK247" s="793"/>
      <c r="BL247" s="1351"/>
      <c r="BM247" s="1352"/>
      <c r="BN247" s="1352"/>
      <c r="BO247" s="1352"/>
      <c r="BP247" s="1414"/>
      <c r="BQ247" s="1394"/>
      <c r="BR247" s="1343"/>
      <c r="BS247" s="1343"/>
      <c r="BT247" s="1343"/>
      <c r="BU247" s="1344"/>
      <c r="BV247" s="1394"/>
      <c r="BW247" s="1343"/>
      <c r="BX247" s="1343"/>
      <c r="BY247" s="1343"/>
      <c r="BZ247" s="1343"/>
      <c r="CA247" s="1394"/>
      <c r="CB247" s="1343"/>
      <c r="CC247" s="1343"/>
      <c r="CD247" s="1343"/>
      <c r="CE247" s="1344"/>
      <c r="CF247" s="1343"/>
      <c r="CG247" s="1343"/>
      <c r="CH247" s="1343"/>
      <c r="CI247" s="1343"/>
      <c r="CJ247" s="1344"/>
      <c r="CK247" s="1394"/>
      <c r="CL247" s="1343"/>
      <c r="CM247" s="1343"/>
      <c r="CN247" s="1343"/>
      <c r="CO247" s="1344"/>
      <c r="CP247" s="1394"/>
      <c r="CQ247" s="1343"/>
      <c r="CR247" s="1343"/>
      <c r="CS247" s="1343"/>
      <c r="CT247" s="1344"/>
      <c r="CU247" s="1499"/>
      <c r="CV247" s="1490"/>
      <c r="CW247" s="1490"/>
      <c r="CX247" s="1695"/>
      <c r="CY247" s="1490"/>
      <c r="CZ247" s="1490"/>
      <c r="DA247" s="1490"/>
      <c r="DB247" s="1695"/>
      <c r="DC247" s="1352"/>
      <c r="DD247" s="1696"/>
      <c r="DE247" s="1701"/>
    </row>
    <row r="248" spans="1:109" ht="15.75" customHeight="1">
      <c r="A248" s="760" t="s">
        <v>1033</v>
      </c>
      <c r="B248" s="761">
        <v>242</v>
      </c>
      <c r="C248" s="777" t="s">
        <v>2965</v>
      </c>
      <c r="D248" s="761" t="s">
        <v>2947</v>
      </c>
      <c r="E248" s="761" t="s">
        <v>1936</v>
      </c>
      <c r="F248" s="773" t="s">
        <v>2863</v>
      </c>
      <c r="G248" s="778" t="s">
        <v>184</v>
      </c>
      <c r="H248" s="779" t="s">
        <v>2966</v>
      </c>
      <c r="I248" s="780">
        <v>0.05</v>
      </c>
      <c r="J248" s="781">
        <v>0.95</v>
      </c>
      <c r="K248" s="781"/>
      <c r="L248" s="781"/>
      <c r="M248" s="781"/>
      <c r="N248" s="781"/>
      <c r="O248" s="781"/>
      <c r="P248" s="782"/>
      <c r="Q248" s="783">
        <f t="shared" si="3"/>
        <v>1</v>
      </c>
      <c r="R248" s="777" t="s">
        <v>984</v>
      </c>
      <c r="S248" s="761" t="s">
        <v>964</v>
      </c>
      <c r="T248" s="784" t="s">
        <v>965</v>
      </c>
      <c r="U248" s="761" t="s">
        <v>1944</v>
      </c>
      <c r="V248" s="761" t="s">
        <v>293</v>
      </c>
      <c r="W248" s="761" t="s">
        <v>2967</v>
      </c>
      <c r="X248" s="1300">
        <v>2</v>
      </c>
      <c r="Y248" s="809" t="s">
        <v>978</v>
      </c>
      <c r="Z248" s="778" t="s">
        <v>184</v>
      </c>
      <c r="AA248" s="773"/>
      <c r="AB248" s="773"/>
      <c r="AC248" s="773"/>
      <c r="AD248" s="773"/>
      <c r="AE248" s="773"/>
      <c r="AF248" s="787"/>
      <c r="AG248" s="788"/>
      <c r="AH248" s="788"/>
      <c r="AI248" s="788"/>
      <c r="AJ248" s="788"/>
      <c r="AK248" s="788"/>
      <c r="AL248" s="788"/>
      <c r="AM248" s="788"/>
      <c r="AN248" s="788"/>
      <c r="AO248" s="788"/>
      <c r="AP248" s="788"/>
      <c r="AQ248" s="1395"/>
      <c r="AR248" s="1348"/>
      <c r="AS248" s="1348"/>
      <c r="AT248" s="1348"/>
      <c r="AU248" s="1349"/>
      <c r="AV248" s="796"/>
      <c r="AW248" s="788"/>
      <c r="AX248" s="788"/>
      <c r="AY248" s="788"/>
      <c r="AZ248" s="788"/>
      <c r="BA248" s="788"/>
      <c r="BB248" s="788"/>
      <c r="BC248" s="788"/>
      <c r="BD248" s="788"/>
      <c r="BE248" s="788"/>
      <c r="BF248" s="788"/>
      <c r="BG248" s="788"/>
      <c r="BH248" s="788"/>
      <c r="BI248" s="788"/>
      <c r="BJ248" s="788"/>
      <c r="BK248" s="793"/>
      <c r="BL248" s="1351"/>
      <c r="BM248" s="1352"/>
      <c r="BN248" s="1352"/>
      <c r="BO248" s="1352"/>
      <c r="BP248" s="1414"/>
      <c r="BQ248" s="1394"/>
      <c r="BR248" s="1343"/>
      <c r="BS248" s="1343"/>
      <c r="BT248" s="1343"/>
      <c r="BU248" s="1344"/>
      <c r="BV248" s="1395"/>
      <c r="BW248" s="1348"/>
      <c r="BX248" s="1348"/>
      <c r="BY248" s="1348"/>
      <c r="BZ248" s="1348"/>
      <c r="CA248" s="1394"/>
      <c r="CB248" s="1343"/>
      <c r="CC248" s="1343"/>
      <c r="CD248" s="1343"/>
      <c r="CE248" s="1344"/>
      <c r="CF248" s="1343"/>
      <c r="CG248" s="1343"/>
      <c r="CH248" s="1343"/>
      <c r="CI248" s="1343"/>
      <c r="CJ248" s="1344"/>
      <c r="CK248" s="1394"/>
      <c r="CL248" s="1343"/>
      <c r="CM248" s="1343"/>
      <c r="CN248" s="1343"/>
      <c r="CO248" s="1344"/>
      <c r="CP248" s="1394"/>
      <c r="CQ248" s="1343"/>
      <c r="CR248" s="1343"/>
      <c r="CS248" s="1343"/>
      <c r="CT248" s="1344"/>
      <c r="CU248" s="1499"/>
      <c r="CV248" s="1490"/>
      <c r="CW248" s="1490"/>
      <c r="CX248" s="1695"/>
      <c r="CY248" s="1490"/>
      <c r="CZ248" s="1490"/>
      <c r="DA248" s="1490"/>
      <c r="DB248" s="1695"/>
      <c r="DC248" s="1352"/>
      <c r="DD248" s="1696"/>
      <c r="DE248" s="1701"/>
    </row>
    <row r="249" spans="1:109" ht="15.75" customHeight="1">
      <c r="A249" s="760" t="s">
        <v>1033</v>
      </c>
      <c r="B249" s="761">
        <v>243</v>
      </c>
      <c r="C249" s="777" t="s">
        <v>2968</v>
      </c>
      <c r="D249" s="761" t="s">
        <v>2935</v>
      </c>
      <c r="E249" s="761" t="s">
        <v>1936</v>
      </c>
      <c r="F249" s="773" t="s">
        <v>2931</v>
      </c>
      <c r="G249" s="778" t="s">
        <v>2969</v>
      </c>
      <c r="H249" s="779" t="s">
        <v>2970</v>
      </c>
      <c r="I249" s="780"/>
      <c r="J249" s="781">
        <v>0.25</v>
      </c>
      <c r="K249" s="781"/>
      <c r="L249" s="781"/>
      <c r="M249" s="781">
        <v>0.75</v>
      </c>
      <c r="N249" s="781"/>
      <c r="O249" s="781"/>
      <c r="P249" s="782"/>
      <c r="Q249" s="783">
        <f t="shared" si="3"/>
        <v>1</v>
      </c>
      <c r="R249" s="777" t="s">
        <v>963</v>
      </c>
      <c r="S249" s="761"/>
      <c r="T249" s="784"/>
      <c r="U249" s="761" t="s">
        <v>1976</v>
      </c>
      <c r="V249" s="761" t="s">
        <v>1039</v>
      </c>
      <c r="W249" s="761" t="s">
        <v>2971</v>
      </c>
      <c r="X249" s="1299">
        <v>1</v>
      </c>
      <c r="Y249" s="809" t="s">
        <v>966</v>
      </c>
      <c r="Z249" s="778"/>
      <c r="AA249" s="773"/>
      <c r="AB249" s="773"/>
      <c r="AC249" s="773"/>
      <c r="AD249" s="773"/>
      <c r="AE249" s="773"/>
      <c r="AF249" s="787"/>
      <c r="AG249" s="788"/>
      <c r="AH249" s="788"/>
      <c r="AI249" s="788"/>
      <c r="AJ249" s="788"/>
      <c r="AK249" s="788"/>
      <c r="AL249" s="788"/>
      <c r="AM249" s="788"/>
      <c r="AN249" s="788"/>
      <c r="AO249" s="788"/>
      <c r="AP249" s="788"/>
      <c r="AQ249" s="796">
        <v>4.2</v>
      </c>
      <c r="AR249" s="788">
        <v>4.2</v>
      </c>
      <c r="AS249" s="788">
        <v>4.3</v>
      </c>
      <c r="AT249" s="788">
        <v>4.4000000000000004</v>
      </c>
      <c r="AU249" s="793">
        <v>4.5</v>
      </c>
      <c r="AV249" s="796"/>
      <c r="AW249" s="788"/>
      <c r="AX249" s="788"/>
      <c r="AY249" s="788"/>
      <c r="AZ249" s="788"/>
      <c r="BA249" s="788"/>
      <c r="BB249" s="788"/>
      <c r="BC249" s="788"/>
      <c r="BD249" s="788"/>
      <c r="BE249" s="788"/>
      <c r="BF249" s="788"/>
      <c r="BG249" s="788"/>
      <c r="BH249" s="788"/>
      <c r="BI249" s="788"/>
      <c r="BJ249" s="788"/>
      <c r="BK249" s="793"/>
      <c r="BL249" s="777"/>
      <c r="BM249" s="773"/>
      <c r="BN249" s="773"/>
      <c r="BO249" s="773"/>
      <c r="BP249" s="784"/>
      <c r="BQ249" s="796" t="s">
        <v>1971</v>
      </c>
      <c r="BR249" s="788" t="s">
        <v>1971</v>
      </c>
      <c r="BS249" s="788" t="s">
        <v>1971</v>
      </c>
      <c r="BT249" s="788" t="s">
        <v>1971</v>
      </c>
      <c r="BU249" s="793" t="s">
        <v>1971</v>
      </c>
      <c r="BV249" s="796" t="s">
        <v>1971</v>
      </c>
      <c r="BW249" s="788" t="s">
        <v>1971</v>
      </c>
      <c r="BX249" s="788" t="s">
        <v>1971</v>
      </c>
      <c r="BY249" s="788" t="s">
        <v>1971</v>
      </c>
      <c r="BZ249" s="788" t="s">
        <v>1971</v>
      </c>
      <c r="CA249" s="796" t="s">
        <v>1971</v>
      </c>
      <c r="CB249" s="788" t="s">
        <v>1971</v>
      </c>
      <c r="CC249" s="788" t="s">
        <v>1971</v>
      </c>
      <c r="CD249" s="788" t="s">
        <v>1971</v>
      </c>
      <c r="CE249" s="793" t="s">
        <v>1971</v>
      </c>
      <c r="CF249" s="788" t="s">
        <v>1971</v>
      </c>
      <c r="CG249" s="788" t="s">
        <v>1971</v>
      </c>
      <c r="CH249" s="788" t="s">
        <v>1971</v>
      </c>
      <c r="CI249" s="788" t="s">
        <v>1971</v>
      </c>
      <c r="CJ249" s="793" t="s">
        <v>1971</v>
      </c>
      <c r="CK249" s="796" t="s">
        <v>1971</v>
      </c>
      <c r="CL249" s="788" t="s">
        <v>1971</v>
      </c>
      <c r="CM249" s="788" t="s">
        <v>1971</v>
      </c>
      <c r="CN249" s="788" t="s">
        <v>1971</v>
      </c>
      <c r="CO249" s="793" t="s">
        <v>1971</v>
      </c>
      <c r="CP249" s="796" t="s">
        <v>1971</v>
      </c>
      <c r="CQ249" s="788" t="s">
        <v>1971</v>
      </c>
      <c r="CR249" s="788" t="s">
        <v>1971</v>
      </c>
      <c r="CS249" s="788" t="s">
        <v>1971</v>
      </c>
      <c r="CT249" s="793" t="s">
        <v>1971</v>
      </c>
      <c r="CU249" s="1273" t="s">
        <v>1971</v>
      </c>
      <c r="CV249" s="1272" t="s">
        <v>1971</v>
      </c>
      <c r="CW249" s="1272" t="s">
        <v>1971</v>
      </c>
      <c r="CX249" s="1274" t="s">
        <v>1971</v>
      </c>
      <c r="CY249" s="1272" t="s">
        <v>1971</v>
      </c>
      <c r="CZ249" s="1272" t="s">
        <v>1971</v>
      </c>
      <c r="DA249" s="1272" t="s">
        <v>1971</v>
      </c>
      <c r="DB249" s="1274" t="s">
        <v>1971</v>
      </c>
      <c r="DC249" s="773"/>
      <c r="DD249" s="801">
        <v>1</v>
      </c>
      <c r="DE249" s="802"/>
    </row>
    <row r="250" spans="1:109" ht="15.75" customHeight="1">
      <c r="A250" s="760" t="s">
        <v>1033</v>
      </c>
      <c r="B250" s="761">
        <v>244</v>
      </c>
      <c r="C250" s="777" t="s">
        <v>2972</v>
      </c>
      <c r="D250" s="761" t="s">
        <v>2935</v>
      </c>
      <c r="E250" s="761" t="s">
        <v>1936</v>
      </c>
      <c r="F250" s="773" t="s">
        <v>2878</v>
      </c>
      <c r="G250" s="778" t="s">
        <v>2973</v>
      </c>
      <c r="H250" s="779" t="s">
        <v>2974</v>
      </c>
      <c r="I250" s="780"/>
      <c r="J250" s="781">
        <v>0.25</v>
      </c>
      <c r="K250" s="781"/>
      <c r="L250" s="781"/>
      <c r="M250" s="781">
        <v>0.75</v>
      </c>
      <c r="N250" s="781"/>
      <c r="O250" s="781"/>
      <c r="P250" s="782"/>
      <c r="Q250" s="783">
        <f t="shared" si="3"/>
        <v>1</v>
      </c>
      <c r="R250" s="777" t="s">
        <v>963</v>
      </c>
      <c r="S250" s="761"/>
      <c r="T250" s="784"/>
      <c r="U250" s="761" t="s">
        <v>1976</v>
      </c>
      <c r="V250" s="761" t="s">
        <v>1039</v>
      </c>
      <c r="W250" s="761" t="s">
        <v>2971</v>
      </c>
      <c r="X250" s="1299">
        <v>1</v>
      </c>
      <c r="Y250" s="809" t="s">
        <v>966</v>
      </c>
      <c r="Z250" s="778"/>
      <c r="AA250" s="773"/>
      <c r="AB250" s="773"/>
      <c r="AC250" s="773"/>
      <c r="AD250" s="773"/>
      <c r="AE250" s="773"/>
      <c r="AF250" s="787"/>
      <c r="AG250" s="788"/>
      <c r="AH250" s="788"/>
      <c r="AI250" s="788"/>
      <c r="AJ250" s="788"/>
      <c r="AK250" s="788"/>
      <c r="AL250" s="788"/>
      <c r="AM250" s="788"/>
      <c r="AN250" s="788"/>
      <c r="AO250" s="788"/>
      <c r="AP250" s="788"/>
      <c r="AQ250" s="796">
        <v>4.4000000000000004</v>
      </c>
      <c r="AR250" s="788">
        <v>4.4000000000000004</v>
      </c>
      <c r="AS250" s="788">
        <v>4.4000000000000004</v>
      </c>
      <c r="AT250" s="788">
        <v>4.4000000000000004</v>
      </c>
      <c r="AU250" s="793">
        <v>4.5</v>
      </c>
      <c r="AV250" s="796"/>
      <c r="AW250" s="788"/>
      <c r="AX250" s="788"/>
      <c r="AY250" s="788"/>
      <c r="AZ250" s="788"/>
      <c r="BA250" s="788"/>
      <c r="BB250" s="788"/>
      <c r="BC250" s="788"/>
      <c r="BD250" s="788"/>
      <c r="BE250" s="788"/>
      <c r="BF250" s="788"/>
      <c r="BG250" s="788"/>
      <c r="BH250" s="788"/>
      <c r="BI250" s="788"/>
      <c r="BJ250" s="788"/>
      <c r="BK250" s="793"/>
      <c r="BL250" s="777"/>
      <c r="BM250" s="773"/>
      <c r="BN250" s="773"/>
      <c r="BO250" s="773"/>
      <c r="BP250" s="784"/>
      <c r="BQ250" s="796" t="s">
        <v>1971</v>
      </c>
      <c r="BR250" s="788" t="s">
        <v>1971</v>
      </c>
      <c r="BS250" s="788" t="s">
        <v>1971</v>
      </c>
      <c r="BT250" s="788" t="s">
        <v>1971</v>
      </c>
      <c r="BU250" s="793" t="s">
        <v>1971</v>
      </c>
      <c r="BV250" s="796" t="s">
        <v>1971</v>
      </c>
      <c r="BW250" s="788" t="s">
        <v>1971</v>
      </c>
      <c r="BX250" s="788" t="s">
        <v>1971</v>
      </c>
      <c r="BY250" s="788" t="s">
        <v>1971</v>
      </c>
      <c r="BZ250" s="788" t="s">
        <v>1971</v>
      </c>
      <c r="CA250" s="796" t="s">
        <v>1971</v>
      </c>
      <c r="CB250" s="788" t="s">
        <v>1971</v>
      </c>
      <c r="CC250" s="788" t="s">
        <v>1971</v>
      </c>
      <c r="CD250" s="788" t="s">
        <v>1971</v>
      </c>
      <c r="CE250" s="793" t="s">
        <v>1971</v>
      </c>
      <c r="CF250" s="788" t="s">
        <v>1971</v>
      </c>
      <c r="CG250" s="788" t="s">
        <v>1971</v>
      </c>
      <c r="CH250" s="788" t="s">
        <v>1971</v>
      </c>
      <c r="CI250" s="788" t="s">
        <v>1971</v>
      </c>
      <c r="CJ250" s="793" t="s">
        <v>1971</v>
      </c>
      <c r="CK250" s="796" t="s">
        <v>1971</v>
      </c>
      <c r="CL250" s="788" t="s">
        <v>1971</v>
      </c>
      <c r="CM250" s="788" t="s">
        <v>1971</v>
      </c>
      <c r="CN250" s="788" t="s">
        <v>1971</v>
      </c>
      <c r="CO250" s="793" t="s">
        <v>1971</v>
      </c>
      <c r="CP250" s="796" t="s">
        <v>1971</v>
      </c>
      <c r="CQ250" s="788" t="s">
        <v>1971</v>
      </c>
      <c r="CR250" s="788" t="s">
        <v>1971</v>
      </c>
      <c r="CS250" s="788" t="s">
        <v>1971</v>
      </c>
      <c r="CT250" s="793" t="s">
        <v>1971</v>
      </c>
      <c r="CU250" s="1273" t="s">
        <v>1971</v>
      </c>
      <c r="CV250" s="1272" t="s">
        <v>1971</v>
      </c>
      <c r="CW250" s="1272" t="s">
        <v>1971</v>
      </c>
      <c r="CX250" s="1274" t="s">
        <v>1971</v>
      </c>
      <c r="CY250" s="1272" t="s">
        <v>1971</v>
      </c>
      <c r="CZ250" s="1272" t="s">
        <v>1971</v>
      </c>
      <c r="DA250" s="1272" t="s">
        <v>1971</v>
      </c>
      <c r="DB250" s="1274" t="s">
        <v>1971</v>
      </c>
      <c r="DC250" s="773"/>
      <c r="DD250" s="801">
        <v>1</v>
      </c>
      <c r="DE250" s="802"/>
    </row>
    <row r="251" spans="1:109" ht="15.75" customHeight="1">
      <c r="A251" s="760" t="s">
        <v>1033</v>
      </c>
      <c r="B251" s="761">
        <v>245</v>
      </c>
      <c r="C251" s="777" t="s">
        <v>2975</v>
      </c>
      <c r="D251" s="761" t="s">
        <v>2935</v>
      </c>
      <c r="E251" s="761" t="s">
        <v>1936</v>
      </c>
      <c r="F251" s="773" t="s">
        <v>2881</v>
      </c>
      <c r="G251" s="778" t="s">
        <v>2976</v>
      </c>
      <c r="H251" s="779" t="s">
        <v>2977</v>
      </c>
      <c r="I251" s="780"/>
      <c r="J251" s="781">
        <v>0.25</v>
      </c>
      <c r="K251" s="781"/>
      <c r="L251" s="781"/>
      <c r="M251" s="781">
        <v>0.75</v>
      </c>
      <c r="N251" s="781"/>
      <c r="O251" s="781"/>
      <c r="P251" s="782"/>
      <c r="Q251" s="783">
        <f t="shared" si="3"/>
        <v>1</v>
      </c>
      <c r="R251" s="777" t="s">
        <v>963</v>
      </c>
      <c r="S251" s="761"/>
      <c r="T251" s="784"/>
      <c r="U251" s="761" t="s">
        <v>1976</v>
      </c>
      <c r="V251" s="761" t="s">
        <v>1039</v>
      </c>
      <c r="W251" s="761" t="s">
        <v>2971</v>
      </c>
      <c r="X251" s="1299">
        <v>1</v>
      </c>
      <c r="Y251" s="809" t="s">
        <v>966</v>
      </c>
      <c r="Z251" s="778"/>
      <c r="AA251" s="773"/>
      <c r="AB251" s="773"/>
      <c r="AC251" s="773"/>
      <c r="AD251" s="773"/>
      <c r="AE251" s="773"/>
      <c r="AF251" s="787"/>
      <c r="AG251" s="788"/>
      <c r="AH251" s="788"/>
      <c r="AI251" s="788"/>
      <c r="AJ251" s="788"/>
      <c r="AK251" s="788"/>
      <c r="AL251" s="788"/>
      <c r="AM251" s="788"/>
      <c r="AN251" s="788"/>
      <c r="AO251" s="788"/>
      <c r="AP251" s="788"/>
      <c r="AQ251" s="796">
        <v>4.3</v>
      </c>
      <c r="AR251" s="788">
        <v>4.3</v>
      </c>
      <c r="AS251" s="788">
        <v>4.3</v>
      </c>
      <c r="AT251" s="788">
        <v>4.4000000000000004</v>
      </c>
      <c r="AU251" s="793">
        <v>4.5</v>
      </c>
      <c r="AV251" s="796"/>
      <c r="AW251" s="788"/>
      <c r="AX251" s="788"/>
      <c r="AY251" s="788"/>
      <c r="AZ251" s="788"/>
      <c r="BA251" s="788"/>
      <c r="BB251" s="788"/>
      <c r="BC251" s="788"/>
      <c r="BD251" s="788"/>
      <c r="BE251" s="788"/>
      <c r="BF251" s="788"/>
      <c r="BG251" s="788"/>
      <c r="BH251" s="788"/>
      <c r="BI251" s="788"/>
      <c r="BJ251" s="788"/>
      <c r="BK251" s="793"/>
      <c r="BL251" s="777"/>
      <c r="BM251" s="773"/>
      <c r="BN251" s="773"/>
      <c r="BO251" s="773"/>
      <c r="BP251" s="784"/>
      <c r="BQ251" s="796" t="s">
        <v>1971</v>
      </c>
      <c r="BR251" s="788" t="s">
        <v>1971</v>
      </c>
      <c r="BS251" s="788" t="s">
        <v>1971</v>
      </c>
      <c r="BT251" s="788" t="s">
        <v>1971</v>
      </c>
      <c r="BU251" s="793" t="s">
        <v>1971</v>
      </c>
      <c r="BV251" s="796" t="s">
        <v>1971</v>
      </c>
      <c r="BW251" s="788" t="s">
        <v>1971</v>
      </c>
      <c r="BX251" s="788" t="s">
        <v>1971</v>
      </c>
      <c r="BY251" s="788" t="s">
        <v>1971</v>
      </c>
      <c r="BZ251" s="788" t="s">
        <v>1971</v>
      </c>
      <c r="CA251" s="796" t="s">
        <v>1971</v>
      </c>
      <c r="CB251" s="788" t="s">
        <v>1971</v>
      </c>
      <c r="CC251" s="788" t="s">
        <v>1971</v>
      </c>
      <c r="CD251" s="788" t="s">
        <v>1971</v>
      </c>
      <c r="CE251" s="793" t="s">
        <v>1971</v>
      </c>
      <c r="CF251" s="788" t="s">
        <v>1971</v>
      </c>
      <c r="CG251" s="788" t="s">
        <v>1971</v>
      </c>
      <c r="CH251" s="788" t="s">
        <v>1971</v>
      </c>
      <c r="CI251" s="788" t="s">
        <v>1971</v>
      </c>
      <c r="CJ251" s="793" t="s">
        <v>1971</v>
      </c>
      <c r="CK251" s="796" t="s">
        <v>1971</v>
      </c>
      <c r="CL251" s="788" t="s">
        <v>1971</v>
      </c>
      <c r="CM251" s="788" t="s">
        <v>1971</v>
      </c>
      <c r="CN251" s="788" t="s">
        <v>1971</v>
      </c>
      <c r="CO251" s="793" t="s">
        <v>1971</v>
      </c>
      <c r="CP251" s="796" t="s">
        <v>1971</v>
      </c>
      <c r="CQ251" s="788" t="s">
        <v>1971</v>
      </c>
      <c r="CR251" s="788" t="s">
        <v>1971</v>
      </c>
      <c r="CS251" s="788" t="s">
        <v>1971</v>
      </c>
      <c r="CT251" s="793" t="s">
        <v>1971</v>
      </c>
      <c r="CU251" s="1273" t="s">
        <v>1971</v>
      </c>
      <c r="CV251" s="1272" t="s">
        <v>1971</v>
      </c>
      <c r="CW251" s="1272" t="s">
        <v>1971</v>
      </c>
      <c r="CX251" s="1274" t="s">
        <v>1971</v>
      </c>
      <c r="CY251" s="1272" t="s">
        <v>1971</v>
      </c>
      <c r="CZ251" s="1272" t="s">
        <v>1971</v>
      </c>
      <c r="DA251" s="1272" t="s">
        <v>1971</v>
      </c>
      <c r="DB251" s="1274" t="s">
        <v>1971</v>
      </c>
      <c r="DC251" s="773"/>
      <c r="DD251" s="801">
        <v>1</v>
      </c>
      <c r="DE251" s="802"/>
    </row>
    <row r="252" spans="1:109" ht="15.75" customHeight="1">
      <c r="A252" s="760" t="s">
        <v>1033</v>
      </c>
      <c r="B252" s="761">
        <v>246</v>
      </c>
      <c r="C252" s="777" t="s">
        <v>2978</v>
      </c>
      <c r="D252" s="761" t="s">
        <v>2935</v>
      </c>
      <c r="E252" s="761" t="s">
        <v>1936</v>
      </c>
      <c r="F252" s="773" t="s">
        <v>2979</v>
      </c>
      <c r="G252" s="778" t="s">
        <v>2980</v>
      </c>
      <c r="H252" s="779" t="s">
        <v>2981</v>
      </c>
      <c r="I252" s="780"/>
      <c r="J252" s="781">
        <v>0.25</v>
      </c>
      <c r="K252" s="781"/>
      <c r="L252" s="781"/>
      <c r="M252" s="781">
        <v>0.75</v>
      </c>
      <c r="N252" s="781"/>
      <c r="O252" s="781"/>
      <c r="P252" s="782"/>
      <c r="Q252" s="783">
        <f t="shared" si="3"/>
        <v>1</v>
      </c>
      <c r="R252" s="777" t="s">
        <v>963</v>
      </c>
      <c r="S252" s="761"/>
      <c r="T252" s="784"/>
      <c r="U252" s="761" t="s">
        <v>1976</v>
      </c>
      <c r="V252" s="761" t="s">
        <v>1039</v>
      </c>
      <c r="W252" s="761" t="s">
        <v>2971</v>
      </c>
      <c r="X252" s="1299">
        <v>1</v>
      </c>
      <c r="Y252" s="807" t="s">
        <v>966</v>
      </c>
      <c r="Z252" s="778"/>
      <c r="AA252" s="773"/>
      <c r="AB252" s="773"/>
      <c r="AC252" s="773"/>
      <c r="AD252" s="773"/>
      <c r="AE252" s="773"/>
      <c r="AF252" s="787"/>
      <c r="AG252" s="788"/>
      <c r="AH252" s="788"/>
      <c r="AI252" s="788"/>
      <c r="AJ252" s="788"/>
      <c r="AK252" s="788"/>
      <c r="AL252" s="788"/>
      <c r="AM252" s="788"/>
      <c r="AN252" s="788"/>
      <c r="AO252" s="788"/>
      <c r="AP252" s="788"/>
      <c r="AQ252" s="796">
        <v>4.3</v>
      </c>
      <c r="AR252" s="788">
        <v>4.3</v>
      </c>
      <c r="AS252" s="788">
        <v>4.3</v>
      </c>
      <c r="AT252" s="788">
        <v>4.4000000000000004</v>
      </c>
      <c r="AU252" s="793">
        <v>4.5</v>
      </c>
      <c r="AV252" s="796"/>
      <c r="AW252" s="788"/>
      <c r="AX252" s="788"/>
      <c r="AY252" s="788"/>
      <c r="AZ252" s="788"/>
      <c r="BA252" s="788"/>
      <c r="BB252" s="788"/>
      <c r="BC252" s="788"/>
      <c r="BD252" s="788"/>
      <c r="BE252" s="788"/>
      <c r="BF252" s="788"/>
      <c r="BG252" s="788"/>
      <c r="BH252" s="788"/>
      <c r="BI252" s="788"/>
      <c r="BJ252" s="788"/>
      <c r="BK252" s="793"/>
      <c r="BL252" s="777"/>
      <c r="BM252" s="773"/>
      <c r="BN252" s="773"/>
      <c r="BO252" s="773"/>
      <c r="BP252" s="784"/>
      <c r="BQ252" s="796" t="s">
        <v>1971</v>
      </c>
      <c r="BR252" s="788" t="s">
        <v>1971</v>
      </c>
      <c r="BS252" s="788" t="s">
        <v>1971</v>
      </c>
      <c r="BT252" s="788" t="s">
        <v>1971</v>
      </c>
      <c r="BU252" s="793" t="s">
        <v>1971</v>
      </c>
      <c r="BV252" s="796" t="s">
        <v>1971</v>
      </c>
      <c r="BW252" s="788" t="s">
        <v>1971</v>
      </c>
      <c r="BX252" s="788" t="s">
        <v>1971</v>
      </c>
      <c r="BY252" s="788" t="s">
        <v>1971</v>
      </c>
      <c r="BZ252" s="788" t="s">
        <v>1971</v>
      </c>
      <c r="CA252" s="796" t="s">
        <v>1971</v>
      </c>
      <c r="CB252" s="788" t="s">
        <v>1971</v>
      </c>
      <c r="CC252" s="788" t="s">
        <v>1971</v>
      </c>
      <c r="CD252" s="788" t="s">
        <v>1971</v>
      </c>
      <c r="CE252" s="793" t="s">
        <v>1971</v>
      </c>
      <c r="CF252" s="788" t="s">
        <v>1971</v>
      </c>
      <c r="CG252" s="788" t="s">
        <v>1971</v>
      </c>
      <c r="CH252" s="788" t="s">
        <v>1971</v>
      </c>
      <c r="CI252" s="788" t="s">
        <v>1971</v>
      </c>
      <c r="CJ252" s="793" t="s">
        <v>1971</v>
      </c>
      <c r="CK252" s="796" t="s">
        <v>1971</v>
      </c>
      <c r="CL252" s="788" t="s">
        <v>1971</v>
      </c>
      <c r="CM252" s="788" t="s">
        <v>1971</v>
      </c>
      <c r="CN252" s="788" t="s">
        <v>1971</v>
      </c>
      <c r="CO252" s="793" t="s">
        <v>1971</v>
      </c>
      <c r="CP252" s="796" t="s">
        <v>1971</v>
      </c>
      <c r="CQ252" s="788" t="s">
        <v>1971</v>
      </c>
      <c r="CR252" s="788" t="s">
        <v>1971</v>
      </c>
      <c r="CS252" s="788" t="s">
        <v>1971</v>
      </c>
      <c r="CT252" s="793" t="s">
        <v>1971</v>
      </c>
      <c r="CU252" s="1273" t="s">
        <v>1971</v>
      </c>
      <c r="CV252" s="1272" t="s">
        <v>1971</v>
      </c>
      <c r="CW252" s="1272" t="s">
        <v>1971</v>
      </c>
      <c r="CX252" s="1274" t="s">
        <v>1971</v>
      </c>
      <c r="CY252" s="1272" t="s">
        <v>1971</v>
      </c>
      <c r="CZ252" s="1272" t="s">
        <v>1971</v>
      </c>
      <c r="DA252" s="1272" t="s">
        <v>1971</v>
      </c>
      <c r="DB252" s="1274" t="s">
        <v>1971</v>
      </c>
      <c r="DC252" s="773"/>
      <c r="DD252" s="801">
        <v>1</v>
      </c>
      <c r="DE252" s="802"/>
    </row>
    <row r="253" spans="1:109" ht="15.75" customHeight="1">
      <c r="A253" s="760" t="s">
        <v>1033</v>
      </c>
      <c r="B253" s="761">
        <v>247</v>
      </c>
      <c r="C253" s="777" t="s">
        <v>2982</v>
      </c>
      <c r="D253" s="761" t="s">
        <v>2935</v>
      </c>
      <c r="E253" s="761" t="s">
        <v>1936</v>
      </c>
      <c r="F253" s="773" t="s">
        <v>2983</v>
      </c>
      <c r="G253" s="778" t="s">
        <v>2984</v>
      </c>
      <c r="H253" s="779" t="s">
        <v>2985</v>
      </c>
      <c r="I253" s="780"/>
      <c r="J253" s="781">
        <v>0.25</v>
      </c>
      <c r="K253" s="781"/>
      <c r="L253" s="781"/>
      <c r="M253" s="781">
        <v>0.75</v>
      </c>
      <c r="N253" s="781"/>
      <c r="O253" s="781"/>
      <c r="P253" s="782"/>
      <c r="Q253" s="783">
        <f t="shared" si="3"/>
        <v>1</v>
      </c>
      <c r="R253" s="777" t="s">
        <v>963</v>
      </c>
      <c r="S253" s="761"/>
      <c r="T253" s="784"/>
      <c r="U253" s="761" t="s">
        <v>1976</v>
      </c>
      <c r="V253" s="761" t="s">
        <v>1039</v>
      </c>
      <c r="W253" s="761" t="s">
        <v>2971</v>
      </c>
      <c r="X253" s="1299">
        <v>1</v>
      </c>
      <c r="Y253" s="807" t="s">
        <v>966</v>
      </c>
      <c r="Z253" s="778"/>
      <c r="AA253" s="773"/>
      <c r="AB253" s="773"/>
      <c r="AC253" s="773"/>
      <c r="AD253" s="773"/>
      <c r="AE253" s="773"/>
      <c r="AF253" s="787"/>
      <c r="AG253" s="788"/>
      <c r="AH253" s="788"/>
      <c r="AI253" s="788"/>
      <c r="AJ253" s="788"/>
      <c r="AK253" s="788"/>
      <c r="AL253" s="788"/>
      <c r="AM253" s="788"/>
      <c r="AN253" s="788"/>
      <c r="AO253" s="788"/>
      <c r="AP253" s="788"/>
      <c r="AQ253" s="796">
        <v>4.4000000000000004</v>
      </c>
      <c r="AR253" s="788">
        <v>4.4000000000000004</v>
      </c>
      <c r="AS253" s="788">
        <v>4.4000000000000004</v>
      </c>
      <c r="AT253" s="788">
        <v>4.4000000000000004</v>
      </c>
      <c r="AU253" s="793">
        <v>4.5</v>
      </c>
      <c r="AV253" s="796"/>
      <c r="AW253" s="788"/>
      <c r="AX253" s="788"/>
      <c r="AY253" s="788"/>
      <c r="AZ253" s="788"/>
      <c r="BA253" s="788"/>
      <c r="BB253" s="788"/>
      <c r="BC253" s="788"/>
      <c r="BD253" s="788"/>
      <c r="BE253" s="788"/>
      <c r="BF253" s="788"/>
      <c r="BG253" s="788"/>
      <c r="BH253" s="788"/>
      <c r="BI253" s="788"/>
      <c r="BJ253" s="788"/>
      <c r="BK253" s="793"/>
      <c r="BL253" s="777"/>
      <c r="BM253" s="773"/>
      <c r="BN253" s="773"/>
      <c r="BO253" s="773"/>
      <c r="BP253" s="784"/>
      <c r="BQ253" s="796" t="s">
        <v>1971</v>
      </c>
      <c r="BR253" s="788" t="s">
        <v>1971</v>
      </c>
      <c r="BS253" s="788" t="s">
        <v>1971</v>
      </c>
      <c r="BT253" s="788" t="s">
        <v>1971</v>
      </c>
      <c r="BU253" s="793" t="s">
        <v>1971</v>
      </c>
      <c r="BV253" s="796" t="s">
        <v>1971</v>
      </c>
      <c r="BW253" s="788" t="s">
        <v>1971</v>
      </c>
      <c r="BX253" s="788" t="s">
        <v>1971</v>
      </c>
      <c r="BY253" s="788" t="s">
        <v>1971</v>
      </c>
      <c r="BZ253" s="788" t="s">
        <v>1971</v>
      </c>
      <c r="CA253" s="796" t="s">
        <v>1971</v>
      </c>
      <c r="CB253" s="788" t="s">
        <v>1971</v>
      </c>
      <c r="CC253" s="788" t="s">
        <v>1971</v>
      </c>
      <c r="CD253" s="788" t="s">
        <v>1971</v>
      </c>
      <c r="CE253" s="793" t="s">
        <v>1971</v>
      </c>
      <c r="CF253" s="788" t="s">
        <v>1971</v>
      </c>
      <c r="CG253" s="788" t="s">
        <v>1971</v>
      </c>
      <c r="CH253" s="788" t="s">
        <v>1971</v>
      </c>
      <c r="CI253" s="788" t="s">
        <v>1971</v>
      </c>
      <c r="CJ253" s="793" t="s">
        <v>1971</v>
      </c>
      <c r="CK253" s="796" t="s">
        <v>1971</v>
      </c>
      <c r="CL253" s="788" t="s">
        <v>1971</v>
      </c>
      <c r="CM253" s="788" t="s">
        <v>1971</v>
      </c>
      <c r="CN253" s="788" t="s">
        <v>1971</v>
      </c>
      <c r="CO253" s="793" t="s">
        <v>1971</v>
      </c>
      <c r="CP253" s="796" t="s">
        <v>1971</v>
      </c>
      <c r="CQ253" s="788" t="s">
        <v>1971</v>
      </c>
      <c r="CR253" s="788" t="s">
        <v>1971</v>
      </c>
      <c r="CS253" s="788" t="s">
        <v>1971</v>
      </c>
      <c r="CT253" s="793" t="s">
        <v>1971</v>
      </c>
      <c r="CU253" s="1273" t="s">
        <v>1971</v>
      </c>
      <c r="CV253" s="1272" t="s">
        <v>1971</v>
      </c>
      <c r="CW253" s="1272" t="s">
        <v>1971</v>
      </c>
      <c r="CX253" s="1274" t="s">
        <v>1971</v>
      </c>
      <c r="CY253" s="1272" t="s">
        <v>1971</v>
      </c>
      <c r="CZ253" s="1272" t="s">
        <v>1971</v>
      </c>
      <c r="DA253" s="1272" t="s">
        <v>1971</v>
      </c>
      <c r="DB253" s="1274" t="s">
        <v>1971</v>
      </c>
      <c r="DC253" s="773"/>
      <c r="DD253" s="801">
        <v>1</v>
      </c>
      <c r="DE253" s="802"/>
    </row>
    <row r="254" spans="1:109" ht="15.75" customHeight="1">
      <c r="A254" s="760" t="s">
        <v>1033</v>
      </c>
      <c r="B254" s="761">
        <v>248</v>
      </c>
      <c r="C254" s="777" t="s">
        <v>2986</v>
      </c>
      <c r="D254" s="761" t="s">
        <v>2935</v>
      </c>
      <c r="E254" s="761" t="s">
        <v>1936</v>
      </c>
      <c r="F254" s="773" t="s">
        <v>2987</v>
      </c>
      <c r="G254" s="778" t="s">
        <v>2988</v>
      </c>
      <c r="H254" s="779" t="s">
        <v>2989</v>
      </c>
      <c r="I254" s="780"/>
      <c r="J254" s="781">
        <v>0.25</v>
      </c>
      <c r="K254" s="781"/>
      <c r="L254" s="781"/>
      <c r="M254" s="781">
        <v>0.75</v>
      </c>
      <c r="N254" s="781"/>
      <c r="O254" s="781"/>
      <c r="P254" s="782"/>
      <c r="Q254" s="783">
        <f t="shared" si="3"/>
        <v>1</v>
      </c>
      <c r="R254" s="777" t="s">
        <v>963</v>
      </c>
      <c r="S254" s="761"/>
      <c r="T254" s="784"/>
      <c r="U254" s="761" t="s">
        <v>1976</v>
      </c>
      <c r="V254" s="761" t="s">
        <v>1039</v>
      </c>
      <c r="W254" s="761" t="s">
        <v>2971</v>
      </c>
      <c r="X254" s="1299">
        <v>1</v>
      </c>
      <c r="Y254" s="814" t="s">
        <v>966</v>
      </c>
      <c r="Z254" s="778"/>
      <c r="AA254" s="773"/>
      <c r="AB254" s="773"/>
      <c r="AC254" s="773"/>
      <c r="AD254" s="773"/>
      <c r="AE254" s="773"/>
      <c r="AF254" s="787"/>
      <c r="AG254" s="788"/>
      <c r="AH254" s="788"/>
      <c r="AI254" s="788"/>
      <c r="AJ254" s="788"/>
      <c r="AK254" s="788"/>
      <c r="AL254" s="788"/>
      <c r="AM254" s="788"/>
      <c r="AN254" s="788"/>
      <c r="AO254" s="788"/>
      <c r="AP254" s="788"/>
      <c r="AQ254" s="796">
        <v>4.3</v>
      </c>
      <c r="AR254" s="788">
        <v>4.3</v>
      </c>
      <c r="AS254" s="788">
        <v>4.3</v>
      </c>
      <c r="AT254" s="788">
        <v>4.4000000000000004</v>
      </c>
      <c r="AU254" s="793">
        <v>4.5</v>
      </c>
      <c r="AV254" s="796"/>
      <c r="AW254" s="788"/>
      <c r="AX254" s="788"/>
      <c r="AY254" s="788"/>
      <c r="AZ254" s="788"/>
      <c r="BA254" s="788"/>
      <c r="BB254" s="788"/>
      <c r="BC254" s="788"/>
      <c r="BD254" s="788"/>
      <c r="BE254" s="788"/>
      <c r="BF254" s="788"/>
      <c r="BG254" s="788"/>
      <c r="BH254" s="788"/>
      <c r="BI254" s="788"/>
      <c r="BJ254" s="788"/>
      <c r="BK254" s="793"/>
      <c r="BL254" s="822"/>
      <c r="BM254" s="823"/>
      <c r="BN254" s="823"/>
      <c r="BO254" s="823"/>
      <c r="BP254" s="824"/>
      <c r="BQ254" s="796" t="s">
        <v>1971</v>
      </c>
      <c r="BR254" s="788" t="s">
        <v>1971</v>
      </c>
      <c r="BS254" s="788" t="s">
        <v>1971</v>
      </c>
      <c r="BT254" s="788" t="s">
        <v>1971</v>
      </c>
      <c r="BU254" s="793" t="s">
        <v>1971</v>
      </c>
      <c r="BV254" s="796" t="s">
        <v>1971</v>
      </c>
      <c r="BW254" s="788" t="s">
        <v>1971</v>
      </c>
      <c r="BX254" s="788" t="s">
        <v>1971</v>
      </c>
      <c r="BY254" s="788" t="s">
        <v>1971</v>
      </c>
      <c r="BZ254" s="788" t="s">
        <v>1971</v>
      </c>
      <c r="CA254" s="796" t="s">
        <v>1971</v>
      </c>
      <c r="CB254" s="788" t="s">
        <v>1971</v>
      </c>
      <c r="CC254" s="788" t="s">
        <v>1971</v>
      </c>
      <c r="CD254" s="788" t="s">
        <v>1971</v>
      </c>
      <c r="CE254" s="793" t="s">
        <v>1971</v>
      </c>
      <c r="CF254" s="788" t="s">
        <v>1971</v>
      </c>
      <c r="CG254" s="788" t="s">
        <v>1971</v>
      </c>
      <c r="CH254" s="788" t="s">
        <v>1971</v>
      </c>
      <c r="CI254" s="788" t="s">
        <v>1971</v>
      </c>
      <c r="CJ254" s="793" t="s">
        <v>1971</v>
      </c>
      <c r="CK254" s="796" t="s">
        <v>1971</v>
      </c>
      <c r="CL254" s="788" t="s">
        <v>1971</v>
      </c>
      <c r="CM254" s="788" t="s">
        <v>1971</v>
      </c>
      <c r="CN254" s="788" t="s">
        <v>1971</v>
      </c>
      <c r="CO254" s="793" t="s">
        <v>1971</v>
      </c>
      <c r="CP254" s="796" t="s">
        <v>1971</v>
      </c>
      <c r="CQ254" s="788" t="s">
        <v>1971</v>
      </c>
      <c r="CR254" s="788" t="s">
        <v>1971</v>
      </c>
      <c r="CS254" s="788" t="s">
        <v>1971</v>
      </c>
      <c r="CT254" s="793" t="s">
        <v>1971</v>
      </c>
      <c r="CU254" s="1273" t="s">
        <v>1971</v>
      </c>
      <c r="CV254" s="1272" t="s">
        <v>1971</v>
      </c>
      <c r="CW254" s="1272" t="s">
        <v>1971</v>
      </c>
      <c r="CX254" s="1274" t="s">
        <v>1971</v>
      </c>
      <c r="CY254" s="1272" t="s">
        <v>1971</v>
      </c>
      <c r="CZ254" s="1272" t="s">
        <v>1971</v>
      </c>
      <c r="DA254" s="1272" t="s">
        <v>1971</v>
      </c>
      <c r="DB254" s="1274" t="s">
        <v>1971</v>
      </c>
      <c r="DC254" s="773"/>
      <c r="DD254" s="801">
        <v>1</v>
      </c>
      <c r="DE254" s="802"/>
    </row>
    <row r="255" spans="1:109" ht="15.75" customHeight="1">
      <c r="A255" s="760" t="s">
        <v>1033</v>
      </c>
      <c r="B255" s="761">
        <v>249</v>
      </c>
      <c r="C255" s="777" t="s">
        <v>2990</v>
      </c>
      <c r="D255" s="761" t="s">
        <v>2935</v>
      </c>
      <c r="E255" s="761" t="s">
        <v>1936</v>
      </c>
      <c r="F255" s="773" t="s">
        <v>2991</v>
      </c>
      <c r="G255" s="778" t="s">
        <v>2992</v>
      </c>
      <c r="H255" s="779" t="s">
        <v>2993</v>
      </c>
      <c r="I255" s="780"/>
      <c r="J255" s="781"/>
      <c r="K255" s="781"/>
      <c r="L255" s="781"/>
      <c r="M255" s="781">
        <v>1</v>
      </c>
      <c r="N255" s="781"/>
      <c r="O255" s="781"/>
      <c r="P255" s="782"/>
      <c r="Q255" s="783">
        <f t="shared" si="3"/>
        <v>1</v>
      </c>
      <c r="R255" s="777" t="s">
        <v>963</v>
      </c>
      <c r="S255" s="761"/>
      <c r="T255" s="784"/>
      <c r="U255" s="761" t="s">
        <v>2146</v>
      </c>
      <c r="V255" s="761" t="s">
        <v>1039</v>
      </c>
      <c r="W255" s="761" t="s">
        <v>2971</v>
      </c>
      <c r="X255" s="1299">
        <v>1</v>
      </c>
      <c r="Y255" s="809" t="s">
        <v>966</v>
      </c>
      <c r="Z255" s="778"/>
      <c r="AA255" s="773"/>
      <c r="AB255" s="773"/>
      <c r="AC255" s="773"/>
      <c r="AD255" s="773"/>
      <c r="AE255" s="773"/>
      <c r="AF255" s="787"/>
      <c r="AG255" s="788"/>
      <c r="AH255" s="788"/>
      <c r="AI255" s="788"/>
      <c r="AJ255" s="788"/>
      <c r="AK255" s="788"/>
      <c r="AL255" s="788"/>
      <c r="AM255" s="788"/>
      <c r="AN255" s="788"/>
      <c r="AO255" s="788"/>
      <c r="AP255" s="788"/>
      <c r="AQ255" s="796">
        <v>4.2</v>
      </c>
      <c r="AR255" s="788">
        <v>4.3</v>
      </c>
      <c r="AS255" s="788">
        <v>4.4000000000000004</v>
      </c>
      <c r="AT255" s="788">
        <v>4.5</v>
      </c>
      <c r="AU255" s="793">
        <v>4.5</v>
      </c>
      <c r="AV255" s="796"/>
      <c r="AW255" s="788"/>
      <c r="AX255" s="788"/>
      <c r="AY255" s="788"/>
      <c r="AZ255" s="788"/>
      <c r="BA255" s="788"/>
      <c r="BB255" s="788"/>
      <c r="BC255" s="788"/>
      <c r="BD255" s="788"/>
      <c r="BE255" s="788"/>
      <c r="BF255" s="788"/>
      <c r="BG255" s="788"/>
      <c r="BH255" s="788"/>
      <c r="BI255" s="788"/>
      <c r="BJ255" s="788"/>
      <c r="BK255" s="793"/>
      <c r="BL255" s="777"/>
      <c r="BM255" s="773"/>
      <c r="BN255" s="773"/>
      <c r="BO255" s="773"/>
      <c r="BP255" s="784"/>
      <c r="BQ255" s="796" t="s">
        <v>1971</v>
      </c>
      <c r="BR255" s="788" t="s">
        <v>1971</v>
      </c>
      <c r="BS255" s="788" t="s">
        <v>1971</v>
      </c>
      <c r="BT255" s="788" t="s">
        <v>1971</v>
      </c>
      <c r="BU255" s="793" t="s">
        <v>1971</v>
      </c>
      <c r="BV255" s="796" t="s">
        <v>1971</v>
      </c>
      <c r="BW255" s="788" t="s">
        <v>1971</v>
      </c>
      <c r="BX255" s="788" t="s">
        <v>1971</v>
      </c>
      <c r="BY255" s="788" t="s">
        <v>1971</v>
      </c>
      <c r="BZ255" s="788" t="s">
        <v>1971</v>
      </c>
      <c r="CA255" s="796" t="s">
        <v>1971</v>
      </c>
      <c r="CB255" s="788" t="s">
        <v>1971</v>
      </c>
      <c r="CC255" s="788" t="s">
        <v>1971</v>
      </c>
      <c r="CD255" s="788" t="s">
        <v>1971</v>
      </c>
      <c r="CE255" s="793" t="s">
        <v>1971</v>
      </c>
      <c r="CF255" s="788" t="s">
        <v>1971</v>
      </c>
      <c r="CG255" s="788" t="s">
        <v>1971</v>
      </c>
      <c r="CH255" s="788" t="s">
        <v>1971</v>
      </c>
      <c r="CI255" s="788" t="s">
        <v>1971</v>
      </c>
      <c r="CJ255" s="793" t="s">
        <v>1971</v>
      </c>
      <c r="CK255" s="796" t="s">
        <v>1971</v>
      </c>
      <c r="CL255" s="788" t="s">
        <v>1971</v>
      </c>
      <c r="CM255" s="788" t="s">
        <v>1971</v>
      </c>
      <c r="CN255" s="788" t="s">
        <v>1971</v>
      </c>
      <c r="CO255" s="793" t="s">
        <v>1971</v>
      </c>
      <c r="CP255" s="796" t="s">
        <v>1971</v>
      </c>
      <c r="CQ255" s="788" t="s">
        <v>1971</v>
      </c>
      <c r="CR255" s="788" t="s">
        <v>1971</v>
      </c>
      <c r="CS255" s="788" t="s">
        <v>1971</v>
      </c>
      <c r="CT255" s="793" t="s">
        <v>1971</v>
      </c>
      <c r="CU255" s="1273" t="s">
        <v>1971</v>
      </c>
      <c r="CV255" s="1272" t="s">
        <v>1971</v>
      </c>
      <c r="CW255" s="1272" t="s">
        <v>1971</v>
      </c>
      <c r="CX255" s="1274" t="s">
        <v>1971</v>
      </c>
      <c r="CY255" s="1272" t="s">
        <v>1971</v>
      </c>
      <c r="CZ255" s="1272" t="s">
        <v>1971</v>
      </c>
      <c r="DA255" s="1272" t="s">
        <v>1971</v>
      </c>
      <c r="DB255" s="1274" t="s">
        <v>1971</v>
      </c>
      <c r="DC255" s="773"/>
      <c r="DD255" s="801">
        <v>1</v>
      </c>
      <c r="DE255" s="802"/>
    </row>
    <row r="256" spans="1:109" ht="15.75" customHeight="1">
      <c r="A256" s="760" t="s">
        <v>1033</v>
      </c>
      <c r="B256" s="761">
        <v>250</v>
      </c>
      <c r="C256" s="777" t="s">
        <v>2994</v>
      </c>
      <c r="D256" s="761" t="s">
        <v>2935</v>
      </c>
      <c r="E256" s="761" t="s">
        <v>1936</v>
      </c>
      <c r="F256" s="773" t="s">
        <v>2995</v>
      </c>
      <c r="G256" s="778" t="s">
        <v>2996</v>
      </c>
      <c r="H256" s="779" t="s">
        <v>2997</v>
      </c>
      <c r="I256" s="780"/>
      <c r="J256" s="781">
        <v>0.5</v>
      </c>
      <c r="K256" s="781"/>
      <c r="L256" s="781"/>
      <c r="M256" s="781">
        <v>0.5</v>
      </c>
      <c r="N256" s="781"/>
      <c r="O256" s="781"/>
      <c r="P256" s="782"/>
      <c r="Q256" s="783">
        <f t="shared" si="3"/>
        <v>1</v>
      </c>
      <c r="R256" s="777" t="s">
        <v>963</v>
      </c>
      <c r="S256" s="761"/>
      <c r="T256" s="784"/>
      <c r="U256" s="761" t="s">
        <v>2146</v>
      </c>
      <c r="V256" s="761" t="s">
        <v>1039</v>
      </c>
      <c r="W256" s="761" t="s">
        <v>2971</v>
      </c>
      <c r="X256" s="1299">
        <v>1</v>
      </c>
      <c r="Y256" s="809" t="s">
        <v>966</v>
      </c>
      <c r="Z256" s="778"/>
      <c r="AA256" s="773"/>
      <c r="AB256" s="773"/>
      <c r="AC256" s="773"/>
      <c r="AD256" s="773"/>
      <c r="AE256" s="773"/>
      <c r="AF256" s="787"/>
      <c r="AG256" s="788"/>
      <c r="AH256" s="788"/>
      <c r="AI256" s="788"/>
      <c r="AJ256" s="788"/>
      <c r="AK256" s="788"/>
      <c r="AL256" s="788"/>
      <c r="AM256" s="788"/>
      <c r="AN256" s="788"/>
      <c r="AO256" s="788"/>
      <c r="AP256" s="788"/>
      <c r="AQ256" s="796">
        <v>4.0999999999999996</v>
      </c>
      <c r="AR256" s="788">
        <v>4.2</v>
      </c>
      <c r="AS256" s="788">
        <v>4.3</v>
      </c>
      <c r="AT256" s="788">
        <v>4.4000000000000004</v>
      </c>
      <c r="AU256" s="793">
        <v>4.5</v>
      </c>
      <c r="AV256" s="796"/>
      <c r="AW256" s="788"/>
      <c r="AX256" s="788"/>
      <c r="AY256" s="788"/>
      <c r="AZ256" s="788"/>
      <c r="BA256" s="788"/>
      <c r="BB256" s="788"/>
      <c r="BC256" s="788"/>
      <c r="BD256" s="788"/>
      <c r="BE256" s="788"/>
      <c r="BF256" s="788"/>
      <c r="BG256" s="788"/>
      <c r="BH256" s="788"/>
      <c r="BI256" s="788"/>
      <c r="BJ256" s="788"/>
      <c r="BK256" s="793"/>
      <c r="BL256" s="777"/>
      <c r="BM256" s="773"/>
      <c r="BN256" s="773"/>
      <c r="BO256" s="773"/>
      <c r="BP256" s="784"/>
      <c r="BQ256" s="796" t="s">
        <v>1971</v>
      </c>
      <c r="BR256" s="788" t="s">
        <v>1971</v>
      </c>
      <c r="BS256" s="788" t="s">
        <v>1971</v>
      </c>
      <c r="BT256" s="788" t="s">
        <v>1971</v>
      </c>
      <c r="BU256" s="793" t="s">
        <v>1971</v>
      </c>
      <c r="BV256" s="796" t="s">
        <v>1971</v>
      </c>
      <c r="BW256" s="788" t="s">
        <v>1971</v>
      </c>
      <c r="BX256" s="788" t="s">
        <v>1971</v>
      </c>
      <c r="BY256" s="788" t="s">
        <v>1971</v>
      </c>
      <c r="BZ256" s="788" t="s">
        <v>1971</v>
      </c>
      <c r="CA256" s="796" t="s">
        <v>1971</v>
      </c>
      <c r="CB256" s="788" t="s">
        <v>1971</v>
      </c>
      <c r="CC256" s="788" t="s">
        <v>1971</v>
      </c>
      <c r="CD256" s="788" t="s">
        <v>1971</v>
      </c>
      <c r="CE256" s="793" t="s">
        <v>1971</v>
      </c>
      <c r="CF256" s="788" t="s">
        <v>1971</v>
      </c>
      <c r="CG256" s="788" t="s">
        <v>1971</v>
      </c>
      <c r="CH256" s="788" t="s">
        <v>1971</v>
      </c>
      <c r="CI256" s="788" t="s">
        <v>1971</v>
      </c>
      <c r="CJ256" s="793" t="s">
        <v>1971</v>
      </c>
      <c r="CK256" s="796" t="s">
        <v>1971</v>
      </c>
      <c r="CL256" s="788" t="s">
        <v>1971</v>
      </c>
      <c r="CM256" s="788" t="s">
        <v>1971</v>
      </c>
      <c r="CN256" s="788" t="s">
        <v>1971</v>
      </c>
      <c r="CO256" s="793" t="s">
        <v>1971</v>
      </c>
      <c r="CP256" s="796" t="s">
        <v>1971</v>
      </c>
      <c r="CQ256" s="788" t="s">
        <v>1971</v>
      </c>
      <c r="CR256" s="788" t="s">
        <v>1971</v>
      </c>
      <c r="CS256" s="788" t="s">
        <v>1971</v>
      </c>
      <c r="CT256" s="793" t="s">
        <v>1971</v>
      </c>
      <c r="CU256" s="1273" t="s">
        <v>1971</v>
      </c>
      <c r="CV256" s="1272" t="s">
        <v>1971</v>
      </c>
      <c r="CW256" s="1272" t="s">
        <v>1971</v>
      </c>
      <c r="CX256" s="1274" t="s">
        <v>1971</v>
      </c>
      <c r="CY256" s="1272" t="s">
        <v>1971</v>
      </c>
      <c r="CZ256" s="1272" t="s">
        <v>1971</v>
      </c>
      <c r="DA256" s="1272" t="s">
        <v>1971</v>
      </c>
      <c r="DB256" s="1274" t="s">
        <v>1971</v>
      </c>
      <c r="DC256" s="773"/>
      <c r="DD256" s="801">
        <v>1</v>
      </c>
      <c r="DE256" s="802"/>
    </row>
    <row r="257" spans="1:109" ht="15.75" customHeight="1">
      <c r="A257" s="760" t="s">
        <v>1033</v>
      </c>
      <c r="B257" s="761">
        <v>251</v>
      </c>
      <c r="C257" s="777" t="s">
        <v>2998</v>
      </c>
      <c r="D257" s="761" t="s">
        <v>2935</v>
      </c>
      <c r="E257" s="761" t="s">
        <v>1936</v>
      </c>
      <c r="F257" s="773" t="s">
        <v>2999</v>
      </c>
      <c r="G257" s="778" t="s">
        <v>3000</v>
      </c>
      <c r="H257" s="779" t="s">
        <v>3001</v>
      </c>
      <c r="I257" s="780"/>
      <c r="J257" s="781">
        <v>0.5</v>
      </c>
      <c r="K257" s="781"/>
      <c r="L257" s="781"/>
      <c r="M257" s="781">
        <v>0.5</v>
      </c>
      <c r="N257" s="781"/>
      <c r="O257" s="781"/>
      <c r="P257" s="782"/>
      <c r="Q257" s="783">
        <f t="shared" si="3"/>
        <v>1</v>
      </c>
      <c r="R257" s="777" t="s">
        <v>963</v>
      </c>
      <c r="S257" s="761"/>
      <c r="T257" s="784"/>
      <c r="U257" s="761" t="s">
        <v>2146</v>
      </c>
      <c r="V257" s="1327" t="s">
        <v>1039</v>
      </c>
      <c r="W257" s="1326" t="s">
        <v>3002</v>
      </c>
      <c r="X257" s="1299">
        <v>1</v>
      </c>
      <c r="Y257" s="809" t="s">
        <v>966</v>
      </c>
      <c r="Z257" s="778"/>
      <c r="AA257" s="773"/>
      <c r="AB257" s="773"/>
      <c r="AC257" s="773"/>
      <c r="AD257" s="773"/>
      <c r="AE257" s="773"/>
      <c r="AF257" s="787"/>
      <c r="AG257" s="788"/>
      <c r="AH257" s="788"/>
      <c r="AI257" s="788"/>
      <c r="AJ257" s="788"/>
      <c r="AK257" s="788"/>
      <c r="AL257" s="788"/>
      <c r="AM257" s="788"/>
      <c r="AN257" s="788"/>
      <c r="AO257" s="788"/>
      <c r="AP257" s="788"/>
      <c r="AQ257" s="846">
        <v>0.1</v>
      </c>
      <c r="AR257" s="847">
        <v>0.1</v>
      </c>
      <c r="AS257" s="847">
        <v>0.1</v>
      </c>
      <c r="AT257" s="847">
        <v>0.1</v>
      </c>
      <c r="AU257" s="848">
        <v>0.1</v>
      </c>
      <c r="AV257" s="796"/>
      <c r="AW257" s="788"/>
      <c r="AX257" s="788"/>
      <c r="AY257" s="788"/>
      <c r="AZ257" s="788"/>
      <c r="BA257" s="788"/>
      <c r="BB257" s="788"/>
      <c r="BC257" s="788"/>
      <c r="BD257" s="788"/>
      <c r="BE257" s="788"/>
      <c r="BF257" s="788"/>
      <c r="BG257" s="788"/>
      <c r="BH257" s="788"/>
      <c r="BI257" s="788"/>
      <c r="BJ257" s="788"/>
      <c r="BK257" s="793"/>
      <c r="BL257" s="777"/>
      <c r="BM257" s="773"/>
      <c r="BN257" s="773"/>
      <c r="BO257" s="773"/>
      <c r="BP257" s="784"/>
      <c r="BQ257" s="796" t="s">
        <v>1971</v>
      </c>
      <c r="BR257" s="788" t="s">
        <v>1971</v>
      </c>
      <c r="BS257" s="788" t="s">
        <v>1971</v>
      </c>
      <c r="BT257" s="788" t="s">
        <v>1971</v>
      </c>
      <c r="BU257" s="793" t="s">
        <v>1971</v>
      </c>
      <c r="BV257" s="796" t="s">
        <v>1971</v>
      </c>
      <c r="BW257" s="788" t="s">
        <v>1971</v>
      </c>
      <c r="BX257" s="788" t="s">
        <v>1971</v>
      </c>
      <c r="BY257" s="788" t="s">
        <v>1971</v>
      </c>
      <c r="BZ257" s="788" t="s">
        <v>1971</v>
      </c>
      <c r="CA257" s="796" t="s">
        <v>1971</v>
      </c>
      <c r="CB257" s="788" t="s">
        <v>1971</v>
      </c>
      <c r="CC257" s="788" t="s">
        <v>1971</v>
      </c>
      <c r="CD257" s="788" t="s">
        <v>1971</v>
      </c>
      <c r="CE257" s="793" t="s">
        <v>1971</v>
      </c>
      <c r="CF257" s="788" t="s">
        <v>1971</v>
      </c>
      <c r="CG257" s="788" t="s">
        <v>1971</v>
      </c>
      <c r="CH257" s="788" t="s">
        <v>1971</v>
      </c>
      <c r="CI257" s="788" t="s">
        <v>1971</v>
      </c>
      <c r="CJ257" s="793" t="s">
        <v>1971</v>
      </c>
      <c r="CK257" s="796" t="s">
        <v>1971</v>
      </c>
      <c r="CL257" s="788" t="s">
        <v>1971</v>
      </c>
      <c r="CM257" s="788" t="s">
        <v>1971</v>
      </c>
      <c r="CN257" s="788" t="s">
        <v>1971</v>
      </c>
      <c r="CO257" s="793" t="s">
        <v>1971</v>
      </c>
      <c r="CP257" s="796" t="s">
        <v>1971</v>
      </c>
      <c r="CQ257" s="788" t="s">
        <v>1971</v>
      </c>
      <c r="CR257" s="788" t="s">
        <v>1971</v>
      </c>
      <c r="CS257" s="788" t="s">
        <v>1971</v>
      </c>
      <c r="CT257" s="793" t="s">
        <v>1971</v>
      </c>
      <c r="CU257" s="1273" t="s">
        <v>1971</v>
      </c>
      <c r="CV257" s="1272" t="s">
        <v>1971</v>
      </c>
      <c r="CW257" s="1272" t="s">
        <v>1971</v>
      </c>
      <c r="CX257" s="1274" t="s">
        <v>1971</v>
      </c>
      <c r="CY257" s="1272" t="s">
        <v>1971</v>
      </c>
      <c r="CZ257" s="1272" t="s">
        <v>1971</v>
      </c>
      <c r="DA257" s="1272" t="s">
        <v>1971</v>
      </c>
      <c r="DB257" s="1274" t="s">
        <v>1971</v>
      </c>
      <c r="DC257" s="773"/>
      <c r="DD257" s="801">
        <v>1</v>
      </c>
      <c r="DE257" s="802"/>
    </row>
    <row r="258" spans="1:109" ht="15.75" customHeight="1">
      <c r="A258" s="760" t="s">
        <v>1033</v>
      </c>
      <c r="B258" s="761">
        <v>252</v>
      </c>
      <c r="C258" s="777" t="s">
        <v>3003</v>
      </c>
      <c r="D258" s="761" t="s">
        <v>2943</v>
      </c>
      <c r="E258" s="761" t="s">
        <v>1920</v>
      </c>
      <c r="F258" s="773" t="s">
        <v>2844</v>
      </c>
      <c r="G258" s="778" t="s">
        <v>3004</v>
      </c>
      <c r="H258" s="779" t="s">
        <v>3005</v>
      </c>
      <c r="I258" s="780">
        <v>0.2</v>
      </c>
      <c r="J258" s="781">
        <v>0.8</v>
      </c>
      <c r="K258" s="781"/>
      <c r="L258" s="781"/>
      <c r="M258" s="781"/>
      <c r="N258" s="781"/>
      <c r="O258" s="781"/>
      <c r="P258" s="782"/>
      <c r="Q258" s="783">
        <f t="shared" si="3"/>
        <v>1</v>
      </c>
      <c r="R258" s="777" t="s">
        <v>988</v>
      </c>
      <c r="S258" s="761" t="s">
        <v>964</v>
      </c>
      <c r="T258" s="784" t="s">
        <v>965</v>
      </c>
      <c r="U258" s="761" t="s">
        <v>2178</v>
      </c>
      <c r="V258" s="761" t="s">
        <v>991</v>
      </c>
      <c r="W258" s="761" t="s">
        <v>3006</v>
      </c>
      <c r="X258" s="1299">
        <v>2</v>
      </c>
      <c r="Y258" s="809" t="s">
        <v>978</v>
      </c>
      <c r="Z258" s="778" t="s">
        <v>2031</v>
      </c>
      <c r="AA258" s="773"/>
      <c r="AB258" s="773"/>
      <c r="AC258" s="773"/>
      <c r="AD258" s="773"/>
      <c r="AE258" s="773"/>
      <c r="AF258" s="787"/>
      <c r="AG258" s="788"/>
      <c r="AH258" s="788"/>
      <c r="AI258" s="788"/>
      <c r="AJ258" s="788"/>
      <c r="AK258" s="788"/>
      <c r="AL258" s="788"/>
      <c r="AM258" s="788"/>
      <c r="AN258" s="788"/>
      <c r="AO258" s="788"/>
      <c r="AP258" s="788"/>
      <c r="AQ258" s="796">
        <v>1.0900000000000001</v>
      </c>
      <c r="AR258" s="788">
        <v>1.02</v>
      </c>
      <c r="AS258" s="788">
        <v>0.94</v>
      </c>
      <c r="AT258" s="788">
        <v>0.86</v>
      </c>
      <c r="AU258" s="793">
        <v>0.79</v>
      </c>
      <c r="AV258" s="796"/>
      <c r="AW258" s="788"/>
      <c r="AX258" s="788"/>
      <c r="AY258" s="788"/>
      <c r="AZ258" s="788"/>
      <c r="BA258" s="788"/>
      <c r="BB258" s="788"/>
      <c r="BC258" s="788"/>
      <c r="BD258" s="788"/>
      <c r="BE258" s="788"/>
      <c r="BF258" s="788"/>
      <c r="BG258" s="788"/>
      <c r="BH258" s="788"/>
      <c r="BI258" s="788"/>
      <c r="BJ258" s="788"/>
      <c r="BK258" s="793"/>
      <c r="BL258" s="777" t="s">
        <v>961</v>
      </c>
      <c r="BM258" s="773" t="s">
        <v>961</v>
      </c>
      <c r="BN258" s="773" t="s">
        <v>961</v>
      </c>
      <c r="BO258" s="773" t="s">
        <v>961</v>
      </c>
      <c r="BP258" s="784" t="s">
        <v>961</v>
      </c>
      <c r="BQ258" s="796" t="s">
        <v>1971</v>
      </c>
      <c r="BR258" s="788" t="s">
        <v>1971</v>
      </c>
      <c r="BS258" s="788" t="s">
        <v>1971</v>
      </c>
      <c r="BT258" s="788" t="s">
        <v>1971</v>
      </c>
      <c r="BU258" s="793" t="s">
        <v>1971</v>
      </c>
      <c r="BV258" s="796" t="s">
        <v>1971</v>
      </c>
      <c r="BW258" s="788" t="s">
        <v>1971</v>
      </c>
      <c r="BX258" s="788" t="s">
        <v>1971</v>
      </c>
      <c r="BY258" s="788" t="s">
        <v>1971</v>
      </c>
      <c r="BZ258" s="788" t="s">
        <v>1971</v>
      </c>
      <c r="CA258" s="796" t="s">
        <v>1971</v>
      </c>
      <c r="CB258" s="788" t="s">
        <v>1971</v>
      </c>
      <c r="CC258" s="788" t="s">
        <v>1971</v>
      </c>
      <c r="CD258" s="788" t="s">
        <v>1971</v>
      </c>
      <c r="CE258" s="793" t="s">
        <v>1971</v>
      </c>
      <c r="CF258" s="788" t="s">
        <v>1971</v>
      </c>
      <c r="CG258" s="788" t="s">
        <v>1971</v>
      </c>
      <c r="CH258" s="788" t="s">
        <v>1971</v>
      </c>
      <c r="CI258" s="788" t="s">
        <v>1971</v>
      </c>
      <c r="CJ258" s="788" t="s">
        <v>1971</v>
      </c>
      <c r="CK258" s="796" t="s">
        <v>1971</v>
      </c>
      <c r="CL258" s="788" t="s">
        <v>1971</v>
      </c>
      <c r="CM258" s="788" t="s">
        <v>1971</v>
      </c>
      <c r="CN258" s="788" t="s">
        <v>1971</v>
      </c>
      <c r="CO258" s="793" t="s">
        <v>1971</v>
      </c>
      <c r="CP258" s="796" t="s">
        <v>1971</v>
      </c>
      <c r="CQ258" s="788" t="s">
        <v>1971</v>
      </c>
      <c r="CR258" s="788" t="s">
        <v>1971</v>
      </c>
      <c r="CS258" s="788" t="s">
        <v>1971</v>
      </c>
      <c r="CT258" s="793" t="s">
        <v>1971</v>
      </c>
      <c r="CU258" s="1273">
        <v>-2.2258</v>
      </c>
      <c r="CV258" s="1272" t="s">
        <v>1971</v>
      </c>
      <c r="CW258" s="1272" t="s">
        <v>1971</v>
      </c>
      <c r="CX258" s="1274" t="s">
        <v>1971</v>
      </c>
      <c r="CY258" s="1272">
        <v>0.94740000000000002</v>
      </c>
      <c r="CZ258" s="1272" t="s">
        <v>1971</v>
      </c>
      <c r="DA258" s="1272" t="s">
        <v>1971</v>
      </c>
      <c r="DB258" s="1274" t="s">
        <v>1971</v>
      </c>
      <c r="DC258" s="773"/>
      <c r="DD258" s="801">
        <v>1</v>
      </c>
      <c r="DE258" s="802"/>
    </row>
    <row r="259" spans="1:109" ht="15.75" customHeight="1">
      <c r="A259" s="760" t="s">
        <v>1033</v>
      </c>
      <c r="B259" s="761">
        <v>253</v>
      </c>
      <c r="C259" s="777" t="s">
        <v>3007</v>
      </c>
      <c r="D259" s="761" t="s">
        <v>2943</v>
      </c>
      <c r="E259" s="761" t="s">
        <v>1936</v>
      </c>
      <c r="F259" s="773" t="s">
        <v>2846</v>
      </c>
      <c r="G259" s="778" t="s">
        <v>3008</v>
      </c>
      <c r="H259" s="779" t="s">
        <v>3009</v>
      </c>
      <c r="I259" s="780">
        <v>0.2</v>
      </c>
      <c r="J259" s="781">
        <v>0.8</v>
      </c>
      <c r="K259" s="781"/>
      <c r="L259" s="781"/>
      <c r="M259" s="781"/>
      <c r="N259" s="781"/>
      <c r="O259" s="781"/>
      <c r="P259" s="782"/>
      <c r="Q259" s="783">
        <f t="shared" si="3"/>
        <v>1</v>
      </c>
      <c r="R259" s="777" t="s">
        <v>988</v>
      </c>
      <c r="S259" s="761" t="s">
        <v>964</v>
      </c>
      <c r="T259" s="849" t="s">
        <v>965</v>
      </c>
      <c r="U259" s="761" t="s">
        <v>2178</v>
      </c>
      <c r="V259" s="761" t="s">
        <v>991</v>
      </c>
      <c r="W259" s="761" t="s">
        <v>3006</v>
      </c>
      <c r="X259" s="1299">
        <v>2</v>
      </c>
      <c r="Y259" s="786" t="s">
        <v>978</v>
      </c>
      <c r="Z259" s="778" t="s">
        <v>2031</v>
      </c>
      <c r="AA259" s="773"/>
      <c r="AB259" s="773"/>
      <c r="AC259" s="773"/>
      <c r="AD259" s="773"/>
      <c r="AE259" s="773"/>
      <c r="AF259" s="787"/>
      <c r="AG259" s="788"/>
      <c r="AH259" s="788"/>
      <c r="AI259" s="788"/>
      <c r="AJ259" s="788"/>
      <c r="AK259" s="788"/>
      <c r="AL259" s="788"/>
      <c r="AM259" s="788"/>
      <c r="AN259" s="788"/>
      <c r="AO259" s="788"/>
      <c r="AP259" s="788"/>
      <c r="AQ259" s="796">
        <v>0.42</v>
      </c>
      <c r="AR259" s="788">
        <v>0.38</v>
      </c>
      <c r="AS259" s="788">
        <v>0.35</v>
      </c>
      <c r="AT259" s="788">
        <v>0.32</v>
      </c>
      <c r="AU259" s="793">
        <v>0.28999999999999998</v>
      </c>
      <c r="AV259" s="796"/>
      <c r="AW259" s="788"/>
      <c r="AX259" s="788"/>
      <c r="AY259" s="788"/>
      <c r="AZ259" s="788"/>
      <c r="BA259" s="788"/>
      <c r="BB259" s="788"/>
      <c r="BC259" s="788"/>
      <c r="BD259" s="788"/>
      <c r="BE259" s="788"/>
      <c r="BF259" s="788"/>
      <c r="BG259" s="788"/>
      <c r="BH259" s="788"/>
      <c r="BI259" s="788"/>
      <c r="BJ259" s="788"/>
      <c r="BK259" s="793"/>
      <c r="BL259" s="777" t="s">
        <v>961</v>
      </c>
      <c r="BM259" s="773" t="s">
        <v>961</v>
      </c>
      <c r="BN259" s="773" t="s">
        <v>961</v>
      </c>
      <c r="BO259" s="773" t="s">
        <v>961</v>
      </c>
      <c r="BP259" s="784" t="s">
        <v>961</v>
      </c>
      <c r="BQ259" s="796" t="s">
        <v>1971</v>
      </c>
      <c r="BR259" s="788" t="s">
        <v>1971</v>
      </c>
      <c r="BS259" s="788" t="s">
        <v>1971</v>
      </c>
      <c r="BT259" s="788" t="s">
        <v>1971</v>
      </c>
      <c r="BU259" s="793" t="s">
        <v>1971</v>
      </c>
      <c r="BV259" s="794" t="s">
        <v>1971</v>
      </c>
      <c r="BW259" s="795" t="s">
        <v>1971</v>
      </c>
      <c r="BX259" s="795" t="s">
        <v>1971</v>
      </c>
      <c r="BY259" s="795" t="s">
        <v>1971</v>
      </c>
      <c r="BZ259" s="795" t="s">
        <v>1971</v>
      </c>
      <c r="CA259" s="794" t="s">
        <v>1971</v>
      </c>
      <c r="CB259" s="795" t="s">
        <v>1971</v>
      </c>
      <c r="CC259" s="795" t="s">
        <v>1971</v>
      </c>
      <c r="CD259" s="795" t="s">
        <v>1971</v>
      </c>
      <c r="CE259" s="808" t="s">
        <v>1971</v>
      </c>
      <c r="CF259" s="795" t="s">
        <v>1971</v>
      </c>
      <c r="CG259" s="795" t="s">
        <v>1971</v>
      </c>
      <c r="CH259" s="795" t="s">
        <v>1971</v>
      </c>
      <c r="CI259" s="795" t="s">
        <v>1971</v>
      </c>
      <c r="CJ259" s="808" t="s">
        <v>1971</v>
      </c>
      <c r="CK259" s="794" t="s">
        <v>1971</v>
      </c>
      <c r="CL259" s="795" t="s">
        <v>1971</v>
      </c>
      <c r="CM259" s="795" t="s">
        <v>1971</v>
      </c>
      <c r="CN259" s="795" t="s">
        <v>1971</v>
      </c>
      <c r="CO259" s="808" t="s">
        <v>1971</v>
      </c>
      <c r="CP259" s="796" t="s">
        <v>1971</v>
      </c>
      <c r="CQ259" s="788" t="s">
        <v>1971</v>
      </c>
      <c r="CR259" s="788" t="s">
        <v>1971</v>
      </c>
      <c r="CS259" s="788" t="s">
        <v>1971</v>
      </c>
      <c r="CT259" s="793" t="s">
        <v>1971</v>
      </c>
      <c r="CU259" s="1273">
        <v>-0.80300000000000005</v>
      </c>
      <c r="CV259" s="1272" t="s">
        <v>1971</v>
      </c>
      <c r="CW259" s="1272" t="s">
        <v>1971</v>
      </c>
      <c r="CX259" s="1274" t="s">
        <v>1971</v>
      </c>
      <c r="CY259" s="1272">
        <v>0.80300000000000005</v>
      </c>
      <c r="CZ259" s="1272" t="s">
        <v>1971</v>
      </c>
      <c r="DA259" s="1272" t="s">
        <v>1971</v>
      </c>
      <c r="DB259" s="1274" t="s">
        <v>1971</v>
      </c>
      <c r="DC259" s="773"/>
      <c r="DD259" s="801">
        <v>1</v>
      </c>
      <c r="DE259" s="802"/>
    </row>
    <row r="260" spans="1:109" ht="15.75" customHeight="1">
      <c r="A260" s="760" t="s">
        <v>1033</v>
      </c>
      <c r="B260" s="761">
        <v>254</v>
      </c>
      <c r="C260" s="777" t="s">
        <v>3010</v>
      </c>
      <c r="D260" s="761" t="s">
        <v>3011</v>
      </c>
      <c r="E260" s="761" t="s">
        <v>1936</v>
      </c>
      <c r="F260" s="773" t="s">
        <v>3012</v>
      </c>
      <c r="G260" s="778" t="s">
        <v>3013</v>
      </c>
      <c r="H260" s="779" t="s">
        <v>3014</v>
      </c>
      <c r="I260" s="780"/>
      <c r="J260" s="781">
        <v>0.1</v>
      </c>
      <c r="K260" s="781"/>
      <c r="L260" s="781"/>
      <c r="M260" s="781">
        <v>0.9</v>
      </c>
      <c r="N260" s="781"/>
      <c r="O260" s="781"/>
      <c r="P260" s="782"/>
      <c r="Q260" s="783">
        <f t="shared" si="3"/>
        <v>1</v>
      </c>
      <c r="R260" s="777" t="s">
        <v>963</v>
      </c>
      <c r="S260" s="761"/>
      <c r="T260" s="849"/>
      <c r="U260" s="761" t="s">
        <v>2146</v>
      </c>
      <c r="V260" s="761" t="s">
        <v>991</v>
      </c>
      <c r="W260" s="761" t="s">
        <v>2857</v>
      </c>
      <c r="X260" s="1299">
        <v>0</v>
      </c>
      <c r="Y260" s="786" t="s">
        <v>966</v>
      </c>
      <c r="Z260" s="778"/>
      <c r="AA260" s="773"/>
      <c r="AB260" s="773"/>
      <c r="AC260" s="773"/>
      <c r="AD260" s="773"/>
      <c r="AE260" s="773"/>
      <c r="AF260" s="787"/>
      <c r="AG260" s="788"/>
      <c r="AH260" s="788"/>
      <c r="AI260" s="788"/>
      <c r="AJ260" s="788"/>
      <c r="AK260" s="788"/>
      <c r="AL260" s="788"/>
      <c r="AM260" s="788"/>
      <c r="AN260" s="788"/>
      <c r="AO260" s="788"/>
      <c r="AP260" s="788"/>
      <c r="AQ260" s="796">
        <v>47000</v>
      </c>
      <c r="AR260" s="788">
        <v>58000</v>
      </c>
      <c r="AS260" s="788">
        <v>66000</v>
      </c>
      <c r="AT260" s="788">
        <v>72000</v>
      </c>
      <c r="AU260" s="793">
        <v>75000</v>
      </c>
      <c r="AV260" s="796"/>
      <c r="AW260" s="788"/>
      <c r="AX260" s="788"/>
      <c r="AY260" s="788"/>
      <c r="AZ260" s="788"/>
      <c r="BA260" s="788"/>
      <c r="BB260" s="788"/>
      <c r="BC260" s="788"/>
      <c r="BD260" s="788"/>
      <c r="BE260" s="788"/>
      <c r="BF260" s="788"/>
      <c r="BG260" s="788"/>
      <c r="BH260" s="788"/>
      <c r="BI260" s="788"/>
      <c r="BJ260" s="788"/>
      <c r="BK260" s="793"/>
      <c r="BL260" s="777"/>
      <c r="BM260" s="773"/>
      <c r="BN260" s="773"/>
      <c r="BO260" s="773"/>
      <c r="BP260" s="784"/>
      <c r="BQ260" s="792" t="s">
        <v>1971</v>
      </c>
      <c r="BR260" s="788" t="s">
        <v>1971</v>
      </c>
      <c r="BS260" s="788" t="s">
        <v>1971</v>
      </c>
      <c r="BT260" s="788" t="s">
        <v>1971</v>
      </c>
      <c r="BU260" s="793" t="s">
        <v>1971</v>
      </c>
      <c r="BV260" s="850" t="s">
        <v>1971</v>
      </c>
      <c r="BW260" s="804" t="s">
        <v>1971</v>
      </c>
      <c r="BX260" s="804" t="s">
        <v>1971</v>
      </c>
      <c r="BY260" s="804" t="s">
        <v>1971</v>
      </c>
      <c r="BZ260" s="804" t="s">
        <v>1971</v>
      </c>
      <c r="CA260" s="805" t="s">
        <v>1971</v>
      </c>
      <c r="CB260" s="804" t="s">
        <v>1971</v>
      </c>
      <c r="CC260" s="804" t="s">
        <v>1971</v>
      </c>
      <c r="CD260" s="804" t="s">
        <v>1971</v>
      </c>
      <c r="CE260" s="806" t="s">
        <v>1971</v>
      </c>
      <c r="CF260" s="804" t="s">
        <v>1971</v>
      </c>
      <c r="CG260" s="804" t="s">
        <v>1971</v>
      </c>
      <c r="CH260" s="804" t="s">
        <v>1971</v>
      </c>
      <c r="CI260" s="804" t="s">
        <v>1971</v>
      </c>
      <c r="CJ260" s="806" t="s">
        <v>1971</v>
      </c>
      <c r="CK260" s="805" t="s">
        <v>1971</v>
      </c>
      <c r="CL260" s="804" t="s">
        <v>1971</v>
      </c>
      <c r="CM260" s="804" t="s">
        <v>1971</v>
      </c>
      <c r="CN260" s="804" t="s">
        <v>1971</v>
      </c>
      <c r="CO260" s="806" t="s">
        <v>1971</v>
      </c>
      <c r="CP260" s="796" t="s">
        <v>1971</v>
      </c>
      <c r="CQ260" s="788" t="s">
        <v>1971</v>
      </c>
      <c r="CR260" s="788" t="s">
        <v>1971</v>
      </c>
      <c r="CS260" s="788" t="s">
        <v>1971</v>
      </c>
      <c r="CT260" s="793" t="s">
        <v>1971</v>
      </c>
      <c r="CU260" s="1273" t="s">
        <v>1971</v>
      </c>
      <c r="CV260" s="1272" t="s">
        <v>1971</v>
      </c>
      <c r="CW260" s="1272" t="s">
        <v>1971</v>
      </c>
      <c r="CX260" s="1274" t="s">
        <v>1971</v>
      </c>
      <c r="CY260" s="1272" t="s">
        <v>1971</v>
      </c>
      <c r="CZ260" s="1272" t="s">
        <v>1971</v>
      </c>
      <c r="DA260" s="1272" t="s">
        <v>1971</v>
      </c>
      <c r="DB260" s="1274" t="s">
        <v>1971</v>
      </c>
      <c r="DC260" s="773"/>
      <c r="DD260" s="801">
        <v>1</v>
      </c>
      <c r="DE260" s="802"/>
    </row>
    <row r="261" spans="1:109" ht="15.75" customHeight="1">
      <c r="A261" s="760" t="s">
        <v>1033</v>
      </c>
      <c r="B261" s="761">
        <v>255</v>
      </c>
      <c r="C261" s="777" t="s">
        <v>3015</v>
      </c>
      <c r="D261" s="761" t="s">
        <v>3016</v>
      </c>
      <c r="E261" s="761" t="s">
        <v>1936</v>
      </c>
      <c r="F261" s="773" t="s">
        <v>3017</v>
      </c>
      <c r="G261" s="778" t="s">
        <v>658</v>
      </c>
      <c r="H261" s="779" t="s">
        <v>3018</v>
      </c>
      <c r="I261" s="780"/>
      <c r="J261" s="781">
        <v>0.5</v>
      </c>
      <c r="K261" s="781"/>
      <c r="L261" s="781"/>
      <c r="M261" s="781">
        <v>0.5</v>
      </c>
      <c r="N261" s="781"/>
      <c r="O261" s="781"/>
      <c r="P261" s="782"/>
      <c r="Q261" s="783">
        <f t="shared" si="3"/>
        <v>1</v>
      </c>
      <c r="R261" s="777" t="s">
        <v>963</v>
      </c>
      <c r="S261" s="761"/>
      <c r="T261" s="849"/>
      <c r="U261" s="761" t="s">
        <v>2146</v>
      </c>
      <c r="V261" s="761" t="s">
        <v>293</v>
      </c>
      <c r="W261" s="761" t="s">
        <v>3019</v>
      </c>
      <c r="X261" s="1299">
        <v>1</v>
      </c>
      <c r="Y261" s="786" t="s">
        <v>966</v>
      </c>
      <c r="Z261" s="778" t="s">
        <v>658</v>
      </c>
      <c r="AA261" s="773"/>
      <c r="AB261" s="773"/>
      <c r="AC261" s="773"/>
      <c r="AD261" s="773"/>
      <c r="AE261" s="773"/>
      <c r="AF261" s="787"/>
      <c r="AG261" s="788"/>
      <c r="AH261" s="788"/>
      <c r="AI261" s="788"/>
      <c r="AJ261" s="788"/>
      <c r="AK261" s="788"/>
      <c r="AL261" s="788"/>
      <c r="AM261" s="788"/>
      <c r="AN261" s="788"/>
      <c r="AO261" s="788"/>
      <c r="AP261" s="788"/>
      <c r="AQ261" s="1394"/>
      <c r="AR261" s="1721"/>
      <c r="AS261" s="1343"/>
      <c r="AT261" s="1343"/>
      <c r="AU261" s="1344"/>
      <c r="AV261" s="796"/>
      <c r="AW261" s="788"/>
      <c r="AX261" s="788"/>
      <c r="AY261" s="788"/>
      <c r="AZ261" s="788"/>
      <c r="BA261" s="788"/>
      <c r="BB261" s="788"/>
      <c r="BC261" s="788"/>
      <c r="BD261" s="788"/>
      <c r="BE261" s="788"/>
      <c r="BF261" s="788"/>
      <c r="BG261" s="788"/>
      <c r="BH261" s="788"/>
      <c r="BI261" s="788"/>
      <c r="BJ261" s="788"/>
      <c r="BK261" s="793"/>
      <c r="BL261" s="1351"/>
      <c r="BM261" s="1352"/>
      <c r="BN261" s="1352"/>
      <c r="BO261" s="1352"/>
      <c r="BP261" s="1414"/>
      <c r="BQ261" s="1722"/>
      <c r="BR261" s="1721"/>
      <c r="BS261" s="1721"/>
      <c r="BT261" s="1721"/>
      <c r="BU261" s="1723"/>
      <c r="BV261" s="1722"/>
      <c r="BW261" s="1721"/>
      <c r="BX261" s="1721"/>
      <c r="BY261" s="1721"/>
      <c r="BZ261" s="1721"/>
      <c r="CA261" s="1722"/>
      <c r="CB261" s="1721"/>
      <c r="CC261" s="1721"/>
      <c r="CD261" s="1721"/>
      <c r="CE261" s="1723"/>
      <c r="CF261" s="1721"/>
      <c r="CG261" s="1721"/>
      <c r="CH261" s="1721"/>
      <c r="CI261" s="1721"/>
      <c r="CJ261" s="1723"/>
      <c r="CK261" s="1722"/>
      <c r="CL261" s="1721"/>
      <c r="CM261" s="1721"/>
      <c r="CN261" s="1721"/>
      <c r="CO261" s="1723"/>
      <c r="CP261" s="1722"/>
      <c r="CQ261" s="1721"/>
      <c r="CR261" s="1721"/>
      <c r="CS261" s="1721"/>
      <c r="CT261" s="1723"/>
      <c r="CU261" s="1499"/>
      <c r="CV261" s="1490"/>
      <c r="CW261" s="1490"/>
      <c r="CX261" s="1695"/>
      <c r="CY261" s="1490"/>
      <c r="CZ261" s="1490"/>
      <c r="DA261" s="1490"/>
      <c r="DB261" s="1695"/>
      <c r="DC261" s="1352"/>
      <c r="DD261" s="1696"/>
      <c r="DE261" s="1701"/>
    </row>
    <row r="262" spans="1:109" ht="15.75" customHeight="1">
      <c r="A262" s="760" t="s">
        <v>1033</v>
      </c>
      <c r="B262" s="761">
        <v>256</v>
      </c>
      <c r="C262" s="777" t="s">
        <v>3020</v>
      </c>
      <c r="D262" s="761" t="s">
        <v>3016</v>
      </c>
      <c r="E262" s="761" t="s">
        <v>1936</v>
      </c>
      <c r="F262" s="773" t="s">
        <v>3021</v>
      </c>
      <c r="G262" s="778" t="s">
        <v>3022</v>
      </c>
      <c r="H262" s="779" t="s">
        <v>3023</v>
      </c>
      <c r="I262" s="780"/>
      <c r="J262" s="781">
        <v>0.5</v>
      </c>
      <c r="K262" s="781"/>
      <c r="L262" s="781"/>
      <c r="M262" s="781">
        <v>0.5</v>
      </c>
      <c r="N262" s="781"/>
      <c r="O262" s="781"/>
      <c r="P262" s="782"/>
      <c r="Q262" s="783">
        <f t="shared" si="3"/>
        <v>1</v>
      </c>
      <c r="R262" s="777" t="s">
        <v>963</v>
      </c>
      <c r="S262" s="761"/>
      <c r="T262" s="849"/>
      <c r="U262" s="761" t="s">
        <v>2146</v>
      </c>
      <c r="V262" s="1327" t="s">
        <v>1039</v>
      </c>
      <c r="W262" s="1326" t="s">
        <v>3002</v>
      </c>
      <c r="X262" s="1299">
        <v>1</v>
      </c>
      <c r="Y262" s="786" t="s">
        <v>966</v>
      </c>
      <c r="Z262" s="778"/>
      <c r="AA262" s="773"/>
      <c r="AB262" s="773"/>
      <c r="AC262" s="773"/>
      <c r="AD262" s="773"/>
      <c r="AE262" s="773"/>
      <c r="AF262" s="787"/>
      <c r="AG262" s="788"/>
      <c r="AH262" s="788"/>
      <c r="AI262" s="788"/>
      <c r="AJ262" s="788"/>
      <c r="AK262" s="788"/>
      <c r="AL262" s="788"/>
      <c r="AM262" s="788"/>
      <c r="AN262" s="788"/>
      <c r="AO262" s="788"/>
      <c r="AP262" s="795"/>
      <c r="AQ262" s="846">
        <v>0.1</v>
      </c>
      <c r="AR262" s="847">
        <v>0.1</v>
      </c>
      <c r="AS262" s="847">
        <v>0.1</v>
      </c>
      <c r="AT262" s="847">
        <v>0.1</v>
      </c>
      <c r="AU262" s="848">
        <v>0.1</v>
      </c>
      <c r="AV262" s="794"/>
      <c r="AW262" s="795"/>
      <c r="AX262" s="795"/>
      <c r="AY262" s="795"/>
      <c r="AZ262" s="795"/>
      <c r="BA262" s="795"/>
      <c r="BB262" s="795"/>
      <c r="BC262" s="795"/>
      <c r="BD262" s="795"/>
      <c r="BE262" s="795"/>
      <c r="BF262" s="795"/>
      <c r="BG262" s="795"/>
      <c r="BH262" s="795"/>
      <c r="BI262" s="795"/>
      <c r="BJ262" s="795"/>
      <c r="BK262" s="808"/>
      <c r="BL262" s="777"/>
      <c r="BM262" s="773"/>
      <c r="BN262" s="773"/>
      <c r="BO262" s="773"/>
      <c r="BP262" s="784"/>
      <c r="BQ262" s="796" t="s">
        <v>1971</v>
      </c>
      <c r="BR262" s="788" t="s">
        <v>1971</v>
      </c>
      <c r="BS262" s="788" t="s">
        <v>1971</v>
      </c>
      <c r="BT262" s="788" t="s">
        <v>1971</v>
      </c>
      <c r="BU262" s="793" t="s">
        <v>1971</v>
      </c>
      <c r="BV262" s="794" t="s">
        <v>1971</v>
      </c>
      <c r="BW262" s="795" t="s">
        <v>1971</v>
      </c>
      <c r="BX262" s="795" t="s">
        <v>1971</v>
      </c>
      <c r="BY262" s="795" t="s">
        <v>1971</v>
      </c>
      <c r="BZ262" s="795" t="s">
        <v>1971</v>
      </c>
      <c r="CA262" s="794" t="s">
        <v>1971</v>
      </c>
      <c r="CB262" s="795" t="s">
        <v>1971</v>
      </c>
      <c r="CC262" s="795" t="s">
        <v>1971</v>
      </c>
      <c r="CD262" s="795" t="s">
        <v>1971</v>
      </c>
      <c r="CE262" s="808" t="s">
        <v>1971</v>
      </c>
      <c r="CF262" s="795" t="s">
        <v>1971</v>
      </c>
      <c r="CG262" s="795" t="s">
        <v>1971</v>
      </c>
      <c r="CH262" s="795" t="s">
        <v>1971</v>
      </c>
      <c r="CI262" s="795" t="s">
        <v>1971</v>
      </c>
      <c r="CJ262" s="795" t="s">
        <v>1971</v>
      </c>
      <c r="CK262" s="794" t="s">
        <v>1971</v>
      </c>
      <c r="CL262" s="795" t="s">
        <v>1971</v>
      </c>
      <c r="CM262" s="795" t="s">
        <v>1971</v>
      </c>
      <c r="CN262" s="795" t="s">
        <v>1971</v>
      </c>
      <c r="CO262" s="808" t="s">
        <v>1971</v>
      </c>
      <c r="CP262" s="796" t="s">
        <v>1971</v>
      </c>
      <c r="CQ262" s="788" t="s">
        <v>1971</v>
      </c>
      <c r="CR262" s="788" t="s">
        <v>1971</v>
      </c>
      <c r="CS262" s="788" t="s">
        <v>1971</v>
      </c>
      <c r="CT262" s="793" t="s">
        <v>1971</v>
      </c>
      <c r="CU262" s="1273" t="s">
        <v>1971</v>
      </c>
      <c r="CV262" s="1272" t="s">
        <v>1971</v>
      </c>
      <c r="CW262" s="1272" t="s">
        <v>1971</v>
      </c>
      <c r="CX262" s="1274" t="s">
        <v>1971</v>
      </c>
      <c r="CY262" s="1272" t="s">
        <v>1971</v>
      </c>
      <c r="CZ262" s="1272" t="s">
        <v>1971</v>
      </c>
      <c r="DA262" s="1272" t="s">
        <v>1971</v>
      </c>
      <c r="DB262" s="1274" t="s">
        <v>1971</v>
      </c>
      <c r="DC262" s="773"/>
      <c r="DD262" s="801">
        <v>1</v>
      </c>
      <c r="DE262" s="802"/>
    </row>
    <row r="263" spans="1:109" ht="15.75" customHeight="1">
      <c r="A263" s="760" t="s">
        <v>1033</v>
      </c>
      <c r="B263" s="761">
        <v>257</v>
      </c>
      <c r="C263" s="777" t="s">
        <v>3024</v>
      </c>
      <c r="D263" s="761" t="s">
        <v>3025</v>
      </c>
      <c r="E263" s="761" t="s">
        <v>1936</v>
      </c>
      <c r="F263" s="773" t="s">
        <v>3026</v>
      </c>
      <c r="G263" s="778" t="s">
        <v>2595</v>
      </c>
      <c r="H263" s="779" t="s">
        <v>3027</v>
      </c>
      <c r="I263" s="780"/>
      <c r="J263" s="781">
        <v>0.5</v>
      </c>
      <c r="K263" s="781"/>
      <c r="L263" s="781"/>
      <c r="M263" s="781">
        <v>0.5</v>
      </c>
      <c r="N263" s="781"/>
      <c r="O263" s="781"/>
      <c r="P263" s="782"/>
      <c r="Q263" s="783">
        <f t="shared" si="3"/>
        <v>1</v>
      </c>
      <c r="R263" s="777" t="s">
        <v>963</v>
      </c>
      <c r="S263" s="761"/>
      <c r="T263" s="849"/>
      <c r="U263" s="761" t="s">
        <v>2146</v>
      </c>
      <c r="V263" s="761" t="s">
        <v>991</v>
      </c>
      <c r="W263" s="761" t="s">
        <v>3028</v>
      </c>
      <c r="X263" s="1299">
        <v>0</v>
      </c>
      <c r="Y263" s="807">
        <v>0</v>
      </c>
      <c r="Z263" s="778"/>
      <c r="AA263" s="773"/>
      <c r="AB263" s="773"/>
      <c r="AC263" s="773"/>
      <c r="AD263" s="773"/>
      <c r="AE263" s="773"/>
      <c r="AF263" s="787"/>
      <c r="AG263" s="788"/>
      <c r="AH263" s="788"/>
      <c r="AI263" s="788"/>
      <c r="AJ263" s="788"/>
      <c r="AK263" s="788"/>
      <c r="AL263" s="788"/>
      <c r="AM263" s="788"/>
      <c r="AN263" s="788"/>
      <c r="AO263" s="788"/>
      <c r="AP263" s="795"/>
      <c r="AQ263" s="1284">
        <v>25</v>
      </c>
      <c r="AR263" s="1285">
        <v>25</v>
      </c>
      <c r="AS263" s="1285">
        <v>25</v>
      </c>
      <c r="AT263" s="1285">
        <v>25</v>
      </c>
      <c r="AU263" s="1286">
        <v>25</v>
      </c>
      <c r="AV263" s="794"/>
      <c r="AW263" s="795"/>
      <c r="AX263" s="795"/>
      <c r="AY263" s="795"/>
      <c r="AZ263" s="795"/>
      <c r="BA263" s="795"/>
      <c r="BB263" s="795"/>
      <c r="BC263" s="795"/>
      <c r="BD263" s="795"/>
      <c r="BE263" s="795"/>
      <c r="BF263" s="795"/>
      <c r="BG263" s="795"/>
      <c r="BH263" s="795"/>
      <c r="BI263" s="795"/>
      <c r="BJ263" s="795"/>
      <c r="BK263" s="808"/>
      <c r="BL263" s="777"/>
      <c r="BM263" s="773"/>
      <c r="BN263" s="773"/>
      <c r="BO263" s="773"/>
      <c r="BP263" s="784"/>
      <c r="BQ263" s="796" t="s">
        <v>1971</v>
      </c>
      <c r="BR263" s="788" t="s">
        <v>1971</v>
      </c>
      <c r="BS263" s="788" t="s">
        <v>1971</v>
      </c>
      <c r="BT263" s="788" t="s">
        <v>1971</v>
      </c>
      <c r="BU263" s="793" t="s">
        <v>1971</v>
      </c>
      <c r="BV263" s="794" t="s">
        <v>1971</v>
      </c>
      <c r="BW263" s="795" t="s">
        <v>1971</v>
      </c>
      <c r="BX263" s="795" t="s">
        <v>1971</v>
      </c>
      <c r="BY263" s="795" t="s">
        <v>1971</v>
      </c>
      <c r="BZ263" s="795" t="s">
        <v>1971</v>
      </c>
      <c r="CA263" s="794" t="s">
        <v>1971</v>
      </c>
      <c r="CB263" s="795" t="s">
        <v>1971</v>
      </c>
      <c r="CC263" s="795" t="s">
        <v>1971</v>
      </c>
      <c r="CD263" s="795" t="s">
        <v>1971</v>
      </c>
      <c r="CE263" s="808" t="s">
        <v>1971</v>
      </c>
      <c r="CF263" s="795" t="s">
        <v>1971</v>
      </c>
      <c r="CG263" s="795" t="s">
        <v>1971</v>
      </c>
      <c r="CH263" s="795" t="s">
        <v>1971</v>
      </c>
      <c r="CI263" s="795" t="s">
        <v>1971</v>
      </c>
      <c r="CJ263" s="808" t="s">
        <v>1971</v>
      </c>
      <c r="CK263" s="794" t="s">
        <v>1971</v>
      </c>
      <c r="CL263" s="795" t="s">
        <v>1971</v>
      </c>
      <c r="CM263" s="795" t="s">
        <v>1971</v>
      </c>
      <c r="CN263" s="795" t="s">
        <v>1971</v>
      </c>
      <c r="CO263" s="808" t="s">
        <v>1971</v>
      </c>
      <c r="CP263" s="796" t="s">
        <v>1971</v>
      </c>
      <c r="CQ263" s="788" t="s">
        <v>1971</v>
      </c>
      <c r="CR263" s="788" t="s">
        <v>1971</v>
      </c>
      <c r="CS263" s="788" t="s">
        <v>1971</v>
      </c>
      <c r="CT263" s="793" t="s">
        <v>1971</v>
      </c>
      <c r="CU263" s="1273" t="s">
        <v>1971</v>
      </c>
      <c r="CV263" s="1272" t="s">
        <v>1971</v>
      </c>
      <c r="CW263" s="1272" t="s">
        <v>1971</v>
      </c>
      <c r="CX263" s="1274" t="s">
        <v>1971</v>
      </c>
      <c r="CY263" s="1272" t="s">
        <v>1971</v>
      </c>
      <c r="CZ263" s="1272" t="s">
        <v>1971</v>
      </c>
      <c r="DA263" s="1272" t="s">
        <v>1971</v>
      </c>
      <c r="DB263" s="1274" t="s">
        <v>1971</v>
      </c>
      <c r="DC263" s="773"/>
      <c r="DD263" s="801">
        <v>1</v>
      </c>
      <c r="DE263" s="802"/>
    </row>
    <row r="264" spans="1:109" ht="15.75" customHeight="1">
      <c r="A264" s="760" t="s">
        <v>1033</v>
      </c>
      <c r="B264" s="761">
        <v>258</v>
      </c>
      <c r="C264" s="777" t="s">
        <v>3029</v>
      </c>
      <c r="D264" s="761" t="s">
        <v>3025</v>
      </c>
      <c r="E264" s="761" t="s">
        <v>1936</v>
      </c>
      <c r="F264" s="773" t="s">
        <v>3030</v>
      </c>
      <c r="G264" s="778" t="s">
        <v>3031</v>
      </c>
      <c r="H264" s="779" t="s">
        <v>3032</v>
      </c>
      <c r="I264" s="780"/>
      <c r="J264" s="781"/>
      <c r="K264" s="781"/>
      <c r="L264" s="781"/>
      <c r="M264" s="781">
        <v>1</v>
      </c>
      <c r="N264" s="781"/>
      <c r="O264" s="781"/>
      <c r="P264" s="782"/>
      <c r="Q264" s="783">
        <f t="shared" si="3"/>
        <v>1</v>
      </c>
      <c r="R264" s="777" t="s">
        <v>988</v>
      </c>
      <c r="S264" s="761" t="s">
        <v>964</v>
      </c>
      <c r="T264" s="849" t="s">
        <v>965</v>
      </c>
      <c r="U264" s="761" t="s">
        <v>2146</v>
      </c>
      <c r="V264" s="761" t="s">
        <v>293</v>
      </c>
      <c r="W264" s="761" t="s">
        <v>3033</v>
      </c>
      <c r="X264" s="1299">
        <v>2</v>
      </c>
      <c r="Y264" s="807" t="s">
        <v>978</v>
      </c>
      <c r="Z264" s="778"/>
      <c r="AA264" s="773"/>
      <c r="AB264" s="773"/>
      <c r="AC264" s="773"/>
      <c r="AD264" s="773"/>
      <c r="AE264" s="773"/>
      <c r="AF264" s="787"/>
      <c r="AG264" s="788"/>
      <c r="AH264" s="788"/>
      <c r="AI264" s="788"/>
      <c r="AJ264" s="788"/>
      <c r="AK264" s="788"/>
      <c r="AL264" s="795"/>
      <c r="AM264" s="795"/>
      <c r="AN264" s="795"/>
      <c r="AO264" s="795"/>
      <c r="AP264" s="795"/>
      <c r="AQ264" s="794">
        <v>2.1</v>
      </c>
      <c r="AR264" s="795">
        <v>2.1</v>
      </c>
      <c r="AS264" s="795">
        <v>2.1</v>
      </c>
      <c r="AT264" s="795">
        <v>2.1</v>
      </c>
      <c r="AU264" s="808">
        <v>2.1</v>
      </c>
      <c r="AV264" s="794"/>
      <c r="AW264" s="795"/>
      <c r="AX264" s="795"/>
      <c r="AY264" s="795"/>
      <c r="AZ264" s="795"/>
      <c r="BA264" s="795"/>
      <c r="BB264" s="795"/>
      <c r="BC264" s="795"/>
      <c r="BD264" s="795"/>
      <c r="BE264" s="795"/>
      <c r="BF264" s="795"/>
      <c r="BG264" s="795"/>
      <c r="BH264" s="795"/>
      <c r="BI264" s="795"/>
      <c r="BJ264" s="795"/>
      <c r="BK264" s="793"/>
      <c r="BL264" s="777" t="s">
        <v>961</v>
      </c>
      <c r="BM264" s="773" t="s">
        <v>961</v>
      </c>
      <c r="BN264" s="773" t="s">
        <v>961</v>
      </c>
      <c r="BO264" s="773" t="s">
        <v>961</v>
      </c>
      <c r="BP264" s="784" t="s">
        <v>961</v>
      </c>
      <c r="BQ264" s="796" t="s">
        <v>1971</v>
      </c>
      <c r="BR264" s="788" t="s">
        <v>1971</v>
      </c>
      <c r="BS264" s="788" t="s">
        <v>1971</v>
      </c>
      <c r="BT264" s="788" t="s">
        <v>1971</v>
      </c>
      <c r="BU264" s="793" t="s">
        <v>1971</v>
      </c>
      <c r="BV264" s="794">
        <v>2.6</v>
      </c>
      <c r="BW264" s="795">
        <v>2.6</v>
      </c>
      <c r="BX264" s="795">
        <v>2.6</v>
      </c>
      <c r="BY264" s="795">
        <v>2.6</v>
      </c>
      <c r="BZ264" s="795">
        <v>2.6</v>
      </c>
      <c r="CA264" s="796" t="s">
        <v>1971</v>
      </c>
      <c r="CB264" s="788" t="s">
        <v>1971</v>
      </c>
      <c r="CC264" s="788" t="s">
        <v>1971</v>
      </c>
      <c r="CD264" s="788" t="s">
        <v>1971</v>
      </c>
      <c r="CE264" s="793" t="s">
        <v>1971</v>
      </c>
      <c r="CF264" s="798" t="s">
        <v>1971</v>
      </c>
      <c r="CG264" s="798" t="s">
        <v>1971</v>
      </c>
      <c r="CH264" s="798" t="s">
        <v>1971</v>
      </c>
      <c r="CI264" s="798" t="s">
        <v>1971</v>
      </c>
      <c r="CJ264" s="799" t="s">
        <v>1971</v>
      </c>
      <c r="CK264" s="796">
        <v>1.6</v>
      </c>
      <c r="CL264" s="788">
        <v>1.6</v>
      </c>
      <c r="CM264" s="788">
        <v>1.6</v>
      </c>
      <c r="CN264" s="788">
        <v>1.6</v>
      </c>
      <c r="CO264" s="793">
        <v>1.6</v>
      </c>
      <c r="CP264" s="796" t="s">
        <v>1971</v>
      </c>
      <c r="CQ264" s="788" t="s">
        <v>1971</v>
      </c>
      <c r="CR264" s="788" t="s">
        <v>1971</v>
      </c>
      <c r="CS264" s="788" t="s">
        <v>1971</v>
      </c>
      <c r="CT264" s="793" t="s">
        <v>1971</v>
      </c>
      <c r="CU264" s="1273">
        <v>-0.85099999999999998</v>
      </c>
      <c r="CV264" s="1272" t="s">
        <v>1971</v>
      </c>
      <c r="CW264" s="1272" t="s">
        <v>1971</v>
      </c>
      <c r="CX264" s="1274" t="s">
        <v>1971</v>
      </c>
      <c r="CY264" s="1272">
        <v>0.85099999999999998</v>
      </c>
      <c r="CZ264" s="1272" t="s">
        <v>1971</v>
      </c>
      <c r="DA264" s="1272" t="s">
        <v>1971</v>
      </c>
      <c r="DB264" s="1274" t="s">
        <v>1971</v>
      </c>
      <c r="DC264" s="773"/>
      <c r="DD264" s="801">
        <v>1</v>
      </c>
      <c r="DE264" s="802"/>
    </row>
    <row r="265" spans="1:109" ht="15.75" customHeight="1">
      <c r="A265" s="760" t="s">
        <v>1033</v>
      </c>
      <c r="B265" s="761">
        <v>259</v>
      </c>
      <c r="C265" s="777" t="s">
        <v>1164</v>
      </c>
      <c r="D265" s="761" t="s">
        <v>3025</v>
      </c>
      <c r="E265" s="761" t="s">
        <v>1936</v>
      </c>
      <c r="F265" s="773" t="s">
        <v>3034</v>
      </c>
      <c r="G265" s="778" t="s">
        <v>1163</v>
      </c>
      <c r="H265" s="779" t="s">
        <v>3035</v>
      </c>
      <c r="I265" s="780"/>
      <c r="J265" s="781">
        <v>1</v>
      </c>
      <c r="K265" s="781"/>
      <c r="L265" s="781"/>
      <c r="M265" s="781"/>
      <c r="N265" s="781"/>
      <c r="O265" s="781"/>
      <c r="P265" s="782"/>
      <c r="Q265" s="783">
        <f t="shared" ref="Q265:Q328" si="4">SUM(I265:P265)</f>
        <v>1</v>
      </c>
      <c r="R265" s="777" t="s">
        <v>988</v>
      </c>
      <c r="S265" s="761" t="s">
        <v>964</v>
      </c>
      <c r="T265" s="1414" t="s">
        <v>977</v>
      </c>
      <c r="U265" s="761" t="s">
        <v>2146</v>
      </c>
      <c r="V265" s="761" t="s">
        <v>293</v>
      </c>
      <c r="W265" s="761" t="s">
        <v>3033</v>
      </c>
      <c r="X265" s="1299">
        <v>2</v>
      </c>
      <c r="Y265" s="807" t="s">
        <v>978</v>
      </c>
      <c r="Z265" s="778"/>
      <c r="AA265" s="773"/>
      <c r="AB265" s="773"/>
      <c r="AC265" s="773"/>
      <c r="AD265" s="773"/>
      <c r="AE265" s="773"/>
      <c r="AF265" s="787"/>
      <c r="AG265" s="804"/>
      <c r="AH265" s="804"/>
      <c r="AI265" s="804"/>
      <c r="AJ265" s="804"/>
      <c r="AK265" s="804"/>
      <c r="AL265" s="804"/>
      <c r="AM265" s="804"/>
      <c r="AN265" s="804"/>
      <c r="AO265" s="804"/>
      <c r="AP265" s="804"/>
      <c r="AQ265" s="921">
        <v>8.1</v>
      </c>
      <c r="AR265" s="867">
        <v>8.1</v>
      </c>
      <c r="AS265" s="867">
        <v>8.1</v>
      </c>
      <c r="AT265" s="867">
        <v>8.1</v>
      </c>
      <c r="AU265" s="922">
        <v>8.1</v>
      </c>
      <c r="AV265" s="805"/>
      <c r="AW265" s="804"/>
      <c r="AX265" s="804"/>
      <c r="AY265" s="804"/>
      <c r="AZ265" s="804"/>
      <c r="BA265" s="804"/>
      <c r="BB265" s="804"/>
      <c r="BC265" s="804"/>
      <c r="BD265" s="804"/>
      <c r="BE265" s="804"/>
      <c r="BF265" s="804"/>
      <c r="BG265" s="804"/>
      <c r="BH265" s="804"/>
      <c r="BI265" s="804"/>
      <c r="BJ265" s="804"/>
      <c r="BK265" s="806"/>
      <c r="BL265" s="777" t="s">
        <v>961</v>
      </c>
      <c r="BM265" s="773" t="s">
        <v>961</v>
      </c>
      <c r="BN265" s="773" t="s">
        <v>961</v>
      </c>
      <c r="BO265" s="773" t="s">
        <v>961</v>
      </c>
      <c r="BP265" s="784" t="s">
        <v>961</v>
      </c>
      <c r="BQ265" s="796" t="s">
        <v>1971</v>
      </c>
      <c r="BR265" s="788" t="s">
        <v>1971</v>
      </c>
      <c r="BS265" s="788" t="s">
        <v>1971</v>
      </c>
      <c r="BT265" s="788" t="s">
        <v>1971</v>
      </c>
      <c r="BU265" s="793" t="s">
        <v>1971</v>
      </c>
      <c r="BV265" s="796" t="s">
        <v>1971</v>
      </c>
      <c r="BW265" s="788" t="s">
        <v>1971</v>
      </c>
      <c r="BX265" s="788" t="s">
        <v>1971</v>
      </c>
      <c r="BY265" s="788" t="s">
        <v>1971</v>
      </c>
      <c r="BZ265" s="788" t="s">
        <v>1971</v>
      </c>
      <c r="CA265" s="780" t="s">
        <v>1971</v>
      </c>
      <c r="CB265" s="781" t="s">
        <v>1971</v>
      </c>
      <c r="CC265" s="781" t="s">
        <v>1971</v>
      </c>
      <c r="CD265" s="781" t="s">
        <v>1971</v>
      </c>
      <c r="CE265" s="782" t="s">
        <v>1971</v>
      </c>
      <c r="CF265" s="781" t="s">
        <v>1971</v>
      </c>
      <c r="CG265" s="781" t="s">
        <v>1971</v>
      </c>
      <c r="CH265" s="781" t="s">
        <v>1971</v>
      </c>
      <c r="CI265" s="781" t="s">
        <v>1971</v>
      </c>
      <c r="CJ265" s="782" t="s">
        <v>1971</v>
      </c>
      <c r="CK265" s="780" t="s">
        <v>1971</v>
      </c>
      <c r="CL265" s="781" t="s">
        <v>1971</v>
      </c>
      <c r="CM265" s="781" t="s">
        <v>1971</v>
      </c>
      <c r="CN265" s="781" t="s">
        <v>1971</v>
      </c>
      <c r="CO265" s="782" t="s">
        <v>1971</v>
      </c>
      <c r="CP265" s="796" t="s">
        <v>1971</v>
      </c>
      <c r="CQ265" s="788" t="s">
        <v>1971</v>
      </c>
      <c r="CR265" s="788" t="s">
        <v>1971</v>
      </c>
      <c r="CS265" s="788" t="s">
        <v>1971</v>
      </c>
      <c r="CT265" s="793" t="s">
        <v>1971</v>
      </c>
      <c r="CU265" s="1273">
        <v>-0.33500000000000002</v>
      </c>
      <c r="CV265" s="1272" t="s">
        <v>1971</v>
      </c>
      <c r="CW265" s="1272" t="s">
        <v>1971</v>
      </c>
      <c r="CX265" s="1274" t="s">
        <v>1971</v>
      </c>
      <c r="CY265" s="1272">
        <v>0.182</v>
      </c>
      <c r="CZ265" s="1272" t="s">
        <v>1971</v>
      </c>
      <c r="DA265" s="1272" t="s">
        <v>1971</v>
      </c>
      <c r="DB265" s="1274" t="s">
        <v>1971</v>
      </c>
      <c r="DC265" s="773"/>
      <c r="DD265" s="801">
        <v>1</v>
      </c>
      <c r="DE265" s="802"/>
    </row>
    <row r="266" spans="1:109" ht="15.75" customHeight="1">
      <c r="A266" s="760" t="s">
        <v>1033</v>
      </c>
      <c r="B266" s="761">
        <v>260</v>
      </c>
      <c r="C266" s="777" t="s">
        <v>3036</v>
      </c>
      <c r="D266" s="761" t="s">
        <v>2947</v>
      </c>
      <c r="E266" s="761" t="s">
        <v>1920</v>
      </c>
      <c r="F266" s="773" t="s">
        <v>2867</v>
      </c>
      <c r="G266" s="778" t="s">
        <v>3037</v>
      </c>
      <c r="H266" s="779" t="s">
        <v>3038</v>
      </c>
      <c r="I266" s="780">
        <v>0.05</v>
      </c>
      <c r="J266" s="781">
        <v>0.95</v>
      </c>
      <c r="K266" s="781"/>
      <c r="L266" s="781"/>
      <c r="M266" s="781"/>
      <c r="N266" s="781"/>
      <c r="O266" s="781"/>
      <c r="P266" s="782"/>
      <c r="Q266" s="783">
        <f t="shared" si="4"/>
        <v>1</v>
      </c>
      <c r="R266" s="777" t="s">
        <v>984</v>
      </c>
      <c r="S266" s="761" t="s">
        <v>964</v>
      </c>
      <c r="T266" s="849" t="s">
        <v>977</v>
      </c>
      <c r="U266" s="761" t="s">
        <v>1939</v>
      </c>
      <c r="V266" s="761" t="s">
        <v>991</v>
      </c>
      <c r="W266" s="761" t="s">
        <v>3039</v>
      </c>
      <c r="X266" s="1299">
        <v>0</v>
      </c>
      <c r="Y266" s="809" t="s">
        <v>966</v>
      </c>
      <c r="Z266" s="778"/>
      <c r="AA266" s="773"/>
      <c r="AB266" s="773"/>
      <c r="AC266" s="773"/>
      <c r="AD266" s="773"/>
      <c r="AE266" s="773"/>
      <c r="AF266" s="787"/>
      <c r="AG266" s="851"/>
      <c r="AH266" s="851"/>
      <c r="AI266" s="851"/>
      <c r="AJ266" s="851"/>
      <c r="AK266" s="851"/>
      <c r="AL266" s="851"/>
      <c r="AM266" s="851"/>
      <c r="AN266" s="851"/>
      <c r="AO266" s="851"/>
      <c r="AP266" s="851"/>
      <c r="AQ266" s="816">
        <v>0</v>
      </c>
      <c r="AR266" s="817">
        <v>0</v>
      </c>
      <c r="AS266" s="817">
        <v>31</v>
      </c>
      <c r="AT266" s="817">
        <v>61</v>
      </c>
      <c r="AU266" s="818">
        <v>92</v>
      </c>
      <c r="AV266" s="852"/>
      <c r="AW266" s="851"/>
      <c r="AX266" s="851"/>
      <c r="AY266" s="851"/>
      <c r="AZ266" s="851"/>
      <c r="BA266" s="851"/>
      <c r="BB266" s="851"/>
      <c r="BC266" s="851"/>
      <c r="BD266" s="851"/>
      <c r="BE266" s="851"/>
      <c r="BF266" s="851"/>
      <c r="BG266" s="851"/>
      <c r="BH266" s="851"/>
      <c r="BI266" s="851"/>
      <c r="BJ266" s="851"/>
      <c r="BK266" s="853"/>
      <c r="BL266" s="777"/>
      <c r="BM266" s="773"/>
      <c r="BN266" s="773"/>
      <c r="BO266" s="773"/>
      <c r="BP266" s="784" t="s">
        <v>961</v>
      </c>
      <c r="BQ266" s="796" t="s">
        <v>1971</v>
      </c>
      <c r="BR266" s="788" t="s">
        <v>1971</v>
      </c>
      <c r="BS266" s="788" t="s">
        <v>1971</v>
      </c>
      <c r="BT266" s="788" t="s">
        <v>1971</v>
      </c>
      <c r="BU266" s="793" t="s">
        <v>1971</v>
      </c>
      <c r="BV266" s="796" t="s">
        <v>1971</v>
      </c>
      <c r="BW266" s="788" t="s">
        <v>1971</v>
      </c>
      <c r="BX266" s="788" t="s">
        <v>1971</v>
      </c>
      <c r="BY266" s="788" t="s">
        <v>1971</v>
      </c>
      <c r="BZ266" s="788" t="s">
        <v>1971</v>
      </c>
      <c r="CA266" s="852" t="s">
        <v>1971</v>
      </c>
      <c r="CB266" s="851" t="s">
        <v>1971</v>
      </c>
      <c r="CC266" s="851" t="s">
        <v>1971</v>
      </c>
      <c r="CD266" s="851" t="s">
        <v>1971</v>
      </c>
      <c r="CE266" s="853" t="s">
        <v>1971</v>
      </c>
      <c r="CF266" s="788" t="s">
        <v>1971</v>
      </c>
      <c r="CG266" s="788" t="s">
        <v>1971</v>
      </c>
      <c r="CH266" s="788" t="s">
        <v>1971</v>
      </c>
      <c r="CI266" s="788" t="s">
        <v>1971</v>
      </c>
      <c r="CJ266" s="793" t="s">
        <v>1971</v>
      </c>
      <c r="CK266" s="796" t="s">
        <v>1971</v>
      </c>
      <c r="CL266" s="788" t="s">
        <v>1971</v>
      </c>
      <c r="CM266" s="788" t="s">
        <v>1971</v>
      </c>
      <c r="CN266" s="788" t="s">
        <v>1971</v>
      </c>
      <c r="CO266" s="793" t="s">
        <v>1971</v>
      </c>
      <c r="CP266" s="796" t="s">
        <v>1971</v>
      </c>
      <c r="CQ266" s="788" t="s">
        <v>1971</v>
      </c>
      <c r="CR266" s="788" t="s">
        <v>1971</v>
      </c>
      <c r="CS266" s="788" t="s">
        <v>1971</v>
      </c>
      <c r="CT266" s="793" t="s">
        <v>1971</v>
      </c>
      <c r="CU266" s="1273">
        <v>-7.2599999999999997E-4</v>
      </c>
      <c r="CV266" s="1272" t="s">
        <v>1971</v>
      </c>
      <c r="CW266" s="1272" t="s">
        <v>1971</v>
      </c>
      <c r="CX266" s="1274" t="s">
        <v>1971</v>
      </c>
      <c r="CY266" s="1272" t="s">
        <v>1971</v>
      </c>
      <c r="CZ266" s="1272" t="s">
        <v>1971</v>
      </c>
      <c r="DA266" s="1272" t="s">
        <v>1971</v>
      </c>
      <c r="DB266" s="1274" t="s">
        <v>1971</v>
      </c>
      <c r="DC266" s="773"/>
      <c r="DD266" s="801">
        <v>1</v>
      </c>
      <c r="DE266" s="802"/>
    </row>
    <row r="267" spans="1:109" ht="15.75" customHeight="1">
      <c r="A267" s="760" t="s">
        <v>1033</v>
      </c>
      <c r="B267" s="761">
        <v>261</v>
      </c>
      <c r="C267" s="777" t="s">
        <v>3040</v>
      </c>
      <c r="D267" s="761" t="s">
        <v>2947</v>
      </c>
      <c r="E267" s="761" t="s">
        <v>1936</v>
      </c>
      <c r="F267" s="773" t="s">
        <v>2871</v>
      </c>
      <c r="G267" s="778" t="s">
        <v>2181</v>
      </c>
      <c r="H267" s="779" t="s">
        <v>3041</v>
      </c>
      <c r="I267" s="780">
        <v>0.1</v>
      </c>
      <c r="J267" s="781">
        <v>0.9</v>
      </c>
      <c r="K267" s="781"/>
      <c r="L267" s="781"/>
      <c r="M267" s="781"/>
      <c r="N267" s="781"/>
      <c r="O267" s="781"/>
      <c r="P267" s="782"/>
      <c r="Q267" s="783">
        <f t="shared" si="4"/>
        <v>1</v>
      </c>
      <c r="R267" s="777" t="s">
        <v>963</v>
      </c>
      <c r="S267" s="761"/>
      <c r="T267" s="849"/>
      <c r="U267" s="761" t="s">
        <v>1955</v>
      </c>
      <c r="V267" s="761" t="s">
        <v>1039</v>
      </c>
      <c r="W267" s="761" t="s">
        <v>2945</v>
      </c>
      <c r="X267" s="1299">
        <v>3</v>
      </c>
      <c r="Y267" s="807" t="s">
        <v>978</v>
      </c>
      <c r="Z267" s="778"/>
      <c r="AA267" s="773"/>
      <c r="AB267" s="773"/>
      <c r="AC267" s="773"/>
      <c r="AD267" s="773"/>
      <c r="AE267" s="773"/>
      <c r="AF267" s="787"/>
      <c r="AG267" s="826"/>
      <c r="AH267" s="826"/>
      <c r="AI267" s="826"/>
      <c r="AJ267" s="826"/>
      <c r="AK267" s="826"/>
      <c r="AL267" s="826"/>
      <c r="AM267" s="826"/>
      <c r="AN267" s="826"/>
      <c r="AO267" s="826"/>
      <c r="AP267" s="826"/>
      <c r="AQ267" s="827">
        <v>0</v>
      </c>
      <c r="AR267" s="826">
        <v>0</v>
      </c>
      <c r="AS267" s="826">
        <v>0</v>
      </c>
      <c r="AT267" s="826">
        <v>0</v>
      </c>
      <c r="AU267" s="828">
        <v>0</v>
      </c>
      <c r="AV267" s="827"/>
      <c r="AW267" s="826"/>
      <c r="AX267" s="826"/>
      <c r="AY267" s="826"/>
      <c r="AZ267" s="826"/>
      <c r="BA267" s="826"/>
      <c r="BB267" s="826"/>
      <c r="BC267" s="826"/>
      <c r="BD267" s="826"/>
      <c r="BE267" s="826"/>
      <c r="BF267" s="826"/>
      <c r="BG267" s="826"/>
      <c r="BH267" s="826"/>
      <c r="BI267" s="826"/>
      <c r="BJ267" s="826"/>
      <c r="BK267" s="828"/>
      <c r="BL267" s="777"/>
      <c r="BM267" s="773"/>
      <c r="BN267" s="773"/>
      <c r="BO267" s="773"/>
      <c r="BP267" s="784"/>
      <c r="BQ267" s="796" t="s">
        <v>1971</v>
      </c>
      <c r="BR267" s="788" t="s">
        <v>1971</v>
      </c>
      <c r="BS267" s="788" t="s">
        <v>1971</v>
      </c>
      <c r="BT267" s="788" t="s">
        <v>1971</v>
      </c>
      <c r="BU267" s="793" t="s">
        <v>1971</v>
      </c>
      <c r="BV267" s="796" t="s">
        <v>1971</v>
      </c>
      <c r="BW267" s="788" t="s">
        <v>1971</v>
      </c>
      <c r="BX267" s="788" t="s">
        <v>1971</v>
      </c>
      <c r="BY267" s="788" t="s">
        <v>1971</v>
      </c>
      <c r="BZ267" s="788" t="s">
        <v>1971</v>
      </c>
      <c r="CA267" s="796" t="s">
        <v>1971</v>
      </c>
      <c r="CB267" s="788" t="s">
        <v>1971</v>
      </c>
      <c r="CC267" s="788" t="s">
        <v>1971</v>
      </c>
      <c r="CD267" s="788" t="s">
        <v>1971</v>
      </c>
      <c r="CE267" s="793" t="s">
        <v>1971</v>
      </c>
      <c r="CF267" s="788" t="s">
        <v>1971</v>
      </c>
      <c r="CG267" s="788" t="s">
        <v>1971</v>
      </c>
      <c r="CH267" s="788" t="s">
        <v>1971</v>
      </c>
      <c r="CI267" s="788" t="s">
        <v>1971</v>
      </c>
      <c r="CJ267" s="793" t="s">
        <v>1971</v>
      </c>
      <c r="CK267" s="796" t="s">
        <v>1971</v>
      </c>
      <c r="CL267" s="788" t="s">
        <v>1971</v>
      </c>
      <c r="CM267" s="788" t="s">
        <v>1971</v>
      </c>
      <c r="CN267" s="788" t="s">
        <v>1971</v>
      </c>
      <c r="CO267" s="793" t="s">
        <v>1971</v>
      </c>
      <c r="CP267" s="796" t="s">
        <v>1971</v>
      </c>
      <c r="CQ267" s="788" t="s">
        <v>1971</v>
      </c>
      <c r="CR267" s="788" t="s">
        <v>1971</v>
      </c>
      <c r="CS267" s="788" t="s">
        <v>1971</v>
      </c>
      <c r="CT267" s="793" t="s">
        <v>1971</v>
      </c>
      <c r="CU267" s="1273" t="s">
        <v>1971</v>
      </c>
      <c r="CV267" s="1272" t="s">
        <v>1971</v>
      </c>
      <c r="CW267" s="1272" t="s">
        <v>1971</v>
      </c>
      <c r="CX267" s="1274" t="s">
        <v>1971</v>
      </c>
      <c r="CY267" s="1272" t="s">
        <v>1971</v>
      </c>
      <c r="CZ267" s="1272" t="s">
        <v>1971</v>
      </c>
      <c r="DA267" s="1272" t="s">
        <v>1971</v>
      </c>
      <c r="DB267" s="1274" t="s">
        <v>1971</v>
      </c>
      <c r="DC267" s="773"/>
      <c r="DD267" s="801">
        <v>1</v>
      </c>
      <c r="DE267" s="802"/>
    </row>
    <row r="268" spans="1:109" ht="15.75" customHeight="1">
      <c r="A268" s="760" t="s">
        <v>1033</v>
      </c>
      <c r="B268" s="761">
        <v>262</v>
      </c>
      <c r="C268" s="777" t="s">
        <v>3042</v>
      </c>
      <c r="D268" s="761" t="s">
        <v>2947</v>
      </c>
      <c r="E268" s="761" t="s">
        <v>1920</v>
      </c>
      <c r="F268" s="773" t="s">
        <v>2926</v>
      </c>
      <c r="G268" s="778" t="s">
        <v>2016</v>
      </c>
      <c r="H268" s="779" t="s">
        <v>3043</v>
      </c>
      <c r="I268" s="780"/>
      <c r="J268" s="781">
        <v>1</v>
      </c>
      <c r="K268" s="781"/>
      <c r="L268" s="781"/>
      <c r="M268" s="781"/>
      <c r="N268" s="781"/>
      <c r="O268" s="781"/>
      <c r="P268" s="782"/>
      <c r="Q268" s="783">
        <f t="shared" si="4"/>
        <v>1</v>
      </c>
      <c r="R268" s="777" t="s">
        <v>988</v>
      </c>
      <c r="S268" s="761" t="s">
        <v>964</v>
      </c>
      <c r="T268" s="849" t="s">
        <v>965</v>
      </c>
      <c r="U268" s="761" t="s">
        <v>2014</v>
      </c>
      <c r="V268" s="761" t="s">
        <v>991</v>
      </c>
      <c r="W268" s="761" t="s">
        <v>3044</v>
      </c>
      <c r="X268" s="1299">
        <v>1</v>
      </c>
      <c r="Y268" s="810" t="s">
        <v>978</v>
      </c>
      <c r="Z268" s="778" t="s">
        <v>2016</v>
      </c>
      <c r="AA268" s="773"/>
      <c r="AB268" s="773"/>
      <c r="AC268" s="773"/>
      <c r="AD268" s="773"/>
      <c r="AE268" s="773"/>
      <c r="AF268" s="787"/>
      <c r="AG268" s="788"/>
      <c r="AH268" s="788"/>
      <c r="AI268" s="788"/>
      <c r="AJ268" s="788"/>
      <c r="AK268" s="788"/>
      <c r="AL268" s="788"/>
      <c r="AM268" s="788"/>
      <c r="AN268" s="788"/>
      <c r="AO268" s="788"/>
      <c r="AP268" s="788"/>
      <c r="AQ268" s="796">
        <v>0.5</v>
      </c>
      <c r="AR268" s="788">
        <v>0.5</v>
      </c>
      <c r="AS268" s="788">
        <v>0.5</v>
      </c>
      <c r="AT268" s="788">
        <v>0.5</v>
      </c>
      <c r="AU268" s="793">
        <v>0.5</v>
      </c>
      <c r="AV268" s="796"/>
      <c r="AW268" s="788"/>
      <c r="AX268" s="788"/>
      <c r="AY268" s="788"/>
      <c r="AZ268" s="788"/>
      <c r="BA268" s="788"/>
      <c r="BB268" s="788"/>
      <c r="BC268" s="788"/>
      <c r="BD268" s="788"/>
      <c r="BE268" s="788"/>
      <c r="BF268" s="788"/>
      <c r="BG268" s="788"/>
      <c r="BH268" s="788"/>
      <c r="BI268" s="788"/>
      <c r="BJ268" s="788"/>
      <c r="BK268" s="793"/>
      <c r="BL268" s="777" t="s">
        <v>961</v>
      </c>
      <c r="BM268" s="773" t="s">
        <v>961</v>
      </c>
      <c r="BN268" s="773" t="s">
        <v>961</v>
      </c>
      <c r="BO268" s="773" t="s">
        <v>961</v>
      </c>
      <c r="BP268" s="784" t="s">
        <v>961</v>
      </c>
      <c r="BQ268" s="796" t="s">
        <v>1971</v>
      </c>
      <c r="BR268" s="788" t="s">
        <v>1971</v>
      </c>
      <c r="BS268" s="788" t="s">
        <v>1971</v>
      </c>
      <c r="BT268" s="788" t="s">
        <v>1971</v>
      </c>
      <c r="BU268" s="793" t="s">
        <v>1971</v>
      </c>
      <c r="BV268" s="796" t="s">
        <v>1971</v>
      </c>
      <c r="BW268" s="788" t="s">
        <v>1971</v>
      </c>
      <c r="BX268" s="788" t="s">
        <v>1971</v>
      </c>
      <c r="BY268" s="788" t="s">
        <v>1971</v>
      </c>
      <c r="BZ268" s="788" t="s">
        <v>1971</v>
      </c>
      <c r="CA268" s="796" t="s">
        <v>1971</v>
      </c>
      <c r="CB268" s="788" t="s">
        <v>1971</v>
      </c>
      <c r="CC268" s="788" t="s">
        <v>1971</v>
      </c>
      <c r="CD268" s="788" t="s">
        <v>1971</v>
      </c>
      <c r="CE268" s="793" t="s">
        <v>1971</v>
      </c>
      <c r="CF268" s="788" t="s">
        <v>1971</v>
      </c>
      <c r="CG268" s="788" t="s">
        <v>1971</v>
      </c>
      <c r="CH268" s="788" t="s">
        <v>1971</v>
      </c>
      <c r="CI268" s="788" t="s">
        <v>1971</v>
      </c>
      <c r="CJ268" s="793" t="s">
        <v>1971</v>
      </c>
      <c r="CK268" s="796" t="s">
        <v>1971</v>
      </c>
      <c r="CL268" s="788" t="s">
        <v>1971</v>
      </c>
      <c r="CM268" s="788" t="s">
        <v>1971</v>
      </c>
      <c r="CN268" s="788" t="s">
        <v>1971</v>
      </c>
      <c r="CO268" s="793" t="s">
        <v>1971</v>
      </c>
      <c r="CP268" s="796" t="s">
        <v>1971</v>
      </c>
      <c r="CQ268" s="788" t="s">
        <v>1971</v>
      </c>
      <c r="CR268" s="788" t="s">
        <v>1971</v>
      </c>
      <c r="CS268" s="788" t="s">
        <v>1971</v>
      </c>
      <c r="CT268" s="793" t="s">
        <v>1971</v>
      </c>
      <c r="CU268" s="1273">
        <v>-8.5361000000000006E-2</v>
      </c>
      <c r="CV268" s="1272" t="s">
        <v>1971</v>
      </c>
      <c r="CW268" s="1272" t="s">
        <v>1971</v>
      </c>
      <c r="CX268" s="1274" t="s">
        <v>1971</v>
      </c>
      <c r="CY268" s="1272">
        <v>7.5377E-2</v>
      </c>
      <c r="CZ268" s="1272" t="s">
        <v>1971</v>
      </c>
      <c r="DA268" s="1272" t="s">
        <v>1971</v>
      </c>
      <c r="DB268" s="1274" t="s">
        <v>1971</v>
      </c>
      <c r="DC268" s="773"/>
      <c r="DD268" s="801">
        <v>1</v>
      </c>
      <c r="DE268" s="802"/>
    </row>
    <row r="269" spans="1:109" ht="15.75" customHeight="1">
      <c r="A269" s="760" t="s">
        <v>1033</v>
      </c>
      <c r="B269" s="761">
        <v>263</v>
      </c>
      <c r="C269" s="777" t="s">
        <v>3045</v>
      </c>
      <c r="D269" s="761" t="s">
        <v>3046</v>
      </c>
      <c r="E269" s="761" t="s">
        <v>1936</v>
      </c>
      <c r="F269" s="773" t="s">
        <v>3047</v>
      </c>
      <c r="G269" s="778" t="s">
        <v>3048</v>
      </c>
      <c r="H269" s="779" t="s">
        <v>3049</v>
      </c>
      <c r="I269" s="780">
        <v>1</v>
      </c>
      <c r="J269" s="781"/>
      <c r="K269" s="781"/>
      <c r="L269" s="781"/>
      <c r="M269" s="781"/>
      <c r="N269" s="781"/>
      <c r="O269" s="781"/>
      <c r="P269" s="782"/>
      <c r="Q269" s="783">
        <f t="shared" si="4"/>
        <v>1</v>
      </c>
      <c r="R269" s="777" t="s">
        <v>988</v>
      </c>
      <c r="S269" s="761" t="s">
        <v>964</v>
      </c>
      <c r="T269" s="849" t="s">
        <v>977</v>
      </c>
      <c r="U269" s="761" t="s">
        <v>1996</v>
      </c>
      <c r="V269" s="761" t="s">
        <v>991</v>
      </c>
      <c r="W269" s="761" t="s">
        <v>3050</v>
      </c>
      <c r="X269" s="1299">
        <v>1</v>
      </c>
      <c r="Y269" s="814" t="s">
        <v>966</v>
      </c>
      <c r="Z269" s="778"/>
      <c r="AA269" s="773"/>
      <c r="AB269" s="773"/>
      <c r="AC269" s="773"/>
      <c r="AD269" s="773"/>
      <c r="AE269" s="773"/>
      <c r="AF269" s="787"/>
      <c r="AG269" s="788"/>
      <c r="AH269" s="788"/>
      <c r="AI269" s="788"/>
      <c r="AJ269" s="788"/>
      <c r="AK269" s="788"/>
      <c r="AL269" s="788"/>
      <c r="AM269" s="788"/>
      <c r="AN269" s="788"/>
      <c r="AO269" s="788"/>
      <c r="AP269" s="788"/>
      <c r="AQ269" s="1267">
        <v>2843</v>
      </c>
      <c r="AR269" s="1268">
        <v>5687</v>
      </c>
      <c r="AS269" s="1268">
        <v>8530</v>
      </c>
      <c r="AT269" s="1268">
        <v>11374</v>
      </c>
      <c r="AU269" s="1269">
        <v>14217</v>
      </c>
      <c r="AV269" s="796"/>
      <c r="AW269" s="788"/>
      <c r="AX269" s="788"/>
      <c r="AY269" s="788"/>
      <c r="AZ269" s="788"/>
      <c r="BA269" s="788"/>
      <c r="BB269" s="788"/>
      <c r="BC269" s="788"/>
      <c r="BD269" s="788"/>
      <c r="BE269" s="788"/>
      <c r="BF269" s="788"/>
      <c r="BG269" s="788"/>
      <c r="BH269" s="788"/>
      <c r="BI269" s="788"/>
      <c r="BJ269" s="788"/>
      <c r="BK269" s="793"/>
      <c r="BL269" s="777"/>
      <c r="BM269" s="773"/>
      <c r="BN269" s="773"/>
      <c r="BO269" s="773"/>
      <c r="BP269" s="784" t="s">
        <v>961</v>
      </c>
      <c r="BQ269" s="796" t="s">
        <v>1971</v>
      </c>
      <c r="BR269" s="788" t="s">
        <v>1971</v>
      </c>
      <c r="BS269" s="788" t="s">
        <v>1971</v>
      </c>
      <c r="BT269" s="788" t="s">
        <v>1971</v>
      </c>
      <c r="BU269" s="793" t="s">
        <v>1971</v>
      </c>
      <c r="BV269" s="796" t="s">
        <v>1971</v>
      </c>
      <c r="BW269" s="788" t="s">
        <v>1971</v>
      </c>
      <c r="BX269" s="788" t="s">
        <v>1971</v>
      </c>
      <c r="BY269" s="788" t="s">
        <v>1971</v>
      </c>
      <c r="BZ269" s="788">
        <v>9500</v>
      </c>
      <c r="CA269" s="796" t="s">
        <v>1971</v>
      </c>
      <c r="CB269" s="788" t="s">
        <v>1971</v>
      </c>
      <c r="CC269" s="788" t="s">
        <v>1971</v>
      </c>
      <c r="CD269" s="788" t="s">
        <v>1971</v>
      </c>
      <c r="CE269" s="793" t="s">
        <v>1971</v>
      </c>
      <c r="CF269" s="788" t="s">
        <v>1971</v>
      </c>
      <c r="CG269" s="788" t="s">
        <v>1971</v>
      </c>
      <c r="CH269" s="788" t="s">
        <v>1971</v>
      </c>
      <c r="CI269" s="788" t="s">
        <v>1971</v>
      </c>
      <c r="CJ269" s="793" t="s">
        <v>1971</v>
      </c>
      <c r="CK269" s="796" t="s">
        <v>1971</v>
      </c>
      <c r="CL269" s="788" t="s">
        <v>1971</v>
      </c>
      <c r="CM269" s="788" t="s">
        <v>1971</v>
      </c>
      <c r="CN269" s="788" t="s">
        <v>1971</v>
      </c>
      <c r="CO269" s="793">
        <v>17358</v>
      </c>
      <c r="CP269" s="796" t="s">
        <v>1971</v>
      </c>
      <c r="CQ269" s="788" t="s">
        <v>1971</v>
      </c>
      <c r="CR269" s="788" t="s">
        <v>1971</v>
      </c>
      <c r="CS269" s="788" t="s">
        <v>1971</v>
      </c>
      <c r="CT269" s="793" t="s">
        <v>1971</v>
      </c>
      <c r="CU269" s="1273">
        <v>-7.6400000000000003E-4</v>
      </c>
      <c r="CV269" s="1272" t="s">
        <v>1971</v>
      </c>
      <c r="CW269" s="1272" t="s">
        <v>1971</v>
      </c>
      <c r="CX269" s="1274" t="s">
        <v>1971</v>
      </c>
      <c r="CY269" s="1272">
        <v>4.3800000000000002E-4</v>
      </c>
      <c r="CZ269" s="1272" t="s">
        <v>1971</v>
      </c>
      <c r="DA269" s="1272" t="s">
        <v>1971</v>
      </c>
      <c r="DB269" s="1274" t="s">
        <v>1971</v>
      </c>
      <c r="DC269" s="773"/>
      <c r="DD269" s="801">
        <v>1</v>
      </c>
      <c r="DE269" s="802"/>
    </row>
    <row r="270" spans="1:109" ht="15.75" customHeight="1">
      <c r="A270" s="760" t="s">
        <v>1033</v>
      </c>
      <c r="B270" s="761">
        <v>264</v>
      </c>
      <c r="C270" s="777" t="s">
        <v>3051</v>
      </c>
      <c r="D270" s="761" t="s">
        <v>3046</v>
      </c>
      <c r="E270" s="761" t="s">
        <v>1936</v>
      </c>
      <c r="F270" s="773" t="s">
        <v>3052</v>
      </c>
      <c r="G270" s="778" t="s">
        <v>3053</v>
      </c>
      <c r="H270" s="779" t="s">
        <v>3054</v>
      </c>
      <c r="I270" s="780">
        <v>0.5</v>
      </c>
      <c r="J270" s="781">
        <v>0.5</v>
      </c>
      <c r="K270" s="781"/>
      <c r="L270" s="781"/>
      <c r="M270" s="781"/>
      <c r="N270" s="781"/>
      <c r="O270" s="781"/>
      <c r="P270" s="782"/>
      <c r="Q270" s="783">
        <f t="shared" si="4"/>
        <v>1</v>
      </c>
      <c r="R270" s="777" t="s">
        <v>988</v>
      </c>
      <c r="S270" s="761" t="s">
        <v>964</v>
      </c>
      <c r="T270" s="849" t="s">
        <v>977</v>
      </c>
      <c r="U270" s="761" t="s">
        <v>2315</v>
      </c>
      <c r="V270" s="761" t="s">
        <v>991</v>
      </c>
      <c r="W270" s="761" t="s">
        <v>3055</v>
      </c>
      <c r="X270" s="1299">
        <v>1</v>
      </c>
      <c r="Y270" s="809" t="s">
        <v>966</v>
      </c>
      <c r="Z270" s="778"/>
      <c r="AA270" s="773"/>
      <c r="AB270" s="773"/>
      <c r="AC270" s="773"/>
      <c r="AD270" s="773"/>
      <c r="AE270" s="773"/>
      <c r="AF270" s="787"/>
      <c r="AG270" s="854"/>
      <c r="AH270" s="854"/>
      <c r="AI270" s="854"/>
      <c r="AJ270" s="854"/>
      <c r="AK270" s="854"/>
      <c r="AL270" s="854"/>
      <c r="AM270" s="854"/>
      <c r="AN270" s="854"/>
      <c r="AO270" s="854"/>
      <c r="AP270" s="854"/>
      <c r="AQ270" s="855">
        <v>1166</v>
      </c>
      <c r="AR270" s="854">
        <v>1218</v>
      </c>
      <c r="AS270" s="854">
        <v>1268</v>
      </c>
      <c r="AT270" s="854">
        <v>1343</v>
      </c>
      <c r="AU270" s="856">
        <v>1460</v>
      </c>
      <c r="AV270" s="855"/>
      <c r="AW270" s="854"/>
      <c r="AX270" s="854"/>
      <c r="AY270" s="854"/>
      <c r="AZ270" s="854"/>
      <c r="BA270" s="854"/>
      <c r="BB270" s="854"/>
      <c r="BC270" s="854"/>
      <c r="BD270" s="854"/>
      <c r="BE270" s="854"/>
      <c r="BF270" s="854"/>
      <c r="BG270" s="854"/>
      <c r="BH270" s="854"/>
      <c r="BI270" s="854"/>
      <c r="BJ270" s="854"/>
      <c r="BK270" s="856"/>
      <c r="BL270" s="857"/>
      <c r="BM270" s="858"/>
      <c r="BN270" s="858"/>
      <c r="BO270" s="858"/>
      <c r="BP270" s="859" t="s">
        <v>961</v>
      </c>
      <c r="BQ270" s="855" t="s">
        <v>1971</v>
      </c>
      <c r="BR270" s="854" t="s">
        <v>1971</v>
      </c>
      <c r="BS270" s="854" t="s">
        <v>1971</v>
      </c>
      <c r="BT270" s="854" t="s">
        <v>1971</v>
      </c>
      <c r="BU270" s="856" t="s">
        <v>1971</v>
      </c>
      <c r="BV270" s="796" t="s">
        <v>1971</v>
      </c>
      <c r="BW270" s="788" t="s">
        <v>1971</v>
      </c>
      <c r="BX270" s="788" t="s">
        <v>1971</v>
      </c>
      <c r="BY270" s="788" t="s">
        <v>1971</v>
      </c>
      <c r="BZ270" s="788" t="s">
        <v>1971</v>
      </c>
      <c r="CA270" s="855" t="s">
        <v>1971</v>
      </c>
      <c r="CB270" s="854" t="s">
        <v>1971</v>
      </c>
      <c r="CC270" s="854" t="s">
        <v>1971</v>
      </c>
      <c r="CD270" s="854" t="s">
        <v>1971</v>
      </c>
      <c r="CE270" s="856" t="s">
        <v>1971</v>
      </c>
      <c r="CF270" s="854" t="s">
        <v>1971</v>
      </c>
      <c r="CG270" s="854" t="s">
        <v>1971</v>
      </c>
      <c r="CH270" s="854" t="s">
        <v>1971</v>
      </c>
      <c r="CI270" s="854" t="s">
        <v>1971</v>
      </c>
      <c r="CJ270" s="856" t="s">
        <v>1971</v>
      </c>
      <c r="CK270" s="855" t="s">
        <v>1971</v>
      </c>
      <c r="CL270" s="854" t="s">
        <v>1971</v>
      </c>
      <c r="CM270" s="854" t="s">
        <v>1971</v>
      </c>
      <c r="CN270" s="854" t="s">
        <v>1971</v>
      </c>
      <c r="CO270" s="856">
        <v>1671</v>
      </c>
      <c r="CP270" s="855" t="s">
        <v>1971</v>
      </c>
      <c r="CQ270" s="854" t="s">
        <v>1971</v>
      </c>
      <c r="CR270" s="854" t="s">
        <v>1971</v>
      </c>
      <c r="CS270" s="854" t="s">
        <v>1971</v>
      </c>
      <c r="CT270" s="856" t="s">
        <v>1971</v>
      </c>
      <c r="CU270" s="1273">
        <v>-1.0999999999999999E-2</v>
      </c>
      <c r="CV270" s="1272" t="s">
        <v>1971</v>
      </c>
      <c r="CW270" s="1272" t="s">
        <v>1971</v>
      </c>
      <c r="CX270" s="1274" t="s">
        <v>1971</v>
      </c>
      <c r="CY270" s="1272">
        <v>6.0000000000000001E-3</v>
      </c>
      <c r="CZ270" s="1272" t="s">
        <v>1971</v>
      </c>
      <c r="DA270" s="1272" t="s">
        <v>1971</v>
      </c>
      <c r="DB270" s="1274" t="s">
        <v>1971</v>
      </c>
      <c r="DC270" s="773"/>
      <c r="DD270" s="801">
        <v>1</v>
      </c>
      <c r="DE270" s="802"/>
    </row>
    <row r="271" spans="1:109" ht="15.75" customHeight="1">
      <c r="A271" s="760" t="s">
        <v>1033</v>
      </c>
      <c r="B271" s="761">
        <v>265</v>
      </c>
      <c r="C271" s="777" t="s">
        <v>3056</v>
      </c>
      <c r="D271" s="761" t="s">
        <v>3046</v>
      </c>
      <c r="E271" s="761" t="s">
        <v>1936</v>
      </c>
      <c r="F271" s="773" t="s">
        <v>3057</v>
      </c>
      <c r="G271" s="778" t="s">
        <v>3058</v>
      </c>
      <c r="H271" s="779" t="s">
        <v>3059</v>
      </c>
      <c r="I271" s="780">
        <v>1</v>
      </c>
      <c r="J271" s="781"/>
      <c r="K271" s="781"/>
      <c r="L271" s="781"/>
      <c r="M271" s="781"/>
      <c r="N271" s="781"/>
      <c r="O271" s="781"/>
      <c r="P271" s="782"/>
      <c r="Q271" s="783">
        <f t="shared" si="4"/>
        <v>1</v>
      </c>
      <c r="R271" s="777" t="s">
        <v>984</v>
      </c>
      <c r="S271" s="761" t="s">
        <v>964</v>
      </c>
      <c r="T271" s="849" t="s">
        <v>965</v>
      </c>
      <c r="U271" s="761" t="s">
        <v>2135</v>
      </c>
      <c r="V271" s="761" t="s">
        <v>991</v>
      </c>
      <c r="W271" s="761" t="s">
        <v>2834</v>
      </c>
      <c r="X271" s="1299">
        <v>0</v>
      </c>
      <c r="Y271" s="814" t="s">
        <v>966</v>
      </c>
      <c r="Z271" s="778"/>
      <c r="AA271" s="773"/>
      <c r="AB271" s="773"/>
      <c r="AC271" s="773"/>
      <c r="AD271" s="773"/>
      <c r="AE271" s="773"/>
      <c r="AF271" s="787"/>
      <c r="AG271" s="788"/>
      <c r="AH271" s="788"/>
      <c r="AI271" s="788"/>
      <c r="AJ271" s="788"/>
      <c r="AK271" s="788"/>
      <c r="AL271" s="788"/>
      <c r="AM271" s="788"/>
      <c r="AN271" s="788"/>
      <c r="AO271" s="788"/>
      <c r="AP271" s="788"/>
      <c r="AQ271" s="816">
        <v>0</v>
      </c>
      <c r="AR271" s="2080">
        <v>37</v>
      </c>
      <c r="AS271" s="2080">
        <v>38</v>
      </c>
      <c r="AT271" s="2080">
        <v>39</v>
      </c>
      <c r="AU271" s="2081">
        <v>65</v>
      </c>
      <c r="AV271" s="852"/>
      <c r="AW271" s="851"/>
      <c r="AX271" s="851"/>
      <c r="AY271" s="851"/>
      <c r="AZ271" s="851"/>
      <c r="BA271" s="851"/>
      <c r="BB271" s="851"/>
      <c r="BC271" s="851"/>
      <c r="BD271" s="851"/>
      <c r="BE271" s="851"/>
      <c r="BF271" s="851"/>
      <c r="BG271" s="851"/>
      <c r="BH271" s="851"/>
      <c r="BI271" s="851"/>
      <c r="BJ271" s="851"/>
      <c r="BK271" s="853"/>
      <c r="BL271" s="777" t="s">
        <v>961</v>
      </c>
      <c r="BM271" s="773" t="s">
        <v>961</v>
      </c>
      <c r="BN271" s="773" t="s">
        <v>961</v>
      </c>
      <c r="BO271" s="773" t="s">
        <v>961</v>
      </c>
      <c r="BP271" s="784" t="s">
        <v>961</v>
      </c>
      <c r="BQ271" s="796" t="s">
        <v>1971</v>
      </c>
      <c r="BR271" s="788" t="s">
        <v>1971</v>
      </c>
      <c r="BS271" s="788" t="s">
        <v>1971</v>
      </c>
      <c r="BT271" s="788" t="s">
        <v>1971</v>
      </c>
      <c r="BU271" s="793" t="s">
        <v>1971</v>
      </c>
      <c r="BV271" s="796" t="s">
        <v>1971</v>
      </c>
      <c r="BW271" s="788" t="s">
        <v>1971</v>
      </c>
      <c r="BX271" s="788" t="s">
        <v>1971</v>
      </c>
      <c r="BY271" s="788" t="s">
        <v>1971</v>
      </c>
      <c r="BZ271" s="788" t="s">
        <v>1971</v>
      </c>
      <c r="CA271" s="796" t="s">
        <v>1971</v>
      </c>
      <c r="CB271" s="788" t="s">
        <v>1971</v>
      </c>
      <c r="CC271" s="788" t="s">
        <v>1971</v>
      </c>
      <c r="CD271" s="788" t="s">
        <v>1971</v>
      </c>
      <c r="CE271" s="793" t="s">
        <v>1971</v>
      </c>
      <c r="CF271" s="788" t="s">
        <v>1971</v>
      </c>
      <c r="CG271" s="788" t="s">
        <v>1971</v>
      </c>
      <c r="CH271" s="788" t="s">
        <v>1971</v>
      </c>
      <c r="CI271" s="788" t="s">
        <v>1971</v>
      </c>
      <c r="CJ271" s="793" t="s">
        <v>1971</v>
      </c>
      <c r="CK271" s="796" t="s">
        <v>1971</v>
      </c>
      <c r="CL271" s="788" t="s">
        <v>1971</v>
      </c>
      <c r="CM271" s="788" t="s">
        <v>1971</v>
      </c>
      <c r="CN271" s="788" t="s">
        <v>1971</v>
      </c>
      <c r="CO271" s="793" t="s">
        <v>1971</v>
      </c>
      <c r="CP271" s="796" t="s">
        <v>1971</v>
      </c>
      <c r="CQ271" s="788" t="s">
        <v>1971</v>
      </c>
      <c r="CR271" s="788" t="s">
        <v>1971</v>
      </c>
      <c r="CS271" s="788" t="s">
        <v>1971</v>
      </c>
      <c r="CT271" s="793" t="s">
        <v>1971</v>
      </c>
      <c r="CU271" s="1273">
        <v>-6.5000000000000002E-2</v>
      </c>
      <c r="CV271" s="1272" t="s">
        <v>1971</v>
      </c>
      <c r="CW271" s="1272" t="s">
        <v>1971</v>
      </c>
      <c r="CX271" s="1274" t="s">
        <v>1971</v>
      </c>
      <c r="CY271" s="1272" t="s">
        <v>1971</v>
      </c>
      <c r="CZ271" s="1272" t="s">
        <v>1971</v>
      </c>
      <c r="DA271" s="1272" t="s">
        <v>1971</v>
      </c>
      <c r="DB271" s="1274" t="s">
        <v>1971</v>
      </c>
      <c r="DC271" s="773"/>
      <c r="DD271" s="801">
        <v>1</v>
      </c>
      <c r="DE271" s="802"/>
    </row>
    <row r="272" spans="1:109" ht="15.75" customHeight="1">
      <c r="A272" s="760" t="s">
        <v>1033</v>
      </c>
      <c r="B272" s="761">
        <v>266</v>
      </c>
      <c r="C272" s="777" t="s">
        <v>3060</v>
      </c>
      <c r="D272" s="761" t="s">
        <v>3046</v>
      </c>
      <c r="E272" s="761" t="s">
        <v>1920</v>
      </c>
      <c r="F272" s="773" t="s">
        <v>3061</v>
      </c>
      <c r="G272" s="778" t="s">
        <v>2899</v>
      </c>
      <c r="H272" s="779" t="s">
        <v>3062</v>
      </c>
      <c r="I272" s="780">
        <v>0.25</v>
      </c>
      <c r="J272" s="781">
        <v>0.745</v>
      </c>
      <c r="K272" s="781"/>
      <c r="L272" s="781"/>
      <c r="M272" s="781">
        <v>5.0000000000000001E-3</v>
      </c>
      <c r="N272" s="781"/>
      <c r="O272" s="781"/>
      <c r="P272" s="782"/>
      <c r="Q272" s="783">
        <f t="shared" si="4"/>
        <v>1</v>
      </c>
      <c r="R272" s="777" t="s">
        <v>963</v>
      </c>
      <c r="S272" s="761"/>
      <c r="T272" s="849"/>
      <c r="U272" s="761" t="s">
        <v>2161</v>
      </c>
      <c r="V272" s="761" t="s">
        <v>991</v>
      </c>
      <c r="W272" s="761" t="s">
        <v>3063</v>
      </c>
      <c r="X272" s="1299">
        <v>1</v>
      </c>
      <c r="Y272" s="809" t="s">
        <v>978</v>
      </c>
      <c r="Z272" s="778"/>
      <c r="AA272" s="773"/>
      <c r="AB272" s="773"/>
      <c r="AC272" s="773"/>
      <c r="AD272" s="773"/>
      <c r="AE272" s="773"/>
      <c r="AF272" s="787"/>
      <c r="AG272" s="788"/>
      <c r="AH272" s="788"/>
      <c r="AI272" s="788"/>
      <c r="AJ272" s="788"/>
      <c r="AK272" s="788"/>
      <c r="AL272" s="788"/>
      <c r="AM272" s="788"/>
      <c r="AN272" s="788"/>
      <c r="AO272" s="788"/>
      <c r="AP272" s="788"/>
      <c r="AQ272" s="796">
        <v>152.30000000000001</v>
      </c>
      <c r="AR272" s="788">
        <v>119.9</v>
      </c>
      <c r="AS272" s="788">
        <v>81.8</v>
      </c>
      <c r="AT272" s="788">
        <v>64.7</v>
      </c>
      <c r="AU272" s="793">
        <v>57.6</v>
      </c>
      <c r="AV272" s="796"/>
      <c r="AW272" s="788"/>
      <c r="AX272" s="788"/>
      <c r="AY272" s="788"/>
      <c r="AZ272" s="788"/>
      <c r="BA272" s="788"/>
      <c r="BB272" s="788"/>
      <c r="BC272" s="788"/>
      <c r="BD272" s="788"/>
      <c r="BE272" s="788"/>
      <c r="BF272" s="788"/>
      <c r="BG272" s="788"/>
      <c r="BH272" s="788"/>
      <c r="BI272" s="788"/>
      <c r="BJ272" s="788"/>
      <c r="BK272" s="793"/>
      <c r="BL272" s="777"/>
      <c r="BM272" s="773"/>
      <c r="BN272" s="773"/>
      <c r="BO272" s="773"/>
      <c r="BP272" s="784"/>
      <c r="BQ272" s="796" t="s">
        <v>1971</v>
      </c>
      <c r="BR272" s="788" t="s">
        <v>1971</v>
      </c>
      <c r="BS272" s="788" t="s">
        <v>1971</v>
      </c>
      <c r="BT272" s="788" t="s">
        <v>1971</v>
      </c>
      <c r="BU272" s="793" t="s">
        <v>1971</v>
      </c>
      <c r="BV272" s="796" t="s">
        <v>1971</v>
      </c>
      <c r="BW272" s="788" t="s">
        <v>1971</v>
      </c>
      <c r="BX272" s="788" t="s">
        <v>1971</v>
      </c>
      <c r="BY272" s="788" t="s">
        <v>1971</v>
      </c>
      <c r="BZ272" s="788" t="s">
        <v>1971</v>
      </c>
      <c r="CA272" s="796" t="s">
        <v>1971</v>
      </c>
      <c r="CB272" s="788" t="s">
        <v>1971</v>
      </c>
      <c r="CC272" s="788" t="s">
        <v>1971</v>
      </c>
      <c r="CD272" s="788" t="s">
        <v>1971</v>
      </c>
      <c r="CE272" s="793" t="s">
        <v>1971</v>
      </c>
      <c r="CF272" s="788" t="s">
        <v>1971</v>
      </c>
      <c r="CG272" s="788" t="s">
        <v>1971</v>
      </c>
      <c r="CH272" s="788" t="s">
        <v>1971</v>
      </c>
      <c r="CI272" s="788" t="s">
        <v>1971</v>
      </c>
      <c r="CJ272" s="788" t="s">
        <v>1971</v>
      </c>
      <c r="CK272" s="796" t="s">
        <v>1971</v>
      </c>
      <c r="CL272" s="788" t="s">
        <v>1971</v>
      </c>
      <c r="CM272" s="788" t="s">
        <v>1971</v>
      </c>
      <c r="CN272" s="788" t="s">
        <v>1971</v>
      </c>
      <c r="CO272" s="793" t="s">
        <v>1971</v>
      </c>
      <c r="CP272" s="796" t="s">
        <v>1971</v>
      </c>
      <c r="CQ272" s="788" t="s">
        <v>1971</v>
      </c>
      <c r="CR272" s="788" t="s">
        <v>1971</v>
      </c>
      <c r="CS272" s="788" t="s">
        <v>1971</v>
      </c>
      <c r="CT272" s="793" t="s">
        <v>1971</v>
      </c>
      <c r="CU272" s="1273" t="s">
        <v>1971</v>
      </c>
      <c r="CV272" s="1272" t="s">
        <v>1971</v>
      </c>
      <c r="CW272" s="1272" t="s">
        <v>1971</v>
      </c>
      <c r="CX272" s="1274" t="s">
        <v>1971</v>
      </c>
      <c r="CY272" s="1272" t="s">
        <v>1971</v>
      </c>
      <c r="CZ272" s="1272" t="s">
        <v>1971</v>
      </c>
      <c r="DA272" s="1272" t="s">
        <v>1971</v>
      </c>
      <c r="DB272" s="1274" t="s">
        <v>1971</v>
      </c>
      <c r="DC272" s="773"/>
      <c r="DD272" s="801">
        <v>1</v>
      </c>
      <c r="DE272" s="802"/>
    </row>
    <row r="273" spans="1:109" ht="15.75" customHeight="1">
      <c r="A273" s="760" t="s">
        <v>1033</v>
      </c>
      <c r="B273" s="761">
        <v>267</v>
      </c>
      <c r="C273" s="777" t="s">
        <v>3064</v>
      </c>
      <c r="D273" s="761" t="s">
        <v>3046</v>
      </c>
      <c r="E273" s="761" t="s">
        <v>1920</v>
      </c>
      <c r="F273" s="773" t="s">
        <v>3065</v>
      </c>
      <c r="G273" s="778" t="s">
        <v>3066</v>
      </c>
      <c r="H273" s="779" t="s">
        <v>3067</v>
      </c>
      <c r="I273" s="780">
        <v>1</v>
      </c>
      <c r="J273" s="781"/>
      <c r="K273" s="781"/>
      <c r="L273" s="781"/>
      <c r="M273" s="781"/>
      <c r="N273" s="781"/>
      <c r="O273" s="781"/>
      <c r="P273" s="782"/>
      <c r="Q273" s="783">
        <f t="shared" si="4"/>
        <v>1</v>
      </c>
      <c r="R273" s="777" t="s">
        <v>984</v>
      </c>
      <c r="S273" s="761" t="s">
        <v>964</v>
      </c>
      <c r="T273" s="849" t="s">
        <v>965</v>
      </c>
      <c r="U273" s="761" t="s">
        <v>2008</v>
      </c>
      <c r="V273" s="761" t="s">
        <v>991</v>
      </c>
      <c r="W273" s="761" t="s">
        <v>3068</v>
      </c>
      <c r="X273" s="1299">
        <v>0</v>
      </c>
      <c r="Y273" s="807" t="s">
        <v>978</v>
      </c>
      <c r="Z273" s="778"/>
      <c r="AA273" s="773"/>
      <c r="AB273" s="773"/>
      <c r="AC273" s="773"/>
      <c r="AD273" s="773"/>
      <c r="AE273" s="773"/>
      <c r="AF273" s="787"/>
      <c r="AG273" s="788"/>
      <c r="AH273" s="788"/>
      <c r="AI273" s="788"/>
      <c r="AJ273" s="788"/>
      <c r="AK273" s="788"/>
      <c r="AL273" s="788"/>
      <c r="AM273" s="788"/>
      <c r="AN273" s="788"/>
      <c r="AO273" s="788"/>
      <c r="AP273" s="788"/>
      <c r="AQ273" s="796">
        <v>0</v>
      </c>
      <c r="AR273" s="788">
        <v>0</v>
      </c>
      <c r="AS273" s="788">
        <v>0</v>
      </c>
      <c r="AT273" s="788">
        <v>0</v>
      </c>
      <c r="AU273" s="793">
        <v>0</v>
      </c>
      <c r="AV273" s="796"/>
      <c r="AW273" s="788"/>
      <c r="AX273" s="788"/>
      <c r="AY273" s="788"/>
      <c r="AZ273" s="788"/>
      <c r="BA273" s="788"/>
      <c r="BB273" s="788"/>
      <c r="BC273" s="788"/>
      <c r="BD273" s="788"/>
      <c r="BE273" s="788"/>
      <c r="BF273" s="788"/>
      <c r="BG273" s="788"/>
      <c r="BH273" s="788"/>
      <c r="BI273" s="788"/>
      <c r="BJ273" s="788"/>
      <c r="BK273" s="793"/>
      <c r="BL273" s="777" t="s">
        <v>961</v>
      </c>
      <c r="BM273" s="773" t="s">
        <v>961</v>
      </c>
      <c r="BN273" s="773" t="s">
        <v>961</v>
      </c>
      <c r="BO273" s="773" t="s">
        <v>961</v>
      </c>
      <c r="BP273" s="784" t="s">
        <v>961</v>
      </c>
      <c r="BQ273" s="796" t="s">
        <v>1971</v>
      </c>
      <c r="BR273" s="788" t="s">
        <v>1971</v>
      </c>
      <c r="BS273" s="788" t="s">
        <v>1971</v>
      </c>
      <c r="BT273" s="788" t="s">
        <v>1971</v>
      </c>
      <c r="BU273" s="793" t="s">
        <v>1971</v>
      </c>
      <c r="BV273" s="796" t="s">
        <v>1971</v>
      </c>
      <c r="BW273" s="788" t="s">
        <v>1971</v>
      </c>
      <c r="BX273" s="788" t="s">
        <v>1971</v>
      </c>
      <c r="BY273" s="788" t="s">
        <v>1971</v>
      </c>
      <c r="BZ273" s="788" t="s">
        <v>1971</v>
      </c>
      <c r="CA273" s="796" t="s">
        <v>1971</v>
      </c>
      <c r="CB273" s="788" t="s">
        <v>1971</v>
      </c>
      <c r="CC273" s="788" t="s">
        <v>1971</v>
      </c>
      <c r="CD273" s="788" t="s">
        <v>1971</v>
      </c>
      <c r="CE273" s="793" t="s">
        <v>1971</v>
      </c>
      <c r="CF273" s="788" t="s">
        <v>1971</v>
      </c>
      <c r="CG273" s="788" t="s">
        <v>1971</v>
      </c>
      <c r="CH273" s="788" t="s">
        <v>1971</v>
      </c>
      <c r="CI273" s="788" t="s">
        <v>1971</v>
      </c>
      <c r="CJ273" s="793" t="s">
        <v>1971</v>
      </c>
      <c r="CK273" s="796" t="s">
        <v>1971</v>
      </c>
      <c r="CL273" s="788" t="s">
        <v>1971</v>
      </c>
      <c r="CM273" s="788" t="s">
        <v>1971</v>
      </c>
      <c r="CN273" s="788" t="s">
        <v>1971</v>
      </c>
      <c r="CO273" s="793" t="s">
        <v>1971</v>
      </c>
      <c r="CP273" s="796" t="s">
        <v>1971</v>
      </c>
      <c r="CQ273" s="788" t="s">
        <v>1971</v>
      </c>
      <c r="CR273" s="788" t="s">
        <v>1971</v>
      </c>
      <c r="CS273" s="788" t="s">
        <v>1971</v>
      </c>
      <c r="CT273" s="793" t="s">
        <v>1971</v>
      </c>
      <c r="CU273" s="1273">
        <v>-5.2999999999999998E-4</v>
      </c>
      <c r="CV273" s="1272" t="s">
        <v>1971</v>
      </c>
      <c r="CW273" s="1272" t="s">
        <v>1971</v>
      </c>
      <c r="CX273" s="1274" t="s">
        <v>1971</v>
      </c>
      <c r="CY273" s="1272" t="s">
        <v>1971</v>
      </c>
      <c r="CZ273" s="1272" t="s">
        <v>1971</v>
      </c>
      <c r="DA273" s="1272" t="s">
        <v>1971</v>
      </c>
      <c r="DB273" s="1274" t="s">
        <v>1971</v>
      </c>
      <c r="DC273" s="773" t="s">
        <v>973</v>
      </c>
      <c r="DD273" s="801">
        <v>1</v>
      </c>
      <c r="DE273" s="802"/>
    </row>
    <row r="274" spans="1:109" ht="15.75" customHeight="1">
      <c r="A274" s="760" t="s">
        <v>1033</v>
      </c>
      <c r="B274" s="761">
        <v>268</v>
      </c>
      <c r="C274" s="777" t="s">
        <v>3069</v>
      </c>
      <c r="D274" s="761" t="s">
        <v>3046</v>
      </c>
      <c r="E274" s="761" t="s">
        <v>1936</v>
      </c>
      <c r="F274" s="773" t="s">
        <v>3070</v>
      </c>
      <c r="G274" s="778" t="s">
        <v>3071</v>
      </c>
      <c r="H274" s="779" t="s">
        <v>3072</v>
      </c>
      <c r="I274" s="780">
        <v>1</v>
      </c>
      <c r="J274" s="781"/>
      <c r="K274" s="781"/>
      <c r="L274" s="781"/>
      <c r="M274" s="781"/>
      <c r="N274" s="781"/>
      <c r="O274" s="781"/>
      <c r="P274" s="782"/>
      <c r="Q274" s="783">
        <f t="shared" si="4"/>
        <v>1</v>
      </c>
      <c r="R274" s="777" t="s">
        <v>963</v>
      </c>
      <c r="S274" s="761"/>
      <c r="T274" s="849"/>
      <c r="U274" s="761" t="s">
        <v>2008</v>
      </c>
      <c r="V274" s="761" t="s">
        <v>293</v>
      </c>
      <c r="W274" s="761" t="s">
        <v>3073</v>
      </c>
      <c r="X274" s="1299">
        <v>0</v>
      </c>
      <c r="Y274" s="807" t="s">
        <v>966</v>
      </c>
      <c r="Z274" s="778"/>
      <c r="AA274" s="773"/>
      <c r="AB274" s="773"/>
      <c r="AC274" s="773"/>
      <c r="AD274" s="773"/>
      <c r="AE274" s="773"/>
      <c r="AF274" s="787"/>
      <c r="AG274" s="788"/>
      <c r="AH274" s="788"/>
      <c r="AI274" s="788"/>
      <c r="AJ274" s="788"/>
      <c r="AK274" s="788"/>
      <c r="AL274" s="788"/>
      <c r="AM274" s="788"/>
      <c r="AN274" s="788"/>
      <c r="AO274" s="788"/>
      <c r="AP274" s="788"/>
      <c r="AQ274" s="796">
        <v>0</v>
      </c>
      <c r="AR274" s="788">
        <v>0</v>
      </c>
      <c r="AS274" s="788">
        <v>7</v>
      </c>
      <c r="AT274" s="788">
        <v>13</v>
      </c>
      <c r="AU274" s="793">
        <v>20</v>
      </c>
      <c r="AV274" s="796"/>
      <c r="AW274" s="788"/>
      <c r="AX274" s="788"/>
      <c r="AY274" s="788"/>
      <c r="AZ274" s="788"/>
      <c r="BA274" s="788"/>
      <c r="BB274" s="788"/>
      <c r="BC274" s="788"/>
      <c r="BD274" s="788"/>
      <c r="BE274" s="788"/>
      <c r="BF274" s="788"/>
      <c r="BG274" s="788"/>
      <c r="BH274" s="788"/>
      <c r="BI274" s="788"/>
      <c r="BJ274" s="788"/>
      <c r="BK274" s="793"/>
      <c r="BL274" s="777"/>
      <c r="BM274" s="773"/>
      <c r="BN274" s="773"/>
      <c r="BO274" s="773"/>
      <c r="BP274" s="784"/>
      <c r="BQ274" s="796" t="s">
        <v>1971</v>
      </c>
      <c r="BR274" s="788" t="s">
        <v>1971</v>
      </c>
      <c r="BS274" s="788" t="s">
        <v>1971</v>
      </c>
      <c r="BT274" s="788" t="s">
        <v>1971</v>
      </c>
      <c r="BU274" s="793" t="s">
        <v>1971</v>
      </c>
      <c r="BV274" s="796" t="s">
        <v>1971</v>
      </c>
      <c r="BW274" s="788" t="s">
        <v>1971</v>
      </c>
      <c r="BX274" s="788" t="s">
        <v>1971</v>
      </c>
      <c r="BY274" s="788" t="s">
        <v>1971</v>
      </c>
      <c r="BZ274" s="788" t="s">
        <v>1971</v>
      </c>
      <c r="CA274" s="796" t="s">
        <v>1971</v>
      </c>
      <c r="CB274" s="788" t="s">
        <v>1971</v>
      </c>
      <c r="CC274" s="788" t="s">
        <v>1971</v>
      </c>
      <c r="CD274" s="788" t="s">
        <v>1971</v>
      </c>
      <c r="CE274" s="793" t="s">
        <v>1971</v>
      </c>
      <c r="CF274" s="788" t="s">
        <v>1971</v>
      </c>
      <c r="CG274" s="788" t="s">
        <v>1971</v>
      </c>
      <c r="CH274" s="788" t="s">
        <v>1971</v>
      </c>
      <c r="CI274" s="788" t="s">
        <v>1971</v>
      </c>
      <c r="CJ274" s="793" t="s">
        <v>1971</v>
      </c>
      <c r="CK274" s="796" t="s">
        <v>1971</v>
      </c>
      <c r="CL274" s="788" t="s">
        <v>1971</v>
      </c>
      <c r="CM274" s="788" t="s">
        <v>1971</v>
      </c>
      <c r="CN274" s="788" t="s">
        <v>1971</v>
      </c>
      <c r="CO274" s="793" t="s">
        <v>1971</v>
      </c>
      <c r="CP274" s="796" t="s">
        <v>1971</v>
      </c>
      <c r="CQ274" s="788" t="s">
        <v>1971</v>
      </c>
      <c r="CR274" s="788" t="s">
        <v>1971</v>
      </c>
      <c r="CS274" s="788" t="s">
        <v>1971</v>
      </c>
      <c r="CT274" s="793" t="s">
        <v>1971</v>
      </c>
      <c r="CU274" s="1273" t="s">
        <v>1971</v>
      </c>
      <c r="CV274" s="1272" t="s">
        <v>1971</v>
      </c>
      <c r="CW274" s="1272" t="s">
        <v>1971</v>
      </c>
      <c r="CX274" s="1274" t="s">
        <v>1971</v>
      </c>
      <c r="CY274" s="1272" t="s">
        <v>1971</v>
      </c>
      <c r="CZ274" s="1272" t="s">
        <v>1971</v>
      </c>
      <c r="DA274" s="1272" t="s">
        <v>1971</v>
      </c>
      <c r="DB274" s="1274" t="s">
        <v>1971</v>
      </c>
      <c r="DC274" s="773"/>
      <c r="DD274" s="801">
        <v>1</v>
      </c>
      <c r="DE274" s="802"/>
    </row>
    <row r="275" spans="1:109" ht="15.75" customHeight="1">
      <c r="A275" s="760" t="s">
        <v>1033</v>
      </c>
      <c r="B275" s="761">
        <v>269</v>
      </c>
      <c r="C275" s="777" t="s">
        <v>3074</v>
      </c>
      <c r="D275" s="761" t="s">
        <v>2935</v>
      </c>
      <c r="E275" s="761" t="s">
        <v>1920</v>
      </c>
      <c r="F275" s="773" t="s">
        <v>3075</v>
      </c>
      <c r="G275" s="778" t="s">
        <v>3076</v>
      </c>
      <c r="H275" s="779" t="s">
        <v>3077</v>
      </c>
      <c r="I275" s="780"/>
      <c r="J275" s="781">
        <v>0.5</v>
      </c>
      <c r="K275" s="781"/>
      <c r="L275" s="781"/>
      <c r="M275" s="781">
        <v>0.5</v>
      </c>
      <c r="N275" s="781"/>
      <c r="O275" s="781"/>
      <c r="P275" s="782"/>
      <c r="Q275" s="783">
        <f t="shared" si="4"/>
        <v>1</v>
      </c>
      <c r="R275" s="777" t="s">
        <v>963</v>
      </c>
      <c r="S275" s="761"/>
      <c r="T275" s="849"/>
      <c r="U275" s="761" t="s">
        <v>1976</v>
      </c>
      <c r="V275" s="761" t="s">
        <v>1039</v>
      </c>
      <c r="W275" s="761" t="s">
        <v>2971</v>
      </c>
      <c r="X275" s="1299">
        <v>1</v>
      </c>
      <c r="Y275" s="807" t="s">
        <v>966</v>
      </c>
      <c r="Z275" s="778"/>
      <c r="AA275" s="773"/>
      <c r="AB275" s="773"/>
      <c r="AC275" s="773"/>
      <c r="AD275" s="773"/>
      <c r="AE275" s="773"/>
      <c r="AF275" s="787"/>
      <c r="AG275" s="788"/>
      <c r="AH275" s="788"/>
      <c r="AI275" s="788"/>
      <c r="AJ275" s="788"/>
      <c r="AK275" s="788"/>
      <c r="AL275" s="788"/>
      <c r="AM275" s="788"/>
      <c r="AN275" s="788"/>
      <c r="AO275" s="788"/>
      <c r="AP275" s="788"/>
      <c r="AQ275" s="796">
        <v>3.7</v>
      </c>
      <c r="AR275" s="788">
        <v>3.8</v>
      </c>
      <c r="AS275" s="788">
        <v>3.9</v>
      </c>
      <c r="AT275" s="1270">
        <v>4</v>
      </c>
      <c r="AU275" s="1271">
        <v>4</v>
      </c>
      <c r="AV275" s="796"/>
      <c r="AW275" s="788"/>
      <c r="AX275" s="788"/>
      <c r="AY275" s="788"/>
      <c r="AZ275" s="788"/>
      <c r="BA275" s="788"/>
      <c r="BB275" s="788"/>
      <c r="BC275" s="788"/>
      <c r="BD275" s="788"/>
      <c r="BE275" s="788"/>
      <c r="BF275" s="788"/>
      <c r="BG275" s="788"/>
      <c r="BH275" s="788"/>
      <c r="BI275" s="788"/>
      <c r="BJ275" s="788"/>
      <c r="BK275" s="793"/>
      <c r="BL275" s="777"/>
      <c r="BM275" s="773"/>
      <c r="BN275" s="773"/>
      <c r="BO275" s="773"/>
      <c r="BP275" s="784"/>
      <c r="BQ275" s="796" t="s">
        <v>1971</v>
      </c>
      <c r="BR275" s="788" t="s">
        <v>1971</v>
      </c>
      <c r="BS275" s="788" t="s">
        <v>1971</v>
      </c>
      <c r="BT275" s="788" t="s">
        <v>1971</v>
      </c>
      <c r="BU275" s="793" t="s">
        <v>1971</v>
      </c>
      <c r="BV275" s="796" t="s">
        <v>1971</v>
      </c>
      <c r="BW275" s="788" t="s">
        <v>1971</v>
      </c>
      <c r="BX275" s="788" t="s">
        <v>1971</v>
      </c>
      <c r="BY275" s="788" t="s">
        <v>1971</v>
      </c>
      <c r="BZ275" s="788" t="s">
        <v>1971</v>
      </c>
      <c r="CA275" s="796" t="s">
        <v>1971</v>
      </c>
      <c r="CB275" s="788" t="s">
        <v>1971</v>
      </c>
      <c r="CC275" s="788" t="s">
        <v>1971</v>
      </c>
      <c r="CD275" s="788" t="s">
        <v>1971</v>
      </c>
      <c r="CE275" s="793" t="s">
        <v>1971</v>
      </c>
      <c r="CF275" s="788" t="s">
        <v>1971</v>
      </c>
      <c r="CG275" s="788" t="s">
        <v>1971</v>
      </c>
      <c r="CH275" s="788" t="s">
        <v>1971</v>
      </c>
      <c r="CI275" s="788" t="s">
        <v>1971</v>
      </c>
      <c r="CJ275" s="793" t="s">
        <v>1971</v>
      </c>
      <c r="CK275" s="796" t="s">
        <v>1971</v>
      </c>
      <c r="CL275" s="788" t="s">
        <v>1971</v>
      </c>
      <c r="CM275" s="788" t="s">
        <v>1971</v>
      </c>
      <c r="CN275" s="788" t="s">
        <v>1971</v>
      </c>
      <c r="CO275" s="793" t="s">
        <v>1971</v>
      </c>
      <c r="CP275" s="796" t="s">
        <v>1971</v>
      </c>
      <c r="CQ275" s="788" t="s">
        <v>1971</v>
      </c>
      <c r="CR275" s="788" t="s">
        <v>1971</v>
      </c>
      <c r="CS275" s="788" t="s">
        <v>1971</v>
      </c>
      <c r="CT275" s="793" t="s">
        <v>1971</v>
      </c>
      <c r="CU275" s="1273" t="s">
        <v>1971</v>
      </c>
      <c r="CV275" s="1272" t="s">
        <v>1971</v>
      </c>
      <c r="CW275" s="1272" t="s">
        <v>1971</v>
      </c>
      <c r="CX275" s="1274" t="s">
        <v>1971</v>
      </c>
      <c r="CY275" s="1272" t="s">
        <v>1971</v>
      </c>
      <c r="CZ275" s="1272" t="s">
        <v>1971</v>
      </c>
      <c r="DA275" s="1272" t="s">
        <v>1971</v>
      </c>
      <c r="DB275" s="1274" t="s">
        <v>1971</v>
      </c>
      <c r="DC275" s="773"/>
      <c r="DD275" s="801">
        <v>1</v>
      </c>
      <c r="DE275" s="802"/>
    </row>
    <row r="276" spans="1:109" ht="15.75" customHeight="1">
      <c r="A276" s="760" t="s">
        <v>1033</v>
      </c>
      <c r="B276" s="761">
        <v>270</v>
      </c>
      <c r="C276" s="777" t="s">
        <v>3078</v>
      </c>
      <c r="D276" s="761"/>
      <c r="E276" s="761"/>
      <c r="F276" s="773" t="s">
        <v>2061</v>
      </c>
      <c r="G276" s="778" t="s">
        <v>2062</v>
      </c>
      <c r="H276" s="779"/>
      <c r="I276" s="780"/>
      <c r="J276" s="781"/>
      <c r="K276" s="781"/>
      <c r="L276" s="781"/>
      <c r="M276" s="781"/>
      <c r="N276" s="781"/>
      <c r="O276" s="781"/>
      <c r="P276" s="782"/>
      <c r="Q276" s="783">
        <f t="shared" si="4"/>
        <v>0</v>
      </c>
      <c r="R276" s="777" t="s">
        <v>963</v>
      </c>
      <c r="S276" s="761"/>
      <c r="T276" s="784"/>
      <c r="U276" s="761"/>
      <c r="V276" s="1236" t="s">
        <v>1030</v>
      </c>
      <c r="W276" s="761" t="s">
        <v>2063</v>
      </c>
      <c r="X276" s="1299">
        <v>0</v>
      </c>
      <c r="Y276" s="807"/>
      <c r="Z276" s="778"/>
      <c r="AA276" s="773"/>
      <c r="AB276" s="773"/>
      <c r="AC276" s="773"/>
      <c r="AD276" s="773"/>
      <c r="AE276" s="773"/>
      <c r="AF276" s="787"/>
      <c r="AG276" s="788"/>
      <c r="AH276" s="788"/>
      <c r="AI276" s="788"/>
      <c r="AJ276" s="788"/>
      <c r="AK276" s="788"/>
      <c r="AL276" s="788"/>
      <c r="AM276" s="788"/>
      <c r="AN276" s="788"/>
      <c r="AO276" s="788"/>
      <c r="AP276" s="788"/>
      <c r="AQ276" s="796" t="s">
        <v>2064</v>
      </c>
      <c r="AR276" s="788" t="s">
        <v>2064</v>
      </c>
      <c r="AS276" s="788" t="s">
        <v>2064</v>
      </c>
      <c r="AT276" s="788" t="s">
        <v>2064</v>
      </c>
      <c r="AU276" s="793" t="s">
        <v>2064</v>
      </c>
      <c r="AV276" s="796"/>
      <c r="AW276" s="788"/>
      <c r="AX276" s="788"/>
      <c r="AY276" s="788"/>
      <c r="AZ276" s="788"/>
      <c r="BA276" s="788"/>
      <c r="BB276" s="788"/>
      <c r="BC276" s="788"/>
      <c r="BD276" s="788"/>
      <c r="BE276" s="788"/>
      <c r="BF276" s="788"/>
      <c r="BG276" s="788"/>
      <c r="BH276" s="788"/>
      <c r="BI276" s="788"/>
      <c r="BJ276" s="788"/>
      <c r="BK276" s="793"/>
      <c r="BL276" s="777"/>
      <c r="BM276" s="773"/>
      <c r="BN276" s="773"/>
      <c r="BO276" s="773"/>
      <c r="BP276" s="784"/>
      <c r="BQ276" s="796" t="s">
        <v>1971</v>
      </c>
      <c r="BR276" s="788" t="s">
        <v>1971</v>
      </c>
      <c r="BS276" s="788" t="s">
        <v>1971</v>
      </c>
      <c r="BT276" s="788" t="s">
        <v>1971</v>
      </c>
      <c r="BU276" s="793" t="s">
        <v>1971</v>
      </c>
      <c r="BV276" s="796" t="s">
        <v>1971</v>
      </c>
      <c r="BW276" s="788" t="s">
        <v>1971</v>
      </c>
      <c r="BX276" s="788" t="s">
        <v>1971</v>
      </c>
      <c r="BY276" s="788" t="s">
        <v>1971</v>
      </c>
      <c r="BZ276" s="788" t="s">
        <v>1971</v>
      </c>
      <c r="CA276" s="796" t="s">
        <v>1971</v>
      </c>
      <c r="CB276" s="788" t="s">
        <v>1971</v>
      </c>
      <c r="CC276" s="788" t="s">
        <v>1971</v>
      </c>
      <c r="CD276" s="788" t="s">
        <v>1971</v>
      </c>
      <c r="CE276" s="793" t="s">
        <v>1971</v>
      </c>
      <c r="CF276" s="788" t="s">
        <v>1971</v>
      </c>
      <c r="CG276" s="788" t="s">
        <v>1971</v>
      </c>
      <c r="CH276" s="788" t="s">
        <v>1971</v>
      </c>
      <c r="CI276" s="788" t="s">
        <v>1971</v>
      </c>
      <c r="CJ276" s="793" t="s">
        <v>1971</v>
      </c>
      <c r="CK276" s="796" t="s">
        <v>1971</v>
      </c>
      <c r="CL276" s="788" t="s">
        <v>1971</v>
      </c>
      <c r="CM276" s="788" t="s">
        <v>1971</v>
      </c>
      <c r="CN276" s="788" t="s">
        <v>1971</v>
      </c>
      <c r="CO276" s="793" t="s">
        <v>1971</v>
      </c>
      <c r="CP276" s="796" t="s">
        <v>1971</v>
      </c>
      <c r="CQ276" s="788" t="s">
        <v>1971</v>
      </c>
      <c r="CR276" s="788" t="s">
        <v>1971</v>
      </c>
      <c r="CS276" s="788" t="s">
        <v>1971</v>
      </c>
      <c r="CT276" s="793" t="s">
        <v>1971</v>
      </c>
      <c r="CU276" s="1273" t="s">
        <v>1971</v>
      </c>
      <c r="CV276" s="1272" t="s">
        <v>1971</v>
      </c>
      <c r="CW276" s="1272" t="s">
        <v>1971</v>
      </c>
      <c r="CX276" s="1274" t="s">
        <v>1971</v>
      </c>
      <c r="CY276" s="1272" t="s">
        <v>1971</v>
      </c>
      <c r="CZ276" s="1272" t="s">
        <v>1971</v>
      </c>
      <c r="DA276" s="1272" t="s">
        <v>1971</v>
      </c>
      <c r="DB276" s="1274" t="s">
        <v>1971</v>
      </c>
      <c r="DC276" s="773"/>
      <c r="DD276" s="801"/>
      <c r="DE276" s="802"/>
    </row>
    <row r="277" spans="1:109" ht="15.75" customHeight="1">
      <c r="A277" s="760" t="s">
        <v>1033</v>
      </c>
      <c r="B277" s="761">
        <v>271</v>
      </c>
      <c r="C277" s="777" t="s">
        <v>3079</v>
      </c>
      <c r="D277" s="761"/>
      <c r="E277" s="761"/>
      <c r="F277" s="773" t="s">
        <v>3080</v>
      </c>
      <c r="G277" s="778" t="s">
        <v>3081</v>
      </c>
      <c r="H277" s="779"/>
      <c r="I277" s="780"/>
      <c r="J277" s="781">
        <v>1</v>
      </c>
      <c r="K277" s="781"/>
      <c r="L277" s="781"/>
      <c r="M277" s="781"/>
      <c r="N277" s="781"/>
      <c r="O277" s="781"/>
      <c r="P277" s="782"/>
      <c r="Q277" s="783">
        <f t="shared" si="4"/>
        <v>1</v>
      </c>
      <c r="R277" s="777" t="s">
        <v>2769</v>
      </c>
      <c r="S277" s="761" t="s">
        <v>964</v>
      </c>
      <c r="T277" s="784" t="s">
        <v>977</v>
      </c>
      <c r="U277" s="761"/>
      <c r="V277" s="761" t="s">
        <v>2204</v>
      </c>
      <c r="W277" s="761" t="s">
        <v>3082</v>
      </c>
      <c r="X277" s="1299">
        <v>0</v>
      </c>
      <c r="Y277" s="807" t="s">
        <v>978</v>
      </c>
      <c r="Z277" s="778"/>
      <c r="AA277" s="773"/>
      <c r="AB277" s="773"/>
      <c r="AC277" s="773"/>
      <c r="AD277" s="773"/>
      <c r="AE277" s="773"/>
      <c r="AF277" s="787"/>
      <c r="AG277" s="788"/>
      <c r="AH277" s="788"/>
      <c r="AI277" s="788"/>
      <c r="AJ277" s="788"/>
      <c r="AK277" s="788"/>
      <c r="AL277" s="788"/>
      <c r="AM277" s="788"/>
      <c r="AN277" s="788"/>
      <c r="AO277" s="788"/>
      <c r="AP277" s="788"/>
      <c r="AQ277" s="796">
        <v>0</v>
      </c>
      <c r="AR277" s="788">
        <v>0</v>
      </c>
      <c r="AS277" s="788">
        <v>0</v>
      </c>
      <c r="AT277" s="788">
        <v>0</v>
      </c>
      <c r="AU277" s="793">
        <v>0</v>
      </c>
      <c r="AV277" s="796"/>
      <c r="AW277" s="788"/>
      <c r="AX277" s="788"/>
      <c r="AY277" s="788"/>
      <c r="AZ277" s="788"/>
      <c r="BA277" s="788"/>
      <c r="BB277" s="788"/>
      <c r="BC277" s="788"/>
      <c r="BD277" s="788"/>
      <c r="BE277" s="788"/>
      <c r="BF277" s="788"/>
      <c r="BG277" s="788"/>
      <c r="BH277" s="788"/>
      <c r="BI277" s="788"/>
      <c r="BJ277" s="788"/>
      <c r="BK277" s="793"/>
      <c r="BL277" s="777"/>
      <c r="BM277" s="773"/>
      <c r="BN277" s="773"/>
      <c r="BO277" s="773"/>
      <c r="BP277" s="784" t="s">
        <v>961</v>
      </c>
      <c r="BQ277" s="796" t="s">
        <v>1971</v>
      </c>
      <c r="BR277" s="788" t="s">
        <v>1971</v>
      </c>
      <c r="BS277" s="788" t="s">
        <v>1971</v>
      </c>
      <c r="BT277" s="788" t="s">
        <v>1971</v>
      </c>
      <c r="BU277" s="793" t="s">
        <v>1971</v>
      </c>
      <c r="BV277" s="796" t="s">
        <v>1971</v>
      </c>
      <c r="BW277" s="788" t="s">
        <v>1971</v>
      </c>
      <c r="BX277" s="788" t="s">
        <v>1971</v>
      </c>
      <c r="BY277" s="788" t="s">
        <v>1971</v>
      </c>
      <c r="BZ277" s="788" t="s">
        <v>1971</v>
      </c>
      <c r="CA277" s="796" t="s">
        <v>1971</v>
      </c>
      <c r="CB277" s="788" t="s">
        <v>1971</v>
      </c>
      <c r="CC277" s="788" t="s">
        <v>1971</v>
      </c>
      <c r="CD277" s="788" t="s">
        <v>1971</v>
      </c>
      <c r="CE277" s="793" t="s">
        <v>1971</v>
      </c>
      <c r="CF277" s="788" t="s">
        <v>1971</v>
      </c>
      <c r="CG277" s="788" t="s">
        <v>1971</v>
      </c>
      <c r="CH277" s="788" t="s">
        <v>1971</v>
      </c>
      <c r="CI277" s="788" t="s">
        <v>1971</v>
      </c>
      <c r="CJ277" s="793" t="s">
        <v>1971</v>
      </c>
      <c r="CK277" s="796" t="s">
        <v>1971</v>
      </c>
      <c r="CL277" s="788" t="s">
        <v>1971</v>
      </c>
      <c r="CM277" s="788" t="s">
        <v>1971</v>
      </c>
      <c r="CN277" s="788" t="s">
        <v>1971</v>
      </c>
      <c r="CO277" s="793" t="s">
        <v>1971</v>
      </c>
      <c r="CP277" s="796" t="s">
        <v>1971</v>
      </c>
      <c r="CQ277" s="788" t="s">
        <v>1971</v>
      </c>
      <c r="CR277" s="788" t="s">
        <v>1971</v>
      </c>
      <c r="CS277" s="788" t="s">
        <v>1971</v>
      </c>
      <c r="CT277" s="793" t="s">
        <v>1971</v>
      </c>
      <c r="CU277" s="1273">
        <v>-4.1300000000000003E-2</v>
      </c>
      <c r="CV277" s="1272" t="s">
        <v>1971</v>
      </c>
      <c r="CW277" s="1272" t="s">
        <v>1971</v>
      </c>
      <c r="CX277" s="1274" t="s">
        <v>1971</v>
      </c>
      <c r="CY277" s="1272">
        <v>0.1492</v>
      </c>
      <c r="CZ277" s="1272" t="s">
        <v>1971</v>
      </c>
      <c r="DA277" s="1272" t="s">
        <v>1971</v>
      </c>
      <c r="DB277" s="1274" t="s">
        <v>1971</v>
      </c>
      <c r="DC277" s="773"/>
      <c r="DD277" s="801"/>
      <c r="DE277" s="802"/>
    </row>
    <row r="278" spans="1:109" ht="15.75" customHeight="1">
      <c r="A278" s="760" t="s">
        <v>996</v>
      </c>
      <c r="B278" s="761">
        <v>272</v>
      </c>
      <c r="C278" s="777" t="s">
        <v>3083</v>
      </c>
      <c r="D278" s="761" t="s">
        <v>3084</v>
      </c>
      <c r="E278" s="761" t="s">
        <v>1920</v>
      </c>
      <c r="F278" s="773" t="s">
        <v>3085</v>
      </c>
      <c r="G278" s="778" t="s">
        <v>148</v>
      </c>
      <c r="H278" s="779" t="s">
        <v>3086</v>
      </c>
      <c r="I278" s="780"/>
      <c r="J278" s="781">
        <v>1</v>
      </c>
      <c r="K278" s="781"/>
      <c r="L278" s="781"/>
      <c r="M278" s="781"/>
      <c r="N278" s="781"/>
      <c r="O278" s="781"/>
      <c r="P278" s="782"/>
      <c r="Q278" s="783">
        <f t="shared" si="4"/>
        <v>1</v>
      </c>
      <c r="R278" s="777" t="s">
        <v>984</v>
      </c>
      <c r="S278" s="761" t="s">
        <v>964</v>
      </c>
      <c r="T278" s="849" t="s">
        <v>965</v>
      </c>
      <c r="U278" s="761" t="s">
        <v>3087</v>
      </c>
      <c r="V278" s="761" t="s">
        <v>1039</v>
      </c>
      <c r="W278" s="761" t="s">
        <v>3088</v>
      </c>
      <c r="X278" s="817">
        <v>2</v>
      </c>
      <c r="Y278" s="807" t="s">
        <v>978</v>
      </c>
      <c r="Z278" s="778" t="s">
        <v>148</v>
      </c>
      <c r="AA278" s="773"/>
      <c r="AB278" s="773"/>
      <c r="AC278" s="773"/>
      <c r="AD278" s="773"/>
      <c r="AE278" s="773"/>
      <c r="AF278" s="787"/>
      <c r="AG278" s="788"/>
      <c r="AH278" s="788"/>
      <c r="AI278" s="788"/>
      <c r="AJ278" s="788"/>
      <c r="AK278" s="788"/>
      <c r="AL278" s="788"/>
      <c r="AM278" s="788"/>
      <c r="AN278" s="788"/>
      <c r="AO278" s="788"/>
      <c r="AP278" s="788"/>
      <c r="AQ278" s="1394"/>
      <c r="AR278" s="1343"/>
      <c r="AS278" s="1343"/>
      <c r="AT278" s="1343"/>
      <c r="AU278" s="1344"/>
      <c r="AV278" s="796"/>
      <c r="AW278" s="788"/>
      <c r="AX278" s="788"/>
      <c r="AY278" s="788"/>
      <c r="AZ278" s="788"/>
      <c r="BA278" s="788"/>
      <c r="BB278" s="788"/>
      <c r="BC278" s="788"/>
      <c r="BD278" s="788"/>
      <c r="BE278" s="788"/>
      <c r="BF278" s="788"/>
      <c r="BG278" s="788"/>
      <c r="BH278" s="788"/>
      <c r="BI278" s="788"/>
      <c r="BJ278" s="788"/>
      <c r="BK278" s="793"/>
      <c r="BL278" s="1351"/>
      <c r="BM278" s="1352"/>
      <c r="BN278" s="1352"/>
      <c r="BO278" s="1352"/>
      <c r="BP278" s="1414"/>
      <c r="BQ278" s="1394"/>
      <c r="BR278" s="1343"/>
      <c r="BS278" s="1343"/>
      <c r="BT278" s="1343"/>
      <c r="BU278" s="1344"/>
      <c r="BV278" s="1394"/>
      <c r="BW278" s="1343"/>
      <c r="BX278" s="1343"/>
      <c r="BY278" s="1343"/>
      <c r="BZ278" s="1343"/>
      <c r="CA278" s="1394"/>
      <c r="CB278" s="1343"/>
      <c r="CC278" s="1343"/>
      <c r="CD278" s="1343"/>
      <c r="CE278" s="1344"/>
      <c r="CF278" s="1343"/>
      <c r="CG278" s="1343"/>
      <c r="CH278" s="1343"/>
      <c r="CI278" s="1343"/>
      <c r="CJ278" s="1344"/>
      <c r="CK278" s="1394"/>
      <c r="CL278" s="1343"/>
      <c r="CM278" s="1343"/>
      <c r="CN278" s="1343"/>
      <c r="CO278" s="1344"/>
      <c r="CP278" s="1394"/>
      <c r="CQ278" s="1343"/>
      <c r="CR278" s="1343"/>
      <c r="CS278" s="1343"/>
      <c r="CT278" s="1344"/>
      <c r="CU278" s="1499"/>
      <c r="CV278" s="1490"/>
      <c r="CW278" s="1490"/>
      <c r="CX278" s="1695"/>
      <c r="CY278" s="1490"/>
      <c r="CZ278" s="1490"/>
      <c r="DA278" s="1490"/>
      <c r="DB278" s="1695"/>
      <c r="DC278" s="1352"/>
      <c r="DD278" s="1696"/>
      <c r="DE278" s="1701"/>
    </row>
    <row r="279" spans="1:109" ht="15.75" customHeight="1">
      <c r="A279" s="760" t="s">
        <v>996</v>
      </c>
      <c r="B279" s="761">
        <v>273</v>
      </c>
      <c r="C279" s="777" t="s">
        <v>3089</v>
      </c>
      <c r="D279" s="761" t="s">
        <v>3090</v>
      </c>
      <c r="E279" s="761" t="s">
        <v>3091</v>
      </c>
      <c r="F279" s="773" t="s">
        <v>3092</v>
      </c>
      <c r="G279" s="778" t="s">
        <v>629</v>
      </c>
      <c r="H279" s="779" t="s">
        <v>3093</v>
      </c>
      <c r="I279" s="780"/>
      <c r="J279" s="781">
        <v>1</v>
      </c>
      <c r="K279" s="781"/>
      <c r="L279" s="781"/>
      <c r="M279" s="781"/>
      <c r="N279" s="781"/>
      <c r="O279" s="781"/>
      <c r="P279" s="782"/>
      <c r="Q279" s="783">
        <f t="shared" si="4"/>
        <v>1</v>
      </c>
      <c r="R279" s="777" t="s">
        <v>988</v>
      </c>
      <c r="S279" s="761" t="s">
        <v>964</v>
      </c>
      <c r="T279" s="849" t="s">
        <v>965</v>
      </c>
      <c r="U279" s="761" t="s">
        <v>3094</v>
      </c>
      <c r="V279" s="761" t="s">
        <v>991</v>
      </c>
      <c r="W279" s="761" t="s">
        <v>3095</v>
      </c>
      <c r="X279" s="817">
        <v>1</v>
      </c>
      <c r="Y279" s="809" t="s">
        <v>978</v>
      </c>
      <c r="Z279" s="778" t="s">
        <v>629</v>
      </c>
      <c r="AA279" s="773"/>
      <c r="AB279" s="773"/>
      <c r="AC279" s="773"/>
      <c r="AD279" s="773"/>
      <c r="AE279" s="773"/>
      <c r="AF279" s="787"/>
      <c r="AG279" s="788"/>
      <c r="AH279" s="795"/>
      <c r="AI279" s="795"/>
      <c r="AJ279" s="795"/>
      <c r="AK279" s="795"/>
      <c r="AL279" s="795"/>
      <c r="AM279" s="795"/>
      <c r="AN279" s="795"/>
      <c r="AO279" s="795"/>
      <c r="AP279" s="795"/>
      <c r="AQ279" s="1395"/>
      <c r="AR279" s="1348"/>
      <c r="AS279" s="1348"/>
      <c r="AT279" s="1348"/>
      <c r="AU279" s="1349"/>
      <c r="AV279" s="794"/>
      <c r="AW279" s="795"/>
      <c r="AX279" s="795"/>
      <c r="AY279" s="795"/>
      <c r="AZ279" s="795"/>
      <c r="BA279" s="795"/>
      <c r="BB279" s="795"/>
      <c r="BC279" s="795"/>
      <c r="BD279" s="795"/>
      <c r="BE279" s="795"/>
      <c r="BF279" s="795"/>
      <c r="BG279" s="795"/>
      <c r="BH279" s="795"/>
      <c r="BI279" s="795"/>
      <c r="BJ279" s="795"/>
      <c r="BK279" s="808"/>
      <c r="BL279" s="1351"/>
      <c r="BM279" s="1352"/>
      <c r="BN279" s="1352"/>
      <c r="BO279" s="1352"/>
      <c r="BP279" s="1414"/>
      <c r="BQ279" s="1394"/>
      <c r="BR279" s="1343"/>
      <c r="BS279" s="1343"/>
      <c r="BT279" s="1343"/>
      <c r="BU279" s="1344"/>
      <c r="BV279" s="1395"/>
      <c r="BW279" s="1348"/>
      <c r="BX279" s="1348"/>
      <c r="BY279" s="1348"/>
      <c r="BZ279" s="1348"/>
      <c r="CA279" s="1724"/>
      <c r="CB279" s="1725"/>
      <c r="CC279" s="1725"/>
      <c r="CD279" s="1725"/>
      <c r="CE279" s="1726"/>
      <c r="CF279" s="1725"/>
      <c r="CG279" s="1725"/>
      <c r="CH279" s="1725"/>
      <c r="CI279" s="1725"/>
      <c r="CJ279" s="1726"/>
      <c r="CK279" s="1395"/>
      <c r="CL279" s="1348"/>
      <c r="CM279" s="1348"/>
      <c r="CN279" s="1348"/>
      <c r="CO279" s="1349"/>
      <c r="CP279" s="1394"/>
      <c r="CQ279" s="1343"/>
      <c r="CR279" s="1343"/>
      <c r="CS279" s="1343"/>
      <c r="CT279" s="1344"/>
      <c r="CU279" s="1499"/>
      <c r="CV279" s="1490"/>
      <c r="CW279" s="1490"/>
      <c r="CX279" s="1695"/>
      <c r="CY279" s="1490"/>
      <c r="CZ279" s="1490"/>
      <c r="DA279" s="1490"/>
      <c r="DB279" s="1695"/>
      <c r="DC279" s="1352"/>
      <c r="DD279" s="1696"/>
      <c r="DE279" s="1701"/>
    </row>
    <row r="280" spans="1:109" ht="15.75" customHeight="1">
      <c r="A280" s="760" t="s">
        <v>996</v>
      </c>
      <c r="B280" s="761">
        <v>274</v>
      </c>
      <c r="C280" s="777" t="s">
        <v>1143</v>
      </c>
      <c r="D280" s="761" t="s">
        <v>3096</v>
      </c>
      <c r="E280" s="761" t="s">
        <v>3091</v>
      </c>
      <c r="F280" s="773" t="s">
        <v>3097</v>
      </c>
      <c r="G280" s="778" t="s">
        <v>1124</v>
      </c>
      <c r="H280" s="779" t="s">
        <v>3098</v>
      </c>
      <c r="I280" s="780">
        <v>1</v>
      </c>
      <c r="J280" s="781"/>
      <c r="K280" s="781"/>
      <c r="L280" s="781"/>
      <c r="M280" s="781"/>
      <c r="N280" s="781"/>
      <c r="O280" s="781"/>
      <c r="P280" s="782"/>
      <c r="Q280" s="783">
        <f t="shared" si="4"/>
        <v>1</v>
      </c>
      <c r="R280" s="777" t="s">
        <v>988</v>
      </c>
      <c r="S280" s="761" t="s">
        <v>964</v>
      </c>
      <c r="T280" s="1414" t="s">
        <v>977</v>
      </c>
      <c r="U280" s="761" t="s">
        <v>3099</v>
      </c>
      <c r="V280" s="761" t="s">
        <v>991</v>
      </c>
      <c r="W280" s="761" t="s">
        <v>3100</v>
      </c>
      <c r="X280" s="1263">
        <v>1</v>
      </c>
      <c r="Y280" s="809" t="s">
        <v>978</v>
      </c>
      <c r="Z280" s="778" t="s">
        <v>1124</v>
      </c>
      <c r="AA280" s="773"/>
      <c r="AB280" s="773"/>
      <c r="AC280" s="773"/>
      <c r="AD280" s="773"/>
      <c r="AE280" s="773"/>
      <c r="AF280" s="787"/>
      <c r="AG280" s="804"/>
      <c r="AH280" s="804"/>
      <c r="AI280" s="804"/>
      <c r="AJ280" s="804"/>
      <c r="AK280" s="804"/>
      <c r="AL280" s="804"/>
      <c r="AM280" s="804"/>
      <c r="AN280" s="804"/>
      <c r="AO280" s="804"/>
      <c r="AP280" s="804"/>
      <c r="AQ280" s="1394"/>
      <c r="AR280" s="1343"/>
      <c r="AS280" s="1343"/>
      <c r="AT280" s="1343"/>
      <c r="AU280" s="1344"/>
      <c r="AV280" s="805"/>
      <c r="AW280" s="804"/>
      <c r="AX280" s="804"/>
      <c r="AY280" s="804"/>
      <c r="AZ280" s="804"/>
      <c r="BA280" s="804"/>
      <c r="BB280" s="804"/>
      <c r="BC280" s="804"/>
      <c r="BD280" s="804"/>
      <c r="BE280" s="804"/>
      <c r="BF280" s="804"/>
      <c r="BG280" s="804"/>
      <c r="BH280" s="804"/>
      <c r="BI280" s="804"/>
      <c r="BJ280" s="804"/>
      <c r="BK280" s="806"/>
      <c r="BL280" s="1351"/>
      <c r="BM280" s="1352"/>
      <c r="BN280" s="1352"/>
      <c r="BO280" s="1352"/>
      <c r="BP280" s="1414"/>
      <c r="BQ280" s="1394"/>
      <c r="BR280" s="1343"/>
      <c r="BS280" s="1343"/>
      <c r="BT280" s="1343"/>
      <c r="BU280" s="1344"/>
      <c r="BV280" s="1394"/>
      <c r="BW280" s="1343"/>
      <c r="BX280" s="1343"/>
      <c r="BY280" s="1343"/>
      <c r="BZ280" s="1343"/>
      <c r="CA280" s="1394"/>
      <c r="CB280" s="1343"/>
      <c r="CC280" s="1343"/>
      <c r="CD280" s="1343"/>
      <c r="CE280" s="1344"/>
      <c r="CF280" s="1343"/>
      <c r="CG280" s="1343"/>
      <c r="CH280" s="1343"/>
      <c r="CI280" s="1343"/>
      <c r="CJ280" s="1344"/>
      <c r="CK280" s="1395"/>
      <c r="CL280" s="1348"/>
      <c r="CM280" s="1348"/>
      <c r="CN280" s="1348"/>
      <c r="CO280" s="1349"/>
      <c r="CP280" s="1395"/>
      <c r="CQ280" s="1348"/>
      <c r="CR280" s="1348"/>
      <c r="CS280" s="1348"/>
      <c r="CT280" s="1349"/>
      <c r="CU280" s="1499"/>
      <c r="CV280" s="1490"/>
      <c r="CW280" s="1490"/>
      <c r="CX280" s="1695"/>
      <c r="CY280" s="1490"/>
      <c r="CZ280" s="1490"/>
      <c r="DA280" s="1490"/>
      <c r="DB280" s="1695"/>
      <c r="DC280" s="1352"/>
      <c r="DD280" s="1696"/>
      <c r="DE280" s="1701"/>
    </row>
    <row r="281" spans="1:109" ht="15.75" customHeight="1">
      <c r="A281" s="760" t="s">
        <v>996</v>
      </c>
      <c r="B281" s="761">
        <v>275</v>
      </c>
      <c r="C281" s="777" t="s">
        <v>3101</v>
      </c>
      <c r="D281" s="761" t="s">
        <v>3090</v>
      </c>
      <c r="E281" s="761" t="s">
        <v>3091</v>
      </c>
      <c r="F281" s="773" t="s">
        <v>3102</v>
      </c>
      <c r="G281" s="778" t="s">
        <v>3103</v>
      </c>
      <c r="H281" s="779" t="s">
        <v>3104</v>
      </c>
      <c r="I281" s="780"/>
      <c r="J281" s="781">
        <v>1</v>
      </c>
      <c r="K281" s="781"/>
      <c r="L281" s="781"/>
      <c r="M281" s="781"/>
      <c r="N281" s="781"/>
      <c r="O281" s="781"/>
      <c r="P281" s="782"/>
      <c r="Q281" s="783">
        <f t="shared" si="4"/>
        <v>1</v>
      </c>
      <c r="R281" s="777" t="s">
        <v>988</v>
      </c>
      <c r="S281" s="761" t="s">
        <v>964</v>
      </c>
      <c r="T281" s="849" t="s">
        <v>965</v>
      </c>
      <c r="U281" s="761" t="s">
        <v>3105</v>
      </c>
      <c r="V281" s="761" t="s">
        <v>991</v>
      </c>
      <c r="W281" s="761" t="s">
        <v>3106</v>
      </c>
      <c r="X281" s="817">
        <v>2</v>
      </c>
      <c r="Y281" s="809" t="s">
        <v>978</v>
      </c>
      <c r="Z281" s="778" t="s">
        <v>2031</v>
      </c>
      <c r="AA281" s="773"/>
      <c r="AB281" s="773"/>
      <c r="AC281" s="773"/>
      <c r="AD281" s="773"/>
      <c r="AE281" s="773"/>
      <c r="AF281" s="787"/>
      <c r="AG281" s="795"/>
      <c r="AH281" s="795"/>
      <c r="AI281" s="795"/>
      <c r="AJ281" s="795"/>
      <c r="AK281" s="795"/>
      <c r="AL281" s="795"/>
      <c r="AM281" s="795"/>
      <c r="AN281" s="795"/>
      <c r="AO281" s="795"/>
      <c r="AP281" s="795"/>
      <c r="AQ281" s="794">
        <v>0.83</v>
      </c>
      <c r="AR281" s="795">
        <v>0.74</v>
      </c>
      <c r="AS281" s="795">
        <v>0.65</v>
      </c>
      <c r="AT281" s="795">
        <v>0.55000000000000004</v>
      </c>
      <c r="AU281" s="808">
        <v>0.46</v>
      </c>
      <c r="AV281" s="794"/>
      <c r="AW281" s="795"/>
      <c r="AX281" s="795"/>
      <c r="AY281" s="795"/>
      <c r="AZ281" s="795"/>
      <c r="BA281" s="795"/>
      <c r="BB281" s="795"/>
      <c r="BC281" s="795"/>
      <c r="BD281" s="795"/>
      <c r="BE281" s="795"/>
      <c r="BF281" s="795"/>
      <c r="BG281" s="795"/>
      <c r="BH281" s="795"/>
      <c r="BI281" s="795"/>
      <c r="BJ281" s="795"/>
      <c r="BK281" s="808"/>
      <c r="BL281" s="777" t="s">
        <v>961</v>
      </c>
      <c r="BM281" s="773" t="s">
        <v>961</v>
      </c>
      <c r="BN281" s="773" t="s">
        <v>961</v>
      </c>
      <c r="BO281" s="773" t="s">
        <v>961</v>
      </c>
      <c r="BP281" s="784" t="s">
        <v>961</v>
      </c>
      <c r="BQ281" s="796" t="s">
        <v>1971</v>
      </c>
      <c r="BR281" s="788" t="s">
        <v>1971</v>
      </c>
      <c r="BS281" s="788" t="s">
        <v>1971</v>
      </c>
      <c r="BT281" s="788" t="s">
        <v>1971</v>
      </c>
      <c r="BU281" s="793" t="s">
        <v>1971</v>
      </c>
      <c r="BV281" s="796" t="s">
        <v>1971</v>
      </c>
      <c r="BW281" s="788" t="s">
        <v>1971</v>
      </c>
      <c r="BX281" s="788" t="s">
        <v>1971</v>
      </c>
      <c r="BY281" s="788" t="s">
        <v>1971</v>
      </c>
      <c r="BZ281" s="788" t="s">
        <v>1971</v>
      </c>
      <c r="CA281" s="796" t="s">
        <v>1971</v>
      </c>
      <c r="CB281" s="788" t="s">
        <v>1971</v>
      </c>
      <c r="CC281" s="788" t="s">
        <v>1971</v>
      </c>
      <c r="CD281" s="788" t="s">
        <v>1971</v>
      </c>
      <c r="CE281" s="793" t="s">
        <v>1971</v>
      </c>
      <c r="CF281" s="788" t="s">
        <v>1971</v>
      </c>
      <c r="CG281" s="788" t="s">
        <v>1971</v>
      </c>
      <c r="CH281" s="788" t="s">
        <v>1971</v>
      </c>
      <c r="CI281" s="788" t="s">
        <v>1971</v>
      </c>
      <c r="CJ281" s="793" t="s">
        <v>1971</v>
      </c>
      <c r="CK281" s="796" t="s">
        <v>1971</v>
      </c>
      <c r="CL281" s="788" t="s">
        <v>1971</v>
      </c>
      <c r="CM281" s="788" t="s">
        <v>1971</v>
      </c>
      <c r="CN281" s="788" t="s">
        <v>1971</v>
      </c>
      <c r="CO281" s="793" t="s">
        <v>1971</v>
      </c>
      <c r="CP281" s="796" t="s">
        <v>1971</v>
      </c>
      <c r="CQ281" s="788" t="s">
        <v>1971</v>
      </c>
      <c r="CR281" s="788" t="s">
        <v>1971</v>
      </c>
      <c r="CS281" s="788" t="s">
        <v>1971</v>
      </c>
      <c r="CT281" s="793" t="s">
        <v>1971</v>
      </c>
      <c r="CU281" s="1273">
        <v>-4.62</v>
      </c>
      <c r="CV281" s="1272" t="s">
        <v>1971</v>
      </c>
      <c r="CW281" s="1272" t="s">
        <v>1971</v>
      </c>
      <c r="CX281" s="1274" t="s">
        <v>1971</v>
      </c>
      <c r="CY281" s="1272">
        <v>3.85</v>
      </c>
      <c r="CZ281" s="1272" t="s">
        <v>1971</v>
      </c>
      <c r="DA281" s="1272" t="s">
        <v>1971</v>
      </c>
      <c r="DB281" s="1274" t="s">
        <v>1971</v>
      </c>
      <c r="DC281" s="773"/>
      <c r="DD281" s="801">
        <v>1</v>
      </c>
      <c r="DE281" s="802"/>
    </row>
    <row r="282" spans="1:109" ht="15.75" customHeight="1">
      <c r="A282" s="760" t="s">
        <v>996</v>
      </c>
      <c r="B282" s="761">
        <v>276</v>
      </c>
      <c r="C282" s="777" t="s">
        <v>3107</v>
      </c>
      <c r="D282" s="761" t="s">
        <v>3090</v>
      </c>
      <c r="E282" s="761" t="s">
        <v>3108</v>
      </c>
      <c r="F282" s="773" t="s">
        <v>3109</v>
      </c>
      <c r="G282" s="778" t="s">
        <v>3110</v>
      </c>
      <c r="H282" s="779" t="s">
        <v>3111</v>
      </c>
      <c r="I282" s="780"/>
      <c r="J282" s="781">
        <v>1</v>
      </c>
      <c r="K282" s="781"/>
      <c r="L282" s="781"/>
      <c r="M282" s="781"/>
      <c r="N282" s="781"/>
      <c r="O282" s="781"/>
      <c r="P282" s="782"/>
      <c r="Q282" s="783">
        <f t="shared" si="4"/>
        <v>1</v>
      </c>
      <c r="R282" s="777" t="s">
        <v>988</v>
      </c>
      <c r="S282" s="761" t="s">
        <v>964</v>
      </c>
      <c r="T282" s="849" t="s">
        <v>965</v>
      </c>
      <c r="U282" s="761" t="s">
        <v>3105</v>
      </c>
      <c r="V282" s="761" t="s">
        <v>991</v>
      </c>
      <c r="W282" s="761" t="s">
        <v>3106</v>
      </c>
      <c r="X282" s="817">
        <v>2</v>
      </c>
      <c r="Y282" s="809" t="s">
        <v>978</v>
      </c>
      <c r="Z282" s="778" t="s">
        <v>2031</v>
      </c>
      <c r="AA282" s="773"/>
      <c r="AB282" s="773"/>
      <c r="AC282" s="773"/>
      <c r="AD282" s="773"/>
      <c r="AE282" s="773"/>
      <c r="AF282" s="787"/>
      <c r="AG282" s="795"/>
      <c r="AH282" s="795"/>
      <c r="AI282" s="795"/>
      <c r="AJ282" s="795"/>
      <c r="AK282" s="795"/>
      <c r="AL282" s="795"/>
      <c r="AM282" s="795"/>
      <c r="AN282" s="795"/>
      <c r="AO282" s="795"/>
      <c r="AP282" s="795"/>
      <c r="AQ282" s="794">
        <v>0.24</v>
      </c>
      <c r="AR282" s="795">
        <v>0.23</v>
      </c>
      <c r="AS282" s="795">
        <v>0.23</v>
      </c>
      <c r="AT282" s="795">
        <v>0.22</v>
      </c>
      <c r="AU282" s="808">
        <v>0.21</v>
      </c>
      <c r="AV282" s="794"/>
      <c r="AW282" s="795"/>
      <c r="AX282" s="795"/>
      <c r="AY282" s="795"/>
      <c r="AZ282" s="795"/>
      <c r="BA282" s="795"/>
      <c r="BB282" s="795"/>
      <c r="BC282" s="795"/>
      <c r="BD282" s="795"/>
      <c r="BE282" s="795"/>
      <c r="BF282" s="795"/>
      <c r="BG282" s="795"/>
      <c r="BH282" s="795"/>
      <c r="BI282" s="795"/>
      <c r="BJ282" s="795"/>
      <c r="BK282" s="808"/>
      <c r="BL282" s="777" t="s">
        <v>961</v>
      </c>
      <c r="BM282" s="773" t="s">
        <v>961</v>
      </c>
      <c r="BN282" s="773" t="s">
        <v>961</v>
      </c>
      <c r="BO282" s="773" t="s">
        <v>961</v>
      </c>
      <c r="BP282" s="784" t="s">
        <v>961</v>
      </c>
      <c r="BQ282" s="796" t="s">
        <v>1971</v>
      </c>
      <c r="BR282" s="788" t="s">
        <v>1971</v>
      </c>
      <c r="BS282" s="788" t="s">
        <v>1971</v>
      </c>
      <c r="BT282" s="788" t="s">
        <v>1971</v>
      </c>
      <c r="BU282" s="793" t="s">
        <v>1971</v>
      </c>
      <c r="BV282" s="796" t="s">
        <v>1971</v>
      </c>
      <c r="BW282" s="788" t="s">
        <v>1971</v>
      </c>
      <c r="BX282" s="788" t="s">
        <v>1971</v>
      </c>
      <c r="BY282" s="788" t="s">
        <v>1971</v>
      </c>
      <c r="BZ282" s="788" t="s">
        <v>1971</v>
      </c>
      <c r="CA282" s="796" t="s">
        <v>1971</v>
      </c>
      <c r="CB282" s="788" t="s">
        <v>1971</v>
      </c>
      <c r="CC282" s="788" t="s">
        <v>1971</v>
      </c>
      <c r="CD282" s="788" t="s">
        <v>1971</v>
      </c>
      <c r="CE282" s="793" t="s">
        <v>1971</v>
      </c>
      <c r="CF282" s="788" t="s">
        <v>1971</v>
      </c>
      <c r="CG282" s="788" t="s">
        <v>1971</v>
      </c>
      <c r="CH282" s="788" t="s">
        <v>1971</v>
      </c>
      <c r="CI282" s="788" t="s">
        <v>1971</v>
      </c>
      <c r="CJ282" s="793" t="s">
        <v>1971</v>
      </c>
      <c r="CK282" s="796">
        <v>0.17</v>
      </c>
      <c r="CL282" s="788">
        <v>0.17</v>
      </c>
      <c r="CM282" s="788">
        <v>0.16</v>
      </c>
      <c r="CN282" s="788">
        <v>0.16</v>
      </c>
      <c r="CO282" s="793">
        <v>0.15</v>
      </c>
      <c r="CP282" s="796" t="s">
        <v>1971</v>
      </c>
      <c r="CQ282" s="788" t="s">
        <v>1971</v>
      </c>
      <c r="CR282" s="788" t="s">
        <v>1971</v>
      </c>
      <c r="CS282" s="788" t="s">
        <v>1971</v>
      </c>
      <c r="CT282" s="793" t="s">
        <v>1971</v>
      </c>
      <c r="CU282" s="1273">
        <v>-4.62</v>
      </c>
      <c r="CV282" s="1272" t="s">
        <v>1971</v>
      </c>
      <c r="CW282" s="1272" t="s">
        <v>1971</v>
      </c>
      <c r="CX282" s="1274" t="s">
        <v>1971</v>
      </c>
      <c r="CY282" s="1272">
        <v>3.85</v>
      </c>
      <c r="CZ282" s="1272" t="s">
        <v>1971</v>
      </c>
      <c r="DA282" s="1272" t="s">
        <v>1971</v>
      </c>
      <c r="DB282" s="1274" t="s">
        <v>1971</v>
      </c>
      <c r="DC282" s="773"/>
      <c r="DD282" s="801">
        <v>1</v>
      </c>
      <c r="DE282" s="802"/>
    </row>
    <row r="283" spans="1:109" ht="15.75" customHeight="1">
      <c r="A283" s="760" t="s">
        <v>996</v>
      </c>
      <c r="B283" s="761">
        <v>277</v>
      </c>
      <c r="C283" s="777" t="s">
        <v>3112</v>
      </c>
      <c r="D283" s="761" t="s">
        <v>3113</v>
      </c>
      <c r="E283" s="761" t="s">
        <v>3108</v>
      </c>
      <c r="F283" s="773" t="s">
        <v>3114</v>
      </c>
      <c r="G283" s="778" t="s">
        <v>3115</v>
      </c>
      <c r="H283" s="779" t="s">
        <v>3116</v>
      </c>
      <c r="I283" s="780"/>
      <c r="J283" s="781"/>
      <c r="K283" s="781">
        <v>1</v>
      </c>
      <c r="L283" s="781"/>
      <c r="M283" s="781"/>
      <c r="N283" s="781"/>
      <c r="O283" s="781"/>
      <c r="P283" s="782"/>
      <c r="Q283" s="783">
        <f t="shared" si="4"/>
        <v>1</v>
      </c>
      <c r="R283" s="777" t="s">
        <v>975</v>
      </c>
      <c r="S283" s="761" t="s">
        <v>964</v>
      </c>
      <c r="T283" s="849" t="s">
        <v>965</v>
      </c>
      <c r="U283" s="761" t="s">
        <v>3117</v>
      </c>
      <c r="V283" s="761" t="s">
        <v>991</v>
      </c>
      <c r="W283" s="761" t="s">
        <v>3118</v>
      </c>
      <c r="X283" s="817">
        <v>0</v>
      </c>
      <c r="Y283" s="809" t="s">
        <v>966</v>
      </c>
      <c r="Z283" s="778"/>
      <c r="AA283" s="773"/>
      <c r="AB283" s="773"/>
      <c r="AC283" s="773"/>
      <c r="AD283" s="773"/>
      <c r="AE283" s="773"/>
      <c r="AF283" s="787"/>
      <c r="AG283" s="788"/>
      <c r="AH283" s="788"/>
      <c r="AI283" s="788"/>
      <c r="AJ283" s="788"/>
      <c r="AK283" s="788"/>
      <c r="AL283" s="788"/>
      <c r="AM283" s="788"/>
      <c r="AN283" s="788"/>
      <c r="AO283" s="788"/>
      <c r="AP283" s="788"/>
      <c r="AQ283" s="796">
        <v>0</v>
      </c>
      <c r="AR283" s="788">
        <v>0</v>
      </c>
      <c r="AS283" s="788">
        <v>0</v>
      </c>
      <c r="AT283" s="788">
        <v>0</v>
      </c>
      <c r="AU283" s="793">
        <v>0</v>
      </c>
      <c r="AV283" s="796"/>
      <c r="AW283" s="788"/>
      <c r="AX283" s="788"/>
      <c r="AY283" s="788"/>
      <c r="AZ283" s="788"/>
      <c r="BA283" s="788"/>
      <c r="BB283" s="788"/>
      <c r="BC283" s="788"/>
      <c r="BD283" s="788"/>
      <c r="BE283" s="788"/>
      <c r="BF283" s="788"/>
      <c r="BG283" s="788"/>
      <c r="BH283" s="788"/>
      <c r="BI283" s="788"/>
      <c r="BJ283" s="788"/>
      <c r="BK283" s="793"/>
      <c r="BL283" s="777" t="s">
        <v>961</v>
      </c>
      <c r="BM283" s="773" t="s">
        <v>961</v>
      </c>
      <c r="BN283" s="773" t="s">
        <v>961</v>
      </c>
      <c r="BO283" s="773" t="s">
        <v>961</v>
      </c>
      <c r="BP283" s="784" t="s">
        <v>961</v>
      </c>
      <c r="BQ283" s="796" t="s">
        <v>1971</v>
      </c>
      <c r="BR283" s="788" t="s">
        <v>1971</v>
      </c>
      <c r="BS283" s="788" t="s">
        <v>1971</v>
      </c>
      <c r="BT283" s="788" t="s">
        <v>1971</v>
      </c>
      <c r="BU283" s="793" t="s">
        <v>1971</v>
      </c>
      <c r="BV283" s="796" t="s">
        <v>1971</v>
      </c>
      <c r="BW283" s="788" t="s">
        <v>1971</v>
      </c>
      <c r="BX283" s="788" t="s">
        <v>1971</v>
      </c>
      <c r="BY283" s="788" t="s">
        <v>1971</v>
      </c>
      <c r="BZ283" s="788" t="s">
        <v>1971</v>
      </c>
      <c r="CA283" s="796" t="s">
        <v>1971</v>
      </c>
      <c r="CB283" s="788" t="s">
        <v>1971</v>
      </c>
      <c r="CC283" s="788" t="s">
        <v>1971</v>
      </c>
      <c r="CD283" s="788" t="s">
        <v>1971</v>
      </c>
      <c r="CE283" s="793" t="s">
        <v>1971</v>
      </c>
      <c r="CF283" s="788">
        <v>0</v>
      </c>
      <c r="CG283" s="788">
        <v>0</v>
      </c>
      <c r="CH283" s="788">
        <v>0</v>
      </c>
      <c r="CI283" s="788">
        <v>0</v>
      </c>
      <c r="CJ283" s="788">
        <v>0</v>
      </c>
      <c r="CK283" s="796">
        <v>5070</v>
      </c>
      <c r="CL283" s="788">
        <v>5070</v>
      </c>
      <c r="CM283" s="788">
        <v>5070</v>
      </c>
      <c r="CN283" s="788">
        <v>5070</v>
      </c>
      <c r="CO283" s="793">
        <v>5070</v>
      </c>
      <c r="CP283" s="796" t="s">
        <v>1971</v>
      </c>
      <c r="CQ283" s="788" t="s">
        <v>1971</v>
      </c>
      <c r="CR283" s="788" t="s">
        <v>1971</v>
      </c>
      <c r="CS283" s="788" t="s">
        <v>1971</v>
      </c>
      <c r="CT283" s="793" t="s">
        <v>1971</v>
      </c>
      <c r="CU283" s="1273" t="s">
        <v>1971</v>
      </c>
      <c r="CV283" s="1272" t="s">
        <v>1971</v>
      </c>
      <c r="CW283" s="1272" t="s">
        <v>1971</v>
      </c>
      <c r="CX283" s="1274" t="s">
        <v>1971</v>
      </c>
      <c r="CY283" s="1272">
        <v>3.2899999999999998E-6</v>
      </c>
      <c r="CZ283" s="1272" t="s">
        <v>1971</v>
      </c>
      <c r="DA283" s="1272" t="s">
        <v>1971</v>
      </c>
      <c r="DB283" s="1274" t="s">
        <v>1971</v>
      </c>
      <c r="DC283" s="773"/>
      <c r="DD283" s="801">
        <v>1</v>
      </c>
      <c r="DE283" s="802"/>
    </row>
    <row r="284" spans="1:109" ht="15.75" customHeight="1">
      <c r="A284" s="760" t="s">
        <v>996</v>
      </c>
      <c r="B284" s="761">
        <v>278</v>
      </c>
      <c r="C284" s="777" t="s">
        <v>3119</v>
      </c>
      <c r="D284" s="761" t="s">
        <v>3113</v>
      </c>
      <c r="E284" s="761" t="s">
        <v>3091</v>
      </c>
      <c r="F284" s="773" t="s">
        <v>3120</v>
      </c>
      <c r="G284" s="778" t="s">
        <v>3121</v>
      </c>
      <c r="H284" s="779" t="s">
        <v>3122</v>
      </c>
      <c r="I284" s="780"/>
      <c r="J284" s="781">
        <v>0.03</v>
      </c>
      <c r="K284" s="781"/>
      <c r="L284" s="781">
        <v>0.97</v>
      </c>
      <c r="M284" s="781"/>
      <c r="N284" s="781"/>
      <c r="O284" s="781"/>
      <c r="P284" s="782"/>
      <c r="Q284" s="783">
        <f t="shared" si="4"/>
        <v>1</v>
      </c>
      <c r="R284" s="777" t="s">
        <v>988</v>
      </c>
      <c r="S284" s="761" t="s">
        <v>964</v>
      </c>
      <c r="T284" s="849" t="s">
        <v>965</v>
      </c>
      <c r="U284" s="761" t="s">
        <v>3123</v>
      </c>
      <c r="V284" s="761" t="s">
        <v>293</v>
      </c>
      <c r="W284" s="761" t="s">
        <v>3124</v>
      </c>
      <c r="X284" s="817">
        <v>2</v>
      </c>
      <c r="Y284" s="809" t="s">
        <v>966</v>
      </c>
      <c r="Z284" s="778"/>
      <c r="AA284" s="773"/>
      <c r="AB284" s="773"/>
      <c r="AC284" s="773"/>
      <c r="AD284" s="773"/>
      <c r="AE284" s="773"/>
      <c r="AF284" s="787"/>
      <c r="AG284" s="788"/>
      <c r="AH284" s="788"/>
      <c r="AI284" s="788"/>
      <c r="AJ284" s="788"/>
      <c r="AK284" s="788"/>
      <c r="AL284" s="788"/>
      <c r="AM284" s="788"/>
      <c r="AN284" s="788"/>
      <c r="AO284" s="788"/>
      <c r="AP284" s="788"/>
      <c r="AQ284" s="794">
        <v>21.2</v>
      </c>
      <c r="AR284" s="795">
        <v>21.3</v>
      </c>
      <c r="AS284" s="795">
        <v>24</v>
      </c>
      <c r="AT284" s="795">
        <v>24</v>
      </c>
      <c r="AU284" s="808">
        <v>24</v>
      </c>
      <c r="AV284" s="796"/>
      <c r="AW284" s="788"/>
      <c r="AX284" s="788"/>
      <c r="AY284" s="788"/>
      <c r="AZ284" s="788"/>
      <c r="BA284" s="788"/>
      <c r="BB284" s="788"/>
      <c r="BC284" s="788"/>
      <c r="BD284" s="788"/>
      <c r="BE284" s="788"/>
      <c r="BF284" s="788"/>
      <c r="BG284" s="788"/>
      <c r="BH284" s="788"/>
      <c r="BI284" s="788"/>
      <c r="BJ284" s="788"/>
      <c r="BK284" s="793"/>
      <c r="BL284" s="777" t="s">
        <v>961</v>
      </c>
      <c r="BM284" s="773" t="s">
        <v>961</v>
      </c>
      <c r="BN284" s="773" t="s">
        <v>961</v>
      </c>
      <c r="BO284" s="773" t="s">
        <v>961</v>
      </c>
      <c r="BP284" s="784" t="s">
        <v>961</v>
      </c>
      <c r="BQ284" s="796" t="s">
        <v>1971</v>
      </c>
      <c r="BR284" s="788" t="s">
        <v>1971</v>
      </c>
      <c r="BS284" s="788" t="s">
        <v>1971</v>
      </c>
      <c r="BT284" s="788" t="s">
        <v>1971</v>
      </c>
      <c r="BU284" s="793" t="s">
        <v>1971</v>
      </c>
      <c r="BV284" s="796">
        <v>18.2</v>
      </c>
      <c r="BW284" s="788">
        <v>18.3</v>
      </c>
      <c r="BX284" s="788">
        <v>21</v>
      </c>
      <c r="BY284" s="788">
        <v>21</v>
      </c>
      <c r="BZ284" s="788">
        <v>21</v>
      </c>
      <c r="CA284" s="796" t="s">
        <v>1971</v>
      </c>
      <c r="CB284" s="788" t="s">
        <v>1971</v>
      </c>
      <c r="CC284" s="788" t="s">
        <v>1971</v>
      </c>
      <c r="CD284" s="788" t="s">
        <v>1971</v>
      </c>
      <c r="CE284" s="793" t="s">
        <v>1971</v>
      </c>
      <c r="CF284" s="788" t="s">
        <v>1971</v>
      </c>
      <c r="CG284" s="788" t="s">
        <v>1971</v>
      </c>
      <c r="CH284" s="788" t="s">
        <v>1971</v>
      </c>
      <c r="CI284" s="788" t="s">
        <v>1971</v>
      </c>
      <c r="CJ284" s="793" t="s">
        <v>1971</v>
      </c>
      <c r="CK284" s="796">
        <v>24.2</v>
      </c>
      <c r="CL284" s="788">
        <v>24.3</v>
      </c>
      <c r="CM284" s="788">
        <v>27</v>
      </c>
      <c r="CN284" s="788">
        <v>27</v>
      </c>
      <c r="CO284" s="793">
        <v>27</v>
      </c>
      <c r="CP284" s="796" t="s">
        <v>1971</v>
      </c>
      <c r="CQ284" s="788" t="s">
        <v>1971</v>
      </c>
      <c r="CR284" s="788" t="s">
        <v>1971</v>
      </c>
      <c r="CS284" s="788" t="s">
        <v>1971</v>
      </c>
      <c r="CT284" s="793" t="s">
        <v>1971</v>
      </c>
      <c r="CU284" s="1273">
        <v>-0.442</v>
      </c>
      <c r="CV284" s="1272" t="s">
        <v>1971</v>
      </c>
      <c r="CW284" s="1272" t="s">
        <v>1971</v>
      </c>
      <c r="CX284" s="1274" t="s">
        <v>1971</v>
      </c>
      <c r="CY284" s="1272">
        <v>0.221</v>
      </c>
      <c r="CZ284" s="1272" t="s">
        <v>1971</v>
      </c>
      <c r="DA284" s="1272" t="s">
        <v>1971</v>
      </c>
      <c r="DB284" s="1274" t="s">
        <v>1971</v>
      </c>
      <c r="DC284" s="773"/>
      <c r="DD284" s="801">
        <v>1</v>
      </c>
      <c r="DE284" s="802"/>
    </row>
    <row r="285" spans="1:109" ht="15.75" customHeight="1">
      <c r="A285" s="760" t="s">
        <v>996</v>
      </c>
      <c r="B285" s="761">
        <v>279</v>
      </c>
      <c r="C285" s="777" t="s">
        <v>3125</v>
      </c>
      <c r="D285" s="761" t="s">
        <v>3113</v>
      </c>
      <c r="E285" s="761" t="s">
        <v>3108</v>
      </c>
      <c r="F285" s="773" t="s">
        <v>3126</v>
      </c>
      <c r="G285" s="778" t="s">
        <v>3127</v>
      </c>
      <c r="H285" s="779" t="s">
        <v>3128</v>
      </c>
      <c r="I285" s="780"/>
      <c r="J285" s="781"/>
      <c r="K285" s="781"/>
      <c r="L285" s="781">
        <v>1</v>
      </c>
      <c r="M285" s="781"/>
      <c r="N285" s="781"/>
      <c r="O285" s="781"/>
      <c r="P285" s="782"/>
      <c r="Q285" s="783">
        <f t="shared" si="4"/>
        <v>1</v>
      </c>
      <c r="R285" s="777" t="s">
        <v>984</v>
      </c>
      <c r="S285" s="761" t="s">
        <v>964</v>
      </c>
      <c r="T285" s="849" t="s">
        <v>965</v>
      </c>
      <c r="U285" s="761" t="s">
        <v>3129</v>
      </c>
      <c r="V285" s="761" t="s">
        <v>293</v>
      </c>
      <c r="W285" s="761" t="s">
        <v>3130</v>
      </c>
      <c r="X285" s="817">
        <v>2</v>
      </c>
      <c r="Y285" s="809" t="s">
        <v>966</v>
      </c>
      <c r="Z285" s="778"/>
      <c r="AA285" s="773"/>
      <c r="AB285" s="773"/>
      <c r="AC285" s="773"/>
      <c r="AD285" s="773"/>
      <c r="AE285" s="773"/>
      <c r="AF285" s="787"/>
      <c r="AG285" s="788"/>
      <c r="AH285" s="788"/>
      <c r="AI285" s="788"/>
      <c r="AJ285" s="788"/>
      <c r="AK285" s="788"/>
      <c r="AL285" s="788"/>
      <c r="AM285" s="788"/>
      <c r="AN285" s="788"/>
      <c r="AO285" s="788"/>
      <c r="AP285" s="788"/>
      <c r="AQ285" s="794">
        <v>100</v>
      </c>
      <c r="AR285" s="795">
        <v>100</v>
      </c>
      <c r="AS285" s="795">
        <v>100</v>
      </c>
      <c r="AT285" s="795">
        <v>100</v>
      </c>
      <c r="AU285" s="808">
        <v>100</v>
      </c>
      <c r="AV285" s="796"/>
      <c r="AW285" s="788"/>
      <c r="AX285" s="788"/>
      <c r="AY285" s="788"/>
      <c r="AZ285" s="788"/>
      <c r="BA285" s="788"/>
      <c r="BB285" s="788"/>
      <c r="BC285" s="788"/>
      <c r="BD285" s="788"/>
      <c r="BE285" s="788"/>
      <c r="BF285" s="788"/>
      <c r="BG285" s="788"/>
      <c r="BH285" s="788"/>
      <c r="BI285" s="788"/>
      <c r="BJ285" s="788"/>
      <c r="BK285" s="793"/>
      <c r="BL285" s="777" t="s">
        <v>961</v>
      </c>
      <c r="BM285" s="773" t="s">
        <v>961</v>
      </c>
      <c r="BN285" s="773" t="s">
        <v>961</v>
      </c>
      <c r="BO285" s="773" t="s">
        <v>961</v>
      </c>
      <c r="BP285" s="784" t="s">
        <v>961</v>
      </c>
      <c r="BQ285" s="796" t="s">
        <v>1971</v>
      </c>
      <c r="BR285" s="788" t="s">
        <v>1971</v>
      </c>
      <c r="BS285" s="788" t="s">
        <v>1971</v>
      </c>
      <c r="BT285" s="788" t="s">
        <v>1971</v>
      </c>
      <c r="BU285" s="793" t="s">
        <v>1971</v>
      </c>
      <c r="BV285" s="796" t="s">
        <v>1971</v>
      </c>
      <c r="BW285" s="788" t="s">
        <v>1971</v>
      </c>
      <c r="BX285" s="788" t="s">
        <v>1971</v>
      </c>
      <c r="BY285" s="788" t="s">
        <v>1971</v>
      </c>
      <c r="BZ285" s="788" t="s">
        <v>1971</v>
      </c>
      <c r="CA285" s="796" t="s">
        <v>1971</v>
      </c>
      <c r="CB285" s="788" t="s">
        <v>1971</v>
      </c>
      <c r="CC285" s="788" t="s">
        <v>1971</v>
      </c>
      <c r="CD285" s="788" t="s">
        <v>1971</v>
      </c>
      <c r="CE285" s="793" t="s">
        <v>1971</v>
      </c>
      <c r="CF285" s="788" t="s">
        <v>1971</v>
      </c>
      <c r="CG285" s="788" t="s">
        <v>1971</v>
      </c>
      <c r="CH285" s="788" t="s">
        <v>1971</v>
      </c>
      <c r="CI285" s="788" t="s">
        <v>1971</v>
      </c>
      <c r="CJ285" s="793" t="s">
        <v>1971</v>
      </c>
      <c r="CK285" s="796" t="s">
        <v>1971</v>
      </c>
      <c r="CL285" s="788" t="s">
        <v>1971</v>
      </c>
      <c r="CM285" s="788" t="s">
        <v>1971</v>
      </c>
      <c r="CN285" s="788" t="s">
        <v>1971</v>
      </c>
      <c r="CO285" s="793" t="s">
        <v>1971</v>
      </c>
      <c r="CP285" s="796" t="s">
        <v>1971</v>
      </c>
      <c r="CQ285" s="788" t="s">
        <v>1971</v>
      </c>
      <c r="CR285" s="788" t="s">
        <v>1971</v>
      </c>
      <c r="CS285" s="788" t="s">
        <v>1971</v>
      </c>
      <c r="CT285" s="793" t="s">
        <v>1971</v>
      </c>
      <c r="CU285" s="1273">
        <v>-0.41699999999999998</v>
      </c>
      <c r="CV285" s="1272" t="s">
        <v>1971</v>
      </c>
      <c r="CW285" s="1272" t="s">
        <v>1971</v>
      </c>
      <c r="CX285" s="1274" t="s">
        <v>1971</v>
      </c>
      <c r="CY285" s="1272" t="s">
        <v>1971</v>
      </c>
      <c r="CZ285" s="1272" t="s">
        <v>1971</v>
      </c>
      <c r="DA285" s="1272" t="s">
        <v>1971</v>
      </c>
      <c r="DB285" s="1274" t="s">
        <v>1971</v>
      </c>
      <c r="DC285" s="773"/>
      <c r="DD285" s="801">
        <v>1</v>
      </c>
      <c r="DE285" s="802"/>
    </row>
    <row r="286" spans="1:109" ht="15.75" customHeight="1">
      <c r="A286" s="760" t="s">
        <v>996</v>
      </c>
      <c r="B286" s="761">
        <v>280</v>
      </c>
      <c r="C286" s="777" t="s">
        <v>3131</v>
      </c>
      <c r="D286" s="761" t="s">
        <v>3132</v>
      </c>
      <c r="E286" s="761" t="s">
        <v>3108</v>
      </c>
      <c r="F286" s="773" t="s">
        <v>3133</v>
      </c>
      <c r="G286" s="778" t="s">
        <v>3134</v>
      </c>
      <c r="H286" s="779" t="s">
        <v>3135</v>
      </c>
      <c r="I286" s="780"/>
      <c r="J286" s="781"/>
      <c r="K286" s="781">
        <v>1</v>
      </c>
      <c r="L286" s="781"/>
      <c r="M286" s="781"/>
      <c r="N286" s="781"/>
      <c r="O286" s="781"/>
      <c r="P286" s="782"/>
      <c r="Q286" s="783">
        <f t="shared" si="4"/>
        <v>1</v>
      </c>
      <c r="R286" s="777" t="s">
        <v>984</v>
      </c>
      <c r="S286" s="761" t="s">
        <v>964</v>
      </c>
      <c r="T286" s="849" t="s">
        <v>965</v>
      </c>
      <c r="U286" s="761" t="s">
        <v>3117</v>
      </c>
      <c r="V286" s="761" t="s">
        <v>991</v>
      </c>
      <c r="W286" s="761" t="s">
        <v>3136</v>
      </c>
      <c r="X286" s="1263">
        <v>2</v>
      </c>
      <c r="Y286" s="809" t="s">
        <v>966</v>
      </c>
      <c r="Z286" s="778"/>
      <c r="AA286" s="773"/>
      <c r="AB286" s="773"/>
      <c r="AC286" s="773"/>
      <c r="AD286" s="773"/>
      <c r="AE286" s="773"/>
      <c r="AF286" s="787"/>
      <c r="AG286" s="788"/>
      <c r="AH286" s="788"/>
      <c r="AI286" s="812"/>
      <c r="AJ286" s="812"/>
      <c r="AK286" s="812"/>
      <c r="AL286" s="812"/>
      <c r="AM286" s="812"/>
      <c r="AN286" s="812"/>
      <c r="AO286" s="812"/>
      <c r="AP286" s="812"/>
      <c r="AQ286" s="794">
        <v>0</v>
      </c>
      <c r="AR286" s="795">
        <v>82.5</v>
      </c>
      <c r="AS286" s="795">
        <v>102.7</v>
      </c>
      <c r="AT286" s="795">
        <v>102.7</v>
      </c>
      <c r="AU286" s="808">
        <v>182.3</v>
      </c>
      <c r="AV286" s="811"/>
      <c r="AW286" s="812"/>
      <c r="AX286" s="812"/>
      <c r="AY286" s="812"/>
      <c r="AZ286" s="812"/>
      <c r="BA286" s="812"/>
      <c r="BB286" s="812"/>
      <c r="BC286" s="812"/>
      <c r="BD286" s="812"/>
      <c r="BE286" s="812"/>
      <c r="BF286" s="812"/>
      <c r="BG286" s="812"/>
      <c r="BH286" s="812"/>
      <c r="BI286" s="812"/>
      <c r="BJ286" s="812"/>
      <c r="BK286" s="793"/>
      <c r="BL286" s="1887" t="s">
        <v>961</v>
      </c>
      <c r="BM286" s="1888" t="s">
        <v>961</v>
      </c>
      <c r="BN286" s="1888" t="s">
        <v>961</v>
      </c>
      <c r="BO286" s="1888" t="s">
        <v>961</v>
      </c>
      <c r="BP286" s="860" t="s">
        <v>961</v>
      </c>
      <c r="BQ286" s="794" t="s">
        <v>1971</v>
      </c>
      <c r="BR286" s="795" t="s">
        <v>1971</v>
      </c>
      <c r="BS286" s="795" t="s">
        <v>1971</v>
      </c>
      <c r="BT286" s="795" t="s">
        <v>1971</v>
      </c>
      <c r="BU286" s="808" t="s">
        <v>1971</v>
      </c>
      <c r="BV286" s="796" t="s">
        <v>1971</v>
      </c>
      <c r="BW286" s="788" t="s">
        <v>1971</v>
      </c>
      <c r="BX286" s="788" t="s">
        <v>1971</v>
      </c>
      <c r="BY286" s="788" t="s">
        <v>1971</v>
      </c>
      <c r="BZ286" s="788" t="s">
        <v>1971</v>
      </c>
      <c r="CA286" s="794" t="s">
        <v>1971</v>
      </c>
      <c r="CB286" s="795" t="s">
        <v>1971</v>
      </c>
      <c r="CC286" s="795" t="s">
        <v>1971</v>
      </c>
      <c r="CD286" s="795" t="s">
        <v>1971</v>
      </c>
      <c r="CE286" s="808" t="s">
        <v>1971</v>
      </c>
      <c r="CF286" s="795" t="s">
        <v>1971</v>
      </c>
      <c r="CG286" s="795" t="s">
        <v>1971</v>
      </c>
      <c r="CH286" s="795" t="s">
        <v>1971</v>
      </c>
      <c r="CI286" s="795" t="s">
        <v>1971</v>
      </c>
      <c r="CJ286" s="808" t="s">
        <v>1971</v>
      </c>
      <c r="CK286" s="794" t="s">
        <v>1971</v>
      </c>
      <c r="CL286" s="795" t="s">
        <v>1971</v>
      </c>
      <c r="CM286" s="795" t="s">
        <v>1971</v>
      </c>
      <c r="CN286" s="795" t="s">
        <v>1971</v>
      </c>
      <c r="CO286" s="808" t="s">
        <v>1971</v>
      </c>
      <c r="CP286" s="794" t="s">
        <v>1971</v>
      </c>
      <c r="CQ286" s="795" t="s">
        <v>1971</v>
      </c>
      <c r="CR286" s="795" t="s">
        <v>1971</v>
      </c>
      <c r="CS286" s="795" t="s">
        <v>1971</v>
      </c>
      <c r="CT286" s="808" t="s">
        <v>1971</v>
      </c>
      <c r="CU286" s="1273">
        <v>-0.248</v>
      </c>
      <c r="CV286" s="1272" t="s">
        <v>1971</v>
      </c>
      <c r="CW286" s="1272" t="s">
        <v>1971</v>
      </c>
      <c r="CX286" s="1274" t="s">
        <v>1971</v>
      </c>
      <c r="CY286" s="1272" t="s">
        <v>1971</v>
      </c>
      <c r="CZ286" s="1272" t="s">
        <v>1971</v>
      </c>
      <c r="DA286" s="1272" t="s">
        <v>1971</v>
      </c>
      <c r="DB286" s="1274" t="s">
        <v>1971</v>
      </c>
      <c r="DC286" s="773" t="s">
        <v>1998</v>
      </c>
      <c r="DD286" s="801">
        <v>1</v>
      </c>
      <c r="DE286" s="802"/>
    </row>
    <row r="287" spans="1:109" ht="15" customHeight="1">
      <c r="A287" s="760" t="s">
        <v>996</v>
      </c>
      <c r="B287" s="761">
        <v>281</v>
      </c>
      <c r="C287" s="777" t="s">
        <v>3137</v>
      </c>
      <c r="D287" s="761" t="s">
        <v>3132</v>
      </c>
      <c r="E287" s="761" t="s">
        <v>3091</v>
      </c>
      <c r="F287" s="773" t="s">
        <v>3138</v>
      </c>
      <c r="G287" s="778" t="s">
        <v>2139</v>
      </c>
      <c r="H287" s="779" t="s">
        <v>3139</v>
      </c>
      <c r="I287" s="780">
        <v>1</v>
      </c>
      <c r="J287" s="781"/>
      <c r="K287" s="781"/>
      <c r="L287" s="781"/>
      <c r="M287" s="781"/>
      <c r="N287" s="781"/>
      <c r="O287" s="781"/>
      <c r="P287" s="782"/>
      <c r="Q287" s="783">
        <f t="shared" si="4"/>
        <v>1</v>
      </c>
      <c r="R287" s="777" t="s">
        <v>988</v>
      </c>
      <c r="S287" s="761" t="s">
        <v>964</v>
      </c>
      <c r="T287" s="849" t="s">
        <v>965</v>
      </c>
      <c r="U287" s="761" t="s">
        <v>3140</v>
      </c>
      <c r="V287" s="761" t="s">
        <v>991</v>
      </c>
      <c r="W287" s="761" t="s">
        <v>3141</v>
      </c>
      <c r="X287" s="817">
        <v>0</v>
      </c>
      <c r="Y287" s="809" t="s">
        <v>978</v>
      </c>
      <c r="Z287" s="778"/>
      <c r="AA287" s="773"/>
      <c r="AB287" s="773"/>
      <c r="AC287" s="773"/>
      <c r="AD287" s="773"/>
      <c r="AE287" s="773"/>
      <c r="AF287" s="787"/>
      <c r="AG287" s="788"/>
      <c r="AH287" s="788"/>
      <c r="AI287" s="788"/>
      <c r="AJ287" s="788"/>
      <c r="AK287" s="788"/>
      <c r="AL287" s="788"/>
      <c r="AM287" s="788"/>
      <c r="AN287" s="788"/>
      <c r="AO287" s="788"/>
      <c r="AP287" s="788"/>
      <c r="AQ287" s="796">
        <v>-15</v>
      </c>
      <c r="AR287" s="788">
        <v>-15</v>
      </c>
      <c r="AS287" s="788">
        <v>-15</v>
      </c>
      <c r="AT287" s="788">
        <v>-15</v>
      </c>
      <c r="AU287" s="793">
        <v>-15</v>
      </c>
      <c r="AV287" s="796"/>
      <c r="AW287" s="788"/>
      <c r="AX287" s="788"/>
      <c r="AY287" s="788"/>
      <c r="AZ287" s="788"/>
      <c r="BA287" s="788"/>
      <c r="BB287" s="788"/>
      <c r="BC287" s="788"/>
      <c r="BD287" s="788"/>
      <c r="BE287" s="788"/>
      <c r="BF287" s="788"/>
      <c r="BG287" s="788"/>
      <c r="BH287" s="788"/>
      <c r="BI287" s="788"/>
      <c r="BJ287" s="788"/>
      <c r="BK287" s="793"/>
      <c r="BL287" s="777" t="s">
        <v>961</v>
      </c>
      <c r="BM287" s="773" t="s">
        <v>961</v>
      </c>
      <c r="BN287" s="773" t="s">
        <v>961</v>
      </c>
      <c r="BO287" s="773" t="s">
        <v>961</v>
      </c>
      <c r="BP287" s="784" t="s">
        <v>961</v>
      </c>
      <c r="BQ287" s="796" t="s">
        <v>1971</v>
      </c>
      <c r="BR287" s="788" t="s">
        <v>1971</v>
      </c>
      <c r="BS287" s="788" t="s">
        <v>1971</v>
      </c>
      <c r="BT287" s="788" t="s">
        <v>1971</v>
      </c>
      <c r="BU287" s="818" t="s">
        <v>1971</v>
      </c>
      <c r="BV287" s="796">
        <v>-14</v>
      </c>
      <c r="BW287" s="788">
        <v>-14</v>
      </c>
      <c r="BX287" s="788">
        <v>-14</v>
      </c>
      <c r="BY287" s="788">
        <v>-14</v>
      </c>
      <c r="BZ287" s="788">
        <v>-14</v>
      </c>
      <c r="CA287" s="796" t="s">
        <v>1971</v>
      </c>
      <c r="CB287" s="788" t="s">
        <v>1971</v>
      </c>
      <c r="CC287" s="788" t="s">
        <v>1971</v>
      </c>
      <c r="CD287" s="788" t="s">
        <v>1971</v>
      </c>
      <c r="CE287" s="793" t="s">
        <v>1971</v>
      </c>
      <c r="CF287" s="788" t="s">
        <v>1971</v>
      </c>
      <c r="CG287" s="788" t="s">
        <v>1971</v>
      </c>
      <c r="CH287" s="788" t="s">
        <v>1971</v>
      </c>
      <c r="CI287" s="788" t="s">
        <v>1971</v>
      </c>
      <c r="CJ287" s="793" t="s">
        <v>1971</v>
      </c>
      <c r="CK287" s="816">
        <v>-16</v>
      </c>
      <c r="CL287" s="817">
        <v>-16</v>
      </c>
      <c r="CM287" s="817">
        <v>-16</v>
      </c>
      <c r="CN287" s="817">
        <v>-16</v>
      </c>
      <c r="CO287" s="818">
        <v>-16</v>
      </c>
      <c r="CP287" s="796" t="s">
        <v>1971</v>
      </c>
      <c r="CQ287" s="788" t="s">
        <v>1971</v>
      </c>
      <c r="CR287" s="788" t="s">
        <v>1971</v>
      </c>
      <c r="CS287" s="788" t="s">
        <v>1971</v>
      </c>
      <c r="CT287" s="793" t="s">
        <v>1971</v>
      </c>
      <c r="CU287" s="1273">
        <v>-0.63400000000000001</v>
      </c>
      <c r="CV287" s="1272" t="s">
        <v>1971</v>
      </c>
      <c r="CW287" s="1272" t="s">
        <v>1971</v>
      </c>
      <c r="CX287" s="1274" t="s">
        <v>1971</v>
      </c>
      <c r="CY287" s="1272">
        <v>0.51100000000000001</v>
      </c>
      <c r="CZ287" s="1272" t="s">
        <v>1971</v>
      </c>
      <c r="DA287" s="1272" t="s">
        <v>1971</v>
      </c>
      <c r="DB287" s="1274" t="s">
        <v>1971</v>
      </c>
      <c r="DC287" s="773"/>
      <c r="DD287" s="801">
        <v>1</v>
      </c>
      <c r="DE287" s="802"/>
    </row>
    <row r="288" spans="1:109" ht="15.75" customHeight="1">
      <c r="A288" s="760" t="s">
        <v>996</v>
      </c>
      <c r="B288" s="761">
        <v>282</v>
      </c>
      <c r="C288" s="777" t="s">
        <v>3142</v>
      </c>
      <c r="D288" s="761" t="s">
        <v>3132</v>
      </c>
      <c r="E288" s="761" t="s">
        <v>3091</v>
      </c>
      <c r="F288" s="773" t="s">
        <v>3143</v>
      </c>
      <c r="G288" s="778" t="s">
        <v>3144</v>
      </c>
      <c r="H288" s="779" t="s">
        <v>3145</v>
      </c>
      <c r="I288" s="780"/>
      <c r="J288" s="781"/>
      <c r="K288" s="781">
        <v>1</v>
      </c>
      <c r="L288" s="781"/>
      <c r="M288" s="781"/>
      <c r="N288" s="781"/>
      <c r="O288" s="781"/>
      <c r="P288" s="782"/>
      <c r="Q288" s="783">
        <f t="shared" si="4"/>
        <v>1</v>
      </c>
      <c r="R288" s="777" t="s">
        <v>984</v>
      </c>
      <c r="S288" s="761" t="s">
        <v>964</v>
      </c>
      <c r="T288" s="849" t="s">
        <v>965</v>
      </c>
      <c r="U288" s="761" t="s">
        <v>3117</v>
      </c>
      <c r="V288" s="761" t="s">
        <v>991</v>
      </c>
      <c r="W288" s="761" t="s">
        <v>3146</v>
      </c>
      <c r="X288" s="817">
        <v>0</v>
      </c>
      <c r="Y288" s="809" t="s">
        <v>966</v>
      </c>
      <c r="Z288" s="778"/>
      <c r="AA288" s="773"/>
      <c r="AB288" s="773"/>
      <c r="AC288" s="773"/>
      <c r="AD288" s="773"/>
      <c r="AE288" s="773"/>
      <c r="AF288" s="787"/>
      <c r="AG288" s="788"/>
      <c r="AH288" s="788"/>
      <c r="AI288" s="788"/>
      <c r="AJ288" s="788"/>
      <c r="AK288" s="788"/>
      <c r="AL288" s="788"/>
      <c r="AM288" s="788"/>
      <c r="AN288" s="788"/>
      <c r="AO288" s="788"/>
      <c r="AP288" s="788"/>
      <c r="AQ288" s="796">
        <v>57</v>
      </c>
      <c r="AR288" s="788">
        <v>57</v>
      </c>
      <c r="AS288" s="788">
        <v>57</v>
      </c>
      <c r="AT288" s="788">
        <v>57</v>
      </c>
      <c r="AU288" s="793">
        <v>57</v>
      </c>
      <c r="AV288" s="796"/>
      <c r="AW288" s="788"/>
      <c r="AX288" s="788"/>
      <c r="AY288" s="788"/>
      <c r="AZ288" s="788"/>
      <c r="BA288" s="788"/>
      <c r="BB288" s="788"/>
      <c r="BC288" s="788"/>
      <c r="BD288" s="788"/>
      <c r="BE288" s="788"/>
      <c r="BF288" s="788"/>
      <c r="BG288" s="788"/>
      <c r="BH288" s="788"/>
      <c r="BI288" s="788"/>
      <c r="BJ288" s="788"/>
      <c r="BK288" s="793"/>
      <c r="BL288" s="777" t="s">
        <v>961</v>
      </c>
      <c r="BM288" s="773" t="s">
        <v>961</v>
      </c>
      <c r="BN288" s="773" t="s">
        <v>961</v>
      </c>
      <c r="BO288" s="773" t="s">
        <v>961</v>
      </c>
      <c r="BP288" s="784" t="s">
        <v>961</v>
      </c>
      <c r="BQ288" s="796" t="s">
        <v>1971</v>
      </c>
      <c r="BR288" s="788" t="s">
        <v>1971</v>
      </c>
      <c r="BS288" s="788" t="s">
        <v>1971</v>
      </c>
      <c r="BT288" s="788" t="s">
        <v>1971</v>
      </c>
      <c r="BU288" s="818" t="s">
        <v>1971</v>
      </c>
      <c r="BV288" s="796" t="s">
        <v>1971</v>
      </c>
      <c r="BW288" s="788" t="s">
        <v>1971</v>
      </c>
      <c r="BX288" s="788" t="s">
        <v>1971</v>
      </c>
      <c r="BY288" s="788" t="s">
        <v>1971</v>
      </c>
      <c r="BZ288" s="788" t="s">
        <v>1971</v>
      </c>
      <c r="CA288" s="796" t="s">
        <v>1971</v>
      </c>
      <c r="CB288" s="788" t="s">
        <v>1971</v>
      </c>
      <c r="CC288" s="788" t="s">
        <v>1971</v>
      </c>
      <c r="CD288" s="788" t="s">
        <v>1971</v>
      </c>
      <c r="CE288" s="793" t="s">
        <v>1971</v>
      </c>
      <c r="CF288" s="788" t="s">
        <v>1971</v>
      </c>
      <c r="CG288" s="788" t="s">
        <v>1971</v>
      </c>
      <c r="CH288" s="788" t="s">
        <v>1971</v>
      </c>
      <c r="CI288" s="788" t="s">
        <v>1971</v>
      </c>
      <c r="CJ288" s="793" t="s">
        <v>1971</v>
      </c>
      <c r="CK288" s="796" t="s">
        <v>1971</v>
      </c>
      <c r="CL288" s="788" t="s">
        <v>1971</v>
      </c>
      <c r="CM288" s="788" t="s">
        <v>1971</v>
      </c>
      <c r="CN288" s="788" t="s">
        <v>1971</v>
      </c>
      <c r="CO288" s="793" t="s">
        <v>1971</v>
      </c>
      <c r="CP288" s="796" t="s">
        <v>1971</v>
      </c>
      <c r="CQ288" s="788" t="s">
        <v>1971</v>
      </c>
      <c r="CR288" s="788" t="s">
        <v>1971</v>
      </c>
      <c r="CS288" s="788" t="s">
        <v>1971</v>
      </c>
      <c r="CT288" s="793" t="s">
        <v>1971</v>
      </c>
      <c r="CU288" s="1273">
        <v>-0.45</v>
      </c>
      <c r="CV288" s="1272" t="s">
        <v>1971</v>
      </c>
      <c r="CW288" s="1272" t="s">
        <v>1971</v>
      </c>
      <c r="CX288" s="1274" t="s">
        <v>1971</v>
      </c>
      <c r="CY288" s="1272" t="s">
        <v>1971</v>
      </c>
      <c r="CZ288" s="1272" t="s">
        <v>1971</v>
      </c>
      <c r="DA288" s="1272" t="s">
        <v>1971</v>
      </c>
      <c r="DB288" s="1274" t="s">
        <v>1971</v>
      </c>
      <c r="DC288" s="773"/>
      <c r="DD288" s="801">
        <v>1</v>
      </c>
      <c r="DE288" s="802"/>
    </row>
    <row r="289" spans="1:109" ht="15.75" customHeight="1">
      <c r="A289" s="760" t="s">
        <v>996</v>
      </c>
      <c r="B289" s="761">
        <v>283</v>
      </c>
      <c r="C289" s="777" t="s">
        <v>3147</v>
      </c>
      <c r="D289" s="761" t="s">
        <v>3132</v>
      </c>
      <c r="E289" s="761" t="s">
        <v>3091</v>
      </c>
      <c r="F289" s="773" t="s">
        <v>3148</v>
      </c>
      <c r="G289" s="778" t="s">
        <v>3149</v>
      </c>
      <c r="H289" s="779" t="s">
        <v>3150</v>
      </c>
      <c r="I289" s="780"/>
      <c r="J289" s="781"/>
      <c r="K289" s="781">
        <v>1</v>
      </c>
      <c r="L289" s="781"/>
      <c r="M289" s="781"/>
      <c r="N289" s="781"/>
      <c r="O289" s="781"/>
      <c r="P289" s="782"/>
      <c r="Q289" s="783">
        <f t="shared" si="4"/>
        <v>1</v>
      </c>
      <c r="R289" s="777" t="s">
        <v>988</v>
      </c>
      <c r="S289" s="761" t="s">
        <v>964</v>
      </c>
      <c r="T289" s="849" t="s">
        <v>965</v>
      </c>
      <c r="U289" s="761" t="s">
        <v>3117</v>
      </c>
      <c r="V289" s="761" t="s">
        <v>991</v>
      </c>
      <c r="W289" s="761" t="s">
        <v>3151</v>
      </c>
      <c r="X289" s="817">
        <v>0</v>
      </c>
      <c r="Y289" s="807" t="s">
        <v>966</v>
      </c>
      <c r="Z289" s="778"/>
      <c r="AA289" s="773"/>
      <c r="AB289" s="773"/>
      <c r="AC289" s="773"/>
      <c r="AD289" s="773"/>
      <c r="AE289" s="773"/>
      <c r="AF289" s="787"/>
      <c r="AG289" s="788"/>
      <c r="AH289" s="788"/>
      <c r="AI289" s="788"/>
      <c r="AJ289" s="788"/>
      <c r="AK289" s="788"/>
      <c r="AL289" s="788"/>
      <c r="AM289" s="788"/>
      <c r="AN289" s="788"/>
      <c r="AO289" s="788"/>
      <c r="AP289" s="788"/>
      <c r="AQ289" s="796">
        <v>0</v>
      </c>
      <c r="AR289" s="788">
        <v>0</v>
      </c>
      <c r="AS289" s="788">
        <v>0</v>
      </c>
      <c r="AT289" s="788">
        <v>2</v>
      </c>
      <c r="AU289" s="793">
        <v>5</v>
      </c>
      <c r="AV289" s="796"/>
      <c r="AW289" s="788"/>
      <c r="AX289" s="788"/>
      <c r="AY289" s="788"/>
      <c r="AZ289" s="788"/>
      <c r="BA289" s="788"/>
      <c r="BB289" s="788"/>
      <c r="BC289" s="788"/>
      <c r="BD289" s="788"/>
      <c r="BE289" s="788"/>
      <c r="BF289" s="788"/>
      <c r="BG289" s="788"/>
      <c r="BH289" s="788"/>
      <c r="BI289" s="788"/>
      <c r="BJ289" s="788"/>
      <c r="BK289" s="793"/>
      <c r="BL289" s="777"/>
      <c r="BM289" s="773"/>
      <c r="BN289" s="773"/>
      <c r="BO289" s="773"/>
      <c r="BP289" s="784" t="s">
        <v>961</v>
      </c>
      <c r="BQ289" s="796" t="s">
        <v>1971</v>
      </c>
      <c r="BR289" s="788" t="s">
        <v>1971</v>
      </c>
      <c r="BS289" s="788" t="s">
        <v>1971</v>
      </c>
      <c r="BT289" s="788" t="s">
        <v>1971</v>
      </c>
      <c r="BU289" s="793" t="s">
        <v>1971</v>
      </c>
      <c r="BV289" s="796" t="s">
        <v>1971</v>
      </c>
      <c r="BW289" s="788" t="s">
        <v>1971</v>
      </c>
      <c r="BX289" s="788" t="s">
        <v>1971</v>
      </c>
      <c r="BY289" s="788" t="s">
        <v>1971</v>
      </c>
      <c r="BZ289" s="788" t="s">
        <v>1971</v>
      </c>
      <c r="CA289" s="796" t="s">
        <v>1971</v>
      </c>
      <c r="CB289" s="788" t="s">
        <v>1971</v>
      </c>
      <c r="CC289" s="788" t="s">
        <v>1971</v>
      </c>
      <c r="CD289" s="788" t="s">
        <v>1971</v>
      </c>
      <c r="CE289" s="793" t="s">
        <v>1971</v>
      </c>
      <c r="CF289" s="788" t="s">
        <v>1971</v>
      </c>
      <c r="CG289" s="788" t="s">
        <v>1971</v>
      </c>
      <c r="CH289" s="788" t="s">
        <v>1971</v>
      </c>
      <c r="CI289" s="788" t="s">
        <v>1971</v>
      </c>
      <c r="CJ289" s="793" t="s">
        <v>1971</v>
      </c>
      <c r="CK289" s="796" t="s">
        <v>1971</v>
      </c>
      <c r="CL289" s="788" t="s">
        <v>1971</v>
      </c>
      <c r="CM289" s="788" t="s">
        <v>1971</v>
      </c>
      <c r="CN289" s="788" t="s">
        <v>1971</v>
      </c>
      <c r="CO289" s="793" t="s">
        <v>1971</v>
      </c>
      <c r="CP289" s="796" t="s">
        <v>1971</v>
      </c>
      <c r="CQ289" s="788" t="s">
        <v>1971</v>
      </c>
      <c r="CR289" s="788" t="s">
        <v>1971</v>
      </c>
      <c r="CS289" s="788" t="s">
        <v>1971</v>
      </c>
      <c r="CT289" s="793" t="s">
        <v>1971</v>
      </c>
      <c r="CU289" s="1273">
        <v>-1.8520000000000001</v>
      </c>
      <c r="CV289" s="1272" t="s">
        <v>1971</v>
      </c>
      <c r="CW289" s="1272" t="s">
        <v>1971</v>
      </c>
      <c r="CX289" s="1274" t="s">
        <v>1971</v>
      </c>
      <c r="CY289" s="1272">
        <v>1.1910000000000001</v>
      </c>
      <c r="CZ289" s="1272" t="s">
        <v>1971</v>
      </c>
      <c r="DA289" s="1272" t="s">
        <v>1971</v>
      </c>
      <c r="DB289" s="1274" t="s">
        <v>1971</v>
      </c>
      <c r="DC289" s="773" t="s">
        <v>1998</v>
      </c>
      <c r="DD289" s="801">
        <v>1</v>
      </c>
      <c r="DE289" s="802"/>
    </row>
    <row r="290" spans="1:109" ht="15.75" customHeight="1">
      <c r="A290" s="760" t="s">
        <v>996</v>
      </c>
      <c r="B290" s="761">
        <v>284</v>
      </c>
      <c r="C290" s="777" t="s">
        <v>3152</v>
      </c>
      <c r="D290" s="761" t="s">
        <v>3096</v>
      </c>
      <c r="E290" s="761" t="s">
        <v>3108</v>
      </c>
      <c r="F290" s="773" t="s">
        <v>3153</v>
      </c>
      <c r="G290" s="778" t="s">
        <v>3154</v>
      </c>
      <c r="H290" s="779" t="s">
        <v>3155</v>
      </c>
      <c r="I290" s="780"/>
      <c r="J290" s="781">
        <v>1</v>
      </c>
      <c r="K290" s="781"/>
      <c r="L290" s="781"/>
      <c r="M290" s="781"/>
      <c r="N290" s="781"/>
      <c r="O290" s="781"/>
      <c r="P290" s="782"/>
      <c r="Q290" s="783">
        <f t="shared" si="4"/>
        <v>1</v>
      </c>
      <c r="R290" s="777" t="s">
        <v>963</v>
      </c>
      <c r="S290" s="761"/>
      <c r="T290" s="849"/>
      <c r="U290" s="761" t="s">
        <v>3099</v>
      </c>
      <c r="V290" s="761" t="s">
        <v>293</v>
      </c>
      <c r="W290" s="761" t="s">
        <v>3156</v>
      </c>
      <c r="X290" s="817">
        <v>0</v>
      </c>
      <c r="Y290" s="807" t="s">
        <v>966</v>
      </c>
      <c r="Z290" s="778"/>
      <c r="AA290" s="773"/>
      <c r="AB290" s="773"/>
      <c r="AC290" s="773"/>
      <c r="AD290" s="773"/>
      <c r="AE290" s="773"/>
      <c r="AF290" s="787"/>
      <c r="AG290" s="861"/>
      <c r="AH290" s="788"/>
      <c r="AI290" s="788"/>
      <c r="AJ290" s="788"/>
      <c r="AK290" s="788"/>
      <c r="AL290" s="788"/>
      <c r="AM290" s="788"/>
      <c r="AN290" s="788"/>
      <c r="AO290" s="795"/>
      <c r="AP290" s="795"/>
      <c r="AQ290" s="794">
        <v>49</v>
      </c>
      <c r="AR290" s="795">
        <v>51</v>
      </c>
      <c r="AS290" s="795">
        <v>53</v>
      </c>
      <c r="AT290" s="795">
        <v>54</v>
      </c>
      <c r="AU290" s="808">
        <v>55</v>
      </c>
      <c r="AV290" s="794"/>
      <c r="AW290" s="795"/>
      <c r="AX290" s="795"/>
      <c r="AY290" s="795"/>
      <c r="AZ290" s="795"/>
      <c r="BA290" s="795"/>
      <c r="BB290" s="795"/>
      <c r="BC290" s="795"/>
      <c r="BD290" s="795"/>
      <c r="BE290" s="795"/>
      <c r="BF290" s="795"/>
      <c r="BG290" s="795"/>
      <c r="BH290" s="795"/>
      <c r="BI290" s="795"/>
      <c r="BJ290" s="795"/>
      <c r="BK290" s="808"/>
      <c r="BL290" s="822"/>
      <c r="BM290" s="823"/>
      <c r="BN290" s="823"/>
      <c r="BO290" s="823"/>
      <c r="BP290" s="824"/>
      <c r="BQ290" s="796" t="s">
        <v>1971</v>
      </c>
      <c r="BR290" s="788" t="s">
        <v>1971</v>
      </c>
      <c r="BS290" s="788" t="s">
        <v>1971</v>
      </c>
      <c r="BT290" s="788" t="s">
        <v>1971</v>
      </c>
      <c r="BU290" s="818" t="s">
        <v>1971</v>
      </c>
      <c r="BV290" s="816" t="s">
        <v>1971</v>
      </c>
      <c r="BW290" s="817" t="s">
        <v>1971</v>
      </c>
      <c r="BX290" s="817" t="s">
        <v>1971</v>
      </c>
      <c r="BY290" s="817" t="s">
        <v>1971</v>
      </c>
      <c r="BZ290" s="817" t="s">
        <v>1971</v>
      </c>
      <c r="CA290" s="796" t="s">
        <v>1971</v>
      </c>
      <c r="CB290" s="788" t="s">
        <v>1971</v>
      </c>
      <c r="CC290" s="788" t="s">
        <v>1971</v>
      </c>
      <c r="CD290" s="788" t="s">
        <v>1971</v>
      </c>
      <c r="CE290" s="793" t="s">
        <v>1971</v>
      </c>
      <c r="CF290" s="788" t="s">
        <v>1971</v>
      </c>
      <c r="CG290" s="788" t="s">
        <v>1971</v>
      </c>
      <c r="CH290" s="788" t="s">
        <v>1971</v>
      </c>
      <c r="CI290" s="788" t="s">
        <v>1971</v>
      </c>
      <c r="CJ290" s="793" t="s">
        <v>1971</v>
      </c>
      <c r="CK290" s="796" t="s">
        <v>1971</v>
      </c>
      <c r="CL290" s="788" t="s">
        <v>1971</v>
      </c>
      <c r="CM290" s="788" t="s">
        <v>1971</v>
      </c>
      <c r="CN290" s="788" t="s">
        <v>1971</v>
      </c>
      <c r="CO290" s="793" t="s">
        <v>1971</v>
      </c>
      <c r="CP290" s="796" t="s">
        <v>1971</v>
      </c>
      <c r="CQ290" s="788" t="s">
        <v>1971</v>
      </c>
      <c r="CR290" s="788" t="s">
        <v>1971</v>
      </c>
      <c r="CS290" s="788" t="s">
        <v>1971</v>
      </c>
      <c r="CT290" s="793" t="s">
        <v>1971</v>
      </c>
      <c r="CU290" s="1273" t="s">
        <v>1971</v>
      </c>
      <c r="CV290" s="1272" t="s">
        <v>1971</v>
      </c>
      <c r="CW290" s="1272" t="s">
        <v>1971</v>
      </c>
      <c r="CX290" s="1274" t="s">
        <v>1971</v>
      </c>
      <c r="CY290" s="1272" t="s">
        <v>1971</v>
      </c>
      <c r="CZ290" s="1272" t="s">
        <v>1971</v>
      </c>
      <c r="DA290" s="1272" t="s">
        <v>1971</v>
      </c>
      <c r="DB290" s="1274" t="s">
        <v>1971</v>
      </c>
      <c r="DC290" s="773"/>
      <c r="DD290" s="801">
        <v>1</v>
      </c>
      <c r="DE290" s="802"/>
    </row>
    <row r="291" spans="1:109" ht="15.75" customHeight="1">
      <c r="A291" s="760" t="s">
        <v>996</v>
      </c>
      <c r="B291" s="761">
        <v>285</v>
      </c>
      <c r="C291" s="777" t="s">
        <v>3157</v>
      </c>
      <c r="D291" s="761" t="s">
        <v>3096</v>
      </c>
      <c r="E291" s="761" t="s">
        <v>3108</v>
      </c>
      <c r="F291" s="773" t="s">
        <v>3158</v>
      </c>
      <c r="G291" s="778" t="s">
        <v>3159</v>
      </c>
      <c r="H291" s="779" t="s">
        <v>3160</v>
      </c>
      <c r="I291" s="780"/>
      <c r="J291" s="781">
        <v>1</v>
      </c>
      <c r="K291" s="781"/>
      <c r="L291" s="781"/>
      <c r="M291" s="781"/>
      <c r="N291" s="781"/>
      <c r="O291" s="781"/>
      <c r="P291" s="782"/>
      <c r="Q291" s="783">
        <f t="shared" si="4"/>
        <v>1</v>
      </c>
      <c r="R291" s="777" t="s">
        <v>963</v>
      </c>
      <c r="S291" s="761"/>
      <c r="T291" s="849"/>
      <c r="U291" s="761" t="s">
        <v>3099</v>
      </c>
      <c r="V291" s="761" t="s">
        <v>991</v>
      </c>
      <c r="W291" s="761" t="s">
        <v>3161</v>
      </c>
      <c r="X291" s="817">
        <v>0</v>
      </c>
      <c r="Y291" s="814" t="s">
        <v>966</v>
      </c>
      <c r="Z291" s="778"/>
      <c r="AA291" s="773"/>
      <c r="AB291" s="773"/>
      <c r="AC291" s="773"/>
      <c r="AD291" s="773"/>
      <c r="AE291" s="773"/>
      <c r="AF291" s="787"/>
      <c r="AG291" s="788"/>
      <c r="AH291" s="788"/>
      <c r="AI291" s="788"/>
      <c r="AJ291" s="788"/>
      <c r="AK291" s="788"/>
      <c r="AL291" s="788"/>
      <c r="AM291" s="788"/>
      <c r="AN291" s="788"/>
      <c r="AO291" s="788"/>
      <c r="AP291" s="817"/>
      <c r="AQ291" s="816">
        <v>500</v>
      </c>
      <c r="AR291" s="817">
        <v>1000</v>
      </c>
      <c r="AS291" s="817">
        <v>1500</v>
      </c>
      <c r="AT291" s="817">
        <v>2000</v>
      </c>
      <c r="AU291" s="818">
        <v>2500</v>
      </c>
      <c r="AV291" s="816"/>
      <c r="AW291" s="817"/>
      <c r="AX291" s="817"/>
      <c r="AY291" s="817"/>
      <c r="AZ291" s="817"/>
      <c r="BA291" s="817"/>
      <c r="BB291" s="817"/>
      <c r="BC291" s="817"/>
      <c r="BD291" s="817"/>
      <c r="BE291" s="817"/>
      <c r="BF291" s="817"/>
      <c r="BG291" s="817"/>
      <c r="BH291" s="817"/>
      <c r="BI291" s="817"/>
      <c r="BJ291" s="817"/>
      <c r="BK291" s="818"/>
      <c r="BL291" s="777"/>
      <c r="BM291" s="773"/>
      <c r="BN291" s="773"/>
      <c r="BO291" s="773"/>
      <c r="BP291" s="784"/>
      <c r="BQ291" s="796" t="s">
        <v>1971</v>
      </c>
      <c r="BR291" s="788" t="s">
        <v>1971</v>
      </c>
      <c r="BS291" s="788" t="s">
        <v>1971</v>
      </c>
      <c r="BT291" s="788" t="s">
        <v>1971</v>
      </c>
      <c r="BU291" s="793" t="s">
        <v>1971</v>
      </c>
      <c r="BV291" s="816" t="s">
        <v>1971</v>
      </c>
      <c r="BW291" s="817" t="s">
        <v>1971</v>
      </c>
      <c r="BX291" s="817" t="s">
        <v>1971</v>
      </c>
      <c r="BY291" s="817" t="s">
        <v>1971</v>
      </c>
      <c r="BZ291" s="817" t="s">
        <v>1971</v>
      </c>
      <c r="CA291" s="816" t="s">
        <v>1971</v>
      </c>
      <c r="CB291" s="817" t="s">
        <v>1971</v>
      </c>
      <c r="CC291" s="817" t="s">
        <v>1971</v>
      </c>
      <c r="CD291" s="817" t="s">
        <v>1971</v>
      </c>
      <c r="CE291" s="818" t="s">
        <v>1971</v>
      </c>
      <c r="CF291" s="817" t="s">
        <v>1971</v>
      </c>
      <c r="CG291" s="817" t="s">
        <v>1971</v>
      </c>
      <c r="CH291" s="817" t="s">
        <v>1971</v>
      </c>
      <c r="CI291" s="817" t="s">
        <v>1971</v>
      </c>
      <c r="CJ291" s="818" t="s">
        <v>1971</v>
      </c>
      <c r="CK291" s="816" t="s">
        <v>1971</v>
      </c>
      <c r="CL291" s="817" t="s">
        <v>1971</v>
      </c>
      <c r="CM291" s="817" t="s">
        <v>1971</v>
      </c>
      <c r="CN291" s="817" t="s">
        <v>1971</v>
      </c>
      <c r="CO291" s="818" t="s">
        <v>1971</v>
      </c>
      <c r="CP291" s="796" t="s">
        <v>1971</v>
      </c>
      <c r="CQ291" s="788" t="s">
        <v>1971</v>
      </c>
      <c r="CR291" s="788" t="s">
        <v>1971</v>
      </c>
      <c r="CS291" s="788" t="s">
        <v>1971</v>
      </c>
      <c r="CT291" s="793" t="s">
        <v>1971</v>
      </c>
      <c r="CU291" s="1273" t="s">
        <v>1971</v>
      </c>
      <c r="CV291" s="1272" t="s">
        <v>1971</v>
      </c>
      <c r="CW291" s="1272" t="s">
        <v>1971</v>
      </c>
      <c r="CX291" s="1274" t="s">
        <v>1971</v>
      </c>
      <c r="CY291" s="1272" t="s">
        <v>1971</v>
      </c>
      <c r="CZ291" s="1272" t="s">
        <v>1971</v>
      </c>
      <c r="DA291" s="1272" t="s">
        <v>1971</v>
      </c>
      <c r="DB291" s="1274" t="s">
        <v>1971</v>
      </c>
      <c r="DC291" s="773"/>
      <c r="DD291" s="801">
        <v>1</v>
      </c>
      <c r="DE291" s="802"/>
    </row>
    <row r="292" spans="1:109" ht="15.75" customHeight="1">
      <c r="A292" s="760" t="s">
        <v>996</v>
      </c>
      <c r="B292" s="761">
        <v>286</v>
      </c>
      <c r="C292" s="777" t="s">
        <v>3162</v>
      </c>
      <c r="D292" s="761" t="s">
        <v>3096</v>
      </c>
      <c r="E292" s="761" t="s">
        <v>3108</v>
      </c>
      <c r="F292" s="773" t="s">
        <v>3163</v>
      </c>
      <c r="G292" s="778" t="s">
        <v>3164</v>
      </c>
      <c r="H292" s="779" t="s">
        <v>3165</v>
      </c>
      <c r="I292" s="780"/>
      <c r="J292" s="781">
        <v>1</v>
      </c>
      <c r="K292" s="781"/>
      <c r="L292" s="781"/>
      <c r="M292" s="781"/>
      <c r="N292" s="781"/>
      <c r="O292" s="781"/>
      <c r="P292" s="782"/>
      <c r="Q292" s="783">
        <f t="shared" si="4"/>
        <v>1</v>
      </c>
      <c r="R292" s="777" t="s">
        <v>975</v>
      </c>
      <c r="S292" s="761" t="s">
        <v>964</v>
      </c>
      <c r="T292" s="849" t="s">
        <v>965</v>
      </c>
      <c r="U292" s="761" t="s">
        <v>3099</v>
      </c>
      <c r="V292" s="761" t="s">
        <v>991</v>
      </c>
      <c r="W292" s="761" t="s">
        <v>3166</v>
      </c>
      <c r="X292" s="817">
        <v>0</v>
      </c>
      <c r="Y292" s="809" t="s">
        <v>966</v>
      </c>
      <c r="Z292" s="778"/>
      <c r="AA292" s="773"/>
      <c r="AB292" s="773"/>
      <c r="AC292" s="773"/>
      <c r="AD292" s="773"/>
      <c r="AE292" s="773"/>
      <c r="AF292" s="787"/>
      <c r="AG292" s="788"/>
      <c r="AH292" s="788"/>
      <c r="AI292" s="788"/>
      <c r="AJ292" s="788"/>
      <c r="AK292" s="788"/>
      <c r="AL292" s="788"/>
      <c r="AM292" s="788"/>
      <c r="AN292" s="795"/>
      <c r="AO292" s="795"/>
      <c r="AP292" s="795"/>
      <c r="AQ292" s="794">
        <v>3529</v>
      </c>
      <c r="AR292" s="795">
        <v>3529</v>
      </c>
      <c r="AS292" s="795">
        <v>3529</v>
      </c>
      <c r="AT292" s="795">
        <v>3529</v>
      </c>
      <c r="AU292" s="808">
        <v>3529</v>
      </c>
      <c r="AV292" s="794"/>
      <c r="AW292" s="795"/>
      <c r="AX292" s="795"/>
      <c r="AY292" s="795"/>
      <c r="AZ292" s="795"/>
      <c r="BA292" s="795"/>
      <c r="BB292" s="795"/>
      <c r="BC292" s="795"/>
      <c r="BD292" s="795"/>
      <c r="BE292" s="795"/>
      <c r="BF292" s="795"/>
      <c r="BG292" s="795"/>
      <c r="BH292" s="795"/>
      <c r="BI292" s="795"/>
      <c r="BJ292" s="795"/>
      <c r="BK292" s="808"/>
      <c r="BL292" s="777" t="s">
        <v>961</v>
      </c>
      <c r="BM292" s="773" t="s">
        <v>961</v>
      </c>
      <c r="BN292" s="773" t="s">
        <v>961</v>
      </c>
      <c r="BO292" s="773" t="s">
        <v>961</v>
      </c>
      <c r="BP292" s="784" t="s">
        <v>961</v>
      </c>
      <c r="BQ292" s="796" t="s">
        <v>1971</v>
      </c>
      <c r="BR292" s="788" t="s">
        <v>1971</v>
      </c>
      <c r="BS292" s="788" t="s">
        <v>1971</v>
      </c>
      <c r="BT292" s="788" t="s">
        <v>1971</v>
      </c>
      <c r="BU292" s="793" t="s">
        <v>1971</v>
      </c>
      <c r="BV292" s="796" t="s">
        <v>1971</v>
      </c>
      <c r="BW292" s="788" t="s">
        <v>1971</v>
      </c>
      <c r="BX292" s="788" t="s">
        <v>1971</v>
      </c>
      <c r="BY292" s="788" t="s">
        <v>1971</v>
      </c>
      <c r="BZ292" s="788" t="s">
        <v>1971</v>
      </c>
      <c r="CA292" s="794" t="s">
        <v>1971</v>
      </c>
      <c r="CB292" s="795" t="s">
        <v>1971</v>
      </c>
      <c r="CC292" s="795" t="s">
        <v>1971</v>
      </c>
      <c r="CD292" s="795" t="s">
        <v>1971</v>
      </c>
      <c r="CE292" s="808" t="s">
        <v>1971</v>
      </c>
      <c r="CF292" s="788">
        <v>0</v>
      </c>
      <c r="CG292" s="788">
        <v>0</v>
      </c>
      <c r="CH292" s="788">
        <v>0</v>
      </c>
      <c r="CI292" s="788">
        <v>0</v>
      </c>
      <c r="CJ292" s="793">
        <v>0</v>
      </c>
      <c r="CK292" s="796">
        <v>17644</v>
      </c>
      <c r="CL292" s="788">
        <v>17644</v>
      </c>
      <c r="CM292" s="788">
        <v>17644</v>
      </c>
      <c r="CN292" s="788">
        <v>17644</v>
      </c>
      <c r="CO292" s="793">
        <v>17644</v>
      </c>
      <c r="CP292" s="796" t="s">
        <v>1971</v>
      </c>
      <c r="CQ292" s="788" t="s">
        <v>1971</v>
      </c>
      <c r="CR292" s="788" t="s">
        <v>1971</v>
      </c>
      <c r="CS292" s="788" t="s">
        <v>1971</v>
      </c>
      <c r="CT292" s="793" t="s">
        <v>1971</v>
      </c>
      <c r="CU292" s="1272" t="s">
        <v>1971</v>
      </c>
      <c r="CV292" s="1272" t="s">
        <v>1971</v>
      </c>
      <c r="CW292" s="1272" t="s">
        <v>1971</v>
      </c>
      <c r="CX292" s="1274" t="s">
        <v>1971</v>
      </c>
      <c r="CY292" s="1272">
        <v>3.63E-6</v>
      </c>
      <c r="CZ292" s="1272" t="s">
        <v>1971</v>
      </c>
      <c r="DA292" s="1272" t="s">
        <v>1971</v>
      </c>
      <c r="DB292" s="1274" t="s">
        <v>1971</v>
      </c>
      <c r="DC292" s="773"/>
      <c r="DD292" s="801">
        <v>1</v>
      </c>
      <c r="DE292" s="802"/>
    </row>
    <row r="293" spans="1:109" ht="16.5" customHeight="1">
      <c r="A293" s="760" t="s">
        <v>996</v>
      </c>
      <c r="B293" s="761">
        <v>287</v>
      </c>
      <c r="C293" s="777" t="s">
        <v>3167</v>
      </c>
      <c r="D293" s="761" t="s">
        <v>3168</v>
      </c>
      <c r="E293" s="761" t="s">
        <v>3108</v>
      </c>
      <c r="F293" s="773" t="s">
        <v>3169</v>
      </c>
      <c r="G293" s="778" t="s">
        <v>1964</v>
      </c>
      <c r="H293" s="779" t="s">
        <v>3170</v>
      </c>
      <c r="I293" s="780"/>
      <c r="J293" s="781">
        <v>0.433</v>
      </c>
      <c r="K293" s="781">
        <v>0.56699999999999995</v>
      </c>
      <c r="L293" s="781"/>
      <c r="M293" s="781"/>
      <c r="N293" s="781"/>
      <c r="O293" s="781"/>
      <c r="P293" s="782"/>
      <c r="Q293" s="783">
        <f t="shared" si="4"/>
        <v>1</v>
      </c>
      <c r="R293" s="777" t="s">
        <v>988</v>
      </c>
      <c r="S293" s="761" t="s">
        <v>964</v>
      </c>
      <c r="T293" s="849" t="s">
        <v>965</v>
      </c>
      <c r="U293" s="761" t="s">
        <v>3171</v>
      </c>
      <c r="V293" s="761" t="s">
        <v>1039</v>
      </c>
      <c r="W293" s="761" t="s">
        <v>3172</v>
      </c>
      <c r="X293" s="1263">
        <v>2</v>
      </c>
      <c r="Y293" s="809" t="s">
        <v>966</v>
      </c>
      <c r="Z293" s="778" t="s">
        <v>1964</v>
      </c>
      <c r="AA293" s="773"/>
      <c r="AB293" s="773"/>
      <c r="AC293" s="773"/>
      <c r="AD293" s="773"/>
      <c r="AE293" s="773"/>
      <c r="AF293" s="787"/>
      <c r="AG293" s="788"/>
      <c r="AH293" s="788"/>
      <c r="AI293" s="788"/>
      <c r="AJ293" s="788"/>
      <c r="AK293" s="788"/>
      <c r="AL293" s="788"/>
      <c r="AM293" s="788"/>
      <c r="AN293" s="788"/>
      <c r="AO293" s="788"/>
      <c r="AP293" s="788"/>
      <c r="AQ293" s="1394"/>
      <c r="AR293" s="1343"/>
      <c r="AS293" s="1343"/>
      <c r="AT293" s="1343"/>
      <c r="AU293" s="1344"/>
      <c r="AV293" s="796"/>
      <c r="AW293" s="788"/>
      <c r="AX293" s="788"/>
      <c r="AY293" s="788"/>
      <c r="AZ293" s="788"/>
      <c r="BA293" s="788"/>
      <c r="BB293" s="788"/>
      <c r="BC293" s="788"/>
      <c r="BD293" s="788"/>
      <c r="BE293" s="788"/>
      <c r="BF293" s="788"/>
      <c r="BG293" s="788"/>
      <c r="BH293" s="788"/>
      <c r="BI293" s="788"/>
      <c r="BJ293" s="788"/>
      <c r="BK293" s="793"/>
      <c r="BL293" s="1351"/>
      <c r="BM293" s="1352"/>
      <c r="BN293" s="1352"/>
      <c r="BO293" s="1352"/>
      <c r="BP293" s="1414"/>
      <c r="BQ293" s="1394"/>
      <c r="BR293" s="1343"/>
      <c r="BS293" s="1343"/>
      <c r="BT293" s="1343"/>
      <c r="BU293" s="1723"/>
      <c r="BV293" s="1395"/>
      <c r="BW293" s="1348"/>
      <c r="BX293" s="1348"/>
      <c r="BY293" s="1348"/>
      <c r="BZ293" s="1348"/>
      <c r="CA293" s="1395"/>
      <c r="CB293" s="1348"/>
      <c r="CC293" s="1348"/>
      <c r="CD293" s="1348"/>
      <c r="CE293" s="1349"/>
      <c r="CF293" s="1348"/>
      <c r="CG293" s="1348"/>
      <c r="CH293" s="1348"/>
      <c r="CI293" s="1348"/>
      <c r="CJ293" s="1349"/>
      <c r="CK293" s="1395"/>
      <c r="CL293" s="1348"/>
      <c r="CM293" s="1348"/>
      <c r="CN293" s="1348"/>
      <c r="CO293" s="1349"/>
      <c r="CP293" s="1395"/>
      <c r="CQ293" s="1348"/>
      <c r="CR293" s="1348"/>
      <c r="CS293" s="1348"/>
      <c r="CT293" s="1349"/>
      <c r="CU293" s="1499"/>
      <c r="CV293" s="1490"/>
      <c r="CW293" s="1490"/>
      <c r="CX293" s="1695"/>
      <c r="CY293" s="1490"/>
      <c r="CZ293" s="1490"/>
      <c r="DA293" s="1490"/>
      <c r="DB293" s="1695"/>
      <c r="DC293" s="1352"/>
      <c r="DD293" s="1696"/>
      <c r="DE293" s="1701"/>
    </row>
    <row r="294" spans="1:109" ht="15.75" customHeight="1">
      <c r="A294" s="760" t="s">
        <v>996</v>
      </c>
      <c r="B294" s="761">
        <v>288</v>
      </c>
      <c r="C294" s="777" t="s">
        <v>3173</v>
      </c>
      <c r="D294" s="761" t="s">
        <v>3168</v>
      </c>
      <c r="E294" s="761" t="s">
        <v>3108</v>
      </c>
      <c r="F294" s="773" t="s">
        <v>3174</v>
      </c>
      <c r="G294" s="778" t="s">
        <v>3175</v>
      </c>
      <c r="H294" s="779" t="s">
        <v>3176</v>
      </c>
      <c r="I294" s="780"/>
      <c r="J294" s="781"/>
      <c r="K294" s="781">
        <v>1</v>
      </c>
      <c r="L294" s="781"/>
      <c r="M294" s="781"/>
      <c r="N294" s="781"/>
      <c r="O294" s="781"/>
      <c r="P294" s="782"/>
      <c r="Q294" s="783">
        <f t="shared" si="4"/>
        <v>1</v>
      </c>
      <c r="R294" s="777" t="s">
        <v>988</v>
      </c>
      <c r="S294" s="761" t="s">
        <v>964</v>
      </c>
      <c r="T294" s="849" t="s">
        <v>965</v>
      </c>
      <c r="U294" s="761" t="s">
        <v>3117</v>
      </c>
      <c r="V294" s="761" t="s">
        <v>991</v>
      </c>
      <c r="W294" s="761" t="s">
        <v>3177</v>
      </c>
      <c r="X294" s="817">
        <v>0</v>
      </c>
      <c r="Y294" s="809" t="s">
        <v>966</v>
      </c>
      <c r="Z294" s="778"/>
      <c r="AA294" s="773"/>
      <c r="AB294" s="773"/>
      <c r="AC294" s="773"/>
      <c r="AD294" s="773"/>
      <c r="AE294" s="773"/>
      <c r="AF294" s="787"/>
      <c r="AG294" s="788"/>
      <c r="AH294" s="788"/>
      <c r="AI294" s="795"/>
      <c r="AJ294" s="795"/>
      <c r="AK294" s="795"/>
      <c r="AL294" s="795"/>
      <c r="AM294" s="795"/>
      <c r="AN294" s="795"/>
      <c r="AO294" s="795"/>
      <c r="AP294" s="795"/>
      <c r="AQ294" s="794">
        <v>0</v>
      </c>
      <c r="AR294" s="795">
        <v>0</v>
      </c>
      <c r="AS294" s="795">
        <v>0</v>
      </c>
      <c r="AT294" s="795">
        <v>1</v>
      </c>
      <c r="AU294" s="808">
        <v>2</v>
      </c>
      <c r="AV294" s="794"/>
      <c r="AW294" s="795"/>
      <c r="AX294" s="795"/>
      <c r="AY294" s="795"/>
      <c r="AZ294" s="795"/>
      <c r="BA294" s="795"/>
      <c r="BB294" s="795"/>
      <c r="BC294" s="795"/>
      <c r="BD294" s="795"/>
      <c r="BE294" s="795"/>
      <c r="BF294" s="795"/>
      <c r="BG294" s="795"/>
      <c r="BH294" s="795"/>
      <c r="BI294" s="795"/>
      <c r="BJ294" s="795"/>
      <c r="BK294" s="808"/>
      <c r="BL294" s="777"/>
      <c r="BM294" s="773"/>
      <c r="BN294" s="773"/>
      <c r="BO294" s="773"/>
      <c r="BP294" s="784" t="s">
        <v>961</v>
      </c>
      <c r="BQ294" s="796" t="s">
        <v>1971</v>
      </c>
      <c r="BR294" s="788" t="s">
        <v>1971</v>
      </c>
      <c r="BS294" s="788" t="s">
        <v>1971</v>
      </c>
      <c r="BT294" s="788" t="s">
        <v>1971</v>
      </c>
      <c r="BU294" s="793" t="s">
        <v>1971</v>
      </c>
      <c r="BV294" s="796" t="s">
        <v>1971</v>
      </c>
      <c r="BW294" s="788" t="s">
        <v>1971</v>
      </c>
      <c r="BX294" s="788" t="s">
        <v>1971</v>
      </c>
      <c r="BY294" s="788" t="s">
        <v>1971</v>
      </c>
      <c r="BZ294" s="788" t="s">
        <v>1971</v>
      </c>
      <c r="CA294" s="794" t="s">
        <v>1971</v>
      </c>
      <c r="CB294" s="795" t="s">
        <v>1971</v>
      </c>
      <c r="CC294" s="795" t="s">
        <v>1971</v>
      </c>
      <c r="CD294" s="795" t="s">
        <v>1971</v>
      </c>
      <c r="CE294" s="808" t="s">
        <v>1971</v>
      </c>
      <c r="CF294" s="788" t="s">
        <v>1971</v>
      </c>
      <c r="CG294" s="788" t="s">
        <v>1971</v>
      </c>
      <c r="CH294" s="788" t="s">
        <v>1971</v>
      </c>
      <c r="CI294" s="788" t="s">
        <v>1971</v>
      </c>
      <c r="CJ294" s="793" t="s">
        <v>1971</v>
      </c>
      <c r="CK294" s="796" t="s">
        <v>1971</v>
      </c>
      <c r="CL294" s="788" t="s">
        <v>1971</v>
      </c>
      <c r="CM294" s="788" t="s">
        <v>1971</v>
      </c>
      <c r="CN294" s="788" t="s">
        <v>1971</v>
      </c>
      <c r="CO294" s="793" t="s">
        <v>1971</v>
      </c>
      <c r="CP294" s="796" t="s">
        <v>1971</v>
      </c>
      <c r="CQ294" s="788" t="s">
        <v>1971</v>
      </c>
      <c r="CR294" s="788" t="s">
        <v>1971</v>
      </c>
      <c r="CS294" s="788" t="s">
        <v>1971</v>
      </c>
      <c r="CT294" s="793" t="s">
        <v>1971</v>
      </c>
      <c r="CU294" s="1273">
        <v>-1.7</v>
      </c>
      <c r="CV294" s="1272" t="s">
        <v>1971</v>
      </c>
      <c r="CW294" s="1272" t="s">
        <v>1971</v>
      </c>
      <c r="CX294" s="1274" t="s">
        <v>1971</v>
      </c>
      <c r="CY294" s="1272">
        <v>1.1910000000000001</v>
      </c>
      <c r="CZ294" s="1272" t="s">
        <v>1971</v>
      </c>
      <c r="DA294" s="1272" t="s">
        <v>1971</v>
      </c>
      <c r="DB294" s="1274" t="s">
        <v>1971</v>
      </c>
      <c r="DC294" s="773"/>
      <c r="DD294" s="801">
        <v>1</v>
      </c>
      <c r="DE294" s="802"/>
    </row>
    <row r="295" spans="1:109" ht="15.75" customHeight="1">
      <c r="A295" s="760" t="s">
        <v>996</v>
      </c>
      <c r="B295" s="761">
        <v>289</v>
      </c>
      <c r="C295" s="777" t="s">
        <v>3178</v>
      </c>
      <c r="D295" s="761" t="s">
        <v>3179</v>
      </c>
      <c r="E295" s="761" t="s">
        <v>3108</v>
      </c>
      <c r="F295" s="773" t="s">
        <v>3180</v>
      </c>
      <c r="G295" s="778" t="s">
        <v>1960</v>
      </c>
      <c r="H295" s="779" t="s">
        <v>3181</v>
      </c>
      <c r="I295" s="780"/>
      <c r="J295" s="781"/>
      <c r="K295" s="781"/>
      <c r="L295" s="781"/>
      <c r="M295" s="781">
        <v>1</v>
      </c>
      <c r="N295" s="781"/>
      <c r="O295" s="781"/>
      <c r="P295" s="782"/>
      <c r="Q295" s="783">
        <f t="shared" si="4"/>
        <v>1</v>
      </c>
      <c r="R295" s="777" t="s">
        <v>988</v>
      </c>
      <c r="S295" s="761" t="s">
        <v>964</v>
      </c>
      <c r="T295" s="849" t="s">
        <v>965</v>
      </c>
      <c r="U295" s="761" t="s">
        <v>3182</v>
      </c>
      <c r="V295" s="761" t="s">
        <v>1039</v>
      </c>
      <c r="W295" s="761" t="s">
        <v>3183</v>
      </c>
      <c r="X295" s="1263">
        <v>2</v>
      </c>
      <c r="Y295" s="809" t="s">
        <v>966</v>
      </c>
      <c r="Z295" s="778" t="s">
        <v>1960</v>
      </c>
      <c r="AA295" s="773"/>
      <c r="AB295" s="773"/>
      <c r="AC295" s="773"/>
      <c r="AD295" s="773"/>
      <c r="AE295" s="773"/>
      <c r="AF295" s="787"/>
      <c r="AG295" s="788"/>
      <c r="AH295" s="788"/>
      <c r="AI295" s="788"/>
      <c r="AJ295" s="788"/>
      <c r="AK295" s="788"/>
      <c r="AL295" s="788"/>
      <c r="AM295" s="788"/>
      <c r="AN295" s="788"/>
      <c r="AO295" s="788"/>
      <c r="AP295" s="788"/>
      <c r="AQ295" s="1394"/>
      <c r="AR295" s="1343"/>
      <c r="AS295" s="1343"/>
      <c r="AT295" s="1343"/>
      <c r="AU295" s="1344"/>
      <c r="AV295" s="796"/>
      <c r="AW295" s="788"/>
      <c r="AX295" s="788"/>
      <c r="AY295" s="788"/>
      <c r="AZ295" s="788"/>
      <c r="BA295" s="788"/>
      <c r="BB295" s="788"/>
      <c r="BC295" s="788"/>
      <c r="BD295" s="788"/>
      <c r="BE295" s="788"/>
      <c r="BF295" s="788"/>
      <c r="BG295" s="788"/>
      <c r="BH295" s="788"/>
      <c r="BI295" s="788"/>
      <c r="BJ295" s="788"/>
      <c r="BK295" s="793"/>
      <c r="BL295" s="1351"/>
      <c r="BM295" s="1352"/>
      <c r="BN295" s="1352"/>
      <c r="BO295" s="1352"/>
      <c r="BP295" s="1414"/>
      <c r="BQ295" s="1394"/>
      <c r="BR295" s="1343"/>
      <c r="BS295" s="1343"/>
      <c r="BT295" s="1343"/>
      <c r="BU295" s="1344"/>
      <c r="BV295" s="1394"/>
      <c r="BW295" s="1343"/>
      <c r="BX295" s="1343"/>
      <c r="BY295" s="1343"/>
      <c r="BZ295" s="1343"/>
      <c r="CA295" s="1394"/>
      <c r="CB295" s="1343"/>
      <c r="CC295" s="1343"/>
      <c r="CD295" s="1343"/>
      <c r="CE295" s="1344"/>
      <c r="CF295" s="1343"/>
      <c r="CG295" s="1343"/>
      <c r="CH295" s="1343"/>
      <c r="CI295" s="1343"/>
      <c r="CJ295" s="1343"/>
      <c r="CK295" s="1394"/>
      <c r="CL295" s="1343"/>
      <c r="CM295" s="1343"/>
      <c r="CN295" s="1343"/>
      <c r="CO295" s="1344"/>
      <c r="CP295" s="1394"/>
      <c r="CQ295" s="1343"/>
      <c r="CR295" s="1343"/>
      <c r="CS295" s="1343"/>
      <c r="CT295" s="1344"/>
      <c r="CU295" s="1499"/>
      <c r="CV295" s="1490"/>
      <c r="CW295" s="1490"/>
      <c r="CX295" s="1695"/>
      <c r="CY295" s="1490"/>
      <c r="CZ295" s="1490"/>
      <c r="DA295" s="1490"/>
      <c r="DB295" s="1695"/>
      <c r="DC295" s="1352"/>
      <c r="DD295" s="1696"/>
      <c r="DE295" s="1701"/>
    </row>
    <row r="296" spans="1:109" ht="15.75" customHeight="1">
      <c r="A296" s="760" t="s">
        <v>996</v>
      </c>
      <c r="B296" s="761">
        <v>290</v>
      </c>
      <c r="C296" s="777" t="s">
        <v>3184</v>
      </c>
      <c r="D296" s="761" t="s">
        <v>3185</v>
      </c>
      <c r="E296" s="761" t="s">
        <v>3108</v>
      </c>
      <c r="F296" s="773" t="s">
        <v>3186</v>
      </c>
      <c r="G296" s="778" t="s">
        <v>2290</v>
      </c>
      <c r="H296" s="779" t="s">
        <v>3187</v>
      </c>
      <c r="I296" s="780"/>
      <c r="J296" s="781"/>
      <c r="K296" s="781"/>
      <c r="L296" s="781"/>
      <c r="M296" s="781">
        <v>1</v>
      </c>
      <c r="N296" s="781"/>
      <c r="O296" s="781"/>
      <c r="P296" s="782"/>
      <c r="Q296" s="783">
        <f t="shared" si="4"/>
        <v>1</v>
      </c>
      <c r="R296" s="777" t="s">
        <v>988</v>
      </c>
      <c r="S296" s="761" t="s">
        <v>964</v>
      </c>
      <c r="T296" s="849" t="s">
        <v>965</v>
      </c>
      <c r="U296" s="761" t="s">
        <v>3188</v>
      </c>
      <c r="V296" s="761" t="s">
        <v>293</v>
      </c>
      <c r="W296" s="761" t="s">
        <v>3189</v>
      </c>
      <c r="X296" s="817">
        <v>2</v>
      </c>
      <c r="Y296" s="809" t="s">
        <v>978</v>
      </c>
      <c r="Z296" s="778"/>
      <c r="AA296" s="773"/>
      <c r="AB296" s="773"/>
      <c r="AC296" s="773"/>
      <c r="AD296" s="773"/>
      <c r="AE296" s="773"/>
      <c r="AF296" s="787"/>
      <c r="AG296" s="788"/>
      <c r="AH296" s="788"/>
      <c r="AI296" s="788"/>
      <c r="AJ296" s="788"/>
      <c r="AK296" s="788"/>
      <c r="AL296" s="788"/>
      <c r="AM296" s="788"/>
      <c r="AN296" s="788"/>
      <c r="AO296" s="788"/>
      <c r="AP296" s="788"/>
      <c r="AQ296" s="796">
        <v>2.38</v>
      </c>
      <c r="AR296" s="788">
        <v>2.2799999999999998</v>
      </c>
      <c r="AS296" s="788">
        <v>2.1800000000000002</v>
      </c>
      <c r="AT296" s="788">
        <v>2.12</v>
      </c>
      <c r="AU296" s="793">
        <v>2.06</v>
      </c>
      <c r="AV296" s="796"/>
      <c r="AW296" s="788"/>
      <c r="AX296" s="788"/>
      <c r="AY296" s="788"/>
      <c r="AZ296" s="788"/>
      <c r="BA296" s="788"/>
      <c r="BB296" s="788"/>
      <c r="BC296" s="788"/>
      <c r="BD296" s="788"/>
      <c r="BE296" s="788"/>
      <c r="BF296" s="788"/>
      <c r="BG296" s="788"/>
      <c r="BH296" s="788"/>
      <c r="BI296" s="788"/>
      <c r="BJ296" s="788"/>
      <c r="BK296" s="793"/>
      <c r="BL296" s="777" t="s">
        <v>961</v>
      </c>
      <c r="BM296" s="773" t="s">
        <v>961</v>
      </c>
      <c r="BN296" s="773" t="s">
        <v>961</v>
      </c>
      <c r="BO296" s="773" t="s">
        <v>961</v>
      </c>
      <c r="BP296" s="784" t="s">
        <v>961</v>
      </c>
      <c r="BQ296" s="796" t="s">
        <v>1971</v>
      </c>
      <c r="BR296" s="788" t="s">
        <v>1971</v>
      </c>
      <c r="BS296" s="788" t="s">
        <v>1971</v>
      </c>
      <c r="BT296" s="788" t="s">
        <v>1971</v>
      </c>
      <c r="BU296" s="793" t="s">
        <v>1971</v>
      </c>
      <c r="BV296" s="794">
        <v>2.88</v>
      </c>
      <c r="BW296" s="795">
        <v>2.78</v>
      </c>
      <c r="BX296" s="795">
        <v>2.68</v>
      </c>
      <c r="BY296" s="795">
        <v>2.62</v>
      </c>
      <c r="BZ296" s="795">
        <v>2.56</v>
      </c>
      <c r="CA296" s="796" t="s">
        <v>1971</v>
      </c>
      <c r="CB296" s="788" t="s">
        <v>1971</v>
      </c>
      <c r="CC296" s="788" t="s">
        <v>1971</v>
      </c>
      <c r="CD296" s="788" t="s">
        <v>1971</v>
      </c>
      <c r="CE296" s="793" t="s">
        <v>1971</v>
      </c>
      <c r="CF296" s="798" t="s">
        <v>1971</v>
      </c>
      <c r="CG296" s="798" t="s">
        <v>1971</v>
      </c>
      <c r="CH296" s="798" t="s">
        <v>1971</v>
      </c>
      <c r="CI296" s="798" t="s">
        <v>1971</v>
      </c>
      <c r="CJ296" s="799" t="s">
        <v>1971</v>
      </c>
      <c r="CK296" s="796">
        <v>1.88</v>
      </c>
      <c r="CL296" s="788">
        <v>1.78</v>
      </c>
      <c r="CM296" s="788">
        <v>1.68</v>
      </c>
      <c r="CN296" s="788">
        <v>1.62</v>
      </c>
      <c r="CO296" s="793">
        <v>1.56</v>
      </c>
      <c r="CP296" s="796" t="s">
        <v>1971</v>
      </c>
      <c r="CQ296" s="788" t="s">
        <v>1971</v>
      </c>
      <c r="CR296" s="788" t="s">
        <v>1971</v>
      </c>
      <c r="CS296" s="788" t="s">
        <v>1971</v>
      </c>
      <c r="CT296" s="793" t="s">
        <v>1971</v>
      </c>
      <c r="CU296" s="1273">
        <v>-1.2</v>
      </c>
      <c r="CV296" s="1272" t="s">
        <v>1971</v>
      </c>
      <c r="CW296" s="1272" t="s">
        <v>1971</v>
      </c>
      <c r="CX296" s="1274" t="s">
        <v>1971</v>
      </c>
      <c r="CY296" s="1272">
        <v>1.2</v>
      </c>
      <c r="CZ296" s="1272" t="s">
        <v>1971</v>
      </c>
      <c r="DA296" s="1272" t="s">
        <v>1971</v>
      </c>
      <c r="DB296" s="1274" t="s">
        <v>1971</v>
      </c>
      <c r="DC296" s="773"/>
      <c r="DD296" s="801">
        <v>1</v>
      </c>
      <c r="DE296" s="802"/>
    </row>
    <row r="297" spans="1:109" ht="15.75" customHeight="1">
      <c r="A297" s="760" t="s">
        <v>996</v>
      </c>
      <c r="B297" s="761">
        <v>291</v>
      </c>
      <c r="C297" s="777" t="s">
        <v>3190</v>
      </c>
      <c r="D297" s="761" t="s">
        <v>3185</v>
      </c>
      <c r="E297" s="761" t="s">
        <v>3108</v>
      </c>
      <c r="F297" s="773" t="s">
        <v>3191</v>
      </c>
      <c r="G297" s="778" t="s">
        <v>3192</v>
      </c>
      <c r="H297" s="779" t="s">
        <v>3193</v>
      </c>
      <c r="I297" s="780"/>
      <c r="J297" s="781"/>
      <c r="K297" s="781"/>
      <c r="L297" s="781"/>
      <c r="M297" s="781">
        <v>1</v>
      </c>
      <c r="N297" s="781"/>
      <c r="O297" s="781"/>
      <c r="P297" s="782"/>
      <c r="Q297" s="783">
        <f t="shared" si="4"/>
        <v>1</v>
      </c>
      <c r="R297" s="777" t="s">
        <v>963</v>
      </c>
      <c r="S297" s="761"/>
      <c r="T297" s="849"/>
      <c r="U297" s="761" t="s">
        <v>3194</v>
      </c>
      <c r="V297" s="761" t="s">
        <v>293</v>
      </c>
      <c r="W297" s="761" t="s">
        <v>3195</v>
      </c>
      <c r="X297" s="817">
        <v>0</v>
      </c>
      <c r="Y297" s="809" t="s">
        <v>966</v>
      </c>
      <c r="Z297" s="778"/>
      <c r="AA297" s="773"/>
      <c r="AB297" s="773"/>
      <c r="AC297" s="773"/>
      <c r="AD297" s="773"/>
      <c r="AE297" s="773"/>
      <c r="AF297" s="787"/>
      <c r="AG297" s="788"/>
      <c r="AH297" s="788"/>
      <c r="AI297" s="788"/>
      <c r="AJ297" s="788"/>
      <c r="AK297" s="788"/>
      <c r="AL297" s="788"/>
      <c r="AM297" s="788"/>
      <c r="AN297" s="788"/>
      <c r="AO297" s="788"/>
      <c r="AP297" s="788"/>
      <c r="AQ297" s="796">
        <v>70</v>
      </c>
      <c r="AR297" s="788">
        <v>75</v>
      </c>
      <c r="AS297" s="788">
        <v>80</v>
      </c>
      <c r="AT297" s="788">
        <v>85</v>
      </c>
      <c r="AU297" s="793">
        <v>90</v>
      </c>
      <c r="AV297" s="796"/>
      <c r="AW297" s="788"/>
      <c r="AX297" s="788"/>
      <c r="AY297" s="788"/>
      <c r="AZ297" s="788"/>
      <c r="BA297" s="788"/>
      <c r="BB297" s="788"/>
      <c r="BC297" s="788"/>
      <c r="BD297" s="788"/>
      <c r="BE297" s="788"/>
      <c r="BF297" s="788"/>
      <c r="BG297" s="788"/>
      <c r="BH297" s="788"/>
      <c r="BI297" s="788"/>
      <c r="BJ297" s="788"/>
      <c r="BK297" s="793"/>
      <c r="BL297" s="777"/>
      <c r="BM297" s="773"/>
      <c r="BN297" s="773"/>
      <c r="BO297" s="773"/>
      <c r="BP297" s="784"/>
      <c r="BQ297" s="796" t="s">
        <v>1971</v>
      </c>
      <c r="BR297" s="788" t="s">
        <v>1971</v>
      </c>
      <c r="BS297" s="788" t="s">
        <v>1971</v>
      </c>
      <c r="BT297" s="788" t="s">
        <v>1971</v>
      </c>
      <c r="BU297" s="793" t="s">
        <v>1971</v>
      </c>
      <c r="BV297" s="796" t="s">
        <v>1971</v>
      </c>
      <c r="BW297" s="788" t="s">
        <v>1971</v>
      </c>
      <c r="BX297" s="788" t="s">
        <v>1971</v>
      </c>
      <c r="BY297" s="788" t="s">
        <v>1971</v>
      </c>
      <c r="BZ297" s="788" t="s">
        <v>1971</v>
      </c>
      <c r="CA297" s="796" t="s">
        <v>1971</v>
      </c>
      <c r="CB297" s="788" t="s">
        <v>1971</v>
      </c>
      <c r="CC297" s="788" t="s">
        <v>1971</v>
      </c>
      <c r="CD297" s="788" t="s">
        <v>1971</v>
      </c>
      <c r="CE297" s="793" t="s">
        <v>1971</v>
      </c>
      <c r="CF297" s="788" t="s">
        <v>1971</v>
      </c>
      <c r="CG297" s="788" t="s">
        <v>1971</v>
      </c>
      <c r="CH297" s="788" t="s">
        <v>1971</v>
      </c>
      <c r="CI297" s="788" t="s">
        <v>1971</v>
      </c>
      <c r="CJ297" s="793" t="s">
        <v>1971</v>
      </c>
      <c r="CK297" s="796" t="s">
        <v>1971</v>
      </c>
      <c r="CL297" s="788" t="s">
        <v>1971</v>
      </c>
      <c r="CM297" s="788" t="s">
        <v>1971</v>
      </c>
      <c r="CN297" s="788" t="s">
        <v>1971</v>
      </c>
      <c r="CO297" s="793" t="s">
        <v>1971</v>
      </c>
      <c r="CP297" s="796" t="s">
        <v>1971</v>
      </c>
      <c r="CQ297" s="788" t="s">
        <v>1971</v>
      </c>
      <c r="CR297" s="788" t="s">
        <v>1971</v>
      </c>
      <c r="CS297" s="788" t="s">
        <v>1971</v>
      </c>
      <c r="CT297" s="793" t="s">
        <v>1971</v>
      </c>
      <c r="CU297" s="1273" t="s">
        <v>1971</v>
      </c>
      <c r="CV297" s="1272" t="s">
        <v>1971</v>
      </c>
      <c r="CW297" s="1272" t="s">
        <v>1971</v>
      </c>
      <c r="CX297" s="1274" t="s">
        <v>1971</v>
      </c>
      <c r="CY297" s="1272" t="s">
        <v>1971</v>
      </c>
      <c r="CZ297" s="1272" t="s">
        <v>1971</v>
      </c>
      <c r="DA297" s="1272" t="s">
        <v>1971</v>
      </c>
      <c r="DB297" s="1274" t="s">
        <v>1971</v>
      </c>
      <c r="DC297" s="773"/>
      <c r="DD297" s="801">
        <v>1</v>
      </c>
      <c r="DE297" s="802"/>
    </row>
    <row r="298" spans="1:109" ht="15.75" customHeight="1">
      <c r="A298" s="760" t="s">
        <v>996</v>
      </c>
      <c r="B298" s="761">
        <v>292</v>
      </c>
      <c r="C298" s="777" t="s">
        <v>3196</v>
      </c>
      <c r="D298" s="761" t="s">
        <v>3197</v>
      </c>
      <c r="E298" s="761" t="s">
        <v>3108</v>
      </c>
      <c r="F298" s="773" t="s">
        <v>3198</v>
      </c>
      <c r="G298" s="778" t="s">
        <v>3199</v>
      </c>
      <c r="H298" s="779" t="s">
        <v>3200</v>
      </c>
      <c r="I298" s="780"/>
      <c r="J298" s="781"/>
      <c r="K298" s="781"/>
      <c r="L298" s="781"/>
      <c r="M298" s="781">
        <v>1</v>
      </c>
      <c r="N298" s="781"/>
      <c r="O298" s="781"/>
      <c r="P298" s="782"/>
      <c r="Q298" s="783">
        <f t="shared" si="4"/>
        <v>1</v>
      </c>
      <c r="R298" s="777" t="s">
        <v>963</v>
      </c>
      <c r="S298" s="761"/>
      <c r="T298" s="849"/>
      <c r="U298" s="761" t="s">
        <v>3194</v>
      </c>
      <c r="V298" s="761" t="s">
        <v>293</v>
      </c>
      <c r="W298" s="761" t="s">
        <v>3201</v>
      </c>
      <c r="X298" s="817">
        <v>0</v>
      </c>
      <c r="Y298" s="809" t="s">
        <v>966</v>
      </c>
      <c r="Z298" s="778"/>
      <c r="AA298" s="773"/>
      <c r="AB298" s="773"/>
      <c r="AC298" s="773"/>
      <c r="AD298" s="773"/>
      <c r="AE298" s="773"/>
      <c r="AF298" s="787"/>
      <c r="AG298" s="788"/>
      <c r="AH298" s="788"/>
      <c r="AI298" s="788"/>
      <c r="AJ298" s="788"/>
      <c r="AK298" s="788"/>
      <c r="AL298" s="861"/>
      <c r="AM298" s="861"/>
      <c r="AN298" s="861"/>
      <c r="AO298" s="861"/>
      <c r="AP298" s="861"/>
      <c r="AQ298" s="796">
        <v>77</v>
      </c>
      <c r="AR298" s="788">
        <v>81</v>
      </c>
      <c r="AS298" s="788">
        <v>84</v>
      </c>
      <c r="AT298" s="788">
        <v>87</v>
      </c>
      <c r="AU298" s="793">
        <v>90</v>
      </c>
      <c r="AV298" s="852"/>
      <c r="AW298" s="851"/>
      <c r="AX298" s="851"/>
      <c r="AY298" s="851"/>
      <c r="AZ298" s="851"/>
      <c r="BA298" s="851"/>
      <c r="BB298" s="851"/>
      <c r="BC298" s="851"/>
      <c r="BD298" s="851"/>
      <c r="BE298" s="851"/>
      <c r="BF298" s="851"/>
      <c r="BG298" s="851"/>
      <c r="BH298" s="851"/>
      <c r="BI298" s="851"/>
      <c r="BJ298" s="851"/>
      <c r="BK298" s="853"/>
      <c r="BL298" s="777"/>
      <c r="BM298" s="773"/>
      <c r="BN298" s="773"/>
      <c r="BO298" s="773"/>
      <c r="BP298" s="784"/>
      <c r="BQ298" s="796" t="s">
        <v>1971</v>
      </c>
      <c r="BR298" s="788" t="s">
        <v>1971</v>
      </c>
      <c r="BS298" s="788" t="s">
        <v>1971</v>
      </c>
      <c r="BT298" s="788" t="s">
        <v>1971</v>
      </c>
      <c r="BU298" s="793" t="s">
        <v>1971</v>
      </c>
      <c r="BV298" s="796" t="s">
        <v>1971</v>
      </c>
      <c r="BW298" s="788" t="s">
        <v>1971</v>
      </c>
      <c r="BX298" s="788" t="s">
        <v>1971</v>
      </c>
      <c r="BY298" s="788" t="s">
        <v>1971</v>
      </c>
      <c r="BZ298" s="788" t="s">
        <v>1971</v>
      </c>
      <c r="CA298" s="796" t="s">
        <v>1971</v>
      </c>
      <c r="CB298" s="788" t="s">
        <v>1971</v>
      </c>
      <c r="CC298" s="788" t="s">
        <v>1971</v>
      </c>
      <c r="CD298" s="788" t="s">
        <v>1971</v>
      </c>
      <c r="CE298" s="793" t="s">
        <v>1971</v>
      </c>
      <c r="CF298" s="788" t="s">
        <v>1971</v>
      </c>
      <c r="CG298" s="788" t="s">
        <v>1971</v>
      </c>
      <c r="CH298" s="788" t="s">
        <v>1971</v>
      </c>
      <c r="CI298" s="788" t="s">
        <v>1971</v>
      </c>
      <c r="CJ298" s="793" t="s">
        <v>1971</v>
      </c>
      <c r="CK298" s="796" t="s">
        <v>1971</v>
      </c>
      <c r="CL298" s="788" t="s">
        <v>1971</v>
      </c>
      <c r="CM298" s="788" t="s">
        <v>1971</v>
      </c>
      <c r="CN298" s="788" t="s">
        <v>1971</v>
      </c>
      <c r="CO298" s="793" t="s">
        <v>1971</v>
      </c>
      <c r="CP298" s="796" t="s">
        <v>1971</v>
      </c>
      <c r="CQ298" s="788" t="s">
        <v>1971</v>
      </c>
      <c r="CR298" s="788" t="s">
        <v>1971</v>
      </c>
      <c r="CS298" s="788" t="s">
        <v>1971</v>
      </c>
      <c r="CT298" s="793" t="s">
        <v>1971</v>
      </c>
      <c r="CU298" s="1273" t="s">
        <v>1971</v>
      </c>
      <c r="CV298" s="1272" t="s">
        <v>1971</v>
      </c>
      <c r="CW298" s="1272" t="s">
        <v>1971</v>
      </c>
      <c r="CX298" s="1274" t="s">
        <v>1971</v>
      </c>
      <c r="CY298" s="1272" t="s">
        <v>1971</v>
      </c>
      <c r="CZ298" s="1272" t="s">
        <v>1971</v>
      </c>
      <c r="DA298" s="1272" t="s">
        <v>1971</v>
      </c>
      <c r="DB298" s="1274" t="s">
        <v>1971</v>
      </c>
      <c r="DC298" s="773"/>
      <c r="DD298" s="801">
        <v>1</v>
      </c>
      <c r="DE298" s="802"/>
    </row>
    <row r="299" spans="1:109" ht="15.75" customHeight="1">
      <c r="A299" s="760" t="s">
        <v>996</v>
      </c>
      <c r="B299" s="761">
        <v>293</v>
      </c>
      <c r="C299" s="777" t="s">
        <v>3202</v>
      </c>
      <c r="D299" s="761" t="s">
        <v>3090</v>
      </c>
      <c r="E299" s="761" t="s">
        <v>3108</v>
      </c>
      <c r="F299" s="773" t="s">
        <v>3203</v>
      </c>
      <c r="G299" s="778" t="s">
        <v>3204</v>
      </c>
      <c r="H299" s="779" t="s">
        <v>3205</v>
      </c>
      <c r="I299" s="780"/>
      <c r="J299" s="781">
        <v>1</v>
      </c>
      <c r="K299" s="781"/>
      <c r="L299" s="781"/>
      <c r="M299" s="781"/>
      <c r="N299" s="781"/>
      <c r="O299" s="781"/>
      <c r="P299" s="782"/>
      <c r="Q299" s="783">
        <f t="shared" si="4"/>
        <v>1</v>
      </c>
      <c r="R299" s="777" t="s">
        <v>975</v>
      </c>
      <c r="S299" s="761" t="s">
        <v>964</v>
      </c>
      <c r="T299" s="849" t="s">
        <v>965</v>
      </c>
      <c r="U299" s="761" t="s">
        <v>3206</v>
      </c>
      <c r="V299" s="761" t="s">
        <v>991</v>
      </c>
      <c r="W299" s="761" t="s">
        <v>3207</v>
      </c>
      <c r="X299" s="817">
        <v>0</v>
      </c>
      <c r="Y299" s="809" t="s">
        <v>966</v>
      </c>
      <c r="Z299" s="778"/>
      <c r="AA299" s="773"/>
      <c r="AB299" s="773"/>
      <c r="AC299" s="773"/>
      <c r="AD299" s="773"/>
      <c r="AE299" s="773"/>
      <c r="AF299" s="787"/>
      <c r="AG299" s="788"/>
      <c r="AH299" s="788"/>
      <c r="AI299" s="788"/>
      <c r="AJ299" s="788"/>
      <c r="AK299" s="788"/>
      <c r="AL299" s="788"/>
      <c r="AM299" s="788"/>
      <c r="AN299" s="788"/>
      <c r="AO299" s="788"/>
      <c r="AP299" s="788"/>
      <c r="AQ299" s="796">
        <v>43</v>
      </c>
      <c r="AR299" s="788">
        <v>43</v>
      </c>
      <c r="AS299" s="788">
        <v>43</v>
      </c>
      <c r="AT299" s="788">
        <v>43</v>
      </c>
      <c r="AU299" s="793">
        <v>43</v>
      </c>
      <c r="AV299" s="796"/>
      <c r="AW299" s="788"/>
      <c r="AX299" s="788"/>
      <c r="AY299" s="788"/>
      <c r="AZ299" s="788"/>
      <c r="BA299" s="788"/>
      <c r="BB299" s="788"/>
      <c r="BC299" s="788"/>
      <c r="BD299" s="788"/>
      <c r="BE299" s="788"/>
      <c r="BF299" s="788"/>
      <c r="BG299" s="788"/>
      <c r="BH299" s="788"/>
      <c r="BI299" s="788"/>
      <c r="BJ299" s="788"/>
      <c r="BK299" s="793"/>
      <c r="BL299" s="777" t="s">
        <v>961</v>
      </c>
      <c r="BM299" s="773" t="s">
        <v>961</v>
      </c>
      <c r="BN299" s="773" t="s">
        <v>961</v>
      </c>
      <c r="BO299" s="773" t="s">
        <v>961</v>
      </c>
      <c r="BP299" s="784" t="s">
        <v>961</v>
      </c>
      <c r="BQ299" s="796" t="s">
        <v>1971</v>
      </c>
      <c r="BR299" s="788" t="s">
        <v>1971</v>
      </c>
      <c r="BS299" s="788" t="s">
        <v>1971</v>
      </c>
      <c r="BT299" s="788" t="s">
        <v>1971</v>
      </c>
      <c r="BU299" s="793" t="s">
        <v>1971</v>
      </c>
      <c r="BV299" s="796" t="s">
        <v>1971</v>
      </c>
      <c r="BW299" s="788" t="s">
        <v>1971</v>
      </c>
      <c r="BX299" s="788" t="s">
        <v>1971</v>
      </c>
      <c r="BY299" s="788" t="s">
        <v>1971</v>
      </c>
      <c r="BZ299" s="788" t="s">
        <v>1971</v>
      </c>
      <c r="CA299" s="796" t="s">
        <v>1971</v>
      </c>
      <c r="CB299" s="788" t="s">
        <v>1971</v>
      </c>
      <c r="CC299" s="788" t="s">
        <v>1971</v>
      </c>
      <c r="CD299" s="788" t="s">
        <v>1971</v>
      </c>
      <c r="CE299" s="793" t="s">
        <v>1971</v>
      </c>
      <c r="CF299" s="788" t="s">
        <v>1971</v>
      </c>
      <c r="CG299" s="788" t="s">
        <v>1971</v>
      </c>
      <c r="CH299" s="788" t="s">
        <v>1971</v>
      </c>
      <c r="CI299" s="788" t="s">
        <v>1971</v>
      </c>
      <c r="CJ299" s="793" t="s">
        <v>1971</v>
      </c>
      <c r="CK299" s="796">
        <v>2158</v>
      </c>
      <c r="CL299" s="788">
        <v>2158</v>
      </c>
      <c r="CM299" s="788">
        <v>2158</v>
      </c>
      <c r="CN299" s="788">
        <v>2158</v>
      </c>
      <c r="CO299" s="793">
        <v>2158</v>
      </c>
      <c r="CP299" s="796" t="s">
        <v>1971</v>
      </c>
      <c r="CQ299" s="788" t="s">
        <v>1971</v>
      </c>
      <c r="CR299" s="788" t="s">
        <v>1971</v>
      </c>
      <c r="CS299" s="788" t="s">
        <v>1971</v>
      </c>
      <c r="CT299" s="793" t="s">
        <v>1971</v>
      </c>
      <c r="CU299" s="1273" t="s">
        <v>1971</v>
      </c>
      <c r="CV299" s="1272" t="s">
        <v>1971</v>
      </c>
      <c r="CW299" s="1272" t="s">
        <v>1971</v>
      </c>
      <c r="CX299" s="1274" t="s">
        <v>1971</v>
      </c>
      <c r="CY299" s="1272">
        <v>2.5000000000000001E-5</v>
      </c>
      <c r="CZ299" s="1272" t="s">
        <v>1971</v>
      </c>
      <c r="DA299" s="1272" t="s">
        <v>1971</v>
      </c>
      <c r="DB299" s="1274" t="s">
        <v>1971</v>
      </c>
      <c r="DC299" s="773"/>
      <c r="DD299" s="801">
        <v>1</v>
      </c>
      <c r="DE299" s="802"/>
    </row>
    <row r="300" spans="1:109" ht="15.75" customHeight="1">
      <c r="A300" s="760" t="s">
        <v>996</v>
      </c>
      <c r="B300" s="761">
        <v>294</v>
      </c>
      <c r="C300" s="777" t="s">
        <v>3208</v>
      </c>
      <c r="D300" s="761" t="s">
        <v>3209</v>
      </c>
      <c r="E300" s="761" t="s">
        <v>3108</v>
      </c>
      <c r="F300" s="773" t="s">
        <v>3210</v>
      </c>
      <c r="G300" s="778" t="s">
        <v>3211</v>
      </c>
      <c r="H300" s="779" t="s">
        <v>3212</v>
      </c>
      <c r="I300" s="780"/>
      <c r="J300" s="781"/>
      <c r="K300" s="781">
        <v>1</v>
      </c>
      <c r="L300" s="781"/>
      <c r="M300" s="781"/>
      <c r="N300" s="781"/>
      <c r="O300" s="781"/>
      <c r="P300" s="782"/>
      <c r="Q300" s="783">
        <f t="shared" si="4"/>
        <v>1</v>
      </c>
      <c r="R300" s="777" t="s">
        <v>988</v>
      </c>
      <c r="S300" s="761" t="s">
        <v>964</v>
      </c>
      <c r="T300" s="849" t="s">
        <v>965</v>
      </c>
      <c r="U300" s="761" t="s">
        <v>3213</v>
      </c>
      <c r="V300" s="761" t="s">
        <v>1004</v>
      </c>
      <c r="W300" s="761" t="s">
        <v>3214</v>
      </c>
      <c r="X300" s="817">
        <v>0</v>
      </c>
      <c r="Y300" s="809" t="s">
        <v>966</v>
      </c>
      <c r="Z300" s="778"/>
      <c r="AA300" s="773"/>
      <c r="AB300" s="773"/>
      <c r="AC300" s="773"/>
      <c r="AD300" s="773"/>
      <c r="AE300" s="773"/>
      <c r="AF300" s="787"/>
      <c r="AG300" s="788"/>
      <c r="AH300" s="788"/>
      <c r="AI300" s="788"/>
      <c r="AJ300" s="788"/>
      <c r="AK300" s="788"/>
      <c r="AL300" s="788"/>
      <c r="AM300" s="788"/>
      <c r="AN300" s="788"/>
      <c r="AO300" s="788"/>
      <c r="AP300" s="788"/>
      <c r="AQ300" s="796">
        <v>23080</v>
      </c>
      <c r="AR300" s="788">
        <v>39730</v>
      </c>
      <c r="AS300" s="788">
        <v>39730</v>
      </c>
      <c r="AT300" s="788">
        <v>39730</v>
      </c>
      <c r="AU300" s="793">
        <v>39730</v>
      </c>
      <c r="AV300" s="796"/>
      <c r="AW300" s="788"/>
      <c r="AX300" s="788"/>
      <c r="AY300" s="788"/>
      <c r="AZ300" s="788"/>
      <c r="BA300" s="788"/>
      <c r="BB300" s="788"/>
      <c r="BC300" s="788"/>
      <c r="BD300" s="788"/>
      <c r="BE300" s="788"/>
      <c r="BF300" s="788"/>
      <c r="BG300" s="788"/>
      <c r="BH300" s="788"/>
      <c r="BI300" s="788"/>
      <c r="BJ300" s="788"/>
      <c r="BK300" s="793"/>
      <c r="BL300" s="777" t="s">
        <v>961</v>
      </c>
      <c r="BM300" s="773" t="s">
        <v>961</v>
      </c>
      <c r="BN300" s="773" t="s">
        <v>961</v>
      </c>
      <c r="BO300" s="773" t="s">
        <v>961</v>
      </c>
      <c r="BP300" s="784" t="s">
        <v>961</v>
      </c>
      <c r="BQ300" s="796" t="s">
        <v>1971</v>
      </c>
      <c r="BR300" s="788" t="s">
        <v>1971</v>
      </c>
      <c r="BS300" s="788" t="s">
        <v>1971</v>
      </c>
      <c r="BT300" s="788" t="s">
        <v>1971</v>
      </c>
      <c r="BU300" s="793" t="s">
        <v>1971</v>
      </c>
      <c r="BV300" s="831">
        <v>8496</v>
      </c>
      <c r="BW300" s="788">
        <v>14625</v>
      </c>
      <c r="BX300" s="788">
        <v>14625</v>
      </c>
      <c r="BY300" s="788">
        <v>14625</v>
      </c>
      <c r="BZ300" s="788">
        <v>14625</v>
      </c>
      <c r="CA300" s="796" t="s">
        <v>1971</v>
      </c>
      <c r="CB300" s="788" t="s">
        <v>1971</v>
      </c>
      <c r="CC300" s="788" t="s">
        <v>1971</v>
      </c>
      <c r="CD300" s="788" t="s">
        <v>1971</v>
      </c>
      <c r="CE300" s="793" t="s">
        <v>1971</v>
      </c>
      <c r="CF300" s="788" t="s">
        <v>1971</v>
      </c>
      <c r="CG300" s="788" t="s">
        <v>1971</v>
      </c>
      <c r="CH300" s="788" t="s">
        <v>1971</v>
      </c>
      <c r="CI300" s="788" t="s">
        <v>1971</v>
      </c>
      <c r="CJ300" s="793" t="s">
        <v>1971</v>
      </c>
      <c r="CK300" s="831">
        <v>37664</v>
      </c>
      <c r="CL300" s="788">
        <v>64835</v>
      </c>
      <c r="CM300" s="788">
        <v>64835</v>
      </c>
      <c r="CN300" s="788">
        <v>64835</v>
      </c>
      <c r="CO300" s="793">
        <v>64835</v>
      </c>
      <c r="CP300" s="796" t="s">
        <v>1971</v>
      </c>
      <c r="CQ300" s="788" t="s">
        <v>1971</v>
      </c>
      <c r="CR300" s="788" t="s">
        <v>1971</v>
      </c>
      <c r="CS300" s="788" t="s">
        <v>1971</v>
      </c>
      <c r="CT300" s="793" t="s">
        <v>1971</v>
      </c>
      <c r="CU300" s="1273">
        <v>-2.08E-6</v>
      </c>
      <c r="CV300" s="1272" t="s">
        <v>1971</v>
      </c>
      <c r="CW300" s="1272" t="s">
        <v>1971</v>
      </c>
      <c r="CX300" s="1274" t="s">
        <v>1971</v>
      </c>
      <c r="CY300" s="1272">
        <v>2.08E-6</v>
      </c>
      <c r="CZ300" s="1272" t="s">
        <v>1971</v>
      </c>
      <c r="DA300" s="1272" t="s">
        <v>1971</v>
      </c>
      <c r="DB300" s="1274" t="s">
        <v>1971</v>
      </c>
      <c r="DC300" s="773"/>
      <c r="DD300" s="801">
        <v>1</v>
      </c>
      <c r="DE300" s="802"/>
    </row>
    <row r="301" spans="1:109" ht="15" customHeight="1">
      <c r="A301" s="760" t="s">
        <v>996</v>
      </c>
      <c r="B301" s="761">
        <v>295</v>
      </c>
      <c r="C301" s="777" t="s">
        <v>3215</v>
      </c>
      <c r="D301" s="761" t="s">
        <v>3209</v>
      </c>
      <c r="E301" s="761" t="s">
        <v>3108</v>
      </c>
      <c r="F301" s="773" t="s">
        <v>3216</v>
      </c>
      <c r="G301" s="778" t="s">
        <v>3217</v>
      </c>
      <c r="H301" s="779" t="s">
        <v>3218</v>
      </c>
      <c r="I301" s="780"/>
      <c r="J301" s="781">
        <v>0.5</v>
      </c>
      <c r="K301" s="781">
        <v>0.5</v>
      </c>
      <c r="L301" s="781"/>
      <c r="M301" s="781"/>
      <c r="N301" s="781"/>
      <c r="O301" s="781"/>
      <c r="P301" s="782"/>
      <c r="Q301" s="783">
        <f t="shared" si="4"/>
        <v>1</v>
      </c>
      <c r="R301" s="777" t="s">
        <v>963</v>
      </c>
      <c r="S301" s="761"/>
      <c r="T301" s="849"/>
      <c r="U301" s="761" t="s">
        <v>3219</v>
      </c>
      <c r="V301" s="761" t="s">
        <v>1044</v>
      </c>
      <c r="W301" s="761" t="s">
        <v>3220</v>
      </c>
      <c r="X301" s="817">
        <v>0</v>
      </c>
      <c r="Y301" s="809" t="s">
        <v>966</v>
      </c>
      <c r="Z301" s="778"/>
      <c r="AA301" s="773"/>
      <c r="AB301" s="773"/>
      <c r="AC301" s="773"/>
      <c r="AD301" s="773"/>
      <c r="AE301" s="773"/>
      <c r="AF301" s="787"/>
      <c r="AG301" s="788"/>
      <c r="AH301" s="788"/>
      <c r="AI301" s="788"/>
      <c r="AJ301" s="788"/>
      <c r="AK301" s="788"/>
      <c r="AL301" s="788"/>
      <c r="AM301" s="788"/>
      <c r="AN301" s="788"/>
      <c r="AO301" s="788"/>
      <c r="AP301" s="788"/>
      <c r="AQ301" s="796">
        <v>75</v>
      </c>
      <c r="AR301" s="817">
        <v>75</v>
      </c>
      <c r="AS301" s="817">
        <v>75</v>
      </c>
      <c r="AT301" s="817">
        <v>75</v>
      </c>
      <c r="AU301" s="818">
        <v>75</v>
      </c>
      <c r="AV301" s="796"/>
      <c r="AW301" s="788"/>
      <c r="AX301" s="788"/>
      <c r="AY301" s="788"/>
      <c r="AZ301" s="788"/>
      <c r="BA301" s="788"/>
      <c r="BB301" s="788"/>
      <c r="BC301" s="788"/>
      <c r="BD301" s="788"/>
      <c r="BE301" s="788"/>
      <c r="BF301" s="788"/>
      <c r="BG301" s="788"/>
      <c r="BH301" s="788"/>
      <c r="BI301" s="788"/>
      <c r="BJ301" s="788"/>
      <c r="BK301" s="793"/>
      <c r="BL301" s="777"/>
      <c r="BM301" s="773"/>
      <c r="BN301" s="773"/>
      <c r="BO301" s="773"/>
      <c r="BP301" s="784"/>
      <c r="BQ301" s="796" t="s">
        <v>1971</v>
      </c>
      <c r="BR301" s="788" t="s">
        <v>1971</v>
      </c>
      <c r="BS301" s="788" t="s">
        <v>1971</v>
      </c>
      <c r="BT301" s="788" t="s">
        <v>1971</v>
      </c>
      <c r="BU301" s="793" t="s">
        <v>1971</v>
      </c>
      <c r="BV301" s="796" t="s">
        <v>1971</v>
      </c>
      <c r="BW301" s="788" t="s">
        <v>1971</v>
      </c>
      <c r="BX301" s="788" t="s">
        <v>1971</v>
      </c>
      <c r="BY301" s="788" t="s">
        <v>1971</v>
      </c>
      <c r="BZ301" s="788" t="s">
        <v>1971</v>
      </c>
      <c r="CA301" s="796" t="s">
        <v>1971</v>
      </c>
      <c r="CB301" s="788" t="s">
        <v>1971</v>
      </c>
      <c r="CC301" s="788" t="s">
        <v>1971</v>
      </c>
      <c r="CD301" s="788" t="s">
        <v>1971</v>
      </c>
      <c r="CE301" s="793" t="s">
        <v>1971</v>
      </c>
      <c r="CF301" s="788" t="s">
        <v>1971</v>
      </c>
      <c r="CG301" s="788" t="s">
        <v>1971</v>
      </c>
      <c r="CH301" s="788" t="s">
        <v>1971</v>
      </c>
      <c r="CI301" s="788" t="s">
        <v>1971</v>
      </c>
      <c r="CJ301" s="793" t="s">
        <v>1971</v>
      </c>
      <c r="CK301" s="796" t="s">
        <v>1971</v>
      </c>
      <c r="CL301" s="788" t="s">
        <v>1971</v>
      </c>
      <c r="CM301" s="788" t="s">
        <v>1971</v>
      </c>
      <c r="CN301" s="788" t="s">
        <v>1971</v>
      </c>
      <c r="CO301" s="793" t="s">
        <v>1971</v>
      </c>
      <c r="CP301" s="796" t="s">
        <v>1971</v>
      </c>
      <c r="CQ301" s="788" t="s">
        <v>1971</v>
      </c>
      <c r="CR301" s="788" t="s">
        <v>1971</v>
      </c>
      <c r="CS301" s="788" t="s">
        <v>1971</v>
      </c>
      <c r="CT301" s="793" t="s">
        <v>1971</v>
      </c>
      <c r="CU301" s="1273" t="s">
        <v>1971</v>
      </c>
      <c r="CV301" s="1272" t="s">
        <v>1971</v>
      </c>
      <c r="CW301" s="1272" t="s">
        <v>1971</v>
      </c>
      <c r="CX301" s="1274" t="s">
        <v>1971</v>
      </c>
      <c r="CY301" s="1272" t="s">
        <v>1971</v>
      </c>
      <c r="CZ301" s="1272" t="s">
        <v>1971</v>
      </c>
      <c r="DA301" s="1272" t="s">
        <v>1971</v>
      </c>
      <c r="DB301" s="1274" t="s">
        <v>1971</v>
      </c>
      <c r="DC301" s="773"/>
      <c r="DD301" s="801">
        <v>1</v>
      </c>
      <c r="DE301" s="802"/>
    </row>
    <row r="302" spans="1:109" ht="15.75" customHeight="1">
      <c r="A302" s="760" t="s">
        <v>996</v>
      </c>
      <c r="B302" s="761">
        <v>296</v>
      </c>
      <c r="C302" s="777" t="s">
        <v>3221</v>
      </c>
      <c r="D302" s="761" t="s">
        <v>3209</v>
      </c>
      <c r="E302" s="761" t="s">
        <v>3108</v>
      </c>
      <c r="F302" s="773" t="s">
        <v>3222</v>
      </c>
      <c r="G302" s="778" t="s">
        <v>3223</v>
      </c>
      <c r="H302" s="779" t="s">
        <v>3224</v>
      </c>
      <c r="I302" s="780"/>
      <c r="J302" s="781">
        <v>0.5</v>
      </c>
      <c r="K302" s="781">
        <v>0.5</v>
      </c>
      <c r="L302" s="781"/>
      <c r="M302" s="781"/>
      <c r="N302" s="781"/>
      <c r="O302" s="781"/>
      <c r="P302" s="782"/>
      <c r="Q302" s="783">
        <f t="shared" si="4"/>
        <v>1</v>
      </c>
      <c r="R302" s="777" t="s">
        <v>963</v>
      </c>
      <c r="S302" s="761"/>
      <c r="T302" s="849"/>
      <c r="U302" s="761" t="s">
        <v>2332</v>
      </c>
      <c r="V302" s="761" t="s">
        <v>293</v>
      </c>
      <c r="W302" s="761" t="s">
        <v>3225</v>
      </c>
      <c r="X302" s="817">
        <v>0</v>
      </c>
      <c r="Y302" s="809" t="s">
        <v>966</v>
      </c>
      <c r="Z302" s="778"/>
      <c r="AA302" s="773"/>
      <c r="AB302" s="773"/>
      <c r="AC302" s="773"/>
      <c r="AD302" s="773"/>
      <c r="AE302" s="773"/>
      <c r="AF302" s="787"/>
      <c r="AG302" s="788"/>
      <c r="AH302" s="788"/>
      <c r="AI302" s="788"/>
      <c r="AJ302" s="788"/>
      <c r="AK302" s="788"/>
      <c r="AL302" s="788"/>
      <c r="AM302" s="788"/>
      <c r="AN302" s="788"/>
      <c r="AO302" s="788"/>
      <c r="AP302" s="788"/>
      <c r="AQ302" s="816">
        <v>1</v>
      </c>
      <c r="AR302" s="817">
        <v>1</v>
      </c>
      <c r="AS302" s="817">
        <v>1</v>
      </c>
      <c r="AT302" s="817">
        <v>1</v>
      </c>
      <c r="AU302" s="818">
        <v>1</v>
      </c>
      <c r="AV302" s="796"/>
      <c r="AW302" s="788"/>
      <c r="AX302" s="788"/>
      <c r="AY302" s="788"/>
      <c r="AZ302" s="788"/>
      <c r="BA302" s="788"/>
      <c r="BB302" s="788"/>
      <c r="BC302" s="788"/>
      <c r="BD302" s="788"/>
      <c r="BE302" s="788"/>
      <c r="BF302" s="788"/>
      <c r="BG302" s="788"/>
      <c r="BH302" s="788"/>
      <c r="BI302" s="788"/>
      <c r="BJ302" s="788"/>
      <c r="BK302" s="793"/>
      <c r="BL302" s="777"/>
      <c r="BM302" s="773"/>
      <c r="BN302" s="773"/>
      <c r="BO302" s="773"/>
      <c r="BP302" s="784"/>
      <c r="BQ302" s="796" t="s">
        <v>1971</v>
      </c>
      <c r="BR302" s="788" t="s">
        <v>1971</v>
      </c>
      <c r="BS302" s="788" t="s">
        <v>1971</v>
      </c>
      <c r="BT302" s="788" t="s">
        <v>1971</v>
      </c>
      <c r="BU302" s="793" t="s">
        <v>1971</v>
      </c>
      <c r="BV302" s="796" t="s">
        <v>1971</v>
      </c>
      <c r="BW302" s="788" t="s">
        <v>1971</v>
      </c>
      <c r="BX302" s="788" t="s">
        <v>1971</v>
      </c>
      <c r="BY302" s="788" t="s">
        <v>1971</v>
      </c>
      <c r="BZ302" s="788" t="s">
        <v>1971</v>
      </c>
      <c r="CA302" s="796" t="s">
        <v>1971</v>
      </c>
      <c r="CB302" s="788" t="s">
        <v>1971</v>
      </c>
      <c r="CC302" s="788" t="s">
        <v>1971</v>
      </c>
      <c r="CD302" s="788" t="s">
        <v>1971</v>
      </c>
      <c r="CE302" s="793" t="s">
        <v>1971</v>
      </c>
      <c r="CF302" s="788" t="s">
        <v>1971</v>
      </c>
      <c r="CG302" s="788" t="s">
        <v>1971</v>
      </c>
      <c r="CH302" s="788" t="s">
        <v>1971</v>
      </c>
      <c r="CI302" s="788" t="s">
        <v>1971</v>
      </c>
      <c r="CJ302" s="793" t="s">
        <v>1971</v>
      </c>
      <c r="CK302" s="796" t="s">
        <v>1971</v>
      </c>
      <c r="CL302" s="788" t="s">
        <v>1971</v>
      </c>
      <c r="CM302" s="788" t="s">
        <v>1971</v>
      </c>
      <c r="CN302" s="788" t="s">
        <v>1971</v>
      </c>
      <c r="CO302" s="793" t="s">
        <v>1971</v>
      </c>
      <c r="CP302" s="796" t="s">
        <v>1971</v>
      </c>
      <c r="CQ302" s="788" t="s">
        <v>1971</v>
      </c>
      <c r="CR302" s="788" t="s">
        <v>1971</v>
      </c>
      <c r="CS302" s="788" t="s">
        <v>1971</v>
      </c>
      <c r="CT302" s="793" t="s">
        <v>1971</v>
      </c>
      <c r="CU302" s="1273" t="s">
        <v>1971</v>
      </c>
      <c r="CV302" s="1272" t="s">
        <v>1971</v>
      </c>
      <c r="CW302" s="1272" t="s">
        <v>1971</v>
      </c>
      <c r="CX302" s="1274" t="s">
        <v>1971</v>
      </c>
      <c r="CY302" s="1272" t="s">
        <v>1971</v>
      </c>
      <c r="CZ302" s="1272" t="s">
        <v>1971</v>
      </c>
      <c r="DA302" s="1272" t="s">
        <v>1971</v>
      </c>
      <c r="DB302" s="1274" t="s">
        <v>1971</v>
      </c>
      <c r="DC302" s="773"/>
      <c r="DD302" s="801">
        <v>1</v>
      </c>
      <c r="DE302" s="802"/>
    </row>
    <row r="303" spans="1:109" ht="15.75" customHeight="1">
      <c r="A303" s="760" t="s">
        <v>996</v>
      </c>
      <c r="B303" s="761">
        <v>297</v>
      </c>
      <c r="C303" s="777" t="s">
        <v>3226</v>
      </c>
      <c r="D303" s="761" t="s">
        <v>3227</v>
      </c>
      <c r="E303" s="761" t="s">
        <v>3091</v>
      </c>
      <c r="F303" s="773" t="s">
        <v>3228</v>
      </c>
      <c r="G303" s="778" t="s">
        <v>154</v>
      </c>
      <c r="H303" s="779" t="s">
        <v>3229</v>
      </c>
      <c r="I303" s="780"/>
      <c r="J303" s="781">
        <v>1</v>
      </c>
      <c r="K303" s="781"/>
      <c r="L303" s="781"/>
      <c r="M303" s="781"/>
      <c r="N303" s="781"/>
      <c r="O303" s="781"/>
      <c r="P303" s="782"/>
      <c r="Q303" s="783">
        <f t="shared" si="4"/>
        <v>1</v>
      </c>
      <c r="R303" s="777" t="s">
        <v>988</v>
      </c>
      <c r="S303" s="761" t="s">
        <v>964</v>
      </c>
      <c r="T303" s="849" t="s">
        <v>965</v>
      </c>
      <c r="U303" s="761" t="s">
        <v>3230</v>
      </c>
      <c r="V303" s="761" t="s">
        <v>987</v>
      </c>
      <c r="W303" s="761" t="s">
        <v>3231</v>
      </c>
      <c r="X303" s="1263">
        <v>0</v>
      </c>
      <c r="Y303" s="807" t="s">
        <v>978</v>
      </c>
      <c r="Z303" s="778" t="s">
        <v>154</v>
      </c>
      <c r="AA303" s="773"/>
      <c r="AB303" s="773"/>
      <c r="AC303" s="773"/>
      <c r="AD303" s="773"/>
      <c r="AE303" s="773"/>
      <c r="AF303" s="787"/>
      <c r="AG303" s="788"/>
      <c r="AH303" s="788"/>
      <c r="AI303" s="788"/>
      <c r="AJ303" s="788"/>
      <c r="AK303" s="788"/>
      <c r="AL303" s="788"/>
      <c r="AM303" s="833"/>
      <c r="AN303" s="833"/>
      <c r="AO303" s="833"/>
      <c r="AP303" s="833"/>
      <c r="AQ303" s="1345"/>
      <c r="AR303" s="1346"/>
      <c r="AS303" s="1346"/>
      <c r="AT303" s="1346"/>
      <c r="AU303" s="1347"/>
      <c r="AV303" s="816"/>
      <c r="AW303" s="817"/>
      <c r="AX303" s="817"/>
      <c r="AY303" s="817"/>
      <c r="AZ303" s="817"/>
      <c r="BA303" s="817"/>
      <c r="BB303" s="817"/>
      <c r="BC303" s="817"/>
      <c r="BD303" s="817"/>
      <c r="BE303" s="817"/>
      <c r="BF303" s="817"/>
      <c r="BG303" s="817"/>
      <c r="BH303" s="817"/>
      <c r="BI303" s="817"/>
      <c r="BJ303" s="817"/>
      <c r="BK303" s="818"/>
      <c r="BL303" s="1351"/>
      <c r="BM303" s="1352"/>
      <c r="BN303" s="1352"/>
      <c r="BO303" s="1352"/>
      <c r="BP303" s="1414"/>
      <c r="BQ303" s="1394"/>
      <c r="BR303" s="1343"/>
      <c r="BS303" s="1343"/>
      <c r="BT303" s="1343"/>
      <c r="BU303" s="1344"/>
      <c r="BV303" s="1345"/>
      <c r="BW303" s="1346"/>
      <c r="BX303" s="1346"/>
      <c r="BY303" s="1346"/>
      <c r="BZ303" s="1346"/>
      <c r="CA303" s="1345"/>
      <c r="CB303" s="1346"/>
      <c r="CC303" s="1346"/>
      <c r="CD303" s="1346"/>
      <c r="CE303" s="1347"/>
      <c r="CF303" s="1346"/>
      <c r="CG303" s="1346"/>
      <c r="CH303" s="1346"/>
      <c r="CI303" s="1346"/>
      <c r="CJ303" s="1347"/>
      <c r="CK303" s="1345"/>
      <c r="CL303" s="1346"/>
      <c r="CM303" s="1346"/>
      <c r="CN303" s="1346"/>
      <c r="CO303" s="1347"/>
      <c r="CP303" s="1394"/>
      <c r="CQ303" s="1343"/>
      <c r="CR303" s="1343"/>
      <c r="CS303" s="1343"/>
      <c r="CT303" s="1344"/>
      <c r="CU303" s="1499"/>
      <c r="CV303" s="1490"/>
      <c r="CW303" s="1490"/>
      <c r="CX303" s="1695"/>
      <c r="CY303" s="1490"/>
      <c r="CZ303" s="1490"/>
      <c r="DA303" s="1490"/>
      <c r="DB303" s="1695"/>
      <c r="DC303" s="1352"/>
      <c r="DD303" s="1696"/>
      <c r="DE303" s="1701"/>
    </row>
    <row r="304" spans="1:109" ht="15.75" customHeight="1">
      <c r="A304" s="760" t="s">
        <v>996</v>
      </c>
      <c r="B304" s="761">
        <v>298</v>
      </c>
      <c r="C304" s="777" t="s">
        <v>3232</v>
      </c>
      <c r="D304" s="761" t="s">
        <v>3227</v>
      </c>
      <c r="E304" s="761" t="s">
        <v>3091</v>
      </c>
      <c r="F304" s="773" t="s">
        <v>3233</v>
      </c>
      <c r="G304" s="778" t="s">
        <v>687</v>
      </c>
      <c r="H304" s="779" t="s">
        <v>3234</v>
      </c>
      <c r="I304" s="780"/>
      <c r="J304" s="781"/>
      <c r="K304" s="781">
        <v>1</v>
      </c>
      <c r="L304" s="781"/>
      <c r="M304" s="781"/>
      <c r="N304" s="781"/>
      <c r="O304" s="781"/>
      <c r="P304" s="782"/>
      <c r="Q304" s="783">
        <f t="shared" si="4"/>
        <v>1</v>
      </c>
      <c r="R304" s="777" t="s">
        <v>988</v>
      </c>
      <c r="S304" s="761" t="s">
        <v>964</v>
      </c>
      <c r="T304" s="784" t="s">
        <v>965</v>
      </c>
      <c r="U304" s="761" t="s">
        <v>3213</v>
      </c>
      <c r="V304" s="761" t="s">
        <v>991</v>
      </c>
      <c r="W304" s="761" t="s">
        <v>3235</v>
      </c>
      <c r="X304" s="817">
        <v>2</v>
      </c>
      <c r="Y304" s="786" t="s">
        <v>978</v>
      </c>
      <c r="Z304" s="778" t="s">
        <v>687</v>
      </c>
      <c r="AA304" s="773"/>
      <c r="AB304" s="773"/>
      <c r="AC304" s="773"/>
      <c r="AD304" s="773"/>
      <c r="AE304" s="773"/>
      <c r="AF304" s="787"/>
      <c r="AG304" s="795"/>
      <c r="AH304" s="795"/>
      <c r="AI304" s="795"/>
      <c r="AJ304" s="795"/>
      <c r="AK304" s="795"/>
      <c r="AL304" s="795"/>
      <c r="AM304" s="795"/>
      <c r="AN304" s="795"/>
      <c r="AO304" s="795"/>
      <c r="AP304" s="795"/>
      <c r="AQ304" s="1395"/>
      <c r="AR304" s="1348"/>
      <c r="AS304" s="1348"/>
      <c r="AT304" s="1348"/>
      <c r="AU304" s="1349"/>
      <c r="AV304" s="794"/>
      <c r="AW304" s="795"/>
      <c r="AX304" s="795"/>
      <c r="AY304" s="795"/>
      <c r="AZ304" s="795"/>
      <c r="BA304" s="795"/>
      <c r="BB304" s="795"/>
      <c r="BC304" s="795"/>
      <c r="BD304" s="795"/>
      <c r="BE304" s="795"/>
      <c r="BF304" s="795"/>
      <c r="BG304" s="795"/>
      <c r="BH304" s="795"/>
      <c r="BI304" s="795"/>
      <c r="BJ304" s="795"/>
      <c r="BK304" s="808"/>
      <c r="BL304" s="1351"/>
      <c r="BM304" s="1352"/>
      <c r="BN304" s="1352"/>
      <c r="BO304" s="1352"/>
      <c r="BP304" s="1414"/>
      <c r="BQ304" s="1394"/>
      <c r="BR304" s="1343"/>
      <c r="BS304" s="1343"/>
      <c r="BT304" s="1343"/>
      <c r="BU304" s="1344"/>
      <c r="BV304" s="1395"/>
      <c r="BW304" s="1348"/>
      <c r="BX304" s="1348"/>
      <c r="BY304" s="1348"/>
      <c r="BZ304" s="1348"/>
      <c r="CA304" s="1394"/>
      <c r="CB304" s="1343"/>
      <c r="CC304" s="1343"/>
      <c r="CD304" s="1343"/>
      <c r="CE304" s="1344"/>
      <c r="CF304" s="1343"/>
      <c r="CG304" s="1343"/>
      <c r="CH304" s="1343"/>
      <c r="CI304" s="1343"/>
      <c r="CJ304" s="1344"/>
      <c r="CK304" s="1395"/>
      <c r="CL304" s="1348"/>
      <c r="CM304" s="1348"/>
      <c r="CN304" s="1348"/>
      <c r="CO304" s="1349"/>
      <c r="CP304" s="1394"/>
      <c r="CQ304" s="1343"/>
      <c r="CR304" s="1343"/>
      <c r="CS304" s="1343"/>
      <c r="CT304" s="1344"/>
      <c r="CU304" s="1499"/>
      <c r="CV304" s="1490"/>
      <c r="CW304" s="1490"/>
      <c r="CX304" s="1695"/>
      <c r="CY304" s="1490"/>
      <c r="CZ304" s="1490"/>
      <c r="DA304" s="1490"/>
      <c r="DB304" s="1695"/>
      <c r="DC304" s="1352"/>
      <c r="DD304" s="1696"/>
      <c r="DE304" s="1701"/>
    </row>
    <row r="305" spans="1:109" ht="15.75" customHeight="1">
      <c r="A305" s="760" t="s">
        <v>996</v>
      </c>
      <c r="B305" s="761">
        <v>299</v>
      </c>
      <c r="C305" s="777" t="s">
        <v>3236</v>
      </c>
      <c r="D305" s="761" t="s">
        <v>3227</v>
      </c>
      <c r="E305" s="761" t="s">
        <v>3091</v>
      </c>
      <c r="F305" s="773" t="s">
        <v>3237</v>
      </c>
      <c r="G305" s="778" t="s">
        <v>689</v>
      </c>
      <c r="H305" s="779" t="s">
        <v>3238</v>
      </c>
      <c r="I305" s="780"/>
      <c r="J305" s="781"/>
      <c r="K305" s="781">
        <v>1</v>
      </c>
      <c r="L305" s="781"/>
      <c r="M305" s="781"/>
      <c r="N305" s="781"/>
      <c r="O305" s="781"/>
      <c r="P305" s="782"/>
      <c r="Q305" s="783">
        <f t="shared" si="4"/>
        <v>1</v>
      </c>
      <c r="R305" s="777" t="s">
        <v>988</v>
      </c>
      <c r="S305" s="761" t="s">
        <v>964</v>
      </c>
      <c r="T305" s="784" t="s">
        <v>965</v>
      </c>
      <c r="U305" s="761" t="s">
        <v>3239</v>
      </c>
      <c r="V305" s="761" t="s">
        <v>991</v>
      </c>
      <c r="W305" s="761" t="s">
        <v>3240</v>
      </c>
      <c r="X305" s="1263">
        <v>2</v>
      </c>
      <c r="Y305" s="786" t="s">
        <v>978</v>
      </c>
      <c r="Z305" s="778" t="s">
        <v>689</v>
      </c>
      <c r="AA305" s="773"/>
      <c r="AB305" s="773"/>
      <c r="AC305" s="773"/>
      <c r="AD305" s="773"/>
      <c r="AE305" s="773"/>
      <c r="AF305" s="787"/>
      <c r="AG305" s="798"/>
      <c r="AH305" s="798"/>
      <c r="AI305" s="798"/>
      <c r="AJ305" s="798"/>
      <c r="AK305" s="798"/>
      <c r="AL305" s="798"/>
      <c r="AM305" s="798"/>
      <c r="AN305" s="798"/>
      <c r="AO305" s="798"/>
      <c r="AP305" s="798"/>
      <c r="AQ305" s="1395"/>
      <c r="AR305" s="1348"/>
      <c r="AS305" s="1348"/>
      <c r="AT305" s="1348"/>
      <c r="AU305" s="1349"/>
      <c r="AV305" s="797"/>
      <c r="AW305" s="798"/>
      <c r="AX305" s="798"/>
      <c r="AY305" s="798"/>
      <c r="AZ305" s="798"/>
      <c r="BA305" s="798"/>
      <c r="BB305" s="798"/>
      <c r="BC305" s="798"/>
      <c r="BD305" s="798"/>
      <c r="BE305" s="798"/>
      <c r="BF305" s="798"/>
      <c r="BG305" s="798"/>
      <c r="BH305" s="798"/>
      <c r="BI305" s="798"/>
      <c r="BJ305" s="798"/>
      <c r="BK305" s="799"/>
      <c r="BL305" s="1351"/>
      <c r="BM305" s="1352"/>
      <c r="BN305" s="1352"/>
      <c r="BO305" s="1352"/>
      <c r="BP305" s="1414"/>
      <c r="BQ305" s="1691"/>
      <c r="BR305" s="1343"/>
      <c r="BS305" s="1343"/>
      <c r="BT305" s="1343"/>
      <c r="BU305" s="1344"/>
      <c r="BV305" s="1395"/>
      <c r="BW305" s="1348"/>
      <c r="BX305" s="1348"/>
      <c r="BY305" s="1348"/>
      <c r="BZ305" s="1348"/>
      <c r="CA305" s="1394"/>
      <c r="CB305" s="1343"/>
      <c r="CC305" s="1343"/>
      <c r="CD305" s="1343"/>
      <c r="CE305" s="1344"/>
      <c r="CF305" s="1343"/>
      <c r="CG305" s="1343"/>
      <c r="CH305" s="1343"/>
      <c r="CI305" s="1343"/>
      <c r="CJ305" s="1344"/>
      <c r="CK305" s="1394"/>
      <c r="CL305" s="1343"/>
      <c r="CM305" s="1343"/>
      <c r="CN305" s="1343"/>
      <c r="CO305" s="1344"/>
      <c r="CP305" s="1394"/>
      <c r="CQ305" s="1343"/>
      <c r="CR305" s="1343"/>
      <c r="CS305" s="1343"/>
      <c r="CT305" s="1344"/>
      <c r="CU305" s="1499"/>
      <c r="CV305" s="1490"/>
      <c r="CW305" s="1490"/>
      <c r="CX305" s="1695"/>
      <c r="CY305" s="1490"/>
      <c r="CZ305" s="1490"/>
      <c r="DA305" s="1490"/>
      <c r="DB305" s="1695"/>
      <c r="DC305" s="1352"/>
      <c r="DD305" s="1696"/>
      <c r="DE305" s="1701"/>
    </row>
    <row r="306" spans="1:109" ht="15.75" customHeight="1">
      <c r="A306" s="760" t="s">
        <v>996</v>
      </c>
      <c r="B306" s="761">
        <v>300</v>
      </c>
      <c r="C306" s="777" t="s">
        <v>3241</v>
      </c>
      <c r="D306" s="761" t="s">
        <v>3227</v>
      </c>
      <c r="E306" s="761" t="s">
        <v>3108</v>
      </c>
      <c r="F306" s="773" t="s">
        <v>3242</v>
      </c>
      <c r="G306" s="778" t="s">
        <v>499</v>
      </c>
      <c r="H306" s="779" t="s">
        <v>3243</v>
      </c>
      <c r="I306" s="780">
        <v>1</v>
      </c>
      <c r="J306" s="781"/>
      <c r="K306" s="781"/>
      <c r="L306" s="781"/>
      <c r="M306" s="781"/>
      <c r="N306" s="781"/>
      <c r="O306" s="781"/>
      <c r="P306" s="782"/>
      <c r="Q306" s="783">
        <f t="shared" si="4"/>
        <v>1</v>
      </c>
      <c r="R306" s="777" t="s">
        <v>963</v>
      </c>
      <c r="S306" s="761"/>
      <c r="T306" s="784"/>
      <c r="U306" s="761" t="s">
        <v>3244</v>
      </c>
      <c r="V306" s="761" t="s">
        <v>293</v>
      </c>
      <c r="W306" s="761" t="s">
        <v>3245</v>
      </c>
      <c r="X306" s="1263">
        <v>1</v>
      </c>
      <c r="Y306" s="786" t="s">
        <v>978</v>
      </c>
      <c r="Z306" s="778" t="s">
        <v>499</v>
      </c>
      <c r="AA306" s="773"/>
      <c r="AB306" s="773"/>
      <c r="AC306" s="773"/>
      <c r="AD306" s="773"/>
      <c r="AE306" s="773"/>
      <c r="AF306" s="787"/>
      <c r="AG306" s="788"/>
      <c r="AH306" s="788"/>
      <c r="AI306" s="788"/>
      <c r="AJ306" s="788"/>
      <c r="AK306" s="788"/>
      <c r="AL306" s="788"/>
      <c r="AM306" s="788"/>
      <c r="AN306" s="788"/>
      <c r="AO306" s="788"/>
      <c r="AP306" s="788"/>
      <c r="AQ306" s="1492"/>
      <c r="AR306" s="1697"/>
      <c r="AS306" s="1697"/>
      <c r="AT306" s="1697"/>
      <c r="AU306" s="1498"/>
      <c r="AV306" s="805"/>
      <c r="AW306" s="804"/>
      <c r="AX306" s="804"/>
      <c r="AY306" s="804"/>
      <c r="AZ306" s="804"/>
      <c r="BA306" s="804"/>
      <c r="BB306" s="804"/>
      <c r="BC306" s="804"/>
      <c r="BD306" s="804"/>
      <c r="BE306" s="804"/>
      <c r="BF306" s="804"/>
      <c r="BG306" s="804"/>
      <c r="BH306" s="804"/>
      <c r="BI306" s="804"/>
      <c r="BJ306" s="804"/>
      <c r="BK306" s="806"/>
      <c r="BL306" s="1351"/>
      <c r="BM306" s="1352"/>
      <c r="BN306" s="1352"/>
      <c r="BO306" s="1352"/>
      <c r="BP306" s="1414"/>
      <c r="BQ306" s="1394"/>
      <c r="BR306" s="1343"/>
      <c r="BS306" s="1343"/>
      <c r="BT306" s="1343"/>
      <c r="BU306" s="1344"/>
      <c r="BV306" s="1394"/>
      <c r="BW306" s="1343"/>
      <c r="BX306" s="1343"/>
      <c r="BY306" s="1343"/>
      <c r="BZ306" s="1343"/>
      <c r="CA306" s="1394"/>
      <c r="CB306" s="1343"/>
      <c r="CC306" s="1343"/>
      <c r="CD306" s="1343"/>
      <c r="CE306" s="1344"/>
      <c r="CF306" s="1343"/>
      <c r="CG306" s="1343"/>
      <c r="CH306" s="1343"/>
      <c r="CI306" s="1343"/>
      <c r="CJ306" s="1344"/>
      <c r="CK306" s="1394"/>
      <c r="CL306" s="1343"/>
      <c r="CM306" s="1343"/>
      <c r="CN306" s="1343"/>
      <c r="CO306" s="1344"/>
      <c r="CP306" s="1394"/>
      <c r="CQ306" s="1343"/>
      <c r="CR306" s="1343"/>
      <c r="CS306" s="1343"/>
      <c r="CT306" s="1344"/>
      <c r="CU306" s="1499"/>
      <c r="CV306" s="1490"/>
      <c r="CW306" s="1490"/>
      <c r="CX306" s="1695"/>
      <c r="CY306" s="1490"/>
      <c r="CZ306" s="1490"/>
      <c r="DA306" s="1490"/>
      <c r="DB306" s="1695"/>
      <c r="DC306" s="1352"/>
      <c r="DD306" s="1696"/>
      <c r="DE306" s="1701"/>
    </row>
    <row r="307" spans="1:109" ht="15.75" customHeight="1">
      <c r="A307" s="760" t="s">
        <v>996</v>
      </c>
      <c r="B307" s="761">
        <v>301</v>
      </c>
      <c r="C307" s="777" t="s">
        <v>3246</v>
      </c>
      <c r="D307" s="761" t="s">
        <v>3227</v>
      </c>
      <c r="E307" s="761" t="s">
        <v>3108</v>
      </c>
      <c r="F307" s="773" t="s">
        <v>3247</v>
      </c>
      <c r="G307" s="778" t="s">
        <v>778</v>
      </c>
      <c r="H307" s="779" t="s">
        <v>3248</v>
      </c>
      <c r="I307" s="780"/>
      <c r="J307" s="781"/>
      <c r="K307" s="781">
        <v>1</v>
      </c>
      <c r="L307" s="781"/>
      <c r="M307" s="781"/>
      <c r="N307" s="781"/>
      <c r="O307" s="781"/>
      <c r="P307" s="782"/>
      <c r="Q307" s="783">
        <f t="shared" si="4"/>
        <v>1</v>
      </c>
      <c r="R307" s="777" t="s">
        <v>963</v>
      </c>
      <c r="S307" s="761"/>
      <c r="T307" s="784"/>
      <c r="U307" s="761" t="s">
        <v>3244</v>
      </c>
      <c r="V307" s="761" t="s">
        <v>293</v>
      </c>
      <c r="W307" s="761" t="s">
        <v>3249</v>
      </c>
      <c r="X307" s="817">
        <v>2</v>
      </c>
      <c r="Y307" s="786" t="s">
        <v>978</v>
      </c>
      <c r="Z307" s="778" t="s">
        <v>778</v>
      </c>
      <c r="AA307" s="773"/>
      <c r="AB307" s="773"/>
      <c r="AC307" s="773"/>
      <c r="AD307" s="773"/>
      <c r="AE307" s="773"/>
      <c r="AF307" s="787"/>
      <c r="AG307" s="861"/>
      <c r="AH307" s="861"/>
      <c r="AI307" s="861"/>
      <c r="AJ307" s="861"/>
      <c r="AK307" s="861"/>
      <c r="AL307" s="861"/>
      <c r="AM307" s="861"/>
      <c r="AN307" s="861"/>
      <c r="AO307" s="861"/>
      <c r="AP307" s="861"/>
      <c r="AQ307" s="1692"/>
      <c r="AR307" s="1693"/>
      <c r="AS307" s="1693"/>
      <c r="AT307" s="1693"/>
      <c r="AU307" s="1694"/>
      <c r="AV307" s="862"/>
      <c r="AW307" s="861"/>
      <c r="AX307" s="861"/>
      <c r="AY307" s="861"/>
      <c r="AZ307" s="861"/>
      <c r="BA307" s="861"/>
      <c r="BB307" s="861"/>
      <c r="BC307" s="861"/>
      <c r="BD307" s="861"/>
      <c r="BE307" s="861"/>
      <c r="BF307" s="861"/>
      <c r="BG307" s="861"/>
      <c r="BH307" s="861"/>
      <c r="BI307" s="861"/>
      <c r="BJ307" s="861"/>
      <c r="BK307" s="863"/>
      <c r="BL307" s="1351"/>
      <c r="BM307" s="1352"/>
      <c r="BN307" s="1352"/>
      <c r="BO307" s="1352"/>
      <c r="BP307" s="1414"/>
      <c r="BQ307" s="1394"/>
      <c r="BR307" s="1343"/>
      <c r="BS307" s="1343"/>
      <c r="BT307" s="1343"/>
      <c r="BU307" s="1344"/>
      <c r="BV307" s="1394"/>
      <c r="BW307" s="1343"/>
      <c r="BX307" s="1343"/>
      <c r="BY307" s="1343"/>
      <c r="BZ307" s="1343"/>
      <c r="CA307" s="1394"/>
      <c r="CB307" s="1343"/>
      <c r="CC307" s="1343"/>
      <c r="CD307" s="1343"/>
      <c r="CE307" s="1344"/>
      <c r="CF307" s="1343"/>
      <c r="CG307" s="1343"/>
      <c r="CH307" s="1343"/>
      <c r="CI307" s="1343"/>
      <c r="CJ307" s="1343"/>
      <c r="CK307" s="1394"/>
      <c r="CL307" s="1343"/>
      <c r="CM307" s="1343"/>
      <c r="CN307" s="1343"/>
      <c r="CO307" s="1344"/>
      <c r="CP307" s="1394"/>
      <c r="CQ307" s="1343"/>
      <c r="CR307" s="1343"/>
      <c r="CS307" s="1343"/>
      <c r="CT307" s="1344"/>
      <c r="CU307" s="1499"/>
      <c r="CV307" s="1490"/>
      <c r="CW307" s="1490"/>
      <c r="CX307" s="1695"/>
      <c r="CY307" s="1490"/>
      <c r="CZ307" s="1490"/>
      <c r="DA307" s="1490"/>
      <c r="DB307" s="1695"/>
      <c r="DC307" s="1352"/>
      <c r="DD307" s="1696"/>
      <c r="DE307" s="1701"/>
    </row>
    <row r="308" spans="1:109" ht="15.75" customHeight="1">
      <c r="A308" s="760" t="s">
        <v>996</v>
      </c>
      <c r="B308" s="761">
        <v>302</v>
      </c>
      <c r="C308" s="777" t="s">
        <v>3250</v>
      </c>
      <c r="D308" s="761" t="s">
        <v>3227</v>
      </c>
      <c r="E308" s="761" t="s">
        <v>3091</v>
      </c>
      <c r="F308" s="773" t="s">
        <v>3251</v>
      </c>
      <c r="G308" s="778" t="s">
        <v>178</v>
      </c>
      <c r="H308" s="779" t="s">
        <v>3252</v>
      </c>
      <c r="I308" s="780"/>
      <c r="J308" s="781">
        <v>1</v>
      </c>
      <c r="K308" s="781"/>
      <c r="L308" s="781"/>
      <c r="M308" s="781"/>
      <c r="N308" s="781"/>
      <c r="O308" s="781"/>
      <c r="P308" s="782"/>
      <c r="Q308" s="783">
        <f t="shared" si="4"/>
        <v>1</v>
      </c>
      <c r="R308" s="777" t="s">
        <v>988</v>
      </c>
      <c r="S308" s="761" t="s">
        <v>964</v>
      </c>
      <c r="T308" s="784" t="s">
        <v>965</v>
      </c>
      <c r="U308" s="761" t="s">
        <v>3253</v>
      </c>
      <c r="V308" s="761" t="s">
        <v>991</v>
      </c>
      <c r="W308" s="761" t="s">
        <v>3254</v>
      </c>
      <c r="X308" s="1263">
        <v>1</v>
      </c>
      <c r="Y308" s="807" t="s">
        <v>978</v>
      </c>
      <c r="Z308" s="778" t="s">
        <v>178</v>
      </c>
      <c r="AA308" s="773"/>
      <c r="AB308" s="773"/>
      <c r="AC308" s="773"/>
      <c r="AD308" s="773"/>
      <c r="AE308" s="773"/>
      <c r="AF308" s="787"/>
      <c r="AG308" s="788"/>
      <c r="AH308" s="788"/>
      <c r="AI308" s="788"/>
      <c r="AJ308" s="788"/>
      <c r="AK308" s="788"/>
      <c r="AL308" s="788"/>
      <c r="AM308" s="788"/>
      <c r="AN308" s="788"/>
      <c r="AO308" s="788"/>
      <c r="AP308" s="788"/>
      <c r="AQ308" s="1395"/>
      <c r="AR308" s="1348"/>
      <c r="AS308" s="1348"/>
      <c r="AT308" s="1348"/>
      <c r="AU308" s="1349"/>
      <c r="AV308" s="796"/>
      <c r="AW308" s="788"/>
      <c r="AX308" s="788"/>
      <c r="AY308" s="788"/>
      <c r="AZ308" s="788"/>
      <c r="BA308" s="788"/>
      <c r="BB308" s="788"/>
      <c r="BC308" s="788"/>
      <c r="BD308" s="788"/>
      <c r="BE308" s="788"/>
      <c r="BF308" s="788"/>
      <c r="BG308" s="788"/>
      <c r="BH308" s="788"/>
      <c r="BI308" s="788"/>
      <c r="BJ308" s="788"/>
      <c r="BK308" s="793"/>
      <c r="BL308" s="1351"/>
      <c r="BM308" s="1352"/>
      <c r="BN308" s="1352"/>
      <c r="BO308" s="1352"/>
      <c r="BP308" s="1414"/>
      <c r="BQ308" s="1394"/>
      <c r="BR308" s="1343"/>
      <c r="BS308" s="1343"/>
      <c r="BT308" s="1343"/>
      <c r="BU308" s="1344"/>
      <c r="BV308" s="1395"/>
      <c r="BW308" s="1348"/>
      <c r="BX308" s="1348"/>
      <c r="BY308" s="1348"/>
      <c r="BZ308" s="1348"/>
      <c r="CA308" s="1394"/>
      <c r="CB308" s="1343"/>
      <c r="CC308" s="1343"/>
      <c r="CD308" s="1343"/>
      <c r="CE308" s="1344"/>
      <c r="CF308" s="1343"/>
      <c r="CG308" s="1343"/>
      <c r="CH308" s="1343"/>
      <c r="CI308" s="1343"/>
      <c r="CJ308" s="1344"/>
      <c r="CK308" s="1394"/>
      <c r="CL308" s="1343"/>
      <c r="CM308" s="1343"/>
      <c r="CN308" s="1343"/>
      <c r="CO308" s="1344"/>
      <c r="CP308" s="1394"/>
      <c r="CQ308" s="1343"/>
      <c r="CR308" s="1343"/>
      <c r="CS308" s="1343"/>
      <c r="CT308" s="1344"/>
      <c r="CU308" s="1499"/>
      <c r="CV308" s="1490"/>
      <c r="CW308" s="1490"/>
      <c r="CX308" s="1695"/>
      <c r="CY308" s="1490"/>
      <c r="CZ308" s="1490"/>
      <c r="DA308" s="1490"/>
      <c r="DB308" s="1695"/>
      <c r="DC308" s="1352"/>
      <c r="DD308" s="1696"/>
      <c r="DE308" s="1701"/>
    </row>
    <row r="309" spans="1:109" ht="15.75" customHeight="1">
      <c r="A309" s="760" t="s">
        <v>996</v>
      </c>
      <c r="B309" s="761">
        <v>303</v>
      </c>
      <c r="C309" s="777" t="s">
        <v>3255</v>
      </c>
      <c r="D309" s="761" t="s">
        <v>3227</v>
      </c>
      <c r="E309" s="761" t="s">
        <v>3108</v>
      </c>
      <c r="F309" s="773" t="s">
        <v>3256</v>
      </c>
      <c r="G309" s="778" t="s">
        <v>184</v>
      </c>
      <c r="H309" s="779" t="s">
        <v>3257</v>
      </c>
      <c r="I309" s="780"/>
      <c r="J309" s="781">
        <v>1</v>
      </c>
      <c r="K309" s="781"/>
      <c r="L309" s="781"/>
      <c r="M309" s="781"/>
      <c r="N309" s="781"/>
      <c r="O309" s="781"/>
      <c r="P309" s="782"/>
      <c r="Q309" s="783">
        <f t="shared" si="4"/>
        <v>1</v>
      </c>
      <c r="R309" s="777" t="s">
        <v>984</v>
      </c>
      <c r="S309" s="761" t="s">
        <v>964</v>
      </c>
      <c r="T309" s="784" t="s">
        <v>965</v>
      </c>
      <c r="U309" s="761" t="s">
        <v>3258</v>
      </c>
      <c r="V309" s="761" t="s">
        <v>293</v>
      </c>
      <c r="W309" s="761" t="s">
        <v>2147</v>
      </c>
      <c r="X309" s="1263">
        <v>2</v>
      </c>
      <c r="Y309" s="807" t="s">
        <v>978</v>
      </c>
      <c r="Z309" s="778" t="s">
        <v>184</v>
      </c>
      <c r="AA309" s="773"/>
      <c r="AB309" s="773"/>
      <c r="AC309" s="773"/>
      <c r="AD309" s="773"/>
      <c r="AE309" s="773"/>
      <c r="AF309" s="787"/>
      <c r="AG309" s="788"/>
      <c r="AH309" s="788"/>
      <c r="AI309" s="788"/>
      <c r="AJ309" s="788"/>
      <c r="AK309" s="788"/>
      <c r="AL309" s="788"/>
      <c r="AM309" s="788"/>
      <c r="AN309" s="788"/>
      <c r="AO309" s="788"/>
      <c r="AP309" s="788"/>
      <c r="AQ309" s="1395"/>
      <c r="AR309" s="1348"/>
      <c r="AS309" s="1348"/>
      <c r="AT309" s="1348"/>
      <c r="AU309" s="1349"/>
      <c r="AV309" s="796"/>
      <c r="AW309" s="788"/>
      <c r="AX309" s="788"/>
      <c r="AY309" s="788"/>
      <c r="AZ309" s="788"/>
      <c r="BA309" s="788"/>
      <c r="BB309" s="788"/>
      <c r="BC309" s="788"/>
      <c r="BD309" s="788"/>
      <c r="BE309" s="788"/>
      <c r="BF309" s="788"/>
      <c r="BG309" s="788"/>
      <c r="BH309" s="788"/>
      <c r="BI309" s="788"/>
      <c r="BJ309" s="788"/>
      <c r="BK309" s="793"/>
      <c r="BL309" s="1351"/>
      <c r="BM309" s="1352"/>
      <c r="BN309" s="1352"/>
      <c r="BO309" s="1352"/>
      <c r="BP309" s="1414"/>
      <c r="BQ309" s="1394"/>
      <c r="BR309" s="1343"/>
      <c r="BS309" s="1343"/>
      <c r="BT309" s="1343"/>
      <c r="BU309" s="1344"/>
      <c r="BV309" s="1394"/>
      <c r="BW309" s="1343"/>
      <c r="BX309" s="1343"/>
      <c r="BY309" s="1343"/>
      <c r="BZ309" s="1343"/>
      <c r="CA309" s="1394"/>
      <c r="CB309" s="1343"/>
      <c r="CC309" s="1343"/>
      <c r="CD309" s="1343"/>
      <c r="CE309" s="1344"/>
      <c r="CF309" s="1343"/>
      <c r="CG309" s="1343"/>
      <c r="CH309" s="1343"/>
      <c r="CI309" s="1343"/>
      <c r="CJ309" s="1344"/>
      <c r="CK309" s="1394"/>
      <c r="CL309" s="1343"/>
      <c r="CM309" s="1343"/>
      <c r="CN309" s="1343"/>
      <c r="CO309" s="1344"/>
      <c r="CP309" s="1394"/>
      <c r="CQ309" s="1343"/>
      <c r="CR309" s="1343"/>
      <c r="CS309" s="1343"/>
      <c r="CT309" s="1344"/>
      <c r="CU309" s="1499"/>
      <c r="CV309" s="1490"/>
      <c r="CW309" s="1490"/>
      <c r="CX309" s="1695"/>
      <c r="CY309" s="1490"/>
      <c r="CZ309" s="1490"/>
      <c r="DA309" s="1490"/>
      <c r="DB309" s="1695"/>
      <c r="DC309" s="1352"/>
      <c r="DD309" s="1696"/>
      <c r="DE309" s="1701"/>
    </row>
    <row r="310" spans="1:109" ht="15.75" customHeight="1">
      <c r="A310" s="760" t="s">
        <v>996</v>
      </c>
      <c r="B310" s="761">
        <v>304</v>
      </c>
      <c r="C310" s="777" t="s">
        <v>3259</v>
      </c>
      <c r="D310" s="761" t="s">
        <v>3227</v>
      </c>
      <c r="E310" s="761" t="s">
        <v>3091</v>
      </c>
      <c r="F310" s="773" t="s">
        <v>3260</v>
      </c>
      <c r="G310" s="778" t="s">
        <v>693</v>
      </c>
      <c r="H310" s="779" t="s">
        <v>3261</v>
      </c>
      <c r="I310" s="780"/>
      <c r="J310" s="781"/>
      <c r="K310" s="781">
        <v>1</v>
      </c>
      <c r="L310" s="781"/>
      <c r="M310" s="781"/>
      <c r="N310" s="781"/>
      <c r="O310" s="781"/>
      <c r="P310" s="782"/>
      <c r="Q310" s="783">
        <f t="shared" si="4"/>
        <v>1</v>
      </c>
      <c r="R310" s="777" t="s">
        <v>984</v>
      </c>
      <c r="S310" s="761" t="s">
        <v>964</v>
      </c>
      <c r="T310" s="784" t="s">
        <v>965</v>
      </c>
      <c r="U310" s="761" t="s">
        <v>3262</v>
      </c>
      <c r="V310" s="761" t="s">
        <v>991</v>
      </c>
      <c r="W310" s="761" t="s">
        <v>3263</v>
      </c>
      <c r="X310" s="817">
        <v>2</v>
      </c>
      <c r="Y310" s="807" t="s">
        <v>978</v>
      </c>
      <c r="Z310" s="778" t="s">
        <v>693</v>
      </c>
      <c r="AA310" s="773"/>
      <c r="AB310" s="773"/>
      <c r="AC310" s="773"/>
      <c r="AD310" s="773"/>
      <c r="AE310" s="773"/>
      <c r="AF310" s="787"/>
      <c r="AG310" s="795"/>
      <c r="AH310" s="795"/>
      <c r="AI310" s="795"/>
      <c r="AJ310" s="795"/>
      <c r="AK310" s="795"/>
      <c r="AL310" s="795"/>
      <c r="AM310" s="795"/>
      <c r="AN310" s="795"/>
      <c r="AO310" s="795"/>
      <c r="AP310" s="795"/>
      <c r="AQ310" s="1395"/>
      <c r="AR310" s="1348"/>
      <c r="AS310" s="1348"/>
      <c r="AT310" s="1348"/>
      <c r="AU310" s="1349"/>
      <c r="AV310" s="794"/>
      <c r="AW310" s="795"/>
      <c r="AX310" s="795"/>
      <c r="AY310" s="795"/>
      <c r="AZ310" s="795"/>
      <c r="BA310" s="795"/>
      <c r="BB310" s="795"/>
      <c r="BC310" s="795"/>
      <c r="BD310" s="795"/>
      <c r="BE310" s="795"/>
      <c r="BF310" s="795"/>
      <c r="BG310" s="795"/>
      <c r="BH310" s="795"/>
      <c r="BI310" s="795"/>
      <c r="BJ310" s="795"/>
      <c r="BK310" s="808"/>
      <c r="BL310" s="1351"/>
      <c r="BM310" s="1352"/>
      <c r="BN310" s="1352"/>
      <c r="BO310" s="1352"/>
      <c r="BP310" s="1414"/>
      <c r="BQ310" s="1394"/>
      <c r="BR310" s="1343"/>
      <c r="BS310" s="1343"/>
      <c r="BT310" s="1343"/>
      <c r="BU310" s="1344"/>
      <c r="BV310" s="1394"/>
      <c r="BW310" s="1343"/>
      <c r="BX310" s="1343"/>
      <c r="BY310" s="1343"/>
      <c r="BZ310" s="1343"/>
      <c r="CA310" s="1394"/>
      <c r="CB310" s="1343"/>
      <c r="CC310" s="1343"/>
      <c r="CD310" s="1343"/>
      <c r="CE310" s="1344"/>
      <c r="CF310" s="1343"/>
      <c r="CG310" s="1343"/>
      <c r="CH310" s="1343"/>
      <c r="CI310" s="1343"/>
      <c r="CJ310" s="1344"/>
      <c r="CK310" s="1394"/>
      <c r="CL310" s="1343"/>
      <c r="CM310" s="1343"/>
      <c r="CN310" s="1343"/>
      <c r="CO310" s="1344"/>
      <c r="CP310" s="1394"/>
      <c r="CQ310" s="1343"/>
      <c r="CR310" s="1343"/>
      <c r="CS310" s="1343"/>
      <c r="CT310" s="1344"/>
      <c r="CU310" s="1499"/>
      <c r="CV310" s="1490"/>
      <c r="CW310" s="1490"/>
      <c r="CX310" s="1695"/>
      <c r="CY310" s="1490"/>
      <c r="CZ310" s="1490"/>
      <c r="DA310" s="1490"/>
      <c r="DB310" s="1695"/>
      <c r="DC310" s="1352"/>
      <c r="DD310" s="1696"/>
      <c r="DE310" s="1701"/>
    </row>
    <row r="311" spans="1:109" ht="15.75" customHeight="1">
      <c r="A311" s="760" t="s">
        <v>996</v>
      </c>
      <c r="B311" s="761">
        <v>305</v>
      </c>
      <c r="C311" s="777" t="s">
        <v>3264</v>
      </c>
      <c r="D311" s="761" t="s">
        <v>3227</v>
      </c>
      <c r="E311" s="761" t="s">
        <v>3091</v>
      </c>
      <c r="F311" s="773" t="s">
        <v>3265</v>
      </c>
      <c r="G311" s="778" t="s">
        <v>1016</v>
      </c>
      <c r="H311" s="779" t="s">
        <v>3266</v>
      </c>
      <c r="I311" s="780"/>
      <c r="J311" s="781"/>
      <c r="K311" s="781">
        <v>1</v>
      </c>
      <c r="L311" s="781"/>
      <c r="M311" s="781"/>
      <c r="N311" s="781"/>
      <c r="O311" s="781"/>
      <c r="P311" s="782"/>
      <c r="Q311" s="783">
        <f t="shared" si="4"/>
        <v>1</v>
      </c>
      <c r="R311" s="777" t="s">
        <v>984</v>
      </c>
      <c r="S311" s="761" t="s">
        <v>964</v>
      </c>
      <c r="T311" s="784" t="s">
        <v>965</v>
      </c>
      <c r="U311" s="761" t="s">
        <v>3267</v>
      </c>
      <c r="V311" s="761" t="s">
        <v>293</v>
      </c>
      <c r="W311" s="761" t="s">
        <v>3268</v>
      </c>
      <c r="X311" s="817">
        <v>2</v>
      </c>
      <c r="Y311" s="809" t="s">
        <v>966</v>
      </c>
      <c r="Z311" s="778" t="s">
        <v>1016</v>
      </c>
      <c r="AA311" s="773"/>
      <c r="AB311" s="773"/>
      <c r="AC311" s="773"/>
      <c r="AD311" s="773"/>
      <c r="AE311" s="773"/>
      <c r="AF311" s="787"/>
      <c r="AG311" s="788"/>
      <c r="AH311" s="788"/>
      <c r="AI311" s="788"/>
      <c r="AJ311" s="788"/>
      <c r="AK311" s="788"/>
      <c r="AL311" s="788"/>
      <c r="AM311" s="788"/>
      <c r="AN311" s="788"/>
      <c r="AO311" s="788"/>
      <c r="AP311" s="788"/>
      <c r="AQ311" s="1394"/>
      <c r="AR311" s="1343"/>
      <c r="AS311" s="1343"/>
      <c r="AT311" s="1343"/>
      <c r="AU311" s="1344"/>
      <c r="AV311" s="796"/>
      <c r="AW311" s="788"/>
      <c r="AX311" s="788"/>
      <c r="AY311" s="788"/>
      <c r="AZ311" s="788"/>
      <c r="BA311" s="788"/>
      <c r="BB311" s="788"/>
      <c r="BC311" s="788"/>
      <c r="BD311" s="788"/>
      <c r="BE311" s="788"/>
      <c r="BF311" s="788"/>
      <c r="BG311" s="788"/>
      <c r="BH311" s="788"/>
      <c r="BI311" s="788"/>
      <c r="BJ311" s="788"/>
      <c r="BK311" s="793"/>
      <c r="BL311" s="1351"/>
      <c r="BM311" s="1352"/>
      <c r="BN311" s="1352"/>
      <c r="BO311" s="1352"/>
      <c r="BP311" s="1414"/>
      <c r="BQ311" s="1394"/>
      <c r="BR311" s="1343"/>
      <c r="BS311" s="1343"/>
      <c r="BT311" s="1343"/>
      <c r="BU311" s="1344"/>
      <c r="BV311" s="1394"/>
      <c r="BW311" s="1343"/>
      <c r="BX311" s="1343"/>
      <c r="BY311" s="1343"/>
      <c r="BZ311" s="1343"/>
      <c r="CA311" s="1394"/>
      <c r="CB311" s="1343"/>
      <c r="CC311" s="1343"/>
      <c r="CD311" s="1343"/>
      <c r="CE311" s="1344"/>
      <c r="CF311" s="1343"/>
      <c r="CG311" s="1343"/>
      <c r="CH311" s="1343"/>
      <c r="CI311" s="1343"/>
      <c r="CJ311" s="1344"/>
      <c r="CK311" s="1394"/>
      <c r="CL311" s="1343"/>
      <c r="CM311" s="1343"/>
      <c r="CN311" s="1343"/>
      <c r="CO311" s="1344"/>
      <c r="CP311" s="1394"/>
      <c r="CQ311" s="1343"/>
      <c r="CR311" s="1343"/>
      <c r="CS311" s="1343"/>
      <c r="CT311" s="1344"/>
      <c r="CU311" s="1499"/>
      <c r="CV311" s="1490"/>
      <c r="CW311" s="1490"/>
      <c r="CX311" s="1695"/>
      <c r="CY311" s="1490"/>
      <c r="CZ311" s="1490"/>
      <c r="DA311" s="1490"/>
      <c r="DB311" s="1695"/>
      <c r="DC311" s="1352"/>
      <c r="DD311" s="1696"/>
      <c r="DE311" s="1701"/>
    </row>
    <row r="312" spans="1:109" ht="15.75" customHeight="1">
      <c r="A312" s="760" t="s">
        <v>996</v>
      </c>
      <c r="B312" s="761">
        <v>306</v>
      </c>
      <c r="C312" s="777" t="s">
        <v>3269</v>
      </c>
      <c r="D312" s="761" t="s">
        <v>3227</v>
      </c>
      <c r="E312" s="761" t="s">
        <v>3108</v>
      </c>
      <c r="F312" s="773" t="s">
        <v>3270</v>
      </c>
      <c r="G312" s="778" t="s">
        <v>3271</v>
      </c>
      <c r="H312" s="779" t="s">
        <v>3272</v>
      </c>
      <c r="I312" s="780"/>
      <c r="J312" s="781">
        <v>1</v>
      </c>
      <c r="K312" s="781"/>
      <c r="L312" s="781"/>
      <c r="M312" s="781"/>
      <c r="N312" s="781"/>
      <c r="O312" s="781"/>
      <c r="P312" s="782"/>
      <c r="Q312" s="783">
        <f t="shared" si="4"/>
        <v>1</v>
      </c>
      <c r="R312" s="777" t="s">
        <v>963</v>
      </c>
      <c r="S312" s="761"/>
      <c r="T312" s="784"/>
      <c r="U312" s="761" t="s">
        <v>3244</v>
      </c>
      <c r="V312" s="761" t="s">
        <v>991</v>
      </c>
      <c r="W312" s="761" t="s">
        <v>3273</v>
      </c>
      <c r="X312" s="817">
        <v>0</v>
      </c>
      <c r="Y312" s="807" t="s">
        <v>978</v>
      </c>
      <c r="Z312" s="778"/>
      <c r="AA312" s="773"/>
      <c r="AB312" s="773"/>
      <c r="AC312" s="773"/>
      <c r="AD312" s="773"/>
      <c r="AE312" s="773"/>
      <c r="AF312" s="787"/>
      <c r="AG312" s="788"/>
      <c r="AH312" s="788"/>
      <c r="AI312" s="788"/>
      <c r="AJ312" s="788"/>
      <c r="AK312" s="788"/>
      <c r="AL312" s="788"/>
      <c r="AM312" s="788"/>
      <c r="AN312" s="788"/>
      <c r="AO312" s="788"/>
      <c r="AP312" s="788"/>
      <c r="AQ312" s="815">
        <v>142987</v>
      </c>
      <c r="AR312" s="785">
        <v>142987</v>
      </c>
      <c r="AS312" s="785">
        <v>142987</v>
      </c>
      <c r="AT312" s="785">
        <v>142987</v>
      </c>
      <c r="AU312" s="829">
        <v>77622</v>
      </c>
      <c r="AV312" s="796"/>
      <c r="AW312" s="788"/>
      <c r="AX312" s="788"/>
      <c r="AY312" s="788"/>
      <c r="AZ312" s="788"/>
      <c r="BA312" s="788"/>
      <c r="BB312" s="788"/>
      <c r="BC312" s="788"/>
      <c r="BD312" s="788"/>
      <c r="BE312" s="788"/>
      <c r="BF312" s="788"/>
      <c r="BG312" s="788"/>
      <c r="BH312" s="788"/>
      <c r="BI312" s="788"/>
      <c r="BJ312" s="788"/>
      <c r="BK312" s="793"/>
      <c r="BL312" s="777"/>
      <c r="BM312" s="773"/>
      <c r="BN312" s="773"/>
      <c r="BO312" s="773"/>
      <c r="BP312" s="784"/>
      <c r="BQ312" s="796" t="s">
        <v>1971</v>
      </c>
      <c r="BR312" s="788" t="s">
        <v>1971</v>
      </c>
      <c r="BS312" s="788" t="s">
        <v>1971</v>
      </c>
      <c r="BT312" s="788" t="s">
        <v>1971</v>
      </c>
      <c r="BU312" s="793" t="s">
        <v>1971</v>
      </c>
      <c r="BV312" s="796" t="s">
        <v>1971</v>
      </c>
      <c r="BW312" s="788" t="s">
        <v>1971</v>
      </c>
      <c r="BX312" s="788" t="s">
        <v>1971</v>
      </c>
      <c r="BY312" s="788" t="s">
        <v>1971</v>
      </c>
      <c r="BZ312" s="788" t="s">
        <v>1971</v>
      </c>
      <c r="CA312" s="796" t="s">
        <v>1971</v>
      </c>
      <c r="CB312" s="788" t="s">
        <v>1971</v>
      </c>
      <c r="CC312" s="788" t="s">
        <v>1971</v>
      </c>
      <c r="CD312" s="788" t="s">
        <v>1971</v>
      </c>
      <c r="CE312" s="793" t="s">
        <v>1971</v>
      </c>
      <c r="CF312" s="788" t="s">
        <v>1971</v>
      </c>
      <c r="CG312" s="788" t="s">
        <v>1971</v>
      </c>
      <c r="CH312" s="788" t="s">
        <v>1971</v>
      </c>
      <c r="CI312" s="788" t="s">
        <v>1971</v>
      </c>
      <c r="CJ312" s="793" t="s">
        <v>1971</v>
      </c>
      <c r="CK312" s="796" t="s">
        <v>1971</v>
      </c>
      <c r="CL312" s="788" t="s">
        <v>1971</v>
      </c>
      <c r="CM312" s="788" t="s">
        <v>1971</v>
      </c>
      <c r="CN312" s="788" t="s">
        <v>1971</v>
      </c>
      <c r="CO312" s="793" t="s">
        <v>1971</v>
      </c>
      <c r="CP312" s="796" t="s">
        <v>1971</v>
      </c>
      <c r="CQ312" s="788" t="s">
        <v>1971</v>
      </c>
      <c r="CR312" s="788" t="s">
        <v>1971</v>
      </c>
      <c r="CS312" s="788" t="s">
        <v>1971</v>
      </c>
      <c r="CT312" s="793" t="s">
        <v>1971</v>
      </c>
      <c r="CU312" s="1273" t="s">
        <v>1971</v>
      </c>
      <c r="CV312" s="1272" t="s">
        <v>1971</v>
      </c>
      <c r="CW312" s="1272" t="s">
        <v>1971</v>
      </c>
      <c r="CX312" s="1274" t="s">
        <v>1971</v>
      </c>
      <c r="CY312" s="1272" t="s">
        <v>1971</v>
      </c>
      <c r="CZ312" s="1272" t="s">
        <v>1971</v>
      </c>
      <c r="DA312" s="1272" t="s">
        <v>1971</v>
      </c>
      <c r="DB312" s="1274" t="s">
        <v>1971</v>
      </c>
      <c r="DC312" s="773"/>
      <c r="DD312" s="801">
        <v>1</v>
      </c>
      <c r="DE312" s="802"/>
    </row>
    <row r="313" spans="1:109" ht="15.75" customHeight="1">
      <c r="A313" s="760" t="s">
        <v>996</v>
      </c>
      <c r="B313" s="761">
        <v>307</v>
      </c>
      <c r="C313" s="777" t="s">
        <v>3274</v>
      </c>
      <c r="D313" s="761" t="s">
        <v>3227</v>
      </c>
      <c r="E313" s="761" t="s">
        <v>3275</v>
      </c>
      <c r="F313" s="773" t="s">
        <v>3276</v>
      </c>
      <c r="G313" s="778" t="s">
        <v>2012</v>
      </c>
      <c r="H313" s="779" t="s">
        <v>3277</v>
      </c>
      <c r="I313" s="780"/>
      <c r="J313" s="781">
        <v>1</v>
      </c>
      <c r="K313" s="781"/>
      <c r="L313" s="781"/>
      <c r="M313" s="781"/>
      <c r="N313" s="781"/>
      <c r="O313" s="781"/>
      <c r="P313" s="782"/>
      <c r="Q313" s="783">
        <f t="shared" si="4"/>
        <v>1</v>
      </c>
      <c r="R313" s="777" t="s">
        <v>984</v>
      </c>
      <c r="S313" s="761" t="s">
        <v>964</v>
      </c>
      <c r="T313" s="784" t="s">
        <v>965</v>
      </c>
      <c r="U313" s="761" t="s">
        <v>3278</v>
      </c>
      <c r="V313" s="761" t="s">
        <v>991</v>
      </c>
      <c r="W313" s="761" t="s">
        <v>3279</v>
      </c>
      <c r="X313" s="817">
        <v>0</v>
      </c>
      <c r="Y313" s="810" t="s">
        <v>978</v>
      </c>
      <c r="Z313" s="778" t="s">
        <v>2016</v>
      </c>
      <c r="AA313" s="773"/>
      <c r="AB313" s="773"/>
      <c r="AC313" s="773"/>
      <c r="AD313" s="773"/>
      <c r="AE313" s="773"/>
      <c r="AF313" s="787"/>
      <c r="AG313" s="785"/>
      <c r="AH313" s="785"/>
      <c r="AI313" s="785"/>
      <c r="AJ313" s="785"/>
      <c r="AK313" s="785"/>
      <c r="AL313" s="785"/>
      <c r="AM313" s="785"/>
      <c r="AN313" s="785"/>
      <c r="AO313" s="785"/>
      <c r="AP313" s="785"/>
      <c r="AQ313" s="815">
        <v>242</v>
      </c>
      <c r="AR313" s="785">
        <v>227</v>
      </c>
      <c r="AS313" s="785">
        <v>212</v>
      </c>
      <c r="AT313" s="785">
        <v>197</v>
      </c>
      <c r="AU313" s="829">
        <v>182</v>
      </c>
      <c r="AV313" s="815"/>
      <c r="AW313" s="785"/>
      <c r="AX313" s="785"/>
      <c r="AY313" s="785"/>
      <c r="AZ313" s="785"/>
      <c r="BA313" s="785"/>
      <c r="BB313" s="785"/>
      <c r="BC313" s="785"/>
      <c r="BD313" s="785"/>
      <c r="BE313" s="785"/>
      <c r="BF313" s="785"/>
      <c r="BG313" s="785"/>
      <c r="BH313" s="785"/>
      <c r="BI313" s="785"/>
      <c r="BJ313" s="785"/>
      <c r="BK313" s="829"/>
      <c r="BL313" s="777" t="s">
        <v>961</v>
      </c>
      <c r="BM313" s="773" t="s">
        <v>961</v>
      </c>
      <c r="BN313" s="773" t="s">
        <v>961</v>
      </c>
      <c r="BO313" s="773" t="s">
        <v>961</v>
      </c>
      <c r="BP313" s="784" t="s">
        <v>961</v>
      </c>
      <c r="BQ313" s="796" t="s">
        <v>1971</v>
      </c>
      <c r="BR313" s="788" t="s">
        <v>1971</v>
      </c>
      <c r="BS313" s="788" t="s">
        <v>1971</v>
      </c>
      <c r="BT313" s="788" t="s">
        <v>1971</v>
      </c>
      <c r="BU313" s="793" t="s">
        <v>1971</v>
      </c>
      <c r="BV313" s="796" t="s">
        <v>1971</v>
      </c>
      <c r="BW313" s="788" t="s">
        <v>1971</v>
      </c>
      <c r="BX313" s="788" t="s">
        <v>1971</v>
      </c>
      <c r="BY313" s="788" t="s">
        <v>1971</v>
      </c>
      <c r="BZ313" s="788" t="s">
        <v>1971</v>
      </c>
      <c r="CA313" s="796" t="s">
        <v>1971</v>
      </c>
      <c r="CB313" s="788" t="s">
        <v>1971</v>
      </c>
      <c r="CC313" s="788" t="s">
        <v>1971</v>
      </c>
      <c r="CD313" s="788" t="s">
        <v>1971</v>
      </c>
      <c r="CE313" s="793" t="s">
        <v>1971</v>
      </c>
      <c r="CF313" s="788" t="s">
        <v>1971</v>
      </c>
      <c r="CG313" s="788" t="s">
        <v>1971</v>
      </c>
      <c r="CH313" s="788" t="s">
        <v>1971</v>
      </c>
      <c r="CI313" s="788" t="s">
        <v>1971</v>
      </c>
      <c r="CJ313" s="793" t="s">
        <v>1971</v>
      </c>
      <c r="CK313" s="796" t="s">
        <v>1971</v>
      </c>
      <c r="CL313" s="788" t="s">
        <v>1971</v>
      </c>
      <c r="CM313" s="788" t="s">
        <v>1971</v>
      </c>
      <c r="CN313" s="788" t="s">
        <v>1971</v>
      </c>
      <c r="CO313" s="793" t="s">
        <v>1971</v>
      </c>
      <c r="CP313" s="796" t="s">
        <v>1971</v>
      </c>
      <c r="CQ313" s="788" t="s">
        <v>1971</v>
      </c>
      <c r="CR313" s="788" t="s">
        <v>1971</v>
      </c>
      <c r="CS313" s="788" t="s">
        <v>1971</v>
      </c>
      <c r="CT313" s="793" t="s">
        <v>1971</v>
      </c>
      <c r="CU313" s="1273">
        <v>-1.73E-3</v>
      </c>
      <c r="CV313" s="1272" t="s">
        <v>1971</v>
      </c>
      <c r="CW313" s="1272" t="s">
        <v>1971</v>
      </c>
      <c r="CX313" s="1274" t="s">
        <v>1971</v>
      </c>
      <c r="CY313" s="1272" t="s">
        <v>1971</v>
      </c>
      <c r="CZ313" s="1272" t="s">
        <v>1971</v>
      </c>
      <c r="DA313" s="1272" t="s">
        <v>1971</v>
      </c>
      <c r="DB313" s="1274" t="s">
        <v>1971</v>
      </c>
      <c r="DC313" s="773"/>
      <c r="DD313" s="801">
        <v>1</v>
      </c>
      <c r="DE313" s="802"/>
    </row>
    <row r="314" spans="1:109" ht="15.75" customHeight="1">
      <c r="A314" s="760" t="s">
        <v>996</v>
      </c>
      <c r="B314" s="761">
        <v>308</v>
      </c>
      <c r="C314" s="777" t="s">
        <v>3280</v>
      </c>
      <c r="D314" s="761" t="s">
        <v>3227</v>
      </c>
      <c r="E314" s="761" t="s">
        <v>3091</v>
      </c>
      <c r="F314" s="773" t="s">
        <v>3281</v>
      </c>
      <c r="G314" s="778" t="s">
        <v>2127</v>
      </c>
      <c r="H314" s="779" t="s">
        <v>3282</v>
      </c>
      <c r="I314" s="780"/>
      <c r="J314" s="781"/>
      <c r="K314" s="781">
        <v>1</v>
      </c>
      <c r="L314" s="781"/>
      <c r="M314" s="781"/>
      <c r="N314" s="781"/>
      <c r="O314" s="781"/>
      <c r="P314" s="782"/>
      <c r="Q314" s="783">
        <f t="shared" si="4"/>
        <v>1</v>
      </c>
      <c r="R314" s="777" t="s">
        <v>988</v>
      </c>
      <c r="S314" s="761" t="s">
        <v>964</v>
      </c>
      <c r="T314" s="784" t="s">
        <v>965</v>
      </c>
      <c r="U314" s="761" t="s">
        <v>3213</v>
      </c>
      <c r="V314" s="761" t="s">
        <v>991</v>
      </c>
      <c r="W314" s="761" t="s">
        <v>3283</v>
      </c>
      <c r="X314" s="817">
        <v>0</v>
      </c>
      <c r="Y314" s="814" t="s">
        <v>978</v>
      </c>
      <c r="Z314" s="778" t="s">
        <v>2127</v>
      </c>
      <c r="AA314" s="773"/>
      <c r="AB314" s="773"/>
      <c r="AC314" s="773"/>
      <c r="AD314" s="773"/>
      <c r="AE314" s="773"/>
      <c r="AF314" s="787"/>
      <c r="AG314" s="785"/>
      <c r="AH314" s="785"/>
      <c r="AI314" s="785"/>
      <c r="AJ314" s="785"/>
      <c r="AK314" s="785"/>
      <c r="AL314" s="785"/>
      <c r="AM314" s="785"/>
      <c r="AN314" s="785"/>
      <c r="AO314" s="785"/>
      <c r="AP314" s="785"/>
      <c r="AQ314" s="815">
        <v>4412</v>
      </c>
      <c r="AR314" s="785">
        <v>4141</v>
      </c>
      <c r="AS314" s="785">
        <v>3887</v>
      </c>
      <c r="AT314" s="785">
        <v>3702</v>
      </c>
      <c r="AU314" s="829">
        <v>3525</v>
      </c>
      <c r="AV314" s="815"/>
      <c r="AW314" s="785"/>
      <c r="AX314" s="785"/>
      <c r="AY314" s="785"/>
      <c r="AZ314" s="785"/>
      <c r="BA314" s="785"/>
      <c r="BB314" s="785"/>
      <c r="BC314" s="785"/>
      <c r="BD314" s="785"/>
      <c r="BE314" s="785"/>
      <c r="BF314" s="785"/>
      <c r="BG314" s="785"/>
      <c r="BH314" s="785"/>
      <c r="BI314" s="785"/>
      <c r="BJ314" s="785"/>
      <c r="BK314" s="829"/>
      <c r="BL314" s="777" t="s">
        <v>961</v>
      </c>
      <c r="BM314" s="773" t="s">
        <v>961</v>
      </c>
      <c r="BN314" s="773" t="s">
        <v>961</v>
      </c>
      <c r="BO314" s="773" t="s">
        <v>961</v>
      </c>
      <c r="BP314" s="784" t="s">
        <v>961</v>
      </c>
      <c r="BQ314" s="796" t="s">
        <v>1971</v>
      </c>
      <c r="BR314" s="788" t="s">
        <v>1971</v>
      </c>
      <c r="BS314" s="788" t="s">
        <v>1971</v>
      </c>
      <c r="BT314" s="788" t="s">
        <v>1971</v>
      </c>
      <c r="BU314" s="793" t="s">
        <v>1971</v>
      </c>
      <c r="BV314" s="796">
        <v>6618</v>
      </c>
      <c r="BW314" s="788">
        <v>6618</v>
      </c>
      <c r="BX314" s="788">
        <v>6618</v>
      </c>
      <c r="BY314" s="788">
        <v>6618</v>
      </c>
      <c r="BZ314" s="788">
        <v>6618</v>
      </c>
      <c r="CA314" s="796" t="s">
        <v>1971</v>
      </c>
      <c r="CB314" s="788" t="s">
        <v>1971</v>
      </c>
      <c r="CC314" s="788" t="s">
        <v>1971</v>
      </c>
      <c r="CD314" s="788" t="s">
        <v>1971</v>
      </c>
      <c r="CE314" s="793" t="s">
        <v>1971</v>
      </c>
      <c r="CF314" s="788" t="s">
        <v>1971</v>
      </c>
      <c r="CG314" s="788" t="s">
        <v>1971</v>
      </c>
      <c r="CH314" s="788" t="s">
        <v>1971</v>
      </c>
      <c r="CI314" s="788" t="s">
        <v>1971</v>
      </c>
      <c r="CJ314" s="793" t="s">
        <v>1971</v>
      </c>
      <c r="CK314" s="796">
        <v>4010</v>
      </c>
      <c r="CL314" s="788">
        <v>3776</v>
      </c>
      <c r="CM314" s="788">
        <v>3533</v>
      </c>
      <c r="CN314" s="788">
        <v>3348</v>
      </c>
      <c r="CO314" s="793">
        <v>3171</v>
      </c>
      <c r="CP314" s="796" t="s">
        <v>1971</v>
      </c>
      <c r="CQ314" s="788" t="s">
        <v>1971</v>
      </c>
      <c r="CR314" s="788" t="s">
        <v>1971</v>
      </c>
      <c r="CS314" s="788" t="s">
        <v>1971</v>
      </c>
      <c r="CT314" s="793" t="s">
        <v>1971</v>
      </c>
      <c r="CU314" s="1273">
        <v>-7.2700000000000004E-3</v>
      </c>
      <c r="CV314" s="1272" t="s">
        <v>1971</v>
      </c>
      <c r="CW314" s="1272" t="s">
        <v>1971</v>
      </c>
      <c r="CX314" s="1274" t="s">
        <v>1971</v>
      </c>
      <c r="CY314" s="1272">
        <v>4.81E-3</v>
      </c>
      <c r="CZ314" s="1272" t="s">
        <v>1971</v>
      </c>
      <c r="DA314" s="1272" t="s">
        <v>1971</v>
      </c>
      <c r="DB314" s="1274" t="s">
        <v>1971</v>
      </c>
      <c r="DC314" s="773"/>
      <c r="DD314" s="801">
        <v>1</v>
      </c>
      <c r="DE314" s="802"/>
    </row>
    <row r="315" spans="1:109" ht="15.75" customHeight="1">
      <c r="A315" s="760" t="s">
        <v>996</v>
      </c>
      <c r="B315" s="761">
        <v>309</v>
      </c>
      <c r="C315" s="777" t="s">
        <v>3284</v>
      </c>
      <c r="D315" s="761" t="s">
        <v>3132</v>
      </c>
      <c r="E315" s="761" t="s">
        <v>3108</v>
      </c>
      <c r="F315" s="773" t="s">
        <v>3285</v>
      </c>
      <c r="G315" s="778" t="s">
        <v>3286</v>
      </c>
      <c r="H315" s="779" t="s">
        <v>3287</v>
      </c>
      <c r="I315" s="780"/>
      <c r="J315" s="781"/>
      <c r="K315" s="781">
        <v>1</v>
      </c>
      <c r="L315" s="781"/>
      <c r="M315" s="781"/>
      <c r="N315" s="781"/>
      <c r="O315" s="781"/>
      <c r="P315" s="782"/>
      <c r="Q315" s="783">
        <f t="shared" si="4"/>
        <v>1</v>
      </c>
      <c r="R315" s="777" t="s">
        <v>963</v>
      </c>
      <c r="S315" s="761"/>
      <c r="T315" s="784"/>
      <c r="U315" s="761" t="s">
        <v>3244</v>
      </c>
      <c r="V315" s="761" t="s">
        <v>293</v>
      </c>
      <c r="W315" s="761" t="s">
        <v>3288</v>
      </c>
      <c r="X315" s="817">
        <v>2</v>
      </c>
      <c r="Y315" s="809" t="s">
        <v>966</v>
      </c>
      <c r="Z315" s="778"/>
      <c r="AA315" s="773"/>
      <c r="AB315" s="773"/>
      <c r="AC315" s="773"/>
      <c r="AD315" s="773"/>
      <c r="AE315" s="773"/>
      <c r="AF315" s="787"/>
      <c r="AG315" s="795"/>
      <c r="AH315" s="795"/>
      <c r="AI315" s="795"/>
      <c r="AJ315" s="795"/>
      <c r="AK315" s="795"/>
      <c r="AL315" s="795"/>
      <c r="AM315" s="795"/>
      <c r="AN315" s="795"/>
      <c r="AO315" s="795"/>
      <c r="AP315" s="795"/>
      <c r="AQ315" s="794">
        <v>95</v>
      </c>
      <c r="AR315" s="795">
        <v>97</v>
      </c>
      <c r="AS315" s="795">
        <v>99</v>
      </c>
      <c r="AT315" s="795">
        <v>99.9</v>
      </c>
      <c r="AU315" s="808">
        <v>100</v>
      </c>
      <c r="AV315" s="794"/>
      <c r="AW315" s="795"/>
      <c r="AX315" s="795"/>
      <c r="AY315" s="795"/>
      <c r="AZ315" s="795"/>
      <c r="BA315" s="795"/>
      <c r="BB315" s="795"/>
      <c r="BC315" s="795"/>
      <c r="BD315" s="795"/>
      <c r="BE315" s="795"/>
      <c r="BF315" s="795"/>
      <c r="BG315" s="795"/>
      <c r="BH315" s="795"/>
      <c r="BI315" s="795"/>
      <c r="BJ315" s="795"/>
      <c r="BK315" s="808"/>
      <c r="BL315" s="777"/>
      <c r="BM315" s="773"/>
      <c r="BN315" s="773"/>
      <c r="BO315" s="773"/>
      <c r="BP315" s="784"/>
      <c r="BQ315" s="796" t="s">
        <v>1971</v>
      </c>
      <c r="BR315" s="788" t="s">
        <v>1971</v>
      </c>
      <c r="BS315" s="788" t="s">
        <v>1971</v>
      </c>
      <c r="BT315" s="788" t="s">
        <v>1971</v>
      </c>
      <c r="BU315" s="793" t="s">
        <v>1971</v>
      </c>
      <c r="BV315" s="796" t="s">
        <v>1971</v>
      </c>
      <c r="BW315" s="788" t="s">
        <v>1971</v>
      </c>
      <c r="BX315" s="788" t="s">
        <v>1971</v>
      </c>
      <c r="BY315" s="788" t="s">
        <v>1971</v>
      </c>
      <c r="BZ315" s="788" t="s">
        <v>1971</v>
      </c>
      <c r="CA315" s="796" t="s">
        <v>1971</v>
      </c>
      <c r="CB315" s="788" t="s">
        <v>1971</v>
      </c>
      <c r="CC315" s="788" t="s">
        <v>1971</v>
      </c>
      <c r="CD315" s="788" t="s">
        <v>1971</v>
      </c>
      <c r="CE315" s="793" t="s">
        <v>1971</v>
      </c>
      <c r="CF315" s="788" t="s">
        <v>1971</v>
      </c>
      <c r="CG315" s="788" t="s">
        <v>1971</v>
      </c>
      <c r="CH315" s="788" t="s">
        <v>1971</v>
      </c>
      <c r="CI315" s="788" t="s">
        <v>1971</v>
      </c>
      <c r="CJ315" s="793" t="s">
        <v>1971</v>
      </c>
      <c r="CK315" s="796" t="s">
        <v>1971</v>
      </c>
      <c r="CL315" s="788" t="s">
        <v>1971</v>
      </c>
      <c r="CM315" s="788" t="s">
        <v>1971</v>
      </c>
      <c r="CN315" s="788" t="s">
        <v>1971</v>
      </c>
      <c r="CO315" s="793" t="s">
        <v>1971</v>
      </c>
      <c r="CP315" s="796" t="s">
        <v>1971</v>
      </c>
      <c r="CQ315" s="788" t="s">
        <v>1971</v>
      </c>
      <c r="CR315" s="788" t="s">
        <v>1971</v>
      </c>
      <c r="CS315" s="788" t="s">
        <v>1971</v>
      </c>
      <c r="CT315" s="793" t="s">
        <v>1971</v>
      </c>
      <c r="CU315" s="1273" t="s">
        <v>1971</v>
      </c>
      <c r="CV315" s="1272" t="s">
        <v>1971</v>
      </c>
      <c r="CW315" s="1272" t="s">
        <v>1971</v>
      </c>
      <c r="CX315" s="1274" t="s">
        <v>1971</v>
      </c>
      <c r="CY315" s="1272" t="s">
        <v>1971</v>
      </c>
      <c r="CZ315" s="1272" t="s">
        <v>1971</v>
      </c>
      <c r="DA315" s="1272" t="s">
        <v>1971</v>
      </c>
      <c r="DB315" s="1274" t="s">
        <v>1971</v>
      </c>
      <c r="DC315" s="773"/>
      <c r="DD315" s="801">
        <v>1</v>
      </c>
      <c r="DE315" s="802"/>
    </row>
    <row r="316" spans="1:109" ht="15.75" customHeight="1">
      <c r="A316" s="760" t="s">
        <v>996</v>
      </c>
      <c r="B316" s="761">
        <v>310</v>
      </c>
      <c r="C316" s="777" t="s">
        <v>3289</v>
      </c>
      <c r="D316" s="761" t="s">
        <v>3132</v>
      </c>
      <c r="E316" s="761" t="s">
        <v>3108</v>
      </c>
      <c r="F316" s="773" t="s">
        <v>3290</v>
      </c>
      <c r="G316" s="778" t="s">
        <v>3291</v>
      </c>
      <c r="H316" s="779" t="s">
        <v>3292</v>
      </c>
      <c r="I316" s="780"/>
      <c r="J316" s="781">
        <v>0.5</v>
      </c>
      <c r="K316" s="781">
        <v>0.5</v>
      </c>
      <c r="L316" s="781"/>
      <c r="M316" s="781"/>
      <c r="N316" s="781"/>
      <c r="O316" s="781"/>
      <c r="P316" s="782"/>
      <c r="Q316" s="783">
        <f t="shared" si="4"/>
        <v>1</v>
      </c>
      <c r="R316" s="777" t="s">
        <v>963</v>
      </c>
      <c r="S316" s="761"/>
      <c r="T316" s="784"/>
      <c r="U316" s="761" t="s">
        <v>3117</v>
      </c>
      <c r="V316" s="761" t="s">
        <v>991</v>
      </c>
      <c r="W316" s="761" t="s">
        <v>3293</v>
      </c>
      <c r="X316" s="817">
        <v>0</v>
      </c>
      <c r="Y316" s="814" t="s">
        <v>966</v>
      </c>
      <c r="Z316" s="778"/>
      <c r="AA316" s="773"/>
      <c r="AB316" s="773"/>
      <c r="AC316" s="773"/>
      <c r="AD316" s="773"/>
      <c r="AE316" s="773"/>
      <c r="AF316" s="787"/>
      <c r="AG316" s="788"/>
      <c r="AH316" s="788"/>
      <c r="AI316" s="788"/>
      <c r="AJ316" s="788"/>
      <c r="AK316" s="788"/>
      <c r="AL316" s="788"/>
      <c r="AM316" s="788"/>
      <c r="AN316" s="788"/>
      <c r="AO316" s="788"/>
      <c r="AP316" s="788"/>
      <c r="AQ316" s="796">
        <v>0</v>
      </c>
      <c r="AR316" s="788">
        <v>0</v>
      </c>
      <c r="AS316" s="788">
        <v>1</v>
      </c>
      <c r="AT316" s="788">
        <v>1</v>
      </c>
      <c r="AU316" s="793">
        <v>3</v>
      </c>
      <c r="AV316" s="796"/>
      <c r="AW316" s="788"/>
      <c r="AX316" s="788"/>
      <c r="AY316" s="788"/>
      <c r="AZ316" s="788"/>
      <c r="BA316" s="788"/>
      <c r="BB316" s="788"/>
      <c r="BC316" s="788"/>
      <c r="BD316" s="788"/>
      <c r="BE316" s="788"/>
      <c r="BF316" s="788"/>
      <c r="BG316" s="788"/>
      <c r="BH316" s="788"/>
      <c r="BI316" s="788"/>
      <c r="BJ316" s="788"/>
      <c r="BK316" s="793"/>
      <c r="BL316" s="777"/>
      <c r="BM316" s="773"/>
      <c r="BN316" s="773"/>
      <c r="BO316" s="773"/>
      <c r="BP316" s="784"/>
      <c r="BQ316" s="796" t="s">
        <v>1971</v>
      </c>
      <c r="BR316" s="788" t="s">
        <v>1971</v>
      </c>
      <c r="BS316" s="788" t="s">
        <v>1971</v>
      </c>
      <c r="BT316" s="788" t="s">
        <v>1971</v>
      </c>
      <c r="BU316" s="793" t="s">
        <v>1971</v>
      </c>
      <c r="BV316" s="796" t="s">
        <v>1971</v>
      </c>
      <c r="BW316" s="788" t="s">
        <v>1971</v>
      </c>
      <c r="BX316" s="788" t="s">
        <v>1971</v>
      </c>
      <c r="BY316" s="788" t="s">
        <v>1971</v>
      </c>
      <c r="BZ316" s="788" t="s">
        <v>1971</v>
      </c>
      <c r="CA316" s="796" t="s">
        <v>1971</v>
      </c>
      <c r="CB316" s="788" t="s">
        <v>1971</v>
      </c>
      <c r="CC316" s="788" t="s">
        <v>1971</v>
      </c>
      <c r="CD316" s="788" t="s">
        <v>1971</v>
      </c>
      <c r="CE316" s="793" t="s">
        <v>1971</v>
      </c>
      <c r="CF316" s="788" t="s">
        <v>1971</v>
      </c>
      <c r="CG316" s="788" t="s">
        <v>1971</v>
      </c>
      <c r="CH316" s="788" t="s">
        <v>1971</v>
      </c>
      <c r="CI316" s="788" t="s">
        <v>1971</v>
      </c>
      <c r="CJ316" s="793" t="s">
        <v>1971</v>
      </c>
      <c r="CK316" s="796" t="s">
        <v>1971</v>
      </c>
      <c r="CL316" s="788" t="s">
        <v>1971</v>
      </c>
      <c r="CM316" s="788" t="s">
        <v>1971</v>
      </c>
      <c r="CN316" s="788" t="s">
        <v>1971</v>
      </c>
      <c r="CO316" s="793" t="s">
        <v>1971</v>
      </c>
      <c r="CP316" s="796" t="s">
        <v>1971</v>
      </c>
      <c r="CQ316" s="788" t="s">
        <v>1971</v>
      </c>
      <c r="CR316" s="788" t="s">
        <v>1971</v>
      </c>
      <c r="CS316" s="788" t="s">
        <v>1971</v>
      </c>
      <c r="CT316" s="793" t="s">
        <v>1971</v>
      </c>
      <c r="CU316" s="1273" t="s">
        <v>1971</v>
      </c>
      <c r="CV316" s="1272" t="s">
        <v>1971</v>
      </c>
      <c r="CW316" s="1272" t="s">
        <v>1971</v>
      </c>
      <c r="CX316" s="1274" t="s">
        <v>1971</v>
      </c>
      <c r="CY316" s="1272" t="s">
        <v>1971</v>
      </c>
      <c r="CZ316" s="1272" t="s">
        <v>1971</v>
      </c>
      <c r="DA316" s="1272" t="s">
        <v>1971</v>
      </c>
      <c r="DB316" s="1274" t="s">
        <v>1971</v>
      </c>
      <c r="DC316" s="773"/>
      <c r="DD316" s="801">
        <v>1</v>
      </c>
      <c r="DE316" s="802"/>
    </row>
    <row r="317" spans="1:109" ht="15.75" customHeight="1">
      <c r="A317" s="760" t="s">
        <v>996</v>
      </c>
      <c r="B317" s="761">
        <v>311</v>
      </c>
      <c r="C317" s="777" t="s">
        <v>3294</v>
      </c>
      <c r="D317" s="761" t="s">
        <v>3295</v>
      </c>
      <c r="E317" s="761" t="s">
        <v>3108</v>
      </c>
      <c r="F317" s="773" t="s">
        <v>3296</v>
      </c>
      <c r="G317" s="778" t="s">
        <v>3297</v>
      </c>
      <c r="H317" s="779" t="s">
        <v>3298</v>
      </c>
      <c r="I317" s="780"/>
      <c r="J317" s="781"/>
      <c r="K317" s="781"/>
      <c r="L317" s="781"/>
      <c r="M317" s="781">
        <v>1</v>
      </c>
      <c r="N317" s="781"/>
      <c r="O317" s="781"/>
      <c r="P317" s="782"/>
      <c r="Q317" s="783">
        <f t="shared" si="4"/>
        <v>1</v>
      </c>
      <c r="R317" s="777" t="s">
        <v>963</v>
      </c>
      <c r="S317" s="761"/>
      <c r="T317" s="784"/>
      <c r="U317" s="761" t="s">
        <v>3188</v>
      </c>
      <c r="V317" s="761" t="s">
        <v>991</v>
      </c>
      <c r="W317" s="761" t="s">
        <v>3299</v>
      </c>
      <c r="X317" s="817">
        <v>0</v>
      </c>
      <c r="Y317" s="814" t="s">
        <v>966</v>
      </c>
      <c r="Z317" s="778"/>
      <c r="AA317" s="773"/>
      <c r="AB317" s="773"/>
      <c r="AC317" s="773"/>
      <c r="AD317" s="773"/>
      <c r="AE317" s="773"/>
      <c r="AF317" s="787"/>
      <c r="AG317" s="788"/>
      <c r="AH317" s="788"/>
      <c r="AI317" s="788"/>
      <c r="AJ317" s="788"/>
      <c r="AK317" s="788"/>
      <c r="AL317" s="788"/>
      <c r="AM317" s="788"/>
      <c r="AN317" s="788"/>
      <c r="AO317" s="788"/>
      <c r="AP317" s="788"/>
      <c r="AQ317" s="796">
        <v>65</v>
      </c>
      <c r="AR317" s="788">
        <v>65</v>
      </c>
      <c r="AS317" s="788">
        <v>65</v>
      </c>
      <c r="AT317" s="788">
        <v>65</v>
      </c>
      <c r="AU317" s="793">
        <v>65</v>
      </c>
      <c r="AV317" s="796"/>
      <c r="AW317" s="788"/>
      <c r="AX317" s="788"/>
      <c r="AY317" s="788"/>
      <c r="AZ317" s="788"/>
      <c r="BA317" s="788"/>
      <c r="BB317" s="788"/>
      <c r="BC317" s="788"/>
      <c r="BD317" s="788"/>
      <c r="BE317" s="788"/>
      <c r="BF317" s="788"/>
      <c r="BG317" s="788"/>
      <c r="BH317" s="788"/>
      <c r="BI317" s="788"/>
      <c r="BJ317" s="788"/>
      <c r="BK317" s="793"/>
      <c r="BL317" s="777"/>
      <c r="BM317" s="773"/>
      <c r="BN317" s="773"/>
      <c r="BO317" s="773"/>
      <c r="BP317" s="784"/>
      <c r="BQ317" s="796" t="s">
        <v>1971</v>
      </c>
      <c r="BR317" s="788" t="s">
        <v>1971</v>
      </c>
      <c r="BS317" s="788" t="s">
        <v>1971</v>
      </c>
      <c r="BT317" s="788" t="s">
        <v>1971</v>
      </c>
      <c r="BU317" s="793" t="s">
        <v>1971</v>
      </c>
      <c r="BV317" s="796" t="s">
        <v>1971</v>
      </c>
      <c r="BW317" s="788" t="s">
        <v>1971</v>
      </c>
      <c r="BX317" s="788" t="s">
        <v>1971</v>
      </c>
      <c r="BY317" s="788" t="s">
        <v>1971</v>
      </c>
      <c r="BZ317" s="788" t="s">
        <v>1971</v>
      </c>
      <c r="CA317" s="796" t="s">
        <v>1971</v>
      </c>
      <c r="CB317" s="788" t="s">
        <v>1971</v>
      </c>
      <c r="CC317" s="788" t="s">
        <v>1971</v>
      </c>
      <c r="CD317" s="788" t="s">
        <v>1971</v>
      </c>
      <c r="CE317" s="793" t="s">
        <v>1971</v>
      </c>
      <c r="CF317" s="788" t="s">
        <v>1971</v>
      </c>
      <c r="CG317" s="788" t="s">
        <v>1971</v>
      </c>
      <c r="CH317" s="788" t="s">
        <v>1971</v>
      </c>
      <c r="CI317" s="788" t="s">
        <v>1971</v>
      </c>
      <c r="CJ317" s="788" t="s">
        <v>1971</v>
      </c>
      <c r="CK317" s="796" t="s">
        <v>1971</v>
      </c>
      <c r="CL317" s="788" t="s">
        <v>1971</v>
      </c>
      <c r="CM317" s="788" t="s">
        <v>1971</v>
      </c>
      <c r="CN317" s="788" t="s">
        <v>1971</v>
      </c>
      <c r="CO317" s="793" t="s">
        <v>1971</v>
      </c>
      <c r="CP317" s="796" t="s">
        <v>1971</v>
      </c>
      <c r="CQ317" s="788" t="s">
        <v>1971</v>
      </c>
      <c r="CR317" s="788" t="s">
        <v>1971</v>
      </c>
      <c r="CS317" s="788" t="s">
        <v>1971</v>
      </c>
      <c r="CT317" s="793" t="s">
        <v>1971</v>
      </c>
      <c r="CU317" s="1273" t="s">
        <v>1971</v>
      </c>
      <c r="CV317" s="1272" t="s">
        <v>1971</v>
      </c>
      <c r="CW317" s="1272" t="s">
        <v>1971</v>
      </c>
      <c r="CX317" s="1274" t="s">
        <v>1971</v>
      </c>
      <c r="CY317" s="1272" t="s">
        <v>1971</v>
      </c>
      <c r="CZ317" s="1272" t="s">
        <v>1971</v>
      </c>
      <c r="DA317" s="1272" t="s">
        <v>1971</v>
      </c>
      <c r="DB317" s="1274" t="s">
        <v>1971</v>
      </c>
      <c r="DC317" s="773"/>
      <c r="DD317" s="801">
        <v>1</v>
      </c>
      <c r="DE317" s="802"/>
    </row>
    <row r="318" spans="1:109" ht="15.75" customHeight="1">
      <c r="A318" s="760" t="s">
        <v>996</v>
      </c>
      <c r="B318" s="761">
        <v>312</v>
      </c>
      <c r="C318" s="777" t="s">
        <v>1149</v>
      </c>
      <c r="D318" s="761" t="s">
        <v>3132</v>
      </c>
      <c r="E318" s="761" t="s">
        <v>3108</v>
      </c>
      <c r="F318" s="773" t="s">
        <v>3300</v>
      </c>
      <c r="G318" s="778" t="s">
        <v>1148</v>
      </c>
      <c r="H318" s="779" t="s">
        <v>3301</v>
      </c>
      <c r="I318" s="780"/>
      <c r="J318" s="781"/>
      <c r="K318" s="781">
        <v>1</v>
      </c>
      <c r="L318" s="781"/>
      <c r="M318" s="781"/>
      <c r="N318" s="781"/>
      <c r="O318" s="781"/>
      <c r="P318" s="782"/>
      <c r="Q318" s="783">
        <f t="shared" si="4"/>
        <v>1</v>
      </c>
      <c r="R318" s="777" t="s">
        <v>984</v>
      </c>
      <c r="S318" s="761" t="s">
        <v>964</v>
      </c>
      <c r="T318" s="784" t="s">
        <v>977</v>
      </c>
      <c r="U318" s="761" t="s">
        <v>3244</v>
      </c>
      <c r="V318" s="761" t="s">
        <v>2721</v>
      </c>
      <c r="W318" s="761"/>
      <c r="X318" s="817">
        <v>0</v>
      </c>
      <c r="Y318" s="814" t="s">
        <v>966</v>
      </c>
      <c r="Z318" s="778"/>
      <c r="AA318" s="773"/>
      <c r="AB318" s="773"/>
      <c r="AC318" s="773"/>
      <c r="AD318" s="773"/>
      <c r="AE318" s="773"/>
      <c r="AF318" s="787"/>
      <c r="AG318" s="788"/>
      <c r="AH318" s="788"/>
      <c r="AI318" s="788"/>
      <c r="AJ318" s="788"/>
      <c r="AK318" s="788"/>
      <c r="AL318" s="788"/>
      <c r="AM318" s="788"/>
      <c r="AN318" s="788"/>
      <c r="AO318" s="788"/>
      <c r="AP318" s="788"/>
      <c r="AQ318" s="796">
        <v>0</v>
      </c>
      <c r="AR318" s="788">
        <v>0</v>
      </c>
      <c r="AS318" s="788">
        <v>0</v>
      </c>
      <c r="AT318" s="788">
        <v>0</v>
      </c>
      <c r="AU318" s="793">
        <v>0</v>
      </c>
      <c r="AV318" s="796"/>
      <c r="AW318" s="788"/>
      <c r="AX318" s="788"/>
      <c r="AY318" s="788"/>
      <c r="AZ318" s="788"/>
      <c r="BA318" s="788"/>
      <c r="BB318" s="788"/>
      <c r="BC318" s="788"/>
      <c r="BD318" s="788"/>
      <c r="BE318" s="788"/>
      <c r="BF318" s="788"/>
      <c r="BG318" s="788"/>
      <c r="BH318" s="788"/>
      <c r="BI318" s="788"/>
      <c r="BJ318" s="788"/>
      <c r="BK318" s="793"/>
      <c r="BL318" s="1880" t="s">
        <v>961</v>
      </c>
      <c r="BM318" s="1881" t="s">
        <v>961</v>
      </c>
      <c r="BN318" s="1881" t="s">
        <v>961</v>
      </c>
      <c r="BO318" s="1881" t="s">
        <v>961</v>
      </c>
      <c r="BP318" s="784" t="s">
        <v>961</v>
      </c>
      <c r="BQ318" s="796" t="s">
        <v>1971</v>
      </c>
      <c r="BR318" s="788" t="s">
        <v>1971</v>
      </c>
      <c r="BS318" s="788" t="s">
        <v>1971</v>
      </c>
      <c r="BT318" s="788" t="s">
        <v>1971</v>
      </c>
      <c r="BU318" s="793" t="s">
        <v>1971</v>
      </c>
      <c r="BV318" s="796" t="s">
        <v>1971</v>
      </c>
      <c r="BW318" s="788" t="s">
        <v>1971</v>
      </c>
      <c r="BX318" s="788" t="s">
        <v>1971</v>
      </c>
      <c r="BY318" s="788" t="s">
        <v>1971</v>
      </c>
      <c r="BZ318" s="788" t="s">
        <v>1971</v>
      </c>
      <c r="CA318" s="796" t="s">
        <v>1971</v>
      </c>
      <c r="CB318" s="788" t="s">
        <v>1971</v>
      </c>
      <c r="CC318" s="788" t="s">
        <v>1971</v>
      </c>
      <c r="CD318" s="788" t="s">
        <v>1971</v>
      </c>
      <c r="CE318" s="793" t="s">
        <v>1971</v>
      </c>
      <c r="CF318" s="788" t="s">
        <v>1971</v>
      </c>
      <c r="CG318" s="788" t="s">
        <v>1971</v>
      </c>
      <c r="CH318" s="788" t="s">
        <v>1971</v>
      </c>
      <c r="CI318" s="788" t="s">
        <v>1971</v>
      </c>
      <c r="CJ318" s="793" t="s">
        <v>1971</v>
      </c>
      <c r="CK318" s="796" t="s">
        <v>1971</v>
      </c>
      <c r="CL318" s="788" t="s">
        <v>1971</v>
      </c>
      <c r="CM318" s="788" t="s">
        <v>1971</v>
      </c>
      <c r="CN318" s="788" t="s">
        <v>1971</v>
      </c>
      <c r="CO318" s="793" t="s">
        <v>1971</v>
      </c>
      <c r="CP318" s="796" t="s">
        <v>1971</v>
      </c>
      <c r="CQ318" s="788" t="s">
        <v>1971</v>
      </c>
      <c r="CR318" s="788" t="s">
        <v>1971</v>
      </c>
      <c r="CS318" s="788" t="s">
        <v>1971</v>
      </c>
      <c r="CT318" s="793" t="s">
        <v>1971</v>
      </c>
      <c r="CU318" s="1273">
        <v>-0.1807</v>
      </c>
      <c r="CV318" s="1272" t="s">
        <v>1971</v>
      </c>
      <c r="CW318" s="1272" t="s">
        <v>1971</v>
      </c>
      <c r="CX318" s="1274" t="s">
        <v>1971</v>
      </c>
      <c r="CY318" s="1272" t="s">
        <v>1971</v>
      </c>
      <c r="CZ318" s="1272" t="s">
        <v>1971</v>
      </c>
      <c r="DA318" s="1272" t="s">
        <v>1971</v>
      </c>
      <c r="DB318" s="1274" t="s">
        <v>1971</v>
      </c>
      <c r="DC318" s="773"/>
      <c r="DD318" s="801">
        <v>1</v>
      </c>
      <c r="DE318" s="802"/>
    </row>
    <row r="319" spans="1:109" ht="15.75" customHeight="1">
      <c r="A319" s="760" t="s">
        <v>996</v>
      </c>
      <c r="B319" s="761">
        <v>313</v>
      </c>
      <c r="C319" s="777" t="s">
        <v>3302</v>
      </c>
      <c r="D319" s="761" t="s">
        <v>3132</v>
      </c>
      <c r="E319" s="761" t="s">
        <v>3275</v>
      </c>
      <c r="F319" s="773" t="s">
        <v>3303</v>
      </c>
      <c r="G319" s="778" t="s">
        <v>3304</v>
      </c>
      <c r="H319" s="779" t="s">
        <v>3305</v>
      </c>
      <c r="I319" s="780">
        <v>1</v>
      </c>
      <c r="J319" s="781"/>
      <c r="K319" s="781"/>
      <c r="L319" s="781"/>
      <c r="M319" s="781"/>
      <c r="N319" s="781"/>
      <c r="O319" s="781"/>
      <c r="P319" s="782"/>
      <c r="Q319" s="783">
        <f t="shared" si="4"/>
        <v>1</v>
      </c>
      <c r="R319" s="777" t="s">
        <v>963</v>
      </c>
      <c r="S319" s="761"/>
      <c r="T319" s="784"/>
      <c r="U319" s="761" t="s">
        <v>2135</v>
      </c>
      <c r="V319" s="761" t="s">
        <v>991</v>
      </c>
      <c r="W319" s="761" t="s">
        <v>3095</v>
      </c>
      <c r="X319" s="817">
        <v>0</v>
      </c>
      <c r="Y319" s="807" t="s">
        <v>978</v>
      </c>
      <c r="Z319" s="778"/>
      <c r="AA319" s="773"/>
      <c r="AB319" s="773"/>
      <c r="AC319" s="773"/>
      <c r="AD319" s="773"/>
      <c r="AE319" s="773"/>
      <c r="AF319" s="787"/>
      <c r="AG319" s="795"/>
      <c r="AH319" s="795"/>
      <c r="AI319" s="795"/>
      <c r="AJ319" s="795"/>
      <c r="AK319" s="795"/>
      <c r="AL319" s="795"/>
      <c r="AM319" s="795"/>
      <c r="AN319" s="795"/>
      <c r="AO319" s="795"/>
      <c r="AP319" s="795"/>
      <c r="AQ319" s="794">
        <v>525</v>
      </c>
      <c r="AR319" s="795">
        <v>520</v>
      </c>
      <c r="AS319" s="795">
        <v>516</v>
      </c>
      <c r="AT319" s="795">
        <v>510</v>
      </c>
      <c r="AU319" s="808">
        <v>506</v>
      </c>
      <c r="AV319" s="794"/>
      <c r="AW319" s="795"/>
      <c r="AX319" s="795"/>
      <c r="AY319" s="795"/>
      <c r="AZ319" s="795"/>
      <c r="BA319" s="795"/>
      <c r="BB319" s="795"/>
      <c r="BC319" s="795"/>
      <c r="BD319" s="795"/>
      <c r="BE319" s="795"/>
      <c r="BF319" s="795"/>
      <c r="BG319" s="795"/>
      <c r="BH319" s="795"/>
      <c r="BI319" s="795"/>
      <c r="BJ319" s="795"/>
      <c r="BK319" s="808"/>
      <c r="BL319" s="777"/>
      <c r="BM319" s="773"/>
      <c r="BN319" s="773"/>
      <c r="BO319" s="773"/>
      <c r="BP319" s="784"/>
      <c r="BQ319" s="796" t="s">
        <v>1971</v>
      </c>
      <c r="BR319" s="788" t="s">
        <v>1971</v>
      </c>
      <c r="BS319" s="788" t="s">
        <v>1971</v>
      </c>
      <c r="BT319" s="788" t="s">
        <v>1971</v>
      </c>
      <c r="BU319" s="793" t="s">
        <v>1971</v>
      </c>
      <c r="BV319" s="834" t="s">
        <v>1971</v>
      </c>
      <c r="BW319" s="833" t="s">
        <v>1971</v>
      </c>
      <c r="BX319" s="833" t="s">
        <v>1971</v>
      </c>
      <c r="BY319" s="833" t="s">
        <v>1971</v>
      </c>
      <c r="BZ319" s="833" t="s">
        <v>1971</v>
      </c>
      <c r="CA319" s="796" t="s">
        <v>1971</v>
      </c>
      <c r="CB319" s="788" t="s">
        <v>1971</v>
      </c>
      <c r="CC319" s="788" t="s">
        <v>1971</v>
      </c>
      <c r="CD319" s="788" t="s">
        <v>1971</v>
      </c>
      <c r="CE319" s="793" t="s">
        <v>1971</v>
      </c>
      <c r="CF319" s="788" t="s">
        <v>1971</v>
      </c>
      <c r="CG319" s="788" t="s">
        <v>1971</v>
      </c>
      <c r="CH319" s="788" t="s">
        <v>1971</v>
      </c>
      <c r="CI319" s="788" t="s">
        <v>1971</v>
      </c>
      <c r="CJ319" s="793" t="s">
        <v>1971</v>
      </c>
      <c r="CK319" s="796" t="s">
        <v>1971</v>
      </c>
      <c r="CL319" s="788" t="s">
        <v>1971</v>
      </c>
      <c r="CM319" s="788" t="s">
        <v>1971</v>
      </c>
      <c r="CN319" s="788" t="s">
        <v>1971</v>
      </c>
      <c r="CO319" s="793" t="s">
        <v>1971</v>
      </c>
      <c r="CP319" s="796" t="s">
        <v>1971</v>
      </c>
      <c r="CQ319" s="788" t="s">
        <v>1971</v>
      </c>
      <c r="CR319" s="788" t="s">
        <v>1971</v>
      </c>
      <c r="CS319" s="788" t="s">
        <v>1971</v>
      </c>
      <c r="CT319" s="793" t="s">
        <v>1971</v>
      </c>
      <c r="CU319" s="1273" t="s">
        <v>1971</v>
      </c>
      <c r="CV319" s="1272" t="s">
        <v>1971</v>
      </c>
      <c r="CW319" s="1272" t="s">
        <v>1971</v>
      </c>
      <c r="CX319" s="1274" t="s">
        <v>1971</v>
      </c>
      <c r="CY319" s="1272" t="s">
        <v>1971</v>
      </c>
      <c r="CZ319" s="1272" t="s">
        <v>1971</v>
      </c>
      <c r="DA319" s="1272" t="s">
        <v>1971</v>
      </c>
      <c r="DB319" s="1274" t="s">
        <v>1971</v>
      </c>
      <c r="DC319" s="773"/>
      <c r="DD319" s="801">
        <v>1</v>
      </c>
      <c r="DE319" s="802"/>
    </row>
    <row r="320" spans="1:109" ht="15.75" customHeight="1">
      <c r="A320" s="760" t="s">
        <v>996</v>
      </c>
      <c r="B320" s="761">
        <v>314</v>
      </c>
      <c r="C320" s="777" t="s">
        <v>3306</v>
      </c>
      <c r="D320" s="761" t="s">
        <v>3295</v>
      </c>
      <c r="E320" s="761" t="s">
        <v>3275</v>
      </c>
      <c r="F320" s="773" t="s">
        <v>3307</v>
      </c>
      <c r="G320" s="778" t="s">
        <v>2198</v>
      </c>
      <c r="H320" s="779" t="s">
        <v>3308</v>
      </c>
      <c r="I320" s="780"/>
      <c r="J320" s="781"/>
      <c r="K320" s="781"/>
      <c r="L320" s="781"/>
      <c r="M320" s="781">
        <v>1</v>
      </c>
      <c r="N320" s="781"/>
      <c r="O320" s="781"/>
      <c r="P320" s="782"/>
      <c r="Q320" s="783">
        <f t="shared" si="4"/>
        <v>1</v>
      </c>
      <c r="R320" s="777" t="s">
        <v>963</v>
      </c>
      <c r="S320" s="761"/>
      <c r="T320" s="784"/>
      <c r="U320" s="761" t="s">
        <v>2423</v>
      </c>
      <c r="V320" s="761" t="s">
        <v>293</v>
      </c>
      <c r="W320" s="761" t="s">
        <v>3309</v>
      </c>
      <c r="X320" s="817">
        <v>0</v>
      </c>
      <c r="Y320" s="814" t="s">
        <v>966</v>
      </c>
      <c r="Z320" s="778"/>
      <c r="AA320" s="773"/>
      <c r="AB320" s="773"/>
      <c r="AC320" s="773"/>
      <c r="AD320" s="773"/>
      <c r="AE320" s="773"/>
      <c r="AF320" s="787"/>
      <c r="AG320" s="788"/>
      <c r="AH320" s="788"/>
      <c r="AI320" s="788"/>
      <c r="AJ320" s="788"/>
      <c r="AK320" s="788"/>
      <c r="AL320" s="788"/>
      <c r="AM320" s="788"/>
      <c r="AN320" s="788"/>
      <c r="AO320" s="788"/>
      <c r="AP320" s="788"/>
      <c r="AQ320" s="796">
        <v>75</v>
      </c>
      <c r="AR320" s="788">
        <v>76</v>
      </c>
      <c r="AS320" s="788">
        <v>77</v>
      </c>
      <c r="AT320" s="788">
        <v>78</v>
      </c>
      <c r="AU320" s="793">
        <v>80</v>
      </c>
      <c r="AV320" s="796"/>
      <c r="AW320" s="788"/>
      <c r="AX320" s="788"/>
      <c r="AY320" s="788"/>
      <c r="AZ320" s="788"/>
      <c r="BA320" s="788"/>
      <c r="BB320" s="788"/>
      <c r="BC320" s="788"/>
      <c r="BD320" s="788"/>
      <c r="BE320" s="788"/>
      <c r="BF320" s="788"/>
      <c r="BG320" s="788"/>
      <c r="BH320" s="788"/>
      <c r="BI320" s="788"/>
      <c r="BJ320" s="788"/>
      <c r="BK320" s="793"/>
      <c r="BL320" s="777"/>
      <c r="BM320" s="773"/>
      <c r="BN320" s="773"/>
      <c r="BO320" s="773"/>
      <c r="BP320" s="784"/>
      <c r="BQ320" s="796" t="s">
        <v>1971</v>
      </c>
      <c r="BR320" s="788" t="s">
        <v>1971</v>
      </c>
      <c r="BS320" s="788" t="s">
        <v>1971</v>
      </c>
      <c r="BT320" s="788" t="s">
        <v>1971</v>
      </c>
      <c r="BU320" s="793" t="s">
        <v>1971</v>
      </c>
      <c r="BV320" s="796" t="s">
        <v>1971</v>
      </c>
      <c r="BW320" s="788" t="s">
        <v>1971</v>
      </c>
      <c r="BX320" s="788" t="s">
        <v>1971</v>
      </c>
      <c r="BY320" s="788" t="s">
        <v>1971</v>
      </c>
      <c r="BZ320" s="788" t="s">
        <v>1971</v>
      </c>
      <c r="CA320" s="796" t="s">
        <v>1971</v>
      </c>
      <c r="CB320" s="788" t="s">
        <v>1971</v>
      </c>
      <c r="CC320" s="788" t="s">
        <v>1971</v>
      </c>
      <c r="CD320" s="788" t="s">
        <v>1971</v>
      </c>
      <c r="CE320" s="793" t="s">
        <v>1971</v>
      </c>
      <c r="CF320" s="788" t="s">
        <v>1971</v>
      </c>
      <c r="CG320" s="788" t="s">
        <v>1971</v>
      </c>
      <c r="CH320" s="788" t="s">
        <v>1971</v>
      </c>
      <c r="CI320" s="788" t="s">
        <v>1971</v>
      </c>
      <c r="CJ320" s="793" t="s">
        <v>1971</v>
      </c>
      <c r="CK320" s="796" t="s">
        <v>1971</v>
      </c>
      <c r="CL320" s="788" t="s">
        <v>1971</v>
      </c>
      <c r="CM320" s="788" t="s">
        <v>1971</v>
      </c>
      <c r="CN320" s="788" t="s">
        <v>1971</v>
      </c>
      <c r="CO320" s="793" t="s">
        <v>1971</v>
      </c>
      <c r="CP320" s="796" t="s">
        <v>1971</v>
      </c>
      <c r="CQ320" s="788" t="s">
        <v>1971</v>
      </c>
      <c r="CR320" s="788" t="s">
        <v>1971</v>
      </c>
      <c r="CS320" s="788" t="s">
        <v>1971</v>
      </c>
      <c r="CT320" s="793" t="s">
        <v>1971</v>
      </c>
      <c r="CU320" s="1273" t="s">
        <v>1971</v>
      </c>
      <c r="CV320" s="1272" t="s">
        <v>1971</v>
      </c>
      <c r="CW320" s="1272" t="s">
        <v>1971</v>
      </c>
      <c r="CX320" s="1274" t="s">
        <v>1971</v>
      </c>
      <c r="CY320" s="1272" t="s">
        <v>1971</v>
      </c>
      <c r="CZ320" s="1272" t="s">
        <v>1971</v>
      </c>
      <c r="DA320" s="1272" t="s">
        <v>1971</v>
      </c>
      <c r="DB320" s="1274" t="s">
        <v>1971</v>
      </c>
      <c r="DC320" s="773"/>
      <c r="DD320" s="801">
        <v>1</v>
      </c>
      <c r="DE320" s="802"/>
    </row>
    <row r="321" spans="1:109" ht="15.75" customHeight="1">
      <c r="A321" s="760" t="s">
        <v>996</v>
      </c>
      <c r="B321" s="761">
        <v>315</v>
      </c>
      <c r="C321" s="777" t="s">
        <v>3310</v>
      </c>
      <c r="D321" s="761" t="s">
        <v>3197</v>
      </c>
      <c r="E321" s="761" t="s">
        <v>3108</v>
      </c>
      <c r="F321" s="773" t="s">
        <v>3311</v>
      </c>
      <c r="G321" s="778" t="s">
        <v>658</v>
      </c>
      <c r="H321" s="779" t="s">
        <v>3312</v>
      </c>
      <c r="I321" s="780"/>
      <c r="J321" s="781"/>
      <c r="K321" s="781"/>
      <c r="L321" s="781"/>
      <c r="M321" s="781">
        <v>1</v>
      </c>
      <c r="N321" s="781"/>
      <c r="O321" s="781"/>
      <c r="P321" s="782"/>
      <c r="Q321" s="783">
        <f t="shared" si="4"/>
        <v>1</v>
      </c>
      <c r="R321" s="777" t="s">
        <v>963</v>
      </c>
      <c r="S321" s="761"/>
      <c r="T321" s="784"/>
      <c r="U321" s="761" t="s">
        <v>1976</v>
      </c>
      <c r="V321" s="761" t="s">
        <v>293</v>
      </c>
      <c r="W321" s="761" t="s">
        <v>3313</v>
      </c>
      <c r="X321" s="1304">
        <v>1</v>
      </c>
      <c r="Y321" s="814" t="s">
        <v>966</v>
      </c>
      <c r="Z321" s="778" t="s">
        <v>658</v>
      </c>
      <c r="AA321" s="773"/>
      <c r="AB321" s="773"/>
      <c r="AC321" s="773"/>
      <c r="AD321" s="773"/>
      <c r="AE321" s="773"/>
      <c r="AF321" s="787"/>
      <c r="AG321" s="788"/>
      <c r="AH321" s="788"/>
      <c r="AI321" s="788"/>
      <c r="AJ321" s="788"/>
      <c r="AK321" s="788"/>
      <c r="AL321" s="788"/>
      <c r="AM321" s="788"/>
      <c r="AN321" s="788"/>
      <c r="AO321" s="788"/>
      <c r="AP321" s="788"/>
      <c r="AQ321" s="1394"/>
      <c r="AR321" s="1343"/>
      <c r="AS321" s="1343"/>
      <c r="AT321" s="1343"/>
      <c r="AU321" s="1344"/>
      <c r="AV321" s="796"/>
      <c r="AW321" s="788"/>
      <c r="AX321" s="788"/>
      <c r="AY321" s="788"/>
      <c r="AZ321" s="788"/>
      <c r="BA321" s="788"/>
      <c r="BB321" s="788"/>
      <c r="BC321" s="788"/>
      <c r="BD321" s="788"/>
      <c r="BE321" s="788"/>
      <c r="BF321" s="788"/>
      <c r="BG321" s="788"/>
      <c r="BH321" s="788"/>
      <c r="BI321" s="788"/>
      <c r="BJ321" s="788"/>
      <c r="BK321" s="793"/>
      <c r="BL321" s="1351"/>
      <c r="BM321" s="1352"/>
      <c r="BN321" s="1352"/>
      <c r="BO321" s="1352"/>
      <c r="BP321" s="1414"/>
      <c r="BQ321" s="1394"/>
      <c r="BR321" s="1343"/>
      <c r="BS321" s="1343"/>
      <c r="BT321" s="1343"/>
      <c r="BU321" s="1344"/>
      <c r="BV321" s="1394"/>
      <c r="BW321" s="1343"/>
      <c r="BX321" s="1343"/>
      <c r="BY321" s="1343"/>
      <c r="BZ321" s="1343"/>
      <c r="CA321" s="1394"/>
      <c r="CB321" s="1343"/>
      <c r="CC321" s="1343"/>
      <c r="CD321" s="1343"/>
      <c r="CE321" s="1344"/>
      <c r="CF321" s="1343"/>
      <c r="CG321" s="1343"/>
      <c r="CH321" s="1343"/>
      <c r="CI321" s="1343"/>
      <c r="CJ321" s="1344"/>
      <c r="CK321" s="1394"/>
      <c r="CL321" s="1343"/>
      <c r="CM321" s="1343"/>
      <c r="CN321" s="1343"/>
      <c r="CO321" s="1344"/>
      <c r="CP321" s="1394"/>
      <c r="CQ321" s="1343"/>
      <c r="CR321" s="1343"/>
      <c r="CS321" s="1343"/>
      <c r="CT321" s="1344"/>
      <c r="CU321" s="1499"/>
      <c r="CV321" s="1490"/>
      <c r="CW321" s="1490"/>
      <c r="CX321" s="1695"/>
      <c r="CY321" s="1490"/>
      <c r="CZ321" s="1490"/>
      <c r="DA321" s="1490"/>
      <c r="DB321" s="1695"/>
      <c r="DC321" s="1352"/>
      <c r="DD321" s="1696"/>
      <c r="DE321" s="1701"/>
    </row>
    <row r="322" spans="1:109" ht="15.75" customHeight="1">
      <c r="A322" s="760" t="s">
        <v>996</v>
      </c>
      <c r="B322" s="761">
        <v>316</v>
      </c>
      <c r="C322" s="777" t="s">
        <v>3314</v>
      </c>
      <c r="D322" s="761" t="s">
        <v>3168</v>
      </c>
      <c r="E322" s="761" t="s">
        <v>3108</v>
      </c>
      <c r="F322" s="773" t="s">
        <v>3315</v>
      </c>
      <c r="G322" s="778" t="s">
        <v>3316</v>
      </c>
      <c r="H322" s="779" t="s">
        <v>3317</v>
      </c>
      <c r="I322" s="780"/>
      <c r="J322" s="781">
        <v>1</v>
      </c>
      <c r="K322" s="781"/>
      <c r="L322" s="781"/>
      <c r="M322" s="781"/>
      <c r="N322" s="781"/>
      <c r="O322" s="781"/>
      <c r="P322" s="782"/>
      <c r="Q322" s="783">
        <f t="shared" si="4"/>
        <v>1</v>
      </c>
      <c r="R322" s="777" t="s">
        <v>984</v>
      </c>
      <c r="S322" s="761" t="s">
        <v>964</v>
      </c>
      <c r="T322" s="784" t="s">
        <v>977</v>
      </c>
      <c r="U322" s="761" t="s">
        <v>1939</v>
      </c>
      <c r="V322" s="761" t="s">
        <v>2721</v>
      </c>
      <c r="W322" s="761" t="s">
        <v>2346</v>
      </c>
      <c r="X322" s="817">
        <v>0</v>
      </c>
      <c r="Y322" s="814" t="s">
        <v>978</v>
      </c>
      <c r="Z322" s="778"/>
      <c r="AA322" s="773"/>
      <c r="AB322" s="773"/>
      <c r="AC322" s="773"/>
      <c r="AD322" s="773"/>
      <c r="AE322" s="773"/>
      <c r="AF322" s="787"/>
      <c r="AG322" s="788"/>
      <c r="AH322" s="788"/>
      <c r="AI322" s="788"/>
      <c r="AJ322" s="788"/>
      <c r="AK322" s="788"/>
      <c r="AL322" s="788"/>
      <c r="AM322" s="788"/>
      <c r="AN322" s="788"/>
      <c r="AO322" s="788"/>
      <c r="AP322" s="788"/>
      <c r="AQ322" s="796">
        <v>0</v>
      </c>
      <c r="AR322" s="788">
        <v>0</v>
      </c>
      <c r="AS322" s="788">
        <v>0</v>
      </c>
      <c r="AT322" s="788">
        <v>0</v>
      </c>
      <c r="AU322" s="793">
        <v>0</v>
      </c>
      <c r="AV322" s="796"/>
      <c r="AW322" s="788"/>
      <c r="AX322" s="788"/>
      <c r="AY322" s="788"/>
      <c r="AZ322" s="788"/>
      <c r="BA322" s="788"/>
      <c r="BB322" s="788"/>
      <c r="BC322" s="788"/>
      <c r="BD322" s="788"/>
      <c r="BE322" s="788"/>
      <c r="BF322" s="788"/>
      <c r="BG322" s="788"/>
      <c r="BH322" s="788"/>
      <c r="BI322" s="788"/>
      <c r="BJ322" s="788"/>
      <c r="BK322" s="793"/>
      <c r="BL322" s="777"/>
      <c r="BM322" s="773"/>
      <c r="BN322" s="773"/>
      <c r="BO322" s="773"/>
      <c r="BP322" s="784" t="s">
        <v>961</v>
      </c>
      <c r="BQ322" s="796" t="s">
        <v>1971</v>
      </c>
      <c r="BR322" s="788" t="s">
        <v>1971</v>
      </c>
      <c r="BS322" s="788" t="s">
        <v>1971</v>
      </c>
      <c r="BT322" s="788" t="s">
        <v>1971</v>
      </c>
      <c r="BU322" s="793" t="s">
        <v>1971</v>
      </c>
      <c r="BV322" s="796" t="s">
        <v>1971</v>
      </c>
      <c r="BW322" s="788" t="s">
        <v>1971</v>
      </c>
      <c r="BX322" s="788" t="s">
        <v>1971</v>
      </c>
      <c r="BY322" s="788" t="s">
        <v>1971</v>
      </c>
      <c r="BZ322" s="788" t="s">
        <v>1971</v>
      </c>
      <c r="CA322" s="796" t="s">
        <v>1971</v>
      </c>
      <c r="CB322" s="788" t="s">
        <v>1971</v>
      </c>
      <c r="CC322" s="788" t="s">
        <v>1971</v>
      </c>
      <c r="CD322" s="788" t="s">
        <v>1971</v>
      </c>
      <c r="CE322" s="793" t="s">
        <v>1971</v>
      </c>
      <c r="CF322" s="788" t="s">
        <v>1971</v>
      </c>
      <c r="CG322" s="788" t="s">
        <v>1971</v>
      </c>
      <c r="CH322" s="788" t="s">
        <v>1971</v>
      </c>
      <c r="CI322" s="788" t="s">
        <v>1971</v>
      </c>
      <c r="CJ322" s="793" t="s">
        <v>1971</v>
      </c>
      <c r="CK322" s="796" t="s">
        <v>1971</v>
      </c>
      <c r="CL322" s="788" t="s">
        <v>1971</v>
      </c>
      <c r="CM322" s="788" t="s">
        <v>1971</v>
      </c>
      <c r="CN322" s="788" t="s">
        <v>1971</v>
      </c>
      <c r="CO322" s="793" t="s">
        <v>1971</v>
      </c>
      <c r="CP322" s="796" t="s">
        <v>1971</v>
      </c>
      <c r="CQ322" s="788" t="s">
        <v>1971</v>
      </c>
      <c r="CR322" s="788" t="s">
        <v>1971</v>
      </c>
      <c r="CS322" s="788" t="s">
        <v>1971</v>
      </c>
      <c r="CT322" s="793" t="s">
        <v>1971</v>
      </c>
      <c r="CU322" s="1273">
        <v>-0.70430000000000004</v>
      </c>
      <c r="CV322" s="1272" t="s">
        <v>1971</v>
      </c>
      <c r="CW322" s="1272" t="s">
        <v>1971</v>
      </c>
      <c r="CX322" s="1274" t="s">
        <v>1971</v>
      </c>
      <c r="CY322" s="1272" t="s">
        <v>1971</v>
      </c>
      <c r="CZ322" s="1272" t="s">
        <v>1971</v>
      </c>
      <c r="DA322" s="1272" t="s">
        <v>1971</v>
      </c>
      <c r="DB322" s="1274" t="s">
        <v>1971</v>
      </c>
      <c r="DC322" s="773"/>
      <c r="DD322" s="801">
        <v>1</v>
      </c>
      <c r="DE322" s="802"/>
    </row>
    <row r="323" spans="1:109" ht="15.75" customHeight="1">
      <c r="A323" s="760" t="s">
        <v>996</v>
      </c>
      <c r="B323" s="761">
        <v>317</v>
      </c>
      <c r="C323" s="777" t="s">
        <v>3318</v>
      </c>
      <c r="D323" s="761"/>
      <c r="E323" s="761"/>
      <c r="F323" s="773" t="s">
        <v>3319</v>
      </c>
      <c r="G323" s="778" t="s">
        <v>3320</v>
      </c>
      <c r="H323" s="779"/>
      <c r="I323" s="780">
        <v>1</v>
      </c>
      <c r="J323" s="781"/>
      <c r="K323" s="781"/>
      <c r="L323" s="781"/>
      <c r="M323" s="781"/>
      <c r="N323" s="781"/>
      <c r="O323" s="781"/>
      <c r="P323" s="782"/>
      <c r="Q323" s="783">
        <f t="shared" si="4"/>
        <v>1</v>
      </c>
      <c r="R323" s="777" t="s">
        <v>984</v>
      </c>
      <c r="S323" s="761" t="s">
        <v>964</v>
      </c>
      <c r="T323" s="784" t="s">
        <v>965</v>
      </c>
      <c r="U323" s="761"/>
      <c r="V323" s="761" t="s">
        <v>293</v>
      </c>
      <c r="W323" s="761" t="s">
        <v>3321</v>
      </c>
      <c r="X323" s="817">
        <v>1</v>
      </c>
      <c r="Y323" s="814" t="s">
        <v>966</v>
      </c>
      <c r="Z323" s="778"/>
      <c r="AA323" s="773"/>
      <c r="AB323" s="773"/>
      <c r="AC323" s="773"/>
      <c r="AD323" s="773"/>
      <c r="AE323" s="773"/>
      <c r="AF323" s="787"/>
      <c r="AG323" s="788"/>
      <c r="AH323" s="788"/>
      <c r="AI323" s="788"/>
      <c r="AJ323" s="788"/>
      <c r="AK323" s="788"/>
      <c r="AL323" s="788"/>
      <c r="AM323" s="788"/>
      <c r="AN323" s="788"/>
      <c r="AO323" s="788"/>
      <c r="AP323" s="788"/>
      <c r="AQ323" s="796">
        <v>0</v>
      </c>
      <c r="AR323" s="788">
        <v>0</v>
      </c>
      <c r="AS323" s="788">
        <v>48.8</v>
      </c>
      <c r="AT323" s="788">
        <v>48.8</v>
      </c>
      <c r="AU323" s="793">
        <v>100</v>
      </c>
      <c r="AV323" s="796"/>
      <c r="AW323" s="788"/>
      <c r="AX323" s="788"/>
      <c r="AY323" s="788"/>
      <c r="AZ323" s="788"/>
      <c r="BA323" s="788"/>
      <c r="BB323" s="788"/>
      <c r="BC323" s="788"/>
      <c r="BD323" s="788"/>
      <c r="BE323" s="788"/>
      <c r="BF323" s="788"/>
      <c r="BG323" s="788"/>
      <c r="BH323" s="788"/>
      <c r="BI323" s="788"/>
      <c r="BJ323" s="788"/>
      <c r="BK323" s="793"/>
      <c r="BL323" s="777"/>
      <c r="BM323" s="773"/>
      <c r="BN323" s="773"/>
      <c r="BO323" s="773"/>
      <c r="BP323" s="784" t="s">
        <v>961</v>
      </c>
      <c r="BQ323" s="796" t="s">
        <v>1971</v>
      </c>
      <c r="BR323" s="788" t="s">
        <v>1971</v>
      </c>
      <c r="BS323" s="788" t="s">
        <v>1971</v>
      </c>
      <c r="BT323" s="788" t="s">
        <v>1971</v>
      </c>
      <c r="BU323" s="793" t="s">
        <v>1971</v>
      </c>
      <c r="BV323" s="796" t="s">
        <v>1971</v>
      </c>
      <c r="BW323" s="788" t="s">
        <v>1971</v>
      </c>
      <c r="BX323" s="788" t="s">
        <v>1971</v>
      </c>
      <c r="BY323" s="788" t="s">
        <v>1971</v>
      </c>
      <c r="BZ323" s="788" t="s">
        <v>1971</v>
      </c>
      <c r="CA323" s="796" t="s">
        <v>1971</v>
      </c>
      <c r="CB323" s="788" t="s">
        <v>1971</v>
      </c>
      <c r="CC323" s="788" t="s">
        <v>1971</v>
      </c>
      <c r="CD323" s="788" t="s">
        <v>1971</v>
      </c>
      <c r="CE323" s="793" t="s">
        <v>1971</v>
      </c>
      <c r="CF323" s="788" t="s">
        <v>1971</v>
      </c>
      <c r="CG323" s="788" t="s">
        <v>1971</v>
      </c>
      <c r="CH323" s="788" t="s">
        <v>1971</v>
      </c>
      <c r="CI323" s="788" t="s">
        <v>1971</v>
      </c>
      <c r="CJ323" s="793" t="s">
        <v>1971</v>
      </c>
      <c r="CK323" s="796" t="s">
        <v>1971</v>
      </c>
      <c r="CL323" s="788" t="s">
        <v>1971</v>
      </c>
      <c r="CM323" s="788" t="s">
        <v>1971</v>
      </c>
      <c r="CN323" s="788" t="s">
        <v>1971</v>
      </c>
      <c r="CO323" s="793" t="s">
        <v>1971</v>
      </c>
      <c r="CP323" s="796" t="s">
        <v>1971</v>
      </c>
      <c r="CQ323" s="788" t="s">
        <v>1971</v>
      </c>
      <c r="CR323" s="788" t="s">
        <v>1971</v>
      </c>
      <c r="CS323" s="788" t="s">
        <v>1971</v>
      </c>
      <c r="CT323" s="793" t="s">
        <v>1971</v>
      </c>
      <c r="CU323" s="1273">
        <v>-6.6299999999999996E-3</v>
      </c>
      <c r="CV323" s="1272" t="s">
        <v>1971</v>
      </c>
      <c r="CW323" s="1272" t="s">
        <v>1971</v>
      </c>
      <c r="CX323" s="1274" t="s">
        <v>1971</v>
      </c>
      <c r="CY323" s="1272" t="s">
        <v>1971</v>
      </c>
      <c r="CZ323" s="1272" t="s">
        <v>1971</v>
      </c>
      <c r="DA323" s="1272" t="s">
        <v>1971</v>
      </c>
      <c r="DB323" s="1274" t="s">
        <v>1971</v>
      </c>
      <c r="DC323" s="773"/>
      <c r="DD323" s="801">
        <v>1</v>
      </c>
      <c r="DE323" s="802"/>
    </row>
    <row r="324" spans="1:109" ht="15.75" customHeight="1">
      <c r="A324" s="760" t="s">
        <v>996</v>
      </c>
      <c r="B324" s="761">
        <v>318</v>
      </c>
      <c r="C324" s="777" t="s">
        <v>3322</v>
      </c>
      <c r="D324" s="761"/>
      <c r="E324" s="761"/>
      <c r="F324" s="773" t="s">
        <v>2061</v>
      </c>
      <c r="G324" s="778" t="s">
        <v>2062</v>
      </c>
      <c r="H324" s="779"/>
      <c r="I324" s="780"/>
      <c r="J324" s="781"/>
      <c r="K324" s="781"/>
      <c r="L324" s="781"/>
      <c r="M324" s="781"/>
      <c r="N324" s="781"/>
      <c r="O324" s="781"/>
      <c r="P324" s="782"/>
      <c r="Q324" s="783">
        <f t="shared" si="4"/>
        <v>0</v>
      </c>
      <c r="R324" s="777" t="s">
        <v>963</v>
      </c>
      <c r="S324" s="761"/>
      <c r="T324" s="784"/>
      <c r="U324" s="761"/>
      <c r="V324" s="761" t="s">
        <v>1030</v>
      </c>
      <c r="W324" s="761" t="s">
        <v>2063</v>
      </c>
      <c r="X324" s="1266">
        <v>0</v>
      </c>
      <c r="Y324" s="807"/>
      <c r="Z324" s="778"/>
      <c r="AA324" s="773"/>
      <c r="AB324" s="773"/>
      <c r="AC324" s="773"/>
      <c r="AD324" s="773"/>
      <c r="AE324" s="773"/>
      <c r="AF324" s="787"/>
      <c r="AG324" s="788"/>
      <c r="AH324" s="788"/>
      <c r="AI324" s="788"/>
      <c r="AJ324" s="788"/>
      <c r="AK324" s="788"/>
      <c r="AL324" s="788"/>
      <c r="AM324" s="788"/>
      <c r="AN324" s="788"/>
      <c r="AO324" s="788"/>
      <c r="AP324" s="788"/>
      <c r="AQ324" s="796" t="s">
        <v>2064</v>
      </c>
      <c r="AR324" s="788" t="s">
        <v>2064</v>
      </c>
      <c r="AS324" s="788" t="s">
        <v>2064</v>
      </c>
      <c r="AT324" s="788" t="s">
        <v>2064</v>
      </c>
      <c r="AU324" s="793" t="s">
        <v>2064</v>
      </c>
      <c r="AV324" s="796"/>
      <c r="AW324" s="788"/>
      <c r="AX324" s="788"/>
      <c r="AY324" s="788"/>
      <c r="AZ324" s="788"/>
      <c r="BA324" s="788"/>
      <c r="BB324" s="788"/>
      <c r="BC324" s="788"/>
      <c r="BD324" s="788"/>
      <c r="BE324" s="788"/>
      <c r="BF324" s="788"/>
      <c r="BG324" s="788"/>
      <c r="BH324" s="788"/>
      <c r="BI324" s="788"/>
      <c r="BJ324" s="788"/>
      <c r="BK324" s="793"/>
      <c r="BL324" s="777"/>
      <c r="BM324" s="773"/>
      <c r="BN324" s="773"/>
      <c r="BO324" s="773"/>
      <c r="BP324" s="784"/>
      <c r="BQ324" s="796" t="s">
        <v>1971</v>
      </c>
      <c r="BR324" s="788" t="s">
        <v>1971</v>
      </c>
      <c r="BS324" s="788" t="s">
        <v>1971</v>
      </c>
      <c r="BT324" s="788" t="s">
        <v>1971</v>
      </c>
      <c r="BU324" s="793" t="s">
        <v>1971</v>
      </c>
      <c r="BV324" s="796" t="s">
        <v>1971</v>
      </c>
      <c r="BW324" s="788" t="s">
        <v>1971</v>
      </c>
      <c r="BX324" s="788" t="s">
        <v>1971</v>
      </c>
      <c r="BY324" s="788" t="s">
        <v>1971</v>
      </c>
      <c r="BZ324" s="788" t="s">
        <v>1971</v>
      </c>
      <c r="CA324" s="796" t="s">
        <v>1971</v>
      </c>
      <c r="CB324" s="788" t="s">
        <v>1971</v>
      </c>
      <c r="CC324" s="788" t="s">
        <v>1971</v>
      </c>
      <c r="CD324" s="788" t="s">
        <v>1971</v>
      </c>
      <c r="CE324" s="793" t="s">
        <v>1971</v>
      </c>
      <c r="CF324" s="788" t="s">
        <v>1971</v>
      </c>
      <c r="CG324" s="788" t="s">
        <v>1971</v>
      </c>
      <c r="CH324" s="788" t="s">
        <v>1971</v>
      </c>
      <c r="CI324" s="788" t="s">
        <v>1971</v>
      </c>
      <c r="CJ324" s="793" t="s">
        <v>1971</v>
      </c>
      <c r="CK324" s="796" t="s">
        <v>1971</v>
      </c>
      <c r="CL324" s="788" t="s">
        <v>1971</v>
      </c>
      <c r="CM324" s="788" t="s">
        <v>1971</v>
      </c>
      <c r="CN324" s="788" t="s">
        <v>1971</v>
      </c>
      <c r="CO324" s="793" t="s">
        <v>1971</v>
      </c>
      <c r="CP324" s="796" t="s">
        <v>1971</v>
      </c>
      <c r="CQ324" s="788" t="s">
        <v>1971</v>
      </c>
      <c r="CR324" s="788" t="s">
        <v>1971</v>
      </c>
      <c r="CS324" s="788" t="s">
        <v>1971</v>
      </c>
      <c r="CT324" s="793" t="s">
        <v>1971</v>
      </c>
      <c r="CU324" s="1273" t="s">
        <v>1971</v>
      </c>
      <c r="CV324" s="1272" t="s">
        <v>1971</v>
      </c>
      <c r="CW324" s="1272" t="s">
        <v>1971</v>
      </c>
      <c r="CX324" s="1274" t="s">
        <v>1971</v>
      </c>
      <c r="CY324" s="1272" t="s">
        <v>1971</v>
      </c>
      <c r="CZ324" s="1272" t="s">
        <v>1971</v>
      </c>
      <c r="DA324" s="1272" t="s">
        <v>1971</v>
      </c>
      <c r="DB324" s="1274" t="s">
        <v>1971</v>
      </c>
      <c r="DC324" s="773"/>
      <c r="DD324" s="801"/>
      <c r="DE324" s="802"/>
    </row>
    <row r="325" spans="1:109" ht="15.75" customHeight="1">
      <c r="A325" s="760" t="s">
        <v>1036</v>
      </c>
      <c r="B325" s="761">
        <v>319</v>
      </c>
      <c r="C325" s="777" t="s">
        <v>3323</v>
      </c>
      <c r="D325" s="761" t="s">
        <v>3324</v>
      </c>
      <c r="E325" s="761" t="s">
        <v>1936</v>
      </c>
      <c r="F325" s="773" t="s">
        <v>2359</v>
      </c>
      <c r="G325" s="778" t="s">
        <v>1960</v>
      </c>
      <c r="H325" s="779" t="s">
        <v>3325</v>
      </c>
      <c r="I325" s="780">
        <v>0</v>
      </c>
      <c r="J325" s="781">
        <v>0</v>
      </c>
      <c r="K325" s="781"/>
      <c r="L325" s="781"/>
      <c r="M325" s="781">
        <v>1</v>
      </c>
      <c r="N325" s="781"/>
      <c r="O325" s="781"/>
      <c r="P325" s="782"/>
      <c r="Q325" s="783">
        <f t="shared" si="4"/>
        <v>1</v>
      </c>
      <c r="R325" s="777" t="s">
        <v>988</v>
      </c>
      <c r="S325" s="761" t="s">
        <v>964</v>
      </c>
      <c r="T325" s="784" t="s">
        <v>965</v>
      </c>
      <c r="U325" s="761" t="s">
        <v>1027</v>
      </c>
      <c r="V325" s="761" t="s">
        <v>1039</v>
      </c>
      <c r="W325" s="761" t="s">
        <v>3326</v>
      </c>
      <c r="X325" s="1300">
        <v>2</v>
      </c>
      <c r="Y325" s="809" t="s">
        <v>966</v>
      </c>
      <c r="Z325" s="778" t="s">
        <v>1960</v>
      </c>
      <c r="AA325" s="773"/>
      <c r="AB325" s="773"/>
      <c r="AC325" s="773"/>
      <c r="AD325" s="773"/>
      <c r="AE325" s="773"/>
      <c r="AF325" s="787"/>
      <c r="AG325" s="788"/>
      <c r="AH325" s="788"/>
      <c r="AI325" s="788"/>
      <c r="AJ325" s="788"/>
      <c r="AK325" s="788"/>
      <c r="AL325" s="788"/>
      <c r="AM325" s="788"/>
      <c r="AN325" s="788"/>
      <c r="AO325" s="788"/>
      <c r="AP325" s="788"/>
      <c r="AQ325" s="1394"/>
      <c r="AR325" s="1343"/>
      <c r="AS325" s="1343"/>
      <c r="AT325" s="1343"/>
      <c r="AU325" s="1344"/>
      <c r="AV325" s="796"/>
      <c r="AW325" s="788"/>
      <c r="AX325" s="788"/>
      <c r="AY325" s="788"/>
      <c r="AZ325" s="788"/>
      <c r="BA325" s="788"/>
      <c r="BB325" s="788"/>
      <c r="BC325" s="788"/>
      <c r="BD325" s="788"/>
      <c r="BE325" s="788"/>
      <c r="BF325" s="788"/>
      <c r="BG325" s="788"/>
      <c r="BH325" s="788"/>
      <c r="BI325" s="788"/>
      <c r="BJ325" s="788"/>
      <c r="BK325" s="793"/>
      <c r="BL325" s="1351"/>
      <c r="BM325" s="1352"/>
      <c r="BN325" s="1352"/>
      <c r="BO325" s="1352"/>
      <c r="BP325" s="1414"/>
      <c r="BQ325" s="1394"/>
      <c r="BR325" s="1343"/>
      <c r="BS325" s="1343"/>
      <c r="BT325" s="1343"/>
      <c r="BU325" s="1344"/>
      <c r="BV325" s="1394"/>
      <c r="BW325" s="1343"/>
      <c r="BX325" s="1343"/>
      <c r="BY325" s="1343"/>
      <c r="BZ325" s="1343"/>
      <c r="CA325" s="1394"/>
      <c r="CB325" s="1343"/>
      <c r="CC325" s="1343"/>
      <c r="CD325" s="1343"/>
      <c r="CE325" s="1344"/>
      <c r="CF325" s="1343"/>
      <c r="CG325" s="1343"/>
      <c r="CH325" s="1343"/>
      <c r="CI325" s="1343"/>
      <c r="CJ325" s="1344"/>
      <c r="CK325" s="1394"/>
      <c r="CL325" s="1343"/>
      <c r="CM325" s="1343"/>
      <c r="CN325" s="1343"/>
      <c r="CO325" s="1344"/>
      <c r="CP325" s="1394"/>
      <c r="CQ325" s="1343"/>
      <c r="CR325" s="1343"/>
      <c r="CS325" s="1343"/>
      <c r="CT325" s="1344"/>
      <c r="CU325" s="1499"/>
      <c r="CV325" s="1490"/>
      <c r="CW325" s="1490"/>
      <c r="CX325" s="1695"/>
      <c r="CY325" s="1490"/>
      <c r="CZ325" s="1490"/>
      <c r="DA325" s="1490"/>
      <c r="DB325" s="1695"/>
      <c r="DC325" s="1352"/>
      <c r="DD325" s="1696"/>
      <c r="DE325" s="1701"/>
    </row>
    <row r="326" spans="1:109" ht="15.75" customHeight="1">
      <c r="A326" s="760" t="s">
        <v>1036</v>
      </c>
      <c r="B326" s="761">
        <v>320</v>
      </c>
      <c r="C326" s="777" t="s">
        <v>3327</v>
      </c>
      <c r="D326" s="761" t="s">
        <v>3324</v>
      </c>
      <c r="E326" s="761" t="s">
        <v>1936</v>
      </c>
      <c r="F326" s="773" t="s">
        <v>2363</v>
      </c>
      <c r="G326" s="778" t="s">
        <v>1964</v>
      </c>
      <c r="H326" s="779" t="s">
        <v>3328</v>
      </c>
      <c r="I326" s="780">
        <v>0</v>
      </c>
      <c r="J326" s="781">
        <v>1</v>
      </c>
      <c r="K326" s="781"/>
      <c r="L326" s="781"/>
      <c r="M326" s="781">
        <v>0</v>
      </c>
      <c r="N326" s="781"/>
      <c r="O326" s="781"/>
      <c r="P326" s="782"/>
      <c r="Q326" s="783">
        <f t="shared" si="4"/>
        <v>1</v>
      </c>
      <c r="R326" s="777" t="s">
        <v>988</v>
      </c>
      <c r="S326" s="761" t="s">
        <v>964</v>
      </c>
      <c r="T326" s="784" t="s">
        <v>965</v>
      </c>
      <c r="U326" s="761" t="s">
        <v>1031</v>
      </c>
      <c r="V326" s="761" t="s">
        <v>1039</v>
      </c>
      <c r="W326" s="761" t="s">
        <v>3329</v>
      </c>
      <c r="X326" s="1300">
        <v>2</v>
      </c>
      <c r="Y326" s="809" t="s">
        <v>966</v>
      </c>
      <c r="Z326" s="778" t="s">
        <v>1964</v>
      </c>
      <c r="AA326" s="773"/>
      <c r="AB326" s="773"/>
      <c r="AC326" s="773"/>
      <c r="AD326" s="773"/>
      <c r="AE326" s="773"/>
      <c r="AF326" s="787"/>
      <c r="AG326" s="788"/>
      <c r="AH326" s="788"/>
      <c r="AI326" s="788"/>
      <c r="AJ326" s="788"/>
      <c r="AK326" s="788"/>
      <c r="AL326" s="788"/>
      <c r="AM326" s="788"/>
      <c r="AN326" s="788"/>
      <c r="AO326" s="788"/>
      <c r="AP326" s="788"/>
      <c r="AQ326" s="1394"/>
      <c r="AR326" s="1343"/>
      <c r="AS326" s="1343"/>
      <c r="AT326" s="1343"/>
      <c r="AU326" s="1344"/>
      <c r="AV326" s="796"/>
      <c r="AW326" s="788"/>
      <c r="AX326" s="788"/>
      <c r="AY326" s="788"/>
      <c r="AZ326" s="788"/>
      <c r="BA326" s="788"/>
      <c r="BB326" s="788"/>
      <c r="BC326" s="788"/>
      <c r="BD326" s="788"/>
      <c r="BE326" s="788"/>
      <c r="BF326" s="788"/>
      <c r="BG326" s="788"/>
      <c r="BH326" s="788"/>
      <c r="BI326" s="788"/>
      <c r="BJ326" s="788"/>
      <c r="BK326" s="793"/>
      <c r="BL326" s="1351"/>
      <c r="BM326" s="1352"/>
      <c r="BN326" s="1352"/>
      <c r="BO326" s="1352"/>
      <c r="BP326" s="1414"/>
      <c r="BQ326" s="1394"/>
      <c r="BR326" s="1343"/>
      <c r="BS326" s="1343"/>
      <c r="BT326" s="1343"/>
      <c r="BU326" s="1344"/>
      <c r="BV326" s="1394"/>
      <c r="BW326" s="1343"/>
      <c r="BX326" s="1343"/>
      <c r="BY326" s="1343"/>
      <c r="BZ326" s="1343"/>
      <c r="CA326" s="1394"/>
      <c r="CB326" s="1343"/>
      <c r="CC326" s="1343"/>
      <c r="CD326" s="1343"/>
      <c r="CE326" s="1344"/>
      <c r="CF326" s="1343"/>
      <c r="CG326" s="1343"/>
      <c r="CH326" s="1343"/>
      <c r="CI326" s="1343"/>
      <c r="CJ326" s="1344"/>
      <c r="CK326" s="1394"/>
      <c r="CL326" s="1343"/>
      <c r="CM326" s="1343"/>
      <c r="CN326" s="1343"/>
      <c r="CO326" s="1344"/>
      <c r="CP326" s="1394"/>
      <c r="CQ326" s="1343"/>
      <c r="CR326" s="1343"/>
      <c r="CS326" s="1343"/>
      <c r="CT326" s="1344"/>
      <c r="CU326" s="1499"/>
      <c r="CV326" s="1490"/>
      <c r="CW326" s="1490"/>
      <c r="CX326" s="1695"/>
      <c r="CY326" s="1490"/>
      <c r="CZ326" s="1490"/>
      <c r="DA326" s="1490"/>
      <c r="DB326" s="1695"/>
      <c r="DC326" s="1352"/>
      <c r="DD326" s="1696"/>
      <c r="DE326" s="1701"/>
    </row>
    <row r="327" spans="1:109" ht="15.75" customHeight="1">
      <c r="A327" s="760" t="s">
        <v>1036</v>
      </c>
      <c r="B327" s="761">
        <v>321</v>
      </c>
      <c r="C327" s="777" t="s">
        <v>3330</v>
      </c>
      <c r="D327" s="761" t="s">
        <v>3324</v>
      </c>
      <c r="E327" s="761" t="s">
        <v>1936</v>
      </c>
      <c r="F327" s="773" t="s">
        <v>2368</v>
      </c>
      <c r="G327" s="778" t="s">
        <v>3331</v>
      </c>
      <c r="H327" s="779" t="s">
        <v>3332</v>
      </c>
      <c r="I327" s="780">
        <v>0</v>
      </c>
      <c r="J327" s="781">
        <v>1</v>
      </c>
      <c r="K327" s="781"/>
      <c r="L327" s="781"/>
      <c r="M327" s="781">
        <v>0</v>
      </c>
      <c r="N327" s="781"/>
      <c r="O327" s="781"/>
      <c r="P327" s="782"/>
      <c r="Q327" s="783">
        <f t="shared" si="4"/>
        <v>1</v>
      </c>
      <c r="R327" s="777" t="s">
        <v>963</v>
      </c>
      <c r="S327" s="761"/>
      <c r="T327" s="784"/>
      <c r="U327" s="761" t="s">
        <v>2371</v>
      </c>
      <c r="V327" s="761" t="s">
        <v>293</v>
      </c>
      <c r="W327" s="761" t="s">
        <v>1061</v>
      </c>
      <c r="X327" s="1299">
        <v>1</v>
      </c>
      <c r="Y327" s="809" t="s">
        <v>966</v>
      </c>
      <c r="Z327" s="778"/>
      <c r="AA327" s="773"/>
      <c r="AB327" s="773"/>
      <c r="AC327" s="773"/>
      <c r="AD327" s="773"/>
      <c r="AE327" s="773"/>
      <c r="AF327" s="787"/>
      <c r="AG327" s="788"/>
      <c r="AH327" s="788"/>
      <c r="AI327" s="788"/>
      <c r="AJ327" s="788"/>
      <c r="AK327" s="788"/>
      <c r="AL327" s="788"/>
      <c r="AM327" s="788"/>
      <c r="AN327" s="788"/>
      <c r="AO327" s="788"/>
      <c r="AP327" s="788"/>
      <c r="AQ327" s="796">
        <v>93.3</v>
      </c>
      <c r="AR327" s="788">
        <v>93.3</v>
      </c>
      <c r="AS327" s="788">
        <v>93.3</v>
      </c>
      <c r="AT327" s="788">
        <v>93.3</v>
      </c>
      <c r="AU327" s="793">
        <v>93.3</v>
      </c>
      <c r="AV327" s="796"/>
      <c r="AW327" s="788"/>
      <c r="AX327" s="788"/>
      <c r="AY327" s="788"/>
      <c r="AZ327" s="788"/>
      <c r="BA327" s="788"/>
      <c r="BB327" s="788"/>
      <c r="BC327" s="788"/>
      <c r="BD327" s="788"/>
      <c r="BE327" s="788"/>
      <c r="BF327" s="788"/>
      <c r="BG327" s="788"/>
      <c r="BH327" s="788"/>
      <c r="BI327" s="788"/>
      <c r="BJ327" s="788"/>
      <c r="BK327" s="793"/>
      <c r="BL327" s="777"/>
      <c r="BM327" s="773"/>
      <c r="BN327" s="773"/>
      <c r="BO327" s="773"/>
      <c r="BP327" s="784"/>
      <c r="BQ327" s="796" t="s">
        <v>1971</v>
      </c>
      <c r="BR327" s="788" t="s">
        <v>1971</v>
      </c>
      <c r="BS327" s="788" t="s">
        <v>1971</v>
      </c>
      <c r="BT327" s="788" t="s">
        <v>1971</v>
      </c>
      <c r="BU327" s="793" t="s">
        <v>1971</v>
      </c>
      <c r="BV327" s="796" t="s">
        <v>1971</v>
      </c>
      <c r="BW327" s="788" t="s">
        <v>1971</v>
      </c>
      <c r="BX327" s="788" t="s">
        <v>1971</v>
      </c>
      <c r="BY327" s="788" t="s">
        <v>1971</v>
      </c>
      <c r="BZ327" s="788" t="s">
        <v>1971</v>
      </c>
      <c r="CA327" s="796" t="s">
        <v>1971</v>
      </c>
      <c r="CB327" s="788" t="s">
        <v>1971</v>
      </c>
      <c r="CC327" s="788" t="s">
        <v>1971</v>
      </c>
      <c r="CD327" s="788" t="s">
        <v>1971</v>
      </c>
      <c r="CE327" s="793" t="s">
        <v>1971</v>
      </c>
      <c r="CF327" s="788" t="s">
        <v>1971</v>
      </c>
      <c r="CG327" s="788" t="s">
        <v>1971</v>
      </c>
      <c r="CH327" s="788" t="s">
        <v>1971</v>
      </c>
      <c r="CI327" s="788" t="s">
        <v>1971</v>
      </c>
      <c r="CJ327" s="788" t="s">
        <v>1971</v>
      </c>
      <c r="CK327" s="796" t="s">
        <v>1971</v>
      </c>
      <c r="CL327" s="788" t="s">
        <v>1971</v>
      </c>
      <c r="CM327" s="788" t="s">
        <v>1971</v>
      </c>
      <c r="CN327" s="788" t="s">
        <v>1971</v>
      </c>
      <c r="CO327" s="793" t="s">
        <v>1971</v>
      </c>
      <c r="CP327" s="796" t="s">
        <v>1971</v>
      </c>
      <c r="CQ327" s="788" t="s">
        <v>1971</v>
      </c>
      <c r="CR327" s="788" t="s">
        <v>1971</v>
      </c>
      <c r="CS327" s="788" t="s">
        <v>1971</v>
      </c>
      <c r="CT327" s="793" t="s">
        <v>1971</v>
      </c>
      <c r="CU327" s="1273" t="s">
        <v>1971</v>
      </c>
      <c r="CV327" s="1272" t="s">
        <v>1971</v>
      </c>
      <c r="CW327" s="1272" t="s">
        <v>1971</v>
      </c>
      <c r="CX327" s="1274" t="s">
        <v>1971</v>
      </c>
      <c r="CY327" s="1272" t="s">
        <v>1971</v>
      </c>
      <c r="CZ327" s="1272" t="s">
        <v>1971</v>
      </c>
      <c r="DA327" s="1272" t="s">
        <v>1971</v>
      </c>
      <c r="DB327" s="1274" t="s">
        <v>1971</v>
      </c>
      <c r="DC327" s="773"/>
      <c r="DD327" s="801">
        <v>1</v>
      </c>
      <c r="DE327" s="802"/>
    </row>
    <row r="328" spans="1:109" ht="15.75" customHeight="1">
      <c r="A328" s="760" t="s">
        <v>1036</v>
      </c>
      <c r="B328" s="761">
        <v>322</v>
      </c>
      <c r="C328" s="777" t="s">
        <v>3333</v>
      </c>
      <c r="D328" s="761" t="s">
        <v>3334</v>
      </c>
      <c r="E328" s="761" t="s">
        <v>1927</v>
      </c>
      <c r="F328" s="773" t="s">
        <v>2375</v>
      </c>
      <c r="G328" s="778" t="s">
        <v>3335</v>
      </c>
      <c r="H328" s="779" t="s">
        <v>3336</v>
      </c>
      <c r="I328" s="780">
        <v>0</v>
      </c>
      <c r="J328" s="781">
        <v>0</v>
      </c>
      <c r="K328" s="781"/>
      <c r="L328" s="781"/>
      <c r="M328" s="781">
        <v>1</v>
      </c>
      <c r="N328" s="781"/>
      <c r="O328" s="781"/>
      <c r="P328" s="782"/>
      <c r="Q328" s="783">
        <f t="shared" si="4"/>
        <v>1</v>
      </c>
      <c r="R328" s="777" t="s">
        <v>984</v>
      </c>
      <c r="S328" s="761" t="s">
        <v>964</v>
      </c>
      <c r="T328" s="784" t="s">
        <v>965</v>
      </c>
      <c r="U328" s="761" t="s">
        <v>2058</v>
      </c>
      <c r="V328" s="761" t="s">
        <v>991</v>
      </c>
      <c r="W328" s="761" t="s">
        <v>3337</v>
      </c>
      <c r="X328" s="1299">
        <v>0</v>
      </c>
      <c r="Y328" s="809" t="s">
        <v>966</v>
      </c>
      <c r="Z328" s="778"/>
      <c r="AA328" s="773"/>
      <c r="AB328" s="773"/>
      <c r="AC328" s="773"/>
      <c r="AD328" s="773"/>
      <c r="AE328" s="773"/>
      <c r="AF328" s="787"/>
      <c r="AG328" s="788"/>
      <c r="AH328" s="788"/>
      <c r="AI328" s="788"/>
      <c r="AJ328" s="788"/>
      <c r="AK328" s="788"/>
      <c r="AL328" s="785"/>
      <c r="AM328" s="785"/>
      <c r="AN328" s="785"/>
      <c r="AO328" s="785"/>
      <c r="AP328" s="785"/>
      <c r="AQ328" s="815">
        <v>32000</v>
      </c>
      <c r="AR328" s="785">
        <v>34000</v>
      </c>
      <c r="AS328" s="785">
        <v>36000</v>
      </c>
      <c r="AT328" s="785">
        <v>38000</v>
      </c>
      <c r="AU328" s="829">
        <v>40000</v>
      </c>
      <c r="AV328" s="815"/>
      <c r="AW328" s="785"/>
      <c r="AX328" s="785"/>
      <c r="AY328" s="785"/>
      <c r="AZ328" s="785"/>
      <c r="BA328" s="785"/>
      <c r="BB328" s="785"/>
      <c r="BC328" s="785"/>
      <c r="BD328" s="785"/>
      <c r="BE328" s="785"/>
      <c r="BF328" s="785"/>
      <c r="BG328" s="785"/>
      <c r="BH328" s="785"/>
      <c r="BI328" s="785"/>
      <c r="BJ328" s="785"/>
      <c r="BK328" s="829"/>
      <c r="BL328" s="777" t="s">
        <v>961</v>
      </c>
      <c r="BM328" s="773" t="s">
        <v>961</v>
      </c>
      <c r="BN328" s="773" t="s">
        <v>961</v>
      </c>
      <c r="BO328" s="773" t="s">
        <v>961</v>
      </c>
      <c r="BP328" s="784" t="s">
        <v>961</v>
      </c>
      <c r="BQ328" s="796" t="s">
        <v>1971</v>
      </c>
      <c r="BR328" s="788" t="s">
        <v>1971</v>
      </c>
      <c r="BS328" s="788" t="s">
        <v>1971</v>
      </c>
      <c r="BT328" s="788" t="s">
        <v>1971</v>
      </c>
      <c r="BU328" s="793" t="s">
        <v>1971</v>
      </c>
      <c r="BV328" s="796" t="s">
        <v>1971</v>
      </c>
      <c r="BW328" s="788" t="s">
        <v>1971</v>
      </c>
      <c r="BX328" s="788" t="s">
        <v>1971</v>
      </c>
      <c r="BY328" s="788" t="s">
        <v>1971</v>
      </c>
      <c r="BZ328" s="788" t="s">
        <v>1971</v>
      </c>
      <c r="CA328" s="796" t="s">
        <v>1971</v>
      </c>
      <c r="CB328" s="788" t="s">
        <v>1971</v>
      </c>
      <c r="CC328" s="788" t="s">
        <v>1971</v>
      </c>
      <c r="CD328" s="788" t="s">
        <v>1971</v>
      </c>
      <c r="CE328" s="793" t="s">
        <v>1971</v>
      </c>
      <c r="CF328" s="788" t="s">
        <v>1971</v>
      </c>
      <c r="CG328" s="788" t="s">
        <v>1971</v>
      </c>
      <c r="CH328" s="788" t="s">
        <v>1971</v>
      </c>
      <c r="CI328" s="788" t="s">
        <v>1971</v>
      </c>
      <c r="CJ328" s="793" t="s">
        <v>1971</v>
      </c>
      <c r="CK328" s="796" t="s">
        <v>1971</v>
      </c>
      <c r="CL328" s="788" t="s">
        <v>1971</v>
      </c>
      <c r="CM328" s="788" t="s">
        <v>1971</v>
      </c>
      <c r="CN328" s="788" t="s">
        <v>1971</v>
      </c>
      <c r="CO328" s="793" t="s">
        <v>1971</v>
      </c>
      <c r="CP328" s="796" t="s">
        <v>1971</v>
      </c>
      <c r="CQ328" s="788" t="s">
        <v>1971</v>
      </c>
      <c r="CR328" s="788" t="s">
        <v>1971</v>
      </c>
      <c r="CS328" s="788" t="s">
        <v>1971</v>
      </c>
      <c r="CT328" s="793" t="s">
        <v>1971</v>
      </c>
      <c r="CU328" s="1273">
        <v>-6.0000000000000002E-6</v>
      </c>
      <c r="CV328" s="1272" t="s">
        <v>1971</v>
      </c>
      <c r="CW328" s="1272" t="s">
        <v>1971</v>
      </c>
      <c r="CX328" s="1274" t="s">
        <v>1971</v>
      </c>
      <c r="CY328" s="1272" t="s">
        <v>1971</v>
      </c>
      <c r="CZ328" s="1272" t="s">
        <v>1971</v>
      </c>
      <c r="DA328" s="1272" t="s">
        <v>1971</v>
      </c>
      <c r="DB328" s="1274" t="s">
        <v>1971</v>
      </c>
      <c r="DC328" s="773"/>
      <c r="DD328" s="801">
        <v>1</v>
      </c>
      <c r="DE328" s="802"/>
    </row>
    <row r="329" spans="1:109" ht="15.75" customHeight="1">
      <c r="A329" s="760" t="s">
        <v>1036</v>
      </c>
      <c r="B329" s="761">
        <v>323</v>
      </c>
      <c r="C329" s="777" t="s">
        <v>3338</v>
      </c>
      <c r="D329" s="761" t="s">
        <v>3334</v>
      </c>
      <c r="E329" s="761" t="s">
        <v>1936</v>
      </c>
      <c r="F329" s="773" t="s">
        <v>2379</v>
      </c>
      <c r="G329" s="778" t="s">
        <v>3339</v>
      </c>
      <c r="H329" s="779" t="s">
        <v>3340</v>
      </c>
      <c r="I329" s="780">
        <v>0</v>
      </c>
      <c r="J329" s="781">
        <v>0</v>
      </c>
      <c r="K329" s="781"/>
      <c r="L329" s="781"/>
      <c r="M329" s="781">
        <v>1</v>
      </c>
      <c r="N329" s="781"/>
      <c r="O329" s="781"/>
      <c r="P329" s="782"/>
      <c r="Q329" s="783">
        <f t="shared" ref="Q329:Q392" si="5">SUM(I329:P329)</f>
        <v>1</v>
      </c>
      <c r="R329" s="777" t="s">
        <v>984</v>
      </c>
      <c r="S329" s="761" t="s">
        <v>964</v>
      </c>
      <c r="T329" s="784" t="s">
        <v>965</v>
      </c>
      <c r="U329" s="761" t="s">
        <v>2058</v>
      </c>
      <c r="V329" s="761" t="s">
        <v>293</v>
      </c>
      <c r="W329" s="761" t="s">
        <v>1061</v>
      </c>
      <c r="X329" s="1299">
        <v>1</v>
      </c>
      <c r="Y329" s="809" t="s">
        <v>966</v>
      </c>
      <c r="Z329" s="778"/>
      <c r="AA329" s="773"/>
      <c r="AB329" s="773"/>
      <c r="AC329" s="773"/>
      <c r="AD329" s="773"/>
      <c r="AE329" s="773"/>
      <c r="AF329" s="787"/>
      <c r="AG329" s="788"/>
      <c r="AH329" s="788"/>
      <c r="AI329" s="788"/>
      <c r="AJ329" s="788"/>
      <c r="AK329" s="788"/>
      <c r="AL329" s="788"/>
      <c r="AM329" s="788"/>
      <c r="AN329" s="788"/>
      <c r="AO329" s="788"/>
      <c r="AP329" s="788"/>
      <c r="AQ329" s="796">
        <v>5</v>
      </c>
      <c r="AR329" s="788">
        <v>5</v>
      </c>
      <c r="AS329" s="788">
        <v>5</v>
      </c>
      <c r="AT329" s="788">
        <v>5</v>
      </c>
      <c r="AU329" s="793">
        <v>5</v>
      </c>
      <c r="AV329" s="796"/>
      <c r="AW329" s="788"/>
      <c r="AX329" s="788"/>
      <c r="AY329" s="788"/>
      <c r="AZ329" s="788"/>
      <c r="BA329" s="788"/>
      <c r="BB329" s="788"/>
      <c r="BC329" s="788"/>
      <c r="BD329" s="788"/>
      <c r="BE329" s="788"/>
      <c r="BF329" s="788"/>
      <c r="BG329" s="788"/>
      <c r="BH329" s="788"/>
      <c r="BI329" s="788"/>
      <c r="BJ329" s="788"/>
      <c r="BK329" s="793"/>
      <c r="BL329" s="777" t="s">
        <v>961</v>
      </c>
      <c r="BM329" s="773" t="s">
        <v>961</v>
      </c>
      <c r="BN329" s="773" t="s">
        <v>961</v>
      </c>
      <c r="BO329" s="773" t="s">
        <v>961</v>
      </c>
      <c r="BP329" s="784" t="s">
        <v>961</v>
      </c>
      <c r="BQ329" s="796" t="s">
        <v>1971</v>
      </c>
      <c r="BR329" s="788" t="s">
        <v>1971</v>
      </c>
      <c r="BS329" s="788" t="s">
        <v>1971</v>
      </c>
      <c r="BT329" s="788" t="s">
        <v>1971</v>
      </c>
      <c r="BU329" s="793" t="s">
        <v>1971</v>
      </c>
      <c r="BV329" s="796" t="s">
        <v>1971</v>
      </c>
      <c r="BW329" s="788" t="s">
        <v>1971</v>
      </c>
      <c r="BX329" s="788" t="s">
        <v>1971</v>
      </c>
      <c r="BY329" s="788" t="s">
        <v>1971</v>
      </c>
      <c r="BZ329" s="788" t="s">
        <v>1971</v>
      </c>
      <c r="CA329" s="796" t="s">
        <v>1971</v>
      </c>
      <c r="CB329" s="788" t="s">
        <v>1971</v>
      </c>
      <c r="CC329" s="788" t="s">
        <v>1971</v>
      </c>
      <c r="CD329" s="788" t="s">
        <v>1971</v>
      </c>
      <c r="CE329" s="793" t="s">
        <v>1971</v>
      </c>
      <c r="CF329" s="788" t="s">
        <v>1971</v>
      </c>
      <c r="CG329" s="788" t="s">
        <v>1971</v>
      </c>
      <c r="CH329" s="788" t="s">
        <v>1971</v>
      </c>
      <c r="CI329" s="788" t="s">
        <v>1971</v>
      </c>
      <c r="CJ329" s="793" t="s">
        <v>1971</v>
      </c>
      <c r="CK329" s="796" t="s">
        <v>1971</v>
      </c>
      <c r="CL329" s="788" t="s">
        <v>1971</v>
      </c>
      <c r="CM329" s="788" t="s">
        <v>1971</v>
      </c>
      <c r="CN329" s="788" t="s">
        <v>1971</v>
      </c>
      <c r="CO329" s="793" t="s">
        <v>1971</v>
      </c>
      <c r="CP329" s="796" t="s">
        <v>1971</v>
      </c>
      <c r="CQ329" s="788" t="s">
        <v>1971</v>
      </c>
      <c r="CR329" s="788" t="s">
        <v>1971</v>
      </c>
      <c r="CS329" s="788" t="s">
        <v>1971</v>
      </c>
      <c r="CT329" s="793" t="s">
        <v>1971</v>
      </c>
      <c r="CU329" s="1273">
        <v>-3.2231999999999997E-2</v>
      </c>
      <c r="CV329" s="1272" t="s">
        <v>1971</v>
      </c>
      <c r="CW329" s="1272" t="s">
        <v>1971</v>
      </c>
      <c r="CX329" s="1274" t="s">
        <v>1971</v>
      </c>
      <c r="CY329" s="1272" t="s">
        <v>1971</v>
      </c>
      <c r="CZ329" s="1272" t="s">
        <v>1971</v>
      </c>
      <c r="DA329" s="1272" t="s">
        <v>1971</v>
      </c>
      <c r="DB329" s="1274" t="s">
        <v>1971</v>
      </c>
      <c r="DC329" s="773"/>
      <c r="DD329" s="801">
        <v>1</v>
      </c>
      <c r="DE329" s="802"/>
    </row>
    <row r="330" spans="1:109" ht="15.75" customHeight="1">
      <c r="A330" s="760" t="s">
        <v>1036</v>
      </c>
      <c r="B330" s="761">
        <v>324</v>
      </c>
      <c r="C330" s="777" t="s">
        <v>3341</v>
      </c>
      <c r="D330" s="761" t="s">
        <v>3334</v>
      </c>
      <c r="E330" s="761" t="s">
        <v>1920</v>
      </c>
      <c r="F330" s="773" t="s">
        <v>2381</v>
      </c>
      <c r="G330" s="778" t="s">
        <v>3342</v>
      </c>
      <c r="H330" s="779" t="s">
        <v>3343</v>
      </c>
      <c r="I330" s="780">
        <v>8.1000000000000003E-2</v>
      </c>
      <c r="J330" s="781">
        <v>0.91900000000000004</v>
      </c>
      <c r="K330" s="781"/>
      <c r="L330" s="781"/>
      <c r="M330" s="781">
        <v>0</v>
      </c>
      <c r="N330" s="781"/>
      <c r="O330" s="781"/>
      <c r="P330" s="782"/>
      <c r="Q330" s="783">
        <f t="shared" si="5"/>
        <v>1</v>
      </c>
      <c r="R330" s="777" t="s">
        <v>988</v>
      </c>
      <c r="S330" s="761" t="s">
        <v>964</v>
      </c>
      <c r="T330" s="784" t="s">
        <v>965</v>
      </c>
      <c r="U330" s="761" t="s">
        <v>2423</v>
      </c>
      <c r="V330" s="761" t="s">
        <v>991</v>
      </c>
      <c r="W330" s="761" t="s">
        <v>2424</v>
      </c>
      <c r="X330" s="1299">
        <v>0</v>
      </c>
      <c r="Y330" s="809" t="s">
        <v>966</v>
      </c>
      <c r="Z330" s="778"/>
      <c r="AA330" s="773"/>
      <c r="AB330" s="773"/>
      <c r="AC330" s="773"/>
      <c r="AD330" s="773"/>
      <c r="AE330" s="773"/>
      <c r="AF330" s="787"/>
      <c r="AG330" s="788"/>
      <c r="AH330" s="788"/>
      <c r="AI330" s="788"/>
      <c r="AJ330" s="788"/>
      <c r="AK330" s="788"/>
      <c r="AL330" s="788"/>
      <c r="AM330" s="788"/>
      <c r="AN330" s="788"/>
      <c r="AO330" s="788"/>
      <c r="AP330" s="788"/>
      <c r="AQ330" s="796">
        <v>6000</v>
      </c>
      <c r="AR330" s="788">
        <v>6000</v>
      </c>
      <c r="AS330" s="788">
        <v>6000</v>
      </c>
      <c r="AT330" s="788">
        <v>6000</v>
      </c>
      <c r="AU330" s="793">
        <v>6000</v>
      </c>
      <c r="AV330" s="796"/>
      <c r="AW330" s="788"/>
      <c r="AX330" s="788"/>
      <c r="AY330" s="788"/>
      <c r="AZ330" s="788"/>
      <c r="BA330" s="788"/>
      <c r="BB330" s="788"/>
      <c r="BC330" s="788"/>
      <c r="BD330" s="788"/>
      <c r="BE330" s="788"/>
      <c r="BF330" s="788"/>
      <c r="BG330" s="788"/>
      <c r="BH330" s="788"/>
      <c r="BI330" s="788"/>
      <c r="BJ330" s="788"/>
      <c r="BK330" s="793"/>
      <c r="BL330" s="777" t="s">
        <v>961</v>
      </c>
      <c r="BM330" s="773" t="s">
        <v>961</v>
      </c>
      <c r="BN330" s="773" t="s">
        <v>961</v>
      </c>
      <c r="BO330" s="773" t="s">
        <v>961</v>
      </c>
      <c r="BP330" s="784" t="s">
        <v>961</v>
      </c>
      <c r="BQ330" s="796" t="s">
        <v>1971</v>
      </c>
      <c r="BR330" s="788" t="s">
        <v>1971</v>
      </c>
      <c r="BS330" s="788" t="s">
        <v>1971</v>
      </c>
      <c r="BT330" s="788" t="s">
        <v>1971</v>
      </c>
      <c r="BU330" s="793" t="s">
        <v>1971</v>
      </c>
      <c r="BV330" s="796" t="s">
        <v>1971</v>
      </c>
      <c r="BW330" s="788" t="s">
        <v>1971</v>
      </c>
      <c r="BX330" s="788" t="s">
        <v>1971</v>
      </c>
      <c r="BY330" s="788" t="s">
        <v>1971</v>
      </c>
      <c r="BZ330" s="788" t="s">
        <v>1971</v>
      </c>
      <c r="CA330" s="796" t="s">
        <v>1971</v>
      </c>
      <c r="CB330" s="788" t="s">
        <v>1971</v>
      </c>
      <c r="CC330" s="788" t="s">
        <v>1971</v>
      </c>
      <c r="CD330" s="788" t="s">
        <v>1971</v>
      </c>
      <c r="CE330" s="793" t="s">
        <v>1971</v>
      </c>
      <c r="CF330" s="788" t="s">
        <v>1971</v>
      </c>
      <c r="CG330" s="788" t="s">
        <v>1971</v>
      </c>
      <c r="CH330" s="788" t="s">
        <v>1971</v>
      </c>
      <c r="CI330" s="788" t="s">
        <v>1971</v>
      </c>
      <c r="CJ330" s="793" t="s">
        <v>1971</v>
      </c>
      <c r="CK330" s="796">
        <v>7000</v>
      </c>
      <c r="CL330" s="788">
        <v>7000</v>
      </c>
      <c r="CM330" s="788">
        <v>7000</v>
      </c>
      <c r="CN330" s="788">
        <v>7000</v>
      </c>
      <c r="CO330" s="793">
        <v>7000</v>
      </c>
      <c r="CP330" s="796" t="s">
        <v>1971</v>
      </c>
      <c r="CQ330" s="788" t="s">
        <v>1971</v>
      </c>
      <c r="CR330" s="788" t="s">
        <v>1971</v>
      </c>
      <c r="CS330" s="788" t="s">
        <v>1971</v>
      </c>
      <c r="CT330" s="793" t="s">
        <v>1971</v>
      </c>
      <c r="CU330" s="1273">
        <v>-1.5E-5</v>
      </c>
      <c r="CV330" s="1272" t="s">
        <v>1971</v>
      </c>
      <c r="CW330" s="1272" t="s">
        <v>1971</v>
      </c>
      <c r="CX330" s="1274" t="s">
        <v>1971</v>
      </c>
      <c r="CY330" s="1272">
        <v>7.9999999999999996E-6</v>
      </c>
      <c r="CZ330" s="1272" t="s">
        <v>1971</v>
      </c>
      <c r="DA330" s="1272" t="s">
        <v>1971</v>
      </c>
      <c r="DB330" s="1274" t="s">
        <v>1971</v>
      </c>
      <c r="DC330" s="773"/>
      <c r="DD330" s="801">
        <v>1</v>
      </c>
      <c r="DE330" s="802"/>
    </row>
    <row r="331" spans="1:109" ht="15.75" customHeight="1">
      <c r="A331" s="760" t="s">
        <v>1036</v>
      </c>
      <c r="B331" s="761">
        <v>325</v>
      </c>
      <c r="C331" s="777" t="s">
        <v>3344</v>
      </c>
      <c r="D331" s="761" t="s">
        <v>3334</v>
      </c>
      <c r="E331" s="761" t="s">
        <v>1936</v>
      </c>
      <c r="F331" s="773" t="s">
        <v>2385</v>
      </c>
      <c r="G331" s="778" t="s">
        <v>658</v>
      </c>
      <c r="H331" s="779" t="s">
        <v>3345</v>
      </c>
      <c r="I331" s="780">
        <v>0</v>
      </c>
      <c r="J331" s="781">
        <v>0</v>
      </c>
      <c r="K331" s="781"/>
      <c r="L331" s="781"/>
      <c r="M331" s="781">
        <v>1</v>
      </c>
      <c r="N331" s="781"/>
      <c r="O331" s="781"/>
      <c r="P331" s="782"/>
      <c r="Q331" s="783">
        <f t="shared" si="5"/>
        <v>1</v>
      </c>
      <c r="R331" s="777" t="s">
        <v>963</v>
      </c>
      <c r="S331" s="761"/>
      <c r="T331" s="784"/>
      <c r="U331" s="761" t="s">
        <v>2058</v>
      </c>
      <c r="V331" s="761" t="s">
        <v>293</v>
      </c>
      <c r="W331" s="761" t="s">
        <v>3346</v>
      </c>
      <c r="X331" s="1299">
        <v>1</v>
      </c>
      <c r="Y331" s="809" t="s">
        <v>966</v>
      </c>
      <c r="Z331" s="778" t="s">
        <v>658</v>
      </c>
      <c r="AA331" s="773"/>
      <c r="AB331" s="773"/>
      <c r="AC331" s="773"/>
      <c r="AD331" s="773"/>
      <c r="AE331" s="773"/>
      <c r="AF331" s="787"/>
      <c r="AG331" s="788"/>
      <c r="AH331" s="788"/>
      <c r="AI331" s="788"/>
      <c r="AJ331" s="788"/>
      <c r="AK331" s="788"/>
      <c r="AL331" s="788"/>
      <c r="AM331" s="788"/>
      <c r="AN331" s="788"/>
      <c r="AO331" s="788"/>
      <c r="AP331" s="788"/>
      <c r="AQ331" s="1394"/>
      <c r="AR331" s="1343"/>
      <c r="AS331" s="1343"/>
      <c r="AT331" s="1343"/>
      <c r="AU331" s="1344"/>
      <c r="AV331" s="796"/>
      <c r="AW331" s="788"/>
      <c r="AX331" s="788"/>
      <c r="AY331" s="788"/>
      <c r="AZ331" s="788"/>
      <c r="BA331" s="788"/>
      <c r="BB331" s="788"/>
      <c r="BC331" s="788"/>
      <c r="BD331" s="788"/>
      <c r="BE331" s="788"/>
      <c r="BF331" s="788"/>
      <c r="BG331" s="788"/>
      <c r="BH331" s="788"/>
      <c r="BI331" s="788"/>
      <c r="BJ331" s="788"/>
      <c r="BK331" s="793"/>
      <c r="BL331" s="1351"/>
      <c r="BM331" s="1352"/>
      <c r="BN331" s="1352"/>
      <c r="BO331" s="1352"/>
      <c r="BP331" s="1414"/>
      <c r="BQ331" s="1394"/>
      <c r="BR331" s="1343"/>
      <c r="BS331" s="1343"/>
      <c r="BT331" s="1343"/>
      <c r="BU331" s="1344"/>
      <c r="BV331" s="1394"/>
      <c r="BW331" s="1343"/>
      <c r="BX331" s="1343"/>
      <c r="BY331" s="1343"/>
      <c r="BZ331" s="1343"/>
      <c r="CA331" s="1394"/>
      <c r="CB331" s="1343"/>
      <c r="CC331" s="1343"/>
      <c r="CD331" s="1343"/>
      <c r="CE331" s="1344"/>
      <c r="CF331" s="1343"/>
      <c r="CG331" s="1343"/>
      <c r="CH331" s="1343"/>
      <c r="CI331" s="1343"/>
      <c r="CJ331" s="1344"/>
      <c r="CK331" s="1394"/>
      <c r="CL331" s="1343"/>
      <c r="CM331" s="1343"/>
      <c r="CN331" s="1343"/>
      <c r="CO331" s="1344"/>
      <c r="CP331" s="1394"/>
      <c r="CQ331" s="1343"/>
      <c r="CR331" s="1343"/>
      <c r="CS331" s="1343"/>
      <c r="CT331" s="1344"/>
      <c r="CU331" s="1499"/>
      <c r="CV331" s="1490"/>
      <c r="CW331" s="1490"/>
      <c r="CX331" s="1695"/>
      <c r="CY331" s="1490"/>
      <c r="CZ331" s="1490"/>
      <c r="DA331" s="1490"/>
      <c r="DB331" s="1695"/>
      <c r="DC331" s="1352"/>
      <c r="DD331" s="1696"/>
      <c r="DE331" s="1701"/>
    </row>
    <row r="332" spans="1:109" ht="15.75" customHeight="1">
      <c r="A332" s="760" t="s">
        <v>1036</v>
      </c>
      <c r="B332" s="761">
        <v>326</v>
      </c>
      <c r="C332" s="777" t="s">
        <v>3347</v>
      </c>
      <c r="D332" s="761" t="s">
        <v>3348</v>
      </c>
      <c r="E332" s="761" t="s">
        <v>1927</v>
      </c>
      <c r="F332" s="773" t="s">
        <v>2401</v>
      </c>
      <c r="G332" s="778" t="s">
        <v>3349</v>
      </c>
      <c r="H332" s="779" t="s">
        <v>3350</v>
      </c>
      <c r="I332" s="780">
        <v>0</v>
      </c>
      <c r="J332" s="781">
        <v>1</v>
      </c>
      <c r="K332" s="781"/>
      <c r="L332" s="781"/>
      <c r="M332" s="781">
        <v>0</v>
      </c>
      <c r="N332" s="781"/>
      <c r="O332" s="781"/>
      <c r="P332" s="782"/>
      <c r="Q332" s="783">
        <f t="shared" si="5"/>
        <v>1</v>
      </c>
      <c r="R332" s="777" t="s">
        <v>988</v>
      </c>
      <c r="S332" s="761" t="s">
        <v>964</v>
      </c>
      <c r="T332" s="784" t="s">
        <v>965</v>
      </c>
      <c r="U332" s="761" t="s">
        <v>629</v>
      </c>
      <c r="V332" s="761" t="s">
        <v>991</v>
      </c>
      <c r="W332" s="761" t="s">
        <v>3351</v>
      </c>
      <c r="X332" s="1299">
        <v>1</v>
      </c>
      <c r="Y332" s="809" t="s">
        <v>978</v>
      </c>
      <c r="Z332" s="778" t="s">
        <v>629</v>
      </c>
      <c r="AA332" s="773"/>
      <c r="AB332" s="773"/>
      <c r="AC332" s="773"/>
      <c r="AD332" s="773"/>
      <c r="AE332" s="773"/>
      <c r="AF332" s="787"/>
      <c r="AG332" s="788"/>
      <c r="AH332" s="788"/>
      <c r="AI332" s="788"/>
      <c r="AJ332" s="788"/>
      <c r="AK332" s="788"/>
      <c r="AL332" s="788"/>
      <c r="AM332" s="788"/>
      <c r="AN332" s="788"/>
      <c r="AO332" s="788"/>
      <c r="AP332" s="830"/>
      <c r="AQ332" s="1395"/>
      <c r="AR332" s="1348"/>
      <c r="AS332" s="1348"/>
      <c r="AT332" s="1348"/>
      <c r="AU332" s="1349"/>
      <c r="AV332" s="796"/>
      <c r="AW332" s="788"/>
      <c r="AX332" s="788"/>
      <c r="AY332" s="788"/>
      <c r="AZ332" s="788"/>
      <c r="BA332" s="788"/>
      <c r="BB332" s="788"/>
      <c r="BC332" s="788"/>
      <c r="BD332" s="788"/>
      <c r="BE332" s="788"/>
      <c r="BF332" s="788"/>
      <c r="BG332" s="788"/>
      <c r="BH332" s="788"/>
      <c r="BI332" s="788"/>
      <c r="BJ332" s="788"/>
      <c r="BK332" s="793"/>
      <c r="BL332" s="1351"/>
      <c r="BM332" s="1352"/>
      <c r="BN332" s="1352"/>
      <c r="BO332" s="1352"/>
      <c r="BP332" s="1414"/>
      <c r="BQ332" s="1394"/>
      <c r="BR332" s="1343"/>
      <c r="BS332" s="1343"/>
      <c r="BT332" s="1343"/>
      <c r="BU332" s="1344"/>
      <c r="BV332" s="1395"/>
      <c r="BW332" s="1348"/>
      <c r="BX332" s="1348"/>
      <c r="BY332" s="1348"/>
      <c r="BZ332" s="1348"/>
      <c r="CA332" s="1394"/>
      <c r="CB332" s="1343"/>
      <c r="CC332" s="1343"/>
      <c r="CD332" s="1343"/>
      <c r="CE332" s="1344"/>
      <c r="CF332" s="1343"/>
      <c r="CG332" s="1343"/>
      <c r="CH332" s="1343"/>
      <c r="CI332" s="1343"/>
      <c r="CJ332" s="1344"/>
      <c r="CK332" s="1394"/>
      <c r="CL332" s="1343"/>
      <c r="CM332" s="1343"/>
      <c r="CN332" s="1343"/>
      <c r="CO332" s="1344"/>
      <c r="CP332" s="1394"/>
      <c r="CQ332" s="1343"/>
      <c r="CR332" s="1343"/>
      <c r="CS332" s="1343"/>
      <c r="CT332" s="1344"/>
      <c r="CU332" s="1499"/>
      <c r="CV332" s="1490"/>
      <c r="CW332" s="1490"/>
      <c r="CX332" s="1695"/>
      <c r="CY332" s="1490"/>
      <c r="CZ332" s="1490"/>
      <c r="DA332" s="1490"/>
      <c r="DB332" s="1695"/>
      <c r="DC332" s="1352"/>
      <c r="DD332" s="1696"/>
      <c r="DE332" s="1701"/>
    </row>
    <row r="333" spans="1:109" ht="15.75" customHeight="1">
      <c r="A333" s="760" t="s">
        <v>1036</v>
      </c>
      <c r="B333" s="761">
        <v>327</v>
      </c>
      <c r="C333" s="777" t="s">
        <v>3352</v>
      </c>
      <c r="D333" s="761" t="s">
        <v>3348</v>
      </c>
      <c r="E333" s="761" t="s">
        <v>1927</v>
      </c>
      <c r="F333" s="773" t="s">
        <v>2405</v>
      </c>
      <c r="G333" s="778" t="s">
        <v>3353</v>
      </c>
      <c r="H333" s="779" t="s">
        <v>3354</v>
      </c>
      <c r="I333" s="780">
        <v>0</v>
      </c>
      <c r="J333" s="781">
        <v>1</v>
      </c>
      <c r="K333" s="781"/>
      <c r="L333" s="781"/>
      <c r="M333" s="781">
        <v>0</v>
      </c>
      <c r="N333" s="781"/>
      <c r="O333" s="781"/>
      <c r="P333" s="782"/>
      <c r="Q333" s="783">
        <f t="shared" si="5"/>
        <v>1</v>
      </c>
      <c r="R333" s="777" t="s">
        <v>988</v>
      </c>
      <c r="S333" s="761" t="s">
        <v>964</v>
      </c>
      <c r="T333" s="784" t="s">
        <v>965</v>
      </c>
      <c r="U333" s="761" t="s">
        <v>629</v>
      </c>
      <c r="V333" s="761" t="s">
        <v>991</v>
      </c>
      <c r="W333" s="761" t="s">
        <v>3351</v>
      </c>
      <c r="X333" s="1299">
        <v>1</v>
      </c>
      <c r="Y333" s="786" t="s">
        <v>978</v>
      </c>
      <c r="Z333" s="778" t="s">
        <v>629</v>
      </c>
      <c r="AA333" s="773"/>
      <c r="AB333" s="773"/>
      <c r="AC333" s="773"/>
      <c r="AD333" s="773"/>
      <c r="AE333" s="773"/>
      <c r="AF333" s="787"/>
      <c r="AG333" s="788"/>
      <c r="AH333" s="788"/>
      <c r="AI333" s="788"/>
      <c r="AJ333" s="788"/>
      <c r="AK333" s="785"/>
      <c r="AL333" s="785"/>
      <c r="AM333" s="785"/>
      <c r="AN333" s="785"/>
      <c r="AO333" s="785"/>
      <c r="AP333" s="785"/>
      <c r="AQ333" s="1395"/>
      <c r="AR333" s="1348"/>
      <c r="AS333" s="1348"/>
      <c r="AT333" s="1348"/>
      <c r="AU333" s="1349"/>
      <c r="AV333" s="815"/>
      <c r="AW333" s="785"/>
      <c r="AX333" s="785"/>
      <c r="AY333" s="785"/>
      <c r="AZ333" s="785"/>
      <c r="BA333" s="785"/>
      <c r="BB333" s="785"/>
      <c r="BC333" s="785"/>
      <c r="BD333" s="785"/>
      <c r="BE333" s="785"/>
      <c r="BF333" s="785"/>
      <c r="BG333" s="785"/>
      <c r="BH333" s="785"/>
      <c r="BI333" s="785"/>
      <c r="BJ333" s="785"/>
      <c r="BK333" s="829"/>
      <c r="BL333" s="1351"/>
      <c r="BM333" s="1352"/>
      <c r="BN333" s="1352"/>
      <c r="BO333" s="1352"/>
      <c r="BP333" s="1414"/>
      <c r="BQ333" s="1394"/>
      <c r="BR333" s="1343"/>
      <c r="BS333" s="1343"/>
      <c r="BT333" s="1343"/>
      <c r="BU333" s="1344"/>
      <c r="BV333" s="1395"/>
      <c r="BW333" s="1348"/>
      <c r="BX333" s="1348"/>
      <c r="BY333" s="1348"/>
      <c r="BZ333" s="1348"/>
      <c r="CA333" s="1394"/>
      <c r="CB333" s="1343"/>
      <c r="CC333" s="1343"/>
      <c r="CD333" s="1343"/>
      <c r="CE333" s="1344"/>
      <c r="CF333" s="1343"/>
      <c r="CG333" s="1343"/>
      <c r="CH333" s="1343"/>
      <c r="CI333" s="1343"/>
      <c r="CJ333" s="1344"/>
      <c r="CK333" s="1394"/>
      <c r="CL333" s="1343"/>
      <c r="CM333" s="1343"/>
      <c r="CN333" s="1343"/>
      <c r="CO333" s="1344"/>
      <c r="CP333" s="1394"/>
      <c r="CQ333" s="1343"/>
      <c r="CR333" s="1343"/>
      <c r="CS333" s="1343"/>
      <c r="CT333" s="1344"/>
      <c r="CU333" s="1499"/>
      <c r="CV333" s="1490"/>
      <c r="CW333" s="1490"/>
      <c r="CX333" s="1695"/>
      <c r="CY333" s="1490"/>
      <c r="CZ333" s="1490"/>
      <c r="DA333" s="1490"/>
      <c r="DB333" s="1695"/>
      <c r="DC333" s="1352"/>
      <c r="DD333" s="1696"/>
      <c r="DE333" s="1701"/>
    </row>
    <row r="334" spans="1:109" ht="15.75" customHeight="1">
      <c r="A334" s="760" t="s">
        <v>1036</v>
      </c>
      <c r="B334" s="761">
        <v>328</v>
      </c>
      <c r="C334" s="777" t="s">
        <v>1168</v>
      </c>
      <c r="D334" s="761" t="s">
        <v>3348</v>
      </c>
      <c r="E334" s="761" t="s">
        <v>1927</v>
      </c>
      <c r="F334" s="773" t="s">
        <v>2410</v>
      </c>
      <c r="G334" s="778" t="s">
        <v>1167</v>
      </c>
      <c r="H334" s="779" t="s">
        <v>3355</v>
      </c>
      <c r="I334" s="780">
        <v>0</v>
      </c>
      <c r="J334" s="781">
        <v>1</v>
      </c>
      <c r="K334" s="781"/>
      <c r="L334" s="781"/>
      <c r="M334" s="781">
        <v>0</v>
      </c>
      <c r="N334" s="781"/>
      <c r="O334" s="781"/>
      <c r="P334" s="782"/>
      <c r="Q334" s="783">
        <f t="shared" si="5"/>
        <v>1</v>
      </c>
      <c r="R334" s="777" t="s">
        <v>988</v>
      </c>
      <c r="S334" s="761" t="s">
        <v>964</v>
      </c>
      <c r="T334" s="1414" t="s">
        <v>977</v>
      </c>
      <c r="U334" s="761" t="s">
        <v>2083</v>
      </c>
      <c r="V334" s="761" t="s">
        <v>991</v>
      </c>
      <c r="W334" s="761" t="s">
        <v>3356</v>
      </c>
      <c r="X334" s="1300">
        <v>1</v>
      </c>
      <c r="Y334" s="786" t="s">
        <v>978</v>
      </c>
      <c r="Z334" s="778" t="s">
        <v>1124</v>
      </c>
      <c r="AA334" s="773"/>
      <c r="AB334" s="773"/>
      <c r="AC334" s="773"/>
      <c r="AD334" s="773"/>
      <c r="AE334" s="773"/>
      <c r="AF334" s="787"/>
      <c r="AG334" s="788"/>
      <c r="AH334" s="788"/>
      <c r="AI334" s="788"/>
      <c r="AJ334" s="788"/>
      <c r="AK334" s="788"/>
      <c r="AL334" s="788"/>
      <c r="AM334" s="788"/>
      <c r="AN334" s="788"/>
      <c r="AO334" s="788"/>
      <c r="AP334" s="788"/>
      <c r="AQ334" s="1394"/>
      <c r="AR334" s="1343"/>
      <c r="AS334" s="1343"/>
      <c r="AT334" s="1343"/>
      <c r="AU334" s="1344"/>
      <c r="AV334" s="796"/>
      <c r="AW334" s="788"/>
      <c r="AX334" s="788"/>
      <c r="AY334" s="788"/>
      <c r="AZ334" s="788"/>
      <c r="BA334" s="788"/>
      <c r="BB334" s="788"/>
      <c r="BC334" s="788"/>
      <c r="BD334" s="788"/>
      <c r="BE334" s="788"/>
      <c r="BF334" s="788"/>
      <c r="BG334" s="788"/>
      <c r="BH334" s="788"/>
      <c r="BI334" s="788"/>
      <c r="BJ334" s="788"/>
      <c r="BK334" s="793"/>
      <c r="BL334" s="1351"/>
      <c r="BM334" s="1352"/>
      <c r="BN334" s="1352"/>
      <c r="BO334" s="1352"/>
      <c r="BP334" s="1414"/>
      <c r="BQ334" s="1691"/>
      <c r="BR334" s="1343"/>
      <c r="BS334" s="1343"/>
      <c r="BT334" s="1343"/>
      <c r="BU334" s="1344"/>
      <c r="BV334" s="1691"/>
      <c r="BW334" s="1343"/>
      <c r="BX334" s="1343"/>
      <c r="BY334" s="1343"/>
      <c r="BZ334" s="1343"/>
      <c r="CA334" s="1394"/>
      <c r="CB334" s="1343"/>
      <c r="CC334" s="1343"/>
      <c r="CD334" s="1343"/>
      <c r="CE334" s="1344"/>
      <c r="CF334" s="1343"/>
      <c r="CG334" s="1343"/>
      <c r="CH334" s="1343"/>
      <c r="CI334" s="1343"/>
      <c r="CJ334" s="1344"/>
      <c r="CK334" s="1394"/>
      <c r="CL334" s="1343"/>
      <c r="CM334" s="1343"/>
      <c r="CN334" s="1343"/>
      <c r="CO334" s="1344"/>
      <c r="CP334" s="1394"/>
      <c r="CQ334" s="1343"/>
      <c r="CR334" s="1343"/>
      <c r="CS334" s="1343"/>
      <c r="CT334" s="1344"/>
      <c r="CU334" s="1499"/>
      <c r="CV334" s="1490"/>
      <c r="CW334" s="1490"/>
      <c r="CX334" s="1695"/>
      <c r="CY334" s="1490"/>
      <c r="CZ334" s="1490"/>
      <c r="DA334" s="1490"/>
      <c r="DB334" s="1695"/>
      <c r="DC334" s="1352"/>
      <c r="DD334" s="1696"/>
      <c r="DE334" s="1701"/>
    </row>
    <row r="335" spans="1:109" ht="15.75" customHeight="1">
      <c r="A335" s="760" t="s">
        <v>1036</v>
      </c>
      <c r="B335" s="761">
        <v>329</v>
      </c>
      <c r="C335" s="777" t="s">
        <v>1170</v>
      </c>
      <c r="D335" s="761" t="s">
        <v>3348</v>
      </c>
      <c r="E335" s="761" t="s">
        <v>1927</v>
      </c>
      <c r="F335" s="773" t="s">
        <v>2415</v>
      </c>
      <c r="G335" s="778" t="s">
        <v>1169</v>
      </c>
      <c r="H335" s="779" t="s">
        <v>3357</v>
      </c>
      <c r="I335" s="780">
        <v>0</v>
      </c>
      <c r="J335" s="781">
        <v>1</v>
      </c>
      <c r="K335" s="781"/>
      <c r="L335" s="781"/>
      <c r="M335" s="781">
        <v>0</v>
      </c>
      <c r="N335" s="781"/>
      <c r="O335" s="781"/>
      <c r="P335" s="782"/>
      <c r="Q335" s="783">
        <f t="shared" si="5"/>
        <v>1</v>
      </c>
      <c r="R335" s="777" t="s">
        <v>988</v>
      </c>
      <c r="S335" s="761" t="s">
        <v>964</v>
      </c>
      <c r="T335" s="1414" t="s">
        <v>977</v>
      </c>
      <c r="U335" s="761" t="s">
        <v>2083</v>
      </c>
      <c r="V335" s="761" t="s">
        <v>991</v>
      </c>
      <c r="W335" s="761" t="s">
        <v>3356</v>
      </c>
      <c r="X335" s="1300">
        <v>1</v>
      </c>
      <c r="Y335" s="786" t="s">
        <v>978</v>
      </c>
      <c r="Z335" s="778" t="s">
        <v>1124</v>
      </c>
      <c r="AA335" s="773"/>
      <c r="AB335" s="773"/>
      <c r="AC335" s="773"/>
      <c r="AD335" s="773"/>
      <c r="AE335" s="773"/>
      <c r="AF335" s="787"/>
      <c r="AG335" s="788"/>
      <c r="AH335" s="788"/>
      <c r="AI335" s="788"/>
      <c r="AJ335" s="788"/>
      <c r="AK335" s="788"/>
      <c r="AL335" s="788"/>
      <c r="AM335" s="788"/>
      <c r="AN335" s="788"/>
      <c r="AO335" s="788"/>
      <c r="AP335" s="788"/>
      <c r="AQ335" s="1394"/>
      <c r="AR335" s="1343"/>
      <c r="AS335" s="1343"/>
      <c r="AT335" s="1343"/>
      <c r="AU335" s="1344"/>
      <c r="AV335" s="815"/>
      <c r="AW335" s="788"/>
      <c r="AX335" s="788"/>
      <c r="AY335" s="788"/>
      <c r="AZ335" s="788"/>
      <c r="BA335" s="788"/>
      <c r="BB335" s="788"/>
      <c r="BC335" s="788"/>
      <c r="BD335" s="788"/>
      <c r="BE335" s="788"/>
      <c r="BF335" s="788"/>
      <c r="BG335" s="788"/>
      <c r="BH335" s="788"/>
      <c r="BI335" s="788"/>
      <c r="BJ335" s="788"/>
      <c r="BK335" s="793"/>
      <c r="BL335" s="1351"/>
      <c r="BM335" s="1352"/>
      <c r="BN335" s="1352"/>
      <c r="BO335" s="1352"/>
      <c r="BP335" s="1414"/>
      <c r="BQ335" s="1394"/>
      <c r="BR335" s="1343"/>
      <c r="BS335" s="1343"/>
      <c r="BT335" s="1343"/>
      <c r="BU335" s="1344"/>
      <c r="BV335" s="1394"/>
      <c r="BW335" s="1343"/>
      <c r="BX335" s="1343"/>
      <c r="BY335" s="1343"/>
      <c r="BZ335" s="1343"/>
      <c r="CA335" s="1394"/>
      <c r="CB335" s="1343"/>
      <c r="CC335" s="1343"/>
      <c r="CD335" s="1343"/>
      <c r="CE335" s="1344"/>
      <c r="CF335" s="1343"/>
      <c r="CG335" s="1343"/>
      <c r="CH335" s="1343"/>
      <c r="CI335" s="1343"/>
      <c r="CJ335" s="1344"/>
      <c r="CK335" s="1394"/>
      <c r="CL335" s="1343"/>
      <c r="CM335" s="1343"/>
      <c r="CN335" s="1343"/>
      <c r="CO335" s="1344"/>
      <c r="CP335" s="1394"/>
      <c r="CQ335" s="1343"/>
      <c r="CR335" s="1343"/>
      <c r="CS335" s="1343"/>
      <c r="CT335" s="1344"/>
      <c r="CU335" s="1499"/>
      <c r="CV335" s="1490"/>
      <c r="CW335" s="1490"/>
      <c r="CX335" s="1695"/>
      <c r="CY335" s="1490"/>
      <c r="CZ335" s="1490"/>
      <c r="DA335" s="1490"/>
      <c r="DB335" s="1695"/>
      <c r="DC335" s="1352"/>
      <c r="DD335" s="1696"/>
      <c r="DE335" s="1701"/>
    </row>
    <row r="336" spans="1:109" ht="15.75" customHeight="1">
      <c r="A336" s="760" t="s">
        <v>1036</v>
      </c>
      <c r="B336" s="761">
        <v>330</v>
      </c>
      <c r="C336" s="916" t="s">
        <v>3358</v>
      </c>
      <c r="D336" s="761" t="s">
        <v>3348</v>
      </c>
      <c r="E336" s="761" t="s">
        <v>1936</v>
      </c>
      <c r="F336" s="773" t="s">
        <v>3359</v>
      </c>
      <c r="G336" s="778" t="s">
        <v>3360</v>
      </c>
      <c r="H336" s="779" t="s">
        <v>3361</v>
      </c>
      <c r="I336" s="780">
        <v>1</v>
      </c>
      <c r="J336" s="781">
        <v>0</v>
      </c>
      <c r="K336" s="781"/>
      <c r="L336" s="781"/>
      <c r="M336" s="781">
        <v>0</v>
      </c>
      <c r="N336" s="781"/>
      <c r="O336" s="781"/>
      <c r="P336" s="782"/>
      <c r="Q336" s="783">
        <f t="shared" si="5"/>
        <v>1</v>
      </c>
      <c r="R336" s="777" t="s">
        <v>988</v>
      </c>
      <c r="S336" s="761" t="s">
        <v>964</v>
      </c>
      <c r="T336" s="784" t="s">
        <v>965</v>
      </c>
      <c r="U336" s="761" t="s">
        <v>2008</v>
      </c>
      <c r="V336" s="844" t="s">
        <v>2204</v>
      </c>
      <c r="W336" s="761" t="s">
        <v>3362</v>
      </c>
      <c r="X336" s="1299">
        <v>2</v>
      </c>
      <c r="Y336" s="1849" t="s">
        <v>978</v>
      </c>
      <c r="Z336" s="778"/>
      <c r="AA336" s="773"/>
      <c r="AB336" s="773"/>
      <c r="AC336" s="773"/>
      <c r="AD336" s="773"/>
      <c r="AE336" s="773"/>
      <c r="AF336" s="787"/>
      <c r="AG336" s="788"/>
      <c r="AH336" s="788"/>
      <c r="AI336" s="788"/>
      <c r="AJ336" s="788"/>
      <c r="AK336" s="788"/>
      <c r="AL336" s="788"/>
      <c r="AM336" s="788"/>
      <c r="AN336" s="788"/>
      <c r="AO336" s="795"/>
      <c r="AP336" s="795"/>
      <c r="AQ336" s="794">
        <v>0</v>
      </c>
      <c r="AR336" s="795">
        <v>0</v>
      </c>
      <c r="AS336" s="795">
        <v>0</v>
      </c>
      <c r="AT336" s="795">
        <v>0</v>
      </c>
      <c r="AU336" s="808">
        <v>0</v>
      </c>
      <c r="AV336" s="794"/>
      <c r="AW336" s="795"/>
      <c r="AX336" s="795"/>
      <c r="AY336" s="795"/>
      <c r="AZ336" s="795"/>
      <c r="BA336" s="795"/>
      <c r="BB336" s="795"/>
      <c r="BC336" s="795"/>
      <c r="BD336" s="795"/>
      <c r="BE336" s="795"/>
      <c r="BF336" s="795"/>
      <c r="BG336" s="795"/>
      <c r="BH336" s="795"/>
      <c r="BI336" s="795"/>
      <c r="BJ336" s="795"/>
      <c r="BK336" s="808"/>
      <c r="BL336" s="777" t="s">
        <v>961</v>
      </c>
      <c r="BM336" s="773" t="s">
        <v>961</v>
      </c>
      <c r="BN336" s="773" t="s">
        <v>961</v>
      </c>
      <c r="BO336" s="773" t="s">
        <v>961</v>
      </c>
      <c r="BP336" s="784" t="s">
        <v>961</v>
      </c>
      <c r="BQ336" s="796" t="s">
        <v>1971</v>
      </c>
      <c r="BR336" s="788" t="s">
        <v>1971</v>
      </c>
      <c r="BS336" s="788" t="s">
        <v>1971</v>
      </c>
      <c r="BT336" s="788" t="s">
        <v>1971</v>
      </c>
      <c r="BU336" s="793" t="s">
        <v>1971</v>
      </c>
      <c r="BV336" s="796" t="s">
        <v>1971</v>
      </c>
      <c r="BW336" s="788" t="s">
        <v>1971</v>
      </c>
      <c r="BX336" s="788" t="s">
        <v>1971</v>
      </c>
      <c r="BY336" s="788" t="s">
        <v>1971</v>
      </c>
      <c r="BZ336" s="788" t="s">
        <v>1971</v>
      </c>
      <c r="CA336" s="796" t="s">
        <v>1971</v>
      </c>
      <c r="CB336" s="788" t="s">
        <v>1971</v>
      </c>
      <c r="CC336" s="788" t="s">
        <v>1971</v>
      </c>
      <c r="CD336" s="788" t="s">
        <v>1971</v>
      </c>
      <c r="CE336" s="793" t="s">
        <v>1971</v>
      </c>
      <c r="CF336" s="788" t="s">
        <v>1971</v>
      </c>
      <c r="CG336" s="788" t="s">
        <v>1971</v>
      </c>
      <c r="CH336" s="788" t="s">
        <v>1971</v>
      </c>
      <c r="CI336" s="788" t="s">
        <v>1971</v>
      </c>
      <c r="CJ336" s="788" t="s">
        <v>1971</v>
      </c>
      <c r="CK336" s="796" t="s">
        <v>1971</v>
      </c>
      <c r="CL336" s="788" t="s">
        <v>1971</v>
      </c>
      <c r="CM336" s="788" t="s">
        <v>1971</v>
      </c>
      <c r="CN336" s="788" t="s">
        <v>1971</v>
      </c>
      <c r="CO336" s="793" t="s">
        <v>1971</v>
      </c>
      <c r="CP336" s="796" t="s">
        <v>1971</v>
      </c>
      <c r="CQ336" s="788" t="s">
        <v>1971</v>
      </c>
      <c r="CR336" s="788" t="s">
        <v>1971</v>
      </c>
      <c r="CS336" s="788" t="s">
        <v>1971</v>
      </c>
      <c r="CT336" s="793" t="s">
        <v>1971</v>
      </c>
      <c r="CU336" s="1273">
        <v>-9.8199999999999996E-2</v>
      </c>
      <c r="CV336" s="1272" t="s">
        <v>1971</v>
      </c>
      <c r="CW336" s="1272" t="s">
        <v>1971</v>
      </c>
      <c r="CX336" s="1274" t="s">
        <v>1971</v>
      </c>
      <c r="CY336" s="1272">
        <v>4.9099999999999998E-2</v>
      </c>
      <c r="CZ336" s="1272" t="s">
        <v>1971</v>
      </c>
      <c r="DA336" s="1272" t="s">
        <v>1971</v>
      </c>
      <c r="DB336" s="1274" t="s">
        <v>1971</v>
      </c>
      <c r="DC336" s="773" t="s">
        <v>973</v>
      </c>
      <c r="DD336" s="801">
        <v>1</v>
      </c>
      <c r="DE336" s="802"/>
    </row>
    <row r="337" spans="1:109" ht="15.75" customHeight="1">
      <c r="A337" s="864" t="s">
        <v>1036</v>
      </c>
      <c r="B337" s="761">
        <v>331</v>
      </c>
      <c r="C337" s="777" t="s">
        <v>3363</v>
      </c>
      <c r="D337" s="761" t="s">
        <v>3348</v>
      </c>
      <c r="E337" s="761" t="s">
        <v>1936</v>
      </c>
      <c r="F337" s="773" t="s">
        <v>3364</v>
      </c>
      <c r="G337" s="778" t="s">
        <v>3365</v>
      </c>
      <c r="H337" s="779" t="s">
        <v>3366</v>
      </c>
      <c r="I337" s="780">
        <v>0</v>
      </c>
      <c r="J337" s="781">
        <v>1</v>
      </c>
      <c r="K337" s="781"/>
      <c r="L337" s="781"/>
      <c r="M337" s="781">
        <v>0</v>
      </c>
      <c r="N337" s="781"/>
      <c r="O337" s="781"/>
      <c r="P337" s="782"/>
      <c r="Q337" s="783">
        <f t="shared" si="5"/>
        <v>1</v>
      </c>
      <c r="R337" s="777" t="s">
        <v>963</v>
      </c>
      <c r="S337" s="761"/>
      <c r="T337" s="784"/>
      <c r="U337" s="761" t="s">
        <v>2083</v>
      </c>
      <c r="V337" s="761" t="s">
        <v>991</v>
      </c>
      <c r="W337" s="761" t="s">
        <v>3367</v>
      </c>
      <c r="X337" s="1299">
        <v>1</v>
      </c>
      <c r="Y337" s="786" t="s">
        <v>966</v>
      </c>
      <c r="Z337" s="778"/>
      <c r="AA337" s="773"/>
      <c r="AB337" s="773"/>
      <c r="AC337" s="773"/>
      <c r="AD337" s="773"/>
      <c r="AE337" s="773"/>
      <c r="AF337" s="787"/>
      <c r="AG337" s="788"/>
      <c r="AH337" s="788"/>
      <c r="AI337" s="788"/>
      <c r="AJ337" s="788"/>
      <c r="AK337" s="788"/>
      <c r="AL337" s="788"/>
      <c r="AM337" s="788"/>
      <c r="AN337" s="788"/>
      <c r="AO337" s="788"/>
      <c r="AP337" s="788"/>
      <c r="AQ337" s="831">
        <v>1.9</v>
      </c>
      <c r="AR337" s="830">
        <v>3.8</v>
      </c>
      <c r="AS337" s="830">
        <v>7.7</v>
      </c>
      <c r="AT337" s="830">
        <v>15.3</v>
      </c>
      <c r="AU337" s="832">
        <v>30.6</v>
      </c>
      <c r="AV337" s="796"/>
      <c r="AW337" s="788"/>
      <c r="AX337" s="788"/>
      <c r="AY337" s="788"/>
      <c r="AZ337" s="788"/>
      <c r="BA337" s="788"/>
      <c r="BB337" s="788"/>
      <c r="BC337" s="788"/>
      <c r="BD337" s="788"/>
      <c r="BE337" s="788"/>
      <c r="BF337" s="788"/>
      <c r="BG337" s="788"/>
      <c r="BH337" s="788"/>
      <c r="BI337" s="788"/>
      <c r="BJ337" s="788"/>
      <c r="BK337" s="793"/>
      <c r="BL337" s="777"/>
      <c r="BM337" s="773"/>
      <c r="BN337" s="773"/>
      <c r="BO337" s="773"/>
      <c r="BP337" s="784"/>
      <c r="BQ337" s="796" t="s">
        <v>1971</v>
      </c>
      <c r="BR337" s="788" t="s">
        <v>1971</v>
      </c>
      <c r="BS337" s="788" t="s">
        <v>1971</v>
      </c>
      <c r="BT337" s="788" t="s">
        <v>1971</v>
      </c>
      <c r="BU337" s="793" t="s">
        <v>1971</v>
      </c>
      <c r="BV337" s="796" t="s">
        <v>1971</v>
      </c>
      <c r="BW337" s="788" t="s">
        <v>1971</v>
      </c>
      <c r="BX337" s="788" t="s">
        <v>1971</v>
      </c>
      <c r="BY337" s="788" t="s">
        <v>1971</v>
      </c>
      <c r="BZ337" s="788" t="s">
        <v>1971</v>
      </c>
      <c r="CA337" s="796" t="s">
        <v>1971</v>
      </c>
      <c r="CB337" s="788" t="s">
        <v>1971</v>
      </c>
      <c r="CC337" s="788" t="s">
        <v>1971</v>
      </c>
      <c r="CD337" s="788" t="s">
        <v>1971</v>
      </c>
      <c r="CE337" s="793" t="s">
        <v>1971</v>
      </c>
      <c r="CF337" s="788" t="s">
        <v>1971</v>
      </c>
      <c r="CG337" s="788" t="s">
        <v>1971</v>
      </c>
      <c r="CH337" s="788" t="s">
        <v>1971</v>
      </c>
      <c r="CI337" s="788" t="s">
        <v>1971</v>
      </c>
      <c r="CJ337" s="788" t="s">
        <v>1971</v>
      </c>
      <c r="CK337" s="796" t="s">
        <v>1971</v>
      </c>
      <c r="CL337" s="788" t="s">
        <v>1971</v>
      </c>
      <c r="CM337" s="788" t="s">
        <v>1971</v>
      </c>
      <c r="CN337" s="788" t="s">
        <v>1971</v>
      </c>
      <c r="CO337" s="793" t="s">
        <v>1971</v>
      </c>
      <c r="CP337" s="796" t="s">
        <v>1971</v>
      </c>
      <c r="CQ337" s="788" t="s">
        <v>1971</v>
      </c>
      <c r="CR337" s="788" t="s">
        <v>1971</v>
      </c>
      <c r="CS337" s="788" t="s">
        <v>1971</v>
      </c>
      <c r="CT337" s="793" t="s">
        <v>1971</v>
      </c>
      <c r="CU337" s="1273" t="s">
        <v>1971</v>
      </c>
      <c r="CV337" s="1272" t="s">
        <v>1971</v>
      </c>
      <c r="CW337" s="1272" t="s">
        <v>1971</v>
      </c>
      <c r="CX337" s="1274" t="s">
        <v>1971</v>
      </c>
      <c r="CY337" s="1272" t="s">
        <v>1971</v>
      </c>
      <c r="CZ337" s="1272" t="s">
        <v>1971</v>
      </c>
      <c r="DA337" s="1272" t="s">
        <v>1971</v>
      </c>
      <c r="DB337" s="1274" t="s">
        <v>1971</v>
      </c>
      <c r="DC337" s="773"/>
      <c r="DD337" s="801">
        <v>1</v>
      </c>
      <c r="DE337" s="802"/>
    </row>
    <row r="338" spans="1:109" ht="15.75" customHeight="1">
      <c r="A338" s="760" t="s">
        <v>1036</v>
      </c>
      <c r="B338" s="761">
        <v>332</v>
      </c>
      <c r="C338" s="777" t="s">
        <v>3368</v>
      </c>
      <c r="D338" s="761" t="s">
        <v>3348</v>
      </c>
      <c r="E338" s="761" t="s">
        <v>1920</v>
      </c>
      <c r="F338" s="773" t="s">
        <v>3369</v>
      </c>
      <c r="G338" s="778" t="s">
        <v>3370</v>
      </c>
      <c r="H338" s="779" t="s">
        <v>3371</v>
      </c>
      <c r="I338" s="780">
        <v>0.5</v>
      </c>
      <c r="J338" s="781">
        <v>0.5</v>
      </c>
      <c r="K338" s="781"/>
      <c r="L338" s="781"/>
      <c r="M338" s="781">
        <v>0</v>
      </c>
      <c r="N338" s="781"/>
      <c r="O338" s="781"/>
      <c r="P338" s="782"/>
      <c r="Q338" s="783">
        <f t="shared" si="5"/>
        <v>1</v>
      </c>
      <c r="R338" s="777" t="s">
        <v>988</v>
      </c>
      <c r="S338" s="761" t="s">
        <v>964</v>
      </c>
      <c r="T338" s="784" t="s">
        <v>965</v>
      </c>
      <c r="U338" s="761" t="s">
        <v>2315</v>
      </c>
      <c r="V338" s="761" t="s">
        <v>991</v>
      </c>
      <c r="W338" s="761" t="s">
        <v>3372</v>
      </c>
      <c r="X338" s="1299">
        <v>1</v>
      </c>
      <c r="Y338" s="807" t="s">
        <v>966</v>
      </c>
      <c r="Z338" s="778"/>
      <c r="AA338" s="773"/>
      <c r="AB338" s="773"/>
      <c r="AC338" s="773"/>
      <c r="AD338" s="773"/>
      <c r="AE338" s="773"/>
      <c r="AF338" s="787"/>
      <c r="AG338" s="795"/>
      <c r="AH338" s="788"/>
      <c r="AI338" s="788"/>
      <c r="AJ338" s="788"/>
      <c r="AK338" s="788"/>
      <c r="AL338" s="788"/>
      <c r="AM338" s="788"/>
      <c r="AN338" s="788"/>
      <c r="AO338" s="788"/>
      <c r="AP338" s="788"/>
      <c r="AQ338" s="796">
        <v>194</v>
      </c>
      <c r="AR338" s="788">
        <v>320</v>
      </c>
      <c r="AS338" s="788">
        <v>451</v>
      </c>
      <c r="AT338" s="788">
        <v>592</v>
      </c>
      <c r="AU338" s="793">
        <v>690</v>
      </c>
      <c r="AV338" s="796"/>
      <c r="AW338" s="788"/>
      <c r="AX338" s="788"/>
      <c r="AY338" s="788"/>
      <c r="AZ338" s="788"/>
      <c r="BA338" s="788"/>
      <c r="BB338" s="788"/>
      <c r="BC338" s="788"/>
      <c r="BD338" s="788"/>
      <c r="BE338" s="788"/>
      <c r="BF338" s="788"/>
      <c r="BG338" s="788"/>
      <c r="BH338" s="788"/>
      <c r="BI338" s="788"/>
      <c r="BJ338" s="788"/>
      <c r="BK338" s="793"/>
      <c r="BL338" s="777" t="s">
        <v>961</v>
      </c>
      <c r="BM338" s="773" t="s">
        <v>961</v>
      </c>
      <c r="BN338" s="773" t="s">
        <v>961</v>
      </c>
      <c r="BO338" s="773" t="s">
        <v>961</v>
      </c>
      <c r="BP338" s="784" t="s">
        <v>961</v>
      </c>
      <c r="BQ338" s="796" t="s">
        <v>1971</v>
      </c>
      <c r="BR338" s="788" t="s">
        <v>1971</v>
      </c>
      <c r="BS338" s="788" t="s">
        <v>1971</v>
      </c>
      <c r="BT338" s="788" t="s">
        <v>1971</v>
      </c>
      <c r="BU338" s="793" t="s">
        <v>1971</v>
      </c>
      <c r="BV338" s="796" t="s">
        <v>1971</v>
      </c>
      <c r="BW338" s="788" t="s">
        <v>1971</v>
      </c>
      <c r="BX338" s="788" t="s">
        <v>1971</v>
      </c>
      <c r="BY338" s="788" t="s">
        <v>1971</v>
      </c>
      <c r="BZ338" s="788" t="s">
        <v>1971</v>
      </c>
      <c r="CA338" s="796" t="s">
        <v>1971</v>
      </c>
      <c r="CB338" s="788" t="s">
        <v>1971</v>
      </c>
      <c r="CC338" s="788" t="s">
        <v>1971</v>
      </c>
      <c r="CD338" s="788" t="s">
        <v>1971</v>
      </c>
      <c r="CE338" s="793" t="s">
        <v>1971</v>
      </c>
      <c r="CF338" s="788" t="s">
        <v>1971</v>
      </c>
      <c r="CG338" s="788" t="s">
        <v>1971</v>
      </c>
      <c r="CH338" s="788" t="s">
        <v>1971</v>
      </c>
      <c r="CI338" s="788" t="s">
        <v>1971</v>
      </c>
      <c r="CJ338" s="793" t="s">
        <v>1971</v>
      </c>
      <c r="CK338" s="796">
        <v>229</v>
      </c>
      <c r="CL338" s="788">
        <v>355</v>
      </c>
      <c r="CM338" s="788">
        <v>486</v>
      </c>
      <c r="CN338" s="788">
        <v>627</v>
      </c>
      <c r="CO338" s="793">
        <v>725</v>
      </c>
      <c r="CP338" s="796" t="s">
        <v>1971</v>
      </c>
      <c r="CQ338" s="788" t="s">
        <v>1971</v>
      </c>
      <c r="CR338" s="788" t="s">
        <v>1971</v>
      </c>
      <c r="CS338" s="788" t="s">
        <v>1971</v>
      </c>
      <c r="CT338" s="793" t="s">
        <v>1971</v>
      </c>
      <c r="CU338" s="1273">
        <v>-2.5000000000000001E-3</v>
      </c>
      <c r="CV338" s="1272" t="s">
        <v>1971</v>
      </c>
      <c r="CW338" s="1272" t="s">
        <v>1971</v>
      </c>
      <c r="CX338" s="1274" t="s">
        <v>1971</v>
      </c>
      <c r="CY338" s="1272">
        <v>1.25E-3</v>
      </c>
      <c r="CZ338" s="1272" t="s">
        <v>1971</v>
      </c>
      <c r="DA338" s="1272" t="s">
        <v>1971</v>
      </c>
      <c r="DB338" s="1274" t="s">
        <v>1971</v>
      </c>
      <c r="DC338" s="773"/>
      <c r="DD338" s="801">
        <v>1</v>
      </c>
      <c r="DE338" s="802"/>
    </row>
    <row r="339" spans="1:109" ht="15.75" customHeight="1">
      <c r="A339" s="760" t="s">
        <v>1036</v>
      </c>
      <c r="B339" s="761">
        <v>333</v>
      </c>
      <c r="C339" s="819" t="s">
        <v>3373</v>
      </c>
      <c r="D339" s="761" t="s">
        <v>3348</v>
      </c>
      <c r="E339" s="761" t="s">
        <v>1920</v>
      </c>
      <c r="F339" s="773" t="s">
        <v>3374</v>
      </c>
      <c r="G339" s="778" t="s">
        <v>3375</v>
      </c>
      <c r="H339" s="779" t="s">
        <v>3376</v>
      </c>
      <c r="I339" s="780">
        <v>0.16200000000000001</v>
      </c>
      <c r="J339" s="781">
        <v>0.83799999999999997</v>
      </c>
      <c r="K339" s="781"/>
      <c r="L339" s="781"/>
      <c r="M339" s="781">
        <v>0</v>
      </c>
      <c r="N339" s="781"/>
      <c r="O339" s="781"/>
      <c r="P339" s="782"/>
      <c r="Q339" s="783">
        <f t="shared" si="5"/>
        <v>1</v>
      </c>
      <c r="R339" s="777" t="s">
        <v>963</v>
      </c>
      <c r="S339" s="761"/>
      <c r="T339" s="784"/>
      <c r="U339" s="761" t="s">
        <v>2161</v>
      </c>
      <c r="V339" s="761" t="s">
        <v>991</v>
      </c>
      <c r="W339" s="761" t="s">
        <v>3377</v>
      </c>
      <c r="X339" s="1299">
        <v>1</v>
      </c>
      <c r="Y339" s="807" t="s">
        <v>978</v>
      </c>
      <c r="Z339" s="778"/>
      <c r="AA339" s="773"/>
      <c r="AB339" s="773"/>
      <c r="AC339" s="773"/>
      <c r="AD339" s="773"/>
      <c r="AE339" s="773"/>
      <c r="AF339" s="787"/>
      <c r="AG339" s="788"/>
      <c r="AH339" s="788"/>
      <c r="AI339" s="788"/>
      <c r="AJ339" s="788"/>
      <c r="AK339" s="788"/>
      <c r="AL339" s="788"/>
      <c r="AM339" s="788"/>
      <c r="AN339" s="788"/>
      <c r="AO339" s="788"/>
      <c r="AP339" s="788"/>
      <c r="AQ339" s="796">
        <v>68</v>
      </c>
      <c r="AR339" s="788">
        <v>68</v>
      </c>
      <c r="AS339" s="788">
        <v>66</v>
      </c>
      <c r="AT339" s="788">
        <v>64</v>
      </c>
      <c r="AU339" s="829">
        <v>61</v>
      </c>
      <c r="AV339" s="796"/>
      <c r="AW339" s="788"/>
      <c r="AX339" s="788"/>
      <c r="AY339" s="788"/>
      <c r="AZ339" s="788"/>
      <c r="BA339" s="788"/>
      <c r="BB339" s="788"/>
      <c r="BC339" s="788"/>
      <c r="BD339" s="788"/>
      <c r="BE339" s="788"/>
      <c r="BF339" s="788"/>
      <c r="BG339" s="788"/>
      <c r="BH339" s="788"/>
      <c r="BI339" s="788"/>
      <c r="BJ339" s="788"/>
      <c r="BK339" s="793"/>
      <c r="BL339" s="777"/>
      <c r="BM339" s="773"/>
      <c r="BN339" s="773"/>
      <c r="BO339" s="773"/>
      <c r="BP339" s="784"/>
      <c r="BQ339" s="796" t="s">
        <v>1971</v>
      </c>
      <c r="BR339" s="788" t="s">
        <v>1971</v>
      </c>
      <c r="BS339" s="788" t="s">
        <v>1971</v>
      </c>
      <c r="BT339" s="788" t="s">
        <v>1971</v>
      </c>
      <c r="BU339" s="793" t="s">
        <v>1971</v>
      </c>
      <c r="BV339" s="796" t="s">
        <v>1971</v>
      </c>
      <c r="BW339" s="788" t="s">
        <v>1971</v>
      </c>
      <c r="BX339" s="788" t="s">
        <v>1971</v>
      </c>
      <c r="BY339" s="788" t="s">
        <v>1971</v>
      </c>
      <c r="BZ339" s="788" t="s">
        <v>1971</v>
      </c>
      <c r="CA339" s="796" t="s">
        <v>1971</v>
      </c>
      <c r="CB339" s="788" t="s">
        <v>1971</v>
      </c>
      <c r="CC339" s="788" t="s">
        <v>1971</v>
      </c>
      <c r="CD339" s="788" t="s">
        <v>1971</v>
      </c>
      <c r="CE339" s="793" t="s">
        <v>1971</v>
      </c>
      <c r="CF339" s="788" t="s">
        <v>1971</v>
      </c>
      <c r="CG339" s="788" t="s">
        <v>1971</v>
      </c>
      <c r="CH339" s="788" t="s">
        <v>1971</v>
      </c>
      <c r="CI339" s="788" t="s">
        <v>1971</v>
      </c>
      <c r="CJ339" s="793" t="s">
        <v>1971</v>
      </c>
      <c r="CK339" s="796" t="s">
        <v>1971</v>
      </c>
      <c r="CL339" s="788" t="s">
        <v>1971</v>
      </c>
      <c r="CM339" s="788" t="s">
        <v>1971</v>
      </c>
      <c r="CN339" s="788" t="s">
        <v>1971</v>
      </c>
      <c r="CO339" s="793" t="s">
        <v>1971</v>
      </c>
      <c r="CP339" s="796" t="s">
        <v>1971</v>
      </c>
      <c r="CQ339" s="788" t="s">
        <v>1971</v>
      </c>
      <c r="CR339" s="788" t="s">
        <v>1971</v>
      </c>
      <c r="CS339" s="788" t="s">
        <v>1971</v>
      </c>
      <c r="CT339" s="793" t="s">
        <v>1971</v>
      </c>
      <c r="CU339" s="1273" t="s">
        <v>1971</v>
      </c>
      <c r="CV339" s="1272" t="s">
        <v>1971</v>
      </c>
      <c r="CW339" s="1272" t="s">
        <v>1971</v>
      </c>
      <c r="CX339" s="1274" t="s">
        <v>1971</v>
      </c>
      <c r="CY339" s="1272" t="s">
        <v>1971</v>
      </c>
      <c r="CZ339" s="1272" t="s">
        <v>1971</v>
      </c>
      <c r="DA339" s="1272" t="s">
        <v>1971</v>
      </c>
      <c r="DB339" s="1274" t="s">
        <v>1971</v>
      </c>
      <c r="DC339" s="773"/>
      <c r="DD339" s="801">
        <v>1</v>
      </c>
      <c r="DE339" s="802"/>
    </row>
    <row r="340" spans="1:109" ht="15.75" customHeight="1">
      <c r="A340" s="760" t="s">
        <v>1036</v>
      </c>
      <c r="B340" s="761">
        <v>334</v>
      </c>
      <c r="C340" s="777" t="s">
        <v>3378</v>
      </c>
      <c r="D340" s="761" t="s">
        <v>3379</v>
      </c>
      <c r="E340" s="761" t="s">
        <v>1936</v>
      </c>
      <c r="F340" s="773" t="s">
        <v>2420</v>
      </c>
      <c r="G340" s="778" t="s">
        <v>148</v>
      </c>
      <c r="H340" s="779" t="s">
        <v>3380</v>
      </c>
      <c r="I340" s="780">
        <v>0</v>
      </c>
      <c r="J340" s="781">
        <v>1</v>
      </c>
      <c r="K340" s="781"/>
      <c r="L340" s="781"/>
      <c r="M340" s="781">
        <v>0</v>
      </c>
      <c r="N340" s="781"/>
      <c r="O340" s="781"/>
      <c r="P340" s="782"/>
      <c r="Q340" s="783">
        <f t="shared" si="5"/>
        <v>1</v>
      </c>
      <c r="R340" s="777" t="s">
        <v>984</v>
      </c>
      <c r="S340" s="761" t="s">
        <v>964</v>
      </c>
      <c r="T340" s="784" t="s">
        <v>965</v>
      </c>
      <c r="U340" s="761" t="s">
        <v>1955</v>
      </c>
      <c r="V340" s="761" t="s">
        <v>1039</v>
      </c>
      <c r="W340" s="761" t="s">
        <v>3381</v>
      </c>
      <c r="X340" s="1299">
        <v>2</v>
      </c>
      <c r="Y340" s="807" t="s">
        <v>978</v>
      </c>
      <c r="Z340" s="778" t="s">
        <v>148</v>
      </c>
      <c r="AA340" s="773"/>
      <c r="AB340" s="773"/>
      <c r="AC340" s="773"/>
      <c r="AD340" s="773"/>
      <c r="AE340" s="773"/>
      <c r="AF340" s="787"/>
      <c r="AG340" s="788"/>
      <c r="AH340" s="788"/>
      <c r="AI340" s="788"/>
      <c r="AJ340" s="788"/>
      <c r="AK340" s="788"/>
      <c r="AL340" s="788"/>
      <c r="AM340" s="788"/>
      <c r="AN340" s="788"/>
      <c r="AO340" s="788"/>
      <c r="AP340" s="788"/>
      <c r="AQ340" s="1492"/>
      <c r="AR340" s="1727"/>
      <c r="AS340" s="1697"/>
      <c r="AT340" s="1697"/>
      <c r="AU340" s="1498"/>
      <c r="AV340" s="796"/>
      <c r="AW340" s="788"/>
      <c r="AX340" s="788"/>
      <c r="AY340" s="788"/>
      <c r="AZ340" s="788"/>
      <c r="BA340" s="788"/>
      <c r="BB340" s="788"/>
      <c r="BC340" s="788"/>
      <c r="BD340" s="788"/>
      <c r="BE340" s="788"/>
      <c r="BF340" s="788"/>
      <c r="BG340" s="788"/>
      <c r="BH340" s="788"/>
      <c r="BI340" s="788"/>
      <c r="BJ340" s="788"/>
      <c r="BK340" s="793"/>
      <c r="BL340" s="1351"/>
      <c r="BM340" s="1352"/>
      <c r="BN340" s="1352"/>
      <c r="BO340" s="1352"/>
      <c r="BP340" s="1414"/>
      <c r="BQ340" s="1394"/>
      <c r="BR340" s="1343"/>
      <c r="BS340" s="1343"/>
      <c r="BT340" s="1343"/>
      <c r="BU340" s="1344"/>
      <c r="BV340" s="1394"/>
      <c r="BW340" s="1343"/>
      <c r="BX340" s="1343"/>
      <c r="BY340" s="1343"/>
      <c r="BZ340" s="1343"/>
      <c r="CA340" s="1394"/>
      <c r="CB340" s="1343"/>
      <c r="CC340" s="1343"/>
      <c r="CD340" s="1343"/>
      <c r="CE340" s="1344"/>
      <c r="CF340" s="1343"/>
      <c r="CG340" s="1343"/>
      <c r="CH340" s="1343"/>
      <c r="CI340" s="1343"/>
      <c r="CJ340" s="1344"/>
      <c r="CK340" s="1394"/>
      <c r="CL340" s="1343"/>
      <c r="CM340" s="1343"/>
      <c r="CN340" s="1343"/>
      <c r="CO340" s="1344"/>
      <c r="CP340" s="1394"/>
      <c r="CQ340" s="1343"/>
      <c r="CR340" s="1343"/>
      <c r="CS340" s="1343"/>
      <c r="CT340" s="1344"/>
      <c r="CU340" s="1499"/>
      <c r="CV340" s="1490"/>
      <c r="CW340" s="1490"/>
      <c r="CX340" s="1695"/>
      <c r="CY340" s="1490"/>
      <c r="CZ340" s="1490"/>
      <c r="DA340" s="1490"/>
      <c r="DB340" s="1695"/>
      <c r="DC340" s="1352"/>
      <c r="DD340" s="1696"/>
      <c r="DE340" s="1701"/>
    </row>
    <row r="341" spans="1:109" ht="15.75" customHeight="1">
      <c r="A341" s="760" t="s">
        <v>1036</v>
      </c>
      <c r="B341" s="761">
        <v>335</v>
      </c>
      <c r="C341" s="777" t="s">
        <v>3382</v>
      </c>
      <c r="D341" s="761" t="s">
        <v>3379</v>
      </c>
      <c r="E341" s="761" t="s">
        <v>1927</v>
      </c>
      <c r="F341" s="773" t="s">
        <v>3383</v>
      </c>
      <c r="G341" s="778" t="s">
        <v>154</v>
      </c>
      <c r="H341" s="779" t="s">
        <v>3384</v>
      </c>
      <c r="I341" s="780">
        <v>0</v>
      </c>
      <c r="J341" s="781">
        <v>1</v>
      </c>
      <c r="K341" s="781"/>
      <c r="L341" s="781"/>
      <c r="M341" s="781">
        <v>0</v>
      </c>
      <c r="N341" s="781"/>
      <c r="O341" s="781"/>
      <c r="P341" s="782"/>
      <c r="Q341" s="783">
        <f t="shared" si="5"/>
        <v>1</v>
      </c>
      <c r="R341" s="777" t="s">
        <v>988</v>
      </c>
      <c r="S341" s="761" t="s">
        <v>964</v>
      </c>
      <c r="T341" s="784" t="s">
        <v>965</v>
      </c>
      <c r="U341" s="761" t="s">
        <v>1923</v>
      </c>
      <c r="V341" s="761" t="s">
        <v>987</v>
      </c>
      <c r="W341" s="761" t="s">
        <v>3385</v>
      </c>
      <c r="X341" s="1300">
        <v>0</v>
      </c>
      <c r="Y341" s="809" t="s">
        <v>978</v>
      </c>
      <c r="Z341" s="778" t="s">
        <v>154</v>
      </c>
      <c r="AA341" s="773"/>
      <c r="AB341" s="773"/>
      <c r="AC341" s="773"/>
      <c r="AD341" s="773"/>
      <c r="AE341" s="773"/>
      <c r="AF341" s="787"/>
      <c r="AG341" s="833"/>
      <c r="AH341" s="833"/>
      <c r="AI341" s="833"/>
      <c r="AJ341" s="833"/>
      <c r="AK341" s="833"/>
      <c r="AL341" s="833"/>
      <c r="AM341" s="833"/>
      <c r="AN341" s="833"/>
      <c r="AO341" s="833"/>
      <c r="AP341" s="833"/>
      <c r="AQ341" s="1345"/>
      <c r="AR341" s="1346"/>
      <c r="AS341" s="1346"/>
      <c r="AT341" s="1346"/>
      <c r="AU341" s="1347"/>
      <c r="AV341" s="834"/>
      <c r="AW341" s="833"/>
      <c r="AX341" s="833"/>
      <c r="AY341" s="833"/>
      <c r="AZ341" s="833"/>
      <c r="BA341" s="833"/>
      <c r="BB341" s="833"/>
      <c r="BC341" s="833"/>
      <c r="BD341" s="833"/>
      <c r="BE341" s="833"/>
      <c r="BF341" s="833"/>
      <c r="BG341" s="833"/>
      <c r="BH341" s="833"/>
      <c r="BI341" s="833"/>
      <c r="BJ341" s="833"/>
      <c r="BK341" s="835"/>
      <c r="BL341" s="1351"/>
      <c r="BM341" s="1352"/>
      <c r="BN341" s="1352"/>
      <c r="BO341" s="1352"/>
      <c r="BP341" s="1414"/>
      <c r="BQ341" s="1394"/>
      <c r="BR341" s="1343"/>
      <c r="BS341" s="1343"/>
      <c r="BT341" s="1343"/>
      <c r="BU341" s="1344"/>
      <c r="BV341" s="1345"/>
      <c r="BW341" s="1346"/>
      <c r="BX341" s="1346"/>
      <c r="BY341" s="1346"/>
      <c r="BZ341" s="1346"/>
      <c r="CA341" s="1345"/>
      <c r="CB341" s="1346"/>
      <c r="CC341" s="1346"/>
      <c r="CD341" s="1346"/>
      <c r="CE341" s="1347"/>
      <c r="CF341" s="1346"/>
      <c r="CG341" s="1346"/>
      <c r="CH341" s="1346"/>
      <c r="CI341" s="1346"/>
      <c r="CJ341" s="1347"/>
      <c r="CK341" s="1345"/>
      <c r="CL341" s="1346"/>
      <c r="CM341" s="1346"/>
      <c r="CN341" s="1346"/>
      <c r="CO341" s="1347"/>
      <c r="CP341" s="1394"/>
      <c r="CQ341" s="1343"/>
      <c r="CR341" s="1343"/>
      <c r="CS341" s="1343"/>
      <c r="CT341" s="1344"/>
      <c r="CU341" s="1499"/>
      <c r="CV341" s="1490"/>
      <c r="CW341" s="1490"/>
      <c r="CX341" s="1695"/>
      <c r="CY341" s="1490"/>
      <c r="CZ341" s="1490"/>
      <c r="DA341" s="1490"/>
      <c r="DB341" s="1695"/>
      <c r="DC341" s="1352"/>
      <c r="DD341" s="1696"/>
      <c r="DE341" s="1701"/>
    </row>
    <row r="342" spans="1:109" ht="15.75" customHeight="1">
      <c r="A342" s="760" t="s">
        <v>1036</v>
      </c>
      <c r="B342" s="761">
        <v>336</v>
      </c>
      <c r="C342" s="777" t="s">
        <v>3386</v>
      </c>
      <c r="D342" s="761" t="s">
        <v>3379</v>
      </c>
      <c r="E342" s="761" t="s">
        <v>1936</v>
      </c>
      <c r="F342" s="773" t="s">
        <v>3387</v>
      </c>
      <c r="G342" s="778" t="s">
        <v>499</v>
      </c>
      <c r="H342" s="779" t="s">
        <v>3388</v>
      </c>
      <c r="I342" s="780">
        <v>1</v>
      </c>
      <c r="J342" s="781">
        <v>0</v>
      </c>
      <c r="K342" s="781"/>
      <c r="L342" s="781"/>
      <c r="M342" s="781">
        <v>0</v>
      </c>
      <c r="N342" s="781"/>
      <c r="O342" s="781"/>
      <c r="P342" s="782"/>
      <c r="Q342" s="783">
        <f t="shared" si="5"/>
        <v>1</v>
      </c>
      <c r="R342" s="777" t="s">
        <v>963</v>
      </c>
      <c r="S342" s="761"/>
      <c r="T342" s="784"/>
      <c r="U342" s="761" t="s">
        <v>2960</v>
      </c>
      <c r="V342" s="761" t="s">
        <v>293</v>
      </c>
      <c r="W342" s="761" t="s">
        <v>1061</v>
      </c>
      <c r="X342" s="1300">
        <v>1</v>
      </c>
      <c r="Y342" s="807" t="s">
        <v>978</v>
      </c>
      <c r="Z342" s="778" t="s">
        <v>499</v>
      </c>
      <c r="AA342" s="773"/>
      <c r="AB342" s="773"/>
      <c r="AC342" s="773"/>
      <c r="AD342" s="773"/>
      <c r="AE342" s="773"/>
      <c r="AF342" s="787"/>
      <c r="AG342" s="788"/>
      <c r="AH342" s="788"/>
      <c r="AI342" s="788"/>
      <c r="AJ342" s="798"/>
      <c r="AK342" s="798"/>
      <c r="AL342" s="798"/>
      <c r="AM342" s="798"/>
      <c r="AN342" s="798"/>
      <c r="AO342" s="804"/>
      <c r="AP342" s="804"/>
      <c r="AQ342" s="1492"/>
      <c r="AR342" s="1697"/>
      <c r="AS342" s="1697"/>
      <c r="AT342" s="1697"/>
      <c r="AU342" s="1498"/>
      <c r="AV342" s="805"/>
      <c r="AW342" s="804"/>
      <c r="AX342" s="804"/>
      <c r="AY342" s="804"/>
      <c r="AZ342" s="804"/>
      <c r="BA342" s="804"/>
      <c r="BB342" s="804"/>
      <c r="BC342" s="804"/>
      <c r="BD342" s="804"/>
      <c r="BE342" s="804"/>
      <c r="BF342" s="804"/>
      <c r="BG342" s="804"/>
      <c r="BH342" s="804"/>
      <c r="BI342" s="804"/>
      <c r="BJ342" s="804"/>
      <c r="BK342" s="806"/>
      <c r="BL342" s="1351"/>
      <c r="BM342" s="1352"/>
      <c r="BN342" s="1352"/>
      <c r="BO342" s="1352"/>
      <c r="BP342" s="1414"/>
      <c r="BQ342" s="1394"/>
      <c r="BR342" s="1343"/>
      <c r="BS342" s="1343"/>
      <c r="BT342" s="1343"/>
      <c r="BU342" s="1344"/>
      <c r="BV342" s="1394"/>
      <c r="BW342" s="1343"/>
      <c r="BX342" s="1343"/>
      <c r="BY342" s="1343"/>
      <c r="BZ342" s="1343"/>
      <c r="CA342" s="1394"/>
      <c r="CB342" s="1343"/>
      <c r="CC342" s="1343"/>
      <c r="CD342" s="1343"/>
      <c r="CE342" s="1344"/>
      <c r="CF342" s="1343"/>
      <c r="CG342" s="1343"/>
      <c r="CH342" s="1343"/>
      <c r="CI342" s="1343"/>
      <c r="CJ342" s="1344"/>
      <c r="CK342" s="1394"/>
      <c r="CL342" s="1343"/>
      <c r="CM342" s="1343"/>
      <c r="CN342" s="1343"/>
      <c r="CO342" s="1344"/>
      <c r="CP342" s="1394"/>
      <c r="CQ342" s="1343"/>
      <c r="CR342" s="1343"/>
      <c r="CS342" s="1343"/>
      <c r="CT342" s="1344"/>
      <c r="CU342" s="1499"/>
      <c r="CV342" s="1490"/>
      <c r="CW342" s="1490"/>
      <c r="CX342" s="1695"/>
      <c r="CY342" s="1490"/>
      <c r="CZ342" s="1490"/>
      <c r="DA342" s="1490"/>
      <c r="DB342" s="1695"/>
      <c r="DC342" s="1352"/>
      <c r="DD342" s="1696"/>
      <c r="DE342" s="1701"/>
    </row>
    <row r="343" spans="1:109" ht="15.75" customHeight="1">
      <c r="A343" s="760" t="s">
        <v>1036</v>
      </c>
      <c r="B343" s="761">
        <v>337</v>
      </c>
      <c r="C343" s="777" t="s">
        <v>3389</v>
      </c>
      <c r="D343" s="761" t="s">
        <v>3379</v>
      </c>
      <c r="E343" s="761" t="s">
        <v>1936</v>
      </c>
      <c r="F343" s="773" t="s">
        <v>3390</v>
      </c>
      <c r="G343" s="778" t="s">
        <v>178</v>
      </c>
      <c r="H343" s="779" t="s">
        <v>3391</v>
      </c>
      <c r="I343" s="780">
        <v>0</v>
      </c>
      <c r="J343" s="781">
        <v>1</v>
      </c>
      <c r="K343" s="781"/>
      <c r="L343" s="781"/>
      <c r="M343" s="781">
        <v>0</v>
      </c>
      <c r="N343" s="781"/>
      <c r="O343" s="781"/>
      <c r="P343" s="782"/>
      <c r="Q343" s="783">
        <f t="shared" si="5"/>
        <v>1</v>
      </c>
      <c r="R343" s="777" t="s">
        <v>988</v>
      </c>
      <c r="S343" s="761" t="s">
        <v>964</v>
      </c>
      <c r="T343" s="784" t="s">
        <v>965</v>
      </c>
      <c r="U343" s="761" t="s">
        <v>1949</v>
      </c>
      <c r="V343" s="761" t="s">
        <v>991</v>
      </c>
      <c r="W343" s="761" t="s">
        <v>3392</v>
      </c>
      <c r="X343" s="1299">
        <v>1</v>
      </c>
      <c r="Y343" s="810" t="s">
        <v>978</v>
      </c>
      <c r="Z343" s="778" t="s">
        <v>178</v>
      </c>
      <c r="AA343" s="773"/>
      <c r="AB343" s="773"/>
      <c r="AC343" s="773"/>
      <c r="AD343" s="773"/>
      <c r="AE343" s="773"/>
      <c r="AF343" s="787"/>
      <c r="AG343" s="788"/>
      <c r="AH343" s="788"/>
      <c r="AI343" s="788"/>
      <c r="AJ343" s="788"/>
      <c r="AK343" s="788"/>
      <c r="AL343" s="788"/>
      <c r="AM343" s="788"/>
      <c r="AN343" s="788"/>
      <c r="AO343" s="788"/>
      <c r="AP343" s="788"/>
      <c r="AQ343" s="1395"/>
      <c r="AR343" s="1348"/>
      <c r="AS343" s="1348"/>
      <c r="AT343" s="1348"/>
      <c r="AU343" s="1349"/>
      <c r="AV343" s="831"/>
      <c r="AW343" s="830"/>
      <c r="AX343" s="830"/>
      <c r="AY343" s="830"/>
      <c r="AZ343" s="830"/>
      <c r="BA343" s="830"/>
      <c r="BB343" s="830"/>
      <c r="BC343" s="830"/>
      <c r="BD343" s="830"/>
      <c r="BE343" s="830"/>
      <c r="BF343" s="830"/>
      <c r="BG343" s="830"/>
      <c r="BH343" s="830"/>
      <c r="BI343" s="830"/>
      <c r="BJ343" s="830"/>
      <c r="BK343" s="832"/>
      <c r="BL343" s="1351"/>
      <c r="BM343" s="1352"/>
      <c r="BN343" s="1352"/>
      <c r="BO343" s="1352"/>
      <c r="BP343" s="1414"/>
      <c r="BQ343" s="1394"/>
      <c r="BR343" s="1343"/>
      <c r="BS343" s="1343"/>
      <c r="BT343" s="1343"/>
      <c r="BU343" s="1344"/>
      <c r="BV343" s="1395"/>
      <c r="BW343" s="1348"/>
      <c r="BX343" s="1348"/>
      <c r="BY343" s="1348"/>
      <c r="BZ343" s="1348"/>
      <c r="CA343" s="1394"/>
      <c r="CB343" s="1343"/>
      <c r="CC343" s="1343"/>
      <c r="CD343" s="1343"/>
      <c r="CE343" s="1344"/>
      <c r="CF343" s="1343"/>
      <c r="CG343" s="1343"/>
      <c r="CH343" s="1343"/>
      <c r="CI343" s="1343"/>
      <c r="CJ343" s="1344"/>
      <c r="CK343" s="1394"/>
      <c r="CL343" s="1343"/>
      <c r="CM343" s="1343"/>
      <c r="CN343" s="1343"/>
      <c r="CO343" s="1344"/>
      <c r="CP343" s="1394"/>
      <c r="CQ343" s="1343"/>
      <c r="CR343" s="1343"/>
      <c r="CS343" s="1343"/>
      <c r="CT343" s="1344"/>
      <c r="CU343" s="1499"/>
      <c r="CV343" s="1490"/>
      <c r="CW343" s="1490"/>
      <c r="CX343" s="1695"/>
      <c r="CY343" s="1490"/>
      <c r="CZ343" s="1490"/>
      <c r="DA343" s="1490"/>
      <c r="DB343" s="1695"/>
      <c r="DC343" s="1352"/>
      <c r="DD343" s="1696"/>
      <c r="DE343" s="1701"/>
    </row>
    <row r="344" spans="1:109" ht="15.75" customHeight="1">
      <c r="A344" s="760" t="s">
        <v>1036</v>
      </c>
      <c r="B344" s="761">
        <v>338</v>
      </c>
      <c r="C344" s="777" t="s">
        <v>3393</v>
      </c>
      <c r="D344" s="761" t="s">
        <v>3379</v>
      </c>
      <c r="E344" s="761" t="s">
        <v>1936</v>
      </c>
      <c r="F344" s="773" t="s">
        <v>3394</v>
      </c>
      <c r="G344" s="778" t="s">
        <v>184</v>
      </c>
      <c r="H344" s="779" t="s">
        <v>3395</v>
      </c>
      <c r="I344" s="780">
        <v>0.10100000000000001</v>
      </c>
      <c r="J344" s="781">
        <v>0.89900000000000002</v>
      </c>
      <c r="K344" s="781"/>
      <c r="L344" s="781"/>
      <c r="M344" s="781">
        <v>0</v>
      </c>
      <c r="N344" s="781"/>
      <c r="O344" s="781"/>
      <c r="P344" s="782"/>
      <c r="Q344" s="783">
        <f t="shared" si="5"/>
        <v>1</v>
      </c>
      <c r="R344" s="777" t="s">
        <v>988</v>
      </c>
      <c r="S344" s="761" t="s">
        <v>964</v>
      </c>
      <c r="T344" s="784" t="s">
        <v>965</v>
      </c>
      <c r="U344" s="761" t="s">
        <v>1949</v>
      </c>
      <c r="V344" s="761" t="s">
        <v>293</v>
      </c>
      <c r="W344" s="761" t="s">
        <v>1061</v>
      </c>
      <c r="X344" s="1299">
        <v>2</v>
      </c>
      <c r="Y344" s="814" t="s">
        <v>978</v>
      </c>
      <c r="Z344" s="778" t="s">
        <v>184</v>
      </c>
      <c r="AA344" s="773"/>
      <c r="AB344" s="773"/>
      <c r="AC344" s="773"/>
      <c r="AD344" s="773"/>
      <c r="AE344" s="773"/>
      <c r="AF344" s="787"/>
      <c r="AG344" s="788"/>
      <c r="AH344" s="788"/>
      <c r="AI344" s="788"/>
      <c r="AJ344" s="788"/>
      <c r="AK344" s="788"/>
      <c r="AL344" s="788"/>
      <c r="AM344" s="788"/>
      <c r="AN344" s="788"/>
      <c r="AO344" s="788"/>
      <c r="AP344" s="788"/>
      <c r="AQ344" s="1395"/>
      <c r="AR344" s="1348"/>
      <c r="AS344" s="1348"/>
      <c r="AT344" s="1348"/>
      <c r="AU344" s="1349"/>
      <c r="AV344" s="831"/>
      <c r="AW344" s="830"/>
      <c r="AX344" s="830"/>
      <c r="AY344" s="830"/>
      <c r="AZ344" s="830"/>
      <c r="BA344" s="830"/>
      <c r="BB344" s="830"/>
      <c r="BC344" s="830"/>
      <c r="BD344" s="830"/>
      <c r="BE344" s="830"/>
      <c r="BF344" s="830"/>
      <c r="BG344" s="830"/>
      <c r="BH344" s="830"/>
      <c r="BI344" s="830"/>
      <c r="BJ344" s="830"/>
      <c r="BK344" s="832"/>
      <c r="BL344" s="1351"/>
      <c r="BM344" s="1352"/>
      <c r="BN344" s="1352"/>
      <c r="BO344" s="1352"/>
      <c r="BP344" s="1414"/>
      <c r="BQ344" s="1394"/>
      <c r="BR344" s="1343"/>
      <c r="BS344" s="1343"/>
      <c r="BT344" s="1343"/>
      <c r="BU344" s="1344"/>
      <c r="BV344" s="1394"/>
      <c r="BW344" s="1343"/>
      <c r="BX344" s="1343"/>
      <c r="BY344" s="1343"/>
      <c r="BZ344" s="1343"/>
      <c r="CA344" s="1394"/>
      <c r="CB344" s="1343"/>
      <c r="CC344" s="1343"/>
      <c r="CD344" s="1343"/>
      <c r="CE344" s="1344"/>
      <c r="CF344" s="1343"/>
      <c r="CG344" s="1343"/>
      <c r="CH344" s="1343"/>
      <c r="CI344" s="1343"/>
      <c r="CJ344" s="1344"/>
      <c r="CK344" s="1394"/>
      <c r="CL344" s="1343"/>
      <c r="CM344" s="1343"/>
      <c r="CN344" s="1343"/>
      <c r="CO344" s="1344"/>
      <c r="CP344" s="1394"/>
      <c r="CQ344" s="1343"/>
      <c r="CR344" s="1343"/>
      <c r="CS344" s="1343"/>
      <c r="CT344" s="1344"/>
      <c r="CU344" s="1499"/>
      <c r="CV344" s="1490"/>
      <c r="CW344" s="1490"/>
      <c r="CX344" s="1695"/>
      <c r="CY344" s="1490"/>
      <c r="CZ344" s="1490"/>
      <c r="DA344" s="1490"/>
      <c r="DB344" s="1695"/>
      <c r="DC344" s="1352"/>
      <c r="DD344" s="1696"/>
      <c r="DE344" s="1701"/>
    </row>
    <row r="345" spans="1:109" ht="15.75" customHeight="1">
      <c r="A345" s="760" t="s">
        <v>1036</v>
      </c>
      <c r="B345" s="761">
        <v>339</v>
      </c>
      <c r="C345" s="777" t="s">
        <v>3396</v>
      </c>
      <c r="D345" s="761" t="s">
        <v>3379</v>
      </c>
      <c r="E345" s="761" t="s">
        <v>1927</v>
      </c>
      <c r="F345" s="773" t="s">
        <v>3397</v>
      </c>
      <c r="G345" s="778" t="s">
        <v>3398</v>
      </c>
      <c r="H345" s="779" t="s">
        <v>3399</v>
      </c>
      <c r="I345" s="780">
        <v>0</v>
      </c>
      <c r="J345" s="781">
        <v>1</v>
      </c>
      <c r="K345" s="781"/>
      <c r="L345" s="781"/>
      <c r="M345" s="781">
        <v>0</v>
      </c>
      <c r="N345" s="781"/>
      <c r="O345" s="781"/>
      <c r="P345" s="782"/>
      <c r="Q345" s="783">
        <f t="shared" si="5"/>
        <v>1</v>
      </c>
      <c r="R345" s="777" t="s">
        <v>988</v>
      </c>
      <c r="S345" s="761" t="s">
        <v>964</v>
      </c>
      <c r="T345" s="784" t="s">
        <v>965</v>
      </c>
      <c r="U345" s="761" t="s">
        <v>2178</v>
      </c>
      <c r="V345" s="761" t="s">
        <v>991</v>
      </c>
      <c r="W345" s="761" t="s">
        <v>3400</v>
      </c>
      <c r="X345" s="1299">
        <v>2</v>
      </c>
      <c r="Y345" s="809" t="s">
        <v>978</v>
      </c>
      <c r="Z345" s="778" t="s">
        <v>2031</v>
      </c>
      <c r="AA345" s="773"/>
      <c r="AB345" s="773"/>
      <c r="AC345" s="773"/>
      <c r="AD345" s="773"/>
      <c r="AE345" s="773"/>
      <c r="AF345" s="787"/>
      <c r="AG345" s="788"/>
      <c r="AH345" s="788"/>
      <c r="AI345" s="788"/>
      <c r="AJ345" s="788"/>
      <c r="AK345" s="788"/>
      <c r="AL345" s="788"/>
      <c r="AM345" s="788"/>
      <c r="AN345" s="788"/>
      <c r="AO345" s="788"/>
      <c r="AP345" s="788"/>
      <c r="AQ345" s="796">
        <v>1.1399999999999999</v>
      </c>
      <c r="AR345" s="788">
        <v>1.1100000000000001</v>
      </c>
      <c r="AS345" s="788">
        <v>1.08</v>
      </c>
      <c r="AT345" s="788">
        <v>0.95</v>
      </c>
      <c r="AU345" s="793">
        <v>0.76</v>
      </c>
      <c r="AV345" s="796"/>
      <c r="AW345" s="788"/>
      <c r="AX345" s="788"/>
      <c r="AY345" s="788"/>
      <c r="AZ345" s="788"/>
      <c r="BA345" s="788"/>
      <c r="BB345" s="788"/>
      <c r="BC345" s="788"/>
      <c r="BD345" s="788"/>
      <c r="BE345" s="788"/>
      <c r="BF345" s="788"/>
      <c r="BG345" s="788"/>
      <c r="BH345" s="788"/>
      <c r="BI345" s="788"/>
      <c r="BJ345" s="788"/>
      <c r="BK345" s="793"/>
      <c r="BL345" s="777" t="s">
        <v>961</v>
      </c>
      <c r="BM345" s="773" t="s">
        <v>961</v>
      </c>
      <c r="BN345" s="773" t="s">
        <v>961</v>
      </c>
      <c r="BO345" s="773" t="s">
        <v>961</v>
      </c>
      <c r="BP345" s="784" t="s">
        <v>961</v>
      </c>
      <c r="BQ345" s="796" t="s">
        <v>1971</v>
      </c>
      <c r="BR345" s="788" t="s">
        <v>1971</v>
      </c>
      <c r="BS345" s="788" t="s">
        <v>1971</v>
      </c>
      <c r="BT345" s="788" t="s">
        <v>1971</v>
      </c>
      <c r="BU345" s="793" t="s">
        <v>1971</v>
      </c>
      <c r="BV345" s="796" t="s">
        <v>1971</v>
      </c>
      <c r="BW345" s="788" t="s">
        <v>1971</v>
      </c>
      <c r="BX345" s="788" t="s">
        <v>1971</v>
      </c>
      <c r="BY345" s="788" t="s">
        <v>1971</v>
      </c>
      <c r="BZ345" s="788" t="s">
        <v>1971</v>
      </c>
      <c r="CA345" s="796" t="s">
        <v>1971</v>
      </c>
      <c r="CB345" s="788" t="s">
        <v>1971</v>
      </c>
      <c r="CC345" s="788" t="s">
        <v>1971</v>
      </c>
      <c r="CD345" s="788" t="s">
        <v>1971</v>
      </c>
      <c r="CE345" s="793" t="s">
        <v>1971</v>
      </c>
      <c r="CF345" s="788" t="s">
        <v>1971</v>
      </c>
      <c r="CG345" s="788" t="s">
        <v>1971</v>
      </c>
      <c r="CH345" s="788" t="s">
        <v>1971</v>
      </c>
      <c r="CI345" s="788" t="s">
        <v>1971</v>
      </c>
      <c r="CJ345" s="793" t="s">
        <v>1971</v>
      </c>
      <c r="CK345" s="796" t="s">
        <v>1971</v>
      </c>
      <c r="CL345" s="788" t="s">
        <v>1971</v>
      </c>
      <c r="CM345" s="788" t="s">
        <v>1971</v>
      </c>
      <c r="CN345" s="788" t="s">
        <v>1971</v>
      </c>
      <c r="CO345" s="793" t="s">
        <v>1971</v>
      </c>
      <c r="CP345" s="796" t="s">
        <v>1971</v>
      </c>
      <c r="CQ345" s="788" t="s">
        <v>1971</v>
      </c>
      <c r="CR345" s="788" t="s">
        <v>1971</v>
      </c>
      <c r="CS345" s="788" t="s">
        <v>1971</v>
      </c>
      <c r="CT345" s="793" t="s">
        <v>1971</v>
      </c>
      <c r="CU345" s="1273">
        <v>-1.083</v>
      </c>
      <c r="CV345" s="1272" t="s">
        <v>1971</v>
      </c>
      <c r="CW345" s="1272" t="s">
        <v>1971</v>
      </c>
      <c r="CX345" s="1274" t="s">
        <v>1971</v>
      </c>
      <c r="CY345" s="1272">
        <v>0.90200000000000002</v>
      </c>
      <c r="CZ345" s="1272" t="s">
        <v>1971</v>
      </c>
      <c r="DA345" s="1272" t="s">
        <v>1971</v>
      </c>
      <c r="DB345" s="1274" t="s">
        <v>1971</v>
      </c>
      <c r="DC345" s="773"/>
      <c r="DD345" s="801">
        <v>1</v>
      </c>
      <c r="DE345" s="802"/>
    </row>
    <row r="346" spans="1:109" ht="15.75" customHeight="1">
      <c r="A346" s="760" t="s">
        <v>1036</v>
      </c>
      <c r="B346" s="761">
        <v>340</v>
      </c>
      <c r="C346" s="777" t="s">
        <v>3401</v>
      </c>
      <c r="D346" s="761" t="s">
        <v>3379</v>
      </c>
      <c r="E346" s="761" t="s">
        <v>1936</v>
      </c>
      <c r="F346" s="773" t="s">
        <v>3402</v>
      </c>
      <c r="G346" s="778" t="s">
        <v>2578</v>
      </c>
      <c r="H346" s="779" t="s">
        <v>3403</v>
      </c>
      <c r="I346" s="780">
        <v>0</v>
      </c>
      <c r="J346" s="781">
        <v>1</v>
      </c>
      <c r="K346" s="781"/>
      <c r="L346" s="781"/>
      <c r="M346" s="781">
        <v>0</v>
      </c>
      <c r="N346" s="781"/>
      <c r="O346" s="781"/>
      <c r="P346" s="782"/>
      <c r="Q346" s="783">
        <f t="shared" si="5"/>
        <v>1</v>
      </c>
      <c r="R346" s="777" t="s">
        <v>988</v>
      </c>
      <c r="S346" s="761" t="s">
        <v>964</v>
      </c>
      <c r="T346" s="784" t="s">
        <v>965</v>
      </c>
      <c r="U346" s="761" t="s">
        <v>2264</v>
      </c>
      <c r="V346" s="761" t="s">
        <v>1030</v>
      </c>
      <c r="W346" s="761" t="s">
        <v>3404</v>
      </c>
      <c r="X346" s="1299">
        <v>0</v>
      </c>
      <c r="Y346" s="814" t="s">
        <v>978</v>
      </c>
      <c r="Z346" s="778"/>
      <c r="AA346" s="773"/>
      <c r="AB346" s="773"/>
      <c r="AC346" s="773"/>
      <c r="AD346" s="773"/>
      <c r="AE346" s="773"/>
      <c r="AF346" s="787"/>
      <c r="AG346" s="788"/>
      <c r="AH346" s="788"/>
      <c r="AI346" s="788"/>
      <c r="AJ346" s="788"/>
      <c r="AK346" s="788"/>
      <c r="AL346" s="788"/>
      <c r="AM346" s="788"/>
      <c r="AN346" s="788"/>
      <c r="AO346" s="788"/>
      <c r="AP346" s="788"/>
      <c r="AQ346" s="796">
        <v>6</v>
      </c>
      <c r="AR346" s="788">
        <v>5</v>
      </c>
      <c r="AS346" s="788">
        <v>4</v>
      </c>
      <c r="AT346" s="788">
        <v>4</v>
      </c>
      <c r="AU346" s="829">
        <v>4</v>
      </c>
      <c r="AV346" s="815"/>
      <c r="AW346" s="788"/>
      <c r="AX346" s="788"/>
      <c r="AY346" s="788"/>
      <c r="AZ346" s="788"/>
      <c r="BA346" s="788"/>
      <c r="BB346" s="788"/>
      <c r="BC346" s="788"/>
      <c r="BD346" s="788"/>
      <c r="BE346" s="788"/>
      <c r="BF346" s="788"/>
      <c r="BG346" s="788"/>
      <c r="BH346" s="788"/>
      <c r="BI346" s="788"/>
      <c r="BJ346" s="788"/>
      <c r="BK346" s="793"/>
      <c r="BL346" s="777" t="s">
        <v>961</v>
      </c>
      <c r="BM346" s="773" t="s">
        <v>961</v>
      </c>
      <c r="BN346" s="773" t="s">
        <v>961</v>
      </c>
      <c r="BO346" s="773" t="s">
        <v>961</v>
      </c>
      <c r="BP346" s="784" t="s">
        <v>961</v>
      </c>
      <c r="BQ346" s="796" t="s">
        <v>1971</v>
      </c>
      <c r="BR346" s="788" t="s">
        <v>1971</v>
      </c>
      <c r="BS346" s="788" t="s">
        <v>1971</v>
      </c>
      <c r="BT346" s="788" t="s">
        <v>1971</v>
      </c>
      <c r="BU346" s="793" t="s">
        <v>1971</v>
      </c>
      <c r="BV346" s="796" t="s">
        <v>1971</v>
      </c>
      <c r="BW346" s="788" t="s">
        <v>1971</v>
      </c>
      <c r="BX346" s="788" t="s">
        <v>1971</v>
      </c>
      <c r="BY346" s="788" t="s">
        <v>1971</v>
      </c>
      <c r="BZ346" s="788" t="s">
        <v>1971</v>
      </c>
      <c r="CA346" s="796" t="s">
        <v>1971</v>
      </c>
      <c r="CB346" s="788" t="s">
        <v>1971</v>
      </c>
      <c r="CC346" s="788" t="s">
        <v>1971</v>
      </c>
      <c r="CD346" s="788" t="s">
        <v>1971</v>
      </c>
      <c r="CE346" s="793" t="s">
        <v>1971</v>
      </c>
      <c r="CF346" s="788" t="s">
        <v>1971</v>
      </c>
      <c r="CG346" s="788" t="s">
        <v>1971</v>
      </c>
      <c r="CH346" s="788" t="s">
        <v>1971</v>
      </c>
      <c r="CI346" s="788" t="s">
        <v>1971</v>
      </c>
      <c r="CJ346" s="793" t="s">
        <v>1971</v>
      </c>
      <c r="CK346" s="796" t="s">
        <v>1971</v>
      </c>
      <c r="CL346" s="788" t="s">
        <v>1971</v>
      </c>
      <c r="CM346" s="788" t="s">
        <v>1971</v>
      </c>
      <c r="CN346" s="788" t="s">
        <v>1971</v>
      </c>
      <c r="CO346" s="793" t="s">
        <v>1971</v>
      </c>
      <c r="CP346" s="796" t="s">
        <v>1971</v>
      </c>
      <c r="CQ346" s="788" t="s">
        <v>1971</v>
      </c>
      <c r="CR346" s="788" t="s">
        <v>1971</v>
      </c>
      <c r="CS346" s="788" t="s">
        <v>1971</v>
      </c>
      <c r="CT346" s="793" t="s">
        <v>1971</v>
      </c>
      <c r="CU346" s="1273">
        <v>-0.129</v>
      </c>
      <c r="CV346" s="1272" t="s">
        <v>1971</v>
      </c>
      <c r="CW346" s="1272" t="s">
        <v>1971</v>
      </c>
      <c r="CX346" s="1274" t="s">
        <v>1971</v>
      </c>
      <c r="CY346" s="1272">
        <v>6.8000000000000005E-2</v>
      </c>
      <c r="CZ346" s="1272" t="s">
        <v>1971</v>
      </c>
      <c r="DA346" s="1272" t="s">
        <v>1971</v>
      </c>
      <c r="DB346" s="1274" t="s">
        <v>1971</v>
      </c>
      <c r="DC346" s="773"/>
      <c r="DD346" s="801">
        <v>1</v>
      </c>
      <c r="DE346" s="802"/>
    </row>
    <row r="347" spans="1:109" ht="15.75" customHeight="1">
      <c r="A347" s="760" t="s">
        <v>1036</v>
      </c>
      <c r="B347" s="761">
        <v>341</v>
      </c>
      <c r="C347" s="916" t="s">
        <v>3405</v>
      </c>
      <c r="D347" s="761" t="s">
        <v>3379</v>
      </c>
      <c r="E347" s="761" t="s">
        <v>1936</v>
      </c>
      <c r="F347" s="773" t="s">
        <v>3406</v>
      </c>
      <c r="G347" s="778" t="s">
        <v>3407</v>
      </c>
      <c r="H347" s="779" t="s">
        <v>3408</v>
      </c>
      <c r="I347" s="780">
        <v>0</v>
      </c>
      <c r="J347" s="781">
        <v>1</v>
      </c>
      <c r="K347" s="781"/>
      <c r="L347" s="781"/>
      <c r="M347" s="781">
        <v>0</v>
      </c>
      <c r="N347" s="781"/>
      <c r="O347" s="781"/>
      <c r="P347" s="782"/>
      <c r="Q347" s="783">
        <f t="shared" si="5"/>
        <v>1</v>
      </c>
      <c r="R347" s="777" t="s">
        <v>984</v>
      </c>
      <c r="S347" s="761" t="s">
        <v>964</v>
      </c>
      <c r="T347" s="784" t="s">
        <v>965</v>
      </c>
      <c r="U347" s="761" t="s">
        <v>2114</v>
      </c>
      <c r="V347" s="761" t="s">
        <v>293</v>
      </c>
      <c r="W347" s="761" t="s">
        <v>3409</v>
      </c>
      <c r="X347" s="1299">
        <v>1</v>
      </c>
      <c r="Y347" s="807" t="s">
        <v>966</v>
      </c>
      <c r="Z347" s="778"/>
      <c r="AA347" s="773"/>
      <c r="AB347" s="773"/>
      <c r="AC347" s="773"/>
      <c r="AD347" s="773"/>
      <c r="AE347" s="773"/>
      <c r="AF347" s="787"/>
      <c r="AG347" s="795"/>
      <c r="AH347" s="795"/>
      <c r="AI347" s="795"/>
      <c r="AJ347" s="795"/>
      <c r="AK347" s="795"/>
      <c r="AL347" s="795"/>
      <c r="AM347" s="795"/>
      <c r="AN347" s="795"/>
      <c r="AO347" s="866"/>
      <c r="AP347" s="795"/>
      <c r="AQ347" s="794">
        <v>0</v>
      </c>
      <c r="AR347" s="795">
        <v>0</v>
      </c>
      <c r="AS347" s="1927">
        <v>55.1</v>
      </c>
      <c r="AT347" s="1916">
        <v>55.1</v>
      </c>
      <c r="AU347" s="808">
        <v>100</v>
      </c>
      <c r="AV347" s="796"/>
      <c r="AW347" s="788"/>
      <c r="AX347" s="788"/>
      <c r="AY347" s="788"/>
      <c r="AZ347" s="788"/>
      <c r="BA347" s="788"/>
      <c r="BB347" s="788"/>
      <c r="BC347" s="788"/>
      <c r="BD347" s="788"/>
      <c r="BE347" s="788"/>
      <c r="BF347" s="788"/>
      <c r="BG347" s="788"/>
      <c r="BH347" s="788"/>
      <c r="BI347" s="788"/>
      <c r="BJ347" s="788"/>
      <c r="BK347" s="793"/>
      <c r="BL347" s="1880" t="s">
        <v>961</v>
      </c>
      <c r="BM347" s="1881" t="s">
        <v>961</v>
      </c>
      <c r="BN347" s="1881" t="s">
        <v>961</v>
      </c>
      <c r="BO347" s="1881" t="s">
        <v>961</v>
      </c>
      <c r="BP347" s="784" t="s">
        <v>961</v>
      </c>
      <c r="BQ347" s="796" t="s">
        <v>1971</v>
      </c>
      <c r="BR347" s="788" t="s">
        <v>1971</v>
      </c>
      <c r="BS347" s="788" t="s">
        <v>1971</v>
      </c>
      <c r="BT347" s="788" t="s">
        <v>1971</v>
      </c>
      <c r="BU347" s="793" t="s">
        <v>1971</v>
      </c>
      <c r="BV347" s="796" t="s">
        <v>1971</v>
      </c>
      <c r="BW347" s="788" t="s">
        <v>1971</v>
      </c>
      <c r="BX347" s="788" t="s">
        <v>1971</v>
      </c>
      <c r="BY347" s="788" t="s">
        <v>1971</v>
      </c>
      <c r="BZ347" s="788" t="s">
        <v>1971</v>
      </c>
      <c r="CA347" s="796" t="s">
        <v>1971</v>
      </c>
      <c r="CB347" s="788" t="s">
        <v>1971</v>
      </c>
      <c r="CC347" s="788" t="s">
        <v>1971</v>
      </c>
      <c r="CD347" s="788" t="s">
        <v>1971</v>
      </c>
      <c r="CE347" s="793" t="s">
        <v>1971</v>
      </c>
      <c r="CF347" s="788" t="s">
        <v>1971</v>
      </c>
      <c r="CG347" s="788" t="s">
        <v>1971</v>
      </c>
      <c r="CH347" s="788" t="s">
        <v>1971</v>
      </c>
      <c r="CI347" s="788" t="s">
        <v>1971</v>
      </c>
      <c r="CJ347" s="788" t="s">
        <v>1971</v>
      </c>
      <c r="CK347" s="796" t="s">
        <v>1971</v>
      </c>
      <c r="CL347" s="788" t="s">
        <v>1971</v>
      </c>
      <c r="CM347" s="788" t="s">
        <v>1971</v>
      </c>
      <c r="CN347" s="788" t="s">
        <v>1971</v>
      </c>
      <c r="CO347" s="793" t="s">
        <v>1971</v>
      </c>
      <c r="CP347" s="796" t="s">
        <v>1971</v>
      </c>
      <c r="CQ347" s="788" t="s">
        <v>1971</v>
      </c>
      <c r="CR347" s="788" t="s">
        <v>1971</v>
      </c>
      <c r="CS347" s="788" t="s">
        <v>1971</v>
      </c>
      <c r="CT347" s="793" t="s">
        <v>1971</v>
      </c>
      <c r="CU347" s="1273">
        <v>-5.8200000000000002E-2</v>
      </c>
      <c r="CV347" s="1272" t="s">
        <v>1971</v>
      </c>
      <c r="CW347" s="1272" t="s">
        <v>1971</v>
      </c>
      <c r="CX347" s="1274" t="s">
        <v>1971</v>
      </c>
      <c r="CY347" s="1272" t="s">
        <v>1971</v>
      </c>
      <c r="CZ347" s="1272" t="s">
        <v>1971</v>
      </c>
      <c r="DA347" s="1272" t="s">
        <v>1971</v>
      </c>
      <c r="DB347" s="1274" t="s">
        <v>1971</v>
      </c>
      <c r="DC347" s="773" t="s">
        <v>973</v>
      </c>
      <c r="DD347" s="801">
        <v>1</v>
      </c>
      <c r="DE347" s="802"/>
    </row>
    <row r="348" spans="1:109" ht="15.75" customHeight="1">
      <c r="A348" s="760" t="s">
        <v>1036</v>
      </c>
      <c r="B348" s="761">
        <v>342</v>
      </c>
      <c r="C348" s="777" t="s">
        <v>3410</v>
      </c>
      <c r="D348" s="761" t="s">
        <v>3411</v>
      </c>
      <c r="E348" s="761" t="s">
        <v>1936</v>
      </c>
      <c r="F348" s="773" t="s">
        <v>2427</v>
      </c>
      <c r="G348" s="778" t="s">
        <v>3412</v>
      </c>
      <c r="H348" s="779" t="s">
        <v>3413</v>
      </c>
      <c r="I348" s="780">
        <v>0</v>
      </c>
      <c r="J348" s="781">
        <v>0</v>
      </c>
      <c r="K348" s="781"/>
      <c r="L348" s="781"/>
      <c r="M348" s="781">
        <v>1</v>
      </c>
      <c r="N348" s="781"/>
      <c r="O348" s="781"/>
      <c r="P348" s="782"/>
      <c r="Q348" s="783">
        <f t="shared" si="5"/>
        <v>1</v>
      </c>
      <c r="R348" s="777" t="s">
        <v>963</v>
      </c>
      <c r="S348" s="761"/>
      <c r="T348" s="784"/>
      <c r="U348" s="761" t="s">
        <v>2698</v>
      </c>
      <c r="V348" s="761" t="s">
        <v>293</v>
      </c>
      <c r="W348" s="761" t="s">
        <v>1061</v>
      </c>
      <c r="X348" s="1299">
        <v>2</v>
      </c>
      <c r="Y348" s="807" t="s">
        <v>978</v>
      </c>
      <c r="Z348" s="778"/>
      <c r="AA348" s="773"/>
      <c r="AB348" s="773"/>
      <c r="AC348" s="773"/>
      <c r="AD348" s="773"/>
      <c r="AE348" s="773"/>
      <c r="AF348" s="787"/>
      <c r="AG348" s="817"/>
      <c r="AH348" s="817"/>
      <c r="AI348" s="817"/>
      <c r="AJ348" s="817"/>
      <c r="AK348" s="817"/>
      <c r="AL348" s="817"/>
      <c r="AM348" s="817"/>
      <c r="AN348" s="817"/>
      <c r="AO348" s="817"/>
      <c r="AP348" s="817"/>
      <c r="AQ348" s="816">
        <v>3.01</v>
      </c>
      <c r="AR348" s="817">
        <v>2.86</v>
      </c>
      <c r="AS348" s="817">
        <v>2.79</v>
      </c>
      <c r="AT348" s="817">
        <v>2.76</v>
      </c>
      <c r="AU348" s="818">
        <v>2.75</v>
      </c>
      <c r="AV348" s="796"/>
      <c r="AW348" s="788"/>
      <c r="AX348" s="788"/>
      <c r="AY348" s="788"/>
      <c r="AZ348" s="788"/>
      <c r="BA348" s="788"/>
      <c r="BB348" s="788"/>
      <c r="BC348" s="788"/>
      <c r="BD348" s="788"/>
      <c r="BE348" s="788"/>
      <c r="BF348" s="788"/>
      <c r="BG348" s="788"/>
      <c r="BH348" s="788"/>
      <c r="BI348" s="788"/>
      <c r="BJ348" s="788"/>
      <c r="BK348" s="793"/>
      <c r="BL348" s="777"/>
      <c r="BM348" s="773"/>
      <c r="BN348" s="773"/>
      <c r="BO348" s="773"/>
      <c r="BP348" s="784"/>
      <c r="BQ348" s="796" t="s">
        <v>1971</v>
      </c>
      <c r="BR348" s="788" t="s">
        <v>1971</v>
      </c>
      <c r="BS348" s="788" t="s">
        <v>1971</v>
      </c>
      <c r="BT348" s="788" t="s">
        <v>1971</v>
      </c>
      <c r="BU348" s="793" t="s">
        <v>1971</v>
      </c>
      <c r="BV348" s="796" t="s">
        <v>1971</v>
      </c>
      <c r="BW348" s="788" t="s">
        <v>1971</v>
      </c>
      <c r="BX348" s="788" t="s">
        <v>1971</v>
      </c>
      <c r="BY348" s="788" t="s">
        <v>1971</v>
      </c>
      <c r="BZ348" s="788" t="s">
        <v>1971</v>
      </c>
      <c r="CA348" s="796" t="s">
        <v>1971</v>
      </c>
      <c r="CB348" s="788" t="s">
        <v>1971</v>
      </c>
      <c r="CC348" s="788" t="s">
        <v>1971</v>
      </c>
      <c r="CD348" s="788" t="s">
        <v>1971</v>
      </c>
      <c r="CE348" s="793" t="s">
        <v>1971</v>
      </c>
      <c r="CF348" s="788" t="s">
        <v>1971</v>
      </c>
      <c r="CG348" s="788" t="s">
        <v>1971</v>
      </c>
      <c r="CH348" s="788" t="s">
        <v>1971</v>
      </c>
      <c r="CI348" s="788" t="s">
        <v>1971</v>
      </c>
      <c r="CJ348" s="793" t="s">
        <v>1971</v>
      </c>
      <c r="CK348" s="796" t="s">
        <v>1971</v>
      </c>
      <c r="CL348" s="788" t="s">
        <v>1971</v>
      </c>
      <c r="CM348" s="788" t="s">
        <v>1971</v>
      </c>
      <c r="CN348" s="788" t="s">
        <v>1971</v>
      </c>
      <c r="CO348" s="793" t="s">
        <v>1971</v>
      </c>
      <c r="CP348" s="796" t="s">
        <v>1971</v>
      </c>
      <c r="CQ348" s="788" t="s">
        <v>1971</v>
      </c>
      <c r="CR348" s="788" t="s">
        <v>1971</v>
      </c>
      <c r="CS348" s="788" t="s">
        <v>1971</v>
      </c>
      <c r="CT348" s="793" t="s">
        <v>1971</v>
      </c>
      <c r="CU348" s="1273" t="s">
        <v>1971</v>
      </c>
      <c r="CV348" s="1272" t="s">
        <v>1971</v>
      </c>
      <c r="CW348" s="1272" t="s">
        <v>1971</v>
      </c>
      <c r="CX348" s="1274" t="s">
        <v>1971</v>
      </c>
      <c r="CY348" s="1272" t="s">
        <v>1971</v>
      </c>
      <c r="CZ348" s="1272" t="s">
        <v>1971</v>
      </c>
      <c r="DA348" s="1272" t="s">
        <v>1971</v>
      </c>
      <c r="DB348" s="1274" t="s">
        <v>1971</v>
      </c>
      <c r="DC348" s="773"/>
      <c r="DD348" s="801">
        <v>1</v>
      </c>
      <c r="DE348" s="802"/>
    </row>
    <row r="349" spans="1:109" ht="15.75" customHeight="1">
      <c r="A349" s="760" t="s">
        <v>1036</v>
      </c>
      <c r="B349" s="761">
        <v>343</v>
      </c>
      <c r="C349" s="777" t="s">
        <v>3414</v>
      </c>
      <c r="D349" s="761" t="s">
        <v>3411</v>
      </c>
      <c r="E349" s="761" t="s">
        <v>1936</v>
      </c>
      <c r="F349" s="773" t="s">
        <v>2431</v>
      </c>
      <c r="G349" s="778" t="s">
        <v>3415</v>
      </c>
      <c r="H349" s="779" t="s">
        <v>3416</v>
      </c>
      <c r="I349" s="780">
        <v>0</v>
      </c>
      <c r="J349" s="781">
        <v>0</v>
      </c>
      <c r="K349" s="781"/>
      <c r="L349" s="781"/>
      <c r="M349" s="781">
        <v>1</v>
      </c>
      <c r="N349" s="781"/>
      <c r="O349" s="781"/>
      <c r="P349" s="782"/>
      <c r="Q349" s="783">
        <f t="shared" si="5"/>
        <v>1</v>
      </c>
      <c r="R349" s="777" t="s">
        <v>984</v>
      </c>
      <c r="S349" s="761" t="s">
        <v>964</v>
      </c>
      <c r="T349" s="784" t="s">
        <v>965</v>
      </c>
      <c r="U349" s="761" t="s">
        <v>2781</v>
      </c>
      <c r="V349" s="761" t="s">
        <v>293</v>
      </c>
      <c r="W349" s="761" t="s">
        <v>1061</v>
      </c>
      <c r="X349" s="1299">
        <v>0</v>
      </c>
      <c r="Y349" s="807" t="s">
        <v>966</v>
      </c>
      <c r="Z349" s="778"/>
      <c r="AA349" s="773"/>
      <c r="AB349" s="773"/>
      <c r="AC349" s="773"/>
      <c r="AD349" s="773"/>
      <c r="AE349" s="773"/>
      <c r="AF349" s="787"/>
      <c r="AG349" s="795"/>
      <c r="AH349" s="795"/>
      <c r="AI349" s="795"/>
      <c r="AJ349" s="795"/>
      <c r="AK349" s="795"/>
      <c r="AL349" s="795"/>
      <c r="AM349" s="795"/>
      <c r="AN349" s="795"/>
      <c r="AO349" s="795"/>
      <c r="AP349" s="795"/>
      <c r="AQ349" s="794">
        <v>100</v>
      </c>
      <c r="AR349" s="795">
        <v>100</v>
      </c>
      <c r="AS349" s="795">
        <v>100</v>
      </c>
      <c r="AT349" s="795">
        <v>100</v>
      </c>
      <c r="AU349" s="808">
        <v>100</v>
      </c>
      <c r="AV349" s="794"/>
      <c r="AW349" s="795"/>
      <c r="AX349" s="795"/>
      <c r="AY349" s="795"/>
      <c r="AZ349" s="795"/>
      <c r="BA349" s="795"/>
      <c r="BB349" s="795"/>
      <c r="BC349" s="795"/>
      <c r="BD349" s="795"/>
      <c r="BE349" s="795"/>
      <c r="BF349" s="795"/>
      <c r="BG349" s="795"/>
      <c r="BH349" s="795"/>
      <c r="BI349" s="795"/>
      <c r="BJ349" s="795"/>
      <c r="BK349" s="808"/>
      <c r="BL349" s="777" t="s">
        <v>961</v>
      </c>
      <c r="BM349" s="773" t="s">
        <v>961</v>
      </c>
      <c r="BN349" s="773" t="s">
        <v>961</v>
      </c>
      <c r="BO349" s="773" t="s">
        <v>961</v>
      </c>
      <c r="BP349" s="784" t="s">
        <v>961</v>
      </c>
      <c r="BQ349" s="796" t="s">
        <v>1971</v>
      </c>
      <c r="BR349" s="788" t="s">
        <v>1971</v>
      </c>
      <c r="BS349" s="788" t="s">
        <v>1971</v>
      </c>
      <c r="BT349" s="788" t="s">
        <v>1971</v>
      </c>
      <c r="BU349" s="793" t="s">
        <v>1971</v>
      </c>
      <c r="BV349" s="794" t="s">
        <v>1971</v>
      </c>
      <c r="BW349" s="795" t="s">
        <v>1971</v>
      </c>
      <c r="BX349" s="795" t="s">
        <v>1971</v>
      </c>
      <c r="BY349" s="795" t="s">
        <v>1971</v>
      </c>
      <c r="BZ349" s="795" t="s">
        <v>1971</v>
      </c>
      <c r="CA349" s="796" t="s">
        <v>1971</v>
      </c>
      <c r="CB349" s="788" t="s">
        <v>1971</v>
      </c>
      <c r="CC349" s="788" t="s">
        <v>1971</v>
      </c>
      <c r="CD349" s="788" t="s">
        <v>1971</v>
      </c>
      <c r="CE349" s="793" t="s">
        <v>1971</v>
      </c>
      <c r="CF349" s="788" t="s">
        <v>1971</v>
      </c>
      <c r="CG349" s="788" t="s">
        <v>1971</v>
      </c>
      <c r="CH349" s="788" t="s">
        <v>1971</v>
      </c>
      <c r="CI349" s="788" t="s">
        <v>1971</v>
      </c>
      <c r="CJ349" s="793" t="s">
        <v>1971</v>
      </c>
      <c r="CK349" s="796" t="s">
        <v>1971</v>
      </c>
      <c r="CL349" s="788" t="s">
        <v>1971</v>
      </c>
      <c r="CM349" s="788" t="s">
        <v>1971</v>
      </c>
      <c r="CN349" s="788" t="s">
        <v>1971</v>
      </c>
      <c r="CO349" s="793" t="s">
        <v>1971</v>
      </c>
      <c r="CP349" s="796" t="s">
        <v>1971</v>
      </c>
      <c r="CQ349" s="788" t="s">
        <v>1971</v>
      </c>
      <c r="CR349" s="788" t="s">
        <v>1971</v>
      </c>
      <c r="CS349" s="788" t="s">
        <v>1971</v>
      </c>
      <c r="CT349" s="793" t="s">
        <v>1971</v>
      </c>
      <c r="CU349" s="1273">
        <v>-6.7450000000000001E-3</v>
      </c>
      <c r="CV349" s="1272" t="s">
        <v>1971</v>
      </c>
      <c r="CW349" s="1272" t="s">
        <v>1971</v>
      </c>
      <c r="CX349" s="1274" t="s">
        <v>1971</v>
      </c>
      <c r="CY349" s="1272" t="s">
        <v>1971</v>
      </c>
      <c r="CZ349" s="1272" t="s">
        <v>1971</v>
      </c>
      <c r="DA349" s="1272" t="s">
        <v>1971</v>
      </c>
      <c r="DB349" s="1274" t="s">
        <v>1971</v>
      </c>
      <c r="DC349" s="773"/>
      <c r="DD349" s="801">
        <v>1</v>
      </c>
      <c r="DE349" s="802"/>
    </row>
    <row r="350" spans="1:109" ht="15.75" customHeight="1">
      <c r="A350" s="760" t="s">
        <v>1036</v>
      </c>
      <c r="B350" s="761">
        <v>344</v>
      </c>
      <c r="C350" s="777" t="s">
        <v>3417</v>
      </c>
      <c r="D350" s="761" t="s">
        <v>3411</v>
      </c>
      <c r="E350" s="761" t="s">
        <v>1936</v>
      </c>
      <c r="F350" s="773" t="s">
        <v>2435</v>
      </c>
      <c r="G350" s="778" t="s">
        <v>3418</v>
      </c>
      <c r="H350" s="779" t="s">
        <v>3419</v>
      </c>
      <c r="I350" s="780">
        <v>8.1000000000000003E-2</v>
      </c>
      <c r="J350" s="781">
        <v>0.91900000000000004</v>
      </c>
      <c r="K350" s="781"/>
      <c r="L350" s="781"/>
      <c r="M350" s="781">
        <v>0</v>
      </c>
      <c r="N350" s="781"/>
      <c r="O350" s="781"/>
      <c r="P350" s="782"/>
      <c r="Q350" s="783">
        <f t="shared" si="5"/>
        <v>1</v>
      </c>
      <c r="R350" s="777" t="s">
        <v>963</v>
      </c>
      <c r="S350" s="761"/>
      <c r="T350" s="784"/>
      <c r="U350" s="761" t="s">
        <v>3420</v>
      </c>
      <c r="V350" s="761" t="s">
        <v>1039</v>
      </c>
      <c r="W350" s="761" t="s">
        <v>3421</v>
      </c>
      <c r="X350" s="1299">
        <v>0</v>
      </c>
      <c r="Y350" s="807" t="s">
        <v>966</v>
      </c>
      <c r="Z350" s="778"/>
      <c r="AA350" s="773"/>
      <c r="AB350" s="773"/>
      <c r="AC350" s="773"/>
      <c r="AD350" s="773"/>
      <c r="AE350" s="773"/>
      <c r="AF350" s="787"/>
      <c r="AG350" s="788"/>
      <c r="AH350" s="788"/>
      <c r="AI350" s="788"/>
      <c r="AJ350" s="788"/>
      <c r="AK350" s="788"/>
      <c r="AL350" s="788"/>
      <c r="AM350" s="788"/>
      <c r="AN350" s="788"/>
      <c r="AO350" s="788"/>
      <c r="AP350" s="788"/>
      <c r="AQ350" s="796" t="s">
        <v>2064</v>
      </c>
      <c r="AR350" s="788" t="s">
        <v>2064</v>
      </c>
      <c r="AS350" s="788" t="s">
        <v>2064</v>
      </c>
      <c r="AT350" s="788" t="s">
        <v>2064</v>
      </c>
      <c r="AU350" s="793" t="s">
        <v>2064</v>
      </c>
      <c r="AV350" s="797"/>
      <c r="AW350" s="798"/>
      <c r="AX350" s="798"/>
      <c r="AY350" s="798"/>
      <c r="AZ350" s="798"/>
      <c r="BA350" s="798"/>
      <c r="BB350" s="798"/>
      <c r="BC350" s="798"/>
      <c r="BD350" s="798"/>
      <c r="BE350" s="798"/>
      <c r="BF350" s="798"/>
      <c r="BG350" s="798"/>
      <c r="BH350" s="798"/>
      <c r="BI350" s="798"/>
      <c r="BJ350" s="798"/>
      <c r="BK350" s="799"/>
      <c r="BL350" s="777"/>
      <c r="BM350" s="773"/>
      <c r="BN350" s="773"/>
      <c r="BO350" s="773"/>
      <c r="BP350" s="784"/>
      <c r="BQ350" s="796" t="s">
        <v>1971</v>
      </c>
      <c r="BR350" s="788" t="s">
        <v>1971</v>
      </c>
      <c r="BS350" s="788" t="s">
        <v>1971</v>
      </c>
      <c r="BT350" s="788" t="s">
        <v>1971</v>
      </c>
      <c r="BU350" s="793" t="s">
        <v>1971</v>
      </c>
      <c r="BV350" s="796" t="s">
        <v>1971</v>
      </c>
      <c r="BW350" s="788" t="s">
        <v>1971</v>
      </c>
      <c r="BX350" s="788" t="s">
        <v>1971</v>
      </c>
      <c r="BY350" s="788" t="s">
        <v>1971</v>
      </c>
      <c r="BZ350" s="788" t="s">
        <v>1971</v>
      </c>
      <c r="CA350" s="796" t="s">
        <v>1971</v>
      </c>
      <c r="CB350" s="788" t="s">
        <v>1971</v>
      </c>
      <c r="CC350" s="788" t="s">
        <v>1971</v>
      </c>
      <c r="CD350" s="788" t="s">
        <v>1971</v>
      </c>
      <c r="CE350" s="793" t="s">
        <v>1971</v>
      </c>
      <c r="CF350" s="788" t="s">
        <v>1971</v>
      </c>
      <c r="CG350" s="788" t="s">
        <v>1971</v>
      </c>
      <c r="CH350" s="788" t="s">
        <v>1971</v>
      </c>
      <c r="CI350" s="788" t="s">
        <v>1971</v>
      </c>
      <c r="CJ350" s="793" t="s">
        <v>1971</v>
      </c>
      <c r="CK350" s="796" t="s">
        <v>1971</v>
      </c>
      <c r="CL350" s="788" t="s">
        <v>1971</v>
      </c>
      <c r="CM350" s="788" t="s">
        <v>1971</v>
      </c>
      <c r="CN350" s="788" t="s">
        <v>1971</v>
      </c>
      <c r="CO350" s="793" t="s">
        <v>1971</v>
      </c>
      <c r="CP350" s="796" t="s">
        <v>1971</v>
      </c>
      <c r="CQ350" s="788" t="s">
        <v>1971</v>
      </c>
      <c r="CR350" s="788" t="s">
        <v>1971</v>
      </c>
      <c r="CS350" s="788" t="s">
        <v>1971</v>
      </c>
      <c r="CT350" s="793" t="s">
        <v>1971</v>
      </c>
      <c r="CU350" s="1273" t="s">
        <v>1971</v>
      </c>
      <c r="CV350" s="1272" t="s">
        <v>1971</v>
      </c>
      <c r="CW350" s="1272" t="s">
        <v>1971</v>
      </c>
      <c r="CX350" s="1274" t="s">
        <v>1971</v>
      </c>
      <c r="CY350" s="1272" t="s">
        <v>1971</v>
      </c>
      <c r="CZ350" s="1272" t="s">
        <v>1971</v>
      </c>
      <c r="DA350" s="1272" t="s">
        <v>1971</v>
      </c>
      <c r="DB350" s="1274" t="s">
        <v>1971</v>
      </c>
      <c r="DC350" s="773"/>
      <c r="DD350" s="801">
        <v>1</v>
      </c>
      <c r="DE350" s="802"/>
    </row>
    <row r="351" spans="1:109" ht="15.75" customHeight="1">
      <c r="A351" s="760" t="s">
        <v>1036</v>
      </c>
      <c r="B351" s="761">
        <v>345</v>
      </c>
      <c r="C351" s="777" t="s">
        <v>3422</v>
      </c>
      <c r="D351" s="761" t="s">
        <v>3411</v>
      </c>
      <c r="E351" s="761" t="s">
        <v>1936</v>
      </c>
      <c r="F351" s="773" t="s">
        <v>2441</v>
      </c>
      <c r="G351" s="778" t="s">
        <v>3423</v>
      </c>
      <c r="H351" s="779" t="s">
        <v>3424</v>
      </c>
      <c r="I351" s="780">
        <v>0.10100000000000001</v>
      </c>
      <c r="J351" s="781">
        <v>0.89900000000000002</v>
      </c>
      <c r="K351" s="781"/>
      <c r="L351" s="781"/>
      <c r="M351" s="781">
        <v>0</v>
      </c>
      <c r="N351" s="781"/>
      <c r="O351" s="781"/>
      <c r="P351" s="782"/>
      <c r="Q351" s="783">
        <f t="shared" si="5"/>
        <v>1</v>
      </c>
      <c r="R351" s="777" t="s">
        <v>963</v>
      </c>
      <c r="S351" s="761"/>
      <c r="T351" s="784"/>
      <c r="U351" s="761" t="s">
        <v>3425</v>
      </c>
      <c r="V351" s="761" t="s">
        <v>293</v>
      </c>
      <c r="W351" s="761" t="s">
        <v>1061</v>
      </c>
      <c r="X351" s="1299">
        <v>0</v>
      </c>
      <c r="Y351" s="807" t="s">
        <v>966</v>
      </c>
      <c r="Z351" s="778"/>
      <c r="AA351" s="773"/>
      <c r="AB351" s="773"/>
      <c r="AC351" s="773"/>
      <c r="AD351" s="773"/>
      <c r="AE351" s="773"/>
      <c r="AF351" s="787"/>
      <c r="AG351" s="785"/>
      <c r="AH351" s="785"/>
      <c r="AI351" s="785"/>
      <c r="AJ351" s="785"/>
      <c r="AK351" s="785"/>
      <c r="AL351" s="785"/>
      <c r="AM351" s="785"/>
      <c r="AN351" s="785"/>
      <c r="AO351" s="868"/>
      <c r="AP351" s="785"/>
      <c r="AQ351" s="869">
        <v>100</v>
      </c>
      <c r="AR351" s="870">
        <v>100</v>
      </c>
      <c r="AS351" s="870">
        <v>100</v>
      </c>
      <c r="AT351" s="870">
        <v>100</v>
      </c>
      <c r="AU351" s="871">
        <v>100</v>
      </c>
      <c r="AV351" s="796"/>
      <c r="AW351" s="788"/>
      <c r="AX351" s="788"/>
      <c r="AY351" s="788"/>
      <c r="AZ351" s="788"/>
      <c r="BA351" s="788"/>
      <c r="BB351" s="788"/>
      <c r="BC351" s="788"/>
      <c r="BD351" s="788"/>
      <c r="BE351" s="788"/>
      <c r="BF351" s="788"/>
      <c r="BG351" s="788"/>
      <c r="BH351" s="788"/>
      <c r="BI351" s="788"/>
      <c r="BJ351" s="788"/>
      <c r="BK351" s="793"/>
      <c r="BL351" s="777"/>
      <c r="BM351" s="773"/>
      <c r="BN351" s="773"/>
      <c r="BO351" s="773"/>
      <c r="BP351" s="784"/>
      <c r="BQ351" s="796" t="s">
        <v>1971</v>
      </c>
      <c r="BR351" s="788" t="s">
        <v>1971</v>
      </c>
      <c r="BS351" s="788" t="s">
        <v>1971</v>
      </c>
      <c r="BT351" s="788" t="s">
        <v>1971</v>
      </c>
      <c r="BU351" s="793" t="s">
        <v>1971</v>
      </c>
      <c r="BV351" s="796" t="s">
        <v>1971</v>
      </c>
      <c r="BW351" s="788" t="s">
        <v>1971</v>
      </c>
      <c r="BX351" s="788" t="s">
        <v>1971</v>
      </c>
      <c r="BY351" s="788" t="s">
        <v>1971</v>
      </c>
      <c r="BZ351" s="788" t="s">
        <v>1971</v>
      </c>
      <c r="CA351" s="796" t="s">
        <v>1971</v>
      </c>
      <c r="CB351" s="788" t="s">
        <v>1971</v>
      </c>
      <c r="CC351" s="788" t="s">
        <v>1971</v>
      </c>
      <c r="CD351" s="788" t="s">
        <v>1971</v>
      </c>
      <c r="CE351" s="793" t="s">
        <v>1971</v>
      </c>
      <c r="CF351" s="788" t="s">
        <v>1971</v>
      </c>
      <c r="CG351" s="788" t="s">
        <v>1971</v>
      </c>
      <c r="CH351" s="788" t="s">
        <v>1971</v>
      </c>
      <c r="CI351" s="788" t="s">
        <v>1971</v>
      </c>
      <c r="CJ351" s="793" t="s">
        <v>1971</v>
      </c>
      <c r="CK351" s="796" t="s">
        <v>1971</v>
      </c>
      <c r="CL351" s="788" t="s">
        <v>1971</v>
      </c>
      <c r="CM351" s="788" t="s">
        <v>1971</v>
      </c>
      <c r="CN351" s="788" t="s">
        <v>1971</v>
      </c>
      <c r="CO351" s="793" t="s">
        <v>1971</v>
      </c>
      <c r="CP351" s="796" t="s">
        <v>1971</v>
      </c>
      <c r="CQ351" s="788" t="s">
        <v>1971</v>
      </c>
      <c r="CR351" s="788" t="s">
        <v>1971</v>
      </c>
      <c r="CS351" s="788" t="s">
        <v>1971</v>
      </c>
      <c r="CT351" s="793" t="s">
        <v>1971</v>
      </c>
      <c r="CU351" s="1273" t="s">
        <v>1971</v>
      </c>
      <c r="CV351" s="1272" t="s">
        <v>1971</v>
      </c>
      <c r="CW351" s="1272" t="s">
        <v>1971</v>
      </c>
      <c r="CX351" s="1274" t="s">
        <v>1971</v>
      </c>
      <c r="CY351" s="1272" t="s">
        <v>1971</v>
      </c>
      <c r="CZ351" s="1272" t="s">
        <v>1971</v>
      </c>
      <c r="DA351" s="1272" t="s">
        <v>1971</v>
      </c>
      <c r="DB351" s="1274" t="s">
        <v>1971</v>
      </c>
      <c r="DC351" s="773"/>
      <c r="DD351" s="801">
        <v>1</v>
      </c>
      <c r="DE351" s="802"/>
    </row>
    <row r="352" spans="1:109" ht="15.75" customHeight="1">
      <c r="A352" s="760" t="s">
        <v>1036</v>
      </c>
      <c r="B352" s="761">
        <v>346</v>
      </c>
      <c r="C352" s="777" t="s">
        <v>3426</v>
      </c>
      <c r="D352" s="761" t="s">
        <v>3427</v>
      </c>
      <c r="E352" s="761" t="s">
        <v>1936</v>
      </c>
      <c r="F352" s="773" t="s">
        <v>2450</v>
      </c>
      <c r="G352" s="778" t="s">
        <v>3428</v>
      </c>
      <c r="H352" s="779" t="s">
        <v>3429</v>
      </c>
      <c r="I352" s="780">
        <v>0</v>
      </c>
      <c r="J352" s="781">
        <v>0</v>
      </c>
      <c r="K352" s="781"/>
      <c r="L352" s="781"/>
      <c r="M352" s="781">
        <v>1</v>
      </c>
      <c r="N352" s="781"/>
      <c r="O352" s="781"/>
      <c r="P352" s="782"/>
      <c r="Q352" s="783">
        <f t="shared" si="5"/>
        <v>1</v>
      </c>
      <c r="R352" s="777" t="s">
        <v>963</v>
      </c>
      <c r="S352" s="761"/>
      <c r="T352" s="784"/>
      <c r="U352" s="761" t="s">
        <v>1976</v>
      </c>
      <c r="V352" s="761" t="s">
        <v>991</v>
      </c>
      <c r="W352" s="761" t="s">
        <v>3430</v>
      </c>
      <c r="X352" s="1299">
        <v>2</v>
      </c>
      <c r="Y352" s="809" t="s">
        <v>966</v>
      </c>
      <c r="Z352" s="778"/>
      <c r="AA352" s="773"/>
      <c r="AB352" s="773"/>
      <c r="AC352" s="773"/>
      <c r="AD352" s="773"/>
      <c r="AE352" s="773"/>
      <c r="AF352" s="787"/>
      <c r="AG352" s="785"/>
      <c r="AH352" s="785"/>
      <c r="AI352" s="785"/>
      <c r="AJ352" s="785"/>
      <c r="AK352" s="785"/>
      <c r="AL352" s="785"/>
      <c r="AM352" s="785"/>
      <c r="AN352" s="785"/>
      <c r="AO352" s="785"/>
      <c r="AP352" s="785"/>
      <c r="AQ352" s="815">
        <v>8.1</v>
      </c>
      <c r="AR352" s="785">
        <v>8.15</v>
      </c>
      <c r="AS352" s="785">
        <v>8.1999999999999993</v>
      </c>
      <c r="AT352" s="785">
        <v>8.25</v>
      </c>
      <c r="AU352" s="829">
        <v>8.3000000000000007</v>
      </c>
      <c r="AV352" s="815"/>
      <c r="AW352" s="785"/>
      <c r="AX352" s="785"/>
      <c r="AY352" s="785"/>
      <c r="AZ352" s="785"/>
      <c r="BA352" s="785"/>
      <c r="BB352" s="785"/>
      <c r="BC352" s="785"/>
      <c r="BD352" s="785"/>
      <c r="BE352" s="785"/>
      <c r="BF352" s="785"/>
      <c r="BG352" s="785"/>
      <c r="BH352" s="785"/>
      <c r="BI352" s="785"/>
      <c r="BJ352" s="785"/>
      <c r="BK352" s="829"/>
      <c r="BL352" s="777"/>
      <c r="BM352" s="773"/>
      <c r="BN352" s="773"/>
      <c r="BO352" s="773"/>
      <c r="BP352" s="784"/>
      <c r="BQ352" s="796" t="s">
        <v>1971</v>
      </c>
      <c r="BR352" s="788" t="s">
        <v>1971</v>
      </c>
      <c r="BS352" s="788" t="s">
        <v>1971</v>
      </c>
      <c r="BT352" s="788" t="s">
        <v>1971</v>
      </c>
      <c r="BU352" s="793" t="s">
        <v>1971</v>
      </c>
      <c r="BV352" s="796" t="s">
        <v>1971</v>
      </c>
      <c r="BW352" s="788" t="s">
        <v>1971</v>
      </c>
      <c r="BX352" s="788" t="s">
        <v>1971</v>
      </c>
      <c r="BY352" s="788" t="s">
        <v>1971</v>
      </c>
      <c r="BZ352" s="788" t="s">
        <v>1971</v>
      </c>
      <c r="CA352" s="796" t="s">
        <v>1971</v>
      </c>
      <c r="CB352" s="788" t="s">
        <v>1971</v>
      </c>
      <c r="CC352" s="788" t="s">
        <v>1971</v>
      </c>
      <c r="CD352" s="788" t="s">
        <v>1971</v>
      </c>
      <c r="CE352" s="793" t="s">
        <v>1971</v>
      </c>
      <c r="CF352" s="788" t="s">
        <v>1971</v>
      </c>
      <c r="CG352" s="788" t="s">
        <v>1971</v>
      </c>
      <c r="CH352" s="788" t="s">
        <v>1971</v>
      </c>
      <c r="CI352" s="788" t="s">
        <v>1971</v>
      </c>
      <c r="CJ352" s="793" t="s">
        <v>1971</v>
      </c>
      <c r="CK352" s="796" t="s">
        <v>1971</v>
      </c>
      <c r="CL352" s="788" t="s">
        <v>1971</v>
      </c>
      <c r="CM352" s="788" t="s">
        <v>1971</v>
      </c>
      <c r="CN352" s="788" t="s">
        <v>1971</v>
      </c>
      <c r="CO352" s="793" t="s">
        <v>1971</v>
      </c>
      <c r="CP352" s="796" t="s">
        <v>1971</v>
      </c>
      <c r="CQ352" s="788" t="s">
        <v>1971</v>
      </c>
      <c r="CR352" s="788" t="s">
        <v>1971</v>
      </c>
      <c r="CS352" s="788" t="s">
        <v>1971</v>
      </c>
      <c r="CT352" s="793" t="s">
        <v>1971</v>
      </c>
      <c r="CU352" s="1273" t="s">
        <v>1971</v>
      </c>
      <c r="CV352" s="1272" t="s">
        <v>1971</v>
      </c>
      <c r="CW352" s="1272" t="s">
        <v>1971</v>
      </c>
      <c r="CX352" s="1274" t="s">
        <v>1971</v>
      </c>
      <c r="CY352" s="1272" t="s">
        <v>1971</v>
      </c>
      <c r="CZ352" s="1272" t="s">
        <v>1971</v>
      </c>
      <c r="DA352" s="1272" t="s">
        <v>1971</v>
      </c>
      <c r="DB352" s="1274" t="s">
        <v>1971</v>
      </c>
      <c r="DC352" s="773"/>
      <c r="DD352" s="801">
        <v>1</v>
      </c>
      <c r="DE352" s="802"/>
    </row>
    <row r="353" spans="1:109" ht="15.75" customHeight="1">
      <c r="A353" s="760" t="s">
        <v>1036</v>
      </c>
      <c r="B353" s="761">
        <v>347</v>
      </c>
      <c r="C353" s="777" t="s">
        <v>3431</v>
      </c>
      <c r="D353" s="761" t="s">
        <v>3427</v>
      </c>
      <c r="E353" s="761" t="s">
        <v>1920</v>
      </c>
      <c r="F353" s="773" t="s">
        <v>3432</v>
      </c>
      <c r="G353" s="778" t="s">
        <v>2280</v>
      </c>
      <c r="H353" s="779" t="s">
        <v>3433</v>
      </c>
      <c r="I353" s="780">
        <v>0</v>
      </c>
      <c r="J353" s="781">
        <v>0</v>
      </c>
      <c r="K353" s="781"/>
      <c r="L353" s="781"/>
      <c r="M353" s="781">
        <v>1</v>
      </c>
      <c r="N353" s="781"/>
      <c r="O353" s="781"/>
      <c r="P353" s="782"/>
      <c r="Q353" s="783">
        <f t="shared" si="5"/>
        <v>1</v>
      </c>
      <c r="R353" s="777" t="s">
        <v>963</v>
      </c>
      <c r="S353" s="761"/>
      <c r="T353" s="784"/>
      <c r="U353" s="761" t="s">
        <v>2698</v>
      </c>
      <c r="V353" s="761" t="s">
        <v>293</v>
      </c>
      <c r="W353" s="761" t="s">
        <v>1061</v>
      </c>
      <c r="X353" s="1299">
        <v>0</v>
      </c>
      <c r="Y353" s="809" t="s">
        <v>966</v>
      </c>
      <c r="Z353" s="778"/>
      <c r="AA353" s="773"/>
      <c r="AB353" s="773"/>
      <c r="AC353" s="773"/>
      <c r="AD353" s="773"/>
      <c r="AE353" s="773"/>
      <c r="AF353" s="787"/>
      <c r="AG353" s="788"/>
      <c r="AH353" s="788"/>
      <c r="AI353" s="788"/>
      <c r="AJ353" s="788"/>
      <c r="AK353" s="788"/>
      <c r="AL353" s="785"/>
      <c r="AM353" s="785"/>
      <c r="AN353" s="785"/>
      <c r="AO353" s="785"/>
      <c r="AP353" s="785"/>
      <c r="AQ353" s="815">
        <v>78</v>
      </c>
      <c r="AR353" s="785">
        <v>79</v>
      </c>
      <c r="AS353" s="785">
        <v>81</v>
      </c>
      <c r="AT353" s="785">
        <v>83</v>
      </c>
      <c r="AU353" s="829">
        <v>85</v>
      </c>
      <c r="AV353" s="796"/>
      <c r="AW353" s="788"/>
      <c r="AX353" s="788"/>
      <c r="AY353" s="788"/>
      <c r="AZ353" s="788"/>
      <c r="BA353" s="788"/>
      <c r="BB353" s="788"/>
      <c r="BC353" s="788"/>
      <c r="BD353" s="788"/>
      <c r="BE353" s="788"/>
      <c r="BF353" s="788"/>
      <c r="BG353" s="788"/>
      <c r="BH353" s="788"/>
      <c r="BI353" s="788"/>
      <c r="BJ353" s="788"/>
      <c r="BK353" s="793"/>
      <c r="BL353" s="777"/>
      <c r="BM353" s="773"/>
      <c r="BN353" s="773"/>
      <c r="BO353" s="773"/>
      <c r="BP353" s="784"/>
      <c r="BQ353" s="796" t="s">
        <v>1971</v>
      </c>
      <c r="BR353" s="788" t="s">
        <v>1971</v>
      </c>
      <c r="BS353" s="788" t="s">
        <v>1971</v>
      </c>
      <c r="BT353" s="788" t="s">
        <v>1971</v>
      </c>
      <c r="BU353" s="793" t="s">
        <v>1971</v>
      </c>
      <c r="BV353" s="796" t="s">
        <v>1971</v>
      </c>
      <c r="BW353" s="788" t="s">
        <v>1971</v>
      </c>
      <c r="BX353" s="788" t="s">
        <v>1971</v>
      </c>
      <c r="BY353" s="788" t="s">
        <v>1971</v>
      </c>
      <c r="BZ353" s="788" t="s">
        <v>1971</v>
      </c>
      <c r="CA353" s="796" t="s">
        <v>1971</v>
      </c>
      <c r="CB353" s="788" t="s">
        <v>1971</v>
      </c>
      <c r="CC353" s="788" t="s">
        <v>1971</v>
      </c>
      <c r="CD353" s="788" t="s">
        <v>1971</v>
      </c>
      <c r="CE353" s="793" t="s">
        <v>1971</v>
      </c>
      <c r="CF353" s="788" t="s">
        <v>1971</v>
      </c>
      <c r="CG353" s="788" t="s">
        <v>1971</v>
      </c>
      <c r="CH353" s="788" t="s">
        <v>1971</v>
      </c>
      <c r="CI353" s="788" t="s">
        <v>1971</v>
      </c>
      <c r="CJ353" s="793" t="s">
        <v>1971</v>
      </c>
      <c r="CK353" s="796" t="s">
        <v>1971</v>
      </c>
      <c r="CL353" s="788" t="s">
        <v>1971</v>
      </c>
      <c r="CM353" s="788" t="s">
        <v>1971</v>
      </c>
      <c r="CN353" s="788" t="s">
        <v>1971</v>
      </c>
      <c r="CO353" s="793" t="s">
        <v>1971</v>
      </c>
      <c r="CP353" s="796" t="s">
        <v>1971</v>
      </c>
      <c r="CQ353" s="788" t="s">
        <v>1971</v>
      </c>
      <c r="CR353" s="788" t="s">
        <v>1971</v>
      </c>
      <c r="CS353" s="788" t="s">
        <v>1971</v>
      </c>
      <c r="CT353" s="793" t="s">
        <v>1971</v>
      </c>
      <c r="CU353" s="1273" t="s">
        <v>1971</v>
      </c>
      <c r="CV353" s="1272" t="s">
        <v>1971</v>
      </c>
      <c r="CW353" s="1272" t="s">
        <v>1971</v>
      </c>
      <c r="CX353" s="1274" t="s">
        <v>1971</v>
      </c>
      <c r="CY353" s="1272" t="s">
        <v>1971</v>
      </c>
      <c r="CZ353" s="1272" t="s">
        <v>1971</v>
      </c>
      <c r="DA353" s="1272" t="s">
        <v>1971</v>
      </c>
      <c r="DB353" s="1274" t="s">
        <v>1971</v>
      </c>
      <c r="DC353" s="773"/>
      <c r="DD353" s="801">
        <v>1</v>
      </c>
      <c r="DE353" s="802"/>
    </row>
    <row r="354" spans="1:109" ht="15.75" customHeight="1">
      <c r="A354" s="760" t="s">
        <v>1036</v>
      </c>
      <c r="B354" s="761">
        <v>348</v>
      </c>
      <c r="C354" s="777" t="s">
        <v>3434</v>
      </c>
      <c r="D354" s="761"/>
      <c r="E354" s="761"/>
      <c r="F354" s="773" t="s">
        <v>2061</v>
      </c>
      <c r="G354" s="778" t="s">
        <v>2062</v>
      </c>
      <c r="H354" s="779"/>
      <c r="I354" s="780"/>
      <c r="J354" s="781"/>
      <c r="K354" s="781"/>
      <c r="L354" s="781"/>
      <c r="M354" s="781"/>
      <c r="N354" s="781"/>
      <c r="O354" s="781"/>
      <c r="P354" s="782"/>
      <c r="Q354" s="783">
        <f t="shared" si="5"/>
        <v>0</v>
      </c>
      <c r="R354" s="777" t="s">
        <v>963</v>
      </c>
      <c r="S354" s="761"/>
      <c r="T354" s="784"/>
      <c r="U354" s="761"/>
      <c r="V354" s="1236" t="s">
        <v>1030</v>
      </c>
      <c r="W354" s="761" t="s">
        <v>2063</v>
      </c>
      <c r="X354" s="1299">
        <v>0</v>
      </c>
      <c r="Y354" s="807"/>
      <c r="Z354" s="778"/>
      <c r="AA354" s="773"/>
      <c r="AB354" s="773"/>
      <c r="AC354" s="773"/>
      <c r="AD354" s="773"/>
      <c r="AE354" s="773"/>
      <c r="AF354" s="787"/>
      <c r="AG354" s="788"/>
      <c r="AH354" s="788"/>
      <c r="AI354" s="788"/>
      <c r="AJ354" s="788"/>
      <c r="AK354" s="788"/>
      <c r="AL354" s="788"/>
      <c r="AM354" s="788"/>
      <c r="AN354" s="788"/>
      <c r="AO354" s="788"/>
      <c r="AP354" s="788"/>
      <c r="AQ354" s="796" t="s">
        <v>2064</v>
      </c>
      <c r="AR354" s="788" t="s">
        <v>2064</v>
      </c>
      <c r="AS354" s="788" t="s">
        <v>2064</v>
      </c>
      <c r="AT354" s="788" t="s">
        <v>2064</v>
      </c>
      <c r="AU354" s="793" t="s">
        <v>2064</v>
      </c>
      <c r="AV354" s="796"/>
      <c r="AW354" s="788"/>
      <c r="AX354" s="788"/>
      <c r="AY354" s="788"/>
      <c r="AZ354" s="788"/>
      <c r="BA354" s="788"/>
      <c r="BB354" s="788"/>
      <c r="BC354" s="788"/>
      <c r="BD354" s="788"/>
      <c r="BE354" s="788"/>
      <c r="BF354" s="788"/>
      <c r="BG354" s="788"/>
      <c r="BH354" s="788"/>
      <c r="BI354" s="788"/>
      <c r="BJ354" s="788"/>
      <c r="BK354" s="793"/>
      <c r="BL354" s="777"/>
      <c r="BM354" s="773"/>
      <c r="BN354" s="773"/>
      <c r="BO354" s="773"/>
      <c r="BP354" s="784"/>
      <c r="BQ354" s="796" t="s">
        <v>1971</v>
      </c>
      <c r="BR354" s="788" t="s">
        <v>1971</v>
      </c>
      <c r="BS354" s="788" t="s">
        <v>1971</v>
      </c>
      <c r="BT354" s="788" t="s">
        <v>1971</v>
      </c>
      <c r="BU354" s="793" t="s">
        <v>1971</v>
      </c>
      <c r="BV354" s="796" t="s">
        <v>1971</v>
      </c>
      <c r="BW354" s="788" t="s">
        <v>1971</v>
      </c>
      <c r="BX354" s="788" t="s">
        <v>1971</v>
      </c>
      <c r="BY354" s="788" t="s">
        <v>1971</v>
      </c>
      <c r="BZ354" s="788" t="s">
        <v>1971</v>
      </c>
      <c r="CA354" s="796" t="s">
        <v>1971</v>
      </c>
      <c r="CB354" s="788" t="s">
        <v>1971</v>
      </c>
      <c r="CC354" s="788" t="s">
        <v>1971</v>
      </c>
      <c r="CD354" s="788" t="s">
        <v>1971</v>
      </c>
      <c r="CE354" s="793" t="s">
        <v>1971</v>
      </c>
      <c r="CF354" s="788" t="s">
        <v>1971</v>
      </c>
      <c r="CG354" s="788" t="s">
        <v>1971</v>
      </c>
      <c r="CH354" s="788" t="s">
        <v>1971</v>
      </c>
      <c r="CI354" s="788" t="s">
        <v>1971</v>
      </c>
      <c r="CJ354" s="793" t="s">
        <v>1971</v>
      </c>
      <c r="CK354" s="796" t="s">
        <v>1971</v>
      </c>
      <c r="CL354" s="788" t="s">
        <v>1971</v>
      </c>
      <c r="CM354" s="788" t="s">
        <v>1971</v>
      </c>
      <c r="CN354" s="788" t="s">
        <v>1971</v>
      </c>
      <c r="CO354" s="793" t="s">
        <v>1971</v>
      </c>
      <c r="CP354" s="796" t="s">
        <v>1971</v>
      </c>
      <c r="CQ354" s="788" t="s">
        <v>1971</v>
      </c>
      <c r="CR354" s="788" t="s">
        <v>1971</v>
      </c>
      <c r="CS354" s="788" t="s">
        <v>1971</v>
      </c>
      <c r="CT354" s="793" t="s">
        <v>1971</v>
      </c>
      <c r="CU354" s="1273" t="s">
        <v>1971</v>
      </c>
      <c r="CV354" s="1272" t="s">
        <v>1971</v>
      </c>
      <c r="CW354" s="1272" t="s">
        <v>1971</v>
      </c>
      <c r="CX354" s="1274" t="s">
        <v>1971</v>
      </c>
      <c r="CY354" s="1272" t="s">
        <v>1971</v>
      </c>
      <c r="CZ354" s="1272" t="s">
        <v>1971</v>
      </c>
      <c r="DA354" s="1272" t="s">
        <v>1971</v>
      </c>
      <c r="DB354" s="1274" t="s">
        <v>1971</v>
      </c>
      <c r="DC354" s="773"/>
      <c r="DD354" s="801"/>
      <c r="DE354" s="802"/>
    </row>
    <row r="355" spans="1:109" ht="15.75" customHeight="1">
      <c r="A355" s="760" t="s">
        <v>993</v>
      </c>
      <c r="B355" s="761">
        <v>349</v>
      </c>
      <c r="C355" s="777" t="s">
        <v>3435</v>
      </c>
      <c r="D355" s="761" t="s">
        <v>2449</v>
      </c>
      <c r="E355" s="761" t="s">
        <v>1936</v>
      </c>
      <c r="F355" s="773" t="s">
        <v>3436</v>
      </c>
      <c r="G355" s="778" t="s">
        <v>3437</v>
      </c>
      <c r="H355" s="779" t="s">
        <v>3438</v>
      </c>
      <c r="I355" s="780"/>
      <c r="J355" s="781"/>
      <c r="K355" s="781"/>
      <c r="L355" s="781"/>
      <c r="M355" s="781">
        <v>1</v>
      </c>
      <c r="N355" s="781"/>
      <c r="O355" s="781"/>
      <c r="P355" s="782"/>
      <c r="Q355" s="783">
        <f t="shared" si="5"/>
        <v>1</v>
      </c>
      <c r="R355" s="777" t="s">
        <v>975</v>
      </c>
      <c r="S355" s="761" t="s">
        <v>964</v>
      </c>
      <c r="T355" s="784" t="s">
        <v>965</v>
      </c>
      <c r="U355" s="761" t="s">
        <v>2698</v>
      </c>
      <c r="V355" s="761" t="s">
        <v>991</v>
      </c>
      <c r="W355" s="761" t="s">
        <v>3439</v>
      </c>
      <c r="X355" s="1299">
        <v>0</v>
      </c>
      <c r="Y355" s="809" t="s">
        <v>978</v>
      </c>
      <c r="Z355" s="778"/>
      <c r="AA355" s="773"/>
      <c r="AB355" s="773"/>
      <c r="AC355" s="773"/>
      <c r="AD355" s="773"/>
      <c r="AE355" s="773"/>
      <c r="AF355" s="787"/>
      <c r="AG355" s="788"/>
      <c r="AH355" s="788"/>
      <c r="AI355" s="788"/>
      <c r="AJ355" s="788"/>
      <c r="AK355" s="788"/>
      <c r="AL355" s="788"/>
      <c r="AM355" s="788"/>
      <c r="AN355" s="788"/>
      <c r="AO355" s="788"/>
      <c r="AP355" s="788"/>
      <c r="AQ355" s="796">
        <v>168053</v>
      </c>
      <c r="AR355" s="788">
        <v>167885</v>
      </c>
      <c r="AS355" s="788">
        <v>167716</v>
      </c>
      <c r="AT355" s="788">
        <v>167548</v>
      </c>
      <c r="AU355" s="799">
        <v>167380</v>
      </c>
      <c r="AV355" s="796"/>
      <c r="AW355" s="788"/>
      <c r="AX355" s="788"/>
      <c r="AY355" s="788"/>
      <c r="AZ355" s="788"/>
      <c r="BA355" s="788"/>
      <c r="BB355" s="788"/>
      <c r="BC355" s="788"/>
      <c r="BD355" s="788"/>
      <c r="BE355" s="788"/>
      <c r="BF355" s="788"/>
      <c r="BG355" s="788"/>
      <c r="BH355" s="788"/>
      <c r="BI355" s="788"/>
      <c r="BJ355" s="788"/>
      <c r="BK355" s="793"/>
      <c r="BL355" s="777" t="s">
        <v>961</v>
      </c>
      <c r="BM355" s="773" t="s">
        <v>961</v>
      </c>
      <c r="BN355" s="773" t="s">
        <v>961</v>
      </c>
      <c r="BO355" s="773" t="s">
        <v>961</v>
      </c>
      <c r="BP355" s="784" t="s">
        <v>961</v>
      </c>
      <c r="BQ355" s="796" t="s">
        <v>1971</v>
      </c>
      <c r="BR355" s="788" t="s">
        <v>1971</v>
      </c>
      <c r="BS355" s="788" t="s">
        <v>1971</v>
      </c>
      <c r="BT355" s="788" t="s">
        <v>1971</v>
      </c>
      <c r="BU355" s="793" t="s">
        <v>1971</v>
      </c>
      <c r="BV355" s="794" t="s">
        <v>1971</v>
      </c>
      <c r="BW355" s="795" t="s">
        <v>1971</v>
      </c>
      <c r="BX355" s="795" t="s">
        <v>1971</v>
      </c>
      <c r="BY355" s="795" t="s">
        <v>1971</v>
      </c>
      <c r="BZ355" s="795" t="s">
        <v>1971</v>
      </c>
      <c r="CA355" s="796" t="s">
        <v>1971</v>
      </c>
      <c r="CB355" s="788" t="s">
        <v>1971</v>
      </c>
      <c r="CC355" s="788" t="s">
        <v>1971</v>
      </c>
      <c r="CD355" s="788" t="s">
        <v>1971</v>
      </c>
      <c r="CE355" s="793" t="s">
        <v>1971</v>
      </c>
      <c r="CF355" s="788" t="s">
        <v>1971</v>
      </c>
      <c r="CG355" s="788" t="s">
        <v>1971</v>
      </c>
      <c r="CH355" s="788" t="s">
        <v>1971</v>
      </c>
      <c r="CI355" s="788" t="s">
        <v>1971</v>
      </c>
      <c r="CJ355" s="793" t="s">
        <v>1971</v>
      </c>
      <c r="CK355" s="796" t="s">
        <v>1971</v>
      </c>
      <c r="CL355" s="788" t="s">
        <v>1971</v>
      </c>
      <c r="CM355" s="788" t="s">
        <v>1971</v>
      </c>
      <c r="CN355" s="788" t="s">
        <v>1971</v>
      </c>
      <c r="CO355" s="793" t="s">
        <v>1971</v>
      </c>
      <c r="CP355" s="796" t="s">
        <v>1971</v>
      </c>
      <c r="CQ355" s="788" t="s">
        <v>1971</v>
      </c>
      <c r="CR355" s="788" t="s">
        <v>1971</v>
      </c>
      <c r="CS355" s="788" t="s">
        <v>1971</v>
      </c>
      <c r="CT355" s="793" t="s">
        <v>1971</v>
      </c>
      <c r="CU355" s="1273" t="s">
        <v>1971</v>
      </c>
      <c r="CV355" s="1272" t="s">
        <v>1971</v>
      </c>
      <c r="CW355" s="1272" t="s">
        <v>1971</v>
      </c>
      <c r="CX355" s="1274" t="s">
        <v>1971</v>
      </c>
      <c r="CY355" s="1272">
        <v>1.5899999999999999E-4</v>
      </c>
      <c r="CZ355" s="1272" t="s">
        <v>1971</v>
      </c>
      <c r="DA355" s="1272" t="s">
        <v>1971</v>
      </c>
      <c r="DB355" s="1274" t="s">
        <v>1971</v>
      </c>
      <c r="DC355" s="773"/>
      <c r="DD355" s="801">
        <v>1</v>
      </c>
      <c r="DE355" s="802"/>
    </row>
    <row r="356" spans="1:109" ht="15.75" customHeight="1">
      <c r="A356" s="760" t="s">
        <v>993</v>
      </c>
      <c r="B356" s="761">
        <v>350</v>
      </c>
      <c r="C356" s="777" t="s">
        <v>3440</v>
      </c>
      <c r="D356" s="761" t="s">
        <v>2449</v>
      </c>
      <c r="E356" s="761" t="s">
        <v>1936</v>
      </c>
      <c r="F356" s="773" t="s">
        <v>3441</v>
      </c>
      <c r="G356" s="778" t="s">
        <v>3442</v>
      </c>
      <c r="H356" s="779" t="s">
        <v>3443</v>
      </c>
      <c r="I356" s="780"/>
      <c r="J356" s="781"/>
      <c r="K356" s="781"/>
      <c r="L356" s="781"/>
      <c r="M356" s="781">
        <v>1</v>
      </c>
      <c r="N356" s="781"/>
      <c r="O356" s="781"/>
      <c r="P356" s="782"/>
      <c r="Q356" s="783">
        <f t="shared" si="5"/>
        <v>1</v>
      </c>
      <c r="R356" s="777" t="s">
        <v>963</v>
      </c>
      <c r="S356" s="761"/>
      <c r="T356" s="784"/>
      <c r="U356" s="761" t="s">
        <v>2698</v>
      </c>
      <c r="V356" s="761" t="s">
        <v>991</v>
      </c>
      <c r="W356" s="761" t="s">
        <v>3444</v>
      </c>
      <c r="X356" s="1299">
        <v>0</v>
      </c>
      <c r="Y356" s="809" t="s">
        <v>966</v>
      </c>
      <c r="Z356" s="778"/>
      <c r="AA356" s="773"/>
      <c r="AB356" s="773"/>
      <c r="AC356" s="773"/>
      <c r="AD356" s="773"/>
      <c r="AE356" s="773"/>
      <c r="AF356" s="787"/>
      <c r="AG356" s="788"/>
      <c r="AH356" s="788"/>
      <c r="AI356" s="788"/>
      <c r="AJ356" s="788"/>
      <c r="AK356" s="788"/>
      <c r="AL356" s="788"/>
      <c r="AM356" s="788"/>
      <c r="AN356" s="788"/>
      <c r="AO356" s="788"/>
      <c r="AP356" s="788"/>
      <c r="AQ356" s="796">
        <v>688</v>
      </c>
      <c r="AR356" s="788">
        <v>688</v>
      </c>
      <c r="AS356" s="788">
        <v>688</v>
      </c>
      <c r="AT356" s="788">
        <v>688</v>
      </c>
      <c r="AU356" s="829">
        <v>688</v>
      </c>
      <c r="AV356" s="796"/>
      <c r="AW356" s="788"/>
      <c r="AX356" s="788"/>
      <c r="AY356" s="788"/>
      <c r="AZ356" s="788"/>
      <c r="BA356" s="788"/>
      <c r="BB356" s="788"/>
      <c r="BC356" s="788"/>
      <c r="BD356" s="788"/>
      <c r="BE356" s="788"/>
      <c r="BF356" s="788"/>
      <c r="BG356" s="788"/>
      <c r="BH356" s="788"/>
      <c r="BI356" s="788"/>
      <c r="BJ356" s="788"/>
      <c r="BK356" s="793"/>
      <c r="BL356" s="777"/>
      <c r="BM356" s="773"/>
      <c r="BN356" s="773"/>
      <c r="BO356" s="773"/>
      <c r="BP356" s="784"/>
      <c r="BQ356" s="796" t="s">
        <v>1971</v>
      </c>
      <c r="BR356" s="788" t="s">
        <v>1971</v>
      </c>
      <c r="BS356" s="788" t="s">
        <v>1971</v>
      </c>
      <c r="BT356" s="788" t="s">
        <v>1971</v>
      </c>
      <c r="BU356" s="793" t="s">
        <v>1971</v>
      </c>
      <c r="BV356" s="794" t="s">
        <v>1971</v>
      </c>
      <c r="BW356" s="795" t="s">
        <v>1971</v>
      </c>
      <c r="BX356" s="795" t="s">
        <v>1971</v>
      </c>
      <c r="BY356" s="795" t="s">
        <v>1971</v>
      </c>
      <c r="BZ356" s="795" t="s">
        <v>1971</v>
      </c>
      <c r="CA356" s="796" t="s">
        <v>1971</v>
      </c>
      <c r="CB356" s="788" t="s">
        <v>1971</v>
      </c>
      <c r="CC356" s="788" t="s">
        <v>1971</v>
      </c>
      <c r="CD356" s="788" t="s">
        <v>1971</v>
      </c>
      <c r="CE356" s="793" t="s">
        <v>1971</v>
      </c>
      <c r="CF356" s="788" t="s">
        <v>1971</v>
      </c>
      <c r="CG356" s="788" t="s">
        <v>1971</v>
      </c>
      <c r="CH356" s="788" t="s">
        <v>1971</v>
      </c>
      <c r="CI356" s="788" t="s">
        <v>1971</v>
      </c>
      <c r="CJ356" s="793" t="s">
        <v>1971</v>
      </c>
      <c r="CK356" s="796" t="s">
        <v>1971</v>
      </c>
      <c r="CL356" s="788" t="s">
        <v>1971</v>
      </c>
      <c r="CM356" s="788" t="s">
        <v>1971</v>
      </c>
      <c r="CN356" s="788" t="s">
        <v>1971</v>
      </c>
      <c r="CO356" s="793" t="s">
        <v>1971</v>
      </c>
      <c r="CP356" s="796" t="s">
        <v>1971</v>
      </c>
      <c r="CQ356" s="788" t="s">
        <v>1971</v>
      </c>
      <c r="CR356" s="788" t="s">
        <v>1971</v>
      </c>
      <c r="CS356" s="788" t="s">
        <v>1971</v>
      </c>
      <c r="CT356" s="793" t="s">
        <v>1971</v>
      </c>
      <c r="CU356" s="1273" t="s">
        <v>1971</v>
      </c>
      <c r="CV356" s="1272" t="s">
        <v>1971</v>
      </c>
      <c r="CW356" s="1272" t="s">
        <v>1971</v>
      </c>
      <c r="CX356" s="1274" t="s">
        <v>1971</v>
      </c>
      <c r="CY356" s="1272" t="s">
        <v>1971</v>
      </c>
      <c r="CZ356" s="1272" t="s">
        <v>1971</v>
      </c>
      <c r="DA356" s="1272" t="s">
        <v>1971</v>
      </c>
      <c r="DB356" s="1274" t="s">
        <v>1971</v>
      </c>
      <c r="DC356" s="773"/>
      <c r="DD356" s="801">
        <v>1</v>
      </c>
      <c r="DE356" s="802"/>
    </row>
    <row r="357" spans="1:109" ht="15.75" customHeight="1">
      <c r="A357" s="760" t="s">
        <v>993</v>
      </c>
      <c r="B357" s="761">
        <v>351</v>
      </c>
      <c r="C357" s="777" t="s">
        <v>3445</v>
      </c>
      <c r="D357" s="761" t="s">
        <v>2449</v>
      </c>
      <c r="E357" s="761" t="s">
        <v>1936</v>
      </c>
      <c r="F357" s="773" t="s">
        <v>3446</v>
      </c>
      <c r="G357" s="778" t="s">
        <v>3447</v>
      </c>
      <c r="H357" s="779" t="s">
        <v>3448</v>
      </c>
      <c r="I357" s="780"/>
      <c r="J357" s="781">
        <v>0.5</v>
      </c>
      <c r="K357" s="781">
        <v>0.5</v>
      </c>
      <c r="L357" s="781"/>
      <c r="M357" s="781"/>
      <c r="N357" s="781"/>
      <c r="O357" s="781"/>
      <c r="P357" s="782"/>
      <c r="Q357" s="783">
        <f t="shared" si="5"/>
        <v>1</v>
      </c>
      <c r="R357" s="777" t="s">
        <v>975</v>
      </c>
      <c r="S357" s="761" t="s">
        <v>964</v>
      </c>
      <c r="T357" s="784" t="s">
        <v>965</v>
      </c>
      <c r="U357" s="761" t="s">
        <v>2698</v>
      </c>
      <c r="V357" s="761" t="s">
        <v>991</v>
      </c>
      <c r="W357" s="761" t="s">
        <v>3449</v>
      </c>
      <c r="X357" s="1299">
        <v>0</v>
      </c>
      <c r="Y357" s="809" t="s">
        <v>966</v>
      </c>
      <c r="Z357" s="778"/>
      <c r="AA357" s="773"/>
      <c r="AB357" s="773"/>
      <c r="AC357" s="773"/>
      <c r="AD357" s="773"/>
      <c r="AE357" s="773"/>
      <c r="AF357" s="787"/>
      <c r="AG357" s="788"/>
      <c r="AH357" s="788"/>
      <c r="AI357" s="788"/>
      <c r="AJ357" s="812"/>
      <c r="AK357" s="812"/>
      <c r="AL357" s="812"/>
      <c r="AM357" s="812"/>
      <c r="AN357" s="812"/>
      <c r="AO357" s="812"/>
      <c r="AP357" s="812"/>
      <c r="AQ357" s="794">
        <v>50</v>
      </c>
      <c r="AR357" s="795">
        <v>50</v>
      </c>
      <c r="AS357" s="795">
        <v>50</v>
      </c>
      <c r="AT357" s="795">
        <v>50</v>
      </c>
      <c r="AU357" s="808">
        <v>50</v>
      </c>
      <c r="AV357" s="811"/>
      <c r="AW357" s="812"/>
      <c r="AX357" s="812"/>
      <c r="AY357" s="812"/>
      <c r="AZ357" s="812"/>
      <c r="BA357" s="812"/>
      <c r="BB357" s="812"/>
      <c r="BC357" s="812"/>
      <c r="BD357" s="812"/>
      <c r="BE357" s="812"/>
      <c r="BF357" s="812"/>
      <c r="BG357" s="812"/>
      <c r="BH357" s="812"/>
      <c r="BI357" s="812"/>
      <c r="BJ357" s="812"/>
      <c r="BK357" s="813"/>
      <c r="BL357" s="777" t="s">
        <v>961</v>
      </c>
      <c r="BM357" s="773" t="s">
        <v>961</v>
      </c>
      <c r="BN357" s="773" t="s">
        <v>961</v>
      </c>
      <c r="BO357" s="773" t="s">
        <v>961</v>
      </c>
      <c r="BP357" s="784" t="s">
        <v>961</v>
      </c>
      <c r="BQ357" s="796" t="s">
        <v>1971</v>
      </c>
      <c r="BR357" s="788" t="s">
        <v>1971</v>
      </c>
      <c r="BS357" s="788" t="s">
        <v>1971</v>
      </c>
      <c r="BT357" s="788" t="s">
        <v>1971</v>
      </c>
      <c r="BU357" s="793" t="s">
        <v>1971</v>
      </c>
      <c r="BV357" s="794" t="s">
        <v>1971</v>
      </c>
      <c r="BW357" s="795" t="s">
        <v>1971</v>
      </c>
      <c r="BX357" s="795" t="s">
        <v>1971</v>
      </c>
      <c r="BY357" s="795" t="s">
        <v>1971</v>
      </c>
      <c r="BZ357" s="795" t="s">
        <v>1971</v>
      </c>
      <c r="CA357" s="796" t="s">
        <v>1971</v>
      </c>
      <c r="CB357" s="788" t="s">
        <v>1971</v>
      </c>
      <c r="CC357" s="788" t="s">
        <v>1971</v>
      </c>
      <c r="CD357" s="788" t="s">
        <v>1971</v>
      </c>
      <c r="CE357" s="793" t="s">
        <v>1971</v>
      </c>
      <c r="CF357" s="788" t="s">
        <v>1971</v>
      </c>
      <c r="CG357" s="788" t="s">
        <v>1971</v>
      </c>
      <c r="CH357" s="788" t="s">
        <v>1971</v>
      </c>
      <c r="CI357" s="788" t="s">
        <v>1971</v>
      </c>
      <c r="CJ357" s="788" t="s">
        <v>1971</v>
      </c>
      <c r="CK357" s="796" t="s">
        <v>1971</v>
      </c>
      <c r="CL357" s="788" t="s">
        <v>1971</v>
      </c>
      <c r="CM357" s="788" t="s">
        <v>1971</v>
      </c>
      <c r="CN357" s="788" t="s">
        <v>1971</v>
      </c>
      <c r="CO357" s="793" t="s">
        <v>1971</v>
      </c>
      <c r="CP357" s="796" t="s">
        <v>1971</v>
      </c>
      <c r="CQ357" s="788" t="s">
        <v>1971</v>
      </c>
      <c r="CR357" s="788" t="s">
        <v>1971</v>
      </c>
      <c r="CS357" s="788" t="s">
        <v>1971</v>
      </c>
      <c r="CT357" s="793" t="s">
        <v>1971</v>
      </c>
      <c r="CU357" s="1273" t="s">
        <v>1971</v>
      </c>
      <c r="CV357" s="1272" t="s">
        <v>1971</v>
      </c>
      <c r="CW357" s="1272" t="s">
        <v>1971</v>
      </c>
      <c r="CX357" s="1274" t="s">
        <v>1971</v>
      </c>
      <c r="CY357" s="1272">
        <v>2.1000000000000001E-4</v>
      </c>
      <c r="CZ357" s="1272" t="s">
        <v>1971</v>
      </c>
      <c r="DA357" s="1272" t="s">
        <v>1971</v>
      </c>
      <c r="DB357" s="1274" t="s">
        <v>1971</v>
      </c>
      <c r="DC357" s="773"/>
      <c r="DD357" s="801">
        <v>1</v>
      </c>
      <c r="DE357" s="802"/>
    </row>
    <row r="358" spans="1:109" ht="15.75" customHeight="1">
      <c r="A358" s="760" t="s">
        <v>993</v>
      </c>
      <c r="B358" s="761">
        <v>352</v>
      </c>
      <c r="C358" s="777" t="s">
        <v>3450</v>
      </c>
      <c r="D358" s="761" t="s">
        <v>2449</v>
      </c>
      <c r="E358" s="761" t="s">
        <v>1920</v>
      </c>
      <c r="F358" s="773" t="s">
        <v>3451</v>
      </c>
      <c r="G358" s="778" t="s">
        <v>2198</v>
      </c>
      <c r="H358" s="779" t="s">
        <v>3452</v>
      </c>
      <c r="I358" s="780"/>
      <c r="J358" s="781"/>
      <c r="K358" s="781"/>
      <c r="L358" s="781"/>
      <c r="M358" s="781">
        <v>1</v>
      </c>
      <c r="N358" s="781"/>
      <c r="O358" s="781"/>
      <c r="P358" s="782"/>
      <c r="Q358" s="783">
        <f t="shared" si="5"/>
        <v>1</v>
      </c>
      <c r="R358" s="777" t="s">
        <v>963</v>
      </c>
      <c r="S358" s="761"/>
      <c r="T358" s="784"/>
      <c r="U358" s="761" t="s">
        <v>2698</v>
      </c>
      <c r="V358" s="761" t="s">
        <v>293</v>
      </c>
      <c r="W358" s="761" t="s">
        <v>3453</v>
      </c>
      <c r="X358" s="1299">
        <v>1</v>
      </c>
      <c r="Y358" s="809" t="s">
        <v>966</v>
      </c>
      <c r="Z358" s="778"/>
      <c r="AA358" s="773"/>
      <c r="AB358" s="773"/>
      <c r="AC358" s="773"/>
      <c r="AD358" s="773"/>
      <c r="AE358" s="773"/>
      <c r="AF358" s="787"/>
      <c r="AG358" s="788"/>
      <c r="AH358" s="788"/>
      <c r="AI358" s="788"/>
      <c r="AJ358" s="788"/>
      <c r="AK358" s="788"/>
      <c r="AL358" s="788"/>
      <c r="AM358" s="788"/>
      <c r="AN358" s="788"/>
      <c r="AO358" s="788"/>
      <c r="AP358" s="788"/>
      <c r="AQ358" s="794">
        <v>62.5</v>
      </c>
      <c r="AR358" s="795">
        <v>63</v>
      </c>
      <c r="AS358" s="795">
        <v>63.5</v>
      </c>
      <c r="AT358" s="795">
        <v>64</v>
      </c>
      <c r="AU358" s="872">
        <v>64.5</v>
      </c>
      <c r="AV358" s="796"/>
      <c r="AW358" s="788"/>
      <c r="AX358" s="788"/>
      <c r="AY358" s="788"/>
      <c r="AZ358" s="851"/>
      <c r="BA358" s="788"/>
      <c r="BB358" s="788"/>
      <c r="BC358" s="788"/>
      <c r="BD358" s="788"/>
      <c r="BE358" s="851"/>
      <c r="BF358" s="788"/>
      <c r="BG358" s="788"/>
      <c r="BH358" s="788"/>
      <c r="BI358" s="788"/>
      <c r="BJ358" s="851"/>
      <c r="BK358" s="853"/>
      <c r="BL358" s="777"/>
      <c r="BM358" s="773"/>
      <c r="BN358" s="773"/>
      <c r="BO358" s="773"/>
      <c r="BP358" s="784"/>
      <c r="BQ358" s="796" t="s">
        <v>1971</v>
      </c>
      <c r="BR358" s="788" t="s">
        <v>1971</v>
      </c>
      <c r="BS358" s="788" t="s">
        <v>1971</v>
      </c>
      <c r="BT358" s="788" t="s">
        <v>1971</v>
      </c>
      <c r="BU358" s="793" t="s">
        <v>1971</v>
      </c>
      <c r="BV358" s="794" t="s">
        <v>1971</v>
      </c>
      <c r="BW358" s="795" t="s">
        <v>1971</v>
      </c>
      <c r="BX358" s="795" t="s">
        <v>1971</v>
      </c>
      <c r="BY358" s="795" t="s">
        <v>1971</v>
      </c>
      <c r="BZ358" s="795" t="s">
        <v>1971</v>
      </c>
      <c r="CA358" s="796" t="s">
        <v>1971</v>
      </c>
      <c r="CB358" s="788" t="s">
        <v>1971</v>
      </c>
      <c r="CC358" s="788" t="s">
        <v>1971</v>
      </c>
      <c r="CD358" s="788" t="s">
        <v>1971</v>
      </c>
      <c r="CE358" s="793" t="s">
        <v>1971</v>
      </c>
      <c r="CF358" s="788" t="s">
        <v>1971</v>
      </c>
      <c r="CG358" s="788" t="s">
        <v>1971</v>
      </c>
      <c r="CH358" s="788" t="s">
        <v>1971</v>
      </c>
      <c r="CI358" s="788" t="s">
        <v>1971</v>
      </c>
      <c r="CJ358" s="793" t="s">
        <v>1971</v>
      </c>
      <c r="CK358" s="796" t="s">
        <v>1971</v>
      </c>
      <c r="CL358" s="788" t="s">
        <v>1971</v>
      </c>
      <c r="CM358" s="788" t="s">
        <v>1971</v>
      </c>
      <c r="CN358" s="788" t="s">
        <v>1971</v>
      </c>
      <c r="CO358" s="793" t="s">
        <v>1971</v>
      </c>
      <c r="CP358" s="796" t="s">
        <v>1971</v>
      </c>
      <c r="CQ358" s="788" t="s">
        <v>1971</v>
      </c>
      <c r="CR358" s="788" t="s">
        <v>1971</v>
      </c>
      <c r="CS358" s="788" t="s">
        <v>1971</v>
      </c>
      <c r="CT358" s="793" t="s">
        <v>1971</v>
      </c>
      <c r="CU358" s="1273" t="s">
        <v>1971</v>
      </c>
      <c r="CV358" s="1272" t="s">
        <v>1971</v>
      </c>
      <c r="CW358" s="1272" t="s">
        <v>1971</v>
      </c>
      <c r="CX358" s="1274" t="s">
        <v>1971</v>
      </c>
      <c r="CY358" s="1272" t="s">
        <v>1971</v>
      </c>
      <c r="CZ358" s="1272" t="s">
        <v>1971</v>
      </c>
      <c r="DA358" s="1272" t="s">
        <v>1971</v>
      </c>
      <c r="DB358" s="1274" t="s">
        <v>1971</v>
      </c>
      <c r="DC358" s="773"/>
      <c r="DD358" s="801">
        <v>1</v>
      </c>
      <c r="DE358" s="802"/>
    </row>
    <row r="359" spans="1:109" ht="15.75" customHeight="1">
      <c r="A359" s="760" t="s">
        <v>993</v>
      </c>
      <c r="B359" s="761">
        <v>353</v>
      </c>
      <c r="C359" s="777" t="s">
        <v>3454</v>
      </c>
      <c r="D359" s="761" t="s">
        <v>3455</v>
      </c>
      <c r="E359" s="761" t="s">
        <v>1920</v>
      </c>
      <c r="F359" s="773" t="s">
        <v>3456</v>
      </c>
      <c r="G359" s="778" t="s">
        <v>2421</v>
      </c>
      <c r="H359" s="779" t="s">
        <v>3457</v>
      </c>
      <c r="I359" s="780"/>
      <c r="J359" s="781">
        <v>0.5</v>
      </c>
      <c r="K359" s="781">
        <v>0.5</v>
      </c>
      <c r="L359" s="781"/>
      <c r="M359" s="781"/>
      <c r="N359" s="781"/>
      <c r="O359" s="781"/>
      <c r="P359" s="782"/>
      <c r="Q359" s="783">
        <f t="shared" si="5"/>
        <v>1</v>
      </c>
      <c r="R359" s="777" t="s">
        <v>988</v>
      </c>
      <c r="S359" s="761" t="s">
        <v>964</v>
      </c>
      <c r="T359" s="784" t="s">
        <v>965</v>
      </c>
      <c r="U359" s="761" t="s">
        <v>2423</v>
      </c>
      <c r="V359" s="761" t="s">
        <v>991</v>
      </c>
      <c r="W359" s="761" t="s">
        <v>2424</v>
      </c>
      <c r="X359" s="1299">
        <v>0</v>
      </c>
      <c r="Y359" s="809" t="s">
        <v>966</v>
      </c>
      <c r="Z359" s="778"/>
      <c r="AA359" s="773"/>
      <c r="AB359" s="773"/>
      <c r="AC359" s="773"/>
      <c r="AD359" s="773"/>
      <c r="AE359" s="773"/>
      <c r="AF359" s="787"/>
      <c r="AG359" s="788"/>
      <c r="AH359" s="788"/>
      <c r="AI359" s="804"/>
      <c r="AJ359" s="804"/>
      <c r="AK359" s="804"/>
      <c r="AL359" s="804"/>
      <c r="AM359" s="804"/>
      <c r="AN359" s="804"/>
      <c r="AO359" s="804"/>
      <c r="AP359" s="804"/>
      <c r="AQ359" s="873">
        <v>31050</v>
      </c>
      <c r="AR359" s="874">
        <v>31050</v>
      </c>
      <c r="AS359" s="874">
        <v>31050</v>
      </c>
      <c r="AT359" s="874">
        <v>31050</v>
      </c>
      <c r="AU359" s="875">
        <v>31050</v>
      </c>
      <c r="AV359" s="805"/>
      <c r="AW359" s="804"/>
      <c r="AX359" s="804"/>
      <c r="AY359" s="804"/>
      <c r="AZ359" s="876"/>
      <c r="BA359" s="804"/>
      <c r="BB359" s="804"/>
      <c r="BC359" s="804"/>
      <c r="BD359" s="804"/>
      <c r="BE359" s="804"/>
      <c r="BF359" s="804"/>
      <c r="BG359" s="804"/>
      <c r="BH359" s="804"/>
      <c r="BI359" s="804"/>
      <c r="BJ359" s="804"/>
      <c r="BK359" s="806"/>
      <c r="BL359" s="777" t="s">
        <v>961</v>
      </c>
      <c r="BM359" s="773" t="s">
        <v>961</v>
      </c>
      <c r="BN359" s="773" t="s">
        <v>961</v>
      </c>
      <c r="BO359" s="773" t="s">
        <v>961</v>
      </c>
      <c r="BP359" s="784" t="s">
        <v>961</v>
      </c>
      <c r="BQ359" s="796" t="s">
        <v>1971</v>
      </c>
      <c r="BR359" s="788" t="s">
        <v>1971</v>
      </c>
      <c r="BS359" s="788" t="s">
        <v>1971</v>
      </c>
      <c r="BT359" s="788" t="s">
        <v>1971</v>
      </c>
      <c r="BU359" s="793" t="s">
        <v>1971</v>
      </c>
      <c r="BV359" s="794" t="s">
        <v>1971</v>
      </c>
      <c r="BW359" s="795" t="s">
        <v>1971</v>
      </c>
      <c r="BX359" s="795" t="s">
        <v>1971</v>
      </c>
      <c r="BY359" s="795" t="s">
        <v>1971</v>
      </c>
      <c r="BZ359" s="795" t="s">
        <v>1971</v>
      </c>
      <c r="CA359" s="796" t="s">
        <v>1971</v>
      </c>
      <c r="CB359" s="788" t="s">
        <v>1971</v>
      </c>
      <c r="CC359" s="788" t="s">
        <v>1971</v>
      </c>
      <c r="CD359" s="788" t="s">
        <v>1971</v>
      </c>
      <c r="CE359" s="793" t="s">
        <v>1971</v>
      </c>
      <c r="CF359" s="788" t="s">
        <v>1971</v>
      </c>
      <c r="CG359" s="788" t="s">
        <v>1971</v>
      </c>
      <c r="CH359" s="788" t="s">
        <v>1971</v>
      </c>
      <c r="CI359" s="788" t="s">
        <v>1971</v>
      </c>
      <c r="CJ359" s="793" t="s">
        <v>1971</v>
      </c>
      <c r="CK359" s="796" t="s">
        <v>1971</v>
      </c>
      <c r="CL359" s="788" t="s">
        <v>1971</v>
      </c>
      <c r="CM359" s="788" t="s">
        <v>1971</v>
      </c>
      <c r="CN359" s="788" t="s">
        <v>1971</v>
      </c>
      <c r="CO359" s="793" t="s">
        <v>1971</v>
      </c>
      <c r="CP359" s="796" t="s">
        <v>1971</v>
      </c>
      <c r="CQ359" s="788" t="s">
        <v>1971</v>
      </c>
      <c r="CR359" s="788" t="s">
        <v>1971</v>
      </c>
      <c r="CS359" s="788" t="s">
        <v>1971</v>
      </c>
      <c r="CT359" s="793" t="s">
        <v>1971</v>
      </c>
      <c r="CU359" s="1273">
        <v>-7.4100000000000002E-6</v>
      </c>
      <c r="CV359" s="1272" t="s">
        <v>1971</v>
      </c>
      <c r="CW359" s="1272" t="s">
        <v>1971</v>
      </c>
      <c r="CX359" s="1274" t="s">
        <v>1971</v>
      </c>
      <c r="CY359" s="1272">
        <v>7.4100000000000002E-6</v>
      </c>
      <c r="CZ359" s="1272" t="s">
        <v>1971</v>
      </c>
      <c r="DA359" s="1272" t="s">
        <v>1971</v>
      </c>
      <c r="DB359" s="1274" t="s">
        <v>1971</v>
      </c>
      <c r="DC359" s="773"/>
      <c r="DD359" s="801">
        <v>1</v>
      </c>
      <c r="DE359" s="802"/>
    </row>
    <row r="360" spans="1:109" ht="15.75" customHeight="1">
      <c r="A360" s="760" t="s">
        <v>993</v>
      </c>
      <c r="B360" s="761">
        <v>354</v>
      </c>
      <c r="C360" s="777" t="s">
        <v>3458</v>
      </c>
      <c r="D360" s="761" t="s">
        <v>2400</v>
      </c>
      <c r="E360" s="761" t="s">
        <v>1936</v>
      </c>
      <c r="F360" s="773" t="s">
        <v>3459</v>
      </c>
      <c r="G360" s="778" t="s">
        <v>1016</v>
      </c>
      <c r="H360" s="779" t="s">
        <v>2416</v>
      </c>
      <c r="I360" s="780"/>
      <c r="J360" s="781">
        <v>0.1</v>
      </c>
      <c r="K360" s="781">
        <v>0.9</v>
      </c>
      <c r="L360" s="781"/>
      <c r="M360" s="781"/>
      <c r="N360" s="781"/>
      <c r="O360" s="781"/>
      <c r="P360" s="782"/>
      <c r="Q360" s="783">
        <f t="shared" si="5"/>
        <v>1</v>
      </c>
      <c r="R360" s="777" t="s">
        <v>984</v>
      </c>
      <c r="S360" s="761" t="s">
        <v>964</v>
      </c>
      <c r="T360" s="784" t="s">
        <v>965</v>
      </c>
      <c r="U360" s="761" t="s">
        <v>2135</v>
      </c>
      <c r="V360" s="761" t="s">
        <v>293</v>
      </c>
      <c r="W360" s="761" t="s">
        <v>3460</v>
      </c>
      <c r="X360" s="1299">
        <v>2</v>
      </c>
      <c r="Y360" s="809" t="s">
        <v>966</v>
      </c>
      <c r="Z360" s="778" t="s">
        <v>1016</v>
      </c>
      <c r="AA360" s="773"/>
      <c r="AB360" s="773"/>
      <c r="AC360" s="773"/>
      <c r="AD360" s="773"/>
      <c r="AE360" s="773"/>
      <c r="AF360" s="787"/>
      <c r="AG360" s="798"/>
      <c r="AH360" s="788"/>
      <c r="AI360" s="788"/>
      <c r="AJ360" s="788"/>
      <c r="AK360" s="788"/>
      <c r="AL360" s="788"/>
      <c r="AM360" s="788"/>
      <c r="AN360" s="788"/>
      <c r="AO360" s="877"/>
      <c r="AP360" s="788"/>
      <c r="AQ360" s="1394"/>
      <c r="AR360" s="1343"/>
      <c r="AS360" s="1348"/>
      <c r="AT360" s="1343"/>
      <c r="AU360" s="1344"/>
      <c r="AV360" s="796"/>
      <c r="AW360" s="788"/>
      <c r="AX360" s="788"/>
      <c r="AY360" s="788"/>
      <c r="AZ360" s="788"/>
      <c r="BA360" s="788"/>
      <c r="BB360" s="788"/>
      <c r="BC360" s="788"/>
      <c r="BD360" s="788"/>
      <c r="BE360" s="788"/>
      <c r="BF360" s="788"/>
      <c r="BG360" s="788"/>
      <c r="BH360" s="788"/>
      <c r="BI360" s="788"/>
      <c r="BJ360" s="788"/>
      <c r="BK360" s="793"/>
      <c r="BL360" s="1351"/>
      <c r="BM360" s="1352"/>
      <c r="BN360" s="1352"/>
      <c r="BO360" s="1352"/>
      <c r="BP360" s="1414"/>
      <c r="BQ360" s="1394"/>
      <c r="BR360" s="1343"/>
      <c r="BS360" s="1343"/>
      <c r="BT360" s="1343"/>
      <c r="BU360" s="1344"/>
      <c r="BV360" s="1395"/>
      <c r="BW360" s="1348"/>
      <c r="BX360" s="1348"/>
      <c r="BY360" s="1348"/>
      <c r="BZ360" s="1348"/>
      <c r="CA360" s="1394"/>
      <c r="CB360" s="1343"/>
      <c r="CC360" s="1343"/>
      <c r="CD360" s="1343"/>
      <c r="CE360" s="1344"/>
      <c r="CF360" s="1343"/>
      <c r="CG360" s="1343"/>
      <c r="CH360" s="1343"/>
      <c r="CI360" s="1343"/>
      <c r="CJ360" s="1344"/>
      <c r="CK360" s="1394"/>
      <c r="CL360" s="1343"/>
      <c r="CM360" s="1343"/>
      <c r="CN360" s="1343"/>
      <c r="CO360" s="1344"/>
      <c r="CP360" s="1394"/>
      <c r="CQ360" s="1343"/>
      <c r="CR360" s="1343"/>
      <c r="CS360" s="1343"/>
      <c r="CT360" s="1344"/>
      <c r="CU360" s="1499"/>
      <c r="CV360" s="1490"/>
      <c r="CW360" s="1490"/>
      <c r="CX360" s="1695"/>
      <c r="CY360" s="1490"/>
      <c r="CZ360" s="1490"/>
      <c r="DA360" s="1490"/>
      <c r="DB360" s="1695"/>
      <c r="DC360" s="1352"/>
      <c r="DD360" s="1696"/>
      <c r="DE360" s="1701"/>
    </row>
    <row r="361" spans="1:109" ht="15.75" customHeight="1">
      <c r="A361" s="760" t="s">
        <v>993</v>
      </c>
      <c r="B361" s="761">
        <v>355</v>
      </c>
      <c r="C361" s="777" t="s">
        <v>3461</v>
      </c>
      <c r="D361" s="761" t="s">
        <v>2400</v>
      </c>
      <c r="E361" s="761" t="s">
        <v>1920</v>
      </c>
      <c r="F361" s="773" t="s">
        <v>3462</v>
      </c>
      <c r="G361" s="778" t="s">
        <v>3463</v>
      </c>
      <c r="H361" s="779" t="s">
        <v>3464</v>
      </c>
      <c r="I361" s="780">
        <v>0.1</v>
      </c>
      <c r="J361" s="781"/>
      <c r="K361" s="781">
        <v>0.9</v>
      </c>
      <c r="L361" s="781"/>
      <c r="M361" s="781"/>
      <c r="N361" s="781"/>
      <c r="O361" s="781"/>
      <c r="P361" s="782"/>
      <c r="Q361" s="783">
        <f t="shared" si="5"/>
        <v>1</v>
      </c>
      <c r="R361" s="777" t="s">
        <v>988</v>
      </c>
      <c r="S361" s="761" t="s">
        <v>964</v>
      </c>
      <c r="T361" s="784" t="s">
        <v>977</v>
      </c>
      <c r="U361" s="761" t="s">
        <v>2135</v>
      </c>
      <c r="V361" s="761" t="s">
        <v>991</v>
      </c>
      <c r="W361" s="761" t="s">
        <v>3465</v>
      </c>
      <c r="X361" s="1299">
        <v>0</v>
      </c>
      <c r="Y361" s="809" t="s">
        <v>966</v>
      </c>
      <c r="Z361" s="778"/>
      <c r="AA361" s="773"/>
      <c r="AB361" s="773"/>
      <c r="AC361" s="773"/>
      <c r="AD361" s="773"/>
      <c r="AE361" s="773"/>
      <c r="AF361" s="787"/>
      <c r="AG361" s="788"/>
      <c r="AH361" s="788"/>
      <c r="AI361" s="788"/>
      <c r="AJ361" s="788"/>
      <c r="AK361" s="788"/>
      <c r="AL361" s="788"/>
      <c r="AM361" s="788"/>
      <c r="AN361" s="865"/>
      <c r="AO361" s="865"/>
      <c r="AP361" s="804"/>
      <c r="AQ361" s="796" t="s">
        <v>1971</v>
      </c>
      <c r="AR361" s="788" t="s">
        <v>1971</v>
      </c>
      <c r="AS361" s="788" t="s">
        <v>1971</v>
      </c>
      <c r="AT361" s="788" t="s">
        <v>1971</v>
      </c>
      <c r="AU361" s="793">
        <v>211</v>
      </c>
      <c r="AV361" s="796"/>
      <c r="AW361" s="788"/>
      <c r="AX361" s="788"/>
      <c r="AY361" s="788"/>
      <c r="AZ361" s="788"/>
      <c r="BA361" s="788"/>
      <c r="BB361" s="788"/>
      <c r="BC361" s="788"/>
      <c r="BD361" s="788"/>
      <c r="BE361" s="788"/>
      <c r="BF361" s="788"/>
      <c r="BG361" s="788"/>
      <c r="BH361" s="788"/>
      <c r="BI361" s="788"/>
      <c r="BJ361" s="788"/>
      <c r="BK361" s="793"/>
      <c r="BL361" s="777"/>
      <c r="BM361" s="773"/>
      <c r="BN361" s="773"/>
      <c r="BO361" s="773"/>
      <c r="BP361" s="784" t="s">
        <v>961</v>
      </c>
      <c r="BQ361" s="796" t="s">
        <v>1971</v>
      </c>
      <c r="BR361" s="788" t="s">
        <v>1971</v>
      </c>
      <c r="BS361" s="788" t="s">
        <v>1971</v>
      </c>
      <c r="BT361" s="788" t="s">
        <v>1971</v>
      </c>
      <c r="BU361" s="793" t="s">
        <v>1971</v>
      </c>
      <c r="BV361" s="794" t="s">
        <v>1971</v>
      </c>
      <c r="BW361" s="795" t="s">
        <v>1971</v>
      </c>
      <c r="BX361" s="795" t="s">
        <v>1971</v>
      </c>
      <c r="BY361" s="795" t="s">
        <v>1971</v>
      </c>
      <c r="BZ361" s="795" t="s">
        <v>1971</v>
      </c>
      <c r="CA361" s="796" t="s">
        <v>1971</v>
      </c>
      <c r="CB361" s="788" t="s">
        <v>1971</v>
      </c>
      <c r="CC361" s="788" t="s">
        <v>1971</v>
      </c>
      <c r="CD361" s="788" t="s">
        <v>1971</v>
      </c>
      <c r="CE361" s="793" t="s">
        <v>1971</v>
      </c>
      <c r="CF361" s="788" t="s">
        <v>1971</v>
      </c>
      <c r="CG361" s="788" t="s">
        <v>1971</v>
      </c>
      <c r="CH361" s="788" t="s">
        <v>1971</v>
      </c>
      <c r="CI361" s="788" t="s">
        <v>1971</v>
      </c>
      <c r="CJ361" s="793" t="s">
        <v>1971</v>
      </c>
      <c r="CK361" s="796" t="s">
        <v>1971</v>
      </c>
      <c r="CL361" s="788" t="s">
        <v>1971</v>
      </c>
      <c r="CM361" s="788" t="s">
        <v>1971</v>
      </c>
      <c r="CN361" s="788" t="s">
        <v>1971</v>
      </c>
      <c r="CO361" s="793" t="s">
        <v>1971</v>
      </c>
      <c r="CP361" s="796" t="s">
        <v>1971</v>
      </c>
      <c r="CQ361" s="788" t="s">
        <v>1971</v>
      </c>
      <c r="CR361" s="788" t="s">
        <v>1971</v>
      </c>
      <c r="CS361" s="788" t="s">
        <v>1971</v>
      </c>
      <c r="CT361" s="793" t="s">
        <v>1971</v>
      </c>
      <c r="CU361" s="1273">
        <v>-0.81499999999999995</v>
      </c>
      <c r="CV361" s="1272" t="s">
        <v>1971</v>
      </c>
      <c r="CW361" s="1272" t="s">
        <v>1971</v>
      </c>
      <c r="CX361" s="1274" t="s">
        <v>1971</v>
      </c>
      <c r="CY361" s="1272">
        <v>0.81499999999999995</v>
      </c>
      <c r="CZ361" s="1272" t="s">
        <v>1971</v>
      </c>
      <c r="DA361" s="1272" t="s">
        <v>1971</v>
      </c>
      <c r="DB361" s="1274" t="s">
        <v>1971</v>
      </c>
      <c r="DC361" s="773"/>
      <c r="DD361" s="801">
        <v>1</v>
      </c>
      <c r="DE361" s="802"/>
    </row>
    <row r="362" spans="1:109" ht="15.75" customHeight="1">
      <c r="A362" s="760" t="s">
        <v>993</v>
      </c>
      <c r="B362" s="761">
        <v>356</v>
      </c>
      <c r="C362" s="777" t="s">
        <v>3466</v>
      </c>
      <c r="D362" s="761" t="s">
        <v>2400</v>
      </c>
      <c r="E362" s="761" t="s">
        <v>1920</v>
      </c>
      <c r="F362" s="773" t="s">
        <v>3467</v>
      </c>
      <c r="G362" s="778" t="s">
        <v>3468</v>
      </c>
      <c r="H362" s="779" t="s">
        <v>3469</v>
      </c>
      <c r="I362" s="780">
        <v>1</v>
      </c>
      <c r="J362" s="781"/>
      <c r="K362" s="781"/>
      <c r="L362" s="781"/>
      <c r="M362" s="781"/>
      <c r="N362" s="781"/>
      <c r="O362" s="781"/>
      <c r="P362" s="782"/>
      <c r="Q362" s="783">
        <f t="shared" si="5"/>
        <v>1</v>
      </c>
      <c r="R362" s="777" t="s">
        <v>988</v>
      </c>
      <c r="S362" s="761" t="s">
        <v>964</v>
      </c>
      <c r="T362" s="784" t="s">
        <v>965</v>
      </c>
      <c r="U362" s="761" t="s">
        <v>2315</v>
      </c>
      <c r="V362" s="761" t="s">
        <v>991</v>
      </c>
      <c r="W362" s="761" t="s">
        <v>3372</v>
      </c>
      <c r="X362" s="1299">
        <v>1</v>
      </c>
      <c r="Y362" s="809" t="s">
        <v>966</v>
      </c>
      <c r="Z362" s="778"/>
      <c r="AA362" s="773"/>
      <c r="AB362" s="773"/>
      <c r="AC362" s="773"/>
      <c r="AD362" s="773"/>
      <c r="AE362" s="773"/>
      <c r="AF362" s="787"/>
      <c r="AG362" s="788"/>
      <c r="AH362" s="788"/>
      <c r="AI362" s="788"/>
      <c r="AJ362" s="788"/>
      <c r="AK362" s="788"/>
      <c r="AL362" s="788"/>
      <c r="AM362" s="788"/>
      <c r="AN362" s="788"/>
      <c r="AO362" s="788"/>
      <c r="AP362" s="878"/>
      <c r="AQ362" s="879">
        <v>190.5</v>
      </c>
      <c r="AR362" s="878">
        <v>381</v>
      </c>
      <c r="AS362" s="878">
        <v>571.6</v>
      </c>
      <c r="AT362" s="878">
        <v>762.1</v>
      </c>
      <c r="AU362" s="880">
        <v>952.6</v>
      </c>
      <c r="AV362" s="879"/>
      <c r="AW362" s="878"/>
      <c r="AX362" s="878"/>
      <c r="AY362" s="878"/>
      <c r="AZ362" s="878"/>
      <c r="BA362" s="878"/>
      <c r="BB362" s="878"/>
      <c r="BC362" s="878"/>
      <c r="BD362" s="878"/>
      <c r="BE362" s="878"/>
      <c r="BF362" s="878"/>
      <c r="BG362" s="878"/>
      <c r="BH362" s="878"/>
      <c r="BI362" s="878"/>
      <c r="BJ362" s="878"/>
      <c r="BK362" s="880"/>
      <c r="BL362" s="777" t="s">
        <v>961</v>
      </c>
      <c r="BM362" s="773" t="s">
        <v>961</v>
      </c>
      <c r="BN362" s="773" t="s">
        <v>961</v>
      </c>
      <c r="BO362" s="773" t="s">
        <v>961</v>
      </c>
      <c r="BP362" s="784" t="s">
        <v>961</v>
      </c>
      <c r="BQ362" s="796" t="s">
        <v>1971</v>
      </c>
      <c r="BR362" s="788" t="s">
        <v>1971</v>
      </c>
      <c r="BS362" s="788" t="s">
        <v>1971</v>
      </c>
      <c r="BT362" s="788" t="s">
        <v>1971</v>
      </c>
      <c r="BU362" s="793" t="s">
        <v>1971</v>
      </c>
      <c r="BV362" s="794" t="s">
        <v>1971</v>
      </c>
      <c r="BW362" s="795" t="s">
        <v>1971</v>
      </c>
      <c r="BX362" s="795" t="s">
        <v>1971</v>
      </c>
      <c r="BY362" s="795" t="s">
        <v>1971</v>
      </c>
      <c r="BZ362" s="795" t="s">
        <v>1971</v>
      </c>
      <c r="CA362" s="796" t="s">
        <v>1971</v>
      </c>
      <c r="CB362" s="788" t="s">
        <v>1971</v>
      </c>
      <c r="CC362" s="788" t="s">
        <v>1971</v>
      </c>
      <c r="CD362" s="788" t="s">
        <v>1971</v>
      </c>
      <c r="CE362" s="793" t="s">
        <v>1971</v>
      </c>
      <c r="CF362" s="788" t="s">
        <v>1971</v>
      </c>
      <c r="CG362" s="788" t="s">
        <v>1971</v>
      </c>
      <c r="CH362" s="788" t="s">
        <v>1971</v>
      </c>
      <c r="CI362" s="788" t="s">
        <v>1971</v>
      </c>
      <c r="CJ362" s="793" t="s">
        <v>1971</v>
      </c>
      <c r="CK362" s="796" t="s">
        <v>1971</v>
      </c>
      <c r="CL362" s="788" t="s">
        <v>1971</v>
      </c>
      <c r="CM362" s="788" t="s">
        <v>1971</v>
      </c>
      <c r="CN362" s="788" t="s">
        <v>1971</v>
      </c>
      <c r="CO362" s="793" t="s">
        <v>1971</v>
      </c>
      <c r="CP362" s="796" t="s">
        <v>1971</v>
      </c>
      <c r="CQ362" s="788" t="s">
        <v>1971</v>
      </c>
      <c r="CR362" s="788" t="s">
        <v>1971</v>
      </c>
      <c r="CS362" s="788" t="s">
        <v>1971</v>
      </c>
      <c r="CT362" s="793" t="s">
        <v>1971</v>
      </c>
      <c r="CU362" s="1273">
        <v>-3.63E-3</v>
      </c>
      <c r="CV362" s="1272" t="s">
        <v>1971</v>
      </c>
      <c r="CW362" s="1272" t="s">
        <v>1971</v>
      </c>
      <c r="CX362" s="1274" t="s">
        <v>1971</v>
      </c>
      <c r="CY362" s="1272">
        <v>3.63E-3</v>
      </c>
      <c r="CZ362" s="1272" t="s">
        <v>1971</v>
      </c>
      <c r="DA362" s="1272" t="s">
        <v>1971</v>
      </c>
      <c r="DB362" s="1274" t="s">
        <v>1971</v>
      </c>
      <c r="DC362" s="773"/>
      <c r="DD362" s="801">
        <v>1</v>
      </c>
      <c r="DE362" s="802"/>
    </row>
    <row r="363" spans="1:109" ht="15.75" customHeight="1">
      <c r="A363" s="760" t="s">
        <v>993</v>
      </c>
      <c r="B363" s="761">
        <v>357</v>
      </c>
      <c r="C363" s="777" t="s">
        <v>3470</v>
      </c>
      <c r="D363" s="761" t="s">
        <v>2400</v>
      </c>
      <c r="E363" s="761" t="s">
        <v>1920</v>
      </c>
      <c r="F363" s="773" t="s">
        <v>3471</v>
      </c>
      <c r="G363" s="778" t="s">
        <v>3472</v>
      </c>
      <c r="H363" s="779" t="s">
        <v>3469</v>
      </c>
      <c r="I363" s="780"/>
      <c r="J363" s="781"/>
      <c r="K363" s="781">
        <v>1</v>
      </c>
      <c r="L363" s="781"/>
      <c r="M363" s="781"/>
      <c r="N363" s="781"/>
      <c r="O363" s="781"/>
      <c r="P363" s="782"/>
      <c r="Q363" s="783">
        <f t="shared" si="5"/>
        <v>1</v>
      </c>
      <c r="R363" s="777" t="s">
        <v>988</v>
      </c>
      <c r="S363" s="761" t="s">
        <v>964</v>
      </c>
      <c r="T363" s="784" t="s">
        <v>965</v>
      </c>
      <c r="U363" s="761" t="s">
        <v>2315</v>
      </c>
      <c r="V363" s="761" t="s">
        <v>991</v>
      </c>
      <c r="W363" s="761" t="s">
        <v>3372</v>
      </c>
      <c r="X363" s="1299">
        <v>1</v>
      </c>
      <c r="Y363" s="807" t="s">
        <v>966</v>
      </c>
      <c r="Z363" s="778"/>
      <c r="AA363" s="773"/>
      <c r="AB363" s="773"/>
      <c r="AC363" s="773"/>
      <c r="AD363" s="773"/>
      <c r="AE363" s="773"/>
      <c r="AF363" s="787"/>
      <c r="AG363" s="788"/>
      <c r="AH363" s="788"/>
      <c r="AI363" s="788"/>
      <c r="AJ363" s="788"/>
      <c r="AK363" s="788"/>
      <c r="AL363" s="788"/>
      <c r="AM363" s="788"/>
      <c r="AN363" s="788"/>
      <c r="AO363" s="788"/>
      <c r="AP363" s="795"/>
      <c r="AQ363" s="794">
        <v>0</v>
      </c>
      <c r="AR363" s="795">
        <v>0</v>
      </c>
      <c r="AS363" s="795">
        <v>11</v>
      </c>
      <c r="AT363" s="795">
        <v>69</v>
      </c>
      <c r="AU363" s="808">
        <v>137.80000000000001</v>
      </c>
      <c r="AV363" s="796"/>
      <c r="AW363" s="788"/>
      <c r="AX363" s="788"/>
      <c r="AY363" s="788"/>
      <c r="AZ363" s="788"/>
      <c r="BA363" s="788"/>
      <c r="BB363" s="788"/>
      <c r="BC363" s="788"/>
      <c r="BD363" s="788"/>
      <c r="BE363" s="788"/>
      <c r="BF363" s="788"/>
      <c r="BG363" s="788"/>
      <c r="BH363" s="788"/>
      <c r="BI363" s="788"/>
      <c r="BJ363" s="788"/>
      <c r="BK363" s="853"/>
      <c r="BL363" s="777" t="s">
        <v>961</v>
      </c>
      <c r="BM363" s="773" t="s">
        <v>961</v>
      </c>
      <c r="BN363" s="773" t="s">
        <v>961</v>
      </c>
      <c r="BO363" s="773" t="s">
        <v>961</v>
      </c>
      <c r="BP363" s="784" t="s">
        <v>961</v>
      </c>
      <c r="BQ363" s="796" t="s">
        <v>1971</v>
      </c>
      <c r="BR363" s="788" t="s">
        <v>1971</v>
      </c>
      <c r="BS363" s="788" t="s">
        <v>1971</v>
      </c>
      <c r="BT363" s="788" t="s">
        <v>1971</v>
      </c>
      <c r="BU363" s="793" t="s">
        <v>1971</v>
      </c>
      <c r="BV363" s="794" t="s">
        <v>1971</v>
      </c>
      <c r="BW363" s="795" t="s">
        <v>1971</v>
      </c>
      <c r="BX363" s="795" t="s">
        <v>1971</v>
      </c>
      <c r="BY363" s="795" t="s">
        <v>1971</v>
      </c>
      <c r="BZ363" s="795" t="s">
        <v>1971</v>
      </c>
      <c r="CA363" s="796" t="s">
        <v>1971</v>
      </c>
      <c r="CB363" s="788" t="s">
        <v>1971</v>
      </c>
      <c r="CC363" s="788" t="s">
        <v>1971</v>
      </c>
      <c r="CD363" s="788" t="s">
        <v>1971</v>
      </c>
      <c r="CE363" s="793" t="s">
        <v>1971</v>
      </c>
      <c r="CF363" s="788" t="s">
        <v>1971</v>
      </c>
      <c r="CG363" s="788" t="s">
        <v>1971</v>
      </c>
      <c r="CH363" s="788" t="s">
        <v>1971</v>
      </c>
      <c r="CI363" s="788" t="s">
        <v>1971</v>
      </c>
      <c r="CJ363" s="793" t="s">
        <v>1971</v>
      </c>
      <c r="CK363" s="796" t="s">
        <v>1971</v>
      </c>
      <c r="CL363" s="788" t="s">
        <v>1971</v>
      </c>
      <c r="CM363" s="788" t="s">
        <v>1971</v>
      </c>
      <c r="CN363" s="788" t="s">
        <v>1971</v>
      </c>
      <c r="CO363" s="793" t="s">
        <v>1971</v>
      </c>
      <c r="CP363" s="796" t="s">
        <v>1971</v>
      </c>
      <c r="CQ363" s="788" t="s">
        <v>1971</v>
      </c>
      <c r="CR363" s="788" t="s">
        <v>1971</v>
      </c>
      <c r="CS363" s="788" t="s">
        <v>1971</v>
      </c>
      <c r="CT363" s="793" t="s">
        <v>1971</v>
      </c>
      <c r="CU363" s="1273">
        <v>-3.63E-3</v>
      </c>
      <c r="CV363" s="1272" t="s">
        <v>1971</v>
      </c>
      <c r="CW363" s="1272" t="s">
        <v>1971</v>
      </c>
      <c r="CX363" s="1274" t="s">
        <v>1971</v>
      </c>
      <c r="CY363" s="1272">
        <v>3.63E-3</v>
      </c>
      <c r="CZ363" s="1272" t="s">
        <v>1971</v>
      </c>
      <c r="DA363" s="1272" t="s">
        <v>1971</v>
      </c>
      <c r="DB363" s="1274" t="s">
        <v>1971</v>
      </c>
      <c r="DC363" s="773"/>
      <c r="DD363" s="801">
        <v>1</v>
      </c>
      <c r="DE363" s="802"/>
    </row>
    <row r="364" spans="1:109" ht="15.75" customHeight="1">
      <c r="A364" s="760" t="s">
        <v>993</v>
      </c>
      <c r="B364" s="761">
        <v>358</v>
      </c>
      <c r="C364" s="777" t="s">
        <v>3473</v>
      </c>
      <c r="D364" s="761" t="s">
        <v>2400</v>
      </c>
      <c r="E364" s="761" t="s">
        <v>1936</v>
      </c>
      <c r="F364" s="773" t="s">
        <v>3474</v>
      </c>
      <c r="G364" s="778" t="s">
        <v>3475</v>
      </c>
      <c r="H364" s="779" t="s">
        <v>3476</v>
      </c>
      <c r="I364" s="780"/>
      <c r="J364" s="781"/>
      <c r="K364" s="781"/>
      <c r="L364" s="781">
        <v>1</v>
      </c>
      <c r="M364" s="781"/>
      <c r="N364" s="781"/>
      <c r="O364" s="781"/>
      <c r="P364" s="782"/>
      <c r="Q364" s="783">
        <f t="shared" si="5"/>
        <v>1</v>
      </c>
      <c r="R364" s="777" t="s">
        <v>984</v>
      </c>
      <c r="S364" s="761" t="s">
        <v>964</v>
      </c>
      <c r="T364" s="784" t="s">
        <v>965</v>
      </c>
      <c r="U364" s="761" t="s">
        <v>711</v>
      </c>
      <c r="V364" s="761" t="s">
        <v>293</v>
      </c>
      <c r="W364" s="761" t="s">
        <v>3477</v>
      </c>
      <c r="X364" s="1299">
        <v>2</v>
      </c>
      <c r="Y364" s="807" t="s">
        <v>966</v>
      </c>
      <c r="Z364" s="778"/>
      <c r="AA364" s="773"/>
      <c r="AB364" s="773"/>
      <c r="AC364" s="773"/>
      <c r="AD364" s="773"/>
      <c r="AE364" s="773"/>
      <c r="AF364" s="787"/>
      <c r="AG364" s="788"/>
      <c r="AH364" s="788"/>
      <c r="AI364" s="788"/>
      <c r="AJ364" s="788"/>
      <c r="AK364" s="788"/>
      <c r="AL364" s="788"/>
      <c r="AM364" s="788"/>
      <c r="AN364" s="785"/>
      <c r="AO364" s="785"/>
      <c r="AP364" s="785"/>
      <c r="AQ364" s="852">
        <v>100</v>
      </c>
      <c r="AR364" s="851">
        <v>100</v>
      </c>
      <c r="AS364" s="851">
        <v>100</v>
      </c>
      <c r="AT364" s="851">
        <v>100</v>
      </c>
      <c r="AU364" s="881">
        <v>100</v>
      </c>
      <c r="AV364" s="796"/>
      <c r="AW364" s="788"/>
      <c r="AX364" s="788"/>
      <c r="AY364" s="788"/>
      <c r="AZ364" s="785"/>
      <c r="BA364" s="788"/>
      <c r="BB364" s="788"/>
      <c r="BC364" s="788"/>
      <c r="BD364" s="788"/>
      <c r="BE364" s="788"/>
      <c r="BF364" s="788"/>
      <c r="BG364" s="788"/>
      <c r="BH364" s="788"/>
      <c r="BI364" s="788"/>
      <c r="BJ364" s="788"/>
      <c r="BK364" s="793"/>
      <c r="BL364" s="777" t="s">
        <v>961</v>
      </c>
      <c r="BM364" s="773" t="s">
        <v>961</v>
      </c>
      <c r="BN364" s="773" t="s">
        <v>961</v>
      </c>
      <c r="BO364" s="773" t="s">
        <v>961</v>
      </c>
      <c r="BP364" s="784" t="s">
        <v>961</v>
      </c>
      <c r="BQ364" s="796" t="s">
        <v>1971</v>
      </c>
      <c r="BR364" s="788" t="s">
        <v>1971</v>
      </c>
      <c r="BS364" s="788" t="s">
        <v>1971</v>
      </c>
      <c r="BT364" s="788" t="s">
        <v>1971</v>
      </c>
      <c r="BU364" s="793" t="s">
        <v>1971</v>
      </c>
      <c r="BV364" s="794" t="s">
        <v>1971</v>
      </c>
      <c r="BW364" s="795" t="s">
        <v>1971</v>
      </c>
      <c r="BX364" s="795" t="s">
        <v>1971</v>
      </c>
      <c r="BY364" s="795" t="s">
        <v>1971</v>
      </c>
      <c r="BZ364" s="795" t="s">
        <v>1971</v>
      </c>
      <c r="CA364" s="796" t="s">
        <v>1971</v>
      </c>
      <c r="CB364" s="788" t="s">
        <v>1971</v>
      </c>
      <c r="CC364" s="788" t="s">
        <v>1971</v>
      </c>
      <c r="CD364" s="788" t="s">
        <v>1971</v>
      </c>
      <c r="CE364" s="793" t="s">
        <v>1971</v>
      </c>
      <c r="CF364" s="788" t="s">
        <v>1971</v>
      </c>
      <c r="CG364" s="788" t="s">
        <v>1971</v>
      </c>
      <c r="CH364" s="788" t="s">
        <v>1971</v>
      </c>
      <c r="CI364" s="788" t="s">
        <v>1971</v>
      </c>
      <c r="CJ364" s="793" t="s">
        <v>1971</v>
      </c>
      <c r="CK364" s="796" t="s">
        <v>1971</v>
      </c>
      <c r="CL364" s="788" t="s">
        <v>1971</v>
      </c>
      <c r="CM364" s="788" t="s">
        <v>1971</v>
      </c>
      <c r="CN364" s="788" t="s">
        <v>1971</v>
      </c>
      <c r="CO364" s="793" t="s">
        <v>1971</v>
      </c>
      <c r="CP364" s="796" t="s">
        <v>1971</v>
      </c>
      <c r="CQ364" s="788" t="s">
        <v>1971</v>
      </c>
      <c r="CR364" s="788" t="s">
        <v>1971</v>
      </c>
      <c r="CS364" s="788" t="s">
        <v>1971</v>
      </c>
      <c r="CT364" s="793" t="s">
        <v>1971</v>
      </c>
      <c r="CU364" s="1273">
        <v>-0.157</v>
      </c>
      <c r="CV364" s="1272" t="s">
        <v>1971</v>
      </c>
      <c r="CW364" s="1272" t="s">
        <v>1971</v>
      </c>
      <c r="CX364" s="1274" t="s">
        <v>1971</v>
      </c>
      <c r="CY364" s="1272" t="s">
        <v>1971</v>
      </c>
      <c r="CZ364" s="1272" t="s">
        <v>1971</v>
      </c>
      <c r="DA364" s="1272" t="s">
        <v>1971</v>
      </c>
      <c r="DB364" s="1274" t="s">
        <v>1971</v>
      </c>
      <c r="DC364" s="773"/>
      <c r="DD364" s="801">
        <v>1</v>
      </c>
      <c r="DE364" s="802"/>
    </row>
    <row r="365" spans="1:109" ht="15.75" customHeight="1">
      <c r="A365" s="760" t="s">
        <v>993</v>
      </c>
      <c r="B365" s="761">
        <v>359</v>
      </c>
      <c r="C365" s="777" t="s">
        <v>3478</v>
      </c>
      <c r="D365" s="761" t="s">
        <v>3479</v>
      </c>
      <c r="E365" s="761" t="s">
        <v>1936</v>
      </c>
      <c r="F365" s="773" t="s">
        <v>3480</v>
      </c>
      <c r="G365" s="778" t="s">
        <v>1960</v>
      </c>
      <c r="H365" s="779" t="s">
        <v>2457</v>
      </c>
      <c r="I365" s="780"/>
      <c r="J365" s="781"/>
      <c r="K365" s="781"/>
      <c r="L365" s="781"/>
      <c r="M365" s="781">
        <v>1</v>
      </c>
      <c r="N365" s="781"/>
      <c r="O365" s="781"/>
      <c r="P365" s="782"/>
      <c r="Q365" s="783">
        <f t="shared" si="5"/>
        <v>1</v>
      </c>
      <c r="R365" s="777" t="s">
        <v>988</v>
      </c>
      <c r="S365" s="761" t="s">
        <v>964</v>
      </c>
      <c r="T365" s="784" t="s">
        <v>965</v>
      </c>
      <c r="U365" s="761" t="s">
        <v>1027</v>
      </c>
      <c r="V365" s="761" t="s">
        <v>1039</v>
      </c>
      <c r="W365" s="761" t="s">
        <v>2068</v>
      </c>
      <c r="X365" s="1300">
        <v>2</v>
      </c>
      <c r="Y365" s="814" t="s">
        <v>966</v>
      </c>
      <c r="Z365" s="778" t="s">
        <v>1960</v>
      </c>
      <c r="AA365" s="773"/>
      <c r="AB365" s="773"/>
      <c r="AC365" s="773"/>
      <c r="AD365" s="773"/>
      <c r="AE365" s="773"/>
      <c r="AF365" s="787"/>
      <c r="AG365" s="788"/>
      <c r="AH365" s="788"/>
      <c r="AI365" s="788"/>
      <c r="AJ365" s="788"/>
      <c r="AK365" s="788"/>
      <c r="AL365" s="788"/>
      <c r="AM365" s="788"/>
      <c r="AN365" s="788"/>
      <c r="AO365" s="788"/>
      <c r="AP365" s="788"/>
      <c r="AQ365" s="1707"/>
      <c r="AR365" s="1708"/>
      <c r="AS365" s="1708"/>
      <c r="AT365" s="1708"/>
      <c r="AU365" s="1716"/>
      <c r="AV365" s="796"/>
      <c r="AW365" s="788"/>
      <c r="AX365" s="788"/>
      <c r="AY365" s="788"/>
      <c r="AZ365" s="788"/>
      <c r="BA365" s="788"/>
      <c r="BB365" s="788"/>
      <c r="BC365" s="788"/>
      <c r="BD365" s="788"/>
      <c r="BE365" s="788"/>
      <c r="BF365" s="788"/>
      <c r="BG365" s="788"/>
      <c r="BH365" s="788"/>
      <c r="BI365" s="788"/>
      <c r="BJ365" s="788"/>
      <c r="BK365" s="793"/>
      <c r="BL365" s="1704"/>
      <c r="BM365" s="1705"/>
      <c r="BN365" s="1705"/>
      <c r="BO365" s="1705"/>
      <c r="BP365" s="1706"/>
      <c r="BQ365" s="1394"/>
      <c r="BR365" s="1343"/>
      <c r="BS365" s="1343"/>
      <c r="BT365" s="1343"/>
      <c r="BU365" s="1344"/>
      <c r="BV365" s="1395"/>
      <c r="BW365" s="1348"/>
      <c r="BX365" s="1348"/>
      <c r="BY365" s="1348"/>
      <c r="BZ365" s="1348"/>
      <c r="CA365" s="1394"/>
      <c r="CB365" s="1343"/>
      <c r="CC365" s="1343"/>
      <c r="CD365" s="1343"/>
      <c r="CE365" s="1344"/>
      <c r="CF365" s="1343"/>
      <c r="CG365" s="1343"/>
      <c r="CH365" s="1343"/>
      <c r="CI365" s="1343"/>
      <c r="CJ365" s="1344"/>
      <c r="CK365" s="1394"/>
      <c r="CL365" s="1343"/>
      <c r="CM365" s="1343"/>
      <c r="CN365" s="1343"/>
      <c r="CO365" s="1344"/>
      <c r="CP365" s="1394"/>
      <c r="CQ365" s="1343"/>
      <c r="CR365" s="1343"/>
      <c r="CS365" s="1343"/>
      <c r="CT365" s="1344"/>
      <c r="CU365" s="1499"/>
      <c r="CV365" s="1490"/>
      <c r="CW365" s="1490"/>
      <c r="CX365" s="1695"/>
      <c r="CY365" s="1490"/>
      <c r="CZ365" s="1490"/>
      <c r="DA365" s="1490"/>
      <c r="DB365" s="1695"/>
      <c r="DC365" s="1352"/>
      <c r="DD365" s="1696"/>
      <c r="DE365" s="1701"/>
    </row>
    <row r="366" spans="1:109" ht="15.75" customHeight="1">
      <c r="A366" s="760" t="s">
        <v>993</v>
      </c>
      <c r="B366" s="761">
        <v>360</v>
      </c>
      <c r="C366" s="777" t="s">
        <v>3481</v>
      </c>
      <c r="D366" s="761" t="s">
        <v>3479</v>
      </c>
      <c r="E366" s="761" t="s">
        <v>1936</v>
      </c>
      <c r="F366" s="773" t="s">
        <v>3482</v>
      </c>
      <c r="G366" s="778" t="s">
        <v>1964</v>
      </c>
      <c r="H366" s="779" t="s">
        <v>2461</v>
      </c>
      <c r="I366" s="780"/>
      <c r="J366" s="781">
        <v>0.5</v>
      </c>
      <c r="K366" s="781">
        <v>0.5</v>
      </c>
      <c r="L366" s="781"/>
      <c r="M366" s="781"/>
      <c r="N366" s="781"/>
      <c r="O366" s="781"/>
      <c r="P366" s="782"/>
      <c r="Q366" s="783">
        <f t="shared" si="5"/>
        <v>1</v>
      </c>
      <c r="R366" s="777" t="s">
        <v>988</v>
      </c>
      <c r="S366" s="761" t="s">
        <v>964</v>
      </c>
      <c r="T366" s="784" t="s">
        <v>965</v>
      </c>
      <c r="U366" s="761" t="s">
        <v>1031</v>
      </c>
      <c r="V366" s="761" t="s">
        <v>1039</v>
      </c>
      <c r="W366" s="761" t="s">
        <v>431</v>
      </c>
      <c r="X366" s="1300">
        <v>2</v>
      </c>
      <c r="Y366" s="809" t="s">
        <v>966</v>
      </c>
      <c r="Z366" s="778" t="s">
        <v>1964</v>
      </c>
      <c r="AA366" s="773"/>
      <c r="AB366" s="773"/>
      <c r="AC366" s="773"/>
      <c r="AD366" s="773"/>
      <c r="AE366" s="773"/>
      <c r="AF366" s="787"/>
      <c r="AG366" s="788"/>
      <c r="AH366" s="788"/>
      <c r="AI366" s="788"/>
      <c r="AJ366" s="788"/>
      <c r="AK366" s="788"/>
      <c r="AL366" s="788"/>
      <c r="AM366" s="788"/>
      <c r="AN366" s="788"/>
      <c r="AO366" s="788"/>
      <c r="AP366" s="830"/>
      <c r="AQ366" s="1394"/>
      <c r="AR366" s="1343"/>
      <c r="AS366" s="1343"/>
      <c r="AT366" s="1343"/>
      <c r="AU366" s="1498"/>
      <c r="AV366" s="796"/>
      <c r="AW366" s="788"/>
      <c r="AX366" s="788"/>
      <c r="AY366" s="788"/>
      <c r="AZ366" s="804"/>
      <c r="BA366" s="788"/>
      <c r="BB366" s="788"/>
      <c r="BC366" s="788"/>
      <c r="BD366" s="788"/>
      <c r="BE366" s="804"/>
      <c r="BF366" s="788"/>
      <c r="BG366" s="788"/>
      <c r="BH366" s="788"/>
      <c r="BI366" s="788"/>
      <c r="BJ366" s="788"/>
      <c r="BK366" s="806"/>
      <c r="BL366" s="1351"/>
      <c r="BM366" s="1352"/>
      <c r="BN366" s="1352"/>
      <c r="BO366" s="1352"/>
      <c r="BP366" s="1414"/>
      <c r="BQ366" s="1394"/>
      <c r="BR366" s="1343"/>
      <c r="BS366" s="1343"/>
      <c r="BT366" s="1343"/>
      <c r="BU366" s="1344"/>
      <c r="BV366" s="1395"/>
      <c r="BW366" s="1348"/>
      <c r="BX366" s="1348"/>
      <c r="BY366" s="1348"/>
      <c r="BZ366" s="1348"/>
      <c r="CA366" s="1394"/>
      <c r="CB366" s="1343"/>
      <c r="CC366" s="1343"/>
      <c r="CD366" s="1343"/>
      <c r="CE366" s="1344"/>
      <c r="CF366" s="1343"/>
      <c r="CG366" s="1343"/>
      <c r="CH366" s="1343"/>
      <c r="CI366" s="1343"/>
      <c r="CJ366" s="1344"/>
      <c r="CK366" s="1394"/>
      <c r="CL366" s="1343"/>
      <c r="CM366" s="1343"/>
      <c r="CN366" s="1343"/>
      <c r="CO366" s="1344"/>
      <c r="CP366" s="1394"/>
      <c r="CQ366" s="1343"/>
      <c r="CR366" s="1343"/>
      <c r="CS366" s="1343"/>
      <c r="CT366" s="1344"/>
      <c r="CU366" s="1499"/>
      <c r="CV366" s="1490"/>
      <c r="CW366" s="1490"/>
      <c r="CX366" s="1695"/>
      <c r="CY366" s="1490"/>
      <c r="CZ366" s="1490"/>
      <c r="DA366" s="1490"/>
      <c r="DB366" s="1695"/>
      <c r="DC366" s="1352"/>
      <c r="DD366" s="1696"/>
      <c r="DE366" s="1701"/>
    </row>
    <row r="367" spans="1:109" ht="15.75" customHeight="1">
      <c r="A367" s="760" t="s">
        <v>993</v>
      </c>
      <c r="B367" s="761">
        <v>361</v>
      </c>
      <c r="C367" s="777" t="s">
        <v>3483</v>
      </c>
      <c r="D367" s="761" t="s">
        <v>2474</v>
      </c>
      <c r="E367" s="761" t="s">
        <v>1920</v>
      </c>
      <c r="F367" s="773" t="s">
        <v>3484</v>
      </c>
      <c r="G367" s="778" t="s">
        <v>2480</v>
      </c>
      <c r="H367" s="779" t="s">
        <v>3485</v>
      </c>
      <c r="I367" s="780"/>
      <c r="J367" s="781"/>
      <c r="K367" s="781"/>
      <c r="L367" s="781"/>
      <c r="M367" s="781">
        <v>1</v>
      </c>
      <c r="N367" s="781"/>
      <c r="O367" s="781"/>
      <c r="P367" s="782"/>
      <c r="Q367" s="783">
        <f t="shared" si="5"/>
        <v>1</v>
      </c>
      <c r="R367" s="777" t="s">
        <v>963</v>
      </c>
      <c r="S367" s="761"/>
      <c r="T367" s="784"/>
      <c r="U367" s="761" t="s">
        <v>2146</v>
      </c>
      <c r="V367" s="761" t="s">
        <v>293</v>
      </c>
      <c r="W367" s="761" t="s">
        <v>2482</v>
      </c>
      <c r="X367" s="1299">
        <v>0</v>
      </c>
      <c r="Y367" s="809" t="s">
        <v>966</v>
      </c>
      <c r="Z367" s="778"/>
      <c r="AA367" s="773"/>
      <c r="AB367" s="773"/>
      <c r="AC367" s="773"/>
      <c r="AD367" s="773"/>
      <c r="AE367" s="773"/>
      <c r="AF367" s="787"/>
      <c r="AG367" s="788"/>
      <c r="AH367" s="788"/>
      <c r="AI367" s="788"/>
      <c r="AJ367" s="788"/>
      <c r="AK367" s="788"/>
      <c r="AL367" s="788"/>
      <c r="AM367" s="788"/>
      <c r="AN367" s="788"/>
      <c r="AO367" s="788"/>
      <c r="AP367" s="788"/>
      <c r="AQ367" s="805">
        <v>34</v>
      </c>
      <c r="AR367" s="804">
        <v>42</v>
      </c>
      <c r="AS367" s="804">
        <v>42</v>
      </c>
      <c r="AT367" s="804">
        <v>42</v>
      </c>
      <c r="AU367" s="806">
        <v>43</v>
      </c>
      <c r="AV367" s="796"/>
      <c r="AW367" s="788"/>
      <c r="AX367" s="788"/>
      <c r="AY367" s="788"/>
      <c r="AZ367" s="804"/>
      <c r="BA367" s="788"/>
      <c r="BB367" s="788"/>
      <c r="BC367" s="788"/>
      <c r="BD367" s="788"/>
      <c r="BE367" s="804"/>
      <c r="BF367" s="788"/>
      <c r="BG367" s="788"/>
      <c r="BH367" s="788"/>
      <c r="BI367" s="788"/>
      <c r="BJ367" s="804"/>
      <c r="BK367" s="806"/>
      <c r="BL367" s="777"/>
      <c r="BM367" s="773"/>
      <c r="BN367" s="773"/>
      <c r="BO367" s="773"/>
      <c r="BP367" s="784"/>
      <c r="BQ367" s="796" t="s">
        <v>1971</v>
      </c>
      <c r="BR367" s="788" t="s">
        <v>1971</v>
      </c>
      <c r="BS367" s="788" t="s">
        <v>1971</v>
      </c>
      <c r="BT367" s="788" t="s">
        <v>1971</v>
      </c>
      <c r="BU367" s="793" t="s">
        <v>1971</v>
      </c>
      <c r="BV367" s="794" t="s">
        <v>1971</v>
      </c>
      <c r="BW367" s="795" t="s">
        <v>1971</v>
      </c>
      <c r="BX367" s="795" t="s">
        <v>1971</v>
      </c>
      <c r="BY367" s="795" t="s">
        <v>1971</v>
      </c>
      <c r="BZ367" s="795" t="s">
        <v>1971</v>
      </c>
      <c r="CA367" s="796" t="s">
        <v>1971</v>
      </c>
      <c r="CB367" s="788" t="s">
        <v>1971</v>
      </c>
      <c r="CC367" s="788" t="s">
        <v>1971</v>
      </c>
      <c r="CD367" s="788" t="s">
        <v>1971</v>
      </c>
      <c r="CE367" s="793" t="s">
        <v>1971</v>
      </c>
      <c r="CF367" s="788" t="s">
        <v>1971</v>
      </c>
      <c r="CG367" s="788" t="s">
        <v>1971</v>
      </c>
      <c r="CH367" s="788" t="s">
        <v>1971</v>
      </c>
      <c r="CI367" s="788" t="s">
        <v>1971</v>
      </c>
      <c r="CJ367" s="793" t="s">
        <v>1971</v>
      </c>
      <c r="CK367" s="796" t="s">
        <v>1971</v>
      </c>
      <c r="CL367" s="788" t="s">
        <v>1971</v>
      </c>
      <c r="CM367" s="788" t="s">
        <v>1971</v>
      </c>
      <c r="CN367" s="788" t="s">
        <v>1971</v>
      </c>
      <c r="CO367" s="793" t="s">
        <v>1971</v>
      </c>
      <c r="CP367" s="796" t="s">
        <v>1971</v>
      </c>
      <c r="CQ367" s="788" t="s">
        <v>1971</v>
      </c>
      <c r="CR367" s="788" t="s">
        <v>1971</v>
      </c>
      <c r="CS367" s="788" t="s">
        <v>1971</v>
      </c>
      <c r="CT367" s="793" t="s">
        <v>1971</v>
      </c>
      <c r="CU367" s="1273" t="s">
        <v>1971</v>
      </c>
      <c r="CV367" s="1272" t="s">
        <v>1971</v>
      </c>
      <c r="CW367" s="1272" t="s">
        <v>1971</v>
      </c>
      <c r="CX367" s="1274" t="s">
        <v>1971</v>
      </c>
      <c r="CY367" s="1272" t="s">
        <v>1971</v>
      </c>
      <c r="CZ367" s="1272" t="s">
        <v>1971</v>
      </c>
      <c r="DA367" s="1272" t="s">
        <v>1971</v>
      </c>
      <c r="DB367" s="1274" t="s">
        <v>1971</v>
      </c>
      <c r="DC367" s="773"/>
      <c r="DD367" s="801">
        <v>1</v>
      </c>
      <c r="DE367" s="802"/>
    </row>
    <row r="368" spans="1:109" ht="15.75" customHeight="1">
      <c r="A368" s="760" t="s">
        <v>993</v>
      </c>
      <c r="B368" s="761">
        <v>362</v>
      </c>
      <c r="C368" s="777" t="s">
        <v>3486</v>
      </c>
      <c r="D368" s="761" t="s">
        <v>2474</v>
      </c>
      <c r="E368" s="761" t="s">
        <v>1936</v>
      </c>
      <c r="F368" s="773" t="s">
        <v>3487</v>
      </c>
      <c r="G368" s="778" t="s">
        <v>658</v>
      </c>
      <c r="H368" s="779" t="s">
        <v>3488</v>
      </c>
      <c r="I368" s="780"/>
      <c r="J368" s="781"/>
      <c r="K368" s="781"/>
      <c r="L368" s="781"/>
      <c r="M368" s="781">
        <v>1</v>
      </c>
      <c r="N368" s="781"/>
      <c r="O368" s="781"/>
      <c r="P368" s="782"/>
      <c r="Q368" s="783">
        <f t="shared" si="5"/>
        <v>1</v>
      </c>
      <c r="R368" s="777" t="s">
        <v>963</v>
      </c>
      <c r="S368" s="761"/>
      <c r="T368" s="784"/>
      <c r="U368" s="761" t="s">
        <v>2146</v>
      </c>
      <c r="V368" s="761" t="s">
        <v>293</v>
      </c>
      <c r="W368" s="761" t="s">
        <v>3453</v>
      </c>
      <c r="X368" s="1299">
        <v>1</v>
      </c>
      <c r="Y368" s="809" t="s">
        <v>966</v>
      </c>
      <c r="Z368" s="778" t="s">
        <v>658</v>
      </c>
      <c r="AA368" s="773"/>
      <c r="AB368" s="773"/>
      <c r="AC368" s="773"/>
      <c r="AD368" s="773"/>
      <c r="AE368" s="773"/>
      <c r="AF368" s="787"/>
      <c r="AG368" s="788"/>
      <c r="AH368" s="788"/>
      <c r="AI368" s="788"/>
      <c r="AJ368" s="788"/>
      <c r="AK368" s="788"/>
      <c r="AL368" s="788"/>
      <c r="AM368" s="788"/>
      <c r="AN368" s="788"/>
      <c r="AO368" s="788"/>
      <c r="AP368" s="785"/>
      <c r="AQ368" s="1394"/>
      <c r="AR368" s="1343"/>
      <c r="AS368" s="1343"/>
      <c r="AT368" s="1343"/>
      <c r="AU368" s="1344"/>
      <c r="AV368" s="879"/>
      <c r="AW368" s="788"/>
      <c r="AX368" s="788"/>
      <c r="AY368" s="788"/>
      <c r="AZ368" s="788"/>
      <c r="BA368" s="788"/>
      <c r="BB368" s="788"/>
      <c r="BC368" s="788"/>
      <c r="BD368" s="788"/>
      <c r="BE368" s="788"/>
      <c r="BF368" s="788"/>
      <c r="BG368" s="788"/>
      <c r="BH368" s="788"/>
      <c r="BI368" s="788"/>
      <c r="BJ368" s="788"/>
      <c r="BK368" s="793"/>
      <c r="BL368" s="1351"/>
      <c r="BM368" s="1352"/>
      <c r="BN368" s="1352"/>
      <c r="BO368" s="1352"/>
      <c r="BP368" s="1414"/>
      <c r="BQ368" s="1394"/>
      <c r="BR368" s="1343"/>
      <c r="BS368" s="1343"/>
      <c r="BT368" s="1343"/>
      <c r="BU368" s="1344"/>
      <c r="BV368" s="1395"/>
      <c r="BW368" s="1348"/>
      <c r="BX368" s="1348"/>
      <c r="BY368" s="1348"/>
      <c r="BZ368" s="1348"/>
      <c r="CA368" s="1394"/>
      <c r="CB368" s="1343"/>
      <c r="CC368" s="1343"/>
      <c r="CD368" s="1343"/>
      <c r="CE368" s="1344"/>
      <c r="CF368" s="1343"/>
      <c r="CG368" s="1343"/>
      <c r="CH368" s="1343"/>
      <c r="CI368" s="1343"/>
      <c r="CJ368" s="1344"/>
      <c r="CK368" s="1394"/>
      <c r="CL368" s="1343"/>
      <c r="CM368" s="1343"/>
      <c r="CN368" s="1343"/>
      <c r="CO368" s="1344"/>
      <c r="CP368" s="1394"/>
      <c r="CQ368" s="1343"/>
      <c r="CR368" s="1343"/>
      <c r="CS368" s="1343"/>
      <c r="CT368" s="1344"/>
      <c r="CU368" s="1499"/>
      <c r="CV368" s="1490"/>
      <c r="CW368" s="1490"/>
      <c r="CX368" s="1695"/>
      <c r="CY368" s="1490"/>
      <c r="CZ368" s="1490"/>
      <c r="DA368" s="1490"/>
      <c r="DB368" s="1695"/>
      <c r="DC368" s="1352"/>
      <c r="DD368" s="1696"/>
      <c r="DE368" s="1701"/>
    </row>
    <row r="369" spans="1:109" ht="15.75" customHeight="1">
      <c r="A369" s="760" t="s">
        <v>993</v>
      </c>
      <c r="B369" s="761">
        <v>363</v>
      </c>
      <c r="C369" s="777" t="s">
        <v>3489</v>
      </c>
      <c r="D369" s="761" t="s">
        <v>2426</v>
      </c>
      <c r="E369" s="761" t="s">
        <v>1920</v>
      </c>
      <c r="F369" s="773" t="s">
        <v>3490</v>
      </c>
      <c r="G369" s="778" t="s">
        <v>687</v>
      </c>
      <c r="H369" s="779" t="s">
        <v>2428</v>
      </c>
      <c r="I369" s="780"/>
      <c r="J369" s="781"/>
      <c r="K369" s="781">
        <v>1</v>
      </c>
      <c r="L369" s="781"/>
      <c r="M369" s="781"/>
      <c r="N369" s="781"/>
      <c r="O369" s="781"/>
      <c r="P369" s="782"/>
      <c r="Q369" s="783">
        <f t="shared" si="5"/>
        <v>1</v>
      </c>
      <c r="R369" s="777" t="s">
        <v>988</v>
      </c>
      <c r="S369" s="761" t="s">
        <v>964</v>
      </c>
      <c r="T369" s="784" t="s">
        <v>965</v>
      </c>
      <c r="U369" s="761" t="s">
        <v>2087</v>
      </c>
      <c r="V369" s="761" t="s">
        <v>991</v>
      </c>
      <c r="W369" s="761" t="s">
        <v>3491</v>
      </c>
      <c r="X369" s="1299">
        <v>2</v>
      </c>
      <c r="Y369" s="809" t="s">
        <v>978</v>
      </c>
      <c r="Z369" s="778" t="s">
        <v>687</v>
      </c>
      <c r="AA369" s="773"/>
      <c r="AB369" s="773"/>
      <c r="AC369" s="773"/>
      <c r="AD369" s="773"/>
      <c r="AE369" s="773"/>
      <c r="AF369" s="787"/>
      <c r="AG369" s="788"/>
      <c r="AH369" s="785"/>
      <c r="AI369" s="785"/>
      <c r="AJ369" s="785"/>
      <c r="AK369" s="785"/>
      <c r="AL369" s="785"/>
      <c r="AM369" s="785"/>
      <c r="AN369" s="785"/>
      <c r="AO369" s="785"/>
      <c r="AP369" s="785"/>
      <c r="AQ369" s="1394"/>
      <c r="AR369" s="1343"/>
      <c r="AS369" s="1343"/>
      <c r="AT369" s="1343"/>
      <c r="AU369" s="1344"/>
      <c r="AV369" s="815"/>
      <c r="AW369" s="785"/>
      <c r="AX369" s="785"/>
      <c r="AY369" s="785"/>
      <c r="AZ369" s="785"/>
      <c r="BA369" s="788"/>
      <c r="BB369" s="788"/>
      <c r="BC369" s="788"/>
      <c r="BD369" s="788"/>
      <c r="BE369" s="788"/>
      <c r="BF369" s="788"/>
      <c r="BG369" s="788"/>
      <c r="BH369" s="788"/>
      <c r="BI369" s="788"/>
      <c r="BJ369" s="788"/>
      <c r="BK369" s="793"/>
      <c r="BL369" s="1351"/>
      <c r="BM369" s="1352"/>
      <c r="BN369" s="1352"/>
      <c r="BO369" s="1352"/>
      <c r="BP369" s="1414"/>
      <c r="BQ369" s="1395"/>
      <c r="BR369" s="1348"/>
      <c r="BS369" s="1348"/>
      <c r="BT369" s="1348"/>
      <c r="BU369" s="1349"/>
      <c r="BV369" s="1348"/>
      <c r="BW369" s="1348"/>
      <c r="BX369" s="1348"/>
      <c r="BY369" s="1348"/>
      <c r="BZ369" s="1348"/>
      <c r="CA369" s="1394"/>
      <c r="CB369" s="1343"/>
      <c r="CC369" s="1343"/>
      <c r="CD369" s="1343"/>
      <c r="CE369" s="1344"/>
      <c r="CF369" s="1343"/>
      <c r="CG369" s="1343"/>
      <c r="CH369" s="1343"/>
      <c r="CI369" s="1343"/>
      <c r="CJ369" s="1344"/>
      <c r="CK369" s="1395"/>
      <c r="CL369" s="1348"/>
      <c r="CM369" s="1348"/>
      <c r="CN369" s="1348"/>
      <c r="CO369" s="1349"/>
      <c r="CP369" s="1395"/>
      <c r="CQ369" s="1348"/>
      <c r="CR369" s="1348"/>
      <c r="CS369" s="1348"/>
      <c r="CT369" s="1349"/>
      <c r="CU369" s="1499"/>
      <c r="CV369" s="1490"/>
      <c r="CW369" s="1490"/>
      <c r="CX369" s="1695"/>
      <c r="CY369" s="1490"/>
      <c r="CZ369" s="1490"/>
      <c r="DA369" s="1490"/>
      <c r="DB369" s="1695"/>
      <c r="DC369" s="1352"/>
      <c r="DD369" s="1696"/>
      <c r="DE369" s="1701"/>
    </row>
    <row r="370" spans="1:109" ht="15.75" customHeight="1">
      <c r="A370" s="760" t="s">
        <v>993</v>
      </c>
      <c r="B370" s="761">
        <v>364</v>
      </c>
      <c r="C370" s="777" t="s">
        <v>3492</v>
      </c>
      <c r="D370" s="761" t="s">
        <v>2426</v>
      </c>
      <c r="E370" s="761" t="s">
        <v>1920</v>
      </c>
      <c r="F370" s="773" t="s">
        <v>3493</v>
      </c>
      <c r="G370" s="778" t="s">
        <v>689</v>
      </c>
      <c r="H370" s="779" t="s">
        <v>2432</v>
      </c>
      <c r="I370" s="780"/>
      <c r="J370" s="781"/>
      <c r="K370" s="781">
        <v>1</v>
      </c>
      <c r="L370" s="781"/>
      <c r="M370" s="781"/>
      <c r="N370" s="781"/>
      <c r="O370" s="781"/>
      <c r="P370" s="782"/>
      <c r="Q370" s="783">
        <f t="shared" si="5"/>
        <v>1</v>
      </c>
      <c r="R370" s="777" t="s">
        <v>988</v>
      </c>
      <c r="S370" s="761" t="s">
        <v>964</v>
      </c>
      <c r="T370" s="784" t="s">
        <v>965</v>
      </c>
      <c r="U370" s="761" t="s">
        <v>689</v>
      </c>
      <c r="V370" s="761" t="s">
        <v>991</v>
      </c>
      <c r="W370" s="761" t="s">
        <v>3494</v>
      </c>
      <c r="X370" s="1299">
        <v>2</v>
      </c>
      <c r="Y370" s="809" t="s">
        <v>978</v>
      </c>
      <c r="Z370" s="778" t="s">
        <v>689</v>
      </c>
      <c r="AA370" s="773"/>
      <c r="AB370" s="773"/>
      <c r="AC370" s="773"/>
      <c r="AD370" s="773"/>
      <c r="AE370" s="773"/>
      <c r="AF370" s="787"/>
      <c r="AG370" s="788"/>
      <c r="AH370" s="788"/>
      <c r="AI370" s="788"/>
      <c r="AJ370" s="788"/>
      <c r="AK370" s="795"/>
      <c r="AL370" s="795"/>
      <c r="AM370" s="795"/>
      <c r="AN370" s="788"/>
      <c r="AO370" s="795"/>
      <c r="AP370" s="795"/>
      <c r="AQ370" s="1395"/>
      <c r="AR370" s="1348"/>
      <c r="AS370" s="1348"/>
      <c r="AT370" s="1348"/>
      <c r="AU370" s="1349"/>
      <c r="AV370" s="794"/>
      <c r="AW370" s="795"/>
      <c r="AX370" s="795"/>
      <c r="AY370" s="795"/>
      <c r="AZ370" s="795"/>
      <c r="BA370" s="795"/>
      <c r="BB370" s="795"/>
      <c r="BC370" s="795"/>
      <c r="BD370" s="795"/>
      <c r="BE370" s="795"/>
      <c r="BF370" s="795"/>
      <c r="BG370" s="795"/>
      <c r="BH370" s="795"/>
      <c r="BI370" s="795"/>
      <c r="BJ370" s="795"/>
      <c r="BK370" s="808"/>
      <c r="BL370" s="1728"/>
      <c r="BM370" s="1729"/>
      <c r="BN370" s="1729"/>
      <c r="BO370" s="1729"/>
      <c r="BP370" s="1730"/>
      <c r="BQ370" s="1394"/>
      <c r="BR370" s="1343"/>
      <c r="BS370" s="1343"/>
      <c r="BT370" s="1343"/>
      <c r="BU370" s="1344"/>
      <c r="BV370" s="1395"/>
      <c r="BW370" s="1348"/>
      <c r="BX370" s="1348"/>
      <c r="BY370" s="1348"/>
      <c r="BZ370" s="1348"/>
      <c r="CA370" s="1394"/>
      <c r="CB370" s="1343"/>
      <c r="CC370" s="1343"/>
      <c r="CD370" s="1343"/>
      <c r="CE370" s="1344"/>
      <c r="CF370" s="1343"/>
      <c r="CG370" s="1343"/>
      <c r="CH370" s="1343"/>
      <c r="CI370" s="1343"/>
      <c r="CJ370" s="1344"/>
      <c r="CK370" s="1394"/>
      <c r="CL370" s="1343"/>
      <c r="CM370" s="1343"/>
      <c r="CN370" s="1343"/>
      <c r="CO370" s="1344"/>
      <c r="CP370" s="1394"/>
      <c r="CQ370" s="1343"/>
      <c r="CR370" s="1343"/>
      <c r="CS370" s="1343"/>
      <c r="CT370" s="1344"/>
      <c r="CU370" s="1499"/>
      <c r="CV370" s="1490"/>
      <c r="CW370" s="1490"/>
      <c r="CX370" s="1695"/>
      <c r="CY370" s="1490"/>
      <c r="CZ370" s="1490"/>
      <c r="DA370" s="1490"/>
      <c r="DB370" s="1695"/>
      <c r="DC370" s="1352"/>
      <c r="DD370" s="1696"/>
      <c r="DE370" s="1701"/>
    </row>
    <row r="371" spans="1:109" ht="15.75" customHeight="1">
      <c r="A371" s="760" t="s">
        <v>993</v>
      </c>
      <c r="B371" s="761">
        <v>365</v>
      </c>
      <c r="C371" s="777" t="s">
        <v>3495</v>
      </c>
      <c r="D371" s="761" t="s">
        <v>2426</v>
      </c>
      <c r="E371" s="761" t="s">
        <v>1936</v>
      </c>
      <c r="F371" s="773" t="s">
        <v>3496</v>
      </c>
      <c r="G371" s="778" t="s">
        <v>693</v>
      </c>
      <c r="H371" s="779" t="s">
        <v>2446</v>
      </c>
      <c r="I371" s="780"/>
      <c r="J371" s="781"/>
      <c r="K371" s="781">
        <v>1</v>
      </c>
      <c r="L371" s="781"/>
      <c r="M371" s="781"/>
      <c r="N371" s="781"/>
      <c r="O371" s="781"/>
      <c r="P371" s="782"/>
      <c r="Q371" s="783">
        <f t="shared" si="5"/>
        <v>1</v>
      </c>
      <c r="R371" s="777" t="s">
        <v>988</v>
      </c>
      <c r="S371" s="761" t="s">
        <v>964</v>
      </c>
      <c r="T371" s="784" t="s">
        <v>965</v>
      </c>
      <c r="U371" s="761" t="s">
        <v>1949</v>
      </c>
      <c r="V371" s="761" t="s">
        <v>991</v>
      </c>
      <c r="W371" s="761" t="s">
        <v>3497</v>
      </c>
      <c r="X371" s="1299">
        <v>2</v>
      </c>
      <c r="Y371" s="809" t="s">
        <v>978</v>
      </c>
      <c r="Z371" s="778" t="s">
        <v>693</v>
      </c>
      <c r="AA371" s="773"/>
      <c r="AB371" s="773"/>
      <c r="AC371" s="773"/>
      <c r="AD371" s="773"/>
      <c r="AE371" s="773"/>
      <c r="AF371" s="787"/>
      <c r="AG371" s="788"/>
      <c r="AH371" s="785"/>
      <c r="AI371" s="785"/>
      <c r="AJ371" s="785"/>
      <c r="AK371" s="785"/>
      <c r="AL371" s="785"/>
      <c r="AM371" s="785"/>
      <c r="AN371" s="785"/>
      <c r="AO371" s="785"/>
      <c r="AP371" s="785"/>
      <c r="AQ371" s="1707"/>
      <c r="AR371" s="1708"/>
      <c r="AS371" s="1708"/>
      <c r="AT371" s="1708"/>
      <c r="AU371" s="1716"/>
      <c r="AV371" s="815"/>
      <c r="AW371" s="785"/>
      <c r="AX371" s="785"/>
      <c r="AY371" s="785"/>
      <c r="AZ371" s="785"/>
      <c r="BA371" s="785"/>
      <c r="BB371" s="785"/>
      <c r="BC371" s="785"/>
      <c r="BD371" s="785"/>
      <c r="BE371" s="785"/>
      <c r="BF371" s="785"/>
      <c r="BG371" s="785"/>
      <c r="BH371" s="785"/>
      <c r="BI371" s="785"/>
      <c r="BJ371" s="785"/>
      <c r="BK371" s="829"/>
      <c r="BL371" s="1351"/>
      <c r="BM371" s="1352"/>
      <c r="BN371" s="1352"/>
      <c r="BO371" s="1352"/>
      <c r="BP371" s="1414"/>
      <c r="BQ371" s="1394"/>
      <c r="BR371" s="1343"/>
      <c r="BS371" s="1343"/>
      <c r="BT371" s="1343"/>
      <c r="BU371" s="1344"/>
      <c r="BV371" s="1395"/>
      <c r="BW371" s="1348"/>
      <c r="BX371" s="1348"/>
      <c r="BY371" s="1348"/>
      <c r="BZ371" s="1348"/>
      <c r="CA371" s="1394"/>
      <c r="CB371" s="1343"/>
      <c r="CC371" s="1343"/>
      <c r="CD371" s="1343"/>
      <c r="CE371" s="1344"/>
      <c r="CF371" s="1343"/>
      <c r="CG371" s="1343"/>
      <c r="CH371" s="1343"/>
      <c r="CI371" s="1343"/>
      <c r="CJ371" s="1344"/>
      <c r="CK371" s="1394"/>
      <c r="CL371" s="1343"/>
      <c r="CM371" s="1343"/>
      <c r="CN371" s="1343"/>
      <c r="CO371" s="1344"/>
      <c r="CP371" s="1394"/>
      <c r="CQ371" s="1343"/>
      <c r="CR371" s="1343"/>
      <c r="CS371" s="1343"/>
      <c r="CT371" s="1344"/>
      <c r="CU371" s="1499"/>
      <c r="CV371" s="1490"/>
      <c r="CW371" s="1490"/>
      <c r="CX371" s="1695"/>
      <c r="CY371" s="1490"/>
      <c r="CZ371" s="1490"/>
      <c r="DA371" s="1490"/>
      <c r="DB371" s="1695"/>
      <c r="DC371" s="1352"/>
      <c r="DD371" s="1696"/>
      <c r="DE371" s="1701"/>
    </row>
    <row r="372" spans="1:109" ht="15.75" customHeight="1">
      <c r="A372" s="760" t="s">
        <v>993</v>
      </c>
      <c r="B372" s="761">
        <v>366</v>
      </c>
      <c r="C372" s="777" t="s">
        <v>3498</v>
      </c>
      <c r="D372" s="761" t="s">
        <v>2426</v>
      </c>
      <c r="E372" s="761" t="s">
        <v>1936</v>
      </c>
      <c r="F372" s="773" t="s">
        <v>3499</v>
      </c>
      <c r="G372" s="778" t="s">
        <v>778</v>
      </c>
      <c r="H372" s="779" t="s">
        <v>2442</v>
      </c>
      <c r="I372" s="780"/>
      <c r="J372" s="781"/>
      <c r="K372" s="781">
        <v>1</v>
      </c>
      <c r="L372" s="781"/>
      <c r="M372" s="781"/>
      <c r="N372" s="781"/>
      <c r="O372" s="781"/>
      <c r="P372" s="782"/>
      <c r="Q372" s="783">
        <f t="shared" si="5"/>
        <v>1</v>
      </c>
      <c r="R372" s="777" t="s">
        <v>963</v>
      </c>
      <c r="S372" s="761"/>
      <c r="T372" s="784"/>
      <c r="U372" s="761" t="s">
        <v>1939</v>
      </c>
      <c r="V372" s="761" t="s">
        <v>293</v>
      </c>
      <c r="W372" s="761" t="s">
        <v>3500</v>
      </c>
      <c r="X372" s="1299">
        <v>2</v>
      </c>
      <c r="Y372" s="809" t="s">
        <v>978</v>
      </c>
      <c r="Z372" s="778" t="s">
        <v>778</v>
      </c>
      <c r="AA372" s="773"/>
      <c r="AB372" s="773"/>
      <c r="AC372" s="773"/>
      <c r="AD372" s="773"/>
      <c r="AE372" s="773"/>
      <c r="AF372" s="787"/>
      <c r="AG372" s="788"/>
      <c r="AH372" s="788"/>
      <c r="AI372" s="788"/>
      <c r="AJ372" s="788"/>
      <c r="AK372" s="788"/>
      <c r="AL372" s="788"/>
      <c r="AM372" s="788"/>
      <c r="AN372" s="788"/>
      <c r="AO372" s="788"/>
      <c r="AP372" s="788"/>
      <c r="AQ372" s="1394"/>
      <c r="AR372" s="1343"/>
      <c r="AS372" s="1343"/>
      <c r="AT372" s="1343"/>
      <c r="AU372" s="1716"/>
      <c r="AV372" s="796"/>
      <c r="AW372" s="788"/>
      <c r="AX372" s="788"/>
      <c r="AY372" s="788"/>
      <c r="AZ372" s="788"/>
      <c r="BA372" s="788"/>
      <c r="BB372" s="788"/>
      <c r="BC372" s="788"/>
      <c r="BD372" s="788"/>
      <c r="BE372" s="788"/>
      <c r="BF372" s="788"/>
      <c r="BG372" s="788"/>
      <c r="BH372" s="788"/>
      <c r="BI372" s="788"/>
      <c r="BJ372" s="788"/>
      <c r="BK372" s="793"/>
      <c r="BL372" s="1351"/>
      <c r="BM372" s="1352"/>
      <c r="BN372" s="1352"/>
      <c r="BO372" s="1352"/>
      <c r="BP372" s="1414"/>
      <c r="BQ372" s="1394"/>
      <c r="BR372" s="1343"/>
      <c r="BS372" s="1343"/>
      <c r="BT372" s="1343"/>
      <c r="BU372" s="1344"/>
      <c r="BV372" s="1395"/>
      <c r="BW372" s="1348"/>
      <c r="BX372" s="1348"/>
      <c r="BY372" s="1348"/>
      <c r="BZ372" s="1348"/>
      <c r="CA372" s="1394"/>
      <c r="CB372" s="1343"/>
      <c r="CC372" s="1343"/>
      <c r="CD372" s="1343"/>
      <c r="CE372" s="1344"/>
      <c r="CF372" s="1343"/>
      <c r="CG372" s="1343"/>
      <c r="CH372" s="1343"/>
      <c r="CI372" s="1343"/>
      <c r="CJ372" s="1344"/>
      <c r="CK372" s="1394"/>
      <c r="CL372" s="1343"/>
      <c r="CM372" s="1343"/>
      <c r="CN372" s="1343"/>
      <c r="CO372" s="1344"/>
      <c r="CP372" s="1394"/>
      <c r="CQ372" s="1343"/>
      <c r="CR372" s="1343"/>
      <c r="CS372" s="1343"/>
      <c r="CT372" s="1344"/>
      <c r="CU372" s="1499"/>
      <c r="CV372" s="1490"/>
      <c r="CW372" s="1490"/>
      <c r="CX372" s="1695"/>
      <c r="CY372" s="1490"/>
      <c r="CZ372" s="1490"/>
      <c r="DA372" s="1490"/>
      <c r="DB372" s="1695"/>
      <c r="DC372" s="1352"/>
      <c r="DD372" s="1696"/>
      <c r="DE372" s="1701"/>
    </row>
    <row r="373" spans="1:109" ht="15.75" customHeight="1">
      <c r="A373" s="760" t="s">
        <v>993</v>
      </c>
      <c r="B373" s="761">
        <v>367</v>
      </c>
      <c r="C373" s="777" t="s">
        <v>3501</v>
      </c>
      <c r="D373" s="761" t="s">
        <v>2426</v>
      </c>
      <c r="E373" s="761" t="s">
        <v>1920</v>
      </c>
      <c r="F373" s="773" t="s">
        <v>3502</v>
      </c>
      <c r="G373" s="778" t="s">
        <v>2127</v>
      </c>
      <c r="H373" s="779" t="s">
        <v>3503</v>
      </c>
      <c r="I373" s="780"/>
      <c r="J373" s="781"/>
      <c r="K373" s="781">
        <v>1</v>
      </c>
      <c r="L373" s="781"/>
      <c r="M373" s="781"/>
      <c r="N373" s="781"/>
      <c r="O373" s="781"/>
      <c r="P373" s="782"/>
      <c r="Q373" s="783">
        <f t="shared" si="5"/>
        <v>1</v>
      </c>
      <c r="R373" s="777" t="s">
        <v>988</v>
      </c>
      <c r="S373" s="761" t="s">
        <v>964</v>
      </c>
      <c r="T373" s="784" t="s">
        <v>965</v>
      </c>
      <c r="U373" s="761" t="s">
        <v>2087</v>
      </c>
      <c r="V373" s="761" t="s">
        <v>991</v>
      </c>
      <c r="W373" s="761" t="s">
        <v>3504</v>
      </c>
      <c r="X373" s="1299">
        <v>0</v>
      </c>
      <c r="Y373" s="809" t="s">
        <v>978</v>
      </c>
      <c r="Z373" s="778" t="s">
        <v>2127</v>
      </c>
      <c r="AA373" s="773"/>
      <c r="AB373" s="773"/>
      <c r="AC373" s="773"/>
      <c r="AD373" s="773"/>
      <c r="AE373" s="773"/>
      <c r="AF373" s="787"/>
      <c r="AG373" s="788"/>
      <c r="AH373" s="788"/>
      <c r="AI373" s="788"/>
      <c r="AJ373" s="788"/>
      <c r="AK373" s="788"/>
      <c r="AL373" s="788"/>
      <c r="AM373" s="788"/>
      <c r="AN373" s="788"/>
      <c r="AO373" s="788"/>
      <c r="AP373" s="788"/>
      <c r="AQ373" s="796">
        <v>3633</v>
      </c>
      <c r="AR373" s="788">
        <v>3574</v>
      </c>
      <c r="AS373" s="788">
        <v>3515</v>
      </c>
      <c r="AT373" s="788">
        <v>3456</v>
      </c>
      <c r="AU373" s="793">
        <v>3397</v>
      </c>
      <c r="AV373" s="796"/>
      <c r="AW373" s="788"/>
      <c r="AX373" s="788"/>
      <c r="AY373" s="788"/>
      <c r="AZ373" s="785"/>
      <c r="BA373" s="788"/>
      <c r="BB373" s="788"/>
      <c r="BC373" s="788"/>
      <c r="BD373" s="788"/>
      <c r="BE373" s="785"/>
      <c r="BF373" s="788"/>
      <c r="BG373" s="788"/>
      <c r="BH373" s="788"/>
      <c r="BI373" s="788"/>
      <c r="BJ373" s="788"/>
      <c r="BK373" s="793"/>
      <c r="BL373" s="777" t="s">
        <v>961</v>
      </c>
      <c r="BM373" s="773" t="s">
        <v>961</v>
      </c>
      <c r="BN373" s="773" t="s">
        <v>961</v>
      </c>
      <c r="BO373" s="773" t="s">
        <v>961</v>
      </c>
      <c r="BP373" s="784" t="s">
        <v>961</v>
      </c>
      <c r="BQ373" s="796" t="s">
        <v>1971</v>
      </c>
      <c r="BR373" s="788" t="s">
        <v>1971</v>
      </c>
      <c r="BS373" s="788" t="s">
        <v>1971</v>
      </c>
      <c r="BT373" s="788" t="s">
        <v>1971</v>
      </c>
      <c r="BU373" s="793" t="s">
        <v>1971</v>
      </c>
      <c r="BV373" s="794">
        <v>7661</v>
      </c>
      <c r="BW373" s="795">
        <v>7661</v>
      </c>
      <c r="BX373" s="795">
        <v>7661</v>
      </c>
      <c r="BY373" s="795">
        <v>7661</v>
      </c>
      <c r="BZ373" s="795">
        <v>7661</v>
      </c>
      <c r="CA373" s="796" t="s">
        <v>1971</v>
      </c>
      <c r="CB373" s="788" t="s">
        <v>1971</v>
      </c>
      <c r="CC373" s="788" t="s">
        <v>1971</v>
      </c>
      <c r="CD373" s="788" t="s">
        <v>1971</v>
      </c>
      <c r="CE373" s="793" t="s">
        <v>1971</v>
      </c>
      <c r="CF373" s="788" t="s">
        <v>1971</v>
      </c>
      <c r="CG373" s="788" t="s">
        <v>1971</v>
      </c>
      <c r="CH373" s="788" t="s">
        <v>1971</v>
      </c>
      <c r="CI373" s="788" t="s">
        <v>1971</v>
      </c>
      <c r="CJ373" s="793" t="s">
        <v>1971</v>
      </c>
      <c r="CK373" s="796">
        <v>2139</v>
      </c>
      <c r="CL373" s="788">
        <v>2104</v>
      </c>
      <c r="CM373" s="788">
        <v>2069</v>
      </c>
      <c r="CN373" s="788">
        <v>2035</v>
      </c>
      <c r="CO373" s="793">
        <v>2000</v>
      </c>
      <c r="CP373" s="796" t="s">
        <v>1971</v>
      </c>
      <c r="CQ373" s="788" t="s">
        <v>1971</v>
      </c>
      <c r="CR373" s="788" t="s">
        <v>1971</v>
      </c>
      <c r="CS373" s="788" t="s">
        <v>1971</v>
      </c>
      <c r="CT373" s="793" t="s">
        <v>1971</v>
      </c>
      <c r="CU373" s="1273">
        <v>-2.4199999999999999E-2</v>
      </c>
      <c r="CV373" s="1272" t="s">
        <v>1971</v>
      </c>
      <c r="CW373" s="1272" t="s">
        <v>1971</v>
      </c>
      <c r="CX373" s="1274" t="s">
        <v>1971</v>
      </c>
      <c r="CY373" s="1272">
        <v>0.01</v>
      </c>
      <c r="CZ373" s="1272" t="s">
        <v>1971</v>
      </c>
      <c r="DA373" s="1272" t="s">
        <v>1971</v>
      </c>
      <c r="DB373" s="1274" t="s">
        <v>1971</v>
      </c>
      <c r="DC373" s="773"/>
      <c r="DD373" s="801">
        <v>1</v>
      </c>
      <c r="DE373" s="802"/>
    </row>
    <row r="374" spans="1:109" ht="15.75" customHeight="1">
      <c r="A374" s="760" t="s">
        <v>993</v>
      </c>
      <c r="B374" s="761">
        <v>368</v>
      </c>
      <c r="C374" s="777" t="s">
        <v>3505</v>
      </c>
      <c r="D374" s="761" t="s">
        <v>2426</v>
      </c>
      <c r="E374" s="761" t="s">
        <v>1927</v>
      </c>
      <c r="F374" s="773" t="s">
        <v>3506</v>
      </c>
      <c r="G374" s="778" t="s">
        <v>2439</v>
      </c>
      <c r="H374" s="761" t="s">
        <v>3507</v>
      </c>
      <c r="I374" s="780"/>
      <c r="J374" s="781"/>
      <c r="K374" s="781">
        <v>1</v>
      </c>
      <c r="L374" s="781"/>
      <c r="M374" s="781"/>
      <c r="N374" s="781"/>
      <c r="O374" s="781"/>
      <c r="P374" s="782"/>
      <c r="Q374" s="783">
        <f t="shared" si="5"/>
        <v>1</v>
      </c>
      <c r="R374" s="777" t="s">
        <v>988</v>
      </c>
      <c r="S374" s="761" t="s">
        <v>964</v>
      </c>
      <c r="T374" s="784" t="s">
        <v>965</v>
      </c>
      <c r="U374" s="761" t="s">
        <v>2135</v>
      </c>
      <c r="V374" s="761" t="s">
        <v>991</v>
      </c>
      <c r="W374" s="761" t="s">
        <v>3504</v>
      </c>
      <c r="X374" s="1299">
        <v>0</v>
      </c>
      <c r="Y374" s="832" t="s">
        <v>978</v>
      </c>
      <c r="Z374" s="778" t="s">
        <v>2439</v>
      </c>
      <c r="AA374" s="773"/>
      <c r="AB374" s="773"/>
      <c r="AC374" s="773"/>
      <c r="AD374" s="773"/>
      <c r="AE374" s="773"/>
      <c r="AF374" s="787"/>
      <c r="AG374" s="785"/>
      <c r="AH374" s="870"/>
      <c r="AI374" s="870"/>
      <c r="AJ374" s="870"/>
      <c r="AK374" s="870"/>
      <c r="AL374" s="785"/>
      <c r="AM374" s="785"/>
      <c r="AN374" s="785"/>
      <c r="AO374" s="785"/>
      <c r="AP374" s="785"/>
      <c r="AQ374" s="815">
        <v>43000</v>
      </c>
      <c r="AR374" s="785">
        <v>42000</v>
      </c>
      <c r="AS374" s="785">
        <v>41500</v>
      </c>
      <c r="AT374" s="785">
        <v>41000</v>
      </c>
      <c r="AU374" s="829">
        <v>41000</v>
      </c>
      <c r="AV374" s="815"/>
      <c r="AW374" s="785"/>
      <c r="AX374" s="785"/>
      <c r="AY374" s="785"/>
      <c r="AZ374" s="785"/>
      <c r="BA374" s="785"/>
      <c r="BB374" s="785"/>
      <c r="BC374" s="785"/>
      <c r="BD374" s="785"/>
      <c r="BE374" s="785"/>
      <c r="BF374" s="785"/>
      <c r="BG374" s="785"/>
      <c r="BH374" s="785"/>
      <c r="BI374" s="785"/>
      <c r="BJ374" s="785"/>
      <c r="BK374" s="829"/>
      <c r="BL374" s="777" t="s">
        <v>961</v>
      </c>
      <c r="BM374" s="773" t="s">
        <v>961</v>
      </c>
      <c r="BN374" s="773" t="s">
        <v>961</v>
      </c>
      <c r="BO374" s="773" t="s">
        <v>961</v>
      </c>
      <c r="BP374" s="784" t="s">
        <v>961</v>
      </c>
      <c r="BQ374" s="882" t="s">
        <v>1971</v>
      </c>
      <c r="BR374" s="883" t="s">
        <v>1971</v>
      </c>
      <c r="BS374" s="883" t="s">
        <v>1971</v>
      </c>
      <c r="BT374" s="883" t="s">
        <v>1971</v>
      </c>
      <c r="BU374" s="884" t="s">
        <v>1971</v>
      </c>
      <c r="BV374" s="794" t="s">
        <v>1971</v>
      </c>
      <c r="BW374" s="795" t="s">
        <v>1971</v>
      </c>
      <c r="BX374" s="795" t="s">
        <v>1971</v>
      </c>
      <c r="BY374" s="795" t="s">
        <v>1971</v>
      </c>
      <c r="BZ374" s="795" t="s">
        <v>1971</v>
      </c>
      <c r="CA374" s="796" t="s">
        <v>1971</v>
      </c>
      <c r="CB374" s="788" t="s">
        <v>1971</v>
      </c>
      <c r="CC374" s="795" t="s">
        <v>1971</v>
      </c>
      <c r="CD374" s="788" t="s">
        <v>1971</v>
      </c>
      <c r="CE374" s="793" t="s">
        <v>1971</v>
      </c>
      <c r="CF374" s="830" t="s">
        <v>1971</v>
      </c>
      <c r="CG374" s="830" t="s">
        <v>1971</v>
      </c>
      <c r="CH374" s="830" t="s">
        <v>1971</v>
      </c>
      <c r="CI374" s="830" t="s">
        <v>1971</v>
      </c>
      <c r="CJ374" s="832" t="s">
        <v>1971</v>
      </c>
      <c r="CK374" s="796" t="s">
        <v>1971</v>
      </c>
      <c r="CL374" s="788" t="s">
        <v>1971</v>
      </c>
      <c r="CM374" s="788" t="s">
        <v>1971</v>
      </c>
      <c r="CN374" s="788" t="s">
        <v>1971</v>
      </c>
      <c r="CO374" s="793" t="s">
        <v>1971</v>
      </c>
      <c r="CP374" s="831" t="s">
        <v>1971</v>
      </c>
      <c r="CQ374" s="830" t="s">
        <v>1971</v>
      </c>
      <c r="CR374" s="830" t="s">
        <v>1971</v>
      </c>
      <c r="CS374" s="830" t="s">
        <v>1971</v>
      </c>
      <c r="CT374" s="832" t="s">
        <v>1971</v>
      </c>
      <c r="CU374" s="1273">
        <v>-1.12E-2</v>
      </c>
      <c r="CV374" s="1272" t="s">
        <v>1971</v>
      </c>
      <c r="CW374" s="1272" t="s">
        <v>1971</v>
      </c>
      <c r="CX374" s="1274" t="s">
        <v>1971</v>
      </c>
      <c r="CY374" s="1272">
        <v>3.7000000000000002E-3</v>
      </c>
      <c r="CZ374" s="1272" t="s">
        <v>1971</v>
      </c>
      <c r="DA374" s="1272" t="s">
        <v>1971</v>
      </c>
      <c r="DB374" s="1274" t="s">
        <v>1971</v>
      </c>
      <c r="DC374" s="773"/>
      <c r="DD374" s="801">
        <v>1</v>
      </c>
      <c r="DE374" s="802"/>
    </row>
    <row r="375" spans="1:109" ht="15.75" customHeight="1">
      <c r="A375" s="760" t="s">
        <v>993</v>
      </c>
      <c r="B375" s="761">
        <v>369</v>
      </c>
      <c r="C375" s="777" t="s">
        <v>3508</v>
      </c>
      <c r="D375" s="761" t="s">
        <v>2426</v>
      </c>
      <c r="E375" s="761" t="s">
        <v>1936</v>
      </c>
      <c r="F375" s="773" t="s">
        <v>3509</v>
      </c>
      <c r="G375" s="778" t="s">
        <v>3510</v>
      </c>
      <c r="H375" s="761" t="s">
        <v>3511</v>
      </c>
      <c r="I375" s="780"/>
      <c r="J375" s="781"/>
      <c r="K375" s="781">
        <v>1</v>
      </c>
      <c r="L375" s="781"/>
      <c r="M375" s="781"/>
      <c r="N375" s="781"/>
      <c r="O375" s="781"/>
      <c r="P375" s="782"/>
      <c r="Q375" s="783">
        <f t="shared" si="5"/>
        <v>1</v>
      </c>
      <c r="R375" s="777" t="s">
        <v>988</v>
      </c>
      <c r="S375" s="761" t="s">
        <v>964</v>
      </c>
      <c r="T375" s="784" t="s">
        <v>965</v>
      </c>
      <c r="U375" s="761" t="s">
        <v>2087</v>
      </c>
      <c r="V375" s="761" t="s">
        <v>991</v>
      </c>
      <c r="W375" s="761" t="s">
        <v>3504</v>
      </c>
      <c r="X375" s="1299">
        <v>0</v>
      </c>
      <c r="Y375" s="832" t="s">
        <v>978</v>
      </c>
      <c r="Z375" s="778"/>
      <c r="AA375" s="773"/>
      <c r="AB375" s="773"/>
      <c r="AC375" s="773"/>
      <c r="AD375" s="773"/>
      <c r="AE375" s="773"/>
      <c r="AF375" s="787"/>
      <c r="AG375" s="785"/>
      <c r="AH375" s="874"/>
      <c r="AI375" s="874"/>
      <c r="AJ375" s="874"/>
      <c r="AK375" s="874"/>
      <c r="AL375" s="874"/>
      <c r="AM375" s="812"/>
      <c r="AN375" s="812"/>
      <c r="AO375" s="812"/>
      <c r="AP375" s="812"/>
      <c r="AQ375" s="811">
        <v>2005</v>
      </c>
      <c r="AR375" s="812">
        <v>1975</v>
      </c>
      <c r="AS375" s="812">
        <v>1945</v>
      </c>
      <c r="AT375" s="812">
        <v>1915</v>
      </c>
      <c r="AU375" s="813">
        <v>1884</v>
      </c>
      <c r="AV375" s="811"/>
      <c r="AW375" s="812"/>
      <c r="AX375" s="812"/>
      <c r="AY375" s="812"/>
      <c r="AZ375" s="812"/>
      <c r="BA375" s="812"/>
      <c r="BB375" s="812"/>
      <c r="BC375" s="812"/>
      <c r="BD375" s="812"/>
      <c r="BE375" s="812"/>
      <c r="BF375" s="812"/>
      <c r="BG375" s="812"/>
      <c r="BH375" s="812"/>
      <c r="BI375" s="812"/>
      <c r="BJ375" s="812"/>
      <c r="BK375" s="813"/>
      <c r="BL375" s="777" t="s">
        <v>961</v>
      </c>
      <c r="BM375" s="773" t="s">
        <v>961</v>
      </c>
      <c r="BN375" s="773" t="s">
        <v>961</v>
      </c>
      <c r="BO375" s="773" t="s">
        <v>961</v>
      </c>
      <c r="BP375" s="784" t="s">
        <v>961</v>
      </c>
      <c r="BQ375" s="796" t="s">
        <v>1971</v>
      </c>
      <c r="BR375" s="788" t="s">
        <v>1971</v>
      </c>
      <c r="BS375" s="788" t="s">
        <v>1971</v>
      </c>
      <c r="BT375" s="788" t="s">
        <v>1971</v>
      </c>
      <c r="BU375" s="793" t="s">
        <v>1971</v>
      </c>
      <c r="BV375" s="794">
        <v>2554</v>
      </c>
      <c r="BW375" s="795">
        <v>2515</v>
      </c>
      <c r="BX375" s="795">
        <v>2477</v>
      </c>
      <c r="BY375" s="795">
        <v>2438</v>
      </c>
      <c r="BZ375" s="795">
        <v>2400</v>
      </c>
      <c r="CA375" s="811" t="s">
        <v>1971</v>
      </c>
      <c r="CB375" s="812" t="s">
        <v>1971</v>
      </c>
      <c r="CC375" s="812" t="s">
        <v>1971</v>
      </c>
      <c r="CD375" s="812" t="s">
        <v>1971</v>
      </c>
      <c r="CE375" s="813" t="s">
        <v>1971</v>
      </c>
      <c r="CF375" s="812" t="s">
        <v>1971</v>
      </c>
      <c r="CG375" s="812" t="s">
        <v>1971</v>
      </c>
      <c r="CH375" s="812" t="s">
        <v>1971</v>
      </c>
      <c r="CI375" s="812" t="s">
        <v>1971</v>
      </c>
      <c r="CJ375" s="812" t="s">
        <v>1971</v>
      </c>
      <c r="CK375" s="796">
        <v>1456</v>
      </c>
      <c r="CL375" s="788">
        <v>1434</v>
      </c>
      <c r="CM375" s="788">
        <v>1412</v>
      </c>
      <c r="CN375" s="788">
        <v>1391</v>
      </c>
      <c r="CO375" s="793">
        <v>1369</v>
      </c>
      <c r="CP375" s="796" t="s">
        <v>1971</v>
      </c>
      <c r="CQ375" s="788" t="s">
        <v>1971</v>
      </c>
      <c r="CR375" s="788" t="s">
        <v>1971</v>
      </c>
      <c r="CS375" s="788" t="s">
        <v>1971</v>
      </c>
      <c r="CT375" s="793" t="s">
        <v>1971</v>
      </c>
      <c r="CU375" s="1273">
        <v>-2.4500000000000001E-2</v>
      </c>
      <c r="CV375" s="1272" t="s">
        <v>1971</v>
      </c>
      <c r="CW375" s="1272" t="s">
        <v>1971</v>
      </c>
      <c r="CX375" s="1274" t="s">
        <v>1971</v>
      </c>
      <c r="CY375" s="1272">
        <v>1.23E-2</v>
      </c>
      <c r="CZ375" s="1272" t="s">
        <v>1971</v>
      </c>
      <c r="DA375" s="1272" t="s">
        <v>1971</v>
      </c>
      <c r="DB375" s="1274" t="s">
        <v>1971</v>
      </c>
      <c r="DC375" s="773"/>
      <c r="DD375" s="801">
        <v>1</v>
      </c>
      <c r="DE375" s="802"/>
    </row>
    <row r="376" spans="1:109" ht="15.75" customHeight="1">
      <c r="A376" s="760" t="s">
        <v>993</v>
      </c>
      <c r="B376" s="761">
        <v>370</v>
      </c>
      <c r="C376" s="777" t="s">
        <v>3512</v>
      </c>
      <c r="D376" s="761" t="s">
        <v>2426</v>
      </c>
      <c r="E376" s="761" t="s">
        <v>1936</v>
      </c>
      <c r="F376" s="773" t="s">
        <v>3513</v>
      </c>
      <c r="G376" s="778" t="s">
        <v>3514</v>
      </c>
      <c r="H376" s="761" t="s">
        <v>3515</v>
      </c>
      <c r="I376" s="780"/>
      <c r="J376" s="781"/>
      <c r="K376" s="781">
        <v>1</v>
      </c>
      <c r="L376" s="781"/>
      <c r="M376" s="781"/>
      <c r="N376" s="781"/>
      <c r="O376" s="781"/>
      <c r="P376" s="782"/>
      <c r="Q376" s="783">
        <f t="shared" si="5"/>
        <v>1</v>
      </c>
      <c r="R376" s="777" t="s">
        <v>988</v>
      </c>
      <c r="S376" s="761" t="s">
        <v>964</v>
      </c>
      <c r="T376" s="784" t="s">
        <v>965</v>
      </c>
      <c r="U376" s="761" t="s">
        <v>2087</v>
      </c>
      <c r="V376" s="761" t="s">
        <v>141</v>
      </c>
      <c r="W376" s="761" t="s">
        <v>3516</v>
      </c>
      <c r="X376" s="1299">
        <v>3</v>
      </c>
      <c r="Y376" s="832" t="s">
        <v>966</v>
      </c>
      <c r="Z376" s="778"/>
      <c r="AA376" s="773"/>
      <c r="AB376" s="773"/>
      <c r="AC376" s="773"/>
      <c r="AD376" s="773"/>
      <c r="AE376" s="773"/>
      <c r="AF376" s="787"/>
      <c r="AG376" s="785"/>
      <c r="AH376" s="785"/>
      <c r="AI376" s="785"/>
      <c r="AJ376" s="785"/>
      <c r="AK376" s="785"/>
      <c r="AL376" s="785"/>
      <c r="AM376" s="785"/>
      <c r="AN376" s="785"/>
      <c r="AO376" s="785"/>
      <c r="AP376" s="785"/>
      <c r="AQ376" s="885">
        <v>0.12</v>
      </c>
      <c r="AR376" s="886">
        <v>0.12</v>
      </c>
      <c r="AS376" s="886">
        <v>0.12</v>
      </c>
      <c r="AT376" s="886">
        <v>0.12</v>
      </c>
      <c r="AU376" s="887">
        <v>0.12</v>
      </c>
      <c r="AV376" s="885"/>
      <c r="AW376" s="886"/>
      <c r="AX376" s="886"/>
      <c r="AY376" s="886"/>
      <c r="AZ376" s="886"/>
      <c r="BA376" s="886"/>
      <c r="BB376" s="886"/>
      <c r="BC376" s="886"/>
      <c r="BD376" s="886"/>
      <c r="BE376" s="886"/>
      <c r="BF376" s="886"/>
      <c r="BG376" s="886"/>
      <c r="BH376" s="886"/>
      <c r="BI376" s="886"/>
      <c r="BJ376" s="886"/>
      <c r="BK376" s="887"/>
      <c r="BL376" s="777" t="s">
        <v>961</v>
      </c>
      <c r="BM376" s="773" t="s">
        <v>961</v>
      </c>
      <c r="BN376" s="773" t="s">
        <v>961</v>
      </c>
      <c r="BO376" s="773" t="s">
        <v>961</v>
      </c>
      <c r="BP376" s="784" t="s">
        <v>961</v>
      </c>
      <c r="BQ376" s="796" t="s">
        <v>1971</v>
      </c>
      <c r="BR376" s="788" t="s">
        <v>1971</v>
      </c>
      <c r="BS376" s="788" t="s">
        <v>1971</v>
      </c>
      <c r="BT376" s="788" t="s">
        <v>1971</v>
      </c>
      <c r="BU376" s="793" t="s">
        <v>1971</v>
      </c>
      <c r="BV376" s="794" t="s">
        <v>1971</v>
      </c>
      <c r="BW376" s="795" t="s">
        <v>1971</v>
      </c>
      <c r="BX376" s="795" t="s">
        <v>1971</v>
      </c>
      <c r="BY376" s="795" t="s">
        <v>1971</v>
      </c>
      <c r="BZ376" s="795" t="s">
        <v>1971</v>
      </c>
      <c r="CA376" s="885" t="s">
        <v>1971</v>
      </c>
      <c r="CB376" s="886" t="s">
        <v>1971</v>
      </c>
      <c r="CC376" s="886" t="s">
        <v>1971</v>
      </c>
      <c r="CD376" s="886" t="s">
        <v>1971</v>
      </c>
      <c r="CE376" s="887" t="s">
        <v>1971</v>
      </c>
      <c r="CF376" s="886" t="s">
        <v>1971</v>
      </c>
      <c r="CG376" s="886" t="s">
        <v>1971</v>
      </c>
      <c r="CH376" s="886" t="s">
        <v>1971</v>
      </c>
      <c r="CI376" s="886" t="s">
        <v>1971</v>
      </c>
      <c r="CJ376" s="886" t="s">
        <v>1971</v>
      </c>
      <c r="CK376" s="796" t="s">
        <v>1971</v>
      </c>
      <c r="CL376" s="788" t="s">
        <v>1971</v>
      </c>
      <c r="CM376" s="788" t="s">
        <v>1971</v>
      </c>
      <c r="CN376" s="788" t="s">
        <v>1971</v>
      </c>
      <c r="CO376" s="793" t="s">
        <v>1971</v>
      </c>
      <c r="CP376" s="796" t="s">
        <v>1971</v>
      </c>
      <c r="CQ376" s="788" t="s">
        <v>1971</v>
      </c>
      <c r="CR376" s="788" t="s">
        <v>1971</v>
      </c>
      <c r="CS376" s="788" t="s">
        <v>1971</v>
      </c>
      <c r="CT376" s="793" t="s">
        <v>1971</v>
      </c>
      <c r="CU376" s="1273">
        <v>-0.5</v>
      </c>
      <c r="CV376" s="1272" t="s">
        <v>1971</v>
      </c>
      <c r="CW376" s="1272" t="s">
        <v>1971</v>
      </c>
      <c r="CX376" s="1274" t="s">
        <v>1971</v>
      </c>
      <c r="CY376" s="1272">
        <v>0.5</v>
      </c>
      <c r="CZ376" s="1272" t="s">
        <v>1971</v>
      </c>
      <c r="DA376" s="1272" t="s">
        <v>1971</v>
      </c>
      <c r="DB376" s="1274" t="s">
        <v>1971</v>
      </c>
      <c r="DC376" s="773"/>
      <c r="DD376" s="801">
        <v>1</v>
      </c>
      <c r="DE376" s="802"/>
    </row>
    <row r="377" spans="1:109" ht="15.75" customHeight="1">
      <c r="A377" s="760" t="s">
        <v>993</v>
      </c>
      <c r="B377" s="761">
        <v>371</v>
      </c>
      <c r="C377" s="777" t="s">
        <v>3517</v>
      </c>
      <c r="D377" s="761" t="s">
        <v>2426</v>
      </c>
      <c r="E377" s="761" t="s">
        <v>1920</v>
      </c>
      <c r="F377" s="773" t="s">
        <v>3518</v>
      </c>
      <c r="G377" s="778" t="s">
        <v>3519</v>
      </c>
      <c r="H377" s="761" t="s">
        <v>3520</v>
      </c>
      <c r="I377" s="780"/>
      <c r="J377" s="781"/>
      <c r="K377" s="781">
        <v>1</v>
      </c>
      <c r="L377" s="781"/>
      <c r="M377" s="781"/>
      <c r="N377" s="781"/>
      <c r="O377" s="781"/>
      <c r="P377" s="782"/>
      <c r="Q377" s="783">
        <f t="shared" si="5"/>
        <v>1</v>
      </c>
      <c r="R377" s="777" t="s">
        <v>988</v>
      </c>
      <c r="S377" s="761" t="s">
        <v>964</v>
      </c>
      <c r="T377" s="784" t="s">
        <v>977</v>
      </c>
      <c r="U377" s="761" t="s">
        <v>2087</v>
      </c>
      <c r="V377" s="761" t="s">
        <v>991</v>
      </c>
      <c r="W377" s="761" t="s">
        <v>3521</v>
      </c>
      <c r="X377" s="1299">
        <v>0</v>
      </c>
      <c r="Y377" s="832" t="s">
        <v>966</v>
      </c>
      <c r="Z377" s="778"/>
      <c r="AA377" s="773"/>
      <c r="AB377" s="773"/>
      <c r="AC377" s="773"/>
      <c r="AD377" s="773"/>
      <c r="AE377" s="773"/>
      <c r="AF377" s="787"/>
      <c r="AG377" s="874"/>
      <c r="AH377" s="874"/>
      <c r="AI377" s="874"/>
      <c r="AJ377" s="874"/>
      <c r="AK377" s="874"/>
      <c r="AL377" s="874"/>
      <c r="AM377" s="874"/>
      <c r="AN377" s="795"/>
      <c r="AO377" s="795"/>
      <c r="AP377" s="795"/>
      <c r="AQ377" s="794" t="s">
        <v>1971</v>
      </c>
      <c r="AR377" s="795" t="s">
        <v>1971</v>
      </c>
      <c r="AS377" s="795" t="s">
        <v>1971</v>
      </c>
      <c r="AT377" s="795" t="s">
        <v>1971</v>
      </c>
      <c r="AU377" s="808">
        <v>360</v>
      </c>
      <c r="AV377" s="794"/>
      <c r="AW377" s="795"/>
      <c r="AX377" s="795"/>
      <c r="AY377" s="795"/>
      <c r="AZ377" s="795"/>
      <c r="BA377" s="795"/>
      <c r="BB377" s="795"/>
      <c r="BC377" s="795"/>
      <c r="BD377" s="795"/>
      <c r="BE377" s="795"/>
      <c r="BF377" s="795"/>
      <c r="BG377" s="795"/>
      <c r="BH377" s="795"/>
      <c r="BI377" s="795"/>
      <c r="BJ377" s="795"/>
      <c r="BK377" s="808"/>
      <c r="BL377" s="777"/>
      <c r="BM377" s="773"/>
      <c r="BN377" s="773"/>
      <c r="BO377" s="773"/>
      <c r="BP377" s="784" t="s">
        <v>961</v>
      </c>
      <c r="BQ377" s="796" t="s">
        <v>1971</v>
      </c>
      <c r="BR377" s="788" t="s">
        <v>1971</v>
      </c>
      <c r="BS377" s="788" t="s">
        <v>1971</v>
      </c>
      <c r="BT377" s="788" t="s">
        <v>1971</v>
      </c>
      <c r="BU377" s="793" t="s">
        <v>1971</v>
      </c>
      <c r="BV377" s="794" t="s">
        <v>1971</v>
      </c>
      <c r="BW377" s="795" t="s">
        <v>1971</v>
      </c>
      <c r="BX377" s="795" t="s">
        <v>1971</v>
      </c>
      <c r="BY377" s="795" t="s">
        <v>1971</v>
      </c>
      <c r="BZ377" s="795" t="s">
        <v>1971</v>
      </c>
      <c r="CA377" s="796" t="s">
        <v>1971</v>
      </c>
      <c r="CB377" s="788" t="s">
        <v>1971</v>
      </c>
      <c r="CC377" s="788" t="s">
        <v>1971</v>
      </c>
      <c r="CD377" s="788" t="s">
        <v>1971</v>
      </c>
      <c r="CE377" s="793" t="s">
        <v>1971</v>
      </c>
      <c r="CF377" s="788" t="s">
        <v>1971</v>
      </c>
      <c r="CG377" s="788" t="s">
        <v>1971</v>
      </c>
      <c r="CH377" s="788" t="s">
        <v>1971</v>
      </c>
      <c r="CI377" s="788" t="s">
        <v>1971</v>
      </c>
      <c r="CJ377" s="788" t="s">
        <v>1971</v>
      </c>
      <c r="CK377" s="796" t="s">
        <v>1971</v>
      </c>
      <c r="CL377" s="788" t="s">
        <v>1971</v>
      </c>
      <c r="CM377" s="788" t="s">
        <v>1971</v>
      </c>
      <c r="CN377" s="788" t="s">
        <v>1971</v>
      </c>
      <c r="CO377" s="793" t="s">
        <v>1971</v>
      </c>
      <c r="CP377" s="796" t="s">
        <v>1971</v>
      </c>
      <c r="CQ377" s="788" t="s">
        <v>1971</v>
      </c>
      <c r="CR377" s="788" t="s">
        <v>1971</v>
      </c>
      <c r="CS377" s="788" t="s">
        <v>1971</v>
      </c>
      <c r="CT377" s="793" t="s">
        <v>1971</v>
      </c>
      <c r="CU377" s="1273">
        <v>-3.44E-2</v>
      </c>
      <c r="CV377" s="1272" t="s">
        <v>1971</v>
      </c>
      <c r="CW377" s="1272" t="s">
        <v>1971</v>
      </c>
      <c r="CX377" s="1274" t="s">
        <v>1971</v>
      </c>
      <c r="CY377" s="1272">
        <v>3.44E-2</v>
      </c>
      <c r="CZ377" s="1272" t="s">
        <v>1971</v>
      </c>
      <c r="DA377" s="1272" t="s">
        <v>1971</v>
      </c>
      <c r="DB377" s="1274" t="s">
        <v>1971</v>
      </c>
      <c r="DC377" s="773"/>
      <c r="DD377" s="801">
        <v>1</v>
      </c>
      <c r="DE377" s="802"/>
    </row>
    <row r="378" spans="1:109" ht="15.75" customHeight="1">
      <c r="A378" s="760" t="s">
        <v>993</v>
      </c>
      <c r="B378" s="761">
        <v>372</v>
      </c>
      <c r="C378" s="777" t="s">
        <v>3522</v>
      </c>
      <c r="D378" s="761" t="s">
        <v>2374</v>
      </c>
      <c r="E378" s="761" t="s">
        <v>1920</v>
      </c>
      <c r="F378" s="773" t="s">
        <v>3523</v>
      </c>
      <c r="G378" s="778" t="s">
        <v>154</v>
      </c>
      <c r="H378" s="761" t="s">
        <v>2376</v>
      </c>
      <c r="I378" s="780"/>
      <c r="J378" s="781">
        <v>1</v>
      </c>
      <c r="K378" s="781"/>
      <c r="L378" s="781"/>
      <c r="M378" s="781"/>
      <c r="N378" s="781"/>
      <c r="O378" s="781"/>
      <c r="P378" s="782"/>
      <c r="Q378" s="783">
        <f t="shared" si="5"/>
        <v>1</v>
      </c>
      <c r="R378" s="777" t="s">
        <v>988</v>
      </c>
      <c r="S378" s="761" t="s">
        <v>964</v>
      </c>
      <c r="T378" s="784" t="s">
        <v>965</v>
      </c>
      <c r="U378" s="761" t="s">
        <v>1923</v>
      </c>
      <c r="V378" s="761" t="s">
        <v>987</v>
      </c>
      <c r="W378" s="761" t="s">
        <v>2377</v>
      </c>
      <c r="X378" s="1299">
        <v>0</v>
      </c>
      <c r="Y378" s="793" t="s">
        <v>978</v>
      </c>
      <c r="Z378" s="778" t="s">
        <v>154</v>
      </c>
      <c r="AA378" s="773"/>
      <c r="AB378" s="773"/>
      <c r="AC378" s="773"/>
      <c r="AD378" s="773"/>
      <c r="AE378" s="773"/>
      <c r="AF378" s="787"/>
      <c r="AG378" s="795"/>
      <c r="AH378" s="795"/>
      <c r="AI378" s="795"/>
      <c r="AJ378" s="833"/>
      <c r="AK378" s="833"/>
      <c r="AL378" s="833"/>
      <c r="AM378" s="833"/>
      <c r="AN378" s="833"/>
      <c r="AO378" s="833"/>
      <c r="AP378" s="833"/>
      <c r="AQ378" s="1345"/>
      <c r="AR378" s="1346"/>
      <c r="AS378" s="1346"/>
      <c r="AT378" s="1346"/>
      <c r="AU378" s="1347"/>
      <c r="AV378" s="794"/>
      <c r="AW378" s="788"/>
      <c r="AX378" s="788"/>
      <c r="AY378" s="788"/>
      <c r="AZ378" s="795"/>
      <c r="BA378" s="788"/>
      <c r="BB378" s="788"/>
      <c r="BC378" s="788"/>
      <c r="BD378" s="788"/>
      <c r="BE378" s="788"/>
      <c r="BF378" s="788"/>
      <c r="BG378" s="788"/>
      <c r="BH378" s="788"/>
      <c r="BI378" s="795"/>
      <c r="BJ378" s="788"/>
      <c r="BK378" s="793"/>
      <c r="BL378" s="1351"/>
      <c r="BM378" s="1352"/>
      <c r="BN378" s="1352"/>
      <c r="BO378" s="1352"/>
      <c r="BP378" s="1414"/>
      <c r="BQ378" s="1394"/>
      <c r="BR378" s="1343"/>
      <c r="BS378" s="1343"/>
      <c r="BT378" s="1343"/>
      <c r="BU378" s="1344"/>
      <c r="BV378" s="1345"/>
      <c r="BW378" s="1346"/>
      <c r="BX378" s="1346"/>
      <c r="BY378" s="1346"/>
      <c r="BZ378" s="1346"/>
      <c r="CA378" s="1345"/>
      <c r="CB378" s="1346"/>
      <c r="CC378" s="1346"/>
      <c r="CD378" s="1346"/>
      <c r="CE378" s="1347"/>
      <c r="CF378" s="1346"/>
      <c r="CG378" s="1346"/>
      <c r="CH378" s="1346"/>
      <c r="CI378" s="1346"/>
      <c r="CJ378" s="1347"/>
      <c r="CK378" s="1345"/>
      <c r="CL378" s="1346"/>
      <c r="CM378" s="1346"/>
      <c r="CN378" s="1346"/>
      <c r="CO378" s="1347"/>
      <c r="CP378" s="1394"/>
      <c r="CQ378" s="1343"/>
      <c r="CR378" s="1343"/>
      <c r="CS378" s="1343"/>
      <c r="CT378" s="1344"/>
      <c r="CU378" s="1499"/>
      <c r="CV378" s="1490"/>
      <c r="CW378" s="1490"/>
      <c r="CX378" s="1695"/>
      <c r="CY378" s="1490"/>
      <c r="CZ378" s="1490"/>
      <c r="DA378" s="1490"/>
      <c r="DB378" s="1695"/>
      <c r="DC378" s="1352"/>
      <c r="DD378" s="1696"/>
      <c r="DE378" s="1701"/>
    </row>
    <row r="379" spans="1:109" ht="15.75" customHeight="1">
      <c r="A379" s="760" t="s">
        <v>993</v>
      </c>
      <c r="B379" s="761">
        <v>373</v>
      </c>
      <c r="C379" s="777" t="s">
        <v>3524</v>
      </c>
      <c r="D379" s="761" t="s">
        <v>2374</v>
      </c>
      <c r="E379" s="761" t="s">
        <v>1920</v>
      </c>
      <c r="F379" s="773" t="s">
        <v>3525</v>
      </c>
      <c r="G379" s="778" t="s">
        <v>629</v>
      </c>
      <c r="H379" s="761" t="s">
        <v>2380</v>
      </c>
      <c r="I379" s="780"/>
      <c r="J379" s="781">
        <v>1</v>
      </c>
      <c r="K379" s="781"/>
      <c r="L379" s="781"/>
      <c r="M379" s="781"/>
      <c r="N379" s="781"/>
      <c r="O379" s="781"/>
      <c r="P379" s="782"/>
      <c r="Q379" s="783">
        <f t="shared" si="5"/>
        <v>1</v>
      </c>
      <c r="R379" s="777" t="s">
        <v>988</v>
      </c>
      <c r="S379" s="761" t="s">
        <v>964</v>
      </c>
      <c r="T379" s="784" t="s">
        <v>965</v>
      </c>
      <c r="U379" s="761" t="s">
        <v>629</v>
      </c>
      <c r="V379" s="761" t="s">
        <v>991</v>
      </c>
      <c r="W379" s="761" t="s">
        <v>2297</v>
      </c>
      <c r="X379" s="1300">
        <v>1</v>
      </c>
      <c r="Y379" s="793" t="s">
        <v>978</v>
      </c>
      <c r="Z379" s="778" t="s">
        <v>629</v>
      </c>
      <c r="AA379" s="773"/>
      <c r="AB379" s="773"/>
      <c r="AC379" s="773"/>
      <c r="AD379" s="773"/>
      <c r="AE379" s="773"/>
      <c r="AF379" s="787"/>
      <c r="AG379" s="785"/>
      <c r="AH379" s="785"/>
      <c r="AI379" s="785"/>
      <c r="AJ379" s="785"/>
      <c r="AK379" s="785"/>
      <c r="AL379" s="785"/>
      <c r="AM379" s="785"/>
      <c r="AN379" s="785"/>
      <c r="AO379" s="785"/>
      <c r="AP379" s="785"/>
      <c r="AQ379" s="1395"/>
      <c r="AR379" s="1348"/>
      <c r="AS379" s="1348"/>
      <c r="AT379" s="1348"/>
      <c r="AU379" s="1349"/>
      <c r="AV379" s="815"/>
      <c r="AW379" s="785"/>
      <c r="AX379" s="785"/>
      <c r="AY379" s="785"/>
      <c r="AZ379" s="785"/>
      <c r="BA379" s="785"/>
      <c r="BB379" s="785"/>
      <c r="BC379" s="785"/>
      <c r="BD379" s="785"/>
      <c r="BE379" s="785"/>
      <c r="BF379" s="785"/>
      <c r="BG379" s="785"/>
      <c r="BH379" s="785"/>
      <c r="BI379" s="785"/>
      <c r="BJ379" s="785"/>
      <c r="BK379" s="829"/>
      <c r="BL379" s="1351"/>
      <c r="BM379" s="1352"/>
      <c r="BN379" s="1352"/>
      <c r="BO379" s="1352"/>
      <c r="BP379" s="1414"/>
      <c r="BQ379" s="1394"/>
      <c r="BR379" s="1343"/>
      <c r="BS379" s="1343"/>
      <c r="BT379" s="1343"/>
      <c r="BU379" s="1344"/>
      <c r="BV379" s="1395"/>
      <c r="BW379" s="1348"/>
      <c r="BX379" s="1348"/>
      <c r="BY379" s="1348"/>
      <c r="BZ379" s="1348"/>
      <c r="CA379" s="1394"/>
      <c r="CB379" s="1343"/>
      <c r="CC379" s="1343"/>
      <c r="CD379" s="1343"/>
      <c r="CE379" s="1344"/>
      <c r="CF379" s="1343"/>
      <c r="CG379" s="1343"/>
      <c r="CH379" s="1343"/>
      <c r="CI379" s="1343"/>
      <c r="CJ379" s="1344"/>
      <c r="CK379" s="1394"/>
      <c r="CL379" s="1343"/>
      <c r="CM379" s="1343"/>
      <c r="CN379" s="1343"/>
      <c r="CO379" s="1344"/>
      <c r="CP379" s="1394"/>
      <c r="CQ379" s="1343"/>
      <c r="CR379" s="1343"/>
      <c r="CS379" s="1343"/>
      <c r="CT379" s="1344"/>
      <c r="CU379" s="1499"/>
      <c r="CV379" s="1490"/>
      <c r="CW379" s="1490"/>
      <c r="CX379" s="1695"/>
      <c r="CY379" s="1490"/>
      <c r="CZ379" s="1490"/>
      <c r="DA379" s="1490"/>
      <c r="DB379" s="1695"/>
      <c r="DC379" s="1352"/>
      <c r="DD379" s="1696"/>
      <c r="DE379" s="1701"/>
    </row>
    <row r="380" spans="1:109" ht="15.75" customHeight="1">
      <c r="A380" s="760" t="s">
        <v>993</v>
      </c>
      <c r="B380" s="761">
        <v>374</v>
      </c>
      <c r="C380" s="777" t="s">
        <v>1137</v>
      </c>
      <c r="D380" s="761" t="s">
        <v>2374</v>
      </c>
      <c r="E380" s="761" t="s">
        <v>1936</v>
      </c>
      <c r="F380" s="773" t="s">
        <v>3526</v>
      </c>
      <c r="G380" s="778" t="s">
        <v>1124</v>
      </c>
      <c r="H380" s="761" t="s">
        <v>2382</v>
      </c>
      <c r="I380" s="780">
        <v>1</v>
      </c>
      <c r="J380" s="781"/>
      <c r="K380" s="781"/>
      <c r="L380" s="781"/>
      <c r="M380" s="781"/>
      <c r="N380" s="781"/>
      <c r="O380" s="781"/>
      <c r="P380" s="782"/>
      <c r="Q380" s="783">
        <f t="shared" si="5"/>
        <v>1</v>
      </c>
      <c r="R380" s="777" t="s">
        <v>984</v>
      </c>
      <c r="S380" s="761" t="s">
        <v>964</v>
      </c>
      <c r="T380" s="1414" t="s">
        <v>977</v>
      </c>
      <c r="U380" s="761" t="s">
        <v>2083</v>
      </c>
      <c r="V380" s="761" t="s">
        <v>991</v>
      </c>
      <c r="W380" s="761" t="s">
        <v>2300</v>
      </c>
      <c r="X380" s="1299">
        <v>1</v>
      </c>
      <c r="Y380" s="793" t="s">
        <v>978</v>
      </c>
      <c r="Z380" s="778" t="s">
        <v>1124</v>
      </c>
      <c r="AA380" s="773"/>
      <c r="AB380" s="773"/>
      <c r="AC380" s="773"/>
      <c r="AD380" s="773"/>
      <c r="AE380" s="773"/>
      <c r="AF380" s="787"/>
      <c r="AG380" s="874"/>
      <c r="AH380" s="874"/>
      <c r="AI380" s="874"/>
      <c r="AJ380" s="874"/>
      <c r="AK380" s="874"/>
      <c r="AL380" s="874"/>
      <c r="AM380" s="817"/>
      <c r="AN380" s="817"/>
      <c r="AO380" s="817"/>
      <c r="AP380" s="804"/>
      <c r="AQ380" s="1394"/>
      <c r="AR380" s="1343"/>
      <c r="AS380" s="1343"/>
      <c r="AT380" s="1343"/>
      <c r="AU380" s="1344"/>
      <c r="AV380" s="805"/>
      <c r="AW380" s="804"/>
      <c r="AX380" s="804"/>
      <c r="AY380" s="804"/>
      <c r="AZ380" s="804"/>
      <c r="BA380" s="804"/>
      <c r="BB380" s="804"/>
      <c r="BC380" s="804"/>
      <c r="BD380" s="804"/>
      <c r="BE380" s="804"/>
      <c r="BF380" s="804"/>
      <c r="BG380" s="804"/>
      <c r="BH380" s="804"/>
      <c r="BI380" s="804"/>
      <c r="BJ380" s="804"/>
      <c r="BK380" s="806"/>
      <c r="BL380" s="1351"/>
      <c r="BM380" s="1352"/>
      <c r="BN380" s="1352"/>
      <c r="BO380" s="1352"/>
      <c r="BP380" s="1414"/>
      <c r="BQ380" s="1394"/>
      <c r="BR380" s="1343"/>
      <c r="BS380" s="1343"/>
      <c r="BT380" s="1343"/>
      <c r="BU380" s="1344"/>
      <c r="BV380" s="1395"/>
      <c r="BW380" s="1348"/>
      <c r="BX380" s="1348"/>
      <c r="BY380" s="1348"/>
      <c r="BZ380" s="1348"/>
      <c r="CA380" s="1394"/>
      <c r="CB380" s="1343"/>
      <c r="CC380" s="1343"/>
      <c r="CD380" s="1343"/>
      <c r="CE380" s="1344"/>
      <c r="CF380" s="1343"/>
      <c r="CG380" s="1343"/>
      <c r="CH380" s="1343"/>
      <c r="CI380" s="1343"/>
      <c r="CJ380" s="1344"/>
      <c r="CK380" s="1394"/>
      <c r="CL380" s="1343"/>
      <c r="CM380" s="1343"/>
      <c r="CN380" s="1343"/>
      <c r="CO380" s="1344"/>
      <c r="CP380" s="1394"/>
      <c r="CQ380" s="1343"/>
      <c r="CR380" s="1343"/>
      <c r="CS380" s="1343"/>
      <c r="CT380" s="1344"/>
      <c r="CU380" s="1499"/>
      <c r="CV380" s="1490"/>
      <c r="CW380" s="1490"/>
      <c r="CX380" s="1695"/>
      <c r="CY380" s="1490"/>
      <c r="CZ380" s="1490"/>
      <c r="DA380" s="1490"/>
      <c r="DB380" s="1695"/>
      <c r="DC380" s="1352"/>
      <c r="DD380" s="1696"/>
      <c r="DE380" s="1701"/>
    </row>
    <row r="381" spans="1:109" ht="15.75" customHeight="1">
      <c r="A381" s="760" t="s">
        <v>993</v>
      </c>
      <c r="B381" s="761">
        <v>375</v>
      </c>
      <c r="C381" s="777" t="s">
        <v>3527</v>
      </c>
      <c r="D381" s="761" t="s">
        <v>2374</v>
      </c>
      <c r="E381" s="761" t="s">
        <v>3528</v>
      </c>
      <c r="F381" s="773" t="s">
        <v>3529</v>
      </c>
      <c r="G381" s="778" t="s">
        <v>178</v>
      </c>
      <c r="H381" s="761" t="s">
        <v>2390</v>
      </c>
      <c r="I381" s="780"/>
      <c r="J381" s="781">
        <v>1</v>
      </c>
      <c r="K381" s="781"/>
      <c r="L381" s="781"/>
      <c r="M381" s="781"/>
      <c r="N381" s="781"/>
      <c r="O381" s="781"/>
      <c r="P381" s="782"/>
      <c r="Q381" s="783">
        <f t="shared" si="5"/>
        <v>1</v>
      </c>
      <c r="R381" s="777" t="s">
        <v>988</v>
      </c>
      <c r="S381" s="761" t="s">
        <v>964</v>
      </c>
      <c r="T381" s="784" t="s">
        <v>965</v>
      </c>
      <c r="U381" s="761" t="s">
        <v>2103</v>
      </c>
      <c r="V381" s="761" t="s">
        <v>991</v>
      </c>
      <c r="W381" s="761" t="s">
        <v>3530</v>
      </c>
      <c r="X381" s="1300">
        <v>1</v>
      </c>
      <c r="Y381" s="829" t="s">
        <v>978</v>
      </c>
      <c r="Z381" s="778" t="s">
        <v>178</v>
      </c>
      <c r="AA381" s="773"/>
      <c r="AB381" s="773"/>
      <c r="AC381" s="773"/>
      <c r="AD381" s="773"/>
      <c r="AE381" s="773"/>
      <c r="AF381" s="787"/>
      <c r="AG381" s="874"/>
      <c r="AH381" s="874"/>
      <c r="AI381" s="874"/>
      <c r="AJ381" s="874"/>
      <c r="AK381" s="874"/>
      <c r="AL381" s="874"/>
      <c r="AM381" s="874"/>
      <c r="AN381" s="804"/>
      <c r="AO381" s="804"/>
      <c r="AP381" s="804"/>
      <c r="AQ381" s="1395"/>
      <c r="AR381" s="1348"/>
      <c r="AS381" s="1348"/>
      <c r="AT381" s="1348"/>
      <c r="AU381" s="1349"/>
      <c r="AV381" s="805"/>
      <c r="AW381" s="804"/>
      <c r="AX381" s="804"/>
      <c r="AY381" s="804"/>
      <c r="AZ381" s="804"/>
      <c r="BA381" s="804"/>
      <c r="BB381" s="804"/>
      <c r="BC381" s="804"/>
      <c r="BD381" s="804"/>
      <c r="BE381" s="804"/>
      <c r="BF381" s="804"/>
      <c r="BG381" s="804"/>
      <c r="BH381" s="804"/>
      <c r="BI381" s="804"/>
      <c r="BJ381" s="804"/>
      <c r="BK381" s="806"/>
      <c r="BL381" s="1351"/>
      <c r="BM381" s="1352"/>
      <c r="BN381" s="1352"/>
      <c r="BO381" s="1352"/>
      <c r="BP381" s="1414"/>
      <c r="BQ381" s="1394"/>
      <c r="BR381" s="1343"/>
      <c r="BS381" s="1343"/>
      <c r="BT381" s="1343"/>
      <c r="BU381" s="1344"/>
      <c r="BV381" s="1395"/>
      <c r="BW381" s="1348"/>
      <c r="BX381" s="1348"/>
      <c r="BY381" s="1348"/>
      <c r="BZ381" s="1348"/>
      <c r="CA381" s="1394"/>
      <c r="CB381" s="1343"/>
      <c r="CC381" s="1343"/>
      <c r="CD381" s="1343"/>
      <c r="CE381" s="1344"/>
      <c r="CF381" s="1343"/>
      <c r="CG381" s="1343"/>
      <c r="CH381" s="1343"/>
      <c r="CI381" s="1343"/>
      <c r="CJ381" s="1344"/>
      <c r="CK381" s="1394"/>
      <c r="CL381" s="1343"/>
      <c r="CM381" s="1343"/>
      <c r="CN381" s="1343"/>
      <c r="CO381" s="1344"/>
      <c r="CP381" s="1394"/>
      <c r="CQ381" s="1343"/>
      <c r="CR381" s="1343"/>
      <c r="CS381" s="1343"/>
      <c r="CT381" s="1344"/>
      <c r="CU381" s="1499"/>
      <c r="CV381" s="1490"/>
      <c r="CW381" s="1490"/>
      <c r="CX381" s="1695"/>
      <c r="CY381" s="1490"/>
      <c r="CZ381" s="1490"/>
      <c r="DA381" s="1490"/>
      <c r="DB381" s="1695"/>
      <c r="DC381" s="1352"/>
      <c r="DD381" s="1696"/>
      <c r="DE381" s="1701"/>
    </row>
    <row r="382" spans="1:109" ht="15.75" customHeight="1">
      <c r="A382" s="760" t="s">
        <v>993</v>
      </c>
      <c r="B382" s="761">
        <v>376</v>
      </c>
      <c r="C382" s="777" t="s">
        <v>3531</v>
      </c>
      <c r="D382" s="761" t="s">
        <v>2374</v>
      </c>
      <c r="E382" s="761" t="s">
        <v>1936</v>
      </c>
      <c r="F382" s="773" t="s">
        <v>3532</v>
      </c>
      <c r="G382" s="778" t="s">
        <v>184</v>
      </c>
      <c r="H382" s="761" t="s">
        <v>2394</v>
      </c>
      <c r="I382" s="780">
        <v>0.1</v>
      </c>
      <c r="J382" s="781">
        <v>0.9</v>
      </c>
      <c r="K382" s="781"/>
      <c r="L382" s="781"/>
      <c r="M382" s="781"/>
      <c r="N382" s="781"/>
      <c r="O382" s="781"/>
      <c r="P382" s="782"/>
      <c r="Q382" s="783">
        <f t="shared" si="5"/>
        <v>1</v>
      </c>
      <c r="R382" s="777" t="s">
        <v>984</v>
      </c>
      <c r="S382" s="761" t="s">
        <v>964</v>
      </c>
      <c r="T382" s="784" t="s">
        <v>965</v>
      </c>
      <c r="U382" s="761" t="s">
        <v>1944</v>
      </c>
      <c r="V382" s="761" t="s">
        <v>293</v>
      </c>
      <c r="W382" s="761" t="s">
        <v>2395</v>
      </c>
      <c r="X382" s="1299">
        <v>2</v>
      </c>
      <c r="Y382" s="793" t="s">
        <v>978</v>
      </c>
      <c r="Z382" s="778" t="s">
        <v>184</v>
      </c>
      <c r="AA382" s="773"/>
      <c r="AB382" s="773"/>
      <c r="AC382" s="773"/>
      <c r="AD382" s="773"/>
      <c r="AE382" s="773"/>
      <c r="AF382" s="787"/>
      <c r="AG382" s="874"/>
      <c r="AH382" s="874"/>
      <c r="AI382" s="874"/>
      <c r="AJ382" s="874"/>
      <c r="AK382" s="874"/>
      <c r="AL382" s="874"/>
      <c r="AM382" s="795"/>
      <c r="AN382" s="788"/>
      <c r="AO382" s="788"/>
      <c r="AP382" s="795"/>
      <c r="AQ382" s="1395"/>
      <c r="AR382" s="1348"/>
      <c r="AS382" s="1348"/>
      <c r="AT382" s="1348"/>
      <c r="AU382" s="1349"/>
      <c r="AV382" s="796"/>
      <c r="AW382" s="788"/>
      <c r="AX382" s="788"/>
      <c r="AY382" s="788"/>
      <c r="AZ382" s="788"/>
      <c r="BA382" s="788"/>
      <c r="BB382" s="795"/>
      <c r="BC382" s="788"/>
      <c r="BD382" s="788"/>
      <c r="BE382" s="788"/>
      <c r="BF382" s="788"/>
      <c r="BG382" s="788"/>
      <c r="BH382" s="788"/>
      <c r="BI382" s="788"/>
      <c r="BJ382" s="788"/>
      <c r="BK382" s="793"/>
      <c r="BL382" s="1351"/>
      <c r="BM382" s="1352"/>
      <c r="BN382" s="1352"/>
      <c r="BO382" s="1352"/>
      <c r="BP382" s="1414"/>
      <c r="BQ382" s="1394"/>
      <c r="BR382" s="1343"/>
      <c r="BS382" s="1343"/>
      <c r="BT382" s="1343"/>
      <c r="BU382" s="1344"/>
      <c r="BV382" s="1394"/>
      <c r="BW382" s="1343"/>
      <c r="BX382" s="1343"/>
      <c r="BY382" s="1343"/>
      <c r="BZ382" s="1343"/>
      <c r="CA382" s="1394"/>
      <c r="CB382" s="1343"/>
      <c r="CC382" s="1343"/>
      <c r="CD382" s="1343"/>
      <c r="CE382" s="1344"/>
      <c r="CF382" s="1343"/>
      <c r="CG382" s="1343"/>
      <c r="CH382" s="1343"/>
      <c r="CI382" s="1343"/>
      <c r="CJ382" s="1344"/>
      <c r="CK382" s="1394"/>
      <c r="CL382" s="1343"/>
      <c r="CM382" s="1343"/>
      <c r="CN382" s="1343"/>
      <c r="CO382" s="1344"/>
      <c r="CP382" s="1395"/>
      <c r="CQ382" s="1348"/>
      <c r="CR382" s="1348"/>
      <c r="CS382" s="1348"/>
      <c r="CT382" s="1349"/>
      <c r="CU382" s="1499"/>
      <c r="CV382" s="1490"/>
      <c r="CW382" s="1490"/>
      <c r="CX382" s="1695"/>
      <c r="CY382" s="1490"/>
      <c r="CZ382" s="1490"/>
      <c r="DA382" s="1490"/>
      <c r="DB382" s="1695"/>
      <c r="DC382" s="1352"/>
      <c r="DD382" s="1696"/>
      <c r="DE382" s="1701"/>
    </row>
    <row r="383" spans="1:109" ht="15.75" customHeight="1">
      <c r="A383" s="760" t="s">
        <v>993</v>
      </c>
      <c r="B383" s="761">
        <v>377</v>
      </c>
      <c r="C383" s="777" t="s">
        <v>3533</v>
      </c>
      <c r="D383" s="761" t="s">
        <v>2374</v>
      </c>
      <c r="E383" s="761" t="s">
        <v>1936</v>
      </c>
      <c r="F383" s="773" t="s">
        <v>3534</v>
      </c>
      <c r="G383" s="778" t="s">
        <v>499</v>
      </c>
      <c r="H383" s="761" t="s">
        <v>2386</v>
      </c>
      <c r="I383" s="780">
        <v>1</v>
      </c>
      <c r="J383" s="781"/>
      <c r="K383" s="781"/>
      <c r="L383" s="781"/>
      <c r="M383" s="781"/>
      <c r="N383" s="781"/>
      <c r="O383" s="781"/>
      <c r="P383" s="782"/>
      <c r="Q383" s="783">
        <f t="shared" si="5"/>
        <v>1</v>
      </c>
      <c r="R383" s="777" t="s">
        <v>963</v>
      </c>
      <c r="S383" s="761"/>
      <c r="T383" s="784"/>
      <c r="U383" s="761" t="s">
        <v>1939</v>
      </c>
      <c r="V383" s="761" t="s">
        <v>293</v>
      </c>
      <c r="W383" s="761" t="s">
        <v>3535</v>
      </c>
      <c r="X383" s="1299">
        <v>1</v>
      </c>
      <c r="Y383" s="888" t="s">
        <v>978</v>
      </c>
      <c r="Z383" s="778" t="s">
        <v>499</v>
      </c>
      <c r="AA383" s="773"/>
      <c r="AB383" s="773"/>
      <c r="AC383" s="773"/>
      <c r="AD383" s="773"/>
      <c r="AE383" s="773"/>
      <c r="AF383" s="787"/>
      <c r="AG383" s="886"/>
      <c r="AH383" s="886"/>
      <c r="AI383" s="886"/>
      <c r="AJ383" s="886"/>
      <c r="AK383" s="886"/>
      <c r="AL383" s="886"/>
      <c r="AM383" s="886"/>
      <c r="AN383" s="804"/>
      <c r="AO383" s="804"/>
      <c r="AP383" s="804"/>
      <c r="AQ383" s="1492"/>
      <c r="AR383" s="1697"/>
      <c r="AS383" s="1697"/>
      <c r="AT383" s="1697"/>
      <c r="AU383" s="1498"/>
      <c r="AV383" s="805"/>
      <c r="AW383" s="804"/>
      <c r="AX383" s="804"/>
      <c r="AY383" s="804"/>
      <c r="AZ383" s="804"/>
      <c r="BA383" s="804"/>
      <c r="BB383" s="804"/>
      <c r="BC383" s="804"/>
      <c r="BD383" s="804"/>
      <c r="BE383" s="804"/>
      <c r="BF383" s="804"/>
      <c r="BG383" s="804"/>
      <c r="BH383" s="804"/>
      <c r="BI383" s="804"/>
      <c r="BJ383" s="804"/>
      <c r="BK383" s="806"/>
      <c r="BL383" s="1351"/>
      <c r="BM383" s="1352"/>
      <c r="BN383" s="1352"/>
      <c r="BO383" s="1352"/>
      <c r="BP383" s="1414"/>
      <c r="BQ383" s="1394"/>
      <c r="BR383" s="1343"/>
      <c r="BS383" s="1343"/>
      <c r="BT383" s="1343"/>
      <c r="BU383" s="1344"/>
      <c r="BV383" s="1395"/>
      <c r="BW383" s="1348"/>
      <c r="BX383" s="1348"/>
      <c r="BY383" s="1348"/>
      <c r="BZ383" s="1348"/>
      <c r="CA383" s="1394"/>
      <c r="CB383" s="1343"/>
      <c r="CC383" s="1343"/>
      <c r="CD383" s="1343"/>
      <c r="CE383" s="1344"/>
      <c r="CF383" s="1343"/>
      <c r="CG383" s="1343"/>
      <c r="CH383" s="1343"/>
      <c r="CI383" s="1343"/>
      <c r="CJ383" s="1344"/>
      <c r="CK383" s="1394"/>
      <c r="CL383" s="1343"/>
      <c r="CM383" s="1343"/>
      <c r="CN383" s="1343"/>
      <c r="CO383" s="1344"/>
      <c r="CP383" s="1394"/>
      <c r="CQ383" s="1343"/>
      <c r="CR383" s="1343"/>
      <c r="CS383" s="1343"/>
      <c r="CT383" s="1344"/>
      <c r="CU383" s="1499"/>
      <c r="CV383" s="1490"/>
      <c r="CW383" s="1490"/>
      <c r="CX383" s="1695"/>
      <c r="CY383" s="1490"/>
      <c r="CZ383" s="1490"/>
      <c r="DA383" s="1490"/>
      <c r="DB383" s="1695"/>
      <c r="DC383" s="1352"/>
      <c r="DD383" s="1696"/>
      <c r="DE383" s="1701"/>
    </row>
    <row r="384" spans="1:109" ht="15.75" customHeight="1">
      <c r="A384" s="760" t="s">
        <v>993</v>
      </c>
      <c r="B384" s="761">
        <v>378</v>
      </c>
      <c r="C384" s="777" t="s">
        <v>3536</v>
      </c>
      <c r="D384" s="761" t="s">
        <v>2374</v>
      </c>
      <c r="E384" s="761" t="s">
        <v>1920</v>
      </c>
      <c r="F384" s="773" t="s">
        <v>3537</v>
      </c>
      <c r="G384" s="778" t="s">
        <v>3538</v>
      </c>
      <c r="H384" s="761" t="s">
        <v>3539</v>
      </c>
      <c r="I384" s="780"/>
      <c r="J384" s="781">
        <v>1</v>
      </c>
      <c r="K384" s="781"/>
      <c r="L384" s="781"/>
      <c r="M384" s="781"/>
      <c r="N384" s="781"/>
      <c r="O384" s="781"/>
      <c r="P384" s="782"/>
      <c r="Q384" s="783">
        <f t="shared" si="5"/>
        <v>1</v>
      </c>
      <c r="R384" s="777" t="s">
        <v>988</v>
      </c>
      <c r="S384" s="761" t="s">
        <v>964</v>
      </c>
      <c r="T384" s="784" t="s">
        <v>965</v>
      </c>
      <c r="U384" s="761" t="s">
        <v>629</v>
      </c>
      <c r="V384" s="761" t="s">
        <v>987</v>
      </c>
      <c r="W384" s="761" t="s">
        <v>3540</v>
      </c>
      <c r="X384" s="1299">
        <v>1</v>
      </c>
      <c r="Y384" s="799" t="s">
        <v>978</v>
      </c>
      <c r="Z384" s="778"/>
      <c r="AA384" s="773"/>
      <c r="AB384" s="773"/>
      <c r="AC384" s="773"/>
      <c r="AD384" s="773"/>
      <c r="AE384" s="773"/>
      <c r="AF384" s="787"/>
      <c r="AG384" s="886"/>
      <c r="AH384" s="886"/>
      <c r="AI384" s="788"/>
      <c r="AJ384" s="788"/>
      <c r="AK384" s="788"/>
      <c r="AL384" s="788"/>
      <c r="AM384" s="788"/>
      <c r="AN384" s="788"/>
      <c r="AO384" s="788"/>
      <c r="AP384" s="788"/>
      <c r="AQ384" s="796">
        <v>6.91</v>
      </c>
      <c r="AR384" s="788">
        <v>6.14</v>
      </c>
      <c r="AS384" s="788">
        <v>5.38</v>
      </c>
      <c r="AT384" s="788">
        <v>4.6100000000000003</v>
      </c>
      <c r="AU384" s="793">
        <v>3.84</v>
      </c>
      <c r="AV384" s="794"/>
      <c r="AW384" s="795"/>
      <c r="AX384" s="795"/>
      <c r="AY384" s="795"/>
      <c r="AZ384" s="795"/>
      <c r="BA384" s="795"/>
      <c r="BB384" s="795"/>
      <c r="BC384" s="795"/>
      <c r="BD384" s="795"/>
      <c r="BE384" s="795"/>
      <c r="BF384" s="795"/>
      <c r="BG384" s="795"/>
      <c r="BH384" s="795"/>
      <c r="BI384" s="795"/>
      <c r="BJ384" s="795"/>
      <c r="BK384" s="808"/>
      <c r="BL384" s="777" t="s">
        <v>961</v>
      </c>
      <c r="BM384" s="773" t="s">
        <v>961</v>
      </c>
      <c r="BN384" s="773" t="s">
        <v>961</v>
      </c>
      <c r="BO384" s="773" t="s">
        <v>961</v>
      </c>
      <c r="BP384" s="784" t="s">
        <v>961</v>
      </c>
      <c r="BQ384" s="796">
        <v>0</v>
      </c>
      <c r="BR384" s="788">
        <v>0</v>
      </c>
      <c r="BS384" s="788">
        <v>0</v>
      </c>
      <c r="BT384" s="788">
        <v>0</v>
      </c>
      <c r="BU384" s="793">
        <v>0</v>
      </c>
      <c r="BV384" s="794" t="s">
        <v>1971</v>
      </c>
      <c r="BW384" s="795" t="s">
        <v>1971</v>
      </c>
      <c r="BX384" s="795" t="s">
        <v>1971</v>
      </c>
      <c r="BY384" s="795" t="s">
        <v>1971</v>
      </c>
      <c r="BZ384" s="795" t="s">
        <v>1971</v>
      </c>
      <c r="CA384" s="796">
        <v>0</v>
      </c>
      <c r="CB384" s="788">
        <v>0</v>
      </c>
      <c r="CC384" s="788">
        <v>0</v>
      </c>
      <c r="CD384" s="788">
        <v>0</v>
      </c>
      <c r="CE384" s="793">
        <v>0</v>
      </c>
      <c r="CF384" s="788">
        <v>0</v>
      </c>
      <c r="CG384" s="788">
        <v>0</v>
      </c>
      <c r="CH384" s="788">
        <v>0</v>
      </c>
      <c r="CI384" s="788">
        <v>0</v>
      </c>
      <c r="CJ384" s="793">
        <v>0</v>
      </c>
      <c r="CK384" s="796" t="s">
        <v>1971</v>
      </c>
      <c r="CL384" s="788" t="s">
        <v>1971</v>
      </c>
      <c r="CM384" s="788" t="s">
        <v>1971</v>
      </c>
      <c r="CN384" s="788" t="s">
        <v>1971</v>
      </c>
      <c r="CO384" s="793" t="s">
        <v>1971</v>
      </c>
      <c r="CP384" s="796">
        <v>0</v>
      </c>
      <c r="CQ384" s="788">
        <v>0</v>
      </c>
      <c r="CR384" s="788">
        <v>0</v>
      </c>
      <c r="CS384" s="788">
        <v>0</v>
      </c>
      <c r="CT384" s="793">
        <v>0</v>
      </c>
      <c r="CU384" s="1273">
        <v>-1.073</v>
      </c>
      <c r="CV384" s="1272" t="s">
        <v>1971</v>
      </c>
      <c r="CW384" s="1272" t="s">
        <v>1971</v>
      </c>
      <c r="CX384" s="1274" t="s">
        <v>1971</v>
      </c>
      <c r="CY384" s="1272">
        <v>1.073</v>
      </c>
      <c r="CZ384" s="1272" t="s">
        <v>1971</v>
      </c>
      <c r="DA384" s="1272" t="s">
        <v>1971</v>
      </c>
      <c r="DB384" s="1274" t="s">
        <v>1971</v>
      </c>
      <c r="DC384" s="773"/>
      <c r="DD384" s="801">
        <v>1</v>
      </c>
      <c r="DE384" s="802"/>
    </row>
    <row r="385" spans="1:109" ht="15.75" customHeight="1">
      <c r="A385" s="760" t="s">
        <v>993</v>
      </c>
      <c r="B385" s="761">
        <v>379</v>
      </c>
      <c r="C385" s="777" t="s">
        <v>3541</v>
      </c>
      <c r="D385" s="761" t="s">
        <v>2374</v>
      </c>
      <c r="E385" s="761" t="s">
        <v>1920</v>
      </c>
      <c r="F385" s="773" t="s">
        <v>3542</v>
      </c>
      <c r="G385" s="778" t="s">
        <v>3543</v>
      </c>
      <c r="H385" s="761" t="s">
        <v>3544</v>
      </c>
      <c r="I385" s="780"/>
      <c r="J385" s="781">
        <v>1</v>
      </c>
      <c r="K385" s="781"/>
      <c r="L385" s="781"/>
      <c r="M385" s="781"/>
      <c r="N385" s="781"/>
      <c r="O385" s="781"/>
      <c r="P385" s="782"/>
      <c r="Q385" s="783">
        <f t="shared" si="5"/>
        <v>1</v>
      </c>
      <c r="R385" s="777" t="s">
        <v>988</v>
      </c>
      <c r="S385" s="761" t="s">
        <v>964</v>
      </c>
      <c r="T385" s="784" t="s">
        <v>965</v>
      </c>
      <c r="U385" s="761" t="s">
        <v>2016</v>
      </c>
      <c r="V385" s="761" t="s">
        <v>991</v>
      </c>
      <c r="W385" s="761" t="s">
        <v>3545</v>
      </c>
      <c r="X385" s="1299">
        <v>0</v>
      </c>
      <c r="Y385" s="829" t="s">
        <v>978</v>
      </c>
      <c r="Z385" s="778"/>
      <c r="AA385" s="773"/>
      <c r="AB385" s="773"/>
      <c r="AC385" s="773"/>
      <c r="AD385" s="773"/>
      <c r="AE385" s="773"/>
      <c r="AF385" s="787"/>
      <c r="AG385" s="886"/>
      <c r="AH385" s="886"/>
      <c r="AI385" s="886"/>
      <c r="AJ385" s="886"/>
      <c r="AK385" s="886"/>
      <c r="AL385" s="886"/>
      <c r="AM385" s="886"/>
      <c r="AN385" s="886"/>
      <c r="AO385" s="886"/>
      <c r="AP385" s="886"/>
      <c r="AQ385" s="885">
        <v>19471</v>
      </c>
      <c r="AR385" s="886">
        <v>18869</v>
      </c>
      <c r="AS385" s="886">
        <v>18266</v>
      </c>
      <c r="AT385" s="886">
        <v>17664</v>
      </c>
      <c r="AU385" s="887">
        <v>17062</v>
      </c>
      <c r="AV385" s="885"/>
      <c r="AW385" s="886"/>
      <c r="AX385" s="886"/>
      <c r="AY385" s="886"/>
      <c r="AZ385" s="886"/>
      <c r="BA385" s="886"/>
      <c r="BB385" s="886"/>
      <c r="BC385" s="886"/>
      <c r="BD385" s="886"/>
      <c r="BE385" s="886"/>
      <c r="BF385" s="886"/>
      <c r="BG385" s="886"/>
      <c r="BH385" s="886"/>
      <c r="BI385" s="886"/>
      <c r="BJ385" s="886"/>
      <c r="BK385" s="887"/>
      <c r="BL385" s="777" t="s">
        <v>961</v>
      </c>
      <c r="BM385" s="773" t="s">
        <v>961</v>
      </c>
      <c r="BN385" s="773" t="s">
        <v>961</v>
      </c>
      <c r="BO385" s="773" t="s">
        <v>961</v>
      </c>
      <c r="BP385" s="784" t="s">
        <v>961</v>
      </c>
      <c r="BQ385" s="796" t="s">
        <v>1971</v>
      </c>
      <c r="BR385" s="788" t="s">
        <v>1971</v>
      </c>
      <c r="BS385" s="788" t="s">
        <v>1971</v>
      </c>
      <c r="BT385" s="788" t="s">
        <v>1971</v>
      </c>
      <c r="BU385" s="793" t="s">
        <v>1971</v>
      </c>
      <c r="BV385" s="794" t="s">
        <v>1971</v>
      </c>
      <c r="BW385" s="795" t="s">
        <v>1971</v>
      </c>
      <c r="BX385" s="795" t="s">
        <v>1971</v>
      </c>
      <c r="BY385" s="795" t="s">
        <v>1971</v>
      </c>
      <c r="BZ385" s="795" t="s">
        <v>1971</v>
      </c>
      <c r="CA385" s="796" t="s">
        <v>1971</v>
      </c>
      <c r="CB385" s="788" t="s">
        <v>1971</v>
      </c>
      <c r="CC385" s="788" t="s">
        <v>1971</v>
      </c>
      <c r="CD385" s="788" t="s">
        <v>1971</v>
      </c>
      <c r="CE385" s="793" t="s">
        <v>1971</v>
      </c>
      <c r="CF385" s="788" t="s">
        <v>1971</v>
      </c>
      <c r="CG385" s="788" t="s">
        <v>1971</v>
      </c>
      <c r="CH385" s="788" t="s">
        <v>1971</v>
      </c>
      <c r="CI385" s="788" t="s">
        <v>1971</v>
      </c>
      <c r="CJ385" s="793" t="s">
        <v>1971</v>
      </c>
      <c r="CK385" s="796" t="s">
        <v>1971</v>
      </c>
      <c r="CL385" s="788" t="s">
        <v>1971</v>
      </c>
      <c r="CM385" s="788" t="s">
        <v>1971</v>
      </c>
      <c r="CN385" s="788" t="s">
        <v>1971</v>
      </c>
      <c r="CO385" s="793" t="s">
        <v>1971</v>
      </c>
      <c r="CP385" s="796" t="s">
        <v>1971</v>
      </c>
      <c r="CQ385" s="788" t="s">
        <v>1971</v>
      </c>
      <c r="CR385" s="788" t="s">
        <v>1971</v>
      </c>
      <c r="CS385" s="788" t="s">
        <v>1971</v>
      </c>
      <c r="CT385" s="793" t="s">
        <v>1971</v>
      </c>
      <c r="CU385" s="1273">
        <v>-4.64E-4</v>
      </c>
      <c r="CV385" s="1272" t="s">
        <v>1971</v>
      </c>
      <c r="CW385" s="1272" t="s">
        <v>1971</v>
      </c>
      <c r="CX385" s="1274" t="s">
        <v>1971</v>
      </c>
      <c r="CY385" s="1272">
        <v>4.64E-4</v>
      </c>
      <c r="CZ385" s="1272" t="s">
        <v>1971</v>
      </c>
      <c r="DA385" s="1272" t="s">
        <v>1971</v>
      </c>
      <c r="DB385" s="1274" t="s">
        <v>1971</v>
      </c>
      <c r="DC385" s="773"/>
      <c r="DD385" s="801">
        <v>1</v>
      </c>
      <c r="DE385" s="802"/>
    </row>
    <row r="386" spans="1:109" ht="15.75" customHeight="1">
      <c r="A386" s="760" t="s">
        <v>993</v>
      </c>
      <c r="B386" s="761">
        <v>380</v>
      </c>
      <c r="C386" s="777" t="s">
        <v>3546</v>
      </c>
      <c r="D386" s="761" t="s">
        <v>2374</v>
      </c>
      <c r="E386" s="761" t="s">
        <v>1936</v>
      </c>
      <c r="F386" s="773" t="s">
        <v>3547</v>
      </c>
      <c r="G386" s="778" t="s">
        <v>2336</v>
      </c>
      <c r="H386" s="761" t="s">
        <v>3548</v>
      </c>
      <c r="I386" s="780">
        <v>1</v>
      </c>
      <c r="J386" s="781"/>
      <c r="K386" s="781"/>
      <c r="L386" s="781"/>
      <c r="M386" s="781"/>
      <c r="N386" s="781"/>
      <c r="O386" s="781"/>
      <c r="P386" s="782"/>
      <c r="Q386" s="783">
        <f t="shared" si="5"/>
        <v>1</v>
      </c>
      <c r="R386" s="777" t="s">
        <v>988</v>
      </c>
      <c r="S386" s="761" t="s">
        <v>964</v>
      </c>
      <c r="T386" s="784" t="s">
        <v>965</v>
      </c>
      <c r="U386" s="761" t="s">
        <v>2008</v>
      </c>
      <c r="V386" s="761" t="s">
        <v>991</v>
      </c>
      <c r="W386" s="761" t="s">
        <v>2338</v>
      </c>
      <c r="X386" s="1299">
        <v>0</v>
      </c>
      <c r="Y386" s="799" t="s">
        <v>978</v>
      </c>
      <c r="Z386" s="778"/>
      <c r="AA386" s="773"/>
      <c r="AB386" s="773"/>
      <c r="AC386" s="773"/>
      <c r="AD386" s="773"/>
      <c r="AE386" s="773"/>
      <c r="AF386" s="787"/>
      <c r="AG386" s="889"/>
      <c r="AH386" s="890"/>
      <c r="AI386" s="890"/>
      <c r="AJ386" s="890"/>
      <c r="AK386" s="890"/>
      <c r="AL386" s="890"/>
      <c r="AM386" s="889"/>
      <c r="AN386" s="889"/>
      <c r="AO386" s="889"/>
      <c r="AP386" s="889"/>
      <c r="AQ386" s="891">
        <v>0</v>
      </c>
      <c r="AR386" s="889">
        <v>0</v>
      </c>
      <c r="AS386" s="889">
        <v>0</v>
      </c>
      <c r="AT386" s="889">
        <v>0</v>
      </c>
      <c r="AU386" s="892">
        <v>0</v>
      </c>
      <c r="AV386" s="891"/>
      <c r="AW386" s="889"/>
      <c r="AX386" s="889"/>
      <c r="AY386" s="889"/>
      <c r="AZ386" s="889"/>
      <c r="BA386" s="889"/>
      <c r="BB386" s="889"/>
      <c r="BC386" s="889"/>
      <c r="BD386" s="889"/>
      <c r="BE386" s="889"/>
      <c r="BF386" s="889"/>
      <c r="BG386" s="889"/>
      <c r="BH386" s="889"/>
      <c r="BI386" s="889"/>
      <c r="BJ386" s="889"/>
      <c r="BK386" s="892"/>
      <c r="BL386" s="777" t="s">
        <v>961</v>
      </c>
      <c r="BM386" s="773" t="s">
        <v>961</v>
      </c>
      <c r="BN386" s="773" t="s">
        <v>961</v>
      </c>
      <c r="BO386" s="773" t="s">
        <v>961</v>
      </c>
      <c r="BP386" s="784" t="s">
        <v>961</v>
      </c>
      <c r="BQ386" s="796" t="s">
        <v>1971</v>
      </c>
      <c r="BR386" s="788" t="s">
        <v>1971</v>
      </c>
      <c r="BS386" s="788" t="s">
        <v>1971</v>
      </c>
      <c r="BT386" s="788" t="s">
        <v>1971</v>
      </c>
      <c r="BU386" s="793" t="s">
        <v>1971</v>
      </c>
      <c r="BV386" s="794" t="s">
        <v>1971</v>
      </c>
      <c r="BW386" s="795" t="s">
        <v>1971</v>
      </c>
      <c r="BX386" s="795" t="s">
        <v>1971</v>
      </c>
      <c r="BY386" s="795" t="s">
        <v>1971</v>
      </c>
      <c r="BZ386" s="795" t="s">
        <v>1971</v>
      </c>
      <c r="CA386" s="796" t="s">
        <v>1971</v>
      </c>
      <c r="CB386" s="788" t="s">
        <v>1971</v>
      </c>
      <c r="CC386" s="788" t="s">
        <v>1971</v>
      </c>
      <c r="CD386" s="788" t="s">
        <v>1971</v>
      </c>
      <c r="CE386" s="793" t="s">
        <v>1971</v>
      </c>
      <c r="CF386" s="788" t="s">
        <v>1971</v>
      </c>
      <c r="CG386" s="788" t="s">
        <v>1971</v>
      </c>
      <c r="CH386" s="788" t="s">
        <v>1971</v>
      </c>
      <c r="CI386" s="788" t="s">
        <v>1971</v>
      </c>
      <c r="CJ386" s="793" t="s">
        <v>1971</v>
      </c>
      <c r="CK386" s="796" t="s">
        <v>1971</v>
      </c>
      <c r="CL386" s="788" t="s">
        <v>1971</v>
      </c>
      <c r="CM386" s="788" t="s">
        <v>1971</v>
      </c>
      <c r="CN386" s="788" t="s">
        <v>1971</v>
      </c>
      <c r="CO386" s="793" t="s">
        <v>1971</v>
      </c>
      <c r="CP386" s="796" t="s">
        <v>1971</v>
      </c>
      <c r="CQ386" s="788" t="s">
        <v>1971</v>
      </c>
      <c r="CR386" s="788" t="s">
        <v>1971</v>
      </c>
      <c r="CS386" s="788" t="s">
        <v>1971</v>
      </c>
      <c r="CT386" s="793" t="s">
        <v>1971</v>
      </c>
      <c r="CU386" s="1273" t="s">
        <v>1971</v>
      </c>
      <c r="CV386" s="1272" t="s">
        <v>1971</v>
      </c>
      <c r="CW386" s="1272" t="s">
        <v>1971</v>
      </c>
      <c r="CX386" s="1274" t="s">
        <v>1971</v>
      </c>
      <c r="CY386" s="1272" t="s">
        <v>1971</v>
      </c>
      <c r="CZ386" s="1272" t="s">
        <v>1971</v>
      </c>
      <c r="DA386" s="1272" t="s">
        <v>1971</v>
      </c>
      <c r="DB386" s="1274" t="s">
        <v>1971</v>
      </c>
      <c r="DC386" s="773" t="s">
        <v>973</v>
      </c>
      <c r="DD386" s="801">
        <v>1</v>
      </c>
      <c r="DE386" s="802"/>
    </row>
    <row r="387" spans="1:109" ht="15.75" customHeight="1">
      <c r="A387" s="760" t="s">
        <v>993</v>
      </c>
      <c r="B387" s="761">
        <v>381</v>
      </c>
      <c r="C387" s="777" t="s">
        <v>3549</v>
      </c>
      <c r="D387" s="761" t="s">
        <v>2374</v>
      </c>
      <c r="E387" s="761" t="s">
        <v>1920</v>
      </c>
      <c r="F387" s="773" t="s">
        <v>3550</v>
      </c>
      <c r="G387" s="778" t="s">
        <v>3551</v>
      </c>
      <c r="H387" s="761" t="s">
        <v>3552</v>
      </c>
      <c r="I387" s="780"/>
      <c r="J387" s="781">
        <v>1</v>
      </c>
      <c r="K387" s="781"/>
      <c r="L387" s="781"/>
      <c r="M387" s="781"/>
      <c r="N387" s="781"/>
      <c r="O387" s="781"/>
      <c r="P387" s="782"/>
      <c r="Q387" s="783">
        <f t="shared" si="5"/>
        <v>1</v>
      </c>
      <c r="R387" s="777" t="s">
        <v>988</v>
      </c>
      <c r="S387" s="761" t="s">
        <v>964</v>
      </c>
      <c r="T387" s="784" t="s">
        <v>977</v>
      </c>
      <c r="U387" s="761" t="s">
        <v>1939</v>
      </c>
      <c r="V387" s="761" t="s">
        <v>293</v>
      </c>
      <c r="W387" s="761" t="s">
        <v>3553</v>
      </c>
      <c r="X387" s="1299">
        <v>1</v>
      </c>
      <c r="Y387" s="829" t="s">
        <v>966</v>
      </c>
      <c r="Z387" s="778"/>
      <c r="AA387" s="773"/>
      <c r="AB387" s="773"/>
      <c r="AC387" s="773"/>
      <c r="AD387" s="773"/>
      <c r="AE387" s="773"/>
      <c r="AF387" s="787"/>
      <c r="AG387" s="804"/>
      <c r="AH387" s="893"/>
      <c r="AI387" s="893"/>
      <c r="AJ387" s="893"/>
      <c r="AK387" s="893"/>
      <c r="AL387" s="893"/>
      <c r="AM387" s="893"/>
      <c r="AN387" s="804"/>
      <c r="AO387" s="804"/>
      <c r="AP387" s="804"/>
      <c r="AQ387" s="805" t="s">
        <v>1971</v>
      </c>
      <c r="AR387" s="804" t="s">
        <v>1971</v>
      </c>
      <c r="AS387" s="804" t="s">
        <v>1971</v>
      </c>
      <c r="AT387" s="804" t="s">
        <v>1971</v>
      </c>
      <c r="AU387" s="1911">
        <v>97.7</v>
      </c>
      <c r="AV387" s="805"/>
      <c r="AW387" s="804"/>
      <c r="AX387" s="804"/>
      <c r="AY387" s="804"/>
      <c r="AZ387" s="804"/>
      <c r="BA387" s="804"/>
      <c r="BB387" s="804"/>
      <c r="BC387" s="804"/>
      <c r="BD387" s="804"/>
      <c r="BE387" s="804"/>
      <c r="BF387" s="804"/>
      <c r="BG387" s="804"/>
      <c r="BH387" s="804"/>
      <c r="BI387" s="804"/>
      <c r="BJ387" s="804"/>
      <c r="BK387" s="806"/>
      <c r="BL387" s="777"/>
      <c r="BM387" s="773"/>
      <c r="BN387" s="773"/>
      <c r="BO387" s="773"/>
      <c r="BP387" s="784" t="s">
        <v>961</v>
      </c>
      <c r="BQ387" s="796" t="s">
        <v>1971</v>
      </c>
      <c r="BR387" s="788" t="s">
        <v>1971</v>
      </c>
      <c r="BS387" s="788" t="s">
        <v>1971</v>
      </c>
      <c r="BT387" s="788" t="s">
        <v>1971</v>
      </c>
      <c r="BU387" s="793" t="s">
        <v>1971</v>
      </c>
      <c r="BV387" s="794" t="s">
        <v>1971</v>
      </c>
      <c r="BW387" s="795" t="s">
        <v>1971</v>
      </c>
      <c r="BX387" s="795" t="s">
        <v>1971</v>
      </c>
      <c r="BY387" s="795" t="s">
        <v>1971</v>
      </c>
      <c r="BZ387" s="795" t="s">
        <v>1971</v>
      </c>
      <c r="CA387" s="805" t="s">
        <v>1971</v>
      </c>
      <c r="CB387" s="804" t="s">
        <v>1971</v>
      </c>
      <c r="CC387" s="804" t="s">
        <v>1971</v>
      </c>
      <c r="CD387" s="804" t="s">
        <v>1971</v>
      </c>
      <c r="CE387" s="806" t="s">
        <v>1971</v>
      </c>
      <c r="CF387" s="788" t="s">
        <v>1971</v>
      </c>
      <c r="CG387" s="788" t="s">
        <v>1971</v>
      </c>
      <c r="CH387" s="788" t="s">
        <v>1971</v>
      </c>
      <c r="CI387" s="788" t="s">
        <v>1971</v>
      </c>
      <c r="CJ387" s="788" t="s">
        <v>1971</v>
      </c>
      <c r="CK387" s="796" t="s">
        <v>1971</v>
      </c>
      <c r="CL387" s="788" t="s">
        <v>1971</v>
      </c>
      <c r="CM387" s="788" t="s">
        <v>1971</v>
      </c>
      <c r="CN387" s="788" t="s">
        <v>1971</v>
      </c>
      <c r="CO387" s="793" t="s">
        <v>1971</v>
      </c>
      <c r="CP387" s="796" t="s">
        <v>1971</v>
      </c>
      <c r="CQ387" s="788" t="s">
        <v>1971</v>
      </c>
      <c r="CR387" s="788" t="s">
        <v>1971</v>
      </c>
      <c r="CS387" s="788" t="s">
        <v>1971</v>
      </c>
      <c r="CT387" s="793" t="s">
        <v>1971</v>
      </c>
      <c r="CU387" s="1273">
        <v>-3.5019999999999998</v>
      </c>
      <c r="CV387" s="1272" t="s">
        <v>1971</v>
      </c>
      <c r="CW387" s="1272" t="s">
        <v>1971</v>
      </c>
      <c r="CX387" s="1274" t="s">
        <v>1971</v>
      </c>
      <c r="CY387" s="1272">
        <v>3.5019999999999998</v>
      </c>
      <c r="CZ387" s="1272" t="s">
        <v>1971</v>
      </c>
      <c r="DA387" s="1272" t="s">
        <v>1971</v>
      </c>
      <c r="DB387" s="1274" t="s">
        <v>1971</v>
      </c>
      <c r="DC387" s="773"/>
      <c r="DD387" s="801">
        <v>1</v>
      </c>
      <c r="DE387" s="802"/>
    </row>
    <row r="388" spans="1:109" ht="15.75" customHeight="1">
      <c r="A388" s="760" t="s">
        <v>993</v>
      </c>
      <c r="B388" s="761">
        <v>382</v>
      </c>
      <c r="C388" s="777" t="s">
        <v>3554</v>
      </c>
      <c r="D388" s="761" t="s">
        <v>2374</v>
      </c>
      <c r="E388" s="761" t="s">
        <v>1936</v>
      </c>
      <c r="F388" s="773" t="s">
        <v>3555</v>
      </c>
      <c r="G388" s="778" t="s">
        <v>3556</v>
      </c>
      <c r="H388" s="761" t="s">
        <v>3557</v>
      </c>
      <c r="I388" s="780"/>
      <c r="J388" s="781">
        <v>0.75</v>
      </c>
      <c r="K388" s="781"/>
      <c r="L388" s="781"/>
      <c r="M388" s="781">
        <v>0.25</v>
      </c>
      <c r="N388" s="781"/>
      <c r="O388" s="781"/>
      <c r="P388" s="782"/>
      <c r="Q388" s="783">
        <f t="shared" si="5"/>
        <v>1</v>
      </c>
      <c r="R388" s="777" t="s">
        <v>988</v>
      </c>
      <c r="S388" s="761" t="s">
        <v>964</v>
      </c>
      <c r="T388" s="784" t="s">
        <v>965</v>
      </c>
      <c r="U388" s="761" t="s">
        <v>2016</v>
      </c>
      <c r="V388" s="761" t="s">
        <v>293</v>
      </c>
      <c r="W388" s="761" t="s">
        <v>1061</v>
      </c>
      <c r="X388" s="1299">
        <v>1</v>
      </c>
      <c r="Y388" s="793" t="s">
        <v>966</v>
      </c>
      <c r="Z388" s="778"/>
      <c r="AA388" s="773"/>
      <c r="AB388" s="773"/>
      <c r="AC388" s="773"/>
      <c r="AD388" s="773"/>
      <c r="AE388" s="773"/>
      <c r="AF388" s="787"/>
      <c r="AG388" s="795"/>
      <c r="AH388" s="795"/>
      <c r="AI388" s="878"/>
      <c r="AJ388" s="878"/>
      <c r="AK388" s="878"/>
      <c r="AL388" s="804"/>
      <c r="AM388" s="804"/>
      <c r="AN388" s="804"/>
      <c r="AO388" s="804"/>
      <c r="AP388" s="804"/>
      <c r="AQ388" s="805">
        <v>91</v>
      </c>
      <c r="AR388" s="804">
        <v>92</v>
      </c>
      <c r="AS388" s="804">
        <v>93</v>
      </c>
      <c r="AT388" s="804">
        <v>94</v>
      </c>
      <c r="AU388" s="806">
        <v>95</v>
      </c>
      <c r="AV388" s="805"/>
      <c r="AW388" s="804"/>
      <c r="AX388" s="804"/>
      <c r="AY388" s="804"/>
      <c r="AZ388" s="804"/>
      <c r="BA388" s="804"/>
      <c r="BB388" s="804"/>
      <c r="BC388" s="804"/>
      <c r="BD388" s="804"/>
      <c r="BE388" s="804"/>
      <c r="BF388" s="804"/>
      <c r="BG388" s="804"/>
      <c r="BH388" s="804"/>
      <c r="BI388" s="804"/>
      <c r="BJ388" s="804"/>
      <c r="BK388" s="806"/>
      <c r="BL388" s="777" t="s">
        <v>961</v>
      </c>
      <c r="BM388" s="773" t="s">
        <v>961</v>
      </c>
      <c r="BN388" s="773" t="s">
        <v>961</v>
      </c>
      <c r="BO388" s="773" t="s">
        <v>961</v>
      </c>
      <c r="BP388" s="784" t="s">
        <v>961</v>
      </c>
      <c r="BQ388" s="796" t="s">
        <v>1971</v>
      </c>
      <c r="BR388" s="788" t="s">
        <v>1971</v>
      </c>
      <c r="BS388" s="788" t="s">
        <v>1971</v>
      </c>
      <c r="BT388" s="788" t="s">
        <v>1971</v>
      </c>
      <c r="BU388" s="793" t="s">
        <v>1971</v>
      </c>
      <c r="BV388" s="794" t="s">
        <v>1971</v>
      </c>
      <c r="BW388" s="795" t="s">
        <v>1971</v>
      </c>
      <c r="BX388" s="795" t="s">
        <v>1971</v>
      </c>
      <c r="BY388" s="795" t="s">
        <v>1971</v>
      </c>
      <c r="BZ388" s="795" t="s">
        <v>1971</v>
      </c>
      <c r="CA388" s="805" t="s">
        <v>1971</v>
      </c>
      <c r="CB388" s="804" t="s">
        <v>1971</v>
      </c>
      <c r="CC388" s="804" t="s">
        <v>1971</v>
      </c>
      <c r="CD388" s="804" t="s">
        <v>1971</v>
      </c>
      <c r="CE388" s="806" t="s">
        <v>1971</v>
      </c>
      <c r="CF388" s="788" t="s">
        <v>1971</v>
      </c>
      <c r="CG388" s="788" t="s">
        <v>1971</v>
      </c>
      <c r="CH388" s="788" t="s">
        <v>1971</v>
      </c>
      <c r="CI388" s="788" t="s">
        <v>1971</v>
      </c>
      <c r="CJ388" s="793" t="s">
        <v>1971</v>
      </c>
      <c r="CK388" s="796" t="s">
        <v>1971</v>
      </c>
      <c r="CL388" s="788" t="s">
        <v>1971</v>
      </c>
      <c r="CM388" s="788" t="s">
        <v>1971</v>
      </c>
      <c r="CN388" s="788" t="s">
        <v>1971</v>
      </c>
      <c r="CO388" s="793" t="s">
        <v>1971</v>
      </c>
      <c r="CP388" s="796" t="s">
        <v>1971</v>
      </c>
      <c r="CQ388" s="788" t="s">
        <v>1971</v>
      </c>
      <c r="CR388" s="788" t="s">
        <v>1971</v>
      </c>
      <c r="CS388" s="788" t="s">
        <v>1971</v>
      </c>
      <c r="CT388" s="793" t="s">
        <v>1971</v>
      </c>
      <c r="CU388" s="1273">
        <v>-7.4999999999999997E-2</v>
      </c>
      <c r="CV388" s="1272" t="s">
        <v>1971</v>
      </c>
      <c r="CW388" s="1272" t="s">
        <v>1971</v>
      </c>
      <c r="CX388" s="1274" t="s">
        <v>1971</v>
      </c>
      <c r="CY388" s="1272">
        <v>7.4999999999999997E-2</v>
      </c>
      <c r="CZ388" s="1272" t="s">
        <v>1971</v>
      </c>
      <c r="DA388" s="1272" t="s">
        <v>1971</v>
      </c>
      <c r="DB388" s="1274" t="s">
        <v>1971</v>
      </c>
      <c r="DC388" s="773"/>
      <c r="DD388" s="801">
        <v>1</v>
      </c>
      <c r="DE388" s="802"/>
    </row>
    <row r="389" spans="1:109" ht="15.75" customHeight="1">
      <c r="A389" s="760" t="s">
        <v>993</v>
      </c>
      <c r="B389" s="761">
        <v>383</v>
      </c>
      <c r="C389" s="777" t="s">
        <v>3558</v>
      </c>
      <c r="D389" s="761" t="s">
        <v>2374</v>
      </c>
      <c r="E389" s="761" t="s">
        <v>1936</v>
      </c>
      <c r="F389" s="773" t="s">
        <v>3559</v>
      </c>
      <c r="G389" s="778" t="s">
        <v>3560</v>
      </c>
      <c r="H389" s="761" t="s">
        <v>3561</v>
      </c>
      <c r="I389" s="780">
        <v>1</v>
      </c>
      <c r="J389" s="781"/>
      <c r="K389" s="781"/>
      <c r="L389" s="781"/>
      <c r="M389" s="781"/>
      <c r="N389" s="781"/>
      <c r="O389" s="781"/>
      <c r="P389" s="782"/>
      <c r="Q389" s="783">
        <f t="shared" si="5"/>
        <v>1</v>
      </c>
      <c r="R389" s="777" t="s">
        <v>984</v>
      </c>
      <c r="S389" s="761" t="s">
        <v>976</v>
      </c>
      <c r="T389" s="784" t="s">
        <v>977</v>
      </c>
      <c r="U389" s="761" t="s">
        <v>2536</v>
      </c>
      <c r="V389" s="761" t="s">
        <v>991</v>
      </c>
      <c r="W389" s="761" t="s">
        <v>2297</v>
      </c>
      <c r="X389" s="1299">
        <v>1</v>
      </c>
      <c r="Y389" s="793" t="s">
        <v>966</v>
      </c>
      <c r="Z389" s="778"/>
      <c r="AA389" s="773"/>
      <c r="AB389" s="773"/>
      <c r="AC389" s="773"/>
      <c r="AD389" s="773"/>
      <c r="AE389" s="773"/>
      <c r="AF389" s="787"/>
      <c r="AG389" s="874"/>
      <c r="AH389" s="874"/>
      <c r="AI389" s="878"/>
      <c r="AJ389" s="878"/>
      <c r="AK389" s="878"/>
      <c r="AL389" s="878"/>
      <c r="AM389" s="878"/>
      <c r="AN389" s="804"/>
      <c r="AO389" s="804"/>
      <c r="AP389" s="804"/>
      <c r="AQ389" s="805" t="s">
        <v>1971</v>
      </c>
      <c r="AR389" s="804" t="s">
        <v>1971</v>
      </c>
      <c r="AS389" s="804" t="s">
        <v>1971</v>
      </c>
      <c r="AT389" s="804" t="s">
        <v>1971</v>
      </c>
      <c r="AU389" s="806">
        <v>68.5</v>
      </c>
      <c r="AV389" s="805"/>
      <c r="AW389" s="804"/>
      <c r="AX389" s="804"/>
      <c r="AY389" s="804"/>
      <c r="AZ389" s="804"/>
      <c r="BA389" s="804"/>
      <c r="BB389" s="804"/>
      <c r="BC389" s="804"/>
      <c r="BD389" s="804"/>
      <c r="BE389" s="804"/>
      <c r="BF389" s="804"/>
      <c r="BG389" s="804"/>
      <c r="BH389" s="804"/>
      <c r="BI389" s="804"/>
      <c r="BJ389" s="804"/>
      <c r="BK389" s="806"/>
      <c r="BL389" s="1877"/>
      <c r="BM389" s="1878"/>
      <c r="BN389" s="1878"/>
      <c r="BO389" s="1878"/>
      <c r="BP389" s="784" t="s">
        <v>961</v>
      </c>
      <c r="BQ389" s="796" t="s">
        <v>1971</v>
      </c>
      <c r="BR389" s="788" t="s">
        <v>1971</v>
      </c>
      <c r="BS389" s="788" t="s">
        <v>1971</v>
      </c>
      <c r="BT389" s="788" t="s">
        <v>1971</v>
      </c>
      <c r="BU389" s="793" t="s">
        <v>1971</v>
      </c>
      <c r="BV389" s="794" t="s">
        <v>1971</v>
      </c>
      <c r="BW389" s="795" t="s">
        <v>1971</v>
      </c>
      <c r="BX389" s="795" t="s">
        <v>1971</v>
      </c>
      <c r="BY389" s="795" t="s">
        <v>1971</v>
      </c>
      <c r="BZ389" s="795" t="s">
        <v>1971</v>
      </c>
      <c r="CA389" s="796" t="s">
        <v>1971</v>
      </c>
      <c r="CB389" s="788" t="s">
        <v>1971</v>
      </c>
      <c r="CC389" s="788" t="s">
        <v>1971</v>
      </c>
      <c r="CD389" s="788" t="s">
        <v>1971</v>
      </c>
      <c r="CE389" s="793" t="s">
        <v>1971</v>
      </c>
      <c r="CF389" s="788" t="s">
        <v>1971</v>
      </c>
      <c r="CG389" s="788" t="s">
        <v>1971</v>
      </c>
      <c r="CH389" s="788" t="s">
        <v>1971</v>
      </c>
      <c r="CI389" s="788" t="s">
        <v>1971</v>
      </c>
      <c r="CJ389" s="793" t="s">
        <v>1971</v>
      </c>
      <c r="CK389" s="796" t="s">
        <v>1971</v>
      </c>
      <c r="CL389" s="788" t="s">
        <v>1971</v>
      </c>
      <c r="CM389" s="788" t="s">
        <v>1971</v>
      </c>
      <c r="CN389" s="788" t="s">
        <v>1971</v>
      </c>
      <c r="CO389" s="793" t="s">
        <v>1971</v>
      </c>
      <c r="CP389" s="796" t="s">
        <v>1971</v>
      </c>
      <c r="CQ389" s="788" t="s">
        <v>1971</v>
      </c>
      <c r="CR389" s="788" t="s">
        <v>1971</v>
      </c>
      <c r="CS389" s="788" t="s">
        <v>1971</v>
      </c>
      <c r="CT389" s="793" t="s">
        <v>1971</v>
      </c>
      <c r="CU389" s="1273">
        <v>-0.66</v>
      </c>
      <c r="CV389" s="1272" t="s">
        <v>1971</v>
      </c>
      <c r="CW389" s="1272" t="s">
        <v>1971</v>
      </c>
      <c r="CX389" s="1274" t="s">
        <v>1971</v>
      </c>
      <c r="CY389" s="1272" t="s">
        <v>1971</v>
      </c>
      <c r="CZ389" s="1272" t="s">
        <v>1971</v>
      </c>
      <c r="DA389" s="1272" t="s">
        <v>1971</v>
      </c>
      <c r="DB389" s="1274" t="s">
        <v>1971</v>
      </c>
      <c r="DC389" s="773" t="s">
        <v>973</v>
      </c>
      <c r="DD389" s="801">
        <v>1</v>
      </c>
      <c r="DE389" s="802"/>
    </row>
    <row r="390" spans="1:109" ht="15.75" customHeight="1">
      <c r="A390" s="760" t="s">
        <v>993</v>
      </c>
      <c r="B390" s="761">
        <v>384</v>
      </c>
      <c r="C390" s="777" t="s">
        <v>3562</v>
      </c>
      <c r="D390" s="761" t="s">
        <v>2374</v>
      </c>
      <c r="E390" s="761" t="s">
        <v>1936</v>
      </c>
      <c r="F390" s="773" t="s">
        <v>3563</v>
      </c>
      <c r="G390" s="778" t="s">
        <v>3564</v>
      </c>
      <c r="H390" s="761" t="s">
        <v>3565</v>
      </c>
      <c r="I390" s="780">
        <v>1</v>
      </c>
      <c r="J390" s="781"/>
      <c r="K390" s="781"/>
      <c r="L390" s="781"/>
      <c r="M390" s="781"/>
      <c r="N390" s="781"/>
      <c r="O390" s="781"/>
      <c r="P390" s="782"/>
      <c r="Q390" s="783">
        <f t="shared" si="5"/>
        <v>1</v>
      </c>
      <c r="R390" s="777" t="s">
        <v>988</v>
      </c>
      <c r="S390" s="761" t="s">
        <v>964</v>
      </c>
      <c r="T390" s="784" t="s">
        <v>965</v>
      </c>
      <c r="U390" s="761" t="s">
        <v>1990</v>
      </c>
      <c r="V390" s="761" t="s">
        <v>991</v>
      </c>
      <c r="W390" s="761" t="s">
        <v>3566</v>
      </c>
      <c r="X390" s="1299">
        <v>0</v>
      </c>
      <c r="Y390" s="793" t="s">
        <v>966</v>
      </c>
      <c r="Z390" s="778"/>
      <c r="AA390" s="773"/>
      <c r="AB390" s="773"/>
      <c r="AC390" s="773"/>
      <c r="AD390" s="773"/>
      <c r="AE390" s="773"/>
      <c r="AF390" s="787"/>
      <c r="AG390" s="795"/>
      <c r="AH390" s="795"/>
      <c r="AI390" s="795"/>
      <c r="AJ390" s="795"/>
      <c r="AK390" s="795"/>
      <c r="AL390" s="795"/>
      <c r="AM390" s="795"/>
      <c r="AN390" s="795"/>
      <c r="AO390" s="795"/>
      <c r="AP390" s="795"/>
      <c r="AQ390" s="794">
        <v>41131</v>
      </c>
      <c r="AR390" s="795">
        <v>56686</v>
      </c>
      <c r="AS390" s="795">
        <v>62868</v>
      </c>
      <c r="AT390" s="795">
        <v>74145</v>
      </c>
      <c r="AU390" s="808">
        <v>90169</v>
      </c>
      <c r="AV390" s="794"/>
      <c r="AW390" s="795"/>
      <c r="AX390" s="795"/>
      <c r="AY390" s="795"/>
      <c r="AZ390" s="795"/>
      <c r="BA390" s="795"/>
      <c r="BB390" s="795"/>
      <c r="BC390" s="795"/>
      <c r="BD390" s="795"/>
      <c r="BE390" s="795"/>
      <c r="BF390" s="795"/>
      <c r="BG390" s="795"/>
      <c r="BH390" s="795"/>
      <c r="BI390" s="795"/>
      <c r="BJ390" s="795"/>
      <c r="BK390" s="808"/>
      <c r="BL390" s="1880" t="s">
        <v>961</v>
      </c>
      <c r="BM390" s="1881" t="s">
        <v>961</v>
      </c>
      <c r="BN390" s="1881" t="s">
        <v>961</v>
      </c>
      <c r="BO390" s="1881" t="s">
        <v>961</v>
      </c>
      <c r="BP390" s="784" t="s">
        <v>961</v>
      </c>
      <c r="BQ390" s="796" t="s">
        <v>1971</v>
      </c>
      <c r="BR390" s="788" t="s">
        <v>1971</v>
      </c>
      <c r="BS390" s="788" t="s">
        <v>1971</v>
      </c>
      <c r="BT390" s="788" t="s">
        <v>1971</v>
      </c>
      <c r="BU390" s="793" t="s">
        <v>1971</v>
      </c>
      <c r="BV390" s="794" t="s">
        <v>1971</v>
      </c>
      <c r="BW390" s="795" t="s">
        <v>1971</v>
      </c>
      <c r="BX390" s="795" t="s">
        <v>1971</v>
      </c>
      <c r="BY390" s="795" t="s">
        <v>1971</v>
      </c>
      <c r="BZ390" s="795" t="s">
        <v>1971</v>
      </c>
      <c r="CA390" s="796" t="s">
        <v>1971</v>
      </c>
      <c r="CB390" s="788" t="s">
        <v>1971</v>
      </c>
      <c r="CC390" s="788" t="s">
        <v>1971</v>
      </c>
      <c r="CD390" s="788" t="s">
        <v>1971</v>
      </c>
      <c r="CE390" s="793" t="s">
        <v>1971</v>
      </c>
      <c r="CF390" s="788" t="s">
        <v>1971</v>
      </c>
      <c r="CG390" s="788" t="s">
        <v>1971</v>
      </c>
      <c r="CH390" s="788" t="s">
        <v>1971</v>
      </c>
      <c r="CI390" s="788" t="s">
        <v>1971</v>
      </c>
      <c r="CJ390" s="793" t="s">
        <v>1971</v>
      </c>
      <c r="CK390" s="796" t="s">
        <v>1971</v>
      </c>
      <c r="CL390" s="788" t="s">
        <v>1971</v>
      </c>
      <c r="CM390" s="788" t="s">
        <v>1971</v>
      </c>
      <c r="CN390" s="788" t="s">
        <v>1971</v>
      </c>
      <c r="CO390" s="793" t="s">
        <v>1971</v>
      </c>
      <c r="CP390" s="796" t="s">
        <v>1971</v>
      </c>
      <c r="CQ390" s="788" t="s">
        <v>1971</v>
      </c>
      <c r="CR390" s="788" t="s">
        <v>1971</v>
      </c>
      <c r="CS390" s="788" t="s">
        <v>1971</v>
      </c>
      <c r="CT390" s="793" t="s">
        <v>1971</v>
      </c>
      <c r="CU390" s="1273">
        <v>-1.03E-4</v>
      </c>
      <c r="CV390" s="1272" t="s">
        <v>1971</v>
      </c>
      <c r="CW390" s="1272" t="s">
        <v>1971</v>
      </c>
      <c r="CX390" s="1274" t="s">
        <v>1971</v>
      </c>
      <c r="CY390" s="1272">
        <v>1.03E-4</v>
      </c>
      <c r="CZ390" s="1272" t="s">
        <v>1971</v>
      </c>
      <c r="DA390" s="1272" t="s">
        <v>1971</v>
      </c>
      <c r="DB390" s="1274" t="s">
        <v>1971</v>
      </c>
      <c r="DC390" s="773"/>
      <c r="DD390" s="801">
        <v>1</v>
      </c>
      <c r="DE390" s="802"/>
    </row>
    <row r="391" spans="1:109" ht="15.75" customHeight="1">
      <c r="A391" s="760" t="s">
        <v>993</v>
      </c>
      <c r="B391" s="761">
        <v>385</v>
      </c>
      <c r="C391" s="777" t="s">
        <v>3567</v>
      </c>
      <c r="D391" s="761" t="s">
        <v>2358</v>
      </c>
      <c r="E391" s="761" t="s">
        <v>1936</v>
      </c>
      <c r="F391" s="773" t="s">
        <v>3568</v>
      </c>
      <c r="G391" s="778" t="s">
        <v>148</v>
      </c>
      <c r="H391" s="761" t="s">
        <v>2360</v>
      </c>
      <c r="I391" s="780">
        <v>0.5</v>
      </c>
      <c r="J391" s="781">
        <v>0.5</v>
      </c>
      <c r="K391" s="781"/>
      <c r="L391" s="781"/>
      <c r="M391" s="781"/>
      <c r="N391" s="781"/>
      <c r="O391" s="781"/>
      <c r="P391" s="782"/>
      <c r="Q391" s="783">
        <f t="shared" si="5"/>
        <v>1</v>
      </c>
      <c r="R391" s="777" t="s">
        <v>984</v>
      </c>
      <c r="S391" s="761" t="s">
        <v>964</v>
      </c>
      <c r="T391" s="784" t="s">
        <v>965</v>
      </c>
      <c r="U391" s="761" t="s">
        <v>1955</v>
      </c>
      <c r="V391" s="761" t="s">
        <v>1039</v>
      </c>
      <c r="W391" s="761" t="s">
        <v>2361</v>
      </c>
      <c r="X391" s="1299">
        <v>2</v>
      </c>
      <c r="Y391" s="829" t="s">
        <v>978</v>
      </c>
      <c r="Z391" s="778" t="s">
        <v>148</v>
      </c>
      <c r="AA391" s="773"/>
      <c r="AB391" s="773"/>
      <c r="AC391" s="773"/>
      <c r="AD391" s="773"/>
      <c r="AE391" s="773"/>
      <c r="AF391" s="787"/>
      <c r="AG391" s="817"/>
      <c r="AH391" s="817"/>
      <c r="AI391" s="817"/>
      <c r="AJ391" s="817"/>
      <c r="AK391" s="817"/>
      <c r="AL391" s="817"/>
      <c r="AM391" s="817"/>
      <c r="AN391" s="817"/>
      <c r="AO391" s="817"/>
      <c r="AP391" s="817"/>
      <c r="AQ391" s="1722"/>
      <c r="AR391" s="1721"/>
      <c r="AS391" s="1721"/>
      <c r="AT391" s="1721"/>
      <c r="AU391" s="1723"/>
      <c r="AV391" s="816"/>
      <c r="AW391" s="817"/>
      <c r="AX391" s="817"/>
      <c r="AY391" s="817"/>
      <c r="AZ391" s="817"/>
      <c r="BA391" s="817"/>
      <c r="BB391" s="817"/>
      <c r="BC391" s="817"/>
      <c r="BD391" s="817"/>
      <c r="BE391" s="817"/>
      <c r="BF391" s="817"/>
      <c r="BG391" s="817"/>
      <c r="BH391" s="817"/>
      <c r="BI391" s="817"/>
      <c r="BJ391" s="817"/>
      <c r="BK391" s="818"/>
      <c r="BL391" s="1351"/>
      <c r="BM391" s="1352"/>
      <c r="BN391" s="1352"/>
      <c r="BO391" s="1352"/>
      <c r="BP391" s="1414"/>
      <c r="BQ391" s="1394"/>
      <c r="BR391" s="1343"/>
      <c r="BS391" s="1343"/>
      <c r="BT391" s="1343"/>
      <c r="BU391" s="1344"/>
      <c r="BV391" s="1394"/>
      <c r="BW391" s="1343"/>
      <c r="BX391" s="1343"/>
      <c r="BY391" s="1343"/>
      <c r="BZ391" s="1343"/>
      <c r="CA391" s="1394"/>
      <c r="CB391" s="1343"/>
      <c r="CC391" s="1343"/>
      <c r="CD391" s="1343"/>
      <c r="CE391" s="1344"/>
      <c r="CF391" s="1343"/>
      <c r="CG391" s="1343"/>
      <c r="CH391" s="1343"/>
      <c r="CI391" s="1343"/>
      <c r="CJ391" s="1344"/>
      <c r="CK391" s="1394"/>
      <c r="CL391" s="1343"/>
      <c r="CM391" s="1343"/>
      <c r="CN391" s="1343"/>
      <c r="CO391" s="1344"/>
      <c r="CP391" s="1394"/>
      <c r="CQ391" s="1343"/>
      <c r="CR391" s="1343"/>
      <c r="CS391" s="1343"/>
      <c r="CT391" s="1344"/>
      <c r="CU391" s="1499"/>
      <c r="CV391" s="1490"/>
      <c r="CW391" s="1490"/>
      <c r="CX391" s="1695"/>
      <c r="CY391" s="1490"/>
      <c r="CZ391" s="1490"/>
      <c r="DA391" s="1490"/>
      <c r="DB391" s="1695"/>
      <c r="DC391" s="1352"/>
      <c r="DD391" s="1696"/>
      <c r="DE391" s="1701"/>
    </row>
    <row r="392" spans="1:109" ht="15.75" customHeight="1">
      <c r="A392" s="760" t="s">
        <v>993</v>
      </c>
      <c r="B392" s="761">
        <v>386</v>
      </c>
      <c r="C392" s="777" t="s">
        <v>3569</v>
      </c>
      <c r="D392" s="761" t="s">
        <v>2358</v>
      </c>
      <c r="E392" s="761" t="s">
        <v>1927</v>
      </c>
      <c r="F392" s="773" t="s">
        <v>3570</v>
      </c>
      <c r="G392" s="778" t="s">
        <v>3571</v>
      </c>
      <c r="H392" s="761" t="s">
        <v>3572</v>
      </c>
      <c r="I392" s="780">
        <v>0.25</v>
      </c>
      <c r="J392" s="781">
        <v>0.75</v>
      </c>
      <c r="K392" s="781"/>
      <c r="L392" s="781"/>
      <c r="M392" s="781"/>
      <c r="N392" s="781"/>
      <c r="O392" s="781"/>
      <c r="P392" s="782"/>
      <c r="Q392" s="783">
        <f t="shared" si="5"/>
        <v>1</v>
      </c>
      <c r="R392" s="777" t="s">
        <v>988</v>
      </c>
      <c r="S392" s="761" t="s">
        <v>964</v>
      </c>
      <c r="T392" s="784" t="s">
        <v>965</v>
      </c>
      <c r="U392" s="761" t="s">
        <v>2178</v>
      </c>
      <c r="V392" s="761" t="s">
        <v>991</v>
      </c>
      <c r="W392" s="761" t="s">
        <v>3573</v>
      </c>
      <c r="X392" s="1299">
        <v>0</v>
      </c>
      <c r="Y392" s="829" t="s">
        <v>978</v>
      </c>
      <c r="Z392" s="778" t="s">
        <v>2031</v>
      </c>
      <c r="AA392" s="773"/>
      <c r="AB392" s="773"/>
      <c r="AC392" s="773"/>
      <c r="AD392" s="773"/>
      <c r="AE392" s="773"/>
      <c r="AF392" s="787"/>
      <c r="AG392" s="788"/>
      <c r="AH392" s="788"/>
      <c r="AI392" s="788"/>
      <c r="AJ392" s="788"/>
      <c r="AK392" s="788"/>
      <c r="AL392" s="788"/>
      <c r="AM392" s="788"/>
      <c r="AN392" s="804"/>
      <c r="AO392" s="804"/>
      <c r="AP392" s="804"/>
      <c r="AQ392" s="805">
        <v>9800</v>
      </c>
      <c r="AR392" s="804">
        <v>9700</v>
      </c>
      <c r="AS392" s="804">
        <v>9600</v>
      </c>
      <c r="AT392" s="804">
        <v>9500</v>
      </c>
      <c r="AU392" s="806">
        <v>9500</v>
      </c>
      <c r="AV392" s="805"/>
      <c r="AW392" s="804"/>
      <c r="AX392" s="804"/>
      <c r="AY392" s="804"/>
      <c r="AZ392" s="804"/>
      <c r="BA392" s="804"/>
      <c r="BB392" s="804"/>
      <c r="BC392" s="804"/>
      <c r="BD392" s="804"/>
      <c r="BE392" s="804"/>
      <c r="BF392" s="804"/>
      <c r="BG392" s="804"/>
      <c r="BH392" s="804"/>
      <c r="BI392" s="804"/>
      <c r="BJ392" s="804"/>
      <c r="BK392" s="806"/>
      <c r="BL392" s="777" t="s">
        <v>961</v>
      </c>
      <c r="BM392" s="773" t="s">
        <v>961</v>
      </c>
      <c r="BN392" s="773" t="s">
        <v>961</v>
      </c>
      <c r="BO392" s="773" t="s">
        <v>961</v>
      </c>
      <c r="BP392" s="784" t="s">
        <v>961</v>
      </c>
      <c r="BQ392" s="796" t="s">
        <v>1971</v>
      </c>
      <c r="BR392" s="788" t="s">
        <v>1971</v>
      </c>
      <c r="BS392" s="788" t="s">
        <v>1971</v>
      </c>
      <c r="BT392" s="788" t="s">
        <v>1971</v>
      </c>
      <c r="BU392" s="793" t="s">
        <v>1971</v>
      </c>
      <c r="BV392" s="794">
        <v>13882</v>
      </c>
      <c r="BW392" s="795">
        <v>13740</v>
      </c>
      <c r="BX392" s="795">
        <v>13599</v>
      </c>
      <c r="BY392" s="795">
        <v>13457</v>
      </c>
      <c r="BZ392" s="795">
        <v>13457</v>
      </c>
      <c r="CA392" s="796" t="s">
        <v>1971</v>
      </c>
      <c r="CB392" s="788" t="s">
        <v>1971</v>
      </c>
      <c r="CC392" s="788" t="s">
        <v>1971</v>
      </c>
      <c r="CD392" s="788" t="s">
        <v>1971</v>
      </c>
      <c r="CE392" s="793" t="s">
        <v>1971</v>
      </c>
      <c r="CF392" s="788" t="s">
        <v>1971</v>
      </c>
      <c r="CG392" s="788" t="s">
        <v>1971</v>
      </c>
      <c r="CH392" s="788" t="s">
        <v>1971</v>
      </c>
      <c r="CI392" s="788" t="s">
        <v>1971</v>
      </c>
      <c r="CJ392" s="793" t="s">
        <v>1971</v>
      </c>
      <c r="CK392" s="796">
        <v>8253</v>
      </c>
      <c r="CL392" s="788">
        <v>8168</v>
      </c>
      <c r="CM392" s="788">
        <v>8084</v>
      </c>
      <c r="CN392" s="788">
        <v>8000</v>
      </c>
      <c r="CO392" s="793">
        <v>8000</v>
      </c>
      <c r="CP392" s="796" t="s">
        <v>1971</v>
      </c>
      <c r="CQ392" s="788" t="s">
        <v>1971</v>
      </c>
      <c r="CR392" s="788" t="s">
        <v>1971</v>
      </c>
      <c r="CS392" s="788" t="s">
        <v>1971</v>
      </c>
      <c r="CT392" s="793" t="s">
        <v>1971</v>
      </c>
      <c r="CU392" s="1273">
        <v>-3.0000000000000001E-3</v>
      </c>
      <c r="CV392" s="1272" t="s">
        <v>1971</v>
      </c>
      <c r="CW392" s="1272" t="s">
        <v>1971</v>
      </c>
      <c r="CX392" s="1274" t="s">
        <v>1971</v>
      </c>
      <c r="CY392" s="1272">
        <v>3.0000000000000001E-3</v>
      </c>
      <c r="CZ392" s="1272" t="s">
        <v>1971</v>
      </c>
      <c r="DA392" s="1272" t="s">
        <v>1971</v>
      </c>
      <c r="DB392" s="1274" t="s">
        <v>1971</v>
      </c>
      <c r="DC392" s="773"/>
      <c r="DD392" s="801">
        <v>1</v>
      </c>
      <c r="DE392" s="802"/>
    </row>
    <row r="393" spans="1:109" ht="15.75" customHeight="1">
      <c r="A393" s="760" t="s">
        <v>993</v>
      </c>
      <c r="B393" s="761">
        <v>387</v>
      </c>
      <c r="C393" s="777" t="s">
        <v>3574</v>
      </c>
      <c r="D393" s="761" t="s">
        <v>2358</v>
      </c>
      <c r="E393" s="761" t="s">
        <v>1920</v>
      </c>
      <c r="F393" s="773" t="s">
        <v>3575</v>
      </c>
      <c r="G393" s="778" t="s">
        <v>3576</v>
      </c>
      <c r="H393" s="761" t="s">
        <v>3577</v>
      </c>
      <c r="I393" s="780"/>
      <c r="J393" s="781">
        <v>1</v>
      </c>
      <c r="K393" s="781"/>
      <c r="L393" s="781"/>
      <c r="M393" s="781"/>
      <c r="N393" s="781"/>
      <c r="O393" s="781"/>
      <c r="P393" s="782"/>
      <c r="Q393" s="783">
        <f t="shared" ref="Q393:Q456" si="6">SUM(I393:P393)</f>
        <v>1</v>
      </c>
      <c r="R393" s="777" t="s">
        <v>988</v>
      </c>
      <c r="S393" s="761" t="s">
        <v>964</v>
      </c>
      <c r="T393" s="784" t="s">
        <v>977</v>
      </c>
      <c r="U393" s="761" t="s">
        <v>1996</v>
      </c>
      <c r="V393" s="761" t="s">
        <v>991</v>
      </c>
      <c r="W393" s="761" t="s">
        <v>3578</v>
      </c>
      <c r="X393" s="1299">
        <v>0</v>
      </c>
      <c r="Y393" s="829" t="s">
        <v>966</v>
      </c>
      <c r="Z393" s="778"/>
      <c r="AA393" s="773"/>
      <c r="AB393" s="773"/>
      <c r="AC393" s="773"/>
      <c r="AD393" s="773"/>
      <c r="AE393" s="773"/>
      <c r="AF393" s="787"/>
      <c r="AG393" s="788"/>
      <c r="AH393" s="788"/>
      <c r="AI393" s="788"/>
      <c r="AJ393" s="788"/>
      <c r="AK393" s="788"/>
      <c r="AL393" s="788"/>
      <c r="AM393" s="788"/>
      <c r="AN393" s="804"/>
      <c r="AO393" s="804"/>
      <c r="AP393" s="788"/>
      <c r="AQ393" s="796" t="s">
        <v>1971</v>
      </c>
      <c r="AR393" s="788" t="s">
        <v>1971</v>
      </c>
      <c r="AS393" s="788" t="s">
        <v>1971</v>
      </c>
      <c r="AT393" s="788" t="s">
        <v>1971</v>
      </c>
      <c r="AU393" s="793">
        <v>16</v>
      </c>
      <c r="AV393" s="796"/>
      <c r="AW393" s="788"/>
      <c r="AX393" s="788"/>
      <c r="AY393" s="788"/>
      <c r="AZ393" s="788"/>
      <c r="BA393" s="788"/>
      <c r="BB393" s="788"/>
      <c r="BC393" s="788"/>
      <c r="BD393" s="788"/>
      <c r="BE393" s="788"/>
      <c r="BF393" s="788"/>
      <c r="BG393" s="788"/>
      <c r="BH393" s="788"/>
      <c r="BI393" s="788"/>
      <c r="BJ393" s="788"/>
      <c r="BK393" s="793"/>
      <c r="BL393" s="777"/>
      <c r="BM393" s="773"/>
      <c r="BN393" s="773"/>
      <c r="BO393" s="773"/>
      <c r="BP393" s="784" t="s">
        <v>961</v>
      </c>
      <c r="BQ393" s="796" t="s">
        <v>1971</v>
      </c>
      <c r="BR393" s="788" t="s">
        <v>1971</v>
      </c>
      <c r="BS393" s="788" t="s">
        <v>1971</v>
      </c>
      <c r="BT393" s="788" t="s">
        <v>1971</v>
      </c>
      <c r="BU393" s="793" t="s">
        <v>1971</v>
      </c>
      <c r="BV393" s="794" t="s">
        <v>1971</v>
      </c>
      <c r="BW393" s="795" t="s">
        <v>1971</v>
      </c>
      <c r="BX393" s="795" t="s">
        <v>1971</v>
      </c>
      <c r="BY393" s="795" t="s">
        <v>1971</v>
      </c>
      <c r="BZ393" s="795" t="s">
        <v>1971</v>
      </c>
      <c r="CA393" s="796" t="s">
        <v>1971</v>
      </c>
      <c r="CB393" s="788" t="s">
        <v>1971</v>
      </c>
      <c r="CC393" s="788" t="s">
        <v>1971</v>
      </c>
      <c r="CD393" s="788" t="s">
        <v>1971</v>
      </c>
      <c r="CE393" s="793" t="s">
        <v>1971</v>
      </c>
      <c r="CF393" s="788" t="s">
        <v>1971</v>
      </c>
      <c r="CG393" s="788" t="s">
        <v>1971</v>
      </c>
      <c r="CH393" s="788" t="s">
        <v>1971</v>
      </c>
      <c r="CI393" s="788" t="s">
        <v>1971</v>
      </c>
      <c r="CJ393" s="793" t="s">
        <v>1971</v>
      </c>
      <c r="CK393" s="796" t="s">
        <v>1971</v>
      </c>
      <c r="CL393" s="788" t="s">
        <v>1971</v>
      </c>
      <c r="CM393" s="788" t="s">
        <v>1971</v>
      </c>
      <c r="CN393" s="788" t="s">
        <v>1971</v>
      </c>
      <c r="CO393" s="793" t="s">
        <v>1971</v>
      </c>
      <c r="CP393" s="796" t="s">
        <v>1971</v>
      </c>
      <c r="CQ393" s="788" t="s">
        <v>1971</v>
      </c>
      <c r="CR393" s="788" t="s">
        <v>1971</v>
      </c>
      <c r="CS393" s="788" t="s">
        <v>1971</v>
      </c>
      <c r="CT393" s="793" t="s">
        <v>1971</v>
      </c>
      <c r="CU393" s="1273">
        <v>-1.157</v>
      </c>
      <c r="CV393" s="1272" t="s">
        <v>1971</v>
      </c>
      <c r="CW393" s="1272" t="s">
        <v>1971</v>
      </c>
      <c r="CX393" s="1274" t="s">
        <v>1971</v>
      </c>
      <c r="CY393" s="1272">
        <v>1.157</v>
      </c>
      <c r="CZ393" s="1272" t="s">
        <v>1971</v>
      </c>
      <c r="DA393" s="1272" t="s">
        <v>1971</v>
      </c>
      <c r="DB393" s="1274" t="s">
        <v>1971</v>
      </c>
      <c r="DC393" s="773"/>
      <c r="DD393" s="801">
        <v>1</v>
      </c>
      <c r="DE393" s="802"/>
    </row>
    <row r="394" spans="1:109" ht="15.75" customHeight="1">
      <c r="A394" s="760" t="s">
        <v>993</v>
      </c>
      <c r="B394" s="761">
        <v>388</v>
      </c>
      <c r="C394" s="777" t="s">
        <v>3579</v>
      </c>
      <c r="D394" s="761" t="s">
        <v>2358</v>
      </c>
      <c r="E394" s="761" t="s">
        <v>1936</v>
      </c>
      <c r="F394" s="773" t="s">
        <v>3580</v>
      </c>
      <c r="G394" s="778" t="s">
        <v>3581</v>
      </c>
      <c r="H394" s="761" t="s">
        <v>3582</v>
      </c>
      <c r="I394" s="780"/>
      <c r="J394" s="781">
        <v>1</v>
      </c>
      <c r="K394" s="781"/>
      <c r="L394" s="781"/>
      <c r="M394" s="781"/>
      <c r="N394" s="781"/>
      <c r="O394" s="781"/>
      <c r="P394" s="782"/>
      <c r="Q394" s="783">
        <f t="shared" si="6"/>
        <v>1</v>
      </c>
      <c r="R394" s="777" t="s">
        <v>988</v>
      </c>
      <c r="S394" s="761" t="s">
        <v>964</v>
      </c>
      <c r="T394" s="784" t="s">
        <v>977</v>
      </c>
      <c r="U394" s="761" t="s">
        <v>3206</v>
      </c>
      <c r="V394" s="761" t="s">
        <v>991</v>
      </c>
      <c r="W394" s="761" t="s">
        <v>3583</v>
      </c>
      <c r="X394" s="1299">
        <v>0</v>
      </c>
      <c r="Y394" s="829" t="s">
        <v>966</v>
      </c>
      <c r="Z394" s="778"/>
      <c r="AA394" s="773"/>
      <c r="AB394" s="773"/>
      <c r="AC394" s="773"/>
      <c r="AD394" s="773"/>
      <c r="AE394" s="773"/>
      <c r="AF394" s="787"/>
      <c r="AG394" s="886"/>
      <c r="AH394" s="886"/>
      <c r="AI394" s="886"/>
      <c r="AJ394" s="886"/>
      <c r="AK394" s="886"/>
      <c r="AL394" s="886"/>
      <c r="AM394" s="886"/>
      <c r="AN394" s="886"/>
      <c r="AO394" s="886"/>
      <c r="AP394" s="886"/>
      <c r="AQ394" s="796" t="s">
        <v>1971</v>
      </c>
      <c r="AR394" s="788" t="s">
        <v>1971</v>
      </c>
      <c r="AS394" s="788" t="s">
        <v>1971</v>
      </c>
      <c r="AT394" s="788" t="s">
        <v>1971</v>
      </c>
      <c r="AU394" s="793">
        <v>500</v>
      </c>
      <c r="AV394" s="796"/>
      <c r="AW394" s="788"/>
      <c r="AX394" s="788"/>
      <c r="AY394" s="788"/>
      <c r="AZ394" s="788"/>
      <c r="BA394" s="788"/>
      <c r="BB394" s="788"/>
      <c r="BC394" s="788"/>
      <c r="BD394" s="788"/>
      <c r="BE394" s="788"/>
      <c r="BF394" s="788"/>
      <c r="BG394" s="788"/>
      <c r="BH394" s="788"/>
      <c r="BI394" s="788"/>
      <c r="BJ394" s="788"/>
      <c r="BK394" s="793"/>
      <c r="BL394" s="777"/>
      <c r="BM394" s="773"/>
      <c r="BN394" s="773"/>
      <c r="BO394" s="773"/>
      <c r="BP394" s="784" t="s">
        <v>961</v>
      </c>
      <c r="BQ394" s="796" t="s">
        <v>1971</v>
      </c>
      <c r="BR394" s="788" t="s">
        <v>1971</v>
      </c>
      <c r="BS394" s="788" t="s">
        <v>1971</v>
      </c>
      <c r="BT394" s="788" t="s">
        <v>1971</v>
      </c>
      <c r="BU394" s="793" t="s">
        <v>1971</v>
      </c>
      <c r="BV394" s="794" t="s">
        <v>1971</v>
      </c>
      <c r="BW394" s="795" t="s">
        <v>1971</v>
      </c>
      <c r="BX394" s="795" t="s">
        <v>1971</v>
      </c>
      <c r="BY394" s="795" t="s">
        <v>1971</v>
      </c>
      <c r="BZ394" s="795" t="s">
        <v>1971</v>
      </c>
      <c r="CA394" s="796" t="s">
        <v>1971</v>
      </c>
      <c r="CB394" s="788" t="s">
        <v>1971</v>
      </c>
      <c r="CC394" s="788" t="s">
        <v>1971</v>
      </c>
      <c r="CD394" s="788" t="s">
        <v>1971</v>
      </c>
      <c r="CE394" s="793" t="s">
        <v>1971</v>
      </c>
      <c r="CF394" s="788" t="s">
        <v>1971</v>
      </c>
      <c r="CG394" s="788" t="s">
        <v>1971</v>
      </c>
      <c r="CH394" s="788" t="s">
        <v>1971</v>
      </c>
      <c r="CI394" s="788" t="s">
        <v>1971</v>
      </c>
      <c r="CJ394" s="793" t="s">
        <v>1971</v>
      </c>
      <c r="CK394" s="796" t="s">
        <v>1971</v>
      </c>
      <c r="CL394" s="788" t="s">
        <v>1971</v>
      </c>
      <c r="CM394" s="788" t="s">
        <v>1971</v>
      </c>
      <c r="CN394" s="788" t="s">
        <v>1971</v>
      </c>
      <c r="CO394" s="793" t="s">
        <v>1971</v>
      </c>
      <c r="CP394" s="796" t="s">
        <v>1971</v>
      </c>
      <c r="CQ394" s="788" t="s">
        <v>1971</v>
      </c>
      <c r="CR394" s="788" t="s">
        <v>1971</v>
      </c>
      <c r="CS394" s="788" t="s">
        <v>1971</v>
      </c>
      <c r="CT394" s="793" t="s">
        <v>1971</v>
      </c>
      <c r="CU394" s="1273">
        <v>-4.0000000000000001E-3</v>
      </c>
      <c r="CV394" s="1272" t="s">
        <v>1971</v>
      </c>
      <c r="CW394" s="1272" t="s">
        <v>1971</v>
      </c>
      <c r="CX394" s="1274" t="s">
        <v>1971</v>
      </c>
      <c r="CY394" s="1272">
        <v>4.0000000000000001E-3</v>
      </c>
      <c r="CZ394" s="1272" t="s">
        <v>1971</v>
      </c>
      <c r="DA394" s="1272" t="s">
        <v>1971</v>
      </c>
      <c r="DB394" s="1274" t="s">
        <v>1971</v>
      </c>
      <c r="DC394" s="773"/>
      <c r="DD394" s="801">
        <v>1</v>
      </c>
      <c r="DE394" s="802"/>
    </row>
    <row r="395" spans="1:109" ht="15.75" customHeight="1">
      <c r="A395" s="760" t="s">
        <v>999</v>
      </c>
      <c r="B395" s="761">
        <v>389</v>
      </c>
      <c r="C395" s="777" t="s">
        <v>3584</v>
      </c>
      <c r="D395" s="761" t="s">
        <v>3585</v>
      </c>
      <c r="E395" s="761" t="s">
        <v>1920</v>
      </c>
      <c r="F395" s="773" t="s">
        <v>3586</v>
      </c>
      <c r="G395" s="778" t="s">
        <v>148</v>
      </c>
      <c r="H395" s="761" t="s">
        <v>3587</v>
      </c>
      <c r="I395" s="780"/>
      <c r="J395" s="781">
        <v>1</v>
      </c>
      <c r="K395" s="781"/>
      <c r="L395" s="781"/>
      <c r="M395" s="781"/>
      <c r="N395" s="781"/>
      <c r="O395" s="781"/>
      <c r="P395" s="782"/>
      <c r="Q395" s="783">
        <f t="shared" si="6"/>
        <v>1</v>
      </c>
      <c r="R395" s="777" t="s">
        <v>984</v>
      </c>
      <c r="S395" s="761" t="s">
        <v>964</v>
      </c>
      <c r="T395" s="784" t="s">
        <v>965</v>
      </c>
      <c r="U395" s="761" t="s">
        <v>1955</v>
      </c>
      <c r="V395" s="761" t="s">
        <v>1039</v>
      </c>
      <c r="W395" s="761" t="s">
        <v>2074</v>
      </c>
      <c r="X395" s="817">
        <v>2</v>
      </c>
      <c r="Y395" s="829" t="s">
        <v>978</v>
      </c>
      <c r="Z395" s="778" t="s">
        <v>148</v>
      </c>
      <c r="AA395" s="773"/>
      <c r="AB395" s="773"/>
      <c r="AC395" s="773"/>
      <c r="AD395" s="773"/>
      <c r="AE395" s="773"/>
      <c r="AF395" s="787"/>
      <c r="AG395" s="886"/>
      <c r="AH395" s="886"/>
      <c r="AI395" s="886"/>
      <c r="AJ395" s="886"/>
      <c r="AK395" s="886"/>
      <c r="AL395" s="886"/>
      <c r="AM395" s="886"/>
      <c r="AN395" s="886"/>
      <c r="AO395" s="886"/>
      <c r="AP395" s="886"/>
      <c r="AQ395" s="1394"/>
      <c r="AR395" s="1343"/>
      <c r="AS395" s="1343"/>
      <c r="AT395" s="1343"/>
      <c r="AU395" s="1344"/>
      <c r="AV395" s="796"/>
      <c r="AW395" s="788"/>
      <c r="AX395" s="788"/>
      <c r="AY395" s="788"/>
      <c r="AZ395" s="788"/>
      <c r="BA395" s="788"/>
      <c r="BB395" s="788"/>
      <c r="BC395" s="788"/>
      <c r="BD395" s="788"/>
      <c r="BE395" s="788"/>
      <c r="BF395" s="788"/>
      <c r="BG395" s="788"/>
      <c r="BH395" s="788"/>
      <c r="BI395" s="788"/>
      <c r="BJ395" s="788"/>
      <c r="BK395" s="793"/>
      <c r="BL395" s="1351"/>
      <c r="BM395" s="1352"/>
      <c r="BN395" s="1352"/>
      <c r="BO395" s="1352"/>
      <c r="BP395" s="1414"/>
      <c r="BQ395" s="1394"/>
      <c r="BR395" s="1343"/>
      <c r="BS395" s="1343"/>
      <c r="BT395" s="1343"/>
      <c r="BU395" s="1344"/>
      <c r="BV395" s="1395"/>
      <c r="BW395" s="1348"/>
      <c r="BX395" s="1348"/>
      <c r="BY395" s="1348"/>
      <c r="BZ395" s="1348"/>
      <c r="CA395" s="1394"/>
      <c r="CB395" s="1343"/>
      <c r="CC395" s="1343"/>
      <c r="CD395" s="1343"/>
      <c r="CE395" s="1344"/>
      <c r="CF395" s="1343"/>
      <c r="CG395" s="1343"/>
      <c r="CH395" s="1343"/>
      <c r="CI395" s="1343"/>
      <c r="CJ395" s="1344"/>
      <c r="CK395" s="1394"/>
      <c r="CL395" s="1343"/>
      <c r="CM395" s="1343"/>
      <c r="CN395" s="1343"/>
      <c r="CO395" s="1344"/>
      <c r="CP395" s="1394"/>
      <c r="CQ395" s="1343"/>
      <c r="CR395" s="1343"/>
      <c r="CS395" s="1343"/>
      <c r="CT395" s="1344"/>
      <c r="CU395" s="1499"/>
      <c r="CV395" s="1490"/>
      <c r="CW395" s="1490"/>
      <c r="CX395" s="1695"/>
      <c r="CY395" s="1490"/>
      <c r="CZ395" s="1490"/>
      <c r="DA395" s="1490"/>
      <c r="DB395" s="1695"/>
      <c r="DC395" s="1352"/>
      <c r="DD395" s="1696"/>
      <c r="DE395" s="1701"/>
    </row>
    <row r="396" spans="1:109" ht="15.75" customHeight="1">
      <c r="A396" s="760" t="s">
        <v>999</v>
      </c>
      <c r="B396" s="761">
        <v>390</v>
      </c>
      <c r="C396" s="777" t="s">
        <v>3588</v>
      </c>
      <c r="D396" s="761" t="s">
        <v>3585</v>
      </c>
      <c r="E396" s="761" t="s">
        <v>1920</v>
      </c>
      <c r="F396" s="773" t="s">
        <v>3589</v>
      </c>
      <c r="G396" s="778" t="s">
        <v>154</v>
      </c>
      <c r="H396" s="761" t="s">
        <v>3590</v>
      </c>
      <c r="I396" s="780"/>
      <c r="J396" s="781">
        <v>1</v>
      </c>
      <c r="K396" s="781"/>
      <c r="L396" s="781"/>
      <c r="M396" s="781"/>
      <c r="N396" s="781"/>
      <c r="O396" s="781"/>
      <c r="P396" s="782"/>
      <c r="Q396" s="783">
        <f t="shared" si="6"/>
        <v>1</v>
      </c>
      <c r="R396" s="777" t="s">
        <v>988</v>
      </c>
      <c r="S396" s="761" t="s">
        <v>964</v>
      </c>
      <c r="T396" s="784" t="s">
        <v>965</v>
      </c>
      <c r="U396" s="761" t="s">
        <v>1923</v>
      </c>
      <c r="V396" s="761" t="s">
        <v>987</v>
      </c>
      <c r="W396" s="761" t="s">
        <v>3591</v>
      </c>
      <c r="X396" s="1263">
        <v>0</v>
      </c>
      <c r="Y396" s="829" t="s">
        <v>978</v>
      </c>
      <c r="Z396" s="778" t="s">
        <v>154</v>
      </c>
      <c r="AA396" s="773"/>
      <c r="AB396" s="773"/>
      <c r="AC396" s="773"/>
      <c r="AD396" s="773"/>
      <c r="AE396" s="773"/>
      <c r="AF396" s="787"/>
      <c r="AG396" s="878"/>
      <c r="AH396" s="878"/>
      <c r="AI396" s="878"/>
      <c r="AJ396" s="878"/>
      <c r="AK396" s="878"/>
      <c r="AL396" s="878"/>
      <c r="AM396" s="894"/>
      <c r="AN396" s="894"/>
      <c r="AO396" s="894"/>
      <c r="AP396" s="894"/>
      <c r="AQ396" s="1345"/>
      <c r="AR396" s="1346"/>
      <c r="AS396" s="1346"/>
      <c r="AT396" s="1346"/>
      <c r="AU396" s="1347"/>
      <c r="AV396" s="879"/>
      <c r="AW396" s="878"/>
      <c r="AX396" s="878"/>
      <c r="AY396" s="878"/>
      <c r="AZ396" s="878"/>
      <c r="BA396" s="878"/>
      <c r="BB396" s="878"/>
      <c r="BC396" s="878"/>
      <c r="BD396" s="878"/>
      <c r="BE396" s="878"/>
      <c r="BF396" s="878"/>
      <c r="BG396" s="878"/>
      <c r="BH396" s="878"/>
      <c r="BI396" s="878"/>
      <c r="BJ396" s="878"/>
      <c r="BK396" s="880"/>
      <c r="BL396" s="1351"/>
      <c r="BM396" s="1352"/>
      <c r="BN396" s="1352"/>
      <c r="BO396" s="1352"/>
      <c r="BP396" s="1414"/>
      <c r="BQ396" s="1394"/>
      <c r="BR396" s="1343"/>
      <c r="BS396" s="1343"/>
      <c r="BT396" s="1343"/>
      <c r="BU396" s="1344"/>
      <c r="BV396" s="1395"/>
      <c r="BW396" s="1348"/>
      <c r="BX396" s="1348"/>
      <c r="BY396" s="1348"/>
      <c r="BZ396" s="1348"/>
      <c r="CA396" s="1394"/>
      <c r="CB396" s="1343"/>
      <c r="CC396" s="1343"/>
      <c r="CD396" s="1343"/>
      <c r="CE396" s="1344"/>
      <c r="CF396" s="1343"/>
      <c r="CG396" s="1343"/>
      <c r="CH396" s="1343"/>
      <c r="CI396" s="1343"/>
      <c r="CJ396" s="1344"/>
      <c r="CK396" s="1394"/>
      <c r="CL396" s="1343"/>
      <c r="CM396" s="1343"/>
      <c r="CN396" s="1343"/>
      <c r="CO396" s="1344"/>
      <c r="CP396" s="1394"/>
      <c r="CQ396" s="1343"/>
      <c r="CR396" s="1343"/>
      <c r="CS396" s="1343"/>
      <c r="CT396" s="1344"/>
      <c r="CU396" s="1499"/>
      <c r="CV396" s="1490"/>
      <c r="CW396" s="1490"/>
      <c r="CX396" s="1695"/>
      <c r="CY396" s="1490"/>
      <c r="CZ396" s="1490"/>
      <c r="DA396" s="1490"/>
      <c r="DB396" s="1695"/>
      <c r="DC396" s="1352"/>
      <c r="DD396" s="1696"/>
      <c r="DE396" s="1701"/>
    </row>
    <row r="397" spans="1:109" ht="15.75" customHeight="1">
      <c r="A397" s="760" t="s">
        <v>999</v>
      </c>
      <c r="B397" s="761">
        <v>391</v>
      </c>
      <c r="C397" s="777" t="s">
        <v>3592</v>
      </c>
      <c r="D397" s="761" t="s">
        <v>3585</v>
      </c>
      <c r="E397" s="761" t="s">
        <v>1920</v>
      </c>
      <c r="F397" s="773" t="s">
        <v>3593</v>
      </c>
      <c r="G397" s="778" t="s">
        <v>178</v>
      </c>
      <c r="H397" s="761" t="s">
        <v>3594</v>
      </c>
      <c r="I397" s="780"/>
      <c r="J397" s="781">
        <v>1</v>
      </c>
      <c r="K397" s="781"/>
      <c r="L397" s="781"/>
      <c r="M397" s="781"/>
      <c r="N397" s="781"/>
      <c r="O397" s="781"/>
      <c r="P397" s="782"/>
      <c r="Q397" s="783">
        <f t="shared" si="6"/>
        <v>1</v>
      </c>
      <c r="R397" s="777" t="s">
        <v>988</v>
      </c>
      <c r="S397" s="761" t="s">
        <v>964</v>
      </c>
      <c r="T397" s="784" t="s">
        <v>965</v>
      </c>
      <c r="U397" s="761" t="s">
        <v>2103</v>
      </c>
      <c r="V397" s="761" t="s">
        <v>991</v>
      </c>
      <c r="W397" s="761" t="s">
        <v>3595</v>
      </c>
      <c r="X397" s="1263">
        <v>1</v>
      </c>
      <c r="Y397" s="829" t="s">
        <v>978</v>
      </c>
      <c r="Z397" s="778" t="s">
        <v>178</v>
      </c>
      <c r="AA397" s="773"/>
      <c r="AB397" s="773"/>
      <c r="AC397" s="773"/>
      <c r="AD397" s="773"/>
      <c r="AE397" s="773"/>
      <c r="AF397" s="787"/>
      <c r="AG397" s="878"/>
      <c r="AH397" s="878"/>
      <c r="AI397" s="878"/>
      <c r="AJ397" s="878"/>
      <c r="AK397" s="878"/>
      <c r="AL397" s="878"/>
      <c r="AM397" s="878"/>
      <c r="AN397" s="878"/>
      <c r="AO397" s="878"/>
      <c r="AP397" s="878"/>
      <c r="AQ397" s="1731"/>
      <c r="AR397" s="1732"/>
      <c r="AS397" s="1732"/>
      <c r="AT397" s="1732"/>
      <c r="AU397" s="1733"/>
      <c r="AV397" s="879"/>
      <c r="AW397" s="878"/>
      <c r="AX397" s="878"/>
      <c r="AY397" s="878"/>
      <c r="AZ397" s="878"/>
      <c r="BA397" s="878"/>
      <c r="BB397" s="878"/>
      <c r="BC397" s="878"/>
      <c r="BD397" s="878"/>
      <c r="BE397" s="878"/>
      <c r="BF397" s="878"/>
      <c r="BG397" s="878"/>
      <c r="BH397" s="878"/>
      <c r="BI397" s="878"/>
      <c r="BJ397" s="878"/>
      <c r="BK397" s="880"/>
      <c r="BL397" s="1351"/>
      <c r="BM397" s="1352"/>
      <c r="BN397" s="1352"/>
      <c r="BO397" s="1352"/>
      <c r="BP397" s="1414"/>
      <c r="BQ397" s="1394"/>
      <c r="BR397" s="1343"/>
      <c r="BS397" s="1343"/>
      <c r="BT397" s="1343"/>
      <c r="BU397" s="1344"/>
      <c r="BV397" s="1395"/>
      <c r="BW397" s="1348"/>
      <c r="BX397" s="1348"/>
      <c r="BY397" s="1348"/>
      <c r="BZ397" s="1348"/>
      <c r="CA397" s="1394"/>
      <c r="CB397" s="1343"/>
      <c r="CC397" s="1343"/>
      <c r="CD397" s="1343"/>
      <c r="CE397" s="1344"/>
      <c r="CF397" s="1343"/>
      <c r="CG397" s="1343"/>
      <c r="CH397" s="1343"/>
      <c r="CI397" s="1343"/>
      <c r="CJ397" s="1343"/>
      <c r="CK397" s="1394"/>
      <c r="CL397" s="1343"/>
      <c r="CM397" s="1343"/>
      <c r="CN397" s="1343"/>
      <c r="CO397" s="1344"/>
      <c r="CP397" s="1394"/>
      <c r="CQ397" s="1343"/>
      <c r="CR397" s="1343"/>
      <c r="CS397" s="1343"/>
      <c r="CT397" s="1344"/>
      <c r="CU397" s="1499"/>
      <c r="CV397" s="1490"/>
      <c r="CW397" s="1490"/>
      <c r="CX397" s="1695"/>
      <c r="CY397" s="1490"/>
      <c r="CZ397" s="1490"/>
      <c r="DA397" s="1490"/>
      <c r="DB397" s="1695"/>
      <c r="DC397" s="1352"/>
      <c r="DD397" s="1696"/>
      <c r="DE397" s="1701"/>
    </row>
    <row r="398" spans="1:109" ht="15.75" customHeight="1">
      <c r="A398" s="760" t="s">
        <v>999</v>
      </c>
      <c r="B398" s="761">
        <v>392</v>
      </c>
      <c r="C398" s="777" t="s">
        <v>3596</v>
      </c>
      <c r="D398" s="761" t="s">
        <v>3585</v>
      </c>
      <c r="E398" s="761" t="s">
        <v>1936</v>
      </c>
      <c r="F398" s="773" t="s">
        <v>3597</v>
      </c>
      <c r="G398" s="778" t="s">
        <v>184</v>
      </c>
      <c r="H398" s="761" t="s">
        <v>3598</v>
      </c>
      <c r="I398" s="780"/>
      <c r="J398" s="781">
        <v>1</v>
      </c>
      <c r="K398" s="781"/>
      <c r="L398" s="781"/>
      <c r="M398" s="781"/>
      <c r="N398" s="781"/>
      <c r="O398" s="781"/>
      <c r="P398" s="782"/>
      <c r="Q398" s="783">
        <f t="shared" si="6"/>
        <v>1</v>
      </c>
      <c r="R398" s="777" t="s">
        <v>984</v>
      </c>
      <c r="S398" s="761" t="s">
        <v>964</v>
      </c>
      <c r="T398" s="784" t="s">
        <v>965</v>
      </c>
      <c r="U398" s="761" t="s">
        <v>1944</v>
      </c>
      <c r="V398" s="761" t="s">
        <v>293</v>
      </c>
      <c r="W398" s="761" t="s">
        <v>1061</v>
      </c>
      <c r="X398" s="817">
        <v>2</v>
      </c>
      <c r="Y398" s="829" t="s">
        <v>978</v>
      </c>
      <c r="Z398" s="778" t="s">
        <v>184</v>
      </c>
      <c r="AA398" s="773"/>
      <c r="AB398" s="773"/>
      <c r="AC398" s="773"/>
      <c r="AD398" s="773"/>
      <c r="AE398" s="773"/>
      <c r="AF398" s="787"/>
      <c r="AG398" s="886"/>
      <c r="AH398" s="886"/>
      <c r="AI398" s="886"/>
      <c r="AJ398" s="886"/>
      <c r="AK398" s="886"/>
      <c r="AL398" s="886"/>
      <c r="AM398" s="886"/>
      <c r="AN398" s="886"/>
      <c r="AO398" s="886"/>
      <c r="AP398" s="886"/>
      <c r="AQ398" s="1395"/>
      <c r="AR398" s="1348"/>
      <c r="AS398" s="1348"/>
      <c r="AT398" s="1348"/>
      <c r="AU398" s="1349"/>
      <c r="AV398" s="796"/>
      <c r="AW398" s="788"/>
      <c r="AX398" s="788"/>
      <c r="AY398" s="788"/>
      <c r="AZ398" s="788"/>
      <c r="BA398" s="788"/>
      <c r="BB398" s="788"/>
      <c r="BC398" s="788"/>
      <c r="BD398" s="788"/>
      <c r="BE398" s="788"/>
      <c r="BF398" s="788"/>
      <c r="BG398" s="788"/>
      <c r="BH398" s="788"/>
      <c r="BI398" s="788"/>
      <c r="BJ398" s="788"/>
      <c r="BK398" s="793"/>
      <c r="BL398" s="1351"/>
      <c r="BM398" s="1352"/>
      <c r="BN398" s="1352"/>
      <c r="BO398" s="1352"/>
      <c r="BP398" s="1414"/>
      <c r="BQ398" s="1394"/>
      <c r="BR398" s="1343"/>
      <c r="BS398" s="1343"/>
      <c r="BT398" s="1343"/>
      <c r="BU398" s="1344"/>
      <c r="BV398" s="1395"/>
      <c r="BW398" s="1348"/>
      <c r="BX398" s="1348"/>
      <c r="BY398" s="1348"/>
      <c r="BZ398" s="1348"/>
      <c r="CA398" s="1394"/>
      <c r="CB398" s="1343"/>
      <c r="CC398" s="1343"/>
      <c r="CD398" s="1343"/>
      <c r="CE398" s="1344"/>
      <c r="CF398" s="1343"/>
      <c r="CG398" s="1343"/>
      <c r="CH398" s="1343"/>
      <c r="CI398" s="1343"/>
      <c r="CJ398" s="1344"/>
      <c r="CK398" s="1394"/>
      <c r="CL398" s="1343"/>
      <c r="CM398" s="1343"/>
      <c r="CN398" s="1343"/>
      <c r="CO398" s="1344"/>
      <c r="CP398" s="1394"/>
      <c r="CQ398" s="1343"/>
      <c r="CR398" s="1343"/>
      <c r="CS398" s="1343"/>
      <c r="CT398" s="1344"/>
      <c r="CU398" s="1499"/>
      <c r="CV398" s="1490"/>
      <c r="CW398" s="1490"/>
      <c r="CX398" s="1695"/>
      <c r="CY398" s="1490"/>
      <c r="CZ398" s="1490"/>
      <c r="DA398" s="1490"/>
      <c r="DB398" s="1695"/>
      <c r="DC398" s="1352"/>
      <c r="DD398" s="1696"/>
      <c r="DE398" s="1701"/>
    </row>
    <row r="399" spans="1:109" ht="15.75" customHeight="1">
      <c r="A399" s="760" t="s">
        <v>999</v>
      </c>
      <c r="B399" s="761">
        <v>393</v>
      </c>
      <c r="C399" s="777" t="s">
        <v>3599</v>
      </c>
      <c r="D399" s="761" t="s">
        <v>3585</v>
      </c>
      <c r="E399" s="761" t="s">
        <v>1920</v>
      </c>
      <c r="F399" s="773" t="s">
        <v>3600</v>
      </c>
      <c r="G399" s="778" t="s">
        <v>3601</v>
      </c>
      <c r="H399" s="761" t="s">
        <v>3602</v>
      </c>
      <c r="I399" s="780"/>
      <c r="J399" s="781">
        <v>1</v>
      </c>
      <c r="K399" s="781"/>
      <c r="L399" s="781"/>
      <c r="M399" s="781"/>
      <c r="N399" s="781"/>
      <c r="O399" s="781"/>
      <c r="P399" s="782"/>
      <c r="Q399" s="783">
        <f t="shared" si="6"/>
        <v>1</v>
      </c>
      <c r="R399" s="777" t="s">
        <v>988</v>
      </c>
      <c r="S399" s="761" t="s">
        <v>964</v>
      </c>
      <c r="T399" s="784" t="s">
        <v>965</v>
      </c>
      <c r="U399" s="761" t="s">
        <v>2178</v>
      </c>
      <c r="V399" s="761" t="s">
        <v>991</v>
      </c>
      <c r="W399" s="761" t="s">
        <v>3603</v>
      </c>
      <c r="X399" s="817">
        <v>2</v>
      </c>
      <c r="Y399" s="829" t="s">
        <v>978</v>
      </c>
      <c r="Z399" s="778" t="s">
        <v>2031</v>
      </c>
      <c r="AA399" s="773"/>
      <c r="AB399" s="773"/>
      <c r="AC399" s="773"/>
      <c r="AD399" s="773"/>
      <c r="AE399" s="773"/>
      <c r="AF399" s="787"/>
      <c r="AG399" s="788"/>
      <c r="AH399" s="788"/>
      <c r="AI399" s="788"/>
      <c r="AJ399" s="788"/>
      <c r="AK399" s="788"/>
      <c r="AL399" s="788"/>
      <c r="AM399" s="895"/>
      <c r="AN399" s="817"/>
      <c r="AO399" s="817"/>
      <c r="AP399" s="817"/>
      <c r="AQ399" s="796">
        <v>1.68</v>
      </c>
      <c r="AR399" s="788">
        <v>1.59</v>
      </c>
      <c r="AS399" s="788">
        <v>1.51</v>
      </c>
      <c r="AT399" s="788">
        <v>1.42</v>
      </c>
      <c r="AU399" s="793">
        <v>1.33</v>
      </c>
      <c r="AV399" s="796"/>
      <c r="AW399" s="788"/>
      <c r="AX399" s="788"/>
      <c r="AY399" s="788"/>
      <c r="AZ399" s="788"/>
      <c r="BA399" s="788"/>
      <c r="BB399" s="788"/>
      <c r="BC399" s="788"/>
      <c r="BD399" s="788"/>
      <c r="BE399" s="788"/>
      <c r="BF399" s="788"/>
      <c r="BG399" s="788"/>
      <c r="BH399" s="788"/>
      <c r="BI399" s="788"/>
      <c r="BJ399" s="788"/>
      <c r="BK399" s="793"/>
      <c r="BL399" s="777" t="s">
        <v>961</v>
      </c>
      <c r="BM399" s="773" t="s">
        <v>961</v>
      </c>
      <c r="BN399" s="773" t="s">
        <v>961</v>
      </c>
      <c r="BO399" s="773" t="s">
        <v>961</v>
      </c>
      <c r="BP399" s="784" t="s">
        <v>961</v>
      </c>
      <c r="BQ399" s="796" t="s">
        <v>1971</v>
      </c>
      <c r="BR399" s="788" t="s">
        <v>1971</v>
      </c>
      <c r="BS399" s="788" t="s">
        <v>1971</v>
      </c>
      <c r="BT399" s="788" t="s">
        <v>1971</v>
      </c>
      <c r="BU399" s="793" t="s">
        <v>1971</v>
      </c>
      <c r="BV399" s="794" t="s">
        <v>1971</v>
      </c>
      <c r="BW399" s="795" t="s">
        <v>1971</v>
      </c>
      <c r="BX399" s="795" t="s">
        <v>1971</v>
      </c>
      <c r="BY399" s="795" t="s">
        <v>1971</v>
      </c>
      <c r="BZ399" s="795" t="s">
        <v>1971</v>
      </c>
      <c r="CA399" s="796" t="s">
        <v>1971</v>
      </c>
      <c r="CB399" s="788" t="s">
        <v>1971</v>
      </c>
      <c r="CC399" s="788" t="s">
        <v>1971</v>
      </c>
      <c r="CD399" s="788" t="s">
        <v>1971</v>
      </c>
      <c r="CE399" s="793" t="s">
        <v>1971</v>
      </c>
      <c r="CF399" s="788" t="s">
        <v>1971</v>
      </c>
      <c r="CG399" s="788" t="s">
        <v>1971</v>
      </c>
      <c r="CH399" s="788" t="s">
        <v>1971</v>
      </c>
      <c r="CI399" s="788" t="s">
        <v>1971</v>
      </c>
      <c r="CJ399" s="793" t="s">
        <v>1971</v>
      </c>
      <c r="CK399" s="796" t="s">
        <v>1971</v>
      </c>
      <c r="CL399" s="788" t="s">
        <v>1971</v>
      </c>
      <c r="CM399" s="788" t="s">
        <v>1971</v>
      </c>
      <c r="CN399" s="788" t="s">
        <v>1971</v>
      </c>
      <c r="CO399" s="793" t="s">
        <v>1971</v>
      </c>
      <c r="CP399" s="796" t="s">
        <v>1971</v>
      </c>
      <c r="CQ399" s="788" t="s">
        <v>1971</v>
      </c>
      <c r="CR399" s="788" t="s">
        <v>1971</v>
      </c>
      <c r="CS399" s="788" t="s">
        <v>1971</v>
      </c>
      <c r="CT399" s="793" t="s">
        <v>1971</v>
      </c>
      <c r="CU399" s="1273">
        <v>-0.51100000000000001</v>
      </c>
      <c r="CV399" s="1272" t="s">
        <v>1971</v>
      </c>
      <c r="CW399" s="1272" t="s">
        <v>1971</v>
      </c>
      <c r="CX399" s="1274" t="s">
        <v>1971</v>
      </c>
      <c r="CY399" s="1272">
        <v>0.373</v>
      </c>
      <c r="CZ399" s="1272" t="s">
        <v>1971</v>
      </c>
      <c r="DA399" s="1272" t="s">
        <v>1971</v>
      </c>
      <c r="DB399" s="1274" t="s">
        <v>1971</v>
      </c>
      <c r="DC399" s="773"/>
      <c r="DD399" s="801">
        <v>1</v>
      </c>
      <c r="DE399" s="802"/>
    </row>
    <row r="400" spans="1:109" ht="15.75" customHeight="1">
      <c r="A400" s="760" t="s">
        <v>999</v>
      </c>
      <c r="B400" s="761">
        <v>394</v>
      </c>
      <c r="C400" s="777" t="s">
        <v>1139</v>
      </c>
      <c r="D400" s="761" t="s">
        <v>3604</v>
      </c>
      <c r="E400" s="761" t="s">
        <v>1920</v>
      </c>
      <c r="F400" s="773" t="s">
        <v>3605</v>
      </c>
      <c r="G400" s="778" t="s">
        <v>1138</v>
      </c>
      <c r="H400" s="761" t="s">
        <v>3606</v>
      </c>
      <c r="I400" s="780">
        <v>0.1</v>
      </c>
      <c r="J400" s="781">
        <v>0.9</v>
      </c>
      <c r="K400" s="781"/>
      <c r="L400" s="781"/>
      <c r="M400" s="781"/>
      <c r="N400" s="781"/>
      <c r="O400" s="781"/>
      <c r="P400" s="782"/>
      <c r="Q400" s="783">
        <f t="shared" si="6"/>
        <v>1</v>
      </c>
      <c r="R400" s="777" t="s">
        <v>984</v>
      </c>
      <c r="S400" s="761" t="s">
        <v>976</v>
      </c>
      <c r="T400" s="784" t="s">
        <v>977</v>
      </c>
      <c r="U400" s="761" t="s">
        <v>2960</v>
      </c>
      <c r="V400" s="761" t="s">
        <v>991</v>
      </c>
      <c r="W400" s="761" t="s">
        <v>410</v>
      </c>
      <c r="X400" s="1263">
        <v>0</v>
      </c>
      <c r="Y400" s="829" t="s">
        <v>978</v>
      </c>
      <c r="Z400" s="778"/>
      <c r="AA400" s="773"/>
      <c r="AB400" s="773"/>
      <c r="AC400" s="773"/>
      <c r="AD400" s="773"/>
      <c r="AE400" s="773"/>
      <c r="AF400" s="787"/>
      <c r="AG400" s="896"/>
      <c r="AH400" s="788"/>
      <c r="AI400" s="788"/>
      <c r="AJ400" s="788"/>
      <c r="AK400" s="788"/>
      <c r="AL400" s="788"/>
      <c r="AM400" s="788"/>
      <c r="AN400" s="788"/>
      <c r="AO400" s="788"/>
      <c r="AP400" s="788"/>
      <c r="AQ400" s="805">
        <v>0</v>
      </c>
      <c r="AR400" s="804">
        <v>0</v>
      </c>
      <c r="AS400" s="804">
        <v>0</v>
      </c>
      <c r="AT400" s="804">
        <v>0</v>
      </c>
      <c r="AU400" s="806">
        <v>0</v>
      </c>
      <c r="AV400" s="805"/>
      <c r="AW400" s="804"/>
      <c r="AX400" s="804"/>
      <c r="AY400" s="804"/>
      <c r="AZ400" s="804"/>
      <c r="BA400" s="804"/>
      <c r="BB400" s="804"/>
      <c r="BC400" s="804"/>
      <c r="BD400" s="804"/>
      <c r="BE400" s="804"/>
      <c r="BF400" s="804"/>
      <c r="BG400" s="804"/>
      <c r="BH400" s="804"/>
      <c r="BI400" s="804"/>
      <c r="BJ400" s="804"/>
      <c r="BK400" s="806"/>
      <c r="BL400" s="777" t="s">
        <v>961</v>
      </c>
      <c r="BM400" s="773" t="s">
        <v>961</v>
      </c>
      <c r="BN400" s="773" t="s">
        <v>961</v>
      </c>
      <c r="BO400" s="773" t="s">
        <v>961</v>
      </c>
      <c r="BP400" s="784" t="s">
        <v>961</v>
      </c>
      <c r="BQ400" s="796" t="s">
        <v>1971</v>
      </c>
      <c r="BR400" s="788" t="s">
        <v>1971</v>
      </c>
      <c r="BS400" s="788" t="s">
        <v>1971</v>
      </c>
      <c r="BT400" s="788" t="s">
        <v>1971</v>
      </c>
      <c r="BU400" s="793" t="s">
        <v>1971</v>
      </c>
      <c r="BV400" s="794" t="s">
        <v>1971</v>
      </c>
      <c r="BW400" s="795" t="s">
        <v>1971</v>
      </c>
      <c r="BX400" s="795" t="s">
        <v>1971</v>
      </c>
      <c r="BY400" s="795" t="s">
        <v>1971</v>
      </c>
      <c r="BZ400" s="795" t="s">
        <v>1971</v>
      </c>
      <c r="CA400" s="796" t="s">
        <v>1971</v>
      </c>
      <c r="CB400" s="788" t="s">
        <v>1971</v>
      </c>
      <c r="CC400" s="788" t="s">
        <v>1971</v>
      </c>
      <c r="CD400" s="788" t="s">
        <v>1971</v>
      </c>
      <c r="CE400" s="793" t="s">
        <v>1971</v>
      </c>
      <c r="CF400" s="788" t="s">
        <v>1971</v>
      </c>
      <c r="CG400" s="788" t="s">
        <v>1971</v>
      </c>
      <c r="CH400" s="788" t="s">
        <v>1971</v>
      </c>
      <c r="CI400" s="788" t="s">
        <v>1971</v>
      </c>
      <c r="CJ400" s="793" t="s">
        <v>1971</v>
      </c>
      <c r="CK400" s="796" t="s">
        <v>1971</v>
      </c>
      <c r="CL400" s="788" t="s">
        <v>1971</v>
      </c>
      <c r="CM400" s="788" t="s">
        <v>1971</v>
      </c>
      <c r="CN400" s="788" t="s">
        <v>1971</v>
      </c>
      <c r="CO400" s="793" t="s">
        <v>1971</v>
      </c>
      <c r="CP400" s="796" t="s">
        <v>1971</v>
      </c>
      <c r="CQ400" s="788" t="s">
        <v>1971</v>
      </c>
      <c r="CR400" s="788" t="s">
        <v>1971</v>
      </c>
      <c r="CS400" s="788" t="s">
        <v>1971</v>
      </c>
      <c r="CT400" s="793" t="s">
        <v>1971</v>
      </c>
      <c r="CU400" s="1273">
        <v>-0.17599999999999999</v>
      </c>
      <c r="CV400" s="1272" t="s">
        <v>1971</v>
      </c>
      <c r="CW400" s="1272" t="s">
        <v>1971</v>
      </c>
      <c r="CX400" s="1274" t="s">
        <v>1971</v>
      </c>
      <c r="CY400" s="1272" t="s">
        <v>1971</v>
      </c>
      <c r="CZ400" s="1272" t="s">
        <v>1971</v>
      </c>
      <c r="DA400" s="1272" t="s">
        <v>1971</v>
      </c>
      <c r="DB400" s="1274" t="s">
        <v>1971</v>
      </c>
      <c r="DC400" s="773" t="s">
        <v>973</v>
      </c>
      <c r="DD400" s="801">
        <v>1</v>
      </c>
      <c r="DE400" s="802"/>
    </row>
    <row r="401" spans="1:109" ht="15.75" customHeight="1">
      <c r="A401" s="760" t="s">
        <v>999</v>
      </c>
      <c r="B401" s="761">
        <v>395</v>
      </c>
      <c r="C401" s="777" t="s">
        <v>3607</v>
      </c>
      <c r="D401" s="761" t="s">
        <v>3604</v>
      </c>
      <c r="E401" s="761" t="s">
        <v>1920</v>
      </c>
      <c r="F401" s="773" t="s">
        <v>3608</v>
      </c>
      <c r="G401" s="778" t="s">
        <v>629</v>
      </c>
      <c r="H401" s="761" t="s">
        <v>3609</v>
      </c>
      <c r="I401" s="780"/>
      <c r="J401" s="781">
        <v>1</v>
      </c>
      <c r="K401" s="781"/>
      <c r="L401" s="781"/>
      <c r="M401" s="781"/>
      <c r="N401" s="781"/>
      <c r="O401" s="781"/>
      <c r="P401" s="782"/>
      <c r="Q401" s="783">
        <f t="shared" si="6"/>
        <v>1</v>
      </c>
      <c r="R401" s="777" t="s">
        <v>988</v>
      </c>
      <c r="S401" s="761" t="s">
        <v>964</v>
      </c>
      <c r="T401" s="784" t="s">
        <v>965</v>
      </c>
      <c r="U401" s="761" t="s">
        <v>629</v>
      </c>
      <c r="V401" s="761" t="s">
        <v>293</v>
      </c>
      <c r="W401" s="761" t="s">
        <v>3610</v>
      </c>
      <c r="X401" s="1263">
        <v>1</v>
      </c>
      <c r="Y401" s="829" t="s">
        <v>966</v>
      </c>
      <c r="Z401" s="778" t="s">
        <v>629</v>
      </c>
      <c r="AA401" s="773"/>
      <c r="AB401" s="773"/>
      <c r="AC401" s="773"/>
      <c r="AD401" s="773"/>
      <c r="AE401" s="773"/>
      <c r="AF401" s="787"/>
      <c r="AG401" s="896"/>
      <c r="AH401" s="788"/>
      <c r="AI401" s="788"/>
      <c r="AJ401" s="788"/>
      <c r="AK401" s="788"/>
      <c r="AL401" s="788"/>
      <c r="AM401" s="788"/>
      <c r="AN401" s="788"/>
      <c r="AO401" s="788"/>
      <c r="AP401" s="788"/>
      <c r="AQ401" s="1395"/>
      <c r="AR401" s="1348"/>
      <c r="AS401" s="1348"/>
      <c r="AT401" s="1348"/>
      <c r="AU401" s="1349"/>
      <c r="AV401" s="805"/>
      <c r="AW401" s="804"/>
      <c r="AX401" s="804"/>
      <c r="AY401" s="804"/>
      <c r="AZ401" s="804"/>
      <c r="BA401" s="804"/>
      <c r="BB401" s="804"/>
      <c r="BC401" s="804"/>
      <c r="BD401" s="804"/>
      <c r="BE401" s="804"/>
      <c r="BF401" s="804"/>
      <c r="BG401" s="804"/>
      <c r="BH401" s="804"/>
      <c r="BI401" s="804"/>
      <c r="BJ401" s="804"/>
      <c r="BK401" s="806"/>
      <c r="BL401" s="1351"/>
      <c r="BM401" s="1352"/>
      <c r="BN401" s="1352"/>
      <c r="BO401" s="1352"/>
      <c r="BP401" s="1414"/>
      <c r="BQ401" s="1492"/>
      <c r="BR401" s="1697"/>
      <c r="BS401" s="1697"/>
      <c r="BT401" s="1697"/>
      <c r="BU401" s="1498"/>
      <c r="BV401" s="1734"/>
      <c r="BW401" s="1735"/>
      <c r="BX401" s="1735"/>
      <c r="BY401" s="1735"/>
      <c r="BZ401" s="1735"/>
      <c r="CA401" s="1394"/>
      <c r="CB401" s="1343"/>
      <c r="CC401" s="1343"/>
      <c r="CD401" s="1343"/>
      <c r="CE401" s="1344"/>
      <c r="CF401" s="1343"/>
      <c r="CG401" s="1343"/>
      <c r="CH401" s="1343"/>
      <c r="CI401" s="1343"/>
      <c r="CJ401" s="1344"/>
      <c r="CK401" s="1734"/>
      <c r="CL401" s="1735"/>
      <c r="CM401" s="1735"/>
      <c r="CN401" s="1735"/>
      <c r="CO401" s="1736"/>
      <c r="CP401" s="1394"/>
      <c r="CQ401" s="1343"/>
      <c r="CR401" s="1343"/>
      <c r="CS401" s="1343"/>
      <c r="CT401" s="1344"/>
      <c r="CU401" s="1499"/>
      <c r="CV401" s="1490"/>
      <c r="CW401" s="1490"/>
      <c r="CX401" s="1695"/>
      <c r="CY401" s="1490"/>
      <c r="CZ401" s="1490"/>
      <c r="DA401" s="1490"/>
      <c r="DB401" s="1695"/>
      <c r="DC401" s="1352"/>
      <c r="DD401" s="1696"/>
      <c r="DE401" s="1701"/>
    </row>
    <row r="402" spans="1:109" ht="15.75" customHeight="1">
      <c r="A402" s="760" t="s">
        <v>999</v>
      </c>
      <c r="B402" s="761">
        <v>396</v>
      </c>
      <c r="C402" s="777" t="s">
        <v>1140</v>
      </c>
      <c r="D402" s="761" t="s">
        <v>3604</v>
      </c>
      <c r="E402" s="761" t="s">
        <v>1936</v>
      </c>
      <c r="F402" s="773" t="s">
        <v>3611</v>
      </c>
      <c r="G402" s="778" t="s">
        <v>1124</v>
      </c>
      <c r="H402" s="761" t="s">
        <v>3612</v>
      </c>
      <c r="I402" s="780"/>
      <c r="J402" s="781">
        <v>1</v>
      </c>
      <c r="K402" s="781"/>
      <c r="L402" s="781"/>
      <c r="M402" s="781"/>
      <c r="N402" s="781"/>
      <c r="O402" s="781"/>
      <c r="P402" s="782"/>
      <c r="Q402" s="783">
        <f t="shared" si="6"/>
        <v>1</v>
      </c>
      <c r="R402" s="777" t="s">
        <v>988</v>
      </c>
      <c r="S402" s="761" t="s">
        <v>976</v>
      </c>
      <c r="T402" s="784" t="s">
        <v>977</v>
      </c>
      <c r="U402" s="761" t="s">
        <v>2083</v>
      </c>
      <c r="V402" s="761" t="s">
        <v>991</v>
      </c>
      <c r="W402" s="761" t="s">
        <v>3613</v>
      </c>
      <c r="X402" s="817">
        <v>1</v>
      </c>
      <c r="Y402" s="793" t="s">
        <v>978</v>
      </c>
      <c r="Z402" s="778" t="s">
        <v>1124</v>
      </c>
      <c r="AA402" s="773"/>
      <c r="AB402" s="773"/>
      <c r="AC402" s="773"/>
      <c r="AD402" s="773"/>
      <c r="AE402" s="773"/>
      <c r="AF402" s="787"/>
      <c r="AG402" s="896"/>
      <c r="AH402" s="788"/>
      <c r="AI402" s="788"/>
      <c r="AJ402" s="788"/>
      <c r="AK402" s="788"/>
      <c r="AL402" s="788"/>
      <c r="AM402" s="788"/>
      <c r="AN402" s="817"/>
      <c r="AO402" s="817"/>
      <c r="AP402" s="817"/>
      <c r="AQ402" s="1394"/>
      <c r="AR402" s="1343"/>
      <c r="AS402" s="1343"/>
      <c r="AT402" s="1343"/>
      <c r="AU402" s="1344"/>
      <c r="AV402" s="796"/>
      <c r="AW402" s="788"/>
      <c r="AX402" s="788"/>
      <c r="AY402" s="788"/>
      <c r="AZ402" s="788"/>
      <c r="BA402" s="788"/>
      <c r="BB402" s="788"/>
      <c r="BC402" s="788"/>
      <c r="BD402" s="788"/>
      <c r="BE402" s="788"/>
      <c r="BF402" s="788"/>
      <c r="BG402" s="788"/>
      <c r="BH402" s="788"/>
      <c r="BI402" s="788"/>
      <c r="BJ402" s="788"/>
      <c r="BK402" s="793"/>
      <c r="BL402" s="1351"/>
      <c r="BM402" s="1352"/>
      <c r="BN402" s="1352"/>
      <c r="BO402" s="1352"/>
      <c r="BP402" s="1414"/>
      <c r="BQ402" s="1394"/>
      <c r="BR402" s="1343"/>
      <c r="BS402" s="1343"/>
      <c r="BT402" s="1343"/>
      <c r="BU402" s="1344"/>
      <c r="BV402" s="1395"/>
      <c r="BW402" s="1348"/>
      <c r="BX402" s="1348"/>
      <c r="BY402" s="1348"/>
      <c r="BZ402" s="1348"/>
      <c r="CA402" s="1394"/>
      <c r="CB402" s="1343"/>
      <c r="CC402" s="1343"/>
      <c r="CD402" s="1343"/>
      <c r="CE402" s="1344"/>
      <c r="CF402" s="1343"/>
      <c r="CG402" s="1343"/>
      <c r="CH402" s="1343"/>
      <c r="CI402" s="1343"/>
      <c r="CJ402" s="1344"/>
      <c r="CK402" s="1394"/>
      <c r="CL402" s="1343"/>
      <c r="CM402" s="1343"/>
      <c r="CN402" s="1343"/>
      <c r="CO402" s="1344"/>
      <c r="CP402" s="1394"/>
      <c r="CQ402" s="1343"/>
      <c r="CR402" s="1343"/>
      <c r="CS402" s="1343"/>
      <c r="CT402" s="1344"/>
      <c r="CU402" s="1499"/>
      <c r="CV402" s="1490"/>
      <c r="CW402" s="1490"/>
      <c r="CX402" s="1695"/>
      <c r="CY402" s="1490"/>
      <c r="CZ402" s="1490"/>
      <c r="DA402" s="1490"/>
      <c r="DB402" s="1695"/>
      <c r="DC402" s="1352"/>
      <c r="DD402" s="1696"/>
      <c r="DE402" s="1701"/>
    </row>
    <row r="403" spans="1:109" ht="15.75" customHeight="1">
      <c r="A403" s="760" t="s">
        <v>999</v>
      </c>
      <c r="B403" s="761">
        <v>397</v>
      </c>
      <c r="C403" s="777" t="s">
        <v>3614</v>
      </c>
      <c r="D403" s="761" t="s">
        <v>3615</v>
      </c>
      <c r="E403" s="761" t="s">
        <v>1920</v>
      </c>
      <c r="F403" s="773" t="s">
        <v>3616</v>
      </c>
      <c r="G403" s="778" t="s">
        <v>687</v>
      </c>
      <c r="H403" s="761" t="s">
        <v>3617</v>
      </c>
      <c r="I403" s="780"/>
      <c r="J403" s="781"/>
      <c r="K403" s="781">
        <v>1</v>
      </c>
      <c r="L403" s="781"/>
      <c r="M403" s="781"/>
      <c r="N403" s="781"/>
      <c r="O403" s="781"/>
      <c r="P403" s="782"/>
      <c r="Q403" s="783">
        <f t="shared" si="6"/>
        <v>1</v>
      </c>
      <c r="R403" s="777" t="s">
        <v>988</v>
      </c>
      <c r="S403" s="761" t="s">
        <v>964</v>
      </c>
      <c r="T403" s="784" t="s">
        <v>965</v>
      </c>
      <c r="U403" s="761" t="s">
        <v>2087</v>
      </c>
      <c r="V403" s="761" t="s">
        <v>991</v>
      </c>
      <c r="W403" s="761" t="s">
        <v>3618</v>
      </c>
      <c r="X403" s="817">
        <v>2</v>
      </c>
      <c r="Y403" s="793" t="s">
        <v>978</v>
      </c>
      <c r="Z403" s="778" t="s">
        <v>687</v>
      </c>
      <c r="AA403" s="773"/>
      <c r="AB403" s="773"/>
      <c r="AC403" s="773"/>
      <c r="AD403" s="773"/>
      <c r="AE403" s="773"/>
      <c r="AF403" s="787"/>
      <c r="AG403" s="788"/>
      <c r="AH403" s="788"/>
      <c r="AI403" s="817"/>
      <c r="AJ403" s="817"/>
      <c r="AK403" s="817"/>
      <c r="AL403" s="817"/>
      <c r="AM403" s="817"/>
      <c r="AN403" s="817"/>
      <c r="AO403" s="817"/>
      <c r="AP403" s="817"/>
      <c r="AQ403" s="1394"/>
      <c r="AR403" s="1343"/>
      <c r="AS403" s="1343"/>
      <c r="AT403" s="1343"/>
      <c r="AU403" s="1344"/>
      <c r="AV403" s="816"/>
      <c r="AW403" s="817"/>
      <c r="AX403" s="817"/>
      <c r="AY403" s="817"/>
      <c r="AZ403" s="817"/>
      <c r="BA403" s="817"/>
      <c r="BB403" s="817"/>
      <c r="BC403" s="817"/>
      <c r="BD403" s="817"/>
      <c r="BE403" s="817"/>
      <c r="BF403" s="817"/>
      <c r="BG403" s="817"/>
      <c r="BH403" s="817"/>
      <c r="BI403" s="817"/>
      <c r="BJ403" s="817"/>
      <c r="BK403" s="818"/>
      <c r="BL403" s="1351"/>
      <c r="BM403" s="1352"/>
      <c r="BN403" s="1352"/>
      <c r="BO403" s="1352"/>
      <c r="BP403" s="1414"/>
      <c r="BQ403" s="1394"/>
      <c r="BR403" s="1343"/>
      <c r="BS403" s="1343"/>
      <c r="BT403" s="1343"/>
      <c r="BU403" s="1344"/>
      <c r="BV403" s="1395"/>
      <c r="BW403" s="1348"/>
      <c r="BX403" s="1348"/>
      <c r="BY403" s="1348"/>
      <c r="BZ403" s="1348"/>
      <c r="CA403" s="1394"/>
      <c r="CB403" s="1343"/>
      <c r="CC403" s="1343"/>
      <c r="CD403" s="1343"/>
      <c r="CE403" s="1344"/>
      <c r="CF403" s="1343"/>
      <c r="CG403" s="1343"/>
      <c r="CH403" s="1343"/>
      <c r="CI403" s="1343"/>
      <c r="CJ403" s="1344"/>
      <c r="CK403" s="1395"/>
      <c r="CL403" s="1348"/>
      <c r="CM403" s="1348"/>
      <c r="CN403" s="1348"/>
      <c r="CO403" s="1349"/>
      <c r="CP403" s="1395"/>
      <c r="CQ403" s="1348"/>
      <c r="CR403" s="1348"/>
      <c r="CS403" s="1348"/>
      <c r="CT403" s="1349"/>
      <c r="CU403" s="1499"/>
      <c r="CV403" s="1490"/>
      <c r="CW403" s="1490"/>
      <c r="CX403" s="1695"/>
      <c r="CY403" s="1490"/>
      <c r="CZ403" s="1490"/>
      <c r="DA403" s="1490"/>
      <c r="DB403" s="1695"/>
      <c r="DC403" s="1352"/>
      <c r="DD403" s="1696"/>
      <c r="DE403" s="1701"/>
    </row>
    <row r="404" spans="1:109" ht="15.75" customHeight="1">
      <c r="A404" s="760" t="s">
        <v>999</v>
      </c>
      <c r="B404" s="761">
        <v>398</v>
      </c>
      <c r="C404" s="777" t="s">
        <v>3619</v>
      </c>
      <c r="D404" s="761" t="s">
        <v>3615</v>
      </c>
      <c r="E404" s="761" t="s">
        <v>1920</v>
      </c>
      <c r="F404" s="773" t="s">
        <v>3620</v>
      </c>
      <c r="G404" s="778" t="s">
        <v>3621</v>
      </c>
      <c r="H404" s="761" t="s">
        <v>3622</v>
      </c>
      <c r="I404" s="780"/>
      <c r="J404" s="781"/>
      <c r="K404" s="781">
        <v>1</v>
      </c>
      <c r="L404" s="781"/>
      <c r="M404" s="781"/>
      <c r="N404" s="781"/>
      <c r="O404" s="781"/>
      <c r="P404" s="782"/>
      <c r="Q404" s="783">
        <f t="shared" si="6"/>
        <v>1</v>
      </c>
      <c r="R404" s="777" t="s">
        <v>988</v>
      </c>
      <c r="S404" s="761" t="s">
        <v>964</v>
      </c>
      <c r="T404" s="784" t="s">
        <v>965</v>
      </c>
      <c r="U404" s="761" t="s">
        <v>2087</v>
      </c>
      <c r="V404" s="761" t="s">
        <v>991</v>
      </c>
      <c r="W404" s="761" t="s">
        <v>410</v>
      </c>
      <c r="X404" s="1263">
        <v>0</v>
      </c>
      <c r="Y404" s="799" t="s">
        <v>978</v>
      </c>
      <c r="Z404" s="778" t="s">
        <v>2127</v>
      </c>
      <c r="AA404" s="773"/>
      <c r="AB404" s="773"/>
      <c r="AC404" s="773"/>
      <c r="AD404" s="773"/>
      <c r="AE404" s="773"/>
      <c r="AF404" s="787"/>
      <c r="AG404" s="795"/>
      <c r="AH404" s="788"/>
      <c r="AI404" s="788"/>
      <c r="AJ404" s="788"/>
      <c r="AK404" s="788"/>
      <c r="AL404" s="788"/>
      <c r="AM404" s="788"/>
      <c r="AN404" s="788"/>
      <c r="AO404" s="788"/>
      <c r="AP404" s="788"/>
      <c r="AQ404" s="796">
        <v>1665</v>
      </c>
      <c r="AR404" s="788">
        <v>1530</v>
      </c>
      <c r="AS404" s="788">
        <v>1395</v>
      </c>
      <c r="AT404" s="788">
        <v>1260</v>
      </c>
      <c r="AU404" s="793">
        <v>1123</v>
      </c>
      <c r="AV404" s="796"/>
      <c r="AW404" s="788"/>
      <c r="AX404" s="788"/>
      <c r="AY404" s="788"/>
      <c r="AZ404" s="788"/>
      <c r="BA404" s="788"/>
      <c r="BB404" s="788"/>
      <c r="BC404" s="788"/>
      <c r="BD404" s="788"/>
      <c r="BE404" s="788"/>
      <c r="BF404" s="788"/>
      <c r="BG404" s="788"/>
      <c r="BH404" s="788"/>
      <c r="BI404" s="788"/>
      <c r="BJ404" s="788"/>
      <c r="BK404" s="793"/>
      <c r="BL404" s="777" t="s">
        <v>961</v>
      </c>
      <c r="BM404" s="773" t="s">
        <v>961</v>
      </c>
      <c r="BN404" s="773" t="s">
        <v>961</v>
      </c>
      <c r="BO404" s="773" t="s">
        <v>961</v>
      </c>
      <c r="BP404" s="784" t="s">
        <v>961</v>
      </c>
      <c r="BQ404" s="796" t="s">
        <v>1971</v>
      </c>
      <c r="BR404" s="788" t="s">
        <v>1971</v>
      </c>
      <c r="BS404" s="788" t="s">
        <v>1971</v>
      </c>
      <c r="BT404" s="788" t="s">
        <v>1971</v>
      </c>
      <c r="BU404" s="793" t="s">
        <v>1971</v>
      </c>
      <c r="BV404" s="794">
        <v>2048</v>
      </c>
      <c r="BW404" s="795">
        <v>1882</v>
      </c>
      <c r="BX404" s="795">
        <v>1716</v>
      </c>
      <c r="BY404" s="795">
        <v>1550</v>
      </c>
      <c r="BZ404" s="795">
        <v>1381</v>
      </c>
      <c r="CA404" s="796" t="s">
        <v>1971</v>
      </c>
      <c r="CB404" s="788" t="s">
        <v>1971</v>
      </c>
      <c r="CC404" s="788" t="s">
        <v>1971</v>
      </c>
      <c r="CD404" s="788" t="s">
        <v>1971</v>
      </c>
      <c r="CE404" s="793" t="s">
        <v>1971</v>
      </c>
      <c r="CF404" s="788" t="s">
        <v>1971</v>
      </c>
      <c r="CG404" s="788" t="s">
        <v>1971</v>
      </c>
      <c r="CH404" s="788" t="s">
        <v>1971</v>
      </c>
      <c r="CI404" s="788" t="s">
        <v>1971</v>
      </c>
      <c r="CJ404" s="793" t="s">
        <v>1971</v>
      </c>
      <c r="CK404" s="796">
        <v>915</v>
      </c>
      <c r="CL404" s="788">
        <v>835</v>
      </c>
      <c r="CM404" s="788">
        <v>809</v>
      </c>
      <c r="CN404" s="788">
        <v>703</v>
      </c>
      <c r="CO404" s="793">
        <v>545</v>
      </c>
      <c r="CP404" s="796" t="s">
        <v>1971</v>
      </c>
      <c r="CQ404" s="788" t="s">
        <v>1971</v>
      </c>
      <c r="CR404" s="788" t="s">
        <v>1971</v>
      </c>
      <c r="CS404" s="788" t="s">
        <v>1971</v>
      </c>
      <c r="CT404" s="793" t="s">
        <v>1971</v>
      </c>
      <c r="CU404" s="1273">
        <v>-0.01</v>
      </c>
      <c r="CV404" s="1272" t="s">
        <v>1971</v>
      </c>
      <c r="CW404" s="1272" t="s">
        <v>1971</v>
      </c>
      <c r="CX404" s="1274" t="s">
        <v>1971</v>
      </c>
      <c r="CY404" s="1272">
        <v>6.0000000000000001E-3</v>
      </c>
      <c r="CZ404" s="1272" t="s">
        <v>1971</v>
      </c>
      <c r="DA404" s="1272" t="s">
        <v>1971</v>
      </c>
      <c r="DB404" s="1274" t="s">
        <v>1971</v>
      </c>
      <c r="DC404" s="773"/>
      <c r="DD404" s="801">
        <v>1</v>
      </c>
      <c r="DE404" s="802"/>
    </row>
    <row r="405" spans="1:109" ht="15.75" customHeight="1">
      <c r="A405" s="760" t="s">
        <v>999</v>
      </c>
      <c r="B405" s="761">
        <v>399</v>
      </c>
      <c r="C405" s="777" t="s">
        <v>3623</v>
      </c>
      <c r="D405" s="761" t="s">
        <v>3615</v>
      </c>
      <c r="E405" s="761" t="s">
        <v>1920</v>
      </c>
      <c r="F405" s="773" t="s">
        <v>3624</v>
      </c>
      <c r="G405" s="778" t="s">
        <v>693</v>
      </c>
      <c r="H405" s="761" t="s">
        <v>3625</v>
      </c>
      <c r="I405" s="780"/>
      <c r="J405" s="781"/>
      <c r="K405" s="781">
        <v>1</v>
      </c>
      <c r="L405" s="781"/>
      <c r="M405" s="781"/>
      <c r="N405" s="781"/>
      <c r="O405" s="781"/>
      <c r="P405" s="782"/>
      <c r="Q405" s="783">
        <f t="shared" si="6"/>
        <v>1</v>
      </c>
      <c r="R405" s="777" t="s">
        <v>988</v>
      </c>
      <c r="S405" s="761" t="s">
        <v>964</v>
      </c>
      <c r="T405" s="784" t="s">
        <v>965</v>
      </c>
      <c r="U405" s="761" t="s">
        <v>2264</v>
      </c>
      <c r="V405" s="761" t="s">
        <v>991</v>
      </c>
      <c r="W405" s="761" t="s">
        <v>3626</v>
      </c>
      <c r="X405" s="817">
        <v>2</v>
      </c>
      <c r="Y405" s="829" t="s">
        <v>978</v>
      </c>
      <c r="Z405" s="778" t="s">
        <v>693</v>
      </c>
      <c r="AA405" s="773"/>
      <c r="AB405" s="773"/>
      <c r="AC405" s="773"/>
      <c r="AD405" s="773"/>
      <c r="AE405" s="773"/>
      <c r="AF405" s="787"/>
      <c r="AG405" s="795"/>
      <c r="AH405" s="795"/>
      <c r="AI405" s="795"/>
      <c r="AJ405" s="795"/>
      <c r="AK405" s="795"/>
      <c r="AL405" s="788"/>
      <c r="AM405" s="788"/>
      <c r="AN405" s="788"/>
      <c r="AO405" s="788"/>
      <c r="AP405" s="788"/>
      <c r="AQ405" s="1394"/>
      <c r="AR405" s="1343"/>
      <c r="AS405" s="1343"/>
      <c r="AT405" s="1343"/>
      <c r="AU405" s="1344"/>
      <c r="AV405" s="796"/>
      <c r="AW405" s="788"/>
      <c r="AX405" s="788"/>
      <c r="AY405" s="788"/>
      <c r="AZ405" s="788"/>
      <c r="BA405" s="788"/>
      <c r="BB405" s="788"/>
      <c r="BC405" s="788"/>
      <c r="BD405" s="788"/>
      <c r="BE405" s="788"/>
      <c r="BF405" s="788"/>
      <c r="BG405" s="788"/>
      <c r="BH405" s="788"/>
      <c r="BI405" s="788"/>
      <c r="BJ405" s="788"/>
      <c r="BK405" s="793"/>
      <c r="BL405" s="1351"/>
      <c r="BM405" s="1352"/>
      <c r="BN405" s="1352"/>
      <c r="BO405" s="1352"/>
      <c r="BP405" s="1414"/>
      <c r="BQ405" s="1394"/>
      <c r="BR405" s="1343"/>
      <c r="BS405" s="1343"/>
      <c r="BT405" s="1343"/>
      <c r="BU405" s="1344"/>
      <c r="BV405" s="1395"/>
      <c r="BW405" s="1348"/>
      <c r="BX405" s="1348"/>
      <c r="BY405" s="1348"/>
      <c r="BZ405" s="1348"/>
      <c r="CA405" s="1394"/>
      <c r="CB405" s="1343"/>
      <c r="CC405" s="1343"/>
      <c r="CD405" s="1343"/>
      <c r="CE405" s="1344"/>
      <c r="CF405" s="1343"/>
      <c r="CG405" s="1343"/>
      <c r="CH405" s="1343"/>
      <c r="CI405" s="1343"/>
      <c r="CJ405" s="1344"/>
      <c r="CK405" s="1394"/>
      <c r="CL405" s="1343"/>
      <c r="CM405" s="1343"/>
      <c r="CN405" s="1343"/>
      <c r="CO405" s="1344"/>
      <c r="CP405" s="1394"/>
      <c r="CQ405" s="1343"/>
      <c r="CR405" s="1343"/>
      <c r="CS405" s="1343"/>
      <c r="CT405" s="1344"/>
      <c r="CU405" s="1499"/>
      <c r="CV405" s="1490"/>
      <c r="CW405" s="1490"/>
      <c r="CX405" s="1695"/>
      <c r="CY405" s="1490"/>
      <c r="CZ405" s="1490"/>
      <c r="DA405" s="1490"/>
      <c r="DB405" s="1695"/>
      <c r="DC405" s="1352"/>
      <c r="DD405" s="1696"/>
      <c r="DE405" s="1701"/>
    </row>
    <row r="406" spans="1:109" ht="15.75" customHeight="1">
      <c r="A406" s="760" t="s">
        <v>999</v>
      </c>
      <c r="B406" s="761">
        <v>400</v>
      </c>
      <c r="C406" s="777" t="s">
        <v>3627</v>
      </c>
      <c r="D406" s="761" t="s">
        <v>3615</v>
      </c>
      <c r="E406" s="761" t="s">
        <v>1920</v>
      </c>
      <c r="F406" s="773" t="s">
        <v>3628</v>
      </c>
      <c r="G406" s="778" t="s">
        <v>2439</v>
      </c>
      <c r="H406" s="761" t="s">
        <v>3629</v>
      </c>
      <c r="I406" s="780"/>
      <c r="J406" s="781"/>
      <c r="K406" s="781">
        <v>1</v>
      </c>
      <c r="L406" s="781"/>
      <c r="M406" s="781"/>
      <c r="N406" s="781"/>
      <c r="O406" s="781"/>
      <c r="P406" s="782"/>
      <c r="Q406" s="783">
        <f t="shared" si="6"/>
        <v>1</v>
      </c>
      <c r="R406" s="777" t="s">
        <v>988</v>
      </c>
      <c r="S406" s="761" t="s">
        <v>964</v>
      </c>
      <c r="T406" s="784" t="s">
        <v>965</v>
      </c>
      <c r="U406" s="761" t="s">
        <v>2264</v>
      </c>
      <c r="V406" s="761" t="s">
        <v>991</v>
      </c>
      <c r="W406" s="761" t="s">
        <v>410</v>
      </c>
      <c r="X406" s="1263">
        <v>0</v>
      </c>
      <c r="Y406" s="829" t="s">
        <v>978</v>
      </c>
      <c r="Z406" s="778" t="s">
        <v>2439</v>
      </c>
      <c r="AA406" s="773"/>
      <c r="AB406" s="773"/>
      <c r="AC406" s="773"/>
      <c r="AD406" s="773"/>
      <c r="AE406" s="773"/>
      <c r="AF406" s="787"/>
      <c r="AG406" s="788"/>
      <c r="AH406" s="788"/>
      <c r="AI406" s="788"/>
      <c r="AJ406" s="788"/>
      <c r="AK406" s="788"/>
      <c r="AL406" s="788"/>
      <c r="AM406" s="788"/>
      <c r="AN406" s="788"/>
      <c r="AO406" s="788"/>
      <c r="AP406" s="788"/>
      <c r="AQ406" s="796">
        <v>7540</v>
      </c>
      <c r="AR406" s="788">
        <v>7280</v>
      </c>
      <c r="AS406" s="788">
        <v>7020</v>
      </c>
      <c r="AT406" s="788">
        <v>6760</v>
      </c>
      <c r="AU406" s="793">
        <v>6500</v>
      </c>
      <c r="AV406" s="796"/>
      <c r="AW406" s="788"/>
      <c r="AX406" s="788"/>
      <c r="AY406" s="788"/>
      <c r="AZ406" s="788"/>
      <c r="BA406" s="788"/>
      <c r="BB406" s="788"/>
      <c r="BC406" s="788"/>
      <c r="BD406" s="788"/>
      <c r="BE406" s="788"/>
      <c r="BF406" s="788"/>
      <c r="BG406" s="788"/>
      <c r="BH406" s="788"/>
      <c r="BI406" s="788"/>
      <c r="BJ406" s="788"/>
      <c r="BK406" s="793"/>
      <c r="BL406" s="777" t="s">
        <v>961</v>
      </c>
      <c r="BM406" s="773" t="s">
        <v>961</v>
      </c>
      <c r="BN406" s="773" t="s">
        <v>961</v>
      </c>
      <c r="BO406" s="773" t="s">
        <v>961</v>
      </c>
      <c r="BP406" s="784" t="s">
        <v>961</v>
      </c>
      <c r="BQ406" s="796" t="s">
        <v>1971</v>
      </c>
      <c r="BR406" s="788" t="s">
        <v>1971</v>
      </c>
      <c r="BS406" s="788" t="s">
        <v>1971</v>
      </c>
      <c r="BT406" s="788" t="s">
        <v>1971</v>
      </c>
      <c r="BU406" s="793" t="s">
        <v>1971</v>
      </c>
      <c r="BV406" s="794">
        <v>8542</v>
      </c>
      <c r="BW406" s="795">
        <v>8282</v>
      </c>
      <c r="BX406" s="795">
        <v>8022</v>
      </c>
      <c r="BY406" s="795">
        <v>7762</v>
      </c>
      <c r="BZ406" s="795">
        <v>7502</v>
      </c>
      <c r="CA406" s="796" t="s">
        <v>1971</v>
      </c>
      <c r="CB406" s="788" t="s">
        <v>1971</v>
      </c>
      <c r="CC406" s="788" t="s">
        <v>1971</v>
      </c>
      <c r="CD406" s="788" t="s">
        <v>1971</v>
      </c>
      <c r="CE406" s="793" t="s">
        <v>1971</v>
      </c>
      <c r="CF406" s="788" t="s">
        <v>1971</v>
      </c>
      <c r="CG406" s="788" t="s">
        <v>1971</v>
      </c>
      <c r="CH406" s="788" t="s">
        <v>1971</v>
      </c>
      <c r="CI406" s="788" t="s">
        <v>1971</v>
      </c>
      <c r="CJ406" s="793" t="s">
        <v>1971</v>
      </c>
      <c r="CK406" s="796">
        <v>6040</v>
      </c>
      <c r="CL406" s="788">
        <v>5780</v>
      </c>
      <c r="CM406" s="788">
        <v>5520</v>
      </c>
      <c r="CN406" s="788">
        <v>5260</v>
      </c>
      <c r="CO406" s="793">
        <v>5000</v>
      </c>
      <c r="CP406" s="796" t="s">
        <v>1971</v>
      </c>
      <c r="CQ406" s="788" t="s">
        <v>1971</v>
      </c>
      <c r="CR406" s="788" t="s">
        <v>1971</v>
      </c>
      <c r="CS406" s="788" t="s">
        <v>1971</v>
      </c>
      <c r="CT406" s="793" t="s">
        <v>1971</v>
      </c>
      <c r="CU406" s="1273">
        <v>-1.6000000000000001E-3</v>
      </c>
      <c r="CV406" s="1272" t="s">
        <v>1971</v>
      </c>
      <c r="CW406" s="1272" t="s">
        <v>1971</v>
      </c>
      <c r="CX406" s="1274" t="s">
        <v>1971</v>
      </c>
      <c r="CY406" s="1272">
        <v>1E-3</v>
      </c>
      <c r="CZ406" s="1272" t="s">
        <v>1971</v>
      </c>
      <c r="DA406" s="1272" t="s">
        <v>1971</v>
      </c>
      <c r="DB406" s="1274" t="s">
        <v>1971</v>
      </c>
      <c r="DC406" s="773"/>
      <c r="DD406" s="801">
        <v>1</v>
      </c>
      <c r="DE406" s="802"/>
    </row>
    <row r="407" spans="1:109" ht="15.75" customHeight="1">
      <c r="A407" s="760" t="s">
        <v>999</v>
      </c>
      <c r="B407" s="761">
        <v>401</v>
      </c>
      <c r="C407" s="777" t="s">
        <v>3630</v>
      </c>
      <c r="D407" s="761" t="s">
        <v>3615</v>
      </c>
      <c r="E407" s="761" t="s">
        <v>1927</v>
      </c>
      <c r="F407" s="773" t="s">
        <v>3631</v>
      </c>
      <c r="G407" s="778" t="s">
        <v>3632</v>
      </c>
      <c r="H407" s="761" t="s">
        <v>3633</v>
      </c>
      <c r="I407" s="780"/>
      <c r="J407" s="781"/>
      <c r="K407" s="781">
        <v>1</v>
      </c>
      <c r="L407" s="781"/>
      <c r="M407" s="781"/>
      <c r="N407" s="781"/>
      <c r="O407" s="781"/>
      <c r="P407" s="782"/>
      <c r="Q407" s="783">
        <f t="shared" si="6"/>
        <v>1</v>
      </c>
      <c r="R407" s="777" t="s">
        <v>988</v>
      </c>
      <c r="S407" s="761" t="s">
        <v>964</v>
      </c>
      <c r="T407" s="784" t="s">
        <v>965</v>
      </c>
      <c r="U407" s="761" t="s">
        <v>3634</v>
      </c>
      <c r="V407" s="761" t="s">
        <v>991</v>
      </c>
      <c r="W407" s="761" t="s">
        <v>410</v>
      </c>
      <c r="X407" s="1263">
        <v>0</v>
      </c>
      <c r="Y407" s="829" t="s">
        <v>978</v>
      </c>
      <c r="Z407" s="778"/>
      <c r="AA407" s="773"/>
      <c r="AB407" s="773"/>
      <c r="AC407" s="773"/>
      <c r="AD407" s="773"/>
      <c r="AE407" s="773"/>
      <c r="AF407" s="787"/>
      <c r="AG407" s="886"/>
      <c r="AH407" s="886"/>
      <c r="AI407" s="886"/>
      <c r="AJ407" s="886"/>
      <c r="AK407" s="886"/>
      <c r="AL407" s="886"/>
      <c r="AM407" s="886"/>
      <c r="AN407" s="886"/>
      <c r="AO407" s="886"/>
      <c r="AP407" s="886"/>
      <c r="AQ407" s="885">
        <v>230</v>
      </c>
      <c r="AR407" s="886">
        <v>220</v>
      </c>
      <c r="AS407" s="886">
        <v>210</v>
      </c>
      <c r="AT407" s="886">
        <v>200</v>
      </c>
      <c r="AU407" s="887">
        <v>196</v>
      </c>
      <c r="AV407" s="885"/>
      <c r="AW407" s="886"/>
      <c r="AX407" s="886"/>
      <c r="AY407" s="886"/>
      <c r="AZ407" s="886"/>
      <c r="BA407" s="886"/>
      <c r="BB407" s="886"/>
      <c r="BC407" s="886"/>
      <c r="BD407" s="886"/>
      <c r="BE407" s="886"/>
      <c r="BF407" s="886"/>
      <c r="BG407" s="886"/>
      <c r="BH407" s="886"/>
      <c r="BI407" s="886"/>
      <c r="BJ407" s="886"/>
      <c r="BK407" s="887"/>
      <c r="BL407" s="777" t="s">
        <v>961</v>
      </c>
      <c r="BM407" s="773" t="s">
        <v>961</v>
      </c>
      <c r="BN407" s="773" t="s">
        <v>961</v>
      </c>
      <c r="BO407" s="773" t="s">
        <v>961</v>
      </c>
      <c r="BP407" s="784" t="s">
        <v>961</v>
      </c>
      <c r="BQ407" s="796" t="s">
        <v>1971</v>
      </c>
      <c r="BR407" s="788" t="s">
        <v>1971</v>
      </c>
      <c r="BS407" s="788" t="s">
        <v>1971</v>
      </c>
      <c r="BT407" s="788" t="s">
        <v>1971</v>
      </c>
      <c r="BU407" s="793" t="s">
        <v>1971</v>
      </c>
      <c r="BV407" s="794" t="s">
        <v>1971</v>
      </c>
      <c r="BW407" s="795" t="s">
        <v>1971</v>
      </c>
      <c r="BX407" s="795" t="s">
        <v>1971</v>
      </c>
      <c r="BY407" s="795" t="s">
        <v>1971</v>
      </c>
      <c r="BZ407" s="795" t="s">
        <v>1971</v>
      </c>
      <c r="CA407" s="796" t="s">
        <v>1971</v>
      </c>
      <c r="CB407" s="788" t="s">
        <v>1971</v>
      </c>
      <c r="CC407" s="788" t="s">
        <v>1971</v>
      </c>
      <c r="CD407" s="788" t="s">
        <v>1971</v>
      </c>
      <c r="CE407" s="793" t="s">
        <v>1971</v>
      </c>
      <c r="CF407" s="788" t="s">
        <v>1971</v>
      </c>
      <c r="CG407" s="788" t="s">
        <v>1971</v>
      </c>
      <c r="CH407" s="788" t="s">
        <v>1971</v>
      </c>
      <c r="CI407" s="788" t="s">
        <v>1971</v>
      </c>
      <c r="CJ407" s="793" t="s">
        <v>1971</v>
      </c>
      <c r="CK407" s="796" t="s">
        <v>1971</v>
      </c>
      <c r="CL407" s="788" t="s">
        <v>1971</v>
      </c>
      <c r="CM407" s="788" t="s">
        <v>1971</v>
      </c>
      <c r="CN407" s="788" t="s">
        <v>1971</v>
      </c>
      <c r="CO407" s="793" t="s">
        <v>1971</v>
      </c>
      <c r="CP407" s="796" t="s">
        <v>1971</v>
      </c>
      <c r="CQ407" s="788" t="s">
        <v>1971</v>
      </c>
      <c r="CR407" s="788" t="s">
        <v>1971</v>
      </c>
      <c r="CS407" s="788" t="s">
        <v>1971</v>
      </c>
      <c r="CT407" s="793" t="s">
        <v>1971</v>
      </c>
      <c r="CU407" s="1273">
        <v>-8.0000000000000002E-3</v>
      </c>
      <c r="CV407" s="1272" t="s">
        <v>1971</v>
      </c>
      <c r="CW407" s="1272" t="s">
        <v>1971</v>
      </c>
      <c r="CX407" s="1274" t="s">
        <v>1971</v>
      </c>
      <c r="CY407" s="1272">
        <v>5.0000000000000001E-3</v>
      </c>
      <c r="CZ407" s="1272" t="s">
        <v>1971</v>
      </c>
      <c r="DA407" s="1272" t="s">
        <v>1971</v>
      </c>
      <c r="DB407" s="1274" t="s">
        <v>1971</v>
      </c>
      <c r="DC407" s="773"/>
      <c r="DD407" s="801">
        <v>1</v>
      </c>
      <c r="DE407" s="802"/>
    </row>
    <row r="408" spans="1:109" ht="15.75" customHeight="1">
      <c r="A408" s="760" t="s">
        <v>999</v>
      </c>
      <c r="B408" s="761">
        <v>402</v>
      </c>
      <c r="C408" s="777" t="s">
        <v>3635</v>
      </c>
      <c r="D408" s="761" t="s">
        <v>3615</v>
      </c>
      <c r="E408" s="761" t="s">
        <v>1927</v>
      </c>
      <c r="F408" s="773" t="s">
        <v>3636</v>
      </c>
      <c r="G408" s="778" t="s">
        <v>1016</v>
      </c>
      <c r="H408" s="761" t="s">
        <v>3637</v>
      </c>
      <c r="I408" s="780"/>
      <c r="J408" s="781"/>
      <c r="K408" s="781">
        <v>1</v>
      </c>
      <c r="L408" s="781"/>
      <c r="M408" s="781"/>
      <c r="N408" s="781"/>
      <c r="O408" s="781"/>
      <c r="P408" s="782"/>
      <c r="Q408" s="783">
        <f t="shared" si="6"/>
        <v>1</v>
      </c>
      <c r="R408" s="777" t="s">
        <v>984</v>
      </c>
      <c r="S408" s="761" t="s">
        <v>964</v>
      </c>
      <c r="T408" s="784" t="s">
        <v>965</v>
      </c>
      <c r="U408" s="761" t="s">
        <v>3638</v>
      </c>
      <c r="V408" s="761" t="s">
        <v>293</v>
      </c>
      <c r="W408" s="761" t="s">
        <v>1061</v>
      </c>
      <c r="X408" s="817">
        <v>2</v>
      </c>
      <c r="Y408" s="829" t="s">
        <v>966</v>
      </c>
      <c r="Z408" s="778" t="s">
        <v>1016</v>
      </c>
      <c r="AA408" s="773"/>
      <c r="AB408" s="773"/>
      <c r="AC408" s="773"/>
      <c r="AD408" s="773"/>
      <c r="AE408" s="773"/>
      <c r="AF408" s="787"/>
      <c r="AG408" s="886"/>
      <c r="AH408" s="886"/>
      <c r="AI408" s="886"/>
      <c r="AJ408" s="886"/>
      <c r="AK408" s="886"/>
      <c r="AL408" s="886"/>
      <c r="AM408" s="886"/>
      <c r="AN408" s="886"/>
      <c r="AO408" s="886"/>
      <c r="AP408" s="886"/>
      <c r="AQ408" s="1737"/>
      <c r="AR408" s="1738"/>
      <c r="AS408" s="1738"/>
      <c r="AT408" s="1738"/>
      <c r="AU408" s="1739"/>
      <c r="AV408" s="885"/>
      <c r="AW408" s="886"/>
      <c r="AX408" s="886"/>
      <c r="AY408" s="886"/>
      <c r="AZ408" s="886"/>
      <c r="BA408" s="886"/>
      <c r="BB408" s="886"/>
      <c r="BC408" s="886"/>
      <c r="BD408" s="886"/>
      <c r="BE408" s="886"/>
      <c r="BF408" s="886"/>
      <c r="BG408" s="886"/>
      <c r="BH408" s="886"/>
      <c r="BI408" s="886"/>
      <c r="BJ408" s="886"/>
      <c r="BK408" s="887"/>
      <c r="BL408" s="1351"/>
      <c r="BM408" s="1352"/>
      <c r="BN408" s="1352"/>
      <c r="BO408" s="1352"/>
      <c r="BP408" s="1414"/>
      <c r="BQ408" s="1394"/>
      <c r="BR408" s="1343"/>
      <c r="BS408" s="1343"/>
      <c r="BT408" s="1343"/>
      <c r="BU408" s="1344"/>
      <c r="BV408" s="1395"/>
      <c r="BW408" s="1348"/>
      <c r="BX408" s="1348"/>
      <c r="BY408" s="1348"/>
      <c r="BZ408" s="1348"/>
      <c r="CA408" s="1394"/>
      <c r="CB408" s="1343"/>
      <c r="CC408" s="1343"/>
      <c r="CD408" s="1343"/>
      <c r="CE408" s="1344"/>
      <c r="CF408" s="1343"/>
      <c r="CG408" s="1343"/>
      <c r="CH408" s="1343"/>
      <c r="CI408" s="1343"/>
      <c r="CJ408" s="1344"/>
      <c r="CK408" s="1394"/>
      <c r="CL408" s="1343"/>
      <c r="CM408" s="1343"/>
      <c r="CN408" s="1343"/>
      <c r="CO408" s="1344"/>
      <c r="CP408" s="1394"/>
      <c r="CQ408" s="1343"/>
      <c r="CR408" s="1343"/>
      <c r="CS408" s="1343"/>
      <c r="CT408" s="1344"/>
      <c r="CU408" s="1499"/>
      <c r="CV408" s="1490"/>
      <c r="CW408" s="1490"/>
      <c r="CX408" s="1695"/>
      <c r="CY408" s="1490"/>
      <c r="CZ408" s="1490"/>
      <c r="DA408" s="1490"/>
      <c r="DB408" s="1695"/>
      <c r="DC408" s="1352"/>
      <c r="DD408" s="1696"/>
      <c r="DE408" s="1701"/>
    </row>
    <row r="409" spans="1:109" ht="15.75" customHeight="1">
      <c r="A409" s="760" t="s">
        <v>999</v>
      </c>
      <c r="B409" s="761">
        <v>403</v>
      </c>
      <c r="C409" s="777" t="s">
        <v>3639</v>
      </c>
      <c r="D409" s="761" t="s">
        <v>3615</v>
      </c>
      <c r="E409" s="761" t="s">
        <v>1927</v>
      </c>
      <c r="F409" s="773" t="s">
        <v>3640</v>
      </c>
      <c r="G409" s="778" t="s">
        <v>3641</v>
      </c>
      <c r="H409" s="761" t="s">
        <v>3642</v>
      </c>
      <c r="I409" s="780"/>
      <c r="J409" s="781"/>
      <c r="K409" s="781">
        <v>1</v>
      </c>
      <c r="L409" s="781"/>
      <c r="M409" s="781"/>
      <c r="N409" s="781"/>
      <c r="O409" s="781"/>
      <c r="P409" s="782"/>
      <c r="Q409" s="783">
        <f t="shared" si="6"/>
        <v>1</v>
      </c>
      <c r="R409" s="777" t="s">
        <v>984</v>
      </c>
      <c r="S409" s="761" t="s">
        <v>964</v>
      </c>
      <c r="T409" s="784" t="s">
        <v>965</v>
      </c>
      <c r="U409" s="761" t="s">
        <v>3643</v>
      </c>
      <c r="V409" s="761" t="s">
        <v>293</v>
      </c>
      <c r="W409" s="761" t="s">
        <v>1061</v>
      </c>
      <c r="X409" s="817">
        <v>1</v>
      </c>
      <c r="Y409" s="829" t="s">
        <v>966</v>
      </c>
      <c r="Z409" s="778"/>
      <c r="AA409" s="773"/>
      <c r="AB409" s="773"/>
      <c r="AC409" s="773"/>
      <c r="AD409" s="773"/>
      <c r="AE409" s="773"/>
      <c r="AF409" s="787"/>
      <c r="AG409" s="795"/>
      <c r="AH409" s="795"/>
      <c r="AI409" s="795"/>
      <c r="AJ409" s="795"/>
      <c r="AK409" s="795"/>
      <c r="AL409" s="817"/>
      <c r="AM409" s="788"/>
      <c r="AN409" s="788"/>
      <c r="AO409" s="788"/>
      <c r="AP409" s="788"/>
      <c r="AQ409" s="796">
        <v>100</v>
      </c>
      <c r="AR409" s="788">
        <v>100</v>
      </c>
      <c r="AS409" s="788">
        <v>100</v>
      </c>
      <c r="AT409" s="788">
        <v>100</v>
      </c>
      <c r="AU409" s="793">
        <v>100</v>
      </c>
      <c r="AV409" s="796"/>
      <c r="AW409" s="788"/>
      <c r="AX409" s="788"/>
      <c r="AY409" s="788"/>
      <c r="AZ409" s="788"/>
      <c r="BA409" s="788"/>
      <c r="BB409" s="788"/>
      <c r="BC409" s="788"/>
      <c r="BD409" s="788"/>
      <c r="BE409" s="788"/>
      <c r="BF409" s="788"/>
      <c r="BG409" s="788"/>
      <c r="BH409" s="788"/>
      <c r="BI409" s="788"/>
      <c r="BJ409" s="788"/>
      <c r="BK409" s="793"/>
      <c r="BL409" s="777" t="s">
        <v>961</v>
      </c>
      <c r="BM409" s="773" t="s">
        <v>961</v>
      </c>
      <c r="BN409" s="773" t="s">
        <v>961</v>
      </c>
      <c r="BO409" s="773" t="s">
        <v>961</v>
      </c>
      <c r="BP409" s="784" t="s">
        <v>961</v>
      </c>
      <c r="BQ409" s="796" t="s">
        <v>1971</v>
      </c>
      <c r="BR409" s="788" t="s">
        <v>1971</v>
      </c>
      <c r="BS409" s="788" t="s">
        <v>1971</v>
      </c>
      <c r="BT409" s="788" t="s">
        <v>1971</v>
      </c>
      <c r="BU409" s="793" t="s">
        <v>1971</v>
      </c>
      <c r="BV409" s="794" t="s">
        <v>1971</v>
      </c>
      <c r="BW409" s="795" t="s">
        <v>1971</v>
      </c>
      <c r="BX409" s="795" t="s">
        <v>1971</v>
      </c>
      <c r="BY409" s="795" t="s">
        <v>1971</v>
      </c>
      <c r="BZ409" s="795" t="s">
        <v>1971</v>
      </c>
      <c r="CA409" s="796">
        <v>99</v>
      </c>
      <c r="CB409" s="788">
        <v>99</v>
      </c>
      <c r="CC409" s="788">
        <v>99</v>
      </c>
      <c r="CD409" s="788">
        <v>99</v>
      </c>
      <c r="CE409" s="793">
        <v>99</v>
      </c>
      <c r="CF409" s="788" t="s">
        <v>1971</v>
      </c>
      <c r="CG409" s="788" t="s">
        <v>1971</v>
      </c>
      <c r="CH409" s="788" t="s">
        <v>1971</v>
      </c>
      <c r="CI409" s="788" t="s">
        <v>1971</v>
      </c>
      <c r="CJ409" s="793" t="s">
        <v>1971</v>
      </c>
      <c r="CK409" s="796" t="s">
        <v>1971</v>
      </c>
      <c r="CL409" s="788" t="s">
        <v>1971</v>
      </c>
      <c r="CM409" s="788" t="s">
        <v>1971</v>
      </c>
      <c r="CN409" s="788" t="s">
        <v>1971</v>
      </c>
      <c r="CO409" s="793" t="s">
        <v>1971</v>
      </c>
      <c r="CP409" s="796" t="s">
        <v>1971</v>
      </c>
      <c r="CQ409" s="788" t="s">
        <v>1971</v>
      </c>
      <c r="CR409" s="788" t="s">
        <v>1971</v>
      </c>
      <c r="CS409" s="788" t="s">
        <v>1971</v>
      </c>
      <c r="CT409" s="793" t="s">
        <v>1971</v>
      </c>
      <c r="CU409" s="1273">
        <v>-0.27800000000000002</v>
      </c>
      <c r="CV409" s="1272" t="s">
        <v>1971</v>
      </c>
      <c r="CW409" s="1272" t="s">
        <v>1971</v>
      </c>
      <c r="CX409" s="1274" t="s">
        <v>1971</v>
      </c>
      <c r="CY409" s="1272" t="s">
        <v>1971</v>
      </c>
      <c r="CZ409" s="1272" t="s">
        <v>1971</v>
      </c>
      <c r="DA409" s="1272" t="s">
        <v>1971</v>
      </c>
      <c r="DB409" s="1274" t="s">
        <v>1971</v>
      </c>
      <c r="DC409" s="773"/>
      <c r="DD409" s="801">
        <v>1</v>
      </c>
      <c r="DE409" s="802"/>
    </row>
    <row r="410" spans="1:109" ht="15.75" customHeight="1">
      <c r="A410" s="760" t="s">
        <v>999</v>
      </c>
      <c r="B410" s="761">
        <v>404</v>
      </c>
      <c r="C410" s="777" t="s">
        <v>3644</v>
      </c>
      <c r="D410" s="761" t="s">
        <v>3615</v>
      </c>
      <c r="E410" s="761" t="s">
        <v>1936</v>
      </c>
      <c r="F410" s="773" t="s">
        <v>3645</v>
      </c>
      <c r="G410" s="778" t="s">
        <v>3646</v>
      </c>
      <c r="H410" s="761" t="s">
        <v>3647</v>
      </c>
      <c r="I410" s="780"/>
      <c r="J410" s="781"/>
      <c r="K410" s="781">
        <v>1</v>
      </c>
      <c r="L410" s="781"/>
      <c r="M410" s="781"/>
      <c r="N410" s="781"/>
      <c r="O410" s="781"/>
      <c r="P410" s="782"/>
      <c r="Q410" s="783">
        <f t="shared" si="6"/>
        <v>1</v>
      </c>
      <c r="R410" s="777" t="s">
        <v>963</v>
      </c>
      <c r="S410" s="761"/>
      <c r="T410" s="784"/>
      <c r="U410" s="761" t="s">
        <v>2135</v>
      </c>
      <c r="V410" s="761" t="s">
        <v>293</v>
      </c>
      <c r="W410" s="761" t="s">
        <v>1061</v>
      </c>
      <c r="X410" s="817">
        <v>1</v>
      </c>
      <c r="Y410" s="829" t="s">
        <v>966</v>
      </c>
      <c r="Z410" s="778"/>
      <c r="AA410" s="773"/>
      <c r="AB410" s="773"/>
      <c r="AC410" s="773"/>
      <c r="AD410" s="773"/>
      <c r="AE410" s="773"/>
      <c r="AF410" s="787"/>
      <c r="AG410" s="795"/>
      <c r="AH410" s="795"/>
      <c r="AI410" s="795"/>
      <c r="AJ410" s="795"/>
      <c r="AK410" s="795"/>
      <c r="AL410" s="795"/>
      <c r="AM410" s="788"/>
      <c r="AN410" s="788"/>
      <c r="AO410" s="788"/>
      <c r="AP410" s="788"/>
      <c r="AQ410" s="805">
        <v>100</v>
      </c>
      <c r="AR410" s="804">
        <v>100</v>
      </c>
      <c r="AS410" s="804">
        <v>100</v>
      </c>
      <c r="AT410" s="804">
        <v>100</v>
      </c>
      <c r="AU410" s="806">
        <v>100</v>
      </c>
      <c r="AV410" s="796"/>
      <c r="AW410" s="788"/>
      <c r="AX410" s="788"/>
      <c r="AY410" s="788"/>
      <c r="AZ410" s="788"/>
      <c r="BA410" s="788"/>
      <c r="BB410" s="788"/>
      <c r="BC410" s="788"/>
      <c r="BD410" s="788"/>
      <c r="BE410" s="788"/>
      <c r="BF410" s="788"/>
      <c r="BG410" s="788"/>
      <c r="BH410" s="788"/>
      <c r="BI410" s="788"/>
      <c r="BJ410" s="788"/>
      <c r="BK410" s="793"/>
      <c r="BL410" s="777"/>
      <c r="BM410" s="773"/>
      <c r="BN410" s="773"/>
      <c r="BO410" s="773"/>
      <c r="BP410" s="784"/>
      <c r="BQ410" s="796" t="s">
        <v>1971</v>
      </c>
      <c r="BR410" s="788" t="s">
        <v>1971</v>
      </c>
      <c r="BS410" s="788" t="s">
        <v>1971</v>
      </c>
      <c r="BT410" s="788" t="s">
        <v>1971</v>
      </c>
      <c r="BU410" s="793" t="s">
        <v>1971</v>
      </c>
      <c r="BV410" s="794" t="s">
        <v>1971</v>
      </c>
      <c r="BW410" s="795" t="s">
        <v>1971</v>
      </c>
      <c r="BX410" s="795" t="s">
        <v>1971</v>
      </c>
      <c r="BY410" s="795" t="s">
        <v>1971</v>
      </c>
      <c r="BZ410" s="795" t="s">
        <v>1971</v>
      </c>
      <c r="CA410" s="796" t="s">
        <v>1971</v>
      </c>
      <c r="CB410" s="788" t="s">
        <v>1971</v>
      </c>
      <c r="CC410" s="788" t="s">
        <v>1971</v>
      </c>
      <c r="CD410" s="788" t="s">
        <v>1971</v>
      </c>
      <c r="CE410" s="793" t="s">
        <v>1971</v>
      </c>
      <c r="CF410" s="788" t="s">
        <v>1971</v>
      </c>
      <c r="CG410" s="788" t="s">
        <v>1971</v>
      </c>
      <c r="CH410" s="788" t="s">
        <v>1971</v>
      </c>
      <c r="CI410" s="788" t="s">
        <v>1971</v>
      </c>
      <c r="CJ410" s="793" t="s">
        <v>1971</v>
      </c>
      <c r="CK410" s="796" t="s">
        <v>1971</v>
      </c>
      <c r="CL410" s="788" t="s">
        <v>1971</v>
      </c>
      <c r="CM410" s="788" t="s">
        <v>1971</v>
      </c>
      <c r="CN410" s="788" t="s">
        <v>1971</v>
      </c>
      <c r="CO410" s="793" t="s">
        <v>1971</v>
      </c>
      <c r="CP410" s="796" t="s">
        <v>1971</v>
      </c>
      <c r="CQ410" s="788" t="s">
        <v>1971</v>
      </c>
      <c r="CR410" s="788" t="s">
        <v>1971</v>
      </c>
      <c r="CS410" s="788" t="s">
        <v>1971</v>
      </c>
      <c r="CT410" s="793" t="s">
        <v>1971</v>
      </c>
      <c r="CU410" s="1273" t="s">
        <v>1971</v>
      </c>
      <c r="CV410" s="1272" t="s">
        <v>1971</v>
      </c>
      <c r="CW410" s="1272" t="s">
        <v>1971</v>
      </c>
      <c r="CX410" s="1274" t="s">
        <v>1971</v>
      </c>
      <c r="CY410" s="1272" t="s">
        <v>1971</v>
      </c>
      <c r="CZ410" s="1272" t="s">
        <v>1971</v>
      </c>
      <c r="DA410" s="1272" t="s">
        <v>1971</v>
      </c>
      <c r="DB410" s="1274" t="s">
        <v>1971</v>
      </c>
      <c r="DC410" s="773"/>
      <c r="DD410" s="801">
        <v>1</v>
      </c>
      <c r="DE410" s="802"/>
    </row>
    <row r="411" spans="1:109" ht="15.75" customHeight="1">
      <c r="A411" s="760" t="s">
        <v>999</v>
      </c>
      <c r="B411" s="761">
        <v>405</v>
      </c>
      <c r="C411" s="777" t="s">
        <v>3648</v>
      </c>
      <c r="D411" s="761" t="s">
        <v>3615</v>
      </c>
      <c r="E411" s="761" t="s">
        <v>1927</v>
      </c>
      <c r="F411" s="773" t="s">
        <v>3649</v>
      </c>
      <c r="G411" s="778" t="s">
        <v>3650</v>
      </c>
      <c r="H411" s="761" t="s">
        <v>3651</v>
      </c>
      <c r="I411" s="780"/>
      <c r="J411" s="781"/>
      <c r="K411" s="781"/>
      <c r="L411" s="781">
        <v>1</v>
      </c>
      <c r="M411" s="781"/>
      <c r="N411" s="781"/>
      <c r="O411" s="781"/>
      <c r="P411" s="782"/>
      <c r="Q411" s="783">
        <f t="shared" si="6"/>
        <v>1</v>
      </c>
      <c r="R411" s="777" t="s">
        <v>984</v>
      </c>
      <c r="S411" s="761" t="s">
        <v>964</v>
      </c>
      <c r="T411" s="784" t="s">
        <v>965</v>
      </c>
      <c r="U411" s="761" t="s">
        <v>711</v>
      </c>
      <c r="V411" s="761" t="s">
        <v>293</v>
      </c>
      <c r="W411" s="761" t="s">
        <v>1061</v>
      </c>
      <c r="X411" s="817">
        <v>2</v>
      </c>
      <c r="Y411" s="829" t="s">
        <v>966</v>
      </c>
      <c r="Z411" s="778"/>
      <c r="AA411" s="773"/>
      <c r="AB411" s="773"/>
      <c r="AC411" s="773"/>
      <c r="AD411" s="773"/>
      <c r="AE411" s="773"/>
      <c r="AF411" s="787"/>
      <c r="AG411" s="886"/>
      <c r="AH411" s="886"/>
      <c r="AI411" s="886"/>
      <c r="AJ411" s="886"/>
      <c r="AK411" s="886"/>
      <c r="AL411" s="886"/>
      <c r="AM411" s="886"/>
      <c r="AN411" s="886"/>
      <c r="AO411" s="886"/>
      <c r="AP411" s="886"/>
      <c r="AQ411" s="885">
        <v>100</v>
      </c>
      <c r="AR411" s="886">
        <v>100</v>
      </c>
      <c r="AS411" s="886">
        <v>100</v>
      </c>
      <c r="AT411" s="886">
        <v>100</v>
      </c>
      <c r="AU411" s="887">
        <v>100</v>
      </c>
      <c r="AV411" s="885"/>
      <c r="AW411" s="886"/>
      <c r="AX411" s="886"/>
      <c r="AY411" s="886"/>
      <c r="AZ411" s="886"/>
      <c r="BA411" s="886"/>
      <c r="BB411" s="886"/>
      <c r="BC411" s="886"/>
      <c r="BD411" s="886"/>
      <c r="BE411" s="886"/>
      <c r="BF411" s="886"/>
      <c r="BG411" s="886"/>
      <c r="BH411" s="886"/>
      <c r="BI411" s="886"/>
      <c r="BJ411" s="886"/>
      <c r="BK411" s="887"/>
      <c r="BL411" s="777" t="s">
        <v>961</v>
      </c>
      <c r="BM411" s="773" t="s">
        <v>961</v>
      </c>
      <c r="BN411" s="773" t="s">
        <v>961</v>
      </c>
      <c r="BO411" s="773" t="s">
        <v>961</v>
      </c>
      <c r="BP411" s="784" t="s">
        <v>961</v>
      </c>
      <c r="BQ411" s="796" t="s">
        <v>1971</v>
      </c>
      <c r="BR411" s="788" t="s">
        <v>1971</v>
      </c>
      <c r="BS411" s="788" t="s">
        <v>1971</v>
      </c>
      <c r="BT411" s="788" t="s">
        <v>1971</v>
      </c>
      <c r="BU411" s="793" t="s">
        <v>1971</v>
      </c>
      <c r="BV411" s="794" t="s">
        <v>1971</v>
      </c>
      <c r="BW411" s="795" t="s">
        <v>1971</v>
      </c>
      <c r="BX411" s="795" t="s">
        <v>1971</v>
      </c>
      <c r="BY411" s="795" t="s">
        <v>1971</v>
      </c>
      <c r="BZ411" s="795" t="s">
        <v>1971</v>
      </c>
      <c r="CA411" s="796">
        <v>99.94</v>
      </c>
      <c r="CB411" s="788">
        <v>99.94</v>
      </c>
      <c r="CC411" s="788">
        <v>99.94</v>
      </c>
      <c r="CD411" s="788">
        <v>99.94</v>
      </c>
      <c r="CE411" s="793">
        <v>99.94</v>
      </c>
      <c r="CF411" s="788" t="s">
        <v>1971</v>
      </c>
      <c r="CG411" s="788" t="s">
        <v>1971</v>
      </c>
      <c r="CH411" s="788" t="s">
        <v>1971</v>
      </c>
      <c r="CI411" s="788" t="s">
        <v>1971</v>
      </c>
      <c r="CJ411" s="793" t="s">
        <v>1971</v>
      </c>
      <c r="CK411" s="796" t="s">
        <v>1971</v>
      </c>
      <c r="CL411" s="788" t="s">
        <v>1971</v>
      </c>
      <c r="CM411" s="788" t="s">
        <v>1971</v>
      </c>
      <c r="CN411" s="788" t="s">
        <v>1971</v>
      </c>
      <c r="CO411" s="793" t="s">
        <v>1971</v>
      </c>
      <c r="CP411" s="796" t="s">
        <v>1971</v>
      </c>
      <c r="CQ411" s="788" t="s">
        <v>1971</v>
      </c>
      <c r="CR411" s="788" t="s">
        <v>1971</v>
      </c>
      <c r="CS411" s="788" t="s">
        <v>1971</v>
      </c>
      <c r="CT411" s="793" t="s">
        <v>1971</v>
      </c>
      <c r="CU411" s="1273">
        <v>-0.08</v>
      </c>
      <c r="CV411" s="1272" t="s">
        <v>1971</v>
      </c>
      <c r="CW411" s="1272" t="s">
        <v>1971</v>
      </c>
      <c r="CX411" s="1274" t="s">
        <v>1971</v>
      </c>
      <c r="CY411" s="1272" t="s">
        <v>1971</v>
      </c>
      <c r="CZ411" s="1272" t="s">
        <v>1971</v>
      </c>
      <c r="DA411" s="1272" t="s">
        <v>1971</v>
      </c>
      <c r="DB411" s="1274" t="s">
        <v>1971</v>
      </c>
      <c r="DC411" s="773"/>
      <c r="DD411" s="801">
        <v>1</v>
      </c>
      <c r="DE411" s="802"/>
    </row>
    <row r="412" spans="1:109" ht="15.75" customHeight="1">
      <c r="A412" s="760" t="s">
        <v>999</v>
      </c>
      <c r="B412" s="761">
        <v>406</v>
      </c>
      <c r="C412" s="777" t="s">
        <v>3652</v>
      </c>
      <c r="D412" s="761" t="s">
        <v>1939</v>
      </c>
      <c r="E412" s="761" t="s">
        <v>1936</v>
      </c>
      <c r="F412" s="773" t="s">
        <v>3653</v>
      </c>
      <c r="G412" s="778" t="s">
        <v>499</v>
      </c>
      <c r="H412" s="761" t="s">
        <v>3654</v>
      </c>
      <c r="I412" s="780">
        <v>1</v>
      </c>
      <c r="J412" s="781"/>
      <c r="K412" s="781"/>
      <c r="L412" s="781"/>
      <c r="M412" s="781"/>
      <c r="N412" s="781"/>
      <c r="O412" s="781"/>
      <c r="P412" s="782"/>
      <c r="Q412" s="783">
        <f t="shared" si="6"/>
        <v>1</v>
      </c>
      <c r="R412" s="777" t="s">
        <v>963</v>
      </c>
      <c r="S412" s="761"/>
      <c r="T412" s="784"/>
      <c r="U412" s="761" t="s">
        <v>1939</v>
      </c>
      <c r="V412" s="761" t="s">
        <v>293</v>
      </c>
      <c r="W412" s="761" t="s">
        <v>3655</v>
      </c>
      <c r="X412" s="1263">
        <v>1</v>
      </c>
      <c r="Y412" s="829" t="s">
        <v>978</v>
      </c>
      <c r="Z412" s="778" t="s">
        <v>499</v>
      </c>
      <c r="AA412" s="773"/>
      <c r="AB412" s="773"/>
      <c r="AC412" s="773"/>
      <c r="AD412" s="773"/>
      <c r="AE412" s="773"/>
      <c r="AF412" s="787"/>
      <c r="AG412" s="886"/>
      <c r="AH412" s="886"/>
      <c r="AI412" s="886"/>
      <c r="AJ412" s="886"/>
      <c r="AK412" s="886"/>
      <c r="AL412" s="886"/>
      <c r="AM412" s="886"/>
      <c r="AN412" s="886"/>
      <c r="AO412" s="886"/>
      <c r="AP412" s="886"/>
      <c r="AQ412" s="1737"/>
      <c r="AR412" s="1738"/>
      <c r="AS412" s="1738"/>
      <c r="AT412" s="1738"/>
      <c r="AU412" s="1739"/>
      <c r="AV412" s="815"/>
      <c r="AW412" s="785"/>
      <c r="AX412" s="785"/>
      <c r="AY412" s="785"/>
      <c r="AZ412" s="886"/>
      <c r="BA412" s="886"/>
      <c r="BB412" s="886"/>
      <c r="BC412" s="886"/>
      <c r="BD412" s="886"/>
      <c r="BE412" s="886"/>
      <c r="BF412" s="886"/>
      <c r="BG412" s="886"/>
      <c r="BH412" s="886"/>
      <c r="BI412" s="886"/>
      <c r="BJ412" s="886"/>
      <c r="BK412" s="887"/>
      <c r="BL412" s="1728"/>
      <c r="BM412" s="1729"/>
      <c r="BN412" s="1729"/>
      <c r="BO412" s="1729"/>
      <c r="BP412" s="1730"/>
      <c r="BQ412" s="1394"/>
      <c r="BR412" s="1343"/>
      <c r="BS412" s="1343"/>
      <c r="BT412" s="1343"/>
      <c r="BU412" s="1344"/>
      <c r="BV412" s="1395"/>
      <c r="BW412" s="1348"/>
      <c r="BX412" s="1348"/>
      <c r="BY412" s="1348"/>
      <c r="BZ412" s="1348"/>
      <c r="CA412" s="1394"/>
      <c r="CB412" s="1343"/>
      <c r="CC412" s="1343"/>
      <c r="CD412" s="1343"/>
      <c r="CE412" s="1344"/>
      <c r="CF412" s="1343"/>
      <c r="CG412" s="1343"/>
      <c r="CH412" s="1343"/>
      <c r="CI412" s="1343"/>
      <c r="CJ412" s="1344"/>
      <c r="CK412" s="1394"/>
      <c r="CL412" s="1343"/>
      <c r="CM412" s="1343"/>
      <c r="CN412" s="1343"/>
      <c r="CO412" s="1344"/>
      <c r="CP412" s="1394"/>
      <c r="CQ412" s="1343"/>
      <c r="CR412" s="1343"/>
      <c r="CS412" s="1343"/>
      <c r="CT412" s="1344"/>
      <c r="CU412" s="1499"/>
      <c r="CV412" s="1490"/>
      <c r="CW412" s="1490"/>
      <c r="CX412" s="1695"/>
      <c r="CY412" s="1490"/>
      <c r="CZ412" s="1490"/>
      <c r="DA412" s="1490"/>
      <c r="DB412" s="1695"/>
      <c r="DC412" s="1352"/>
      <c r="DD412" s="1696"/>
      <c r="DE412" s="1701"/>
    </row>
    <row r="413" spans="1:109" ht="15.75" customHeight="1">
      <c r="A413" s="760" t="s">
        <v>999</v>
      </c>
      <c r="B413" s="761">
        <v>407</v>
      </c>
      <c r="C413" s="777" t="s">
        <v>3656</v>
      </c>
      <c r="D413" s="761" t="s">
        <v>1939</v>
      </c>
      <c r="E413" s="761" t="s">
        <v>1936</v>
      </c>
      <c r="F413" s="773" t="s">
        <v>3657</v>
      </c>
      <c r="G413" s="778" t="s">
        <v>778</v>
      </c>
      <c r="H413" s="761" t="s">
        <v>3658</v>
      </c>
      <c r="I413" s="780"/>
      <c r="J413" s="781"/>
      <c r="K413" s="781">
        <v>1</v>
      </c>
      <c r="L413" s="781"/>
      <c r="M413" s="781"/>
      <c r="N413" s="781"/>
      <c r="O413" s="781"/>
      <c r="P413" s="782"/>
      <c r="Q413" s="783">
        <f t="shared" si="6"/>
        <v>1</v>
      </c>
      <c r="R413" s="777" t="s">
        <v>963</v>
      </c>
      <c r="S413" s="761"/>
      <c r="T413" s="784"/>
      <c r="U413" s="761" t="s">
        <v>1939</v>
      </c>
      <c r="V413" s="761" t="s">
        <v>293</v>
      </c>
      <c r="W413" s="761" t="s">
        <v>3659</v>
      </c>
      <c r="X413" s="817">
        <v>2</v>
      </c>
      <c r="Y413" s="829" t="s">
        <v>978</v>
      </c>
      <c r="Z413" s="778" t="s">
        <v>778</v>
      </c>
      <c r="AA413" s="773"/>
      <c r="AB413" s="773"/>
      <c r="AC413" s="773"/>
      <c r="AD413" s="773"/>
      <c r="AE413" s="773"/>
      <c r="AF413" s="787"/>
      <c r="AG413" s="897"/>
      <c r="AH413" s="897"/>
      <c r="AI413" s="795"/>
      <c r="AJ413" s="795"/>
      <c r="AK413" s="795"/>
      <c r="AL413" s="795"/>
      <c r="AM413" s="795"/>
      <c r="AN413" s="795"/>
      <c r="AO413" s="795"/>
      <c r="AP413" s="795"/>
      <c r="AQ413" s="1395"/>
      <c r="AR413" s="1348"/>
      <c r="AS413" s="1348"/>
      <c r="AT413" s="1348"/>
      <c r="AU413" s="1349"/>
      <c r="AV413" s="794"/>
      <c r="AW413" s="795"/>
      <c r="AX413" s="795"/>
      <c r="AY413" s="795"/>
      <c r="AZ413" s="795"/>
      <c r="BA413" s="795"/>
      <c r="BB413" s="795"/>
      <c r="BC413" s="795"/>
      <c r="BD413" s="795"/>
      <c r="BE413" s="795"/>
      <c r="BF413" s="795"/>
      <c r="BG413" s="795"/>
      <c r="BH413" s="795"/>
      <c r="BI413" s="795"/>
      <c r="BJ413" s="795"/>
      <c r="BK413" s="808"/>
      <c r="BL413" s="1351"/>
      <c r="BM413" s="1352"/>
      <c r="BN413" s="1352"/>
      <c r="BO413" s="1352"/>
      <c r="BP413" s="1414"/>
      <c r="BQ413" s="1394"/>
      <c r="BR413" s="1343"/>
      <c r="BS413" s="1343"/>
      <c r="BT413" s="1343"/>
      <c r="BU413" s="1344"/>
      <c r="BV413" s="1395"/>
      <c r="BW413" s="1348"/>
      <c r="BX413" s="1348"/>
      <c r="BY413" s="1348"/>
      <c r="BZ413" s="1348"/>
      <c r="CA413" s="1394"/>
      <c r="CB413" s="1343"/>
      <c r="CC413" s="1343"/>
      <c r="CD413" s="1343"/>
      <c r="CE413" s="1344"/>
      <c r="CF413" s="1343"/>
      <c r="CG413" s="1343"/>
      <c r="CH413" s="1343"/>
      <c r="CI413" s="1343"/>
      <c r="CJ413" s="1344"/>
      <c r="CK413" s="1394"/>
      <c r="CL413" s="1343"/>
      <c r="CM413" s="1343"/>
      <c r="CN413" s="1343"/>
      <c r="CO413" s="1344"/>
      <c r="CP413" s="1394"/>
      <c r="CQ413" s="1343"/>
      <c r="CR413" s="1343"/>
      <c r="CS413" s="1343"/>
      <c r="CT413" s="1344"/>
      <c r="CU413" s="1499"/>
      <c r="CV413" s="1490"/>
      <c r="CW413" s="1490"/>
      <c r="CX413" s="1695"/>
      <c r="CY413" s="1490"/>
      <c r="CZ413" s="1490"/>
      <c r="DA413" s="1490"/>
      <c r="DB413" s="1695"/>
      <c r="DC413" s="1352"/>
      <c r="DD413" s="1696"/>
      <c r="DE413" s="1701"/>
    </row>
    <row r="414" spans="1:109" ht="15.75" customHeight="1">
      <c r="A414" s="760" t="s">
        <v>999</v>
      </c>
      <c r="B414" s="761">
        <v>408</v>
      </c>
      <c r="C414" s="777" t="s">
        <v>3660</v>
      </c>
      <c r="D414" s="761" t="s">
        <v>1939</v>
      </c>
      <c r="E414" s="761" t="s">
        <v>1936</v>
      </c>
      <c r="F414" s="773" t="s">
        <v>3661</v>
      </c>
      <c r="G414" s="778" t="s">
        <v>3662</v>
      </c>
      <c r="H414" s="761" t="s">
        <v>3663</v>
      </c>
      <c r="I414" s="780"/>
      <c r="J414" s="781"/>
      <c r="K414" s="781">
        <v>1</v>
      </c>
      <c r="L414" s="781"/>
      <c r="M414" s="781"/>
      <c r="N414" s="781"/>
      <c r="O414" s="781"/>
      <c r="P414" s="782"/>
      <c r="Q414" s="783">
        <f t="shared" si="6"/>
        <v>1</v>
      </c>
      <c r="R414" s="777" t="s">
        <v>988</v>
      </c>
      <c r="S414" s="761" t="s">
        <v>964</v>
      </c>
      <c r="T414" s="784" t="s">
        <v>965</v>
      </c>
      <c r="U414" s="761" t="s">
        <v>1939</v>
      </c>
      <c r="V414" s="761" t="s">
        <v>991</v>
      </c>
      <c r="W414" s="761" t="s">
        <v>410</v>
      </c>
      <c r="X414" s="1263">
        <v>0</v>
      </c>
      <c r="Y414" s="829" t="s">
        <v>966</v>
      </c>
      <c r="Z414" s="778"/>
      <c r="AA414" s="773"/>
      <c r="AB414" s="773"/>
      <c r="AC414" s="773"/>
      <c r="AD414" s="773"/>
      <c r="AE414" s="773"/>
      <c r="AF414" s="787"/>
      <c r="AG414" s="795"/>
      <c r="AH414" s="795"/>
      <c r="AI414" s="795"/>
      <c r="AJ414" s="795"/>
      <c r="AK414" s="795"/>
      <c r="AL414" s="795"/>
      <c r="AM414" s="795"/>
      <c r="AN414" s="851"/>
      <c r="AO414" s="898"/>
      <c r="AP414" s="899"/>
      <c r="AQ414" s="900">
        <v>20</v>
      </c>
      <c r="AR414" s="898">
        <v>40</v>
      </c>
      <c r="AS414" s="899">
        <v>60</v>
      </c>
      <c r="AT414" s="898">
        <v>80</v>
      </c>
      <c r="AU414" s="901">
        <v>100</v>
      </c>
      <c r="AV414" s="805"/>
      <c r="AW414" s="804"/>
      <c r="AX414" s="804"/>
      <c r="AY414" s="804"/>
      <c r="AZ414" s="804"/>
      <c r="BA414" s="804"/>
      <c r="BB414" s="804"/>
      <c r="BC414" s="804"/>
      <c r="BD414" s="804"/>
      <c r="BE414" s="804"/>
      <c r="BF414" s="804"/>
      <c r="BG414" s="804"/>
      <c r="BH414" s="804"/>
      <c r="BI414" s="804"/>
      <c r="BJ414" s="804"/>
      <c r="BK414" s="806"/>
      <c r="BL414" s="777" t="s">
        <v>961</v>
      </c>
      <c r="BM414" s="773" t="s">
        <v>961</v>
      </c>
      <c r="BN414" s="773" t="s">
        <v>961</v>
      </c>
      <c r="BO414" s="773" t="s">
        <v>961</v>
      </c>
      <c r="BP414" s="784" t="s">
        <v>961</v>
      </c>
      <c r="BQ414" s="796" t="s">
        <v>1971</v>
      </c>
      <c r="BR414" s="788" t="s">
        <v>1971</v>
      </c>
      <c r="BS414" s="788" t="s">
        <v>1971</v>
      </c>
      <c r="BT414" s="788" t="s">
        <v>1971</v>
      </c>
      <c r="BU414" s="793" t="s">
        <v>1971</v>
      </c>
      <c r="BV414" s="794" t="s">
        <v>1971</v>
      </c>
      <c r="BW414" s="795" t="s">
        <v>1971</v>
      </c>
      <c r="BX414" s="795" t="s">
        <v>1971</v>
      </c>
      <c r="BY414" s="795" t="s">
        <v>1971</v>
      </c>
      <c r="BZ414" s="795" t="s">
        <v>1971</v>
      </c>
      <c r="CA414" s="796" t="s">
        <v>1971</v>
      </c>
      <c r="CB414" s="788" t="s">
        <v>1971</v>
      </c>
      <c r="CC414" s="788" t="s">
        <v>1971</v>
      </c>
      <c r="CD414" s="788" t="s">
        <v>1971</v>
      </c>
      <c r="CE414" s="793" t="s">
        <v>1971</v>
      </c>
      <c r="CF414" s="788" t="s">
        <v>1971</v>
      </c>
      <c r="CG414" s="788" t="s">
        <v>1971</v>
      </c>
      <c r="CH414" s="788" t="s">
        <v>1971</v>
      </c>
      <c r="CI414" s="788" t="s">
        <v>1971</v>
      </c>
      <c r="CJ414" s="793" t="s">
        <v>1971</v>
      </c>
      <c r="CK414" s="796" t="s">
        <v>1971</v>
      </c>
      <c r="CL414" s="788" t="s">
        <v>1971</v>
      </c>
      <c r="CM414" s="788" t="s">
        <v>1971</v>
      </c>
      <c r="CN414" s="788" t="s">
        <v>1971</v>
      </c>
      <c r="CO414" s="793" t="s">
        <v>1971</v>
      </c>
      <c r="CP414" s="796" t="s">
        <v>1971</v>
      </c>
      <c r="CQ414" s="788" t="s">
        <v>1971</v>
      </c>
      <c r="CR414" s="788" t="s">
        <v>1971</v>
      </c>
      <c r="CS414" s="788" t="s">
        <v>1971</v>
      </c>
      <c r="CT414" s="793" t="s">
        <v>1971</v>
      </c>
      <c r="CU414" s="1273">
        <v>-3.3400000000000001E-3</v>
      </c>
      <c r="CV414" s="1272" t="s">
        <v>1971</v>
      </c>
      <c r="CW414" s="1272" t="s">
        <v>1971</v>
      </c>
      <c r="CX414" s="1274" t="s">
        <v>1971</v>
      </c>
      <c r="CY414" s="1272">
        <v>1.9599999999999999E-3</v>
      </c>
      <c r="CZ414" s="1272" t="s">
        <v>1971</v>
      </c>
      <c r="DA414" s="1272" t="s">
        <v>1971</v>
      </c>
      <c r="DB414" s="1274" t="s">
        <v>1971</v>
      </c>
      <c r="DC414" s="773"/>
      <c r="DD414" s="801"/>
      <c r="DE414" s="802"/>
    </row>
    <row r="415" spans="1:109" ht="15.75" customHeight="1">
      <c r="A415" s="760" t="s">
        <v>999</v>
      </c>
      <c r="B415" s="761">
        <v>409</v>
      </c>
      <c r="C415" s="777" t="s">
        <v>3664</v>
      </c>
      <c r="D415" s="761" t="s">
        <v>1939</v>
      </c>
      <c r="E415" s="761" t="s">
        <v>1936</v>
      </c>
      <c r="F415" s="773" t="s">
        <v>3665</v>
      </c>
      <c r="G415" s="778" t="s">
        <v>3666</v>
      </c>
      <c r="H415" s="761" t="s">
        <v>3667</v>
      </c>
      <c r="I415" s="780"/>
      <c r="J415" s="781">
        <v>1</v>
      </c>
      <c r="K415" s="781"/>
      <c r="L415" s="781"/>
      <c r="M415" s="781"/>
      <c r="N415" s="781"/>
      <c r="O415" s="781"/>
      <c r="P415" s="782"/>
      <c r="Q415" s="783">
        <f t="shared" si="6"/>
        <v>1</v>
      </c>
      <c r="R415" s="777" t="s">
        <v>988</v>
      </c>
      <c r="S415" s="761" t="s">
        <v>964</v>
      </c>
      <c r="T415" s="784" t="s">
        <v>965</v>
      </c>
      <c r="U415" s="761" t="s">
        <v>1939</v>
      </c>
      <c r="V415" s="761" t="s">
        <v>991</v>
      </c>
      <c r="W415" s="761" t="s">
        <v>410</v>
      </c>
      <c r="X415" s="1263">
        <v>0</v>
      </c>
      <c r="Y415" s="829" t="s">
        <v>978</v>
      </c>
      <c r="Z415" s="778"/>
      <c r="AA415" s="773"/>
      <c r="AB415" s="773"/>
      <c r="AC415" s="773"/>
      <c r="AD415" s="773"/>
      <c r="AE415" s="773"/>
      <c r="AF415" s="787"/>
      <c r="AG415" s="795"/>
      <c r="AH415" s="795"/>
      <c r="AI415" s="795"/>
      <c r="AJ415" s="795"/>
      <c r="AK415" s="795"/>
      <c r="AL415" s="795"/>
      <c r="AM415" s="795"/>
      <c r="AN415" s="851"/>
      <c r="AO415" s="898"/>
      <c r="AP415" s="899"/>
      <c r="AQ415" s="900">
        <v>767</v>
      </c>
      <c r="AR415" s="898">
        <v>673</v>
      </c>
      <c r="AS415" s="899">
        <v>641</v>
      </c>
      <c r="AT415" s="898">
        <v>552</v>
      </c>
      <c r="AU415" s="901">
        <v>540</v>
      </c>
      <c r="AV415" s="805"/>
      <c r="AW415" s="804"/>
      <c r="AX415" s="804"/>
      <c r="AY415" s="804"/>
      <c r="AZ415" s="804"/>
      <c r="BA415" s="804"/>
      <c r="BB415" s="804"/>
      <c r="BC415" s="804"/>
      <c r="BD415" s="804"/>
      <c r="BE415" s="804"/>
      <c r="BF415" s="804"/>
      <c r="BG415" s="804"/>
      <c r="BH415" s="804"/>
      <c r="BI415" s="804"/>
      <c r="BJ415" s="804"/>
      <c r="BK415" s="806"/>
      <c r="BL415" s="777" t="s">
        <v>961</v>
      </c>
      <c r="BM415" s="773" t="s">
        <v>961</v>
      </c>
      <c r="BN415" s="773" t="s">
        <v>961</v>
      </c>
      <c r="BO415" s="773" t="s">
        <v>961</v>
      </c>
      <c r="BP415" s="784" t="s">
        <v>961</v>
      </c>
      <c r="BQ415" s="796" t="s">
        <v>1971</v>
      </c>
      <c r="BR415" s="788" t="s">
        <v>1971</v>
      </c>
      <c r="BS415" s="788" t="s">
        <v>1971</v>
      </c>
      <c r="BT415" s="788" t="s">
        <v>1971</v>
      </c>
      <c r="BU415" s="793" t="s">
        <v>1971</v>
      </c>
      <c r="BV415" s="794" t="s">
        <v>1971</v>
      </c>
      <c r="BW415" s="795" t="s">
        <v>1971</v>
      </c>
      <c r="BX415" s="795" t="s">
        <v>1971</v>
      </c>
      <c r="BY415" s="795" t="s">
        <v>1971</v>
      </c>
      <c r="BZ415" s="795" t="s">
        <v>1971</v>
      </c>
      <c r="CA415" s="796" t="s">
        <v>1971</v>
      </c>
      <c r="CB415" s="788" t="s">
        <v>1971</v>
      </c>
      <c r="CC415" s="788" t="s">
        <v>1971</v>
      </c>
      <c r="CD415" s="788" t="s">
        <v>1971</v>
      </c>
      <c r="CE415" s="793" t="s">
        <v>1971</v>
      </c>
      <c r="CF415" s="788" t="s">
        <v>1971</v>
      </c>
      <c r="CG415" s="788" t="s">
        <v>1971</v>
      </c>
      <c r="CH415" s="788" t="s">
        <v>1971</v>
      </c>
      <c r="CI415" s="788" t="s">
        <v>1971</v>
      </c>
      <c r="CJ415" s="793" t="s">
        <v>1971</v>
      </c>
      <c r="CK415" s="796" t="s">
        <v>1971</v>
      </c>
      <c r="CL415" s="788" t="s">
        <v>1971</v>
      </c>
      <c r="CM415" s="788" t="s">
        <v>1971</v>
      </c>
      <c r="CN415" s="788" t="s">
        <v>1971</v>
      </c>
      <c r="CO415" s="793" t="s">
        <v>1971</v>
      </c>
      <c r="CP415" s="796" t="s">
        <v>1971</v>
      </c>
      <c r="CQ415" s="788" t="s">
        <v>1971</v>
      </c>
      <c r="CR415" s="788" t="s">
        <v>1971</v>
      </c>
      <c r="CS415" s="788" t="s">
        <v>1971</v>
      </c>
      <c r="CT415" s="793" t="s">
        <v>1971</v>
      </c>
      <c r="CU415" s="1273">
        <v>-1.5E-3</v>
      </c>
      <c r="CV415" s="1272" t="s">
        <v>1971</v>
      </c>
      <c r="CW415" s="1272" t="s">
        <v>1971</v>
      </c>
      <c r="CX415" s="1274" t="s">
        <v>1971</v>
      </c>
      <c r="CY415" s="1272">
        <v>1.1999999999999999E-3</v>
      </c>
      <c r="CZ415" s="1272" t="s">
        <v>1971</v>
      </c>
      <c r="DA415" s="1272" t="s">
        <v>1971</v>
      </c>
      <c r="DB415" s="1274" t="s">
        <v>1971</v>
      </c>
      <c r="DC415" s="773"/>
      <c r="DD415" s="801">
        <v>1</v>
      </c>
      <c r="DE415" s="802"/>
    </row>
    <row r="416" spans="1:109" ht="15.75" customHeight="1">
      <c r="A416" s="760" t="s">
        <v>999</v>
      </c>
      <c r="B416" s="761">
        <v>410</v>
      </c>
      <c r="C416" s="777" t="s">
        <v>3668</v>
      </c>
      <c r="D416" s="761" t="s">
        <v>3669</v>
      </c>
      <c r="E416" s="761" t="s">
        <v>1936</v>
      </c>
      <c r="F416" s="773" t="s">
        <v>3670</v>
      </c>
      <c r="G416" s="778" t="s">
        <v>1960</v>
      </c>
      <c r="H416" s="761" t="s">
        <v>3671</v>
      </c>
      <c r="I416" s="780"/>
      <c r="J416" s="781"/>
      <c r="K416" s="781"/>
      <c r="L416" s="781"/>
      <c r="M416" s="781">
        <v>1</v>
      </c>
      <c r="N416" s="781"/>
      <c r="O416" s="781"/>
      <c r="P416" s="782"/>
      <c r="Q416" s="783">
        <f t="shared" si="6"/>
        <v>1</v>
      </c>
      <c r="R416" s="777" t="s">
        <v>988</v>
      </c>
      <c r="S416" s="761" t="s">
        <v>964</v>
      </c>
      <c r="T416" s="784" t="s">
        <v>965</v>
      </c>
      <c r="U416" s="761" t="s">
        <v>1027</v>
      </c>
      <c r="V416" s="761" t="s">
        <v>1039</v>
      </c>
      <c r="W416" s="761" t="s">
        <v>3672</v>
      </c>
      <c r="X416" s="817">
        <v>2</v>
      </c>
      <c r="Y416" s="829" t="s">
        <v>966</v>
      </c>
      <c r="Z416" s="778" t="s">
        <v>1960</v>
      </c>
      <c r="AA416" s="773"/>
      <c r="AB416" s="773"/>
      <c r="AC416" s="773"/>
      <c r="AD416" s="773"/>
      <c r="AE416" s="773"/>
      <c r="AF416" s="787"/>
      <c r="AG416" s="795"/>
      <c r="AH416" s="795"/>
      <c r="AI416" s="795"/>
      <c r="AJ416" s="795"/>
      <c r="AK416" s="795"/>
      <c r="AL416" s="795"/>
      <c r="AM416" s="795"/>
      <c r="AN416" s="851"/>
      <c r="AO416" s="898"/>
      <c r="AP416" s="899"/>
      <c r="AQ416" s="1740"/>
      <c r="AR416" s="1741"/>
      <c r="AS416" s="1742"/>
      <c r="AT416" s="1741"/>
      <c r="AU416" s="1743"/>
      <c r="AV416" s="805"/>
      <c r="AW416" s="804"/>
      <c r="AX416" s="804"/>
      <c r="AY416" s="804"/>
      <c r="AZ416" s="804"/>
      <c r="BA416" s="804"/>
      <c r="BB416" s="804"/>
      <c r="BC416" s="804"/>
      <c r="BD416" s="804"/>
      <c r="BE416" s="804"/>
      <c r="BF416" s="804"/>
      <c r="BG416" s="804"/>
      <c r="BH416" s="804"/>
      <c r="BI416" s="804"/>
      <c r="BJ416" s="804"/>
      <c r="BK416" s="806"/>
      <c r="BL416" s="1351"/>
      <c r="BM416" s="1352"/>
      <c r="BN416" s="1352"/>
      <c r="BO416" s="1352"/>
      <c r="BP416" s="1414"/>
      <c r="BQ416" s="1394"/>
      <c r="BR416" s="1343"/>
      <c r="BS416" s="1343"/>
      <c r="BT416" s="1343"/>
      <c r="BU416" s="1344"/>
      <c r="BV416" s="1395"/>
      <c r="BW416" s="1348"/>
      <c r="BX416" s="1348"/>
      <c r="BY416" s="1348"/>
      <c r="BZ416" s="1348"/>
      <c r="CA416" s="1394"/>
      <c r="CB416" s="1343"/>
      <c r="CC416" s="1343"/>
      <c r="CD416" s="1343"/>
      <c r="CE416" s="1344"/>
      <c r="CF416" s="1343"/>
      <c r="CG416" s="1343"/>
      <c r="CH416" s="1343"/>
      <c r="CI416" s="1343"/>
      <c r="CJ416" s="1344"/>
      <c r="CK416" s="1394"/>
      <c r="CL416" s="1343"/>
      <c r="CM416" s="1343"/>
      <c r="CN416" s="1343"/>
      <c r="CO416" s="1344"/>
      <c r="CP416" s="1394"/>
      <c r="CQ416" s="1343"/>
      <c r="CR416" s="1343"/>
      <c r="CS416" s="1343"/>
      <c r="CT416" s="1344"/>
      <c r="CU416" s="1499"/>
      <c r="CV416" s="1490"/>
      <c r="CW416" s="1490"/>
      <c r="CX416" s="1695"/>
      <c r="CY416" s="1490"/>
      <c r="CZ416" s="1490"/>
      <c r="DA416" s="1490"/>
      <c r="DB416" s="1695"/>
      <c r="DC416" s="1352"/>
      <c r="DD416" s="1696"/>
      <c r="DE416" s="1701"/>
    </row>
    <row r="417" spans="1:109" ht="15.75" customHeight="1">
      <c r="A417" s="760" t="s">
        <v>999</v>
      </c>
      <c r="B417" s="761">
        <v>411</v>
      </c>
      <c r="C417" s="777" t="s">
        <v>3673</v>
      </c>
      <c r="D417" s="761" t="s">
        <v>3669</v>
      </c>
      <c r="E417" s="761" t="s">
        <v>1927</v>
      </c>
      <c r="F417" s="773" t="s">
        <v>3674</v>
      </c>
      <c r="G417" s="778" t="s">
        <v>3675</v>
      </c>
      <c r="H417" s="761" t="s">
        <v>3676</v>
      </c>
      <c r="I417" s="780"/>
      <c r="J417" s="781">
        <v>1</v>
      </c>
      <c r="K417" s="781"/>
      <c r="L417" s="781"/>
      <c r="M417" s="781"/>
      <c r="N417" s="781"/>
      <c r="O417" s="781"/>
      <c r="P417" s="782"/>
      <c r="Q417" s="783">
        <f t="shared" si="6"/>
        <v>1</v>
      </c>
      <c r="R417" s="777" t="s">
        <v>988</v>
      </c>
      <c r="S417" s="761" t="s">
        <v>964</v>
      </c>
      <c r="T417" s="784" t="s">
        <v>965</v>
      </c>
      <c r="U417" s="761" t="s">
        <v>3677</v>
      </c>
      <c r="V417" s="761" t="s">
        <v>293</v>
      </c>
      <c r="W417" s="761" t="s">
        <v>1061</v>
      </c>
      <c r="X417" s="817">
        <v>1</v>
      </c>
      <c r="Y417" s="829" t="s">
        <v>966</v>
      </c>
      <c r="Z417" s="778"/>
      <c r="AA417" s="773"/>
      <c r="AB417" s="773"/>
      <c r="AC417" s="773"/>
      <c r="AD417" s="773"/>
      <c r="AE417" s="773"/>
      <c r="AF417" s="787"/>
      <c r="AG417" s="795"/>
      <c r="AH417" s="795"/>
      <c r="AI417" s="795"/>
      <c r="AJ417" s="795"/>
      <c r="AK417" s="795"/>
      <c r="AL417" s="795"/>
      <c r="AM417" s="795"/>
      <c r="AN417" s="851"/>
      <c r="AO417" s="898"/>
      <c r="AP417" s="899"/>
      <c r="AQ417" s="900">
        <v>95</v>
      </c>
      <c r="AR417" s="898">
        <v>95</v>
      </c>
      <c r="AS417" s="899">
        <v>95</v>
      </c>
      <c r="AT417" s="898">
        <v>95</v>
      </c>
      <c r="AU417" s="901">
        <v>95</v>
      </c>
      <c r="AV417" s="805"/>
      <c r="AW417" s="804"/>
      <c r="AX417" s="804"/>
      <c r="AY417" s="804"/>
      <c r="AZ417" s="804"/>
      <c r="BA417" s="804"/>
      <c r="BB417" s="804"/>
      <c r="BC417" s="804"/>
      <c r="BD417" s="804"/>
      <c r="BE417" s="804"/>
      <c r="BF417" s="804"/>
      <c r="BG417" s="804"/>
      <c r="BH417" s="804"/>
      <c r="BI417" s="804"/>
      <c r="BJ417" s="804"/>
      <c r="BK417" s="806"/>
      <c r="BL417" s="777" t="s">
        <v>961</v>
      </c>
      <c r="BM417" s="773" t="s">
        <v>961</v>
      </c>
      <c r="BN417" s="773" t="s">
        <v>961</v>
      </c>
      <c r="BO417" s="773" t="s">
        <v>961</v>
      </c>
      <c r="BP417" s="784" t="s">
        <v>961</v>
      </c>
      <c r="BQ417" s="796" t="s">
        <v>1971</v>
      </c>
      <c r="BR417" s="788" t="s">
        <v>1971</v>
      </c>
      <c r="BS417" s="788" t="s">
        <v>1971</v>
      </c>
      <c r="BT417" s="788" t="s">
        <v>1971</v>
      </c>
      <c r="BU417" s="793" t="s">
        <v>1971</v>
      </c>
      <c r="BV417" s="794" t="s">
        <v>1971</v>
      </c>
      <c r="BW417" s="795" t="s">
        <v>1971</v>
      </c>
      <c r="BX417" s="795" t="s">
        <v>1971</v>
      </c>
      <c r="BY417" s="795" t="s">
        <v>1971</v>
      </c>
      <c r="BZ417" s="795" t="s">
        <v>1971</v>
      </c>
      <c r="CA417" s="796" t="s">
        <v>1971</v>
      </c>
      <c r="CB417" s="788" t="s">
        <v>1971</v>
      </c>
      <c r="CC417" s="788" t="s">
        <v>1971</v>
      </c>
      <c r="CD417" s="788" t="s">
        <v>1971</v>
      </c>
      <c r="CE417" s="793" t="s">
        <v>1971</v>
      </c>
      <c r="CF417" s="788" t="s">
        <v>1971</v>
      </c>
      <c r="CG417" s="788" t="s">
        <v>1971</v>
      </c>
      <c r="CH417" s="788" t="s">
        <v>1971</v>
      </c>
      <c r="CI417" s="788" t="s">
        <v>1971</v>
      </c>
      <c r="CJ417" s="793" t="s">
        <v>1971</v>
      </c>
      <c r="CK417" s="796" t="s">
        <v>1971</v>
      </c>
      <c r="CL417" s="788" t="s">
        <v>1971</v>
      </c>
      <c r="CM417" s="788" t="s">
        <v>1971</v>
      </c>
      <c r="CN417" s="788" t="s">
        <v>1971</v>
      </c>
      <c r="CO417" s="793" t="s">
        <v>1971</v>
      </c>
      <c r="CP417" s="796" t="s">
        <v>1971</v>
      </c>
      <c r="CQ417" s="788" t="s">
        <v>1971</v>
      </c>
      <c r="CR417" s="788" t="s">
        <v>1971</v>
      </c>
      <c r="CS417" s="788" t="s">
        <v>1971</v>
      </c>
      <c r="CT417" s="793" t="s">
        <v>1971</v>
      </c>
      <c r="CU417" s="1273">
        <v>-3.9899999999999998E-2</v>
      </c>
      <c r="CV417" s="1272" t="s">
        <v>1971</v>
      </c>
      <c r="CW417" s="1272" t="s">
        <v>1971</v>
      </c>
      <c r="CX417" s="1274" t="s">
        <v>1971</v>
      </c>
      <c r="CY417" s="1272">
        <v>2.52E-2</v>
      </c>
      <c r="CZ417" s="1272" t="s">
        <v>1971</v>
      </c>
      <c r="DA417" s="1272" t="s">
        <v>1971</v>
      </c>
      <c r="DB417" s="1274" t="s">
        <v>1971</v>
      </c>
      <c r="DC417" s="773"/>
      <c r="DD417" s="801">
        <v>1</v>
      </c>
      <c r="DE417" s="802"/>
    </row>
    <row r="418" spans="1:109" ht="15.75" customHeight="1">
      <c r="A418" s="760" t="s">
        <v>999</v>
      </c>
      <c r="B418" s="761">
        <v>412</v>
      </c>
      <c r="C418" s="777" t="s">
        <v>3678</v>
      </c>
      <c r="D418" s="761" t="s">
        <v>3669</v>
      </c>
      <c r="E418" s="761" t="s">
        <v>1927</v>
      </c>
      <c r="F418" s="773" t="s">
        <v>3679</v>
      </c>
      <c r="G418" s="778" t="s">
        <v>3680</v>
      </c>
      <c r="H418" s="779" t="s">
        <v>3681</v>
      </c>
      <c r="I418" s="780"/>
      <c r="J418" s="781"/>
      <c r="K418" s="781">
        <v>1</v>
      </c>
      <c r="L418" s="781"/>
      <c r="M418" s="781"/>
      <c r="N418" s="781"/>
      <c r="O418" s="781"/>
      <c r="P418" s="782"/>
      <c r="Q418" s="783">
        <f t="shared" si="6"/>
        <v>1</v>
      </c>
      <c r="R418" s="777" t="s">
        <v>988</v>
      </c>
      <c r="S418" s="761" t="s">
        <v>964</v>
      </c>
      <c r="T418" s="784" t="s">
        <v>965</v>
      </c>
      <c r="U418" s="761" t="s">
        <v>3677</v>
      </c>
      <c r="V418" s="761" t="s">
        <v>293</v>
      </c>
      <c r="W418" s="761" t="s">
        <v>1061</v>
      </c>
      <c r="X418" s="817">
        <v>1</v>
      </c>
      <c r="Y418" s="786" t="s">
        <v>966</v>
      </c>
      <c r="Z418" s="778"/>
      <c r="AA418" s="773"/>
      <c r="AB418" s="773"/>
      <c r="AC418" s="773"/>
      <c r="AD418" s="773"/>
      <c r="AE418" s="773"/>
      <c r="AF418" s="787"/>
      <c r="AG418" s="788"/>
      <c r="AH418" s="788"/>
      <c r="AI418" s="788"/>
      <c r="AJ418" s="788"/>
      <c r="AK418" s="788"/>
      <c r="AL418" s="788"/>
      <c r="AM418" s="788"/>
      <c r="AN418" s="788"/>
      <c r="AO418" s="788"/>
      <c r="AP418" s="788"/>
      <c r="AQ418" s="796">
        <v>95</v>
      </c>
      <c r="AR418" s="788">
        <v>95</v>
      </c>
      <c r="AS418" s="788">
        <v>95</v>
      </c>
      <c r="AT418" s="788">
        <v>95</v>
      </c>
      <c r="AU418" s="793">
        <v>95</v>
      </c>
      <c r="AV418" s="796"/>
      <c r="AW418" s="788"/>
      <c r="AX418" s="788"/>
      <c r="AY418" s="788"/>
      <c r="AZ418" s="788"/>
      <c r="BA418" s="788"/>
      <c r="BB418" s="788"/>
      <c r="BC418" s="788"/>
      <c r="BD418" s="788"/>
      <c r="BE418" s="788"/>
      <c r="BF418" s="788"/>
      <c r="BG418" s="788"/>
      <c r="BH418" s="788"/>
      <c r="BI418" s="788"/>
      <c r="BJ418" s="788"/>
      <c r="BK418" s="793"/>
      <c r="BL418" s="777" t="s">
        <v>961</v>
      </c>
      <c r="BM418" s="773" t="s">
        <v>961</v>
      </c>
      <c r="BN418" s="773" t="s">
        <v>961</v>
      </c>
      <c r="BO418" s="773" t="s">
        <v>961</v>
      </c>
      <c r="BP418" s="784" t="s">
        <v>961</v>
      </c>
      <c r="BQ418" s="796" t="s">
        <v>1971</v>
      </c>
      <c r="BR418" s="788" t="s">
        <v>1971</v>
      </c>
      <c r="BS418" s="788" t="s">
        <v>1971</v>
      </c>
      <c r="BT418" s="788" t="s">
        <v>1971</v>
      </c>
      <c r="BU418" s="793" t="s">
        <v>1971</v>
      </c>
      <c r="BV418" s="794" t="s">
        <v>1971</v>
      </c>
      <c r="BW418" s="795" t="s">
        <v>1971</v>
      </c>
      <c r="BX418" s="795" t="s">
        <v>1971</v>
      </c>
      <c r="BY418" s="795" t="s">
        <v>1971</v>
      </c>
      <c r="BZ418" s="795" t="s">
        <v>1971</v>
      </c>
      <c r="CA418" s="796" t="s">
        <v>1971</v>
      </c>
      <c r="CB418" s="788" t="s">
        <v>1971</v>
      </c>
      <c r="CC418" s="788" t="s">
        <v>1971</v>
      </c>
      <c r="CD418" s="788" t="s">
        <v>1971</v>
      </c>
      <c r="CE418" s="793" t="s">
        <v>1971</v>
      </c>
      <c r="CF418" s="788" t="s">
        <v>1971</v>
      </c>
      <c r="CG418" s="788" t="s">
        <v>1971</v>
      </c>
      <c r="CH418" s="788" t="s">
        <v>1971</v>
      </c>
      <c r="CI418" s="788" t="s">
        <v>1971</v>
      </c>
      <c r="CJ418" s="793" t="s">
        <v>1971</v>
      </c>
      <c r="CK418" s="796" t="s">
        <v>1971</v>
      </c>
      <c r="CL418" s="788" t="s">
        <v>1971</v>
      </c>
      <c r="CM418" s="788" t="s">
        <v>1971</v>
      </c>
      <c r="CN418" s="788" t="s">
        <v>1971</v>
      </c>
      <c r="CO418" s="793" t="s">
        <v>1971</v>
      </c>
      <c r="CP418" s="796" t="s">
        <v>1971</v>
      </c>
      <c r="CQ418" s="788" t="s">
        <v>1971</v>
      </c>
      <c r="CR418" s="788" t="s">
        <v>1971</v>
      </c>
      <c r="CS418" s="788" t="s">
        <v>1971</v>
      </c>
      <c r="CT418" s="793" t="s">
        <v>1971</v>
      </c>
      <c r="CU418" s="1273">
        <v>-1.7299999999999999E-2</v>
      </c>
      <c r="CV418" s="1272" t="s">
        <v>1971</v>
      </c>
      <c r="CW418" s="1272" t="s">
        <v>1971</v>
      </c>
      <c r="CX418" s="1274" t="s">
        <v>1971</v>
      </c>
      <c r="CY418" s="1272">
        <v>8.8999999999999999E-3</v>
      </c>
      <c r="CZ418" s="1272" t="s">
        <v>1971</v>
      </c>
      <c r="DA418" s="1272" t="s">
        <v>1971</v>
      </c>
      <c r="DB418" s="1274" t="s">
        <v>1971</v>
      </c>
      <c r="DC418" s="773"/>
      <c r="DD418" s="801">
        <v>1</v>
      </c>
      <c r="DE418" s="802"/>
    </row>
    <row r="419" spans="1:109" ht="15.75" customHeight="1">
      <c r="A419" s="760" t="s">
        <v>999</v>
      </c>
      <c r="B419" s="761">
        <v>413</v>
      </c>
      <c r="C419" s="777" t="s">
        <v>3682</v>
      </c>
      <c r="D419" s="761" t="s">
        <v>3669</v>
      </c>
      <c r="E419" s="761" t="s">
        <v>1936</v>
      </c>
      <c r="F419" s="773" t="s">
        <v>3683</v>
      </c>
      <c r="G419" s="778" t="s">
        <v>1964</v>
      </c>
      <c r="H419" s="779" t="s">
        <v>3684</v>
      </c>
      <c r="I419" s="780"/>
      <c r="J419" s="781">
        <v>0.49</v>
      </c>
      <c r="K419" s="781">
        <v>0.51</v>
      </c>
      <c r="L419" s="781"/>
      <c r="M419" s="781"/>
      <c r="N419" s="781"/>
      <c r="O419" s="781"/>
      <c r="P419" s="782"/>
      <c r="Q419" s="783">
        <f t="shared" si="6"/>
        <v>1</v>
      </c>
      <c r="R419" s="777" t="s">
        <v>988</v>
      </c>
      <c r="S419" s="761" t="s">
        <v>964</v>
      </c>
      <c r="T419" s="784" t="s">
        <v>965</v>
      </c>
      <c r="U419" s="761" t="s">
        <v>1031</v>
      </c>
      <c r="V419" s="761" t="s">
        <v>1039</v>
      </c>
      <c r="W419" s="761" t="s">
        <v>3685</v>
      </c>
      <c r="X419" s="817">
        <v>2</v>
      </c>
      <c r="Y419" s="786" t="s">
        <v>966</v>
      </c>
      <c r="Z419" s="778" t="s">
        <v>1964</v>
      </c>
      <c r="AA419" s="773"/>
      <c r="AB419" s="773"/>
      <c r="AC419" s="773"/>
      <c r="AD419" s="773"/>
      <c r="AE419" s="773"/>
      <c r="AF419" s="787"/>
      <c r="AG419" s="788"/>
      <c r="AH419" s="788"/>
      <c r="AI419" s="788"/>
      <c r="AJ419" s="788"/>
      <c r="AK419" s="788"/>
      <c r="AL419" s="788"/>
      <c r="AM419" s="788"/>
      <c r="AN419" s="788"/>
      <c r="AO419" s="902"/>
      <c r="AP419" s="788"/>
      <c r="AQ419" s="1394"/>
      <c r="AR419" s="1343"/>
      <c r="AS419" s="1343"/>
      <c r="AT419" s="1343"/>
      <c r="AU419" s="1744"/>
      <c r="AV419" s="796"/>
      <c r="AW419" s="788"/>
      <c r="AX419" s="788"/>
      <c r="AY419" s="788"/>
      <c r="AZ419" s="788"/>
      <c r="BA419" s="902"/>
      <c r="BB419" s="788"/>
      <c r="BC419" s="788"/>
      <c r="BD419" s="788"/>
      <c r="BE419" s="788"/>
      <c r="BF419" s="788"/>
      <c r="BG419" s="788"/>
      <c r="BH419" s="788"/>
      <c r="BI419" s="788"/>
      <c r="BJ419" s="788"/>
      <c r="BK419" s="793"/>
      <c r="BL419" s="1351"/>
      <c r="BM419" s="1352"/>
      <c r="BN419" s="1352"/>
      <c r="BO419" s="1352"/>
      <c r="BP419" s="1414"/>
      <c r="BQ419" s="1691"/>
      <c r="BR419" s="1343"/>
      <c r="BS419" s="1343"/>
      <c r="BT419" s="1343"/>
      <c r="BU419" s="1344"/>
      <c r="BV419" s="1395"/>
      <c r="BW419" s="1348"/>
      <c r="BX419" s="1348"/>
      <c r="BY419" s="1348"/>
      <c r="BZ419" s="1348"/>
      <c r="CA419" s="1394"/>
      <c r="CB419" s="1343"/>
      <c r="CC419" s="1343"/>
      <c r="CD419" s="1343"/>
      <c r="CE419" s="1344"/>
      <c r="CF419" s="1343"/>
      <c r="CG419" s="1343"/>
      <c r="CH419" s="1343"/>
      <c r="CI419" s="1343"/>
      <c r="CJ419" s="1344"/>
      <c r="CK419" s="1394"/>
      <c r="CL419" s="1343"/>
      <c r="CM419" s="1343"/>
      <c r="CN419" s="1343"/>
      <c r="CO419" s="1344"/>
      <c r="CP419" s="1394"/>
      <c r="CQ419" s="1343"/>
      <c r="CR419" s="1343"/>
      <c r="CS419" s="1343"/>
      <c r="CT419" s="1344"/>
      <c r="CU419" s="1499"/>
      <c r="CV419" s="1490"/>
      <c r="CW419" s="1490"/>
      <c r="CX419" s="1695"/>
      <c r="CY419" s="1490"/>
      <c r="CZ419" s="1490"/>
      <c r="DA419" s="1490"/>
      <c r="DB419" s="1695"/>
      <c r="DC419" s="1352"/>
      <c r="DD419" s="1696"/>
      <c r="DE419" s="1701"/>
    </row>
    <row r="420" spans="1:109" ht="15.75" customHeight="1">
      <c r="A420" s="760" t="s">
        <v>999</v>
      </c>
      <c r="B420" s="761">
        <v>414</v>
      </c>
      <c r="C420" s="777" t="s">
        <v>3686</v>
      </c>
      <c r="D420" s="761" t="s">
        <v>3669</v>
      </c>
      <c r="E420" s="761" t="s">
        <v>1927</v>
      </c>
      <c r="F420" s="773" t="s">
        <v>3687</v>
      </c>
      <c r="G420" s="778" t="s">
        <v>3688</v>
      </c>
      <c r="H420" s="779" t="s">
        <v>3689</v>
      </c>
      <c r="I420" s="780"/>
      <c r="J420" s="781"/>
      <c r="K420" s="781"/>
      <c r="L420" s="781"/>
      <c r="M420" s="781">
        <v>1</v>
      </c>
      <c r="N420" s="781"/>
      <c r="O420" s="781"/>
      <c r="P420" s="782"/>
      <c r="Q420" s="783">
        <f t="shared" si="6"/>
        <v>1</v>
      </c>
      <c r="R420" s="777" t="s">
        <v>963</v>
      </c>
      <c r="S420" s="761"/>
      <c r="T420" s="784"/>
      <c r="U420" s="761" t="s">
        <v>2146</v>
      </c>
      <c r="V420" s="761" t="s">
        <v>293</v>
      </c>
      <c r="W420" s="761" t="s">
        <v>1061</v>
      </c>
      <c r="X420" s="1263">
        <v>0</v>
      </c>
      <c r="Y420" s="786" t="s">
        <v>966</v>
      </c>
      <c r="Z420" s="778"/>
      <c r="AA420" s="773"/>
      <c r="AB420" s="773"/>
      <c r="AC420" s="773"/>
      <c r="AD420" s="773"/>
      <c r="AE420" s="773"/>
      <c r="AF420" s="787"/>
      <c r="AG420" s="788"/>
      <c r="AH420" s="788"/>
      <c r="AI420" s="788"/>
      <c r="AJ420" s="788"/>
      <c r="AK420" s="788"/>
      <c r="AL420" s="788"/>
      <c r="AM420" s="788"/>
      <c r="AN420" s="788"/>
      <c r="AO420" s="788"/>
      <c r="AP420" s="788"/>
      <c r="AQ420" s="805">
        <v>70</v>
      </c>
      <c r="AR420" s="902">
        <v>71</v>
      </c>
      <c r="AS420" s="788">
        <v>73</v>
      </c>
      <c r="AT420" s="788">
        <v>74</v>
      </c>
      <c r="AU420" s="793">
        <v>75</v>
      </c>
      <c r="AV420" s="796"/>
      <c r="AW420" s="788"/>
      <c r="AX420" s="788"/>
      <c r="AY420" s="788"/>
      <c r="AZ420" s="788"/>
      <c r="BA420" s="788"/>
      <c r="BB420" s="788"/>
      <c r="BC420" s="788"/>
      <c r="BD420" s="788"/>
      <c r="BE420" s="788"/>
      <c r="BF420" s="788"/>
      <c r="BG420" s="788"/>
      <c r="BH420" s="788"/>
      <c r="BI420" s="788"/>
      <c r="BJ420" s="788"/>
      <c r="BK420" s="793"/>
      <c r="BL420" s="777"/>
      <c r="BM420" s="773"/>
      <c r="BN420" s="773"/>
      <c r="BO420" s="773"/>
      <c r="BP420" s="784"/>
      <c r="BQ420" s="796" t="s">
        <v>1971</v>
      </c>
      <c r="BR420" s="788" t="s">
        <v>1971</v>
      </c>
      <c r="BS420" s="788" t="s">
        <v>1971</v>
      </c>
      <c r="BT420" s="788" t="s">
        <v>1971</v>
      </c>
      <c r="BU420" s="793" t="s">
        <v>1971</v>
      </c>
      <c r="BV420" s="794" t="s">
        <v>1971</v>
      </c>
      <c r="BW420" s="795" t="s">
        <v>1971</v>
      </c>
      <c r="BX420" s="795" t="s">
        <v>1971</v>
      </c>
      <c r="BY420" s="795" t="s">
        <v>1971</v>
      </c>
      <c r="BZ420" s="795" t="s">
        <v>1971</v>
      </c>
      <c r="CA420" s="796" t="s">
        <v>1971</v>
      </c>
      <c r="CB420" s="788" t="s">
        <v>1971</v>
      </c>
      <c r="CC420" s="788" t="s">
        <v>1971</v>
      </c>
      <c r="CD420" s="788" t="s">
        <v>1971</v>
      </c>
      <c r="CE420" s="793" t="s">
        <v>1971</v>
      </c>
      <c r="CF420" s="788" t="s">
        <v>1971</v>
      </c>
      <c r="CG420" s="788" t="s">
        <v>1971</v>
      </c>
      <c r="CH420" s="788" t="s">
        <v>1971</v>
      </c>
      <c r="CI420" s="788" t="s">
        <v>1971</v>
      </c>
      <c r="CJ420" s="793" t="s">
        <v>1971</v>
      </c>
      <c r="CK420" s="796" t="s">
        <v>1971</v>
      </c>
      <c r="CL420" s="788" t="s">
        <v>1971</v>
      </c>
      <c r="CM420" s="788" t="s">
        <v>1971</v>
      </c>
      <c r="CN420" s="788" t="s">
        <v>1971</v>
      </c>
      <c r="CO420" s="793" t="s">
        <v>1971</v>
      </c>
      <c r="CP420" s="796" t="s">
        <v>1971</v>
      </c>
      <c r="CQ420" s="788" t="s">
        <v>1971</v>
      </c>
      <c r="CR420" s="788" t="s">
        <v>1971</v>
      </c>
      <c r="CS420" s="788" t="s">
        <v>1971</v>
      </c>
      <c r="CT420" s="793" t="s">
        <v>1971</v>
      </c>
      <c r="CU420" s="1273" t="s">
        <v>1971</v>
      </c>
      <c r="CV420" s="1272" t="s">
        <v>1971</v>
      </c>
      <c r="CW420" s="1272" t="s">
        <v>1971</v>
      </c>
      <c r="CX420" s="1274" t="s">
        <v>1971</v>
      </c>
      <c r="CY420" s="1272" t="s">
        <v>1971</v>
      </c>
      <c r="CZ420" s="1272" t="s">
        <v>1971</v>
      </c>
      <c r="DA420" s="1272" t="s">
        <v>1971</v>
      </c>
      <c r="DB420" s="1274" t="s">
        <v>1971</v>
      </c>
      <c r="DC420" s="773"/>
      <c r="DD420" s="801">
        <v>1</v>
      </c>
      <c r="DE420" s="802"/>
    </row>
    <row r="421" spans="1:109" ht="15.75" customHeight="1">
      <c r="A421" s="760" t="s">
        <v>999</v>
      </c>
      <c r="B421" s="761">
        <v>415</v>
      </c>
      <c r="C421" s="777" t="s">
        <v>3690</v>
      </c>
      <c r="D421" s="761" t="s">
        <v>3669</v>
      </c>
      <c r="E421" s="761" t="s">
        <v>1936</v>
      </c>
      <c r="F421" s="773" t="s">
        <v>3691</v>
      </c>
      <c r="G421" s="778" t="s">
        <v>658</v>
      </c>
      <c r="H421" s="779" t="s">
        <v>3692</v>
      </c>
      <c r="I421" s="780"/>
      <c r="J421" s="781"/>
      <c r="K421" s="781"/>
      <c r="L421" s="781"/>
      <c r="M421" s="781">
        <v>1</v>
      </c>
      <c r="N421" s="781"/>
      <c r="O421" s="781"/>
      <c r="P421" s="782"/>
      <c r="Q421" s="783">
        <f t="shared" si="6"/>
        <v>1</v>
      </c>
      <c r="R421" s="777" t="s">
        <v>963</v>
      </c>
      <c r="S421" s="761"/>
      <c r="T421" s="784"/>
      <c r="U421" s="761" t="s">
        <v>2146</v>
      </c>
      <c r="V421" s="761" t="s">
        <v>293</v>
      </c>
      <c r="W421" s="761" t="s">
        <v>1061</v>
      </c>
      <c r="X421" s="817">
        <v>1</v>
      </c>
      <c r="Y421" s="786" t="s">
        <v>966</v>
      </c>
      <c r="Z421" s="778" t="s">
        <v>658</v>
      </c>
      <c r="AA421" s="773"/>
      <c r="AB421" s="773"/>
      <c r="AC421" s="773"/>
      <c r="AD421" s="773"/>
      <c r="AE421" s="773"/>
      <c r="AF421" s="787"/>
      <c r="AG421" s="788"/>
      <c r="AH421" s="788"/>
      <c r="AI421" s="788"/>
      <c r="AJ421" s="788"/>
      <c r="AK421" s="788"/>
      <c r="AL421" s="788"/>
      <c r="AM421" s="788"/>
      <c r="AN421" s="788"/>
      <c r="AO421" s="788"/>
      <c r="AP421" s="788"/>
      <c r="AQ421" s="1394"/>
      <c r="AR421" s="1343"/>
      <c r="AS421" s="1343"/>
      <c r="AT421" s="1343"/>
      <c r="AU421" s="1344"/>
      <c r="AV421" s="796"/>
      <c r="AW421" s="788"/>
      <c r="AX421" s="788"/>
      <c r="AY421" s="788"/>
      <c r="AZ421" s="788"/>
      <c r="BA421" s="788"/>
      <c r="BB421" s="788"/>
      <c r="BC421" s="788"/>
      <c r="BD421" s="788"/>
      <c r="BE421" s="788"/>
      <c r="BF421" s="788"/>
      <c r="BG421" s="788"/>
      <c r="BH421" s="788"/>
      <c r="BI421" s="788"/>
      <c r="BJ421" s="788"/>
      <c r="BK421" s="793"/>
      <c r="BL421" s="1351"/>
      <c r="BM421" s="1352"/>
      <c r="BN421" s="1352"/>
      <c r="BO421" s="1352"/>
      <c r="BP421" s="1414"/>
      <c r="BQ421" s="1394"/>
      <c r="BR421" s="1343"/>
      <c r="BS421" s="1343"/>
      <c r="BT421" s="1343"/>
      <c r="BU421" s="1344"/>
      <c r="BV421" s="1395"/>
      <c r="BW421" s="1348"/>
      <c r="BX421" s="1348"/>
      <c r="BY421" s="1348"/>
      <c r="BZ421" s="1348"/>
      <c r="CA421" s="1394"/>
      <c r="CB421" s="1343"/>
      <c r="CC421" s="1343"/>
      <c r="CD421" s="1343"/>
      <c r="CE421" s="1344"/>
      <c r="CF421" s="1343"/>
      <c r="CG421" s="1343"/>
      <c r="CH421" s="1343"/>
      <c r="CI421" s="1343"/>
      <c r="CJ421" s="1343"/>
      <c r="CK421" s="1394"/>
      <c r="CL421" s="1343"/>
      <c r="CM421" s="1343"/>
      <c r="CN421" s="1343"/>
      <c r="CO421" s="1344"/>
      <c r="CP421" s="1394"/>
      <c r="CQ421" s="1343"/>
      <c r="CR421" s="1343"/>
      <c r="CS421" s="1343"/>
      <c r="CT421" s="1344"/>
      <c r="CU421" s="1499"/>
      <c r="CV421" s="1490"/>
      <c r="CW421" s="1490"/>
      <c r="CX421" s="1695"/>
      <c r="CY421" s="1490"/>
      <c r="CZ421" s="1490"/>
      <c r="DA421" s="1490"/>
      <c r="DB421" s="1695"/>
      <c r="DC421" s="1352"/>
      <c r="DD421" s="1696"/>
      <c r="DE421" s="1701"/>
    </row>
    <row r="422" spans="1:109" ht="15.75" customHeight="1">
      <c r="A422" s="760" t="s">
        <v>999</v>
      </c>
      <c r="B422" s="761">
        <v>416</v>
      </c>
      <c r="C422" s="777" t="s">
        <v>3693</v>
      </c>
      <c r="D422" s="761" t="s">
        <v>3669</v>
      </c>
      <c r="E422" s="761" t="s">
        <v>1936</v>
      </c>
      <c r="F422" s="773" t="s">
        <v>3694</v>
      </c>
      <c r="G422" s="778" t="s">
        <v>3695</v>
      </c>
      <c r="H422" s="779" t="s">
        <v>3696</v>
      </c>
      <c r="I422" s="780"/>
      <c r="J422" s="781"/>
      <c r="K422" s="781"/>
      <c r="L422" s="781"/>
      <c r="M422" s="781">
        <v>1</v>
      </c>
      <c r="N422" s="781"/>
      <c r="O422" s="781"/>
      <c r="P422" s="782"/>
      <c r="Q422" s="783">
        <f t="shared" si="6"/>
        <v>1</v>
      </c>
      <c r="R422" s="777" t="s">
        <v>963</v>
      </c>
      <c r="S422" s="761"/>
      <c r="T422" s="784"/>
      <c r="U422" s="761" t="s">
        <v>2146</v>
      </c>
      <c r="V422" s="761" t="s">
        <v>1039</v>
      </c>
      <c r="W422" s="761" t="s">
        <v>1956</v>
      </c>
      <c r="X422" s="817">
        <v>0</v>
      </c>
      <c r="Y422" s="807"/>
      <c r="Z422" s="778"/>
      <c r="AA422" s="773"/>
      <c r="AB422" s="773"/>
      <c r="AC422" s="773"/>
      <c r="AD422" s="773"/>
      <c r="AE422" s="773"/>
      <c r="AF422" s="787"/>
      <c r="AG422" s="788"/>
      <c r="AH422" s="788"/>
      <c r="AI422" s="788"/>
      <c r="AJ422" s="788"/>
      <c r="AK422" s="788"/>
      <c r="AL422" s="788"/>
      <c r="AM422" s="788"/>
      <c r="AN422" s="788"/>
      <c r="AO422" s="788"/>
      <c r="AP422" s="788"/>
      <c r="AQ422" s="796" t="s">
        <v>3697</v>
      </c>
      <c r="AR422" s="788" t="s">
        <v>3698</v>
      </c>
      <c r="AS422" s="788" t="s">
        <v>3698</v>
      </c>
      <c r="AT422" s="788" t="s">
        <v>3698</v>
      </c>
      <c r="AU422" s="793" t="s">
        <v>3698</v>
      </c>
      <c r="AV422" s="796"/>
      <c r="AW422" s="788"/>
      <c r="AX422" s="788"/>
      <c r="AY422" s="788"/>
      <c r="AZ422" s="788"/>
      <c r="BA422" s="788"/>
      <c r="BB422" s="788"/>
      <c r="BC422" s="788"/>
      <c r="BD422" s="788"/>
      <c r="BE422" s="788"/>
      <c r="BF422" s="788"/>
      <c r="BG422" s="788"/>
      <c r="BH422" s="788"/>
      <c r="BI422" s="788"/>
      <c r="BJ422" s="788"/>
      <c r="BK422" s="793"/>
      <c r="BL422" s="777"/>
      <c r="BM422" s="773"/>
      <c r="BN422" s="773"/>
      <c r="BO422" s="773"/>
      <c r="BP422" s="784"/>
      <c r="BQ422" s="796" t="s">
        <v>1971</v>
      </c>
      <c r="BR422" s="788" t="s">
        <v>1971</v>
      </c>
      <c r="BS422" s="788" t="s">
        <v>1971</v>
      </c>
      <c r="BT422" s="788" t="s">
        <v>1971</v>
      </c>
      <c r="BU422" s="793" t="s">
        <v>1971</v>
      </c>
      <c r="BV422" s="794" t="s">
        <v>1971</v>
      </c>
      <c r="BW422" s="795" t="s">
        <v>1971</v>
      </c>
      <c r="BX422" s="795" t="s">
        <v>1971</v>
      </c>
      <c r="BY422" s="795" t="s">
        <v>1971</v>
      </c>
      <c r="BZ422" s="795" t="s">
        <v>1971</v>
      </c>
      <c r="CA422" s="796" t="s">
        <v>1971</v>
      </c>
      <c r="CB422" s="788" t="s">
        <v>1971</v>
      </c>
      <c r="CC422" s="788" t="s">
        <v>1971</v>
      </c>
      <c r="CD422" s="788" t="s">
        <v>1971</v>
      </c>
      <c r="CE422" s="793" t="s">
        <v>1971</v>
      </c>
      <c r="CF422" s="788" t="s">
        <v>1971</v>
      </c>
      <c r="CG422" s="788" t="s">
        <v>1971</v>
      </c>
      <c r="CH422" s="788" t="s">
        <v>1971</v>
      </c>
      <c r="CI422" s="788" t="s">
        <v>1971</v>
      </c>
      <c r="CJ422" s="793" t="s">
        <v>1971</v>
      </c>
      <c r="CK422" s="796" t="s">
        <v>1971</v>
      </c>
      <c r="CL422" s="788" t="s">
        <v>1971</v>
      </c>
      <c r="CM422" s="788" t="s">
        <v>1971</v>
      </c>
      <c r="CN422" s="788" t="s">
        <v>1971</v>
      </c>
      <c r="CO422" s="793" t="s">
        <v>1971</v>
      </c>
      <c r="CP422" s="796" t="s">
        <v>1971</v>
      </c>
      <c r="CQ422" s="788" t="s">
        <v>1971</v>
      </c>
      <c r="CR422" s="788" t="s">
        <v>1971</v>
      </c>
      <c r="CS422" s="788" t="s">
        <v>1971</v>
      </c>
      <c r="CT422" s="793" t="s">
        <v>1971</v>
      </c>
      <c r="CU422" s="1273" t="s">
        <v>1971</v>
      </c>
      <c r="CV422" s="1272" t="s">
        <v>1971</v>
      </c>
      <c r="CW422" s="1272" t="s">
        <v>1971</v>
      </c>
      <c r="CX422" s="1274" t="s">
        <v>1971</v>
      </c>
      <c r="CY422" s="1272" t="s">
        <v>1971</v>
      </c>
      <c r="CZ422" s="1272" t="s">
        <v>1971</v>
      </c>
      <c r="DA422" s="1272" t="s">
        <v>1971</v>
      </c>
      <c r="DB422" s="1274" t="s">
        <v>1971</v>
      </c>
      <c r="DC422" s="773"/>
      <c r="DD422" s="801"/>
      <c r="DE422" s="802"/>
    </row>
    <row r="423" spans="1:109" ht="15.75" customHeight="1">
      <c r="A423" s="760" t="s">
        <v>999</v>
      </c>
      <c r="B423" s="761">
        <v>417</v>
      </c>
      <c r="C423" s="777" t="s">
        <v>3699</v>
      </c>
      <c r="D423" s="761" t="s">
        <v>3669</v>
      </c>
      <c r="E423" s="761" t="s">
        <v>1936</v>
      </c>
      <c r="F423" s="773" t="s">
        <v>3700</v>
      </c>
      <c r="G423" s="778" t="s">
        <v>3701</v>
      </c>
      <c r="H423" s="779" t="s">
        <v>3702</v>
      </c>
      <c r="I423" s="780"/>
      <c r="J423" s="781"/>
      <c r="K423" s="781"/>
      <c r="L423" s="781"/>
      <c r="M423" s="781">
        <v>1</v>
      </c>
      <c r="N423" s="781"/>
      <c r="O423" s="781"/>
      <c r="P423" s="782"/>
      <c r="Q423" s="783">
        <f t="shared" si="6"/>
        <v>1</v>
      </c>
      <c r="R423" s="777" t="s">
        <v>963</v>
      </c>
      <c r="S423" s="761"/>
      <c r="T423" s="784"/>
      <c r="U423" s="761" t="s">
        <v>2146</v>
      </c>
      <c r="V423" s="761" t="s">
        <v>293</v>
      </c>
      <c r="W423" s="761" t="s">
        <v>1061</v>
      </c>
      <c r="X423" s="817">
        <v>0</v>
      </c>
      <c r="Y423" s="807" t="s">
        <v>966</v>
      </c>
      <c r="Z423" s="778"/>
      <c r="AA423" s="773"/>
      <c r="AB423" s="773"/>
      <c r="AC423" s="773"/>
      <c r="AD423" s="773"/>
      <c r="AE423" s="773"/>
      <c r="AF423" s="787"/>
      <c r="AG423" s="788"/>
      <c r="AH423" s="788"/>
      <c r="AI423" s="788"/>
      <c r="AJ423" s="788"/>
      <c r="AK423" s="788"/>
      <c r="AL423" s="788"/>
      <c r="AM423" s="788"/>
      <c r="AN423" s="788"/>
      <c r="AO423" s="788"/>
      <c r="AP423" s="788"/>
      <c r="AQ423" s="796">
        <v>73</v>
      </c>
      <c r="AR423" s="788">
        <v>78</v>
      </c>
      <c r="AS423" s="788">
        <v>83</v>
      </c>
      <c r="AT423" s="788">
        <v>88</v>
      </c>
      <c r="AU423" s="793">
        <v>93</v>
      </c>
      <c r="AV423" s="796"/>
      <c r="AW423" s="788"/>
      <c r="AX423" s="788"/>
      <c r="AY423" s="788"/>
      <c r="AZ423" s="788"/>
      <c r="BA423" s="788"/>
      <c r="BB423" s="788"/>
      <c r="BC423" s="788"/>
      <c r="BD423" s="788"/>
      <c r="BE423" s="788"/>
      <c r="BF423" s="788"/>
      <c r="BG423" s="788"/>
      <c r="BH423" s="788"/>
      <c r="BI423" s="788"/>
      <c r="BJ423" s="788"/>
      <c r="BK423" s="793"/>
      <c r="BL423" s="777"/>
      <c r="BM423" s="773"/>
      <c r="BN423" s="773"/>
      <c r="BO423" s="773"/>
      <c r="BP423" s="784"/>
      <c r="BQ423" s="796" t="s">
        <v>1971</v>
      </c>
      <c r="BR423" s="788" t="s">
        <v>1971</v>
      </c>
      <c r="BS423" s="788" t="s">
        <v>1971</v>
      </c>
      <c r="BT423" s="788" t="s">
        <v>1971</v>
      </c>
      <c r="BU423" s="793" t="s">
        <v>1971</v>
      </c>
      <c r="BV423" s="794" t="s">
        <v>1971</v>
      </c>
      <c r="BW423" s="795" t="s">
        <v>1971</v>
      </c>
      <c r="BX423" s="795" t="s">
        <v>1971</v>
      </c>
      <c r="BY423" s="795" t="s">
        <v>1971</v>
      </c>
      <c r="BZ423" s="795" t="s">
        <v>1971</v>
      </c>
      <c r="CA423" s="796" t="s">
        <v>1971</v>
      </c>
      <c r="CB423" s="788" t="s">
        <v>1971</v>
      </c>
      <c r="CC423" s="788" t="s">
        <v>1971</v>
      </c>
      <c r="CD423" s="788" t="s">
        <v>1971</v>
      </c>
      <c r="CE423" s="793" t="s">
        <v>1971</v>
      </c>
      <c r="CF423" s="788" t="s">
        <v>1971</v>
      </c>
      <c r="CG423" s="788" t="s">
        <v>1971</v>
      </c>
      <c r="CH423" s="788" t="s">
        <v>1971</v>
      </c>
      <c r="CI423" s="788" t="s">
        <v>1971</v>
      </c>
      <c r="CJ423" s="793" t="s">
        <v>1971</v>
      </c>
      <c r="CK423" s="796" t="s">
        <v>1971</v>
      </c>
      <c r="CL423" s="788" t="s">
        <v>1971</v>
      </c>
      <c r="CM423" s="788" t="s">
        <v>1971</v>
      </c>
      <c r="CN423" s="788" t="s">
        <v>1971</v>
      </c>
      <c r="CO423" s="793" t="s">
        <v>1971</v>
      </c>
      <c r="CP423" s="796" t="s">
        <v>1971</v>
      </c>
      <c r="CQ423" s="788" t="s">
        <v>1971</v>
      </c>
      <c r="CR423" s="788" t="s">
        <v>1971</v>
      </c>
      <c r="CS423" s="788" t="s">
        <v>1971</v>
      </c>
      <c r="CT423" s="793" t="s">
        <v>1971</v>
      </c>
      <c r="CU423" s="1273" t="s">
        <v>1971</v>
      </c>
      <c r="CV423" s="1272" t="s">
        <v>1971</v>
      </c>
      <c r="CW423" s="1272" t="s">
        <v>1971</v>
      </c>
      <c r="CX423" s="1274" t="s">
        <v>1971</v>
      </c>
      <c r="CY423" s="1272" t="s">
        <v>1971</v>
      </c>
      <c r="CZ423" s="1272" t="s">
        <v>1971</v>
      </c>
      <c r="DA423" s="1272" t="s">
        <v>1971</v>
      </c>
      <c r="DB423" s="1274" t="s">
        <v>1971</v>
      </c>
      <c r="DC423" s="773"/>
      <c r="DD423" s="801">
        <v>1</v>
      </c>
      <c r="DE423" s="802"/>
    </row>
    <row r="424" spans="1:109" ht="15.75" customHeight="1">
      <c r="A424" s="760" t="s">
        <v>999</v>
      </c>
      <c r="B424" s="761">
        <v>418</v>
      </c>
      <c r="C424" s="777" t="s">
        <v>3703</v>
      </c>
      <c r="D424" s="761" t="s">
        <v>3704</v>
      </c>
      <c r="E424" s="761" t="s">
        <v>1920</v>
      </c>
      <c r="F424" s="773" t="s">
        <v>3705</v>
      </c>
      <c r="G424" s="778" t="s">
        <v>689</v>
      </c>
      <c r="H424" s="779" t="s">
        <v>3706</v>
      </c>
      <c r="I424" s="780"/>
      <c r="J424" s="781"/>
      <c r="K424" s="781">
        <v>1</v>
      </c>
      <c r="L424" s="781"/>
      <c r="M424" s="781"/>
      <c r="N424" s="781"/>
      <c r="O424" s="781"/>
      <c r="P424" s="782"/>
      <c r="Q424" s="783">
        <f t="shared" si="6"/>
        <v>1</v>
      </c>
      <c r="R424" s="777" t="s">
        <v>984</v>
      </c>
      <c r="S424" s="761" t="s">
        <v>964</v>
      </c>
      <c r="T424" s="784" t="s">
        <v>965</v>
      </c>
      <c r="U424" s="761" t="s">
        <v>689</v>
      </c>
      <c r="V424" s="761" t="s">
        <v>991</v>
      </c>
      <c r="W424" s="761" t="s">
        <v>3707</v>
      </c>
      <c r="X424" s="817">
        <v>2</v>
      </c>
      <c r="Y424" s="807" t="s">
        <v>978</v>
      </c>
      <c r="Z424" s="778" t="s">
        <v>689</v>
      </c>
      <c r="AA424" s="773"/>
      <c r="AB424" s="773"/>
      <c r="AC424" s="773"/>
      <c r="AD424" s="773"/>
      <c r="AE424" s="773"/>
      <c r="AF424" s="787"/>
      <c r="AG424" s="788"/>
      <c r="AH424" s="788"/>
      <c r="AI424" s="788"/>
      <c r="AJ424" s="788"/>
      <c r="AK424" s="788"/>
      <c r="AL424" s="788"/>
      <c r="AM424" s="788"/>
      <c r="AN424" s="788"/>
      <c r="AO424" s="788"/>
      <c r="AP424" s="788"/>
      <c r="AQ424" s="1395"/>
      <c r="AR424" s="1348"/>
      <c r="AS424" s="1348"/>
      <c r="AT424" s="1348"/>
      <c r="AU424" s="1349"/>
      <c r="AV424" s="796"/>
      <c r="AW424" s="788"/>
      <c r="AX424" s="788"/>
      <c r="AY424" s="788"/>
      <c r="AZ424" s="788"/>
      <c r="BA424" s="788"/>
      <c r="BB424" s="788"/>
      <c r="BC424" s="788"/>
      <c r="BD424" s="788"/>
      <c r="BE424" s="788"/>
      <c r="BF424" s="788"/>
      <c r="BG424" s="788"/>
      <c r="BH424" s="788"/>
      <c r="BI424" s="788"/>
      <c r="BJ424" s="788"/>
      <c r="BK424" s="793"/>
      <c r="BL424" s="1351"/>
      <c r="BM424" s="1352"/>
      <c r="BN424" s="1352"/>
      <c r="BO424" s="1352"/>
      <c r="BP424" s="1414"/>
      <c r="BQ424" s="1394"/>
      <c r="BR424" s="1343"/>
      <c r="BS424" s="1343"/>
      <c r="BT424" s="1343"/>
      <c r="BU424" s="1344"/>
      <c r="BV424" s="1395"/>
      <c r="BW424" s="1348"/>
      <c r="BX424" s="1348"/>
      <c r="BY424" s="1348"/>
      <c r="BZ424" s="1348"/>
      <c r="CA424" s="1394"/>
      <c r="CB424" s="1343"/>
      <c r="CC424" s="1343"/>
      <c r="CD424" s="1343"/>
      <c r="CE424" s="1344"/>
      <c r="CF424" s="1343"/>
      <c r="CG424" s="1343"/>
      <c r="CH424" s="1343"/>
      <c r="CI424" s="1343"/>
      <c r="CJ424" s="1344"/>
      <c r="CK424" s="1394"/>
      <c r="CL424" s="1343"/>
      <c r="CM424" s="1343"/>
      <c r="CN424" s="1343"/>
      <c r="CO424" s="1344"/>
      <c r="CP424" s="1394"/>
      <c r="CQ424" s="1343"/>
      <c r="CR424" s="1343"/>
      <c r="CS424" s="1343"/>
      <c r="CT424" s="1344"/>
      <c r="CU424" s="1499"/>
      <c r="CV424" s="1490"/>
      <c r="CW424" s="1490"/>
      <c r="CX424" s="1695"/>
      <c r="CY424" s="1490"/>
      <c r="CZ424" s="1490"/>
      <c r="DA424" s="1490"/>
      <c r="DB424" s="1695"/>
      <c r="DC424" s="1352"/>
      <c r="DD424" s="1696"/>
      <c r="DE424" s="1701"/>
    </row>
    <row r="425" spans="1:109" ht="15.75" customHeight="1">
      <c r="A425" s="760" t="s">
        <v>999</v>
      </c>
      <c r="B425" s="761">
        <v>419</v>
      </c>
      <c r="C425" s="777" t="s">
        <v>3708</v>
      </c>
      <c r="D425" s="761" t="s">
        <v>3704</v>
      </c>
      <c r="E425" s="761" t="s">
        <v>1920</v>
      </c>
      <c r="F425" s="773" t="s">
        <v>3709</v>
      </c>
      <c r="G425" s="778" t="s">
        <v>3710</v>
      </c>
      <c r="H425" s="779" t="s">
        <v>3711</v>
      </c>
      <c r="I425" s="780"/>
      <c r="J425" s="781">
        <v>1</v>
      </c>
      <c r="K425" s="781"/>
      <c r="L425" s="781"/>
      <c r="M425" s="781"/>
      <c r="N425" s="781"/>
      <c r="O425" s="781"/>
      <c r="P425" s="782"/>
      <c r="Q425" s="783">
        <f t="shared" si="6"/>
        <v>1</v>
      </c>
      <c r="R425" s="777" t="s">
        <v>984</v>
      </c>
      <c r="S425" s="761" t="s">
        <v>964</v>
      </c>
      <c r="T425" s="784" t="s">
        <v>965</v>
      </c>
      <c r="U425" s="761" t="s">
        <v>689</v>
      </c>
      <c r="V425" s="761" t="s">
        <v>991</v>
      </c>
      <c r="W425" s="761" t="s">
        <v>410</v>
      </c>
      <c r="X425" s="1305">
        <v>0</v>
      </c>
      <c r="Y425" s="809" t="s">
        <v>978</v>
      </c>
      <c r="Z425" s="778"/>
      <c r="AA425" s="773"/>
      <c r="AB425" s="773"/>
      <c r="AC425" s="773"/>
      <c r="AD425" s="773"/>
      <c r="AE425" s="773"/>
      <c r="AF425" s="787"/>
      <c r="AG425" s="788"/>
      <c r="AH425" s="788"/>
      <c r="AI425" s="788"/>
      <c r="AJ425" s="788"/>
      <c r="AK425" s="788"/>
      <c r="AL425" s="788"/>
      <c r="AM425" s="788"/>
      <c r="AN425" s="788"/>
      <c r="AO425" s="788"/>
      <c r="AP425" s="788"/>
      <c r="AQ425" s="796">
        <v>0</v>
      </c>
      <c r="AR425" s="788">
        <v>0</v>
      </c>
      <c r="AS425" s="788">
        <v>0</v>
      </c>
      <c r="AT425" s="788">
        <v>0</v>
      </c>
      <c r="AU425" s="793">
        <v>0</v>
      </c>
      <c r="AV425" s="796"/>
      <c r="AW425" s="788"/>
      <c r="AX425" s="788"/>
      <c r="AY425" s="788"/>
      <c r="AZ425" s="788"/>
      <c r="BA425" s="788"/>
      <c r="BB425" s="788"/>
      <c r="BC425" s="788"/>
      <c r="BD425" s="788"/>
      <c r="BE425" s="788"/>
      <c r="BF425" s="788"/>
      <c r="BG425" s="788"/>
      <c r="BH425" s="788"/>
      <c r="BI425" s="788"/>
      <c r="BJ425" s="788"/>
      <c r="BK425" s="793"/>
      <c r="BL425" s="777" t="s">
        <v>961</v>
      </c>
      <c r="BM425" s="773" t="s">
        <v>961</v>
      </c>
      <c r="BN425" s="773" t="s">
        <v>961</v>
      </c>
      <c r="BO425" s="773" t="s">
        <v>961</v>
      </c>
      <c r="BP425" s="784" t="s">
        <v>961</v>
      </c>
      <c r="BQ425" s="796" t="s">
        <v>1971</v>
      </c>
      <c r="BR425" s="788" t="s">
        <v>1971</v>
      </c>
      <c r="BS425" s="788" t="s">
        <v>1971</v>
      </c>
      <c r="BT425" s="788" t="s">
        <v>1971</v>
      </c>
      <c r="BU425" s="793" t="s">
        <v>1971</v>
      </c>
      <c r="BV425" s="794" t="s">
        <v>1971</v>
      </c>
      <c r="BW425" s="795" t="s">
        <v>1971</v>
      </c>
      <c r="BX425" s="795" t="s">
        <v>1971</v>
      </c>
      <c r="BY425" s="795" t="s">
        <v>1971</v>
      </c>
      <c r="BZ425" s="795" t="s">
        <v>1971</v>
      </c>
      <c r="CA425" s="796" t="s">
        <v>1971</v>
      </c>
      <c r="CB425" s="788" t="s">
        <v>1971</v>
      </c>
      <c r="CC425" s="788" t="s">
        <v>1971</v>
      </c>
      <c r="CD425" s="788" t="s">
        <v>1971</v>
      </c>
      <c r="CE425" s="793" t="s">
        <v>1971</v>
      </c>
      <c r="CF425" s="788" t="s">
        <v>1971</v>
      </c>
      <c r="CG425" s="788" t="s">
        <v>1971</v>
      </c>
      <c r="CH425" s="788" t="s">
        <v>1971</v>
      </c>
      <c r="CI425" s="788" t="s">
        <v>1971</v>
      </c>
      <c r="CJ425" s="793" t="s">
        <v>1971</v>
      </c>
      <c r="CK425" s="796" t="s">
        <v>1971</v>
      </c>
      <c r="CL425" s="788" t="s">
        <v>1971</v>
      </c>
      <c r="CM425" s="788" t="s">
        <v>1971</v>
      </c>
      <c r="CN425" s="788" t="s">
        <v>1971</v>
      </c>
      <c r="CO425" s="793" t="s">
        <v>1971</v>
      </c>
      <c r="CP425" s="796" t="s">
        <v>1971</v>
      </c>
      <c r="CQ425" s="788" t="s">
        <v>1971</v>
      </c>
      <c r="CR425" s="788" t="s">
        <v>1971</v>
      </c>
      <c r="CS425" s="788" t="s">
        <v>1971</v>
      </c>
      <c r="CT425" s="793" t="s">
        <v>1971</v>
      </c>
      <c r="CU425" s="1273">
        <v>-6.2E-2</v>
      </c>
      <c r="CV425" s="1272" t="s">
        <v>1971</v>
      </c>
      <c r="CW425" s="1272" t="s">
        <v>1971</v>
      </c>
      <c r="CX425" s="1274" t="s">
        <v>1971</v>
      </c>
      <c r="CY425" s="1272" t="s">
        <v>1971</v>
      </c>
      <c r="CZ425" s="1272" t="s">
        <v>1971</v>
      </c>
      <c r="DA425" s="1272" t="s">
        <v>1971</v>
      </c>
      <c r="DB425" s="1274" t="s">
        <v>1971</v>
      </c>
      <c r="DC425" s="773"/>
      <c r="DD425" s="801">
        <v>1</v>
      </c>
      <c r="DE425" s="802"/>
    </row>
    <row r="426" spans="1:109" ht="15.75" customHeight="1">
      <c r="A426" s="760" t="s">
        <v>999</v>
      </c>
      <c r="B426" s="761">
        <v>420</v>
      </c>
      <c r="C426" s="777" t="s">
        <v>3712</v>
      </c>
      <c r="D426" s="761" t="s">
        <v>3704</v>
      </c>
      <c r="E426" s="761" t="s">
        <v>1936</v>
      </c>
      <c r="F426" s="773" t="s">
        <v>3713</v>
      </c>
      <c r="G426" s="778" t="s">
        <v>3714</v>
      </c>
      <c r="H426" s="779" t="s">
        <v>3715</v>
      </c>
      <c r="I426" s="780"/>
      <c r="J426" s="781"/>
      <c r="K426" s="781">
        <v>1</v>
      </c>
      <c r="L426" s="781"/>
      <c r="M426" s="781"/>
      <c r="N426" s="781"/>
      <c r="O426" s="781"/>
      <c r="P426" s="782"/>
      <c r="Q426" s="783">
        <f t="shared" si="6"/>
        <v>1</v>
      </c>
      <c r="R426" s="777" t="s">
        <v>963</v>
      </c>
      <c r="S426" s="761"/>
      <c r="T426" s="784"/>
      <c r="U426" s="761" t="s">
        <v>2315</v>
      </c>
      <c r="V426" s="761" t="s">
        <v>991</v>
      </c>
      <c r="W426" s="761" t="s">
        <v>410</v>
      </c>
      <c r="X426" s="1305">
        <v>0</v>
      </c>
      <c r="Y426" s="807" t="s">
        <v>978</v>
      </c>
      <c r="Z426" s="778"/>
      <c r="AA426" s="773"/>
      <c r="AB426" s="773"/>
      <c r="AC426" s="773"/>
      <c r="AD426" s="773"/>
      <c r="AE426" s="773"/>
      <c r="AF426" s="787"/>
      <c r="AG426" s="788"/>
      <c r="AH426" s="788"/>
      <c r="AI426" s="788"/>
      <c r="AJ426" s="788"/>
      <c r="AK426" s="788"/>
      <c r="AL426" s="788"/>
      <c r="AM426" s="788"/>
      <c r="AN426" s="788"/>
      <c r="AO426" s="788"/>
      <c r="AP426" s="788"/>
      <c r="AQ426" s="796">
        <v>0</v>
      </c>
      <c r="AR426" s="788">
        <v>0</v>
      </c>
      <c r="AS426" s="788">
        <v>0</v>
      </c>
      <c r="AT426" s="788">
        <v>0</v>
      </c>
      <c r="AU426" s="793">
        <v>0</v>
      </c>
      <c r="AV426" s="796"/>
      <c r="AW426" s="788"/>
      <c r="AX426" s="788"/>
      <c r="AY426" s="788"/>
      <c r="AZ426" s="788"/>
      <c r="BA426" s="788"/>
      <c r="BB426" s="788"/>
      <c r="BC426" s="788"/>
      <c r="BD426" s="788"/>
      <c r="BE426" s="788"/>
      <c r="BF426" s="788"/>
      <c r="BG426" s="788"/>
      <c r="BH426" s="788"/>
      <c r="BI426" s="788"/>
      <c r="BJ426" s="788"/>
      <c r="BK426" s="793"/>
      <c r="BL426" s="777"/>
      <c r="BM426" s="773"/>
      <c r="BN426" s="773"/>
      <c r="BO426" s="773"/>
      <c r="BP426" s="784"/>
      <c r="BQ426" s="796" t="s">
        <v>1971</v>
      </c>
      <c r="BR426" s="788" t="s">
        <v>1971</v>
      </c>
      <c r="BS426" s="788" t="s">
        <v>1971</v>
      </c>
      <c r="BT426" s="788" t="s">
        <v>1971</v>
      </c>
      <c r="BU426" s="793" t="s">
        <v>1971</v>
      </c>
      <c r="BV426" s="794" t="s">
        <v>1971</v>
      </c>
      <c r="BW426" s="795" t="s">
        <v>1971</v>
      </c>
      <c r="BX426" s="795" t="s">
        <v>1971</v>
      </c>
      <c r="BY426" s="795" t="s">
        <v>1971</v>
      </c>
      <c r="BZ426" s="795" t="s">
        <v>1971</v>
      </c>
      <c r="CA426" s="796" t="s">
        <v>1971</v>
      </c>
      <c r="CB426" s="788" t="s">
        <v>1971</v>
      </c>
      <c r="CC426" s="788" t="s">
        <v>1971</v>
      </c>
      <c r="CD426" s="788" t="s">
        <v>1971</v>
      </c>
      <c r="CE426" s="793" t="s">
        <v>1971</v>
      </c>
      <c r="CF426" s="788" t="s">
        <v>1971</v>
      </c>
      <c r="CG426" s="788" t="s">
        <v>1971</v>
      </c>
      <c r="CH426" s="788" t="s">
        <v>1971</v>
      </c>
      <c r="CI426" s="788" t="s">
        <v>1971</v>
      </c>
      <c r="CJ426" s="793" t="s">
        <v>1971</v>
      </c>
      <c r="CK426" s="796" t="s">
        <v>1971</v>
      </c>
      <c r="CL426" s="788" t="s">
        <v>1971</v>
      </c>
      <c r="CM426" s="788" t="s">
        <v>1971</v>
      </c>
      <c r="CN426" s="788" t="s">
        <v>1971</v>
      </c>
      <c r="CO426" s="793" t="s">
        <v>1971</v>
      </c>
      <c r="CP426" s="796" t="s">
        <v>1971</v>
      </c>
      <c r="CQ426" s="788" t="s">
        <v>1971</v>
      </c>
      <c r="CR426" s="788" t="s">
        <v>1971</v>
      </c>
      <c r="CS426" s="788" t="s">
        <v>1971</v>
      </c>
      <c r="CT426" s="793" t="s">
        <v>1971</v>
      </c>
      <c r="CU426" s="1273" t="s">
        <v>1971</v>
      </c>
      <c r="CV426" s="1272" t="s">
        <v>1971</v>
      </c>
      <c r="CW426" s="1272" t="s">
        <v>1971</v>
      </c>
      <c r="CX426" s="1274" t="s">
        <v>1971</v>
      </c>
      <c r="CY426" s="1272" t="s">
        <v>1971</v>
      </c>
      <c r="CZ426" s="1272" t="s">
        <v>1971</v>
      </c>
      <c r="DA426" s="1272" t="s">
        <v>1971</v>
      </c>
      <c r="DB426" s="1274" t="s">
        <v>1971</v>
      </c>
      <c r="DC426" s="773"/>
      <c r="DD426" s="801">
        <v>1</v>
      </c>
      <c r="DE426" s="802"/>
    </row>
    <row r="427" spans="1:109" ht="15.75" customHeight="1">
      <c r="A427" s="760" t="s">
        <v>999</v>
      </c>
      <c r="B427" s="761">
        <v>421</v>
      </c>
      <c r="C427" s="777" t="s">
        <v>3716</v>
      </c>
      <c r="D427" s="761" t="s">
        <v>3704</v>
      </c>
      <c r="E427" s="761" t="s">
        <v>1936</v>
      </c>
      <c r="F427" s="773" t="s">
        <v>3717</v>
      </c>
      <c r="G427" s="778" t="s">
        <v>3718</v>
      </c>
      <c r="H427" s="779" t="s">
        <v>3719</v>
      </c>
      <c r="I427" s="780">
        <v>0.65</v>
      </c>
      <c r="J427" s="781">
        <v>0.35</v>
      </c>
      <c r="K427" s="781"/>
      <c r="L427" s="781"/>
      <c r="M427" s="781"/>
      <c r="N427" s="781"/>
      <c r="O427" s="781"/>
      <c r="P427" s="782"/>
      <c r="Q427" s="783">
        <f t="shared" si="6"/>
        <v>1</v>
      </c>
      <c r="R427" s="777" t="s">
        <v>963</v>
      </c>
      <c r="S427" s="761"/>
      <c r="T427" s="784"/>
      <c r="U427" s="761" t="s">
        <v>2315</v>
      </c>
      <c r="V427" s="761" t="s">
        <v>991</v>
      </c>
      <c r="W427" s="761" t="s">
        <v>410</v>
      </c>
      <c r="X427" s="1305">
        <v>0</v>
      </c>
      <c r="Y427" s="810" t="s">
        <v>966</v>
      </c>
      <c r="Z427" s="778"/>
      <c r="AA427" s="773"/>
      <c r="AB427" s="773"/>
      <c r="AC427" s="773"/>
      <c r="AD427" s="773"/>
      <c r="AE427" s="773"/>
      <c r="AF427" s="787"/>
      <c r="AG427" s="788"/>
      <c r="AH427" s="788"/>
      <c r="AI427" s="788"/>
      <c r="AJ427" s="788"/>
      <c r="AK427" s="788"/>
      <c r="AL427" s="788"/>
      <c r="AM427" s="788"/>
      <c r="AN427" s="902"/>
      <c r="AO427" s="902"/>
      <c r="AP427" s="902"/>
      <c r="AQ427" s="796">
        <v>21</v>
      </c>
      <c r="AR427" s="788">
        <v>44</v>
      </c>
      <c r="AS427" s="788">
        <v>67</v>
      </c>
      <c r="AT427" s="788">
        <v>90</v>
      </c>
      <c r="AU427" s="903">
        <v>112</v>
      </c>
      <c r="AV427" s="904"/>
      <c r="AW427" s="902"/>
      <c r="AX427" s="788"/>
      <c r="AY427" s="788"/>
      <c r="AZ427" s="788"/>
      <c r="BA427" s="788"/>
      <c r="BB427" s="788"/>
      <c r="BC427" s="788"/>
      <c r="BD427" s="788"/>
      <c r="BE427" s="788"/>
      <c r="BF427" s="788"/>
      <c r="BG427" s="788"/>
      <c r="BH427" s="788"/>
      <c r="BI427" s="788"/>
      <c r="BJ427" s="788"/>
      <c r="BK427" s="793"/>
      <c r="BL427" s="777"/>
      <c r="BM427" s="773"/>
      <c r="BN427" s="773"/>
      <c r="BO427" s="773"/>
      <c r="BP427" s="784"/>
      <c r="BQ427" s="796" t="s">
        <v>1971</v>
      </c>
      <c r="BR427" s="788" t="s">
        <v>1971</v>
      </c>
      <c r="BS427" s="788" t="s">
        <v>1971</v>
      </c>
      <c r="BT427" s="788" t="s">
        <v>1971</v>
      </c>
      <c r="BU427" s="793" t="s">
        <v>1971</v>
      </c>
      <c r="BV427" s="794" t="s">
        <v>1971</v>
      </c>
      <c r="BW427" s="795" t="s">
        <v>1971</v>
      </c>
      <c r="BX427" s="795" t="s">
        <v>1971</v>
      </c>
      <c r="BY427" s="795" t="s">
        <v>1971</v>
      </c>
      <c r="BZ427" s="795" t="s">
        <v>1971</v>
      </c>
      <c r="CA427" s="796" t="s">
        <v>1971</v>
      </c>
      <c r="CB427" s="788" t="s">
        <v>1971</v>
      </c>
      <c r="CC427" s="788" t="s">
        <v>1971</v>
      </c>
      <c r="CD427" s="788" t="s">
        <v>1971</v>
      </c>
      <c r="CE427" s="793" t="s">
        <v>1971</v>
      </c>
      <c r="CF427" s="788" t="s">
        <v>1971</v>
      </c>
      <c r="CG427" s="788" t="s">
        <v>1971</v>
      </c>
      <c r="CH427" s="788" t="s">
        <v>1971</v>
      </c>
      <c r="CI427" s="788" t="s">
        <v>1971</v>
      </c>
      <c r="CJ427" s="793" t="s">
        <v>1971</v>
      </c>
      <c r="CK427" s="796" t="s">
        <v>1971</v>
      </c>
      <c r="CL427" s="788" t="s">
        <v>1971</v>
      </c>
      <c r="CM427" s="788" t="s">
        <v>1971</v>
      </c>
      <c r="CN427" s="788" t="s">
        <v>1971</v>
      </c>
      <c r="CO427" s="793" t="s">
        <v>1971</v>
      </c>
      <c r="CP427" s="796" t="s">
        <v>1971</v>
      </c>
      <c r="CQ427" s="788" t="s">
        <v>1971</v>
      </c>
      <c r="CR427" s="788" t="s">
        <v>1971</v>
      </c>
      <c r="CS427" s="788" t="s">
        <v>1971</v>
      </c>
      <c r="CT427" s="793" t="s">
        <v>1971</v>
      </c>
      <c r="CU427" s="1273" t="s">
        <v>1971</v>
      </c>
      <c r="CV427" s="1272" t="s">
        <v>1971</v>
      </c>
      <c r="CW427" s="1272" t="s">
        <v>1971</v>
      </c>
      <c r="CX427" s="1274" t="s">
        <v>1971</v>
      </c>
      <c r="CY427" s="1272" t="s">
        <v>1971</v>
      </c>
      <c r="CZ427" s="1272" t="s">
        <v>1971</v>
      </c>
      <c r="DA427" s="1272" t="s">
        <v>1971</v>
      </c>
      <c r="DB427" s="1274" t="s">
        <v>1971</v>
      </c>
      <c r="DC427" s="773"/>
      <c r="DD427" s="801">
        <v>1</v>
      </c>
      <c r="DE427" s="802"/>
    </row>
    <row r="428" spans="1:109" ht="15.75" customHeight="1">
      <c r="A428" s="760" t="s">
        <v>999</v>
      </c>
      <c r="B428" s="761">
        <v>422</v>
      </c>
      <c r="C428" s="777" t="s">
        <v>1142</v>
      </c>
      <c r="D428" s="761" t="s">
        <v>3704</v>
      </c>
      <c r="E428" s="761" t="s">
        <v>1936</v>
      </c>
      <c r="F428" s="773" t="s">
        <v>3720</v>
      </c>
      <c r="G428" s="778" t="s">
        <v>1141</v>
      </c>
      <c r="H428" s="779" t="s">
        <v>3721</v>
      </c>
      <c r="I428" s="780">
        <v>0.45</v>
      </c>
      <c r="J428" s="781">
        <v>0.55000000000000004</v>
      </c>
      <c r="K428" s="781"/>
      <c r="L428" s="781"/>
      <c r="M428" s="781"/>
      <c r="N428" s="781"/>
      <c r="O428" s="781"/>
      <c r="P428" s="782"/>
      <c r="Q428" s="783">
        <f t="shared" si="6"/>
        <v>1</v>
      </c>
      <c r="R428" s="777" t="s">
        <v>988</v>
      </c>
      <c r="S428" s="761" t="s">
        <v>976</v>
      </c>
      <c r="T428" s="784" t="s">
        <v>977</v>
      </c>
      <c r="U428" s="761" t="s">
        <v>1996</v>
      </c>
      <c r="V428" s="761" t="s">
        <v>1020</v>
      </c>
      <c r="W428" s="761" t="s">
        <v>3372</v>
      </c>
      <c r="X428" s="1305">
        <v>0</v>
      </c>
      <c r="Y428" s="814" t="s">
        <v>966</v>
      </c>
      <c r="Z428" s="778"/>
      <c r="AA428" s="773"/>
      <c r="AB428" s="773"/>
      <c r="AC428" s="773"/>
      <c r="AD428" s="773"/>
      <c r="AE428" s="773"/>
      <c r="AF428" s="787"/>
      <c r="AG428" s="785"/>
      <c r="AH428" s="785"/>
      <c r="AI428" s="785"/>
      <c r="AJ428" s="785"/>
      <c r="AK428" s="785"/>
      <c r="AL428" s="785"/>
      <c r="AM428" s="785"/>
      <c r="AN428" s="785"/>
      <c r="AO428" s="785"/>
      <c r="AP428" s="785"/>
      <c r="AQ428" s="1917">
        <v>73209</v>
      </c>
      <c r="AR428" s="1918">
        <v>84209</v>
      </c>
      <c r="AS428" s="1918">
        <v>96209</v>
      </c>
      <c r="AT428" s="1918">
        <v>109209</v>
      </c>
      <c r="AU428" s="1919">
        <v>123209</v>
      </c>
      <c r="AV428" s="815"/>
      <c r="AW428" s="785"/>
      <c r="AX428" s="785"/>
      <c r="AY428" s="785"/>
      <c r="AZ428" s="785"/>
      <c r="BA428" s="785"/>
      <c r="BB428" s="785"/>
      <c r="BC428" s="785"/>
      <c r="BD428" s="785"/>
      <c r="BE428" s="785"/>
      <c r="BF428" s="785"/>
      <c r="BG428" s="785"/>
      <c r="BH428" s="785"/>
      <c r="BI428" s="785"/>
      <c r="BJ428" s="785"/>
      <c r="BK428" s="829"/>
      <c r="BL428" s="777" t="s">
        <v>961</v>
      </c>
      <c r="BM428" s="773" t="s">
        <v>961</v>
      </c>
      <c r="BN428" s="773" t="s">
        <v>961</v>
      </c>
      <c r="BO428" s="773" t="s">
        <v>961</v>
      </c>
      <c r="BP428" s="784" t="s">
        <v>961</v>
      </c>
      <c r="BQ428" s="796" t="s">
        <v>1971</v>
      </c>
      <c r="BR428" s="788" t="s">
        <v>1971</v>
      </c>
      <c r="BS428" s="788" t="s">
        <v>1971</v>
      </c>
      <c r="BT428" s="788" t="s">
        <v>1971</v>
      </c>
      <c r="BU428" s="793" t="s">
        <v>1971</v>
      </c>
      <c r="BV428" s="1917">
        <v>69028</v>
      </c>
      <c r="BW428" s="1918">
        <v>79828</v>
      </c>
      <c r="BX428" s="1918">
        <v>91428</v>
      </c>
      <c r="BY428" s="1918">
        <v>103828</v>
      </c>
      <c r="BZ428" s="1918">
        <v>117028</v>
      </c>
      <c r="CA428" s="796" t="s">
        <v>1971</v>
      </c>
      <c r="CB428" s="788" t="s">
        <v>1971</v>
      </c>
      <c r="CC428" s="788" t="s">
        <v>1971</v>
      </c>
      <c r="CD428" s="788" t="s">
        <v>1971</v>
      </c>
      <c r="CE428" s="793" t="s">
        <v>1971</v>
      </c>
      <c r="CF428" s="788" t="s">
        <v>1971</v>
      </c>
      <c r="CG428" s="788" t="s">
        <v>1971</v>
      </c>
      <c r="CH428" s="788" t="s">
        <v>1971</v>
      </c>
      <c r="CI428" s="788" t="s">
        <v>1971</v>
      </c>
      <c r="CJ428" s="793" t="s">
        <v>1971</v>
      </c>
      <c r="CK428" s="1917">
        <v>82209</v>
      </c>
      <c r="CL428" s="1918">
        <v>93709</v>
      </c>
      <c r="CM428" s="1918">
        <v>106709</v>
      </c>
      <c r="CN428" s="1918">
        <v>121209</v>
      </c>
      <c r="CO428" s="1919">
        <v>137209</v>
      </c>
      <c r="CP428" s="796" t="s">
        <v>1971</v>
      </c>
      <c r="CQ428" s="788" t="s">
        <v>1971</v>
      </c>
      <c r="CR428" s="788" t="s">
        <v>1971</v>
      </c>
      <c r="CS428" s="788" t="s">
        <v>1971</v>
      </c>
      <c r="CT428" s="793" t="s">
        <v>1971</v>
      </c>
      <c r="CU428" s="1273">
        <v>-8.8000000000000003E-4</v>
      </c>
      <c r="CV428" s="1272" t="s">
        <v>1971</v>
      </c>
      <c r="CW428" s="1272" t="s">
        <v>1971</v>
      </c>
      <c r="CX428" s="1274" t="s">
        <v>1971</v>
      </c>
      <c r="CY428" s="1272">
        <v>4.4999999999999999E-4</v>
      </c>
      <c r="CZ428" s="1272" t="s">
        <v>1971</v>
      </c>
      <c r="DA428" s="1272" t="s">
        <v>1971</v>
      </c>
      <c r="DB428" s="1274" t="s">
        <v>1971</v>
      </c>
      <c r="DC428" s="773"/>
      <c r="DD428" s="801">
        <v>1</v>
      </c>
      <c r="DE428" s="802"/>
    </row>
    <row r="429" spans="1:109" ht="15.75" customHeight="1">
      <c r="A429" s="760" t="s">
        <v>999</v>
      </c>
      <c r="B429" s="761">
        <v>423</v>
      </c>
      <c r="C429" s="777" t="s">
        <v>3722</v>
      </c>
      <c r="D429" s="761" t="s">
        <v>3704</v>
      </c>
      <c r="E429" s="761" t="s">
        <v>1936</v>
      </c>
      <c r="F429" s="773" t="s">
        <v>3723</v>
      </c>
      <c r="G429" s="778" t="s">
        <v>3724</v>
      </c>
      <c r="H429" s="779" t="s">
        <v>3725</v>
      </c>
      <c r="I429" s="780">
        <v>0.15</v>
      </c>
      <c r="J429" s="781"/>
      <c r="K429" s="781">
        <v>0.85</v>
      </c>
      <c r="L429" s="781"/>
      <c r="M429" s="781"/>
      <c r="N429" s="781"/>
      <c r="O429" s="781"/>
      <c r="P429" s="782"/>
      <c r="Q429" s="783">
        <f t="shared" si="6"/>
        <v>1</v>
      </c>
      <c r="R429" s="777" t="s">
        <v>984</v>
      </c>
      <c r="S429" s="761" t="s">
        <v>964</v>
      </c>
      <c r="T429" s="784" t="s">
        <v>965</v>
      </c>
      <c r="U429" s="761" t="s">
        <v>2135</v>
      </c>
      <c r="V429" s="761" t="s">
        <v>991</v>
      </c>
      <c r="W429" s="761" t="s">
        <v>410</v>
      </c>
      <c r="X429" s="1305">
        <v>0</v>
      </c>
      <c r="Y429" s="809" t="s">
        <v>966</v>
      </c>
      <c r="Z429" s="778"/>
      <c r="AA429" s="773"/>
      <c r="AB429" s="773"/>
      <c r="AC429" s="773"/>
      <c r="AD429" s="773"/>
      <c r="AE429" s="773"/>
      <c r="AF429" s="787"/>
      <c r="AG429" s="788"/>
      <c r="AH429" s="788"/>
      <c r="AI429" s="788"/>
      <c r="AJ429" s="788"/>
      <c r="AK429" s="788"/>
      <c r="AL429" s="788"/>
      <c r="AM429" s="812"/>
      <c r="AN429" s="812"/>
      <c r="AO429" s="788"/>
      <c r="AP429" s="812"/>
      <c r="AQ429" s="1325">
        <v>3</v>
      </c>
      <c r="AR429" s="1263">
        <v>3</v>
      </c>
      <c r="AS429" s="1263">
        <v>3</v>
      </c>
      <c r="AT429" s="1263">
        <v>4</v>
      </c>
      <c r="AU429" s="1306">
        <v>4</v>
      </c>
      <c r="AV429" s="811"/>
      <c r="AW429" s="812"/>
      <c r="AX429" s="812"/>
      <c r="AY429" s="812"/>
      <c r="AZ429" s="812"/>
      <c r="BA429" s="812"/>
      <c r="BB429" s="812"/>
      <c r="BC429" s="812"/>
      <c r="BD429" s="812"/>
      <c r="BE429" s="812"/>
      <c r="BF429" s="812"/>
      <c r="BG429" s="812"/>
      <c r="BH429" s="812"/>
      <c r="BI429" s="812"/>
      <c r="BJ429" s="812"/>
      <c r="BK429" s="813"/>
      <c r="BL429" s="777" t="s">
        <v>961</v>
      </c>
      <c r="BM429" s="773" t="s">
        <v>961</v>
      </c>
      <c r="BN429" s="773" t="s">
        <v>961</v>
      </c>
      <c r="BO429" s="773" t="s">
        <v>961</v>
      </c>
      <c r="BP429" s="784" t="s">
        <v>961</v>
      </c>
      <c r="BQ429" s="796" t="s">
        <v>1971</v>
      </c>
      <c r="BR429" s="788" t="s">
        <v>1971</v>
      </c>
      <c r="BS429" s="788" t="s">
        <v>1971</v>
      </c>
      <c r="BT429" s="788" t="s">
        <v>1971</v>
      </c>
      <c r="BU429" s="793" t="s">
        <v>1971</v>
      </c>
      <c r="BV429" s="794" t="s">
        <v>1971</v>
      </c>
      <c r="BW429" s="795" t="s">
        <v>1971</v>
      </c>
      <c r="BX429" s="795" t="s">
        <v>1971</v>
      </c>
      <c r="BY429" s="795" t="s">
        <v>1971</v>
      </c>
      <c r="BZ429" s="795" t="s">
        <v>1971</v>
      </c>
      <c r="CA429" s="796" t="s">
        <v>1971</v>
      </c>
      <c r="CB429" s="788" t="s">
        <v>1971</v>
      </c>
      <c r="CC429" s="788" t="s">
        <v>1971</v>
      </c>
      <c r="CD429" s="788" t="s">
        <v>1971</v>
      </c>
      <c r="CE429" s="793" t="s">
        <v>1971</v>
      </c>
      <c r="CF429" s="788" t="s">
        <v>1971</v>
      </c>
      <c r="CG429" s="788" t="s">
        <v>1971</v>
      </c>
      <c r="CH429" s="788" t="s">
        <v>1971</v>
      </c>
      <c r="CI429" s="788" t="s">
        <v>1971</v>
      </c>
      <c r="CJ429" s="793" t="s">
        <v>1971</v>
      </c>
      <c r="CK429" s="796" t="s">
        <v>1971</v>
      </c>
      <c r="CL429" s="788" t="s">
        <v>1971</v>
      </c>
      <c r="CM429" s="788" t="s">
        <v>1971</v>
      </c>
      <c r="CN429" s="788" t="s">
        <v>1971</v>
      </c>
      <c r="CO429" s="793" t="s">
        <v>1971</v>
      </c>
      <c r="CP429" s="796" t="s">
        <v>1971</v>
      </c>
      <c r="CQ429" s="788" t="s">
        <v>1971</v>
      </c>
      <c r="CR429" s="788" t="s">
        <v>1971</v>
      </c>
      <c r="CS429" s="788" t="s">
        <v>1971</v>
      </c>
      <c r="CT429" s="793" t="s">
        <v>1971</v>
      </c>
      <c r="CU429" s="1273">
        <v>-1</v>
      </c>
      <c r="CV429" s="1272" t="s">
        <v>1971</v>
      </c>
      <c r="CW429" s="1272" t="s">
        <v>1971</v>
      </c>
      <c r="CX429" s="1274" t="s">
        <v>1971</v>
      </c>
      <c r="CY429" s="1272" t="s">
        <v>1971</v>
      </c>
      <c r="CZ429" s="1272" t="s">
        <v>1971</v>
      </c>
      <c r="DA429" s="1272" t="s">
        <v>1971</v>
      </c>
      <c r="DB429" s="1274" t="s">
        <v>1971</v>
      </c>
      <c r="DC429" s="773"/>
      <c r="DD429" s="801"/>
      <c r="DE429" s="802"/>
    </row>
    <row r="430" spans="1:109" ht="15.75" customHeight="1">
      <c r="A430" s="760" t="s">
        <v>999</v>
      </c>
      <c r="B430" s="761">
        <v>424</v>
      </c>
      <c r="C430" s="777" t="s">
        <v>1146</v>
      </c>
      <c r="D430" s="761" t="s">
        <v>3726</v>
      </c>
      <c r="E430" s="761" t="s">
        <v>1927</v>
      </c>
      <c r="F430" s="773" t="s">
        <v>3727</v>
      </c>
      <c r="G430" s="778" t="s">
        <v>1145</v>
      </c>
      <c r="H430" s="779" t="s">
        <v>3728</v>
      </c>
      <c r="I430" s="780"/>
      <c r="J430" s="781"/>
      <c r="K430" s="781">
        <v>1</v>
      </c>
      <c r="L430" s="781"/>
      <c r="M430" s="781"/>
      <c r="N430" s="781"/>
      <c r="O430" s="781"/>
      <c r="P430" s="782"/>
      <c r="Q430" s="783">
        <f t="shared" si="6"/>
        <v>1</v>
      </c>
      <c r="R430" s="777" t="s">
        <v>988</v>
      </c>
      <c r="S430" s="761" t="s">
        <v>976</v>
      </c>
      <c r="T430" s="784" t="s">
        <v>977</v>
      </c>
      <c r="U430" s="761" t="s">
        <v>2135</v>
      </c>
      <c r="V430" s="761" t="s">
        <v>991</v>
      </c>
      <c r="W430" s="761" t="s">
        <v>410</v>
      </c>
      <c r="X430" s="1305">
        <v>0</v>
      </c>
      <c r="Y430" s="814" t="s">
        <v>966</v>
      </c>
      <c r="Z430" s="778"/>
      <c r="AA430" s="773"/>
      <c r="AB430" s="773"/>
      <c r="AC430" s="773"/>
      <c r="AD430" s="773"/>
      <c r="AE430" s="773"/>
      <c r="AF430" s="787"/>
      <c r="AG430" s="788"/>
      <c r="AH430" s="788"/>
      <c r="AI430" s="788"/>
      <c r="AJ430" s="788"/>
      <c r="AK430" s="788"/>
      <c r="AL430" s="788"/>
      <c r="AM430" s="788"/>
      <c r="AN430" s="788"/>
      <c r="AO430" s="788"/>
      <c r="AP430" s="788"/>
      <c r="AQ430" s="796">
        <v>-8</v>
      </c>
      <c r="AR430" s="788">
        <v>-6</v>
      </c>
      <c r="AS430" s="788">
        <v>-4</v>
      </c>
      <c r="AT430" s="788">
        <v>-2</v>
      </c>
      <c r="AU430" s="793">
        <v>0</v>
      </c>
      <c r="AV430" s="796"/>
      <c r="AW430" s="788"/>
      <c r="AX430" s="788"/>
      <c r="AY430" s="788"/>
      <c r="AZ430" s="788"/>
      <c r="BA430" s="788"/>
      <c r="BB430" s="788"/>
      <c r="BC430" s="788"/>
      <c r="BD430" s="788"/>
      <c r="BE430" s="788"/>
      <c r="BF430" s="788"/>
      <c r="BG430" s="788"/>
      <c r="BH430" s="788"/>
      <c r="BI430" s="788"/>
      <c r="BJ430" s="788"/>
      <c r="BK430" s="793"/>
      <c r="BL430" s="777" t="s">
        <v>961</v>
      </c>
      <c r="BM430" s="773" t="s">
        <v>961</v>
      </c>
      <c r="BN430" s="773" t="s">
        <v>961</v>
      </c>
      <c r="BO430" s="773" t="s">
        <v>961</v>
      </c>
      <c r="BP430" s="784" t="s">
        <v>961</v>
      </c>
      <c r="BQ430" s="796" t="s">
        <v>1971</v>
      </c>
      <c r="BR430" s="788" t="s">
        <v>1971</v>
      </c>
      <c r="BS430" s="788" t="s">
        <v>1971</v>
      </c>
      <c r="BT430" s="788" t="s">
        <v>1971</v>
      </c>
      <c r="BU430" s="793" t="s">
        <v>1971</v>
      </c>
      <c r="BV430" s="794">
        <v>-14</v>
      </c>
      <c r="BW430" s="795">
        <v>-12</v>
      </c>
      <c r="BX430" s="795">
        <v>-10</v>
      </c>
      <c r="BY430" s="795">
        <v>-8</v>
      </c>
      <c r="BZ430" s="795">
        <v>-6</v>
      </c>
      <c r="CA430" s="796" t="s">
        <v>1971</v>
      </c>
      <c r="CB430" s="788" t="s">
        <v>1971</v>
      </c>
      <c r="CC430" s="788" t="s">
        <v>1971</v>
      </c>
      <c r="CD430" s="788" t="s">
        <v>1971</v>
      </c>
      <c r="CE430" s="793" t="s">
        <v>1971</v>
      </c>
      <c r="CF430" s="788" t="s">
        <v>1971</v>
      </c>
      <c r="CG430" s="788" t="s">
        <v>1971</v>
      </c>
      <c r="CH430" s="788" t="s">
        <v>1971</v>
      </c>
      <c r="CI430" s="788" t="s">
        <v>1971</v>
      </c>
      <c r="CJ430" s="793" t="s">
        <v>1971</v>
      </c>
      <c r="CK430" s="796">
        <v>2</v>
      </c>
      <c r="CL430" s="788">
        <v>4</v>
      </c>
      <c r="CM430" s="788">
        <v>6</v>
      </c>
      <c r="CN430" s="788">
        <v>8</v>
      </c>
      <c r="CO430" s="793">
        <v>10</v>
      </c>
      <c r="CP430" s="796" t="s">
        <v>1971</v>
      </c>
      <c r="CQ430" s="788" t="s">
        <v>1971</v>
      </c>
      <c r="CR430" s="788" t="s">
        <v>1971</v>
      </c>
      <c r="CS430" s="788" t="s">
        <v>1971</v>
      </c>
      <c r="CT430" s="793" t="s">
        <v>1971</v>
      </c>
      <c r="CU430" s="1273">
        <v>-0.48499999999999999</v>
      </c>
      <c r="CV430" s="1272" t="s">
        <v>1971</v>
      </c>
      <c r="CW430" s="1272" t="s">
        <v>1971</v>
      </c>
      <c r="CX430" s="1274" t="s">
        <v>1971</v>
      </c>
      <c r="CY430" s="1272">
        <v>0.27600000000000002</v>
      </c>
      <c r="CZ430" s="1272" t="s">
        <v>1971</v>
      </c>
      <c r="DA430" s="1272" t="s">
        <v>1971</v>
      </c>
      <c r="DB430" s="1274" t="s">
        <v>1971</v>
      </c>
      <c r="DC430" s="773"/>
      <c r="DD430" s="801">
        <v>1</v>
      </c>
      <c r="DE430" s="802"/>
    </row>
    <row r="431" spans="1:109" ht="15.75" customHeight="1">
      <c r="A431" s="760" t="s">
        <v>999</v>
      </c>
      <c r="B431" s="761">
        <v>425</v>
      </c>
      <c r="C431" s="777" t="s">
        <v>3729</v>
      </c>
      <c r="D431" s="761" t="s">
        <v>3726</v>
      </c>
      <c r="E431" s="761" t="s">
        <v>1936</v>
      </c>
      <c r="F431" s="773" t="s">
        <v>3730</v>
      </c>
      <c r="G431" s="778" t="s">
        <v>2908</v>
      </c>
      <c r="H431" s="779" t="s">
        <v>3731</v>
      </c>
      <c r="I431" s="780">
        <v>1</v>
      </c>
      <c r="J431" s="781"/>
      <c r="K431" s="781"/>
      <c r="L431" s="781"/>
      <c r="M431" s="781"/>
      <c r="N431" s="781"/>
      <c r="O431" s="781"/>
      <c r="P431" s="782"/>
      <c r="Q431" s="783">
        <f t="shared" si="6"/>
        <v>1</v>
      </c>
      <c r="R431" s="777" t="s">
        <v>988</v>
      </c>
      <c r="S431" s="761" t="s">
        <v>964</v>
      </c>
      <c r="T431" s="784" t="s">
        <v>965</v>
      </c>
      <c r="U431" s="761" t="s">
        <v>2008</v>
      </c>
      <c r="V431" s="761" t="s">
        <v>991</v>
      </c>
      <c r="W431" s="761" t="s">
        <v>3732</v>
      </c>
      <c r="X431" s="1263">
        <v>0</v>
      </c>
      <c r="Y431" s="809" t="s">
        <v>966</v>
      </c>
      <c r="Z431" s="778"/>
      <c r="AA431" s="773"/>
      <c r="AB431" s="773"/>
      <c r="AC431" s="773"/>
      <c r="AD431" s="773"/>
      <c r="AE431" s="773"/>
      <c r="AF431" s="787"/>
      <c r="AG431" s="788"/>
      <c r="AH431" s="788"/>
      <c r="AI431" s="788"/>
      <c r="AJ431" s="788"/>
      <c r="AK431" s="788"/>
      <c r="AL431" s="788"/>
      <c r="AM431" s="788"/>
      <c r="AN431" s="788"/>
      <c r="AO431" s="788"/>
      <c r="AP431" s="788"/>
      <c r="AQ431" s="904">
        <v>365</v>
      </c>
      <c r="AR431" s="902">
        <v>365</v>
      </c>
      <c r="AS431" s="902">
        <v>365</v>
      </c>
      <c r="AT431" s="902">
        <v>365</v>
      </c>
      <c r="AU431" s="903">
        <v>365</v>
      </c>
      <c r="AV431" s="904"/>
      <c r="AW431" s="902"/>
      <c r="AX431" s="902"/>
      <c r="AY431" s="902"/>
      <c r="AZ431" s="902"/>
      <c r="BA431" s="902"/>
      <c r="BB431" s="902"/>
      <c r="BC431" s="902"/>
      <c r="BD431" s="902"/>
      <c r="BE431" s="902"/>
      <c r="BF431" s="902"/>
      <c r="BG431" s="902"/>
      <c r="BH431" s="902"/>
      <c r="BI431" s="902"/>
      <c r="BJ431" s="902"/>
      <c r="BK431" s="903"/>
      <c r="BL431" s="777" t="s">
        <v>961</v>
      </c>
      <c r="BM431" s="773" t="s">
        <v>961</v>
      </c>
      <c r="BN431" s="773" t="s">
        <v>961</v>
      </c>
      <c r="BO431" s="773" t="s">
        <v>961</v>
      </c>
      <c r="BP431" s="784" t="s">
        <v>961</v>
      </c>
      <c r="BQ431" s="796" t="s">
        <v>1971</v>
      </c>
      <c r="BR431" s="788" t="s">
        <v>1971</v>
      </c>
      <c r="BS431" s="788" t="s">
        <v>1971</v>
      </c>
      <c r="BT431" s="788" t="s">
        <v>1971</v>
      </c>
      <c r="BU431" s="793" t="s">
        <v>1971</v>
      </c>
      <c r="BV431" s="794" t="s">
        <v>1971</v>
      </c>
      <c r="BW431" s="795" t="s">
        <v>1971</v>
      </c>
      <c r="BX431" s="795" t="s">
        <v>1971</v>
      </c>
      <c r="BY431" s="795" t="s">
        <v>1971</v>
      </c>
      <c r="BZ431" s="795" t="s">
        <v>1971</v>
      </c>
      <c r="CA431" s="796" t="s">
        <v>1971</v>
      </c>
      <c r="CB431" s="788" t="s">
        <v>1971</v>
      </c>
      <c r="CC431" s="788" t="s">
        <v>1971</v>
      </c>
      <c r="CD431" s="788" t="s">
        <v>1971</v>
      </c>
      <c r="CE431" s="793" t="s">
        <v>1971</v>
      </c>
      <c r="CF431" s="788" t="s">
        <v>1971</v>
      </c>
      <c r="CG431" s="788" t="s">
        <v>1971</v>
      </c>
      <c r="CH431" s="788" t="s">
        <v>1971</v>
      </c>
      <c r="CI431" s="788" t="s">
        <v>1971</v>
      </c>
      <c r="CJ431" s="788" t="s">
        <v>1971</v>
      </c>
      <c r="CK431" s="796" t="s">
        <v>1971</v>
      </c>
      <c r="CL431" s="788" t="s">
        <v>1971</v>
      </c>
      <c r="CM431" s="788" t="s">
        <v>1971</v>
      </c>
      <c r="CN431" s="788" t="s">
        <v>1971</v>
      </c>
      <c r="CO431" s="793" t="s">
        <v>1971</v>
      </c>
      <c r="CP431" s="796" t="s">
        <v>1971</v>
      </c>
      <c r="CQ431" s="788" t="s">
        <v>1971</v>
      </c>
      <c r="CR431" s="788" t="s">
        <v>1971</v>
      </c>
      <c r="CS431" s="788" t="s">
        <v>1971</v>
      </c>
      <c r="CT431" s="793" t="s">
        <v>1971</v>
      </c>
      <c r="CU431" s="1273">
        <v>-3.8999999999999999E-4</v>
      </c>
      <c r="CV431" s="1272" t="s">
        <v>1971</v>
      </c>
      <c r="CW431" s="1272" t="s">
        <v>1971</v>
      </c>
      <c r="CX431" s="1274" t="s">
        <v>1971</v>
      </c>
      <c r="CY431" s="1272">
        <v>2.1000000000000001E-4</v>
      </c>
      <c r="CZ431" s="1272" t="s">
        <v>1971</v>
      </c>
      <c r="DA431" s="1272" t="s">
        <v>1971</v>
      </c>
      <c r="DB431" s="1274" t="s">
        <v>1971</v>
      </c>
      <c r="DC431" s="773" t="s">
        <v>973</v>
      </c>
      <c r="DD431" s="801">
        <v>1</v>
      </c>
      <c r="DE431" s="802"/>
    </row>
    <row r="432" spans="1:109" ht="15.75" customHeight="1">
      <c r="A432" s="760" t="s">
        <v>999</v>
      </c>
      <c r="B432" s="761">
        <v>426</v>
      </c>
      <c r="C432" s="777" t="s">
        <v>3733</v>
      </c>
      <c r="D432" s="761" t="s">
        <v>3734</v>
      </c>
      <c r="E432" s="761" t="s">
        <v>1936</v>
      </c>
      <c r="F432" s="773" t="s">
        <v>3735</v>
      </c>
      <c r="G432" s="778" t="s">
        <v>3736</v>
      </c>
      <c r="H432" s="779" t="s">
        <v>3737</v>
      </c>
      <c r="I432" s="780"/>
      <c r="J432" s="781"/>
      <c r="K432" s="781"/>
      <c r="L432" s="781"/>
      <c r="M432" s="781">
        <v>1</v>
      </c>
      <c r="N432" s="781"/>
      <c r="O432" s="781"/>
      <c r="P432" s="782"/>
      <c r="Q432" s="783">
        <f t="shared" si="6"/>
        <v>1</v>
      </c>
      <c r="R432" s="777" t="s">
        <v>963</v>
      </c>
      <c r="S432" s="761"/>
      <c r="T432" s="784"/>
      <c r="U432" s="761" t="s">
        <v>1990</v>
      </c>
      <c r="V432" s="761" t="s">
        <v>991</v>
      </c>
      <c r="W432" s="761" t="s">
        <v>410</v>
      </c>
      <c r="X432" s="1263">
        <v>0</v>
      </c>
      <c r="Y432" s="807" t="s">
        <v>966</v>
      </c>
      <c r="Z432" s="778"/>
      <c r="AA432" s="773"/>
      <c r="AB432" s="773"/>
      <c r="AC432" s="773"/>
      <c r="AD432" s="773"/>
      <c r="AE432" s="773"/>
      <c r="AF432" s="787"/>
      <c r="AG432" s="785"/>
      <c r="AH432" s="785"/>
      <c r="AI432" s="785"/>
      <c r="AJ432" s="785"/>
      <c r="AK432" s="785"/>
      <c r="AL432" s="785"/>
      <c r="AM432" s="785"/>
      <c r="AN432" s="785"/>
      <c r="AO432" s="785"/>
      <c r="AP432" s="785"/>
      <c r="AQ432" s="815">
        <v>161332</v>
      </c>
      <c r="AR432" s="785">
        <v>183364</v>
      </c>
      <c r="AS432" s="785">
        <v>204655</v>
      </c>
      <c r="AT432" s="785">
        <v>225705</v>
      </c>
      <c r="AU432" s="829">
        <v>245964</v>
      </c>
      <c r="AV432" s="815"/>
      <c r="AW432" s="785"/>
      <c r="AX432" s="785"/>
      <c r="AY432" s="785"/>
      <c r="AZ432" s="785"/>
      <c r="BA432" s="785"/>
      <c r="BB432" s="785"/>
      <c r="BC432" s="785"/>
      <c r="BD432" s="785"/>
      <c r="BE432" s="785"/>
      <c r="BF432" s="785"/>
      <c r="BG432" s="785"/>
      <c r="BH432" s="785"/>
      <c r="BI432" s="785"/>
      <c r="BJ432" s="785"/>
      <c r="BK432" s="829"/>
      <c r="BL432" s="777"/>
      <c r="BM432" s="773"/>
      <c r="BN432" s="773"/>
      <c r="BO432" s="773"/>
      <c r="BP432" s="784"/>
      <c r="BQ432" s="796" t="s">
        <v>1971</v>
      </c>
      <c r="BR432" s="788" t="s">
        <v>1971</v>
      </c>
      <c r="BS432" s="788" t="s">
        <v>1971</v>
      </c>
      <c r="BT432" s="788" t="s">
        <v>1971</v>
      </c>
      <c r="BU432" s="793" t="s">
        <v>1971</v>
      </c>
      <c r="BV432" s="794" t="s">
        <v>1971</v>
      </c>
      <c r="BW432" s="795" t="s">
        <v>1971</v>
      </c>
      <c r="BX432" s="795" t="s">
        <v>1971</v>
      </c>
      <c r="BY432" s="795" t="s">
        <v>1971</v>
      </c>
      <c r="BZ432" s="795" t="s">
        <v>1971</v>
      </c>
      <c r="CA432" s="796" t="s">
        <v>1971</v>
      </c>
      <c r="CB432" s="788" t="s">
        <v>1971</v>
      </c>
      <c r="CC432" s="788" t="s">
        <v>1971</v>
      </c>
      <c r="CD432" s="788" t="s">
        <v>1971</v>
      </c>
      <c r="CE432" s="793" t="s">
        <v>1971</v>
      </c>
      <c r="CF432" s="788" t="s">
        <v>1971</v>
      </c>
      <c r="CG432" s="788" t="s">
        <v>1971</v>
      </c>
      <c r="CH432" s="788" t="s">
        <v>1971</v>
      </c>
      <c r="CI432" s="788" t="s">
        <v>1971</v>
      </c>
      <c r="CJ432" s="793" t="s">
        <v>1971</v>
      </c>
      <c r="CK432" s="796" t="s">
        <v>1971</v>
      </c>
      <c r="CL432" s="788" t="s">
        <v>1971</v>
      </c>
      <c r="CM432" s="788" t="s">
        <v>1971</v>
      </c>
      <c r="CN432" s="788" t="s">
        <v>1971</v>
      </c>
      <c r="CO432" s="793" t="s">
        <v>1971</v>
      </c>
      <c r="CP432" s="796" t="s">
        <v>1971</v>
      </c>
      <c r="CQ432" s="788" t="s">
        <v>1971</v>
      </c>
      <c r="CR432" s="788" t="s">
        <v>1971</v>
      </c>
      <c r="CS432" s="788" t="s">
        <v>1971</v>
      </c>
      <c r="CT432" s="793" t="s">
        <v>1971</v>
      </c>
      <c r="CU432" s="1273" t="s">
        <v>1971</v>
      </c>
      <c r="CV432" s="1272" t="s">
        <v>1971</v>
      </c>
      <c r="CW432" s="1272" t="s">
        <v>1971</v>
      </c>
      <c r="CX432" s="1274" t="s">
        <v>1971</v>
      </c>
      <c r="CY432" s="1272" t="s">
        <v>1971</v>
      </c>
      <c r="CZ432" s="1272" t="s">
        <v>1971</v>
      </c>
      <c r="DA432" s="1272" t="s">
        <v>1971</v>
      </c>
      <c r="DB432" s="1274" t="s">
        <v>1971</v>
      </c>
      <c r="DC432" s="773"/>
      <c r="DD432" s="801">
        <v>1</v>
      </c>
      <c r="DE432" s="802"/>
    </row>
    <row r="433" spans="1:109" ht="15.75" customHeight="1">
      <c r="A433" s="760" t="s">
        <v>999</v>
      </c>
      <c r="B433" s="761">
        <v>427</v>
      </c>
      <c r="C433" s="777" t="s">
        <v>3738</v>
      </c>
      <c r="D433" s="761" t="s">
        <v>3734</v>
      </c>
      <c r="E433" s="761" t="s">
        <v>1920</v>
      </c>
      <c r="F433" s="773" t="s">
        <v>3739</v>
      </c>
      <c r="G433" s="778" t="s">
        <v>3740</v>
      </c>
      <c r="H433" s="779" t="s">
        <v>3741</v>
      </c>
      <c r="I433" s="780"/>
      <c r="J433" s="781"/>
      <c r="K433" s="781"/>
      <c r="L433" s="781"/>
      <c r="M433" s="781">
        <v>1</v>
      </c>
      <c r="N433" s="781"/>
      <c r="O433" s="781"/>
      <c r="P433" s="782"/>
      <c r="Q433" s="783">
        <f t="shared" si="6"/>
        <v>1</v>
      </c>
      <c r="R433" s="777" t="s">
        <v>963</v>
      </c>
      <c r="S433" s="761"/>
      <c r="T433" s="784"/>
      <c r="U433" s="761" t="s">
        <v>2146</v>
      </c>
      <c r="V433" s="761" t="s">
        <v>991</v>
      </c>
      <c r="W433" s="761" t="s">
        <v>410</v>
      </c>
      <c r="X433" s="1263">
        <v>0</v>
      </c>
      <c r="Y433" s="807" t="s">
        <v>966</v>
      </c>
      <c r="Z433" s="778"/>
      <c r="AA433" s="773"/>
      <c r="AB433" s="773"/>
      <c r="AC433" s="773"/>
      <c r="AD433" s="773"/>
      <c r="AE433" s="773"/>
      <c r="AF433" s="787"/>
      <c r="AG433" s="785"/>
      <c r="AH433" s="785"/>
      <c r="AI433" s="785"/>
      <c r="AJ433" s="785"/>
      <c r="AK433" s="785"/>
      <c r="AL433" s="785"/>
      <c r="AM433" s="785"/>
      <c r="AN433" s="785"/>
      <c r="AO433" s="785"/>
      <c r="AP433" s="785"/>
      <c r="AQ433" s="815">
        <v>27000</v>
      </c>
      <c r="AR433" s="785">
        <v>30000</v>
      </c>
      <c r="AS433" s="785">
        <v>33000</v>
      </c>
      <c r="AT433" s="785">
        <v>40000</v>
      </c>
      <c r="AU433" s="829">
        <v>50000</v>
      </c>
      <c r="AV433" s="815"/>
      <c r="AW433" s="785"/>
      <c r="AX433" s="785"/>
      <c r="AY433" s="785"/>
      <c r="AZ433" s="785"/>
      <c r="BA433" s="785"/>
      <c r="BB433" s="785"/>
      <c r="BC433" s="785"/>
      <c r="BD433" s="785"/>
      <c r="BE433" s="785"/>
      <c r="BF433" s="785"/>
      <c r="BG433" s="785"/>
      <c r="BH433" s="785"/>
      <c r="BI433" s="785"/>
      <c r="BJ433" s="785"/>
      <c r="BK433" s="829"/>
      <c r="BL433" s="777"/>
      <c r="BM433" s="773"/>
      <c r="BN433" s="773"/>
      <c r="BO433" s="773"/>
      <c r="BP433" s="784"/>
      <c r="BQ433" s="796" t="s">
        <v>1971</v>
      </c>
      <c r="BR433" s="788" t="s">
        <v>1971</v>
      </c>
      <c r="BS433" s="788" t="s">
        <v>1971</v>
      </c>
      <c r="BT433" s="788" t="s">
        <v>1971</v>
      </c>
      <c r="BU433" s="793" t="s">
        <v>1971</v>
      </c>
      <c r="BV433" s="794" t="s">
        <v>1971</v>
      </c>
      <c r="BW433" s="795" t="s">
        <v>1971</v>
      </c>
      <c r="BX433" s="795" t="s">
        <v>1971</v>
      </c>
      <c r="BY433" s="795" t="s">
        <v>1971</v>
      </c>
      <c r="BZ433" s="795" t="s">
        <v>1971</v>
      </c>
      <c r="CA433" s="904" t="s">
        <v>1971</v>
      </c>
      <c r="CB433" s="902" t="s">
        <v>1971</v>
      </c>
      <c r="CC433" s="902" t="s">
        <v>1971</v>
      </c>
      <c r="CD433" s="788" t="s">
        <v>1971</v>
      </c>
      <c r="CE433" s="793" t="s">
        <v>1971</v>
      </c>
      <c r="CF433" s="788" t="s">
        <v>1971</v>
      </c>
      <c r="CG433" s="788" t="s">
        <v>1971</v>
      </c>
      <c r="CH433" s="788" t="s">
        <v>1971</v>
      </c>
      <c r="CI433" s="788" t="s">
        <v>1971</v>
      </c>
      <c r="CJ433" s="793" t="s">
        <v>1971</v>
      </c>
      <c r="CK433" s="796" t="s">
        <v>1971</v>
      </c>
      <c r="CL433" s="788" t="s">
        <v>1971</v>
      </c>
      <c r="CM433" s="788" t="s">
        <v>1971</v>
      </c>
      <c r="CN433" s="788" t="s">
        <v>1971</v>
      </c>
      <c r="CO433" s="793" t="s">
        <v>1971</v>
      </c>
      <c r="CP433" s="796" t="s">
        <v>1971</v>
      </c>
      <c r="CQ433" s="788" t="s">
        <v>1971</v>
      </c>
      <c r="CR433" s="788" t="s">
        <v>1971</v>
      </c>
      <c r="CS433" s="788" t="s">
        <v>1971</v>
      </c>
      <c r="CT433" s="793" t="s">
        <v>1971</v>
      </c>
      <c r="CU433" s="1273" t="s">
        <v>1971</v>
      </c>
      <c r="CV433" s="1272" t="s">
        <v>1971</v>
      </c>
      <c r="CW433" s="1272" t="s">
        <v>1971</v>
      </c>
      <c r="CX433" s="1274" t="s">
        <v>1971</v>
      </c>
      <c r="CY433" s="1272" t="s">
        <v>1971</v>
      </c>
      <c r="CZ433" s="1272" t="s">
        <v>1971</v>
      </c>
      <c r="DA433" s="1272" t="s">
        <v>1971</v>
      </c>
      <c r="DB433" s="1274" t="s">
        <v>1971</v>
      </c>
      <c r="DC433" s="773"/>
      <c r="DD433" s="801">
        <v>1</v>
      </c>
      <c r="DE433" s="802"/>
    </row>
    <row r="434" spans="1:109" ht="15.75" customHeight="1">
      <c r="A434" s="760" t="s">
        <v>999</v>
      </c>
      <c r="B434" s="761">
        <v>428</v>
      </c>
      <c r="C434" s="777" t="s">
        <v>3742</v>
      </c>
      <c r="D434" s="761" t="s">
        <v>3734</v>
      </c>
      <c r="E434" s="761" t="s">
        <v>1936</v>
      </c>
      <c r="F434" s="773" t="s">
        <v>3743</v>
      </c>
      <c r="G434" s="778" t="s">
        <v>3744</v>
      </c>
      <c r="H434" s="779" t="s">
        <v>3745</v>
      </c>
      <c r="I434" s="780"/>
      <c r="J434" s="781"/>
      <c r="K434" s="781"/>
      <c r="L434" s="781"/>
      <c r="M434" s="781">
        <v>1</v>
      </c>
      <c r="N434" s="781"/>
      <c r="O434" s="781"/>
      <c r="P434" s="782"/>
      <c r="Q434" s="783">
        <f t="shared" si="6"/>
        <v>1</v>
      </c>
      <c r="R434" s="777" t="s">
        <v>963</v>
      </c>
      <c r="S434" s="761"/>
      <c r="T434" s="784"/>
      <c r="U434" s="761" t="s">
        <v>2146</v>
      </c>
      <c r="V434" s="761" t="s">
        <v>293</v>
      </c>
      <c r="W434" s="761" t="s">
        <v>1061</v>
      </c>
      <c r="X434" s="817">
        <v>2</v>
      </c>
      <c r="Y434" s="807" t="s">
        <v>978</v>
      </c>
      <c r="Z434" s="778"/>
      <c r="AA434" s="773"/>
      <c r="AB434" s="773"/>
      <c r="AC434" s="773"/>
      <c r="AD434" s="773"/>
      <c r="AE434" s="773"/>
      <c r="AF434" s="787"/>
      <c r="AG434" s="788"/>
      <c r="AH434" s="788"/>
      <c r="AI434" s="788"/>
      <c r="AJ434" s="788"/>
      <c r="AK434" s="788"/>
      <c r="AL434" s="788"/>
      <c r="AM434" s="788"/>
      <c r="AN434" s="788"/>
      <c r="AO434" s="788"/>
      <c r="AP434" s="788"/>
      <c r="AQ434" s="796">
        <v>0.91</v>
      </c>
      <c r="AR434" s="788">
        <v>0.89</v>
      </c>
      <c r="AS434" s="788">
        <v>0.87</v>
      </c>
      <c r="AT434" s="788">
        <v>0.85</v>
      </c>
      <c r="AU434" s="793">
        <v>0.84</v>
      </c>
      <c r="AV434" s="796"/>
      <c r="AW434" s="788"/>
      <c r="AX434" s="788"/>
      <c r="AY434" s="788"/>
      <c r="AZ434" s="788"/>
      <c r="BA434" s="788"/>
      <c r="BB434" s="788"/>
      <c r="BC434" s="788"/>
      <c r="BD434" s="788"/>
      <c r="BE434" s="788"/>
      <c r="BF434" s="788"/>
      <c r="BG434" s="788"/>
      <c r="BH434" s="788"/>
      <c r="BI434" s="788"/>
      <c r="BJ434" s="788"/>
      <c r="BK434" s="793"/>
      <c r="BL434" s="777"/>
      <c r="BM434" s="773"/>
      <c r="BN434" s="773"/>
      <c r="BO434" s="773"/>
      <c r="BP434" s="784"/>
      <c r="BQ434" s="796" t="s">
        <v>1971</v>
      </c>
      <c r="BR434" s="788" t="s">
        <v>1971</v>
      </c>
      <c r="BS434" s="788" t="s">
        <v>1971</v>
      </c>
      <c r="BT434" s="788" t="s">
        <v>1971</v>
      </c>
      <c r="BU434" s="793" t="s">
        <v>1971</v>
      </c>
      <c r="BV434" s="794" t="s">
        <v>1971</v>
      </c>
      <c r="BW434" s="795" t="s">
        <v>1971</v>
      </c>
      <c r="BX434" s="795" t="s">
        <v>1971</v>
      </c>
      <c r="BY434" s="795" t="s">
        <v>1971</v>
      </c>
      <c r="BZ434" s="795" t="s">
        <v>1971</v>
      </c>
      <c r="CA434" s="904" t="s">
        <v>1971</v>
      </c>
      <c r="CB434" s="902" t="s">
        <v>1971</v>
      </c>
      <c r="CC434" s="902" t="s">
        <v>1971</v>
      </c>
      <c r="CD434" s="788" t="s">
        <v>1971</v>
      </c>
      <c r="CE434" s="793" t="s">
        <v>1971</v>
      </c>
      <c r="CF434" s="788" t="s">
        <v>1971</v>
      </c>
      <c r="CG434" s="788" t="s">
        <v>1971</v>
      </c>
      <c r="CH434" s="788" t="s">
        <v>1971</v>
      </c>
      <c r="CI434" s="788" t="s">
        <v>1971</v>
      </c>
      <c r="CJ434" s="793" t="s">
        <v>1971</v>
      </c>
      <c r="CK434" s="796" t="s">
        <v>1971</v>
      </c>
      <c r="CL434" s="788" t="s">
        <v>1971</v>
      </c>
      <c r="CM434" s="788" t="s">
        <v>1971</v>
      </c>
      <c r="CN434" s="788" t="s">
        <v>1971</v>
      </c>
      <c r="CO434" s="793" t="s">
        <v>1971</v>
      </c>
      <c r="CP434" s="796" t="s">
        <v>1971</v>
      </c>
      <c r="CQ434" s="788" t="s">
        <v>1971</v>
      </c>
      <c r="CR434" s="788" t="s">
        <v>1971</v>
      </c>
      <c r="CS434" s="788" t="s">
        <v>1971</v>
      </c>
      <c r="CT434" s="793" t="s">
        <v>1971</v>
      </c>
      <c r="CU434" s="1273" t="s">
        <v>1971</v>
      </c>
      <c r="CV434" s="1272" t="s">
        <v>1971</v>
      </c>
      <c r="CW434" s="1272" t="s">
        <v>1971</v>
      </c>
      <c r="CX434" s="1274" t="s">
        <v>1971</v>
      </c>
      <c r="CY434" s="1272" t="s">
        <v>1971</v>
      </c>
      <c r="CZ434" s="1272" t="s">
        <v>1971</v>
      </c>
      <c r="DA434" s="1272" t="s">
        <v>1971</v>
      </c>
      <c r="DB434" s="1274" t="s">
        <v>1971</v>
      </c>
      <c r="DC434" s="773"/>
      <c r="DD434" s="801">
        <v>1</v>
      </c>
      <c r="DE434" s="802"/>
    </row>
    <row r="435" spans="1:109" ht="15.75" customHeight="1">
      <c r="A435" s="760" t="s">
        <v>999</v>
      </c>
      <c r="B435" s="761">
        <v>429</v>
      </c>
      <c r="C435" s="777" t="s">
        <v>3746</v>
      </c>
      <c r="D435" s="761" t="s">
        <v>3734</v>
      </c>
      <c r="E435" s="761" t="s">
        <v>1936</v>
      </c>
      <c r="F435" s="773" t="s">
        <v>3747</v>
      </c>
      <c r="G435" s="778" t="s">
        <v>3748</v>
      </c>
      <c r="H435" s="779" t="s">
        <v>3749</v>
      </c>
      <c r="I435" s="780"/>
      <c r="J435" s="781"/>
      <c r="K435" s="781"/>
      <c r="L435" s="781"/>
      <c r="M435" s="781">
        <v>1</v>
      </c>
      <c r="N435" s="781"/>
      <c r="O435" s="781"/>
      <c r="P435" s="782"/>
      <c r="Q435" s="783">
        <f t="shared" si="6"/>
        <v>1</v>
      </c>
      <c r="R435" s="777" t="s">
        <v>963</v>
      </c>
      <c r="S435" s="761"/>
      <c r="T435" s="784"/>
      <c r="U435" s="761" t="s">
        <v>2146</v>
      </c>
      <c r="V435" s="761" t="s">
        <v>293</v>
      </c>
      <c r="W435" s="761" t="s">
        <v>1061</v>
      </c>
      <c r="X435" s="817">
        <v>1</v>
      </c>
      <c r="Y435" s="807" t="s">
        <v>966</v>
      </c>
      <c r="Z435" s="778"/>
      <c r="AA435" s="773"/>
      <c r="AB435" s="773"/>
      <c r="AC435" s="773"/>
      <c r="AD435" s="773"/>
      <c r="AE435" s="773"/>
      <c r="AF435" s="787"/>
      <c r="AG435" s="788"/>
      <c r="AH435" s="788"/>
      <c r="AI435" s="788"/>
      <c r="AJ435" s="788"/>
      <c r="AK435" s="788"/>
      <c r="AL435" s="788"/>
      <c r="AM435" s="788"/>
      <c r="AN435" s="788"/>
      <c r="AO435" s="788"/>
      <c r="AP435" s="902"/>
      <c r="AQ435" s="904">
        <v>89</v>
      </c>
      <c r="AR435" s="902">
        <v>92.8</v>
      </c>
      <c r="AS435" s="902">
        <v>95.2</v>
      </c>
      <c r="AT435" s="902">
        <v>97.6</v>
      </c>
      <c r="AU435" s="903">
        <v>100</v>
      </c>
      <c r="AV435" s="904"/>
      <c r="AW435" s="902"/>
      <c r="AX435" s="902"/>
      <c r="AY435" s="902"/>
      <c r="AZ435" s="902"/>
      <c r="BA435" s="902"/>
      <c r="BB435" s="902"/>
      <c r="BC435" s="902"/>
      <c r="BD435" s="902"/>
      <c r="BE435" s="902"/>
      <c r="BF435" s="902"/>
      <c r="BG435" s="902"/>
      <c r="BH435" s="902"/>
      <c r="BI435" s="902"/>
      <c r="BJ435" s="902"/>
      <c r="BK435" s="903"/>
      <c r="BL435" s="777"/>
      <c r="BM435" s="773"/>
      <c r="BN435" s="773"/>
      <c r="BO435" s="773"/>
      <c r="BP435" s="784"/>
      <c r="BQ435" s="796" t="s">
        <v>1971</v>
      </c>
      <c r="BR435" s="788" t="s">
        <v>1971</v>
      </c>
      <c r="BS435" s="788" t="s">
        <v>1971</v>
      </c>
      <c r="BT435" s="788" t="s">
        <v>1971</v>
      </c>
      <c r="BU435" s="793" t="s">
        <v>1971</v>
      </c>
      <c r="BV435" s="794" t="s">
        <v>1971</v>
      </c>
      <c r="BW435" s="795" t="s">
        <v>1971</v>
      </c>
      <c r="BX435" s="795" t="s">
        <v>1971</v>
      </c>
      <c r="BY435" s="795" t="s">
        <v>1971</v>
      </c>
      <c r="BZ435" s="795" t="s">
        <v>1971</v>
      </c>
      <c r="CA435" s="796" t="s">
        <v>1971</v>
      </c>
      <c r="CB435" s="788" t="s">
        <v>1971</v>
      </c>
      <c r="CC435" s="788" t="s">
        <v>1971</v>
      </c>
      <c r="CD435" s="788" t="s">
        <v>1971</v>
      </c>
      <c r="CE435" s="793" t="s">
        <v>1971</v>
      </c>
      <c r="CF435" s="788" t="s">
        <v>1971</v>
      </c>
      <c r="CG435" s="788" t="s">
        <v>1971</v>
      </c>
      <c r="CH435" s="788" t="s">
        <v>1971</v>
      </c>
      <c r="CI435" s="788" t="s">
        <v>1971</v>
      </c>
      <c r="CJ435" s="793" t="s">
        <v>1971</v>
      </c>
      <c r="CK435" s="796" t="s">
        <v>1971</v>
      </c>
      <c r="CL435" s="788" t="s">
        <v>1971</v>
      </c>
      <c r="CM435" s="788" t="s">
        <v>1971</v>
      </c>
      <c r="CN435" s="788" t="s">
        <v>1971</v>
      </c>
      <c r="CO435" s="793" t="s">
        <v>1971</v>
      </c>
      <c r="CP435" s="796" t="s">
        <v>1971</v>
      </c>
      <c r="CQ435" s="788" t="s">
        <v>1971</v>
      </c>
      <c r="CR435" s="788" t="s">
        <v>1971</v>
      </c>
      <c r="CS435" s="788" t="s">
        <v>1971</v>
      </c>
      <c r="CT435" s="793" t="s">
        <v>1971</v>
      </c>
      <c r="CU435" s="1273" t="s">
        <v>1971</v>
      </c>
      <c r="CV435" s="1272" t="s">
        <v>1971</v>
      </c>
      <c r="CW435" s="1272" t="s">
        <v>1971</v>
      </c>
      <c r="CX435" s="1274" t="s">
        <v>1971</v>
      </c>
      <c r="CY435" s="1272" t="s">
        <v>1971</v>
      </c>
      <c r="CZ435" s="1272" t="s">
        <v>1971</v>
      </c>
      <c r="DA435" s="1272" t="s">
        <v>1971</v>
      </c>
      <c r="DB435" s="1274" t="s">
        <v>1971</v>
      </c>
      <c r="DC435" s="773"/>
      <c r="DD435" s="801">
        <v>1</v>
      </c>
      <c r="DE435" s="802"/>
    </row>
    <row r="436" spans="1:109" ht="15.75" customHeight="1">
      <c r="A436" s="760" t="s">
        <v>999</v>
      </c>
      <c r="B436" s="761">
        <v>430</v>
      </c>
      <c r="C436" s="777" t="s">
        <v>3750</v>
      </c>
      <c r="D436" s="761" t="s">
        <v>3585</v>
      </c>
      <c r="E436" s="761" t="s">
        <v>1936</v>
      </c>
      <c r="F436" s="773" t="s">
        <v>3751</v>
      </c>
      <c r="G436" s="778" t="s">
        <v>3752</v>
      </c>
      <c r="H436" s="779" t="s">
        <v>3753</v>
      </c>
      <c r="I436" s="780"/>
      <c r="J436" s="781">
        <v>1</v>
      </c>
      <c r="K436" s="781"/>
      <c r="L436" s="781"/>
      <c r="M436" s="781"/>
      <c r="N436" s="781"/>
      <c r="O436" s="781"/>
      <c r="P436" s="782"/>
      <c r="Q436" s="783">
        <f t="shared" si="6"/>
        <v>1</v>
      </c>
      <c r="R436" s="777" t="s">
        <v>984</v>
      </c>
      <c r="S436" s="761" t="s">
        <v>964</v>
      </c>
      <c r="T436" s="784" t="s">
        <v>977</v>
      </c>
      <c r="U436" s="761" t="s">
        <v>1955</v>
      </c>
      <c r="V436" s="761" t="s">
        <v>1030</v>
      </c>
      <c r="W436" s="761" t="s">
        <v>3753</v>
      </c>
      <c r="X436" s="1306">
        <v>0</v>
      </c>
      <c r="Y436" s="809" t="s">
        <v>978</v>
      </c>
      <c r="Z436" s="778"/>
      <c r="AA436" s="773"/>
      <c r="AB436" s="773"/>
      <c r="AC436" s="773"/>
      <c r="AD436" s="773"/>
      <c r="AE436" s="773"/>
      <c r="AF436" s="787"/>
      <c r="AG436" s="788"/>
      <c r="AH436" s="788"/>
      <c r="AI436" s="788"/>
      <c r="AJ436" s="788"/>
      <c r="AK436" s="788"/>
      <c r="AL436" s="788"/>
      <c r="AM436" s="788"/>
      <c r="AN436" s="788"/>
      <c r="AO436" s="788"/>
      <c r="AP436" s="788"/>
      <c r="AQ436" s="796" t="s">
        <v>874</v>
      </c>
      <c r="AR436" s="788" t="s">
        <v>874</v>
      </c>
      <c r="AS436" s="788">
        <v>0</v>
      </c>
      <c r="AT436" s="788">
        <v>0</v>
      </c>
      <c r="AU436" s="793">
        <v>0</v>
      </c>
      <c r="AV436" s="796"/>
      <c r="AW436" s="788"/>
      <c r="AX436" s="788"/>
      <c r="AY436" s="788"/>
      <c r="AZ436" s="788"/>
      <c r="BA436" s="788"/>
      <c r="BB436" s="788"/>
      <c r="BC436" s="788"/>
      <c r="BD436" s="788"/>
      <c r="BE436" s="788"/>
      <c r="BF436" s="788"/>
      <c r="BG436" s="788"/>
      <c r="BH436" s="788"/>
      <c r="BI436" s="788"/>
      <c r="BJ436" s="788"/>
      <c r="BK436" s="793"/>
      <c r="BL436" s="777"/>
      <c r="BM436" s="773"/>
      <c r="BN436" s="773"/>
      <c r="BO436" s="773"/>
      <c r="BP436" s="784" t="s">
        <v>961</v>
      </c>
      <c r="BQ436" s="796" t="s">
        <v>1971</v>
      </c>
      <c r="BR436" s="788" t="s">
        <v>1971</v>
      </c>
      <c r="BS436" s="788" t="s">
        <v>1971</v>
      </c>
      <c r="BT436" s="788" t="s">
        <v>1971</v>
      </c>
      <c r="BU436" s="793" t="s">
        <v>1971</v>
      </c>
      <c r="BV436" s="794" t="s">
        <v>1971</v>
      </c>
      <c r="BW436" s="795" t="s">
        <v>1971</v>
      </c>
      <c r="BX436" s="795" t="s">
        <v>1971</v>
      </c>
      <c r="BY436" s="795" t="s">
        <v>1971</v>
      </c>
      <c r="BZ436" s="795" t="s">
        <v>1971</v>
      </c>
      <c r="CA436" s="796" t="s">
        <v>1971</v>
      </c>
      <c r="CB436" s="788" t="s">
        <v>1971</v>
      </c>
      <c r="CC436" s="788" t="s">
        <v>1971</v>
      </c>
      <c r="CD436" s="788" t="s">
        <v>1971</v>
      </c>
      <c r="CE436" s="793" t="s">
        <v>1971</v>
      </c>
      <c r="CF436" s="788" t="s">
        <v>1971</v>
      </c>
      <c r="CG436" s="788" t="s">
        <v>1971</v>
      </c>
      <c r="CH436" s="788" t="s">
        <v>1971</v>
      </c>
      <c r="CI436" s="788" t="s">
        <v>1971</v>
      </c>
      <c r="CJ436" s="793" t="s">
        <v>1971</v>
      </c>
      <c r="CK436" s="796" t="s">
        <v>1971</v>
      </c>
      <c r="CL436" s="788" t="s">
        <v>1971</v>
      </c>
      <c r="CM436" s="788" t="s">
        <v>1971</v>
      </c>
      <c r="CN436" s="788" t="s">
        <v>1971</v>
      </c>
      <c r="CO436" s="793" t="s">
        <v>1971</v>
      </c>
      <c r="CP436" s="796" t="s">
        <v>1971</v>
      </c>
      <c r="CQ436" s="788" t="s">
        <v>1971</v>
      </c>
      <c r="CR436" s="788" t="s">
        <v>1971</v>
      </c>
      <c r="CS436" s="788" t="s">
        <v>1971</v>
      </c>
      <c r="CT436" s="793" t="s">
        <v>1971</v>
      </c>
      <c r="CU436" s="1273">
        <v>-0.51900000000000002</v>
      </c>
      <c r="CV436" s="1272" t="s">
        <v>1971</v>
      </c>
      <c r="CW436" s="1272" t="s">
        <v>1971</v>
      </c>
      <c r="CX436" s="1274" t="s">
        <v>1971</v>
      </c>
      <c r="CY436" s="1272" t="s">
        <v>1971</v>
      </c>
      <c r="CZ436" s="1272" t="s">
        <v>1971</v>
      </c>
      <c r="DA436" s="1272" t="s">
        <v>1971</v>
      </c>
      <c r="DB436" s="1274" t="s">
        <v>1971</v>
      </c>
      <c r="DC436" s="773" t="s">
        <v>973</v>
      </c>
      <c r="DD436" s="801">
        <v>1</v>
      </c>
      <c r="DE436" s="802"/>
    </row>
    <row r="437" spans="1:109" ht="15.75" customHeight="1">
      <c r="A437" s="760" t="s">
        <v>999</v>
      </c>
      <c r="B437" s="761">
        <v>431</v>
      </c>
      <c r="C437" s="777" t="s">
        <v>3754</v>
      </c>
      <c r="D437" s="761" t="s">
        <v>3585</v>
      </c>
      <c r="E437" s="761" t="s">
        <v>1936</v>
      </c>
      <c r="F437" s="773" t="s">
        <v>3755</v>
      </c>
      <c r="G437" s="778" t="s">
        <v>3756</v>
      </c>
      <c r="H437" s="779" t="s">
        <v>3757</v>
      </c>
      <c r="I437" s="780"/>
      <c r="J437" s="781">
        <v>1</v>
      </c>
      <c r="K437" s="781"/>
      <c r="L437" s="781"/>
      <c r="M437" s="781"/>
      <c r="N437" s="781"/>
      <c r="O437" s="781"/>
      <c r="P437" s="782"/>
      <c r="Q437" s="783">
        <f t="shared" si="6"/>
        <v>1</v>
      </c>
      <c r="R437" s="777" t="s">
        <v>984</v>
      </c>
      <c r="S437" s="761" t="s">
        <v>964</v>
      </c>
      <c r="T437" s="784" t="s">
        <v>977</v>
      </c>
      <c r="U437" s="761" t="s">
        <v>1955</v>
      </c>
      <c r="V437" s="761" t="s">
        <v>1030</v>
      </c>
      <c r="W437" s="761" t="s">
        <v>3757</v>
      </c>
      <c r="X437" s="1306">
        <v>0</v>
      </c>
      <c r="Y437" s="809" t="s">
        <v>978</v>
      </c>
      <c r="Z437" s="778"/>
      <c r="AA437" s="773"/>
      <c r="AB437" s="773"/>
      <c r="AC437" s="773"/>
      <c r="AD437" s="773"/>
      <c r="AE437" s="773"/>
      <c r="AF437" s="787"/>
      <c r="AG437" s="788"/>
      <c r="AH437" s="788"/>
      <c r="AI437" s="788"/>
      <c r="AJ437" s="788"/>
      <c r="AK437" s="788"/>
      <c r="AL437" s="788"/>
      <c r="AM437" s="788"/>
      <c r="AN437" s="788"/>
      <c r="AO437" s="788"/>
      <c r="AP437" s="788"/>
      <c r="AQ437" s="796">
        <v>0</v>
      </c>
      <c r="AR437" s="788">
        <v>0</v>
      </c>
      <c r="AS437" s="788">
        <v>0</v>
      </c>
      <c r="AT437" s="788">
        <v>0</v>
      </c>
      <c r="AU437" s="793">
        <v>0</v>
      </c>
      <c r="AV437" s="796"/>
      <c r="AW437" s="788"/>
      <c r="AX437" s="788"/>
      <c r="AY437" s="788"/>
      <c r="AZ437" s="788"/>
      <c r="BA437" s="788"/>
      <c r="BB437" s="788"/>
      <c r="BC437" s="788"/>
      <c r="BD437" s="788"/>
      <c r="BE437" s="788"/>
      <c r="BF437" s="788"/>
      <c r="BG437" s="788"/>
      <c r="BH437" s="788"/>
      <c r="BI437" s="788"/>
      <c r="BJ437" s="788"/>
      <c r="BK437" s="793"/>
      <c r="BL437" s="777"/>
      <c r="BM437" s="773"/>
      <c r="BN437" s="773"/>
      <c r="BO437" s="773"/>
      <c r="BP437" s="784" t="s">
        <v>961</v>
      </c>
      <c r="BQ437" s="796" t="s">
        <v>1971</v>
      </c>
      <c r="BR437" s="788" t="s">
        <v>1971</v>
      </c>
      <c r="BS437" s="788" t="s">
        <v>1971</v>
      </c>
      <c r="BT437" s="788" t="s">
        <v>1971</v>
      </c>
      <c r="BU437" s="793" t="s">
        <v>1971</v>
      </c>
      <c r="BV437" s="794" t="s">
        <v>1971</v>
      </c>
      <c r="BW437" s="795" t="s">
        <v>1971</v>
      </c>
      <c r="BX437" s="795" t="s">
        <v>1971</v>
      </c>
      <c r="BY437" s="795" t="s">
        <v>1971</v>
      </c>
      <c r="BZ437" s="795" t="s">
        <v>1971</v>
      </c>
      <c r="CA437" s="796" t="s">
        <v>1971</v>
      </c>
      <c r="CB437" s="788" t="s">
        <v>1971</v>
      </c>
      <c r="CC437" s="788" t="s">
        <v>1971</v>
      </c>
      <c r="CD437" s="788" t="s">
        <v>1971</v>
      </c>
      <c r="CE437" s="793" t="s">
        <v>1971</v>
      </c>
      <c r="CF437" s="788" t="s">
        <v>1971</v>
      </c>
      <c r="CG437" s="788" t="s">
        <v>1971</v>
      </c>
      <c r="CH437" s="788" t="s">
        <v>1971</v>
      </c>
      <c r="CI437" s="788" t="s">
        <v>1971</v>
      </c>
      <c r="CJ437" s="793" t="s">
        <v>1971</v>
      </c>
      <c r="CK437" s="796" t="s">
        <v>1971</v>
      </c>
      <c r="CL437" s="788" t="s">
        <v>1971</v>
      </c>
      <c r="CM437" s="788" t="s">
        <v>1971</v>
      </c>
      <c r="CN437" s="788" t="s">
        <v>1971</v>
      </c>
      <c r="CO437" s="793" t="s">
        <v>1971</v>
      </c>
      <c r="CP437" s="796" t="s">
        <v>1971</v>
      </c>
      <c r="CQ437" s="788" t="s">
        <v>1971</v>
      </c>
      <c r="CR437" s="788" t="s">
        <v>1971</v>
      </c>
      <c r="CS437" s="788" t="s">
        <v>1971</v>
      </c>
      <c r="CT437" s="793" t="s">
        <v>1971</v>
      </c>
      <c r="CU437" s="1273">
        <v>-0.59</v>
      </c>
      <c r="CV437" s="1272" t="s">
        <v>1971</v>
      </c>
      <c r="CW437" s="1272" t="s">
        <v>1971</v>
      </c>
      <c r="CX437" s="1274" t="s">
        <v>1971</v>
      </c>
      <c r="CY437" s="1272" t="s">
        <v>1971</v>
      </c>
      <c r="CZ437" s="1272" t="s">
        <v>1971</v>
      </c>
      <c r="DA437" s="1272" t="s">
        <v>1971</v>
      </c>
      <c r="DB437" s="1274" t="s">
        <v>1971</v>
      </c>
      <c r="DC437" s="773" t="s">
        <v>973</v>
      </c>
      <c r="DD437" s="801">
        <v>1</v>
      </c>
      <c r="DE437" s="802"/>
    </row>
    <row r="438" spans="1:109" ht="15.75" customHeight="1">
      <c r="A438" s="760" t="s">
        <v>999</v>
      </c>
      <c r="B438" s="761">
        <v>432</v>
      </c>
      <c r="C438" s="777" t="s">
        <v>3758</v>
      </c>
      <c r="D438" s="761" t="s">
        <v>1939</v>
      </c>
      <c r="E438" s="761" t="s">
        <v>1936</v>
      </c>
      <c r="F438" s="773" t="s">
        <v>3759</v>
      </c>
      <c r="G438" s="778" t="s">
        <v>3760</v>
      </c>
      <c r="H438" s="779" t="s">
        <v>3761</v>
      </c>
      <c r="I438" s="780"/>
      <c r="J438" s="781">
        <v>0.7</v>
      </c>
      <c r="K438" s="781">
        <v>0.3</v>
      </c>
      <c r="L438" s="781"/>
      <c r="M438" s="781"/>
      <c r="N438" s="781"/>
      <c r="O438" s="781"/>
      <c r="P438" s="782"/>
      <c r="Q438" s="783">
        <f t="shared" si="6"/>
        <v>1</v>
      </c>
      <c r="R438" s="777" t="s">
        <v>984</v>
      </c>
      <c r="S438" s="761" t="s">
        <v>964</v>
      </c>
      <c r="T438" s="784" t="s">
        <v>965</v>
      </c>
      <c r="U438" s="761" t="s">
        <v>1939</v>
      </c>
      <c r="V438" s="761" t="s">
        <v>1030</v>
      </c>
      <c r="W438" s="761" t="s">
        <v>3761</v>
      </c>
      <c r="X438" s="1306">
        <v>0</v>
      </c>
      <c r="Y438" s="809" t="s">
        <v>978</v>
      </c>
      <c r="Z438" s="778"/>
      <c r="AA438" s="773"/>
      <c r="AB438" s="773"/>
      <c r="AC438" s="773"/>
      <c r="AD438" s="773"/>
      <c r="AE438" s="773"/>
      <c r="AF438" s="787"/>
      <c r="AG438" s="902"/>
      <c r="AH438" s="788"/>
      <c r="AI438" s="788"/>
      <c r="AJ438" s="788"/>
      <c r="AK438" s="788"/>
      <c r="AL438" s="788"/>
      <c r="AM438" s="788"/>
      <c r="AN438" s="788"/>
      <c r="AO438" s="788"/>
      <c r="AP438" s="788"/>
      <c r="AQ438" s="796" t="s">
        <v>3762</v>
      </c>
      <c r="AR438" s="788" t="s">
        <v>3762</v>
      </c>
      <c r="AS438" s="788" t="s">
        <v>3762</v>
      </c>
      <c r="AT438" s="788" t="s">
        <v>3762</v>
      </c>
      <c r="AU438" s="793" t="s">
        <v>3762</v>
      </c>
      <c r="AV438" s="904"/>
      <c r="AW438" s="902"/>
      <c r="AX438" s="902"/>
      <c r="AY438" s="902"/>
      <c r="AZ438" s="902"/>
      <c r="BA438" s="902"/>
      <c r="BB438" s="902"/>
      <c r="BC438" s="902"/>
      <c r="BD438" s="902"/>
      <c r="BE438" s="902"/>
      <c r="BF438" s="902"/>
      <c r="BG438" s="902"/>
      <c r="BH438" s="902"/>
      <c r="BI438" s="902"/>
      <c r="BJ438" s="902"/>
      <c r="BK438" s="903"/>
      <c r="BL438" s="777" t="s">
        <v>961</v>
      </c>
      <c r="BM438" s="773" t="s">
        <v>961</v>
      </c>
      <c r="BN438" s="773" t="s">
        <v>961</v>
      </c>
      <c r="BO438" s="773" t="s">
        <v>961</v>
      </c>
      <c r="BP438" s="784" t="s">
        <v>961</v>
      </c>
      <c r="BQ438" s="796" t="s">
        <v>1971</v>
      </c>
      <c r="BR438" s="788" t="s">
        <v>1971</v>
      </c>
      <c r="BS438" s="788" t="s">
        <v>1971</v>
      </c>
      <c r="BT438" s="788" t="s">
        <v>1971</v>
      </c>
      <c r="BU438" s="793" t="s">
        <v>1971</v>
      </c>
      <c r="BV438" s="794" t="s">
        <v>1971</v>
      </c>
      <c r="BW438" s="795" t="s">
        <v>1971</v>
      </c>
      <c r="BX438" s="795" t="s">
        <v>1971</v>
      </c>
      <c r="BY438" s="795" t="s">
        <v>1971</v>
      </c>
      <c r="BZ438" s="795" t="s">
        <v>1971</v>
      </c>
      <c r="CA438" s="796" t="s">
        <v>1971</v>
      </c>
      <c r="CB438" s="788" t="s">
        <v>1971</v>
      </c>
      <c r="CC438" s="788" t="s">
        <v>1971</v>
      </c>
      <c r="CD438" s="788" t="s">
        <v>1971</v>
      </c>
      <c r="CE438" s="793" t="s">
        <v>1971</v>
      </c>
      <c r="CF438" s="788" t="s">
        <v>1971</v>
      </c>
      <c r="CG438" s="788" t="s">
        <v>1971</v>
      </c>
      <c r="CH438" s="788" t="s">
        <v>1971</v>
      </c>
      <c r="CI438" s="788" t="s">
        <v>1971</v>
      </c>
      <c r="CJ438" s="793" t="s">
        <v>1971</v>
      </c>
      <c r="CK438" s="796" t="s">
        <v>1971</v>
      </c>
      <c r="CL438" s="788" t="s">
        <v>1971</v>
      </c>
      <c r="CM438" s="788" t="s">
        <v>1971</v>
      </c>
      <c r="CN438" s="788" t="s">
        <v>1971</v>
      </c>
      <c r="CO438" s="793" t="s">
        <v>1971</v>
      </c>
      <c r="CP438" s="796" t="s">
        <v>1971</v>
      </c>
      <c r="CQ438" s="788" t="s">
        <v>1971</v>
      </c>
      <c r="CR438" s="788" t="s">
        <v>1971</v>
      </c>
      <c r="CS438" s="788" t="s">
        <v>1971</v>
      </c>
      <c r="CT438" s="793" t="s">
        <v>1971</v>
      </c>
      <c r="CU438" s="1273">
        <v>-5.14</v>
      </c>
      <c r="CV438" s="1272" t="s">
        <v>1971</v>
      </c>
      <c r="CW438" s="1272" t="s">
        <v>1971</v>
      </c>
      <c r="CX438" s="1274" t="s">
        <v>1971</v>
      </c>
      <c r="CY438" s="1272" t="s">
        <v>1971</v>
      </c>
      <c r="CZ438" s="1272" t="s">
        <v>1971</v>
      </c>
      <c r="DA438" s="1272" t="s">
        <v>1971</v>
      </c>
      <c r="DB438" s="1274" t="s">
        <v>1971</v>
      </c>
      <c r="DC438" s="773" t="s">
        <v>973</v>
      </c>
      <c r="DD438" s="801">
        <v>1</v>
      </c>
      <c r="DE438" s="802"/>
    </row>
    <row r="439" spans="1:109" ht="15.75" customHeight="1">
      <c r="A439" s="760" t="s">
        <v>1003</v>
      </c>
      <c r="B439" s="761">
        <v>433</v>
      </c>
      <c r="C439" s="777" t="s">
        <v>3763</v>
      </c>
      <c r="D439" s="761" t="s">
        <v>3764</v>
      </c>
      <c r="E439" s="761" t="s">
        <v>1936</v>
      </c>
      <c r="F439" s="773" t="s">
        <v>3765</v>
      </c>
      <c r="G439" s="778" t="s">
        <v>1960</v>
      </c>
      <c r="H439" s="779" t="s">
        <v>3766</v>
      </c>
      <c r="I439" s="780"/>
      <c r="J439" s="781"/>
      <c r="K439" s="781"/>
      <c r="L439" s="781"/>
      <c r="M439" s="781">
        <v>1</v>
      </c>
      <c r="N439" s="781"/>
      <c r="O439" s="781"/>
      <c r="P439" s="782"/>
      <c r="Q439" s="783">
        <f t="shared" si="6"/>
        <v>1</v>
      </c>
      <c r="R439" s="777" t="s">
        <v>988</v>
      </c>
      <c r="S439" s="761" t="s">
        <v>964</v>
      </c>
      <c r="T439" s="784" t="s">
        <v>965</v>
      </c>
      <c r="U439" s="761" t="s">
        <v>1027</v>
      </c>
      <c r="V439" s="761" t="s">
        <v>1039</v>
      </c>
      <c r="W439" s="761" t="s">
        <v>3767</v>
      </c>
      <c r="X439" s="1300">
        <v>2</v>
      </c>
      <c r="Y439" s="809" t="s">
        <v>966</v>
      </c>
      <c r="Z439" s="778" t="s">
        <v>1960</v>
      </c>
      <c r="AA439" s="773"/>
      <c r="AB439" s="773"/>
      <c r="AC439" s="773"/>
      <c r="AD439" s="773"/>
      <c r="AE439" s="773"/>
      <c r="AF439" s="787"/>
      <c r="AG439" s="788"/>
      <c r="AH439" s="788"/>
      <c r="AI439" s="788"/>
      <c r="AJ439" s="788"/>
      <c r="AK439" s="788"/>
      <c r="AL439" s="788"/>
      <c r="AM439" s="788"/>
      <c r="AN439" s="788"/>
      <c r="AO439" s="788"/>
      <c r="AP439" s="902"/>
      <c r="AQ439" s="1745"/>
      <c r="AR439" s="1746"/>
      <c r="AS439" s="1746"/>
      <c r="AT439" s="1746"/>
      <c r="AU439" s="1744"/>
      <c r="AV439" s="811"/>
      <c r="AW439" s="812"/>
      <c r="AX439" s="812"/>
      <c r="AY439" s="812"/>
      <c r="AZ439" s="812"/>
      <c r="BA439" s="812"/>
      <c r="BB439" s="812"/>
      <c r="BC439" s="812"/>
      <c r="BD439" s="905"/>
      <c r="BE439" s="812"/>
      <c r="BF439" s="788"/>
      <c r="BG439" s="788"/>
      <c r="BH439" s="788"/>
      <c r="BI439" s="788"/>
      <c r="BJ439" s="788"/>
      <c r="BK439" s="793"/>
      <c r="BL439" s="1351"/>
      <c r="BM439" s="1352"/>
      <c r="BN439" s="1352"/>
      <c r="BO439" s="1352"/>
      <c r="BP439" s="1414"/>
      <c r="BQ439" s="1394"/>
      <c r="BR439" s="1343"/>
      <c r="BS439" s="1343"/>
      <c r="BT439" s="1343"/>
      <c r="BU439" s="1344"/>
      <c r="BV439" s="1394"/>
      <c r="BW439" s="1343"/>
      <c r="BX439" s="1343"/>
      <c r="BY439" s="1343"/>
      <c r="BZ439" s="1343"/>
      <c r="CA439" s="1394"/>
      <c r="CB439" s="1343"/>
      <c r="CC439" s="1343"/>
      <c r="CD439" s="1343"/>
      <c r="CE439" s="1344"/>
      <c r="CF439" s="1343"/>
      <c r="CG439" s="1343"/>
      <c r="CH439" s="1343"/>
      <c r="CI439" s="1343"/>
      <c r="CJ439" s="1344"/>
      <c r="CK439" s="1394"/>
      <c r="CL439" s="1343"/>
      <c r="CM439" s="1343"/>
      <c r="CN439" s="1343"/>
      <c r="CO439" s="1344"/>
      <c r="CP439" s="1394"/>
      <c r="CQ439" s="1343"/>
      <c r="CR439" s="1343"/>
      <c r="CS439" s="1343"/>
      <c r="CT439" s="1344"/>
      <c r="CU439" s="1499"/>
      <c r="CV439" s="1490"/>
      <c r="CW439" s="1490"/>
      <c r="CX439" s="1695"/>
      <c r="CY439" s="1490"/>
      <c r="CZ439" s="1490"/>
      <c r="DA439" s="1490"/>
      <c r="DB439" s="1695"/>
      <c r="DC439" s="1352"/>
      <c r="DD439" s="1696"/>
      <c r="DE439" s="1701"/>
    </row>
    <row r="440" spans="1:109" ht="15.75" customHeight="1">
      <c r="A440" s="760" t="s">
        <v>1003</v>
      </c>
      <c r="B440" s="761">
        <v>434</v>
      </c>
      <c r="C440" s="777" t="s">
        <v>3768</v>
      </c>
      <c r="D440" s="761" t="s">
        <v>3764</v>
      </c>
      <c r="E440" s="761" t="s">
        <v>1936</v>
      </c>
      <c r="F440" s="773" t="s">
        <v>3769</v>
      </c>
      <c r="G440" s="778" t="s">
        <v>2285</v>
      </c>
      <c r="H440" s="779" t="s">
        <v>2286</v>
      </c>
      <c r="I440" s="780"/>
      <c r="J440" s="781"/>
      <c r="K440" s="781"/>
      <c r="L440" s="781"/>
      <c r="M440" s="781"/>
      <c r="N440" s="781"/>
      <c r="O440" s="781"/>
      <c r="P440" s="782"/>
      <c r="Q440" s="783">
        <f t="shared" si="6"/>
        <v>0</v>
      </c>
      <c r="R440" s="777" t="s">
        <v>963</v>
      </c>
      <c r="S440" s="761"/>
      <c r="T440" s="784"/>
      <c r="U440" s="761"/>
      <c r="V440" s="761" t="s">
        <v>293</v>
      </c>
      <c r="W440" s="761"/>
      <c r="X440" s="1299">
        <v>0</v>
      </c>
      <c r="Y440" s="809" t="s">
        <v>966</v>
      </c>
      <c r="Z440" s="778"/>
      <c r="AA440" s="773"/>
      <c r="AB440" s="773"/>
      <c r="AC440" s="773"/>
      <c r="AD440" s="773"/>
      <c r="AE440" s="773"/>
      <c r="AF440" s="787"/>
      <c r="AG440" s="788"/>
      <c r="AH440" s="788"/>
      <c r="AI440" s="788"/>
      <c r="AJ440" s="788"/>
      <c r="AK440" s="788"/>
      <c r="AL440" s="788"/>
      <c r="AM440" s="788"/>
      <c r="AN440" s="788"/>
      <c r="AO440" s="788"/>
      <c r="AP440" s="902"/>
      <c r="AQ440" s="904">
        <v>91</v>
      </c>
      <c r="AR440" s="902">
        <v>91</v>
      </c>
      <c r="AS440" s="902">
        <v>91</v>
      </c>
      <c r="AT440" s="902">
        <v>91</v>
      </c>
      <c r="AU440" s="903">
        <v>91</v>
      </c>
      <c r="AV440" s="811"/>
      <c r="AW440" s="812"/>
      <c r="AX440" s="812"/>
      <c r="AY440" s="812"/>
      <c r="AZ440" s="812"/>
      <c r="BA440" s="812"/>
      <c r="BB440" s="812"/>
      <c r="BC440" s="812"/>
      <c r="BD440" s="905"/>
      <c r="BE440" s="812"/>
      <c r="BF440" s="788"/>
      <c r="BG440" s="788"/>
      <c r="BH440" s="788"/>
      <c r="BI440" s="788"/>
      <c r="BJ440" s="788"/>
      <c r="BK440" s="793"/>
      <c r="BL440" s="777"/>
      <c r="BM440" s="773"/>
      <c r="BN440" s="773"/>
      <c r="BO440" s="773"/>
      <c r="BP440" s="784"/>
      <c r="BQ440" s="796" t="s">
        <v>1971</v>
      </c>
      <c r="BR440" s="788" t="s">
        <v>1971</v>
      </c>
      <c r="BS440" s="788" t="s">
        <v>1971</v>
      </c>
      <c r="BT440" s="788" t="s">
        <v>1971</v>
      </c>
      <c r="BU440" s="793" t="s">
        <v>1971</v>
      </c>
      <c r="BV440" s="796" t="s">
        <v>1971</v>
      </c>
      <c r="BW440" s="788" t="s">
        <v>1971</v>
      </c>
      <c r="BX440" s="788" t="s">
        <v>1971</v>
      </c>
      <c r="BY440" s="788" t="s">
        <v>1971</v>
      </c>
      <c r="BZ440" s="788" t="s">
        <v>1971</v>
      </c>
      <c r="CA440" s="796" t="s">
        <v>1971</v>
      </c>
      <c r="CB440" s="788" t="s">
        <v>1971</v>
      </c>
      <c r="CC440" s="788" t="s">
        <v>1971</v>
      </c>
      <c r="CD440" s="788" t="s">
        <v>1971</v>
      </c>
      <c r="CE440" s="793" t="s">
        <v>1971</v>
      </c>
      <c r="CF440" s="788" t="s">
        <v>1971</v>
      </c>
      <c r="CG440" s="788" t="s">
        <v>1971</v>
      </c>
      <c r="CH440" s="788" t="s">
        <v>1971</v>
      </c>
      <c r="CI440" s="788" t="s">
        <v>1971</v>
      </c>
      <c r="CJ440" s="793" t="s">
        <v>1971</v>
      </c>
      <c r="CK440" s="796" t="s">
        <v>1971</v>
      </c>
      <c r="CL440" s="788" t="s">
        <v>1971</v>
      </c>
      <c r="CM440" s="788" t="s">
        <v>1971</v>
      </c>
      <c r="CN440" s="788" t="s">
        <v>1971</v>
      </c>
      <c r="CO440" s="793" t="s">
        <v>1971</v>
      </c>
      <c r="CP440" s="796" t="s">
        <v>1971</v>
      </c>
      <c r="CQ440" s="788" t="s">
        <v>1971</v>
      </c>
      <c r="CR440" s="788" t="s">
        <v>1971</v>
      </c>
      <c r="CS440" s="788" t="s">
        <v>1971</v>
      </c>
      <c r="CT440" s="793" t="s">
        <v>1971</v>
      </c>
      <c r="CU440" s="1273" t="s">
        <v>1971</v>
      </c>
      <c r="CV440" s="1272" t="s">
        <v>1971</v>
      </c>
      <c r="CW440" s="1272" t="s">
        <v>1971</v>
      </c>
      <c r="CX440" s="1274" t="s">
        <v>1971</v>
      </c>
      <c r="CY440" s="1272" t="s">
        <v>1971</v>
      </c>
      <c r="CZ440" s="1272" t="s">
        <v>1971</v>
      </c>
      <c r="DA440" s="1272" t="s">
        <v>1971</v>
      </c>
      <c r="DB440" s="1274" t="s">
        <v>1971</v>
      </c>
      <c r="DC440" s="773"/>
      <c r="DD440" s="801"/>
      <c r="DE440" s="802"/>
    </row>
    <row r="441" spans="1:109" ht="15.75" customHeight="1">
      <c r="A441" s="760" t="s">
        <v>1003</v>
      </c>
      <c r="B441" s="761">
        <v>435</v>
      </c>
      <c r="C441" s="777" t="s">
        <v>3770</v>
      </c>
      <c r="D441" s="761" t="s">
        <v>3764</v>
      </c>
      <c r="E441" s="761" t="s">
        <v>1936</v>
      </c>
      <c r="F441" s="773" t="s">
        <v>3771</v>
      </c>
      <c r="G441" s="778" t="s">
        <v>1964</v>
      </c>
      <c r="H441" s="779" t="s">
        <v>3772</v>
      </c>
      <c r="I441" s="780"/>
      <c r="J441" s="781">
        <v>0.56000000000000005</v>
      </c>
      <c r="K441" s="781">
        <v>0.44</v>
      </c>
      <c r="L441" s="781"/>
      <c r="M441" s="781"/>
      <c r="N441" s="781"/>
      <c r="O441" s="781"/>
      <c r="P441" s="782"/>
      <c r="Q441" s="783">
        <f t="shared" si="6"/>
        <v>1</v>
      </c>
      <c r="R441" s="777" t="s">
        <v>988</v>
      </c>
      <c r="S441" s="761" t="s">
        <v>964</v>
      </c>
      <c r="T441" s="784" t="s">
        <v>965</v>
      </c>
      <c r="U441" s="761" t="s">
        <v>1031</v>
      </c>
      <c r="V441" s="761" t="s">
        <v>1039</v>
      </c>
      <c r="W441" s="761" t="s">
        <v>3773</v>
      </c>
      <c r="X441" s="1300">
        <v>2</v>
      </c>
      <c r="Y441" s="809" t="s">
        <v>966</v>
      </c>
      <c r="Z441" s="778" t="s">
        <v>1964</v>
      </c>
      <c r="AA441" s="773"/>
      <c r="AB441" s="773"/>
      <c r="AC441" s="773"/>
      <c r="AD441" s="773"/>
      <c r="AE441" s="773"/>
      <c r="AF441" s="787"/>
      <c r="AG441" s="788"/>
      <c r="AH441" s="788"/>
      <c r="AI441" s="788"/>
      <c r="AJ441" s="788"/>
      <c r="AK441" s="788"/>
      <c r="AL441" s="788"/>
      <c r="AM441" s="788"/>
      <c r="AN441" s="788"/>
      <c r="AO441" s="788"/>
      <c r="AP441" s="788"/>
      <c r="AQ441" s="1394"/>
      <c r="AR441" s="1343"/>
      <c r="AS441" s="1343"/>
      <c r="AT441" s="1343"/>
      <c r="AU441" s="1344"/>
      <c r="AV441" s="796"/>
      <c r="AW441" s="788"/>
      <c r="AX441" s="788"/>
      <c r="AY441" s="788"/>
      <c r="AZ441" s="788"/>
      <c r="BA441" s="788"/>
      <c r="BB441" s="788"/>
      <c r="BC441" s="788"/>
      <c r="BD441" s="788"/>
      <c r="BE441" s="788"/>
      <c r="BF441" s="788"/>
      <c r="BG441" s="788"/>
      <c r="BH441" s="788"/>
      <c r="BI441" s="788"/>
      <c r="BJ441" s="788"/>
      <c r="BK441" s="793"/>
      <c r="BL441" s="1351"/>
      <c r="BM441" s="1352"/>
      <c r="BN441" s="1352"/>
      <c r="BO441" s="1352"/>
      <c r="BP441" s="1414"/>
      <c r="BQ441" s="1394"/>
      <c r="BR441" s="1343"/>
      <c r="BS441" s="1343"/>
      <c r="BT441" s="1343"/>
      <c r="BU441" s="1344"/>
      <c r="BV441" s="1394"/>
      <c r="BW441" s="1343"/>
      <c r="BX441" s="1343"/>
      <c r="BY441" s="1343"/>
      <c r="BZ441" s="1343"/>
      <c r="CA441" s="1394"/>
      <c r="CB441" s="1343"/>
      <c r="CC441" s="1343"/>
      <c r="CD441" s="1343"/>
      <c r="CE441" s="1344"/>
      <c r="CF441" s="1343"/>
      <c r="CG441" s="1343"/>
      <c r="CH441" s="1343"/>
      <c r="CI441" s="1343"/>
      <c r="CJ441" s="1344"/>
      <c r="CK441" s="1394"/>
      <c r="CL441" s="1343"/>
      <c r="CM441" s="1343"/>
      <c r="CN441" s="1343"/>
      <c r="CO441" s="1344"/>
      <c r="CP441" s="1394"/>
      <c r="CQ441" s="1343"/>
      <c r="CR441" s="1343"/>
      <c r="CS441" s="1343"/>
      <c r="CT441" s="1344"/>
      <c r="CU441" s="1499"/>
      <c r="CV441" s="1490"/>
      <c r="CW441" s="1490"/>
      <c r="CX441" s="1695"/>
      <c r="CY441" s="1490"/>
      <c r="CZ441" s="1490"/>
      <c r="DA441" s="1490"/>
      <c r="DB441" s="1695"/>
      <c r="DC441" s="1352"/>
      <c r="DD441" s="1696"/>
      <c r="DE441" s="1701"/>
    </row>
    <row r="442" spans="1:109" ht="15.75" customHeight="1">
      <c r="A442" s="760" t="s">
        <v>1003</v>
      </c>
      <c r="B442" s="761">
        <v>436</v>
      </c>
      <c r="C442" s="777" t="s">
        <v>3774</v>
      </c>
      <c r="D442" s="761" t="s">
        <v>3764</v>
      </c>
      <c r="E442" s="761" t="s">
        <v>1936</v>
      </c>
      <c r="F442" s="773" t="s">
        <v>3775</v>
      </c>
      <c r="G442" s="778" t="s">
        <v>3776</v>
      </c>
      <c r="H442" s="779" t="s">
        <v>3777</v>
      </c>
      <c r="I442" s="780">
        <v>0.11</v>
      </c>
      <c r="J442" s="781">
        <v>0.89</v>
      </c>
      <c r="K442" s="781"/>
      <c r="L442" s="781"/>
      <c r="M442" s="781"/>
      <c r="N442" s="781"/>
      <c r="O442" s="781"/>
      <c r="P442" s="782"/>
      <c r="Q442" s="783">
        <f t="shared" si="6"/>
        <v>1</v>
      </c>
      <c r="R442" s="777" t="s">
        <v>963</v>
      </c>
      <c r="S442" s="761"/>
      <c r="T442" s="784"/>
      <c r="U442" s="761" t="s">
        <v>2423</v>
      </c>
      <c r="V442" s="761" t="s">
        <v>991</v>
      </c>
      <c r="W442" s="761" t="s">
        <v>3778</v>
      </c>
      <c r="X442" s="1299">
        <v>0</v>
      </c>
      <c r="Y442" s="809" t="s">
        <v>966</v>
      </c>
      <c r="Z442" s="778"/>
      <c r="AA442" s="773"/>
      <c r="AB442" s="773"/>
      <c r="AC442" s="773"/>
      <c r="AD442" s="773"/>
      <c r="AE442" s="773"/>
      <c r="AF442" s="787"/>
      <c r="AG442" s="785"/>
      <c r="AH442" s="785"/>
      <c r="AI442" s="785"/>
      <c r="AJ442" s="785"/>
      <c r="AK442" s="785"/>
      <c r="AL442" s="785"/>
      <c r="AM442" s="785"/>
      <c r="AN442" s="785"/>
      <c r="AO442" s="906"/>
      <c r="AP442" s="906"/>
      <c r="AQ442" s="907">
        <v>80000</v>
      </c>
      <c r="AR442" s="785">
        <v>160000</v>
      </c>
      <c r="AS442" s="785">
        <v>240000</v>
      </c>
      <c r="AT442" s="785">
        <v>320000</v>
      </c>
      <c r="AU442" s="829">
        <v>400000</v>
      </c>
      <c r="AV442" s="907"/>
      <c r="AW442" s="906"/>
      <c r="AX442" s="906"/>
      <c r="AY442" s="906"/>
      <c r="AZ442" s="906"/>
      <c r="BA442" s="906"/>
      <c r="BB442" s="906"/>
      <c r="BC442" s="906"/>
      <c r="BD442" s="906"/>
      <c r="BE442" s="906"/>
      <c r="BF442" s="785"/>
      <c r="BG442" s="785"/>
      <c r="BH442" s="785"/>
      <c r="BI442" s="785"/>
      <c r="BJ442" s="785"/>
      <c r="BK442" s="908"/>
      <c r="BL442" s="777"/>
      <c r="BM442" s="773"/>
      <c r="BN442" s="773"/>
      <c r="BO442" s="773"/>
      <c r="BP442" s="784"/>
      <c r="BQ442" s="796" t="s">
        <v>1971</v>
      </c>
      <c r="BR442" s="788" t="s">
        <v>1971</v>
      </c>
      <c r="BS442" s="788" t="s">
        <v>1971</v>
      </c>
      <c r="BT442" s="788" t="s">
        <v>1971</v>
      </c>
      <c r="BU442" s="793" t="s">
        <v>1971</v>
      </c>
      <c r="BV442" s="796" t="s">
        <v>1971</v>
      </c>
      <c r="BW442" s="788" t="s">
        <v>1971</v>
      </c>
      <c r="BX442" s="788" t="s">
        <v>1971</v>
      </c>
      <c r="BY442" s="788" t="s">
        <v>1971</v>
      </c>
      <c r="BZ442" s="788" t="s">
        <v>1971</v>
      </c>
      <c r="CA442" s="796" t="s">
        <v>1971</v>
      </c>
      <c r="CB442" s="788" t="s">
        <v>1971</v>
      </c>
      <c r="CC442" s="788" t="s">
        <v>1971</v>
      </c>
      <c r="CD442" s="788" t="s">
        <v>1971</v>
      </c>
      <c r="CE442" s="793" t="s">
        <v>1971</v>
      </c>
      <c r="CF442" s="788" t="s">
        <v>1971</v>
      </c>
      <c r="CG442" s="788" t="s">
        <v>1971</v>
      </c>
      <c r="CH442" s="788" t="s">
        <v>1971</v>
      </c>
      <c r="CI442" s="788" t="s">
        <v>1971</v>
      </c>
      <c r="CJ442" s="793" t="s">
        <v>1971</v>
      </c>
      <c r="CK442" s="796" t="s">
        <v>1971</v>
      </c>
      <c r="CL442" s="788" t="s">
        <v>1971</v>
      </c>
      <c r="CM442" s="788" t="s">
        <v>1971</v>
      </c>
      <c r="CN442" s="788" t="s">
        <v>1971</v>
      </c>
      <c r="CO442" s="793" t="s">
        <v>1971</v>
      </c>
      <c r="CP442" s="796" t="s">
        <v>1971</v>
      </c>
      <c r="CQ442" s="788" t="s">
        <v>1971</v>
      </c>
      <c r="CR442" s="788" t="s">
        <v>1971</v>
      </c>
      <c r="CS442" s="788" t="s">
        <v>1971</v>
      </c>
      <c r="CT442" s="793" t="s">
        <v>1971</v>
      </c>
      <c r="CU442" s="1273" t="s">
        <v>1971</v>
      </c>
      <c r="CV442" s="1272" t="s">
        <v>1971</v>
      </c>
      <c r="CW442" s="1272" t="s">
        <v>1971</v>
      </c>
      <c r="CX442" s="1274" t="s">
        <v>1971</v>
      </c>
      <c r="CY442" s="1272" t="s">
        <v>1971</v>
      </c>
      <c r="CZ442" s="1272" t="s">
        <v>1971</v>
      </c>
      <c r="DA442" s="1272" t="s">
        <v>1971</v>
      </c>
      <c r="DB442" s="1274" t="s">
        <v>1971</v>
      </c>
      <c r="DC442" s="773"/>
      <c r="DD442" s="801">
        <v>1</v>
      </c>
      <c r="DE442" s="802"/>
    </row>
    <row r="443" spans="1:109" ht="15.75" customHeight="1">
      <c r="A443" s="760" t="s">
        <v>1003</v>
      </c>
      <c r="B443" s="761">
        <v>437</v>
      </c>
      <c r="C443" s="777" t="s">
        <v>3779</v>
      </c>
      <c r="D443" s="761" t="s">
        <v>3780</v>
      </c>
      <c r="E443" s="761" t="s">
        <v>1920</v>
      </c>
      <c r="F443" s="773" t="s">
        <v>3781</v>
      </c>
      <c r="G443" s="778" t="s">
        <v>178</v>
      </c>
      <c r="H443" s="779" t="s">
        <v>3782</v>
      </c>
      <c r="I443" s="780"/>
      <c r="J443" s="781">
        <v>1</v>
      </c>
      <c r="K443" s="781"/>
      <c r="L443" s="781"/>
      <c r="M443" s="781"/>
      <c r="N443" s="781"/>
      <c r="O443" s="781"/>
      <c r="P443" s="782"/>
      <c r="Q443" s="783">
        <f t="shared" si="6"/>
        <v>1</v>
      </c>
      <c r="R443" s="777" t="s">
        <v>988</v>
      </c>
      <c r="S443" s="761" t="s">
        <v>964</v>
      </c>
      <c r="T443" s="784" t="s">
        <v>965</v>
      </c>
      <c r="U443" s="761" t="s">
        <v>2103</v>
      </c>
      <c r="V443" s="761" t="s">
        <v>991</v>
      </c>
      <c r="W443" s="761" t="s">
        <v>3783</v>
      </c>
      <c r="X443" s="1300">
        <v>1</v>
      </c>
      <c r="Y443" s="809" t="s">
        <v>978</v>
      </c>
      <c r="Z443" s="778" t="s">
        <v>178</v>
      </c>
      <c r="AA443" s="773"/>
      <c r="AB443" s="773"/>
      <c r="AC443" s="773"/>
      <c r="AD443" s="773"/>
      <c r="AE443" s="773"/>
      <c r="AF443" s="787"/>
      <c r="AG443" s="788"/>
      <c r="AH443" s="788"/>
      <c r="AI443" s="788"/>
      <c r="AJ443" s="788"/>
      <c r="AK443" s="788"/>
      <c r="AL443" s="902"/>
      <c r="AM443" s="902"/>
      <c r="AN443" s="902"/>
      <c r="AO443" s="902"/>
      <c r="AP443" s="902"/>
      <c r="AQ443" s="1395"/>
      <c r="AR443" s="1348"/>
      <c r="AS443" s="1348"/>
      <c r="AT443" s="1348"/>
      <c r="AU443" s="1747"/>
      <c r="AV443" s="796"/>
      <c r="AW443" s="788"/>
      <c r="AX443" s="788"/>
      <c r="AY443" s="788"/>
      <c r="AZ443" s="902"/>
      <c r="BA443" s="788"/>
      <c r="BB443" s="788"/>
      <c r="BC443" s="788"/>
      <c r="BD443" s="788"/>
      <c r="BE443" s="902"/>
      <c r="BF443" s="788"/>
      <c r="BG443" s="788"/>
      <c r="BH443" s="788"/>
      <c r="BI443" s="788"/>
      <c r="BJ443" s="902"/>
      <c r="BK443" s="903"/>
      <c r="BL443" s="1351"/>
      <c r="BM443" s="1352"/>
      <c r="BN443" s="1352"/>
      <c r="BO443" s="1352"/>
      <c r="BP443" s="1414"/>
      <c r="BQ443" s="1394"/>
      <c r="BR443" s="1343"/>
      <c r="BS443" s="1343"/>
      <c r="BT443" s="1343"/>
      <c r="BU443" s="1344"/>
      <c r="BV443" s="1395"/>
      <c r="BW443" s="1348"/>
      <c r="BX443" s="1348"/>
      <c r="BY443" s="1348"/>
      <c r="BZ443" s="1348"/>
      <c r="CA443" s="1394"/>
      <c r="CB443" s="1343"/>
      <c r="CC443" s="1343"/>
      <c r="CD443" s="1343"/>
      <c r="CE443" s="1344"/>
      <c r="CF443" s="1343"/>
      <c r="CG443" s="1343"/>
      <c r="CH443" s="1343"/>
      <c r="CI443" s="1343"/>
      <c r="CJ443" s="1344"/>
      <c r="CK443" s="1394"/>
      <c r="CL443" s="1343"/>
      <c r="CM443" s="1343"/>
      <c r="CN443" s="1343"/>
      <c r="CO443" s="1344"/>
      <c r="CP443" s="1394"/>
      <c r="CQ443" s="1343"/>
      <c r="CR443" s="1343"/>
      <c r="CS443" s="1343"/>
      <c r="CT443" s="1344"/>
      <c r="CU443" s="1499"/>
      <c r="CV443" s="1490"/>
      <c r="CW443" s="1490"/>
      <c r="CX443" s="1695"/>
      <c r="CY443" s="1490"/>
      <c r="CZ443" s="1490"/>
      <c r="DA443" s="1490"/>
      <c r="DB443" s="1695"/>
      <c r="DC443" s="1352"/>
      <c r="DD443" s="1696"/>
      <c r="DE443" s="1701"/>
    </row>
    <row r="444" spans="1:109" ht="15.75" customHeight="1">
      <c r="A444" s="760" t="s">
        <v>1003</v>
      </c>
      <c r="B444" s="761">
        <v>438</v>
      </c>
      <c r="C444" s="777" t="s">
        <v>3784</v>
      </c>
      <c r="D444" s="761" t="s">
        <v>3780</v>
      </c>
      <c r="E444" s="761" t="s">
        <v>1936</v>
      </c>
      <c r="F444" s="773" t="s">
        <v>3785</v>
      </c>
      <c r="G444" s="778" t="s">
        <v>184</v>
      </c>
      <c r="H444" s="779" t="s">
        <v>3786</v>
      </c>
      <c r="I444" s="780">
        <v>0.11</v>
      </c>
      <c r="J444" s="781">
        <v>0.89</v>
      </c>
      <c r="K444" s="781"/>
      <c r="L444" s="781"/>
      <c r="M444" s="781"/>
      <c r="N444" s="781"/>
      <c r="O444" s="781"/>
      <c r="P444" s="782"/>
      <c r="Q444" s="783">
        <f t="shared" si="6"/>
        <v>1</v>
      </c>
      <c r="R444" s="777" t="s">
        <v>984</v>
      </c>
      <c r="S444" s="761" t="s">
        <v>964</v>
      </c>
      <c r="T444" s="784" t="s">
        <v>965</v>
      </c>
      <c r="U444" s="761" t="s">
        <v>1944</v>
      </c>
      <c r="V444" s="761" t="s">
        <v>293</v>
      </c>
      <c r="W444" s="761" t="s">
        <v>1061</v>
      </c>
      <c r="X444" s="1300">
        <v>2</v>
      </c>
      <c r="Y444" s="809" t="s">
        <v>978</v>
      </c>
      <c r="Z444" s="778" t="s">
        <v>184</v>
      </c>
      <c r="AA444" s="773"/>
      <c r="AB444" s="773"/>
      <c r="AC444" s="773"/>
      <c r="AD444" s="773"/>
      <c r="AE444" s="773"/>
      <c r="AF444" s="787"/>
      <c r="AG444" s="788"/>
      <c r="AH444" s="788"/>
      <c r="AI444" s="788"/>
      <c r="AJ444" s="788"/>
      <c r="AK444" s="788"/>
      <c r="AL444" s="788"/>
      <c r="AM444" s="788"/>
      <c r="AN444" s="788"/>
      <c r="AO444" s="788"/>
      <c r="AP444" s="902"/>
      <c r="AQ444" s="1395"/>
      <c r="AR444" s="1348"/>
      <c r="AS444" s="1348"/>
      <c r="AT444" s="1348"/>
      <c r="AU444" s="1349"/>
      <c r="AV444" s="796"/>
      <c r="AW444" s="788"/>
      <c r="AX444" s="902"/>
      <c r="AY444" s="788"/>
      <c r="AZ444" s="788"/>
      <c r="BA444" s="902"/>
      <c r="BB444" s="902"/>
      <c r="BC444" s="902"/>
      <c r="BD444" s="902"/>
      <c r="BE444" s="902"/>
      <c r="BF444" s="788"/>
      <c r="BG444" s="788"/>
      <c r="BH444" s="788"/>
      <c r="BI444" s="788"/>
      <c r="BJ444" s="788"/>
      <c r="BK444" s="793"/>
      <c r="BL444" s="1351"/>
      <c r="BM444" s="1352"/>
      <c r="BN444" s="1352"/>
      <c r="BO444" s="1352"/>
      <c r="BP444" s="1414"/>
      <c r="BQ444" s="1394"/>
      <c r="BR444" s="1343"/>
      <c r="BS444" s="1343"/>
      <c r="BT444" s="1343"/>
      <c r="BU444" s="1344"/>
      <c r="BV444" s="1395"/>
      <c r="BW444" s="1348"/>
      <c r="BX444" s="1348"/>
      <c r="BY444" s="1348"/>
      <c r="BZ444" s="1348"/>
      <c r="CA444" s="1394"/>
      <c r="CB444" s="1343"/>
      <c r="CC444" s="1343"/>
      <c r="CD444" s="1343"/>
      <c r="CE444" s="1344"/>
      <c r="CF444" s="1343"/>
      <c r="CG444" s="1343"/>
      <c r="CH444" s="1343"/>
      <c r="CI444" s="1343"/>
      <c r="CJ444" s="1344"/>
      <c r="CK444" s="1394"/>
      <c r="CL444" s="1343"/>
      <c r="CM444" s="1343"/>
      <c r="CN444" s="1343"/>
      <c r="CO444" s="1344"/>
      <c r="CP444" s="1394"/>
      <c r="CQ444" s="1343"/>
      <c r="CR444" s="1343"/>
      <c r="CS444" s="1343"/>
      <c r="CT444" s="1344"/>
      <c r="CU444" s="1499"/>
      <c r="CV444" s="1490"/>
      <c r="CW444" s="1490"/>
      <c r="CX444" s="1695"/>
      <c r="CY444" s="1490"/>
      <c r="CZ444" s="1490"/>
      <c r="DA444" s="1490"/>
      <c r="DB444" s="1695"/>
      <c r="DC444" s="1352"/>
      <c r="DD444" s="1696"/>
      <c r="DE444" s="1701"/>
    </row>
    <row r="445" spans="1:109" ht="15.75" customHeight="1">
      <c r="A445" s="760" t="s">
        <v>1003</v>
      </c>
      <c r="B445" s="761">
        <v>439</v>
      </c>
      <c r="C445" s="777" t="s">
        <v>3787</v>
      </c>
      <c r="D445" s="761" t="s">
        <v>3780</v>
      </c>
      <c r="E445" s="761" t="s">
        <v>1920</v>
      </c>
      <c r="F445" s="773" t="s">
        <v>3788</v>
      </c>
      <c r="G445" s="778" t="s">
        <v>154</v>
      </c>
      <c r="H445" s="779" t="s">
        <v>3789</v>
      </c>
      <c r="I445" s="780"/>
      <c r="J445" s="781">
        <v>1</v>
      </c>
      <c r="K445" s="781"/>
      <c r="L445" s="781"/>
      <c r="M445" s="781"/>
      <c r="N445" s="781"/>
      <c r="O445" s="781"/>
      <c r="P445" s="782"/>
      <c r="Q445" s="783">
        <f t="shared" si="6"/>
        <v>1</v>
      </c>
      <c r="R445" s="777" t="s">
        <v>988</v>
      </c>
      <c r="S445" s="761" t="s">
        <v>964</v>
      </c>
      <c r="T445" s="784" t="s">
        <v>965</v>
      </c>
      <c r="U445" s="761" t="s">
        <v>1923</v>
      </c>
      <c r="V445" s="761" t="s">
        <v>987</v>
      </c>
      <c r="W445" s="761" t="s">
        <v>3790</v>
      </c>
      <c r="X445" s="1300">
        <v>0</v>
      </c>
      <c r="Y445" s="807" t="s">
        <v>978</v>
      </c>
      <c r="Z445" s="778" t="s">
        <v>154</v>
      </c>
      <c r="AA445" s="773"/>
      <c r="AB445" s="773"/>
      <c r="AC445" s="773"/>
      <c r="AD445" s="773"/>
      <c r="AE445" s="773"/>
      <c r="AF445" s="787"/>
      <c r="AG445" s="788"/>
      <c r="AH445" s="788"/>
      <c r="AI445" s="788"/>
      <c r="AJ445" s="788"/>
      <c r="AK445" s="788"/>
      <c r="AL445" s="788"/>
      <c r="AM445" s="833"/>
      <c r="AN445" s="833"/>
      <c r="AO445" s="833"/>
      <c r="AP445" s="833"/>
      <c r="AQ445" s="1345"/>
      <c r="AR445" s="1346"/>
      <c r="AS445" s="1346"/>
      <c r="AT445" s="1346"/>
      <c r="AU445" s="1347"/>
      <c r="AV445" s="834"/>
      <c r="AW445" s="833"/>
      <c r="AX445" s="833"/>
      <c r="AY445" s="833"/>
      <c r="AZ445" s="833"/>
      <c r="BA445" s="833"/>
      <c r="BB445" s="833"/>
      <c r="BC445" s="833"/>
      <c r="BD445" s="833"/>
      <c r="BE445" s="909"/>
      <c r="BF445" s="833"/>
      <c r="BG445" s="833"/>
      <c r="BH445" s="833"/>
      <c r="BI445" s="833"/>
      <c r="BJ445" s="833"/>
      <c r="BK445" s="910"/>
      <c r="BL445" s="1351"/>
      <c r="BM445" s="1352"/>
      <c r="BN445" s="1352"/>
      <c r="BO445" s="1352"/>
      <c r="BP445" s="1414"/>
      <c r="BQ445" s="1394"/>
      <c r="BR445" s="1343"/>
      <c r="BS445" s="1343"/>
      <c r="BT445" s="1343"/>
      <c r="BU445" s="1344"/>
      <c r="BV445" s="1345"/>
      <c r="BW445" s="1346"/>
      <c r="BX445" s="1346"/>
      <c r="BY445" s="1346"/>
      <c r="BZ445" s="1346"/>
      <c r="CA445" s="1345"/>
      <c r="CB445" s="1346"/>
      <c r="CC445" s="1346"/>
      <c r="CD445" s="1346"/>
      <c r="CE445" s="1347"/>
      <c r="CF445" s="1346"/>
      <c r="CG445" s="1346"/>
      <c r="CH445" s="1346"/>
      <c r="CI445" s="1346"/>
      <c r="CJ445" s="1347"/>
      <c r="CK445" s="1345"/>
      <c r="CL445" s="1346"/>
      <c r="CM445" s="1346"/>
      <c r="CN445" s="1346"/>
      <c r="CO445" s="1347"/>
      <c r="CP445" s="1394"/>
      <c r="CQ445" s="1343"/>
      <c r="CR445" s="1343"/>
      <c r="CS445" s="1343"/>
      <c r="CT445" s="1344"/>
      <c r="CU445" s="1499"/>
      <c r="CV445" s="1490"/>
      <c r="CW445" s="1490"/>
      <c r="CX445" s="1695"/>
      <c r="CY445" s="1490"/>
      <c r="CZ445" s="1490"/>
      <c r="DA445" s="1490"/>
      <c r="DB445" s="1695"/>
      <c r="DC445" s="1352"/>
      <c r="DD445" s="1696"/>
      <c r="DE445" s="1701"/>
    </row>
    <row r="446" spans="1:109" ht="15.75" customHeight="1">
      <c r="A446" s="760" t="s">
        <v>1003</v>
      </c>
      <c r="B446" s="761">
        <v>440</v>
      </c>
      <c r="C446" s="777" t="s">
        <v>3791</v>
      </c>
      <c r="D446" s="761" t="s">
        <v>3780</v>
      </c>
      <c r="E446" s="761" t="s">
        <v>1920</v>
      </c>
      <c r="F446" s="773" t="s">
        <v>3792</v>
      </c>
      <c r="G446" s="778" t="s">
        <v>629</v>
      </c>
      <c r="H446" s="779" t="s">
        <v>3793</v>
      </c>
      <c r="I446" s="780"/>
      <c r="J446" s="781">
        <v>1</v>
      </c>
      <c r="K446" s="781"/>
      <c r="L446" s="781"/>
      <c r="M446" s="781"/>
      <c r="N446" s="781"/>
      <c r="O446" s="781"/>
      <c r="P446" s="782"/>
      <c r="Q446" s="783">
        <f t="shared" si="6"/>
        <v>1</v>
      </c>
      <c r="R446" s="777" t="s">
        <v>988</v>
      </c>
      <c r="S446" s="761" t="s">
        <v>964</v>
      </c>
      <c r="T446" s="784" t="s">
        <v>965</v>
      </c>
      <c r="U446" s="761" t="s">
        <v>629</v>
      </c>
      <c r="V446" s="761" t="s">
        <v>991</v>
      </c>
      <c r="W446" s="761" t="s">
        <v>3794</v>
      </c>
      <c r="X446" s="1300">
        <v>1</v>
      </c>
      <c r="Y446" s="807" t="s">
        <v>978</v>
      </c>
      <c r="Z446" s="778" t="s">
        <v>629</v>
      </c>
      <c r="AA446" s="773"/>
      <c r="AB446" s="773"/>
      <c r="AC446" s="773"/>
      <c r="AD446" s="773"/>
      <c r="AE446" s="773"/>
      <c r="AF446" s="787"/>
      <c r="AG446" s="788"/>
      <c r="AH446" s="788"/>
      <c r="AI446" s="788"/>
      <c r="AJ446" s="788"/>
      <c r="AK446" s="788"/>
      <c r="AL446" s="788"/>
      <c r="AM446" s="788"/>
      <c r="AN446" s="902"/>
      <c r="AO446" s="788"/>
      <c r="AP446" s="795"/>
      <c r="AQ446" s="1395"/>
      <c r="AR446" s="1348"/>
      <c r="AS446" s="1348"/>
      <c r="AT446" s="1348"/>
      <c r="AU446" s="1349"/>
      <c r="AV446" s="796"/>
      <c r="AW446" s="788"/>
      <c r="AX446" s="788"/>
      <c r="AY446" s="788"/>
      <c r="AZ446" s="788"/>
      <c r="BA446" s="788"/>
      <c r="BB446" s="788"/>
      <c r="BC446" s="788"/>
      <c r="BD446" s="788"/>
      <c r="BE446" s="788"/>
      <c r="BF446" s="788"/>
      <c r="BG446" s="788"/>
      <c r="BH446" s="788"/>
      <c r="BI446" s="788"/>
      <c r="BJ446" s="788"/>
      <c r="BK446" s="793"/>
      <c r="BL446" s="1351"/>
      <c r="BM446" s="1352"/>
      <c r="BN446" s="1352"/>
      <c r="BO446" s="1352"/>
      <c r="BP446" s="1414"/>
      <c r="BQ446" s="1394"/>
      <c r="BR446" s="1343"/>
      <c r="BS446" s="1343"/>
      <c r="BT446" s="1343"/>
      <c r="BU446" s="1344"/>
      <c r="BV446" s="1395"/>
      <c r="BW446" s="1348"/>
      <c r="BX446" s="1348"/>
      <c r="BY446" s="1348"/>
      <c r="BZ446" s="1348"/>
      <c r="CA446" s="1394"/>
      <c r="CB446" s="1343"/>
      <c r="CC446" s="1343"/>
      <c r="CD446" s="1343"/>
      <c r="CE446" s="1344"/>
      <c r="CF446" s="1343"/>
      <c r="CG446" s="1343"/>
      <c r="CH446" s="1343"/>
      <c r="CI446" s="1343"/>
      <c r="CJ446" s="1344"/>
      <c r="CK446" s="1692"/>
      <c r="CL446" s="1693"/>
      <c r="CM446" s="1693"/>
      <c r="CN446" s="1693"/>
      <c r="CO446" s="1694"/>
      <c r="CP446" s="1394"/>
      <c r="CQ446" s="1343"/>
      <c r="CR446" s="1343"/>
      <c r="CS446" s="1343"/>
      <c r="CT446" s="1344"/>
      <c r="CU446" s="1499"/>
      <c r="CV446" s="1490"/>
      <c r="CW446" s="1490"/>
      <c r="CX446" s="1695"/>
      <c r="CY446" s="1490"/>
      <c r="CZ446" s="1490"/>
      <c r="DA446" s="1490"/>
      <c r="DB446" s="1695"/>
      <c r="DC446" s="1352"/>
      <c r="DD446" s="1696"/>
      <c r="DE446" s="1701"/>
    </row>
    <row r="447" spans="1:109" ht="15.75" customHeight="1">
      <c r="A447" s="760" t="s">
        <v>1003</v>
      </c>
      <c r="B447" s="761">
        <v>441</v>
      </c>
      <c r="C447" s="777" t="s">
        <v>1147</v>
      </c>
      <c r="D447" s="761" t="s">
        <v>3780</v>
      </c>
      <c r="E447" s="761" t="s">
        <v>1936</v>
      </c>
      <c r="F447" s="773" t="s">
        <v>3795</v>
      </c>
      <c r="G447" s="778" t="s">
        <v>1124</v>
      </c>
      <c r="H447" s="779" t="s">
        <v>3796</v>
      </c>
      <c r="I447" s="780"/>
      <c r="J447" s="781">
        <v>1</v>
      </c>
      <c r="K447" s="781"/>
      <c r="L447" s="781"/>
      <c r="M447" s="781"/>
      <c r="N447" s="781"/>
      <c r="O447" s="781"/>
      <c r="P447" s="782"/>
      <c r="Q447" s="783">
        <f t="shared" si="6"/>
        <v>1</v>
      </c>
      <c r="R447" s="777" t="s">
        <v>988</v>
      </c>
      <c r="S447" s="761" t="s">
        <v>964</v>
      </c>
      <c r="T447" s="1414" t="s">
        <v>977</v>
      </c>
      <c r="U447" s="761" t="s">
        <v>2083</v>
      </c>
      <c r="V447" s="761" t="s">
        <v>991</v>
      </c>
      <c r="W447" s="761" t="s">
        <v>3797</v>
      </c>
      <c r="X447" s="1300">
        <v>1</v>
      </c>
      <c r="Y447" s="814" t="s">
        <v>978</v>
      </c>
      <c r="Z447" s="778" t="s">
        <v>1124</v>
      </c>
      <c r="AA447" s="773"/>
      <c r="AB447" s="773"/>
      <c r="AC447" s="773"/>
      <c r="AD447" s="773"/>
      <c r="AE447" s="773"/>
      <c r="AF447" s="787"/>
      <c r="AG447" s="788"/>
      <c r="AH447" s="788"/>
      <c r="AI447" s="788"/>
      <c r="AJ447" s="788"/>
      <c r="AK447" s="788"/>
      <c r="AL447" s="788"/>
      <c r="AM447" s="788"/>
      <c r="AN447" s="902"/>
      <c r="AO447" s="902"/>
      <c r="AP447" s="902"/>
      <c r="AQ447" s="1394"/>
      <c r="AR447" s="1343"/>
      <c r="AS447" s="1343"/>
      <c r="AT447" s="1343"/>
      <c r="AU447" s="1344"/>
      <c r="AV447" s="796"/>
      <c r="AW447" s="788"/>
      <c r="AX447" s="788"/>
      <c r="AY447" s="788"/>
      <c r="AZ447" s="788"/>
      <c r="BA447" s="788"/>
      <c r="BB447" s="788"/>
      <c r="BC447" s="788"/>
      <c r="BD447" s="788"/>
      <c r="BE447" s="788"/>
      <c r="BF447" s="788"/>
      <c r="BG447" s="788"/>
      <c r="BH447" s="788"/>
      <c r="BI447" s="788"/>
      <c r="BJ447" s="788"/>
      <c r="BK447" s="793"/>
      <c r="BL447" s="1351"/>
      <c r="BM447" s="1352"/>
      <c r="BN447" s="1352"/>
      <c r="BO447" s="1352"/>
      <c r="BP447" s="1414"/>
      <c r="BQ447" s="1394"/>
      <c r="BR447" s="1343"/>
      <c r="BS447" s="1343"/>
      <c r="BT447" s="1343"/>
      <c r="BU447" s="1344"/>
      <c r="BV447" s="1395"/>
      <c r="BW447" s="1348"/>
      <c r="BX447" s="1348"/>
      <c r="BY447" s="1348"/>
      <c r="BZ447" s="1348"/>
      <c r="CA447" s="1394"/>
      <c r="CB447" s="1343"/>
      <c r="CC447" s="1343"/>
      <c r="CD447" s="1343"/>
      <c r="CE447" s="1344"/>
      <c r="CF447" s="1343"/>
      <c r="CG447" s="1343"/>
      <c r="CH447" s="1343"/>
      <c r="CI447" s="1343"/>
      <c r="CJ447" s="1344"/>
      <c r="CK447" s="1394"/>
      <c r="CL447" s="1343"/>
      <c r="CM447" s="1343"/>
      <c r="CN447" s="1343"/>
      <c r="CO447" s="1344"/>
      <c r="CP447" s="1394"/>
      <c r="CQ447" s="1343"/>
      <c r="CR447" s="1343"/>
      <c r="CS447" s="1343"/>
      <c r="CT447" s="1344"/>
      <c r="CU447" s="1499"/>
      <c r="CV447" s="1490"/>
      <c r="CW447" s="1490"/>
      <c r="CX447" s="1695"/>
      <c r="CY447" s="1490"/>
      <c r="CZ447" s="1490"/>
      <c r="DA447" s="1490"/>
      <c r="DB447" s="1695"/>
      <c r="DC447" s="1352"/>
      <c r="DD447" s="1696"/>
      <c r="DE447" s="1701"/>
    </row>
    <row r="448" spans="1:109" ht="15.75" customHeight="1">
      <c r="A448" s="760" t="s">
        <v>1003</v>
      </c>
      <c r="B448" s="761">
        <v>442</v>
      </c>
      <c r="C448" s="777" t="s">
        <v>3798</v>
      </c>
      <c r="D448" s="761" t="s">
        <v>3780</v>
      </c>
      <c r="E448" s="761" t="s">
        <v>1936</v>
      </c>
      <c r="F448" s="773" t="s">
        <v>3799</v>
      </c>
      <c r="G448" s="778" t="s">
        <v>148</v>
      </c>
      <c r="H448" s="779" t="s">
        <v>3800</v>
      </c>
      <c r="I448" s="780">
        <v>0.02</v>
      </c>
      <c r="J448" s="781">
        <v>0.98</v>
      </c>
      <c r="K448" s="781"/>
      <c r="L448" s="781"/>
      <c r="M448" s="781"/>
      <c r="N448" s="781"/>
      <c r="O448" s="781"/>
      <c r="P448" s="782"/>
      <c r="Q448" s="783">
        <f t="shared" si="6"/>
        <v>1</v>
      </c>
      <c r="R448" s="777" t="s">
        <v>984</v>
      </c>
      <c r="S448" s="761" t="s">
        <v>964</v>
      </c>
      <c r="T448" s="784" t="s">
        <v>965</v>
      </c>
      <c r="U448" s="761" t="s">
        <v>1955</v>
      </c>
      <c r="V448" s="761" t="s">
        <v>1039</v>
      </c>
      <c r="W448" s="761" t="s">
        <v>1956</v>
      </c>
      <c r="X448" s="1299">
        <v>2</v>
      </c>
      <c r="Y448" s="809" t="s">
        <v>978</v>
      </c>
      <c r="Z448" s="778" t="s">
        <v>148</v>
      </c>
      <c r="AA448" s="773"/>
      <c r="AB448" s="773"/>
      <c r="AC448" s="773"/>
      <c r="AD448" s="773"/>
      <c r="AE448" s="773"/>
      <c r="AF448" s="787"/>
      <c r="AG448" s="788"/>
      <c r="AH448" s="788"/>
      <c r="AI448" s="788"/>
      <c r="AJ448" s="788"/>
      <c r="AK448" s="788"/>
      <c r="AL448" s="788"/>
      <c r="AM448" s="788"/>
      <c r="AN448" s="788"/>
      <c r="AO448" s="788"/>
      <c r="AP448" s="788"/>
      <c r="AQ448" s="1394"/>
      <c r="AR448" s="1343"/>
      <c r="AS448" s="1343"/>
      <c r="AT448" s="1343"/>
      <c r="AU448" s="1344"/>
      <c r="AV448" s="796"/>
      <c r="AW448" s="788"/>
      <c r="AX448" s="788"/>
      <c r="AY448" s="788"/>
      <c r="AZ448" s="788"/>
      <c r="BA448" s="788"/>
      <c r="BB448" s="788"/>
      <c r="BC448" s="788"/>
      <c r="BD448" s="788"/>
      <c r="BE448" s="788"/>
      <c r="BF448" s="788"/>
      <c r="BG448" s="788"/>
      <c r="BH448" s="788"/>
      <c r="BI448" s="788"/>
      <c r="BJ448" s="788"/>
      <c r="BK448" s="793"/>
      <c r="BL448" s="1351"/>
      <c r="BM448" s="1352"/>
      <c r="BN448" s="1352"/>
      <c r="BO448" s="1352"/>
      <c r="BP448" s="1414"/>
      <c r="BQ448" s="1394"/>
      <c r="BR448" s="1343"/>
      <c r="BS448" s="1343"/>
      <c r="BT448" s="1343"/>
      <c r="BU448" s="1344"/>
      <c r="BV448" s="1394"/>
      <c r="BW448" s="1343"/>
      <c r="BX448" s="1343"/>
      <c r="BY448" s="1343"/>
      <c r="BZ448" s="1343"/>
      <c r="CA448" s="1394"/>
      <c r="CB448" s="1343"/>
      <c r="CC448" s="1343"/>
      <c r="CD448" s="1343"/>
      <c r="CE448" s="1344"/>
      <c r="CF448" s="1343"/>
      <c r="CG448" s="1343"/>
      <c r="CH448" s="1343"/>
      <c r="CI448" s="1343"/>
      <c r="CJ448" s="1344"/>
      <c r="CK448" s="1394"/>
      <c r="CL448" s="1343"/>
      <c r="CM448" s="1343"/>
      <c r="CN448" s="1343"/>
      <c r="CO448" s="1344"/>
      <c r="CP448" s="1394"/>
      <c r="CQ448" s="1343"/>
      <c r="CR448" s="1343"/>
      <c r="CS448" s="1343"/>
      <c r="CT448" s="1344"/>
      <c r="CU448" s="1499"/>
      <c r="CV448" s="1490"/>
      <c r="CW448" s="1490"/>
      <c r="CX448" s="1695"/>
      <c r="CY448" s="1490"/>
      <c r="CZ448" s="1490"/>
      <c r="DA448" s="1490"/>
      <c r="DB448" s="1695"/>
      <c r="DC448" s="1352"/>
      <c r="DD448" s="1696"/>
      <c r="DE448" s="1701"/>
    </row>
    <row r="449" spans="1:109" ht="15.75" customHeight="1">
      <c r="A449" s="760" t="s">
        <v>1003</v>
      </c>
      <c r="B449" s="761">
        <v>443</v>
      </c>
      <c r="C449" s="777" t="s">
        <v>3801</v>
      </c>
      <c r="D449" s="761" t="s">
        <v>3780</v>
      </c>
      <c r="E449" s="761" t="s">
        <v>1927</v>
      </c>
      <c r="F449" s="773" t="s">
        <v>3802</v>
      </c>
      <c r="G449" s="778" t="s">
        <v>2012</v>
      </c>
      <c r="H449" s="779" t="s">
        <v>3803</v>
      </c>
      <c r="I449" s="780">
        <v>0.02</v>
      </c>
      <c r="J449" s="781">
        <v>0.98</v>
      </c>
      <c r="K449" s="781"/>
      <c r="L449" s="781"/>
      <c r="M449" s="781"/>
      <c r="N449" s="781"/>
      <c r="O449" s="781"/>
      <c r="P449" s="782"/>
      <c r="Q449" s="783">
        <f t="shared" si="6"/>
        <v>1</v>
      </c>
      <c r="R449" s="777" t="s">
        <v>984</v>
      </c>
      <c r="S449" s="761" t="s">
        <v>964</v>
      </c>
      <c r="T449" s="784" t="s">
        <v>965</v>
      </c>
      <c r="U449" s="761" t="s">
        <v>2014</v>
      </c>
      <c r="V449" s="761" t="s">
        <v>991</v>
      </c>
      <c r="W449" s="761" t="s">
        <v>3804</v>
      </c>
      <c r="X449" s="1299">
        <v>0</v>
      </c>
      <c r="Y449" s="809" t="s">
        <v>978</v>
      </c>
      <c r="Z449" s="778" t="s">
        <v>2016</v>
      </c>
      <c r="AA449" s="773"/>
      <c r="AB449" s="773"/>
      <c r="AC449" s="773"/>
      <c r="AD449" s="773"/>
      <c r="AE449" s="773"/>
      <c r="AF449" s="787"/>
      <c r="AG449" s="788"/>
      <c r="AH449" s="788"/>
      <c r="AI449" s="788"/>
      <c r="AJ449" s="788"/>
      <c r="AK449" s="788"/>
      <c r="AL449" s="788"/>
      <c r="AM449" s="788"/>
      <c r="AN449" s="788"/>
      <c r="AO449" s="788"/>
      <c r="AP449" s="788"/>
      <c r="AQ449" s="796">
        <v>34</v>
      </c>
      <c r="AR449" s="788">
        <v>34</v>
      </c>
      <c r="AS449" s="788">
        <v>34</v>
      </c>
      <c r="AT449" s="788">
        <v>34</v>
      </c>
      <c r="AU449" s="793">
        <v>34</v>
      </c>
      <c r="AV449" s="796"/>
      <c r="AW449" s="788"/>
      <c r="AX449" s="788"/>
      <c r="AY449" s="788"/>
      <c r="AZ449" s="788"/>
      <c r="BA449" s="788"/>
      <c r="BB449" s="788"/>
      <c r="BC449" s="788"/>
      <c r="BD449" s="788"/>
      <c r="BE449" s="788"/>
      <c r="BF449" s="788"/>
      <c r="BG449" s="788"/>
      <c r="BH449" s="788"/>
      <c r="BI449" s="788"/>
      <c r="BJ449" s="788"/>
      <c r="BK449" s="793"/>
      <c r="BL449" s="777" t="s">
        <v>961</v>
      </c>
      <c r="BM449" s="773" t="s">
        <v>961</v>
      </c>
      <c r="BN449" s="773" t="s">
        <v>961</v>
      </c>
      <c r="BO449" s="773" t="s">
        <v>961</v>
      </c>
      <c r="BP449" s="784" t="s">
        <v>961</v>
      </c>
      <c r="BQ449" s="796" t="s">
        <v>1971</v>
      </c>
      <c r="BR449" s="788" t="s">
        <v>1971</v>
      </c>
      <c r="BS449" s="788" t="s">
        <v>1971</v>
      </c>
      <c r="BT449" s="788" t="s">
        <v>1971</v>
      </c>
      <c r="BU449" s="793" t="s">
        <v>1971</v>
      </c>
      <c r="BV449" s="796" t="s">
        <v>1971</v>
      </c>
      <c r="BW449" s="788" t="s">
        <v>1971</v>
      </c>
      <c r="BX449" s="788" t="s">
        <v>1971</v>
      </c>
      <c r="BY449" s="788" t="s">
        <v>1971</v>
      </c>
      <c r="BZ449" s="788" t="s">
        <v>1971</v>
      </c>
      <c r="CA449" s="796" t="s">
        <v>1971</v>
      </c>
      <c r="CB449" s="788" t="s">
        <v>1971</v>
      </c>
      <c r="CC449" s="788" t="s">
        <v>1971</v>
      </c>
      <c r="CD449" s="788" t="s">
        <v>1971</v>
      </c>
      <c r="CE449" s="793" t="s">
        <v>1971</v>
      </c>
      <c r="CF449" s="788" t="s">
        <v>1971</v>
      </c>
      <c r="CG449" s="788" t="s">
        <v>1971</v>
      </c>
      <c r="CH449" s="788" t="s">
        <v>1971</v>
      </c>
      <c r="CI449" s="788" t="s">
        <v>1971</v>
      </c>
      <c r="CJ449" s="788" t="s">
        <v>1971</v>
      </c>
      <c r="CK449" s="796" t="s">
        <v>1971</v>
      </c>
      <c r="CL449" s="788" t="s">
        <v>1971</v>
      </c>
      <c r="CM449" s="788" t="s">
        <v>1971</v>
      </c>
      <c r="CN449" s="788" t="s">
        <v>1971</v>
      </c>
      <c r="CO449" s="793" t="s">
        <v>1971</v>
      </c>
      <c r="CP449" s="796" t="s">
        <v>1971</v>
      </c>
      <c r="CQ449" s="788" t="s">
        <v>1971</v>
      </c>
      <c r="CR449" s="788" t="s">
        <v>1971</v>
      </c>
      <c r="CS449" s="788" t="s">
        <v>1971</v>
      </c>
      <c r="CT449" s="793" t="s">
        <v>1971</v>
      </c>
      <c r="CU449" s="1273">
        <v>-1.0300000000000001E-3</v>
      </c>
      <c r="CV449" s="1272" t="s">
        <v>1971</v>
      </c>
      <c r="CW449" s="1272" t="s">
        <v>1971</v>
      </c>
      <c r="CX449" s="1274" t="s">
        <v>1971</v>
      </c>
      <c r="CY449" s="1272" t="s">
        <v>1971</v>
      </c>
      <c r="CZ449" s="1272" t="s">
        <v>1971</v>
      </c>
      <c r="DA449" s="1272" t="s">
        <v>1971</v>
      </c>
      <c r="DB449" s="1274" t="s">
        <v>1971</v>
      </c>
      <c r="DC449" s="773" t="s">
        <v>973</v>
      </c>
      <c r="DD449" s="801">
        <v>1</v>
      </c>
      <c r="DE449" s="802"/>
    </row>
    <row r="450" spans="1:109" ht="15.75" customHeight="1">
      <c r="A450" s="760" t="s">
        <v>1003</v>
      </c>
      <c r="B450" s="761">
        <v>444</v>
      </c>
      <c r="C450" s="777" t="s">
        <v>3805</v>
      </c>
      <c r="D450" s="761" t="s">
        <v>3780</v>
      </c>
      <c r="E450" s="761" t="s">
        <v>1936</v>
      </c>
      <c r="F450" s="773" t="s">
        <v>3806</v>
      </c>
      <c r="G450" s="778" t="s">
        <v>3807</v>
      </c>
      <c r="H450" s="779" t="s">
        <v>3808</v>
      </c>
      <c r="I450" s="780">
        <v>0.01</v>
      </c>
      <c r="J450" s="781">
        <v>0.99</v>
      </c>
      <c r="K450" s="781"/>
      <c r="L450" s="781"/>
      <c r="M450" s="781"/>
      <c r="N450" s="781"/>
      <c r="O450" s="781"/>
      <c r="P450" s="782"/>
      <c r="Q450" s="783">
        <f t="shared" si="6"/>
        <v>1</v>
      </c>
      <c r="R450" s="777" t="s">
        <v>984</v>
      </c>
      <c r="S450" s="761" t="s">
        <v>964</v>
      </c>
      <c r="T450" s="784" t="s">
        <v>965</v>
      </c>
      <c r="U450" s="761" t="s">
        <v>2178</v>
      </c>
      <c r="V450" s="761" t="s">
        <v>991</v>
      </c>
      <c r="W450" s="761" t="s">
        <v>3809</v>
      </c>
      <c r="X450" s="1299">
        <v>2</v>
      </c>
      <c r="Y450" s="809" t="s">
        <v>978</v>
      </c>
      <c r="Z450" s="778" t="s">
        <v>2031</v>
      </c>
      <c r="AA450" s="773"/>
      <c r="AB450" s="773"/>
      <c r="AC450" s="773"/>
      <c r="AD450" s="773"/>
      <c r="AE450" s="773"/>
      <c r="AF450" s="787"/>
      <c r="AG450" s="788"/>
      <c r="AH450" s="788"/>
      <c r="AI450" s="788"/>
      <c r="AJ450" s="788"/>
      <c r="AK450" s="785"/>
      <c r="AL450" s="902"/>
      <c r="AM450" s="902"/>
      <c r="AN450" s="902"/>
      <c r="AO450" s="902"/>
      <c r="AP450" s="911"/>
      <c r="AQ450" s="796">
        <v>0.6</v>
      </c>
      <c r="AR450" s="911">
        <v>0.6</v>
      </c>
      <c r="AS450" s="911">
        <v>0.6</v>
      </c>
      <c r="AT450" s="911">
        <v>0.6</v>
      </c>
      <c r="AU450" s="872">
        <v>0.6</v>
      </c>
      <c r="AV450" s="912"/>
      <c r="AW450" s="911"/>
      <c r="AX450" s="911"/>
      <c r="AY450" s="911"/>
      <c r="AZ450" s="911"/>
      <c r="BA450" s="911"/>
      <c r="BB450" s="911"/>
      <c r="BC450" s="911"/>
      <c r="BD450" s="911"/>
      <c r="BE450" s="911"/>
      <c r="BF450" s="911"/>
      <c r="BG450" s="911"/>
      <c r="BH450" s="911"/>
      <c r="BI450" s="911"/>
      <c r="BJ450" s="911"/>
      <c r="BK450" s="808"/>
      <c r="BL450" s="777" t="s">
        <v>961</v>
      </c>
      <c r="BM450" s="773" t="s">
        <v>961</v>
      </c>
      <c r="BN450" s="773" t="s">
        <v>961</v>
      </c>
      <c r="BO450" s="773" t="s">
        <v>961</v>
      </c>
      <c r="BP450" s="784" t="s">
        <v>961</v>
      </c>
      <c r="BQ450" s="796" t="s">
        <v>1971</v>
      </c>
      <c r="BR450" s="788" t="s">
        <v>1971</v>
      </c>
      <c r="BS450" s="788" t="s">
        <v>1971</v>
      </c>
      <c r="BT450" s="788" t="s">
        <v>1971</v>
      </c>
      <c r="BU450" s="793" t="s">
        <v>1971</v>
      </c>
      <c r="BV450" s="796" t="s">
        <v>1971</v>
      </c>
      <c r="BW450" s="788" t="s">
        <v>1971</v>
      </c>
      <c r="BX450" s="788" t="s">
        <v>1971</v>
      </c>
      <c r="BY450" s="788" t="s">
        <v>1971</v>
      </c>
      <c r="BZ450" s="788" t="s">
        <v>1971</v>
      </c>
      <c r="CA450" s="796" t="s">
        <v>1971</v>
      </c>
      <c r="CB450" s="788" t="s">
        <v>1971</v>
      </c>
      <c r="CC450" s="788" t="s">
        <v>1971</v>
      </c>
      <c r="CD450" s="788" t="s">
        <v>1971</v>
      </c>
      <c r="CE450" s="793" t="s">
        <v>1971</v>
      </c>
      <c r="CF450" s="788" t="s">
        <v>1971</v>
      </c>
      <c r="CG450" s="788" t="s">
        <v>1971</v>
      </c>
      <c r="CH450" s="788" t="s">
        <v>1971</v>
      </c>
      <c r="CI450" s="788" t="s">
        <v>1971</v>
      </c>
      <c r="CJ450" s="793" t="s">
        <v>1971</v>
      </c>
      <c r="CK450" s="796" t="s">
        <v>1971</v>
      </c>
      <c r="CL450" s="788" t="s">
        <v>1971</v>
      </c>
      <c r="CM450" s="788" t="s">
        <v>1971</v>
      </c>
      <c r="CN450" s="788" t="s">
        <v>1971</v>
      </c>
      <c r="CO450" s="793" t="s">
        <v>1971</v>
      </c>
      <c r="CP450" s="796" t="s">
        <v>1971</v>
      </c>
      <c r="CQ450" s="788" t="s">
        <v>1971</v>
      </c>
      <c r="CR450" s="788" t="s">
        <v>1971</v>
      </c>
      <c r="CS450" s="788" t="s">
        <v>1971</v>
      </c>
      <c r="CT450" s="793" t="s">
        <v>1971</v>
      </c>
      <c r="CU450" s="1273">
        <v>-1.9750000000000001</v>
      </c>
      <c r="CV450" s="1272" t="s">
        <v>1971</v>
      </c>
      <c r="CW450" s="1272" t="s">
        <v>1971</v>
      </c>
      <c r="CX450" s="1274" t="s">
        <v>1971</v>
      </c>
      <c r="CY450" s="1272" t="s">
        <v>1971</v>
      </c>
      <c r="CZ450" s="1272" t="s">
        <v>1971</v>
      </c>
      <c r="DA450" s="1272" t="s">
        <v>1971</v>
      </c>
      <c r="DB450" s="1274" t="s">
        <v>1971</v>
      </c>
      <c r="DC450" s="773" t="s">
        <v>973</v>
      </c>
      <c r="DD450" s="801">
        <v>1</v>
      </c>
      <c r="DE450" s="802"/>
    </row>
    <row r="451" spans="1:109" ht="15.75" customHeight="1">
      <c r="A451" s="760" t="s">
        <v>1003</v>
      </c>
      <c r="B451" s="761">
        <v>445</v>
      </c>
      <c r="C451" s="777" t="s">
        <v>3810</v>
      </c>
      <c r="D451" s="761" t="s">
        <v>3780</v>
      </c>
      <c r="E451" s="761" t="s">
        <v>1936</v>
      </c>
      <c r="F451" s="773" t="s">
        <v>3811</v>
      </c>
      <c r="G451" s="778" t="s">
        <v>3812</v>
      </c>
      <c r="H451" s="779" t="s">
        <v>3813</v>
      </c>
      <c r="I451" s="780"/>
      <c r="J451" s="781">
        <v>1</v>
      </c>
      <c r="K451" s="781"/>
      <c r="L451" s="781"/>
      <c r="M451" s="781"/>
      <c r="N451" s="781"/>
      <c r="O451" s="781"/>
      <c r="P451" s="782"/>
      <c r="Q451" s="783">
        <f t="shared" si="6"/>
        <v>1</v>
      </c>
      <c r="R451" s="777" t="s">
        <v>984</v>
      </c>
      <c r="S451" s="761" t="s">
        <v>964</v>
      </c>
      <c r="T451" s="784" t="s">
        <v>965</v>
      </c>
      <c r="U451" s="761" t="s">
        <v>1955</v>
      </c>
      <c r="V451" s="761" t="s">
        <v>991</v>
      </c>
      <c r="W451" s="761" t="s">
        <v>3814</v>
      </c>
      <c r="X451" s="1299">
        <v>0</v>
      </c>
      <c r="Y451" s="809" t="s">
        <v>978</v>
      </c>
      <c r="Z451" s="778"/>
      <c r="AA451" s="773"/>
      <c r="AB451" s="773"/>
      <c r="AC451" s="773"/>
      <c r="AD451" s="773"/>
      <c r="AE451" s="773"/>
      <c r="AF451" s="787"/>
      <c r="AG451" s="788"/>
      <c r="AH451" s="788"/>
      <c r="AI451" s="788"/>
      <c r="AJ451" s="788"/>
      <c r="AK451" s="788"/>
      <c r="AL451" s="788"/>
      <c r="AM451" s="788"/>
      <c r="AN451" s="788"/>
      <c r="AO451" s="788"/>
      <c r="AP451" s="902"/>
      <c r="AQ451" s="796">
        <v>10</v>
      </c>
      <c r="AR451" s="788">
        <v>9</v>
      </c>
      <c r="AS451" s="788">
        <v>8</v>
      </c>
      <c r="AT451" s="788">
        <v>8</v>
      </c>
      <c r="AU451" s="793">
        <v>8</v>
      </c>
      <c r="AV451" s="796"/>
      <c r="AW451" s="788"/>
      <c r="AX451" s="788"/>
      <c r="AY451" s="788"/>
      <c r="AZ451" s="902"/>
      <c r="BA451" s="788"/>
      <c r="BB451" s="788"/>
      <c r="BC451" s="788"/>
      <c r="BD451" s="788"/>
      <c r="BE451" s="902"/>
      <c r="BF451" s="788"/>
      <c r="BG451" s="788"/>
      <c r="BH451" s="788"/>
      <c r="BI451" s="788"/>
      <c r="BJ451" s="902"/>
      <c r="BK451" s="903"/>
      <c r="BL451" s="777" t="s">
        <v>961</v>
      </c>
      <c r="BM451" s="773" t="s">
        <v>961</v>
      </c>
      <c r="BN451" s="773" t="s">
        <v>961</v>
      </c>
      <c r="BO451" s="773" t="s">
        <v>961</v>
      </c>
      <c r="BP451" s="784" t="s">
        <v>961</v>
      </c>
      <c r="BQ451" s="796" t="s">
        <v>1971</v>
      </c>
      <c r="BR451" s="788" t="s">
        <v>1971</v>
      </c>
      <c r="BS451" s="788" t="s">
        <v>1971</v>
      </c>
      <c r="BT451" s="788" t="s">
        <v>1971</v>
      </c>
      <c r="BU451" s="793" t="s">
        <v>1971</v>
      </c>
      <c r="BV451" s="796" t="s">
        <v>1971</v>
      </c>
      <c r="BW451" s="788" t="s">
        <v>1971</v>
      </c>
      <c r="BX451" s="788" t="s">
        <v>1971</v>
      </c>
      <c r="BY451" s="788" t="s">
        <v>1971</v>
      </c>
      <c r="BZ451" s="788" t="s">
        <v>1971</v>
      </c>
      <c r="CA451" s="796" t="s">
        <v>1971</v>
      </c>
      <c r="CB451" s="788" t="s">
        <v>1971</v>
      </c>
      <c r="CC451" s="788" t="s">
        <v>1971</v>
      </c>
      <c r="CD451" s="788" t="s">
        <v>1971</v>
      </c>
      <c r="CE451" s="793" t="s">
        <v>1971</v>
      </c>
      <c r="CF451" s="788" t="s">
        <v>1971</v>
      </c>
      <c r="CG451" s="788" t="s">
        <v>1971</v>
      </c>
      <c r="CH451" s="788" t="s">
        <v>1971</v>
      </c>
      <c r="CI451" s="788" t="s">
        <v>1971</v>
      </c>
      <c r="CJ451" s="793" t="s">
        <v>1971</v>
      </c>
      <c r="CK451" s="796" t="s">
        <v>1971</v>
      </c>
      <c r="CL451" s="788" t="s">
        <v>1971</v>
      </c>
      <c r="CM451" s="788" t="s">
        <v>1971</v>
      </c>
      <c r="CN451" s="788" t="s">
        <v>1971</v>
      </c>
      <c r="CO451" s="793" t="s">
        <v>1971</v>
      </c>
      <c r="CP451" s="796" t="s">
        <v>1971</v>
      </c>
      <c r="CQ451" s="788" t="s">
        <v>1971</v>
      </c>
      <c r="CR451" s="788" t="s">
        <v>1971</v>
      </c>
      <c r="CS451" s="788" t="s">
        <v>1971</v>
      </c>
      <c r="CT451" s="793" t="s">
        <v>1971</v>
      </c>
      <c r="CU451" s="1273">
        <v>-3.56E-2</v>
      </c>
      <c r="CV451" s="1272" t="s">
        <v>1971</v>
      </c>
      <c r="CW451" s="1272" t="s">
        <v>1971</v>
      </c>
      <c r="CX451" s="1274" t="s">
        <v>1971</v>
      </c>
      <c r="CY451" s="1272" t="s">
        <v>1971</v>
      </c>
      <c r="CZ451" s="1272" t="s">
        <v>1971</v>
      </c>
      <c r="DA451" s="1272" t="s">
        <v>1971</v>
      </c>
      <c r="DB451" s="1274" t="s">
        <v>1971</v>
      </c>
      <c r="DC451" s="773"/>
      <c r="DD451" s="801">
        <v>1</v>
      </c>
      <c r="DE451" s="802"/>
    </row>
    <row r="452" spans="1:109" ht="15.75" customHeight="1">
      <c r="A452" s="760" t="s">
        <v>1003</v>
      </c>
      <c r="B452" s="761">
        <v>446</v>
      </c>
      <c r="C452" s="777" t="s">
        <v>3815</v>
      </c>
      <c r="D452" s="761" t="s">
        <v>3780</v>
      </c>
      <c r="E452" s="761" t="s">
        <v>1936</v>
      </c>
      <c r="F452" s="773" t="s">
        <v>3816</v>
      </c>
      <c r="G452" s="778" t="s">
        <v>3817</v>
      </c>
      <c r="H452" s="779" t="s">
        <v>3818</v>
      </c>
      <c r="I452" s="780"/>
      <c r="J452" s="781">
        <v>1</v>
      </c>
      <c r="K452" s="781"/>
      <c r="L452" s="781"/>
      <c r="M452" s="781"/>
      <c r="N452" s="781"/>
      <c r="O452" s="781"/>
      <c r="P452" s="782"/>
      <c r="Q452" s="783">
        <f t="shared" si="6"/>
        <v>1</v>
      </c>
      <c r="R452" s="777" t="s">
        <v>988</v>
      </c>
      <c r="S452" s="761" t="s">
        <v>964</v>
      </c>
      <c r="T452" s="784" t="s">
        <v>965</v>
      </c>
      <c r="U452" s="761" t="s">
        <v>1955</v>
      </c>
      <c r="V452" s="761" t="s">
        <v>991</v>
      </c>
      <c r="W452" s="761" t="s">
        <v>3819</v>
      </c>
      <c r="X452" s="1299">
        <v>0</v>
      </c>
      <c r="Y452" s="809" t="s">
        <v>966</v>
      </c>
      <c r="Z452" s="778"/>
      <c r="AA452" s="773"/>
      <c r="AB452" s="773"/>
      <c r="AC452" s="773"/>
      <c r="AD452" s="773"/>
      <c r="AE452" s="773"/>
      <c r="AF452" s="787"/>
      <c r="AG452" s="788"/>
      <c r="AH452" s="788"/>
      <c r="AI452" s="788"/>
      <c r="AJ452" s="788"/>
      <c r="AK452" s="788"/>
      <c r="AL452" s="788"/>
      <c r="AM452" s="788"/>
      <c r="AN452" s="788"/>
      <c r="AO452" s="788"/>
      <c r="AP452" s="788"/>
      <c r="AQ452" s="796">
        <v>10767</v>
      </c>
      <c r="AR452" s="788">
        <v>21534</v>
      </c>
      <c r="AS452" s="788">
        <v>32301</v>
      </c>
      <c r="AT452" s="788">
        <v>43069</v>
      </c>
      <c r="AU452" s="793">
        <v>53837</v>
      </c>
      <c r="AV452" s="796"/>
      <c r="AW452" s="788"/>
      <c r="AX452" s="788"/>
      <c r="AY452" s="788"/>
      <c r="AZ452" s="788"/>
      <c r="BA452" s="788"/>
      <c r="BB452" s="788"/>
      <c r="BC452" s="788"/>
      <c r="BD452" s="788"/>
      <c r="BE452" s="788"/>
      <c r="BF452" s="788"/>
      <c r="BG452" s="788"/>
      <c r="BH452" s="788"/>
      <c r="BI452" s="788"/>
      <c r="BJ452" s="788"/>
      <c r="BK452" s="793"/>
      <c r="BL452" s="1880" t="s">
        <v>961</v>
      </c>
      <c r="BM452" s="1881" t="s">
        <v>961</v>
      </c>
      <c r="BN452" s="1881" t="s">
        <v>961</v>
      </c>
      <c r="BO452" s="1881" t="s">
        <v>961</v>
      </c>
      <c r="BP452" s="784" t="s">
        <v>961</v>
      </c>
      <c r="BQ452" s="796" t="s">
        <v>1971</v>
      </c>
      <c r="BR452" s="788" t="s">
        <v>1971</v>
      </c>
      <c r="BS452" s="788" t="s">
        <v>1971</v>
      </c>
      <c r="BT452" s="788" t="s">
        <v>1971</v>
      </c>
      <c r="BU452" s="793" t="s">
        <v>1971</v>
      </c>
      <c r="BV452" s="796" t="s">
        <v>1971</v>
      </c>
      <c r="BW452" s="788" t="s">
        <v>1971</v>
      </c>
      <c r="BX452" s="788" t="s">
        <v>1971</v>
      </c>
      <c r="BY452" s="788" t="s">
        <v>1971</v>
      </c>
      <c r="BZ452" s="788" t="s">
        <v>1971</v>
      </c>
      <c r="CA452" s="796" t="s">
        <v>1971</v>
      </c>
      <c r="CB452" s="788" t="s">
        <v>1971</v>
      </c>
      <c r="CC452" s="788" t="s">
        <v>1971</v>
      </c>
      <c r="CD452" s="788" t="s">
        <v>1971</v>
      </c>
      <c r="CE452" s="793" t="s">
        <v>1971</v>
      </c>
      <c r="CF452" s="788" t="s">
        <v>1971</v>
      </c>
      <c r="CG452" s="788" t="s">
        <v>1971</v>
      </c>
      <c r="CH452" s="788" t="s">
        <v>1971</v>
      </c>
      <c r="CI452" s="788" t="s">
        <v>1971</v>
      </c>
      <c r="CJ452" s="793" t="s">
        <v>1971</v>
      </c>
      <c r="CK452" s="796">
        <v>16151</v>
      </c>
      <c r="CL452" s="788">
        <v>32301</v>
      </c>
      <c r="CM452" s="788">
        <v>48452</v>
      </c>
      <c r="CN452" s="788">
        <v>64604</v>
      </c>
      <c r="CO452" s="793">
        <v>80756</v>
      </c>
      <c r="CP452" s="796" t="s">
        <v>1971</v>
      </c>
      <c r="CQ452" s="788" t="s">
        <v>1971</v>
      </c>
      <c r="CR452" s="788" t="s">
        <v>1971</v>
      </c>
      <c r="CS452" s="788" t="s">
        <v>1971</v>
      </c>
      <c r="CT452" s="793" t="s">
        <v>1971</v>
      </c>
      <c r="CU452" s="1273">
        <v>-1.6799999999999999E-4</v>
      </c>
      <c r="CV452" s="1272" t="s">
        <v>1971</v>
      </c>
      <c r="CW452" s="1272" t="s">
        <v>1971</v>
      </c>
      <c r="CX452" s="1274" t="s">
        <v>1971</v>
      </c>
      <c r="CY452" s="1272">
        <v>9.8999999999999994E-5</v>
      </c>
      <c r="CZ452" s="1272" t="s">
        <v>1971</v>
      </c>
      <c r="DA452" s="1272" t="s">
        <v>1971</v>
      </c>
      <c r="DB452" s="1274" t="s">
        <v>1971</v>
      </c>
      <c r="DC452" s="773"/>
      <c r="DD452" s="801">
        <v>1</v>
      </c>
      <c r="DE452" s="802"/>
    </row>
    <row r="453" spans="1:109" ht="15.75" customHeight="1">
      <c r="A453" s="760" t="s">
        <v>1003</v>
      </c>
      <c r="B453" s="761">
        <v>447</v>
      </c>
      <c r="C453" s="777" t="s">
        <v>3820</v>
      </c>
      <c r="D453" s="761" t="s">
        <v>3780</v>
      </c>
      <c r="E453" s="761" t="s">
        <v>1936</v>
      </c>
      <c r="F453" s="773" t="s">
        <v>3821</v>
      </c>
      <c r="G453" s="778" t="s">
        <v>3822</v>
      </c>
      <c r="H453" s="779" t="s">
        <v>3823</v>
      </c>
      <c r="I453" s="780"/>
      <c r="J453" s="781">
        <v>1</v>
      </c>
      <c r="K453" s="781"/>
      <c r="L453" s="781"/>
      <c r="M453" s="781"/>
      <c r="N453" s="781"/>
      <c r="O453" s="781"/>
      <c r="P453" s="782"/>
      <c r="Q453" s="783">
        <f t="shared" si="6"/>
        <v>1</v>
      </c>
      <c r="R453" s="777" t="s">
        <v>963</v>
      </c>
      <c r="S453" s="761"/>
      <c r="T453" s="784"/>
      <c r="U453" s="761" t="s">
        <v>1923</v>
      </c>
      <c r="V453" s="761" t="s">
        <v>987</v>
      </c>
      <c r="W453" s="761" t="s">
        <v>3824</v>
      </c>
      <c r="X453" s="1299">
        <v>0</v>
      </c>
      <c r="Y453" s="809" t="s">
        <v>978</v>
      </c>
      <c r="Z453" s="778"/>
      <c r="AA453" s="773"/>
      <c r="AB453" s="773"/>
      <c r="AC453" s="773"/>
      <c r="AD453" s="773"/>
      <c r="AE453" s="773"/>
      <c r="AF453" s="787"/>
      <c r="AG453" s="833"/>
      <c r="AH453" s="833"/>
      <c r="AI453" s="833"/>
      <c r="AJ453" s="833"/>
      <c r="AK453" s="833"/>
      <c r="AL453" s="833"/>
      <c r="AM453" s="833"/>
      <c r="AN453" s="833"/>
      <c r="AO453" s="833"/>
      <c r="AP453" s="909"/>
      <c r="AQ453" s="834" t="s">
        <v>3825</v>
      </c>
      <c r="AR453" s="833" t="s">
        <v>3826</v>
      </c>
      <c r="AS453" s="833" t="s">
        <v>3827</v>
      </c>
      <c r="AT453" s="833" t="s">
        <v>3828</v>
      </c>
      <c r="AU453" s="910" t="s">
        <v>3829</v>
      </c>
      <c r="AV453" s="834"/>
      <c r="AW453" s="833"/>
      <c r="AX453" s="833"/>
      <c r="AY453" s="833"/>
      <c r="AZ453" s="833"/>
      <c r="BA453" s="833"/>
      <c r="BB453" s="833"/>
      <c r="BC453" s="833"/>
      <c r="BD453" s="833"/>
      <c r="BE453" s="833"/>
      <c r="BF453" s="833"/>
      <c r="BG453" s="833"/>
      <c r="BH453" s="833"/>
      <c r="BI453" s="833"/>
      <c r="BJ453" s="833"/>
      <c r="BK453" s="835"/>
      <c r="BL453" s="777"/>
      <c r="BM453" s="773"/>
      <c r="BN453" s="773"/>
      <c r="BO453" s="773"/>
      <c r="BP453" s="784"/>
      <c r="BQ453" s="796">
        <v>0</v>
      </c>
      <c r="BR453" s="788">
        <v>0</v>
      </c>
      <c r="BS453" s="788">
        <v>0</v>
      </c>
      <c r="BT453" s="788">
        <v>0</v>
      </c>
      <c r="BU453" s="793">
        <v>0</v>
      </c>
      <c r="BV453" s="796" t="s">
        <v>1971</v>
      </c>
      <c r="BW453" s="788" t="s">
        <v>1971</v>
      </c>
      <c r="BX453" s="788" t="s">
        <v>1971</v>
      </c>
      <c r="BY453" s="788" t="s">
        <v>1971</v>
      </c>
      <c r="BZ453" s="788" t="s">
        <v>1971</v>
      </c>
      <c r="CA453" s="796">
        <v>0</v>
      </c>
      <c r="CB453" s="788">
        <v>0</v>
      </c>
      <c r="CC453" s="788">
        <v>0</v>
      </c>
      <c r="CD453" s="788">
        <v>0</v>
      </c>
      <c r="CE453" s="793">
        <v>0</v>
      </c>
      <c r="CF453" s="788">
        <v>0</v>
      </c>
      <c r="CG453" s="788">
        <v>0</v>
      </c>
      <c r="CH453" s="788">
        <v>0</v>
      </c>
      <c r="CI453" s="788">
        <v>0</v>
      </c>
      <c r="CJ453" s="793">
        <v>0</v>
      </c>
      <c r="CK453" s="796" t="s">
        <v>1971</v>
      </c>
      <c r="CL453" s="788" t="s">
        <v>1971</v>
      </c>
      <c r="CM453" s="788" t="s">
        <v>1971</v>
      </c>
      <c r="CN453" s="788" t="s">
        <v>1971</v>
      </c>
      <c r="CO453" s="793" t="s">
        <v>1971</v>
      </c>
      <c r="CP453" s="796">
        <v>0</v>
      </c>
      <c r="CQ453" s="788">
        <v>0</v>
      </c>
      <c r="CR453" s="788">
        <v>0</v>
      </c>
      <c r="CS453" s="788">
        <v>0</v>
      </c>
      <c r="CT453" s="793">
        <v>0</v>
      </c>
      <c r="CU453" s="1273" t="s">
        <v>1971</v>
      </c>
      <c r="CV453" s="1272" t="s">
        <v>1971</v>
      </c>
      <c r="CW453" s="1272" t="s">
        <v>1971</v>
      </c>
      <c r="CX453" s="1274" t="s">
        <v>1971</v>
      </c>
      <c r="CY453" s="1272" t="s">
        <v>1971</v>
      </c>
      <c r="CZ453" s="1272" t="s">
        <v>1971</v>
      </c>
      <c r="DA453" s="1272" t="s">
        <v>1971</v>
      </c>
      <c r="DB453" s="1274" t="s">
        <v>1971</v>
      </c>
      <c r="DC453" s="773"/>
      <c r="DD453" s="801"/>
      <c r="DE453" s="802"/>
    </row>
    <row r="454" spans="1:109" ht="15.75" customHeight="1">
      <c r="A454" s="760" t="s">
        <v>1003</v>
      </c>
      <c r="B454" s="761">
        <v>448</v>
      </c>
      <c r="C454" s="777" t="s">
        <v>3830</v>
      </c>
      <c r="D454" s="761" t="s">
        <v>3831</v>
      </c>
      <c r="E454" s="761" t="s">
        <v>1936</v>
      </c>
      <c r="F454" s="773" t="s">
        <v>3832</v>
      </c>
      <c r="G454" s="778" t="s">
        <v>1016</v>
      </c>
      <c r="H454" s="779" t="s">
        <v>3833</v>
      </c>
      <c r="I454" s="780"/>
      <c r="J454" s="781"/>
      <c r="K454" s="781">
        <v>1</v>
      </c>
      <c r="L454" s="781"/>
      <c r="M454" s="781"/>
      <c r="N454" s="781"/>
      <c r="O454" s="781"/>
      <c r="P454" s="782"/>
      <c r="Q454" s="783">
        <f t="shared" si="6"/>
        <v>1</v>
      </c>
      <c r="R454" s="777" t="s">
        <v>984</v>
      </c>
      <c r="S454" s="761" t="s">
        <v>964</v>
      </c>
      <c r="T454" s="784" t="s">
        <v>965</v>
      </c>
      <c r="U454" s="761" t="s">
        <v>2114</v>
      </c>
      <c r="V454" s="761" t="s">
        <v>293</v>
      </c>
      <c r="W454" s="761" t="s">
        <v>3834</v>
      </c>
      <c r="X454" s="1300">
        <v>2</v>
      </c>
      <c r="Y454" s="809" t="s">
        <v>966</v>
      </c>
      <c r="Z454" s="778" t="s">
        <v>1016</v>
      </c>
      <c r="AA454" s="773"/>
      <c r="AB454" s="773"/>
      <c r="AC454" s="773"/>
      <c r="AD454" s="773"/>
      <c r="AE454" s="773"/>
      <c r="AF454" s="787"/>
      <c r="AG454" s="788"/>
      <c r="AH454" s="788"/>
      <c r="AI454" s="788"/>
      <c r="AJ454" s="788"/>
      <c r="AK454" s="788"/>
      <c r="AL454" s="788"/>
      <c r="AM454" s="788"/>
      <c r="AN454" s="788"/>
      <c r="AO454" s="788"/>
      <c r="AP454" s="788"/>
      <c r="AQ454" s="1394"/>
      <c r="AR454" s="1343"/>
      <c r="AS454" s="1343"/>
      <c r="AT454" s="1343"/>
      <c r="AU454" s="1344"/>
      <c r="AV454" s="796"/>
      <c r="AW454" s="788"/>
      <c r="AX454" s="788"/>
      <c r="AY454" s="788"/>
      <c r="AZ454" s="788"/>
      <c r="BA454" s="788"/>
      <c r="BB454" s="788"/>
      <c r="BC454" s="788"/>
      <c r="BD454" s="788"/>
      <c r="BE454" s="788"/>
      <c r="BF454" s="788"/>
      <c r="BG454" s="788"/>
      <c r="BH454" s="788"/>
      <c r="BI454" s="788"/>
      <c r="BJ454" s="788"/>
      <c r="BK454" s="793"/>
      <c r="BL454" s="1351"/>
      <c r="BM454" s="1352"/>
      <c r="BN454" s="1352"/>
      <c r="BO454" s="1352"/>
      <c r="BP454" s="1414"/>
      <c r="BQ454" s="1394"/>
      <c r="BR454" s="1343"/>
      <c r="BS454" s="1343"/>
      <c r="BT454" s="1343"/>
      <c r="BU454" s="1344"/>
      <c r="BV454" s="1394"/>
      <c r="BW454" s="1343"/>
      <c r="BX454" s="1343"/>
      <c r="BY454" s="1343"/>
      <c r="BZ454" s="1343"/>
      <c r="CA454" s="1394"/>
      <c r="CB454" s="1343"/>
      <c r="CC454" s="1343"/>
      <c r="CD454" s="1343"/>
      <c r="CE454" s="1344"/>
      <c r="CF454" s="1343"/>
      <c r="CG454" s="1343"/>
      <c r="CH454" s="1343"/>
      <c r="CI454" s="1343"/>
      <c r="CJ454" s="1344"/>
      <c r="CK454" s="1394"/>
      <c r="CL454" s="1343"/>
      <c r="CM454" s="1343"/>
      <c r="CN454" s="1343"/>
      <c r="CO454" s="1344"/>
      <c r="CP454" s="1394"/>
      <c r="CQ454" s="1343"/>
      <c r="CR454" s="1343"/>
      <c r="CS454" s="1343"/>
      <c r="CT454" s="1344"/>
      <c r="CU454" s="1499"/>
      <c r="CV454" s="1490"/>
      <c r="CW454" s="1490"/>
      <c r="CX454" s="1695"/>
      <c r="CY454" s="1490"/>
      <c r="CZ454" s="1490"/>
      <c r="DA454" s="1490"/>
      <c r="DB454" s="1695"/>
      <c r="DC454" s="1352"/>
      <c r="DD454" s="1696"/>
      <c r="DE454" s="1701"/>
    </row>
    <row r="455" spans="1:109" ht="15.75" customHeight="1">
      <c r="A455" s="760" t="s">
        <v>1003</v>
      </c>
      <c r="B455" s="761">
        <v>449</v>
      </c>
      <c r="C455" s="777" t="s">
        <v>3835</v>
      </c>
      <c r="D455" s="761" t="s">
        <v>3831</v>
      </c>
      <c r="E455" s="761" t="s">
        <v>1920</v>
      </c>
      <c r="F455" s="773" t="s">
        <v>3836</v>
      </c>
      <c r="G455" s="778" t="s">
        <v>693</v>
      </c>
      <c r="H455" s="779" t="s">
        <v>3837</v>
      </c>
      <c r="I455" s="780"/>
      <c r="J455" s="781"/>
      <c r="K455" s="781">
        <v>1</v>
      </c>
      <c r="L455" s="781"/>
      <c r="M455" s="781"/>
      <c r="N455" s="781"/>
      <c r="O455" s="781"/>
      <c r="P455" s="782"/>
      <c r="Q455" s="783">
        <f t="shared" si="6"/>
        <v>1</v>
      </c>
      <c r="R455" s="777" t="s">
        <v>988</v>
      </c>
      <c r="S455" s="761" t="s">
        <v>964</v>
      </c>
      <c r="T455" s="784" t="s">
        <v>965</v>
      </c>
      <c r="U455" s="761" t="s">
        <v>1949</v>
      </c>
      <c r="V455" s="761" t="s">
        <v>991</v>
      </c>
      <c r="W455" s="761" t="s">
        <v>3783</v>
      </c>
      <c r="X455" s="1300">
        <v>2</v>
      </c>
      <c r="Y455" s="809" t="s">
        <v>978</v>
      </c>
      <c r="Z455" s="778" t="s">
        <v>693</v>
      </c>
      <c r="AA455" s="773"/>
      <c r="AB455" s="773"/>
      <c r="AC455" s="773"/>
      <c r="AD455" s="773"/>
      <c r="AE455" s="773"/>
      <c r="AF455" s="787"/>
      <c r="AG455" s="788"/>
      <c r="AH455" s="788"/>
      <c r="AI455" s="788"/>
      <c r="AJ455" s="788"/>
      <c r="AK455" s="788"/>
      <c r="AL455" s="788"/>
      <c r="AM455" s="788"/>
      <c r="AN455" s="788"/>
      <c r="AO455" s="788"/>
      <c r="AP455" s="788"/>
      <c r="AQ455" s="1748"/>
      <c r="AR455" s="1749"/>
      <c r="AS455" s="1749"/>
      <c r="AT455" s="1749"/>
      <c r="AU455" s="1750"/>
      <c r="AV455" s="796"/>
      <c r="AW455" s="788"/>
      <c r="AX455" s="788"/>
      <c r="AY455" s="788"/>
      <c r="AZ455" s="788"/>
      <c r="BA455" s="788"/>
      <c r="BB455" s="788"/>
      <c r="BC455" s="788"/>
      <c r="BD455" s="788"/>
      <c r="BE455" s="788"/>
      <c r="BF455" s="788"/>
      <c r="BG455" s="788"/>
      <c r="BH455" s="788"/>
      <c r="BI455" s="788"/>
      <c r="BJ455" s="788"/>
      <c r="BK455" s="793"/>
      <c r="BL455" s="1351"/>
      <c r="BM455" s="1352"/>
      <c r="BN455" s="1352"/>
      <c r="BO455" s="1352"/>
      <c r="BP455" s="1414"/>
      <c r="BQ455" s="1394"/>
      <c r="BR455" s="1343"/>
      <c r="BS455" s="1343"/>
      <c r="BT455" s="1343"/>
      <c r="BU455" s="1344"/>
      <c r="BV455" s="1394"/>
      <c r="BW455" s="1343"/>
      <c r="BX455" s="1343"/>
      <c r="BY455" s="1343"/>
      <c r="BZ455" s="1343"/>
      <c r="CA455" s="1394"/>
      <c r="CB455" s="1343"/>
      <c r="CC455" s="1343"/>
      <c r="CD455" s="1343"/>
      <c r="CE455" s="1344"/>
      <c r="CF455" s="1343"/>
      <c r="CG455" s="1343"/>
      <c r="CH455" s="1343"/>
      <c r="CI455" s="1343"/>
      <c r="CJ455" s="1344"/>
      <c r="CK455" s="1394"/>
      <c r="CL455" s="1343"/>
      <c r="CM455" s="1343"/>
      <c r="CN455" s="1343"/>
      <c r="CO455" s="1344"/>
      <c r="CP455" s="1394"/>
      <c r="CQ455" s="1343"/>
      <c r="CR455" s="1343"/>
      <c r="CS455" s="1343"/>
      <c r="CT455" s="1344"/>
      <c r="CU455" s="1499"/>
      <c r="CV455" s="1490"/>
      <c r="CW455" s="1490"/>
      <c r="CX455" s="1695"/>
      <c r="CY455" s="1490"/>
      <c r="CZ455" s="1490"/>
      <c r="DA455" s="1490"/>
      <c r="DB455" s="1695"/>
      <c r="DC455" s="1352"/>
      <c r="DD455" s="1696"/>
      <c r="DE455" s="1701"/>
    </row>
    <row r="456" spans="1:109" ht="15.75" customHeight="1">
      <c r="A456" s="760" t="s">
        <v>1003</v>
      </c>
      <c r="B456" s="761">
        <v>450</v>
      </c>
      <c r="C456" s="777" t="s">
        <v>3838</v>
      </c>
      <c r="D456" s="761" t="s">
        <v>3831</v>
      </c>
      <c r="E456" s="761" t="s">
        <v>1936</v>
      </c>
      <c r="F456" s="773" t="s">
        <v>3839</v>
      </c>
      <c r="G456" s="778" t="s">
        <v>687</v>
      </c>
      <c r="H456" s="779" t="s">
        <v>3840</v>
      </c>
      <c r="I456" s="780"/>
      <c r="J456" s="781"/>
      <c r="K456" s="781">
        <v>1</v>
      </c>
      <c r="L456" s="781"/>
      <c r="M456" s="781"/>
      <c r="N456" s="781"/>
      <c r="O456" s="781"/>
      <c r="P456" s="782"/>
      <c r="Q456" s="783">
        <f t="shared" si="6"/>
        <v>1</v>
      </c>
      <c r="R456" s="777" t="s">
        <v>988</v>
      </c>
      <c r="S456" s="761" t="s">
        <v>964</v>
      </c>
      <c r="T456" s="784" t="s">
        <v>965</v>
      </c>
      <c r="U456" s="761" t="s">
        <v>2087</v>
      </c>
      <c r="V456" s="761" t="s">
        <v>991</v>
      </c>
      <c r="W456" s="761" t="s">
        <v>3504</v>
      </c>
      <c r="X456" s="1300">
        <v>2</v>
      </c>
      <c r="Y456" s="807" t="s">
        <v>978</v>
      </c>
      <c r="Z456" s="778" t="s">
        <v>687</v>
      </c>
      <c r="AA456" s="773"/>
      <c r="AB456" s="773"/>
      <c r="AC456" s="773"/>
      <c r="AD456" s="773"/>
      <c r="AE456" s="773"/>
      <c r="AF456" s="787"/>
      <c r="AG456" s="785"/>
      <c r="AH456" s="785"/>
      <c r="AI456" s="785"/>
      <c r="AJ456" s="785"/>
      <c r="AK456" s="785"/>
      <c r="AL456" s="785"/>
      <c r="AM456" s="785"/>
      <c r="AN456" s="785"/>
      <c r="AO456" s="785"/>
      <c r="AP456" s="785"/>
      <c r="AQ456" s="1707"/>
      <c r="AR456" s="1708"/>
      <c r="AS456" s="1708"/>
      <c r="AT456" s="1708"/>
      <c r="AU456" s="1716"/>
      <c r="AV456" s="815"/>
      <c r="AW456" s="785"/>
      <c r="AX456" s="785"/>
      <c r="AY456" s="785"/>
      <c r="AZ456" s="785"/>
      <c r="BA456" s="785"/>
      <c r="BB456" s="785"/>
      <c r="BC456" s="785"/>
      <c r="BD456" s="785"/>
      <c r="BE456" s="785"/>
      <c r="BF456" s="785"/>
      <c r="BG456" s="785"/>
      <c r="BH456" s="785"/>
      <c r="BI456" s="785"/>
      <c r="BJ456" s="785"/>
      <c r="BK456" s="829"/>
      <c r="BL456" s="1351"/>
      <c r="BM456" s="1352"/>
      <c r="BN456" s="1352"/>
      <c r="BO456" s="1352"/>
      <c r="BP456" s="1414"/>
      <c r="BQ456" s="1394"/>
      <c r="BR456" s="1343"/>
      <c r="BS456" s="1343"/>
      <c r="BT456" s="1343"/>
      <c r="BU456" s="1344"/>
      <c r="BV456" s="1722"/>
      <c r="BW456" s="1721"/>
      <c r="BX456" s="1721"/>
      <c r="BY456" s="1721"/>
      <c r="BZ456" s="1721"/>
      <c r="CA456" s="1394"/>
      <c r="CB456" s="1343"/>
      <c r="CC456" s="1343"/>
      <c r="CD456" s="1343"/>
      <c r="CE456" s="1344"/>
      <c r="CF456" s="1343"/>
      <c r="CG456" s="1343"/>
      <c r="CH456" s="1343"/>
      <c r="CI456" s="1343"/>
      <c r="CJ456" s="1344"/>
      <c r="CK456" s="1707"/>
      <c r="CL456" s="1708"/>
      <c r="CM456" s="1708"/>
      <c r="CN456" s="1708"/>
      <c r="CO456" s="1716"/>
      <c r="CP456" s="1394"/>
      <c r="CQ456" s="1343"/>
      <c r="CR456" s="1343"/>
      <c r="CS456" s="1343"/>
      <c r="CT456" s="1344"/>
      <c r="CU456" s="1499"/>
      <c r="CV456" s="1490"/>
      <c r="CW456" s="1490"/>
      <c r="CX456" s="1695"/>
      <c r="CY456" s="1490"/>
      <c r="CZ456" s="1490"/>
      <c r="DA456" s="1490"/>
      <c r="DB456" s="1695"/>
      <c r="DC456" s="1352"/>
      <c r="DD456" s="1696"/>
      <c r="DE456" s="1701"/>
    </row>
    <row r="457" spans="1:109" ht="15.75" customHeight="1">
      <c r="A457" s="760" t="s">
        <v>1003</v>
      </c>
      <c r="B457" s="761">
        <v>451</v>
      </c>
      <c r="C457" s="777" t="s">
        <v>3841</v>
      </c>
      <c r="D457" s="761" t="s">
        <v>3831</v>
      </c>
      <c r="E457" s="761" t="s">
        <v>1920</v>
      </c>
      <c r="F457" s="773" t="s">
        <v>3842</v>
      </c>
      <c r="G457" s="778" t="s">
        <v>3843</v>
      </c>
      <c r="H457" s="779" t="s">
        <v>3844</v>
      </c>
      <c r="I457" s="780"/>
      <c r="J457" s="781"/>
      <c r="K457" s="781">
        <v>1</v>
      </c>
      <c r="L457" s="781"/>
      <c r="M457" s="781"/>
      <c r="N457" s="781"/>
      <c r="O457" s="781"/>
      <c r="P457" s="782"/>
      <c r="Q457" s="783">
        <f t="shared" ref="Q457:Q520" si="7">SUM(I457:P457)</f>
        <v>1</v>
      </c>
      <c r="R457" s="777" t="s">
        <v>988</v>
      </c>
      <c r="S457" s="761" t="s">
        <v>964</v>
      </c>
      <c r="T457" s="784" t="s">
        <v>965</v>
      </c>
      <c r="U457" s="761" t="s">
        <v>2087</v>
      </c>
      <c r="V457" s="761" t="s">
        <v>991</v>
      </c>
      <c r="W457" s="761" t="s">
        <v>410</v>
      </c>
      <c r="X457" s="1299">
        <v>0</v>
      </c>
      <c r="Y457" s="807" t="s">
        <v>978</v>
      </c>
      <c r="Z457" s="778" t="s">
        <v>2439</v>
      </c>
      <c r="AA457" s="773"/>
      <c r="AB457" s="773"/>
      <c r="AC457" s="773"/>
      <c r="AD457" s="773"/>
      <c r="AE457" s="773"/>
      <c r="AF457" s="787"/>
      <c r="AG457" s="785"/>
      <c r="AH457" s="785"/>
      <c r="AI457" s="785"/>
      <c r="AJ457" s="785"/>
      <c r="AK457" s="785"/>
      <c r="AL457" s="785"/>
      <c r="AM457" s="785"/>
      <c r="AN457" s="785"/>
      <c r="AO457" s="785"/>
      <c r="AP457" s="785"/>
      <c r="AQ457" s="815">
        <v>72500</v>
      </c>
      <c r="AR457" s="785">
        <v>70000</v>
      </c>
      <c r="AS457" s="785">
        <v>67500</v>
      </c>
      <c r="AT457" s="785">
        <v>65000</v>
      </c>
      <c r="AU457" s="829">
        <v>62500</v>
      </c>
      <c r="AV457" s="815"/>
      <c r="AW457" s="785"/>
      <c r="AX457" s="785"/>
      <c r="AY457" s="785"/>
      <c r="AZ457" s="785"/>
      <c r="BA457" s="785"/>
      <c r="BB457" s="785"/>
      <c r="BC457" s="785"/>
      <c r="BD457" s="785"/>
      <c r="BE457" s="785"/>
      <c r="BF457" s="785"/>
      <c r="BG457" s="785"/>
      <c r="BH457" s="785"/>
      <c r="BI457" s="785"/>
      <c r="BJ457" s="785"/>
      <c r="BK457" s="829"/>
      <c r="BL457" s="777" t="s">
        <v>961</v>
      </c>
      <c r="BM457" s="773" t="s">
        <v>961</v>
      </c>
      <c r="BN457" s="773" t="s">
        <v>961</v>
      </c>
      <c r="BO457" s="773" t="s">
        <v>961</v>
      </c>
      <c r="BP457" s="784" t="s">
        <v>961</v>
      </c>
      <c r="BQ457" s="796" t="s">
        <v>1971</v>
      </c>
      <c r="BR457" s="788" t="s">
        <v>1971</v>
      </c>
      <c r="BS457" s="788" t="s">
        <v>1971</v>
      </c>
      <c r="BT457" s="788" t="s">
        <v>1971</v>
      </c>
      <c r="BU457" s="793" t="s">
        <v>1971</v>
      </c>
      <c r="BV457" s="796">
        <v>108750</v>
      </c>
      <c r="BW457" s="788">
        <v>108750</v>
      </c>
      <c r="BX457" s="788">
        <v>108750</v>
      </c>
      <c r="BY457" s="788">
        <v>108750</v>
      </c>
      <c r="BZ457" s="788">
        <v>108750</v>
      </c>
      <c r="CA457" s="796" t="s">
        <v>1971</v>
      </c>
      <c r="CB457" s="788" t="s">
        <v>1971</v>
      </c>
      <c r="CC457" s="788" t="s">
        <v>1971</v>
      </c>
      <c r="CD457" s="788" t="s">
        <v>1971</v>
      </c>
      <c r="CE457" s="793" t="s">
        <v>1971</v>
      </c>
      <c r="CF457" s="788" t="s">
        <v>1971</v>
      </c>
      <c r="CG457" s="788" t="s">
        <v>1971</v>
      </c>
      <c r="CH457" s="788" t="s">
        <v>1971</v>
      </c>
      <c r="CI457" s="788" t="s">
        <v>1971</v>
      </c>
      <c r="CJ457" s="793" t="s">
        <v>1971</v>
      </c>
      <c r="CK457" s="796">
        <v>66288</v>
      </c>
      <c r="CL457" s="788">
        <v>63788</v>
      </c>
      <c r="CM457" s="788">
        <v>61288</v>
      </c>
      <c r="CN457" s="788">
        <v>58788</v>
      </c>
      <c r="CO457" s="793">
        <v>56288</v>
      </c>
      <c r="CP457" s="796" t="s">
        <v>1971</v>
      </c>
      <c r="CQ457" s="788" t="s">
        <v>1971</v>
      </c>
      <c r="CR457" s="788" t="s">
        <v>1971</v>
      </c>
      <c r="CS457" s="788" t="s">
        <v>1971</v>
      </c>
      <c r="CT457" s="793" t="s">
        <v>1971</v>
      </c>
      <c r="CU457" s="1273">
        <v>-1.403E-3</v>
      </c>
      <c r="CV457" s="1272" t="s">
        <v>1971</v>
      </c>
      <c r="CW457" s="1272" t="s">
        <v>1971</v>
      </c>
      <c r="CX457" s="1274" t="s">
        <v>1971</v>
      </c>
      <c r="CY457" s="1272">
        <v>7.0299999999999996E-4</v>
      </c>
      <c r="CZ457" s="1272" t="s">
        <v>1971</v>
      </c>
      <c r="DA457" s="1272" t="s">
        <v>1971</v>
      </c>
      <c r="DB457" s="1274" t="s">
        <v>1971</v>
      </c>
      <c r="DC457" s="773"/>
      <c r="DD457" s="801">
        <v>1</v>
      </c>
      <c r="DE457" s="802"/>
    </row>
    <row r="458" spans="1:109" ht="15.75" customHeight="1">
      <c r="A458" s="760" t="s">
        <v>1003</v>
      </c>
      <c r="B458" s="761">
        <v>452</v>
      </c>
      <c r="C458" s="777" t="s">
        <v>3845</v>
      </c>
      <c r="D458" s="761" t="s">
        <v>3831</v>
      </c>
      <c r="E458" s="761" t="s">
        <v>1936</v>
      </c>
      <c r="F458" s="773" t="s">
        <v>3846</v>
      </c>
      <c r="G458" s="778" t="s">
        <v>3847</v>
      </c>
      <c r="H458" s="779" t="s">
        <v>3848</v>
      </c>
      <c r="I458" s="780"/>
      <c r="J458" s="781"/>
      <c r="K458" s="781">
        <v>1</v>
      </c>
      <c r="L458" s="781"/>
      <c r="M458" s="781"/>
      <c r="N458" s="781"/>
      <c r="O458" s="781"/>
      <c r="P458" s="782"/>
      <c r="Q458" s="783">
        <f t="shared" si="7"/>
        <v>1</v>
      </c>
      <c r="R458" s="777" t="s">
        <v>984</v>
      </c>
      <c r="S458" s="761" t="s">
        <v>964</v>
      </c>
      <c r="T458" s="784" t="s">
        <v>965</v>
      </c>
      <c r="U458" s="761" t="s">
        <v>2321</v>
      </c>
      <c r="V458" s="761" t="s">
        <v>293</v>
      </c>
      <c r="W458" s="761" t="s">
        <v>3849</v>
      </c>
      <c r="X458" s="1299">
        <v>1</v>
      </c>
      <c r="Y458" s="807" t="s">
        <v>966</v>
      </c>
      <c r="Z458" s="778"/>
      <c r="AA458" s="773"/>
      <c r="AB458" s="773"/>
      <c r="AC458" s="773"/>
      <c r="AD458" s="773"/>
      <c r="AE458" s="773"/>
      <c r="AF458" s="787"/>
      <c r="AG458" s="788"/>
      <c r="AH458" s="788"/>
      <c r="AI458" s="788"/>
      <c r="AJ458" s="788"/>
      <c r="AK458" s="788"/>
      <c r="AL458" s="788"/>
      <c r="AM458" s="788"/>
      <c r="AN458" s="788"/>
      <c r="AO458" s="788"/>
      <c r="AP458" s="851"/>
      <c r="AQ458" s="805">
        <v>96</v>
      </c>
      <c r="AR458" s="788">
        <v>96.6</v>
      </c>
      <c r="AS458" s="788">
        <v>97.2</v>
      </c>
      <c r="AT458" s="788">
        <v>97.8</v>
      </c>
      <c r="AU458" s="793">
        <v>98.5</v>
      </c>
      <c r="AV458" s="796"/>
      <c r="AW458" s="788"/>
      <c r="AX458" s="788"/>
      <c r="AY458" s="788"/>
      <c r="AZ458" s="851"/>
      <c r="BA458" s="788"/>
      <c r="BB458" s="788"/>
      <c r="BC458" s="788"/>
      <c r="BD458" s="788"/>
      <c r="BE458" s="851"/>
      <c r="BF458" s="788"/>
      <c r="BG458" s="788"/>
      <c r="BH458" s="788"/>
      <c r="BI458" s="788"/>
      <c r="BJ458" s="851"/>
      <c r="BK458" s="853"/>
      <c r="BL458" s="777" t="s">
        <v>961</v>
      </c>
      <c r="BM458" s="773" t="s">
        <v>961</v>
      </c>
      <c r="BN458" s="773" t="s">
        <v>961</v>
      </c>
      <c r="BO458" s="773" t="s">
        <v>961</v>
      </c>
      <c r="BP458" s="784" t="s">
        <v>961</v>
      </c>
      <c r="BQ458" s="796" t="s">
        <v>1971</v>
      </c>
      <c r="BR458" s="788" t="s">
        <v>1971</v>
      </c>
      <c r="BS458" s="788" t="s">
        <v>1971</v>
      </c>
      <c r="BT458" s="788" t="s">
        <v>1971</v>
      </c>
      <c r="BU458" s="793" t="s">
        <v>1971</v>
      </c>
      <c r="BV458" s="796" t="s">
        <v>1971</v>
      </c>
      <c r="BW458" s="788" t="s">
        <v>1971</v>
      </c>
      <c r="BX458" s="788" t="s">
        <v>1971</v>
      </c>
      <c r="BY458" s="788" t="s">
        <v>1971</v>
      </c>
      <c r="BZ458" s="788" t="s">
        <v>1971</v>
      </c>
      <c r="CA458" s="796" t="s">
        <v>1971</v>
      </c>
      <c r="CB458" s="788" t="s">
        <v>1971</v>
      </c>
      <c r="CC458" s="788" t="s">
        <v>1971</v>
      </c>
      <c r="CD458" s="788" t="s">
        <v>1971</v>
      </c>
      <c r="CE458" s="793" t="s">
        <v>1971</v>
      </c>
      <c r="CF458" s="788" t="s">
        <v>1971</v>
      </c>
      <c r="CG458" s="788" t="s">
        <v>1971</v>
      </c>
      <c r="CH458" s="788" t="s">
        <v>1971</v>
      </c>
      <c r="CI458" s="788" t="s">
        <v>1971</v>
      </c>
      <c r="CJ458" s="793" t="s">
        <v>1971</v>
      </c>
      <c r="CK458" s="796" t="s">
        <v>1971</v>
      </c>
      <c r="CL458" s="788" t="s">
        <v>1971</v>
      </c>
      <c r="CM458" s="788" t="s">
        <v>1971</v>
      </c>
      <c r="CN458" s="788" t="s">
        <v>1971</v>
      </c>
      <c r="CO458" s="793" t="s">
        <v>1971</v>
      </c>
      <c r="CP458" s="796" t="s">
        <v>1971</v>
      </c>
      <c r="CQ458" s="788" t="s">
        <v>1971</v>
      </c>
      <c r="CR458" s="788" t="s">
        <v>1971</v>
      </c>
      <c r="CS458" s="788" t="s">
        <v>1971</v>
      </c>
      <c r="CT458" s="793" t="s">
        <v>1971</v>
      </c>
      <c r="CU458" s="1273">
        <v>-0.999</v>
      </c>
      <c r="CV458" s="1272" t="s">
        <v>1971</v>
      </c>
      <c r="CW458" s="1272" t="s">
        <v>1971</v>
      </c>
      <c r="CX458" s="1274" t="s">
        <v>1971</v>
      </c>
      <c r="CY458" s="1272" t="s">
        <v>1971</v>
      </c>
      <c r="CZ458" s="1272" t="s">
        <v>1971</v>
      </c>
      <c r="DA458" s="1272" t="s">
        <v>1971</v>
      </c>
      <c r="DB458" s="1274" t="s">
        <v>1971</v>
      </c>
      <c r="DC458" s="773"/>
      <c r="DD458" s="801">
        <v>1</v>
      </c>
      <c r="DE458" s="802"/>
    </row>
    <row r="459" spans="1:109" ht="15.75" customHeight="1">
      <c r="A459" s="760" t="s">
        <v>1003</v>
      </c>
      <c r="B459" s="761">
        <v>453</v>
      </c>
      <c r="C459" s="777" t="s">
        <v>3850</v>
      </c>
      <c r="D459" s="761" t="s">
        <v>3851</v>
      </c>
      <c r="E459" s="761" t="s">
        <v>1936</v>
      </c>
      <c r="F459" s="773" t="s">
        <v>3852</v>
      </c>
      <c r="G459" s="778" t="s">
        <v>778</v>
      </c>
      <c r="H459" s="779" t="s">
        <v>3853</v>
      </c>
      <c r="I459" s="780"/>
      <c r="J459" s="781"/>
      <c r="K459" s="781">
        <v>1</v>
      </c>
      <c r="L459" s="781"/>
      <c r="M459" s="781"/>
      <c r="N459" s="781"/>
      <c r="O459" s="781"/>
      <c r="P459" s="782"/>
      <c r="Q459" s="783">
        <f t="shared" si="7"/>
        <v>1</v>
      </c>
      <c r="R459" s="777" t="s">
        <v>963</v>
      </c>
      <c r="S459" s="761"/>
      <c r="T459" s="784"/>
      <c r="U459" s="761" t="s">
        <v>2087</v>
      </c>
      <c r="V459" s="761" t="s">
        <v>293</v>
      </c>
      <c r="W459" s="761" t="s">
        <v>1061</v>
      </c>
      <c r="X459" s="1299">
        <v>2</v>
      </c>
      <c r="Y459" s="809" t="s">
        <v>978</v>
      </c>
      <c r="Z459" s="778" t="s">
        <v>778</v>
      </c>
      <c r="AA459" s="773"/>
      <c r="AB459" s="773"/>
      <c r="AC459" s="773"/>
      <c r="AD459" s="773"/>
      <c r="AE459" s="773"/>
      <c r="AF459" s="787"/>
      <c r="AG459" s="788"/>
      <c r="AH459" s="788"/>
      <c r="AI459" s="788"/>
      <c r="AJ459" s="788"/>
      <c r="AK459" s="788"/>
      <c r="AL459" s="788"/>
      <c r="AM459" s="788"/>
      <c r="AN459" s="795"/>
      <c r="AO459" s="795"/>
      <c r="AP459" s="795"/>
      <c r="AQ459" s="1395"/>
      <c r="AR459" s="1348"/>
      <c r="AS459" s="1348"/>
      <c r="AT459" s="1348"/>
      <c r="AU459" s="1349"/>
      <c r="AV459" s="796"/>
      <c r="AW459" s="788"/>
      <c r="AX459" s="788"/>
      <c r="AY459" s="788"/>
      <c r="AZ459" s="851"/>
      <c r="BA459" s="788"/>
      <c r="BB459" s="788"/>
      <c r="BC459" s="788"/>
      <c r="BD459" s="788"/>
      <c r="BE459" s="851"/>
      <c r="BF459" s="788"/>
      <c r="BG459" s="788"/>
      <c r="BH459" s="788"/>
      <c r="BI459" s="788"/>
      <c r="BJ459" s="851"/>
      <c r="BK459" s="853"/>
      <c r="BL459" s="1351"/>
      <c r="BM459" s="1352"/>
      <c r="BN459" s="1352"/>
      <c r="BO459" s="1352"/>
      <c r="BP459" s="1414"/>
      <c r="BQ459" s="1394"/>
      <c r="BR459" s="1343"/>
      <c r="BS459" s="1343"/>
      <c r="BT459" s="1343"/>
      <c r="BU459" s="1344"/>
      <c r="BV459" s="1394"/>
      <c r="BW459" s="1343"/>
      <c r="BX459" s="1343"/>
      <c r="BY459" s="1343"/>
      <c r="BZ459" s="1343"/>
      <c r="CA459" s="1394"/>
      <c r="CB459" s="1343"/>
      <c r="CC459" s="1343"/>
      <c r="CD459" s="1343"/>
      <c r="CE459" s="1344"/>
      <c r="CF459" s="1343"/>
      <c r="CG459" s="1343"/>
      <c r="CH459" s="1343"/>
      <c r="CI459" s="1343"/>
      <c r="CJ459" s="1344"/>
      <c r="CK459" s="1394"/>
      <c r="CL459" s="1343"/>
      <c r="CM459" s="1343"/>
      <c r="CN459" s="1343"/>
      <c r="CO459" s="1344"/>
      <c r="CP459" s="1394"/>
      <c r="CQ459" s="1343"/>
      <c r="CR459" s="1343"/>
      <c r="CS459" s="1343"/>
      <c r="CT459" s="1344"/>
      <c r="CU459" s="1499"/>
      <c r="CV459" s="1490"/>
      <c r="CW459" s="1490"/>
      <c r="CX459" s="1695"/>
      <c r="CY459" s="1490"/>
      <c r="CZ459" s="1490"/>
      <c r="DA459" s="1490"/>
      <c r="DB459" s="1695"/>
      <c r="DC459" s="1352"/>
      <c r="DD459" s="1696"/>
      <c r="DE459" s="1701"/>
    </row>
    <row r="460" spans="1:109" ht="15.75" customHeight="1">
      <c r="A460" s="760" t="s">
        <v>1003</v>
      </c>
      <c r="B460" s="761">
        <v>454</v>
      </c>
      <c r="C460" s="777" t="s">
        <v>3854</v>
      </c>
      <c r="D460" s="761" t="s">
        <v>3851</v>
      </c>
      <c r="E460" s="761" t="s">
        <v>1920</v>
      </c>
      <c r="F460" s="773" t="s">
        <v>3855</v>
      </c>
      <c r="G460" s="778" t="s">
        <v>3211</v>
      </c>
      <c r="H460" s="779" t="s">
        <v>3856</v>
      </c>
      <c r="I460" s="780"/>
      <c r="J460" s="781"/>
      <c r="K460" s="781">
        <v>1</v>
      </c>
      <c r="L460" s="781"/>
      <c r="M460" s="781"/>
      <c r="N460" s="781"/>
      <c r="O460" s="781"/>
      <c r="P460" s="782"/>
      <c r="Q460" s="783">
        <f t="shared" si="7"/>
        <v>1</v>
      </c>
      <c r="R460" s="777" t="s">
        <v>988</v>
      </c>
      <c r="S460" s="761" t="s">
        <v>964</v>
      </c>
      <c r="T460" s="784" t="s">
        <v>977</v>
      </c>
      <c r="U460" s="761" t="s">
        <v>1939</v>
      </c>
      <c r="V460" s="761" t="s">
        <v>2204</v>
      </c>
      <c r="W460" s="761" t="s">
        <v>3857</v>
      </c>
      <c r="X460" s="1300">
        <v>2</v>
      </c>
      <c r="Y460" s="807" t="s">
        <v>966</v>
      </c>
      <c r="Z460" s="778"/>
      <c r="AA460" s="773"/>
      <c r="AB460" s="773"/>
      <c r="AC460" s="773"/>
      <c r="AD460" s="773"/>
      <c r="AE460" s="773"/>
      <c r="AF460" s="787"/>
      <c r="AG460" s="788"/>
      <c r="AH460" s="788"/>
      <c r="AI460" s="788"/>
      <c r="AJ460" s="788"/>
      <c r="AK460" s="788"/>
      <c r="AL460" s="788"/>
      <c r="AM460" s="788"/>
      <c r="AN460" s="788"/>
      <c r="AO460" s="788"/>
      <c r="AP460" s="851"/>
      <c r="AQ460" s="816">
        <v>5</v>
      </c>
      <c r="AR460" s="817">
        <v>10</v>
      </c>
      <c r="AS460" s="817">
        <v>20</v>
      </c>
      <c r="AT460" s="817">
        <v>40</v>
      </c>
      <c r="AU460" s="818">
        <v>65</v>
      </c>
      <c r="AV460" s="796"/>
      <c r="AW460" s="788"/>
      <c r="AX460" s="788"/>
      <c r="AY460" s="788"/>
      <c r="AZ460" s="851"/>
      <c r="BA460" s="788"/>
      <c r="BB460" s="788"/>
      <c r="BC460" s="788"/>
      <c r="BD460" s="788"/>
      <c r="BE460" s="851"/>
      <c r="BF460" s="788"/>
      <c r="BG460" s="788"/>
      <c r="BH460" s="788"/>
      <c r="BI460" s="788"/>
      <c r="BJ460" s="851"/>
      <c r="BK460" s="853"/>
      <c r="BL460" s="777"/>
      <c r="BM460" s="773"/>
      <c r="BN460" s="773"/>
      <c r="BO460" s="773"/>
      <c r="BP460" s="784" t="s">
        <v>961</v>
      </c>
      <c r="BQ460" s="796" t="s">
        <v>1971</v>
      </c>
      <c r="BR460" s="788" t="s">
        <v>1971</v>
      </c>
      <c r="BS460" s="788" t="s">
        <v>1971</v>
      </c>
      <c r="BT460" s="788" t="s">
        <v>1971</v>
      </c>
      <c r="BU460" s="793" t="s">
        <v>1971</v>
      </c>
      <c r="BV460" s="796" t="s">
        <v>1971</v>
      </c>
      <c r="BW460" s="788" t="s">
        <v>1971</v>
      </c>
      <c r="BX460" s="788" t="s">
        <v>1971</v>
      </c>
      <c r="BY460" s="788" t="s">
        <v>1971</v>
      </c>
      <c r="BZ460" s="788" t="s">
        <v>1971</v>
      </c>
      <c r="CA460" s="796" t="s">
        <v>1971</v>
      </c>
      <c r="CB460" s="788" t="s">
        <v>1971</v>
      </c>
      <c r="CC460" s="788" t="s">
        <v>1971</v>
      </c>
      <c r="CD460" s="788" t="s">
        <v>1971</v>
      </c>
      <c r="CE460" s="793" t="s">
        <v>1971</v>
      </c>
      <c r="CF460" s="788" t="s">
        <v>1971</v>
      </c>
      <c r="CG460" s="788" t="s">
        <v>1971</v>
      </c>
      <c r="CH460" s="788" t="s">
        <v>1971</v>
      </c>
      <c r="CI460" s="788" t="s">
        <v>1971</v>
      </c>
      <c r="CJ460" s="793" t="s">
        <v>1971</v>
      </c>
      <c r="CK460" s="796" t="s">
        <v>1971</v>
      </c>
      <c r="CL460" s="788" t="s">
        <v>1971</v>
      </c>
      <c r="CM460" s="788" t="s">
        <v>1971</v>
      </c>
      <c r="CN460" s="788" t="s">
        <v>1971</v>
      </c>
      <c r="CO460" s="793" t="s">
        <v>1971</v>
      </c>
      <c r="CP460" s="796" t="s">
        <v>1971</v>
      </c>
      <c r="CQ460" s="788" t="s">
        <v>1971</v>
      </c>
      <c r="CR460" s="788" t="s">
        <v>1971</v>
      </c>
      <c r="CS460" s="788" t="s">
        <v>1971</v>
      </c>
      <c r="CT460" s="793" t="s">
        <v>1971</v>
      </c>
      <c r="CU460" s="1273">
        <v>-5.6000000000000001E-2</v>
      </c>
      <c r="CV460" s="1272" t="s">
        <v>1971</v>
      </c>
      <c r="CW460" s="1272" t="s">
        <v>1971</v>
      </c>
      <c r="CX460" s="1274" t="s">
        <v>1971</v>
      </c>
      <c r="CY460" s="1272">
        <v>3.6999999999999998E-2</v>
      </c>
      <c r="CZ460" s="1272" t="s">
        <v>1971</v>
      </c>
      <c r="DA460" s="1272" t="s">
        <v>1971</v>
      </c>
      <c r="DB460" s="1274" t="s">
        <v>1971</v>
      </c>
      <c r="DC460" s="773"/>
      <c r="DD460" s="801">
        <v>1</v>
      </c>
      <c r="DE460" s="802"/>
    </row>
    <row r="461" spans="1:109" ht="15.75" customHeight="1">
      <c r="A461" s="760" t="s">
        <v>1003</v>
      </c>
      <c r="B461" s="761">
        <v>455</v>
      </c>
      <c r="C461" s="777" t="s">
        <v>3858</v>
      </c>
      <c r="D461" s="761" t="s">
        <v>3851</v>
      </c>
      <c r="E461" s="761" t="s">
        <v>1936</v>
      </c>
      <c r="F461" s="773" t="s">
        <v>3859</v>
      </c>
      <c r="G461" s="778" t="s">
        <v>499</v>
      </c>
      <c r="H461" s="779" t="s">
        <v>3860</v>
      </c>
      <c r="I461" s="780">
        <v>0.01</v>
      </c>
      <c r="J461" s="781">
        <v>0.99</v>
      </c>
      <c r="K461" s="781"/>
      <c r="L461" s="781"/>
      <c r="M461" s="781"/>
      <c r="N461" s="781"/>
      <c r="O461" s="781"/>
      <c r="P461" s="782"/>
      <c r="Q461" s="783">
        <f t="shared" si="7"/>
        <v>1</v>
      </c>
      <c r="R461" s="777" t="s">
        <v>963</v>
      </c>
      <c r="S461" s="761"/>
      <c r="T461" s="784"/>
      <c r="U461" s="761" t="s">
        <v>1939</v>
      </c>
      <c r="V461" s="761" t="s">
        <v>293</v>
      </c>
      <c r="W461" s="761" t="s">
        <v>1061</v>
      </c>
      <c r="X461" s="1300">
        <v>1</v>
      </c>
      <c r="Y461" s="809" t="s">
        <v>978</v>
      </c>
      <c r="Z461" s="778" t="s">
        <v>499</v>
      </c>
      <c r="AA461" s="773"/>
      <c r="AB461" s="773"/>
      <c r="AC461" s="773"/>
      <c r="AD461" s="773"/>
      <c r="AE461" s="773"/>
      <c r="AF461" s="787"/>
      <c r="AG461" s="788"/>
      <c r="AH461" s="788"/>
      <c r="AI461" s="788"/>
      <c r="AJ461" s="788"/>
      <c r="AK461" s="788"/>
      <c r="AL461" s="788"/>
      <c r="AM461" s="788"/>
      <c r="AN461" s="804"/>
      <c r="AO461" s="804"/>
      <c r="AP461" s="804"/>
      <c r="AQ461" s="1492"/>
      <c r="AR461" s="1697"/>
      <c r="AS461" s="1697"/>
      <c r="AT461" s="1697"/>
      <c r="AU461" s="1498"/>
      <c r="AV461" s="805"/>
      <c r="AW461" s="804"/>
      <c r="AX461" s="804"/>
      <c r="AY461" s="804"/>
      <c r="AZ461" s="804"/>
      <c r="BA461" s="804"/>
      <c r="BB461" s="804"/>
      <c r="BC461" s="804"/>
      <c r="BD461" s="804"/>
      <c r="BE461" s="804"/>
      <c r="BF461" s="804"/>
      <c r="BG461" s="804"/>
      <c r="BH461" s="804"/>
      <c r="BI461" s="804"/>
      <c r="BJ461" s="804"/>
      <c r="BK461" s="806"/>
      <c r="BL461" s="1351"/>
      <c r="BM461" s="1352"/>
      <c r="BN461" s="1352"/>
      <c r="BO461" s="1352"/>
      <c r="BP461" s="1414"/>
      <c r="BQ461" s="1394"/>
      <c r="BR461" s="1343"/>
      <c r="BS461" s="1343"/>
      <c r="BT461" s="1343"/>
      <c r="BU461" s="1344"/>
      <c r="BV461" s="1394"/>
      <c r="BW461" s="1343"/>
      <c r="BX461" s="1343"/>
      <c r="BY461" s="1343"/>
      <c r="BZ461" s="1343"/>
      <c r="CA461" s="1394"/>
      <c r="CB461" s="1343"/>
      <c r="CC461" s="1343"/>
      <c r="CD461" s="1343"/>
      <c r="CE461" s="1344"/>
      <c r="CF461" s="1343"/>
      <c r="CG461" s="1343"/>
      <c r="CH461" s="1343"/>
      <c r="CI461" s="1343"/>
      <c r="CJ461" s="1343"/>
      <c r="CK461" s="1394"/>
      <c r="CL461" s="1343"/>
      <c r="CM461" s="1343"/>
      <c r="CN461" s="1343"/>
      <c r="CO461" s="1344"/>
      <c r="CP461" s="1394"/>
      <c r="CQ461" s="1343"/>
      <c r="CR461" s="1343"/>
      <c r="CS461" s="1343"/>
      <c r="CT461" s="1344"/>
      <c r="CU461" s="1499"/>
      <c r="CV461" s="1490"/>
      <c r="CW461" s="1490"/>
      <c r="CX461" s="1695"/>
      <c r="CY461" s="1490"/>
      <c r="CZ461" s="1490"/>
      <c r="DA461" s="1490"/>
      <c r="DB461" s="1695"/>
      <c r="DC461" s="1352"/>
      <c r="DD461" s="1696"/>
      <c r="DE461" s="1701"/>
    </row>
    <row r="462" spans="1:109" ht="15.75" customHeight="1">
      <c r="A462" s="760" t="s">
        <v>1003</v>
      </c>
      <c r="B462" s="761">
        <v>456</v>
      </c>
      <c r="C462" s="777" t="s">
        <v>3861</v>
      </c>
      <c r="D462" s="761" t="s">
        <v>3851</v>
      </c>
      <c r="E462" s="761" t="s">
        <v>1927</v>
      </c>
      <c r="F462" s="773" t="s">
        <v>3862</v>
      </c>
      <c r="G462" s="778" t="s">
        <v>3863</v>
      </c>
      <c r="H462" s="779" t="s">
        <v>3864</v>
      </c>
      <c r="I462" s="780">
        <v>0.67</v>
      </c>
      <c r="J462" s="781">
        <v>0.33</v>
      </c>
      <c r="K462" s="781"/>
      <c r="L462" s="781"/>
      <c r="M462" s="781"/>
      <c r="N462" s="781"/>
      <c r="O462" s="781"/>
      <c r="P462" s="782"/>
      <c r="Q462" s="783">
        <f t="shared" si="7"/>
        <v>1</v>
      </c>
      <c r="R462" s="777" t="s">
        <v>984</v>
      </c>
      <c r="S462" s="761" t="s">
        <v>964</v>
      </c>
      <c r="T462" s="784" t="s">
        <v>965</v>
      </c>
      <c r="U462" s="761" t="s">
        <v>2536</v>
      </c>
      <c r="V462" s="761" t="s">
        <v>1039</v>
      </c>
      <c r="W462" s="761" t="s">
        <v>3865</v>
      </c>
      <c r="X462" s="1299">
        <v>0</v>
      </c>
      <c r="Y462" s="809" t="s">
        <v>966</v>
      </c>
      <c r="Z462" s="778"/>
      <c r="AA462" s="773"/>
      <c r="AB462" s="773"/>
      <c r="AC462" s="773"/>
      <c r="AD462" s="773"/>
      <c r="AE462" s="773"/>
      <c r="AF462" s="787"/>
      <c r="AG462" s="788"/>
      <c r="AH462" s="788"/>
      <c r="AI462" s="788"/>
      <c r="AJ462" s="788"/>
      <c r="AK462" s="788"/>
      <c r="AL462" s="788"/>
      <c r="AM462" s="788"/>
      <c r="AN462" s="788"/>
      <c r="AO462" s="788"/>
      <c r="AP462" s="788"/>
      <c r="AQ462" s="796">
        <v>100</v>
      </c>
      <c r="AR462" s="788">
        <v>100</v>
      </c>
      <c r="AS462" s="788">
        <v>100</v>
      </c>
      <c r="AT462" s="788">
        <v>100</v>
      </c>
      <c r="AU462" s="793">
        <v>100</v>
      </c>
      <c r="AV462" s="796"/>
      <c r="AW462" s="788"/>
      <c r="AX462" s="788"/>
      <c r="AY462" s="788"/>
      <c r="AZ462" s="788"/>
      <c r="BA462" s="788"/>
      <c r="BB462" s="788"/>
      <c r="BC462" s="788"/>
      <c r="BD462" s="788"/>
      <c r="BE462" s="788"/>
      <c r="BF462" s="788"/>
      <c r="BG462" s="788"/>
      <c r="BH462" s="788"/>
      <c r="BI462" s="788"/>
      <c r="BJ462" s="788"/>
      <c r="BK462" s="793"/>
      <c r="BL462" s="777" t="s">
        <v>961</v>
      </c>
      <c r="BM462" s="773" t="s">
        <v>961</v>
      </c>
      <c r="BN462" s="773" t="s">
        <v>961</v>
      </c>
      <c r="BO462" s="773" t="s">
        <v>961</v>
      </c>
      <c r="BP462" s="784" t="s">
        <v>961</v>
      </c>
      <c r="BQ462" s="796" t="s">
        <v>1971</v>
      </c>
      <c r="BR462" s="788" t="s">
        <v>1971</v>
      </c>
      <c r="BS462" s="788" t="s">
        <v>1971</v>
      </c>
      <c r="BT462" s="788" t="s">
        <v>1971</v>
      </c>
      <c r="BU462" s="793" t="s">
        <v>1971</v>
      </c>
      <c r="BV462" s="796" t="s">
        <v>1971</v>
      </c>
      <c r="BW462" s="788" t="s">
        <v>1971</v>
      </c>
      <c r="BX462" s="788" t="s">
        <v>1971</v>
      </c>
      <c r="BY462" s="788" t="s">
        <v>1971</v>
      </c>
      <c r="BZ462" s="788" t="s">
        <v>1971</v>
      </c>
      <c r="CA462" s="796" t="s">
        <v>1971</v>
      </c>
      <c r="CB462" s="788" t="s">
        <v>1971</v>
      </c>
      <c r="CC462" s="788" t="s">
        <v>1971</v>
      </c>
      <c r="CD462" s="788" t="s">
        <v>1971</v>
      </c>
      <c r="CE462" s="793" t="s">
        <v>1971</v>
      </c>
      <c r="CF462" s="788" t="s">
        <v>1971</v>
      </c>
      <c r="CG462" s="788" t="s">
        <v>1971</v>
      </c>
      <c r="CH462" s="788" t="s">
        <v>1971</v>
      </c>
      <c r="CI462" s="788" t="s">
        <v>1971</v>
      </c>
      <c r="CJ462" s="788" t="s">
        <v>1971</v>
      </c>
      <c r="CK462" s="796" t="s">
        <v>1971</v>
      </c>
      <c r="CL462" s="788" t="s">
        <v>1971</v>
      </c>
      <c r="CM462" s="788" t="s">
        <v>1971</v>
      </c>
      <c r="CN462" s="788" t="s">
        <v>1971</v>
      </c>
      <c r="CO462" s="793" t="s">
        <v>1971</v>
      </c>
      <c r="CP462" s="796" t="s">
        <v>1971</v>
      </c>
      <c r="CQ462" s="788" t="s">
        <v>1971</v>
      </c>
      <c r="CR462" s="788" t="s">
        <v>1971</v>
      </c>
      <c r="CS462" s="788" t="s">
        <v>1971</v>
      </c>
      <c r="CT462" s="793" t="s">
        <v>1971</v>
      </c>
      <c r="CU462" s="1273">
        <v>-0.224</v>
      </c>
      <c r="CV462" s="1272" t="s">
        <v>1971</v>
      </c>
      <c r="CW462" s="1272" t="s">
        <v>1971</v>
      </c>
      <c r="CX462" s="1274" t="s">
        <v>1971</v>
      </c>
      <c r="CY462" s="1272" t="s">
        <v>1971</v>
      </c>
      <c r="CZ462" s="1272" t="s">
        <v>1971</v>
      </c>
      <c r="DA462" s="1272" t="s">
        <v>1971</v>
      </c>
      <c r="DB462" s="1274" t="s">
        <v>1971</v>
      </c>
      <c r="DC462" s="773"/>
      <c r="DD462" s="801">
        <v>1</v>
      </c>
      <c r="DE462" s="802"/>
    </row>
    <row r="463" spans="1:109" ht="15.75" customHeight="1">
      <c r="A463" s="760" t="s">
        <v>1003</v>
      </c>
      <c r="B463" s="761">
        <v>457</v>
      </c>
      <c r="C463" s="777" t="s">
        <v>3866</v>
      </c>
      <c r="D463" s="761" t="s">
        <v>3851</v>
      </c>
      <c r="E463" s="761" t="s">
        <v>1936</v>
      </c>
      <c r="F463" s="773" t="s">
        <v>3867</v>
      </c>
      <c r="G463" s="778" t="s">
        <v>3868</v>
      </c>
      <c r="H463" s="779" t="s">
        <v>3869</v>
      </c>
      <c r="I463" s="780"/>
      <c r="J463" s="781">
        <v>0.67</v>
      </c>
      <c r="K463" s="781">
        <v>0.33</v>
      </c>
      <c r="L463" s="781"/>
      <c r="M463" s="781"/>
      <c r="N463" s="781"/>
      <c r="O463" s="781"/>
      <c r="P463" s="782"/>
      <c r="Q463" s="783">
        <f t="shared" si="7"/>
        <v>1</v>
      </c>
      <c r="R463" s="777" t="s">
        <v>984</v>
      </c>
      <c r="S463" s="761" t="s">
        <v>964</v>
      </c>
      <c r="T463" s="784" t="s">
        <v>977</v>
      </c>
      <c r="U463" s="761" t="s">
        <v>1939</v>
      </c>
      <c r="V463" s="761" t="s">
        <v>991</v>
      </c>
      <c r="W463" s="761" t="s">
        <v>2701</v>
      </c>
      <c r="X463" s="1299">
        <v>0</v>
      </c>
      <c r="Y463" s="809" t="s">
        <v>966</v>
      </c>
      <c r="Z463" s="778"/>
      <c r="AA463" s="773"/>
      <c r="AB463" s="773"/>
      <c r="AC463" s="773"/>
      <c r="AD463" s="773"/>
      <c r="AE463" s="773"/>
      <c r="AF463" s="787"/>
      <c r="AG463" s="788"/>
      <c r="AH463" s="788"/>
      <c r="AI463" s="788"/>
      <c r="AJ463" s="788"/>
      <c r="AK463" s="788"/>
      <c r="AL463" s="788"/>
      <c r="AM463" s="788"/>
      <c r="AN463" s="788"/>
      <c r="AO463" s="788"/>
      <c r="AP463" s="788"/>
      <c r="AQ463" s="796">
        <v>9</v>
      </c>
      <c r="AR463" s="788">
        <v>18</v>
      </c>
      <c r="AS463" s="788">
        <v>27</v>
      </c>
      <c r="AT463" s="788">
        <v>36</v>
      </c>
      <c r="AU463" s="793">
        <v>47</v>
      </c>
      <c r="AV463" s="796"/>
      <c r="AW463" s="788"/>
      <c r="AX463" s="788"/>
      <c r="AY463" s="788"/>
      <c r="AZ463" s="788"/>
      <c r="BA463" s="788"/>
      <c r="BB463" s="788"/>
      <c r="BC463" s="788"/>
      <c r="BD463" s="788"/>
      <c r="BE463" s="788"/>
      <c r="BF463" s="788"/>
      <c r="BG463" s="788"/>
      <c r="BH463" s="788"/>
      <c r="BI463" s="788"/>
      <c r="BJ463" s="788"/>
      <c r="BK463" s="793"/>
      <c r="BL463" s="777"/>
      <c r="BM463" s="773"/>
      <c r="BN463" s="773"/>
      <c r="BO463" s="773"/>
      <c r="BP463" s="784" t="s">
        <v>961</v>
      </c>
      <c r="BQ463" s="796" t="s">
        <v>1971</v>
      </c>
      <c r="BR463" s="788" t="s">
        <v>1971</v>
      </c>
      <c r="BS463" s="788" t="s">
        <v>1971</v>
      </c>
      <c r="BT463" s="788" t="s">
        <v>1971</v>
      </c>
      <c r="BU463" s="793" t="s">
        <v>1971</v>
      </c>
      <c r="BV463" s="796" t="s">
        <v>1971</v>
      </c>
      <c r="BW463" s="788" t="s">
        <v>1971</v>
      </c>
      <c r="BX463" s="788" t="s">
        <v>1971</v>
      </c>
      <c r="BY463" s="788" t="s">
        <v>1971</v>
      </c>
      <c r="BZ463" s="788" t="s">
        <v>1971</v>
      </c>
      <c r="CA463" s="796" t="s">
        <v>1971</v>
      </c>
      <c r="CB463" s="788" t="s">
        <v>1971</v>
      </c>
      <c r="CC463" s="788" t="s">
        <v>1971</v>
      </c>
      <c r="CD463" s="788" t="s">
        <v>1971</v>
      </c>
      <c r="CE463" s="793" t="s">
        <v>1971</v>
      </c>
      <c r="CF463" s="788" t="s">
        <v>1971</v>
      </c>
      <c r="CG463" s="788" t="s">
        <v>1971</v>
      </c>
      <c r="CH463" s="788" t="s">
        <v>1971</v>
      </c>
      <c r="CI463" s="788" t="s">
        <v>1971</v>
      </c>
      <c r="CJ463" s="793" t="s">
        <v>1971</v>
      </c>
      <c r="CK463" s="796" t="s">
        <v>1971</v>
      </c>
      <c r="CL463" s="788" t="s">
        <v>1971</v>
      </c>
      <c r="CM463" s="788" t="s">
        <v>1971</v>
      </c>
      <c r="CN463" s="788" t="s">
        <v>1971</v>
      </c>
      <c r="CO463" s="793" t="s">
        <v>1971</v>
      </c>
      <c r="CP463" s="796" t="s">
        <v>1971</v>
      </c>
      <c r="CQ463" s="788" t="s">
        <v>1971</v>
      </c>
      <c r="CR463" s="788" t="s">
        <v>1971</v>
      </c>
      <c r="CS463" s="788" t="s">
        <v>1971</v>
      </c>
      <c r="CT463" s="793" t="s">
        <v>1971</v>
      </c>
      <c r="CU463" s="1273">
        <v>-0.23710000000000001</v>
      </c>
      <c r="CV463" s="1272" t="s">
        <v>1971</v>
      </c>
      <c r="CW463" s="1272" t="s">
        <v>1971</v>
      </c>
      <c r="CX463" s="1274" t="s">
        <v>1971</v>
      </c>
      <c r="CY463" s="1272" t="s">
        <v>1971</v>
      </c>
      <c r="CZ463" s="1272" t="s">
        <v>1971</v>
      </c>
      <c r="DA463" s="1272" t="s">
        <v>1971</v>
      </c>
      <c r="DB463" s="1274" t="s">
        <v>1971</v>
      </c>
      <c r="DC463" s="773"/>
      <c r="DD463" s="801">
        <v>1</v>
      </c>
      <c r="DE463" s="802"/>
    </row>
    <row r="464" spans="1:109" ht="15.75" customHeight="1">
      <c r="A464" s="760" t="s">
        <v>1003</v>
      </c>
      <c r="B464" s="761">
        <v>458</v>
      </c>
      <c r="C464" s="777" t="s">
        <v>3870</v>
      </c>
      <c r="D464" s="761" t="s">
        <v>3851</v>
      </c>
      <c r="E464" s="761" t="s">
        <v>1927</v>
      </c>
      <c r="F464" s="773" t="s">
        <v>3871</v>
      </c>
      <c r="G464" s="778" t="s">
        <v>3872</v>
      </c>
      <c r="H464" s="779" t="s">
        <v>3873</v>
      </c>
      <c r="I464" s="780"/>
      <c r="J464" s="781">
        <v>0.72</v>
      </c>
      <c r="K464" s="781">
        <v>0.28000000000000003</v>
      </c>
      <c r="L464" s="781"/>
      <c r="M464" s="781"/>
      <c r="N464" s="781"/>
      <c r="O464" s="781"/>
      <c r="P464" s="782"/>
      <c r="Q464" s="783">
        <f t="shared" si="7"/>
        <v>1</v>
      </c>
      <c r="R464" s="777" t="s">
        <v>984</v>
      </c>
      <c r="S464" s="761" t="s">
        <v>964</v>
      </c>
      <c r="T464" s="784" t="s">
        <v>977</v>
      </c>
      <c r="U464" s="761" t="s">
        <v>3874</v>
      </c>
      <c r="V464" s="761" t="s">
        <v>293</v>
      </c>
      <c r="W464" s="761" t="s">
        <v>3875</v>
      </c>
      <c r="X464" s="1299">
        <v>1</v>
      </c>
      <c r="Y464" s="809" t="s">
        <v>966</v>
      </c>
      <c r="Z464" s="778"/>
      <c r="AA464" s="773"/>
      <c r="AB464" s="773"/>
      <c r="AC464" s="773"/>
      <c r="AD464" s="773"/>
      <c r="AE464" s="773"/>
      <c r="AF464" s="787"/>
      <c r="AG464" s="788"/>
      <c r="AH464" s="788"/>
      <c r="AI464" s="788"/>
      <c r="AJ464" s="788"/>
      <c r="AK464" s="788"/>
      <c r="AL464" s="788"/>
      <c r="AM464" s="788"/>
      <c r="AN464" s="788"/>
      <c r="AO464" s="788"/>
      <c r="AP464" s="788"/>
      <c r="AQ464" s="805">
        <v>0</v>
      </c>
      <c r="AR464" s="804">
        <v>25</v>
      </c>
      <c r="AS464" s="804">
        <v>50</v>
      </c>
      <c r="AT464" s="804">
        <v>75</v>
      </c>
      <c r="AU464" s="806">
        <v>100</v>
      </c>
      <c r="AV464" s="796"/>
      <c r="AW464" s="788"/>
      <c r="AX464" s="788"/>
      <c r="AY464" s="788"/>
      <c r="AZ464" s="788"/>
      <c r="BA464" s="788"/>
      <c r="BB464" s="788"/>
      <c r="BC464" s="788"/>
      <c r="BD464" s="788"/>
      <c r="BE464" s="788"/>
      <c r="BF464" s="788"/>
      <c r="BG464" s="788"/>
      <c r="BH464" s="788"/>
      <c r="BI464" s="788"/>
      <c r="BJ464" s="788"/>
      <c r="BK464" s="793"/>
      <c r="BL464" s="777"/>
      <c r="BM464" s="773"/>
      <c r="BN464" s="773"/>
      <c r="BO464" s="773"/>
      <c r="BP464" s="784" t="s">
        <v>961</v>
      </c>
      <c r="BQ464" s="796" t="s">
        <v>1971</v>
      </c>
      <c r="BR464" s="788" t="s">
        <v>1971</v>
      </c>
      <c r="BS464" s="788" t="s">
        <v>1971</v>
      </c>
      <c r="BT464" s="788" t="s">
        <v>1971</v>
      </c>
      <c r="BU464" s="793" t="s">
        <v>1971</v>
      </c>
      <c r="BV464" s="796" t="s">
        <v>1971</v>
      </c>
      <c r="BW464" s="788" t="s">
        <v>1971</v>
      </c>
      <c r="BX464" s="788" t="s">
        <v>1971</v>
      </c>
      <c r="BY464" s="788" t="s">
        <v>1971</v>
      </c>
      <c r="BZ464" s="788" t="s">
        <v>1971</v>
      </c>
      <c r="CA464" s="796" t="s">
        <v>1971</v>
      </c>
      <c r="CB464" s="788" t="s">
        <v>1971</v>
      </c>
      <c r="CC464" s="788" t="s">
        <v>1971</v>
      </c>
      <c r="CD464" s="788" t="s">
        <v>1971</v>
      </c>
      <c r="CE464" s="793" t="s">
        <v>1971</v>
      </c>
      <c r="CF464" s="788" t="s">
        <v>1971</v>
      </c>
      <c r="CG464" s="788" t="s">
        <v>1971</v>
      </c>
      <c r="CH464" s="788" t="s">
        <v>1971</v>
      </c>
      <c r="CI464" s="788" t="s">
        <v>1971</v>
      </c>
      <c r="CJ464" s="793" t="s">
        <v>1971</v>
      </c>
      <c r="CK464" s="796" t="s">
        <v>1971</v>
      </c>
      <c r="CL464" s="788" t="s">
        <v>1971</v>
      </c>
      <c r="CM464" s="788" t="s">
        <v>1971</v>
      </c>
      <c r="CN464" s="788" t="s">
        <v>1971</v>
      </c>
      <c r="CO464" s="793" t="s">
        <v>1971</v>
      </c>
      <c r="CP464" s="796" t="s">
        <v>1971</v>
      </c>
      <c r="CQ464" s="788" t="s">
        <v>1971</v>
      </c>
      <c r="CR464" s="788" t="s">
        <v>1971</v>
      </c>
      <c r="CS464" s="788" t="s">
        <v>1971</v>
      </c>
      <c r="CT464" s="793" t="s">
        <v>1971</v>
      </c>
      <c r="CU464" s="1273">
        <v>-1.0999999999999999E-2</v>
      </c>
      <c r="CV464" s="1272" t="s">
        <v>1971</v>
      </c>
      <c r="CW464" s="1272" t="s">
        <v>1971</v>
      </c>
      <c r="CX464" s="1274" t="s">
        <v>1971</v>
      </c>
      <c r="CY464" s="1272" t="s">
        <v>1971</v>
      </c>
      <c r="CZ464" s="1272" t="s">
        <v>1971</v>
      </c>
      <c r="DA464" s="1272" t="s">
        <v>1971</v>
      </c>
      <c r="DB464" s="1274" t="s">
        <v>1971</v>
      </c>
      <c r="DC464" s="773" t="s">
        <v>973</v>
      </c>
      <c r="DD464" s="801">
        <v>1</v>
      </c>
      <c r="DE464" s="802"/>
    </row>
    <row r="465" spans="1:109" ht="15.75" customHeight="1">
      <c r="A465" s="760" t="s">
        <v>1003</v>
      </c>
      <c r="B465" s="761">
        <v>459</v>
      </c>
      <c r="C465" s="777" t="s">
        <v>3876</v>
      </c>
      <c r="D465" s="761"/>
      <c r="E465" s="761"/>
      <c r="F465" s="773" t="s">
        <v>3877</v>
      </c>
      <c r="G465" s="778" t="s">
        <v>3878</v>
      </c>
      <c r="H465" s="779"/>
      <c r="I465" s="780"/>
      <c r="J465" s="781">
        <v>0.754</v>
      </c>
      <c r="K465" s="781">
        <v>0.246</v>
      </c>
      <c r="L465" s="781"/>
      <c r="M465" s="781"/>
      <c r="N465" s="781"/>
      <c r="O465" s="781"/>
      <c r="P465" s="782"/>
      <c r="Q465" s="783">
        <f t="shared" si="7"/>
        <v>1</v>
      </c>
      <c r="R465" s="777" t="s">
        <v>984</v>
      </c>
      <c r="S465" s="761" t="s">
        <v>964</v>
      </c>
      <c r="T465" s="784" t="s">
        <v>977</v>
      </c>
      <c r="U465" s="761" t="s">
        <v>3874</v>
      </c>
      <c r="V465" s="761" t="s">
        <v>2147</v>
      </c>
      <c r="W465" s="761"/>
      <c r="X465" s="1299">
        <v>1</v>
      </c>
      <c r="Y465" s="809" t="s">
        <v>966</v>
      </c>
      <c r="Z465" s="778"/>
      <c r="AA465" s="773"/>
      <c r="AB465" s="773"/>
      <c r="AC465" s="773"/>
      <c r="AD465" s="773"/>
      <c r="AE465" s="773"/>
      <c r="AF465" s="787"/>
      <c r="AG465" s="788"/>
      <c r="AH465" s="788"/>
      <c r="AI465" s="788"/>
      <c r="AJ465" s="788"/>
      <c r="AK465" s="788"/>
      <c r="AL465" s="788"/>
      <c r="AM465" s="788"/>
      <c r="AN465" s="788"/>
      <c r="AO465" s="788"/>
      <c r="AP465" s="788"/>
      <c r="AQ465" s="805">
        <v>7</v>
      </c>
      <c r="AR465" s="804">
        <v>27</v>
      </c>
      <c r="AS465" s="804">
        <v>52</v>
      </c>
      <c r="AT465" s="804">
        <v>77</v>
      </c>
      <c r="AU465" s="806">
        <v>100</v>
      </c>
      <c r="AV465" s="796"/>
      <c r="AW465" s="788"/>
      <c r="AX465" s="788"/>
      <c r="AY465" s="788"/>
      <c r="AZ465" s="788"/>
      <c r="BA465" s="788"/>
      <c r="BB465" s="788"/>
      <c r="BC465" s="788"/>
      <c r="BD465" s="788"/>
      <c r="BE465" s="788"/>
      <c r="BF465" s="788"/>
      <c r="BG465" s="788"/>
      <c r="BH465" s="788"/>
      <c r="BI465" s="788"/>
      <c r="BJ465" s="788"/>
      <c r="BK465" s="793"/>
      <c r="BL465" s="777"/>
      <c r="BM465" s="773"/>
      <c r="BN465" s="773"/>
      <c r="BO465" s="773"/>
      <c r="BP465" s="784" t="s">
        <v>961</v>
      </c>
      <c r="BQ465" s="796" t="s">
        <v>1971</v>
      </c>
      <c r="BR465" s="788" t="s">
        <v>1971</v>
      </c>
      <c r="BS465" s="788" t="s">
        <v>1971</v>
      </c>
      <c r="BT465" s="788" t="s">
        <v>1971</v>
      </c>
      <c r="BU465" s="793" t="s">
        <v>1971</v>
      </c>
      <c r="BV465" s="796" t="s">
        <v>1971</v>
      </c>
      <c r="BW465" s="788" t="s">
        <v>1971</v>
      </c>
      <c r="BX465" s="788" t="s">
        <v>1971</v>
      </c>
      <c r="BY465" s="788" t="s">
        <v>1971</v>
      </c>
      <c r="BZ465" s="788" t="s">
        <v>1971</v>
      </c>
      <c r="CA465" s="796" t="s">
        <v>1971</v>
      </c>
      <c r="CB465" s="788" t="s">
        <v>1971</v>
      </c>
      <c r="CC465" s="788" t="s">
        <v>1971</v>
      </c>
      <c r="CD465" s="788" t="s">
        <v>1971</v>
      </c>
      <c r="CE465" s="793" t="s">
        <v>1971</v>
      </c>
      <c r="CF465" s="788" t="s">
        <v>1971</v>
      </c>
      <c r="CG465" s="788" t="s">
        <v>1971</v>
      </c>
      <c r="CH465" s="788" t="s">
        <v>1971</v>
      </c>
      <c r="CI465" s="788" t="s">
        <v>1971</v>
      </c>
      <c r="CJ465" s="793" t="s">
        <v>1971</v>
      </c>
      <c r="CK465" s="796" t="s">
        <v>1971</v>
      </c>
      <c r="CL465" s="788" t="s">
        <v>1971</v>
      </c>
      <c r="CM465" s="788" t="s">
        <v>1971</v>
      </c>
      <c r="CN465" s="788" t="s">
        <v>1971</v>
      </c>
      <c r="CO465" s="793" t="s">
        <v>1971</v>
      </c>
      <c r="CP465" s="796" t="s">
        <v>1971</v>
      </c>
      <c r="CQ465" s="788" t="s">
        <v>1971</v>
      </c>
      <c r="CR465" s="788" t="s">
        <v>1971</v>
      </c>
      <c r="CS465" s="788" t="s">
        <v>1971</v>
      </c>
      <c r="CT465" s="793" t="s">
        <v>1971</v>
      </c>
      <c r="CU465" s="1273">
        <v>-8.0500000000000002E-2</v>
      </c>
      <c r="CV465" s="1272" t="s">
        <v>1971</v>
      </c>
      <c r="CW465" s="1272" t="s">
        <v>1971</v>
      </c>
      <c r="CX465" s="1274" t="s">
        <v>1971</v>
      </c>
      <c r="CY465" s="1272" t="s">
        <v>1971</v>
      </c>
      <c r="CZ465" s="1272" t="s">
        <v>1971</v>
      </c>
      <c r="DA465" s="1272" t="s">
        <v>1971</v>
      </c>
      <c r="DB465" s="1274" t="s">
        <v>1971</v>
      </c>
      <c r="DC465" s="773"/>
      <c r="DD465" s="801"/>
      <c r="DE465" s="802"/>
    </row>
    <row r="466" spans="1:109" ht="15.75" customHeight="1">
      <c r="A466" s="760" t="s">
        <v>1003</v>
      </c>
      <c r="B466" s="761">
        <v>460</v>
      </c>
      <c r="C466" s="777" t="s">
        <v>3879</v>
      </c>
      <c r="D466" s="761" t="s">
        <v>3880</v>
      </c>
      <c r="E466" s="761" t="s">
        <v>1936</v>
      </c>
      <c r="F466" s="773" t="s">
        <v>3881</v>
      </c>
      <c r="G466" s="778" t="s">
        <v>3882</v>
      </c>
      <c r="H466" s="779" t="s">
        <v>3883</v>
      </c>
      <c r="I466" s="780"/>
      <c r="J466" s="781"/>
      <c r="K466" s="781"/>
      <c r="L466" s="781"/>
      <c r="M466" s="781">
        <v>1</v>
      </c>
      <c r="N466" s="781"/>
      <c r="O466" s="781"/>
      <c r="P466" s="782"/>
      <c r="Q466" s="783">
        <f t="shared" si="7"/>
        <v>1</v>
      </c>
      <c r="R466" s="777" t="s">
        <v>984</v>
      </c>
      <c r="S466" s="761" t="s">
        <v>964</v>
      </c>
      <c r="T466" s="784" t="s">
        <v>965</v>
      </c>
      <c r="U466" s="761" t="s">
        <v>2781</v>
      </c>
      <c r="V466" s="761" t="s">
        <v>1030</v>
      </c>
      <c r="W466" s="761" t="s">
        <v>3884</v>
      </c>
      <c r="X466" s="1299">
        <v>0</v>
      </c>
      <c r="Y466" s="809" t="s">
        <v>978</v>
      </c>
      <c r="Z466" s="778"/>
      <c r="AA466" s="773"/>
      <c r="AB466" s="773"/>
      <c r="AC466" s="773"/>
      <c r="AD466" s="773"/>
      <c r="AE466" s="773"/>
      <c r="AF466" s="787"/>
      <c r="AG466" s="788"/>
      <c r="AH466" s="788"/>
      <c r="AI466" s="788"/>
      <c r="AJ466" s="788"/>
      <c r="AK466" s="788"/>
      <c r="AL466" s="788"/>
      <c r="AM466" s="788"/>
      <c r="AN466" s="788"/>
      <c r="AO466" s="788"/>
      <c r="AP466" s="788"/>
      <c r="AQ466" s="796" t="s">
        <v>3884</v>
      </c>
      <c r="AR466" s="788" t="s">
        <v>3884</v>
      </c>
      <c r="AS466" s="788" t="s">
        <v>3884</v>
      </c>
      <c r="AT466" s="788" t="s">
        <v>3884</v>
      </c>
      <c r="AU466" s="793" t="s">
        <v>3884</v>
      </c>
      <c r="AV466" s="796"/>
      <c r="AW466" s="788"/>
      <c r="AX466" s="788"/>
      <c r="AY466" s="788"/>
      <c r="AZ466" s="788"/>
      <c r="BA466" s="788"/>
      <c r="BB466" s="788"/>
      <c r="BC466" s="788"/>
      <c r="BD466" s="788"/>
      <c r="BE466" s="788"/>
      <c r="BF466" s="788"/>
      <c r="BG466" s="788"/>
      <c r="BH466" s="788"/>
      <c r="BI466" s="788"/>
      <c r="BJ466" s="788"/>
      <c r="BK466" s="793"/>
      <c r="BL466" s="777" t="s">
        <v>961</v>
      </c>
      <c r="BM466" s="773" t="s">
        <v>961</v>
      </c>
      <c r="BN466" s="773" t="s">
        <v>961</v>
      </c>
      <c r="BO466" s="773" t="s">
        <v>961</v>
      </c>
      <c r="BP466" s="784" t="s">
        <v>961</v>
      </c>
      <c r="BQ466" s="796" t="s">
        <v>1971</v>
      </c>
      <c r="BR466" s="788" t="s">
        <v>1971</v>
      </c>
      <c r="BS466" s="788" t="s">
        <v>1971</v>
      </c>
      <c r="BT466" s="788" t="s">
        <v>1971</v>
      </c>
      <c r="BU466" s="793" t="s">
        <v>1971</v>
      </c>
      <c r="BV466" s="796" t="s">
        <v>1971</v>
      </c>
      <c r="BW466" s="788" t="s">
        <v>1971</v>
      </c>
      <c r="BX466" s="788" t="s">
        <v>1971</v>
      </c>
      <c r="BY466" s="788" t="s">
        <v>1971</v>
      </c>
      <c r="BZ466" s="788" t="s">
        <v>1971</v>
      </c>
      <c r="CA466" s="796" t="s">
        <v>1971</v>
      </c>
      <c r="CB466" s="788" t="s">
        <v>1971</v>
      </c>
      <c r="CC466" s="788" t="s">
        <v>1971</v>
      </c>
      <c r="CD466" s="788" t="s">
        <v>1971</v>
      </c>
      <c r="CE466" s="793" t="s">
        <v>1971</v>
      </c>
      <c r="CF466" s="788" t="s">
        <v>1971</v>
      </c>
      <c r="CG466" s="788" t="s">
        <v>1971</v>
      </c>
      <c r="CH466" s="788" t="s">
        <v>1971</v>
      </c>
      <c r="CI466" s="788" t="s">
        <v>1971</v>
      </c>
      <c r="CJ466" s="793" t="s">
        <v>1971</v>
      </c>
      <c r="CK466" s="796" t="s">
        <v>1971</v>
      </c>
      <c r="CL466" s="788" t="s">
        <v>1971</v>
      </c>
      <c r="CM466" s="788" t="s">
        <v>1971</v>
      </c>
      <c r="CN466" s="788" t="s">
        <v>1971</v>
      </c>
      <c r="CO466" s="793" t="s">
        <v>1971</v>
      </c>
      <c r="CP466" s="796" t="s">
        <v>1971</v>
      </c>
      <c r="CQ466" s="788" t="s">
        <v>1971</v>
      </c>
      <c r="CR466" s="788" t="s">
        <v>1971</v>
      </c>
      <c r="CS466" s="788" t="s">
        <v>1971</v>
      </c>
      <c r="CT466" s="793" t="s">
        <v>1971</v>
      </c>
      <c r="CU466" s="1273">
        <v>-0.21099999999999999</v>
      </c>
      <c r="CV466" s="1272" t="s">
        <v>1971</v>
      </c>
      <c r="CW466" s="1272" t="s">
        <v>1971</v>
      </c>
      <c r="CX466" s="1274" t="s">
        <v>1971</v>
      </c>
      <c r="CY466" s="1272" t="s">
        <v>1971</v>
      </c>
      <c r="CZ466" s="1272" t="s">
        <v>1971</v>
      </c>
      <c r="DA466" s="1272" t="s">
        <v>1971</v>
      </c>
      <c r="DB466" s="1274" t="s">
        <v>1971</v>
      </c>
      <c r="DC466" s="773" t="s">
        <v>973</v>
      </c>
      <c r="DD466" s="801">
        <v>1</v>
      </c>
      <c r="DE466" s="802"/>
    </row>
    <row r="467" spans="1:109" ht="15.75" customHeight="1">
      <c r="A467" s="760" t="s">
        <v>1003</v>
      </c>
      <c r="B467" s="761">
        <v>461</v>
      </c>
      <c r="C467" s="777" t="s">
        <v>3885</v>
      </c>
      <c r="D467" s="761" t="s">
        <v>3880</v>
      </c>
      <c r="E467" s="761" t="s">
        <v>1936</v>
      </c>
      <c r="F467" s="773" t="s">
        <v>3886</v>
      </c>
      <c r="G467" s="778" t="s">
        <v>3887</v>
      </c>
      <c r="H467" s="779" t="s">
        <v>3888</v>
      </c>
      <c r="I467" s="780"/>
      <c r="J467" s="781"/>
      <c r="K467" s="781"/>
      <c r="L467" s="781"/>
      <c r="M467" s="781">
        <v>1</v>
      </c>
      <c r="N467" s="781"/>
      <c r="O467" s="781"/>
      <c r="P467" s="782"/>
      <c r="Q467" s="783">
        <f t="shared" si="7"/>
        <v>1</v>
      </c>
      <c r="R467" s="777" t="s">
        <v>2769</v>
      </c>
      <c r="S467" s="761" t="s">
        <v>964</v>
      </c>
      <c r="T467" s="784" t="s">
        <v>965</v>
      </c>
      <c r="U467" s="761" t="s">
        <v>2781</v>
      </c>
      <c r="V467" s="761" t="s">
        <v>293</v>
      </c>
      <c r="W467" s="761" t="s">
        <v>3889</v>
      </c>
      <c r="X467" s="1299">
        <v>2</v>
      </c>
      <c r="Y467" s="814" t="s">
        <v>978</v>
      </c>
      <c r="Z467" s="778"/>
      <c r="AA467" s="773"/>
      <c r="AB467" s="773"/>
      <c r="AC467" s="773"/>
      <c r="AD467" s="773"/>
      <c r="AE467" s="773"/>
      <c r="AF467" s="787"/>
      <c r="AG467" s="788"/>
      <c r="AH467" s="788"/>
      <c r="AI467" s="788"/>
      <c r="AJ467" s="788"/>
      <c r="AK467" s="788"/>
      <c r="AL467" s="788"/>
      <c r="AM467" s="788"/>
      <c r="AN467" s="788"/>
      <c r="AO467" s="788"/>
      <c r="AP467" s="788"/>
      <c r="AQ467" s="794">
        <v>3.66</v>
      </c>
      <c r="AR467" s="795">
        <v>3.5</v>
      </c>
      <c r="AS467" s="795">
        <v>3.33</v>
      </c>
      <c r="AT467" s="795">
        <v>3.17</v>
      </c>
      <c r="AU467" s="808">
        <v>3</v>
      </c>
      <c r="AV467" s="796"/>
      <c r="AW467" s="788"/>
      <c r="AX467" s="788"/>
      <c r="AY467" s="788"/>
      <c r="AZ467" s="788"/>
      <c r="BA467" s="788"/>
      <c r="BB467" s="788"/>
      <c r="BC467" s="788"/>
      <c r="BD467" s="788"/>
      <c r="BE467" s="788"/>
      <c r="BF467" s="788"/>
      <c r="BG467" s="788"/>
      <c r="BH467" s="788"/>
      <c r="BI467" s="788"/>
      <c r="BJ467" s="788"/>
      <c r="BK467" s="793"/>
      <c r="BL467" s="777" t="s">
        <v>961</v>
      </c>
      <c r="BM467" s="773" t="s">
        <v>961</v>
      </c>
      <c r="BN467" s="773" t="s">
        <v>961</v>
      </c>
      <c r="BO467" s="773" t="s">
        <v>961</v>
      </c>
      <c r="BP467" s="784" t="s">
        <v>961</v>
      </c>
      <c r="BQ467" s="796" t="s">
        <v>1971</v>
      </c>
      <c r="BR467" s="788" t="s">
        <v>1971</v>
      </c>
      <c r="BS467" s="788" t="s">
        <v>1971</v>
      </c>
      <c r="BT467" s="788" t="s">
        <v>1971</v>
      </c>
      <c r="BU467" s="793" t="s">
        <v>1971</v>
      </c>
      <c r="BV467" s="794">
        <v>4.16</v>
      </c>
      <c r="BW467" s="795">
        <v>4</v>
      </c>
      <c r="BX467" s="795">
        <v>3.83</v>
      </c>
      <c r="BY467" s="795">
        <v>3.67</v>
      </c>
      <c r="BZ467" s="795">
        <v>3.52</v>
      </c>
      <c r="CA467" s="796" t="s">
        <v>1971</v>
      </c>
      <c r="CB467" s="788" t="s">
        <v>1971</v>
      </c>
      <c r="CC467" s="788" t="s">
        <v>1971</v>
      </c>
      <c r="CD467" s="788" t="s">
        <v>1971</v>
      </c>
      <c r="CE467" s="793" t="s">
        <v>1971</v>
      </c>
      <c r="CF467" s="788" t="s">
        <v>1971</v>
      </c>
      <c r="CG467" s="788" t="s">
        <v>1971</v>
      </c>
      <c r="CH467" s="788" t="s">
        <v>1971</v>
      </c>
      <c r="CI467" s="788" t="s">
        <v>1971</v>
      </c>
      <c r="CJ467" s="793" t="s">
        <v>1971</v>
      </c>
      <c r="CK467" s="796">
        <v>3.16</v>
      </c>
      <c r="CL467" s="788">
        <v>3</v>
      </c>
      <c r="CM467" s="788">
        <v>2.83</v>
      </c>
      <c r="CN467" s="788">
        <v>2.67</v>
      </c>
      <c r="CO467" s="793">
        <v>2.5</v>
      </c>
      <c r="CP467" s="796" t="s">
        <v>1971</v>
      </c>
      <c r="CQ467" s="788" t="s">
        <v>1971</v>
      </c>
      <c r="CR467" s="788" t="s">
        <v>1971</v>
      </c>
      <c r="CS467" s="788" t="s">
        <v>1971</v>
      </c>
      <c r="CT467" s="793" t="s">
        <v>1971</v>
      </c>
      <c r="CU467" s="1273">
        <v>-7.71</v>
      </c>
      <c r="CV467" s="1272" t="s">
        <v>1971</v>
      </c>
      <c r="CW467" s="1272" t="s">
        <v>1971</v>
      </c>
      <c r="CX467" s="1274" t="s">
        <v>1971</v>
      </c>
      <c r="CY467" s="1272">
        <v>7.71</v>
      </c>
      <c r="CZ467" s="1272" t="s">
        <v>1971</v>
      </c>
      <c r="DA467" s="1272" t="s">
        <v>1971</v>
      </c>
      <c r="DB467" s="1274" t="s">
        <v>1971</v>
      </c>
      <c r="DC467" s="773" t="s">
        <v>973</v>
      </c>
      <c r="DD467" s="801">
        <v>1</v>
      </c>
      <c r="DE467" s="802"/>
    </row>
    <row r="468" spans="1:109" ht="15.75" customHeight="1">
      <c r="A468" s="760" t="s">
        <v>1003</v>
      </c>
      <c r="B468" s="761">
        <v>462</v>
      </c>
      <c r="C468" s="777" t="s">
        <v>3890</v>
      </c>
      <c r="D468" s="761" t="s">
        <v>3880</v>
      </c>
      <c r="E468" s="761" t="s">
        <v>1936</v>
      </c>
      <c r="F468" s="773" t="s">
        <v>3891</v>
      </c>
      <c r="G468" s="778" t="s">
        <v>3892</v>
      </c>
      <c r="H468" s="779" t="s">
        <v>3893</v>
      </c>
      <c r="I468" s="780"/>
      <c r="J468" s="781"/>
      <c r="K468" s="781"/>
      <c r="L468" s="781"/>
      <c r="M468" s="781">
        <v>1</v>
      </c>
      <c r="N468" s="781"/>
      <c r="O468" s="781"/>
      <c r="P468" s="782"/>
      <c r="Q468" s="783">
        <f t="shared" si="7"/>
        <v>1</v>
      </c>
      <c r="R468" s="777" t="s">
        <v>963</v>
      </c>
      <c r="S468" s="761"/>
      <c r="T468" s="784"/>
      <c r="U468" s="761" t="s">
        <v>2058</v>
      </c>
      <c r="V468" s="761" t="s">
        <v>991</v>
      </c>
      <c r="W468" s="761" t="s">
        <v>3894</v>
      </c>
      <c r="X468" s="1299">
        <v>0</v>
      </c>
      <c r="Y468" s="807" t="s">
        <v>966</v>
      </c>
      <c r="Z468" s="778"/>
      <c r="AA468" s="773"/>
      <c r="AB468" s="773"/>
      <c r="AC468" s="773"/>
      <c r="AD468" s="773"/>
      <c r="AE468" s="773"/>
      <c r="AF468" s="787"/>
      <c r="AG468" s="785"/>
      <c r="AH468" s="785"/>
      <c r="AI468" s="785"/>
      <c r="AJ468" s="785"/>
      <c r="AK468" s="785"/>
      <c r="AL468" s="785"/>
      <c r="AM468" s="785"/>
      <c r="AN468" s="785"/>
      <c r="AO468" s="785"/>
      <c r="AP468" s="785"/>
      <c r="AQ468" s="815">
        <v>108000</v>
      </c>
      <c r="AR468" s="785">
        <v>137000</v>
      </c>
      <c r="AS468" s="785">
        <v>165000</v>
      </c>
      <c r="AT468" s="785">
        <v>184000</v>
      </c>
      <c r="AU468" s="829">
        <v>200000</v>
      </c>
      <c r="AV468" s="815"/>
      <c r="AW468" s="785"/>
      <c r="AX468" s="785"/>
      <c r="AY468" s="785"/>
      <c r="AZ468" s="785"/>
      <c r="BA468" s="785"/>
      <c r="BB468" s="785"/>
      <c r="BC468" s="785"/>
      <c r="BD468" s="785"/>
      <c r="BE468" s="785"/>
      <c r="BF468" s="785"/>
      <c r="BG468" s="785"/>
      <c r="BH468" s="785"/>
      <c r="BI468" s="785"/>
      <c r="BJ468" s="785"/>
      <c r="BK468" s="829"/>
      <c r="BL468" s="777"/>
      <c r="BM468" s="773"/>
      <c r="BN468" s="773"/>
      <c r="BO468" s="773"/>
      <c r="BP468" s="784"/>
      <c r="BQ468" s="792" t="s">
        <v>1971</v>
      </c>
      <c r="BR468" s="913" t="s">
        <v>1971</v>
      </c>
      <c r="BS468" s="913" t="s">
        <v>1971</v>
      </c>
      <c r="BT468" s="913" t="s">
        <v>1971</v>
      </c>
      <c r="BU468" s="807" t="s">
        <v>1971</v>
      </c>
      <c r="BV468" s="792" t="s">
        <v>1971</v>
      </c>
      <c r="BW468" s="913" t="s">
        <v>1971</v>
      </c>
      <c r="BX468" s="913" t="s">
        <v>1971</v>
      </c>
      <c r="BY468" s="913" t="s">
        <v>1971</v>
      </c>
      <c r="BZ468" s="913" t="s">
        <v>1971</v>
      </c>
      <c r="CA468" s="792" t="s">
        <v>1971</v>
      </c>
      <c r="CB468" s="913" t="s">
        <v>1971</v>
      </c>
      <c r="CC468" s="913" t="s">
        <v>1971</v>
      </c>
      <c r="CD468" s="913" t="s">
        <v>1971</v>
      </c>
      <c r="CE468" s="807" t="s">
        <v>1971</v>
      </c>
      <c r="CF468" s="913" t="s">
        <v>1971</v>
      </c>
      <c r="CG468" s="913" t="s">
        <v>1971</v>
      </c>
      <c r="CH468" s="913" t="s">
        <v>1971</v>
      </c>
      <c r="CI468" s="913" t="s">
        <v>1971</v>
      </c>
      <c r="CJ468" s="807" t="s">
        <v>1971</v>
      </c>
      <c r="CK468" s="792" t="s">
        <v>1971</v>
      </c>
      <c r="CL468" s="913" t="s">
        <v>1971</v>
      </c>
      <c r="CM468" s="913" t="s">
        <v>1971</v>
      </c>
      <c r="CN468" s="913" t="s">
        <v>1971</v>
      </c>
      <c r="CO468" s="807" t="s">
        <v>1971</v>
      </c>
      <c r="CP468" s="792" t="s">
        <v>1971</v>
      </c>
      <c r="CQ468" s="913" t="s">
        <v>1971</v>
      </c>
      <c r="CR468" s="913" t="s">
        <v>1971</v>
      </c>
      <c r="CS468" s="913" t="s">
        <v>1971</v>
      </c>
      <c r="CT468" s="807" t="s">
        <v>1971</v>
      </c>
      <c r="CU468" s="1273" t="s">
        <v>1971</v>
      </c>
      <c r="CV468" s="1272" t="s">
        <v>1971</v>
      </c>
      <c r="CW468" s="1272" t="s">
        <v>1971</v>
      </c>
      <c r="CX468" s="1274" t="s">
        <v>1971</v>
      </c>
      <c r="CY468" s="1272" t="s">
        <v>1971</v>
      </c>
      <c r="CZ468" s="1272" t="s">
        <v>1971</v>
      </c>
      <c r="DA468" s="1272" t="s">
        <v>1971</v>
      </c>
      <c r="DB468" s="1274" t="s">
        <v>1971</v>
      </c>
      <c r="DC468" s="773"/>
      <c r="DD468" s="801">
        <v>1</v>
      </c>
      <c r="DE468" s="802"/>
    </row>
    <row r="469" spans="1:109" ht="15.75" customHeight="1">
      <c r="A469" s="760" t="s">
        <v>1003</v>
      </c>
      <c r="B469" s="761">
        <v>463</v>
      </c>
      <c r="C469" s="777" t="s">
        <v>3895</v>
      </c>
      <c r="D469" s="761" t="s">
        <v>3880</v>
      </c>
      <c r="E469" s="761" t="s">
        <v>1920</v>
      </c>
      <c r="F469" s="773" t="s">
        <v>3896</v>
      </c>
      <c r="G469" s="778" t="s">
        <v>689</v>
      </c>
      <c r="H469" s="779" t="s">
        <v>3897</v>
      </c>
      <c r="I469" s="780"/>
      <c r="J469" s="781"/>
      <c r="K469" s="781">
        <v>1</v>
      </c>
      <c r="L469" s="781"/>
      <c r="M469" s="781"/>
      <c r="N469" s="781"/>
      <c r="O469" s="781"/>
      <c r="P469" s="782"/>
      <c r="Q469" s="783">
        <f t="shared" si="7"/>
        <v>1</v>
      </c>
      <c r="R469" s="777" t="s">
        <v>984</v>
      </c>
      <c r="S469" s="761" t="s">
        <v>964</v>
      </c>
      <c r="T469" s="784" t="s">
        <v>965</v>
      </c>
      <c r="U469" s="761" t="s">
        <v>689</v>
      </c>
      <c r="V469" s="761" t="s">
        <v>991</v>
      </c>
      <c r="W469" s="761" t="s">
        <v>3898</v>
      </c>
      <c r="X469" s="1300">
        <v>2</v>
      </c>
      <c r="Y469" s="807" t="s">
        <v>978</v>
      </c>
      <c r="Z469" s="778" t="s">
        <v>689</v>
      </c>
      <c r="AA469" s="773"/>
      <c r="AB469" s="773"/>
      <c r="AC469" s="773"/>
      <c r="AD469" s="773"/>
      <c r="AE469" s="773"/>
      <c r="AF469" s="787"/>
      <c r="AG469" s="788"/>
      <c r="AH469" s="788"/>
      <c r="AI469" s="788"/>
      <c r="AJ469" s="788"/>
      <c r="AK469" s="788"/>
      <c r="AL469" s="788"/>
      <c r="AM469" s="788"/>
      <c r="AN469" s="788"/>
      <c r="AO469" s="788"/>
      <c r="AP469" s="788"/>
      <c r="AQ469" s="1395"/>
      <c r="AR469" s="1348"/>
      <c r="AS469" s="1348"/>
      <c r="AT469" s="1348"/>
      <c r="AU469" s="1349"/>
      <c r="AV469" s="796"/>
      <c r="AW469" s="788"/>
      <c r="AX469" s="788"/>
      <c r="AY469" s="788"/>
      <c r="AZ469" s="788"/>
      <c r="BA469" s="788"/>
      <c r="BB469" s="788"/>
      <c r="BC469" s="788"/>
      <c r="BD469" s="788"/>
      <c r="BE469" s="788"/>
      <c r="BF469" s="788"/>
      <c r="BG469" s="788"/>
      <c r="BH469" s="788"/>
      <c r="BI469" s="788"/>
      <c r="BJ469" s="788"/>
      <c r="BK469" s="793"/>
      <c r="BL469" s="1351"/>
      <c r="BM469" s="1352"/>
      <c r="BN469" s="1352"/>
      <c r="BO469" s="1352"/>
      <c r="BP469" s="1414"/>
      <c r="BQ469" s="1691"/>
      <c r="BR469" s="1751"/>
      <c r="BS469" s="1751"/>
      <c r="BT469" s="1751"/>
      <c r="BU469" s="1752"/>
      <c r="BV469" s="1395"/>
      <c r="BW469" s="1348"/>
      <c r="BX469" s="1348"/>
      <c r="BY469" s="1348"/>
      <c r="BZ469" s="1348"/>
      <c r="CA469" s="1691"/>
      <c r="CB469" s="1751"/>
      <c r="CC469" s="1751"/>
      <c r="CD469" s="1751"/>
      <c r="CE469" s="1752"/>
      <c r="CF469" s="1751"/>
      <c r="CG469" s="1751"/>
      <c r="CH469" s="1751"/>
      <c r="CI469" s="1751"/>
      <c r="CJ469" s="1752"/>
      <c r="CK469" s="1691"/>
      <c r="CL469" s="1751"/>
      <c r="CM469" s="1753"/>
      <c r="CN469" s="1751"/>
      <c r="CO469" s="1752"/>
      <c r="CP469" s="1691"/>
      <c r="CQ469" s="1751"/>
      <c r="CR469" s="1751"/>
      <c r="CS469" s="1751"/>
      <c r="CT469" s="1752"/>
      <c r="CU469" s="1499"/>
      <c r="CV469" s="1490"/>
      <c r="CW469" s="1490"/>
      <c r="CX469" s="1695"/>
      <c r="CY469" s="1490"/>
      <c r="CZ469" s="1490"/>
      <c r="DA469" s="1490"/>
      <c r="DB469" s="1695"/>
      <c r="DC469" s="1352"/>
      <c r="DD469" s="1696"/>
      <c r="DE469" s="1701"/>
    </row>
    <row r="470" spans="1:109" ht="15.75" customHeight="1">
      <c r="A470" s="760" t="s">
        <v>1003</v>
      </c>
      <c r="B470" s="761">
        <v>464</v>
      </c>
      <c r="C470" s="916" t="s">
        <v>3899</v>
      </c>
      <c r="D470" s="761" t="s">
        <v>3880</v>
      </c>
      <c r="E470" s="761"/>
      <c r="F470" s="773" t="s">
        <v>3900</v>
      </c>
      <c r="G470" s="778" t="s">
        <v>3901</v>
      </c>
      <c r="H470" s="779" t="s">
        <v>3902</v>
      </c>
      <c r="I470" s="780">
        <v>0.10639999999999999</v>
      </c>
      <c r="J470" s="781">
        <v>2.4400000000000002E-2</v>
      </c>
      <c r="K470" s="781">
        <v>0.86919999999999997</v>
      </c>
      <c r="L470" s="781"/>
      <c r="M470" s="781"/>
      <c r="N470" s="781"/>
      <c r="O470" s="781"/>
      <c r="P470" s="782"/>
      <c r="Q470" s="783">
        <f t="shared" si="7"/>
        <v>1</v>
      </c>
      <c r="R470" s="777" t="s">
        <v>984</v>
      </c>
      <c r="S470" s="761" t="s">
        <v>964</v>
      </c>
      <c r="T470" s="784" t="s">
        <v>965</v>
      </c>
      <c r="U470" s="761"/>
      <c r="V470" s="1237" t="s">
        <v>991</v>
      </c>
      <c r="W470" s="761"/>
      <c r="X470" s="1299">
        <v>0</v>
      </c>
      <c r="Y470" s="786" t="s">
        <v>966</v>
      </c>
      <c r="Z470" s="778"/>
      <c r="AA470" s="773"/>
      <c r="AB470" s="773"/>
      <c r="AC470" s="773"/>
      <c r="AD470" s="773"/>
      <c r="AE470" s="773"/>
      <c r="AF470" s="787"/>
      <c r="AG470" s="788"/>
      <c r="AH470" s="788"/>
      <c r="AI470" s="788"/>
      <c r="AJ470" s="788"/>
      <c r="AK470" s="788"/>
      <c r="AL470" s="788"/>
      <c r="AM470" s="788"/>
      <c r="AN470" s="788"/>
      <c r="AO470" s="788"/>
      <c r="AP470" s="788"/>
      <c r="AQ470" s="796">
        <v>180</v>
      </c>
      <c r="AR470" s="788">
        <v>446</v>
      </c>
      <c r="AS470" s="788">
        <v>534</v>
      </c>
      <c r="AT470" s="788">
        <v>595</v>
      </c>
      <c r="AU470" s="793">
        <v>757</v>
      </c>
      <c r="AV470" s="796"/>
      <c r="AW470" s="788"/>
      <c r="AX470" s="788"/>
      <c r="AY470" s="788"/>
      <c r="AZ470" s="788"/>
      <c r="BA470" s="788"/>
      <c r="BB470" s="788"/>
      <c r="BC470" s="788"/>
      <c r="BD470" s="788"/>
      <c r="BE470" s="788"/>
      <c r="BF470" s="788"/>
      <c r="BG470" s="788"/>
      <c r="BH470" s="788"/>
      <c r="BI470" s="788"/>
      <c r="BJ470" s="788"/>
      <c r="BK470" s="793"/>
      <c r="BL470" s="819" t="s">
        <v>961</v>
      </c>
      <c r="BM470" s="915" t="s">
        <v>961</v>
      </c>
      <c r="BN470" s="915" t="s">
        <v>961</v>
      </c>
      <c r="BO470" s="915" t="s">
        <v>961</v>
      </c>
      <c r="BP470" s="784" t="s">
        <v>961</v>
      </c>
      <c r="BQ470" s="792" t="s">
        <v>1971</v>
      </c>
      <c r="BR470" s="913" t="s">
        <v>1971</v>
      </c>
      <c r="BS470" s="913" t="s">
        <v>1971</v>
      </c>
      <c r="BT470" s="913" t="s">
        <v>1971</v>
      </c>
      <c r="BU470" s="807" t="s">
        <v>1971</v>
      </c>
      <c r="BV470" s="796" t="s">
        <v>1971</v>
      </c>
      <c r="BW470" s="788" t="s">
        <v>1971</v>
      </c>
      <c r="BX470" s="788" t="s">
        <v>1971</v>
      </c>
      <c r="BY470" s="788" t="s">
        <v>1971</v>
      </c>
      <c r="BZ470" s="788" t="s">
        <v>1971</v>
      </c>
      <c r="CA470" s="792" t="s">
        <v>1971</v>
      </c>
      <c r="CB470" s="913" t="s">
        <v>1971</v>
      </c>
      <c r="CC470" s="913" t="s">
        <v>1971</v>
      </c>
      <c r="CD470" s="913" t="s">
        <v>1971</v>
      </c>
      <c r="CE470" s="807" t="s">
        <v>1971</v>
      </c>
      <c r="CF470" s="913" t="s">
        <v>1971</v>
      </c>
      <c r="CG470" s="913" t="s">
        <v>1971</v>
      </c>
      <c r="CH470" s="913" t="s">
        <v>1971</v>
      </c>
      <c r="CI470" s="913" t="s">
        <v>1971</v>
      </c>
      <c r="CJ470" s="807" t="s">
        <v>1971</v>
      </c>
      <c r="CK470" s="792" t="s">
        <v>1971</v>
      </c>
      <c r="CL470" s="913" t="s">
        <v>1971</v>
      </c>
      <c r="CM470" s="914" t="s">
        <v>1971</v>
      </c>
      <c r="CN470" s="913" t="s">
        <v>1971</v>
      </c>
      <c r="CO470" s="807" t="s">
        <v>1971</v>
      </c>
      <c r="CP470" s="792" t="s">
        <v>1971</v>
      </c>
      <c r="CQ470" s="913" t="s">
        <v>1971</v>
      </c>
      <c r="CR470" s="913" t="s">
        <v>1971</v>
      </c>
      <c r="CS470" s="913" t="s">
        <v>1971</v>
      </c>
      <c r="CT470" s="807" t="s">
        <v>1971</v>
      </c>
      <c r="CU470" s="1273">
        <v>-5.1299999999999998E-2</v>
      </c>
      <c r="CV470" s="1272" t="s">
        <v>1971</v>
      </c>
      <c r="CW470" s="1272" t="s">
        <v>1971</v>
      </c>
      <c r="CX470" s="1274" t="s">
        <v>1971</v>
      </c>
      <c r="CY470" s="1272" t="s">
        <v>1971</v>
      </c>
      <c r="CZ470" s="1272" t="s">
        <v>1971</v>
      </c>
      <c r="DA470" s="1272" t="s">
        <v>1971</v>
      </c>
      <c r="DB470" s="1274" t="s">
        <v>1971</v>
      </c>
      <c r="DC470" s="773"/>
      <c r="DD470" s="801"/>
      <c r="DE470" s="802"/>
    </row>
    <row r="471" spans="1:109" ht="15.75" customHeight="1">
      <c r="A471" s="760" t="s">
        <v>1003</v>
      </c>
      <c r="B471" s="761">
        <v>465</v>
      </c>
      <c r="C471" s="777" t="s">
        <v>3903</v>
      </c>
      <c r="D471" s="761" t="s">
        <v>3880</v>
      </c>
      <c r="E471" s="761" t="s">
        <v>1936</v>
      </c>
      <c r="F471" s="773" t="s">
        <v>3904</v>
      </c>
      <c r="G471" s="778" t="s">
        <v>3905</v>
      </c>
      <c r="H471" s="779" t="s">
        <v>3906</v>
      </c>
      <c r="I471" s="780"/>
      <c r="J471" s="781"/>
      <c r="K471" s="781"/>
      <c r="L471" s="781">
        <v>1</v>
      </c>
      <c r="M471" s="781"/>
      <c r="N471" s="781"/>
      <c r="O471" s="781"/>
      <c r="P471" s="782"/>
      <c r="Q471" s="783">
        <f t="shared" si="7"/>
        <v>1</v>
      </c>
      <c r="R471" s="777" t="s">
        <v>984</v>
      </c>
      <c r="S471" s="761" t="s">
        <v>964</v>
      </c>
      <c r="T471" s="784" t="s">
        <v>965</v>
      </c>
      <c r="U471" s="761" t="s">
        <v>711</v>
      </c>
      <c r="V471" s="761" t="s">
        <v>293</v>
      </c>
      <c r="W471" s="761" t="s">
        <v>1061</v>
      </c>
      <c r="X471" s="1299">
        <v>1</v>
      </c>
      <c r="Y471" s="786" t="s">
        <v>966</v>
      </c>
      <c r="Z471" s="778"/>
      <c r="AA471" s="773"/>
      <c r="AB471" s="773"/>
      <c r="AC471" s="773"/>
      <c r="AD471" s="773"/>
      <c r="AE471" s="773"/>
      <c r="AF471" s="787"/>
      <c r="AG471" s="788"/>
      <c r="AH471" s="788"/>
      <c r="AI471" s="788"/>
      <c r="AJ471" s="788"/>
      <c r="AK471" s="788"/>
      <c r="AL471" s="788"/>
      <c r="AM471" s="788"/>
      <c r="AN471" s="788"/>
      <c r="AO471" s="788"/>
      <c r="AP471" s="788"/>
      <c r="AQ471" s="796">
        <v>96.6</v>
      </c>
      <c r="AR471" s="788">
        <v>97.2</v>
      </c>
      <c r="AS471" s="788">
        <v>97.8</v>
      </c>
      <c r="AT471" s="788">
        <v>98.4</v>
      </c>
      <c r="AU471" s="806">
        <v>99</v>
      </c>
      <c r="AV471" s="796"/>
      <c r="AW471" s="788"/>
      <c r="AX471" s="788"/>
      <c r="AY471" s="788"/>
      <c r="AZ471" s="788"/>
      <c r="BA471" s="788"/>
      <c r="BB471" s="788"/>
      <c r="BC471" s="788"/>
      <c r="BD471" s="788"/>
      <c r="BE471" s="788"/>
      <c r="BF471" s="788"/>
      <c r="BG471" s="788"/>
      <c r="BH471" s="788"/>
      <c r="BI471" s="788"/>
      <c r="BJ471" s="788"/>
      <c r="BK471" s="793"/>
      <c r="BL471" s="777" t="s">
        <v>961</v>
      </c>
      <c r="BM471" s="773" t="s">
        <v>961</v>
      </c>
      <c r="BN471" s="773" t="s">
        <v>961</v>
      </c>
      <c r="BO471" s="773" t="s">
        <v>961</v>
      </c>
      <c r="BP471" s="784" t="s">
        <v>961</v>
      </c>
      <c r="BQ471" s="792" t="s">
        <v>1971</v>
      </c>
      <c r="BR471" s="788" t="s">
        <v>1971</v>
      </c>
      <c r="BS471" s="788" t="s">
        <v>1971</v>
      </c>
      <c r="BT471" s="788" t="s">
        <v>1971</v>
      </c>
      <c r="BU471" s="793" t="s">
        <v>1971</v>
      </c>
      <c r="BV471" s="796" t="s">
        <v>1971</v>
      </c>
      <c r="BW471" s="788" t="s">
        <v>1971</v>
      </c>
      <c r="BX471" s="788" t="s">
        <v>1971</v>
      </c>
      <c r="BY471" s="788" t="s">
        <v>1971</v>
      </c>
      <c r="BZ471" s="788" t="s">
        <v>1971</v>
      </c>
      <c r="CA471" s="796" t="s">
        <v>1971</v>
      </c>
      <c r="CB471" s="788" t="s">
        <v>1971</v>
      </c>
      <c r="CC471" s="788" t="s">
        <v>1971</v>
      </c>
      <c r="CD471" s="788" t="s">
        <v>1971</v>
      </c>
      <c r="CE471" s="793" t="s">
        <v>1971</v>
      </c>
      <c r="CF471" s="788" t="s">
        <v>1971</v>
      </c>
      <c r="CG471" s="788" t="s">
        <v>1971</v>
      </c>
      <c r="CH471" s="788" t="s">
        <v>1971</v>
      </c>
      <c r="CI471" s="788" t="s">
        <v>1971</v>
      </c>
      <c r="CJ471" s="793" t="s">
        <v>1971</v>
      </c>
      <c r="CK471" s="796" t="s">
        <v>1971</v>
      </c>
      <c r="CL471" s="788" t="s">
        <v>1971</v>
      </c>
      <c r="CM471" s="788" t="s">
        <v>1971</v>
      </c>
      <c r="CN471" s="788" t="s">
        <v>1971</v>
      </c>
      <c r="CO471" s="793" t="s">
        <v>1971</v>
      </c>
      <c r="CP471" s="796" t="s">
        <v>1971</v>
      </c>
      <c r="CQ471" s="788" t="s">
        <v>1971</v>
      </c>
      <c r="CR471" s="788" t="s">
        <v>1971</v>
      </c>
      <c r="CS471" s="788" t="s">
        <v>1971</v>
      </c>
      <c r="CT471" s="793" t="s">
        <v>1971</v>
      </c>
      <c r="CU471" s="1273">
        <v>-0.41299999999999998</v>
      </c>
      <c r="CV471" s="1272" t="s">
        <v>1971</v>
      </c>
      <c r="CW471" s="1272" t="s">
        <v>1971</v>
      </c>
      <c r="CX471" s="1274" t="s">
        <v>1971</v>
      </c>
      <c r="CY471" s="1272" t="s">
        <v>1971</v>
      </c>
      <c r="CZ471" s="1272" t="s">
        <v>1971</v>
      </c>
      <c r="DA471" s="1272" t="s">
        <v>1971</v>
      </c>
      <c r="DB471" s="1274" t="s">
        <v>1971</v>
      </c>
      <c r="DC471" s="773"/>
      <c r="DD471" s="801">
        <v>1</v>
      </c>
      <c r="DE471" s="802"/>
    </row>
    <row r="472" spans="1:109" ht="15.75" customHeight="1">
      <c r="A472" s="760" t="s">
        <v>1003</v>
      </c>
      <c r="B472" s="761">
        <v>466</v>
      </c>
      <c r="C472" s="777" t="s">
        <v>3907</v>
      </c>
      <c r="D472" s="761" t="s">
        <v>3880</v>
      </c>
      <c r="E472" s="761" t="s">
        <v>1936</v>
      </c>
      <c r="F472" s="773" t="s">
        <v>3908</v>
      </c>
      <c r="G472" s="778" t="s">
        <v>3909</v>
      </c>
      <c r="H472" s="779" t="s">
        <v>3910</v>
      </c>
      <c r="I472" s="780"/>
      <c r="J472" s="781"/>
      <c r="K472" s="781"/>
      <c r="L472" s="781"/>
      <c r="M472" s="781"/>
      <c r="N472" s="781"/>
      <c r="O472" s="781"/>
      <c r="P472" s="782">
        <v>1</v>
      </c>
      <c r="Q472" s="783">
        <f t="shared" si="7"/>
        <v>1</v>
      </c>
      <c r="R472" s="777" t="s">
        <v>984</v>
      </c>
      <c r="S472" s="761" t="s">
        <v>964</v>
      </c>
      <c r="T472" s="784" t="s">
        <v>965</v>
      </c>
      <c r="U472" s="761" t="s">
        <v>1939</v>
      </c>
      <c r="V472" s="1237" t="s">
        <v>991</v>
      </c>
      <c r="W472" s="761" t="s">
        <v>3911</v>
      </c>
      <c r="X472" s="1299">
        <v>0</v>
      </c>
      <c r="Y472" s="786" t="s">
        <v>978</v>
      </c>
      <c r="Z472" s="778"/>
      <c r="AA472" s="773"/>
      <c r="AB472" s="773"/>
      <c r="AC472" s="773"/>
      <c r="AD472" s="773"/>
      <c r="AE472" s="773"/>
      <c r="AF472" s="787"/>
      <c r="AG472" s="788"/>
      <c r="AH472" s="788"/>
      <c r="AI472" s="788"/>
      <c r="AJ472" s="788"/>
      <c r="AK472" s="788"/>
      <c r="AL472" s="788"/>
      <c r="AM472" s="788"/>
      <c r="AN472" s="788"/>
      <c r="AO472" s="788"/>
      <c r="AP472" s="788"/>
      <c r="AQ472" s="796" t="s">
        <v>874</v>
      </c>
      <c r="AR472" s="788" t="s">
        <v>874</v>
      </c>
      <c r="AS472" s="788">
        <v>0</v>
      </c>
      <c r="AT472" s="788">
        <v>0</v>
      </c>
      <c r="AU472" s="793">
        <v>0</v>
      </c>
      <c r="AV472" s="796"/>
      <c r="AW472" s="788"/>
      <c r="AX472" s="788"/>
      <c r="AY472" s="788"/>
      <c r="AZ472" s="788"/>
      <c r="BA472" s="788"/>
      <c r="BB472" s="788"/>
      <c r="BC472" s="788"/>
      <c r="BD472" s="788"/>
      <c r="BE472" s="788"/>
      <c r="BF472" s="788"/>
      <c r="BG472" s="788"/>
      <c r="BH472" s="788"/>
      <c r="BI472" s="788"/>
      <c r="BJ472" s="788"/>
      <c r="BK472" s="793"/>
      <c r="BL472" s="777" t="s">
        <v>961</v>
      </c>
      <c r="BM472" s="773" t="s">
        <v>961</v>
      </c>
      <c r="BN472" s="773" t="s">
        <v>961</v>
      </c>
      <c r="BO472" s="773" t="s">
        <v>961</v>
      </c>
      <c r="BP472" s="784" t="s">
        <v>961</v>
      </c>
      <c r="BQ472" s="796" t="s">
        <v>1971</v>
      </c>
      <c r="BR472" s="788" t="s">
        <v>1971</v>
      </c>
      <c r="BS472" s="788" t="s">
        <v>1971</v>
      </c>
      <c r="BT472" s="788" t="s">
        <v>1971</v>
      </c>
      <c r="BU472" s="793" t="s">
        <v>1971</v>
      </c>
      <c r="BV472" s="796" t="s">
        <v>1971</v>
      </c>
      <c r="BW472" s="788" t="s">
        <v>1971</v>
      </c>
      <c r="BX472" s="788" t="s">
        <v>1971</v>
      </c>
      <c r="BY472" s="788" t="s">
        <v>1971</v>
      </c>
      <c r="BZ472" s="788" t="s">
        <v>1971</v>
      </c>
      <c r="CA472" s="796" t="s">
        <v>1971</v>
      </c>
      <c r="CB472" s="788" t="s">
        <v>1971</v>
      </c>
      <c r="CC472" s="788" t="s">
        <v>1971</v>
      </c>
      <c r="CD472" s="788" t="s">
        <v>1971</v>
      </c>
      <c r="CE472" s="793" t="s">
        <v>1971</v>
      </c>
      <c r="CF472" s="788" t="s">
        <v>1971</v>
      </c>
      <c r="CG472" s="788" t="s">
        <v>1971</v>
      </c>
      <c r="CH472" s="788" t="s">
        <v>1971</v>
      </c>
      <c r="CI472" s="788" t="s">
        <v>1971</v>
      </c>
      <c r="CJ472" s="793" t="s">
        <v>1971</v>
      </c>
      <c r="CK472" s="796" t="s">
        <v>1971</v>
      </c>
      <c r="CL472" s="788" t="s">
        <v>1971</v>
      </c>
      <c r="CM472" s="788" t="s">
        <v>1971</v>
      </c>
      <c r="CN472" s="788" t="s">
        <v>1971</v>
      </c>
      <c r="CO472" s="793" t="s">
        <v>1971</v>
      </c>
      <c r="CP472" s="796" t="s">
        <v>1971</v>
      </c>
      <c r="CQ472" s="788" t="s">
        <v>1971</v>
      </c>
      <c r="CR472" s="788" t="s">
        <v>1971</v>
      </c>
      <c r="CS472" s="788" t="s">
        <v>1971</v>
      </c>
      <c r="CT472" s="793" t="s">
        <v>1971</v>
      </c>
      <c r="CU472" s="1273">
        <v>-9.6600000000000005E-2</v>
      </c>
      <c r="CV472" s="1272" t="s">
        <v>1971</v>
      </c>
      <c r="CW472" s="1272" t="s">
        <v>1971</v>
      </c>
      <c r="CX472" s="1274" t="s">
        <v>1971</v>
      </c>
      <c r="CY472" s="1272" t="s">
        <v>1971</v>
      </c>
      <c r="CZ472" s="1272" t="s">
        <v>1971</v>
      </c>
      <c r="DA472" s="1272" t="s">
        <v>1971</v>
      </c>
      <c r="DB472" s="1274" t="s">
        <v>1971</v>
      </c>
      <c r="DC472" s="773" t="s">
        <v>973</v>
      </c>
      <c r="DD472" s="801">
        <v>1</v>
      </c>
      <c r="DE472" s="802"/>
    </row>
    <row r="473" spans="1:109" ht="15.75" customHeight="1">
      <c r="A473" s="760" t="s">
        <v>1003</v>
      </c>
      <c r="B473" s="761">
        <v>467</v>
      </c>
      <c r="C473" s="777" t="s">
        <v>3912</v>
      </c>
      <c r="D473" s="761" t="s">
        <v>3880</v>
      </c>
      <c r="E473" s="761" t="s">
        <v>1927</v>
      </c>
      <c r="F473" s="773" t="s">
        <v>3913</v>
      </c>
      <c r="G473" s="778" t="s">
        <v>3914</v>
      </c>
      <c r="H473" s="779" t="s">
        <v>3915</v>
      </c>
      <c r="I473" s="780"/>
      <c r="J473" s="781"/>
      <c r="K473" s="781"/>
      <c r="L473" s="781"/>
      <c r="M473" s="781"/>
      <c r="N473" s="781"/>
      <c r="O473" s="781"/>
      <c r="P473" s="782">
        <v>1</v>
      </c>
      <c r="Q473" s="783">
        <f t="shared" si="7"/>
        <v>1</v>
      </c>
      <c r="R473" s="777" t="s">
        <v>963</v>
      </c>
      <c r="S473" s="761"/>
      <c r="T473" s="784"/>
      <c r="U473" s="761" t="s">
        <v>2423</v>
      </c>
      <c r="V473" s="761" t="s">
        <v>1039</v>
      </c>
      <c r="W473" s="761" t="s">
        <v>3916</v>
      </c>
      <c r="X473" s="1299">
        <v>1</v>
      </c>
      <c r="Y473" s="786" t="s">
        <v>966</v>
      </c>
      <c r="Z473" s="778"/>
      <c r="AA473" s="773"/>
      <c r="AB473" s="773"/>
      <c r="AC473" s="773"/>
      <c r="AD473" s="773"/>
      <c r="AE473" s="773"/>
      <c r="AF473" s="787"/>
      <c r="AG473" s="788"/>
      <c r="AH473" s="788"/>
      <c r="AI473" s="788"/>
      <c r="AJ473" s="788"/>
      <c r="AK473" s="788"/>
      <c r="AL473" s="788"/>
      <c r="AM473" s="788"/>
      <c r="AN473" s="788"/>
      <c r="AO473" s="788"/>
      <c r="AP473" s="788"/>
      <c r="AQ473" s="796">
        <v>5</v>
      </c>
      <c r="AR473" s="788">
        <v>5</v>
      </c>
      <c r="AS473" s="788">
        <v>5</v>
      </c>
      <c r="AT473" s="788">
        <v>5</v>
      </c>
      <c r="AU473" s="793">
        <v>5</v>
      </c>
      <c r="AV473" s="796"/>
      <c r="AW473" s="788"/>
      <c r="AX473" s="788"/>
      <c r="AY473" s="788"/>
      <c r="AZ473" s="788"/>
      <c r="BA473" s="788"/>
      <c r="BB473" s="788"/>
      <c r="BC473" s="788"/>
      <c r="BD473" s="788"/>
      <c r="BE473" s="788"/>
      <c r="BF473" s="788"/>
      <c r="BG473" s="788"/>
      <c r="BH473" s="788"/>
      <c r="BI473" s="788"/>
      <c r="BJ473" s="788"/>
      <c r="BK473" s="793"/>
      <c r="BL473" s="777"/>
      <c r="BM473" s="773"/>
      <c r="BN473" s="773"/>
      <c r="BO473" s="773"/>
      <c r="BP473" s="784"/>
      <c r="BQ473" s="796" t="s">
        <v>1971</v>
      </c>
      <c r="BR473" s="788" t="s">
        <v>1971</v>
      </c>
      <c r="BS473" s="788" t="s">
        <v>1971</v>
      </c>
      <c r="BT473" s="788" t="s">
        <v>1971</v>
      </c>
      <c r="BU473" s="793" t="s">
        <v>1971</v>
      </c>
      <c r="BV473" s="796" t="s">
        <v>1971</v>
      </c>
      <c r="BW473" s="788" t="s">
        <v>1971</v>
      </c>
      <c r="BX473" s="788" t="s">
        <v>1971</v>
      </c>
      <c r="BY473" s="788" t="s">
        <v>1971</v>
      </c>
      <c r="BZ473" s="788" t="s">
        <v>1971</v>
      </c>
      <c r="CA473" s="796" t="s">
        <v>1971</v>
      </c>
      <c r="CB473" s="788" t="s">
        <v>1971</v>
      </c>
      <c r="CC473" s="788" t="s">
        <v>1971</v>
      </c>
      <c r="CD473" s="788" t="s">
        <v>1971</v>
      </c>
      <c r="CE473" s="793" t="s">
        <v>1971</v>
      </c>
      <c r="CF473" s="788" t="s">
        <v>1971</v>
      </c>
      <c r="CG473" s="788" t="s">
        <v>1971</v>
      </c>
      <c r="CH473" s="788" t="s">
        <v>1971</v>
      </c>
      <c r="CI473" s="788" t="s">
        <v>1971</v>
      </c>
      <c r="CJ473" s="788" t="s">
        <v>1971</v>
      </c>
      <c r="CK473" s="796" t="s">
        <v>1971</v>
      </c>
      <c r="CL473" s="788" t="s">
        <v>1971</v>
      </c>
      <c r="CM473" s="788" t="s">
        <v>1971</v>
      </c>
      <c r="CN473" s="788" t="s">
        <v>1971</v>
      </c>
      <c r="CO473" s="793" t="s">
        <v>1971</v>
      </c>
      <c r="CP473" s="796" t="s">
        <v>1971</v>
      </c>
      <c r="CQ473" s="788" t="s">
        <v>1971</v>
      </c>
      <c r="CR473" s="788" t="s">
        <v>1971</v>
      </c>
      <c r="CS473" s="788" t="s">
        <v>1971</v>
      </c>
      <c r="CT473" s="793" t="s">
        <v>1971</v>
      </c>
      <c r="CU473" s="1273" t="s">
        <v>1971</v>
      </c>
      <c r="CV473" s="1272" t="s">
        <v>1971</v>
      </c>
      <c r="CW473" s="1272" t="s">
        <v>1971</v>
      </c>
      <c r="CX473" s="1274" t="s">
        <v>1971</v>
      </c>
      <c r="CY473" s="1272" t="s">
        <v>1971</v>
      </c>
      <c r="CZ473" s="1272" t="s">
        <v>1971</v>
      </c>
      <c r="DA473" s="1272" t="s">
        <v>1971</v>
      </c>
      <c r="DB473" s="1274" t="s">
        <v>1971</v>
      </c>
      <c r="DC473" s="773"/>
      <c r="DD473" s="801">
        <v>1</v>
      </c>
      <c r="DE473" s="802"/>
    </row>
    <row r="474" spans="1:109" ht="15.75" customHeight="1">
      <c r="A474" s="760" t="s">
        <v>1003</v>
      </c>
      <c r="B474" s="761">
        <v>468</v>
      </c>
      <c r="C474" s="777" t="s">
        <v>3917</v>
      </c>
      <c r="D474" s="761" t="s">
        <v>3880</v>
      </c>
      <c r="E474" s="761" t="s">
        <v>1936</v>
      </c>
      <c r="F474" s="773" t="s">
        <v>3918</v>
      </c>
      <c r="G474" s="778" t="s">
        <v>3919</v>
      </c>
      <c r="H474" s="779" t="s">
        <v>3920</v>
      </c>
      <c r="I474" s="780"/>
      <c r="J474" s="781"/>
      <c r="K474" s="781">
        <v>0.5</v>
      </c>
      <c r="L474" s="781"/>
      <c r="M474" s="781"/>
      <c r="N474" s="781"/>
      <c r="O474" s="781"/>
      <c r="P474" s="782">
        <v>0.5</v>
      </c>
      <c r="Q474" s="783">
        <f t="shared" si="7"/>
        <v>1</v>
      </c>
      <c r="R474" s="777" t="s">
        <v>984</v>
      </c>
      <c r="S474" s="761" t="s">
        <v>964</v>
      </c>
      <c r="T474" s="784" t="s">
        <v>965</v>
      </c>
      <c r="U474" s="761" t="s">
        <v>2264</v>
      </c>
      <c r="V474" s="761" t="s">
        <v>1030</v>
      </c>
      <c r="W474" s="761" t="s">
        <v>3921</v>
      </c>
      <c r="X474" s="1299">
        <v>0</v>
      </c>
      <c r="Y474" s="786" t="s">
        <v>978</v>
      </c>
      <c r="Z474" s="778"/>
      <c r="AA474" s="773"/>
      <c r="AB474" s="773"/>
      <c r="AC474" s="773"/>
      <c r="AD474" s="773"/>
      <c r="AE474" s="773"/>
      <c r="AF474" s="787"/>
      <c r="AG474" s="788"/>
      <c r="AH474" s="788"/>
      <c r="AI474" s="788"/>
      <c r="AJ474" s="788"/>
      <c r="AK474" s="788"/>
      <c r="AL474" s="788"/>
      <c r="AM474" s="788"/>
      <c r="AN474" s="788"/>
      <c r="AO474" s="788"/>
      <c r="AP474" s="788"/>
      <c r="AQ474" s="796" t="s">
        <v>874</v>
      </c>
      <c r="AR474" s="788" t="s">
        <v>874</v>
      </c>
      <c r="AS474" s="788">
        <v>0</v>
      </c>
      <c r="AT474" s="788">
        <v>0</v>
      </c>
      <c r="AU474" s="793">
        <v>0</v>
      </c>
      <c r="AV474" s="796"/>
      <c r="AW474" s="788"/>
      <c r="AX474" s="788"/>
      <c r="AY474" s="788"/>
      <c r="AZ474" s="788"/>
      <c r="BA474" s="788"/>
      <c r="BB474" s="788"/>
      <c r="BC474" s="788"/>
      <c r="BD474" s="788"/>
      <c r="BE474" s="788"/>
      <c r="BF474" s="788"/>
      <c r="BG474" s="788"/>
      <c r="BH474" s="788"/>
      <c r="BI474" s="788"/>
      <c r="BJ474" s="788"/>
      <c r="BK474" s="793"/>
      <c r="BL474" s="777" t="s">
        <v>961</v>
      </c>
      <c r="BM474" s="773" t="s">
        <v>961</v>
      </c>
      <c r="BN474" s="773" t="s">
        <v>961</v>
      </c>
      <c r="BO474" s="773" t="s">
        <v>961</v>
      </c>
      <c r="BP474" s="784" t="s">
        <v>961</v>
      </c>
      <c r="BQ474" s="796" t="s">
        <v>1971</v>
      </c>
      <c r="BR474" s="788" t="s">
        <v>1971</v>
      </c>
      <c r="BS474" s="788" t="s">
        <v>1971</v>
      </c>
      <c r="BT474" s="788" t="s">
        <v>1971</v>
      </c>
      <c r="BU474" s="793" t="s">
        <v>1971</v>
      </c>
      <c r="BV474" s="796" t="s">
        <v>1971</v>
      </c>
      <c r="BW474" s="788" t="s">
        <v>1971</v>
      </c>
      <c r="BX474" s="788" t="s">
        <v>1971</v>
      </c>
      <c r="BY474" s="788" t="s">
        <v>1971</v>
      </c>
      <c r="BZ474" s="788" t="s">
        <v>1971</v>
      </c>
      <c r="CA474" s="796" t="s">
        <v>1971</v>
      </c>
      <c r="CB474" s="788" t="s">
        <v>1971</v>
      </c>
      <c r="CC474" s="788" t="s">
        <v>1971</v>
      </c>
      <c r="CD474" s="788" t="s">
        <v>1971</v>
      </c>
      <c r="CE474" s="793" t="s">
        <v>1971</v>
      </c>
      <c r="CF474" s="788" t="s">
        <v>1971</v>
      </c>
      <c r="CG474" s="788" t="s">
        <v>1971</v>
      </c>
      <c r="CH474" s="788" t="s">
        <v>1971</v>
      </c>
      <c r="CI474" s="788" t="s">
        <v>1971</v>
      </c>
      <c r="CJ474" s="793" t="s">
        <v>1971</v>
      </c>
      <c r="CK474" s="796" t="s">
        <v>1971</v>
      </c>
      <c r="CL474" s="788" t="s">
        <v>1971</v>
      </c>
      <c r="CM474" s="788" t="s">
        <v>1971</v>
      </c>
      <c r="CN474" s="788" t="s">
        <v>1971</v>
      </c>
      <c r="CO474" s="793" t="s">
        <v>1971</v>
      </c>
      <c r="CP474" s="796" t="s">
        <v>1971</v>
      </c>
      <c r="CQ474" s="788" t="s">
        <v>1971</v>
      </c>
      <c r="CR474" s="788" t="s">
        <v>1971</v>
      </c>
      <c r="CS474" s="788" t="s">
        <v>1971</v>
      </c>
      <c r="CT474" s="793" t="s">
        <v>1971</v>
      </c>
      <c r="CU474" s="1273">
        <v>-6.2590000000000003</v>
      </c>
      <c r="CV474" s="1272" t="s">
        <v>1971</v>
      </c>
      <c r="CW474" s="1272" t="s">
        <v>1971</v>
      </c>
      <c r="CX474" s="1274" t="s">
        <v>1971</v>
      </c>
      <c r="CY474" s="1272" t="s">
        <v>1971</v>
      </c>
      <c r="CZ474" s="1272" t="s">
        <v>1971</v>
      </c>
      <c r="DA474" s="1272" t="s">
        <v>1971</v>
      </c>
      <c r="DB474" s="1274" t="s">
        <v>1971</v>
      </c>
      <c r="DC474" s="773" t="s">
        <v>973</v>
      </c>
      <c r="DD474" s="801">
        <v>1</v>
      </c>
      <c r="DE474" s="802"/>
    </row>
    <row r="475" spans="1:109" ht="15.75" customHeight="1">
      <c r="A475" s="760" t="s">
        <v>1003</v>
      </c>
      <c r="B475" s="761">
        <v>469</v>
      </c>
      <c r="C475" s="777" t="s">
        <v>3922</v>
      </c>
      <c r="D475" s="761" t="s">
        <v>3880</v>
      </c>
      <c r="E475" s="761" t="s">
        <v>1936</v>
      </c>
      <c r="F475" s="773" t="s">
        <v>3923</v>
      </c>
      <c r="G475" s="778" t="s">
        <v>3924</v>
      </c>
      <c r="H475" s="779"/>
      <c r="I475" s="780"/>
      <c r="J475" s="781"/>
      <c r="K475" s="781"/>
      <c r="L475" s="781"/>
      <c r="M475" s="781"/>
      <c r="N475" s="781"/>
      <c r="O475" s="781"/>
      <c r="P475" s="782"/>
      <c r="Q475" s="783">
        <f t="shared" si="7"/>
        <v>0</v>
      </c>
      <c r="R475" s="777" t="s">
        <v>963</v>
      </c>
      <c r="S475" s="761"/>
      <c r="T475" s="784"/>
      <c r="U475" s="761"/>
      <c r="V475" s="761" t="s">
        <v>293</v>
      </c>
      <c r="W475" s="761" t="s">
        <v>3925</v>
      </c>
      <c r="X475" s="1299">
        <v>0</v>
      </c>
      <c r="Y475" s="807"/>
      <c r="Z475" s="778"/>
      <c r="AA475" s="773"/>
      <c r="AB475" s="773"/>
      <c r="AC475" s="773"/>
      <c r="AD475" s="773"/>
      <c r="AE475" s="773"/>
      <c r="AF475" s="787"/>
      <c r="AG475" s="788"/>
      <c r="AH475" s="788"/>
      <c r="AI475" s="788"/>
      <c r="AJ475" s="788"/>
      <c r="AK475" s="788"/>
      <c r="AL475" s="788"/>
      <c r="AM475" s="788"/>
      <c r="AN475" s="788"/>
      <c r="AO475" s="788"/>
      <c r="AP475" s="788"/>
      <c r="AQ475" s="796">
        <v>0</v>
      </c>
      <c r="AR475" s="788">
        <v>100</v>
      </c>
      <c r="AS475" s="788">
        <v>100</v>
      </c>
      <c r="AT475" s="788">
        <v>100</v>
      </c>
      <c r="AU475" s="793">
        <v>100</v>
      </c>
      <c r="AV475" s="796"/>
      <c r="AW475" s="788"/>
      <c r="AX475" s="788"/>
      <c r="AY475" s="788"/>
      <c r="AZ475" s="788"/>
      <c r="BA475" s="788"/>
      <c r="BB475" s="788"/>
      <c r="BC475" s="788"/>
      <c r="BD475" s="788"/>
      <c r="BE475" s="788"/>
      <c r="BF475" s="788"/>
      <c r="BG475" s="788"/>
      <c r="BH475" s="788"/>
      <c r="BI475" s="788"/>
      <c r="BJ475" s="788"/>
      <c r="BK475" s="793"/>
      <c r="BL475" s="777"/>
      <c r="BM475" s="773"/>
      <c r="BN475" s="773"/>
      <c r="BO475" s="773"/>
      <c r="BP475" s="784"/>
      <c r="BQ475" s="796" t="s">
        <v>1971</v>
      </c>
      <c r="BR475" s="788" t="s">
        <v>1971</v>
      </c>
      <c r="BS475" s="788" t="s">
        <v>1971</v>
      </c>
      <c r="BT475" s="788" t="s">
        <v>1971</v>
      </c>
      <c r="BU475" s="793" t="s">
        <v>1971</v>
      </c>
      <c r="BV475" s="796" t="s">
        <v>1971</v>
      </c>
      <c r="BW475" s="788" t="s">
        <v>1971</v>
      </c>
      <c r="BX475" s="788" t="s">
        <v>1971</v>
      </c>
      <c r="BY475" s="788" t="s">
        <v>1971</v>
      </c>
      <c r="BZ475" s="788" t="s">
        <v>1971</v>
      </c>
      <c r="CA475" s="796" t="s">
        <v>1971</v>
      </c>
      <c r="CB475" s="788" t="s">
        <v>1971</v>
      </c>
      <c r="CC475" s="788" t="s">
        <v>1971</v>
      </c>
      <c r="CD475" s="788" t="s">
        <v>1971</v>
      </c>
      <c r="CE475" s="793" t="s">
        <v>1971</v>
      </c>
      <c r="CF475" s="788" t="s">
        <v>1971</v>
      </c>
      <c r="CG475" s="788" t="s">
        <v>1971</v>
      </c>
      <c r="CH475" s="788" t="s">
        <v>1971</v>
      </c>
      <c r="CI475" s="788" t="s">
        <v>1971</v>
      </c>
      <c r="CJ475" s="793" t="s">
        <v>1971</v>
      </c>
      <c r="CK475" s="796" t="s">
        <v>1971</v>
      </c>
      <c r="CL475" s="788" t="s">
        <v>1971</v>
      </c>
      <c r="CM475" s="788" t="s">
        <v>1971</v>
      </c>
      <c r="CN475" s="788" t="s">
        <v>1971</v>
      </c>
      <c r="CO475" s="793" t="s">
        <v>1971</v>
      </c>
      <c r="CP475" s="796" t="s">
        <v>1971</v>
      </c>
      <c r="CQ475" s="788" t="s">
        <v>1971</v>
      </c>
      <c r="CR475" s="788" t="s">
        <v>1971</v>
      </c>
      <c r="CS475" s="788" t="s">
        <v>1971</v>
      </c>
      <c r="CT475" s="793" t="s">
        <v>1971</v>
      </c>
      <c r="CU475" s="1273" t="s">
        <v>1971</v>
      </c>
      <c r="CV475" s="1272" t="s">
        <v>1971</v>
      </c>
      <c r="CW475" s="1272" t="s">
        <v>1971</v>
      </c>
      <c r="CX475" s="1274" t="s">
        <v>1971</v>
      </c>
      <c r="CY475" s="1272" t="s">
        <v>1971</v>
      </c>
      <c r="CZ475" s="1272" t="s">
        <v>1971</v>
      </c>
      <c r="DA475" s="1272" t="s">
        <v>1971</v>
      </c>
      <c r="DB475" s="1274" t="s">
        <v>1971</v>
      </c>
      <c r="DC475" s="773"/>
      <c r="DD475" s="801"/>
      <c r="DE475" s="802"/>
    </row>
    <row r="476" spans="1:109" ht="15.75" customHeight="1">
      <c r="A476" s="760" t="s">
        <v>1003</v>
      </c>
      <c r="B476" s="761">
        <v>470</v>
      </c>
      <c r="C476" s="777" t="s">
        <v>3926</v>
      </c>
      <c r="D476" s="761" t="s">
        <v>3880</v>
      </c>
      <c r="E476" s="761" t="s">
        <v>1936</v>
      </c>
      <c r="F476" s="773" t="s">
        <v>3927</v>
      </c>
      <c r="G476" s="778" t="s">
        <v>3928</v>
      </c>
      <c r="H476" s="779"/>
      <c r="I476" s="780"/>
      <c r="J476" s="781"/>
      <c r="K476" s="781"/>
      <c r="L476" s="781"/>
      <c r="M476" s="781"/>
      <c r="N476" s="781"/>
      <c r="O476" s="781"/>
      <c r="P476" s="782">
        <v>1</v>
      </c>
      <c r="Q476" s="783">
        <f t="shared" si="7"/>
        <v>1</v>
      </c>
      <c r="R476" s="777" t="s">
        <v>963</v>
      </c>
      <c r="S476" s="761"/>
      <c r="T476" s="784"/>
      <c r="U476" s="761"/>
      <c r="V476" s="761" t="s">
        <v>141</v>
      </c>
      <c r="W476" s="761"/>
      <c r="X476" s="1299">
        <v>1</v>
      </c>
      <c r="Y476" s="786" t="s">
        <v>966</v>
      </c>
      <c r="Z476" s="778"/>
      <c r="AA476" s="773"/>
      <c r="AB476" s="773"/>
      <c r="AC476" s="773"/>
      <c r="AD476" s="773"/>
      <c r="AE476" s="773"/>
      <c r="AF476" s="787"/>
      <c r="AG476" s="788"/>
      <c r="AH476" s="788"/>
      <c r="AI476" s="788"/>
      <c r="AJ476" s="788"/>
      <c r="AK476" s="788"/>
      <c r="AL476" s="788"/>
      <c r="AM476" s="788"/>
      <c r="AN476" s="788"/>
      <c r="AO476" s="788"/>
      <c r="AP476" s="788"/>
      <c r="AQ476" s="805">
        <v>0</v>
      </c>
      <c r="AR476" s="804">
        <v>0</v>
      </c>
      <c r="AS476" s="804">
        <v>0</v>
      </c>
      <c r="AT476" s="804">
        <v>0</v>
      </c>
      <c r="AU476" s="806">
        <v>0</v>
      </c>
      <c r="AV476" s="796"/>
      <c r="AW476" s="788"/>
      <c r="AX476" s="788"/>
      <c r="AY476" s="788"/>
      <c r="AZ476" s="788"/>
      <c r="BA476" s="788"/>
      <c r="BB476" s="788"/>
      <c r="BC476" s="788"/>
      <c r="BD476" s="788"/>
      <c r="BE476" s="788"/>
      <c r="BF476" s="788"/>
      <c r="BG476" s="788"/>
      <c r="BH476" s="788"/>
      <c r="BI476" s="788"/>
      <c r="BJ476" s="788"/>
      <c r="BK476" s="793"/>
      <c r="BL476" s="777" t="s">
        <v>961</v>
      </c>
      <c r="BM476" s="773" t="s">
        <v>961</v>
      </c>
      <c r="BN476" s="773" t="s">
        <v>961</v>
      </c>
      <c r="BO476" s="773" t="s">
        <v>961</v>
      </c>
      <c r="BP476" s="784" t="s">
        <v>961</v>
      </c>
      <c r="BQ476" s="796" t="s">
        <v>1971</v>
      </c>
      <c r="BR476" s="788" t="s">
        <v>1971</v>
      </c>
      <c r="BS476" s="788" t="s">
        <v>1971</v>
      </c>
      <c r="BT476" s="788" t="s">
        <v>1971</v>
      </c>
      <c r="BU476" s="793" t="s">
        <v>1971</v>
      </c>
      <c r="BV476" s="796" t="s">
        <v>1971</v>
      </c>
      <c r="BW476" s="788" t="s">
        <v>1971</v>
      </c>
      <c r="BX476" s="788" t="s">
        <v>1971</v>
      </c>
      <c r="BY476" s="788" t="s">
        <v>1971</v>
      </c>
      <c r="BZ476" s="788" t="s">
        <v>1971</v>
      </c>
      <c r="CA476" s="796" t="s">
        <v>1971</v>
      </c>
      <c r="CB476" s="788" t="s">
        <v>1971</v>
      </c>
      <c r="CC476" s="788" t="s">
        <v>1971</v>
      </c>
      <c r="CD476" s="788" t="s">
        <v>1971</v>
      </c>
      <c r="CE476" s="793" t="s">
        <v>1971</v>
      </c>
      <c r="CF476" s="788" t="s">
        <v>1971</v>
      </c>
      <c r="CG476" s="788" t="s">
        <v>1971</v>
      </c>
      <c r="CH476" s="788" t="s">
        <v>1971</v>
      </c>
      <c r="CI476" s="788" t="s">
        <v>1971</v>
      </c>
      <c r="CJ476" s="793" t="s">
        <v>1971</v>
      </c>
      <c r="CK476" s="796" t="s">
        <v>1971</v>
      </c>
      <c r="CL476" s="788" t="s">
        <v>1971</v>
      </c>
      <c r="CM476" s="788" t="s">
        <v>1971</v>
      </c>
      <c r="CN476" s="788" t="s">
        <v>1971</v>
      </c>
      <c r="CO476" s="793" t="s">
        <v>1971</v>
      </c>
      <c r="CP476" s="796" t="s">
        <v>1971</v>
      </c>
      <c r="CQ476" s="788" t="s">
        <v>1971</v>
      </c>
      <c r="CR476" s="788" t="s">
        <v>1971</v>
      </c>
      <c r="CS476" s="788" t="s">
        <v>1971</v>
      </c>
      <c r="CT476" s="793" t="s">
        <v>1971</v>
      </c>
      <c r="CU476" s="1273">
        <v>-0.2</v>
      </c>
      <c r="CV476" s="1272" t="s">
        <v>1971</v>
      </c>
      <c r="CW476" s="1272" t="s">
        <v>1971</v>
      </c>
      <c r="CX476" s="1274" t="s">
        <v>1971</v>
      </c>
      <c r="CY476" s="1272">
        <v>0.2</v>
      </c>
      <c r="CZ476" s="1272" t="s">
        <v>1971</v>
      </c>
      <c r="DA476" s="1272" t="s">
        <v>1971</v>
      </c>
      <c r="DB476" s="1274" t="s">
        <v>1971</v>
      </c>
      <c r="DC476" s="773"/>
      <c r="DD476" s="801"/>
      <c r="DE476" s="802"/>
    </row>
    <row r="477" spans="1:109" ht="15.75" customHeight="1">
      <c r="A477" s="760" t="s">
        <v>1003</v>
      </c>
      <c r="B477" s="761">
        <v>471</v>
      </c>
      <c r="C477" s="777" t="s">
        <v>3929</v>
      </c>
      <c r="D477" s="761" t="s">
        <v>3880</v>
      </c>
      <c r="E477" s="761" t="s">
        <v>1927</v>
      </c>
      <c r="F477" s="773" t="s">
        <v>3930</v>
      </c>
      <c r="G477" s="778" t="s">
        <v>2336</v>
      </c>
      <c r="H477" s="779" t="s">
        <v>3931</v>
      </c>
      <c r="I477" s="780">
        <v>1</v>
      </c>
      <c r="J477" s="781"/>
      <c r="K477" s="781"/>
      <c r="L477" s="781"/>
      <c r="M477" s="781"/>
      <c r="N477" s="781"/>
      <c r="O477" s="781"/>
      <c r="P477" s="782"/>
      <c r="Q477" s="783">
        <f t="shared" si="7"/>
        <v>1</v>
      </c>
      <c r="R477" s="777" t="s">
        <v>988</v>
      </c>
      <c r="S477" s="761" t="s">
        <v>964</v>
      </c>
      <c r="T477" s="784" t="s">
        <v>965</v>
      </c>
      <c r="U477" s="761" t="s">
        <v>2008</v>
      </c>
      <c r="V477" s="761" t="s">
        <v>991</v>
      </c>
      <c r="W477" s="761" t="s">
        <v>2338</v>
      </c>
      <c r="X477" s="1299">
        <v>1</v>
      </c>
      <c r="Y477" s="807" t="s">
        <v>978</v>
      </c>
      <c r="Z477" s="778"/>
      <c r="AA477" s="773"/>
      <c r="AB477" s="773"/>
      <c r="AC477" s="773"/>
      <c r="AD477" s="773"/>
      <c r="AE477" s="773"/>
      <c r="AF477" s="787"/>
      <c r="AG477" s="788"/>
      <c r="AH477" s="788"/>
      <c r="AI477" s="788"/>
      <c r="AJ477" s="788"/>
      <c r="AK477" s="788"/>
      <c r="AL477" s="788"/>
      <c r="AM477" s="788"/>
      <c r="AN477" s="788"/>
      <c r="AO477" s="788"/>
      <c r="AP477" s="788"/>
      <c r="AQ477" s="796">
        <v>0</v>
      </c>
      <c r="AR477" s="788">
        <v>0</v>
      </c>
      <c r="AS477" s="788">
        <v>0</v>
      </c>
      <c r="AT477" s="788">
        <v>0</v>
      </c>
      <c r="AU477" s="793">
        <v>0</v>
      </c>
      <c r="AV477" s="796"/>
      <c r="AW477" s="788"/>
      <c r="AX477" s="788"/>
      <c r="AY477" s="788"/>
      <c r="AZ477" s="788"/>
      <c r="BA477" s="788"/>
      <c r="BB477" s="788"/>
      <c r="BC477" s="788"/>
      <c r="BD477" s="788"/>
      <c r="BE477" s="788"/>
      <c r="BF477" s="788"/>
      <c r="BG477" s="788"/>
      <c r="BH477" s="788"/>
      <c r="BI477" s="788"/>
      <c r="BJ477" s="788"/>
      <c r="BK477" s="793"/>
      <c r="BL477" s="777" t="s">
        <v>961</v>
      </c>
      <c r="BM477" s="773" t="s">
        <v>961</v>
      </c>
      <c r="BN477" s="773" t="s">
        <v>961</v>
      </c>
      <c r="BO477" s="773" t="s">
        <v>961</v>
      </c>
      <c r="BP477" s="784" t="s">
        <v>961</v>
      </c>
      <c r="BQ477" s="796" t="s">
        <v>1971</v>
      </c>
      <c r="BR477" s="788" t="s">
        <v>1971</v>
      </c>
      <c r="BS477" s="788" t="s">
        <v>1971</v>
      </c>
      <c r="BT477" s="788" t="s">
        <v>1971</v>
      </c>
      <c r="BU477" s="793" t="s">
        <v>1971</v>
      </c>
      <c r="BV477" s="796" t="s">
        <v>1971</v>
      </c>
      <c r="BW477" s="788" t="s">
        <v>1971</v>
      </c>
      <c r="BX477" s="788" t="s">
        <v>1971</v>
      </c>
      <c r="BY477" s="788" t="s">
        <v>1971</v>
      </c>
      <c r="BZ477" s="788" t="s">
        <v>1971</v>
      </c>
      <c r="CA477" s="796" t="s">
        <v>1971</v>
      </c>
      <c r="CB477" s="788" t="s">
        <v>1971</v>
      </c>
      <c r="CC477" s="788" t="s">
        <v>1971</v>
      </c>
      <c r="CD477" s="788" t="s">
        <v>1971</v>
      </c>
      <c r="CE477" s="793" t="s">
        <v>1971</v>
      </c>
      <c r="CF477" s="788" t="s">
        <v>1971</v>
      </c>
      <c r="CG477" s="788" t="s">
        <v>1971</v>
      </c>
      <c r="CH477" s="788" t="s">
        <v>1971</v>
      </c>
      <c r="CI477" s="788" t="s">
        <v>1971</v>
      </c>
      <c r="CJ477" s="793" t="s">
        <v>1971</v>
      </c>
      <c r="CK477" s="796" t="s">
        <v>1971</v>
      </c>
      <c r="CL477" s="788" t="s">
        <v>1971</v>
      </c>
      <c r="CM477" s="788" t="s">
        <v>1971</v>
      </c>
      <c r="CN477" s="788" t="s">
        <v>1971</v>
      </c>
      <c r="CO477" s="793" t="s">
        <v>1971</v>
      </c>
      <c r="CP477" s="796" t="s">
        <v>1971</v>
      </c>
      <c r="CQ477" s="788" t="s">
        <v>1971</v>
      </c>
      <c r="CR477" s="788" t="s">
        <v>1971</v>
      </c>
      <c r="CS477" s="788" t="s">
        <v>1971</v>
      </c>
      <c r="CT477" s="793" t="s">
        <v>1971</v>
      </c>
      <c r="CU477" s="1273">
        <v>-6.9999999999999999E-6</v>
      </c>
      <c r="CV477" s="1272" t="s">
        <v>1971</v>
      </c>
      <c r="CW477" s="1272" t="s">
        <v>1971</v>
      </c>
      <c r="CX477" s="1274" t="s">
        <v>1971</v>
      </c>
      <c r="CY477" s="1272">
        <v>6.0000000000000002E-6</v>
      </c>
      <c r="CZ477" s="1272" t="s">
        <v>1971</v>
      </c>
      <c r="DA477" s="1272" t="s">
        <v>1971</v>
      </c>
      <c r="DB477" s="1274" t="s">
        <v>1971</v>
      </c>
      <c r="DC477" s="773"/>
      <c r="DD477" s="801">
        <v>1</v>
      </c>
      <c r="DE477" s="802"/>
    </row>
    <row r="478" spans="1:109" ht="15.75" customHeight="1">
      <c r="A478" s="760" t="s">
        <v>1003</v>
      </c>
      <c r="B478" s="761">
        <v>472</v>
      </c>
      <c r="C478" s="777" t="s">
        <v>3932</v>
      </c>
      <c r="D478" s="761" t="s">
        <v>3880</v>
      </c>
      <c r="E478" s="761" t="s">
        <v>1936</v>
      </c>
      <c r="F478" s="773" t="s">
        <v>3933</v>
      </c>
      <c r="G478" s="778" t="s">
        <v>3934</v>
      </c>
      <c r="H478" s="779" t="s">
        <v>3935</v>
      </c>
      <c r="I478" s="780">
        <v>0.08</v>
      </c>
      <c r="J478" s="781">
        <v>0.3</v>
      </c>
      <c r="K478" s="781">
        <v>0.57999999999999996</v>
      </c>
      <c r="L478" s="781">
        <v>0.04</v>
      </c>
      <c r="M478" s="781"/>
      <c r="N478" s="781"/>
      <c r="O478" s="781"/>
      <c r="P478" s="782"/>
      <c r="Q478" s="783">
        <f t="shared" si="7"/>
        <v>1</v>
      </c>
      <c r="R478" s="777" t="s">
        <v>988</v>
      </c>
      <c r="S478" s="761" t="s">
        <v>964</v>
      </c>
      <c r="T478" s="784" t="s">
        <v>977</v>
      </c>
      <c r="U478" s="761" t="s">
        <v>2315</v>
      </c>
      <c r="V478" s="761" t="s">
        <v>991</v>
      </c>
      <c r="W478" s="761" t="s">
        <v>3936</v>
      </c>
      <c r="X478" s="1299">
        <v>0</v>
      </c>
      <c r="Y478" s="807" t="s">
        <v>966</v>
      </c>
      <c r="Z478" s="778"/>
      <c r="AA478" s="773"/>
      <c r="AB478" s="773"/>
      <c r="AC478" s="773"/>
      <c r="AD478" s="773"/>
      <c r="AE478" s="773"/>
      <c r="AF478" s="787"/>
      <c r="AG478" s="788"/>
      <c r="AH478" s="788"/>
      <c r="AI478" s="788"/>
      <c r="AJ478" s="788"/>
      <c r="AK478" s="788"/>
      <c r="AL478" s="788"/>
      <c r="AM478" s="788"/>
      <c r="AN478" s="788"/>
      <c r="AO478" s="788"/>
      <c r="AP478" s="788"/>
      <c r="AQ478" s="796">
        <v>491</v>
      </c>
      <c r="AR478" s="788">
        <v>982</v>
      </c>
      <c r="AS478" s="788">
        <v>1473</v>
      </c>
      <c r="AT478" s="788">
        <v>1964</v>
      </c>
      <c r="AU478" s="793">
        <v>2455</v>
      </c>
      <c r="AV478" s="796"/>
      <c r="AW478" s="788"/>
      <c r="AX478" s="788"/>
      <c r="AY478" s="788"/>
      <c r="AZ478" s="788"/>
      <c r="BA478" s="788"/>
      <c r="BB478" s="788"/>
      <c r="BC478" s="788"/>
      <c r="BD478" s="788"/>
      <c r="BE478" s="788"/>
      <c r="BF478" s="788"/>
      <c r="BG478" s="788"/>
      <c r="BH478" s="788"/>
      <c r="BI478" s="788"/>
      <c r="BJ478" s="788"/>
      <c r="BK478" s="793"/>
      <c r="BL478" s="777"/>
      <c r="BM478" s="773"/>
      <c r="BN478" s="773"/>
      <c r="BO478" s="773"/>
      <c r="BP478" s="784" t="s">
        <v>961</v>
      </c>
      <c r="BQ478" s="796" t="s">
        <v>1971</v>
      </c>
      <c r="BR478" s="788" t="s">
        <v>1971</v>
      </c>
      <c r="BS478" s="788" t="s">
        <v>1971</v>
      </c>
      <c r="BT478" s="788" t="s">
        <v>1971</v>
      </c>
      <c r="BU478" s="793" t="s">
        <v>1971</v>
      </c>
      <c r="BV478" s="796" t="s">
        <v>1971</v>
      </c>
      <c r="BW478" s="788" t="s">
        <v>1971</v>
      </c>
      <c r="BX478" s="788" t="s">
        <v>1971</v>
      </c>
      <c r="BY478" s="788" t="s">
        <v>1971</v>
      </c>
      <c r="BZ478" s="788" t="s">
        <v>1971</v>
      </c>
      <c r="CA478" s="796" t="s">
        <v>1971</v>
      </c>
      <c r="CB478" s="788" t="s">
        <v>1971</v>
      </c>
      <c r="CC478" s="788" t="s">
        <v>1971</v>
      </c>
      <c r="CD478" s="788" t="s">
        <v>1971</v>
      </c>
      <c r="CE478" s="793" t="s">
        <v>1971</v>
      </c>
      <c r="CF478" s="788" t="s">
        <v>1971</v>
      </c>
      <c r="CG478" s="788" t="s">
        <v>1971</v>
      </c>
      <c r="CH478" s="788" t="s">
        <v>1971</v>
      </c>
      <c r="CI478" s="788" t="s">
        <v>1971</v>
      </c>
      <c r="CJ478" s="793" t="s">
        <v>1971</v>
      </c>
      <c r="CK478" s="796" t="s">
        <v>1971</v>
      </c>
      <c r="CL478" s="788" t="s">
        <v>1971</v>
      </c>
      <c r="CM478" s="788" t="s">
        <v>1971</v>
      </c>
      <c r="CN478" s="788" t="s">
        <v>1971</v>
      </c>
      <c r="CO478" s="793">
        <v>4167</v>
      </c>
      <c r="CP478" s="796" t="s">
        <v>1971</v>
      </c>
      <c r="CQ478" s="788" t="s">
        <v>1971</v>
      </c>
      <c r="CR478" s="788" t="s">
        <v>1971</v>
      </c>
      <c r="CS478" s="788" t="s">
        <v>1971</v>
      </c>
      <c r="CT478" s="793" t="s">
        <v>1971</v>
      </c>
      <c r="CU478" s="1273">
        <v>-2.6999999999999999E-5</v>
      </c>
      <c r="CV478" s="1272" t="s">
        <v>1971</v>
      </c>
      <c r="CW478" s="1272" t="s">
        <v>1971</v>
      </c>
      <c r="CX478" s="1274" t="s">
        <v>1971</v>
      </c>
      <c r="CY478" s="1272">
        <v>2.4000000000000001E-5</v>
      </c>
      <c r="CZ478" s="1272" t="s">
        <v>1971</v>
      </c>
      <c r="DA478" s="1272" t="s">
        <v>1971</v>
      </c>
      <c r="DB478" s="1274" t="s">
        <v>1971</v>
      </c>
      <c r="DC478" s="773"/>
      <c r="DD478" s="801">
        <v>1</v>
      </c>
      <c r="DE478" s="802"/>
    </row>
    <row r="479" spans="1:109" ht="15.75" customHeight="1">
      <c r="A479" s="760" t="s">
        <v>1003</v>
      </c>
      <c r="B479" s="761">
        <v>473</v>
      </c>
      <c r="C479" s="777" t="s">
        <v>3937</v>
      </c>
      <c r="D479" s="761" t="s">
        <v>3880</v>
      </c>
      <c r="E479" s="761" t="s">
        <v>1936</v>
      </c>
      <c r="F479" s="773" t="s">
        <v>3938</v>
      </c>
      <c r="G479" s="778" t="s">
        <v>3939</v>
      </c>
      <c r="H479" s="779" t="s">
        <v>3940</v>
      </c>
      <c r="I479" s="780"/>
      <c r="J479" s="781"/>
      <c r="K479" s="781">
        <v>1</v>
      </c>
      <c r="L479" s="781"/>
      <c r="M479" s="781"/>
      <c r="N479" s="781"/>
      <c r="O479" s="781"/>
      <c r="P479" s="782"/>
      <c r="Q479" s="783">
        <f t="shared" si="7"/>
        <v>1</v>
      </c>
      <c r="R479" s="777" t="s">
        <v>984</v>
      </c>
      <c r="S479" s="761" t="s">
        <v>964</v>
      </c>
      <c r="T479" s="784" t="s">
        <v>965</v>
      </c>
      <c r="U479" s="761" t="s">
        <v>1996</v>
      </c>
      <c r="V479" s="761" t="s">
        <v>991</v>
      </c>
      <c r="W479" s="761" t="s">
        <v>3941</v>
      </c>
      <c r="X479" s="1299">
        <v>0</v>
      </c>
      <c r="Y479" s="810" t="s">
        <v>966</v>
      </c>
      <c r="Z479" s="778"/>
      <c r="AA479" s="773"/>
      <c r="AB479" s="773"/>
      <c r="AC479" s="773"/>
      <c r="AD479" s="773"/>
      <c r="AE479" s="773"/>
      <c r="AF479" s="787"/>
      <c r="AG479" s="788"/>
      <c r="AH479" s="788"/>
      <c r="AI479" s="788"/>
      <c r="AJ479" s="788"/>
      <c r="AK479" s="788"/>
      <c r="AL479" s="788"/>
      <c r="AM479" s="788"/>
      <c r="AN479" s="788"/>
      <c r="AO479" s="788"/>
      <c r="AP479" s="788"/>
      <c r="AQ479" s="796">
        <v>0</v>
      </c>
      <c r="AR479" s="788">
        <v>3</v>
      </c>
      <c r="AS479" s="788">
        <v>3</v>
      </c>
      <c r="AT479" s="788">
        <v>3</v>
      </c>
      <c r="AU479" s="793">
        <v>3</v>
      </c>
      <c r="AV479" s="796"/>
      <c r="AW479" s="788"/>
      <c r="AX479" s="788"/>
      <c r="AY479" s="788"/>
      <c r="AZ479" s="788"/>
      <c r="BA479" s="788"/>
      <c r="BB479" s="788"/>
      <c r="BC479" s="788"/>
      <c r="BD479" s="788"/>
      <c r="BE479" s="788"/>
      <c r="BF479" s="788"/>
      <c r="BG479" s="788"/>
      <c r="BH479" s="788"/>
      <c r="BI479" s="788"/>
      <c r="BJ479" s="788"/>
      <c r="BK479" s="793"/>
      <c r="BL479" s="777" t="s">
        <v>961</v>
      </c>
      <c r="BM479" s="773" t="s">
        <v>961</v>
      </c>
      <c r="BN479" s="773" t="s">
        <v>961</v>
      </c>
      <c r="BO479" s="773" t="s">
        <v>961</v>
      </c>
      <c r="BP479" s="784" t="s">
        <v>961</v>
      </c>
      <c r="BQ479" s="796" t="s">
        <v>1971</v>
      </c>
      <c r="BR479" s="788" t="s">
        <v>1971</v>
      </c>
      <c r="BS479" s="788" t="s">
        <v>1971</v>
      </c>
      <c r="BT479" s="788" t="s">
        <v>1971</v>
      </c>
      <c r="BU479" s="793" t="s">
        <v>1971</v>
      </c>
      <c r="BV479" s="796" t="s">
        <v>1971</v>
      </c>
      <c r="BW479" s="788" t="s">
        <v>1971</v>
      </c>
      <c r="BX479" s="788" t="s">
        <v>1971</v>
      </c>
      <c r="BY479" s="788" t="s">
        <v>1971</v>
      </c>
      <c r="BZ479" s="788" t="s">
        <v>1971</v>
      </c>
      <c r="CA479" s="796" t="s">
        <v>1971</v>
      </c>
      <c r="CB479" s="788" t="s">
        <v>1971</v>
      </c>
      <c r="CC479" s="788" t="s">
        <v>1971</v>
      </c>
      <c r="CD479" s="788" t="s">
        <v>1971</v>
      </c>
      <c r="CE479" s="793" t="s">
        <v>1971</v>
      </c>
      <c r="CF479" s="788" t="s">
        <v>1971</v>
      </c>
      <c r="CG479" s="788" t="s">
        <v>1971</v>
      </c>
      <c r="CH479" s="788" t="s">
        <v>1971</v>
      </c>
      <c r="CI479" s="788" t="s">
        <v>1971</v>
      </c>
      <c r="CJ479" s="793" t="s">
        <v>1971</v>
      </c>
      <c r="CK479" s="796" t="s">
        <v>1971</v>
      </c>
      <c r="CL479" s="788" t="s">
        <v>1971</v>
      </c>
      <c r="CM479" s="788" t="s">
        <v>1971</v>
      </c>
      <c r="CN479" s="788" t="s">
        <v>1971</v>
      </c>
      <c r="CO479" s="793" t="s">
        <v>1971</v>
      </c>
      <c r="CP479" s="796" t="s">
        <v>1971</v>
      </c>
      <c r="CQ479" s="788" t="s">
        <v>1971</v>
      </c>
      <c r="CR479" s="788" t="s">
        <v>1971</v>
      </c>
      <c r="CS479" s="788" t="s">
        <v>1971</v>
      </c>
      <c r="CT479" s="793" t="s">
        <v>1971</v>
      </c>
      <c r="CU479" s="1273">
        <v>-0.81100000000000005</v>
      </c>
      <c r="CV479" s="1272" t="s">
        <v>1971</v>
      </c>
      <c r="CW479" s="1272" t="s">
        <v>1971</v>
      </c>
      <c r="CX479" s="1274" t="s">
        <v>1971</v>
      </c>
      <c r="CY479" s="1272" t="s">
        <v>1971</v>
      </c>
      <c r="CZ479" s="1272" t="s">
        <v>1971</v>
      </c>
      <c r="DA479" s="1272" t="s">
        <v>1971</v>
      </c>
      <c r="DB479" s="1274" t="s">
        <v>1971</v>
      </c>
      <c r="DC479" s="773"/>
      <c r="DD479" s="801">
        <v>1</v>
      </c>
      <c r="DE479" s="802"/>
    </row>
    <row r="480" spans="1:109" ht="15.75" customHeight="1">
      <c r="A480" s="760" t="s">
        <v>1003</v>
      </c>
      <c r="B480" s="761">
        <v>474</v>
      </c>
      <c r="C480" s="777" t="s">
        <v>3942</v>
      </c>
      <c r="D480" s="761" t="s">
        <v>3880</v>
      </c>
      <c r="E480" s="761" t="s">
        <v>1936</v>
      </c>
      <c r="F480" s="773" t="s">
        <v>3943</v>
      </c>
      <c r="G480" s="778" t="s">
        <v>3944</v>
      </c>
      <c r="H480" s="779" t="s">
        <v>3945</v>
      </c>
      <c r="I480" s="780"/>
      <c r="J480" s="781"/>
      <c r="K480" s="781">
        <v>0.1</v>
      </c>
      <c r="L480" s="781">
        <v>0.9</v>
      </c>
      <c r="M480" s="781"/>
      <c r="N480" s="781"/>
      <c r="O480" s="781"/>
      <c r="P480" s="782"/>
      <c r="Q480" s="783">
        <f t="shared" si="7"/>
        <v>1</v>
      </c>
      <c r="R480" s="777" t="s">
        <v>988</v>
      </c>
      <c r="S480" s="761" t="s">
        <v>964</v>
      </c>
      <c r="T480" s="784" t="s">
        <v>965</v>
      </c>
      <c r="U480" s="761" t="s">
        <v>2161</v>
      </c>
      <c r="V480" s="761" t="s">
        <v>991</v>
      </c>
      <c r="W480" s="761" t="s">
        <v>3946</v>
      </c>
      <c r="X480" s="1299">
        <v>0</v>
      </c>
      <c r="Y480" s="814" t="s">
        <v>966</v>
      </c>
      <c r="Z480" s="778"/>
      <c r="AA480" s="773"/>
      <c r="AB480" s="773"/>
      <c r="AC480" s="773"/>
      <c r="AD480" s="773"/>
      <c r="AE480" s="773"/>
      <c r="AF480" s="787"/>
      <c r="AG480" s="788"/>
      <c r="AH480" s="788"/>
      <c r="AI480" s="788"/>
      <c r="AJ480" s="788"/>
      <c r="AK480" s="788"/>
      <c r="AL480" s="788"/>
      <c r="AM480" s="788"/>
      <c r="AN480" s="788"/>
      <c r="AO480" s="788"/>
      <c r="AP480" s="788"/>
      <c r="AQ480" s="796">
        <v>493</v>
      </c>
      <c r="AR480" s="788">
        <v>501</v>
      </c>
      <c r="AS480" s="788">
        <v>510</v>
      </c>
      <c r="AT480" s="788">
        <v>512</v>
      </c>
      <c r="AU480" s="793">
        <v>517</v>
      </c>
      <c r="AV480" s="796"/>
      <c r="AW480" s="788"/>
      <c r="AX480" s="788"/>
      <c r="AY480" s="788"/>
      <c r="AZ480" s="788"/>
      <c r="BA480" s="788"/>
      <c r="BB480" s="788"/>
      <c r="BC480" s="788"/>
      <c r="BD480" s="788"/>
      <c r="BE480" s="788"/>
      <c r="BF480" s="788"/>
      <c r="BG480" s="788"/>
      <c r="BH480" s="788"/>
      <c r="BI480" s="788"/>
      <c r="BJ480" s="788"/>
      <c r="BK480" s="793"/>
      <c r="BL480" s="777" t="s">
        <v>961</v>
      </c>
      <c r="BM480" s="773" t="s">
        <v>961</v>
      </c>
      <c r="BN480" s="773" t="s">
        <v>961</v>
      </c>
      <c r="BO480" s="773" t="s">
        <v>961</v>
      </c>
      <c r="BP480" s="784" t="s">
        <v>961</v>
      </c>
      <c r="BQ480" s="796" t="s">
        <v>1971</v>
      </c>
      <c r="BR480" s="788" t="s">
        <v>1971</v>
      </c>
      <c r="BS480" s="788" t="s">
        <v>1971</v>
      </c>
      <c r="BT480" s="788" t="s">
        <v>1971</v>
      </c>
      <c r="BU480" s="793" t="s">
        <v>1971</v>
      </c>
      <c r="BV480" s="796">
        <v>453</v>
      </c>
      <c r="BW480" s="788">
        <v>461</v>
      </c>
      <c r="BX480" s="788">
        <v>468</v>
      </c>
      <c r="BY480" s="788">
        <v>471</v>
      </c>
      <c r="BZ480" s="788">
        <v>475</v>
      </c>
      <c r="CA480" s="796" t="s">
        <v>1971</v>
      </c>
      <c r="CB480" s="788" t="s">
        <v>1971</v>
      </c>
      <c r="CC480" s="788" t="s">
        <v>1971</v>
      </c>
      <c r="CD480" s="788" t="s">
        <v>1971</v>
      </c>
      <c r="CE480" s="793" t="s">
        <v>1971</v>
      </c>
      <c r="CF480" s="788" t="s">
        <v>1971</v>
      </c>
      <c r="CG480" s="788" t="s">
        <v>1971</v>
      </c>
      <c r="CH480" s="788" t="s">
        <v>1971</v>
      </c>
      <c r="CI480" s="788" t="s">
        <v>1971</v>
      </c>
      <c r="CJ480" s="793" t="s">
        <v>1971</v>
      </c>
      <c r="CK480" s="796">
        <v>533</v>
      </c>
      <c r="CL480" s="788">
        <v>542</v>
      </c>
      <c r="CM480" s="788">
        <v>551</v>
      </c>
      <c r="CN480" s="788">
        <v>554</v>
      </c>
      <c r="CO480" s="793">
        <v>559</v>
      </c>
      <c r="CP480" s="796" t="s">
        <v>1971</v>
      </c>
      <c r="CQ480" s="788" t="s">
        <v>1971</v>
      </c>
      <c r="CR480" s="788" t="s">
        <v>1971</v>
      </c>
      <c r="CS480" s="788" t="s">
        <v>1971</v>
      </c>
      <c r="CT480" s="793" t="s">
        <v>1971</v>
      </c>
      <c r="CU480" s="1273">
        <v>-8.0600000000000005E-2</v>
      </c>
      <c r="CV480" s="1272" t="s">
        <v>1971</v>
      </c>
      <c r="CW480" s="1272" t="s">
        <v>1971</v>
      </c>
      <c r="CX480" s="1274" t="s">
        <v>1971</v>
      </c>
      <c r="CY480" s="1272">
        <v>8.0600000000000005E-2</v>
      </c>
      <c r="CZ480" s="1272" t="s">
        <v>1971</v>
      </c>
      <c r="DA480" s="1272" t="s">
        <v>1971</v>
      </c>
      <c r="DB480" s="1274" t="s">
        <v>1971</v>
      </c>
      <c r="DC480" s="773"/>
      <c r="DD480" s="801">
        <v>1</v>
      </c>
      <c r="DE480" s="802"/>
    </row>
    <row r="481" spans="1:109" ht="15.75" customHeight="1">
      <c r="A481" s="760" t="s">
        <v>1003</v>
      </c>
      <c r="B481" s="761">
        <v>475</v>
      </c>
      <c r="C481" s="777" t="s">
        <v>3947</v>
      </c>
      <c r="D481" s="761" t="s">
        <v>3880</v>
      </c>
      <c r="E481" s="761" t="s">
        <v>1936</v>
      </c>
      <c r="F481" s="773" t="s">
        <v>3948</v>
      </c>
      <c r="G481" s="778" t="s">
        <v>3949</v>
      </c>
      <c r="H481" s="779" t="s">
        <v>3950</v>
      </c>
      <c r="I481" s="780">
        <v>0.25</v>
      </c>
      <c r="J481" s="781">
        <v>0.25</v>
      </c>
      <c r="K481" s="781">
        <v>0.25</v>
      </c>
      <c r="L481" s="781">
        <v>0.25</v>
      </c>
      <c r="M481" s="781"/>
      <c r="N481" s="781"/>
      <c r="O481" s="781"/>
      <c r="P481" s="782"/>
      <c r="Q481" s="783">
        <f t="shared" si="7"/>
        <v>1</v>
      </c>
      <c r="R481" s="777" t="s">
        <v>963</v>
      </c>
      <c r="S481" s="761"/>
      <c r="T481" s="784"/>
      <c r="U481" s="761" t="s">
        <v>2135</v>
      </c>
      <c r="V481" s="761" t="s">
        <v>293</v>
      </c>
      <c r="W481" s="761" t="s">
        <v>3951</v>
      </c>
      <c r="X481" s="1299">
        <v>1</v>
      </c>
      <c r="Y481" s="809"/>
      <c r="Z481" s="778"/>
      <c r="AA481" s="773"/>
      <c r="AB481" s="773"/>
      <c r="AC481" s="773"/>
      <c r="AD481" s="773"/>
      <c r="AE481" s="773"/>
      <c r="AF481" s="787"/>
      <c r="AG481" s="788"/>
      <c r="AH481" s="788"/>
      <c r="AI481" s="788"/>
      <c r="AJ481" s="788"/>
      <c r="AK481" s="788"/>
      <c r="AL481" s="788"/>
      <c r="AM481" s="788"/>
      <c r="AN481" s="788"/>
      <c r="AO481" s="788"/>
      <c r="AP481" s="788"/>
      <c r="AQ481" s="796">
        <v>20</v>
      </c>
      <c r="AR481" s="788">
        <v>40</v>
      </c>
      <c r="AS481" s="788">
        <v>60</v>
      </c>
      <c r="AT481" s="788">
        <v>80</v>
      </c>
      <c r="AU481" s="793">
        <v>100</v>
      </c>
      <c r="AV481" s="796"/>
      <c r="AW481" s="788"/>
      <c r="AX481" s="788"/>
      <c r="AY481" s="788"/>
      <c r="AZ481" s="788"/>
      <c r="BA481" s="788"/>
      <c r="BB481" s="788"/>
      <c r="BC481" s="788"/>
      <c r="BD481" s="788"/>
      <c r="BE481" s="788"/>
      <c r="BF481" s="788"/>
      <c r="BG481" s="788"/>
      <c r="BH481" s="788"/>
      <c r="BI481" s="788"/>
      <c r="BJ481" s="788"/>
      <c r="BK481" s="793"/>
      <c r="BL481" s="777"/>
      <c r="BM481" s="773"/>
      <c r="BN481" s="773"/>
      <c r="BO481" s="773"/>
      <c r="BP481" s="784"/>
      <c r="BQ481" s="796" t="s">
        <v>1971</v>
      </c>
      <c r="BR481" s="788" t="s">
        <v>1971</v>
      </c>
      <c r="BS481" s="788" t="s">
        <v>1971</v>
      </c>
      <c r="BT481" s="788" t="s">
        <v>1971</v>
      </c>
      <c r="BU481" s="793" t="s">
        <v>1971</v>
      </c>
      <c r="BV481" s="796" t="s">
        <v>1971</v>
      </c>
      <c r="BW481" s="788" t="s">
        <v>1971</v>
      </c>
      <c r="BX481" s="788" t="s">
        <v>1971</v>
      </c>
      <c r="BY481" s="788" t="s">
        <v>1971</v>
      </c>
      <c r="BZ481" s="788" t="s">
        <v>1971</v>
      </c>
      <c r="CA481" s="796" t="s">
        <v>1971</v>
      </c>
      <c r="CB481" s="788" t="s">
        <v>1971</v>
      </c>
      <c r="CC481" s="788" t="s">
        <v>1971</v>
      </c>
      <c r="CD481" s="788" t="s">
        <v>1971</v>
      </c>
      <c r="CE481" s="793" t="s">
        <v>1971</v>
      </c>
      <c r="CF481" s="788" t="s">
        <v>1971</v>
      </c>
      <c r="CG481" s="788" t="s">
        <v>1971</v>
      </c>
      <c r="CH481" s="788" t="s">
        <v>1971</v>
      </c>
      <c r="CI481" s="788" t="s">
        <v>1971</v>
      </c>
      <c r="CJ481" s="793" t="s">
        <v>1971</v>
      </c>
      <c r="CK481" s="796" t="s">
        <v>1971</v>
      </c>
      <c r="CL481" s="788" t="s">
        <v>1971</v>
      </c>
      <c r="CM481" s="788" t="s">
        <v>1971</v>
      </c>
      <c r="CN481" s="788" t="s">
        <v>1971</v>
      </c>
      <c r="CO481" s="793" t="s">
        <v>1971</v>
      </c>
      <c r="CP481" s="796" t="s">
        <v>1971</v>
      </c>
      <c r="CQ481" s="788" t="s">
        <v>1971</v>
      </c>
      <c r="CR481" s="788" t="s">
        <v>1971</v>
      </c>
      <c r="CS481" s="788" t="s">
        <v>1971</v>
      </c>
      <c r="CT481" s="793" t="s">
        <v>1971</v>
      </c>
      <c r="CU481" s="1273" t="s">
        <v>1971</v>
      </c>
      <c r="CV481" s="1272" t="s">
        <v>1971</v>
      </c>
      <c r="CW481" s="1272" t="s">
        <v>1971</v>
      </c>
      <c r="CX481" s="1274" t="s">
        <v>1971</v>
      </c>
      <c r="CY481" s="1272" t="s">
        <v>1971</v>
      </c>
      <c r="CZ481" s="1272" t="s">
        <v>1971</v>
      </c>
      <c r="DA481" s="1272" t="s">
        <v>1971</v>
      </c>
      <c r="DB481" s="1274" t="s">
        <v>1971</v>
      </c>
      <c r="DC481" s="773"/>
      <c r="DD481" s="801">
        <v>1</v>
      </c>
      <c r="DE481" s="802"/>
    </row>
    <row r="482" spans="1:109" ht="15.75" customHeight="1">
      <c r="A482" s="760" t="s">
        <v>1003</v>
      </c>
      <c r="B482" s="761">
        <v>476</v>
      </c>
      <c r="C482" s="777" t="s">
        <v>3952</v>
      </c>
      <c r="D482" s="761" t="s">
        <v>3880</v>
      </c>
      <c r="E482" s="761" t="s">
        <v>1936</v>
      </c>
      <c r="F482" s="773" t="s">
        <v>3953</v>
      </c>
      <c r="G482" s="778" t="s">
        <v>3954</v>
      </c>
      <c r="H482" s="779" t="s">
        <v>3955</v>
      </c>
      <c r="I482" s="780"/>
      <c r="J482" s="781">
        <v>0.5</v>
      </c>
      <c r="K482" s="781">
        <v>0.5</v>
      </c>
      <c r="L482" s="781"/>
      <c r="M482" s="781"/>
      <c r="N482" s="781"/>
      <c r="O482" s="781"/>
      <c r="P482" s="782"/>
      <c r="Q482" s="783">
        <f t="shared" si="7"/>
        <v>1</v>
      </c>
      <c r="R482" s="777" t="s">
        <v>975</v>
      </c>
      <c r="S482" s="761" t="s">
        <v>964</v>
      </c>
      <c r="T482" s="784" t="s">
        <v>965</v>
      </c>
      <c r="U482" s="761" t="s">
        <v>2781</v>
      </c>
      <c r="V482" s="761" t="s">
        <v>991</v>
      </c>
      <c r="W482" s="761" t="s">
        <v>3956</v>
      </c>
      <c r="X482" s="1299">
        <v>0</v>
      </c>
      <c r="Y482" s="814" t="s">
        <v>966</v>
      </c>
      <c r="Z482" s="778"/>
      <c r="AA482" s="773"/>
      <c r="AB482" s="773"/>
      <c r="AC482" s="773"/>
      <c r="AD482" s="773"/>
      <c r="AE482" s="773"/>
      <c r="AF482" s="787"/>
      <c r="AG482" s="788"/>
      <c r="AH482" s="788"/>
      <c r="AI482" s="788"/>
      <c r="AJ482" s="788"/>
      <c r="AK482" s="788"/>
      <c r="AL482" s="788"/>
      <c r="AM482" s="788"/>
      <c r="AN482" s="788"/>
      <c r="AO482" s="788"/>
      <c r="AP482" s="788"/>
      <c r="AQ482" s="796">
        <v>0</v>
      </c>
      <c r="AR482" s="788">
        <v>0</v>
      </c>
      <c r="AS482" s="788">
        <v>0</v>
      </c>
      <c r="AT482" s="788">
        <v>0</v>
      </c>
      <c r="AU482" s="793">
        <v>0</v>
      </c>
      <c r="AV482" s="796"/>
      <c r="AW482" s="788"/>
      <c r="AX482" s="788"/>
      <c r="AY482" s="788"/>
      <c r="AZ482" s="788"/>
      <c r="BA482" s="788"/>
      <c r="BB482" s="788"/>
      <c r="BC482" s="788"/>
      <c r="BD482" s="788"/>
      <c r="BE482" s="788"/>
      <c r="BF482" s="788"/>
      <c r="BG482" s="788"/>
      <c r="BH482" s="788"/>
      <c r="BI482" s="788"/>
      <c r="BJ482" s="788"/>
      <c r="BK482" s="793"/>
      <c r="BL482" s="777" t="s">
        <v>961</v>
      </c>
      <c r="BM482" s="773" t="s">
        <v>961</v>
      </c>
      <c r="BN482" s="773" t="s">
        <v>961</v>
      </c>
      <c r="BO482" s="773" t="s">
        <v>961</v>
      </c>
      <c r="BP482" s="784" t="s">
        <v>961</v>
      </c>
      <c r="BQ482" s="796" t="s">
        <v>1971</v>
      </c>
      <c r="BR482" s="788" t="s">
        <v>1971</v>
      </c>
      <c r="BS482" s="788" t="s">
        <v>1971</v>
      </c>
      <c r="BT482" s="788" t="s">
        <v>1971</v>
      </c>
      <c r="BU482" s="793" t="s">
        <v>1971</v>
      </c>
      <c r="BV482" s="796" t="s">
        <v>1971</v>
      </c>
      <c r="BW482" s="788" t="s">
        <v>1971</v>
      </c>
      <c r="BX482" s="788" t="s">
        <v>1971</v>
      </c>
      <c r="BY482" s="788" t="s">
        <v>1971</v>
      </c>
      <c r="BZ482" s="788" t="s">
        <v>1971</v>
      </c>
      <c r="CA482" s="796" t="s">
        <v>1971</v>
      </c>
      <c r="CB482" s="788" t="s">
        <v>1971</v>
      </c>
      <c r="CC482" s="788" t="s">
        <v>1971</v>
      </c>
      <c r="CD482" s="788" t="s">
        <v>1971</v>
      </c>
      <c r="CE482" s="793" t="s">
        <v>1971</v>
      </c>
      <c r="CF482" s="788" t="s">
        <v>1971</v>
      </c>
      <c r="CG482" s="788" t="s">
        <v>1971</v>
      </c>
      <c r="CH482" s="788" t="s">
        <v>1971</v>
      </c>
      <c r="CI482" s="788" t="s">
        <v>1971</v>
      </c>
      <c r="CJ482" s="793" t="s">
        <v>1971</v>
      </c>
      <c r="CK482" s="796">
        <v>4814</v>
      </c>
      <c r="CL482" s="788">
        <v>4814</v>
      </c>
      <c r="CM482" s="788">
        <v>4814</v>
      </c>
      <c r="CN482" s="788">
        <v>4814</v>
      </c>
      <c r="CO482" s="793">
        <v>4814</v>
      </c>
      <c r="CP482" s="796" t="s">
        <v>1971</v>
      </c>
      <c r="CQ482" s="788" t="s">
        <v>1971</v>
      </c>
      <c r="CR482" s="788" t="s">
        <v>1971</v>
      </c>
      <c r="CS482" s="788" t="s">
        <v>1971</v>
      </c>
      <c r="CT482" s="793" t="s">
        <v>1971</v>
      </c>
      <c r="CU482" s="1273" t="s">
        <v>1971</v>
      </c>
      <c r="CV482" s="1272" t="s">
        <v>1971</v>
      </c>
      <c r="CW482" s="1272" t="s">
        <v>1971</v>
      </c>
      <c r="CX482" s="1274" t="s">
        <v>1971</v>
      </c>
      <c r="CY482" s="1272">
        <v>1.1400000000000001E-4</v>
      </c>
      <c r="CZ482" s="1272" t="s">
        <v>1971</v>
      </c>
      <c r="DA482" s="1272" t="s">
        <v>1971</v>
      </c>
      <c r="DB482" s="1274" t="s">
        <v>1971</v>
      </c>
      <c r="DC482" s="773" t="s">
        <v>973</v>
      </c>
      <c r="DD482" s="801"/>
      <c r="DE482" s="802"/>
    </row>
    <row r="483" spans="1:109" ht="15.75" customHeight="1">
      <c r="A483" s="760" t="s">
        <v>1003</v>
      </c>
      <c r="B483" s="761">
        <v>477</v>
      </c>
      <c r="C483" s="777" t="s">
        <v>3957</v>
      </c>
      <c r="D483" s="761" t="s">
        <v>3764</v>
      </c>
      <c r="E483" s="761" t="s">
        <v>1936</v>
      </c>
      <c r="F483" s="773" t="s">
        <v>3958</v>
      </c>
      <c r="G483" s="778" t="s">
        <v>658</v>
      </c>
      <c r="H483" s="779" t="s">
        <v>3959</v>
      </c>
      <c r="I483" s="780"/>
      <c r="J483" s="781"/>
      <c r="K483" s="781"/>
      <c r="L483" s="781"/>
      <c r="M483" s="781">
        <v>1</v>
      </c>
      <c r="N483" s="781"/>
      <c r="O483" s="781"/>
      <c r="P483" s="782"/>
      <c r="Q483" s="783">
        <f t="shared" si="7"/>
        <v>1</v>
      </c>
      <c r="R483" s="777" t="s">
        <v>963</v>
      </c>
      <c r="S483" s="761"/>
      <c r="T483" s="784"/>
      <c r="U483" s="761" t="s">
        <v>2058</v>
      </c>
      <c r="V483" s="761" t="s">
        <v>293</v>
      </c>
      <c r="W483" s="761" t="s">
        <v>3960</v>
      </c>
      <c r="X483" s="1300">
        <v>1</v>
      </c>
      <c r="Y483" s="809" t="s">
        <v>966</v>
      </c>
      <c r="Z483" s="778" t="s">
        <v>658</v>
      </c>
      <c r="AA483" s="773"/>
      <c r="AB483" s="773"/>
      <c r="AC483" s="773"/>
      <c r="AD483" s="773"/>
      <c r="AE483" s="773"/>
      <c r="AF483" s="787"/>
      <c r="AG483" s="788"/>
      <c r="AH483" s="788"/>
      <c r="AI483" s="788"/>
      <c r="AJ483" s="788"/>
      <c r="AK483" s="788"/>
      <c r="AL483" s="788"/>
      <c r="AM483" s="788"/>
      <c r="AN483" s="788"/>
      <c r="AO483" s="788"/>
      <c r="AP483" s="788"/>
      <c r="AQ483" s="1394"/>
      <c r="AR483" s="1343"/>
      <c r="AS483" s="1343"/>
      <c r="AT483" s="1343"/>
      <c r="AU483" s="1344"/>
      <c r="AV483" s="796"/>
      <c r="AW483" s="788"/>
      <c r="AX483" s="788"/>
      <c r="AY483" s="788"/>
      <c r="AZ483" s="788"/>
      <c r="BA483" s="788"/>
      <c r="BB483" s="788"/>
      <c r="BC483" s="788"/>
      <c r="BD483" s="788"/>
      <c r="BE483" s="788"/>
      <c r="BF483" s="788"/>
      <c r="BG483" s="788"/>
      <c r="BH483" s="788"/>
      <c r="BI483" s="788"/>
      <c r="BJ483" s="788"/>
      <c r="BK483" s="793"/>
      <c r="BL483" s="1351"/>
      <c r="BM483" s="1352"/>
      <c r="BN483" s="1352"/>
      <c r="BO483" s="1352"/>
      <c r="BP483" s="1414"/>
      <c r="BQ483" s="1394"/>
      <c r="BR483" s="1343"/>
      <c r="BS483" s="1343"/>
      <c r="BT483" s="1343"/>
      <c r="BU483" s="1344"/>
      <c r="BV483" s="1394"/>
      <c r="BW483" s="1343"/>
      <c r="BX483" s="1343"/>
      <c r="BY483" s="1343"/>
      <c r="BZ483" s="1343"/>
      <c r="CA483" s="1394"/>
      <c r="CB483" s="1343"/>
      <c r="CC483" s="1343"/>
      <c r="CD483" s="1343"/>
      <c r="CE483" s="1344"/>
      <c r="CF483" s="1343"/>
      <c r="CG483" s="1343"/>
      <c r="CH483" s="1343"/>
      <c r="CI483" s="1343"/>
      <c r="CJ483" s="1343"/>
      <c r="CK483" s="1394"/>
      <c r="CL483" s="1343"/>
      <c r="CM483" s="1343"/>
      <c r="CN483" s="1343"/>
      <c r="CO483" s="1344"/>
      <c r="CP483" s="1394"/>
      <c r="CQ483" s="1343"/>
      <c r="CR483" s="1343"/>
      <c r="CS483" s="1343"/>
      <c r="CT483" s="1344"/>
      <c r="CU483" s="1499"/>
      <c r="CV483" s="1490"/>
      <c r="CW483" s="1490"/>
      <c r="CX483" s="1695"/>
      <c r="CY483" s="1490"/>
      <c r="CZ483" s="1490"/>
      <c r="DA483" s="1490"/>
      <c r="DB483" s="1695"/>
      <c r="DC483" s="1352"/>
      <c r="DD483" s="1696"/>
      <c r="DE483" s="1701"/>
    </row>
    <row r="484" spans="1:109" ht="15.75" customHeight="1">
      <c r="A484" s="760" t="s">
        <v>1003</v>
      </c>
      <c r="B484" s="761">
        <v>478</v>
      </c>
      <c r="C484" s="777" t="s">
        <v>3961</v>
      </c>
      <c r="D484" s="761" t="s">
        <v>3764</v>
      </c>
      <c r="E484" s="761" t="s">
        <v>1936</v>
      </c>
      <c r="F484" s="773" t="s">
        <v>3962</v>
      </c>
      <c r="G484" s="778" t="s">
        <v>3963</v>
      </c>
      <c r="H484" s="779" t="s">
        <v>3964</v>
      </c>
      <c r="I484" s="780"/>
      <c r="J484" s="781"/>
      <c r="K484" s="781"/>
      <c r="L484" s="781"/>
      <c r="M484" s="781">
        <v>1</v>
      </c>
      <c r="N484" s="781"/>
      <c r="O484" s="781"/>
      <c r="P484" s="782"/>
      <c r="Q484" s="783">
        <f t="shared" si="7"/>
        <v>1</v>
      </c>
      <c r="R484" s="777" t="s">
        <v>963</v>
      </c>
      <c r="S484" s="761"/>
      <c r="T484" s="784"/>
      <c r="U484" s="761" t="s">
        <v>2058</v>
      </c>
      <c r="V484" s="761" t="s">
        <v>1030</v>
      </c>
      <c r="W484" s="761" t="s">
        <v>3965</v>
      </c>
      <c r="X484" s="1299">
        <v>0</v>
      </c>
      <c r="Y484" s="807"/>
      <c r="Z484" s="778"/>
      <c r="AA484" s="773"/>
      <c r="AB484" s="773"/>
      <c r="AC484" s="773"/>
      <c r="AD484" s="773"/>
      <c r="AE484" s="773"/>
      <c r="AF484" s="787"/>
      <c r="AG484" s="788"/>
      <c r="AH484" s="788"/>
      <c r="AI484" s="788"/>
      <c r="AJ484" s="788"/>
      <c r="AK484" s="788"/>
      <c r="AL484" s="788"/>
      <c r="AM484" s="788"/>
      <c r="AN484" s="788"/>
      <c r="AO484" s="788"/>
      <c r="AP484" s="788"/>
      <c r="AQ484" s="796" t="s">
        <v>3966</v>
      </c>
      <c r="AR484" s="788" t="s">
        <v>2041</v>
      </c>
      <c r="AS484" s="788" t="s">
        <v>2041</v>
      </c>
      <c r="AT484" s="788" t="s">
        <v>2041</v>
      </c>
      <c r="AU484" s="793" t="s">
        <v>2041</v>
      </c>
      <c r="AV484" s="796"/>
      <c r="AW484" s="788"/>
      <c r="AX484" s="788"/>
      <c r="AY484" s="788"/>
      <c r="AZ484" s="788"/>
      <c r="BA484" s="788"/>
      <c r="BB484" s="788"/>
      <c r="BC484" s="788"/>
      <c r="BD484" s="788"/>
      <c r="BE484" s="788"/>
      <c r="BF484" s="788"/>
      <c r="BG484" s="788"/>
      <c r="BH484" s="788"/>
      <c r="BI484" s="788"/>
      <c r="BJ484" s="788"/>
      <c r="BK484" s="793"/>
      <c r="BL484" s="777"/>
      <c r="BM484" s="773"/>
      <c r="BN484" s="773"/>
      <c r="BO484" s="773"/>
      <c r="BP484" s="784"/>
      <c r="BQ484" s="796" t="s">
        <v>1971</v>
      </c>
      <c r="BR484" s="788" t="s">
        <v>1971</v>
      </c>
      <c r="BS484" s="788" t="s">
        <v>1971</v>
      </c>
      <c r="BT484" s="788" t="s">
        <v>1971</v>
      </c>
      <c r="BU484" s="793" t="s">
        <v>1971</v>
      </c>
      <c r="BV484" s="796" t="s">
        <v>1971</v>
      </c>
      <c r="BW484" s="788" t="s">
        <v>1971</v>
      </c>
      <c r="BX484" s="788" t="s">
        <v>1971</v>
      </c>
      <c r="BY484" s="788" t="s">
        <v>1971</v>
      </c>
      <c r="BZ484" s="788" t="s">
        <v>1971</v>
      </c>
      <c r="CA484" s="796" t="s">
        <v>1971</v>
      </c>
      <c r="CB484" s="788" t="s">
        <v>1971</v>
      </c>
      <c r="CC484" s="788" t="s">
        <v>1971</v>
      </c>
      <c r="CD484" s="788" t="s">
        <v>1971</v>
      </c>
      <c r="CE484" s="793" t="s">
        <v>1971</v>
      </c>
      <c r="CF484" s="788" t="s">
        <v>1971</v>
      </c>
      <c r="CG484" s="788" t="s">
        <v>1971</v>
      </c>
      <c r="CH484" s="788" t="s">
        <v>1971</v>
      </c>
      <c r="CI484" s="788" t="s">
        <v>1971</v>
      </c>
      <c r="CJ484" s="793" t="s">
        <v>1971</v>
      </c>
      <c r="CK484" s="796" t="s">
        <v>1971</v>
      </c>
      <c r="CL484" s="788" t="s">
        <v>1971</v>
      </c>
      <c r="CM484" s="788" t="s">
        <v>1971</v>
      </c>
      <c r="CN484" s="788" t="s">
        <v>1971</v>
      </c>
      <c r="CO484" s="793" t="s">
        <v>1971</v>
      </c>
      <c r="CP484" s="796" t="s">
        <v>1971</v>
      </c>
      <c r="CQ484" s="788" t="s">
        <v>1971</v>
      </c>
      <c r="CR484" s="788" t="s">
        <v>1971</v>
      </c>
      <c r="CS484" s="788" t="s">
        <v>1971</v>
      </c>
      <c r="CT484" s="793" t="s">
        <v>1971</v>
      </c>
      <c r="CU484" s="1273" t="s">
        <v>1971</v>
      </c>
      <c r="CV484" s="1272" t="s">
        <v>1971</v>
      </c>
      <c r="CW484" s="1272" t="s">
        <v>1971</v>
      </c>
      <c r="CX484" s="1274" t="s">
        <v>1971</v>
      </c>
      <c r="CY484" s="1272" t="s">
        <v>1971</v>
      </c>
      <c r="CZ484" s="1272" t="s">
        <v>1971</v>
      </c>
      <c r="DA484" s="1272" t="s">
        <v>1971</v>
      </c>
      <c r="DB484" s="1274" t="s">
        <v>1971</v>
      </c>
      <c r="DC484" s="773"/>
      <c r="DD484" s="801">
        <v>1</v>
      </c>
      <c r="DE484" s="802"/>
    </row>
    <row r="485" spans="1:109" ht="15.75" customHeight="1">
      <c r="A485" s="760" t="s">
        <v>1003</v>
      </c>
      <c r="B485" s="761">
        <v>479</v>
      </c>
      <c r="C485" s="777" t="s">
        <v>3967</v>
      </c>
      <c r="D485" s="761"/>
      <c r="E485" s="761"/>
      <c r="F485" s="773" t="s">
        <v>3968</v>
      </c>
      <c r="G485" s="778" t="s">
        <v>3969</v>
      </c>
      <c r="H485" s="779"/>
      <c r="I485" s="780"/>
      <c r="J485" s="781">
        <v>1</v>
      </c>
      <c r="K485" s="781"/>
      <c r="L485" s="781"/>
      <c r="M485" s="781"/>
      <c r="N485" s="781"/>
      <c r="O485" s="781"/>
      <c r="P485" s="782"/>
      <c r="Q485" s="783">
        <f t="shared" si="7"/>
        <v>1</v>
      </c>
      <c r="R485" s="777" t="s">
        <v>984</v>
      </c>
      <c r="S485" s="761" t="s">
        <v>964</v>
      </c>
      <c r="T485" s="784" t="s">
        <v>977</v>
      </c>
      <c r="U485" s="761"/>
      <c r="V485" s="1237" t="s">
        <v>991</v>
      </c>
      <c r="W485" s="761"/>
      <c r="X485" s="1299">
        <v>0</v>
      </c>
      <c r="Y485" s="809" t="s">
        <v>966</v>
      </c>
      <c r="Z485" s="778"/>
      <c r="AA485" s="773"/>
      <c r="AB485" s="773"/>
      <c r="AC485" s="773"/>
      <c r="AD485" s="773"/>
      <c r="AE485" s="773"/>
      <c r="AF485" s="787"/>
      <c r="AG485" s="788"/>
      <c r="AH485" s="788"/>
      <c r="AI485" s="788"/>
      <c r="AJ485" s="788"/>
      <c r="AK485" s="788"/>
      <c r="AL485" s="788"/>
      <c r="AM485" s="788"/>
      <c r="AN485" s="788"/>
      <c r="AO485" s="788"/>
      <c r="AP485" s="788"/>
      <c r="AQ485" s="815">
        <v>80000</v>
      </c>
      <c r="AR485" s="785">
        <v>160000</v>
      </c>
      <c r="AS485" s="785">
        <v>240000</v>
      </c>
      <c r="AT485" s="785">
        <v>320000</v>
      </c>
      <c r="AU485" s="829">
        <v>399749</v>
      </c>
      <c r="AV485" s="796"/>
      <c r="AW485" s="788"/>
      <c r="AX485" s="788"/>
      <c r="AY485" s="788"/>
      <c r="AZ485" s="788"/>
      <c r="BA485" s="788"/>
      <c r="BB485" s="788"/>
      <c r="BC485" s="788"/>
      <c r="BD485" s="788"/>
      <c r="BE485" s="788"/>
      <c r="BF485" s="788"/>
      <c r="BG485" s="788"/>
      <c r="BH485" s="788"/>
      <c r="BI485" s="788"/>
      <c r="BJ485" s="788"/>
      <c r="BK485" s="793"/>
      <c r="BL485" s="777"/>
      <c r="BM485" s="773"/>
      <c r="BN485" s="773"/>
      <c r="BO485" s="773"/>
      <c r="BP485" s="784" t="s">
        <v>961</v>
      </c>
      <c r="BQ485" s="796" t="s">
        <v>1971</v>
      </c>
      <c r="BR485" s="788" t="s">
        <v>1971</v>
      </c>
      <c r="BS485" s="788" t="s">
        <v>1971</v>
      </c>
      <c r="BT485" s="788" t="s">
        <v>1971</v>
      </c>
      <c r="BU485" s="793" t="s">
        <v>1971</v>
      </c>
      <c r="BV485" s="796" t="s">
        <v>1971</v>
      </c>
      <c r="BW485" s="788" t="s">
        <v>1971</v>
      </c>
      <c r="BX485" s="788" t="s">
        <v>1971</v>
      </c>
      <c r="BY485" s="788" t="s">
        <v>1971</v>
      </c>
      <c r="BZ485" s="788" t="s">
        <v>1971</v>
      </c>
      <c r="CA485" s="796" t="s">
        <v>1971</v>
      </c>
      <c r="CB485" s="788" t="s">
        <v>1971</v>
      </c>
      <c r="CC485" s="788" t="s">
        <v>1971</v>
      </c>
      <c r="CD485" s="788" t="s">
        <v>1971</v>
      </c>
      <c r="CE485" s="793" t="s">
        <v>1971</v>
      </c>
      <c r="CF485" s="788" t="s">
        <v>1971</v>
      </c>
      <c r="CG485" s="788" t="s">
        <v>1971</v>
      </c>
      <c r="CH485" s="788" t="s">
        <v>1971</v>
      </c>
      <c r="CI485" s="788" t="s">
        <v>1971</v>
      </c>
      <c r="CJ485" s="793" t="s">
        <v>1971</v>
      </c>
      <c r="CK485" s="796" t="s">
        <v>1971</v>
      </c>
      <c r="CL485" s="788" t="s">
        <v>1971</v>
      </c>
      <c r="CM485" s="788" t="s">
        <v>1971</v>
      </c>
      <c r="CN485" s="788" t="s">
        <v>1971</v>
      </c>
      <c r="CO485" s="793" t="s">
        <v>1971</v>
      </c>
      <c r="CP485" s="796" t="s">
        <v>1971</v>
      </c>
      <c r="CQ485" s="788" t="s">
        <v>1971</v>
      </c>
      <c r="CR485" s="788" t="s">
        <v>1971</v>
      </c>
      <c r="CS485" s="788" t="s">
        <v>1971</v>
      </c>
      <c r="CT485" s="793" t="s">
        <v>1971</v>
      </c>
      <c r="CU485" s="1273">
        <v>-3.6999999999999998E-5</v>
      </c>
      <c r="CV485" s="1272" t="s">
        <v>1971</v>
      </c>
      <c r="CW485" s="1272" t="s">
        <v>1971</v>
      </c>
      <c r="CX485" s="1274" t="s">
        <v>1971</v>
      </c>
      <c r="CY485" s="1272" t="s">
        <v>1971</v>
      </c>
      <c r="CZ485" s="1272" t="s">
        <v>1971</v>
      </c>
      <c r="DA485" s="1272" t="s">
        <v>1971</v>
      </c>
      <c r="DB485" s="1274" t="s">
        <v>1971</v>
      </c>
      <c r="DC485" s="773"/>
      <c r="DD485" s="801"/>
      <c r="DE485" s="802"/>
    </row>
    <row r="486" spans="1:109" ht="15.75" customHeight="1">
      <c r="A486" s="760" t="s">
        <v>1003</v>
      </c>
      <c r="B486" s="761">
        <v>480</v>
      </c>
      <c r="C486" s="777" t="s">
        <v>3970</v>
      </c>
      <c r="D486" s="761"/>
      <c r="E486" s="761"/>
      <c r="F486" s="773" t="s">
        <v>3971</v>
      </c>
      <c r="G486" s="778" t="s">
        <v>3972</v>
      </c>
      <c r="H486" s="779"/>
      <c r="I486" s="780"/>
      <c r="J486" s="781">
        <v>1</v>
      </c>
      <c r="K486" s="781"/>
      <c r="L486" s="781"/>
      <c r="M486" s="781"/>
      <c r="N486" s="781"/>
      <c r="O486" s="781"/>
      <c r="P486" s="782"/>
      <c r="Q486" s="783">
        <f t="shared" si="7"/>
        <v>1</v>
      </c>
      <c r="R486" s="777" t="s">
        <v>984</v>
      </c>
      <c r="S486" s="761" t="s">
        <v>964</v>
      </c>
      <c r="T486" s="784" t="s">
        <v>977</v>
      </c>
      <c r="U486" s="761"/>
      <c r="V486" s="1237" t="s">
        <v>991</v>
      </c>
      <c r="W486" s="761"/>
      <c r="X486" s="1299">
        <v>0</v>
      </c>
      <c r="Y486" s="809" t="s">
        <v>966</v>
      </c>
      <c r="Z486" s="778"/>
      <c r="AA486" s="773"/>
      <c r="AB486" s="773"/>
      <c r="AC486" s="773"/>
      <c r="AD486" s="773"/>
      <c r="AE486" s="773"/>
      <c r="AF486" s="787"/>
      <c r="AG486" s="788"/>
      <c r="AH486" s="788"/>
      <c r="AI486" s="788"/>
      <c r="AJ486" s="788"/>
      <c r="AK486" s="788"/>
      <c r="AL486" s="788"/>
      <c r="AM486" s="788"/>
      <c r="AN486" s="788"/>
      <c r="AO486" s="788"/>
      <c r="AP486" s="788"/>
      <c r="AQ486" s="815">
        <v>26000</v>
      </c>
      <c r="AR486" s="785">
        <v>52000</v>
      </c>
      <c r="AS486" s="785">
        <v>78000</v>
      </c>
      <c r="AT486" s="785">
        <v>104000</v>
      </c>
      <c r="AU486" s="829">
        <v>130000</v>
      </c>
      <c r="AV486" s="796"/>
      <c r="AW486" s="788"/>
      <c r="AX486" s="788"/>
      <c r="AY486" s="788"/>
      <c r="AZ486" s="788"/>
      <c r="BA486" s="788"/>
      <c r="BB486" s="788"/>
      <c r="BC486" s="788"/>
      <c r="BD486" s="788"/>
      <c r="BE486" s="788"/>
      <c r="BF486" s="788"/>
      <c r="BG486" s="788"/>
      <c r="BH486" s="788"/>
      <c r="BI486" s="788"/>
      <c r="BJ486" s="788"/>
      <c r="BK486" s="793"/>
      <c r="BL486" s="777"/>
      <c r="BM486" s="773"/>
      <c r="BN486" s="773"/>
      <c r="BO486" s="773"/>
      <c r="BP486" s="784" t="s">
        <v>961</v>
      </c>
      <c r="BQ486" s="796" t="s">
        <v>1971</v>
      </c>
      <c r="BR486" s="788" t="s">
        <v>1971</v>
      </c>
      <c r="BS486" s="788" t="s">
        <v>1971</v>
      </c>
      <c r="BT486" s="788" t="s">
        <v>1971</v>
      </c>
      <c r="BU486" s="793" t="s">
        <v>1971</v>
      </c>
      <c r="BV486" s="796" t="s">
        <v>1971</v>
      </c>
      <c r="BW486" s="788" t="s">
        <v>1971</v>
      </c>
      <c r="BX486" s="788" t="s">
        <v>1971</v>
      </c>
      <c r="BY486" s="788" t="s">
        <v>1971</v>
      </c>
      <c r="BZ486" s="788" t="s">
        <v>1971</v>
      </c>
      <c r="CA486" s="796" t="s">
        <v>1971</v>
      </c>
      <c r="CB486" s="788" t="s">
        <v>1971</v>
      </c>
      <c r="CC486" s="788" t="s">
        <v>1971</v>
      </c>
      <c r="CD486" s="788" t="s">
        <v>1971</v>
      </c>
      <c r="CE486" s="793" t="s">
        <v>1971</v>
      </c>
      <c r="CF486" s="788" t="s">
        <v>1971</v>
      </c>
      <c r="CG486" s="788" t="s">
        <v>1971</v>
      </c>
      <c r="CH486" s="788" t="s">
        <v>1971</v>
      </c>
      <c r="CI486" s="788" t="s">
        <v>1971</v>
      </c>
      <c r="CJ486" s="793" t="s">
        <v>1971</v>
      </c>
      <c r="CK486" s="796" t="s">
        <v>1971</v>
      </c>
      <c r="CL486" s="788" t="s">
        <v>1971</v>
      </c>
      <c r="CM486" s="788" t="s">
        <v>1971</v>
      </c>
      <c r="CN486" s="788" t="s">
        <v>1971</v>
      </c>
      <c r="CO486" s="793" t="s">
        <v>1971</v>
      </c>
      <c r="CP486" s="796" t="s">
        <v>1971</v>
      </c>
      <c r="CQ486" s="788" t="s">
        <v>1971</v>
      </c>
      <c r="CR486" s="788" t="s">
        <v>1971</v>
      </c>
      <c r="CS486" s="788" t="s">
        <v>1971</v>
      </c>
      <c r="CT486" s="793" t="s">
        <v>1971</v>
      </c>
      <c r="CU486" s="1273">
        <v>-1.8E-5</v>
      </c>
      <c r="CV486" s="1272" t="s">
        <v>1971</v>
      </c>
      <c r="CW486" s="1272" t="s">
        <v>1971</v>
      </c>
      <c r="CX486" s="1274" t="s">
        <v>1971</v>
      </c>
      <c r="CY486" s="1272" t="s">
        <v>1971</v>
      </c>
      <c r="CZ486" s="1272" t="s">
        <v>1971</v>
      </c>
      <c r="DA486" s="1272" t="s">
        <v>1971</v>
      </c>
      <c r="DB486" s="1274" t="s">
        <v>1971</v>
      </c>
      <c r="DC486" s="773"/>
      <c r="DD486" s="801"/>
      <c r="DE486" s="802"/>
    </row>
    <row r="487" spans="1:109" ht="15.75" customHeight="1">
      <c r="A487" s="760" t="s">
        <v>1003</v>
      </c>
      <c r="B487" s="761">
        <v>481</v>
      </c>
      <c r="C487" s="777" t="s">
        <v>3973</v>
      </c>
      <c r="D487" s="761"/>
      <c r="E487" s="761"/>
      <c r="F487" s="773" t="s">
        <v>2061</v>
      </c>
      <c r="G487" s="778" t="s">
        <v>2062</v>
      </c>
      <c r="H487" s="779"/>
      <c r="I487" s="780"/>
      <c r="J487" s="781"/>
      <c r="K487" s="781"/>
      <c r="L487" s="781"/>
      <c r="M487" s="781"/>
      <c r="N487" s="781"/>
      <c r="O487" s="781"/>
      <c r="P487" s="782"/>
      <c r="Q487" s="783">
        <f t="shared" si="7"/>
        <v>0</v>
      </c>
      <c r="R487" s="777" t="s">
        <v>963</v>
      </c>
      <c r="S487" s="761"/>
      <c r="T487" s="784"/>
      <c r="U487" s="761"/>
      <c r="V487" s="761"/>
      <c r="W487" s="761" t="s">
        <v>2063</v>
      </c>
      <c r="X487" s="1299">
        <v>0</v>
      </c>
      <c r="Y487" s="807"/>
      <c r="Z487" s="778"/>
      <c r="AA487" s="773"/>
      <c r="AB487" s="773"/>
      <c r="AC487" s="773"/>
      <c r="AD487" s="773"/>
      <c r="AE487" s="773"/>
      <c r="AF487" s="787"/>
      <c r="AG487" s="788"/>
      <c r="AH487" s="788"/>
      <c r="AI487" s="788"/>
      <c r="AJ487" s="788"/>
      <c r="AK487" s="788"/>
      <c r="AL487" s="788"/>
      <c r="AM487" s="788"/>
      <c r="AN487" s="788"/>
      <c r="AO487" s="788"/>
      <c r="AP487" s="788"/>
      <c r="AQ487" s="796" t="s">
        <v>2064</v>
      </c>
      <c r="AR487" s="788" t="s">
        <v>2064</v>
      </c>
      <c r="AS487" s="788" t="s">
        <v>2064</v>
      </c>
      <c r="AT487" s="788" t="s">
        <v>2064</v>
      </c>
      <c r="AU487" s="793" t="s">
        <v>2064</v>
      </c>
      <c r="AV487" s="796"/>
      <c r="AW487" s="788"/>
      <c r="AX487" s="788"/>
      <c r="AY487" s="788"/>
      <c r="AZ487" s="788"/>
      <c r="BA487" s="788"/>
      <c r="BB487" s="788"/>
      <c r="BC487" s="788"/>
      <c r="BD487" s="788"/>
      <c r="BE487" s="788"/>
      <c r="BF487" s="788"/>
      <c r="BG487" s="788"/>
      <c r="BH487" s="788"/>
      <c r="BI487" s="788"/>
      <c r="BJ487" s="788"/>
      <c r="BK487" s="793"/>
      <c r="BL487" s="777"/>
      <c r="BM487" s="773"/>
      <c r="BN487" s="773"/>
      <c r="BO487" s="773"/>
      <c r="BP487" s="784"/>
      <c r="BQ487" s="796" t="s">
        <v>1971</v>
      </c>
      <c r="BR487" s="788" t="s">
        <v>1971</v>
      </c>
      <c r="BS487" s="788" t="s">
        <v>1971</v>
      </c>
      <c r="BT487" s="788" t="s">
        <v>1971</v>
      </c>
      <c r="BU487" s="793" t="s">
        <v>1971</v>
      </c>
      <c r="BV487" s="796" t="s">
        <v>1971</v>
      </c>
      <c r="BW487" s="788" t="s">
        <v>1971</v>
      </c>
      <c r="BX487" s="788" t="s">
        <v>1971</v>
      </c>
      <c r="BY487" s="788" t="s">
        <v>1971</v>
      </c>
      <c r="BZ487" s="788" t="s">
        <v>1971</v>
      </c>
      <c r="CA487" s="796" t="s">
        <v>1971</v>
      </c>
      <c r="CB487" s="788" t="s">
        <v>1971</v>
      </c>
      <c r="CC487" s="788" t="s">
        <v>1971</v>
      </c>
      <c r="CD487" s="788" t="s">
        <v>1971</v>
      </c>
      <c r="CE487" s="793" t="s">
        <v>1971</v>
      </c>
      <c r="CF487" s="788" t="s">
        <v>1971</v>
      </c>
      <c r="CG487" s="788" t="s">
        <v>1971</v>
      </c>
      <c r="CH487" s="788" t="s">
        <v>1971</v>
      </c>
      <c r="CI487" s="788" t="s">
        <v>1971</v>
      </c>
      <c r="CJ487" s="793" t="s">
        <v>1971</v>
      </c>
      <c r="CK487" s="796" t="s">
        <v>1971</v>
      </c>
      <c r="CL487" s="788" t="s">
        <v>1971</v>
      </c>
      <c r="CM487" s="788" t="s">
        <v>1971</v>
      </c>
      <c r="CN487" s="788" t="s">
        <v>1971</v>
      </c>
      <c r="CO487" s="793" t="s">
        <v>1971</v>
      </c>
      <c r="CP487" s="796" t="s">
        <v>1971</v>
      </c>
      <c r="CQ487" s="788" t="s">
        <v>1971</v>
      </c>
      <c r="CR487" s="788" t="s">
        <v>1971</v>
      </c>
      <c r="CS487" s="788" t="s">
        <v>1971</v>
      </c>
      <c r="CT487" s="793" t="s">
        <v>1971</v>
      </c>
      <c r="CU487" s="1273" t="s">
        <v>1971</v>
      </c>
      <c r="CV487" s="1272" t="s">
        <v>1971</v>
      </c>
      <c r="CW487" s="1272" t="s">
        <v>1971</v>
      </c>
      <c r="CX487" s="1274" t="s">
        <v>1971</v>
      </c>
      <c r="CY487" s="1272" t="s">
        <v>1971</v>
      </c>
      <c r="CZ487" s="1272" t="s">
        <v>1971</v>
      </c>
      <c r="DA487" s="1272" t="s">
        <v>1971</v>
      </c>
      <c r="DB487" s="1274" t="s">
        <v>1971</v>
      </c>
      <c r="DC487" s="773"/>
      <c r="DD487" s="801"/>
      <c r="DE487" s="802"/>
    </row>
    <row r="488" spans="1:109" ht="15.75" customHeight="1">
      <c r="A488" s="760" t="s">
        <v>1003</v>
      </c>
      <c r="B488" s="761">
        <v>482</v>
      </c>
      <c r="C488" s="777" t="s">
        <v>3974</v>
      </c>
      <c r="D488" s="761"/>
      <c r="E488" s="761"/>
      <c r="F488" s="773" t="s">
        <v>3975</v>
      </c>
      <c r="G488" s="778" t="s">
        <v>2716</v>
      </c>
      <c r="H488" s="779"/>
      <c r="I488" s="780"/>
      <c r="J488" s="781"/>
      <c r="K488" s="781"/>
      <c r="L488" s="781"/>
      <c r="M488" s="781"/>
      <c r="N488" s="781"/>
      <c r="O488" s="781"/>
      <c r="P488" s="782"/>
      <c r="Q488" s="783">
        <f t="shared" si="7"/>
        <v>0</v>
      </c>
      <c r="R488" s="777" t="s">
        <v>963</v>
      </c>
      <c r="S488" s="761"/>
      <c r="T488" s="784"/>
      <c r="U488" s="761"/>
      <c r="V488" s="761" t="s">
        <v>293</v>
      </c>
      <c r="W488" s="761" t="s">
        <v>2717</v>
      </c>
      <c r="X488" s="1299">
        <v>0</v>
      </c>
      <c r="Y488" s="807" t="s">
        <v>966</v>
      </c>
      <c r="Z488" s="778"/>
      <c r="AA488" s="773"/>
      <c r="AB488" s="773"/>
      <c r="AC488" s="773"/>
      <c r="AD488" s="773"/>
      <c r="AE488" s="773"/>
      <c r="AF488" s="787"/>
      <c r="AG488" s="788"/>
      <c r="AH488" s="788"/>
      <c r="AI488" s="788"/>
      <c r="AJ488" s="788"/>
      <c r="AK488" s="788"/>
      <c r="AL488" s="788"/>
      <c r="AM488" s="788"/>
      <c r="AN488" s="788"/>
      <c r="AO488" s="788"/>
      <c r="AP488" s="788"/>
      <c r="AQ488" s="796">
        <v>0</v>
      </c>
      <c r="AR488" s="788">
        <v>0</v>
      </c>
      <c r="AS488" s="788">
        <v>100</v>
      </c>
      <c r="AT488" s="788">
        <v>100</v>
      </c>
      <c r="AU488" s="793">
        <v>100</v>
      </c>
      <c r="AV488" s="796"/>
      <c r="AW488" s="788"/>
      <c r="AX488" s="788"/>
      <c r="AY488" s="788"/>
      <c r="AZ488" s="788"/>
      <c r="BA488" s="788"/>
      <c r="BB488" s="788"/>
      <c r="BC488" s="788"/>
      <c r="BD488" s="788"/>
      <c r="BE488" s="788"/>
      <c r="BF488" s="788"/>
      <c r="BG488" s="788"/>
      <c r="BH488" s="788"/>
      <c r="BI488" s="788"/>
      <c r="BJ488" s="788"/>
      <c r="BK488" s="793"/>
      <c r="BL488" s="777"/>
      <c r="BM488" s="773"/>
      <c r="BN488" s="773"/>
      <c r="BO488" s="773"/>
      <c r="BP488" s="784"/>
      <c r="BQ488" s="796" t="s">
        <v>1971</v>
      </c>
      <c r="BR488" s="788" t="s">
        <v>1971</v>
      </c>
      <c r="BS488" s="788" t="s">
        <v>1971</v>
      </c>
      <c r="BT488" s="788" t="s">
        <v>1971</v>
      </c>
      <c r="BU488" s="793" t="s">
        <v>1971</v>
      </c>
      <c r="BV488" s="796" t="s">
        <v>1971</v>
      </c>
      <c r="BW488" s="788" t="s">
        <v>1971</v>
      </c>
      <c r="BX488" s="788" t="s">
        <v>1971</v>
      </c>
      <c r="BY488" s="788" t="s">
        <v>1971</v>
      </c>
      <c r="BZ488" s="788" t="s">
        <v>1971</v>
      </c>
      <c r="CA488" s="796" t="s">
        <v>1971</v>
      </c>
      <c r="CB488" s="788" t="s">
        <v>1971</v>
      </c>
      <c r="CC488" s="788" t="s">
        <v>1971</v>
      </c>
      <c r="CD488" s="788" t="s">
        <v>1971</v>
      </c>
      <c r="CE488" s="793" t="s">
        <v>1971</v>
      </c>
      <c r="CF488" s="788" t="s">
        <v>1971</v>
      </c>
      <c r="CG488" s="788" t="s">
        <v>1971</v>
      </c>
      <c r="CH488" s="788" t="s">
        <v>1971</v>
      </c>
      <c r="CI488" s="788" t="s">
        <v>1971</v>
      </c>
      <c r="CJ488" s="793" t="s">
        <v>1971</v>
      </c>
      <c r="CK488" s="796" t="s">
        <v>1971</v>
      </c>
      <c r="CL488" s="788" t="s">
        <v>1971</v>
      </c>
      <c r="CM488" s="788" t="s">
        <v>1971</v>
      </c>
      <c r="CN488" s="788" t="s">
        <v>1971</v>
      </c>
      <c r="CO488" s="793" t="s">
        <v>1971</v>
      </c>
      <c r="CP488" s="796" t="s">
        <v>1971</v>
      </c>
      <c r="CQ488" s="788" t="s">
        <v>1971</v>
      </c>
      <c r="CR488" s="788" t="s">
        <v>1971</v>
      </c>
      <c r="CS488" s="788" t="s">
        <v>1971</v>
      </c>
      <c r="CT488" s="793" t="s">
        <v>1971</v>
      </c>
      <c r="CU488" s="1273" t="s">
        <v>1971</v>
      </c>
      <c r="CV488" s="1272" t="s">
        <v>1971</v>
      </c>
      <c r="CW488" s="1272" t="s">
        <v>1971</v>
      </c>
      <c r="CX488" s="1274" t="s">
        <v>1971</v>
      </c>
      <c r="CY488" s="1272" t="s">
        <v>1971</v>
      </c>
      <c r="CZ488" s="1272" t="s">
        <v>1971</v>
      </c>
      <c r="DA488" s="1272" t="s">
        <v>1971</v>
      </c>
      <c r="DB488" s="1274" t="s">
        <v>1971</v>
      </c>
      <c r="DC488" s="773"/>
      <c r="DD488" s="801"/>
      <c r="DE488" s="802"/>
    </row>
    <row r="489" spans="1:109" ht="15.75" customHeight="1">
      <c r="A489" s="760" t="s">
        <v>1003</v>
      </c>
      <c r="B489" s="761">
        <v>483</v>
      </c>
      <c r="C489" s="777" t="s">
        <v>3976</v>
      </c>
      <c r="D489" s="761"/>
      <c r="E489" s="761"/>
      <c r="F489" s="773" t="s">
        <v>3977</v>
      </c>
      <c r="G489" s="778" t="s">
        <v>3978</v>
      </c>
      <c r="H489" s="779"/>
      <c r="I489" s="780"/>
      <c r="J489" s="781"/>
      <c r="K489" s="781"/>
      <c r="L489" s="781"/>
      <c r="M489" s="781"/>
      <c r="N489" s="781"/>
      <c r="O489" s="781"/>
      <c r="P489" s="782"/>
      <c r="Q489" s="783">
        <f t="shared" si="7"/>
        <v>0</v>
      </c>
      <c r="R489" s="777" t="s">
        <v>963</v>
      </c>
      <c r="S489" s="761"/>
      <c r="T489" s="784"/>
      <c r="U489" s="761"/>
      <c r="V489" s="761" t="s">
        <v>1030</v>
      </c>
      <c r="W489" s="761"/>
      <c r="X489" s="1299">
        <v>0</v>
      </c>
      <c r="Y489" s="807"/>
      <c r="Z489" s="778"/>
      <c r="AA489" s="773"/>
      <c r="AB489" s="773"/>
      <c r="AC489" s="773"/>
      <c r="AD489" s="773"/>
      <c r="AE489" s="773"/>
      <c r="AF489" s="787"/>
      <c r="AG489" s="788"/>
      <c r="AH489" s="788"/>
      <c r="AI489" s="788"/>
      <c r="AJ489" s="788"/>
      <c r="AK489" s="788"/>
      <c r="AL489" s="788"/>
      <c r="AM489" s="788"/>
      <c r="AN489" s="788"/>
      <c r="AO489" s="788"/>
      <c r="AP489" s="788"/>
      <c r="AQ489" s="796" t="s">
        <v>1971</v>
      </c>
      <c r="AR489" s="788" t="s">
        <v>1971</v>
      </c>
      <c r="AS489" s="788" t="s">
        <v>1971</v>
      </c>
      <c r="AT489" s="788" t="s">
        <v>3979</v>
      </c>
      <c r="AU489" s="793" t="s">
        <v>1971</v>
      </c>
      <c r="AV489" s="796"/>
      <c r="AW489" s="788"/>
      <c r="AX489" s="788"/>
      <c r="AY489" s="788"/>
      <c r="AZ489" s="788"/>
      <c r="BA489" s="788"/>
      <c r="BB489" s="788"/>
      <c r="BC489" s="788"/>
      <c r="BD489" s="788"/>
      <c r="BE489" s="788"/>
      <c r="BF489" s="788"/>
      <c r="BG489" s="788"/>
      <c r="BH489" s="788"/>
      <c r="BI489" s="788"/>
      <c r="BJ489" s="788"/>
      <c r="BK489" s="793"/>
      <c r="BL489" s="777"/>
      <c r="BM489" s="773"/>
      <c r="BN489" s="773"/>
      <c r="BO489" s="773"/>
      <c r="BP489" s="784"/>
      <c r="BQ489" s="796" t="s">
        <v>1971</v>
      </c>
      <c r="BR489" s="788" t="s">
        <v>1971</v>
      </c>
      <c r="BS489" s="788" t="s">
        <v>1971</v>
      </c>
      <c r="BT489" s="788" t="s">
        <v>1971</v>
      </c>
      <c r="BU489" s="793" t="s">
        <v>1971</v>
      </c>
      <c r="BV489" s="796" t="s">
        <v>1971</v>
      </c>
      <c r="BW489" s="788" t="s">
        <v>1971</v>
      </c>
      <c r="BX489" s="788" t="s">
        <v>1971</v>
      </c>
      <c r="BY489" s="788" t="s">
        <v>1971</v>
      </c>
      <c r="BZ489" s="788" t="s">
        <v>1971</v>
      </c>
      <c r="CA489" s="796" t="s">
        <v>1971</v>
      </c>
      <c r="CB489" s="788" t="s">
        <v>1971</v>
      </c>
      <c r="CC489" s="788" t="s">
        <v>1971</v>
      </c>
      <c r="CD489" s="788" t="s">
        <v>1971</v>
      </c>
      <c r="CE489" s="793" t="s">
        <v>1971</v>
      </c>
      <c r="CF489" s="788" t="s">
        <v>1971</v>
      </c>
      <c r="CG489" s="788" t="s">
        <v>1971</v>
      </c>
      <c r="CH489" s="788" t="s">
        <v>1971</v>
      </c>
      <c r="CI489" s="788" t="s">
        <v>1971</v>
      </c>
      <c r="CJ489" s="793" t="s">
        <v>1971</v>
      </c>
      <c r="CK489" s="796" t="s">
        <v>1971</v>
      </c>
      <c r="CL489" s="788" t="s">
        <v>1971</v>
      </c>
      <c r="CM489" s="788" t="s">
        <v>1971</v>
      </c>
      <c r="CN489" s="788" t="s">
        <v>1971</v>
      </c>
      <c r="CO489" s="793" t="s">
        <v>1971</v>
      </c>
      <c r="CP489" s="796" t="s">
        <v>1971</v>
      </c>
      <c r="CQ489" s="788" t="s">
        <v>1971</v>
      </c>
      <c r="CR489" s="788" t="s">
        <v>1971</v>
      </c>
      <c r="CS489" s="788" t="s">
        <v>1971</v>
      </c>
      <c r="CT489" s="793" t="s">
        <v>1971</v>
      </c>
      <c r="CU489" s="1273" t="s">
        <v>1971</v>
      </c>
      <c r="CV489" s="1272" t="s">
        <v>1971</v>
      </c>
      <c r="CW489" s="1272" t="s">
        <v>1971</v>
      </c>
      <c r="CX489" s="1274" t="s">
        <v>1971</v>
      </c>
      <c r="CY489" s="1272" t="s">
        <v>1971</v>
      </c>
      <c r="CZ489" s="1272" t="s">
        <v>1971</v>
      </c>
      <c r="DA489" s="1272" t="s">
        <v>1971</v>
      </c>
      <c r="DB489" s="1274" t="s">
        <v>1971</v>
      </c>
      <c r="DC489" s="773"/>
      <c r="DD489" s="801"/>
      <c r="DE489" s="802"/>
    </row>
    <row r="490" spans="1:109" ht="15.75" customHeight="1">
      <c r="A490" s="760" t="s">
        <v>1003</v>
      </c>
      <c r="B490" s="761">
        <v>484</v>
      </c>
      <c r="C490" s="777" t="s">
        <v>1152</v>
      </c>
      <c r="D490" s="761"/>
      <c r="E490" s="761"/>
      <c r="F490" s="773" t="s">
        <v>3980</v>
      </c>
      <c r="G490" s="778" t="s">
        <v>1151</v>
      </c>
      <c r="H490" s="779"/>
      <c r="I490" s="780"/>
      <c r="J490" s="781"/>
      <c r="K490" s="781"/>
      <c r="L490" s="781"/>
      <c r="M490" s="781"/>
      <c r="N490" s="781"/>
      <c r="O490" s="781"/>
      <c r="P490" s="782">
        <v>1</v>
      </c>
      <c r="Q490" s="783">
        <f t="shared" si="7"/>
        <v>1</v>
      </c>
      <c r="R490" s="777" t="s">
        <v>988</v>
      </c>
      <c r="S490" s="761" t="s">
        <v>964</v>
      </c>
      <c r="T490" s="784" t="s">
        <v>977</v>
      </c>
      <c r="U490" s="761"/>
      <c r="V490" s="761" t="s">
        <v>2721</v>
      </c>
      <c r="W490" s="761"/>
      <c r="X490" s="1299">
        <v>0</v>
      </c>
      <c r="Y490" s="807" t="s">
        <v>966</v>
      </c>
      <c r="Z490" s="778"/>
      <c r="AA490" s="773"/>
      <c r="AB490" s="773"/>
      <c r="AC490" s="773"/>
      <c r="AD490" s="773"/>
      <c r="AE490" s="773"/>
      <c r="AF490" s="787"/>
      <c r="AG490" s="788"/>
      <c r="AH490" s="788"/>
      <c r="AI490" s="788"/>
      <c r="AJ490" s="788"/>
      <c r="AK490" s="788"/>
      <c r="AL490" s="788"/>
      <c r="AM490" s="788"/>
      <c r="AN490" s="788"/>
      <c r="AO490" s="788"/>
      <c r="AP490" s="788"/>
      <c r="AQ490" s="796">
        <v>0</v>
      </c>
      <c r="AR490" s="788">
        <v>0</v>
      </c>
      <c r="AS490" s="788">
        <v>0</v>
      </c>
      <c r="AT490" s="788">
        <v>0</v>
      </c>
      <c r="AU490" s="793">
        <v>0</v>
      </c>
      <c r="AV490" s="796"/>
      <c r="AW490" s="788"/>
      <c r="AX490" s="788"/>
      <c r="AY490" s="788"/>
      <c r="AZ490" s="788"/>
      <c r="BA490" s="788"/>
      <c r="BB490" s="788"/>
      <c r="BC490" s="788"/>
      <c r="BD490" s="788"/>
      <c r="BE490" s="788"/>
      <c r="BF490" s="788"/>
      <c r="BG490" s="788"/>
      <c r="BH490" s="788"/>
      <c r="BI490" s="788"/>
      <c r="BJ490" s="788"/>
      <c r="BK490" s="793"/>
      <c r="BL490" s="777" t="s">
        <v>961</v>
      </c>
      <c r="BM490" s="773" t="s">
        <v>961</v>
      </c>
      <c r="BN490" s="773" t="s">
        <v>961</v>
      </c>
      <c r="BO490" s="773" t="s">
        <v>961</v>
      </c>
      <c r="BP490" s="784" t="s">
        <v>961</v>
      </c>
      <c r="BQ490" s="796" t="s">
        <v>1971</v>
      </c>
      <c r="BR490" s="788" t="s">
        <v>1971</v>
      </c>
      <c r="BS490" s="788" t="s">
        <v>1971</v>
      </c>
      <c r="BT490" s="788" t="s">
        <v>1971</v>
      </c>
      <c r="BU490" s="793" t="s">
        <v>1971</v>
      </c>
      <c r="BV490" s="796" t="s">
        <v>1971</v>
      </c>
      <c r="BW490" s="788" t="s">
        <v>1971</v>
      </c>
      <c r="BX490" s="788" t="s">
        <v>1971</v>
      </c>
      <c r="BY490" s="788" t="s">
        <v>1971</v>
      </c>
      <c r="BZ490" s="788" t="s">
        <v>1971</v>
      </c>
      <c r="CA490" s="796" t="s">
        <v>1971</v>
      </c>
      <c r="CB490" s="788" t="s">
        <v>1971</v>
      </c>
      <c r="CC490" s="788" t="s">
        <v>1971</v>
      </c>
      <c r="CD490" s="788" t="s">
        <v>1971</v>
      </c>
      <c r="CE490" s="793" t="s">
        <v>1971</v>
      </c>
      <c r="CF490" s="788" t="s">
        <v>1971</v>
      </c>
      <c r="CG490" s="788" t="s">
        <v>1971</v>
      </c>
      <c r="CH490" s="788" t="s">
        <v>1971</v>
      </c>
      <c r="CI490" s="788" t="s">
        <v>1971</v>
      </c>
      <c r="CJ490" s="793" t="s">
        <v>1971</v>
      </c>
      <c r="CK490" s="796" t="s">
        <v>1971</v>
      </c>
      <c r="CL490" s="788" t="s">
        <v>1971</v>
      </c>
      <c r="CM490" s="788" t="s">
        <v>1971</v>
      </c>
      <c r="CN490" s="788" t="s">
        <v>1971</v>
      </c>
      <c r="CO490" s="793" t="s">
        <v>1971</v>
      </c>
      <c r="CP490" s="796" t="s">
        <v>1971</v>
      </c>
      <c r="CQ490" s="788" t="s">
        <v>1971</v>
      </c>
      <c r="CR490" s="788" t="s">
        <v>1971</v>
      </c>
      <c r="CS490" s="788" t="s">
        <v>1971</v>
      </c>
      <c r="CT490" s="793" t="s">
        <v>1971</v>
      </c>
      <c r="CU490" s="1273">
        <v>-0.02</v>
      </c>
      <c r="CV490" s="1272" t="s">
        <v>1971</v>
      </c>
      <c r="CW490" s="1272" t="s">
        <v>1971</v>
      </c>
      <c r="CX490" s="1274" t="s">
        <v>1971</v>
      </c>
      <c r="CY490" s="1272">
        <v>0.02</v>
      </c>
      <c r="CZ490" s="1272" t="s">
        <v>1971</v>
      </c>
      <c r="DA490" s="1272" t="s">
        <v>1971</v>
      </c>
      <c r="DB490" s="1274" t="s">
        <v>1971</v>
      </c>
      <c r="DC490" s="773"/>
      <c r="DD490" s="801"/>
      <c r="DE490" s="802"/>
    </row>
    <row r="491" spans="1:109" ht="15.75" customHeight="1">
      <c r="A491" s="760" t="s">
        <v>1008</v>
      </c>
      <c r="B491" s="761">
        <v>485</v>
      </c>
      <c r="C491" s="916" t="s">
        <v>3981</v>
      </c>
      <c r="D491" s="761" t="s">
        <v>3982</v>
      </c>
      <c r="E491" s="761" t="s">
        <v>1936</v>
      </c>
      <c r="F491" s="773" t="s">
        <v>3983</v>
      </c>
      <c r="G491" s="778" t="s">
        <v>148</v>
      </c>
      <c r="H491" s="779" t="s">
        <v>3984</v>
      </c>
      <c r="I491" s="780">
        <v>0.1</v>
      </c>
      <c r="J491" s="781">
        <v>0.9</v>
      </c>
      <c r="K491" s="781"/>
      <c r="L491" s="781"/>
      <c r="M491" s="781"/>
      <c r="N491" s="781"/>
      <c r="O491" s="781"/>
      <c r="P491" s="782"/>
      <c r="Q491" s="783">
        <f t="shared" si="7"/>
        <v>1</v>
      </c>
      <c r="R491" s="777" t="s">
        <v>984</v>
      </c>
      <c r="S491" s="761" t="s">
        <v>964</v>
      </c>
      <c r="T491" s="784" t="s">
        <v>965</v>
      </c>
      <c r="U491" s="761" t="s">
        <v>1955</v>
      </c>
      <c r="V491" s="761" t="s">
        <v>1039</v>
      </c>
      <c r="W491" s="761" t="s">
        <v>3985</v>
      </c>
      <c r="X491" s="817">
        <v>2</v>
      </c>
      <c r="Y491" s="807" t="s">
        <v>978</v>
      </c>
      <c r="Z491" s="778" t="s">
        <v>148</v>
      </c>
      <c r="AA491" s="773"/>
      <c r="AB491" s="773"/>
      <c r="AC491" s="773"/>
      <c r="AD491" s="773"/>
      <c r="AE491" s="773"/>
      <c r="AF491" s="787"/>
      <c r="AG491" s="788"/>
      <c r="AH491" s="788"/>
      <c r="AI491" s="788"/>
      <c r="AJ491" s="788"/>
      <c r="AK491" s="788"/>
      <c r="AL491" s="788"/>
      <c r="AM491" s="788"/>
      <c r="AN491" s="788"/>
      <c r="AO491" s="788"/>
      <c r="AP491" s="788"/>
      <c r="AQ491" s="1722"/>
      <c r="AR491" s="1721"/>
      <c r="AS491" s="1721"/>
      <c r="AT491" s="1721"/>
      <c r="AU491" s="1723"/>
      <c r="AV491" s="796"/>
      <c r="AW491" s="788"/>
      <c r="AX491" s="788"/>
      <c r="AY491" s="788"/>
      <c r="AZ491" s="788"/>
      <c r="BA491" s="788"/>
      <c r="BB491" s="788"/>
      <c r="BC491" s="788"/>
      <c r="BD491" s="788"/>
      <c r="BE491" s="788"/>
      <c r="BF491" s="788"/>
      <c r="BG491" s="788"/>
      <c r="BH491" s="788"/>
      <c r="BI491" s="788"/>
      <c r="BJ491" s="788"/>
      <c r="BK491" s="793"/>
      <c r="BL491" s="1351"/>
      <c r="BM491" s="1352"/>
      <c r="BN491" s="1352"/>
      <c r="BO491" s="1352"/>
      <c r="BP491" s="1414"/>
      <c r="BQ491" s="1394"/>
      <c r="BR491" s="1343"/>
      <c r="BS491" s="1343"/>
      <c r="BT491" s="1343"/>
      <c r="BU491" s="1344"/>
      <c r="BV491" s="1492"/>
      <c r="BW491" s="1697"/>
      <c r="BX491" s="1697"/>
      <c r="BY491" s="1697"/>
      <c r="BZ491" s="1697"/>
      <c r="CA491" s="1722"/>
      <c r="CB491" s="1721"/>
      <c r="CC491" s="1721"/>
      <c r="CD491" s="1721"/>
      <c r="CE491" s="1723"/>
      <c r="CF491" s="1343"/>
      <c r="CG491" s="1343"/>
      <c r="CH491" s="1343"/>
      <c r="CI491" s="1343"/>
      <c r="CJ491" s="1344"/>
      <c r="CK491" s="1394"/>
      <c r="CL491" s="1343"/>
      <c r="CM491" s="1343"/>
      <c r="CN491" s="1343"/>
      <c r="CO491" s="1344"/>
      <c r="CP491" s="1394"/>
      <c r="CQ491" s="1343"/>
      <c r="CR491" s="1343"/>
      <c r="CS491" s="1343"/>
      <c r="CT491" s="1344"/>
      <c r="CU491" s="1499"/>
      <c r="CV491" s="1490"/>
      <c r="CW491" s="1490"/>
      <c r="CX491" s="1695"/>
      <c r="CY491" s="1490"/>
      <c r="CZ491" s="1490"/>
      <c r="DA491" s="1490"/>
      <c r="DB491" s="1695"/>
      <c r="DC491" s="1352"/>
      <c r="DD491" s="1696"/>
      <c r="DE491" s="1701"/>
    </row>
    <row r="492" spans="1:109" ht="15.75" customHeight="1">
      <c r="A492" s="760" t="s">
        <v>1008</v>
      </c>
      <c r="B492" s="761">
        <v>486</v>
      </c>
      <c r="C492" s="777" t="s">
        <v>3986</v>
      </c>
      <c r="D492" s="761" t="s">
        <v>3982</v>
      </c>
      <c r="E492" s="761" t="s">
        <v>1920</v>
      </c>
      <c r="F492" s="773" t="s">
        <v>3987</v>
      </c>
      <c r="G492" s="778" t="s">
        <v>3988</v>
      </c>
      <c r="H492" s="779" t="s">
        <v>3989</v>
      </c>
      <c r="I492" s="780"/>
      <c r="J492" s="781">
        <v>1</v>
      </c>
      <c r="K492" s="781"/>
      <c r="L492" s="781"/>
      <c r="M492" s="781"/>
      <c r="N492" s="781"/>
      <c r="O492" s="781"/>
      <c r="P492" s="782"/>
      <c r="Q492" s="783">
        <f t="shared" si="7"/>
        <v>1</v>
      </c>
      <c r="R492" s="777" t="s">
        <v>988</v>
      </c>
      <c r="S492" s="761" t="s">
        <v>964</v>
      </c>
      <c r="T492" s="784" t="s">
        <v>965</v>
      </c>
      <c r="U492" s="761" t="s">
        <v>2178</v>
      </c>
      <c r="V492" s="761" t="s">
        <v>991</v>
      </c>
      <c r="W492" s="761" t="s">
        <v>3990</v>
      </c>
      <c r="X492" s="817">
        <v>1</v>
      </c>
      <c r="Y492" s="807" t="s">
        <v>978</v>
      </c>
      <c r="Z492" s="778" t="s">
        <v>2031</v>
      </c>
      <c r="AA492" s="773"/>
      <c r="AB492" s="773"/>
      <c r="AC492" s="773"/>
      <c r="AD492" s="773"/>
      <c r="AE492" s="773"/>
      <c r="AF492" s="787"/>
      <c r="AG492" s="788"/>
      <c r="AH492" s="788"/>
      <c r="AI492" s="788"/>
      <c r="AJ492" s="788"/>
      <c r="AK492" s="788"/>
      <c r="AL492" s="788"/>
      <c r="AM492" s="788"/>
      <c r="AN492" s="788"/>
      <c r="AO492" s="788"/>
      <c r="AP492" s="788"/>
      <c r="AQ492" s="918">
        <v>17.2</v>
      </c>
      <c r="AR492" s="919">
        <v>16</v>
      </c>
      <c r="AS492" s="919">
        <v>14.7</v>
      </c>
      <c r="AT492" s="919">
        <v>13.5</v>
      </c>
      <c r="AU492" s="920">
        <v>12.2</v>
      </c>
      <c r="AV492" s="796"/>
      <c r="AW492" s="788"/>
      <c r="AX492" s="788"/>
      <c r="AY492" s="788"/>
      <c r="AZ492" s="788"/>
      <c r="BA492" s="788"/>
      <c r="BB492" s="788"/>
      <c r="BC492" s="788"/>
      <c r="BD492" s="788"/>
      <c r="BE492" s="788"/>
      <c r="BF492" s="788"/>
      <c r="BG492" s="788"/>
      <c r="BH492" s="788"/>
      <c r="BI492" s="788"/>
      <c r="BJ492" s="788"/>
      <c r="BK492" s="793"/>
      <c r="BL492" s="777" t="s">
        <v>961</v>
      </c>
      <c r="BM492" s="773" t="s">
        <v>961</v>
      </c>
      <c r="BN492" s="773" t="s">
        <v>961</v>
      </c>
      <c r="BO492" s="773" t="s">
        <v>961</v>
      </c>
      <c r="BP492" s="784" t="s">
        <v>961</v>
      </c>
      <c r="BQ492" s="796" t="s">
        <v>1971</v>
      </c>
      <c r="BR492" s="788" t="s">
        <v>1971</v>
      </c>
      <c r="BS492" s="788" t="s">
        <v>1971</v>
      </c>
      <c r="BT492" s="788" t="s">
        <v>1971</v>
      </c>
      <c r="BU492" s="793" t="s">
        <v>1971</v>
      </c>
      <c r="BV492" s="918">
        <v>34.5</v>
      </c>
      <c r="BW492" s="919">
        <v>34.5</v>
      </c>
      <c r="BX492" s="919">
        <v>34.5</v>
      </c>
      <c r="BY492" s="919">
        <v>34.5</v>
      </c>
      <c r="BZ492" s="919">
        <v>34.5</v>
      </c>
      <c r="CA492" s="918" t="s">
        <v>1971</v>
      </c>
      <c r="CB492" s="919" t="s">
        <v>1971</v>
      </c>
      <c r="CC492" s="919" t="s">
        <v>1971</v>
      </c>
      <c r="CD492" s="919" t="s">
        <v>1971</v>
      </c>
      <c r="CE492" s="920" t="s">
        <v>1971</v>
      </c>
      <c r="CF492" s="788" t="s">
        <v>1971</v>
      </c>
      <c r="CG492" s="788" t="s">
        <v>1971</v>
      </c>
      <c r="CH492" s="788" t="s">
        <v>1971</v>
      </c>
      <c r="CI492" s="788" t="s">
        <v>1971</v>
      </c>
      <c r="CJ492" s="793" t="s">
        <v>1971</v>
      </c>
      <c r="CK492" s="796">
        <v>15.4</v>
      </c>
      <c r="CL492" s="788">
        <v>14.3</v>
      </c>
      <c r="CM492" s="788">
        <v>13.1</v>
      </c>
      <c r="CN492" s="788">
        <v>12</v>
      </c>
      <c r="CO492" s="793">
        <v>10.8</v>
      </c>
      <c r="CP492" s="796" t="s">
        <v>1971</v>
      </c>
      <c r="CQ492" s="788" t="s">
        <v>1971</v>
      </c>
      <c r="CR492" s="788" t="s">
        <v>1971</v>
      </c>
      <c r="CS492" s="788" t="s">
        <v>1971</v>
      </c>
      <c r="CT492" s="793" t="s">
        <v>1971</v>
      </c>
      <c r="CU492" s="1278">
        <v>-2.4910000000000001</v>
      </c>
      <c r="CV492" s="1272" t="s">
        <v>1971</v>
      </c>
      <c r="CW492" s="1272" t="s">
        <v>1971</v>
      </c>
      <c r="CX492" s="1274" t="s">
        <v>1971</v>
      </c>
      <c r="CY492" s="1272">
        <v>2.0760000000000001</v>
      </c>
      <c r="CZ492" s="1272" t="s">
        <v>1971</v>
      </c>
      <c r="DA492" s="1272" t="s">
        <v>1971</v>
      </c>
      <c r="DB492" s="1274" t="s">
        <v>1971</v>
      </c>
      <c r="DC492" s="773" t="s">
        <v>1971</v>
      </c>
      <c r="DD492" s="801">
        <v>1</v>
      </c>
      <c r="DE492" s="802" t="s">
        <v>1971</v>
      </c>
    </row>
    <row r="493" spans="1:109" ht="15.75" customHeight="1">
      <c r="A493" s="760" t="s">
        <v>1008</v>
      </c>
      <c r="B493" s="761">
        <v>487</v>
      </c>
      <c r="C493" s="777" t="s">
        <v>3991</v>
      </c>
      <c r="D493" s="761" t="s">
        <v>3982</v>
      </c>
      <c r="E493" s="761" t="s">
        <v>1936</v>
      </c>
      <c r="F493" s="773" t="s">
        <v>3992</v>
      </c>
      <c r="G493" s="778" t="s">
        <v>3993</v>
      </c>
      <c r="H493" s="779" t="s">
        <v>3994</v>
      </c>
      <c r="I493" s="780"/>
      <c r="J493" s="781">
        <v>1</v>
      </c>
      <c r="K493" s="781"/>
      <c r="L493" s="781"/>
      <c r="M493" s="781"/>
      <c r="N493" s="781"/>
      <c r="O493" s="781"/>
      <c r="P493" s="782"/>
      <c r="Q493" s="783">
        <f t="shared" si="7"/>
        <v>1</v>
      </c>
      <c r="R493" s="777" t="s">
        <v>988</v>
      </c>
      <c r="S493" s="761" t="s">
        <v>964</v>
      </c>
      <c r="T493" s="784" t="s">
        <v>965</v>
      </c>
      <c r="U493" s="761" t="s">
        <v>1955</v>
      </c>
      <c r="V493" s="761" t="s">
        <v>991</v>
      </c>
      <c r="W493" s="761" t="s">
        <v>3995</v>
      </c>
      <c r="X493" s="817">
        <v>0</v>
      </c>
      <c r="Y493" s="807" t="s">
        <v>966</v>
      </c>
      <c r="Z493" s="778"/>
      <c r="AA493" s="773"/>
      <c r="AB493" s="773"/>
      <c r="AC493" s="773"/>
      <c r="AD493" s="773"/>
      <c r="AE493" s="773"/>
      <c r="AF493" s="787"/>
      <c r="AG493" s="788"/>
      <c r="AH493" s="788"/>
      <c r="AI493" s="788"/>
      <c r="AJ493" s="788"/>
      <c r="AK493" s="788"/>
      <c r="AL493" s="788"/>
      <c r="AM493" s="788"/>
      <c r="AN493" s="788"/>
      <c r="AO493" s="788"/>
      <c r="AP493" s="788"/>
      <c r="AQ493" s="918">
        <v>0</v>
      </c>
      <c r="AR493" s="919">
        <v>500</v>
      </c>
      <c r="AS493" s="919">
        <v>800</v>
      </c>
      <c r="AT493" s="919">
        <v>750</v>
      </c>
      <c r="AU493" s="920">
        <v>750</v>
      </c>
      <c r="AV493" s="796"/>
      <c r="AW493" s="788"/>
      <c r="AX493" s="788"/>
      <c r="AY493" s="788"/>
      <c r="AZ493" s="788"/>
      <c r="BA493" s="788"/>
      <c r="BB493" s="788"/>
      <c r="BC493" s="788"/>
      <c r="BD493" s="788"/>
      <c r="BE493" s="788"/>
      <c r="BF493" s="788"/>
      <c r="BG493" s="788"/>
      <c r="BH493" s="788"/>
      <c r="BI493" s="788"/>
      <c r="BJ493" s="788"/>
      <c r="BK493" s="793"/>
      <c r="BL493" s="777" t="s">
        <v>961</v>
      </c>
      <c r="BM493" s="773" t="s">
        <v>961</v>
      </c>
      <c r="BN493" s="773" t="s">
        <v>961</v>
      </c>
      <c r="BO493" s="773" t="s">
        <v>961</v>
      </c>
      <c r="BP493" s="784" t="s">
        <v>961</v>
      </c>
      <c r="BQ493" s="796" t="s">
        <v>1971</v>
      </c>
      <c r="BR493" s="788" t="s">
        <v>1971</v>
      </c>
      <c r="BS493" s="788" t="s">
        <v>1971</v>
      </c>
      <c r="BT493" s="788" t="s">
        <v>1971</v>
      </c>
      <c r="BU493" s="793" t="s">
        <v>1971</v>
      </c>
      <c r="BV493" s="918">
        <v>0</v>
      </c>
      <c r="BW493" s="919">
        <v>0</v>
      </c>
      <c r="BX493" s="919">
        <v>0</v>
      </c>
      <c r="BY493" s="919">
        <v>0</v>
      </c>
      <c r="BZ493" s="919">
        <v>0</v>
      </c>
      <c r="CA493" s="918" t="s">
        <v>1971</v>
      </c>
      <c r="CB493" s="919" t="s">
        <v>1971</v>
      </c>
      <c r="CC493" s="919" t="s">
        <v>1971</v>
      </c>
      <c r="CD493" s="919" t="s">
        <v>1971</v>
      </c>
      <c r="CE493" s="920" t="s">
        <v>1971</v>
      </c>
      <c r="CF493" s="788" t="s">
        <v>1971</v>
      </c>
      <c r="CG493" s="788" t="s">
        <v>1971</v>
      </c>
      <c r="CH493" s="788" t="s">
        <v>1971</v>
      </c>
      <c r="CI493" s="788" t="s">
        <v>1971</v>
      </c>
      <c r="CJ493" s="793" t="s">
        <v>1971</v>
      </c>
      <c r="CK493" s="1982"/>
      <c r="CL493" s="1983"/>
      <c r="CM493" s="1983"/>
      <c r="CN493" s="1983"/>
      <c r="CO493" s="1984">
        <v>14100</v>
      </c>
      <c r="CP493" s="796" t="s">
        <v>1971</v>
      </c>
      <c r="CQ493" s="788" t="s">
        <v>1971</v>
      </c>
      <c r="CR493" s="788" t="s">
        <v>1971</v>
      </c>
      <c r="CS493" s="788" t="s">
        <v>1971</v>
      </c>
      <c r="CT493" s="793" t="s">
        <v>1971</v>
      </c>
      <c r="CU493" s="1278">
        <v>-1.1199999999999999E-3</v>
      </c>
      <c r="CV493" s="1272" t="s">
        <v>1971</v>
      </c>
      <c r="CW493" s="1272" t="s">
        <v>1971</v>
      </c>
      <c r="CX493" s="1274" t="s">
        <v>1971</v>
      </c>
      <c r="CY493" s="1272">
        <v>1.1199999999999999E-3</v>
      </c>
      <c r="CZ493" s="1272" t="s">
        <v>1971</v>
      </c>
      <c r="DA493" s="1272" t="s">
        <v>1971</v>
      </c>
      <c r="DB493" s="1274" t="s">
        <v>1971</v>
      </c>
      <c r="DC493" s="773" t="s">
        <v>973</v>
      </c>
      <c r="DD493" s="801">
        <v>1</v>
      </c>
      <c r="DE493" s="802" t="s">
        <v>3996</v>
      </c>
    </row>
    <row r="494" spans="1:109" ht="15.75" customHeight="1">
      <c r="A494" s="760" t="s">
        <v>1008</v>
      </c>
      <c r="B494" s="761">
        <v>488</v>
      </c>
      <c r="C494" s="777" t="s">
        <v>3997</v>
      </c>
      <c r="D494" s="761" t="s">
        <v>3982</v>
      </c>
      <c r="E494" s="761" t="s">
        <v>1936</v>
      </c>
      <c r="F494" s="773" t="s">
        <v>3998</v>
      </c>
      <c r="G494" s="778" t="s">
        <v>3999</v>
      </c>
      <c r="H494" s="779" t="s">
        <v>4000</v>
      </c>
      <c r="I494" s="780"/>
      <c r="J494" s="781">
        <v>1</v>
      </c>
      <c r="K494" s="781"/>
      <c r="L494" s="781"/>
      <c r="M494" s="781"/>
      <c r="N494" s="781"/>
      <c r="O494" s="781"/>
      <c r="P494" s="782"/>
      <c r="Q494" s="783">
        <f t="shared" si="7"/>
        <v>1</v>
      </c>
      <c r="R494" s="777" t="s">
        <v>988</v>
      </c>
      <c r="S494" s="761" t="s">
        <v>964</v>
      </c>
      <c r="T494" s="784" t="s">
        <v>965</v>
      </c>
      <c r="U494" s="761" t="s">
        <v>2423</v>
      </c>
      <c r="V494" s="761" t="s">
        <v>293</v>
      </c>
      <c r="W494" s="761" t="s">
        <v>4001</v>
      </c>
      <c r="X494" s="817">
        <v>1</v>
      </c>
      <c r="Y494" s="809" t="s">
        <v>966</v>
      </c>
      <c r="Z494" s="778" t="s">
        <v>1971</v>
      </c>
      <c r="AA494" s="773"/>
      <c r="AB494" s="773"/>
      <c r="AC494" s="773"/>
      <c r="AD494" s="773"/>
      <c r="AE494" s="773"/>
      <c r="AF494" s="787"/>
      <c r="AG494" s="788"/>
      <c r="AH494" s="788"/>
      <c r="AI494" s="788"/>
      <c r="AJ494" s="788"/>
      <c r="AK494" s="788"/>
      <c r="AL494" s="788"/>
      <c r="AM494" s="788"/>
      <c r="AN494" s="788"/>
      <c r="AO494" s="788"/>
      <c r="AP494" s="788"/>
      <c r="AQ494" s="796">
        <v>2</v>
      </c>
      <c r="AR494" s="788">
        <v>4</v>
      </c>
      <c r="AS494" s="788">
        <v>6</v>
      </c>
      <c r="AT494" s="788">
        <v>8</v>
      </c>
      <c r="AU494" s="793">
        <v>10</v>
      </c>
      <c r="AV494" s="796"/>
      <c r="AW494" s="788"/>
      <c r="AX494" s="788"/>
      <c r="AY494" s="788"/>
      <c r="AZ494" s="788"/>
      <c r="BA494" s="788"/>
      <c r="BB494" s="788"/>
      <c r="BC494" s="788"/>
      <c r="BD494" s="788"/>
      <c r="BE494" s="788"/>
      <c r="BF494" s="788"/>
      <c r="BG494" s="788"/>
      <c r="BH494" s="788"/>
      <c r="BI494" s="788"/>
      <c r="BJ494" s="788"/>
      <c r="BK494" s="793"/>
      <c r="BL494" s="777" t="s">
        <v>961</v>
      </c>
      <c r="BM494" s="773" t="s">
        <v>961</v>
      </c>
      <c r="BN494" s="773" t="s">
        <v>961</v>
      </c>
      <c r="BO494" s="773" t="s">
        <v>961</v>
      </c>
      <c r="BP494" s="784" t="s">
        <v>961</v>
      </c>
      <c r="BQ494" s="796" t="s">
        <v>1971</v>
      </c>
      <c r="BR494" s="788" t="s">
        <v>1971</v>
      </c>
      <c r="BS494" s="788" t="s">
        <v>1971</v>
      </c>
      <c r="BT494" s="788" t="s">
        <v>1971</v>
      </c>
      <c r="BU494" s="793" t="s">
        <v>1971</v>
      </c>
      <c r="BV494" s="918" t="s">
        <v>1971</v>
      </c>
      <c r="BW494" s="919" t="s">
        <v>1971</v>
      </c>
      <c r="BX494" s="919" t="s">
        <v>1971</v>
      </c>
      <c r="BY494" s="919" t="s">
        <v>1971</v>
      </c>
      <c r="BZ494" s="919" t="s">
        <v>1971</v>
      </c>
      <c r="CA494" s="918" t="s">
        <v>1971</v>
      </c>
      <c r="CB494" s="919" t="s">
        <v>1971</v>
      </c>
      <c r="CC494" s="919" t="s">
        <v>1971</v>
      </c>
      <c r="CD494" s="919" t="s">
        <v>1971</v>
      </c>
      <c r="CE494" s="920" t="s">
        <v>1971</v>
      </c>
      <c r="CF494" s="788" t="s">
        <v>1971</v>
      </c>
      <c r="CG494" s="788" t="s">
        <v>1971</v>
      </c>
      <c r="CH494" s="788" t="s">
        <v>1971</v>
      </c>
      <c r="CI494" s="788" t="s">
        <v>1971</v>
      </c>
      <c r="CJ494" s="793" t="s">
        <v>1971</v>
      </c>
      <c r="CK494" s="796" t="s">
        <v>1971</v>
      </c>
      <c r="CL494" s="788" t="s">
        <v>1971</v>
      </c>
      <c r="CM494" s="788" t="s">
        <v>1971</v>
      </c>
      <c r="CN494" s="788" t="s">
        <v>1971</v>
      </c>
      <c r="CO494" s="793" t="s">
        <v>1971</v>
      </c>
      <c r="CP494" s="796" t="s">
        <v>1971</v>
      </c>
      <c r="CQ494" s="788" t="s">
        <v>1971</v>
      </c>
      <c r="CR494" s="788" t="s">
        <v>1971</v>
      </c>
      <c r="CS494" s="788" t="s">
        <v>1971</v>
      </c>
      <c r="CT494" s="793" t="s">
        <v>1971</v>
      </c>
      <c r="CU494" s="1278">
        <v>-7.2999999999999995E-2</v>
      </c>
      <c r="CV494" s="1272" t="s">
        <v>1971</v>
      </c>
      <c r="CW494" s="1272" t="s">
        <v>1971</v>
      </c>
      <c r="CX494" s="1274" t="s">
        <v>1971</v>
      </c>
      <c r="CY494" s="1272">
        <v>7.2999999999999995E-2</v>
      </c>
      <c r="CZ494" s="1272" t="s">
        <v>1971</v>
      </c>
      <c r="DA494" s="1272" t="s">
        <v>1971</v>
      </c>
      <c r="DB494" s="1274" t="s">
        <v>1971</v>
      </c>
      <c r="DC494" s="773" t="s">
        <v>1971</v>
      </c>
      <c r="DD494" s="801">
        <v>1</v>
      </c>
      <c r="DE494" s="802" t="s">
        <v>1971</v>
      </c>
    </row>
    <row r="495" spans="1:109" ht="15.75" customHeight="1">
      <c r="A495" s="760" t="s">
        <v>1008</v>
      </c>
      <c r="B495" s="761">
        <v>489</v>
      </c>
      <c r="C495" s="777" t="s">
        <v>4002</v>
      </c>
      <c r="D495" s="761" t="s">
        <v>3982</v>
      </c>
      <c r="E495" s="761" t="s">
        <v>1936</v>
      </c>
      <c r="F495" s="773" t="s">
        <v>4003</v>
      </c>
      <c r="G495" s="778" t="s">
        <v>4004</v>
      </c>
      <c r="H495" s="779" t="s">
        <v>4005</v>
      </c>
      <c r="I495" s="780"/>
      <c r="J495" s="781">
        <v>1</v>
      </c>
      <c r="K495" s="781"/>
      <c r="L495" s="781"/>
      <c r="M495" s="781"/>
      <c r="N495" s="781"/>
      <c r="O495" s="781"/>
      <c r="P495" s="782"/>
      <c r="Q495" s="783">
        <f t="shared" si="7"/>
        <v>1</v>
      </c>
      <c r="R495" s="777" t="s">
        <v>975</v>
      </c>
      <c r="S495" s="761" t="s">
        <v>964</v>
      </c>
      <c r="T495" s="784" t="s">
        <v>965</v>
      </c>
      <c r="U495" s="761" t="s">
        <v>2178</v>
      </c>
      <c r="V495" s="761" t="s">
        <v>991</v>
      </c>
      <c r="W495" s="761" t="s">
        <v>4006</v>
      </c>
      <c r="X495" s="817">
        <v>2</v>
      </c>
      <c r="Y495" s="809" t="s">
        <v>966</v>
      </c>
      <c r="Z495" s="778" t="s">
        <v>1971</v>
      </c>
      <c r="AA495" s="773"/>
      <c r="AB495" s="773"/>
      <c r="AC495" s="773"/>
      <c r="AD495" s="773"/>
      <c r="AE495" s="773"/>
      <c r="AF495" s="787"/>
      <c r="AG495" s="788"/>
      <c r="AH495" s="788"/>
      <c r="AI495" s="788"/>
      <c r="AJ495" s="788"/>
      <c r="AK495" s="788"/>
      <c r="AL495" s="788"/>
      <c r="AM495" s="788"/>
      <c r="AN495" s="788"/>
      <c r="AO495" s="788"/>
      <c r="AP495" s="788"/>
      <c r="AQ495" s="796">
        <v>0</v>
      </c>
      <c r="AR495" s="788">
        <v>0</v>
      </c>
      <c r="AS495" s="788">
        <v>0</v>
      </c>
      <c r="AT495" s="788">
        <v>0</v>
      </c>
      <c r="AU495" s="793">
        <v>0</v>
      </c>
      <c r="AV495" s="796"/>
      <c r="AW495" s="788"/>
      <c r="AX495" s="788"/>
      <c r="AY495" s="788"/>
      <c r="AZ495" s="788"/>
      <c r="BA495" s="788"/>
      <c r="BB495" s="788"/>
      <c r="BC495" s="788"/>
      <c r="BD495" s="788"/>
      <c r="BE495" s="788"/>
      <c r="BF495" s="788"/>
      <c r="BG495" s="788"/>
      <c r="BH495" s="788"/>
      <c r="BI495" s="788"/>
      <c r="BJ495" s="788"/>
      <c r="BK495" s="793"/>
      <c r="BL495" s="777" t="s">
        <v>961</v>
      </c>
      <c r="BM495" s="773" t="s">
        <v>961</v>
      </c>
      <c r="BN495" s="773" t="s">
        <v>961</v>
      </c>
      <c r="BO495" s="773" t="s">
        <v>961</v>
      </c>
      <c r="BP495" s="784" t="s">
        <v>961</v>
      </c>
      <c r="BQ495" s="796" t="s">
        <v>1971</v>
      </c>
      <c r="BR495" s="788" t="s">
        <v>1971</v>
      </c>
      <c r="BS495" s="788" t="s">
        <v>1971</v>
      </c>
      <c r="BT495" s="788" t="s">
        <v>1971</v>
      </c>
      <c r="BU495" s="793" t="s">
        <v>1971</v>
      </c>
      <c r="BV495" s="918" t="s">
        <v>1971</v>
      </c>
      <c r="BW495" s="919" t="s">
        <v>1971</v>
      </c>
      <c r="BX495" s="919" t="s">
        <v>1971</v>
      </c>
      <c r="BY495" s="919" t="s">
        <v>1971</v>
      </c>
      <c r="BZ495" s="919" t="s">
        <v>1971</v>
      </c>
      <c r="CA495" s="918" t="s">
        <v>1971</v>
      </c>
      <c r="CB495" s="919" t="s">
        <v>1971</v>
      </c>
      <c r="CC495" s="919" t="s">
        <v>1971</v>
      </c>
      <c r="CD495" s="919" t="s">
        <v>1971</v>
      </c>
      <c r="CE495" s="920" t="s">
        <v>1971</v>
      </c>
      <c r="CF495" s="788" t="s">
        <v>1971</v>
      </c>
      <c r="CG495" s="788" t="s">
        <v>1971</v>
      </c>
      <c r="CH495" s="788" t="s">
        <v>1971</v>
      </c>
      <c r="CI495" s="788" t="s">
        <v>1971</v>
      </c>
      <c r="CJ495" s="793" t="s">
        <v>1971</v>
      </c>
      <c r="CK495" s="796">
        <v>0</v>
      </c>
      <c r="CL495" s="788">
        <v>0</v>
      </c>
      <c r="CM495" s="788">
        <v>0</v>
      </c>
      <c r="CN495" s="788">
        <v>35.25</v>
      </c>
      <c r="CO495" s="793">
        <v>58.99</v>
      </c>
      <c r="CP495" s="796" t="s">
        <v>1971</v>
      </c>
      <c r="CQ495" s="788" t="s">
        <v>1971</v>
      </c>
      <c r="CR495" s="788" t="s">
        <v>1971</v>
      </c>
      <c r="CS495" s="788" t="s">
        <v>1971</v>
      </c>
      <c r="CT495" s="793" t="s">
        <v>1971</v>
      </c>
      <c r="CU495" s="1278" t="s">
        <v>1971</v>
      </c>
      <c r="CV495" s="1272" t="s">
        <v>1971</v>
      </c>
      <c r="CW495" s="1272" t="s">
        <v>1971</v>
      </c>
      <c r="CX495" s="1274" t="s">
        <v>1971</v>
      </c>
      <c r="CY495" s="1272">
        <v>0.54800000000000004</v>
      </c>
      <c r="CZ495" s="1272" t="s">
        <v>1971</v>
      </c>
      <c r="DA495" s="1272" t="s">
        <v>1971</v>
      </c>
      <c r="DB495" s="1274" t="s">
        <v>1971</v>
      </c>
      <c r="DC495" s="773" t="s">
        <v>1971</v>
      </c>
      <c r="DD495" s="801">
        <v>1</v>
      </c>
      <c r="DE495" s="802"/>
    </row>
    <row r="496" spans="1:109" ht="15.75" customHeight="1">
      <c r="A496" s="760" t="s">
        <v>1008</v>
      </c>
      <c r="B496" s="761">
        <v>490</v>
      </c>
      <c r="C496" s="916" t="s">
        <v>4007</v>
      </c>
      <c r="D496" s="761" t="s">
        <v>4008</v>
      </c>
      <c r="E496" s="761" t="s">
        <v>1920</v>
      </c>
      <c r="F496" s="773" t="s">
        <v>4009</v>
      </c>
      <c r="G496" s="778" t="s">
        <v>629</v>
      </c>
      <c r="H496" s="779" t="s">
        <v>3984</v>
      </c>
      <c r="I496" s="780"/>
      <c r="J496" s="781">
        <v>1</v>
      </c>
      <c r="K496" s="781"/>
      <c r="L496" s="781"/>
      <c r="M496" s="781"/>
      <c r="N496" s="781"/>
      <c r="O496" s="781"/>
      <c r="P496" s="782"/>
      <c r="Q496" s="783">
        <f t="shared" si="7"/>
        <v>1</v>
      </c>
      <c r="R496" s="777" t="s">
        <v>988</v>
      </c>
      <c r="S496" s="761" t="s">
        <v>964</v>
      </c>
      <c r="T496" s="784" t="s">
        <v>965</v>
      </c>
      <c r="U496" s="761" t="s">
        <v>629</v>
      </c>
      <c r="V496" s="761" t="s">
        <v>293</v>
      </c>
      <c r="W496" s="761" t="s">
        <v>4010</v>
      </c>
      <c r="X496" s="817">
        <v>1</v>
      </c>
      <c r="Y496" s="809" t="s">
        <v>978</v>
      </c>
      <c r="Z496" s="778" t="s">
        <v>629</v>
      </c>
      <c r="AA496" s="773"/>
      <c r="AB496" s="773"/>
      <c r="AC496" s="773"/>
      <c r="AD496" s="773"/>
      <c r="AE496" s="773"/>
      <c r="AF496" s="787"/>
      <c r="AG496" s="788"/>
      <c r="AH496" s="788"/>
      <c r="AI496" s="788"/>
      <c r="AJ496" s="788"/>
      <c r="AK496" s="788"/>
      <c r="AL496" s="788"/>
      <c r="AM496" s="788"/>
      <c r="AN496" s="788"/>
      <c r="AO496" s="788"/>
      <c r="AP496" s="788"/>
      <c r="AQ496" s="1395"/>
      <c r="AR496" s="1348"/>
      <c r="AS496" s="1348"/>
      <c r="AT496" s="1348"/>
      <c r="AU496" s="1349"/>
      <c r="AV496" s="796"/>
      <c r="AW496" s="788"/>
      <c r="AX496" s="788"/>
      <c r="AY496" s="788"/>
      <c r="AZ496" s="788"/>
      <c r="BA496" s="788"/>
      <c r="BB496" s="788"/>
      <c r="BC496" s="788"/>
      <c r="BD496" s="788"/>
      <c r="BE496" s="788"/>
      <c r="BF496" s="788"/>
      <c r="BG496" s="788"/>
      <c r="BH496" s="788"/>
      <c r="BI496" s="788"/>
      <c r="BJ496" s="788"/>
      <c r="BK496" s="793"/>
      <c r="BL496" s="1351"/>
      <c r="BM496" s="1352"/>
      <c r="BN496" s="1352"/>
      <c r="BO496" s="1352"/>
      <c r="BP496" s="1414"/>
      <c r="BQ496" s="1394"/>
      <c r="BR496" s="1343"/>
      <c r="BS496" s="1343"/>
      <c r="BT496" s="1343"/>
      <c r="BU496" s="1344"/>
      <c r="BV496" s="1395"/>
      <c r="BW496" s="1348"/>
      <c r="BX496" s="1348"/>
      <c r="BY496" s="1348"/>
      <c r="BZ496" s="1348"/>
      <c r="CA496" s="1394"/>
      <c r="CB496" s="1343"/>
      <c r="CC496" s="1343"/>
      <c r="CD496" s="1343"/>
      <c r="CE496" s="1344"/>
      <c r="CF496" s="1343"/>
      <c r="CG496" s="1343"/>
      <c r="CH496" s="1343"/>
      <c r="CI496" s="1343"/>
      <c r="CJ496" s="1344"/>
      <c r="CK496" s="1394"/>
      <c r="CL496" s="1343"/>
      <c r="CM496" s="1343"/>
      <c r="CN496" s="1343"/>
      <c r="CO496" s="1344"/>
      <c r="CP496" s="1394"/>
      <c r="CQ496" s="1343"/>
      <c r="CR496" s="1343"/>
      <c r="CS496" s="1343"/>
      <c r="CT496" s="1344"/>
      <c r="CU496" s="1499"/>
      <c r="CV496" s="1490"/>
      <c r="CW496" s="1490"/>
      <c r="CX496" s="1695"/>
      <c r="CY496" s="1490"/>
      <c r="CZ496" s="1490"/>
      <c r="DA496" s="1490"/>
      <c r="DB496" s="1695"/>
      <c r="DC496" s="1352"/>
      <c r="DD496" s="1696"/>
      <c r="DE496" s="1701"/>
    </row>
    <row r="497" spans="1:109" ht="15.75" customHeight="1">
      <c r="A497" s="760" t="s">
        <v>1008</v>
      </c>
      <c r="B497" s="761">
        <v>491</v>
      </c>
      <c r="C497" s="777" t="s">
        <v>4011</v>
      </c>
      <c r="D497" s="761" t="s">
        <v>4008</v>
      </c>
      <c r="E497" s="761" t="s">
        <v>1920</v>
      </c>
      <c r="F497" s="773" t="s">
        <v>4012</v>
      </c>
      <c r="G497" s="778" t="s">
        <v>178</v>
      </c>
      <c r="H497" s="779" t="s">
        <v>3984</v>
      </c>
      <c r="I497" s="780"/>
      <c r="J497" s="781">
        <v>1</v>
      </c>
      <c r="K497" s="781"/>
      <c r="L497" s="781"/>
      <c r="M497" s="781"/>
      <c r="N497" s="781"/>
      <c r="O497" s="781"/>
      <c r="P497" s="782"/>
      <c r="Q497" s="783">
        <f t="shared" si="7"/>
        <v>1</v>
      </c>
      <c r="R497" s="777" t="s">
        <v>988</v>
      </c>
      <c r="S497" s="761" t="s">
        <v>964</v>
      </c>
      <c r="T497" s="784" t="s">
        <v>965</v>
      </c>
      <c r="U497" s="761" t="s">
        <v>2103</v>
      </c>
      <c r="V497" s="761" t="s">
        <v>991</v>
      </c>
      <c r="W497" s="761" t="s">
        <v>4013</v>
      </c>
      <c r="X497" s="1263">
        <v>1</v>
      </c>
      <c r="Y497" s="809" t="s">
        <v>978</v>
      </c>
      <c r="Z497" s="778" t="s">
        <v>178</v>
      </c>
      <c r="AA497" s="773"/>
      <c r="AB497" s="773"/>
      <c r="AC497" s="773"/>
      <c r="AD497" s="773"/>
      <c r="AE497" s="773"/>
      <c r="AF497" s="787"/>
      <c r="AG497" s="789"/>
      <c r="AH497" s="789"/>
      <c r="AI497" s="789"/>
      <c r="AJ497" s="789"/>
      <c r="AK497" s="789"/>
      <c r="AL497" s="789"/>
      <c r="AM497" s="789"/>
      <c r="AN497" s="789"/>
      <c r="AO497" s="789"/>
      <c r="AP497" s="789"/>
      <c r="AQ497" s="1688"/>
      <c r="AR497" s="1689"/>
      <c r="AS497" s="1689"/>
      <c r="AT497" s="1689"/>
      <c r="AU497" s="1690"/>
      <c r="AV497" s="790"/>
      <c r="AW497" s="789"/>
      <c r="AX497" s="789"/>
      <c r="AY497" s="789"/>
      <c r="AZ497" s="789"/>
      <c r="BA497" s="789"/>
      <c r="BB497" s="789"/>
      <c r="BC497" s="789"/>
      <c r="BD497" s="789"/>
      <c r="BE497" s="789"/>
      <c r="BF497" s="789"/>
      <c r="BG497" s="789"/>
      <c r="BH497" s="789"/>
      <c r="BI497" s="789"/>
      <c r="BJ497" s="789"/>
      <c r="BK497" s="791"/>
      <c r="BL497" s="1351"/>
      <c r="BM497" s="1352"/>
      <c r="BN497" s="1352"/>
      <c r="BO497" s="1352"/>
      <c r="BP497" s="1414"/>
      <c r="BQ497" s="1688"/>
      <c r="BR497" s="1689"/>
      <c r="BS497" s="1689"/>
      <c r="BT497" s="1689"/>
      <c r="BU497" s="1690"/>
      <c r="BV497" s="1688"/>
      <c r="BW497" s="1689"/>
      <c r="BX497" s="1689"/>
      <c r="BY497" s="1689"/>
      <c r="BZ497" s="1689"/>
      <c r="CA497" s="1688"/>
      <c r="CB497" s="1689"/>
      <c r="CC497" s="1689"/>
      <c r="CD497" s="1689"/>
      <c r="CE497" s="1690"/>
      <c r="CF497" s="1689"/>
      <c r="CG497" s="1689"/>
      <c r="CH497" s="1689"/>
      <c r="CI497" s="1689"/>
      <c r="CJ497" s="1690"/>
      <c r="CK497" s="1688"/>
      <c r="CL497" s="1689"/>
      <c r="CM497" s="1689"/>
      <c r="CN497" s="1689"/>
      <c r="CO497" s="1690"/>
      <c r="CP497" s="1688"/>
      <c r="CQ497" s="1689"/>
      <c r="CR497" s="1689"/>
      <c r="CS497" s="1689"/>
      <c r="CT497" s="1690"/>
      <c r="CU497" s="1499"/>
      <c r="CV497" s="1490"/>
      <c r="CW497" s="1490"/>
      <c r="CX497" s="1695"/>
      <c r="CY497" s="1490"/>
      <c r="CZ497" s="1490"/>
      <c r="DA497" s="1490"/>
      <c r="DB497" s="1695"/>
      <c r="DC497" s="1352"/>
      <c r="DD497" s="1696"/>
      <c r="DE497" s="1701"/>
    </row>
    <row r="498" spans="1:109" ht="15.75" customHeight="1">
      <c r="A498" s="760" t="s">
        <v>1008</v>
      </c>
      <c r="B498" s="761">
        <v>492</v>
      </c>
      <c r="C498" s="916" t="s">
        <v>4014</v>
      </c>
      <c r="D498" s="761" t="s">
        <v>4008</v>
      </c>
      <c r="E498" s="761" t="s">
        <v>1920</v>
      </c>
      <c r="F498" s="773" t="s">
        <v>4015</v>
      </c>
      <c r="G498" s="778" t="s">
        <v>154</v>
      </c>
      <c r="H498" s="779" t="s">
        <v>3984</v>
      </c>
      <c r="I498" s="780"/>
      <c r="J498" s="781">
        <v>1</v>
      </c>
      <c r="K498" s="781"/>
      <c r="L498" s="781"/>
      <c r="M498" s="781"/>
      <c r="N498" s="781"/>
      <c r="O498" s="781"/>
      <c r="P498" s="782"/>
      <c r="Q498" s="783">
        <f t="shared" si="7"/>
        <v>1</v>
      </c>
      <c r="R498" s="777" t="s">
        <v>988</v>
      </c>
      <c r="S498" s="761" t="s">
        <v>964</v>
      </c>
      <c r="T498" s="784" t="s">
        <v>965</v>
      </c>
      <c r="U498" s="761" t="s">
        <v>1923</v>
      </c>
      <c r="V498" s="761" t="s">
        <v>987</v>
      </c>
      <c r="W498" s="761" t="s">
        <v>4016</v>
      </c>
      <c r="X498" s="1263">
        <v>0</v>
      </c>
      <c r="Y498" s="809" t="s">
        <v>978</v>
      </c>
      <c r="Z498" s="778" t="s">
        <v>154</v>
      </c>
      <c r="AA498" s="773"/>
      <c r="AB498" s="773"/>
      <c r="AC498" s="773"/>
      <c r="AD498" s="773"/>
      <c r="AE498" s="773"/>
      <c r="AF498" s="787"/>
      <c r="AG498" s="788"/>
      <c r="AH498" s="833"/>
      <c r="AI498" s="833"/>
      <c r="AJ498" s="833"/>
      <c r="AK498" s="833"/>
      <c r="AL498" s="833"/>
      <c r="AM498" s="833"/>
      <c r="AN498" s="833"/>
      <c r="AO498" s="833"/>
      <c r="AP498" s="833"/>
      <c r="AQ498" s="1345"/>
      <c r="AR498" s="1346"/>
      <c r="AS498" s="1346"/>
      <c r="AT498" s="1346"/>
      <c r="AU498" s="1347"/>
      <c r="AV498" s="834"/>
      <c r="AW498" s="833"/>
      <c r="AX498" s="833"/>
      <c r="AY498" s="833"/>
      <c r="AZ498" s="833"/>
      <c r="BA498" s="833"/>
      <c r="BB498" s="833"/>
      <c r="BC498" s="833"/>
      <c r="BD498" s="833"/>
      <c r="BE498" s="833"/>
      <c r="BF498" s="833"/>
      <c r="BG498" s="833"/>
      <c r="BH498" s="833"/>
      <c r="BI498" s="833"/>
      <c r="BJ498" s="833"/>
      <c r="BK498" s="835"/>
      <c r="BL498" s="1351"/>
      <c r="BM498" s="1352"/>
      <c r="BN498" s="1352"/>
      <c r="BO498" s="1352"/>
      <c r="BP498" s="1414"/>
      <c r="BQ498" s="1394"/>
      <c r="BR498" s="1343"/>
      <c r="BS498" s="1343"/>
      <c r="BT498" s="1343"/>
      <c r="BU498" s="1344"/>
      <c r="BV498" s="1345"/>
      <c r="BW498" s="1346"/>
      <c r="BX498" s="1346"/>
      <c r="BY498" s="1346"/>
      <c r="BZ498" s="1346"/>
      <c r="CA498" s="1394"/>
      <c r="CB498" s="1343"/>
      <c r="CC498" s="1343"/>
      <c r="CD498" s="1343"/>
      <c r="CE498" s="1344"/>
      <c r="CF498" s="1343"/>
      <c r="CG498" s="1343"/>
      <c r="CH498" s="1343"/>
      <c r="CI498" s="1343"/>
      <c r="CJ498" s="1343"/>
      <c r="CK498" s="1345"/>
      <c r="CL498" s="1346"/>
      <c r="CM498" s="1346"/>
      <c r="CN498" s="1346"/>
      <c r="CO498" s="1347"/>
      <c r="CP498" s="1394"/>
      <c r="CQ498" s="1343"/>
      <c r="CR498" s="1343"/>
      <c r="CS498" s="1343"/>
      <c r="CT498" s="1344"/>
      <c r="CU498" s="1499"/>
      <c r="CV498" s="1490"/>
      <c r="CW498" s="1490"/>
      <c r="CX498" s="1695"/>
      <c r="CY498" s="1490"/>
      <c r="CZ498" s="1490"/>
      <c r="DA498" s="1490"/>
      <c r="DB498" s="1695"/>
      <c r="DC498" s="1352"/>
      <c r="DD498" s="1696"/>
      <c r="DE498" s="1701"/>
    </row>
    <row r="499" spans="1:109" ht="15.75" customHeight="1">
      <c r="A499" s="760" t="s">
        <v>1008</v>
      </c>
      <c r="B499" s="761">
        <v>493</v>
      </c>
      <c r="C499" s="777" t="s">
        <v>4017</v>
      </c>
      <c r="D499" s="761" t="s">
        <v>4008</v>
      </c>
      <c r="E499" s="761" t="s">
        <v>1936</v>
      </c>
      <c r="F499" s="773" t="s">
        <v>4018</v>
      </c>
      <c r="G499" s="778" t="s">
        <v>184</v>
      </c>
      <c r="H499" s="779" t="s">
        <v>3984</v>
      </c>
      <c r="I499" s="780">
        <v>0.05</v>
      </c>
      <c r="J499" s="781">
        <v>0.95</v>
      </c>
      <c r="K499" s="781"/>
      <c r="L499" s="781"/>
      <c r="M499" s="781"/>
      <c r="N499" s="781"/>
      <c r="O499" s="781"/>
      <c r="P499" s="782"/>
      <c r="Q499" s="783">
        <f t="shared" si="7"/>
        <v>1</v>
      </c>
      <c r="R499" s="777" t="s">
        <v>984</v>
      </c>
      <c r="S499" s="761" t="s">
        <v>964</v>
      </c>
      <c r="T499" s="784" t="s">
        <v>965</v>
      </c>
      <c r="U499" s="761" t="s">
        <v>1944</v>
      </c>
      <c r="V499" s="761" t="s">
        <v>293</v>
      </c>
      <c r="W499" s="761" t="s">
        <v>4019</v>
      </c>
      <c r="X499" s="817">
        <v>2</v>
      </c>
      <c r="Y499" s="809" t="s">
        <v>978</v>
      </c>
      <c r="Z499" s="778" t="s">
        <v>184</v>
      </c>
      <c r="AA499" s="773"/>
      <c r="AB499" s="773"/>
      <c r="AC499" s="773"/>
      <c r="AD499" s="773"/>
      <c r="AE499" s="773"/>
      <c r="AF499" s="787"/>
      <c r="AG499" s="788"/>
      <c r="AH499" s="788"/>
      <c r="AI499" s="788"/>
      <c r="AJ499" s="788"/>
      <c r="AK499" s="788"/>
      <c r="AL499" s="788"/>
      <c r="AM499" s="788"/>
      <c r="AN499" s="788"/>
      <c r="AO499" s="788"/>
      <c r="AP499" s="788"/>
      <c r="AQ499" s="1395"/>
      <c r="AR499" s="1348"/>
      <c r="AS499" s="1348"/>
      <c r="AT499" s="1348"/>
      <c r="AU499" s="1349"/>
      <c r="AV499" s="796"/>
      <c r="AW499" s="788"/>
      <c r="AX499" s="788"/>
      <c r="AY499" s="788"/>
      <c r="AZ499" s="788"/>
      <c r="BA499" s="788"/>
      <c r="BB499" s="788"/>
      <c r="BC499" s="788"/>
      <c r="BD499" s="788"/>
      <c r="BE499" s="788"/>
      <c r="BF499" s="788"/>
      <c r="BG499" s="788"/>
      <c r="BH499" s="788"/>
      <c r="BI499" s="788"/>
      <c r="BJ499" s="788"/>
      <c r="BK499" s="793"/>
      <c r="BL499" s="1351"/>
      <c r="BM499" s="1352"/>
      <c r="BN499" s="1352"/>
      <c r="BO499" s="1352"/>
      <c r="BP499" s="1414"/>
      <c r="BQ499" s="1394"/>
      <c r="BR499" s="1343"/>
      <c r="BS499" s="1343"/>
      <c r="BT499" s="1343"/>
      <c r="BU499" s="1344"/>
      <c r="BV499" s="1395"/>
      <c r="BW499" s="1348"/>
      <c r="BX499" s="1348"/>
      <c r="BY499" s="1348"/>
      <c r="BZ499" s="1348"/>
      <c r="CA499" s="1394"/>
      <c r="CB499" s="1343"/>
      <c r="CC499" s="1343"/>
      <c r="CD499" s="1343"/>
      <c r="CE499" s="1344"/>
      <c r="CF499" s="1343"/>
      <c r="CG499" s="1343"/>
      <c r="CH499" s="1343"/>
      <c r="CI499" s="1343"/>
      <c r="CJ499" s="1344"/>
      <c r="CK499" s="1394"/>
      <c r="CL499" s="1343"/>
      <c r="CM499" s="1343"/>
      <c r="CN499" s="1343"/>
      <c r="CO499" s="1344"/>
      <c r="CP499" s="1394"/>
      <c r="CQ499" s="1343"/>
      <c r="CR499" s="1343"/>
      <c r="CS499" s="1343"/>
      <c r="CT499" s="1344"/>
      <c r="CU499" s="1499"/>
      <c r="CV499" s="1490"/>
      <c r="CW499" s="1490"/>
      <c r="CX499" s="1695"/>
      <c r="CY499" s="1490"/>
      <c r="CZ499" s="1490"/>
      <c r="DA499" s="1490"/>
      <c r="DB499" s="1695"/>
      <c r="DC499" s="1352"/>
      <c r="DD499" s="1696"/>
      <c r="DE499" s="1701"/>
    </row>
    <row r="500" spans="1:109" ht="15.75" customHeight="1">
      <c r="A500" s="760" t="s">
        <v>1008</v>
      </c>
      <c r="B500" s="761">
        <v>494</v>
      </c>
      <c r="C500" s="777" t="s">
        <v>1150</v>
      </c>
      <c r="D500" s="761" t="s">
        <v>4008</v>
      </c>
      <c r="E500" s="761" t="s">
        <v>1936</v>
      </c>
      <c r="F500" s="773" t="s">
        <v>4020</v>
      </c>
      <c r="G500" s="778" t="s">
        <v>1124</v>
      </c>
      <c r="H500" s="779" t="s">
        <v>3984</v>
      </c>
      <c r="I500" s="780"/>
      <c r="J500" s="781">
        <v>1</v>
      </c>
      <c r="K500" s="781"/>
      <c r="L500" s="781"/>
      <c r="M500" s="781"/>
      <c r="N500" s="781"/>
      <c r="O500" s="781"/>
      <c r="P500" s="782"/>
      <c r="Q500" s="783">
        <f t="shared" si="7"/>
        <v>1</v>
      </c>
      <c r="R500" s="777" t="s">
        <v>988</v>
      </c>
      <c r="S500" s="761" t="s">
        <v>964</v>
      </c>
      <c r="T500" s="1414" t="s">
        <v>977</v>
      </c>
      <c r="U500" s="761" t="s">
        <v>2083</v>
      </c>
      <c r="V500" s="761" t="s">
        <v>293</v>
      </c>
      <c r="W500" s="761" t="s">
        <v>4010</v>
      </c>
      <c r="X500" s="1263">
        <v>1</v>
      </c>
      <c r="Y500" s="809" t="s">
        <v>978</v>
      </c>
      <c r="Z500" s="778" t="s">
        <v>1124</v>
      </c>
      <c r="AA500" s="773"/>
      <c r="AB500" s="773"/>
      <c r="AC500" s="773"/>
      <c r="AD500" s="773"/>
      <c r="AE500" s="773"/>
      <c r="AF500" s="787"/>
      <c r="AG500" s="788"/>
      <c r="AH500" s="788"/>
      <c r="AI500" s="788"/>
      <c r="AJ500" s="788"/>
      <c r="AK500" s="788"/>
      <c r="AL500" s="788"/>
      <c r="AM500" s="788"/>
      <c r="AN500" s="788"/>
      <c r="AO500" s="788"/>
      <c r="AP500" s="788"/>
      <c r="AQ500" s="1394"/>
      <c r="AR500" s="1343"/>
      <c r="AS500" s="1343"/>
      <c r="AT500" s="1343"/>
      <c r="AU500" s="1344"/>
      <c r="AV500" s="796"/>
      <c r="AW500" s="788"/>
      <c r="AX500" s="788"/>
      <c r="AY500" s="788"/>
      <c r="AZ500" s="788"/>
      <c r="BA500" s="788"/>
      <c r="BB500" s="788"/>
      <c r="BC500" s="788"/>
      <c r="BD500" s="788"/>
      <c r="BE500" s="788"/>
      <c r="BF500" s="788"/>
      <c r="BG500" s="788"/>
      <c r="BH500" s="788"/>
      <c r="BI500" s="788"/>
      <c r="BJ500" s="788"/>
      <c r="BK500" s="793"/>
      <c r="BL500" s="1351"/>
      <c r="BM500" s="1352"/>
      <c r="BN500" s="1352"/>
      <c r="BO500" s="1352"/>
      <c r="BP500" s="1414"/>
      <c r="BQ500" s="1394"/>
      <c r="BR500" s="1343"/>
      <c r="BS500" s="1343"/>
      <c r="BT500" s="1343"/>
      <c r="BU500" s="1344"/>
      <c r="BV500" s="1394"/>
      <c r="BW500" s="1343"/>
      <c r="BX500" s="1343"/>
      <c r="BY500" s="1343"/>
      <c r="BZ500" s="1343"/>
      <c r="CA500" s="1394"/>
      <c r="CB500" s="1343"/>
      <c r="CC500" s="1343"/>
      <c r="CD500" s="1343"/>
      <c r="CE500" s="1344"/>
      <c r="CF500" s="1343"/>
      <c r="CG500" s="1343"/>
      <c r="CH500" s="1343"/>
      <c r="CI500" s="1343"/>
      <c r="CJ500" s="1344"/>
      <c r="CK500" s="1394"/>
      <c r="CL500" s="1343"/>
      <c r="CM500" s="1343"/>
      <c r="CN500" s="1343"/>
      <c r="CO500" s="1344"/>
      <c r="CP500" s="1394"/>
      <c r="CQ500" s="1343"/>
      <c r="CR500" s="1343"/>
      <c r="CS500" s="1343"/>
      <c r="CT500" s="1344"/>
      <c r="CU500" s="1499"/>
      <c r="CV500" s="1490"/>
      <c r="CW500" s="1490"/>
      <c r="CX500" s="1695"/>
      <c r="CY500" s="1490"/>
      <c r="CZ500" s="1490"/>
      <c r="DA500" s="1490"/>
      <c r="DB500" s="1695"/>
      <c r="DC500" s="1352"/>
      <c r="DD500" s="1696"/>
      <c r="DE500" s="1701"/>
    </row>
    <row r="501" spans="1:109" ht="15.75" customHeight="1">
      <c r="A501" s="760" t="s">
        <v>1008</v>
      </c>
      <c r="B501" s="761">
        <v>495</v>
      </c>
      <c r="C501" s="777" t="s">
        <v>4021</v>
      </c>
      <c r="D501" s="761" t="s">
        <v>4008</v>
      </c>
      <c r="E501" s="761" t="s">
        <v>1936</v>
      </c>
      <c r="F501" s="773" t="s">
        <v>4022</v>
      </c>
      <c r="G501" s="778" t="s">
        <v>499</v>
      </c>
      <c r="H501" s="779" t="s">
        <v>3984</v>
      </c>
      <c r="I501" s="780">
        <v>0.5</v>
      </c>
      <c r="J501" s="781">
        <v>0.5</v>
      </c>
      <c r="K501" s="781"/>
      <c r="L501" s="781"/>
      <c r="M501" s="781"/>
      <c r="N501" s="781"/>
      <c r="O501" s="781"/>
      <c r="P501" s="782"/>
      <c r="Q501" s="783">
        <f t="shared" si="7"/>
        <v>1</v>
      </c>
      <c r="R501" s="777" t="s">
        <v>963</v>
      </c>
      <c r="S501" s="761"/>
      <c r="T501" s="784" t="s">
        <v>1971</v>
      </c>
      <c r="U501" s="761" t="s">
        <v>1939</v>
      </c>
      <c r="V501" s="761" t="s">
        <v>293</v>
      </c>
      <c r="W501" s="761" t="s">
        <v>4023</v>
      </c>
      <c r="X501" s="817">
        <v>1</v>
      </c>
      <c r="Y501" s="809" t="s">
        <v>978</v>
      </c>
      <c r="Z501" s="778" t="s">
        <v>499</v>
      </c>
      <c r="AA501" s="773"/>
      <c r="AB501" s="773"/>
      <c r="AC501" s="773"/>
      <c r="AD501" s="773"/>
      <c r="AE501" s="773"/>
      <c r="AF501" s="787"/>
      <c r="AG501" s="788"/>
      <c r="AH501" s="788"/>
      <c r="AI501" s="788"/>
      <c r="AJ501" s="788"/>
      <c r="AK501" s="788"/>
      <c r="AL501" s="788"/>
      <c r="AM501" s="788"/>
      <c r="AN501" s="788"/>
      <c r="AO501" s="788"/>
      <c r="AP501" s="804"/>
      <c r="AQ501" s="1492"/>
      <c r="AR501" s="1697"/>
      <c r="AS501" s="1697"/>
      <c r="AT501" s="1697"/>
      <c r="AU501" s="1498"/>
      <c r="AV501" s="805"/>
      <c r="AW501" s="804"/>
      <c r="AX501" s="804"/>
      <c r="AY501" s="804"/>
      <c r="AZ501" s="804"/>
      <c r="BA501" s="804"/>
      <c r="BB501" s="804"/>
      <c r="BC501" s="804"/>
      <c r="BD501" s="804"/>
      <c r="BE501" s="804"/>
      <c r="BF501" s="804"/>
      <c r="BG501" s="804"/>
      <c r="BH501" s="804"/>
      <c r="BI501" s="804"/>
      <c r="BJ501" s="804"/>
      <c r="BK501" s="806"/>
      <c r="BL501" s="1351"/>
      <c r="BM501" s="1352"/>
      <c r="BN501" s="1352"/>
      <c r="BO501" s="1352"/>
      <c r="BP501" s="1414"/>
      <c r="BQ501" s="1394"/>
      <c r="BR501" s="1343"/>
      <c r="BS501" s="1343"/>
      <c r="BT501" s="1343"/>
      <c r="BU501" s="1344"/>
      <c r="BV501" s="1394"/>
      <c r="BW501" s="1343"/>
      <c r="BX501" s="1343"/>
      <c r="BY501" s="1343"/>
      <c r="BZ501" s="1343"/>
      <c r="CA501" s="1394"/>
      <c r="CB501" s="1343"/>
      <c r="CC501" s="1343"/>
      <c r="CD501" s="1343"/>
      <c r="CE501" s="1344"/>
      <c r="CF501" s="1343"/>
      <c r="CG501" s="1343"/>
      <c r="CH501" s="1343"/>
      <c r="CI501" s="1343"/>
      <c r="CJ501" s="1344"/>
      <c r="CK501" s="1394"/>
      <c r="CL501" s="1343"/>
      <c r="CM501" s="1343"/>
      <c r="CN501" s="1343"/>
      <c r="CO501" s="1344"/>
      <c r="CP501" s="1394"/>
      <c r="CQ501" s="1343"/>
      <c r="CR501" s="1343"/>
      <c r="CS501" s="1343"/>
      <c r="CT501" s="1344"/>
      <c r="CU501" s="1499"/>
      <c r="CV501" s="1490"/>
      <c r="CW501" s="1490"/>
      <c r="CX501" s="1695"/>
      <c r="CY501" s="1490"/>
      <c r="CZ501" s="1490"/>
      <c r="DA501" s="1490"/>
      <c r="DB501" s="1695"/>
      <c r="DC501" s="1352"/>
      <c r="DD501" s="1696"/>
      <c r="DE501" s="1701"/>
    </row>
    <row r="502" spans="1:109" ht="15.75" customHeight="1">
      <c r="A502" s="760" t="s">
        <v>1008</v>
      </c>
      <c r="B502" s="761">
        <v>496</v>
      </c>
      <c r="C502" s="777" t="s">
        <v>4024</v>
      </c>
      <c r="D502" s="761" t="s">
        <v>4008</v>
      </c>
      <c r="E502" s="761" t="s">
        <v>1920</v>
      </c>
      <c r="F502" s="773" t="s">
        <v>4025</v>
      </c>
      <c r="G502" s="778" t="s">
        <v>4026</v>
      </c>
      <c r="H502" s="779" t="s">
        <v>4027</v>
      </c>
      <c r="I502" s="780"/>
      <c r="J502" s="781">
        <v>1</v>
      </c>
      <c r="K502" s="781"/>
      <c r="L502" s="781"/>
      <c r="M502" s="781"/>
      <c r="N502" s="781"/>
      <c r="O502" s="781"/>
      <c r="P502" s="782"/>
      <c r="Q502" s="783">
        <f t="shared" si="7"/>
        <v>1</v>
      </c>
      <c r="R502" s="777" t="s">
        <v>988</v>
      </c>
      <c r="S502" s="761" t="s">
        <v>964</v>
      </c>
      <c r="T502" s="784" t="s">
        <v>965</v>
      </c>
      <c r="U502" s="761" t="s">
        <v>2014</v>
      </c>
      <c r="V502" s="761" t="s">
        <v>991</v>
      </c>
      <c r="W502" s="761" t="s">
        <v>4028</v>
      </c>
      <c r="X502" s="1340">
        <v>3</v>
      </c>
      <c r="Y502" s="809" t="s">
        <v>978</v>
      </c>
      <c r="Z502" s="778" t="s">
        <v>2016</v>
      </c>
      <c r="AA502" s="773"/>
      <c r="AB502" s="773"/>
      <c r="AC502" s="773"/>
      <c r="AD502" s="773"/>
      <c r="AE502" s="773"/>
      <c r="AF502" s="787"/>
      <c r="AG502" s="788"/>
      <c r="AH502" s="788"/>
      <c r="AI502" s="788"/>
      <c r="AJ502" s="788"/>
      <c r="AK502" s="788"/>
      <c r="AL502" s="788"/>
      <c r="AM502" s="788"/>
      <c r="AN502" s="788"/>
      <c r="AO502" s="788"/>
      <c r="AP502" s="788"/>
      <c r="AQ502" s="1337">
        <v>0.76</v>
      </c>
      <c r="AR502" s="1338">
        <v>0.72</v>
      </c>
      <c r="AS502" s="1338">
        <v>0.67</v>
      </c>
      <c r="AT502" s="1338">
        <v>0.62</v>
      </c>
      <c r="AU502" s="1339">
        <v>0.57999999999999996</v>
      </c>
      <c r="AV502" s="796"/>
      <c r="AW502" s="788"/>
      <c r="AX502" s="788"/>
      <c r="AY502" s="788"/>
      <c r="AZ502" s="788"/>
      <c r="BA502" s="788"/>
      <c r="BB502" s="788"/>
      <c r="BC502" s="788"/>
      <c r="BD502" s="788"/>
      <c r="BE502" s="788"/>
      <c r="BF502" s="788"/>
      <c r="BG502" s="788"/>
      <c r="BH502" s="788"/>
      <c r="BI502" s="788"/>
      <c r="BJ502" s="788"/>
      <c r="BK502" s="793"/>
      <c r="BL502" s="777" t="s">
        <v>961</v>
      </c>
      <c r="BM502" s="773" t="s">
        <v>961</v>
      </c>
      <c r="BN502" s="773" t="s">
        <v>961</v>
      </c>
      <c r="BO502" s="773" t="s">
        <v>961</v>
      </c>
      <c r="BP502" s="784" t="s">
        <v>961</v>
      </c>
      <c r="BQ502" s="796" t="s">
        <v>1971</v>
      </c>
      <c r="BR502" s="788" t="s">
        <v>1971</v>
      </c>
      <c r="BS502" s="788" t="s">
        <v>1971</v>
      </c>
      <c r="BT502" s="788" t="s">
        <v>1971</v>
      </c>
      <c r="BU502" s="793" t="s">
        <v>1971</v>
      </c>
      <c r="BV502" s="796" t="s">
        <v>1971</v>
      </c>
      <c r="BW502" s="788" t="s">
        <v>1971</v>
      </c>
      <c r="BX502" s="788" t="s">
        <v>1971</v>
      </c>
      <c r="BY502" s="788" t="s">
        <v>1971</v>
      </c>
      <c r="BZ502" s="788" t="s">
        <v>1971</v>
      </c>
      <c r="CA502" s="796" t="s">
        <v>1971</v>
      </c>
      <c r="CB502" s="788" t="s">
        <v>1971</v>
      </c>
      <c r="CC502" s="788" t="s">
        <v>1971</v>
      </c>
      <c r="CD502" s="788" t="s">
        <v>1971</v>
      </c>
      <c r="CE502" s="793" t="s">
        <v>1971</v>
      </c>
      <c r="CF502" s="788" t="s">
        <v>1971</v>
      </c>
      <c r="CG502" s="788" t="s">
        <v>1971</v>
      </c>
      <c r="CH502" s="788" t="s">
        <v>1971</v>
      </c>
      <c r="CI502" s="788" t="s">
        <v>1971</v>
      </c>
      <c r="CJ502" s="793" t="s">
        <v>1971</v>
      </c>
      <c r="CK502" s="796" t="s">
        <v>1971</v>
      </c>
      <c r="CL502" s="788" t="s">
        <v>1971</v>
      </c>
      <c r="CM502" s="788" t="s">
        <v>1971</v>
      </c>
      <c r="CN502" s="788" t="s">
        <v>1971</v>
      </c>
      <c r="CO502" s="793" t="s">
        <v>1971</v>
      </c>
      <c r="CP502" s="796" t="s">
        <v>1971</v>
      </c>
      <c r="CQ502" s="788" t="s">
        <v>1971</v>
      </c>
      <c r="CR502" s="788" t="s">
        <v>1971</v>
      </c>
      <c r="CS502" s="788" t="s">
        <v>1971</v>
      </c>
      <c r="CT502" s="793" t="s">
        <v>1971</v>
      </c>
      <c r="CU502" s="1273">
        <v>-0.34200000000000003</v>
      </c>
      <c r="CV502" s="1272" t="s">
        <v>1971</v>
      </c>
      <c r="CW502" s="1272" t="s">
        <v>1971</v>
      </c>
      <c r="CX502" s="1274" t="s">
        <v>1971</v>
      </c>
      <c r="CY502" s="1272">
        <v>0.34200000000000003</v>
      </c>
      <c r="CZ502" s="1272" t="s">
        <v>1971</v>
      </c>
      <c r="DA502" s="1272" t="s">
        <v>1971</v>
      </c>
      <c r="DB502" s="1274" t="s">
        <v>1971</v>
      </c>
      <c r="DC502" s="773" t="s">
        <v>1971</v>
      </c>
      <c r="DD502" s="801">
        <v>1</v>
      </c>
      <c r="DE502" s="802" t="s">
        <v>1971</v>
      </c>
    </row>
    <row r="503" spans="1:109" ht="15.75" customHeight="1">
      <c r="A503" s="760" t="s">
        <v>1008</v>
      </c>
      <c r="B503" s="761">
        <v>497</v>
      </c>
      <c r="C503" s="777" t="s">
        <v>4029</v>
      </c>
      <c r="D503" s="761" t="s">
        <v>4008</v>
      </c>
      <c r="E503" s="761" t="s">
        <v>1936</v>
      </c>
      <c r="F503" s="773" t="s">
        <v>4030</v>
      </c>
      <c r="G503" s="778" t="s">
        <v>4031</v>
      </c>
      <c r="H503" s="779" t="s">
        <v>4032</v>
      </c>
      <c r="I503" s="780"/>
      <c r="J503" s="781">
        <v>1</v>
      </c>
      <c r="K503" s="781"/>
      <c r="L503" s="781"/>
      <c r="M503" s="781"/>
      <c r="N503" s="781"/>
      <c r="O503" s="781"/>
      <c r="P503" s="782"/>
      <c r="Q503" s="783">
        <f t="shared" si="7"/>
        <v>1</v>
      </c>
      <c r="R503" s="777" t="s">
        <v>988</v>
      </c>
      <c r="S503" s="761" t="s">
        <v>964</v>
      </c>
      <c r="T503" s="784" t="s">
        <v>965</v>
      </c>
      <c r="U503" s="761" t="s">
        <v>1949</v>
      </c>
      <c r="V503" s="761" t="s">
        <v>991</v>
      </c>
      <c r="W503" s="761" t="s">
        <v>4033</v>
      </c>
      <c r="X503" s="817">
        <v>0</v>
      </c>
      <c r="Y503" s="809" t="s">
        <v>966</v>
      </c>
      <c r="Z503" s="778" t="s">
        <v>1971</v>
      </c>
      <c r="AA503" s="773"/>
      <c r="AB503" s="773"/>
      <c r="AC503" s="773"/>
      <c r="AD503" s="773"/>
      <c r="AE503" s="773"/>
      <c r="AF503" s="787"/>
      <c r="AG503" s="788"/>
      <c r="AH503" s="788"/>
      <c r="AI503" s="788"/>
      <c r="AJ503" s="788"/>
      <c r="AK503" s="788"/>
      <c r="AL503" s="788"/>
      <c r="AM503" s="788"/>
      <c r="AN503" s="788"/>
      <c r="AO503" s="788"/>
      <c r="AP503" s="788"/>
      <c r="AQ503" s="796">
        <v>0</v>
      </c>
      <c r="AR503" s="788">
        <v>382</v>
      </c>
      <c r="AS503" s="788">
        <v>764</v>
      </c>
      <c r="AT503" s="788">
        <v>1145</v>
      </c>
      <c r="AU503" s="793">
        <v>1526</v>
      </c>
      <c r="AV503" s="796"/>
      <c r="AW503" s="788"/>
      <c r="AX503" s="788"/>
      <c r="AY503" s="788"/>
      <c r="AZ503" s="788"/>
      <c r="BA503" s="788"/>
      <c r="BB503" s="788"/>
      <c r="BC503" s="788"/>
      <c r="BD503" s="788"/>
      <c r="BE503" s="788"/>
      <c r="BF503" s="788"/>
      <c r="BG503" s="788"/>
      <c r="BH503" s="788"/>
      <c r="BI503" s="788"/>
      <c r="BJ503" s="788"/>
      <c r="BK503" s="793"/>
      <c r="BL503" s="777" t="s">
        <v>961</v>
      </c>
      <c r="BM503" s="773" t="s">
        <v>961</v>
      </c>
      <c r="BN503" s="773" t="s">
        <v>961</v>
      </c>
      <c r="BO503" s="773" t="s">
        <v>961</v>
      </c>
      <c r="BP503" s="784" t="s">
        <v>961</v>
      </c>
      <c r="BQ503" s="796" t="s">
        <v>1971</v>
      </c>
      <c r="BR503" s="788" t="s">
        <v>1971</v>
      </c>
      <c r="BS503" s="788" t="s">
        <v>1971</v>
      </c>
      <c r="BT503" s="788" t="s">
        <v>1971</v>
      </c>
      <c r="BU503" s="793" t="s">
        <v>1971</v>
      </c>
      <c r="BV503" s="820">
        <v>0</v>
      </c>
      <c r="BW503" s="821">
        <v>0</v>
      </c>
      <c r="BX503" s="821">
        <v>0</v>
      </c>
      <c r="BY503" s="821">
        <v>0</v>
      </c>
      <c r="BZ503" s="821">
        <v>0</v>
      </c>
      <c r="CA503" s="796" t="s">
        <v>1971</v>
      </c>
      <c r="CB503" s="788" t="s">
        <v>1971</v>
      </c>
      <c r="CC503" s="788" t="s">
        <v>1971</v>
      </c>
      <c r="CD503" s="788" t="s">
        <v>1971</v>
      </c>
      <c r="CE503" s="793" t="s">
        <v>1971</v>
      </c>
      <c r="CF503" s="788" t="s">
        <v>1971</v>
      </c>
      <c r="CG503" s="788" t="s">
        <v>1971</v>
      </c>
      <c r="CH503" s="788" t="s">
        <v>1971</v>
      </c>
      <c r="CI503" s="788" t="s">
        <v>1971</v>
      </c>
      <c r="CJ503" s="793" t="s">
        <v>1971</v>
      </c>
      <c r="CK503" s="1985">
        <v>0</v>
      </c>
      <c r="CL503" s="1986">
        <v>1023</v>
      </c>
      <c r="CM503" s="1986">
        <v>2046</v>
      </c>
      <c r="CN503" s="1986">
        <v>3068</v>
      </c>
      <c r="CO503" s="1987">
        <v>4089</v>
      </c>
      <c r="CP503" s="796" t="s">
        <v>1971</v>
      </c>
      <c r="CQ503" s="788" t="s">
        <v>1971</v>
      </c>
      <c r="CR503" s="788" t="s">
        <v>1971</v>
      </c>
      <c r="CS503" s="788" t="s">
        <v>1971</v>
      </c>
      <c r="CT503" s="793" t="s">
        <v>1971</v>
      </c>
      <c r="CU503" s="1273">
        <v>-3.617E-3</v>
      </c>
      <c r="CV503" s="1272" t="s">
        <v>1971</v>
      </c>
      <c r="CW503" s="1272" t="s">
        <v>1971</v>
      </c>
      <c r="CX503" s="1274" t="s">
        <v>1971</v>
      </c>
      <c r="CY503" s="1272">
        <v>3.617E-3</v>
      </c>
      <c r="CZ503" s="1272" t="s">
        <v>1971</v>
      </c>
      <c r="DA503" s="1272" t="s">
        <v>1971</v>
      </c>
      <c r="DB503" s="1274" t="s">
        <v>1971</v>
      </c>
      <c r="DC503" s="773" t="s">
        <v>973</v>
      </c>
      <c r="DD503" s="801">
        <v>1</v>
      </c>
      <c r="DE503" s="802" t="s">
        <v>1971</v>
      </c>
    </row>
    <row r="504" spans="1:109" ht="15.75" customHeight="1">
      <c r="A504" s="760" t="s">
        <v>1008</v>
      </c>
      <c r="B504" s="761">
        <v>498</v>
      </c>
      <c r="C504" s="777" t="s">
        <v>1155</v>
      </c>
      <c r="D504" s="761" t="s">
        <v>4008</v>
      </c>
      <c r="E504" s="761" t="s">
        <v>1936</v>
      </c>
      <c r="F504" s="773" t="s">
        <v>4034</v>
      </c>
      <c r="G504" s="778" t="s">
        <v>1154</v>
      </c>
      <c r="H504" s="779" t="s">
        <v>4035</v>
      </c>
      <c r="I504" s="780"/>
      <c r="J504" s="781">
        <v>1</v>
      </c>
      <c r="K504" s="781"/>
      <c r="L504" s="781"/>
      <c r="M504" s="781"/>
      <c r="N504" s="781"/>
      <c r="O504" s="781"/>
      <c r="P504" s="782"/>
      <c r="Q504" s="783">
        <f t="shared" si="7"/>
        <v>1</v>
      </c>
      <c r="R504" s="777" t="s">
        <v>4036</v>
      </c>
      <c r="S504" s="761" t="s">
        <v>964</v>
      </c>
      <c r="T504" s="784" t="s">
        <v>977</v>
      </c>
      <c r="U504" s="761" t="s">
        <v>1939</v>
      </c>
      <c r="V504" s="761" t="s">
        <v>4037</v>
      </c>
      <c r="W504" s="761" t="s">
        <v>4038</v>
      </c>
      <c r="X504" s="817">
        <v>0</v>
      </c>
      <c r="Y504" s="809" t="s">
        <v>966</v>
      </c>
      <c r="Z504" s="778" t="s">
        <v>1971</v>
      </c>
      <c r="AA504" s="773"/>
      <c r="AB504" s="773"/>
      <c r="AC504" s="773"/>
      <c r="AD504" s="773"/>
      <c r="AE504" s="773"/>
      <c r="AF504" s="787"/>
      <c r="AG504" s="788"/>
      <c r="AH504" s="788"/>
      <c r="AI504" s="788"/>
      <c r="AJ504" s="788"/>
      <c r="AK504" s="788"/>
      <c r="AL504" s="788"/>
      <c r="AM504" s="788"/>
      <c r="AN504" s="788"/>
      <c r="AO504" s="788"/>
      <c r="AP504" s="788"/>
      <c r="AQ504" s="1982">
        <v>1</v>
      </c>
      <c r="AR504" s="788">
        <v>0</v>
      </c>
      <c r="AS504" s="1983">
        <v>1</v>
      </c>
      <c r="AT504" s="1983">
        <v>1</v>
      </c>
      <c r="AU504" s="793">
        <v>0</v>
      </c>
      <c r="AV504" s="796"/>
      <c r="AW504" s="788"/>
      <c r="AX504" s="788"/>
      <c r="AY504" s="788"/>
      <c r="AZ504" s="788"/>
      <c r="BA504" s="788"/>
      <c r="BB504" s="788"/>
      <c r="BC504" s="788"/>
      <c r="BD504" s="788"/>
      <c r="BE504" s="788"/>
      <c r="BF504" s="788"/>
      <c r="BG504" s="788"/>
      <c r="BH504" s="788"/>
      <c r="BI504" s="788"/>
      <c r="BJ504" s="788"/>
      <c r="BK504" s="793"/>
      <c r="BL504" s="1880" t="s">
        <v>961</v>
      </c>
      <c r="BM504" s="1881" t="s">
        <v>961</v>
      </c>
      <c r="BN504" s="1881" t="s">
        <v>961</v>
      </c>
      <c r="BO504" s="1881" t="s">
        <v>961</v>
      </c>
      <c r="BP504" s="784" t="s">
        <v>961</v>
      </c>
      <c r="BQ504" s="796" t="s">
        <v>1971</v>
      </c>
      <c r="BR504" s="788" t="s">
        <v>1971</v>
      </c>
      <c r="BS504" s="788" t="s">
        <v>1971</v>
      </c>
      <c r="BT504" s="788" t="s">
        <v>1971</v>
      </c>
      <c r="BU504" s="793" t="s">
        <v>1971</v>
      </c>
      <c r="BV504" s="796" t="s">
        <v>1971</v>
      </c>
      <c r="BW504" s="788" t="s">
        <v>1971</v>
      </c>
      <c r="BX504" s="788" t="s">
        <v>1971</v>
      </c>
      <c r="BY504" s="788" t="s">
        <v>1971</v>
      </c>
      <c r="BZ504" s="788" t="s">
        <v>1971</v>
      </c>
      <c r="CA504" s="796" t="s">
        <v>1971</v>
      </c>
      <c r="CB504" s="788" t="s">
        <v>1971</v>
      </c>
      <c r="CC504" s="788" t="s">
        <v>1971</v>
      </c>
      <c r="CD504" s="788" t="s">
        <v>1971</v>
      </c>
      <c r="CE504" s="793" t="s">
        <v>1971</v>
      </c>
      <c r="CF504" s="788" t="s">
        <v>1971</v>
      </c>
      <c r="CG504" s="788" t="s">
        <v>1971</v>
      </c>
      <c r="CH504" s="788" t="s">
        <v>1971</v>
      </c>
      <c r="CI504" s="788" t="s">
        <v>1971</v>
      </c>
      <c r="CJ504" s="793" t="s">
        <v>1971</v>
      </c>
      <c r="CK504" s="796" t="s">
        <v>1971</v>
      </c>
      <c r="CL504" s="788" t="s">
        <v>1971</v>
      </c>
      <c r="CM504" s="788" t="s">
        <v>1971</v>
      </c>
      <c r="CN504" s="788" t="s">
        <v>1971</v>
      </c>
      <c r="CO504" s="793" t="s">
        <v>1971</v>
      </c>
      <c r="CP504" s="796" t="s">
        <v>1971</v>
      </c>
      <c r="CQ504" s="788" t="s">
        <v>1971</v>
      </c>
      <c r="CR504" s="788" t="s">
        <v>1971</v>
      </c>
      <c r="CS504" s="788" t="s">
        <v>1971</v>
      </c>
      <c r="CT504" s="793" t="s">
        <v>1971</v>
      </c>
      <c r="CU504" s="1273">
        <v>-1.9139999999999999</v>
      </c>
      <c r="CV504" s="1272" t="s">
        <v>1971</v>
      </c>
      <c r="CW504" s="1272" t="s">
        <v>1971</v>
      </c>
      <c r="CX504" s="1274" t="s">
        <v>1971</v>
      </c>
      <c r="CY504" s="1272" t="s">
        <v>1971</v>
      </c>
      <c r="CZ504" s="1272" t="s">
        <v>1971</v>
      </c>
      <c r="DA504" s="1272" t="s">
        <v>1971</v>
      </c>
      <c r="DB504" s="1274" t="s">
        <v>1971</v>
      </c>
      <c r="DC504" s="773" t="s">
        <v>1971</v>
      </c>
      <c r="DD504" s="801">
        <v>1</v>
      </c>
      <c r="DE504" s="802" t="s">
        <v>1971</v>
      </c>
    </row>
    <row r="505" spans="1:109" ht="15.75" customHeight="1">
      <c r="A505" s="760" t="s">
        <v>1008</v>
      </c>
      <c r="B505" s="761">
        <v>499</v>
      </c>
      <c r="C505" s="777" t="s">
        <v>4039</v>
      </c>
      <c r="D505" s="761" t="s">
        <v>4008</v>
      </c>
      <c r="E505" s="761" t="s">
        <v>1920</v>
      </c>
      <c r="F505" s="773" t="s">
        <v>4040</v>
      </c>
      <c r="G505" s="778" t="s">
        <v>4041</v>
      </c>
      <c r="H505" s="779" t="s">
        <v>4042</v>
      </c>
      <c r="I505" s="780">
        <v>1</v>
      </c>
      <c r="J505" s="781"/>
      <c r="K505" s="781"/>
      <c r="L505" s="781"/>
      <c r="M505" s="781"/>
      <c r="N505" s="781"/>
      <c r="O505" s="781"/>
      <c r="P505" s="782"/>
      <c r="Q505" s="783">
        <f t="shared" si="7"/>
        <v>1</v>
      </c>
      <c r="R505" s="777" t="s">
        <v>2769</v>
      </c>
      <c r="S505" s="761" t="s">
        <v>964</v>
      </c>
      <c r="T505" s="784" t="s">
        <v>977</v>
      </c>
      <c r="U505" s="761" t="s">
        <v>2825</v>
      </c>
      <c r="V505" s="761" t="s">
        <v>4043</v>
      </c>
      <c r="W505" s="761" t="s">
        <v>4044</v>
      </c>
      <c r="X505" s="817">
        <v>5</v>
      </c>
      <c r="Y505" s="807" t="s">
        <v>966</v>
      </c>
      <c r="Z505" s="778" t="s">
        <v>1971</v>
      </c>
      <c r="AA505" s="773"/>
      <c r="AB505" s="773"/>
      <c r="AC505" s="773"/>
      <c r="AD505" s="773"/>
      <c r="AE505" s="773"/>
      <c r="AF505" s="787"/>
      <c r="AG505" s="788"/>
      <c r="AH505" s="788"/>
      <c r="AI505" s="788"/>
      <c r="AJ505" s="788"/>
      <c r="AK505" s="788"/>
      <c r="AL505" s="788"/>
      <c r="AM505" s="788"/>
      <c r="AN505" s="788"/>
      <c r="AO505" s="788"/>
      <c r="AP505" s="788"/>
      <c r="AQ505" s="796">
        <v>0</v>
      </c>
      <c r="AR505" s="788">
        <v>0</v>
      </c>
      <c r="AS505" s="788">
        <v>4.4389999999999999E-2</v>
      </c>
      <c r="AT505" s="788">
        <v>2.9914900000000002</v>
      </c>
      <c r="AU505" s="793">
        <v>7.9917999999999996</v>
      </c>
      <c r="AV505" s="796"/>
      <c r="AW505" s="788"/>
      <c r="AX505" s="788"/>
      <c r="AY505" s="788"/>
      <c r="AZ505" s="788"/>
      <c r="BA505" s="788"/>
      <c r="BB505" s="788"/>
      <c r="BC505" s="788"/>
      <c r="BD505" s="788"/>
      <c r="BE505" s="788"/>
      <c r="BF505" s="788"/>
      <c r="BG505" s="788"/>
      <c r="BH505" s="788"/>
      <c r="BI505" s="788"/>
      <c r="BJ505" s="788"/>
      <c r="BK505" s="793"/>
      <c r="BL505" s="777"/>
      <c r="BM505" s="773"/>
      <c r="BN505" s="773"/>
      <c r="BO505" s="773"/>
      <c r="BP505" s="784" t="s">
        <v>961</v>
      </c>
      <c r="BQ505" s="796" t="s">
        <v>1971</v>
      </c>
      <c r="BR505" s="788" t="s">
        <v>1971</v>
      </c>
      <c r="BS505" s="788" t="s">
        <v>1971</v>
      </c>
      <c r="BT505" s="788" t="s">
        <v>1971</v>
      </c>
      <c r="BU505" s="793" t="s">
        <v>1971</v>
      </c>
      <c r="BV505" s="796" t="s">
        <v>1971</v>
      </c>
      <c r="BW505" s="788" t="s">
        <v>1971</v>
      </c>
      <c r="BX505" s="788" t="s">
        <v>1971</v>
      </c>
      <c r="BY505" s="788" t="s">
        <v>1971</v>
      </c>
      <c r="BZ505" s="788" t="s">
        <v>1971</v>
      </c>
      <c r="CA505" s="796" t="s">
        <v>1971</v>
      </c>
      <c r="CB505" s="788" t="s">
        <v>1971</v>
      </c>
      <c r="CC505" s="788" t="s">
        <v>1971</v>
      </c>
      <c r="CD505" s="788" t="s">
        <v>1971</v>
      </c>
      <c r="CE505" s="793" t="s">
        <v>1971</v>
      </c>
      <c r="CF505" s="788" t="s">
        <v>1971</v>
      </c>
      <c r="CG505" s="788" t="s">
        <v>1971</v>
      </c>
      <c r="CH505" s="788" t="s">
        <v>1971</v>
      </c>
      <c r="CI505" s="788" t="s">
        <v>1971</v>
      </c>
      <c r="CJ505" s="793" t="s">
        <v>1971</v>
      </c>
      <c r="CK505" s="796" t="s">
        <v>1971</v>
      </c>
      <c r="CL505" s="788" t="s">
        <v>1971</v>
      </c>
      <c r="CM505" s="788" t="s">
        <v>1971</v>
      </c>
      <c r="CN505" s="788" t="s">
        <v>1971</v>
      </c>
      <c r="CO505" s="793" t="s">
        <v>1971</v>
      </c>
      <c r="CP505" s="796" t="s">
        <v>1971</v>
      </c>
      <c r="CQ505" s="788" t="s">
        <v>1971</v>
      </c>
      <c r="CR505" s="788" t="s">
        <v>1971</v>
      </c>
      <c r="CS505" s="788" t="s">
        <v>1971</v>
      </c>
      <c r="CT505" s="793" t="s">
        <v>1971</v>
      </c>
      <c r="CU505" s="1273">
        <v>-3.2025000000000001</v>
      </c>
      <c r="CV505" s="1272" t="s">
        <v>1971</v>
      </c>
      <c r="CW505" s="1272" t="s">
        <v>1971</v>
      </c>
      <c r="CX505" s="1274" t="s">
        <v>1971</v>
      </c>
      <c r="CY505" s="1272">
        <v>3.2025000000000001</v>
      </c>
      <c r="CZ505" s="1272" t="s">
        <v>1971</v>
      </c>
      <c r="DA505" s="1272" t="s">
        <v>1971</v>
      </c>
      <c r="DB505" s="1274" t="s">
        <v>1971</v>
      </c>
      <c r="DC505" s="773" t="s">
        <v>973</v>
      </c>
      <c r="DD505" s="801">
        <v>1</v>
      </c>
      <c r="DE505" s="802" t="s">
        <v>1971</v>
      </c>
    </row>
    <row r="506" spans="1:109" ht="15.75" customHeight="1">
      <c r="A506" s="760" t="s">
        <v>1008</v>
      </c>
      <c r="B506" s="761">
        <v>500</v>
      </c>
      <c r="C506" s="777" t="s">
        <v>4045</v>
      </c>
      <c r="D506" s="761" t="s">
        <v>4008</v>
      </c>
      <c r="E506" s="761" t="s">
        <v>1927</v>
      </c>
      <c r="F506" s="773" t="s">
        <v>4046</v>
      </c>
      <c r="G506" s="778" t="s">
        <v>4047</v>
      </c>
      <c r="H506" s="779" t="s">
        <v>4048</v>
      </c>
      <c r="I506" s="780"/>
      <c r="J506" s="781">
        <v>1</v>
      </c>
      <c r="K506" s="781"/>
      <c r="L506" s="781"/>
      <c r="M506" s="781"/>
      <c r="N506" s="781"/>
      <c r="O506" s="781"/>
      <c r="P506" s="782"/>
      <c r="Q506" s="783">
        <f t="shared" si="7"/>
        <v>1</v>
      </c>
      <c r="R506" s="777" t="s">
        <v>988</v>
      </c>
      <c r="S506" s="761" t="s">
        <v>964</v>
      </c>
      <c r="T506" s="784" t="s">
        <v>965</v>
      </c>
      <c r="U506" s="761" t="s">
        <v>2536</v>
      </c>
      <c r="V506" s="761" t="s">
        <v>293</v>
      </c>
      <c r="W506" s="761" t="s">
        <v>4049</v>
      </c>
      <c r="X506" s="1263">
        <v>0</v>
      </c>
      <c r="Y506" s="807" t="s">
        <v>966</v>
      </c>
      <c r="Z506" s="778"/>
      <c r="AA506" s="773"/>
      <c r="AB506" s="773"/>
      <c r="AC506" s="773"/>
      <c r="AD506" s="773"/>
      <c r="AE506" s="773"/>
      <c r="AF506" s="787"/>
      <c r="AG506" s="788"/>
      <c r="AH506" s="788"/>
      <c r="AI506" s="788"/>
      <c r="AJ506" s="788"/>
      <c r="AK506" s="788"/>
      <c r="AL506" s="788"/>
      <c r="AM506" s="788"/>
      <c r="AN506" s="788"/>
      <c r="AO506" s="788"/>
      <c r="AP506" s="788"/>
      <c r="AQ506" s="796">
        <v>99</v>
      </c>
      <c r="AR506" s="788">
        <v>100</v>
      </c>
      <c r="AS506" s="788">
        <v>100</v>
      </c>
      <c r="AT506" s="788">
        <v>100</v>
      </c>
      <c r="AU506" s="793">
        <v>100</v>
      </c>
      <c r="AV506" s="796"/>
      <c r="AW506" s="788"/>
      <c r="AX506" s="788"/>
      <c r="AY506" s="788"/>
      <c r="AZ506" s="788"/>
      <c r="BA506" s="788"/>
      <c r="BB506" s="788"/>
      <c r="BC506" s="788"/>
      <c r="BD506" s="788"/>
      <c r="BE506" s="788"/>
      <c r="BF506" s="788"/>
      <c r="BG506" s="788"/>
      <c r="BH506" s="788"/>
      <c r="BI506" s="788"/>
      <c r="BJ506" s="788"/>
      <c r="BK506" s="793"/>
      <c r="BL506" s="777" t="s">
        <v>961</v>
      </c>
      <c r="BM506" s="773" t="s">
        <v>961</v>
      </c>
      <c r="BN506" s="773" t="s">
        <v>961</v>
      </c>
      <c r="BO506" s="773" t="s">
        <v>961</v>
      </c>
      <c r="BP506" s="784" t="s">
        <v>961</v>
      </c>
      <c r="BQ506" s="796" t="s">
        <v>1971</v>
      </c>
      <c r="BR506" s="788" t="s">
        <v>1971</v>
      </c>
      <c r="BS506" s="788" t="s">
        <v>1971</v>
      </c>
      <c r="BT506" s="788" t="s">
        <v>1971</v>
      </c>
      <c r="BU506" s="793" t="s">
        <v>1971</v>
      </c>
      <c r="BV506" s="796">
        <v>99</v>
      </c>
      <c r="BW506" s="788">
        <v>100</v>
      </c>
      <c r="BX506" s="788">
        <v>100</v>
      </c>
      <c r="BY506" s="788">
        <v>100</v>
      </c>
      <c r="BZ506" s="788">
        <v>100</v>
      </c>
      <c r="CA506" s="796" t="s">
        <v>1971</v>
      </c>
      <c r="CB506" s="788" t="s">
        <v>1971</v>
      </c>
      <c r="CC506" s="788" t="s">
        <v>1971</v>
      </c>
      <c r="CD506" s="788" t="s">
        <v>1971</v>
      </c>
      <c r="CE506" s="793" t="s">
        <v>1971</v>
      </c>
      <c r="CF506" s="788" t="s">
        <v>1971</v>
      </c>
      <c r="CG506" s="788" t="s">
        <v>1971</v>
      </c>
      <c r="CH506" s="788" t="s">
        <v>1971</v>
      </c>
      <c r="CI506" s="788" t="s">
        <v>1971</v>
      </c>
      <c r="CJ506" s="793" t="s">
        <v>1971</v>
      </c>
      <c r="CK506" s="796">
        <v>100</v>
      </c>
      <c r="CL506" s="788">
        <v>100</v>
      </c>
      <c r="CM506" s="788">
        <v>100</v>
      </c>
      <c r="CN506" s="788">
        <v>100</v>
      </c>
      <c r="CO506" s="793">
        <v>100</v>
      </c>
      <c r="CP506" s="796" t="s">
        <v>1971</v>
      </c>
      <c r="CQ506" s="788" t="s">
        <v>1971</v>
      </c>
      <c r="CR506" s="788" t="s">
        <v>1971</v>
      </c>
      <c r="CS506" s="788" t="s">
        <v>1971</v>
      </c>
      <c r="CT506" s="793" t="s">
        <v>1971</v>
      </c>
      <c r="CU506" s="1341">
        <v>-2.34</v>
      </c>
      <c r="CV506" s="1272" t="s">
        <v>1971</v>
      </c>
      <c r="CW506" s="1272" t="s">
        <v>1971</v>
      </c>
      <c r="CX506" s="1274" t="s">
        <v>1971</v>
      </c>
      <c r="CY506" s="1342">
        <v>1.17</v>
      </c>
      <c r="CZ506" s="1272" t="s">
        <v>1971</v>
      </c>
      <c r="DA506" s="1272" t="s">
        <v>1971</v>
      </c>
      <c r="DB506" s="1274" t="s">
        <v>1971</v>
      </c>
      <c r="DC506" s="773"/>
      <c r="DD506" s="801">
        <v>1</v>
      </c>
      <c r="DE506" s="802"/>
    </row>
    <row r="507" spans="1:109" ht="15.75" customHeight="1">
      <c r="A507" s="760" t="s">
        <v>1008</v>
      </c>
      <c r="B507" s="761">
        <v>501</v>
      </c>
      <c r="C507" s="777" t="s">
        <v>4050</v>
      </c>
      <c r="D507" s="761" t="s">
        <v>4051</v>
      </c>
      <c r="E507" s="761" t="s">
        <v>1920</v>
      </c>
      <c r="F507" s="773" t="s">
        <v>4052</v>
      </c>
      <c r="G507" s="778" t="s">
        <v>689</v>
      </c>
      <c r="H507" s="779" t="s">
        <v>3984</v>
      </c>
      <c r="I507" s="780"/>
      <c r="J507" s="781"/>
      <c r="K507" s="781">
        <v>1</v>
      </c>
      <c r="L507" s="781"/>
      <c r="M507" s="781"/>
      <c r="N507" s="781"/>
      <c r="O507" s="781"/>
      <c r="P507" s="782"/>
      <c r="Q507" s="783">
        <f t="shared" si="7"/>
        <v>1</v>
      </c>
      <c r="R507" s="777" t="s">
        <v>988</v>
      </c>
      <c r="S507" s="761" t="s">
        <v>964</v>
      </c>
      <c r="T507" s="784" t="s">
        <v>965</v>
      </c>
      <c r="U507" s="761" t="s">
        <v>689</v>
      </c>
      <c r="V507" s="761" t="s">
        <v>991</v>
      </c>
      <c r="W507" s="761" t="s">
        <v>4053</v>
      </c>
      <c r="X507" s="1263">
        <v>2</v>
      </c>
      <c r="Y507" s="814" t="s">
        <v>978</v>
      </c>
      <c r="Z507" s="778" t="s">
        <v>689</v>
      </c>
      <c r="AA507" s="773"/>
      <c r="AB507" s="773"/>
      <c r="AC507" s="773"/>
      <c r="AD507" s="773"/>
      <c r="AE507" s="773"/>
      <c r="AF507" s="787"/>
      <c r="AG507" s="788"/>
      <c r="AH507" s="788"/>
      <c r="AI507" s="788"/>
      <c r="AJ507" s="788"/>
      <c r="AK507" s="788"/>
      <c r="AL507" s="788"/>
      <c r="AM507" s="788"/>
      <c r="AN507" s="788"/>
      <c r="AO507" s="788"/>
      <c r="AP507" s="788"/>
      <c r="AQ507" s="1395"/>
      <c r="AR507" s="1348"/>
      <c r="AS507" s="1348"/>
      <c r="AT507" s="1348"/>
      <c r="AU507" s="1349"/>
      <c r="AV507" s="796"/>
      <c r="AW507" s="788"/>
      <c r="AX507" s="788"/>
      <c r="AY507" s="788"/>
      <c r="AZ507" s="788"/>
      <c r="BA507" s="788"/>
      <c r="BB507" s="788"/>
      <c r="BC507" s="788"/>
      <c r="BD507" s="788"/>
      <c r="BE507" s="788"/>
      <c r="BF507" s="788"/>
      <c r="BG507" s="788"/>
      <c r="BH507" s="788"/>
      <c r="BI507" s="788"/>
      <c r="BJ507" s="788"/>
      <c r="BK507" s="793"/>
      <c r="BL507" s="1704"/>
      <c r="BM507" s="1705"/>
      <c r="BN507" s="1705"/>
      <c r="BO507" s="1705"/>
      <c r="BP507" s="1706"/>
      <c r="BQ507" s="1395"/>
      <c r="BR507" s="1348"/>
      <c r="BS507" s="1348"/>
      <c r="BT507" s="1348"/>
      <c r="BU507" s="1349"/>
      <c r="BV507" s="1395"/>
      <c r="BW507" s="1348"/>
      <c r="BX507" s="1348"/>
      <c r="BY507" s="1348"/>
      <c r="BZ507" s="1348"/>
      <c r="CA507" s="1394"/>
      <c r="CB507" s="1343"/>
      <c r="CC507" s="1343"/>
      <c r="CD507" s="1343"/>
      <c r="CE507" s="1344"/>
      <c r="CF507" s="1343"/>
      <c r="CG507" s="1343"/>
      <c r="CH507" s="1343"/>
      <c r="CI507" s="1343"/>
      <c r="CJ507" s="1344"/>
      <c r="CK507" s="1395"/>
      <c r="CL507" s="1348"/>
      <c r="CM507" s="1348"/>
      <c r="CN507" s="1348"/>
      <c r="CO507" s="1349"/>
      <c r="CP507" s="1395"/>
      <c r="CQ507" s="1348"/>
      <c r="CR507" s="1348"/>
      <c r="CS507" s="1348"/>
      <c r="CT507" s="1349"/>
      <c r="CU507" s="1499"/>
      <c r="CV507" s="1490"/>
      <c r="CW507" s="1490"/>
      <c r="CX507" s="1695"/>
      <c r="CY507" s="1490"/>
      <c r="CZ507" s="1490"/>
      <c r="DA507" s="1490"/>
      <c r="DB507" s="1695"/>
      <c r="DC507" s="1352"/>
      <c r="DD507" s="1696"/>
      <c r="DE507" s="1701"/>
    </row>
    <row r="508" spans="1:109" ht="15.75" customHeight="1">
      <c r="A508" s="760" t="s">
        <v>1008</v>
      </c>
      <c r="B508" s="761">
        <v>502</v>
      </c>
      <c r="C508" s="777" t="s">
        <v>4054</v>
      </c>
      <c r="D508" s="761" t="s">
        <v>4051</v>
      </c>
      <c r="E508" s="761" t="s">
        <v>1920</v>
      </c>
      <c r="F508" s="773" t="s">
        <v>4055</v>
      </c>
      <c r="G508" s="778" t="s">
        <v>1016</v>
      </c>
      <c r="H508" s="779" t="s">
        <v>3984</v>
      </c>
      <c r="I508" s="780"/>
      <c r="J508" s="781">
        <v>0.06</v>
      </c>
      <c r="K508" s="781">
        <v>0.94</v>
      </c>
      <c r="L508" s="781"/>
      <c r="M508" s="781"/>
      <c r="N508" s="781"/>
      <c r="O508" s="781"/>
      <c r="P508" s="782"/>
      <c r="Q508" s="783">
        <f t="shared" si="7"/>
        <v>1</v>
      </c>
      <c r="R508" s="777" t="s">
        <v>984</v>
      </c>
      <c r="S508" s="761" t="s">
        <v>964</v>
      </c>
      <c r="T508" s="784" t="s">
        <v>965</v>
      </c>
      <c r="U508" s="761" t="s">
        <v>2114</v>
      </c>
      <c r="V508" s="761" t="s">
        <v>293</v>
      </c>
      <c r="W508" s="761" t="s">
        <v>4056</v>
      </c>
      <c r="X508" s="1263">
        <v>2</v>
      </c>
      <c r="Y508" s="809" t="s">
        <v>966</v>
      </c>
      <c r="Z508" s="778" t="s">
        <v>1016</v>
      </c>
      <c r="AA508" s="773"/>
      <c r="AB508" s="773"/>
      <c r="AC508" s="773"/>
      <c r="AD508" s="773"/>
      <c r="AE508" s="773"/>
      <c r="AF508" s="787"/>
      <c r="AG508" s="788"/>
      <c r="AH508" s="788"/>
      <c r="AI508" s="788"/>
      <c r="AJ508" s="788"/>
      <c r="AK508" s="788"/>
      <c r="AL508" s="788"/>
      <c r="AM508" s="788"/>
      <c r="AN508" s="788"/>
      <c r="AO508" s="788"/>
      <c r="AP508" s="788"/>
      <c r="AQ508" s="1394"/>
      <c r="AR508" s="1343"/>
      <c r="AS508" s="1343"/>
      <c r="AT508" s="1343"/>
      <c r="AU508" s="1344"/>
      <c r="AV508" s="796"/>
      <c r="AW508" s="788"/>
      <c r="AX508" s="788"/>
      <c r="AY508" s="788"/>
      <c r="AZ508" s="788"/>
      <c r="BA508" s="788"/>
      <c r="BB508" s="788"/>
      <c r="BC508" s="788"/>
      <c r="BD508" s="788"/>
      <c r="BE508" s="788"/>
      <c r="BF508" s="788"/>
      <c r="BG508" s="788"/>
      <c r="BH508" s="788"/>
      <c r="BI508" s="788"/>
      <c r="BJ508" s="788"/>
      <c r="BK508" s="793"/>
      <c r="BL508" s="1351"/>
      <c r="BM508" s="1352"/>
      <c r="BN508" s="1352"/>
      <c r="BO508" s="1352"/>
      <c r="BP508" s="1414"/>
      <c r="BQ508" s="1394"/>
      <c r="BR508" s="1343"/>
      <c r="BS508" s="1343"/>
      <c r="BT508" s="1343"/>
      <c r="BU508" s="1344"/>
      <c r="BV508" s="1394"/>
      <c r="BW508" s="1343"/>
      <c r="BX508" s="1343"/>
      <c r="BY508" s="1343"/>
      <c r="BZ508" s="1343"/>
      <c r="CA508" s="1394"/>
      <c r="CB508" s="1343"/>
      <c r="CC508" s="1343"/>
      <c r="CD508" s="1343"/>
      <c r="CE508" s="1344"/>
      <c r="CF508" s="1343"/>
      <c r="CG508" s="1343"/>
      <c r="CH508" s="1343"/>
      <c r="CI508" s="1343"/>
      <c r="CJ508" s="1344"/>
      <c r="CK508" s="1394"/>
      <c r="CL508" s="1343"/>
      <c r="CM508" s="1343"/>
      <c r="CN508" s="1343"/>
      <c r="CO508" s="1344"/>
      <c r="CP508" s="1394"/>
      <c r="CQ508" s="1343"/>
      <c r="CR508" s="1343"/>
      <c r="CS508" s="1343"/>
      <c r="CT508" s="1344"/>
      <c r="CU508" s="1499"/>
      <c r="CV508" s="1490"/>
      <c r="CW508" s="1490"/>
      <c r="CX508" s="1695"/>
      <c r="CY508" s="1490"/>
      <c r="CZ508" s="1490"/>
      <c r="DA508" s="1490"/>
      <c r="DB508" s="1695"/>
      <c r="DC508" s="1352"/>
      <c r="DD508" s="1696"/>
      <c r="DE508" s="1701"/>
    </row>
    <row r="509" spans="1:109" ht="15.75" customHeight="1">
      <c r="A509" s="760" t="s">
        <v>1008</v>
      </c>
      <c r="B509" s="761">
        <v>503</v>
      </c>
      <c r="C509" s="916" t="s">
        <v>4057</v>
      </c>
      <c r="D509" s="761" t="s">
        <v>4051</v>
      </c>
      <c r="E509" s="761" t="s">
        <v>1920</v>
      </c>
      <c r="F509" s="773" t="s">
        <v>4058</v>
      </c>
      <c r="G509" s="778" t="s">
        <v>2908</v>
      </c>
      <c r="H509" s="779" t="s">
        <v>4059</v>
      </c>
      <c r="I509" s="780">
        <v>1</v>
      </c>
      <c r="J509" s="781"/>
      <c r="K509" s="781"/>
      <c r="L509" s="781"/>
      <c r="M509" s="781"/>
      <c r="N509" s="781"/>
      <c r="O509" s="781"/>
      <c r="P509" s="782"/>
      <c r="Q509" s="783">
        <f t="shared" si="7"/>
        <v>1</v>
      </c>
      <c r="R509" s="777" t="s">
        <v>988</v>
      </c>
      <c r="S509" s="761" t="s">
        <v>964</v>
      </c>
      <c r="T509" s="784" t="s">
        <v>965</v>
      </c>
      <c r="U509" s="761" t="s">
        <v>2008</v>
      </c>
      <c r="V509" s="844" t="s">
        <v>2009</v>
      </c>
      <c r="W509" s="761" t="s">
        <v>2338</v>
      </c>
      <c r="X509" s="817">
        <v>1</v>
      </c>
      <c r="Y509" s="809" t="s">
        <v>978</v>
      </c>
      <c r="Z509" s="778" t="s">
        <v>1971</v>
      </c>
      <c r="AA509" s="773"/>
      <c r="AB509" s="773"/>
      <c r="AC509" s="773"/>
      <c r="AD509" s="773"/>
      <c r="AE509" s="773"/>
      <c r="AF509" s="787"/>
      <c r="AG509" s="788"/>
      <c r="AH509" s="788"/>
      <c r="AI509" s="788"/>
      <c r="AJ509" s="788"/>
      <c r="AK509" s="788"/>
      <c r="AL509" s="788"/>
      <c r="AM509" s="788"/>
      <c r="AN509" s="788"/>
      <c r="AO509" s="788"/>
      <c r="AP509" s="788"/>
      <c r="AQ509" s="796">
        <v>0</v>
      </c>
      <c r="AR509" s="788">
        <v>0</v>
      </c>
      <c r="AS509" s="788">
        <v>0</v>
      </c>
      <c r="AT509" s="788">
        <v>0</v>
      </c>
      <c r="AU509" s="793">
        <v>0</v>
      </c>
      <c r="AV509" s="796"/>
      <c r="AW509" s="788"/>
      <c r="AX509" s="788"/>
      <c r="AY509" s="788"/>
      <c r="AZ509" s="788"/>
      <c r="BA509" s="788"/>
      <c r="BB509" s="788"/>
      <c r="BC509" s="788"/>
      <c r="BD509" s="788"/>
      <c r="BE509" s="788"/>
      <c r="BF509" s="788"/>
      <c r="BG509" s="788"/>
      <c r="BH509" s="788"/>
      <c r="BI509" s="788"/>
      <c r="BJ509" s="788"/>
      <c r="BK509" s="793"/>
      <c r="BL509" s="777" t="s">
        <v>961</v>
      </c>
      <c r="BM509" s="773" t="s">
        <v>961</v>
      </c>
      <c r="BN509" s="773" t="s">
        <v>961</v>
      </c>
      <c r="BO509" s="773" t="s">
        <v>961</v>
      </c>
      <c r="BP509" s="784" t="s">
        <v>961</v>
      </c>
      <c r="BQ509" s="796" t="s">
        <v>1971</v>
      </c>
      <c r="BR509" s="788" t="s">
        <v>1971</v>
      </c>
      <c r="BS509" s="788" t="s">
        <v>1971</v>
      </c>
      <c r="BT509" s="788" t="s">
        <v>1971</v>
      </c>
      <c r="BU509" s="793" t="s">
        <v>1971</v>
      </c>
      <c r="BV509" s="796" t="s">
        <v>1971</v>
      </c>
      <c r="BW509" s="788" t="s">
        <v>1971</v>
      </c>
      <c r="BX509" s="788" t="s">
        <v>1971</v>
      </c>
      <c r="BY509" s="788" t="s">
        <v>1971</v>
      </c>
      <c r="BZ509" s="788" t="s">
        <v>1971</v>
      </c>
      <c r="CA509" s="796" t="s">
        <v>1971</v>
      </c>
      <c r="CB509" s="788" t="s">
        <v>1971</v>
      </c>
      <c r="CC509" s="788" t="s">
        <v>1971</v>
      </c>
      <c r="CD509" s="788" t="s">
        <v>1971</v>
      </c>
      <c r="CE509" s="793" t="s">
        <v>1971</v>
      </c>
      <c r="CF509" s="788" t="s">
        <v>1971</v>
      </c>
      <c r="CG509" s="788" t="s">
        <v>1971</v>
      </c>
      <c r="CH509" s="788" t="s">
        <v>1971</v>
      </c>
      <c r="CI509" s="788" t="s">
        <v>1971</v>
      </c>
      <c r="CJ509" s="793" t="s">
        <v>1971</v>
      </c>
      <c r="CK509" s="796" t="s">
        <v>1971</v>
      </c>
      <c r="CL509" s="788" t="s">
        <v>1971</v>
      </c>
      <c r="CM509" s="788" t="s">
        <v>1971</v>
      </c>
      <c r="CN509" s="788" t="s">
        <v>1971</v>
      </c>
      <c r="CO509" s="793" t="s">
        <v>1971</v>
      </c>
      <c r="CP509" s="796" t="s">
        <v>1971</v>
      </c>
      <c r="CQ509" s="788" t="s">
        <v>1971</v>
      </c>
      <c r="CR509" s="788" t="s">
        <v>1971</v>
      </c>
      <c r="CS509" s="788" t="s">
        <v>1971</v>
      </c>
      <c r="CT509" s="793" t="s">
        <v>1971</v>
      </c>
      <c r="CU509" s="1273" t="s">
        <v>4060</v>
      </c>
      <c r="CV509" s="1272" t="s">
        <v>1971</v>
      </c>
      <c r="CW509" s="1272" t="s">
        <v>1971</v>
      </c>
      <c r="CX509" s="1274" t="s">
        <v>1971</v>
      </c>
      <c r="CY509" s="1272" t="s">
        <v>4060</v>
      </c>
      <c r="CZ509" s="1272" t="s">
        <v>1971</v>
      </c>
      <c r="DA509" s="1272" t="s">
        <v>1971</v>
      </c>
      <c r="DB509" s="1274" t="s">
        <v>1971</v>
      </c>
      <c r="DC509" s="773" t="s">
        <v>973</v>
      </c>
      <c r="DD509" s="801">
        <v>1</v>
      </c>
      <c r="DE509" s="802" t="s">
        <v>1971</v>
      </c>
    </row>
    <row r="510" spans="1:109" ht="15.75" customHeight="1">
      <c r="A510" s="760" t="s">
        <v>1008</v>
      </c>
      <c r="B510" s="761">
        <v>504</v>
      </c>
      <c r="C510" s="777" t="s">
        <v>4061</v>
      </c>
      <c r="D510" s="761" t="s">
        <v>4051</v>
      </c>
      <c r="E510" s="761" t="s">
        <v>1920</v>
      </c>
      <c r="F510" s="773" t="s">
        <v>4062</v>
      </c>
      <c r="G510" s="778" t="s">
        <v>4063</v>
      </c>
      <c r="H510" s="779" t="s">
        <v>4064</v>
      </c>
      <c r="I510" s="780">
        <v>1</v>
      </c>
      <c r="J510" s="781"/>
      <c r="K510" s="781"/>
      <c r="L510" s="781"/>
      <c r="M510" s="781"/>
      <c r="N510" s="781"/>
      <c r="O510" s="781"/>
      <c r="P510" s="782"/>
      <c r="Q510" s="783">
        <f t="shared" si="7"/>
        <v>1</v>
      </c>
      <c r="R510" s="777" t="s">
        <v>984</v>
      </c>
      <c r="S510" s="761" t="s">
        <v>964</v>
      </c>
      <c r="T510" s="784" t="s">
        <v>965</v>
      </c>
      <c r="U510" s="761" t="s">
        <v>2135</v>
      </c>
      <c r="V510" s="761" t="s">
        <v>991</v>
      </c>
      <c r="W510" s="761" t="s">
        <v>4065</v>
      </c>
      <c r="X510" s="817">
        <v>0</v>
      </c>
      <c r="Y510" s="809" t="s">
        <v>966</v>
      </c>
      <c r="Z510" s="778" t="s">
        <v>1971</v>
      </c>
      <c r="AA510" s="773"/>
      <c r="AB510" s="773"/>
      <c r="AC510" s="773"/>
      <c r="AD510" s="773"/>
      <c r="AE510" s="773"/>
      <c r="AF510" s="787"/>
      <c r="AG510" s="788"/>
      <c r="AH510" s="788"/>
      <c r="AI510" s="788"/>
      <c r="AJ510" s="788"/>
      <c r="AK510" s="788"/>
      <c r="AL510" s="788"/>
      <c r="AM510" s="788"/>
      <c r="AN510" s="788"/>
      <c r="AO510" s="788"/>
      <c r="AP510" s="788"/>
      <c r="AQ510" s="796">
        <v>0</v>
      </c>
      <c r="AR510" s="788">
        <v>0</v>
      </c>
      <c r="AS510" s="788">
        <v>0</v>
      </c>
      <c r="AT510" s="788">
        <v>0</v>
      </c>
      <c r="AU510" s="793">
        <v>0</v>
      </c>
      <c r="AV510" s="796"/>
      <c r="AW510" s="788"/>
      <c r="AX510" s="788"/>
      <c r="AY510" s="788"/>
      <c r="AZ510" s="788"/>
      <c r="BA510" s="788"/>
      <c r="BB510" s="788"/>
      <c r="BC510" s="788"/>
      <c r="BD510" s="788"/>
      <c r="BE510" s="788"/>
      <c r="BF510" s="788"/>
      <c r="BG510" s="788"/>
      <c r="BH510" s="788"/>
      <c r="BI510" s="788"/>
      <c r="BJ510" s="788"/>
      <c r="BK510" s="793"/>
      <c r="BL510" s="1880" t="s">
        <v>961</v>
      </c>
      <c r="BM510" s="1881" t="s">
        <v>961</v>
      </c>
      <c r="BN510" s="1881" t="s">
        <v>961</v>
      </c>
      <c r="BO510" s="1881" t="s">
        <v>961</v>
      </c>
      <c r="BP510" s="784" t="s">
        <v>961</v>
      </c>
      <c r="BQ510" s="796" t="s">
        <v>1971</v>
      </c>
      <c r="BR510" s="788" t="s">
        <v>1971</v>
      </c>
      <c r="BS510" s="788" t="s">
        <v>1971</v>
      </c>
      <c r="BT510" s="788" t="s">
        <v>1971</v>
      </c>
      <c r="BU510" s="793" t="s">
        <v>1971</v>
      </c>
      <c r="BV510" s="796" t="s">
        <v>1971</v>
      </c>
      <c r="BW510" s="788" t="s">
        <v>1971</v>
      </c>
      <c r="BX510" s="788" t="s">
        <v>1971</v>
      </c>
      <c r="BY510" s="788" t="s">
        <v>1971</v>
      </c>
      <c r="BZ510" s="788" t="s">
        <v>1971</v>
      </c>
      <c r="CA510" s="796" t="s">
        <v>1971</v>
      </c>
      <c r="CB510" s="788" t="s">
        <v>1971</v>
      </c>
      <c r="CC510" s="788" t="s">
        <v>1971</v>
      </c>
      <c r="CD510" s="788" t="s">
        <v>1971</v>
      </c>
      <c r="CE510" s="793" t="s">
        <v>1971</v>
      </c>
      <c r="CF510" s="788" t="s">
        <v>1971</v>
      </c>
      <c r="CG510" s="788" t="s">
        <v>1971</v>
      </c>
      <c r="CH510" s="788" t="s">
        <v>1971</v>
      </c>
      <c r="CI510" s="788" t="s">
        <v>1971</v>
      </c>
      <c r="CJ510" s="793" t="s">
        <v>1971</v>
      </c>
      <c r="CK510" s="796" t="s">
        <v>1971</v>
      </c>
      <c r="CL510" s="788" t="s">
        <v>1971</v>
      </c>
      <c r="CM510" s="788" t="s">
        <v>1971</v>
      </c>
      <c r="CN510" s="788" t="s">
        <v>1971</v>
      </c>
      <c r="CO510" s="793" t="s">
        <v>1971</v>
      </c>
      <c r="CP510" s="796" t="s">
        <v>1971</v>
      </c>
      <c r="CQ510" s="788" t="s">
        <v>1971</v>
      </c>
      <c r="CR510" s="788" t="s">
        <v>1971</v>
      </c>
      <c r="CS510" s="788" t="s">
        <v>1971</v>
      </c>
      <c r="CT510" s="793" t="s">
        <v>1971</v>
      </c>
      <c r="CU510" s="1273">
        <v>-0.01</v>
      </c>
      <c r="CV510" s="1272" t="s">
        <v>1971</v>
      </c>
      <c r="CW510" s="1272" t="s">
        <v>1971</v>
      </c>
      <c r="CX510" s="1274" t="s">
        <v>1971</v>
      </c>
      <c r="CY510" s="1272" t="s">
        <v>1971</v>
      </c>
      <c r="CZ510" s="1272" t="s">
        <v>1971</v>
      </c>
      <c r="DA510" s="1272" t="s">
        <v>1971</v>
      </c>
      <c r="DB510" s="1274" t="s">
        <v>1971</v>
      </c>
      <c r="DC510" s="773" t="s">
        <v>973</v>
      </c>
      <c r="DD510" s="801">
        <v>1</v>
      </c>
      <c r="DE510" s="802" t="s">
        <v>1971</v>
      </c>
    </row>
    <row r="511" spans="1:109" ht="15.75" customHeight="1">
      <c r="A511" s="760" t="s">
        <v>1008</v>
      </c>
      <c r="B511" s="761">
        <v>505</v>
      </c>
      <c r="C511" s="777" t="s">
        <v>4066</v>
      </c>
      <c r="D511" s="761" t="s">
        <v>4051</v>
      </c>
      <c r="E511" s="761" t="s">
        <v>1920</v>
      </c>
      <c r="F511" s="773" t="s">
        <v>4067</v>
      </c>
      <c r="G511" s="778" t="s">
        <v>4068</v>
      </c>
      <c r="H511" s="779" t="s">
        <v>4064</v>
      </c>
      <c r="I511" s="780"/>
      <c r="J511" s="781"/>
      <c r="K511" s="781">
        <v>1</v>
      </c>
      <c r="L511" s="781"/>
      <c r="M511" s="781"/>
      <c r="N511" s="781"/>
      <c r="O511" s="781"/>
      <c r="P511" s="782"/>
      <c r="Q511" s="783">
        <f t="shared" si="7"/>
        <v>1</v>
      </c>
      <c r="R511" s="777" t="s">
        <v>984</v>
      </c>
      <c r="S511" s="761" t="s">
        <v>964</v>
      </c>
      <c r="T511" s="784" t="s">
        <v>965</v>
      </c>
      <c r="U511" s="761" t="s">
        <v>2135</v>
      </c>
      <c r="V511" s="761" t="s">
        <v>991</v>
      </c>
      <c r="W511" s="761" t="s">
        <v>4069</v>
      </c>
      <c r="X511" s="817">
        <v>0</v>
      </c>
      <c r="Y511" s="809" t="s">
        <v>966</v>
      </c>
      <c r="Z511" s="778" t="s">
        <v>1971</v>
      </c>
      <c r="AA511" s="773"/>
      <c r="AB511" s="773"/>
      <c r="AC511" s="773"/>
      <c r="AD511" s="773"/>
      <c r="AE511" s="773"/>
      <c r="AF511" s="787"/>
      <c r="AG511" s="788"/>
      <c r="AH511" s="788"/>
      <c r="AI511" s="788"/>
      <c r="AJ511" s="788"/>
      <c r="AK511" s="788"/>
      <c r="AL511" s="788"/>
      <c r="AM511" s="788"/>
      <c r="AN511" s="788"/>
      <c r="AO511" s="788"/>
      <c r="AP511" s="788"/>
      <c r="AQ511" s="796">
        <v>0</v>
      </c>
      <c r="AR511" s="788">
        <v>0</v>
      </c>
      <c r="AS511" s="788">
        <v>0</v>
      </c>
      <c r="AT511" s="788">
        <v>0</v>
      </c>
      <c r="AU511" s="793">
        <v>0</v>
      </c>
      <c r="AV511" s="796"/>
      <c r="AW511" s="788"/>
      <c r="AX511" s="788"/>
      <c r="AY511" s="788"/>
      <c r="AZ511" s="788"/>
      <c r="BA511" s="788"/>
      <c r="BB511" s="788"/>
      <c r="BC511" s="788"/>
      <c r="BD511" s="788"/>
      <c r="BE511" s="788"/>
      <c r="BF511" s="788"/>
      <c r="BG511" s="788"/>
      <c r="BH511" s="788"/>
      <c r="BI511" s="788"/>
      <c r="BJ511" s="788"/>
      <c r="BK511" s="793"/>
      <c r="BL511" s="1880" t="s">
        <v>961</v>
      </c>
      <c r="BM511" s="1881" t="s">
        <v>961</v>
      </c>
      <c r="BN511" s="1881" t="s">
        <v>961</v>
      </c>
      <c r="BO511" s="1881" t="s">
        <v>961</v>
      </c>
      <c r="BP511" s="784" t="s">
        <v>961</v>
      </c>
      <c r="BQ511" s="796" t="s">
        <v>1971</v>
      </c>
      <c r="BR511" s="788" t="s">
        <v>1971</v>
      </c>
      <c r="BS511" s="788" t="s">
        <v>1971</v>
      </c>
      <c r="BT511" s="788" t="s">
        <v>1971</v>
      </c>
      <c r="BU511" s="793" t="s">
        <v>1971</v>
      </c>
      <c r="BV511" s="796" t="s">
        <v>1971</v>
      </c>
      <c r="BW511" s="788" t="s">
        <v>1971</v>
      </c>
      <c r="BX511" s="788" t="s">
        <v>1971</v>
      </c>
      <c r="BY511" s="788" t="s">
        <v>1971</v>
      </c>
      <c r="BZ511" s="788" t="s">
        <v>1971</v>
      </c>
      <c r="CA511" s="796" t="s">
        <v>1971</v>
      </c>
      <c r="CB511" s="788" t="s">
        <v>1971</v>
      </c>
      <c r="CC511" s="788" t="s">
        <v>1971</v>
      </c>
      <c r="CD511" s="788" t="s">
        <v>1971</v>
      </c>
      <c r="CE511" s="793" t="s">
        <v>1971</v>
      </c>
      <c r="CF511" s="788" t="s">
        <v>1971</v>
      </c>
      <c r="CG511" s="788" t="s">
        <v>1971</v>
      </c>
      <c r="CH511" s="788" t="s">
        <v>1971</v>
      </c>
      <c r="CI511" s="788" t="s">
        <v>1971</v>
      </c>
      <c r="CJ511" s="788" t="s">
        <v>1971</v>
      </c>
      <c r="CK511" s="796" t="s">
        <v>1971</v>
      </c>
      <c r="CL511" s="788" t="s">
        <v>1971</v>
      </c>
      <c r="CM511" s="788" t="s">
        <v>1971</v>
      </c>
      <c r="CN511" s="788" t="s">
        <v>1971</v>
      </c>
      <c r="CO511" s="793" t="s">
        <v>1971</v>
      </c>
      <c r="CP511" s="796" t="s">
        <v>1971</v>
      </c>
      <c r="CQ511" s="788" t="s">
        <v>1971</v>
      </c>
      <c r="CR511" s="788" t="s">
        <v>1971</v>
      </c>
      <c r="CS511" s="788" t="s">
        <v>1971</v>
      </c>
      <c r="CT511" s="793" t="s">
        <v>1971</v>
      </c>
      <c r="CU511" s="1273">
        <v>-1.4500000000000001E-2</v>
      </c>
      <c r="CV511" s="1272" t="s">
        <v>1971</v>
      </c>
      <c r="CW511" s="1272" t="s">
        <v>1971</v>
      </c>
      <c r="CX511" s="1274" t="s">
        <v>1971</v>
      </c>
      <c r="CY511" s="1272" t="s">
        <v>1971</v>
      </c>
      <c r="CZ511" s="1272" t="s">
        <v>1971</v>
      </c>
      <c r="DA511" s="1272" t="s">
        <v>1971</v>
      </c>
      <c r="DB511" s="1274" t="s">
        <v>1971</v>
      </c>
      <c r="DC511" s="773"/>
      <c r="DD511" s="801"/>
      <c r="DE511" s="802"/>
    </row>
    <row r="512" spans="1:109" ht="15.75" customHeight="1">
      <c r="A512" s="760" t="s">
        <v>1008</v>
      </c>
      <c r="B512" s="761">
        <v>506</v>
      </c>
      <c r="C512" s="777" t="s">
        <v>1158</v>
      </c>
      <c r="D512" s="761" t="s">
        <v>4051</v>
      </c>
      <c r="E512" s="761" t="s">
        <v>1920</v>
      </c>
      <c r="F512" s="773" t="s">
        <v>4070</v>
      </c>
      <c r="G512" s="778" t="s">
        <v>1157</v>
      </c>
      <c r="H512" s="779" t="s">
        <v>4071</v>
      </c>
      <c r="I512" s="780"/>
      <c r="J512" s="781"/>
      <c r="K512" s="781">
        <v>1</v>
      </c>
      <c r="L512" s="781"/>
      <c r="M512" s="781"/>
      <c r="N512" s="781"/>
      <c r="O512" s="781"/>
      <c r="P512" s="782"/>
      <c r="Q512" s="783">
        <f t="shared" si="7"/>
        <v>1</v>
      </c>
      <c r="R512" s="777" t="s">
        <v>988</v>
      </c>
      <c r="S512" s="761" t="s">
        <v>964</v>
      </c>
      <c r="T512" s="784" t="s">
        <v>977</v>
      </c>
      <c r="U512" s="761" t="s">
        <v>2135</v>
      </c>
      <c r="V512" s="761" t="s">
        <v>991</v>
      </c>
      <c r="W512" s="761" t="s">
        <v>4072</v>
      </c>
      <c r="X512" s="817">
        <v>0</v>
      </c>
      <c r="Y512" s="809" t="s">
        <v>966</v>
      </c>
      <c r="Z512" s="778" t="s">
        <v>1971</v>
      </c>
      <c r="AA512" s="773"/>
      <c r="AB512" s="773"/>
      <c r="AC512" s="773"/>
      <c r="AD512" s="773"/>
      <c r="AE512" s="773"/>
      <c r="AF512" s="787"/>
      <c r="AG512" s="785"/>
      <c r="AH512" s="785"/>
      <c r="AI512" s="785"/>
      <c r="AJ512" s="785"/>
      <c r="AK512" s="785"/>
      <c r="AL512" s="785"/>
      <c r="AM512" s="785"/>
      <c r="AN512" s="785"/>
      <c r="AO512" s="785"/>
      <c r="AP512" s="785"/>
      <c r="AQ512" s="815">
        <v>0</v>
      </c>
      <c r="AR512" s="785">
        <v>8848</v>
      </c>
      <c r="AS512" s="785">
        <v>8848</v>
      </c>
      <c r="AT512" s="785">
        <v>8848</v>
      </c>
      <c r="AU512" s="829">
        <v>75113</v>
      </c>
      <c r="AV512" s="815"/>
      <c r="AW512" s="785"/>
      <c r="AX512" s="785"/>
      <c r="AY512" s="785"/>
      <c r="AZ512" s="785"/>
      <c r="BA512" s="785"/>
      <c r="BB512" s="785"/>
      <c r="BC512" s="785"/>
      <c r="BD512" s="785"/>
      <c r="BE512" s="785"/>
      <c r="BF512" s="785"/>
      <c r="BG512" s="785"/>
      <c r="BH512" s="785"/>
      <c r="BI512" s="785"/>
      <c r="BJ512" s="785"/>
      <c r="BK512" s="829"/>
      <c r="BL512" s="777" t="s">
        <v>961</v>
      </c>
      <c r="BM512" s="773" t="s">
        <v>961</v>
      </c>
      <c r="BN512" s="773" t="s">
        <v>961</v>
      </c>
      <c r="BO512" s="773" t="s">
        <v>961</v>
      </c>
      <c r="BP512" s="784" t="s">
        <v>961</v>
      </c>
      <c r="BQ512" s="796" t="s">
        <v>1971</v>
      </c>
      <c r="BR512" s="788" t="s">
        <v>1971</v>
      </c>
      <c r="BS512" s="788" t="s">
        <v>1971</v>
      </c>
      <c r="BT512" s="788" t="s">
        <v>1971</v>
      </c>
      <c r="BU512" s="793" t="s">
        <v>1971</v>
      </c>
      <c r="BV512" s="796" t="s">
        <v>1971</v>
      </c>
      <c r="BW512" s="788" t="s">
        <v>1971</v>
      </c>
      <c r="BX512" s="788" t="s">
        <v>1971</v>
      </c>
      <c r="BY512" s="788" t="s">
        <v>1971</v>
      </c>
      <c r="BZ512" s="788" t="s">
        <v>1971</v>
      </c>
      <c r="CA512" s="796" t="s">
        <v>1971</v>
      </c>
      <c r="CB512" s="788" t="s">
        <v>1971</v>
      </c>
      <c r="CC512" s="788" t="s">
        <v>1971</v>
      </c>
      <c r="CD512" s="788" t="s">
        <v>1971</v>
      </c>
      <c r="CE512" s="793" t="s">
        <v>1971</v>
      </c>
      <c r="CF512" s="788" t="s">
        <v>1971</v>
      </c>
      <c r="CG512" s="788" t="s">
        <v>1971</v>
      </c>
      <c r="CH512" s="788" t="s">
        <v>1971</v>
      </c>
      <c r="CI512" s="788" t="s">
        <v>1971</v>
      </c>
      <c r="CJ512" s="788" t="s">
        <v>1971</v>
      </c>
      <c r="CK512" s="796" t="s">
        <v>1971</v>
      </c>
      <c r="CL512" s="788" t="s">
        <v>1971</v>
      </c>
      <c r="CM512" s="788" t="s">
        <v>1971</v>
      </c>
      <c r="CN512" s="788" t="s">
        <v>1971</v>
      </c>
      <c r="CO512" s="793" t="s">
        <v>1971</v>
      </c>
      <c r="CP512" s="796" t="s">
        <v>1971</v>
      </c>
      <c r="CQ512" s="788" t="s">
        <v>1971</v>
      </c>
      <c r="CR512" s="788" t="s">
        <v>1971</v>
      </c>
      <c r="CS512" s="788" t="s">
        <v>1971</v>
      </c>
      <c r="CT512" s="793" t="s">
        <v>1971</v>
      </c>
      <c r="CU512" s="1273">
        <v>-1.7E-5</v>
      </c>
      <c r="CV512" s="1272" t="s">
        <v>1971</v>
      </c>
      <c r="CW512" s="1272" t="s">
        <v>1971</v>
      </c>
      <c r="CX512" s="1274" t="s">
        <v>1971</v>
      </c>
      <c r="CY512" s="1272">
        <v>1.7E-5</v>
      </c>
      <c r="CZ512" s="1272" t="s">
        <v>1971</v>
      </c>
      <c r="DA512" s="1272" t="s">
        <v>1971</v>
      </c>
      <c r="DB512" s="1274" t="s">
        <v>1971</v>
      </c>
      <c r="DC512" s="773" t="s">
        <v>1971</v>
      </c>
      <c r="DD512" s="801">
        <v>1</v>
      </c>
      <c r="DE512" s="802" t="s">
        <v>1971</v>
      </c>
    </row>
    <row r="513" spans="1:109" ht="15.75" customHeight="1">
      <c r="A513" s="760" t="s">
        <v>1008</v>
      </c>
      <c r="B513" s="761">
        <v>507</v>
      </c>
      <c r="C513" s="777" t="s">
        <v>4073</v>
      </c>
      <c r="D513" s="761" t="s">
        <v>4051</v>
      </c>
      <c r="E513" s="761" t="s">
        <v>1936</v>
      </c>
      <c r="F513" s="773" t="s">
        <v>4074</v>
      </c>
      <c r="G513" s="778" t="s">
        <v>4075</v>
      </c>
      <c r="H513" s="779" t="s">
        <v>4076</v>
      </c>
      <c r="I513" s="780">
        <v>0.1</v>
      </c>
      <c r="J513" s="781">
        <v>0.05</v>
      </c>
      <c r="K513" s="781">
        <v>0.8</v>
      </c>
      <c r="L513" s="781">
        <v>0.05</v>
      </c>
      <c r="M513" s="781"/>
      <c r="N513" s="781"/>
      <c r="O513" s="781"/>
      <c r="P513" s="782"/>
      <c r="Q513" s="783">
        <f t="shared" si="7"/>
        <v>1</v>
      </c>
      <c r="R513" s="777" t="s">
        <v>988</v>
      </c>
      <c r="S513" s="761" t="s">
        <v>964</v>
      </c>
      <c r="T513" s="784" t="s">
        <v>965</v>
      </c>
      <c r="U513" s="761" t="s">
        <v>2135</v>
      </c>
      <c r="V513" s="761" t="s">
        <v>141</v>
      </c>
      <c r="W513" s="761" t="s">
        <v>4077</v>
      </c>
      <c r="X513" s="817">
        <v>3</v>
      </c>
      <c r="Y513" s="809" t="s">
        <v>966</v>
      </c>
      <c r="Z513" s="778" t="s">
        <v>1971</v>
      </c>
      <c r="AA513" s="773"/>
      <c r="AB513" s="773"/>
      <c r="AC513" s="773"/>
      <c r="AD513" s="773"/>
      <c r="AE513" s="773"/>
      <c r="AF513" s="787"/>
      <c r="AG513" s="788"/>
      <c r="AH513" s="788"/>
      <c r="AI513" s="788"/>
      <c r="AJ513" s="788"/>
      <c r="AK513" s="788"/>
      <c r="AL513" s="788"/>
      <c r="AM513" s="788"/>
      <c r="AN513" s="788"/>
      <c r="AO513" s="788"/>
      <c r="AP513" s="788"/>
      <c r="AQ513" s="796">
        <v>0</v>
      </c>
      <c r="AR513" s="788">
        <v>1.75</v>
      </c>
      <c r="AS513" s="788">
        <v>0</v>
      </c>
      <c r="AT513" s="788">
        <v>0</v>
      </c>
      <c r="AU513" s="793">
        <v>2.25</v>
      </c>
      <c r="AV513" s="796"/>
      <c r="AW513" s="788"/>
      <c r="AX513" s="788"/>
      <c r="AY513" s="788"/>
      <c r="AZ513" s="788"/>
      <c r="BA513" s="788"/>
      <c r="BB513" s="788"/>
      <c r="BC513" s="788"/>
      <c r="BD513" s="788"/>
      <c r="BE513" s="788"/>
      <c r="BF513" s="788"/>
      <c r="BG513" s="788"/>
      <c r="BH513" s="788"/>
      <c r="BI513" s="788"/>
      <c r="BJ513" s="788"/>
      <c r="BK513" s="793"/>
      <c r="BL513" s="777" t="s">
        <v>961</v>
      </c>
      <c r="BM513" s="773" t="s">
        <v>961</v>
      </c>
      <c r="BN513" s="773" t="s">
        <v>961</v>
      </c>
      <c r="BO513" s="773" t="s">
        <v>961</v>
      </c>
      <c r="BP513" s="784" t="s">
        <v>961</v>
      </c>
      <c r="BQ513" s="796" t="s">
        <v>1971</v>
      </c>
      <c r="BR513" s="788" t="s">
        <v>1971</v>
      </c>
      <c r="BS513" s="788" t="s">
        <v>1971</v>
      </c>
      <c r="BT513" s="788" t="s">
        <v>1971</v>
      </c>
      <c r="BU513" s="793" t="s">
        <v>1971</v>
      </c>
      <c r="BV513" s="1395"/>
      <c r="BW513" s="1348"/>
      <c r="BX513" s="1348"/>
      <c r="BY513" s="1348"/>
      <c r="BZ513" s="1348"/>
      <c r="CA513" s="796" t="s">
        <v>1971</v>
      </c>
      <c r="CB513" s="788" t="s">
        <v>1971</v>
      </c>
      <c r="CC513" s="788" t="s">
        <v>1971</v>
      </c>
      <c r="CD513" s="788" t="s">
        <v>1971</v>
      </c>
      <c r="CE513" s="793" t="s">
        <v>1971</v>
      </c>
      <c r="CF513" s="788" t="s">
        <v>1971</v>
      </c>
      <c r="CG513" s="788" t="s">
        <v>1971</v>
      </c>
      <c r="CH513" s="788" t="s">
        <v>1971</v>
      </c>
      <c r="CI513" s="788" t="s">
        <v>1971</v>
      </c>
      <c r="CJ513" s="788" t="s">
        <v>1971</v>
      </c>
      <c r="CK513" s="1982">
        <v>9</v>
      </c>
      <c r="CL513" s="1983">
        <v>5.75</v>
      </c>
      <c r="CM513" s="1983">
        <v>4</v>
      </c>
      <c r="CN513" s="1983">
        <v>4</v>
      </c>
      <c r="CO513" s="1984">
        <v>9</v>
      </c>
      <c r="CP513" s="796" t="s">
        <v>1971</v>
      </c>
      <c r="CQ513" s="788" t="s">
        <v>1971</v>
      </c>
      <c r="CR513" s="788" t="s">
        <v>1971</v>
      </c>
      <c r="CS513" s="788" t="s">
        <v>1971</v>
      </c>
      <c r="CT513" s="793" t="s">
        <v>1971</v>
      </c>
      <c r="CU513" s="1273">
        <v>-0.5</v>
      </c>
      <c r="CV513" s="1272" t="s">
        <v>1971</v>
      </c>
      <c r="CW513" s="1272" t="s">
        <v>1971</v>
      </c>
      <c r="CX513" s="1274" t="s">
        <v>1971</v>
      </c>
      <c r="CY513" s="1272">
        <v>0.5</v>
      </c>
      <c r="CZ513" s="1272" t="s">
        <v>1971</v>
      </c>
      <c r="DA513" s="1272" t="s">
        <v>1971</v>
      </c>
      <c r="DB513" s="1274" t="s">
        <v>1971</v>
      </c>
      <c r="DC513" s="773" t="s">
        <v>973</v>
      </c>
      <c r="DD513" s="801">
        <v>1</v>
      </c>
      <c r="DE513" s="802" t="s">
        <v>1971</v>
      </c>
    </row>
    <row r="514" spans="1:109" ht="15.75" customHeight="1">
      <c r="A514" s="760" t="s">
        <v>1008</v>
      </c>
      <c r="B514" s="761">
        <v>508</v>
      </c>
      <c r="C514" s="777" t="s">
        <v>4078</v>
      </c>
      <c r="D514" s="761" t="s">
        <v>4051</v>
      </c>
      <c r="E514" s="761" t="s">
        <v>1920</v>
      </c>
      <c r="F514" s="773" t="s">
        <v>4079</v>
      </c>
      <c r="G514" s="778" t="s">
        <v>4080</v>
      </c>
      <c r="H514" s="779" t="s">
        <v>4081</v>
      </c>
      <c r="I514" s="780"/>
      <c r="J514" s="781"/>
      <c r="K514" s="781"/>
      <c r="L514" s="781">
        <v>1</v>
      </c>
      <c r="M514" s="781"/>
      <c r="N514" s="781"/>
      <c r="O514" s="781"/>
      <c r="P514" s="782"/>
      <c r="Q514" s="783">
        <f t="shared" si="7"/>
        <v>1</v>
      </c>
      <c r="R514" s="777" t="s">
        <v>988</v>
      </c>
      <c r="S514" s="761" t="s">
        <v>964</v>
      </c>
      <c r="T514" s="784" t="s">
        <v>965</v>
      </c>
      <c r="U514" s="761" t="s">
        <v>711</v>
      </c>
      <c r="V514" s="761" t="s">
        <v>293</v>
      </c>
      <c r="W514" s="761" t="s">
        <v>4082</v>
      </c>
      <c r="X514" s="817">
        <v>2</v>
      </c>
      <c r="Y514" s="809" t="s">
        <v>966</v>
      </c>
      <c r="Z514" s="778" t="s">
        <v>1971</v>
      </c>
      <c r="AA514" s="773"/>
      <c r="AB514" s="773"/>
      <c r="AC514" s="773"/>
      <c r="AD514" s="773"/>
      <c r="AE514" s="773"/>
      <c r="AF514" s="787"/>
      <c r="AG514" s="788"/>
      <c r="AH514" s="788"/>
      <c r="AI514" s="788"/>
      <c r="AJ514" s="788"/>
      <c r="AK514" s="788"/>
      <c r="AL514" s="788"/>
      <c r="AM514" s="788"/>
      <c r="AN514" s="788"/>
      <c r="AO514" s="788"/>
      <c r="AP514" s="788"/>
      <c r="AQ514" s="796">
        <v>100</v>
      </c>
      <c r="AR514" s="788">
        <v>100</v>
      </c>
      <c r="AS514" s="788">
        <v>100</v>
      </c>
      <c r="AT514" s="788">
        <v>100</v>
      </c>
      <c r="AU514" s="793">
        <v>100</v>
      </c>
      <c r="AV514" s="796"/>
      <c r="AW514" s="788"/>
      <c r="AX514" s="788"/>
      <c r="AY514" s="788"/>
      <c r="AZ514" s="788"/>
      <c r="BA514" s="788"/>
      <c r="BB514" s="788"/>
      <c r="BC514" s="788"/>
      <c r="BD514" s="788"/>
      <c r="BE514" s="788"/>
      <c r="BF514" s="788"/>
      <c r="BG514" s="788"/>
      <c r="BH514" s="788"/>
      <c r="BI514" s="788"/>
      <c r="BJ514" s="788"/>
      <c r="BK514" s="793"/>
      <c r="BL514" s="777" t="s">
        <v>961</v>
      </c>
      <c r="BM514" s="773" t="s">
        <v>961</v>
      </c>
      <c r="BN514" s="773" t="s">
        <v>961</v>
      </c>
      <c r="BO514" s="773" t="s">
        <v>961</v>
      </c>
      <c r="BP514" s="784" t="s">
        <v>961</v>
      </c>
      <c r="BQ514" s="796" t="s">
        <v>1971</v>
      </c>
      <c r="BR514" s="788" t="s">
        <v>1971</v>
      </c>
      <c r="BS514" s="788" t="s">
        <v>1971</v>
      </c>
      <c r="BT514" s="788" t="s">
        <v>1971</v>
      </c>
      <c r="BU514" s="793" t="s">
        <v>1971</v>
      </c>
      <c r="BV514" s="796" t="s">
        <v>1971</v>
      </c>
      <c r="BW514" s="788" t="s">
        <v>1971</v>
      </c>
      <c r="BX514" s="788" t="s">
        <v>1971</v>
      </c>
      <c r="BY514" s="788" t="s">
        <v>1971</v>
      </c>
      <c r="BZ514" s="788" t="s">
        <v>1971</v>
      </c>
      <c r="CA514" s="796" t="s">
        <v>1971</v>
      </c>
      <c r="CB514" s="788" t="s">
        <v>1971</v>
      </c>
      <c r="CC514" s="788" t="s">
        <v>1971</v>
      </c>
      <c r="CD514" s="788" t="s">
        <v>1971</v>
      </c>
      <c r="CE514" s="793" t="s">
        <v>1971</v>
      </c>
      <c r="CF514" s="788" t="s">
        <v>1971</v>
      </c>
      <c r="CG514" s="788" t="s">
        <v>1971</v>
      </c>
      <c r="CH514" s="788" t="s">
        <v>1971</v>
      </c>
      <c r="CI514" s="788" t="s">
        <v>1971</v>
      </c>
      <c r="CJ514" s="793" t="s">
        <v>1971</v>
      </c>
      <c r="CK514" s="796" t="s">
        <v>1971</v>
      </c>
      <c r="CL514" s="788" t="s">
        <v>1971</v>
      </c>
      <c r="CM514" s="788" t="s">
        <v>1971</v>
      </c>
      <c r="CN514" s="788" t="s">
        <v>1971</v>
      </c>
      <c r="CO514" s="793" t="s">
        <v>1971</v>
      </c>
      <c r="CP514" s="796" t="s">
        <v>1971</v>
      </c>
      <c r="CQ514" s="788" t="s">
        <v>1971</v>
      </c>
      <c r="CR514" s="788" t="s">
        <v>1971</v>
      </c>
      <c r="CS514" s="788" t="s">
        <v>1971</v>
      </c>
      <c r="CT514" s="793" t="s">
        <v>1971</v>
      </c>
      <c r="CU514" s="1273">
        <v>-0.16</v>
      </c>
      <c r="CV514" s="1272" t="s">
        <v>1971</v>
      </c>
      <c r="CW514" s="1272" t="s">
        <v>1971</v>
      </c>
      <c r="CX514" s="1274" t="s">
        <v>1971</v>
      </c>
      <c r="CY514" s="1272">
        <v>1.5</v>
      </c>
      <c r="CZ514" s="1272">
        <v>1.5</v>
      </c>
      <c r="DA514" s="1272" t="s">
        <v>1971</v>
      </c>
      <c r="DB514" s="1274" t="s">
        <v>1971</v>
      </c>
      <c r="DC514" s="773" t="s">
        <v>973</v>
      </c>
      <c r="DD514" s="801">
        <v>1</v>
      </c>
      <c r="DE514" s="802" t="s">
        <v>1971</v>
      </c>
    </row>
    <row r="515" spans="1:109" ht="15.75" customHeight="1">
      <c r="A515" s="760" t="s">
        <v>1008</v>
      </c>
      <c r="B515" s="761">
        <v>509</v>
      </c>
      <c r="C515" s="777" t="s">
        <v>4083</v>
      </c>
      <c r="D515" s="761" t="s">
        <v>4051</v>
      </c>
      <c r="E515" s="761" t="s">
        <v>1936</v>
      </c>
      <c r="F515" s="773" t="s">
        <v>4084</v>
      </c>
      <c r="G515" s="778" t="s">
        <v>4085</v>
      </c>
      <c r="H515" s="779" t="s">
        <v>4086</v>
      </c>
      <c r="I515" s="780"/>
      <c r="J515" s="781"/>
      <c r="K515" s="781"/>
      <c r="L515" s="781">
        <v>1</v>
      </c>
      <c r="M515" s="781"/>
      <c r="N515" s="781"/>
      <c r="O515" s="781"/>
      <c r="P515" s="782"/>
      <c r="Q515" s="783">
        <f t="shared" si="7"/>
        <v>1</v>
      </c>
      <c r="R515" s="777" t="s">
        <v>988</v>
      </c>
      <c r="S515" s="761" t="s">
        <v>964</v>
      </c>
      <c r="T515" s="784" t="s">
        <v>965</v>
      </c>
      <c r="U515" s="761" t="s">
        <v>2161</v>
      </c>
      <c r="V515" s="761" t="s">
        <v>991</v>
      </c>
      <c r="W515" s="761" t="s">
        <v>4087</v>
      </c>
      <c r="X515" s="817">
        <v>2</v>
      </c>
      <c r="Y515" s="809" t="s">
        <v>978</v>
      </c>
      <c r="Z515" s="778" t="s">
        <v>1971</v>
      </c>
      <c r="AA515" s="773"/>
      <c r="AB515" s="773"/>
      <c r="AC515" s="773"/>
      <c r="AD515" s="773"/>
      <c r="AE515" s="773"/>
      <c r="AF515" s="787"/>
      <c r="AG515" s="788"/>
      <c r="AH515" s="788"/>
      <c r="AI515" s="788"/>
      <c r="AJ515" s="788"/>
      <c r="AK515" s="788"/>
      <c r="AL515" s="788"/>
      <c r="AM515" s="788"/>
      <c r="AN515" s="788"/>
      <c r="AO515" s="788"/>
      <c r="AP515" s="788"/>
      <c r="AQ515" s="796">
        <v>1.42</v>
      </c>
      <c r="AR515" s="788">
        <v>1.42</v>
      </c>
      <c r="AS515" s="788">
        <v>1.42</v>
      </c>
      <c r="AT515" s="788">
        <v>1.42</v>
      </c>
      <c r="AU515" s="793">
        <v>1.42</v>
      </c>
      <c r="AV515" s="796"/>
      <c r="AW515" s="788"/>
      <c r="AX515" s="788"/>
      <c r="AY515" s="788"/>
      <c r="AZ515" s="788"/>
      <c r="BA515" s="788"/>
      <c r="BB515" s="788"/>
      <c r="BC515" s="788"/>
      <c r="BD515" s="788"/>
      <c r="BE515" s="788"/>
      <c r="BF515" s="788"/>
      <c r="BG515" s="788"/>
      <c r="BH515" s="788"/>
      <c r="BI515" s="788"/>
      <c r="BJ515" s="788"/>
      <c r="BK515" s="793"/>
      <c r="BL515" s="777" t="s">
        <v>961</v>
      </c>
      <c r="BM515" s="773" t="s">
        <v>961</v>
      </c>
      <c r="BN515" s="773" t="s">
        <v>961</v>
      </c>
      <c r="BO515" s="773" t="s">
        <v>961</v>
      </c>
      <c r="BP515" s="784" t="s">
        <v>961</v>
      </c>
      <c r="BQ515" s="796" t="s">
        <v>1971</v>
      </c>
      <c r="BR515" s="788" t="s">
        <v>1971</v>
      </c>
      <c r="BS515" s="788" t="s">
        <v>1971</v>
      </c>
      <c r="BT515" s="788" t="s">
        <v>1971</v>
      </c>
      <c r="BU515" s="793" t="s">
        <v>1971</v>
      </c>
      <c r="BV515" s="796" t="s">
        <v>1971</v>
      </c>
      <c r="BW515" s="788" t="s">
        <v>1971</v>
      </c>
      <c r="BX515" s="788" t="s">
        <v>1971</v>
      </c>
      <c r="BY515" s="788" t="s">
        <v>1971</v>
      </c>
      <c r="BZ515" s="788" t="s">
        <v>1971</v>
      </c>
      <c r="CA515" s="796" t="s">
        <v>1971</v>
      </c>
      <c r="CB515" s="788" t="s">
        <v>1971</v>
      </c>
      <c r="CC515" s="788" t="s">
        <v>1971</v>
      </c>
      <c r="CD515" s="788" t="s">
        <v>1971</v>
      </c>
      <c r="CE515" s="793" t="s">
        <v>1971</v>
      </c>
      <c r="CF515" s="788" t="s">
        <v>1971</v>
      </c>
      <c r="CG515" s="788" t="s">
        <v>1971</v>
      </c>
      <c r="CH515" s="788" t="s">
        <v>1971</v>
      </c>
      <c r="CI515" s="788" t="s">
        <v>1971</v>
      </c>
      <c r="CJ515" s="793" t="s">
        <v>1971</v>
      </c>
      <c r="CK515" s="796" t="s">
        <v>1971</v>
      </c>
      <c r="CL515" s="788" t="s">
        <v>1971</v>
      </c>
      <c r="CM515" s="788" t="s">
        <v>1971</v>
      </c>
      <c r="CN515" s="788" t="s">
        <v>1971</v>
      </c>
      <c r="CO515" s="793" t="s">
        <v>1971</v>
      </c>
      <c r="CP515" s="796" t="s">
        <v>1971</v>
      </c>
      <c r="CQ515" s="788" t="s">
        <v>1971</v>
      </c>
      <c r="CR515" s="788" t="s">
        <v>1971</v>
      </c>
      <c r="CS515" s="788" t="s">
        <v>1971</v>
      </c>
      <c r="CT515" s="793" t="s">
        <v>1971</v>
      </c>
      <c r="CU515" s="1273">
        <v>-2.69E-2</v>
      </c>
      <c r="CV515" s="1272" t="s">
        <v>1971</v>
      </c>
      <c r="CW515" s="1272" t="s">
        <v>1971</v>
      </c>
      <c r="CX515" s="1274" t="s">
        <v>1971</v>
      </c>
      <c r="CY515" s="1272">
        <v>2.69E-2</v>
      </c>
      <c r="CZ515" s="1272" t="s">
        <v>1971</v>
      </c>
      <c r="DA515" s="1272" t="s">
        <v>1971</v>
      </c>
      <c r="DB515" s="1274" t="s">
        <v>1971</v>
      </c>
      <c r="DC515" s="773"/>
      <c r="DD515" s="801">
        <v>1</v>
      </c>
      <c r="DE515" s="802" t="s">
        <v>4088</v>
      </c>
    </row>
    <row r="516" spans="1:109" ht="15.75" customHeight="1">
      <c r="A516" s="760" t="s">
        <v>1008</v>
      </c>
      <c r="B516" s="761">
        <v>510</v>
      </c>
      <c r="C516" s="777" t="s">
        <v>4089</v>
      </c>
      <c r="D516" s="761" t="s">
        <v>4090</v>
      </c>
      <c r="E516" s="761" t="s">
        <v>1936</v>
      </c>
      <c r="F516" s="773" t="s">
        <v>4091</v>
      </c>
      <c r="G516" s="778" t="s">
        <v>1960</v>
      </c>
      <c r="H516" s="779" t="s">
        <v>3984</v>
      </c>
      <c r="I516" s="780"/>
      <c r="J516" s="781"/>
      <c r="K516" s="781"/>
      <c r="L516" s="781"/>
      <c r="M516" s="781">
        <v>1</v>
      </c>
      <c r="N516" s="781"/>
      <c r="O516" s="781"/>
      <c r="P516" s="782"/>
      <c r="Q516" s="783">
        <f t="shared" si="7"/>
        <v>1</v>
      </c>
      <c r="R516" s="777" t="s">
        <v>988</v>
      </c>
      <c r="S516" s="761" t="s">
        <v>964</v>
      </c>
      <c r="T516" s="784" t="s">
        <v>965</v>
      </c>
      <c r="U516" s="761" t="s">
        <v>1027</v>
      </c>
      <c r="V516" s="761" t="s">
        <v>1039</v>
      </c>
      <c r="W516" s="761" t="s">
        <v>2068</v>
      </c>
      <c r="X516" s="1263">
        <v>2</v>
      </c>
      <c r="Y516" s="809" t="s">
        <v>966</v>
      </c>
      <c r="Z516" s="778" t="s">
        <v>1960</v>
      </c>
      <c r="AA516" s="773"/>
      <c r="AB516" s="773"/>
      <c r="AC516" s="773"/>
      <c r="AD516" s="773"/>
      <c r="AE516" s="773"/>
      <c r="AF516" s="787"/>
      <c r="AG516" s="788"/>
      <c r="AH516" s="788"/>
      <c r="AI516" s="788"/>
      <c r="AJ516" s="788"/>
      <c r="AK516" s="788"/>
      <c r="AL516" s="788"/>
      <c r="AM516" s="788"/>
      <c r="AN516" s="788"/>
      <c r="AO516" s="788"/>
      <c r="AP516" s="788"/>
      <c r="AQ516" s="1394"/>
      <c r="AR516" s="1343"/>
      <c r="AS516" s="1343"/>
      <c r="AT516" s="1343"/>
      <c r="AU516" s="1344"/>
      <c r="AV516" s="796"/>
      <c r="AW516" s="788"/>
      <c r="AX516" s="788"/>
      <c r="AY516" s="788"/>
      <c r="AZ516" s="788"/>
      <c r="BA516" s="788"/>
      <c r="BB516" s="788"/>
      <c r="BC516" s="788"/>
      <c r="BD516" s="788"/>
      <c r="BE516" s="788"/>
      <c r="BF516" s="788"/>
      <c r="BG516" s="788"/>
      <c r="BH516" s="788"/>
      <c r="BI516" s="788"/>
      <c r="BJ516" s="788"/>
      <c r="BK516" s="793"/>
      <c r="BL516" s="1728"/>
      <c r="BM516" s="1729"/>
      <c r="BN516" s="1729"/>
      <c r="BO516" s="1729"/>
      <c r="BP516" s="1730"/>
      <c r="BQ516" s="1394"/>
      <c r="BR516" s="1343"/>
      <c r="BS516" s="1343"/>
      <c r="BT516" s="1343"/>
      <c r="BU516" s="1344"/>
      <c r="BV516" s="1394"/>
      <c r="BW516" s="1343"/>
      <c r="BX516" s="1343"/>
      <c r="BY516" s="1343"/>
      <c r="BZ516" s="1343"/>
      <c r="CA516" s="1394"/>
      <c r="CB516" s="1343"/>
      <c r="CC516" s="1343"/>
      <c r="CD516" s="1343"/>
      <c r="CE516" s="1344"/>
      <c r="CF516" s="1343"/>
      <c r="CG516" s="1343"/>
      <c r="CH516" s="1343"/>
      <c r="CI516" s="1343"/>
      <c r="CJ516" s="1344"/>
      <c r="CK516" s="1394"/>
      <c r="CL516" s="1343"/>
      <c r="CM516" s="1343"/>
      <c r="CN516" s="1343"/>
      <c r="CO516" s="1344"/>
      <c r="CP516" s="1394"/>
      <c r="CQ516" s="1343"/>
      <c r="CR516" s="1343"/>
      <c r="CS516" s="1343"/>
      <c r="CT516" s="1344"/>
      <c r="CU516" s="1499"/>
      <c r="CV516" s="1490"/>
      <c r="CW516" s="1490"/>
      <c r="CX516" s="1695"/>
      <c r="CY516" s="1490"/>
      <c r="CZ516" s="1490"/>
      <c r="DA516" s="1490"/>
      <c r="DB516" s="1695"/>
      <c r="DC516" s="1352"/>
      <c r="DD516" s="1696"/>
      <c r="DE516" s="1701"/>
    </row>
    <row r="517" spans="1:109" ht="15.75" customHeight="1">
      <c r="A517" s="760" t="s">
        <v>1008</v>
      </c>
      <c r="B517" s="761">
        <v>511</v>
      </c>
      <c r="C517" s="777" t="s">
        <v>4092</v>
      </c>
      <c r="D517" s="761" t="s">
        <v>4090</v>
      </c>
      <c r="E517" s="761" t="s">
        <v>1936</v>
      </c>
      <c r="F517" s="773" t="s">
        <v>4093</v>
      </c>
      <c r="G517" s="778" t="s">
        <v>1964</v>
      </c>
      <c r="H517" s="779" t="s">
        <v>3984</v>
      </c>
      <c r="I517" s="780"/>
      <c r="J517" s="781">
        <v>0.23</v>
      </c>
      <c r="K517" s="781">
        <v>0.77</v>
      </c>
      <c r="L517" s="781"/>
      <c r="M517" s="781"/>
      <c r="N517" s="781"/>
      <c r="O517" s="781"/>
      <c r="P517" s="782"/>
      <c r="Q517" s="783">
        <f t="shared" si="7"/>
        <v>1</v>
      </c>
      <c r="R517" s="777" t="s">
        <v>988</v>
      </c>
      <c r="S517" s="761" t="s">
        <v>964</v>
      </c>
      <c r="T517" s="784" t="s">
        <v>965</v>
      </c>
      <c r="U517" s="761" t="s">
        <v>1031</v>
      </c>
      <c r="V517" s="761" t="s">
        <v>1039</v>
      </c>
      <c r="W517" s="761" t="s">
        <v>431</v>
      </c>
      <c r="X517" s="1263">
        <v>2</v>
      </c>
      <c r="Y517" s="809" t="s">
        <v>966</v>
      </c>
      <c r="Z517" s="778" t="s">
        <v>1964</v>
      </c>
      <c r="AA517" s="773"/>
      <c r="AB517" s="773"/>
      <c r="AC517" s="773"/>
      <c r="AD517" s="773"/>
      <c r="AE517" s="773"/>
      <c r="AF517" s="787"/>
      <c r="AG517" s="788"/>
      <c r="AH517" s="788"/>
      <c r="AI517" s="788"/>
      <c r="AJ517" s="788"/>
      <c r="AK517" s="788"/>
      <c r="AL517" s="788"/>
      <c r="AM517" s="788"/>
      <c r="AN517" s="788"/>
      <c r="AO517" s="788"/>
      <c r="AP517" s="788"/>
      <c r="AQ517" s="1394"/>
      <c r="AR517" s="1343"/>
      <c r="AS517" s="1343"/>
      <c r="AT517" s="1343"/>
      <c r="AU517" s="1344"/>
      <c r="AV517" s="796"/>
      <c r="AW517" s="788"/>
      <c r="AX517" s="788"/>
      <c r="AY517" s="788"/>
      <c r="AZ517" s="788"/>
      <c r="BA517" s="788"/>
      <c r="BB517" s="788"/>
      <c r="BC517" s="788"/>
      <c r="BD517" s="788"/>
      <c r="BE517" s="788"/>
      <c r="BF517" s="788"/>
      <c r="BG517" s="788"/>
      <c r="BH517" s="788"/>
      <c r="BI517" s="788"/>
      <c r="BJ517" s="788"/>
      <c r="BK517" s="793"/>
      <c r="BL517" s="1351"/>
      <c r="BM517" s="1352"/>
      <c r="BN517" s="1352"/>
      <c r="BO517" s="1352"/>
      <c r="BP517" s="1414"/>
      <c r="BQ517" s="1394"/>
      <c r="BR517" s="1343"/>
      <c r="BS517" s="1343"/>
      <c r="BT517" s="1343"/>
      <c r="BU517" s="1344"/>
      <c r="BV517" s="1394"/>
      <c r="BW517" s="1343"/>
      <c r="BX517" s="1343"/>
      <c r="BY517" s="1343"/>
      <c r="BZ517" s="1343"/>
      <c r="CA517" s="1394"/>
      <c r="CB517" s="1343"/>
      <c r="CC517" s="1343"/>
      <c r="CD517" s="1343"/>
      <c r="CE517" s="1344"/>
      <c r="CF517" s="1343"/>
      <c r="CG517" s="1343"/>
      <c r="CH517" s="1343"/>
      <c r="CI517" s="1343"/>
      <c r="CJ517" s="1344"/>
      <c r="CK517" s="1394"/>
      <c r="CL517" s="1343"/>
      <c r="CM517" s="1343"/>
      <c r="CN517" s="1343"/>
      <c r="CO517" s="1344"/>
      <c r="CP517" s="1394"/>
      <c r="CQ517" s="1343"/>
      <c r="CR517" s="1343"/>
      <c r="CS517" s="1343"/>
      <c r="CT517" s="1344"/>
      <c r="CU517" s="1499"/>
      <c r="CV517" s="1490"/>
      <c r="CW517" s="1490"/>
      <c r="CX517" s="1695"/>
      <c r="CY517" s="1490"/>
      <c r="CZ517" s="1490"/>
      <c r="DA517" s="1490"/>
      <c r="DB517" s="1695"/>
      <c r="DC517" s="1352"/>
      <c r="DD517" s="1696"/>
      <c r="DE517" s="1701"/>
    </row>
    <row r="518" spans="1:109" ht="15.75" customHeight="1">
      <c r="A518" s="760" t="s">
        <v>1008</v>
      </c>
      <c r="B518" s="761">
        <v>512</v>
      </c>
      <c r="C518" s="777" t="s">
        <v>4094</v>
      </c>
      <c r="D518" s="761" t="s">
        <v>4090</v>
      </c>
      <c r="E518" s="761" t="s">
        <v>1936</v>
      </c>
      <c r="F518" s="773" t="s">
        <v>4095</v>
      </c>
      <c r="G518" s="778" t="s">
        <v>658</v>
      </c>
      <c r="H518" s="779" t="s">
        <v>4096</v>
      </c>
      <c r="I518" s="780"/>
      <c r="J518" s="781"/>
      <c r="K518" s="781"/>
      <c r="L518" s="781"/>
      <c r="M518" s="781">
        <v>1</v>
      </c>
      <c r="N518" s="781"/>
      <c r="O518" s="781"/>
      <c r="P518" s="782"/>
      <c r="Q518" s="783">
        <f t="shared" si="7"/>
        <v>1</v>
      </c>
      <c r="R518" s="777" t="s">
        <v>963</v>
      </c>
      <c r="S518" s="761"/>
      <c r="T518" s="784"/>
      <c r="U518" s="761" t="s">
        <v>2146</v>
      </c>
      <c r="V518" s="761" t="s">
        <v>293</v>
      </c>
      <c r="W518" s="761" t="s">
        <v>4097</v>
      </c>
      <c r="X518" s="817">
        <v>1</v>
      </c>
      <c r="Y518" s="809" t="s">
        <v>966</v>
      </c>
      <c r="Z518" s="778" t="s">
        <v>658</v>
      </c>
      <c r="AA518" s="773"/>
      <c r="AB518" s="773"/>
      <c r="AC518" s="773"/>
      <c r="AD518" s="773"/>
      <c r="AE518" s="773"/>
      <c r="AF518" s="787"/>
      <c r="AG518" s="788"/>
      <c r="AH518" s="788"/>
      <c r="AI518" s="788"/>
      <c r="AJ518" s="788"/>
      <c r="AK518" s="788"/>
      <c r="AL518" s="788"/>
      <c r="AM518" s="788"/>
      <c r="AN518" s="788"/>
      <c r="AO518" s="788"/>
      <c r="AP518" s="788"/>
      <c r="AQ518" s="1394"/>
      <c r="AR518" s="1343"/>
      <c r="AS518" s="1343"/>
      <c r="AT518" s="1343"/>
      <c r="AU518" s="1344"/>
      <c r="AV518" s="796"/>
      <c r="AW518" s="788"/>
      <c r="AX518" s="788"/>
      <c r="AY518" s="788"/>
      <c r="AZ518" s="788"/>
      <c r="BA518" s="788"/>
      <c r="BB518" s="788"/>
      <c r="BC518" s="788"/>
      <c r="BD518" s="788"/>
      <c r="BE518" s="788"/>
      <c r="BF518" s="788"/>
      <c r="BG518" s="788"/>
      <c r="BH518" s="788"/>
      <c r="BI518" s="788"/>
      <c r="BJ518" s="788"/>
      <c r="BK518" s="793"/>
      <c r="BL518" s="1351"/>
      <c r="BM518" s="1352"/>
      <c r="BN518" s="1352"/>
      <c r="BO518" s="1352"/>
      <c r="BP518" s="1414"/>
      <c r="BQ518" s="1394"/>
      <c r="BR518" s="1343"/>
      <c r="BS518" s="1343"/>
      <c r="BT518" s="1343"/>
      <c r="BU518" s="1344"/>
      <c r="BV518" s="1394"/>
      <c r="BW518" s="1343"/>
      <c r="BX518" s="1343"/>
      <c r="BY518" s="1343"/>
      <c r="BZ518" s="1343"/>
      <c r="CA518" s="1394"/>
      <c r="CB518" s="1343"/>
      <c r="CC518" s="1343"/>
      <c r="CD518" s="1343"/>
      <c r="CE518" s="1344"/>
      <c r="CF518" s="1343"/>
      <c r="CG518" s="1343"/>
      <c r="CH518" s="1343"/>
      <c r="CI518" s="1343"/>
      <c r="CJ518" s="1344"/>
      <c r="CK518" s="1394"/>
      <c r="CL518" s="1343"/>
      <c r="CM518" s="1343"/>
      <c r="CN518" s="1343"/>
      <c r="CO518" s="1344"/>
      <c r="CP518" s="1394"/>
      <c r="CQ518" s="1343"/>
      <c r="CR518" s="1343"/>
      <c r="CS518" s="1343"/>
      <c r="CT518" s="1344"/>
      <c r="CU518" s="1499"/>
      <c r="CV518" s="1490"/>
      <c r="CW518" s="1490"/>
      <c r="CX518" s="1695"/>
      <c r="CY518" s="1490"/>
      <c r="CZ518" s="1490"/>
      <c r="DA518" s="1490"/>
      <c r="DB518" s="1695"/>
      <c r="DC518" s="1352"/>
      <c r="DD518" s="1696"/>
      <c r="DE518" s="1701"/>
    </row>
    <row r="519" spans="1:109" ht="15.75" customHeight="1">
      <c r="A519" s="760" t="s">
        <v>1008</v>
      </c>
      <c r="B519" s="761">
        <v>513</v>
      </c>
      <c r="C519" s="777" t="s">
        <v>4098</v>
      </c>
      <c r="D519" s="761" t="s">
        <v>4090</v>
      </c>
      <c r="E519" s="761" t="s">
        <v>1936</v>
      </c>
      <c r="F519" s="773" t="s">
        <v>4099</v>
      </c>
      <c r="G519" s="778" t="s">
        <v>4100</v>
      </c>
      <c r="H519" s="779" t="s">
        <v>4101</v>
      </c>
      <c r="I519" s="780"/>
      <c r="J519" s="781">
        <v>0.91</v>
      </c>
      <c r="K519" s="781">
        <v>0.09</v>
      </c>
      <c r="L519" s="781"/>
      <c r="M519" s="781"/>
      <c r="N519" s="781"/>
      <c r="O519" s="781"/>
      <c r="P519" s="782"/>
      <c r="Q519" s="783">
        <f t="shared" si="7"/>
        <v>1</v>
      </c>
      <c r="R519" s="777" t="s">
        <v>963</v>
      </c>
      <c r="S519" s="761"/>
      <c r="T519" s="784"/>
      <c r="U519" s="761" t="s">
        <v>4102</v>
      </c>
      <c r="V519" s="761" t="s">
        <v>293</v>
      </c>
      <c r="W519" s="761" t="s">
        <v>4103</v>
      </c>
      <c r="X519" s="817">
        <v>2</v>
      </c>
      <c r="Y519" s="809" t="s">
        <v>978</v>
      </c>
      <c r="Z519" s="778"/>
      <c r="AA519" s="773"/>
      <c r="AB519" s="773"/>
      <c r="AC519" s="773"/>
      <c r="AD519" s="773"/>
      <c r="AE519" s="773"/>
      <c r="AF519" s="787"/>
      <c r="AG519" s="788"/>
      <c r="AH519" s="788"/>
      <c r="AI519" s="788"/>
      <c r="AJ519" s="788"/>
      <c r="AK519" s="788"/>
      <c r="AL519" s="788"/>
      <c r="AM519" s="788"/>
      <c r="AN519" s="788"/>
      <c r="AO519" s="788"/>
      <c r="AP519" s="788"/>
      <c r="AQ519" s="796">
        <v>11</v>
      </c>
      <c r="AR519" s="788">
        <v>10.5</v>
      </c>
      <c r="AS519" s="788">
        <v>10</v>
      </c>
      <c r="AT519" s="788">
        <v>9.5</v>
      </c>
      <c r="AU519" s="793">
        <v>9</v>
      </c>
      <c r="AV519" s="796"/>
      <c r="AW519" s="788"/>
      <c r="AX519" s="788"/>
      <c r="AY519" s="788"/>
      <c r="AZ519" s="788"/>
      <c r="BA519" s="788"/>
      <c r="BB519" s="788"/>
      <c r="BC519" s="788"/>
      <c r="BD519" s="788"/>
      <c r="BE519" s="788"/>
      <c r="BF519" s="788"/>
      <c r="BG519" s="788"/>
      <c r="BH519" s="788"/>
      <c r="BI519" s="788"/>
      <c r="BJ519" s="788"/>
      <c r="BK519" s="793"/>
      <c r="BL519" s="777"/>
      <c r="BM519" s="773"/>
      <c r="BN519" s="773"/>
      <c r="BO519" s="773"/>
      <c r="BP519" s="784"/>
      <c r="BQ519" s="796" t="s">
        <v>1971</v>
      </c>
      <c r="BR519" s="788" t="s">
        <v>1971</v>
      </c>
      <c r="BS519" s="788" t="s">
        <v>1971</v>
      </c>
      <c r="BT519" s="788" t="s">
        <v>1971</v>
      </c>
      <c r="BU519" s="793" t="s">
        <v>1971</v>
      </c>
      <c r="BV519" s="796" t="s">
        <v>1971</v>
      </c>
      <c r="BW519" s="788" t="s">
        <v>1971</v>
      </c>
      <c r="BX519" s="788" t="s">
        <v>1971</v>
      </c>
      <c r="BY519" s="788" t="s">
        <v>1971</v>
      </c>
      <c r="BZ519" s="788" t="s">
        <v>1971</v>
      </c>
      <c r="CA519" s="796" t="s">
        <v>1971</v>
      </c>
      <c r="CB519" s="788" t="s">
        <v>1971</v>
      </c>
      <c r="CC519" s="788" t="s">
        <v>1971</v>
      </c>
      <c r="CD519" s="788" t="s">
        <v>1971</v>
      </c>
      <c r="CE519" s="793" t="s">
        <v>1971</v>
      </c>
      <c r="CF519" s="788" t="s">
        <v>1971</v>
      </c>
      <c r="CG519" s="788" t="s">
        <v>1971</v>
      </c>
      <c r="CH519" s="788" t="s">
        <v>1971</v>
      </c>
      <c r="CI519" s="788" t="s">
        <v>1971</v>
      </c>
      <c r="CJ519" s="793" t="s">
        <v>1971</v>
      </c>
      <c r="CK519" s="796" t="s">
        <v>1971</v>
      </c>
      <c r="CL519" s="788" t="s">
        <v>1971</v>
      </c>
      <c r="CM519" s="788" t="s">
        <v>1971</v>
      </c>
      <c r="CN519" s="788" t="s">
        <v>1971</v>
      </c>
      <c r="CO519" s="793" t="s">
        <v>1971</v>
      </c>
      <c r="CP519" s="796" t="s">
        <v>1971</v>
      </c>
      <c r="CQ519" s="788" t="s">
        <v>1971</v>
      </c>
      <c r="CR519" s="788" t="s">
        <v>1971</v>
      </c>
      <c r="CS519" s="788" t="s">
        <v>1971</v>
      </c>
      <c r="CT519" s="793" t="s">
        <v>1971</v>
      </c>
      <c r="CU519" s="1273" t="s">
        <v>1971</v>
      </c>
      <c r="CV519" s="1272" t="s">
        <v>1971</v>
      </c>
      <c r="CW519" s="1272" t="s">
        <v>1971</v>
      </c>
      <c r="CX519" s="1274" t="s">
        <v>1971</v>
      </c>
      <c r="CY519" s="1272" t="s">
        <v>1971</v>
      </c>
      <c r="CZ519" s="1272" t="s">
        <v>1971</v>
      </c>
      <c r="DA519" s="1272" t="s">
        <v>1971</v>
      </c>
      <c r="DB519" s="1274" t="s">
        <v>1971</v>
      </c>
      <c r="DC519" s="773" t="s">
        <v>1971</v>
      </c>
      <c r="DD519" s="801">
        <v>1</v>
      </c>
      <c r="DE519" s="802" t="s">
        <v>1971</v>
      </c>
    </row>
    <row r="520" spans="1:109" ht="15.75" customHeight="1">
      <c r="A520" s="760" t="s">
        <v>1008</v>
      </c>
      <c r="B520" s="761">
        <v>514</v>
      </c>
      <c r="C520" s="777" t="s">
        <v>4104</v>
      </c>
      <c r="D520" s="761" t="s">
        <v>4090</v>
      </c>
      <c r="E520" s="761" t="s">
        <v>1936</v>
      </c>
      <c r="F520" s="773" t="s">
        <v>4105</v>
      </c>
      <c r="G520" s="778" t="s">
        <v>4106</v>
      </c>
      <c r="H520" s="779" t="s">
        <v>4107</v>
      </c>
      <c r="I520" s="780"/>
      <c r="J520" s="781"/>
      <c r="K520" s="781"/>
      <c r="L520" s="781"/>
      <c r="M520" s="781">
        <v>1</v>
      </c>
      <c r="N520" s="781"/>
      <c r="O520" s="781"/>
      <c r="P520" s="782"/>
      <c r="Q520" s="783">
        <f t="shared" si="7"/>
        <v>1</v>
      </c>
      <c r="R520" s="777" t="s">
        <v>963</v>
      </c>
      <c r="S520" s="761"/>
      <c r="T520" s="784"/>
      <c r="U520" s="761" t="s">
        <v>2146</v>
      </c>
      <c r="V520" s="761" t="s">
        <v>1030</v>
      </c>
      <c r="W520" s="761" t="s">
        <v>2040</v>
      </c>
      <c r="X520" s="817">
        <v>0</v>
      </c>
      <c r="Y520" s="809" t="s">
        <v>966</v>
      </c>
      <c r="Z520" s="778"/>
      <c r="AA520" s="773"/>
      <c r="AB520" s="773"/>
      <c r="AC520" s="773"/>
      <c r="AD520" s="773"/>
      <c r="AE520" s="773"/>
      <c r="AF520" s="787"/>
      <c r="AG520" s="788"/>
      <c r="AH520" s="788"/>
      <c r="AI520" s="788"/>
      <c r="AJ520" s="788"/>
      <c r="AK520" s="788"/>
      <c r="AL520" s="788"/>
      <c r="AM520" s="788"/>
      <c r="AN520" s="788"/>
      <c r="AO520" s="788"/>
      <c r="AP520" s="788"/>
      <c r="AQ520" s="796" t="s">
        <v>3966</v>
      </c>
      <c r="AR520" s="788" t="s">
        <v>2041</v>
      </c>
      <c r="AS520" s="788" t="s">
        <v>2041</v>
      </c>
      <c r="AT520" s="788" t="s">
        <v>2041</v>
      </c>
      <c r="AU520" s="793" t="s">
        <v>2041</v>
      </c>
      <c r="AV520" s="796"/>
      <c r="AW520" s="788"/>
      <c r="AX520" s="788"/>
      <c r="AY520" s="788"/>
      <c r="AZ520" s="788"/>
      <c r="BA520" s="788"/>
      <c r="BB520" s="788"/>
      <c r="BC520" s="788"/>
      <c r="BD520" s="788"/>
      <c r="BE520" s="788"/>
      <c r="BF520" s="788"/>
      <c r="BG520" s="788"/>
      <c r="BH520" s="788"/>
      <c r="BI520" s="788"/>
      <c r="BJ520" s="788"/>
      <c r="BK520" s="793"/>
      <c r="BL520" s="777"/>
      <c r="BM520" s="773"/>
      <c r="BN520" s="773"/>
      <c r="BO520" s="773"/>
      <c r="BP520" s="784"/>
      <c r="BQ520" s="796" t="s">
        <v>1971</v>
      </c>
      <c r="BR520" s="788" t="s">
        <v>1971</v>
      </c>
      <c r="BS520" s="788" t="s">
        <v>1971</v>
      </c>
      <c r="BT520" s="788" t="s">
        <v>1971</v>
      </c>
      <c r="BU520" s="793" t="s">
        <v>1971</v>
      </c>
      <c r="BV520" s="796" t="s">
        <v>1971</v>
      </c>
      <c r="BW520" s="788" t="s">
        <v>1971</v>
      </c>
      <c r="BX520" s="788" t="s">
        <v>1971</v>
      </c>
      <c r="BY520" s="788" t="s">
        <v>1971</v>
      </c>
      <c r="BZ520" s="788" t="s">
        <v>1971</v>
      </c>
      <c r="CA520" s="796" t="s">
        <v>1971</v>
      </c>
      <c r="CB520" s="788" t="s">
        <v>1971</v>
      </c>
      <c r="CC520" s="788" t="s">
        <v>1971</v>
      </c>
      <c r="CD520" s="788" t="s">
        <v>1971</v>
      </c>
      <c r="CE520" s="793" t="s">
        <v>1971</v>
      </c>
      <c r="CF520" s="788" t="s">
        <v>1971</v>
      </c>
      <c r="CG520" s="788" t="s">
        <v>1971</v>
      </c>
      <c r="CH520" s="788" t="s">
        <v>1971</v>
      </c>
      <c r="CI520" s="788" t="s">
        <v>1971</v>
      </c>
      <c r="CJ520" s="793" t="s">
        <v>1971</v>
      </c>
      <c r="CK520" s="796" t="s">
        <v>1971</v>
      </c>
      <c r="CL520" s="788" t="s">
        <v>1971</v>
      </c>
      <c r="CM520" s="788" t="s">
        <v>1971</v>
      </c>
      <c r="CN520" s="788" t="s">
        <v>1971</v>
      </c>
      <c r="CO520" s="793" t="s">
        <v>1971</v>
      </c>
      <c r="CP520" s="796" t="s">
        <v>1971</v>
      </c>
      <c r="CQ520" s="788" t="s">
        <v>1971</v>
      </c>
      <c r="CR520" s="788" t="s">
        <v>1971</v>
      </c>
      <c r="CS520" s="788" t="s">
        <v>1971</v>
      </c>
      <c r="CT520" s="793" t="s">
        <v>1971</v>
      </c>
      <c r="CU520" s="1273" t="s">
        <v>1971</v>
      </c>
      <c r="CV520" s="1272" t="s">
        <v>1971</v>
      </c>
      <c r="CW520" s="1272" t="s">
        <v>1971</v>
      </c>
      <c r="CX520" s="1274" t="s">
        <v>1971</v>
      </c>
      <c r="CY520" s="1272" t="s">
        <v>1971</v>
      </c>
      <c r="CZ520" s="1272" t="s">
        <v>1971</v>
      </c>
      <c r="DA520" s="1272" t="s">
        <v>1971</v>
      </c>
      <c r="DB520" s="1274" t="s">
        <v>1971</v>
      </c>
      <c r="DC520" s="773"/>
      <c r="DD520" s="801">
        <v>1</v>
      </c>
      <c r="DE520" s="802"/>
    </row>
    <row r="521" spans="1:109" ht="15.75" customHeight="1">
      <c r="A521" s="760" t="s">
        <v>1008</v>
      </c>
      <c r="B521" s="761">
        <v>515</v>
      </c>
      <c r="C521" s="777" t="s">
        <v>4108</v>
      </c>
      <c r="D521" s="761" t="s">
        <v>4109</v>
      </c>
      <c r="E521" s="761" t="s">
        <v>1936</v>
      </c>
      <c r="F521" s="773" t="s">
        <v>4110</v>
      </c>
      <c r="G521" s="778" t="s">
        <v>4111</v>
      </c>
      <c r="H521" s="779" t="s">
        <v>4112</v>
      </c>
      <c r="I521" s="780"/>
      <c r="J521" s="781"/>
      <c r="K521" s="781"/>
      <c r="L521" s="781"/>
      <c r="M521" s="781">
        <v>1</v>
      </c>
      <c r="N521" s="781"/>
      <c r="O521" s="781"/>
      <c r="P521" s="782"/>
      <c r="Q521" s="783">
        <f t="shared" ref="Q521:Q584" si="8">SUM(I521:P521)</f>
        <v>1</v>
      </c>
      <c r="R521" s="777" t="s">
        <v>988</v>
      </c>
      <c r="S521" s="761" t="s">
        <v>964</v>
      </c>
      <c r="T521" s="784" t="s">
        <v>965</v>
      </c>
      <c r="U521" s="761" t="s">
        <v>2146</v>
      </c>
      <c r="V521" s="761" t="s">
        <v>991</v>
      </c>
      <c r="W521" s="761" t="s">
        <v>4113</v>
      </c>
      <c r="X521" s="817">
        <v>0</v>
      </c>
      <c r="Y521" s="807" t="s">
        <v>966</v>
      </c>
      <c r="Z521" s="778"/>
      <c r="AA521" s="773"/>
      <c r="AB521" s="773"/>
      <c r="AC521" s="773"/>
      <c r="AD521" s="773"/>
      <c r="AE521" s="773"/>
      <c r="AF521" s="787"/>
      <c r="AG521" s="788"/>
      <c r="AH521" s="788"/>
      <c r="AI521" s="788"/>
      <c r="AJ521" s="788"/>
      <c r="AK521" s="788"/>
      <c r="AL521" s="788"/>
      <c r="AM521" s="788"/>
      <c r="AN521" s="788"/>
      <c r="AO521" s="788"/>
      <c r="AP521" s="788"/>
      <c r="AQ521" s="796">
        <v>57600</v>
      </c>
      <c r="AR521" s="788">
        <v>59800</v>
      </c>
      <c r="AS521" s="788">
        <v>62100</v>
      </c>
      <c r="AT521" s="788">
        <v>64300</v>
      </c>
      <c r="AU521" s="793">
        <v>66500</v>
      </c>
      <c r="AV521" s="796"/>
      <c r="AW521" s="788"/>
      <c r="AX521" s="788"/>
      <c r="AY521" s="788"/>
      <c r="AZ521" s="788"/>
      <c r="BA521" s="788"/>
      <c r="BB521" s="788"/>
      <c r="BC521" s="788"/>
      <c r="BD521" s="788"/>
      <c r="BE521" s="788"/>
      <c r="BF521" s="788"/>
      <c r="BG521" s="788"/>
      <c r="BH521" s="788"/>
      <c r="BI521" s="788"/>
      <c r="BJ521" s="788"/>
      <c r="BK521" s="793"/>
      <c r="BL521" s="777" t="s">
        <v>961</v>
      </c>
      <c r="BM521" s="773" t="s">
        <v>961</v>
      </c>
      <c r="BN521" s="773" t="s">
        <v>961</v>
      </c>
      <c r="BO521" s="773" t="s">
        <v>961</v>
      </c>
      <c r="BP521" s="784" t="s">
        <v>961</v>
      </c>
      <c r="BQ521" s="796" t="s">
        <v>1971</v>
      </c>
      <c r="BR521" s="788" t="s">
        <v>1971</v>
      </c>
      <c r="BS521" s="788" t="s">
        <v>1971</v>
      </c>
      <c r="BT521" s="788" t="s">
        <v>1971</v>
      </c>
      <c r="BU521" s="793" t="s">
        <v>1971</v>
      </c>
      <c r="BV521" s="796">
        <v>46102</v>
      </c>
      <c r="BW521" s="788">
        <v>47875</v>
      </c>
      <c r="BX521" s="788">
        <v>49648</v>
      </c>
      <c r="BY521" s="788">
        <v>51422</v>
      </c>
      <c r="BZ521" s="788">
        <v>53195</v>
      </c>
      <c r="CA521" s="796" t="s">
        <v>1971</v>
      </c>
      <c r="CB521" s="788" t="s">
        <v>1971</v>
      </c>
      <c r="CC521" s="788" t="s">
        <v>1971</v>
      </c>
      <c r="CD521" s="788" t="s">
        <v>1971</v>
      </c>
      <c r="CE521" s="793" t="s">
        <v>1971</v>
      </c>
      <c r="CF521" s="788" t="s">
        <v>1971</v>
      </c>
      <c r="CG521" s="788" t="s">
        <v>1971</v>
      </c>
      <c r="CH521" s="788" t="s">
        <v>1971</v>
      </c>
      <c r="CI521" s="788" t="s">
        <v>1971</v>
      </c>
      <c r="CJ521" s="793" t="s">
        <v>1971</v>
      </c>
      <c r="CK521" s="796">
        <v>69153</v>
      </c>
      <c r="CL521" s="788">
        <v>71813</v>
      </c>
      <c r="CM521" s="788">
        <v>74473</v>
      </c>
      <c r="CN521" s="788">
        <v>77132</v>
      </c>
      <c r="CO521" s="793">
        <v>79792</v>
      </c>
      <c r="CP521" s="796" t="s">
        <v>1971</v>
      </c>
      <c r="CQ521" s="788" t="s">
        <v>1971</v>
      </c>
      <c r="CR521" s="788" t="s">
        <v>1971</v>
      </c>
      <c r="CS521" s="788" t="s">
        <v>1971</v>
      </c>
      <c r="CT521" s="793" t="s">
        <v>1971</v>
      </c>
      <c r="CU521" s="1273">
        <v>-2.2000000000000001E-4</v>
      </c>
      <c r="CV521" s="1272" t="s">
        <v>1971</v>
      </c>
      <c r="CW521" s="1272" t="s">
        <v>1971</v>
      </c>
      <c r="CX521" s="1274" t="s">
        <v>1971</v>
      </c>
      <c r="CY521" s="1272">
        <v>2.2000000000000001E-4</v>
      </c>
      <c r="CZ521" s="1272" t="s">
        <v>1971</v>
      </c>
      <c r="DA521" s="1272" t="s">
        <v>1971</v>
      </c>
      <c r="DB521" s="1274" t="s">
        <v>1971</v>
      </c>
      <c r="DC521" s="773"/>
      <c r="DD521" s="801">
        <v>1</v>
      </c>
      <c r="DE521" s="802"/>
    </row>
    <row r="522" spans="1:109" ht="15.75" customHeight="1">
      <c r="A522" s="760" t="s">
        <v>1008</v>
      </c>
      <c r="B522" s="761">
        <v>516</v>
      </c>
      <c r="C522" s="777" t="s">
        <v>4114</v>
      </c>
      <c r="D522" s="761"/>
      <c r="E522" s="761"/>
      <c r="F522" s="773" t="s">
        <v>4115</v>
      </c>
      <c r="G522" s="778" t="s">
        <v>2779</v>
      </c>
      <c r="H522" s="779"/>
      <c r="I522" s="780"/>
      <c r="J522" s="781"/>
      <c r="K522" s="781"/>
      <c r="L522" s="781"/>
      <c r="M522" s="781">
        <v>1</v>
      </c>
      <c r="N522" s="781"/>
      <c r="O522" s="781"/>
      <c r="P522" s="782"/>
      <c r="Q522" s="783">
        <f t="shared" si="8"/>
        <v>1</v>
      </c>
      <c r="R522" s="777" t="s">
        <v>988</v>
      </c>
      <c r="S522" s="761" t="s">
        <v>964</v>
      </c>
      <c r="T522" s="784" t="s">
        <v>965</v>
      </c>
      <c r="U522" s="761" t="s">
        <v>2146</v>
      </c>
      <c r="V522" s="761" t="s">
        <v>293</v>
      </c>
      <c r="W522" s="761" t="s">
        <v>4116</v>
      </c>
      <c r="X522" s="817">
        <v>2</v>
      </c>
      <c r="Y522" s="809" t="s">
        <v>978</v>
      </c>
      <c r="Z522" s="778"/>
      <c r="AA522" s="773"/>
      <c r="AB522" s="773"/>
      <c r="AC522" s="773"/>
      <c r="AD522" s="773"/>
      <c r="AE522" s="773"/>
      <c r="AF522" s="787"/>
      <c r="AG522" s="923"/>
      <c r="AH522" s="923"/>
      <c r="AI522" s="923"/>
      <c r="AJ522" s="923"/>
      <c r="AK522" s="923"/>
      <c r="AL522" s="923"/>
      <c r="AM522" s="923"/>
      <c r="AN522" s="923"/>
      <c r="AO522" s="923"/>
      <c r="AP522" s="923"/>
      <c r="AQ522" s="924">
        <v>6.7</v>
      </c>
      <c r="AR522" s="923">
        <v>6.31</v>
      </c>
      <c r="AS522" s="923">
        <v>5.92</v>
      </c>
      <c r="AT522" s="923">
        <v>5.53</v>
      </c>
      <c r="AU522" s="925">
        <v>5.15</v>
      </c>
      <c r="AV522" s="924"/>
      <c r="AW522" s="923"/>
      <c r="AX522" s="923"/>
      <c r="AY522" s="923"/>
      <c r="AZ522" s="923"/>
      <c r="BA522" s="923"/>
      <c r="BB522" s="923"/>
      <c r="BC522" s="923"/>
      <c r="BD522" s="923"/>
      <c r="BE522" s="923"/>
      <c r="BF522" s="923"/>
      <c r="BG522" s="923"/>
      <c r="BH522" s="923"/>
      <c r="BI522" s="923"/>
      <c r="BJ522" s="923"/>
      <c r="BK522" s="925"/>
      <c r="BL522" s="777" t="s">
        <v>961</v>
      </c>
      <c r="BM522" s="773" t="s">
        <v>961</v>
      </c>
      <c r="BN522" s="773" t="s">
        <v>961</v>
      </c>
      <c r="BO522" s="773" t="s">
        <v>961</v>
      </c>
      <c r="BP522" s="784" t="s">
        <v>961</v>
      </c>
      <c r="BQ522" s="792" t="s">
        <v>1971</v>
      </c>
      <c r="BR522" s="788" t="s">
        <v>1971</v>
      </c>
      <c r="BS522" s="788" t="s">
        <v>1971</v>
      </c>
      <c r="BT522" s="788" t="s">
        <v>1971</v>
      </c>
      <c r="BU522" s="793" t="s">
        <v>1971</v>
      </c>
      <c r="BV522" s="794">
        <v>7.38</v>
      </c>
      <c r="BW522" s="795">
        <v>7.38</v>
      </c>
      <c r="BX522" s="795">
        <v>7.38</v>
      </c>
      <c r="BY522" s="795">
        <v>7.38</v>
      </c>
      <c r="BZ522" s="795">
        <v>7.38</v>
      </c>
      <c r="CA522" s="796" t="s">
        <v>1971</v>
      </c>
      <c r="CB522" s="788" t="s">
        <v>1971</v>
      </c>
      <c r="CC522" s="788" t="s">
        <v>1971</v>
      </c>
      <c r="CD522" s="788" t="s">
        <v>1971</v>
      </c>
      <c r="CE522" s="793" t="s">
        <v>1971</v>
      </c>
      <c r="CF522" s="788" t="s">
        <v>1971</v>
      </c>
      <c r="CG522" s="788" t="s">
        <v>1971</v>
      </c>
      <c r="CH522" s="788" t="s">
        <v>1971</v>
      </c>
      <c r="CI522" s="788" t="s">
        <v>1971</v>
      </c>
      <c r="CJ522" s="793" t="s">
        <v>1971</v>
      </c>
      <c r="CK522" s="796">
        <v>6.02</v>
      </c>
      <c r="CL522" s="788">
        <v>5.24</v>
      </c>
      <c r="CM522" s="788">
        <v>4.46</v>
      </c>
      <c r="CN522" s="788">
        <v>3.68</v>
      </c>
      <c r="CO522" s="793">
        <v>2.92</v>
      </c>
      <c r="CP522" s="796" t="s">
        <v>1971</v>
      </c>
      <c r="CQ522" s="788" t="s">
        <v>1971</v>
      </c>
      <c r="CR522" s="788" t="s">
        <v>1971</v>
      </c>
      <c r="CS522" s="788" t="s">
        <v>1971</v>
      </c>
      <c r="CT522" s="793" t="s">
        <v>1971</v>
      </c>
      <c r="CU522" s="1273">
        <v>-5.63</v>
      </c>
      <c r="CV522" s="1272" t="s">
        <v>1971</v>
      </c>
      <c r="CW522" s="1272" t="s">
        <v>1971</v>
      </c>
      <c r="CX522" s="1274" t="s">
        <v>1971</v>
      </c>
      <c r="CY522" s="1272">
        <v>5.63</v>
      </c>
      <c r="CZ522" s="1272" t="s">
        <v>1971</v>
      </c>
      <c r="DA522" s="1272" t="s">
        <v>1971</v>
      </c>
      <c r="DB522" s="1274" t="s">
        <v>1971</v>
      </c>
      <c r="DC522" s="773"/>
      <c r="DD522" s="801">
        <v>1</v>
      </c>
      <c r="DE522" s="802"/>
    </row>
    <row r="523" spans="1:109" ht="15.75" customHeight="1">
      <c r="A523" s="760" t="s">
        <v>1008</v>
      </c>
      <c r="B523" s="761">
        <v>517</v>
      </c>
      <c r="C523" s="777" t="s">
        <v>4117</v>
      </c>
      <c r="D523" s="761" t="s">
        <v>4109</v>
      </c>
      <c r="E523" s="761" t="s">
        <v>1936</v>
      </c>
      <c r="F523" s="773" t="s">
        <v>4118</v>
      </c>
      <c r="G523" s="778" t="s">
        <v>4119</v>
      </c>
      <c r="H523" s="779" t="s">
        <v>4120</v>
      </c>
      <c r="I523" s="780"/>
      <c r="J523" s="781">
        <v>0.5</v>
      </c>
      <c r="K523" s="781">
        <v>0.5</v>
      </c>
      <c r="L523" s="781"/>
      <c r="M523" s="781"/>
      <c r="N523" s="781"/>
      <c r="O523" s="781"/>
      <c r="P523" s="782"/>
      <c r="Q523" s="783">
        <f t="shared" si="8"/>
        <v>1</v>
      </c>
      <c r="R523" s="777" t="s">
        <v>975</v>
      </c>
      <c r="S523" s="761" t="s">
        <v>964</v>
      </c>
      <c r="T523" s="784" t="s">
        <v>965</v>
      </c>
      <c r="U523" s="761" t="s">
        <v>2781</v>
      </c>
      <c r="V523" s="761" t="s">
        <v>991</v>
      </c>
      <c r="W523" s="761" t="s">
        <v>4121</v>
      </c>
      <c r="X523" s="817">
        <v>0</v>
      </c>
      <c r="Y523" s="786" t="s">
        <v>966</v>
      </c>
      <c r="Z523" s="778" t="s">
        <v>1971</v>
      </c>
      <c r="AA523" s="773"/>
      <c r="AB523" s="773"/>
      <c r="AC523" s="773"/>
      <c r="AD523" s="773"/>
      <c r="AE523" s="773"/>
      <c r="AF523" s="787"/>
      <c r="AG523" s="923"/>
      <c r="AH523" s="923"/>
      <c r="AI523" s="923"/>
      <c r="AJ523" s="926"/>
      <c r="AK523" s="926"/>
      <c r="AL523" s="926"/>
      <c r="AM523" s="926"/>
      <c r="AN523" s="926"/>
      <c r="AO523" s="926"/>
      <c r="AP523" s="926"/>
      <c r="AQ523" s="927">
        <v>0</v>
      </c>
      <c r="AR523" s="926">
        <v>0</v>
      </c>
      <c r="AS523" s="926">
        <v>0</v>
      </c>
      <c r="AT523" s="926">
        <v>0</v>
      </c>
      <c r="AU523" s="928">
        <v>0</v>
      </c>
      <c r="AV523" s="927"/>
      <c r="AW523" s="926"/>
      <c r="AX523" s="926"/>
      <c r="AY523" s="926"/>
      <c r="AZ523" s="926"/>
      <c r="BA523" s="926"/>
      <c r="BB523" s="926"/>
      <c r="BC523" s="926"/>
      <c r="BD523" s="926"/>
      <c r="BE523" s="926"/>
      <c r="BF523" s="926"/>
      <c r="BG523" s="926"/>
      <c r="BH523" s="926"/>
      <c r="BI523" s="926"/>
      <c r="BJ523" s="926"/>
      <c r="BK523" s="928"/>
      <c r="BL523" s="777" t="s">
        <v>961</v>
      </c>
      <c r="BM523" s="773" t="s">
        <v>961</v>
      </c>
      <c r="BN523" s="773" t="s">
        <v>961</v>
      </c>
      <c r="BO523" s="773" t="s">
        <v>961</v>
      </c>
      <c r="BP523" s="784" t="s">
        <v>961</v>
      </c>
      <c r="BQ523" s="796" t="s">
        <v>1971</v>
      </c>
      <c r="BR523" s="788" t="s">
        <v>1971</v>
      </c>
      <c r="BS523" s="788" t="s">
        <v>1971</v>
      </c>
      <c r="BT523" s="788" t="s">
        <v>1971</v>
      </c>
      <c r="BU523" s="793" t="s">
        <v>1971</v>
      </c>
      <c r="BV523" s="796" t="s">
        <v>1971</v>
      </c>
      <c r="BW523" s="788" t="s">
        <v>1971</v>
      </c>
      <c r="BX523" s="788" t="s">
        <v>1971</v>
      </c>
      <c r="BY523" s="788" t="s">
        <v>1971</v>
      </c>
      <c r="BZ523" s="788" t="s">
        <v>1971</v>
      </c>
      <c r="CA523" s="796" t="s">
        <v>1971</v>
      </c>
      <c r="CB523" s="788" t="s">
        <v>1971</v>
      </c>
      <c r="CC523" s="788" t="s">
        <v>1971</v>
      </c>
      <c r="CD523" s="788" t="s">
        <v>1971</v>
      </c>
      <c r="CE523" s="793" t="s">
        <v>1971</v>
      </c>
      <c r="CF523" s="788" t="s">
        <v>1971</v>
      </c>
      <c r="CG523" s="788" t="s">
        <v>1971</v>
      </c>
      <c r="CH523" s="788" t="s">
        <v>1971</v>
      </c>
      <c r="CI523" s="788" t="s">
        <v>1971</v>
      </c>
      <c r="CJ523" s="793" t="s">
        <v>1971</v>
      </c>
      <c r="CK523" s="796" t="s">
        <v>1971</v>
      </c>
      <c r="CL523" s="788" t="s">
        <v>1971</v>
      </c>
      <c r="CM523" s="788" t="s">
        <v>1971</v>
      </c>
      <c r="CN523" s="788" t="s">
        <v>1971</v>
      </c>
      <c r="CO523" s="793" t="s">
        <v>1971</v>
      </c>
      <c r="CP523" s="796" t="s">
        <v>1971</v>
      </c>
      <c r="CQ523" s="788" t="s">
        <v>1971</v>
      </c>
      <c r="CR523" s="788" t="s">
        <v>1971</v>
      </c>
      <c r="CS523" s="788" t="s">
        <v>1971</v>
      </c>
      <c r="CT523" s="793" t="s">
        <v>1971</v>
      </c>
      <c r="CU523" s="1273" t="s">
        <v>1971</v>
      </c>
      <c r="CV523" s="1272" t="s">
        <v>1971</v>
      </c>
      <c r="CW523" s="1272" t="s">
        <v>1971</v>
      </c>
      <c r="CX523" s="1274" t="s">
        <v>1971</v>
      </c>
      <c r="CY523" s="1272">
        <v>1.36E-4</v>
      </c>
      <c r="CZ523" s="1272" t="s">
        <v>1971</v>
      </c>
      <c r="DA523" s="1272" t="s">
        <v>1971</v>
      </c>
      <c r="DB523" s="1274" t="s">
        <v>1971</v>
      </c>
      <c r="DC523" s="773" t="s">
        <v>1971</v>
      </c>
      <c r="DD523" s="801">
        <v>1</v>
      </c>
      <c r="DE523" s="802" t="s">
        <v>1971</v>
      </c>
    </row>
    <row r="524" spans="1:109" ht="15.75" customHeight="1">
      <c r="A524" s="760" t="s">
        <v>1008</v>
      </c>
      <c r="B524" s="761">
        <v>518</v>
      </c>
      <c r="C524" s="777" t="s">
        <v>4122</v>
      </c>
      <c r="D524" s="761" t="s">
        <v>4109</v>
      </c>
      <c r="E524" s="761" t="s">
        <v>1936</v>
      </c>
      <c r="F524" s="773" t="s">
        <v>4123</v>
      </c>
      <c r="G524" s="778" t="s">
        <v>4124</v>
      </c>
      <c r="H524" s="779" t="s">
        <v>4125</v>
      </c>
      <c r="I524" s="780"/>
      <c r="J524" s="781">
        <v>0.5</v>
      </c>
      <c r="K524" s="781">
        <v>0.5</v>
      </c>
      <c r="L524" s="781"/>
      <c r="M524" s="781"/>
      <c r="N524" s="781"/>
      <c r="O524" s="781"/>
      <c r="P524" s="782"/>
      <c r="Q524" s="783">
        <f t="shared" si="8"/>
        <v>1</v>
      </c>
      <c r="R524" s="777" t="s">
        <v>975</v>
      </c>
      <c r="S524" s="761" t="s">
        <v>964</v>
      </c>
      <c r="T524" s="784" t="s">
        <v>965</v>
      </c>
      <c r="U524" s="761" t="s">
        <v>2146</v>
      </c>
      <c r="V524" s="761" t="s">
        <v>991</v>
      </c>
      <c r="W524" s="761" t="s">
        <v>4126</v>
      </c>
      <c r="X524" s="817">
        <v>0</v>
      </c>
      <c r="Y524" s="786" t="s">
        <v>966</v>
      </c>
      <c r="Z524" s="778" t="s">
        <v>1971</v>
      </c>
      <c r="AA524" s="773"/>
      <c r="AB524" s="773"/>
      <c r="AC524" s="773"/>
      <c r="AD524" s="773"/>
      <c r="AE524" s="773"/>
      <c r="AF524" s="787"/>
      <c r="AG524" s="923"/>
      <c r="AH524" s="923"/>
      <c r="AI524" s="923"/>
      <c r="AJ524" s="923"/>
      <c r="AK524" s="923"/>
      <c r="AL524" s="923"/>
      <c r="AM524" s="923"/>
      <c r="AN524" s="923"/>
      <c r="AO524" s="923"/>
      <c r="AP524" s="923"/>
      <c r="AQ524" s="924">
        <v>0</v>
      </c>
      <c r="AR524" s="923">
        <v>0</v>
      </c>
      <c r="AS524" s="923">
        <v>0</v>
      </c>
      <c r="AT524" s="923">
        <v>0</v>
      </c>
      <c r="AU524" s="925">
        <v>0</v>
      </c>
      <c r="AV524" s="924"/>
      <c r="AW524" s="923"/>
      <c r="AX524" s="923"/>
      <c r="AY524" s="923"/>
      <c r="AZ524" s="923"/>
      <c r="BA524" s="923"/>
      <c r="BB524" s="923"/>
      <c r="BC524" s="923"/>
      <c r="BD524" s="923"/>
      <c r="BE524" s="923"/>
      <c r="BF524" s="923"/>
      <c r="BG524" s="923"/>
      <c r="BH524" s="923"/>
      <c r="BI524" s="923"/>
      <c r="BJ524" s="923"/>
      <c r="BK524" s="925"/>
      <c r="BL524" s="777" t="s">
        <v>961</v>
      </c>
      <c r="BM524" s="773" t="s">
        <v>961</v>
      </c>
      <c r="BN524" s="773" t="s">
        <v>961</v>
      </c>
      <c r="BO524" s="773" t="s">
        <v>961</v>
      </c>
      <c r="BP524" s="784" t="s">
        <v>961</v>
      </c>
      <c r="BQ524" s="796" t="s">
        <v>1971</v>
      </c>
      <c r="BR524" s="788" t="s">
        <v>1971</v>
      </c>
      <c r="BS524" s="788" t="s">
        <v>1971</v>
      </c>
      <c r="BT524" s="788" t="s">
        <v>1971</v>
      </c>
      <c r="BU524" s="793" t="s">
        <v>1971</v>
      </c>
      <c r="BV524" s="796" t="s">
        <v>1971</v>
      </c>
      <c r="BW524" s="788" t="s">
        <v>1971</v>
      </c>
      <c r="BX524" s="788" t="s">
        <v>1971</v>
      </c>
      <c r="BY524" s="788" t="s">
        <v>1971</v>
      </c>
      <c r="BZ524" s="788" t="s">
        <v>1971</v>
      </c>
      <c r="CA524" s="796" t="s">
        <v>1971</v>
      </c>
      <c r="CB524" s="788" t="s">
        <v>1971</v>
      </c>
      <c r="CC524" s="788" t="s">
        <v>1971</v>
      </c>
      <c r="CD524" s="788" t="s">
        <v>1971</v>
      </c>
      <c r="CE524" s="793" t="s">
        <v>1971</v>
      </c>
      <c r="CF524" s="788" t="s">
        <v>1971</v>
      </c>
      <c r="CG524" s="788" t="s">
        <v>1971</v>
      </c>
      <c r="CH524" s="788" t="s">
        <v>1971</v>
      </c>
      <c r="CI524" s="788" t="s">
        <v>1971</v>
      </c>
      <c r="CJ524" s="788" t="s">
        <v>1971</v>
      </c>
      <c r="CK524" s="796" t="s">
        <v>1971</v>
      </c>
      <c r="CL524" s="788" t="s">
        <v>1971</v>
      </c>
      <c r="CM524" s="788" t="s">
        <v>1971</v>
      </c>
      <c r="CN524" s="788" t="s">
        <v>1971</v>
      </c>
      <c r="CO524" s="793" t="s">
        <v>1971</v>
      </c>
      <c r="CP524" s="796" t="s">
        <v>1971</v>
      </c>
      <c r="CQ524" s="788" t="s">
        <v>1971</v>
      </c>
      <c r="CR524" s="788" t="s">
        <v>1971</v>
      </c>
      <c r="CS524" s="788" t="s">
        <v>1971</v>
      </c>
      <c r="CT524" s="793" t="s">
        <v>1971</v>
      </c>
      <c r="CU524" s="1273" t="s">
        <v>1971</v>
      </c>
      <c r="CV524" s="1272" t="s">
        <v>1971</v>
      </c>
      <c r="CW524" s="1272" t="s">
        <v>1971</v>
      </c>
      <c r="CX524" s="1274" t="s">
        <v>1971</v>
      </c>
      <c r="CY524" s="1272">
        <v>3.0600000000000001E-4</v>
      </c>
      <c r="CZ524" s="1272" t="s">
        <v>1971</v>
      </c>
      <c r="DA524" s="1272" t="s">
        <v>1971</v>
      </c>
      <c r="DB524" s="1274" t="s">
        <v>1971</v>
      </c>
      <c r="DC524" s="773" t="s">
        <v>1971</v>
      </c>
      <c r="DD524" s="801">
        <v>1</v>
      </c>
      <c r="DE524" s="802" t="s">
        <v>1971</v>
      </c>
    </row>
    <row r="525" spans="1:109" ht="15.75" customHeight="1">
      <c r="A525" s="760" t="s">
        <v>1008</v>
      </c>
      <c r="B525" s="761">
        <v>519</v>
      </c>
      <c r="C525" s="777" t="s">
        <v>4127</v>
      </c>
      <c r="D525" s="761" t="s">
        <v>4109</v>
      </c>
      <c r="E525" s="761" t="s">
        <v>1936</v>
      </c>
      <c r="F525" s="773" t="s">
        <v>4128</v>
      </c>
      <c r="G525" s="778" t="s">
        <v>4129</v>
      </c>
      <c r="H525" s="779" t="s">
        <v>4130</v>
      </c>
      <c r="I525" s="780"/>
      <c r="J525" s="781"/>
      <c r="K525" s="781"/>
      <c r="L525" s="781"/>
      <c r="M525" s="781">
        <v>1</v>
      </c>
      <c r="N525" s="781"/>
      <c r="O525" s="781"/>
      <c r="P525" s="782"/>
      <c r="Q525" s="783">
        <f t="shared" si="8"/>
        <v>1</v>
      </c>
      <c r="R525" s="777" t="s">
        <v>975</v>
      </c>
      <c r="S525" s="761" t="s">
        <v>964</v>
      </c>
      <c r="T525" s="784" t="s">
        <v>965</v>
      </c>
      <c r="U525" s="761" t="s">
        <v>2146</v>
      </c>
      <c r="V525" s="761" t="s">
        <v>991</v>
      </c>
      <c r="W525" s="761" t="s">
        <v>4131</v>
      </c>
      <c r="X525" s="817">
        <v>0</v>
      </c>
      <c r="Y525" s="786" t="s">
        <v>966</v>
      </c>
      <c r="Z525" s="778"/>
      <c r="AA525" s="773"/>
      <c r="AB525" s="773"/>
      <c r="AC525" s="773"/>
      <c r="AD525" s="773"/>
      <c r="AE525" s="773"/>
      <c r="AF525" s="787"/>
      <c r="AG525" s="929"/>
      <c r="AH525" s="929"/>
      <c r="AI525" s="929"/>
      <c r="AJ525" s="929"/>
      <c r="AK525" s="929"/>
      <c r="AL525" s="929"/>
      <c r="AM525" s="929"/>
      <c r="AN525" s="929"/>
      <c r="AO525" s="929"/>
      <c r="AP525" s="929"/>
      <c r="AQ525" s="930">
        <v>0</v>
      </c>
      <c r="AR525" s="929">
        <v>0</v>
      </c>
      <c r="AS525" s="929">
        <v>0</v>
      </c>
      <c r="AT525" s="929">
        <v>0</v>
      </c>
      <c r="AU525" s="931">
        <v>0</v>
      </c>
      <c r="AV525" s="930"/>
      <c r="AW525" s="929"/>
      <c r="AX525" s="929"/>
      <c r="AY525" s="929"/>
      <c r="AZ525" s="929"/>
      <c r="BA525" s="929"/>
      <c r="BB525" s="929"/>
      <c r="BC525" s="929"/>
      <c r="BD525" s="929"/>
      <c r="BE525" s="929"/>
      <c r="BF525" s="929"/>
      <c r="BG525" s="929"/>
      <c r="BH525" s="929"/>
      <c r="BI525" s="929"/>
      <c r="BJ525" s="929"/>
      <c r="BK525" s="931"/>
      <c r="BL525" s="777" t="s">
        <v>961</v>
      </c>
      <c r="BM525" s="773" t="s">
        <v>961</v>
      </c>
      <c r="BN525" s="773" t="s">
        <v>961</v>
      </c>
      <c r="BO525" s="773" t="s">
        <v>961</v>
      </c>
      <c r="BP525" s="784" t="s">
        <v>961</v>
      </c>
      <c r="BQ525" s="831" t="s">
        <v>1971</v>
      </c>
      <c r="BR525" s="830" t="s">
        <v>1971</v>
      </c>
      <c r="BS525" s="830" t="s">
        <v>1971</v>
      </c>
      <c r="BT525" s="830" t="s">
        <v>1971</v>
      </c>
      <c r="BU525" s="832" t="s">
        <v>1971</v>
      </c>
      <c r="BV525" s="796" t="s">
        <v>1971</v>
      </c>
      <c r="BW525" s="788" t="s">
        <v>1971</v>
      </c>
      <c r="BX525" s="788" t="s">
        <v>1971</v>
      </c>
      <c r="BY525" s="788" t="s">
        <v>1971</v>
      </c>
      <c r="BZ525" s="788" t="s">
        <v>1971</v>
      </c>
      <c r="CA525" s="831" t="s">
        <v>1971</v>
      </c>
      <c r="CB525" s="830" t="s">
        <v>1971</v>
      </c>
      <c r="CC525" s="830" t="s">
        <v>1971</v>
      </c>
      <c r="CD525" s="830" t="s">
        <v>1971</v>
      </c>
      <c r="CE525" s="832" t="s">
        <v>1971</v>
      </c>
      <c r="CF525" s="830" t="s">
        <v>1971</v>
      </c>
      <c r="CG525" s="830" t="s">
        <v>1971</v>
      </c>
      <c r="CH525" s="830" t="s">
        <v>1971</v>
      </c>
      <c r="CI525" s="830" t="s">
        <v>1971</v>
      </c>
      <c r="CJ525" s="832" t="s">
        <v>1971</v>
      </c>
      <c r="CK525" s="831" t="s">
        <v>1971</v>
      </c>
      <c r="CL525" s="830" t="s">
        <v>1971</v>
      </c>
      <c r="CM525" s="830" t="s">
        <v>1971</v>
      </c>
      <c r="CN525" s="830" t="s">
        <v>1971</v>
      </c>
      <c r="CO525" s="832" t="s">
        <v>1971</v>
      </c>
      <c r="CP525" s="831" t="s">
        <v>1971</v>
      </c>
      <c r="CQ525" s="831" t="s">
        <v>1971</v>
      </c>
      <c r="CR525" s="831" t="s">
        <v>1971</v>
      </c>
      <c r="CS525" s="831" t="s">
        <v>1971</v>
      </c>
      <c r="CT525" s="831" t="s">
        <v>1971</v>
      </c>
      <c r="CU525" s="1273">
        <v>0</v>
      </c>
      <c r="CV525" s="1273" t="s">
        <v>1971</v>
      </c>
      <c r="CW525" s="1273" t="s">
        <v>1971</v>
      </c>
      <c r="CX525" s="1274" t="s">
        <v>1971</v>
      </c>
      <c r="CY525" s="1272">
        <v>1.2999999999999999E-5</v>
      </c>
      <c r="CZ525" s="1272" t="s">
        <v>1971</v>
      </c>
      <c r="DA525" s="1272" t="s">
        <v>1971</v>
      </c>
      <c r="DB525" s="1274" t="s">
        <v>1971</v>
      </c>
      <c r="DC525" s="773"/>
      <c r="DD525" s="801">
        <v>1</v>
      </c>
      <c r="DE525" s="802"/>
    </row>
    <row r="526" spans="1:109" ht="15.75" customHeight="1">
      <c r="A526" s="760" t="s">
        <v>1008</v>
      </c>
      <c r="B526" s="761">
        <v>520</v>
      </c>
      <c r="C526" s="777" t="s">
        <v>4132</v>
      </c>
      <c r="D526" s="761" t="s">
        <v>4109</v>
      </c>
      <c r="E526" s="761" t="s">
        <v>1936</v>
      </c>
      <c r="F526" s="773" t="s">
        <v>4133</v>
      </c>
      <c r="G526" s="778" t="s">
        <v>4134</v>
      </c>
      <c r="H526" s="779" t="s">
        <v>4135</v>
      </c>
      <c r="I526" s="780"/>
      <c r="J526" s="781">
        <v>0.5</v>
      </c>
      <c r="K526" s="781">
        <v>0.5</v>
      </c>
      <c r="L526" s="781"/>
      <c r="M526" s="781"/>
      <c r="N526" s="781"/>
      <c r="O526" s="781"/>
      <c r="P526" s="782"/>
      <c r="Q526" s="783">
        <f t="shared" si="8"/>
        <v>1</v>
      </c>
      <c r="R526" s="777" t="s">
        <v>963</v>
      </c>
      <c r="S526" s="761"/>
      <c r="T526" s="784"/>
      <c r="U526" s="761" t="s">
        <v>1933</v>
      </c>
      <c r="V526" s="761" t="s">
        <v>991</v>
      </c>
      <c r="W526" s="761" t="s">
        <v>4136</v>
      </c>
      <c r="X526" s="817">
        <v>0</v>
      </c>
      <c r="Y526" s="807" t="s">
        <v>966</v>
      </c>
      <c r="Z526" s="778"/>
      <c r="AA526" s="773"/>
      <c r="AB526" s="773"/>
      <c r="AC526" s="773"/>
      <c r="AD526" s="773"/>
      <c r="AE526" s="773"/>
      <c r="AF526" s="787"/>
      <c r="AG526" s="923"/>
      <c r="AH526" s="923"/>
      <c r="AI526" s="923"/>
      <c r="AJ526" s="923"/>
      <c r="AK526" s="923"/>
      <c r="AL526" s="923"/>
      <c r="AM526" s="923"/>
      <c r="AN526" s="840"/>
      <c r="AO526" s="840"/>
      <c r="AP526" s="840"/>
      <c r="AQ526" s="839">
        <v>1</v>
      </c>
      <c r="AR526" s="840">
        <v>2</v>
      </c>
      <c r="AS526" s="840">
        <v>2</v>
      </c>
      <c r="AT526" s="840">
        <v>2</v>
      </c>
      <c r="AU526" s="932">
        <v>2</v>
      </c>
      <c r="AV526" s="839"/>
      <c r="AW526" s="840"/>
      <c r="AX526" s="840"/>
      <c r="AY526" s="840"/>
      <c r="AZ526" s="840"/>
      <c r="BA526" s="840"/>
      <c r="BB526" s="840"/>
      <c r="BC526" s="840"/>
      <c r="BD526" s="840"/>
      <c r="BE526" s="840"/>
      <c r="BF526" s="840"/>
      <c r="BG526" s="840"/>
      <c r="BH526" s="840"/>
      <c r="BI526" s="840"/>
      <c r="BJ526" s="840"/>
      <c r="BK526" s="932"/>
      <c r="BL526" s="777"/>
      <c r="BM526" s="773"/>
      <c r="BN526" s="773"/>
      <c r="BO526" s="773"/>
      <c r="BP526" s="784"/>
      <c r="BQ526" s="796" t="s">
        <v>1971</v>
      </c>
      <c r="BR526" s="788" t="s">
        <v>1971</v>
      </c>
      <c r="BS526" s="788" t="s">
        <v>1971</v>
      </c>
      <c r="BT526" s="788" t="s">
        <v>1971</v>
      </c>
      <c r="BU526" s="793" t="s">
        <v>1971</v>
      </c>
      <c r="BV526" s="796" t="s">
        <v>1971</v>
      </c>
      <c r="BW526" s="788" t="s">
        <v>1971</v>
      </c>
      <c r="BX526" s="788" t="s">
        <v>1971</v>
      </c>
      <c r="BY526" s="788" t="s">
        <v>1971</v>
      </c>
      <c r="BZ526" s="788" t="s">
        <v>1971</v>
      </c>
      <c r="CA526" s="796" t="s">
        <v>1971</v>
      </c>
      <c r="CB526" s="788" t="s">
        <v>1971</v>
      </c>
      <c r="CC526" s="788" t="s">
        <v>1971</v>
      </c>
      <c r="CD526" s="788" t="s">
        <v>1971</v>
      </c>
      <c r="CE526" s="793" t="s">
        <v>1971</v>
      </c>
      <c r="CF526" s="788" t="s">
        <v>1971</v>
      </c>
      <c r="CG526" s="788" t="s">
        <v>1971</v>
      </c>
      <c r="CH526" s="788" t="s">
        <v>1971</v>
      </c>
      <c r="CI526" s="788" t="s">
        <v>1971</v>
      </c>
      <c r="CJ526" s="793" t="s">
        <v>1971</v>
      </c>
      <c r="CK526" s="796" t="s">
        <v>1971</v>
      </c>
      <c r="CL526" s="788" t="s">
        <v>1971</v>
      </c>
      <c r="CM526" s="788" t="s">
        <v>1971</v>
      </c>
      <c r="CN526" s="788" t="s">
        <v>1971</v>
      </c>
      <c r="CO526" s="793" t="s">
        <v>1971</v>
      </c>
      <c r="CP526" s="796" t="s">
        <v>1971</v>
      </c>
      <c r="CQ526" s="788" t="s">
        <v>1971</v>
      </c>
      <c r="CR526" s="788" t="s">
        <v>1971</v>
      </c>
      <c r="CS526" s="788" t="s">
        <v>1971</v>
      </c>
      <c r="CT526" s="793" t="s">
        <v>1971</v>
      </c>
      <c r="CU526" s="1273" t="s">
        <v>1971</v>
      </c>
      <c r="CV526" s="1272" t="s">
        <v>1971</v>
      </c>
      <c r="CW526" s="1272" t="s">
        <v>1971</v>
      </c>
      <c r="CX526" s="1274" t="s">
        <v>1971</v>
      </c>
      <c r="CY526" s="1272" t="s">
        <v>1971</v>
      </c>
      <c r="CZ526" s="1272" t="s">
        <v>1971</v>
      </c>
      <c r="DA526" s="1272" t="s">
        <v>1971</v>
      </c>
      <c r="DB526" s="1274" t="s">
        <v>1971</v>
      </c>
      <c r="DC526" s="773" t="s">
        <v>973</v>
      </c>
      <c r="DD526" s="801">
        <v>1</v>
      </c>
      <c r="DE526" s="802" t="s">
        <v>1971</v>
      </c>
    </row>
    <row r="527" spans="1:109" ht="15.75" customHeight="1">
      <c r="A527" s="760" t="s">
        <v>1008</v>
      </c>
      <c r="B527" s="761">
        <v>521</v>
      </c>
      <c r="C527" s="777" t="s">
        <v>1161</v>
      </c>
      <c r="D527" s="761" t="s">
        <v>4109</v>
      </c>
      <c r="E527" s="761" t="s">
        <v>1936</v>
      </c>
      <c r="F527" s="773" t="s">
        <v>4137</v>
      </c>
      <c r="G527" s="778" t="s">
        <v>1160</v>
      </c>
      <c r="H527" s="779" t="s">
        <v>4138</v>
      </c>
      <c r="I527" s="780"/>
      <c r="J527" s="781">
        <v>1</v>
      </c>
      <c r="K527" s="781"/>
      <c r="L527" s="781"/>
      <c r="M527" s="781"/>
      <c r="N527" s="781"/>
      <c r="O527" s="781"/>
      <c r="P527" s="782"/>
      <c r="Q527" s="783">
        <f t="shared" si="8"/>
        <v>1</v>
      </c>
      <c r="R527" s="777" t="s">
        <v>2221</v>
      </c>
      <c r="S527" s="761" t="s">
        <v>964</v>
      </c>
      <c r="T527" s="784" t="s">
        <v>977</v>
      </c>
      <c r="U527" s="761" t="s">
        <v>1939</v>
      </c>
      <c r="V527" s="761" t="s">
        <v>991</v>
      </c>
      <c r="W527" s="761" t="s">
        <v>4139</v>
      </c>
      <c r="X527" s="817">
        <v>0</v>
      </c>
      <c r="Y527" s="807" t="s">
        <v>966</v>
      </c>
      <c r="Z527" s="778" t="s">
        <v>1971</v>
      </c>
      <c r="AA527" s="773"/>
      <c r="AB527" s="773"/>
      <c r="AC527" s="773"/>
      <c r="AD527" s="773"/>
      <c r="AE527" s="773"/>
      <c r="AF527" s="787"/>
      <c r="AG527" s="923"/>
      <c r="AH527" s="923"/>
      <c r="AI527" s="923"/>
      <c r="AJ527" s="923"/>
      <c r="AK527" s="923"/>
      <c r="AL527" s="923"/>
      <c r="AM527" s="923"/>
      <c r="AN527" s="923"/>
      <c r="AO527" s="923"/>
      <c r="AP527" s="923"/>
      <c r="AQ527" s="924" t="s">
        <v>1971</v>
      </c>
      <c r="AR527" s="923" t="s">
        <v>1971</v>
      </c>
      <c r="AS527" s="923" t="s">
        <v>1971</v>
      </c>
      <c r="AT527" s="2082">
        <v>1</v>
      </c>
      <c r="AU527" s="925" t="s">
        <v>1971</v>
      </c>
      <c r="AV527" s="924"/>
      <c r="AW527" s="923"/>
      <c r="AX527" s="923"/>
      <c r="AY527" s="923"/>
      <c r="AZ527" s="923"/>
      <c r="BA527" s="923"/>
      <c r="BB527" s="923"/>
      <c r="BC527" s="923"/>
      <c r="BD527" s="923"/>
      <c r="BE527" s="923"/>
      <c r="BF527" s="923"/>
      <c r="BG527" s="923"/>
      <c r="BH527" s="923"/>
      <c r="BI527" s="923"/>
      <c r="BJ527" s="923"/>
      <c r="BK527" s="925"/>
      <c r="BL527" s="1880" t="s">
        <v>961</v>
      </c>
      <c r="BM527" s="1881" t="s">
        <v>961</v>
      </c>
      <c r="BN527" s="1881" t="s">
        <v>961</v>
      </c>
      <c r="BO527" s="1881" t="s">
        <v>961</v>
      </c>
      <c r="BP527" s="784"/>
      <c r="BQ527" s="796" t="s">
        <v>1971</v>
      </c>
      <c r="BR527" s="788" t="s">
        <v>1971</v>
      </c>
      <c r="BS527" s="788" t="s">
        <v>1971</v>
      </c>
      <c r="BT527" s="788" t="s">
        <v>1971</v>
      </c>
      <c r="BU527" s="793" t="s">
        <v>1971</v>
      </c>
      <c r="BV527" s="796" t="s">
        <v>1971</v>
      </c>
      <c r="BW527" s="788" t="s">
        <v>1971</v>
      </c>
      <c r="BX527" s="788" t="s">
        <v>1971</v>
      </c>
      <c r="BY527" s="788" t="s">
        <v>1971</v>
      </c>
      <c r="BZ527" s="788" t="s">
        <v>1971</v>
      </c>
      <c r="CA527" s="796" t="s">
        <v>1971</v>
      </c>
      <c r="CB527" s="788" t="s">
        <v>1971</v>
      </c>
      <c r="CC527" s="788" t="s">
        <v>1971</v>
      </c>
      <c r="CD527" s="788" t="s">
        <v>1971</v>
      </c>
      <c r="CE527" s="793" t="s">
        <v>1971</v>
      </c>
      <c r="CF527" s="788" t="s">
        <v>1971</v>
      </c>
      <c r="CG527" s="788" t="s">
        <v>1971</v>
      </c>
      <c r="CH527" s="788" t="s">
        <v>1971</v>
      </c>
      <c r="CI527" s="788" t="s">
        <v>1971</v>
      </c>
      <c r="CJ527" s="793" t="s">
        <v>1971</v>
      </c>
      <c r="CK527" s="796" t="s">
        <v>1971</v>
      </c>
      <c r="CL527" s="788" t="s">
        <v>1971</v>
      </c>
      <c r="CM527" s="788" t="s">
        <v>1971</v>
      </c>
      <c r="CN527" s="788" t="s">
        <v>1971</v>
      </c>
      <c r="CO527" s="793" t="s">
        <v>1971</v>
      </c>
      <c r="CP527" s="796" t="s">
        <v>1971</v>
      </c>
      <c r="CQ527" s="788" t="s">
        <v>1971</v>
      </c>
      <c r="CR527" s="788" t="s">
        <v>1971</v>
      </c>
      <c r="CS527" s="788" t="s">
        <v>1971</v>
      </c>
      <c r="CT527" s="793" t="s">
        <v>1971</v>
      </c>
      <c r="CU527" s="1273" t="s">
        <v>1971</v>
      </c>
      <c r="CV527" s="1272" t="s">
        <v>1971</v>
      </c>
      <c r="CW527" s="1272" t="s">
        <v>1971</v>
      </c>
      <c r="CX527" s="1274" t="s">
        <v>1971</v>
      </c>
      <c r="CY527" s="1272" t="s">
        <v>1971</v>
      </c>
      <c r="CZ527" s="1272" t="s">
        <v>1971</v>
      </c>
      <c r="DA527" s="1272" t="s">
        <v>1971</v>
      </c>
      <c r="DB527" s="1274" t="s">
        <v>1971</v>
      </c>
      <c r="DC527" s="773"/>
      <c r="DD527" s="801"/>
      <c r="DE527" s="802"/>
    </row>
    <row r="528" spans="1:109" ht="15.75" customHeight="1">
      <c r="A528" s="760" t="s">
        <v>1008</v>
      </c>
      <c r="B528" s="761">
        <v>522</v>
      </c>
      <c r="C528" s="777" t="s">
        <v>4140</v>
      </c>
      <c r="D528" s="761" t="s">
        <v>4109</v>
      </c>
      <c r="E528" s="761" t="s">
        <v>1927</v>
      </c>
      <c r="F528" s="773" t="s">
        <v>4141</v>
      </c>
      <c r="G528" s="778" t="s">
        <v>4142</v>
      </c>
      <c r="H528" s="779" t="s">
        <v>4143</v>
      </c>
      <c r="I528" s="780"/>
      <c r="J528" s="781"/>
      <c r="K528" s="781"/>
      <c r="L528" s="781"/>
      <c r="M528" s="781">
        <v>1</v>
      </c>
      <c r="N528" s="781"/>
      <c r="O528" s="781"/>
      <c r="P528" s="782"/>
      <c r="Q528" s="783">
        <f t="shared" si="8"/>
        <v>1</v>
      </c>
      <c r="R528" s="777" t="s">
        <v>963</v>
      </c>
      <c r="S528" s="761"/>
      <c r="T528" s="784"/>
      <c r="U528" s="761" t="s">
        <v>2698</v>
      </c>
      <c r="V528" s="761" t="s">
        <v>293</v>
      </c>
      <c r="W528" s="761" t="s">
        <v>4144</v>
      </c>
      <c r="X528" s="817">
        <v>0</v>
      </c>
      <c r="Y528" s="809" t="s">
        <v>966</v>
      </c>
      <c r="Z528" s="778"/>
      <c r="AA528" s="773"/>
      <c r="AB528" s="773"/>
      <c r="AC528" s="773"/>
      <c r="AD528" s="773"/>
      <c r="AE528" s="773"/>
      <c r="AF528" s="787"/>
      <c r="AG528" s="923"/>
      <c r="AH528" s="923"/>
      <c r="AI528" s="923"/>
      <c r="AJ528" s="923"/>
      <c r="AK528" s="923"/>
      <c r="AL528" s="923"/>
      <c r="AM528" s="923"/>
      <c r="AN528" s="923"/>
      <c r="AO528" s="923"/>
      <c r="AP528" s="923"/>
      <c r="AQ528" s="924">
        <v>71</v>
      </c>
      <c r="AR528" s="923">
        <v>72</v>
      </c>
      <c r="AS528" s="923">
        <v>73</v>
      </c>
      <c r="AT528" s="923">
        <v>74</v>
      </c>
      <c r="AU528" s="925">
        <v>75</v>
      </c>
      <c r="AV528" s="924"/>
      <c r="AW528" s="923"/>
      <c r="AX528" s="923"/>
      <c r="AY528" s="923"/>
      <c r="AZ528" s="923"/>
      <c r="BA528" s="933"/>
      <c r="BB528" s="933"/>
      <c r="BC528" s="933"/>
      <c r="BD528" s="933"/>
      <c r="BE528" s="933"/>
      <c r="BF528" s="933"/>
      <c r="BG528" s="933"/>
      <c r="BH528" s="933"/>
      <c r="BI528" s="933"/>
      <c r="BJ528" s="933"/>
      <c r="BK528" s="934"/>
      <c r="BL528" s="777"/>
      <c r="BM528" s="773"/>
      <c r="BN528" s="773"/>
      <c r="BO528" s="773"/>
      <c r="BP528" s="784"/>
      <c r="BQ528" s="796" t="s">
        <v>1971</v>
      </c>
      <c r="BR528" s="788" t="s">
        <v>1971</v>
      </c>
      <c r="BS528" s="788" t="s">
        <v>1971</v>
      </c>
      <c r="BT528" s="788" t="s">
        <v>1971</v>
      </c>
      <c r="BU528" s="793" t="s">
        <v>1971</v>
      </c>
      <c r="BV528" s="796" t="s">
        <v>1971</v>
      </c>
      <c r="BW528" s="788" t="s">
        <v>1971</v>
      </c>
      <c r="BX528" s="788" t="s">
        <v>1971</v>
      </c>
      <c r="BY528" s="788" t="s">
        <v>1971</v>
      </c>
      <c r="BZ528" s="788" t="s">
        <v>1971</v>
      </c>
      <c r="CA528" s="796" t="s">
        <v>1971</v>
      </c>
      <c r="CB528" s="788" t="s">
        <v>1971</v>
      </c>
      <c r="CC528" s="788" t="s">
        <v>1971</v>
      </c>
      <c r="CD528" s="788" t="s">
        <v>1971</v>
      </c>
      <c r="CE528" s="793" t="s">
        <v>1971</v>
      </c>
      <c r="CF528" s="788" t="s">
        <v>1971</v>
      </c>
      <c r="CG528" s="788" t="s">
        <v>1971</v>
      </c>
      <c r="CH528" s="788" t="s">
        <v>1971</v>
      </c>
      <c r="CI528" s="788" t="s">
        <v>1971</v>
      </c>
      <c r="CJ528" s="793" t="s">
        <v>1971</v>
      </c>
      <c r="CK528" s="796" t="s">
        <v>1971</v>
      </c>
      <c r="CL528" s="788" t="s">
        <v>1971</v>
      </c>
      <c r="CM528" s="788" t="s">
        <v>1971</v>
      </c>
      <c r="CN528" s="788" t="s">
        <v>1971</v>
      </c>
      <c r="CO528" s="793" t="s">
        <v>1971</v>
      </c>
      <c r="CP528" s="796" t="s">
        <v>1971</v>
      </c>
      <c r="CQ528" s="788" t="s">
        <v>1971</v>
      </c>
      <c r="CR528" s="788" t="s">
        <v>1971</v>
      </c>
      <c r="CS528" s="788" t="s">
        <v>1971</v>
      </c>
      <c r="CT528" s="793" t="s">
        <v>1971</v>
      </c>
      <c r="CU528" s="1273" t="s">
        <v>1971</v>
      </c>
      <c r="CV528" s="1272" t="s">
        <v>1971</v>
      </c>
      <c r="CW528" s="1272" t="s">
        <v>1971</v>
      </c>
      <c r="CX528" s="1274" t="s">
        <v>1971</v>
      </c>
      <c r="CY528" s="1272" t="s">
        <v>1971</v>
      </c>
      <c r="CZ528" s="1272" t="s">
        <v>1971</v>
      </c>
      <c r="DA528" s="1272" t="s">
        <v>1971</v>
      </c>
      <c r="DB528" s="1274" t="s">
        <v>1971</v>
      </c>
      <c r="DC528" s="773"/>
      <c r="DD528" s="801">
        <v>1</v>
      </c>
      <c r="DE528" s="802"/>
    </row>
    <row r="529" spans="1:109" ht="15.75" customHeight="1">
      <c r="A529" s="760" t="s">
        <v>1008</v>
      </c>
      <c r="B529" s="761">
        <v>523</v>
      </c>
      <c r="C529" s="777" t="s">
        <v>4145</v>
      </c>
      <c r="D529" s="761" t="s">
        <v>4146</v>
      </c>
      <c r="E529" s="761" t="s">
        <v>1920</v>
      </c>
      <c r="F529" s="773" t="s">
        <v>4147</v>
      </c>
      <c r="G529" s="778" t="s">
        <v>693</v>
      </c>
      <c r="H529" s="779" t="s">
        <v>3984</v>
      </c>
      <c r="I529" s="780"/>
      <c r="J529" s="781"/>
      <c r="K529" s="781">
        <v>1</v>
      </c>
      <c r="L529" s="781"/>
      <c r="M529" s="781"/>
      <c r="N529" s="781"/>
      <c r="O529" s="781"/>
      <c r="P529" s="782"/>
      <c r="Q529" s="783">
        <f t="shared" si="8"/>
        <v>1</v>
      </c>
      <c r="R529" s="777" t="s">
        <v>984</v>
      </c>
      <c r="S529" s="761" t="s">
        <v>964</v>
      </c>
      <c r="T529" s="784" t="s">
        <v>965</v>
      </c>
      <c r="U529" s="761" t="s">
        <v>2110</v>
      </c>
      <c r="V529" s="761" t="s">
        <v>991</v>
      </c>
      <c r="W529" s="761" t="s">
        <v>4148</v>
      </c>
      <c r="X529" s="1263">
        <v>2</v>
      </c>
      <c r="Y529" s="807" t="s">
        <v>978</v>
      </c>
      <c r="Z529" s="778" t="s">
        <v>693</v>
      </c>
      <c r="AA529" s="773"/>
      <c r="AB529" s="773"/>
      <c r="AC529" s="773"/>
      <c r="AD529" s="773"/>
      <c r="AE529" s="773"/>
      <c r="AF529" s="787"/>
      <c r="AG529" s="923"/>
      <c r="AH529" s="923"/>
      <c r="AI529" s="923"/>
      <c r="AJ529" s="923"/>
      <c r="AK529" s="923"/>
      <c r="AL529" s="923"/>
      <c r="AM529" s="923"/>
      <c r="AN529" s="923"/>
      <c r="AO529" s="923"/>
      <c r="AP529" s="923"/>
      <c r="AQ529" s="1754"/>
      <c r="AR529" s="1755"/>
      <c r="AS529" s="1755"/>
      <c r="AT529" s="1755"/>
      <c r="AU529" s="1756"/>
      <c r="AV529" s="924"/>
      <c r="AW529" s="923"/>
      <c r="AX529" s="923"/>
      <c r="AY529" s="923"/>
      <c r="AZ529" s="923"/>
      <c r="BA529" s="923"/>
      <c r="BB529" s="923"/>
      <c r="BC529" s="923"/>
      <c r="BD529" s="923"/>
      <c r="BE529" s="923"/>
      <c r="BF529" s="923"/>
      <c r="BG529" s="923"/>
      <c r="BH529" s="923"/>
      <c r="BI529" s="923"/>
      <c r="BJ529" s="923"/>
      <c r="BK529" s="925"/>
      <c r="BL529" s="1351"/>
      <c r="BM529" s="1352"/>
      <c r="BN529" s="1352"/>
      <c r="BO529" s="1352"/>
      <c r="BP529" s="1414"/>
      <c r="BQ529" s="1394"/>
      <c r="BR529" s="1343"/>
      <c r="BS529" s="1343"/>
      <c r="BT529" s="1343"/>
      <c r="BU529" s="1344"/>
      <c r="BV529" s="1394"/>
      <c r="BW529" s="1343"/>
      <c r="BX529" s="1343"/>
      <c r="BY529" s="1343"/>
      <c r="BZ529" s="1343"/>
      <c r="CA529" s="1394"/>
      <c r="CB529" s="1343"/>
      <c r="CC529" s="1343"/>
      <c r="CD529" s="1343"/>
      <c r="CE529" s="1344"/>
      <c r="CF529" s="1343"/>
      <c r="CG529" s="1343"/>
      <c r="CH529" s="1343"/>
      <c r="CI529" s="1343"/>
      <c r="CJ529" s="1344"/>
      <c r="CK529" s="1394"/>
      <c r="CL529" s="1343"/>
      <c r="CM529" s="1343"/>
      <c r="CN529" s="1343"/>
      <c r="CO529" s="1344"/>
      <c r="CP529" s="1394"/>
      <c r="CQ529" s="1343"/>
      <c r="CR529" s="1343"/>
      <c r="CS529" s="1343"/>
      <c r="CT529" s="1344"/>
      <c r="CU529" s="1499"/>
      <c r="CV529" s="1490"/>
      <c r="CW529" s="1490"/>
      <c r="CX529" s="1695"/>
      <c r="CY529" s="1490"/>
      <c r="CZ529" s="1490"/>
      <c r="DA529" s="1490"/>
      <c r="DB529" s="1695"/>
      <c r="DC529" s="1352"/>
      <c r="DD529" s="1696"/>
      <c r="DE529" s="1701"/>
    </row>
    <row r="530" spans="1:109" ht="15.75" customHeight="1">
      <c r="A530" s="760" t="s">
        <v>1008</v>
      </c>
      <c r="B530" s="761">
        <v>524</v>
      </c>
      <c r="C530" s="777" t="s">
        <v>4149</v>
      </c>
      <c r="D530" s="761" t="s">
        <v>4146</v>
      </c>
      <c r="E530" s="761" t="s">
        <v>1920</v>
      </c>
      <c r="F530" s="773" t="s">
        <v>4150</v>
      </c>
      <c r="G530" s="778" t="s">
        <v>2439</v>
      </c>
      <c r="H530" s="779" t="s">
        <v>4151</v>
      </c>
      <c r="I530" s="780"/>
      <c r="J530" s="781"/>
      <c r="K530" s="781">
        <v>1</v>
      </c>
      <c r="L530" s="781"/>
      <c r="M530" s="781"/>
      <c r="N530" s="781"/>
      <c r="O530" s="781"/>
      <c r="P530" s="782"/>
      <c r="Q530" s="783">
        <f t="shared" si="8"/>
        <v>1</v>
      </c>
      <c r="R530" s="777" t="s">
        <v>988</v>
      </c>
      <c r="S530" s="761" t="s">
        <v>964</v>
      </c>
      <c r="T530" s="784" t="s">
        <v>965</v>
      </c>
      <c r="U530" s="761" t="s">
        <v>2110</v>
      </c>
      <c r="V530" s="761" t="s">
        <v>991</v>
      </c>
      <c r="W530" s="761" t="s">
        <v>4152</v>
      </c>
      <c r="X530" s="817">
        <v>0</v>
      </c>
      <c r="Y530" s="810" t="s">
        <v>978</v>
      </c>
      <c r="Z530" s="778" t="s">
        <v>2439</v>
      </c>
      <c r="AA530" s="773"/>
      <c r="AB530" s="773"/>
      <c r="AC530" s="773"/>
      <c r="AD530" s="773"/>
      <c r="AE530" s="773"/>
      <c r="AF530" s="787"/>
      <c r="AG530" s="923"/>
      <c r="AH530" s="923"/>
      <c r="AI530" s="923"/>
      <c r="AJ530" s="923"/>
      <c r="AK530" s="923"/>
      <c r="AL530" s="923"/>
      <c r="AM530" s="923"/>
      <c r="AN530" s="923"/>
      <c r="AO530" s="923"/>
      <c r="AP530" s="923"/>
      <c r="AQ530" s="796">
        <v>20664</v>
      </c>
      <c r="AR530" s="788">
        <v>20328</v>
      </c>
      <c r="AS530" s="788">
        <v>19992</v>
      </c>
      <c r="AT530" s="788">
        <v>19656</v>
      </c>
      <c r="AU530" s="793">
        <v>19320</v>
      </c>
      <c r="AV530" s="924"/>
      <c r="AW530" s="923"/>
      <c r="AX530" s="923"/>
      <c r="AY530" s="923"/>
      <c r="AZ530" s="923"/>
      <c r="BA530" s="923"/>
      <c r="BB530" s="923"/>
      <c r="BC530" s="923"/>
      <c r="BD530" s="923"/>
      <c r="BE530" s="923"/>
      <c r="BF530" s="923"/>
      <c r="BG530" s="923"/>
      <c r="BH530" s="923"/>
      <c r="BI530" s="923"/>
      <c r="BJ530" s="923"/>
      <c r="BK530" s="925"/>
      <c r="BL530" s="777" t="s">
        <v>961</v>
      </c>
      <c r="BM530" s="773" t="s">
        <v>961</v>
      </c>
      <c r="BN530" s="773" t="s">
        <v>961</v>
      </c>
      <c r="BO530" s="773" t="s">
        <v>961</v>
      </c>
      <c r="BP530" s="784" t="s">
        <v>961</v>
      </c>
      <c r="BQ530" s="796" t="s">
        <v>1971</v>
      </c>
      <c r="BR530" s="788" t="s">
        <v>1971</v>
      </c>
      <c r="BS530" s="788" t="s">
        <v>1971</v>
      </c>
      <c r="BT530" s="788" t="s">
        <v>1971</v>
      </c>
      <c r="BU530" s="793" t="s">
        <v>1971</v>
      </c>
      <c r="BV530" s="796">
        <v>30996</v>
      </c>
      <c r="BW530" s="788">
        <v>30996</v>
      </c>
      <c r="BX530" s="788">
        <v>30996</v>
      </c>
      <c r="BY530" s="788">
        <v>30996</v>
      </c>
      <c r="BZ530" s="788">
        <v>30996</v>
      </c>
      <c r="CA530" s="796" t="s">
        <v>1971</v>
      </c>
      <c r="CB530" s="788" t="s">
        <v>1971</v>
      </c>
      <c r="CC530" s="788" t="s">
        <v>1971</v>
      </c>
      <c r="CD530" s="788" t="s">
        <v>1971</v>
      </c>
      <c r="CE530" s="793" t="s">
        <v>1971</v>
      </c>
      <c r="CF530" s="788" t="s">
        <v>1971</v>
      </c>
      <c r="CG530" s="788" t="s">
        <v>1971</v>
      </c>
      <c r="CH530" s="788" t="s">
        <v>1971</v>
      </c>
      <c r="CI530" s="788" t="s">
        <v>1971</v>
      </c>
      <c r="CJ530" s="793" t="s">
        <v>1971</v>
      </c>
      <c r="CK530" s="796">
        <v>17505</v>
      </c>
      <c r="CL530" s="788">
        <v>17220</v>
      </c>
      <c r="CM530" s="788">
        <v>16935</v>
      </c>
      <c r="CN530" s="788">
        <v>16651</v>
      </c>
      <c r="CO530" s="793">
        <v>16366</v>
      </c>
      <c r="CP530" s="796" t="s">
        <v>1971</v>
      </c>
      <c r="CQ530" s="788" t="s">
        <v>1971</v>
      </c>
      <c r="CR530" s="788" t="s">
        <v>1971</v>
      </c>
      <c r="CS530" s="788" t="s">
        <v>1971</v>
      </c>
      <c r="CT530" s="793" t="s">
        <v>1971</v>
      </c>
      <c r="CU530" s="1273">
        <v>-1.4E-3</v>
      </c>
      <c r="CV530" s="1272" t="s">
        <v>1971</v>
      </c>
      <c r="CW530" s="1272" t="s">
        <v>1971</v>
      </c>
      <c r="CX530" s="1274" t="s">
        <v>1971</v>
      </c>
      <c r="CY530" s="1272">
        <v>1.4E-3</v>
      </c>
      <c r="CZ530" s="1272" t="s">
        <v>1971</v>
      </c>
      <c r="DA530" s="1272" t="s">
        <v>1971</v>
      </c>
      <c r="DB530" s="1274" t="s">
        <v>1971</v>
      </c>
      <c r="DC530" s="773" t="s">
        <v>1971</v>
      </c>
      <c r="DD530" s="801">
        <v>1</v>
      </c>
      <c r="DE530" s="802" t="s">
        <v>1971</v>
      </c>
    </row>
    <row r="531" spans="1:109" ht="15.75" customHeight="1">
      <c r="A531" s="760" t="s">
        <v>1008</v>
      </c>
      <c r="B531" s="761">
        <v>525</v>
      </c>
      <c r="C531" s="777" t="s">
        <v>4153</v>
      </c>
      <c r="D531" s="761" t="s">
        <v>4154</v>
      </c>
      <c r="E531" s="761" t="s">
        <v>1936</v>
      </c>
      <c r="F531" s="773" t="s">
        <v>4155</v>
      </c>
      <c r="G531" s="778" t="s">
        <v>778</v>
      </c>
      <c r="H531" s="779" t="s">
        <v>3984</v>
      </c>
      <c r="I531" s="780"/>
      <c r="J531" s="781"/>
      <c r="K531" s="781">
        <v>1</v>
      </c>
      <c r="L531" s="781"/>
      <c r="M531" s="781"/>
      <c r="N531" s="781"/>
      <c r="O531" s="781"/>
      <c r="P531" s="782"/>
      <c r="Q531" s="783">
        <f t="shared" si="8"/>
        <v>1</v>
      </c>
      <c r="R531" s="777" t="s">
        <v>963</v>
      </c>
      <c r="S531" s="761"/>
      <c r="T531" s="784" t="s">
        <v>1971</v>
      </c>
      <c r="U531" s="761" t="s">
        <v>2087</v>
      </c>
      <c r="V531" s="761" t="s">
        <v>293</v>
      </c>
      <c r="W531" s="761" t="s">
        <v>4156</v>
      </c>
      <c r="X531" s="817">
        <v>2</v>
      </c>
      <c r="Y531" s="814" t="s">
        <v>978</v>
      </c>
      <c r="Z531" s="778" t="s">
        <v>778</v>
      </c>
      <c r="AA531" s="773"/>
      <c r="AB531" s="773"/>
      <c r="AC531" s="773"/>
      <c r="AD531" s="773"/>
      <c r="AE531" s="773"/>
      <c r="AF531" s="787"/>
      <c r="AG531" s="923"/>
      <c r="AH531" s="923"/>
      <c r="AI531" s="923"/>
      <c r="AJ531" s="923"/>
      <c r="AK531" s="923"/>
      <c r="AL531" s="923"/>
      <c r="AM531" s="923"/>
      <c r="AN531" s="923"/>
      <c r="AO531" s="923"/>
      <c r="AP531" s="923"/>
      <c r="AQ531" s="1754"/>
      <c r="AR531" s="1755"/>
      <c r="AS531" s="1755"/>
      <c r="AT531" s="1755"/>
      <c r="AU531" s="1756"/>
      <c r="AV531" s="924"/>
      <c r="AW531" s="923"/>
      <c r="AX531" s="923"/>
      <c r="AY531" s="923"/>
      <c r="AZ531" s="923"/>
      <c r="BA531" s="923"/>
      <c r="BB531" s="923"/>
      <c r="BC531" s="923"/>
      <c r="BD531" s="923"/>
      <c r="BE531" s="923"/>
      <c r="BF531" s="923"/>
      <c r="BG531" s="923"/>
      <c r="BH531" s="923"/>
      <c r="BI531" s="923"/>
      <c r="BJ531" s="923"/>
      <c r="BK531" s="925"/>
      <c r="BL531" s="1351"/>
      <c r="BM531" s="1352"/>
      <c r="BN531" s="1352"/>
      <c r="BO531" s="1352"/>
      <c r="BP531" s="1414"/>
      <c r="BQ531" s="1394"/>
      <c r="BR531" s="1343"/>
      <c r="BS531" s="1343"/>
      <c r="BT531" s="1343"/>
      <c r="BU531" s="1344"/>
      <c r="BV531" s="1394"/>
      <c r="BW531" s="1343"/>
      <c r="BX531" s="1343"/>
      <c r="BY531" s="1343"/>
      <c r="BZ531" s="1343"/>
      <c r="CA531" s="1394"/>
      <c r="CB531" s="1343"/>
      <c r="CC531" s="1343"/>
      <c r="CD531" s="1343"/>
      <c r="CE531" s="1344"/>
      <c r="CF531" s="1343"/>
      <c r="CG531" s="1343"/>
      <c r="CH531" s="1343"/>
      <c r="CI531" s="1343"/>
      <c r="CJ531" s="1344"/>
      <c r="CK531" s="1394"/>
      <c r="CL531" s="1343"/>
      <c r="CM531" s="1343"/>
      <c r="CN531" s="1343"/>
      <c r="CO531" s="1344"/>
      <c r="CP531" s="1394"/>
      <c r="CQ531" s="1343"/>
      <c r="CR531" s="1343"/>
      <c r="CS531" s="1343"/>
      <c r="CT531" s="1344"/>
      <c r="CU531" s="1499"/>
      <c r="CV531" s="1490"/>
      <c r="CW531" s="1490"/>
      <c r="CX531" s="1695"/>
      <c r="CY531" s="1490"/>
      <c r="CZ531" s="1490"/>
      <c r="DA531" s="1490"/>
      <c r="DB531" s="1695"/>
      <c r="DC531" s="1352"/>
      <c r="DD531" s="1696"/>
      <c r="DE531" s="1701"/>
    </row>
    <row r="532" spans="1:109" ht="15.75" customHeight="1">
      <c r="A532" s="760" t="s">
        <v>1008</v>
      </c>
      <c r="B532" s="761">
        <v>526</v>
      </c>
      <c r="C532" s="777" t="s">
        <v>4157</v>
      </c>
      <c r="D532" s="761" t="s">
        <v>4154</v>
      </c>
      <c r="E532" s="761" t="s">
        <v>1920</v>
      </c>
      <c r="F532" s="773" t="s">
        <v>4158</v>
      </c>
      <c r="G532" s="778" t="s">
        <v>687</v>
      </c>
      <c r="H532" s="779" t="s">
        <v>3984</v>
      </c>
      <c r="I532" s="780"/>
      <c r="J532" s="781"/>
      <c r="K532" s="781">
        <v>1</v>
      </c>
      <c r="L532" s="781"/>
      <c r="M532" s="781"/>
      <c r="N532" s="781"/>
      <c r="O532" s="781"/>
      <c r="P532" s="782"/>
      <c r="Q532" s="783">
        <f t="shared" si="8"/>
        <v>1</v>
      </c>
      <c r="R532" s="777" t="s">
        <v>988</v>
      </c>
      <c r="S532" s="761" t="s">
        <v>964</v>
      </c>
      <c r="T532" s="784" t="s">
        <v>965</v>
      </c>
      <c r="U532" s="761" t="s">
        <v>2087</v>
      </c>
      <c r="V532" s="761" t="s">
        <v>991</v>
      </c>
      <c r="W532" s="761" t="s">
        <v>4159</v>
      </c>
      <c r="X532" s="1263">
        <v>2</v>
      </c>
      <c r="Y532" s="809" t="s">
        <v>978</v>
      </c>
      <c r="Z532" s="778" t="s">
        <v>687</v>
      </c>
      <c r="AA532" s="773"/>
      <c r="AB532" s="773"/>
      <c r="AC532" s="773"/>
      <c r="AD532" s="773"/>
      <c r="AE532" s="773"/>
      <c r="AF532" s="787"/>
      <c r="AG532" s="923"/>
      <c r="AH532" s="923"/>
      <c r="AI532" s="923"/>
      <c r="AJ532" s="923"/>
      <c r="AK532" s="923"/>
      <c r="AL532" s="923"/>
      <c r="AM532" s="923"/>
      <c r="AN532" s="923"/>
      <c r="AO532" s="923"/>
      <c r="AP532" s="923"/>
      <c r="AQ532" s="1757"/>
      <c r="AR532" s="1758"/>
      <c r="AS532" s="1758"/>
      <c r="AT532" s="1758"/>
      <c r="AU532" s="1759"/>
      <c r="AV532" s="924"/>
      <c r="AW532" s="923"/>
      <c r="AX532" s="923"/>
      <c r="AY532" s="923"/>
      <c r="AZ532" s="923"/>
      <c r="BA532" s="923"/>
      <c r="BB532" s="923"/>
      <c r="BC532" s="923"/>
      <c r="BD532" s="923"/>
      <c r="BE532" s="923"/>
      <c r="BF532" s="923"/>
      <c r="BG532" s="923"/>
      <c r="BH532" s="923"/>
      <c r="BI532" s="923"/>
      <c r="BJ532" s="923"/>
      <c r="BK532" s="925"/>
      <c r="BL532" s="1351"/>
      <c r="BM532" s="1352"/>
      <c r="BN532" s="1352"/>
      <c r="BO532" s="1352"/>
      <c r="BP532" s="1414"/>
      <c r="BQ532" s="1394"/>
      <c r="BR532" s="1343"/>
      <c r="BS532" s="1343"/>
      <c r="BT532" s="1343"/>
      <c r="BU532" s="1344"/>
      <c r="BV532" s="1395"/>
      <c r="BW532" s="1348"/>
      <c r="BX532" s="1348"/>
      <c r="BY532" s="1348"/>
      <c r="BZ532" s="1348"/>
      <c r="CA532" s="1394"/>
      <c r="CB532" s="1343"/>
      <c r="CC532" s="1343"/>
      <c r="CD532" s="1343"/>
      <c r="CE532" s="1344"/>
      <c r="CF532" s="1343"/>
      <c r="CG532" s="1343"/>
      <c r="CH532" s="1343"/>
      <c r="CI532" s="1343"/>
      <c r="CJ532" s="1344"/>
      <c r="CK532" s="1395"/>
      <c r="CL532" s="1348"/>
      <c r="CM532" s="1348"/>
      <c r="CN532" s="1348"/>
      <c r="CO532" s="1349"/>
      <c r="CP532" s="1394"/>
      <c r="CQ532" s="1343"/>
      <c r="CR532" s="1343"/>
      <c r="CS532" s="1343"/>
      <c r="CT532" s="1344"/>
      <c r="CU532" s="1499"/>
      <c r="CV532" s="1490"/>
      <c r="CW532" s="1490"/>
      <c r="CX532" s="1695"/>
      <c r="CY532" s="1490"/>
      <c r="CZ532" s="1490"/>
      <c r="DA532" s="1490"/>
      <c r="DB532" s="1695"/>
      <c r="DC532" s="1352"/>
      <c r="DD532" s="1696"/>
      <c r="DE532" s="1701"/>
    </row>
    <row r="533" spans="1:109" ht="15.75" customHeight="1">
      <c r="A533" s="760" t="s">
        <v>1008</v>
      </c>
      <c r="B533" s="761">
        <v>527</v>
      </c>
      <c r="C533" s="777" t="s">
        <v>4160</v>
      </c>
      <c r="D533" s="761" t="s">
        <v>4154</v>
      </c>
      <c r="E533" s="761" t="s">
        <v>1920</v>
      </c>
      <c r="F533" s="773" t="s">
        <v>4161</v>
      </c>
      <c r="G533" s="778" t="s">
        <v>4162</v>
      </c>
      <c r="H533" s="779" t="s">
        <v>4163</v>
      </c>
      <c r="I533" s="780"/>
      <c r="J533" s="781"/>
      <c r="K533" s="781">
        <v>1</v>
      </c>
      <c r="L533" s="781"/>
      <c r="M533" s="781"/>
      <c r="N533" s="781"/>
      <c r="O533" s="781"/>
      <c r="P533" s="782"/>
      <c r="Q533" s="783">
        <f t="shared" si="8"/>
        <v>1</v>
      </c>
      <c r="R533" s="777" t="s">
        <v>988</v>
      </c>
      <c r="S533" s="761" t="s">
        <v>964</v>
      </c>
      <c r="T533" s="784" t="s">
        <v>965</v>
      </c>
      <c r="U533" s="761" t="s">
        <v>2087</v>
      </c>
      <c r="V533" s="761" t="s">
        <v>991</v>
      </c>
      <c r="W533" s="761" t="s">
        <v>4164</v>
      </c>
      <c r="X533" s="817">
        <v>0</v>
      </c>
      <c r="Y533" s="814" t="s">
        <v>978</v>
      </c>
      <c r="Z533" s="778" t="s">
        <v>2127</v>
      </c>
      <c r="AA533" s="773"/>
      <c r="AB533" s="773"/>
      <c r="AC533" s="773"/>
      <c r="AD533" s="773"/>
      <c r="AE533" s="773"/>
      <c r="AF533" s="787"/>
      <c r="AG533" s="923"/>
      <c r="AH533" s="923"/>
      <c r="AI533" s="923"/>
      <c r="AJ533" s="923"/>
      <c r="AK533" s="923"/>
      <c r="AL533" s="923"/>
      <c r="AM533" s="923"/>
      <c r="AN533" s="923"/>
      <c r="AO533" s="923"/>
      <c r="AP533" s="923"/>
      <c r="AQ533" s="796">
        <v>6845</v>
      </c>
      <c r="AR533" s="788">
        <v>6599</v>
      </c>
      <c r="AS533" s="788">
        <v>6352</v>
      </c>
      <c r="AT533" s="788">
        <v>6106</v>
      </c>
      <c r="AU533" s="793">
        <v>5859</v>
      </c>
      <c r="AV533" s="924"/>
      <c r="AW533" s="923"/>
      <c r="AX533" s="923"/>
      <c r="AY533" s="923"/>
      <c r="AZ533" s="923"/>
      <c r="BA533" s="923"/>
      <c r="BB533" s="923"/>
      <c r="BC533" s="923"/>
      <c r="BD533" s="923"/>
      <c r="BE533" s="923"/>
      <c r="BF533" s="923"/>
      <c r="BG533" s="923"/>
      <c r="BH533" s="923"/>
      <c r="BI533" s="923"/>
      <c r="BJ533" s="923"/>
      <c r="BK533" s="925"/>
      <c r="BL533" s="777" t="s">
        <v>961</v>
      </c>
      <c r="BM533" s="773" t="s">
        <v>961</v>
      </c>
      <c r="BN533" s="773" t="s">
        <v>961</v>
      </c>
      <c r="BO533" s="773" t="s">
        <v>961</v>
      </c>
      <c r="BP533" s="784" t="s">
        <v>961</v>
      </c>
      <c r="BQ533" s="796" t="s">
        <v>1971</v>
      </c>
      <c r="BR533" s="788" t="s">
        <v>1971</v>
      </c>
      <c r="BS533" s="788" t="s">
        <v>1971</v>
      </c>
      <c r="BT533" s="788" t="s">
        <v>1971</v>
      </c>
      <c r="BU533" s="793" t="s">
        <v>1971</v>
      </c>
      <c r="BV533" s="796">
        <v>10268</v>
      </c>
      <c r="BW533" s="788">
        <v>10268</v>
      </c>
      <c r="BX533" s="788">
        <v>10268</v>
      </c>
      <c r="BY533" s="788">
        <v>10268</v>
      </c>
      <c r="BZ533" s="788">
        <v>10268</v>
      </c>
      <c r="CA533" s="796" t="s">
        <v>1971</v>
      </c>
      <c r="CB533" s="788" t="s">
        <v>1971</v>
      </c>
      <c r="CC533" s="788" t="s">
        <v>1971</v>
      </c>
      <c r="CD533" s="788" t="s">
        <v>1971</v>
      </c>
      <c r="CE533" s="793" t="s">
        <v>1971</v>
      </c>
      <c r="CF533" s="788" t="s">
        <v>1971</v>
      </c>
      <c r="CG533" s="788" t="s">
        <v>1971</v>
      </c>
      <c r="CH533" s="788" t="s">
        <v>1971</v>
      </c>
      <c r="CI533" s="788" t="s">
        <v>1971</v>
      </c>
      <c r="CJ533" s="788" t="s">
        <v>1971</v>
      </c>
      <c r="CK533" s="831">
        <v>6221</v>
      </c>
      <c r="CL533" s="830">
        <v>6017</v>
      </c>
      <c r="CM533" s="830">
        <v>5843</v>
      </c>
      <c r="CN533" s="830">
        <v>5662</v>
      </c>
      <c r="CO533" s="832">
        <v>5476</v>
      </c>
      <c r="CP533" s="796" t="s">
        <v>1971</v>
      </c>
      <c r="CQ533" s="788" t="s">
        <v>1971</v>
      </c>
      <c r="CR533" s="788" t="s">
        <v>1971</v>
      </c>
      <c r="CS533" s="788" t="s">
        <v>1971</v>
      </c>
      <c r="CT533" s="793" t="s">
        <v>1971</v>
      </c>
      <c r="CU533" s="1273">
        <v>-6.4400000000000004E-3</v>
      </c>
      <c r="CV533" s="1272" t="s">
        <v>1971</v>
      </c>
      <c r="CW533" s="1272" t="s">
        <v>1971</v>
      </c>
      <c r="CX533" s="1274" t="s">
        <v>1971</v>
      </c>
      <c r="CY533" s="1272">
        <v>5.3699999999999998E-3</v>
      </c>
      <c r="CZ533" s="1272" t="s">
        <v>1971</v>
      </c>
      <c r="DA533" s="1272" t="s">
        <v>1971</v>
      </c>
      <c r="DB533" s="1274" t="s">
        <v>1971</v>
      </c>
      <c r="DC533" s="773" t="s">
        <v>1971</v>
      </c>
      <c r="DD533" s="801">
        <v>1</v>
      </c>
      <c r="DE533" s="802" t="s">
        <v>1971</v>
      </c>
    </row>
    <row r="534" spans="1:109" ht="15.75" customHeight="1">
      <c r="A534" s="760" t="s">
        <v>1008</v>
      </c>
      <c r="B534" s="761">
        <v>528</v>
      </c>
      <c r="C534" s="777" t="s">
        <v>4165</v>
      </c>
      <c r="D534" s="761" t="s">
        <v>4154</v>
      </c>
      <c r="E534" s="761" t="s">
        <v>1936</v>
      </c>
      <c r="F534" s="773" t="s">
        <v>4166</v>
      </c>
      <c r="G534" s="778" t="s">
        <v>4167</v>
      </c>
      <c r="H534" s="779" t="s">
        <v>4168</v>
      </c>
      <c r="I534" s="780"/>
      <c r="J534" s="781"/>
      <c r="K534" s="781">
        <v>1</v>
      </c>
      <c r="L534" s="781"/>
      <c r="M534" s="781"/>
      <c r="N534" s="781"/>
      <c r="O534" s="781"/>
      <c r="P534" s="782"/>
      <c r="Q534" s="783">
        <f t="shared" si="8"/>
        <v>1</v>
      </c>
      <c r="R534" s="777" t="s">
        <v>988</v>
      </c>
      <c r="S534" s="761" t="s">
        <v>964</v>
      </c>
      <c r="T534" s="784" t="s">
        <v>965</v>
      </c>
      <c r="U534" s="761" t="s">
        <v>2423</v>
      </c>
      <c r="V534" s="761" t="s">
        <v>293</v>
      </c>
      <c r="W534" s="761" t="s">
        <v>4169</v>
      </c>
      <c r="X534" s="817">
        <v>1</v>
      </c>
      <c r="Y534" s="809" t="s">
        <v>966</v>
      </c>
      <c r="Z534" s="778" t="s">
        <v>1971</v>
      </c>
      <c r="AA534" s="773"/>
      <c r="AB534" s="773"/>
      <c r="AC534" s="773"/>
      <c r="AD534" s="773"/>
      <c r="AE534" s="773"/>
      <c r="AF534" s="787"/>
      <c r="AG534" s="923"/>
      <c r="AH534" s="923"/>
      <c r="AI534" s="923"/>
      <c r="AJ534" s="923"/>
      <c r="AK534" s="923"/>
      <c r="AL534" s="923"/>
      <c r="AM534" s="923"/>
      <c r="AN534" s="923"/>
      <c r="AO534" s="923"/>
      <c r="AP534" s="923"/>
      <c r="AQ534" s="924">
        <v>2</v>
      </c>
      <c r="AR534" s="923">
        <v>4</v>
      </c>
      <c r="AS534" s="923">
        <v>6</v>
      </c>
      <c r="AT534" s="923">
        <v>8</v>
      </c>
      <c r="AU534" s="925">
        <v>10</v>
      </c>
      <c r="AV534" s="924"/>
      <c r="AW534" s="923"/>
      <c r="AX534" s="923"/>
      <c r="AY534" s="923"/>
      <c r="AZ534" s="923"/>
      <c r="BA534" s="923"/>
      <c r="BB534" s="923"/>
      <c r="BC534" s="923"/>
      <c r="BD534" s="923"/>
      <c r="BE534" s="923"/>
      <c r="BF534" s="923"/>
      <c r="BG534" s="923"/>
      <c r="BH534" s="923"/>
      <c r="BI534" s="923"/>
      <c r="BJ534" s="923"/>
      <c r="BK534" s="925"/>
      <c r="BL534" s="777" t="s">
        <v>961</v>
      </c>
      <c r="BM534" s="773" t="s">
        <v>961</v>
      </c>
      <c r="BN534" s="773" t="s">
        <v>961</v>
      </c>
      <c r="BO534" s="773" t="s">
        <v>961</v>
      </c>
      <c r="BP534" s="784" t="s">
        <v>961</v>
      </c>
      <c r="BQ534" s="796" t="s">
        <v>1971</v>
      </c>
      <c r="BR534" s="788" t="s">
        <v>1971</v>
      </c>
      <c r="BS534" s="788" t="s">
        <v>1971</v>
      </c>
      <c r="BT534" s="788" t="s">
        <v>1971</v>
      </c>
      <c r="BU534" s="793" t="s">
        <v>1971</v>
      </c>
      <c r="BV534" s="796" t="s">
        <v>1971</v>
      </c>
      <c r="BW534" s="788" t="s">
        <v>1971</v>
      </c>
      <c r="BX534" s="788" t="s">
        <v>1971</v>
      </c>
      <c r="BY534" s="788" t="s">
        <v>1971</v>
      </c>
      <c r="BZ534" s="788" t="s">
        <v>1971</v>
      </c>
      <c r="CA534" s="796" t="s">
        <v>1971</v>
      </c>
      <c r="CB534" s="788" t="s">
        <v>1971</v>
      </c>
      <c r="CC534" s="788" t="s">
        <v>1971</v>
      </c>
      <c r="CD534" s="788" t="s">
        <v>1971</v>
      </c>
      <c r="CE534" s="793" t="s">
        <v>1971</v>
      </c>
      <c r="CF534" s="788" t="s">
        <v>1971</v>
      </c>
      <c r="CG534" s="788" t="s">
        <v>1971</v>
      </c>
      <c r="CH534" s="788" t="s">
        <v>1971</v>
      </c>
      <c r="CI534" s="788" t="s">
        <v>1971</v>
      </c>
      <c r="CJ534" s="793" t="s">
        <v>1971</v>
      </c>
      <c r="CK534" s="796" t="s">
        <v>1971</v>
      </c>
      <c r="CL534" s="788" t="s">
        <v>1971</v>
      </c>
      <c r="CM534" s="788" t="s">
        <v>1971</v>
      </c>
      <c r="CN534" s="788" t="s">
        <v>1971</v>
      </c>
      <c r="CO534" s="793" t="s">
        <v>1971</v>
      </c>
      <c r="CP534" s="796" t="s">
        <v>1971</v>
      </c>
      <c r="CQ534" s="788" t="s">
        <v>1971</v>
      </c>
      <c r="CR534" s="788" t="s">
        <v>1971</v>
      </c>
      <c r="CS534" s="788" t="s">
        <v>1971</v>
      </c>
      <c r="CT534" s="793" t="s">
        <v>1971</v>
      </c>
      <c r="CU534" s="1273">
        <v>-8.5999999999999993E-2</v>
      </c>
      <c r="CV534" s="1272" t="s">
        <v>1971</v>
      </c>
      <c r="CW534" s="1272" t="s">
        <v>1971</v>
      </c>
      <c r="CX534" s="1274" t="s">
        <v>1971</v>
      </c>
      <c r="CY534" s="1272">
        <v>8.5999999999999993E-2</v>
      </c>
      <c r="CZ534" s="1272" t="s">
        <v>1971</v>
      </c>
      <c r="DA534" s="1272" t="s">
        <v>1971</v>
      </c>
      <c r="DB534" s="1274" t="s">
        <v>1971</v>
      </c>
      <c r="DC534" s="773" t="s">
        <v>1971</v>
      </c>
      <c r="DD534" s="801">
        <v>1</v>
      </c>
      <c r="DE534" s="802" t="s">
        <v>1971</v>
      </c>
    </row>
    <row r="535" spans="1:109" ht="15.75" customHeight="1">
      <c r="A535" s="760" t="s">
        <v>1008</v>
      </c>
      <c r="B535" s="761">
        <v>529</v>
      </c>
      <c r="C535" s="777" t="s">
        <v>4170</v>
      </c>
      <c r="D535" s="761" t="s">
        <v>4154</v>
      </c>
      <c r="E535" s="761" t="s">
        <v>1936</v>
      </c>
      <c r="F535" s="773" t="s">
        <v>4171</v>
      </c>
      <c r="G535" s="778" t="s">
        <v>4172</v>
      </c>
      <c r="H535" s="779" t="s">
        <v>4173</v>
      </c>
      <c r="I535" s="780"/>
      <c r="J535" s="781"/>
      <c r="K535" s="781">
        <v>1</v>
      </c>
      <c r="L535" s="781"/>
      <c r="M535" s="781"/>
      <c r="N535" s="781"/>
      <c r="O535" s="781"/>
      <c r="P535" s="782"/>
      <c r="Q535" s="783">
        <f t="shared" si="8"/>
        <v>1</v>
      </c>
      <c r="R535" s="777" t="s">
        <v>988</v>
      </c>
      <c r="S535" s="761" t="s">
        <v>964</v>
      </c>
      <c r="T535" s="784" t="s">
        <v>965</v>
      </c>
      <c r="U535" s="761" t="s">
        <v>2087</v>
      </c>
      <c r="V535" s="761" t="s">
        <v>991</v>
      </c>
      <c r="W535" s="761" t="s">
        <v>4174</v>
      </c>
      <c r="X535" s="817">
        <v>2</v>
      </c>
      <c r="Y535" s="807" t="s">
        <v>978</v>
      </c>
      <c r="Z535" s="778" t="s">
        <v>1971</v>
      </c>
      <c r="AA535" s="773"/>
      <c r="AB535" s="773"/>
      <c r="AC535" s="773"/>
      <c r="AD535" s="773"/>
      <c r="AE535" s="773"/>
      <c r="AF535" s="787"/>
      <c r="AG535" s="923"/>
      <c r="AH535" s="923"/>
      <c r="AI535" s="923"/>
      <c r="AJ535" s="923"/>
      <c r="AK535" s="923"/>
      <c r="AL535" s="923"/>
      <c r="AM535" s="923"/>
      <c r="AN535" s="923"/>
      <c r="AO535" s="923"/>
      <c r="AP535" s="923"/>
      <c r="AQ535" s="924">
        <v>60.04</v>
      </c>
      <c r="AR535" s="923">
        <v>59.04</v>
      </c>
      <c r="AS535" s="923">
        <v>58.04</v>
      </c>
      <c r="AT535" s="923">
        <v>57.04</v>
      </c>
      <c r="AU535" s="925">
        <v>56.04</v>
      </c>
      <c r="AV535" s="924"/>
      <c r="AW535" s="923"/>
      <c r="AX535" s="923"/>
      <c r="AY535" s="923"/>
      <c r="AZ535" s="923"/>
      <c r="BA535" s="923"/>
      <c r="BB535" s="923"/>
      <c r="BC535" s="923"/>
      <c r="BD535" s="923"/>
      <c r="BE535" s="923"/>
      <c r="BF535" s="923"/>
      <c r="BG535" s="923"/>
      <c r="BH535" s="923"/>
      <c r="BI535" s="923"/>
      <c r="BJ535" s="923"/>
      <c r="BK535" s="925"/>
      <c r="BL535" s="777" t="s">
        <v>961</v>
      </c>
      <c r="BM535" s="773" t="s">
        <v>961</v>
      </c>
      <c r="BN535" s="773" t="s">
        <v>961</v>
      </c>
      <c r="BO535" s="773" t="s">
        <v>961</v>
      </c>
      <c r="BP535" s="784" t="s">
        <v>961</v>
      </c>
      <c r="BQ535" s="796" t="s">
        <v>1971</v>
      </c>
      <c r="BR535" s="788" t="s">
        <v>1971</v>
      </c>
      <c r="BS535" s="788" t="s">
        <v>1971</v>
      </c>
      <c r="BT535" s="788" t="s">
        <v>1971</v>
      </c>
      <c r="BU535" s="793" t="s">
        <v>1971</v>
      </c>
      <c r="BV535" s="796">
        <v>78.040000000000006</v>
      </c>
      <c r="BW535" s="788">
        <v>78.540000000000006</v>
      </c>
      <c r="BX535" s="788">
        <v>79.040000000000006</v>
      </c>
      <c r="BY535" s="788">
        <v>79.540000000000006</v>
      </c>
      <c r="BZ535" s="788">
        <v>80.040000000000006</v>
      </c>
      <c r="CA535" s="796" t="s">
        <v>1971</v>
      </c>
      <c r="CB535" s="788" t="s">
        <v>1971</v>
      </c>
      <c r="CC535" s="788" t="s">
        <v>1971</v>
      </c>
      <c r="CD535" s="788" t="s">
        <v>1971</v>
      </c>
      <c r="CE535" s="793" t="s">
        <v>1971</v>
      </c>
      <c r="CF535" s="788" t="s">
        <v>1971</v>
      </c>
      <c r="CG535" s="788" t="s">
        <v>1971</v>
      </c>
      <c r="CH535" s="788" t="s">
        <v>1971</v>
      </c>
      <c r="CI535" s="788" t="s">
        <v>1971</v>
      </c>
      <c r="CJ535" s="793" t="s">
        <v>1971</v>
      </c>
      <c r="CK535" s="796">
        <v>37.9</v>
      </c>
      <c r="CL535" s="788">
        <v>36.9</v>
      </c>
      <c r="CM535" s="788">
        <v>35.9</v>
      </c>
      <c r="CN535" s="788">
        <v>34.9</v>
      </c>
      <c r="CO535" s="793">
        <v>33.9</v>
      </c>
      <c r="CP535" s="796" t="s">
        <v>1971</v>
      </c>
      <c r="CQ535" s="788" t="s">
        <v>1971</v>
      </c>
      <c r="CR535" s="788" t="s">
        <v>1971</v>
      </c>
      <c r="CS535" s="788" t="s">
        <v>1971</v>
      </c>
      <c r="CT535" s="793" t="s">
        <v>1971</v>
      </c>
      <c r="CU535" s="1273">
        <v>-0.41499999999999998</v>
      </c>
      <c r="CV535" s="1272" t="s">
        <v>1971</v>
      </c>
      <c r="CW535" s="1272" t="s">
        <v>1971</v>
      </c>
      <c r="CX535" s="1274" t="s">
        <v>1971</v>
      </c>
      <c r="CY535" s="1272">
        <v>0.41499999999999998</v>
      </c>
      <c r="CZ535" s="1272" t="s">
        <v>1971</v>
      </c>
      <c r="DA535" s="1272" t="s">
        <v>1971</v>
      </c>
      <c r="DB535" s="1274" t="s">
        <v>1971</v>
      </c>
      <c r="DC535" s="773" t="s">
        <v>1971</v>
      </c>
      <c r="DD535" s="801">
        <v>1</v>
      </c>
      <c r="DE535" s="802" t="s">
        <v>1971</v>
      </c>
    </row>
    <row r="536" spans="1:109" ht="15.75" customHeight="1">
      <c r="A536" s="760" t="s">
        <v>1008</v>
      </c>
      <c r="B536" s="761">
        <v>530</v>
      </c>
      <c r="C536" s="777" t="s">
        <v>4175</v>
      </c>
      <c r="D536" s="761" t="s">
        <v>4154</v>
      </c>
      <c r="E536" s="761" t="s">
        <v>1936</v>
      </c>
      <c r="F536" s="773" t="s">
        <v>4176</v>
      </c>
      <c r="G536" s="778" t="s">
        <v>4177</v>
      </c>
      <c r="H536" s="779" t="s">
        <v>4178</v>
      </c>
      <c r="I536" s="780"/>
      <c r="J536" s="781"/>
      <c r="K536" s="781">
        <v>1</v>
      </c>
      <c r="L536" s="781"/>
      <c r="M536" s="781"/>
      <c r="N536" s="781"/>
      <c r="O536" s="781"/>
      <c r="P536" s="782"/>
      <c r="Q536" s="783">
        <f t="shared" si="8"/>
        <v>1</v>
      </c>
      <c r="R536" s="777" t="s">
        <v>988</v>
      </c>
      <c r="S536" s="761" t="s">
        <v>964</v>
      </c>
      <c r="T536" s="784" t="s">
        <v>965</v>
      </c>
      <c r="U536" s="761" t="s">
        <v>2087</v>
      </c>
      <c r="V536" s="761" t="s">
        <v>991</v>
      </c>
      <c r="W536" s="761" t="s">
        <v>4174</v>
      </c>
      <c r="X536" s="817">
        <v>2</v>
      </c>
      <c r="Y536" s="807" t="s">
        <v>978</v>
      </c>
      <c r="Z536" s="778" t="s">
        <v>1971</v>
      </c>
      <c r="AA536" s="773"/>
      <c r="AB536" s="773"/>
      <c r="AC536" s="773"/>
      <c r="AD536" s="773"/>
      <c r="AE536" s="773"/>
      <c r="AF536" s="787"/>
      <c r="AG536" s="923"/>
      <c r="AH536" s="923"/>
      <c r="AI536" s="923"/>
      <c r="AJ536" s="923"/>
      <c r="AK536" s="923"/>
      <c r="AL536" s="923"/>
      <c r="AM536" s="923"/>
      <c r="AN536" s="923"/>
      <c r="AO536" s="923"/>
      <c r="AP536" s="923"/>
      <c r="AQ536" s="924">
        <v>254.53</v>
      </c>
      <c r="AR536" s="923">
        <v>232.33</v>
      </c>
      <c r="AS536" s="923">
        <v>210.13</v>
      </c>
      <c r="AT536" s="923">
        <v>187.93</v>
      </c>
      <c r="AU536" s="925">
        <v>165.73</v>
      </c>
      <c r="AV536" s="924"/>
      <c r="AW536" s="923"/>
      <c r="AX536" s="923"/>
      <c r="AY536" s="923"/>
      <c r="AZ536" s="923"/>
      <c r="BA536" s="923"/>
      <c r="BB536" s="923"/>
      <c r="BC536" s="923"/>
      <c r="BD536" s="923"/>
      <c r="BE536" s="923"/>
      <c r="BF536" s="923"/>
      <c r="BG536" s="923"/>
      <c r="BH536" s="923"/>
      <c r="BI536" s="923"/>
      <c r="BJ536" s="923"/>
      <c r="BK536" s="925"/>
      <c r="BL536" s="777" t="s">
        <v>961</v>
      </c>
      <c r="BM536" s="773" t="s">
        <v>961</v>
      </c>
      <c r="BN536" s="773" t="s">
        <v>961</v>
      </c>
      <c r="BO536" s="773" t="s">
        <v>961</v>
      </c>
      <c r="BP536" s="784" t="s">
        <v>961</v>
      </c>
      <c r="BQ536" s="796" t="s">
        <v>1971</v>
      </c>
      <c r="BR536" s="788" t="s">
        <v>1971</v>
      </c>
      <c r="BS536" s="788" t="s">
        <v>1971</v>
      </c>
      <c r="BT536" s="788" t="s">
        <v>1971</v>
      </c>
      <c r="BU536" s="793" t="s">
        <v>1971</v>
      </c>
      <c r="BV536" s="796">
        <v>289.93</v>
      </c>
      <c r="BW536" s="788">
        <v>301.02999999999997</v>
      </c>
      <c r="BX536" s="788">
        <v>312.13</v>
      </c>
      <c r="BY536" s="788">
        <v>323.23</v>
      </c>
      <c r="BZ536" s="788">
        <v>334.33</v>
      </c>
      <c r="CA536" s="796" t="s">
        <v>1971</v>
      </c>
      <c r="CB536" s="788" t="s">
        <v>1971</v>
      </c>
      <c r="CC536" s="788" t="s">
        <v>1971</v>
      </c>
      <c r="CD536" s="788" t="s">
        <v>1971</v>
      </c>
      <c r="CE536" s="793" t="s">
        <v>1971</v>
      </c>
      <c r="CF536" s="788" t="s">
        <v>1971</v>
      </c>
      <c r="CG536" s="788" t="s">
        <v>1971</v>
      </c>
      <c r="CH536" s="788" t="s">
        <v>1971</v>
      </c>
      <c r="CI536" s="788" t="s">
        <v>1971</v>
      </c>
      <c r="CJ536" s="793" t="s">
        <v>1971</v>
      </c>
      <c r="CK536" s="796">
        <v>153.43</v>
      </c>
      <c r="CL536" s="788">
        <v>131.22999999999999</v>
      </c>
      <c r="CM536" s="788">
        <v>109.03</v>
      </c>
      <c r="CN536" s="788">
        <v>86.83</v>
      </c>
      <c r="CO536" s="793">
        <v>64.63</v>
      </c>
      <c r="CP536" s="796" t="s">
        <v>1971</v>
      </c>
      <c r="CQ536" s="788" t="s">
        <v>1971</v>
      </c>
      <c r="CR536" s="788" t="s">
        <v>1971</v>
      </c>
      <c r="CS536" s="788" t="s">
        <v>1971</v>
      </c>
      <c r="CT536" s="793" t="s">
        <v>1971</v>
      </c>
      <c r="CU536" s="1273">
        <v>-4.2000000000000003E-2</v>
      </c>
      <c r="CV536" s="1272" t="s">
        <v>1971</v>
      </c>
      <c r="CW536" s="1272" t="s">
        <v>1971</v>
      </c>
      <c r="CX536" s="1274" t="s">
        <v>1971</v>
      </c>
      <c r="CY536" s="1272">
        <v>4.2000000000000003E-2</v>
      </c>
      <c r="CZ536" s="1272" t="s">
        <v>1971</v>
      </c>
      <c r="DA536" s="1272" t="s">
        <v>1971</v>
      </c>
      <c r="DB536" s="1274" t="s">
        <v>1971</v>
      </c>
      <c r="DC536" s="773" t="s">
        <v>1971</v>
      </c>
      <c r="DD536" s="801">
        <v>1</v>
      </c>
      <c r="DE536" s="802" t="s">
        <v>1971</v>
      </c>
    </row>
    <row r="537" spans="1:109" ht="15.75" customHeight="1">
      <c r="A537" s="760" t="s">
        <v>982</v>
      </c>
      <c r="B537" s="761">
        <v>531</v>
      </c>
      <c r="C537" s="777" t="s">
        <v>4179</v>
      </c>
      <c r="D537" s="761" t="s">
        <v>4180</v>
      </c>
      <c r="E537" s="761" t="s">
        <v>1936</v>
      </c>
      <c r="F537" s="773" t="s">
        <v>4181</v>
      </c>
      <c r="G537" s="778" t="s">
        <v>148</v>
      </c>
      <c r="H537" s="779" t="s">
        <v>4182</v>
      </c>
      <c r="I537" s="780"/>
      <c r="J537" s="781">
        <v>1</v>
      </c>
      <c r="K537" s="781"/>
      <c r="L537" s="781"/>
      <c r="M537" s="781"/>
      <c r="N537" s="781"/>
      <c r="O537" s="781"/>
      <c r="P537" s="782"/>
      <c r="Q537" s="783">
        <f t="shared" si="8"/>
        <v>1</v>
      </c>
      <c r="R537" s="777" t="s">
        <v>984</v>
      </c>
      <c r="S537" s="761" t="s">
        <v>964</v>
      </c>
      <c r="T537" s="784" t="s">
        <v>965</v>
      </c>
      <c r="U537" s="761" t="s">
        <v>1955</v>
      </c>
      <c r="V537" s="761" t="s">
        <v>991</v>
      </c>
      <c r="W537" s="761"/>
      <c r="X537" s="817">
        <v>2</v>
      </c>
      <c r="Y537" s="809" t="s">
        <v>978</v>
      </c>
      <c r="Z537" s="778" t="s">
        <v>148</v>
      </c>
      <c r="AA537" s="773"/>
      <c r="AB537" s="773"/>
      <c r="AC537" s="773"/>
      <c r="AD537" s="773"/>
      <c r="AE537" s="773"/>
      <c r="AF537" s="787"/>
      <c r="AG537" s="923"/>
      <c r="AH537" s="923"/>
      <c r="AI537" s="923"/>
      <c r="AJ537" s="923"/>
      <c r="AK537" s="923"/>
      <c r="AL537" s="923"/>
      <c r="AM537" s="923"/>
      <c r="AN537" s="923"/>
      <c r="AO537" s="923"/>
      <c r="AP537" s="923"/>
      <c r="AQ537" s="1394"/>
      <c r="AR537" s="1343"/>
      <c r="AS537" s="1343"/>
      <c r="AT537" s="1343"/>
      <c r="AU537" s="1344"/>
      <c r="AV537" s="796"/>
      <c r="AW537" s="788"/>
      <c r="AX537" s="788"/>
      <c r="AY537" s="788"/>
      <c r="AZ537" s="788"/>
      <c r="BA537" s="788"/>
      <c r="BB537" s="788"/>
      <c r="BC537" s="788"/>
      <c r="BD537" s="788"/>
      <c r="BE537" s="788"/>
      <c r="BF537" s="788"/>
      <c r="BG537" s="788"/>
      <c r="BH537" s="788"/>
      <c r="BI537" s="788"/>
      <c r="BJ537" s="788"/>
      <c r="BK537" s="793"/>
      <c r="BL537" s="1351"/>
      <c r="BM537" s="1352"/>
      <c r="BN537" s="1352"/>
      <c r="BO537" s="1352"/>
      <c r="BP537" s="1414"/>
      <c r="BQ537" s="1394"/>
      <c r="BR537" s="1343"/>
      <c r="BS537" s="1343"/>
      <c r="BT537" s="1343"/>
      <c r="BU537" s="1344"/>
      <c r="BV537" s="1394"/>
      <c r="BW537" s="1343"/>
      <c r="BX537" s="1343"/>
      <c r="BY537" s="1343"/>
      <c r="BZ537" s="1343"/>
      <c r="CA537" s="1394"/>
      <c r="CB537" s="1343"/>
      <c r="CC537" s="1343"/>
      <c r="CD537" s="1343"/>
      <c r="CE537" s="1344"/>
      <c r="CF537" s="1343"/>
      <c r="CG537" s="1343"/>
      <c r="CH537" s="1343"/>
      <c r="CI537" s="1343"/>
      <c r="CJ537" s="1344"/>
      <c r="CK537" s="1394"/>
      <c r="CL537" s="1343"/>
      <c r="CM537" s="1343"/>
      <c r="CN537" s="1343"/>
      <c r="CO537" s="1344"/>
      <c r="CP537" s="1394"/>
      <c r="CQ537" s="1343"/>
      <c r="CR537" s="1343"/>
      <c r="CS537" s="1343"/>
      <c r="CT537" s="1344"/>
      <c r="CU537" s="1499"/>
      <c r="CV537" s="1490"/>
      <c r="CW537" s="1490"/>
      <c r="CX537" s="1695"/>
      <c r="CY537" s="1490"/>
      <c r="CZ537" s="1490"/>
      <c r="DA537" s="1490"/>
      <c r="DB537" s="1695"/>
      <c r="DC537" s="1352"/>
      <c r="DD537" s="1696"/>
      <c r="DE537" s="1701"/>
    </row>
    <row r="538" spans="1:109" ht="15.75" customHeight="1">
      <c r="A538" s="760" t="s">
        <v>982</v>
      </c>
      <c r="B538" s="761">
        <v>532</v>
      </c>
      <c r="C538" s="777" t="s">
        <v>4183</v>
      </c>
      <c r="D538" s="761" t="s">
        <v>4180</v>
      </c>
      <c r="E538" s="761" t="s">
        <v>1927</v>
      </c>
      <c r="F538" s="773" t="s">
        <v>4184</v>
      </c>
      <c r="G538" s="778" t="s">
        <v>154</v>
      </c>
      <c r="H538" s="779" t="s">
        <v>4185</v>
      </c>
      <c r="I538" s="780"/>
      <c r="J538" s="781">
        <v>1</v>
      </c>
      <c r="K538" s="781"/>
      <c r="L538" s="781"/>
      <c r="M538" s="781"/>
      <c r="N538" s="781"/>
      <c r="O538" s="781"/>
      <c r="P538" s="782"/>
      <c r="Q538" s="783">
        <f t="shared" si="8"/>
        <v>1</v>
      </c>
      <c r="R538" s="777" t="s">
        <v>988</v>
      </c>
      <c r="S538" s="761" t="s">
        <v>964</v>
      </c>
      <c r="T538" s="784" t="s">
        <v>965</v>
      </c>
      <c r="U538" s="761" t="s">
        <v>1923</v>
      </c>
      <c r="V538" s="761" t="s">
        <v>991</v>
      </c>
      <c r="W538" s="761" t="s">
        <v>2377</v>
      </c>
      <c r="X538" s="1263">
        <v>0</v>
      </c>
      <c r="Y538" s="809" t="s">
        <v>978</v>
      </c>
      <c r="Z538" s="778" t="s">
        <v>154</v>
      </c>
      <c r="AA538" s="773"/>
      <c r="AB538" s="773"/>
      <c r="AC538" s="773"/>
      <c r="AD538" s="773"/>
      <c r="AE538" s="773"/>
      <c r="AF538" s="787"/>
      <c r="AG538" s="788"/>
      <c r="AH538" s="788"/>
      <c r="AI538" s="788"/>
      <c r="AJ538" s="788"/>
      <c r="AK538" s="788"/>
      <c r="AL538" s="788"/>
      <c r="AM538" s="788"/>
      <c r="AN538" s="788"/>
      <c r="AO538" s="788"/>
      <c r="AP538" s="788"/>
      <c r="AQ538" s="1395"/>
      <c r="AR538" s="1348"/>
      <c r="AS538" s="1348"/>
      <c r="AT538" s="1348"/>
      <c r="AU538" s="1349"/>
      <c r="AV538" s="796"/>
      <c r="AW538" s="788"/>
      <c r="AX538" s="788"/>
      <c r="AY538" s="788"/>
      <c r="AZ538" s="788"/>
      <c r="BA538" s="788"/>
      <c r="BB538" s="788"/>
      <c r="BC538" s="788"/>
      <c r="BD538" s="788"/>
      <c r="BE538" s="788"/>
      <c r="BF538" s="788"/>
      <c r="BG538" s="788"/>
      <c r="BH538" s="788"/>
      <c r="BI538" s="788"/>
      <c r="BJ538" s="788"/>
      <c r="BK538" s="793"/>
      <c r="BL538" s="1351"/>
      <c r="BM538" s="1352"/>
      <c r="BN538" s="1352"/>
      <c r="BO538" s="1352"/>
      <c r="BP538" s="1414"/>
      <c r="BQ538" s="1394"/>
      <c r="BR538" s="1343"/>
      <c r="BS538" s="1343"/>
      <c r="BT538" s="1343"/>
      <c r="BU538" s="1344"/>
      <c r="BV538" s="1395"/>
      <c r="BW538" s="1348"/>
      <c r="BX538" s="1348"/>
      <c r="BY538" s="1348"/>
      <c r="BZ538" s="1348"/>
      <c r="CA538" s="1394"/>
      <c r="CB538" s="1343"/>
      <c r="CC538" s="1343"/>
      <c r="CD538" s="1343"/>
      <c r="CE538" s="1344"/>
      <c r="CF538" s="1343"/>
      <c r="CG538" s="1343"/>
      <c r="CH538" s="1343"/>
      <c r="CI538" s="1343"/>
      <c r="CJ538" s="1344"/>
      <c r="CK538" s="1346"/>
      <c r="CL538" s="1346"/>
      <c r="CM538" s="1346"/>
      <c r="CN538" s="1346"/>
      <c r="CO538" s="1347"/>
      <c r="CP538" s="1394"/>
      <c r="CQ538" s="1343"/>
      <c r="CR538" s="1343"/>
      <c r="CS538" s="1343"/>
      <c r="CT538" s="1344"/>
      <c r="CU538" s="1499"/>
      <c r="CV538" s="1490"/>
      <c r="CW538" s="1490"/>
      <c r="CX538" s="1695"/>
      <c r="CY538" s="1490"/>
      <c r="CZ538" s="1490"/>
      <c r="DA538" s="1490"/>
      <c r="DB538" s="1695"/>
      <c r="DC538" s="1352"/>
      <c r="DD538" s="1696"/>
      <c r="DE538" s="1701"/>
    </row>
    <row r="539" spans="1:109" ht="15.75" customHeight="1">
      <c r="A539" s="760" t="s">
        <v>982</v>
      </c>
      <c r="B539" s="761">
        <v>533</v>
      </c>
      <c r="C539" s="777" t="s">
        <v>4186</v>
      </c>
      <c r="D539" s="761" t="s">
        <v>4180</v>
      </c>
      <c r="E539" s="761" t="s">
        <v>1920</v>
      </c>
      <c r="F539" s="773" t="s">
        <v>4187</v>
      </c>
      <c r="G539" s="778" t="s">
        <v>4188</v>
      </c>
      <c r="H539" s="779" t="s">
        <v>4189</v>
      </c>
      <c r="I539" s="780"/>
      <c r="J539" s="781">
        <v>1</v>
      </c>
      <c r="K539" s="781"/>
      <c r="L539" s="781"/>
      <c r="M539" s="781"/>
      <c r="N539" s="781"/>
      <c r="O539" s="781"/>
      <c r="P539" s="782"/>
      <c r="Q539" s="783">
        <f t="shared" si="8"/>
        <v>1</v>
      </c>
      <c r="R539" s="777" t="s">
        <v>988</v>
      </c>
      <c r="S539" s="761" t="s">
        <v>964</v>
      </c>
      <c r="T539" s="784" t="s">
        <v>965</v>
      </c>
      <c r="U539" s="761" t="s">
        <v>2178</v>
      </c>
      <c r="V539" s="761" t="s">
        <v>991</v>
      </c>
      <c r="W539" s="761" t="s">
        <v>4190</v>
      </c>
      <c r="X539" s="817">
        <v>2</v>
      </c>
      <c r="Y539" s="809" t="s">
        <v>978</v>
      </c>
      <c r="Z539" s="778" t="s">
        <v>2031</v>
      </c>
      <c r="AA539" s="773"/>
      <c r="AB539" s="773"/>
      <c r="AC539" s="773"/>
      <c r="AD539" s="773"/>
      <c r="AE539" s="773"/>
      <c r="AF539" s="787"/>
      <c r="AG539" s="788"/>
      <c r="AH539" s="788"/>
      <c r="AI539" s="788"/>
      <c r="AJ539" s="788"/>
      <c r="AK539" s="788"/>
      <c r="AL539" s="788"/>
      <c r="AM539" s="788"/>
      <c r="AN539" s="788"/>
      <c r="AO539" s="788"/>
      <c r="AP539" s="788"/>
      <c r="AQ539" s="796">
        <v>2.2400000000000002</v>
      </c>
      <c r="AR539" s="788">
        <v>2.0699999999999998</v>
      </c>
      <c r="AS539" s="788">
        <v>1.91</v>
      </c>
      <c r="AT539" s="788">
        <v>1.75</v>
      </c>
      <c r="AU539" s="793">
        <v>1.58</v>
      </c>
      <c r="AV539" s="796"/>
      <c r="AW539" s="788"/>
      <c r="AX539" s="788"/>
      <c r="AY539" s="788"/>
      <c r="AZ539" s="788"/>
      <c r="BA539" s="788"/>
      <c r="BB539" s="788"/>
      <c r="BC539" s="788"/>
      <c r="BD539" s="788"/>
      <c r="BE539" s="788"/>
      <c r="BF539" s="788"/>
      <c r="BG539" s="788"/>
      <c r="BH539" s="788"/>
      <c r="BI539" s="788"/>
      <c r="BJ539" s="788"/>
      <c r="BK539" s="793"/>
      <c r="BL539" s="777" t="s">
        <v>961</v>
      </c>
      <c r="BM539" s="773" t="s">
        <v>961</v>
      </c>
      <c r="BN539" s="773" t="s">
        <v>961</v>
      </c>
      <c r="BO539" s="773" t="s">
        <v>961</v>
      </c>
      <c r="BP539" s="784" t="s">
        <v>961</v>
      </c>
      <c r="BQ539" s="796" t="s">
        <v>1971</v>
      </c>
      <c r="BR539" s="788" t="s">
        <v>1971</v>
      </c>
      <c r="BS539" s="788" t="s">
        <v>1971</v>
      </c>
      <c r="BT539" s="788" t="s">
        <v>1971</v>
      </c>
      <c r="BU539" s="793" t="s">
        <v>1971</v>
      </c>
      <c r="BV539" s="1394">
        <v>4.4800000000000004</v>
      </c>
      <c r="BW539" s="1343">
        <v>4.4800000000000004</v>
      </c>
      <c r="BX539" s="1343">
        <v>4.4800000000000004</v>
      </c>
      <c r="BY539" s="1343">
        <v>4.4800000000000004</v>
      </c>
      <c r="BZ539" s="1344">
        <v>4.4800000000000004</v>
      </c>
      <c r="CA539" s="796" t="s">
        <v>1971</v>
      </c>
      <c r="CB539" s="788" t="s">
        <v>1971</v>
      </c>
      <c r="CC539" s="788" t="s">
        <v>1971</v>
      </c>
      <c r="CD539" s="788" t="s">
        <v>1971</v>
      </c>
      <c r="CE539" s="793" t="s">
        <v>1971</v>
      </c>
      <c r="CF539" s="788" t="s">
        <v>1971</v>
      </c>
      <c r="CG539" s="788" t="s">
        <v>1971</v>
      </c>
      <c r="CH539" s="788" t="s">
        <v>1971</v>
      </c>
      <c r="CI539" s="788" t="s">
        <v>1971</v>
      </c>
      <c r="CJ539" s="793" t="s">
        <v>1971</v>
      </c>
      <c r="CK539" s="796">
        <v>1.08</v>
      </c>
      <c r="CL539" s="788">
        <v>0.95</v>
      </c>
      <c r="CM539" s="788">
        <v>0.83</v>
      </c>
      <c r="CN539" s="788">
        <v>0.71</v>
      </c>
      <c r="CO539" s="793">
        <v>0.57999999999999996</v>
      </c>
      <c r="CP539" s="796" t="s">
        <v>1971</v>
      </c>
      <c r="CQ539" s="788" t="s">
        <v>1971</v>
      </c>
      <c r="CR539" s="788" t="s">
        <v>1971</v>
      </c>
      <c r="CS539" s="788" t="s">
        <v>1971</v>
      </c>
      <c r="CT539" s="793" t="s">
        <v>1971</v>
      </c>
      <c r="CU539" s="1273">
        <v>-2.407</v>
      </c>
      <c r="CV539" s="1272" t="s">
        <v>1971</v>
      </c>
      <c r="CW539" s="1272" t="s">
        <v>1971</v>
      </c>
      <c r="CX539" s="1274" t="s">
        <v>1971</v>
      </c>
      <c r="CY539" s="1272">
        <v>2.407</v>
      </c>
      <c r="CZ539" s="1272" t="s">
        <v>1971</v>
      </c>
      <c r="DA539" s="1272" t="s">
        <v>1971</v>
      </c>
      <c r="DB539" s="1274" t="s">
        <v>1971</v>
      </c>
      <c r="DC539" s="773"/>
      <c r="DD539" s="801">
        <v>1</v>
      </c>
      <c r="DE539" s="802"/>
    </row>
    <row r="540" spans="1:109" ht="15.75" customHeight="1">
      <c r="A540" s="760" t="s">
        <v>982</v>
      </c>
      <c r="B540" s="761">
        <v>534</v>
      </c>
      <c r="C540" s="777" t="s">
        <v>4191</v>
      </c>
      <c r="D540" s="761" t="s">
        <v>4180</v>
      </c>
      <c r="E540" s="761" t="s">
        <v>1936</v>
      </c>
      <c r="F540" s="773" t="s">
        <v>4192</v>
      </c>
      <c r="G540" s="778" t="s">
        <v>178</v>
      </c>
      <c r="H540" s="779" t="s">
        <v>4193</v>
      </c>
      <c r="I540" s="780"/>
      <c r="J540" s="781">
        <v>1</v>
      </c>
      <c r="K540" s="781"/>
      <c r="L540" s="781"/>
      <c r="M540" s="781"/>
      <c r="N540" s="781"/>
      <c r="O540" s="781"/>
      <c r="P540" s="782"/>
      <c r="Q540" s="783">
        <f t="shared" si="8"/>
        <v>1</v>
      </c>
      <c r="R540" s="777" t="s">
        <v>984</v>
      </c>
      <c r="S540" s="761" t="s">
        <v>964</v>
      </c>
      <c r="T540" s="784" t="s">
        <v>965</v>
      </c>
      <c r="U540" s="761" t="s">
        <v>2103</v>
      </c>
      <c r="V540" s="761" t="s">
        <v>991</v>
      </c>
      <c r="W540" s="761" t="s">
        <v>4194</v>
      </c>
      <c r="X540" s="817">
        <v>1</v>
      </c>
      <c r="Y540" s="809" t="s">
        <v>978</v>
      </c>
      <c r="Z540" s="778" t="s">
        <v>178</v>
      </c>
      <c r="AA540" s="773"/>
      <c r="AB540" s="773"/>
      <c r="AC540" s="773"/>
      <c r="AD540" s="773"/>
      <c r="AE540" s="773"/>
      <c r="AF540" s="787"/>
      <c r="AG540" s="788"/>
      <c r="AH540" s="788"/>
      <c r="AI540" s="788"/>
      <c r="AJ540" s="788"/>
      <c r="AK540" s="788"/>
      <c r="AL540" s="788"/>
      <c r="AM540" s="788"/>
      <c r="AN540" s="788"/>
      <c r="AO540" s="788"/>
      <c r="AP540" s="788"/>
      <c r="AQ540" s="1395"/>
      <c r="AR540" s="1348"/>
      <c r="AS540" s="1348"/>
      <c r="AT540" s="1348"/>
      <c r="AU540" s="1349"/>
      <c r="AV540" s="796"/>
      <c r="AW540" s="788"/>
      <c r="AX540" s="788"/>
      <c r="AY540" s="788"/>
      <c r="AZ540" s="788"/>
      <c r="BA540" s="788"/>
      <c r="BB540" s="788"/>
      <c r="BC540" s="788"/>
      <c r="BD540" s="788"/>
      <c r="BE540" s="788"/>
      <c r="BF540" s="788"/>
      <c r="BG540" s="788"/>
      <c r="BH540" s="788"/>
      <c r="BI540" s="788"/>
      <c r="BJ540" s="788"/>
      <c r="BK540" s="793"/>
      <c r="BL540" s="1351"/>
      <c r="BM540" s="1352"/>
      <c r="BN540" s="1352"/>
      <c r="BO540" s="1352"/>
      <c r="BP540" s="1414"/>
      <c r="BQ540" s="1394"/>
      <c r="BR540" s="1343"/>
      <c r="BS540" s="1343"/>
      <c r="BT540" s="1343"/>
      <c r="BU540" s="1344"/>
      <c r="BV540" s="1395"/>
      <c r="BW540" s="1348"/>
      <c r="BX540" s="1348"/>
      <c r="BY540" s="1348"/>
      <c r="BZ540" s="1348"/>
      <c r="CA540" s="1394"/>
      <c r="CB540" s="1343"/>
      <c r="CC540" s="1343"/>
      <c r="CD540" s="1343"/>
      <c r="CE540" s="1344"/>
      <c r="CF540" s="1343"/>
      <c r="CG540" s="1343"/>
      <c r="CH540" s="1343"/>
      <c r="CI540" s="1343"/>
      <c r="CJ540" s="1344"/>
      <c r="CK540" s="1394"/>
      <c r="CL540" s="1343"/>
      <c r="CM540" s="1343"/>
      <c r="CN540" s="1343"/>
      <c r="CO540" s="1344"/>
      <c r="CP540" s="1394"/>
      <c r="CQ540" s="1343"/>
      <c r="CR540" s="1343"/>
      <c r="CS540" s="1343"/>
      <c r="CT540" s="1344"/>
      <c r="CU540" s="1499"/>
      <c r="CV540" s="1490"/>
      <c r="CW540" s="1490"/>
      <c r="CX540" s="1695"/>
      <c r="CY540" s="1490"/>
      <c r="CZ540" s="1490"/>
      <c r="DA540" s="1490"/>
      <c r="DB540" s="1695"/>
      <c r="DC540" s="1352"/>
      <c r="DD540" s="1696"/>
      <c r="DE540" s="1701"/>
    </row>
    <row r="541" spans="1:109" ht="15.75" customHeight="1">
      <c r="A541" s="760" t="s">
        <v>982</v>
      </c>
      <c r="B541" s="761">
        <v>535</v>
      </c>
      <c r="C541" s="777" t="s">
        <v>4195</v>
      </c>
      <c r="D541" s="761" t="s">
        <v>4180</v>
      </c>
      <c r="E541" s="761" t="s">
        <v>1936</v>
      </c>
      <c r="F541" s="773" t="s">
        <v>4196</v>
      </c>
      <c r="G541" s="778" t="s">
        <v>184</v>
      </c>
      <c r="H541" s="779" t="s">
        <v>4197</v>
      </c>
      <c r="I541" s="780"/>
      <c r="J541" s="781">
        <v>1</v>
      </c>
      <c r="K541" s="781"/>
      <c r="L541" s="781"/>
      <c r="M541" s="781"/>
      <c r="N541" s="781"/>
      <c r="O541" s="781"/>
      <c r="P541" s="782"/>
      <c r="Q541" s="783">
        <f t="shared" si="8"/>
        <v>1</v>
      </c>
      <c r="R541" s="777" t="s">
        <v>984</v>
      </c>
      <c r="S541" s="761" t="s">
        <v>964</v>
      </c>
      <c r="T541" s="784" t="s">
        <v>965</v>
      </c>
      <c r="U541" s="761" t="s">
        <v>1944</v>
      </c>
      <c r="V541" s="761" t="s">
        <v>293</v>
      </c>
      <c r="W541" s="761"/>
      <c r="X541" s="817">
        <v>2</v>
      </c>
      <c r="Y541" s="809" t="s">
        <v>978</v>
      </c>
      <c r="Z541" s="778" t="s">
        <v>184</v>
      </c>
      <c r="AA541" s="773"/>
      <c r="AB541" s="773"/>
      <c r="AC541" s="773"/>
      <c r="AD541" s="773"/>
      <c r="AE541" s="773"/>
      <c r="AF541" s="787"/>
      <c r="AG541" s="788"/>
      <c r="AH541" s="788"/>
      <c r="AI541" s="788"/>
      <c r="AJ541" s="788"/>
      <c r="AK541" s="788"/>
      <c r="AL541" s="788"/>
      <c r="AM541" s="788"/>
      <c r="AN541" s="788"/>
      <c r="AO541" s="788"/>
      <c r="AP541" s="788"/>
      <c r="AQ541" s="1395"/>
      <c r="AR541" s="1348"/>
      <c r="AS541" s="1348"/>
      <c r="AT541" s="1348"/>
      <c r="AU541" s="1349"/>
      <c r="AV541" s="815"/>
      <c r="AW541" s="785"/>
      <c r="AX541" s="785"/>
      <c r="AY541" s="785"/>
      <c r="AZ541" s="785"/>
      <c r="BA541" s="785"/>
      <c r="BB541" s="785"/>
      <c r="BC541" s="785"/>
      <c r="BD541" s="785"/>
      <c r="BE541" s="785"/>
      <c r="BF541" s="785"/>
      <c r="BG541" s="785"/>
      <c r="BH541" s="785"/>
      <c r="BI541" s="785"/>
      <c r="BJ541" s="785"/>
      <c r="BK541" s="829"/>
      <c r="BL541" s="1351"/>
      <c r="BM541" s="1352"/>
      <c r="BN541" s="1352"/>
      <c r="BO541" s="1352"/>
      <c r="BP541" s="1414"/>
      <c r="BQ541" s="1394"/>
      <c r="BR541" s="1343"/>
      <c r="BS541" s="1343"/>
      <c r="BT541" s="1343"/>
      <c r="BU541" s="1344"/>
      <c r="BV541" s="1394"/>
      <c r="BW541" s="1343"/>
      <c r="BX541" s="1343"/>
      <c r="BY541" s="1343"/>
      <c r="BZ541" s="1343"/>
      <c r="CA541" s="1394"/>
      <c r="CB541" s="1343"/>
      <c r="CC541" s="1343"/>
      <c r="CD541" s="1343"/>
      <c r="CE541" s="1344"/>
      <c r="CF541" s="1343"/>
      <c r="CG541" s="1343"/>
      <c r="CH541" s="1343"/>
      <c r="CI541" s="1343"/>
      <c r="CJ541" s="1344"/>
      <c r="CK541" s="1394"/>
      <c r="CL541" s="1343"/>
      <c r="CM541" s="1343"/>
      <c r="CN541" s="1343"/>
      <c r="CO541" s="1344"/>
      <c r="CP541" s="1394"/>
      <c r="CQ541" s="1343"/>
      <c r="CR541" s="1343"/>
      <c r="CS541" s="1343"/>
      <c r="CT541" s="1344"/>
      <c r="CU541" s="1499"/>
      <c r="CV541" s="1490"/>
      <c r="CW541" s="1490"/>
      <c r="CX541" s="1695"/>
      <c r="CY541" s="1490"/>
      <c r="CZ541" s="1490"/>
      <c r="DA541" s="1490"/>
      <c r="DB541" s="1695"/>
      <c r="DC541" s="1352"/>
      <c r="DD541" s="1696"/>
      <c r="DE541" s="1701"/>
    </row>
    <row r="542" spans="1:109" ht="15.75" customHeight="1">
      <c r="A542" s="760" t="s">
        <v>982</v>
      </c>
      <c r="B542" s="761">
        <v>536</v>
      </c>
      <c r="C542" s="777" t="s">
        <v>4198</v>
      </c>
      <c r="D542" s="761" t="s">
        <v>4180</v>
      </c>
      <c r="E542" s="761" t="s">
        <v>1936</v>
      </c>
      <c r="F542" s="773" t="s">
        <v>4199</v>
      </c>
      <c r="G542" s="778" t="s">
        <v>4200</v>
      </c>
      <c r="H542" s="779" t="s">
        <v>4201</v>
      </c>
      <c r="I542" s="780"/>
      <c r="J542" s="781">
        <v>1</v>
      </c>
      <c r="K542" s="781"/>
      <c r="L542" s="781"/>
      <c r="M542" s="781"/>
      <c r="N542" s="781"/>
      <c r="O542" s="781"/>
      <c r="P542" s="782"/>
      <c r="Q542" s="783">
        <f t="shared" si="8"/>
        <v>1</v>
      </c>
      <c r="R542" s="777" t="s">
        <v>963</v>
      </c>
      <c r="S542" s="761"/>
      <c r="T542" s="784"/>
      <c r="U542" s="761" t="s">
        <v>1955</v>
      </c>
      <c r="V542" s="761" t="s">
        <v>991</v>
      </c>
      <c r="W542" s="761"/>
      <c r="X542" s="817">
        <v>3</v>
      </c>
      <c r="Y542" s="809" t="s">
        <v>978</v>
      </c>
      <c r="Z542" s="778"/>
      <c r="AA542" s="773"/>
      <c r="AB542" s="773"/>
      <c r="AC542" s="773"/>
      <c r="AD542" s="773"/>
      <c r="AE542" s="773"/>
      <c r="AF542" s="787"/>
      <c r="AG542" s="826"/>
      <c r="AH542" s="826"/>
      <c r="AI542" s="826"/>
      <c r="AJ542" s="826"/>
      <c r="AK542" s="826"/>
      <c r="AL542" s="826"/>
      <c r="AM542" s="826"/>
      <c r="AN542" s="826"/>
      <c r="AO542" s="826"/>
      <c r="AP542" s="826"/>
      <c r="AQ542" s="827">
        <v>10</v>
      </c>
      <c r="AR542" s="826">
        <v>10</v>
      </c>
      <c r="AS542" s="826">
        <v>10</v>
      </c>
      <c r="AT542" s="826">
        <v>10</v>
      </c>
      <c r="AU542" s="828">
        <v>10</v>
      </c>
      <c r="AV542" s="827"/>
      <c r="AW542" s="826"/>
      <c r="AX542" s="826"/>
      <c r="AY542" s="826"/>
      <c r="AZ542" s="826"/>
      <c r="BA542" s="826"/>
      <c r="BB542" s="826"/>
      <c r="BC542" s="826"/>
      <c r="BD542" s="826"/>
      <c r="BE542" s="826"/>
      <c r="BF542" s="826"/>
      <c r="BG542" s="826"/>
      <c r="BH542" s="826"/>
      <c r="BI542" s="826"/>
      <c r="BJ542" s="826"/>
      <c r="BK542" s="828"/>
      <c r="BL542" s="777"/>
      <c r="BM542" s="773"/>
      <c r="BN542" s="773"/>
      <c r="BO542" s="773"/>
      <c r="BP542" s="784"/>
      <c r="BQ542" s="796" t="s">
        <v>1971</v>
      </c>
      <c r="BR542" s="788" t="s">
        <v>1971</v>
      </c>
      <c r="BS542" s="788" t="s">
        <v>1971</v>
      </c>
      <c r="BT542" s="788" t="s">
        <v>1971</v>
      </c>
      <c r="BU542" s="793" t="s">
        <v>1971</v>
      </c>
      <c r="BV542" s="796" t="s">
        <v>1971</v>
      </c>
      <c r="BW542" s="788" t="s">
        <v>1971</v>
      </c>
      <c r="BX542" s="788" t="s">
        <v>1971</v>
      </c>
      <c r="BY542" s="788" t="s">
        <v>1971</v>
      </c>
      <c r="BZ542" s="788" t="s">
        <v>1971</v>
      </c>
      <c r="CA542" s="796" t="s">
        <v>1971</v>
      </c>
      <c r="CB542" s="788" t="s">
        <v>1971</v>
      </c>
      <c r="CC542" s="788" t="s">
        <v>1971</v>
      </c>
      <c r="CD542" s="788" t="s">
        <v>1971</v>
      </c>
      <c r="CE542" s="793" t="s">
        <v>1971</v>
      </c>
      <c r="CF542" s="788" t="s">
        <v>1971</v>
      </c>
      <c r="CG542" s="788" t="s">
        <v>1971</v>
      </c>
      <c r="CH542" s="788" t="s">
        <v>1971</v>
      </c>
      <c r="CI542" s="788" t="s">
        <v>1971</v>
      </c>
      <c r="CJ542" s="788" t="s">
        <v>1971</v>
      </c>
      <c r="CK542" s="796" t="s">
        <v>1971</v>
      </c>
      <c r="CL542" s="788" t="s">
        <v>1971</v>
      </c>
      <c r="CM542" s="788" t="s">
        <v>1971</v>
      </c>
      <c r="CN542" s="788" t="s">
        <v>1971</v>
      </c>
      <c r="CO542" s="793" t="s">
        <v>1971</v>
      </c>
      <c r="CP542" s="796" t="s">
        <v>1971</v>
      </c>
      <c r="CQ542" s="788" t="s">
        <v>1971</v>
      </c>
      <c r="CR542" s="788" t="s">
        <v>1971</v>
      </c>
      <c r="CS542" s="788" t="s">
        <v>1971</v>
      </c>
      <c r="CT542" s="793" t="s">
        <v>1971</v>
      </c>
      <c r="CU542" s="1273" t="s">
        <v>1971</v>
      </c>
      <c r="CV542" s="1272" t="s">
        <v>1971</v>
      </c>
      <c r="CW542" s="1272" t="s">
        <v>1971</v>
      </c>
      <c r="CX542" s="1274" t="s">
        <v>1971</v>
      </c>
      <c r="CY542" s="1272" t="s">
        <v>1971</v>
      </c>
      <c r="CZ542" s="1272" t="s">
        <v>1971</v>
      </c>
      <c r="DA542" s="1272" t="s">
        <v>1971</v>
      </c>
      <c r="DB542" s="1274" t="s">
        <v>1971</v>
      </c>
      <c r="DC542" s="773"/>
      <c r="DD542" s="801">
        <v>1</v>
      </c>
      <c r="DE542" s="802"/>
    </row>
    <row r="543" spans="1:109" ht="15.75" customHeight="1">
      <c r="A543" s="760" t="s">
        <v>982</v>
      </c>
      <c r="B543" s="761">
        <v>537</v>
      </c>
      <c r="C543" s="777" t="s">
        <v>4202</v>
      </c>
      <c r="D543" s="761" t="s">
        <v>4180</v>
      </c>
      <c r="E543" s="761" t="s">
        <v>1936</v>
      </c>
      <c r="F543" s="773" t="s">
        <v>4203</v>
      </c>
      <c r="G543" s="778" t="s">
        <v>4204</v>
      </c>
      <c r="H543" s="779" t="s">
        <v>4205</v>
      </c>
      <c r="I543" s="780">
        <v>1</v>
      </c>
      <c r="J543" s="781"/>
      <c r="K543" s="781"/>
      <c r="L543" s="781"/>
      <c r="M543" s="781"/>
      <c r="N543" s="781"/>
      <c r="O543" s="781"/>
      <c r="P543" s="782"/>
      <c r="Q543" s="783">
        <f t="shared" si="8"/>
        <v>1</v>
      </c>
      <c r="R543" s="777" t="s">
        <v>963</v>
      </c>
      <c r="S543" s="761"/>
      <c r="T543" s="784"/>
      <c r="U543" s="761" t="s">
        <v>1996</v>
      </c>
      <c r="V543" s="761" t="s">
        <v>991</v>
      </c>
      <c r="W543" s="761"/>
      <c r="X543" s="817">
        <v>0</v>
      </c>
      <c r="Y543" s="809" t="s">
        <v>978</v>
      </c>
      <c r="Z543" s="778"/>
      <c r="AA543" s="773"/>
      <c r="AB543" s="773"/>
      <c r="AC543" s="773"/>
      <c r="AD543" s="773"/>
      <c r="AE543" s="773"/>
      <c r="AF543" s="787"/>
      <c r="AG543" s="788"/>
      <c r="AH543" s="785"/>
      <c r="AI543" s="785"/>
      <c r="AJ543" s="785"/>
      <c r="AK543" s="785"/>
      <c r="AL543" s="785"/>
      <c r="AM543" s="785"/>
      <c r="AN543" s="785"/>
      <c r="AO543" s="785"/>
      <c r="AP543" s="785"/>
      <c r="AQ543" s="815">
        <v>23</v>
      </c>
      <c r="AR543" s="785">
        <v>23</v>
      </c>
      <c r="AS543" s="785">
        <v>23</v>
      </c>
      <c r="AT543" s="785">
        <v>23</v>
      </c>
      <c r="AU543" s="829">
        <v>18</v>
      </c>
      <c r="AV543" s="796"/>
      <c r="AW543" s="788"/>
      <c r="AX543" s="788"/>
      <c r="AY543" s="788"/>
      <c r="AZ543" s="788"/>
      <c r="BA543" s="788"/>
      <c r="BB543" s="788"/>
      <c r="BC543" s="788"/>
      <c r="BD543" s="788"/>
      <c r="BE543" s="788"/>
      <c r="BF543" s="788"/>
      <c r="BG543" s="788"/>
      <c r="BH543" s="788"/>
      <c r="BI543" s="788"/>
      <c r="BJ543" s="788"/>
      <c r="BK543" s="793"/>
      <c r="BL543" s="777"/>
      <c r="BM543" s="773"/>
      <c r="BN543" s="773"/>
      <c r="BO543" s="773"/>
      <c r="BP543" s="784"/>
      <c r="BQ543" s="796" t="s">
        <v>1971</v>
      </c>
      <c r="BR543" s="788" t="s">
        <v>1971</v>
      </c>
      <c r="BS543" s="788" t="s">
        <v>1971</v>
      </c>
      <c r="BT543" s="788" t="s">
        <v>1971</v>
      </c>
      <c r="BU543" s="793" t="s">
        <v>1971</v>
      </c>
      <c r="BV543" s="796" t="s">
        <v>1971</v>
      </c>
      <c r="BW543" s="788" t="s">
        <v>1971</v>
      </c>
      <c r="BX543" s="788" t="s">
        <v>1971</v>
      </c>
      <c r="BY543" s="788" t="s">
        <v>1971</v>
      </c>
      <c r="BZ543" s="788" t="s">
        <v>1971</v>
      </c>
      <c r="CA543" s="796" t="s">
        <v>1971</v>
      </c>
      <c r="CB543" s="788" t="s">
        <v>1971</v>
      </c>
      <c r="CC543" s="788" t="s">
        <v>1971</v>
      </c>
      <c r="CD543" s="788" t="s">
        <v>1971</v>
      </c>
      <c r="CE543" s="793" t="s">
        <v>1971</v>
      </c>
      <c r="CF543" s="788" t="s">
        <v>1971</v>
      </c>
      <c r="CG543" s="788" t="s">
        <v>1971</v>
      </c>
      <c r="CH543" s="788" t="s">
        <v>1971</v>
      </c>
      <c r="CI543" s="788" t="s">
        <v>1971</v>
      </c>
      <c r="CJ543" s="793" t="s">
        <v>1971</v>
      </c>
      <c r="CK543" s="796" t="s">
        <v>1971</v>
      </c>
      <c r="CL543" s="788" t="s">
        <v>1971</v>
      </c>
      <c r="CM543" s="788" t="s">
        <v>1971</v>
      </c>
      <c r="CN543" s="788" t="s">
        <v>1971</v>
      </c>
      <c r="CO543" s="793" t="s">
        <v>1971</v>
      </c>
      <c r="CP543" s="796" t="s">
        <v>1971</v>
      </c>
      <c r="CQ543" s="788" t="s">
        <v>1971</v>
      </c>
      <c r="CR543" s="788" t="s">
        <v>1971</v>
      </c>
      <c r="CS543" s="788" t="s">
        <v>1971</v>
      </c>
      <c r="CT543" s="793" t="s">
        <v>1971</v>
      </c>
      <c r="CU543" s="1273" t="s">
        <v>1971</v>
      </c>
      <c r="CV543" s="1272" t="s">
        <v>1971</v>
      </c>
      <c r="CW543" s="1272" t="s">
        <v>1971</v>
      </c>
      <c r="CX543" s="1274" t="s">
        <v>1971</v>
      </c>
      <c r="CY543" s="1272" t="s">
        <v>1971</v>
      </c>
      <c r="CZ543" s="1272" t="s">
        <v>1971</v>
      </c>
      <c r="DA543" s="1272" t="s">
        <v>1971</v>
      </c>
      <c r="DB543" s="1274" t="s">
        <v>1971</v>
      </c>
      <c r="DC543" s="773"/>
      <c r="DD543" s="801">
        <v>1</v>
      </c>
      <c r="DE543" s="802"/>
    </row>
    <row r="544" spans="1:109" ht="15.75" customHeight="1">
      <c r="A544" s="760" t="s">
        <v>982</v>
      </c>
      <c r="B544" s="761">
        <v>538</v>
      </c>
      <c r="C544" s="777" t="s">
        <v>4206</v>
      </c>
      <c r="D544" s="761" t="s">
        <v>4180</v>
      </c>
      <c r="E544" s="761" t="s">
        <v>1936</v>
      </c>
      <c r="F544" s="773" t="s">
        <v>4207</v>
      </c>
      <c r="G544" s="778" t="s">
        <v>4208</v>
      </c>
      <c r="H544" s="779" t="s">
        <v>4209</v>
      </c>
      <c r="I544" s="780"/>
      <c r="J544" s="781">
        <v>1</v>
      </c>
      <c r="K544" s="781"/>
      <c r="L544" s="781"/>
      <c r="M544" s="781"/>
      <c r="N544" s="781"/>
      <c r="O544" s="781"/>
      <c r="P544" s="782"/>
      <c r="Q544" s="783">
        <f t="shared" si="8"/>
        <v>1</v>
      </c>
      <c r="R544" s="777" t="s">
        <v>988</v>
      </c>
      <c r="S544" s="761" t="s">
        <v>964</v>
      </c>
      <c r="T544" s="784" t="s">
        <v>965</v>
      </c>
      <c r="U544" s="761" t="s">
        <v>1955</v>
      </c>
      <c r="V544" s="761" t="s">
        <v>991</v>
      </c>
      <c r="W544" s="761"/>
      <c r="X544" s="817">
        <v>0</v>
      </c>
      <c r="Y544" s="809" t="s">
        <v>966</v>
      </c>
      <c r="Z544" s="778"/>
      <c r="AA544" s="773"/>
      <c r="AB544" s="773"/>
      <c r="AC544" s="773"/>
      <c r="AD544" s="773"/>
      <c r="AE544" s="773"/>
      <c r="AF544" s="787"/>
      <c r="AG544" s="788"/>
      <c r="AH544" s="788"/>
      <c r="AI544" s="788"/>
      <c r="AJ544" s="788"/>
      <c r="AK544" s="788"/>
      <c r="AL544" s="788"/>
      <c r="AM544" s="788"/>
      <c r="AN544" s="788"/>
      <c r="AO544" s="788"/>
      <c r="AP544" s="788"/>
      <c r="AQ544" s="815">
        <v>1400</v>
      </c>
      <c r="AR544" s="785">
        <v>2800</v>
      </c>
      <c r="AS544" s="785">
        <v>4200</v>
      </c>
      <c r="AT544" s="785">
        <v>5600</v>
      </c>
      <c r="AU544" s="793">
        <v>7000</v>
      </c>
      <c r="AV544" s="796"/>
      <c r="AW544" s="788"/>
      <c r="AX544" s="788"/>
      <c r="AY544" s="788"/>
      <c r="AZ544" s="788"/>
      <c r="BA544" s="788"/>
      <c r="BB544" s="788"/>
      <c r="BC544" s="788"/>
      <c r="BD544" s="788"/>
      <c r="BE544" s="788"/>
      <c r="BF544" s="788"/>
      <c r="BG544" s="788"/>
      <c r="BH544" s="788"/>
      <c r="BI544" s="788"/>
      <c r="BJ544" s="788"/>
      <c r="BK544" s="793"/>
      <c r="BL544" s="796" t="s">
        <v>1971</v>
      </c>
      <c r="BM544" s="788" t="s">
        <v>1971</v>
      </c>
      <c r="BN544" s="788" t="s">
        <v>1971</v>
      </c>
      <c r="BO544" s="788" t="s">
        <v>1971</v>
      </c>
      <c r="BP544" s="784" t="s">
        <v>961</v>
      </c>
      <c r="BQ544" s="796" t="s">
        <v>1971</v>
      </c>
      <c r="BR544" s="788" t="s">
        <v>1971</v>
      </c>
      <c r="BS544" s="788" t="s">
        <v>1971</v>
      </c>
      <c r="BT544" s="788" t="s">
        <v>1971</v>
      </c>
      <c r="BU544" s="793" t="s">
        <v>1971</v>
      </c>
      <c r="BV544" s="796" t="s">
        <v>1971</v>
      </c>
      <c r="BW544" s="788" t="s">
        <v>1971</v>
      </c>
      <c r="BX544" s="788" t="s">
        <v>1971</v>
      </c>
      <c r="BY544" s="788" t="s">
        <v>1971</v>
      </c>
      <c r="BZ544" s="788" t="s">
        <v>1971</v>
      </c>
      <c r="CA544" s="796" t="s">
        <v>1971</v>
      </c>
      <c r="CB544" s="788" t="s">
        <v>1971</v>
      </c>
      <c r="CC544" s="788" t="s">
        <v>1971</v>
      </c>
      <c r="CD544" s="788" t="s">
        <v>1971</v>
      </c>
      <c r="CE544" s="793" t="s">
        <v>1971</v>
      </c>
      <c r="CF544" s="788" t="s">
        <v>1971</v>
      </c>
      <c r="CG544" s="788" t="s">
        <v>1971</v>
      </c>
      <c r="CH544" s="788" t="s">
        <v>1971</v>
      </c>
      <c r="CI544" s="788" t="s">
        <v>1971</v>
      </c>
      <c r="CJ544" s="793" t="s">
        <v>1971</v>
      </c>
      <c r="CK544" s="796">
        <v>0</v>
      </c>
      <c r="CL544" s="788">
        <v>0</v>
      </c>
      <c r="CM544" s="788">
        <v>0</v>
      </c>
      <c r="CN544" s="788">
        <v>0</v>
      </c>
      <c r="CO544" s="793">
        <v>14000</v>
      </c>
      <c r="CP544" s="796" t="s">
        <v>1971</v>
      </c>
      <c r="CQ544" s="788" t="s">
        <v>1971</v>
      </c>
      <c r="CR544" s="788" t="s">
        <v>1971</v>
      </c>
      <c r="CS544" s="788" t="s">
        <v>1971</v>
      </c>
      <c r="CT544" s="793" t="s">
        <v>1971</v>
      </c>
      <c r="CU544" s="1273">
        <v>-8.9999999999999998E-4</v>
      </c>
      <c r="CV544" s="1272" t="s">
        <v>1971</v>
      </c>
      <c r="CW544" s="1272" t="s">
        <v>1971</v>
      </c>
      <c r="CX544" s="1274" t="s">
        <v>1971</v>
      </c>
      <c r="CY544" s="1272">
        <v>1.1000000000000001E-3</v>
      </c>
      <c r="CZ544" s="1272" t="s">
        <v>1971</v>
      </c>
      <c r="DA544" s="1272" t="s">
        <v>1971</v>
      </c>
      <c r="DB544" s="1274" t="s">
        <v>1971</v>
      </c>
      <c r="DC544" s="773"/>
      <c r="DD544" s="801">
        <v>1</v>
      </c>
      <c r="DE544" s="802"/>
    </row>
    <row r="545" spans="1:109" ht="15.75" customHeight="1">
      <c r="A545" s="760" t="s">
        <v>982</v>
      </c>
      <c r="B545" s="761">
        <v>539</v>
      </c>
      <c r="C545" s="777" t="s">
        <v>4210</v>
      </c>
      <c r="D545" s="761" t="s">
        <v>4211</v>
      </c>
      <c r="E545" s="761" t="s">
        <v>1920</v>
      </c>
      <c r="F545" s="773" t="s">
        <v>4212</v>
      </c>
      <c r="G545" s="778" t="s">
        <v>1016</v>
      </c>
      <c r="H545" s="779" t="s">
        <v>4213</v>
      </c>
      <c r="I545" s="780"/>
      <c r="J545" s="781"/>
      <c r="K545" s="781">
        <v>1</v>
      </c>
      <c r="L545" s="781"/>
      <c r="M545" s="781"/>
      <c r="N545" s="781"/>
      <c r="O545" s="781"/>
      <c r="P545" s="782"/>
      <c r="Q545" s="783">
        <f t="shared" si="8"/>
        <v>1</v>
      </c>
      <c r="R545" s="777" t="s">
        <v>984</v>
      </c>
      <c r="S545" s="761" t="s">
        <v>964</v>
      </c>
      <c r="T545" s="784" t="s">
        <v>965</v>
      </c>
      <c r="U545" s="761" t="s">
        <v>3638</v>
      </c>
      <c r="V545" s="761" t="s">
        <v>293</v>
      </c>
      <c r="W545" s="761"/>
      <c r="X545" s="817">
        <v>2</v>
      </c>
      <c r="Y545" s="809" t="s">
        <v>966</v>
      </c>
      <c r="Z545" s="778" t="s">
        <v>1016</v>
      </c>
      <c r="AA545" s="773"/>
      <c r="AB545" s="773"/>
      <c r="AC545" s="773"/>
      <c r="AD545" s="773"/>
      <c r="AE545" s="773"/>
      <c r="AF545" s="787"/>
      <c r="AG545" s="788"/>
      <c r="AH545" s="788"/>
      <c r="AI545" s="788"/>
      <c r="AJ545" s="788"/>
      <c r="AK545" s="788"/>
      <c r="AL545" s="788"/>
      <c r="AM545" s="788"/>
      <c r="AN545" s="788"/>
      <c r="AO545" s="788"/>
      <c r="AP545" s="795"/>
      <c r="AQ545" s="1395"/>
      <c r="AR545" s="1348"/>
      <c r="AS545" s="1348"/>
      <c r="AT545" s="1348"/>
      <c r="AU545" s="1349"/>
      <c r="AV545" s="794"/>
      <c r="AW545" s="795"/>
      <c r="AX545" s="795"/>
      <c r="AY545" s="795"/>
      <c r="AZ545" s="795"/>
      <c r="BA545" s="795"/>
      <c r="BB545" s="795"/>
      <c r="BC545" s="795"/>
      <c r="BD545" s="795"/>
      <c r="BE545" s="795"/>
      <c r="BF545" s="795"/>
      <c r="BG545" s="795"/>
      <c r="BH545" s="795"/>
      <c r="BI545" s="795"/>
      <c r="BJ545" s="795"/>
      <c r="BK545" s="808"/>
      <c r="BL545" s="1351"/>
      <c r="BM545" s="1352"/>
      <c r="BN545" s="1352"/>
      <c r="BO545" s="1352"/>
      <c r="BP545" s="1414"/>
      <c r="BQ545" s="1394"/>
      <c r="BR545" s="1343"/>
      <c r="BS545" s="1343"/>
      <c r="BT545" s="1343"/>
      <c r="BU545" s="1344"/>
      <c r="BV545" s="1395"/>
      <c r="BW545" s="1348"/>
      <c r="BX545" s="1348"/>
      <c r="BY545" s="1348"/>
      <c r="BZ545" s="1348"/>
      <c r="CA545" s="1395"/>
      <c r="CB545" s="1348"/>
      <c r="CC545" s="1348"/>
      <c r="CD545" s="1348"/>
      <c r="CE545" s="1349"/>
      <c r="CF545" s="1343"/>
      <c r="CG545" s="1343"/>
      <c r="CH545" s="1343"/>
      <c r="CI545" s="1343"/>
      <c r="CJ545" s="1344"/>
      <c r="CK545" s="1394"/>
      <c r="CL545" s="1343"/>
      <c r="CM545" s="1343"/>
      <c r="CN545" s="1343"/>
      <c r="CO545" s="1344"/>
      <c r="CP545" s="1394"/>
      <c r="CQ545" s="1343"/>
      <c r="CR545" s="1343"/>
      <c r="CS545" s="1343"/>
      <c r="CT545" s="1344"/>
      <c r="CU545" s="1499"/>
      <c r="CV545" s="1490"/>
      <c r="CW545" s="1490"/>
      <c r="CX545" s="1695"/>
      <c r="CY545" s="1490"/>
      <c r="CZ545" s="1490"/>
      <c r="DA545" s="1490"/>
      <c r="DB545" s="1695"/>
      <c r="DC545" s="1352"/>
      <c r="DD545" s="1696"/>
      <c r="DE545" s="1701"/>
    </row>
    <row r="546" spans="1:109" ht="15.75" customHeight="1">
      <c r="A546" s="760" t="s">
        <v>982</v>
      </c>
      <c r="B546" s="761">
        <v>540</v>
      </c>
      <c r="C546" s="777" t="s">
        <v>4214</v>
      </c>
      <c r="D546" s="761"/>
      <c r="E546" s="761"/>
      <c r="F546" s="773" t="s">
        <v>4215</v>
      </c>
      <c r="G546" s="778" t="s">
        <v>4216</v>
      </c>
      <c r="H546" s="779"/>
      <c r="I546" s="780"/>
      <c r="J546" s="781"/>
      <c r="K546" s="781"/>
      <c r="L546" s="781"/>
      <c r="M546" s="781"/>
      <c r="N546" s="781"/>
      <c r="O546" s="781"/>
      <c r="P546" s="782"/>
      <c r="Q546" s="783">
        <f t="shared" si="8"/>
        <v>0</v>
      </c>
      <c r="R546" s="777" t="s">
        <v>963</v>
      </c>
      <c r="S546" s="761"/>
      <c r="T546" s="784"/>
      <c r="U546" s="761"/>
      <c r="V546" s="844" t="s">
        <v>293</v>
      </c>
      <c r="W546" s="761"/>
      <c r="X546" s="817">
        <v>2</v>
      </c>
      <c r="Y546" s="809" t="s">
        <v>966</v>
      </c>
      <c r="Z546" s="778"/>
      <c r="AA546" s="773"/>
      <c r="AB546" s="773"/>
      <c r="AC546" s="773"/>
      <c r="AD546" s="773"/>
      <c r="AE546" s="773"/>
      <c r="AF546" s="787"/>
      <c r="AG546" s="788"/>
      <c r="AH546" s="788"/>
      <c r="AI546" s="788"/>
      <c r="AJ546" s="788"/>
      <c r="AK546" s="788"/>
      <c r="AL546" s="788"/>
      <c r="AM546" s="788"/>
      <c r="AN546" s="788"/>
      <c r="AO546" s="788"/>
      <c r="AP546" s="795"/>
      <c r="AQ546" s="794">
        <v>100</v>
      </c>
      <c r="AR546" s="795">
        <v>100</v>
      </c>
      <c r="AS546" s="795">
        <v>100</v>
      </c>
      <c r="AT546" s="795">
        <v>100</v>
      </c>
      <c r="AU546" s="808">
        <v>100</v>
      </c>
      <c r="AV546" s="794"/>
      <c r="AW546" s="795"/>
      <c r="AX546" s="795"/>
      <c r="AY546" s="795"/>
      <c r="AZ546" s="795"/>
      <c r="BA546" s="795"/>
      <c r="BB546" s="795"/>
      <c r="BC546" s="795"/>
      <c r="BD546" s="795"/>
      <c r="BE546" s="795"/>
      <c r="BF546" s="795"/>
      <c r="BG546" s="795"/>
      <c r="BH546" s="795"/>
      <c r="BI546" s="795"/>
      <c r="BJ546" s="795"/>
      <c r="BK546" s="808"/>
      <c r="BL546" s="777"/>
      <c r="BM546" s="773"/>
      <c r="BN546" s="773"/>
      <c r="BO546" s="773"/>
      <c r="BP546" s="784"/>
      <c r="BQ546" s="796" t="s">
        <v>1971</v>
      </c>
      <c r="BR546" s="788" t="s">
        <v>1971</v>
      </c>
      <c r="BS546" s="788" t="s">
        <v>1971</v>
      </c>
      <c r="BT546" s="788" t="s">
        <v>1971</v>
      </c>
      <c r="BU546" s="793" t="s">
        <v>1971</v>
      </c>
      <c r="BV546" s="794" t="s">
        <v>1971</v>
      </c>
      <c r="BW546" s="795" t="s">
        <v>1971</v>
      </c>
      <c r="BX546" s="795" t="s">
        <v>1971</v>
      </c>
      <c r="BY546" s="795" t="s">
        <v>1971</v>
      </c>
      <c r="BZ546" s="795" t="s">
        <v>1971</v>
      </c>
      <c r="CA546" s="794" t="s">
        <v>1971</v>
      </c>
      <c r="CB546" s="795" t="s">
        <v>1971</v>
      </c>
      <c r="CC546" s="795" t="s">
        <v>1971</v>
      </c>
      <c r="CD546" s="795" t="s">
        <v>1971</v>
      </c>
      <c r="CE546" s="808" t="s">
        <v>1971</v>
      </c>
      <c r="CF546" s="788" t="s">
        <v>1971</v>
      </c>
      <c r="CG546" s="788" t="s">
        <v>1971</v>
      </c>
      <c r="CH546" s="788" t="s">
        <v>1971</v>
      </c>
      <c r="CI546" s="788" t="s">
        <v>1971</v>
      </c>
      <c r="CJ546" s="793" t="s">
        <v>1971</v>
      </c>
      <c r="CK546" s="796" t="s">
        <v>1971</v>
      </c>
      <c r="CL546" s="788" t="s">
        <v>1971</v>
      </c>
      <c r="CM546" s="788" t="s">
        <v>1971</v>
      </c>
      <c r="CN546" s="788" t="s">
        <v>1971</v>
      </c>
      <c r="CO546" s="793" t="s">
        <v>1971</v>
      </c>
      <c r="CP546" s="796" t="s">
        <v>1971</v>
      </c>
      <c r="CQ546" s="788" t="s">
        <v>1971</v>
      </c>
      <c r="CR546" s="788" t="s">
        <v>1971</v>
      </c>
      <c r="CS546" s="788" t="s">
        <v>1971</v>
      </c>
      <c r="CT546" s="793" t="s">
        <v>1971</v>
      </c>
      <c r="CU546" s="1273" t="s">
        <v>1971</v>
      </c>
      <c r="CV546" s="1272" t="s">
        <v>1971</v>
      </c>
      <c r="CW546" s="1272" t="s">
        <v>1971</v>
      </c>
      <c r="CX546" s="1274" t="s">
        <v>1971</v>
      </c>
      <c r="CY546" s="1272" t="s">
        <v>1971</v>
      </c>
      <c r="CZ546" s="1272" t="s">
        <v>1971</v>
      </c>
      <c r="DA546" s="1272" t="s">
        <v>1971</v>
      </c>
      <c r="DB546" s="1274" t="s">
        <v>1971</v>
      </c>
      <c r="DC546" s="773"/>
      <c r="DD546" s="801"/>
      <c r="DE546" s="802"/>
    </row>
    <row r="547" spans="1:109" ht="15.75" customHeight="1">
      <c r="A547" s="760" t="s">
        <v>982</v>
      </c>
      <c r="B547" s="761">
        <v>541</v>
      </c>
      <c r="C547" s="777" t="s">
        <v>4217</v>
      </c>
      <c r="D547" s="761" t="s">
        <v>4211</v>
      </c>
      <c r="E547" s="761" t="s">
        <v>1920</v>
      </c>
      <c r="F547" s="773" t="s">
        <v>4218</v>
      </c>
      <c r="G547" s="778" t="s">
        <v>689</v>
      </c>
      <c r="H547" s="779" t="s">
        <v>4219</v>
      </c>
      <c r="I547" s="780"/>
      <c r="J547" s="781">
        <v>0</v>
      </c>
      <c r="K547" s="781">
        <v>1</v>
      </c>
      <c r="L547" s="781"/>
      <c r="M547" s="781"/>
      <c r="N547" s="781"/>
      <c r="O547" s="781"/>
      <c r="P547" s="782"/>
      <c r="Q547" s="783">
        <f t="shared" si="8"/>
        <v>1</v>
      </c>
      <c r="R547" s="777" t="s">
        <v>988</v>
      </c>
      <c r="S547" s="761" t="s">
        <v>964</v>
      </c>
      <c r="T547" s="784" t="s">
        <v>965</v>
      </c>
      <c r="U547" s="761" t="s">
        <v>689</v>
      </c>
      <c r="V547" s="761" t="s">
        <v>991</v>
      </c>
      <c r="W547" s="761" t="s">
        <v>4220</v>
      </c>
      <c r="X547" s="1263">
        <v>2</v>
      </c>
      <c r="Y547" s="809" t="s">
        <v>978</v>
      </c>
      <c r="Z547" s="778" t="s">
        <v>689</v>
      </c>
      <c r="AA547" s="773"/>
      <c r="AB547" s="773"/>
      <c r="AC547" s="773"/>
      <c r="AD547" s="773"/>
      <c r="AE547" s="773"/>
      <c r="AF547" s="787"/>
      <c r="AG547" s="788"/>
      <c r="AH547" s="788"/>
      <c r="AI547" s="788"/>
      <c r="AJ547" s="788"/>
      <c r="AK547" s="788"/>
      <c r="AL547" s="788"/>
      <c r="AM547" s="788"/>
      <c r="AN547" s="788"/>
      <c r="AO547" s="788"/>
      <c r="AP547" s="788"/>
      <c r="AQ547" s="1395"/>
      <c r="AR547" s="1348"/>
      <c r="AS547" s="1348"/>
      <c r="AT547" s="1348"/>
      <c r="AU547" s="1349"/>
      <c r="AV547" s="796"/>
      <c r="AW547" s="788"/>
      <c r="AX547" s="788"/>
      <c r="AY547" s="788"/>
      <c r="AZ547" s="788"/>
      <c r="BA547" s="788"/>
      <c r="BB547" s="788"/>
      <c r="BC547" s="788"/>
      <c r="BD547" s="788"/>
      <c r="BE547" s="788"/>
      <c r="BF547" s="788"/>
      <c r="BG547" s="788"/>
      <c r="BH547" s="788"/>
      <c r="BI547" s="788"/>
      <c r="BJ547" s="788"/>
      <c r="BK547" s="793"/>
      <c r="BL547" s="1351"/>
      <c r="BM547" s="1352"/>
      <c r="BN547" s="1352"/>
      <c r="BO547" s="1352"/>
      <c r="BP547" s="1414"/>
      <c r="BQ547" s="1394"/>
      <c r="BR547" s="1343"/>
      <c r="BS547" s="1343"/>
      <c r="BT547" s="1343"/>
      <c r="BU547" s="1344"/>
      <c r="BV547" s="1395"/>
      <c r="BW547" s="1348"/>
      <c r="BX547" s="1348"/>
      <c r="BY547" s="1348"/>
      <c r="BZ547" s="1348"/>
      <c r="CA547" s="1394"/>
      <c r="CB547" s="1343"/>
      <c r="CC547" s="1343"/>
      <c r="CD547" s="1343"/>
      <c r="CE547" s="1344"/>
      <c r="CF547" s="1343"/>
      <c r="CG547" s="1343"/>
      <c r="CH547" s="1343"/>
      <c r="CI547" s="1343"/>
      <c r="CJ547" s="1344"/>
      <c r="CK547" s="1394"/>
      <c r="CL547" s="1343"/>
      <c r="CM547" s="1343"/>
      <c r="CN547" s="1343"/>
      <c r="CO547" s="1344"/>
      <c r="CP547" s="1394"/>
      <c r="CQ547" s="1343"/>
      <c r="CR547" s="1343"/>
      <c r="CS547" s="1343"/>
      <c r="CT547" s="1344"/>
      <c r="CU547" s="1499"/>
      <c r="CV547" s="1490"/>
      <c r="CW547" s="1490"/>
      <c r="CX547" s="1695"/>
      <c r="CY547" s="1490"/>
      <c r="CZ547" s="1490"/>
      <c r="DA547" s="1490"/>
      <c r="DB547" s="1695"/>
      <c r="DC547" s="1352"/>
      <c r="DD547" s="1696"/>
      <c r="DE547" s="1701"/>
    </row>
    <row r="548" spans="1:109" ht="15.75" customHeight="1">
      <c r="A548" s="760" t="s">
        <v>982</v>
      </c>
      <c r="B548" s="761">
        <v>542</v>
      </c>
      <c r="C548" s="777" t="s">
        <v>4221</v>
      </c>
      <c r="D548" s="761" t="s">
        <v>4211</v>
      </c>
      <c r="E548" s="761" t="s">
        <v>1920</v>
      </c>
      <c r="F548" s="773" t="s">
        <v>4222</v>
      </c>
      <c r="G548" s="778" t="s">
        <v>629</v>
      </c>
      <c r="H548" s="779" t="s">
        <v>4223</v>
      </c>
      <c r="I548" s="780"/>
      <c r="J548" s="781">
        <v>1</v>
      </c>
      <c r="K548" s="781"/>
      <c r="L548" s="781"/>
      <c r="M548" s="781"/>
      <c r="N548" s="781"/>
      <c r="O548" s="781"/>
      <c r="P548" s="782"/>
      <c r="Q548" s="783">
        <f t="shared" si="8"/>
        <v>1</v>
      </c>
      <c r="R548" s="777" t="s">
        <v>988</v>
      </c>
      <c r="S548" s="761" t="s">
        <v>964</v>
      </c>
      <c r="T548" s="784" t="s">
        <v>965</v>
      </c>
      <c r="U548" s="761" t="s">
        <v>629</v>
      </c>
      <c r="V548" s="761" t="s">
        <v>991</v>
      </c>
      <c r="W548" s="761" t="s">
        <v>4224</v>
      </c>
      <c r="X548" s="817">
        <v>1</v>
      </c>
      <c r="Y548" s="809" t="s">
        <v>978</v>
      </c>
      <c r="Z548" s="778" t="s">
        <v>629</v>
      </c>
      <c r="AA548" s="773"/>
      <c r="AB548" s="773"/>
      <c r="AC548" s="773"/>
      <c r="AD548" s="773"/>
      <c r="AE548" s="773"/>
      <c r="AF548" s="787"/>
      <c r="AG548" s="788"/>
      <c r="AH548" s="788"/>
      <c r="AI548" s="788"/>
      <c r="AJ548" s="788"/>
      <c r="AK548" s="788"/>
      <c r="AL548" s="788"/>
      <c r="AM548" s="788"/>
      <c r="AN548" s="785"/>
      <c r="AO548" s="788"/>
      <c r="AP548" s="785"/>
      <c r="AQ548" s="1395"/>
      <c r="AR548" s="1348"/>
      <c r="AS548" s="1348"/>
      <c r="AT548" s="1348"/>
      <c r="AU548" s="1349"/>
      <c r="AV548" s="796"/>
      <c r="AW548" s="788"/>
      <c r="AX548" s="788"/>
      <c r="AY548" s="788"/>
      <c r="AZ548" s="788"/>
      <c r="BA548" s="788"/>
      <c r="BB548" s="788"/>
      <c r="BC548" s="788"/>
      <c r="BD548" s="788"/>
      <c r="BE548" s="788"/>
      <c r="BF548" s="788"/>
      <c r="BG548" s="788"/>
      <c r="BH548" s="788"/>
      <c r="BI548" s="788"/>
      <c r="BJ548" s="788"/>
      <c r="BK548" s="793"/>
      <c r="BL548" s="1351"/>
      <c r="BM548" s="1352"/>
      <c r="BN548" s="1352"/>
      <c r="BO548" s="1352"/>
      <c r="BP548" s="1414"/>
      <c r="BQ548" s="1394"/>
      <c r="BR548" s="1343"/>
      <c r="BS548" s="1343"/>
      <c r="BT548" s="1343"/>
      <c r="BU548" s="1344"/>
      <c r="BV548" s="1394"/>
      <c r="BW548" s="1343"/>
      <c r="BX548" s="1343"/>
      <c r="BY548" s="1343"/>
      <c r="BZ548" s="1343"/>
      <c r="CA548" s="1394"/>
      <c r="CB548" s="1343"/>
      <c r="CC548" s="1343"/>
      <c r="CD548" s="1343"/>
      <c r="CE548" s="1344"/>
      <c r="CF548" s="1343"/>
      <c r="CG548" s="1343"/>
      <c r="CH548" s="1343"/>
      <c r="CI548" s="1343"/>
      <c r="CJ548" s="1344"/>
      <c r="CK548" s="1394"/>
      <c r="CL548" s="1343"/>
      <c r="CM548" s="1343"/>
      <c r="CN548" s="1343"/>
      <c r="CO548" s="1344"/>
      <c r="CP548" s="1394"/>
      <c r="CQ548" s="1343"/>
      <c r="CR548" s="1343"/>
      <c r="CS548" s="1343"/>
      <c r="CT548" s="1344"/>
      <c r="CU548" s="1499"/>
      <c r="CV548" s="1490"/>
      <c r="CW548" s="1490"/>
      <c r="CX548" s="1695"/>
      <c r="CY548" s="1490"/>
      <c r="CZ548" s="1490"/>
      <c r="DA548" s="1490"/>
      <c r="DB548" s="1695"/>
      <c r="DC548" s="1352"/>
      <c r="DD548" s="1696"/>
      <c r="DE548" s="1701"/>
    </row>
    <row r="549" spans="1:109" ht="15.75" customHeight="1">
      <c r="A549" s="760" t="s">
        <v>982</v>
      </c>
      <c r="B549" s="761">
        <v>543</v>
      </c>
      <c r="C549" s="777" t="s">
        <v>1128</v>
      </c>
      <c r="D549" s="761" t="s">
        <v>4211</v>
      </c>
      <c r="E549" s="761" t="s">
        <v>1936</v>
      </c>
      <c r="F549" s="773" t="s">
        <v>4225</v>
      </c>
      <c r="G549" s="778" t="s">
        <v>1124</v>
      </c>
      <c r="H549" s="779" t="s">
        <v>4226</v>
      </c>
      <c r="I549" s="780"/>
      <c r="J549" s="781">
        <v>1</v>
      </c>
      <c r="K549" s="781"/>
      <c r="L549" s="781"/>
      <c r="M549" s="781"/>
      <c r="N549" s="781"/>
      <c r="O549" s="781"/>
      <c r="P549" s="782"/>
      <c r="Q549" s="783">
        <f t="shared" si="8"/>
        <v>1</v>
      </c>
      <c r="R549" s="777" t="s">
        <v>984</v>
      </c>
      <c r="S549" s="761" t="s">
        <v>964</v>
      </c>
      <c r="T549" s="1414" t="s">
        <v>977</v>
      </c>
      <c r="U549" s="761" t="s">
        <v>2083</v>
      </c>
      <c r="V549" s="761" t="s">
        <v>991</v>
      </c>
      <c r="W549" s="761" t="s">
        <v>2383</v>
      </c>
      <c r="X549" s="1263">
        <v>1</v>
      </c>
      <c r="Y549" s="809" t="s">
        <v>978</v>
      </c>
      <c r="Z549" s="778" t="s">
        <v>1124</v>
      </c>
      <c r="AA549" s="773"/>
      <c r="AB549" s="773"/>
      <c r="AC549" s="773"/>
      <c r="AD549" s="773"/>
      <c r="AE549" s="773"/>
      <c r="AF549" s="787"/>
      <c r="AG549" s="788"/>
      <c r="AH549" s="785"/>
      <c r="AI549" s="785"/>
      <c r="AJ549" s="785"/>
      <c r="AK549" s="785"/>
      <c r="AL549" s="785"/>
      <c r="AM549" s="785"/>
      <c r="AN549" s="785"/>
      <c r="AO549" s="785"/>
      <c r="AP549" s="785"/>
      <c r="AQ549" s="1394"/>
      <c r="AR549" s="1343"/>
      <c r="AS549" s="1343"/>
      <c r="AT549" s="1343"/>
      <c r="AU549" s="1344"/>
      <c r="AV549" s="796"/>
      <c r="AW549" s="788"/>
      <c r="AX549" s="788"/>
      <c r="AY549" s="788"/>
      <c r="AZ549" s="788"/>
      <c r="BA549" s="788"/>
      <c r="BB549" s="788"/>
      <c r="BC549" s="788"/>
      <c r="BD549" s="788"/>
      <c r="BE549" s="788"/>
      <c r="BF549" s="788"/>
      <c r="BG549" s="788"/>
      <c r="BH549" s="788"/>
      <c r="BI549" s="788"/>
      <c r="BJ549" s="788"/>
      <c r="BK549" s="793"/>
      <c r="BL549" s="1351"/>
      <c r="BM549" s="1352"/>
      <c r="BN549" s="1352"/>
      <c r="BO549" s="1352"/>
      <c r="BP549" s="1414"/>
      <c r="BQ549" s="1394"/>
      <c r="BR549" s="1343"/>
      <c r="BS549" s="1343"/>
      <c r="BT549" s="1343"/>
      <c r="BU549" s="1344"/>
      <c r="BV549" s="1394"/>
      <c r="BW549" s="1343"/>
      <c r="BX549" s="1343"/>
      <c r="BY549" s="1343"/>
      <c r="BZ549" s="1343"/>
      <c r="CA549" s="1394"/>
      <c r="CB549" s="1343"/>
      <c r="CC549" s="1343"/>
      <c r="CD549" s="1343"/>
      <c r="CE549" s="1344"/>
      <c r="CF549" s="1343"/>
      <c r="CG549" s="1343"/>
      <c r="CH549" s="1343"/>
      <c r="CI549" s="1343"/>
      <c r="CJ549" s="1344"/>
      <c r="CK549" s="1394"/>
      <c r="CL549" s="1343"/>
      <c r="CM549" s="1343"/>
      <c r="CN549" s="1343"/>
      <c r="CO549" s="1344"/>
      <c r="CP549" s="1394"/>
      <c r="CQ549" s="1343"/>
      <c r="CR549" s="1343"/>
      <c r="CS549" s="1343"/>
      <c r="CT549" s="1344"/>
      <c r="CU549" s="1499"/>
      <c r="CV549" s="1490"/>
      <c r="CW549" s="1490"/>
      <c r="CX549" s="1695"/>
      <c r="CY549" s="1490"/>
      <c r="CZ549" s="1490"/>
      <c r="DA549" s="1490"/>
      <c r="DB549" s="1695"/>
      <c r="DC549" s="1352"/>
      <c r="DD549" s="1696"/>
      <c r="DE549" s="1701"/>
    </row>
    <row r="550" spans="1:109" ht="15.75" customHeight="1">
      <c r="A550" s="760" t="s">
        <v>982</v>
      </c>
      <c r="B550" s="761">
        <v>544</v>
      </c>
      <c r="C550" s="777" t="s">
        <v>1130</v>
      </c>
      <c r="D550" s="761" t="s">
        <v>4211</v>
      </c>
      <c r="E550" s="761" t="s">
        <v>1936</v>
      </c>
      <c r="F550" s="773" t="s">
        <v>4227</v>
      </c>
      <c r="G550" s="778" t="s">
        <v>1129</v>
      </c>
      <c r="H550" s="779" t="s">
        <v>4228</v>
      </c>
      <c r="I550" s="780">
        <v>0.28999999999999998</v>
      </c>
      <c r="J550" s="781"/>
      <c r="K550" s="781">
        <v>0.71</v>
      </c>
      <c r="L550" s="781"/>
      <c r="M550" s="781"/>
      <c r="N550" s="781"/>
      <c r="O550" s="781"/>
      <c r="P550" s="782"/>
      <c r="Q550" s="783">
        <f t="shared" si="8"/>
        <v>1</v>
      </c>
      <c r="R550" s="777" t="s">
        <v>988</v>
      </c>
      <c r="S550" s="761" t="s">
        <v>964</v>
      </c>
      <c r="T550" s="784" t="s">
        <v>977</v>
      </c>
      <c r="U550" s="761" t="s">
        <v>2135</v>
      </c>
      <c r="V550" s="761" t="s">
        <v>994</v>
      </c>
      <c r="W550" s="761" t="s">
        <v>4229</v>
      </c>
      <c r="X550" s="817">
        <v>0</v>
      </c>
      <c r="Y550" s="807" t="s">
        <v>966</v>
      </c>
      <c r="Z550" s="778"/>
      <c r="AA550" s="773"/>
      <c r="AB550" s="773"/>
      <c r="AC550" s="773"/>
      <c r="AD550" s="773"/>
      <c r="AE550" s="773"/>
      <c r="AF550" s="787"/>
      <c r="AG550" s="788"/>
      <c r="AH550" s="793"/>
      <c r="AI550" s="793"/>
      <c r="AJ550" s="793"/>
      <c r="AK550" s="793"/>
      <c r="AL550" s="793"/>
      <c r="AM550" s="793"/>
      <c r="AN550" s="793"/>
      <c r="AO550" s="793"/>
      <c r="AP550" s="788"/>
      <c r="AQ550" s="796">
        <v>0</v>
      </c>
      <c r="AR550" s="788">
        <v>5</v>
      </c>
      <c r="AS550" s="788">
        <v>25</v>
      </c>
      <c r="AT550" s="788">
        <v>25</v>
      </c>
      <c r="AU550" s="793">
        <v>418</v>
      </c>
      <c r="AV550" s="904"/>
      <c r="AW550" s="902"/>
      <c r="AX550" s="902"/>
      <c r="AY550" s="902"/>
      <c r="AZ550" s="902"/>
      <c r="BA550" s="902"/>
      <c r="BB550" s="902"/>
      <c r="BC550" s="902"/>
      <c r="BD550" s="902"/>
      <c r="BE550" s="902"/>
      <c r="BF550" s="902"/>
      <c r="BG550" s="902"/>
      <c r="BH550" s="902"/>
      <c r="BI550" s="902"/>
      <c r="BJ550" s="902"/>
      <c r="BK550" s="903"/>
      <c r="BL550" s="777" t="s">
        <v>961</v>
      </c>
      <c r="BM550" s="773" t="s">
        <v>961</v>
      </c>
      <c r="BN550" s="773" t="s">
        <v>961</v>
      </c>
      <c r="BO550" s="773" t="s">
        <v>961</v>
      </c>
      <c r="BP550" s="784" t="s">
        <v>961</v>
      </c>
      <c r="BQ550" s="796" t="s">
        <v>1971</v>
      </c>
      <c r="BR550" s="788" t="s">
        <v>1971</v>
      </c>
      <c r="BS550" s="788" t="s">
        <v>1971</v>
      </c>
      <c r="BT550" s="788" t="s">
        <v>1971</v>
      </c>
      <c r="BU550" s="793" t="s">
        <v>1971</v>
      </c>
      <c r="BV550" s="796" t="s">
        <v>1971</v>
      </c>
      <c r="BW550" s="788" t="s">
        <v>1971</v>
      </c>
      <c r="BX550" s="788" t="s">
        <v>1971</v>
      </c>
      <c r="BY550" s="788" t="s">
        <v>1971</v>
      </c>
      <c r="BZ550" s="788" t="s">
        <v>1971</v>
      </c>
      <c r="CA550" s="796" t="s">
        <v>1971</v>
      </c>
      <c r="CB550" s="788" t="s">
        <v>1971</v>
      </c>
      <c r="CC550" s="788" t="s">
        <v>1971</v>
      </c>
      <c r="CD550" s="788" t="s">
        <v>1971</v>
      </c>
      <c r="CE550" s="793" t="s">
        <v>1971</v>
      </c>
      <c r="CF550" s="788" t="s">
        <v>1971</v>
      </c>
      <c r="CG550" s="788" t="s">
        <v>1971</v>
      </c>
      <c r="CH550" s="788" t="s">
        <v>1971</v>
      </c>
      <c r="CI550" s="788" t="s">
        <v>1971</v>
      </c>
      <c r="CJ550" s="793" t="s">
        <v>1971</v>
      </c>
      <c r="CK550" s="820">
        <v>5</v>
      </c>
      <c r="CL550" s="821">
        <v>50</v>
      </c>
      <c r="CM550" s="821">
        <v>100</v>
      </c>
      <c r="CN550" s="821">
        <v>250</v>
      </c>
      <c r="CO550" s="829">
        <v>478</v>
      </c>
      <c r="CP550" s="796" t="s">
        <v>1971</v>
      </c>
      <c r="CQ550" s="788" t="s">
        <v>1971</v>
      </c>
      <c r="CR550" s="788" t="s">
        <v>1971</v>
      </c>
      <c r="CS550" s="788" t="s">
        <v>1971</v>
      </c>
      <c r="CT550" s="793" t="s">
        <v>1971</v>
      </c>
      <c r="CU550" s="1273">
        <v>-1.8932999999999998E-2</v>
      </c>
      <c r="CV550" s="1272" t="s">
        <v>1971</v>
      </c>
      <c r="CW550" s="1272" t="s">
        <v>1971</v>
      </c>
      <c r="CX550" s="1274" t="s">
        <v>1971</v>
      </c>
      <c r="CY550" s="1272">
        <v>1.8932999999999998E-2</v>
      </c>
      <c r="CZ550" s="1272" t="s">
        <v>1971</v>
      </c>
      <c r="DA550" s="1272" t="s">
        <v>1971</v>
      </c>
      <c r="DB550" s="1274" t="s">
        <v>1971</v>
      </c>
      <c r="DC550" s="773"/>
      <c r="DD550" s="801">
        <v>1</v>
      </c>
      <c r="DE550" s="802"/>
    </row>
    <row r="551" spans="1:109" ht="15.75" customHeight="1">
      <c r="A551" s="760" t="s">
        <v>982</v>
      </c>
      <c r="B551" s="761">
        <v>545</v>
      </c>
      <c r="C551" s="777" t="s">
        <v>4230</v>
      </c>
      <c r="D551" s="761" t="s">
        <v>4211</v>
      </c>
      <c r="E551" s="761" t="s">
        <v>1936</v>
      </c>
      <c r="F551" s="773" t="s">
        <v>4231</v>
      </c>
      <c r="G551" s="778" t="s">
        <v>4232</v>
      </c>
      <c r="H551" s="779" t="s">
        <v>4233</v>
      </c>
      <c r="I551" s="780"/>
      <c r="J551" s="781"/>
      <c r="K551" s="781"/>
      <c r="L551" s="781">
        <v>1</v>
      </c>
      <c r="M551" s="781"/>
      <c r="N551" s="781"/>
      <c r="O551" s="781"/>
      <c r="P551" s="782"/>
      <c r="Q551" s="783">
        <f t="shared" si="8"/>
        <v>1</v>
      </c>
      <c r="R551" s="777" t="s">
        <v>988</v>
      </c>
      <c r="S551" s="761" t="s">
        <v>964</v>
      </c>
      <c r="T551" s="784" t="s">
        <v>965</v>
      </c>
      <c r="U551" s="761" t="s">
        <v>711</v>
      </c>
      <c r="V551" s="761" t="s">
        <v>293</v>
      </c>
      <c r="W551" s="761"/>
      <c r="X551" s="817">
        <v>1</v>
      </c>
      <c r="Y551" s="807" t="s">
        <v>966</v>
      </c>
      <c r="Z551" s="778"/>
      <c r="AA551" s="773"/>
      <c r="AB551" s="773"/>
      <c r="AC551" s="773"/>
      <c r="AD551" s="773"/>
      <c r="AE551" s="773"/>
      <c r="AF551" s="787"/>
      <c r="AG551" s="788"/>
      <c r="AH551" s="788"/>
      <c r="AI551" s="788"/>
      <c r="AJ551" s="788"/>
      <c r="AK551" s="788"/>
      <c r="AL551" s="788"/>
      <c r="AM551" s="788"/>
      <c r="AN551" s="788"/>
      <c r="AO551" s="788"/>
      <c r="AP551" s="788"/>
      <c r="AQ551" s="796">
        <v>95</v>
      </c>
      <c r="AR551" s="788">
        <v>97.3</v>
      </c>
      <c r="AS551" s="788">
        <v>97.3</v>
      </c>
      <c r="AT551" s="788">
        <v>97.3</v>
      </c>
      <c r="AU551" s="793">
        <v>97.3</v>
      </c>
      <c r="AV551" s="815"/>
      <c r="AW551" s="785"/>
      <c r="AX551" s="785"/>
      <c r="AY551" s="785"/>
      <c r="AZ551" s="785"/>
      <c r="BA551" s="785"/>
      <c r="BB551" s="785"/>
      <c r="BC551" s="785"/>
      <c r="BD551" s="785"/>
      <c r="BE551" s="785"/>
      <c r="BF551" s="785"/>
      <c r="BG551" s="785"/>
      <c r="BH551" s="785"/>
      <c r="BI551" s="785"/>
      <c r="BJ551" s="785"/>
      <c r="BK551" s="829"/>
      <c r="BL551" s="822" t="s">
        <v>961</v>
      </c>
      <c r="BM551" s="823" t="s">
        <v>961</v>
      </c>
      <c r="BN551" s="823" t="s">
        <v>961</v>
      </c>
      <c r="BO551" s="823" t="s">
        <v>961</v>
      </c>
      <c r="BP551" s="824" t="s">
        <v>961</v>
      </c>
      <c r="BQ551" s="796" t="s">
        <v>1971</v>
      </c>
      <c r="BR551" s="788" t="s">
        <v>1971</v>
      </c>
      <c r="BS551" s="788" t="s">
        <v>1971</v>
      </c>
      <c r="BT551" s="788" t="s">
        <v>1971</v>
      </c>
      <c r="BU551" s="793" t="s">
        <v>1971</v>
      </c>
      <c r="BV551" s="796">
        <v>90.4</v>
      </c>
      <c r="BW551" s="788">
        <v>92.7</v>
      </c>
      <c r="BX551" s="788">
        <v>92.7</v>
      </c>
      <c r="BY551" s="788">
        <v>92.7</v>
      </c>
      <c r="BZ551" s="788">
        <v>92.7</v>
      </c>
      <c r="CA551" s="796" t="s">
        <v>1971</v>
      </c>
      <c r="CB551" s="788" t="s">
        <v>1971</v>
      </c>
      <c r="CC551" s="788" t="s">
        <v>1971</v>
      </c>
      <c r="CD551" s="788" t="s">
        <v>1971</v>
      </c>
      <c r="CE551" s="793" t="s">
        <v>1971</v>
      </c>
      <c r="CF551" s="788" t="s">
        <v>1971</v>
      </c>
      <c r="CG551" s="788" t="s">
        <v>1971</v>
      </c>
      <c r="CH551" s="788" t="s">
        <v>1971</v>
      </c>
      <c r="CI551" s="788" t="s">
        <v>1971</v>
      </c>
      <c r="CJ551" s="793" t="s">
        <v>1971</v>
      </c>
      <c r="CK551" s="796">
        <v>96.1</v>
      </c>
      <c r="CL551" s="788">
        <v>98.4</v>
      </c>
      <c r="CM551" s="788">
        <v>98.4</v>
      </c>
      <c r="CN551" s="788">
        <v>98.4</v>
      </c>
      <c r="CO551" s="793">
        <v>98.4</v>
      </c>
      <c r="CP551" s="796" t="s">
        <v>1971</v>
      </c>
      <c r="CQ551" s="788" t="s">
        <v>1971</v>
      </c>
      <c r="CR551" s="788" t="s">
        <v>1971</v>
      </c>
      <c r="CS551" s="788" t="s">
        <v>1971</v>
      </c>
      <c r="CT551" s="793" t="s">
        <v>1971</v>
      </c>
      <c r="CU551" s="1273">
        <v>-0.41299999999999998</v>
      </c>
      <c r="CV551" s="1272" t="s">
        <v>1971</v>
      </c>
      <c r="CW551" s="1272" t="s">
        <v>1971</v>
      </c>
      <c r="CX551" s="1274" t="s">
        <v>1971</v>
      </c>
      <c r="CY551" s="1272">
        <v>0.41299999999999998</v>
      </c>
      <c r="CZ551" s="1272" t="s">
        <v>1971</v>
      </c>
      <c r="DA551" s="1272" t="s">
        <v>1971</v>
      </c>
      <c r="DB551" s="1274" t="s">
        <v>1971</v>
      </c>
      <c r="DC551" s="773"/>
      <c r="DD551" s="801">
        <v>1</v>
      </c>
      <c r="DE551" s="802"/>
    </row>
    <row r="552" spans="1:109" ht="15.75" customHeight="1">
      <c r="A552" s="760" t="s">
        <v>982</v>
      </c>
      <c r="B552" s="761">
        <v>546</v>
      </c>
      <c r="C552" s="777" t="s">
        <v>4234</v>
      </c>
      <c r="D552" s="761" t="s">
        <v>4211</v>
      </c>
      <c r="E552" s="761" t="s">
        <v>1936</v>
      </c>
      <c r="F552" s="773" t="s">
        <v>4235</v>
      </c>
      <c r="G552" s="778" t="s">
        <v>4236</v>
      </c>
      <c r="H552" s="779" t="s">
        <v>4237</v>
      </c>
      <c r="I552" s="780"/>
      <c r="J552" s="781"/>
      <c r="K552" s="781"/>
      <c r="L552" s="781">
        <v>1</v>
      </c>
      <c r="M552" s="781"/>
      <c r="N552" s="781"/>
      <c r="O552" s="781"/>
      <c r="P552" s="782"/>
      <c r="Q552" s="783">
        <f t="shared" si="8"/>
        <v>1</v>
      </c>
      <c r="R552" s="777" t="s">
        <v>984</v>
      </c>
      <c r="S552" s="761" t="s">
        <v>964</v>
      </c>
      <c r="T552" s="784" t="s">
        <v>965</v>
      </c>
      <c r="U552" s="761" t="s">
        <v>711</v>
      </c>
      <c r="V552" s="761" t="s">
        <v>293</v>
      </c>
      <c r="W552" s="761"/>
      <c r="X552" s="1263">
        <v>2</v>
      </c>
      <c r="Y552" s="814" t="s">
        <v>966</v>
      </c>
      <c r="Z552" s="778"/>
      <c r="AA552" s="773"/>
      <c r="AB552" s="773"/>
      <c r="AC552" s="773"/>
      <c r="AD552" s="773"/>
      <c r="AE552" s="773"/>
      <c r="AF552" s="787"/>
      <c r="AG552" s="788"/>
      <c r="AH552" s="788"/>
      <c r="AI552" s="788"/>
      <c r="AJ552" s="788"/>
      <c r="AK552" s="788"/>
      <c r="AL552" s="788"/>
      <c r="AM552" s="788"/>
      <c r="AN552" s="788"/>
      <c r="AO552" s="788"/>
      <c r="AP552" s="788"/>
      <c r="AQ552" s="796">
        <v>100</v>
      </c>
      <c r="AR552" s="788">
        <v>100</v>
      </c>
      <c r="AS552" s="788">
        <v>100</v>
      </c>
      <c r="AT552" s="788">
        <v>100</v>
      </c>
      <c r="AU552" s="793">
        <v>100</v>
      </c>
      <c r="AV552" s="796"/>
      <c r="AW552" s="788"/>
      <c r="AX552" s="788"/>
      <c r="AY552" s="788"/>
      <c r="AZ552" s="788"/>
      <c r="BA552" s="788"/>
      <c r="BB552" s="788"/>
      <c r="BC552" s="788"/>
      <c r="BD552" s="788"/>
      <c r="BE552" s="788"/>
      <c r="BF552" s="788"/>
      <c r="BG552" s="788"/>
      <c r="BH552" s="788"/>
      <c r="BI552" s="788"/>
      <c r="BJ552" s="788"/>
      <c r="BK552" s="793"/>
      <c r="BL552" s="822" t="s">
        <v>961</v>
      </c>
      <c r="BM552" s="823" t="s">
        <v>961</v>
      </c>
      <c r="BN552" s="823" t="s">
        <v>961</v>
      </c>
      <c r="BO552" s="823" t="s">
        <v>961</v>
      </c>
      <c r="BP552" s="824" t="s">
        <v>961</v>
      </c>
      <c r="BQ552" s="796" t="s">
        <v>1971</v>
      </c>
      <c r="BR552" s="788" t="s">
        <v>1971</v>
      </c>
      <c r="BS552" s="788" t="s">
        <v>1971</v>
      </c>
      <c r="BT552" s="788" t="s">
        <v>1971</v>
      </c>
      <c r="BU552" s="793" t="s">
        <v>1971</v>
      </c>
      <c r="BV552" s="796">
        <v>96.6</v>
      </c>
      <c r="BW552" s="788">
        <v>96.6</v>
      </c>
      <c r="BX552" s="788">
        <v>96.6</v>
      </c>
      <c r="BY552" s="788">
        <v>96.6</v>
      </c>
      <c r="BZ552" s="788">
        <v>96.6</v>
      </c>
      <c r="CA552" s="796" t="s">
        <v>1971</v>
      </c>
      <c r="CB552" s="788" t="s">
        <v>1971</v>
      </c>
      <c r="CC552" s="788" t="s">
        <v>1971</v>
      </c>
      <c r="CD552" s="788" t="s">
        <v>1971</v>
      </c>
      <c r="CE552" s="793" t="s">
        <v>1971</v>
      </c>
      <c r="CF552" s="788" t="s">
        <v>1971</v>
      </c>
      <c r="CG552" s="788" t="s">
        <v>1971</v>
      </c>
      <c r="CH552" s="788" t="s">
        <v>1971</v>
      </c>
      <c r="CI552" s="788" t="s">
        <v>1971</v>
      </c>
      <c r="CJ552" s="793" t="s">
        <v>1971</v>
      </c>
      <c r="CK552" s="796" t="s">
        <v>1971</v>
      </c>
      <c r="CL552" s="788" t="s">
        <v>1971</v>
      </c>
      <c r="CM552" s="788" t="s">
        <v>1971</v>
      </c>
      <c r="CN552" s="788" t="s">
        <v>1971</v>
      </c>
      <c r="CO552" s="793" t="s">
        <v>1971</v>
      </c>
      <c r="CP552" s="796" t="s">
        <v>1971</v>
      </c>
      <c r="CQ552" s="788" t="s">
        <v>1971</v>
      </c>
      <c r="CR552" s="788" t="s">
        <v>1971</v>
      </c>
      <c r="CS552" s="788" t="s">
        <v>1971</v>
      </c>
      <c r="CT552" s="793" t="s">
        <v>1971</v>
      </c>
      <c r="CU552" s="1273">
        <v>-9.8000000000000004E-2</v>
      </c>
      <c r="CV552" s="1272" t="s">
        <v>1971</v>
      </c>
      <c r="CW552" s="1272" t="s">
        <v>1971</v>
      </c>
      <c r="CX552" s="1274" t="s">
        <v>1971</v>
      </c>
      <c r="CY552" s="1272" t="s">
        <v>1971</v>
      </c>
      <c r="CZ552" s="1272" t="s">
        <v>1971</v>
      </c>
      <c r="DA552" s="1272" t="s">
        <v>1971</v>
      </c>
      <c r="DB552" s="1274" t="s">
        <v>1971</v>
      </c>
      <c r="DC552" s="773"/>
      <c r="DD552" s="801">
        <v>1</v>
      </c>
      <c r="DE552" s="802"/>
    </row>
    <row r="553" spans="1:109" ht="15.75" customHeight="1">
      <c r="A553" s="760" t="s">
        <v>982</v>
      </c>
      <c r="B553" s="761">
        <v>547</v>
      </c>
      <c r="C553" s="777" t="s">
        <v>4238</v>
      </c>
      <c r="D553" s="761" t="s">
        <v>4239</v>
      </c>
      <c r="E553" s="761" t="s">
        <v>1936</v>
      </c>
      <c r="F553" s="773" t="s">
        <v>4240</v>
      </c>
      <c r="G553" s="778" t="s">
        <v>1960</v>
      </c>
      <c r="H553" s="779" t="s">
        <v>4241</v>
      </c>
      <c r="I553" s="780"/>
      <c r="J553" s="781"/>
      <c r="K553" s="781"/>
      <c r="L553" s="781"/>
      <c r="M553" s="781">
        <v>1</v>
      </c>
      <c r="N553" s="781"/>
      <c r="O553" s="781"/>
      <c r="P553" s="782"/>
      <c r="Q553" s="783">
        <f t="shared" si="8"/>
        <v>1</v>
      </c>
      <c r="R553" s="777" t="s">
        <v>988</v>
      </c>
      <c r="S553" s="761" t="s">
        <v>964</v>
      </c>
      <c r="T553" s="784" t="s">
        <v>965</v>
      </c>
      <c r="U553" s="761" t="s">
        <v>1027</v>
      </c>
      <c r="V553" s="761" t="s">
        <v>1039</v>
      </c>
      <c r="W553" s="761" t="s">
        <v>2068</v>
      </c>
      <c r="X553" s="1263">
        <v>2</v>
      </c>
      <c r="Y553" s="809" t="s">
        <v>966</v>
      </c>
      <c r="Z553" s="778" t="s">
        <v>1960</v>
      </c>
      <c r="AA553" s="773"/>
      <c r="AB553" s="773"/>
      <c r="AC553" s="773"/>
      <c r="AD553" s="773"/>
      <c r="AE553" s="773"/>
      <c r="AF553" s="787"/>
      <c r="AG553" s="788"/>
      <c r="AH553" s="788"/>
      <c r="AI553" s="788"/>
      <c r="AJ553" s="788"/>
      <c r="AK553" s="788"/>
      <c r="AL553" s="788"/>
      <c r="AM553" s="830"/>
      <c r="AN553" s="830"/>
      <c r="AO553" s="830"/>
      <c r="AP553" s="830"/>
      <c r="AQ553" s="1709"/>
      <c r="AR553" s="1710"/>
      <c r="AS553" s="1710"/>
      <c r="AT553" s="1710"/>
      <c r="AU553" s="1711"/>
      <c r="AV553" s="796"/>
      <c r="AW553" s="788"/>
      <c r="AX553" s="788"/>
      <c r="AY553" s="788"/>
      <c r="AZ553" s="788"/>
      <c r="BA553" s="788"/>
      <c r="BB553" s="788"/>
      <c r="BC553" s="788"/>
      <c r="BD553" s="788"/>
      <c r="BE553" s="788"/>
      <c r="BF553" s="788"/>
      <c r="BG553" s="788"/>
      <c r="BH553" s="788"/>
      <c r="BI553" s="788"/>
      <c r="BJ553" s="788"/>
      <c r="BK553" s="793"/>
      <c r="BL553" s="1351"/>
      <c r="BM553" s="1352"/>
      <c r="BN553" s="1352"/>
      <c r="BO553" s="1352"/>
      <c r="BP553" s="1414"/>
      <c r="BQ553" s="1394"/>
      <c r="BR553" s="1343"/>
      <c r="BS553" s="1343"/>
      <c r="BT553" s="1343"/>
      <c r="BU553" s="1344"/>
      <c r="BV553" s="1394"/>
      <c r="BW553" s="1343"/>
      <c r="BX553" s="1343"/>
      <c r="BY553" s="1343"/>
      <c r="BZ553" s="1343"/>
      <c r="CA553" s="1394"/>
      <c r="CB553" s="1343"/>
      <c r="CC553" s="1343"/>
      <c r="CD553" s="1343"/>
      <c r="CE553" s="1344"/>
      <c r="CF553" s="1343"/>
      <c r="CG553" s="1343"/>
      <c r="CH553" s="1343"/>
      <c r="CI553" s="1343"/>
      <c r="CJ553" s="1344"/>
      <c r="CK553" s="1394"/>
      <c r="CL553" s="1343"/>
      <c r="CM553" s="1343"/>
      <c r="CN553" s="1343"/>
      <c r="CO553" s="1344"/>
      <c r="CP553" s="1394"/>
      <c r="CQ553" s="1343"/>
      <c r="CR553" s="1343"/>
      <c r="CS553" s="1343"/>
      <c r="CT553" s="1344"/>
      <c r="CU553" s="1499"/>
      <c r="CV553" s="1490"/>
      <c r="CW553" s="1490"/>
      <c r="CX553" s="1695"/>
      <c r="CY553" s="1490"/>
      <c r="CZ553" s="1490"/>
      <c r="DA553" s="1490"/>
      <c r="DB553" s="1695"/>
      <c r="DC553" s="1352"/>
      <c r="DD553" s="1696"/>
      <c r="DE553" s="1701"/>
    </row>
    <row r="554" spans="1:109" ht="15.75" customHeight="1">
      <c r="A554" s="760" t="s">
        <v>982</v>
      </c>
      <c r="B554" s="761">
        <v>548</v>
      </c>
      <c r="C554" s="777" t="s">
        <v>4242</v>
      </c>
      <c r="D554" s="761" t="s">
        <v>4239</v>
      </c>
      <c r="E554" s="761" t="s">
        <v>1936</v>
      </c>
      <c r="F554" s="773" t="s">
        <v>4243</v>
      </c>
      <c r="G554" s="778" t="s">
        <v>1964</v>
      </c>
      <c r="H554" s="779" t="s">
        <v>4244</v>
      </c>
      <c r="I554" s="780"/>
      <c r="J554" s="781">
        <v>0.6</v>
      </c>
      <c r="K554" s="781">
        <v>0.4</v>
      </c>
      <c r="L554" s="781"/>
      <c r="M554" s="781"/>
      <c r="N554" s="781"/>
      <c r="O554" s="781"/>
      <c r="P554" s="782"/>
      <c r="Q554" s="783">
        <f t="shared" si="8"/>
        <v>1</v>
      </c>
      <c r="R554" s="777" t="s">
        <v>988</v>
      </c>
      <c r="S554" s="761" t="s">
        <v>964</v>
      </c>
      <c r="T554" s="784" t="s">
        <v>965</v>
      </c>
      <c r="U554" s="761" t="s">
        <v>1031</v>
      </c>
      <c r="V554" s="761" t="s">
        <v>1039</v>
      </c>
      <c r="W554" s="761" t="s">
        <v>431</v>
      </c>
      <c r="X554" s="1263">
        <v>2</v>
      </c>
      <c r="Y554" s="809" t="s">
        <v>966</v>
      </c>
      <c r="Z554" s="778" t="s">
        <v>1964</v>
      </c>
      <c r="AA554" s="773"/>
      <c r="AB554" s="773"/>
      <c r="AC554" s="773"/>
      <c r="AD554" s="773"/>
      <c r="AE554" s="773"/>
      <c r="AF554" s="787"/>
      <c r="AG554" s="788"/>
      <c r="AH554" s="788"/>
      <c r="AI554" s="788"/>
      <c r="AJ554" s="788"/>
      <c r="AK554" s="788"/>
      <c r="AL554" s="788"/>
      <c r="AM554" s="788"/>
      <c r="AN554" s="788"/>
      <c r="AO554" s="788"/>
      <c r="AP554" s="788"/>
      <c r="AQ554" s="1394"/>
      <c r="AR554" s="1343"/>
      <c r="AS554" s="1343"/>
      <c r="AT554" s="1343"/>
      <c r="AU554" s="1344"/>
      <c r="AV554" s="796"/>
      <c r="AW554" s="788"/>
      <c r="AX554" s="788"/>
      <c r="AY554" s="788"/>
      <c r="AZ554" s="788"/>
      <c r="BA554" s="788"/>
      <c r="BB554" s="788"/>
      <c r="BC554" s="788"/>
      <c r="BD554" s="788"/>
      <c r="BE554" s="788"/>
      <c r="BF554" s="788"/>
      <c r="BG554" s="788"/>
      <c r="BH554" s="788"/>
      <c r="BI554" s="788"/>
      <c r="BJ554" s="788"/>
      <c r="BK554" s="793"/>
      <c r="BL554" s="1351"/>
      <c r="BM554" s="1352"/>
      <c r="BN554" s="1352"/>
      <c r="BO554" s="1352"/>
      <c r="BP554" s="1414"/>
      <c r="BQ554" s="1394"/>
      <c r="BR554" s="1343"/>
      <c r="BS554" s="1343"/>
      <c r="BT554" s="1343"/>
      <c r="BU554" s="1344"/>
      <c r="BV554" s="1394"/>
      <c r="BW554" s="1343"/>
      <c r="BX554" s="1343"/>
      <c r="BY554" s="1343"/>
      <c r="BZ554" s="1343"/>
      <c r="CA554" s="1394"/>
      <c r="CB554" s="1343"/>
      <c r="CC554" s="1343"/>
      <c r="CD554" s="1343"/>
      <c r="CE554" s="1344"/>
      <c r="CF554" s="1343"/>
      <c r="CG554" s="1343"/>
      <c r="CH554" s="1343"/>
      <c r="CI554" s="1343"/>
      <c r="CJ554" s="1344"/>
      <c r="CK554" s="1394"/>
      <c r="CL554" s="1343"/>
      <c r="CM554" s="1343"/>
      <c r="CN554" s="1343"/>
      <c r="CO554" s="1344"/>
      <c r="CP554" s="1394"/>
      <c r="CQ554" s="1343"/>
      <c r="CR554" s="1343"/>
      <c r="CS554" s="1343"/>
      <c r="CT554" s="1344"/>
      <c r="CU554" s="1499"/>
      <c r="CV554" s="1490"/>
      <c r="CW554" s="1490"/>
      <c r="CX554" s="1695"/>
      <c r="CY554" s="1490"/>
      <c r="CZ554" s="1490"/>
      <c r="DA554" s="1490"/>
      <c r="DB554" s="1695"/>
      <c r="DC554" s="1352"/>
      <c r="DD554" s="1696"/>
      <c r="DE554" s="1701"/>
    </row>
    <row r="555" spans="1:109" ht="15.75" customHeight="1">
      <c r="A555" s="760" t="s">
        <v>982</v>
      </c>
      <c r="B555" s="761">
        <v>549</v>
      </c>
      <c r="C555" s="777" t="s">
        <v>4245</v>
      </c>
      <c r="D555" s="761" t="s">
        <v>4239</v>
      </c>
      <c r="E555" s="761" t="s">
        <v>1920</v>
      </c>
      <c r="F555" s="773" t="s">
        <v>4246</v>
      </c>
      <c r="G555" s="778" t="s">
        <v>2209</v>
      </c>
      <c r="H555" s="779" t="s">
        <v>4247</v>
      </c>
      <c r="I555" s="780">
        <v>4.3999999999999997E-2</v>
      </c>
      <c r="J555" s="781">
        <v>0.34200000000000003</v>
      </c>
      <c r="K555" s="781">
        <v>0.48399999999999999</v>
      </c>
      <c r="L555" s="781">
        <v>4.4999999999999998E-2</v>
      </c>
      <c r="M555" s="781">
        <v>8.5000000000000006E-2</v>
      </c>
      <c r="N555" s="781"/>
      <c r="O555" s="781"/>
      <c r="P555" s="782"/>
      <c r="Q555" s="783">
        <f t="shared" si="8"/>
        <v>1</v>
      </c>
      <c r="R555" s="777" t="s">
        <v>963</v>
      </c>
      <c r="S555" s="761"/>
      <c r="T555" s="784"/>
      <c r="U555" s="761" t="s">
        <v>1976</v>
      </c>
      <c r="V555" s="761" t="s">
        <v>1039</v>
      </c>
      <c r="W555" s="761" t="s">
        <v>2059</v>
      </c>
      <c r="X555" s="817">
        <v>2</v>
      </c>
      <c r="Y555" s="809" t="s">
        <v>966</v>
      </c>
      <c r="Z555" s="778"/>
      <c r="AA555" s="773"/>
      <c r="AB555" s="773"/>
      <c r="AC555" s="773"/>
      <c r="AD555" s="773"/>
      <c r="AE555" s="773"/>
      <c r="AF555" s="787"/>
      <c r="AG555" s="788"/>
      <c r="AH555" s="788"/>
      <c r="AI555" s="788"/>
      <c r="AJ555" s="788"/>
      <c r="AK555" s="788"/>
      <c r="AL555" s="788"/>
      <c r="AM555" s="788"/>
      <c r="AN555" s="788"/>
      <c r="AO555" s="788"/>
      <c r="AP555" s="788"/>
      <c r="AQ555" s="796">
        <v>8.15</v>
      </c>
      <c r="AR555" s="788">
        <v>8.15</v>
      </c>
      <c r="AS555" s="788">
        <v>8.15</v>
      </c>
      <c r="AT555" s="788">
        <v>8.15</v>
      </c>
      <c r="AU555" s="793">
        <v>8.15</v>
      </c>
      <c r="AV555" s="796"/>
      <c r="AW555" s="788"/>
      <c r="AX555" s="788"/>
      <c r="AY555" s="788"/>
      <c r="AZ555" s="788"/>
      <c r="BA555" s="788"/>
      <c r="BB555" s="788"/>
      <c r="BC555" s="788"/>
      <c r="BD555" s="788"/>
      <c r="BE555" s="788"/>
      <c r="BF555" s="788"/>
      <c r="BG555" s="788"/>
      <c r="BH555" s="788"/>
      <c r="BI555" s="788"/>
      <c r="BJ555" s="788"/>
      <c r="BK555" s="793"/>
      <c r="BL555" s="777"/>
      <c r="BM555" s="773"/>
      <c r="BN555" s="773"/>
      <c r="BO555" s="773"/>
      <c r="BP555" s="784"/>
      <c r="BQ555" s="796" t="s">
        <v>1971</v>
      </c>
      <c r="BR555" s="788" t="s">
        <v>1971</v>
      </c>
      <c r="BS555" s="788" t="s">
        <v>1971</v>
      </c>
      <c r="BT555" s="788" t="s">
        <v>1971</v>
      </c>
      <c r="BU555" s="793" t="s">
        <v>1971</v>
      </c>
      <c r="BV555" s="796" t="s">
        <v>1971</v>
      </c>
      <c r="BW555" s="788" t="s">
        <v>1971</v>
      </c>
      <c r="BX555" s="788" t="s">
        <v>1971</v>
      </c>
      <c r="BY555" s="788" t="s">
        <v>1971</v>
      </c>
      <c r="BZ555" s="788" t="s">
        <v>1971</v>
      </c>
      <c r="CA555" s="796" t="s">
        <v>1971</v>
      </c>
      <c r="CB555" s="788" t="s">
        <v>1971</v>
      </c>
      <c r="CC555" s="788" t="s">
        <v>1971</v>
      </c>
      <c r="CD555" s="788" t="s">
        <v>1971</v>
      </c>
      <c r="CE555" s="793" t="s">
        <v>1971</v>
      </c>
      <c r="CF555" s="788" t="s">
        <v>1971</v>
      </c>
      <c r="CG555" s="788" t="s">
        <v>1971</v>
      </c>
      <c r="CH555" s="788" t="s">
        <v>1971</v>
      </c>
      <c r="CI555" s="788" t="s">
        <v>1971</v>
      </c>
      <c r="CJ555" s="793" t="s">
        <v>1971</v>
      </c>
      <c r="CK555" s="796" t="s">
        <v>1971</v>
      </c>
      <c r="CL555" s="788" t="s">
        <v>1971</v>
      </c>
      <c r="CM555" s="788" t="s">
        <v>1971</v>
      </c>
      <c r="CN555" s="788" t="s">
        <v>1971</v>
      </c>
      <c r="CO555" s="793" t="s">
        <v>1971</v>
      </c>
      <c r="CP555" s="796" t="s">
        <v>1971</v>
      </c>
      <c r="CQ555" s="788" t="s">
        <v>1971</v>
      </c>
      <c r="CR555" s="788" t="s">
        <v>1971</v>
      </c>
      <c r="CS555" s="788" t="s">
        <v>1971</v>
      </c>
      <c r="CT555" s="793" t="s">
        <v>1971</v>
      </c>
      <c r="CU555" s="1273" t="s">
        <v>1971</v>
      </c>
      <c r="CV555" s="1272" t="s">
        <v>1971</v>
      </c>
      <c r="CW555" s="1272" t="s">
        <v>1971</v>
      </c>
      <c r="CX555" s="1274" t="s">
        <v>1971</v>
      </c>
      <c r="CY555" s="1272" t="s">
        <v>1971</v>
      </c>
      <c r="CZ555" s="1272" t="s">
        <v>1971</v>
      </c>
      <c r="DA555" s="1272" t="s">
        <v>1971</v>
      </c>
      <c r="DB555" s="1274" t="s">
        <v>1971</v>
      </c>
      <c r="DC555" s="773"/>
      <c r="DD555" s="801">
        <v>1</v>
      </c>
      <c r="DE555" s="802"/>
    </row>
    <row r="556" spans="1:109" ht="15.75" customHeight="1">
      <c r="A556" s="760" t="s">
        <v>982</v>
      </c>
      <c r="B556" s="761">
        <v>550</v>
      </c>
      <c r="C556" s="777" t="s">
        <v>4248</v>
      </c>
      <c r="D556" s="761" t="s">
        <v>4239</v>
      </c>
      <c r="E556" s="761" t="s">
        <v>1920</v>
      </c>
      <c r="F556" s="773" t="s">
        <v>4249</v>
      </c>
      <c r="G556" s="778" t="s">
        <v>4250</v>
      </c>
      <c r="H556" s="779" t="s">
        <v>4251</v>
      </c>
      <c r="I556" s="780"/>
      <c r="J556" s="781"/>
      <c r="K556" s="781"/>
      <c r="L556" s="781"/>
      <c r="M556" s="781"/>
      <c r="N556" s="781">
        <v>1</v>
      </c>
      <c r="O556" s="781"/>
      <c r="P556" s="782"/>
      <c r="Q556" s="783">
        <f t="shared" si="8"/>
        <v>1</v>
      </c>
      <c r="R556" s="777" t="s">
        <v>988</v>
      </c>
      <c r="S556" s="761" t="s">
        <v>964</v>
      </c>
      <c r="T556" s="784" t="s">
        <v>965</v>
      </c>
      <c r="U556" s="761" t="s">
        <v>1976</v>
      </c>
      <c r="V556" s="761" t="s">
        <v>1039</v>
      </c>
      <c r="W556" s="761" t="s">
        <v>4252</v>
      </c>
      <c r="X556" s="817">
        <v>1</v>
      </c>
      <c r="Y556" s="809" t="s">
        <v>966</v>
      </c>
      <c r="Z556" s="778"/>
      <c r="AA556" s="773"/>
      <c r="AB556" s="773"/>
      <c r="AC556" s="773"/>
      <c r="AD556" s="773"/>
      <c r="AE556" s="773"/>
      <c r="AF556" s="787"/>
      <c r="AG556" s="788"/>
      <c r="AH556" s="788"/>
      <c r="AI556" s="788"/>
      <c r="AJ556" s="788"/>
      <c r="AK556" s="788"/>
      <c r="AL556" s="788"/>
      <c r="AM556" s="788"/>
      <c r="AN556" s="788"/>
      <c r="AO556" s="788"/>
      <c r="AP556" s="795"/>
      <c r="AQ556" s="794">
        <v>4.5</v>
      </c>
      <c r="AR556" s="795">
        <v>4.5</v>
      </c>
      <c r="AS556" s="795">
        <v>4.5</v>
      </c>
      <c r="AT556" s="795">
        <v>4.5</v>
      </c>
      <c r="AU556" s="808">
        <v>4.5</v>
      </c>
      <c r="AV556" s="794"/>
      <c r="AW556" s="795"/>
      <c r="AX556" s="795"/>
      <c r="AY556" s="795"/>
      <c r="AZ556" s="795"/>
      <c r="BA556" s="795"/>
      <c r="BB556" s="795"/>
      <c r="BC556" s="795"/>
      <c r="BD556" s="795"/>
      <c r="BE556" s="795"/>
      <c r="BF556" s="795"/>
      <c r="BG556" s="795"/>
      <c r="BH556" s="795"/>
      <c r="BI556" s="795"/>
      <c r="BJ556" s="795"/>
      <c r="BK556" s="808"/>
      <c r="BL556" s="777" t="s">
        <v>961</v>
      </c>
      <c r="BM556" s="773" t="s">
        <v>961</v>
      </c>
      <c r="BN556" s="773" t="s">
        <v>961</v>
      </c>
      <c r="BO556" s="773" t="s">
        <v>961</v>
      </c>
      <c r="BP556" s="784" t="s">
        <v>961</v>
      </c>
      <c r="BQ556" s="796" t="s">
        <v>1971</v>
      </c>
      <c r="BR556" s="788" t="s">
        <v>1971</v>
      </c>
      <c r="BS556" s="788" t="s">
        <v>1971</v>
      </c>
      <c r="BT556" s="788" t="s">
        <v>1971</v>
      </c>
      <c r="BU556" s="793" t="s">
        <v>1971</v>
      </c>
      <c r="BV556" s="1492">
        <v>4</v>
      </c>
      <c r="BW556" s="1697">
        <v>4</v>
      </c>
      <c r="BX556" s="1697">
        <v>4</v>
      </c>
      <c r="BY556" s="1697">
        <v>4</v>
      </c>
      <c r="BZ556" s="1498">
        <v>4</v>
      </c>
      <c r="CA556" s="796" t="s">
        <v>1971</v>
      </c>
      <c r="CB556" s="788" t="s">
        <v>1971</v>
      </c>
      <c r="CC556" s="788" t="s">
        <v>1971</v>
      </c>
      <c r="CD556" s="788" t="s">
        <v>1971</v>
      </c>
      <c r="CE556" s="793" t="s">
        <v>1971</v>
      </c>
      <c r="CF556" s="788" t="s">
        <v>1971</v>
      </c>
      <c r="CG556" s="788" t="s">
        <v>1971</v>
      </c>
      <c r="CH556" s="788" t="s">
        <v>1971</v>
      </c>
      <c r="CI556" s="788" t="s">
        <v>1971</v>
      </c>
      <c r="CJ556" s="788" t="s">
        <v>1971</v>
      </c>
      <c r="CK556" s="796">
        <v>4.7</v>
      </c>
      <c r="CL556" s="788">
        <v>4.7</v>
      </c>
      <c r="CM556" s="788">
        <v>4.7</v>
      </c>
      <c r="CN556" s="788">
        <v>4.7</v>
      </c>
      <c r="CO556" s="793">
        <v>4.7</v>
      </c>
      <c r="CP556" s="796" t="s">
        <v>1971</v>
      </c>
      <c r="CQ556" s="788" t="s">
        <v>1971</v>
      </c>
      <c r="CR556" s="788" t="s">
        <v>1971</v>
      </c>
      <c r="CS556" s="788" t="s">
        <v>1971</v>
      </c>
      <c r="CT556" s="793" t="s">
        <v>1971</v>
      </c>
      <c r="CU556" s="1273">
        <v>-1.25</v>
      </c>
      <c r="CV556" s="1272" t="s">
        <v>1971</v>
      </c>
      <c r="CW556" s="1272" t="s">
        <v>1971</v>
      </c>
      <c r="CX556" s="1274" t="s">
        <v>1971</v>
      </c>
      <c r="CY556" s="1272">
        <v>1.25</v>
      </c>
      <c r="CZ556" s="1272" t="s">
        <v>1971</v>
      </c>
      <c r="DA556" s="1272" t="s">
        <v>1971</v>
      </c>
      <c r="DB556" s="1274" t="s">
        <v>1971</v>
      </c>
      <c r="DC556" s="773"/>
      <c r="DD556" s="801">
        <v>1</v>
      </c>
      <c r="DE556" s="802"/>
    </row>
    <row r="557" spans="1:109" ht="15.75" customHeight="1">
      <c r="A557" s="760" t="s">
        <v>982</v>
      </c>
      <c r="B557" s="761">
        <v>551</v>
      </c>
      <c r="C557" s="777" t="s">
        <v>4253</v>
      </c>
      <c r="D557" s="761"/>
      <c r="E557" s="761"/>
      <c r="F557" s="773" t="s">
        <v>4254</v>
      </c>
      <c r="G557" s="778" t="s">
        <v>658</v>
      </c>
      <c r="H557" s="779"/>
      <c r="I557" s="780"/>
      <c r="J557" s="781"/>
      <c r="K557" s="781"/>
      <c r="L557" s="781"/>
      <c r="M557" s="781"/>
      <c r="N557" s="781"/>
      <c r="O557" s="781"/>
      <c r="P557" s="782"/>
      <c r="Q557" s="783">
        <f t="shared" si="8"/>
        <v>0</v>
      </c>
      <c r="R557" s="777" t="s">
        <v>963</v>
      </c>
      <c r="S557" s="761"/>
      <c r="T557" s="784"/>
      <c r="U557" s="761"/>
      <c r="V557" s="761"/>
      <c r="W557" s="761"/>
      <c r="X557" s="1263">
        <v>1</v>
      </c>
      <c r="Y557" s="809"/>
      <c r="Z557" s="778" t="s">
        <v>658</v>
      </c>
      <c r="AA557" s="773"/>
      <c r="AB557" s="773"/>
      <c r="AC557" s="773"/>
      <c r="AD557" s="773"/>
      <c r="AE557" s="773"/>
      <c r="AF557" s="787"/>
      <c r="AG557" s="788"/>
      <c r="AH557" s="788"/>
      <c r="AI557" s="788"/>
      <c r="AJ557" s="788"/>
      <c r="AK557" s="788"/>
      <c r="AL557" s="788"/>
      <c r="AM557" s="788"/>
      <c r="AN557" s="788"/>
      <c r="AO557" s="788"/>
      <c r="AP557" s="795"/>
      <c r="AQ557" s="1395"/>
      <c r="AR557" s="1348"/>
      <c r="AS557" s="1348"/>
      <c r="AT557" s="1348"/>
      <c r="AU557" s="1349"/>
      <c r="AV557" s="794"/>
      <c r="AW557" s="795"/>
      <c r="AX557" s="795"/>
      <c r="AY557" s="795"/>
      <c r="AZ557" s="795"/>
      <c r="BA557" s="795"/>
      <c r="BB557" s="795"/>
      <c r="BC557" s="795"/>
      <c r="BD557" s="795"/>
      <c r="BE557" s="795"/>
      <c r="BF557" s="795"/>
      <c r="BG557" s="795"/>
      <c r="BH557" s="795"/>
      <c r="BI557" s="795"/>
      <c r="BJ557" s="795"/>
      <c r="BK557" s="808"/>
      <c r="BL557" s="1351"/>
      <c r="BM557" s="1352"/>
      <c r="BN557" s="1352"/>
      <c r="BO557" s="1352"/>
      <c r="BP557" s="1414"/>
      <c r="BQ557" s="1394"/>
      <c r="BR557" s="1343"/>
      <c r="BS557" s="1343"/>
      <c r="BT557" s="1343"/>
      <c r="BU557" s="1344"/>
      <c r="BV557" s="1394"/>
      <c r="BW557" s="1343"/>
      <c r="BX557" s="1343"/>
      <c r="BY557" s="1343"/>
      <c r="BZ557" s="1343"/>
      <c r="CA557" s="1394"/>
      <c r="CB557" s="1343"/>
      <c r="CC557" s="1343"/>
      <c r="CD557" s="1343"/>
      <c r="CE557" s="1344"/>
      <c r="CF557" s="1343"/>
      <c r="CG557" s="1343"/>
      <c r="CH557" s="1343"/>
      <c r="CI557" s="1343"/>
      <c r="CJ557" s="1343"/>
      <c r="CK557" s="1394"/>
      <c r="CL557" s="1343"/>
      <c r="CM557" s="1343"/>
      <c r="CN557" s="1343"/>
      <c r="CO557" s="1344"/>
      <c r="CP557" s="1394"/>
      <c r="CQ557" s="1343"/>
      <c r="CR557" s="1343"/>
      <c r="CS557" s="1343"/>
      <c r="CT557" s="1344"/>
      <c r="CU557" s="1499"/>
      <c r="CV557" s="1490"/>
      <c r="CW557" s="1490"/>
      <c r="CX557" s="1695"/>
      <c r="CY557" s="1490"/>
      <c r="CZ557" s="1490"/>
      <c r="DA557" s="1490"/>
      <c r="DB557" s="1695"/>
      <c r="DC557" s="1352"/>
      <c r="DD557" s="1696"/>
      <c r="DE557" s="1701"/>
    </row>
    <row r="558" spans="1:109" ht="15.75" customHeight="1">
      <c r="A558" s="760" t="s">
        <v>982</v>
      </c>
      <c r="B558" s="761">
        <v>552</v>
      </c>
      <c r="C558" s="777" t="s">
        <v>4255</v>
      </c>
      <c r="D558" s="761" t="s">
        <v>4239</v>
      </c>
      <c r="E558" s="761" t="s">
        <v>1936</v>
      </c>
      <c r="F558" s="773" t="s">
        <v>4256</v>
      </c>
      <c r="G558" s="778" t="s">
        <v>4257</v>
      </c>
      <c r="H558" s="779" t="s">
        <v>4258</v>
      </c>
      <c r="I558" s="780"/>
      <c r="J558" s="781"/>
      <c r="K558" s="781"/>
      <c r="L558" s="781"/>
      <c r="M558" s="781">
        <v>1</v>
      </c>
      <c r="N558" s="781"/>
      <c r="O558" s="781"/>
      <c r="P558" s="782"/>
      <c r="Q558" s="783">
        <f t="shared" si="8"/>
        <v>1</v>
      </c>
      <c r="R558" s="777" t="s">
        <v>963</v>
      </c>
      <c r="S558" s="761"/>
      <c r="T558" s="784"/>
      <c r="U558" s="761" t="s">
        <v>2332</v>
      </c>
      <c r="V558" s="761" t="s">
        <v>991</v>
      </c>
      <c r="W558" s="761"/>
      <c r="X558" s="817">
        <v>0</v>
      </c>
      <c r="Y558" s="809" t="s">
        <v>966</v>
      </c>
      <c r="Z558" s="778"/>
      <c r="AA558" s="773"/>
      <c r="AB558" s="773"/>
      <c r="AC558" s="773"/>
      <c r="AD558" s="773"/>
      <c r="AE558" s="773"/>
      <c r="AF558" s="787"/>
      <c r="AG558" s="788"/>
      <c r="AH558" s="788"/>
      <c r="AI558" s="788"/>
      <c r="AJ558" s="788"/>
      <c r="AK558" s="788"/>
      <c r="AL558" s="788"/>
      <c r="AM558" s="788"/>
      <c r="AN558" s="788"/>
      <c r="AO558" s="788"/>
      <c r="AP558" s="788"/>
      <c r="AQ558" s="796">
        <v>13000</v>
      </c>
      <c r="AR558" s="788">
        <v>16000</v>
      </c>
      <c r="AS558" s="788">
        <v>19000</v>
      </c>
      <c r="AT558" s="788">
        <v>22000</v>
      </c>
      <c r="AU558" s="793">
        <v>25000</v>
      </c>
      <c r="AV558" s="815"/>
      <c r="AW558" s="785"/>
      <c r="AX558" s="785"/>
      <c r="AY558" s="785"/>
      <c r="AZ558" s="785"/>
      <c r="BA558" s="785"/>
      <c r="BB558" s="785"/>
      <c r="BC558" s="785"/>
      <c r="BD558" s="785"/>
      <c r="BE558" s="785"/>
      <c r="BF558" s="785"/>
      <c r="BG558" s="785"/>
      <c r="BH558" s="785"/>
      <c r="BI558" s="785"/>
      <c r="BJ558" s="785"/>
      <c r="BK558" s="829"/>
      <c r="BL558" s="777"/>
      <c r="BM558" s="773"/>
      <c r="BN558" s="773"/>
      <c r="BO558" s="773"/>
      <c r="BP558" s="784"/>
      <c r="BQ558" s="796" t="s">
        <v>1971</v>
      </c>
      <c r="BR558" s="788" t="s">
        <v>1971</v>
      </c>
      <c r="BS558" s="788" t="s">
        <v>1971</v>
      </c>
      <c r="BT558" s="788" t="s">
        <v>1971</v>
      </c>
      <c r="BU558" s="793" t="s">
        <v>1971</v>
      </c>
      <c r="BV558" s="796" t="s">
        <v>1971</v>
      </c>
      <c r="BW558" s="788" t="s">
        <v>1971</v>
      </c>
      <c r="BX558" s="788" t="s">
        <v>1971</v>
      </c>
      <c r="BY558" s="788" t="s">
        <v>1971</v>
      </c>
      <c r="BZ558" s="788" t="s">
        <v>1971</v>
      </c>
      <c r="CA558" s="796" t="s">
        <v>1971</v>
      </c>
      <c r="CB558" s="788" t="s">
        <v>1971</v>
      </c>
      <c r="CC558" s="788" t="s">
        <v>1971</v>
      </c>
      <c r="CD558" s="788" t="s">
        <v>1971</v>
      </c>
      <c r="CE558" s="793" t="s">
        <v>1971</v>
      </c>
      <c r="CF558" s="788" t="s">
        <v>1971</v>
      </c>
      <c r="CG558" s="788" t="s">
        <v>1971</v>
      </c>
      <c r="CH558" s="788" t="s">
        <v>1971</v>
      </c>
      <c r="CI558" s="788" t="s">
        <v>1971</v>
      </c>
      <c r="CJ558" s="793" t="s">
        <v>1971</v>
      </c>
      <c r="CK558" s="796" t="s">
        <v>1971</v>
      </c>
      <c r="CL558" s="788" t="s">
        <v>1971</v>
      </c>
      <c r="CM558" s="788" t="s">
        <v>1971</v>
      </c>
      <c r="CN558" s="788" t="s">
        <v>1971</v>
      </c>
      <c r="CO558" s="793" t="s">
        <v>1971</v>
      </c>
      <c r="CP558" s="796" t="s">
        <v>1971</v>
      </c>
      <c r="CQ558" s="788" t="s">
        <v>1971</v>
      </c>
      <c r="CR558" s="788" t="s">
        <v>1971</v>
      </c>
      <c r="CS558" s="788" t="s">
        <v>1971</v>
      </c>
      <c r="CT558" s="793" t="s">
        <v>1971</v>
      </c>
      <c r="CU558" s="1273" t="s">
        <v>1971</v>
      </c>
      <c r="CV558" s="1272" t="s">
        <v>1971</v>
      </c>
      <c r="CW558" s="1272" t="s">
        <v>1971</v>
      </c>
      <c r="CX558" s="1274" t="s">
        <v>1971</v>
      </c>
      <c r="CY558" s="1272" t="s">
        <v>1971</v>
      </c>
      <c r="CZ558" s="1272" t="s">
        <v>1971</v>
      </c>
      <c r="DA558" s="1272" t="s">
        <v>1971</v>
      </c>
      <c r="DB558" s="1274" t="s">
        <v>1971</v>
      </c>
      <c r="DC558" s="773"/>
      <c r="DD558" s="801">
        <v>1</v>
      </c>
      <c r="DE558" s="802"/>
    </row>
    <row r="559" spans="1:109" ht="15.75" customHeight="1">
      <c r="A559" s="760" t="s">
        <v>982</v>
      </c>
      <c r="B559" s="761">
        <v>553</v>
      </c>
      <c r="C559" s="777" t="s">
        <v>4259</v>
      </c>
      <c r="D559" s="761" t="s">
        <v>4260</v>
      </c>
      <c r="E559" s="761" t="s">
        <v>1920</v>
      </c>
      <c r="F559" s="773" t="s">
        <v>4261</v>
      </c>
      <c r="G559" s="778" t="s">
        <v>687</v>
      </c>
      <c r="H559" s="779" t="s">
        <v>4262</v>
      </c>
      <c r="I559" s="780"/>
      <c r="J559" s="781"/>
      <c r="K559" s="781">
        <v>1</v>
      </c>
      <c r="L559" s="781"/>
      <c r="M559" s="781"/>
      <c r="N559" s="781"/>
      <c r="O559" s="781"/>
      <c r="P559" s="782"/>
      <c r="Q559" s="783">
        <f t="shared" si="8"/>
        <v>1</v>
      </c>
      <c r="R559" s="777" t="s">
        <v>988</v>
      </c>
      <c r="S559" s="761" t="s">
        <v>964</v>
      </c>
      <c r="T559" s="784" t="s">
        <v>965</v>
      </c>
      <c r="U559" s="761" t="s">
        <v>2087</v>
      </c>
      <c r="V559" s="761" t="s">
        <v>991</v>
      </c>
      <c r="W559" s="761" t="s">
        <v>3618</v>
      </c>
      <c r="X559" s="1263">
        <v>2</v>
      </c>
      <c r="Y559" s="809" t="s">
        <v>978</v>
      </c>
      <c r="Z559" s="778" t="s">
        <v>687</v>
      </c>
      <c r="AA559" s="773"/>
      <c r="AB559" s="773"/>
      <c r="AC559" s="773"/>
      <c r="AD559" s="773"/>
      <c r="AE559" s="773"/>
      <c r="AF559" s="787"/>
      <c r="AG559" s="788"/>
      <c r="AH559" s="788"/>
      <c r="AI559" s="788"/>
      <c r="AJ559" s="788"/>
      <c r="AK559" s="788"/>
      <c r="AL559" s="788"/>
      <c r="AM559" s="788"/>
      <c r="AN559" s="788"/>
      <c r="AO559" s="788"/>
      <c r="AP559" s="788"/>
      <c r="AQ559" s="1394"/>
      <c r="AR559" s="1343"/>
      <c r="AS559" s="1343"/>
      <c r="AT559" s="1343"/>
      <c r="AU559" s="1344"/>
      <c r="AV559" s="796"/>
      <c r="AW559" s="788"/>
      <c r="AX559" s="788"/>
      <c r="AY559" s="788"/>
      <c r="AZ559" s="788"/>
      <c r="BA559" s="788"/>
      <c r="BB559" s="788"/>
      <c r="BC559" s="788"/>
      <c r="BD559" s="788"/>
      <c r="BE559" s="788"/>
      <c r="BF559" s="788"/>
      <c r="BG559" s="788"/>
      <c r="BH559" s="788"/>
      <c r="BI559" s="788"/>
      <c r="BJ559" s="788"/>
      <c r="BK559" s="793"/>
      <c r="BL559" s="1351"/>
      <c r="BM559" s="1352"/>
      <c r="BN559" s="1352"/>
      <c r="BO559" s="1352"/>
      <c r="BP559" s="1414"/>
      <c r="BQ559" s="1394"/>
      <c r="BR559" s="1343"/>
      <c r="BS559" s="1343"/>
      <c r="BT559" s="1343"/>
      <c r="BU559" s="1344"/>
      <c r="BV559" s="1395"/>
      <c r="BW559" s="1348"/>
      <c r="BX559" s="1348"/>
      <c r="BY559" s="1348"/>
      <c r="BZ559" s="1348"/>
      <c r="CA559" s="1394"/>
      <c r="CB559" s="1343"/>
      <c r="CC559" s="1343"/>
      <c r="CD559" s="1343"/>
      <c r="CE559" s="1344"/>
      <c r="CF559" s="1343"/>
      <c r="CG559" s="1343"/>
      <c r="CH559" s="1343"/>
      <c r="CI559" s="1343"/>
      <c r="CJ559" s="1344"/>
      <c r="CK559" s="1395"/>
      <c r="CL559" s="1348"/>
      <c r="CM559" s="1348"/>
      <c r="CN559" s="1348"/>
      <c r="CO559" s="1349"/>
      <c r="CP559" s="1394"/>
      <c r="CQ559" s="1343"/>
      <c r="CR559" s="1343"/>
      <c r="CS559" s="1343"/>
      <c r="CT559" s="1344"/>
      <c r="CU559" s="1499"/>
      <c r="CV559" s="1490"/>
      <c r="CW559" s="1490"/>
      <c r="CX559" s="1695"/>
      <c r="CY559" s="1490"/>
      <c r="CZ559" s="1490"/>
      <c r="DA559" s="1490"/>
      <c r="DB559" s="1695"/>
      <c r="DC559" s="1352"/>
      <c r="DD559" s="1696"/>
      <c r="DE559" s="1701"/>
    </row>
    <row r="560" spans="1:109" ht="15.75" customHeight="1">
      <c r="A560" s="760" t="s">
        <v>982</v>
      </c>
      <c r="B560" s="761">
        <v>554</v>
      </c>
      <c r="C560" s="777" t="s">
        <v>4263</v>
      </c>
      <c r="D560" s="761" t="s">
        <v>4260</v>
      </c>
      <c r="E560" s="761" t="s">
        <v>1936</v>
      </c>
      <c r="F560" s="773" t="s">
        <v>4264</v>
      </c>
      <c r="G560" s="778" t="s">
        <v>4265</v>
      </c>
      <c r="H560" s="779" t="s">
        <v>4266</v>
      </c>
      <c r="I560" s="780"/>
      <c r="J560" s="781"/>
      <c r="K560" s="781">
        <v>1</v>
      </c>
      <c r="L560" s="781"/>
      <c r="M560" s="781"/>
      <c r="N560" s="781"/>
      <c r="O560" s="781"/>
      <c r="P560" s="782"/>
      <c r="Q560" s="783">
        <f t="shared" si="8"/>
        <v>1</v>
      </c>
      <c r="R560" s="777" t="s">
        <v>988</v>
      </c>
      <c r="S560" s="761" t="s">
        <v>964</v>
      </c>
      <c r="T560" s="784" t="s">
        <v>965</v>
      </c>
      <c r="U560" s="761" t="s">
        <v>2087</v>
      </c>
      <c r="V560" s="761" t="s">
        <v>991</v>
      </c>
      <c r="W560" s="761" t="s">
        <v>3618</v>
      </c>
      <c r="X560" s="1263">
        <v>2</v>
      </c>
      <c r="Y560" s="809" t="s">
        <v>978</v>
      </c>
      <c r="Z560" s="778" t="s">
        <v>2127</v>
      </c>
      <c r="AA560" s="773"/>
      <c r="AB560" s="773"/>
      <c r="AC560" s="773"/>
      <c r="AD560" s="773"/>
      <c r="AE560" s="773"/>
      <c r="AF560" s="787"/>
      <c r="AG560" s="788"/>
      <c r="AH560" s="788"/>
      <c r="AI560" s="788"/>
      <c r="AJ560" s="788"/>
      <c r="AK560" s="788"/>
      <c r="AL560" s="788"/>
      <c r="AM560" s="788"/>
      <c r="AN560" s="788"/>
      <c r="AO560" s="788"/>
      <c r="AP560" s="788"/>
      <c r="AQ560" s="796">
        <v>26.7</v>
      </c>
      <c r="AR560" s="788">
        <v>25.29</v>
      </c>
      <c r="AS560" s="788">
        <v>23.89</v>
      </c>
      <c r="AT560" s="788">
        <v>22.48</v>
      </c>
      <c r="AU560" s="793">
        <v>21.08</v>
      </c>
      <c r="AV560" s="796"/>
      <c r="AW560" s="788"/>
      <c r="AX560" s="788"/>
      <c r="AY560" s="788"/>
      <c r="AZ560" s="788"/>
      <c r="BA560" s="788"/>
      <c r="BB560" s="788"/>
      <c r="BC560" s="788"/>
      <c r="BD560" s="788"/>
      <c r="BE560" s="788"/>
      <c r="BF560" s="788"/>
      <c r="BG560" s="788"/>
      <c r="BH560" s="788"/>
      <c r="BI560" s="788"/>
      <c r="BJ560" s="788"/>
      <c r="BK560" s="793"/>
      <c r="BL560" s="777" t="s">
        <v>961</v>
      </c>
      <c r="BM560" s="773" t="s">
        <v>961</v>
      </c>
      <c r="BN560" s="773" t="s">
        <v>961</v>
      </c>
      <c r="BO560" s="773" t="s">
        <v>961</v>
      </c>
      <c r="BP560" s="784" t="s">
        <v>961</v>
      </c>
      <c r="BQ560" s="796" t="s">
        <v>1971</v>
      </c>
      <c r="BR560" s="788" t="s">
        <v>1971</v>
      </c>
      <c r="BS560" s="788" t="s">
        <v>1971</v>
      </c>
      <c r="BT560" s="788" t="s">
        <v>1971</v>
      </c>
      <c r="BU560" s="793" t="s">
        <v>1971</v>
      </c>
      <c r="BV560" s="1394">
        <v>40.049999999999997</v>
      </c>
      <c r="BW560" s="1343">
        <v>40.049999999999997</v>
      </c>
      <c r="BX560" s="1343">
        <v>40.049999999999997</v>
      </c>
      <c r="BY560" s="1343">
        <v>40.049999999999997</v>
      </c>
      <c r="BZ560" s="1344">
        <v>40.049999999999997</v>
      </c>
      <c r="CA560" s="796" t="s">
        <v>1971</v>
      </c>
      <c r="CB560" s="788" t="s">
        <v>1971</v>
      </c>
      <c r="CC560" s="788" t="s">
        <v>1971</v>
      </c>
      <c r="CD560" s="788" t="s">
        <v>1971</v>
      </c>
      <c r="CE560" s="793" t="s">
        <v>1971</v>
      </c>
      <c r="CF560" s="788" t="s">
        <v>1971</v>
      </c>
      <c r="CG560" s="788" t="s">
        <v>1971</v>
      </c>
      <c r="CH560" s="788" t="s">
        <v>1971</v>
      </c>
      <c r="CI560" s="788" t="s">
        <v>1971</v>
      </c>
      <c r="CJ560" s="793" t="s">
        <v>1971</v>
      </c>
      <c r="CK560" s="796">
        <v>22.4</v>
      </c>
      <c r="CL560" s="788">
        <v>20.99</v>
      </c>
      <c r="CM560" s="788">
        <v>19.59</v>
      </c>
      <c r="CN560" s="788">
        <v>18.28</v>
      </c>
      <c r="CO560" s="793">
        <v>16.88</v>
      </c>
      <c r="CP560" s="796" t="s">
        <v>1971</v>
      </c>
      <c r="CQ560" s="788" t="s">
        <v>1971</v>
      </c>
      <c r="CR560" s="788" t="s">
        <v>1971</v>
      </c>
      <c r="CS560" s="788" t="s">
        <v>1971</v>
      </c>
      <c r="CT560" s="793" t="s">
        <v>1971</v>
      </c>
      <c r="CU560" s="1273">
        <v>-0.89900000000000002</v>
      </c>
      <c r="CV560" s="1272" t="s">
        <v>1971</v>
      </c>
      <c r="CW560" s="1272" t="s">
        <v>1971</v>
      </c>
      <c r="CX560" s="1274" t="s">
        <v>1971</v>
      </c>
      <c r="CY560" s="1272">
        <v>0.75</v>
      </c>
      <c r="CZ560" s="1272" t="s">
        <v>1971</v>
      </c>
      <c r="DA560" s="1272" t="s">
        <v>1971</v>
      </c>
      <c r="DB560" s="1274" t="s">
        <v>1971</v>
      </c>
      <c r="DC560" s="773"/>
      <c r="DD560" s="801">
        <v>1</v>
      </c>
      <c r="DE560" s="802"/>
    </row>
    <row r="561" spans="1:109" ht="15.75" customHeight="1">
      <c r="A561" s="760" t="s">
        <v>982</v>
      </c>
      <c r="B561" s="761">
        <v>555</v>
      </c>
      <c r="C561" s="777" t="s">
        <v>4267</v>
      </c>
      <c r="D561" s="761" t="s">
        <v>4260</v>
      </c>
      <c r="E561" s="761" t="s">
        <v>1936</v>
      </c>
      <c r="F561" s="773" t="s">
        <v>4268</v>
      </c>
      <c r="G561" s="778" t="s">
        <v>693</v>
      </c>
      <c r="H561" s="779" t="s">
        <v>4269</v>
      </c>
      <c r="I561" s="780"/>
      <c r="J561" s="781"/>
      <c r="K561" s="781">
        <v>1</v>
      </c>
      <c r="L561" s="781"/>
      <c r="M561" s="781"/>
      <c r="N561" s="781"/>
      <c r="O561" s="781"/>
      <c r="P561" s="782"/>
      <c r="Q561" s="783">
        <f t="shared" si="8"/>
        <v>1</v>
      </c>
      <c r="R561" s="777" t="s">
        <v>984</v>
      </c>
      <c r="S561" s="761" t="s">
        <v>964</v>
      </c>
      <c r="T561" s="784" t="s">
        <v>965</v>
      </c>
      <c r="U561" s="761" t="s">
        <v>1949</v>
      </c>
      <c r="V561" s="761" t="s">
        <v>991</v>
      </c>
      <c r="W561" s="761" t="s">
        <v>4270</v>
      </c>
      <c r="X561" s="1263">
        <v>2</v>
      </c>
      <c r="Y561" s="809" t="s">
        <v>978</v>
      </c>
      <c r="Z561" s="778" t="s">
        <v>693</v>
      </c>
      <c r="AA561" s="773"/>
      <c r="AB561" s="773"/>
      <c r="AC561" s="773"/>
      <c r="AD561" s="773"/>
      <c r="AE561" s="773"/>
      <c r="AF561" s="787"/>
      <c r="AG561" s="788"/>
      <c r="AH561" s="788"/>
      <c r="AI561" s="788"/>
      <c r="AJ561" s="788"/>
      <c r="AK561" s="788"/>
      <c r="AL561" s="788"/>
      <c r="AM561" s="788"/>
      <c r="AN561" s="788"/>
      <c r="AO561" s="788"/>
      <c r="AP561" s="788"/>
      <c r="AQ561" s="1394"/>
      <c r="AR561" s="1343"/>
      <c r="AS561" s="1343"/>
      <c r="AT561" s="1343"/>
      <c r="AU561" s="1344"/>
      <c r="AV561" s="796"/>
      <c r="AW561" s="788"/>
      <c r="AX561" s="788"/>
      <c r="AY561" s="788"/>
      <c r="AZ561" s="788"/>
      <c r="BA561" s="788"/>
      <c r="BB561" s="788"/>
      <c r="BC561" s="788"/>
      <c r="BD561" s="788"/>
      <c r="BE561" s="788"/>
      <c r="BF561" s="788"/>
      <c r="BG561" s="788"/>
      <c r="BH561" s="788"/>
      <c r="BI561" s="788"/>
      <c r="BJ561" s="788"/>
      <c r="BK561" s="793"/>
      <c r="BL561" s="1351"/>
      <c r="BM561" s="1352"/>
      <c r="BN561" s="1352"/>
      <c r="BO561" s="1352"/>
      <c r="BP561" s="1414"/>
      <c r="BQ561" s="1394"/>
      <c r="BR561" s="1343"/>
      <c r="BS561" s="1343"/>
      <c r="BT561" s="1343"/>
      <c r="BU561" s="1344"/>
      <c r="BV561" s="1395"/>
      <c r="BW561" s="1348"/>
      <c r="BX561" s="1348"/>
      <c r="BY561" s="1348"/>
      <c r="BZ561" s="1348"/>
      <c r="CA561" s="1394"/>
      <c r="CB561" s="1343"/>
      <c r="CC561" s="1343"/>
      <c r="CD561" s="1343"/>
      <c r="CE561" s="1344"/>
      <c r="CF561" s="1343"/>
      <c r="CG561" s="1343"/>
      <c r="CH561" s="1343"/>
      <c r="CI561" s="1343"/>
      <c r="CJ561" s="1344"/>
      <c r="CK561" s="1394"/>
      <c r="CL561" s="1343"/>
      <c r="CM561" s="1343"/>
      <c r="CN561" s="1343"/>
      <c r="CO561" s="1344"/>
      <c r="CP561" s="1394"/>
      <c r="CQ561" s="1343"/>
      <c r="CR561" s="1343"/>
      <c r="CS561" s="1343"/>
      <c r="CT561" s="1344"/>
      <c r="CU561" s="1499"/>
      <c r="CV561" s="1490"/>
      <c r="CW561" s="1490"/>
      <c r="CX561" s="1695"/>
      <c r="CY561" s="1490"/>
      <c r="CZ561" s="1490"/>
      <c r="DA561" s="1490"/>
      <c r="DB561" s="1695"/>
      <c r="DC561" s="1352"/>
      <c r="DD561" s="1696"/>
      <c r="DE561" s="1701"/>
    </row>
    <row r="562" spans="1:109" ht="44.25" customHeight="1">
      <c r="A562" s="760" t="s">
        <v>982</v>
      </c>
      <c r="B562" s="761">
        <v>556</v>
      </c>
      <c r="C562" s="777" t="s">
        <v>4271</v>
      </c>
      <c r="D562" s="761" t="s">
        <v>4260</v>
      </c>
      <c r="E562" s="761" t="s">
        <v>1936</v>
      </c>
      <c r="F562" s="773" t="s">
        <v>4272</v>
      </c>
      <c r="G562" s="778" t="s">
        <v>4273</v>
      </c>
      <c r="H562" s="779" t="s">
        <v>4274</v>
      </c>
      <c r="I562" s="780"/>
      <c r="J562" s="781">
        <v>0.375</v>
      </c>
      <c r="K562" s="781">
        <v>0.53200000000000003</v>
      </c>
      <c r="L562" s="781"/>
      <c r="M562" s="781">
        <v>9.2999999999999999E-2</v>
      </c>
      <c r="N562" s="781"/>
      <c r="O562" s="781"/>
      <c r="P562" s="782"/>
      <c r="Q562" s="783">
        <f t="shared" si="8"/>
        <v>1</v>
      </c>
      <c r="R562" s="777" t="s">
        <v>988</v>
      </c>
      <c r="S562" s="761" t="s">
        <v>964</v>
      </c>
      <c r="T562" s="784" t="s">
        <v>965</v>
      </c>
      <c r="U562" s="761" t="s">
        <v>3677</v>
      </c>
      <c r="V562" s="761" t="s">
        <v>991</v>
      </c>
      <c r="W562" s="761" t="s">
        <v>4275</v>
      </c>
      <c r="X562" s="817">
        <v>1</v>
      </c>
      <c r="Y562" s="809" t="s">
        <v>978</v>
      </c>
      <c r="Z562" s="778"/>
      <c r="AA562" s="773"/>
      <c r="AB562" s="773"/>
      <c r="AC562" s="773"/>
      <c r="AD562" s="773"/>
      <c r="AE562" s="773"/>
      <c r="AF562" s="787"/>
      <c r="AG562" s="788"/>
      <c r="AH562" s="788"/>
      <c r="AI562" s="788"/>
      <c r="AJ562" s="788"/>
      <c r="AK562" s="788"/>
      <c r="AL562" s="788"/>
      <c r="AM562" s="788"/>
      <c r="AN562" s="788"/>
      <c r="AO562" s="788"/>
      <c r="AP562" s="788"/>
      <c r="AQ562" s="1394" t="s">
        <v>2352</v>
      </c>
      <c r="AR562" s="1343" t="s">
        <v>2353</v>
      </c>
      <c r="AS562" s="1343" t="s">
        <v>2354</v>
      </c>
      <c r="AT562" s="1343" t="s">
        <v>2355</v>
      </c>
      <c r="AU562" s="1344" t="s">
        <v>2356</v>
      </c>
      <c r="AV562" s="796"/>
      <c r="AW562" s="788"/>
      <c r="AX562" s="788"/>
      <c r="AY562" s="788"/>
      <c r="AZ562" s="788"/>
      <c r="BA562" s="788"/>
      <c r="BB562" s="788"/>
      <c r="BC562" s="788"/>
      <c r="BD562" s="788"/>
      <c r="BE562" s="788"/>
      <c r="BF562" s="788"/>
      <c r="BG562" s="788"/>
      <c r="BH562" s="788"/>
      <c r="BI562" s="788"/>
      <c r="BJ562" s="788"/>
      <c r="BK562" s="793"/>
      <c r="BL562" s="777" t="s">
        <v>961</v>
      </c>
      <c r="BM562" s="773" t="s">
        <v>961</v>
      </c>
      <c r="BN562" s="773" t="s">
        <v>961</v>
      </c>
      <c r="BO562" s="773" t="s">
        <v>961</v>
      </c>
      <c r="BP562" s="784" t="s">
        <v>961</v>
      </c>
      <c r="BQ562" s="796" t="s">
        <v>1971</v>
      </c>
      <c r="BR562" s="788" t="s">
        <v>1971</v>
      </c>
      <c r="BS562" s="788" t="s">
        <v>1971</v>
      </c>
      <c r="BT562" s="788" t="s">
        <v>1971</v>
      </c>
      <c r="BU562" s="793" t="s">
        <v>1971</v>
      </c>
      <c r="BV562" s="796" t="s">
        <v>1971</v>
      </c>
      <c r="BW562" s="788" t="s">
        <v>1971</v>
      </c>
      <c r="BX562" s="788" t="s">
        <v>1971</v>
      </c>
      <c r="BY562" s="788" t="s">
        <v>1971</v>
      </c>
      <c r="BZ562" s="788" t="s">
        <v>1971</v>
      </c>
      <c r="CA562" s="796" t="s">
        <v>1971</v>
      </c>
      <c r="CB562" s="788" t="s">
        <v>1971</v>
      </c>
      <c r="CC562" s="788" t="s">
        <v>1971</v>
      </c>
      <c r="CD562" s="788" t="s">
        <v>1971</v>
      </c>
      <c r="CE562" s="793" t="s">
        <v>1971</v>
      </c>
      <c r="CF562" s="788" t="s">
        <v>1971</v>
      </c>
      <c r="CG562" s="788" t="s">
        <v>1971</v>
      </c>
      <c r="CH562" s="788" t="s">
        <v>1971</v>
      </c>
      <c r="CI562" s="788" t="s">
        <v>1971</v>
      </c>
      <c r="CJ562" s="793" t="s">
        <v>1971</v>
      </c>
      <c r="CK562" s="796" t="s">
        <v>1971</v>
      </c>
      <c r="CL562" s="788" t="s">
        <v>1971</v>
      </c>
      <c r="CM562" s="788" t="s">
        <v>1971</v>
      </c>
      <c r="CN562" s="788" t="s">
        <v>1971</v>
      </c>
      <c r="CO562" s="793" t="s">
        <v>1971</v>
      </c>
      <c r="CP562" s="796" t="s">
        <v>1971</v>
      </c>
      <c r="CQ562" s="788" t="s">
        <v>1971</v>
      </c>
      <c r="CR562" s="788" t="s">
        <v>1971</v>
      </c>
      <c r="CS562" s="788" t="s">
        <v>1971</v>
      </c>
      <c r="CT562" s="793" t="s">
        <v>1971</v>
      </c>
      <c r="CU562" s="1273">
        <v>-1.5200000000000001E-3</v>
      </c>
      <c r="CV562" s="1272" t="s">
        <v>1971</v>
      </c>
      <c r="CW562" s="1272" t="s">
        <v>1971</v>
      </c>
      <c r="CX562" s="1274" t="s">
        <v>1971</v>
      </c>
      <c r="CY562" s="1272">
        <v>1.5200000000000001E-3</v>
      </c>
      <c r="CZ562" s="1272" t="s">
        <v>1971</v>
      </c>
      <c r="DA562" s="1272" t="s">
        <v>1971</v>
      </c>
      <c r="DB562" s="1274" t="s">
        <v>1971</v>
      </c>
      <c r="DC562" s="773"/>
      <c r="DD562" s="801">
        <v>1</v>
      </c>
      <c r="DE562" s="802"/>
    </row>
    <row r="563" spans="1:109" ht="15.75" customHeight="1">
      <c r="A563" s="760" t="s">
        <v>982</v>
      </c>
      <c r="B563" s="761">
        <v>557</v>
      </c>
      <c r="C563" s="777" t="s">
        <v>4276</v>
      </c>
      <c r="D563" s="761" t="s">
        <v>4260</v>
      </c>
      <c r="E563" s="761" t="s">
        <v>1920</v>
      </c>
      <c r="F563" s="773" t="s">
        <v>4277</v>
      </c>
      <c r="G563" s="778" t="s">
        <v>4278</v>
      </c>
      <c r="H563" s="779" t="s">
        <v>4279</v>
      </c>
      <c r="I563" s="780"/>
      <c r="J563" s="781">
        <v>1</v>
      </c>
      <c r="K563" s="781"/>
      <c r="L563" s="781"/>
      <c r="M563" s="781"/>
      <c r="N563" s="781"/>
      <c r="O563" s="781"/>
      <c r="P563" s="782"/>
      <c r="Q563" s="783">
        <f t="shared" si="8"/>
        <v>1</v>
      </c>
      <c r="R563" s="777" t="s">
        <v>963</v>
      </c>
      <c r="S563" s="761"/>
      <c r="T563" s="784"/>
      <c r="U563" s="761" t="s">
        <v>1923</v>
      </c>
      <c r="V563" s="761" t="s">
        <v>991</v>
      </c>
      <c r="W563" s="761" t="s">
        <v>2857</v>
      </c>
      <c r="X563" s="817">
        <v>0</v>
      </c>
      <c r="Y563" s="809" t="s">
        <v>978</v>
      </c>
      <c r="Z563" s="778"/>
      <c r="AA563" s="773"/>
      <c r="AB563" s="773"/>
      <c r="AC563" s="773"/>
      <c r="AD563" s="773"/>
      <c r="AE563" s="773"/>
      <c r="AF563" s="787"/>
      <c r="AG563" s="788"/>
      <c r="AH563" s="788"/>
      <c r="AI563" s="788"/>
      <c r="AJ563" s="788"/>
      <c r="AK563" s="788"/>
      <c r="AL563" s="788"/>
      <c r="AM563" s="788"/>
      <c r="AN563" s="788"/>
      <c r="AO563" s="788"/>
      <c r="AP563" s="788"/>
      <c r="AQ563" s="796">
        <v>2148</v>
      </c>
      <c r="AR563" s="788">
        <v>2025</v>
      </c>
      <c r="AS563" s="788">
        <v>1901</v>
      </c>
      <c r="AT563" s="788">
        <v>1778</v>
      </c>
      <c r="AU563" s="793">
        <v>1654</v>
      </c>
      <c r="AV563" s="796"/>
      <c r="AW563" s="788"/>
      <c r="AX563" s="788"/>
      <c r="AY563" s="788"/>
      <c r="AZ563" s="788"/>
      <c r="BA563" s="788"/>
      <c r="BB563" s="788"/>
      <c r="BC563" s="788"/>
      <c r="BD563" s="788"/>
      <c r="BE563" s="788"/>
      <c r="BF563" s="788"/>
      <c r="BG563" s="788"/>
      <c r="BH563" s="788"/>
      <c r="BI563" s="788"/>
      <c r="BJ563" s="788"/>
      <c r="BK563" s="793"/>
      <c r="BL563" s="777"/>
      <c r="BM563" s="773"/>
      <c r="BN563" s="773"/>
      <c r="BO563" s="773"/>
      <c r="BP563" s="784"/>
      <c r="BQ563" s="796" t="s">
        <v>1971</v>
      </c>
      <c r="BR563" s="788" t="s">
        <v>1971</v>
      </c>
      <c r="BS563" s="788" t="s">
        <v>1971</v>
      </c>
      <c r="BT563" s="788" t="s">
        <v>1971</v>
      </c>
      <c r="BU563" s="793" t="s">
        <v>1971</v>
      </c>
      <c r="BV563" s="796" t="s">
        <v>1971</v>
      </c>
      <c r="BW563" s="788" t="s">
        <v>1971</v>
      </c>
      <c r="BX563" s="788" t="s">
        <v>1971</v>
      </c>
      <c r="BY563" s="788" t="s">
        <v>1971</v>
      </c>
      <c r="BZ563" s="788" t="s">
        <v>1971</v>
      </c>
      <c r="CA563" s="796" t="s">
        <v>1971</v>
      </c>
      <c r="CB563" s="788" t="s">
        <v>1971</v>
      </c>
      <c r="CC563" s="788" t="s">
        <v>1971</v>
      </c>
      <c r="CD563" s="788" t="s">
        <v>1971</v>
      </c>
      <c r="CE563" s="793" t="s">
        <v>1971</v>
      </c>
      <c r="CF563" s="788" t="s">
        <v>1971</v>
      </c>
      <c r="CG563" s="788" t="s">
        <v>1971</v>
      </c>
      <c r="CH563" s="788" t="s">
        <v>1971</v>
      </c>
      <c r="CI563" s="788" t="s">
        <v>1971</v>
      </c>
      <c r="CJ563" s="793" t="s">
        <v>1971</v>
      </c>
      <c r="CK563" s="796" t="s">
        <v>1971</v>
      </c>
      <c r="CL563" s="788" t="s">
        <v>1971</v>
      </c>
      <c r="CM563" s="788" t="s">
        <v>1971</v>
      </c>
      <c r="CN563" s="788" t="s">
        <v>1971</v>
      </c>
      <c r="CO563" s="793" t="s">
        <v>1971</v>
      </c>
      <c r="CP563" s="796" t="s">
        <v>1971</v>
      </c>
      <c r="CQ563" s="788" t="s">
        <v>1971</v>
      </c>
      <c r="CR563" s="788" t="s">
        <v>1971</v>
      </c>
      <c r="CS563" s="788" t="s">
        <v>1971</v>
      </c>
      <c r="CT563" s="793" t="s">
        <v>1971</v>
      </c>
      <c r="CU563" s="1273" t="s">
        <v>1971</v>
      </c>
      <c r="CV563" s="1272" t="s">
        <v>1971</v>
      </c>
      <c r="CW563" s="1272" t="s">
        <v>1971</v>
      </c>
      <c r="CX563" s="1274" t="s">
        <v>1971</v>
      </c>
      <c r="CY563" s="1272" t="s">
        <v>1971</v>
      </c>
      <c r="CZ563" s="1272" t="s">
        <v>1971</v>
      </c>
      <c r="DA563" s="1272" t="s">
        <v>1971</v>
      </c>
      <c r="DB563" s="1274" t="s">
        <v>1971</v>
      </c>
      <c r="DC563" s="773"/>
      <c r="DD563" s="801">
        <v>1</v>
      </c>
      <c r="DE563" s="802"/>
    </row>
    <row r="564" spans="1:109" ht="15.75" customHeight="1">
      <c r="A564" s="760" t="s">
        <v>982</v>
      </c>
      <c r="B564" s="761">
        <v>558</v>
      </c>
      <c r="C564" s="777" t="s">
        <v>4280</v>
      </c>
      <c r="D564" s="761" t="s">
        <v>4260</v>
      </c>
      <c r="E564" s="761" t="s">
        <v>1920</v>
      </c>
      <c r="F564" s="773" t="s">
        <v>4281</v>
      </c>
      <c r="G564" s="778" t="s">
        <v>4282</v>
      </c>
      <c r="H564" s="779" t="s">
        <v>4283</v>
      </c>
      <c r="I564" s="780"/>
      <c r="J564" s="781"/>
      <c r="K564" s="781">
        <v>1</v>
      </c>
      <c r="L564" s="781"/>
      <c r="M564" s="781"/>
      <c r="N564" s="781"/>
      <c r="O564" s="781"/>
      <c r="P564" s="782"/>
      <c r="Q564" s="783">
        <f t="shared" si="8"/>
        <v>1</v>
      </c>
      <c r="R564" s="777" t="s">
        <v>963</v>
      </c>
      <c r="S564" s="761"/>
      <c r="T564" s="784"/>
      <c r="U564" s="761" t="s">
        <v>2087</v>
      </c>
      <c r="V564" s="761" t="s">
        <v>991</v>
      </c>
      <c r="W564" s="761"/>
      <c r="X564" s="817">
        <v>0</v>
      </c>
      <c r="Y564" s="809" t="s">
        <v>978</v>
      </c>
      <c r="Z564" s="778"/>
      <c r="AA564" s="773"/>
      <c r="AB564" s="773"/>
      <c r="AC564" s="773"/>
      <c r="AD564" s="773"/>
      <c r="AE564" s="773"/>
      <c r="AF564" s="787"/>
      <c r="AG564" s="788"/>
      <c r="AH564" s="788"/>
      <c r="AI564" s="788"/>
      <c r="AJ564" s="788"/>
      <c r="AK564" s="788"/>
      <c r="AL564" s="788"/>
      <c r="AM564" s="788"/>
      <c r="AN564" s="788"/>
      <c r="AO564" s="788"/>
      <c r="AP564" s="788"/>
      <c r="AQ564" s="796">
        <v>374</v>
      </c>
      <c r="AR564" s="788">
        <v>371</v>
      </c>
      <c r="AS564" s="788">
        <v>371</v>
      </c>
      <c r="AT564" s="788">
        <v>357</v>
      </c>
      <c r="AU564" s="793">
        <v>357</v>
      </c>
      <c r="AV564" s="815"/>
      <c r="AW564" s="785"/>
      <c r="AX564" s="785"/>
      <c r="AY564" s="785"/>
      <c r="AZ564" s="785"/>
      <c r="BA564" s="785"/>
      <c r="BB564" s="785"/>
      <c r="BC564" s="785"/>
      <c r="BD564" s="785"/>
      <c r="BE564" s="785"/>
      <c r="BF564" s="785"/>
      <c r="BG564" s="785"/>
      <c r="BH564" s="785"/>
      <c r="BI564" s="785"/>
      <c r="BJ564" s="785"/>
      <c r="BK564" s="829"/>
      <c r="BL564" s="777"/>
      <c r="BM564" s="773"/>
      <c r="BN564" s="773"/>
      <c r="BO564" s="773"/>
      <c r="BP564" s="784"/>
      <c r="BQ564" s="796" t="s">
        <v>1971</v>
      </c>
      <c r="BR564" s="788" t="s">
        <v>1971</v>
      </c>
      <c r="BS564" s="788" t="s">
        <v>1971</v>
      </c>
      <c r="BT564" s="788" t="s">
        <v>1971</v>
      </c>
      <c r="BU564" s="793" t="s">
        <v>1971</v>
      </c>
      <c r="BV564" s="796" t="s">
        <v>1971</v>
      </c>
      <c r="BW564" s="788" t="s">
        <v>1971</v>
      </c>
      <c r="BX564" s="788" t="s">
        <v>1971</v>
      </c>
      <c r="BY564" s="788" t="s">
        <v>1971</v>
      </c>
      <c r="BZ564" s="788" t="s">
        <v>1971</v>
      </c>
      <c r="CA564" s="796" t="s">
        <v>1971</v>
      </c>
      <c r="CB564" s="788" t="s">
        <v>1971</v>
      </c>
      <c r="CC564" s="788" t="s">
        <v>1971</v>
      </c>
      <c r="CD564" s="788" t="s">
        <v>1971</v>
      </c>
      <c r="CE564" s="793" t="s">
        <v>1971</v>
      </c>
      <c r="CF564" s="788" t="s">
        <v>1971</v>
      </c>
      <c r="CG564" s="788" t="s">
        <v>1971</v>
      </c>
      <c r="CH564" s="788" t="s">
        <v>1971</v>
      </c>
      <c r="CI564" s="788" t="s">
        <v>1971</v>
      </c>
      <c r="CJ564" s="793" t="s">
        <v>1971</v>
      </c>
      <c r="CK564" s="796" t="s">
        <v>1971</v>
      </c>
      <c r="CL564" s="788" t="s">
        <v>1971</v>
      </c>
      <c r="CM564" s="788" t="s">
        <v>1971</v>
      </c>
      <c r="CN564" s="788" t="s">
        <v>1971</v>
      </c>
      <c r="CO564" s="793" t="s">
        <v>1971</v>
      </c>
      <c r="CP564" s="796" t="s">
        <v>1971</v>
      </c>
      <c r="CQ564" s="788" t="s">
        <v>1971</v>
      </c>
      <c r="CR564" s="788" t="s">
        <v>1971</v>
      </c>
      <c r="CS564" s="788" t="s">
        <v>1971</v>
      </c>
      <c r="CT564" s="793" t="s">
        <v>1971</v>
      </c>
      <c r="CU564" s="1273" t="s">
        <v>1971</v>
      </c>
      <c r="CV564" s="1272" t="s">
        <v>1971</v>
      </c>
      <c r="CW564" s="1272" t="s">
        <v>1971</v>
      </c>
      <c r="CX564" s="1274" t="s">
        <v>1971</v>
      </c>
      <c r="CY564" s="1272" t="s">
        <v>1971</v>
      </c>
      <c r="CZ564" s="1272" t="s">
        <v>1971</v>
      </c>
      <c r="DA564" s="1272" t="s">
        <v>1971</v>
      </c>
      <c r="DB564" s="1274" t="s">
        <v>1971</v>
      </c>
      <c r="DC564" s="773"/>
      <c r="DD564" s="801">
        <v>1</v>
      </c>
      <c r="DE564" s="802"/>
    </row>
    <row r="565" spans="1:109" ht="15.75" customHeight="1">
      <c r="A565" s="760" t="s">
        <v>982</v>
      </c>
      <c r="B565" s="761">
        <v>559</v>
      </c>
      <c r="C565" s="777" t="s">
        <v>4284</v>
      </c>
      <c r="D565" s="761" t="s">
        <v>4285</v>
      </c>
      <c r="E565" s="761" t="s">
        <v>1927</v>
      </c>
      <c r="F565" s="773" t="s">
        <v>4286</v>
      </c>
      <c r="G565" s="778" t="s">
        <v>4287</v>
      </c>
      <c r="H565" s="779" t="s">
        <v>4288</v>
      </c>
      <c r="I565" s="780"/>
      <c r="J565" s="781"/>
      <c r="K565" s="781"/>
      <c r="L565" s="781"/>
      <c r="M565" s="781">
        <v>1</v>
      </c>
      <c r="N565" s="781"/>
      <c r="O565" s="781"/>
      <c r="P565" s="782"/>
      <c r="Q565" s="783">
        <f t="shared" si="8"/>
        <v>1</v>
      </c>
      <c r="R565" s="777" t="s">
        <v>963</v>
      </c>
      <c r="S565" s="761"/>
      <c r="T565" s="784"/>
      <c r="U565" s="761" t="s">
        <v>2146</v>
      </c>
      <c r="V565" s="761" t="s">
        <v>293</v>
      </c>
      <c r="W565" s="761"/>
      <c r="X565" s="817">
        <v>1</v>
      </c>
      <c r="Y565" s="809" t="s">
        <v>978</v>
      </c>
      <c r="Z565" s="778"/>
      <c r="AA565" s="773"/>
      <c r="AB565" s="773"/>
      <c r="AC565" s="773"/>
      <c r="AD565" s="773"/>
      <c r="AE565" s="773"/>
      <c r="AF565" s="787"/>
      <c r="AG565" s="788"/>
      <c r="AH565" s="788"/>
      <c r="AI565" s="788"/>
      <c r="AJ565" s="788"/>
      <c r="AK565" s="788"/>
      <c r="AL565" s="788"/>
      <c r="AM565" s="788"/>
      <c r="AN565" s="788"/>
      <c r="AO565" s="788"/>
      <c r="AP565" s="788"/>
      <c r="AQ565" s="796" t="s">
        <v>4289</v>
      </c>
      <c r="AR565" s="788" t="s">
        <v>4289</v>
      </c>
      <c r="AS565" s="788" t="s">
        <v>4289</v>
      </c>
      <c r="AT565" s="788" t="s">
        <v>4289</v>
      </c>
      <c r="AU565" s="793" t="s">
        <v>4289</v>
      </c>
      <c r="AV565" s="815"/>
      <c r="AW565" s="785"/>
      <c r="AX565" s="785"/>
      <c r="AY565" s="785"/>
      <c r="AZ565" s="785"/>
      <c r="BA565" s="785"/>
      <c r="BB565" s="785"/>
      <c r="BC565" s="785"/>
      <c r="BD565" s="785"/>
      <c r="BE565" s="785"/>
      <c r="BF565" s="785"/>
      <c r="BG565" s="785"/>
      <c r="BH565" s="785"/>
      <c r="BI565" s="785"/>
      <c r="BJ565" s="785"/>
      <c r="BK565" s="829"/>
      <c r="BL565" s="777"/>
      <c r="BM565" s="773"/>
      <c r="BN565" s="773"/>
      <c r="BO565" s="773"/>
      <c r="BP565" s="784"/>
      <c r="BQ565" s="796" t="s">
        <v>1971</v>
      </c>
      <c r="BR565" s="788" t="s">
        <v>1971</v>
      </c>
      <c r="BS565" s="788" t="s">
        <v>1971</v>
      </c>
      <c r="BT565" s="788" t="s">
        <v>1971</v>
      </c>
      <c r="BU565" s="793" t="s">
        <v>1971</v>
      </c>
      <c r="BV565" s="796" t="s">
        <v>1971</v>
      </c>
      <c r="BW565" s="788" t="s">
        <v>1971</v>
      </c>
      <c r="BX565" s="788" t="s">
        <v>1971</v>
      </c>
      <c r="BY565" s="788" t="s">
        <v>1971</v>
      </c>
      <c r="BZ565" s="788" t="s">
        <v>1971</v>
      </c>
      <c r="CA565" s="796" t="s">
        <v>1971</v>
      </c>
      <c r="CB565" s="788" t="s">
        <v>1971</v>
      </c>
      <c r="CC565" s="788" t="s">
        <v>1971</v>
      </c>
      <c r="CD565" s="788" t="s">
        <v>1971</v>
      </c>
      <c r="CE565" s="793" t="s">
        <v>1971</v>
      </c>
      <c r="CF565" s="788" t="s">
        <v>1971</v>
      </c>
      <c r="CG565" s="788" t="s">
        <v>1971</v>
      </c>
      <c r="CH565" s="788" t="s">
        <v>1971</v>
      </c>
      <c r="CI565" s="788" t="s">
        <v>1971</v>
      </c>
      <c r="CJ565" s="793" t="s">
        <v>1971</v>
      </c>
      <c r="CK565" s="796" t="s">
        <v>1971</v>
      </c>
      <c r="CL565" s="788" t="s">
        <v>1971</v>
      </c>
      <c r="CM565" s="788" t="s">
        <v>1971</v>
      </c>
      <c r="CN565" s="788" t="s">
        <v>1971</v>
      </c>
      <c r="CO565" s="793" t="s">
        <v>1971</v>
      </c>
      <c r="CP565" s="796" t="s">
        <v>1971</v>
      </c>
      <c r="CQ565" s="788" t="s">
        <v>1971</v>
      </c>
      <c r="CR565" s="788" t="s">
        <v>1971</v>
      </c>
      <c r="CS565" s="788" t="s">
        <v>1971</v>
      </c>
      <c r="CT565" s="793" t="s">
        <v>1971</v>
      </c>
      <c r="CU565" s="1273" t="s">
        <v>1971</v>
      </c>
      <c r="CV565" s="1272" t="s">
        <v>1971</v>
      </c>
      <c r="CW565" s="1272" t="s">
        <v>1971</v>
      </c>
      <c r="CX565" s="1274" t="s">
        <v>1971</v>
      </c>
      <c r="CY565" s="1272" t="s">
        <v>1971</v>
      </c>
      <c r="CZ565" s="1272" t="s">
        <v>1971</v>
      </c>
      <c r="DA565" s="1272" t="s">
        <v>1971</v>
      </c>
      <c r="DB565" s="1274" t="s">
        <v>1971</v>
      </c>
      <c r="DC565" s="773"/>
      <c r="DD565" s="801">
        <v>1</v>
      </c>
      <c r="DE565" s="802"/>
    </row>
    <row r="566" spans="1:109" ht="15.75" customHeight="1">
      <c r="A566" s="760" t="s">
        <v>982</v>
      </c>
      <c r="B566" s="761">
        <v>560</v>
      </c>
      <c r="C566" s="777" t="s">
        <v>4290</v>
      </c>
      <c r="D566" s="761" t="s">
        <v>4285</v>
      </c>
      <c r="E566" s="761" t="s">
        <v>1920</v>
      </c>
      <c r="F566" s="773" t="s">
        <v>4291</v>
      </c>
      <c r="G566" s="778" t="s">
        <v>4292</v>
      </c>
      <c r="H566" s="779" t="s">
        <v>4293</v>
      </c>
      <c r="I566" s="780"/>
      <c r="J566" s="781"/>
      <c r="K566" s="781"/>
      <c r="L566" s="781"/>
      <c r="M566" s="781">
        <v>1</v>
      </c>
      <c r="N566" s="781"/>
      <c r="O566" s="781"/>
      <c r="P566" s="782"/>
      <c r="Q566" s="783">
        <f t="shared" si="8"/>
        <v>1</v>
      </c>
      <c r="R566" s="777" t="s">
        <v>963</v>
      </c>
      <c r="S566" s="761"/>
      <c r="T566" s="784"/>
      <c r="U566" s="761" t="s">
        <v>2146</v>
      </c>
      <c r="V566" s="761" t="s">
        <v>991</v>
      </c>
      <c r="W566" s="761"/>
      <c r="X566" s="817">
        <v>0</v>
      </c>
      <c r="Y566" s="807" t="s">
        <v>966</v>
      </c>
      <c r="Z566" s="778"/>
      <c r="AA566" s="773"/>
      <c r="AB566" s="773"/>
      <c r="AC566" s="773"/>
      <c r="AD566" s="773"/>
      <c r="AE566" s="773"/>
      <c r="AF566" s="787"/>
      <c r="AG566" s="788"/>
      <c r="AH566" s="788"/>
      <c r="AI566" s="788"/>
      <c r="AJ566" s="788"/>
      <c r="AK566" s="788"/>
      <c r="AL566" s="788"/>
      <c r="AM566" s="788"/>
      <c r="AN566" s="788"/>
      <c r="AO566" s="788"/>
      <c r="AP566" s="788"/>
      <c r="AQ566" s="935">
        <v>133000</v>
      </c>
      <c r="AR566" s="936">
        <v>133000</v>
      </c>
      <c r="AS566" s="936">
        <v>133000</v>
      </c>
      <c r="AT566" s="936">
        <v>133000</v>
      </c>
      <c r="AU566" s="937">
        <v>133000</v>
      </c>
      <c r="AV566" s="796"/>
      <c r="AW566" s="788"/>
      <c r="AX566" s="788"/>
      <c r="AY566" s="788"/>
      <c r="AZ566" s="788"/>
      <c r="BA566" s="788"/>
      <c r="BB566" s="788"/>
      <c r="BC566" s="788"/>
      <c r="BD566" s="788"/>
      <c r="BE566" s="788"/>
      <c r="BF566" s="788"/>
      <c r="BG566" s="788"/>
      <c r="BH566" s="788"/>
      <c r="BI566" s="788"/>
      <c r="BJ566" s="788"/>
      <c r="BK566" s="793"/>
      <c r="BL566" s="777"/>
      <c r="BM566" s="773"/>
      <c r="BN566" s="773"/>
      <c r="BO566" s="773"/>
      <c r="BP566" s="784"/>
      <c r="BQ566" s="796" t="s">
        <v>1971</v>
      </c>
      <c r="BR566" s="788" t="s">
        <v>1971</v>
      </c>
      <c r="BS566" s="788" t="s">
        <v>1971</v>
      </c>
      <c r="BT566" s="788" t="s">
        <v>1971</v>
      </c>
      <c r="BU566" s="793" t="s">
        <v>1971</v>
      </c>
      <c r="BV566" s="796" t="s">
        <v>1971</v>
      </c>
      <c r="BW566" s="788" t="s">
        <v>1971</v>
      </c>
      <c r="BX566" s="788" t="s">
        <v>1971</v>
      </c>
      <c r="BY566" s="788" t="s">
        <v>1971</v>
      </c>
      <c r="BZ566" s="788" t="s">
        <v>1971</v>
      </c>
      <c r="CA566" s="796" t="s">
        <v>1971</v>
      </c>
      <c r="CB566" s="788" t="s">
        <v>1971</v>
      </c>
      <c r="CC566" s="788" t="s">
        <v>1971</v>
      </c>
      <c r="CD566" s="788" t="s">
        <v>1971</v>
      </c>
      <c r="CE566" s="793" t="s">
        <v>1971</v>
      </c>
      <c r="CF566" s="788" t="s">
        <v>1971</v>
      </c>
      <c r="CG566" s="788" t="s">
        <v>1971</v>
      </c>
      <c r="CH566" s="788" t="s">
        <v>1971</v>
      </c>
      <c r="CI566" s="788" t="s">
        <v>1971</v>
      </c>
      <c r="CJ566" s="793" t="s">
        <v>1971</v>
      </c>
      <c r="CK566" s="796" t="s">
        <v>1971</v>
      </c>
      <c r="CL566" s="788" t="s">
        <v>1971</v>
      </c>
      <c r="CM566" s="788" t="s">
        <v>1971</v>
      </c>
      <c r="CN566" s="788" t="s">
        <v>1971</v>
      </c>
      <c r="CO566" s="793" t="s">
        <v>1971</v>
      </c>
      <c r="CP566" s="796" t="s">
        <v>1971</v>
      </c>
      <c r="CQ566" s="788" t="s">
        <v>1971</v>
      </c>
      <c r="CR566" s="788" t="s">
        <v>1971</v>
      </c>
      <c r="CS566" s="788" t="s">
        <v>1971</v>
      </c>
      <c r="CT566" s="793" t="s">
        <v>1971</v>
      </c>
      <c r="CU566" s="1273" t="s">
        <v>1971</v>
      </c>
      <c r="CV566" s="1272" t="s">
        <v>1971</v>
      </c>
      <c r="CW566" s="1272" t="s">
        <v>1971</v>
      </c>
      <c r="CX566" s="1274" t="s">
        <v>1971</v>
      </c>
      <c r="CY566" s="1272" t="s">
        <v>1971</v>
      </c>
      <c r="CZ566" s="1272" t="s">
        <v>1971</v>
      </c>
      <c r="DA566" s="1272" t="s">
        <v>1971</v>
      </c>
      <c r="DB566" s="1274" t="s">
        <v>1971</v>
      </c>
      <c r="DC566" s="773"/>
      <c r="DD566" s="801">
        <v>1</v>
      </c>
      <c r="DE566" s="802"/>
    </row>
    <row r="567" spans="1:109" ht="15.75" customHeight="1">
      <c r="A567" s="760" t="s">
        <v>982</v>
      </c>
      <c r="B567" s="761">
        <v>561</v>
      </c>
      <c r="C567" s="777" t="s">
        <v>4294</v>
      </c>
      <c r="D567" s="761" t="s">
        <v>4285</v>
      </c>
      <c r="E567" s="761" t="s">
        <v>1936</v>
      </c>
      <c r="F567" s="773" t="s">
        <v>4295</v>
      </c>
      <c r="G567" s="778" t="s">
        <v>4296</v>
      </c>
      <c r="H567" s="779" t="s">
        <v>4297</v>
      </c>
      <c r="I567" s="780"/>
      <c r="J567" s="781"/>
      <c r="K567" s="781"/>
      <c r="L567" s="781"/>
      <c r="M567" s="781">
        <v>0.89200000000000002</v>
      </c>
      <c r="N567" s="781">
        <v>0.108</v>
      </c>
      <c r="O567" s="781"/>
      <c r="P567" s="782"/>
      <c r="Q567" s="783">
        <f t="shared" si="8"/>
        <v>1</v>
      </c>
      <c r="R567" s="777" t="s">
        <v>963</v>
      </c>
      <c r="S567" s="761"/>
      <c r="T567" s="784"/>
      <c r="U567" s="761" t="s">
        <v>2146</v>
      </c>
      <c r="V567" s="761" t="s">
        <v>293</v>
      </c>
      <c r="W567" s="761"/>
      <c r="X567" s="817">
        <v>1</v>
      </c>
      <c r="Y567" s="807" t="s">
        <v>978</v>
      </c>
      <c r="Z567" s="778"/>
      <c r="AA567" s="773"/>
      <c r="AB567" s="773"/>
      <c r="AC567" s="773"/>
      <c r="AD567" s="773"/>
      <c r="AE567" s="773"/>
      <c r="AF567" s="787"/>
      <c r="AG567" s="788"/>
      <c r="AH567" s="788"/>
      <c r="AI567" s="788"/>
      <c r="AJ567" s="788"/>
      <c r="AK567" s="788"/>
      <c r="AL567" s="788"/>
      <c r="AM567" s="788"/>
      <c r="AN567" s="788"/>
      <c r="AO567" s="788"/>
      <c r="AP567" s="788"/>
      <c r="AQ567" s="796">
        <v>2.2999999999999998</v>
      </c>
      <c r="AR567" s="788">
        <v>2.2000000000000002</v>
      </c>
      <c r="AS567" s="788">
        <v>2.1</v>
      </c>
      <c r="AT567" s="788">
        <v>2</v>
      </c>
      <c r="AU567" s="793">
        <v>2</v>
      </c>
      <c r="AV567" s="796"/>
      <c r="AW567" s="788"/>
      <c r="AX567" s="788"/>
      <c r="AY567" s="788"/>
      <c r="AZ567" s="788"/>
      <c r="BA567" s="788"/>
      <c r="BB567" s="788"/>
      <c r="BC567" s="788"/>
      <c r="BD567" s="788"/>
      <c r="BE567" s="788"/>
      <c r="BF567" s="788"/>
      <c r="BG567" s="788"/>
      <c r="BH567" s="788"/>
      <c r="BI567" s="788"/>
      <c r="BJ567" s="788"/>
      <c r="BK567" s="793"/>
      <c r="BL567" s="777"/>
      <c r="BM567" s="773"/>
      <c r="BN567" s="773"/>
      <c r="BO567" s="773"/>
      <c r="BP567" s="784"/>
      <c r="BQ567" s="796" t="s">
        <v>1971</v>
      </c>
      <c r="BR567" s="788" t="s">
        <v>1971</v>
      </c>
      <c r="BS567" s="788" t="s">
        <v>1971</v>
      </c>
      <c r="BT567" s="788" t="s">
        <v>1971</v>
      </c>
      <c r="BU567" s="793" t="s">
        <v>1971</v>
      </c>
      <c r="BV567" s="796" t="s">
        <v>1971</v>
      </c>
      <c r="BW567" s="788" t="s">
        <v>1971</v>
      </c>
      <c r="BX567" s="788" t="s">
        <v>1971</v>
      </c>
      <c r="BY567" s="788" t="s">
        <v>1971</v>
      </c>
      <c r="BZ567" s="788" t="s">
        <v>1971</v>
      </c>
      <c r="CA567" s="796" t="s">
        <v>1971</v>
      </c>
      <c r="CB567" s="788" t="s">
        <v>1971</v>
      </c>
      <c r="CC567" s="788" t="s">
        <v>1971</v>
      </c>
      <c r="CD567" s="788" t="s">
        <v>1971</v>
      </c>
      <c r="CE567" s="793" t="s">
        <v>1971</v>
      </c>
      <c r="CF567" s="788" t="s">
        <v>1971</v>
      </c>
      <c r="CG567" s="788" t="s">
        <v>1971</v>
      </c>
      <c r="CH567" s="788" t="s">
        <v>1971</v>
      </c>
      <c r="CI567" s="788" t="s">
        <v>1971</v>
      </c>
      <c r="CJ567" s="793" t="s">
        <v>1971</v>
      </c>
      <c r="CK567" s="796" t="s">
        <v>1971</v>
      </c>
      <c r="CL567" s="788" t="s">
        <v>1971</v>
      </c>
      <c r="CM567" s="788" t="s">
        <v>1971</v>
      </c>
      <c r="CN567" s="788" t="s">
        <v>1971</v>
      </c>
      <c r="CO567" s="793" t="s">
        <v>1971</v>
      </c>
      <c r="CP567" s="796" t="s">
        <v>1971</v>
      </c>
      <c r="CQ567" s="788" t="s">
        <v>1971</v>
      </c>
      <c r="CR567" s="788" t="s">
        <v>1971</v>
      </c>
      <c r="CS567" s="788" t="s">
        <v>1971</v>
      </c>
      <c r="CT567" s="793" t="s">
        <v>1971</v>
      </c>
      <c r="CU567" s="1273" t="s">
        <v>1971</v>
      </c>
      <c r="CV567" s="1272" t="s">
        <v>1971</v>
      </c>
      <c r="CW567" s="1272" t="s">
        <v>1971</v>
      </c>
      <c r="CX567" s="1274" t="s">
        <v>1971</v>
      </c>
      <c r="CY567" s="1272" t="s">
        <v>1971</v>
      </c>
      <c r="CZ567" s="1272" t="s">
        <v>1971</v>
      </c>
      <c r="DA567" s="1272" t="s">
        <v>1971</v>
      </c>
      <c r="DB567" s="1274" t="s">
        <v>1971</v>
      </c>
      <c r="DC567" s="773"/>
      <c r="DD567" s="801"/>
      <c r="DE567" s="802"/>
    </row>
    <row r="568" spans="1:109" ht="15.75" customHeight="1">
      <c r="A568" s="760" t="s">
        <v>982</v>
      </c>
      <c r="B568" s="761">
        <v>562</v>
      </c>
      <c r="C568" s="777" t="s">
        <v>4298</v>
      </c>
      <c r="D568" s="761" t="s">
        <v>4285</v>
      </c>
      <c r="E568" s="761" t="s">
        <v>1936</v>
      </c>
      <c r="F568" s="773" t="s">
        <v>4299</v>
      </c>
      <c r="G568" s="778" t="s">
        <v>4300</v>
      </c>
      <c r="H568" s="779" t="s">
        <v>4301</v>
      </c>
      <c r="I568" s="780"/>
      <c r="J568" s="781"/>
      <c r="K568" s="781"/>
      <c r="L568" s="781"/>
      <c r="M568" s="781">
        <v>0.89200000000000002</v>
      </c>
      <c r="N568" s="781">
        <v>0.108</v>
      </c>
      <c r="O568" s="781"/>
      <c r="P568" s="782"/>
      <c r="Q568" s="783">
        <f t="shared" si="8"/>
        <v>1</v>
      </c>
      <c r="R568" s="777" t="s">
        <v>988</v>
      </c>
      <c r="S568" s="761" t="s">
        <v>964</v>
      </c>
      <c r="T568" s="784" t="s">
        <v>965</v>
      </c>
      <c r="U568" s="761" t="s">
        <v>2146</v>
      </c>
      <c r="V568" s="761" t="s">
        <v>293</v>
      </c>
      <c r="W568" s="761"/>
      <c r="X568" s="1263">
        <v>2</v>
      </c>
      <c r="Y568" s="807" t="s">
        <v>978</v>
      </c>
      <c r="Z568" s="778"/>
      <c r="AA568" s="773"/>
      <c r="AB568" s="773"/>
      <c r="AC568" s="773"/>
      <c r="AD568" s="773"/>
      <c r="AE568" s="773"/>
      <c r="AF568" s="787"/>
      <c r="AG568" s="788"/>
      <c r="AH568" s="788"/>
      <c r="AI568" s="788"/>
      <c r="AJ568" s="788"/>
      <c r="AK568" s="788"/>
      <c r="AL568" s="788"/>
      <c r="AM568" s="788"/>
      <c r="AN568" s="788"/>
      <c r="AO568" s="788"/>
      <c r="AP568" s="788"/>
      <c r="AQ568" s="796">
        <v>3.9</v>
      </c>
      <c r="AR568" s="788">
        <v>3.8</v>
      </c>
      <c r="AS568" s="788">
        <v>3.7</v>
      </c>
      <c r="AT568" s="788">
        <v>3.6</v>
      </c>
      <c r="AU568" s="793">
        <v>3.5</v>
      </c>
      <c r="AV568" s="796"/>
      <c r="AW568" s="788"/>
      <c r="AX568" s="788"/>
      <c r="AY568" s="788"/>
      <c r="AZ568" s="788"/>
      <c r="BA568" s="788"/>
      <c r="BB568" s="788"/>
      <c r="BC568" s="788"/>
      <c r="BD568" s="788"/>
      <c r="BE568" s="788"/>
      <c r="BF568" s="788"/>
      <c r="BG568" s="788"/>
      <c r="BH568" s="788"/>
      <c r="BI568" s="788"/>
      <c r="BJ568" s="788"/>
      <c r="BK568" s="793"/>
      <c r="BL568" s="777" t="s">
        <v>961</v>
      </c>
      <c r="BM568" s="773" t="s">
        <v>961</v>
      </c>
      <c r="BN568" s="773" t="s">
        <v>961</v>
      </c>
      <c r="BO568" s="773" t="s">
        <v>961</v>
      </c>
      <c r="BP568" s="784" t="s">
        <v>961</v>
      </c>
      <c r="BQ568" s="796" t="s">
        <v>1971</v>
      </c>
      <c r="BR568" s="788" t="s">
        <v>1971</v>
      </c>
      <c r="BS568" s="788" t="s">
        <v>1971</v>
      </c>
      <c r="BT568" s="788" t="s">
        <v>1971</v>
      </c>
      <c r="BU568" s="793" t="s">
        <v>1971</v>
      </c>
      <c r="BV568" s="794">
        <v>4.4000000000000004</v>
      </c>
      <c r="BW568" s="795">
        <v>4.3</v>
      </c>
      <c r="BX568" s="795">
        <v>4.28</v>
      </c>
      <c r="BY568" s="795">
        <v>4.28</v>
      </c>
      <c r="BZ568" s="795">
        <v>4.28</v>
      </c>
      <c r="CA568" s="796" t="s">
        <v>1971</v>
      </c>
      <c r="CB568" s="788" t="s">
        <v>1971</v>
      </c>
      <c r="CC568" s="788" t="s">
        <v>1971</v>
      </c>
      <c r="CD568" s="788" t="s">
        <v>1971</v>
      </c>
      <c r="CE568" s="793" t="s">
        <v>1971</v>
      </c>
      <c r="CF568" s="788" t="s">
        <v>1971</v>
      </c>
      <c r="CG568" s="788" t="s">
        <v>1971</v>
      </c>
      <c r="CH568" s="788" t="s">
        <v>1971</v>
      </c>
      <c r="CI568" s="788" t="s">
        <v>1971</v>
      </c>
      <c r="CJ568" s="793" t="s">
        <v>1971</v>
      </c>
      <c r="CK568" s="796">
        <v>3.4</v>
      </c>
      <c r="CL568" s="788">
        <v>3.3</v>
      </c>
      <c r="CM568" s="788">
        <v>3.2</v>
      </c>
      <c r="CN568" s="788">
        <v>3.1</v>
      </c>
      <c r="CO568" s="793">
        <v>3</v>
      </c>
      <c r="CP568" s="796" t="s">
        <v>1971</v>
      </c>
      <c r="CQ568" s="788" t="s">
        <v>1971</v>
      </c>
      <c r="CR568" s="788" t="s">
        <v>1971</v>
      </c>
      <c r="CS568" s="788" t="s">
        <v>1971</v>
      </c>
      <c r="CT568" s="793" t="s">
        <v>1971</v>
      </c>
      <c r="CU568" s="1273">
        <v>-2.6139999999999999</v>
      </c>
      <c r="CV568" s="1272" t="s">
        <v>1971</v>
      </c>
      <c r="CW568" s="1272" t="s">
        <v>1971</v>
      </c>
      <c r="CX568" s="1274" t="s">
        <v>1971</v>
      </c>
      <c r="CY568" s="1272">
        <v>2.6139999999999999</v>
      </c>
      <c r="CZ568" s="1272" t="s">
        <v>1971</v>
      </c>
      <c r="DA568" s="1272" t="s">
        <v>1971</v>
      </c>
      <c r="DB568" s="1274" t="s">
        <v>1971</v>
      </c>
      <c r="DC568" s="773"/>
      <c r="DD568" s="801">
        <v>1</v>
      </c>
      <c r="DE568" s="802"/>
    </row>
    <row r="569" spans="1:109" ht="15.75" customHeight="1">
      <c r="A569" s="760" t="s">
        <v>982</v>
      </c>
      <c r="B569" s="761">
        <v>563</v>
      </c>
      <c r="C569" s="777" t="s">
        <v>4302</v>
      </c>
      <c r="D569" s="761" t="s">
        <v>4285</v>
      </c>
      <c r="E569" s="761" t="s">
        <v>1936</v>
      </c>
      <c r="F569" s="773" t="s">
        <v>4303</v>
      </c>
      <c r="G569" s="778" t="s">
        <v>4304</v>
      </c>
      <c r="H569" s="779" t="s">
        <v>4305</v>
      </c>
      <c r="I569" s="780">
        <v>4.3999999999999997E-2</v>
      </c>
      <c r="J569" s="781">
        <v>0.33800000000000002</v>
      </c>
      <c r="K569" s="781">
        <v>0.48</v>
      </c>
      <c r="L569" s="781">
        <v>4.3999999999999997E-2</v>
      </c>
      <c r="M569" s="781">
        <v>8.4000000000000005E-2</v>
      </c>
      <c r="N569" s="781">
        <v>0.01</v>
      </c>
      <c r="O569" s="781"/>
      <c r="P569" s="782"/>
      <c r="Q569" s="783">
        <f t="shared" si="8"/>
        <v>1</v>
      </c>
      <c r="R569" s="777" t="s">
        <v>963</v>
      </c>
      <c r="S569" s="761"/>
      <c r="T569" s="784"/>
      <c r="U569" s="761" t="s">
        <v>1939</v>
      </c>
      <c r="V569" s="761" t="s">
        <v>1041</v>
      </c>
      <c r="W569" s="761"/>
      <c r="X569" s="1263">
        <v>0</v>
      </c>
      <c r="Y569" s="786" t="s">
        <v>966</v>
      </c>
      <c r="Z569" s="778"/>
      <c r="AA569" s="773"/>
      <c r="AB569" s="773"/>
      <c r="AC569" s="773"/>
      <c r="AD569" s="773"/>
      <c r="AE569" s="773"/>
      <c r="AF569" s="787"/>
      <c r="AG569" s="788"/>
      <c r="AH569" s="788"/>
      <c r="AI569" s="788"/>
      <c r="AJ569" s="785"/>
      <c r="AK569" s="785"/>
      <c r="AL569" s="785"/>
      <c r="AM569" s="785"/>
      <c r="AN569" s="785"/>
      <c r="AO569" s="785"/>
      <c r="AP569" s="785"/>
      <c r="AQ569" s="815" t="s">
        <v>776</v>
      </c>
      <c r="AR569" s="785" t="s">
        <v>776</v>
      </c>
      <c r="AS569" s="785" t="s">
        <v>776</v>
      </c>
      <c r="AT569" s="785" t="s">
        <v>776</v>
      </c>
      <c r="AU569" s="829" t="s">
        <v>776</v>
      </c>
      <c r="AV569" s="815"/>
      <c r="AW569" s="785"/>
      <c r="AX569" s="785"/>
      <c r="AY569" s="785"/>
      <c r="AZ569" s="785"/>
      <c r="BA569" s="785"/>
      <c r="BB569" s="785"/>
      <c r="BC569" s="785"/>
      <c r="BD569" s="785"/>
      <c r="BE569" s="785"/>
      <c r="BF569" s="785"/>
      <c r="BG569" s="785"/>
      <c r="BH569" s="785"/>
      <c r="BI569" s="785"/>
      <c r="BJ569" s="785"/>
      <c r="BK569" s="829"/>
      <c r="BL569" s="777"/>
      <c r="BM569" s="773"/>
      <c r="BN569" s="773"/>
      <c r="BO569" s="773"/>
      <c r="BP569" s="784"/>
      <c r="BQ569" s="796" t="s">
        <v>1971</v>
      </c>
      <c r="BR569" s="788" t="s">
        <v>1971</v>
      </c>
      <c r="BS569" s="788" t="s">
        <v>1971</v>
      </c>
      <c r="BT569" s="788" t="s">
        <v>1971</v>
      </c>
      <c r="BU569" s="793" t="s">
        <v>1971</v>
      </c>
      <c r="BV569" s="796" t="s">
        <v>1971</v>
      </c>
      <c r="BW569" s="788" t="s">
        <v>1971</v>
      </c>
      <c r="BX569" s="788" t="s">
        <v>1971</v>
      </c>
      <c r="BY569" s="788" t="s">
        <v>1971</v>
      </c>
      <c r="BZ569" s="788" t="s">
        <v>1971</v>
      </c>
      <c r="CA569" s="796" t="s">
        <v>1971</v>
      </c>
      <c r="CB569" s="788" t="s">
        <v>1971</v>
      </c>
      <c r="CC569" s="788" t="s">
        <v>1971</v>
      </c>
      <c r="CD569" s="788" t="s">
        <v>1971</v>
      </c>
      <c r="CE569" s="793" t="s">
        <v>1971</v>
      </c>
      <c r="CF569" s="788" t="s">
        <v>1971</v>
      </c>
      <c r="CG569" s="788" t="s">
        <v>1971</v>
      </c>
      <c r="CH569" s="788" t="s">
        <v>1971</v>
      </c>
      <c r="CI569" s="788" t="s">
        <v>1971</v>
      </c>
      <c r="CJ569" s="793" t="s">
        <v>1971</v>
      </c>
      <c r="CK569" s="796" t="s">
        <v>1971</v>
      </c>
      <c r="CL569" s="788" t="s">
        <v>1971</v>
      </c>
      <c r="CM569" s="788" t="s">
        <v>1971</v>
      </c>
      <c r="CN569" s="788" t="s">
        <v>1971</v>
      </c>
      <c r="CO569" s="793" t="s">
        <v>1971</v>
      </c>
      <c r="CP569" s="796" t="s">
        <v>1971</v>
      </c>
      <c r="CQ569" s="788" t="s">
        <v>1971</v>
      </c>
      <c r="CR569" s="788" t="s">
        <v>1971</v>
      </c>
      <c r="CS569" s="788" t="s">
        <v>1971</v>
      </c>
      <c r="CT569" s="793" t="s">
        <v>1971</v>
      </c>
      <c r="CU569" s="1273" t="s">
        <v>1971</v>
      </c>
      <c r="CV569" s="1272" t="s">
        <v>1971</v>
      </c>
      <c r="CW569" s="1272" t="s">
        <v>1971</v>
      </c>
      <c r="CX569" s="1274" t="s">
        <v>1971</v>
      </c>
      <c r="CY569" s="1272" t="s">
        <v>1971</v>
      </c>
      <c r="CZ569" s="1272" t="s">
        <v>1971</v>
      </c>
      <c r="DA569" s="1272" t="s">
        <v>1971</v>
      </c>
      <c r="DB569" s="1274" t="s">
        <v>1971</v>
      </c>
      <c r="DC569" s="800"/>
      <c r="DD569" s="801">
        <v>1</v>
      </c>
      <c r="DE569" s="802"/>
    </row>
    <row r="570" spans="1:109" ht="15.75" customHeight="1">
      <c r="A570" s="760" t="s">
        <v>982</v>
      </c>
      <c r="B570" s="761">
        <v>564</v>
      </c>
      <c r="C570" s="777" t="s">
        <v>4306</v>
      </c>
      <c r="D570" s="761" t="s">
        <v>4307</v>
      </c>
      <c r="E570" s="761" t="s">
        <v>1936</v>
      </c>
      <c r="F570" s="773" t="s">
        <v>4308</v>
      </c>
      <c r="G570" s="778" t="s">
        <v>499</v>
      </c>
      <c r="H570" s="779" t="s">
        <v>4309</v>
      </c>
      <c r="I570" s="780">
        <v>0.115</v>
      </c>
      <c r="J570" s="781">
        <v>0.88500000000000001</v>
      </c>
      <c r="K570" s="781"/>
      <c r="L570" s="781"/>
      <c r="M570" s="781"/>
      <c r="N570" s="781"/>
      <c r="O570" s="781"/>
      <c r="P570" s="782"/>
      <c r="Q570" s="783">
        <f t="shared" si="8"/>
        <v>1</v>
      </c>
      <c r="R570" s="777" t="s">
        <v>963</v>
      </c>
      <c r="S570" s="761"/>
      <c r="T570" s="784"/>
      <c r="U570" s="761" t="s">
        <v>1939</v>
      </c>
      <c r="V570" s="761" t="s">
        <v>293</v>
      </c>
      <c r="W570" s="761"/>
      <c r="X570" s="1263">
        <v>1</v>
      </c>
      <c r="Y570" s="786" t="s">
        <v>978</v>
      </c>
      <c r="Z570" s="778" t="s">
        <v>499</v>
      </c>
      <c r="AA570" s="773"/>
      <c r="AB570" s="773"/>
      <c r="AC570" s="773"/>
      <c r="AD570" s="773"/>
      <c r="AE570" s="773"/>
      <c r="AF570" s="787"/>
      <c r="AG570" s="788"/>
      <c r="AH570" s="788"/>
      <c r="AI570" s="788"/>
      <c r="AJ570" s="788"/>
      <c r="AK570" s="788"/>
      <c r="AL570" s="788"/>
      <c r="AM570" s="788"/>
      <c r="AN570" s="804"/>
      <c r="AO570" s="804"/>
      <c r="AP570" s="804"/>
      <c r="AQ570" s="1492"/>
      <c r="AR570" s="1697"/>
      <c r="AS570" s="1697"/>
      <c r="AT570" s="1697"/>
      <c r="AU570" s="1498"/>
      <c r="AV570" s="805"/>
      <c r="AW570" s="804"/>
      <c r="AX570" s="804"/>
      <c r="AY570" s="804"/>
      <c r="AZ570" s="804"/>
      <c r="BA570" s="804"/>
      <c r="BB570" s="804"/>
      <c r="BC570" s="804"/>
      <c r="BD570" s="804"/>
      <c r="BE570" s="804"/>
      <c r="BF570" s="804"/>
      <c r="BG570" s="804"/>
      <c r="BH570" s="804"/>
      <c r="BI570" s="804"/>
      <c r="BJ570" s="804"/>
      <c r="BK570" s="806"/>
      <c r="BL570" s="1351"/>
      <c r="BM570" s="1352"/>
      <c r="BN570" s="1352"/>
      <c r="BO570" s="1352"/>
      <c r="BP570" s="1414"/>
      <c r="BQ570" s="1691"/>
      <c r="BR570" s="1343"/>
      <c r="BS570" s="1343"/>
      <c r="BT570" s="1343"/>
      <c r="BU570" s="1344"/>
      <c r="BV570" s="1691"/>
      <c r="BW570" s="1343"/>
      <c r="BX570" s="1343"/>
      <c r="BY570" s="1343"/>
      <c r="BZ570" s="1343"/>
      <c r="CA570" s="1394"/>
      <c r="CB570" s="1343"/>
      <c r="CC570" s="1343"/>
      <c r="CD570" s="1343"/>
      <c r="CE570" s="1344"/>
      <c r="CF570" s="1343"/>
      <c r="CG570" s="1343"/>
      <c r="CH570" s="1343"/>
      <c r="CI570" s="1343"/>
      <c r="CJ570" s="1344"/>
      <c r="CK570" s="1394"/>
      <c r="CL570" s="1343"/>
      <c r="CM570" s="1343"/>
      <c r="CN570" s="1343"/>
      <c r="CO570" s="1344"/>
      <c r="CP570" s="1394"/>
      <c r="CQ570" s="1343"/>
      <c r="CR570" s="1343"/>
      <c r="CS570" s="1343"/>
      <c r="CT570" s="1344"/>
      <c r="CU570" s="1499"/>
      <c r="CV570" s="1490"/>
      <c r="CW570" s="1490"/>
      <c r="CX570" s="1695"/>
      <c r="CY570" s="1490"/>
      <c r="CZ570" s="1490"/>
      <c r="DA570" s="1490"/>
      <c r="DB570" s="1695"/>
      <c r="DC570" s="1352"/>
      <c r="DD570" s="1696"/>
      <c r="DE570" s="1701"/>
    </row>
    <row r="571" spans="1:109" ht="15.75" customHeight="1">
      <c r="A571" s="760" t="s">
        <v>982</v>
      </c>
      <c r="B571" s="761">
        <v>565</v>
      </c>
      <c r="C571" s="777" t="s">
        <v>4310</v>
      </c>
      <c r="D571" s="761" t="s">
        <v>4307</v>
      </c>
      <c r="E571" s="761" t="s">
        <v>1936</v>
      </c>
      <c r="F571" s="773" t="s">
        <v>4311</v>
      </c>
      <c r="G571" s="778" t="s">
        <v>778</v>
      </c>
      <c r="H571" s="779" t="s">
        <v>4312</v>
      </c>
      <c r="I571" s="780"/>
      <c r="J571" s="781"/>
      <c r="K571" s="781">
        <v>1</v>
      </c>
      <c r="L571" s="781"/>
      <c r="M571" s="781"/>
      <c r="N571" s="781"/>
      <c r="O571" s="781"/>
      <c r="P571" s="782"/>
      <c r="Q571" s="783">
        <f t="shared" si="8"/>
        <v>1</v>
      </c>
      <c r="R571" s="777" t="s">
        <v>963</v>
      </c>
      <c r="S571" s="761"/>
      <c r="T571" s="784"/>
      <c r="U571" s="761" t="s">
        <v>1939</v>
      </c>
      <c r="V571" s="761" t="s">
        <v>293</v>
      </c>
      <c r="W571" s="761" t="s">
        <v>4313</v>
      </c>
      <c r="X571" s="817">
        <v>2</v>
      </c>
      <c r="Y571" s="786" t="s">
        <v>978</v>
      </c>
      <c r="Z571" s="778" t="s">
        <v>778</v>
      </c>
      <c r="AA571" s="773"/>
      <c r="AB571" s="773"/>
      <c r="AC571" s="773"/>
      <c r="AD571" s="773"/>
      <c r="AE571" s="773"/>
      <c r="AF571" s="787"/>
      <c r="AG571" s="788"/>
      <c r="AH571" s="788"/>
      <c r="AI571" s="788"/>
      <c r="AJ571" s="788"/>
      <c r="AK571" s="788"/>
      <c r="AL571" s="788"/>
      <c r="AM571" s="788"/>
      <c r="AN571" s="788"/>
      <c r="AO571" s="788"/>
      <c r="AP571" s="788"/>
      <c r="AQ571" s="1394"/>
      <c r="AR571" s="1343"/>
      <c r="AS571" s="1343"/>
      <c r="AT571" s="1343"/>
      <c r="AU571" s="1344"/>
      <c r="AV571" s="796"/>
      <c r="AW571" s="788"/>
      <c r="AX571" s="788"/>
      <c r="AY571" s="788"/>
      <c r="AZ571" s="788"/>
      <c r="BA571" s="788"/>
      <c r="BB571" s="788"/>
      <c r="BC571" s="788"/>
      <c r="BD571" s="788"/>
      <c r="BE571" s="788"/>
      <c r="BF571" s="788"/>
      <c r="BG571" s="788"/>
      <c r="BH571" s="788"/>
      <c r="BI571" s="788"/>
      <c r="BJ571" s="788"/>
      <c r="BK571" s="793"/>
      <c r="BL571" s="1351"/>
      <c r="BM571" s="1352"/>
      <c r="BN571" s="1352"/>
      <c r="BO571" s="1352"/>
      <c r="BP571" s="1352"/>
      <c r="BQ571" s="1394"/>
      <c r="BR571" s="1343"/>
      <c r="BS571" s="1343"/>
      <c r="BT571" s="1343"/>
      <c r="BU571" s="1344"/>
      <c r="BV571" s="1394"/>
      <c r="BW571" s="1343"/>
      <c r="BX571" s="1343"/>
      <c r="BY571" s="1343"/>
      <c r="BZ571" s="1343"/>
      <c r="CA571" s="1394"/>
      <c r="CB571" s="1343"/>
      <c r="CC571" s="1343"/>
      <c r="CD571" s="1343"/>
      <c r="CE571" s="1344"/>
      <c r="CF571" s="1343"/>
      <c r="CG571" s="1343"/>
      <c r="CH571" s="1343"/>
      <c r="CI571" s="1343"/>
      <c r="CJ571" s="1344"/>
      <c r="CK571" s="1394"/>
      <c r="CL571" s="1343"/>
      <c r="CM571" s="1343"/>
      <c r="CN571" s="1343"/>
      <c r="CO571" s="1344"/>
      <c r="CP571" s="1394"/>
      <c r="CQ571" s="1343"/>
      <c r="CR571" s="1343"/>
      <c r="CS571" s="1343"/>
      <c r="CT571" s="1344"/>
      <c r="CU571" s="1499"/>
      <c r="CV571" s="1490"/>
      <c r="CW571" s="1490"/>
      <c r="CX571" s="1695"/>
      <c r="CY571" s="1490"/>
      <c r="CZ571" s="1490"/>
      <c r="DA571" s="1490"/>
      <c r="DB571" s="1695"/>
      <c r="DC571" s="1352"/>
      <c r="DD571" s="1696"/>
      <c r="DE571" s="1701"/>
    </row>
    <row r="572" spans="1:109" ht="15.75" customHeight="1">
      <c r="A572" s="760" t="s">
        <v>982</v>
      </c>
      <c r="B572" s="761">
        <v>566</v>
      </c>
      <c r="C572" s="777" t="s">
        <v>4314</v>
      </c>
      <c r="D572" s="761" t="s">
        <v>4307</v>
      </c>
      <c r="E572" s="761" t="s">
        <v>1920</v>
      </c>
      <c r="F572" s="773" t="s">
        <v>4315</v>
      </c>
      <c r="G572" s="778" t="s">
        <v>4316</v>
      </c>
      <c r="H572" s="779" t="s">
        <v>4317</v>
      </c>
      <c r="I572" s="780">
        <v>4.3999999999999997E-2</v>
      </c>
      <c r="J572" s="781">
        <v>0.33800000000000002</v>
      </c>
      <c r="K572" s="781">
        <v>0.48</v>
      </c>
      <c r="L572" s="781">
        <v>4.3999999999999997E-2</v>
      </c>
      <c r="M572" s="781">
        <v>8.4000000000000005E-2</v>
      </c>
      <c r="N572" s="781">
        <v>0.01</v>
      </c>
      <c r="O572" s="781"/>
      <c r="P572" s="782"/>
      <c r="Q572" s="783">
        <f t="shared" si="8"/>
        <v>1</v>
      </c>
      <c r="R572" s="777" t="s">
        <v>963</v>
      </c>
      <c r="S572" s="761"/>
      <c r="T572" s="784"/>
      <c r="U572" s="761" t="s">
        <v>2161</v>
      </c>
      <c r="V572" s="761" t="s">
        <v>293</v>
      </c>
      <c r="W572" s="761"/>
      <c r="X572" s="817">
        <v>0</v>
      </c>
      <c r="Y572" s="786" t="s">
        <v>966</v>
      </c>
      <c r="Z572" s="778"/>
      <c r="AA572" s="773"/>
      <c r="AB572" s="773"/>
      <c r="AC572" s="773"/>
      <c r="AD572" s="773"/>
      <c r="AE572" s="773"/>
      <c r="AF572" s="787"/>
      <c r="AG572" s="788"/>
      <c r="AH572" s="788"/>
      <c r="AI572" s="788"/>
      <c r="AJ572" s="788"/>
      <c r="AK572" s="788"/>
      <c r="AL572" s="788"/>
      <c r="AM572" s="788"/>
      <c r="AN572" s="788"/>
      <c r="AO572" s="788"/>
      <c r="AP572" s="788"/>
      <c r="AQ572" s="796">
        <v>31</v>
      </c>
      <c r="AR572" s="788">
        <v>32</v>
      </c>
      <c r="AS572" s="788">
        <v>33</v>
      </c>
      <c r="AT572" s="788">
        <v>34</v>
      </c>
      <c r="AU572" s="793">
        <v>35</v>
      </c>
      <c r="AV572" s="796"/>
      <c r="AW572" s="788"/>
      <c r="AX572" s="788"/>
      <c r="AY572" s="788"/>
      <c r="AZ572" s="788"/>
      <c r="BA572" s="788"/>
      <c r="BB572" s="788"/>
      <c r="BC572" s="788"/>
      <c r="BD572" s="788"/>
      <c r="BE572" s="788"/>
      <c r="BF572" s="788"/>
      <c r="BG572" s="788"/>
      <c r="BH572" s="788"/>
      <c r="BI572" s="788"/>
      <c r="BJ572" s="788"/>
      <c r="BK572" s="793"/>
      <c r="BL572" s="777"/>
      <c r="BM572" s="773"/>
      <c r="BN572" s="773"/>
      <c r="BO572" s="773"/>
      <c r="BP572" s="773"/>
      <c r="BQ572" s="796" t="s">
        <v>1971</v>
      </c>
      <c r="BR572" s="788" t="s">
        <v>1971</v>
      </c>
      <c r="BS572" s="788" t="s">
        <v>1971</v>
      </c>
      <c r="BT572" s="788" t="s">
        <v>1971</v>
      </c>
      <c r="BU572" s="793" t="s">
        <v>1971</v>
      </c>
      <c r="BV572" s="796" t="s">
        <v>1971</v>
      </c>
      <c r="BW572" s="788" t="s">
        <v>1971</v>
      </c>
      <c r="BX572" s="788" t="s">
        <v>1971</v>
      </c>
      <c r="BY572" s="788" t="s">
        <v>1971</v>
      </c>
      <c r="BZ572" s="788" t="s">
        <v>1971</v>
      </c>
      <c r="CA572" s="796" t="s">
        <v>1971</v>
      </c>
      <c r="CB572" s="788" t="s">
        <v>1971</v>
      </c>
      <c r="CC572" s="788" t="s">
        <v>1971</v>
      </c>
      <c r="CD572" s="788" t="s">
        <v>1971</v>
      </c>
      <c r="CE572" s="793" t="s">
        <v>1971</v>
      </c>
      <c r="CF572" s="788" t="s">
        <v>1971</v>
      </c>
      <c r="CG572" s="788" t="s">
        <v>1971</v>
      </c>
      <c r="CH572" s="788" t="s">
        <v>1971</v>
      </c>
      <c r="CI572" s="788" t="s">
        <v>1971</v>
      </c>
      <c r="CJ572" s="788" t="s">
        <v>1971</v>
      </c>
      <c r="CK572" s="796" t="s">
        <v>1971</v>
      </c>
      <c r="CL572" s="788" t="s">
        <v>1971</v>
      </c>
      <c r="CM572" s="788" t="s">
        <v>1971</v>
      </c>
      <c r="CN572" s="788" t="s">
        <v>1971</v>
      </c>
      <c r="CO572" s="793" t="s">
        <v>1971</v>
      </c>
      <c r="CP572" s="796" t="s">
        <v>1971</v>
      </c>
      <c r="CQ572" s="788" t="s">
        <v>1971</v>
      </c>
      <c r="CR572" s="788" t="s">
        <v>1971</v>
      </c>
      <c r="CS572" s="788" t="s">
        <v>1971</v>
      </c>
      <c r="CT572" s="793" t="s">
        <v>1971</v>
      </c>
      <c r="CU572" s="1273" t="s">
        <v>1971</v>
      </c>
      <c r="CV572" s="1272" t="s">
        <v>1971</v>
      </c>
      <c r="CW572" s="1272" t="s">
        <v>1971</v>
      </c>
      <c r="CX572" s="1274" t="s">
        <v>1971</v>
      </c>
      <c r="CY572" s="1272" t="s">
        <v>1971</v>
      </c>
      <c r="CZ572" s="1272" t="s">
        <v>1971</v>
      </c>
      <c r="DA572" s="1272" t="s">
        <v>1971</v>
      </c>
      <c r="DB572" s="1274" t="s">
        <v>1971</v>
      </c>
      <c r="DC572" s="773"/>
      <c r="DD572" s="801">
        <v>1</v>
      </c>
      <c r="DE572" s="802"/>
    </row>
    <row r="573" spans="1:109" ht="15.75" customHeight="1">
      <c r="A573" s="760" t="s">
        <v>982</v>
      </c>
      <c r="B573" s="761">
        <v>567</v>
      </c>
      <c r="C573" s="777" t="s">
        <v>4318</v>
      </c>
      <c r="D573" s="761" t="s">
        <v>4307</v>
      </c>
      <c r="E573" s="761" t="s">
        <v>1927</v>
      </c>
      <c r="F573" s="773" t="s">
        <v>4319</v>
      </c>
      <c r="G573" s="778" t="s">
        <v>4320</v>
      </c>
      <c r="H573" s="779" t="s">
        <v>4321</v>
      </c>
      <c r="I573" s="780"/>
      <c r="J573" s="781"/>
      <c r="K573" s="781">
        <v>1</v>
      </c>
      <c r="L573" s="781"/>
      <c r="M573" s="781"/>
      <c r="N573" s="781"/>
      <c r="O573" s="781"/>
      <c r="P573" s="782"/>
      <c r="Q573" s="783">
        <f t="shared" si="8"/>
        <v>1</v>
      </c>
      <c r="R573" s="777" t="s">
        <v>988</v>
      </c>
      <c r="S573" s="761" t="s">
        <v>964</v>
      </c>
      <c r="T573" s="784" t="s">
        <v>965</v>
      </c>
      <c r="U573" s="761" t="s">
        <v>2135</v>
      </c>
      <c r="V573" s="761" t="s">
        <v>991</v>
      </c>
      <c r="W573" s="761" t="s">
        <v>4322</v>
      </c>
      <c r="X573" s="817">
        <v>0</v>
      </c>
      <c r="Y573" s="807" t="s">
        <v>966</v>
      </c>
      <c r="Z573" s="778"/>
      <c r="AA573" s="773"/>
      <c r="AB573" s="773"/>
      <c r="AC573" s="773"/>
      <c r="AD573" s="773"/>
      <c r="AE573" s="773"/>
      <c r="AF573" s="787"/>
      <c r="AG573" s="788"/>
      <c r="AH573" s="788"/>
      <c r="AI573" s="788"/>
      <c r="AJ573" s="788"/>
      <c r="AK573" s="788"/>
      <c r="AL573" s="788"/>
      <c r="AM573" s="788"/>
      <c r="AN573" s="788"/>
      <c r="AO573" s="788"/>
      <c r="AP573" s="788"/>
      <c r="AQ573" s="815">
        <v>141900</v>
      </c>
      <c r="AR573" s="785">
        <v>141900</v>
      </c>
      <c r="AS573" s="785">
        <v>141900</v>
      </c>
      <c r="AT573" s="785">
        <v>862150</v>
      </c>
      <c r="AU573" s="829">
        <v>862150</v>
      </c>
      <c r="AV573" s="796"/>
      <c r="AW573" s="788"/>
      <c r="AX573" s="788"/>
      <c r="AY573" s="788"/>
      <c r="AZ573" s="788"/>
      <c r="BA573" s="788"/>
      <c r="BB573" s="788"/>
      <c r="BC573" s="788"/>
      <c r="BD573" s="788"/>
      <c r="BE573" s="788"/>
      <c r="BF573" s="788"/>
      <c r="BG573" s="788"/>
      <c r="BH573" s="788"/>
      <c r="BI573" s="788"/>
      <c r="BJ573" s="788"/>
      <c r="BK573" s="793"/>
      <c r="BL573" s="777" t="s">
        <v>961</v>
      </c>
      <c r="BM573" s="773" t="s">
        <v>961</v>
      </c>
      <c r="BN573" s="773" t="s">
        <v>961</v>
      </c>
      <c r="BO573" s="773" t="s">
        <v>961</v>
      </c>
      <c r="BP573" s="773" t="s">
        <v>961</v>
      </c>
      <c r="BQ573" s="796" t="s">
        <v>1971</v>
      </c>
      <c r="BR573" s="788" t="s">
        <v>1971</v>
      </c>
      <c r="BS573" s="788" t="s">
        <v>1971</v>
      </c>
      <c r="BT573" s="788" t="s">
        <v>1971</v>
      </c>
      <c r="BU573" s="793" t="s">
        <v>1971</v>
      </c>
      <c r="BV573" s="815">
        <v>117810</v>
      </c>
      <c r="BW573" s="785">
        <v>117810</v>
      </c>
      <c r="BX573" s="785">
        <v>117810</v>
      </c>
      <c r="BY573" s="785">
        <v>715785</v>
      </c>
      <c r="BZ573" s="785">
        <v>715785</v>
      </c>
      <c r="CA573" s="796" t="s">
        <v>1971</v>
      </c>
      <c r="CB573" s="788" t="s">
        <v>1971</v>
      </c>
      <c r="CC573" s="788" t="s">
        <v>1971</v>
      </c>
      <c r="CD573" s="788" t="s">
        <v>1971</v>
      </c>
      <c r="CE573" s="793" t="s">
        <v>1971</v>
      </c>
      <c r="CF573" s="788" t="s">
        <v>1971</v>
      </c>
      <c r="CG573" s="788" t="s">
        <v>1971</v>
      </c>
      <c r="CH573" s="788" t="s">
        <v>1971</v>
      </c>
      <c r="CI573" s="788" t="s">
        <v>1971</v>
      </c>
      <c r="CJ573" s="793" t="s">
        <v>1971</v>
      </c>
      <c r="CK573" s="815">
        <v>165990</v>
      </c>
      <c r="CL573" s="785">
        <v>165990</v>
      </c>
      <c r="CM573" s="785">
        <v>165990</v>
      </c>
      <c r="CN573" s="785">
        <v>1008515</v>
      </c>
      <c r="CO573" s="829">
        <v>1008515</v>
      </c>
      <c r="CP573" s="796" t="s">
        <v>1971</v>
      </c>
      <c r="CQ573" s="788" t="s">
        <v>1971</v>
      </c>
      <c r="CR573" s="788" t="s">
        <v>1971</v>
      </c>
      <c r="CS573" s="788" t="s">
        <v>1971</v>
      </c>
      <c r="CT573" s="793" t="s">
        <v>1971</v>
      </c>
      <c r="CU573" s="1273">
        <v>-2.08E-6</v>
      </c>
      <c r="CV573" s="1272" t="s">
        <v>1971</v>
      </c>
      <c r="CW573" s="1272" t="s">
        <v>1971</v>
      </c>
      <c r="CX573" s="1274" t="s">
        <v>1971</v>
      </c>
      <c r="CY573" s="1272">
        <v>2.08E-6</v>
      </c>
      <c r="CZ573" s="1272" t="s">
        <v>1971</v>
      </c>
      <c r="DA573" s="1272" t="s">
        <v>1971</v>
      </c>
      <c r="DB573" s="1274" t="s">
        <v>1971</v>
      </c>
      <c r="DC573" s="773"/>
      <c r="DD573" s="801">
        <v>1</v>
      </c>
      <c r="DE573" s="802"/>
    </row>
    <row r="574" spans="1:109" ht="15.75" customHeight="1">
      <c r="A574" s="760" t="s">
        <v>982</v>
      </c>
      <c r="B574" s="761">
        <v>568</v>
      </c>
      <c r="C574" s="777" t="s">
        <v>4323</v>
      </c>
      <c r="D574" s="761" t="s">
        <v>4307</v>
      </c>
      <c r="E574" s="761" t="s">
        <v>1920</v>
      </c>
      <c r="F574" s="773" t="s">
        <v>4324</v>
      </c>
      <c r="G574" s="778" t="s">
        <v>4325</v>
      </c>
      <c r="H574" s="779" t="s">
        <v>4326</v>
      </c>
      <c r="I574" s="780">
        <v>1</v>
      </c>
      <c r="J574" s="938"/>
      <c r="K574" s="938"/>
      <c r="L574" s="781"/>
      <c r="M574" s="781"/>
      <c r="N574" s="781"/>
      <c r="O574" s="781"/>
      <c r="P574" s="782"/>
      <c r="Q574" s="783">
        <f t="shared" si="8"/>
        <v>1</v>
      </c>
      <c r="R574" s="777" t="s">
        <v>963</v>
      </c>
      <c r="S574" s="761"/>
      <c r="T574" s="784"/>
      <c r="U574" s="761" t="s">
        <v>1939</v>
      </c>
      <c r="V574" s="761" t="s">
        <v>293</v>
      </c>
      <c r="W574" s="761"/>
      <c r="X574" s="817">
        <v>1</v>
      </c>
      <c r="Y574" s="807" t="s">
        <v>966</v>
      </c>
      <c r="Z574" s="778"/>
      <c r="AA574" s="773"/>
      <c r="AB574" s="773"/>
      <c r="AC574" s="773"/>
      <c r="AD574" s="773"/>
      <c r="AE574" s="773"/>
      <c r="AF574" s="787"/>
      <c r="AG574" s="788"/>
      <c r="AH574" s="788"/>
      <c r="AI574" s="788"/>
      <c r="AJ574" s="788"/>
      <c r="AK574" s="788"/>
      <c r="AL574" s="788"/>
      <c r="AM574" s="788"/>
      <c r="AN574" s="788"/>
      <c r="AO574" s="788"/>
      <c r="AP574" s="788"/>
      <c r="AQ574" s="796">
        <v>92.2</v>
      </c>
      <c r="AR574" s="788">
        <v>92.2</v>
      </c>
      <c r="AS574" s="788">
        <v>93.3</v>
      </c>
      <c r="AT574" s="788">
        <v>94.4</v>
      </c>
      <c r="AU574" s="793">
        <v>95.5</v>
      </c>
      <c r="AV574" s="796"/>
      <c r="AW574" s="788"/>
      <c r="AX574" s="788"/>
      <c r="AY574" s="788"/>
      <c r="AZ574" s="788"/>
      <c r="BA574" s="788"/>
      <c r="BB574" s="788"/>
      <c r="BC574" s="788"/>
      <c r="BD574" s="788"/>
      <c r="BE574" s="788"/>
      <c r="BF574" s="788"/>
      <c r="BG574" s="788"/>
      <c r="BH574" s="788"/>
      <c r="BI574" s="788"/>
      <c r="BJ574" s="788"/>
      <c r="BK574" s="793"/>
      <c r="BL574" s="777"/>
      <c r="BM574" s="773"/>
      <c r="BN574" s="773"/>
      <c r="BO574" s="773"/>
      <c r="BP574" s="773"/>
      <c r="BQ574" s="796" t="s">
        <v>1971</v>
      </c>
      <c r="BR574" s="788" t="s">
        <v>1971</v>
      </c>
      <c r="BS574" s="788" t="s">
        <v>1971</v>
      </c>
      <c r="BT574" s="788" t="s">
        <v>1971</v>
      </c>
      <c r="BU574" s="793" t="s">
        <v>1971</v>
      </c>
      <c r="BV574" s="796" t="s">
        <v>1971</v>
      </c>
      <c r="BW574" s="788" t="s">
        <v>1971</v>
      </c>
      <c r="BX574" s="788" t="s">
        <v>1971</v>
      </c>
      <c r="BY574" s="788" t="s">
        <v>1971</v>
      </c>
      <c r="BZ574" s="788" t="s">
        <v>1971</v>
      </c>
      <c r="CA574" s="796" t="s">
        <v>1971</v>
      </c>
      <c r="CB574" s="788" t="s">
        <v>1971</v>
      </c>
      <c r="CC574" s="788" t="s">
        <v>1971</v>
      </c>
      <c r="CD574" s="788" t="s">
        <v>1971</v>
      </c>
      <c r="CE574" s="793" t="s">
        <v>1971</v>
      </c>
      <c r="CF574" s="788" t="s">
        <v>1971</v>
      </c>
      <c r="CG574" s="788" t="s">
        <v>1971</v>
      </c>
      <c r="CH574" s="788" t="s">
        <v>1971</v>
      </c>
      <c r="CI574" s="788" t="s">
        <v>1971</v>
      </c>
      <c r="CJ574" s="793" t="s">
        <v>1971</v>
      </c>
      <c r="CK574" s="796" t="s">
        <v>1971</v>
      </c>
      <c r="CL574" s="788" t="s">
        <v>1971</v>
      </c>
      <c r="CM574" s="788" t="s">
        <v>1971</v>
      </c>
      <c r="CN574" s="788" t="s">
        <v>1971</v>
      </c>
      <c r="CO574" s="793" t="s">
        <v>1971</v>
      </c>
      <c r="CP574" s="796" t="s">
        <v>1971</v>
      </c>
      <c r="CQ574" s="788" t="s">
        <v>1971</v>
      </c>
      <c r="CR574" s="788" t="s">
        <v>1971</v>
      </c>
      <c r="CS574" s="788" t="s">
        <v>1971</v>
      </c>
      <c r="CT574" s="793" t="s">
        <v>1971</v>
      </c>
      <c r="CU574" s="1273" t="s">
        <v>1971</v>
      </c>
      <c r="CV574" s="1272" t="s">
        <v>1971</v>
      </c>
      <c r="CW574" s="1272" t="s">
        <v>1971</v>
      </c>
      <c r="CX574" s="1274" t="s">
        <v>1971</v>
      </c>
      <c r="CY574" s="1272" t="s">
        <v>1971</v>
      </c>
      <c r="CZ574" s="1272" t="s">
        <v>1971</v>
      </c>
      <c r="DA574" s="1272" t="s">
        <v>1971</v>
      </c>
      <c r="DB574" s="1274" t="s">
        <v>1971</v>
      </c>
      <c r="DC574" s="773"/>
      <c r="DD574" s="801">
        <v>1</v>
      </c>
      <c r="DE574" s="802"/>
    </row>
    <row r="575" spans="1:109" ht="15.75" customHeight="1">
      <c r="A575" s="760" t="s">
        <v>982</v>
      </c>
      <c r="B575" s="761">
        <v>569</v>
      </c>
      <c r="C575" s="777" t="s">
        <v>4327</v>
      </c>
      <c r="D575" s="761" t="s">
        <v>4307</v>
      </c>
      <c r="E575" s="761" t="s">
        <v>1920</v>
      </c>
      <c r="F575" s="773" t="s">
        <v>4328</v>
      </c>
      <c r="G575" s="778" t="s">
        <v>4329</v>
      </c>
      <c r="H575" s="779" t="s">
        <v>4330</v>
      </c>
      <c r="I575" s="780"/>
      <c r="J575" s="781">
        <v>1</v>
      </c>
      <c r="K575" s="781"/>
      <c r="L575" s="781"/>
      <c r="M575" s="781"/>
      <c r="N575" s="781"/>
      <c r="O575" s="781"/>
      <c r="P575" s="782"/>
      <c r="Q575" s="783">
        <f t="shared" si="8"/>
        <v>1</v>
      </c>
      <c r="R575" s="777" t="s">
        <v>963</v>
      </c>
      <c r="S575" s="761"/>
      <c r="T575" s="784"/>
      <c r="U575" s="761" t="s">
        <v>1939</v>
      </c>
      <c r="V575" s="761" t="s">
        <v>293</v>
      </c>
      <c r="W575" s="761"/>
      <c r="X575" s="817">
        <v>1</v>
      </c>
      <c r="Y575" s="807" t="s">
        <v>966</v>
      </c>
      <c r="Z575" s="778"/>
      <c r="AA575" s="773"/>
      <c r="AB575" s="773"/>
      <c r="AC575" s="773"/>
      <c r="AD575" s="773"/>
      <c r="AE575" s="773"/>
      <c r="AF575" s="787"/>
      <c r="AG575" s="788"/>
      <c r="AH575" s="788"/>
      <c r="AI575" s="788"/>
      <c r="AJ575" s="788"/>
      <c r="AK575" s="788"/>
      <c r="AL575" s="788"/>
      <c r="AM575" s="788"/>
      <c r="AN575" s="788"/>
      <c r="AO575" s="788"/>
      <c r="AP575" s="788"/>
      <c r="AQ575" s="796">
        <v>84</v>
      </c>
      <c r="AR575" s="788">
        <v>84</v>
      </c>
      <c r="AS575" s="788">
        <v>84.8</v>
      </c>
      <c r="AT575" s="788">
        <v>85.6</v>
      </c>
      <c r="AU575" s="793">
        <v>86.5</v>
      </c>
      <c r="AV575" s="796"/>
      <c r="AW575" s="788"/>
      <c r="AX575" s="788"/>
      <c r="AY575" s="788"/>
      <c r="AZ575" s="788"/>
      <c r="BA575" s="788"/>
      <c r="BB575" s="788"/>
      <c r="BC575" s="788"/>
      <c r="BD575" s="788"/>
      <c r="BE575" s="788"/>
      <c r="BF575" s="788"/>
      <c r="BG575" s="788"/>
      <c r="BH575" s="788"/>
      <c r="BI575" s="788"/>
      <c r="BJ575" s="788"/>
      <c r="BK575" s="793"/>
      <c r="BL575" s="777"/>
      <c r="BM575" s="773"/>
      <c r="BN575" s="773"/>
      <c r="BO575" s="773"/>
      <c r="BP575" s="773"/>
      <c r="BQ575" s="796" t="s">
        <v>1971</v>
      </c>
      <c r="BR575" s="788" t="s">
        <v>1971</v>
      </c>
      <c r="BS575" s="788" t="s">
        <v>1971</v>
      </c>
      <c r="BT575" s="788" t="s">
        <v>1971</v>
      </c>
      <c r="BU575" s="793" t="s">
        <v>1971</v>
      </c>
      <c r="BV575" s="796" t="s">
        <v>1971</v>
      </c>
      <c r="BW575" s="788" t="s">
        <v>1971</v>
      </c>
      <c r="BX575" s="788" t="s">
        <v>1971</v>
      </c>
      <c r="BY575" s="788" t="s">
        <v>1971</v>
      </c>
      <c r="BZ575" s="788" t="s">
        <v>1971</v>
      </c>
      <c r="CA575" s="796" t="s">
        <v>1971</v>
      </c>
      <c r="CB575" s="788" t="s">
        <v>1971</v>
      </c>
      <c r="CC575" s="788" t="s">
        <v>1971</v>
      </c>
      <c r="CD575" s="788" t="s">
        <v>1971</v>
      </c>
      <c r="CE575" s="793" t="s">
        <v>1971</v>
      </c>
      <c r="CF575" s="788" t="s">
        <v>1971</v>
      </c>
      <c r="CG575" s="788" t="s">
        <v>1971</v>
      </c>
      <c r="CH575" s="788" t="s">
        <v>1971</v>
      </c>
      <c r="CI575" s="788" t="s">
        <v>1971</v>
      </c>
      <c r="CJ575" s="793" t="s">
        <v>1971</v>
      </c>
      <c r="CK575" s="796" t="s">
        <v>1971</v>
      </c>
      <c r="CL575" s="788" t="s">
        <v>1971</v>
      </c>
      <c r="CM575" s="788" t="s">
        <v>1971</v>
      </c>
      <c r="CN575" s="788" t="s">
        <v>1971</v>
      </c>
      <c r="CO575" s="793" t="s">
        <v>1971</v>
      </c>
      <c r="CP575" s="796" t="s">
        <v>1971</v>
      </c>
      <c r="CQ575" s="788" t="s">
        <v>1971</v>
      </c>
      <c r="CR575" s="788" t="s">
        <v>1971</v>
      </c>
      <c r="CS575" s="788" t="s">
        <v>1971</v>
      </c>
      <c r="CT575" s="793" t="s">
        <v>1971</v>
      </c>
      <c r="CU575" s="1273" t="s">
        <v>1971</v>
      </c>
      <c r="CV575" s="1272" t="s">
        <v>1971</v>
      </c>
      <c r="CW575" s="1272" t="s">
        <v>1971</v>
      </c>
      <c r="CX575" s="1274" t="s">
        <v>1971</v>
      </c>
      <c r="CY575" s="1272" t="s">
        <v>1971</v>
      </c>
      <c r="CZ575" s="1272" t="s">
        <v>1971</v>
      </c>
      <c r="DA575" s="1272" t="s">
        <v>1971</v>
      </c>
      <c r="DB575" s="1274" t="s">
        <v>1971</v>
      </c>
      <c r="DC575" s="773"/>
      <c r="DD575" s="801">
        <v>1</v>
      </c>
      <c r="DE575" s="802"/>
    </row>
    <row r="576" spans="1:109" ht="15.75" customHeight="1">
      <c r="A576" s="760" t="s">
        <v>982</v>
      </c>
      <c r="B576" s="761">
        <v>570</v>
      </c>
      <c r="C576" s="777" t="s">
        <v>4331</v>
      </c>
      <c r="D576" s="761" t="s">
        <v>4307</v>
      </c>
      <c r="E576" s="761" t="s">
        <v>1920</v>
      </c>
      <c r="F576" s="773" t="s">
        <v>4332</v>
      </c>
      <c r="G576" s="778" t="s">
        <v>4333</v>
      </c>
      <c r="H576" s="779" t="s">
        <v>4334</v>
      </c>
      <c r="I576" s="780"/>
      <c r="J576" s="781">
        <v>1</v>
      </c>
      <c r="K576" s="781"/>
      <c r="L576" s="781"/>
      <c r="M576" s="781"/>
      <c r="N576" s="781"/>
      <c r="O576" s="781"/>
      <c r="P576" s="782"/>
      <c r="Q576" s="783">
        <f t="shared" si="8"/>
        <v>1</v>
      </c>
      <c r="R576" s="777" t="s">
        <v>963</v>
      </c>
      <c r="S576" s="761"/>
      <c r="T576" s="784"/>
      <c r="U576" s="761" t="s">
        <v>1939</v>
      </c>
      <c r="V576" s="761" t="s">
        <v>293</v>
      </c>
      <c r="W576" s="761"/>
      <c r="X576" s="817">
        <v>1</v>
      </c>
      <c r="Y576" s="809" t="s">
        <v>966</v>
      </c>
      <c r="Z576" s="778"/>
      <c r="AA576" s="773"/>
      <c r="AB576" s="773"/>
      <c r="AC576" s="773"/>
      <c r="AD576" s="773"/>
      <c r="AE576" s="773"/>
      <c r="AF576" s="787"/>
      <c r="AG576" s="788"/>
      <c r="AH576" s="788"/>
      <c r="AI576" s="788"/>
      <c r="AJ576" s="788"/>
      <c r="AK576" s="788"/>
      <c r="AL576" s="788"/>
      <c r="AM576" s="788"/>
      <c r="AN576" s="788"/>
      <c r="AO576" s="788"/>
      <c r="AP576" s="788"/>
      <c r="AQ576" s="796">
        <v>68</v>
      </c>
      <c r="AR576" s="788">
        <v>68</v>
      </c>
      <c r="AS576" s="788">
        <v>70</v>
      </c>
      <c r="AT576" s="788">
        <v>71</v>
      </c>
      <c r="AU576" s="793">
        <v>73</v>
      </c>
      <c r="AV576" s="796"/>
      <c r="AW576" s="788"/>
      <c r="AX576" s="788"/>
      <c r="AY576" s="788"/>
      <c r="AZ576" s="788"/>
      <c r="BA576" s="788"/>
      <c r="BB576" s="788"/>
      <c r="BC576" s="788"/>
      <c r="BD576" s="788"/>
      <c r="BE576" s="788"/>
      <c r="BF576" s="788"/>
      <c r="BG576" s="788"/>
      <c r="BH576" s="788"/>
      <c r="BI576" s="788"/>
      <c r="BJ576" s="788"/>
      <c r="BK576" s="793"/>
      <c r="BL576" s="777"/>
      <c r="BM576" s="773"/>
      <c r="BN576" s="773"/>
      <c r="BO576" s="773"/>
      <c r="BP576" s="773"/>
      <c r="BQ576" s="796" t="s">
        <v>1971</v>
      </c>
      <c r="BR576" s="788" t="s">
        <v>1971</v>
      </c>
      <c r="BS576" s="788" t="s">
        <v>1971</v>
      </c>
      <c r="BT576" s="788" t="s">
        <v>1971</v>
      </c>
      <c r="BU576" s="793" t="s">
        <v>1971</v>
      </c>
      <c r="BV576" s="796" t="s">
        <v>1971</v>
      </c>
      <c r="BW576" s="788" t="s">
        <v>1971</v>
      </c>
      <c r="BX576" s="788" t="s">
        <v>1971</v>
      </c>
      <c r="BY576" s="788" t="s">
        <v>1971</v>
      </c>
      <c r="BZ576" s="788" t="s">
        <v>1971</v>
      </c>
      <c r="CA576" s="796" t="s">
        <v>1971</v>
      </c>
      <c r="CB576" s="788" t="s">
        <v>1971</v>
      </c>
      <c r="CC576" s="788" t="s">
        <v>1971</v>
      </c>
      <c r="CD576" s="788" t="s">
        <v>1971</v>
      </c>
      <c r="CE576" s="793" t="s">
        <v>1971</v>
      </c>
      <c r="CF576" s="788" t="s">
        <v>1971</v>
      </c>
      <c r="CG576" s="788" t="s">
        <v>1971</v>
      </c>
      <c r="CH576" s="788" t="s">
        <v>1971</v>
      </c>
      <c r="CI576" s="788" t="s">
        <v>1971</v>
      </c>
      <c r="CJ576" s="793" t="s">
        <v>1971</v>
      </c>
      <c r="CK576" s="796" t="s">
        <v>1971</v>
      </c>
      <c r="CL576" s="788" t="s">
        <v>1971</v>
      </c>
      <c r="CM576" s="788" t="s">
        <v>1971</v>
      </c>
      <c r="CN576" s="788" t="s">
        <v>1971</v>
      </c>
      <c r="CO576" s="793" t="s">
        <v>1971</v>
      </c>
      <c r="CP576" s="796" t="s">
        <v>1971</v>
      </c>
      <c r="CQ576" s="788" t="s">
        <v>1971</v>
      </c>
      <c r="CR576" s="788" t="s">
        <v>1971</v>
      </c>
      <c r="CS576" s="788" t="s">
        <v>1971</v>
      </c>
      <c r="CT576" s="793" t="s">
        <v>1971</v>
      </c>
      <c r="CU576" s="1273" t="s">
        <v>1971</v>
      </c>
      <c r="CV576" s="1272" t="s">
        <v>1971</v>
      </c>
      <c r="CW576" s="1272" t="s">
        <v>1971</v>
      </c>
      <c r="CX576" s="1274" t="s">
        <v>1971</v>
      </c>
      <c r="CY576" s="1272" t="s">
        <v>1971</v>
      </c>
      <c r="CZ576" s="1272" t="s">
        <v>1971</v>
      </c>
      <c r="DA576" s="1272" t="s">
        <v>1971</v>
      </c>
      <c r="DB576" s="1274" t="s">
        <v>1971</v>
      </c>
      <c r="DC576" s="773"/>
      <c r="DD576" s="801">
        <v>1</v>
      </c>
      <c r="DE576" s="802"/>
    </row>
    <row r="577" spans="1:109" ht="15.75" customHeight="1">
      <c r="A577" s="760" t="s">
        <v>982</v>
      </c>
      <c r="B577" s="761">
        <v>571</v>
      </c>
      <c r="C577" s="777" t="s">
        <v>4335</v>
      </c>
      <c r="D577" s="761" t="s">
        <v>4307</v>
      </c>
      <c r="E577" s="761" t="s">
        <v>1920</v>
      </c>
      <c r="F577" s="773" t="s">
        <v>4336</v>
      </c>
      <c r="G577" s="778" t="s">
        <v>4337</v>
      </c>
      <c r="H577" s="779" t="s">
        <v>4338</v>
      </c>
      <c r="I577" s="803"/>
      <c r="J577" s="938"/>
      <c r="K577" s="781">
        <v>1</v>
      </c>
      <c r="L577" s="938"/>
      <c r="M577" s="938"/>
      <c r="N577" s="781"/>
      <c r="O577" s="781"/>
      <c r="P577" s="782"/>
      <c r="Q577" s="783">
        <f t="shared" si="8"/>
        <v>1</v>
      </c>
      <c r="R577" s="777" t="s">
        <v>963</v>
      </c>
      <c r="S577" s="761"/>
      <c r="T577" s="784"/>
      <c r="U577" s="761" t="s">
        <v>1939</v>
      </c>
      <c r="V577" s="761" t="s">
        <v>293</v>
      </c>
      <c r="W577" s="761"/>
      <c r="X577" s="817">
        <v>1</v>
      </c>
      <c r="Y577" s="807" t="s">
        <v>966</v>
      </c>
      <c r="Z577" s="778"/>
      <c r="AA577" s="773"/>
      <c r="AB577" s="773"/>
      <c r="AC577" s="773"/>
      <c r="AD577" s="773"/>
      <c r="AE577" s="773"/>
      <c r="AF577" s="787"/>
      <c r="AG577" s="785"/>
      <c r="AH577" s="785"/>
      <c r="AI577" s="785"/>
      <c r="AJ577" s="785"/>
      <c r="AK577" s="785"/>
      <c r="AL577" s="785"/>
      <c r="AM577" s="785"/>
      <c r="AN577" s="785"/>
      <c r="AO577" s="785"/>
      <c r="AP577" s="785"/>
      <c r="AQ577" s="815">
        <v>77.7</v>
      </c>
      <c r="AR577" s="785">
        <v>77.7</v>
      </c>
      <c r="AS577" s="785">
        <v>78.5</v>
      </c>
      <c r="AT577" s="785">
        <v>79.3</v>
      </c>
      <c r="AU577" s="829">
        <v>80</v>
      </c>
      <c r="AV577" s="815"/>
      <c r="AW577" s="785"/>
      <c r="AX577" s="785"/>
      <c r="AY577" s="785"/>
      <c r="AZ577" s="785"/>
      <c r="BA577" s="785"/>
      <c r="BB577" s="785"/>
      <c r="BC577" s="785"/>
      <c r="BD577" s="785"/>
      <c r="BE577" s="785"/>
      <c r="BF577" s="785"/>
      <c r="BG577" s="785"/>
      <c r="BH577" s="785"/>
      <c r="BI577" s="785"/>
      <c r="BJ577" s="785"/>
      <c r="BK577" s="829"/>
      <c r="BL577" s="777"/>
      <c r="BM577" s="773"/>
      <c r="BN577" s="773"/>
      <c r="BO577" s="773"/>
      <c r="BP577" s="773"/>
      <c r="BQ577" s="796" t="s">
        <v>1971</v>
      </c>
      <c r="BR577" s="788" t="s">
        <v>1971</v>
      </c>
      <c r="BS577" s="788" t="s">
        <v>1971</v>
      </c>
      <c r="BT577" s="788" t="s">
        <v>1971</v>
      </c>
      <c r="BU577" s="793" t="s">
        <v>1971</v>
      </c>
      <c r="BV577" s="796" t="s">
        <v>1971</v>
      </c>
      <c r="BW577" s="788" t="s">
        <v>1971</v>
      </c>
      <c r="BX577" s="788" t="s">
        <v>1971</v>
      </c>
      <c r="BY577" s="788" t="s">
        <v>1971</v>
      </c>
      <c r="BZ577" s="788" t="s">
        <v>1971</v>
      </c>
      <c r="CA577" s="796" t="s">
        <v>1971</v>
      </c>
      <c r="CB577" s="788" t="s">
        <v>1971</v>
      </c>
      <c r="CC577" s="788" t="s">
        <v>1971</v>
      </c>
      <c r="CD577" s="788" t="s">
        <v>1971</v>
      </c>
      <c r="CE577" s="793" t="s">
        <v>1971</v>
      </c>
      <c r="CF577" s="788" t="s">
        <v>1971</v>
      </c>
      <c r="CG577" s="788" t="s">
        <v>1971</v>
      </c>
      <c r="CH577" s="788" t="s">
        <v>1971</v>
      </c>
      <c r="CI577" s="788" t="s">
        <v>1971</v>
      </c>
      <c r="CJ577" s="793" t="s">
        <v>1971</v>
      </c>
      <c r="CK577" s="796" t="s">
        <v>1971</v>
      </c>
      <c r="CL577" s="788" t="s">
        <v>1971</v>
      </c>
      <c r="CM577" s="788" t="s">
        <v>1971</v>
      </c>
      <c r="CN577" s="788" t="s">
        <v>1971</v>
      </c>
      <c r="CO577" s="793" t="s">
        <v>1971</v>
      </c>
      <c r="CP577" s="796" t="s">
        <v>1971</v>
      </c>
      <c r="CQ577" s="788" t="s">
        <v>1971</v>
      </c>
      <c r="CR577" s="788" t="s">
        <v>1971</v>
      </c>
      <c r="CS577" s="788" t="s">
        <v>1971</v>
      </c>
      <c r="CT577" s="793" t="s">
        <v>1971</v>
      </c>
      <c r="CU577" s="1273" t="s">
        <v>1971</v>
      </c>
      <c r="CV577" s="1272" t="s">
        <v>1971</v>
      </c>
      <c r="CW577" s="1272" t="s">
        <v>1971</v>
      </c>
      <c r="CX577" s="1274" t="s">
        <v>1971</v>
      </c>
      <c r="CY577" s="1272" t="s">
        <v>1971</v>
      </c>
      <c r="CZ577" s="1272" t="s">
        <v>1971</v>
      </c>
      <c r="DA577" s="1272" t="s">
        <v>1971</v>
      </c>
      <c r="DB577" s="1274" t="s">
        <v>1971</v>
      </c>
      <c r="DC577" s="773"/>
      <c r="DD577" s="801">
        <v>1</v>
      </c>
      <c r="DE577" s="802"/>
    </row>
    <row r="578" spans="1:109" ht="15.75" customHeight="1">
      <c r="A578" s="760" t="s">
        <v>982</v>
      </c>
      <c r="B578" s="761">
        <v>572</v>
      </c>
      <c r="C578" s="777" t="s">
        <v>4339</v>
      </c>
      <c r="D578" s="761" t="s">
        <v>4307</v>
      </c>
      <c r="E578" s="761" t="s">
        <v>1920</v>
      </c>
      <c r="F578" s="773" t="s">
        <v>4340</v>
      </c>
      <c r="G578" s="778" t="s">
        <v>4341</v>
      </c>
      <c r="H578" s="779" t="s">
        <v>4342</v>
      </c>
      <c r="I578" s="780"/>
      <c r="J578" s="781"/>
      <c r="K578" s="781">
        <v>1</v>
      </c>
      <c r="L578" s="781"/>
      <c r="M578" s="781"/>
      <c r="N578" s="781"/>
      <c r="O578" s="781"/>
      <c r="P578" s="782"/>
      <c r="Q578" s="783">
        <f t="shared" si="8"/>
        <v>1</v>
      </c>
      <c r="R578" s="777" t="s">
        <v>963</v>
      </c>
      <c r="S578" s="761"/>
      <c r="T578" s="784"/>
      <c r="U578" s="761" t="s">
        <v>1939</v>
      </c>
      <c r="V578" s="761" t="s">
        <v>293</v>
      </c>
      <c r="W578" s="761"/>
      <c r="X578" s="817">
        <v>1</v>
      </c>
      <c r="Y578" s="810" t="s">
        <v>966</v>
      </c>
      <c r="Z578" s="778"/>
      <c r="AA578" s="773"/>
      <c r="AB578" s="773"/>
      <c r="AC578" s="773"/>
      <c r="AD578" s="773"/>
      <c r="AE578" s="773"/>
      <c r="AF578" s="787"/>
      <c r="AG578" s="788"/>
      <c r="AH578" s="788"/>
      <c r="AI578" s="788"/>
      <c r="AJ578" s="788"/>
      <c r="AK578" s="788"/>
      <c r="AL578" s="788"/>
      <c r="AM578" s="788"/>
      <c r="AN578" s="788"/>
      <c r="AO578" s="788"/>
      <c r="AP578" s="788"/>
      <c r="AQ578" s="796">
        <v>28.3</v>
      </c>
      <c r="AR578" s="788">
        <v>28.3</v>
      </c>
      <c r="AS578" s="788">
        <v>33.9</v>
      </c>
      <c r="AT578" s="788">
        <v>39.5</v>
      </c>
      <c r="AU578" s="793">
        <v>45</v>
      </c>
      <c r="AV578" s="796"/>
      <c r="AW578" s="788"/>
      <c r="AX578" s="788"/>
      <c r="AY578" s="788"/>
      <c r="AZ578" s="788"/>
      <c r="BA578" s="788"/>
      <c r="BB578" s="788"/>
      <c r="BC578" s="788"/>
      <c r="BD578" s="788"/>
      <c r="BE578" s="788"/>
      <c r="BF578" s="788"/>
      <c r="BG578" s="788"/>
      <c r="BH578" s="788"/>
      <c r="BI578" s="788"/>
      <c r="BJ578" s="788"/>
      <c r="BK578" s="793"/>
      <c r="BL578" s="777"/>
      <c r="BM578" s="773"/>
      <c r="BN578" s="773"/>
      <c r="BO578" s="773"/>
      <c r="BP578" s="773"/>
      <c r="BQ578" s="796" t="s">
        <v>1971</v>
      </c>
      <c r="BR578" s="788" t="s">
        <v>1971</v>
      </c>
      <c r="BS578" s="788" t="s">
        <v>1971</v>
      </c>
      <c r="BT578" s="788" t="s">
        <v>1971</v>
      </c>
      <c r="BU578" s="793" t="s">
        <v>1971</v>
      </c>
      <c r="BV578" s="796" t="s">
        <v>1971</v>
      </c>
      <c r="BW578" s="788" t="s">
        <v>1971</v>
      </c>
      <c r="BX578" s="788" t="s">
        <v>1971</v>
      </c>
      <c r="BY578" s="788" t="s">
        <v>1971</v>
      </c>
      <c r="BZ578" s="788" t="s">
        <v>1971</v>
      </c>
      <c r="CA578" s="796" t="s">
        <v>1971</v>
      </c>
      <c r="CB578" s="788" t="s">
        <v>1971</v>
      </c>
      <c r="CC578" s="788" t="s">
        <v>1971</v>
      </c>
      <c r="CD578" s="788" t="s">
        <v>1971</v>
      </c>
      <c r="CE578" s="793" t="s">
        <v>1971</v>
      </c>
      <c r="CF578" s="788" t="s">
        <v>1971</v>
      </c>
      <c r="CG578" s="788" t="s">
        <v>1971</v>
      </c>
      <c r="CH578" s="788" t="s">
        <v>1971</v>
      </c>
      <c r="CI578" s="788" t="s">
        <v>1971</v>
      </c>
      <c r="CJ578" s="793" t="s">
        <v>1971</v>
      </c>
      <c r="CK578" s="796" t="s">
        <v>1971</v>
      </c>
      <c r="CL578" s="788" t="s">
        <v>1971</v>
      </c>
      <c r="CM578" s="788" t="s">
        <v>1971</v>
      </c>
      <c r="CN578" s="788" t="s">
        <v>1971</v>
      </c>
      <c r="CO578" s="793" t="s">
        <v>1971</v>
      </c>
      <c r="CP578" s="796" t="s">
        <v>1971</v>
      </c>
      <c r="CQ578" s="788" t="s">
        <v>1971</v>
      </c>
      <c r="CR578" s="788" t="s">
        <v>1971</v>
      </c>
      <c r="CS578" s="788" t="s">
        <v>1971</v>
      </c>
      <c r="CT578" s="793" t="s">
        <v>1971</v>
      </c>
      <c r="CU578" s="1273" t="s">
        <v>1971</v>
      </c>
      <c r="CV578" s="1272" t="s">
        <v>1971</v>
      </c>
      <c r="CW578" s="1272" t="s">
        <v>1971</v>
      </c>
      <c r="CX578" s="1274" t="s">
        <v>1971</v>
      </c>
      <c r="CY578" s="1272" t="s">
        <v>1971</v>
      </c>
      <c r="CZ578" s="1272" t="s">
        <v>1971</v>
      </c>
      <c r="DA578" s="1272" t="s">
        <v>1971</v>
      </c>
      <c r="DB578" s="1274" t="s">
        <v>1971</v>
      </c>
      <c r="DC578" s="773"/>
      <c r="DD578" s="801">
        <v>1</v>
      </c>
      <c r="DE578" s="802"/>
    </row>
    <row r="579" spans="1:109" ht="15.75" customHeight="1">
      <c r="A579" s="760" t="s">
        <v>982</v>
      </c>
      <c r="B579" s="761">
        <v>573</v>
      </c>
      <c r="C579" s="777" t="s">
        <v>4343</v>
      </c>
      <c r="D579" s="761" t="s">
        <v>4307</v>
      </c>
      <c r="E579" s="761" t="s">
        <v>1936</v>
      </c>
      <c r="F579" s="773" t="s">
        <v>4344</v>
      </c>
      <c r="G579" s="778" t="s">
        <v>4345</v>
      </c>
      <c r="H579" s="779" t="s">
        <v>4346</v>
      </c>
      <c r="I579" s="780"/>
      <c r="J579" s="781">
        <v>0.41399999999999998</v>
      </c>
      <c r="K579" s="781">
        <v>0.58599999999999997</v>
      </c>
      <c r="L579" s="781"/>
      <c r="M579" s="781"/>
      <c r="N579" s="781"/>
      <c r="O579" s="781"/>
      <c r="P579" s="782"/>
      <c r="Q579" s="783">
        <f t="shared" si="8"/>
        <v>1</v>
      </c>
      <c r="R579" s="777" t="s">
        <v>988</v>
      </c>
      <c r="S579" s="1493" t="s">
        <v>964</v>
      </c>
      <c r="T579" s="784" t="s">
        <v>965</v>
      </c>
      <c r="U579" s="761" t="s">
        <v>2423</v>
      </c>
      <c r="V579" s="761" t="s">
        <v>991</v>
      </c>
      <c r="W579" s="761"/>
      <c r="X579" s="817">
        <v>0</v>
      </c>
      <c r="Y579" s="814" t="s">
        <v>966</v>
      </c>
      <c r="Z579" s="778"/>
      <c r="AA579" s="773"/>
      <c r="AB579" s="773"/>
      <c r="AC579" s="773"/>
      <c r="AD579" s="773"/>
      <c r="AE579" s="773"/>
      <c r="AF579" s="787"/>
      <c r="AG579" s="785"/>
      <c r="AH579" s="785"/>
      <c r="AI579" s="785"/>
      <c r="AJ579" s="785"/>
      <c r="AK579" s="785"/>
      <c r="AL579" s="785"/>
      <c r="AM579" s="785"/>
      <c r="AN579" s="785"/>
      <c r="AO579" s="785"/>
      <c r="AP579" s="785"/>
      <c r="AQ579" s="815">
        <v>70000</v>
      </c>
      <c r="AR579" s="785">
        <v>72000</v>
      </c>
      <c r="AS579" s="785">
        <v>73000</v>
      </c>
      <c r="AT579" s="785">
        <v>74000</v>
      </c>
      <c r="AU579" s="829">
        <v>75000</v>
      </c>
      <c r="AV579" s="815"/>
      <c r="AW579" s="785"/>
      <c r="AX579" s="785"/>
      <c r="AY579" s="785"/>
      <c r="AZ579" s="785"/>
      <c r="BA579" s="785"/>
      <c r="BB579" s="785"/>
      <c r="BC579" s="785"/>
      <c r="BD579" s="785"/>
      <c r="BE579" s="785"/>
      <c r="BF579" s="785"/>
      <c r="BG579" s="785"/>
      <c r="BH579" s="785"/>
      <c r="BI579" s="785"/>
      <c r="BJ579" s="785"/>
      <c r="BK579" s="829"/>
      <c r="BL579" s="777" t="s">
        <v>961</v>
      </c>
      <c r="BM579" s="773" t="s">
        <v>961</v>
      </c>
      <c r="BN579" s="773" t="s">
        <v>961</v>
      </c>
      <c r="BO579" s="773" t="s">
        <v>961</v>
      </c>
      <c r="BP579" s="773" t="s">
        <v>961</v>
      </c>
      <c r="BQ579" s="796" t="s">
        <v>1971</v>
      </c>
      <c r="BR579" s="788" t="s">
        <v>1971</v>
      </c>
      <c r="BS579" s="788" t="s">
        <v>1971</v>
      </c>
      <c r="BT579" s="788" t="s">
        <v>1971</v>
      </c>
      <c r="BU579" s="793" t="s">
        <v>1971</v>
      </c>
      <c r="BV579" s="815">
        <v>42000</v>
      </c>
      <c r="BW579" s="785">
        <v>43200</v>
      </c>
      <c r="BX579" s="785">
        <v>43800</v>
      </c>
      <c r="BY579" s="785">
        <v>44400</v>
      </c>
      <c r="BZ579" s="785">
        <v>45000</v>
      </c>
      <c r="CA579" s="796" t="s">
        <v>1971</v>
      </c>
      <c r="CB579" s="788" t="s">
        <v>1971</v>
      </c>
      <c r="CC579" s="788" t="s">
        <v>1971</v>
      </c>
      <c r="CD579" s="788" t="s">
        <v>1971</v>
      </c>
      <c r="CE579" s="793" t="s">
        <v>1971</v>
      </c>
      <c r="CF579" s="788" t="s">
        <v>1971</v>
      </c>
      <c r="CG579" s="788" t="s">
        <v>1971</v>
      </c>
      <c r="CH579" s="788" t="s">
        <v>1971</v>
      </c>
      <c r="CI579" s="788" t="s">
        <v>1971</v>
      </c>
      <c r="CJ579" s="793" t="s">
        <v>1971</v>
      </c>
      <c r="CK579" s="1707">
        <v>98000</v>
      </c>
      <c r="CL579" s="1708">
        <v>100800</v>
      </c>
      <c r="CM579" s="1708">
        <v>102200</v>
      </c>
      <c r="CN579" s="1708">
        <v>103600</v>
      </c>
      <c r="CO579" s="1716">
        <v>105000</v>
      </c>
      <c r="CP579" s="796" t="s">
        <v>1971</v>
      </c>
      <c r="CQ579" s="788" t="s">
        <v>1971</v>
      </c>
      <c r="CR579" s="788" t="s">
        <v>1971</v>
      </c>
      <c r="CS579" s="788" t="s">
        <v>1971</v>
      </c>
      <c r="CT579" s="793" t="s">
        <v>1971</v>
      </c>
      <c r="CU579" s="1273">
        <v>-3.9999999999999998E-6</v>
      </c>
      <c r="CV579" s="1272" t="s">
        <v>1971</v>
      </c>
      <c r="CW579" s="1272" t="s">
        <v>1971</v>
      </c>
      <c r="CX579" s="1274" t="s">
        <v>1971</v>
      </c>
      <c r="CY579" s="1272">
        <v>1.9999999999999999E-6</v>
      </c>
      <c r="CZ579" s="1272" t="s">
        <v>1971</v>
      </c>
      <c r="DA579" s="1272" t="s">
        <v>1971</v>
      </c>
      <c r="DB579" s="1274" t="s">
        <v>1971</v>
      </c>
      <c r="DC579" s="773"/>
      <c r="DD579" s="801">
        <v>1E-3</v>
      </c>
      <c r="DE579" s="802"/>
    </row>
    <row r="580" spans="1:109" ht="15.75" customHeight="1">
      <c r="A580" s="760" t="s">
        <v>982</v>
      </c>
      <c r="B580" s="761">
        <v>574</v>
      </c>
      <c r="C580" s="777" t="s">
        <v>4347</v>
      </c>
      <c r="D580" s="761" t="s">
        <v>4307</v>
      </c>
      <c r="E580" s="761" t="s">
        <v>1936</v>
      </c>
      <c r="F580" s="773" t="s">
        <v>4348</v>
      </c>
      <c r="G580" s="778" t="s">
        <v>4349</v>
      </c>
      <c r="H580" s="779" t="s">
        <v>4350</v>
      </c>
      <c r="I580" s="780">
        <v>1</v>
      </c>
      <c r="J580" s="781"/>
      <c r="K580" s="781"/>
      <c r="L580" s="781"/>
      <c r="M580" s="781"/>
      <c r="N580" s="781"/>
      <c r="O580" s="781"/>
      <c r="P580" s="782"/>
      <c r="Q580" s="783">
        <f t="shared" si="8"/>
        <v>1</v>
      </c>
      <c r="R580" s="777" t="s">
        <v>2769</v>
      </c>
      <c r="S580" s="761" t="s">
        <v>964</v>
      </c>
      <c r="T580" s="784" t="s">
        <v>965</v>
      </c>
      <c r="U580" s="761" t="s">
        <v>2423</v>
      </c>
      <c r="V580" s="761" t="s">
        <v>991</v>
      </c>
      <c r="W580" s="761"/>
      <c r="X580" s="817">
        <v>0</v>
      </c>
      <c r="Y580" s="809" t="s">
        <v>966</v>
      </c>
      <c r="Z580" s="778"/>
      <c r="AA580" s="773"/>
      <c r="AB580" s="773"/>
      <c r="AC580" s="773"/>
      <c r="AD580" s="773"/>
      <c r="AE580" s="773"/>
      <c r="AF580" s="787"/>
      <c r="AG580" s="785"/>
      <c r="AH580" s="785"/>
      <c r="AI580" s="785"/>
      <c r="AJ580" s="785"/>
      <c r="AK580" s="785"/>
      <c r="AL580" s="785"/>
      <c r="AM580" s="785"/>
      <c r="AN580" s="785"/>
      <c r="AO580" s="785"/>
      <c r="AP580" s="785"/>
      <c r="AQ580" s="815">
        <v>560000</v>
      </c>
      <c r="AR580" s="785">
        <v>675000</v>
      </c>
      <c r="AS580" s="785">
        <v>720000</v>
      </c>
      <c r="AT580" s="785">
        <v>775000</v>
      </c>
      <c r="AU580" s="829">
        <v>830000</v>
      </c>
      <c r="AV580" s="815"/>
      <c r="AW580" s="785"/>
      <c r="AX580" s="785"/>
      <c r="AY580" s="785"/>
      <c r="AZ580" s="785"/>
      <c r="BA580" s="785"/>
      <c r="BB580" s="785"/>
      <c r="BC580" s="785"/>
      <c r="BD580" s="785"/>
      <c r="BE580" s="785"/>
      <c r="BF580" s="785"/>
      <c r="BG580" s="785"/>
      <c r="BH580" s="785"/>
      <c r="BI580" s="785"/>
      <c r="BJ580" s="785"/>
      <c r="BK580" s="829"/>
      <c r="BL580" s="777" t="s">
        <v>961</v>
      </c>
      <c r="BM580" s="773" t="s">
        <v>961</v>
      </c>
      <c r="BN580" s="773" t="s">
        <v>961</v>
      </c>
      <c r="BO580" s="773" t="s">
        <v>961</v>
      </c>
      <c r="BP580" s="773" t="s">
        <v>961</v>
      </c>
      <c r="BQ580" s="796" t="s">
        <v>1971</v>
      </c>
      <c r="BR580" s="788" t="s">
        <v>1971</v>
      </c>
      <c r="BS580" s="788" t="s">
        <v>1971</v>
      </c>
      <c r="BT580" s="788" t="s">
        <v>1971</v>
      </c>
      <c r="BU580" s="793" t="s">
        <v>1971</v>
      </c>
      <c r="BV580" s="815">
        <v>230000</v>
      </c>
      <c r="BW580" s="785">
        <v>332000</v>
      </c>
      <c r="BX580" s="785">
        <v>361000</v>
      </c>
      <c r="BY580" s="785">
        <v>406000</v>
      </c>
      <c r="BZ580" s="785">
        <v>450000</v>
      </c>
      <c r="CA580" s="796" t="s">
        <v>1971</v>
      </c>
      <c r="CB580" s="788" t="s">
        <v>1971</v>
      </c>
      <c r="CC580" s="788" t="s">
        <v>1971</v>
      </c>
      <c r="CD580" s="788" t="s">
        <v>1971</v>
      </c>
      <c r="CE580" s="793" t="s">
        <v>1971</v>
      </c>
      <c r="CF580" s="788" t="s">
        <v>1971</v>
      </c>
      <c r="CG580" s="788" t="s">
        <v>1971</v>
      </c>
      <c r="CH580" s="788" t="s">
        <v>1971</v>
      </c>
      <c r="CI580" s="788" t="s">
        <v>1971</v>
      </c>
      <c r="CJ580" s="793" t="s">
        <v>1971</v>
      </c>
      <c r="CK580" s="815">
        <v>890000</v>
      </c>
      <c r="CL580" s="785">
        <v>1018000</v>
      </c>
      <c r="CM580" s="785">
        <v>1079000</v>
      </c>
      <c r="CN580" s="785">
        <v>1144000</v>
      </c>
      <c r="CO580" s="829">
        <v>1210000</v>
      </c>
      <c r="CP580" s="796" t="s">
        <v>1971</v>
      </c>
      <c r="CQ580" s="788" t="s">
        <v>1971</v>
      </c>
      <c r="CR580" s="788" t="s">
        <v>1971</v>
      </c>
      <c r="CS580" s="788" t="s">
        <v>1971</v>
      </c>
      <c r="CT580" s="793" t="s">
        <v>1971</v>
      </c>
      <c r="CU580" s="1273">
        <v>-1.9999999999999999E-6</v>
      </c>
      <c r="CV580" s="1272" t="s">
        <v>1971</v>
      </c>
      <c r="CW580" s="1272" t="s">
        <v>1971</v>
      </c>
      <c r="CX580" s="1274" t="s">
        <v>1971</v>
      </c>
      <c r="CY580" s="1272">
        <v>9.9999999999999995E-7</v>
      </c>
      <c r="CZ580" s="1272" t="s">
        <v>1971</v>
      </c>
      <c r="DA580" s="1272" t="s">
        <v>1971</v>
      </c>
      <c r="DB580" s="1274" t="s">
        <v>1971</v>
      </c>
      <c r="DC580" s="773"/>
      <c r="DD580" s="801">
        <v>1E-4</v>
      </c>
      <c r="DE580" s="802"/>
    </row>
    <row r="581" spans="1:109" ht="15.75" customHeight="1">
      <c r="A581" s="760" t="s">
        <v>982</v>
      </c>
      <c r="B581" s="761">
        <v>575</v>
      </c>
      <c r="C581" s="777" t="s">
        <v>4351</v>
      </c>
      <c r="D581" s="761" t="s">
        <v>4352</v>
      </c>
      <c r="E581" s="761" t="s">
        <v>4353</v>
      </c>
      <c r="F581" s="773" t="s">
        <v>4354</v>
      </c>
      <c r="G581" s="778" t="s">
        <v>4355</v>
      </c>
      <c r="H581" s="779" t="s">
        <v>4356</v>
      </c>
      <c r="I581" s="780">
        <v>0.04</v>
      </c>
      <c r="J581" s="781">
        <v>0.39</v>
      </c>
      <c r="K581" s="781">
        <v>0.31</v>
      </c>
      <c r="L581" s="781">
        <v>7.0000000000000007E-2</v>
      </c>
      <c r="M581" s="781">
        <v>0.17</v>
      </c>
      <c r="N581" s="781">
        <v>0.02</v>
      </c>
      <c r="O581" s="781"/>
      <c r="P581" s="782"/>
      <c r="Q581" s="783">
        <f t="shared" si="8"/>
        <v>1</v>
      </c>
      <c r="R581" s="777" t="s">
        <v>963</v>
      </c>
      <c r="S581" s="761"/>
      <c r="T581" s="784"/>
      <c r="U581" s="761" t="s">
        <v>2825</v>
      </c>
      <c r="V581" s="761" t="s">
        <v>991</v>
      </c>
      <c r="W581" s="761"/>
      <c r="X581" s="817">
        <v>0</v>
      </c>
      <c r="Y581" s="814" t="s">
        <v>978</v>
      </c>
      <c r="Z581" s="778"/>
      <c r="AA581" s="773"/>
      <c r="AB581" s="773"/>
      <c r="AC581" s="773"/>
      <c r="AD581" s="773"/>
      <c r="AE581" s="773"/>
      <c r="AF581" s="787"/>
      <c r="AG581" s="788"/>
      <c r="AH581" s="788"/>
      <c r="AI581" s="788"/>
      <c r="AJ581" s="788"/>
      <c r="AK581" s="788"/>
      <c r="AL581" s="788"/>
      <c r="AM581" s="788"/>
      <c r="AN581" s="788"/>
      <c r="AO581" s="788"/>
      <c r="AP581" s="788"/>
      <c r="AQ581" s="796">
        <v>9</v>
      </c>
      <c r="AR581" s="788">
        <v>8</v>
      </c>
      <c r="AS581" s="788">
        <v>7</v>
      </c>
      <c r="AT581" s="788">
        <v>6</v>
      </c>
      <c r="AU581" s="793">
        <v>5</v>
      </c>
      <c r="AV581" s="796"/>
      <c r="AW581" s="788"/>
      <c r="AX581" s="788"/>
      <c r="AY581" s="788"/>
      <c r="AZ581" s="788"/>
      <c r="BA581" s="788"/>
      <c r="BB581" s="788"/>
      <c r="BC581" s="788"/>
      <c r="BD581" s="788"/>
      <c r="BE581" s="788"/>
      <c r="BF581" s="788"/>
      <c r="BG581" s="788"/>
      <c r="BH581" s="788"/>
      <c r="BI581" s="788"/>
      <c r="BJ581" s="788"/>
      <c r="BK581" s="793"/>
      <c r="BL581" s="777"/>
      <c r="BM581" s="773"/>
      <c r="BN581" s="773"/>
      <c r="BO581" s="773"/>
      <c r="BP581" s="773"/>
      <c r="BQ581" s="796" t="s">
        <v>1971</v>
      </c>
      <c r="BR581" s="788" t="s">
        <v>1971</v>
      </c>
      <c r="BS581" s="788" t="s">
        <v>1971</v>
      </c>
      <c r="BT581" s="788" t="s">
        <v>1971</v>
      </c>
      <c r="BU581" s="793" t="s">
        <v>1971</v>
      </c>
      <c r="BV581" s="796" t="s">
        <v>1971</v>
      </c>
      <c r="BW581" s="788" t="s">
        <v>1971</v>
      </c>
      <c r="BX581" s="788" t="s">
        <v>1971</v>
      </c>
      <c r="BY581" s="788" t="s">
        <v>1971</v>
      </c>
      <c r="BZ581" s="788" t="s">
        <v>1971</v>
      </c>
      <c r="CA581" s="796" t="s">
        <v>1971</v>
      </c>
      <c r="CB581" s="788" t="s">
        <v>1971</v>
      </c>
      <c r="CC581" s="788" t="s">
        <v>1971</v>
      </c>
      <c r="CD581" s="788" t="s">
        <v>1971</v>
      </c>
      <c r="CE581" s="793" t="s">
        <v>1971</v>
      </c>
      <c r="CF581" s="788" t="s">
        <v>1971</v>
      </c>
      <c r="CG581" s="788" t="s">
        <v>1971</v>
      </c>
      <c r="CH581" s="788" t="s">
        <v>1971</v>
      </c>
      <c r="CI581" s="788" t="s">
        <v>1971</v>
      </c>
      <c r="CJ581" s="793" t="s">
        <v>1971</v>
      </c>
      <c r="CK581" s="796" t="s">
        <v>1971</v>
      </c>
      <c r="CL581" s="788" t="s">
        <v>1971</v>
      </c>
      <c r="CM581" s="788" t="s">
        <v>1971</v>
      </c>
      <c r="CN581" s="788" t="s">
        <v>1971</v>
      </c>
      <c r="CO581" s="793" t="s">
        <v>1971</v>
      </c>
      <c r="CP581" s="796" t="s">
        <v>1971</v>
      </c>
      <c r="CQ581" s="788" t="s">
        <v>1971</v>
      </c>
      <c r="CR581" s="788" t="s">
        <v>1971</v>
      </c>
      <c r="CS581" s="788" t="s">
        <v>1971</v>
      </c>
      <c r="CT581" s="793" t="s">
        <v>1971</v>
      </c>
      <c r="CU581" s="1273" t="s">
        <v>1971</v>
      </c>
      <c r="CV581" s="1272" t="s">
        <v>1971</v>
      </c>
      <c r="CW581" s="1272" t="s">
        <v>1971</v>
      </c>
      <c r="CX581" s="1274" t="s">
        <v>1971</v>
      </c>
      <c r="CY581" s="1272" t="s">
        <v>1971</v>
      </c>
      <c r="CZ581" s="1272" t="s">
        <v>1971</v>
      </c>
      <c r="DA581" s="1272" t="s">
        <v>1971</v>
      </c>
      <c r="DB581" s="1274" t="s">
        <v>1971</v>
      </c>
      <c r="DC581" s="773"/>
      <c r="DD581" s="801">
        <v>1</v>
      </c>
      <c r="DE581" s="802"/>
    </row>
    <row r="582" spans="1:109" ht="15.75" customHeight="1">
      <c r="A582" s="760" t="s">
        <v>982</v>
      </c>
      <c r="B582" s="761">
        <v>576</v>
      </c>
      <c r="C582" s="777" t="s">
        <v>4357</v>
      </c>
      <c r="D582" s="761" t="s">
        <v>4352</v>
      </c>
      <c r="E582" s="761" t="s">
        <v>1936</v>
      </c>
      <c r="F582" s="773" t="s">
        <v>4358</v>
      </c>
      <c r="G582" s="778" t="s">
        <v>4359</v>
      </c>
      <c r="H582" s="779" t="s">
        <v>4360</v>
      </c>
      <c r="I582" s="780">
        <v>0.04</v>
      </c>
      <c r="J582" s="781">
        <v>0.39</v>
      </c>
      <c r="K582" s="781">
        <v>0.31</v>
      </c>
      <c r="L582" s="781">
        <v>7.0000000000000007E-2</v>
      </c>
      <c r="M582" s="781">
        <v>0.17</v>
      </c>
      <c r="N582" s="781">
        <v>0.02</v>
      </c>
      <c r="O582" s="781"/>
      <c r="P582" s="782"/>
      <c r="Q582" s="783">
        <f t="shared" si="8"/>
        <v>1</v>
      </c>
      <c r="R582" s="777" t="s">
        <v>963</v>
      </c>
      <c r="S582" s="761"/>
      <c r="T582" s="784"/>
      <c r="U582" s="761" t="s">
        <v>2371</v>
      </c>
      <c r="V582" s="761" t="s">
        <v>293</v>
      </c>
      <c r="W582" s="761"/>
      <c r="X582" s="817">
        <v>1</v>
      </c>
      <c r="Y582" s="809" t="s">
        <v>966</v>
      </c>
      <c r="Z582" s="778"/>
      <c r="AA582" s="773"/>
      <c r="AB582" s="773"/>
      <c r="AC582" s="773"/>
      <c r="AD582" s="773"/>
      <c r="AE582" s="773"/>
      <c r="AF582" s="787"/>
      <c r="AG582" s="788"/>
      <c r="AH582" s="788"/>
      <c r="AI582" s="788"/>
      <c r="AJ582" s="788"/>
      <c r="AK582" s="788"/>
      <c r="AL582" s="788"/>
      <c r="AM582" s="788"/>
      <c r="AN582" s="788"/>
      <c r="AO582" s="788"/>
      <c r="AP582" s="788"/>
      <c r="AQ582" s="796">
        <v>95</v>
      </c>
      <c r="AR582" s="788">
        <v>95</v>
      </c>
      <c r="AS582" s="788">
        <v>95</v>
      </c>
      <c r="AT582" s="788">
        <v>95</v>
      </c>
      <c r="AU582" s="793">
        <v>95</v>
      </c>
      <c r="AV582" s="796"/>
      <c r="AW582" s="788"/>
      <c r="AX582" s="788"/>
      <c r="AY582" s="788"/>
      <c r="AZ582" s="788"/>
      <c r="BA582" s="788"/>
      <c r="BB582" s="788"/>
      <c r="BC582" s="788"/>
      <c r="BD582" s="788"/>
      <c r="BE582" s="788"/>
      <c r="BF582" s="788"/>
      <c r="BG582" s="788"/>
      <c r="BH582" s="788"/>
      <c r="BI582" s="788"/>
      <c r="BJ582" s="788"/>
      <c r="BK582" s="793"/>
      <c r="BL582" s="777"/>
      <c r="BM582" s="773"/>
      <c r="BN582" s="773"/>
      <c r="BO582" s="773"/>
      <c r="BP582" s="773"/>
      <c r="BQ582" s="796" t="s">
        <v>1971</v>
      </c>
      <c r="BR582" s="788" t="s">
        <v>1971</v>
      </c>
      <c r="BS582" s="788" t="s">
        <v>1971</v>
      </c>
      <c r="BT582" s="788" t="s">
        <v>1971</v>
      </c>
      <c r="BU582" s="793" t="s">
        <v>1971</v>
      </c>
      <c r="BV582" s="796" t="s">
        <v>1971</v>
      </c>
      <c r="BW582" s="788" t="s">
        <v>1971</v>
      </c>
      <c r="BX582" s="788" t="s">
        <v>1971</v>
      </c>
      <c r="BY582" s="788" t="s">
        <v>1971</v>
      </c>
      <c r="BZ582" s="788" t="s">
        <v>1971</v>
      </c>
      <c r="CA582" s="796" t="s">
        <v>1971</v>
      </c>
      <c r="CB582" s="788" t="s">
        <v>1971</v>
      </c>
      <c r="CC582" s="788" t="s">
        <v>1971</v>
      </c>
      <c r="CD582" s="788" t="s">
        <v>1971</v>
      </c>
      <c r="CE582" s="793" t="s">
        <v>1971</v>
      </c>
      <c r="CF582" s="788" t="s">
        <v>1971</v>
      </c>
      <c r="CG582" s="788" t="s">
        <v>1971</v>
      </c>
      <c r="CH582" s="788" t="s">
        <v>1971</v>
      </c>
      <c r="CI582" s="788" t="s">
        <v>1971</v>
      </c>
      <c r="CJ582" s="788" t="s">
        <v>1971</v>
      </c>
      <c r="CK582" s="796" t="s">
        <v>1971</v>
      </c>
      <c r="CL582" s="788" t="s">
        <v>1971</v>
      </c>
      <c r="CM582" s="788" t="s">
        <v>1971</v>
      </c>
      <c r="CN582" s="788" t="s">
        <v>1971</v>
      </c>
      <c r="CO582" s="793" t="s">
        <v>1971</v>
      </c>
      <c r="CP582" s="796" t="s">
        <v>1971</v>
      </c>
      <c r="CQ582" s="788" t="s">
        <v>1971</v>
      </c>
      <c r="CR582" s="788" t="s">
        <v>1971</v>
      </c>
      <c r="CS582" s="788" t="s">
        <v>1971</v>
      </c>
      <c r="CT582" s="793" t="s">
        <v>1971</v>
      </c>
      <c r="CU582" s="1273" t="s">
        <v>1971</v>
      </c>
      <c r="CV582" s="1272" t="s">
        <v>1971</v>
      </c>
      <c r="CW582" s="1272" t="s">
        <v>1971</v>
      </c>
      <c r="CX582" s="1274" t="s">
        <v>1971</v>
      </c>
      <c r="CY582" s="1272" t="s">
        <v>1971</v>
      </c>
      <c r="CZ582" s="1272" t="s">
        <v>1971</v>
      </c>
      <c r="DA582" s="1272" t="s">
        <v>1971</v>
      </c>
      <c r="DB582" s="1274" t="s">
        <v>1971</v>
      </c>
      <c r="DC582" s="773"/>
      <c r="DD582" s="801">
        <v>1</v>
      </c>
      <c r="DE582" s="802"/>
    </row>
    <row r="583" spans="1:109" ht="15.75" customHeight="1">
      <c r="A583" s="760" t="s">
        <v>982</v>
      </c>
      <c r="B583" s="761">
        <v>577</v>
      </c>
      <c r="C583" s="777" t="s">
        <v>4361</v>
      </c>
      <c r="D583" s="761" t="s">
        <v>4352</v>
      </c>
      <c r="E583" s="761" t="s">
        <v>1936</v>
      </c>
      <c r="F583" s="773" t="s">
        <v>4362</v>
      </c>
      <c r="G583" s="778" t="s">
        <v>4363</v>
      </c>
      <c r="H583" s="779" t="s">
        <v>4364</v>
      </c>
      <c r="I583" s="780">
        <v>0.04</v>
      </c>
      <c r="J583" s="781">
        <v>0.39</v>
      </c>
      <c r="K583" s="781">
        <v>0.31</v>
      </c>
      <c r="L583" s="781">
        <v>7.0000000000000007E-2</v>
      </c>
      <c r="M583" s="781">
        <v>0.17</v>
      </c>
      <c r="N583" s="781">
        <v>0.02</v>
      </c>
      <c r="O583" s="781"/>
      <c r="P583" s="782"/>
      <c r="Q583" s="783">
        <f t="shared" si="8"/>
        <v>1</v>
      </c>
      <c r="R583" s="777" t="s">
        <v>963</v>
      </c>
      <c r="S583" s="761"/>
      <c r="T583" s="784"/>
      <c r="U583" s="761" t="s">
        <v>2371</v>
      </c>
      <c r="V583" s="761" t="s">
        <v>293</v>
      </c>
      <c r="W583" s="761"/>
      <c r="X583" s="817">
        <v>0</v>
      </c>
      <c r="Y583" s="807" t="s">
        <v>966</v>
      </c>
      <c r="Z583" s="778"/>
      <c r="AA583" s="773"/>
      <c r="AB583" s="773"/>
      <c r="AC583" s="773"/>
      <c r="AD583" s="773"/>
      <c r="AE583" s="773"/>
      <c r="AF583" s="787"/>
      <c r="AG583" s="788"/>
      <c r="AH583" s="788"/>
      <c r="AI583" s="788"/>
      <c r="AJ583" s="788"/>
      <c r="AK583" s="788"/>
      <c r="AL583" s="788"/>
      <c r="AM583" s="788"/>
      <c r="AN583" s="788"/>
      <c r="AO583" s="788"/>
      <c r="AP583" s="788"/>
      <c r="AQ583" s="796">
        <v>80</v>
      </c>
      <c r="AR583" s="788">
        <v>80</v>
      </c>
      <c r="AS583" s="788">
        <v>80</v>
      </c>
      <c r="AT583" s="788">
        <v>80</v>
      </c>
      <c r="AU583" s="793">
        <v>80</v>
      </c>
      <c r="AV583" s="796"/>
      <c r="AW583" s="788"/>
      <c r="AX583" s="788"/>
      <c r="AY583" s="788"/>
      <c r="AZ583" s="788"/>
      <c r="BA583" s="788"/>
      <c r="BB583" s="788"/>
      <c r="BC583" s="788"/>
      <c r="BD583" s="788"/>
      <c r="BE583" s="788"/>
      <c r="BF583" s="788"/>
      <c r="BG583" s="788"/>
      <c r="BH583" s="788"/>
      <c r="BI583" s="788"/>
      <c r="BJ583" s="788"/>
      <c r="BK583" s="793"/>
      <c r="BL583" s="777"/>
      <c r="BM583" s="773"/>
      <c r="BN583" s="773"/>
      <c r="BO583" s="773"/>
      <c r="BP583" s="773"/>
      <c r="BQ583" s="796" t="s">
        <v>1971</v>
      </c>
      <c r="BR583" s="788" t="s">
        <v>1971</v>
      </c>
      <c r="BS583" s="788" t="s">
        <v>1971</v>
      </c>
      <c r="BT583" s="788" t="s">
        <v>1971</v>
      </c>
      <c r="BU583" s="793" t="s">
        <v>1971</v>
      </c>
      <c r="BV583" s="796" t="s">
        <v>1971</v>
      </c>
      <c r="BW583" s="788" t="s">
        <v>1971</v>
      </c>
      <c r="BX583" s="788" t="s">
        <v>1971</v>
      </c>
      <c r="BY583" s="788" t="s">
        <v>1971</v>
      </c>
      <c r="BZ583" s="788" t="s">
        <v>1971</v>
      </c>
      <c r="CA583" s="796" t="s">
        <v>1971</v>
      </c>
      <c r="CB583" s="788" t="s">
        <v>1971</v>
      </c>
      <c r="CC583" s="788" t="s">
        <v>1971</v>
      </c>
      <c r="CD583" s="788" t="s">
        <v>1971</v>
      </c>
      <c r="CE583" s="793" t="s">
        <v>1971</v>
      </c>
      <c r="CF583" s="788" t="s">
        <v>1971</v>
      </c>
      <c r="CG583" s="788" t="s">
        <v>1971</v>
      </c>
      <c r="CH583" s="788" t="s">
        <v>1971</v>
      </c>
      <c r="CI583" s="788" t="s">
        <v>1971</v>
      </c>
      <c r="CJ583" s="793" t="s">
        <v>1971</v>
      </c>
      <c r="CK583" s="796" t="s">
        <v>1971</v>
      </c>
      <c r="CL583" s="788" t="s">
        <v>1971</v>
      </c>
      <c r="CM583" s="788" t="s">
        <v>1971</v>
      </c>
      <c r="CN583" s="788" t="s">
        <v>1971</v>
      </c>
      <c r="CO583" s="793" t="s">
        <v>1971</v>
      </c>
      <c r="CP583" s="796" t="s">
        <v>1971</v>
      </c>
      <c r="CQ583" s="788" t="s">
        <v>1971</v>
      </c>
      <c r="CR583" s="788" t="s">
        <v>1971</v>
      </c>
      <c r="CS583" s="788" t="s">
        <v>1971</v>
      </c>
      <c r="CT583" s="793" t="s">
        <v>1971</v>
      </c>
      <c r="CU583" s="1273" t="s">
        <v>1971</v>
      </c>
      <c r="CV583" s="1272" t="s">
        <v>1971</v>
      </c>
      <c r="CW583" s="1272" t="s">
        <v>1971</v>
      </c>
      <c r="CX583" s="1274" t="s">
        <v>1971</v>
      </c>
      <c r="CY583" s="1272" t="s">
        <v>1971</v>
      </c>
      <c r="CZ583" s="1272" t="s">
        <v>1971</v>
      </c>
      <c r="DA583" s="1272" t="s">
        <v>1971</v>
      </c>
      <c r="DB583" s="1274" t="s">
        <v>1971</v>
      </c>
      <c r="DC583" s="773"/>
      <c r="DD583" s="801">
        <v>1</v>
      </c>
      <c r="DE583" s="802"/>
    </row>
    <row r="584" spans="1:109" ht="15.75" customHeight="1">
      <c r="A584" s="760" t="s">
        <v>982</v>
      </c>
      <c r="B584" s="761">
        <v>578</v>
      </c>
      <c r="C584" s="777" t="s">
        <v>4365</v>
      </c>
      <c r="D584" s="761" t="s">
        <v>4285</v>
      </c>
      <c r="E584" s="761" t="s">
        <v>1936</v>
      </c>
      <c r="F584" s="773" t="s">
        <v>4366</v>
      </c>
      <c r="G584" s="778" t="s">
        <v>4367</v>
      </c>
      <c r="H584" s="779" t="s">
        <v>4368</v>
      </c>
      <c r="I584" s="780">
        <v>1</v>
      </c>
      <c r="J584" s="781"/>
      <c r="K584" s="781"/>
      <c r="L584" s="781"/>
      <c r="M584" s="781"/>
      <c r="N584" s="781"/>
      <c r="O584" s="781"/>
      <c r="P584" s="782"/>
      <c r="Q584" s="783">
        <f t="shared" si="8"/>
        <v>1</v>
      </c>
      <c r="R584" s="777" t="s">
        <v>984</v>
      </c>
      <c r="S584" s="761" t="s">
        <v>964</v>
      </c>
      <c r="T584" s="784" t="s">
        <v>965</v>
      </c>
      <c r="U584" s="761" t="s">
        <v>2146</v>
      </c>
      <c r="V584" s="844" t="s">
        <v>991</v>
      </c>
      <c r="W584" s="761"/>
      <c r="X584" s="1263">
        <v>0</v>
      </c>
      <c r="Y584" s="807" t="s">
        <v>966</v>
      </c>
      <c r="Z584" s="778"/>
      <c r="AA584" s="773"/>
      <c r="AB584" s="773"/>
      <c r="AC584" s="773"/>
      <c r="AD584" s="773"/>
      <c r="AE584" s="773"/>
      <c r="AF584" s="787"/>
      <c r="AG584" s="788"/>
      <c r="AH584" s="788"/>
      <c r="AI584" s="788"/>
      <c r="AJ584" s="788"/>
      <c r="AK584" s="788"/>
      <c r="AL584" s="788"/>
      <c r="AM584" s="788"/>
      <c r="AN584" s="785"/>
      <c r="AO584" s="785"/>
      <c r="AP584" s="785"/>
      <c r="AQ584" s="815">
        <v>0</v>
      </c>
      <c r="AR584" s="785">
        <v>8</v>
      </c>
      <c r="AS584" s="785">
        <v>13</v>
      </c>
      <c r="AT584" s="785">
        <v>17</v>
      </c>
      <c r="AU584" s="829">
        <v>26</v>
      </c>
      <c r="AV584" s="815"/>
      <c r="AW584" s="785"/>
      <c r="AX584" s="785"/>
      <c r="AY584" s="785"/>
      <c r="AZ584" s="785"/>
      <c r="BA584" s="785"/>
      <c r="BB584" s="785"/>
      <c r="BC584" s="785"/>
      <c r="BD584" s="785"/>
      <c r="BE584" s="785"/>
      <c r="BF584" s="785"/>
      <c r="BG584" s="785"/>
      <c r="BH584" s="785"/>
      <c r="BI584" s="785"/>
      <c r="BJ584" s="785"/>
      <c r="BK584" s="829"/>
      <c r="BL584" s="1880" t="s">
        <v>961</v>
      </c>
      <c r="BM584" s="1881" t="s">
        <v>961</v>
      </c>
      <c r="BN584" s="1881" t="s">
        <v>961</v>
      </c>
      <c r="BO584" s="1881" t="s">
        <v>961</v>
      </c>
      <c r="BP584" s="773" t="s">
        <v>961</v>
      </c>
      <c r="BQ584" s="796" t="s">
        <v>1971</v>
      </c>
      <c r="BR584" s="788" t="s">
        <v>1971</v>
      </c>
      <c r="BS584" s="788" t="s">
        <v>1971</v>
      </c>
      <c r="BT584" s="788" t="s">
        <v>1971</v>
      </c>
      <c r="BU584" s="793" t="s">
        <v>1971</v>
      </c>
      <c r="BV584" s="796" t="s">
        <v>1971</v>
      </c>
      <c r="BW584" s="788" t="s">
        <v>1971</v>
      </c>
      <c r="BX584" s="788" t="s">
        <v>1971</v>
      </c>
      <c r="BY584" s="788" t="s">
        <v>1971</v>
      </c>
      <c r="BZ584" s="788" t="s">
        <v>1971</v>
      </c>
      <c r="CA584" s="796" t="s">
        <v>1971</v>
      </c>
      <c r="CB584" s="788" t="s">
        <v>1971</v>
      </c>
      <c r="CC584" s="788" t="s">
        <v>1971</v>
      </c>
      <c r="CD584" s="788" t="s">
        <v>1971</v>
      </c>
      <c r="CE584" s="793" t="s">
        <v>1971</v>
      </c>
      <c r="CF584" s="788" t="s">
        <v>1971</v>
      </c>
      <c r="CG584" s="788" t="s">
        <v>1971</v>
      </c>
      <c r="CH584" s="788" t="s">
        <v>1971</v>
      </c>
      <c r="CI584" s="788" t="s">
        <v>1971</v>
      </c>
      <c r="CJ584" s="793" t="s">
        <v>1971</v>
      </c>
      <c r="CK584" s="796" t="s">
        <v>1971</v>
      </c>
      <c r="CL584" s="788" t="s">
        <v>1971</v>
      </c>
      <c r="CM584" s="788" t="s">
        <v>1971</v>
      </c>
      <c r="CN584" s="788" t="s">
        <v>1971</v>
      </c>
      <c r="CO584" s="793" t="s">
        <v>1971</v>
      </c>
      <c r="CP584" s="796" t="s">
        <v>1971</v>
      </c>
      <c r="CQ584" s="788" t="s">
        <v>1971</v>
      </c>
      <c r="CR584" s="788" t="s">
        <v>1971</v>
      </c>
      <c r="CS584" s="788" t="s">
        <v>1971</v>
      </c>
      <c r="CT584" s="793" t="s">
        <v>1971</v>
      </c>
      <c r="CU584" s="1273">
        <v>-0.1961</v>
      </c>
      <c r="CV584" s="1272" t="s">
        <v>1971</v>
      </c>
      <c r="CW584" s="1272" t="s">
        <v>1971</v>
      </c>
      <c r="CX584" s="1274" t="s">
        <v>1971</v>
      </c>
      <c r="CY584" s="1272" t="s">
        <v>1971</v>
      </c>
      <c r="CZ584" s="1272" t="s">
        <v>1971</v>
      </c>
      <c r="DA584" s="1272" t="s">
        <v>1971</v>
      </c>
      <c r="DB584" s="1274" t="s">
        <v>1971</v>
      </c>
      <c r="DC584" s="773"/>
      <c r="DD584" s="801">
        <v>1</v>
      </c>
      <c r="DE584" s="802"/>
    </row>
    <row r="585" spans="1:109" ht="15.75" customHeight="1">
      <c r="A585" s="760" t="s">
        <v>982</v>
      </c>
      <c r="B585" s="761">
        <v>579</v>
      </c>
      <c r="C585" s="777" t="s">
        <v>4369</v>
      </c>
      <c r="D585" s="761" t="s">
        <v>4285</v>
      </c>
      <c r="E585" s="761" t="s">
        <v>1936</v>
      </c>
      <c r="F585" s="773" t="s">
        <v>4370</v>
      </c>
      <c r="G585" s="778" t="s">
        <v>4371</v>
      </c>
      <c r="H585" s="779" t="s">
        <v>4372</v>
      </c>
      <c r="I585" s="780"/>
      <c r="J585" s="781">
        <v>1</v>
      </c>
      <c r="K585" s="781"/>
      <c r="L585" s="781"/>
      <c r="M585" s="781"/>
      <c r="N585" s="781"/>
      <c r="O585" s="781"/>
      <c r="P585" s="782"/>
      <c r="Q585" s="783">
        <f t="shared" ref="Q585:Q648" si="9">SUM(I585:P585)</f>
        <v>1</v>
      </c>
      <c r="R585" s="777" t="s">
        <v>984</v>
      </c>
      <c r="S585" s="761" t="s">
        <v>964</v>
      </c>
      <c r="T585" s="784" t="s">
        <v>977</v>
      </c>
      <c r="U585" s="761" t="s">
        <v>2146</v>
      </c>
      <c r="V585" s="844" t="s">
        <v>991</v>
      </c>
      <c r="W585" s="761"/>
      <c r="X585" s="1263">
        <v>0</v>
      </c>
      <c r="Y585" s="807" t="s">
        <v>966</v>
      </c>
      <c r="Z585" s="778"/>
      <c r="AA585" s="773"/>
      <c r="AB585" s="773"/>
      <c r="AC585" s="773"/>
      <c r="AD585" s="773"/>
      <c r="AE585" s="773"/>
      <c r="AF585" s="787"/>
      <c r="AG585" s="788"/>
      <c r="AH585" s="788"/>
      <c r="AI585" s="788"/>
      <c r="AJ585" s="788"/>
      <c r="AK585" s="788"/>
      <c r="AL585" s="788"/>
      <c r="AM585" s="788"/>
      <c r="AN585" s="788"/>
      <c r="AO585" s="788"/>
      <c r="AP585" s="788"/>
      <c r="AQ585" s="796">
        <v>0</v>
      </c>
      <c r="AR585" s="788">
        <v>0</v>
      </c>
      <c r="AS585" s="788">
        <v>0</v>
      </c>
      <c r="AT585" s="788">
        <v>0</v>
      </c>
      <c r="AU585" s="793">
        <v>17</v>
      </c>
      <c r="AV585" s="796"/>
      <c r="AW585" s="788"/>
      <c r="AX585" s="788"/>
      <c r="AY585" s="788"/>
      <c r="AZ585" s="788"/>
      <c r="BA585" s="788"/>
      <c r="BB585" s="788"/>
      <c r="BC585" s="788"/>
      <c r="BD585" s="788"/>
      <c r="BE585" s="788"/>
      <c r="BF585" s="788"/>
      <c r="BG585" s="788"/>
      <c r="BH585" s="788"/>
      <c r="BI585" s="788"/>
      <c r="BJ585" s="788"/>
      <c r="BK585" s="793"/>
      <c r="BL585" s="777"/>
      <c r="BM585" s="773"/>
      <c r="BN585" s="773"/>
      <c r="BO585" s="773"/>
      <c r="BP585" s="773" t="s">
        <v>961</v>
      </c>
      <c r="BQ585" s="796" t="s">
        <v>1971</v>
      </c>
      <c r="BR585" s="788" t="s">
        <v>1971</v>
      </c>
      <c r="BS585" s="788" t="s">
        <v>1971</v>
      </c>
      <c r="BT585" s="788" t="s">
        <v>1971</v>
      </c>
      <c r="BU585" s="793" t="s">
        <v>1971</v>
      </c>
      <c r="BV585" s="796" t="s">
        <v>1971</v>
      </c>
      <c r="BW585" s="788" t="s">
        <v>1971</v>
      </c>
      <c r="BX585" s="788" t="s">
        <v>1971</v>
      </c>
      <c r="BY585" s="788" t="s">
        <v>1971</v>
      </c>
      <c r="BZ585" s="788" t="s">
        <v>1971</v>
      </c>
      <c r="CA585" s="796" t="s">
        <v>1971</v>
      </c>
      <c r="CB585" s="788" t="s">
        <v>1971</v>
      </c>
      <c r="CC585" s="788" t="s">
        <v>1971</v>
      </c>
      <c r="CD585" s="788" t="s">
        <v>1971</v>
      </c>
      <c r="CE585" s="793" t="s">
        <v>1971</v>
      </c>
      <c r="CF585" s="788" t="s">
        <v>1971</v>
      </c>
      <c r="CG585" s="788" t="s">
        <v>1971</v>
      </c>
      <c r="CH585" s="788" t="s">
        <v>1971</v>
      </c>
      <c r="CI585" s="788" t="s">
        <v>1971</v>
      </c>
      <c r="CJ585" s="793" t="s">
        <v>1971</v>
      </c>
      <c r="CK585" s="796" t="s">
        <v>1971</v>
      </c>
      <c r="CL585" s="788" t="s">
        <v>1971</v>
      </c>
      <c r="CM585" s="788" t="s">
        <v>1971</v>
      </c>
      <c r="CN585" s="788" t="s">
        <v>1971</v>
      </c>
      <c r="CO585" s="793" t="s">
        <v>1971</v>
      </c>
      <c r="CP585" s="796" t="s">
        <v>1971</v>
      </c>
      <c r="CQ585" s="788" t="s">
        <v>1971</v>
      </c>
      <c r="CR585" s="788" t="s">
        <v>1971</v>
      </c>
      <c r="CS585" s="788" t="s">
        <v>1971</v>
      </c>
      <c r="CT585" s="793" t="s">
        <v>1971</v>
      </c>
      <c r="CU585" s="1273">
        <v>-2.4308000000000001</v>
      </c>
      <c r="CV585" s="1279" t="s">
        <v>1971</v>
      </c>
      <c r="CW585" s="1272" t="s">
        <v>1971</v>
      </c>
      <c r="CX585" s="1274" t="s">
        <v>1971</v>
      </c>
      <c r="CY585" s="1272" t="s">
        <v>1971</v>
      </c>
      <c r="CZ585" s="1272" t="s">
        <v>1971</v>
      </c>
      <c r="DA585" s="1272" t="s">
        <v>1971</v>
      </c>
      <c r="DB585" s="1274" t="s">
        <v>1971</v>
      </c>
      <c r="DC585" s="773"/>
      <c r="DD585" s="801">
        <v>1</v>
      </c>
      <c r="DE585" s="802"/>
    </row>
    <row r="586" spans="1:109" ht="15.75" customHeight="1">
      <c r="A586" s="760" t="s">
        <v>982</v>
      </c>
      <c r="B586" s="761">
        <v>580</v>
      </c>
      <c r="C586" s="777" t="s">
        <v>4373</v>
      </c>
      <c r="D586" s="761"/>
      <c r="E586" s="761"/>
      <c r="F586" s="773" t="s">
        <v>4374</v>
      </c>
      <c r="G586" s="778" t="s">
        <v>4375</v>
      </c>
      <c r="H586" s="779"/>
      <c r="I586" s="780"/>
      <c r="J586" s="781"/>
      <c r="K586" s="781">
        <v>1</v>
      </c>
      <c r="L586" s="781"/>
      <c r="M586" s="781"/>
      <c r="N586" s="781"/>
      <c r="O586" s="781"/>
      <c r="P586" s="782"/>
      <c r="Q586" s="783">
        <f t="shared" si="9"/>
        <v>1</v>
      </c>
      <c r="R586" s="777" t="s">
        <v>984</v>
      </c>
      <c r="S586" s="761" t="s">
        <v>964</v>
      </c>
      <c r="T586" s="784" t="s">
        <v>977</v>
      </c>
      <c r="U586" s="761"/>
      <c r="V586" s="1237" t="s">
        <v>1004</v>
      </c>
      <c r="W586" s="761" t="s">
        <v>4376</v>
      </c>
      <c r="X586" s="817">
        <v>0</v>
      </c>
      <c r="Y586" s="807" t="s">
        <v>966</v>
      </c>
      <c r="Z586" s="778"/>
      <c r="AA586" s="773"/>
      <c r="AB586" s="773"/>
      <c r="AC586" s="773"/>
      <c r="AD586" s="773"/>
      <c r="AE586" s="773"/>
      <c r="AF586" s="787"/>
      <c r="AG586" s="788"/>
      <c r="AH586" s="788"/>
      <c r="AI586" s="788"/>
      <c r="AJ586" s="788"/>
      <c r="AK586" s="788"/>
      <c r="AL586" s="788"/>
      <c r="AM586" s="788"/>
      <c r="AN586" s="788"/>
      <c r="AO586" s="788"/>
      <c r="AP586" s="788"/>
      <c r="AQ586" s="796">
        <v>0</v>
      </c>
      <c r="AR586" s="788">
        <v>0</v>
      </c>
      <c r="AS586" s="788">
        <v>0</v>
      </c>
      <c r="AT586" s="788">
        <v>13500</v>
      </c>
      <c r="AU586" s="793">
        <v>27049</v>
      </c>
      <c r="AV586" s="796"/>
      <c r="AW586" s="788"/>
      <c r="AX586" s="788"/>
      <c r="AY586" s="788"/>
      <c r="AZ586" s="788"/>
      <c r="BA586" s="788"/>
      <c r="BB586" s="788"/>
      <c r="BC586" s="788"/>
      <c r="BD586" s="788"/>
      <c r="BE586" s="788"/>
      <c r="BF586" s="788"/>
      <c r="BG586" s="788"/>
      <c r="BH586" s="788"/>
      <c r="BI586" s="788"/>
      <c r="BJ586" s="788"/>
      <c r="BK586" s="793"/>
      <c r="BL586" s="777"/>
      <c r="BM586" s="773"/>
      <c r="BN586" s="773"/>
      <c r="BO586" s="773"/>
      <c r="BP586" s="773" t="s">
        <v>961</v>
      </c>
      <c r="BQ586" s="796" t="s">
        <v>1971</v>
      </c>
      <c r="BR586" s="788" t="s">
        <v>1971</v>
      </c>
      <c r="BS586" s="788" t="s">
        <v>1971</v>
      </c>
      <c r="BT586" s="788" t="s">
        <v>1971</v>
      </c>
      <c r="BU586" s="793" t="s">
        <v>1971</v>
      </c>
      <c r="BV586" s="796" t="s">
        <v>1971</v>
      </c>
      <c r="BW586" s="788" t="s">
        <v>1971</v>
      </c>
      <c r="BX586" s="788" t="s">
        <v>1971</v>
      </c>
      <c r="BY586" s="788" t="s">
        <v>1971</v>
      </c>
      <c r="BZ586" s="788" t="s">
        <v>1971</v>
      </c>
      <c r="CA586" s="796" t="s">
        <v>1971</v>
      </c>
      <c r="CB586" s="788" t="s">
        <v>1971</v>
      </c>
      <c r="CC586" s="788" t="s">
        <v>1971</v>
      </c>
      <c r="CD586" s="788" t="s">
        <v>1971</v>
      </c>
      <c r="CE586" s="793" t="s">
        <v>1971</v>
      </c>
      <c r="CF586" s="788" t="s">
        <v>1971</v>
      </c>
      <c r="CG586" s="788" t="s">
        <v>1971</v>
      </c>
      <c r="CH586" s="788" t="s">
        <v>1971</v>
      </c>
      <c r="CI586" s="788" t="s">
        <v>1971</v>
      </c>
      <c r="CJ586" s="793" t="s">
        <v>1971</v>
      </c>
      <c r="CK586" s="796" t="s">
        <v>1971</v>
      </c>
      <c r="CL586" s="788" t="s">
        <v>1971</v>
      </c>
      <c r="CM586" s="788" t="s">
        <v>1971</v>
      </c>
      <c r="CN586" s="788" t="s">
        <v>1971</v>
      </c>
      <c r="CO586" s="793" t="s">
        <v>1971</v>
      </c>
      <c r="CP586" s="796" t="s">
        <v>1971</v>
      </c>
      <c r="CQ586" s="788" t="s">
        <v>1971</v>
      </c>
      <c r="CR586" s="788" t="s">
        <v>1971</v>
      </c>
      <c r="CS586" s="788" t="s">
        <v>1971</v>
      </c>
      <c r="CT586" s="793" t="s">
        <v>1971</v>
      </c>
      <c r="CU586" s="1280">
        <v>-7.6000000000000004E-4</v>
      </c>
      <c r="CV586" s="1272" t="s">
        <v>1971</v>
      </c>
      <c r="CW586" s="1272" t="s">
        <v>1971</v>
      </c>
      <c r="CX586" s="1274" t="s">
        <v>1971</v>
      </c>
      <c r="CY586" s="1272" t="s">
        <v>1971</v>
      </c>
      <c r="CZ586" s="1272" t="s">
        <v>1971</v>
      </c>
      <c r="DA586" s="1272" t="s">
        <v>1971</v>
      </c>
      <c r="DB586" s="1274" t="s">
        <v>1971</v>
      </c>
      <c r="DC586" s="773"/>
      <c r="DD586" s="801"/>
      <c r="DE586" s="802"/>
    </row>
    <row r="587" spans="1:109" ht="15.75" customHeight="1">
      <c r="A587" s="760" t="s">
        <v>982</v>
      </c>
      <c r="B587" s="761">
        <v>581</v>
      </c>
      <c r="C587" s="777" t="s">
        <v>4377</v>
      </c>
      <c r="D587" s="761"/>
      <c r="E587" s="761"/>
      <c r="F587" s="773" t="s">
        <v>2061</v>
      </c>
      <c r="G587" s="778" t="s">
        <v>2062</v>
      </c>
      <c r="H587" s="779"/>
      <c r="I587" s="780"/>
      <c r="J587" s="781"/>
      <c r="K587" s="781"/>
      <c r="L587" s="781"/>
      <c r="M587" s="781"/>
      <c r="N587" s="781"/>
      <c r="O587" s="781"/>
      <c r="P587" s="782"/>
      <c r="Q587" s="783">
        <f t="shared" si="9"/>
        <v>0</v>
      </c>
      <c r="R587" s="777" t="s">
        <v>963</v>
      </c>
      <c r="S587" s="761"/>
      <c r="T587" s="784"/>
      <c r="U587" s="761"/>
      <c r="V587" s="844" t="s">
        <v>1030</v>
      </c>
      <c r="W587" s="761" t="s">
        <v>2063</v>
      </c>
      <c r="X587" s="1265">
        <v>0</v>
      </c>
      <c r="Y587" s="807"/>
      <c r="Z587" s="778"/>
      <c r="AA587" s="773"/>
      <c r="AB587" s="773"/>
      <c r="AC587" s="773"/>
      <c r="AD587" s="773"/>
      <c r="AE587" s="773"/>
      <c r="AF587" s="787"/>
      <c r="AG587" s="788"/>
      <c r="AH587" s="788"/>
      <c r="AI587" s="788"/>
      <c r="AJ587" s="788"/>
      <c r="AK587" s="788"/>
      <c r="AL587" s="788"/>
      <c r="AM587" s="788"/>
      <c r="AN587" s="788"/>
      <c r="AO587" s="788"/>
      <c r="AP587" s="788"/>
      <c r="AQ587" s="796" t="s">
        <v>2064</v>
      </c>
      <c r="AR587" s="788" t="s">
        <v>2064</v>
      </c>
      <c r="AS587" s="788" t="s">
        <v>2064</v>
      </c>
      <c r="AT587" s="788" t="s">
        <v>2064</v>
      </c>
      <c r="AU587" s="793" t="s">
        <v>2064</v>
      </c>
      <c r="AV587" s="796"/>
      <c r="AW587" s="788"/>
      <c r="AX587" s="788"/>
      <c r="AY587" s="788"/>
      <c r="AZ587" s="788"/>
      <c r="BA587" s="788"/>
      <c r="BB587" s="788"/>
      <c r="BC587" s="788"/>
      <c r="BD587" s="788"/>
      <c r="BE587" s="788"/>
      <c r="BF587" s="788"/>
      <c r="BG587" s="788"/>
      <c r="BH587" s="788"/>
      <c r="BI587" s="788"/>
      <c r="BJ587" s="788"/>
      <c r="BK587" s="793"/>
      <c r="BL587" s="777"/>
      <c r="BM587" s="773"/>
      <c r="BN587" s="773"/>
      <c r="BO587" s="773"/>
      <c r="BP587" s="773"/>
      <c r="BQ587" s="796" t="s">
        <v>1971</v>
      </c>
      <c r="BR587" s="788" t="s">
        <v>1971</v>
      </c>
      <c r="BS587" s="788" t="s">
        <v>1971</v>
      </c>
      <c r="BT587" s="788" t="s">
        <v>1971</v>
      </c>
      <c r="BU587" s="793" t="s">
        <v>1971</v>
      </c>
      <c r="BV587" s="796" t="s">
        <v>1971</v>
      </c>
      <c r="BW587" s="788" t="s">
        <v>1971</v>
      </c>
      <c r="BX587" s="788" t="s">
        <v>1971</v>
      </c>
      <c r="BY587" s="788" t="s">
        <v>1971</v>
      </c>
      <c r="BZ587" s="788" t="s">
        <v>1971</v>
      </c>
      <c r="CA587" s="796" t="s">
        <v>1971</v>
      </c>
      <c r="CB587" s="788" t="s">
        <v>1971</v>
      </c>
      <c r="CC587" s="788" t="s">
        <v>1971</v>
      </c>
      <c r="CD587" s="788" t="s">
        <v>1971</v>
      </c>
      <c r="CE587" s="793" t="s">
        <v>1971</v>
      </c>
      <c r="CF587" s="788" t="s">
        <v>1971</v>
      </c>
      <c r="CG587" s="788" t="s">
        <v>1971</v>
      </c>
      <c r="CH587" s="788" t="s">
        <v>1971</v>
      </c>
      <c r="CI587" s="788" t="s">
        <v>1971</v>
      </c>
      <c r="CJ587" s="793" t="s">
        <v>1971</v>
      </c>
      <c r="CK587" s="796" t="s">
        <v>1971</v>
      </c>
      <c r="CL587" s="788" t="s">
        <v>1971</v>
      </c>
      <c r="CM587" s="788" t="s">
        <v>1971</v>
      </c>
      <c r="CN587" s="788" t="s">
        <v>1971</v>
      </c>
      <c r="CO587" s="793" t="s">
        <v>1971</v>
      </c>
      <c r="CP587" s="796" t="s">
        <v>1971</v>
      </c>
      <c r="CQ587" s="788" t="s">
        <v>1971</v>
      </c>
      <c r="CR587" s="788" t="s">
        <v>1971</v>
      </c>
      <c r="CS587" s="788" t="s">
        <v>1971</v>
      </c>
      <c r="CT587" s="793" t="s">
        <v>1971</v>
      </c>
      <c r="CU587" s="1273" t="s">
        <v>1971</v>
      </c>
      <c r="CV587" s="1272" t="s">
        <v>1971</v>
      </c>
      <c r="CW587" s="1272" t="s">
        <v>1971</v>
      </c>
      <c r="CX587" s="1274" t="s">
        <v>1971</v>
      </c>
      <c r="CY587" s="1272" t="s">
        <v>1971</v>
      </c>
      <c r="CZ587" s="1272" t="s">
        <v>1971</v>
      </c>
      <c r="DA587" s="1272" t="s">
        <v>1971</v>
      </c>
      <c r="DB587" s="1274" t="s">
        <v>1971</v>
      </c>
      <c r="DC587" s="773"/>
      <c r="DD587" s="801"/>
      <c r="DE587" s="802"/>
    </row>
    <row r="588" spans="1:109" ht="15.75" customHeight="1">
      <c r="A588" s="760" t="s">
        <v>982</v>
      </c>
      <c r="B588" s="761">
        <v>582</v>
      </c>
      <c r="C588" s="777" t="s">
        <v>4378</v>
      </c>
      <c r="D588" s="761"/>
      <c r="E588" s="761"/>
      <c r="F588" s="773" t="s">
        <v>4379</v>
      </c>
      <c r="G588" s="778" t="s">
        <v>4380</v>
      </c>
      <c r="H588" s="779"/>
      <c r="I588" s="780"/>
      <c r="J588" s="781">
        <v>1</v>
      </c>
      <c r="K588" s="781"/>
      <c r="L588" s="781"/>
      <c r="M588" s="781"/>
      <c r="N588" s="781"/>
      <c r="O588" s="781"/>
      <c r="P588" s="782"/>
      <c r="Q588" s="783">
        <f t="shared" si="9"/>
        <v>1</v>
      </c>
      <c r="R588" s="777" t="s">
        <v>984</v>
      </c>
      <c r="S588" s="761" t="s">
        <v>964</v>
      </c>
      <c r="T588" s="784" t="s">
        <v>977</v>
      </c>
      <c r="U588" s="761"/>
      <c r="V588" s="761" t="s">
        <v>293</v>
      </c>
      <c r="W588" s="761" t="s">
        <v>4381</v>
      </c>
      <c r="X588" s="817">
        <v>0</v>
      </c>
      <c r="Y588" s="807" t="s">
        <v>966</v>
      </c>
      <c r="Z588" s="778"/>
      <c r="AA588" s="773"/>
      <c r="AB588" s="773"/>
      <c r="AC588" s="773"/>
      <c r="AD588" s="773"/>
      <c r="AE588" s="773"/>
      <c r="AF588" s="787"/>
      <c r="AG588" s="788"/>
      <c r="AH588" s="788"/>
      <c r="AI588" s="788"/>
      <c r="AJ588" s="788"/>
      <c r="AK588" s="788"/>
      <c r="AL588" s="788"/>
      <c r="AM588" s="788"/>
      <c r="AN588" s="788"/>
      <c r="AO588" s="788"/>
      <c r="AP588" s="788"/>
      <c r="AQ588" s="796">
        <v>0</v>
      </c>
      <c r="AR588" s="788">
        <v>3</v>
      </c>
      <c r="AS588" s="788">
        <v>10</v>
      </c>
      <c r="AT588" s="788">
        <v>95</v>
      </c>
      <c r="AU588" s="793">
        <v>100</v>
      </c>
      <c r="AV588" s="796"/>
      <c r="AW588" s="788"/>
      <c r="AX588" s="788"/>
      <c r="AY588" s="788"/>
      <c r="AZ588" s="788"/>
      <c r="BA588" s="788"/>
      <c r="BB588" s="788"/>
      <c r="BC588" s="788"/>
      <c r="BD588" s="788"/>
      <c r="BE588" s="788"/>
      <c r="BF588" s="788"/>
      <c r="BG588" s="788"/>
      <c r="BH588" s="788"/>
      <c r="BI588" s="788"/>
      <c r="BJ588" s="788"/>
      <c r="BK588" s="793"/>
      <c r="BL588" s="777"/>
      <c r="BM588" s="773"/>
      <c r="BN588" s="773"/>
      <c r="BO588" s="773"/>
      <c r="BP588" s="773" t="s">
        <v>961</v>
      </c>
      <c r="BQ588" s="796" t="s">
        <v>1971</v>
      </c>
      <c r="BR588" s="788" t="s">
        <v>1971</v>
      </c>
      <c r="BS588" s="788" t="s">
        <v>1971</v>
      </c>
      <c r="BT588" s="788" t="s">
        <v>1971</v>
      </c>
      <c r="BU588" s="793" t="s">
        <v>1971</v>
      </c>
      <c r="BV588" s="796" t="s">
        <v>1971</v>
      </c>
      <c r="BW588" s="788" t="s">
        <v>1971</v>
      </c>
      <c r="BX588" s="788" t="s">
        <v>1971</v>
      </c>
      <c r="BY588" s="788" t="s">
        <v>1971</v>
      </c>
      <c r="BZ588" s="788" t="s">
        <v>1971</v>
      </c>
      <c r="CA588" s="796" t="s">
        <v>1971</v>
      </c>
      <c r="CB588" s="788" t="s">
        <v>1971</v>
      </c>
      <c r="CC588" s="788" t="s">
        <v>1971</v>
      </c>
      <c r="CD588" s="788" t="s">
        <v>1971</v>
      </c>
      <c r="CE588" s="793" t="s">
        <v>1971</v>
      </c>
      <c r="CF588" s="788" t="s">
        <v>1971</v>
      </c>
      <c r="CG588" s="788" t="s">
        <v>1971</v>
      </c>
      <c r="CH588" s="788" t="s">
        <v>1971</v>
      </c>
      <c r="CI588" s="788" t="s">
        <v>1971</v>
      </c>
      <c r="CJ588" s="793" t="s">
        <v>1971</v>
      </c>
      <c r="CK588" s="796" t="s">
        <v>1971</v>
      </c>
      <c r="CL588" s="788" t="s">
        <v>1971</v>
      </c>
      <c r="CM588" s="788" t="s">
        <v>1971</v>
      </c>
      <c r="CN588" s="788" t="s">
        <v>1971</v>
      </c>
      <c r="CO588" s="793" t="s">
        <v>1971</v>
      </c>
      <c r="CP588" s="796" t="s">
        <v>1971</v>
      </c>
      <c r="CQ588" s="788" t="s">
        <v>1971</v>
      </c>
      <c r="CR588" s="788" t="s">
        <v>1971</v>
      </c>
      <c r="CS588" s="788" t="s">
        <v>1971</v>
      </c>
      <c r="CT588" s="793" t="s">
        <v>1971</v>
      </c>
      <c r="CU588" s="1273">
        <v>-1.12E-2</v>
      </c>
      <c r="CV588" s="1272" t="s">
        <v>1971</v>
      </c>
      <c r="CW588" s="1272" t="s">
        <v>1971</v>
      </c>
      <c r="CX588" s="1274" t="s">
        <v>1971</v>
      </c>
      <c r="CY588" s="1272" t="s">
        <v>1971</v>
      </c>
      <c r="CZ588" s="1272" t="s">
        <v>1971</v>
      </c>
      <c r="DA588" s="1272" t="s">
        <v>1971</v>
      </c>
      <c r="DB588" s="1274" t="s">
        <v>1971</v>
      </c>
      <c r="DC588" s="773"/>
      <c r="DD588" s="801"/>
      <c r="DE588" s="802"/>
    </row>
    <row r="589" spans="1:109" ht="15.75" customHeight="1">
      <c r="A589" s="760" t="s">
        <v>982</v>
      </c>
      <c r="B589" s="761">
        <v>583</v>
      </c>
      <c r="C589" s="777" t="s">
        <v>4382</v>
      </c>
      <c r="D589" s="761"/>
      <c r="E589" s="761"/>
      <c r="F589" s="773" t="s">
        <v>3975</v>
      </c>
      <c r="G589" s="778" t="s">
        <v>2716</v>
      </c>
      <c r="H589" s="779"/>
      <c r="I589" s="780"/>
      <c r="J589" s="781"/>
      <c r="K589" s="781"/>
      <c r="L589" s="781"/>
      <c r="M589" s="781"/>
      <c r="N589" s="781"/>
      <c r="O589" s="781"/>
      <c r="P589" s="782"/>
      <c r="Q589" s="783">
        <f t="shared" si="9"/>
        <v>0</v>
      </c>
      <c r="R589" s="777" t="s">
        <v>963</v>
      </c>
      <c r="S589" s="761"/>
      <c r="T589" s="784"/>
      <c r="U589" s="761"/>
      <c r="V589" s="761" t="s">
        <v>293</v>
      </c>
      <c r="W589" s="761" t="s">
        <v>2717</v>
      </c>
      <c r="X589" s="1263">
        <v>0</v>
      </c>
      <c r="Y589" s="807" t="s">
        <v>966</v>
      </c>
      <c r="Z589" s="778"/>
      <c r="AA589" s="773"/>
      <c r="AB589" s="773"/>
      <c r="AC589" s="773"/>
      <c r="AD589" s="773"/>
      <c r="AE589" s="773"/>
      <c r="AF589" s="787"/>
      <c r="AG589" s="788"/>
      <c r="AH589" s="788"/>
      <c r="AI589" s="788"/>
      <c r="AJ589" s="788"/>
      <c r="AK589" s="788"/>
      <c r="AL589" s="788"/>
      <c r="AM589" s="788"/>
      <c r="AN589" s="788"/>
      <c r="AO589" s="788"/>
      <c r="AP589" s="788"/>
      <c r="AQ589" s="796">
        <v>0</v>
      </c>
      <c r="AR589" s="788">
        <v>0</v>
      </c>
      <c r="AS589" s="788">
        <v>100</v>
      </c>
      <c r="AT589" s="788">
        <v>100</v>
      </c>
      <c r="AU589" s="793">
        <v>100</v>
      </c>
      <c r="AV589" s="796"/>
      <c r="AW589" s="788"/>
      <c r="AX589" s="788"/>
      <c r="AY589" s="788"/>
      <c r="AZ589" s="788"/>
      <c r="BA589" s="788"/>
      <c r="BB589" s="788"/>
      <c r="BC589" s="788"/>
      <c r="BD589" s="788"/>
      <c r="BE589" s="788"/>
      <c r="BF589" s="788"/>
      <c r="BG589" s="788"/>
      <c r="BH589" s="788"/>
      <c r="BI589" s="788"/>
      <c r="BJ589" s="788"/>
      <c r="BK589" s="793"/>
      <c r="BL589" s="777"/>
      <c r="BM589" s="773"/>
      <c r="BN589" s="773"/>
      <c r="BO589" s="773"/>
      <c r="BP589" s="773"/>
      <c r="BQ589" s="796" t="s">
        <v>1971</v>
      </c>
      <c r="BR589" s="788" t="s">
        <v>1971</v>
      </c>
      <c r="BS589" s="788" t="s">
        <v>1971</v>
      </c>
      <c r="BT589" s="788" t="s">
        <v>1971</v>
      </c>
      <c r="BU589" s="793" t="s">
        <v>1971</v>
      </c>
      <c r="BV589" s="796" t="s">
        <v>1971</v>
      </c>
      <c r="BW589" s="788" t="s">
        <v>1971</v>
      </c>
      <c r="BX589" s="788" t="s">
        <v>1971</v>
      </c>
      <c r="BY589" s="788" t="s">
        <v>1971</v>
      </c>
      <c r="BZ589" s="788" t="s">
        <v>1971</v>
      </c>
      <c r="CA589" s="796" t="s">
        <v>1971</v>
      </c>
      <c r="CB589" s="788" t="s">
        <v>1971</v>
      </c>
      <c r="CC589" s="788" t="s">
        <v>1971</v>
      </c>
      <c r="CD589" s="788" t="s">
        <v>1971</v>
      </c>
      <c r="CE589" s="793" t="s">
        <v>1971</v>
      </c>
      <c r="CF589" s="788" t="s">
        <v>1971</v>
      </c>
      <c r="CG589" s="788" t="s">
        <v>1971</v>
      </c>
      <c r="CH589" s="788" t="s">
        <v>1971</v>
      </c>
      <c r="CI589" s="788" t="s">
        <v>1971</v>
      </c>
      <c r="CJ589" s="793" t="s">
        <v>1971</v>
      </c>
      <c r="CK589" s="796" t="s">
        <v>1971</v>
      </c>
      <c r="CL589" s="788" t="s">
        <v>1971</v>
      </c>
      <c r="CM589" s="788" t="s">
        <v>1971</v>
      </c>
      <c r="CN589" s="788" t="s">
        <v>1971</v>
      </c>
      <c r="CO589" s="793" t="s">
        <v>1971</v>
      </c>
      <c r="CP589" s="796" t="s">
        <v>1971</v>
      </c>
      <c r="CQ589" s="788" t="s">
        <v>1971</v>
      </c>
      <c r="CR589" s="788" t="s">
        <v>1971</v>
      </c>
      <c r="CS589" s="788" t="s">
        <v>1971</v>
      </c>
      <c r="CT589" s="793" t="s">
        <v>1971</v>
      </c>
      <c r="CU589" s="1273" t="s">
        <v>1971</v>
      </c>
      <c r="CV589" s="1272" t="s">
        <v>1971</v>
      </c>
      <c r="CW589" s="1272" t="s">
        <v>1971</v>
      </c>
      <c r="CX589" s="1274" t="s">
        <v>1971</v>
      </c>
      <c r="CY589" s="1272" t="s">
        <v>1971</v>
      </c>
      <c r="CZ589" s="1272" t="s">
        <v>1971</v>
      </c>
      <c r="DA589" s="1272" t="s">
        <v>1971</v>
      </c>
      <c r="DB589" s="1274" t="s">
        <v>1971</v>
      </c>
      <c r="DC589" s="773"/>
      <c r="DD589" s="801"/>
      <c r="DE589" s="802"/>
    </row>
    <row r="590" spans="1:109" ht="15.75" customHeight="1">
      <c r="A590" s="760" t="s">
        <v>982</v>
      </c>
      <c r="B590" s="761">
        <v>584</v>
      </c>
      <c r="C590" s="777" t="s">
        <v>4383</v>
      </c>
      <c r="D590" s="761"/>
      <c r="E590" s="761"/>
      <c r="F590" s="773" t="s">
        <v>4384</v>
      </c>
      <c r="G590" s="778" t="s">
        <v>4385</v>
      </c>
      <c r="H590" s="779"/>
      <c r="I590" s="780">
        <v>1</v>
      </c>
      <c r="J590" s="781"/>
      <c r="K590" s="781"/>
      <c r="L590" s="781"/>
      <c r="M590" s="781"/>
      <c r="N590" s="781"/>
      <c r="O590" s="781"/>
      <c r="P590" s="782"/>
      <c r="Q590" s="783">
        <f t="shared" si="9"/>
        <v>1</v>
      </c>
      <c r="R590" s="777" t="s">
        <v>984</v>
      </c>
      <c r="S590" s="761" t="s">
        <v>964</v>
      </c>
      <c r="T590" s="784" t="s">
        <v>977</v>
      </c>
      <c r="U590" s="761"/>
      <c r="V590" s="1237" t="s">
        <v>1030</v>
      </c>
      <c r="W590" s="761"/>
      <c r="X590" s="1263">
        <v>0</v>
      </c>
      <c r="Y590" s="807" t="s">
        <v>978</v>
      </c>
      <c r="Z590" s="778"/>
      <c r="AA590" s="773"/>
      <c r="AB590" s="773"/>
      <c r="AC590" s="773"/>
      <c r="AD590" s="773"/>
      <c r="AE590" s="773"/>
      <c r="AF590" s="787"/>
      <c r="AG590" s="788"/>
      <c r="AH590" s="788"/>
      <c r="AI590" s="788"/>
      <c r="AJ590" s="788"/>
      <c r="AK590" s="788"/>
      <c r="AL590" s="788"/>
      <c r="AM590" s="788"/>
      <c r="AN590" s="788"/>
      <c r="AO590" s="788"/>
      <c r="AP590" s="788"/>
      <c r="AQ590" s="796" t="s">
        <v>874</v>
      </c>
      <c r="AR590" s="788" t="s">
        <v>874</v>
      </c>
      <c r="AS590" s="788" t="s">
        <v>874</v>
      </c>
      <c r="AT590" s="788" t="s">
        <v>874</v>
      </c>
      <c r="AU590" s="793" t="s">
        <v>4386</v>
      </c>
      <c r="AV590" s="796"/>
      <c r="AW590" s="788"/>
      <c r="AX590" s="788"/>
      <c r="AY590" s="788"/>
      <c r="AZ590" s="788"/>
      <c r="BA590" s="788"/>
      <c r="BB590" s="788"/>
      <c r="BC590" s="788"/>
      <c r="BD590" s="788"/>
      <c r="BE590" s="788"/>
      <c r="BF590" s="788"/>
      <c r="BG590" s="788"/>
      <c r="BH590" s="788"/>
      <c r="BI590" s="788"/>
      <c r="BJ590" s="788"/>
      <c r="BK590" s="793"/>
      <c r="BL590" s="777"/>
      <c r="BM590" s="773"/>
      <c r="BN590" s="773"/>
      <c r="BO590" s="773"/>
      <c r="BP590" s="773" t="s">
        <v>961</v>
      </c>
      <c r="BQ590" s="796" t="s">
        <v>1971</v>
      </c>
      <c r="BR590" s="788" t="s">
        <v>1971</v>
      </c>
      <c r="BS590" s="788" t="s">
        <v>1971</v>
      </c>
      <c r="BT590" s="788" t="s">
        <v>1971</v>
      </c>
      <c r="BU590" s="793" t="s">
        <v>1971</v>
      </c>
      <c r="BV590" s="796" t="s">
        <v>1971</v>
      </c>
      <c r="BW590" s="788" t="s">
        <v>1971</v>
      </c>
      <c r="BX590" s="788" t="s">
        <v>1971</v>
      </c>
      <c r="BY590" s="788" t="s">
        <v>1971</v>
      </c>
      <c r="BZ590" s="788" t="s">
        <v>1971</v>
      </c>
      <c r="CA590" s="796" t="s">
        <v>1971</v>
      </c>
      <c r="CB590" s="788" t="s">
        <v>1971</v>
      </c>
      <c r="CC590" s="788" t="s">
        <v>1971</v>
      </c>
      <c r="CD590" s="788" t="s">
        <v>1971</v>
      </c>
      <c r="CE590" s="793" t="s">
        <v>1971</v>
      </c>
      <c r="CF590" s="788" t="s">
        <v>1971</v>
      </c>
      <c r="CG590" s="788" t="s">
        <v>1971</v>
      </c>
      <c r="CH590" s="788" t="s">
        <v>1971</v>
      </c>
      <c r="CI590" s="788" t="s">
        <v>1971</v>
      </c>
      <c r="CJ590" s="793" t="s">
        <v>1971</v>
      </c>
      <c r="CK590" s="796" t="s">
        <v>1971</v>
      </c>
      <c r="CL590" s="788" t="s">
        <v>1971</v>
      </c>
      <c r="CM590" s="788" t="s">
        <v>1971</v>
      </c>
      <c r="CN590" s="788" t="s">
        <v>1971</v>
      </c>
      <c r="CO590" s="793" t="s">
        <v>1971</v>
      </c>
      <c r="CP590" s="796" t="s">
        <v>1971</v>
      </c>
      <c r="CQ590" s="788" t="s">
        <v>1971</v>
      </c>
      <c r="CR590" s="788" t="s">
        <v>1971</v>
      </c>
      <c r="CS590" s="788" t="s">
        <v>1971</v>
      </c>
      <c r="CT590" s="793" t="s">
        <v>1971</v>
      </c>
      <c r="CU590" s="1273">
        <v>-2.1185</v>
      </c>
      <c r="CV590" s="1272" t="s">
        <v>1971</v>
      </c>
      <c r="CW590" s="1272" t="s">
        <v>1971</v>
      </c>
      <c r="CX590" s="1274" t="s">
        <v>1971</v>
      </c>
      <c r="CY590" s="1272" t="s">
        <v>1971</v>
      </c>
      <c r="CZ590" s="1272" t="s">
        <v>1971</v>
      </c>
      <c r="DA590" s="1272" t="s">
        <v>1971</v>
      </c>
      <c r="DB590" s="1274" t="s">
        <v>1971</v>
      </c>
      <c r="DC590" s="773"/>
      <c r="DD590" s="801"/>
      <c r="DE590" s="802"/>
    </row>
    <row r="591" spans="1:109" ht="15.75" customHeight="1">
      <c r="A591" s="760" t="s">
        <v>982</v>
      </c>
      <c r="B591" s="761">
        <v>585</v>
      </c>
      <c r="C591" s="777" t="s">
        <v>4387</v>
      </c>
      <c r="D591" s="761"/>
      <c r="E591" s="761"/>
      <c r="F591" s="773" t="s">
        <v>4388</v>
      </c>
      <c r="G591" s="778" t="s">
        <v>4389</v>
      </c>
      <c r="H591" s="779"/>
      <c r="I591" s="780"/>
      <c r="J591" s="781">
        <v>1</v>
      </c>
      <c r="K591" s="781"/>
      <c r="L591" s="781"/>
      <c r="M591" s="781"/>
      <c r="N591" s="781"/>
      <c r="O591" s="781"/>
      <c r="P591" s="782"/>
      <c r="Q591" s="783">
        <f t="shared" si="9"/>
        <v>1</v>
      </c>
      <c r="R591" s="777" t="s">
        <v>984</v>
      </c>
      <c r="S591" s="761" t="s">
        <v>964</v>
      </c>
      <c r="T591" s="784" t="s">
        <v>977</v>
      </c>
      <c r="U591" s="761"/>
      <c r="V591" s="1237" t="s">
        <v>991</v>
      </c>
      <c r="W591" s="761" t="s">
        <v>4390</v>
      </c>
      <c r="X591" s="917">
        <v>0</v>
      </c>
      <c r="Y591" s="807" t="s">
        <v>1010</v>
      </c>
      <c r="Z591" s="778"/>
      <c r="AA591" s="773"/>
      <c r="AB591" s="773"/>
      <c r="AC591" s="773"/>
      <c r="AD591" s="773"/>
      <c r="AE591" s="773"/>
      <c r="AF591" s="787"/>
      <c r="AG591" s="788"/>
      <c r="AH591" s="788"/>
      <c r="AI591" s="788"/>
      <c r="AJ591" s="788"/>
      <c r="AK591" s="788"/>
      <c r="AL591" s="788"/>
      <c r="AM591" s="788"/>
      <c r="AN591" s="788"/>
      <c r="AO591" s="788"/>
      <c r="AP591" s="788"/>
      <c r="AQ591" s="796" t="s">
        <v>1971</v>
      </c>
      <c r="AR591" s="788" t="s">
        <v>1971</v>
      </c>
      <c r="AS591" s="788" t="s">
        <v>1971</v>
      </c>
      <c r="AT591" s="788" t="s">
        <v>1971</v>
      </c>
      <c r="AU591" s="793" t="s">
        <v>1971</v>
      </c>
      <c r="AV591" s="796"/>
      <c r="AW591" s="788"/>
      <c r="AX591" s="788"/>
      <c r="AY591" s="788"/>
      <c r="AZ591" s="788"/>
      <c r="BA591" s="788"/>
      <c r="BB591" s="788"/>
      <c r="BC591" s="788"/>
      <c r="BD591" s="788"/>
      <c r="BE591" s="788"/>
      <c r="BF591" s="788"/>
      <c r="BG591" s="788"/>
      <c r="BH591" s="788"/>
      <c r="BI591" s="788"/>
      <c r="BJ591" s="788"/>
      <c r="BK591" s="793"/>
      <c r="BL591" s="777"/>
      <c r="BM591" s="773"/>
      <c r="BN591" s="773"/>
      <c r="BO591" s="773"/>
      <c r="BP591" s="773" t="s">
        <v>961</v>
      </c>
      <c r="BQ591" s="796" t="s">
        <v>1971</v>
      </c>
      <c r="BR591" s="788" t="s">
        <v>1971</v>
      </c>
      <c r="BS591" s="788" t="s">
        <v>1971</v>
      </c>
      <c r="BT591" s="788" t="s">
        <v>1971</v>
      </c>
      <c r="BU591" s="793" t="s">
        <v>1971</v>
      </c>
      <c r="BV591" s="796" t="s">
        <v>1971</v>
      </c>
      <c r="BW591" s="788" t="s">
        <v>1971</v>
      </c>
      <c r="BX591" s="788" t="s">
        <v>1971</v>
      </c>
      <c r="BY591" s="788" t="s">
        <v>1971</v>
      </c>
      <c r="BZ591" s="788" t="s">
        <v>1971</v>
      </c>
      <c r="CA591" s="796" t="s">
        <v>1971</v>
      </c>
      <c r="CB591" s="788" t="s">
        <v>1971</v>
      </c>
      <c r="CC591" s="788" t="s">
        <v>1971</v>
      </c>
      <c r="CD591" s="788" t="s">
        <v>1971</v>
      </c>
      <c r="CE591" s="793" t="s">
        <v>1971</v>
      </c>
      <c r="CF591" s="788" t="s">
        <v>1971</v>
      </c>
      <c r="CG591" s="788" t="s">
        <v>1971</v>
      </c>
      <c r="CH591" s="788" t="s">
        <v>1971</v>
      </c>
      <c r="CI591" s="788" t="s">
        <v>1971</v>
      </c>
      <c r="CJ591" s="793" t="s">
        <v>1971</v>
      </c>
      <c r="CK591" s="796" t="s">
        <v>1971</v>
      </c>
      <c r="CL591" s="788" t="s">
        <v>1971</v>
      </c>
      <c r="CM591" s="788" t="s">
        <v>1971</v>
      </c>
      <c r="CN591" s="788" t="s">
        <v>1971</v>
      </c>
      <c r="CO591" s="793" t="s">
        <v>1971</v>
      </c>
      <c r="CP591" s="796" t="s">
        <v>1971</v>
      </c>
      <c r="CQ591" s="788" t="s">
        <v>1971</v>
      </c>
      <c r="CR591" s="788" t="s">
        <v>1971</v>
      </c>
      <c r="CS591" s="788" t="s">
        <v>1971</v>
      </c>
      <c r="CT591" s="793" t="s">
        <v>1971</v>
      </c>
      <c r="CU591" s="1273">
        <v>-0.68</v>
      </c>
      <c r="CV591" s="1272" t="s">
        <v>1971</v>
      </c>
      <c r="CW591" s="1272" t="s">
        <v>1971</v>
      </c>
      <c r="CX591" s="1274" t="s">
        <v>1971</v>
      </c>
      <c r="CY591" s="1272" t="s">
        <v>1971</v>
      </c>
      <c r="CZ591" s="1272" t="s">
        <v>1971</v>
      </c>
      <c r="DA591" s="1272" t="s">
        <v>1971</v>
      </c>
      <c r="DB591" s="1274" t="s">
        <v>1971</v>
      </c>
      <c r="DC591" s="773"/>
      <c r="DD591" s="801"/>
      <c r="DE591" s="802"/>
    </row>
    <row r="592" spans="1:109" ht="15.75" customHeight="1">
      <c r="A592" s="760" t="s">
        <v>982</v>
      </c>
      <c r="B592" s="761">
        <v>586</v>
      </c>
      <c r="C592" s="777" t="s">
        <v>4391</v>
      </c>
      <c r="D592" s="761"/>
      <c r="E592" s="761"/>
      <c r="F592" s="773" t="s">
        <v>4392</v>
      </c>
      <c r="G592" s="778" t="s">
        <v>4393</v>
      </c>
      <c r="H592" s="779"/>
      <c r="I592" s="780"/>
      <c r="J592" s="781">
        <v>1</v>
      </c>
      <c r="K592" s="781"/>
      <c r="L592" s="781"/>
      <c r="M592" s="781"/>
      <c r="N592" s="781"/>
      <c r="O592" s="781"/>
      <c r="P592" s="782"/>
      <c r="Q592" s="783">
        <f t="shared" si="9"/>
        <v>1</v>
      </c>
      <c r="R592" s="777" t="s">
        <v>975</v>
      </c>
      <c r="S592" s="761" t="s">
        <v>964</v>
      </c>
      <c r="T592" s="784" t="s">
        <v>977</v>
      </c>
      <c r="U592" s="761"/>
      <c r="V592" s="1237" t="s">
        <v>1030</v>
      </c>
      <c r="W592" s="761" t="s">
        <v>4394</v>
      </c>
      <c r="X592" s="1263">
        <v>0</v>
      </c>
      <c r="Y592" s="807" t="s">
        <v>1010</v>
      </c>
      <c r="Z592" s="778"/>
      <c r="AA592" s="773"/>
      <c r="AB592" s="773"/>
      <c r="AC592" s="773"/>
      <c r="AD592" s="773"/>
      <c r="AE592" s="773"/>
      <c r="AF592" s="787"/>
      <c r="AG592" s="788"/>
      <c r="AH592" s="788"/>
      <c r="AI592" s="788"/>
      <c r="AJ592" s="788"/>
      <c r="AK592" s="788"/>
      <c r="AL592" s="788"/>
      <c r="AM592" s="788"/>
      <c r="AN592" s="788"/>
      <c r="AO592" s="788"/>
      <c r="AP592" s="788"/>
      <c r="AQ592" s="796" t="s">
        <v>1971</v>
      </c>
      <c r="AR592" s="788" t="s">
        <v>1971</v>
      </c>
      <c r="AS592" s="788" t="s">
        <v>1971</v>
      </c>
      <c r="AT592" s="788" t="s">
        <v>1971</v>
      </c>
      <c r="AU592" s="793" t="s">
        <v>1971</v>
      </c>
      <c r="AV592" s="796"/>
      <c r="AW592" s="788"/>
      <c r="AX592" s="788"/>
      <c r="AY592" s="788"/>
      <c r="AZ592" s="788"/>
      <c r="BA592" s="788"/>
      <c r="BB592" s="788"/>
      <c r="BC592" s="788"/>
      <c r="BD592" s="788"/>
      <c r="BE592" s="788"/>
      <c r="BF592" s="788"/>
      <c r="BG592" s="788"/>
      <c r="BH592" s="788"/>
      <c r="BI592" s="788"/>
      <c r="BJ592" s="788"/>
      <c r="BK592" s="793"/>
      <c r="BL592" s="777"/>
      <c r="BM592" s="773"/>
      <c r="BN592" s="773"/>
      <c r="BO592" s="773"/>
      <c r="BP592" s="773" t="s">
        <v>961</v>
      </c>
      <c r="BQ592" s="796" t="s">
        <v>1971</v>
      </c>
      <c r="BR592" s="788" t="s">
        <v>1971</v>
      </c>
      <c r="BS592" s="788" t="s">
        <v>1971</v>
      </c>
      <c r="BT592" s="788" t="s">
        <v>1971</v>
      </c>
      <c r="BU592" s="793" t="s">
        <v>1971</v>
      </c>
      <c r="BV592" s="796" t="s">
        <v>1971</v>
      </c>
      <c r="BW592" s="788" t="s">
        <v>1971</v>
      </c>
      <c r="BX592" s="788" t="s">
        <v>1971</v>
      </c>
      <c r="BY592" s="788" t="s">
        <v>1971</v>
      </c>
      <c r="BZ592" s="788" t="s">
        <v>1971</v>
      </c>
      <c r="CA592" s="796" t="s">
        <v>1971</v>
      </c>
      <c r="CB592" s="788" t="s">
        <v>1971</v>
      </c>
      <c r="CC592" s="788" t="s">
        <v>1971</v>
      </c>
      <c r="CD592" s="788" t="s">
        <v>1971</v>
      </c>
      <c r="CE592" s="793" t="s">
        <v>1971</v>
      </c>
      <c r="CF592" s="788" t="s">
        <v>1971</v>
      </c>
      <c r="CG592" s="788" t="s">
        <v>1971</v>
      </c>
      <c r="CH592" s="788" t="s">
        <v>1971</v>
      </c>
      <c r="CI592" s="788" t="s">
        <v>1971</v>
      </c>
      <c r="CJ592" s="793" t="s">
        <v>1971</v>
      </c>
      <c r="CK592" s="796" t="s">
        <v>1971</v>
      </c>
      <c r="CL592" s="788" t="s">
        <v>1971</v>
      </c>
      <c r="CM592" s="788" t="s">
        <v>1971</v>
      </c>
      <c r="CN592" s="788" t="s">
        <v>1971</v>
      </c>
      <c r="CO592" s="793" t="s">
        <v>1971</v>
      </c>
      <c r="CP592" s="796" t="s">
        <v>1971</v>
      </c>
      <c r="CQ592" s="788" t="s">
        <v>1971</v>
      </c>
      <c r="CR592" s="788" t="s">
        <v>1971</v>
      </c>
      <c r="CS592" s="788" t="s">
        <v>1971</v>
      </c>
      <c r="CT592" s="793" t="s">
        <v>1971</v>
      </c>
      <c r="CU592" s="1273" t="s">
        <v>1971</v>
      </c>
      <c r="CV592" s="1272" t="s">
        <v>1971</v>
      </c>
      <c r="CW592" s="1272" t="s">
        <v>1971</v>
      </c>
      <c r="CX592" s="1274" t="s">
        <v>1971</v>
      </c>
      <c r="CY592" s="1272">
        <v>1.36</v>
      </c>
      <c r="CZ592" s="1272" t="s">
        <v>1971</v>
      </c>
      <c r="DA592" s="1272" t="s">
        <v>1971</v>
      </c>
      <c r="DB592" s="1274" t="s">
        <v>1971</v>
      </c>
      <c r="DC592" s="773"/>
      <c r="DD592" s="801"/>
      <c r="DE592" s="802"/>
    </row>
    <row r="593" spans="1:109" ht="15.75" customHeight="1">
      <c r="A593" s="760" t="s">
        <v>1012</v>
      </c>
      <c r="B593" s="761">
        <v>587</v>
      </c>
      <c r="C593" s="777" t="s">
        <v>4395</v>
      </c>
      <c r="D593" s="761" t="s">
        <v>4396</v>
      </c>
      <c r="E593" s="761" t="s">
        <v>1936</v>
      </c>
      <c r="F593" s="773" t="s">
        <v>2359</v>
      </c>
      <c r="G593" s="778" t="s">
        <v>4397</v>
      </c>
      <c r="H593" s="779" t="s">
        <v>4398</v>
      </c>
      <c r="I593" s="780"/>
      <c r="J593" s="781"/>
      <c r="K593" s="781"/>
      <c r="L593" s="781"/>
      <c r="M593" s="781">
        <v>1</v>
      </c>
      <c r="N593" s="781"/>
      <c r="O593" s="781"/>
      <c r="P593" s="782"/>
      <c r="Q593" s="783">
        <f t="shared" si="9"/>
        <v>1</v>
      </c>
      <c r="R593" s="777" t="s">
        <v>988</v>
      </c>
      <c r="S593" s="761" t="s">
        <v>964</v>
      </c>
      <c r="T593" s="784" t="s">
        <v>965</v>
      </c>
      <c r="U593" s="761" t="s">
        <v>2058</v>
      </c>
      <c r="V593" s="761" t="s">
        <v>991</v>
      </c>
      <c r="W593" s="761" t="s">
        <v>4399</v>
      </c>
      <c r="X593" s="817">
        <v>0</v>
      </c>
      <c r="Y593" s="809" t="s">
        <v>966</v>
      </c>
      <c r="Z593" s="778"/>
      <c r="AA593" s="773"/>
      <c r="AB593" s="773"/>
      <c r="AC593" s="773"/>
      <c r="AD593" s="773"/>
      <c r="AE593" s="773"/>
      <c r="AF593" s="787"/>
      <c r="AG593" s="785"/>
      <c r="AH593" s="785"/>
      <c r="AI593" s="785"/>
      <c r="AJ593" s="785"/>
      <c r="AK593" s="785"/>
      <c r="AL593" s="785"/>
      <c r="AM593" s="785"/>
      <c r="AN593" s="785"/>
      <c r="AO593" s="785"/>
      <c r="AP593" s="785"/>
      <c r="AQ593" s="815">
        <v>61767</v>
      </c>
      <c r="AR593" s="785">
        <v>68246</v>
      </c>
      <c r="AS593" s="785">
        <v>74606</v>
      </c>
      <c r="AT593" s="785">
        <v>80858</v>
      </c>
      <c r="AU593" s="829">
        <v>87029</v>
      </c>
      <c r="AV593" s="815"/>
      <c r="AW593" s="785"/>
      <c r="AX593" s="785"/>
      <c r="AY593" s="785"/>
      <c r="AZ593" s="785"/>
      <c r="BA593" s="785"/>
      <c r="BB593" s="785"/>
      <c r="BC593" s="785"/>
      <c r="BD593" s="785"/>
      <c r="BE593" s="785"/>
      <c r="BF593" s="785"/>
      <c r="BG593" s="785"/>
      <c r="BH593" s="785"/>
      <c r="BI593" s="785"/>
      <c r="BJ593" s="785"/>
      <c r="BK593" s="829"/>
      <c r="BL593" s="777" t="s">
        <v>961</v>
      </c>
      <c r="BM593" s="773" t="s">
        <v>961</v>
      </c>
      <c r="BN593" s="773" t="s">
        <v>961</v>
      </c>
      <c r="BO593" s="773" t="s">
        <v>961</v>
      </c>
      <c r="BP593" s="773" t="s">
        <v>961</v>
      </c>
      <c r="BQ593" s="796" t="s">
        <v>1971</v>
      </c>
      <c r="BR593" s="788" t="s">
        <v>1971</v>
      </c>
      <c r="BS593" s="788" t="s">
        <v>1971</v>
      </c>
      <c r="BT593" s="788" t="s">
        <v>1971</v>
      </c>
      <c r="BU593" s="793" t="s">
        <v>1971</v>
      </c>
      <c r="BV593" s="815">
        <v>53642</v>
      </c>
      <c r="BW593" s="785">
        <v>57524</v>
      </c>
      <c r="BX593" s="785">
        <v>61338</v>
      </c>
      <c r="BY593" s="785">
        <v>65092</v>
      </c>
      <c r="BZ593" s="785">
        <v>68804</v>
      </c>
      <c r="CA593" s="796" t="s">
        <v>1971</v>
      </c>
      <c r="CB593" s="788" t="s">
        <v>1971</v>
      </c>
      <c r="CC593" s="788" t="s">
        <v>1971</v>
      </c>
      <c r="CD593" s="788" t="s">
        <v>1971</v>
      </c>
      <c r="CE593" s="793" t="s">
        <v>1971</v>
      </c>
      <c r="CF593" s="788" t="s">
        <v>1971</v>
      </c>
      <c r="CG593" s="788" t="s">
        <v>1971</v>
      </c>
      <c r="CH593" s="788" t="s">
        <v>1971</v>
      </c>
      <c r="CI593" s="788" t="s">
        <v>1971</v>
      </c>
      <c r="CJ593" s="793" t="s">
        <v>1971</v>
      </c>
      <c r="CK593" s="815">
        <v>69942</v>
      </c>
      <c r="CL593" s="785">
        <v>79032</v>
      </c>
      <c r="CM593" s="785">
        <v>87953</v>
      </c>
      <c r="CN593" s="785">
        <v>96719</v>
      </c>
      <c r="CO593" s="829">
        <v>105363</v>
      </c>
      <c r="CP593" s="796" t="s">
        <v>1971</v>
      </c>
      <c r="CQ593" s="788" t="s">
        <v>1971</v>
      </c>
      <c r="CR593" s="788" t="s">
        <v>1971</v>
      </c>
      <c r="CS593" s="788" t="s">
        <v>1971</v>
      </c>
      <c r="CT593" s="793" t="s">
        <v>1971</v>
      </c>
      <c r="CU593" s="1273">
        <v>-1.2999999999999999E-5</v>
      </c>
      <c r="CV593" s="1272" t="s">
        <v>1971</v>
      </c>
      <c r="CW593" s="1272" t="s">
        <v>1971</v>
      </c>
      <c r="CX593" s="1274" t="s">
        <v>1971</v>
      </c>
      <c r="CY593" s="1272">
        <v>1.1E-5</v>
      </c>
      <c r="CZ593" s="1272" t="s">
        <v>1971</v>
      </c>
      <c r="DA593" s="1272" t="s">
        <v>1971</v>
      </c>
      <c r="DB593" s="1274" t="s">
        <v>1971</v>
      </c>
      <c r="DC593" s="773"/>
      <c r="DD593" s="801">
        <v>1</v>
      </c>
      <c r="DE593" s="802"/>
    </row>
    <row r="594" spans="1:109" ht="15.75" customHeight="1">
      <c r="A594" s="760" t="s">
        <v>1012</v>
      </c>
      <c r="B594" s="761">
        <v>588</v>
      </c>
      <c r="C594" s="777" t="s">
        <v>4400</v>
      </c>
      <c r="D594" s="761" t="s">
        <v>4396</v>
      </c>
      <c r="E594" s="761" t="s">
        <v>1936</v>
      </c>
      <c r="F594" s="773" t="s">
        <v>2363</v>
      </c>
      <c r="G594" s="778" t="s">
        <v>4401</v>
      </c>
      <c r="H594" s="779" t="s">
        <v>4402</v>
      </c>
      <c r="I594" s="780"/>
      <c r="J594" s="781"/>
      <c r="K594" s="781"/>
      <c r="L594" s="781"/>
      <c r="M594" s="781">
        <v>1</v>
      </c>
      <c r="N594" s="781"/>
      <c r="O594" s="781"/>
      <c r="P594" s="782"/>
      <c r="Q594" s="783">
        <f t="shared" si="9"/>
        <v>1</v>
      </c>
      <c r="R594" s="777" t="s">
        <v>963</v>
      </c>
      <c r="S594" s="761"/>
      <c r="T594" s="784"/>
      <c r="U594" s="761" t="s">
        <v>2058</v>
      </c>
      <c r="V594" s="761" t="s">
        <v>991</v>
      </c>
      <c r="W594" s="761" t="s">
        <v>4403</v>
      </c>
      <c r="X594" s="817">
        <v>0</v>
      </c>
      <c r="Y594" s="809" t="s">
        <v>966</v>
      </c>
      <c r="Z594" s="778"/>
      <c r="AA594" s="773"/>
      <c r="AB594" s="773"/>
      <c r="AC594" s="773"/>
      <c r="AD594" s="773"/>
      <c r="AE594" s="773"/>
      <c r="AF594" s="787"/>
      <c r="AG594" s="788"/>
      <c r="AH594" s="788"/>
      <c r="AI594" s="788"/>
      <c r="AJ594" s="785"/>
      <c r="AK594" s="785"/>
      <c r="AL594" s="785"/>
      <c r="AM594" s="785"/>
      <c r="AN594" s="785"/>
      <c r="AO594" s="785"/>
      <c r="AP594" s="785"/>
      <c r="AQ594" s="815">
        <v>2300</v>
      </c>
      <c r="AR594" s="785">
        <v>2300</v>
      </c>
      <c r="AS594" s="785">
        <v>2300</v>
      </c>
      <c r="AT594" s="785">
        <v>2300</v>
      </c>
      <c r="AU594" s="829">
        <v>2300</v>
      </c>
      <c r="AV594" s="815"/>
      <c r="AW594" s="785"/>
      <c r="AX594" s="785"/>
      <c r="AY594" s="785"/>
      <c r="AZ594" s="785"/>
      <c r="BA594" s="785"/>
      <c r="BB594" s="785"/>
      <c r="BC594" s="785"/>
      <c r="BD594" s="785"/>
      <c r="BE594" s="785"/>
      <c r="BF594" s="785"/>
      <c r="BG594" s="785"/>
      <c r="BH594" s="785"/>
      <c r="BI594" s="785"/>
      <c r="BJ594" s="785"/>
      <c r="BK594" s="829"/>
      <c r="BL594" s="777"/>
      <c r="BM594" s="773"/>
      <c r="BN594" s="773"/>
      <c r="BO594" s="773"/>
      <c r="BP594" s="773"/>
      <c r="BQ594" s="796" t="s">
        <v>1971</v>
      </c>
      <c r="BR594" s="788" t="s">
        <v>1971</v>
      </c>
      <c r="BS594" s="788" t="s">
        <v>1971</v>
      </c>
      <c r="BT594" s="788" t="s">
        <v>1971</v>
      </c>
      <c r="BU594" s="793" t="s">
        <v>1971</v>
      </c>
      <c r="BV594" s="796" t="s">
        <v>1971</v>
      </c>
      <c r="BW594" s="788" t="s">
        <v>1971</v>
      </c>
      <c r="BX594" s="788" t="s">
        <v>1971</v>
      </c>
      <c r="BY594" s="788" t="s">
        <v>1971</v>
      </c>
      <c r="BZ594" s="788" t="s">
        <v>1971</v>
      </c>
      <c r="CA594" s="796" t="s">
        <v>1971</v>
      </c>
      <c r="CB594" s="788" t="s">
        <v>1971</v>
      </c>
      <c r="CC594" s="788" t="s">
        <v>1971</v>
      </c>
      <c r="CD594" s="788" t="s">
        <v>1971</v>
      </c>
      <c r="CE594" s="793" t="s">
        <v>1971</v>
      </c>
      <c r="CF594" s="788" t="s">
        <v>1971</v>
      </c>
      <c r="CG594" s="788" t="s">
        <v>1971</v>
      </c>
      <c r="CH594" s="788" t="s">
        <v>1971</v>
      </c>
      <c r="CI594" s="788" t="s">
        <v>1971</v>
      </c>
      <c r="CJ594" s="793" t="s">
        <v>1971</v>
      </c>
      <c r="CK594" s="796" t="s">
        <v>1971</v>
      </c>
      <c r="CL594" s="788" t="s">
        <v>1971</v>
      </c>
      <c r="CM594" s="788" t="s">
        <v>1971</v>
      </c>
      <c r="CN594" s="788" t="s">
        <v>1971</v>
      </c>
      <c r="CO594" s="793" t="s">
        <v>1971</v>
      </c>
      <c r="CP594" s="796" t="s">
        <v>1971</v>
      </c>
      <c r="CQ594" s="788" t="s">
        <v>1971</v>
      </c>
      <c r="CR594" s="788" t="s">
        <v>1971</v>
      </c>
      <c r="CS594" s="788" t="s">
        <v>1971</v>
      </c>
      <c r="CT594" s="793" t="s">
        <v>1971</v>
      </c>
      <c r="CU594" s="1273" t="s">
        <v>1971</v>
      </c>
      <c r="CV594" s="1272" t="s">
        <v>1971</v>
      </c>
      <c r="CW594" s="1272" t="s">
        <v>1971</v>
      </c>
      <c r="CX594" s="1274" t="s">
        <v>1971</v>
      </c>
      <c r="CY594" s="1272" t="s">
        <v>1971</v>
      </c>
      <c r="CZ594" s="1272" t="s">
        <v>1971</v>
      </c>
      <c r="DA594" s="1272" t="s">
        <v>1971</v>
      </c>
      <c r="DB594" s="1274" t="s">
        <v>1971</v>
      </c>
      <c r="DC594" s="773"/>
      <c r="DD594" s="801">
        <v>1</v>
      </c>
      <c r="DE594" s="802"/>
    </row>
    <row r="595" spans="1:109" ht="15.75" customHeight="1">
      <c r="A595" s="760" t="s">
        <v>1012</v>
      </c>
      <c r="B595" s="761">
        <v>589</v>
      </c>
      <c r="C595" s="777" t="s">
        <v>4404</v>
      </c>
      <c r="D595" s="761" t="s">
        <v>4396</v>
      </c>
      <c r="E595" s="761" t="s">
        <v>1936</v>
      </c>
      <c r="F595" s="773" t="s">
        <v>2368</v>
      </c>
      <c r="G595" s="778" t="s">
        <v>4405</v>
      </c>
      <c r="H595" s="779" t="s">
        <v>4406</v>
      </c>
      <c r="I595" s="780"/>
      <c r="J595" s="781"/>
      <c r="K595" s="781"/>
      <c r="L595" s="781"/>
      <c r="M595" s="781">
        <v>1</v>
      </c>
      <c r="N595" s="781"/>
      <c r="O595" s="781"/>
      <c r="P595" s="782"/>
      <c r="Q595" s="783">
        <f t="shared" si="9"/>
        <v>1</v>
      </c>
      <c r="R595" s="777" t="s">
        <v>988</v>
      </c>
      <c r="S595" s="761" t="s">
        <v>964</v>
      </c>
      <c r="T595" s="784" t="s">
        <v>965</v>
      </c>
      <c r="U595" s="761" t="s">
        <v>2781</v>
      </c>
      <c r="V595" s="761" t="s">
        <v>293</v>
      </c>
      <c r="W595" s="761" t="s">
        <v>4407</v>
      </c>
      <c r="X595" s="817">
        <v>2</v>
      </c>
      <c r="Y595" s="809" t="s">
        <v>978</v>
      </c>
      <c r="Z595" s="778"/>
      <c r="AA595" s="773"/>
      <c r="AB595" s="773"/>
      <c r="AC595" s="773"/>
      <c r="AD595" s="773"/>
      <c r="AE595" s="773"/>
      <c r="AF595" s="787"/>
      <c r="AG595" s="788"/>
      <c r="AH595" s="788"/>
      <c r="AI595" s="795"/>
      <c r="AJ595" s="795"/>
      <c r="AK595" s="795"/>
      <c r="AL595" s="795"/>
      <c r="AM595" s="795"/>
      <c r="AN595" s="795"/>
      <c r="AO595" s="795"/>
      <c r="AP595" s="795"/>
      <c r="AQ595" s="794">
        <v>2</v>
      </c>
      <c r="AR595" s="795">
        <v>2</v>
      </c>
      <c r="AS595" s="795">
        <v>2</v>
      </c>
      <c r="AT595" s="795">
        <v>2</v>
      </c>
      <c r="AU595" s="808">
        <v>2</v>
      </c>
      <c r="AV595" s="794"/>
      <c r="AW595" s="795"/>
      <c r="AX595" s="795"/>
      <c r="AY595" s="795"/>
      <c r="AZ595" s="795"/>
      <c r="BA595" s="795"/>
      <c r="BB595" s="795"/>
      <c r="BC595" s="795"/>
      <c r="BD595" s="795"/>
      <c r="BE595" s="795"/>
      <c r="BF595" s="795"/>
      <c r="BG595" s="795"/>
      <c r="BH595" s="795"/>
      <c r="BI595" s="795"/>
      <c r="BJ595" s="795"/>
      <c r="BK595" s="808"/>
      <c r="BL595" s="777" t="s">
        <v>961</v>
      </c>
      <c r="BM595" s="773" t="s">
        <v>961</v>
      </c>
      <c r="BN595" s="773" t="s">
        <v>961</v>
      </c>
      <c r="BO595" s="773" t="s">
        <v>961</v>
      </c>
      <c r="BP595" s="773" t="s">
        <v>961</v>
      </c>
      <c r="BQ595" s="796" t="s">
        <v>1971</v>
      </c>
      <c r="BR595" s="788" t="s">
        <v>1971</v>
      </c>
      <c r="BS595" s="788" t="s">
        <v>1971</v>
      </c>
      <c r="BT595" s="788" t="s">
        <v>1971</v>
      </c>
      <c r="BU595" s="793" t="s">
        <v>1971</v>
      </c>
      <c r="BV595" s="794">
        <v>2.56</v>
      </c>
      <c r="BW595" s="795">
        <v>2.56</v>
      </c>
      <c r="BX595" s="795">
        <v>2.56</v>
      </c>
      <c r="BY595" s="795">
        <v>2.56</v>
      </c>
      <c r="BZ595" s="795">
        <v>2.56</v>
      </c>
      <c r="CA595" s="796" t="s">
        <v>1971</v>
      </c>
      <c r="CB595" s="788" t="s">
        <v>1971</v>
      </c>
      <c r="CC595" s="788" t="s">
        <v>1971</v>
      </c>
      <c r="CD595" s="788" t="s">
        <v>1971</v>
      </c>
      <c r="CE595" s="793" t="s">
        <v>1971</v>
      </c>
      <c r="CF595" s="798" t="s">
        <v>1971</v>
      </c>
      <c r="CG595" s="798" t="s">
        <v>1971</v>
      </c>
      <c r="CH595" s="798" t="s">
        <v>1971</v>
      </c>
      <c r="CI595" s="798" t="s">
        <v>1971</v>
      </c>
      <c r="CJ595" s="799" t="s">
        <v>1971</v>
      </c>
      <c r="CK595" s="796">
        <v>1.5</v>
      </c>
      <c r="CL595" s="788">
        <v>1.5</v>
      </c>
      <c r="CM595" s="788">
        <v>1.5</v>
      </c>
      <c r="CN595" s="788">
        <v>1.5</v>
      </c>
      <c r="CO595" s="793">
        <v>1.5</v>
      </c>
      <c r="CP595" s="796" t="s">
        <v>1971</v>
      </c>
      <c r="CQ595" s="788" t="s">
        <v>1971</v>
      </c>
      <c r="CR595" s="788" t="s">
        <v>1971</v>
      </c>
      <c r="CS595" s="788" t="s">
        <v>1971</v>
      </c>
      <c r="CT595" s="793" t="s">
        <v>1971</v>
      </c>
      <c r="CU595" s="1273">
        <v>-1.931</v>
      </c>
      <c r="CV595" s="1272" t="s">
        <v>1971</v>
      </c>
      <c r="CW595" s="1272" t="s">
        <v>1971</v>
      </c>
      <c r="CX595" s="1274" t="s">
        <v>1971</v>
      </c>
      <c r="CY595" s="1272">
        <v>1.931</v>
      </c>
      <c r="CZ595" s="1272" t="s">
        <v>1971</v>
      </c>
      <c r="DA595" s="1272" t="s">
        <v>1971</v>
      </c>
      <c r="DB595" s="1274" t="s">
        <v>1971</v>
      </c>
      <c r="DC595" s="773"/>
      <c r="DD595" s="801">
        <v>1</v>
      </c>
      <c r="DE595" s="802"/>
    </row>
    <row r="596" spans="1:109" ht="15.75" customHeight="1">
      <c r="A596" s="760" t="s">
        <v>1012</v>
      </c>
      <c r="B596" s="761">
        <v>590</v>
      </c>
      <c r="C596" s="777" t="s">
        <v>4408</v>
      </c>
      <c r="D596" s="761" t="s">
        <v>4396</v>
      </c>
      <c r="E596" s="761" t="s">
        <v>1936</v>
      </c>
      <c r="F596" s="773" t="s">
        <v>4409</v>
      </c>
      <c r="G596" s="778" t="s">
        <v>2595</v>
      </c>
      <c r="H596" s="779" t="s">
        <v>4410</v>
      </c>
      <c r="I596" s="780"/>
      <c r="J596" s="781"/>
      <c r="K596" s="781"/>
      <c r="L596" s="781"/>
      <c r="M596" s="781">
        <v>1</v>
      </c>
      <c r="N596" s="781"/>
      <c r="O596" s="781"/>
      <c r="P596" s="782"/>
      <c r="Q596" s="783">
        <f t="shared" si="9"/>
        <v>1</v>
      </c>
      <c r="R596" s="777" t="s">
        <v>988</v>
      </c>
      <c r="S596" s="761" t="s">
        <v>964</v>
      </c>
      <c r="T596" s="784" t="s">
        <v>965</v>
      </c>
      <c r="U596" s="761" t="s">
        <v>2781</v>
      </c>
      <c r="V596" s="761" t="s">
        <v>991</v>
      </c>
      <c r="W596" s="761" t="s">
        <v>4411</v>
      </c>
      <c r="X596" s="817">
        <v>0</v>
      </c>
      <c r="Y596" s="809" t="s">
        <v>966</v>
      </c>
      <c r="Z596" s="778"/>
      <c r="AA596" s="773"/>
      <c r="AB596" s="773"/>
      <c r="AC596" s="773"/>
      <c r="AD596" s="773"/>
      <c r="AE596" s="773"/>
      <c r="AF596" s="787"/>
      <c r="AG596" s="788"/>
      <c r="AH596" s="788"/>
      <c r="AI596" s="788"/>
      <c r="AJ596" s="788"/>
      <c r="AK596" s="788"/>
      <c r="AL596" s="788"/>
      <c r="AM596" s="788"/>
      <c r="AN596" s="788"/>
      <c r="AO596" s="788"/>
      <c r="AP596" s="788"/>
      <c r="AQ596" s="796">
        <v>112</v>
      </c>
      <c r="AR596" s="788">
        <v>112</v>
      </c>
      <c r="AS596" s="788">
        <v>112</v>
      </c>
      <c r="AT596" s="788">
        <v>112</v>
      </c>
      <c r="AU596" s="793">
        <v>112</v>
      </c>
      <c r="AV596" s="796"/>
      <c r="AW596" s="788"/>
      <c r="AX596" s="788"/>
      <c r="AY596" s="788"/>
      <c r="AZ596" s="788"/>
      <c r="BA596" s="788"/>
      <c r="BB596" s="788"/>
      <c r="BC596" s="788"/>
      <c r="BD596" s="788"/>
      <c r="BE596" s="788"/>
      <c r="BF596" s="788"/>
      <c r="BG596" s="788"/>
      <c r="BH596" s="788"/>
      <c r="BI596" s="788"/>
      <c r="BJ596" s="788"/>
      <c r="BK596" s="793"/>
      <c r="BL596" s="777" t="s">
        <v>961</v>
      </c>
      <c r="BM596" s="773" t="s">
        <v>961</v>
      </c>
      <c r="BN596" s="773" t="s">
        <v>961</v>
      </c>
      <c r="BO596" s="773" t="s">
        <v>961</v>
      </c>
      <c r="BP596" s="784" t="s">
        <v>961</v>
      </c>
      <c r="BQ596" s="796" t="s">
        <v>1971</v>
      </c>
      <c r="BR596" s="788" t="s">
        <v>1971</v>
      </c>
      <c r="BS596" s="788" t="s">
        <v>1971</v>
      </c>
      <c r="BT596" s="788" t="s">
        <v>1971</v>
      </c>
      <c r="BU596" s="793" t="s">
        <v>1971</v>
      </c>
      <c r="BV596" s="796" t="s">
        <v>1971</v>
      </c>
      <c r="BW596" s="788" t="s">
        <v>1971</v>
      </c>
      <c r="BX596" s="788" t="s">
        <v>1971</v>
      </c>
      <c r="BY596" s="788" t="s">
        <v>1971</v>
      </c>
      <c r="BZ596" s="788" t="s">
        <v>1971</v>
      </c>
      <c r="CA596" s="796" t="s">
        <v>1971</v>
      </c>
      <c r="CB596" s="788" t="s">
        <v>1971</v>
      </c>
      <c r="CC596" s="788" t="s">
        <v>1971</v>
      </c>
      <c r="CD596" s="788" t="s">
        <v>1971</v>
      </c>
      <c r="CE596" s="793" t="s">
        <v>1971</v>
      </c>
      <c r="CF596" s="788" t="s">
        <v>1971</v>
      </c>
      <c r="CG596" s="788" t="s">
        <v>1971</v>
      </c>
      <c r="CH596" s="788" t="s">
        <v>1971</v>
      </c>
      <c r="CI596" s="788" t="s">
        <v>1971</v>
      </c>
      <c r="CJ596" s="793" t="s">
        <v>1971</v>
      </c>
      <c r="CK596" s="796" t="s">
        <v>1971</v>
      </c>
      <c r="CL596" s="788" t="s">
        <v>1971</v>
      </c>
      <c r="CM596" s="788" t="s">
        <v>1971</v>
      </c>
      <c r="CN596" s="788" t="s">
        <v>1971</v>
      </c>
      <c r="CO596" s="793" t="s">
        <v>1971</v>
      </c>
      <c r="CP596" s="796" t="s">
        <v>1971</v>
      </c>
      <c r="CQ596" s="788" t="s">
        <v>1971</v>
      </c>
      <c r="CR596" s="788" t="s">
        <v>1971</v>
      </c>
      <c r="CS596" s="788" t="s">
        <v>1971</v>
      </c>
      <c r="CT596" s="793" t="s">
        <v>1971</v>
      </c>
      <c r="CU596" s="1273">
        <v>-2.5999999999999998E-4</v>
      </c>
      <c r="CV596" s="1272" t="s">
        <v>1971</v>
      </c>
      <c r="CW596" s="1272" t="s">
        <v>1971</v>
      </c>
      <c r="CX596" s="1274" t="s">
        <v>1971</v>
      </c>
      <c r="CY596" s="1272">
        <v>1.45E-4</v>
      </c>
      <c r="CZ596" s="1272" t="s">
        <v>1971</v>
      </c>
      <c r="DA596" s="1272" t="s">
        <v>1971</v>
      </c>
      <c r="DB596" s="1274" t="s">
        <v>1971</v>
      </c>
      <c r="DC596" s="773"/>
      <c r="DD596" s="801">
        <v>1</v>
      </c>
      <c r="DE596" s="802"/>
    </row>
    <row r="597" spans="1:109" ht="15.75" customHeight="1">
      <c r="A597" s="760" t="s">
        <v>1012</v>
      </c>
      <c r="B597" s="761">
        <v>591</v>
      </c>
      <c r="C597" s="777" t="s">
        <v>4412</v>
      </c>
      <c r="D597" s="761" t="s">
        <v>4413</v>
      </c>
      <c r="E597" s="761" t="s">
        <v>1936</v>
      </c>
      <c r="F597" s="773" t="s">
        <v>4414</v>
      </c>
      <c r="G597" s="778" t="s">
        <v>1960</v>
      </c>
      <c r="H597" s="779" t="s">
        <v>1027</v>
      </c>
      <c r="I597" s="780"/>
      <c r="J597" s="781"/>
      <c r="K597" s="781"/>
      <c r="L597" s="781"/>
      <c r="M597" s="781">
        <v>1</v>
      </c>
      <c r="N597" s="781"/>
      <c r="O597" s="781"/>
      <c r="P597" s="782"/>
      <c r="Q597" s="783">
        <f t="shared" si="9"/>
        <v>1</v>
      </c>
      <c r="R597" s="777" t="s">
        <v>988</v>
      </c>
      <c r="S597" s="761" t="s">
        <v>964</v>
      </c>
      <c r="T597" s="784" t="s">
        <v>965</v>
      </c>
      <c r="U597" s="761" t="s">
        <v>1027</v>
      </c>
      <c r="V597" s="761" t="s">
        <v>1039</v>
      </c>
      <c r="W597" s="761" t="s">
        <v>2068</v>
      </c>
      <c r="X597" s="1263">
        <v>2</v>
      </c>
      <c r="Y597" s="809" t="s">
        <v>966</v>
      </c>
      <c r="Z597" s="778" t="s">
        <v>1960</v>
      </c>
      <c r="AA597" s="773"/>
      <c r="AB597" s="773"/>
      <c r="AC597" s="773"/>
      <c r="AD597" s="773"/>
      <c r="AE597" s="773"/>
      <c r="AF597" s="787"/>
      <c r="AG597" s="812"/>
      <c r="AH597" s="812"/>
      <c r="AI597" s="812"/>
      <c r="AJ597" s="812"/>
      <c r="AK597" s="812"/>
      <c r="AL597" s="812"/>
      <c r="AM597" s="812"/>
      <c r="AN597" s="812"/>
      <c r="AO597" s="812"/>
      <c r="AP597" s="812"/>
      <c r="AQ597" s="1702"/>
      <c r="AR597" s="1703"/>
      <c r="AS597" s="1703"/>
      <c r="AT597" s="1703"/>
      <c r="AU597" s="1720"/>
      <c r="AV597" s="811"/>
      <c r="AW597" s="812"/>
      <c r="AX597" s="812"/>
      <c r="AY597" s="812"/>
      <c r="AZ597" s="812"/>
      <c r="BA597" s="812"/>
      <c r="BB597" s="812"/>
      <c r="BC597" s="812"/>
      <c r="BD597" s="812"/>
      <c r="BE597" s="812"/>
      <c r="BF597" s="812"/>
      <c r="BG597" s="812"/>
      <c r="BH597" s="812"/>
      <c r="BI597" s="812"/>
      <c r="BJ597" s="812"/>
      <c r="BK597" s="813"/>
      <c r="BL597" s="1351"/>
      <c r="BM597" s="1352"/>
      <c r="BN597" s="1352"/>
      <c r="BO597" s="1352"/>
      <c r="BP597" s="1352"/>
      <c r="BQ597" s="1394"/>
      <c r="BR597" s="1343"/>
      <c r="BS597" s="1343"/>
      <c r="BT597" s="1343"/>
      <c r="BU597" s="1344"/>
      <c r="BV597" s="1702"/>
      <c r="BW597" s="1703"/>
      <c r="BX597" s="1703"/>
      <c r="BY597" s="1703"/>
      <c r="BZ597" s="1703"/>
      <c r="CA597" s="1394"/>
      <c r="CB597" s="1343"/>
      <c r="CC597" s="1343"/>
      <c r="CD597" s="1343"/>
      <c r="CE597" s="1344"/>
      <c r="CF597" s="1343"/>
      <c r="CG597" s="1343"/>
      <c r="CH597" s="1343"/>
      <c r="CI597" s="1343"/>
      <c r="CJ597" s="1343"/>
      <c r="CK597" s="1702"/>
      <c r="CL597" s="1703"/>
      <c r="CM597" s="1703"/>
      <c r="CN597" s="1703"/>
      <c r="CO597" s="1720"/>
      <c r="CP597" s="1394"/>
      <c r="CQ597" s="1343"/>
      <c r="CR597" s="1343"/>
      <c r="CS597" s="1343"/>
      <c r="CT597" s="1344"/>
      <c r="CU597" s="1499"/>
      <c r="CV597" s="1490"/>
      <c r="CW597" s="1490"/>
      <c r="CX597" s="1695"/>
      <c r="CY597" s="1490"/>
      <c r="CZ597" s="1490"/>
      <c r="DA597" s="1490"/>
      <c r="DB597" s="1695"/>
      <c r="DC597" s="1352"/>
      <c r="DD597" s="1696"/>
      <c r="DE597" s="1701"/>
    </row>
    <row r="598" spans="1:109" ht="15.75" customHeight="1">
      <c r="A598" s="760" t="s">
        <v>1012</v>
      </c>
      <c r="B598" s="761">
        <v>592</v>
      </c>
      <c r="C598" s="777" t="s">
        <v>4415</v>
      </c>
      <c r="D598" s="761" t="s">
        <v>4413</v>
      </c>
      <c r="E598" s="761" t="s">
        <v>1936</v>
      </c>
      <c r="F598" s="773" t="s">
        <v>4416</v>
      </c>
      <c r="G598" s="778" t="s">
        <v>1964</v>
      </c>
      <c r="H598" s="779" t="s">
        <v>1031</v>
      </c>
      <c r="I598" s="780"/>
      <c r="J598" s="781">
        <v>0.37</v>
      </c>
      <c r="K598" s="781">
        <v>0.63</v>
      </c>
      <c r="L598" s="781"/>
      <c r="M598" s="781"/>
      <c r="N598" s="781"/>
      <c r="O598" s="781"/>
      <c r="P598" s="782"/>
      <c r="Q598" s="783">
        <f t="shared" si="9"/>
        <v>1</v>
      </c>
      <c r="R598" s="777" t="s">
        <v>988</v>
      </c>
      <c r="S598" s="761" t="s">
        <v>964</v>
      </c>
      <c r="T598" s="784" t="s">
        <v>965</v>
      </c>
      <c r="U598" s="761" t="s">
        <v>1031</v>
      </c>
      <c r="V598" s="761" t="s">
        <v>1039</v>
      </c>
      <c r="W598" s="761" t="s">
        <v>4417</v>
      </c>
      <c r="X598" s="1263">
        <v>2</v>
      </c>
      <c r="Y598" s="809" t="s">
        <v>966</v>
      </c>
      <c r="Z598" s="778" t="s">
        <v>1964</v>
      </c>
      <c r="AA598" s="773"/>
      <c r="AB598" s="773"/>
      <c r="AC598" s="773"/>
      <c r="AD598" s="773"/>
      <c r="AE598" s="773"/>
      <c r="AF598" s="787"/>
      <c r="AG598" s="788"/>
      <c r="AH598" s="788"/>
      <c r="AI598" s="788"/>
      <c r="AJ598" s="788"/>
      <c r="AK598" s="788"/>
      <c r="AL598" s="788"/>
      <c r="AM598" s="788"/>
      <c r="AN598" s="788"/>
      <c r="AO598" s="788"/>
      <c r="AP598" s="788"/>
      <c r="AQ598" s="1394"/>
      <c r="AR598" s="1343"/>
      <c r="AS598" s="1343"/>
      <c r="AT598" s="1343"/>
      <c r="AU598" s="1344"/>
      <c r="AV598" s="796"/>
      <c r="AW598" s="788"/>
      <c r="AX598" s="788"/>
      <c r="AY598" s="788"/>
      <c r="AZ598" s="788"/>
      <c r="BA598" s="788"/>
      <c r="BB598" s="788"/>
      <c r="BC598" s="788"/>
      <c r="BD598" s="788"/>
      <c r="BE598" s="788"/>
      <c r="BF598" s="788"/>
      <c r="BG598" s="788"/>
      <c r="BH598" s="788"/>
      <c r="BI598" s="788"/>
      <c r="BJ598" s="788"/>
      <c r="BK598" s="793"/>
      <c r="BL598" s="1351"/>
      <c r="BM598" s="1352"/>
      <c r="BN598" s="1352"/>
      <c r="BO598" s="1352"/>
      <c r="BP598" s="1352"/>
      <c r="BQ598" s="1394"/>
      <c r="BR598" s="1343"/>
      <c r="BS598" s="1343"/>
      <c r="BT598" s="1343"/>
      <c r="BU598" s="1344"/>
      <c r="BV598" s="1394"/>
      <c r="BW598" s="1343"/>
      <c r="BX598" s="1343"/>
      <c r="BY598" s="1343"/>
      <c r="BZ598" s="1343"/>
      <c r="CA598" s="1394"/>
      <c r="CB598" s="1343"/>
      <c r="CC598" s="1343"/>
      <c r="CD598" s="1343"/>
      <c r="CE598" s="1344"/>
      <c r="CF598" s="1343"/>
      <c r="CG598" s="1343"/>
      <c r="CH598" s="1343"/>
      <c r="CI598" s="1343"/>
      <c r="CJ598" s="1344"/>
      <c r="CK598" s="1394"/>
      <c r="CL598" s="1343"/>
      <c r="CM598" s="1343"/>
      <c r="CN598" s="1343"/>
      <c r="CO598" s="1344"/>
      <c r="CP598" s="1394"/>
      <c r="CQ598" s="1343"/>
      <c r="CR598" s="1343"/>
      <c r="CS598" s="1343"/>
      <c r="CT598" s="1344"/>
      <c r="CU598" s="1499"/>
      <c r="CV598" s="1490"/>
      <c r="CW598" s="1490"/>
      <c r="CX598" s="1695"/>
      <c r="CY598" s="1490"/>
      <c r="CZ598" s="1490"/>
      <c r="DA598" s="1490"/>
      <c r="DB598" s="1695"/>
      <c r="DC598" s="1352"/>
      <c r="DD598" s="1696"/>
      <c r="DE598" s="1701"/>
    </row>
    <row r="599" spans="1:109" ht="15.75" customHeight="1">
      <c r="A599" s="760" t="s">
        <v>1012</v>
      </c>
      <c r="B599" s="761">
        <v>593</v>
      </c>
      <c r="C599" s="777" t="s">
        <v>4418</v>
      </c>
      <c r="D599" s="761" t="s">
        <v>4413</v>
      </c>
      <c r="E599" s="761" t="s">
        <v>1927</v>
      </c>
      <c r="F599" s="773" t="s">
        <v>4419</v>
      </c>
      <c r="G599" s="778" t="s">
        <v>2280</v>
      </c>
      <c r="H599" s="779" t="s">
        <v>4420</v>
      </c>
      <c r="I599" s="780"/>
      <c r="J599" s="781"/>
      <c r="K599" s="781"/>
      <c r="L599" s="781"/>
      <c r="M599" s="781">
        <v>1</v>
      </c>
      <c r="N599" s="781"/>
      <c r="O599" s="781"/>
      <c r="P599" s="782"/>
      <c r="Q599" s="783">
        <f t="shared" si="9"/>
        <v>1</v>
      </c>
      <c r="R599" s="777" t="s">
        <v>963</v>
      </c>
      <c r="S599" s="761"/>
      <c r="T599" s="784"/>
      <c r="U599" s="761" t="s">
        <v>2058</v>
      </c>
      <c r="V599" s="761" t="s">
        <v>293</v>
      </c>
      <c r="W599" s="761" t="s">
        <v>4421</v>
      </c>
      <c r="X599" s="817">
        <v>0</v>
      </c>
      <c r="Y599" s="809" t="s">
        <v>966</v>
      </c>
      <c r="Z599" s="778"/>
      <c r="AA599" s="773"/>
      <c r="AB599" s="773"/>
      <c r="AC599" s="773"/>
      <c r="AD599" s="773"/>
      <c r="AE599" s="773"/>
      <c r="AF599" s="787"/>
      <c r="AG599" s="788"/>
      <c r="AH599" s="788"/>
      <c r="AI599" s="788"/>
      <c r="AJ599" s="788"/>
      <c r="AK599" s="788"/>
      <c r="AL599" s="788"/>
      <c r="AM599" s="788"/>
      <c r="AN599" s="788"/>
      <c r="AO599" s="788"/>
      <c r="AP599" s="788"/>
      <c r="AQ599" s="796">
        <v>77</v>
      </c>
      <c r="AR599" s="788">
        <v>79</v>
      </c>
      <c r="AS599" s="788">
        <v>81</v>
      </c>
      <c r="AT599" s="788">
        <v>83</v>
      </c>
      <c r="AU599" s="793">
        <v>84</v>
      </c>
      <c r="AV599" s="796"/>
      <c r="AW599" s="788"/>
      <c r="AX599" s="788"/>
      <c r="AY599" s="788"/>
      <c r="AZ599" s="788"/>
      <c r="BA599" s="788"/>
      <c r="BB599" s="788"/>
      <c r="BC599" s="788"/>
      <c r="BD599" s="788"/>
      <c r="BE599" s="788"/>
      <c r="BF599" s="788"/>
      <c r="BG599" s="788"/>
      <c r="BH599" s="788"/>
      <c r="BI599" s="788"/>
      <c r="BJ599" s="788"/>
      <c r="BK599" s="793"/>
      <c r="BL599" s="777"/>
      <c r="BM599" s="773"/>
      <c r="BN599" s="773"/>
      <c r="BO599" s="773"/>
      <c r="BP599" s="773"/>
      <c r="BQ599" s="796" t="s">
        <v>1971</v>
      </c>
      <c r="BR599" s="788" t="s">
        <v>1971</v>
      </c>
      <c r="BS599" s="788" t="s">
        <v>1971</v>
      </c>
      <c r="BT599" s="788" t="s">
        <v>1971</v>
      </c>
      <c r="BU599" s="793" t="s">
        <v>1971</v>
      </c>
      <c r="BV599" s="796" t="s">
        <v>1971</v>
      </c>
      <c r="BW599" s="788" t="s">
        <v>1971</v>
      </c>
      <c r="BX599" s="788" t="s">
        <v>1971</v>
      </c>
      <c r="BY599" s="788" t="s">
        <v>1971</v>
      </c>
      <c r="BZ599" s="788" t="s">
        <v>1971</v>
      </c>
      <c r="CA599" s="796" t="s">
        <v>1971</v>
      </c>
      <c r="CB599" s="788" t="s">
        <v>1971</v>
      </c>
      <c r="CC599" s="788" t="s">
        <v>1971</v>
      </c>
      <c r="CD599" s="788" t="s">
        <v>1971</v>
      </c>
      <c r="CE599" s="793" t="s">
        <v>1971</v>
      </c>
      <c r="CF599" s="788" t="s">
        <v>1971</v>
      </c>
      <c r="CG599" s="788" t="s">
        <v>1971</v>
      </c>
      <c r="CH599" s="788" t="s">
        <v>1971</v>
      </c>
      <c r="CI599" s="788" t="s">
        <v>1971</v>
      </c>
      <c r="CJ599" s="793" t="s">
        <v>1971</v>
      </c>
      <c r="CK599" s="796" t="s">
        <v>1971</v>
      </c>
      <c r="CL599" s="788" t="s">
        <v>1971</v>
      </c>
      <c r="CM599" s="788" t="s">
        <v>1971</v>
      </c>
      <c r="CN599" s="788" t="s">
        <v>1971</v>
      </c>
      <c r="CO599" s="793" t="s">
        <v>1971</v>
      </c>
      <c r="CP599" s="796" t="s">
        <v>1971</v>
      </c>
      <c r="CQ599" s="788" t="s">
        <v>1971</v>
      </c>
      <c r="CR599" s="788" t="s">
        <v>1971</v>
      </c>
      <c r="CS599" s="788" t="s">
        <v>1971</v>
      </c>
      <c r="CT599" s="793" t="s">
        <v>1971</v>
      </c>
      <c r="CU599" s="1273" t="s">
        <v>1971</v>
      </c>
      <c r="CV599" s="1272" t="s">
        <v>1971</v>
      </c>
      <c r="CW599" s="1272" t="s">
        <v>1971</v>
      </c>
      <c r="CX599" s="1274" t="s">
        <v>1971</v>
      </c>
      <c r="CY599" s="1272" t="s">
        <v>1971</v>
      </c>
      <c r="CZ599" s="1272" t="s">
        <v>1971</v>
      </c>
      <c r="DA599" s="1272" t="s">
        <v>1971</v>
      </c>
      <c r="DB599" s="1274" t="s">
        <v>1971</v>
      </c>
      <c r="DC599" s="773"/>
      <c r="DD599" s="801">
        <v>1</v>
      </c>
      <c r="DE599" s="802"/>
    </row>
    <row r="600" spans="1:109" ht="15.75" customHeight="1">
      <c r="A600" s="760" t="s">
        <v>1012</v>
      </c>
      <c r="B600" s="761">
        <v>594</v>
      </c>
      <c r="C600" s="777" t="s">
        <v>4422</v>
      </c>
      <c r="D600" s="761" t="s">
        <v>4423</v>
      </c>
      <c r="E600" s="761" t="s">
        <v>1936</v>
      </c>
      <c r="F600" s="773" t="s">
        <v>2401</v>
      </c>
      <c r="G600" s="778" t="s">
        <v>658</v>
      </c>
      <c r="H600" s="779" t="s">
        <v>4424</v>
      </c>
      <c r="I600" s="780"/>
      <c r="J600" s="781"/>
      <c r="K600" s="781"/>
      <c r="L600" s="781"/>
      <c r="M600" s="781">
        <v>1</v>
      </c>
      <c r="N600" s="781"/>
      <c r="O600" s="781"/>
      <c r="P600" s="782"/>
      <c r="Q600" s="783">
        <f t="shared" si="9"/>
        <v>1</v>
      </c>
      <c r="R600" s="777" t="s">
        <v>963</v>
      </c>
      <c r="S600" s="761"/>
      <c r="T600" s="784"/>
      <c r="U600" s="761" t="s">
        <v>2058</v>
      </c>
      <c r="V600" s="761" t="s">
        <v>293</v>
      </c>
      <c r="W600" s="761" t="s">
        <v>4425</v>
      </c>
      <c r="X600" s="817">
        <v>1</v>
      </c>
      <c r="Y600" s="809" t="s">
        <v>966</v>
      </c>
      <c r="Z600" s="778" t="s">
        <v>658</v>
      </c>
      <c r="AA600" s="773"/>
      <c r="AB600" s="773"/>
      <c r="AC600" s="773"/>
      <c r="AD600" s="773"/>
      <c r="AE600" s="773"/>
      <c r="AF600" s="787"/>
      <c r="AG600" s="788"/>
      <c r="AH600" s="788"/>
      <c r="AI600" s="788"/>
      <c r="AJ600" s="788"/>
      <c r="AK600" s="788"/>
      <c r="AL600" s="788"/>
      <c r="AM600" s="788"/>
      <c r="AN600" s="788"/>
      <c r="AO600" s="788"/>
      <c r="AP600" s="788"/>
      <c r="AQ600" s="1394"/>
      <c r="AR600" s="1343"/>
      <c r="AS600" s="1343"/>
      <c r="AT600" s="1343"/>
      <c r="AU600" s="1344"/>
      <c r="AV600" s="796"/>
      <c r="AW600" s="788"/>
      <c r="AX600" s="788"/>
      <c r="AY600" s="788"/>
      <c r="AZ600" s="788"/>
      <c r="BA600" s="788"/>
      <c r="BB600" s="788"/>
      <c r="BC600" s="788"/>
      <c r="BD600" s="788"/>
      <c r="BE600" s="788"/>
      <c r="BF600" s="788"/>
      <c r="BG600" s="788"/>
      <c r="BH600" s="788"/>
      <c r="BI600" s="788"/>
      <c r="BJ600" s="788"/>
      <c r="BK600" s="793"/>
      <c r="BL600" s="1351"/>
      <c r="BM600" s="1352"/>
      <c r="BN600" s="1352"/>
      <c r="BO600" s="1352"/>
      <c r="BP600" s="1352"/>
      <c r="BQ600" s="1394"/>
      <c r="BR600" s="1343"/>
      <c r="BS600" s="1343"/>
      <c r="BT600" s="1343"/>
      <c r="BU600" s="1344"/>
      <c r="BV600" s="1394"/>
      <c r="BW600" s="1343"/>
      <c r="BX600" s="1343"/>
      <c r="BY600" s="1343"/>
      <c r="BZ600" s="1343"/>
      <c r="CA600" s="1394"/>
      <c r="CB600" s="1343"/>
      <c r="CC600" s="1343"/>
      <c r="CD600" s="1343"/>
      <c r="CE600" s="1344"/>
      <c r="CF600" s="1343"/>
      <c r="CG600" s="1343"/>
      <c r="CH600" s="1343"/>
      <c r="CI600" s="1343"/>
      <c r="CJ600" s="1344"/>
      <c r="CK600" s="1394"/>
      <c r="CL600" s="1343"/>
      <c r="CM600" s="1343"/>
      <c r="CN600" s="1343"/>
      <c r="CO600" s="1344"/>
      <c r="CP600" s="1394"/>
      <c r="CQ600" s="1343"/>
      <c r="CR600" s="1343"/>
      <c r="CS600" s="1343"/>
      <c r="CT600" s="1344"/>
      <c r="CU600" s="1499"/>
      <c r="CV600" s="1490"/>
      <c r="CW600" s="1490"/>
      <c r="CX600" s="1695"/>
      <c r="CY600" s="1490"/>
      <c r="CZ600" s="1490"/>
      <c r="DA600" s="1490"/>
      <c r="DB600" s="1695"/>
      <c r="DC600" s="1352"/>
      <c r="DD600" s="1696"/>
      <c r="DE600" s="1701"/>
    </row>
    <row r="601" spans="1:109" ht="15.75" customHeight="1">
      <c r="A601" s="760" t="s">
        <v>1012</v>
      </c>
      <c r="B601" s="761">
        <v>595</v>
      </c>
      <c r="C601" s="777" t="s">
        <v>4426</v>
      </c>
      <c r="D601" s="761" t="s">
        <v>4423</v>
      </c>
      <c r="E601" s="761" t="s">
        <v>1927</v>
      </c>
      <c r="F601" s="773" t="s">
        <v>2405</v>
      </c>
      <c r="G601" s="778" t="s">
        <v>4427</v>
      </c>
      <c r="H601" s="779" t="s">
        <v>4428</v>
      </c>
      <c r="I601" s="780"/>
      <c r="J601" s="781"/>
      <c r="K601" s="781"/>
      <c r="L601" s="781"/>
      <c r="M601" s="781">
        <v>1</v>
      </c>
      <c r="N601" s="781"/>
      <c r="O601" s="781"/>
      <c r="P601" s="782"/>
      <c r="Q601" s="783">
        <f t="shared" si="9"/>
        <v>1</v>
      </c>
      <c r="R601" s="777" t="s">
        <v>963</v>
      </c>
      <c r="S601" s="761"/>
      <c r="T601" s="784"/>
      <c r="U601" s="761" t="s">
        <v>2058</v>
      </c>
      <c r="V601" s="761" t="s">
        <v>1030</v>
      </c>
      <c r="W601" s="761" t="s">
        <v>4429</v>
      </c>
      <c r="X601" s="1265">
        <v>0</v>
      </c>
      <c r="Y601" s="809"/>
      <c r="Z601" s="778"/>
      <c r="AA601" s="773"/>
      <c r="AB601" s="773"/>
      <c r="AC601" s="773"/>
      <c r="AD601" s="773"/>
      <c r="AE601" s="773"/>
      <c r="AF601" s="787"/>
      <c r="AG601" s="788"/>
      <c r="AH601" s="788"/>
      <c r="AI601" s="788"/>
      <c r="AJ601" s="788"/>
      <c r="AK601" s="788"/>
      <c r="AL601" s="788"/>
      <c r="AM601" s="788"/>
      <c r="AN601" s="788"/>
      <c r="AO601" s="788"/>
      <c r="AP601" s="788"/>
      <c r="AQ601" s="796" t="s">
        <v>3698</v>
      </c>
      <c r="AR601" s="788" t="s">
        <v>3698</v>
      </c>
      <c r="AS601" s="788" t="s">
        <v>3698</v>
      </c>
      <c r="AT601" s="788" t="s">
        <v>3698</v>
      </c>
      <c r="AU601" s="793" t="s">
        <v>3698</v>
      </c>
      <c r="AV601" s="796"/>
      <c r="AW601" s="788"/>
      <c r="AX601" s="788"/>
      <c r="AY601" s="788"/>
      <c r="AZ601" s="788"/>
      <c r="BA601" s="788"/>
      <c r="BB601" s="788"/>
      <c r="BC601" s="788"/>
      <c r="BD601" s="788"/>
      <c r="BE601" s="788"/>
      <c r="BF601" s="788"/>
      <c r="BG601" s="788"/>
      <c r="BH601" s="788"/>
      <c r="BI601" s="788"/>
      <c r="BJ601" s="788"/>
      <c r="BK601" s="793"/>
      <c r="BL601" s="777"/>
      <c r="BM601" s="773"/>
      <c r="BN601" s="773"/>
      <c r="BO601" s="773"/>
      <c r="BP601" s="773"/>
      <c r="BQ601" s="796" t="s">
        <v>1971</v>
      </c>
      <c r="BR601" s="788" t="s">
        <v>1971</v>
      </c>
      <c r="BS601" s="788" t="s">
        <v>1971</v>
      </c>
      <c r="BT601" s="788" t="s">
        <v>1971</v>
      </c>
      <c r="BU601" s="793" t="s">
        <v>1971</v>
      </c>
      <c r="BV601" s="796" t="s">
        <v>1971</v>
      </c>
      <c r="BW601" s="788" t="s">
        <v>1971</v>
      </c>
      <c r="BX601" s="788" t="s">
        <v>1971</v>
      </c>
      <c r="BY601" s="788" t="s">
        <v>1971</v>
      </c>
      <c r="BZ601" s="788" t="s">
        <v>1971</v>
      </c>
      <c r="CA601" s="796" t="s">
        <v>1971</v>
      </c>
      <c r="CB601" s="788" t="s">
        <v>1971</v>
      </c>
      <c r="CC601" s="788" t="s">
        <v>1971</v>
      </c>
      <c r="CD601" s="788" t="s">
        <v>1971</v>
      </c>
      <c r="CE601" s="793" t="s">
        <v>1971</v>
      </c>
      <c r="CF601" s="788" t="s">
        <v>1971</v>
      </c>
      <c r="CG601" s="788" t="s">
        <v>1971</v>
      </c>
      <c r="CH601" s="788" t="s">
        <v>1971</v>
      </c>
      <c r="CI601" s="788" t="s">
        <v>1971</v>
      </c>
      <c r="CJ601" s="793" t="s">
        <v>1971</v>
      </c>
      <c r="CK601" s="796" t="s">
        <v>1971</v>
      </c>
      <c r="CL601" s="788" t="s">
        <v>1971</v>
      </c>
      <c r="CM601" s="788" t="s">
        <v>1971</v>
      </c>
      <c r="CN601" s="788" t="s">
        <v>1971</v>
      </c>
      <c r="CO601" s="793" t="s">
        <v>1971</v>
      </c>
      <c r="CP601" s="796" t="s">
        <v>1971</v>
      </c>
      <c r="CQ601" s="788" t="s">
        <v>1971</v>
      </c>
      <c r="CR601" s="788" t="s">
        <v>1971</v>
      </c>
      <c r="CS601" s="788" t="s">
        <v>1971</v>
      </c>
      <c r="CT601" s="793" t="s">
        <v>1971</v>
      </c>
      <c r="CU601" s="1273" t="s">
        <v>1971</v>
      </c>
      <c r="CV601" s="1272" t="s">
        <v>1971</v>
      </c>
      <c r="CW601" s="1272" t="s">
        <v>1971</v>
      </c>
      <c r="CX601" s="1274" t="s">
        <v>1971</v>
      </c>
      <c r="CY601" s="1272" t="s">
        <v>1971</v>
      </c>
      <c r="CZ601" s="1272" t="s">
        <v>1971</v>
      </c>
      <c r="DA601" s="1272" t="s">
        <v>1971</v>
      </c>
      <c r="DB601" s="1274" t="s">
        <v>1971</v>
      </c>
      <c r="DC601" s="773"/>
      <c r="DD601" s="801">
        <v>1</v>
      </c>
      <c r="DE601" s="802"/>
    </row>
    <row r="602" spans="1:109" ht="15.75" customHeight="1">
      <c r="A602" s="760" t="s">
        <v>1012</v>
      </c>
      <c r="B602" s="761">
        <v>596</v>
      </c>
      <c r="C602" s="777" t="s">
        <v>4430</v>
      </c>
      <c r="D602" s="761" t="s">
        <v>4423</v>
      </c>
      <c r="E602" s="761" t="s">
        <v>1936</v>
      </c>
      <c r="F602" s="773" t="s">
        <v>2410</v>
      </c>
      <c r="G602" s="778" t="s">
        <v>4431</v>
      </c>
      <c r="H602" s="779" t="s">
        <v>4432</v>
      </c>
      <c r="I602" s="780">
        <v>0.25</v>
      </c>
      <c r="J602" s="781">
        <v>0.25</v>
      </c>
      <c r="K602" s="781">
        <v>0.25</v>
      </c>
      <c r="L602" s="781">
        <v>0.25</v>
      </c>
      <c r="M602" s="781"/>
      <c r="N602" s="781"/>
      <c r="O602" s="781"/>
      <c r="P602" s="782"/>
      <c r="Q602" s="783">
        <f t="shared" si="9"/>
        <v>1</v>
      </c>
      <c r="R602" s="777" t="s">
        <v>988</v>
      </c>
      <c r="S602" s="761" t="s">
        <v>964</v>
      </c>
      <c r="T602" s="784" t="s">
        <v>965</v>
      </c>
      <c r="U602" s="761" t="s">
        <v>2423</v>
      </c>
      <c r="V602" s="761" t="s">
        <v>991</v>
      </c>
      <c r="W602" s="761" t="s">
        <v>4431</v>
      </c>
      <c r="X602" s="817">
        <v>0</v>
      </c>
      <c r="Y602" s="809" t="s">
        <v>966</v>
      </c>
      <c r="Z602" s="778"/>
      <c r="AA602" s="773"/>
      <c r="AB602" s="773"/>
      <c r="AC602" s="773"/>
      <c r="AD602" s="773"/>
      <c r="AE602" s="773"/>
      <c r="AF602" s="787"/>
      <c r="AG602" s="785"/>
      <c r="AH602" s="785"/>
      <c r="AI602" s="785"/>
      <c r="AJ602" s="785"/>
      <c r="AK602" s="785"/>
      <c r="AL602" s="785"/>
      <c r="AM602" s="785"/>
      <c r="AN602" s="785"/>
      <c r="AO602" s="785"/>
      <c r="AP602" s="785"/>
      <c r="AQ602" s="815">
        <v>24370</v>
      </c>
      <c r="AR602" s="785">
        <v>24370</v>
      </c>
      <c r="AS602" s="785">
        <v>24370</v>
      </c>
      <c r="AT602" s="785">
        <v>24370</v>
      </c>
      <c r="AU602" s="829">
        <v>24370</v>
      </c>
      <c r="AV602" s="815"/>
      <c r="AW602" s="785"/>
      <c r="AX602" s="785"/>
      <c r="AY602" s="785"/>
      <c r="AZ602" s="785"/>
      <c r="BA602" s="785"/>
      <c r="BB602" s="785"/>
      <c r="BC602" s="785"/>
      <c r="BD602" s="785"/>
      <c r="BE602" s="785"/>
      <c r="BF602" s="785"/>
      <c r="BG602" s="785"/>
      <c r="BH602" s="785"/>
      <c r="BI602" s="785"/>
      <c r="BJ602" s="785"/>
      <c r="BK602" s="829"/>
      <c r="BL602" s="777" t="s">
        <v>961</v>
      </c>
      <c r="BM602" s="773" t="s">
        <v>961</v>
      </c>
      <c r="BN602" s="773" t="s">
        <v>961</v>
      </c>
      <c r="BO602" s="773" t="s">
        <v>961</v>
      </c>
      <c r="BP602" s="773" t="s">
        <v>961</v>
      </c>
      <c r="BQ602" s="796" t="s">
        <v>1971</v>
      </c>
      <c r="BR602" s="788" t="s">
        <v>1971</v>
      </c>
      <c r="BS602" s="788" t="s">
        <v>1971</v>
      </c>
      <c r="BT602" s="788" t="s">
        <v>1971</v>
      </c>
      <c r="BU602" s="793" t="s">
        <v>1971</v>
      </c>
      <c r="BV602" s="796" t="s">
        <v>1971</v>
      </c>
      <c r="BW602" s="788" t="s">
        <v>1971</v>
      </c>
      <c r="BX602" s="788" t="s">
        <v>1971</v>
      </c>
      <c r="BY602" s="788" t="s">
        <v>1971</v>
      </c>
      <c r="BZ602" s="788" t="s">
        <v>1971</v>
      </c>
      <c r="CA602" s="796" t="s">
        <v>1971</v>
      </c>
      <c r="CB602" s="788" t="s">
        <v>1971</v>
      </c>
      <c r="CC602" s="788" t="s">
        <v>1971</v>
      </c>
      <c r="CD602" s="788" t="s">
        <v>1971</v>
      </c>
      <c r="CE602" s="793" t="s">
        <v>1971</v>
      </c>
      <c r="CF602" s="788" t="s">
        <v>1971</v>
      </c>
      <c r="CG602" s="788" t="s">
        <v>1971</v>
      </c>
      <c r="CH602" s="788" t="s">
        <v>1971</v>
      </c>
      <c r="CI602" s="788" t="s">
        <v>1971</v>
      </c>
      <c r="CJ602" s="793" t="s">
        <v>1971</v>
      </c>
      <c r="CK602" s="796" t="s">
        <v>1971</v>
      </c>
      <c r="CL602" s="788" t="s">
        <v>1971</v>
      </c>
      <c r="CM602" s="788" t="s">
        <v>1971</v>
      </c>
      <c r="CN602" s="788" t="s">
        <v>1971</v>
      </c>
      <c r="CO602" s="793" t="s">
        <v>1971</v>
      </c>
      <c r="CP602" s="796" t="s">
        <v>1971</v>
      </c>
      <c r="CQ602" s="788" t="s">
        <v>1971</v>
      </c>
      <c r="CR602" s="788" t="s">
        <v>1971</v>
      </c>
      <c r="CS602" s="788" t="s">
        <v>1971</v>
      </c>
      <c r="CT602" s="793" t="s">
        <v>1971</v>
      </c>
      <c r="CU602" s="1273">
        <v>-3.9999999999999998E-6</v>
      </c>
      <c r="CV602" s="1272" t="s">
        <v>1971</v>
      </c>
      <c r="CW602" s="1272" t="s">
        <v>1971</v>
      </c>
      <c r="CX602" s="1274" t="s">
        <v>1971</v>
      </c>
      <c r="CY602" s="1272">
        <v>3.9999999999999998E-6</v>
      </c>
      <c r="CZ602" s="1272" t="s">
        <v>1971</v>
      </c>
      <c r="DA602" s="1272" t="s">
        <v>1971</v>
      </c>
      <c r="DB602" s="1274" t="s">
        <v>1971</v>
      </c>
      <c r="DC602" s="773"/>
      <c r="DD602" s="801">
        <v>1</v>
      </c>
      <c r="DE602" s="802"/>
    </row>
    <row r="603" spans="1:109" ht="15.75" customHeight="1">
      <c r="A603" s="760" t="s">
        <v>1012</v>
      </c>
      <c r="B603" s="761">
        <v>597</v>
      </c>
      <c r="C603" s="777" t="s">
        <v>4433</v>
      </c>
      <c r="D603" s="761" t="s">
        <v>4434</v>
      </c>
      <c r="E603" s="761" t="s">
        <v>1920</v>
      </c>
      <c r="F603" s="773" t="s">
        <v>4435</v>
      </c>
      <c r="G603" s="778" t="s">
        <v>629</v>
      </c>
      <c r="H603" s="779" t="s">
        <v>4436</v>
      </c>
      <c r="I603" s="780"/>
      <c r="J603" s="781">
        <v>1</v>
      </c>
      <c r="K603" s="781"/>
      <c r="L603" s="781"/>
      <c r="M603" s="781"/>
      <c r="N603" s="781"/>
      <c r="O603" s="781"/>
      <c r="P603" s="782"/>
      <c r="Q603" s="783">
        <f t="shared" si="9"/>
        <v>1</v>
      </c>
      <c r="R603" s="777" t="s">
        <v>988</v>
      </c>
      <c r="S603" s="761" t="s">
        <v>964</v>
      </c>
      <c r="T603" s="784" t="s">
        <v>965</v>
      </c>
      <c r="U603" s="761" t="s">
        <v>629</v>
      </c>
      <c r="V603" s="761" t="s">
        <v>293</v>
      </c>
      <c r="W603" s="761" t="s">
        <v>4437</v>
      </c>
      <c r="X603" s="817">
        <v>1</v>
      </c>
      <c r="Y603" s="807" t="s">
        <v>966</v>
      </c>
      <c r="Z603" s="778" t="s">
        <v>629</v>
      </c>
      <c r="AA603" s="773"/>
      <c r="AB603" s="773"/>
      <c r="AC603" s="773"/>
      <c r="AD603" s="773"/>
      <c r="AE603" s="773"/>
      <c r="AF603" s="787"/>
      <c r="AG603" s="788"/>
      <c r="AH603" s="788"/>
      <c r="AI603" s="788"/>
      <c r="AJ603" s="788"/>
      <c r="AK603" s="788"/>
      <c r="AL603" s="788"/>
      <c r="AM603" s="788"/>
      <c r="AN603" s="788"/>
      <c r="AO603" s="788"/>
      <c r="AP603" s="788"/>
      <c r="AQ603" s="1395"/>
      <c r="AR603" s="1348"/>
      <c r="AS603" s="1348"/>
      <c r="AT603" s="1348"/>
      <c r="AU603" s="1349"/>
      <c r="AV603" s="796"/>
      <c r="AW603" s="788"/>
      <c r="AX603" s="788"/>
      <c r="AY603" s="788"/>
      <c r="AZ603" s="788"/>
      <c r="BA603" s="788"/>
      <c r="BB603" s="788"/>
      <c r="BC603" s="788"/>
      <c r="BD603" s="788"/>
      <c r="BE603" s="788"/>
      <c r="BF603" s="788"/>
      <c r="BG603" s="788"/>
      <c r="BH603" s="788"/>
      <c r="BI603" s="788"/>
      <c r="BJ603" s="788"/>
      <c r="BK603" s="793"/>
      <c r="BL603" s="1351"/>
      <c r="BM603" s="1352"/>
      <c r="BN603" s="1352"/>
      <c r="BO603" s="1352"/>
      <c r="BP603" s="1352"/>
      <c r="BQ603" s="1492"/>
      <c r="BR603" s="1697"/>
      <c r="BS603" s="1697"/>
      <c r="BT603" s="1697"/>
      <c r="BU603" s="1498"/>
      <c r="BV603" s="1492"/>
      <c r="BW603" s="1697"/>
      <c r="BX603" s="1697"/>
      <c r="BY603" s="1697"/>
      <c r="BZ603" s="1697"/>
      <c r="CA603" s="1394"/>
      <c r="CB603" s="1343"/>
      <c r="CC603" s="1343"/>
      <c r="CD603" s="1343"/>
      <c r="CE603" s="1344"/>
      <c r="CF603" s="1343"/>
      <c r="CG603" s="1343"/>
      <c r="CH603" s="1343"/>
      <c r="CI603" s="1343"/>
      <c r="CJ603" s="1344"/>
      <c r="CK603" s="1492"/>
      <c r="CL603" s="1697"/>
      <c r="CM603" s="1697"/>
      <c r="CN603" s="1697"/>
      <c r="CO603" s="1498"/>
      <c r="CP603" s="1395"/>
      <c r="CQ603" s="1348"/>
      <c r="CR603" s="1348"/>
      <c r="CS603" s="1348"/>
      <c r="CT603" s="1349"/>
      <c r="CU603" s="1499"/>
      <c r="CV603" s="1490"/>
      <c r="CW603" s="1490"/>
      <c r="CX603" s="1695"/>
      <c r="CY603" s="1490"/>
      <c r="CZ603" s="1490"/>
      <c r="DA603" s="1490"/>
      <c r="DB603" s="1695"/>
      <c r="DC603" s="1352"/>
      <c r="DD603" s="1696"/>
      <c r="DE603" s="1701"/>
    </row>
    <row r="604" spans="1:109" ht="15.75" customHeight="1">
      <c r="A604" s="760" t="s">
        <v>1012</v>
      </c>
      <c r="B604" s="761">
        <v>598</v>
      </c>
      <c r="C604" s="916" t="s">
        <v>1153</v>
      </c>
      <c r="D604" s="761" t="s">
        <v>4434</v>
      </c>
      <c r="E604" s="761" t="s">
        <v>1920</v>
      </c>
      <c r="F604" s="773" t="s">
        <v>4438</v>
      </c>
      <c r="G604" s="778" t="s">
        <v>1124</v>
      </c>
      <c r="H604" s="779" t="s">
        <v>4439</v>
      </c>
      <c r="I604" s="780"/>
      <c r="J604" s="781">
        <v>1</v>
      </c>
      <c r="K604" s="781"/>
      <c r="L604" s="781"/>
      <c r="M604" s="781"/>
      <c r="N604" s="781"/>
      <c r="O604" s="781"/>
      <c r="P604" s="782"/>
      <c r="Q604" s="783">
        <f t="shared" si="9"/>
        <v>1</v>
      </c>
      <c r="R604" s="777" t="s">
        <v>988</v>
      </c>
      <c r="S604" s="761" t="s">
        <v>964</v>
      </c>
      <c r="T604" s="1414" t="s">
        <v>977</v>
      </c>
      <c r="U604" s="761" t="s">
        <v>2083</v>
      </c>
      <c r="V604" s="761" t="s">
        <v>991</v>
      </c>
      <c r="W604" s="761" t="s">
        <v>4440</v>
      </c>
      <c r="X604" s="817">
        <v>1</v>
      </c>
      <c r="Y604" s="807" t="s">
        <v>978</v>
      </c>
      <c r="Z604" s="778" t="s">
        <v>1124</v>
      </c>
      <c r="AA604" s="773"/>
      <c r="AB604" s="773"/>
      <c r="AC604" s="773"/>
      <c r="AD604" s="773"/>
      <c r="AE604" s="773"/>
      <c r="AF604" s="787"/>
      <c r="AG604" s="788"/>
      <c r="AH604" s="788"/>
      <c r="AI604" s="788"/>
      <c r="AJ604" s="788"/>
      <c r="AK604" s="788"/>
      <c r="AL604" s="788"/>
      <c r="AM604" s="788"/>
      <c r="AN604" s="788"/>
      <c r="AO604" s="788"/>
      <c r="AP604" s="788"/>
      <c r="AQ604" s="1394"/>
      <c r="AR604" s="1343"/>
      <c r="AS604" s="1343"/>
      <c r="AT604" s="1343"/>
      <c r="AU604" s="1344"/>
      <c r="AV604" s="796"/>
      <c r="AW604" s="788"/>
      <c r="AX604" s="788"/>
      <c r="AY604" s="788"/>
      <c r="AZ604" s="788"/>
      <c r="BA604" s="788"/>
      <c r="BB604" s="788"/>
      <c r="BC604" s="788"/>
      <c r="BD604" s="788"/>
      <c r="BE604" s="788"/>
      <c r="BF604" s="788"/>
      <c r="BG604" s="788"/>
      <c r="BH604" s="788"/>
      <c r="BI604" s="788"/>
      <c r="BJ604" s="788"/>
      <c r="BK604" s="793"/>
      <c r="BL604" s="1351"/>
      <c r="BM604" s="1352"/>
      <c r="BN604" s="1352"/>
      <c r="BO604" s="1352"/>
      <c r="BP604" s="1352"/>
      <c r="BQ604" s="1394"/>
      <c r="BR604" s="1343"/>
      <c r="BS604" s="1343"/>
      <c r="BT604" s="1343"/>
      <c r="BU604" s="1344"/>
      <c r="BV604" s="1394"/>
      <c r="BW604" s="1343"/>
      <c r="BX604" s="1343"/>
      <c r="BY604" s="1343"/>
      <c r="BZ604" s="1343"/>
      <c r="CA604" s="1394"/>
      <c r="CB604" s="1343"/>
      <c r="CC604" s="1343"/>
      <c r="CD604" s="1343"/>
      <c r="CE604" s="1344"/>
      <c r="CF604" s="1343"/>
      <c r="CG604" s="1343"/>
      <c r="CH604" s="1343"/>
      <c r="CI604" s="1343"/>
      <c r="CJ604" s="1344"/>
      <c r="CK604" s="1395"/>
      <c r="CL604" s="1348"/>
      <c r="CM604" s="1348"/>
      <c r="CN604" s="1348"/>
      <c r="CO604" s="1349"/>
      <c r="CP604" s="1395"/>
      <c r="CQ604" s="1348"/>
      <c r="CR604" s="1348"/>
      <c r="CS604" s="1348"/>
      <c r="CT604" s="1349"/>
      <c r="CU604" s="1499"/>
      <c r="CV604" s="1490"/>
      <c r="CW604" s="1490"/>
      <c r="CX604" s="1695"/>
      <c r="CY604" s="1490"/>
      <c r="CZ604" s="1490"/>
      <c r="DA604" s="1490"/>
      <c r="DB604" s="1695"/>
      <c r="DC604" s="1352"/>
      <c r="DD604" s="1696"/>
      <c r="DE604" s="1701"/>
    </row>
    <row r="605" spans="1:109" ht="15.75" customHeight="1">
      <c r="A605" s="760" t="s">
        <v>1012</v>
      </c>
      <c r="B605" s="761">
        <v>599</v>
      </c>
      <c r="C605" s="777" t="s">
        <v>4441</v>
      </c>
      <c r="D605" s="761" t="s">
        <v>4434</v>
      </c>
      <c r="E605" s="761" t="s">
        <v>1927</v>
      </c>
      <c r="F605" s="773" t="s">
        <v>4442</v>
      </c>
      <c r="G605" s="778" t="s">
        <v>4443</v>
      </c>
      <c r="H605" s="779" t="s">
        <v>4444</v>
      </c>
      <c r="I605" s="780"/>
      <c r="J605" s="781">
        <v>1</v>
      </c>
      <c r="K605" s="781"/>
      <c r="L605" s="781"/>
      <c r="M605" s="781"/>
      <c r="N605" s="781"/>
      <c r="O605" s="781"/>
      <c r="P605" s="782"/>
      <c r="Q605" s="783">
        <f t="shared" si="9"/>
        <v>1</v>
      </c>
      <c r="R605" s="777" t="s">
        <v>988</v>
      </c>
      <c r="S605" s="761" t="s">
        <v>964</v>
      </c>
      <c r="T605" s="784" t="s">
        <v>965</v>
      </c>
      <c r="U605" s="761" t="s">
        <v>629</v>
      </c>
      <c r="V605" s="761" t="s">
        <v>293</v>
      </c>
      <c r="W605" s="761" t="s">
        <v>4445</v>
      </c>
      <c r="X605" s="817">
        <v>0</v>
      </c>
      <c r="Y605" s="814" t="s">
        <v>966</v>
      </c>
      <c r="Z605" s="778"/>
      <c r="AA605" s="773"/>
      <c r="AB605" s="773"/>
      <c r="AC605" s="773"/>
      <c r="AD605" s="773"/>
      <c r="AE605" s="773"/>
      <c r="AF605" s="787"/>
      <c r="AG605" s="788"/>
      <c r="AH605" s="788"/>
      <c r="AI605" s="788"/>
      <c r="AJ605" s="788"/>
      <c r="AK605" s="788"/>
      <c r="AL605" s="788"/>
      <c r="AM605" s="788"/>
      <c r="AN605" s="788"/>
      <c r="AO605" s="788"/>
      <c r="AP605" s="788"/>
      <c r="AQ605" s="796">
        <v>90</v>
      </c>
      <c r="AR605" s="788">
        <v>90</v>
      </c>
      <c r="AS605" s="788">
        <v>90</v>
      </c>
      <c r="AT605" s="788">
        <v>90</v>
      </c>
      <c r="AU605" s="793">
        <v>90</v>
      </c>
      <c r="AV605" s="796"/>
      <c r="AW605" s="788"/>
      <c r="AX605" s="788"/>
      <c r="AY605" s="788"/>
      <c r="AZ605" s="788"/>
      <c r="BA605" s="788"/>
      <c r="BB605" s="788"/>
      <c r="BC605" s="788"/>
      <c r="BD605" s="788"/>
      <c r="BE605" s="788"/>
      <c r="BF605" s="788"/>
      <c r="BG605" s="788"/>
      <c r="BH605" s="788"/>
      <c r="BI605" s="788"/>
      <c r="BJ605" s="788"/>
      <c r="BK605" s="793"/>
      <c r="BL605" s="777" t="s">
        <v>961</v>
      </c>
      <c r="BM605" s="773" t="s">
        <v>961</v>
      </c>
      <c r="BN605" s="773" t="s">
        <v>961</v>
      </c>
      <c r="BO605" s="773" t="s">
        <v>961</v>
      </c>
      <c r="BP605" s="773" t="s">
        <v>961</v>
      </c>
      <c r="BQ605" s="796" t="s">
        <v>1971</v>
      </c>
      <c r="BR605" s="788" t="s">
        <v>1971</v>
      </c>
      <c r="BS605" s="788" t="s">
        <v>1971</v>
      </c>
      <c r="BT605" s="788" t="s">
        <v>1971</v>
      </c>
      <c r="BU605" s="793" t="s">
        <v>1971</v>
      </c>
      <c r="BV605" s="796">
        <v>75</v>
      </c>
      <c r="BW605" s="788">
        <v>75</v>
      </c>
      <c r="BX605" s="788">
        <v>75</v>
      </c>
      <c r="BY605" s="788">
        <v>75</v>
      </c>
      <c r="BZ605" s="788">
        <v>75</v>
      </c>
      <c r="CA605" s="796" t="s">
        <v>1971</v>
      </c>
      <c r="CB605" s="788" t="s">
        <v>1971</v>
      </c>
      <c r="CC605" s="788" t="s">
        <v>1971</v>
      </c>
      <c r="CD605" s="788" t="s">
        <v>1971</v>
      </c>
      <c r="CE605" s="793" t="s">
        <v>1971</v>
      </c>
      <c r="CF605" s="788" t="s">
        <v>1971</v>
      </c>
      <c r="CG605" s="788" t="s">
        <v>1971</v>
      </c>
      <c r="CH605" s="788" t="s">
        <v>1971</v>
      </c>
      <c r="CI605" s="788" t="s">
        <v>1971</v>
      </c>
      <c r="CJ605" s="793" t="s">
        <v>1971</v>
      </c>
      <c r="CK605" s="796">
        <v>97</v>
      </c>
      <c r="CL605" s="788">
        <v>97</v>
      </c>
      <c r="CM605" s="788">
        <v>97</v>
      </c>
      <c r="CN605" s="788">
        <v>97</v>
      </c>
      <c r="CO605" s="793">
        <v>97</v>
      </c>
      <c r="CP605" s="796" t="s">
        <v>1971</v>
      </c>
      <c r="CQ605" s="788" t="s">
        <v>1971</v>
      </c>
      <c r="CR605" s="788" t="s">
        <v>1971</v>
      </c>
      <c r="CS605" s="788" t="s">
        <v>1971</v>
      </c>
      <c r="CT605" s="793" t="s">
        <v>1971</v>
      </c>
      <c r="CU605" s="1273">
        <v>-0.12</v>
      </c>
      <c r="CV605" s="1272" t="s">
        <v>1971</v>
      </c>
      <c r="CW605" s="1272" t="s">
        <v>1971</v>
      </c>
      <c r="CX605" s="1274" t="s">
        <v>1971</v>
      </c>
      <c r="CY605" s="1272">
        <v>6.3E-2</v>
      </c>
      <c r="CZ605" s="1272" t="s">
        <v>1971</v>
      </c>
      <c r="DA605" s="1272" t="s">
        <v>1971</v>
      </c>
      <c r="DB605" s="1274" t="s">
        <v>1971</v>
      </c>
      <c r="DC605" s="773"/>
      <c r="DD605" s="801">
        <v>1</v>
      </c>
      <c r="DE605" s="802"/>
    </row>
    <row r="606" spans="1:109" ht="15.75" customHeight="1">
      <c r="A606" s="760" t="s">
        <v>1012</v>
      </c>
      <c r="B606" s="761">
        <v>600</v>
      </c>
      <c r="C606" s="777" t="s">
        <v>4446</v>
      </c>
      <c r="D606" s="761" t="s">
        <v>4434</v>
      </c>
      <c r="E606" s="761" t="s">
        <v>1920</v>
      </c>
      <c r="F606" s="773" t="s">
        <v>4447</v>
      </c>
      <c r="G606" s="778" t="s">
        <v>4448</v>
      </c>
      <c r="H606" s="779" t="s">
        <v>4449</v>
      </c>
      <c r="I606" s="780"/>
      <c r="J606" s="781">
        <v>1</v>
      </c>
      <c r="K606" s="781"/>
      <c r="L606" s="781"/>
      <c r="M606" s="781"/>
      <c r="N606" s="781"/>
      <c r="O606" s="781"/>
      <c r="P606" s="782"/>
      <c r="Q606" s="783">
        <f t="shared" si="9"/>
        <v>1</v>
      </c>
      <c r="R606" s="777" t="s">
        <v>963</v>
      </c>
      <c r="S606" s="761"/>
      <c r="T606" s="784"/>
      <c r="U606" s="761" t="s">
        <v>2083</v>
      </c>
      <c r="V606" s="761" t="s">
        <v>991</v>
      </c>
      <c r="W606" s="761" t="s">
        <v>4450</v>
      </c>
      <c r="X606" s="817">
        <v>1</v>
      </c>
      <c r="Y606" s="809" t="s">
        <v>966</v>
      </c>
      <c r="Z606" s="778"/>
      <c r="AA606" s="773"/>
      <c r="AB606" s="773"/>
      <c r="AC606" s="773"/>
      <c r="AD606" s="773"/>
      <c r="AE606" s="773"/>
      <c r="AF606" s="787"/>
      <c r="AG606" s="788"/>
      <c r="AH606" s="788"/>
      <c r="AI606" s="788"/>
      <c r="AJ606" s="788"/>
      <c r="AK606" s="788"/>
      <c r="AL606" s="788"/>
      <c r="AM606" s="788"/>
      <c r="AN606" s="788"/>
      <c r="AO606" s="788"/>
      <c r="AP606" s="788"/>
      <c r="AQ606" s="796">
        <v>1</v>
      </c>
      <c r="AR606" s="788">
        <v>2</v>
      </c>
      <c r="AS606" s="788">
        <v>3</v>
      </c>
      <c r="AT606" s="788">
        <v>4</v>
      </c>
      <c r="AU606" s="793">
        <v>5</v>
      </c>
      <c r="AV606" s="796"/>
      <c r="AW606" s="788"/>
      <c r="AX606" s="788"/>
      <c r="AY606" s="788"/>
      <c r="AZ606" s="788"/>
      <c r="BA606" s="788"/>
      <c r="BB606" s="788"/>
      <c r="BC606" s="788"/>
      <c r="BD606" s="788"/>
      <c r="BE606" s="788"/>
      <c r="BF606" s="788"/>
      <c r="BG606" s="788"/>
      <c r="BH606" s="788"/>
      <c r="BI606" s="788"/>
      <c r="BJ606" s="788"/>
      <c r="BK606" s="793"/>
      <c r="BL606" s="777"/>
      <c r="BM606" s="773"/>
      <c r="BN606" s="773"/>
      <c r="BO606" s="773"/>
      <c r="BP606" s="773"/>
      <c r="BQ606" s="796" t="s">
        <v>1971</v>
      </c>
      <c r="BR606" s="788" t="s">
        <v>1971</v>
      </c>
      <c r="BS606" s="788" t="s">
        <v>1971</v>
      </c>
      <c r="BT606" s="788" t="s">
        <v>1971</v>
      </c>
      <c r="BU606" s="793" t="s">
        <v>1971</v>
      </c>
      <c r="BV606" s="796" t="s">
        <v>1971</v>
      </c>
      <c r="BW606" s="788" t="s">
        <v>1971</v>
      </c>
      <c r="BX606" s="788" t="s">
        <v>1971</v>
      </c>
      <c r="BY606" s="788" t="s">
        <v>1971</v>
      </c>
      <c r="BZ606" s="788" t="s">
        <v>1971</v>
      </c>
      <c r="CA606" s="796" t="s">
        <v>1971</v>
      </c>
      <c r="CB606" s="788" t="s">
        <v>1971</v>
      </c>
      <c r="CC606" s="788" t="s">
        <v>1971</v>
      </c>
      <c r="CD606" s="788" t="s">
        <v>1971</v>
      </c>
      <c r="CE606" s="793" t="s">
        <v>1971</v>
      </c>
      <c r="CF606" s="788" t="s">
        <v>1971</v>
      </c>
      <c r="CG606" s="788" t="s">
        <v>1971</v>
      </c>
      <c r="CH606" s="788" t="s">
        <v>1971</v>
      </c>
      <c r="CI606" s="788" t="s">
        <v>1971</v>
      </c>
      <c r="CJ606" s="793" t="s">
        <v>1971</v>
      </c>
      <c r="CK606" s="796" t="s">
        <v>1971</v>
      </c>
      <c r="CL606" s="788" t="s">
        <v>1971</v>
      </c>
      <c r="CM606" s="788" t="s">
        <v>1971</v>
      </c>
      <c r="CN606" s="788" t="s">
        <v>1971</v>
      </c>
      <c r="CO606" s="793" t="s">
        <v>1971</v>
      </c>
      <c r="CP606" s="796" t="s">
        <v>1971</v>
      </c>
      <c r="CQ606" s="788" t="s">
        <v>1971</v>
      </c>
      <c r="CR606" s="788" t="s">
        <v>1971</v>
      </c>
      <c r="CS606" s="788" t="s">
        <v>1971</v>
      </c>
      <c r="CT606" s="793" t="s">
        <v>1971</v>
      </c>
      <c r="CU606" s="1273" t="s">
        <v>1971</v>
      </c>
      <c r="CV606" s="1272" t="s">
        <v>1971</v>
      </c>
      <c r="CW606" s="1272" t="s">
        <v>1971</v>
      </c>
      <c r="CX606" s="1274" t="s">
        <v>1971</v>
      </c>
      <c r="CY606" s="1272" t="s">
        <v>1971</v>
      </c>
      <c r="CZ606" s="1272" t="s">
        <v>1971</v>
      </c>
      <c r="DA606" s="1272" t="s">
        <v>1971</v>
      </c>
      <c r="DB606" s="1274" t="s">
        <v>1971</v>
      </c>
      <c r="DC606" s="773"/>
      <c r="DD606" s="801">
        <v>1</v>
      </c>
      <c r="DE606" s="802"/>
    </row>
    <row r="607" spans="1:109" ht="15.75" customHeight="1">
      <c r="A607" s="760" t="s">
        <v>1012</v>
      </c>
      <c r="B607" s="761">
        <v>601</v>
      </c>
      <c r="C607" s="777" t="s">
        <v>4451</v>
      </c>
      <c r="D607" s="761" t="s">
        <v>4452</v>
      </c>
      <c r="E607" s="761" t="s">
        <v>1936</v>
      </c>
      <c r="F607" s="773" t="s">
        <v>4453</v>
      </c>
      <c r="G607" s="778" t="s">
        <v>148</v>
      </c>
      <c r="H607" s="779" t="s">
        <v>4454</v>
      </c>
      <c r="I607" s="780"/>
      <c r="J607" s="781">
        <v>1</v>
      </c>
      <c r="K607" s="781"/>
      <c r="L607" s="781"/>
      <c r="M607" s="781"/>
      <c r="N607" s="781"/>
      <c r="O607" s="781"/>
      <c r="P607" s="782"/>
      <c r="Q607" s="783">
        <f t="shared" si="9"/>
        <v>1</v>
      </c>
      <c r="R607" s="777" t="s">
        <v>984</v>
      </c>
      <c r="S607" s="761" t="s">
        <v>964</v>
      </c>
      <c r="T607" s="784" t="s">
        <v>965</v>
      </c>
      <c r="U607" s="761" t="s">
        <v>1955</v>
      </c>
      <c r="V607" s="761" t="s">
        <v>1039</v>
      </c>
      <c r="W607" s="761" t="s">
        <v>2361</v>
      </c>
      <c r="X607" s="1263">
        <v>2</v>
      </c>
      <c r="Y607" s="809" t="s">
        <v>978</v>
      </c>
      <c r="Z607" s="778" t="s">
        <v>148</v>
      </c>
      <c r="AA607" s="773"/>
      <c r="AB607" s="773"/>
      <c r="AC607" s="773"/>
      <c r="AD607" s="773"/>
      <c r="AE607" s="773"/>
      <c r="AF607" s="787"/>
      <c r="AG607" s="788"/>
      <c r="AH607" s="788"/>
      <c r="AI607" s="788"/>
      <c r="AJ607" s="788"/>
      <c r="AK607" s="788"/>
      <c r="AL607" s="788"/>
      <c r="AM607" s="788"/>
      <c r="AN607" s="788"/>
      <c r="AO607" s="788"/>
      <c r="AP607" s="788"/>
      <c r="AQ607" s="1492"/>
      <c r="AR607" s="1697"/>
      <c r="AS607" s="1697"/>
      <c r="AT607" s="1697"/>
      <c r="AU607" s="1498"/>
      <c r="AV607" s="796"/>
      <c r="AW607" s="788"/>
      <c r="AX607" s="788"/>
      <c r="AY607" s="788"/>
      <c r="AZ607" s="788"/>
      <c r="BA607" s="788"/>
      <c r="BB607" s="788"/>
      <c r="BC607" s="788"/>
      <c r="BD607" s="788"/>
      <c r="BE607" s="788"/>
      <c r="BF607" s="788"/>
      <c r="BG607" s="788"/>
      <c r="BH607" s="788"/>
      <c r="BI607" s="788"/>
      <c r="BJ607" s="788"/>
      <c r="BK607" s="793"/>
      <c r="BL607" s="1351"/>
      <c r="BM607" s="1352"/>
      <c r="BN607" s="1352"/>
      <c r="BO607" s="1352"/>
      <c r="BP607" s="1352"/>
      <c r="BQ607" s="1394"/>
      <c r="BR607" s="1343"/>
      <c r="BS607" s="1343"/>
      <c r="BT607" s="1343"/>
      <c r="BU607" s="1344"/>
      <c r="BV607" s="1394"/>
      <c r="BW607" s="1343"/>
      <c r="BX607" s="1343"/>
      <c r="BY607" s="1343"/>
      <c r="BZ607" s="1343"/>
      <c r="CA607" s="1394"/>
      <c r="CB607" s="1343"/>
      <c r="CC607" s="1343"/>
      <c r="CD607" s="1343"/>
      <c r="CE607" s="1344"/>
      <c r="CF607" s="1343"/>
      <c r="CG607" s="1343"/>
      <c r="CH607" s="1343"/>
      <c r="CI607" s="1343"/>
      <c r="CJ607" s="1344"/>
      <c r="CK607" s="1394"/>
      <c r="CL607" s="1343"/>
      <c r="CM607" s="1343"/>
      <c r="CN607" s="1343"/>
      <c r="CO607" s="1344"/>
      <c r="CP607" s="1394"/>
      <c r="CQ607" s="1343"/>
      <c r="CR607" s="1343"/>
      <c r="CS607" s="1343"/>
      <c r="CT607" s="1344"/>
      <c r="CU607" s="1499"/>
      <c r="CV607" s="1490"/>
      <c r="CW607" s="1490"/>
      <c r="CX607" s="1695"/>
      <c r="CY607" s="1490"/>
      <c r="CZ607" s="1490"/>
      <c r="DA607" s="1490"/>
      <c r="DB607" s="1695"/>
      <c r="DC607" s="1352"/>
      <c r="DD607" s="1696"/>
      <c r="DE607" s="1701"/>
    </row>
    <row r="608" spans="1:109" ht="15.75" customHeight="1">
      <c r="A608" s="760" t="s">
        <v>1012</v>
      </c>
      <c r="B608" s="761">
        <v>602</v>
      </c>
      <c r="C608" s="777" t="s">
        <v>4455</v>
      </c>
      <c r="D608" s="761" t="s">
        <v>4452</v>
      </c>
      <c r="E608" s="761" t="s">
        <v>1920</v>
      </c>
      <c r="F608" s="773" t="s">
        <v>4456</v>
      </c>
      <c r="G608" s="778" t="s">
        <v>4457</v>
      </c>
      <c r="H608" s="779" t="s">
        <v>4458</v>
      </c>
      <c r="I608" s="780"/>
      <c r="J608" s="781">
        <v>1</v>
      </c>
      <c r="K608" s="781"/>
      <c r="L608" s="781"/>
      <c r="M608" s="781"/>
      <c r="N608" s="781"/>
      <c r="O608" s="781"/>
      <c r="P608" s="782"/>
      <c r="Q608" s="783">
        <f t="shared" si="9"/>
        <v>1</v>
      </c>
      <c r="R608" s="777" t="s">
        <v>988</v>
      </c>
      <c r="S608" s="761" t="s">
        <v>964</v>
      </c>
      <c r="T608" s="784" t="s">
        <v>965</v>
      </c>
      <c r="U608" s="761" t="s">
        <v>2178</v>
      </c>
      <c r="V608" s="761" t="s">
        <v>991</v>
      </c>
      <c r="W608" s="761" t="s">
        <v>4459</v>
      </c>
      <c r="X608" s="817">
        <v>2</v>
      </c>
      <c r="Y608" s="809" t="s">
        <v>978</v>
      </c>
      <c r="Z608" s="778" t="s">
        <v>2031</v>
      </c>
      <c r="AA608" s="773"/>
      <c r="AB608" s="773"/>
      <c r="AC608" s="773"/>
      <c r="AD608" s="773"/>
      <c r="AE608" s="773"/>
      <c r="AF608" s="787"/>
      <c r="AG608" s="788"/>
      <c r="AH608" s="788"/>
      <c r="AI608" s="788"/>
      <c r="AJ608" s="788"/>
      <c r="AK608" s="788"/>
      <c r="AL608" s="788"/>
      <c r="AM608" s="788"/>
      <c r="AN608" s="788"/>
      <c r="AO608" s="788"/>
      <c r="AP608" s="788"/>
      <c r="AQ608" s="796">
        <v>1.31</v>
      </c>
      <c r="AR608" s="788">
        <v>1.22</v>
      </c>
      <c r="AS608" s="788">
        <v>1.1200000000000001</v>
      </c>
      <c r="AT608" s="788">
        <v>1.03</v>
      </c>
      <c r="AU608" s="793">
        <v>0.93</v>
      </c>
      <c r="AV608" s="796"/>
      <c r="AW608" s="788"/>
      <c r="AX608" s="788"/>
      <c r="AY608" s="788"/>
      <c r="AZ608" s="788"/>
      <c r="BA608" s="788"/>
      <c r="BB608" s="788"/>
      <c r="BC608" s="788"/>
      <c r="BD608" s="788"/>
      <c r="BE608" s="788"/>
      <c r="BF608" s="788"/>
      <c r="BG608" s="788"/>
      <c r="BH608" s="788"/>
      <c r="BI608" s="788"/>
      <c r="BJ608" s="788"/>
      <c r="BK608" s="793"/>
      <c r="BL608" s="777" t="s">
        <v>961</v>
      </c>
      <c r="BM608" s="773" t="s">
        <v>961</v>
      </c>
      <c r="BN608" s="773" t="s">
        <v>961</v>
      </c>
      <c r="BO608" s="773" t="s">
        <v>961</v>
      </c>
      <c r="BP608" s="773" t="s">
        <v>961</v>
      </c>
      <c r="BQ608" s="796" t="s">
        <v>1971</v>
      </c>
      <c r="BR608" s="788" t="s">
        <v>1971</v>
      </c>
      <c r="BS608" s="788" t="s">
        <v>1971</v>
      </c>
      <c r="BT608" s="788" t="s">
        <v>1971</v>
      </c>
      <c r="BU608" s="793" t="s">
        <v>1971</v>
      </c>
      <c r="BV608" s="796" t="s">
        <v>1971</v>
      </c>
      <c r="BW608" s="788" t="s">
        <v>1971</v>
      </c>
      <c r="BX608" s="788" t="s">
        <v>1971</v>
      </c>
      <c r="BY608" s="788" t="s">
        <v>1971</v>
      </c>
      <c r="BZ608" s="788" t="s">
        <v>1971</v>
      </c>
      <c r="CA608" s="796" t="s">
        <v>1971</v>
      </c>
      <c r="CB608" s="788" t="s">
        <v>1971</v>
      </c>
      <c r="CC608" s="788" t="s">
        <v>1971</v>
      </c>
      <c r="CD608" s="788" t="s">
        <v>1971</v>
      </c>
      <c r="CE608" s="793" t="s">
        <v>1971</v>
      </c>
      <c r="CF608" s="788" t="s">
        <v>1971</v>
      </c>
      <c r="CG608" s="788" t="s">
        <v>1971</v>
      </c>
      <c r="CH608" s="788" t="s">
        <v>1971</v>
      </c>
      <c r="CI608" s="788" t="s">
        <v>1971</v>
      </c>
      <c r="CJ608" s="793" t="s">
        <v>1971</v>
      </c>
      <c r="CK608" s="796" t="s">
        <v>1971</v>
      </c>
      <c r="CL608" s="788" t="s">
        <v>1971</v>
      </c>
      <c r="CM608" s="788" t="s">
        <v>1971</v>
      </c>
      <c r="CN608" s="788" t="s">
        <v>1971</v>
      </c>
      <c r="CO608" s="793" t="s">
        <v>1971</v>
      </c>
      <c r="CP608" s="796" t="s">
        <v>1971</v>
      </c>
      <c r="CQ608" s="788" t="s">
        <v>1971</v>
      </c>
      <c r="CR608" s="788" t="s">
        <v>1971</v>
      </c>
      <c r="CS608" s="788" t="s">
        <v>1971</v>
      </c>
      <c r="CT608" s="793" t="s">
        <v>1971</v>
      </c>
      <c r="CU608" s="1273">
        <v>-0.60299999999999998</v>
      </c>
      <c r="CV608" s="1272" t="s">
        <v>1971</v>
      </c>
      <c r="CW608" s="1272" t="s">
        <v>1971</v>
      </c>
      <c r="CX608" s="1274" t="s">
        <v>1971</v>
      </c>
      <c r="CY608" s="1272">
        <v>0.503</v>
      </c>
      <c r="CZ608" s="1272" t="s">
        <v>1971</v>
      </c>
      <c r="DA608" s="1272" t="s">
        <v>1971</v>
      </c>
      <c r="DB608" s="1274" t="s">
        <v>1971</v>
      </c>
      <c r="DC608" s="773"/>
      <c r="DD608" s="801">
        <v>1</v>
      </c>
      <c r="DE608" s="802"/>
    </row>
    <row r="609" spans="1:109" ht="15.75" customHeight="1">
      <c r="A609" s="760" t="s">
        <v>1012</v>
      </c>
      <c r="B609" s="761">
        <v>603</v>
      </c>
      <c r="C609" s="777" t="s">
        <v>4460</v>
      </c>
      <c r="D609" s="761" t="s">
        <v>4452</v>
      </c>
      <c r="E609" s="761" t="s">
        <v>1936</v>
      </c>
      <c r="F609" s="773" t="s">
        <v>4461</v>
      </c>
      <c r="G609" s="778" t="s">
        <v>4462</v>
      </c>
      <c r="H609" s="779" t="s">
        <v>4463</v>
      </c>
      <c r="I609" s="780"/>
      <c r="J609" s="781">
        <v>1</v>
      </c>
      <c r="K609" s="781"/>
      <c r="L609" s="781"/>
      <c r="M609" s="781"/>
      <c r="N609" s="781"/>
      <c r="O609" s="781"/>
      <c r="P609" s="782"/>
      <c r="Q609" s="783">
        <f t="shared" si="9"/>
        <v>1</v>
      </c>
      <c r="R609" s="777" t="s">
        <v>988</v>
      </c>
      <c r="S609" s="761" t="s">
        <v>964</v>
      </c>
      <c r="T609" s="784" t="s">
        <v>965</v>
      </c>
      <c r="U609" s="761" t="s">
        <v>1955</v>
      </c>
      <c r="V609" s="761" t="s">
        <v>1039</v>
      </c>
      <c r="W609" s="761" t="s">
        <v>4464</v>
      </c>
      <c r="X609" s="817">
        <v>0</v>
      </c>
      <c r="Y609" s="809" t="s">
        <v>966</v>
      </c>
      <c r="Z609" s="778"/>
      <c r="AA609" s="773"/>
      <c r="AB609" s="773"/>
      <c r="AC609" s="773"/>
      <c r="AD609" s="773"/>
      <c r="AE609" s="773"/>
      <c r="AF609" s="787"/>
      <c r="AG609" s="788"/>
      <c r="AH609" s="788"/>
      <c r="AI609" s="788"/>
      <c r="AJ609" s="788"/>
      <c r="AK609" s="788"/>
      <c r="AL609" s="788"/>
      <c r="AM609" s="788"/>
      <c r="AN609" s="788"/>
      <c r="AO609" s="788"/>
      <c r="AP609" s="788"/>
      <c r="AQ609" s="796">
        <v>18297</v>
      </c>
      <c r="AR609" s="788">
        <v>18297</v>
      </c>
      <c r="AS609" s="788">
        <v>18297</v>
      </c>
      <c r="AT609" s="788">
        <v>18297</v>
      </c>
      <c r="AU609" s="793">
        <v>18297</v>
      </c>
      <c r="AV609" s="796"/>
      <c r="AW609" s="788"/>
      <c r="AX609" s="788"/>
      <c r="AY609" s="788"/>
      <c r="AZ609" s="788"/>
      <c r="BA609" s="788"/>
      <c r="BB609" s="788"/>
      <c r="BC609" s="788"/>
      <c r="BD609" s="788"/>
      <c r="BE609" s="788"/>
      <c r="BF609" s="788"/>
      <c r="BG609" s="788"/>
      <c r="BH609" s="788"/>
      <c r="BI609" s="788"/>
      <c r="BJ609" s="788"/>
      <c r="BK609" s="793"/>
      <c r="BL609" s="777" t="s">
        <v>961</v>
      </c>
      <c r="BM609" s="773" t="s">
        <v>961</v>
      </c>
      <c r="BN609" s="773" t="s">
        <v>961</v>
      </c>
      <c r="BO609" s="773" t="s">
        <v>961</v>
      </c>
      <c r="BP609" s="773" t="s">
        <v>961</v>
      </c>
      <c r="BQ609" s="796" t="s">
        <v>1971</v>
      </c>
      <c r="BR609" s="788" t="s">
        <v>1971</v>
      </c>
      <c r="BS609" s="788" t="s">
        <v>1971</v>
      </c>
      <c r="BT609" s="788" t="s">
        <v>1971</v>
      </c>
      <c r="BU609" s="793" t="s">
        <v>1971</v>
      </c>
      <c r="BV609" s="796" t="s">
        <v>1971</v>
      </c>
      <c r="BW609" s="788" t="s">
        <v>1971</v>
      </c>
      <c r="BX609" s="788" t="s">
        <v>1971</v>
      </c>
      <c r="BY609" s="788" t="s">
        <v>1971</v>
      </c>
      <c r="BZ609" s="788" t="s">
        <v>1971</v>
      </c>
      <c r="CA609" s="796" t="s">
        <v>1971</v>
      </c>
      <c r="CB609" s="788" t="s">
        <v>1971</v>
      </c>
      <c r="CC609" s="788" t="s">
        <v>1971</v>
      </c>
      <c r="CD609" s="788" t="s">
        <v>1971</v>
      </c>
      <c r="CE609" s="793" t="s">
        <v>1971</v>
      </c>
      <c r="CF609" s="788" t="s">
        <v>1971</v>
      </c>
      <c r="CG609" s="788" t="s">
        <v>1971</v>
      </c>
      <c r="CH609" s="788" t="s">
        <v>1971</v>
      </c>
      <c r="CI609" s="788" t="s">
        <v>1971</v>
      </c>
      <c r="CJ609" s="788" t="s">
        <v>1971</v>
      </c>
      <c r="CK609" s="796" t="s">
        <v>1971</v>
      </c>
      <c r="CL609" s="788" t="s">
        <v>1971</v>
      </c>
      <c r="CM609" s="788" t="s">
        <v>1971</v>
      </c>
      <c r="CN609" s="788" t="s">
        <v>1971</v>
      </c>
      <c r="CO609" s="793" t="s">
        <v>1971</v>
      </c>
      <c r="CP609" s="796" t="s">
        <v>1971</v>
      </c>
      <c r="CQ609" s="788" t="s">
        <v>1971</v>
      </c>
      <c r="CR609" s="788" t="s">
        <v>1971</v>
      </c>
      <c r="CS609" s="788" t="s">
        <v>1971</v>
      </c>
      <c r="CT609" s="793" t="s">
        <v>1971</v>
      </c>
      <c r="CU609" s="1273">
        <v>-1.2999999999999999E-5</v>
      </c>
      <c r="CV609" s="1272" t="s">
        <v>1971</v>
      </c>
      <c r="CW609" s="1272" t="s">
        <v>1971</v>
      </c>
      <c r="CX609" s="1274" t="s">
        <v>1971</v>
      </c>
      <c r="CY609" s="1272">
        <v>1.1E-5</v>
      </c>
      <c r="CZ609" s="1272" t="s">
        <v>1971</v>
      </c>
      <c r="DA609" s="1272" t="s">
        <v>1971</v>
      </c>
      <c r="DB609" s="1274" t="s">
        <v>1971</v>
      </c>
      <c r="DC609" s="773"/>
      <c r="DD609" s="801">
        <v>1</v>
      </c>
      <c r="DE609" s="802"/>
    </row>
    <row r="610" spans="1:109" ht="15.75" customHeight="1">
      <c r="A610" s="760" t="s">
        <v>1012</v>
      </c>
      <c r="B610" s="761">
        <v>604</v>
      </c>
      <c r="C610" s="777" t="s">
        <v>4465</v>
      </c>
      <c r="D610" s="761" t="s">
        <v>4452</v>
      </c>
      <c r="E610" s="761" t="s">
        <v>1936</v>
      </c>
      <c r="F610" s="773" t="s">
        <v>4466</v>
      </c>
      <c r="G610" s="778" t="s">
        <v>4467</v>
      </c>
      <c r="H610" s="779" t="s">
        <v>4468</v>
      </c>
      <c r="I610" s="780"/>
      <c r="J610" s="781">
        <v>1</v>
      </c>
      <c r="K610" s="781"/>
      <c r="L610" s="781"/>
      <c r="M610" s="781"/>
      <c r="N610" s="781"/>
      <c r="O610" s="781"/>
      <c r="P610" s="782"/>
      <c r="Q610" s="783">
        <f t="shared" si="9"/>
        <v>1</v>
      </c>
      <c r="R610" s="777" t="s">
        <v>988</v>
      </c>
      <c r="S610" s="761" t="s">
        <v>964</v>
      </c>
      <c r="T610" s="784" t="s">
        <v>965</v>
      </c>
      <c r="U610" s="761" t="s">
        <v>1955</v>
      </c>
      <c r="V610" s="761" t="s">
        <v>991</v>
      </c>
      <c r="W610" s="761" t="s">
        <v>4469</v>
      </c>
      <c r="X610" s="817">
        <v>0</v>
      </c>
      <c r="Y610" s="809" t="s">
        <v>966</v>
      </c>
      <c r="Z610" s="778"/>
      <c r="AA610" s="773"/>
      <c r="AB610" s="773"/>
      <c r="AC610" s="773"/>
      <c r="AD610" s="773"/>
      <c r="AE610" s="773"/>
      <c r="AF610" s="787"/>
      <c r="AG610" s="788"/>
      <c r="AH610" s="788"/>
      <c r="AI610" s="788"/>
      <c r="AJ610" s="788"/>
      <c r="AK610" s="788"/>
      <c r="AL610" s="788"/>
      <c r="AM610" s="788"/>
      <c r="AN610" s="788"/>
      <c r="AO610" s="788"/>
      <c r="AP610" s="788"/>
      <c r="AQ610" s="796">
        <v>1160</v>
      </c>
      <c r="AR610" s="788">
        <v>1410</v>
      </c>
      <c r="AS610" s="788">
        <v>2010</v>
      </c>
      <c r="AT610" s="788">
        <v>2210</v>
      </c>
      <c r="AU610" s="793">
        <v>2210</v>
      </c>
      <c r="AV610" s="796"/>
      <c r="AW610" s="788"/>
      <c r="AX610" s="788"/>
      <c r="AY610" s="788"/>
      <c r="AZ610" s="788"/>
      <c r="BA610" s="788"/>
      <c r="BB610" s="788"/>
      <c r="BC610" s="788"/>
      <c r="BD610" s="788"/>
      <c r="BE610" s="788"/>
      <c r="BF610" s="788"/>
      <c r="BG610" s="788"/>
      <c r="BH610" s="788"/>
      <c r="BI610" s="788"/>
      <c r="BJ610" s="788"/>
      <c r="BK610" s="793"/>
      <c r="BL610" s="1880" t="s">
        <v>961</v>
      </c>
      <c r="BM610" s="1881" t="s">
        <v>961</v>
      </c>
      <c r="BN610" s="1881" t="s">
        <v>961</v>
      </c>
      <c r="BO610" s="1881" t="s">
        <v>961</v>
      </c>
      <c r="BP610" s="773" t="s">
        <v>961</v>
      </c>
      <c r="BQ610" s="796" t="s">
        <v>1971</v>
      </c>
      <c r="BR610" s="788" t="s">
        <v>1971</v>
      </c>
      <c r="BS610" s="788" t="s">
        <v>1971</v>
      </c>
      <c r="BT610" s="788" t="s">
        <v>1971</v>
      </c>
      <c r="BU610" s="793" t="s">
        <v>1971</v>
      </c>
      <c r="BV610" s="796" t="s">
        <v>1971</v>
      </c>
      <c r="BW610" s="788" t="s">
        <v>1971</v>
      </c>
      <c r="BX610" s="788" t="s">
        <v>1971</v>
      </c>
      <c r="BY610" s="788" t="s">
        <v>1971</v>
      </c>
      <c r="BZ610" s="788" t="s">
        <v>1971</v>
      </c>
      <c r="CA610" s="796" t="s">
        <v>1971</v>
      </c>
      <c r="CB610" s="788" t="s">
        <v>1971</v>
      </c>
      <c r="CC610" s="788" t="s">
        <v>1971</v>
      </c>
      <c r="CD610" s="788" t="s">
        <v>1971</v>
      </c>
      <c r="CE610" s="793" t="s">
        <v>1971</v>
      </c>
      <c r="CF610" s="788" t="s">
        <v>1971</v>
      </c>
      <c r="CG610" s="788" t="s">
        <v>1971</v>
      </c>
      <c r="CH610" s="788" t="s">
        <v>1971</v>
      </c>
      <c r="CI610" s="788" t="s">
        <v>1971</v>
      </c>
      <c r="CJ610" s="793" t="s">
        <v>1971</v>
      </c>
      <c r="CK610" s="796">
        <v>9900</v>
      </c>
      <c r="CL610" s="788">
        <v>9900</v>
      </c>
      <c r="CM610" s="788">
        <v>9900</v>
      </c>
      <c r="CN610" s="788">
        <v>9900</v>
      </c>
      <c r="CO610" s="793">
        <v>9900</v>
      </c>
      <c r="CP610" s="796" t="s">
        <v>1971</v>
      </c>
      <c r="CQ610" s="788" t="s">
        <v>1971</v>
      </c>
      <c r="CR610" s="788" t="s">
        <v>1971</v>
      </c>
      <c r="CS610" s="788" t="s">
        <v>1971</v>
      </c>
      <c r="CT610" s="793" t="s">
        <v>1971</v>
      </c>
      <c r="CU610" s="1273">
        <v>-5.9999999999999995E-4</v>
      </c>
      <c r="CV610" s="1272" t="s">
        <v>1971</v>
      </c>
      <c r="CW610" s="1272" t="s">
        <v>1971</v>
      </c>
      <c r="CX610" s="1274" t="s">
        <v>1971</v>
      </c>
      <c r="CY610" s="1272">
        <v>6.9999999999999999E-4</v>
      </c>
      <c r="CZ610" s="1272" t="s">
        <v>1971</v>
      </c>
      <c r="DA610" s="1272" t="s">
        <v>1971</v>
      </c>
      <c r="DB610" s="1274" t="s">
        <v>1971</v>
      </c>
      <c r="DC610" s="773"/>
      <c r="DD610" s="801">
        <v>1</v>
      </c>
      <c r="DE610" s="802"/>
    </row>
    <row r="611" spans="1:109" ht="15.75" customHeight="1">
      <c r="A611" s="760" t="s">
        <v>1012</v>
      </c>
      <c r="B611" s="761">
        <v>605</v>
      </c>
      <c r="C611" s="777" t="s">
        <v>4470</v>
      </c>
      <c r="D611" s="761" t="s">
        <v>4452</v>
      </c>
      <c r="E611" s="761" t="s">
        <v>1936</v>
      </c>
      <c r="F611" s="773" t="s">
        <v>4471</v>
      </c>
      <c r="G611" s="778" t="s">
        <v>4472</v>
      </c>
      <c r="H611" s="779" t="s">
        <v>4473</v>
      </c>
      <c r="I611" s="780"/>
      <c r="J611" s="781">
        <v>1</v>
      </c>
      <c r="K611" s="781"/>
      <c r="L611" s="781"/>
      <c r="M611" s="781"/>
      <c r="N611" s="781"/>
      <c r="O611" s="781"/>
      <c r="P611" s="782"/>
      <c r="Q611" s="783">
        <f t="shared" si="9"/>
        <v>1</v>
      </c>
      <c r="R611" s="777" t="s">
        <v>963</v>
      </c>
      <c r="S611" s="761"/>
      <c r="T611" s="784"/>
      <c r="U611" s="761" t="s">
        <v>1955</v>
      </c>
      <c r="V611" s="761" t="s">
        <v>1039</v>
      </c>
      <c r="W611" s="761" t="s">
        <v>2361</v>
      </c>
      <c r="X611" s="817">
        <v>3</v>
      </c>
      <c r="Y611" s="809" t="s">
        <v>978</v>
      </c>
      <c r="Z611" s="778"/>
      <c r="AA611" s="773"/>
      <c r="AB611" s="773"/>
      <c r="AC611" s="773"/>
      <c r="AD611" s="773"/>
      <c r="AE611" s="773"/>
      <c r="AF611" s="787"/>
      <c r="AG611" s="826"/>
      <c r="AH611" s="826"/>
      <c r="AI611" s="826"/>
      <c r="AJ611" s="826"/>
      <c r="AK611" s="826"/>
      <c r="AL611" s="826"/>
      <c r="AM611" s="826"/>
      <c r="AN611" s="826"/>
      <c r="AO611" s="826"/>
      <c r="AP611" s="826"/>
      <c r="AQ611" s="827">
        <v>12.8</v>
      </c>
      <c r="AR611" s="826">
        <v>12.8</v>
      </c>
      <c r="AS611" s="826">
        <v>12.8</v>
      </c>
      <c r="AT611" s="826">
        <v>12.8</v>
      </c>
      <c r="AU611" s="828">
        <v>12.8</v>
      </c>
      <c r="AV611" s="827"/>
      <c r="AW611" s="826"/>
      <c r="AX611" s="826"/>
      <c r="AY611" s="826"/>
      <c r="AZ611" s="826"/>
      <c r="BA611" s="826"/>
      <c r="BB611" s="826"/>
      <c r="BC611" s="826"/>
      <c r="BD611" s="826"/>
      <c r="BE611" s="826"/>
      <c r="BF611" s="826"/>
      <c r="BG611" s="826"/>
      <c r="BH611" s="826"/>
      <c r="BI611" s="826"/>
      <c r="BJ611" s="826"/>
      <c r="BK611" s="828"/>
      <c r="BL611" s="777" t="s">
        <v>961</v>
      </c>
      <c r="BM611" s="773" t="s">
        <v>961</v>
      </c>
      <c r="BN611" s="773" t="s">
        <v>961</v>
      </c>
      <c r="BO611" s="773" t="s">
        <v>961</v>
      </c>
      <c r="BP611" s="773" t="s">
        <v>961</v>
      </c>
      <c r="BQ611" s="796" t="s">
        <v>1971</v>
      </c>
      <c r="BR611" s="788" t="s">
        <v>1971</v>
      </c>
      <c r="BS611" s="788" t="s">
        <v>1971</v>
      </c>
      <c r="BT611" s="788" t="s">
        <v>1971</v>
      </c>
      <c r="BU611" s="793" t="s">
        <v>1971</v>
      </c>
      <c r="BV611" s="796" t="s">
        <v>1971</v>
      </c>
      <c r="BW611" s="788" t="s">
        <v>1971</v>
      </c>
      <c r="BX611" s="788" t="s">
        <v>1971</v>
      </c>
      <c r="BY611" s="788" t="s">
        <v>1971</v>
      </c>
      <c r="BZ611" s="788" t="s">
        <v>1971</v>
      </c>
      <c r="CA611" s="796" t="s">
        <v>1971</v>
      </c>
      <c r="CB611" s="788" t="s">
        <v>1971</v>
      </c>
      <c r="CC611" s="788" t="s">
        <v>1971</v>
      </c>
      <c r="CD611" s="788" t="s">
        <v>1971</v>
      </c>
      <c r="CE611" s="793" t="s">
        <v>1971</v>
      </c>
      <c r="CF611" s="788" t="s">
        <v>1971</v>
      </c>
      <c r="CG611" s="788" t="s">
        <v>1971</v>
      </c>
      <c r="CH611" s="788" t="s">
        <v>1971</v>
      </c>
      <c r="CI611" s="788" t="s">
        <v>1971</v>
      </c>
      <c r="CJ611" s="793" t="s">
        <v>1971</v>
      </c>
      <c r="CK611" s="796" t="s">
        <v>1971</v>
      </c>
      <c r="CL611" s="788" t="s">
        <v>1971</v>
      </c>
      <c r="CM611" s="788" t="s">
        <v>1971</v>
      </c>
      <c r="CN611" s="788" t="s">
        <v>1971</v>
      </c>
      <c r="CO611" s="793" t="s">
        <v>1971</v>
      </c>
      <c r="CP611" s="796" t="s">
        <v>1971</v>
      </c>
      <c r="CQ611" s="788" t="s">
        <v>1971</v>
      </c>
      <c r="CR611" s="788" t="s">
        <v>1971</v>
      </c>
      <c r="CS611" s="788" t="s">
        <v>1971</v>
      </c>
      <c r="CT611" s="793" t="s">
        <v>1971</v>
      </c>
      <c r="CU611" s="1273" t="s">
        <v>1971</v>
      </c>
      <c r="CV611" s="1272" t="s">
        <v>1971</v>
      </c>
      <c r="CW611" s="1272" t="s">
        <v>1971</v>
      </c>
      <c r="CX611" s="1274" t="s">
        <v>1971</v>
      </c>
      <c r="CY611" s="1272" t="s">
        <v>1971</v>
      </c>
      <c r="CZ611" s="1272" t="s">
        <v>1971</v>
      </c>
      <c r="DA611" s="1272" t="s">
        <v>1971</v>
      </c>
      <c r="DB611" s="1274" t="s">
        <v>1971</v>
      </c>
      <c r="DC611" s="773"/>
      <c r="DD611" s="801">
        <v>1</v>
      </c>
      <c r="DE611" s="802"/>
    </row>
    <row r="612" spans="1:109" ht="15.75" customHeight="1">
      <c r="A612" s="760" t="s">
        <v>1012</v>
      </c>
      <c r="B612" s="761">
        <v>606</v>
      </c>
      <c r="C612" s="777" t="s">
        <v>4474</v>
      </c>
      <c r="D612" s="761" t="s">
        <v>4475</v>
      </c>
      <c r="E612" s="761" t="s">
        <v>1920</v>
      </c>
      <c r="F612" s="773" t="s">
        <v>2450</v>
      </c>
      <c r="G612" s="778" t="s">
        <v>687</v>
      </c>
      <c r="H612" s="779" t="s">
        <v>4476</v>
      </c>
      <c r="I612" s="780"/>
      <c r="J612" s="781"/>
      <c r="K612" s="781">
        <v>1</v>
      </c>
      <c r="L612" s="781"/>
      <c r="M612" s="781"/>
      <c r="N612" s="781"/>
      <c r="O612" s="781"/>
      <c r="P612" s="782"/>
      <c r="Q612" s="783">
        <f t="shared" si="9"/>
        <v>1</v>
      </c>
      <c r="R612" s="777" t="s">
        <v>988</v>
      </c>
      <c r="S612" s="761" t="s">
        <v>964</v>
      </c>
      <c r="T612" s="784" t="s">
        <v>965</v>
      </c>
      <c r="U612" s="761" t="s">
        <v>2087</v>
      </c>
      <c r="V612" s="761" t="s">
        <v>991</v>
      </c>
      <c r="W612" s="761" t="s">
        <v>4477</v>
      </c>
      <c r="X612" s="817">
        <v>2</v>
      </c>
      <c r="Y612" s="809" t="s">
        <v>978</v>
      </c>
      <c r="Z612" s="778" t="s">
        <v>687</v>
      </c>
      <c r="AA612" s="773"/>
      <c r="AB612" s="773"/>
      <c r="AC612" s="773"/>
      <c r="AD612" s="773"/>
      <c r="AE612" s="773"/>
      <c r="AF612" s="787"/>
      <c r="AG612" s="788"/>
      <c r="AH612" s="788"/>
      <c r="AI612" s="788"/>
      <c r="AJ612" s="788"/>
      <c r="AK612" s="788"/>
      <c r="AL612" s="788"/>
      <c r="AM612" s="788"/>
      <c r="AN612" s="788"/>
      <c r="AO612" s="788"/>
      <c r="AP612" s="788"/>
      <c r="AQ612" s="1394"/>
      <c r="AR612" s="1343"/>
      <c r="AS612" s="1343"/>
      <c r="AT612" s="1343"/>
      <c r="AU612" s="1344"/>
      <c r="AV612" s="796"/>
      <c r="AW612" s="788"/>
      <c r="AX612" s="788"/>
      <c r="AY612" s="788"/>
      <c r="AZ612" s="788"/>
      <c r="BA612" s="788"/>
      <c r="BB612" s="788"/>
      <c r="BC612" s="788"/>
      <c r="BD612" s="788"/>
      <c r="BE612" s="788"/>
      <c r="BF612" s="788"/>
      <c r="BG612" s="788"/>
      <c r="BH612" s="788"/>
      <c r="BI612" s="788"/>
      <c r="BJ612" s="788"/>
      <c r="BK612" s="793"/>
      <c r="BL612" s="1351"/>
      <c r="BM612" s="1352"/>
      <c r="BN612" s="1352"/>
      <c r="BO612" s="1352"/>
      <c r="BP612" s="1352"/>
      <c r="BQ612" s="1395"/>
      <c r="BR612" s="1348"/>
      <c r="BS612" s="1348"/>
      <c r="BT612" s="1348"/>
      <c r="BU612" s="1349"/>
      <c r="BV612" s="1395"/>
      <c r="BW612" s="1348"/>
      <c r="BX612" s="1348"/>
      <c r="BY612" s="1348"/>
      <c r="BZ612" s="1348"/>
      <c r="CA612" s="1394"/>
      <c r="CB612" s="1343"/>
      <c r="CC612" s="1343"/>
      <c r="CD612" s="1343"/>
      <c r="CE612" s="1344"/>
      <c r="CF612" s="1343"/>
      <c r="CG612" s="1343"/>
      <c r="CH612" s="1343"/>
      <c r="CI612" s="1343"/>
      <c r="CJ612" s="1344"/>
      <c r="CK612" s="1395"/>
      <c r="CL612" s="1348"/>
      <c r="CM612" s="1348"/>
      <c r="CN612" s="1348"/>
      <c r="CO612" s="1349"/>
      <c r="CP612" s="1395"/>
      <c r="CQ612" s="1348"/>
      <c r="CR612" s="1348"/>
      <c r="CS612" s="1348"/>
      <c r="CT612" s="1349"/>
      <c r="CU612" s="1499"/>
      <c r="CV612" s="1490"/>
      <c r="CW612" s="1490"/>
      <c r="CX612" s="1695"/>
      <c r="CY612" s="1490"/>
      <c r="CZ612" s="1490"/>
      <c r="DA612" s="1490"/>
      <c r="DB612" s="1695"/>
      <c r="DC612" s="1352"/>
      <c r="DD612" s="1696"/>
      <c r="DE612" s="1701"/>
    </row>
    <row r="613" spans="1:109" ht="15.75" customHeight="1">
      <c r="A613" s="760" t="s">
        <v>1012</v>
      </c>
      <c r="B613" s="761">
        <v>607</v>
      </c>
      <c r="C613" s="777" t="s">
        <v>4478</v>
      </c>
      <c r="D613" s="761" t="s">
        <v>4475</v>
      </c>
      <c r="E613" s="761" t="s">
        <v>1936</v>
      </c>
      <c r="F613" s="773" t="s">
        <v>3432</v>
      </c>
      <c r="G613" s="778" t="s">
        <v>4479</v>
      </c>
      <c r="H613" s="779" t="s">
        <v>4480</v>
      </c>
      <c r="I613" s="780"/>
      <c r="J613" s="781"/>
      <c r="K613" s="781">
        <v>1</v>
      </c>
      <c r="L613" s="781"/>
      <c r="M613" s="781"/>
      <c r="N613" s="781"/>
      <c r="O613" s="781"/>
      <c r="P613" s="782"/>
      <c r="Q613" s="783">
        <f t="shared" si="9"/>
        <v>1</v>
      </c>
      <c r="R613" s="777" t="s">
        <v>988</v>
      </c>
      <c r="S613" s="761" t="s">
        <v>964</v>
      </c>
      <c r="T613" s="784" t="s">
        <v>965</v>
      </c>
      <c r="U613" s="761" t="s">
        <v>2087</v>
      </c>
      <c r="V613" s="761" t="s">
        <v>991</v>
      </c>
      <c r="W613" s="761" t="s">
        <v>4477</v>
      </c>
      <c r="X613" s="817">
        <v>2</v>
      </c>
      <c r="Y613" s="809" t="s">
        <v>978</v>
      </c>
      <c r="Z613" s="778" t="s">
        <v>2127</v>
      </c>
      <c r="AA613" s="773"/>
      <c r="AB613" s="773"/>
      <c r="AC613" s="773"/>
      <c r="AD613" s="773"/>
      <c r="AE613" s="773"/>
      <c r="AF613" s="787"/>
      <c r="AG613" s="788"/>
      <c r="AH613" s="788"/>
      <c r="AI613" s="788"/>
      <c r="AJ613" s="788"/>
      <c r="AK613" s="788"/>
      <c r="AL613" s="788"/>
      <c r="AM613" s="788"/>
      <c r="AN613" s="788"/>
      <c r="AO613" s="788"/>
      <c r="AP613" s="788"/>
      <c r="AQ613" s="796">
        <v>17.07</v>
      </c>
      <c r="AR613" s="788">
        <v>16.73</v>
      </c>
      <c r="AS613" s="788">
        <v>16.38</v>
      </c>
      <c r="AT613" s="788">
        <v>16.03</v>
      </c>
      <c r="AU613" s="793">
        <v>15.68</v>
      </c>
      <c r="AV613" s="796"/>
      <c r="AW613" s="788"/>
      <c r="AX613" s="788"/>
      <c r="AY613" s="788"/>
      <c r="AZ613" s="788"/>
      <c r="BA613" s="788"/>
      <c r="BB613" s="788"/>
      <c r="BC613" s="788"/>
      <c r="BD613" s="788"/>
      <c r="BE613" s="788"/>
      <c r="BF613" s="788"/>
      <c r="BG613" s="788"/>
      <c r="BH613" s="788"/>
      <c r="BI613" s="788"/>
      <c r="BJ613" s="788"/>
      <c r="BK613" s="793"/>
      <c r="BL613" s="777" t="s">
        <v>961</v>
      </c>
      <c r="BM613" s="773" t="s">
        <v>961</v>
      </c>
      <c r="BN613" s="773" t="s">
        <v>961</v>
      </c>
      <c r="BO613" s="773" t="s">
        <v>961</v>
      </c>
      <c r="BP613" s="773" t="s">
        <v>961</v>
      </c>
      <c r="BQ613" s="796" t="s">
        <v>1971</v>
      </c>
      <c r="BR613" s="788" t="s">
        <v>1971</v>
      </c>
      <c r="BS613" s="788" t="s">
        <v>1971</v>
      </c>
      <c r="BT613" s="788" t="s">
        <v>1971</v>
      </c>
      <c r="BU613" s="793" t="s">
        <v>1971</v>
      </c>
      <c r="BV613" s="796">
        <v>25.61</v>
      </c>
      <c r="BW613" s="788">
        <v>25.61</v>
      </c>
      <c r="BX613" s="788">
        <v>25.61</v>
      </c>
      <c r="BY613" s="788">
        <v>25.61</v>
      </c>
      <c r="BZ613" s="788">
        <v>25.61</v>
      </c>
      <c r="CA613" s="796" t="s">
        <v>1971</v>
      </c>
      <c r="CB613" s="788" t="s">
        <v>1971</v>
      </c>
      <c r="CC613" s="788" t="s">
        <v>1971</v>
      </c>
      <c r="CD613" s="788" t="s">
        <v>1971</v>
      </c>
      <c r="CE613" s="793" t="s">
        <v>1971</v>
      </c>
      <c r="CF613" s="788" t="s">
        <v>1971</v>
      </c>
      <c r="CG613" s="788" t="s">
        <v>1971</v>
      </c>
      <c r="CH613" s="788" t="s">
        <v>1971</v>
      </c>
      <c r="CI613" s="788" t="s">
        <v>1971</v>
      </c>
      <c r="CJ613" s="793" t="s">
        <v>1971</v>
      </c>
      <c r="CK613" s="796">
        <v>13.82</v>
      </c>
      <c r="CL613" s="788">
        <v>13.82</v>
      </c>
      <c r="CM613" s="788">
        <v>13.82</v>
      </c>
      <c r="CN613" s="788">
        <v>13.82</v>
      </c>
      <c r="CO613" s="793">
        <v>13.82</v>
      </c>
      <c r="CP613" s="796" t="s">
        <v>1971</v>
      </c>
      <c r="CQ613" s="788" t="s">
        <v>1971</v>
      </c>
      <c r="CR613" s="788" t="s">
        <v>1971</v>
      </c>
      <c r="CS613" s="788" t="s">
        <v>1971</v>
      </c>
      <c r="CT613" s="793" t="s">
        <v>1971</v>
      </c>
      <c r="CU613" s="1273">
        <v>-0.8</v>
      </c>
      <c r="CV613" s="1272" t="s">
        <v>1971</v>
      </c>
      <c r="CW613" s="1272" t="s">
        <v>1971</v>
      </c>
      <c r="CX613" s="1274" t="s">
        <v>1971</v>
      </c>
      <c r="CY613" s="1272">
        <v>0.48</v>
      </c>
      <c r="CZ613" s="1272" t="s">
        <v>1971</v>
      </c>
      <c r="DA613" s="1272" t="s">
        <v>1971</v>
      </c>
      <c r="DB613" s="1274" t="s">
        <v>1971</v>
      </c>
      <c r="DC613" s="773"/>
      <c r="DD613" s="801">
        <v>1</v>
      </c>
      <c r="DE613" s="802"/>
    </row>
    <row r="614" spans="1:109" ht="15.75" customHeight="1">
      <c r="A614" s="760" t="s">
        <v>1012</v>
      </c>
      <c r="B614" s="761">
        <v>608</v>
      </c>
      <c r="C614" s="777" t="s">
        <v>4481</v>
      </c>
      <c r="D614" s="761" t="s">
        <v>4475</v>
      </c>
      <c r="E614" s="761" t="s">
        <v>1927</v>
      </c>
      <c r="F614" s="773" t="s">
        <v>4482</v>
      </c>
      <c r="G614" s="778" t="s">
        <v>4483</v>
      </c>
      <c r="H614" s="779" t="s">
        <v>4484</v>
      </c>
      <c r="I614" s="780"/>
      <c r="J614" s="781"/>
      <c r="K614" s="781">
        <v>1</v>
      </c>
      <c r="L614" s="781"/>
      <c r="M614" s="781"/>
      <c r="N614" s="781"/>
      <c r="O614" s="781"/>
      <c r="P614" s="782"/>
      <c r="Q614" s="783">
        <f t="shared" si="9"/>
        <v>1</v>
      </c>
      <c r="R614" s="777" t="s">
        <v>984</v>
      </c>
      <c r="S614" s="761" t="s">
        <v>964</v>
      </c>
      <c r="T614" s="784" t="s">
        <v>965</v>
      </c>
      <c r="U614" s="761" t="s">
        <v>2087</v>
      </c>
      <c r="V614" s="761" t="s">
        <v>1039</v>
      </c>
      <c r="W614" s="761" t="s">
        <v>2361</v>
      </c>
      <c r="X614" s="817">
        <v>0</v>
      </c>
      <c r="Y614" s="809" t="s">
        <v>978</v>
      </c>
      <c r="Z614" s="778"/>
      <c r="AA614" s="773"/>
      <c r="AB614" s="773"/>
      <c r="AC614" s="773"/>
      <c r="AD614" s="773"/>
      <c r="AE614" s="773"/>
      <c r="AF614" s="787"/>
      <c r="AG614" s="788"/>
      <c r="AH614" s="788"/>
      <c r="AI614" s="788"/>
      <c r="AJ614" s="788"/>
      <c r="AK614" s="788"/>
      <c r="AL614" s="788"/>
      <c r="AM614" s="788"/>
      <c r="AN614" s="788"/>
      <c r="AO614" s="788"/>
      <c r="AP614" s="788"/>
      <c r="AQ614" s="796">
        <v>50651</v>
      </c>
      <c r="AR614" s="788">
        <v>50651</v>
      </c>
      <c r="AS614" s="788">
        <v>50651</v>
      </c>
      <c r="AT614" s="788">
        <v>50651</v>
      </c>
      <c r="AU614" s="793">
        <v>50651</v>
      </c>
      <c r="AV614" s="796"/>
      <c r="AW614" s="788"/>
      <c r="AX614" s="788"/>
      <c r="AY614" s="788"/>
      <c r="AZ614" s="788"/>
      <c r="BA614" s="788"/>
      <c r="BB614" s="788"/>
      <c r="BC614" s="788"/>
      <c r="BD614" s="788"/>
      <c r="BE614" s="788"/>
      <c r="BF614" s="788"/>
      <c r="BG614" s="788"/>
      <c r="BH614" s="788"/>
      <c r="BI614" s="788"/>
      <c r="BJ614" s="788"/>
      <c r="BK614" s="793"/>
      <c r="BL614" s="777" t="s">
        <v>961</v>
      </c>
      <c r="BM614" s="773" t="s">
        <v>961</v>
      </c>
      <c r="BN614" s="773" t="s">
        <v>961</v>
      </c>
      <c r="BO614" s="773" t="s">
        <v>961</v>
      </c>
      <c r="BP614" s="773" t="s">
        <v>961</v>
      </c>
      <c r="BQ614" s="796" t="s">
        <v>1971</v>
      </c>
      <c r="BR614" s="788" t="s">
        <v>1971</v>
      </c>
      <c r="BS614" s="788" t="s">
        <v>1971</v>
      </c>
      <c r="BT614" s="788" t="s">
        <v>1971</v>
      </c>
      <c r="BU614" s="793" t="s">
        <v>1971</v>
      </c>
      <c r="BV614" s="796" t="s">
        <v>1971</v>
      </c>
      <c r="BW614" s="788" t="s">
        <v>1971</v>
      </c>
      <c r="BX614" s="788" t="s">
        <v>1971</v>
      </c>
      <c r="BY614" s="788" t="s">
        <v>1971</v>
      </c>
      <c r="BZ614" s="788" t="s">
        <v>1971</v>
      </c>
      <c r="CA614" s="796">
        <v>55716</v>
      </c>
      <c r="CB614" s="788">
        <v>55716</v>
      </c>
      <c r="CC614" s="788">
        <v>55716</v>
      </c>
      <c r="CD614" s="788">
        <v>55716</v>
      </c>
      <c r="CE614" s="793">
        <v>55716</v>
      </c>
      <c r="CF614" s="788" t="s">
        <v>1971</v>
      </c>
      <c r="CG614" s="788" t="s">
        <v>1971</v>
      </c>
      <c r="CH614" s="788" t="s">
        <v>1971</v>
      </c>
      <c r="CI614" s="788" t="s">
        <v>1971</v>
      </c>
      <c r="CJ614" s="793" t="s">
        <v>1971</v>
      </c>
      <c r="CK614" s="796" t="s">
        <v>1971</v>
      </c>
      <c r="CL614" s="788" t="s">
        <v>1971</v>
      </c>
      <c r="CM614" s="788" t="s">
        <v>1971</v>
      </c>
      <c r="CN614" s="788" t="s">
        <v>1971</v>
      </c>
      <c r="CO614" s="793" t="s">
        <v>1971</v>
      </c>
      <c r="CP614" s="796" t="s">
        <v>1971</v>
      </c>
      <c r="CQ614" s="788" t="s">
        <v>1971</v>
      </c>
      <c r="CR614" s="788" t="s">
        <v>1971</v>
      </c>
      <c r="CS614" s="788" t="s">
        <v>1971</v>
      </c>
      <c r="CT614" s="793" t="s">
        <v>1971</v>
      </c>
      <c r="CU614" s="1273">
        <v>-1.8000000000000001E-4</v>
      </c>
      <c r="CV614" s="1272" t="s">
        <v>1971</v>
      </c>
      <c r="CW614" s="1272" t="s">
        <v>1971</v>
      </c>
      <c r="CX614" s="1274" t="s">
        <v>1971</v>
      </c>
      <c r="CY614" s="1272" t="s">
        <v>1971</v>
      </c>
      <c r="CZ614" s="1272" t="s">
        <v>1971</v>
      </c>
      <c r="DA614" s="1272" t="s">
        <v>1971</v>
      </c>
      <c r="DB614" s="1274" t="s">
        <v>1971</v>
      </c>
      <c r="DC614" s="773"/>
      <c r="DD614" s="801">
        <v>1</v>
      </c>
      <c r="DE614" s="802"/>
    </row>
    <row r="615" spans="1:109" ht="15.75" customHeight="1">
      <c r="A615" s="760" t="s">
        <v>1012</v>
      </c>
      <c r="B615" s="761">
        <v>609</v>
      </c>
      <c r="C615" s="777" t="s">
        <v>4485</v>
      </c>
      <c r="D615" s="761" t="s">
        <v>4475</v>
      </c>
      <c r="E615" s="761" t="s">
        <v>1927</v>
      </c>
      <c r="F615" s="773" t="s">
        <v>4486</v>
      </c>
      <c r="G615" s="778" t="s">
        <v>4487</v>
      </c>
      <c r="H615" s="779" t="s">
        <v>4488</v>
      </c>
      <c r="I615" s="780"/>
      <c r="J615" s="781"/>
      <c r="K615" s="781">
        <v>1</v>
      </c>
      <c r="L615" s="781"/>
      <c r="M615" s="781"/>
      <c r="N615" s="781"/>
      <c r="O615" s="781"/>
      <c r="P615" s="782"/>
      <c r="Q615" s="783">
        <f t="shared" si="9"/>
        <v>1</v>
      </c>
      <c r="R615" s="777" t="s">
        <v>984</v>
      </c>
      <c r="S615" s="761" t="s">
        <v>964</v>
      </c>
      <c r="T615" s="784" t="s">
        <v>965</v>
      </c>
      <c r="U615" s="761" t="s">
        <v>1939</v>
      </c>
      <c r="V615" s="761" t="s">
        <v>991</v>
      </c>
      <c r="W615" s="761" t="s">
        <v>4489</v>
      </c>
      <c r="X615" s="817">
        <v>0</v>
      </c>
      <c r="Y615" s="809" t="s">
        <v>978</v>
      </c>
      <c r="Z615" s="778"/>
      <c r="AA615" s="773"/>
      <c r="AB615" s="773"/>
      <c r="AC615" s="773"/>
      <c r="AD615" s="773"/>
      <c r="AE615" s="773"/>
      <c r="AF615" s="787"/>
      <c r="AG615" s="788"/>
      <c r="AH615" s="788"/>
      <c r="AI615" s="788"/>
      <c r="AJ615" s="788"/>
      <c r="AK615" s="788"/>
      <c r="AL615" s="788"/>
      <c r="AM615" s="788"/>
      <c r="AN615" s="788"/>
      <c r="AO615" s="788"/>
      <c r="AP615" s="788"/>
      <c r="AQ615" s="796">
        <v>0</v>
      </c>
      <c r="AR615" s="788">
        <v>0</v>
      </c>
      <c r="AS615" s="788">
        <v>0</v>
      </c>
      <c r="AT615" s="788">
        <v>0</v>
      </c>
      <c r="AU615" s="793">
        <v>0</v>
      </c>
      <c r="AV615" s="796"/>
      <c r="AW615" s="788"/>
      <c r="AX615" s="788"/>
      <c r="AY615" s="788"/>
      <c r="AZ615" s="788"/>
      <c r="BA615" s="788"/>
      <c r="BB615" s="788"/>
      <c r="BC615" s="788"/>
      <c r="BD615" s="788"/>
      <c r="BE615" s="788"/>
      <c r="BF615" s="788"/>
      <c r="BG615" s="788"/>
      <c r="BH615" s="788"/>
      <c r="BI615" s="788"/>
      <c r="BJ615" s="788"/>
      <c r="BK615" s="793"/>
      <c r="BL615" s="1880" t="s">
        <v>961</v>
      </c>
      <c r="BM615" s="1881" t="s">
        <v>961</v>
      </c>
      <c r="BN615" s="1881" t="s">
        <v>961</v>
      </c>
      <c r="BO615" s="1881" t="s">
        <v>961</v>
      </c>
      <c r="BP615" s="773" t="s">
        <v>961</v>
      </c>
      <c r="BQ615" s="796" t="s">
        <v>1971</v>
      </c>
      <c r="BR615" s="788" t="s">
        <v>1971</v>
      </c>
      <c r="BS615" s="788" t="s">
        <v>1971</v>
      </c>
      <c r="BT615" s="788" t="s">
        <v>1971</v>
      </c>
      <c r="BU615" s="793" t="s">
        <v>1971</v>
      </c>
      <c r="BV615" s="796" t="s">
        <v>1971</v>
      </c>
      <c r="BW615" s="788" t="s">
        <v>1971</v>
      </c>
      <c r="BX615" s="788" t="s">
        <v>1971</v>
      </c>
      <c r="BY615" s="788" t="s">
        <v>1971</v>
      </c>
      <c r="BZ615" s="788" t="s">
        <v>1971</v>
      </c>
      <c r="CA615" s="796" t="s">
        <v>1971</v>
      </c>
      <c r="CB615" s="788" t="s">
        <v>1971</v>
      </c>
      <c r="CC615" s="788" t="s">
        <v>1971</v>
      </c>
      <c r="CD615" s="788" t="s">
        <v>1971</v>
      </c>
      <c r="CE615" s="793" t="s">
        <v>1971</v>
      </c>
      <c r="CF615" s="788" t="s">
        <v>1971</v>
      </c>
      <c r="CG615" s="788" t="s">
        <v>1971</v>
      </c>
      <c r="CH615" s="788" t="s">
        <v>1971</v>
      </c>
      <c r="CI615" s="788" t="s">
        <v>1971</v>
      </c>
      <c r="CJ615" s="793" t="s">
        <v>1971</v>
      </c>
      <c r="CK615" s="796" t="s">
        <v>1971</v>
      </c>
      <c r="CL615" s="788" t="s">
        <v>1971</v>
      </c>
      <c r="CM615" s="788" t="s">
        <v>1971</v>
      </c>
      <c r="CN615" s="788" t="s">
        <v>1971</v>
      </c>
      <c r="CO615" s="793" t="s">
        <v>1971</v>
      </c>
      <c r="CP615" s="796" t="s">
        <v>1971</v>
      </c>
      <c r="CQ615" s="788" t="s">
        <v>1971</v>
      </c>
      <c r="CR615" s="788" t="s">
        <v>1971</v>
      </c>
      <c r="CS615" s="788" t="s">
        <v>1971</v>
      </c>
      <c r="CT615" s="793" t="s">
        <v>1971</v>
      </c>
      <c r="CU615" s="1273">
        <v>-0.1326</v>
      </c>
      <c r="CV615" s="1272" t="s">
        <v>1971</v>
      </c>
      <c r="CW615" s="1272" t="s">
        <v>1971</v>
      </c>
      <c r="CX615" s="1274" t="s">
        <v>1971</v>
      </c>
      <c r="CY615" s="1272" t="s">
        <v>1971</v>
      </c>
      <c r="CZ615" s="1272" t="s">
        <v>1971</v>
      </c>
      <c r="DA615" s="1272" t="s">
        <v>1971</v>
      </c>
      <c r="DB615" s="1274" t="s">
        <v>1971</v>
      </c>
      <c r="DC615" s="773" t="s">
        <v>973</v>
      </c>
      <c r="DD615" s="801">
        <v>1</v>
      </c>
      <c r="DE615" s="802"/>
    </row>
    <row r="616" spans="1:109" ht="15.75" customHeight="1">
      <c r="A616" s="760" t="s">
        <v>1012</v>
      </c>
      <c r="B616" s="761">
        <v>610</v>
      </c>
      <c r="C616" s="777" t="s">
        <v>4490</v>
      </c>
      <c r="D616" s="761" t="s">
        <v>4491</v>
      </c>
      <c r="E616" s="761" t="s">
        <v>1920</v>
      </c>
      <c r="F616" s="773" t="s">
        <v>4492</v>
      </c>
      <c r="G616" s="778" t="s">
        <v>154</v>
      </c>
      <c r="H616" s="779" t="s">
        <v>4493</v>
      </c>
      <c r="I616" s="780"/>
      <c r="J616" s="781">
        <v>1</v>
      </c>
      <c r="K616" s="781"/>
      <c r="L616" s="781"/>
      <c r="M616" s="781"/>
      <c r="N616" s="781"/>
      <c r="O616" s="781"/>
      <c r="P616" s="782"/>
      <c r="Q616" s="783">
        <f t="shared" si="9"/>
        <v>1</v>
      </c>
      <c r="R616" s="777" t="s">
        <v>988</v>
      </c>
      <c r="S616" s="761" t="s">
        <v>964</v>
      </c>
      <c r="T616" s="784" t="s">
        <v>965</v>
      </c>
      <c r="U616" s="761" t="s">
        <v>1923</v>
      </c>
      <c r="V616" s="761" t="s">
        <v>987</v>
      </c>
      <c r="W616" s="761" t="s">
        <v>2510</v>
      </c>
      <c r="X616" s="1263">
        <v>0</v>
      </c>
      <c r="Y616" s="786" t="s">
        <v>978</v>
      </c>
      <c r="Z616" s="778" t="s">
        <v>154</v>
      </c>
      <c r="AA616" s="773"/>
      <c r="AB616" s="773"/>
      <c r="AC616" s="773"/>
      <c r="AD616" s="773"/>
      <c r="AE616" s="773"/>
      <c r="AF616" s="787"/>
      <c r="AG616" s="833"/>
      <c r="AH616" s="833"/>
      <c r="AI616" s="833"/>
      <c r="AJ616" s="833"/>
      <c r="AK616" s="833"/>
      <c r="AL616" s="833"/>
      <c r="AM616" s="833"/>
      <c r="AN616" s="833"/>
      <c r="AO616" s="833"/>
      <c r="AP616" s="833"/>
      <c r="AQ616" s="1345"/>
      <c r="AR616" s="1346"/>
      <c r="AS616" s="1346"/>
      <c r="AT616" s="1346"/>
      <c r="AU616" s="1347"/>
      <c r="AV616" s="834"/>
      <c r="AW616" s="833"/>
      <c r="AX616" s="833"/>
      <c r="AY616" s="833"/>
      <c r="AZ616" s="833"/>
      <c r="BA616" s="833"/>
      <c r="BB616" s="833"/>
      <c r="BC616" s="833"/>
      <c r="BD616" s="833"/>
      <c r="BE616" s="833"/>
      <c r="BF616" s="833"/>
      <c r="BG616" s="833"/>
      <c r="BH616" s="833"/>
      <c r="BI616" s="833"/>
      <c r="BJ616" s="833"/>
      <c r="BK616" s="835"/>
      <c r="BL616" s="1351"/>
      <c r="BM616" s="1352"/>
      <c r="BN616" s="1352"/>
      <c r="BO616" s="1352"/>
      <c r="BP616" s="1414"/>
      <c r="BQ616" s="1345"/>
      <c r="BR616" s="1346"/>
      <c r="BS616" s="1346"/>
      <c r="BT616" s="1346"/>
      <c r="BU616" s="1347"/>
      <c r="BV616" s="1345"/>
      <c r="BW616" s="1346"/>
      <c r="BX616" s="1346"/>
      <c r="BY616" s="1346"/>
      <c r="BZ616" s="1346"/>
      <c r="CA616" s="1345"/>
      <c r="CB616" s="1346"/>
      <c r="CC616" s="1346"/>
      <c r="CD616" s="1346"/>
      <c r="CE616" s="1347"/>
      <c r="CF616" s="1346"/>
      <c r="CG616" s="1346"/>
      <c r="CH616" s="1346"/>
      <c r="CI616" s="1346"/>
      <c r="CJ616" s="1347"/>
      <c r="CK616" s="1345"/>
      <c r="CL616" s="1346"/>
      <c r="CM616" s="1346"/>
      <c r="CN616" s="1346"/>
      <c r="CO616" s="1347"/>
      <c r="CP616" s="1345"/>
      <c r="CQ616" s="1346"/>
      <c r="CR616" s="1346"/>
      <c r="CS616" s="1346"/>
      <c r="CT616" s="1347"/>
      <c r="CU616" s="1499"/>
      <c r="CV616" s="1490"/>
      <c r="CW616" s="1490"/>
      <c r="CX616" s="1695"/>
      <c r="CY616" s="1490"/>
      <c r="CZ616" s="1490"/>
      <c r="DA616" s="1490"/>
      <c r="DB616" s="1695"/>
      <c r="DC616" s="1352"/>
      <c r="DD616" s="1696"/>
      <c r="DE616" s="1701"/>
    </row>
    <row r="617" spans="1:109" ht="15.75" customHeight="1">
      <c r="A617" s="760" t="s">
        <v>1012</v>
      </c>
      <c r="B617" s="761">
        <v>611</v>
      </c>
      <c r="C617" s="777" t="s">
        <v>4494</v>
      </c>
      <c r="D617" s="761" t="s">
        <v>4491</v>
      </c>
      <c r="E617" s="761" t="s">
        <v>1936</v>
      </c>
      <c r="F617" s="773" t="s">
        <v>4495</v>
      </c>
      <c r="G617" s="778" t="s">
        <v>499</v>
      </c>
      <c r="H617" s="779" t="s">
        <v>4496</v>
      </c>
      <c r="I617" s="780">
        <v>1</v>
      </c>
      <c r="J617" s="781"/>
      <c r="K617" s="781"/>
      <c r="L617" s="781"/>
      <c r="M617" s="781"/>
      <c r="N617" s="781"/>
      <c r="O617" s="781"/>
      <c r="P617" s="782"/>
      <c r="Q617" s="783">
        <f t="shared" si="9"/>
        <v>1</v>
      </c>
      <c r="R617" s="777" t="s">
        <v>963</v>
      </c>
      <c r="S617" s="761"/>
      <c r="T617" s="784"/>
      <c r="U617" s="761" t="s">
        <v>2960</v>
      </c>
      <c r="V617" s="761" t="s">
        <v>293</v>
      </c>
      <c r="W617" s="761" t="s">
        <v>2961</v>
      </c>
      <c r="X617" s="1263">
        <v>1</v>
      </c>
      <c r="Y617" s="786" t="s">
        <v>978</v>
      </c>
      <c r="Z617" s="778" t="s">
        <v>499</v>
      </c>
      <c r="AA617" s="773"/>
      <c r="AB617" s="773"/>
      <c r="AC617" s="773"/>
      <c r="AD617" s="773"/>
      <c r="AE617" s="773"/>
      <c r="AF617" s="787"/>
      <c r="AG617" s="804"/>
      <c r="AH617" s="804"/>
      <c r="AI617" s="804"/>
      <c r="AJ617" s="804"/>
      <c r="AK617" s="804"/>
      <c r="AL617" s="804"/>
      <c r="AM617" s="804"/>
      <c r="AN617" s="804"/>
      <c r="AO617" s="804"/>
      <c r="AP617" s="804"/>
      <c r="AQ617" s="1492"/>
      <c r="AR617" s="1697"/>
      <c r="AS617" s="1697"/>
      <c r="AT617" s="1697"/>
      <c r="AU617" s="1498"/>
      <c r="AV617" s="805"/>
      <c r="AW617" s="804"/>
      <c r="AX617" s="804"/>
      <c r="AY617" s="804"/>
      <c r="AZ617" s="804"/>
      <c r="BA617" s="804"/>
      <c r="BB617" s="804"/>
      <c r="BC617" s="804"/>
      <c r="BD617" s="804"/>
      <c r="BE617" s="804"/>
      <c r="BF617" s="804"/>
      <c r="BG617" s="804"/>
      <c r="BH617" s="804"/>
      <c r="BI617" s="804"/>
      <c r="BJ617" s="804"/>
      <c r="BK617" s="806"/>
      <c r="BL617" s="1351"/>
      <c r="BM617" s="1352"/>
      <c r="BN617" s="1352"/>
      <c r="BO617" s="1352"/>
      <c r="BP617" s="1414"/>
      <c r="BQ617" s="1691"/>
      <c r="BR617" s="1343"/>
      <c r="BS617" s="1343"/>
      <c r="BT617" s="1343"/>
      <c r="BU617" s="1344"/>
      <c r="BV617" s="1691"/>
      <c r="BW617" s="1343"/>
      <c r="BX617" s="1343"/>
      <c r="BY617" s="1343"/>
      <c r="BZ617" s="1343"/>
      <c r="CA617" s="1394"/>
      <c r="CB617" s="1343"/>
      <c r="CC617" s="1343"/>
      <c r="CD617" s="1343"/>
      <c r="CE617" s="1344"/>
      <c r="CF617" s="1343"/>
      <c r="CG617" s="1343"/>
      <c r="CH617" s="1343"/>
      <c r="CI617" s="1343"/>
      <c r="CJ617" s="1344"/>
      <c r="CK617" s="1394"/>
      <c r="CL617" s="1343"/>
      <c r="CM617" s="1343"/>
      <c r="CN617" s="1343"/>
      <c r="CO617" s="1344"/>
      <c r="CP617" s="1394"/>
      <c r="CQ617" s="1343"/>
      <c r="CR617" s="1343"/>
      <c r="CS617" s="1343"/>
      <c r="CT617" s="1344"/>
      <c r="CU617" s="1499"/>
      <c r="CV617" s="1490"/>
      <c r="CW617" s="1490"/>
      <c r="CX617" s="1695"/>
      <c r="CY617" s="1490"/>
      <c r="CZ617" s="1490"/>
      <c r="DA617" s="1490"/>
      <c r="DB617" s="1695"/>
      <c r="DC617" s="1352"/>
      <c r="DD617" s="1696"/>
      <c r="DE617" s="1701"/>
    </row>
    <row r="618" spans="1:109" ht="15.75" customHeight="1">
      <c r="A618" s="760" t="s">
        <v>1012</v>
      </c>
      <c r="B618" s="761">
        <v>612</v>
      </c>
      <c r="C618" s="777" t="s">
        <v>4497</v>
      </c>
      <c r="D618" s="761" t="s">
        <v>4491</v>
      </c>
      <c r="E618" s="761" t="s">
        <v>1936</v>
      </c>
      <c r="F618" s="773" t="s">
        <v>4498</v>
      </c>
      <c r="G618" s="778" t="s">
        <v>778</v>
      </c>
      <c r="H618" s="779" t="s">
        <v>4499</v>
      </c>
      <c r="I618" s="780"/>
      <c r="J618" s="781"/>
      <c r="K618" s="781">
        <v>1</v>
      </c>
      <c r="L618" s="781"/>
      <c r="M618" s="781"/>
      <c r="N618" s="781"/>
      <c r="O618" s="781"/>
      <c r="P618" s="782"/>
      <c r="Q618" s="783">
        <f t="shared" si="9"/>
        <v>1</v>
      </c>
      <c r="R618" s="777" t="s">
        <v>963</v>
      </c>
      <c r="S618" s="761"/>
      <c r="T618" s="784"/>
      <c r="U618" s="761" t="s">
        <v>2087</v>
      </c>
      <c r="V618" s="761" t="s">
        <v>293</v>
      </c>
      <c r="W618" s="761" t="s">
        <v>2961</v>
      </c>
      <c r="X618" s="817">
        <v>2</v>
      </c>
      <c r="Y618" s="786" t="s">
        <v>978</v>
      </c>
      <c r="Z618" s="778" t="s">
        <v>778</v>
      </c>
      <c r="AA618" s="773"/>
      <c r="AB618" s="773"/>
      <c r="AC618" s="773"/>
      <c r="AD618" s="773"/>
      <c r="AE618" s="773"/>
      <c r="AF618" s="787"/>
      <c r="AG618" s="788"/>
      <c r="AH618" s="788"/>
      <c r="AI618" s="788"/>
      <c r="AJ618" s="788"/>
      <c r="AK618" s="788"/>
      <c r="AL618" s="788"/>
      <c r="AM618" s="788"/>
      <c r="AN618" s="788"/>
      <c r="AO618" s="788"/>
      <c r="AP618" s="788"/>
      <c r="AQ618" s="1394"/>
      <c r="AR618" s="1343"/>
      <c r="AS618" s="1343"/>
      <c r="AT618" s="1343"/>
      <c r="AU618" s="1344"/>
      <c r="AV618" s="796"/>
      <c r="AW618" s="788"/>
      <c r="AX618" s="788"/>
      <c r="AY618" s="788"/>
      <c r="AZ618" s="788"/>
      <c r="BA618" s="788"/>
      <c r="BB618" s="788"/>
      <c r="BC618" s="788"/>
      <c r="BD618" s="788"/>
      <c r="BE618" s="788"/>
      <c r="BF618" s="788"/>
      <c r="BG618" s="788"/>
      <c r="BH618" s="788"/>
      <c r="BI618" s="788"/>
      <c r="BJ618" s="788"/>
      <c r="BK618" s="793"/>
      <c r="BL618" s="1351"/>
      <c r="BM618" s="1352"/>
      <c r="BN618" s="1352"/>
      <c r="BO618" s="1352"/>
      <c r="BP618" s="1414"/>
      <c r="BQ618" s="1394"/>
      <c r="BR618" s="1343"/>
      <c r="BS618" s="1343"/>
      <c r="BT618" s="1343"/>
      <c r="BU618" s="1344"/>
      <c r="BV618" s="1394"/>
      <c r="BW618" s="1343"/>
      <c r="BX618" s="1343"/>
      <c r="BY618" s="1343"/>
      <c r="BZ618" s="1343"/>
      <c r="CA618" s="1394"/>
      <c r="CB618" s="1343"/>
      <c r="CC618" s="1343"/>
      <c r="CD618" s="1343"/>
      <c r="CE618" s="1344"/>
      <c r="CF618" s="1343"/>
      <c r="CG618" s="1343"/>
      <c r="CH618" s="1343"/>
      <c r="CI618" s="1343"/>
      <c r="CJ618" s="1344"/>
      <c r="CK618" s="1394"/>
      <c r="CL618" s="1343"/>
      <c r="CM618" s="1343"/>
      <c r="CN618" s="1343"/>
      <c r="CO618" s="1344"/>
      <c r="CP618" s="1394"/>
      <c r="CQ618" s="1343"/>
      <c r="CR618" s="1343"/>
      <c r="CS618" s="1343"/>
      <c r="CT618" s="1344"/>
      <c r="CU618" s="1499"/>
      <c r="CV618" s="1490"/>
      <c r="CW618" s="1490"/>
      <c r="CX618" s="1695"/>
      <c r="CY618" s="1490"/>
      <c r="CZ618" s="1490"/>
      <c r="DA618" s="1490"/>
      <c r="DB618" s="1695"/>
      <c r="DC618" s="1352"/>
      <c r="DD618" s="1696"/>
      <c r="DE618" s="1701"/>
    </row>
    <row r="619" spans="1:109" ht="15.75" customHeight="1">
      <c r="A619" s="760" t="s">
        <v>1012</v>
      </c>
      <c r="B619" s="761">
        <v>613</v>
      </c>
      <c r="C619" s="777" t="s">
        <v>4500</v>
      </c>
      <c r="D619" s="761" t="s">
        <v>4491</v>
      </c>
      <c r="E619" s="761" t="s">
        <v>1927</v>
      </c>
      <c r="F619" s="773" t="s">
        <v>4501</v>
      </c>
      <c r="G619" s="778" t="s">
        <v>178</v>
      </c>
      <c r="H619" s="779" t="s">
        <v>4502</v>
      </c>
      <c r="I619" s="780"/>
      <c r="J619" s="781">
        <v>1</v>
      </c>
      <c r="K619" s="781"/>
      <c r="L619" s="781"/>
      <c r="M619" s="781"/>
      <c r="N619" s="781"/>
      <c r="O619" s="781"/>
      <c r="P619" s="782"/>
      <c r="Q619" s="783">
        <f t="shared" si="9"/>
        <v>1</v>
      </c>
      <c r="R619" s="777" t="s">
        <v>984</v>
      </c>
      <c r="S619" s="761" t="s">
        <v>964</v>
      </c>
      <c r="T619" s="784" t="s">
        <v>965</v>
      </c>
      <c r="U619" s="761" t="s">
        <v>2103</v>
      </c>
      <c r="V619" s="761" t="s">
        <v>991</v>
      </c>
      <c r="W619" s="761" t="s">
        <v>4503</v>
      </c>
      <c r="X619" s="1263">
        <v>1</v>
      </c>
      <c r="Y619" s="786" t="s">
        <v>978</v>
      </c>
      <c r="Z619" s="778" t="s">
        <v>178</v>
      </c>
      <c r="AA619" s="773"/>
      <c r="AB619" s="773"/>
      <c r="AC619" s="773"/>
      <c r="AD619" s="773"/>
      <c r="AE619" s="773"/>
      <c r="AF619" s="787"/>
      <c r="AG619" s="788"/>
      <c r="AH619" s="788"/>
      <c r="AI619" s="788"/>
      <c r="AJ619" s="788"/>
      <c r="AK619" s="788"/>
      <c r="AL619" s="788"/>
      <c r="AM619" s="788"/>
      <c r="AN619" s="788"/>
      <c r="AO619" s="788"/>
      <c r="AP619" s="788"/>
      <c r="AQ619" s="1395"/>
      <c r="AR619" s="1348"/>
      <c r="AS619" s="1348"/>
      <c r="AT619" s="1348"/>
      <c r="AU619" s="1349"/>
      <c r="AV619" s="796"/>
      <c r="AW619" s="788"/>
      <c r="AX619" s="788"/>
      <c r="AY619" s="788"/>
      <c r="AZ619" s="788"/>
      <c r="BA619" s="788"/>
      <c r="BB619" s="788"/>
      <c r="BC619" s="788"/>
      <c r="BD619" s="788"/>
      <c r="BE619" s="788"/>
      <c r="BF619" s="788"/>
      <c r="BG619" s="788"/>
      <c r="BH619" s="788"/>
      <c r="BI619" s="788"/>
      <c r="BJ619" s="788"/>
      <c r="BK619" s="793"/>
      <c r="BL619" s="1351"/>
      <c r="BM619" s="1352"/>
      <c r="BN619" s="1352"/>
      <c r="BO619" s="1352"/>
      <c r="BP619" s="1414"/>
      <c r="BQ619" s="1394"/>
      <c r="BR619" s="1343"/>
      <c r="BS619" s="1343"/>
      <c r="BT619" s="1343"/>
      <c r="BU619" s="1344"/>
      <c r="BV619" s="1395"/>
      <c r="BW619" s="1348"/>
      <c r="BX619" s="1348"/>
      <c r="BY619" s="1348"/>
      <c r="BZ619" s="1348"/>
      <c r="CA619" s="1394"/>
      <c r="CB619" s="1343"/>
      <c r="CC619" s="1343"/>
      <c r="CD619" s="1343"/>
      <c r="CE619" s="1344"/>
      <c r="CF619" s="1343"/>
      <c r="CG619" s="1343"/>
      <c r="CH619" s="1343"/>
      <c r="CI619" s="1343"/>
      <c r="CJ619" s="1343"/>
      <c r="CK619" s="1394"/>
      <c r="CL619" s="1343"/>
      <c r="CM619" s="1343"/>
      <c r="CN619" s="1343"/>
      <c r="CO619" s="1344"/>
      <c r="CP619" s="1394"/>
      <c r="CQ619" s="1343"/>
      <c r="CR619" s="1343"/>
      <c r="CS619" s="1343"/>
      <c r="CT619" s="1344"/>
      <c r="CU619" s="1499"/>
      <c r="CV619" s="1490"/>
      <c r="CW619" s="1490"/>
      <c r="CX619" s="1695"/>
      <c r="CY619" s="1490"/>
      <c r="CZ619" s="1490"/>
      <c r="DA619" s="1490"/>
      <c r="DB619" s="1695"/>
      <c r="DC619" s="1352"/>
      <c r="DD619" s="1696"/>
      <c r="DE619" s="1701"/>
    </row>
    <row r="620" spans="1:109" ht="15.75" customHeight="1">
      <c r="A620" s="760" t="s">
        <v>1012</v>
      </c>
      <c r="B620" s="761">
        <v>614</v>
      </c>
      <c r="C620" s="777" t="s">
        <v>4504</v>
      </c>
      <c r="D620" s="761" t="s">
        <v>4491</v>
      </c>
      <c r="E620" s="761" t="s">
        <v>1936</v>
      </c>
      <c r="F620" s="773" t="s">
        <v>4505</v>
      </c>
      <c r="G620" s="778" t="s">
        <v>184</v>
      </c>
      <c r="H620" s="779" t="s">
        <v>4506</v>
      </c>
      <c r="I620" s="780"/>
      <c r="J620" s="781">
        <v>1</v>
      </c>
      <c r="K620" s="781"/>
      <c r="L620" s="781"/>
      <c r="M620" s="781"/>
      <c r="N620" s="781"/>
      <c r="O620" s="781"/>
      <c r="P620" s="782"/>
      <c r="Q620" s="783">
        <f t="shared" si="9"/>
        <v>1</v>
      </c>
      <c r="R620" s="777" t="s">
        <v>984</v>
      </c>
      <c r="S620" s="761" t="s">
        <v>964</v>
      </c>
      <c r="T620" s="784" t="s">
        <v>965</v>
      </c>
      <c r="U620" s="761" t="s">
        <v>1944</v>
      </c>
      <c r="V620" s="761" t="s">
        <v>293</v>
      </c>
      <c r="W620" s="761" t="s">
        <v>4507</v>
      </c>
      <c r="X620" s="817">
        <v>2</v>
      </c>
      <c r="Y620" s="807" t="s">
        <v>978</v>
      </c>
      <c r="Z620" s="778" t="s">
        <v>184</v>
      </c>
      <c r="AA620" s="773"/>
      <c r="AB620" s="773"/>
      <c r="AC620" s="773"/>
      <c r="AD620" s="773"/>
      <c r="AE620" s="773"/>
      <c r="AF620" s="787"/>
      <c r="AG620" s="788"/>
      <c r="AH620" s="788"/>
      <c r="AI620" s="788"/>
      <c r="AJ620" s="788"/>
      <c r="AK620" s="788"/>
      <c r="AL620" s="788"/>
      <c r="AM620" s="788"/>
      <c r="AN620" s="788"/>
      <c r="AO620" s="788"/>
      <c r="AP620" s="788"/>
      <c r="AQ620" s="1395"/>
      <c r="AR620" s="1348"/>
      <c r="AS620" s="1348"/>
      <c r="AT620" s="1348"/>
      <c r="AU620" s="1349"/>
      <c r="AV620" s="796"/>
      <c r="AW620" s="788"/>
      <c r="AX620" s="788"/>
      <c r="AY620" s="788"/>
      <c r="AZ620" s="788"/>
      <c r="BA620" s="788"/>
      <c r="BB620" s="788"/>
      <c r="BC620" s="788"/>
      <c r="BD620" s="788"/>
      <c r="BE620" s="788"/>
      <c r="BF620" s="788"/>
      <c r="BG620" s="788"/>
      <c r="BH620" s="788"/>
      <c r="BI620" s="788"/>
      <c r="BJ620" s="788"/>
      <c r="BK620" s="793"/>
      <c r="BL620" s="1351"/>
      <c r="BM620" s="1352"/>
      <c r="BN620" s="1352"/>
      <c r="BO620" s="1352"/>
      <c r="BP620" s="1414"/>
      <c r="BQ620" s="1394"/>
      <c r="BR620" s="1343"/>
      <c r="BS620" s="1343"/>
      <c r="BT620" s="1343"/>
      <c r="BU620" s="1344"/>
      <c r="BV620" s="1394"/>
      <c r="BW620" s="1343"/>
      <c r="BX620" s="1343"/>
      <c r="BY620" s="1343"/>
      <c r="BZ620" s="1343"/>
      <c r="CA620" s="1394"/>
      <c r="CB620" s="1343"/>
      <c r="CC620" s="1343"/>
      <c r="CD620" s="1343"/>
      <c r="CE620" s="1344"/>
      <c r="CF620" s="1343"/>
      <c r="CG620" s="1343"/>
      <c r="CH620" s="1343"/>
      <c r="CI620" s="1343"/>
      <c r="CJ620" s="1344"/>
      <c r="CK620" s="1394"/>
      <c r="CL620" s="1343"/>
      <c r="CM620" s="1343"/>
      <c r="CN620" s="1343"/>
      <c r="CO620" s="1344"/>
      <c r="CP620" s="1394"/>
      <c r="CQ620" s="1343"/>
      <c r="CR620" s="1343"/>
      <c r="CS620" s="1343"/>
      <c r="CT620" s="1344"/>
      <c r="CU620" s="1499"/>
      <c r="CV620" s="1490"/>
      <c r="CW620" s="1490"/>
      <c r="CX620" s="1695"/>
      <c r="CY620" s="1490"/>
      <c r="CZ620" s="1490"/>
      <c r="DA620" s="1490"/>
      <c r="DB620" s="1695"/>
      <c r="DC620" s="1352"/>
      <c r="DD620" s="1696"/>
      <c r="DE620" s="1701"/>
    </row>
    <row r="621" spans="1:109" ht="15.75" customHeight="1">
      <c r="A621" s="760" t="s">
        <v>1012</v>
      </c>
      <c r="B621" s="761">
        <v>615</v>
      </c>
      <c r="C621" s="777" t="s">
        <v>4508</v>
      </c>
      <c r="D621" s="761" t="s">
        <v>4491</v>
      </c>
      <c r="E621" s="761" t="s">
        <v>1927</v>
      </c>
      <c r="F621" s="773" t="s">
        <v>4509</v>
      </c>
      <c r="G621" s="778" t="s">
        <v>693</v>
      </c>
      <c r="H621" s="779" t="s">
        <v>4510</v>
      </c>
      <c r="I621" s="780"/>
      <c r="J621" s="781"/>
      <c r="K621" s="781">
        <v>1</v>
      </c>
      <c r="L621" s="781"/>
      <c r="M621" s="781"/>
      <c r="N621" s="781"/>
      <c r="O621" s="781"/>
      <c r="P621" s="782"/>
      <c r="Q621" s="783">
        <f t="shared" si="9"/>
        <v>1</v>
      </c>
      <c r="R621" s="777" t="s">
        <v>984</v>
      </c>
      <c r="S621" s="761" t="s">
        <v>964</v>
      </c>
      <c r="T621" s="784" t="s">
        <v>965</v>
      </c>
      <c r="U621" s="761" t="s">
        <v>1939</v>
      </c>
      <c r="V621" s="761" t="s">
        <v>991</v>
      </c>
      <c r="W621" s="761" t="s">
        <v>4511</v>
      </c>
      <c r="X621" s="1263">
        <v>2</v>
      </c>
      <c r="Y621" s="807" t="s">
        <v>978</v>
      </c>
      <c r="Z621" s="778" t="s">
        <v>693</v>
      </c>
      <c r="AA621" s="773"/>
      <c r="AB621" s="773"/>
      <c r="AC621" s="773"/>
      <c r="AD621" s="773"/>
      <c r="AE621" s="773"/>
      <c r="AF621" s="787"/>
      <c r="AG621" s="788"/>
      <c r="AH621" s="788"/>
      <c r="AI621" s="788"/>
      <c r="AJ621" s="788"/>
      <c r="AK621" s="788"/>
      <c r="AL621" s="788"/>
      <c r="AM621" s="788"/>
      <c r="AN621" s="788"/>
      <c r="AO621" s="788"/>
      <c r="AP621" s="788"/>
      <c r="AQ621" s="1394"/>
      <c r="AR621" s="1343"/>
      <c r="AS621" s="1343"/>
      <c r="AT621" s="1343"/>
      <c r="AU621" s="1344"/>
      <c r="AV621" s="796"/>
      <c r="AW621" s="788"/>
      <c r="AX621" s="788"/>
      <c r="AY621" s="788"/>
      <c r="AZ621" s="788"/>
      <c r="BA621" s="788"/>
      <c r="BB621" s="788"/>
      <c r="BC621" s="788"/>
      <c r="BD621" s="788"/>
      <c r="BE621" s="788"/>
      <c r="BF621" s="788"/>
      <c r="BG621" s="788"/>
      <c r="BH621" s="788"/>
      <c r="BI621" s="788"/>
      <c r="BJ621" s="788"/>
      <c r="BK621" s="793"/>
      <c r="BL621" s="1351"/>
      <c r="BM621" s="1352"/>
      <c r="BN621" s="1352"/>
      <c r="BO621" s="1352"/>
      <c r="BP621" s="1414"/>
      <c r="BQ621" s="1394"/>
      <c r="BR621" s="1343"/>
      <c r="BS621" s="1343"/>
      <c r="BT621" s="1343"/>
      <c r="BU621" s="1344"/>
      <c r="BV621" s="1395"/>
      <c r="BW621" s="1348"/>
      <c r="BX621" s="1348"/>
      <c r="BY621" s="1348"/>
      <c r="BZ621" s="1348"/>
      <c r="CA621" s="1394"/>
      <c r="CB621" s="1343"/>
      <c r="CC621" s="1343"/>
      <c r="CD621" s="1343"/>
      <c r="CE621" s="1344"/>
      <c r="CF621" s="1343"/>
      <c r="CG621" s="1343"/>
      <c r="CH621" s="1343"/>
      <c r="CI621" s="1343"/>
      <c r="CJ621" s="1344"/>
      <c r="CK621" s="1394"/>
      <c r="CL621" s="1343"/>
      <c r="CM621" s="1343"/>
      <c r="CN621" s="1343"/>
      <c r="CO621" s="1344"/>
      <c r="CP621" s="1394"/>
      <c r="CQ621" s="1343"/>
      <c r="CR621" s="1343"/>
      <c r="CS621" s="1343"/>
      <c r="CT621" s="1344"/>
      <c r="CU621" s="1499"/>
      <c r="CV621" s="1490"/>
      <c r="CW621" s="1490"/>
      <c r="CX621" s="1695"/>
      <c r="CY621" s="1490"/>
      <c r="CZ621" s="1490"/>
      <c r="DA621" s="1490"/>
      <c r="DB621" s="1695"/>
      <c r="DC621" s="1352"/>
      <c r="DD621" s="1696"/>
      <c r="DE621" s="1701"/>
    </row>
    <row r="622" spans="1:109" ht="15.75" customHeight="1">
      <c r="A622" s="760" t="s">
        <v>1012</v>
      </c>
      <c r="B622" s="761">
        <v>616</v>
      </c>
      <c r="C622" s="777" t="s">
        <v>4512</v>
      </c>
      <c r="D622" s="761" t="s">
        <v>4491</v>
      </c>
      <c r="E622" s="761" t="s">
        <v>1927</v>
      </c>
      <c r="F622" s="773" t="s">
        <v>4513</v>
      </c>
      <c r="G622" s="778" t="s">
        <v>4514</v>
      </c>
      <c r="H622" s="779" t="s">
        <v>4515</v>
      </c>
      <c r="I622" s="780">
        <v>1</v>
      </c>
      <c r="J622" s="781"/>
      <c r="K622" s="781"/>
      <c r="L622" s="781"/>
      <c r="M622" s="781"/>
      <c r="N622" s="781"/>
      <c r="O622" s="781"/>
      <c r="P622" s="782"/>
      <c r="Q622" s="783">
        <f t="shared" si="9"/>
        <v>1</v>
      </c>
      <c r="R622" s="777" t="s">
        <v>984</v>
      </c>
      <c r="S622" s="761" t="s">
        <v>964</v>
      </c>
      <c r="T622" s="784" t="s">
        <v>965</v>
      </c>
      <c r="U622" s="761" t="s">
        <v>2960</v>
      </c>
      <c r="V622" s="761" t="s">
        <v>991</v>
      </c>
      <c r="W622" s="761" t="s">
        <v>4516</v>
      </c>
      <c r="X622" s="817">
        <v>0</v>
      </c>
      <c r="Y622" s="807" t="s">
        <v>978</v>
      </c>
      <c r="Z622" s="778"/>
      <c r="AA622" s="773"/>
      <c r="AB622" s="773"/>
      <c r="AC622" s="773"/>
      <c r="AD622" s="773"/>
      <c r="AE622" s="773"/>
      <c r="AF622" s="787"/>
      <c r="AG622" s="788"/>
      <c r="AH622" s="788"/>
      <c r="AI622" s="788"/>
      <c r="AJ622" s="788"/>
      <c r="AK622" s="788"/>
      <c r="AL622" s="788"/>
      <c r="AM622" s="788"/>
      <c r="AN622" s="788"/>
      <c r="AO622" s="788"/>
      <c r="AP622" s="788"/>
      <c r="AQ622" s="796">
        <v>0</v>
      </c>
      <c r="AR622" s="788">
        <v>0</v>
      </c>
      <c r="AS622" s="788">
        <v>0</v>
      </c>
      <c r="AT622" s="788">
        <v>0</v>
      </c>
      <c r="AU622" s="793">
        <v>0</v>
      </c>
      <c r="AV622" s="796"/>
      <c r="AW622" s="788"/>
      <c r="AX622" s="788"/>
      <c r="AY622" s="788"/>
      <c r="AZ622" s="788"/>
      <c r="BA622" s="788"/>
      <c r="BB622" s="788"/>
      <c r="BC622" s="788"/>
      <c r="BD622" s="788"/>
      <c r="BE622" s="788"/>
      <c r="BF622" s="788"/>
      <c r="BG622" s="788"/>
      <c r="BH622" s="788"/>
      <c r="BI622" s="788"/>
      <c r="BJ622" s="788"/>
      <c r="BK622" s="793"/>
      <c r="BL622" s="777" t="s">
        <v>961</v>
      </c>
      <c r="BM622" s="773" t="s">
        <v>961</v>
      </c>
      <c r="BN622" s="773" t="s">
        <v>961</v>
      </c>
      <c r="BO622" s="773" t="s">
        <v>961</v>
      </c>
      <c r="BP622" s="784" t="s">
        <v>961</v>
      </c>
      <c r="BQ622" s="796" t="s">
        <v>1971</v>
      </c>
      <c r="BR622" s="788" t="s">
        <v>1971</v>
      </c>
      <c r="BS622" s="788" t="s">
        <v>1971</v>
      </c>
      <c r="BT622" s="788" t="s">
        <v>1971</v>
      </c>
      <c r="BU622" s="793" t="s">
        <v>1971</v>
      </c>
      <c r="BV622" s="796" t="s">
        <v>1971</v>
      </c>
      <c r="BW622" s="788" t="s">
        <v>1971</v>
      </c>
      <c r="BX622" s="788" t="s">
        <v>1971</v>
      </c>
      <c r="BY622" s="788" t="s">
        <v>1971</v>
      </c>
      <c r="BZ622" s="788" t="s">
        <v>1971</v>
      </c>
      <c r="CA622" s="796">
        <v>0</v>
      </c>
      <c r="CB622" s="788">
        <v>0</v>
      </c>
      <c r="CC622" s="788">
        <v>0</v>
      </c>
      <c r="CD622" s="788">
        <v>0</v>
      </c>
      <c r="CE622" s="793">
        <v>0</v>
      </c>
      <c r="CF622" s="788" t="s">
        <v>1971</v>
      </c>
      <c r="CG622" s="788" t="s">
        <v>1971</v>
      </c>
      <c r="CH622" s="788" t="s">
        <v>1971</v>
      </c>
      <c r="CI622" s="788" t="s">
        <v>1971</v>
      </c>
      <c r="CJ622" s="793" t="s">
        <v>1971</v>
      </c>
      <c r="CK622" s="796" t="s">
        <v>1971</v>
      </c>
      <c r="CL622" s="788" t="s">
        <v>1971</v>
      </c>
      <c r="CM622" s="788" t="s">
        <v>1971</v>
      </c>
      <c r="CN622" s="788" t="s">
        <v>1971</v>
      </c>
      <c r="CO622" s="793" t="s">
        <v>1971</v>
      </c>
      <c r="CP622" s="796" t="s">
        <v>1971</v>
      </c>
      <c r="CQ622" s="788" t="s">
        <v>1971</v>
      </c>
      <c r="CR622" s="788" t="s">
        <v>1971</v>
      </c>
      <c r="CS622" s="788" t="s">
        <v>1971</v>
      </c>
      <c r="CT622" s="793" t="s">
        <v>1971</v>
      </c>
      <c r="CU622" s="1273">
        <v>-0.16</v>
      </c>
      <c r="CV622" s="1272" t="s">
        <v>1971</v>
      </c>
      <c r="CW622" s="1272" t="s">
        <v>1971</v>
      </c>
      <c r="CX622" s="1274" t="s">
        <v>1971</v>
      </c>
      <c r="CY622" s="1272" t="s">
        <v>1971</v>
      </c>
      <c r="CZ622" s="1272" t="s">
        <v>1971</v>
      </c>
      <c r="DA622" s="1272" t="s">
        <v>1971</v>
      </c>
      <c r="DB622" s="1274" t="s">
        <v>1971</v>
      </c>
      <c r="DC622" s="773"/>
      <c r="DD622" s="801">
        <v>1</v>
      </c>
      <c r="DE622" s="802"/>
    </row>
    <row r="623" spans="1:109" ht="15.75" customHeight="1">
      <c r="A623" s="760" t="s">
        <v>1012</v>
      </c>
      <c r="B623" s="761">
        <v>617</v>
      </c>
      <c r="C623" s="777" t="s">
        <v>4517</v>
      </c>
      <c r="D623" s="761" t="s">
        <v>4518</v>
      </c>
      <c r="E623" s="761" t="s">
        <v>1920</v>
      </c>
      <c r="F623" s="773" t="s">
        <v>2427</v>
      </c>
      <c r="G623" s="778" t="s">
        <v>1016</v>
      </c>
      <c r="H623" s="779" t="s">
        <v>4519</v>
      </c>
      <c r="I623" s="780"/>
      <c r="J623" s="781"/>
      <c r="K623" s="781">
        <v>1</v>
      </c>
      <c r="L623" s="781"/>
      <c r="M623" s="781"/>
      <c r="N623" s="781"/>
      <c r="O623" s="781"/>
      <c r="P623" s="782"/>
      <c r="Q623" s="783">
        <f t="shared" si="9"/>
        <v>1</v>
      </c>
      <c r="R623" s="777" t="s">
        <v>984</v>
      </c>
      <c r="S623" s="761" t="s">
        <v>964</v>
      </c>
      <c r="T623" s="784" t="s">
        <v>965</v>
      </c>
      <c r="U623" s="761" t="s">
        <v>2135</v>
      </c>
      <c r="V623" s="761" t="s">
        <v>293</v>
      </c>
      <c r="W623" s="761" t="s">
        <v>4520</v>
      </c>
      <c r="X623" s="1263">
        <v>2</v>
      </c>
      <c r="Y623" s="809" t="s">
        <v>966</v>
      </c>
      <c r="Z623" s="778" t="s">
        <v>1016</v>
      </c>
      <c r="AA623" s="773"/>
      <c r="AB623" s="773"/>
      <c r="AC623" s="773"/>
      <c r="AD623" s="773"/>
      <c r="AE623" s="773"/>
      <c r="AF623" s="787"/>
      <c r="AG623" s="788"/>
      <c r="AH623" s="788"/>
      <c r="AI623" s="788"/>
      <c r="AJ623" s="788"/>
      <c r="AK623" s="788"/>
      <c r="AL623" s="788"/>
      <c r="AM623" s="788"/>
      <c r="AN623" s="788"/>
      <c r="AO623" s="788"/>
      <c r="AP623" s="788"/>
      <c r="AQ623" s="1394"/>
      <c r="AR623" s="1343"/>
      <c r="AS623" s="1343"/>
      <c r="AT623" s="1343"/>
      <c r="AU623" s="1344"/>
      <c r="AV623" s="796"/>
      <c r="AW623" s="788"/>
      <c r="AX623" s="788"/>
      <c r="AY623" s="788"/>
      <c r="AZ623" s="788"/>
      <c r="BA623" s="788"/>
      <c r="BB623" s="788"/>
      <c r="BC623" s="788"/>
      <c r="BD623" s="788"/>
      <c r="BE623" s="788"/>
      <c r="BF623" s="788"/>
      <c r="BG623" s="788"/>
      <c r="BH623" s="788"/>
      <c r="BI623" s="788"/>
      <c r="BJ623" s="788"/>
      <c r="BK623" s="793"/>
      <c r="BL623" s="1351"/>
      <c r="BM623" s="1352"/>
      <c r="BN623" s="1352"/>
      <c r="BO623" s="1352"/>
      <c r="BP623" s="1414"/>
      <c r="BQ623" s="1394"/>
      <c r="BR623" s="1343"/>
      <c r="BS623" s="1343"/>
      <c r="BT623" s="1343"/>
      <c r="BU623" s="1344"/>
      <c r="BV623" s="1394"/>
      <c r="BW623" s="1343"/>
      <c r="BX623" s="1343"/>
      <c r="BY623" s="1343"/>
      <c r="BZ623" s="1343"/>
      <c r="CA623" s="1394"/>
      <c r="CB623" s="1343"/>
      <c r="CC623" s="1343"/>
      <c r="CD623" s="1343"/>
      <c r="CE623" s="1344"/>
      <c r="CF623" s="1343"/>
      <c r="CG623" s="1343"/>
      <c r="CH623" s="1343"/>
      <c r="CI623" s="1343"/>
      <c r="CJ623" s="1344"/>
      <c r="CK623" s="1394"/>
      <c r="CL623" s="1343"/>
      <c r="CM623" s="1343"/>
      <c r="CN623" s="1343"/>
      <c r="CO623" s="1344"/>
      <c r="CP623" s="1394"/>
      <c r="CQ623" s="1343"/>
      <c r="CR623" s="1343"/>
      <c r="CS623" s="1343"/>
      <c r="CT623" s="1344"/>
      <c r="CU623" s="1499"/>
      <c r="CV623" s="1490"/>
      <c r="CW623" s="1490"/>
      <c r="CX623" s="1695"/>
      <c r="CY623" s="1490"/>
      <c r="CZ623" s="1490"/>
      <c r="DA623" s="1490"/>
      <c r="DB623" s="1695"/>
      <c r="DC623" s="1352"/>
      <c r="DD623" s="1696"/>
      <c r="DE623" s="1701"/>
    </row>
    <row r="624" spans="1:109" ht="15.75" customHeight="1">
      <c r="A624" s="760" t="s">
        <v>1012</v>
      </c>
      <c r="B624" s="761">
        <v>618</v>
      </c>
      <c r="C624" s="777" t="s">
        <v>4521</v>
      </c>
      <c r="D624" s="761" t="s">
        <v>4518</v>
      </c>
      <c r="E624" s="761" t="s">
        <v>1920</v>
      </c>
      <c r="F624" s="773" t="s">
        <v>2431</v>
      </c>
      <c r="G624" s="778" t="s">
        <v>689</v>
      </c>
      <c r="H624" s="779" t="s">
        <v>4522</v>
      </c>
      <c r="I624" s="780"/>
      <c r="J624" s="781"/>
      <c r="K624" s="781">
        <v>1</v>
      </c>
      <c r="L624" s="781"/>
      <c r="M624" s="781"/>
      <c r="N624" s="781"/>
      <c r="O624" s="781"/>
      <c r="P624" s="782"/>
      <c r="Q624" s="783">
        <f t="shared" si="9"/>
        <v>1</v>
      </c>
      <c r="R624" s="777" t="s">
        <v>988</v>
      </c>
      <c r="S624" s="761" t="s">
        <v>964</v>
      </c>
      <c r="T624" s="784" t="s">
        <v>965</v>
      </c>
      <c r="U624" s="761" t="s">
        <v>689</v>
      </c>
      <c r="V624" s="761" t="s">
        <v>991</v>
      </c>
      <c r="W624" s="761" t="s">
        <v>4523</v>
      </c>
      <c r="X624" s="1263">
        <v>2</v>
      </c>
      <c r="Y624" s="807" t="s">
        <v>978</v>
      </c>
      <c r="Z624" s="778" t="s">
        <v>689</v>
      </c>
      <c r="AA624" s="773"/>
      <c r="AB624" s="773"/>
      <c r="AC624" s="773"/>
      <c r="AD624" s="773"/>
      <c r="AE624" s="773"/>
      <c r="AF624" s="787"/>
      <c r="AG624" s="788"/>
      <c r="AH624" s="788"/>
      <c r="AI624" s="788"/>
      <c r="AJ624" s="788"/>
      <c r="AK624" s="788"/>
      <c r="AL624" s="788"/>
      <c r="AM624" s="788"/>
      <c r="AN624" s="788"/>
      <c r="AO624" s="788"/>
      <c r="AP624" s="788"/>
      <c r="AQ624" s="1395"/>
      <c r="AR624" s="1348"/>
      <c r="AS624" s="1348"/>
      <c r="AT624" s="1348"/>
      <c r="AU624" s="1349"/>
      <c r="AV624" s="796"/>
      <c r="AW624" s="788"/>
      <c r="AX624" s="788"/>
      <c r="AY624" s="788"/>
      <c r="AZ624" s="788"/>
      <c r="BA624" s="788"/>
      <c r="BB624" s="788"/>
      <c r="BC624" s="788"/>
      <c r="BD624" s="788"/>
      <c r="BE624" s="788"/>
      <c r="BF624" s="788"/>
      <c r="BG624" s="788"/>
      <c r="BH624" s="788"/>
      <c r="BI624" s="788"/>
      <c r="BJ624" s="788"/>
      <c r="BK624" s="793"/>
      <c r="BL624" s="1351"/>
      <c r="BM624" s="1352"/>
      <c r="BN624" s="1352"/>
      <c r="BO624" s="1352"/>
      <c r="BP624" s="1414"/>
      <c r="BQ624" s="1395"/>
      <c r="BR624" s="1348"/>
      <c r="BS624" s="1348"/>
      <c r="BT624" s="1348"/>
      <c r="BU624" s="1349"/>
      <c r="BV624" s="1395"/>
      <c r="BW624" s="1348"/>
      <c r="BX624" s="1348"/>
      <c r="BY624" s="1348"/>
      <c r="BZ624" s="1348"/>
      <c r="CA624" s="1394"/>
      <c r="CB624" s="1343"/>
      <c r="CC624" s="1343"/>
      <c r="CD624" s="1343"/>
      <c r="CE624" s="1344"/>
      <c r="CF624" s="1343"/>
      <c r="CG624" s="1343"/>
      <c r="CH624" s="1343"/>
      <c r="CI624" s="1343"/>
      <c r="CJ624" s="1344"/>
      <c r="CK624" s="1395"/>
      <c r="CL624" s="1348"/>
      <c r="CM624" s="1348"/>
      <c r="CN624" s="1348"/>
      <c r="CO624" s="1349"/>
      <c r="CP624" s="1395"/>
      <c r="CQ624" s="1348"/>
      <c r="CR624" s="1348"/>
      <c r="CS624" s="1348"/>
      <c r="CT624" s="1349"/>
      <c r="CU624" s="1499"/>
      <c r="CV624" s="1490"/>
      <c r="CW624" s="1490"/>
      <c r="CX624" s="1695"/>
      <c r="CY624" s="1490"/>
      <c r="CZ624" s="1490"/>
      <c r="DA624" s="1490"/>
      <c r="DB624" s="1695"/>
      <c r="DC624" s="1352"/>
      <c r="DD624" s="1696"/>
      <c r="DE624" s="1701"/>
    </row>
    <row r="625" spans="1:109" ht="15.75" customHeight="1">
      <c r="A625" s="760" t="s">
        <v>1012</v>
      </c>
      <c r="B625" s="761">
        <v>619</v>
      </c>
      <c r="C625" s="777" t="s">
        <v>4524</v>
      </c>
      <c r="D625" s="761" t="s">
        <v>4518</v>
      </c>
      <c r="E625" s="761" t="s">
        <v>1927</v>
      </c>
      <c r="F625" s="773" t="s">
        <v>2435</v>
      </c>
      <c r="G625" s="778" t="s">
        <v>4525</v>
      </c>
      <c r="H625" s="779" t="s">
        <v>4526</v>
      </c>
      <c r="I625" s="780">
        <v>1</v>
      </c>
      <c r="J625" s="781"/>
      <c r="K625" s="781"/>
      <c r="L625" s="781"/>
      <c r="M625" s="781"/>
      <c r="N625" s="781"/>
      <c r="O625" s="781"/>
      <c r="P625" s="782"/>
      <c r="Q625" s="783">
        <f t="shared" si="9"/>
        <v>1</v>
      </c>
      <c r="R625" s="777" t="s">
        <v>988</v>
      </c>
      <c r="S625" s="761" t="s">
        <v>964</v>
      </c>
      <c r="T625" s="784" t="s">
        <v>965</v>
      </c>
      <c r="U625" s="761" t="s">
        <v>2008</v>
      </c>
      <c r="V625" s="761" t="s">
        <v>991</v>
      </c>
      <c r="W625" s="761" t="s">
        <v>4527</v>
      </c>
      <c r="X625" s="817">
        <v>0</v>
      </c>
      <c r="Y625" s="810" t="s">
        <v>978</v>
      </c>
      <c r="Z625" s="778"/>
      <c r="AA625" s="773"/>
      <c r="AB625" s="773"/>
      <c r="AC625" s="773"/>
      <c r="AD625" s="773"/>
      <c r="AE625" s="773"/>
      <c r="AF625" s="787"/>
      <c r="AG625" s="788"/>
      <c r="AH625" s="788"/>
      <c r="AI625" s="788"/>
      <c r="AJ625" s="788"/>
      <c r="AK625" s="788"/>
      <c r="AL625" s="788"/>
      <c r="AM625" s="788"/>
      <c r="AN625" s="788"/>
      <c r="AO625" s="788"/>
      <c r="AP625" s="788"/>
      <c r="AQ625" s="796">
        <v>-100</v>
      </c>
      <c r="AR625" s="788">
        <v>-100</v>
      </c>
      <c r="AS625" s="788">
        <v>-100</v>
      </c>
      <c r="AT625" s="788">
        <v>-100</v>
      </c>
      <c r="AU625" s="793">
        <v>-100</v>
      </c>
      <c r="AV625" s="796"/>
      <c r="AW625" s="788"/>
      <c r="AX625" s="788"/>
      <c r="AY625" s="788"/>
      <c r="AZ625" s="788"/>
      <c r="BA625" s="788"/>
      <c r="BB625" s="788"/>
      <c r="BC625" s="788"/>
      <c r="BD625" s="788"/>
      <c r="BE625" s="788"/>
      <c r="BF625" s="788"/>
      <c r="BG625" s="788"/>
      <c r="BH625" s="788"/>
      <c r="BI625" s="788"/>
      <c r="BJ625" s="788"/>
      <c r="BK625" s="793"/>
      <c r="BL625" s="777" t="s">
        <v>961</v>
      </c>
      <c r="BM625" s="773" t="s">
        <v>961</v>
      </c>
      <c r="BN625" s="773" t="s">
        <v>961</v>
      </c>
      <c r="BO625" s="773" t="s">
        <v>961</v>
      </c>
      <c r="BP625" s="784" t="s">
        <v>961</v>
      </c>
      <c r="BQ625" s="796" t="s">
        <v>1971</v>
      </c>
      <c r="BR625" s="788" t="s">
        <v>1971</v>
      </c>
      <c r="BS625" s="788" t="s">
        <v>1971</v>
      </c>
      <c r="BT625" s="788" t="s">
        <v>1971</v>
      </c>
      <c r="BU625" s="793" t="s">
        <v>1971</v>
      </c>
      <c r="BV625" s="796" t="s">
        <v>1971</v>
      </c>
      <c r="BW625" s="788" t="s">
        <v>1971</v>
      </c>
      <c r="BX625" s="788" t="s">
        <v>1971</v>
      </c>
      <c r="BY625" s="788" t="s">
        <v>1971</v>
      </c>
      <c r="BZ625" s="788" t="s">
        <v>1971</v>
      </c>
      <c r="CA625" s="796" t="s">
        <v>1971</v>
      </c>
      <c r="CB625" s="788" t="s">
        <v>1971</v>
      </c>
      <c r="CC625" s="788" t="s">
        <v>1971</v>
      </c>
      <c r="CD625" s="788" t="s">
        <v>1971</v>
      </c>
      <c r="CE625" s="793" t="s">
        <v>1971</v>
      </c>
      <c r="CF625" s="788" t="s">
        <v>1971</v>
      </c>
      <c r="CG625" s="788" t="s">
        <v>1971</v>
      </c>
      <c r="CH625" s="788" t="s">
        <v>1971</v>
      </c>
      <c r="CI625" s="788" t="s">
        <v>1971</v>
      </c>
      <c r="CJ625" s="793" t="s">
        <v>1971</v>
      </c>
      <c r="CK625" s="796" t="s">
        <v>1971</v>
      </c>
      <c r="CL625" s="788" t="s">
        <v>1971</v>
      </c>
      <c r="CM625" s="788" t="s">
        <v>1971</v>
      </c>
      <c r="CN625" s="788" t="s">
        <v>1971</v>
      </c>
      <c r="CO625" s="793" t="s">
        <v>1971</v>
      </c>
      <c r="CP625" s="796" t="s">
        <v>1971</v>
      </c>
      <c r="CQ625" s="788" t="s">
        <v>1971</v>
      </c>
      <c r="CR625" s="788" t="s">
        <v>1971</v>
      </c>
      <c r="CS625" s="788" t="s">
        <v>1971</v>
      </c>
      <c r="CT625" s="793" t="s">
        <v>1971</v>
      </c>
      <c r="CU625" s="1273">
        <v>-2.6999999999999999E-5</v>
      </c>
      <c r="CV625" s="1272" t="s">
        <v>1971</v>
      </c>
      <c r="CW625" s="1272" t="s">
        <v>1971</v>
      </c>
      <c r="CX625" s="1274" t="s">
        <v>1971</v>
      </c>
      <c r="CY625" s="1272">
        <v>2.6999999999999999E-5</v>
      </c>
      <c r="CZ625" s="1272" t="s">
        <v>1971</v>
      </c>
      <c r="DA625" s="1272" t="s">
        <v>1971</v>
      </c>
      <c r="DB625" s="1274" t="s">
        <v>1971</v>
      </c>
      <c r="DC625" s="773"/>
      <c r="DD625" s="801">
        <v>1</v>
      </c>
      <c r="DE625" s="802"/>
    </row>
    <row r="626" spans="1:109" ht="15.75" customHeight="1">
      <c r="A626" s="760" t="s">
        <v>1012</v>
      </c>
      <c r="B626" s="761">
        <v>620</v>
      </c>
      <c r="C626" s="777" t="s">
        <v>4528</v>
      </c>
      <c r="D626" s="761" t="s">
        <v>4518</v>
      </c>
      <c r="E626" s="761" t="s">
        <v>1936</v>
      </c>
      <c r="F626" s="773" t="s">
        <v>2441</v>
      </c>
      <c r="G626" s="778" t="s">
        <v>4529</v>
      </c>
      <c r="H626" s="779" t="s">
        <v>4530</v>
      </c>
      <c r="I626" s="780">
        <v>1</v>
      </c>
      <c r="J626" s="781"/>
      <c r="K626" s="781"/>
      <c r="L626" s="781"/>
      <c r="M626" s="781"/>
      <c r="N626" s="781"/>
      <c r="O626" s="781"/>
      <c r="P626" s="782"/>
      <c r="Q626" s="783">
        <f t="shared" si="9"/>
        <v>1</v>
      </c>
      <c r="R626" s="777" t="s">
        <v>988</v>
      </c>
      <c r="S626" s="761" t="s">
        <v>964</v>
      </c>
      <c r="T626" s="784" t="s">
        <v>965</v>
      </c>
      <c r="U626" s="761" t="s">
        <v>2315</v>
      </c>
      <c r="V626" s="761" t="s">
        <v>293</v>
      </c>
      <c r="W626" s="761" t="s">
        <v>4531</v>
      </c>
      <c r="X626" s="817">
        <v>0</v>
      </c>
      <c r="Y626" s="814" t="s">
        <v>966</v>
      </c>
      <c r="Z626" s="778"/>
      <c r="AA626" s="773"/>
      <c r="AB626" s="773"/>
      <c r="AC626" s="773"/>
      <c r="AD626" s="773"/>
      <c r="AE626" s="773"/>
      <c r="AF626" s="787"/>
      <c r="AG626" s="788"/>
      <c r="AH626" s="788"/>
      <c r="AI626" s="788"/>
      <c r="AJ626" s="788"/>
      <c r="AK626" s="788"/>
      <c r="AL626" s="788"/>
      <c r="AM626" s="788"/>
      <c r="AN626" s="788"/>
      <c r="AO626" s="788"/>
      <c r="AP626" s="788"/>
      <c r="AQ626" s="796">
        <v>20</v>
      </c>
      <c r="AR626" s="788">
        <v>40</v>
      </c>
      <c r="AS626" s="788">
        <v>60</v>
      </c>
      <c r="AT626" s="788">
        <v>80</v>
      </c>
      <c r="AU626" s="793">
        <v>100</v>
      </c>
      <c r="AV626" s="796"/>
      <c r="AW626" s="788"/>
      <c r="AX626" s="788"/>
      <c r="AY626" s="788"/>
      <c r="AZ626" s="788"/>
      <c r="BA626" s="788"/>
      <c r="BB626" s="788"/>
      <c r="BC626" s="788"/>
      <c r="BD626" s="788"/>
      <c r="BE626" s="788"/>
      <c r="BF626" s="788"/>
      <c r="BG626" s="788"/>
      <c r="BH626" s="788"/>
      <c r="BI626" s="788"/>
      <c r="BJ626" s="788"/>
      <c r="BK626" s="793"/>
      <c r="BL626" s="777" t="s">
        <v>961</v>
      </c>
      <c r="BM626" s="773" t="s">
        <v>961</v>
      </c>
      <c r="BN626" s="773" t="s">
        <v>961</v>
      </c>
      <c r="BO626" s="773" t="s">
        <v>961</v>
      </c>
      <c r="BP626" s="784" t="s">
        <v>961</v>
      </c>
      <c r="BQ626" s="796" t="s">
        <v>1971</v>
      </c>
      <c r="BR626" s="788" t="s">
        <v>1971</v>
      </c>
      <c r="BS626" s="788" t="s">
        <v>1971</v>
      </c>
      <c r="BT626" s="788" t="s">
        <v>1971</v>
      </c>
      <c r="BU626" s="793" t="s">
        <v>1971</v>
      </c>
      <c r="BV626" s="796" t="s">
        <v>1971</v>
      </c>
      <c r="BW626" s="788" t="s">
        <v>1971</v>
      </c>
      <c r="BX626" s="788" t="s">
        <v>1971</v>
      </c>
      <c r="BY626" s="788" t="s">
        <v>1971</v>
      </c>
      <c r="BZ626" s="788" t="s">
        <v>1971</v>
      </c>
      <c r="CA626" s="796" t="s">
        <v>1971</v>
      </c>
      <c r="CB626" s="788" t="s">
        <v>1971</v>
      </c>
      <c r="CC626" s="788" t="s">
        <v>1971</v>
      </c>
      <c r="CD626" s="788" t="s">
        <v>1971</v>
      </c>
      <c r="CE626" s="793" t="s">
        <v>1971</v>
      </c>
      <c r="CF626" s="788" t="s">
        <v>1971</v>
      </c>
      <c r="CG626" s="788" t="s">
        <v>1971</v>
      </c>
      <c r="CH626" s="788" t="s">
        <v>1971</v>
      </c>
      <c r="CI626" s="788" t="s">
        <v>1971</v>
      </c>
      <c r="CJ626" s="793" t="s">
        <v>1971</v>
      </c>
      <c r="CK626" s="796" t="s">
        <v>1971</v>
      </c>
      <c r="CL626" s="788" t="s">
        <v>1971</v>
      </c>
      <c r="CM626" s="788" t="s">
        <v>1971</v>
      </c>
      <c r="CN626" s="788" t="s">
        <v>1971</v>
      </c>
      <c r="CO626" s="793" t="s">
        <v>1971</v>
      </c>
      <c r="CP626" s="796" t="s">
        <v>1971</v>
      </c>
      <c r="CQ626" s="788" t="s">
        <v>1971</v>
      </c>
      <c r="CR626" s="788" t="s">
        <v>1971</v>
      </c>
      <c r="CS626" s="788" t="s">
        <v>1971</v>
      </c>
      <c r="CT626" s="793" t="s">
        <v>1971</v>
      </c>
      <c r="CU626" s="1273">
        <v>-2.0000000000000001E-4</v>
      </c>
      <c r="CV626" s="1272" t="s">
        <v>1971</v>
      </c>
      <c r="CW626" s="1272" t="s">
        <v>1971</v>
      </c>
      <c r="CX626" s="1274" t="s">
        <v>1971</v>
      </c>
      <c r="CY626" s="1272">
        <v>1.7000000000000001E-4</v>
      </c>
      <c r="CZ626" s="1272" t="s">
        <v>1971</v>
      </c>
      <c r="DA626" s="1272" t="s">
        <v>1971</v>
      </c>
      <c r="DB626" s="1274" t="s">
        <v>1971</v>
      </c>
      <c r="DC626" s="773"/>
      <c r="DD626" s="801">
        <v>1</v>
      </c>
      <c r="DE626" s="802"/>
    </row>
    <row r="627" spans="1:109" ht="15.75" customHeight="1">
      <c r="A627" s="760" t="s">
        <v>1012</v>
      </c>
      <c r="B627" s="761">
        <v>621</v>
      </c>
      <c r="C627" s="777" t="s">
        <v>4532</v>
      </c>
      <c r="D627" s="761" t="s">
        <v>4518</v>
      </c>
      <c r="E627" s="761" t="s">
        <v>1920</v>
      </c>
      <c r="F627" s="773" t="s">
        <v>2445</v>
      </c>
      <c r="G627" s="778" t="s">
        <v>2899</v>
      </c>
      <c r="H627" s="779" t="s">
        <v>4533</v>
      </c>
      <c r="I627" s="780">
        <v>0.03</v>
      </c>
      <c r="J627" s="781">
        <v>0.25</v>
      </c>
      <c r="K627" s="781">
        <v>0.54</v>
      </c>
      <c r="L627" s="781">
        <v>0.18</v>
      </c>
      <c r="M627" s="781"/>
      <c r="N627" s="781"/>
      <c r="O627" s="781"/>
      <c r="P627" s="782"/>
      <c r="Q627" s="783">
        <f t="shared" si="9"/>
        <v>1</v>
      </c>
      <c r="R627" s="777" t="s">
        <v>984</v>
      </c>
      <c r="S627" s="761" t="s">
        <v>964</v>
      </c>
      <c r="T627" s="784" t="s">
        <v>965</v>
      </c>
      <c r="U627" s="761" t="s">
        <v>2161</v>
      </c>
      <c r="V627" s="761" t="s">
        <v>991</v>
      </c>
      <c r="W627" s="761" t="s">
        <v>4534</v>
      </c>
      <c r="X627" s="817">
        <v>0</v>
      </c>
      <c r="Y627" s="809" t="s">
        <v>978</v>
      </c>
      <c r="Z627" s="778"/>
      <c r="AA627" s="773"/>
      <c r="AB627" s="773"/>
      <c r="AC627" s="773"/>
      <c r="AD627" s="773"/>
      <c r="AE627" s="773"/>
      <c r="AF627" s="787"/>
      <c r="AG627" s="788"/>
      <c r="AH627" s="788"/>
      <c r="AI627" s="788"/>
      <c r="AJ627" s="788"/>
      <c r="AK627" s="788"/>
      <c r="AL627" s="788"/>
      <c r="AM627" s="788"/>
      <c r="AN627" s="788"/>
      <c r="AO627" s="788"/>
      <c r="AP627" s="788"/>
      <c r="AQ627" s="796">
        <v>111</v>
      </c>
      <c r="AR627" s="788">
        <v>110</v>
      </c>
      <c r="AS627" s="788">
        <v>107</v>
      </c>
      <c r="AT627" s="788">
        <v>105</v>
      </c>
      <c r="AU627" s="793">
        <v>101</v>
      </c>
      <c r="AV627" s="796"/>
      <c r="AW627" s="788"/>
      <c r="AX627" s="788"/>
      <c r="AY627" s="788"/>
      <c r="AZ627" s="788"/>
      <c r="BA627" s="788"/>
      <c r="BB627" s="788"/>
      <c r="BC627" s="788"/>
      <c r="BD627" s="788"/>
      <c r="BE627" s="788"/>
      <c r="BF627" s="788"/>
      <c r="BG627" s="788"/>
      <c r="BH627" s="788"/>
      <c r="BI627" s="788"/>
      <c r="BJ627" s="788"/>
      <c r="BK627" s="793"/>
      <c r="BL627" s="777" t="s">
        <v>961</v>
      </c>
      <c r="BM627" s="773" t="s">
        <v>961</v>
      </c>
      <c r="BN627" s="773" t="s">
        <v>961</v>
      </c>
      <c r="BO627" s="773" t="s">
        <v>961</v>
      </c>
      <c r="BP627" s="784" t="s">
        <v>961</v>
      </c>
      <c r="BQ627" s="796" t="s">
        <v>1971</v>
      </c>
      <c r="BR627" s="788" t="s">
        <v>1971</v>
      </c>
      <c r="BS627" s="788" t="s">
        <v>1971</v>
      </c>
      <c r="BT627" s="788" t="s">
        <v>1971</v>
      </c>
      <c r="BU627" s="793" t="s">
        <v>1971</v>
      </c>
      <c r="BV627" s="796" t="s">
        <v>1971</v>
      </c>
      <c r="BW627" s="788" t="s">
        <v>1971</v>
      </c>
      <c r="BX627" s="788" t="s">
        <v>1971</v>
      </c>
      <c r="BY627" s="788" t="s">
        <v>1971</v>
      </c>
      <c r="BZ627" s="788" t="s">
        <v>1971</v>
      </c>
      <c r="CA627" s="796" t="s">
        <v>1971</v>
      </c>
      <c r="CB627" s="788" t="s">
        <v>1971</v>
      </c>
      <c r="CC627" s="788" t="s">
        <v>1971</v>
      </c>
      <c r="CD627" s="788" t="s">
        <v>1971</v>
      </c>
      <c r="CE627" s="793" t="s">
        <v>1971</v>
      </c>
      <c r="CF627" s="788" t="s">
        <v>1971</v>
      </c>
      <c r="CG627" s="788" t="s">
        <v>1971</v>
      </c>
      <c r="CH627" s="788" t="s">
        <v>1971</v>
      </c>
      <c r="CI627" s="788" t="s">
        <v>1971</v>
      </c>
      <c r="CJ627" s="793" t="s">
        <v>1971</v>
      </c>
      <c r="CK627" s="796" t="s">
        <v>1971</v>
      </c>
      <c r="CL627" s="788" t="s">
        <v>1971</v>
      </c>
      <c r="CM627" s="788" t="s">
        <v>1971</v>
      </c>
      <c r="CN627" s="788" t="s">
        <v>1971</v>
      </c>
      <c r="CO627" s="793" t="s">
        <v>1971</v>
      </c>
      <c r="CP627" s="796" t="s">
        <v>1971</v>
      </c>
      <c r="CQ627" s="788" t="s">
        <v>1971</v>
      </c>
      <c r="CR627" s="788" t="s">
        <v>1971</v>
      </c>
      <c r="CS627" s="788" t="s">
        <v>1971</v>
      </c>
      <c r="CT627" s="793" t="s">
        <v>1971</v>
      </c>
      <c r="CU627" s="1273">
        <v>-1.95E-2</v>
      </c>
      <c r="CV627" s="1272" t="s">
        <v>1971</v>
      </c>
      <c r="CW627" s="1272" t="s">
        <v>1971</v>
      </c>
      <c r="CX627" s="1274" t="s">
        <v>1971</v>
      </c>
      <c r="CY627" s="1272" t="s">
        <v>1971</v>
      </c>
      <c r="CZ627" s="1272" t="s">
        <v>1971</v>
      </c>
      <c r="DA627" s="1272" t="s">
        <v>1971</v>
      </c>
      <c r="DB627" s="1274" t="s">
        <v>1971</v>
      </c>
      <c r="DC627" s="773"/>
      <c r="DD627" s="801">
        <v>1</v>
      </c>
      <c r="DE627" s="802"/>
    </row>
    <row r="628" spans="1:109" ht="15.75" customHeight="1">
      <c r="A628" s="760" t="s">
        <v>1012</v>
      </c>
      <c r="B628" s="761">
        <v>622</v>
      </c>
      <c r="C628" s="777" t="s">
        <v>4535</v>
      </c>
      <c r="D628" s="761" t="s">
        <v>4518</v>
      </c>
      <c r="E628" s="761" t="s">
        <v>1936</v>
      </c>
      <c r="F628" s="773" t="s">
        <v>4536</v>
      </c>
      <c r="G628" s="778" t="s">
        <v>4537</v>
      </c>
      <c r="H628" s="779" t="s">
        <v>4538</v>
      </c>
      <c r="I628" s="780"/>
      <c r="J628" s="781"/>
      <c r="K628" s="781">
        <v>1</v>
      </c>
      <c r="L628" s="781"/>
      <c r="M628" s="781"/>
      <c r="N628" s="781"/>
      <c r="O628" s="781"/>
      <c r="P628" s="782"/>
      <c r="Q628" s="783">
        <f t="shared" si="9"/>
        <v>1</v>
      </c>
      <c r="R628" s="777" t="s">
        <v>988</v>
      </c>
      <c r="S628" s="761" t="s">
        <v>964</v>
      </c>
      <c r="T628" s="784" t="s">
        <v>965</v>
      </c>
      <c r="U628" s="761" t="s">
        <v>2332</v>
      </c>
      <c r="V628" s="761" t="s">
        <v>991</v>
      </c>
      <c r="W628" s="761" t="s">
        <v>4539</v>
      </c>
      <c r="X628" s="817">
        <v>0</v>
      </c>
      <c r="Y628" s="814" t="s">
        <v>966</v>
      </c>
      <c r="Z628" s="778"/>
      <c r="AA628" s="773"/>
      <c r="AB628" s="773"/>
      <c r="AC628" s="773"/>
      <c r="AD628" s="773"/>
      <c r="AE628" s="773"/>
      <c r="AF628" s="787"/>
      <c r="AG628" s="788"/>
      <c r="AH628" s="788"/>
      <c r="AI628" s="788"/>
      <c r="AJ628" s="788"/>
      <c r="AK628" s="788"/>
      <c r="AL628" s="788"/>
      <c r="AM628" s="788"/>
      <c r="AN628" s="788"/>
      <c r="AO628" s="788"/>
      <c r="AP628" s="788"/>
      <c r="AQ628" s="796">
        <v>20</v>
      </c>
      <c r="AR628" s="788">
        <v>26</v>
      </c>
      <c r="AS628" s="788">
        <v>33</v>
      </c>
      <c r="AT628" s="788">
        <v>40</v>
      </c>
      <c r="AU628" s="793">
        <v>47</v>
      </c>
      <c r="AV628" s="796"/>
      <c r="AW628" s="788"/>
      <c r="AX628" s="788"/>
      <c r="AY628" s="788"/>
      <c r="AZ628" s="788"/>
      <c r="BA628" s="788"/>
      <c r="BB628" s="788"/>
      <c r="BC628" s="788"/>
      <c r="BD628" s="788"/>
      <c r="BE628" s="788"/>
      <c r="BF628" s="788"/>
      <c r="BG628" s="788"/>
      <c r="BH628" s="788"/>
      <c r="BI628" s="788"/>
      <c r="BJ628" s="788"/>
      <c r="BK628" s="793"/>
      <c r="BL628" s="777" t="s">
        <v>961</v>
      </c>
      <c r="BM628" s="773" t="s">
        <v>961</v>
      </c>
      <c r="BN628" s="773" t="s">
        <v>961</v>
      </c>
      <c r="BO628" s="773" t="s">
        <v>961</v>
      </c>
      <c r="BP628" s="784" t="s">
        <v>961</v>
      </c>
      <c r="BQ628" s="796" t="s">
        <v>1971</v>
      </c>
      <c r="BR628" s="788" t="s">
        <v>1971</v>
      </c>
      <c r="BS628" s="788" t="s">
        <v>1971</v>
      </c>
      <c r="BT628" s="788" t="s">
        <v>1971</v>
      </c>
      <c r="BU628" s="793" t="s">
        <v>1971</v>
      </c>
      <c r="BV628" s="796" t="s">
        <v>1971</v>
      </c>
      <c r="BW628" s="788" t="s">
        <v>1971</v>
      </c>
      <c r="BX628" s="788" t="s">
        <v>1971</v>
      </c>
      <c r="BY628" s="788" t="s">
        <v>1971</v>
      </c>
      <c r="BZ628" s="788" t="s">
        <v>1971</v>
      </c>
      <c r="CA628" s="796" t="s">
        <v>1971</v>
      </c>
      <c r="CB628" s="788" t="s">
        <v>1971</v>
      </c>
      <c r="CC628" s="788" t="s">
        <v>1971</v>
      </c>
      <c r="CD628" s="788" t="s">
        <v>1971</v>
      </c>
      <c r="CE628" s="793" t="s">
        <v>1971</v>
      </c>
      <c r="CF628" s="788" t="s">
        <v>1971</v>
      </c>
      <c r="CG628" s="788" t="s">
        <v>1971</v>
      </c>
      <c r="CH628" s="788" t="s">
        <v>1971</v>
      </c>
      <c r="CI628" s="788" t="s">
        <v>1971</v>
      </c>
      <c r="CJ628" s="793" t="s">
        <v>1971</v>
      </c>
      <c r="CK628" s="796" t="s">
        <v>1971</v>
      </c>
      <c r="CL628" s="788" t="s">
        <v>1971</v>
      </c>
      <c r="CM628" s="788" t="s">
        <v>1971</v>
      </c>
      <c r="CN628" s="788" t="s">
        <v>1971</v>
      </c>
      <c r="CO628" s="793" t="s">
        <v>1971</v>
      </c>
      <c r="CP628" s="796" t="s">
        <v>1971</v>
      </c>
      <c r="CQ628" s="788" t="s">
        <v>1971</v>
      </c>
      <c r="CR628" s="788" t="s">
        <v>1971</v>
      </c>
      <c r="CS628" s="788" t="s">
        <v>1971</v>
      </c>
      <c r="CT628" s="793" t="s">
        <v>1971</v>
      </c>
      <c r="CU628" s="1273">
        <v>-8.4999999999999995E-4</v>
      </c>
      <c r="CV628" s="1272" t="s">
        <v>1971</v>
      </c>
      <c r="CW628" s="1272" t="s">
        <v>1971</v>
      </c>
      <c r="CX628" s="1274" t="s">
        <v>1971</v>
      </c>
      <c r="CY628" s="1272">
        <v>6.9999999999999999E-4</v>
      </c>
      <c r="CZ628" s="1272" t="s">
        <v>1971</v>
      </c>
      <c r="DA628" s="1272" t="s">
        <v>1971</v>
      </c>
      <c r="DB628" s="1274" t="s">
        <v>1971</v>
      </c>
      <c r="DC628" s="773"/>
      <c r="DD628" s="801">
        <v>1</v>
      </c>
      <c r="DE628" s="802"/>
    </row>
    <row r="629" spans="1:109" ht="15.75" customHeight="1">
      <c r="A629" s="760" t="s">
        <v>1012</v>
      </c>
      <c r="B629" s="761">
        <v>623</v>
      </c>
      <c r="C629" s="777" t="s">
        <v>4540</v>
      </c>
      <c r="D629" s="761" t="s">
        <v>4518</v>
      </c>
      <c r="E629" s="761" t="s">
        <v>1936</v>
      </c>
      <c r="F629" s="773" t="s">
        <v>4541</v>
      </c>
      <c r="G629" s="778" t="s">
        <v>4542</v>
      </c>
      <c r="H629" s="779" t="s">
        <v>4543</v>
      </c>
      <c r="I629" s="780"/>
      <c r="J629" s="781"/>
      <c r="K629" s="781">
        <v>1</v>
      </c>
      <c r="L629" s="781"/>
      <c r="M629" s="781"/>
      <c r="N629" s="781"/>
      <c r="O629" s="781"/>
      <c r="P629" s="782"/>
      <c r="Q629" s="783">
        <f t="shared" si="9"/>
        <v>1</v>
      </c>
      <c r="R629" s="777" t="s">
        <v>988</v>
      </c>
      <c r="S629" s="761" t="s">
        <v>964</v>
      </c>
      <c r="T629" s="784" t="s">
        <v>965</v>
      </c>
      <c r="U629" s="761" t="s">
        <v>2332</v>
      </c>
      <c r="V629" s="761" t="s">
        <v>991</v>
      </c>
      <c r="W629" s="761" t="s">
        <v>4544</v>
      </c>
      <c r="X629" s="817">
        <v>0</v>
      </c>
      <c r="Y629" s="814" t="s">
        <v>966</v>
      </c>
      <c r="Z629" s="778"/>
      <c r="AA629" s="773"/>
      <c r="AB629" s="773"/>
      <c r="AC629" s="773"/>
      <c r="AD629" s="773"/>
      <c r="AE629" s="773"/>
      <c r="AF629" s="787"/>
      <c r="AG629" s="788"/>
      <c r="AH629" s="788"/>
      <c r="AI629" s="788"/>
      <c r="AJ629" s="788"/>
      <c r="AK629" s="788"/>
      <c r="AL629" s="788"/>
      <c r="AM629" s="788"/>
      <c r="AN629" s="788"/>
      <c r="AO629" s="788"/>
      <c r="AP629" s="788"/>
      <c r="AQ629" s="796">
        <v>29</v>
      </c>
      <c r="AR629" s="788">
        <v>37</v>
      </c>
      <c r="AS629" s="788">
        <v>37</v>
      </c>
      <c r="AT629" s="788">
        <v>37</v>
      </c>
      <c r="AU629" s="793">
        <v>37</v>
      </c>
      <c r="AV629" s="796"/>
      <c r="AW629" s="788"/>
      <c r="AX629" s="788"/>
      <c r="AY629" s="788"/>
      <c r="AZ629" s="788"/>
      <c r="BA629" s="788"/>
      <c r="BB629" s="788"/>
      <c r="BC629" s="788"/>
      <c r="BD629" s="788"/>
      <c r="BE629" s="788"/>
      <c r="BF629" s="788"/>
      <c r="BG629" s="788"/>
      <c r="BH629" s="788"/>
      <c r="BI629" s="788"/>
      <c r="BJ629" s="788"/>
      <c r="BK629" s="793"/>
      <c r="BL629" s="777" t="s">
        <v>961</v>
      </c>
      <c r="BM629" s="773" t="s">
        <v>961</v>
      </c>
      <c r="BN629" s="773" t="s">
        <v>961</v>
      </c>
      <c r="BO629" s="773" t="s">
        <v>961</v>
      </c>
      <c r="BP629" s="784" t="s">
        <v>961</v>
      </c>
      <c r="BQ629" s="796" t="s">
        <v>1971</v>
      </c>
      <c r="BR629" s="788" t="s">
        <v>1971</v>
      </c>
      <c r="BS629" s="788" t="s">
        <v>1971</v>
      </c>
      <c r="BT629" s="788" t="s">
        <v>1971</v>
      </c>
      <c r="BU629" s="793" t="s">
        <v>1971</v>
      </c>
      <c r="BV629" s="796" t="s">
        <v>1971</v>
      </c>
      <c r="BW629" s="788" t="s">
        <v>1971</v>
      </c>
      <c r="BX629" s="788" t="s">
        <v>1971</v>
      </c>
      <c r="BY629" s="788" t="s">
        <v>1971</v>
      </c>
      <c r="BZ629" s="788" t="s">
        <v>1971</v>
      </c>
      <c r="CA629" s="796" t="s">
        <v>1971</v>
      </c>
      <c r="CB629" s="788" t="s">
        <v>1971</v>
      </c>
      <c r="CC629" s="788" t="s">
        <v>1971</v>
      </c>
      <c r="CD629" s="788" t="s">
        <v>1971</v>
      </c>
      <c r="CE629" s="793" t="s">
        <v>1971</v>
      </c>
      <c r="CF629" s="788" t="s">
        <v>1971</v>
      </c>
      <c r="CG629" s="788" t="s">
        <v>1971</v>
      </c>
      <c r="CH629" s="788" t="s">
        <v>1971</v>
      </c>
      <c r="CI629" s="788" t="s">
        <v>1971</v>
      </c>
      <c r="CJ629" s="788" t="s">
        <v>1971</v>
      </c>
      <c r="CK629" s="796" t="s">
        <v>1971</v>
      </c>
      <c r="CL629" s="788" t="s">
        <v>1971</v>
      </c>
      <c r="CM629" s="788" t="s">
        <v>1971</v>
      </c>
      <c r="CN629" s="788" t="s">
        <v>1971</v>
      </c>
      <c r="CO629" s="793" t="s">
        <v>1971</v>
      </c>
      <c r="CP629" s="796" t="s">
        <v>1971</v>
      </c>
      <c r="CQ629" s="788" t="s">
        <v>1971</v>
      </c>
      <c r="CR629" s="788" t="s">
        <v>1971</v>
      </c>
      <c r="CS629" s="788" t="s">
        <v>1971</v>
      </c>
      <c r="CT629" s="793" t="s">
        <v>1971</v>
      </c>
      <c r="CU629" s="1273">
        <v>-4.0000000000000001E-3</v>
      </c>
      <c r="CV629" s="1272" t="s">
        <v>1971</v>
      </c>
      <c r="CW629" s="1272" t="s">
        <v>1971</v>
      </c>
      <c r="CX629" s="1274" t="s">
        <v>1971</v>
      </c>
      <c r="CY629" s="1272">
        <v>3.3E-3</v>
      </c>
      <c r="CZ629" s="1272" t="s">
        <v>1971</v>
      </c>
      <c r="DA629" s="1272" t="s">
        <v>1971</v>
      </c>
      <c r="DB629" s="1274" t="s">
        <v>1971</v>
      </c>
      <c r="DC629" s="773"/>
      <c r="DD629" s="801">
        <v>1</v>
      </c>
      <c r="DE629" s="802"/>
    </row>
    <row r="630" spans="1:109" ht="15.75" customHeight="1">
      <c r="A630" s="760" t="s">
        <v>1012</v>
      </c>
      <c r="B630" s="761">
        <v>624</v>
      </c>
      <c r="C630" s="777" t="s">
        <v>4545</v>
      </c>
      <c r="D630" s="761" t="s">
        <v>4518</v>
      </c>
      <c r="E630" s="761" t="s">
        <v>1920</v>
      </c>
      <c r="F630" s="773" t="s">
        <v>4546</v>
      </c>
      <c r="G630" s="778" t="s">
        <v>2411</v>
      </c>
      <c r="H630" s="779" t="s">
        <v>4547</v>
      </c>
      <c r="I630" s="780"/>
      <c r="J630" s="781"/>
      <c r="K630" s="781"/>
      <c r="L630" s="781">
        <v>1</v>
      </c>
      <c r="M630" s="781"/>
      <c r="N630" s="781"/>
      <c r="O630" s="781"/>
      <c r="P630" s="782"/>
      <c r="Q630" s="783">
        <f t="shared" si="9"/>
        <v>1</v>
      </c>
      <c r="R630" s="777" t="s">
        <v>984</v>
      </c>
      <c r="S630" s="761" t="s">
        <v>964</v>
      </c>
      <c r="T630" s="784" t="s">
        <v>965</v>
      </c>
      <c r="U630" s="761" t="s">
        <v>711</v>
      </c>
      <c r="V630" s="761" t="s">
        <v>293</v>
      </c>
      <c r="W630" s="761" t="s">
        <v>4548</v>
      </c>
      <c r="X630" s="817">
        <v>2</v>
      </c>
      <c r="Y630" s="814" t="s">
        <v>966</v>
      </c>
      <c r="Z630" s="778"/>
      <c r="AA630" s="773"/>
      <c r="AB630" s="773"/>
      <c r="AC630" s="773"/>
      <c r="AD630" s="773"/>
      <c r="AE630" s="773"/>
      <c r="AF630" s="787"/>
      <c r="AG630" s="788"/>
      <c r="AH630" s="788"/>
      <c r="AI630" s="788"/>
      <c r="AJ630" s="788"/>
      <c r="AK630" s="788"/>
      <c r="AL630" s="788"/>
      <c r="AM630" s="788"/>
      <c r="AN630" s="788"/>
      <c r="AO630" s="788"/>
      <c r="AP630" s="788"/>
      <c r="AQ630" s="796">
        <v>100</v>
      </c>
      <c r="AR630" s="788">
        <v>100</v>
      </c>
      <c r="AS630" s="788">
        <v>100</v>
      </c>
      <c r="AT630" s="788">
        <v>100</v>
      </c>
      <c r="AU630" s="793">
        <v>100</v>
      </c>
      <c r="AV630" s="796"/>
      <c r="AW630" s="788"/>
      <c r="AX630" s="788"/>
      <c r="AY630" s="788"/>
      <c r="AZ630" s="788"/>
      <c r="BA630" s="788"/>
      <c r="BB630" s="788"/>
      <c r="BC630" s="788"/>
      <c r="BD630" s="788"/>
      <c r="BE630" s="788"/>
      <c r="BF630" s="788"/>
      <c r="BG630" s="788"/>
      <c r="BH630" s="788"/>
      <c r="BI630" s="788"/>
      <c r="BJ630" s="788"/>
      <c r="BK630" s="793"/>
      <c r="BL630" s="777" t="s">
        <v>961</v>
      </c>
      <c r="BM630" s="773" t="s">
        <v>961</v>
      </c>
      <c r="BN630" s="773" t="s">
        <v>961</v>
      </c>
      <c r="BO630" s="773" t="s">
        <v>961</v>
      </c>
      <c r="BP630" s="784" t="s">
        <v>961</v>
      </c>
      <c r="BQ630" s="796" t="s">
        <v>1971</v>
      </c>
      <c r="BR630" s="788" t="s">
        <v>1971</v>
      </c>
      <c r="BS630" s="788" t="s">
        <v>1971</v>
      </c>
      <c r="BT630" s="788" t="s">
        <v>1971</v>
      </c>
      <c r="BU630" s="793" t="s">
        <v>1971</v>
      </c>
      <c r="BV630" s="796" t="s">
        <v>1971</v>
      </c>
      <c r="BW630" s="788" t="s">
        <v>1971</v>
      </c>
      <c r="BX630" s="788" t="s">
        <v>1971</v>
      </c>
      <c r="BY630" s="788" t="s">
        <v>1971</v>
      </c>
      <c r="BZ630" s="788" t="s">
        <v>1971</v>
      </c>
      <c r="CA630" s="796" t="s">
        <v>1971</v>
      </c>
      <c r="CB630" s="788" t="s">
        <v>1971</v>
      </c>
      <c r="CC630" s="788" t="s">
        <v>1971</v>
      </c>
      <c r="CD630" s="788" t="s">
        <v>1971</v>
      </c>
      <c r="CE630" s="793" t="s">
        <v>1971</v>
      </c>
      <c r="CF630" s="788" t="s">
        <v>1971</v>
      </c>
      <c r="CG630" s="788" t="s">
        <v>1971</v>
      </c>
      <c r="CH630" s="788" t="s">
        <v>1971</v>
      </c>
      <c r="CI630" s="788" t="s">
        <v>1971</v>
      </c>
      <c r="CJ630" s="788" t="s">
        <v>1971</v>
      </c>
      <c r="CK630" s="796" t="s">
        <v>1971</v>
      </c>
      <c r="CL630" s="788" t="s">
        <v>1971</v>
      </c>
      <c r="CM630" s="788" t="s">
        <v>1971</v>
      </c>
      <c r="CN630" s="788" t="s">
        <v>1971</v>
      </c>
      <c r="CO630" s="793" t="s">
        <v>1971</v>
      </c>
      <c r="CP630" s="796" t="s">
        <v>1971</v>
      </c>
      <c r="CQ630" s="788" t="s">
        <v>1971</v>
      </c>
      <c r="CR630" s="788" t="s">
        <v>1971</v>
      </c>
      <c r="CS630" s="788" t="s">
        <v>1971</v>
      </c>
      <c r="CT630" s="793" t="s">
        <v>1971</v>
      </c>
      <c r="CU630" s="1273">
        <v>-9.8000000000000004E-2</v>
      </c>
      <c r="CV630" s="1272" t="s">
        <v>1971</v>
      </c>
      <c r="CW630" s="1272" t="s">
        <v>1971</v>
      </c>
      <c r="CX630" s="1274" t="s">
        <v>1971</v>
      </c>
      <c r="CY630" s="1272" t="s">
        <v>1971</v>
      </c>
      <c r="CZ630" s="1272" t="s">
        <v>1971</v>
      </c>
      <c r="DA630" s="1272" t="s">
        <v>1971</v>
      </c>
      <c r="DB630" s="1274" t="s">
        <v>1971</v>
      </c>
      <c r="DC630" s="773"/>
      <c r="DD630" s="801">
        <v>1</v>
      </c>
      <c r="DE630" s="802"/>
    </row>
    <row r="631" spans="1:109" ht="15.75" customHeight="1">
      <c r="A631" s="760" t="s">
        <v>1012</v>
      </c>
      <c r="B631" s="761">
        <v>625</v>
      </c>
      <c r="C631" s="777" t="s">
        <v>4549</v>
      </c>
      <c r="D631" s="761" t="s">
        <v>4518</v>
      </c>
      <c r="E631" s="761" t="s">
        <v>1936</v>
      </c>
      <c r="F631" s="773" t="s">
        <v>4550</v>
      </c>
      <c r="G631" s="778" t="s">
        <v>4551</v>
      </c>
      <c r="H631" s="779" t="s">
        <v>4552</v>
      </c>
      <c r="I631" s="780"/>
      <c r="J631" s="781"/>
      <c r="K631" s="781">
        <v>1</v>
      </c>
      <c r="L631" s="781"/>
      <c r="M631" s="781"/>
      <c r="N631" s="781"/>
      <c r="O631" s="781"/>
      <c r="P631" s="782"/>
      <c r="Q631" s="783">
        <f t="shared" si="9"/>
        <v>1</v>
      </c>
      <c r="R631" s="777" t="s">
        <v>975</v>
      </c>
      <c r="S631" s="761" t="s">
        <v>964</v>
      </c>
      <c r="T631" s="784" t="s">
        <v>965</v>
      </c>
      <c r="U631" s="761" t="s">
        <v>2135</v>
      </c>
      <c r="V631" s="761" t="s">
        <v>991</v>
      </c>
      <c r="W631" s="761" t="s">
        <v>2205</v>
      </c>
      <c r="X631" s="817">
        <v>0</v>
      </c>
      <c r="Y631" s="814" t="s">
        <v>966</v>
      </c>
      <c r="Z631" s="778"/>
      <c r="AA631" s="773"/>
      <c r="AB631" s="773"/>
      <c r="AC631" s="773"/>
      <c r="AD631" s="773"/>
      <c r="AE631" s="773"/>
      <c r="AF631" s="787"/>
      <c r="AG631" s="788"/>
      <c r="AH631" s="788"/>
      <c r="AI631" s="788"/>
      <c r="AJ631" s="788"/>
      <c r="AK631" s="788"/>
      <c r="AL631" s="788"/>
      <c r="AM631" s="788"/>
      <c r="AN631" s="788"/>
      <c r="AO631" s="788"/>
      <c r="AP631" s="788"/>
      <c r="AQ631" s="796">
        <v>0</v>
      </c>
      <c r="AR631" s="788">
        <v>0</v>
      </c>
      <c r="AS631" s="788">
        <v>0</v>
      </c>
      <c r="AT631" s="788">
        <v>0</v>
      </c>
      <c r="AU631" s="793">
        <v>0</v>
      </c>
      <c r="AV631" s="796"/>
      <c r="AW631" s="788"/>
      <c r="AX631" s="788"/>
      <c r="AY631" s="788"/>
      <c r="AZ631" s="788"/>
      <c r="BA631" s="788"/>
      <c r="BB631" s="788"/>
      <c r="BC631" s="788"/>
      <c r="BD631" s="788"/>
      <c r="BE631" s="788"/>
      <c r="BF631" s="788"/>
      <c r="BG631" s="788"/>
      <c r="BH631" s="788"/>
      <c r="BI631" s="788"/>
      <c r="BJ631" s="788"/>
      <c r="BK631" s="793"/>
      <c r="BL631" s="777" t="s">
        <v>961</v>
      </c>
      <c r="BM631" s="773" t="s">
        <v>961</v>
      </c>
      <c r="BN631" s="773" t="s">
        <v>961</v>
      </c>
      <c r="BO631" s="773" t="s">
        <v>961</v>
      </c>
      <c r="BP631" s="784" t="s">
        <v>961</v>
      </c>
      <c r="BQ631" s="796" t="s">
        <v>1971</v>
      </c>
      <c r="BR631" s="788" t="s">
        <v>1971</v>
      </c>
      <c r="BS631" s="788" t="s">
        <v>1971</v>
      </c>
      <c r="BT631" s="788" t="s">
        <v>1971</v>
      </c>
      <c r="BU631" s="793" t="s">
        <v>1971</v>
      </c>
      <c r="BV631" s="796" t="s">
        <v>1971</v>
      </c>
      <c r="BW631" s="788" t="s">
        <v>1971</v>
      </c>
      <c r="BX631" s="788" t="s">
        <v>1971</v>
      </c>
      <c r="BY631" s="788" t="s">
        <v>1971</v>
      </c>
      <c r="BZ631" s="788" t="s">
        <v>1971</v>
      </c>
      <c r="CA631" s="796" t="s">
        <v>1971</v>
      </c>
      <c r="CB631" s="788" t="s">
        <v>1971</v>
      </c>
      <c r="CC631" s="788" t="s">
        <v>1971</v>
      </c>
      <c r="CD631" s="788" t="s">
        <v>1971</v>
      </c>
      <c r="CE631" s="793" t="s">
        <v>1971</v>
      </c>
      <c r="CF631" s="788" t="s">
        <v>1971</v>
      </c>
      <c r="CG631" s="788" t="s">
        <v>1971</v>
      </c>
      <c r="CH631" s="788" t="s">
        <v>1971</v>
      </c>
      <c r="CI631" s="788" t="s">
        <v>1971</v>
      </c>
      <c r="CJ631" s="788" t="s">
        <v>1971</v>
      </c>
      <c r="CK631" s="796">
        <v>0</v>
      </c>
      <c r="CL631" s="788">
        <v>0</v>
      </c>
      <c r="CM631" s="788">
        <v>0</v>
      </c>
      <c r="CN631" s="788">
        <v>0</v>
      </c>
      <c r="CO631" s="793">
        <v>13</v>
      </c>
      <c r="CP631" s="796" t="s">
        <v>1971</v>
      </c>
      <c r="CQ631" s="788" t="s">
        <v>1971</v>
      </c>
      <c r="CR631" s="788" t="s">
        <v>1971</v>
      </c>
      <c r="CS631" s="788" t="s">
        <v>1971</v>
      </c>
      <c r="CT631" s="793" t="s">
        <v>1971</v>
      </c>
      <c r="CU631" s="1273" t="s">
        <v>1971</v>
      </c>
      <c r="CV631" s="1272" t="s">
        <v>1971</v>
      </c>
      <c r="CW631" s="1272" t="s">
        <v>1971</v>
      </c>
      <c r="CX631" s="1274" t="s">
        <v>1971</v>
      </c>
      <c r="CY631" s="1272">
        <v>5.5E-2</v>
      </c>
      <c r="CZ631" s="1272">
        <v>0.78</v>
      </c>
      <c r="DA631" s="1272" t="s">
        <v>1971</v>
      </c>
      <c r="DB631" s="1274" t="s">
        <v>1971</v>
      </c>
      <c r="DC631" s="773"/>
      <c r="DD631" s="801">
        <v>1</v>
      </c>
      <c r="DE631" s="802"/>
    </row>
    <row r="632" spans="1:109" ht="15.75" customHeight="1">
      <c r="A632" s="760" t="s">
        <v>1012</v>
      </c>
      <c r="B632" s="761">
        <v>626</v>
      </c>
      <c r="C632" s="777" t="s">
        <v>4553</v>
      </c>
      <c r="D632" s="761" t="s">
        <v>4518</v>
      </c>
      <c r="E632" s="761" t="s">
        <v>1936</v>
      </c>
      <c r="F632" s="773" t="s">
        <v>4554</v>
      </c>
      <c r="G632" s="778" t="s">
        <v>4555</v>
      </c>
      <c r="H632" s="779" t="s">
        <v>4555</v>
      </c>
      <c r="I632" s="780"/>
      <c r="J632" s="781"/>
      <c r="K632" s="781">
        <v>1</v>
      </c>
      <c r="L632" s="781"/>
      <c r="M632" s="781"/>
      <c r="N632" s="781"/>
      <c r="O632" s="781"/>
      <c r="P632" s="782"/>
      <c r="Q632" s="783">
        <f t="shared" si="9"/>
        <v>1</v>
      </c>
      <c r="R632" s="777" t="s">
        <v>984</v>
      </c>
      <c r="S632" s="761" t="s">
        <v>964</v>
      </c>
      <c r="T632" s="784" t="s">
        <v>965</v>
      </c>
      <c r="U632" s="761" t="s">
        <v>2135</v>
      </c>
      <c r="V632" s="844" t="s">
        <v>994</v>
      </c>
      <c r="W632" s="761" t="s">
        <v>4556</v>
      </c>
      <c r="X632" s="817">
        <v>1</v>
      </c>
      <c r="Y632" s="814" t="s">
        <v>966</v>
      </c>
      <c r="Z632" s="778"/>
      <c r="AA632" s="773"/>
      <c r="AB632" s="773"/>
      <c r="AC632" s="773"/>
      <c r="AD632" s="773"/>
      <c r="AE632" s="773"/>
      <c r="AF632" s="787"/>
      <c r="AG632" s="788"/>
      <c r="AH632" s="788"/>
      <c r="AI632" s="788"/>
      <c r="AJ632" s="788"/>
      <c r="AK632" s="788"/>
      <c r="AL632" s="788"/>
      <c r="AM632" s="788"/>
      <c r="AN632" s="788"/>
      <c r="AO632" s="788"/>
      <c r="AP632" s="788"/>
      <c r="AQ632" s="796">
        <v>0</v>
      </c>
      <c r="AR632" s="788">
        <v>159.4</v>
      </c>
      <c r="AS632" s="788">
        <v>167.4</v>
      </c>
      <c r="AT632" s="788">
        <v>167.4</v>
      </c>
      <c r="AU632" s="793">
        <v>399.9</v>
      </c>
      <c r="AV632" s="796"/>
      <c r="AW632" s="788"/>
      <c r="AX632" s="788"/>
      <c r="AY632" s="788"/>
      <c r="AZ632" s="788"/>
      <c r="BA632" s="788"/>
      <c r="BB632" s="788"/>
      <c r="BC632" s="788"/>
      <c r="BD632" s="788"/>
      <c r="BE632" s="788"/>
      <c r="BF632" s="788"/>
      <c r="BG632" s="788"/>
      <c r="BH632" s="788"/>
      <c r="BI632" s="788"/>
      <c r="BJ632" s="788"/>
      <c r="BK632" s="793"/>
      <c r="BL632" s="777" t="s">
        <v>961</v>
      </c>
      <c r="BM632" s="773" t="s">
        <v>961</v>
      </c>
      <c r="BN632" s="773" t="s">
        <v>961</v>
      </c>
      <c r="BO632" s="773" t="s">
        <v>961</v>
      </c>
      <c r="BP632" s="784" t="s">
        <v>961</v>
      </c>
      <c r="BQ632" s="796" t="s">
        <v>1971</v>
      </c>
      <c r="BR632" s="788" t="s">
        <v>1971</v>
      </c>
      <c r="BS632" s="788" t="s">
        <v>1971</v>
      </c>
      <c r="BT632" s="788" t="s">
        <v>1971</v>
      </c>
      <c r="BU632" s="793" t="s">
        <v>1971</v>
      </c>
      <c r="BV632" s="796" t="s">
        <v>1971</v>
      </c>
      <c r="BW632" s="788" t="s">
        <v>1971</v>
      </c>
      <c r="BX632" s="788" t="s">
        <v>1971</v>
      </c>
      <c r="BY632" s="788" t="s">
        <v>1971</v>
      </c>
      <c r="BZ632" s="788" t="s">
        <v>1971</v>
      </c>
      <c r="CA632" s="796" t="s">
        <v>1971</v>
      </c>
      <c r="CB632" s="788" t="s">
        <v>1971</v>
      </c>
      <c r="CC632" s="788" t="s">
        <v>1971</v>
      </c>
      <c r="CD632" s="788" t="s">
        <v>1971</v>
      </c>
      <c r="CE632" s="793" t="s">
        <v>1971</v>
      </c>
      <c r="CF632" s="788" t="s">
        <v>1971</v>
      </c>
      <c r="CG632" s="788" t="s">
        <v>1971</v>
      </c>
      <c r="CH632" s="788" t="s">
        <v>1971</v>
      </c>
      <c r="CI632" s="788" t="s">
        <v>1971</v>
      </c>
      <c r="CJ632" s="788" t="s">
        <v>1971</v>
      </c>
      <c r="CK632" s="796" t="s">
        <v>1971</v>
      </c>
      <c r="CL632" s="788" t="s">
        <v>1971</v>
      </c>
      <c r="CM632" s="788" t="s">
        <v>1971</v>
      </c>
      <c r="CN632" s="788" t="s">
        <v>1971</v>
      </c>
      <c r="CO632" s="793" t="s">
        <v>1971</v>
      </c>
      <c r="CP632" s="796" t="s">
        <v>1971</v>
      </c>
      <c r="CQ632" s="788" t="s">
        <v>1971</v>
      </c>
      <c r="CR632" s="788" t="s">
        <v>1971</v>
      </c>
      <c r="CS632" s="788" t="s">
        <v>1971</v>
      </c>
      <c r="CT632" s="793" t="s">
        <v>1971</v>
      </c>
      <c r="CU632" s="1273">
        <v>-1.7000000000000001E-2</v>
      </c>
      <c r="CV632" s="1272" t="s">
        <v>1971</v>
      </c>
      <c r="CW632" s="1272" t="s">
        <v>1971</v>
      </c>
      <c r="CX632" s="1274" t="s">
        <v>1971</v>
      </c>
      <c r="CY632" s="1272" t="s">
        <v>1971</v>
      </c>
      <c r="CZ632" s="1272" t="s">
        <v>1971</v>
      </c>
      <c r="DA632" s="1272" t="s">
        <v>1971</v>
      </c>
      <c r="DB632" s="1274" t="s">
        <v>1971</v>
      </c>
      <c r="DC632" s="773"/>
      <c r="DD632" s="801">
        <v>1</v>
      </c>
      <c r="DE632" s="802"/>
    </row>
    <row r="633" spans="1:109" ht="15.75" customHeight="1">
      <c r="A633" s="760" t="s">
        <v>1012</v>
      </c>
      <c r="B633" s="761">
        <v>627</v>
      </c>
      <c r="C633" s="777" t="s">
        <v>4557</v>
      </c>
      <c r="D633" s="761" t="s">
        <v>4518</v>
      </c>
      <c r="E633" s="761" t="s">
        <v>1936</v>
      </c>
      <c r="F633" s="773" t="s">
        <v>4558</v>
      </c>
      <c r="G633" s="778" t="s">
        <v>4559</v>
      </c>
      <c r="H633" s="779" t="s">
        <v>4560</v>
      </c>
      <c r="I633" s="780"/>
      <c r="J633" s="781"/>
      <c r="K633" s="781">
        <v>1</v>
      </c>
      <c r="L633" s="781"/>
      <c r="M633" s="781"/>
      <c r="N633" s="781"/>
      <c r="O633" s="781"/>
      <c r="P633" s="782"/>
      <c r="Q633" s="783">
        <f t="shared" si="9"/>
        <v>1</v>
      </c>
      <c r="R633" s="777" t="s">
        <v>975</v>
      </c>
      <c r="S633" s="761" t="s">
        <v>964</v>
      </c>
      <c r="T633" s="784" t="s">
        <v>965</v>
      </c>
      <c r="U633" s="761" t="s">
        <v>2135</v>
      </c>
      <c r="V633" s="844" t="s">
        <v>994</v>
      </c>
      <c r="W633" s="761" t="s">
        <v>4561</v>
      </c>
      <c r="X633" s="817">
        <v>1</v>
      </c>
      <c r="Y633" s="814" t="s">
        <v>966</v>
      </c>
      <c r="Z633" s="778"/>
      <c r="AA633" s="773"/>
      <c r="AB633" s="773"/>
      <c r="AC633" s="773"/>
      <c r="AD633" s="773"/>
      <c r="AE633" s="773"/>
      <c r="AF633" s="787"/>
      <c r="AG633" s="788"/>
      <c r="AH633" s="788"/>
      <c r="AI633" s="788"/>
      <c r="AJ633" s="788"/>
      <c r="AK633" s="788"/>
      <c r="AL633" s="788"/>
      <c r="AM633" s="788"/>
      <c r="AN633" s="788"/>
      <c r="AO633" s="788"/>
      <c r="AP633" s="788"/>
      <c r="AQ633" s="796">
        <v>0</v>
      </c>
      <c r="AR633" s="788">
        <v>0</v>
      </c>
      <c r="AS633" s="788">
        <v>0</v>
      </c>
      <c r="AT633" s="788">
        <v>0</v>
      </c>
      <c r="AU633" s="793">
        <v>0</v>
      </c>
      <c r="AV633" s="796"/>
      <c r="AW633" s="788"/>
      <c r="AX633" s="788"/>
      <c r="AY633" s="788"/>
      <c r="AZ633" s="788"/>
      <c r="BA633" s="788"/>
      <c r="BB633" s="788"/>
      <c r="BC633" s="788"/>
      <c r="BD633" s="788"/>
      <c r="BE633" s="788"/>
      <c r="BF633" s="788"/>
      <c r="BG633" s="788"/>
      <c r="BH633" s="788"/>
      <c r="BI633" s="788"/>
      <c r="BJ633" s="788"/>
      <c r="BK633" s="793"/>
      <c r="BL633" s="777" t="s">
        <v>961</v>
      </c>
      <c r="BM633" s="773" t="s">
        <v>961</v>
      </c>
      <c r="BN633" s="773" t="s">
        <v>961</v>
      </c>
      <c r="BO633" s="773" t="s">
        <v>961</v>
      </c>
      <c r="BP633" s="784" t="s">
        <v>961</v>
      </c>
      <c r="BQ633" s="796" t="s">
        <v>1971</v>
      </c>
      <c r="BR633" s="788" t="s">
        <v>1971</v>
      </c>
      <c r="BS633" s="788" t="s">
        <v>1971</v>
      </c>
      <c r="BT633" s="788" t="s">
        <v>1971</v>
      </c>
      <c r="BU633" s="793" t="s">
        <v>1971</v>
      </c>
      <c r="BV633" s="796" t="s">
        <v>1971</v>
      </c>
      <c r="BW633" s="788" t="s">
        <v>1971</v>
      </c>
      <c r="BX633" s="788" t="s">
        <v>1971</v>
      </c>
      <c r="BY633" s="788" t="s">
        <v>1971</v>
      </c>
      <c r="BZ633" s="788" t="s">
        <v>1971</v>
      </c>
      <c r="CA633" s="796" t="s">
        <v>1971</v>
      </c>
      <c r="CB633" s="788" t="s">
        <v>1971</v>
      </c>
      <c r="CC633" s="788" t="s">
        <v>1971</v>
      </c>
      <c r="CD633" s="788" t="s">
        <v>1971</v>
      </c>
      <c r="CE633" s="793" t="s">
        <v>1971</v>
      </c>
      <c r="CF633" s="788" t="s">
        <v>1971</v>
      </c>
      <c r="CG633" s="788" t="s">
        <v>1971</v>
      </c>
      <c r="CH633" s="788" t="s">
        <v>1971</v>
      </c>
      <c r="CI633" s="788" t="s">
        <v>1971</v>
      </c>
      <c r="CJ633" s="788" t="s">
        <v>1971</v>
      </c>
      <c r="CK633" s="796" t="s">
        <v>1971</v>
      </c>
      <c r="CL633" s="788" t="s">
        <v>1971</v>
      </c>
      <c r="CM633" s="788" t="s">
        <v>1971</v>
      </c>
      <c r="CN633" s="788" t="s">
        <v>1971</v>
      </c>
      <c r="CO633" s="793" t="s">
        <v>1971</v>
      </c>
      <c r="CP633" s="796" t="s">
        <v>1971</v>
      </c>
      <c r="CQ633" s="788" t="s">
        <v>1971</v>
      </c>
      <c r="CR633" s="788" t="s">
        <v>1971</v>
      </c>
      <c r="CS633" s="788" t="s">
        <v>1971</v>
      </c>
      <c r="CT633" s="793" t="s">
        <v>1971</v>
      </c>
      <c r="CU633" s="1273" t="s">
        <v>1971</v>
      </c>
      <c r="CV633" s="1272" t="s">
        <v>1971</v>
      </c>
      <c r="CW633" s="1272" t="s">
        <v>1971</v>
      </c>
      <c r="CX633" s="1274" t="s">
        <v>1971</v>
      </c>
      <c r="CY633" s="1272">
        <v>0.01</v>
      </c>
      <c r="CZ633" s="1272" t="s">
        <v>1971</v>
      </c>
      <c r="DA633" s="1272" t="s">
        <v>1971</v>
      </c>
      <c r="DB633" s="1274" t="s">
        <v>1971</v>
      </c>
      <c r="DC633" s="773"/>
      <c r="DD633" s="801">
        <v>1</v>
      </c>
      <c r="DE633" s="802"/>
    </row>
    <row r="634" spans="1:109" ht="15.75" customHeight="1">
      <c r="A634" s="760" t="s">
        <v>1012</v>
      </c>
      <c r="B634" s="761">
        <v>628</v>
      </c>
      <c r="C634" s="777" t="s">
        <v>4562</v>
      </c>
      <c r="D634" s="761" t="s">
        <v>4518</v>
      </c>
      <c r="E634" s="761" t="s">
        <v>1936</v>
      </c>
      <c r="F634" s="773" t="s">
        <v>4563</v>
      </c>
      <c r="G634" s="778" t="s">
        <v>4564</v>
      </c>
      <c r="H634" s="779" t="s">
        <v>4565</v>
      </c>
      <c r="I634" s="780">
        <v>1</v>
      </c>
      <c r="J634" s="781"/>
      <c r="K634" s="781"/>
      <c r="L634" s="781"/>
      <c r="M634" s="781"/>
      <c r="N634" s="781"/>
      <c r="O634" s="781"/>
      <c r="P634" s="782"/>
      <c r="Q634" s="783">
        <f t="shared" si="9"/>
        <v>1</v>
      </c>
      <c r="R634" s="777" t="s">
        <v>988</v>
      </c>
      <c r="S634" s="761" t="s">
        <v>964</v>
      </c>
      <c r="T634" s="784" t="s">
        <v>965</v>
      </c>
      <c r="U634" s="761" t="s">
        <v>2008</v>
      </c>
      <c r="V634" s="844" t="s">
        <v>4566</v>
      </c>
      <c r="W634" s="761" t="s">
        <v>4527</v>
      </c>
      <c r="X634" s="817">
        <v>0</v>
      </c>
      <c r="Y634" s="814" t="s">
        <v>978</v>
      </c>
      <c r="Z634" s="778"/>
      <c r="AA634" s="773"/>
      <c r="AB634" s="773"/>
      <c r="AC634" s="773"/>
      <c r="AD634" s="773"/>
      <c r="AE634" s="773"/>
      <c r="AF634" s="787"/>
      <c r="AG634" s="788"/>
      <c r="AH634" s="788"/>
      <c r="AI634" s="788"/>
      <c r="AJ634" s="788"/>
      <c r="AK634" s="788"/>
      <c r="AL634" s="788"/>
      <c r="AM634" s="788"/>
      <c r="AN634" s="788"/>
      <c r="AO634" s="788"/>
      <c r="AP634" s="788"/>
      <c r="AQ634" s="796">
        <v>-45</v>
      </c>
      <c r="AR634" s="788">
        <v>-45</v>
      </c>
      <c r="AS634" s="788">
        <v>-45</v>
      </c>
      <c r="AT634" s="788">
        <v>-45</v>
      </c>
      <c r="AU634" s="793">
        <v>-45</v>
      </c>
      <c r="AV634" s="796"/>
      <c r="AW634" s="788"/>
      <c r="AX634" s="788"/>
      <c r="AY634" s="788"/>
      <c r="AZ634" s="788"/>
      <c r="BA634" s="788"/>
      <c r="BB634" s="788"/>
      <c r="BC634" s="788"/>
      <c r="BD634" s="788"/>
      <c r="BE634" s="788"/>
      <c r="BF634" s="788"/>
      <c r="BG634" s="788"/>
      <c r="BH634" s="788"/>
      <c r="BI634" s="788"/>
      <c r="BJ634" s="788"/>
      <c r="BK634" s="793"/>
      <c r="BL634" s="777" t="s">
        <v>961</v>
      </c>
      <c r="BM634" s="773" t="s">
        <v>961</v>
      </c>
      <c r="BN634" s="773" t="s">
        <v>961</v>
      </c>
      <c r="BO634" s="773" t="s">
        <v>961</v>
      </c>
      <c r="BP634" s="784" t="s">
        <v>961</v>
      </c>
      <c r="BQ634" s="796" t="s">
        <v>1971</v>
      </c>
      <c r="BR634" s="788" t="s">
        <v>1971</v>
      </c>
      <c r="BS634" s="788" t="s">
        <v>1971</v>
      </c>
      <c r="BT634" s="788" t="s">
        <v>1971</v>
      </c>
      <c r="BU634" s="793" t="s">
        <v>1971</v>
      </c>
      <c r="BV634" s="796" t="s">
        <v>1971</v>
      </c>
      <c r="BW634" s="788" t="s">
        <v>1971</v>
      </c>
      <c r="BX634" s="788" t="s">
        <v>1971</v>
      </c>
      <c r="BY634" s="788" t="s">
        <v>1971</v>
      </c>
      <c r="BZ634" s="788" t="s">
        <v>1971</v>
      </c>
      <c r="CA634" s="796" t="s">
        <v>1971</v>
      </c>
      <c r="CB634" s="788" t="s">
        <v>1971</v>
      </c>
      <c r="CC634" s="788" t="s">
        <v>1971</v>
      </c>
      <c r="CD634" s="788" t="s">
        <v>1971</v>
      </c>
      <c r="CE634" s="793" t="s">
        <v>1971</v>
      </c>
      <c r="CF634" s="788" t="s">
        <v>1971</v>
      </c>
      <c r="CG634" s="788" t="s">
        <v>1971</v>
      </c>
      <c r="CH634" s="788" t="s">
        <v>1971</v>
      </c>
      <c r="CI634" s="788" t="s">
        <v>1971</v>
      </c>
      <c r="CJ634" s="788" t="s">
        <v>1971</v>
      </c>
      <c r="CK634" s="796" t="s">
        <v>1971</v>
      </c>
      <c r="CL634" s="788" t="s">
        <v>1971</v>
      </c>
      <c r="CM634" s="788" t="s">
        <v>1971</v>
      </c>
      <c r="CN634" s="788" t="s">
        <v>1971</v>
      </c>
      <c r="CO634" s="793" t="s">
        <v>1971</v>
      </c>
      <c r="CP634" s="796" t="s">
        <v>1971</v>
      </c>
      <c r="CQ634" s="788" t="s">
        <v>1971</v>
      </c>
      <c r="CR634" s="788" t="s">
        <v>1971</v>
      </c>
      <c r="CS634" s="788" t="s">
        <v>1971</v>
      </c>
      <c r="CT634" s="793" t="s">
        <v>1971</v>
      </c>
      <c r="CU634" s="1273">
        <v>-2.0999999999999999E-5</v>
      </c>
      <c r="CV634" s="1272" t="s">
        <v>1971</v>
      </c>
      <c r="CW634" s="1272" t="s">
        <v>1971</v>
      </c>
      <c r="CX634" s="1274" t="s">
        <v>1971</v>
      </c>
      <c r="CY634" s="1272">
        <v>2.0999999999999999E-5</v>
      </c>
      <c r="CZ634" s="1272" t="s">
        <v>1971</v>
      </c>
      <c r="DA634" s="1272" t="s">
        <v>1971</v>
      </c>
      <c r="DB634" s="1274" t="s">
        <v>1971</v>
      </c>
      <c r="DC634" s="773"/>
      <c r="DD634" s="801">
        <v>1</v>
      </c>
      <c r="DE634" s="802"/>
    </row>
    <row r="635" spans="1:109" ht="15.75" customHeight="1">
      <c r="A635" s="760" t="s">
        <v>1012</v>
      </c>
      <c r="B635" s="761">
        <v>629</v>
      </c>
      <c r="C635" s="777" t="s">
        <v>4567</v>
      </c>
      <c r="D635" s="761"/>
      <c r="E635" s="761"/>
      <c r="F635" s="773" t="s">
        <v>2061</v>
      </c>
      <c r="G635" s="778" t="s">
        <v>2062</v>
      </c>
      <c r="H635" s="779"/>
      <c r="I635" s="780"/>
      <c r="J635" s="781"/>
      <c r="K635" s="781"/>
      <c r="L635" s="781"/>
      <c r="M635" s="781"/>
      <c r="N635" s="781"/>
      <c r="O635" s="781"/>
      <c r="P635" s="782"/>
      <c r="Q635" s="783">
        <f t="shared" si="9"/>
        <v>0</v>
      </c>
      <c r="R635" s="777" t="s">
        <v>963</v>
      </c>
      <c r="S635" s="761"/>
      <c r="T635" s="784"/>
      <c r="U635" s="761"/>
      <c r="V635" s="761" t="s">
        <v>1030</v>
      </c>
      <c r="W635" s="761" t="s">
        <v>2063</v>
      </c>
      <c r="X635" s="1264">
        <v>0</v>
      </c>
      <c r="Y635" s="807"/>
      <c r="Z635" s="778"/>
      <c r="AA635" s="773"/>
      <c r="AB635" s="773"/>
      <c r="AC635" s="773"/>
      <c r="AD635" s="773"/>
      <c r="AE635" s="773"/>
      <c r="AF635" s="787"/>
      <c r="AG635" s="788"/>
      <c r="AH635" s="788"/>
      <c r="AI635" s="788"/>
      <c r="AJ635" s="788"/>
      <c r="AK635" s="788"/>
      <c r="AL635" s="788"/>
      <c r="AM635" s="788"/>
      <c r="AN635" s="788"/>
      <c r="AO635" s="788"/>
      <c r="AP635" s="788"/>
      <c r="AQ635" s="796" t="s">
        <v>2064</v>
      </c>
      <c r="AR635" s="788" t="s">
        <v>2064</v>
      </c>
      <c r="AS635" s="788" t="s">
        <v>2064</v>
      </c>
      <c r="AT635" s="788" t="s">
        <v>2064</v>
      </c>
      <c r="AU635" s="793" t="s">
        <v>2064</v>
      </c>
      <c r="AV635" s="796"/>
      <c r="AW635" s="788"/>
      <c r="AX635" s="788"/>
      <c r="AY635" s="788"/>
      <c r="AZ635" s="788"/>
      <c r="BA635" s="788"/>
      <c r="BB635" s="788"/>
      <c r="BC635" s="788"/>
      <c r="BD635" s="788"/>
      <c r="BE635" s="788"/>
      <c r="BF635" s="788"/>
      <c r="BG635" s="788"/>
      <c r="BH635" s="788"/>
      <c r="BI635" s="788"/>
      <c r="BJ635" s="788"/>
      <c r="BK635" s="793"/>
      <c r="BL635" s="777"/>
      <c r="BM635" s="773"/>
      <c r="BN635" s="773"/>
      <c r="BO635" s="773"/>
      <c r="BP635" s="784"/>
      <c r="BQ635" s="796" t="s">
        <v>1971</v>
      </c>
      <c r="BR635" s="788" t="s">
        <v>1971</v>
      </c>
      <c r="BS635" s="788" t="s">
        <v>1971</v>
      </c>
      <c r="BT635" s="788" t="s">
        <v>1971</v>
      </c>
      <c r="BU635" s="793" t="s">
        <v>1971</v>
      </c>
      <c r="BV635" s="796" t="s">
        <v>1971</v>
      </c>
      <c r="BW635" s="788" t="s">
        <v>1971</v>
      </c>
      <c r="BX635" s="788" t="s">
        <v>1971</v>
      </c>
      <c r="BY635" s="788" t="s">
        <v>1971</v>
      </c>
      <c r="BZ635" s="788" t="s">
        <v>1971</v>
      </c>
      <c r="CA635" s="796" t="s">
        <v>1971</v>
      </c>
      <c r="CB635" s="788" t="s">
        <v>1971</v>
      </c>
      <c r="CC635" s="788" t="s">
        <v>1971</v>
      </c>
      <c r="CD635" s="788" t="s">
        <v>1971</v>
      </c>
      <c r="CE635" s="793" t="s">
        <v>1971</v>
      </c>
      <c r="CF635" s="788" t="s">
        <v>1971</v>
      </c>
      <c r="CG635" s="788" t="s">
        <v>1971</v>
      </c>
      <c r="CH635" s="788" t="s">
        <v>1971</v>
      </c>
      <c r="CI635" s="788" t="s">
        <v>1971</v>
      </c>
      <c r="CJ635" s="788" t="s">
        <v>1971</v>
      </c>
      <c r="CK635" s="796" t="s">
        <v>1971</v>
      </c>
      <c r="CL635" s="788" t="s">
        <v>1971</v>
      </c>
      <c r="CM635" s="788" t="s">
        <v>1971</v>
      </c>
      <c r="CN635" s="788" t="s">
        <v>1971</v>
      </c>
      <c r="CO635" s="793" t="s">
        <v>1971</v>
      </c>
      <c r="CP635" s="796" t="s">
        <v>1971</v>
      </c>
      <c r="CQ635" s="788" t="s">
        <v>1971</v>
      </c>
      <c r="CR635" s="788" t="s">
        <v>1971</v>
      </c>
      <c r="CS635" s="788" t="s">
        <v>1971</v>
      </c>
      <c r="CT635" s="793" t="s">
        <v>1971</v>
      </c>
      <c r="CU635" s="1273" t="s">
        <v>1971</v>
      </c>
      <c r="CV635" s="1272" t="s">
        <v>1971</v>
      </c>
      <c r="CW635" s="1272" t="s">
        <v>1971</v>
      </c>
      <c r="CX635" s="1274" t="s">
        <v>1971</v>
      </c>
      <c r="CY635" s="1272" t="s">
        <v>1971</v>
      </c>
      <c r="CZ635" s="1272" t="s">
        <v>1971</v>
      </c>
      <c r="DA635" s="1272" t="s">
        <v>1971</v>
      </c>
      <c r="DB635" s="1274" t="s">
        <v>1971</v>
      </c>
      <c r="DC635" s="773"/>
      <c r="DD635" s="801"/>
      <c r="DE635" s="802"/>
    </row>
    <row r="636" spans="1:109" ht="15.75" customHeight="1">
      <c r="A636" s="760" t="s">
        <v>1012</v>
      </c>
      <c r="B636" s="761">
        <v>630</v>
      </c>
      <c r="C636" s="777" t="s">
        <v>4568</v>
      </c>
      <c r="D636" s="761"/>
      <c r="E636" s="761"/>
      <c r="F636" s="773" t="s">
        <v>4569</v>
      </c>
      <c r="G636" s="778" t="s">
        <v>4570</v>
      </c>
      <c r="H636" s="779"/>
      <c r="I636" s="780"/>
      <c r="J636" s="781">
        <v>1</v>
      </c>
      <c r="K636" s="781"/>
      <c r="L636" s="781"/>
      <c r="M636" s="781"/>
      <c r="N636" s="781"/>
      <c r="O636" s="781"/>
      <c r="P636" s="782"/>
      <c r="Q636" s="783">
        <f t="shared" si="9"/>
        <v>1</v>
      </c>
      <c r="R636" s="777" t="s">
        <v>984</v>
      </c>
      <c r="S636" s="761" t="s">
        <v>964</v>
      </c>
      <c r="T636" s="784" t="s">
        <v>965</v>
      </c>
      <c r="U636" s="761"/>
      <c r="V636" s="1237" t="s">
        <v>2721</v>
      </c>
      <c r="W636" s="761" t="s">
        <v>4571</v>
      </c>
      <c r="X636" s="817">
        <v>0</v>
      </c>
      <c r="Y636" s="1292" t="s">
        <v>978</v>
      </c>
      <c r="Z636" s="778"/>
      <c r="AA636" s="773"/>
      <c r="AB636" s="773"/>
      <c r="AC636" s="773"/>
      <c r="AD636" s="773"/>
      <c r="AE636" s="773"/>
      <c r="AF636" s="787"/>
      <c r="AG636" s="788"/>
      <c r="AH636" s="788"/>
      <c r="AI636" s="788"/>
      <c r="AJ636" s="788"/>
      <c r="AK636" s="788"/>
      <c r="AL636" s="788"/>
      <c r="AM636" s="788"/>
      <c r="AN636" s="788"/>
      <c r="AO636" s="788"/>
      <c r="AP636" s="788"/>
      <c r="AQ636" s="796">
        <v>0</v>
      </c>
      <c r="AR636" s="788">
        <v>0</v>
      </c>
      <c r="AS636" s="788">
        <v>0</v>
      </c>
      <c r="AT636" s="788">
        <v>0</v>
      </c>
      <c r="AU636" s="793">
        <v>0</v>
      </c>
      <c r="AV636" s="796"/>
      <c r="AW636" s="788"/>
      <c r="AX636" s="788"/>
      <c r="AY636" s="788"/>
      <c r="AZ636" s="788"/>
      <c r="BA636" s="788"/>
      <c r="BB636" s="788"/>
      <c r="BC636" s="788"/>
      <c r="BD636" s="788"/>
      <c r="BE636" s="788"/>
      <c r="BF636" s="788"/>
      <c r="BG636" s="788"/>
      <c r="BH636" s="788"/>
      <c r="BI636" s="788"/>
      <c r="BJ636" s="788"/>
      <c r="BK636" s="793"/>
      <c r="BL636" s="777"/>
      <c r="BM636" s="773"/>
      <c r="BN636" s="773"/>
      <c r="BO636" s="773"/>
      <c r="BP636" s="784" t="s">
        <v>961</v>
      </c>
      <c r="BQ636" s="796" t="s">
        <v>1971</v>
      </c>
      <c r="BR636" s="788" t="s">
        <v>1971</v>
      </c>
      <c r="BS636" s="788" t="s">
        <v>1971</v>
      </c>
      <c r="BT636" s="788" t="s">
        <v>1971</v>
      </c>
      <c r="BU636" s="793" t="s">
        <v>1971</v>
      </c>
      <c r="BV636" s="796" t="s">
        <v>1971</v>
      </c>
      <c r="BW636" s="788" t="s">
        <v>1971</v>
      </c>
      <c r="BX636" s="788" t="s">
        <v>1971</v>
      </c>
      <c r="BY636" s="788" t="s">
        <v>1971</v>
      </c>
      <c r="BZ636" s="788" t="s">
        <v>1971</v>
      </c>
      <c r="CA636" s="796" t="s">
        <v>1971</v>
      </c>
      <c r="CB636" s="788" t="s">
        <v>1971</v>
      </c>
      <c r="CC636" s="788" t="s">
        <v>1971</v>
      </c>
      <c r="CD636" s="788" t="s">
        <v>1971</v>
      </c>
      <c r="CE636" s="793" t="s">
        <v>1971</v>
      </c>
      <c r="CF636" s="788" t="s">
        <v>1971</v>
      </c>
      <c r="CG636" s="788" t="s">
        <v>1971</v>
      </c>
      <c r="CH636" s="788" t="s">
        <v>1971</v>
      </c>
      <c r="CI636" s="788" t="s">
        <v>1971</v>
      </c>
      <c r="CJ636" s="788" t="s">
        <v>1971</v>
      </c>
      <c r="CK636" s="796" t="s">
        <v>1971</v>
      </c>
      <c r="CL636" s="788" t="s">
        <v>1971</v>
      </c>
      <c r="CM636" s="788" t="s">
        <v>1971</v>
      </c>
      <c r="CN636" s="788" t="s">
        <v>1971</v>
      </c>
      <c r="CO636" s="793" t="s">
        <v>1971</v>
      </c>
      <c r="CP636" s="796" t="s">
        <v>1971</v>
      </c>
      <c r="CQ636" s="788" t="s">
        <v>1971</v>
      </c>
      <c r="CR636" s="788" t="s">
        <v>1971</v>
      </c>
      <c r="CS636" s="788" t="s">
        <v>1971</v>
      </c>
      <c r="CT636" s="793" t="s">
        <v>1971</v>
      </c>
      <c r="CU636" s="1273">
        <v>-8.8999999999999996E-2</v>
      </c>
      <c r="CV636" s="1272" t="s">
        <v>1971</v>
      </c>
      <c r="CW636" s="1272" t="s">
        <v>1971</v>
      </c>
      <c r="CX636" s="1274" t="s">
        <v>1971</v>
      </c>
      <c r="CY636" s="1272" t="s">
        <v>1971</v>
      </c>
      <c r="CZ636" s="1272" t="s">
        <v>1971</v>
      </c>
      <c r="DA636" s="1272" t="s">
        <v>1971</v>
      </c>
      <c r="DB636" s="1274" t="s">
        <v>1971</v>
      </c>
      <c r="DC636" s="773"/>
      <c r="DD636" s="801"/>
      <c r="DE636" s="802"/>
    </row>
    <row r="637" spans="1:109" ht="15.75" customHeight="1">
      <c r="A637" s="760" t="s">
        <v>1012</v>
      </c>
      <c r="B637" s="761">
        <v>631</v>
      </c>
      <c r="C637" s="777" t="s">
        <v>4572</v>
      </c>
      <c r="D637" s="761"/>
      <c r="E637" s="761"/>
      <c r="F637" s="773" t="s">
        <v>3975</v>
      </c>
      <c r="G637" s="778" t="s">
        <v>2716</v>
      </c>
      <c r="H637" s="779"/>
      <c r="I637" s="780"/>
      <c r="J637" s="781"/>
      <c r="K637" s="781"/>
      <c r="L637" s="781"/>
      <c r="M637" s="781"/>
      <c r="N637" s="781"/>
      <c r="O637" s="781"/>
      <c r="P637" s="782"/>
      <c r="Q637" s="783">
        <f t="shared" si="9"/>
        <v>0</v>
      </c>
      <c r="R637" s="777" t="s">
        <v>963</v>
      </c>
      <c r="S637" s="761"/>
      <c r="T637" s="784"/>
      <c r="U637" s="761"/>
      <c r="V637" s="761" t="s">
        <v>293</v>
      </c>
      <c r="W637" s="761" t="s">
        <v>2717</v>
      </c>
      <c r="X637" s="1265">
        <v>0</v>
      </c>
      <c r="Y637" s="807" t="s">
        <v>966</v>
      </c>
      <c r="Z637" s="778"/>
      <c r="AA637" s="773"/>
      <c r="AB637" s="773"/>
      <c r="AC637" s="773"/>
      <c r="AD637" s="773"/>
      <c r="AE637" s="773"/>
      <c r="AF637" s="787"/>
      <c r="AG637" s="788"/>
      <c r="AH637" s="788"/>
      <c r="AI637" s="788"/>
      <c r="AJ637" s="788"/>
      <c r="AK637" s="788"/>
      <c r="AL637" s="788"/>
      <c r="AM637" s="788"/>
      <c r="AN637" s="788"/>
      <c r="AO637" s="788"/>
      <c r="AP637" s="788"/>
      <c r="AQ637" s="796">
        <v>0</v>
      </c>
      <c r="AR637" s="788">
        <v>0</v>
      </c>
      <c r="AS637" s="788">
        <v>100</v>
      </c>
      <c r="AT637" s="788">
        <v>100</v>
      </c>
      <c r="AU637" s="793">
        <v>100</v>
      </c>
      <c r="AV637" s="796"/>
      <c r="AW637" s="788"/>
      <c r="AX637" s="788"/>
      <c r="AY637" s="788"/>
      <c r="AZ637" s="788"/>
      <c r="BA637" s="788"/>
      <c r="BB637" s="788"/>
      <c r="BC637" s="788"/>
      <c r="BD637" s="788"/>
      <c r="BE637" s="788"/>
      <c r="BF637" s="788"/>
      <c r="BG637" s="788"/>
      <c r="BH637" s="788"/>
      <c r="BI637" s="788"/>
      <c r="BJ637" s="788"/>
      <c r="BK637" s="793"/>
      <c r="BL637" s="777"/>
      <c r="BM637" s="773"/>
      <c r="BN637" s="773"/>
      <c r="BO637" s="773"/>
      <c r="BP637" s="784"/>
      <c r="BQ637" s="796" t="s">
        <v>1971</v>
      </c>
      <c r="BR637" s="788" t="s">
        <v>1971</v>
      </c>
      <c r="BS637" s="788" t="s">
        <v>1971</v>
      </c>
      <c r="BT637" s="788" t="s">
        <v>1971</v>
      </c>
      <c r="BU637" s="793" t="s">
        <v>1971</v>
      </c>
      <c r="BV637" s="796" t="s">
        <v>1971</v>
      </c>
      <c r="BW637" s="788" t="s">
        <v>1971</v>
      </c>
      <c r="BX637" s="788" t="s">
        <v>1971</v>
      </c>
      <c r="BY637" s="788" t="s">
        <v>1971</v>
      </c>
      <c r="BZ637" s="788" t="s">
        <v>1971</v>
      </c>
      <c r="CA637" s="796" t="s">
        <v>1971</v>
      </c>
      <c r="CB637" s="788" t="s">
        <v>1971</v>
      </c>
      <c r="CC637" s="788" t="s">
        <v>1971</v>
      </c>
      <c r="CD637" s="788" t="s">
        <v>1971</v>
      </c>
      <c r="CE637" s="793" t="s">
        <v>1971</v>
      </c>
      <c r="CF637" s="788" t="s">
        <v>1971</v>
      </c>
      <c r="CG637" s="788" t="s">
        <v>1971</v>
      </c>
      <c r="CH637" s="788" t="s">
        <v>1971</v>
      </c>
      <c r="CI637" s="788" t="s">
        <v>1971</v>
      </c>
      <c r="CJ637" s="788" t="s">
        <v>1971</v>
      </c>
      <c r="CK637" s="796" t="s">
        <v>1971</v>
      </c>
      <c r="CL637" s="788" t="s">
        <v>1971</v>
      </c>
      <c r="CM637" s="788" t="s">
        <v>1971</v>
      </c>
      <c r="CN637" s="788" t="s">
        <v>1971</v>
      </c>
      <c r="CO637" s="793" t="s">
        <v>1971</v>
      </c>
      <c r="CP637" s="796" t="s">
        <v>1971</v>
      </c>
      <c r="CQ637" s="788" t="s">
        <v>1971</v>
      </c>
      <c r="CR637" s="788" t="s">
        <v>1971</v>
      </c>
      <c r="CS637" s="788" t="s">
        <v>1971</v>
      </c>
      <c r="CT637" s="793" t="s">
        <v>1971</v>
      </c>
      <c r="CU637" s="1273" t="s">
        <v>1971</v>
      </c>
      <c r="CV637" s="1272" t="s">
        <v>1971</v>
      </c>
      <c r="CW637" s="1272" t="s">
        <v>1971</v>
      </c>
      <c r="CX637" s="1274" t="s">
        <v>1971</v>
      </c>
      <c r="CY637" s="1272" t="s">
        <v>1971</v>
      </c>
      <c r="CZ637" s="1272" t="s">
        <v>1971</v>
      </c>
      <c r="DA637" s="1272" t="s">
        <v>1971</v>
      </c>
      <c r="DB637" s="1274" t="s">
        <v>1971</v>
      </c>
      <c r="DC637" s="773"/>
      <c r="DD637" s="801"/>
      <c r="DE637" s="802"/>
    </row>
    <row r="638" spans="1:109" ht="15.75" customHeight="1">
      <c r="A638" s="760" t="s">
        <v>1012</v>
      </c>
      <c r="B638" s="761">
        <v>632</v>
      </c>
      <c r="C638" s="777" t="s">
        <v>4573</v>
      </c>
      <c r="D638" s="761"/>
      <c r="E638" s="761"/>
      <c r="F638" s="773" t="s">
        <v>4574</v>
      </c>
      <c r="G638" s="778" t="s">
        <v>4575</v>
      </c>
      <c r="H638" s="779"/>
      <c r="I638" s="780"/>
      <c r="J638" s="781"/>
      <c r="K638" s="781">
        <v>1</v>
      </c>
      <c r="L638" s="781"/>
      <c r="M638" s="781"/>
      <c r="N638" s="781"/>
      <c r="O638" s="781"/>
      <c r="P638" s="782"/>
      <c r="Q638" s="783">
        <f t="shared" si="9"/>
        <v>1</v>
      </c>
      <c r="R638" s="777" t="s">
        <v>984</v>
      </c>
      <c r="S638" s="761" t="s">
        <v>964</v>
      </c>
      <c r="T638" s="784" t="s">
        <v>977</v>
      </c>
      <c r="U638" s="761"/>
      <c r="V638" s="761" t="s">
        <v>2721</v>
      </c>
      <c r="W638" s="761"/>
      <c r="X638" s="817">
        <v>0</v>
      </c>
      <c r="Y638" s="807" t="s">
        <v>978</v>
      </c>
      <c r="Z638" s="778"/>
      <c r="AA638" s="773"/>
      <c r="AB638" s="773"/>
      <c r="AC638" s="773"/>
      <c r="AD638" s="773"/>
      <c r="AE638" s="773"/>
      <c r="AF638" s="787"/>
      <c r="AG638" s="788"/>
      <c r="AH638" s="788"/>
      <c r="AI638" s="788"/>
      <c r="AJ638" s="788"/>
      <c r="AK638" s="788"/>
      <c r="AL638" s="788"/>
      <c r="AM638" s="788"/>
      <c r="AN638" s="788"/>
      <c r="AO638" s="788"/>
      <c r="AP638" s="788"/>
      <c r="AQ638" s="796">
        <v>0</v>
      </c>
      <c r="AR638" s="788">
        <v>0</v>
      </c>
      <c r="AS638" s="788">
        <v>0</v>
      </c>
      <c r="AT638" s="788">
        <v>0</v>
      </c>
      <c r="AU638" s="793">
        <v>0</v>
      </c>
      <c r="AV638" s="796"/>
      <c r="AW638" s="788"/>
      <c r="AX638" s="788"/>
      <c r="AY638" s="788"/>
      <c r="AZ638" s="788"/>
      <c r="BA638" s="788"/>
      <c r="BB638" s="788"/>
      <c r="BC638" s="788"/>
      <c r="BD638" s="788"/>
      <c r="BE638" s="788"/>
      <c r="BF638" s="788"/>
      <c r="BG638" s="788"/>
      <c r="BH638" s="788"/>
      <c r="BI638" s="788"/>
      <c r="BJ638" s="788"/>
      <c r="BK638" s="793"/>
      <c r="BL638" s="777"/>
      <c r="BM638" s="773"/>
      <c r="BN638" s="773"/>
      <c r="BO638" s="773"/>
      <c r="BP638" s="773" t="s">
        <v>961</v>
      </c>
      <c r="BQ638" s="796" t="s">
        <v>1971</v>
      </c>
      <c r="BR638" s="788" t="s">
        <v>1971</v>
      </c>
      <c r="BS638" s="788" t="s">
        <v>1971</v>
      </c>
      <c r="BT638" s="788" t="s">
        <v>1971</v>
      </c>
      <c r="BU638" s="793" t="s">
        <v>1971</v>
      </c>
      <c r="BV638" s="796" t="s">
        <v>1971</v>
      </c>
      <c r="BW638" s="788" t="s">
        <v>1971</v>
      </c>
      <c r="BX638" s="788" t="s">
        <v>1971</v>
      </c>
      <c r="BY638" s="788" t="s">
        <v>1971</v>
      </c>
      <c r="BZ638" s="788" t="s">
        <v>1971</v>
      </c>
      <c r="CA638" s="796" t="s">
        <v>1971</v>
      </c>
      <c r="CB638" s="788" t="s">
        <v>1971</v>
      </c>
      <c r="CC638" s="788" t="s">
        <v>1971</v>
      </c>
      <c r="CD638" s="788" t="s">
        <v>1971</v>
      </c>
      <c r="CE638" s="793" t="s">
        <v>1971</v>
      </c>
      <c r="CF638" s="788" t="s">
        <v>1971</v>
      </c>
      <c r="CG638" s="788" t="s">
        <v>1971</v>
      </c>
      <c r="CH638" s="788" t="s">
        <v>1971</v>
      </c>
      <c r="CI638" s="788" t="s">
        <v>1971</v>
      </c>
      <c r="CJ638" s="788" t="s">
        <v>1971</v>
      </c>
      <c r="CK638" s="796" t="s">
        <v>1971</v>
      </c>
      <c r="CL638" s="788" t="s">
        <v>1971</v>
      </c>
      <c r="CM638" s="788" t="s">
        <v>1971</v>
      </c>
      <c r="CN638" s="788" t="s">
        <v>1971</v>
      </c>
      <c r="CO638" s="793" t="s">
        <v>1971</v>
      </c>
      <c r="CP638" s="796" t="s">
        <v>1971</v>
      </c>
      <c r="CQ638" s="788" t="s">
        <v>1971</v>
      </c>
      <c r="CR638" s="788" t="s">
        <v>1971</v>
      </c>
      <c r="CS638" s="788" t="s">
        <v>1971</v>
      </c>
      <c r="CT638" s="793" t="s">
        <v>1971</v>
      </c>
      <c r="CU638" s="1280">
        <v>-4.2500000000000003E-2</v>
      </c>
      <c r="CV638" s="1272" t="s">
        <v>1971</v>
      </c>
      <c r="CW638" s="1272" t="s">
        <v>1971</v>
      </c>
      <c r="CX638" s="1274" t="s">
        <v>1971</v>
      </c>
      <c r="CY638" s="1272" t="s">
        <v>1971</v>
      </c>
      <c r="CZ638" s="1272" t="s">
        <v>1971</v>
      </c>
      <c r="DA638" s="1272" t="s">
        <v>1971</v>
      </c>
      <c r="DB638" s="1274" t="s">
        <v>1971</v>
      </c>
      <c r="DC638" s="773"/>
      <c r="DD638" s="801"/>
      <c r="DE638" s="802"/>
    </row>
    <row r="639" spans="1:109" ht="15.75" customHeight="1">
      <c r="A639" s="760" t="s">
        <v>1015</v>
      </c>
      <c r="B639" s="761">
        <v>633</v>
      </c>
      <c r="C639" s="777" t="s">
        <v>4576</v>
      </c>
      <c r="D639" s="761" t="s">
        <v>4577</v>
      </c>
      <c r="E639" s="761" t="s">
        <v>1927</v>
      </c>
      <c r="F639" s="773">
        <v>1</v>
      </c>
      <c r="G639" s="778" t="s">
        <v>4578</v>
      </c>
      <c r="H639" s="779" t="s">
        <v>4579</v>
      </c>
      <c r="I639" s="780">
        <v>0.57999999999999996</v>
      </c>
      <c r="J639" s="781">
        <v>0</v>
      </c>
      <c r="K639" s="781">
        <v>0.42</v>
      </c>
      <c r="L639" s="781">
        <v>0</v>
      </c>
      <c r="M639" s="781">
        <v>0</v>
      </c>
      <c r="N639" s="781">
        <v>0</v>
      </c>
      <c r="O639" s="781">
        <v>0</v>
      </c>
      <c r="P639" s="782">
        <v>0</v>
      </c>
      <c r="Q639" s="783">
        <f t="shared" si="9"/>
        <v>1</v>
      </c>
      <c r="R639" s="777" t="s">
        <v>975</v>
      </c>
      <c r="S639" s="761" t="s">
        <v>964</v>
      </c>
      <c r="T639" s="784" t="s">
        <v>977</v>
      </c>
      <c r="U639" s="761" t="s">
        <v>2332</v>
      </c>
      <c r="V639" s="761" t="s">
        <v>991</v>
      </c>
      <c r="W639" s="761" t="s">
        <v>4580</v>
      </c>
      <c r="X639" s="817">
        <v>0</v>
      </c>
      <c r="Y639" s="814" t="s">
        <v>966</v>
      </c>
      <c r="Z639" s="778"/>
      <c r="AA639" s="773"/>
      <c r="AB639" s="773"/>
      <c r="AC639" s="773"/>
      <c r="AD639" s="773"/>
      <c r="AE639" s="773"/>
      <c r="AF639" s="787"/>
      <c r="AG639" s="788"/>
      <c r="AH639" s="788"/>
      <c r="AI639" s="788"/>
      <c r="AJ639" s="788"/>
      <c r="AK639" s="788"/>
      <c r="AL639" s="788"/>
      <c r="AM639" s="788"/>
      <c r="AN639" s="788"/>
      <c r="AO639" s="788"/>
      <c r="AP639" s="788"/>
      <c r="AQ639" s="796">
        <v>3</v>
      </c>
      <c r="AR639" s="788">
        <v>9</v>
      </c>
      <c r="AS639" s="788">
        <v>18</v>
      </c>
      <c r="AT639" s="788">
        <v>30</v>
      </c>
      <c r="AU639" s="793">
        <v>45</v>
      </c>
      <c r="AV639" s="796"/>
      <c r="AW639" s="788"/>
      <c r="AX639" s="788"/>
      <c r="AY639" s="788"/>
      <c r="AZ639" s="788"/>
      <c r="BA639" s="788"/>
      <c r="BB639" s="788"/>
      <c r="BC639" s="788"/>
      <c r="BD639" s="788"/>
      <c r="BE639" s="788"/>
      <c r="BF639" s="788"/>
      <c r="BG639" s="788"/>
      <c r="BH639" s="788"/>
      <c r="BI639" s="788"/>
      <c r="BJ639" s="788"/>
      <c r="BK639" s="793"/>
      <c r="BL639" s="1880"/>
      <c r="BM639" s="1881"/>
      <c r="BN639" s="1881"/>
      <c r="BO639" s="1881"/>
      <c r="BP639" s="773" t="s">
        <v>961</v>
      </c>
      <c r="BQ639" s="796" t="s">
        <v>1971</v>
      </c>
      <c r="BR639" s="788" t="s">
        <v>1971</v>
      </c>
      <c r="BS639" s="788" t="s">
        <v>1971</v>
      </c>
      <c r="BT639" s="788" t="s">
        <v>1971</v>
      </c>
      <c r="BU639" s="793" t="s">
        <v>1971</v>
      </c>
      <c r="BV639" s="796" t="s">
        <v>1971</v>
      </c>
      <c r="BW639" s="788" t="s">
        <v>1971</v>
      </c>
      <c r="BX639" s="788" t="s">
        <v>1971</v>
      </c>
      <c r="BY639" s="788" t="s">
        <v>1971</v>
      </c>
      <c r="BZ639" s="788" t="s">
        <v>1971</v>
      </c>
      <c r="CA639" s="796" t="s">
        <v>1971</v>
      </c>
      <c r="CB639" s="788" t="s">
        <v>1971</v>
      </c>
      <c r="CC639" s="788" t="s">
        <v>1971</v>
      </c>
      <c r="CD639" s="788" t="s">
        <v>1971</v>
      </c>
      <c r="CE639" s="793" t="s">
        <v>1971</v>
      </c>
      <c r="CF639" s="788" t="s">
        <v>1971</v>
      </c>
      <c r="CG639" s="788" t="s">
        <v>1971</v>
      </c>
      <c r="CH639" s="788" t="s">
        <v>1971</v>
      </c>
      <c r="CI639" s="788" t="s">
        <v>1971</v>
      </c>
      <c r="CJ639" s="788" t="s">
        <v>1971</v>
      </c>
      <c r="CK639" s="796" t="s">
        <v>1971</v>
      </c>
      <c r="CL639" s="788" t="s">
        <v>1971</v>
      </c>
      <c r="CM639" s="788" t="s">
        <v>1971</v>
      </c>
      <c r="CN639" s="788" t="s">
        <v>1971</v>
      </c>
      <c r="CO639" s="793" t="s">
        <v>1971</v>
      </c>
      <c r="CP639" s="796" t="s">
        <v>1971</v>
      </c>
      <c r="CQ639" s="788" t="s">
        <v>1971</v>
      </c>
      <c r="CR639" s="788" t="s">
        <v>1971</v>
      </c>
      <c r="CS639" s="788" t="s">
        <v>1971</v>
      </c>
      <c r="CT639" s="793" t="s">
        <v>1971</v>
      </c>
      <c r="CU639" s="1273" t="s">
        <v>1971</v>
      </c>
      <c r="CV639" s="1272" t="s">
        <v>1971</v>
      </c>
      <c r="CW639" s="1272" t="s">
        <v>1971</v>
      </c>
      <c r="CX639" s="1274" t="s">
        <v>1971</v>
      </c>
      <c r="CY639" s="1272" t="s">
        <v>1971</v>
      </c>
      <c r="CZ639" s="1272" t="s">
        <v>1971</v>
      </c>
      <c r="DA639" s="1272" t="s">
        <v>1971</v>
      </c>
      <c r="DB639" s="1274" t="s">
        <v>1971</v>
      </c>
      <c r="DC639" s="773" t="s">
        <v>973</v>
      </c>
      <c r="DD639" s="801">
        <v>1</v>
      </c>
      <c r="DE639" s="802"/>
    </row>
    <row r="640" spans="1:109" ht="15.75" customHeight="1">
      <c r="A640" s="760" t="s">
        <v>1015</v>
      </c>
      <c r="B640" s="761">
        <v>634</v>
      </c>
      <c r="C640" s="777" t="s">
        <v>4581</v>
      </c>
      <c r="D640" s="761" t="s">
        <v>4582</v>
      </c>
      <c r="E640" s="761" t="s">
        <v>1920</v>
      </c>
      <c r="F640" s="773">
        <v>2</v>
      </c>
      <c r="G640" s="778" t="s">
        <v>4583</v>
      </c>
      <c r="H640" s="779" t="s">
        <v>4584</v>
      </c>
      <c r="I640" s="780">
        <v>0.7</v>
      </c>
      <c r="J640" s="781">
        <v>0</v>
      </c>
      <c r="K640" s="781">
        <v>0.3</v>
      </c>
      <c r="L640" s="781">
        <v>0</v>
      </c>
      <c r="M640" s="781">
        <v>0</v>
      </c>
      <c r="N640" s="781">
        <v>0</v>
      </c>
      <c r="O640" s="781">
        <v>0</v>
      </c>
      <c r="P640" s="782">
        <v>0</v>
      </c>
      <c r="Q640" s="783">
        <f t="shared" si="9"/>
        <v>1</v>
      </c>
      <c r="R640" s="777" t="s">
        <v>988</v>
      </c>
      <c r="S640" s="761" t="s">
        <v>964</v>
      </c>
      <c r="T640" s="784" t="s">
        <v>977</v>
      </c>
      <c r="U640" s="761" t="s">
        <v>2135</v>
      </c>
      <c r="V640" s="761" t="s">
        <v>991</v>
      </c>
      <c r="W640" s="761" t="s">
        <v>4585</v>
      </c>
      <c r="X640" s="817">
        <v>0</v>
      </c>
      <c r="Y640" s="814" t="s">
        <v>966</v>
      </c>
      <c r="Z640" s="778"/>
      <c r="AA640" s="773"/>
      <c r="AB640" s="773"/>
      <c r="AC640" s="773"/>
      <c r="AD640" s="773"/>
      <c r="AE640" s="773"/>
      <c r="AF640" s="787"/>
      <c r="AG640" s="788"/>
      <c r="AH640" s="788"/>
      <c r="AI640" s="788"/>
      <c r="AJ640" s="788"/>
      <c r="AK640" s="788"/>
      <c r="AL640" s="788"/>
      <c r="AM640" s="788"/>
      <c r="AN640" s="788"/>
      <c r="AO640" s="788"/>
      <c r="AP640" s="788"/>
      <c r="AQ640" s="796">
        <v>3048</v>
      </c>
      <c r="AR640" s="788">
        <v>6096</v>
      </c>
      <c r="AS640" s="788">
        <v>9143</v>
      </c>
      <c r="AT640" s="788">
        <v>12191</v>
      </c>
      <c r="AU640" s="793">
        <v>15239</v>
      </c>
      <c r="AV640" s="796"/>
      <c r="AW640" s="788"/>
      <c r="AX640" s="788"/>
      <c r="AY640" s="788"/>
      <c r="AZ640" s="788"/>
      <c r="BA640" s="788"/>
      <c r="BB640" s="788"/>
      <c r="BC640" s="788"/>
      <c r="BD640" s="788"/>
      <c r="BE640" s="788"/>
      <c r="BF640" s="788"/>
      <c r="BG640" s="788"/>
      <c r="BH640" s="788"/>
      <c r="BI640" s="788"/>
      <c r="BJ640" s="788"/>
      <c r="BK640" s="793"/>
      <c r="BL640" s="777" t="s">
        <v>973</v>
      </c>
      <c r="BM640" s="773" t="s">
        <v>973</v>
      </c>
      <c r="BN640" s="773" t="s">
        <v>973</v>
      </c>
      <c r="BO640" s="773" t="s">
        <v>973</v>
      </c>
      <c r="BP640" s="784" t="s">
        <v>961</v>
      </c>
      <c r="BQ640" s="796" t="s">
        <v>1971</v>
      </c>
      <c r="BR640" s="788" t="s">
        <v>1971</v>
      </c>
      <c r="BS640" s="788" t="s">
        <v>1971</v>
      </c>
      <c r="BT640" s="788" t="s">
        <v>1971</v>
      </c>
      <c r="BU640" s="793" t="s">
        <v>1971</v>
      </c>
      <c r="BV640" s="796" t="s">
        <v>1971</v>
      </c>
      <c r="BW640" s="788" t="s">
        <v>1971</v>
      </c>
      <c r="BX640" s="788" t="s">
        <v>1971</v>
      </c>
      <c r="BY640" s="788" t="s">
        <v>1971</v>
      </c>
      <c r="BZ640" s="788" t="s">
        <v>1971</v>
      </c>
      <c r="CA640" s="796" t="s">
        <v>1971</v>
      </c>
      <c r="CB640" s="788" t="s">
        <v>1971</v>
      </c>
      <c r="CC640" s="788" t="s">
        <v>1971</v>
      </c>
      <c r="CD640" s="788" t="s">
        <v>1971</v>
      </c>
      <c r="CE640" s="793" t="s">
        <v>1971</v>
      </c>
      <c r="CF640" s="788" t="s">
        <v>1971</v>
      </c>
      <c r="CG640" s="788" t="s">
        <v>1971</v>
      </c>
      <c r="CH640" s="788" t="s">
        <v>1971</v>
      </c>
      <c r="CI640" s="788" t="s">
        <v>1971</v>
      </c>
      <c r="CJ640" s="788" t="s">
        <v>1971</v>
      </c>
      <c r="CK640" s="796" t="s">
        <v>1971</v>
      </c>
      <c r="CL640" s="788" t="s">
        <v>1971</v>
      </c>
      <c r="CM640" s="788" t="s">
        <v>1971</v>
      </c>
      <c r="CN640" s="788" t="s">
        <v>1971</v>
      </c>
      <c r="CO640" s="793" t="s">
        <v>1971</v>
      </c>
      <c r="CP640" s="796" t="s">
        <v>1971</v>
      </c>
      <c r="CQ640" s="788" t="s">
        <v>1971</v>
      </c>
      <c r="CR640" s="788" t="s">
        <v>1971</v>
      </c>
      <c r="CS640" s="788" t="s">
        <v>1971</v>
      </c>
      <c r="CT640" s="793" t="s">
        <v>1971</v>
      </c>
      <c r="CU640" s="1273">
        <v>-1.132E-3</v>
      </c>
      <c r="CV640" s="1272" t="s">
        <v>1971</v>
      </c>
      <c r="CW640" s="1272" t="s">
        <v>1971</v>
      </c>
      <c r="CX640" s="1274" t="s">
        <v>1971</v>
      </c>
      <c r="CY640" s="1272">
        <v>1.132E-3</v>
      </c>
      <c r="CZ640" s="1272" t="s">
        <v>1971</v>
      </c>
      <c r="DA640" s="1272" t="s">
        <v>1971</v>
      </c>
      <c r="DB640" s="1274" t="s">
        <v>1971</v>
      </c>
      <c r="DC640" s="773"/>
      <c r="DD640" s="801">
        <v>1</v>
      </c>
      <c r="DE640" s="802"/>
    </row>
    <row r="641" spans="1:109" ht="15.75" customHeight="1">
      <c r="A641" s="760" t="s">
        <v>1015</v>
      </c>
      <c r="B641" s="761">
        <v>635</v>
      </c>
      <c r="C641" s="777" t="s">
        <v>4586</v>
      </c>
      <c r="D641" s="761" t="s">
        <v>4582</v>
      </c>
      <c r="E641" s="761" t="s">
        <v>1936</v>
      </c>
      <c r="F641" s="773">
        <v>3</v>
      </c>
      <c r="G641" s="778" t="s">
        <v>4587</v>
      </c>
      <c r="H641" s="779" t="s">
        <v>4588</v>
      </c>
      <c r="I641" s="780">
        <v>0.69</v>
      </c>
      <c r="J641" s="781">
        <v>0</v>
      </c>
      <c r="K641" s="781">
        <v>0.31</v>
      </c>
      <c r="L641" s="781">
        <v>0</v>
      </c>
      <c r="M641" s="781">
        <v>0</v>
      </c>
      <c r="N641" s="781">
        <v>0</v>
      </c>
      <c r="O641" s="781">
        <v>0</v>
      </c>
      <c r="P641" s="782">
        <v>0</v>
      </c>
      <c r="Q641" s="783">
        <f t="shared" si="9"/>
        <v>1</v>
      </c>
      <c r="R641" s="777" t="s">
        <v>963</v>
      </c>
      <c r="S641" s="761"/>
      <c r="T641" s="784"/>
      <c r="U641" s="761" t="s">
        <v>1996</v>
      </c>
      <c r="V641" s="761" t="s">
        <v>293</v>
      </c>
      <c r="W641" s="761" t="s">
        <v>4589</v>
      </c>
      <c r="X641" s="1298">
        <v>1</v>
      </c>
      <c r="Y641" s="814" t="s">
        <v>966</v>
      </c>
      <c r="Z641" s="778"/>
      <c r="AA641" s="773"/>
      <c r="AB641" s="773"/>
      <c r="AC641" s="773"/>
      <c r="AD641" s="773"/>
      <c r="AE641" s="773"/>
      <c r="AF641" s="787"/>
      <c r="AG641" s="788"/>
      <c r="AH641" s="788"/>
      <c r="AI641" s="788"/>
      <c r="AJ641" s="788"/>
      <c r="AK641" s="788"/>
      <c r="AL641" s="788"/>
      <c r="AM641" s="788"/>
      <c r="AN641" s="788"/>
      <c r="AO641" s="788"/>
      <c r="AP641" s="788"/>
      <c r="AQ641" s="796">
        <v>0</v>
      </c>
      <c r="AR641" s="788">
        <v>0</v>
      </c>
      <c r="AS641" s="788">
        <v>2.6</v>
      </c>
      <c r="AT641" s="788">
        <v>2.6</v>
      </c>
      <c r="AU641" s="793">
        <v>7.7</v>
      </c>
      <c r="AV641" s="796"/>
      <c r="AW641" s="788"/>
      <c r="AX641" s="788"/>
      <c r="AY641" s="788"/>
      <c r="AZ641" s="788"/>
      <c r="BA641" s="788"/>
      <c r="BB641" s="788"/>
      <c r="BC641" s="788"/>
      <c r="BD641" s="788"/>
      <c r="BE641" s="788"/>
      <c r="BF641" s="788"/>
      <c r="BG641" s="788"/>
      <c r="BH641" s="788"/>
      <c r="BI641" s="788"/>
      <c r="BJ641" s="788"/>
      <c r="BK641" s="793"/>
      <c r="BL641" s="777"/>
      <c r="BM641" s="773"/>
      <c r="BN641" s="773"/>
      <c r="BO641" s="773"/>
      <c r="BP641" s="784"/>
      <c r="BQ641" s="796" t="s">
        <v>1971</v>
      </c>
      <c r="BR641" s="788" t="s">
        <v>1971</v>
      </c>
      <c r="BS641" s="788" t="s">
        <v>1971</v>
      </c>
      <c r="BT641" s="788" t="s">
        <v>1971</v>
      </c>
      <c r="BU641" s="793" t="s">
        <v>1971</v>
      </c>
      <c r="BV641" s="796" t="s">
        <v>1971</v>
      </c>
      <c r="BW641" s="788" t="s">
        <v>1971</v>
      </c>
      <c r="BX641" s="788" t="s">
        <v>1971</v>
      </c>
      <c r="BY641" s="788" t="s">
        <v>1971</v>
      </c>
      <c r="BZ641" s="788" t="s">
        <v>1971</v>
      </c>
      <c r="CA641" s="796" t="s">
        <v>1971</v>
      </c>
      <c r="CB641" s="788" t="s">
        <v>1971</v>
      </c>
      <c r="CC641" s="788" t="s">
        <v>1971</v>
      </c>
      <c r="CD641" s="788" t="s">
        <v>1971</v>
      </c>
      <c r="CE641" s="793" t="s">
        <v>1971</v>
      </c>
      <c r="CF641" s="788" t="s">
        <v>1971</v>
      </c>
      <c r="CG641" s="788" t="s">
        <v>1971</v>
      </c>
      <c r="CH641" s="788" t="s">
        <v>1971</v>
      </c>
      <c r="CI641" s="788" t="s">
        <v>1971</v>
      </c>
      <c r="CJ641" s="788" t="s">
        <v>1971</v>
      </c>
      <c r="CK641" s="796" t="s">
        <v>1971</v>
      </c>
      <c r="CL641" s="788" t="s">
        <v>1971</v>
      </c>
      <c r="CM641" s="788" t="s">
        <v>1971</v>
      </c>
      <c r="CN641" s="788" t="s">
        <v>1971</v>
      </c>
      <c r="CO641" s="793" t="s">
        <v>1971</v>
      </c>
      <c r="CP641" s="796" t="s">
        <v>1971</v>
      </c>
      <c r="CQ641" s="788" t="s">
        <v>1971</v>
      </c>
      <c r="CR641" s="788" t="s">
        <v>1971</v>
      </c>
      <c r="CS641" s="788" t="s">
        <v>1971</v>
      </c>
      <c r="CT641" s="793" t="s">
        <v>1971</v>
      </c>
      <c r="CU641" s="1273" t="s">
        <v>1971</v>
      </c>
      <c r="CV641" s="1272" t="s">
        <v>1971</v>
      </c>
      <c r="CW641" s="1272" t="s">
        <v>1971</v>
      </c>
      <c r="CX641" s="1274" t="s">
        <v>1971</v>
      </c>
      <c r="CY641" s="1272" t="s">
        <v>1971</v>
      </c>
      <c r="CZ641" s="1272" t="s">
        <v>1971</v>
      </c>
      <c r="DA641" s="1272" t="s">
        <v>1971</v>
      </c>
      <c r="DB641" s="1274" t="s">
        <v>1971</v>
      </c>
      <c r="DC641" s="773"/>
      <c r="DD641" s="801">
        <v>1</v>
      </c>
      <c r="DE641" s="802"/>
    </row>
    <row r="642" spans="1:109" ht="15.75" customHeight="1">
      <c r="A642" s="760" t="s">
        <v>1015</v>
      </c>
      <c r="B642" s="761">
        <v>636</v>
      </c>
      <c r="C642" s="777" t="s">
        <v>4590</v>
      </c>
      <c r="D642" s="761" t="s">
        <v>4582</v>
      </c>
      <c r="E642" s="761" t="s">
        <v>1920</v>
      </c>
      <c r="F642" s="773">
        <v>4</v>
      </c>
      <c r="G642" s="778" t="s">
        <v>4591</v>
      </c>
      <c r="H642" s="779" t="s">
        <v>4592</v>
      </c>
      <c r="I642" s="780">
        <v>0.04</v>
      </c>
      <c r="J642" s="781">
        <v>0</v>
      </c>
      <c r="K642" s="781">
        <v>0.96</v>
      </c>
      <c r="L642" s="781">
        <v>0</v>
      </c>
      <c r="M642" s="781">
        <v>0</v>
      </c>
      <c r="N642" s="781">
        <v>0</v>
      </c>
      <c r="O642" s="781">
        <v>0</v>
      </c>
      <c r="P642" s="782">
        <v>0</v>
      </c>
      <c r="Q642" s="783">
        <f t="shared" si="9"/>
        <v>1</v>
      </c>
      <c r="R642" s="777" t="s">
        <v>988</v>
      </c>
      <c r="S642" s="761" t="s">
        <v>964</v>
      </c>
      <c r="T642" s="784" t="s">
        <v>977</v>
      </c>
      <c r="U642" s="761" t="s">
        <v>2135</v>
      </c>
      <c r="V642" s="761" t="s">
        <v>994</v>
      </c>
      <c r="W642" s="761" t="s">
        <v>4593</v>
      </c>
      <c r="X642" s="1263">
        <v>2</v>
      </c>
      <c r="Y642" s="814" t="s">
        <v>966</v>
      </c>
      <c r="Z642" s="778"/>
      <c r="AA642" s="773"/>
      <c r="AB642" s="773"/>
      <c r="AC642" s="773"/>
      <c r="AD642" s="773"/>
      <c r="AE642" s="773"/>
      <c r="AF642" s="787"/>
      <c r="AG642" s="788"/>
      <c r="AH642" s="788"/>
      <c r="AI642" s="788"/>
      <c r="AJ642" s="788"/>
      <c r="AK642" s="788"/>
      <c r="AL642" s="788"/>
      <c r="AM642" s="788"/>
      <c r="AN642" s="788"/>
      <c r="AO642" s="788"/>
      <c r="AP642" s="788"/>
      <c r="AQ642" s="796">
        <v>0</v>
      </c>
      <c r="AR642" s="788">
        <v>45.6</v>
      </c>
      <c r="AS642" s="788">
        <v>47.3</v>
      </c>
      <c r="AT642" s="788">
        <v>69.7</v>
      </c>
      <c r="AU642" s="793">
        <v>741.6</v>
      </c>
      <c r="AV642" s="796"/>
      <c r="AW642" s="788"/>
      <c r="AX642" s="788"/>
      <c r="AY642" s="788"/>
      <c r="AZ642" s="788"/>
      <c r="BA642" s="788"/>
      <c r="BB642" s="788"/>
      <c r="BC642" s="788"/>
      <c r="BD642" s="788"/>
      <c r="BE642" s="788"/>
      <c r="BF642" s="788"/>
      <c r="BG642" s="788"/>
      <c r="BH642" s="788"/>
      <c r="BI642" s="788"/>
      <c r="BJ642" s="788"/>
      <c r="BK642" s="793"/>
      <c r="BL642" s="777" t="s">
        <v>973</v>
      </c>
      <c r="BM642" s="773" t="s">
        <v>973</v>
      </c>
      <c r="BN642" s="773" t="s">
        <v>973</v>
      </c>
      <c r="BO642" s="773" t="s">
        <v>973</v>
      </c>
      <c r="BP642" s="784" t="s">
        <v>961</v>
      </c>
      <c r="BQ642" s="796" t="s">
        <v>1971</v>
      </c>
      <c r="BR642" s="788" t="s">
        <v>1971</v>
      </c>
      <c r="BS642" s="788" t="s">
        <v>1971</v>
      </c>
      <c r="BT642" s="788" t="s">
        <v>1971</v>
      </c>
      <c r="BU642" s="793" t="s">
        <v>1971</v>
      </c>
      <c r="BV642" s="796" t="s">
        <v>1971</v>
      </c>
      <c r="BW642" s="788" t="s">
        <v>1971</v>
      </c>
      <c r="BX642" s="788" t="s">
        <v>1971</v>
      </c>
      <c r="BY642" s="788" t="s">
        <v>1971</v>
      </c>
      <c r="BZ642" s="788" t="s">
        <v>1971</v>
      </c>
      <c r="CA642" s="796" t="s">
        <v>1971</v>
      </c>
      <c r="CB642" s="788" t="s">
        <v>1971</v>
      </c>
      <c r="CC642" s="788" t="s">
        <v>1971</v>
      </c>
      <c r="CD642" s="788" t="s">
        <v>1971</v>
      </c>
      <c r="CE642" s="793" t="s">
        <v>1971</v>
      </c>
      <c r="CF642" s="788" t="s">
        <v>1971</v>
      </c>
      <c r="CG642" s="788" t="s">
        <v>1971</v>
      </c>
      <c r="CH642" s="788" t="s">
        <v>1971</v>
      </c>
      <c r="CI642" s="788" t="s">
        <v>1971</v>
      </c>
      <c r="CJ642" s="788" t="s">
        <v>1971</v>
      </c>
      <c r="CK642" s="831">
        <v>0</v>
      </c>
      <c r="CL642" s="788">
        <v>0</v>
      </c>
      <c r="CM642" s="788">
        <v>0</v>
      </c>
      <c r="CN642" s="788">
        <v>0</v>
      </c>
      <c r="CO642" s="793">
        <v>1131.3399999999999</v>
      </c>
      <c r="CP642" s="796" t="s">
        <v>1971</v>
      </c>
      <c r="CQ642" s="788" t="s">
        <v>1971</v>
      </c>
      <c r="CR642" s="788" t="s">
        <v>1971</v>
      </c>
      <c r="CS642" s="788" t="s">
        <v>1971</v>
      </c>
      <c r="CT642" s="793" t="s">
        <v>1971</v>
      </c>
      <c r="CU642" s="1273">
        <v>-5.5800000000000002E-2</v>
      </c>
      <c r="CV642" s="1272" t="s">
        <v>1971</v>
      </c>
      <c r="CW642" s="1272" t="s">
        <v>1971</v>
      </c>
      <c r="CX642" s="1274" t="s">
        <v>1971</v>
      </c>
      <c r="CY642" s="1272">
        <v>5.5800000000000002E-2</v>
      </c>
      <c r="CZ642" s="1272" t="s">
        <v>1971</v>
      </c>
      <c r="DA642" s="1272" t="s">
        <v>1971</v>
      </c>
      <c r="DB642" s="1274" t="s">
        <v>1971</v>
      </c>
      <c r="DC642" s="773"/>
      <c r="DD642" s="801">
        <v>1</v>
      </c>
      <c r="DE642" s="802"/>
    </row>
    <row r="643" spans="1:109" ht="15.75" customHeight="1">
      <c r="A643" s="760" t="s">
        <v>1015</v>
      </c>
      <c r="B643" s="761">
        <v>637</v>
      </c>
      <c r="C643" s="777" t="s">
        <v>4594</v>
      </c>
      <c r="D643" s="761" t="s">
        <v>4582</v>
      </c>
      <c r="E643" s="761" t="s">
        <v>1936</v>
      </c>
      <c r="F643" s="773">
        <v>5</v>
      </c>
      <c r="G643" s="778" t="s">
        <v>4595</v>
      </c>
      <c r="H643" s="779" t="s">
        <v>4596</v>
      </c>
      <c r="I643" s="780">
        <v>0.7</v>
      </c>
      <c r="J643" s="781">
        <v>0</v>
      </c>
      <c r="K643" s="781">
        <v>0</v>
      </c>
      <c r="L643" s="781">
        <v>0.3</v>
      </c>
      <c r="M643" s="781">
        <v>0</v>
      </c>
      <c r="N643" s="781">
        <v>0</v>
      </c>
      <c r="O643" s="781">
        <v>0</v>
      </c>
      <c r="P643" s="782">
        <v>0</v>
      </c>
      <c r="Q643" s="783">
        <f t="shared" si="9"/>
        <v>1</v>
      </c>
      <c r="R643" s="777" t="s">
        <v>963</v>
      </c>
      <c r="S643" s="761"/>
      <c r="T643" s="784"/>
      <c r="U643" s="761" t="s">
        <v>2135</v>
      </c>
      <c r="V643" s="761" t="s">
        <v>991</v>
      </c>
      <c r="W643" s="761" t="s">
        <v>4597</v>
      </c>
      <c r="X643" s="1298">
        <v>0</v>
      </c>
      <c r="Y643" s="814" t="s">
        <v>966</v>
      </c>
      <c r="Z643" s="778"/>
      <c r="AA643" s="773"/>
      <c r="AB643" s="773"/>
      <c r="AC643" s="773"/>
      <c r="AD643" s="773"/>
      <c r="AE643" s="773"/>
      <c r="AF643" s="787"/>
      <c r="AG643" s="788"/>
      <c r="AH643" s="788"/>
      <c r="AI643" s="788"/>
      <c r="AJ643" s="788"/>
      <c r="AK643" s="788"/>
      <c r="AL643" s="788"/>
      <c r="AM643" s="788"/>
      <c r="AN643" s="788"/>
      <c r="AO643" s="788"/>
      <c r="AP643" s="788"/>
      <c r="AQ643" s="796">
        <v>0</v>
      </c>
      <c r="AR643" s="788">
        <v>3</v>
      </c>
      <c r="AS643" s="788">
        <v>6</v>
      </c>
      <c r="AT643" s="788">
        <v>9</v>
      </c>
      <c r="AU643" s="793">
        <v>12</v>
      </c>
      <c r="AV643" s="796"/>
      <c r="AW643" s="788"/>
      <c r="AX643" s="788"/>
      <c r="AY643" s="788"/>
      <c r="AZ643" s="788"/>
      <c r="BA643" s="788"/>
      <c r="BB643" s="788"/>
      <c r="BC643" s="788"/>
      <c r="BD643" s="788"/>
      <c r="BE643" s="788"/>
      <c r="BF643" s="788"/>
      <c r="BG643" s="788"/>
      <c r="BH643" s="788"/>
      <c r="BI643" s="788"/>
      <c r="BJ643" s="788"/>
      <c r="BK643" s="793"/>
      <c r="BL643" s="777"/>
      <c r="BM643" s="773"/>
      <c r="BN643" s="773"/>
      <c r="BO643" s="773"/>
      <c r="BP643" s="784"/>
      <c r="BQ643" s="796" t="s">
        <v>1971</v>
      </c>
      <c r="BR643" s="788" t="s">
        <v>1971</v>
      </c>
      <c r="BS643" s="788" t="s">
        <v>1971</v>
      </c>
      <c r="BT643" s="788" t="s">
        <v>1971</v>
      </c>
      <c r="BU643" s="793" t="s">
        <v>1971</v>
      </c>
      <c r="BV643" s="796" t="s">
        <v>1971</v>
      </c>
      <c r="BW643" s="788" t="s">
        <v>1971</v>
      </c>
      <c r="BX643" s="788" t="s">
        <v>1971</v>
      </c>
      <c r="BY643" s="788" t="s">
        <v>1971</v>
      </c>
      <c r="BZ643" s="788" t="s">
        <v>1971</v>
      </c>
      <c r="CA643" s="796" t="s">
        <v>1971</v>
      </c>
      <c r="CB643" s="788" t="s">
        <v>1971</v>
      </c>
      <c r="CC643" s="788" t="s">
        <v>1971</v>
      </c>
      <c r="CD643" s="788" t="s">
        <v>1971</v>
      </c>
      <c r="CE643" s="793" t="s">
        <v>1971</v>
      </c>
      <c r="CF643" s="788" t="s">
        <v>1971</v>
      </c>
      <c r="CG643" s="788" t="s">
        <v>1971</v>
      </c>
      <c r="CH643" s="788" t="s">
        <v>1971</v>
      </c>
      <c r="CI643" s="788" t="s">
        <v>1971</v>
      </c>
      <c r="CJ643" s="788" t="s">
        <v>1971</v>
      </c>
      <c r="CK643" s="796" t="s">
        <v>1971</v>
      </c>
      <c r="CL643" s="788" t="s">
        <v>1971</v>
      </c>
      <c r="CM643" s="788" t="s">
        <v>1971</v>
      </c>
      <c r="CN643" s="788" t="s">
        <v>1971</v>
      </c>
      <c r="CO643" s="793" t="s">
        <v>1971</v>
      </c>
      <c r="CP643" s="796" t="s">
        <v>1971</v>
      </c>
      <c r="CQ643" s="788" t="s">
        <v>1971</v>
      </c>
      <c r="CR643" s="788" t="s">
        <v>1971</v>
      </c>
      <c r="CS643" s="788" t="s">
        <v>1971</v>
      </c>
      <c r="CT643" s="793" t="s">
        <v>1971</v>
      </c>
      <c r="CU643" s="1273" t="s">
        <v>1971</v>
      </c>
      <c r="CV643" s="1272" t="s">
        <v>1971</v>
      </c>
      <c r="CW643" s="1272" t="s">
        <v>1971</v>
      </c>
      <c r="CX643" s="1274" t="s">
        <v>1971</v>
      </c>
      <c r="CY643" s="1272" t="s">
        <v>1971</v>
      </c>
      <c r="CZ643" s="1272" t="s">
        <v>1971</v>
      </c>
      <c r="DA643" s="1272" t="s">
        <v>1971</v>
      </c>
      <c r="DB643" s="1274" t="s">
        <v>1971</v>
      </c>
      <c r="DC643" s="773"/>
      <c r="DD643" s="801">
        <v>1</v>
      </c>
      <c r="DE643" s="802"/>
    </row>
    <row r="644" spans="1:109" ht="15.75" customHeight="1">
      <c r="A644" s="760" t="s">
        <v>1015</v>
      </c>
      <c r="B644" s="761">
        <v>638</v>
      </c>
      <c r="C644" s="777" t="s">
        <v>4598</v>
      </c>
      <c r="D644" s="761" t="s">
        <v>4582</v>
      </c>
      <c r="E644" s="761" t="s">
        <v>1936</v>
      </c>
      <c r="F644" s="773" t="s">
        <v>4599</v>
      </c>
      <c r="G644" s="778" t="s">
        <v>4600</v>
      </c>
      <c r="H644" s="779" t="s">
        <v>4601</v>
      </c>
      <c r="I644" s="780">
        <v>0.09</v>
      </c>
      <c r="J644" s="781">
        <v>0.12</v>
      </c>
      <c r="K644" s="781">
        <v>0.24</v>
      </c>
      <c r="L644" s="781">
        <v>0.55000000000000004</v>
      </c>
      <c r="M644" s="781">
        <v>0</v>
      </c>
      <c r="N644" s="781">
        <v>0</v>
      </c>
      <c r="O644" s="781">
        <v>0</v>
      </c>
      <c r="P644" s="782">
        <v>0</v>
      </c>
      <c r="Q644" s="783">
        <f t="shared" si="9"/>
        <v>1</v>
      </c>
      <c r="R644" s="777" t="s">
        <v>988</v>
      </c>
      <c r="S644" s="761" t="s">
        <v>964</v>
      </c>
      <c r="T644" s="784" t="s">
        <v>965</v>
      </c>
      <c r="U644" s="761" t="s">
        <v>2161</v>
      </c>
      <c r="V644" s="761" t="s">
        <v>293</v>
      </c>
      <c r="W644" s="761" t="s">
        <v>2813</v>
      </c>
      <c r="X644" s="1263">
        <v>1</v>
      </c>
      <c r="Y644" s="814" t="s">
        <v>966</v>
      </c>
      <c r="Z644" s="778"/>
      <c r="AA644" s="773"/>
      <c r="AB644" s="773"/>
      <c r="AC644" s="773"/>
      <c r="AD644" s="773"/>
      <c r="AE644" s="773"/>
      <c r="AF644" s="787"/>
      <c r="AG644" s="788"/>
      <c r="AH644" s="788"/>
      <c r="AI644" s="788"/>
      <c r="AJ644" s="788"/>
      <c r="AK644" s="788"/>
      <c r="AL644" s="788"/>
      <c r="AM644" s="788"/>
      <c r="AN644" s="788"/>
      <c r="AO644" s="788"/>
      <c r="AP644" s="788"/>
      <c r="AQ644" s="796">
        <v>2.4</v>
      </c>
      <c r="AR644" s="788">
        <v>4.8</v>
      </c>
      <c r="AS644" s="788">
        <v>7.2</v>
      </c>
      <c r="AT644" s="788">
        <v>9.6</v>
      </c>
      <c r="AU644" s="793">
        <v>12</v>
      </c>
      <c r="AV644" s="796"/>
      <c r="AW644" s="788"/>
      <c r="AX644" s="788"/>
      <c r="AY644" s="788"/>
      <c r="AZ644" s="788"/>
      <c r="BA644" s="788"/>
      <c r="BB644" s="788"/>
      <c r="BC644" s="788"/>
      <c r="BD644" s="788"/>
      <c r="BE644" s="788"/>
      <c r="BF644" s="788"/>
      <c r="BG644" s="788"/>
      <c r="BH644" s="788"/>
      <c r="BI644" s="788"/>
      <c r="BJ644" s="788"/>
      <c r="BK644" s="793"/>
      <c r="BL644" s="777" t="s">
        <v>961</v>
      </c>
      <c r="BM644" s="773" t="s">
        <v>961</v>
      </c>
      <c r="BN644" s="773" t="s">
        <v>961</v>
      </c>
      <c r="BO644" s="773" t="s">
        <v>961</v>
      </c>
      <c r="BP644" s="784" t="s">
        <v>961</v>
      </c>
      <c r="BQ644" s="796" t="s">
        <v>1971</v>
      </c>
      <c r="BR644" s="788" t="s">
        <v>1971</v>
      </c>
      <c r="BS644" s="788" t="s">
        <v>1971</v>
      </c>
      <c r="BT644" s="788" t="s">
        <v>1971</v>
      </c>
      <c r="BU644" s="793" t="s">
        <v>1971</v>
      </c>
      <c r="BV644" s="796">
        <v>-2</v>
      </c>
      <c r="BW644" s="788">
        <v>-2</v>
      </c>
      <c r="BX644" s="788">
        <v>-2</v>
      </c>
      <c r="BY644" s="788">
        <v>-2</v>
      </c>
      <c r="BZ644" s="788">
        <v>-2</v>
      </c>
      <c r="CA644" s="796" t="s">
        <v>1971</v>
      </c>
      <c r="CB644" s="788" t="s">
        <v>1971</v>
      </c>
      <c r="CC644" s="788" t="s">
        <v>1971</v>
      </c>
      <c r="CD644" s="788" t="s">
        <v>1971</v>
      </c>
      <c r="CE644" s="793" t="s">
        <v>1971</v>
      </c>
      <c r="CF644" s="788" t="s">
        <v>1971</v>
      </c>
      <c r="CG644" s="788" t="s">
        <v>1971</v>
      </c>
      <c r="CH644" s="788" t="s">
        <v>1971</v>
      </c>
      <c r="CI644" s="788" t="s">
        <v>1971</v>
      </c>
      <c r="CJ644" s="788" t="s">
        <v>1971</v>
      </c>
      <c r="CK644" s="796">
        <v>5</v>
      </c>
      <c r="CL644" s="788">
        <v>10</v>
      </c>
      <c r="CM644" s="788">
        <v>15</v>
      </c>
      <c r="CN644" s="788">
        <v>20</v>
      </c>
      <c r="CO644" s="793">
        <v>25</v>
      </c>
      <c r="CP644" s="796" t="s">
        <v>1971</v>
      </c>
      <c r="CQ644" s="788" t="s">
        <v>1971</v>
      </c>
      <c r="CR644" s="788" t="s">
        <v>1971</v>
      </c>
      <c r="CS644" s="788" t="s">
        <v>1971</v>
      </c>
      <c r="CT644" s="793" t="s">
        <v>1971</v>
      </c>
      <c r="CU644" s="1273">
        <v>-0.23599999999999999</v>
      </c>
      <c r="CV644" s="1272" t="s">
        <v>1971</v>
      </c>
      <c r="CW644" s="1272" t="s">
        <v>1971</v>
      </c>
      <c r="CX644" s="1274" t="s">
        <v>1971</v>
      </c>
      <c r="CY644" s="1272">
        <v>0.23599999999999999</v>
      </c>
      <c r="CZ644" s="1272" t="s">
        <v>1971</v>
      </c>
      <c r="DA644" s="1272" t="s">
        <v>1971</v>
      </c>
      <c r="DB644" s="1274" t="s">
        <v>1971</v>
      </c>
      <c r="DC644" s="773"/>
      <c r="DD644" s="801">
        <v>1</v>
      </c>
      <c r="DE644" s="802"/>
    </row>
    <row r="645" spans="1:109" ht="15.75" customHeight="1">
      <c r="A645" s="760" t="s">
        <v>1015</v>
      </c>
      <c r="B645" s="761">
        <v>639</v>
      </c>
      <c r="C645" s="777" t="s">
        <v>4602</v>
      </c>
      <c r="D645" s="761"/>
      <c r="E645" s="761"/>
      <c r="F645" s="773" t="s">
        <v>4603</v>
      </c>
      <c r="G645" s="778" t="s">
        <v>4604</v>
      </c>
      <c r="H645" s="779"/>
      <c r="I645" s="780">
        <v>0.09</v>
      </c>
      <c r="J645" s="781">
        <v>0.12</v>
      </c>
      <c r="K645" s="781">
        <v>0.24</v>
      </c>
      <c r="L645" s="781">
        <v>0.55000000000000004</v>
      </c>
      <c r="M645" s="781">
        <v>0</v>
      </c>
      <c r="N645" s="781">
        <v>0</v>
      </c>
      <c r="O645" s="781">
        <v>0</v>
      </c>
      <c r="P645" s="782">
        <v>0</v>
      </c>
      <c r="Q645" s="783">
        <f t="shared" si="9"/>
        <v>1</v>
      </c>
      <c r="R645" s="777" t="s">
        <v>963</v>
      </c>
      <c r="S645" s="761"/>
      <c r="T645" s="784"/>
      <c r="U645" s="761"/>
      <c r="V645" s="761" t="s">
        <v>293</v>
      </c>
      <c r="W645" s="761" t="s">
        <v>4605</v>
      </c>
      <c r="X645" s="1297">
        <v>1</v>
      </c>
      <c r="Y645" s="814"/>
      <c r="Z645" s="778"/>
      <c r="AA645" s="773"/>
      <c r="AB645" s="773"/>
      <c r="AC645" s="773"/>
      <c r="AD645" s="773"/>
      <c r="AE645" s="773"/>
      <c r="AF645" s="787"/>
      <c r="AG645" s="788"/>
      <c r="AH645" s="788"/>
      <c r="AI645" s="788"/>
      <c r="AJ645" s="788"/>
      <c r="AK645" s="788"/>
      <c r="AL645" s="788"/>
      <c r="AM645" s="788"/>
      <c r="AN645" s="788"/>
      <c r="AO645" s="788"/>
      <c r="AP645" s="788"/>
      <c r="AQ645" s="796" t="s">
        <v>1971</v>
      </c>
      <c r="AR645" s="788" t="s">
        <v>1971</v>
      </c>
      <c r="AS645" s="788" t="s">
        <v>1971</v>
      </c>
      <c r="AT645" s="788" t="s">
        <v>1971</v>
      </c>
      <c r="AU645" s="793">
        <v>23</v>
      </c>
      <c r="AV645" s="796"/>
      <c r="AW645" s="788"/>
      <c r="AX645" s="788"/>
      <c r="AY645" s="788"/>
      <c r="AZ645" s="788"/>
      <c r="BA645" s="788"/>
      <c r="BB645" s="788"/>
      <c r="BC645" s="788"/>
      <c r="BD645" s="788"/>
      <c r="BE645" s="788"/>
      <c r="BF645" s="788"/>
      <c r="BG645" s="788"/>
      <c r="BH645" s="788"/>
      <c r="BI645" s="788"/>
      <c r="BJ645" s="788"/>
      <c r="BK645" s="793"/>
      <c r="BL645" s="777"/>
      <c r="BM645" s="773"/>
      <c r="BN645" s="773"/>
      <c r="BO645" s="773"/>
      <c r="BP645" s="784"/>
      <c r="BQ645" s="796" t="s">
        <v>1971</v>
      </c>
      <c r="BR645" s="788" t="s">
        <v>1971</v>
      </c>
      <c r="BS645" s="788" t="s">
        <v>1971</v>
      </c>
      <c r="BT645" s="788" t="s">
        <v>1971</v>
      </c>
      <c r="BU645" s="793" t="s">
        <v>1971</v>
      </c>
      <c r="BV645" s="796" t="s">
        <v>1971</v>
      </c>
      <c r="BW645" s="788" t="s">
        <v>1971</v>
      </c>
      <c r="BX645" s="788" t="s">
        <v>1971</v>
      </c>
      <c r="BY645" s="788" t="s">
        <v>1971</v>
      </c>
      <c r="BZ645" s="788" t="s">
        <v>1971</v>
      </c>
      <c r="CA645" s="796" t="s">
        <v>1971</v>
      </c>
      <c r="CB645" s="788" t="s">
        <v>1971</v>
      </c>
      <c r="CC645" s="788" t="s">
        <v>1971</v>
      </c>
      <c r="CD645" s="788" t="s">
        <v>1971</v>
      </c>
      <c r="CE645" s="793" t="s">
        <v>1971</v>
      </c>
      <c r="CF645" s="788" t="s">
        <v>1971</v>
      </c>
      <c r="CG645" s="788" t="s">
        <v>1971</v>
      </c>
      <c r="CH645" s="788" t="s">
        <v>1971</v>
      </c>
      <c r="CI645" s="788" t="s">
        <v>1971</v>
      </c>
      <c r="CJ645" s="788" t="s">
        <v>1971</v>
      </c>
      <c r="CK645" s="796" t="s">
        <v>1971</v>
      </c>
      <c r="CL645" s="788" t="s">
        <v>1971</v>
      </c>
      <c r="CM645" s="788" t="s">
        <v>1971</v>
      </c>
      <c r="CN645" s="788" t="s">
        <v>1971</v>
      </c>
      <c r="CO645" s="793" t="s">
        <v>1971</v>
      </c>
      <c r="CP645" s="796" t="s">
        <v>1971</v>
      </c>
      <c r="CQ645" s="788" t="s">
        <v>1971</v>
      </c>
      <c r="CR645" s="788" t="s">
        <v>1971</v>
      </c>
      <c r="CS645" s="788" t="s">
        <v>1971</v>
      </c>
      <c r="CT645" s="793" t="s">
        <v>1971</v>
      </c>
      <c r="CU645" s="1273" t="s">
        <v>1971</v>
      </c>
      <c r="CV645" s="1272" t="s">
        <v>1971</v>
      </c>
      <c r="CW645" s="1272" t="s">
        <v>1971</v>
      </c>
      <c r="CX645" s="1274" t="s">
        <v>1971</v>
      </c>
      <c r="CY645" s="1272" t="s">
        <v>1971</v>
      </c>
      <c r="CZ645" s="1272" t="s">
        <v>1971</v>
      </c>
      <c r="DA645" s="1272" t="s">
        <v>1971</v>
      </c>
      <c r="DB645" s="1274" t="s">
        <v>1971</v>
      </c>
      <c r="DC645" s="773"/>
      <c r="DD645" s="801"/>
      <c r="DE645" s="802"/>
    </row>
    <row r="646" spans="1:109" ht="15.75" customHeight="1">
      <c r="A646" s="760" t="s">
        <v>1015</v>
      </c>
      <c r="B646" s="761">
        <v>640</v>
      </c>
      <c r="C646" s="777" t="s">
        <v>4606</v>
      </c>
      <c r="D646" s="761" t="s">
        <v>4607</v>
      </c>
      <c r="E646" s="761" t="s">
        <v>1936</v>
      </c>
      <c r="F646" s="773">
        <v>7</v>
      </c>
      <c r="G646" s="778" t="s">
        <v>4608</v>
      </c>
      <c r="H646" s="779" t="s">
        <v>4609</v>
      </c>
      <c r="I646" s="780">
        <v>0.36</v>
      </c>
      <c r="J646" s="781">
        <v>0.26</v>
      </c>
      <c r="K646" s="781">
        <v>0.24</v>
      </c>
      <c r="L646" s="781">
        <v>0.14000000000000001</v>
      </c>
      <c r="M646" s="781">
        <v>0</v>
      </c>
      <c r="N646" s="781">
        <v>0</v>
      </c>
      <c r="O646" s="781">
        <v>0</v>
      </c>
      <c r="P646" s="782">
        <v>0</v>
      </c>
      <c r="Q646" s="783">
        <f t="shared" si="9"/>
        <v>1</v>
      </c>
      <c r="R646" s="777" t="s">
        <v>984</v>
      </c>
      <c r="S646" s="761" t="s">
        <v>964</v>
      </c>
      <c r="T646" s="784" t="s">
        <v>965</v>
      </c>
      <c r="U646" s="761" t="s">
        <v>2423</v>
      </c>
      <c r="V646" s="761" t="s">
        <v>991</v>
      </c>
      <c r="W646" s="761" t="s">
        <v>4610</v>
      </c>
      <c r="X646" s="817">
        <v>0</v>
      </c>
      <c r="Y646" s="814" t="s">
        <v>966</v>
      </c>
      <c r="Z646" s="778"/>
      <c r="AA646" s="773"/>
      <c r="AB646" s="773"/>
      <c r="AC646" s="773"/>
      <c r="AD646" s="773"/>
      <c r="AE646" s="773"/>
      <c r="AF646" s="787"/>
      <c r="AG646" s="788"/>
      <c r="AH646" s="788"/>
      <c r="AI646" s="788"/>
      <c r="AJ646" s="788"/>
      <c r="AK646" s="788"/>
      <c r="AL646" s="788"/>
      <c r="AM646" s="788"/>
      <c r="AN646" s="788"/>
      <c r="AO646" s="788"/>
      <c r="AP646" s="788"/>
      <c r="AQ646" s="796">
        <v>20000</v>
      </c>
      <c r="AR646" s="788">
        <v>20000</v>
      </c>
      <c r="AS646" s="788">
        <v>20000</v>
      </c>
      <c r="AT646" s="788">
        <v>20000</v>
      </c>
      <c r="AU646" s="793">
        <v>20000</v>
      </c>
      <c r="AV646" s="796"/>
      <c r="AW646" s="788"/>
      <c r="AX646" s="788"/>
      <c r="AY646" s="788"/>
      <c r="AZ646" s="788"/>
      <c r="BA646" s="788"/>
      <c r="BB646" s="788"/>
      <c r="BC646" s="788"/>
      <c r="BD646" s="788"/>
      <c r="BE646" s="788"/>
      <c r="BF646" s="788"/>
      <c r="BG646" s="788"/>
      <c r="BH646" s="788"/>
      <c r="BI646" s="788"/>
      <c r="BJ646" s="788"/>
      <c r="BK646" s="793"/>
      <c r="BL646" s="777" t="s">
        <v>961</v>
      </c>
      <c r="BM646" s="773" t="s">
        <v>961</v>
      </c>
      <c r="BN646" s="773" t="s">
        <v>961</v>
      </c>
      <c r="BO646" s="773" t="s">
        <v>961</v>
      </c>
      <c r="BP646" s="784" t="s">
        <v>961</v>
      </c>
      <c r="BQ646" s="796" t="s">
        <v>1971</v>
      </c>
      <c r="BR646" s="788" t="s">
        <v>1971</v>
      </c>
      <c r="BS646" s="788" t="s">
        <v>1971</v>
      </c>
      <c r="BT646" s="788" t="s">
        <v>1971</v>
      </c>
      <c r="BU646" s="793" t="s">
        <v>1971</v>
      </c>
      <c r="BV646" s="796" t="s">
        <v>1971</v>
      </c>
      <c r="BW646" s="788" t="s">
        <v>1971</v>
      </c>
      <c r="BX646" s="788" t="s">
        <v>1971</v>
      </c>
      <c r="BY646" s="788" t="s">
        <v>1971</v>
      </c>
      <c r="BZ646" s="788" t="s">
        <v>1971</v>
      </c>
      <c r="CA646" s="796" t="s">
        <v>1971</v>
      </c>
      <c r="CB646" s="788" t="s">
        <v>1971</v>
      </c>
      <c r="CC646" s="788" t="s">
        <v>1971</v>
      </c>
      <c r="CD646" s="788" t="s">
        <v>1971</v>
      </c>
      <c r="CE646" s="793" t="s">
        <v>1971</v>
      </c>
      <c r="CF646" s="788" t="s">
        <v>1971</v>
      </c>
      <c r="CG646" s="788" t="s">
        <v>1971</v>
      </c>
      <c r="CH646" s="788" t="s">
        <v>1971</v>
      </c>
      <c r="CI646" s="788" t="s">
        <v>1971</v>
      </c>
      <c r="CJ646" s="788" t="s">
        <v>1971</v>
      </c>
      <c r="CK646" s="796" t="s">
        <v>1971</v>
      </c>
      <c r="CL646" s="788" t="s">
        <v>1971</v>
      </c>
      <c r="CM646" s="788" t="s">
        <v>1971</v>
      </c>
      <c r="CN646" s="788" t="s">
        <v>1971</v>
      </c>
      <c r="CO646" s="793" t="s">
        <v>1971</v>
      </c>
      <c r="CP646" s="796" t="s">
        <v>1971</v>
      </c>
      <c r="CQ646" s="788" t="s">
        <v>1971</v>
      </c>
      <c r="CR646" s="788" t="s">
        <v>1971</v>
      </c>
      <c r="CS646" s="788" t="s">
        <v>1971</v>
      </c>
      <c r="CT646" s="793" t="s">
        <v>1971</v>
      </c>
      <c r="CU646" s="1273">
        <v>-1.9999999999999999E-6</v>
      </c>
      <c r="CV646" s="1272" t="s">
        <v>1971</v>
      </c>
      <c r="CW646" s="1272" t="s">
        <v>1971</v>
      </c>
      <c r="CX646" s="1274" t="s">
        <v>1971</v>
      </c>
      <c r="CY646" s="1272" t="s">
        <v>1971</v>
      </c>
      <c r="CZ646" s="1272" t="s">
        <v>1971</v>
      </c>
      <c r="DA646" s="1272" t="s">
        <v>1971</v>
      </c>
      <c r="DB646" s="1274" t="s">
        <v>1971</v>
      </c>
      <c r="DC646" s="773"/>
      <c r="DD646" s="801">
        <v>1</v>
      </c>
      <c r="DE646" s="802"/>
    </row>
    <row r="647" spans="1:109" ht="15.75" customHeight="1">
      <c r="A647" s="760" t="s">
        <v>1015</v>
      </c>
      <c r="B647" s="761">
        <v>641</v>
      </c>
      <c r="C647" s="777" t="s">
        <v>4611</v>
      </c>
      <c r="D647" s="761" t="s">
        <v>4577</v>
      </c>
      <c r="E647" s="761" t="s">
        <v>1920</v>
      </c>
      <c r="F647" s="773">
        <v>8</v>
      </c>
      <c r="G647" s="778" t="s">
        <v>4612</v>
      </c>
      <c r="H647" s="779" t="s">
        <v>4613</v>
      </c>
      <c r="I647" s="780">
        <v>0</v>
      </c>
      <c r="J647" s="781">
        <v>7.0000000000000007E-2</v>
      </c>
      <c r="K647" s="781">
        <v>0.28999999999999998</v>
      </c>
      <c r="L647" s="781">
        <v>0.64</v>
      </c>
      <c r="M647" s="781">
        <v>0</v>
      </c>
      <c r="N647" s="781">
        <v>0</v>
      </c>
      <c r="O647" s="781">
        <v>0</v>
      </c>
      <c r="P647" s="782">
        <v>0</v>
      </c>
      <c r="Q647" s="783">
        <f t="shared" si="9"/>
        <v>1</v>
      </c>
      <c r="R647" s="777" t="s">
        <v>963</v>
      </c>
      <c r="S647" s="761"/>
      <c r="T647" s="784"/>
      <c r="U647" s="761" t="s">
        <v>1933</v>
      </c>
      <c r="V647" s="761" t="s">
        <v>141</v>
      </c>
      <c r="W647" s="761" t="s">
        <v>4614</v>
      </c>
      <c r="X647" s="1298">
        <v>0</v>
      </c>
      <c r="Y647" s="814" t="s">
        <v>966</v>
      </c>
      <c r="Z647" s="778"/>
      <c r="AA647" s="773"/>
      <c r="AB647" s="773"/>
      <c r="AC647" s="773"/>
      <c r="AD647" s="773"/>
      <c r="AE647" s="773"/>
      <c r="AF647" s="787"/>
      <c r="AG647" s="788"/>
      <c r="AH647" s="788"/>
      <c r="AI647" s="788"/>
      <c r="AJ647" s="788"/>
      <c r="AK647" s="788"/>
      <c r="AL647" s="788"/>
      <c r="AM647" s="788"/>
      <c r="AN647" s="788"/>
      <c r="AO647" s="788"/>
      <c r="AP647" s="788"/>
      <c r="AQ647" s="796">
        <v>0</v>
      </c>
      <c r="AR647" s="788">
        <v>5</v>
      </c>
      <c r="AS647" s="788">
        <v>10</v>
      </c>
      <c r="AT647" s="788">
        <v>20</v>
      </c>
      <c r="AU647" s="793">
        <v>65</v>
      </c>
      <c r="AV647" s="796"/>
      <c r="AW647" s="788"/>
      <c r="AX647" s="788"/>
      <c r="AY647" s="788"/>
      <c r="AZ647" s="788"/>
      <c r="BA647" s="788"/>
      <c r="BB647" s="788"/>
      <c r="BC647" s="788"/>
      <c r="BD647" s="788"/>
      <c r="BE647" s="788"/>
      <c r="BF647" s="788"/>
      <c r="BG647" s="788"/>
      <c r="BH647" s="788"/>
      <c r="BI647" s="788"/>
      <c r="BJ647" s="788"/>
      <c r="BK647" s="793"/>
      <c r="BL647" s="777"/>
      <c r="BM647" s="773"/>
      <c r="BN647" s="773"/>
      <c r="BO647" s="773"/>
      <c r="BP647" s="784"/>
      <c r="BQ647" s="796" t="s">
        <v>1971</v>
      </c>
      <c r="BR647" s="788" t="s">
        <v>1971</v>
      </c>
      <c r="BS647" s="788" t="s">
        <v>1971</v>
      </c>
      <c r="BT647" s="788" t="s">
        <v>1971</v>
      </c>
      <c r="BU647" s="793" t="s">
        <v>1971</v>
      </c>
      <c r="BV647" s="796" t="s">
        <v>1971</v>
      </c>
      <c r="BW647" s="788" t="s">
        <v>1971</v>
      </c>
      <c r="BX647" s="788" t="s">
        <v>1971</v>
      </c>
      <c r="BY647" s="788" t="s">
        <v>1971</v>
      </c>
      <c r="BZ647" s="788" t="s">
        <v>1971</v>
      </c>
      <c r="CA647" s="796" t="s">
        <v>1971</v>
      </c>
      <c r="CB647" s="788" t="s">
        <v>1971</v>
      </c>
      <c r="CC647" s="788" t="s">
        <v>1971</v>
      </c>
      <c r="CD647" s="788" t="s">
        <v>1971</v>
      </c>
      <c r="CE647" s="793" t="s">
        <v>1971</v>
      </c>
      <c r="CF647" s="788" t="s">
        <v>1971</v>
      </c>
      <c r="CG647" s="788" t="s">
        <v>1971</v>
      </c>
      <c r="CH647" s="788" t="s">
        <v>1971</v>
      </c>
      <c r="CI647" s="788" t="s">
        <v>1971</v>
      </c>
      <c r="CJ647" s="788" t="s">
        <v>1971</v>
      </c>
      <c r="CK647" s="796" t="s">
        <v>1971</v>
      </c>
      <c r="CL647" s="788" t="s">
        <v>1971</v>
      </c>
      <c r="CM647" s="788" t="s">
        <v>1971</v>
      </c>
      <c r="CN647" s="788" t="s">
        <v>1971</v>
      </c>
      <c r="CO647" s="793" t="s">
        <v>1971</v>
      </c>
      <c r="CP647" s="796" t="s">
        <v>1971</v>
      </c>
      <c r="CQ647" s="788" t="s">
        <v>1971</v>
      </c>
      <c r="CR647" s="788" t="s">
        <v>1971</v>
      </c>
      <c r="CS647" s="788" t="s">
        <v>1971</v>
      </c>
      <c r="CT647" s="793" t="s">
        <v>1971</v>
      </c>
      <c r="CU647" s="1273" t="s">
        <v>1971</v>
      </c>
      <c r="CV647" s="1272" t="s">
        <v>1971</v>
      </c>
      <c r="CW647" s="1272" t="s">
        <v>1971</v>
      </c>
      <c r="CX647" s="1274" t="s">
        <v>1971</v>
      </c>
      <c r="CY647" s="1272" t="s">
        <v>1971</v>
      </c>
      <c r="CZ647" s="1272" t="s">
        <v>1971</v>
      </c>
      <c r="DA647" s="1272" t="s">
        <v>1971</v>
      </c>
      <c r="DB647" s="1274" t="s">
        <v>1971</v>
      </c>
      <c r="DC647" s="773"/>
      <c r="DD647" s="801">
        <v>1</v>
      </c>
      <c r="DE647" s="802"/>
    </row>
    <row r="648" spans="1:109" ht="15.75" customHeight="1">
      <c r="A648" s="760" t="s">
        <v>1015</v>
      </c>
      <c r="B648" s="761">
        <v>642</v>
      </c>
      <c r="C648" s="777" t="s">
        <v>4615</v>
      </c>
      <c r="D648" s="761" t="s">
        <v>4607</v>
      </c>
      <c r="E648" s="761" t="s">
        <v>1936</v>
      </c>
      <c r="F648" s="773">
        <v>9</v>
      </c>
      <c r="G648" s="778" t="s">
        <v>4616</v>
      </c>
      <c r="H648" s="779" t="s">
        <v>4617</v>
      </c>
      <c r="I648" s="780">
        <v>0</v>
      </c>
      <c r="J648" s="781">
        <v>0.32</v>
      </c>
      <c r="K648" s="781">
        <v>0.68</v>
      </c>
      <c r="L648" s="781">
        <v>0</v>
      </c>
      <c r="M648" s="781">
        <v>0</v>
      </c>
      <c r="N648" s="781">
        <v>0</v>
      </c>
      <c r="O648" s="781">
        <v>0</v>
      </c>
      <c r="P648" s="782">
        <v>0</v>
      </c>
      <c r="Q648" s="783">
        <f t="shared" si="9"/>
        <v>1</v>
      </c>
      <c r="R648" s="777" t="s">
        <v>988</v>
      </c>
      <c r="S648" s="761" t="s">
        <v>964</v>
      </c>
      <c r="T648" s="784" t="s">
        <v>965</v>
      </c>
      <c r="U648" s="761" t="s">
        <v>2083</v>
      </c>
      <c r="V648" s="761" t="s">
        <v>991</v>
      </c>
      <c r="W648" s="761" t="s">
        <v>4618</v>
      </c>
      <c r="X648" s="817">
        <v>2</v>
      </c>
      <c r="Y648" s="814" t="s">
        <v>966</v>
      </c>
      <c r="Z648" s="778"/>
      <c r="AA648" s="773"/>
      <c r="AB648" s="773"/>
      <c r="AC648" s="773"/>
      <c r="AD648" s="773"/>
      <c r="AE648" s="773"/>
      <c r="AF648" s="787"/>
      <c r="AG648" s="788"/>
      <c r="AH648" s="788"/>
      <c r="AI648" s="788"/>
      <c r="AJ648" s="788"/>
      <c r="AK648" s="788"/>
      <c r="AL648" s="788"/>
      <c r="AM648" s="788"/>
      <c r="AN648" s="788"/>
      <c r="AO648" s="788"/>
      <c r="AP648" s="788"/>
      <c r="AQ648" s="796">
        <v>0</v>
      </c>
      <c r="AR648" s="788">
        <v>2.77</v>
      </c>
      <c r="AS648" s="788">
        <v>5.79</v>
      </c>
      <c r="AT648" s="788">
        <v>6.04</v>
      </c>
      <c r="AU648" s="793">
        <v>6.29</v>
      </c>
      <c r="AV648" s="796"/>
      <c r="AW648" s="788"/>
      <c r="AX648" s="788"/>
      <c r="AY648" s="788"/>
      <c r="AZ648" s="788"/>
      <c r="BA648" s="788"/>
      <c r="BB648" s="788"/>
      <c r="BC648" s="788"/>
      <c r="BD648" s="788"/>
      <c r="BE648" s="788"/>
      <c r="BF648" s="788"/>
      <c r="BG648" s="788"/>
      <c r="BH648" s="788"/>
      <c r="BI648" s="788"/>
      <c r="BJ648" s="788"/>
      <c r="BK648" s="793"/>
      <c r="BL648" s="777" t="s">
        <v>961</v>
      </c>
      <c r="BM648" s="773" t="s">
        <v>961</v>
      </c>
      <c r="BN648" s="773" t="s">
        <v>961</v>
      </c>
      <c r="BO648" s="773" t="s">
        <v>961</v>
      </c>
      <c r="BP648" s="784" t="s">
        <v>961</v>
      </c>
      <c r="BQ648" s="796" t="s">
        <v>1971</v>
      </c>
      <c r="BR648" s="788" t="s">
        <v>1971</v>
      </c>
      <c r="BS648" s="788" t="s">
        <v>1971</v>
      </c>
      <c r="BT648" s="788" t="s">
        <v>1971</v>
      </c>
      <c r="BU648" s="793" t="s">
        <v>1971</v>
      </c>
      <c r="BV648" s="796" t="s">
        <v>1971</v>
      </c>
      <c r="BW648" s="788" t="s">
        <v>1971</v>
      </c>
      <c r="BX648" s="788" t="s">
        <v>1971</v>
      </c>
      <c r="BY648" s="788" t="s">
        <v>1971</v>
      </c>
      <c r="BZ648" s="788" t="s">
        <v>1971</v>
      </c>
      <c r="CA648" s="796" t="s">
        <v>1971</v>
      </c>
      <c r="CB648" s="788" t="s">
        <v>1971</v>
      </c>
      <c r="CC648" s="788" t="s">
        <v>1971</v>
      </c>
      <c r="CD648" s="788" t="s">
        <v>1971</v>
      </c>
      <c r="CE648" s="793" t="s">
        <v>1971</v>
      </c>
      <c r="CF648" s="788" t="s">
        <v>1971</v>
      </c>
      <c r="CG648" s="788" t="s">
        <v>1971</v>
      </c>
      <c r="CH648" s="788" t="s">
        <v>1971</v>
      </c>
      <c r="CI648" s="788" t="s">
        <v>1971</v>
      </c>
      <c r="CJ648" s="788" t="s">
        <v>1971</v>
      </c>
      <c r="CK648" s="796" t="s">
        <v>1971</v>
      </c>
      <c r="CL648" s="788" t="s">
        <v>1971</v>
      </c>
      <c r="CM648" s="788" t="s">
        <v>1971</v>
      </c>
      <c r="CN648" s="788" t="s">
        <v>1971</v>
      </c>
      <c r="CO648" s="793" t="s">
        <v>1971</v>
      </c>
      <c r="CP648" s="796" t="s">
        <v>1971</v>
      </c>
      <c r="CQ648" s="788" t="s">
        <v>1971</v>
      </c>
      <c r="CR648" s="788" t="s">
        <v>1971</v>
      </c>
      <c r="CS648" s="788" t="s">
        <v>1971</v>
      </c>
      <c r="CT648" s="793" t="s">
        <v>1971</v>
      </c>
      <c r="CU648" s="1273">
        <v>-1.47E-2</v>
      </c>
      <c r="CV648" s="1272" t="s">
        <v>1971</v>
      </c>
      <c r="CW648" s="1272" t="s">
        <v>1971</v>
      </c>
      <c r="CX648" s="1274" t="s">
        <v>1971</v>
      </c>
      <c r="CY648" s="1272">
        <v>1.47E-2</v>
      </c>
      <c r="CZ648" s="1272" t="s">
        <v>1971</v>
      </c>
      <c r="DA648" s="1272" t="s">
        <v>1971</v>
      </c>
      <c r="DB648" s="1274" t="s">
        <v>1971</v>
      </c>
      <c r="DC648" s="773"/>
      <c r="DD648" s="801">
        <v>1</v>
      </c>
      <c r="DE648" s="802"/>
    </row>
    <row r="649" spans="1:109" ht="15.75" customHeight="1">
      <c r="A649" s="760" t="s">
        <v>1015</v>
      </c>
      <c r="B649" s="761">
        <v>643</v>
      </c>
      <c r="C649" s="777" t="s">
        <v>4619</v>
      </c>
      <c r="D649" s="761" t="s">
        <v>4620</v>
      </c>
      <c r="E649" s="761" t="s">
        <v>1936</v>
      </c>
      <c r="F649" s="773">
        <v>10</v>
      </c>
      <c r="G649" s="778" t="s">
        <v>1964</v>
      </c>
      <c r="H649" s="779" t="s">
        <v>4621</v>
      </c>
      <c r="I649" s="780">
        <v>0</v>
      </c>
      <c r="J649" s="781">
        <v>0.26</v>
      </c>
      <c r="K649" s="781">
        <v>0.74</v>
      </c>
      <c r="L649" s="781">
        <v>0</v>
      </c>
      <c r="M649" s="781">
        <v>0</v>
      </c>
      <c r="N649" s="781">
        <v>0</v>
      </c>
      <c r="O649" s="781">
        <v>0</v>
      </c>
      <c r="P649" s="782">
        <v>0</v>
      </c>
      <c r="Q649" s="783">
        <f t="shared" ref="Q649:Q712" si="10">SUM(I649:P649)</f>
        <v>1</v>
      </c>
      <c r="R649" s="777" t="s">
        <v>988</v>
      </c>
      <c r="S649" s="761" t="s">
        <v>964</v>
      </c>
      <c r="T649" s="784" t="s">
        <v>965</v>
      </c>
      <c r="U649" s="761" t="s">
        <v>1031</v>
      </c>
      <c r="V649" s="761" t="s">
        <v>1039</v>
      </c>
      <c r="W649" s="761" t="s">
        <v>3172</v>
      </c>
      <c r="X649" s="1263">
        <v>2</v>
      </c>
      <c r="Y649" s="814" t="s">
        <v>966</v>
      </c>
      <c r="Z649" s="778" t="s">
        <v>1964</v>
      </c>
      <c r="AA649" s="773"/>
      <c r="AB649" s="773"/>
      <c r="AC649" s="773"/>
      <c r="AD649" s="773"/>
      <c r="AE649" s="773"/>
      <c r="AF649" s="787"/>
      <c r="AG649" s="788"/>
      <c r="AH649" s="788"/>
      <c r="AI649" s="788"/>
      <c r="AJ649" s="788"/>
      <c r="AK649" s="788"/>
      <c r="AL649" s="788"/>
      <c r="AM649" s="788"/>
      <c r="AN649" s="788"/>
      <c r="AO649" s="788"/>
      <c r="AP649" s="788"/>
      <c r="AQ649" s="1394"/>
      <c r="AR649" s="1343"/>
      <c r="AS649" s="1343"/>
      <c r="AT649" s="1343"/>
      <c r="AU649" s="1344"/>
      <c r="AV649" s="796"/>
      <c r="AW649" s="788"/>
      <c r="AX649" s="788"/>
      <c r="AY649" s="788"/>
      <c r="AZ649" s="788"/>
      <c r="BA649" s="788"/>
      <c r="BB649" s="788"/>
      <c r="BC649" s="788"/>
      <c r="BD649" s="788"/>
      <c r="BE649" s="788"/>
      <c r="BF649" s="788"/>
      <c r="BG649" s="788"/>
      <c r="BH649" s="788"/>
      <c r="BI649" s="788"/>
      <c r="BJ649" s="788"/>
      <c r="BK649" s="793"/>
      <c r="BL649" s="1351"/>
      <c r="BM649" s="1352"/>
      <c r="BN649" s="1352"/>
      <c r="BO649" s="1352"/>
      <c r="BP649" s="1414"/>
      <c r="BQ649" s="1394"/>
      <c r="BR649" s="1343"/>
      <c r="BS649" s="1343"/>
      <c r="BT649" s="1343"/>
      <c r="BU649" s="1344"/>
      <c r="BV649" s="1394"/>
      <c r="BW649" s="1343"/>
      <c r="BX649" s="1343"/>
      <c r="BY649" s="1343"/>
      <c r="BZ649" s="1343"/>
      <c r="CA649" s="1394"/>
      <c r="CB649" s="1343"/>
      <c r="CC649" s="1343"/>
      <c r="CD649" s="1343"/>
      <c r="CE649" s="1344"/>
      <c r="CF649" s="1343"/>
      <c r="CG649" s="1343"/>
      <c r="CH649" s="1343"/>
      <c r="CI649" s="1343"/>
      <c r="CJ649" s="1343"/>
      <c r="CK649" s="1394"/>
      <c r="CL649" s="1343"/>
      <c r="CM649" s="1343"/>
      <c r="CN649" s="1343"/>
      <c r="CO649" s="1344"/>
      <c r="CP649" s="1394"/>
      <c r="CQ649" s="1343"/>
      <c r="CR649" s="1343"/>
      <c r="CS649" s="1343"/>
      <c r="CT649" s="1344"/>
      <c r="CU649" s="1499"/>
      <c r="CV649" s="1490"/>
      <c r="CW649" s="1490"/>
      <c r="CX649" s="1695"/>
      <c r="CY649" s="1490"/>
      <c r="CZ649" s="1490"/>
      <c r="DA649" s="1490"/>
      <c r="DB649" s="1695"/>
      <c r="DC649" s="1352"/>
      <c r="DD649" s="1696"/>
      <c r="DE649" s="1701"/>
    </row>
    <row r="650" spans="1:109" ht="15.75" customHeight="1">
      <c r="A650" s="760" t="s">
        <v>1015</v>
      </c>
      <c r="B650" s="761">
        <v>644</v>
      </c>
      <c r="C650" s="777" t="s">
        <v>4622</v>
      </c>
      <c r="D650" s="761" t="s">
        <v>4577</v>
      </c>
      <c r="E650" s="761" t="s">
        <v>1936</v>
      </c>
      <c r="F650" s="773">
        <v>11</v>
      </c>
      <c r="G650" s="778" t="s">
        <v>4623</v>
      </c>
      <c r="H650" s="779" t="s">
        <v>4624</v>
      </c>
      <c r="I650" s="780">
        <v>0</v>
      </c>
      <c r="J650" s="781">
        <v>0</v>
      </c>
      <c r="K650" s="781">
        <v>0</v>
      </c>
      <c r="L650" s="781">
        <v>0</v>
      </c>
      <c r="M650" s="781">
        <v>1</v>
      </c>
      <c r="N650" s="781">
        <v>0</v>
      </c>
      <c r="O650" s="781">
        <v>0</v>
      </c>
      <c r="P650" s="782">
        <v>0</v>
      </c>
      <c r="Q650" s="783">
        <f t="shared" si="10"/>
        <v>1</v>
      </c>
      <c r="R650" s="777" t="s">
        <v>963</v>
      </c>
      <c r="S650" s="761"/>
      <c r="T650" s="784"/>
      <c r="U650" s="761" t="s">
        <v>2146</v>
      </c>
      <c r="V650" s="761" t="s">
        <v>293</v>
      </c>
      <c r="W650" s="761" t="s">
        <v>4625</v>
      </c>
      <c r="X650" s="1298">
        <v>0</v>
      </c>
      <c r="Y650" s="814" t="s">
        <v>966</v>
      </c>
      <c r="Z650" s="778"/>
      <c r="AA650" s="773"/>
      <c r="AB650" s="773"/>
      <c r="AC650" s="773"/>
      <c r="AD650" s="773"/>
      <c r="AE650" s="773"/>
      <c r="AF650" s="787"/>
      <c r="AG650" s="788"/>
      <c r="AH650" s="788"/>
      <c r="AI650" s="788"/>
      <c r="AJ650" s="788"/>
      <c r="AK650" s="788"/>
      <c r="AL650" s="788"/>
      <c r="AM650" s="788"/>
      <c r="AN650" s="788"/>
      <c r="AO650" s="788"/>
      <c r="AP650" s="788"/>
      <c r="AQ650" s="796">
        <v>81</v>
      </c>
      <c r="AR650" s="788">
        <v>82</v>
      </c>
      <c r="AS650" s="788">
        <v>83</v>
      </c>
      <c r="AT650" s="788">
        <v>84</v>
      </c>
      <c r="AU650" s="793">
        <v>85</v>
      </c>
      <c r="AV650" s="796"/>
      <c r="AW650" s="788"/>
      <c r="AX650" s="788"/>
      <c r="AY650" s="788"/>
      <c r="AZ650" s="788"/>
      <c r="BA650" s="788"/>
      <c r="BB650" s="788"/>
      <c r="BC650" s="788"/>
      <c r="BD650" s="788"/>
      <c r="BE650" s="788"/>
      <c r="BF650" s="788"/>
      <c r="BG650" s="788"/>
      <c r="BH650" s="788"/>
      <c r="BI650" s="788"/>
      <c r="BJ650" s="788"/>
      <c r="BK650" s="793"/>
      <c r="BL650" s="777"/>
      <c r="BM650" s="773"/>
      <c r="BN650" s="773"/>
      <c r="BO650" s="773"/>
      <c r="BP650" s="784"/>
      <c r="BQ650" s="796" t="s">
        <v>1971</v>
      </c>
      <c r="BR650" s="788" t="s">
        <v>1971</v>
      </c>
      <c r="BS650" s="788" t="s">
        <v>1971</v>
      </c>
      <c r="BT650" s="788" t="s">
        <v>1971</v>
      </c>
      <c r="BU650" s="793" t="s">
        <v>1971</v>
      </c>
      <c r="BV650" s="796" t="s">
        <v>1971</v>
      </c>
      <c r="BW650" s="788" t="s">
        <v>1971</v>
      </c>
      <c r="BX650" s="788" t="s">
        <v>1971</v>
      </c>
      <c r="BY650" s="788" t="s">
        <v>1971</v>
      </c>
      <c r="BZ650" s="788" t="s">
        <v>1971</v>
      </c>
      <c r="CA650" s="796" t="s">
        <v>1971</v>
      </c>
      <c r="CB650" s="788" t="s">
        <v>1971</v>
      </c>
      <c r="CC650" s="788" t="s">
        <v>1971</v>
      </c>
      <c r="CD650" s="788" t="s">
        <v>1971</v>
      </c>
      <c r="CE650" s="793" t="s">
        <v>1971</v>
      </c>
      <c r="CF650" s="788" t="s">
        <v>1971</v>
      </c>
      <c r="CG650" s="788" t="s">
        <v>1971</v>
      </c>
      <c r="CH650" s="788" t="s">
        <v>1971</v>
      </c>
      <c r="CI650" s="788" t="s">
        <v>1971</v>
      </c>
      <c r="CJ650" s="788" t="s">
        <v>1971</v>
      </c>
      <c r="CK650" s="796" t="s">
        <v>1971</v>
      </c>
      <c r="CL650" s="788" t="s">
        <v>1971</v>
      </c>
      <c r="CM650" s="788" t="s">
        <v>1971</v>
      </c>
      <c r="CN650" s="788" t="s">
        <v>1971</v>
      </c>
      <c r="CO650" s="793" t="s">
        <v>1971</v>
      </c>
      <c r="CP650" s="796" t="s">
        <v>1971</v>
      </c>
      <c r="CQ650" s="788" t="s">
        <v>1971</v>
      </c>
      <c r="CR650" s="788" t="s">
        <v>1971</v>
      </c>
      <c r="CS650" s="788" t="s">
        <v>1971</v>
      </c>
      <c r="CT650" s="793" t="s">
        <v>1971</v>
      </c>
      <c r="CU650" s="1273" t="s">
        <v>1971</v>
      </c>
      <c r="CV650" s="1272" t="s">
        <v>1971</v>
      </c>
      <c r="CW650" s="1272" t="s">
        <v>1971</v>
      </c>
      <c r="CX650" s="1274" t="s">
        <v>1971</v>
      </c>
      <c r="CY650" s="1272" t="s">
        <v>1971</v>
      </c>
      <c r="CZ650" s="1272" t="s">
        <v>1971</v>
      </c>
      <c r="DA650" s="1272" t="s">
        <v>1971</v>
      </c>
      <c r="DB650" s="1274" t="s">
        <v>1971</v>
      </c>
      <c r="DC650" s="773"/>
      <c r="DD650" s="801">
        <v>1</v>
      </c>
      <c r="DE650" s="802"/>
    </row>
    <row r="651" spans="1:109" ht="15.75" customHeight="1">
      <c r="A651" s="760" t="s">
        <v>1015</v>
      </c>
      <c r="B651" s="761">
        <v>645</v>
      </c>
      <c r="C651" s="777" t="s">
        <v>4626</v>
      </c>
      <c r="D651" s="761" t="s">
        <v>4620</v>
      </c>
      <c r="E651" s="761" t="s">
        <v>1927</v>
      </c>
      <c r="F651" s="773">
        <v>12</v>
      </c>
      <c r="G651" s="778" t="s">
        <v>4627</v>
      </c>
      <c r="H651" s="779" t="s">
        <v>4628</v>
      </c>
      <c r="I651" s="780">
        <v>0</v>
      </c>
      <c r="J651" s="781">
        <v>0</v>
      </c>
      <c r="K651" s="781">
        <v>0</v>
      </c>
      <c r="L651" s="781">
        <v>0</v>
      </c>
      <c r="M651" s="781">
        <v>1</v>
      </c>
      <c r="N651" s="781">
        <v>0</v>
      </c>
      <c r="O651" s="781">
        <v>0</v>
      </c>
      <c r="P651" s="782">
        <v>0</v>
      </c>
      <c r="Q651" s="783">
        <f t="shared" si="10"/>
        <v>1</v>
      </c>
      <c r="R651" s="777" t="s">
        <v>963</v>
      </c>
      <c r="S651" s="761"/>
      <c r="T651" s="784"/>
      <c r="U651" s="761" t="s">
        <v>2146</v>
      </c>
      <c r="V651" s="761" t="s">
        <v>991</v>
      </c>
      <c r="W651" s="761" t="s">
        <v>4629</v>
      </c>
      <c r="X651" s="817">
        <v>0</v>
      </c>
      <c r="Y651" s="814" t="s">
        <v>966</v>
      </c>
      <c r="Z651" s="778"/>
      <c r="AA651" s="773"/>
      <c r="AB651" s="773"/>
      <c r="AC651" s="773"/>
      <c r="AD651" s="773"/>
      <c r="AE651" s="773"/>
      <c r="AF651" s="787"/>
      <c r="AG651" s="788"/>
      <c r="AH651" s="788"/>
      <c r="AI651" s="788"/>
      <c r="AJ651" s="788"/>
      <c r="AK651" s="788"/>
      <c r="AL651" s="788"/>
      <c r="AM651" s="788"/>
      <c r="AN651" s="788"/>
      <c r="AO651" s="788"/>
      <c r="AP651" s="788"/>
      <c r="AQ651" s="796">
        <v>58000</v>
      </c>
      <c r="AR651" s="788">
        <v>69000</v>
      </c>
      <c r="AS651" s="788">
        <v>75000</v>
      </c>
      <c r="AT651" s="788">
        <v>79000</v>
      </c>
      <c r="AU651" s="793">
        <v>83000</v>
      </c>
      <c r="AV651" s="796"/>
      <c r="AW651" s="788"/>
      <c r="AX651" s="788"/>
      <c r="AY651" s="788"/>
      <c r="AZ651" s="788"/>
      <c r="BA651" s="788"/>
      <c r="BB651" s="788"/>
      <c r="BC651" s="788"/>
      <c r="BD651" s="788"/>
      <c r="BE651" s="788"/>
      <c r="BF651" s="788"/>
      <c r="BG651" s="788"/>
      <c r="BH651" s="788"/>
      <c r="BI651" s="788"/>
      <c r="BJ651" s="788"/>
      <c r="BK651" s="793"/>
      <c r="BL651" s="777"/>
      <c r="BM651" s="773"/>
      <c r="BN651" s="773"/>
      <c r="BO651" s="773"/>
      <c r="BP651" s="784"/>
      <c r="BQ651" s="796" t="s">
        <v>1971</v>
      </c>
      <c r="BR651" s="788" t="s">
        <v>1971</v>
      </c>
      <c r="BS651" s="788" t="s">
        <v>1971</v>
      </c>
      <c r="BT651" s="788" t="s">
        <v>1971</v>
      </c>
      <c r="BU651" s="793" t="s">
        <v>1971</v>
      </c>
      <c r="BV651" s="796" t="s">
        <v>1971</v>
      </c>
      <c r="BW651" s="788" t="s">
        <v>1971</v>
      </c>
      <c r="BX651" s="788" t="s">
        <v>1971</v>
      </c>
      <c r="BY651" s="788" t="s">
        <v>1971</v>
      </c>
      <c r="BZ651" s="788" t="s">
        <v>1971</v>
      </c>
      <c r="CA651" s="796" t="s">
        <v>1971</v>
      </c>
      <c r="CB651" s="788" t="s">
        <v>1971</v>
      </c>
      <c r="CC651" s="788" t="s">
        <v>1971</v>
      </c>
      <c r="CD651" s="788" t="s">
        <v>1971</v>
      </c>
      <c r="CE651" s="793" t="s">
        <v>1971</v>
      </c>
      <c r="CF651" s="788" t="s">
        <v>1971</v>
      </c>
      <c r="CG651" s="788" t="s">
        <v>1971</v>
      </c>
      <c r="CH651" s="788" t="s">
        <v>1971</v>
      </c>
      <c r="CI651" s="788" t="s">
        <v>1971</v>
      </c>
      <c r="CJ651" s="788" t="s">
        <v>1971</v>
      </c>
      <c r="CK651" s="796" t="s">
        <v>1971</v>
      </c>
      <c r="CL651" s="788" t="s">
        <v>1971</v>
      </c>
      <c r="CM651" s="788" t="s">
        <v>1971</v>
      </c>
      <c r="CN651" s="788" t="s">
        <v>1971</v>
      </c>
      <c r="CO651" s="793" t="s">
        <v>1971</v>
      </c>
      <c r="CP651" s="796" t="s">
        <v>1971</v>
      </c>
      <c r="CQ651" s="788" t="s">
        <v>1971</v>
      </c>
      <c r="CR651" s="788" t="s">
        <v>1971</v>
      </c>
      <c r="CS651" s="788" t="s">
        <v>1971</v>
      </c>
      <c r="CT651" s="793" t="s">
        <v>1971</v>
      </c>
      <c r="CU651" s="1273" t="s">
        <v>1971</v>
      </c>
      <c r="CV651" s="1272" t="s">
        <v>1971</v>
      </c>
      <c r="CW651" s="1272" t="s">
        <v>1971</v>
      </c>
      <c r="CX651" s="1274" t="s">
        <v>1971</v>
      </c>
      <c r="CY651" s="1272" t="s">
        <v>1971</v>
      </c>
      <c r="CZ651" s="1272" t="s">
        <v>1971</v>
      </c>
      <c r="DA651" s="1272" t="s">
        <v>1971</v>
      </c>
      <c r="DB651" s="1274" t="s">
        <v>1971</v>
      </c>
      <c r="DC651" s="773"/>
      <c r="DD651" s="801">
        <v>1</v>
      </c>
      <c r="DE651" s="802"/>
    </row>
    <row r="652" spans="1:109" ht="15.75" customHeight="1">
      <c r="A652" s="760" t="s">
        <v>1015</v>
      </c>
      <c r="B652" s="761">
        <v>646</v>
      </c>
      <c r="C652" s="777" t="s">
        <v>4630</v>
      </c>
      <c r="D652" s="761" t="s">
        <v>4577</v>
      </c>
      <c r="E652" s="761" t="s">
        <v>1927</v>
      </c>
      <c r="F652" s="773">
        <v>13</v>
      </c>
      <c r="G652" s="778" t="s">
        <v>4631</v>
      </c>
      <c r="H652" s="779" t="s">
        <v>4632</v>
      </c>
      <c r="I652" s="780">
        <v>0</v>
      </c>
      <c r="J652" s="781">
        <v>0</v>
      </c>
      <c r="K652" s="781">
        <v>0</v>
      </c>
      <c r="L652" s="781">
        <v>0</v>
      </c>
      <c r="M652" s="781">
        <v>1</v>
      </c>
      <c r="N652" s="781">
        <v>0</v>
      </c>
      <c r="O652" s="781">
        <v>0</v>
      </c>
      <c r="P652" s="782">
        <v>0</v>
      </c>
      <c r="Q652" s="783">
        <f t="shared" si="10"/>
        <v>1</v>
      </c>
      <c r="R652" s="777" t="s">
        <v>963</v>
      </c>
      <c r="S652" s="761"/>
      <c r="T652" s="784"/>
      <c r="U652" s="761" t="s">
        <v>2146</v>
      </c>
      <c r="V652" s="761" t="s">
        <v>293</v>
      </c>
      <c r="W652" s="761" t="s">
        <v>4633</v>
      </c>
      <c r="X652" s="817">
        <v>2</v>
      </c>
      <c r="Y652" s="814" t="s">
        <v>978</v>
      </c>
      <c r="Z652" s="778"/>
      <c r="AA652" s="773"/>
      <c r="AB652" s="773"/>
      <c r="AC652" s="773"/>
      <c r="AD652" s="773"/>
      <c r="AE652" s="773"/>
      <c r="AF652" s="787"/>
      <c r="AG652" s="788"/>
      <c r="AH652" s="788"/>
      <c r="AI652" s="788"/>
      <c r="AJ652" s="788"/>
      <c r="AK652" s="788"/>
      <c r="AL652" s="788"/>
      <c r="AM652" s="788"/>
      <c r="AN652" s="788"/>
      <c r="AO652" s="788"/>
      <c r="AP652" s="788"/>
      <c r="AQ652" s="796">
        <v>3.23</v>
      </c>
      <c r="AR652" s="788">
        <v>3.37</v>
      </c>
      <c r="AS652" s="788">
        <v>3.48</v>
      </c>
      <c r="AT652" s="788">
        <v>3.61</v>
      </c>
      <c r="AU652" s="793">
        <v>3.75</v>
      </c>
      <c r="AV652" s="796"/>
      <c r="AW652" s="788"/>
      <c r="AX652" s="788"/>
      <c r="AY652" s="788"/>
      <c r="AZ652" s="788"/>
      <c r="BA652" s="788"/>
      <c r="BB652" s="788"/>
      <c r="BC652" s="788"/>
      <c r="BD652" s="788"/>
      <c r="BE652" s="788"/>
      <c r="BF652" s="788"/>
      <c r="BG652" s="788"/>
      <c r="BH652" s="788"/>
      <c r="BI652" s="788"/>
      <c r="BJ652" s="788"/>
      <c r="BK652" s="793"/>
      <c r="BL652" s="777"/>
      <c r="BM652" s="773"/>
      <c r="BN652" s="773"/>
      <c r="BO652" s="773"/>
      <c r="BP652" s="784"/>
      <c r="BQ652" s="796" t="s">
        <v>1971</v>
      </c>
      <c r="BR652" s="788" t="s">
        <v>1971</v>
      </c>
      <c r="BS652" s="788" t="s">
        <v>1971</v>
      </c>
      <c r="BT652" s="788" t="s">
        <v>1971</v>
      </c>
      <c r="BU652" s="793" t="s">
        <v>1971</v>
      </c>
      <c r="BV652" s="796" t="s">
        <v>1971</v>
      </c>
      <c r="BW652" s="788" t="s">
        <v>1971</v>
      </c>
      <c r="BX652" s="788" t="s">
        <v>1971</v>
      </c>
      <c r="BY652" s="788" t="s">
        <v>1971</v>
      </c>
      <c r="BZ652" s="788" t="s">
        <v>1971</v>
      </c>
      <c r="CA652" s="796" t="s">
        <v>1971</v>
      </c>
      <c r="CB652" s="788" t="s">
        <v>1971</v>
      </c>
      <c r="CC652" s="788" t="s">
        <v>1971</v>
      </c>
      <c r="CD652" s="788" t="s">
        <v>1971</v>
      </c>
      <c r="CE652" s="793" t="s">
        <v>1971</v>
      </c>
      <c r="CF652" s="788" t="s">
        <v>1971</v>
      </c>
      <c r="CG652" s="788" t="s">
        <v>1971</v>
      </c>
      <c r="CH652" s="788" t="s">
        <v>1971</v>
      </c>
      <c r="CI652" s="788" t="s">
        <v>1971</v>
      </c>
      <c r="CJ652" s="788" t="s">
        <v>1971</v>
      </c>
      <c r="CK652" s="796" t="s">
        <v>1971</v>
      </c>
      <c r="CL652" s="788" t="s">
        <v>1971</v>
      </c>
      <c r="CM652" s="788" t="s">
        <v>1971</v>
      </c>
      <c r="CN652" s="788" t="s">
        <v>1971</v>
      </c>
      <c r="CO652" s="793" t="s">
        <v>1971</v>
      </c>
      <c r="CP652" s="796" t="s">
        <v>1971</v>
      </c>
      <c r="CQ652" s="788" t="s">
        <v>1971</v>
      </c>
      <c r="CR652" s="788" t="s">
        <v>1971</v>
      </c>
      <c r="CS652" s="788" t="s">
        <v>1971</v>
      </c>
      <c r="CT652" s="793" t="s">
        <v>1971</v>
      </c>
      <c r="CU652" s="1273" t="s">
        <v>1971</v>
      </c>
      <c r="CV652" s="1272" t="s">
        <v>1971</v>
      </c>
      <c r="CW652" s="1272" t="s">
        <v>1971</v>
      </c>
      <c r="CX652" s="1274" t="s">
        <v>1971</v>
      </c>
      <c r="CY652" s="1272" t="s">
        <v>1971</v>
      </c>
      <c r="CZ652" s="1272" t="s">
        <v>1971</v>
      </c>
      <c r="DA652" s="1272" t="s">
        <v>1971</v>
      </c>
      <c r="DB652" s="1274" t="s">
        <v>1971</v>
      </c>
      <c r="DC652" s="773"/>
      <c r="DD652" s="801">
        <v>1</v>
      </c>
      <c r="DE652" s="802"/>
    </row>
    <row r="653" spans="1:109" ht="15.75" customHeight="1">
      <c r="A653" s="760" t="s">
        <v>1015</v>
      </c>
      <c r="B653" s="761">
        <v>647</v>
      </c>
      <c r="C653" s="777" t="s">
        <v>4634</v>
      </c>
      <c r="D653" s="761" t="s">
        <v>4620</v>
      </c>
      <c r="E653" s="761" t="s">
        <v>1936</v>
      </c>
      <c r="F653" s="773">
        <v>14</v>
      </c>
      <c r="G653" s="778" t="s">
        <v>4635</v>
      </c>
      <c r="H653" s="779" t="s">
        <v>4636</v>
      </c>
      <c r="I653" s="780">
        <v>0</v>
      </c>
      <c r="J653" s="781">
        <v>0</v>
      </c>
      <c r="K653" s="781">
        <v>0</v>
      </c>
      <c r="L653" s="781">
        <v>0</v>
      </c>
      <c r="M653" s="781">
        <v>1</v>
      </c>
      <c r="N653" s="781">
        <v>0</v>
      </c>
      <c r="O653" s="781">
        <v>0</v>
      </c>
      <c r="P653" s="782">
        <v>0</v>
      </c>
      <c r="Q653" s="783">
        <f t="shared" si="10"/>
        <v>1</v>
      </c>
      <c r="R653" s="777" t="s">
        <v>963</v>
      </c>
      <c r="S653" s="761"/>
      <c r="T653" s="784"/>
      <c r="U653" s="761" t="s">
        <v>2146</v>
      </c>
      <c r="V653" s="761" t="s">
        <v>293</v>
      </c>
      <c r="W653" s="761" t="s">
        <v>2148</v>
      </c>
      <c r="X653" s="817">
        <v>0</v>
      </c>
      <c r="Y653" s="814" t="s">
        <v>966</v>
      </c>
      <c r="Z653" s="778"/>
      <c r="AA653" s="773"/>
      <c r="AB653" s="773"/>
      <c r="AC653" s="773"/>
      <c r="AD653" s="773"/>
      <c r="AE653" s="773"/>
      <c r="AF653" s="787"/>
      <c r="AG653" s="788"/>
      <c r="AH653" s="788"/>
      <c r="AI653" s="788"/>
      <c r="AJ653" s="788"/>
      <c r="AK653" s="788"/>
      <c r="AL653" s="788"/>
      <c r="AM653" s="788"/>
      <c r="AN653" s="788"/>
      <c r="AO653" s="788"/>
      <c r="AP653" s="788"/>
      <c r="AQ653" s="796">
        <v>50</v>
      </c>
      <c r="AR653" s="788">
        <v>54</v>
      </c>
      <c r="AS653" s="788">
        <v>58</v>
      </c>
      <c r="AT653" s="788">
        <v>62</v>
      </c>
      <c r="AU653" s="793">
        <v>65</v>
      </c>
      <c r="AV653" s="796"/>
      <c r="AW653" s="788"/>
      <c r="AX653" s="788"/>
      <c r="AY653" s="788"/>
      <c r="AZ653" s="788"/>
      <c r="BA653" s="788"/>
      <c r="BB653" s="788"/>
      <c r="BC653" s="788"/>
      <c r="BD653" s="788"/>
      <c r="BE653" s="788"/>
      <c r="BF653" s="788"/>
      <c r="BG653" s="788"/>
      <c r="BH653" s="788"/>
      <c r="BI653" s="788"/>
      <c r="BJ653" s="788"/>
      <c r="BK653" s="793"/>
      <c r="BL653" s="777"/>
      <c r="BM653" s="773"/>
      <c r="BN653" s="773"/>
      <c r="BO653" s="773"/>
      <c r="BP653" s="784"/>
      <c r="BQ653" s="796" t="s">
        <v>1971</v>
      </c>
      <c r="BR653" s="788" t="s">
        <v>1971</v>
      </c>
      <c r="BS653" s="788" t="s">
        <v>1971</v>
      </c>
      <c r="BT653" s="788" t="s">
        <v>1971</v>
      </c>
      <c r="BU653" s="793" t="s">
        <v>1971</v>
      </c>
      <c r="BV653" s="796" t="s">
        <v>1971</v>
      </c>
      <c r="BW653" s="788" t="s">
        <v>1971</v>
      </c>
      <c r="BX653" s="788" t="s">
        <v>1971</v>
      </c>
      <c r="BY653" s="788" t="s">
        <v>1971</v>
      </c>
      <c r="BZ653" s="788" t="s">
        <v>1971</v>
      </c>
      <c r="CA653" s="796" t="s">
        <v>1971</v>
      </c>
      <c r="CB653" s="788" t="s">
        <v>1971</v>
      </c>
      <c r="CC653" s="788" t="s">
        <v>1971</v>
      </c>
      <c r="CD653" s="788" t="s">
        <v>1971</v>
      </c>
      <c r="CE653" s="793" t="s">
        <v>1971</v>
      </c>
      <c r="CF653" s="788" t="s">
        <v>1971</v>
      </c>
      <c r="CG653" s="788" t="s">
        <v>1971</v>
      </c>
      <c r="CH653" s="788" t="s">
        <v>1971</v>
      </c>
      <c r="CI653" s="788" t="s">
        <v>1971</v>
      </c>
      <c r="CJ653" s="788" t="s">
        <v>1971</v>
      </c>
      <c r="CK653" s="796" t="s">
        <v>1971</v>
      </c>
      <c r="CL653" s="788" t="s">
        <v>1971</v>
      </c>
      <c r="CM653" s="788" t="s">
        <v>1971</v>
      </c>
      <c r="CN653" s="788" t="s">
        <v>1971</v>
      </c>
      <c r="CO653" s="793" t="s">
        <v>1971</v>
      </c>
      <c r="CP653" s="796" t="s">
        <v>1971</v>
      </c>
      <c r="CQ653" s="788" t="s">
        <v>1971</v>
      </c>
      <c r="CR653" s="788" t="s">
        <v>1971</v>
      </c>
      <c r="CS653" s="788" t="s">
        <v>1971</v>
      </c>
      <c r="CT653" s="793" t="s">
        <v>1971</v>
      </c>
      <c r="CU653" s="1273" t="s">
        <v>1971</v>
      </c>
      <c r="CV653" s="1272" t="s">
        <v>1971</v>
      </c>
      <c r="CW653" s="1272" t="s">
        <v>1971</v>
      </c>
      <c r="CX653" s="1274" t="s">
        <v>1971</v>
      </c>
      <c r="CY653" s="1272" t="s">
        <v>1971</v>
      </c>
      <c r="CZ653" s="1272" t="s">
        <v>1971</v>
      </c>
      <c r="DA653" s="1272" t="s">
        <v>1971</v>
      </c>
      <c r="DB653" s="1274" t="s">
        <v>1971</v>
      </c>
      <c r="DC653" s="773"/>
      <c r="DD653" s="801">
        <v>1</v>
      </c>
      <c r="DE653" s="802"/>
    </row>
    <row r="654" spans="1:109" ht="15.75" customHeight="1">
      <c r="A654" s="760" t="s">
        <v>1015</v>
      </c>
      <c r="B654" s="761">
        <v>648</v>
      </c>
      <c r="C654" s="777" t="s">
        <v>4637</v>
      </c>
      <c r="D654" s="761" t="s">
        <v>4620</v>
      </c>
      <c r="E654" s="761" t="s">
        <v>1936</v>
      </c>
      <c r="F654" s="773">
        <v>15</v>
      </c>
      <c r="G654" s="778" t="s">
        <v>4638</v>
      </c>
      <c r="H654" s="779" t="s">
        <v>4639</v>
      </c>
      <c r="I654" s="780">
        <v>0</v>
      </c>
      <c r="J654" s="781">
        <v>0</v>
      </c>
      <c r="K654" s="781">
        <v>0</v>
      </c>
      <c r="L654" s="781">
        <v>0</v>
      </c>
      <c r="M654" s="781">
        <v>1</v>
      </c>
      <c r="N654" s="781">
        <v>0</v>
      </c>
      <c r="O654" s="781">
        <v>0</v>
      </c>
      <c r="P654" s="782">
        <v>0</v>
      </c>
      <c r="Q654" s="783">
        <f t="shared" si="10"/>
        <v>1</v>
      </c>
      <c r="R654" s="777" t="s">
        <v>963</v>
      </c>
      <c r="S654" s="761"/>
      <c r="T654" s="784"/>
      <c r="U654" s="761" t="s">
        <v>2146</v>
      </c>
      <c r="V654" s="761" t="s">
        <v>293</v>
      </c>
      <c r="W654" s="761" t="s">
        <v>4640</v>
      </c>
      <c r="X654" s="817">
        <v>0</v>
      </c>
      <c r="Y654" s="814" t="s">
        <v>966</v>
      </c>
      <c r="Z654" s="778"/>
      <c r="AA654" s="773"/>
      <c r="AB654" s="773"/>
      <c r="AC654" s="773"/>
      <c r="AD654" s="773"/>
      <c r="AE654" s="773"/>
      <c r="AF654" s="787"/>
      <c r="AG654" s="788"/>
      <c r="AH654" s="788"/>
      <c r="AI654" s="788"/>
      <c r="AJ654" s="788"/>
      <c r="AK654" s="788"/>
      <c r="AL654" s="788"/>
      <c r="AM654" s="788"/>
      <c r="AN654" s="788"/>
      <c r="AO654" s="788"/>
      <c r="AP654" s="788"/>
      <c r="AQ654" s="796">
        <v>82</v>
      </c>
      <c r="AR654" s="788">
        <v>84</v>
      </c>
      <c r="AS654" s="788">
        <v>88</v>
      </c>
      <c r="AT654" s="788">
        <v>92</v>
      </c>
      <c r="AU654" s="793">
        <v>95</v>
      </c>
      <c r="AV654" s="796"/>
      <c r="AW654" s="788"/>
      <c r="AX654" s="788"/>
      <c r="AY654" s="788"/>
      <c r="AZ654" s="788"/>
      <c r="BA654" s="788"/>
      <c r="BB654" s="788"/>
      <c r="BC654" s="788"/>
      <c r="BD654" s="788"/>
      <c r="BE654" s="788"/>
      <c r="BF654" s="788"/>
      <c r="BG654" s="788"/>
      <c r="BH654" s="788"/>
      <c r="BI654" s="788"/>
      <c r="BJ654" s="788"/>
      <c r="BK654" s="793"/>
      <c r="BL654" s="777"/>
      <c r="BM654" s="773"/>
      <c r="BN654" s="773"/>
      <c r="BO654" s="773"/>
      <c r="BP654" s="784"/>
      <c r="BQ654" s="796" t="s">
        <v>1971</v>
      </c>
      <c r="BR654" s="788" t="s">
        <v>1971</v>
      </c>
      <c r="BS654" s="788" t="s">
        <v>1971</v>
      </c>
      <c r="BT654" s="788" t="s">
        <v>1971</v>
      </c>
      <c r="BU654" s="793" t="s">
        <v>1971</v>
      </c>
      <c r="BV654" s="796" t="s">
        <v>1971</v>
      </c>
      <c r="BW654" s="788" t="s">
        <v>1971</v>
      </c>
      <c r="BX654" s="788" t="s">
        <v>1971</v>
      </c>
      <c r="BY654" s="788" t="s">
        <v>1971</v>
      </c>
      <c r="BZ654" s="788" t="s">
        <v>1971</v>
      </c>
      <c r="CA654" s="796" t="s">
        <v>1971</v>
      </c>
      <c r="CB654" s="788" t="s">
        <v>1971</v>
      </c>
      <c r="CC654" s="788" t="s">
        <v>1971</v>
      </c>
      <c r="CD654" s="788" t="s">
        <v>1971</v>
      </c>
      <c r="CE654" s="793" t="s">
        <v>1971</v>
      </c>
      <c r="CF654" s="788" t="s">
        <v>1971</v>
      </c>
      <c r="CG654" s="788" t="s">
        <v>1971</v>
      </c>
      <c r="CH654" s="788" t="s">
        <v>1971</v>
      </c>
      <c r="CI654" s="788" t="s">
        <v>1971</v>
      </c>
      <c r="CJ654" s="788" t="s">
        <v>1971</v>
      </c>
      <c r="CK654" s="796" t="s">
        <v>1971</v>
      </c>
      <c r="CL654" s="788" t="s">
        <v>1971</v>
      </c>
      <c r="CM654" s="788" t="s">
        <v>1971</v>
      </c>
      <c r="CN654" s="788" t="s">
        <v>1971</v>
      </c>
      <c r="CO654" s="793" t="s">
        <v>1971</v>
      </c>
      <c r="CP654" s="796" t="s">
        <v>1971</v>
      </c>
      <c r="CQ654" s="788" t="s">
        <v>1971</v>
      </c>
      <c r="CR654" s="788" t="s">
        <v>1971</v>
      </c>
      <c r="CS654" s="788" t="s">
        <v>1971</v>
      </c>
      <c r="CT654" s="793" t="s">
        <v>1971</v>
      </c>
      <c r="CU654" s="1273" t="s">
        <v>1971</v>
      </c>
      <c r="CV654" s="1272" t="s">
        <v>1971</v>
      </c>
      <c r="CW654" s="1272" t="s">
        <v>1971</v>
      </c>
      <c r="CX654" s="1274" t="s">
        <v>1971</v>
      </c>
      <c r="CY654" s="1272" t="s">
        <v>1971</v>
      </c>
      <c r="CZ654" s="1272" t="s">
        <v>1971</v>
      </c>
      <c r="DA654" s="1272" t="s">
        <v>1971</v>
      </c>
      <c r="DB654" s="1274" t="s">
        <v>1971</v>
      </c>
      <c r="DC654" s="773"/>
      <c r="DD654" s="801">
        <v>1</v>
      </c>
      <c r="DE654" s="802"/>
    </row>
    <row r="655" spans="1:109" ht="15.75" customHeight="1">
      <c r="A655" s="760" t="s">
        <v>1015</v>
      </c>
      <c r="B655" s="761">
        <v>649</v>
      </c>
      <c r="C655" s="777" t="s">
        <v>4641</v>
      </c>
      <c r="D655" s="761" t="s">
        <v>4620</v>
      </c>
      <c r="E655" s="761" t="s">
        <v>1936</v>
      </c>
      <c r="F655" s="773">
        <v>16</v>
      </c>
      <c r="G655" s="778" t="s">
        <v>4642</v>
      </c>
      <c r="H655" s="779" t="s">
        <v>4643</v>
      </c>
      <c r="I655" s="780">
        <v>0</v>
      </c>
      <c r="J655" s="781">
        <v>0</v>
      </c>
      <c r="K655" s="781">
        <v>0</v>
      </c>
      <c r="L655" s="781">
        <v>0</v>
      </c>
      <c r="M655" s="781">
        <v>1</v>
      </c>
      <c r="N655" s="781">
        <v>0</v>
      </c>
      <c r="O655" s="781">
        <v>0</v>
      </c>
      <c r="P655" s="782">
        <v>0</v>
      </c>
      <c r="Q655" s="783">
        <f t="shared" si="10"/>
        <v>1</v>
      </c>
      <c r="R655" s="777" t="s">
        <v>963</v>
      </c>
      <c r="S655" s="761"/>
      <c r="T655" s="784"/>
      <c r="U655" s="761" t="s">
        <v>2146</v>
      </c>
      <c r="V655" s="761" t="s">
        <v>293</v>
      </c>
      <c r="W655" s="761" t="s">
        <v>4644</v>
      </c>
      <c r="X655" s="817">
        <v>0</v>
      </c>
      <c r="Y655" s="814" t="s">
        <v>966</v>
      </c>
      <c r="Z655" s="778"/>
      <c r="AA655" s="773"/>
      <c r="AB655" s="773"/>
      <c r="AC655" s="773"/>
      <c r="AD655" s="773"/>
      <c r="AE655" s="773"/>
      <c r="AF655" s="787"/>
      <c r="AG655" s="788"/>
      <c r="AH655" s="788"/>
      <c r="AI655" s="788"/>
      <c r="AJ655" s="788"/>
      <c r="AK655" s="788"/>
      <c r="AL655" s="788"/>
      <c r="AM655" s="788"/>
      <c r="AN655" s="788"/>
      <c r="AO655" s="788"/>
      <c r="AP655" s="788"/>
      <c r="AQ655" s="796">
        <v>4</v>
      </c>
      <c r="AR655" s="788">
        <v>8</v>
      </c>
      <c r="AS655" s="788">
        <v>12</v>
      </c>
      <c r="AT655" s="788">
        <v>16</v>
      </c>
      <c r="AU655" s="793">
        <v>20</v>
      </c>
      <c r="AV655" s="796"/>
      <c r="AW655" s="788"/>
      <c r="AX655" s="788"/>
      <c r="AY655" s="788"/>
      <c r="AZ655" s="788"/>
      <c r="BA655" s="788"/>
      <c r="BB655" s="788"/>
      <c r="BC655" s="788"/>
      <c r="BD655" s="788"/>
      <c r="BE655" s="788"/>
      <c r="BF655" s="788"/>
      <c r="BG655" s="788"/>
      <c r="BH655" s="788"/>
      <c r="BI655" s="788"/>
      <c r="BJ655" s="788"/>
      <c r="BK655" s="793"/>
      <c r="BL655" s="777"/>
      <c r="BM655" s="773"/>
      <c r="BN655" s="773"/>
      <c r="BO655" s="773"/>
      <c r="BP655" s="784"/>
      <c r="BQ655" s="796" t="s">
        <v>1971</v>
      </c>
      <c r="BR655" s="788" t="s">
        <v>1971</v>
      </c>
      <c r="BS655" s="788" t="s">
        <v>1971</v>
      </c>
      <c r="BT655" s="788" t="s">
        <v>1971</v>
      </c>
      <c r="BU655" s="793" t="s">
        <v>1971</v>
      </c>
      <c r="BV655" s="796" t="s">
        <v>1971</v>
      </c>
      <c r="BW655" s="788" t="s">
        <v>1971</v>
      </c>
      <c r="BX655" s="788" t="s">
        <v>1971</v>
      </c>
      <c r="BY655" s="788" t="s">
        <v>1971</v>
      </c>
      <c r="BZ655" s="788" t="s">
        <v>1971</v>
      </c>
      <c r="CA655" s="796" t="s">
        <v>1971</v>
      </c>
      <c r="CB655" s="788" t="s">
        <v>1971</v>
      </c>
      <c r="CC655" s="788" t="s">
        <v>1971</v>
      </c>
      <c r="CD655" s="788" t="s">
        <v>1971</v>
      </c>
      <c r="CE655" s="793" t="s">
        <v>1971</v>
      </c>
      <c r="CF655" s="788" t="s">
        <v>1971</v>
      </c>
      <c r="CG655" s="788" t="s">
        <v>1971</v>
      </c>
      <c r="CH655" s="788" t="s">
        <v>1971</v>
      </c>
      <c r="CI655" s="788" t="s">
        <v>1971</v>
      </c>
      <c r="CJ655" s="788" t="s">
        <v>1971</v>
      </c>
      <c r="CK655" s="796" t="s">
        <v>1971</v>
      </c>
      <c r="CL655" s="788" t="s">
        <v>1971</v>
      </c>
      <c r="CM655" s="788" t="s">
        <v>1971</v>
      </c>
      <c r="CN655" s="788" t="s">
        <v>1971</v>
      </c>
      <c r="CO655" s="793" t="s">
        <v>1971</v>
      </c>
      <c r="CP655" s="796" t="s">
        <v>1971</v>
      </c>
      <c r="CQ655" s="788" t="s">
        <v>1971</v>
      </c>
      <c r="CR655" s="788" t="s">
        <v>1971</v>
      </c>
      <c r="CS655" s="788" t="s">
        <v>1971</v>
      </c>
      <c r="CT655" s="793" t="s">
        <v>1971</v>
      </c>
      <c r="CU655" s="1273" t="s">
        <v>1971</v>
      </c>
      <c r="CV655" s="1272" t="s">
        <v>1971</v>
      </c>
      <c r="CW655" s="1272" t="s">
        <v>1971</v>
      </c>
      <c r="CX655" s="1274" t="s">
        <v>1971</v>
      </c>
      <c r="CY655" s="1272" t="s">
        <v>1971</v>
      </c>
      <c r="CZ655" s="1272" t="s">
        <v>1971</v>
      </c>
      <c r="DA655" s="1272" t="s">
        <v>1971</v>
      </c>
      <c r="DB655" s="1274" t="s">
        <v>1971</v>
      </c>
      <c r="DC655" s="773"/>
      <c r="DD655" s="801">
        <v>1</v>
      </c>
      <c r="DE655" s="802"/>
    </row>
    <row r="656" spans="1:109" ht="15.75" customHeight="1">
      <c r="A656" s="760" t="s">
        <v>1015</v>
      </c>
      <c r="B656" s="761">
        <v>650</v>
      </c>
      <c r="C656" s="777" t="s">
        <v>4645</v>
      </c>
      <c r="D656" s="761" t="s">
        <v>4577</v>
      </c>
      <c r="E656" s="761" t="s">
        <v>1936</v>
      </c>
      <c r="F656" s="773">
        <v>17</v>
      </c>
      <c r="G656" s="778" t="s">
        <v>2595</v>
      </c>
      <c r="H656" s="779" t="s">
        <v>4646</v>
      </c>
      <c r="I656" s="780">
        <v>0</v>
      </c>
      <c r="J656" s="781">
        <v>0</v>
      </c>
      <c r="K656" s="781">
        <v>0</v>
      </c>
      <c r="L656" s="781">
        <v>0</v>
      </c>
      <c r="M656" s="781">
        <v>1</v>
      </c>
      <c r="N656" s="781">
        <v>0</v>
      </c>
      <c r="O656" s="781">
        <v>0</v>
      </c>
      <c r="P656" s="782">
        <v>0</v>
      </c>
      <c r="Q656" s="783">
        <f t="shared" si="10"/>
        <v>1</v>
      </c>
      <c r="R656" s="777" t="s">
        <v>984</v>
      </c>
      <c r="S656" s="761" t="s">
        <v>964</v>
      </c>
      <c r="T656" s="784" t="s">
        <v>965</v>
      </c>
      <c r="U656" s="761" t="s">
        <v>2146</v>
      </c>
      <c r="V656" s="761" t="s">
        <v>293</v>
      </c>
      <c r="W656" s="761" t="s">
        <v>4647</v>
      </c>
      <c r="X656" s="817">
        <v>0</v>
      </c>
      <c r="Y656" s="814" t="s">
        <v>966</v>
      </c>
      <c r="Z656" s="778"/>
      <c r="AA656" s="773"/>
      <c r="AB656" s="773"/>
      <c r="AC656" s="773"/>
      <c r="AD656" s="773"/>
      <c r="AE656" s="773"/>
      <c r="AF656" s="787"/>
      <c r="AG656" s="788"/>
      <c r="AH656" s="788"/>
      <c r="AI656" s="788"/>
      <c r="AJ656" s="788"/>
      <c r="AK656" s="788"/>
      <c r="AL656" s="788"/>
      <c r="AM656" s="788"/>
      <c r="AN656" s="788"/>
      <c r="AO656" s="788"/>
      <c r="AP656" s="788"/>
      <c r="AQ656" s="796">
        <v>80</v>
      </c>
      <c r="AR656" s="788">
        <v>83</v>
      </c>
      <c r="AS656" s="788">
        <v>86</v>
      </c>
      <c r="AT656" s="788">
        <v>90</v>
      </c>
      <c r="AU656" s="793">
        <v>94</v>
      </c>
      <c r="AV656" s="796"/>
      <c r="AW656" s="788"/>
      <c r="AX656" s="788"/>
      <c r="AY656" s="788"/>
      <c r="AZ656" s="788"/>
      <c r="BA656" s="788"/>
      <c r="BB656" s="788"/>
      <c r="BC656" s="788"/>
      <c r="BD656" s="788"/>
      <c r="BE656" s="788"/>
      <c r="BF656" s="788"/>
      <c r="BG656" s="788"/>
      <c r="BH656" s="788"/>
      <c r="BI656" s="788"/>
      <c r="BJ656" s="788"/>
      <c r="BK656" s="793"/>
      <c r="BL656" s="777" t="s">
        <v>961</v>
      </c>
      <c r="BM656" s="773" t="s">
        <v>961</v>
      </c>
      <c r="BN656" s="773" t="s">
        <v>961</v>
      </c>
      <c r="BO656" s="773" t="s">
        <v>961</v>
      </c>
      <c r="BP656" s="784" t="s">
        <v>961</v>
      </c>
      <c r="BQ656" s="796" t="s">
        <v>1971</v>
      </c>
      <c r="BR656" s="788" t="s">
        <v>1971</v>
      </c>
      <c r="BS656" s="788" t="s">
        <v>1971</v>
      </c>
      <c r="BT656" s="788" t="s">
        <v>1971</v>
      </c>
      <c r="BU656" s="793" t="s">
        <v>1971</v>
      </c>
      <c r="BV656" s="796" t="s">
        <v>1971</v>
      </c>
      <c r="BW656" s="788" t="s">
        <v>1971</v>
      </c>
      <c r="BX656" s="788" t="s">
        <v>1971</v>
      </c>
      <c r="BY656" s="788" t="s">
        <v>1971</v>
      </c>
      <c r="BZ656" s="788" t="s">
        <v>1971</v>
      </c>
      <c r="CA656" s="796" t="s">
        <v>1971</v>
      </c>
      <c r="CB656" s="788" t="s">
        <v>1971</v>
      </c>
      <c r="CC656" s="788" t="s">
        <v>1971</v>
      </c>
      <c r="CD656" s="788" t="s">
        <v>1971</v>
      </c>
      <c r="CE656" s="793" t="s">
        <v>1971</v>
      </c>
      <c r="CF656" s="788" t="s">
        <v>1971</v>
      </c>
      <c r="CG656" s="788" t="s">
        <v>1971</v>
      </c>
      <c r="CH656" s="788" t="s">
        <v>1971</v>
      </c>
      <c r="CI656" s="788" t="s">
        <v>1971</v>
      </c>
      <c r="CJ656" s="788" t="s">
        <v>1971</v>
      </c>
      <c r="CK656" s="796" t="s">
        <v>1971</v>
      </c>
      <c r="CL656" s="788" t="s">
        <v>1971</v>
      </c>
      <c r="CM656" s="788" t="s">
        <v>1971</v>
      </c>
      <c r="CN656" s="788" t="s">
        <v>1971</v>
      </c>
      <c r="CO656" s="793" t="s">
        <v>1971</v>
      </c>
      <c r="CP656" s="796" t="s">
        <v>1971</v>
      </c>
      <c r="CQ656" s="788" t="s">
        <v>1971</v>
      </c>
      <c r="CR656" s="788" t="s">
        <v>1971</v>
      </c>
      <c r="CS656" s="788" t="s">
        <v>1971</v>
      </c>
      <c r="CT656" s="793" t="s">
        <v>1971</v>
      </c>
      <c r="CU656" s="1273">
        <v>-1.84E-2</v>
      </c>
      <c r="CV656" s="1272" t="s">
        <v>1971</v>
      </c>
      <c r="CW656" s="1272" t="s">
        <v>1971</v>
      </c>
      <c r="CX656" s="1274" t="s">
        <v>1971</v>
      </c>
      <c r="CY656" s="1272" t="s">
        <v>1971</v>
      </c>
      <c r="CZ656" s="1272" t="s">
        <v>1971</v>
      </c>
      <c r="DA656" s="1272" t="s">
        <v>1971</v>
      </c>
      <c r="DB656" s="1274" t="s">
        <v>1971</v>
      </c>
      <c r="DC656" s="773"/>
      <c r="DD656" s="801">
        <v>1</v>
      </c>
      <c r="DE656" s="802"/>
    </row>
    <row r="657" spans="1:109" ht="15.75" customHeight="1">
      <c r="A657" s="760" t="s">
        <v>1015</v>
      </c>
      <c r="B657" s="761">
        <v>651</v>
      </c>
      <c r="C657" s="777" t="s">
        <v>4648</v>
      </c>
      <c r="D657" s="761" t="s">
        <v>4577</v>
      </c>
      <c r="E657" s="761" t="s">
        <v>1936</v>
      </c>
      <c r="F657" s="773">
        <v>18</v>
      </c>
      <c r="G657" s="778" t="s">
        <v>2154</v>
      </c>
      <c r="H657" s="779" t="s">
        <v>4649</v>
      </c>
      <c r="I657" s="780">
        <v>0</v>
      </c>
      <c r="J657" s="781">
        <v>0</v>
      </c>
      <c r="K657" s="781">
        <v>0</v>
      </c>
      <c r="L657" s="781">
        <v>0</v>
      </c>
      <c r="M657" s="781">
        <v>1</v>
      </c>
      <c r="N657" s="781">
        <v>0</v>
      </c>
      <c r="O657" s="781">
        <v>0</v>
      </c>
      <c r="P657" s="782">
        <v>0</v>
      </c>
      <c r="Q657" s="783">
        <f t="shared" si="10"/>
        <v>1</v>
      </c>
      <c r="R657" s="777" t="s">
        <v>988</v>
      </c>
      <c r="S657" s="761" t="s">
        <v>964</v>
      </c>
      <c r="T657" s="784" t="s">
        <v>965</v>
      </c>
      <c r="U657" s="761" t="s">
        <v>2146</v>
      </c>
      <c r="V657" s="761" t="s">
        <v>293</v>
      </c>
      <c r="W657" s="761" t="s">
        <v>4650</v>
      </c>
      <c r="X657" s="1263">
        <v>2</v>
      </c>
      <c r="Y657" s="814" t="s">
        <v>978</v>
      </c>
      <c r="Z657" s="778"/>
      <c r="AA657" s="773"/>
      <c r="AB657" s="773"/>
      <c r="AC657" s="773"/>
      <c r="AD657" s="773"/>
      <c r="AE657" s="773"/>
      <c r="AF657" s="787"/>
      <c r="AG657" s="788"/>
      <c r="AH657" s="788"/>
      <c r="AI657" s="788"/>
      <c r="AJ657" s="788"/>
      <c r="AK657" s="788"/>
      <c r="AL657" s="788"/>
      <c r="AM657" s="788"/>
      <c r="AN657" s="788"/>
      <c r="AO657" s="788"/>
      <c r="AP657" s="788"/>
      <c r="AQ657" s="794">
        <v>4.5</v>
      </c>
      <c r="AR657" s="795">
        <v>4.33</v>
      </c>
      <c r="AS657" s="795">
        <v>4.1500000000000004</v>
      </c>
      <c r="AT657" s="795">
        <v>3.98</v>
      </c>
      <c r="AU657" s="808">
        <v>3.8</v>
      </c>
      <c r="AV657" s="796"/>
      <c r="AW657" s="788"/>
      <c r="AX657" s="788"/>
      <c r="AY657" s="788"/>
      <c r="AZ657" s="788"/>
      <c r="BA657" s="788"/>
      <c r="BB657" s="788"/>
      <c r="BC657" s="788"/>
      <c r="BD657" s="788"/>
      <c r="BE657" s="788"/>
      <c r="BF657" s="788"/>
      <c r="BG657" s="788"/>
      <c r="BH657" s="788"/>
      <c r="BI657" s="788"/>
      <c r="BJ657" s="788"/>
      <c r="BK657" s="793"/>
      <c r="BL657" s="777" t="s">
        <v>961</v>
      </c>
      <c r="BM657" s="773" t="s">
        <v>961</v>
      </c>
      <c r="BN657" s="773" t="s">
        <v>961</v>
      </c>
      <c r="BO657" s="773" t="s">
        <v>961</v>
      </c>
      <c r="BP657" s="784" t="s">
        <v>961</v>
      </c>
      <c r="BQ657" s="796" t="s">
        <v>1971</v>
      </c>
      <c r="BR657" s="788" t="s">
        <v>1971</v>
      </c>
      <c r="BS657" s="788" t="s">
        <v>1971</v>
      </c>
      <c r="BT657" s="788" t="s">
        <v>1971</v>
      </c>
      <c r="BU657" s="793" t="s">
        <v>1971</v>
      </c>
      <c r="BV657" s="794">
        <v>5.13</v>
      </c>
      <c r="BW657" s="795">
        <v>5.13</v>
      </c>
      <c r="BX657" s="795">
        <v>5.13</v>
      </c>
      <c r="BY657" s="795">
        <v>5.13</v>
      </c>
      <c r="BZ657" s="795">
        <v>5.13</v>
      </c>
      <c r="CA657" s="796" t="s">
        <v>1971</v>
      </c>
      <c r="CB657" s="788" t="s">
        <v>1971</v>
      </c>
      <c r="CC657" s="788" t="s">
        <v>1971</v>
      </c>
      <c r="CD657" s="788" t="s">
        <v>1971</v>
      </c>
      <c r="CE657" s="793" t="s">
        <v>1971</v>
      </c>
      <c r="CF657" s="788" t="s">
        <v>1971</v>
      </c>
      <c r="CG657" s="788" t="s">
        <v>1971</v>
      </c>
      <c r="CH657" s="788" t="s">
        <v>1971</v>
      </c>
      <c r="CI657" s="788" t="s">
        <v>1971</v>
      </c>
      <c r="CJ657" s="788" t="s">
        <v>1971</v>
      </c>
      <c r="CK657" s="796">
        <v>3.87</v>
      </c>
      <c r="CL657" s="788">
        <v>3.53</v>
      </c>
      <c r="CM657" s="788">
        <v>3.17</v>
      </c>
      <c r="CN657" s="788">
        <v>2.83</v>
      </c>
      <c r="CO657" s="793">
        <v>2.4700000000000002</v>
      </c>
      <c r="CP657" s="796" t="s">
        <v>1971</v>
      </c>
      <c r="CQ657" s="788" t="s">
        <v>1971</v>
      </c>
      <c r="CR657" s="788" t="s">
        <v>1971</v>
      </c>
      <c r="CS657" s="788" t="s">
        <v>1971</v>
      </c>
      <c r="CT657" s="793" t="s">
        <v>1971</v>
      </c>
      <c r="CU657" s="1273">
        <v>-3.6160000000000001</v>
      </c>
      <c r="CV657" s="1272" t="s">
        <v>1971</v>
      </c>
      <c r="CW657" s="1272" t="s">
        <v>1971</v>
      </c>
      <c r="CX657" s="1274" t="s">
        <v>1971</v>
      </c>
      <c r="CY657" s="1272">
        <v>3.6160000000000001</v>
      </c>
      <c r="CZ657" s="1272" t="s">
        <v>1971</v>
      </c>
      <c r="DA657" s="1272" t="s">
        <v>1971</v>
      </c>
      <c r="DB657" s="1274" t="s">
        <v>1971</v>
      </c>
      <c r="DC657" s="773"/>
      <c r="DD657" s="801">
        <v>1</v>
      </c>
      <c r="DE657" s="802"/>
    </row>
    <row r="658" spans="1:109" ht="15.75" customHeight="1">
      <c r="A658" s="760" t="s">
        <v>1015</v>
      </c>
      <c r="B658" s="761">
        <v>652</v>
      </c>
      <c r="C658" s="777" t="s">
        <v>4651</v>
      </c>
      <c r="D658" s="761" t="s">
        <v>4620</v>
      </c>
      <c r="E658" s="761" t="s">
        <v>1936</v>
      </c>
      <c r="F658" s="773">
        <v>19</v>
      </c>
      <c r="G658" s="778" t="s">
        <v>1960</v>
      </c>
      <c r="H658" s="779" t="s">
        <v>4652</v>
      </c>
      <c r="I658" s="780">
        <v>0</v>
      </c>
      <c r="J658" s="781">
        <v>0</v>
      </c>
      <c r="K658" s="781">
        <v>0</v>
      </c>
      <c r="L658" s="781">
        <v>0</v>
      </c>
      <c r="M658" s="781">
        <v>1</v>
      </c>
      <c r="N658" s="781">
        <v>0</v>
      </c>
      <c r="O658" s="781">
        <v>0</v>
      </c>
      <c r="P658" s="782">
        <v>0</v>
      </c>
      <c r="Q658" s="783">
        <f t="shared" si="10"/>
        <v>1</v>
      </c>
      <c r="R658" s="777" t="s">
        <v>988</v>
      </c>
      <c r="S658" s="761" t="s">
        <v>964</v>
      </c>
      <c r="T658" s="784" t="s">
        <v>965</v>
      </c>
      <c r="U658" s="761" t="s">
        <v>1027</v>
      </c>
      <c r="V658" s="761" t="s">
        <v>1039</v>
      </c>
      <c r="W658" s="761" t="s">
        <v>3183</v>
      </c>
      <c r="X658" s="1263">
        <v>2</v>
      </c>
      <c r="Y658" s="814" t="s">
        <v>966</v>
      </c>
      <c r="Z658" s="778" t="s">
        <v>1960</v>
      </c>
      <c r="AA658" s="773"/>
      <c r="AB658" s="773"/>
      <c r="AC658" s="773"/>
      <c r="AD658" s="773"/>
      <c r="AE658" s="773"/>
      <c r="AF658" s="787"/>
      <c r="AG658" s="788"/>
      <c r="AH658" s="788"/>
      <c r="AI658" s="788"/>
      <c r="AJ658" s="788"/>
      <c r="AK658" s="788"/>
      <c r="AL658" s="788"/>
      <c r="AM658" s="788"/>
      <c r="AN658" s="788"/>
      <c r="AO658" s="788"/>
      <c r="AP658" s="788"/>
      <c r="AQ658" s="1394"/>
      <c r="AR658" s="1343"/>
      <c r="AS658" s="1343"/>
      <c r="AT658" s="1343"/>
      <c r="AU658" s="1344"/>
      <c r="AV658" s="796"/>
      <c r="AW658" s="788"/>
      <c r="AX658" s="788"/>
      <c r="AY658" s="788"/>
      <c r="AZ658" s="788"/>
      <c r="BA658" s="788"/>
      <c r="BB658" s="788"/>
      <c r="BC658" s="788"/>
      <c r="BD658" s="788"/>
      <c r="BE658" s="788"/>
      <c r="BF658" s="788"/>
      <c r="BG658" s="788"/>
      <c r="BH658" s="788"/>
      <c r="BI658" s="788"/>
      <c r="BJ658" s="788"/>
      <c r="BK658" s="793"/>
      <c r="BL658" s="1351"/>
      <c r="BM658" s="1352"/>
      <c r="BN658" s="1352"/>
      <c r="BO658" s="1352"/>
      <c r="BP658" s="1414"/>
      <c r="BQ658" s="1394"/>
      <c r="BR658" s="1343"/>
      <c r="BS658" s="1343"/>
      <c r="BT658" s="1343"/>
      <c r="BU658" s="1344"/>
      <c r="BV658" s="1394"/>
      <c r="BW658" s="1343"/>
      <c r="BX658" s="1343"/>
      <c r="BY658" s="1343"/>
      <c r="BZ658" s="1343"/>
      <c r="CA658" s="1394"/>
      <c r="CB658" s="1343"/>
      <c r="CC658" s="1343"/>
      <c r="CD658" s="1343"/>
      <c r="CE658" s="1344"/>
      <c r="CF658" s="1343"/>
      <c r="CG658" s="1343"/>
      <c r="CH658" s="1343"/>
      <c r="CI658" s="1343"/>
      <c r="CJ658" s="1343"/>
      <c r="CK658" s="1394"/>
      <c r="CL658" s="1343"/>
      <c r="CM658" s="1343"/>
      <c r="CN658" s="1343"/>
      <c r="CO658" s="1344"/>
      <c r="CP658" s="1394"/>
      <c r="CQ658" s="1343"/>
      <c r="CR658" s="1343"/>
      <c r="CS658" s="1343"/>
      <c r="CT658" s="1344"/>
      <c r="CU658" s="1499"/>
      <c r="CV658" s="1490"/>
      <c r="CW658" s="1490"/>
      <c r="CX658" s="1695"/>
      <c r="CY658" s="1490"/>
      <c r="CZ658" s="1490"/>
      <c r="DA658" s="1490"/>
      <c r="DB658" s="1695"/>
      <c r="DC658" s="1352"/>
      <c r="DD658" s="1696"/>
      <c r="DE658" s="1701"/>
    </row>
    <row r="659" spans="1:109" ht="15.75" customHeight="1">
      <c r="A659" s="760" t="s">
        <v>1015</v>
      </c>
      <c r="B659" s="761">
        <v>653</v>
      </c>
      <c r="C659" s="777" t="s">
        <v>4653</v>
      </c>
      <c r="D659" s="761" t="s">
        <v>4607</v>
      </c>
      <c r="E659" s="761" t="s">
        <v>1920</v>
      </c>
      <c r="F659" s="773">
        <v>20</v>
      </c>
      <c r="G659" s="778" t="s">
        <v>148</v>
      </c>
      <c r="H659" s="779" t="s">
        <v>4654</v>
      </c>
      <c r="I659" s="780">
        <v>0</v>
      </c>
      <c r="J659" s="781">
        <v>1</v>
      </c>
      <c r="K659" s="781">
        <v>0</v>
      </c>
      <c r="L659" s="781">
        <v>0</v>
      </c>
      <c r="M659" s="781">
        <v>0</v>
      </c>
      <c r="N659" s="781">
        <v>0</v>
      </c>
      <c r="O659" s="781">
        <v>0</v>
      </c>
      <c r="P659" s="782">
        <v>0</v>
      </c>
      <c r="Q659" s="783">
        <f t="shared" si="10"/>
        <v>1</v>
      </c>
      <c r="R659" s="777" t="s">
        <v>984</v>
      </c>
      <c r="S659" s="761" t="s">
        <v>964</v>
      </c>
      <c r="T659" s="784" t="s">
        <v>965</v>
      </c>
      <c r="U659" s="761" t="s">
        <v>1955</v>
      </c>
      <c r="V659" s="761" t="s">
        <v>1039</v>
      </c>
      <c r="W659" s="761" t="s">
        <v>4655</v>
      </c>
      <c r="X659" s="817">
        <v>2</v>
      </c>
      <c r="Y659" s="814" t="s">
        <v>978</v>
      </c>
      <c r="Z659" s="778" t="s">
        <v>148</v>
      </c>
      <c r="AA659" s="773"/>
      <c r="AB659" s="773"/>
      <c r="AC659" s="773"/>
      <c r="AD659" s="773"/>
      <c r="AE659" s="773"/>
      <c r="AF659" s="787"/>
      <c r="AG659" s="788"/>
      <c r="AH659" s="788"/>
      <c r="AI659" s="788"/>
      <c r="AJ659" s="788"/>
      <c r="AK659" s="788"/>
      <c r="AL659" s="788"/>
      <c r="AM659" s="788"/>
      <c r="AN659" s="788"/>
      <c r="AO659" s="788"/>
      <c r="AP659" s="788"/>
      <c r="AQ659" s="1395"/>
      <c r="AR659" s="1348"/>
      <c r="AS659" s="1348"/>
      <c r="AT659" s="1348"/>
      <c r="AU659" s="1349"/>
      <c r="AV659" s="796"/>
      <c r="AW659" s="788"/>
      <c r="AX659" s="788"/>
      <c r="AY659" s="788"/>
      <c r="AZ659" s="788"/>
      <c r="BA659" s="788"/>
      <c r="BB659" s="788"/>
      <c r="BC659" s="788"/>
      <c r="BD659" s="788"/>
      <c r="BE659" s="788"/>
      <c r="BF659" s="788"/>
      <c r="BG659" s="788"/>
      <c r="BH659" s="788"/>
      <c r="BI659" s="788"/>
      <c r="BJ659" s="788"/>
      <c r="BK659" s="793"/>
      <c r="BL659" s="1351"/>
      <c r="BM659" s="1352"/>
      <c r="BN659" s="1352"/>
      <c r="BO659" s="1352"/>
      <c r="BP659" s="1414"/>
      <c r="BQ659" s="1394"/>
      <c r="BR659" s="1343"/>
      <c r="BS659" s="1343"/>
      <c r="BT659" s="1343"/>
      <c r="BU659" s="1344"/>
      <c r="BV659" s="1394"/>
      <c r="BW659" s="1343"/>
      <c r="BX659" s="1343"/>
      <c r="BY659" s="1343"/>
      <c r="BZ659" s="1343"/>
      <c r="CA659" s="1394"/>
      <c r="CB659" s="1343"/>
      <c r="CC659" s="1343"/>
      <c r="CD659" s="1343"/>
      <c r="CE659" s="1344"/>
      <c r="CF659" s="1343"/>
      <c r="CG659" s="1343"/>
      <c r="CH659" s="1343"/>
      <c r="CI659" s="1343"/>
      <c r="CJ659" s="1343"/>
      <c r="CK659" s="1394"/>
      <c r="CL659" s="1343"/>
      <c r="CM659" s="1343"/>
      <c r="CN659" s="1343"/>
      <c r="CO659" s="1344"/>
      <c r="CP659" s="1394"/>
      <c r="CQ659" s="1343"/>
      <c r="CR659" s="1343"/>
      <c r="CS659" s="1343"/>
      <c r="CT659" s="1344"/>
      <c r="CU659" s="1499"/>
      <c r="CV659" s="1490"/>
      <c r="CW659" s="1490"/>
      <c r="CX659" s="1695"/>
      <c r="CY659" s="1490"/>
      <c r="CZ659" s="1490"/>
      <c r="DA659" s="1490"/>
      <c r="DB659" s="1695"/>
      <c r="DC659" s="1352"/>
      <c r="DD659" s="1696"/>
      <c r="DE659" s="1701"/>
    </row>
    <row r="660" spans="1:109" ht="15.75" customHeight="1">
      <c r="A660" s="760" t="s">
        <v>1015</v>
      </c>
      <c r="B660" s="761">
        <v>654</v>
      </c>
      <c r="C660" s="777" t="s">
        <v>4656</v>
      </c>
      <c r="D660" s="761" t="s">
        <v>4607</v>
      </c>
      <c r="E660" s="761" t="s">
        <v>1920</v>
      </c>
      <c r="F660" s="773">
        <v>21</v>
      </c>
      <c r="G660" s="778" t="s">
        <v>154</v>
      </c>
      <c r="H660" s="779" t="s">
        <v>4657</v>
      </c>
      <c r="I660" s="780">
        <v>0</v>
      </c>
      <c r="J660" s="781">
        <v>1</v>
      </c>
      <c r="K660" s="781">
        <v>0</v>
      </c>
      <c r="L660" s="781">
        <v>0</v>
      </c>
      <c r="M660" s="781">
        <v>0</v>
      </c>
      <c r="N660" s="781">
        <v>0</v>
      </c>
      <c r="O660" s="781">
        <v>0</v>
      </c>
      <c r="P660" s="782">
        <v>0</v>
      </c>
      <c r="Q660" s="783">
        <f t="shared" si="10"/>
        <v>1</v>
      </c>
      <c r="R660" s="777" t="s">
        <v>988</v>
      </c>
      <c r="S660" s="761" t="s">
        <v>964</v>
      </c>
      <c r="T660" s="784" t="s">
        <v>965</v>
      </c>
      <c r="U660" s="761" t="s">
        <v>1923</v>
      </c>
      <c r="V660" s="761" t="s">
        <v>987</v>
      </c>
      <c r="W660" s="761" t="s">
        <v>4658</v>
      </c>
      <c r="X660" s="821">
        <v>0</v>
      </c>
      <c r="Y660" s="814" t="s">
        <v>978</v>
      </c>
      <c r="Z660" s="778" t="s">
        <v>154</v>
      </c>
      <c r="AA660" s="773"/>
      <c r="AB660" s="773"/>
      <c r="AC660" s="773"/>
      <c r="AD660" s="773"/>
      <c r="AE660" s="773"/>
      <c r="AF660" s="787"/>
      <c r="AG660" s="788"/>
      <c r="AH660" s="788"/>
      <c r="AI660" s="788"/>
      <c r="AJ660" s="788"/>
      <c r="AK660" s="788"/>
      <c r="AL660" s="788"/>
      <c r="AM660" s="833"/>
      <c r="AN660" s="833"/>
      <c r="AO660" s="833"/>
      <c r="AP660" s="833"/>
      <c r="AQ660" s="1345"/>
      <c r="AR660" s="1346"/>
      <c r="AS660" s="1346"/>
      <c r="AT660" s="1346"/>
      <c r="AU660" s="1347"/>
      <c r="AV660" s="834"/>
      <c r="AW660" s="833"/>
      <c r="AX660" s="833"/>
      <c r="AY660" s="833"/>
      <c r="AZ660" s="833"/>
      <c r="BA660" s="833"/>
      <c r="BB660" s="833"/>
      <c r="BC660" s="833"/>
      <c r="BD660" s="833"/>
      <c r="BE660" s="833"/>
      <c r="BF660" s="833"/>
      <c r="BG660" s="833"/>
      <c r="BH660" s="833"/>
      <c r="BI660" s="833"/>
      <c r="BJ660" s="833"/>
      <c r="BK660" s="835"/>
      <c r="BL660" s="1351"/>
      <c r="BM660" s="1352"/>
      <c r="BN660" s="1352"/>
      <c r="BO660" s="1352"/>
      <c r="BP660" s="1414"/>
      <c r="BQ660" s="1345"/>
      <c r="BR660" s="1346"/>
      <c r="BS660" s="1346"/>
      <c r="BT660" s="1346"/>
      <c r="BU660" s="1347"/>
      <c r="BV660" s="1345"/>
      <c r="BW660" s="1346"/>
      <c r="BX660" s="1346"/>
      <c r="BY660" s="1346"/>
      <c r="BZ660" s="1346"/>
      <c r="CA660" s="1345"/>
      <c r="CB660" s="1346"/>
      <c r="CC660" s="1346"/>
      <c r="CD660" s="1346"/>
      <c r="CE660" s="1347"/>
      <c r="CF660" s="1343"/>
      <c r="CG660" s="1343"/>
      <c r="CH660" s="1343"/>
      <c r="CI660" s="1343"/>
      <c r="CJ660" s="1343"/>
      <c r="CK660" s="1345"/>
      <c r="CL660" s="1346"/>
      <c r="CM660" s="1346"/>
      <c r="CN660" s="1346"/>
      <c r="CO660" s="1347"/>
      <c r="CP660" s="1345"/>
      <c r="CQ660" s="1346"/>
      <c r="CR660" s="1346"/>
      <c r="CS660" s="1346"/>
      <c r="CT660" s="1347"/>
      <c r="CU660" s="1499"/>
      <c r="CV660" s="1490"/>
      <c r="CW660" s="1490"/>
      <c r="CX660" s="1695"/>
      <c r="CY660" s="1490"/>
      <c r="CZ660" s="1490"/>
      <c r="DA660" s="1490"/>
      <c r="DB660" s="1695"/>
      <c r="DC660" s="1352"/>
      <c r="DD660" s="1696"/>
      <c r="DE660" s="1701"/>
    </row>
    <row r="661" spans="1:109" ht="15" customHeight="1">
      <c r="A661" s="760" t="s">
        <v>1015</v>
      </c>
      <c r="B661" s="761">
        <v>655</v>
      </c>
      <c r="C661" s="777" t="s">
        <v>4659</v>
      </c>
      <c r="D661" s="761" t="s">
        <v>4607</v>
      </c>
      <c r="E661" s="761" t="s">
        <v>1920</v>
      </c>
      <c r="F661" s="773">
        <v>22</v>
      </c>
      <c r="G661" s="778" t="s">
        <v>629</v>
      </c>
      <c r="H661" s="779" t="s">
        <v>4660</v>
      </c>
      <c r="I661" s="780">
        <v>0</v>
      </c>
      <c r="J661" s="781">
        <v>1</v>
      </c>
      <c r="K661" s="781">
        <v>0</v>
      </c>
      <c r="L661" s="781">
        <v>0</v>
      </c>
      <c r="M661" s="781">
        <v>0</v>
      </c>
      <c r="N661" s="781">
        <v>0</v>
      </c>
      <c r="O661" s="781">
        <v>0</v>
      </c>
      <c r="P661" s="782">
        <v>0</v>
      </c>
      <c r="Q661" s="783">
        <f t="shared" si="10"/>
        <v>1</v>
      </c>
      <c r="R661" s="777" t="s">
        <v>988</v>
      </c>
      <c r="S661" s="761" t="s">
        <v>964</v>
      </c>
      <c r="T661" s="784" t="s">
        <v>965</v>
      </c>
      <c r="U661" s="761" t="s">
        <v>629</v>
      </c>
      <c r="V661" s="761" t="s">
        <v>991</v>
      </c>
      <c r="W661" s="761" t="s">
        <v>4661</v>
      </c>
      <c r="X661" s="817">
        <v>1</v>
      </c>
      <c r="Y661" s="809" t="s">
        <v>978</v>
      </c>
      <c r="Z661" s="778" t="s">
        <v>629</v>
      </c>
      <c r="AA661" s="773"/>
      <c r="AB661" s="773"/>
      <c r="AC661" s="773"/>
      <c r="AD661" s="773"/>
      <c r="AE661" s="773"/>
      <c r="AF661" s="787"/>
      <c r="AG661" s="788"/>
      <c r="AH661" s="788"/>
      <c r="AI661" s="788"/>
      <c r="AJ661" s="788"/>
      <c r="AK661" s="788"/>
      <c r="AL661" s="788"/>
      <c r="AM661" s="788"/>
      <c r="AN661" s="788"/>
      <c r="AO661" s="788"/>
      <c r="AP661" s="788"/>
      <c r="AQ661" s="1395"/>
      <c r="AR661" s="1348"/>
      <c r="AS661" s="1348"/>
      <c r="AT661" s="1348"/>
      <c r="AU661" s="1349"/>
      <c r="AV661" s="796"/>
      <c r="AW661" s="788"/>
      <c r="AX661" s="788"/>
      <c r="AY661" s="788"/>
      <c r="AZ661" s="788"/>
      <c r="BA661" s="788"/>
      <c r="BB661" s="788"/>
      <c r="BC661" s="788"/>
      <c r="BD661" s="788"/>
      <c r="BE661" s="788"/>
      <c r="BF661" s="788"/>
      <c r="BG661" s="788"/>
      <c r="BH661" s="788"/>
      <c r="BI661" s="788"/>
      <c r="BJ661" s="788"/>
      <c r="BK661" s="793"/>
      <c r="BL661" s="1351"/>
      <c r="BM661" s="1352"/>
      <c r="BN661" s="1352"/>
      <c r="BO661" s="1352"/>
      <c r="BP661" s="1414"/>
      <c r="BQ661" s="1760"/>
      <c r="BR661" s="1761"/>
      <c r="BS661" s="1761"/>
      <c r="BT661" s="1761"/>
      <c r="BU661" s="1762"/>
      <c r="BV661" s="1395"/>
      <c r="BW661" s="1348"/>
      <c r="BX661" s="1348"/>
      <c r="BY661" s="1348"/>
      <c r="BZ661" s="1348"/>
      <c r="CA661" s="1394"/>
      <c r="CB661" s="1343"/>
      <c r="CC661" s="1343"/>
      <c r="CD661" s="1343"/>
      <c r="CE661" s="1344"/>
      <c r="CF661" s="1343"/>
      <c r="CG661" s="1343"/>
      <c r="CH661" s="1343"/>
      <c r="CI661" s="1343"/>
      <c r="CJ661" s="1343"/>
      <c r="CK661" s="1395"/>
      <c r="CL661" s="1348"/>
      <c r="CM661" s="1348"/>
      <c r="CN661" s="1348"/>
      <c r="CO661" s="1349"/>
      <c r="CP661" s="1345"/>
      <c r="CQ661" s="1346"/>
      <c r="CR661" s="1346"/>
      <c r="CS661" s="1346"/>
      <c r="CT661" s="1347"/>
      <c r="CU661" s="1499"/>
      <c r="CV661" s="1490"/>
      <c r="CW661" s="1490"/>
      <c r="CX661" s="1695"/>
      <c r="CY661" s="1490"/>
      <c r="CZ661" s="1490"/>
      <c r="DA661" s="1490"/>
      <c r="DB661" s="1695"/>
      <c r="DC661" s="1352"/>
      <c r="DD661" s="1696"/>
      <c r="DE661" s="1701"/>
    </row>
    <row r="662" spans="1:109" ht="15.75" customHeight="1">
      <c r="A662" s="760" t="s">
        <v>1015</v>
      </c>
      <c r="B662" s="761">
        <v>656</v>
      </c>
      <c r="C662" s="777" t="s">
        <v>4662</v>
      </c>
      <c r="D662" s="761" t="s">
        <v>4607</v>
      </c>
      <c r="E662" s="761" t="s">
        <v>1936</v>
      </c>
      <c r="F662" s="773">
        <v>23</v>
      </c>
      <c r="G662" s="778" t="s">
        <v>184</v>
      </c>
      <c r="H662" s="779" t="s">
        <v>4663</v>
      </c>
      <c r="I662" s="780">
        <v>0</v>
      </c>
      <c r="J662" s="781">
        <v>1</v>
      </c>
      <c r="K662" s="781">
        <v>0</v>
      </c>
      <c r="L662" s="781">
        <v>0</v>
      </c>
      <c r="M662" s="781">
        <v>0</v>
      </c>
      <c r="N662" s="781">
        <v>0</v>
      </c>
      <c r="O662" s="781">
        <v>0</v>
      </c>
      <c r="P662" s="782">
        <v>0</v>
      </c>
      <c r="Q662" s="783">
        <f t="shared" si="10"/>
        <v>1</v>
      </c>
      <c r="R662" s="777" t="s">
        <v>984</v>
      </c>
      <c r="S662" s="761" t="s">
        <v>964</v>
      </c>
      <c r="T662" s="784" t="s">
        <v>965</v>
      </c>
      <c r="U662" s="761" t="s">
        <v>1944</v>
      </c>
      <c r="V662" s="761" t="s">
        <v>293</v>
      </c>
      <c r="W662" s="761" t="s">
        <v>4664</v>
      </c>
      <c r="X662" s="817">
        <v>2</v>
      </c>
      <c r="Y662" s="807" t="s">
        <v>978</v>
      </c>
      <c r="Z662" s="778" t="s">
        <v>184</v>
      </c>
      <c r="AA662" s="773"/>
      <c r="AB662" s="773"/>
      <c r="AC662" s="773"/>
      <c r="AD662" s="773"/>
      <c r="AE662" s="773"/>
      <c r="AF662" s="787"/>
      <c r="AG662" s="788"/>
      <c r="AH662" s="788"/>
      <c r="AI662" s="788"/>
      <c r="AJ662" s="788"/>
      <c r="AK662" s="788"/>
      <c r="AL662" s="788"/>
      <c r="AM662" s="788"/>
      <c r="AN662" s="788"/>
      <c r="AO662" s="788"/>
      <c r="AP662" s="788"/>
      <c r="AQ662" s="1395"/>
      <c r="AR662" s="1348"/>
      <c r="AS662" s="1348"/>
      <c r="AT662" s="1348"/>
      <c r="AU662" s="1349"/>
      <c r="AV662" s="796"/>
      <c r="AW662" s="788"/>
      <c r="AX662" s="788"/>
      <c r="AY662" s="788"/>
      <c r="AZ662" s="788"/>
      <c r="BA662" s="788"/>
      <c r="BB662" s="788"/>
      <c r="BC662" s="788"/>
      <c r="BD662" s="788"/>
      <c r="BE662" s="788"/>
      <c r="BF662" s="788"/>
      <c r="BG662" s="788"/>
      <c r="BH662" s="788"/>
      <c r="BI662" s="788"/>
      <c r="BJ662" s="788"/>
      <c r="BK662" s="793"/>
      <c r="BL662" s="1351"/>
      <c r="BM662" s="1352"/>
      <c r="BN662" s="1352"/>
      <c r="BO662" s="1352"/>
      <c r="BP662" s="1414"/>
      <c r="BQ662" s="1394"/>
      <c r="BR662" s="1343"/>
      <c r="BS662" s="1343"/>
      <c r="BT662" s="1343"/>
      <c r="BU662" s="1344"/>
      <c r="BV662" s="1394"/>
      <c r="BW662" s="1343"/>
      <c r="BX662" s="1343"/>
      <c r="BY662" s="1343"/>
      <c r="BZ662" s="1343"/>
      <c r="CA662" s="1395"/>
      <c r="CB662" s="1348"/>
      <c r="CC662" s="1348"/>
      <c r="CD662" s="1348"/>
      <c r="CE662" s="1349"/>
      <c r="CF662" s="1343"/>
      <c r="CG662" s="1343"/>
      <c r="CH662" s="1343"/>
      <c r="CI662" s="1343"/>
      <c r="CJ662" s="1344"/>
      <c r="CK662" s="1394"/>
      <c r="CL662" s="1343"/>
      <c r="CM662" s="1343"/>
      <c r="CN662" s="1343"/>
      <c r="CO662" s="1344"/>
      <c r="CP662" s="1394"/>
      <c r="CQ662" s="1343"/>
      <c r="CR662" s="1343"/>
      <c r="CS662" s="1343"/>
      <c r="CT662" s="1344"/>
      <c r="CU662" s="1499"/>
      <c r="CV662" s="1490"/>
      <c r="CW662" s="1490"/>
      <c r="CX662" s="1695"/>
      <c r="CY662" s="1490"/>
      <c r="CZ662" s="1490"/>
      <c r="DA662" s="1490"/>
      <c r="DB662" s="1695"/>
      <c r="DC662" s="1352"/>
      <c r="DD662" s="1696"/>
      <c r="DE662" s="1701"/>
    </row>
    <row r="663" spans="1:109" ht="15.75" customHeight="1">
      <c r="A663" s="760" t="s">
        <v>1015</v>
      </c>
      <c r="B663" s="761">
        <v>657</v>
      </c>
      <c r="C663" s="777" t="s">
        <v>4665</v>
      </c>
      <c r="D663" s="761" t="s">
        <v>4607</v>
      </c>
      <c r="E663" s="761" t="s">
        <v>1920</v>
      </c>
      <c r="F663" s="773">
        <v>24</v>
      </c>
      <c r="G663" s="778" t="s">
        <v>178</v>
      </c>
      <c r="H663" s="779" t="s">
        <v>4666</v>
      </c>
      <c r="I663" s="780">
        <v>0</v>
      </c>
      <c r="J663" s="781">
        <v>1</v>
      </c>
      <c r="K663" s="781">
        <v>0</v>
      </c>
      <c r="L663" s="781">
        <v>0</v>
      </c>
      <c r="M663" s="781">
        <v>0</v>
      </c>
      <c r="N663" s="781">
        <v>0</v>
      </c>
      <c r="O663" s="781">
        <v>0</v>
      </c>
      <c r="P663" s="782">
        <v>0</v>
      </c>
      <c r="Q663" s="783">
        <f t="shared" si="10"/>
        <v>1</v>
      </c>
      <c r="R663" s="777" t="s">
        <v>984</v>
      </c>
      <c r="S663" s="761" t="s">
        <v>964</v>
      </c>
      <c r="T663" s="784" t="s">
        <v>965</v>
      </c>
      <c r="U663" s="761" t="s">
        <v>2103</v>
      </c>
      <c r="V663" s="761" t="s">
        <v>991</v>
      </c>
      <c r="W663" s="761" t="s">
        <v>4667</v>
      </c>
      <c r="X663" s="817">
        <v>1</v>
      </c>
      <c r="Y663" s="807" t="s">
        <v>978</v>
      </c>
      <c r="Z663" s="778" t="s">
        <v>178</v>
      </c>
      <c r="AA663" s="773"/>
      <c r="AB663" s="773"/>
      <c r="AC663" s="773"/>
      <c r="AD663" s="773"/>
      <c r="AE663" s="773"/>
      <c r="AF663" s="787"/>
      <c r="AG663" s="788"/>
      <c r="AH663" s="788"/>
      <c r="AI663" s="788"/>
      <c r="AJ663" s="788"/>
      <c r="AK663" s="788"/>
      <c r="AL663" s="788"/>
      <c r="AM663" s="788"/>
      <c r="AN663" s="788"/>
      <c r="AO663" s="788"/>
      <c r="AP663" s="788"/>
      <c r="AQ663" s="1395"/>
      <c r="AR663" s="1348"/>
      <c r="AS663" s="1348"/>
      <c r="AT663" s="1348"/>
      <c r="AU663" s="1349"/>
      <c r="AV663" s="796"/>
      <c r="AW663" s="788"/>
      <c r="AX663" s="788"/>
      <c r="AY663" s="788"/>
      <c r="AZ663" s="788"/>
      <c r="BA663" s="788"/>
      <c r="BB663" s="788"/>
      <c r="BC663" s="788"/>
      <c r="BD663" s="788"/>
      <c r="BE663" s="788"/>
      <c r="BF663" s="788"/>
      <c r="BG663" s="788"/>
      <c r="BH663" s="788"/>
      <c r="BI663" s="788"/>
      <c r="BJ663" s="788"/>
      <c r="BK663" s="793"/>
      <c r="BL663" s="1351"/>
      <c r="BM663" s="1352"/>
      <c r="BN663" s="1352"/>
      <c r="BO663" s="1352"/>
      <c r="BP663" s="1414"/>
      <c r="BQ663" s="1394"/>
      <c r="BR663" s="1343"/>
      <c r="BS663" s="1343"/>
      <c r="BT663" s="1343"/>
      <c r="BU663" s="1344"/>
      <c r="BV663" s="1394"/>
      <c r="BW663" s="1343"/>
      <c r="BX663" s="1343"/>
      <c r="BY663" s="1343"/>
      <c r="BZ663" s="1343"/>
      <c r="CA663" s="1492"/>
      <c r="CB663" s="1697"/>
      <c r="CC663" s="1697"/>
      <c r="CD663" s="1697"/>
      <c r="CE663" s="1498"/>
      <c r="CF663" s="1343"/>
      <c r="CG663" s="1343"/>
      <c r="CH663" s="1343"/>
      <c r="CI663" s="1343"/>
      <c r="CJ663" s="1344"/>
      <c r="CK663" s="1394"/>
      <c r="CL663" s="1343"/>
      <c r="CM663" s="1343"/>
      <c r="CN663" s="1343"/>
      <c r="CO663" s="1344"/>
      <c r="CP663" s="1394"/>
      <c r="CQ663" s="1343"/>
      <c r="CR663" s="1343"/>
      <c r="CS663" s="1343"/>
      <c r="CT663" s="1344"/>
      <c r="CU663" s="1499"/>
      <c r="CV663" s="1490"/>
      <c r="CW663" s="1490"/>
      <c r="CX663" s="1695"/>
      <c r="CY663" s="1490"/>
      <c r="CZ663" s="1490"/>
      <c r="DA663" s="1490"/>
      <c r="DB663" s="1695"/>
      <c r="DC663" s="1352"/>
      <c r="DD663" s="1696"/>
      <c r="DE663" s="1701"/>
    </row>
    <row r="664" spans="1:109" ht="15.75" customHeight="1">
      <c r="A664" s="760" t="s">
        <v>1015</v>
      </c>
      <c r="B664" s="761">
        <v>658</v>
      </c>
      <c r="C664" s="777" t="s">
        <v>1156</v>
      </c>
      <c r="D664" s="761" t="s">
        <v>4607</v>
      </c>
      <c r="E664" s="761" t="s">
        <v>1920</v>
      </c>
      <c r="F664" s="773">
        <v>25</v>
      </c>
      <c r="G664" s="778" t="s">
        <v>1124</v>
      </c>
      <c r="H664" s="779" t="s">
        <v>4668</v>
      </c>
      <c r="I664" s="780">
        <v>0</v>
      </c>
      <c r="J664" s="781">
        <v>1</v>
      </c>
      <c r="K664" s="781">
        <v>0</v>
      </c>
      <c r="L664" s="781">
        <v>0</v>
      </c>
      <c r="M664" s="781">
        <v>0</v>
      </c>
      <c r="N664" s="781">
        <v>0</v>
      </c>
      <c r="O664" s="781">
        <v>0</v>
      </c>
      <c r="P664" s="782">
        <v>0</v>
      </c>
      <c r="Q664" s="783">
        <f t="shared" si="10"/>
        <v>1</v>
      </c>
      <c r="R664" s="777" t="s">
        <v>988</v>
      </c>
      <c r="S664" s="761" t="s">
        <v>964</v>
      </c>
      <c r="T664" s="1414" t="s">
        <v>977</v>
      </c>
      <c r="U664" s="761" t="s">
        <v>2083</v>
      </c>
      <c r="V664" s="761" t="s">
        <v>991</v>
      </c>
      <c r="W664" s="761" t="s">
        <v>4669</v>
      </c>
      <c r="X664" s="817">
        <v>1</v>
      </c>
      <c r="Y664" s="807" t="s">
        <v>978</v>
      </c>
      <c r="Z664" s="778" t="s">
        <v>1124</v>
      </c>
      <c r="AA664" s="773"/>
      <c r="AB664" s="773"/>
      <c r="AC664" s="773"/>
      <c r="AD664" s="773"/>
      <c r="AE664" s="773"/>
      <c r="AF664" s="787"/>
      <c r="AG664" s="788"/>
      <c r="AH664" s="788"/>
      <c r="AI664" s="788"/>
      <c r="AJ664" s="788"/>
      <c r="AK664" s="788"/>
      <c r="AL664" s="788"/>
      <c r="AM664" s="788"/>
      <c r="AN664" s="788"/>
      <c r="AO664" s="788"/>
      <c r="AP664" s="788"/>
      <c r="AQ664" s="1394"/>
      <c r="AR664" s="1343"/>
      <c r="AS664" s="1343"/>
      <c r="AT664" s="1343"/>
      <c r="AU664" s="1344"/>
      <c r="AV664" s="796"/>
      <c r="AW664" s="788"/>
      <c r="AX664" s="788"/>
      <c r="AY664" s="788"/>
      <c r="AZ664" s="788"/>
      <c r="BA664" s="788"/>
      <c r="BB664" s="788"/>
      <c r="BC664" s="788"/>
      <c r="BD664" s="788"/>
      <c r="BE664" s="788"/>
      <c r="BF664" s="788"/>
      <c r="BG664" s="788"/>
      <c r="BH664" s="788"/>
      <c r="BI664" s="788"/>
      <c r="BJ664" s="788"/>
      <c r="BK664" s="793"/>
      <c r="BL664" s="1351"/>
      <c r="BM664" s="1352"/>
      <c r="BN664" s="1352"/>
      <c r="BO664" s="1352"/>
      <c r="BP664" s="1414"/>
      <c r="BQ664" s="1394"/>
      <c r="BR664" s="1343"/>
      <c r="BS664" s="1343"/>
      <c r="BT664" s="1343"/>
      <c r="BU664" s="1344"/>
      <c r="BV664" s="1394"/>
      <c r="BW664" s="1343"/>
      <c r="BX664" s="1343"/>
      <c r="BY664" s="1343"/>
      <c r="BZ664" s="1343"/>
      <c r="CA664" s="1394"/>
      <c r="CB664" s="1343"/>
      <c r="CC664" s="1343"/>
      <c r="CD664" s="1343"/>
      <c r="CE664" s="1344"/>
      <c r="CF664" s="1343"/>
      <c r="CG664" s="1343"/>
      <c r="CH664" s="1343"/>
      <c r="CI664" s="1343"/>
      <c r="CJ664" s="1344"/>
      <c r="CK664" s="1395"/>
      <c r="CL664" s="1348"/>
      <c r="CM664" s="1348"/>
      <c r="CN664" s="1348"/>
      <c r="CO664" s="1349"/>
      <c r="CP664" s="1395"/>
      <c r="CQ664" s="1348"/>
      <c r="CR664" s="1348"/>
      <c r="CS664" s="1348"/>
      <c r="CT664" s="1349"/>
      <c r="CU664" s="1499"/>
      <c r="CV664" s="1490"/>
      <c r="CW664" s="1490"/>
      <c r="CX664" s="1695"/>
      <c r="CY664" s="1490"/>
      <c r="CZ664" s="1490"/>
      <c r="DA664" s="1490"/>
      <c r="DB664" s="1695"/>
      <c r="DC664" s="1352"/>
      <c r="DD664" s="1696"/>
      <c r="DE664" s="1701"/>
    </row>
    <row r="665" spans="1:109" ht="15.75" customHeight="1">
      <c r="A665" s="760" t="s">
        <v>1015</v>
      </c>
      <c r="B665" s="761">
        <v>659</v>
      </c>
      <c r="C665" s="777" t="s">
        <v>4670</v>
      </c>
      <c r="D665" s="761" t="s">
        <v>4607</v>
      </c>
      <c r="E665" s="761" t="s">
        <v>1920</v>
      </c>
      <c r="F665" s="773">
        <v>26</v>
      </c>
      <c r="G665" s="778" t="s">
        <v>4671</v>
      </c>
      <c r="H665" s="779" t="s">
        <v>4672</v>
      </c>
      <c r="I665" s="780">
        <v>0</v>
      </c>
      <c r="J665" s="781">
        <v>1</v>
      </c>
      <c r="K665" s="781">
        <v>0</v>
      </c>
      <c r="L665" s="781">
        <v>0</v>
      </c>
      <c r="M665" s="781">
        <v>0</v>
      </c>
      <c r="N665" s="781">
        <v>0</v>
      </c>
      <c r="O665" s="781">
        <v>0</v>
      </c>
      <c r="P665" s="782">
        <v>0</v>
      </c>
      <c r="Q665" s="783">
        <f t="shared" si="10"/>
        <v>1</v>
      </c>
      <c r="R665" s="777" t="s">
        <v>988</v>
      </c>
      <c r="S665" s="761" t="s">
        <v>964</v>
      </c>
      <c r="T665" s="784" t="s">
        <v>965</v>
      </c>
      <c r="U665" s="761" t="s">
        <v>2178</v>
      </c>
      <c r="V665" s="761" t="s">
        <v>991</v>
      </c>
      <c r="W665" s="761" t="s">
        <v>4673</v>
      </c>
      <c r="X665" s="817">
        <v>1</v>
      </c>
      <c r="Y665" s="807" t="s">
        <v>978</v>
      </c>
      <c r="Z665" s="778" t="s">
        <v>2031</v>
      </c>
      <c r="AA665" s="773"/>
      <c r="AB665" s="773"/>
      <c r="AC665" s="773"/>
      <c r="AD665" s="773"/>
      <c r="AE665" s="773"/>
      <c r="AF665" s="787"/>
      <c r="AG665" s="788"/>
      <c r="AH665" s="788"/>
      <c r="AI665" s="788"/>
      <c r="AJ665" s="788"/>
      <c r="AK665" s="788"/>
      <c r="AL665" s="788"/>
      <c r="AM665" s="788"/>
      <c r="AN665" s="788"/>
      <c r="AO665" s="788"/>
      <c r="AP665" s="788"/>
      <c r="AQ665" s="796">
        <v>11.4</v>
      </c>
      <c r="AR665" s="788">
        <v>10.6</v>
      </c>
      <c r="AS665" s="788">
        <v>9.6999999999999993</v>
      </c>
      <c r="AT665" s="788">
        <v>8.9</v>
      </c>
      <c r="AU665" s="793">
        <v>8.1</v>
      </c>
      <c r="AV665" s="796"/>
      <c r="AW665" s="788"/>
      <c r="AX665" s="788"/>
      <c r="AY665" s="788"/>
      <c r="AZ665" s="788"/>
      <c r="BA665" s="788"/>
      <c r="BB665" s="788"/>
      <c r="BC665" s="788"/>
      <c r="BD665" s="788"/>
      <c r="BE665" s="788"/>
      <c r="BF665" s="788"/>
      <c r="BG665" s="788"/>
      <c r="BH665" s="788"/>
      <c r="BI665" s="788"/>
      <c r="BJ665" s="788"/>
      <c r="BK665" s="793"/>
      <c r="BL665" s="777" t="s">
        <v>961</v>
      </c>
      <c r="BM665" s="773" t="s">
        <v>961</v>
      </c>
      <c r="BN665" s="773" t="s">
        <v>961</v>
      </c>
      <c r="BO665" s="773" t="s">
        <v>961</v>
      </c>
      <c r="BP665" s="784" t="s">
        <v>961</v>
      </c>
      <c r="BQ665" s="796" t="s">
        <v>1971</v>
      </c>
      <c r="BR665" s="788" t="s">
        <v>1971</v>
      </c>
      <c r="BS665" s="788" t="s">
        <v>1971</v>
      </c>
      <c r="BT665" s="788" t="s">
        <v>1971</v>
      </c>
      <c r="BU665" s="793" t="s">
        <v>1971</v>
      </c>
      <c r="BV665" s="796">
        <v>22.8</v>
      </c>
      <c r="BW665" s="788">
        <v>22.8</v>
      </c>
      <c r="BX665" s="788">
        <v>22.8</v>
      </c>
      <c r="BY665" s="788">
        <v>22.8</v>
      </c>
      <c r="BZ665" s="788">
        <v>22.8</v>
      </c>
      <c r="CA665" s="796" t="s">
        <v>1971</v>
      </c>
      <c r="CB665" s="788" t="s">
        <v>1971</v>
      </c>
      <c r="CC665" s="788" t="s">
        <v>1971</v>
      </c>
      <c r="CD665" s="788" t="s">
        <v>1971</v>
      </c>
      <c r="CE665" s="793" t="s">
        <v>1971</v>
      </c>
      <c r="CF665" s="788" t="s">
        <v>1971</v>
      </c>
      <c r="CG665" s="788" t="s">
        <v>1971</v>
      </c>
      <c r="CH665" s="788" t="s">
        <v>1971</v>
      </c>
      <c r="CI665" s="788" t="s">
        <v>1971</v>
      </c>
      <c r="CJ665" s="793" t="s">
        <v>1971</v>
      </c>
      <c r="CK665" s="796">
        <v>3.7</v>
      </c>
      <c r="CL665" s="788">
        <v>2.9</v>
      </c>
      <c r="CM665" s="788">
        <v>2</v>
      </c>
      <c r="CN665" s="788">
        <v>1.2</v>
      </c>
      <c r="CO665" s="793">
        <v>0.4</v>
      </c>
      <c r="CP665" s="796" t="s">
        <v>1971</v>
      </c>
      <c r="CQ665" s="788" t="s">
        <v>1971</v>
      </c>
      <c r="CR665" s="788" t="s">
        <v>1971</v>
      </c>
      <c r="CS665" s="788" t="s">
        <v>1971</v>
      </c>
      <c r="CT665" s="793" t="s">
        <v>1971</v>
      </c>
      <c r="CU665" s="1273">
        <v>-1.2290000000000001</v>
      </c>
      <c r="CV665" s="1272" t="s">
        <v>1971</v>
      </c>
      <c r="CW665" s="1272" t="s">
        <v>1971</v>
      </c>
      <c r="CX665" s="1274" t="s">
        <v>1971</v>
      </c>
      <c r="CY665" s="1272">
        <v>1.024</v>
      </c>
      <c r="CZ665" s="1272" t="s">
        <v>1971</v>
      </c>
      <c r="DA665" s="1272" t="s">
        <v>1971</v>
      </c>
      <c r="DB665" s="1274" t="s">
        <v>1971</v>
      </c>
      <c r="DC665" s="773"/>
      <c r="DD665" s="801">
        <v>1</v>
      </c>
      <c r="DE665" s="802"/>
    </row>
    <row r="666" spans="1:109" ht="15.75" customHeight="1">
      <c r="A666" s="760" t="s">
        <v>1015</v>
      </c>
      <c r="B666" s="761">
        <v>660</v>
      </c>
      <c r="C666" s="777" t="s">
        <v>4674</v>
      </c>
      <c r="D666" s="761" t="s">
        <v>4607</v>
      </c>
      <c r="E666" s="761" t="s">
        <v>1920</v>
      </c>
      <c r="F666" s="773">
        <v>27</v>
      </c>
      <c r="G666" s="778" t="s">
        <v>4675</v>
      </c>
      <c r="H666" s="779" t="s">
        <v>4676</v>
      </c>
      <c r="I666" s="780">
        <v>0</v>
      </c>
      <c r="J666" s="781">
        <v>1</v>
      </c>
      <c r="K666" s="781">
        <v>0</v>
      </c>
      <c r="L666" s="781">
        <v>0</v>
      </c>
      <c r="M666" s="781">
        <v>0</v>
      </c>
      <c r="N666" s="781">
        <v>0</v>
      </c>
      <c r="O666" s="781">
        <v>0</v>
      </c>
      <c r="P666" s="782">
        <v>0</v>
      </c>
      <c r="Q666" s="783">
        <f t="shared" si="10"/>
        <v>1</v>
      </c>
      <c r="R666" s="777" t="s">
        <v>988</v>
      </c>
      <c r="S666" s="761" t="s">
        <v>964</v>
      </c>
      <c r="T666" s="784" t="s">
        <v>965</v>
      </c>
      <c r="U666" s="761" t="s">
        <v>1923</v>
      </c>
      <c r="V666" s="761" t="s">
        <v>991</v>
      </c>
      <c r="W666" s="761" t="s">
        <v>4677</v>
      </c>
      <c r="X666" s="817">
        <v>0</v>
      </c>
      <c r="Y666" s="809" t="s">
        <v>978</v>
      </c>
      <c r="Z666" s="778"/>
      <c r="AA666" s="773"/>
      <c r="AB666" s="773"/>
      <c r="AC666" s="773"/>
      <c r="AD666" s="773"/>
      <c r="AE666" s="773"/>
      <c r="AF666" s="787"/>
      <c r="AG666" s="788"/>
      <c r="AH666" s="788"/>
      <c r="AI666" s="788"/>
      <c r="AJ666" s="788"/>
      <c r="AK666" s="788"/>
      <c r="AL666" s="788"/>
      <c r="AM666" s="788"/>
      <c r="AN666" s="788"/>
      <c r="AO666" s="788"/>
      <c r="AP666" s="788"/>
      <c r="AQ666" s="796">
        <v>14</v>
      </c>
      <c r="AR666" s="788">
        <v>13</v>
      </c>
      <c r="AS666" s="788">
        <v>12</v>
      </c>
      <c r="AT666" s="788">
        <v>12</v>
      </c>
      <c r="AU666" s="793">
        <v>12</v>
      </c>
      <c r="AV666" s="796"/>
      <c r="AW666" s="788"/>
      <c r="AX666" s="788"/>
      <c r="AY666" s="788"/>
      <c r="AZ666" s="788"/>
      <c r="BA666" s="788"/>
      <c r="BB666" s="788"/>
      <c r="BC666" s="788"/>
      <c r="BD666" s="788"/>
      <c r="BE666" s="788"/>
      <c r="BF666" s="788"/>
      <c r="BG666" s="788"/>
      <c r="BH666" s="788"/>
      <c r="BI666" s="788"/>
      <c r="BJ666" s="788"/>
      <c r="BK666" s="793"/>
      <c r="BL666" s="777" t="s">
        <v>961</v>
      </c>
      <c r="BM666" s="773" t="s">
        <v>961</v>
      </c>
      <c r="BN666" s="773" t="s">
        <v>961</v>
      </c>
      <c r="BO666" s="773" t="s">
        <v>961</v>
      </c>
      <c r="BP666" s="784" t="s">
        <v>961</v>
      </c>
      <c r="BQ666" s="796" t="s">
        <v>1971</v>
      </c>
      <c r="BR666" s="788" t="s">
        <v>1971</v>
      </c>
      <c r="BS666" s="788" t="s">
        <v>1971</v>
      </c>
      <c r="BT666" s="788" t="s">
        <v>1971</v>
      </c>
      <c r="BU666" s="793" t="s">
        <v>1971</v>
      </c>
      <c r="BV666" s="796" t="s">
        <v>1971</v>
      </c>
      <c r="BW666" s="788" t="s">
        <v>1971</v>
      </c>
      <c r="BX666" s="788" t="s">
        <v>1971</v>
      </c>
      <c r="BY666" s="788" t="s">
        <v>1971</v>
      </c>
      <c r="BZ666" s="788" t="s">
        <v>1971</v>
      </c>
      <c r="CA666" s="796" t="s">
        <v>1971</v>
      </c>
      <c r="CB666" s="788" t="s">
        <v>1971</v>
      </c>
      <c r="CC666" s="788" t="s">
        <v>1971</v>
      </c>
      <c r="CD666" s="788" t="s">
        <v>1971</v>
      </c>
      <c r="CE666" s="793" t="s">
        <v>1971</v>
      </c>
      <c r="CF666" s="788" t="s">
        <v>1971</v>
      </c>
      <c r="CG666" s="788" t="s">
        <v>1971</v>
      </c>
      <c r="CH666" s="788" t="s">
        <v>1971</v>
      </c>
      <c r="CI666" s="788" t="s">
        <v>1971</v>
      </c>
      <c r="CJ666" s="793" t="s">
        <v>1971</v>
      </c>
      <c r="CK666" s="796" t="s">
        <v>1971</v>
      </c>
      <c r="CL666" s="788" t="s">
        <v>1971</v>
      </c>
      <c r="CM666" s="788" t="s">
        <v>1971</v>
      </c>
      <c r="CN666" s="788" t="s">
        <v>1971</v>
      </c>
      <c r="CO666" s="793" t="s">
        <v>1971</v>
      </c>
      <c r="CP666" s="796" t="s">
        <v>1971</v>
      </c>
      <c r="CQ666" s="788" t="s">
        <v>1971</v>
      </c>
      <c r="CR666" s="788" t="s">
        <v>1971</v>
      </c>
      <c r="CS666" s="788" t="s">
        <v>1971</v>
      </c>
      <c r="CT666" s="793" t="s">
        <v>1971</v>
      </c>
      <c r="CU666" s="1273">
        <v>-0.26500000000000001</v>
      </c>
      <c r="CV666" s="1272" t="s">
        <v>1971</v>
      </c>
      <c r="CW666" s="1272" t="s">
        <v>1971</v>
      </c>
      <c r="CX666" s="1274" t="s">
        <v>1971</v>
      </c>
      <c r="CY666" s="1272">
        <v>0.26500000000000001</v>
      </c>
      <c r="CZ666" s="1272" t="s">
        <v>1971</v>
      </c>
      <c r="DA666" s="1272" t="s">
        <v>1971</v>
      </c>
      <c r="DB666" s="1274" t="s">
        <v>1971</v>
      </c>
      <c r="DC666" s="773"/>
      <c r="DD666" s="801">
        <v>1</v>
      </c>
      <c r="DE666" s="802"/>
    </row>
    <row r="667" spans="1:109" ht="15.75" customHeight="1">
      <c r="A667" s="760" t="s">
        <v>1015</v>
      </c>
      <c r="B667" s="761">
        <v>661</v>
      </c>
      <c r="C667" s="777" t="s">
        <v>4678</v>
      </c>
      <c r="D667" s="761" t="s">
        <v>4607</v>
      </c>
      <c r="E667" s="761" t="s">
        <v>1927</v>
      </c>
      <c r="F667" s="773">
        <v>28</v>
      </c>
      <c r="G667" s="778" t="s">
        <v>2016</v>
      </c>
      <c r="H667" s="779" t="s">
        <v>4679</v>
      </c>
      <c r="I667" s="780">
        <v>0</v>
      </c>
      <c r="J667" s="781">
        <v>1</v>
      </c>
      <c r="K667" s="781">
        <v>0</v>
      </c>
      <c r="L667" s="781">
        <v>0</v>
      </c>
      <c r="M667" s="781">
        <v>0</v>
      </c>
      <c r="N667" s="781">
        <v>0</v>
      </c>
      <c r="O667" s="781">
        <v>0</v>
      </c>
      <c r="P667" s="782">
        <v>0</v>
      </c>
      <c r="Q667" s="783">
        <f t="shared" si="10"/>
        <v>1</v>
      </c>
      <c r="R667" s="777" t="s">
        <v>988</v>
      </c>
      <c r="S667" s="761" t="s">
        <v>964</v>
      </c>
      <c r="T667" s="784" t="s">
        <v>965</v>
      </c>
      <c r="U667" s="761" t="s">
        <v>2016</v>
      </c>
      <c r="V667" s="761" t="s">
        <v>991</v>
      </c>
      <c r="W667" s="761" t="s">
        <v>4680</v>
      </c>
      <c r="X667" s="817">
        <v>0</v>
      </c>
      <c r="Y667" s="809" t="s">
        <v>978</v>
      </c>
      <c r="Z667" s="778" t="s">
        <v>2016</v>
      </c>
      <c r="AA667" s="773"/>
      <c r="AB667" s="773"/>
      <c r="AC667" s="773"/>
      <c r="AD667" s="773"/>
      <c r="AE667" s="773"/>
      <c r="AF667" s="787"/>
      <c r="AG667" s="788"/>
      <c r="AH667" s="788"/>
      <c r="AI667" s="788"/>
      <c r="AJ667" s="788"/>
      <c r="AK667" s="788"/>
      <c r="AL667" s="788"/>
      <c r="AM667" s="788"/>
      <c r="AN667" s="788"/>
      <c r="AO667" s="788"/>
      <c r="AP667" s="788"/>
      <c r="AQ667" s="796">
        <v>14</v>
      </c>
      <c r="AR667" s="788">
        <v>13</v>
      </c>
      <c r="AS667" s="788">
        <v>12</v>
      </c>
      <c r="AT667" s="788">
        <v>12</v>
      </c>
      <c r="AU667" s="793">
        <v>12</v>
      </c>
      <c r="AV667" s="796"/>
      <c r="AW667" s="788"/>
      <c r="AX667" s="788"/>
      <c r="AY667" s="788"/>
      <c r="AZ667" s="788"/>
      <c r="BA667" s="788"/>
      <c r="BB667" s="788"/>
      <c r="BC667" s="788"/>
      <c r="BD667" s="788"/>
      <c r="BE667" s="788"/>
      <c r="BF667" s="788"/>
      <c r="BG667" s="788"/>
      <c r="BH667" s="788"/>
      <c r="BI667" s="788"/>
      <c r="BJ667" s="788"/>
      <c r="BK667" s="793"/>
      <c r="BL667" s="777" t="s">
        <v>961</v>
      </c>
      <c r="BM667" s="773" t="s">
        <v>961</v>
      </c>
      <c r="BN667" s="773" t="s">
        <v>961</v>
      </c>
      <c r="BO667" s="773" t="s">
        <v>961</v>
      </c>
      <c r="BP667" s="784" t="s">
        <v>961</v>
      </c>
      <c r="BQ667" s="796" t="s">
        <v>1971</v>
      </c>
      <c r="BR667" s="788" t="s">
        <v>1971</v>
      </c>
      <c r="BS667" s="788" t="s">
        <v>1971</v>
      </c>
      <c r="BT667" s="788" t="s">
        <v>1971</v>
      </c>
      <c r="BU667" s="793" t="s">
        <v>1971</v>
      </c>
      <c r="BV667" s="796" t="s">
        <v>1971</v>
      </c>
      <c r="BW667" s="788" t="s">
        <v>1971</v>
      </c>
      <c r="BX667" s="788" t="s">
        <v>1971</v>
      </c>
      <c r="BY667" s="788" t="s">
        <v>1971</v>
      </c>
      <c r="BZ667" s="788" t="s">
        <v>1971</v>
      </c>
      <c r="CA667" s="796" t="s">
        <v>1971</v>
      </c>
      <c r="CB667" s="788" t="s">
        <v>1971</v>
      </c>
      <c r="CC667" s="788" t="s">
        <v>1971</v>
      </c>
      <c r="CD667" s="788" t="s">
        <v>1971</v>
      </c>
      <c r="CE667" s="793" t="s">
        <v>1971</v>
      </c>
      <c r="CF667" s="1199"/>
      <c r="CG667" s="1199"/>
      <c r="CH667" s="1199"/>
      <c r="CI667" s="1199"/>
      <c r="CJ667" s="1200"/>
      <c r="CK667" s="796" t="s">
        <v>1971</v>
      </c>
      <c r="CL667" s="788" t="s">
        <v>1971</v>
      </c>
      <c r="CM667" s="788" t="s">
        <v>1971</v>
      </c>
      <c r="CN667" s="788" t="s">
        <v>1971</v>
      </c>
      <c r="CO667" s="793" t="s">
        <v>1971</v>
      </c>
      <c r="CP667" s="796" t="s">
        <v>1971</v>
      </c>
      <c r="CQ667" s="788" t="s">
        <v>1971</v>
      </c>
      <c r="CR667" s="788" t="s">
        <v>1971</v>
      </c>
      <c r="CS667" s="788" t="s">
        <v>1971</v>
      </c>
      <c r="CT667" s="793" t="s">
        <v>1971</v>
      </c>
      <c r="CU667" s="1273">
        <v>-0.13900000000000001</v>
      </c>
      <c r="CV667" s="1272" t="s">
        <v>1971</v>
      </c>
      <c r="CW667" s="1272" t="s">
        <v>1971</v>
      </c>
      <c r="CX667" s="1274" t="s">
        <v>1971</v>
      </c>
      <c r="CY667" s="1275" t="s">
        <v>1971</v>
      </c>
      <c r="CZ667" s="1272" t="s">
        <v>1971</v>
      </c>
      <c r="DA667" s="1272" t="s">
        <v>1971</v>
      </c>
      <c r="DB667" s="1274" t="s">
        <v>1971</v>
      </c>
      <c r="DC667" s="773"/>
      <c r="DD667" s="801">
        <v>1</v>
      </c>
      <c r="DE667" s="802"/>
    </row>
    <row r="668" spans="1:109" ht="15.75" customHeight="1">
      <c r="A668" s="760" t="s">
        <v>1015</v>
      </c>
      <c r="B668" s="761">
        <v>662</v>
      </c>
      <c r="C668" s="777" t="s">
        <v>4681</v>
      </c>
      <c r="D668" s="761" t="s">
        <v>4607</v>
      </c>
      <c r="E668" s="761" t="s">
        <v>1936</v>
      </c>
      <c r="F668" s="773">
        <v>29</v>
      </c>
      <c r="G668" s="778" t="s">
        <v>4682</v>
      </c>
      <c r="H668" s="779" t="s">
        <v>4683</v>
      </c>
      <c r="I668" s="780">
        <v>0</v>
      </c>
      <c r="J668" s="781">
        <v>1</v>
      </c>
      <c r="K668" s="781">
        <v>0</v>
      </c>
      <c r="L668" s="781">
        <v>0</v>
      </c>
      <c r="M668" s="781">
        <v>0</v>
      </c>
      <c r="N668" s="781">
        <v>0</v>
      </c>
      <c r="O668" s="781">
        <v>0</v>
      </c>
      <c r="P668" s="782">
        <v>0</v>
      </c>
      <c r="Q668" s="783">
        <f t="shared" si="10"/>
        <v>1</v>
      </c>
      <c r="R668" s="777" t="s">
        <v>988</v>
      </c>
      <c r="S668" s="761" t="s">
        <v>964</v>
      </c>
      <c r="T668" s="784" t="s">
        <v>965</v>
      </c>
      <c r="U668" s="761" t="s">
        <v>1923</v>
      </c>
      <c r="V668" s="761" t="s">
        <v>991</v>
      </c>
      <c r="W668" s="761" t="s">
        <v>4684</v>
      </c>
      <c r="X668" s="817">
        <v>0</v>
      </c>
      <c r="Y668" s="809" t="s">
        <v>966</v>
      </c>
      <c r="Z668" s="778"/>
      <c r="AA668" s="773"/>
      <c r="AB668" s="773"/>
      <c r="AC668" s="773"/>
      <c r="AD668" s="773"/>
      <c r="AE668" s="773"/>
      <c r="AF668" s="787"/>
      <c r="AG668" s="785"/>
      <c r="AH668" s="785"/>
      <c r="AI668" s="785"/>
      <c r="AJ668" s="785"/>
      <c r="AK668" s="785"/>
      <c r="AL668" s="785"/>
      <c r="AM668" s="785"/>
      <c r="AN668" s="785"/>
      <c r="AO668" s="785"/>
      <c r="AP668" s="785"/>
      <c r="AQ668" s="815">
        <v>6882</v>
      </c>
      <c r="AR668" s="785">
        <v>7109</v>
      </c>
      <c r="AS668" s="785">
        <v>7386</v>
      </c>
      <c r="AT668" s="785">
        <v>7687</v>
      </c>
      <c r="AU668" s="829">
        <v>8013</v>
      </c>
      <c r="AV668" s="815"/>
      <c r="AW668" s="785"/>
      <c r="AX668" s="785"/>
      <c r="AY668" s="785"/>
      <c r="AZ668" s="785"/>
      <c r="BA668" s="785"/>
      <c r="BB668" s="785"/>
      <c r="BC668" s="785"/>
      <c r="BD668" s="785"/>
      <c r="BE668" s="785"/>
      <c r="BF668" s="785"/>
      <c r="BG668" s="785"/>
      <c r="BH668" s="785"/>
      <c r="BI668" s="785"/>
      <c r="BJ668" s="785"/>
      <c r="BK668" s="829"/>
      <c r="BL668" s="777" t="s">
        <v>961</v>
      </c>
      <c r="BM668" s="773" t="s">
        <v>961</v>
      </c>
      <c r="BN668" s="773" t="s">
        <v>961</v>
      </c>
      <c r="BO668" s="773" t="s">
        <v>961</v>
      </c>
      <c r="BP668" s="784" t="s">
        <v>961</v>
      </c>
      <c r="BQ668" s="796" t="s">
        <v>1971</v>
      </c>
      <c r="BR668" s="788" t="s">
        <v>1971</v>
      </c>
      <c r="BS668" s="788" t="s">
        <v>1971</v>
      </c>
      <c r="BT668" s="788" t="s">
        <v>1971</v>
      </c>
      <c r="BU668" s="793" t="s">
        <v>1971</v>
      </c>
      <c r="BV668" s="796" t="s">
        <v>1971</v>
      </c>
      <c r="BW668" s="788" t="s">
        <v>1971</v>
      </c>
      <c r="BX668" s="788" t="s">
        <v>1971</v>
      </c>
      <c r="BY668" s="788" t="s">
        <v>1971</v>
      </c>
      <c r="BZ668" s="788" t="s">
        <v>1971</v>
      </c>
      <c r="CA668" s="811" t="s">
        <v>1971</v>
      </c>
      <c r="CB668" s="812" t="s">
        <v>1971</v>
      </c>
      <c r="CC668" s="812" t="s">
        <v>1971</v>
      </c>
      <c r="CD668" s="812" t="s">
        <v>1971</v>
      </c>
      <c r="CE668" s="813" t="s">
        <v>1971</v>
      </c>
      <c r="CF668" s="788" t="s">
        <v>1971</v>
      </c>
      <c r="CG668" s="788" t="s">
        <v>1971</v>
      </c>
      <c r="CH668" s="788" t="s">
        <v>1971</v>
      </c>
      <c r="CI668" s="788" t="s">
        <v>1971</v>
      </c>
      <c r="CJ668" s="793" t="s">
        <v>1971</v>
      </c>
      <c r="CK668" s="811" t="s">
        <v>1971</v>
      </c>
      <c r="CL668" s="812" t="s">
        <v>1971</v>
      </c>
      <c r="CM668" s="812" t="s">
        <v>1971</v>
      </c>
      <c r="CN668" s="812" t="s">
        <v>1971</v>
      </c>
      <c r="CO668" s="813" t="s">
        <v>1971</v>
      </c>
      <c r="CP668" s="811" t="s">
        <v>1971</v>
      </c>
      <c r="CQ668" s="812" t="s">
        <v>1971</v>
      </c>
      <c r="CR668" s="812" t="s">
        <v>1971</v>
      </c>
      <c r="CS668" s="812" t="s">
        <v>1971</v>
      </c>
      <c r="CT668" s="812" t="s">
        <v>1971</v>
      </c>
      <c r="CU668" s="1273">
        <v>-4.4900000000000002E-4</v>
      </c>
      <c r="CV668" s="1272" t="s">
        <v>1971</v>
      </c>
      <c r="CW668" s="1272" t="s">
        <v>1971</v>
      </c>
      <c r="CX668" s="1274" t="s">
        <v>1971</v>
      </c>
      <c r="CY668" s="1272">
        <v>4.4900000000000002E-4</v>
      </c>
      <c r="CZ668" s="1272" t="s">
        <v>1971</v>
      </c>
      <c r="DA668" s="1272" t="s">
        <v>1971</v>
      </c>
      <c r="DB668" s="1274" t="s">
        <v>1971</v>
      </c>
      <c r="DC668" s="773"/>
      <c r="DD668" s="801">
        <v>1</v>
      </c>
      <c r="DE668" s="802"/>
    </row>
    <row r="669" spans="1:109" ht="15.75" customHeight="1">
      <c r="A669" s="760" t="s">
        <v>1015</v>
      </c>
      <c r="B669" s="761">
        <v>663</v>
      </c>
      <c r="C669" s="777" t="s">
        <v>4685</v>
      </c>
      <c r="D669" s="761" t="s">
        <v>4582</v>
      </c>
      <c r="E669" s="761" t="s">
        <v>1920</v>
      </c>
      <c r="F669" s="773">
        <v>30</v>
      </c>
      <c r="G669" s="778" t="s">
        <v>689</v>
      </c>
      <c r="H669" s="779" t="s">
        <v>4686</v>
      </c>
      <c r="I669" s="780">
        <v>0</v>
      </c>
      <c r="J669" s="781">
        <v>0</v>
      </c>
      <c r="K669" s="781">
        <v>1</v>
      </c>
      <c r="L669" s="781">
        <v>0</v>
      </c>
      <c r="M669" s="781">
        <v>0</v>
      </c>
      <c r="N669" s="781">
        <v>0</v>
      </c>
      <c r="O669" s="781">
        <v>0</v>
      </c>
      <c r="P669" s="782">
        <v>0</v>
      </c>
      <c r="Q669" s="783">
        <f t="shared" si="10"/>
        <v>1</v>
      </c>
      <c r="R669" s="777" t="s">
        <v>988</v>
      </c>
      <c r="S669" s="761" t="s">
        <v>964</v>
      </c>
      <c r="T669" s="784" t="s">
        <v>965</v>
      </c>
      <c r="U669" s="761" t="s">
        <v>689</v>
      </c>
      <c r="V669" s="761" t="s">
        <v>991</v>
      </c>
      <c r="W669" s="761" t="s">
        <v>4687</v>
      </c>
      <c r="X669" s="1263">
        <v>2</v>
      </c>
      <c r="Y669" s="809" t="s">
        <v>978</v>
      </c>
      <c r="Z669" s="778" t="s">
        <v>689</v>
      </c>
      <c r="AA669" s="773"/>
      <c r="AB669" s="773"/>
      <c r="AC669" s="773"/>
      <c r="AD669" s="773"/>
      <c r="AE669" s="773"/>
      <c r="AF669" s="787"/>
      <c r="AG669" s="788"/>
      <c r="AH669" s="788"/>
      <c r="AI669" s="788"/>
      <c r="AJ669" s="788"/>
      <c r="AK669" s="788"/>
      <c r="AL669" s="788"/>
      <c r="AM669" s="788"/>
      <c r="AN669" s="817"/>
      <c r="AO669" s="817"/>
      <c r="AP669" s="817"/>
      <c r="AQ669" s="1722"/>
      <c r="AR669" s="1721"/>
      <c r="AS669" s="1721"/>
      <c r="AT669" s="1721"/>
      <c r="AU669" s="1723"/>
      <c r="AV669" s="816"/>
      <c r="AW669" s="817"/>
      <c r="AX669" s="817"/>
      <c r="AY669" s="817"/>
      <c r="AZ669" s="817"/>
      <c r="BA669" s="817"/>
      <c r="BB669" s="817"/>
      <c r="BC669" s="817"/>
      <c r="BD669" s="817"/>
      <c r="BE669" s="817"/>
      <c r="BF669" s="817"/>
      <c r="BG669" s="817"/>
      <c r="BH669" s="817"/>
      <c r="BI669" s="817"/>
      <c r="BJ669" s="817"/>
      <c r="BK669" s="818"/>
      <c r="BL669" s="1351"/>
      <c r="BM669" s="1352"/>
      <c r="BN669" s="1352"/>
      <c r="BO669" s="1352"/>
      <c r="BP669" s="1414"/>
      <c r="BQ669" s="1692"/>
      <c r="BR669" s="1693"/>
      <c r="BS669" s="1693"/>
      <c r="BT669" s="1693"/>
      <c r="BU669" s="1694"/>
      <c r="BV669" s="1395"/>
      <c r="BW669" s="1348"/>
      <c r="BX669" s="1348"/>
      <c r="BY669" s="1348"/>
      <c r="BZ669" s="1348"/>
      <c r="CA669" s="1394"/>
      <c r="CB669" s="1343"/>
      <c r="CC669" s="1343"/>
      <c r="CD669" s="1343"/>
      <c r="CE669" s="1344"/>
      <c r="CF669" s="1343"/>
      <c r="CG669" s="1343"/>
      <c r="CH669" s="1343"/>
      <c r="CI669" s="1343"/>
      <c r="CJ669" s="1344"/>
      <c r="CK669" s="1395"/>
      <c r="CL669" s="1348"/>
      <c r="CM669" s="1348"/>
      <c r="CN669" s="1348"/>
      <c r="CO669" s="1349"/>
      <c r="CP669" s="1395"/>
      <c r="CQ669" s="1348"/>
      <c r="CR669" s="1348"/>
      <c r="CS669" s="1348"/>
      <c r="CT669" s="1349"/>
      <c r="CU669" s="1499"/>
      <c r="CV669" s="1490"/>
      <c r="CW669" s="1490"/>
      <c r="CX669" s="1695"/>
      <c r="CY669" s="1490"/>
      <c r="CZ669" s="1490"/>
      <c r="DA669" s="1490"/>
      <c r="DB669" s="1695"/>
      <c r="DC669" s="1352"/>
      <c r="DD669" s="1696"/>
      <c r="DE669" s="1701"/>
    </row>
    <row r="670" spans="1:109" ht="15.75" customHeight="1">
      <c r="A670" s="760" t="s">
        <v>1015</v>
      </c>
      <c r="B670" s="761">
        <v>664</v>
      </c>
      <c r="C670" s="777" t="s">
        <v>4688</v>
      </c>
      <c r="D670" s="761" t="s">
        <v>4582</v>
      </c>
      <c r="E670" s="761" t="s">
        <v>1920</v>
      </c>
      <c r="F670" s="773">
        <v>31</v>
      </c>
      <c r="G670" s="778" t="s">
        <v>687</v>
      </c>
      <c r="H670" s="779" t="s">
        <v>4689</v>
      </c>
      <c r="I670" s="780">
        <v>0</v>
      </c>
      <c r="J670" s="781">
        <v>0</v>
      </c>
      <c r="K670" s="781">
        <v>1</v>
      </c>
      <c r="L670" s="781">
        <v>0</v>
      </c>
      <c r="M670" s="781">
        <v>0</v>
      </c>
      <c r="N670" s="781">
        <v>0</v>
      </c>
      <c r="O670" s="781">
        <v>0</v>
      </c>
      <c r="P670" s="782">
        <v>0</v>
      </c>
      <c r="Q670" s="783">
        <f t="shared" si="10"/>
        <v>1</v>
      </c>
      <c r="R670" s="777" t="s">
        <v>988</v>
      </c>
      <c r="S670" s="761" t="s">
        <v>964</v>
      </c>
      <c r="T670" s="784" t="s">
        <v>965</v>
      </c>
      <c r="U670" s="761" t="s">
        <v>2087</v>
      </c>
      <c r="V670" s="761" t="s">
        <v>991</v>
      </c>
      <c r="W670" s="761" t="s">
        <v>4690</v>
      </c>
      <c r="X670" s="1263">
        <v>2</v>
      </c>
      <c r="Y670" s="809" t="s">
        <v>978</v>
      </c>
      <c r="Z670" s="778" t="s">
        <v>687</v>
      </c>
      <c r="AA670" s="773"/>
      <c r="AB670" s="773"/>
      <c r="AC670" s="773"/>
      <c r="AD670" s="773"/>
      <c r="AE670" s="773"/>
      <c r="AF670" s="787"/>
      <c r="AG670" s="788"/>
      <c r="AH670" s="788"/>
      <c r="AI670" s="788"/>
      <c r="AJ670" s="788"/>
      <c r="AK670" s="788"/>
      <c r="AL670" s="788"/>
      <c r="AM670" s="788"/>
      <c r="AN670" s="788"/>
      <c r="AO670" s="788"/>
      <c r="AP670" s="788"/>
      <c r="AQ670" s="1395"/>
      <c r="AR670" s="1348"/>
      <c r="AS670" s="1348"/>
      <c r="AT670" s="1348"/>
      <c r="AU670" s="1349"/>
      <c r="AV670" s="796"/>
      <c r="AW670" s="788"/>
      <c r="AX670" s="788"/>
      <c r="AY670" s="788"/>
      <c r="AZ670" s="788"/>
      <c r="BA670" s="788"/>
      <c r="BB670" s="788"/>
      <c r="BC670" s="788"/>
      <c r="BD670" s="788"/>
      <c r="BE670" s="788"/>
      <c r="BF670" s="788"/>
      <c r="BG670" s="788"/>
      <c r="BH670" s="788"/>
      <c r="BI670" s="788"/>
      <c r="BJ670" s="788"/>
      <c r="BK670" s="793"/>
      <c r="BL670" s="1351"/>
      <c r="BM670" s="1352"/>
      <c r="BN670" s="1352"/>
      <c r="BO670" s="1352"/>
      <c r="BP670" s="1414"/>
      <c r="BQ670" s="1395"/>
      <c r="BR670" s="1348"/>
      <c r="BS670" s="1348"/>
      <c r="BT670" s="1348"/>
      <c r="BU670" s="1349"/>
      <c r="BV670" s="1395"/>
      <c r="BW670" s="1348"/>
      <c r="BX670" s="1348"/>
      <c r="BY670" s="1348"/>
      <c r="BZ670" s="1348"/>
      <c r="CA670" s="1394"/>
      <c r="CB670" s="1343"/>
      <c r="CC670" s="1343"/>
      <c r="CD670" s="1343"/>
      <c r="CE670" s="1344"/>
      <c r="CF670" s="1343"/>
      <c r="CG670" s="1343"/>
      <c r="CH670" s="1343"/>
      <c r="CI670" s="1343"/>
      <c r="CJ670" s="1343"/>
      <c r="CK670" s="1395"/>
      <c r="CL670" s="1348"/>
      <c r="CM670" s="1348"/>
      <c r="CN670" s="1348"/>
      <c r="CO670" s="1349"/>
      <c r="CP670" s="1395"/>
      <c r="CQ670" s="1348"/>
      <c r="CR670" s="1348"/>
      <c r="CS670" s="1348"/>
      <c r="CT670" s="1349"/>
      <c r="CU670" s="1499"/>
      <c r="CV670" s="1490"/>
      <c r="CW670" s="1490"/>
      <c r="CX670" s="1695"/>
      <c r="CY670" s="1490"/>
      <c r="CZ670" s="1490"/>
      <c r="DA670" s="1490"/>
      <c r="DB670" s="1695"/>
      <c r="DC670" s="1352"/>
      <c r="DD670" s="1696"/>
      <c r="DE670" s="1701"/>
    </row>
    <row r="671" spans="1:109" ht="15.75" customHeight="1">
      <c r="A671" s="760" t="s">
        <v>1015</v>
      </c>
      <c r="B671" s="761">
        <v>665</v>
      </c>
      <c r="C671" s="777" t="s">
        <v>4691</v>
      </c>
      <c r="D671" s="761" t="s">
        <v>4582</v>
      </c>
      <c r="E671" s="761" t="s">
        <v>1936</v>
      </c>
      <c r="F671" s="773">
        <v>32</v>
      </c>
      <c r="G671" s="778" t="s">
        <v>1016</v>
      </c>
      <c r="H671" s="779" t="s">
        <v>4692</v>
      </c>
      <c r="I671" s="780">
        <v>0</v>
      </c>
      <c r="J671" s="781">
        <v>0.05</v>
      </c>
      <c r="K671" s="781">
        <v>0.95</v>
      </c>
      <c r="L671" s="781">
        <v>0</v>
      </c>
      <c r="M671" s="781">
        <v>0</v>
      </c>
      <c r="N671" s="781">
        <v>0</v>
      </c>
      <c r="O671" s="781">
        <v>0</v>
      </c>
      <c r="P671" s="782">
        <v>0</v>
      </c>
      <c r="Q671" s="783">
        <f t="shared" si="10"/>
        <v>1</v>
      </c>
      <c r="R671" s="777" t="s">
        <v>984</v>
      </c>
      <c r="S671" s="761" t="s">
        <v>964</v>
      </c>
      <c r="T671" s="784" t="s">
        <v>965</v>
      </c>
      <c r="U671" s="761" t="s">
        <v>2557</v>
      </c>
      <c r="V671" s="761" t="s">
        <v>293</v>
      </c>
      <c r="W671" s="761" t="s">
        <v>4693</v>
      </c>
      <c r="X671" s="817">
        <v>2</v>
      </c>
      <c r="Y671" s="809" t="s">
        <v>966</v>
      </c>
      <c r="Z671" s="778" t="s">
        <v>1016</v>
      </c>
      <c r="AA671" s="773"/>
      <c r="AB671" s="773"/>
      <c r="AC671" s="773"/>
      <c r="AD671" s="773"/>
      <c r="AE671" s="773"/>
      <c r="AF671" s="787"/>
      <c r="AG671" s="788"/>
      <c r="AH671" s="788"/>
      <c r="AI671" s="788"/>
      <c r="AJ671" s="788"/>
      <c r="AK671" s="788"/>
      <c r="AL671" s="788"/>
      <c r="AM671" s="788"/>
      <c r="AN671" s="788"/>
      <c r="AO671" s="788"/>
      <c r="AP671" s="788"/>
      <c r="AQ671" s="1394"/>
      <c r="AR671" s="1343"/>
      <c r="AS671" s="1343"/>
      <c r="AT671" s="1343"/>
      <c r="AU671" s="1344"/>
      <c r="AV671" s="796"/>
      <c r="AW671" s="788"/>
      <c r="AX671" s="788"/>
      <c r="AY671" s="788"/>
      <c r="AZ671" s="788"/>
      <c r="BA671" s="788"/>
      <c r="BB671" s="788"/>
      <c r="BC671" s="788"/>
      <c r="BD671" s="788"/>
      <c r="BE671" s="788"/>
      <c r="BF671" s="788"/>
      <c r="BG671" s="788"/>
      <c r="BH671" s="788"/>
      <c r="BI671" s="788"/>
      <c r="BJ671" s="788"/>
      <c r="BK671" s="793"/>
      <c r="BL671" s="1351"/>
      <c r="BM671" s="1352"/>
      <c r="BN671" s="1352"/>
      <c r="BO671" s="1352"/>
      <c r="BP671" s="1414"/>
      <c r="BQ671" s="1394"/>
      <c r="BR671" s="1343"/>
      <c r="BS671" s="1343"/>
      <c r="BT671" s="1343"/>
      <c r="BU671" s="1344"/>
      <c r="BV671" s="1394"/>
      <c r="BW671" s="1343"/>
      <c r="BX671" s="1343"/>
      <c r="BY671" s="1343"/>
      <c r="BZ671" s="1343"/>
      <c r="CA671" s="1394"/>
      <c r="CB671" s="1343"/>
      <c r="CC671" s="1343"/>
      <c r="CD671" s="1343"/>
      <c r="CE671" s="1344"/>
      <c r="CF671" s="1343"/>
      <c r="CG671" s="1343"/>
      <c r="CH671" s="1343"/>
      <c r="CI671" s="1343"/>
      <c r="CJ671" s="1344"/>
      <c r="CK671" s="1394"/>
      <c r="CL671" s="1343"/>
      <c r="CM671" s="1343"/>
      <c r="CN671" s="1343"/>
      <c r="CO671" s="1344"/>
      <c r="CP671" s="1394"/>
      <c r="CQ671" s="1343"/>
      <c r="CR671" s="1343"/>
      <c r="CS671" s="1343"/>
      <c r="CT671" s="1344"/>
      <c r="CU671" s="1499"/>
      <c r="CV671" s="1490"/>
      <c r="CW671" s="1490"/>
      <c r="CX671" s="1695"/>
      <c r="CY671" s="1490"/>
      <c r="CZ671" s="1490"/>
      <c r="DA671" s="1490"/>
      <c r="DB671" s="1695"/>
      <c r="DC671" s="1352"/>
      <c r="DD671" s="1696"/>
      <c r="DE671" s="1701"/>
    </row>
    <row r="672" spans="1:109" ht="15.75" customHeight="1">
      <c r="A672" s="760" t="s">
        <v>1015</v>
      </c>
      <c r="B672" s="761">
        <v>666</v>
      </c>
      <c r="C672" s="777" t="s">
        <v>4694</v>
      </c>
      <c r="D672" s="761" t="s">
        <v>4582</v>
      </c>
      <c r="E672" s="761" t="s">
        <v>1920</v>
      </c>
      <c r="F672" s="773">
        <v>33</v>
      </c>
      <c r="G672" s="778" t="s">
        <v>693</v>
      </c>
      <c r="H672" s="779" t="s">
        <v>4695</v>
      </c>
      <c r="I672" s="780">
        <v>0</v>
      </c>
      <c r="J672" s="781">
        <v>0</v>
      </c>
      <c r="K672" s="781">
        <v>1</v>
      </c>
      <c r="L672" s="781">
        <v>0</v>
      </c>
      <c r="M672" s="781">
        <v>0</v>
      </c>
      <c r="N672" s="781">
        <v>0</v>
      </c>
      <c r="O672" s="781">
        <v>0</v>
      </c>
      <c r="P672" s="782">
        <v>0</v>
      </c>
      <c r="Q672" s="783">
        <f t="shared" si="10"/>
        <v>1</v>
      </c>
      <c r="R672" s="777" t="s">
        <v>984</v>
      </c>
      <c r="S672" s="761" t="s">
        <v>964</v>
      </c>
      <c r="T672" s="784" t="s">
        <v>965</v>
      </c>
      <c r="U672" s="761" t="s">
        <v>2110</v>
      </c>
      <c r="V672" s="761" t="s">
        <v>991</v>
      </c>
      <c r="W672" s="761" t="s">
        <v>4696</v>
      </c>
      <c r="X672" s="817">
        <v>2</v>
      </c>
      <c r="Y672" s="809" t="s">
        <v>978</v>
      </c>
      <c r="Z672" s="778" t="s">
        <v>693</v>
      </c>
      <c r="AA672" s="773"/>
      <c r="AB672" s="773"/>
      <c r="AC672" s="773"/>
      <c r="AD672" s="773"/>
      <c r="AE672" s="773"/>
      <c r="AF672" s="787"/>
      <c r="AG672" s="788"/>
      <c r="AH672" s="788"/>
      <c r="AI672" s="788"/>
      <c r="AJ672" s="788"/>
      <c r="AK672" s="788"/>
      <c r="AL672" s="788"/>
      <c r="AM672" s="788"/>
      <c r="AN672" s="788"/>
      <c r="AO672" s="788"/>
      <c r="AP672" s="788"/>
      <c r="AQ672" s="1394"/>
      <c r="AR672" s="1343"/>
      <c r="AS672" s="1343"/>
      <c r="AT672" s="1343"/>
      <c r="AU672" s="1344"/>
      <c r="AV672" s="796"/>
      <c r="AW672" s="788"/>
      <c r="AX672" s="788"/>
      <c r="AY672" s="788"/>
      <c r="AZ672" s="788"/>
      <c r="BA672" s="788"/>
      <c r="BB672" s="788"/>
      <c r="BC672" s="788"/>
      <c r="BD672" s="788"/>
      <c r="BE672" s="788"/>
      <c r="BF672" s="788"/>
      <c r="BG672" s="788"/>
      <c r="BH672" s="788"/>
      <c r="BI672" s="788"/>
      <c r="BJ672" s="788"/>
      <c r="BK672" s="793"/>
      <c r="BL672" s="1351"/>
      <c r="BM672" s="1352"/>
      <c r="BN672" s="1352"/>
      <c r="BO672" s="1352"/>
      <c r="BP672" s="1414"/>
      <c r="BQ672" s="1394"/>
      <c r="BR672" s="1343"/>
      <c r="BS672" s="1343"/>
      <c r="BT672" s="1343"/>
      <c r="BU672" s="1344"/>
      <c r="BV672" s="1394"/>
      <c r="BW672" s="1343"/>
      <c r="BX672" s="1343"/>
      <c r="BY672" s="1343"/>
      <c r="BZ672" s="1343"/>
      <c r="CA672" s="1394"/>
      <c r="CB672" s="1343"/>
      <c r="CC672" s="1343"/>
      <c r="CD672" s="1343"/>
      <c r="CE672" s="1344"/>
      <c r="CF672" s="1343"/>
      <c r="CG672" s="1343"/>
      <c r="CH672" s="1343"/>
      <c r="CI672" s="1343"/>
      <c r="CJ672" s="1344"/>
      <c r="CK672" s="1394"/>
      <c r="CL672" s="1343"/>
      <c r="CM672" s="1343"/>
      <c r="CN672" s="1343"/>
      <c r="CO672" s="1344"/>
      <c r="CP672" s="1394"/>
      <c r="CQ672" s="1343"/>
      <c r="CR672" s="1343"/>
      <c r="CS672" s="1343"/>
      <c r="CT672" s="1344"/>
      <c r="CU672" s="1499"/>
      <c r="CV672" s="1490"/>
      <c r="CW672" s="1490"/>
      <c r="CX672" s="1695"/>
      <c r="CY672" s="1490"/>
      <c r="CZ672" s="1490"/>
      <c r="DA672" s="1490"/>
      <c r="DB672" s="1695"/>
      <c r="DC672" s="1352"/>
      <c r="DD672" s="1696"/>
      <c r="DE672" s="1701"/>
    </row>
    <row r="673" spans="1:109" ht="15.75" customHeight="1">
      <c r="A673" s="760" t="s">
        <v>1015</v>
      </c>
      <c r="B673" s="761">
        <v>667</v>
      </c>
      <c r="C673" s="777" t="s">
        <v>4697</v>
      </c>
      <c r="D673" s="761" t="s">
        <v>4582</v>
      </c>
      <c r="E673" s="761" t="s">
        <v>1936</v>
      </c>
      <c r="F673" s="773">
        <v>34</v>
      </c>
      <c r="G673" s="778" t="s">
        <v>778</v>
      </c>
      <c r="H673" s="779" t="s">
        <v>4698</v>
      </c>
      <c r="I673" s="780">
        <v>0</v>
      </c>
      <c r="J673" s="781">
        <v>0</v>
      </c>
      <c r="K673" s="781">
        <v>1</v>
      </c>
      <c r="L673" s="781">
        <v>0</v>
      </c>
      <c r="M673" s="781">
        <v>0</v>
      </c>
      <c r="N673" s="781">
        <v>0</v>
      </c>
      <c r="O673" s="781">
        <v>0</v>
      </c>
      <c r="P673" s="782">
        <v>0</v>
      </c>
      <c r="Q673" s="783">
        <f t="shared" si="10"/>
        <v>1</v>
      </c>
      <c r="R673" s="777" t="s">
        <v>963</v>
      </c>
      <c r="S673" s="761"/>
      <c r="T673" s="784"/>
      <c r="U673" s="761" t="s">
        <v>1939</v>
      </c>
      <c r="V673" s="761" t="s">
        <v>293</v>
      </c>
      <c r="W673" s="761" t="s">
        <v>4699</v>
      </c>
      <c r="X673" s="1297">
        <v>2</v>
      </c>
      <c r="Y673" s="809" t="s">
        <v>978</v>
      </c>
      <c r="Z673" s="778" t="s">
        <v>778</v>
      </c>
      <c r="AA673" s="773"/>
      <c r="AB673" s="773"/>
      <c r="AC673" s="773"/>
      <c r="AD673" s="773"/>
      <c r="AE673" s="773"/>
      <c r="AF673" s="787"/>
      <c r="AG673" s="788"/>
      <c r="AH673" s="788"/>
      <c r="AI673" s="788"/>
      <c r="AJ673" s="788"/>
      <c r="AK673" s="788"/>
      <c r="AL673" s="788"/>
      <c r="AM673" s="788"/>
      <c r="AN673" s="788"/>
      <c r="AO673" s="788"/>
      <c r="AP673" s="788"/>
      <c r="AQ673" s="1394"/>
      <c r="AR673" s="1343"/>
      <c r="AS673" s="1343"/>
      <c r="AT673" s="1343"/>
      <c r="AU673" s="1344"/>
      <c r="AV673" s="796"/>
      <c r="AW673" s="788"/>
      <c r="AX673" s="788"/>
      <c r="AY673" s="788"/>
      <c r="AZ673" s="788"/>
      <c r="BA673" s="788"/>
      <c r="BB673" s="788"/>
      <c r="BC673" s="788"/>
      <c r="BD673" s="788"/>
      <c r="BE673" s="788"/>
      <c r="BF673" s="788"/>
      <c r="BG673" s="788"/>
      <c r="BH673" s="788"/>
      <c r="BI673" s="788"/>
      <c r="BJ673" s="788"/>
      <c r="BK673" s="793"/>
      <c r="BL673" s="1351"/>
      <c r="BM673" s="1352"/>
      <c r="BN673" s="1352"/>
      <c r="BO673" s="1352"/>
      <c r="BP673" s="1414"/>
      <c r="BQ673" s="1394"/>
      <c r="BR673" s="1343"/>
      <c r="BS673" s="1343"/>
      <c r="BT673" s="1343"/>
      <c r="BU673" s="1344"/>
      <c r="BV673" s="1394"/>
      <c r="BW673" s="1343"/>
      <c r="BX673" s="1343"/>
      <c r="BY673" s="1343"/>
      <c r="BZ673" s="1343"/>
      <c r="CA673" s="1394"/>
      <c r="CB673" s="1343"/>
      <c r="CC673" s="1343"/>
      <c r="CD673" s="1343"/>
      <c r="CE673" s="1344"/>
      <c r="CF673" s="1343"/>
      <c r="CG673" s="1343"/>
      <c r="CH673" s="1343"/>
      <c r="CI673" s="1343"/>
      <c r="CJ673" s="1344"/>
      <c r="CK673" s="1394"/>
      <c r="CL673" s="1343"/>
      <c r="CM673" s="1343"/>
      <c r="CN673" s="1343"/>
      <c r="CO673" s="1344"/>
      <c r="CP673" s="1394"/>
      <c r="CQ673" s="1343"/>
      <c r="CR673" s="1343"/>
      <c r="CS673" s="1343"/>
      <c r="CT673" s="1344"/>
      <c r="CU673" s="1499"/>
      <c r="CV673" s="1490"/>
      <c r="CW673" s="1490"/>
      <c r="CX673" s="1695"/>
      <c r="CY673" s="1490"/>
      <c r="CZ673" s="1490"/>
      <c r="DA673" s="1490"/>
      <c r="DB673" s="1695"/>
      <c r="DC673" s="1352"/>
      <c r="DD673" s="1696"/>
      <c r="DE673" s="1701"/>
    </row>
    <row r="674" spans="1:109" ht="15.75" customHeight="1">
      <c r="A674" s="760" t="s">
        <v>1015</v>
      </c>
      <c r="B674" s="761">
        <v>668</v>
      </c>
      <c r="C674" s="777" t="s">
        <v>4700</v>
      </c>
      <c r="D674" s="761" t="s">
        <v>4582</v>
      </c>
      <c r="E674" s="761" t="s">
        <v>1920</v>
      </c>
      <c r="F674" s="773">
        <v>35</v>
      </c>
      <c r="G674" s="778" t="s">
        <v>2127</v>
      </c>
      <c r="H674" s="779" t="s">
        <v>4701</v>
      </c>
      <c r="I674" s="780">
        <v>0</v>
      </c>
      <c r="J674" s="781">
        <v>0</v>
      </c>
      <c r="K674" s="781">
        <v>1</v>
      </c>
      <c r="L674" s="781">
        <v>0</v>
      </c>
      <c r="M674" s="781">
        <v>0</v>
      </c>
      <c r="N674" s="781">
        <v>0</v>
      </c>
      <c r="O674" s="781">
        <v>0</v>
      </c>
      <c r="P674" s="782">
        <v>0</v>
      </c>
      <c r="Q674" s="783">
        <f t="shared" si="10"/>
        <v>1</v>
      </c>
      <c r="R674" s="777" t="s">
        <v>988</v>
      </c>
      <c r="S674" s="761" t="s">
        <v>964</v>
      </c>
      <c r="T674" s="784" t="s">
        <v>965</v>
      </c>
      <c r="U674" s="761" t="s">
        <v>2087</v>
      </c>
      <c r="V674" s="761" t="s">
        <v>991</v>
      </c>
      <c r="W674" s="761" t="s">
        <v>4702</v>
      </c>
      <c r="X674" s="817">
        <v>0</v>
      </c>
      <c r="Y674" s="809" t="s">
        <v>978</v>
      </c>
      <c r="Z674" s="778" t="s">
        <v>2127</v>
      </c>
      <c r="AA674" s="773"/>
      <c r="AB674" s="773"/>
      <c r="AC674" s="773"/>
      <c r="AD674" s="773"/>
      <c r="AE674" s="773"/>
      <c r="AF674" s="787"/>
      <c r="AG674" s="788"/>
      <c r="AH674" s="788"/>
      <c r="AI674" s="788"/>
      <c r="AJ674" s="788"/>
      <c r="AK674" s="788"/>
      <c r="AL674" s="788"/>
      <c r="AM674" s="788"/>
      <c r="AN674" s="788"/>
      <c r="AO674" s="788"/>
      <c r="AP674" s="788"/>
      <c r="AQ674" s="796">
        <v>7188</v>
      </c>
      <c r="AR674" s="788">
        <v>6809</v>
      </c>
      <c r="AS674" s="788">
        <v>6431</v>
      </c>
      <c r="AT674" s="788">
        <v>6053</v>
      </c>
      <c r="AU674" s="793">
        <v>5675</v>
      </c>
      <c r="AV674" s="796"/>
      <c r="AW674" s="788"/>
      <c r="AX674" s="788"/>
      <c r="AY674" s="788"/>
      <c r="AZ674" s="788"/>
      <c r="BA674" s="788"/>
      <c r="BB674" s="788"/>
      <c r="BC674" s="788"/>
      <c r="BD674" s="788"/>
      <c r="BE674" s="788"/>
      <c r="BF674" s="788"/>
      <c r="BG674" s="788"/>
      <c r="BH674" s="788"/>
      <c r="BI674" s="788"/>
      <c r="BJ674" s="788"/>
      <c r="BK674" s="793"/>
      <c r="BL674" s="777" t="s">
        <v>961</v>
      </c>
      <c r="BM674" s="773" t="s">
        <v>961</v>
      </c>
      <c r="BN674" s="773" t="s">
        <v>961</v>
      </c>
      <c r="BO674" s="773" t="s">
        <v>961</v>
      </c>
      <c r="BP674" s="784" t="s">
        <v>961</v>
      </c>
      <c r="BQ674" s="796" t="s">
        <v>1971</v>
      </c>
      <c r="BR674" s="788" t="s">
        <v>1971</v>
      </c>
      <c r="BS674" s="788" t="s">
        <v>1971</v>
      </c>
      <c r="BT674" s="788" t="s">
        <v>1971</v>
      </c>
      <c r="BU674" s="793" t="s">
        <v>1971</v>
      </c>
      <c r="BV674" s="796">
        <v>10782</v>
      </c>
      <c r="BW674" s="788">
        <v>10782</v>
      </c>
      <c r="BX674" s="788">
        <v>10782</v>
      </c>
      <c r="BY674" s="788">
        <v>10782</v>
      </c>
      <c r="BZ674" s="788">
        <v>10782</v>
      </c>
      <c r="CA674" s="796" t="s">
        <v>1971</v>
      </c>
      <c r="CB674" s="788" t="s">
        <v>1971</v>
      </c>
      <c r="CC674" s="788" t="s">
        <v>1971</v>
      </c>
      <c r="CD674" s="788" t="s">
        <v>1971</v>
      </c>
      <c r="CE674" s="793" t="s">
        <v>1971</v>
      </c>
      <c r="CF674" s="788" t="s">
        <v>1971</v>
      </c>
      <c r="CG674" s="788" t="s">
        <v>1971</v>
      </c>
      <c r="CH674" s="788" t="s">
        <v>1971</v>
      </c>
      <c r="CI674" s="788" t="s">
        <v>1971</v>
      </c>
      <c r="CJ674" s="793" t="s">
        <v>1971</v>
      </c>
      <c r="CK674" s="1290">
        <v>3924</v>
      </c>
      <c r="CL674" s="1058">
        <v>3702</v>
      </c>
      <c r="CM674" s="1058">
        <v>3519</v>
      </c>
      <c r="CN674" s="1058">
        <v>3248</v>
      </c>
      <c r="CO674" s="1291">
        <v>2957</v>
      </c>
      <c r="CP674" s="796" t="s">
        <v>1971</v>
      </c>
      <c r="CQ674" s="788" t="s">
        <v>1971</v>
      </c>
      <c r="CR674" s="788" t="s">
        <v>1971</v>
      </c>
      <c r="CS674" s="788" t="s">
        <v>1971</v>
      </c>
      <c r="CT674" s="793" t="s">
        <v>1971</v>
      </c>
      <c r="CU674" s="1273">
        <v>-9.4800000000000006E-3</v>
      </c>
      <c r="CV674" s="1272" t="s">
        <v>1971</v>
      </c>
      <c r="CW674" s="1272" t="s">
        <v>1971</v>
      </c>
      <c r="CX674" s="1274" t="s">
        <v>1971</v>
      </c>
      <c r="CY674" s="1272">
        <v>7.9000000000000008E-3</v>
      </c>
      <c r="CZ674" s="1272" t="s">
        <v>1971</v>
      </c>
      <c r="DA674" s="1272" t="s">
        <v>1971</v>
      </c>
      <c r="DB674" s="1274" t="s">
        <v>1971</v>
      </c>
      <c r="DC674" s="773"/>
      <c r="DD674" s="801">
        <v>1</v>
      </c>
      <c r="DE674" s="802"/>
    </row>
    <row r="675" spans="1:109" ht="15.75" customHeight="1">
      <c r="A675" s="760" t="s">
        <v>1015</v>
      </c>
      <c r="B675" s="761">
        <v>669</v>
      </c>
      <c r="C675" s="777" t="s">
        <v>4703</v>
      </c>
      <c r="D675" s="761" t="s">
        <v>4582</v>
      </c>
      <c r="E675" s="761" t="s">
        <v>1927</v>
      </c>
      <c r="F675" s="773">
        <v>36</v>
      </c>
      <c r="G675" s="778" t="s">
        <v>1145</v>
      </c>
      <c r="H675" s="779" t="s">
        <v>4704</v>
      </c>
      <c r="I675" s="780">
        <v>0</v>
      </c>
      <c r="J675" s="781">
        <v>0</v>
      </c>
      <c r="K675" s="781">
        <v>1</v>
      </c>
      <c r="L675" s="781">
        <v>0</v>
      </c>
      <c r="M675" s="781">
        <v>0</v>
      </c>
      <c r="N675" s="781">
        <v>0</v>
      </c>
      <c r="O675" s="781">
        <v>0</v>
      </c>
      <c r="P675" s="782">
        <v>0</v>
      </c>
      <c r="Q675" s="783">
        <f t="shared" si="10"/>
        <v>1</v>
      </c>
      <c r="R675" s="777" t="s">
        <v>988</v>
      </c>
      <c r="S675" s="761" t="s">
        <v>964</v>
      </c>
      <c r="T675" s="784" t="s">
        <v>965</v>
      </c>
      <c r="U675" s="761" t="s">
        <v>2135</v>
      </c>
      <c r="V675" s="761" t="s">
        <v>991</v>
      </c>
      <c r="W675" s="761" t="s">
        <v>4705</v>
      </c>
      <c r="X675" s="817">
        <v>0</v>
      </c>
      <c r="Y675" s="809" t="s">
        <v>966</v>
      </c>
      <c r="Z675" s="778"/>
      <c r="AA675" s="773"/>
      <c r="AB675" s="773"/>
      <c r="AC675" s="773"/>
      <c r="AD675" s="773"/>
      <c r="AE675" s="773"/>
      <c r="AF675" s="787"/>
      <c r="AG675" s="788"/>
      <c r="AH675" s="788"/>
      <c r="AI675" s="788"/>
      <c r="AJ675" s="788"/>
      <c r="AK675" s="788"/>
      <c r="AL675" s="788"/>
      <c r="AM675" s="788"/>
      <c r="AN675" s="788"/>
      <c r="AO675" s="788"/>
      <c r="AP675" s="788"/>
      <c r="AQ675" s="796">
        <v>18</v>
      </c>
      <c r="AR675" s="788">
        <v>18</v>
      </c>
      <c r="AS675" s="788">
        <v>18</v>
      </c>
      <c r="AT675" s="788">
        <v>18</v>
      </c>
      <c r="AU675" s="793">
        <v>18</v>
      </c>
      <c r="AV675" s="796"/>
      <c r="AW675" s="788"/>
      <c r="AX675" s="788"/>
      <c r="AY675" s="788"/>
      <c r="AZ675" s="788"/>
      <c r="BA675" s="788"/>
      <c r="BB675" s="788"/>
      <c r="BC675" s="788"/>
      <c r="BD675" s="788"/>
      <c r="BE675" s="788"/>
      <c r="BF675" s="788"/>
      <c r="BG675" s="788"/>
      <c r="BH675" s="788"/>
      <c r="BI675" s="788"/>
      <c r="BJ675" s="788"/>
      <c r="BK675" s="793"/>
      <c r="BL675" s="777" t="s">
        <v>961</v>
      </c>
      <c r="BM675" s="773" t="s">
        <v>961</v>
      </c>
      <c r="BN675" s="773" t="s">
        <v>961</v>
      </c>
      <c r="BO675" s="773" t="s">
        <v>961</v>
      </c>
      <c r="BP675" s="784" t="s">
        <v>961</v>
      </c>
      <c r="BQ675" s="796" t="s">
        <v>1971</v>
      </c>
      <c r="BR675" s="788" t="s">
        <v>1971</v>
      </c>
      <c r="BS675" s="788" t="s">
        <v>1971</v>
      </c>
      <c r="BT675" s="788" t="s">
        <v>1971</v>
      </c>
      <c r="BU675" s="793" t="s">
        <v>1971</v>
      </c>
      <c r="BV675" s="796">
        <v>10</v>
      </c>
      <c r="BW675" s="788">
        <v>10</v>
      </c>
      <c r="BX675" s="788">
        <v>10</v>
      </c>
      <c r="BY675" s="788">
        <v>10</v>
      </c>
      <c r="BZ675" s="788">
        <v>10</v>
      </c>
      <c r="CA675" s="796" t="s">
        <v>1971</v>
      </c>
      <c r="CB675" s="788" t="s">
        <v>1971</v>
      </c>
      <c r="CC675" s="788" t="s">
        <v>1971</v>
      </c>
      <c r="CD675" s="788" t="s">
        <v>1971</v>
      </c>
      <c r="CE675" s="793" t="s">
        <v>1971</v>
      </c>
      <c r="CF675" s="788" t="s">
        <v>1971</v>
      </c>
      <c r="CG675" s="788" t="s">
        <v>1971</v>
      </c>
      <c r="CH675" s="788" t="s">
        <v>1971</v>
      </c>
      <c r="CI675" s="788" t="s">
        <v>1971</v>
      </c>
      <c r="CJ675" s="793" t="s">
        <v>1971</v>
      </c>
      <c r="CK675" s="796">
        <v>26</v>
      </c>
      <c r="CL675" s="788">
        <v>26</v>
      </c>
      <c r="CM675" s="788">
        <v>26</v>
      </c>
      <c r="CN675" s="788">
        <v>26</v>
      </c>
      <c r="CO675" s="793">
        <v>26</v>
      </c>
      <c r="CP675" s="796" t="s">
        <v>1971</v>
      </c>
      <c r="CQ675" s="788" t="s">
        <v>1971</v>
      </c>
      <c r="CR675" s="788" t="s">
        <v>1971</v>
      </c>
      <c r="CS675" s="788" t="s">
        <v>1971</v>
      </c>
      <c r="CT675" s="793" t="s">
        <v>1971</v>
      </c>
      <c r="CU675" s="1273">
        <v>-1.2350000000000001</v>
      </c>
      <c r="CV675" s="1272" t="s">
        <v>1971</v>
      </c>
      <c r="CW675" s="1272" t="s">
        <v>1971</v>
      </c>
      <c r="CX675" s="1274" t="s">
        <v>1971</v>
      </c>
      <c r="CY675" s="1272">
        <v>0.63600000000000001</v>
      </c>
      <c r="CZ675" s="1272" t="s">
        <v>1971</v>
      </c>
      <c r="DA675" s="1272" t="s">
        <v>1971</v>
      </c>
      <c r="DB675" s="1274" t="s">
        <v>1971</v>
      </c>
      <c r="DC675" s="773"/>
      <c r="DD675" s="801">
        <v>1</v>
      </c>
      <c r="DE675" s="802"/>
    </row>
    <row r="676" spans="1:109" ht="15.75" customHeight="1">
      <c r="A676" s="760" t="s">
        <v>1015</v>
      </c>
      <c r="B676" s="761">
        <v>670</v>
      </c>
      <c r="C676" s="777" t="s">
        <v>4706</v>
      </c>
      <c r="D676" s="761" t="s">
        <v>4582</v>
      </c>
      <c r="E676" s="761" t="s">
        <v>1936</v>
      </c>
      <c r="F676" s="773">
        <v>37</v>
      </c>
      <c r="G676" s="778" t="s">
        <v>3211</v>
      </c>
      <c r="H676" s="779" t="s">
        <v>4707</v>
      </c>
      <c r="I676" s="780">
        <v>0</v>
      </c>
      <c r="J676" s="781">
        <v>0.16</v>
      </c>
      <c r="K676" s="781">
        <v>0.84</v>
      </c>
      <c r="L676" s="781">
        <v>0</v>
      </c>
      <c r="M676" s="781">
        <v>0</v>
      </c>
      <c r="N676" s="781">
        <v>0</v>
      </c>
      <c r="O676" s="781">
        <v>0</v>
      </c>
      <c r="P676" s="782">
        <v>0</v>
      </c>
      <c r="Q676" s="783">
        <f t="shared" si="10"/>
        <v>1</v>
      </c>
      <c r="R676" s="777" t="s">
        <v>988</v>
      </c>
      <c r="S676" s="761" t="s">
        <v>964</v>
      </c>
      <c r="T676" s="784" t="s">
        <v>965</v>
      </c>
      <c r="U676" s="761" t="s">
        <v>2135</v>
      </c>
      <c r="V676" s="761" t="s">
        <v>991</v>
      </c>
      <c r="W676" s="761" t="s">
        <v>4708</v>
      </c>
      <c r="X676" s="817">
        <v>0</v>
      </c>
      <c r="Y676" s="807" t="s">
        <v>966</v>
      </c>
      <c r="Z676" s="778"/>
      <c r="AA676" s="773"/>
      <c r="AB676" s="773"/>
      <c r="AC676" s="773"/>
      <c r="AD676" s="773"/>
      <c r="AE676" s="773"/>
      <c r="AF676" s="787"/>
      <c r="AG676" s="788"/>
      <c r="AH676" s="788"/>
      <c r="AI676" s="788"/>
      <c r="AJ676" s="788"/>
      <c r="AK676" s="788"/>
      <c r="AL676" s="788"/>
      <c r="AM676" s="788"/>
      <c r="AN676" s="788"/>
      <c r="AO676" s="788"/>
      <c r="AP676" s="788"/>
      <c r="AQ676" s="796">
        <v>1</v>
      </c>
      <c r="AR676" s="788">
        <v>4</v>
      </c>
      <c r="AS676" s="788">
        <v>5</v>
      </c>
      <c r="AT676" s="788">
        <v>10</v>
      </c>
      <c r="AU676" s="793">
        <v>20</v>
      </c>
      <c r="AV676" s="796"/>
      <c r="AW676" s="788"/>
      <c r="AX676" s="788"/>
      <c r="AY676" s="788"/>
      <c r="AZ676" s="788"/>
      <c r="BA676" s="788"/>
      <c r="BB676" s="788"/>
      <c r="BC676" s="788"/>
      <c r="BD676" s="788"/>
      <c r="BE676" s="788"/>
      <c r="BF676" s="788"/>
      <c r="BG676" s="788"/>
      <c r="BH676" s="788"/>
      <c r="BI676" s="788"/>
      <c r="BJ676" s="788"/>
      <c r="BK676" s="793"/>
      <c r="BL676" s="777" t="s">
        <v>961</v>
      </c>
      <c r="BM676" s="773" t="s">
        <v>961</v>
      </c>
      <c r="BN676" s="773" t="s">
        <v>961</v>
      </c>
      <c r="BO676" s="773" t="s">
        <v>961</v>
      </c>
      <c r="BP676" s="784" t="s">
        <v>961</v>
      </c>
      <c r="BQ676" s="796" t="s">
        <v>1971</v>
      </c>
      <c r="BR676" s="788" t="s">
        <v>1971</v>
      </c>
      <c r="BS676" s="788" t="s">
        <v>1971</v>
      </c>
      <c r="BT676" s="788" t="s">
        <v>1971</v>
      </c>
      <c r="BU676" s="793" t="s">
        <v>1971</v>
      </c>
      <c r="BV676" s="796" t="s">
        <v>1971</v>
      </c>
      <c r="BW676" s="788" t="s">
        <v>1971</v>
      </c>
      <c r="BX676" s="788" t="s">
        <v>1971</v>
      </c>
      <c r="BY676" s="788" t="s">
        <v>1971</v>
      </c>
      <c r="BZ676" s="788" t="s">
        <v>1971</v>
      </c>
      <c r="CA676" s="796" t="s">
        <v>1971</v>
      </c>
      <c r="CB676" s="788" t="s">
        <v>1971</v>
      </c>
      <c r="CC676" s="788" t="s">
        <v>1971</v>
      </c>
      <c r="CD676" s="788" t="s">
        <v>1971</v>
      </c>
      <c r="CE676" s="793" t="s">
        <v>1971</v>
      </c>
      <c r="CF676" s="788" t="s">
        <v>1971</v>
      </c>
      <c r="CG676" s="788" t="s">
        <v>1971</v>
      </c>
      <c r="CH676" s="788" t="s">
        <v>1971</v>
      </c>
      <c r="CI676" s="788" t="s">
        <v>1971</v>
      </c>
      <c r="CJ676" s="793" t="s">
        <v>1971</v>
      </c>
      <c r="CK676" s="796" t="s">
        <v>1971</v>
      </c>
      <c r="CL676" s="788" t="s">
        <v>1971</v>
      </c>
      <c r="CM676" s="788" t="s">
        <v>1971</v>
      </c>
      <c r="CN676" s="788" t="s">
        <v>1971</v>
      </c>
      <c r="CO676" s="793" t="s">
        <v>1971</v>
      </c>
      <c r="CP676" s="796" t="s">
        <v>1971</v>
      </c>
      <c r="CQ676" s="788" t="s">
        <v>1971</v>
      </c>
      <c r="CR676" s="788" t="s">
        <v>1971</v>
      </c>
      <c r="CS676" s="788" t="s">
        <v>1971</v>
      </c>
      <c r="CT676" s="793" t="s">
        <v>1971</v>
      </c>
      <c r="CU676" s="1273">
        <v>-4.8650000000000004E-3</v>
      </c>
      <c r="CV676" s="1272" t="s">
        <v>1971</v>
      </c>
      <c r="CW676" s="1272" t="s">
        <v>1971</v>
      </c>
      <c r="CX676" s="1274" t="s">
        <v>1971</v>
      </c>
      <c r="CY676" s="1272">
        <v>4.8650000000000004E-3</v>
      </c>
      <c r="CZ676" s="1272" t="s">
        <v>1971</v>
      </c>
      <c r="DA676" s="1272" t="s">
        <v>1971</v>
      </c>
      <c r="DB676" s="1274" t="s">
        <v>1971</v>
      </c>
      <c r="DC676" s="773"/>
      <c r="DD676" s="801">
        <v>1</v>
      </c>
      <c r="DE676" s="802"/>
    </row>
    <row r="677" spans="1:109" ht="15.75" customHeight="1">
      <c r="A677" s="760" t="s">
        <v>1015</v>
      </c>
      <c r="B677" s="761">
        <v>671</v>
      </c>
      <c r="C677" s="777" t="s">
        <v>4709</v>
      </c>
      <c r="D677" s="761" t="s">
        <v>4607</v>
      </c>
      <c r="E677" s="761" t="s">
        <v>1936</v>
      </c>
      <c r="F677" s="773">
        <v>38</v>
      </c>
      <c r="G677" s="778" t="s">
        <v>499</v>
      </c>
      <c r="H677" s="779" t="s">
        <v>4710</v>
      </c>
      <c r="I677" s="780">
        <v>1</v>
      </c>
      <c r="J677" s="781">
        <v>0</v>
      </c>
      <c r="K677" s="781">
        <v>0</v>
      </c>
      <c r="L677" s="781">
        <v>0</v>
      </c>
      <c r="M677" s="781">
        <v>0</v>
      </c>
      <c r="N677" s="781">
        <v>0</v>
      </c>
      <c r="O677" s="781">
        <v>0</v>
      </c>
      <c r="P677" s="782">
        <v>0</v>
      </c>
      <c r="Q677" s="783">
        <f t="shared" si="10"/>
        <v>1</v>
      </c>
      <c r="R677" s="777" t="s">
        <v>963</v>
      </c>
      <c r="S677" s="761"/>
      <c r="T677" s="784"/>
      <c r="U677" s="761" t="s">
        <v>1939</v>
      </c>
      <c r="V677" s="761" t="s">
        <v>293</v>
      </c>
      <c r="W677" s="761" t="s">
        <v>4711</v>
      </c>
      <c r="X677" s="1297">
        <v>1</v>
      </c>
      <c r="Y677" s="807" t="s">
        <v>978</v>
      </c>
      <c r="Z677" s="778" t="s">
        <v>499</v>
      </c>
      <c r="AA677" s="773"/>
      <c r="AB677" s="773"/>
      <c r="AC677" s="773"/>
      <c r="AD677" s="773"/>
      <c r="AE677" s="773"/>
      <c r="AF677" s="787"/>
      <c r="AG677" s="804"/>
      <c r="AH677" s="804"/>
      <c r="AI677" s="804"/>
      <c r="AJ677" s="804"/>
      <c r="AK677" s="804"/>
      <c r="AL677" s="804"/>
      <c r="AM677" s="804"/>
      <c r="AN677" s="804"/>
      <c r="AO677" s="804"/>
      <c r="AP677" s="804"/>
      <c r="AQ677" s="1492"/>
      <c r="AR677" s="1697"/>
      <c r="AS677" s="1697"/>
      <c r="AT677" s="1697"/>
      <c r="AU677" s="1498"/>
      <c r="AV677" s="805"/>
      <c r="AW677" s="804"/>
      <c r="AX677" s="804"/>
      <c r="AY677" s="804"/>
      <c r="AZ677" s="804"/>
      <c r="BA677" s="804"/>
      <c r="BB677" s="804"/>
      <c r="BC677" s="804"/>
      <c r="BD677" s="804"/>
      <c r="BE677" s="804"/>
      <c r="BF677" s="804"/>
      <c r="BG677" s="804"/>
      <c r="BH677" s="804"/>
      <c r="BI677" s="804"/>
      <c r="BJ677" s="804"/>
      <c r="BK677" s="806"/>
      <c r="BL677" s="1351"/>
      <c r="BM677" s="1352"/>
      <c r="BN677" s="1352"/>
      <c r="BO677" s="1352"/>
      <c r="BP677" s="1414"/>
      <c r="BQ677" s="1394"/>
      <c r="BR677" s="1343"/>
      <c r="BS677" s="1343"/>
      <c r="BT677" s="1343"/>
      <c r="BU677" s="1344"/>
      <c r="BV677" s="1394"/>
      <c r="BW677" s="1343"/>
      <c r="BX677" s="1343"/>
      <c r="BY677" s="1343"/>
      <c r="BZ677" s="1343"/>
      <c r="CA677" s="1394"/>
      <c r="CB677" s="1343"/>
      <c r="CC677" s="1343"/>
      <c r="CD677" s="1343"/>
      <c r="CE677" s="1344"/>
      <c r="CF677" s="1343"/>
      <c r="CG677" s="1343"/>
      <c r="CH677" s="1343"/>
      <c r="CI677" s="1343"/>
      <c r="CJ677" s="1344"/>
      <c r="CK677" s="1394"/>
      <c r="CL677" s="1343"/>
      <c r="CM677" s="1343"/>
      <c r="CN677" s="1343"/>
      <c r="CO677" s="1344"/>
      <c r="CP677" s="1394"/>
      <c r="CQ677" s="1343"/>
      <c r="CR677" s="1343"/>
      <c r="CS677" s="1343"/>
      <c r="CT677" s="1344"/>
      <c r="CU677" s="1499"/>
      <c r="CV677" s="1490"/>
      <c r="CW677" s="1490"/>
      <c r="CX677" s="1695"/>
      <c r="CY677" s="1490"/>
      <c r="CZ677" s="1490"/>
      <c r="DA677" s="1490"/>
      <c r="DB677" s="1695"/>
      <c r="DC677" s="1352"/>
      <c r="DD677" s="1696"/>
      <c r="DE677" s="1701"/>
    </row>
    <row r="678" spans="1:109" ht="15.75" customHeight="1">
      <c r="A678" s="760" t="s">
        <v>1015</v>
      </c>
      <c r="B678" s="761">
        <v>672</v>
      </c>
      <c r="C678" s="777" t="s">
        <v>4712</v>
      </c>
      <c r="D678" s="761" t="s">
        <v>4582</v>
      </c>
      <c r="E678" s="761" t="s">
        <v>1936</v>
      </c>
      <c r="F678" s="773">
        <v>40</v>
      </c>
      <c r="G678" s="778" t="s">
        <v>4713</v>
      </c>
      <c r="H678" s="779" t="s">
        <v>4714</v>
      </c>
      <c r="I678" s="780">
        <v>0</v>
      </c>
      <c r="J678" s="781">
        <v>0</v>
      </c>
      <c r="K678" s="781">
        <v>0</v>
      </c>
      <c r="L678" s="781">
        <v>1</v>
      </c>
      <c r="M678" s="781">
        <v>0</v>
      </c>
      <c r="N678" s="781">
        <v>0</v>
      </c>
      <c r="O678" s="781">
        <v>0</v>
      </c>
      <c r="P678" s="782">
        <v>0</v>
      </c>
      <c r="Q678" s="783">
        <f t="shared" si="10"/>
        <v>1</v>
      </c>
      <c r="R678" s="777" t="s">
        <v>984</v>
      </c>
      <c r="S678" s="761" t="s">
        <v>964</v>
      </c>
      <c r="T678" s="784" t="s">
        <v>965</v>
      </c>
      <c r="U678" s="761" t="s">
        <v>711</v>
      </c>
      <c r="V678" s="761" t="s">
        <v>293</v>
      </c>
      <c r="W678" s="761" t="s">
        <v>4715</v>
      </c>
      <c r="X678" s="817">
        <v>0</v>
      </c>
      <c r="Y678" s="809" t="s">
        <v>966</v>
      </c>
      <c r="Z678" s="778"/>
      <c r="AA678" s="773"/>
      <c r="AB678" s="773"/>
      <c r="AC678" s="773"/>
      <c r="AD678" s="773"/>
      <c r="AE678" s="773"/>
      <c r="AF678" s="787"/>
      <c r="AG678" s="788"/>
      <c r="AH678" s="788"/>
      <c r="AI678" s="788"/>
      <c r="AJ678" s="788"/>
      <c r="AK678" s="788"/>
      <c r="AL678" s="788"/>
      <c r="AM678" s="788"/>
      <c r="AN678" s="788"/>
      <c r="AO678" s="788"/>
      <c r="AP678" s="788"/>
      <c r="AQ678" s="796">
        <v>100</v>
      </c>
      <c r="AR678" s="788">
        <v>100</v>
      </c>
      <c r="AS678" s="788">
        <v>100</v>
      </c>
      <c r="AT678" s="788">
        <v>100</v>
      </c>
      <c r="AU678" s="793">
        <v>100</v>
      </c>
      <c r="AV678" s="796"/>
      <c r="AW678" s="788"/>
      <c r="AX678" s="788"/>
      <c r="AY678" s="788"/>
      <c r="AZ678" s="788"/>
      <c r="BA678" s="788"/>
      <c r="BB678" s="788"/>
      <c r="BC678" s="788"/>
      <c r="BD678" s="788"/>
      <c r="BE678" s="788"/>
      <c r="BF678" s="788"/>
      <c r="BG678" s="788"/>
      <c r="BH678" s="788"/>
      <c r="BI678" s="788"/>
      <c r="BJ678" s="788"/>
      <c r="BK678" s="793"/>
      <c r="BL678" s="777" t="s">
        <v>961</v>
      </c>
      <c r="BM678" s="773" t="s">
        <v>961</v>
      </c>
      <c r="BN678" s="773" t="s">
        <v>961</v>
      </c>
      <c r="BO678" s="773" t="s">
        <v>961</v>
      </c>
      <c r="BP678" s="784" t="s">
        <v>961</v>
      </c>
      <c r="BQ678" s="796" t="s">
        <v>1971</v>
      </c>
      <c r="BR678" s="788" t="s">
        <v>1971</v>
      </c>
      <c r="BS678" s="788" t="s">
        <v>1971</v>
      </c>
      <c r="BT678" s="788" t="s">
        <v>1971</v>
      </c>
      <c r="BU678" s="793" t="s">
        <v>1971</v>
      </c>
      <c r="BV678" s="796" t="s">
        <v>1971</v>
      </c>
      <c r="BW678" s="788" t="s">
        <v>1971</v>
      </c>
      <c r="BX678" s="788" t="s">
        <v>1971</v>
      </c>
      <c r="BY678" s="788" t="s">
        <v>1971</v>
      </c>
      <c r="BZ678" s="788" t="s">
        <v>1971</v>
      </c>
      <c r="CA678" s="796" t="s">
        <v>1971</v>
      </c>
      <c r="CB678" s="788" t="s">
        <v>1971</v>
      </c>
      <c r="CC678" s="788" t="s">
        <v>1971</v>
      </c>
      <c r="CD678" s="788" t="s">
        <v>1971</v>
      </c>
      <c r="CE678" s="793" t="s">
        <v>1971</v>
      </c>
      <c r="CF678" s="788" t="s">
        <v>1971</v>
      </c>
      <c r="CG678" s="788" t="s">
        <v>1971</v>
      </c>
      <c r="CH678" s="788" t="s">
        <v>1971</v>
      </c>
      <c r="CI678" s="788" t="s">
        <v>1971</v>
      </c>
      <c r="CJ678" s="793" t="s">
        <v>1971</v>
      </c>
      <c r="CK678" s="796" t="s">
        <v>1971</v>
      </c>
      <c r="CL678" s="788" t="s">
        <v>1971</v>
      </c>
      <c r="CM678" s="788" t="s">
        <v>1971</v>
      </c>
      <c r="CN678" s="788" t="s">
        <v>1971</v>
      </c>
      <c r="CO678" s="793" t="s">
        <v>1971</v>
      </c>
      <c r="CP678" s="796" t="s">
        <v>1971</v>
      </c>
      <c r="CQ678" s="788" t="s">
        <v>1971</v>
      </c>
      <c r="CR678" s="788" t="s">
        <v>1971</v>
      </c>
      <c r="CS678" s="788" t="s">
        <v>1971</v>
      </c>
      <c r="CT678" s="793" t="s">
        <v>1971</v>
      </c>
      <c r="CU678" s="1273">
        <v>-0.502</v>
      </c>
      <c r="CV678" s="1272" t="s">
        <v>1971</v>
      </c>
      <c r="CW678" s="1272" t="s">
        <v>1971</v>
      </c>
      <c r="CX678" s="1274" t="s">
        <v>1971</v>
      </c>
      <c r="CY678" s="1272" t="s">
        <v>1971</v>
      </c>
      <c r="CZ678" s="1272" t="s">
        <v>1971</v>
      </c>
      <c r="DA678" s="1272" t="s">
        <v>1971</v>
      </c>
      <c r="DB678" s="1274" t="s">
        <v>1971</v>
      </c>
      <c r="DC678" s="773"/>
      <c r="DD678" s="801">
        <v>1</v>
      </c>
      <c r="DE678" s="802"/>
    </row>
    <row r="679" spans="1:109" ht="15.75" customHeight="1">
      <c r="A679" s="760" t="s">
        <v>1015</v>
      </c>
      <c r="B679" s="761">
        <v>673</v>
      </c>
      <c r="C679" s="777" t="s">
        <v>4716</v>
      </c>
      <c r="D679" s="761" t="s">
        <v>4582</v>
      </c>
      <c r="E679" s="761" t="s">
        <v>1920</v>
      </c>
      <c r="F679" s="773">
        <v>41</v>
      </c>
      <c r="G679" s="778" t="s">
        <v>4717</v>
      </c>
      <c r="H679" s="779" t="s">
        <v>4718</v>
      </c>
      <c r="I679" s="780">
        <v>0</v>
      </c>
      <c r="J679" s="781">
        <v>0</v>
      </c>
      <c r="K679" s="781">
        <v>0</v>
      </c>
      <c r="L679" s="781">
        <v>1</v>
      </c>
      <c r="M679" s="781">
        <v>0</v>
      </c>
      <c r="N679" s="781">
        <v>0</v>
      </c>
      <c r="O679" s="781">
        <v>0</v>
      </c>
      <c r="P679" s="782">
        <v>0</v>
      </c>
      <c r="Q679" s="783">
        <f t="shared" si="10"/>
        <v>1</v>
      </c>
      <c r="R679" s="777" t="s">
        <v>963</v>
      </c>
      <c r="S679" s="761"/>
      <c r="T679" s="784"/>
      <c r="U679" s="761" t="s">
        <v>2161</v>
      </c>
      <c r="V679" s="761" t="s">
        <v>991</v>
      </c>
      <c r="W679" s="761" t="s">
        <v>4719</v>
      </c>
      <c r="X679" s="1298">
        <v>0</v>
      </c>
      <c r="Y679" s="809" t="s">
        <v>966</v>
      </c>
      <c r="Z679" s="778"/>
      <c r="AA679" s="773"/>
      <c r="AB679" s="773"/>
      <c r="AC679" s="773"/>
      <c r="AD679" s="773"/>
      <c r="AE679" s="773"/>
      <c r="AF679" s="787"/>
      <c r="AG679" s="788"/>
      <c r="AH679" s="788"/>
      <c r="AI679" s="788"/>
      <c r="AJ679" s="788"/>
      <c r="AK679" s="788"/>
      <c r="AL679" s="788"/>
      <c r="AM679" s="788"/>
      <c r="AN679" s="788"/>
      <c r="AO679" s="788"/>
      <c r="AP679" s="788"/>
      <c r="AQ679" s="796">
        <v>269</v>
      </c>
      <c r="AR679" s="788">
        <v>284</v>
      </c>
      <c r="AS679" s="788">
        <v>286</v>
      </c>
      <c r="AT679" s="788">
        <v>290</v>
      </c>
      <c r="AU679" s="793">
        <v>290</v>
      </c>
      <c r="AV679" s="796"/>
      <c r="AW679" s="788"/>
      <c r="AX679" s="788"/>
      <c r="AY679" s="788"/>
      <c r="AZ679" s="788"/>
      <c r="BA679" s="788"/>
      <c r="BB679" s="788"/>
      <c r="BC679" s="788"/>
      <c r="BD679" s="788"/>
      <c r="BE679" s="788"/>
      <c r="BF679" s="788"/>
      <c r="BG679" s="788"/>
      <c r="BH679" s="788"/>
      <c r="BI679" s="788"/>
      <c r="BJ679" s="788"/>
      <c r="BK679" s="793"/>
      <c r="BL679" s="777"/>
      <c r="BM679" s="773"/>
      <c r="BN679" s="773"/>
      <c r="BO679" s="773"/>
      <c r="BP679" s="784"/>
      <c r="BQ679" s="796" t="s">
        <v>1971</v>
      </c>
      <c r="BR679" s="788" t="s">
        <v>1971</v>
      </c>
      <c r="BS679" s="788" t="s">
        <v>1971</v>
      </c>
      <c r="BT679" s="788" t="s">
        <v>1971</v>
      </c>
      <c r="BU679" s="793" t="s">
        <v>1971</v>
      </c>
      <c r="BV679" s="796" t="s">
        <v>1971</v>
      </c>
      <c r="BW679" s="788" t="s">
        <v>1971</v>
      </c>
      <c r="BX679" s="788" t="s">
        <v>1971</v>
      </c>
      <c r="BY679" s="788" t="s">
        <v>1971</v>
      </c>
      <c r="BZ679" s="788" t="s">
        <v>1971</v>
      </c>
      <c r="CA679" s="796" t="s">
        <v>1971</v>
      </c>
      <c r="CB679" s="788" t="s">
        <v>1971</v>
      </c>
      <c r="CC679" s="788" t="s">
        <v>1971</v>
      </c>
      <c r="CD679" s="788" t="s">
        <v>1971</v>
      </c>
      <c r="CE679" s="793" t="s">
        <v>1971</v>
      </c>
      <c r="CF679" s="788" t="s">
        <v>1971</v>
      </c>
      <c r="CG679" s="788" t="s">
        <v>1971</v>
      </c>
      <c r="CH679" s="788" t="s">
        <v>1971</v>
      </c>
      <c r="CI679" s="788" t="s">
        <v>1971</v>
      </c>
      <c r="CJ679" s="793" t="s">
        <v>1971</v>
      </c>
      <c r="CK679" s="796" t="s">
        <v>1971</v>
      </c>
      <c r="CL679" s="788" t="s">
        <v>1971</v>
      </c>
      <c r="CM679" s="788" t="s">
        <v>1971</v>
      </c>
      <c r="CN679" s="788" t="s">
        <v>1971</v>
      </c>
      <c r="CO679" s="793" t="s">
        <v>1971</v>
      </c>
      <c r="CP679" s="796" t="s">
        <v>1971</v>
      </c>
      <c r="CQ679" s="788" t="s">
        <v>1971</v>
      </c>
      <c r="CR679" s="788" t="s">
        <v>1971</v>
      </c>
      <c r="CS679" s="788" t="s">
        <v>1971</v>
      </c>
      <c r="CT679" s="793" t="s">
        <v>1971</v>
      </c>
      <c r="CU679" s="1273" t="s">
        <v>1971</v>
      </c>
      <c r="CV679" s="1272" t="s">
        <v>1971</v>
      </c>
      <c r="CW679" s="1272" t="s">
        <v>1971</v>
      </c>
      <c r="CX679" s="1274" t="s">
        <v>1971</v>
      </c>
      <c r="CY679" s="1272" t="s">
        <v>1971</v>
      </c>
      <c r="CZ679" s="1272" t="s">
        <v>1971</v>
      </c>
      <c r="DA679" s="1272" t="s">
        <v>1971</v>
      </c>
      <c r="DB679" s="1274" t="s">
        <v>1971</v>
      </c>
      <c r="DC679" s="773"/>
      <c r="DD679" s="801">
        <v>1</v>
      </c>
      <c r="DE679" s="802"/>
    </row>
    <row r="680" spans="1:109" ht="15.75" customHeight="1">
      <c r="A680" s="760" t="s">
        <v>1015</v>
      </c>
      <c r="B680" s="761">
        <v>674</v>
      </c>
      <c r="C680" s="777" t="s">
        <v>4720</v>
      </c>
      <c r="D680" s="761"/>
      <c r="E680" s="761"/>
      <c r="F680" s="773" t="s">
        <v>2061</v>
      </c>
      <c r="G680" s="778" t="s">
        <v>2062</v>
      </c>
      <c r="H680" s="779"/>
      <c r="I680" s="780"/>
      <c r="J680" s="781"/>
      <c r="K680" s="781"/>
      <c r="L680" s="781"/>
      <c r="M680" s="781"/>
      <c r="N680" s="781"/>
      <c r="O680" s="781"/>
      <c r="P680" s="782"/>
      <c r="Q680" s="783">
        <f t="shared" si="10"/>
        <v>0</v>
      </c>
      <c r="R680" s="777" t="s">
        <v>963</v>
      </c>
      <c r="S680" s="761"/>
      <c r="T680" s="784"/>
      <c r="U680" s="761"/>
      <c r="V680" s="761" t="s">
        <v>1030</v>
      </c>
      <c r="W680" s="761" t="s">
        <v>2063</v>
      </c>
      <c r="X680" s="817">
        <v>0</v>
      </c>
      <c r="Y680" s="807"/>
      <c r="Z680" s="778"/>
      <c r="AA680" s="773"/>
      <c r="AB680" s="773"/>
      <c r="AC680" s="773"/>
      <c r="AD680" s="773"/>
      <c r="AE680" s="773"/>
      <c r="AF680" s="787"/>
      <c r="AG680" s="788"/>
      <c r="AH680" s="788"/>
      <c r="AI680" s="788"/>
      <c r="AJ680" s="788"/>
      <c r="AK680" s="788"/>
      <c r="AL680" s="788"/>
      <c r="AM680" s="788"/>
      <c r="AN680" s="788"/>
      <c r="AO680" s="788"/>
      <c r="AP680" s="788"/>
      <c r="AQ680" s="796" t="s">
        <v>2064</v>
      </c>
      <c r="AR680" s="788" t="s">
        <v>2064</v>
      </c>
      <c r="AS680" s="788" t="s">
        <v>2064</v>
      </c>
      <c r="AT680" s="788" t="s">
        <v>2064</v>
      </c>
      <c r="AU680" s="793" t="s">
        <v>2064</v>
      </c>
      <c r="AV680" s="796"/>
      <c r="AW680" s="788"/>
      <c r="AX680" s="788"/>
      <c r="AY680" s="788"/>
      <c r="AZ680" s="788"/>
      <c r="BA680" s="788"/>
      <c r="BB680" s="788"/>
      <c r="BC680" s="788"/>
      <c r="BD680" s="788"/>
      <c r="BE680" s="788"/>
      <c r="BF680" s="788"/>
      <c r="BG680" s="788"/>
      <c r="BH680" s="788"/>
      <c r="BI680" s="788"/>
      <c r="BJ680" s="788"/>
      <c r="BK680" s="793"/>
      <c r="BL680" s="777"/>
      <c r="BM680" s="773"/>
      <c r="BN680" s="773"/>
      <c r="BO680" s="773"/>
      <c r="BP680" s="784"/>
      <c r="BQ680" s="796" t="s">
        <v>1971</v>
      </c>
      <c r="BR680" s="788" t="s">
        <v>1971</v>
      </c>
      <c r="BS680" s="788" t="s">
        <v>1971</v>
      </c>
      <c r="BT680" s="788" t="s">
        <v>1971</v>
      </c>
      <c r="BU680" s="793" t="s">
        <v>1971</v>
      </c>
      <c r="BV680" s="796" t="s">
        <v>1971</v>
      </c>
      <c r="BW680" s="788" t="s">
        <v>1971</v>
      </c>
      <c r="BX680" s="788" t="s">
        <v>1971</v>
      </c>
      <c r="BY680" s="788" t="s">
        <v>1971</v>
      </c>
      <c r="BZ680" s="788" t="s">
        <v>1971</v>
      </c>
      <c r="CA680" s="796" t="s">
        <v>1971</v>
      </c>
      <c r="CB680" s="788" t="s">
        <v>1971</v>
      </c>
      <c r="CC680" s="788" t="s">
        <v>1971</v>
      </c>
      <c r="CD680" s="788" t="s">
        <v>1971</v>
      </c>
      <c r="CE680" s="793" t="s">
        <v>1971</v>
      </c>
      <c r="CF680" s="788" t="s">
        <v>1971</v>
      </c>
      <c r="CG680" s="788" t="s">
        <v>1971</v>
      </c>
      <c r="CH680" s="788" t="s">
        <v>1971</v>
      </c>
      <c r="CI680" s="788" t="s">
        <v>1971</v>
      </c>
      <c r="CJ680" s="793" t="s">
        <v>1971</v>
      </c>
      <c r="CK680" s="796" t="s">
        <v>1971</v>
      </c>
      <c r="CL680" s="788" t="s">
        <v>1971</v>
      </c>
      <c r="CM680" s="788" t="s">
        <v>1971</v>
      </c>
      <c r="CN680" s="788" t="s">
        <v>1971</v>
      </c>
      <c r="CO680" s="793" t="s">
        <v>1971</v>
      </c>
      <c r="CP680" s="796" t="s">
        <v>1971</v>
      </c>
      <c r="CQ680" s="788" t="s">
        <v>1971</v>
      </c>
      <c r="CR680" s="788" t="s">
        <v>1971</v>
      </c>
      <c r="CS680" s="788" t="s">
        <v>1971</v>
      </c>
      <c r="CT680" s="793" t="s">
        <v>1971</v>
      </c>
      <c r="CU680" s="1273" t="s">
        <v>1971</v>
      </c>
      <c r="CV680" s="1272" t="s">
        <v>1971</v>
      </c>
      <c r="CW680" s="1272" t="s">
        <v>1971</v>
      </c>
      <c r="CX680" s="1274" t="s">
        <v>1971</v>
      </c>
      <c r="CY680" s="1272" t="s">
        <v>1971</v>
      </c>
      <c r="CZ680" s="1272" t="s">
        <v>1971</v>
      </c>
      <c r="DA680" s="1272" t="s">
        <v>1971</v>
      </c>
      <c r="DB680" s="1274" t="s">
        <v>1971</v>
      </c>
      <c r="DC680" s="773"/>
      <c r="DD680" s="801"/>
      <c r="DE680" s="802"/>
    </row>
    <row r="681" spans="1:109" ht="15.75" customHeight="1" thickBot="1">
      <c r="A681" s="939" t="s">
        <v>1015</v>
      </c>
      <c r="B681" s="940">
        <v>675</v>
      </c>
      <c r="C681" s="941" t="s">
        <v>4721</v>
      </c>
      <c r="D681" s="940" t="s">
        <v>4620</v>
      </c>
      <c r="E681" s="940" t="s">
        <v>1936</v>
      </c>
      <c r="F681" s="942">
        <v>42</v>
      </c>
      <c r="G681" s="943" t="s">
        <v>658</v>
      </c>
      <c r="H681" s="944" t="s">
        <v>4722</v>
      </c>
      <c r="I681" s="945">
        <v>0</v>
      </c>
      <c r="J681" s="946">
        <v>0</v>
      </c>
      <c r="K681" s="946">
        <v>0</v>
      </c>
      <c r="L681" s="946">
        <v>0</v>
      </c>
      <c r="M681" s="946">
        <v>1</v>
      </c>
      <c r="N681" s="946">
        <v>0</v>
      </c>
      <c r="O681" s="946">
        <v>0</v>
      </c>
      <c r="P681" s="947">
        <v>0</v>
      </c>
      <c r="Q681" s="948">
        <f t="shared" si="10"/>
        <v>1</v>
      </c>
      <c r="R681" s="941" t="s">
        <v>963</v>
      </c>
      <c r="S681" s="940"/>
      <c r="T681" s="949"/>
      <c r="U681" s="940" t="s">
        <v>2698</v>
      </c>
      <c r="V681" s="940" t="s">
        <v>293</v>
      </c>
      <c r="W681" s="940" t="s">
        <v>4723</v>
      </c>
      <c r="X681" s="1261">
        <v>1</v>
      </c>
      <c r="Y681" s="951" t="s">
        <v>966</v>
      </c>
      <c r="Z681" s="943" t="s">
        <v>658</v>
      </c>
      <c r="AA681" s="942"/>
      <c r="AB681" s="942"/>
      <c r="AC681" s="942"/>
      <c r="AD681" s="942"/>
      <c r="AE681" s="942"/>
      <c r="AF681" s="952"/>
      <c r="AG681" s="950"/>
      <c r="AH681" s="950"/>
      <c r="AI681" s="950"/>
      <c r="AJ681" s="950"/>
      <c r="AK681" s="950"/>
      <c r="AL681" s="950"/>
      <c r="AM681" s="950"/>
      <c r="AN681" s="950"/>
      <c r="AO681" s="950"/>
      <c r="AP681" s="950"/>
      <c r="AQ681" s="1763"/>
      <c r="AR681" s="1764"/>
      <c r="AS681" s="1764"/>
      <c r="AT681" s="1764"/>
      <c r="AU681" s="1765"/>
      <c r="AV681" s="953"/>
      <c r="AW681" s="950"/>
      <c r="AX681" s="950"/>
      <c r="AY681" s="950"/>
      <c r="AZ681" s="950"/>
      <c r="BA681" s="950"/>
      <c r="BB681" s="950"/>
      <c r="BC681" s="950"/>
      <c r="BD681" s="950"/>
      <c r="BE681" s="950"/>
      <c r="BF681" s="950"/>
      <c r="BG681" s="950"/>
      <c r="BH681" s="950"/>
      <c r="BI681" s="950"/>
      <c r="BJ681" s="950"/>
      <c r="BK681" s="954"/>
      <c r="BL681" s="1766"/>
      <c r="BM681" s="1767"/>
      <c r="BN681" s="1767"/>
      <c r="BO681" s="1767"/>
      <c r="BP681" s="1768"/>
      <c r="BQ681" s="1763"/>
      <c r="BR681" s="1764"/>
      <c r="BS681" s="1764"/>
      <c r="BT681" s="1764"/>
      <c r="BU681" s="1765"/>
      <c r="BV681" s="1763"/>
      <c r="BW681" s="1764"/>
      <c r="BX681" s="1764"/>
      <c r="BY681" s="1764"/>
      <c r="BZ681" s="1764"/>
      <c r="CA681" s="1763"/>
      <c r="CB681" s="1764"/>
      <c r="CC681" s="1764"/>
      <c r="CD681" s="1764"/>
      <c r="CE681" s="1765"/>
      <c r="CF681" s="1764"/>
      <c r="CG681" s="1764"/>
      <c r="CH681" s="1764"/>
      <c r="CI681" s="1764"/>
      <c r="CJ681" s="1765"/>
      <c r="CK681" s="1763"/>
      <c r="CL681" s="1764"/>
      <c r="CM681" s="1764"/>
      <c r="CN681" s="1764"/>
      <c r="CO681" s="1765"/>
      <c r="CP681" s="1763"/>
      <c r="CQ681" s="1764"/>
      <c r="CR681" s="1764"/>
      <c r="CS681" s="1764"/>
      <c r="CT681" s="1765"/>
      <c r="CU681" s="1769"/>
      <c r="CV681" s="1770"/>
      <c r="CW681" s="1770"/>
      <c r="CX681" s="1771"/>
      <c r="CY681" s="1769"/>
      <c r="CZ681" s="1770"/>
      <c r="DA681" s="1770"/>
      <c r="DB681" s="1771"/>
      <c r="DC681" s="1767"/>
      <c r="DD681" s="1772"/>
      <c r="DE681" s="1773"/>
    </row>
    <row r="682" spans="1:109" ht="25.95" customHeight="1">
      <c r="A682" s="1239" t="s">
        <v>1015</v>
      </c>
      <c r="B682" s="1240">
        <v>676</v>
      </c>
      <c r="C682" s="1241" t="s">
        <v>4724</v>
      </c>
      <c r="D682" s="1240" t="s">
        <v>4725</v>
      </c>
      <c r="E682" s="1240" t="s">
        <v>4726</v>
      </c>
      <c r="F682" s="1242"/>
      <c r="G682" s="1243" t="s">
        <v>4725</v>
      </c>
      <c r="H682" s="1244" t="s">
        <v>4727</v>
      </c>
      <c r="I682" s="1245"/>
      <c r="J682" s="1246"/>
      <c r="K682" s="1246">
        <v>1</v>
      </c>
      <c r="L682" s="1246"/>
      <c r="M682" s="1246"/>
      <c r="N682" s="1246"/>
      <c r="O682" s="1246"/>
      <c r="P682" s="1247"/>
      <c r="Q682" s="783">
        <f t="shared" si="10"/>
        <v>1</v>
      </c>
      <c r="R682" s="1241" t="s">
        <v>984</v>
      </c>
      <c r="S682" s="1500" t="s">
        <v>964</v>
      </c>
      <c r="T682" s="1249" t="s">
        <v>977</v>
      </c>
      <c r="U682" s="1240" t="s">
        <v>2087</v>
      </c>
      <c r="V682" s="1240" t="s">
        <v>141</v>
      </c>
      <c r="W682" s="1240"/>
      <c r="X682" s="1501">
        <v>3</v>
      </c>
      <c r="Y682" s="1251" t="s">
        <v>966</v>
      </c>
      <c r="Z682" s="1243"/>
      <c r="AA682" s="1242"/>
      <c r="AB682" s="1242"/>
      <c r="AC682" s="1242"/>
      <c r="AD682" s="1242"/>
      <c r="AE682" s="1242"/>
      <c r="AF682" s="1252"/>
      <c r="AG682" s="1250"/>
      <c r="AH682" s="1250"/>
      <c r="AI682" s="1250"/>
      <c r="AJ682" s="1250"/>
      <c r="AK682" s="1250"/>
      <c r="AL682" s="1250"/>
      <c r="AM682" s="1250"/>
      <c r="AN682" s="1250"/>
      <c r="AO682" s="1250"/>
      <c r="AP682" s="1250"/>
      <c r="AQ682" s="1253" t="s">
        <v>1971</v>
      </c>
      <c r="AR682" s="1250" t="s">
        <v>1971</v>
      </c>
      <c r="AS682" s="1250" t="s">
        <v>1971</v>
      </c>
      <c r="AT682" s="1250" t="s">
        <v>1971</v>
      </c>
      <c r="AU682" s="1491" t="s">
        <v>4728</v>
      </c>
      <c r="AV682" s="1253"/>
      <c r="AW682" s="1250"/>
      <c r="AX682" s="1250"/>
      <c r="AY682" s="1250"/>
      <c r="AZ682" s="1250"/>
      <c r="BA682" s="1250"/>
      <c r="BB682" s="1250"/>
      <c r="BC682" s="1250"/>
      <c r="BD682" s="1250"/>
      <c r="BE682" s="1250"/>
      <c r="BF682" s="1250"/>
      <c r="BG682" s="1250"/>
      <c r="BH682" s="1250"/>
      <c r="BI682" s="1250"/>
      <c r="BJ682" s="1250"/>
      <c r="BK682" s="1254"/>
      <c r="BL682" s="1241"/>
      <c r="BM682" s="1242"/>
      <c r="BN682" s="1242"/>
      <c r="BO682" s="1242"/>
      <c r="BP682" s="1249" t="s">
        <v>961</v>
      </c>
      <c r="BQ682" s="1253" t="s">
        <v>1971</v>
      </c>
      <c r="BR682" s="1250" t="s">
        <v>1971</v>
      </c>
      <c r="BS682" s="1250" t="s">
        <v>1971</v>
      </c>
      <c r="BT682" s="1250" t="s">
        <v>1971</v>
      </c>
      <c r="BU682" s="1254" t="s">
        <v>1971</v>
      </c>
      <c r="BV682" s="1253" t="s">
        <v>1971</v>
      </c>
      <c r="BW682" s="1250" t="s">
        <v>1971</v>
      </c>
      <c r="BX682" s="1250" t="s">
        <v>1971</v>
      </c>
      <c r="BY682" s="1250" t="s">
        <v>1971</v>
      </c>
      <c r="BZ682" s="1250" t="s">
        <v>1971</v>
      </c>
      <c r="CA682" s="1253" t="s">
        <v>1971</v>
      </c>
      <c r="CB682" s="1250" t="s">
        <v>1971</v>
      </c>
      <c r="CC682" s="1250" t="s">
        <v>1971</v>
      </c>
      <c r="CD682" s="1250" t="s">
        <v>1971</v>
      </c>
      <c r="CE682" s="1254" t="s">
        <v>1971</v>
      </c>
      <c r="CF682" s="1250" t="s">
        <v>1971</v>
      </c>
      <c r="CG682" s="1250" t="s">
        <v>1971</v>
      </c>
      <c r="CH682" s="1250" t="s">
        <v>1971</v>
      </c>
      <c r="CI682" s="1250" t="s">
        <v>1971</v>
      </c>
      <c r="CJ682" s="1254" t="s">
        <v>1971</v>
      </c>
      <c r="CK682" s="1253" t="s">
        <v>1971</v>
      </c>
      <c r="CL682" s="1250" t="s">
        <v>1971</v>
      </c>
      <c r="CM682" s="1250" t="s">
        <v>1971</v>
      </c>
      <c r="CN682" s="1250" t="s">
        <v>1971</v>
      </c>
      <c r="CO682" s="1254" t="s">
        <v>1971</v>
      </c>
      <c r="CP682" s="1253" t="s">
        <v>1971</v>
      </c>
      <c r="CQ682" s="1250" t="s">
        <v>1971</v>
      </c>
      <c r="CR682" s="1250" t="s">
        <v>1971</v>
      </c>
      <c r="CS682" s="1250" t="s">
        <v>1971</v>
      </c>
      <c r="CT682" s="1254" t="s">
        <v>1971</v>
      </c>
      <c r="CU682" s="1281" t="s">
        <v>1971</v>
      </c>
      <c r="CV682" s="1282" t="s">
        <v>1971</v>
      </c>
      <c r="CW682" s="1282" t="s">
        <v>1971</v>
      </c>
      <c r="CX682" s="1283" t="s">
        <v>1971</v>
      </c>
      <c r="CY682" s="1282" t="s">
        <v>1971</v>
      </c>
      <c r="CZ682" s="1282" t="s">
        <v>1971</v>
      </c>
      <c r="DA682" s="1282" t="s">
        <v>1971</v>
      </c>
      <c r="DB682" s="1283" t="s">
        <v>1971</v>
      </c>
      <c r="DC682" s="1242"/>
      <c r="DD682" s="1258">
        <v>1</v>
      </c>
      <c r="DE682" s="1259"/>
    </row>
    <row r="683" spans="1:109" ht="15.75" customHeight="1">
      <c r="A683" s="1239" t="s">
        <v>972</v>
      </c>
      <c r="B683" s="1240">
        <v>677</v>
      </c>
      <c r="C683" s="1241" t="s">
        <v>4729</v>
      </c>
      <c r="D683" s="1240" t="s">
        <v>4730</v>
      </c>
      <c r="E683" s="1240" t="s">
        <v>4726</v>
      </c>
      <c r="F683" s="1249"/>
      <c r="G683" s="1243" t="s">
        <v>4730</v>
      </c>
      <c r="H683" s="1240" t="s">
        <v>4730</v>
      </c>
      <c r="I683" s="1245"/>
      <c r="J683" s="1246"/>
      <c r="K683" s="1246"/>
      <c r="L683" s="1246">
        <v>1</v>
      </c>
      <c r="M683" s="1246"/>
      <c r="N683" s="1246"/>
      <c r="O683" s="1246"/>
      <c r="P683" s="1247"/>
      <c r="Q683" s="783">
        <f t="shared" si="10"/>
        <v>1</v>
      </c>
      <c r="R683" s="1241" t="s">
        <v>984</v>
      </c>
      <c r="S683" s="1240" t="s">
        <v>976</v>
      </c>
      <c r="T683" s="1249" t="s">
        <v>977</v>
      </c>
      <c r="U683" s="1240" t="s">
        <v>711</v>
      </c>
      <c r="V683" s="1240" t="s">
        <v>293</v>
      </c>
      <c r="W683" s="1240" t="s">
        <v>4731</v>
      </c>
      <c r="X683" s="1262">
        <v>1</v>
      </c>
      <c r="Y683" s="1251" t="s">
        <v>966</v>
      </c>
      <c r="Z683" s="1243"/>
      <c r="AA683" s="1242"/>
      <c r="AB683" s="1242"/>
      <c r="AC683" s="1242"/>
      <c r="AD683" s="1242"/>
      <c r="AE683" s="1242"/>
      <c r="AF683" s="1252"/>
      <c r="AG683" s="1250"/>
      <c r="AH683" s="1250"/>
      <c r="AI683" s="1250"/>
      <c r="AJ683" s="1250"/>
      <c r="AK683" s="1250"/>
      <c r="AL683" s="1250"/>
      <c r="AM683" s="1250"/>
      <c r="AN683" s="1250"/>
      <c r="AO683" s="1250"/>
      <c r="AP683" s="1250"/>
      <c r="AQ683" s="1253" t="s">
        <v>1971</v>
      </c>
      <c r="AR683" s="1250" t="s">
        <v>1971</v>
      </c>
      <c r="AS683" s="1250" t="s">
        <v>1971</v>
      </c>
      <c r="AT683" s="1250" t="s">
        <v>1971</v>
      </c>
      <c r="AU683" s="1254">
        <v>100</v>
      </c>
      <c r="AV683" s="1253"/>
      <c r="AW683" s="1250"/>
      <c r="AX683" s="1250"/>
      <c r="AY683" s="1250"/>
      <c r="AZ683" s="1250"/>
      <c r="BA683" s="1250"/>
      <c r="BB683" s="1250"/>
      <c r="BC683" s="1250"/>
      <c r="BD683" s="1250"/>
      <c r="BE683" s="1250"/>
      <c r="BF683" s="1250"/>
      <c r="BG683" s="1250"/>
      <c r="BH683" s="1250"/>
      <c r="BI683" s="1250"/>
      <c r="BJ683" s="1250"/>
      <c r="BK683" s="1254"/>
      <c r="BL683" s="1241"/>
      <c r="BM683" s="1242"/>
      <c r="BN683" s="1242"/>
      <c r="BO683" s="1242"/>
      <c r="BP683" s="1249" t="s">
        <v>961</v>
      </c>
      <c r="BQ683" s="1253" t="s">
        <v>1971</v>
      </c>
      <c r="BR683" s="1250" t="s">
        <v>1971</v>
      </c>
      <c r="BS683" s="1250" t="s">
        <v>1971</v>
      </c>
      <c r="BT683" s="1250" t="s">
        <v>1971</v>
      </c>
      <c r="BU683" s="1254" t="s">
        <v>1971</v>
      </c>
      <c r="BV683" s="1253" t="s">
        <v>1971</v>
      </c>
      <c r="BW683" s="1250" t="s">
        <v>1971</v>
      </c>
      <c r="BX683" s="1250" t="s">
        <v>1971</v>
      </c>
      <c r="BY683" s="1250" t="s">
        <v>1971</v>
      </c>
      <c r="BZ683" s="1250" t="s">
        <v>1971</v>
      </c>
      <c r="CA683" s="1253" t="s">
        <v>1971</v>
      </c>
      <c r="CB683" s="1250" t="s">
        <v>1971</v>
      </c>
      <c r="CC683" s="1250" t="s">
        <v>1971</v>
      </c>
      <c r="CD683" s="1250" t="s">
        <v>1971</v>
      </c>
      <c r="CE683" s="1254" t="s">
        <v>1971</v>
      </c>
      <c r="CF683" s="1250" t="s">
        <v>1971</v>
      </c>
      <c r="CG683" s="1250" t="s">
        <v>1971</v>
      </c>
      <c r="CH683" s="1250" t="s">
        <v>1971</v>
      </c>
      <c r="CI683" s="1250" t="s">
        <v>1971</v>
      </c>
      <c r="CJ683" s="1254" t="s">
        <v>1971</v>
      </c>
      <c r="CK683" s="1253" t="s">
        <v>1971</v>
      </c>
      <c r="CL683" s="1250" t="s">
        <v>1971</v>
      </c>
      <c r="CM683" s="1250" t="s">
        <v>1971</v>
      </c>
      <c r="CN683" s="1250" t="s">
        <v>1971</v>
      </c>
      <c r="CO683" s="1254" t="s">
        <v>1971</v>
      </c>
      <c r="CP683" s="1253" t="s">
        <v>1971</v>
      </c>
      <c r="CQ683" s="1250" t="s">
        <v>1971</v>
      </c>
      <c r="CR683" s="1250" t="s">
        <v>1971</v>
      </c>
      <c r="CS683" s="1250" t="s">
        <v>1971</v>
      </c>
      <c r="CT683" s="1254" t="s">
        <v>1971</v>
      </c>
      <c r="CU683" s="1926">
        <v>-4.7699999999999999E-2</v>
      </c>
      <c r="CV683" s="1282" t="s">
        <v>1971</v>
      </c>
      <c r="CW683" s="1282" t="s">
        <v>1971</v>
      </c>
      <c r="CX683" s="1283" t="s">
        <v>1971</v>
      </c>
      <c r="CY683" s="1282" t="s">
        <v>1971</v>
      </c>
      <c r="CZ683" s="1282" t="s">
        <v>1971</v>
      </c>
      <c r="DA683" s="1282" t="s">
        <v>1971</v>
      </c>
      <c r="DB683" s="1283" t="s">
        <v>1971</v>
      </c>
      <c r="DC683" s="1242"/>
      <c r="DD683" s="1258">
        <v>1</v>
      </c>
      <c r="DE683" s="1259"/>
    </row>
    <row r="684" spans="1:109" ht="15.75" customHeight="1">
      <c r="A684" s="1889" t="s">
        <v>993</v>
      </c>
      <c r="B684" s="1890">
        <v>678</v>
      </c>
      <c r="C684" s="1891" t="s">
        <v>4732</v>
      </c>
      <c r="D684" s="1890" t="s">
        <v>4733</v>
      </c>
      <c r="E684" s="1890" t="s">
        <v>4734</v>
      </c>
      <c r="F684" s="1892"/>
      <c r="G684" s="1893" t="s">
        <v>4735</v>
      </c>
      <c r="H684" s="1894" t="s">
        <v>4736</v>
      </c>
      <c r="I684" s="1895">
        <v>0.1</v>
      </c>
      <c r="J684" s="1896"/>
      <c r="K684" s="1896">
        <v>0.9</v>
      </c>
      <c r="L684" s="1896"/>
      <c r="M684" s="1896"/>
      <c r="N684" s="1896"/>
      <c r="O684" s="1896"/>
      <c r="P684" s="1897"/>
      <c r="Q684" s="1898">
        <f t="shared" si="10"/>
        <v>1</v>
      </c>
      <c r="R684" s="1891" t="s">
        <v>988</v>
      </c>
      <c r="S684" s="1890" t="s">
        <v>964</v>
      </c>
      <c r="T684" s="1892" t="s">
        <v>977</v>
      </c>
      <c r="U684" s="1890" t="s">
        <v>2135</v>
      </c>
      <c r="V684" s="1890" t="s">
        <v>991</v>
      </c>
      <c r="W684" s="1890" t="s">
        <v>3465</v>
      </c>
      <c r="X684" s="1899">
        <v>0</v>
      </c>
      <c r="Y684" s="1900" t="s">
        <v>966</v>
      </c>
      <c r="Z684" s="1893"/>
      <c r="AA684" s="1901"/>
      <c r="AB684" s="1901"/>
      <c r="AC684" s="1901"/>
      <c r="AD684" s="1901"/>
      <c r="AE684" s="1901"/>
      <c r="AF684" s="1902"/>
      <c r="AG684" s="1899"/>
      <c r="AH684" s="1899"/>
      <c r="AI684" s="1899"/>
      <c r="AJ684" s="1899"/>
      <c r="AK684" s="1899"/>
      <c r="AL684" s="1899"/>
      <c r="AM684" s="1899"/>
      <c r="AN684" s="1899"/>
      <c r="AO684" s="1899"/>
      <c r="AP684" s="1899"/>
      <c r="AQ684" s="1903"/>
      <c r="AR684" s="1899"/>
      <c r="AS684" s="1899"/>
      <c r="AT684" s="1899"/>
      <c r="AU684" s="1904">
        <v>7</v>
      </c>
      <c r="AV684" s="1903"/>
      <c r="AW684" s="1899"/>
      <c r="AX684" s="1899"/>
      <c r="AY684" s="1899"/>
      <c r="AZ684" s="1899"/>
      <c r="BA684" s="1899"/>
      <c r="BB684" s="1899"/>
      <c r="BC684" s="1899"/>
      <c r="BD684" s="1899"/>
      <c r="BE684" s="1899"/>
      <c r="BF684" s="1899"/>
      <c r="BG684" s="1899"/>
      <c r="BH684" s="1899"/>
      <c r="BI684" s="1899"/>
      <c r="BJ684" s="1899"/>
      <c r="BK684" s="1904"/>
      <c r="BL684" s="1891"/>
      <c r="BM684" s="1901"/>
      <c r="BN684" s="1901"/>
      <c r="BO684" s="1901"/>
      <c r="BP684" s="1892" t="s">
        <v>961</v>
      </c>
      <c r="BQ684" s="1903"/>
      <c r="BR684" s="1899"/>
      <c r="BS684" s="1899"/>
      <c r="BT684" s="1899"/>
      <c r="BU684" s="1904"/>
      <c r="BV684" s="1903"/>
      <c r="BW684" s="1899"/>
      <c r="BX684" s="1899"/>
      <c r="BY684" s="1899"/>
      <c r="BZ684" s="1899"/>
      <c r="CA684" s="1903"/>
      <c r="CB684" s="1899"/>
      <c r="CC684" s="1899"/>
      <c r="CD684" s="1899"/>
      <c r="CE684" s="1904"/>
      <c r="CF684" s="1899"/>
      <c r="CG684" s="1899"/>
      <c r="CH684" s="1899"/>
      <c r="CI684" s="1899"/>
      <c r="CJ684" s="1904"/>
      <c r="CK684" s="1903"/>
      <c r="CL684" s="1899"/>
      <c r="CM684" s="1899"/>
      <c r="CN684" s="1899"/>
      <c r="CO684" s="1904"/>
      <c r="CP684" s="1903"/>
      <c r="CQ684" s="1899"/>
      <c r="CR684" s="1899"/>
      <c r="CS684" s="1899"/>
      <c r="CT684" s="1904"/>
      <c r="CU684" s="1905">
        <v>-0.81499999999999995</v>
      </c>
      <c r="CV684" s="1906"/>
      <c r="CW684" s="1906"/>
      <c r="CX684" s="1907"/>
      <c r="CY684" s="1906">
        <v>0.81499999999999995</v>
      </c>
      <c r="CZ684" s="1906"/>
      <c r="DA684" s="1906"/>
      <c r="DB684" s="1907"/>
      <c r="DC684" s="1901"/>
      <c r="DD684" s="1908">
        <v>1</v>
      </c>
      <c r="DE684" s="1909"/>
    </row>
    <row r="685" spans="1:109" ht="15.75" customHeight="1">
      <c r="A685" s="1889" t="s">
        <v>1003</v>
      </c>
      <c r="B685" s="1890">
        <v>679</v>
      </c>
      <c r="C685" s="1891" t="s">
        <v>4737</v>
      </c>
      <c r="D685" s="1890" t="s">
        <v>4738</v>
      </c>
      <c r="E685" s="1890" t="s">
        <v>4739</v>
      </c>
      <c r="F685" s="1901"/>
      <c r="G685" s="1893" t="s">
        <v>4740</v>
      </c>
      <c r="H685" s="1894" t="s">
        <v>4741</v>
      </c>
      <c r="I685" s="1895"/>
      <c r="J685" s="1896">
        <v>1</v>
      </c>
      <c r="K685" s="1896"/>
      <c r="L685" s="1896"/>
      <c r="M685" s="1896"/>
      <c r="N685" s="1896"/>
      <c r="O685" s="1896"/>
      <c r="P685" s="1897"/>
      <c r="Q685" s="1898">
        <f t="shared" si="10"/>
        <v>1</v>
      </c>
      <c r="R685" s="1891" t="s">
        <v>984</v>
      </c>
      <c r="S685" s="1890" t="s">
        <v>964</v>
      </c>
      <c r="T685" s="1892" t="s">
        <v>965</v>
      </c>
      <c r="U685" s="1890" t="s">
        <v>4742</v>
      </c>
      <c r="V685" s="1890" t="s">
        <v>994</v>
      </c>
      <c r="W685" s="1890" t="s">
        <v>4743</v>
      </c>
      <c r="X685" s="1899">
        <v>1</v>
      </c>
      <c r="Y685" s="1900" t="s">
        <v>966</v>
      </c>
      <c r="Z685" s="1893"/>
      <c r="AA685" s="1901"/>
      <c r="AB685" s="1901"/>
      <c r="AC685" s="1901"/>
      <c r="AD685" s="1901"/>
      <c r="AE685" s="1901"/>
      <c r="AF685" s="1902"/>
      <c r="AG685" s="1899"/>
      <c r="AH685" s="1899"/>
      <c r="AI685" s="1899"/>
      <c r="AJ685" s="1899"/>
      <c r="AK685" s="1899"/>
      <c r="AL685" s="1899"/>
      <c r="AM685" s="1899"/>
      <c r="AN685" s="1899"/>
      <c r="AO685" s="1899"/>
      <c r="AP685" s="1899"/>
      <c r="AQ685" s="1903"/>
      <c r="AR685" s="1899"/>
      <c r="AS685" s="1899"/>
      <c r="AT685" s="1899">
        <v>4.0999999999999996</v>
      </c>
      <c r="AU685" s="1904">
        <v>14.4</v>
      </c>
      <c r="AV685" s="1903"/>
      <c r="AW685" s="1899"/>
      <c r="AX685" s="1899"/>
      <c r="AY685" s="1899"/>
      <c r="AZ685" s="1899"/>
      <c r="BA685" s="1899"/>
      <c r="BB685" s="1899"/>
      <c r="BC685" s="1899"/>
      <c r="BD685" s="1899"/>
      <c r="BE685" s="1899"/>
      <c r="BF685" s="1899"/>
      <c r="BG685" s="1899"/>
      <c r="BH685" s="1899"/>
      <c r="BI685" s="1899"/>
      <c r="BJ685" s="1899"/>
      <c r="BK685" s="1904"/>
      <c r="BL685" s="1891"/>
      <c r="BM685" s="1901"/>
      <c r="BN685" s="1901"/>
      <c r="BO685" s="1901"/>
      <c r="BP685" s="1892" t="s">
        <v>961</v>
      </c>
      <c r="BQ685" s="1903"/>
      <c r="BR685" s="1899"/>
      <c r="BS685" s="1899"/>
      <c r="BT685" s="1899"/>
      <c r="BU685" s="1904"/>
      <c r="BV685" s="1903"/>
      <c r="BW685" s="1899"/>
      <c r="BX685" s="1899"/>
      <c r="BY685" s="1899"/>
      <c r="BZ685" s="1899"/>
      <c r="CA685" s="1903"/>
      <c r="CB685" s="1899"/>
      <c r="CC685" s="1899"/>
      <c r="CD685" s="1899"/>
      <c r="CE685" s="1904"/>
      <c r="CF685" s="1899"/>
      <c r="CG685" s="1899"/>
      <c r="CH685" s="1899"/>
      <c r="CI685" s="1899"/>
      <c r="CJ685" s="1904"/>
      <c r="CK685" s="1903"/>
      <c r="CL685" s="1899"/>
      <c r="CM685" s="1899"/>
      <c r="CN685" s="1899"/>
      <c r="CO685" s="1904"/>
      <c r="CP685" s="1903"/>
      <c r="CQ685" s="1899"/>
      <c r="CR685" s="1899"/>
      <c r="CS685" s="1899"/>
      <c r="CT685" s="1904"/>
      <c r="CU685" s="1905">
        <v>-0.39100000000000001</v>
      </c>
      <c r="CV685" s="1906"/>
      <c r="CW685" s="1906"/>
      <c r="CX685" s="1257"/>
      <c r="CY685" s="1256"/>
      <c r="CZ685" s="1256"/>
      <c r="DA685" s="1256"/>
      <c r="DB685" s="1257"/>
      <c r="DC685" s="1242"/>
      <c r="DD685" s="1258">
        <v>1</v>
      </c>
      <c r="DE685" s="1259"/>
    </row>
    <row r="686" spans="1:109" ht="26.25" customHeight="1">
      <c r="A686" s="1889" t="s">
        <v>1003</v>
      </c>
      <c r="B686" s="1890">
        <v>680</v>
      </c>
      <c r="C686" s="1891" t="s">
        <v>4744</v>
      </c>
      <c r="D686" s="1890" t="s">
        <v>4745</v>
      </c>
      <c r="E686" s="1890" t="s">
        <v>4739</v>
      </c>
      <c r="F686" s="1901"/>
      <c r="G686" s="1893" t="s">
        <v>4746</v>
      </c>
      <c r="H686" s="1894" t="s">
        <v>4747</v>
      </c>
      <c r="I686" s="1895"/>
      <c r="J686" s="1896"/>
      <c r="K686" s="1896"/>
      <c r="L686" s="1896"/>
      <c r="M686" s="1896"/>
      <c r="N686" s="1896"/>
      <c r="O686" s="1896"/>
      <c r="P686" s="1897"/>
      <c r="Q686" s="1898">
        <f t="shared" si="10"/>
        <v>0</v>
      </c>
      <c r="R686" s="1891" t="s">
        <v>963</v>
      </c>
      <c r="S686" s="1890"/>
      <c r="T686" s="1892"/>
      <c r="U686" s="1890" t="s">
        <v>4742</v>
      </c>
      <c r="V686" s="1890" t="s">
        <v>1030</v>
      </c>
      <c r="W686" s="1890" t="s">
        <v>4748</v>
      </c>
      <c r="X686" s="1899">
        <v>0</v>
      </c>
      <c r="Y686" s="1900" t="s">
        <v>966</v>
      </c>
      <c r="Z686" s="1893"/>
      <c r="AA686" s="1901"/>
      <c r="AB686" s="1901"/>
      <c r="AC686" s="1901"/>
      <c r="AD686" s="1901"/>
      <c r="AE686" s="1901"/>
      <c r="AF686" s="1902"/>
      <c r="AG686" s="1899"/>
      <c r="AH686" s="1899"/>
      <c r="AI686" s="1899"/>
      <c r="AJ686" s="1899"/>
      <c r="AK686" s="1899"/>
      <c r="AL686" s="1899"/>
      <c r="AM686" s="1899"/>
      <c r="AN686" s="1899"/>
      <c r="AO686" s="1899"/>
      <c r="AP686" s="1899"/>
      <c r="AQ686" s="1903"/>
      <c r="AR686" s="1899"/>
      <c r="AS686" s="1899"/>
      <c r="AT686" s="1899"/>
      <c r="AU686" s="1904" t="s">
        <v>4749</v>
      </c>
      <c r="AV686" s="1903"/>
      <c r="AW686" s="1899"/>
      <c r="AX686" s="1899"/>
      <c r="AY686" s="1899"/>
      <c r="AZ686" s="1899"/>
      <c r="BA686" s="1899"/>
      <c r="BB686" s="1899"/>
      <c r="BC686" s="1899"/>
      <c r="BD686" s="1899"/>
      <c r="BE686" s="1899"/>
      <c r="BF686" s="1899"/>
      <c r="BG686" s="1899"/>
      <c r="BH686" s="1899"/>
      <c r="BI686" s="1899"/>
      <c r="BJ686" s="1899"/>
      <c r="BK686" s="1904"/>
      <c r="BL686" s="1891"/>
      <c r="BM686" s="1901"/>
      <c r="BN686" s="1901"/>
      <c r="BO686" s="1901"/>
      <c r="BP686" s="1892"/>
      <c r="BQ686" s="1903"/>
      <c r="BR686" s="1899"/>
      <c r="BS686" s="1899"/>
      <c r="BT686" s="1899"/>
      <c r="BU686" s="1904"/>
      <c r="BV686" s="1903"/>
      <c r="BW686" s="1899"/>
      <c r="BX686" s="1899"/>
      <c r="BY686" s="1899"/>
      <c r="BZ686" s="1899"/>
      <c r="CA686" s="1903"/>
      <c r="CB686" s="1899"/>
      <c r="CC686" s="1899"/>
      <c r="CD686" s="1899"/>
      <c r="CE686" s="1904"/>
      <c r="CF686" s="1899"/>
      <c r="CG686" s="1899"/>
      <c r="CH686" s="1899"/>
      <c r="CI686" s="1899"/>
      <c r="CJ686" s="1904"/>
      <c r="CK686" s="1903"/>
      <c r="CL686" s="1899"/>
      <c r="CM686" s="1899"/>
      <c r="CN686" s="1899"/>
      <c r="CO686" s="1904"/>
      <c r="CP686" s="1903"/>
      <c r="CQ686" s="1899"/>
      <c r="CR686" s="1899"/>
      <c r="CS686" s="1899"/>
      <c r="CT686" s="1904"/>
      <c r="CU686" s="1905"/>
      <c r="CV686" s="1906"/>
      <c r="CW686" s="1906"/>
      <c r="CX686" s="1257"/>
      <c r="CY686" s="1256"/>
      <c r="CZ686" s="1256"/>
      <c r="DA686" s="1256"/>
      <c r="DB686" s="1257"/>
      <c r="DC686" s="1242"/>
      <c r="DD686" s="1258">
        <v>1</v>
      </c>
      <c r="DE686" s="1259"/>
    </row>
    <row r="687" spans="1:109" ht="26.25" customHeight="1">
      <c r="A687" s="1889" t="s">
        <v>1003</v>
      </c>
      <c r="B687" s="1890">
        <v>681</v>
      </c>
      <c r="C687" s="1891" t="s">
        <v>4750</v>
      </c>
      <c r="D687" s="1890" t="s">
        <v>4751</v>
      </c>
      <c r="E687" s="1890" t="s">
        <v>4739</v>
      </c>
      <c r="F687" s="1901"/>
      <c r="G687" s="1893" t="s">
        <v>4752</v>
      </c>
      <c r="H687" s="1894" t="s">
        <v>4753</v>
      </c>
      <c r="I687" s="1895"/>
      <c r="J687" s="1896"/>
      <c r="K687" s="1896"/>
      <c r="L687" s="1896"/>
      <c r="M687" s="1896"/>
      <c r="N687" s="1896"/>
      <c r="O687" s="1896"/>
      <c r="P687" s="1897"/>
      <c r="Q687" s="1898">
        <f t="shared" si="10"/>
        <v>0</v>
      </c>
      <c r="R687" s="1891" t="s">
        <v>963</v>
      </c>
      <c r="S687" s="1890"/>
      <c r="T687" s="1892"/>
      <c r="U687" s="1890" t="s">
        <v>4742</v>
      </c>
      <c r="V687" s="1890" t="s">
        <v>1030</v>
      </c>
      <c r="W687" s="1890" t="s">
        <v>4748</v>
      </c>
      <c r="X687" s="1899">
        <v>0</v>
      </c>
      <c r="Y687" s="1900" t="s">
        <v>966</v>
      </c>
      <c r="Z687" s="1893"/>
      <c r="AA687" s="1901"/>
      <c r="AB687" s="1901"/>
      <c r="AC687" s="1901"/>
      <c r="AD687" s="1901"/>
      <c r="AE687" s="1901"/>
      <c r="AF687" s="1902"/>
      <c r="AG687" s="1899"/>
      <c r="AH687" s="1899"/>
      <c r="AI687" s="1899"/>
      <c r="AJ687" s="1899"/>
      <c r="AK687" s="1899"/>
      <c r="AL687" s="1899"/>
      <c r="AM687" s="1899"/>
      <c r="AN687" s="1899"/>
      <c r="AO687" s="1899"/>
      <c r="AP687" s="1899"/>
      <c r="AQ687" s="1903"/>
      <c r="AR687" s="1899"/>
      <c r="AS687" s="1899"/>
      <c r="AT687" s="1899" t="s">
        <v>4754</v>
      </c>
      <c r="AU687" s="1904" t="s">
        <v>4755</v>
      </c>
      <c r="AV687" s="1903"/>
      <c r="AW687" s="1899"/>
      <c r="AX687" s="1899"/>
      <c r="AY687" s="1899"/>
      <c r="AZ687" s="1899"/>
      <c r="BA687" s="1899"/>
      <c r="BB687" s="1899"/>
      <c r="BC687" s="1899"/>
      <c r="BD687" s="1899"/>
      <c r="BE687" s="1899"/>
      <c r="BF687" s="1899"/>
      <c r="BG687" s="1899"/>
      <c r="BH687" s="1899"/>
      <c r="BI687" s="1899"/>
      <c r="BJ687" s="1899"/>
      <c r="BK687" s="1904"/>
      <c r="BL687" s="1891"/>
      <c r="BM687" s="1901"/>
      <c r="BN687" s="1901"/>
      <c r="BO687" s="1901"/>
      <c r="BP687" s="1892"/>
      <c r="BQ687" s="1903"/>
      <c r="BR687" s="1899"/>
      <c r="BS687" s="1899"/>
      <c r="BT687" s="1899"/>
      <c r="BU687" s="1904"/>
      <c r="BV687" s="1903"/>
      <c r="BW687" s="1899"/>
      <c r="BX687" s="1899"/>
      <c r="BY687" s="1899"/>
      <c r="BZ687" s="1899"/>
      <c r="CA687" s="1903"/>
      <c r="CB687" s="1899"/>
      <c r="CC687" s="1899"/>
      <c r="CD687" s="1899"/>
      <c r="CE687" s="1904"/>
      <c r="CF687" s="1899"/>
      <c r="CG687" s="1899"/>
      <c r="CH687" s="1899"/>
      <c r="CI687" s="1899"/>
      <c r="CJ687" s="1904"/>
      <c r="CK687" s="1903"/>
      <c r="CL687" s="1899"/>
      <c r="CM687" s="1899"/>
      <c r="CN687" s="1899"/>
      <c r="CO687" s="1904"/>
      <c r="CP687" s="1903"/>
      <c r="CQ687" s="1899"/>
      <c r="CR687" s="1899"/>
      <c r="CS687" s="1899"/>
      <c r="CT687" s="1904"/>
      <c r="CU687" s="1905"/>
      <c r="CV687" s="1906"/>
      <c r="CW687" s="1906"/>
      <c r="CX687" s="1257"/>
      <c r="CY687" s="1256"/>
      <c r="CZ687" s="1256"/>
      <c r="DA687" s="1256"/>
      <c r="DB687" s="1257"/>
      <c r="DC687" s="1242"/>
      <c r="DD687" s="1258">
        <v>1</v>
      </c>
      <c r="DE687" s="1259"/>
    </row>
    <row r="688" spans="1:109" ht="15.75" customHeight="1">
      <c r="A688" s="1239"/>
      <c r="B688" s="1240"/>
      <c r="C688" s="1241"/>
      <c r="D688" s="1240"/>
      <c r="E688" s="1240"/>
      <c r="F688" s="1242"/>
      <c r="G688" s="1243"/>
      <c r="H688" s="1244"/>
      <c r="I688" s="1245"/>
      <c r="J688" s="1246"/>
      <c r="K688" s="1246"/>
      <c r="L688" s="1246"/>
      <c r="M688" s="1246"/>
      <c r="N688" s="1246"/>
      <c r="O688" s="1246"/>
      <c r="P688" s="1247"/>
      <c r="Q688" s="783">
        <f t="shared" si="10"/>
        <v>0</v>
      </c>
      <c r="R688" s="1241"/>
      <c r="S688" s="1240"/>
      <c r="T688" s="1249"/>
      <c r="U688" s="1240"/>
      <c r="V688" s="1240"/>
      <c r="W688" s="1240"/>
      <c r="X688" s="1250"/>
      <c r="Y688" s="1251"/>
      <c r="Z688" s="1243"/>
      <c r="AA688" s="1242"/>
      <c r="AB688" s="1242"/>
      <c r="AC688" s="1242"/>
      <c r="AD688" s="1242"/>
      <c r="AE688" s="1242"/>
      <c r="AF688" s="1252"/>
      <c r="AG688" s="1250"/>
      <c r="AH688" s="1250"/>
      <c r="AI688" s="1250"/>
      <c r="AJ688" s="1250"/>
      <c r="AK688" s="1250"/>
      <c r="AL688" s="1250"/>
      <c r="AM688" s="1250"/>
      <c r="AN688" s="1250"/>
      <c r="AO688" s="1250"/>
      <c r="AP688" s="1250"/>
      <c r="AQ688" s="1253"/>
      <c r="AR688" s="1250"/>
      <c r="AS688" s="1250"/>
      <c r="AT688" s="1250"/>
      <c r="AU688" s="1254"/>
      <c r="AV688" s="1253"/>
      <c r="AW688" s="1250"/>
      <c r="AX688" s="1250"/>
      <c r="AY688" s="1250"/>
      <c r="AZ688" s="1250"/>
      <c r="BA688" s="1250"/>
      <c r="BB688" s="1250"/>
      <c r="BC688" s="1250"/>
      <c r="BD688" s="1250"/>
      <c r="BE688" s="1250"/>
      <c r="BF688" s="1250"/>
      <c r="BG688" s="1250"/>
      <c r="BH688" s="1250"/>
      <c r="BI688" s="1250"/>
      <c r="BJ688" s="1250"/>
      <c r="BK688" s="1254"/>
      <c r="BL688" s="1241"/>
      <c r="BM688" s="1242"/>
      <c r="BN688" s="1242"/>
      <c r="BO688" s="1242"/>
      <c r="BP688" s="1249"/>
      <c r="BQ688" s="1253"/>
      <c r="BR688" s="1250"/>
      <c r="BS688" s="1250"/>
      <c r="BT688" s="1250"/>
      <c r="BU688" s="1254"/>
      <c r="BV688" s="1253"/>
      <c r="BW688" s="1250"/>
      <c r="BX688" s="1250"/>
      <c r="BY688" s="1250"/>
      <c r="BZ688" s="1250"/>
      <c r="CA688" s="1253"/>
      <c r="CB688" s="1250"/>
      <c r="CC688" s="1250"/>
      <c r="CD688" s="1250"/>
      <c r="CE688" s="1254"/>
      <c r="CF688" s="1250"/>
      <c r="CG688" s="1250"/>
      <c r="CH688" s="1250"/>
      <c r="CI688" s="1250"/>
      <c r="CJ688" s="1254"/>
      <c r="CK688" s="1253"/>
      <c r="CL688" s="1250"/>
      <c r="CM688" s="1250"/>
      <c r="CN688" s="1250"/>
      <c r="CO688" s="1254"/>
      <c r="CP688" s="1253"/>
      <c r="CQ688" s="1250"/>
      <c r="CR688" s="1250"/>
      <c r="CS688" s="1250"/>
      <c r="CT688" s="1254"/>
      <c r="CU688" s="1255"/>
      <c r="CV688" s="1256"/>
      <c r="CW688" s="1256"/>
      <c r="CX688" s="1257"/>
      <c r="CY688" s="1256"/>
      <c r="CZ688" s="1256"/>
      <c r="DA688" s="1256"/>
      <c r="DB688" s="1257"/>
      <c r="DC688" s="1242"/>
      <c r="DD688" s="1258">
        <v>1</v>
      </c>
      <c r="DE688" s="1259"/>
    </row>
    <row r="689" spans="1:109" ht="15.75" customHeight="1">
      <c r="A689" s="1239"/>
      <c r="B689" s="1240"/>
      <c r="C689" s="1241"/>
      <c r="D689" s="1240"/>
      <c r="E689" s="1240"/>
      <c r="F689" s="1242"/>
      <c r="G689" s="1243"/>
      <c r="H689" s="1244"/>
      <c r="I689" s="1245"/>
      <c r="J689" s="1246"/>
      <c r="K689" s="1246"/>
      <c r="L689" s="1246"/>
      <c r="M689" s="1246"/>
      <c r="N689" s="1246"/>
      <c r="O689" s="1246"/>
      <c r="P689" s="1247"/>
      <c r="Q689" s="783">
        <f t="shared" si="10"/>
        <v>0</v>
      </c>
      <c r="R689" s="1241"/>
      <c r="S689" s="1240"/>
      <c r="T689" s="1249"/>
      <c r="U689" s="1240"/>
      <c r="V689" s="1240"/>
      <c r="W689" s="1240"/>
      <c r="X689" s="1250"/>
      <c r="Y689" s="1251"/>
      <c r="Z689" s="1243"/>
      <c r="AA689" s="1242"/>
      <c r="AB689" s="1242"/>
      <c r="AC689" s="1242"/>
      <c r="AD689" s="1242"/>
      <c r="AE689" s="1242"/>
      <c r="AF689" s="1252"/>
      <c r="AG689" s="1250"/>
      <c r="AH689" s="1250"/>
      <c r="AI689" s="1250"/>
      <c r="AJ689" s="1250"/>
      <c r="AK689" s="1250"/>
      <c r="AL689" s="1250"/>
      <c r="AM689" s="1250"/>
      <c r="AN689" s="1250"/>
      <c r="AO689" s="1250"/>
      <c r="AP689" s="1250"/>
      <c r="AQ689" s="1253"/>
      <c r="AR689" s="1250"/>
      <c r="AS689" s="1250"/>
      <c r="AT689" s="1250"/>
      <c r="AU689" s="1254"/>
      <c r="AV689" s="1253"/>
      <c r="AW689" s="1250"/>
      <c r="AX689" s="1250"/>
      <c r="AY689" s="1250"/>
      <c r="AZ689" s="1250"/>
      <c r="BA689" s="1250"/>
      <c r="BB689" s="1250"/>
      <c r="BC689" s="1250"/>
      <c r="BD689" s="1250"/>
      <c r="BE689" s="1250"/>
      <c r="BF689" s="1250"/>
      <c r="BG689" s="1250"/>
      <c r="BH689" s="1250"/>
      <c r="BI689" s="1250"/>
      <c r="BJ689" s="1250"/>
      <c r="BK689" s="1254"/>
      <c r="BL689" s="1241"/>
      <c r="BM689" s="1242"/>
      <c r="BN689" s="1242"/>
      <c r="BO689" s="1242"/>
      <c r="BP689" s="1249"/>
      <c r="BQ689" s="1253"/>
      <c r="BR689" s="1250"/>
      <c r="BS689" s="1250"/>
      <c r="BT689" s="1250"/>
      <c r="BU689" s="1254"/>
      <c r="BV689" s="1253"/>
      <c r="BW689" s="1250"/>
      <c r="BX689" s="1250"/>
      <c r="BY689" s="1250"/>
      <c r="BZ689" s="1250"/>
      <c r="CA689" s="1253"/>
      <c r="CB689" s="1250"/>
      <c r="CC689" s="1250"/>
      <c r="CD689" s="1250"/>
      <c r="CE689" s="1254"/>
      <c r="CF689" s="1250"/>
      <c r="CG689" s="1250"/>
      <c r="CH689" s="1250"/>
      <c r="CI689" s="1250"/>
      <c r="CJ689" s="1254"/>
      <c r="CK689" s="1253"/>
      <c r="CL689" s="1250"/>
      <c r="CM689" s="1250"/>
      <c r="CN689" s="1250"/>
      <c r="CO689" s="1254"/>
      <c r="CP689" s="1253"/>
      <c r="CQ689" s="1250"/>
      <c r="CR689" s="1250"/>
      <c r="CS689" s="1250"/>
      <c r="CT689" s="1254"/>
      <c r="CU689" s="1255"/>
      <c r="CV689" s="1256"/>
      <c r="CW689" s="1256"/>
      <c r="CX689" s="1257"/>
      <c r="CY689" s="1256"/>
      <c r="CZ689" s="1256"/>
      <c r="DA689" s="1256"/>
      <c r="DB689" s="1257"/>
      <c r="DC689" s="1242"/>
      <c r="DD689" s="1258">
        <v>1</v>
      </c>
      <c r="DE689" s="1259"/>
    </row>
    <row r="690" spans="1:109" ht="15.75" customHeight="1">
      <c r="A690" s="1239"/>
      <c r="B690" s="1240"/>
      <c r="C690" s="1241"/>
      <c r="D690" s="1240"/>
      <c r="E690" s="1240"/>
      <c r="F690" s="1242"/>
      <c r="G690" s="1243"/>
      <c r="H690" s="1244"/>
      <c r="I690" s="1245"/>
      <c r="J690" s="1246"/>
      <c r="K690" s="1246"/>
      <c r="L690" s="1246"/>
      <c r="M690" s="1246"/>
      <c r="N690" s="1246"/>
      <c r="O690" s="1246"/>
      <c r="P690" s="1247"/>
      <c r="Q690" s="783">
        <f t="shared" si="10"/>
        <v>0</v>
      </c>
      <c r="R690" s="1241"/>
      <c r="S690" s="1240"/>
      <c r="T690" s="1249"/>
      <c r="U690" s="1240"/>
      <c r="V690" s="1240"/>
      <c r="W690" s="1240"/>
      <c r="X690" s="1250"/>
      <c r="Y690" s="1251"/>
      <c r="Z690" s="1243"/>
      <c r="AA690" s="1242"/>
      <c r="AB690" s="1242"/>
      <c r="AC690" s="1242"/>
      <c r="AD690" s="1242"/>
      <c r="AE690" s="1242"/>
      <c r="AF690" s="1252"/>
      <c r="AG690" s="1250"/>
      <c r="AH690" s="1250"/>
      <c r="AI690" s="1250"/>
      <c r="AJ690" s="1250"/>
      <c r="AK690" s="1250"/>
      <c r="AL690" s="1250"/>
      <c r="AM690" s="1250"/>
      <c r="AN690" s="1250"/>
      <c r="AO690" s="1250"/>
      <c r="AP690" s="1250"/>
      <c r="AQ690" s="1253"/>
      <c r="AR690" s="1250"/>
      <c r="AS690" s="1250"/>
      <c r="AT690" s="1250"/>
      <c r="AU690" s="1254"/>
      <c r="AV690" s="1253"/>
      <c r="AW690" s="1250"/>
      <c r="AX690" s="1250"/>
      <c r="AY690" s="1250"/>
      <c r="AZ690" s="1250"/>
      <c r="BA690" s="1250"/>
      <c r="BB690" s="1250"/>
      <c r="BC690" s="1250"/>
      <c r="BD690" s="1250"/>
      <c r="BE690" s="1250"/>
      <c r="BF690" s="1250"/>
      <c r="BG690" s="1250"/>
      <c r="BH690" s="1250"/>
      <c r="BI690" s="1250"/>
      <c r="BJ690" s="1250"/>
      <c r="BK690" s="1254"/>
      <c r="BL690" s="1241"/>
      <c r="BM690" s="1242"/>
      <c r="BN690" s="1242"/>
      <c r="BO690" s="1242"/>
      <c r="BP690" s="1249"/>
      <c r="BQ690" s="1253"/>
      <c r="BR690" s="1250"/>
      <c r="BS690" s="1250"/>
      <c r="BT690" s="1250"/>
      <c r="BU690" s="1254"/>
      <c r="BV690" s="1253"/>
      <c r="BW690" s="1250"/>
      <c r="BX690" s="1250"/>
      <c r="BY690" s="1250"/>
      <c r="BZ690" s="1250"/>
      <c r="CA690" s="1253"/>
      <c r="CB690" s="1250"/>
      <c r="CC690" s="1250"/>
      <c r="CD690" s="1250"/>
      <c r="CE690" s="1254"/>
      <c r="CF690" s="1250"/>
      <c r="CG690" s="1250"/>
      <c r="CH690" s="1250"/>
      <c r="CI690" s="1250"/>
      <c r="CJ690" s="1254"/>
      <c r="CK690" s="1253"/>
      <c r="CL690" s="1250"/>
      <c r="CM690" s="1250"/>
      <c r="CN690" s="1250"/>
      <c r="CO690" s="1254"/>
      <c r="CP690" s="1253"/>
      <c r="CQ690" s="1250"/>
      <c r="CR690" s="1250"/>
      <c r="CS690" s="1250"/>
      <c r="CT690" s="1254"/>
      <c r="CU690" s="1255"/>
      <c r="CV690" s="1256"/>
      <c r="CW690" s="1256"/>
      <c r="CX690" s="1257"/>
      <c r="CY690" s="1256"/>
      <c r="CZ690" s="1256"/>
      <c r="DA690" s="1256"/>
      <c r="DB690" s="1257"/>
      <c r="DC690" s="1242"/>
      <c r="DD690" s="1258">
        <v>1</v>
      </c>
      <c r="DE690" s="1259"/>
    </row>
    <row r="691" spans="1:109" ht="15.75" customHeight="1">
      <c r="A691" s="1239"/>
      <c r="B691" s="1240"/>
      <c r="C691" s="1241"/>
      <c r="D691" s="1240"/>
      <c r="E691" s="1240"/>
      <c r="F691" s="1242"/>
      <c r="G691" s="1243"/>
      <c r="H691" s="1244"/>
      <c r="I691" s="1245"/>
      <c r="J691" s="1246"/>
      <c r="K691" s="1246"/>
      <c r="L691" s="1246"/>
      <c r="M691" s="1246"/>
      <c r="N691" s="1246"/>
      <c r="O691" s="1246"/>
      <c r="P691" s="1247"/>
      <c r="Q691" s="783">
        <f t="shared" si="10"/>
        <v>0</v>
      </c>
      <c r="R691" s="1241"/>
      <c r="S691" s="1240"/>
      <c r="T691" s="1249"/>
      <c r="U691" s="1240"/>
      <c r="V691" s="1240"/>
      <c r="W691" s="1240"/>
      <c r="X691" s="1250"/>
      <c r="Y691" s="1251"/>
      <c r="Z691" s="1243"/>
      <c r="AA691" s="1242"/>
      <c r="AB691" s="1242"/>
      <c r="AC691" s="1242"/>
      <c r="AD691" s="1242"/>
      <c r="AE691" s="1242"/>
      <c r="AF691" s="1252"/>
      <c r="AG691" s="1250"/>
      <c r="AH691" s="1250"/>
      <c r="AI691" s="1250"/>
      <c r="AJ691" s="1250"/>
      <c r="AK691" s="1250"/>
      <c r="AL691" s="1250"/>
      <c r="AM691" s="1250"/>
      <c r="AN691" s="1250"/>
      <c r="AO691" s="1250"/>
      <c r="AP691" s="1250"/>
      <c r="AQ691" s="1253"/>
      <c r="AR691" s="1250"/>
      <c r="AS691" s="1250"/>
      <c r="AT691" s="1250"/>
      <c r="AU691" s="1254"/>
      <c r="AV691" s="1253"/>
      <c r="AW691" s="1250"/>
      <c r="AX691" s="1250"/>
      <c r="AY691" s="1250"/>
      <c r="AZ691" s="1250"/>
      <c r="BA691" s="1250"/>
      <c r="BB691" s="1250"/>
      <c r="BC691" s="1250"/>
      <c r="BD691" s="1250"/>
      <c r="BE691" s="1250"/>
      <c r="BF691" s="1250"/>
      <c r="BG691" s="1250"/>
      <c r="BH691" s="1250"/>
      <c r="BI691" s="1250"/>
      <c r="BJ691" s="1250"/>
      <c r="BK691" s="1254"/>
      <c r="BL691" s="1241"/>
      <c r="BM691" s="1242"/>
      <c r="BN691" s="1242"/>
      <c r="BO691" s="1242"/>
      <c r="BP691" s="1249"/>
      <c r="BQ691" s="1253"/>
      <c r="BR691" s="1250"/>
      <c r="BS691" s="1250"/>
      <c r="BT691" s="1250"/>
      <c r="BU691" s="1254"/>
      <c r="BV691" s="1253"/>
      <c r="BW691" s="1250"/>
      <c r="BX691" s="1250"/>
      <c r="BY691" s="1250"/>
      <c r="BZ691" s="1250"/>
      <c r="CA691" s="1253"/>
      <c r="CB691" s="1250"/>
      <c r="CC691" s="1250"/>
      <c r="CD691" s="1250"/>
      <c r="CE691" s="1254"/>
      <c r="CF691" s="1250"/>
      <c r="CG691" s="1250"/>
      <c r="CH691" s="1250"/>
      <c r="CI691" s="1250"/>
      <c r="CJ691" s="1254"/>
      <c r="CK691" s="1253"/>
      <c r="CL691" s="1250"/>
      <c r="CM691" s="1250"/>
      <c r="CN691" s="1250"/>
      <c r="CO691" s="1254"/>
      <c r="CP691" s="1253"/>
      <c r="CQ691" s="1250"/>
      <c r="CR691" s="1250"/>
      <c r="CS691" s="1250"/>
      <c r="CT691" s="1254"/>
      <c r="CU691" s="1255"/>
      <c r="CV691" s="1256"/>
      <c r="CW691" s="1256"/>
      <c r="CX691" s="1257"/>
      <c r="CY691" s="1256"/>
      <c r="CZ691" s="1256"/>
      <c r="DA691" s="1256"/>
      <c r="DB691" s="1257"/>
      <c r="DC691" s="1242"/>
      <c r="DD691" s="1258">
        <v>1</v>
      </c>
      <c r="DE691" s="1259"/>
    </row>
    <row r="692" spans="1:109" ht="15.75" customHeight="1">
      <c r="A692" s="1239"/>
      <c r="B692" s="1240"/>
      <c r="C692" s="1241"/>
      <c r="D692" s="1240"/>
      <c r="E692" s="1240"/>
      <c r="F692" s="1242"/>
      <c r="G692" s="1243"/>
      <c r="H692" s="1244"/>
      <c r="I692" s="1245"/>
      <c r="J692" s="1246"/>
      <c r="K692" s="1246"/>
      <c r="L692" s="1246"/>
      <c r="M692" s="1246"/>
      <c r="N692" s="1246"/>
      <c r="O692" s="1246"/>
      <c r="P692" s="1247"/>
      <c r="Q692" s="783">
        <f t="shared" si="10"/>
        <v>0</v>
      </c>
      <c r="R692" s="1241"/>
      <c r="S692" s="1240"/>
      <c r="T692" s="1249"/>
      <c r="U692" s="1240"/>
      <c r="V692" s="1240"/>
      <c r="W692" s="1240"/>
      <c r="X692" s="1250"/>
      <c r="Y692" s="1251"/>
      <c r="Z692" s="1243"/>
      <c r="AA692" s="1242"/>
      <c r="AB692" s="1242"/>
      <c r="AC692" s="1242"/>
      <c r="AD692" s="1242"/>
      <c r="AE692" s="1242"/>
      <c r="AF692" s="1252"/>
      <c r="AG692" s="1250"/>
      <c r="AH692" s="1250"/>
      <c r="AI692" s="1250"/>
      <c r="AJ692" s="1250"/>
      <c r="AK692" s="1250"/>
      <c r="AL692" s="1250"/>
      <c r="AM692" s="1250"/>
      <c r="AN692" s="1250"/>
      <c r="AO692" s="1250"/>
      <c r="AP692" s="1250"/>
      <c r="AQ692" s="1253"/>
      <c r="AR692" s="1250"/>
      <c r="AS692" s="1250"/>
      <c r="AT692" s="1250"/>
      <c r="AU692" s="1254"/>
      <c r="AV692" s="1253"/>
      <c r="AW692" s="1250"/>
      <c r="AX692" s="1250"/>
      <c r="AY692" s="1250"/>
      <c r="AZ692" s="1250"/>
      <c r="BA692" s="1250"/>
      <c r="BB692" s="1250"/>
      <c r="BC692" s="1250"/>
      <c r="BD692" s="1250"/>
      <c r="BE692" s="1250"/>
      <c r="BF692" s="1250"/>
      <c r="BG692" s="1250"/>
      <c r="BH692" s="1250"/>
      <c r="BI692" s="1250"/>
      <c r="BJ692" s="1250"/>
      <c r="BK692" s="1254"/>
      <c r="BL692" s="1241"/>
      <c r="BM692" s="1242"/>
      <c r="BN692" s="1242"/>
      <c r="BO692" s="1242"/>
      <c r="BP692" s="1249"/>
      <c r="BQ692" s="1253"/>
      <c r="BR692" s="1250"/>
      <c r="BS692" s="1250"/>
      <c r="BT692" s="1250"/>
      <c r="BU692" s="1254"/>
      <c r="BV692" s="1253"/>
      <c r="BW692" s="1250"/>
      <c r="BX692" s="1250"/>
      <c r="BY692" s="1250"/>
      <c r="BZ692" s="1250"/>
      <c r="CA692" s="1253"/>
      <c r="CB692" s="1250"/>
      <c r="CC692" s="1250"/>
      <c r="CD692" s="1250"/>
      <c r="CE692" s="1254"/>
      <c r="CF692" s="1250"/>
      <c r="CG692" s="1250"/>
      <c r="CH692" s="1250"/>
      <c r="CI692" s="1250"/>
      <c r="CJ692" s="1254"/>
      <c r="CK692" s="1253"/>
      <c r="CL692" s="1250"/>
      <c r="CM692" s="1250"/>
      <c r="CN692" s="1250"/>
      <c r="CO692" s="1254"/>
      <c r="CP692" s="1253"/>
      <c r="CQ692" s="1250"/>
      <c r="CR692" s="1250"/>
      <c r="CS692" s="1250"/>
      <c r="CT692" s="1254"/>
      <c r="CU692" s="1255"/>
      <c r="CV692" s="1256"/>
      <c r="CW692" s="1256"/>
      <c r="CX692" s="1257"/>
      <c r="CY692" s="1256"/>
      <c r="CZ692" s="1256"/>
      <c r="DA692" s="1256"/>
      <c r="DB692" s="1257"/>
      <c r="DC692" s="1242"/>
      <c r="DD692" s="1258">
        <v>1</v>
      </c>
      <c r="DE692" s="1259"/>
    </row>
    <row r="693" spans="1:109" ht="15.75" customHeight="1">
      <c r="A693" s="1239"/>
      <c r="B693" s="1240"/>
      <c r="C693" s="1241"/>
      <c r="D693" s="1240"/>
      <c r="E693" s="1240"/>
      <c r="F693" s="1242"/>
      <c r="G693" s="1243"/>
      <c r="H693" s="1244"/>
      <c r="I693" s="1245"/>
      <c r="J693" s="1246"/>
      <c r="K693" s="1246"/>
      <c r="L693" s="1246"/>
      <c r="M693" s="1246"/>
      <c r="N693" s="1246"/>
      <c r="O693" s="1246"/>
      <c r="P693" s="1247"/>
      <c r="Q693" s="783">
        <f t="shared" si="10"/>
        <v>0</v>
      </c>
      <c r="R693" s="1241"/>
      <c r="S693" s="1240"/>
      <c r="T693" s="1249"/>
      <c r="U693" s="1240"/>
      <c r="V693" s="1240"/>
      <c r="W693" s="1240"/>
      <c r="X693" s="1250"/>
      <c r="Y693" s="1251"/>
      <c r="Z693" s="1243"/>
      <c r="AA693" s="1242"/>
      <c r="AB693" s="1242"/>
      <c r="AC693" s="1242"/>
      <c r="AD693" s="1242"/>
      <c r="AE693" s="1242"/>
      <c r="AF693" s="1252"/>
      <c r="AG693" s="1250"/>
      <c r="AH693" s="1250"/>
      <c r="AI693" s="1250"/>
      <c r="AJ693" s="1250"/>
      <c r="AK693" s="1250"/>
      <c r="AL693" s="1250"/>
      <c r="AM693" s="1250"/>
      <c r="AN693" s="1250"/>
      <c r="AO693" s="1250"/>
      <c r="AP693" s="1250"/>
      <c r="AQ693" s="1253"/>
      <c r="AR693" s="1250"/>
      <c r="AS693" s="1250"/>
      <c r="AT693" s="1250"/>
      <c r="AU693" s="1254"/>
      <c r="AV693" s="1253"/>
      <c r="AW693" s="1250"/>
      <c r="AX693" s="1250"/>
      <c r="AY693" s="1250"/>
      <c r="AZ693" s="1250"/>
      <c r="BA693" s="1250"/>
      <c r="BB693" s="1250"/>
      <c r="BC693" s="1250"/>
      <c r="BD693" s="1250"/>
      <c r="BE693" s="1250"/>
      <c r="BF693" s="1250"/>
      <c r="BG693" s="1250"/>
      <c r="BH693" s="1250"/>
      <c r="BI693" s="1250"/>
      <c r="BJ693" s="1250"/>
      <c r="BK693" s="1254"/>
      <c r="BL693" s="1241"/>
      <c r="BM693" s="1242"/>
      <c r="BN693" s="1242"/>
      <c r="BO693" s="1242"/>
      <c r="BP693" s="1249"/>
      <c r="BQ693" s="1253"/>
      <c r="BR693" s="1250"/>
      <c r="BS693" s="1250"/>
      <c r="BT693" s="1250"/>
      <c r="BU693" s="1254"/>
      <c r="BV693" s="1253"/>
      <c r="BW693" s="1250"/>
      <c r="BX693" s="1250"/>
      <c r="BY693" s="1250"/>
      <c r="BZ693" s="1250"/>
      <c r="CA693" s="1253"/>
      <c r="CB693" s="1250"/>
      <c r="CC693" s="1250"/>
      <c r="CD693" s="1250"/>
      <c r="CE693" s="1254"/>
      <c r="CF693" s="1250"/>
      <c r="CG693" s="1250"/>
      <c r="CH693" s="1250"/>
      <c r="CI693" s="1250"/>
      <c r="CJ693" s="1254"/>
      <c r="CK693" s="1253"/>
      <c r="CL693" s="1250"/>
      <c r="CM693" s="1250"/>
      <c r="CN693" s="1250"/>
      <c r="CO693" s="1254"/>
      <c r="CP693" s="1253"/>
      <c r="CQ693" s="1250"/>
      <c r="CR693" s="1250"/>
      <c r="CS693" s="1250"/>
      <c r="CT693" s="1254"/>
      <c r="CU693" s="1255"/>
      <c r="CV693" s="1256"/>
      <c r="CW693" s="1256"/>
      <c r="CX693" s="1257"/>
      <c r="CY693" s="1256"/>
      <c r="CZ693" s="1256"/>
      <c r="DA693" s="1256"/>
      <c r="DB693" s="1257"/>
      <c r="DC693" s="1242"/>
      <c r="DD693" s="1258">
        <v>1</v>
      </c>
      <c r="DE693" s="1259"/>
    </row>
    <row r="694" spans="1:109" ht="15.75" customHeight="1">
      <c r="A694" s="1239"/>
      <c r="B694" s="1240"/>
      <c r="C694" s="1241"/>
      <c r="D694" s="1240"/>
      <c r="E694" s="1240"/>
      <c r="F694" s="1242"/>
      <c r="G694" s="1243"/>
      <c r="H694" s="1244"/>
      <c r="I694" s="1245"/>
      <c r="J694" s="1246"/>
      <c r="K694" s="1246"/>
      <c r="L694" s="1246"/>
      <c r="M694" s="1246"/>
      <c r="N694" s="1246"/>
      <c r="O694" s="1246"/>
      <c r="P694" s="1247"/>
      <c r="Q694" s="783">
        <f t="shared" si="10"/>
        <v>0</v>
      </c>
      <c r="R694" s="1241"/>
      <c r="S694" s="1240"/>
      <c r="T694" s="1249"/>
      <c r="U694" s="1240"/>
      <c r="V694" s="1240"/>
      <c r="W694" s="1240"/>
      <c r="X694" s="1250"/>
      <c r="Y694" s="1251"/>
      <c r="Z694" s="1243"/>
      <c r="AA694" s="1242"/>
      <c r="AB694" s="1242"/>
      <c r="AC694" s="1242"/>
      <c r="AD694" s="1242"/>
      <c r="AE694" s="1242"/>
      <c r="AF694" s="1252"/>
      <c r="AG694" s="1250"/>
      <c r="AH694" s="1250"/>
      <c r="AI694" s="1250"/>
      <c r="AJ694" s="1250"/>
      <c r="AK694" s="1250"/>
      <c r="AL694" s="1250"/>
      <c r="AM694" s="1250"/>
      <c r="AN694" s="1250"/>
      <c r="AO694" s="1250"/>
      <c r="AP694" s="1250"/>
      <c r="AQ694" s="1253"/>
      <c r="AR694" s="1250"/>
      <c r="AS694" s="1250"/>
      <c r="AT694" s="1250"/>
      <c r="AU694" s="1254"/>
      <c r="AV694" s="1253"/>
      <c r="AW694" s="1250"/>
      <c r="AX694" s="1250"/>
      <c r="AY694" s="1250"/>
      <c r="AZ694" s="1250"/>
      <c r="BA694" s="1250"/>
      <c r="BB694" s="1250"/>
      <c r="BC694" s="1250"/>
      <c r="BD694" s="1250"/>
      <c r="BE694" s="1250"/>
      <c r="BF694" s="1250"/>
      <c r="BG694" s="1250"/>
      <c r="BH694" s="1250"/>
      <c r="BI694" s="1250"/>
      <c r="BJ694" s="1250"/>
      <c r="BK694" s="1254"/>
      <c r="BL694" s="1241"/>
      <c r="BM694" s="1242"/>
      <c r="BN694" s="1242"/>
      <c r="BO694" s="1242"/>
      <c r="BP694" s="1249"/>
      <c r="BQ694" s="1253"/>
      <c r="BR694" s="1250"/>
      <c r="BS694" s="1250"/>
      <c r="BT694" s="1250"/>
      <c r="BU694" s="1254"/>
      <c r="BV694" s="1253"/>
      <c r="BW694" s="1250"/>
      <c r="BX694" s="1250"/>
      <c r="BY694" s="1250"/>
      <c r="BZ694" s="1250"/>
      <c r="CA694" s="1253"/>
      <c r="CB694" s="1250"/>
      <c r="CC694" s="1250"/>
      <c r="CD694" s="1250"/>
      <c r="CE694" s="1254"/>
      <c r="CF694" s="1250"/>
      <c r="CG694" s="1250"/>
      <c r="CH694" s="1250"/>
      <c r="CI694" s="1250"/>
      <c r="CJ694" s="1254"/>
      <c r="CK694" s="1253"/>
      <c r="CL694" s="1250"/>
      <c r="CM694" s="1250"/>
      <c r="CN694" s="1250"/>
      <c r="CO694" s="1254"/>
      <c r="CP694" s="1253"/>
      <c r="CQ694" s="1250"/>
      <c r="CR694" s="1250"/>
      <c r="CS694" s="1250"/>
      <c r="CT694" s="1254"/>
      <c r="CU694" s="1255"/>
      <c r="CV694" s="1256"/>
      <c r="CW694" s="1256"/>
      <c r="CX694" s="1257"/>
      <c r="CY694" s="1256"/>
      <c r="CZ694" s="1256"/>
      <c r="DA694" s="1256"/>
      <c r="DB694" s="1257"/>
      <c r="DC694" s="1242"/>
      <c r="DD694" s="1258">
        <v>1</v>
      </c>
      <c r="DE694" s="1259"/>
    </row>
    <row r="695" spans="1:109" ht="15.75" customHeight="1">
      <c r="A695" s="1239"/>
      <c r="B695" s="1240"/>
      <c r="C695" s="1241"/>
      <c r="D695" s="1240"/>
      <c r="E695" s="1240"/>
      <c r="F695" s="1242"/>
      <c r="G695" s="1243"/>
      <c r="H695" s="1244"/>
      <c r="I695" s="1245"/>
      <c r="J695" s="1246"/>
      <c r="K695" s="1246"/>
      <c r="L695" s="1246"/>
      <c r="M695" s="1246"/>
      <c r="N695" s="1246"/>
      <c r="O695" s="1246"/>
      <c r="P695" s="1247"/>
      <c r="Q695" s="783">
        <f t="shared" si="10"/>
        <v>0</v>
      </c>
      <c r="R695" s="1241"/>
      <c r="S695" s="1240"/>
      <c r="T695" s="1249"/>
      <c r="U695" s="1240"/>
      <c r="V695" s="1240"/>
      <c r="W695" s="1240"/>
      <c r="X695" s="1250"/>
      <c r="Y695" s="1251"/>
      <c r="Z695" s="1243"/>
      <c r="AA695" s="1242"/>
      <c r="AB695" s="1242"/>
      <c r="AC695" s="1242"/>
      <c r="AD695" s="1242"/>
      <c r="AE695" s="1242"/>
      <c r="AF695" s="1252"/>
      <c r="AG695" s="1250"/>
      <c r="AH695" s="1250"/>
      <c r="AI695" s="1250"/>
      <c r="AJ695" s="1250"/>
      <c r="AK695" s="1250"/>
      <c r="AL695" s="1250"/>
      <c r="AM695" s="1250"/>
      <c r="AN695" s="1250"/>
      <c r="AO695" s="1250"/>
      <c r="AP695" s="1250"/>
      <c r="AQ695" s="1253"/>
      <c r="AR695" s="1250"/>
      <c r="AS695" s="1250"/>
      <c r="AT695" s="1250"/>
      <c r="AU695" s="1254"/>
      <c r="AV695" s="1253"/>
      <c r="AW695" s="1250"/>
      <c r="AX695" s="1250"/>
      <c r="AY695" s="1250"/>
      <c r="AZ695" s="1250"/>
      <c r="BA695" s="1250"/>
      <c r="BB695" s="1250"/>
      <c r="BC695" s="1250"/>
      <c r="BD695" s="1250"/>
      <c r="BE695" s="1250"/>
      <c r="BF695" s="1250"/>
      <c r="BG695" s="1250"/>
      <c r="BH695" s="1250"/>
      <c r="BI695" s="1250"/>
      <c r="BJ695" s="1250"/>
      <c r="BK695" s="1254"/>
      <c r="BL695" s="1241"/>
      <c r="BM695" s="1242"/>
      <c r="BN695" s="1242"/>
      <c r="BO695" s="1242"/>
      <c r="BP695" s="1249"/>
      <c r="BQ695" s="1253"/>
      <c r="BR695" s="1250"/>
      <c r="BS695" s="1250"/>
      <c r="BT695" s="1250"/>
      <c r="BU695" s="1254"/>
      <c r="BV695" s="1253"/>
      <c r="BW695" s="1250"/>
      <c r="BX695" s="1250"/>
      <c r="BY695" s="1250"/>
      <c r="BZ695" s="1250"/>
      <c r="CA695" s="1253"/>
      <c r="CB695" s="1250"/>
      <c r="CC695" s="1250"/>
      <c r="CD695" s="1250"/>
      <c r="CE695" s="1254"/>
      <c r="CF695" s="1250"/>
      <c r="CG695" s="1250"/>
      <c r="CH695" s="1250"/>
      <c r="CI695" s="1250"/>
      <c r="CJ695" s="1254"/>
      <c r="CK695" s="1253"/>
      <c r="CL695" s="1250"/>
      <c r="CM695" s="1250"/>
      <c r="CN695" s="1250"/>
      <c r="CO695" s="1254"/>
      <c r="CP695" s="1253"/>
      <c r="CQ695" s="1250"/>
      <c r="CR695" s="1250"/>
      <c r="CS695" s="1250"/>
      <c r="CT695" s="1254"/>
      <c r="CU695" s="1255"/>
      <c r="CV695" s="1256"/>
      <c r="CW695" s="1256"/>
      <c r="CX695" s="1257"/>
      <c r="CY695" s="1256"/>
      <c r="CZ695" s="1256"/>
      <c r="DA695" s="1256"/>
      <c r="DB695" s="1257"/>
      <c r="DC695" s="1242"/>
      <c r="DD695" s="1258">
        <v>1</v>
      </c>
      <c r="DE695" s="1259"/>
    </row>
    <row r="696" spans="1:109" ht="15.75" customHeight="1">
      <c r="A696" s="1239"/>
      <c r="B696" s="1240"/>
      <c r="C696" s="1241"/>
      <c r="D696" s="1240"/>
      <c r="E696" s="1240"/>
      <c r="F696" s="1242"/>
      <c r="G696" s="1243"/>
      <c r="H696" s="1244"/>
      <c r="I696" s="1245"/>
      <c r="J696" s="1246"/>
      <c r="K696" s="1246"/>
      <c r="L696" s="1246"/>
      <c r="M696" s="1246"/>
      <c r="N696" s="1246"/>
      <c r="O696" s="1246"/>
      <c r="P696" s="1247"/>
      <c r="Q696" s="783">
        <f t="shared" si="10"/>
        <v>0</v>
      </c>
      <c r="R696" s="1241"/>
      <c r="S696" s="1240"/>
      <c r="T696" s="1249"/>
      <c r="U696" s="1240"/>
      <c r="V696" s="1240"/>
      <c r="W696" s="1240"/>
      <c r="X696" s="1250"/>
      <c r="Y696" s="1251"/>
      <c r="Z696" s="1243"/>
      <c r="AA696" s="1242"/>
      <c r="AB696" s="1242"/>
      <c r="AC696" s="1242"/>
      <c r="AD696" s="1242"/>
      <c r="AE696" s="1242"/>
      <c r="AF696" s="1252"/>
      <c r="AG696" s="1250"/>
      <c r="AH696" s="1250"/>
      <c r="AI696" s="1250"/>
      <c r="AJ696" s="1250"/>
      <c r="AK696" s="1250"/>
      <c r="AL696" s="1250"/>
      <c r="AM696" s="1250"/>
      <c r="AN696" s="1250"/>
      <c r="AO696" s="1250"/>
      <c r="AP696" s="1250"/>
      <c r="AQ696" s="1253"/>
      <c r="AR696" s="1250"/>
      <c r="AS696" s="1250"/>
      <c r="AT696" s="1250"/>
      <c r="AU696" s="1254"/>
      <c r="AV696" s="1253"/>
      <c r="AW696" s="1250"/>
      <c r="AX696" s="1250"/>
      <c r="AY696" s="1250"/>
      <c r="AZ696" s="1250"/>
      <c r="BA696" s="1250"/>
      <c r="BB696" s="1250"/>
      <c r="BC696" s="1250"/>
      <c r="BD696" s="1250"/>
      <c r="BE696" s="1250"/>
      <c r="BF696" s="1250"/>
      <c r="BG696" s="1250"/>
      <c r="BH696" s="1250"/>
      <c r="BI696" s="1250"/>
      <c r="BJ696" s="1250"/>
      <c r="BK696" s="1254"/>
      <c r="BL696" s="1241"/>
      <c r="BM696" s="1242"/>
      <c r="BN696" s="1242"/>
      <c r="BO696" s="1242"/>
      <c r="BP696" s="1249"/>
      <c r="BQ696" s="1253"/>
      <c r="BR696" s="1250"/>
      <c r="BS696" s="1250"/>
      <c r="BT696" s="1250"/>
      <c r="BU696" s="1254"/>
      <c r="BV696" s="1253"/>
      <c r="BW696" s="1250"/>
      <c r="BX696" s="1250"/>
      <c r="BY696" s="1250"/>
      <c r="BZ696" s="1250"/>
      <c r="CA696" s="1253"/>
      <c r="CB696" s="1250"/>
      <c r="CC696" s="1250"/>
      <c r="CD696" s="1250"/>
      <c r="CE696" s="1254"/>
      <c r="CF696" s="1250"/>
      <c r="CG696" s="1250"/>
      <c r="CH696" s="1250"/>
      <c r="CI696" s="1250"/>
      <c r="CJ696" s="1254"/>
      <c r="CK696" s="1253"/>
      <c r="CL696" s="1250"/>
      <c r="CM696" s="1250"/>
      <c r="CN696" s="1250"/>
      <c r="CO696" s="1254"/>
      <c r="CP696" s="1253"/>
      <c r="CQ696" s="1250"/>
      <c r="CR696" s="1250"/>
      <c r="CS696" s="1250"/>
      <c r="CT696" s="1254"/>
      <c r="CU696" s="1255"/>
      <c r="CV696" s="1256"/>
      <c r="CW696" s="1256"/>
      <c r="CX696" s="1257"/>
      <c r="CY696" s="1256"/>
      <c r="CZ696" s="1256"/>
      <c r="DA696" s="1256"/>
      <c r="DB696" s="1257"/>
      <c r="DC696" s="1242"/>
      <c r="DD696" s="1258">
        <v>1</v>
      </c>
      <c r="DE696" s="1259"/>
    </row>
    <row r="697" spans="1:109" ht="15.75" customHeight="1">
      <c r="A697" s="1239"/>
      <c r="B697" s="1240"/>
      <c r="C697" s="1241"/>
      <c r="D697" s="1240"/>
      <c r="E697" s="1240"/>
      <c r="F697" s="1242"/>
      <c r="G697" s="1243"/>
      <c r="H697" s="1244"/>
      <c r="I697" s="1245"/>
      <c r="J697" s="1246"/>
      <c r="K697" s="1246"/>
      <c r="L697" s="1246"/>
      <c r="M697" s="1246"/>
      <c r="N697" s="1246"/>
      <c r="O697" s="1246"/>
      <c r="P697" s="1247"/>
      <c r="Q697" s="783">
        <f t="shared" si="10"/>
        <v>0</v>
      </c>
      <c r="R697" s="1241"/>
      <c r="S697" s="1240"/>
      <c r="T697" s="1249"/>
      <c r="U697" s="1240"/>
      <c r="V697" s="1240"/>
      <c r="W697" s="1240"/>
      <c r="X697" s="1250"/>
      <c r="Y697" s="1251"/>
      <c r="Z697" s="1243"/>
      <c r="AA697" s="1242"/>
      <c r="AB697" s="1242"/>
      <c r="AC697" s="1242"/>
      <c r="AD697" s="1242"/>
      <c r="AE697" s="1242"/>
      <c r="AF697" s="1252"/>
      <c r="AG697" s="1250"/>
      <c r="AH697" s="1250"/>
      <c r="AI697" s="1250"/>
      <c r="AJ697" s="1250"/>
      <c r="AK697" s="1250"/>
      <c r="AL697" s="1250"/>
      <c r="AM697" s="1250"/>
      <c r="AN697" s="1250"/>
      <c r="AO697" s="1250"/>
      <c r="AP697" s="1250"/>
      <c r="AQ697" s="1253"/>
      <c r="AR697" s="1250"/>
      <c r="AS697" s="1250"/>
      <c r="AT697" s="1250"/>
      <c r="AU697" s="1254"/>
      <c r="AV697" s="1253"/>
      <c r="AW697" s="1250"/>
      <c r="AX697" s="1250"/>
      <c r="AY697" s="1250"/>
      <c r="AZ697" s="1250"/>
      <c r="BA697" s="1250"/>
      <c r="BB697" s="1250"/>
      <c r="BC697" s="1250"/>
      <c r="BD697" s="1250"/>
      <c r="BE697" s="1250"/>
      <c r="BF697" s="1250"/>
      <c r="BG697" s="1250"/>
      <c r="BH697" s="1250"/>
      <c r="BI697" s="1250"/>
      <c r="BJ697" s="1250"/>
      <c r="BK697" s="1254"/>
      <c r="BL697" s="1241"/>
      <c r="BM697" s="1242"/>
      <c r="BN697" s="1242"/>
      <c r="BO697" s="1242"/>
      <c r="BP697" s="1249"/>
      <c r="BQ697" s="1253"/>
      <c r="BR697" s="1250"/>
      <c r="BS697" s="1250"/>
      <c r="BT697" s="1250"/>
      <c r="BU697" s="1254"/>
      <c r="BV697" s="1253"/>
      <c r="BW697" s="1250"/>
      <c r="BX697" s="1250"/>
      <c r="BY697" s="1250"/>
      <c r="BZ697" s="1250"/>
      <c r="CA697" s="1253"/>
      <c r="CB697" s="1250"/>
      <c r="CC697" s="1250"/>
      <c r="CD697" s="1250"/>
      <c r="CE697" s="1254"/>
      <c r="CF697" s="1250"/>
      <c r="CG697" s="1250"/>
      <c r="CH697" s="1250"/>
      <c r="CI697" s="1250"/>
      <c r="CJ697" s="1254"/>
      <c r="CK697" s="1253"/>
      <c r="CL697" s="1250"/>
      <c r="CM697" s="1250"/>
      <c r="CN697" s="1250"/>
      <c r="CO697" s="1254"/>
      <c r="CP697" s="1253"/>
      <c r="CQ697" s="1250"/>
      <c r="CR697" s="1250"/>
      <c r="CS697" s="1250"/>
      <c r="CT697" s="1254"/>
      <c r="CU697" s="1255"/>
      <c r="CV697" s="1256"/>
      <c r="CW697" s="1256"/>
      <c r="CX697" s="1257"/>
      <c r="CY697" s="1256"/>
      <c r="CZ697" s="1256"/>
      <c r="DA697" s="1256"/>
      <c r="DB697" s="1257"/>
      <c r="DC697" s="1242"/>
      <c r="DD697" s="1258">
        <v>1</v>
      </c>
      <c r="DE697" s="1259"/>
    </row>
    <row r="698" spans="1:109" ht="15.75" customHeight="1">
      <c r="A698" s="1239"/>
      <c r="B698" s="1240"/>
      <c r="C698" s="1241"/>
      <c r="D698" s="1240"/>
      <c r="E698" s="1240"/>
      <c r="F698" s="1242"/>
      <c r="G698" s="1243"/>
      <c r="H698" s="1244"/>
      <c r="I698" s="1245"/>
      <c r="J698" s="1246"/>
      <c r="K698" s="1246"/>
      <c r="L698" s="1246"/>
      <c r="M698" s="1246"/>
      <c r="N698" s="1246"/>
      <c r="O698" s="1246"/>
      <c r="P698" s="1247"/>
      <c r="Q698" s="783">
        <f t="shared" si="10"/>
        <v>0</v>
      </c>
      <c r="R698" s="1241"/>
      <c r="S698" s="1240"/>
      <c r="T698" s="1249"/>
      <c r="U698" s="1240"/>
      <c r="V698" s="1240"/>
      <c r="W698" s="1240"/>
      <c r="X698" s="1250"/>
      <c r="Y698" s="1251"/>
      <c r="Z698" s="1243"/>
      <c r="AA698" s="1242"/>
      <c r="AB698" s="1242"/>
      <c r="AC698" s="1242"/>
      <c r="AD698" s="1242"/>
      <c r="AE698" s="1242"/>
      <c r="AF698" s="1252"/>
      <c r="AG698" s="1250"/>
      <c r="AH698" s="1250"/>
      <c r="AI698" s="1250"/>
      <c r="AJ698" s="1250"/>
      <c r="AK698" s="1250"/>
      <c r="AL698" s="1250"/>
      <c r="AM698" s="1250"/>
      <c r="AN698" s="1250"/>
      <c r="AO698" s="1250"/>
      <c r="AP698" s="1250"/>
      <c r="AQ698" s="1253"/>
      <c r="AR698" s="1250"/>
      <c r="AS698" s="1250"/>
      <c r="AT698" s="1250"/>
      <c r="AU698" s="1254"/>
      <c r="AV698" s="1253"/>
      <c r="AW698" s="1250"/>
      <c r="AX698" s="1250"/>
      <c r="AY698" s="1250"/>
      <c r="AZ698" s="1250"/>
      <c r="BA698" s="1250"/>
      <c r="BB698" s="1250"/>
      <c r="BC698" s="1250"/>
      <c r="BD698" s="1250"/>
      <c r="BE698" s="1250"/>
      <c r="BF698" s="1250"/>
      <c r="BG698" s="1250"/>
      <c r="BH698" s="1250"/>
      <c r="BI698" s="1250"/>
      <c r="BJ698" s="1250"/>
      <c r="BK698" s="1254"/>
      <c r="BL698" s="1241"/>
      <c r="BM698" s="1242"/>
      <c r="BN698" s="1242"/>
      <c r="BO698" s="1242"/>
      <c r="BP698" s="1249"/>
      <c r="BQ698" s="1253"/>
      <c r="BR698" s="1250"/>
      <c r="BS698" s="1250"/>
      <c r="BT698" s="1250"/>
      <c r="BU698" s="1254"/>
      <c r="BV698" s="1253"/>
      <c r="BW698" s="1250"/>
      <c r="BX698" s="1250"/>
      <c r="BY698" s="1250"/>
      <c r="BZ698" s="1250"/>
      <c r="CA698" s="1253"/>
      <c r="CB698" s="1250"/>
      <c r="CC698" s="1250"/>
      <c r="CD698" s="1250"/>
      <c r="CE698" s="1254"/>
      <c r="CF698" s="1250"/>
      <c r="CG698" s="1250"/>
      <c r="CH698" s="1250"/>
      <c r="CI698" s="1250"/>
      <c r="CJ698" s="1254"/>
      <c r="CK698" s="1253"/>
      <c r="CL698" s="1250"/>
      <c r="CM698" s="1250"/>
      <c r="CN698" s="1250"/>
      <c r="CO698" s="1254"/>
      <c r="CP698" s="1253"/>
      <c r="CQ698" s="1250"/>
      <c r="CR698" s="1250"/>
      <c r="CS698" s="1250"/>
      <c r="CT698" s="1254"/>
      <c r="CU698" s="1255"/>
      <c r="CV698" s="1256"/>
      <c r="CW698" s="1256"/>
      <c r="CX698" s="1257"/>
      <c r="CY698" s="1256"/>
      <c r="CZ698" s="1256"/>
      <c r="DA698" s="1256"/>
      <c r="DB698" s="1257"/>
      <c r="DC698" s="1242"/>
      <c r="DD698" s="1258">
        <v>1</v>
      </c>
      <c r="DE698" s="1259"/>
    </row>
    <row r="699" spans="1:109" ht="15.75" customHeight="1">
      <c r="A699" s="1239"/>
      <c r="B699" s="1240"/>
      <c r="C699" s="1241"/>
      <c r="D699" s="1240"/>
      <c r="E699" s="1240"/>
      <c r="F699" s="1242"/>
      <c r="G699" s="1243"/>
      <c r="H699" s="1244"/>
      <c r="I699" s="1245"/>
      <c r="J699" s="1246"/>
      <c r="K699" s="1246"/>
      <c r="L699" s="1246"/>
      <c r="M699" s="1246"/>
      <c r="N699" s="1246"/>
      <c r="O699" s="1246"/>
      <c r="P699" s="1247"/>
      <c r="Q699" s="783">
        <f t="shared" si="10"/>
        <v>0</v>
      </c>
      <c r="R699" s="1241"/>
      <c r="S699" s="1240"/>
      <c r="T699" s="1249"/>
      <c r="U699" s="1240"/>
      <c r="V699" s="1240"/>
      <c r="W699" s="1240"/>
      <c r="X699" s="1250"/>
      <c r="Y699" s="1251"/>
      <c r="Z699" s="1243"/>
      <c r="AA699" s="1242"/>
      <c r="AB699" s="1242"/>
      <c r="AC699" s="1242"/>
      <c r="AD699" s="1242"/>
      <c r="AE699" s="1242"/>
      <c r="AF699" s="1252"/>
      <c r="AG699" s="1250"/>
      <c r="AH699" s="1250"/>
      <c r="AI699" s="1250"/>
      <c r="AJ699" s="1250"/>
      <c r="AK699" s="1250"/>
      <c r="AL699" s="1250"/>
      <c r="AM699" s="1250"/>
      <c r="AN699" s="1250"/>
      <c r="AO699" s="1250"/>
      <c r="AP699" s="1250"/>
      <c r="AQ699" s="1253"/>
      <c r="AR699" s="1250"/>
      <c r="AS699" s="1250"/>
      <c r="AT699" s="1250"/>
      <c r="AU699" s="1254"/>
      <c r="AV699" s="1253"/>
      <c r="AW699" s="1250"/>
      <c r="AX699" s="1250"/>
      <c r="AY699" s="1250"/>
      <c r="AZ699" s="1250"/>
      <c r="BA699" s="1250"/>
      <c r="BB699" s="1250"/>
      <c r="BC699" s="1250"/>
      <c r="BD699" s="1250"/>
      <c r="BE699" s="1250"/>
      <c r="BF699" s="1250"/>
      <c r="BG699" s="1250"/>
      <c r="BH699" s="1250"/>
      <c r="BI699" s="1250"/>
      <c r="BJ699" s="1250"/>
      <c r="BK699" s="1254"/>
      <c r="BL699" s="1241"/>
      <c r="BM699" s="1242"/>
      <c r="BN699" s="1242"/>
      <c r="BO699" s="1242"/>
      <c r="BP699" s="1249"/>
      <c r="BQ699" s="1253"/>
      <c r="BR699" s="1250"/>
      <c r="BS699" s="1250"/>
      <c r="BT699" s="1250"/>
      <c r="BU699" s="1254"/>
      <c r="BV699" s="1253"/>
      <c r="BW699" s="1250"/>
      <c r="BX699" s="1250"/>
      <c r="BY699" s="1250"/>
      <c r="BZ699" s="1250"/>
      <c r="CA699" s="1253"/>
      <c r="CB699" s="1250"/>
      <c r="CC699" s="1250"/>
      <c r="CD699" s="1250"/>
      <c r="CE699" s="1254"/>
      <c r="CF699" s="1250"/>
      <c r="CG699" s="1250"/>
      <c r="CH699" s="1250"/>
      <c r="CI699" s="1250"/>
      <c r="CJ699" s="1254"/>
      <c r="CK699" s="1253"/>
      <c r="CL699" s="1250"/>
      <c r="CM699" s="1250"/>
      <c r="CN699" s="1250"/>
      <c r="CO699" s="1254"/>
      <c r="CP699" s="1253"/>
      <c r="CQ699" s="1250"/>
      <c r="CR699" s="1250"/>
      <c r="CS699" s="1250"/>
      <c r="CT699" s="1254"/>
      <c r="CU699" s="1255"/>
      <c r="CV699" s="1256"/>
      <c r="CW699" s="1256"/>
      <c r="CX699" s="1257"/>
      <c r="CY699" s="1256"/>
      <c r="CZ699" s="1256"/>
      <c r="DA699" s="1256"/>
      <c r="DB699" s="1257"/>
      <c r="DC699" s="1242"/>
      <c r="DD699" s="1258">
        <v>1</v>
      </c>
      <c r="DE699" s="1259"/>
    </row>
    <row r="700" spans="1:109" ht="15.75" customHeight="1">
      <c r="A700" s="1239"/>
      <c r="B700" s="1240"/>
      <c r="C700" s="1241"/>
      <c r="D700" s="1240"/>
      <c r="E700" s="1240"/>
      <c r="F700" s="1242"/>
      <c r="G700" s="1243"/>
      <c r="H700" s="1244"/>
      <c r="I700" s="1245"/>
      <c r="J700" s="1246"/>
      <c r="K700" s="1246"/>
      <c r="L700" s="1246"/>
      <c r="M700" s="1246"/>
      <c r="N700" s="1246"/>
      <c r="O700" s="1246"/>
      <c r="P700" s="1247"/>
      <c r="Q700" s="783">
        <f t="shared" si="10"/>
        <v>0</v>
      </c>
      <c r="R700" s="1241"/>
      <c r="S700" s="1240"/>
      <c r="T700" s="1249"/>
      <c r="U700" s="1240"/>
      <c r="V700" s="1240"/>
      <c r="W700" s="1240"/>
      <c r="X700" s="1250"/>
      <c r="Y700" s="1251"/>
      <c r="Z700" s="1243"/>
      <c r="AA700" s="1242"/>
      <c r="AB700" s="1242"/>
      <c r="AC700" s="1242"/>
      <c r="AD700" s="1242"/>
      <c r="AE700" s="1242"/>
      <c r="AF700" s="1252"/>
      <c r="AG700" s="1250"/>
      <c r="AH700" s="1250"/>
      <c r="AI700" s="1250"/>
      <c r="AJ700" s="1250"/>
      <c r="AK700" s="1250"/>
      <c r="AL700" s="1250"/>
      <c r="AM700" s="1250"/>
      <c r="AN700" s="1250"/>
      <c r="AO700" s="1250"/>
      <c r="AP700" s="1250"/>
      <c r="AQ700" s="1253"/>
      <c r="AR700" s="1250"/>
      <c r="AS700" s="1250"/>
      <c r="AT700" s="1250"/>
      <c r="AU700" s="1254"/>
      <c r="AV700" s="1253"/>
      <c r="AW700" s="1250"/>
      <c r="AX700" s="1250"/>
      <c r="AY700" s="1250"/>
      <c r="AZ700" s="1250"/>
      <c r="BA700" s="1250"/>
      <c r="BB700" s="1250"/>
      <c r="BC700" s="1250"/>
      <c r="BD700" s="1250"/>
      <c r="BE700" s="1250"/>
      <c r="BF700" s="1250"/>
      <c r="BG700" s="1250"/>
      <c r="BH700" s="1250"/>
      <c r="BI700" s="1250"/>
      <c r="BJ700" s="1250"/>
      <c r="BK700" s="1254"/>
      <c r="BL700" s="1241"/>
      <c r="BM700" s="1242"/>
      <c r="BN700" s="1242"/>
      <c r="BO700" s="1242"/>
      <c r="BP700" s="1249"/>
      <c r="BQ700" s="1253"/>
      <c r="BR700" s="1250"/>
      <c r="BS700" s="1250"/>
      <c r="BT700" s="1250"/>
      <c r="BU700" s="1254"/>
      <c r="BV700" s="1253"/>
      <c r="BW700" s="1250"/>
      <c r="BX700" s="1250"/>
      <c r="BY700" s="1250"/>
      <c r="BZ700" s="1250"/>
      <c r="CA700" s="1253"/>
      <c r="CB700" s="1250"/>
      <c r="CC700" s="1250"/>
      <c r="CD700" s="1250"/>
      <c r="CE700" s="1254"/>
      <c r="CF700" s="1250"/>
      <c r="CG700" s="1250"/>
      <c r="CH700" s="1250"/>
      <c r="CI700" s="1250"/>
      <c r="CJ700" s="1254"/>
      <c r="CK700" s="1253"/>
      <c r="CL700" s="1250"/>
      <c r="CM700" s="1250"/>
      <c r="CN700" s="1250"/>
      <c r="CO700" s="1254"/>
      <c r="CP700" s="1253"/>
      <c r="CQ700" s="1250"/>
      <c r="CR700" s="1250"/>
      <c r="CS700" s="1250"/>
      <c r="CT700" s="1254"/>
      <c r="CU700" s="1255"/>
      <c r="CV700" s="1256"/>
      <c r="CW700" s="1256"/>
      <c r="CX700" s="1257"/>
      <c r="CY700" s="1256"/>
      <c r="CZ700" s="1256"/>
      <c r="DA700" s="1256"/>
      <c r="DB700" s="1257"/>
      <c r="DC700" s="1242"/>
      <c r="DD700" s="1258">
        <v>1</v>
      </c>
      <c r="DE700" s="1259"/>
    </row>
    <row r="701" spans="1:109" ht="15.75" customHeight="1">
      <c r="A701" s="1239"/>
      <c r="B701" s="1240"/>
      <c r="C701" s="1241"/>
      <c r="D701" s="1240"/>
      <c r="E701" s="1240"/>
      <c r="F701" s="1242"/>
      <c r="G701" s="1243"/>
      <c r="H701" s="1244"/>
      <c r="I701" s="1245"/>
      <c r="J701" s="1246"/>
      <c r="K701" s="1246"/>
      <c r="L701" s="1246"/>
      <c r="M701" s="1246"/>
      <c r="N701" s="1246"/>
      <c r="O701" s="1246"/>
      <c r="P701" s="1247"/>
      <c r="Q701" s="783">
        <f t="shared" si="10"/>
        <v>0</v>
      </c>
      <c r="R701" s="1241"/>
      <c r="S701" s="1240"/>
      <c r="T701" s="1249"/>
      <c r="U701" s="1240"/>
      <c r="V701" s="1240"/>
      <c r="W701" s="1240"/>
      <c r="X701" s="1250"/>
      <c r="Y701" s="1251"/>
      <c r="Z701" s="1243"/>
      <c r="AA701" s="1242"/>
      <c r="AB701" s="1242"/>
      <c r="AC701" s="1242"/>
      <c r="AD701" s="1242"/>
      <c r="AE701" s="1242"/>
      <c r="AF701" s="1252"/>
      <c r="AG701" s="1250"/>
      <c r="AH701" s="1250"/>
      <c r="AI701" s="1250"/>
      <c r="AJ701" s="1250"/>
      <c r="AK701" s="1250"/>
      <c r="AL701" s="1250"/>
      <c r="AM701" s="1250"/>
      <c r="AN701" s="1250"/>
      <c r="AO701" s="1250"/>
      <c r="AP701" s="1250"/>
      <c r="AQ701" s="1253"/>
      <c r="AR701" s="1250"/>
      <c r="AS701" s="1250"/>
      <c r="AT701" s="1250"/>
      <c r="AU701" s="1254"/>
      <c r="AV701" s="1253"/>
      <c r="AW701" s="1250"/>
      <c r="AX701" s="1250"/>
      <c r="AY701" s="1250"/>
      <c r="AZ701" s="1250"/>
      <c r="BA701" s="1250"/>
      <c r="BB701" s="1250"/>
      <c r="BC701" s="1250"/>
      <c r="BD701" s="1250"/>
      <c r="BE701" s="1250"/>
      <c r="BF701" s="1250"/>
      <c r="BG701" s="1250"/>
      <c r="BH701" s="1250"/>
      <c r="BI701" s="1250"/>
      <c r="BJ701" s="1250"/>
      <c r="BK701" s="1254"/>
      <c r="BL701" s="1241"/>
      <c r="BM701" s="1242"/>
      <c r="BN701" s="1242"/>
      <c r="BO701" s="1242"/>
      <c r="BP701" s="1249"/>
      <c r="BQ701" s="1253"/>
      <c r="BR701" s="1250"/>
      <c r="BS701" s="1250"/>
      <c r="BT701" s="1250"/>
      <c r="BU701" s="1254"/>
      <c r="BV701" s="1253"/>
      <c r="BW701" s="1250"/>
      <c r="BX701" s="1250"/>
      <c r="BY701" s="1250"/>
      <c r="BZ701" s="1250"/>
      <c r="CA701" s="1253"/>
      <c r="CB701" s="1250"/>
      <c r="CC701" s="1250"/>
      <c r="CD701" s="1250"/>
      <c r="CE701" s="1254"/>
      <c r="CF701" s="1250"/>
      <c r="CG701" s="1250"/>
      <c r="CH701" s="1250"/>
      <c r="CI701" s="1250"/>
      <c r="CJ701" s="1254"/>
      <c r="CK701" s="1253"/>
      <c r="CL701" s="1250"/>
      <c r="CM701" s="1250"/>
      <c r="CN701" s="1250"/>
      <c r="CO701" s="1254"/>
      <c r="CP701" s="1253"/>
      <c r="CQ701" s="1250"/>
      <c r="CR701" s="1250"/>
      <c r="CS701" s="1250"/>
      <c r="CT701" s="1254"/>
      <c r="CU701" s="1255"/>
      <c r="CV701" s="1256"/>
      <c r="CW701" s="1256"/>
      <c r="CX701" s="1257"/>
      <c r="CY701" s="1256"/>
      <c r="CZ701" s="1256"/>
      <c r="DA701" s="1256"/>
      <c r="DB701" s="1257"/>
      <c r="DC701" s="1242"/>
      <c r="DD701" s="1258">
        <v>1</v>
      </c>
      <c r="DE701" s="1259"/>
    </row>
    <row r="702" spans="1:109" ht="15.75" customHeight="1">
      <c r="A702" s="1239"/>
      <c r="B702" s="1240"/>
      <c r="C702" s="1241"/>
      <c r="D702" s="1240"/>
      <c r="E702" s="1240"/>
      <c r="F702" s="1242"/>
      <c r="G702" s="1243"/>
      <c r="H702" s="1244"/>
      <c r="I702" s="1245"/>
      <c r="J702" s="1246"/>
      <c r="K702" s="1246"/>
      <c r="L702" s="1246"/>
      <c r="M702" s="1246"/>
      <c r="N702" s="1246"/>
      <c r="O702" s="1246"/>
      <c r="P702" s="1247"/>
      <c r="Q702" s="783">
        <f t="shared" si="10"/>
        <v>0</v>
      </c>
      <c r="R702" s="1241"/>
      <c r="S702" s="1240"/>
      <c r="T702" s="1249"/>
      <c r="U702" s="1240"/>
      <c r="V702" s="1240"/>
      <c r="W702" s="1240"/>
      <c r="X702" s="1250"/>
      <c r="Y702" s="1251"/>
      <c r="Z702" s="1243"/>
      <c r="AA702" s="1242"/>
      <c r="AB702" s="1242"/>
      <c r="AC702" s="1242"/>
      <c r="AD702" s="1242"/>
      <c r="AE702" s="1242"/>
      <c r="AF702" s="1252"/>
      <c r="AG702" s="1250"/>
      <c r="AH702" s="1250"/>
      <c r="AI702" s="1250"/>
      <c r="AJ702" s="1250"/>
      <c r="AK702" s="1250"/>
      <c r="AL702" s="1250"/>
      <c r="AM702" s="1250"/>
      <c r="AN702" s="1250"/>
      <c r="AO702" s="1250"/>
      <c r="AP702" s="1250"/>
      <c r="AQ702" s="1253"/>
      <c r="AR702" s="1250"/>
      <c r="AS702" s="1250"/>
      <c r="AT702" s="1250"/>
      <c r="AU702" s="1254"/>
      <c r="AV702" s="1253"/>
      <c r="AW702" s="1250"/>
      <c r="AX702" s="1250"/>
      <c r="AY702" s="1250"/>
      <c r="AZ702" s="1250"/>
      <c r="BA702" s="1250"/>
      <c r="BB702" s="1250"/>
      <c r="BC702" s="1250"/>
      <c r="BD702" s="1250"/>
      <c r="BE702" s="1250"/>
      <c r="BF702" s="1250"/>
      <c r="BG702" s="1250"/>
      <c r="BH702" s="1250"/>
      <c r="BI702" s="1250"/>
      <c r="BJ702" s="1250"/>
      <c r="BK702" s="1254"/>
      <c r="BL702" s="1241"/>
      <c r="BM702" s="1242"/>
      <c r="BN702" s="1242"/>
      <c r="BO702" s="1242"/>
      <c r="BP702" s="1249"/>
      <c r="BQ702" s="1253"/>
      <c r="BR702" s="1250"/>
      <c r="BS702" s="1250"/>
      <c r="BT702" s="1250"/>
      <c r="BU702" s="1254"/>
      <c r="BV702" s="1253"/>
      <c r="BW702" s="1250"/>
      <c r="BX702" s="1250"/>
      <c r="BY702" s="1250"/>
      <c r="BZ702" s="1250"/>
      <c r="CA702" s="1253"/>
      <c r="CB702" s="1250"/>
      <c r="CC702" s="1250"/>
      <c r="CD702" s="1250"/>
      <c r="CE702" s="1254"/>
      <c r="CF702" s="1250"/>
      <c r="CG702" s="1250"/>
      <c r="CH702" s="1250"/>
      <c r="CI702" s="1250"/>
      <c r="CJ702" s="1254"/>
      <c r="CK702" s="1253"/>
      <c r="CL702" s="1250"/>
      <c r="CM702" s="1250"/>
      <c r="CN702" s="1250"/>
      <c r="CO702" s="1254"/>
      <c r="CP702" s="1253"/>
      <c r="CQ702" s="1250"/>
      <c r="CR702" s="1250"/>
      <c r="CS702" s="1250"/>
      <c r="CT702" s="1254"/>
      <c r="CU702" s="1255"/>
      <c r="CV702" s="1256"/>
      <c r="CW702" s="1256"/>
      <c r="CX702" s="1257"/>
      <c r="CY702" s="1256"/>
      <c r="CZ702" s="1256"/>
      <c r="DA702" s="1256"/>
      <c r="DB702" s="1257"/>
      <c r="DC702" s="1242"/>
      <c r="DD702" s="1258">
        <v>1</v>
      </c>
      <c r="DE702" s="1259"/>
    </row>
    <row r="703" spans="1:109" ht="13.8">
      <c r="A703" s="1239"/>
      <c r="B703" s="1240"/>
      <c r="C703" s="1241"/>
      <c r="D703" s="1240"/>
      <c r="E703" s="1240"/>
      <c r="F703" s="1242"/>
      <c r="G703" s="1243"/>
      <c r="H703" s="1244"/>
      <c r="I703" s="1245"/>
      <c r="J703" s="1246"/>
      <c r="K703" s="1246"/>
      <c r="L703" s="1246"/>
      <c r="M703" s="1246"/>
      <c r="N703" s="1246"/>
      <c r="O703" s="1246"/>
      <c r="P703" s="1247"/>
      <c r="Q703" s="783">
        <f t="shared" si="10"/>
        <v>0</v>
      </c>
      <c r="R703" s="1241"/>
      <c r="S703" s="1240"/>
      <c r="T703" s="1249"/>
      <c r="U703" s="1240"/>
      <c r="V703" s="1240"/>
      <c r="W703" s="1240"/>
      <c r="X703" s="1250"/>
      <c r="Y703" s="1251"/>
      <c r="Z703" s="1243"/>
      <c r="AA703" s="1242"/>
      <c r="AB703" s="1242"/>
      <c r="AC703" s="1242"/>
      <c r="AD703" s="1242"/>
      <c r="AE703" s="1242"/>
      <c r="AF703" s="1252"/>
      <c r="AG703" s="1250"/>
      <c r="AH703" s="1250"/>
      <c r="AI703" s="1250"/>
      <c r="AJ703" s="1250"/>
      <c r="AK703" s="1250"/>
      <c r="AL703" s="1250"/>
      <c r="AM703" s="1250"/>
      <c r="AN703" s="1250"/>
      <c r="AO703" s="1250"/>
      <c r="AP703" s="1250"/>
      <c r="AQ703" s="1253"/>
      <c r="AR703" s="1250"/>
      <c r="AS703" s="1250"/>
      <c r="AT703" s="1250"/>
      <c r="AU703" s="1254"/>
      <c r="AV703" s="1253"/>
      <c r="AW703" s="1250"/>
      <c r="AX703" s="1250"/>
      <c r="AY703" s="1250"/>
      <c r="AZ703" s="1250"/>
      <c r="BA703" s="1250"/>
      <c r="BB703" s="1250"/>
      <c r="BC703" s="1250"/>
      <c r="BD703" s="1250"/>
      <c r="BE703" s="1250"/>
      <c r="BF703" s="1250"/>
      <c r="BG703" s="1250"/>
      <c r="BH703" s="1250"/>
      <c r="BI703" s="1250"/>
      <c r="BJ703" s="1250"/>
      <c r="BK703" s="1254"/>
      <c r="BL703" s="1241"/>
      <c r="BM703" s="1242"/>
      <c r="BN703" s="1242"/>
      <c r="BO703" s="1242"/>
      <c r="BP703" s="1249"/>
      <c r="BQ703" s="1253"/>
      <c r="BR703" s="1250"/>
      <c r="BS703" s="1250"/>
      <c r="BT703" s="1250"/>
      <c r="BU703" s="1254"/>
      <c r="BV703" s="1253"/>
      <c r="BW703" s="1250"/>
      <c r="BX703" s="1250"/>
      <c r="BY703" s="1250"/>
      <c r="BZ703" s="1250"/>
      <c r="CA703" s="1253"/>
      <c r="CB703" s="1250"/>
      <c r="CC703" s="1250"/>
      <c r="CD703" s="1250"/>
      <c r="CE703" s="1254"/>
      <c r="CF703" s="1250"/>
      <c r="CG703" s="1250"/>
      <c r="CH703" s="1250"/>
      <c r="CI703" s="1250"/>
      <c r="CJ703" s="1254"/>
      <c r="CK703" s="1253"/>
      <c r="CL703" s="1250"/>
      <c r="CM703" s="1250"/>
      <c r="CN703" s="1250"/>
      <c r="CO703" s="1254"/>
      <c r="CP703" s="1253"/>
      <c r="CQ703" s="1250"/>
      <c r="CR703" s="1250"/>
      <c r="CS703" s="1250"/>
      <c r="CT703" s="1254"/>
      <c r="CU703" s="1255"/>
      <c r="CV703" s="1256"/>
      <c r="CW703" s="1256"/>
      <c r="CX703" s="1257"/>
      <c r="CY703" s="1256"/>
      <c r="CZ703" s="1256"/>
      <c r="DA703" s="1256"/>
      <c r="DB703" s="1257"/>
      <c r="DC703" s="1242"/>
      <c r="DD703" s="1258">
        <v>1</v>
      </c>
      <c r="DE703" s="1259"/>
    </row>
    <row r="704" spans="1:109" ht="13.8">
      <c r="A704" s="1239"/>
      <c r="B704" s="1240"/>
      <c r="C704" s="1241"/>
      <c r="D704" s="1240"/>
      <c r="E704" s="1240"/>
      <c r="F704" s="1242"/>
      <c r="G704" s="1243"/>
      <c r="H704" s="1244"/>
      <c r="I704" s="1245"/>
      <c r="J704" s="1246"/>
      <c r="K704" s="1246"/>
      <c r="L704" s="1246"/>
      <c r="M704" s="1246"/>
      <c r="N704" s="1246"/>
      <c r="O704" s="1246"/>
      <c r="P704" s="1247"/>
      <c r="Q704" s="783">
        <f t="shared" si="10"/>
        <v>0</v>
      </c>
      <c r="R704" s="1241"/>
      <c r="S704" s="1240"/>
      <c r="T704" s="1249"/>
      <c r="U704" s="1240"/>
      <c r="V704" s="1240"/>
      <c r="W704" s="1240"/>
      <c r="X704" s="1250"/>
      <c r="Y704" s="1251"/>
      <c r="Z704" s="1243"/>
      <c r="AA704" s="1242"/>
      <c r="AB704" s="1242"/>
      <c r="AC704" s="1242"/>
      <c r="AD704" s="1242"/>
      <c r="AE704" s="1242"/>
      <c r="AF704" s="1252"/>
      <c r="AG704" s="1250"/>
      <c r="AH704" s="1250"/>
      <c r="AI704" s="1250"/>
      <c r="AJ704" s="1250"/>
      <c r="AK704" s="1250"/>
      <c r="AL704" s="1250"/>
      <c r="AM704" s="1250"/>
      <c r="AN704" s="1250"/>
      <c r="AO704" s="1250"/>
      <c r="AP704" s="1250"/>
      <c r="AQ704" s="1253"/>
      <c r="AR704" s="1250"/>
      <c r="AS704" s="1250"/>
      <c r="AT704" s="1250"/>
      <c r="AU704" s="1254"/>
      <c r="AV704" s="1253"/>
      <c r="AW704" s="1250"/>
      <c r="AX704" s="1250"/>
      <c r="AY704" s="1250"/>
      <c r="AZ704" s="1250"/>
      <c r="BA704" s="1250"/>
      <c r="BB704" s="1250"/>
      <c r="BC704" s="1250"/>
      <c r="BD704" s="1250"/>
      <c r="BE704" s="1250"/>
      <c r="BF704" s="1250"/>
      <c r="BG704" s="1250"/>
      <c r="BH704" s="1250"/>
      <c r="BI704" s="1250"/>
      <c r="BJ704" s="1250"/>
      <c r="BK704" s="1254"/>
      <c r="BL704" s="1241"/>
      <c r="BM704" s="1242"/>
      <c r="BN704" s="1242"/>
      <c r="BO704" s="1242"/>
      <c r="BP704" s="1249"/>
      <c r="BQ704" s="1253"/>
      <c r="BR704" s="1250"/>
      <c r="BS704" s="1250"/>
      <c r="BT704" s="1250"/>
      <c r="BU704" s="1254"/>
      <c r="BV704" s="1253"/>
      <c r="BW704" s="1250"/>
      <c r="BX704" s="1250"/>
      <c r="BY704" s="1250"/>
      <c r="BZ704" s="1250"/>
      <c r="CA704" s="1253"/>
      <c r="CB704" s="1250"/>
      <c r="CC704" s="1250"/>
      <c r="CD704" s="1250"/>
      <c r="CE704" s="1254"/>
      <c r="CF704" s="1250"/>
      <c r="CG704" s="1250"/>
      <c r="CH704" s="1250"/>
      <c r="CI704" s="1250"/>
      <c r="CJ704" s="1254"/>
      <c r="CK704" s="1253"/>
      <c r="CL704" s="1250"/>
      <c r="CM704" s="1250"/>
      <c r="CN704" s="1250"/>
      <c r="CO704" s="1254"/>
      <c r="CP704" s="1253"/>
      <c r="CQ704" s="1250"/>
      <c r="CR704" s="1250"/>
      <c r="CS704" s="1250"/>
      <c r="CT704" s="1254"/>
      <c r="CU704" s="1255"/>
      <c r="CV704" s="1256"/>
      <c r="CW704" s="1256"/>
      <c r="CX704" s="1257"/>
      <c r="CY704" s="1256"/>
      <c r="CZ704" s="1256"/>
      <c r="DA704" s="1256"/>
      <c r="DB704" s="1257"/>
      <c r="DC704" s="1242"/>
      <c r="DD704" s="1258">
        <v>1</v>
      </c>
      <c r="DE704" s="1259"/>
    </row>
    <row r="705" spans="1:109" s="58" customFormat="1" ht="15">
      <c r="A705" s="1239"/>
      <c r="B705" s="1240"/>
      <c r="C705" s="1241"/>
      <c r="D705" s="1240"/>
      <c r="E705" s="1240"/>
      <c r="F705" s="1242"/>
      <c r="G705" s="1243"/>
      <c r="H705" s="1244"/>
      <c r="I705" s="1245"/>
      <c r="J705" s="1246"/>
      <c r="K705" s="1246"/>
      <c r="L705" s="1246"/>
      <c r="M705" s="1246"/>
      <c r="N705" s="1246"/>
      <c r="O705" s="1246"/>
      <c r="P705" s="1247"/>
      <c r="Q705" s="783">
        <f t="shared" si="10"/>
        <v>0</v>
      </c>
      <c r="R705" s="1241"/>
      <c r="S705" s="1240"/>
      <c r="T705" s="1249"/>
      <c r="U705" s="1240"/>
      <c r="V705" s="1240"/>
      <c r="W705" s="1240"/>
      <c r="X705" s="1250"/>
      <c r="Y705" s="1251"/>
      <c r="Z705" s="1243"/>
      <c r="AA705" s="1242"/>
      <c r="AB705" s="1242"/>
      <c r="AC705" s="1242"/>
      <c r="AD705" s="1242"/>
      <c r="AE705" s="1242"/>
      <c r="AF705" s="1252"/>
      <c r="AG705" s="1250"/>
      <c r="AH705" s="1250"/>
      <c r="AI705" s="1250"/>
      <c r="AJ705" s="1250"/>
      <c r="AK705" s="1250"/>
      <c r="AL705" s="1250"/>
      <c r="AM705" s="1250"/>
      <c r="AN705" s="1250"/>
      <c r="AO705" s="1250"/>
      <c r="AP705" s="1250"/>
      <c r="AQ705" s="1253"/>
      <c r="AR705" s="1250"/>
      <c r="AS705" s="1250"/>
      <c r="AT705" s="1250"/>
      <c r="AU705" s="1254"/>
      <c r="AV705" s="1253"/>
      <c r="AW705" s="1250"/>
      <c r="AX705" s="1250"/>
      <c r="AY705" s="1250"/>
      <c r="AZ705" s="1250"/>
      <c r="BA705" s="1250"/>
      <c r="BB705" s="1250"/>
      <c r="BC705" s="1250"/>
      <c r="BD705" s="1250"/>
      <c r="BE705" s="1250"/>
      <c r="BF705" s="1250"/>
      <c r="BG705" s="1250"/>
      <c r="BH705" s="1250"/>
      <c r="BI705" s="1250"/>
      <c r="BJ705" s="1250"/>
      <c r="BK705" s="1254"/>
      <c r="BL705" s="1241"/>
      <c r="BM705" s="1242"/>
      <c r="BN705" s="1242"/>
      <c r="BO705" s="1242"/>
      <c r="BP705" s="1249"/>
      <c r="BQ705" s="1253"/>
      <c r="BR705" s="1250"/>
      <c r="BS705" s="1250"/>
      <c r="BT705" s="1250"/>
      <c r="BU705" s="1254"/>
      <c r="BV705" s="1253"/>
      <c r="BW705" s="1250"/>
      <c r="BX705" s="1250"/>
      <c r="BY705" s="1250"/>
      <c r="BZ705" s="1250"/>
      <c r="CA705" s="1253"/>
      <c r="CB705" s="1250"/>
      <c r="CC705" s="1250"/>
      <c r="CD705" s="1250"/>
      <c r="CE705" s="1254"/>
      <c r="CF705" s="1250"/>
      <c r="CG705" s="1250"/>
      <c r="CH705" s="1250"/>
      <c r="CI705" s="1250"/>
      <c r="CJ705" s="1254"/>
      <c r="CK705" s="1253"/>
      <c r="CL705" s="1250"/>
      <c r="CM705" s="1250"/>
      <c r="CN705" s="1250"/>
      <c r="CO705" s="1254"/>
      <c r="CP705" s="1253"/>
      <c r="CQ705" s="1250"/>
      <c r="CR705" s="1250"/>
      <c r="CS705" s="1250"/>
      <c r="CT705" s="1254"/>
      <c r="CU705" s="1255"/>
      <c r="CV705" s="1256"/>
      <c r="CW705" s="1256"/>
      <c r="CX705" s="1257"/>
      <c r="CY705" s="1256"/>
      <c r="CZ705" s="1256"/>
      <c r="DA705" s="1256"/>
      <c r="DB705" s="1257"/>
      <c r="DC705" s="1242"/>
      <c r="DD705" s="1258">
        <v>1</v>
      </c>
      <c r="DE705" s="1259"/>
    </row>
    <row r="706" spans="1:109" s="58" customFormat="1" ht="15">
      <c r="A706" s="1239"/>
      <c r="B706" s="1240"/>
      <c r="C706" s="1241"/>
      <c r="D706" s="1240"/>
      <c r="E706" s="1240"/>
      <c r="F706" s="1242"/>
      <c r="G706" s="1243"/>
      <c r="H706" s="1244"/>
      <c r="I706" s="1245"/>
      <c r="J706" s="1246"/>
      <c r="K706" s="1246"/>
      <c r="L706" s="1246"/>
      <c r="M706" s="1246"/>
      <c r="N706" s="1246"/>
      <c r="O706" s="1246"/>
      <c r="P706" s="1247"/>
      <c r="Q706" s="783">
        <f t="shared" si="10"/>
        <v>0</v>
      </c>
      <c r="R706" s="1241"/>
      <c r="S706" s="1240"/>
      <c r="T706" s="1249"/>
      <c r="U706" s="1240"/>
      <c r="V706" s="1240"/>
      <c r="W706" s="1240"/>
      <c r="X706" s="1250"/>
      <c r="Y706" s="1251"/>
      <c r="Z706" s="1243"/>
      <c r="AA706" s="1242"/>
      <c r="AB706" s="1242"/>
      <c r="AC706" s="1242"/>
      <c r="AD706" s="1242"/>
      <c r="AE706" s="1242"/>
      <c r="AF706" s="1252"/>
      <c r="AG706" s="1250"/>
      <c r="AH706" s="1250"/>
      <c r="AI706" s="1250"/>
      <c r="AJ706" s="1250"/>
      <c r="AK706" s="1250"/>
      <c r="AL706" s="1250"/>
      <c r="AM706" s="1250"/>
      <c r="AN706" s="1250"/>
      <c r="AO706" s="1250"/>
      <c r="AP706" s="1250"/>
      <c r="AQ706" s="1253"/>
      <c r="AR706" s="1250"/>
      <c r="AS706" s="1250"/>
      <c r="AT706" s="1250"/>
      <c r="AU706" s="1254"/>
      <c r="AV706" s="1253"/>
      <c r="AW706" s="1250"/>
      <c r="AX706" s="1250"/>
      <c r="AY706" s="1250"/>
      <c r="AZ706" s="1250"/>
      <c r="BA706" s="1250"/>
      <c r="BB706" s="1250"/>
      <c r="BC706" s="1250"/>
      <c r="BD706" s="1250"/>
      <c r="BE706" s="1250"/>
      <c r="BF706" s="1250"/>
      <c r="BG706" s="1250"/>
      <c r="BH706" s="1250"/>
      <c r="BI706" s="1250"/>
      <c r="BJ706" s="1250"/>
      <c r="BK706" s="1254"/>
      <c r="BL706" s="1241"/>
      <c r="BM706" s="1242"/>
      <c r="BN706" s="1242"/>
      <c r="BO706" s="1242"/>
      <c r="BP706" s="1249"/>
      <c r="BQ706" s="1253"/>
      <c r="BR706" s="1250"/>
      <c r="BS706" s="1250"/>
      <c r="BT706" s="1250"/>
      <c r="BU706" s="1254"/>
      <c r="BV706" s="1253"/>
      <c r="BW706" s="1250"/>
      <c r="BX706" s="1250"/>
      <c r="BY706" s="1250"/>
      <c r="BZ706" s="1250"/>
      <c r="CA706" s="1253"/>
      <c r="CB706" s="1250"/>
      <c r="CC706" s="1250"/>
      <c r="CD706" s="1250"/>
      <c r="CE706" s="1254"/>
      <c r="CF706" s="1250"/>
      <c r="CG706" s="1250"/>
      <c r="CH706" s="1250"/>
      <c r="CI706" s="1250"/>
      <c r="CJ706" s="1254"/>
      <c r="CK706" s="1253"/>
      <c r="CL706" s="1250"/>
      <c r="CM706" s="1250"/>
      <c r="CN706" s="1250"/>
      <c r="CO706" s="1254"/>
      <c r="CP706" s="1253"/>
      <c r="CQ706" s="1250"/>
      <c r="CR706" s="1250"/>
      <c r="CS706" s="1250"/>
      <c r="CT706" s="1254"/>
      <c r="CU706" s="1255"/>
      <c r="CV706" s="1256"/>
      <c r="CW706" s="1256"/>
      <c r="CX706" s="1257"/>
      <c r="CY706" s="1256"/>
      <c r="CZ706" s="1256"/>
      <c r="DA706" s="1256"/>
      <c r="DB706" s="1257"/>
      <c r="DC706" s="1242"/>
      <c r="DD706" s="1258">
        <v>1</v>
      </c>
      <c r="DE706" s="1259"/>
    </row>
    <row r="707" spans="1:109" s="58" customFormat="1" ht="15">
      <c r="A707" s="1239"/>
      <c r="B707" s="1240"/>
      <c r="C707" s="1241"/>
      <c r="D707" s="1240"/>
      <c r="E707" s="1240"/>
      <c r="F707" s="1242"/>
      <c r="G707" s="1243"/>
      <c r="H707" s="1244"/>
      <c r="I707" s="1245"/>
      <c r="J707" s="1246"/>
      <c r="K707" s="1246"/>
      <c r="L707" s="1246"/>
      <c r="M707" s="1246"/>
      <c r="N707" s="1246"/>
      <c r="O707" s="1246"/>
      <c r="P707" s="1247"/>
      <c r="Q707" s="783">
        <f t="shared" si="10"/>
        <v>0</v>
      </c>
      <c r="R707" s="1241"/>
      <c r="S707" s="1240"/>
      <c r="T707" s="1249"/>
      <c r="U707" s="1240"/>
      <c r="V707" s="1240"/>
      <c r="W707" s="1240"/>
      <c r="X707" s="1250"/>
      <c r="Y707" s="1251"/>
      <c r="Z707" s="1243"/>
      <c r="AA707" s="1242"/>
      <c r="AB707" s="1242"/>
      <c r="AC707" s="1242"/>
      <c r="AD707" s="1242"/>
      <c r="AE707" s="1242"/>
      <c r="AF707" s="1252"/>
      <c r="AG707" s="1250"/>
      <c r="AH707" s="1250"/>
      <c r="AI707" s="1250"/>
      <c r="AJ707" s="1250"/>
      <c r="AK707" s="1250"/>
      <c r="AL707" s="1250"/>
      <c r="AM707" s="1250"/>
      <c r="AN707" s="1250"/>
      <c r="AO707" s="1250"/>
      <c r="AP707" s="1250"/>
      <c r="AQ707" s="1253"/>
      <c r="AR707" s="1250"/>
      <c r="AS707" s="1250"/>
      <c r="AT707" s="1250"/>
      <c r="AU707" s="1254"/>
      <c r="AV707" s="1253"/>
      <c r="AW707" s="1250"/>
      <c r="AX707" s="1250"/>
      <c r="AY707" s="1250"/>
      <c r="AZ707" s="1250"/>
      <c r="BA707" s="1250"/>
      <c r="BB707" s="1250"/>
      <c r="BC707" s="1250"/>
      <c r="BD707" s="1250"/>
      <c r="BE707" s="1250"/>
      <c r="BF707" s="1250"/>
      <c r="BG707" s="1250"/>
      <c r="BH707" s="1250"/>
      <c r="BI707" s="1250"/>
      <c r="BJ707" s="1250"/>
      <c r="BK707" s="1254"/>
      <c r="BL707" s="1241"/>
      <c r="BM707" s="1242"/>
      <c r="BN707" s="1242"/>
      <c r="BO707" s="1242"/>
      <c r="BP707" s="1249"/>
      <c r="BQ707" s="1253"/>
      <c r="BR707" s="1250"/>
      <c r="BS707" s="1250"/>
      <c r="BT707" s="1250"/>
      <c r="BU707" s="1254"/>
      <c r="BV707" s="1253"/>
      <c r="BW707" s="1250"/>
      <c r="BX707" s="1250"/>
      <c r="BY707" s="1250"/>
      <c r="BZ707" s="1250"/>
      <c r="CA707" s="1253"/>
      <c r="CB707" s="1250"/>
      <c r="CC707" s="1250"/>
      <c r="CD707" s="1250"/>
      <c r="CE707" s="1254"/>
      <c r="CF707" s="1250"/>
      <c r="CG707" s="1250"/>
      <c r="CH707" s="1250"/>
      <c r="CI707" s="1250"/>
      <c r="CJ707" s="1254"/>
      <c r="CK707" s="1253"/>
      <c r="CL707" s="1250"/>
      <c r="CM707" s="1250"/>
      <c r="CN707" s="1250"/>
      <c r="CO707" s="1254"/>
      <c r="CP707" s="1253"/>
      <c r="CQ707" s="1250"/>
      <c r="CR707" s="1250"/>
      <c r="CS707" s="1250"/>
      <c r="CT707" s="1254"/>
      <c r="CU707" s="1255"/>
      <c r="CV707" s="1256"/>
      <c r="CW707" s="1256"/>
      <c r="CX707" s="1257"/>
      <c r="CY707" s="1256"/>
      <c r="CZ707" s="1256"/>
      <c r="DA707" s="1256"/>
      <c r="DB707" s="1257"/>
      <c r="DC707" s="1242"/>
      <c r="DD707" s="1258">
        <v>1</v>
      </c>
      <c r="DE707" s="1259"/>
    </row>
    <row r="708" spans="1:109" s="58" customFormat="1" ht="15">
      <c r="A708" s="1239"/>
      <c r="B708" s="1240"/>
      <c r="C708" s="1241"/>
      <c r="D708" s="1240"/>
      <c r="E708" s="1240"/>
      <c r="F708" s="1242"/>
      <c r="G708" s="1243"/>
      <c r="H708" s="1244"/>
      <c r="I708" s="1245"/>
      <c r="J708" s="1246"/>
      <c r="K708" s="1246"/>
      <c r="L708" s="1246"/>
      <c r="M708" s="1246"/>
      <c r="N708" s="1246"/>
      <c r="O708" s="1246"/>
      <c r="P708" s="1247"/>
      <c r="Q708" s="783">
        <f t="shared" si="10"/>
        <v>0</v>
      </c>
      <c r="R708" s="1241"/>
      <c r="S708" s="1240"/>
      <c r="T708" s="1249"/>
      <c r="U708" s="1240"/>
      <c r="V708" s="1240"/>
      <c r="W708" s="1240"/>
      <c r="X708" s="1250"/>
      <c r="Y708" s="1251"/>
      <c r="Z708" s="1243"/>
      <c r="AA708" s="1242"/>
      <c r="AB708" s="1242"/>
      <c r="AC708" s="1242"/>
      <c r="AD708" s="1242"/>
      <c r="AE708" s="1242"/>
      <c r="AF708" s="1252"/>
      <c r="AG708" s="1250"/>
      <c r="AH708" s="1250"/>
      <c r="AI708" s="1250"/>
      <c r="AJ708" s="1250"/>
      <c r="AK708" s="1250"/>
      <c r="AL708" s="1250"/>
      <c r="AM708" s="1250"/>
      <c r="AN708" s="1250"/>
      <c r="AO708" s="1250"/>
      <c r="AP708" s="1250"/>
      <c r="AQ708" s="1253"/>
      <c r="AR708" s="1250"/>
      <c r="AS708" s="1250"/>
      <c r="AT708" s="1250"/>
      <c r="AU708" s="1254"/>
      <c r="AV708" s="1253"/>
      <c r="AW708" s="1250"/>
      <c r="AX708" s="1250"/>
      <c r="AY708" s="1250"/>
      <c r="AZ708" s="1250"/>
      <c r="BA708" s="1250"/>
      <c r="BB708" s="1250"/>
      <c r="BC708" s="1250"/>
      <c r="BD708" s="1250"/>
      <c r="BE708" s="1250"/>
      <c r="BF708" s="1250"/>
      <c r="BG708" s="1250"/>
      <c r="BH708" s="1250"/>
      <c r="BI708" s="1250"/>
      <c r="BJ708" s="1250"/>
      <c r="BK708" s="1254"/>
      <c r="BL708" s="1241"/>
      <c r="BM708" s="1242"/>
      <c r="BN708" s="1242"/>
      <c r="BO708" s="1242"/>
      <c r="BP708" s="1249"/>
      <c r="BQ708" s="1253"/>
      <c r="BR708" s="1250"/>
      <c r="BS708" s="1250"/>
      <c r="BT708" s="1250"/>
      <c r="BU708" s="1254"/>
      <c r="BV708" s="1253"/>
      <c r="BW708" s="1250"/>
      <c r="BX708" s="1250"/>
      <c r="BY708" s="1250"/>
      <c r="BZ708" s="1250"/>
      <c r="CA708" s="1253"/>
      <c r="CB708" s="1250"/>
      <c r="CC708" s="1250"/>
      <c r="CD708" s="1250"/>
      <c r="CE708" s="1254"/>
      <c r="CF708" s="1250"/>
      <c r="CG708" s="1250"/>
      <c r="CH708" s="1250"/>
      <c r="CI708" s="1250"/>
      <c r="CJ708" s="1254"/>
      <c r="CK708" s="1253"/>
      <c r="CL708" s="1250"/>
      <c r="CM708" s="1250"/>
      <c r="CN708" s="1250"/>
      <c r="CO708" s="1254"/>
      <c r="CP708" s="1253"/>
      <c r="CQ708" s="1250"/>
      <c r="CR708" s="1250"/>
      <c r="CS708" s="1250"/>
      <c r="CT708" s="1254"/>
      <c r="CU708" s="1255"/>
      <c r="CV708" s="1256"/>
      <c r="CW708" s="1256"/>
      <c r="CX708" s="1257"/>
      <c r="CY708" s="1256"/>
      <c r="CZ708" s="1256"/>
      <c r="DA708" s="1256"/>
      <c r="DB708" s="1257"/>
      <c r="DC708" s="1242"/>
      <c r="DD708" s="1258">
        <v>1</v>
      </c>
      <c r="DE708" s="1259"/>
    </row>
    <row r="709" spans="1:109" s="58" customFormat="1" ht="15">
      <c r="A709" s="1239"/>
      <c r="B709" s="1240"/>
      <c r="C709" s="1241"/>
      <c r="D709" s="1240"/>
      <c r="E709" s="1240"/>
      <c r="F709" s="1242"/>
      <c r="G709" s="1243"/>
      <c r="H709" s="1244"/>
      <c r="I709" s="1245"/>
      <c r="J709" s="1246"/>
      <c r="K709" s="1246"/>
      <c r="L709" s="1246"/>
      <c r="M709" s="1246"/>
      <c r="N709" s="1246"/>
      <c r="O709" s="1246"/>
      <c r="P709" s="1247"/>
      <c r="Q709" s="783">
        <f t="shared" si="10"/>
        <v>0</v>
      </c>
      <c r="R709" s="1241"/>
      <c r="S709" s="1240"/>
      <c r="T709" s="1249"/>
      <c r="U709" s="1240"/>
      <c r="V709" s="1240"/>
      <c r="W709" s="1240"/>
      <c r="X709" s="1250"/>
      <c r="Y709" s="1251"/>
      <c r="Z709" s="1243"/>
      <c r="AA709" s="1242"/>
      <c r="AB709" s="1242"/>
      <c r="AC709" s="1242"/>
      <c r="AD709" s="1242"/>
      <c r="AE709" s="1242"/>
      <c r="AF709" s="1252"/>
      <c r="AG709" s="1250"/>
      <c r="AH709" s="1250"/>
      <c r="AI709" s="1250"/>
      <c r="AJ709" s="1250"/>
      <c r="AK709" s="1250"/>
      <c r="AL709" s="1250"/>
      <c r="AM709" s="1250"/>
      <c r="AN709" s="1250"/>
      <c r="AO709" s="1250"/>
      <c r="AP709" s="1250"/>
      <c r="AQ709" s="1253"/>
      <c r="AR709" s="1250"/>
      <c r="AS709" s="1250"/>
      <c r="AT709" s="1250"/>
      <c r="AU709" s="1254"/>
      <c r="AV709" s="1253"/>
      <c r="AW709" s="1250"/>
      <c r="AX709" s="1250"/>
      <c r="AY709" s="1250"/>
      <c r="AZ709" s="1250"/>
      <c r="BA709" s="1250"/>
      <c r="BB709" s="1250"/>
      <c r="BC709" s="1250"/>
      <c r="BD709" s="1250"/>
      <c r="BE709" s="1250"/>
      <c r="BF709" s="1250"/>
      <c r="BG709" s="1250"/>
      <c r="BH709" s="1250"/>
      <c r="BI709" s="1250"/>
      <c r="BJ709" s="1250"/>
      <c r="BK709" s="1254"/>
      <c r="BL709" s="1241"/>
      <c r="BM709" s="1242"/>
      <c r="BN709" s="1242"/>
      <c r="BO709" s="1242"/>
      <c r="BP709" s="1249"/>
      <c r="BQ709" s="1253"/>
      <c r="BR709" s="1250"/>
      <c r="BS709" s="1250"/>
      <c r="BT709" s="1250"/>
      <c r="BU709" s="1254"/>
      <c r="BV709" s="1253"/>
      <c r="BW709" s="1250"/>
      <c r="BX709" s="1250"/>
      <c r="BY709" s="1250"/>
      <c r="BZ709" s="1250"/>
      <c r="CA709" s="1253"/>
      <c r="CB709" s="1250"/>
      <c r="CC709" s="1250"/>
      <c r="CD709" s="1250"/>
      <c r="CE709" s="1254"/>
      <c r="CF709" s="1250"/>
      <c r="CG709" s="1250"/>
      <c r="CH709" s="1250"/>
      <c r="CI709" s="1250"/>
      <c r="CJ709" s="1254"/>
      <c r="CK709" s="1253"/>
      <c r="CL709" s="1250"/>
      <c r="CM709" s="1250"/>
      <c r="CN709" s="1250"/>
      <c r="CO709" s="1254"/>
      <c r="CP709" s="1253"/>
      <c r="CQ709" s="1250"/>
      <c r="CR709" s="1250"/>
      <c r="CS709" s="1250"/>
      <c r="CT709" s="1254"/>
      <c r="CU709" s="1255"/>
      <c r="CV709" s="1256"/>
      <c r="CW709" s="1256"/>
      <c r="CX709" s="1257"/>
      <c r="CY709" s="1256"/>
      <c r="CZ709" s="1256"/>
      <c r="DA709" s="1256"/>
      <c r="DB709" s="1257"/>
      <c r="DC709" s="1242"/>
      <c r="DD709" s="1258">
        <v>1</v>
      </c>
      <c r="DE709" s="1259"/>
    </row>
    <row r="710" spans="1:109" s="58" customFormat="1" ht="15">
      <c r="A710" s="1239"/>
      <c r="B710" s="1240"/>
      <c r="C710" s="1241"/>
      <c r="D710" s="1240"/>
      <c r="E710" s="1240"/>
      <c r="F710" s="1242"/>
      <c r="G710" s="1243"/>
      <c r="H710" s="1244"/>
      <c r="I710" s="1245"/>
      <c r="J710" s="1246"/>
      <c r="K710" s="1246"/>
      <c r="L710" s="1246"/>
      <c r="M710" s="1246"/>
      <c r="N710" s="1246"/>
      <c r="O710" s="1246"/>
      <c r="P710" s="1247"/>
      <c r="Q710" s="783">
        <f t="shared" si="10"/>
        <v>0</v>
      </c>
      <c r="R710" s="1241"/>
      <c r="S710" s="1240"/>
      <c r="T710" s="1249"/>
      <c r="U710" s="1240"/>
      <c r="V710" s="1240"/>
      <c r="W710" s="1240"/>
      <c r="X710" s="1250"/>
      <c r="Y710" s="1251"/>
      <c r="Z710" s="1243"/>
      <c r="AA710" s="1242"/>
      <c r="AB710" s="1242"/>
      <c r="AC710" s="1242"/>
      <c r="AD710" s="1242"/>
      <c r="AE710" s="1242"/>
      <c r="AF710" s="1252"/>
      <c r="AG710" s="1250"/>
      <c r="AH710" s="1250"/>
      <c r="AI710" s="1250"/>
      <c r="AJ710" s="1250"/>
      <c r="AK710" s="1250"/>
      <c r="AL710" s="1250"/>
      <c r="AM710" s="1250"/>
      <c r="AN710" s="1250"/>
      <c r="AO710" s="1250"/>
      <c r="AP710" s="1250"/>
      <c r="AQ710" s="1253"/>
      <c r="AR710" s="1250"/>
      <c r="AS710" s="1250"/>
      <c r="AT710" s="1250"/>
      <c r="AU710" s="1254"/>
      <c r="AV710" s="1253"/>
      <c r="AW710" s="1250"/>
      <c r="AX710" s="1250"/>
      <c r="AY710" s="1250"/>
      <c r="AZ710" s="1250"/>
      <c r="BA710" s="1250"/>
      <c r="BB710" s="1250"/>
      <c r="BC710" s="1250"/>
      <c r="BD710" s="1250"/>
      <c r="BE710" s="1250"/>
      <c r="BF710" s="1250"/>
      <c r="BG710" s="1250"/>
      <c r="BH710" s="1250"/>
      <c r="BI710" s="1250"/>
      <c r="BJ710" s="1250"/>
      <c r="BK710" s="1254"/>
      <c r="BL710" s="1241"/>
      <c r="BM710" s="1242"/>
      <c r="BN710" s="1242"/>
      <c r="BO710" s="1242"/>
      <c r="BP710" s="1249"/>
      <c r="BQ710" s="1253"/>
      <c r="BR710" s="1250"/>
      <c r="BS710" s="1250"/>
      <c r="BT710" s="1250"/>
      <c r="BU710" s="1254"/>
      <c r="BV710" s="1253"/>
      <c r="BW710" s="1250"/>
      <c r="BX710" s="1250"/>
      <c r="BY710" s="1250"/>
      <c r="BZ710" s="1250"/>
      <c r="CA710" s="1253"/>
      <c r="CB710" s="1250"/>
      <c r="CC710" s="1250"/>
      <c r="CD710" s="1250"/>
      <c r="CE710" s="1254"/>
      <c r="CF710" s="1250"/>
      <c r="CG710" s="1250"/>
      <c r="CH710" s="1250"/>
      <c r="CI710" s="1250"/>
      <c r="CJ710" s="1254"/>
      <c r="CK710" s="1253"/>
      <c r="CL710" s="1250"/>
      <c r="CM710" s="1250"/>
      <c r="CN710" s="1250"/>
      <c r="CO710" s="1254"/>
      <c r="CP710" s="1253"/>
      <c r="CQ710" s="1250"/>
      <c r="CR710" s="1250"/>
      <c r="CS710" s="1250"/>
      <c r="CT710" s="1254"/>
      <c r="CU710" s="1255"/>
      <c r="CV710" s="1256"/>
      <c r="CW710" s="1256"/>
      <c r="CX710" s="1257"/>
      <c r="CY710" s="1256"/>
      <c r="CZ710" s="1256"/>
      <c r="DA710" s="1256"/>
      <c r="DB710" s="1257"/>
      <c r="DC710" s="1242"/>
      <c r="DD710" s="1258">
        <v>1</v>
      </c>
      <c r="DE710" s="1259"/>
    </row>
    <row r="711" spans="1:109" s="58" customFormat="1" ht="15">
      <c r="A711" s="1239"/>
      <c r="B711" s="1240"/>
      <c r="C711" s="1241"/>
      <c r="D711" s="1240"/>
      <c r="E711" s="1240"/>
      <c r="F711" s="1242"/>
      <c r="G711" s="1243"/>
      <c r="H711" s="1244"/>
      <c r="I711" s="1245"/>
      <c r="J711" s="1246"/>
      <c r="K711" s="1246"/>
      <c r="L711" s="1246"/>
      <c r="M711" s="1246"/>
      <c r="N711" s="1246"/>
      <c r="O711" s="1246"/>
      <c r="P711" s="1247"/>
      <c r="Q711" s="783">
        <f t="shared" si="10"/>
        <v>0</v>
      </c>
      <c r="R711" s="1241"/>
      <c r="S711" s="1240"/>
      <c r="T711" s="1249"/>
      <c r="U711" s="1240"/>
      <c r="V711" s="1240"/>
      <c r="W711" s="1240"/>
      <c r="X711" s="1250"/>
      <c r="Y711" s="1251"/>
      <c r="Z711" s="1243"/>
      <c r="AA711" s="1242"/>
      <c r="AB711" s="1242"/>
      <c r="AC711" s="1242"/>
      <c r="AD711" s="1242"/>
      <c r="AE711" s="1242"/>
      <c r="AF711" s="1252"/>
      <c r="AG711" s="1250"/>
      <c r="AH711" s="1250"/>
      <c r="AI711" s="1250"/>
      <c r="AJ711" s="1250"/>
      <c r="AK711" s="1250"/>
      <c r="AL711" s="1250"/>
      <c r="AM711" s="1250"/>
      <c r="AN711" s="1250"/>
      <c r="AO711" s="1250"/>
      <c r="AP711" s="1250"/>
      <c r="AQ711" s="1253"/>
      <c r="AR711" s="1250"/>
      <c r="AS711" s="1250"/>
      <c r="AT711" s="1250"/>
      <c r="AU711" s="1254"/>
      <c r="AV711" s="1253"/>
      <c r="AW711" s="1250"/>
      <c r="AX711" s="1250"/>
      <c r="AY711" s="1250"/>
      <c r="AZ711" s="1250"/>
      <c r="BA711" s="1250"/>
      <c r="BB711" s="1250"/>
      <c r="BC711" s="1250"/>
      <c r="BD711" s="1250"/>
      <c r="BE711" s="1250"/>
      <c r="BF711" s="1250"/>
      <c r="BG711" s="1250"/>
      <c r="BH711" s="1250"/>
      <c r="BI711" s="1250"/>
      <c r="BJ711" s="1250"/>
      <c r="BK711" s="1254"/>
      <c r="BL711" s="1241"/>
      <c r="BM711" s="1242"/>
      <c r="BN711" s="1242"/>
      <c r="BO711" s="1242"/>
      <c r="BP711" s="1249"/>
      <c r="BQ711" s="1253"/>
      <c r="BR711" s="1250"/>
      <c r="BS711" s="1250"/>
      <c r="BT711" s="1250"/>
      <c r="BU711" s="1254"/>
      <c r="BV711" s="1253"/>
      <c r="BW711" s="1250"/>
      <c r="BX711" s="1250"/>
      <c r="BY711" s="1250"/>
      <c r="BZ711" s="1250"/>
      <c r="CA711" s="1253"/>
      <c r="CB711" s="1250"/>
      <c r="CC711" s="1250"/>
      <c r="CD711" s="1250"/>
      <c r="CE711" s="1254"/>
      <c r="CF711" s="1250"/>
      <c r="CG711" s="1250"/>
      <c r="CH711" s="1250"/>
      <c r="CI711" s="1250"/>
      <c r="CJ711" s="1254"/>
      <c r="CK711" s="1253"/>
      <c r="CL711" s="1250"/>
      <c r="CM711" s="1250"/>
      <c r="CN711" s="1250"/>
      <c r="CO711" s="1254"/>
      <c r="CP711" s="1253"/>
      <c r="CQ711" s="1250"/>
      <c r="CR711" s="1250"/>
      <c r="CS711" s="1250"/>
      <c r="CT711" s="1254"/>
      <c r="CU711" s="1255"/>
      <c r="CV711" s="1256"/>
      <c r="CW711" s="1256"/>
      <c r="CX711" s="1257"/>
      <c r="CY711" s="1256"/>
      <c r="CZ711" s="1256"/>
      <c r="DA711" s="1256"/>
      <c r="DB711" s="1257"/>
      <c r="DC711" s="1242"/>
      <c r="DD711" s="1258">
        <v>1</v>
      </c>
      <c r="DE711" s="1259"/>
    </row>
    <row r="712" spans="1:109" ht="13.8">
      <c r="A712" s="1239"/>
      <c r="B712" s="1240"/>
      <c r="C712" s="1241"/>
      <c r="D712" s="1240"/>
      <c r="E712" s="1240"/>
      <c r="F712" s="1242"/>
      <c r="G712" s="1243"/>
      <c r="H712" s="1244"/>
      <c r="I712" s="1245"/>
      <c r="J712" s="1246"/>
      <c r="K712" s="1246"/>
      <c r="L712" s="1246"/>
      <c r="M712" s="1246"/>
      <c r="N712" s="1246"/>
      <c r="O712" s="1246"/>
      <c r="P712" s="1247"/>
      <c r="Q712" s="783">
        <f t="shared" si="10"/>
        <v>0</v>
      </c>
      <c r="R712" s="1241"/>
      <c r="S712" s="1240"/>
      <c r="T712" s="1249"/>
      <c r="U712" s="1240"/>
      <c r="V712" s="1240"/>
      <c r="W712" s="1240"/>
      <c r="X712" s="1250"/>
      <c r="Y712" s="1251"/>
      <c r="Z712" s="1243"/>
      <c r="AA712" s="1242"/>
      <c r="AB712" s="1242"/>
      <c r="AC712" s="1242"/>
      <c r="AD712" s="1242"/>
      <c r="AE712" s="1242"/>
      <c r="AF712" s="1252"/>
      <c r="AG712" s="1250"/>
      <c r="AH712" s="1250"/>
      <c r="AI712" s="1250"/>
      <c r="AJ712" s="1250"/>
      <c r="AK712" s="1250"/>
      <c r="AL712" s="1250"/>
      <c r="AM712" s="1250"/>
      <c r="AN712" s="1250"/>
      <c r="AO712" s="1250"/>
      <c r="AP712" s="1250"/>
      <c r="AQ712" s="1253"/>
      <c r="AR712" s="1250"/>
      <c r="AS712" s="1250"/>
      <c r="AT712" s="1250"/>
      <c r="AU712" s="1254"/>
      <c r="AV712" s="1253"/>
      <c r="AW712" s="1250"/>
      <c r="AX712" s="1250"/>
      <c r="AY712" s="1250"/>
      <c r="AZ712" s="1250"/>
      <c r="BA712" s="1250"/>
      <c r="BB712" s="1250"/>
      <c r="BC712" s="1250"/>
      <c r="BD712" s="1250"/>
      <c r="BE712" s="1250"/>
      <c r="BF712" s="1250"/>
      <c r="BG712" s="1250"/>
      <c r="BH712" s="1250"/>
      <c r="BI712" s="1250"/>
      <c r="BJ712" s="1250"/>
      <c r="BK712" s="1254"/>
      <c r="BL712" s="1241"/>
      <c r="BM712" s="1242"/>
      <c r="BN712" s="1242"/>
      <c r="BO712" s="1242"/>
      <c r="BP712" s="1249"/>
      <c r="BQ712" s="1253"/>
      <c r="BR712" s="1250"/>
      <c r="BS712" s="1250"/>
      <c r="BT712" s="1250"/>
      <c r="BU712" s="1254"/>
      <c r="BV712" s="1253"/>
      <c r="BW712" s="1250"/>
      <c r="BX712" s="1250"/>
      <c r="BY712" s="1250"/>
      <c r="BZ712" s="1250"/>
      <c r="CA712" s="1253"/>
      <c r="CB712" s="1250"/>
      <c r="CC712" s="1250"/>
      <c r="CD712" s="1250"/>
      <c r="CE712" s="1254"/>
      <c r="CF712" s="1250"/>
      <c r="CG712" s="1250"/>
      <c r="CH712" s="1250"/>
      <c r="CI712" s="1250"/>
      <c r="CJ712" s="1254"/>
      <c r="CK712" s="1253"/>
      <c r="CL712" s="1250"/>
      <c r="CM712" s="1250"/>
      <c r="CN712" s="1250"/>
      <c r="CO712" s="1254"/>
      <c r="CP712" s="1253"/>
      <c r="CQ712" s="1250"/>
      <c r="CR712" s="1250"/>
      <c r="CS712" s="1250"/>
      <c r="CT712" s="1254"/>
      <c r="CU712" s="1255"/>
      <c r="CV712" s="1256"/>
      <c r="CW712" s="1256"/>
      <c r="CX712" s="1257"/>
      <c r="CY712" s="1256"/>
      <c r="CZ712" s="1256"/>
      <c r="DA712" s="1256"/>
      <c r="DB712" s="1257"/>
      <c r="DC712" s="1242"/>
      <c r="DD712" s="1258">
        <v>1</v>
      </c>
      <c r="DE712" s="1259"/>
    </row>
    <row r="713" spans="1:109" ht="13.8">
      <c r="A713" s="1239"/>
      <c r="B713" s="1240"/>
      <c r="C713" s="1241"/>
      <c r="D713" s="1240"/>
      <c r="E713" s="1240"/>
      <c r="F713" s="1242"/>
      <c r="G713" s="1243"/>
      <c r="H713" s="1244"/>
      <c r="I713" s="1245"/>
      <c r="J713" s="1246"/>
      <c r="K713" s="1246"/>
      <c r="L713" s="1246"/>
      <c r="M713" s="1246"/>
      <c r="N713" s="1246"/>
      <c r="O713" s="1246"/>
      <c r="P713" s="1247"/>
      <c r="Q713" s="783">
        <f t="shared" ref="Q713:Q776" si="11">SUM(I713:P713)</f>
        <v>0</v>
      </c>
      <c r="R713" s="1241"/>
      <c r="S713" s="1240"/>
      <c r="T713" s="1249"/>
      <c r="U713" s="1240"/>
      <c r="V713" s="1240"/>
      <c r="W713" s="1240"/>
      <c r="X713" s="1250"/>
      <c r="Y713" s="1251"/>
      <c r="Z713" s="1243"/>
      <c r="AA713" s="1242"/>
      <c r="AB713" s="1242"/>
      <c r="AC713" s="1242"/>
      <c r="AD713" s="1242"/>
      <c r="AE713" s="1242"/>
      <c r="AF713" s="1252"/>
      <c r="AG713" s="1250"/>
      <c r="AH713" s="1250"/>
      <c r="AI713" s="1250"/>
      <c r="AJ713" s="1250"/>
      <c r="AK713" s="1250"/>
      <c r="AL713" s="1250"/>
      <c r="AM713" s="1250"/>
      <c r="AN713" s="1250"/>
      <c r="AO713" s="1250"/>
      <c r="AP713" s="1250"/>
      <c r="AQ713" s="1253"/>
      <c r="AR713" s="1250"/>
      <c r="AS713" s="1250"/>
      <c r="AT713" s="1250"/>
      <c r="AU713" s="1254"/>
      <c r="AV713" s="1253"/>
      <c r="AW713" s="1250"/>
      <c r="AX713" s="1250"/>
      <c r="AY713" s="1250"/>
      <c r="AZ713" s="1250"/>
      <c r="BA713" s="1250"/>
      <c r="BB713" s="1250"/>
      <c r="BC713" s="1250"/>
      <c r="BD713" s="1250"/>
      <c r="BE713" s="1250"/>
      <c r="BF713" s="1250"/>
      <c r="BG713" s="1250"/>
      <c r="BH713" s="1250"/>
      <c r="BI713" s="1250"/>
      <c r="BJ713" s="1250"/>
      <c r="BK713" s="1254"/>
      <c r="BL713" s="1241"/>
      <c r="BM713" s="1242"/>
      <c r="BN713" s="1242"/>
      <c r="BO713" s="1242"/>
      <c r="BP713" s="1249"/>
      <c r="BQ713" s="1253"/>
      <c r="BR713" s="1250"/>
      <c r="BS713" s="1250"/>
      <c r="BT713" s="1250"/>
      <c r="BU713" s="1254"/>
      <c r="BV713" s="1253"/>
      <c r="BW713" s="1250"/>
      <c r="BX713" s="1250"/>
      <c r="BY713" s="1250"/>
      <c r="BZ713" s="1250"/>
      <c r="CA713" s="1253"/>
      <c r="CB713" s="1250"/>
      <c r="CC713" s="1250"/>
      <c r="CD713" s="1250"/>
      <c r="CE713" s="1254"/>
      <c r="CF713" s="1250"/>
      <c r="CG713" s="1250"/>
      <c r="CH713" s="1250"/>
      <c r="CI713" s="1250"/>
      <c r="CJ713" s="1254"/>
      <c r="CK713" s="1253"/>
      <c r="CL713" s="1250"/>
      <c r="CM713" s="1250"/>
      <c r="CN713" s="1250"/>
      <c r="CO713" s="1254"/>
      <c r="CP713" s="1253"/>
      <c r="CQ713" s="1250"/>
      <c r="CR713" s="1250"/>
      <c r="CS713" s="1250"/>
      <c r="CT713" s="1254"/>
      <c r="CU713" s="1255"/>
      <c r="CV713" s="1256"/>
      <c r="CW713" s="1256"/>
      <c r="CX713" s="1257"/>
      <c r="CY713" s="1256"/>
      <c r="CZ713" s="1256"/>
      <c r="DA713" s="1256"/>
      <c r="DB713" s="1257"/>
      <c r="DC713" s="1242"/>
      <c r="DD713" s="1258">
        <v>1</v>
      </c>
      <c r="DE713" s="1259"/>
    </row>
    <row r="714" spans="1:109" ht="13.8">
      <c r="A714" s="1239"/>
      <c r="B714" s="1240"/>
      <c r="C714" s="1241"/>
      <c r="D714" s="1240"/>
      <c r="E714" s="1240"/>
      <c r="F714" s="1242"/>
      <c r="G714" s="1243"/>
      <c r="H714" s="1244"/>
      <c r="I714" s="1245"/>
      <c r="J714" s="1246"/>
      <c r="K714" s="1246"/>
      <c r="L714" s="1246"/>
      <c r="M714" s="1246"/>
      <c r="N714" s="1246"/>
      <c r="O714" s="1246"/>
      <c r="P714" s="1247"/>
      <c r="Q714" s="783">
        <f t="shared" si="11"/>
        <v>0</v>
      </c>
      <c r="R714" s="1241"/>
      <c r="S714" s="1240"/>
      <c r="T714" s="1249"/>
      <c r="U714" s="1240"/>
      <c r="V714" s="1240"/>
      <c r="W714" s="1240"/>
      <c r="X714" s="1250"/>
      <c r="Y714" s="1251"/>
      <c r="Z714" s="1243"/>
      <c r="AA714" s="1242"/>
      <c r="AB714" s="1242"/>
      <c r="AC714" s="1242"/>
      <c r="AD714" s="1242"/>
      <c r="AE714" s="1242"/>
      <c r="AF714" s="1252"/>
      <c r="AG714" s="1250"/>
      <c r="AH714" s="1250"/>
      <c r="AI714" s="1250"/>
      <c r="AJ714" s="1250"/>
      <c r="AK714" s="1250"/>
      <c r="AL714" s="1250"/>
      <c r="AM714" s="1250"/>
      <c r="AN714" s="1250"/>
      <c r="AO714" s="1250"/>
      <c r="AP714" s="1250"/>
      <c r="AQ714" s="1253"/>
      <c r="AR714" s="1250"/>
      <c r="AS714" s="1250"/>
      <c r="AT714" s="1250"/>
      <c r="AU714" s="1254"/>
      <c r="AV714" s="1253"/>
      <c r="AW714" s="1250"/>
      <c r="AX714" s="1250"/>
      <c r="AY714" s="1250"/>
      <c r="AZ714" s="1250"/>
      <c r="BA714" s="1250"/>
      <c r="BB714" s="1250"/>
      <c r="BC714" s="1250"/>
      <c r="BD714" s="1250"/>
      <c r="BE714" s="1250"/>
      <c r="BF714" s="1250"/>
      <c r="BG714" s="1250"/>
      <c r="BH714" s="1250"/>
      <c r="BI714" s="1250"/>
      <c r="BJ714" s="1250"/>
      <c r="BK714" s="1254"/>
      <c r="BL714" s="1241"/>
      <c r="BM714" s="1242"/>
      <c r="BN714" s="1242"/>
      <c r="BO714" s="1242"/>
      <c r="BP714" s="1249"/>
      <c r="BQ714" s="1253"/>
      <c r="BR714" s="1250"/>
      <c r="BS714" s="1250"/>
      <c r="BT714" s="1250"/>
      <c r="BU714" s="1254"/>
      <c r="BV714" s="1253"/>
      <c r="BW714" s="1250"/>
      <c r="BX714" s="1250"/>
      <c r="BY714" s="1250"/>
      <c r="BZ714" s="1250"/>
      <c r="CA714" s="1253"/>
      <c r="CB714" s="1250"/>
      <c r="CC714" s="1250"/>
      <c r="CD714" s="1250"/>
      <c r="CE714" s="1254"/>
      <c r="CF714" s="1250"/>
      <c r="CG714" s="1250"/>
      <c r="CH714" s="1250"/>
      <c r="CI714" s="1250"/>
      <c r="CJ714" s="1254"/>
      <c r="CK714" s="1253"/>
      <c r="CL714" s="1250"/>
      <c r="CM714" s="1250"/>
      <c r="CN714" s="1250"/>
      <c r="CO714" s="1254"/>
      <c r="CP714" s="1253"/>
      <c r="CQ714" s="1250"/>
      <c r="CR714" s="1250"/>
      <c r="CS714" s="1250"/>
      <c r="CT714" s="1254"/>
      <c r="CU714" s="1255"/>
      <c r="CV714" s="1256"/>
      <c r="CW714" s="1256"/>
      <c r="CX714" s="1257"/>
      <c r="CY714" s="1256"/>
      <c r="CZ714" s="1256"/>
      <c r="DA714" s="1256"/>
      <c r="DB714" s="1257"/>
      <c r="DC714" s="1242"/>
      <c r="DD714" s="1258">
        <v>1</v>
      </c>
      <c r="DE714" s="1259"/>
    </row>
    <row r="715" spans="1:109" ht="13.8">
      <c r="A715" s="1239"/>
      <c r="B715" s="1240"/>
      <c r="C715" s="1241"/>
      <c r="D715" s="1240"/>
      <c r="E715" s="1240"/>
      <c r="F715" s="1242"/>
      <c r="G715" s="1243"/>
      <c r="H715" s="1244"/>
      <c r="I715" s="1245"/>
      <c r="J715" s="1246"/>
      <c r="K715" s="1246"/>
      <c r="L715" s="1246"/>
      <c r="M715" s="1246"/>
      <c r="N715" s="1246"/>
      <c r="O715" s="1246"/>
      <c r="P715" s="1247"/>
      <c r="Q715" s="783">
        <f t="shared" si="11"/>
        <v>0</v>
      </c>
      <c r="R715" s="1241"/>
      <c r="S715" s="1240"/>
      <c r="T715" s="1249"/>
      <c r="U715" s="1240"/>
      <c r="V715" s="1240"/>
      <c r="W715" s="1240"/>
      <c r="X715" s="1250"/>
      <c r="Y715" s="1251"/>
      <c r="Z715" s="1243"/>
      <c r="AA715" s="1242"/>
      <c r="AB715" s="1242"/>
      <c r="AC715" s="1242"/>
      <c r="AD715" s="1242"/>
      <c r="AE715" s="1242"/>
      <c r="AF715" s="1252"/>
      <c r="AG715" s="1250"/>
      <c r="AH715" s="1250"/>
      <c r="AI715" s="1250"/>
      <c r="AJ715" s="1250"/>
      <c r="AK715" s="1250"/>
      <c r="AL715" s="1250"/>
      <c r="AM715" s="1250"/>
      <c r="AN715" s="1250"/>
      <c r="AO715" s="1250"/>
      <c r="AP715" s="1250"/>
      <c r="AQ715" s="1253"/>
      <c r="AR715" s="1250"/>
      <c r="AS715" s="1250"/>
      <c r="AT715" s="1250"/>
      <c r="AU715" s="1254"/>
      <c r="AV715" s="1253"/>
      <c r="AW715" s="1250"/>
      <c r="AX715" s="1250"/>
      <c r="AY715" s="1250"/>
      <c r="AZ715" s="1250"/>
      <c r="BA715" s="1250"/>
      <c r="BB715" s="1250"/>
      <c r="BC715" s="1250"/>
      <c r="BD715" s="1250"/>
      <c r="BE715" s="1250"/>
      <c r="BF715" s="1250"/>
      <c r="BG715" s="1250"/>
      <c r="BH715" s="1250"/>
      <c r="BI715" s="1250"/>
      <c r="BJ715" s="1250"/>
      <c r="BK715" s="1254"/>
      <c r="BL715" s="1241"/>
      <c r="BM715" s="1242"/>
      <c r="BN715" s="1242"/>
      <c r="BO715" s="1242"/>
      <c r="BP715" s="1249"/>
      <c r="BQ715" s="1253"/>
      <c r="BR715" s="1250"/>
      <c r="BS715" s="1250"/>
      <c r="BT715" s="1250"/>
      <c r="BU715" s="1254"/>
      <c r="BV715" s="1253"/>
      <c r="BW715" s="1250"/>
      <c r="BX715" s="1250"/>
      <c r="BY715" s="1250"/>
      <c r="BZ715" s="1250"/>
      <c r="CA715" s="1253"/>
      <c r="CB715" s="1250"/>
      <c r="CC715" s="1250"/>
      <c r="CD715" s="1250"/>
      <c r="CE715" s="1254"/>
      <c r="CF715" s="1250"/>
      <c r="CG715" s="1250"/>
      <c r="CH715" s="1250"/>
      <c r="CI715" s="1250"/>
      <c r="CJ715" s="1254"/>
      <c r="CK715" s="1253"/>
      <c r="CL715" s="1250"/>
      <c r="CM715" s="1250"/>
      <c r="CN715" s="1250"/>
      <c r="CO715" s="1254"/>
      <c r="CP715" s="1253"/>
      <c r="CQ715" s="1250"/>
      <c r="CR715" s="1250"/>
      <c r="CS715" s="1250"/>
      <c r="CT715" s="1254"/>
      <c r="CU715" s="1255"/>
      <c r="CV715" s="1256"/>
      <c r="CW715" s="1256"/>
      <c r="CX715" s="1257"/>
      <c r="CY715" s="1256"/>
      <c r="CZ715" s="1256"/>
      <c r="DA715" s="1256"/>
      <c r="DB715" s="1257"/>
      <c r="DC715" s="1242"/>
      <c r="DD715" s="1258">
        <v>1</v>
      </c>
      <c r="DE715" s="1259"/>
    </row>
    <row r="716" spans="1:109" ht="13.8">
      <c r="A716" s="1239"/>
      <c r="B716" s="1240"/>
      <c r="C716" s="1241"/>
      <c r="D716" s="1240"/>
      <c r="E716" s="1240"/>
      <c r="F716" s="1242"/>
      <c r="G716" s="1243"/>
      <c r="H716" s="1244"/>
      <c r="I716" s="1245"/>
      <c r="J716" s="1246"/>
      <c r="K716" s="1246"/>
      <c r="L716" s="1246"/>
      <c r="M716" s="1246"/>
      <c r="N716" s="1246"/>
      <c r="O716" s="1246"/>
      <c r="P716" s="1247"/>
      <c r="Q716" s="783">
        <f t="shared" si="11"/>
        <v>0</v>
      </c>
      <c r="R716" s="1241"/>
      <c r="S716" s="1240"/>
      <c r="T716" s="1249"/>
      <c r="U716" s="1240"/>
      <c r="V716" s="1240"/>
      <c r="W716" s="1240"/>
      <c r="X716" s="1250"/>
      <c r="Y716" s="1251"/>
      <c r="Z716" s="1243"/>
      <c r="AA716" s="1242"/>
      <c r="AB716" s="1242"/>
      <c r="AC716" s="1242"/>
      <c r="AD716" s="1242"/>
      <c r="AE716" s="1242"/>
      <c r="AF716" s="1252"/>
      <c r="AG716" s="1250"/>
      <c r="AH716" s="1250"/>
      <c r="AI716" s="1250"/>
      <c r="AJ716" s="1250"/>
      <c r="AK716" s="1250"/>
      <c r="AL716" s="1250"/>
      <c r="AM716" s="1250"/>
      <c r="AN716" s="1250"/>
      <c r="AO716" s="1250"/>
      <c r="AP716" s="1250"/>
      <c r="AQ716" s="1253"/>
      <c r="AR716" s="1250"/>
      <c r="AS716" s="1250"/>
      <c r="AT716" s="1250"/>
      <c r="AU716" s="1254"/>
      <c r="AV716" s="1253"/>
      <c r="AW716" s="1250"/>
      <c r="AX716" s="1250"/>
      <c r="AY716" s="1250"/>
      <c r="AZ716" s="1250"/>
      <c r="BA716" s="1250"/>
      <c r="BB716" s="1250"/>
      <c r="BC716" s="1250"/>
      <c r="BD716" s="1250"/>
      <c r="BE716" s="1250"/>
      <c r="BF716" s="1250"/>
      <c r="BG716" s="1250"/>
      <c r="BH716" s="1250"/>
      <c r="BI716" s="1250"/>
      <c r="BJ716" s="1250"/>
      <c r="BK716" s="1254"/>
      <c r="BL716" s="1241"/>
      <c r="BM716" s="1242"/>
      <c r="BN716" s="1242"/>
      <c r="BO716" s="1242"/>
      <c r="BP716" s="1249"/>
      <c r="BQ716" s="1253"/>
      <c r="BR716" s="1250"/>
      <c r="BS716" s="1250"/>
      <c r="BT716" s="1250"/>
      <c r="BU716" s="1254"/>
      <c r="BV716" s="1253"/>
      <c r="BW716" s="1250"/>
      <c r="BX716" s="1250"/>
      <c r="BY716" s="1250"/>
      <c r="BZ716" s="1250"/>
      <c r="CA716" s="1253"/>
      <c r="CB716" s="1250"/>
      <c r="CC716" s="1250"/>
      <c r="CD716" s="1250"/>
      <c r="CE716" s="1254"/>
      <c r="CF716" s="1250"/>
      <c r="CG716" s="1250"/>
      <c r="CH716" s="1250"/>
      <c r="CI716" s="1250"/>
      <c r="CJ716" s="1254"/>
      <c r="CK716" s="1253"/>
      <c r="CL716" s="1250"/>
      <c r="CM716" s="1250"/>
      <c r="CN716" s="1250"/>
      <c r="CO716" s="1254"/>
      <c r="CP716" s="1253"/>
      <c r="CQ716" s="1250"/>
      <c r="CR716" s="1250"/>
      <c r="CS716" s="1250"/>
      <c r="CT716" s="1254"/>
      <c r="CU716" s="1255"/>
      <c r="CV716" s="1256"/>
      <c r="CW716" s="1256"/>
      <c r="CX716" s="1257"/>
      <c r="CY716" s="1256"/>
      <c r="CZ716" s="1256"/>
      <c r="DA716" s="1256"/>
      <c r="DB716" s="1257"/>
      <c r="DC716" s="1242"/>
      <c r="DD716" s="1258">
        <v>1</v>
      </c>
      <c r="DE716" s="1259"/>
    </row>
    <row r="717" spans="1:109" ht="13.8">
      <c r="A717" s="1239"/>
      <c r="B717" s="1240"/>
      <c r="C717" s="1241"/>
      <c r="D717" s="1240"/>
      <c r="E717" s="1240"/>
      <c r="F717" s="1242"/>
      <c r="G717" s="1243"/>
      <c r="H717" s="1244"/>
      <c r="I717" s="1245"/>
      <c r="J717" s="1246"/>
      <c r="K717" s="1246"/>
      <c r="L717" s="1246"/>
      <c r="M717" s="1246"/>
      <c r="N717" s="1246"/>
      <c r="O717" s="1246"/>
      <c r="P717" s="1247"/>
      <c r="Q717" s="783">
        <f t="shared" si="11"/>
        <v>0</v>
      </c>
      <c r="R717" s="1241"/>
      <c r="S717" s="1240"/>
      <c r="T717" s="1249"/>
      <c r="U717" s="1240"/>
      <c r="V717" s="1240"/>
      <c r="W717" s="1240"/>
      <c r="X717" s="1250"/>
      <c r="Y717" s="1251"/>
      <c r="Z717" s="1243"/>
      <c r="AA717" s="1242"/>
      <c r="AB717" s="1242"/>
      <c r="AC717" s="1242"/>
      <c r="AD717" s="1242"/>
      <c r="AE717" s="1242"/>
      <c r="AF717" s="1252"/>
      <c r="AG717" s="1250"/>
      <c r="AH717" s="1250"/>
      <c r="AI717" s="1250"/>
      <c r="AJ717" s="1250"/>
      <c r="AK717" s="1250"/>
      <c r="AL717" s="1250"/>
      <c r="AM717" s="1250"/>
      <c r="AN717" s="1250"/>
      <c r="AO717" s="1250"/>
      <c r="AP717" s="1250"/>
      <c r="AQ717" s="1253"/>
      <c r="AR717" s="1250"/>
      <c r="AS717" s="1250"/>
      <c r="AT717" s="1250"/>
      <c r="AU717" s="1254"/>
      <c r="AV717" s="1253"/>
      <c r="AW717" s="1250"/>
      <c r="AX717" s="1250"/>
      <c r="AY717" s="1250"/>
      <c r="AZ717" s="1250"/>
      <c r="BA717" s="1250"/>
      <c r="BB717" s="1250"/>
      <c r="BC717" s="1250"/>
      <c r="BD717" s="1250"/>
      <c r="BE717" s="1250"/>
      <c r="BF717" s="1250"/>
      <c r="BG717" s="1250"/>
      <c r="BH717" s="1250"/>
      <c r="BI717" s="1250"/>
      <c r="BJ717" s="1250"/>
      <c r="BK717" s="1254"/>
      <c r="BL717" s="1241"/>
      <c r="BM717" s="1242"/>
      <c r="BN717" s="1242"/>
      <c r="BO717" s="1242"/>
      <c r="BP717" s="1249"/>
      <c r="BQ717" s="1253"/>
      <c r="BR717" s="1250"/>
      <c r="BS717" s="1250"/>
      <c r="BT717" s="1250"/>
      <c r="BU717" s="1254"/>
      <c r="BV717" s="1253"/>
      <c r="BW717" s="1250"/>
      <c r="BX717" s="1250"/>
      <c r="BY717" s="1250"/>
      <c r="BZ717" s="1250"/>
      <c r="CA717" s="1253"/>
      <c r="CB717" s="1250"/>
      <c r="CC717" s="1250"/>
      <c r="CD717" s="1250"/>
      <c r="CE717" s="1254"/>
      <c r="CF717" s="1250"/>
      <c r="CG717" s="1250"/>
      <c r="CH717" s="1250"/>
      <c r="CI717" s="1250"/>
      <c r="CJ717" s="1254"/>
      <c r="CK717" s="1253"/>
      <c r="CL717" s="1250"/>
      <c r="CM717" s="1250"/>
      <c r="CN717" s="1250"/>
      <c r="CO717" s="1254"/>
      <c r="CP717" s="1253"/>
      <c r="CQ717" s="1250"/>
      <c r="CR717" s="1250"/>
      <c r="CS717" s="1250"/>
      <c r="CT717" s="1254"/>
      <c r="CU717" s="1255"/>
      <c r="CV717" s="1256"/>
      <c r="CW717" s="1256"/>
      <c r="CX717" s="1257"/>
      <c r="CY717" s="1256"/>
      <c r="CZ717" s="1256"/>
      <c r="DA717" s="1256"/>
      <c r="DB717" s="1257"/>
      <c r="DC717" s="1242"/>
      <c r="DD717" s="1258">
        <v>1</v>
      </c>
      <c r="DE717" s="1259"/>
    </row>
    <row r="718" spans="1:109" ht="13.8">
      <c r="A718" s="1239"/>
      <c r="B718" s="1240"/>
      <c r="C718" s="1241"/>
      <c r="D718" s="1240"/>
      <c r="E718" s="1240"/>
      <c r="F718" s="1242"/>
      <c r="G718" s="1243"/>
      <c r="H718" s="1244"/>
      <c r="I718" s="1245"/>
      <c r="J718" s="1246"/>
      <c r="K718" s="1246"/>
      <c r="L718" s="1246"/>
      <c r="M718" s="1246"/>
      <c r="N718" s="1246"/>
      <c r="O718" s="1246"/>
      <c r="P718" s="1247"/>
      <c r="Q718" s="783">
        <f t="shared" si="11"/>
        <v>0</v>
      </c>
      <c r="R718" s="1241"/>
      <c r="S718" s="1240"/>
      <c r="T718" s="1249"/>
      <c r="U718" s="1240"/>
      <c r="V718" s="1240"/>
      <c r="W718" s="1240"/>
      <c r="X718" s="1250"/>
      <c r="Y718" s="1251"/>
      <c r="Z718" s="1243"/>
      <c r="AA718" s="1242"/>
      <c r="AB718" s="1242"/>
      <c r="AC718" s="1242"/>
      <c r="AD718" s="1242"/>
      <c r="AE718" s="1242"/>
      <c r="AF718" s="1252"/>
      <c r="AG718" s="1250"/>
      <c r="AH718" s="1250"/>
      <c r="AI718" s="1250"/>
      <c r="AJ718" s="1250"/>
      <c r="AK718" s="1250"/>
      <c r="AL718" s="1250"/>
      <c r="AM718" s="1250"/>
      <c r="AN718" s="1250"/>
      <c r="AO718" s="1250"/>
      <c r="AP718" s="1250"/>
      <c r="AQ718" s="1253"/>
      <c r="AR718" s="1250"/>
      <c r="AS718" s="1250"/>
      <c r="AT718" s="1250"/>
      <c r="AU718" s="1254"/>
      <c r="AV718" s="1253"/>
      <c r="AW718" s="1250"/>
      <c r="AX718" s="1250"/>
      <c r="AY718" s="1250"/>
      <c r="AZ718" s="1250"/>
      <c r="BA718" s="1250"/>
      <c r="BB718" s="1250"/>
      <c r="BC718" s="1250"/>
      <c r="BD718" s="1250"/>
      <c r="BE718" s="1250"/>
      <c r="BF718" s="1250"/>
      <c r="BG718" s="1250"/>
      <c r="BH718" s="1250"/>
      <c r="BI718" s="1250"/>
      <c r="BJ718" s="1250"/>
      <c r="BK718" s="1254"/>
      <c r="BL718" s="1241"/>
      <c r="BM718" s="1242"/>
      <c r="BN718" s="1242"/>
      <c r="BO718" s="1242"/>
      <c r="BP718" s="1249"/>
      <c r="BQ718" s="1253"/>
      <c r="BR718" s="1250"/>
      <c r="BS718" s="1250"/>
      <c r="BT718" s="1250"/>
      <c r="BU718" s="1254"/>
      <c r="BV718" s="1253"/>
      <c r="BW718" s="1250"/>
      <c r="BX718" s="1250"/>
      <c r="BY718" s="1250"/>
      <c r="BZ718" s="1250"/>
      <c r="CA718" s="1253"/>
      <c r="CB718" s="1250"/>
      <c r="CC718" s="1250"/>
      <c r="CD718" s="1250"/>
      <c r="CE718" s="1254"/>
      <c r="CF718" s="1250"/>
      <c r="CG718" s="1250"/>
      <c r="CH718" s="1250"/>
      <c r="CI718" s="1250"/>
      <c r="CJ718" s="1254"/>
      <c r="CK718" s="1253"/>
      <c r="CL718" s="1250"/>
      <c r="CM718" s="1250"/>
      <c r="CN718" s="1250"/>
      <c r="CO718" s="1254"/>
      <c r="CP718" s="1253"/>
      <c r="CQ718" s="1250"/>
      <c r="CR718" s="1250"/>
      <c r="CS718" s="1250"/>
      <c r="CT718" s="1254"/>
      <c r="CU718" s="1255"/>
      <c r="CV718" s="1256"/>
      <c r="CW718" s="1256"/>
      <c r="CX718" s="1257"/>
      <c r="CY718" s="1256"/>
      <c r="CZ718" s="1256"/>
      <c r="DA718" s="1256"/>
      <c r="DB718" s="1257"/>
      <c r="DC718" s="1242"/>
      <c r="DD718" s="1258">
        <v>1</v>
      </c>
      <c r="DE718" s="1259"/>
    </row>
    <row r="719" spans="1:109" ht="13.8">
      <c r="A719" s="1239"/>
      <c r="B719" s="1240"/>
      <c r="C719" s="1241"/>
      <c r="D719" s="1240"/>
      <c r="E719" s="1240"/>
      <c r="F719" s="1242"/>
      <c r="G719" s="1243"/>
      <c r="H719" s="1244"/>
      <c r="I719" s="1245"/>
      <c r="J719" s="1246"/>
      <c r="K719" s="1246"/>
      <c r="L719" s="1246"/>
      <c r="M719" s="1246"/>
      <c r="N719" s="1246"/>
      <c r="O719" s="1246"/>
      <c r="P719" s="1247"/>
      <c r="Q719" s="783">
        <f t="shared" si="11"/>
        <v>0</v>
      </c>
      <c r="R719" s="1241"/>
      <c r="S719" s="1240"/>
      <c r="T719" s="1249"/>
      <c r="U719" s="1240"/>
      <c r="V719" s="1240"/>
      <c r="W719" s="1240"/>
      <c r="X719" s="1250"/>
      <c r="Y719" s="1251"/>
      <c r="Z719" s="1243"/>
      <c r="AA719" s="1242"/>
      <c r="AB719" s="1242"/>
      <c r="AC719" s="1242"/>
      <c r="AD719" s="1242"/>
      <c r="AE719" s="1242"/>
      <c r="AF719" s="1252"/>
      <c r="AG719" s="1250"/>
      <c r="AH719" s="1250"/>
      <c r="AI719" s="1250"/>
      <c r="AJ719" s="1250"/>
      <c r="AK719" s="1250"/>
      <c r="AL719" s="1250"/>
      <c r="AM719" s="1250"/>
      <c r="AN719" s="1250"/>
      <c r="AO719" s="1250"/>
      <c r="AP719" s="1250"/>
      <c r="AQ719" s="1253"/>
      <c r="AR719" s="1250"/>
      <c r="AS719" s="1250"/>
      <c r="AT719" s="1250"/>
      <c r="AU719" s="1254"/>
      <c r="AV719" s="1253"/>
      <c r="AW719" s="1250"/>
      <c r="AX719" s="1250"/>
      <c r="AY719" s="1250"/>
      <c r="AZ719" s="1250"/>
      <c r="BA719" s="1250"/>
      <c r="BB719" s="1250"/>
      <c r="BC719" s="1250"/>
      <c r="BD719" s="1250"/>
      <c r="BE719" s="1250"/>
      <c r="BF719" s="1250"/>
      <c r="BG719" s="1250"/>
      <c r="BH719" s="1250"/>
      <c r="BI719" s="1250"/>
      <c r="BJ719" s="1250"/>
      <c r="BK719" s="1254"/>
      <c r="BL719" s="1241"/>
      <c r="BM719" s="1242"/>
      <c r="BN719" s="1242"/>
      <c r="BO719" s="1242"/>
      <c r="BP719" s="1249"/>
      <c r="BQ719" s="1253"/>
      <c r="BR719" s="1250"/>
      <c r="BS719" s="1250"/>
      <c r="BT719" s="1250"/>
      <c r="BU719" s="1254"/>
      <c r="BV719" s="1253"/>
      <c r="BW719" s="1250"/>
      <c r="BX719" s="1250"/>
      <c r="BY719" s="1250"/>
      <c r="BZ719" s="1250"/>
      <c r="CA719" s="1253"/>
      <c r="CB719" s="1250"/>
      <c r="CC719" s="1250"/>
      <c r="CD719" s="1250"/>
      <c r="CE719" s="1254"/>
      <c r="CF719" s="1250"/>
      <c r="CG719" s="1250"/>
      <c r="CH719" s="1250"/>
      <c r="CI719" s="1250"/>
      <c r="CJ719" s="1254"/>
      <c r="CK719" s="1253"/>
      <c r="CL719" s="1250"/>
      <c r="CM719" s="1250"/>
      <c r="CN719" s="1250"/>
      <c r="CO719" s="1254"/>
      <c r="CP719" s="1253"/>
      <c r="CQ719" s="1250"/>
      <c r="CR719" s="1250"/>
      <c r="CS719" s="1250"/>
      <c r="CT719" s="1254"/>
      <c r="CU719" s="1255"/>
      <c r="CV719" s="1256"/>
      <c r="CW719" s="1256"/>
      <c r="CX719" s="1257"/>
      <c r="CY719" s="1256"/>
      <c r="CZ719" s="1256"/>
      <c r="DA719" s="1256"/>
      <c r="DB719" s="1257"/>
      <c r="DC719" s="1242"/>
      <c r="DD719" s="1258">
        <v>1</v>
      </c>
      <c r="DE719" s="1259"/>
    </row>
    <row r="720" spans="1:109" ht="13.8">
      <c r="A720" s="1239"/>
      <c r="B720" s="1240"/>
      <c r="C720" s="1241"/>
      <c r="D720" s="1240"/>
      <c r="E720" s="1240"/>
      <c r="F720" s="1242"/>
      <c r="G720" s="1243"/>
      <c r="H720" s="1244"/>
      <c r="I720" s="1245"/>
      <c r="J720" s="1246"/>
      <c r="K720" s="1246"/>
      <c r="L720" s="1246"/>
      <c r="M720" s="1246"/>
      <c r="N720" s="1246"/>
      <c r="O720" s="1246"/>
      <c r="P720" s="1247"/>
      <c r="Q720" s="783">
        <f t="shared" si="11"/>
        <v>0</v>
      </c>
      <c r="R720" s="1241"/>
      <c r="S720" s="1240"/>
      <c r="T720" s="1249"/>
      <c r="U720" s="1240"/>
      <c r="V720" s="1240"/>
      <c r="W720" s="1240"/>
      <c r="X720" s="1250"/>
      <c r="Y720" s="1251"/>
      <c r="Z720" s="1243"/>
      <c r="AA720" s="1242"/>
      <c r="AB720" s="1242"/>
      <c r="AC720" s="1242"/>
      <c r="AD720" s="1242"/>
      <c r="AE720" s="1242"/>
      <c r="AF720" s="1252"/>
      <c r="AG720" s="1250"/>
      <c r="AH720" s="1250"/>
      <c r="AI720" s="1250"/>
      <c r="AJ720" s="1250"/>
      <c r="AK720" s="1250"/>
      <c r="AL720" s="1250"/>
      <c r="AM720" s="1250"/>
      <c r="AN720" s="1250"/>
      <c r="AO720" s="1250"/>
      <c r="AP720" s="1250"/>
      <c r="AQ720" s="1253"/>
      <c r="AR720" s="1250"/>
      <c r="AS720" s="1250"/>
      <c r="AT720" s="1250"/>
      <c r="AU720" s="1254"/>
      <c r="AV720" s="1253"/>
      <c r="AW720" s="1250"/>
      <c r="AX720" s="1250"/>
      <c r="AY720" s="1250"/>
      <c r="AZ720" s="1250"/>
      <c r="BA720" s="1250"/>
      <c r="BB720" s="1250"/>
      <c r="BC720" s="1250"/>
      <c r="BD720" s="1250"/>
      <c r="BE720" s="1250"/>
      <c r="BF720" s="1250"/>
      <c r="BG720" s="1250"/>
      <c r="BH720" s="1250"/>
      <c r="BI720" s="1250"/>
      <c r="BJ720" s="1250"/>
      <c r="BK720" s="1254"/>
      <c r="BL720" s="1241"/>
      <c r="BM720" s="1242"/>
      <c r="BN720" s="1242"/>
      <c r="BO720" s="1242"/>
      <c r="BP720" s="1249"/>
      <c r="BQ720" s="1253"/>
      <c r="BR720" s="1250"/>
      <c r="BS720" s="1250"/>
      <c r="BT720" s="1250"/>
      <c r="BU720" s="1254"/>
      <c r="BV720" s="1253"/>
      <c r="BW720" s="1250"/>
      <c r="BX720" s="1250"/>
      <c r="BY720" s="1250"/>
      <c r="BZ720" s="1250"/>
      <c r="CA720" s="1253"/>
      <c r="CB720" s="1250"/>
      <c r="CC720" s="1250"/>
      <c r="CD720" s="1250"/>
      <c r="CE720" s="1254"/>
      <c r="CF720" s="1250"/>
      <c r="CG720" s="1250"/>
      <c r="CH720" s="1250"/>
      <c r="CI720" s="1250"/>
      <c r="CJ720" s="1254"/>
      <c r="CK720" s="1253"/>
      <c r="CL720" s="1250"/>
      <c r="CM720" s="1250"/>
      <c r="CN720" s="1250"/>
      <c r="CO720" s="1254"/>
      <c r="CP720" s="1253"/>
      <c r="CQ720" s="1250"/>
      <c r="CR720" s="1250"/>
      <c r="CS720" s="1250"/>
      <c r="CT720" s="1254"/>
      <c r="CU720" s="1255"/>
      <c r="CV720" s="1256"/>
      <c r="CW720" s="1256"/>
      <c r="CX720" s="1257"/>
      <c r="CY720" s="1256"/>
      <c r="CZ720" s="1256"/>
      <c r="DA720" s="1256"/>
      <c r="DB720" s="1257"/>
      <c r="DC720" s="1242"/>
      <c r="DD720" s="1258">
        <v>1</v>
      </c>
      <c r="DE720" s="1259"/>
    </row>
    <row r="721" spans="1:109" ht="13.8">
      <c r="A721" s="1239"/>
      <c r="B721" s="1240"/>
      <c r="C721" s="1241"/>
      <c r="D721" s="1240"/>
      <c r="E721" s="1240"/>
      <c r="F721" s="1242"/>
      <c r="G721" s="1243"/>
      <c r="H721" s="1244"/>
      <c r="I721" s="1245"/>
      <c r="J721" s="1246"/>
      <c r="K721" s="1246"/>
      <c r="L721" s="1246"/>
      <c r="M721" s="1246"/>
      <c r="N721" s="1246"/>
      <c r="O721" s="1246"/>
      <c r="P721" s="1247"/>
      <c r="Q721" s="783">
        <f t="shared" si="11"/>
        <v>0</v>
      </c>
      <c r="R721" s="1241"/>
      <c r="S721" s="1240"/>
      <c r="T721" s="1249"/>
      <c r="U721" s="1240"/>
      <c r="V721" s="1240"/>
      <c r="W721" s="1240"/>
      <c r="X721" s="1250"/>
      <c r="Y721" s="1251"/>
      <c r="Z721" s="1243"/>
      <c r="AA721" s="1242"/>
      <c r="AB721" s="1242"/>
      <c r="AC721" s="1242"/>
      <c r="AD721" s="1242"/>
      <c r="AE721" s="1242"/>
      <c r="AF721" s="1252"/>
      <c r="AG721" s="1250"/>
      <c r="AH721" s="1250"/>
      <c r="AI721" s="1250"/>
      <c r="AJ721" s="1250"/>
      <c r="AK721" s="1250"/>
      <c r="AL721" s="1250"/>
      <c r="AM721" s="1250"/>
      <c r="AN721" s="1250"/>
      <c r="AO721" s="1250"/>
      <c r="AP721" s="1250"/>
      <c r="AQ721" s="1253"/>
      <c r="AR721" s="1250"/>
      <c r="AS721" s="1250"/>
      <c r="AT721" s="1250"/>
      <c r="AU721" s="1254"/>
      <c r="AV721" s="1253"/>
      <c r="AW721" s="1250"/>
      <c r="AX721" s="1250"/>
      <c r="AY721" s="1250"/>
      <c r="AZ721" s="1250"/>
      <c r="BA721" s="1250"/>
      <c r="BB721" s="1250"/>
      <c r="BC721" s="1250"/>
      <c r="BD721" s="1250"/>
      <c r="BE721" s="1250"/>
      <c r="BF721" s="1250"/>
      <c r="BG721" s="1250"/>
      <c r="BH721" s="1250"/>
      <c r="BI721" s="1250"/>
      <c r="BJ721" s="1250"/>
      <c r="BK721" s="1254"/>
      <c r="BL721" s="1241"/>
      <c r="BM721" s="1242"/>
      <c r="BN721" s="1242"/>
      <c r="BO721" s="1242"/>
      <c r="BP721" s="1249"/>
      <c r="BQ721" s="1253"/>
      <c r="BR721" s="1250"/>
      <c r="BS721" s="1250"/>
      <c r="BT721" s="1250"/>
      <c r="BU721" s="1254"/>
      <c r="BV721" s="1253"/>
      <c r="BW721" s="1250"/>
      <c r="BX721" s="1250"/>
      <c r="BY721" s="1250"/>
      <c r="BZ721" s="1250"/>
      <c r="CA721" s="1253"/>
      <c r="CB721" s="1250"/>
      <c r="CC721" s="1250"/>
      <c r="CD721" s="1250"/>
      <c r="CE721" s="1254"/>
      <c r="CF721" s="1250"/>
      <c r="CG721" s="1250"/>
      <c r="CH721" s="1250"/>
      <c r="CI721" s="1250"/>
      <c r="CJ721" s="1254"/>
      <c r="CK721" s="1253"/>
      <c r="CL721" s="1250"/>
      <c r="CM721" s="1250"/>
      <c r="CN721" s="1250"/>
      <c r="CO721" s="1254"/>
      <c r="CP721" s="1253"/>
      <c r="CQ721" s="1250"/>
      <c r="CR721" s="1250"/>
      <c r="CS721" s="1250"/>
      <c r="CT721" s="1254"/>
      <c r="CU721" s="1255"/>
      <c r="CV721" s="1256"/>
      <c r="CW721" s="1256"/>
      <c r="CX721" s="1257"/>
      <c r="CY721" s="1256"/>
      <c r="CZ721" s="1256"/>
      <c r="DA721" s="1256"/>
      <c r="DB721" s="1257"/>
      <c r="DC721" s="1242"/>
      <c r="DD721" s="1258">
        <v>1</v>
      </c>
      <c r="DE721" s="1259"/>
    </row>
    <row r="722" spans="1:109" ht="13.8">
      <c r="A722" s="1239"/>
      <c r="B722" s="1240"/>
      <c r="C722" s="1241"/>
      <c r="D722" s="1240"/>
      <c r="E722" s="1240"/>
      <c r="F722" s="1242"/>
      <c r="G722" s="1243"/>
      <c r="H722" s="1244"/>
      <c r="I722" s="1245"/>
      <c r="J722" s="1246"/>
      <c r="K722" s="1246"/>
      <c r="L722" s="1246"/>
      <c r="M722" s="1246"/>
      <c r="N722" s="1246"/>
      <c r="O722" s="1246"/>
      <c r="P722" s="1247"/>
      <c r="Q722" s="783">
        <f t="shared" si="11"/>
        <v>0</v>
      </c>
      <c r="R722" s="1241"/>
      <c r="S722" s="1240"/>
      <c r="T722" s="1249"/>
      <c r="U722" s="1240"/>
      <c r="V722" s="1240"/>
      <c r="W722" s="1240"/>
      <c r="X722" s="1250"/>
      <c r="Y722" s="1251"/>
      <c r="Z722" s="1243"/>
      <c r="AA722" s="1242"/>
      <c r="AB722" s="1242"/>
      <c r="AC722" s="1242"/>
      <c r="AD722" s="1242"/>
      <c r="AE722" s="1242"/>
      <c r="AF722" s="1252"/>
      <c r="AG722" s="1250"/>
      <c r="AH722" s="1250"/>
      <c r="AI722" s="1250"/>
      <c r="AJ722" s="1250"/>
      <c r="AK722" s="1250"/>
      <c r="AL722" s="1250"/>
      <c r="AM722" s="1250"/>
      <c r="AN722" s="1250"/>
      <c r="AO722" s="1250"/>
      <c r="AP722" s="1250"/>
      <c r="AQ722" s="1253"/>
      <c r="AR722" s="1250"/>
      <c r="AS722" s="1250"/>
      <c r="AT722" s="1250"/>
      <c r="AU722" s="1254"/>
      <c r="AV722" s="1253"/>
      <c r="AW722" s="1250"/>
      <c r="AX722" s="1250"/>
      <c r="AY722" s="1250"/>
      <c r="AZ722" s="1250"/>
      <c r="BA722" s="1250"/>
      <c r="BB722" s="1250"/>
      <c r="BC722" s="1250"/>
      <c r="BD722" s="1250"/>
      <c r="BE722" s="1250"/>
      <c r="BF722" s="1250"/>
      <c r="BG722" s="1250"/>
      <c r="BH722" s="1250"/>
      <c r="BI722" s="1250"/>
      <c r="BJ722" s="1250"/>
      <c r="BK722" s="1254"/>
      <c r="BL722" s="1241"/>
      <c r="BM722" s="1242"/>
      <c r="BN722" s="1242"/>
      <c r="BO722" s="1242"/>
      <c r="BP722" s="1249"/>
      <c r="BQ722" s="1253"/>
      <c r="BR722" s="1250"/>
      <c r="BS722" s="1250"/>
      <c r="BT722" s="1250"/>
      <c r="BU722" s="1254"/>
      <c r="BV722" s="1253"/>
      <c r="BW722" s="1250"/>
      <c r="BX722" s="1250"/>
      <c r="BY722" s="1250"/>
      <c r="BZ722" s="1250"/>
      <c r="CA722" s="1253"/>
      <c r="CB722" s="1250"/>
      <c r="CC722" s="1250"/>
      <c r="CD722" s="1250"/>
      <c r="CE722" s="1254"/>
      <c r="CF722" s="1250"/>
      <c r="CG722" s="1250"/>
      <c r="CH722" s="1250"/>
      <c r="CI722" s="1250"/>
      <c r="CJ722" s="1254"/>
      <c r="CK722" s="1253"/>
      <c r="CL722" s="1250"/>
      <c r="CM722" s="1250"/>
      <c r="CN722" s="1250"/>
      <c r="CO722" s="1254"/>
      <c r="CP722" s="1253"/>
      <c r="CQ722" s="1250"/>
      <c r="CR722" s="1250"/>
      <c r="CS722" s="1250"/>
      <c r="CT722" s="1254"/>
      <c r="CU722" s="1255"/>
      <c r="CV722" s="1256"/>
      <c r="CW722" s="1256"/>
      <c r="CX722" s="1257"/>
      <c r="CY722" s="1256"/>
      <c r="CZ722" s="1256"/>
      <c r="DA722" s="1256"/>
      <c r="DB722" s="1257"/>
      <c r="DC722" s="1242"/>
      <c r="DD722" s="1258">
        <v>1</v>
      </c>
      <c r="DE722" s="1259"/>
    </row>
    <row r="723" spans="1:109" ht="13.8">
      <c r="A723" s="1239"/>
      <c r="B723" s="1240"/>
      <c r="C723" s="1241"/>
      <c r="D723" s="1240"/>
      <c r="E723" s="1240"/>
      <c r="F723" s="1242"/>
      <c r="G723" s="1243"/>
      <c r="H723" s="1244"/>
      <c r="I723" s="1245"/>
      <c r="J723" s="1246"/>
      <c r="K723" s="1246"/>
      <c r="L723" s="1246"/>
      <c r="M723" s="1246"/>
      <c r="N723" s="1246"/>
      <c r="O723" s="1246"/>
      <c r="P723" s="1247"/>
      <c r="Q723" s="783">
        <f t="shared" si="11"/>
        <v>0</v>
      </c>
      <c r="R723" s="1241"/>
      <c r="S723" s="1240"/>
      <c r="T723" s="1249"/>
      <c r="U723" s="1240"/>
      <c r="V723" s="1240"/>
      <c r="W723" s="1240"/>
      <c r="X723" s="1250"/>
      <c r="Y723" s="1251"/>
      <c r="Z723" s="1243"/>
      <c r="AA723" s="1242"/>
      <c r="AB723" s="1242"/>
      <c r="AC723" s="1242"/>
      <c r="AD723" s="1242"/>
      <c r="AE723" s="1242"/>
      <c r="AF723" s="1252"/>
      <c r="AG723" s="1250"/>
      <c r="AH723" s="1250"/>
      <c r="AI723" s="1250"/>
      <c r="AJ723" s="1250"/>
      <c r="AK723" s="1250"/>
      <c r="AL723" s="1250"/>
      <c r="AM723" s="1250"/>
      <c r="AN723" s="1250"/>
      <c r="AO723" s="1250"/>
      <c r="AP723" s="1250"/>
      <c r="AQ723" s="1253"/>
      <c r="AR723" s="1250"/>
      <c r="AS723" s="1250"/>
      <c r="AT723" s="1250"/>
      <c r="AU723" s="1254"/>
      <c r="AV723" s="1253"/>
      <c r="AW723" s="1250"/>
      <c r="AX723" s="1250"/>
      <c r="AY723" s="1250"/>
      <c r="AZ723" s="1250"/>
      <c r="BA723" s="1250"/>
      <c r="BB723" s="1250"/>
      <c r="BC723" s="1250"/>
      <c r="BD723" s="1250"/>
      <c r="BE723" s="1250"/>
      <c r="BF723" s="1250"/>
      <c r="BG723" s="1250"/>
      <c r="BH723" s="1250"/>
      <c r="BI723" s="1250"/>
      <c r="BJ723" s="1250"/>
      <c r="BK723" s="1254"/>
      <c r="BL723" s="1241"/>
      <c r="BM723" s="1242"/>
      <c r="BN723" s="1242"/>
      <c r="BO723" s="1242"/>
      <c r="BP723" s="1249"/>
      <c r="BQ723" s="1253"/>
      <c r="BR723" s="1250"/>
      <c r="BS723" s="1250"/>
      <c r="BT723" s="1250"/>
      <c r="BU723" s="1254"/>
      <c r="BV723" s="1253"/>
      <c r="BW723" s="1250"/>
      <c r="BX723" s="1250"/>
      <c r="BY723" s="1250"/>
      <c r="BZ723" s="1250"/>
      <c r="CA723" s="1253"/>
      <c r="CB723" s="1250"/>
      <c r="CC723" s="1250"/>
      <c r="CD723" s="1250"/>
      <c r="CE723" s="1254"/>
      <c r="CF723" s="1250"/>
      <c r="CG723" s="1250"/>
      <c r="CH723" s="1250"/>
      <c r="CI723" s="1250"/>
      <c r="CJ723" s="1254"/>
      <c r="CK723" s="1253"/>
      <c r="CL723" s="1250"/>
      <c r="CM723" s="1250"/>
      <c r="CN723" s="1250"/>
      <c r="CO723" s="1254"/>
      <c r="CP723" s="1253"/>
      <c r="CQ723" s="1250"/>
      <c r="CR723" s="1250"/>
      <c r="CS723" s="1250"/>
      <c r="CT723" s="1254"/>
      <c r="CU723" s="1255"/>
      <c r="CV723" s="1256"/>
      <c r="CW723" s="1256"/>
      <c r="CX723" s="1257"/>
      <c r="CY723" s="1256"/>
      <c r="CZ723" s="1256"/>
      <c r="DA723" s="1256"/>
      <c r="DB723" s="1257"/>
      <c r="DC723" s="1242"/>
      <c r="DD723" s="1258">
        <v>1</v>
      </c>
      <c r="DE723" s="1259"/>
    </row>
    <row r="724" spans="1:109" ht="13.8">
      <c r="A724" s="1239"/>
      <c r="B724" s="1240"/>
      <c r="C724" s="1241"/>
      <c r="D724" s="1240"/>
      <c r="E724" s="1240"/>
      <c r="F724" s="1242"/>
      <c r="G724" s="1243"/>
      <c r="H724" s="1244"/>
      <c r="I724" s="1245"/>
      <c r="J724" s="1246"/>
      <c r="K724" s="1246"/>
      <c r="L724" s="1246"/>
      <c r="M724" s="1246"/>
      <c r="N724" s="1246"/>
      <c r="O724" s="1246"/>
      <c r="P724" s="1247"/>
      <c r="Q724" s="783">
        <f t="shared" si="11"/>
        <v>0</v>
      </c>
      <c r="R724" s="1241"/>
      <c r="S724" s="1240"/>
      <c r="T724" s="1249"/>
      <c r="U724" s="1240"/>
      <c r="V724" s="1240"/>
      <c r="W724" s="1240"/>
      <c r="X724" s="1250"/>
      <c r="Y724" s="1251"/>
      <c r="Z724" s="1243"/>
      <c r="AA724" s="1242"/>
      <c r="AB724" s="1242"/>
      <c r="AC724" s="1242"/>
      <c r="AD724" s="1242"/>
      <c r="AE724" s="1242"/>
      <c r="AF724" s="1252"/>
      <c r="AG724" s="1250"/>
      <c r="AH724" s="1250"/>
      <c r="AI724" s="1250"/>
      <c r="AJ724" s="1250"/>
      <c r="AK724" s="1250"/>
      <c r="AL724" s="1250"/>
      <c r="AM724" s="1250"/>
      <c r="AN724" s="1250"/>
      <c r="AO724" s="1250"/>
      <c r="AP724" s="1250"/>
      <c r="AQ724" s="1253"/>
      <c r="AR724" s="1250"/>
      <c r="AS724" s="1250"/>
      <c r="AT724" s="1250"/>
      <c r="AU724" s="1254"/>
      <c r="AV724" s="1253"/>
      <c r="AW724" s="1250"/>
      <c r="AX724" s="1250"/>
      <c r="AY724" s="1250"/>
      <c r="AZ724" s="1250"/>
      <c r="BA724" s="1250"/>
      <c r="BB724" s="1250"/>
      <c r="BC724" s="1250"/>
      <c r="BD724" s="1250"/>
      <c r="BE724" s="1250"/>
      <c r="BF724" s="1250"/>
      <c r="BG724" s="1250"/>
      <c r="BH724" s="1250"/>
      <c r="BI724" s="1250"/>
      <c r="BJ724" s="1250"/>
      <c r="BK724" s="1254"/>
      <c r="BL724" s="1241"/>
      <c r="BM724" s="1242"/>
      <c r="BN724" s="1242"/>
      <c r="BO724" s="1242"/>
      <c r="BP724" s="1249"/>
      <c r="BQ724" s="1253"/>
      <c r="BR724" s="1250"/>
      <c r="BS724" s="1250"/>
      <c r="BT724" s="1250"/>
      <c r="BU724" s="1254"/>
      <c r="BV724" s="1253"/>
      <c r="BW724" s="1250"/>
      <c r="BX724" s="1250"/>
      <c r="BY724" s="1250"/>
      <c r="BZ724" s="1250"/>
      <c r="CA724" s="1253"/>
      <c r="CB724" s="1250"/>
      <c r="CC724" s="1250"/>
      <c r="CD724" s="1250"/>
      <c r="CE724" s="1254"/>
      <c r="CF724" s="1250"/>
      <c r="CG724" s="1250"/>
      <c r="CH724" s="1250"/>
      <c r="CI724" s="1250"/>
      <c r="CJ724" s="1254"/>
      <c r="CK724" s="1253"/>
      <c r="CL724" s="1250"/>
      <c r="CM724" s="1250"/>
      <c r="CN724" s="1250"/>
      <c r="CO724" s="1254"/>
      <c r="CP724" s="1253"/>
      <c r="CQ724" s="1250"/>
      <c r="CR724" s="1250"/>
      <c r="CS724" s="1250"/>
      <c r="CT724" s="1254"/>
      <c r="CU724" s="1255"/>
      <c r="CV724" s="1256"/>
      <c r="CW724" s="1256"/>
      <c r="CX724" s="1257"/>
      <c r="CY724" s="1256"/>
      <c r="CZ724" s="1256"/>
      <c r="DA724" s="1256"/>
      <c r="DB724" s="1257"/>
      <c r="DC724" s="1242"/>
      <c r="DD724" s="1258">
        <v>1</v>
      </c>
      <c r="DE724" s="1259"/>
    </row>
    <row r="725" spans="1:109" ht="13.8">
      <c r="A725" s="1239"/>
      <c r="B725" s="1240"/>
      <c r="C725" s="1241"/>
      <c r="D725" s="1240"/>
      <c r="E725" s="1240"/>
      <c r="F725" s="1242"/>
      <c r="G725" s="1243"/>
      <c r="H725" s="1244"/>
      <c r="I725" s="1245"/>
      <c r="J725" s="1246"/>
      <c r="K725" s="1246"/>
      <c r="L725" s="1246"/>
      <c r="M725" s="1246"/>
      <c r="N725" s="1246"/>
      <c r="O725" s="1246"/>
      <c r="P725" s="1247"/>
      <c r="Q725" s="783">
        <f t="shared" si="11"/>
        <v>0</v>
      </c>
      <c r="R725" s="1241"/>
      <c r="S725" s="1240"/>
      <c r="T725" s="1249"/>
      <c r="U725" s="1240"/>
      <c r="V725" s="1240"/>
      <c r="W725" s="1240"/>
      <c r="X725" s="1250"/>
      <c r="Y725" s="1251"/>
      <c r="Z725" s="1243"/>
      <c r="AA725" s="1242"/>
      <c r="AB725" s="1242"/>
      <c r="AC725" s="1242"/>
      <c r="AD725" s="1242"/>
      <c r="AE725" s="1242"/>
      <c r="AF725" s="1252"/>
      <c r="AG725" s="1250"/>
      <c r="AH725" s="1250"/>
      <c r="AI725" s="1250"/>
      <c r="AJ725" s="1250"/>
      <c r="AK725" s="1250"/>
      <c r="AL725" s="1250"/>
      <c r="AM725" s="1250"/>
      <c r="AN725" s="1250"/>
      <c r="AO725" s="1250"/>
      <c r="AP725" s="1250"/>
      <c r="AQ725" s="1253"/>
      <c r="AR725" s="1250"/>
      <c r="AS725" s="1250"/>
      <c r="AT725" s="1250"/>
      <c r="AU725" s="1254"/>
      <c r="AV725" s="1253"/>
      <c r="AW725" s="1250"/>
      <c r="AX725" s="1250"/>
      <c r="AY725" s="1250"/>
      <c r="AZ725" s="1250"/>
      <c r="BA725" s="1250"/>
      <c r="BB725" s="1250"/>
      <c r="BC725" s="1250"/>
      <c r="BD725" s="1250"/>
      <c r="BE725" s="1250"/>
      <c r="BF725" s="1250"/>
      <c r="BG725" s="1250"/>
      <c r="BH725" s="1250"/>
      <c r="BI725" s="1250"/>
      <c r="BJ725" s="1250"/>
      <c r="BK725" s="1254"/>
      <c r="BL725" s="1241"/>
      <c r="BM725" s="1242"/>
      <c r="BN725" s="1242"/>
      <c r="BO725" s="1242"/>
      <c r="BP725" s="1249"/>
      <c r="BQ725" s="1253"/>
      <c r="BR725" s="1250"/>
      <c r="BS725" s="1250"/>
      <c r="BT725" s="1250"/>
      <c r="BU725" s="1254"/>
      <c r="BV725" s="1253"/>
      <c r="BW725" s="1250"/>
      <c r="BX725" s="1250"/>
      <c r="BY725" s="1250"/>
      <c r="BZ725" s="1250"/>
      <c r="CA725" s="1253"/>
      <c r="CB725" s="1250"/>
      <c r="CC725" s="1250"/>
      <c r="CD725" s="1250"/>
      <c r="CE725" s="1254"/>
      <c r="CF725" s="1250"/>
      <c r="CG725" s="1250"/>
      <c r="CH725" s="1250"/>
      <c r="CI725" s="1250"/>
      <c r="CJ725" s="1254"/>
      <c r="CK725" s="1253"/>
      <c r="CL725" s="1250"/>
      <c r="CM725" s="1250"/>
      <c r="CN725" s="1250"/>
      <c r="CO725" s="1254"/>
      <c r="CP725" s="1253"/>
      <c r="CQ725" s="1250"/>
      <c r="CR725" s="1250"/>
      <c r="CS725" s="1250"/>
      <c r="CT725" s="1254"/>
      <c r="CU725" s="1255"/>
      <c r="CV725" s="1256"/>
      <c r="CW725" s="1256"/>
      <c r="CX725" s="1257"/>
      <c r="CY725" s="1256"/>
      <c r="CZ725" s="1256"/>
      <c r="DA725" s="1256"/>
      <c r="DB725" s="1257"/>
      <c r="DC725" s="1242"/>
      <c r="DD725" s="1258">
        <v>1</v>
      </c>
      <c r="DE725" s="1259"/>
    </row>
    <row r="726" spans="1:109" ht="13.8">
      <c r="A726" s="1239"/>
      <c r="B726" s="1240"/>
      <c r="C726" s="1241"/>
      <c r="D726" s="1240"/>
      <c r="E726" s="1240"/>
      <c r="F726" s="1242"/>
      <c r="G726" s="1243"/>
      <c r="H726" s="1244"/>
      <c r="I726" s="1245"/>
      <c r="J726" s="1246"/>
      <c r="K726" s="1246"/>
      <c r="L726" s="1246"/>
      <c r="M726" s="1246"/>
      <c r="N726" s="1246"/>
      <c r="O726" s="1246"/>
      <c r="P726" s="1247"/>
      <c r="Q726" s="783">
        <f t="shared" si="11"/>
        <v>0</v>
      </c>
      <c r="R726" s="1241"/>
      <c r="S726" s="1240"/>
      <c r="T726" s="1249"/>
      <c r="U726" s="1240"/>
      <c r="V726" s="1240"/>
      <c r="W726" s="1240"/>
      <c r="X726" s="1250"/>
      <c r="Y726" s="1251"/>
      <c r="Z726" s="1243"/>
      <c r="AA726" s="1242"/>
      <c r="AB726" s="1242"/>
      <c r="AC726" s="1242"/>
      <c r="AD726" s="1242"/>
      <c r="AE726" s="1242"/>
      <c r="AF726" s="1252"/>
      <c r="AG726" s="1250"/>
      <c r="AH726" s="1250"/>
      <c r="AI726" s="1250"/>
      <c r="AJ726" s="1250"/>
      <c r="AK726" s="1250"/>
      <c r="AL726" s="1250"/>
      <c r="AM726" s="1250"/>
      <c r="AN726" s="1250"/>
      <c r="AO726" s="1250"/>
      <c r="AP726" s="1250"/>
      <c r="AQ726" s="1253"/>
      <c r="AR726" s="1250"/>
      <c r="AS726" s="1250"/>
      <c r="AT726" s="1250"/>
      <c r="AU726" s="1254"/>
      <c r="AV726" s="1253"/>
      <c r="AW726" s="1250"/>
      <c r="AX726" s="1250"/>
      <c r="AY726" s="1250"/>
      <c r="AZ726" s="1250"/>
      <c r="BA726" s="1250"/>
      <c r="BB726" s="1250"/>
      <c r="BC726" s="1250"/>
      <c r="BD726" s="1250"/>
      <c r="BE726" s="1250"/>
      <c r="BF726" s="1250"/>
      <c r="BG726" s="1250"/>
      <c r="BH726" s="1250"/>
      <c r="BI726" s="1250"/>
      <c r="BJ726" s="1250"/>
      <c r="BK726" s="1254"/>
      <c r="BL726" s="1241"/>
      <c r="BM726" s="1242"/>
      <c r="BN726" s="1242"/>
      <c r="BO726" s="1242"/>
      <c r="BP726" s="1249"/>
      <c r="BQ726" s="1253"/>
      <c r="BR726" s="1250"/>
      <c r="BS726" s="1250"/>
      <c r="BT726" s="1250"/>
      <c r="BU726" s="1254"/>
      <c r="BV726" s="1253"/>
      <c r="BW726" s="1250"/>
      <c r="BX726" s="1250"/>
      <c r="BY726" s="1250"/>
      <c r="BZ726" s="1250"/>
      <c r="CA726" s="1253"/>
      <c r="CB726" s="1250"/>
      <c r="CC726" s="1250"/>
      <c r="CD726" s="1250"/>
      <c r="CE726" s="1254"/>
      <c r="CF726" s="1250"/>
      <c r="CG726" s="1250"/>
      <c r="CH726" s="1250"/>
      <c r="CI726" s="1250"/>
      <c r="CJ726" s="1254"/>
      <c r="CK726" s="1253"/>
      <c r="CL726" s="1250"/>
      <c r="CM726" s="1250"/>
      <c r="CN726" s="1250"/>
      <c r="CO726" s="1254"/>
      <c r="CP726" s="1253"/>
      <c r="CQ726" s="1250"/>
      <c r="CR726" s="1250"/>
      <c r="CS726" s="1250"/>
      <c r="CT726" s="1254"/>
      <c r="CU726" s="1255"/>
      <c r="CV726" s="1256"/>
      <c r="CW726" s="1256"/>
      <c r="CX726" s="1257"/>
      <c r="CY726" s="1256"/>
      <c r="CZ726" s="1256"/>
      <c r="DA726" s="1256"/>
      <c r="DB726" s="1257"/>
      <c r="DC726" s="1242"/>
      <c r="DD726" s="1258">
        <v>1</v>
      </c>
      <c r="DE726" s="1259"/>
    </row>
    <row r="727" spans="1:109" ht="13.8">
      <c r="A727" s="1239"/>
      <c r="B727" s="1240"/>
      <c r="C727" s="1241"/>
      <c r="D727" s="1240"/>
      <c r="E727" s="1240"/>
      <c r="F727" s="1242"/>
      <c r="G727" s="1243"/>
      <c r="H727" s="1244"/>
      <c r="I727" s="1245"/>
      <c r="J727" s="1246"/>
      <c r="K727" s="1246"/>
      <c r="L727" s="1246"/>
      <c r="M727" s="1246"/>
      <c r="N727" s="1246"/>
      <c r="O727" s="1246"/>
      <c r="P727" s="1247"/>
      <c r="Q727" s="783">
        <f t="shared" si="11"/>
        <v>0</v>
      </c>
      <c r="R727" s="1241"/>
      <c r="S727" s="1240"/>
      <c r="T727" s="1249"/>
      <c r="U727" s="1240"/>
      <c r="V727" s="1240"/>
      <c r="W727" s="1240"/>
      <c r="X727" s="1250"/>
      <c r="Y727" s="1251"/>
      <c r="Z727" s="1243"/>
      <c r="AA727" s="1242"/>
      <c r="AB727" s="1242"/>
      <c r="AC727" s="1242"/>
      <c r="AD727" s="1242"/>
      <c r="AE727" s="1242"/>
      <c r="AF727" s="1252"/>
      <c r="AG727" s="1250"/>
      <c r="AH727" s="1250"/>
      <c r="AI727" s="1250"/>
      <c r="AJ727" s="1250"/>
      <c r="AK727" s="1250"/>
      <c r="AL727" s="1250"/>
      <c r="AM727" s="1250"/>
      <c r="AN727" s="1250"/>
      <c r="AO727" s="1250"/>
      <c r="AP727" s="1250"/>
      <c r="AQ727" s="1253"/>
      <c r="AR727" s="1250"/>
      <c r="AS727" s="1250"/>
      <c r="AT727" s="1250"/>
      <c r="AU727" s="1254"/>
      <c r="AV727" s="1253"/>
      <c r="AW727" s="1250"/>
      <c r="AX727" s="1250"/>
      <c r="AY727" s="1250"/>
      <c r="AZ727" s="1250"/>
      <c r="BA727" s="1250"/>
      <c r="BB727" s="1250"/>
      <c r="BC727" s="1250"/>
      <c r="BD727" s="1250"/>
      <c r="BE727" s="1250"/>
      <c r="BF727" s="1250"/>
      <c r="BG727" s="1250"/>
      <c r="BH727" s="1250"/>
      <c r="BI727" s="1250"/>
      <c r="BJ727" s="1250"/>
      <c r="BK727" s="1254"/>
      <c r="BL727" s="1241"/>
      <c r="BM727" s="1242"/>
      <c r="BN727" s="1242"/>
      <c r="BO727" s="1242"/>
      <c r="BP727" s="1249"/>
      <c r="BQ727" s="1253"/>
      <c r="BR727" s="1250"/>
      <c r="BS727" s="1250"/>
      <c r="BT727" s="1250"/>
      <c r="BU727" s="1254"/>
      <c r="BV727" s="1253"/>
      <c r="BW727" s="1250"/>
      <c r="BX727" s="1250"/>
      <c r="BY727" s="1250"/>
      <c r="BZ727" s="1250"/>
      <c r="CA727" s="1253"/>
      <c r="CB727" s="1250"/>
      <c r="CC727" s="1250"/>
      <c r="CD727" s="1250"/>
      <c r="CE727" s="1254"/>
      <c r="CF727" s="1250"/>
      <c r="CG727" s="1250"/>
      <c r="CH727" s="1250"/>
      <c r="CI727" s="1250"/>
      <c r="CJ727" s="1254"/>
      <c r="CK727" s="1253"/>
      <c r="CL727" s="1250"/>
      <c r="CM727" s="1250"/>
      <c r="CN727" s="1250"/>
      <c r="CO727" s="1254"/>
      <c r="CP727" s="1253"/>
      <c r="CQ727" s="1250"/>
      <c r="CR727" s="1250"/>
      <c r="CS727" s="1250"/>
      <c r="CT727" s="1254"/>
      <c r="CU727" s="1255"/>
      <c r="CV727" s="1256"/>
      <c r="CW727" s="1256"/>
      <c r="CX727" s="1257"/>
      <c r="CY727" s="1256"/>
      <c r="CZ727" s="1256"/>
      <c r="DA727" s="1256"/>
      <c r="DB727" s="1257"/>
      <c r="DC727" s="1242"/>
      <c r="DD727" s="1258">
        <v>1</v>
      </c>
      <c r="DE727" s="1259"/>
    </row>
    <row r="728" spans="1:109" ht="13.8">
      <c r="A728" s="1239"/>
      <c r="B728" s="1240"/>
      <c r="C728" s="1241"/>
      <c r="D728" s="1240"/>
      <c r="E728" s="1240"/>
      <c r="F728" s="1242"/>
      <c r="G728" s="1243"/>
      <c r="H728" s="1244"/>
      <c r="I728" s="1245"/>
      <c r="J728" s="1246"/>
      <c r="K728" s="1246"/>
      <c r="L728" s="1246"/>
      <c r="M728" s="1246"/>
      <c r="N728" s="1246"/>
      <c r="O728" s="1246"/>
      <c r="P728" s="1247"/>
      <c r="Q728" s="783">
        <f t="shared" si="11"/>
        <v>0</v>
      </c>
      <c r="R728" s="1241"/>
      <c r="S728" s="1240"/>
      <c r="T728" s="1249"/>
      <c r="U728" s="1240"/>
      <c r="V728" s="1240"/>
      <c r="W728" s="1240"/>
      <c r="X728" s="1250"/>
      <c r="Y728" s="1251"/>
      <c r="Z728" s="1243"/>
      <c r="AA728" s="1242"/>
      <c r="AB728" s="1242"/>
      <c r="AC728" s="1242"/>
      <c r="AD728" s="1242"/>
      <c r="AE728" s="1242"/>
      <c r="AF728" s="1252"/>
      <c r="AG728" s="1250"/>
      <c r="AH728" s="1250"/>
      <c r="AI728" s="1250"/>
      <c r="AJ728" s="1250"/>
      <c r="AK728" s="1250"/>
      <c r="AL728" s="1250"/>
      <c r="AM728" s="1250"/>
      <c r="AN728" s="1250"/>
      <c r="AO728" s="1250"/>
      <c r="AP728" s="1250"/>
      <c r="AQ728" s="1253"/>
      <c r="AR728" s="1250"/>
      <c r="AS728" s="1250"/>
      <c r="AT728" s="1250"/>
      <c r="AU728" s="1254"/>
      <c r="AV728" s="1253"/>
      <c r="AW728" s="1250"/>
      <c r="AX728" s="1250"/>
      <c r="AY728" s="1250"/>
      <c r="AZ728" s="1250"/>
      <c r="BA728" s="1250"/>
      <c r="BB728" s="1250"/>
      <c r="BC728" s="1250"/>
      <c r="BD728" s="1250"/>
      <c r="BE728" s="1250"/>
      <c r="BF728" s="1250"/>
      <c r="BG728" s="1250"/>
      <c r="BH728" s="1250"/>
      <c r="BI728" s="1250"/>
      <c r="BJ728" s="1250"/>
      <c r="BK728" s="1254"/>
      <c r="BL728" s="1241"/>
      <c r="BM728" s="1242"/>
      <c r="BN728" s="1242"/>
      <c r="BO728" s="1242"/>
      <c r="BP728" s="1249"/>
      <c r="BQ728" s="1253"/>
      <c r="BR728" s="1250"/>
      <c r="BS728" s="1250"/>
      <c r="BT728" s="1250"/>
      <c r="BU728" s="1254"/>
      <c r="BV728" s="1253"/>
      <c r="BW728" s="1250"/>
      <c r="BX728" s="1250"/>
      <c r="BY728" s="1250"/>
      <c r="BZ728" s="1250"/>
      <c r="CA728" s="1253"/>
      <c r="CB728" s="1250"/>
      <c r="CC728" s="1250"/>
      <c r="CD728" s="1250"/>
      <c r="CE728" s="1254"/>
      <c r="CF728" s="1250"/>
      <c r="CG728" s="1250"/>
      <c r="CH728" s="1250"/>
      <c r="CI728" s="1250"/>
      <c r="CJ728" s="1254"/>
      <c r="CK728" s="1253"/>
      <c r="CL728" s="1250"/>
      <c r="CM728" s="1250"/>
      <c r="CN728" s="1250"/>
      <c r="CO728" s="1254"/>
      <c r="CP728" s="1253"/>
      <c r="CQ728" s="1250"/>
      <c r="CR728" s="1250"/>
      <c r="CS728" s="1250"/>
      <c r="CT728" s="1254"/>
      <c r="CU728" s="1255"/>
      <c r="CV728" s="1256"/>
      <c r="CW728" s="1256"/>
      <c r="CX728" s="1257"/>
      <c r="CY728" s="1256"/>
      <c r="CZ728" s="1256"/>
      <c r="DA728" s="1256"/>
      <c r="DB728" s="1257"/>
      <c r="DC728" s="1242"/>
      <c r="DD728" s="1258">
        <v>1</v>
      </c>
      <c r="DE728" s="1259"/>
    </row>
    <row r="729" spans="1:109" ht="13.8">
      <c r="A729" s="1239"/>
      <c r="B729" s="1240"/>
      <c r="C729" s="1241"/>
      <c r="D729" s="1240"/>
      <c r="E729" s="1240"/>
      <c r="F729" s="1242"/>
      <c r="G729" s="1243"/>
      <c r="H729" s="1244"/>
      <c r="I729" s="1245"/>
      <c r="J729" s="1246"/>
      <c r="K729" s="1246"/>
      <c r="L729" s="1246"/>
      <c r="M729" s="1246"/>
      <c r="N729" s="1246"/>
      <c r="O729" s="1246"/>
      <c r="P729" s="1247"/>
      <c r="Q729" s="783">
        <f t="shared" si="11"/>
        <v>0</v>
      </c>
      <c r="R729" s="1241"/>
      <c r="S729" s="1240"/>
      <c r="T729" s="1249"/>
      <c r="U729" s="1240"/>
      <c r="V729" s="1240"/>
      <c r="W729" s="1240"/>
      <c r="X729" s="1250"/>
      <c r="Y729" s="1251"/>
      <c r="Z729" s="1243"/>
      <c r="AA729" s="1242"/>
      <c r="AB729" s="1242"/>
      <c r="AC729" s="1242"/>
      <c r="AD729" s="1242"/>
      <c r="AE729" s="1242"/>
      <c r="AF729" s="1252"/>
      <c r="AG729" s="1250"/>
      <c r="AH729" s="1250"/>
      <c r="AI729" s="1250"/>
      <c r="AJ729" s="1250"/>
      <c r="AK729" s="1250"/>
      <c r="AL729" s="1250"/>
      <c r="AM729" s="1250"/>
      <c r="AN729" s="1250"/>
      <c r="AO729" s="1250"/>
      <c r="AP729" s="1250"/>
      <c r="AQ729" s="1253"/>
      <c r="AR729" s="1250"/>
      <c r="AS729" s="1250"/>
      <c r="AT729" s="1250"/>
      <c r="AU729" s="1254"/>
      <c r="AV729" s="1253"/>
      <c r="AW729" s="1250"/>
      <c r="AX729" s="1250"/>
      <c r="AY729" s="1250"/>
      <c r="AZ729" s="1250"/>
      <c r="BA729" s="1250"/>
      <c r="BB729" s="1250"/>
      <c r="BC729" s="1250"/>
      <c r="BD729" s="1250"/>
      <c r="BE729" s="1250"/>
      <c r="BF729" s="1250"/>
      <c r="BG729" s="1250"/>
      <c r="BH729" s="1250"/>
      <c r="BI729" s="1250"/>
      <c r="BJ729" s="1250"/>
      <c r="BK729" s="1254"/>
      <c r="BL729" s="1241"/>
      <c r="BM729" s="1242"/>
      <c r="BN729" s="1242"/>
      <c r="BO729" s="1242"/>
      <c r="BP729" s="1249"/>
      <c r="BQ729" s="1253"/>
      <c r="BR729" s="1250"/>
      <c r="BS729" s="1250"/>
      <c r="BT729" s="1250"/>
      <c r="BU729" s="1254"/>
      <c r="BV729" s="1253"/>
      <c r="BW729" s="1250"/>
      <c r="BX729" s="1250"/>
      <c r="BY729" s="1250"/>
      <c r="BZ729" s="1250"/>
      <c r="CA729" s="1253"/>
      <c r="CB729" s="1250"/>
      <c r="CC729" s="1250"/>
      <c r="CD729" s="1250"/>
      <c r="CE729" s="1254"/>
      <c r="CF729" s="1250"/>
      <c r="CG729" s="1250"/>
      <c r="CH729" s="1250"/>
      <c r="CI729" s="1250"/>
      <c r="CJ729" s="1254"/>
      <c r="CK729" s="1253"/>
      <c r="CL729" s="1250"/>
      <c r="CM729" s="1250"/>
      <c r="CN729" s="1250"/>
      <c r="CO729" s="1254"/>
      <c r="CP729" s="1253"/>
      <c r="CQ729" s="1250"/>
      <c r="CR729" s="1250"/>
      <c r="CS729" s="1250"/>
      <c r="CT729" s="1254"/>
      <c r="CU729" s="1255"/>
      <c r="CV729" s="1256"/>
      <c r="CW729" s="1256"/>
      <c r="CX729" s="1257"/>
      <c r="CY729" s="1256"/>
      <c r="CZ729" s="1256"/>
      <c r="DA729" s="1256"/>
      <c r="DB729" s="1257"/>
      <c r="DC729" s="1242"/>
      <c r="DD729" s="1258">
        <v>1</v>
      </c>
      <c r="DE729" s="1259"/>
    </row>
    <row r="730" spans="1:109" ht="13.8">
      <c r="A730" s="1239"/>
      <c r="B730" s="1240"/>
      <c r="C730" s="1241"/>
      <c r="D730" s="1240"/>
      <c r="E730" s="1240"/>
      <c r="F730" s="1242"/>
      <c r="G730" s="1243"/>
      <c r="H730" s="1244"/>
      <c r="I730" s="1245"/>
      <c r="J730" s="1246"/>
      <c r="K730" s="1246"/>
      <c r="L730" s="1246"/>
      <c r="M730" s="1246"/>
      <c r="N730" s="1246"/>
      <c r="O730" s="1246"/>
      <c r="P730" s="1247"/>
      <c r="Q730" s="783">
        <f t="shared" si="11"/>
        <v>0</v>
      </c>
      <c r="R730" s="1241"/>
      <c r="S730" s="1240"/>
      <c r="T730" s="1249"/>
      <c r="U730" s="1240"/>
      <c r="V730" s="1240"/>
      <c r="W730" s="1240"/>
      <c r="X730" s="1250"/>
      <c r="Y730" s="1251"/>
      <c r="Z730" s="1243"/>
      <c r="AA730" s="1242"/>
      <c r="AB730" s="1242"/>
      <c r="AC730" s="1242"/>
      <c r="AD730" s="1242"/>
      <c r="AE730" s="1242"/>
      <c r="AF730" s="1252"/>
      <c r="AG730" s="1250"/>
      <c r="AH730" s="1250"/>
      <c r="AI730" s="1250"/>
      <c r="AJ730" s="1250"/>
      <c r="AK730" s="1250"/>
      <c r="AL730" s="1250"/>
      <c r="AM730" s="1250"/>
      <c r="AN730" s="1250"/>
      <c r="AO730" s="1250"/>
      <c r="AP730" s="1250"/>
      <c r="AQ730" s="1253"/>
      <c r="AR730" s="1250"/>
      <c r="AS730" s="1250"/>
      <c r="AT730" s="1250"/>
      <c r="AU730" s="1254"/>
      <c r="AV730" s="1253"/>
      <c r="AW730" s="1250"/>
      <c r="AX730" s="1250"/>
      <c r="AY730" s="1250"/>
      <c r="AZ730" s="1250"/>
      <c r="BA730" s="1250"/>
      <c r="BB730" s="1250"/>
      <c r="BC730" s="1250"/>
      <c r="BD730" s="1250"/>
      <c r="BE730" s="1250"/>
      <c r="BF730" s="1250"/>
      <c r="BG730" s="1250"/>
      <c r="BH730" s="1250"/>
      <c r="BI730" s="1250"/>
      <c r="BJ730" s="1250"/>
      <c r="BK730" s="1254"/>
      <c r="BL730" s="1241"/>
      <c r="BM730" s="1242"/>
      <c r="BN730" s="1242"/>
      <c r="BO730" s="1242"/>
      <c r="BP730" s="1249"/>
      <c r="BQ730" s="1253"/>
      <c r="BR730" s="1250"/>
      <c r="BS730" s="1250"/>
      <c r="BT730" s="1250"/>
      <c r="BU730" s="1254"/>
      <c r="BV730" s="1253"/>
      <c r="BW730" s="1250"/>
      <c r="BX730" s="1250"/>
      <c r="BY730" s="1250"/>
      <c r="BZ730" s="1250"/>
      <c r="CA730" s="1253"/>
      <c r="CB730" s="1250"/>
      <c r="CC730" s="1250"/>
      <c r="CD730" s="1250"/>
      <c r="CE730" s="1254"/>
      <c r="CF730" s="1250"/>
      <c r="CG730" s="1250"/>
      <c r="CH730" s="1250"/>
      <c r="CI730" s="1250"/>
      <c r="CJ730" s="1254"/>
      <c r="CK730" s="1253"/>
      <c r="CL730" s="1250"/>
      <c r="CM730" s="1250"/>
      <c r="CN730" s="1250"/>
      <c r="CO730" s="1254"/>
      <c r="CP730" s="1253"/>
      <c r="CQ730" s="1250"/>
      <c r="CR730" s="1250"/>
      <c r="CS730" s="1250"/>
      <c r="CT730" s="1254"/>
      <c r="CU730" s="1255"/>
      <c r="CV730" s="1256"/>
      <c r="CW730" s="1256"/>
      <c r="CX730" s="1257"/>
      <c r="CY730" s="1256"/>
      <c r="CZ730" s="1256"/>
      <c r="DA730" s="1256"/>
      <c r="DB730" s="1257"/>
      <c r="DC730" s="1242"/>
      <c r="DD730" s="1258">
        <v>1</v>
      </c>
      <c r="DE730" s="1259"/>
    </row>
    <row r="731" spans="1:109" ht="13.8">
      <c r="A731" s="1239"/>
      <c r="B731" s="1240"/>
      <c r="C731" s="1241"/>
      <c r="D731" s="1240"/>
      <c r="E731" s="1240"/>
      <c r="F731" s="1242"/>
      <c r="G731" s="1243"/>
      <c r="H731" s="1244"/>
      <c r="I731" s="1245"/>
      <c r="J731" s="1246"/>
      <c r="K731" s="1246"/>
      <c r="L731" s="1246"/>
      <c r="M731" s="1246"/>
      <c r="N731" s="1246"/>
      <c r="O731" s="1246"/>
      <c r="P731" s="1247"/>
      <c r="Q731" s="783">
        <f t="shared" si="11"/>
        <v>0</v>
      </c>
      <c r="R731" s="1241"/>
      <c r="S731" s="1240"/>
      <c r="T731" s="1249"/>
      <c r="U731" s="1240"/>
      <c r="V731" s="1240"/>
      <c r="W731" s="1240"/>
      <c r="X731" s="1250"/>
      <c r="Y731" s="1251"/>
      <c r="Z731" s="1243"/>
      <c r="AA731" s="1242"/>
      <c r="AB731" s="1242"/>
      <c r="AC731" s="1242"/>
      <c r="AD731" s="1242"/>
      <c r="AE731" s="1242"/>
      <c r="AF731" s="1252"/>
      <c r="AG731" s="1250"/>
      <c r="AH731" s="1250"/>
      <c r="AI731" s="1250"/>
      <c r="AJ731" s="1250"/>
      <c r="AK731" s="1250"/>
      <c r="AL731" s="1250"/>
      <c r="AM731" s="1250"/>
      <c r="AN731" s="1250"/>
      <c r="AO731" s="1250"/>
      <c r="AP731" s="1250"/>
      <c r="AQ731" s="1253"/>
      <c r="AR731" s="1250"/>
      <c r="AS731" s="1250"/>
      <c r="AT731" s="1250"/>
      <c r="AU731" s="1254"/>
      <c r="AV731" s="1253"/>
      <c r="AW731" s="1250"/>
      <c r="AX731" s="1250"/>
      <c r="AY731" s="1250"/>
      <c r="AZ731" s="1250"/>
      <c r="BA731" s="1250"/>
      <c r="BB731" s="1250"/>
      <c r="BC731" s="1250"/>
      <c r="BD731" s="1250"/>
      <c r="BE731" s="1250"/>
      <c r="BF731" s="1250"/>
      <c r="BG731" s="1250"/>
      <c r="BH731" s="1250"/>
      <c r="BI731" s="1250"/>
      <c r="BJ731" s="1250"/>
      <c r="BK731" s="1254"/>
      <c r="BL731" s="1241"/>
      <c r="BM731" s="1242"/>
      <c r="BN731" s="1242"/>
      <c r="BO731" s="1242"/>
      <c r="BP731" s="1249"/>
      <c r="BQ731" s="1253"/>
      <c r="BR731" s="1250"/>
      <c r="BS731" s="1250"/>
      <c r="BT731" s="1250"/>
      <c r="BU731" s="1254"/>
      <c r="BV731" s="1253"/>
      <c r="BW731" s="1250"/>
      <c r="BX731" s="1250"/>
      <c r="BY731" s="1250"/>
      <c r="BZ731" s="1250"/>
      <c r="CA731" s="1253"/>
      <c r="CB731" s="1250"/>
      <c r="CC731" s="1250"/>
      <c r="CD731" s="1250"/>
      <c r="CE731" s="1254"/>
      <c r="CF731" s="1250"/>
      <c r="CG731" s="1250"/>
      <c r="CH731" s="1250"/>
      <c r="CI731" s="1250"/>
      <c r="CJ731" s="1254"/>
      <c r="CK731" s="1253"/>
      <c r="CL731" s="1250"/>
      <c r="CM731" s="1250"/>
      <c r="CN731" s="1250"/>
      <c r="CO731" s="1254"/>
      <c r="CP731" s="1253"/>
      <c r="CQ731" s="1250"/>
      <c r="CR731" s="1250"/>
      <c r="CS731" s="1250"/>
      <c r="CT731" s="1254"/>
      <c r="CU731" s="1255"/>
      <c r="CV731" s="1256"/>
      <c r="CW731" s="1256"/>
      <c r="CX731" s="1257"/>
      <c r="CY731" s="1256"/>
      <c r="CZ731" s="1256"/>
      <c r="DA731" s="1256"/>
      <c r="DB731" s="1257"/>
      <c r="DC731" s="1242"/>
      <c r="DD731" s="1258">
        <v>1</v>
      </c>
      <c r="DE731" s="1259"/>
    </row>
    <row r="732" spans="1:109" ht="13.8">
      <c r="A732" s="1239"/>
      <c r="B732" s="1240"/>
      <c r="C732" s="1241"/>
      <c r="D732" s="1240"/>
      <c r="E732" s="1240"/>
      <c r="F732" s="1242"/>
      <c r="G732" s="1243"/>
      <c r="H732" s="1244"/>
      <c r="I732" s="1245"/>
      <c r="J732" s="1246"/>
      <c r="K732" s="1246"/>
      <c r="L732" s="1246"/>
      <c r="M732" s="1246"/>
      <c r="N732" s="1246"/>
      <c r="O732" s="1246"/>
      <c r="P732" s="1247"/>
      <c r="Q732" s="783">
        <f t="shared" si="11"/>
        <v>0</v>
      </c>
      <c r="R732" s="1241"/>
      <c r="S732" s="1240"/>
      <c r="T732" s="1249"/>
      <c r="U732" s="1240"/>
      <c r="V732" s="1240"/>
      <c r="W732" s="1240"/>
      <c r="X732" s="1250"/>
      <c r="Y732" s="1251"/>
      <c r="Z732" s="1243"/>
      <c r="AA732" s="1242"/>
      <c r="AB732" s="1242"/>
      <c r="AC732" s="1242"/>
      <c r="AD732" s="1242"/>
      <c r="AE732" s="1242"/>
      <c r="AF732" s="1252"/>
      <c r="AG732" s="1250"/>
      <c r="AH732" s="1250"/>
      <c r="AI732" s="1250"/>
      <c r="AJ732" s="1250"/>
      <c r="AK732" s="1250"/>
      <c r="AL732" s="1250"/>
      <c r="AM732" s="1250"/>
      <c r="AN732" s="1250"/>
      <c r="AO732" s="1250"/>
      <c r="AP732" s="1250"/>
      <c r="AQ732" s="1253"/>
      <c r="AR732" s="1250"/>
      <c r="AS732" s="1250"/>
      <c r="AT732" s="1250"/>
      <c r="AU732" s="1254"/>
      <c r="AV732" s="1253"/>
      <c r="AW732" s="1250"/>
      <c r="AX732" s="1250"/>
      <c r="AY732" s="1250"/>
      <c r="AZ732" s="1250"/>
      <c r="BA732" s="1250"/>
      <c r="BB732" s="1250"/>
      <c r="BC732" s="1250"/>
      <c r="BD732" s="1250"/>
      <c r="BE732" s="1250"/>
      <c r="BF732" s="1250"/>
      <c r="BG732" s="1250"/>
      <c r="BH732" s="1250"/>
      <c r="BI732" s="1250"/>
      <c r="BJ732" s="1250"/>
      <c r="BK732" s="1254"/>
      <c r="BL732" s="1241"/>
      <c r="BM732" s="1242"/>
      <c r="BN732" s="1242"/>
      <c r="BO732" s="1242"/>
      <c r="BP732" s="1249"/>
      <c r="BQ732" s="1253"/>
      <c r="BR732" s="1250"/>
      <c r="BS732" s="1250"/>
      <c r="BT732" s="1250"/>
      <c r="BU732" s="1254"/>
      <c r="BV732" s="1253"/>
      <c r="BW732" s="1250"/>
      <c r="BX732" s="1250"/>
      <c r="BY732" s="1250"/>
      <c r="BZ732" s="1250"/>
      <c r="CA732" s="1253"/>
      <c r="CB732" s="1250"/>
      <c r="CC732" s="1250"/>
      <c r="CD732" s="1250"/>
      <c r="CE732" s="1254"/>
      <c r="CF732" s="1250"/>
      <c r="CG732" s="1250"/>
      <c r="CH732" s="1250"/>
      <c r="CI732" s="1250"/>
      <c r="CJ732" s="1254"/>
      <c r="CK732" s="1253"/>
      <c r="CL732" s="1250"/>
      <c r="CM732" s="1250"/>
      <c r="CN732" s="1250"/>
      <c r="CO732" s="1254"/>
      <c r="CP732" s="1253"/>
      <c r="CQ732" s="1250"/>
      <c r="CR732" s="1250"/>
      <c r="CS732" s="1250"/>
      <c r="CT732" s="1254"/>
      <c r="CU732" s="1255"/>
      <c r="CV732" s="1256"/>
      <c r="CW732" s="1256"/>
      <c r="CX732" s="1257"/>
      <c r="CY732" s="1256"/>
      <c r="CZ732" s="1256"/>
      <c r="DA732" s="1256"/>
      <c r="DB732" s="1257"/>
      <c r="DC732" s="1242"/>
      <c r="DD732" s="1258">
        <v>1</v>
      </c>
      <c r="DE732" s="1259"/>
    </row>
    <row r="733" spans="1:109" ht="13.8">
      <c r="A733" s="1239"/>
      <c r="B733" s="1240"/>
      <c r="C733" s="1241"/>
      <c r="D733" s="1240"/>
      <c r="E733" s="1240"/>
      <c r="F733" s="1242"/>
      <c r="G733" s="1243"/>
      <c r="H733" s="1244"/>
      <c r="I733" s="1245"/>
      <c r="J733" s="1246"/>
      <c r="K733" s="1246"/>
      <c r="L733" s="1246"/>
      <c r="M733" s="1246"/>
      <c r="N733" s="1246"/>
      <c r="O733" s="1246"/>
      <c r="P733" s="1247"/>
      <c r="Q733" s="783">
        <f t="shared" si="11"/>
        <v>0</v>
      </c>
      <c r="R733" s="1241"/>
      <c r="S733" s="1240"/>
      <c r="T733" s="1249"/>
      <c r="U733" s="1240"/>
      <c r="V733" s="1240"/>
      <c r="W733" s="1240"/>
      <c r="X733" s="1250"/>
      <c r="Y733" s="1251"/>
      <c r="Z733" s="1243"/>
      <c r="AA733" s="1242"/>
      <c r="AB733" s="1242"/>
      <c r="AC733" s="1242"/>
      <c r="AD733" s="1242"/>
      <c r="AE733" s="1242"/>
      <c r="AF733" s="1252"/>
      <c r="AG733" s="1250"/>
      <c r="AH733" s="1250"/>
      <c r="AI733" s="1250"/>
      <c r="AJ733" s="1250"/>
      <c r="AK733" s="1250"/>
      <c r="AL733" s="1250"/>
      <c r="AM733" s="1250"/>
      <c r="AN733" s="1250"/>
      <c r="AO733" s="1250"/>
      <c r="AP733" s="1250"/>
      <c r="AQ733" s="1253"/>
      <c r="AR733" s="1250"/>
      <c r="AS733" s="1250"/>
      <c r="AT733" s="1250"/>
      <c r="AU733" s="1254"/>
      <c r="AV733" s="1253"/>
      <c r="AW733" s="1250"/>
      <c r="AX733" s="1250"/>
      <c r="AY733" s="1250"/>
      <c r="AZ733" s="1250"/>
      <c r="BA733" s="1250"/>
      <c r="BB733" s="1250"/>
      <c r="BC733" s="1250"/>
      <c r="BD733" s="1250"/>
      <c r="BE733" s="1250"/>
      <c r="BF733" s="1250"/>
      <c r="BG733" s="1250"/>
      <c r="BH733" s="1250"/>
      <c r="BI733" s="1250"/>
      <c r="BJ733" s="1250"/>
      <c r="BK733" s="1254"/>
      <c r="BL733" s="1241"/>
      <c r="BM733" s="1242"/>
      <c r="BN733" s="1242"/>
      <c r="BO733" s="1242"/>
      <c r="BP733" s="1249"/>
      <c r="BQ733" s="1253"/>
      <c r="BR733" s="1250"/>
      <c r="BS733" s="1250"/>
      <c r="BT733" s="1250"/>
      <c r="BU733" s="1254"/>
      <c r="BV733" s="1253"/>
      <c r="BW733" s="1250"/>
      <c r="BX733" s="1250"/>
      <c r="BY733" s="1250"/>
      <c r="BZ733" s="1250"/>
      <c r="CA733" s="1253"/>
      <c r="CB733" s="1250"/>
      <c r="CC733" s="1250"/>
      <c r="CD733" s="1250"/>
      <c r="CE733" s="1254"/>
      <c r="CF733" s="1250"/>
      <c r="CG733" s="1250"/>
      <c r="CH733" s="1250"/>
      <c r="CI733" s="1250"/>
      <c r="CJ733" s="1254"/>
      <c r="CK733" s="1253"/>
      <c r="CL733" s="1250"/>
      <c r="CM733" s="1250"/>
      <c r="CN733" s="1250"/>
      <c r="CO733" s="1254"/>
      <c r="CP733" s="1253"/>
      <c r="CQ733" s="1250"/>
      <c r="CR733" s="1250"/>
      <c r="CS733" s="1250"/>
      <c r="CT733" s="1254"/>
      <c r="CU733" s="1255"/>
      <c r="CV733" s="1256"/>
      <c r="CW733" s="1256"/>
      <c r="CX733" s="1257"/>
      <c r="CY733" s="1256"/>
      <c r="CZ733" s="1256"/>
      <c r="DA733" s="1256"/>
      <c r="DB733" s="1257"/>
      <c r="DC733" s="1242"/>
      <c r="DD733" s="1258">
        <v>1</v>
      </c>
      <c r="DE733" s="1259"/>
    </row>
    <row r="734" spans="1:109" ht="13.8">
      <c r="A734" s="1239"/>
      <c r="B734" s="1240"/>
      <c r="C734" s="1241"/>
      <c r="D734" s="1240"/>
      <c r="E734" s="1240"/>
      <c r="F734" s="1242"/>
      <c r="G734" s="1243"/>
      <c r="H734" s="1244"/>
      <c r="I734" s="1245"/>
      <c r="J734" s="1246"/>
      <c r="K734" s="1246"/>
      <c r="L734" s="1246"/>
      <c r="M734" s="1246"/>
      <c r="N734" s="1246"/>
      <c r="O734" s="1246"/>
      <c r="P734" s="1247"/>
      <c r="Q734" s="783">
        <f t="shared" si="11"/>
        <v>0</v>
      </c>
      <c r="R734" s="1241"/>
      <c r="S734" s="1240"/>
      <c r="T734" s="1249"/>
      <c r="U734" s="1240"/>
      <c r="V734" s="1240"/>
      <c r="W734" s="1240"/>
      <c r="X734" s="1250"/>
      <c r="Y734" s="1251"/>
      <c r="Z734" s="1243"/>
      <c r="AA734" s="1242"/>
      <c r="AB734" s="1242"/>
      <c r="AC734" s="1242"/>
      <c r="AD734" s="1242"/>
      <c r="AE734" s="1242"/>
      <c r="AF734" s="1252"/>
      <c r="AG734" s="1250"/>
      <c r="AH734" s="1250"/>
      <c r="AI734" s="1250"/>
      <c r="AJ734" s="1250"/>
      <c r="AK734" s="1250"/>
      <c r="AL734" s="1250"/>
      <c r="AM734" s="1250"/>
      <c r="AN734" s="1250"/>
      <c r="AO734" s="1250"/>
      <c r="AP734" s="1250"/>
      <c r="AQ734" s="1253"/>
      <c r="AR734" s="1250"/>
      <c r="AS734" s="1250"/>
      <c r="AT734" s="1250"/>
      <c r="AU734" s="1254"/>
      <c r="AV734" s="1253"/>
      <c r="AW734" s="1250"/>
      <c r="AX734" s="1250"/>
      <c r="AY734" s="1250"/>
      <c r="AZ734" s="1250"/>
      <c r="BA734" s="1250"/>
      <c r="BB734" s="1250"/>
      <c r="BC734" s="1250"/>
      <c r="BD734" s="1250"/>
      <c r="BE734" s="1250"/>
      <c r="BF734" s="1250"/>
      <c r="BG734" s="1250"/>
      <c r="BH734" s="1250"/>
      <c r="BI734" s="1250"/>
      <c r="BJ734" s="1250"/>
      <c r="BK734" s="1254"/>
      <c r="BL734" s="1241"/>
      <c r="BM734" s="1242"/>
      <c r="BN734" s="1242"/>
      <c r="BO734" s="1242"/>
      <c r="BP734" s="1249"/>
      <c r="BQ734" s="1253"/>
      <c r="BR734" s="1250"/>
      <c r="BS734" s="1250"/>
      <c r="BT734" s="1250"/>
      <c r="BU734" s="1254"/>
      <c r="BV734" s="1253"/>
      <c r="BW734" s="1250"/>
      <c r="BX734" s="1250"/>
      <c r="BY734" s="1250"/>
      <c r="BZ734" s="1250"/>
      <c r="CA734" s="1253"/>
      <c r="CB734" s="1250"/>
      <c r="CC734" s="1250"/>
      <c r="CD734" s="1250"/>
      <c r="CE734" s="1254"/>
      <c r="CF734" s="1250"/>
      <c r="CG734" s="1250"/>
      <c r="CH734" s="1250"/>
      <c r="CI734" s="1250"/>
      <c r="CJ734" s="1254"/>
      <c r="CK734" s="1253"/>
      <c r="CL734" s="1250"/>
      <c r="CM734" s="1250"/>
      <c r="CN734" s="1250"/>
      <c r="CO734" s="1254"/>
      <c r="CP734" s="1253"/>
      <c r="CQ734" s="1250"/>
      <c r="CR734" s="1250"/>
      <c r="CS734" s="1250"/>
      <c r="CT734" s="1254"/>
      <c r="CU734" s="1255"/>
      <c r="CV734" s="1256"/>
      <c r="CW734" s="1256"/>
      <c r="CX734" s="1257"/>
      <c r="CY734" s="1256"/>
      <c r="CZ734" s="1256"/>
      <c r="DA734" s="1256"/>
      <c r="DB734" s="1257"/>
      <c r="DC734" s="1242"/>
      <c r="DD734" s="1258">
        <v>1</v>
      </c>
      <c r="DE734" s="1259"/>
    </row>
    <row r="735" spans="1:109" ht="13.8">
      <c r="A735" s="1239"/>
      <c r="B735" s="1240"/>
      <c r="C735" s="1241"/>
      <c r="D735" s="1240"/>
      <c r="E735" s="1240"/>
      <c r="F735" s="1242"/>
      <c r="G735" s="1243"/>
      <c r="H735" s="1244"/>
      <c r="I735" s="1245"/>
      <c r="J735" s="1246"/>
      <c r="K735" s="1246"/>
      <c r="L735" s="1246"/>
      <c r="M735" s="1246"/>
      <c r="N735" s="1246"/>
      <c r="O735" s="1246"/>
      <c r="P735" s="1247"/>
      <c r="Q735" s="783">
        <f t="shared" si="11"/>
        <v>0</v>
      </c>
      <c r="R735" s="1241"/>
      <c r="S735" s="1240"/>
      <c r="T735" s="1249"/>
      <c r="U735" s="1240"/>
      <c r="V735" s="1240"/>
      <c r="W735" s="1240"/>
      <c r="X735" s="1250"/>
      <c r="Y735" s="1251"/>
      <c r="Z735" s="1243"/>
      <c r="AA735" s="1242"/>
      <c r="AB735" s="1242"/>
      <c r="AC735" s="1242"/>
      <c r="AD735" s="1242"/>
      <c r="AE735" s="1242"/>
      <c r="AF735" s="1252"/>
      <c r="AG735" s="1250"/>
      <c r="AH735" s="1250"/>
      <c r="AI735" s="1250"/>
      <c r="AJ735" s="1250"/>
      <c r="AK735" s="1250"/>
      <c r="AL735" s="1250"/>
      <c r="AM735" s="1250"/>
      <c r="AN735" s="1250"/>
      <c r="AO735" s="1250"/>
      <c r="AP735" s="1250"/>
      <c r="AQ735" s="1253"/>
      <c r="AR735" s="1250"/>
      <c r="AS735" s="1250"/>
      <c r="AT735" s="1250"/>
      <c r="AU735" s="1254"/>
      <c r="AV735" s="1253"/>
      <c r="AW735" s="1250"/>
      <c r="AX735" s="1250"/>
      <c r="AY735" s="1250"/>
      <c r="AZ735" s="1250"/>
      <c r="BA735" s="1250"/>
      <c r="BB735" s="1250"/>
      <c r="BC735" s="1250"/>
      <c r="BD735" s="1250"/>
      <c r="BE735" s="1250"/>
      <c r="BF735" s="1250"/>
      <c r="BG735" s="1250"/>
      <c r="BH735" s="1250"/>
      <c r="BI735" s="1250"/>
      <c r="BJ735" s="1250"/>
      <c r="BK735" s="1254"/>
      <c r="BL735" s="1241"/>
      <c r="BM735" s="1242"/>
      <c r="BN735" s="1242"/>
      <c r="BO735" s="1242"/>
      <c r="BP735" s="1249"/>
      <c r="BQ735" s="1253"/>
      <c r="BR735" s="1250"/>
      <c r="BS735" s="1250"/>
      <c r="BT735" s="1250"/>
      <c r="BU735" s="1254"/>
      <c r="BV735" s="1253"/>
      <c r="BW735" s="1250"/>
      <c r="BX735" s="1250"/>
      <c r="BY735" s="1250"/>
      <c r="BZ735" s="1250"/>
      <c r="CA735" s="1253"/>
      <c r="CB735" s="1250"/>
      <c r="CC735" s="1250"/>
      <c r="CD735" s="1250"/>
      <c r="CE735" s="1254"/>
      <c r="CF735" s="1250"/>
      <c r="CG735" s="1250"/>
      <c r="CH735" s="1250"/>
      <c r="CI735" s="1250"/>
      <c r="CJ735" s="1254"/>
      <c r="CK735" s="1253"/>
      <c r="CL735" s="1250"/>
      <c r="CM735" s="1250"/>
      <c r="CN735" s="1250"/>
      <c r="CO735" s="1254"/>
      <c r="CP735" s="1253"/>
      <c r="CQ735" s="1250"/>
      <c r="CR735" s="1250"/>
      <c r="CS735" s="1250"/>
      <c r="CT735" s="1254"/>
      <c r="CU735" s="1255"/>
      <c r="CV735" s="1256"/>
      <c r="CW735" s="1256"/>
      <c r="CX735" s="1257"/>
      <c r="CY735" s="1256"/>
      <c r="CZ735" s="1256"/>
      <c r="DA735" s="1256"/>
      <c r="DB735" s="1257"/>
      <c r="DC735" s="1242"/>
      <c r="DD735" s="1258">
        <v>1</v>
      </c>
      <c r="DE735" s="1259"/>
    </row>
    <row r="736" spans="1:109" ht="13.8">
      <c r="A736" s="1239"/>
      <c r="B736" s="1240"/>
      <c r="C736" s="1241"/>
      <c r="D736" s="1240"/>
      <c r="E736" s="1240"/>
      <c r="F736" s="1242"/>
      <c r="G736" s="1243"/>
      <c r="H736" s="1244"/>
      <c r="I736" s="1245"/>
      <c r="J736" s="1246"/>
      <c r="K736" s="1246"/>
      <c r="L736" s="1246"/>
      <c r="M736" s="1246"/>
      <c r="N736" s="1246"/>
      <c r="O736" s="1246"/>
      <c r="P736" s="1247"/>
      <c r="Q736" s="783">
        <f t="shared" si="11"/>
        <v>0</v>
      </c>
      <c r="R736" s="1241"/>
      <c r="S736" s="1240"/>
      <c r="T736" s="1249"/>
      <c r="U736" s="1240"/>
      <c r="V736" s="1240"/>
      <c r="W736" s="1240"/>
      <c r="X736" s="1250"/>
      <c r="Y736" s="1251"/>
      <c r="Z736" s="1243"/>
      <c r="AA736" s="1242"/>
      <c r="AB736" s="1242"/>
      <c r="AC736" s="1242"/>
      <c r="AD736" s="1242"/>
      <c r="AE736" s="1242"/>
      <c r="AF736" s="1252"/>
      <c r="AG736" s="1250"/>
      <c r="AH736" s="1250"/>
      <c r="AI736" s="1250"/>
      <c r="AJ736" s="1250"/>
      <c r="AK736" s="1250"/>
      <c r="AL736" s="1250"/>
      <c r="AM736" s="1250"/>
      <c r="AN736" s="1250"/>
      <c r="AO736" s="1250"/>
      <c r="AP736" s="1250"/>
      <c r="AQ736" s="1253"/>
      <c r="AR736" s="1250"/>
      <c r="AS736" s="1250"/>
      <c r="AT736" s="1250"/>
      <c r="AU736" s="1254"/>
      <c r="AV736" s="1253"/>
      <c r="AW736" s="1250"/>
      <c r="AX736" s="1250"/>
      <c r="AY736" s="1250"/>
      <c r="AZ736" s="1250"/>
      <c r="BA736" s="1250"/>
      <c r="BB736" s="1250"/>
      <c r="BC736" s="1250"/>
      <c r="BD736" s="1250"/>
      <c r="BE736" s="1250"/>
      <c r="BF736" s="1250"/>
      <c r="BG736" s="1250"/>
      <c r="BH736" s="1250"/>
      <c r="BI736" s="1250"/>
      <c r="BJ736" s="1250"/>
      <c r="BK736" s="1254"/>
      <c r="BL736" s="1241"/>
      <c r="BM736" s="1242"/>
      <c r="BN736" s="1242"/>
      <c r="BO736" s="1242"/>
      <c r="BP736" s="1249"/>
      <c r="BQ736" s="1253"/>
      <c r="BR736" s="1250"/>
      <c r="BS736" s="1250"/>
      <c r="BT736" s="1250"/>
      <c r="BU736" s="1254"/>
      <c r="BV736" s="1253"/>
      <c r="BW736" s="1250"/>
      <c r="BX736" s="1250"/>
      <c r="BY736" s="1250"/>
      <c r="BZ736" s="1250"/>
      <c r="CA736" s="1253"/>
      <c r="CB736" s="1250"/>
      <c r="CC736" s="1250"/>
      <c r="CD736" s="1250"/>
      <c r="CE736" s="1254"/>
      <c r="CF736" s="1250"/>
      <c r="CG736" s="1250"/>
      <c r="CH736" s="1250"/>
      <c r="CI736" s="1250"/>
      <c r="CJ736" s="1254"/>
      <c r="CK736" s="1253"/>
      <c r="CL736" s="1250"/>
      <c r="CM736" s="1250"/>
      <c r="CN736" s="1250"/>
      <c r="CO736" s="1254"/>
      <c r="CP736" s="1253"/>
      <c r="CQ736" s="1250"/>
      <c r="CR736" s="1250"/>
      <c r="CS736" s="1250"/>
      <c r="CT736" s="1254"/>
      <c r="CU736" s="1255"/>
      <c r="CV736" s="1256"/>
      <c r="CW736" s="1256"/>
      <c r="CX736" s="1257"/>
      <c r="CY736" s="1256"/>
      <c r="CZ736" s="1256"/>
      <c r="DA736" s="1256"/>
      <c r="DB736" s="1257"/>
      <c r="DC736" s="1242"/>
      <c r="DD736" s="1258">
        <v>1</v>
      </c>
      <c r="DE736" s="1259"/>
    </row>
    <row r="737" spans="1:109" ht="13.8">
      <c r="A737" s="1239"/>
      <c r="B737" s="1240"/>
      <c r="C737" s="1241"/>
      <c r="D737" s="1240"/>
      <c r="E737" s="1240"/>
      <c r="F737" s="1242"/>
      <c r="G737" s="1243"/>
      <c r="H737" s="1244"/>
      <c r="I737" s="1245"/>
      <c r="J737" s="1246"/>
      <c r="K737" s="1246"/>
      <c r="L737" s="1246"/>
      <c r="M737" s="1246"/>
      <c r="N737" s="1246"/>
      <c r="O737" s="1246"/>
      <c r="P737" s="1247"/>
      <c r="Q737" s="783">
        <f t="shared" si="11"/>
        <v>0</v>
      </c>
      <c r="R737" s="1241"/>
      <c r="S737" s="1240"/>
      <c r="T737" s="1249"/>
      <c r="U737" s="1240"/>
      <c r="V737" s="1240"/>
      <c r="W737" s="1240"/>
      <c r="X737" s="1250"/>
      <c r="Y737" s="1251"/>
      <c r="Z737" s="1243"/>
      <c r="AA737" s="1242"/>
      <c r="AB737" s="1242"/>
      <c r="AC737" s="1242"/>
      <c r="AD737" s="1242"/>
      <c r="AE737" s="1242"/>
      <c r="AF737" s="1252"/>
      <c r="AG737" s="1250"/>
      <c r="AH737" s="1250"/>
      <c r="AI737" s="1250"/>
      <c r="AJ737" s="1250"/>
      <c r="AK737" s="1250"/>
      <c r="AL737" s="1250"/>
      <c r="AM737" s="1250"/>
      <c r="AN737" s="1250"/>
      <c r="AO737" s="1250"/>
      <c r="AP737" s="1250"/>
      <c r="AQ737" s="1253"/>
      <c r="AR737" s="1250"/>
      <c r="AS737" s="1250"/>
      <c r="AT737" s="1250"/>
      <c r="AU737" s="1254"/>
      <c r="AV737" s="1253"/>
      <c r="AW737" s="1250"/>
      <c r="AX737" s="1250"/>
      <c r="AY737" s="1250"/>
      <c r="AZ737" s="1250"/>
      <c r="BA737" s="1250"/>
      <c r="BB737" s="1250"/>
      <c r="BC737" s="1250"/>
      <c r="BD737" s="1250"/>
      <c r="BE737" s="1250"/>
      <c r="BF737" s="1250"/>
      <c r="BG737" s="1250"/>
      <c r="BH737" s="1250"/>
      <c r="BI737" s="1250"/>
      <c r="BJ737" s="1250"/>
      <c r="BK737" s="1254"/>
      <c r="BL737" s="1241"/>
      <c r="BM737" s="1242"/>
      <c r="BN737" s="1242"/>
      <c r="BO737" s="1242"/>
      <c r="BP737" s="1249"/>
      <c r="BQ737" s="1253"/>
      <c r="BR737" s="1250"/>
      <c r="BS737" s="1250"/>
      <c r="BT737" s="1250"/>
      <c r="BU737" s="1254"/>
      <c r="BV737" s="1253"/>
      <c r="BW737" s="1250"/>
      <c r="BX737" s="1250"/>
      <c r="BY737" s="1250"/>
      <c r="BZ737" s="1250"/>
      <c r="CA737" s="1253"/>
      <c r="CB737" s="1250"/>
      <c r="CC737" s="1250"/>
      <c r="CD737" s="1250"/>
      <c r="CE737" s="1254"/>
      <c r="CF737" s="1250"/>
      <c r="CG737" s="1250"/>
      <c r="CH737" s="1250"/>
      <c r="CI737" s="1250"/>
      <c r="CJ737" s="1254"/>
      <c r="CK737" s="1253"/>
      <c r="CL737" s="1250"/>
      <c r="CM737" s="1250"/>
      <c r="CN737" s="1250"/>
      <c r="CO737" s="1254"/>
      <c r="CP737" s="1253"/>
      <c r="CQ737" s="1250"/>
      <c r="CR737" s="1250"/>
      <c r="CS737" s="1250"/>
      <c r="CT737" s="1254"/>
      <c r="CU737" s="1255"/>
      <c r="CV737" s="1256"/>
      <c r="CW737" s="1256"/>
      <c r="CX737" s="1257"/>
      <c r="CY737" s="1256"/>
      <c r="CZ737" s="1256"/>
      <c r="DA737" s="1256"/>
      <c r="DB737" s="1257"/>
      <c r="DC737" s="1242"/>
      <c r="DD737" s="1258">
        <v>1</v>
      </c>
      <c r="DE737" s="1259"/>
    </row>
    <row r="738" spans="1:109" ht="13.8">
      <c r="A738" s="1239"/>
      <c r="B738" s="1240"/>
      <c r="C738" s="1241"/>
      <c r="D738" s="1240"/>
      <c r="E738" s="1240"/>
      <c r="F738" s="1242"/>
      <c r="G738" s="1243"/>
      <c r="H738" s="1244"/>
      <c r="I738" s="1245"/>
      <c r="J738" s="1246"/>
      <c r="K738" s="1246"/>
      <c r="L738" s="1246"/>
      <c r="M738" s="1246"/>
      <c r="N738" s="1246"/>
      <c r="O738" s="1246"/>
      <c r="P738" s="1247"/>
      <c r="Q738" s="783">
        <f t="shared" si="11"/>
        <v>0</v>
      </c>
      <c r="R738" s="1241"/>
      <c r="S738" s="1240"/>
      <c r="T738" s="1249"/>
      <c r="U738" s="1240"/>
      <c r="V738" s="1240"/>
      <c r="W738" s="1240"/>
      <c r="X738" s="1250"/>
      <c r="Y738" s="1251"/>
      <c r="Z738" s="1243"/>
      <c r="AA738" s="1242"/>
      <c r="AB738" s="1242"/>
      <c r="AC738" s="1242"/>
      <c r="AD738" s="1242"/>
      <c r="AE738" s="1242"/>
      <c r="AF738" s="1252"/>
      <c r="AG738" s="1250"/>
      <c r="AH738" s="1250"/>
      <c r="AI738" s="1250"/>
      <c r="AJ738" s="1250"/>
      <c r="AK738" s="1250"/>
      <c r="AL738" s="1250"/>
      <c r="AM738" s="1250"/>
      <c r="AN738" s="1250"/>
      <c r="AO738" s="1250"/>
      <c r="AP738" s="1250"/>
      <c r="AQ738" s="1253"/>
      <c r="AR738" s="1250"/>
      <c r="AS738" s="1250"/>
      <c r="AT738" s="1250"/>
      <c r="AU738" s="1254"/>
      <c r="AV738" s="1253"/>
      <c r="AW738" s="1250"/>
      <c r="AX738" s="1250"/>
      <c r="AY738" s="1250"/>
      <c r="AZ738" s="1250"/>
      <c r="BA738" s="1250"/>
      <c r="BB738" s="1250"/>
      <c r="BC738" s="1250"/>
      <c r="BD738" s="1250"/>
      <c r="BE738" s="1250"/>
      <c r="BF738" s="1250"/>
      <c r="BG738" s="1250"/>
      <c r="BH738" s="1250"/>
      <c r="BI738" s="1250"/>
      <c r="BJ738" s="1250"/>
      <c r="BK738" s="1254"/>
      <c r="BL738" s="1241"/>
      <c r="BM738" s="1242"/>
      <c r="BN738" s="1242"/>
      <c r="BO738" s="1242"/>
      <c r="BP738" s="1249"/>
      <c r="BQ738" s="1253"/>
      <c r="BR738" s="1250"/>
      <c r="BS738" s="1250"/>
      <c r="BT738" s="1250"/>
      <c r="BU738" s="1254"/>
      <c r="BV738" s="1253"/>
      <c r="BW738" s="1250"/>
      <c r="BX738" s="1250"/>
      <c r="BY738" s="1250"/>
      <c r="BZ738" s="1250"/>
      <c r="CA738" s="1253"/>
      <c r="CB738" s="1250"/>
      <c r="CC738" s="1250"/>
      <c r="CD738" s="1250"/>
      <c r="CE738" s="1254"/>
      <c r="CF738" s="1250"/>
      <c r="CG738" s="1250"/>
      <c r="CH738" s="1250"/>
      <c r="CI738" s="1250"/>
      <c r="CJ738" s="1254"/>
      <c r="CK738" s="1253"/>
      <c r="CL738" s="1250"/>
      <c r="CM738" s="1250"/>
      <c r="CN738" s="1250"/>
      <c r="CO738" s="1254"/>
      <c r="CP738" s="1253"/>
      <c r="CQ738" s="1250"/>
      <c r="CR738" s="1250"/>
      <c r="CS738" s="1250"/>
      <c r="CT738" s="1254"/>
      <c r="CU738" s="1255"/>
      <c r="CV738" s="1256"/>
      <c r="CW738" s="1256"/>
      <c r="CX738" s="1257"/>
      <c r="CY738" s="1256"/>
      <c r="CZ738" s="1256"/>
      <c r="DA738" s="1256"/>
      <c r="DB738" s="1257"/>
      <c r="DC738" s="1242"/>
      <c r="DD738" s="1258">
        <v>1</v>
      </c>
      <c r="DE738" s="1259"/>
    </row>
    <row r="739" spans="1:109" ht="13.8">
      <c r="A739" s="1239"/>
      <c r="B739" s="1240"/>
      <c r="C739" s="1241"/>
      <c r="D739" s="1240"/>
      <c r="E739" s="1240"/>
      <c r="F739" s="1242"/>
      <c r="G739" s="1243"/>
      <c r="H739" s="1244"/>
      <c r="I739" s="1245"/>
      <c r="J739" s="1246"/>
      <c r="K739" s="1246"/>
      <c r="L739" s="1246"/>
      <c r="M739" s="1246"/>
      <c r="N739" s="1246"/>
      <c r="O739" s="1246"/>
      <c r="P739" s="1247"/>
      <c r="Q739" s="783">
        <f t="shared" si="11"/>
        <v>0</v>
      </c>
      <c r="R739" s="1241"/>
      <c r="S739" s="1240"/>
      <c r="T739" s="1249"/>
      <c r="U739" s="1240"/>
      <c r="V739" s="1240"/>
      <c r="W739" s="1240"/>
      <c r="X739" s="1250"/>
      <c r="Y739" s="1251"/>
      <c r="Z739" s="1243"/>
      <c r="AA739" s="1242"/>
      <c r="AB739" s="1242"/>
      <c r="AC739" s="1242"/>
      <c r="AD739" s="1242"/>
      <c r="AE739" s="1242"/>
      <c r="AF739" s="1252"/>
      <c r="AG739" s="1250"/>
      <c r="AH739" s="1250"/>
      <c r="AI739" s="1250"/>
      <c r="AJ739" s="1250"/>
      <c r="AK739" s="1250"/>
      <c r="AL739" s="1250"/>
      <c r="AM739" s="1250"/>
      <c r="AN739" s="1250"/>
      <c r="AO739" s="1250"/>
      <c r="AP739" s="1250"/>
      <c r="AQ739" s="1253"/>
      <c r="AR739" s="1250"/>
      <c r="AS739" s="1250"/>
      <c r="AT739" s="1250"/>
      <c r="AU739" s="1254"/>
      <c r="AV739" s="1253"/>
      <c r="AW739" s="1250"/>
      <c r="AX739" s="1250"/>
      <c r="AY739" s="1250"/>
      <c r="AZ739" s="1250"/>
      <c r="BA739" s="1250"/>
      <c r="BB739" s="1250"/>
      <c r="BC739" s="1250"/>
      <c r="BD739" s="1250"/>
      <c r="BE739" s="1250"/>
      <c r="BF739" s="1250"/>
      <c r="BG739" s="1250"/>
      <c r="BH739" s="1250"/>
      <c r="BI739" s="1250"/>
      <c r="BJ739" s="1250"/>
      <c r="BK739" s="1254"/>
      <c r="BL739" s="1241"/>
      <c r="BM739" s="1242"/>
      <c r="BN739" s="1242"/>
      <c r="BO739" s="1242"/>
      <c r="BP739" s="1249"/>
      <c r="BQ739" s="1253"/>
      <c r="BR739" s="1250"/>
      <c r="BS739" s="1250"/>
      <c r="BT739" s="1250"/>
      <c r="BU739" s="1254"/>
      <c r="BV739" s="1253"/>
      <c r="BW739" s="1250"/>
      <c r="BX739" s="1250"/>
      <c r="BY739" s="1250"/>
      <c r="BZ739" s="1250"/>
      <c r="CA739" s="1253"/>
      <c r="CB739" s="1250"/>
      <c r="CC739" s="1250"/>
      <c r="CD739" s="1250"/>
      <c r="CE739" s="1254"/>
      <c r="CF739" s="1250"/>
      <c r="CG739" s="1250"/>
      <c r="CH739" s="1250"/>
      <c r="CI739" s="1250"/>
      <c r="CJ739" s="1254"/>
      <c r="CK739" s="1253"/>
      <c r="CL739" s="1250"/>
      <c r="CM739" s="1250"/>
      <c r="CN739" s="1250"/>
      <c r="CO739" s="1254"/>
      <c r="CP739" s="1253"/>
      <c r="CQ739" s="1250"/>
      <c r="CR739" s="1250"/>
      <c r="CS739" s="1250"/>
      <c r="CT739" s="1254"/>
      <c r="CU739" s="1255"/>
      <c r="CV739" s="1256"/>
      <c r="CW739" s="1256"/>
      <c r="CX739" s="1257"/>
      <c r="CY739" s="1256"/>
      <c r="CZ739" s="1256"/>
      <c r="DA739" s="1256"/>
      <c r="DB739" s="1257"/>
      <c r="DC739" s="1242"/>
      <c r="DD739" s="1258">
        <v>1</v>
      </c>
      <c r="DE739" s="1259"/>
    </row>
    <row r="740" spans="1:109" ht="13.8">
      <c r="A740" s="1239"/>
      <c r="B740" s="1240"/>
      <c r="C740" s="1241"/>
      <c r="D740" s="1240"/>
      <c r="E740" s="1240"/>
      <c r="F740" s="1242"/>
      <c r="G740" s="1243"/>
      <c r="H740" s="1244"/>
      <c r="I740" s="1245"/>
      <c r="J740" s="1246"/>
      <c r="K740" s="1246"/>
      <c r="L740" s="1246"/>
      <c r="M740" s="1246"/>
      <c r="N740" s="1246"/>
      <c r="O740" s="1246"/>
      <c r="P740" s="1247"/>
      <c r="Q740" s="783">
        <f t="shared" si="11"/>
        <v>0</v>
      </c>
      <c r="R740" s="1241"/>
      <c r="S740" s="1240"/>
      <c r="T740" s="1249"/>
      <c r="U740" s="1240"/>
      <c r="V740" s="1240"/>
      <c r="W740" s="1240"/>
      <c r="X740" s="1250"/>
      <c r="Y740" s="1251"/>
      <c r="Z740" s="1243"/>
      <c r="AA740" s="1242"/>
      <c r="AB740" s="1242"/>
      <c r="AC740" s="1242"/>
      <c r="AD740" s="1242"/>
      <c r="AE740" s="1242"/>
      <c r="AF740" s="1252"/>
      <c r="AG740" s="1250"/>
      <c r="AH740" s="1250"/>
      <c r="AI740" s="1250"/>
      <c r="AJ740" s="1250"/>
      <c r="AK740" s="1250"/>
      <c r="AL740" s="1250"/>
      <c r="AM740" s="1250"/>
      <c r="AN740" s="1250"/>
      <c r="AO740" s="1250"/>
      <c r="AP740" s="1250"/>
      <c r="AQ740" s="1253"/>
      <c r="AR740" s="1250"/>
      <c r="AS740" s="1250"/>
      <c r="AT740" s="1250"/>
      <c r="AU740" s="1254"/>
      <c r="AV740" s="1253"/>
      <c r="AW740" s="1250"/>
      <c r="AX740" s="1250"/>
      <c r="AY740" s="1250"/>
      <c r="AZ740" s="1250"/>
      <c r="BA740" s="1250"/>
      <c r="BB740" s="1250"/>
      <c r="BC740" s="1250"/>
      <c r="BD740" s="1250"/>
      <c r="BE740" s="1250"/>
      <c r="BF740" s="1250"/>
      <c r="BG740" s="1250"/>
      <c r="BH740" s="1250"/>
      <c r="BI740" s="1250"/>
      <c r="BJ740" s="1250"/>
      <c r="BK740" s="1254"/>
      <c r="BL740" s="1241"/>
      <c r="BM740" s="1242"/>
      <c r="BN740" s="1242"/>
      <c r="BO740" s="1242"/>
      <c r="BP740" s="1249"/>
      <c r="BQ740" s="1253"/>
      <c r="BR740" s="1250"/>
      <c r="BS740" s="1250"/>
      <c r="BT740" s="1250"/>
      <c r="BU740" s="1254"/>
      <c r="BV740" s="1253"/>
      <c r="BW740" s="1250"/>
      <c r="BX740" s="1250"/>
      <c r="BY740" s="1250"/>
      <c r="BZ740" s="1250"/>
      <c r="CA740" s="1253"/>
      <c r="CB740" s="1250"/>
      <c r="CC740" s="1250"/>
      <c r="CD740" s="1250"/>
      <c r="CE740" s="1254"/>
      <c r="CF740" s="1250"/>
      <c r="CG740" s="1250"/>
      <c r="CH740" s="1250"/>
      <c r="CI740" s="1250"/>
      <c r="CJ740" s="1254"/>
      <c r="CK740" s="1253"/>
      <c r="CL740" s="1250"/>
      <c r="CM740" s="1250"/>
      <c r="CN740" s="1250"/>
      <c r="CO740" s="1254"/>
      <c r="CP740" s="1253"/>
      <c r="CQ740" s="1250"/>
      <c r="CR740" s="1250"/>
      <c r="CS740" s="1250"/>
      <c r="CT740" s="1254"/>
      <c r="CU740" s="1255"/>
      <c r="CV740" s="1256"/>
      <c r="CW740" s="1256"/>
      <c r="CX740" s="1257"/>
      <c r="CY740" s="1256"/>
      <c r="CZ740" s="1256"/>
      <c r="DA740" s="1256"/>
      <c r="DB740" s="1257"/>
      <c r="DC740" s="1242"/>
      <c r="DD740" s="1258">
        <v>1</v>
      </c>
      <c r="DE740" s="1259"/>
    </row>
    <row r="741" spans="1:109" ht="13.8">
      <c r="A741" s="1239"/>
      <c r="B741" s="1240"/>
      <c r="C741" s="1241"/>
      <c r="D741" s="1240"/>
      <c r="E741" s="1240"/>
      <c r="F741" s="1242"/>
      <c r="G741" s="1243"/>
      <c r="H741" s="1244"/>
      <c r="I741" s="1245"/>
      <c r="J741" s="1246"/>
      <c r="K741" s="1246"/>
      <c r="L741" s="1246"/>
      <c r="M741" s="1246"/>
      <c r="N741" s="1246"/>
      <c r="O741" s="1246"/>
      <c r="P741" s="1247"/>
      <c r="Q741" s="783">
        <f t="shared" si="11"/>
        <v>0</v>
      </c>
      <c r="R741" s="1241"/>
      <c r="S741" s="1240"/>
      <c r="T741" s="1249"/>
      <c r="U741" s="1240"/>
      <c r="V741" s="1240"/>
      <c r="W741" s="1240"/>
      <c r="X741" s="1250"/>
      <c r="Y741" s="1251"/>
      <c r="Z741" s="1243"/>
      <c r="AA741" s="1242"/>
      <c r="AB741" s="1242"/>
      <c r="AC741" s="1242"/>
      <c r="AD741" s="1242"/>
      <c r="AE741" s="1242"/>
      <c r="AF741" s="1252"/>
      <c r="AG741" s="1250"/>
      <c r="AH741" s="1250"/>
      <c r="AI741" s="1250"/>
      <c r="AJ741" s="1250"/>
      <c r="AK741" s="1250"/>
      <c r="AL741" s="1250"/>
      <c r="AM741" s="1250"/>
      <c r="AN741" s="1250"/>
      <c r="AO741" s="1250"/>
      <c r="AP741" s="1250"/>
      <c r="AQ741" s="1253"/>
      <c r="AR741" s="1250"/>
      <c r="AS741" s="1250"/>
      <c r="AT741" s="1250"/>
      <c r="AU741" s="1254"/>
      <c r="AV741" s="1253"/>
      <c r="AW741" s="1250"/>
      <c r="AX741" s="1250"/>
      <c r="AY741" s="1250"/>
      <c r="AZ741" s="1250"/>
      <c r="BA741" s="1250"/>
      <c r="BB741" s="1250"/>
      <c r="BC741" s="1250"/>
      <c r="BD741" s="1250"/>
      <c r="BE741" s="1250"/>
      <c r="BF741" s="1250"/>
      <c r="BG741" s="1250"/>
      <c r="BH741" s="1250"/>
      <c r="BI741" s="1250"/>
      <c r="BJ741" s="1250"/>
      <c r="BK741" s="1254"/>
      <c r="BL741" s="1241"/>
      <c r="BM741" s="1242"/>
      <c r="BN741" s="1242"/>
      <c r="BO741" s="1242"/>
      <c r="BP741" s="1249"/>
      <c r="BQ741" s="1253"/>
      <c r="BR741" s="1250"/>
      <c r="BS741" s="1250"/>
      <c r="BT741" s="1250"/>
      <c r="BU741" s="1254"/>
      <c r="BV741" s="1253"/>
      <c r="BW741" s="1250"/>
      <c r="BX741" s="1250"/>
      <c r="BY741" s="1250"/>
      <c r="BZ741" s="1250"/>
      <c r="CA741" s="1253"/>
      <c r="CB741" s="1250"/>
      <c r="CC741" s="1250"/>
      <c r="CD741" s="1250"/>
      <c r="CE741" s="1254"/>
      <c r="CF741" s="1250"/>
      <c r="CG741" s="1250"/>
      <c r="CH741" s="1250"/>
      <c r="CI741" s="1250"/>
      <c r="CJ741" s="1254"/>
      <c r="CK741" s="1253"/>
      <c r="CL741" s="1250"/>
      <c r="CM741" s="1250"/>
      <c r="CN741" s="1250"/>
      <c r="CO741" s="1254"/>
      <c r="CP741" s="1253"/>
      <c r="CQ741" s="1250"/>
      <c r="CR741" s="1250"/>
      <c r="CS741" s="1250"/>
      <c r="CT741" s="1254"/>
      <c r="CU741" s="1255"/>
      <c r="CV741" s="1256"/>
      <c r="CW741" s="1256"/>
      <c r="CX741" s="1257"/>
      <c r="CY741" s="1256"/>
      <c r="CZ741" s="1256"/>
      <c r="DA741" s="1256"/>
      <c r="DB741" s="1257"/>
      <c r="DC741" s="1242"/>
      <c r="DD741" s="1258">
        <v>1</v>
      </c>
      <c r="DE741" s="1259"/>
    </row>
    <row r="742" spans="1:109" ht="13.8">
      <c r="A742" s="1239"/>
      <c r="B742" s="1240"/>
      <c r="C742" s="1241"/>
      <c r="D742" s="1240"/>
      <c r="E742" s="1240"/>
      <c r="F742" s="1242"/>
      <c r="G742" s="1243"/>
      <c r="H742" s="1244"/>
      <c r="I742" s="1245"/>
      <c r="J742" s="1246"/>
      <c r="K742" s="1246"/>
      <c r="L742" s="1246"/>
      <c r="M742" s="1246"/>
      <c r="N742" s="1246"/>
      <c r="O742" s="1246"/>
      <c r="P742" s="1247"/>
      <c r="Q742" s="783">
        <f t="shared" si="11"/>
        <v>0</v>
      </c>
      <c r="R742" s="1241"/>
      <c r="S742" s="1240"/>
      <c r="T742" s="1249"/>
      <c r="U742" s="1240"/>
      <c r="V742" s="1240"/>
      <c r="W742" s="1240"/>
      <c r="X742" s="1250"/>
      <c r="Y742" s="1251"/>
      <c r="Z742" s="1243"/>
      <c r="AA742" s="1242"/>
      <c r="AB742" s="1242"/>
      <c r="AC742" s="1242"/>
      <c r="AD742" s="1242"/>
      <c r="AE742" s="1242"/>
      <c r="AF742" s="1252"/>
      <c r="AG742" s="1250"/>
      <c r="AH742" s="1250"/>
      <c r="AI742" s="1250"/>
      <c r="AJ742" s="1250"/>
      <c r="AK742" s="1250"/>
      <c r="AL742" s="1250"/>
      <c r="AM742" s="1250"/>
      <c r="AN742" s="1250"/>
      <c r="AO742" s="1250"/>
      <c r="AP742" s="1250"/>
      <c r="AQ742" s="1253"/>
      <c r="AR742" s="1250"/>
      <c r="AS742" s="1250"/>
      <c r="AT742" s="1250"/>
      <c r="AU742" s="1254"/>
      <c r="AV742" s="1253"/>
      <c r="AW742" s="1250"/>
      <c r="AX742" s="1250"/>
      <c r="AY742" s="1250"/>
      <c r="AZ742" s="1250"/>
      <c r="BA742" s="1250"/>
      <c r="BB742" s="1250"/>
      <c r="BC742" s="1250"/>
      <c r="BD742" s="1250"/>
      <c r="BE742" s="1250"/>
      <c r="BF742" s="1250"/>
      <c r="BG742" s="1250"/>
      <c r="BH742" s="1250"/>
      <c r="BI742" s="1250"/>
      <c r="BJ742" s="1250"/>
      <c r="BK742" s="1254"/>
      <c r="BL742" s="1241"/>
      <c r="BM742" s="1242"/>
      <c r="BN742" s="1242"/>
      <c r="BO742" s="1242"/>
      <c r="BP742" s="1249"/>
      <c r="BQ742" s="1253"/>
      <c r="BR742" s="1250"/>
      <c r="BS742" s="1250"/>
      <c r="BT742" s="1250"/>
      <c r="BU742" s="1254"/>
      <c r="BV742" s="1253"/>
      <c r="BW742" s="1250"/>
      <c r="BX742" s="1250"/>
      <c r="BY742" s="1250"/>
      <c r="BZ742" s="1250"/>
      <c r="CA742" s="1253"/>
      <c r="CB742" s="1250"/>
      <c r="CC742" s="1250"/>
      <c r="CD742" s="1250"/>
      <c r="CE742" s="1254"/>
      <c r="CF742" s="1250"/>
      <c r="CG742" s="1250"/>
      <c r="CH742" s="1250"/>
      <c r="CI742" s="1250"/>
      <c r="CJ742" s="1254"/>
      <c r="CK742" s="1253"/>
      <c r="CL742" s="1250"/>
      <c r="CM742" s="1250"/>
      <c r="CN742" s="1250"/>
      <c r="CO742" s="1254"/>
      <c r="CP742" s="1253"/>
      <c r="CQ742" s="1250"/>
      <c r="CR742" s="1250"/>
      <c r="CS742" s="1250"/>
      <c r="CT742" s="1254"/>
      <c r="CU742" s="1255"/>
      <c r="CV742" s="1256"/>
      <c r="CW742" s="1256"/>
      <c r="CX742" s="1257"/>
      <c r="CY742" s="1256"/>
      <c r="CZ742" s="1256"/>
      <c r="DA742" s="1256"/>
      <c r="DB742" s="1257"/>
      <c r="DC742" s="1242"/>
      <c r="DD742" s="1258">
        <v>1</v>
      </c>
      <c r="DE742" s="1259"/>
    </row>
    <row r="743" spans="1:109" ht="13.8">
      <c r="A743" s="1239"/>
      <c r="B743" s="1240"/>
      <c r="C743" s="1241"/>
      <c r="D743" s="1240"/>
      <c r="E743" s="1240"/>
      <c r="F743" s="1242"/>
      <c r="G743" s="1243"/>
      <c r="H743" s="1244"/>
      <c r="I743" s="1245"/>
      <c r="J743" s="1246"/>
      <c r="K743" s="1246"/>
      <c r="L743" s="1246"/>
      <c r="M743" s="1246"/>
      <c r="N743" s="1246"/>
      <c r="O743" s="1246"/>
      <c r="P743" s="1247"/>
      <c r="Q743" s="783">
        <f t="shared" si="11"/>
        <v>0</v>
      </c>
      <c r="R743" s="1241"/>
      <c r="S743" s="1240"/>
      <c r="T743" s="1249"/>
      <c r="U743" s="1240"/>
      <c r="V743" s="1240"/>
      <c r="W743" s="1240"/>
      <c r="X743" s="1250"/>
      <c r="Y743" s="1251"/>
      <c r="Z743" s="1243"/>
      <c r="AA743" s="1242"/>
      <c r="AB743" s="1242"/>
      <c r="AC743" s="1242"/>
      <c r="AD743" s="1242"/>
      <c r="AE743" s="1242"/>
      <c r="AF743" s="1252"/>
      <c r="AG743" s="1250"/>
      <c r="AH743" s="1250"/>
      <c r="AI743" s="1250"/>
      <c r="AJ743" s="1250"/>
      <c r="AK743" s="1250"/>
      <c r="AL743" s="1250"/>
      <c r="AM743" s="1250"/>
      <c r="AN743" s="1250"/>
      <c r="AO743" s="1250"/>
      <c r="AP743" s="1250"/>
      <c r="AQ743" s="1253"/>
      <c r="AR743" s="1250"/>
      <c r="AS743" s="1250"/>
      <c r="AT743" s="1250"/>
      <c r="AU743" s="1254"/>
      <c r="AV743" s="1253"/>
      <c r="AW743" s="1250"/>
      <c r="AX743" s="1250"/>
      <c r="AY743" s="1250"/>
      <c r="AZ743" s="1250"/>
      <c r="BA743" s="1250"/>
      <c r="BB743" s="1250"/>
      <c r="BC743" s="1250"/>
      <c r="BD743" s="1250"/>
      <c r="BE743" s="1250"/>
      <c r="BF743" s="1250"/>
      <c r="BG743" s="1250"/>
      <c r="BH743" s="1250"/>
      <c r="BI743" s="1250"/>
      <c r="BJ743" s="1250"/>
      <c r="BK743" s="1254"/>
      <c r="BL743" s="1241"/>
      <c r="BM743" s="1242"/>
      <c r="BN743" s="1242"/>
      <c r="BO743" s="1242"/>
      <c r="BP743" s="1249"/>
      <c r="BQ743" s="1253"/>
      <c r="BR743" s="1250"/>
      <c r="BS743" s="1250"/>
      <c r="BT743" s="1250"/>
      <c r="BU743" s="1254"/>
      <c r="BV743" s="1253"/>
      <c r="BW743" s="1250"/>
      <c r="BX743" s="1250"/>
      <c r="BY743" s="1250"/>
      <c r="BZ743" s="1250"/>
      <c r="CA743" s="1253"/>
      <c r="CB743" s="1250"/>
      <c r="CC743" s="1250"/>
      <c r="CD743" s="1250"/>
      <c r="CE743" s="1254"/>
      <c r="CF743" s="1250"/>
      <c r="CG743" s="1250"/>
      <c r="CH743" s="1250"/>
      <c r="CI743" s="1250"/>
      <c r="CJ743" s="1254"/>
      <c r="CK743" s="1253"/>
      <c r="CL743" s="1250"/>
      <c r="CM743" s="1250"/>
      <c r="CN743" s="1250"/>
      <c r="CO743" s="1254"/>
      <c r="CP743" s="1253"/>
      <c r="CQ743" s="1250"/>
      <c r="CR743" s="1250"/>
      <c r="CS743" s="1250"/>
      <c r="CT743" s="1254"/>
      <c r="CU743" s="1255"/>
      <c r="CV743" s="1256"/>
      <c r="CW743" s="1256"/>
      <c r="CX743" s="1257"/>
      <c r="CY743" s="1256"/>
      <c r="CZ743" s="1256"/>
      <c r="DA743" s="1256"/>
      <c r="DB743" s="1257"/>
      <c r="DC743" s="1242"/>
      <c r="DD743" s="1258">
        <v>1</v>
      </c>
      <c r="DE743" s="1259"/>
    </row>
    <row r="744" spans="1:109" ht="13.8">
      <c r="A744" s="1239"/>
      <c r="B744" s="1240"/>
      <c r="C744" s="1241"/>
      <c r="D744" s="1240"/>
      <c r="E744" s="1240"/>
      <c r="F744" s="1242"/>
      <c r="G744" s="1243"/>
      <c r="H744" s="1244"/>
      <c r="I744" s="1245"/>
      <c r="J744" s="1246"/>
      <c r="K744" s="1246"/>
      <c r="L744" s="1246"/>
      <c r="M744" s="1246"/>
      <c r="N744" s="1246"/>
      <c r="O744" s="1246"/>
      <c r="P744" s="1247"/>
      <c r="Q744" s="783">
        <f t="shared" si="11"/>
        <v>0</v>
      </c>
      <c r="R744" s="1241"/>
      <c r="S744" s="1240"/>
      <c r="T744" s="1249"/>
      <c r="U744" s="1240"/>
      <c r="V744" s="1240"/>
      <c r="W744" s="1240"/>
      <c r="X744" s="1250"/>
      <c r="Y744" s="1251"/>
      <c r="Z744" s="1243"/>
      <c r="AA744" s="1242"/>
      <c r="AB744" s="1242"/>
      <c r="AC744" s="1242"/>
      <c r="AD744" s="1242"/>
      <c r="AE744" s="1242"/>
      <c r="AF744" s="1252"/>
      <c r="AG744" s="1250"/>
      <c r="AH744" s="1250"/>
      <c r="AI744" s="1250"/>
      <c r="AJ744" s="1250"/>
      <c r="AK744" s="1250"/>
      <c r="AL744" s="1250"/>
      <c r="AM744" s="1250"/>
      <c r="AN744" s="1250"/>
      <c r="AO744" s="1250"/>
      <c r="AP744" s="1250"/>
      <c r="AQ744" s="1253"/>
      <c r="AR744" s="1250"/>
      <c r="AS744" s="1250"/>
      <c r="AT744" s="1250"/>
      <c r="AU744" s="1254"/>
      <c r="AV744" s="1253"/>
      <c r="AW744" s="1250"/>
      <c r="AX744" s="1250"/>
      <c r="AY744" s="1250"/>
      <c r="AZ744" s="1250"/>
      <c r="BA744" s="1250"/>
      <c r="BB744" s="1250"/>
      <c r="BC744" s="1250"/>
      <c r="BD744" s="1250"/>
      <c r="BE744" s="1250"/>
      <c r="BF744" s="1250"/>
      <c r="BG744" s="1250"/>
      <c r="BH744" s="1250"/>
      <c r="BI744" s="1250"/>
      <c r="BJ744" s="1250"/>
      <c r="BK744" s="1254"/>
      <c r="BL744" s="1241"/>
      <c r="BM744" s="1242"/>
      <c r="BN744" s="1242"/>
      <c r="BO744" s="1242"/>
      <c r="BP744" s="1249"/>
      <c r="BQ744" s="1253"/>
      <c r="BR744" s="1250"/>
      <c r="BS744" s="1250"/>
      <c r="BT744" s="1250"/>
      <c r="BU744" s="1254"/>
      <c r="BV744" s="1253"/>
      <c r="BW744" s="1250"/>
      <c r="BX744" s="1250"/>
      <c r="BY744" s="1250"/>
      <c r="BZ744" s="1250"/>
      <c r="CA744" s="1253"/>
      <c r="CB744" s="1250"/>
      <c r="CC744" s="1250"/>
      <c r="CD744" s="1250"/>
      <c r="CE744" s="1254"/>
      <c r="CF744" s="1250"/>
      <c r="CG744" s="1250"/>
      <c r="CH744" s="1250"/>
      <c r="CI744" s="1250"/>
      <c r="CJ744" s="1254"/>
      <c r="CK744" s="1253"/>
      <c r="CL744" s="1250"/>
      <c r="CM744" s="1250"/>
      <c r="CN744" s="1250"/>
      <c r="CO744" s="1254"/>
      <c r="CP744" s="1253"/>
      <c r="CQ744" s="1250"/>
      <c r="CR744" s="1250"/>
      <c r="CS744" s="1250"/>
      <c r="CT744" s="1254"/>
      <c r="CU744" s="1255"/>
      <c r="CV744" s="1256"/>
      <c r="CW744" s="1256"/>
      <c r="CX744" s="1257"/>
      <c r="CY744" s="1256"/>
      <c r="CZ744" s="1256"/>
      <c r="DA744" s="1256"/>
      <c r="DB744" s="1257"/>
      <c r="DC744" s="1242"/>
      <c r="DD744" s="1258">
        <v>1</v>
      </c>
      <c r="DE744" s="1259"/>
    </row>
    <row r="745" spans="1:109" ht="13.8">
      <c r="A745" s="1239"/>
      <c r="B745" s="1240"/>
      <c r="C745" s="1241"/>
      <c r="D745" s="1240"/>
      <c r="E745" s="1240"/>
      <c r="F745" s="1242"/>
      <c r="G745" s="1243"/>
      <c r="H745" s="1244"/>
      <c r="I745" s="1245"/>
      <c r="J745" s="1246"/>
      <c r="K745" s="1246"/>
      <c r="L745" s="1246"/>
      <c r="M745" s="1246"/>
      <c r="N745" s="1246"/>
      <c r="O745" s="1246"/>
      <c r="P745" s="1247"/>
      <c r="Q745" s="783">
        <f t="shared" si="11"/>
        <v>0</v>
      </c>
      <c r="R745" s="1241"/>
      <c r="S745" s="1240"/>
      <c r="T745" s="1249"/>
      <c r="U745" s="1240"/>
      <c r="V745" s="1240"/>
      <c r="W745" s="1240"/>
      <c r="X745" s="1250"/>
      <c r="Y745" s="1251"/>
      <c r="Z745" s="1243"/>
      <c r="AA745" s="1242"/>
      <c r="AB745" s="1242"/>
      <c r="AC745" s="1242"/>
      <c r="AD745" s="1242"/>
      <c r="AE745" s="1242"/>
      <c r="AF745" s="1252"/>
      <c r="AG745" s="1250"/>
      <c r="AH745" s="1250"/>
      <c r="AI745" s="1250"/>
      <c r="AJ745" s="1250"/>
      <c r="AK745" s="1250"/>
      <c r="AL745" s="1250"/>
      <c r="AM745" s="1250"/>
      <c r="AN745" s="1250"/>
      <c r="AO745" s="1250"/>
      <c r="AP745" s="1250"/>
      <c r="AQ745" s="1253"/>
      <c r="AR745" s="1250"/>
      <c r="AS745" s="1250"/>
      <c r="AT745" s="1250"/>
      <c r="AU745" s="1254"/>
      <c r="AV745" s="1253"/>
      <c r="AW745" s="1250"/>
      <c r="AX745" s="1250"/>
      <c r="AY745" s="1250"/>
      <c r="AZ745" s="1250"/>
      <c r="BA745" s="1250"/>
      <c r="BB745" s="1250"/>
      <c r="BC745" s="1250"/>
      <c r="BD745" s="1250"/>
      <c r="BE745" s="1250"/>
      <c r="BF745" s="1250"/>
      <c r="BG745" s="1250"/>
      <c r="BH745" s="1250"/>
      <c r="BI745" s="1250"/>
      <c r="BJ745" s="1250"/>
      <c r="BK745" s="1254"/>
      <c r="BL745" s="1241"/>
      <c r="BM745" s="1242"/>
      <c r="BN745" s="1242"/>
      <c r="BO745" s="1242"/>
      <c r="BP745" s="1249"/>
      <c r="BQ745" s="1253"/>
      <c r="BR745" s="1250"/>
      <c r="BS745" s="1250"/>
      <c r="BT745" s="1250"/>
      <c r="BU745" s="1254"/>
      <c r="BV745" s="1253"/>
      <c r="BW745" s="1250"/>
      <c r="BX745" s="1250"/>
      <c r="BY745" s="1250"/>
      <c r="BZ745" s="1250"/>
      <c r="CA745" s="1253"/>
      <c r="CB745" s="1250"/>
      <c r="CC745" s="1250"/>
      <c r="CD745" s="1250"/>
      <c r="CE745" s="1254"/>
      <c r="CF745" s="1250"/>
      <c r="CG745" s="1250"/>
      <c r="CH745" s="1250"/>
      <c r="CI745" s="1250"/>
      <c r="CJ745" s="1254"/>
      <c r="CK745" s="1253"/>
      <c r="CL745" s="1250"/>
      <c r="CM745" s="1250"/>
      <c r="CN745" s="1250"/>
      <c r="CO745" s="1254"/>
      <c r="CP745" s="1253"/>
      <c r="CQ745" s="1250"/>
      <c r="CR745" s="1250"/>
      <c r="CS745" s="1250"/>
      <c r="CT745" s="1254"/>
      <c r="CU745" s="1255"/>
      <c r="CV745" s="1256"/>
      <c r="CW745" s="1256"/>
      <c r="CX745" s="1257"/>
      <c r="CY745" s="1256"/>
      <c r="CZ745" s="1256"/>
      <c r="DA745" s="1256"/>
      <c r="DB745" s="1257"/>
      <c r="DC745" s="1242"/>
      <c r="DD745" s="1258">
        <v>1</v>
      </c>
      <c r="DE745" s="1259"/>
    </row>
    <row r="746" spans="1:109" ht="13.8">
      <c r="A746" s="1239"/>
      <c r="B746" s="1240"/>
      <c r="C746" s="1241"/>
      <c r="D746" s="1240"/>
      <c r="E746" s="1240"/>
      <c r="F746" s="1242"/>
      <c r="G746" s="1243"/>
      <c r="H746" s="1244"/>
      <c r="I746" s="1245"/>
      <c r="J746" s="1246"/>
      <c r="K746" s="1246"/>
      <c r="L746" s="1246"/>
      <c r="M746" s="1246"/>
      <c r="N746" s="1246"/>
      <c r="O746" s="1246"/>
      <c r="P746" s="1247"/>
      <c r="Q746" s="783">
        <f t="shared" si="11"/>
        <v>0</v>
      </c>
      <c r="R746" s="1241"/>
      <c r="S746" s="1240"/>
      <c r="T746" s="1249"/>
      <c r="U746" s="1240"/>
      <c r="V746" s="1240"/>
      <c r="W746" s="1240"/>
      <c r="X746" s="1250"/>
      <c r="Y746" s="1251"/>
      <c r="Z746" s="1243"/>
      <c r="AA746" s="1242"/>
      <c r="AB746" s="1242"/>
      <c r="AC746" s="1242"/>
      <c r="AD746" s="1242"/>
      <c r="AE746" s="1242"/>
      <c r="AF746" s="1252"/>
      <c r="AG746" s="1250"/>
      <c r="AH746" s="1250"/>
      <c r="AI746" s="1250"/>
      <c r="AJ746" s="1250"/>
      <c r="AK746" s="1250"/>
      <c r="AL746" s="1250"/>
      <c r="AM746" s="1250"/>
      <c r="AN746" s="1250"/>
      <c r="AO746" s="1250"/>
      <c r="AP746" s="1250"/>
      <c r="AQ746" s="1253"/>
      <c r="AR746" s="1250"/>
      <c r="AS746" s="1250"/>
      <c r="AT746" s="1250"/>
      <c r="AU746" s="1254"/>
      <c r="AV746" s="1253"/>
      <c r="AW746" s="1250"/>
      <c r="AX746" s="1250"/>
      <c r="AY746" s="1250"/>
      <c r="AZ746" s="1250"/>
      <c r="BA746" s="1250"/>
      <c r="BB746" s="1250"/>
      <c r="BC746" s="1250"/>
      <c r="BD746" s="1250"/>
      <c r="BE746" s="1250"/>
      <c r="BF746" s="1250"/>
      <c r="BG746" s="1250"/>
      <c r="BH746" s="1250"/>
      <c r="BI746" s="1250"/>
      <c r="BJ746" s="1250"/>
      <c r="BK746" s="1254"/>
      <c r="BL746" s="1241"/>
      <c r="BM746" s="1242"/>
      <c r="BN746" s="1242"/>
      <c r="BO746" s="1242"/>
      <c r="BP746" s="1249"/>
      <c r="BQ746" s="1253"/>
      <c r="BR746" s="1250"/>
      <c r="BS746" s="1250"/>
      <c r="BT746" s="1250"/>
      <c r="BU746" s="1254"/>
      <c r="BV746" s="1253"/>
      <c r="BW746" s="1250"/>
      <c r="BX746" s="1250"/>
      <c r="BY746" s="1250"/>
      <c r="BZ746" s="1250"/>
      <c r="CA746" s="1253"/>
      <c r="CB746" s="1250"/>
      <c r="CC746" s="1250"/>
      <c r="CD746" s="1250"/>
      <c r="CE746" s="1254"/>
      <c r="CF746" s="1250"/>
      <c r="CG746" s="1250"/>
      <c r="CH746" s="1250"/>
      <c r="CI746" s="1250"/>
      <c r="CJ746" s="1254"/>
      <c r="CK746" s="1253"/>
      <c r="CL746" s="1250"/>
      <c r="CM746" s="1250"/>
      <c r="CN746" s="1250"/>
      <c r="CO746" s="1254"/>
      <c r="CP746" s="1253"/>
      <c r="CQ746" s="1250"/>
      <c r="CR746" s="1250"/>
      <c r="CS746" s="1250"/>
      <c r="CT746" s="1254"/>
      <c r="CU746" s="1255"/>
      <c r="CV746" s="1256"/>
      <c r="CW746" s="1256"/>
      <c r="CX746" s="1257"/>
      <c r="CY746" s="1256"/>
      <c r="CZ746" s="1256"/>
      <c r="DA746" s="1256"/>
      <c r="DB746" s="1257"/>
      <c r="DC746" s="1242"/>
      <c r="DD746" s="1258">
        <v>1</v>
      </c>
      <c r="DE746" s="1259"/>
    </row>
    <row r="747" spans="1:109" ht="13.8">
      <c r="A747" s="1239"/>
      <c r="B747" s="1240"/>
      <c r="C747" s="1241"/>
      <c r="D747" s="1240"/>
      <c r="E747" s="1240"/>
      <c r="F747" s="1242"/>
      <c r="G747" s="1243"/>
      <c r="H747" s="1244"/>
      <c r="I747" s="1245"/>
      <c r="J747" s="1246"/>
      <c r="K747" s="1246"/>
      <c r="L747" s="1246"/>
      <c r="M747" s="1246"/>
      <c r="N747" s="1246"/>
      <c r="O747" s="1246"/>
      <c r="P747" s="1247"/>
      <c r="Q747" s="783">
        <f t="shared" si="11"/>
        <v>0</v>
      </c>
      <c r="R747" s="1241"/>
      <c r="S747" s="1240"/>
      <c r="T747" s="1249"/>
      <c r="U747" s="1240"/>
      <c r="V747" s="1240"/>
      <c r="W747" s="1240"/>
      <c r="X747" s="1250"/>
      <c r="Y747" s="1251"/>
      <c r="Z747" s="1243"/>
      <c r="AA747" s="1242"/>
      <c r="AB747" s="1242"/>
      <c r="AC747" s="1242"/>
      <c r="AD747" s="1242"/>
      <c r="AE747" s="1242"/>
      <c r="AF747" s="1252"/>
      <c r="AG747" s="1250"/>
      <c r="AH747" s="1250"/>
      <c r="AI747" s="1250"/>
      <c r="AJ747" s="1250"/>
      <c r="AK747" s="1250"/>
      <c r="AL747" s="1250"/>
      <c r="AM747" s="1250"/>
      <c r="AN747" s="1250"/>
      <c r="AO747" s="1250"/>
      <c r="AP747" s="1250"/>
      <c r="AQ747" s="1253"/>
      <c r="AR747" s="1250"/>
      <c r="AS747" s="1250"/>
      <c r="AT747" s="1250"/>
      <c r="AU747" s="1254"/>
      <c r="AV747" s="1253"/>
      <c r="AW747" s="1250"/>
      <c r="AX747" s="1250"/>
      <c r="AY747" s="1250"/>
      <c r="AZ747" s="1250"/>
      <c r="BA747" s="1250"/>
      <c r="BB747" s="1250"/>
      <c r="BC747" s="1250"/>
      <c r="BD747" s="1250"/>
      <c r="BE747" s="1250"/>
      <c r="BF747" s="1250"/>
      <c r="BG747" s="1250"/>
      <c r="BH747" s="1250"/>
      <c r="BI747" s="1250"/>
      <c r="BJ747" s="1250"/>
      <c r="BK747" s="1254"/>
      <c r="BL747" s="1241"/>
      <c r="BM747" s="1242"/>
      <c r="BN747" s="1242"/>
      <c r="BO747" s="1242"/>
      <c r="BP747" s="1249"/>
      <c r="BQ747" s="1253"/>
      <c r="BR747" s="1250"/>
      <c r="BS747" s="1250"/>
      <c r="BT747" s="1250"/>
      <c r="BU747" s="1254"/>
      <c r="BV747" s="1253"/>
      <c r="BW747" s="1250"/>
      <c r="BX747" s="1250"/>
      <c r="BY747" s="1250"/>
      <c r="BZ747" s="1250"/>
      <c r="CA747" s="1253"/>
      <c r="CB747" s="1250"/>
      <c r="CC747" s="1250"/>
      <c r="CD747" s="1250"/>
      <c r="CE747" s="1254"/>
      <c r="CF747" s="1250"/>
      <c r="CG747" s="1250"/>
      <c r="CH747" s="1250"/>
      <c r="CI747" s="1250"/>
      <c r="CJ747" s="1254"/>
      <c r="CK747" s="1253"/>
      <c r="CL747" s="1250"/>
      <c r="CM747" s="1250"/>
      <c r="CN747" s="1250"/>
      <c r="CO747" s="1254"/>
      <c r="CP747" s="1253"/>
      <c r="CQ747" s="1250"/>
      <c r="CR747" s="1250"/>
      <c r="CS747" s="1250"/>
      <c r="CT747" s="1254"/>
      <c r="CU747" s="1255"/>
      <c r="CV747" s="1256"/>
      <c r="CW747" s="1256"/>
      <c r="CX747" s="1257"/>
      <c r="CY747" s="1256"/>
      <c r="CZ747" s="1256"/>
      <c r="DA747" s="1256"/>
      <c r="DB747" s="1257"/>
      <c r="DC747" s="1242"/>
      <c r="DD747" s="1258">
        <v>1</v>
      </c>
      <c r="DE747" s="1259"/>
    </row>
    <row r="748" spans="1:109" ht="13.8">
      <c r="A748" s="1239"/>
      <c r="B748" s="1240"/>
      <c r="C748" s="1241"/>
      <c r="D748" s="1240"/>
      <c r="E748" s="1240"/>
      <c r="F748" s="1242"/>
      <c r="G748" s="1243"/>
      <c r="H748" s="1244"/>
      <c r="I748" s="1245"/>
      <c r="J748" s="1246"/>
      <c r="K748" s="1246"/>
      <c r="L748" s="1246"/>
      <c r="M748" s="1246"/>
      <c r="N748" s="1246"/>
      <c r="O748" s="1246"/>
      <c r="P748" s="1247"/>
      <c r="Q748" s="783">
        <f t="shared" si="11"/>
        <v>0</v>
      </c>
      <c r="R748" s="1241"/>
      <c r="S748" s="1240"/>
      <c r="T748" s="1249"/>
      <c r="U748" s="1240"/>
      <c r="V748" s="1240"/>
      <c r="W748" s="1240"/>
      <c r="X748" s="1250"/>
      <c r="Y748" s="1251"/>
      <c r="Z748" s="1243"/>
      <c r="AA748" s="1242"/>
      <c r="AB748" s="1242"/>
      <c r="AC748" s="1242"/>
      <c r="AD748" s="1242"/>
      <c r="AE748" s="1242"/>
      <c r="AF748" s="1252"/>
      <c r="AG748" s="1250"/>
      <c r="AH748" s="1250"/>
      <c r="AI748" s="1250"/>
      <c r="AJ748" s="1250"/>
      <c r="AK748" s="1250"/>
      <c r="AL748" s="1250"/>
      <c r="AM748" s="1250"/>
      <c r="AN748" s="1250"/>
      <c r="AO748" s="1250"/>
      <c r="AP748" s="1250"/>
      <c r="AQ748" s="1253"/>
      <c r="AR748" s="1250"/>
      <c r="AS748" s="1250"/>
      <c r="AT748" s="1250"/>
      <c r="AU748" s="1254"/>
      <c r="AV748" s="1253"/>
      <c r="AW748" s="1250"/>
      <c r="AX748" s="1250"/>
      <c r="AY748" s="1250"/>
      <c r="AZ748" s="1250"/>
      <c r="BA748" s="1250"/>
      <c r="BB748" s="1250"/>
      <c r="BC748" s="1250"/>
      <c r="BD748" s="1250"/>
      <c r="BE748" s="1250"/>
      <c r="BF748" s="1250"/>
      <c r="BG748" s="1250"/>
      <c r="BH748" s="1250"/>
      <c r="BI748" s="1250"/>
      <c r="BJ748" s="1250"/>
      <c r="BK748" s="1254"/>
      <c r="BL748" s="1241"/>
      <c r="BM748" s="1242"/>
      <c r="BN748" s="1242"/>
      <c r="BO748" s="1242"/>
      <c r="BP748" s="1249"/>
      <c r="BQ748" s="1253"/>
      <c r="BR748" s="1250"/>
      <c r="BS748" s="1250"/>
      <c r="BT748" s="1250"/>
      <c r="BU748" s="1254"/>
      <c r="BV748" s="1253"/>
      <c r="BW748" s="1250"/>
      <c r="BX748" s="1250"/>
      <c r="BY748" s="1250"/>
      <c r="BZ748" s="1250"/>
      <c r="CA748" s="1253"/>
      <c r="CB748" s="1250"/>
      <c r="CC748" s="1250"/>
      <c r="CD748" s="1250"/>
      <c r="CE748" s="1254"/>
      <c r="CF748" s="1250"/>
      <c r="CG748" s="1250"/>
      <c r="CH748" s="1250"/>
      <c r="CI748" s="1250"/>
      <c r="CJ748" s="1254"/>
      <c r="CK748" s="1253"/>
      <c r="CL748" s="1250"/>
      <c r="CM748" s="1250"/>
      <c r="CN748" s="1250"/>
      <c r="CO748" s="1254"/>
      <c r="CP748" s="1253"/>
      <c r="CQ748" s="1250"/>
      <c r="CR748" s="1250"/>
      <c r="CS748" s="1250"/>
      <c r="CT748" s="1254"/>
      <c r="CU748" s="1255"/>
      <c r="CV748" s="1256"/>
      <c r="CW748" s="1256"/>
      <c r="CX748" s="1257"/>
      <c r="CY748" s="1256"/>
      <c r="CZ748" s="1256"/>
      <c r="DA748" s="1256"/>
      <c r="DB748" s="1257"/>
      <c r="DC748" s="1242"/>
      <c r="DD748" s="1258">
        <v>1</v>
      </c>
      <c r="DE748" s="1259"/>
    </row>
    <row r="749" spans="1:109" ht="13.8">
      <c r="A749" s="1239"/>
      <c r="B749" s="1240"/>
      <c r="C749" s="1241"/>
      <c r="D749" s="1240"/>
      <c r="E749" s="1240"/>
      <c r="F749" s="1242"/>
      <c r="G749" s="1243"/>
      <c r="H749" s="1244"/>
      <c r="I749" s="1245"/>
      <c r="J749" s="1246"/>
      <c r="K749" s="1246"/>
      <c r="L749" s="1246"/>
      <c r="M749" s="1246"/>
      <c r="N749" s="1246"/>
      <c r="O749" s="1246"/>
      <c r="P749" s="1247"/>
      <c r="Q749" s="783">
        <f t="shared" si="11"/>
        <v>0</v>
      </c>
      <c r="R749" s="1241"/>
      <c r="S749" s="1240"/>
      <c r="T749" s="1249"/>
      <c r="U749" s="1240"/>
      <c r="V749" s="1240"/>
      <c r="W749" s="1240"/>
      <c r="X749" s="1250"/>
      <c r="Y749" s="1251"/>
      <c r="Z749" s="1243"/>
      <c r="AA749" s="1242"/>
      <c r="AB749" s="1242"/>
      <c r="AC749" s="1242"/>
      <c r="AD749" s="1242"/>
      <c r="AE749" s="1242"/>
      <c r="AF749" s="1252"/>
      <c r="AG749" s="1250"/>
      <c r="AH749" s="1250"/>
      <c r="AI749" s="1250"/>
      <c r="AJ749" s="1250"/>
      <c r="AK749" s="1250"/>
      <c r="AL749" s="1250"/>
      <c r="AM749" s="1250"/>
      <c r="AN749" s="1250"/>
      <c r="AO749" s="1250"/>
      <c r="AP749" s="1250"/>
      <c r="AQ749" s="1253"/>
      <c r="AR749" s="1250"/>
      <c r="AS749" s="1250"/>
      <c r="AT749" s="1250"/>
      <c r="AU749" s="1254"/>
      <c r="AV749" s="1253"/>
      <c r="AW749" s="1250"/>
      <c r="AX749" s="1250"/>
      <c r="AY749" s="1250"/>
      <c r="AZ749" s="1250"/>
      <c r="BA749" s="1250"/>
      <c r="BB749" s="1250"/>
      <c r="BC749" s="1250"/>
      <c r="BD749" s="1250"/>
      <c r="BE749" s="1250"/>
      <c r="BF749" s="1250"/>
      <c r="BG749" s="1250"/>
      <c r="BH749" s="1250"/>
      <c r="BI749" s="1250"/>
      <c r="BJ749" s="1250"/>
      <c r="BK749" s="1254"/>
      <c r="BL749" s="1241"/>
      <c r="BM749" s="1242"/>
      <c r="BN749" s="1242"/>
      <c r="BO749" s="1242"/>
      <c r="BP749" s="1249"/>
      <c r="BQ749" s="1253"/>
      <c r="BR749" s="1250"/>
      <c r="BS749" s="1250"/>
      <c r="BT749" s="1250"/>
      <c r="BU749" s="1254"/>
      <c r="BV749" s="1253"/>
      <c r="BW749" s="1250"/>
      <c r="BX749" s="1250"/>
      <c r="BY749" s="1250"/>
      <c r="BZ749" s="1250"/>
      <c r="CA749" s="1253"/>
      <c r="CB749" s="1250"/>
      <c r="CC749" s="1250"/>
      <c r="CD749" s="1250"/>
      <c r="CE749" s="1254"/>
      <c r="CF749" s="1250"/>
      <c r="CG749" s="1250"/>
      <c r="CH749" s="1250"/>
      <c r="CI749" s="1250"/>
      <c r="CJ749" s="1254"/>
      <c r="CK749" s="1253"/>
      <c r="CL749" s="1250"/>
      <c r="CM749" s="1250"/>
      <c r="CN749" s="1250"/>
      <c r="CO749" s="1254"/>
      <c r="CP749" s="1253"/>
      <c r="CQ749" s="1250"/>
      <c r="CR749" s="1250"/>
      <c r="CS749" s="1250"/>
      <c r="CT749" s="1254"/>
      <c r="CU749" s="1255"/>
      <c r="CV749" s="1256"/>
      <c r="CW749" s="1256"/>
      <c r="CX749" s="1257"/>
      <c r="CY749" s="1256"/>
      <c r="CZ749" s="1256"/>
      <c r="DA749" s="1256"/>
      <c r="DB749" s="1257"/>
      <c r="DC749" s="1242"/>
      <c r="DD749" s="1258">
        <v>1</v>
      </c>
      <c r="DE749" s="1259"/>
    </row>
    <row r="750" spans="1:109" ht="13.8">
      <c r="A750" s="1239"/>
      <c r="B750" s="1240"/>
      <c r="C750" s="1241"/>
      <c r="D750" s="1240"/>
      <c r="E750" s="1240"/>
      <c r="F750" s="1242"/>
      <c r="G750" s="1243"/>
      <c r="H750" s="1244"/>
      <c r="I750" s="1245"/>
      <c r="J750" s="1246"/>
      <c r="K750" s="1246"/>
      <c r="L750" s="1246"/>
      <c r="M750" s="1246"/>
      <c r="N750" s="1246"/>
      <c r="O750" s="1246"/>
      <c r="P750" s="1247"/>
      <c r="Q750" s="783">
        <f t="shared" si="11"/>
        <v>0</v>
      </c>
      <c r="R750" s="1241"/>
      <c r="S750" s="1240"/>
      <c r="T750" s="1249"/>
      <c r="U750" s="1240"/>
      <c r="V750" s="1240"/>
      <c r="W750" s="1240"/>
      <c r="X750" s="1250"/>
      <c r="Y750" s="1251"/>
      <c r="Z750" s="1243"/>
      <c r="AA750" s="1242"/>
      <c r="AB750" s="1242"/>
      <c r="AC750" s="1242"/>
      <c r="AD750" s="1242"/>
      <c r="AE750" s="1242"/>
      <c r="AF750" s="1252"/>
      <c r="AG750" s="1250"/>
      <c r="AH750" s="1250"/>
      <c r="AI750" s="1250"/>
      <c r="AJ750" s="1250"/>
      <c r="AK750" s="1250"/>
      <c r="AL750" s="1250"/>
      <c r="AM750" s="1250"/>
      <c r="AN750" s="1250"/>
      <c r="AO750" s="1250"/>
      <c r="AP750" s="1250"/>
      <c r="AQ750" s="1253"/>
      <c r="AR750" s="1250"/>
      <c r="AS750" s="1250"/>
      <c r="AT750" s="1250"/>
      <c r="AU750" s="1254"/>
      <c r="AV750" s="1253"/>
      <c r="AW750" s="1250"/>
      <c r="AX750" s="1250"/>
      <c r="AY750" s="1250"/>
      <c r="AZ750" s="1250"/>
      <c r="BA750" s="1250"/>
      <c r="BB750" s="1250"/>
      <c r="BC750" s="1250"/>
      <c r="BD750" s="1250"/>
      <c r="BE750" s="1250"/>
      <c r="BF750" s="1250"/>
      <c r="BG750" s="1250"/>
      <c r="BH750" s="1250"/>
      <c r="BI750" s="1250"/>
      <c r="BJ750" s="1250"/>
      <c r="BK750" s="1254"/>
      <c r="BL750" s="1241"/>
      <c r="BM750" s="1242"/>
      <c r="BN750" s="1242"/>
      <c r="BO750" s="1242"/>
      <c r="BP750" s="1249"/>
      <c r="BQ750" s="1253"/>
      <c r="BR750" s="1250"/>
      <c r="BS750" s="1250"/>
      <c r="BT750" s="1250"/>
      <c r="BU750" s="1254"/>
      <c r="BV750" s="1253"/>
      <c r="BW750" s="1250"/>
      <c r="BX750" s="1250"/>
      <c r="BY750" s="1250"/>
      <c r="BZ750" s="1250"/>
      <c r="CA750" s="1253"/>
      <c r="CB750" s="1250"/>
      <c r="CC750" s="1250"/>
      <c r="CD750" s="1250"/>
      <c r="CE750" s="1254"/>
      <c r="CF750" s="1250"/>
      <c r="CG750" s="1250"/>
      <c r="CH750" s="1250"/>
      <c r="CI750" s="1250"/>
      <c r="CJ750" s="1254"/>
      <c r="CK750" s="1253"/>
      <c r="CL750" s="1250"/>
      <c r="CM750" s="1250"/>
      <c r="CN750" s="1250"/>
      <c r="CO750" s="1254"/>
      <c r="CP750" s="1253"/>
      <c r="CQ750" s="1250"/>
      <c r="CR750" s="1250"/>
      <c r="CS750" s="1250"/>
      <c r="CT750" s="1254"/>
      <c r="CU750" s="1255"/>
      <c r="CV750" s="1256"/>
      <c r="CW750" s="1256"/>
      <c r="CX750" s="1257"/>
      <c r="CY750" s="1256"/>
      <c r="CZ750" s="1256"/>
      <c r="DA750" s="1256"/>
      <c r="DB750" s="1257"/>
      <c r="DC750" s="1242"/>
      <c r="DD750" s="1258">
        <v>1</v>
      </c>
      <c r="DE750" s="1259"/>
    </row>
    <row r="751" spans="1:109" ht="13.8">
      <c r="A751" s="1239"/>
      <c r="B751" s="1240"/>
      <c r="C751" s="1241"/>
      <c r="D751" s="1240"/>
      <c r="E751" s="1240"/>
      <c r="F751" s="1242"/>
      <c r="G751" s="1243"/>
      <c r="H751" s="1244"/>
      <c r="I751" s="1245"/>
      <c r="J751" s="1246"/>
      <c r="K751" s="1246"/>
      <c r="L751" s="1246"/>
      <c r="M751" s="1246"/>
      <c r="N751" s="1246"/>
      <c r="O751" s="1246"/>
      <c r="P751" s="1247"/>
      <c r="Q751" s="783">
        <f t="shared" si="11"/>
        <v>0</v>
      </c>
      <c r="R751" s="1241"/>
      <c r="S751" s="1240"/>
      <c r="T751" s="1249"/>
      <c r="U751" s="1240"/>
      <c r="V751" s="1240"/>
      <c r="W751" s="1240"/>
      <c r="X751" s="1250"/>
      <c r="Y751" s="1251"/>
      <c r="Z751" s="1243"/>
      <c r="AA751" s="1242"/>
      <c r="AB751" s="1242"/>
      <c r="AC751" s="1242"/>
      <c r="AD751" s="1242"/>
      <c r="AE751" s="1242"/>
      <c r="AF751" s="1252"/>
      <c r="AG751" s="1250"/>
      <c r="AH751" s="1250"/>
      <c r="AI751" s="1250"/>
      <c r="AJ751" s="1250"/>
      <c r="AK751" s="1250"/>
      <c r="AL751" s="1250"/>
      <c r="AM751" s="1250"/>
      <c r="AN751" s="1250"/>
      <c r="AO751" s="1250"/>
      <c r="AP751" s="1250"/>
      <c r="AQ751" s="1253"/>
      <c r="AR751" s="1250"/>
      <c r="AS751" s="1250"/>
      <c r="AT751" s="1250"/>
      <c r="AU751" s="1254"/>
      <c r="AV751" s="1253"/>
      <c r="AW751" s="1250"/>
      <c r="AX751" s="1250"/>
      <c r="AY751" s="1250"/>
      <c r="AZ751" s="1250"/>
      <c r="BA751" s="1250"/>
      <c r="BB751" s="1250"/>
      <c r="BC751" s="1250"/>
      <c r="BD751" s="1250"/>
      <c r="BE751" s="1250"/>
      <c r="BF751" s="1250"/>
      <c r="BG751" s="1250"/>
      <c r="BH751" s="1250"/>
      <c r="BI751" s="1250"/>
      <c r="BJ751" s="1250"/>
      <c r="BK751" s="1254"/>
      <c r="BL751" s="1241"/>
      <c r="BM751" s="1242"/>
      <c r="BN751" s="1242"/>
      <c r="BO751" s="1242"/>
      <c r="BP751" s="1249"/>
      <c r="BQ751" s="1253"/>
      <c r="BR751" s="1250"/>
      <c r="BS751" s="1250"/>
      <c r="BT751" s="1250"/>
      <c r="BU751" s="1254"/>
      <c r="BV751" s="1253"/>
      <c r="BW751" s="1250"/>
      <c r="BX751" s="1250"/>
      <c r="BY751" s="1250"/>
      <c r="BZ751" s="1250"/>
      <c r="CA751" s="1253"/>
      <c r="CB751" s="1250"/>
      <c r="CC751" s="1250"/>
      <c r="CD751" s="1250"/>
      <c r="CE751" s="1254"/>
      <c r="CF751" s="1250"/>
      <c r="CG751" s="1250"/>
      <c r="CH751" s="1250"/>
      <c r="CI751" s="1250"/>
      <c r="CJ751" s="1254"/>
      <c r="CK751" s="1253"/>
      <c r="CL751" s="1250"/>
      <c r="CM751" s="1250"/>
      <c r="CN751" s="1250"/>
      <c r="CO751" s="1254"/>
      <c r="CP751" s="1253"/>
      <c r="CQ751" s="1250"/>
      <c r="CR751" s="1250"/>
      <c r="CS751" s="1250"/>
      <c r="CT751" s="1254"/>
      <c r="CU751" s="1255"/>
      <c r="CV751" s="1256"/>
      <c r="CW751" s="1256"/>
      <c r="CX751" s="1257"/>
      <c r="CY751" s="1256"/>
      <c r="CZ751" s="1256"/>
      <c r="DA751" s="1256"/>
      <c r="DB751" s="1257"/>
      <c r="DC751" s="1242"/>
      <c r="DD751" s="1258">
        <v>1</v>
      </c>
      <c r="DE751" s="1259"/>
    </row>
    <row r="752" spans="1:109" ht="13.8">
      <c r="A752" s="1239"/>
      <c r="B752" s="1240"/>
      <c r="C752" s="1241"/>
      <c r="D752" s="1240"/>
      <c r="E752" s="1240"/>
      <c r="F752" s="1242"/>
      <c r="G752" s="1243"/>
      <c r="H752" s="1244"/>
      <c r="I752" s="1245"/>
      <c r="J752" s="1246"/>
      <c r="K752" s="1246"/>
      <c r="L752" s="1246"/>
      <c r="M752" s="1246"/>
      <c r="N752" s="1246"/>
      <c r="O752" s="1246"/>
      <c r="P752" s="1247"/>
      <c r="Q752" s="783">
        <f t="shared" si="11"/>
        <v>0</v>
      </c>
      <c r="R752" s="1241"/>
      <c r="S752" s="1240"/>
      <c r="T752" s="1249"/>
      <c r="U752" s="1240"/>
      <c r="V752" s="1240"/>
      <c r="W752" s="1240"/>
      <c r="X752" s="1250"/>
      <c r="Y752" s="1251"/>
      <c r="Z752" s="1243"/>
      <c r="AA752" s="1242"/>
      <c r="AB752" s="1242"/>
      <c r="AC752" s="1242"/>
      <c r="AD752" s="1242"/>
      <c r="AE752" s="1242"/>
      <c r="AF752" s="1252"/>
      <c r="AG752" s="1250"/>
      <c r="AH752" s="1250"/>
      <c r="AI752" s="1250"/>
      <c r="AJ752" s="1250"/>
      <c r="AK752" s="1250"/>
      <c r="AL752" s="1250"/>
      <c r="AM752" s="1250"/>
      <c r="AN752" s="1250"/>
      <c r="AO752" s="1250"/>
      <c r="AP752" s="1250"/>
      <c r="AQ752" s="1253"/>
      <c r="AR752" s="1250"/>
      <c r="AS752" s="1250"/>
      <c r="AT752" s="1250"/>
      <c r="AU752" s="1254"/>
      <c r="AV752" s="1253"/>
      <c r="AW752" s="1250"/>
      <c r="AX752" s="1250"/>
      <c r="AY752" s="1250"/>
      <c r="AZ752" s="1250"/>
      <c r="BA752" s="1250"/>
      <c r="BB752" s="1250"/>
      <c r="BC752" s="1250"/>
      <c r="BD752" s="1250"/>
      <c r="BE752" s="1250"/>
      <c r="BF752" s="1250"/>
      <c r="BG752" s="1250"/>
      <c r="BH752" s="1250"/>
      <c r="BI752" s="1250"/>
      <c r="BJ752" s="1250"/>
      <c r="BK752" s="1254"/>
      <c r="BL752" s="1241"/>
      <c r="BM752" s="1242"/>
      <c r="BN752" s="1242"/>
      <c r="BO752" s="1242"/>
      <c r="BP752" s="1249"/>
      <c r="BQ752" s="1253"/>
      <c r="BR752" s="1250"/>
      <c r="BS752" s="1250"/>
      <c r="BT752" s="1250"/>
      <c r="BU752" s="1254"/>
      <c r="BV752" s="1253"/>
      <c r="BW752" s="1250"/>
      <c r="BX752" s="1250"/>
      <c r="BY752" s="1250"/>
      <c r="BZ752" s="1250"/>
      <c r="CA752" s="1253"/>
      <c r="CB752" s="1250"/>
      <c r="CC752" s="1250"/>
      <c r="CD752" s="1250"/>
      <c r="CE752" s="1254"/>
      <c r="CF752" s="1250"/>
      <c r="CG752" s="1250"/>
      <c r="CH752" s="1250"/>
      <c r="CI752" s="1250"/>
      <c r="CJ752" s="1254"/>
      <c r="CK752" s="1253"/>
      <c r="CL752" s="1250"/>
      <c r="CM752" s="1250"/>
      <c r="CN752" s="1250"/>
      <c r="CO752" s="1254"/>
      <c r="CP752" s="1253"/>
      <c r="CQ752" s="1250"/>
      <c r="CR752" s="1250"/>
      <c r="CS752" s="1250"/>
      <c r="CT752" s="1254"/>
      <c r="CU752" s="1255"/>
      <c r="CV752" s="1256"/>
      <c r="CW752" s="1256"/>
      <c r="CX752" s="1257"/>
      <c r="CY752" s="1256"/>
      <c r="CZ752" s="1256"/>
      <c r="DA752" s="1256"/>
      <c r="DB752" s="1257"/>
      <c r="DC752" s="1242"/>
      <c r="DD752" s="1258">
        <v>1</v>
      </c>
      <c r="DE752" s="1259"/>
    </row>
    <row r="753" spans="1:109" ht="13.8">
      <c r="A753" s="1239"/>
      <c r="B753" s="1240"/>
      <c r="C753" s="1241"/>
      <c r="D753" s="1240"/>
      <c r="E753" s="1240"/>
      <c r="F753" s="1242"/>
      <c r="G753" s="1243"/>
      <c r="H753" s="1244"/>
      <c r="I753" s="1245"/>
      <c r="J753" s="1246"/>
      <c r="K753" s="1246"/>
      <c r="L753" s="1246"/>
      <c r="M753" s="1246"/>
      <c r="N753" s="1246"/>
      <c r="O753" s="1246"/>
      <c r="P753" s="1247"/>
      <c r="Q753" s="783">
        <f t="shared" si="11"/>
        <v>0</v>
      </c>
      <c r="R753" s="1241"/>
      <c r="S753" s="1240"/>
      <c r="T753" s="1249"/>
      <c r="U753" s="1240"/>
      <c r="V753" s="1240"/>
      <c r="W753" s="1240"/>
      <c r="X753" s="1250"/>
      <c r="Y753" s="1251"/>
      <c r="Z753" s="1243"/>
      <c r="AA753" s="1242"/>
      <c r="AB753" s="1242"/>
      <c r="AC753" s="1242"/>
      <c r="AD753" s="1242"/>
      <c r="AE753" s="1242"/>
      <c r="AF753" s="1252"/>
      <c r="AG753" s="1250"/>
      <c r="AH753" s="1250"/>
      <c r="AI753" s="1250"/>
      <c r="AJ753" s="1250"/>
      <c r="AK753" s="1250"/>
      <c r="AL753" s="1250"/>
      <c r="AM753" s="1250"/>
      <c r="AN753" s="1250"/>
      <c r="AO753" s="1250"/>
      <c r="AP753" s="1250"/>
      <c r="AQ753" s="1253"/>
      <c r="AR753" s="1250"/>
      <c r="AS753" s="1250"/>
      <c r="AT753" s="1250"/>
      <c r="AU753" s="1254"/>
      <c r="AV753" s="1253"/>
      <c r="AW753" s="1250"/>
      <c r="AX753" s="1250"/>
      <c r="AY753" s="1250"/>
      <c r="AZ753" s="1250"/>
      <c r="BA753" s="1250"/>
      <c r="BB753" s="1250"/>
      <c r="BC753" s="1250"/>
      <c r="BD753" s="1250"/>
      <c r="BE753" s="1250"/>
      <c r="BF753" s="1250"/>
      <c r="BG753" s="1250"/>
      <c r="BH753" s="1250"/>
      <c r="BI753" s="1250"/>
      <c r="BJ753" s="1250"/>
      <c r="BK753" s="1254"/>
      <c r="BL753" s="1241"/>
      <c r="BM753" s="1242"/>
      <c r="BN753" s="1242"/>
      <c r="BO753" s="1242"/>
      <c r="BP753" s="1249"/>
      <c r="BQ753" s="1253"/>
      <c r="BR753" s="1250"/>
      <c r="BS753" s="1250"/>
      <c r="BT753" s="1250"/>
      <c r="BU753" s="1254"/>
      <c r="BV753" s="1253"/>
      <c r="BW753" s="1250"/>
      <c r="BX753" s="1250"/>
      <c r="BY753" s="1250"/>
      <c r="BZ753" s="1250"/>
      <c r="CA753" s="1253"/>
      <c r="CB753" s="1250"/>
      <c r="CC753" s="1250"/>
      <c r="CD753" s="1250"/>
      <c r="CE753" s="1254"/>
      <c r="CF753" s="1250"/>
      <c r="CG753" s="1250"/>
      <c r="CH753" s="1250"/>
      <c r="CI753" s="1250"/>
      <c r="CJ753" s="1254"/>
      <c r="CK753" s="1253"/>
      <c r="CL753" s="1250"/>
      <c r="CM753" s="1250"/>
      <c r="CN753" s="1250"/>
      <c r="CO753" s="1254"/>
      <c r="CP753" s="1253"/>
      <c r="CQ753" s="1250"/>
      <c r="CR753" s="1250"/>
      <c r="CS753" s="1250"/>
      <c r="CT753" s="1254"/>
      <c r="CU753" s="1255"/>
      <c r="CV753" s="1256"/>
      <c r="CW753" s="1256"/>
      <c r="CX753" s="1257"/>
      <c r="CY753" s="1256"/>
      <c r="CZ753" s="1256"/>
      <c r="DA753" s="1256"/>
      <c r="DB753" s="1257"/>
      <c r="DC753" s="1242"/>
      <c r="DD753" s="1258">
        <v>1</v>
      </c>
      <c r="DE753" s="1259"/>
    </row>
    <row r="754" spans="1:109" ht="13.8">
      <c r="A754" s="1239"/>
      <c r="B754" s="1240"/>
      <c r="C754" s="1241"/>
      <c r="D754" s="1240"/>
      <c r="E754" s="1240"/>
      <c r="F754" s="1242"/>
      <c r="G754" s="1243"/>
      <c r="H754" s="1244"/>
      <c r="I754" s="1245"/>
      <c r="J754" s="1246"/>
      <c r="K754" s="1246"/>
      <c r="L754" s="1246"/>
      <c r="M754" s="1246"/>
      <c r="N754" s="1246"/>
      <c r="O754" s="1246"/>
      <c r="P754" s="1247"/>
      <c r="Q754" s="783">
        <f t="shared" si="11"/>
        <v>0</v>
      </c>
      <c r="R754" s="1241"/>
      <c r="S754" s="1240"/>
      <c r="T754" s="1249"/>
      <c r="U754" s="1240"/>
      <c r="V754" s="1240"/>
      <c r="W754" s="1240"/>
      <c r="X754" s="1250"/>
      <c r="Y754" s="1251"/>
      <c r="Z754" s="1243"/>
      <c r="AA754" s="1242"/>
      <c r="AB754" s="1242"/>
      <c r="AC754" s="1242"/>
      <c r="AD754" s="1242"/>
      <c r="AE754" s="1242"/>
      <c r="AF754" s="1252"/>
      <c r="AG754" s="1250"/>
      <c r="AH754" s="1250"/>
      <c r="AI754" s="1250"/>
      <c r="AJ754" s="1250"/>
      <c r="AK754" s="1250"/>
      <c r="AL754" s="1250"/>
      <c r="AM754" s="1250"/>
      <c r="AN754" s="1250"/>
      <c r="AO754" s="1250"/>
      <c r="AP754" s="1250"/>
      <c r="AQ754" s="1253"/>
      <c r="AR754" s="1250"/>
      <c r="AS754" s="1250"/>
      <c r="AT754" s="1250"/>
      <c r="AU754" s="1254"/>
      <c r="AV754" s="1253"/>
      <c r="AW754" s="1250"/>
      <c r="AX754" s="1250"/>
      <c r="AY754" s="1250"/>
      <c r="AZ754" s="1250"/>
      <c r="BA754" s="1250"/>
      <c r="BB754" s="1250"/>
      <c r="BC754" s="1250"/>
      <c r="BD754" s="1250"/>
      <c r="BE754" s="1250"/>
      <c r="BF754" s="1250"/>
      <c r="BG754" s="1250"/>
      <c r="BH754" s="1250"/>
      <c r="BI754" s="1250"/>
      <c r="BJ754" s="1250"/>
      <c r="BK754" s="1254"/>
      <c r="BL754" s="1241"/>
      <c r="BM754" s="1242"/>
      <c r="BN754" s="1242"/>
      <c r="BO754" s="1242"/>
      <c r="BP754" s="1249"/>
      <c r="BQ754" s="1253"/>
      <c r="BR754" s="1250"/>
      <c r="BS754" s="1250"/>
      <c r="BT754" s="1250"/>
      <c r="BU754" s="1254"/>
      <c r="BV754" s="1253"/>
      <c r="BW754" s="1250"/>
      <c r="BX754" s="1250"/>
      <c r="BY754" s="1250"/>
      <c r="BZ754" s="1250"/>
      <c r="CA754" s="1253"/>
      <c r="CB754" s="1250"/>
      <c r="CC754" s="1250"/>
      <c r="CD754" s="1250"/>
      <c r="CE754" s="1254"/>
      <c r="CF754" s="1250"/>
      <c r="CG754" s="1250"/>
      <c r="CH754" s="1250"/>
      <c r="CI754" s="1250"/>
      <c r="CJ754" s="1254"/>
      <c r="CK754" s="1253"/>
      <c r="CL754" s="1250"/>
      <c r="CM754" s="1250"/>
      <c r="CN754" s="1250"/>
      <c r="CO754" s="1254"/>
      <c r="CP754" s="1253"/>
      <c r="CQ754" s="1250"/>
      <c r="CR754" s="1250"/>
      <c r="CS754" s="1250"/>
      <c r="CT754" s="1254"/>
      <c r="CU754" s="1255"/>
      <c r="CV754" s="1256"/>
      <c r="CW754" s="1256"/>
      <c r="CX754" s="1257"/>
      <c r="CY754" s="1256"/>
      <c r="CZ754" s="1256"/>
      <c r="DA754" s="1256"/>
      <c r="DB754" s="1257"/>
      <c r="DC754" s="1242"/>
      <c r="DD754" s="1258">
        <v>1</v>
      </c>
      <c r="DE754" s="1259"/>
    </row>
    <row r="755" spans="1:109" ht="13.8">
      <c r="A755" s="1239"/>
      <c r="B755" s="1240"/>
      <c r="C755" s="1241"/>
      <c r="D755" s="1240"/>
      <c r="E755" s="1240"/>
      <c r="F755" s="1242"/>
      <c r="G755" s="1243"/>
      <c r="H755" s="1244"/>
      <c r="I755" s="1245"/>
      <c r="J755" s="1246"/>
      <c r="K755" s="1246"/>
      <c r="L755" s="1246"/>
      <c r="M755" s="1246"/>
      <c r="N755" s="1246"/>
      <c r="O755" s="1246"/>
      <c r="P755" s="1247"/>
      <c r="Q755" s="783">
        <f t="shared" si="11"/>
        <v>0</v>
      </c>
      <c r="R755" s="1241"/>
      <c r="S755" s="1240"/>
      <c r="T755" s="1249"/>
      <c r="U755" s="1240"/>
      <c r="V755" s="1240"/>
      <c r="W755" s="1240"/>
      <c r="X755" s="1250"/>
      <c r="Y755" s="1251"/>
      <c r="Z755" s="1243"/>
      <c r="AA755" s="1242"/>
      <c r="AB755" s="1242"/>
      <c r="AC755" s="1242"/>
      <c r="AD755" s="1242"/>
      <c r="AE755" s="1242"/>
      <c r="AF755" s="1252"/>
      <c r="AG755" s="1250"/>
      <c r="AH755" s="1250"/>
      <c r="AI755" s="1250"/>
      <c r="AJ755" s="1250"/>
      <c r="AK755" s="1250"/>
      <c r="AL755" s="1250"/>
      <c r="AM755" s="1250"/>
      <c r="AN755" s="1250"/>
      <c r="AO755" s="1250"/>
      <c r="AP755" s="1250"/>
      <c r="AQ755" s="1253"/>
      <c r="AR755" s="1250"/>
      <c r="AS755" s="1250"/>
      <c r="AT755" s="1250"/>
      <c r="AU755" s="1254"/>
      <c r="AV755" s="1253"/>
      <c r="AW755" s="1250"/>
      <c r="AX755" s="1250"/>
      <c r="AY755" s="1250"/>
      <c r="AZ755" s="1250"/>
      <c r="BA755" s="1250"/>
      <c r="BB755" s="1250"/>
      <c r="BC755" s="1250"/>
      <c r="BD755" s="1250"/>
      <c r="BE755" s="1250"/>
      <c r="BF755" s="1250"/>
      <c r="BG755" s="1250"/>
      <c r="BH755" s="1250"/>
      <c r="BI755" s="1250"/>
      <c r="BJ755" s="1250"/>
      <c r="BK755" s="1254"/>
      <c r="BL755" s="1241"/>
      <c r="BM755" s="1242"/>
      <c r="BN755" s="1242"/>
      <c r="BO755" s="1242"/>
      <c r="BP755" s="1249"/>
      <c r="BQ755" s="1253"/>
      <c r="BR755" s="1250"/>
      <c r="BS755" s="1250"/>
      <c r="BT755" s="1250"/>
      <c r="BU755" s="1254"/>
      <c r="BV755" s="1253"/>
      <c r="BW755" s="1250"/>
      <c r="BX755" s="1250"/>
      <c r="BY755" s="1250"/>
      <c r="BZ755" s="1250"/>
      <c r="CA755" s="1253"/>
      <c r="CB755" s="1250"/>
      <c r="CC755" s="1250"/>
      <c r="CD755" s="1250"/>
      <c r="CE755" s="1254"/>
      <c r="CF755" s="1250"/>
      <c r="CG755" s="1250"/>
      <c r="CH755" s="1250"/>
      <c r="CI755" s="1250"/>
      <c r="CJ755" s="1254"/>
      <c r="CK755" s="1253"/>
      <c r="CL755" s="1250"/>
      <c r="CM755" s="1250"/>
      <c r="CN755" s="1250"/>
      <c r="CO755" s="1254"/>
      <c r="CP755" s="1253"/>
      <c r="CQ755" s="1250"/>
      <c r="CR755" s="1250"/>
      <c r="CS755" s="1250"/>
      <c r="CT755" s="1254"/>
      <c r="CU755" s="1255"/>
      <c r="CV755" s="1256"/>
      <c r="CW755" s="1256"/>
      <c r="CX755" s="1257"/>
      <c r="CY755" s="1256"/>
      <c r="CZ755" s="1256"/>
      <c r="DA755" s="1256"/>
      <c r="DB755" s="1257"/>
      <c r="DC755" s="1242"/>
      <c r="DD755" s="1258">
        <v>1</v>
      </c>
      <c r="DE755" s="1259"/>
    </row>
    <row r="756" spans="1:109" ht="13.8">
      <c r="A756" s="1239"/>
      <c r="B756" s="1240"/>
      <c r="C756" s="1241"/>
      <c r="D756" s="1240"/>
      <c r="E756" s="1240"/>
      <c r="F756" s="1242"/>
      <c r="G756" s="1243"/>
      <c r="H756" s="1244"/>
      <c r="I756" s="1245"/>
      <c r="J756" s="1246"/>
      <c r="K756" s="1246"/>
      <c r="L756" s="1246"/>
      <c r="M756" s="1246"/>
      <c r="N756" s="1246"/>
      <c r="O756" s="1246"/>
      <c r="P756" s="1247"/>
      <c r="Q756" s="783">
        <f t="shared" si="11"/>
        <v>0</v>
      </c>
      <c r="R756" s="1241"/>
      <c r="S756" s="1240"/>
      <c r="T756" s="1249"/>
      <c r="U756" s="1240"/>
      <c r="V756" s="1240"/>
      <c r="W756" s="1240"/>
      <c r="X756" s="1250"/>
      <c r="Y756" s="1251"/>
      <c r="Z756" s="1243"/>
      <c r="AA756" s="1242"/>
      <c r="AB756" s="1242"/>
      <c r="AC756" s="1242"/>
      <c r="AD756" s="1242"/>
      <c r="AE756" s="1242"/>
      <c r="AF756" s="1252"/>
      <c r="AG756" s="1250"/>
      <c r="AH756" s="1250"/>
      <c r="AI756" s="1250"/>
      <c r="AJ756" s="1250"/>
      <c r="AK756" s="1250"/>
      <c r="AL756" s="1250"/>
      <c r="AM756" s="1250"/>
      <c r="AN756" s="1250"/>
      <c r="AO756" s="1250"/>
      <c r="AP756" s="1250"/>
      <c r="AQ756" s="1253"/>
      <c r="AR756" s="1250"/>
      <c r="AS756" s="1250"/>
      <c r="AT756" s="1250"/>
      <c r="AU756" s="1254"/>
      <c r="AV756" s="1253"/>
      <c r="AW756" s="1250"/>
      <c r="AX756" s="1250"/>
      <c r="AY756" s="1250"/>
      <c r="AZ756" s="1250"/>
      <c r="BA756" s="1250"/>
      <c r="BB756" s="1250"/>
      <c r="BC756" s="1250"/>
      <c r="BD756" s="1250"/>
      <c r="BE756" s="1250"/>
      <c r="BF756" s="1250"/>
      <c r="BG756" s="1250"/>
      <c r="BH756" s="1250"/>
      <c r="BI756" s="1250"/>
      <c r="BJ756" s="1250"/>
      <c r="BK756" s="1254"/>
      <c r="BL756" s="1241"/>
      <c r="BM756" s="1242"/>
      <c r="BN756" s="1242"/>
      <c r="BO756" s="1242"/>
      <c r="BP756" s="1249"/>
      <c r="BQ756" s="1253"/>
      <c r="BR756" s="1250"/>
      <c r="BS756" s="1250"/>
      <c r="BT756" s="1250"/>
      <c r="BU756" s="1254"/>
      <c r="BV756" s="1253"/>
      <c r="BW756" s="1250"/>
      <c r="BX756" s="1250"/>
      <c r="BY756" s="1250"/>
      <c r="BZ756" s="1250"/>
      <c r="CA756" s="1253"/>
      <c r="CB756" s="1250"/>
      <c r="CC756" s="1250"/>
      <c r="CD756" s="1250"/>
      <c r="CE756" s="1254"/>
      <c r="CF756" s="1250"/>
      <c r="CG756" s="1250"/>
      <c r="CH756" s="1250"/>
      <c r="CI756" s="1250"/>
      <c r="CJ756" s="1254"/>
      <c r="CK756" s="1253"/>
      <c r="CL756" s="1250"/>
      <c r="CM756" s="1250"/>
      <c r="CN756" s="1250"/>
      <c r="CO756" s="1254"/>
      <c r="CP756" s="1253"/>
      <c r="CQ756" s="1250"/>
      <c r="CR756" s="1250"/>
      <c r="CS756" s="1250"/>
      <c r="CT756" s="1254"/>
      <c r="CU756" s="1255"/>
      <c r="CV756" s="1256"/>
      <c r="CW756" s="1256"/>
      <c r="CX756" s="1257"/>
      <c r="CY756" s="1256"/>
      <c r="CZ756" s="1256"/>
      <c r="DA756" s="1256"/>
      <c r="DB756" s="1257"/>
      <c r="DC756" s="1242"/>
      <c r="DD756" s="1258">
        <v>1</v>
      </c>
      <c r="DE756" s="1259"/>
    </row>
    <row r="757" spans="1:109" ht="13.8">
      <c r="A757" s="1239"/>
      <c r="B757" s="1240"/>
      <c r="C757" s="1241"/>
      <c r="D757" s="1240"/>
      <c r="E757" s="1240"/>
      <c r="F757" s="1242"/>
      <c r="G757" s="1243"/>
      <c r="H757" s="1244"/>
      <c r="I757" s="1245"/>
      <c r="J757" s="1246"/>
      <c r="K757" s="1246"/>
      <c r="L757" s="1246"/>
      <c r="M757" s="1246"/>
      <c r="N757" s="1246"/>
      <c r="O757" s="1246"/>
      <c r="P757" s="1247"/>
      <c r="Q757" s="783">
        <f t="shared" si="11"/>
        <v>0</v>
      </c>
      <c r="R757" s="1241"/>
      <c r="S757" s="1240"/>
      <c r="T757" s="1249"/>
      <c r="U757" s="1240"/>
      <c r="V757" s="1240"/>
      <c r="W757" s="1240"/>
      <c r="X757" s="1250"/>
      <c r="Y757" s="1251"/>
      <c r="Z757" s="1243"/>
      <c r="AA757" s="1242"/>
      <c r="AB757" s="1242"/>
      <c r="AC757" s="1242"/>
      <c r="AD757" s="1242"/>
      <c r="AE757" s="1242"/>
      <c r="AF757" s="1252"/>
      <c r="AG757" s="1250"/>
      <c r="AH757" s="1250"/>
      <c r="AI757" s="1250"/>
      <c r="AJ757" s="1250"/>
      <c r="AK757" s="1250"/>
      <c r="AL757" s="1250"/>
      <c r="AM757" s="1250"/>
      <c r="AN757" s="1250"/>
      <c r="AO757" s="1250"/>
      <c r="AP757" s="1250"/>
      <c r="AQ757" s="1253"/>
      <c r="AR757" s="1250"/>
      <c r="AS757" s="1250"/>
      <c r="AT757" s="1250"/>
      <c r="AU757" s="1254"/>
      <c r="AV757" s="1253"/>
      <c r="AW757" s="1250"/>
      <c r="AX757" s="1250"/>
      <c r="AY757" s="1250"/>
      <c r="AZ757" s="1250"/>
      <c r="BA757" s="1250"/>
      <c r="BB757" s="1250"/>
      <c r="BC757" s="1250"/>
      <c r="BD757" s="1250"/>
      <c r="BE757" s="1250"/>
      <c r="BF757" s="1250"/>
      <c r="BG757" s="1250"/>
      <c r="BH757" s="1250"/>
      <c r="BI757" s="1250"/>
      <c r="BJ757" s="1250"/>
      <c r="BK757" s="1254"/>
      <c r="BL757" s="1241"/>
      <c r="BM757" s="1242"/>
      <c r="BN757" s="1242"/>
      <c r="BO757" s="1242"/>
      <c r="BP757" s="1249"/>
      <c r="BQ757" s="1253"/>
      <c r="BR757" s="1250"/>
      <c r="BS757" s="1250"/>
      <c r="BT757" s="1250"/>
      <c r="BU757" s="1254"/>
      <c r="BV757" s="1253"/>
      <c r="BW757" s="1250"/>
      <c r="BX757" s="1250"/>
      <c r="BY757" s="1250"/>
      <c r="BZ757" s="1250"/>
      <c r="CA757" s="1253"/>
      <c r="CB757" s="1250"/>
      <c r="CC757" s="1250"/>
      <c r="CD757" s="1250"/>
      <c r="CE757" s="1254"/>
      <c r="CF757" s="1250"/>
      <c r="CG757" s="1250"/>
      <c r="CH757" s="1250"/>
      <c r="CI757" s="1250"/>
      <c r="CJ757" s="1254"/>
      <c r="CK757" s="1253"/>
      <c r="CL757" s="1250"/>
      <c r="CM757" s="1250"/>
      <c r="CN757" s="1250"/>
      <c r="CO757" s="1254"/>
      <c r="CP757" s="1253"/>
      <c r="CQ757" s="1250"/>
      <c r="CR757" s="1250"/>
      <c r="CS757" s="1250"/>
      <c r="CT757" s="1254"/>
      <c r="CU757" s="1255"/>
      <c r="CV757" s="1256"/>
      <c r="CW757" s="1256"/>
      <c r="CX757" s="1257"/>
      <c r="CY757" s="1256"/>
      <c r="CZ757" s="1256"/>
      <c r="DA757" s="1256"/>
      <c r="DB757" s="1257"/>
      <c r="DC757" s="1242"/>
      <c r="DD757" s="1258">
        <v>1</v>
      </c>
      <c r="DE757" s="1259"/>
    </row>
    <row r="758" spans="1:109" ht="13.8">
      <c r="A758" s="1239"/>
      <c r="B758" s="1240"/>
      <c r="C758" s="1241"/>
      <c r="D758" s="1240"/>
      <c r="E758" s="1240"/>
      <c r="F758" s="1242"/>
      <c r="G758" s="1243"/>
      <c r="H758" s="1244"/>
      <c r="I758" s="1245"/>
      <c r="J758" s="1246"/>
      <c r="K758" s="1246"/>
      <c r="L758" s="1246"/>
      <c r="M758" s="1246"/>
      <c r="N758" s="1246"/>
      <c r="O758" s="1246"/>
      <c r="P758" s="1247"/>
      <c r="Q758" s="783">
        <f t="shared" si="11"/>
        <v>0</v>
      </c>
      <c r="R758" s="1241"/>
      <c r="S758" s="1240"/>
      <c r="T758" s="1249"/>
      <c r="U758" s="1240"/>
      <c r="V758" s="1240"/>
      <c r="W758" s="1240"/>
      <c r="X758" s="1250"/>
      <c r="Y758" s="1251"/>
      <c r="Z758" s="1243"/>
      <c r="AA758" s="1242"/>
      <c r="AB758" s="1242"/>
      <c r="AC758" s="1242"/>
      <c r="AD758" s="1242"/>
      <c r="AE758" s="1242"/>
      <c r="AF758" s="1252"/>
      <c r="AG758" s="1250"/>
      <c r="AH758" s="1250"/>
      <c r="AI758" s="1250"/>
      <c r="AJ758" s="1250"/>
      <c r="AK758" s="1250"/>
      <c r="AL758" s="1250"/>
      <c r="AM758" s="1250"/>
      <c r="AN758" s="1250"/>
      <c r="AO758" s="1250"/>
      <c r="AP758" s="1250"/>
      <c r="AQ758" s="1253"/>
      <c r="AR758" s="1250"/>
      <c r="AS758" s="1250"/>
      <c r="AT758" s="1250"/>
      <c r="AU758" s="1254"/>
      <c r="AV758" s="1253"/>
      <c r="AW758" s="1250"/>
      <c r="AX758" s="1250"/>
      <c r="AY758" s="1250"/>
      <c r="AZ758" s="1250"/>
      <c r="BA758" s="1250"/>
      <c r="BB758" s="1250"/>
      <c r="BC758" s="1250"/>
      <c r="BD758" s="1250"/>
      <c r="BE758" s="1250"/>
      <c r="BF758" s="1250"/>
      <c r="BG758" s="1250"/>
      <c r="BH758" s="1250"/>
      <c r="BI758" s="1250"/>
      <c r="BJ758" s="1250"/>
      <c r="BK758" s="1254"/>
      <c r="BL758" s="1241"/>
      <c r="BM758" s="1242"/>
      <c r="BN758" s="1242"/>
      <c r="BO758" s="1242"/>
      <c r="BP758" s="1249"/>
      <c r="BQ758" s="1253"/>
      <c r="BR758" s="1250"/>
      <c r="BS758" s="1250"/>
      <c r="BT758" s="1250"/>
      <c r="BU758" s="1254"/>
      <c r="BV758" s="1253"/>
      <c r="BW758" s="1250"/>
      <c r="BX758" s="1250"/>
      <c r="BY758" s="1250"/>
      <c r="BZ758" s="1250"/>
      <c r="CA758" s="1253"/>
      <c r="CB758" s="1250"/>
      <c r="CC758" s="1250"/>
      <c r="CD758" s="1250"/>
      <c r="CE758" s="1254"/>
      <c r="CF758" s="1250"/>
      <c r="CG758" s="1250"/>
      <c r="CH758" s="1250"/>
      <c r="CI758" s="1250"/>
      <c r="CJ758" s="1254"/>
      <c r="CK758" s="1253"/>
      <c r="CL758" s="1250"/>
      <c r="CM758" s="1250"/>
      <c r="CN758" s="1250"/>
      <c r="CO758" s="1254"/>
      <c r="CP758" s="1253"/>
      <c r="CQ758" s="1250"/>
      <c r="CR758" s="1250"/>
      <c r="CS758" s="1250"/>
      <c r="CT758" s="1254"/>
      <c r="CU758" s="1255"/>
      <c r="CV758" s="1256"/>
      <c r="CW758" s="1256"/>
      <c r="CX758" s="1257"/>
      <c r="CY758" s="1256"/>
      <c r="CZ758" s="1256"/>
      <c r="DA758" s="1256"/>
      <c r="DB758" s="1257"/>
      <c r="DC758" s="1242"/>
      <c r="DD758" s="1258">
        <v>1</v>
      </c>
      <c r="DE758" s="1259"/>
    </row>
    <row r="759" spans="1:109" ht="13.8">
      <c r="A759" s="1239"/>
      <c r="B759" s="1240"/>
      <c r="C759" s="1241"/>
      <c r="D759" s="1240"/>
      <c r="E759" s="1240"/>
      <c r="F759" s="1242"/>
      <c r="G759" s="1243"/>
      <c r="H759" s="1244"/>
      <c r="I759" s="1245"/>
      <c r="J759" s="1246"/>
      <c r="K759" s="1246"/>
      <c r="L759" s="1246"/>
      <c r="M759" s="1246"/>
      <c r="N759" s="1246"/>
      <c r="O759" s="1246"/>
      <c r="P759" s="1247"/>
      <c r="Q759" s="783">
        <f t="shared" si="11"/>
        <v>0</v>
      </c>
      <c r="R759" s="1241"/>
      <c r="S759" s="1240"/>
      <c r="T759" s="1249"/>
      <c r="U759" s="1240"/>
      <c r="V759" s="1240"/>
      <c r="W759" s="1240"/>
      <c r="X759" s="1250"/>
      <c r="Y759" s="1251"/>
      <c r="Z759" s="1243"/>
      <c r="AA759" s="1242"/>
      <c r="AB759" s="1242"/>
      <c r="AC759" s="1242"/>
      <c r="AD759" s="1242"/>
      <c r="AE759" s="1242"/>
      <c r="AF759" s="1252"/>
      <c r="AG759" s="1250"/>
      <c r="AH759" s="1250"/>
      <c r="AI759" s="1250"/>
      <c r="AJ759" s="1250"/>
      <c r="AK759" s="1250"/>
      <c r="AL759" s="1250"/>
      <c r="AM759" s="1250"/>
      <c r="AN759" s="1250"/>
      <c r="AO759" s="1250"/>
      <c r="AP759" s="1250"/>
      <c r="AQ759" s="1253"/>
      <c r="AR759" s="1250"/>
      <c r="AS759" s="1250"/>
      <c r="AT759" s="1250"/>
      <c r="AU759" s="1254"/>
      <c r="AV759" s="1253"/>
      <c r="AW759" s="1250"/>
      <c r="AX759" s="1250"/>
      <c r="AY759" s="1250"/>
      <c r="AZ759" s="1250"/>
      <c r="BA759" s="1250"/>
      <c r="BB759" s="1250"/>
      <c r="BC759" s="1250"/>
      <c r="BD759" s="1250"/>
      <c r="BE759" s="1250"/>
      <c r="BF759" s="1250"/>
      <c r="BG759" s="1250"/>
      <c r="BH759" s="1250"/>
      <c r="BI759" s="1250"/>
      <c r="BJ759" s="1250"/>
      <c r="BK759" s="1254"/>
      <c r="BL759" s="1241"/>
      <c r="BM759" s="1242"/>
      <c r="BN759" s="1242"/>
      <c r="BO759" s="1242"/>
      <c r="BP759" s="1249"/>
      <c r="BQ759" s="1253"/>
      <c r="BR759" s="1250"/>
      <c r="BS759" s="1250"/>
      <c r="BT759" s="1250"/>
      <c r="BU759" s="1254"/>
      <c r="BV759" s="1253"/>
      <c r="BW759" s="1250"/>
      <c r="BX759" s="1250"/>
      <c r="BY759" s="1250"/>
      <c r="BZ759" s="1250"/>
      <c r="CA759" s="1253"/>
      <c r="CB759" s="1250"/>
      <c r="CC759" s="1250"/>
      <c r="CD759" s="1250"/>
      <c r="CE759" s="1254"/>
      <c r="CF759" s="1250"/>
      <c r="CG759" s="1250"/>
      <c r="CH759" s="1250"/>
      <c r="CI759" s="1250"/>
      <c r="CJ759" s="1254"/>
      <c r="CK759" s="1253"/>
      <c r="CL759" s="1250"/>
      <c r="CM759" s="1250"/>
      <c r="CN759" s="1250"/>
      <c r="CO759" s="1254"/>
      <c r="CP759" s="1253"/>
      <c r="CQ759" s="1250"/>
      <c r="CR759" s="1250"/>
      <c r="CS759" s="1250"/>
      <c r="CT759" s="1254"/>
      <c r="CU759" s="1255"/>
      <c r="CV759" s="1256"/>
      <c r="CW759" s="1256"/>
      <c r="CX759" s="1257"/>
      <c r="CY759" s="1256"/>
      <c r="CZ759" s="1256"/>
      <c r="DA759" s="1256"/>
      <c r="DB759" s="1257"/>
      <c r="DC759" s="1242"/>
      <c r="DD759" s="1258">
        <v>1</v>
      </c>
      <c r="DE759" s="1259"/>
    </row>
    <row r="760" spans="1:109" ht="13.8">
      <c r="A760" s="1239"/>
      <c r="B760" s="1240"/>
      <c r="C760" s="1241"/>
      <c r="D760" s="1240"/>
      <c r="E760" s="1240"/>
      <c r="F760" s="1242"/>
      <c r="G760" s="1243"/>
      <c r="H760" s="1244"/>
      <c r="I760" s="1245"/>
      <c r="J760" s="1246"/>
      <c r="K760" s="1246"/>
      <c r="L760" s="1246"/>
      <c r="M760" s="1246"/>
      <c r="N760" s="1246"/>
      <c r="O760" s="1246"/>
      <c r="P760" s="1247"/>
      <c r="Q760" s="783">
        <f t="shared" si="11"/>
        <v>0</v>
      </c>
      <c r="R760" s="1241"/>
      <c r="S760" s="1240"/>
      <c r="T760" s="1249"/>
      <c r="U760" s="1240"/>
      <c r="V760" s="1240"/>
      <c r="W760" s="1240"/>
      <c r="X760" s="1250"/>
      <c r="Y760" s="1251"/>
      <c r="Z760" s="1243"/>
      <c r="AA760" s="1242"/>
      <c r="AB760" s="1242"/>
      <c r="AC760" s="1242"/>
      <c r="AD760" s="1242"/>
      <c r="AE760" s="1242"/>
      <c r="AF760" s="1252"/>
      <c r="AG760" s="1250"/>
      <c r="AH760" s="1250"/>
      <c r="AI760" s="1250"/>
      <c r="AJ760" s="1250"/>
      <c r="AK760" s="1250"/>
      <c r="AL760" s="1250"/>
      <c r="AM760" s="1250"/>
      <c r="AN760" s="1250"/>
      <c r="AO760" s="1250"/>
      <c r="AP760" s="1250"/>
      <c r="AQ760" s="1253"/>
      <c r="AR760" s="1250"/>
      <c r="AS760" s="1250"/>
      <c r="AT760" s="1250"/>
      <c r="AU760" s="1254"/>
      <c r="AV760" s="1253"/>
      <c r="AW760" s="1250"/>
      <c r="AX760" s="1250"/>
      <c r="AY760" s="1250"/>
      <c r="AZ760" s="1250"/>
      <c r="BA760" s="1250"/>
      <c r="BB760" s="1250"/>
      <c r="BC760" s="1250"/>
      <c r="BD760" s="1250"/>
      <c r="BE760" s="1250"/>
      <c r="BF760" s="1250"/>
      <c r="BG760" s="1250"/>
      <c r="BH760" s="1250"/>
      <c r="BI760" s="1250"/>
      <c r="BJ760" s="1250"/>
      <c r="BK760" s="1254"/>
      <c r="BL760" s="1241"/>
      <c r="BM760" s="1242"/>
      <c r="BN760" s="1242"/>
      <c r="BO760" s="1242"/>
      <c r="BP760" s="1249"/>
      <c r="BQ760" s="1253"/>
      <c r="BR760" s="1250"/>
      <c r="BS760" s="1250"/>
      <c r="BT760" s="1250"/>
      <c r="BU760" s="1254"/>
      <c r="BV760" s="1253"/>
      <c r="BW760" s="1250"/>
      <c r="BX760" s="1250"/>
      <c r="BY760" s="1250"/>
      <c r="BZ760" s="1250"/>
      <c r="CA760" s="1253"/>
      <c r="CB760" s="1250"/>
      <c r="CC760" s="1250"/>
      <c r="CD760" s="1250"/>
      <c r="CE760" s="1254"/>
      <c r="CF760" s="1250"/>
      <c r="CG760" s="1250"/>
      <c r="CH760" s="1250"/>
      <c r="CI760" s="1250"/>
      <c r="CJ760" s="1254"/>
      <c r="CK760" s="1253"/>
      <c r="CL760" s="1250"/>
      <c r="CM760" s="1250"/>
      <c r="CN760" s="1250"/>
      <c r="CO760" s="1254"/>
      <c r="CP760" s="1253"/>
      <c r="CQ760" s="1250"/>
      <c r="CR760" s="1250"/>
      <c r="CS760" s="1250"/>
      <c r="CT760" s="1254"/>
      <c r="CU760" s="1255"/>
      <c r="CV760" s="1256"/>
      <c r="CW760" s="1256"/>
      <c r="CX760" s="1257"/>
      <c r="CY760" s="1256"/>
      <c r="CZ760" s="1256"/>
      <c r="DA760" s="1256"/>
      <c r="DB760" s="1257"/>
      <c r="DC760" s="1242"/>
      <c r="DD760" s="1258">
        <v>1</v>
      </c>
      <c r="DE760" s="1259"/>
    </row>
    <row r="761" spans="1:109" ht="13.8">
      <c r="A761" s="1239"/>
      <c r="B761" s="1240"/>
      <c r="C761" s="1241"/>
      <c r="D761" s="1240"/>
      <c r="E761" s="1240"/>
      <c r="F761" s="1242"/>
      <c r="G761" s="1243"/>
      <c r="H761" s="1244"/>
      <c r="I761" s="1245"/>
      <c r="J761" s="1246"/>
      <c r="K761" s="1246"/>
      <c r="L761" s="1246"/>
      <c r="M761" s="1246"/>
      <c r="N761" s="1246"/>
      <c r="O761" s="1246"/>
      <c r="P761" s="1247"/>
      <c r="Q761" s="783">
        <f t="shared" si="11"/>
        <v>0</v>
      </c>
      <c r="R761" s="1241"/>
      <c r="S761" s="1240"/>
      <c r="T761" s="1249"/>
      <c r="U761" s="1240"/>
      <c r="V761" s="1240"/>
      <c r="W761" s="1240"/>
      <c r="X761" s="1250"/>
      <c r="Y761" s="1251"/>
      <c r="Z761" s="1243"/>
      <c r="AA761" s="1242"/>
      <c r="AB761" s="1242"/>
      <c r="AC761" s="1242"/>
      <c r="AD761" s="1242"/>
      <c r="AE761" s="1242"/>
      <c r="AF761" s="1252"/>
      <c r="AG761" s="1250"/>
      <c r="AH761" s="1250"/>
      <c r="AI761" s="1250"/>
      <c r="AJ761" s="1250"/>
      <c r="AK761" s="1250"/>
      <c r="AL761" s="1250"/>
      <c r="AM761" s="1250"/>
      <c r="AN761" s="1250"/>
      <c r="AO761" s="1250"/>
      <c r="AP761" s="1250"/>
      <c r="AQ761" s="1253"/>
      <c r="AR761" s="1250"/>
      <c r="AS761" s="1250"/>
      <c r="AT761" s="1250"/>
      <c r="AU761" s="1254"/>
      <c r="AV761" s="1253"/>
      <c r="AW761" s="1250"/>
      <c r="AX761" s="1250"/>
      <c r="AY761" s="1250"/>
      <c r="AZ761" s="1250"/>
      <c r="BA761" s="1250"/>
      <c r="BB761" s="1250"/>
      <c r="BC761" s="1250"/>
      <c r="BD761" s="1250"/>
      <c r="BE761" s="1250"/>
      <c r="BF761" s="1250"/>
      <c r="BG761" s="1250"/>
      <c r="BH761" s="1250"/>
      <c r="BI761" s="1250"/>
      <c r="BJ761" s="1250"/>
      <c r="BK761" s="1254"/>
      <c r="BL761" s="1241"/>
      <c r="BM761" s="1242"/>
      <c r="BN761" s="1242"/>
      <c r="BO761" s="1242"/>
      <c r="BP761" s="1249"/>
      <c r="BQ761" s="1253"/>
      <c r="BR761" s="1250"/>
      <c r="BS761" s="1250"/>
      <c r="BT761" s="1250"/>
      <c r="BU761" s="1254"/>
      <c r="BV761" s="1253"/>
      <c r="BW761" s="1250"/>
      <c r="BX761" s="1250"/>
      <c r="BY761" s="1250"/>
      <c r="BZ761" s="1250"/>
      <c r="CA761" s="1253"/>
      <c r="CB761" s="1250"/>
      <c r="CC761" s="1250"/>
      <c r="CD761" s="1250"/>
      <c r="CE761" s="1254"/>
      <c r="CF761" s="1250"/>
      <c r="CG761" s="1250"/>
      <c r="CH761" s="1250"/>
      <c r="CI761" s="1250"/>
      <c r="CJ761" s="1254"/>
      <c r="CK761" s="1253"/>
      <c r="CL761" s="1250"/>
      <c r="CM761" s="1250"/>
      <c r="CN761" s="1250"/>
      <c r="CO761" s="1254"/>
      <c r="CP761" s="1253"/>
      <c r="CQ761" s="1250"/>
      <c r="CR761" s="1250"/>
      <c r="CS761" s="1250"/>
      <c r="CT761" s="1254"/>
      <c r="CU761" s="1255"/>
      <c r="CV761" s="1256"/>
      <c r="CW761" s="1256"/>
      <c r="CX761" s="1257"/>
      <c r="CY761" s="1256"/>
      <c r="CZ761" s="1256"/>
      <c r="DA761" s="1256"/>
      <c r="DB761" s="1257"/>
      <c r="DC761" s="1242"/>
      <c r="DD761" s="1258">
        <v>1</v>
      </c>
      <c r="DE761" s="1259"/>
    </row>
    <row r="762" spans="1:109" ht="13.8">
      <c r="A762" s="1239"/>
      <c r="B762" s="1240"/>
      <c r="C762" s="1241"/>
      <c r="D762" s="1240"/>
      <c r="E762" s="1240"/>
      <c r="F762" s="1242"/>
      <c r="G762" s="1243"/>
      <c r="H762" s="1244"/>
      <c r="I762" s="1245"/>
      <c r="J762" s="1246"/>
      <c r="K762" s="1246"/>
      <c r="L762" s="1246"/>
      <c r="M762" s="1246"/>
      <c r="N762" s="1246"/>
      <c r="O762" s="1246"/>
      <c r="P762" s="1247"/>
      <c r="Q762" s="783">
        <f t="shared" si="11"/>
        <v>0</v>
      </c>
      <c r="R762" s="1241"/>
      <c r="S762" s="1240"/>
      <c r="T762" s="1249"/>
      <c r="U762" s="1240"/>
      <c r="V762" s="1240"/>
      <c r="W762" s="1240"/>
      <c r="X762" s="1250"/>
      <c r="Y762" s="1251"/>
      <c r="Z762" s="1243"/>
      <c r="AA762" s="1242"/>
      <c r="AB762" s="1242"/>
      <c r="AC762" s="1242"/>
      <c r="AD762" s="1242"/>
      <c r="AE762" s="1242"/>
      <c r="AF762" s="1252"/>
      <c r="AG762" s="1250"/>
      <c r="AH762" s="1250"/>
      <c r="AI762" s="1250"/>
      <c r="AJ762" s="1250"/>
      <c r="AK762" s="1250"/>
      <c r="AL762" s="1250"/>
      <c r="AM762" s="1250"/>
      <c r="AN762" s="1250"/>
      <c r="AO762" s="1250"/>
      <c r="AP762" s="1250"/>
      <c r="AQ762" s="1253"/>
      <c r="AR762" s="1250"/>
      <c r="AS762" s="1250"/>
      <c r="AT762" s="1250"/>
      <c r="AU762" s="1254"/>
      <c r="AV762" s="1253"/>
      <c r="AW762" s="1250"/>
      <c r="AX762" s="1250"/>
      <c r="AY762" s="1250"/>
      <c r="AZ762" s="1250"/>
      <c r="BA762" s="1250"/>
      <c r="BB762" s="1250"/>
      <c r="BC762" s="1250"/>
      <c r="BD762" s="1250"/>
      <c r="BE762" s="1250"/>
      <c r="BF762" s="1250"/>
      <c r="BG762" s="1250"/>
      <c r="BH762" s="1250"/>
      <c r="BI762" s="1250"/>
      <c r="BJ762" s="1250"/>
      <c r="BK762" s="1254"/>
      <c r="BL762" s="1241"/>
      <c r="BM762" s="1242"/>
      <c r="BN762" s="1242"/>
      <c r="BO762" s="1242"/>
      <c r="BP762" s="1249"/>
      <c r="BQ762" s="1253"/>
      <c r="BR762" s="1250"/>
      <c r="BS762" s="1250"/>
      <c r="BT762" s="1250"/>
      <c r="BU762" s="1254"/>
      <c r="BV762" s="1253"/>
      <c r="BW762" s="1250"/>
      <c r="BX762" s="1250"/>
      <c r="BY762" s="1250"/>
      <c r="BZ762" s="1250"/>
      <c r="CA762" s="1253"/>
      <c r="CB762" s="1250"/>
      <c r="CC762" s="1250"/>
      <c r="CD762" s="1250"/>
      <c r="CE762" s="1254"/>
      <c r="CF762" s="1250"/>
      <c r="CG762" s="1250"/>
      <c r="CH762" s="1250"/>
      <c r="CI762" s="1250"/>
      <c r="CJ762" s="1254"/>
      <c r="CK762" s="1253"/>
      <c r="CL762" s="1250"/>
      <c r="CM762" s="1250"/>
      <c r="CN762" s="1250"/>
      <c r="CO762" s="1254"/>
      <c r="CP762" s="1253"/>
      <c r="CQ762" s="1250"/>
      <c r="CR762" s="1250"/>
      <c r="CS762" s="1250"/>
      <c r="CT762" s="1254"/>
      <c r="CU762" s="1255"/>
      <c r="CV762" s="1256"/>
      <c r="CW762" s="1256"/>
      <c r="CX762" s="1257"/>
      <c r="CY762" s="1256"/>
      <c r="CZ762" s="1256"/>
      <c r="DA762" s="1256"/>
      <c r="DB762" s="1257"/>
      <c r="DC762" s="1242"/>
      <c r="DD762" s="1258">
        <v>1</v>
      </c>
      <c r="DE762" s="1259"/>
    </row>
    <row r="763" spans="1:109" ht="13.8">
      <c r="A763" s="1239"/>
      <c r="B763" s="1240"/>
      <c r="C763" s="1241"/>
      <c r="D763" s="1240"/>
      <c r="E763" s="1240"/>
      <c r="F763" s="1242"/>
      <c r="G763" s="1243"/>
      <c r="H763" s="1244"/>
      <c r="I763" s="1245"/>
      <c r="J763" s="1246"/>
      <c r="K763" s="1246"/>
      <c r="L763" s="1246"/>
      <c r="M763" s="1246"/>
      <c r="N763" s="1246"/>
      <c r="O763" s="1246"/>
      <c r="P763" s="1247"/>
      <c r="Q763" s="783">
        <f t="shared" si="11"/>
        <v>0</v>
      </c>
      <c r="R763" s="1241"/>
      <c r="S763" s="1240"/>
      <c r="T763" s="1249"/>
      <c r="U763" s="1240"/>
      <c r="V763" s="1240"/>
      <c r="W763" s="1240"/>
      <c r="X763" s="1250"/>
      <c r="Y763" s="1251"/>
      <c r="Z763" s="1243"/>
      <c r="AA763" s="1242"/>
      <c r="AB763" s="1242"/>
      <c r="AC763" s="1242"/>
      <c r="AD763" s="1242"/>
      <c r="AE763" s="1242"/>
      <c r="AF763" s="1252"/>
      <c r="AG763" s="1250"/>
      <c r="AH763" s="1250"/>
      <c r="AI763" s="1250"/>
      <c r="AJ763" s="1250"/>
      <c r="AK763" s="1250"/>
      <c r="AL763" s="1250"/>
      <c r="AM763" s="1250"/>
      <c r="AN763" s="1250"/>
      <c r="AO763" s="1250"/>
      <c r="AP763" s="1250"/>
      <c r="AQ763" s="1253"/>
      <c r="AR763" s="1250"/>
      <c r="AS763" s="1250"/>
      <c r="AT763" s="1250"/>
      <c r="AU763" s="1254"/>
      <c r="AV763" s="1253"/>
      <c r="AW763" s="1250"/>
      <c r="AX763" s="1250"/>
      <c r="AY763" s="1250"/>
      <c r="AZ763" s="1250"/>
      <c r="BA763" s="1250"/>
      <c r="BB763" s="1250"/>
      <c r="BC763" s="1250"/>
      <c r="BD763" s="1250"/>
      <c r="BE763" s="1250"/>
      <c r="BF763" s="1250"/>
      <c r="BG763" s="1250"/>
      <c r="BH763" s="1250"/>
      <c r="BI763" s="1250"/>
      <c r="BJ763" s="1250"/>
      <c r="BK763" s="1254"/>
      <c r="BL763" s="1241"/>
      <c r="BM763" s="1242"/>
      <c r="BN763" s="1242"/>
      <c r="BO763" s="1242"/>
      <c r="BP763" s="1249"/>
      <c r="BQ763" s="1253"/>
      <c r="BR763" s="1250"/>
      <c r="BS763" s="1250"/>
      <c r="BT763" s="1250"/>
      <c r="BU763" s="1254"/>
      <c r="BV763" s="1253"/>
      <c r="BW763" s="1250"/>
      <c r="BX763" s="1250"/>
      <c r="BY763" s="1250"/>
      <c r="BZ763" s="1250"/>
      <c r="CA763" s="1253"/>
      <c r="CB763" s="1250"/>
      <c r="CC763" s="1250"/>
      <c r="CD763" s="1250"/>
      <c r="CE763" s="1254"/>
      <c r="CF763" s="1250"/>
      <c r="CG763" s="1250"/>
      <c r="CH763" s="1250"/>
      <c r="CI763" s="1250"/>
      <c r="CJ763" s="1254"/>
      <c r="CK763" s="1253"/>
      <c r="CL763" s="1250"/>
      <c r="CM763" s="1250"/>
      <c r="CN763" s="1250"/>
      <c r="CO763" s="1254"/>
      <c r="CP763" s="1253"/>
      <c r="CQ763" s="1250"/>
      <c r="CR763" s="1250"/>
      <c r="CS763" s="1250"/>
      <c r="CT763" s="1254"/>
      <c r="CU763" s="1255"/>
      <c r="CV763" s="1256"/>
      <c r="CW763" s="1256"/>
      <c r="CX763" s="1257"/>
      <c r="CY763" s="1256"/>
      <c r="CZ763" s="1256"/>
      <c r="DA763" s="1256"/>
      <c r="DB763" s="1257"/>
      <c r="DC763" s="1242"/>
      <c r="DD763" s="1258">
        <v>1</v>
      </c>
      <c r="DE763" s="1259"/>
    </row>
    <row r="764" spans="1:109" ht="13.8">
      <c r="A764" s="1239"/>
      <c r="B764" s="1240"/>
      <c r="C764" s="1241"/>
      <c r="D764" s="1240"/>
      <c r="E764" s="1240"/>
      <c r="F764" s="1242"/>
      <c r="G764" s="1243"/>
      <c r="H764" s="1244"/>
      <c r="I764" s="1245"/>
      <c r="J764" s="1246"/>
      <c r="K764" s="1246"/>
      <c r="L764" s="1246"/>
      <c r="M764" s="1246"/>
      <c r="N764" s="1246"/>
      <c r="O764" s="1246"/>
      <c r="P764" s="1247"/>
      <c r="Q764" s="783">
        <f t="shared" si="11"/>
        <v>0</v>
      </c>
      <c r="R764" s="1241"/>
      <c r="S764" s="1240"/>
      <c r="T764" s="1249"/>
      <c r="U764" s="1240"/>
      <c r="V764" s="1240"/>
      <c r="W764" s="1240"/>
      <c r="X764" s="1250"/>
      <c r="Y764" s="1251"/>
      <c r="Z764" s="1243"/>
      <c r="AA764" s="1242"/>
      <c r="AB764" s="1242"/>
      <c r="AC764" s="1242"/>
      <c r="AD764" s="1242"/>
      <c r="AE764" s="1242"/>
      <c r="AF764" s="1252"/>
      <c r="AG764" s="1250"/>
      <c r="AH764" s="1250"/>
      <c r="AI764" s="1250"/>
      <c r="AJ764" s="1250"/>
      <c r="AK764" s="1250"/>
      <c r="AL764" s="1250"/>
      <c r="AM764" s="1250"/>
      <c r="AN764" s="1250"/>
      <c r="AO764" s="1250"/>
      <c r="AP764" s="1250"/>
      <c r="AQ764" s="1253"/>
      <c r="AR764" s="1250"/>
      <c r="AS764" s="1250"/>
      <c r="AT764" s="1250"/>
      <c r="AU764" s="1254"/>
      <c r="AV764" s="1253"/>
      <c r="AW764" s="1250"/>
      <c r="AX764" s="1250"/>
      <c r="AY764" s="1250"/>
      <c r="AZ764" s="1250"/>
      <c r="BA764" s="1250"/>
      <c r="BB764" s="1250"/>
      <c r="BC764" s="1250"/>
      <c r="BD764" s="1250"/>
      <c r="BE764" s="1250"/>
      <c r="BF764" s="1250"/>
      <c r="BG764" s="1250"/>
      <c r="BH764" s="1250"/>
      <c r="BI764" s="1250"/>
      <c r="BJ764" s="1250"/>
      <c r="BK764" s="1254"/>
      <c r="BL764" s="1241"/>
      <c r="BM764" s="1242"/>
      <c r="BN764" s="1242"/>
      <c r="BO764" s="1242"/>
      <c r="BP764" s="1249"/>
      <c r="BQ764" s="1253"/>
      <c r="BR764" s="1250"/>
      <c r="BS764" s="1250"/>
      <c r="BT764" s="1250"/>
      <c r="BU764" s="1254"/>
      <c r="BV764" s="1253"/>
      <c r="BW764" s="1250"/>
      <c r="BX764" s="1250"/>
      <c r="BY764" s="1250"/>
      <c r="BZ764" s="1250"/>
      <c r="CA764" s="1253"/>
      <c r="CB764" s="1250"/>
      <c r="CC764" s="1250"/>
      <c r="CD764" s="1250"/>
      <c r="CE764" s="1254"/>
      <c r="CF764" s="1250"/>
      <c r="CG764" s="1250"/>
      <c r="CH764" s="1250"/>
      <c r="CI764" s="1250"/>
      <c r="CJ764" s="1254"/>
      <c r="CK764" s="1253"/>
      <c r="CL764" s="1250"/>
      <c r="CM764" s="1250"/>
      <c r="CN764" s="1250"/>
      <c r="CO764" s="1254"/>
      <c r="CP764" s="1253"/>
      <c r="CQ764" s="1250"/>
      <c r="CR764" s="1250"/>
      <c r="CS764" s="1250"/>
      <c r="CT764" s="1254"/>
      <c r="CU764" s="1255"/>
      <c r="CV764" s="1256"/>
      <c r="CW764" s="1256"/>
      <c r="CX764" s="1257"/>
      <c r="CY764" s="1256"/>
      <c r="CZ764" s="1256"/>
      <c r="DA764" s="1256"/>
      <c r="DB764" s="1257"/>
      <c r="DC764" s="1242"/>
      <c r="DD764" s="1258">
        <v>1</v>
      </c>
      <c r="DE764" s="1259"/>
    </row>
    <row r="765" spans="1:109" ht="13.8">
      <c r="A765" s="1239"/>
      <c r="B765" s="1240"/>
      <c r="C765" s="1241"/>
      <c r="D765" s="1240"/>
      <c r="E765" s="1240"/>
      <c r="F765" s="1242"/>
      <c r="G765" s="1243"/>
      <c r="H765" s="1244"/>
      <c r="I765" s="1245"/>
      <c r="J765" s="1246"/>
      <c r="K765" s="1246"/>
      <c r="L765" s="1246"/>
      <c r="M765" s="1246"/>
      <c r="N765" s="1246"/>
      <c r="O765" s="1246"/>
      <c r="P765" s="1247"/>
      <c r="Q765" s="783">
        <f t="shared" si="11"/>
        <v>0</v>
      </c>
      <c r="R765" s="1241"/>
      <c r="S765" s="1240"/>
      <c r="T765" s="1249"/>
      <c r="U765" s="1240"/>
      <c r="V765" s="1240"/>
      <c r="W765" s="1240"/>
      <c r="X765" s="1250"/>
      <c r="Y765" s="1251"/>
      <c r="Z765" s="1243"/>
      <c r="AA765" s="1242"/>
      <c r="AB765" s="1242"/>
      <c r="AC765" s="1242"/>
      <c r="AD765" s="1242"/>
      <c r="AE765" s="1242"/>
      <c r="AF765" s="1252"/>
      <c r="AG765" s="1250"/>
      <c r="AH765" s="1250"/>
      <c r="AI765" s="1250"/>
      <c r="AJ765" s="1250"/>
      <c r="AK765" s="1250"/>
      <c r="AL765" s="1250"/>
      <c r="AM765" s="1250"/>
      <c r="AN765" s="1250"/>
      <c r="AO765" s="1250"/>
      <c r="AP765" s="1250"/>
      <c r="AQ765" s="1253"/>
      <c r="AR765" s="1250"/>
      <c r="AS765" s="1250"/>
      <c r="AT765" s="1250"/>
      <c r="AU765" s="1254"/>
      <c r="AV765" s="1253"/>
      <c r="AW765" s="1250"/>
      <c r="AX765" s="1250"/>
      <c r="AY765" s="1250"/>
      <c r="AZ765" s="1250"/>
      <c r="BA765" s="1250"/>
      <c r="BB765" s="1250"/>
      <c r="BC765" s="1250"/>
      <c r="BD765" s="1250"/>
      <c r="BE765" s="1250"/>
      <c r="BF765" s="1250"/>
      <c r="BG765" s="1250"/>
      <c r="BH765" s="1250"/>
      <c r="BI765" s="1250"/>
      <c r="BJ765" s="1250"/>
      <c r="BK765" s="1254"/>
      <c r="BL765" s="1241"/>
      <c r="BM765" s="1242"/>
      <c r="BN765" s="1242"/>
      <c r="BO765" s="1242"/>
      <c r="BP765" s="1249"/>
      <c r="BQ765" s="1253"/>
      <c r="BR765" s="1250"/>
      <c r="BS765" s="1250"/>
      <c r="BT765" s="1250"/>
      <c r="BU765" s="1254"/>
      <c r="BV765" s="1253"/>
      <c r="BW765" s="1250"/>
      <c r="BX765" s="1250"/>
      <c r="BY765" s="1250"/>
      <c r="BZ765" s="1250"/>
      <c r="CA765" s="1253"/>
      <c r="CB765" s="1250"/>
      <c r="CC765" s="1250"/>
      <c r="CD765" s="1250"/>
      <c r="CE765" s="1254"/>
      <c r="CF765" s="1250"/>
      <c r="CG765" s="1250"/>
      <c r="CH765" s="1250"/>
      <c r="CI765" s="1250"/>
      <c r="CJ765" s="1254"/>
      <c r="CK765" s="1253"/>
      <c r="CL765" s="1250"/>
      <c r="CM765" s="1250"/>
      <c r="CN765" s="1250"/>
      <c r="CO765" s="1254"/>
      <c r="CP765" s="1253"/>
      <c r="CQ765" s="1250"/>
      <c r="CR765" s="1250"/>
      <c r="CS765" s="1250"/>
      <c r="CT765" s="1254"/>
      <c r="CU765" s="1255"/>
      <c r="CV765" s="1256"/>
      <c r="CW765" s="1256"/>
      <c r="CX765" s="1257"/>
      <c r="CY765" s="1256"/>
      <c r="CZ765" s="1256"/>
      <c r="DA765" s="1256"/>
      <c r="DB765" s="1257"/>
      <c r="DC765" s="1242"/>
      <c r="DD765" s="1258">
        <v>1</v>
      </c>
      <c r="DE765" s="1259"/>
    </row>
    <row r="766" spans="1:109" ht="13.8">
      <c r="A766" s="1239"/>
      <c r="B766" s="1240"/>
      <c r="C766" s="1241"/>
      <c r="D766" s="1240"/>
      <c r="E766" s="1240"/>
      <c r="F766" s="1242"/>
      <c r="G766" s="1243"/>
      <c r="H766" s="1244"/>
      <c r="I766" s="1245"/>
      <c r="J766" s="1246"/>
      <c r="K766" s="1246"/>
      <c r="L766" s="1246"/>
      <c r="M766" s="1246"/>
      <c r="N766" s="1246"/>
      <c r="O766" s="1246"/>
      <c r="P766" s="1247"/>
      <c r="Q766" s="783">
        <f t="shared" si="11"/>
        <v>0</v>
      </c>
      <c r="R766" s="1241"/>
      <c r="S766" s="1240"/>
      <c r="T766" s="1249"/>
      <c r="U766" s="1240"/>
      <c r="V766" s="1240"/>
      <c r="W766" s="1240"/>
      <c r="X766" s="1250"/>
      <c r="Y766" s="1251"/>
      <c r="Z766" s="1243"/>
      <c r="AA766" s="1242"/>
      <c r="AB766" s="1242"/>
      <c r="AC766" s="1242"/>
      <c r="AD766" s="1242"/>
      <c r="AE766" s="1242"/>
      <c r="AF766" s="1252"/>
      <c r="AG766" s="1250"/>
      <c r="AH766" s="1250"/>
      <c r="AI766" s="1250"/>
      <c r="AJ766" s="1250"/>
      <c r="AK766" s="1250"/>
      <c r="AL766" s="1250"/>
      <c r="AM766" s="1250"/>
      <c r="AN766" s="1250"/>
      <c r="AO766" s="1250"/>
      <c r="AP766" s="1250"/>
      <c r="AQ766" s="1253"/>
      <c r="AR766" s="1250"/>
      <c r="AS766" s="1250"/>
      <c r="AT766" s="1250"/>
      <c r="AU766" s="1254"/>
      <c r="AV766" s="1253"/>
      <c r="AW766" s="1250"/>
      <c r="AX766" s="1250"/>
      <c r="AY766" s="1250"/>
      <c r="AZ766" s="1250"/>
      <c r="BA766" s="1250"/>
      <c r="BB766" s="1250"/>
      <c r="BC766" s="1250"/>
      <c r="BD766" s="1250"/>
      <c r="BE766" s="1250"/>
      <c r="BF766" s="1250"/>
      <c r="BG766" s="1250"/>
      <c r="BH766" s="1250"/>
      <c r="BI766" s="1250"/>
      <c r="BJ766" s="1250"/>
      <c r="BK766" s="1254"/>
      <c r="BL766" s="1241"/>
      <c r="BM766" s="1242"/>
      <c r="BN766" s="1242"/>
      <c r="BO766" s="1242"/>
      <c r="BP766" s="1249"/>
      <c r="BQ766" s="1253"/>
      <c r="BR766" s="1250"/>
      <c r="BS766" s="1250"/>
      <c r="BT766" s="1250"/>
      <c r="BU766" s="1254"/>
      <c r="BV766" s="1253"/>
      <c r="BW766" s="1250"/>
      <c r="BX766" s="1250"/>
      <c r="BY766" s="1250"/>
      <c r="BZ766" s="1250"/>
      <c r="CA766" s="1253"/>
      <c r="CB766" s="1250"/>
      <c r="CC766" s="1250"/>
      <c r="CD766" s="1250"/>
      <c r="CE766" s="1254"/>
      <c r="CF766" s="1250"/>
      <c r="CG766" s="1250"/>
      <c r="CH766" s="1250"/>
      <c r="CI766" s="1250"/>
      <c r="CJ766" s="1254"/>
      <c r="CK766" s="1253"/>
      <c r="CL766" s="1250"/>
      <c r="CM766" s="1250"/>
      <c r="CN766" s="1250"/>
      <c r="CO766" s="1254"/>
      <c r="CP766" s="1253"/>
      <c r="CQ766" s="1250"/>
      <c r="CR766" s="1250"/>
      <c r="CS766" s="1250"/>
      <c r="CT766" s="1254"/>
      <c r="CU766" s="1255"/>
      <c r="CV766" s="1256"/>
      <c r="CW766" s="1256"/>
      <c r="CX766" s="1257"/>
      <c r="CY766" s="1256"/>
      <c r="CZ766" s="1256"/>
      <c r="DA766" s="1256"/>
      <c r="DB766" s="1257"/>
      <c r="DC766" s="1242"/>
      <c r="DD766" s="1258">
        <v>1</v>
      </c>
      <c r="DE766" s="1259"/>
    </row>
    <row r="767" spans="1:109" ht="13.8">
      <c r="A767" s="1239"/>
      <c r="B767" s="1240"/>
      <c r="C767" s="1241"/>
      <c r="D767" s="1240"/>
      <c r="E767" s="1240"/>
      <c r="F767" s="1242"/>
      <c r="G767" s="1243"/>
      <c r="H767" s="1244"/>
      <c r="I767" s="1245"/>
      <c r="J767" s="1246"/>
      <c r="K767" s="1246"/>
      <c r="L767" s="1246"/>
      <c r="M767" s="1246"/>
      <c r="N767" s="1246"/>
      <c r="O767" s="1246"/>
      <c r="P767" s="1247"/>
      <c r="Q767" s="783">
        <f t="shared" si="11"/>
        <v>0</v>
      </c>
      <c r="R767" s="1241"/>
      <c r="S767" s="1240"/>
      <c r="T767" s="1249"/>
      <c r="U767" s="1240"/>
      <c r="V767" s="1240"/>
      <c r="W767" s="1240"/>
      <c r="X767" s="1250"/>
      <c r="Y767" s="1251"/>
      <c r="Z767" s="1243"/>
      <c r="AA767" s="1242"/>
      <c r="AB767" s="1242"/>
      <c r="AC767" s="1242"/>
      <c r="AD767" s="1242"/>
      <c r="AE767" s="1242"/>
      <c r="AF767" s="1252"/>
      <c r="AG767" s="1250"/>
      <c r="AH767" s="1250"/>
      <c r="AI767" s="1250"/>
      <c r="AJ767" s="1250"/>
      <c r="AK767" s="1250"/>
      <c r="AL767" s="1250"/>
      <c r="AM767" s="1250"/>
      <c r="AN767" s="1250"/>
      <c r="AO767" s="1250"/>
      <c r="AP767" s="1250"/>
      <c r="AQ767" s="1253"/>
      <c r="AR767" s="1250"/>
      <c r="AS767" s="1250"/>
      <c r="AT767" s="1250"/>
      <c r="AU767" s="1254"/>
      <c r="AV767" s="1253"/>
      <c r="AW767" s="1250"/>
      <c r="AX767" s="1250"/>
      <c r="AY767" s="1250"/>
      <c r="AZ767" s="1250"/>
      <c r="BA767" s="1250"/>
      <c r="BB767" s="1250"/>
      <c r="BC767" s="1250"/>
      <c r="BD767" s="1250"/>
      <c r="BE767" s="1250"/>
      <c r="BF767" s="1250"/>
      <c r="BG767" s="1250"/>
      <c r="BH767" s="1250"/>
      <c r="BI767" s="1250"/>
      <c r="BJ767" s="1250"/>
      <c r="BK767" s="1254"/>
      <c r="BL767" s="1241"/>
      <c r="BM767" s="1242"/>
      <c r="BN767" s="1242"/>
      <c r="BO767" s="1242"/>
      <c r="BP767" s="1249"/>
      <c r="BQ767" s="1253"/>
      <c r="BR767" s="1250"/>
      <c r="BS767" s="1250"/>
      <c r="BT767" s="1250"/>
      <c r="BU767" s="1254"/>
      <c r="BV767" s="1253"/>
      <c r="BW767" s="1250"/>
      <c r="BX767" s="1250"/>
      <c r="BY767" s="1250"/>
      <c r="BZ767" s="1250"/>
      <c r="CA767" s="1253"/>
      <c r="CB767" s="1250"/>
      <c r="CC767" s="1250"/>
      <c r="CD767" s="1250"/>
      <c r="CE767" s="1254"/>
      <c r="CF767" s="1250"/>
      <c r="CG767" s="1250"/>
      <c r="CH767" s="1250"/>
      <c r="CI767" s="1250"/>
      <c r="CJ767" s="1254"/>
      <c r="CK767" s="1253"/>
      <c r="CL767" s="1250"/>
      <c r="CM767" s="1250"/>
      <c r="CN767" s="1250"/>
      <c r="CO767" s="1254"/>
      <c r="CP767" s="1253"/>
      <c r="CQ767" s="1250"/>
      <c r="CR767" s="1250"/>
      <c r="CS767" s="1250"/>
      <c r="CT767" s="1254"/>
      <c r="CU767" s="1255"/>
      <c r="CV767" s="1256"/>
      <c r="CW767" s="1256"/>
      <c r="CX767" s="1257"/>
      <c r="CY767" s="1256"/>
      <c r="CZ767" s="1256"/>
      <c r="DA767" s="1256"/>
      <c r="DB767" s="1257"/>
      <c r="DC767" s="1242"/>
      <c r="DD767" s="1258">
        <v>1</v>
      </c>
      <c r="DE767" s="1259"/>
    </row>
    <row r="768" spans="1:109" ht="13.8">
      <c r="A768" s="1239"/>
      <c r="B768" s="1240"/>
      <c r="C768" s="1241"/>
      <c r="D768" s="1240"/>
      <c r="E768" s="1240"/>
      <c r="F768" s="1242"/>
      <c r="G768" s="1243"/>
      <c r="H768" s="1244"/>
      <c r="I768" s="1245"/>
      <c r="J768" s="1246"/>
      <c r="K768" s="1246"/>
      <c r="L768" s="1246"/>
      <c r="M768" s="1246"/>
      <c r="N768" s="1246"/>
      <c r="O768" s="1246"/>
      <c r="P768" s="1247"/>
      <c r="Q768" s="783">
        <f t="shared" si="11"/>
        <v>0</v>
      </c>
      <c r="R768" s="1241"/>
      <c r="S768" s="1240"/>
      <c r="T768" s="1249"/>
      <c r="U768" s="1240"/>
      <c r="V768" s="1240"/>
      <c r="W768" s="1240"/>
      <c r="X768" s="1250"/>
      <c r="Y768" s="1251"/>
      <c r="Z768" s="1243"/>
      <c r="AA768" s="1242"/>
      <c r="AB768" s="1242"/>
      <c r="AC768" s="1242"/>
      <c r="AD768" s="1242"/>
      <c r="AE768" s="1242"/>
      <c r="AF768" s="1252"/>
      <c r="AG768" s="1250"/>
      <c r="AH768" s="1250"/>
      <c r="AI768" s="1250"/>
      <c r="AJ768" s="1250"/>
      <c r="AK768" s="1250"/>
      <c r="AL768" s="1250"/>
      <c r="AM768" s="1250"/>
      <c r="AN768" s="1250"/>
      <c r="AO768" s="1250"/>
      <c r="AP768" s="1250"/>
      <c r="AQ768" s="1253"/>
      <c r="AR768" s="1250"/>
      <c r="AS768" s="1250"/>
      <c r="AT768" s="1250"/>
      <c r="AU768" s="1254"/>
      <c r="AV768" s="1253"/>
      <c r="AW768" s="1250"/>
      <c r="AX768" s="1250"/>
      <c r="AY768" s="1250"/>
      <c r="AZ768" s="1250"/>
      <c r="BA768" s="1250"/>
      <c r="BB768" s="1250"/>
      <c r="BC768" s="1250"/>
      <c r="BD768" s="1250"/>
      <c r="BE768" s="1250"/>
      <c r="BF768" s="1250"/>
      <c r="BG768" s="1250"/>
      <c r="BH768" s="1250"/>
      <c r="BI768" s="1250"/>
      <c r="BJ768" s="1250"/>
      <c r="BK768" s="1254"/>
      <c r="BL768" s="1241"/>
      <c r="BM768" s="1242"/>
      <c r="BN768" s="1242"/>
      <c r="BO768" s="1242"/>
      <c r="BP768" s="1249"/>
      <c r="BQ768" s="1253"/>
      <c r="BR768" s="1250"/>
      <c r="BS768" s="1250"/>
      <c r="BT768" s="1250"/>
      <c r="BU768" s="1254"/>
      <c r="BV768" s="1253"/>
      <c r="BW768" s="1250"/>
      <c r="BX768" s="1250"/>
      <c r="BY768" s="1250"/>
      <c r="BZ768" s="1250"/>
      <c r="CA768" s="1253"/>
      <c r="CB768" s="1250"/>
      <c r="CC768" s="1250"/>
      <c r="CD768" s="1250"/>
      <c r="CE768" s="1254"/>
      <c r="CF768" s="1250"/>
      <c r="CG768" s="1250"/>
      <c r="CH768" s="1250"/>
      <c r="CI768" s="1250"/>
      <c r="CJ768" s="1254"/>
      <c r="CK768" s="1253"/>
      <c r="CL768" s="1250"/>
      <c r="CM768" s="1250"/>
      <c r="CN768" s="1250"/>
      <c r="CO768" s="1254"/>
      <c r="CP768" s="1253"/>
      <c r="CQ768" s="1250"/>
      <c r="CR768" s="1250"/>
      <c r="CS768" s="1250"/>
      <c r="CT768" s="1254"/>
      <c r="CU768" s="1255"/>
      <c r="CV768" s="1256"/>
      <c r="CW768" s="1256"/>
      <c r="CX768" s="1257"/>
      <c r="CY768" s="1256"/>
      <c r="CZ768" s="1256"/>
      <c r="DA768" s="1256"/>
      <c r="DB768" s="1257"/>
      <c r="DC768" s="1242"/>
      <c r="DD768" s="1258">
        <v>1</v>
      </c>
      <c r="DE768" s="1259"/>
    </row>
    <row r="769" spans="1:109" ht="13.8">
      <c r="A769" s="1239"/>
      <c r="B769" s="1240"/>
      <c r="C769" s="1241"/>
      <c r="D769" s="1240"/>
      <c r="E769" s="1240"/>
      <c r="F769" s="1242"/>
      <c r="G769" s="1243"/>
      <c r="H769" s="1244"/>
      <c r="I769" s="1245"/>
      <c r="J769" s="1246"/>
      <c r="K769" s="1246"/>
      <c r="L769" s="1246"/>
      <c r="M769" s="1246"/>
      <c r="N769" s="1246"/>
      <c r="O769" s="1246"/>
      <c r="P769" s="1247"/>
      <c r="Q769" s="783">
        <f t="shared" si="11"/>
        <v>0</v>
      </c>
      <c r="R769" s="1241"/>
      <c r="S769" s="1240"/>
      <c r="T769" s="1249"/>
      <c r="U769" s="1240"/>
      <c r="V769" s="1240"/>
      <c r="W769" s="1240"/>
      <c r="X769" s="1250"/>
      <c r="Y769" s="1251"/>
      <c r="Z769" s="1243"/>
      <c r="AA769" s="1242"/>
      <c r="AB769" s="1242"/>
      <c r="AC769" s="1242"/>
      <c r="AD769" s="1242"/>
      <c r="AE769" s="1242"/>
      <c r="AF769" s="1252"/>
      <c r="AG769" s="1250"/>
      <c r="AH769" s="1250"/>
      <c r="AI769" s="1250"/>
      <c r="AJ769" s="1250"/>
      <c r="AK769" s="1250"/>
      <c r="AL769" s="1250"/>
      <c r="AM769" s="1250"/>
      <c r="AN769" s="1250"/>
      <c r="AO769" s="1250"/>
      <c r="AP769" s="1250"/>
      <c r="AQ769" s="1253"/>
      <c r="AR769" s="1250"/>
      <c r="AS769" s="1250"/>
      <c r="AT769" s="1250"/>
      <c r="AU769" s="1254"/>
      <c r="AV769" s="1253"/>
      <c r="AW769" s="1250"/>
      <c r="AX769" s="1250"/>
      <c r="AY769" s="1250"/>
      <c r="AZ769" s="1250"/>
      <c r="BA769" s="1250"/>
      <c r="BB769" s="1250"/>
      <c r="BC769" s="1250"/>
      <c r="BD769" s="1250"/>
      <c r="BE769" s="1250"/>
      <c r="BF769" s="1250"/>
      <c r="BG769" s="1250"/>
      <c r="BH769" s="1250"/>
      <c r="BI769" s="1250"/>
      <c r="BJ769" s="1250"/>
      <c r="BK769" s="1254"/>
      <c r="BL769" s="1241"/>
      <c r="BM769" s="1242"/>
      <c r="BN769" s="1242"/>
      <c r="BO769" s="1242"/>
      <c r="BP769" s="1249"/>
      <c r="BQ769" s="1253"/>
      <c r="BR769" s="1250"/>
      <c r="BS769" s="1250"/>
      <c r="BT769" s="1250"/>
      <c r="BU769" s="1254"/>
      <c r="BV769" s="1253"/>
      <c r="BW769" s="1250"/>
      <c r="BX769" s="1250"/>
      <c r="BY769" s="1250"/>
      <c r="BZ769" s="1250"/>
      <c r="CA769" s="1253"/>
      <c r="CB769" s="1250"/>
      <c r="CC769" s="1250"/>
      <c r="CD769" s="1250"/>
      <c r="CE769" s="1254"/>
      <c r="CF769" s="1250"/>
      <c r="CG769" s="1250"/>
      <c r="CH769" s="1250"/>
      <c r="CI769" s="1250"/>
      <c r="CJ769" s="1254"/>
      <c r="CK769" s="1253"/>
      <c r="CL769" s="1250"/>
      <c r="CM769" s="1250"/>
      <c r="CN769" s="1250"/>
      <c r="CO769" s="1254"/>
      <c r="CP769" s="1253"/>
      <c r="CQ769" s="1250"/>
      <c r="CR769" s="1250"/>
      <c r="CS769" s="1250"/>
      <c r="CT769" s="1254"/>
      <c r="CU769" s="1255"/>
      <c r="CV769" s="1256"/>
      <c r="CW769" s="1256"/>
      <c r="CX769" s="1257"/>
      <c r="CY769" s="1256"/>
      <c r="CZ769" s="1256"/>
      <c r="DA769" s="1256"/>
      <c r="DB769" s="1257"/>
      <c r="DC769" s="1242"/>
      <c r="DD769" s="1258">
        <v>1</v>
      </c>
      <c r="DE769" s="1259"/>
    </row>
    <row r="770" spans="1:109" ht="13.8">
      <c r="A770" s="1239"/>
      <c r="B770" s="1240"/>
      <c r="C770" s="1241"/>
      <c r="D770" s="1240"/>
      <c r="E770" s="1240"/>
      <c r="F770" s="1242"/>
      <c r="G770" s="1243"/>
      <c r="H770" s="1244"/>
      <c r="I770" s="1245"/>
      <c r="J770" s="1246"/>
      <c r="K770" s="1246"/>
      <c r="L770" s="1246"/>
      <c r="M770" s="1246"/>
      <c r="N770" s="1246"/>
      <c r="O770" s="1246"/>
      <c r="P770" s="1247"/>
      <c r="Q770" s="783">
        <f t="shared" si="11"/>
        <v>0</v>
      </c>
      <c r="R770" s="1241"/>
      <c r="S770" s="1240"/>
      <c r="T770" s="1249"/>
      <c r="U770" s="1240"/>
      <c r="V770" s="1240"/>
      <c r="W770" s="1240"/>
      <c r="X770" s="1250"/>
      <c r="Y770" s="1251"/>
      <c r="Z770" s="1243"/>
      <c r="AA770" s="1242"/>
      <c r="AB770" s="1242"/>
      <c r="AC770" s="1242"/>
      <c r="AD770" s="1242"/>
      <c r="AE770" s="1242"/>
      <c r="AF770" s="1252"/>
      <c r="AG770" s="1250"/>
      <c r="AH770" s="1250"/>
      <c r="AI770" s="1250"/>
      <c r="AJ770" s="1250"/>
      <c r="AK770" s="1250"/>
      <c r="AL770" s="1250"/>
      <c r="AM770" s="1250"/>
      <c r="AN770" s="1250"/>
      <c r="AO770" s="1250"/>
      <c r="AP770" s="1250"/>
      <c r="AQ770" s="1253"/>
      <c r="AR770" s="1250"/>
      <c r="AS770" s="1250"/>
      <c r="AT770" s="1250"/>
      <c r="AU770" s="1254"/>
      <c r="AV770" s="1253"/>
      <c r="AW770" s="1250"/>
      <c r="AX770" s="1250"/>
      <c r="AY770" s="1250"/>
      <c r="AZ770" s="1250"/>
      <c r="BA770" s="1250"/>
      <c r="BB770" s="1250"/>
      <c r="BC770" s="1250"/>
      <c r="BD770" s="1250"/>
      <c r="BE770" s="1250"/>
      <c r="BF770" s="1250"/>
      <c r="BG770" s="1250"/>
      <c r="BH770" s="1250"/>
      <c r="BI770" s="1250"/>
      <c r="BJ770" s="1250"/>
      <c r="BK770" s="1254"/>
      <c r="BL770" s="1241"/>
      <c r="BM770" s="1242"/>
      <c r="BN770" s="1242"/>
      <c r="BO770" s="1242"/>
      <c r="BP770" s="1249"/>
      <c r="BQ770" s="1253"/>
      <c r="BR770" s="1250"/>
      <c r="BS770" s="1250"/>
      <c r="BT770" s="1250"/>
      <c r="BU770" s="1254"/>
      <c r="BV770" s="1253"/>
      <c r="BW770" s="1250"/>
      <c r="BX770" s="1250"/>
      <c r="BY770" s="1250"/>
      <c r="BZ770" s="1250"/>
      <c r="CA770" s="1253"/>
      <c r="CB770" s="1250"/>
      <c r="CC770" s="1250"/>
      <c r="CD770" s="1250"/>
      <c r="CE770" s="1254"/>
      <c r="CF770" s="1250"/>
      <c r="CG770" s="1250"/>
      <c r="CH770" s="1250"/>
      <c r="CI770" s="1250"/>
      <c r="CJ770" s="1254"/>
      <c r="CK770" s="1253"/>
      <c r="CL770" s="1250"/>
      <c r="CM770" s="1250"/>
      <c r="CN770" s="1250"/>
      <c r="CO770" s="1254"/>
      <c r="CP770" s="1253"/>
      <c r="CQ770" s="1250"/>
      <c r="CR770" s="1250"/>
      <c r="CS770" s="1250"/>
      <c r="CT770" s="1254"/>
      <c r="CU770" s="1255"/>
      <c r="CV770" s="1256"/>
      <c r="CW770" s="1256"/>
      <c r="CX770" s="1257"/>
      <c r="CY770" s="1256"/>
      <c r="CZ770" s="1256"/>
      <c r="DA770" s="1256"/>
      <c r="DB770" s="1257"/>
      <c r="DC770" s="1242"/>
      <c r="DD770" s="1258">
        <v>1</v>
      </c>
      <c r="DE770" s="1259"/>
    </row>
    <row r="771" spans="1:109" ht="13.8">
      <c r="A771" s="1239"/>
      <c r="B771" s="1240"/>
      <c r="C771" s="1241"/>
      <c r="D771" s="1240"/>
      <c r="E771" s="1240"/>
      <c r="F771" s="1242"/>
      <c r="G771" s="1243"/>
      <c r="H771" s="1244"/>
      <c r="I771" s="1245"/>
      <c r="J771" s="1246"/>
      <c r="K771" s="1246"/>
      <c r="L771" s="1246"/>
      <c r="M771" s="1246"/>
      <c r="N771" s="1246"/>
      <c r="O771" s="1246"/>
      <c r="P771" s="1247"/>
      <c r="Q771" s="783">
        <f t="shared" si="11"/>
        <v>0</v>
      </c>
      <c r="R771" s="1241"/>
      <c r="S771" s="1240"/>
      <c r="T771" s="1249"/>
      <c r="U771" s="1240"/>
      <c r="V771" s="1240"/>
      <c r="W771" s="1240"/>
      <c r="X771" s="1250"/>
      <c r="Y771" s="1251"/>
      <c r="Z771" s="1243"/>
      <c r="AA771" s="1242"/>
      <c r="AB771" s="1242"/>
      <c r="AC771" s="1242"/>
      <c r="AD771" s="1242"/>
      <c r="AE771" s="1242"/>
      <c r="AF771" s="1252"/>
      <c r="AG771" s="1250"/>
      <c r="AH771" s="1250"/>
      <c r="AI771" s="1250"/>
      <c r="AJ771" s="1250"/>
      <c r="AK771" s="1250"/>
      <c r="AL771" s="1250"/>
      <c r="AM771" s="1250"/>
      <c r="AN771" s="1250"/>
      <c r="AO771" s="1250"/>
      <c r="AP771" s="1250"/>
      <c r="AQ771" s="1253"/>
      <c r="AR771" s="1250"/>
      <c r="AS771" s="1250"/>
      <c r="AT771" s="1250"/>
      <c r="AU771" s="1254"/>
      <c r="AV771" s="1253"/>
      <c r="AW771" s="1250"/>
      <c r="AX771" s="1250"/>
      <c r="AY771" s="1250"/>
      <c r="AZ771" s="1250"/>
      <c r="BA771" s="1250"/>
      <c r="BB771" s="1250"/>
      <c r="BC771" s="1250"/>
      <c r="BD771" s="1250"/>
      <c r="BE771" s="1250"/>
      <c r="BF771" s="1250"/>
      <c r="BG771" s="1250"/>
      <c r="BH771" s="1250"/>
      <c r="BI771" s="1250"/>
      <c r="BJ771" s="1250"/>
      <c r="BK771" s="1254"/>
      <c r="BL771" s="1241"/>
      <c r="BM771" s="1242"/>
      <c r="BN771" s="1242"/>
      <c r="BO771" s="1242"/>
      <c r="BP771" s="1249"/>
      <c r="BQ771" s="1253"/>
      <c r="BR771" s="1250"/>
      <c r="BS771" s="1250"/>
      <c r="BT771" s="1250"/>
      <c r="BU771" s="1254"/>
      <c r="BV771" s="1253"/>
      <c r="BW771" s="1250"/>
      <c r="BX771" s="1250"/>
      <c r="BY771" s="1250"/>
      <c r="BZ771" s="1250"/>
      <c r="CA771" s="1253"/>
      <c r="CB771" s="1250"/>
      <c r="CC771" s="1250"/>
      <c r="CD771" s="1250"/>
      <c r="CE771" s="1254"/>
      <c r="CF771" s="1250"/>
      <c r="CG771" s="1250"/>
      <c r="CH771" s="1250"/>
      <c r="CI771" s="1250"/>
      <c r="CJ771" s="1254"/>
      <c r="CK771" s="1253"/>
      <c r="CL771" s="1250"/>
      <c r="CM771" s="1250"/>
      <c r="CN771" s="1250"/>
      <c r="CO771" s="1254"/>
      <c r="CP771" s="1253"/>
      <c r="CQ771" s="1250"/>
      <c r="CR771" s="1250"/>
      <c r="CS771" s="1250"/>
      <c r="CT771" s="1254"/>
      <c r="CU771" s="1255"/>
      <c r="CV771" s="1256"/>
      <c r="CW771" s="1256"/>
      <c r="CX771" s="1257"/>
      <c r="CY771" s="1256"/>
      <c r="CZ771" s="1256"/>
      <c r="DA771" s="1256"/>
      <c r="DB771" s="1257"/>
      <c r="DC771" s="1242"/>
      <c r="DD771" s="1258">
        <v>1</v>
      </c>
      <c r="DE771" s="1259"/>
    </row>
    <row r="772" spans="1:109" ht="13.8">
      <c r="A772" s="1239"/>
      <c r="B772" s="1240"/>
      <c r="C772" s="1241"/>
      <c r="D772" s="1240"/>
      <c r="E772" s="1240"/>
      <c r="F772" s="1242"/>
      <c r="G772" s="1243"/>
      <c r="H772" s="1244"/>
      <c r="I772" s="1245"/>
      <c r="J772" s="1246"/>
      <c r="K772" s="1246"/>
      <c r="L772" s="1246"/>
      <c r="M772" s="1246"/>
      <c r="N772" s="1246"/>
      <c r="O772" s="1246"/>
      <c r="P772" s="1247"/>
      <c r="Q772" s="783">
        <f t="shared" si="11"/>
        <v>0</v>
      </c>
      <c r="R772" s="1241"/>
      <c r="S772" s="1240"/>
      <c r="T772" s="1249"/>
      <c r="U772" s="1240"/>
      <c r="V772" s="1240"/>
      <c r="W772" s="1240"/>
      <c r="X772" s="1250"/>
      <c r="Y772" s="1251"/>
      <c r="Z772" s="1243"/>
      <c r="AA772" s="1242"/>
      <c r="AB772" s="1242"/>
      <c r="AC772" s="1242"/>
      <c r="AD772" s="1242"/>
      <c r="AE772" s="1242"/>
      <c r="AF772" s="1252"/>
      <c r="AG772" s="1250"/>
      <c r="AH772" s="1250"/>
      <c r="AI772" s="1250"/>
      <c r="AJ772" s="1250"/>
      <c r="AK772" s="1250"/>
      <c r="AL772" s="1250"/>
      <c r="AM772" s="1250"/>
      <c r="AN772" s="1250"/>
      <c r="AO772" s="1250"/>
      <c r="AP772" s="1250"/>
      <c r="AQ772" s="1253"/>
      <c r="AR772" s="1250"/>
      <c r="AS772" s="1250"/>
      <c r="AT772" s="1250"/>
      <c r="AU772" s="1254"/>
      <c r="AV772" s="1253"/>
      <c r="AW772" s="1250"/>
      <c r="AX772" s="1250"/>
      <c r="AY772" s="1250"/>
      <c r="AZ772" s="1250"/>
      <c r="BA772" s="1250"/>
      <c r="BB772" s="1250"/>
      <c r="BC772" s="1250"/>
      <c r="BD772" s="1250"/>
      <c r="BE772" s="1250"/>
      <c r="BF772" s="1250"/>
      <c r="BG772" s="1250"/>
      <c r="BH772" s="1250"/>
      <c r="BI772" s="1250"/>
      <c r="BJ772" s="1250"/>
      <c r="BK772" s="1254"/>
      <c r="BL772" s="1241"/>
      <c r="BM772" s="1242"/>
      <c r="BN772" s="1242"/>
      <c r="BO772" s="1242"/>
      <c r="BP772" s="1249"/>
      <c r="BQ772" s="1253"/>
      <c r="BR772" s="1250"/>
      <c r="BS772" s="1250"/>
      <c r="BT772" s="1250"/>
      <c r="BU772" s="1254"/>
      <c r="BV772" s="1253"/>
      <c r="BW772" s="1250"/>
      <c r="BX772" s="1250"/>
      <c r="BY772" s="1250"/>
      <c r="BZ772" s="1250"/>
      <c r="CA772" s="1253"/>
      <c r="CB772" s="1250"/>
      <c r="CC772" s="1250"/>
      <c r="CD772" s="1250"/>
      <c r="CE772" s="1254"/>
      <c r="CF772" s="1250"/>
      <c r="CG772" s="1250"/>
      <c r="CH772" s="1250"/>
      <c r="CI772" s="1250"/>
      <c r="CJ772" s="1254"/>
      <c r="CK772" s="1253"/>
      <c r="CL772" s="1250"/>
      <c r="CM772" s="1250"/>
      <c r="CN772" s="1250"/>
      <c r="CO772" s="1254"/>
      <c r="CP772" s="1253"/>
      <c r="CQ772" s="1250"/>
      <c r="CR772" s="1250"/>
      <c r="CS772" s="1250"/>
      <c r="CT772" s="1254"/>
      <c r="CU772" s="1255"/>
      <c r="CV772" s="1256"/>
      <c r="CW772" s="1256"/>
      <c r="CX772" s="1257"/>
      <c r="CY772" s="1256"/>
      <c r="CZ772" s="1256"/>
      <c r="DA772" s="1256"/>
      <c r="DB772" s="1257"/>
      <c r="DC772" s="1242"/>
      <c r="DD772" s="1258">
        <v>1</v>
      </c>
      <c r="DE772" s="1259"/>
    </row>
    <row r="773" spans="1:109" ht="13.8">
      <c r="A773" s="1239"/>
      <c r="B773" s="1240"/>
      <c r="C773" s="1241"/>
      <c r="D773" s="1240"/>
      <c r="E773" s="1240"/>
      <c r="F773" s="1242"/>
      <c r="G773" s="1243"/>
      <c r="H773" s="1244"/>
      <c r="I773" s="1245"/>
      <c r="J773" s="1246"/>
      <c r="K773" s="1246"/>
      <c r="L773" s="1246"/>
      <c r="M773" s="1246"/>
      <c r="N773" s="1246"/>
      <c r="O773" s="1246"/>
      <c r="P773" s="1247"/>
      <c r="Q773" s="783">
        <f t="shared" si="11"/>
        <v>0</v>
      </c>
      <c r="R773" s="1241"/>
      <c r="S773" s="1240"/>
      <c r="T773" s="1249"/>
      <c r="U773" s="1240"/>
      <c r="V773" s="1240"/>
      <c r="W773" s="1240"/>
      <c r="X773" s="1250"/>
      <c r="Y773" s="1251"/>
      <c r="Z773" s="1243"/>
      <c r="AA773" s="1242"/>
      <c r="AB773" s="1242"/>
      <c r="AC773" s="1242"/>
      <c r="AD773" s="1242"/>
      <c r="AE773" s="1242"/>
      <c r="AF773" s="1252"/>
      <c r="AG773" s="1250"/>
      <c r="AH773" s="1250"/>
      <c r="AI773" s="1250"/>
      <c r="AJ773" s="1250"/>
      <c r="AK773" s="1250"/>
      <c r="AL773" s="1250"/>
      <c r="AM773" s="1250"/>
      <c r="AN773" s="1250"/>
      <c r="AO773" s="1250"/>
      <c r="AP773" s="1250"/>
      <c r="AQ773" s="1253"/>
      <c r="AR773" s="1250"/>
      <c r="AS773" s="1250"/>
      <c r="AT773" s="1250"/>
      <c r="AU773" s="1254"/>
      <c r="AV773" s="1253"/>
      <c r="AW773" s="1250"/>
      <c r="AX773" s="1250"/>
      <c r="AY773" s="1250"/>
      <c r="AZ773" s="1250"/>
      <c r="BA773" s="1250"/>
      <c r="BB773" s="1250"/>
      <c r="BC773" s="1250"/>
      <c r="BD773" s="1250"/>
      <c r="BE773" s="1250"/>
      <c r="BF773" s="1250"/>
      <c r="BG773" s="1250"/>
      <c r="BH773" s="1250"/>
      <c r="BI773" s="1250"/>
      <c r="BJ773" s="1250"/>
      <c r="BK773" s="1254"/>
      <c r="BL773" s="1241"/>
      <c r="BM773" s="1242"/>
      <c r="BN773" s="1242"/>
      <c r="BO773" s="1242"/>
      <c r="BP773" s="1249"/>
      <c r="BQ773" s="1253"/>
      <c r="BR773" s="1250"/>
      <c r="BS773" s="1250"/>
      <c r="BT773" s="1250"/>
      <c r="BU773" s="1254"/>
      <c r="BV773" s="1253"/>
      <c r="BW773" s="1250"/>
      <c r="BX773" s="1250"/>
      <c r="BY773" s="1250"/>
      <c r="BZ773" s="1250"/>
      <c r="CA773" s="1253"/>
      <c r="CB773" s="1250"/>
      <c r="CC773" s="1250"/>
      <c r="CD773" s="1250"/>
      <c r="CE773" s="1254"/>
      <c r="CF773" s="1250"/>
      <c r="CG773" s="1250"/>
      <c r="CH773" s="1250"/>
      <c r="CI773" s="1250"/>
      <c r="CJ773" s="1254"/>
      <c r="CK773" s="1253"/>
      <c r="CL773" s="1250"/>
      <c r="CM773" s="1250"/>
      <c r="CN773" s="1250"/>
      <c r="CO773" s="1254"/>
      <c r="CP773" s="1253"/>
      <c r="CQ773" s="1250"/>
      <c r="CR773" s="1250"/>
      <c r="CS773" s="1250"/>
      <c r="CT773" s="1254"/>
      <c r="CU773" s="1255"/>
      <c r="CV773" s="1256"/>
      <c r="CW773" s="1256"/>
      <c r="CX773" s="1257"/>
      <c r="CY773" s="1256"/>
      <c r="CZ773" s="1256"/>
      <c r="DA773" s="1256"/>
      <c r="DB773" s="1257"/>
      <c r="DC773" s="1242"/>
      <c r="DD773" s="1258">
        <v>1</v>
      </c>
      <c r="DE773" s="1259"/>
    </row>
    <row r="774" spans="1:109" ht="13.8">
      <c r="A774" s="1239"/>
      <c r="B774" s="1240"/>
      <c r="C774" s="1241"/>
      <c r="D774" s="1240"/>
      <c r="E774" s="1240"/>
      <c r="F774" s="1242"/>
      <c r="G774" s="1243"/>
      <c r="H774" s="1244"/>
      <c r="I774" s="1245"/>
      <c r="J774" s="1246"/>
      <c r="K774" s="1246"/>
      <c r="L774" s="1246"/>
      <c r="M774" s="1246"/>
      <c r="N774" s="1246"/>
      <c r="O774" s="1246"/>
      <c r="P774" s="1247"/>
      <c r="Q774" s="783">
        <f t="shared" si="11"/>
        <v>0</v>
      </c>
      <c r="R774" s="1241"/>
      <c r="S774" s="1240"/>
      <c r="T774" s="1249"/>
      <c r="U774" s="1240"/>
      <c r="V774" s="1240"/>
      <c r="W774" s="1240"/>
      <c r="X774" s="1250"/>
      <c r="Y774" s="1251"/>
      <c r="Z774" s="1243"/>
      <c r="AA774" s="1242"/>
      <c r="AB774" s="1242"/>
      <c r="AC774" s="1242"/>
      <c r="AD774" s="1242"/>
      <c r="AE774" s="1242"/>
      <c r="AF774" s="1252"/>
      <c r="AG774" s="1250"/>
      <c r="AH774" s="1250"/>
      <c r="AI774" s="1250"/>
      <c r="AJ774" s="1250"/>
      <c r="AK774" s="1250"/>
      <c r="AL774" s="1250"/>
      <c r="AM774" s="1250"/>
      <c r="AN774" s="1250"/>
      <c r="AO774" s="1250"/>
      <c r="AP774" s="1250"/>
      <c r="AQ774" s="1253"/>
      <c r="AR774" s="1250"/>
      <c r="AS774" s="1250"/>
      <c r="AT774" s="1250"/>
      <c r="AU774" s="1254"/>
      <c r="AV774" s="1253"/>
      <c r="AW774" s="1250"/>
      <c r="AX774" s="1250"/>
      <c r="AY774" s="1250"/>
      <c r="AZ774" s="1250"/>
      <c r="BA774" s="1250"/>
      <c r="BB774" s="1250"/>
      <c r="BC774" s="1250"/>
      <c r="BD774" s="1250"/>
      <c r="BE774" s="1250"/>
      <c r="BF774" s="1250"/>
      <c r="BG774" s="1250"/>
      <c r="BH774" s="1250"/>
      <c r="BI774" s="1250"/>
      <c r="BJ774" s="1250"/>
      <c r="BK774" s="1254"/>
      <c r="BL774" s="1241"/>
      <c r="BM774" s="1242"/>
      <c r="BN774" s="1242"/>
      <c r="BO774" s="1242"/>
      <c r="BP774" s="1249"/>
      <c r="BQ774" s="1253"/>
      <c r="BR774" s="1250"/>
      <c r="BS774" s="1250"/>
      <c r="BT774" s="1250"/>
      <c r="BU774" s="1254"/>
      <c r="BV774" s="1253"/>
      <c r="BW774" s="1250"/>
      <c r="BX774" s="1250"/>
      <c r="BY774" s="1250"/>
      <c r="BZ774" s="1250"/>
      <c r="CA774" s="1253"/>
      <c r="CB774" s="1250"/>
      <c r="CC774" s="1250"/>
      <c r="CD774" s="1250"/>
      <c r="CE774" s="1254"/>
      <c r="CF774" s="1250"/>
      <c r="CG774" s="1250"/>
      <c r="CH774" s="1250"/>
      <c r="CI774" s="1250"/>
      <c r="CJ774" s="1254"/>
      <c r="CK774" s="1253"/>
      <c r="CL774" s="1250"/>
      <c r="CM774" s="1250"/>
      <c r="CN774" s="1250"/>
      <c r="CO774" s="1254"/>
      <c r="CP774" s="1253"/>
      <c r="CQ774" s="1250"/>
      <c r="CR774" s="1250"/>
      <c r="CS774" s="1250"/>
      <c r="CT774" s="1254"/>
      <c r="CU774" s="1255"/>
      <c r="CV774" s="1256"/>
      <c r="CW774" s="1256"/>
      <c r="CX774" s="1257"/>
      <c r="CY774" s="1256"/>
      <c r="CZ774" s="1256"/>
      <c r="DA774" s="1256"/>
      <c r="DB774" s="1257"/>
      <c r="DC774" s="1242"/>
      <c r="DD774" s="1258">
        <v>1</v>
      </c>
      <c r="DE774" s="1259"/>
    </row>
    <row r="775" spans="1:109" ht="13.8">
      <c r="A775" s="1239"/>
      <c r="B775" s="1240"/>
      <c r="C775" s="1241"/>
      <c r="D775" s="1240"/>
      <c r="E775" s="1240"/>
      <c r="F775" s="1242"/>
      <c r="G775" s="1243"/>
      <c r="H775" s="1244"/>
      <c r="I775" s="1245"/>
      <c r="J775" s="1246"/>
      <c r="K775" s="1246"/>
      <c r="L775" s="1246"/>
      <c r="M775" s="1246"/>
      <c r="N775" s="1246"/>
      <c r="O775" s="1246"/>
      <c r="P775" s="1247"/>
      <c r="Q775" s="783">
        <f t="shared" si="11"/>
        <v>0</v>
      </c>
      <c r="R775" s="1241"/>
      <c r="S775" s="1240"/>
      <c r="T775" s="1249"/>
      <c r="U775" s="1240"/>
      <c r="V775" s="1240"/>
      <c r="W775" s="1240"/>
      <c r="X775" s="1250"/>
      <c r="Y775" s="1251"/>
      <c r="Z775" s="1243"/>
      <c r="AA775" s="1242"/>
      <c r="AB775" s="1242"/>
      <c r="AC775" s="1242"/>
      <c r="AD775" s="1242"/>
      <c r="AE775" s="1242"/>
      <c r="AF775" s="1252"/>
      <c r="AG775" s="1250"/>
      <c r="AH775" s="1250"/>
      <c r="AI775" s="1250"/>
      <c r="AJ775" s="1250"/>
      <c r="AK775" s="1250"/>
      <c r="AL775" s="1250"/>
      <c r="AM775" s="1250"/>
      <c r="AN775" s="1250"/>
      <c r="AO775" s="1250"/>
      <c r="AP775" s="1250"/>
      <c r="AQ775" s="1253"/>
      <c r="AR775" s="1250"/>
      <c r="AS775" s="1250"/>
      <c r="AT775" s="1250"/>
      <c r="AU775" s="1254"/>
      <c r="AV775" s="1253"/>
      <c r="AW775" s="1250"/>
      <c r="AX775" s="1250"/>
      <c r="AY775" s="1250"/>
      <c r="AZ775" s="1250"/>
      <c r="BA775" s="1250"/>
      <c r="BB775" s="1250"/>
      <c r="BC775" s="1250"/>
      <c r="BD775" s="1250"/>
      <c r="BE775" s="1250"/>
      <c r="BF775" s="1250"/>
      <c r="BG775" s="1250"/>
      <c r="BH775" s="1250"/>
      <c r="BI775" s="1250"/>
      <c r="BJ775" s="1250"/>
      <c r="BK775" s="1254"/>
      <c r="BL775" s="1241"/>
      <c r="BM775" s="1242"/>
      <c r="BN775" s="1242"/>
      <c r="BO775" s="1242"/>
      <c r="BP775" s="1249"/>
      <c r="BQ775" s="1253"/>
      <c r="BR775" s="1250"/>
      <c r="BS775" s="1250"/>
      <c r="BT775" s="1250"/>
      <c r="BU775" s="1254"/>
      <c r="BV775" s="1253"/>
      <c r="BW775" s="1250"/>
      <c r="BX775" s="1250"/>
      <c r="BY775" s="1250"/>
      <c r="BZ775" s="1250"/>
      <c r="CA775" s="1253"/>
      <c r="CB775" s="1250"/>
      <c r="CC775" s="1250"/>
      <c r="CD775" s="1250"/>
      <c r="CE775" s="1254"/>
      <c r="CF775" s="1250"/>
      <c r="CG775" s="1250"/>
      <c r="CH775" s="1250"/>
      <c r="CI775" s="1250"/>
      <c r="CJ775" s="1254"/>
      <c r="CK775" s="1253"/>
      <c r="CL775" s="1250"/>
      <c r="CM775" s="1250"/>
      <c r="CN775" s="1250"/>
      <c r="CO775" s="1254"/>
      <c r="CP775" s="1253"/>
      <c r="CQ775" s="1250"/>
      <c r="CR775" s="1250"/>
      <c r="CS775" s="1250"/>
      <c r="CT775" s="1254"/>
      <c r="CU775" s="1255"/>
      <c r="CV775" s="1256"/>
      <c r="CW775" s="1256"/>
      <c r="CX775" s="1257"/>
      <c r="CY775" s="1256"/>
      <c r="CZ775" s="1256"/>
      <c r="DA775" s="1256"/>
      <c r="DB775" s="1257"/>
      <c r="DC775" s="1242"/>
      <c r="DD775" s="1258">
        <v>1</v>
      </c>
      <c r="DE775" s="1259"/>
    </row>
    <row r="776" spans="1:109" ht="13.8">
      <c r="A776" s="1239"/>
      <c r="B776" s="1240"/>
      <c r="C776" s="1241"/>
      <c r="D776" s="1240"/>
      <c r="E776" s="1240"/>
      <c r="F776" s="1242"/>
      <c r="G776" s="1243"/>
      <c r="H776" s="1244"/>
      <c r="I776" s="1245"/>
      <c r="J776" s="1246"/>
      <c r="K776" s="1246"/>
      <c r="L776" s="1246"/>
      <c r="M776" s="1246"/>
      <c r="N776" s="1246"/>
      <c r="O776" s="1246"/>
      <c r="P776" s="1247"/>
      <c r="Q776" s="783">
        <f t="shared" si="11"/>
        <v>0</v>
      </c>
      <c r="R776" s="1241"/>
      <c r="S776" s="1240"/>
      <c r="T776" s="1249"/>
      <c r="U776" s="1240"/>
      <c r="V776" s="1240"/>
      <c r="W776" s="1240"/>
      <c r="X776" s="1250"/>
      <c r="Y776" s="1251"/>
      <c r="Z776" s="1243"/>
      <c r="AA776" s="1242"/>
      <c r="AB776" s="1242"/>
      <c r="AC776" s="1242"/>
      <c r="AD776" s="1242"/>
      <c r="AE776" s="1242"/>
      <c r="AF776" s="1252"/>
      <c r="AG776" s="1250"/>
      <c r="AH776" s="1250"/>
      <c r="AI776" s="1250"/>
      <c r="AJ776" s="1250"/>
      <c r="AK776" s="1250"/>
      <c r="AL776" s="1250"/>
      <c r="AM776" s="1250"/>
      <c r="AN776" s="1250"/>
      <c r="AO776" s="1250"/>
      <c r="AP776" s="1250"/>
      <c r="AQ776" s="1253"/>
      <c r="AR776" s="1250"/>
      <c r="AS776" s="1250"/>
      <c r="AT776" s="1250"/>
      <c r="AU776" s="1254"/>
      <c r="AV776" s="1253"/>
      <c r="AW776" s="1250"/>
      <c r="AX776" s="1250"/>
      <c r="AY776" s="1250"/>
      <c r="AZ776" s="1250"/>
      <c r="BA776" s="1250"/>
      <c r="BB776" s="1250"/>
      <c r="BC776" s="1250"/>
      <c r="BD776" s="1250"/>
      <c r="BE776" s="1250"/>
      <c r="BF776" s="1250"/>
      <c r="BG776" s="1250"/>
      <c r="BH776" s="1250"/>
      <c r="BI776" s="1250"/>
      <c r="BJ776" s="1250"/>
      <c r="BK776" s="1254"/>
      <c r="BL776" s="1241"/>
      <c r="BM776" s="1242"/>
      <c r="BN776" s="1242"/>
      <c r="BO776" s="1242"/>
      <c r="BP776" s="1249"/>
      <c r="BQ776" s="1253"/>
      <c r="BR776" s="1250"/>
      <c r="BS776" s="1250"/>
      <c r="BT776" s="1250"/>
      <c r="BU776" s="1254"/>
      <c r="BV776" s="1253"/>
      <c r="BW776" s="1250"/>
      <c r="BX776" s="1250"/>
      <c r="BY776" s="1250"/>
      <c r="BZ776" s="1250"/>
      <c r="CA776" s="1253"/>
      <c r="CB776" s="1250"/>
      <c r="CC776" s="1250"/>
      <c r="CD776" s="1250"/>
      <c r="CE776" s="1254"/>
      <c r="CF776" s="1250"/>
      <c r="CG776" s="1250"/>
      <c r="CH776" s="1250"/>
      <c r="CI776" s="1250"/>
      <c r="CJ776" s="1254"/>
      <c r="CK776" s="1253"/>
      <c r="CL776" s="1250"/>
      <c r="CM776" s="1250"/>
      <c r="CN776" s="1250"/>
      <c r="CO776" s="1254"/>
      <c r="CP776" s="1253"/>
      <c r="CQ776" s="1250"/>
      <c r="CR776" s="1250"/>
      <c r="CS776" s="1250"/>
      <c r="CT776" s="1254"/>
      <c r="CU776" s="1255"/>
      <c r="CV776" s="1256"/>
      <c r="CW776" s="1256"/>
      <c r="CX776" s="1257"/>
      <c r="CY776" s="1256"/>
      <c r="CZ776" s="1256"/>
      <c r="DA776" s="1256"/>
      <c r="DB776" s="1257"/>
      <c r="DC776" s="1242"/>
      <c r="DD776" s="1258">
        <v>1</v>
      </c>
      <c r="DE776" s="1259"/>
    </row>
    <row r="777" spans="1:109" ht="13.8">
      <c r="A777" s="1239"/>
      <c r="B777" s="1240"/>
      <c r="C777" s="1241"/>
      <c r="D777" s="1240"/>
      <c r="E777" s="1240"/>
      <c r="F777" s="1242"/>
      <c r="G777" s="1243"/>
      <c r="H777" s="1244"/>
      <c r="I777" s="1245"/>
      <c r="J777" s="1246"/>
      <c r="K777" s="1246"/>
      <c r="L777" s="1246"/>
      <c r="M777" s="1246"/>
      <c r="N777" s="1246"/>
      <c r="O777" s="1246"/>
      <c r="P777" s="1247"/>
      <c r="Q777" s="783">
        <f t="shared" ref="Q777" si="12">SUM(I777:P777)</f>
        <v>0</v>
      </c>
      <c r="R777" s="1241"/>
      <c r="S777" s="1240"/>
      <c r="T777" s="1249"/>
      <c r="U777" s="1240"/>
      <c r="V777" s="1240"/>
      <c r="W777" s="1240"/>
      <c r="X777" s="1250"/>
      <c r="Y777" s="1251"/>
      <c r="Z777" s="1243"/>
      <c r="AA777" s="1242"/>
      <c r="AB777" s="1242"/>
      <c r="AC777" s="1242"/>
      <c r="AD777" s="1242"/>
      <c r="AE777" s="1242"/>
      <c r="AF777" s="1252"/>
      <c r="AG777" s="1250"/>
      <c r="AH777" s="1250"/>
      <c r="AI777" s="1250"/>
      <c r="AJ777" s="1250"/>
      <c r="AK777" s="1250"/>
      <c r="AL777" s="1250"/>
      <c r="AM777" s="1250"/>
      <c r="AN777" s="1250"/>
      <c r="AO777" s="1250"/>
      <c r="AP777" s="1250"/>
      <c r="AQ777" s="1253"/>
      <c r="AR777" s="1250"/>
      <c r="AS777" s="1250"/>
      <c r="AT777" s="1250"/>
      <c r="AU777" s="1254"/>
      <c r="AV777" s="1253"/>
      <c r="AW777" s="1250"/>
      <c r="AX777" s="1250"/>
      <c r="AY777" s="1250"/>
      <c r="AZ777" s="1250"/>
      <c r="BA777" s="1250"/>
      <c r="BB777" s="1250"/>
      <c r="BC777" s="1250"/>
      <c r="BD777" s="1250"/>
      <c r="BE777" s="1250"/>
      <c r="BF777" s="1250"/>
      <c r="BG777" s="1250"/>
      <c r="BH777" s="1250"/>
      <c r="BI777" s="1250"/>
      <c r="BJ777" s="1250"/>
      <c r="BK777" s="1254"/>
      <c r="BL777" s="1241"/>
      <c r="BM777" s="1242"/>
      <c r="BN777" s="1242"/>
      <c r="BO777" s="1242"/>
      <c r="BP777" s="1249"/>
      <c r="BQ777" s="1253"/>
      <c r="BR777" s="1250"/>
      <c r="BS777" s="1250"/>
      <c r="BT777" s="1250"/>
      <c r="BU777" s="1254"/>
      <c r="BV777" s="1253"/>
      <c r="BW777" s="1250"/>
      <c r="BX777" s="1250"/>
      <c r="BY777" s="1250"/>
      <c r="BZ777" s="1250"/>
      <c r="CA777" s="1253"/>
      <c r="CB777" s="1250"/>
      <c r="CC777" s="1250"/>
      <c r="CD777" s="1250"/>
      <c r="CE777" s="1254"/>
      <c r="CF777" s="1250"/>
      <c r="CG777" s="1250"/>
      <c r="CH777" s="1250"/>
      <c r="CI777" s="1250"/>
      <c r="CJ777" s="1254"/>
      <c r="CK777" s="1253"/>
      <c r="CL777" s="1250"/>
      <c r="CM777" s="1250"/>
      <c r="CN777" s="1250"/>
      <c r="CO777" s="1254"/>
      <c r="CP777" s="1253"/>
      <c r="CQ777" s="1250"/>
      <c r="CR777" s="1250"/>
      <c r="CS777" s="1250"/>
      <c r="CT777" s="1254"/>
      <c r="CU777" s="1255"/>
      <c r="CV777" s="1256"/>
      <c r="CW777" s="1256"/>
      <c r="CX777" s="1257"/>
      <c r="CY777" s="1256"/>
      <c r="CZ777" s="1256"/>
      <c r="DA777" s="1256"/>
      <c r="DB777" s="1257"/>
      <c r="DC777" s="1242"/>
      <c r="DD777" s="1258">
        <v>1</v>
      </c>
      <c r="DE777" s="1259"/>
    </row>
    <row r="778" spans="1:109" ht="13.8">
      <c r="A778" s="1239"/>
      <c r="B778" s="1240"/>
      <c r="C778" s="1241"/>
      <c r="D778" s="1240"/>
      <c r="E778" s="1240"/>
      <c r="F778" s="1242"/>
      <c r="G778" s="1243"/>
      <c r="H778" s="1244"/>
      <c r="I778" s="1245"/>
      <c r="J778" s="1246"/>
      <c r="K778" s="1246"/>
      <c r="L778" s="1246"/>
      <c r="M778" s="1246"/>
      <c r="N778" s="1246"/>
      <c r="O778" s="1246"/>
      <c r="P778" s="1247"/>
      <c r="Q778" s="1248"/>
      <c r="R778" s="1241"/>
      <c r="S778" s="1240"/>
      <c r="T778" s="1249"/>
      <c r="U778" s="1240"/>
      <c r="V778" s="1240"/>
      <c r="W778" s="1240"/>
      <c r="X778" s="1250"/>
      <c r="Y778" s="1251"/>
      <c r="Z778" s="1243"/>
      <c r="AA778" s="1242"/>
      <c r="AB778" s="1242"/>
      <c r="AC778" s="1242"/>
      <c r="AD778" s="1242"/>
      <c r="AE778" s="1242"/>
      <c r="AF778" s="1252"/>
      <c r="AG778" s="1250"/>
      <c r="AH778" s="1250"/>
      <c r="AI778" s="1250"/>
      <c r="AJ778" s="1250"/>
      <c r="AK778" s="1250"/>
      <c r="AL778" s="1250"/>
      <c r="AM778" s="1250"/>
      <c r="AN778" s="1250"/>
      <c r="AO778" s="1250"/>
      <c r="AP778" s="1250"/>
      <c r="AQ778" s="1253"/>
      <c r="AR778" s="1250"/>
      <c r="AS778" s="1250"/>
      <c r="AT778" s="1250"/>
      <c r="AU778" s="1254"/>
      <c r="AV778" s="1253"/>
      <c r="AW778" s="1250"/>
      <c r="AX778" s="1250"/>
      <c r="AY778" s="1250"/>
      <c r="AZ778" s="1250"/>
      <c r="BA778" s="1250"/>
      <c r="BB778" s="1250"/>
      <c r="BC778" s="1250"/>
      <c r="BD778" s="1250"/>
      <c r="BE778" s="1250"/>
      <c r="BF778" s="1250"/>
      <c r="BG778" s="1250"/>
      <c r="BH778" s="1250"/>
      <c r="BI778" s="1250"/>
      <c r="BJ778" s="1250"/>
      <c r="BK778" s="1254"/>
      <c r="BL778" s="1241"/>
      <c r="BM778" s="1242"/>
      <c r="BN778" s="1242"/>
      <c r="BO778" s="1242"/>
      <c r="BP778" s="1249"/>
      <c r="BQ778" s="1253"/>
      <c r="BR778" s="1250"/>
      <c r="BS778" s="1250"/>
      <c r="BT778" s="1250"/>
      <c r="BU778" s="1254"/>
      <c r="BV778" s="1253"/>
      <c r="BW778" s="1250"/>
      <c r="BX778" s="1250"/>
      <c r="BY778" s="1250"/>
      <c r="BZ778" s="1250"/>
      <c r="CA778" s="1253"/>
      <c r="CB778" s="1250"/>
      <c r="CC778" s="1250"/>
      <c r="CD778" s="1250"/>
      <c r="CE778" s="1254"/>
      <c r="CF778" s="1250"/>
      <c r="CG778" s="1250"/>
      <c r="CH778" s="1250"/>
      <c r="CI778" s="1250"/>
      <c r="CJ778" s="1254"/>
      <c r="CK778" s="1253"/>
      <c r="CL778" s="1250"/>
      <c r="CM778" s="1250"/>
      <c r="CN778" s="1250"/>
      <c r="CO778" s="1254"/>
      <c r="CP778" s="1253"/>
      <c r="CQ778" s="1250"/>
      <c r="CR778" s="1250"/>
      <c r="CS778" s="1250"/>
      <c r="CT778" s="1254"/>
      <c r="CU778" s="1255"/>
      <c r="CV778" s="1256"/>
      <c r="CW778" s="1256"/>
      <c r="CX778" s="1257"/>
      <c r="CY778" s="1256"/>
      <c r="CZ778" s="1256"/>
      <c r="DA778" s="1256"/>
      <c r="DB778" s="1257"/>
      <c r="DC778" s="1242"/>
      <c r="DD778" s="1258">
        <v>1</v>
      </c>
      <c r="DE778" s="1259"/>
    </row>
  </sheetData>
  <sheetProtection algorithmName="SHA-512" hashValue="/j0yiBC45q8kNHcToXq1B7LvgxIUOcpy+5OVjMeJNEO2SqSSNFbxQzK9YI+Lp7pOpcarwqmwpcmVPwYuYs+FSw==" saltValue="oguYEg4CpWnFtaNYLt/PTw==" spinCount="100000" sheet="1" autoFilter="0"/>
  <autoFilter ref="A6:DE778" xr:uid="{00000000-0009-0000-0000-000022000000}"/>
  <mergeCells count="37">
    <mergeCell ref="CY5:DB5"/>
    <mergeCell ref="I5:Q5"/>
    <mergeCell ref="AG5:AP5"/>
    <mergeCell ref="AQ5:AU5"/>
    <mergeCell ref="AV5:BK5"/>
    <mergeCell ref="BL5:BP5"/>
    <mergeCell ref="BQ5:BU5"/>
    <mergeCell ref="BV5:BZ5"/>
    <mergeCell ref="CA5:CE5"/>
    <mergeCell ref="CF5:CJ5"/>
    <mergeCell ref="CK5:CO5"/>
    <mergeCell ref="CP5:CT5"/>
    <mergeCell ref="CU5:CX5"/>
    <mergeCell ref="CA4:CE4"/>
    <mergeCell ref="CF4:CJ4"/>
    <mergeCell ref="CK4:CO4"/>
    <mergeCell ref="CP4:CT4"/>
    <mergeCell ref="I4:P4"/>
    <mergeCell ref="AG4:AP4"/>
    <mergeCell ref="AQ4:AU4"/>
    <mergeCell ref="AV4:BK4"/>
    <mergeCell ref="BL4:BP4"/>
    <mergeCell ref="BQ4:BU4"/>
    <mergeCell ref="BV4:BZ4"/>
    <mergeCell ref="CY3:DA3"/>
    <mergeCell ref="CU3:CW3"/>
    <mergeCell ref="I3:P3"/>
    <mergeCell ref="AG3:AP3"/>
    <mergeCell ref="AQ3:AU3"/>
    <mergeCell ref="AV3:BK3"/>
    <mergeCell ref="BL3:BP3"/>
    <mergeCell ref="BQ3:BU3"/>
    <mergeCell ref="BV3:BZ3"/>
    <mergeCell ref="CA3:CE3"/>
    <mergeCell ref="CF3:CJ3"/>
    <mergeCell ref="CK3:CO3"/>
    <mergeCell ref="CP3:CT3"/>
  </mergeCells>
  <conditionalFormatting sqref="A682:Q777">
    <cfRule type="expression" dxfId="97" priority="37">
      <formula>$R682="NFI"</formula>
    </cfRule>
  </conditionalFormatting>
  <conditionalFormatting sqref="A240:W277">
    <cfRule type="expression" dxfId="96" priority="6">
      <formula>$R240="NFI"</formula>
    </cfRule>
  </conditionalFormatting>
  <conditionalFormatting sqref="A439:W490">
    <cfRule type="expression" dxfId="95" priority="56">
      <formula>$R439="NFI"</formula>
    </cfRule>
  </conditionalFormatting>
  <conditionalFormatting sqref="A7:DE34 Y35:DE78 A35:W105 Y79:CJ79 CP79:DE79 Y80:BZ80 CF80:DE80 A106:G106 I106:W106 A107:W188 Y150:BZ150 CF150:DE150 Y151:DE188 A189:DE239 Y240:DE277 A278:DE324 A325:W394 Y325:DE394 A395:DE438 Y439:DE490 A491:DE502 A503:CJ503 CP503:DE503 A504:DE537 A538:CJ538 CP538:DE538 A539:DE638 A639:W681 Y663:BZ663 CB663:DE663">
    <cfRule type="expression" dxfId="94" priority="58">
      <formula>$R7="NFI"</formula>
    </cfRule>
  </conditionalFormatting>
  <conditionalFormatting sqref="I7:Q778">
    <cfRule type="cellIs" dxfId="93" priority="36" operator="equal">
      <formula>0</formula>
    </cfRule>
  </conditionalFormatting>
  <conditionalFormatting sqref="X35:X106">
    <cfRule type="expression" dxfId="92" priority="20">
      <formula>$R35="NFI"</formula>
    </cfRule>
  </conditionalFormatting>
  <conditionalFormatting sqref="X138:X188">
    <cfRule type="expression" dxfId="91" priority="19">
      <formula>$R138="NFI"</formula>
    </cfRule>
  </conditionalFormatting>
  <conditionalFormatting sqref="X639:X682">
    <cfRule type="expression" dxfId="90" priority="17">
      <formula>$R639="NFI"</formula>
    </cfRule>
  </conditionalFormatting>
  <conditionalFormatting sqref="Y81:DE149">
    <cfRule type="expression" dxfId="89" priority="1">
      <formula>$R81="NFI"</formula>
    </cfRule>
  </conditionalFormatting>
  <conditionalFormatting sqref="Y639:DE662">
    <cfRule type="expression" dxfId="88" priority="48">
      <formula>$R639="NFI"</formula>
    </cfRule>
  </conditionalFormatting>
  <conditionalFormatting sqref="Y664:DE682 R682:W682 R683:DE777 A778:DE778">
    <cfRule type="expression" dxfId="87" priority="45">
      <formula>$R664="NFI"</formula>
    </cfRule>
  </conditionalFormatting>
  <conditionalFormatting sqref="CA663">
    <cfRule type="expression" dxfId="86" priority="51">
      <formula>$AJ663="NFI"</formula>
    </cfRule>
    <cfRule type="expression" dxfId="85" priority="52">
      <formula>CA663=0</formula>
    </cfRule>
  </conditionalFormatting>
  <conditionalFormatting sqref="CA80:CE80">
    <cfRule type="expression" dxfId="84" priority="53">
      <formula>$AJ80="NFI"</formula>
    </cfRule>
    <cfRule type="expression" dxfId="83" priority="54">
      <formula>CA80=0</formula>
    </cfRule>
  </conditionalFormatting>
  <conditionalFormatting sqref="CA150:CE150">
    <cfRule type="expression" dxfId="82" priority="49">
      <formula>$AJ150="NFI"</formula>
    </cfRule>
    <cfRule type="expression" dxfId="81" priority="50">
      <formula>CA150=0</formula>
    </cfRule>
  </conditionalFormatting>
  <conditionalFormatting sqref="CK79:CO79">
    <cfRule type="expression" dxfId="80" priority="22">
      <formula>$AJ79="NFI"</formula>
    </cfRule>
    <cfRule type="expression" dxfId="79" priority="23">
      <formula>CK79=0</formula>
    </cfRule>
  </conditionalFormatting>
  <conditionalFormatting sqref="CK538:CO538">
    <cfRule type="expression" dxfId="78" priority="24">
      <formula>$AJ538="NFI"</formula>
    </cfRule>
    <cfRule type="expression" dxfId="77" priority="25">
      <formula>CK538=0</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2:AK119"/>
  <sheetViews>
    <sheetView topLeftCell="V89" zoomScaleNormal="100" workbookViewId="0">
      <selection activeCell="AK120" sqref="AK120"/>
    </sheetView>
  </sheetViews>
  <sheetFormatPr defaultColWidth="9" defaultRowHeight="13.8"/>
  <cols>
    <col min="1" max="1" width="2.59765625" style="112" customWidth="1"/>
    <col min="2" max="2" width="7.19921875" style="112" customWidth="1"/>
    <col min="3" max="3" width="22.59765625" style="112" customWidth="1"/>
    <col min="4" max="4" width="5.59765625" style="112" customWidth="1"/>
    <col min="5" max="5" width="22.59765625" style="112" customWidth="1"/>
    <col min="6" max="6" width="5.59765625" style="112" customWidth="1"/>
    <col min="7" max="7" width="22.59765625" style="112" customWidth="1"/>
    <col min="8" max="8" width="5.59765625" style="112" customWidth="1"/>
    <col min="9" max="9" width="24.69921875" style="112" bestFit="1" customWidth="1"/>
    <col min="10" max="10" width="5.59765625" style="112" customWidth="1"/>
    <col min="11" max="11" width="22.59765625" style="112" customWidth="1"/>
    <col min="12" max="12" width="5.59765625" style="112" customWidth="1"/>
    <col min="13" max="13" width="22.59765625" style="112" customWidth="1"/>
    <col min="14" max="14" width="5.59765625" style="112" customWidth="1"/>
    <col min="15" max="15" width="22.59765625" style="112" customWidth="1"/>
    <col min="16" max="16" width="6.19921875" style="112" customWidth="1"/>
    <col min="17" max="17" width="22.59765625" style="112" customWidth="1"/>
    <col min="18" max="18" width="5.59765625" style="112" customWidth="1"/>
    <col min="19" max="19" width="22.59765625" style="112" customWidth="1"/>
    <col min="20" max="20" width="5.59765625" style="112" customWidth="1"/>
    <col min="21" max="21" width="22.59765625" style="112" customWidth="1"/>
    <col min="22" max="22" width="5.59765625" style="112" customWidth="1"/>
    <col min="23" max="23" width="22.59765625" style="112" customWidth="1"/>
    <col min="24" max="24" width="5.59765625" style="112" customWidth="1"/>
    <col min="25" max="25" width="22.59765625" style="112" customWidth="1"/>
    <col min="26" max="26" width="5.59765625" style="112" customWidth="1"/>
    <col min="27" max="27" width="22.59765625" style="112" customWidth="1"/>
    <col min="28" max="28" width="5.59765625" style="112" customWidth="1"/>
    <col min="29" max="29" width="22.59765625" style="112" customWidth="1"/>
    <col min="30" max="30" width="5.59765625" style="112" customWidth="1"/>
    <col min="31" max="31" width="22.59765625" style="112" customWidth="1"/>
    <col min="32" max="32" width="5.59765625" style="112" customWidth="1"/>
    <col min="33" max="33" width="22.59765625" style="112" customWidth="1"/>
    <col min="34" max="34" width="5.59765625" style="112" customWidth="1"/>
    <col min="35" max="35" width="22.59765625" style="112" customWidth="1"/>
    <col min="36" max="36" width="2.59765625" style="112" customWidth="1"/>
    <col min="37" max="37" width="5.59765625" style="112" customWidth="1"/>
    <col min="38" max="38" width="22.59765625" style="112" customWidth="1"/>
    <col min="39" max="39" width="2.59765625" style="112" customWidth="1"/>
    <col min="40" max="40" width="5.59765625" style="112" customWidth="1"/>
    <col min="41" max="41" width="22.59765625" style="112" customWidth="1"/>
    <col min="42" max="42" width="2.59765625" style="112" customWidth="1"/>
    <col min="43" max="43" width="5.59765625" style="112" customWidth="1"/>
    <col min="44" max="44" width="22.59765625" style="112" customWidth="1"/>
    <col min="45" max="45" width="2.59765625" style="112" customWidth="1"/>
    <col min="46" max="46" width="5.59765625" style="112" customWidth="1"/>
    <col min="47" max="47" width="22.59765625" style="112" customWidth="1"/>
    <col min="48" max="48" width="2.59765625" style="112" customWidth="1"/>
    <col min="49" max="16384" width="9" style="112"/>
  </cols>
  <sheetData>
    <row r="2" spans="2:34">
      <c r="B2" s="113"/>
    </row>
    <row r="4" spans="2:34" ht="14.4">
      <c r="B4" s="114" t="s">
        <v>4756</v>
      </c>
    </row>
    <row r="6" spans="2:34" s="116" customFormat="1">
      <c r="B6" s="137" t="s">
        <v>148</v>
      </c>
      <c r="C6" s="138"/>
      <c r="D6" s="137" t="s">
        <v>154</v>
      </c>
      <c r="E6" s="138"/>
      <c r="F6" s="137" t="s">
        <v>629</v>
      </c>
      <c r="G6" s="138"/>
      <c r="H6" s="137" t="s">
        <v>1124</v>
      </c>
      <c r="I6" s="138"/>
      <c r="J6" s="137" t="s">
        <v>178</v>
      </c>
      <c r="K6" s="138"/>
      <c r="L6" s="137" t="s">
        <v>184</v>
      </c>
      <c r="M6" s="138"/>
      <c r="N6" s="138" t="s">
        <v>687</v>
      </c>
      <c r="O6" s="138"/>
      <c r="P6" s="138" t="s">
        <v>689</v>
      </c>
      <c r="Q6" s="138"/>
      <c r="R6" s="138" t="s">
        <v>693</v>
      </c>
      <c r="S6" s="138"/>
      <c r="T6" s="138" t="s">
        <v>1016</v>
      </c>
      <c r="U6" s="138"/>
      <c r="V6" s="156" t="s">
        <v>499</v>
      </c>
      <c r="W6" s="156"/>
      <c r="X6" s="156" t="s">
        <v>503</v>
      </c>
      <c r="Y6" s="156"/>
      <c r="Z6" s="156" t="s">
        <v>778</v>
      </c>
      <c r="AA6" s="156"/>
      <c r="AB6" s="138" t="s">
        <v>4757</v>
      </c>
      <c r="AC6" s="138"/>
      <c r="AD6" s="138"/>
      <c r="AE6" s="138" t="s">
        <v>4758</v>
      </c>
      <c r="AF6" s="138"/>
      <c r="AG6" s="138" t="s">
        <v>4759</v>
      </c>
      <c r="AH6" s="138"/>
    </row>
    <row r="7" spans="2:34">
      <c r="B7" s="139"/>
      <c r="C7" s="139"/>
      <c r="D7" s="139"/>
      <c r="E7" s="139"/>
      <c r="F7" s="139"/>
      <c r="G7" s="139"/>
      <c r="H7" s="139"/>
      <c r="I7" s="139"/>
      <c r="J7" s="139"/>
      <c r="K7" s="139"/>
      <c r="L7" s="139"/>
      <c r="M7" s="139"/>
      <c r="N7" s="139"/>
      <c r="O7" s="139"/>
      <c r="P7" s="139"/>
      <c r="Q7" s="139"/>
      <c r="R7" s="139"/>
      <c r="S7" s="139"/>
      <c r="T7" s="139"/>
      <c r="U7" s="139"/>
      <c r="V7" s="157"/>
      <c r="W7" s="157"/>
      <c r="X7" s="157"/>
      <c r="Y7" s="157"/>
      <c r="Z7" s="157"/>
      <c r="AA7" s="157"/>
      <c r="AB7" s="139"/>
      <c r="AC7" s="139"/>
      <c r="AD7" s="139"/>
      <c r="AE7" s="139"/>
      <c r="AF7" s="139"/>
      <c r="AG7" s="139"/>
      <c r="AH7" s="139"/>
    </row>
    <row r="8" spans="2:34">
      <c r="B8" s="141" t="str">
        <f t="shared" ref="B8:B24" si="0">MID(C8,5,3)</f>
        <v>AFW</v>
      </c>
      <c r="C8" s="141" t="s">
        <v>1951</v>
      </c>
      <c r="D8" s="141" t="str">
        <f t="shared" ref="D8:D24" si="1">MID(E8,5,3)</f>
        <v>AFW</v>
      </c>
      <c r="E8" s="141" t="s">
        <v>1918</v>
      </c>
      <c r="F8" s="141" t="str">
        <f t="shared" ref="F8:L26" si="2">MID(G8,5,3)</f>
        <v>AFW</v>
      </c>
      <c r="G8" s="253" t="s">
        <v>1925</v>
      </c>
      <c r="H8" s="141" t="str">
        <f t="shared" si="2"/>
        <v>AFW</v>
      </c>
      <c r="I8" s="253" t="s">
        <v>1159</v>
      </c>
      <c r="J8" s="141" t="str">
        <f t="shared" si="2"/>
        <v>AFW</v>
      </c>
      <c r="K8" s="141" t="s">
        <v>1946</v>
      </c>
      <c r="L8" s="141" t="str">
        <f t="shared" si="2"/>
        <v>AFW</v>
      </c>
      <c r="M8" s="141" t="s">
        <v>1941</v>
      </c>
      <c r="N8" s="141" t="str">
        <f t="shared" ref="N8:N18" si="3">MID(O8,5,3)</f>
        <v>ANH</v>
      </c>
      <c r="O8" s="142" t="s">
        <v>2085</v>
      </c>
      <c r="P8" s="141" t="str">
        <f t="shared" ref="P8:P19" si="4">MID(Q8,5,3)</f>
        <v>ANH</v>
      </c>
      <c r="Q8" s="142" t="s">
        <v>2089</v>
      </c>
      <c r="R8" s="141" t="str">
        <f t="shared" ref="R8:R18" si="5">MID(S8,5,3)</f>
        <v>ANH</v>
      </c>
      <c r="S8" s="142" t="s">
        <v>2108</v>
      </c>
      <c r="T8" s="141" t="str">
        <f t="shared" ref="T8:V23" si="6">MID(U8,5,3)</f>
        <v>ANH</v>
      </c>
      <c r="U8" s="142" t="s">
        <v>2112</v>
      </c>
      <c r="V8" s="158" t="str">
        <f t="shared" si="6"/>
        <v>AFW</v>
      </c>
      <c r="W8" s="157" t="s">
        <v>1935</v>
      </c>
      <c r="X8" s="158" t="str">
        <f t="shared" ref="X8:X23" si="7">MID(Y8,5,3)</f>
        <v>AFW</v>
      </c>
      <c r="Y8" s="157" t="s">
        <v>2032</v>
      </c>
      <c r="Z8" s="158" t="str">
        <f t="shared" ref="Z8:Z18" si="8">MID(AA8,5,3)</f>
        <v>ANH</v>
      </c>
      <c r="AA8" s="157" t="s">
        <v>2097</v>
      </c>
      <c r="AB8" s="138" t="s">
        <v>972</v>
      </c>
      <c r="AC8" s="148">
        <f>COUNTIF($B$8:$AA$26,$AB8)</f>
        <v>13</v>
      </c>
      <c r="AD8" s="139"/>
      <c r="AE8" s="138" t="s">
        <v>972</v>
      </c>
      <c r="AF8" s="148">
        <f>COUNTIF($B$8:$U$26,$AB8)</f>
        <v>10</v>
      </c>
      <c r="AG8" s="138" t="s">
        <v>972</v>
      </c>
      <c r="AH8" s="148">
        <f>COUNTIF($V$8:$AA$26,$AB8)</f>
        <v>3</v>
      </c>
    </row>
    <row r="9" spans="2:34">
      <c r="B9" s="141" t="str">
        <f t="shared" si="0"/>
        <v>ANH</v>
      </c>
      <c r="C9" s="141" t="s">
        <v>2071</v>
      </c>
      <c r="D9" s="141" t="str">
        <f t="shared" si="1"/>
        <v>ANH</v>
      </c>
      <c r="E9" s="141" t="s">
        <v>2075</v>
      </c>
      <c r="F9" s="141" t="str">
        <f t="shared" si="2"/>
        <v>ANH</v>
      </c>
      <c r="G9" s="253" t="s">
        <v>2078</v>
      </c>
      <c r="H9" s="141" t="str">
        <f t="shared" si="2"/>
        <v>ANH</v>
      </c>
      <c r="I9" s="253" t="s">
        <v>1125</v>
      </c>
      <c r="J9" s="141" t="str">
        <f t="shared" si="2"/>
        <v>ANH</v>
      </c>
      <c r="K9" s="141" t="s">
        <v>2100</v>
      </c>
      <c r="L9" s="141" t="str">
        <f t="shared" si="2"/>
        <v>ANH</v>
      </c>
      <c r="M9" s="141" t="s">
        <v>2105</v>
      </c>
      <c r="N9" s="141" t="str">
        <f t="shared" si="3"/>
        <v>HDD</v>
      </c>
      <c r="O9" s="142" t="s">
        <v>2425</v>
      </c>
      <c r="P9" s="141" t="str">
        <f t="shared" si="4"/>
        <v>HDD</v>
      </c>
      <c r="Q9" s="142" t="s">
        <v>2430</v>
      </c>
      <c r="R9" s="141" t="str">
        <f t="shared" si="5"/>
        <v>HDD</v>
      </c>
      <c r="S9" s="142" t="s">
        <v>2444</v>
      </c>
      <c r="T9" s="141" t="str">
        <f t="shared" si="6"/>
        <v>HDD</v>
      </c>
      <c r="U9" s="142" t="s">
        <v>2414</v>
      </c>
      <c r="V9" s="158" t="str">
        <f t="shared" si="6"/>
        <v>ANH</v>
      </c>
      <c r="W9" s="157" t="s">
        <v>2093</v>
      </c>
      <c r="X9" s="158" t="str">
        <f t="shared" si="7"/>
        <v>ANH</v>
      </c>
      <c r="Y9" s="157" t="s">
        <v>2149</v>
      </c>
      <c r="Z9" s="158" t="str">
        <f t="shared" si="8"/>
        <v>HDD</v>
      </c>
      <c r="AA9" s="157" t="s">
        <v>2440</v>
      </c>
      <c r="AB9" s="138" t="s">
        <v>982</v>
      </c>
      <c r="AC9" s="148">
        <f t="shared" ref="AC9:AC24" si="9">COUNTIF($B$8:$AA$26,$AB9)</f>
        <v>13</v>
      </c>
      <c r="AD9" s="139"/>
      <c r="AE9" s="138" t="s">
        <v>982</v>
      </c>
      <c r="AF9" s="148">
        <f t="shared" ref="AF9:AF24" si="10">COUNTIF($B$8:$U$26,$AB9)</f>
        <v>10</v>
      </c>
      <c r="AG9" s="138" t="s">
        <v>982</v>
      </c>
      <c r="AH9" s="148">
        <f t="shared" ref="AH9:AH24" si="11">COUNTIF($V$8:$AA$26,$AB9)</f>
        <v>3</v>
      </c>
    </row>
    <row r="10" spans="2:34">
      <c r="B10" s="141" t="str">
        <f t="shared" si="0"/>
        <v>BRL</v>
      </c>
      <c r="C10" s="141" t="s">
        <v>2223</v>
      </c>
      <c r="D10" s="141" t="str">
        <f t="shared" si="1"/>
        <v>BRL</v>
      </c>
      <c r="E10" s="141" t="s">
        <v>2228</v>
      </c>
      <c r="F10" s="141" t="str">
        <f t="shared" si="2"/>
        <v>BRL</v>
      </c>
      <c r="G10" s="253" t="s">
        <v>2293</v>
      </c>
      <c r="H10" s="141" t="str">
        <f t="shared" si="2"/>
        <v>BRL</v>
      </c>
      <c r="I10" s="253" t="s">
        <v>1162</v>
      </c>
      <c r="J10" s="141" t="str">
        <f t="shared" si="2"/>
        <v>BRL</v>
      </c>
      <c r="K10" s="141" t="s">
        <v>2231</v>
      </c>
      <c r="L10" s="141" t="str">
        <f t="shared" si="2"/>
        <v>BRL</v>
      </c>
      <c r="M10" s="141" t="s">
        <v>2235</v>
      </c>
      <c r="N10" s="141" t="str">
        <f t="shared" si="3"/>
        <v>NES</v>
      </c>
      <c r="O10" s="142" t="s">
        <v>2522</v>
      </c>
      <c r="P10" s="141" t="str">
        <f t="shared" si="4"/>
        <v>NES</v>
      </c>
      <c r="Q10" s="142" t="s">
        <v>2527</v>
      </c>
      <c r="R10" s="141" t="str">
        <f t="shared" si="5"/>
        <v>NES</v>
      </c>
      <c r="S10" s="142" t="s">
        <v>2550</v>
      </c>
      <c r="T10" s="141" t="str">
        <f t="shared" si="6"/>
        <v>NES</v>
      </c>
      <c r="U10" s="142" t="s">
        <v>2554</v>
      </c>
      <c r="V10" s="158" t="str">
        <f t="shared" si="6"/>
        <v>BRL</v>
      </c>
      <c r="W10" s="157" t="s">
        <v>2238</v>
      </c>
      <c r="X10" s="158" t="str">
        <f t="shared" si="7"/>
        <v>BRL</v>
      </c>
      <c r="Y10" s="157" t="s">
        <v>2340</v>
      </c>
      <c r="Z10" s="158" t="str">
        <f t="shared" si="8"/>
        <v>NES</v>
      </c>
      <c r="AA10" s="157" t="s">
        <v>2538</v>
      </c>
      <c r="AB10" s="138" t="s">
        <v>969</v>
      </c>
      <c r="AC10" s="148">
        <f t="shared" si="9"/>
        <v>13</v>
      </c>
      <c r="AD10" s="139"/>
      <c r="AE10" s="138" t="s">
        <v>969</v>
      </c>
      <c r="AF10" s="148">
        <f t="shared" si="10"/>
        <v>10</v>
      </c>
      <c r="AG10" s="138" t="s">
        <v>969</v>
      </c>
      <c r="AH10" s="148">
        <f t="shared" si="11"/>
        <v>3</v>
      </c>
    </row>
    <row r="11" spans="2:34">
      <c r="B11" s="141" t="str">
        <f t="shared" si="0"/>
        <v>HDD</v>
      </c>
      <c r="C11" s="141" t="s">
        <v>2357</v>
      </c>
      <c r="D11" s="141" t="str">
        <f t="shared" si="1"/>
        <v>HDD</v>
      </c>
      <c r="E11" s="141" t="s">
        <v>2373</v>
      </c>
      <c r="F11" s="141" t="str">
        <f t="shared" si="2"/>
        <v>HDD</v>
      </c>
      <c r="G11" s="253" t="s">
        <v>2378</v>
      </c>
      <c r="H11" s="141" t="str">
        <f t="shared" si="2"/>
        <v>HDD</v>
      </c>
      <c r="I11" s="253" t="s">
        <v>1131</v>
      </c>
      <c r="J11" s="141" t="str">
        <f t="shared" si="2"/>
        <v>HDD</v>
      </c>
      <c r="K11" s="141" t="s">
        <v>2388</v>
      </c>
      <c r="L11" s="141" t="str">
        <f t="shared" si="2"/>
        <v>HDD</v>
      </c>
      <c r="M11" s="141" t="s">
        <v>2392</v>
      </c>
      <c r="N11" s="141" t="str">
        <f t="shared" si="3"/>
        <v>SRN</v>
      </c>
      <c r="O11" s="142" t="s">
        <v>3232</v>
      </c>
      <c r="P11" s="161"/>
      <c r="Q11" s="162"/>
      <c r="R11" s="141" t="str">
        <f t="shared" si="5"/>
        <v>SRN</v>
      </c>
      <c r="S11" s="142" t="s">
        <v>3259</v>
      </c>
      <c r="T11" s="141" t="str">
        <f t="shared" si="6"/>
        <v>SRN</v>
      </c>
      <c r="U11" s="142" t="s">
        <v>3264</v>
      </c>
      <c r="V11" s="158" t="str">
        <f t="shared" si="6"/>
        <v>HDD</v>
      </c>
      <c r="W11" s="157" t="s">
        <v>2384</v>
      </c>
      <c r="X11" s="158" t="str">
        <f t="shared" si="7"/>
        <v>HDD</v>
      </c>
      <c r="Y11" s="157" t="s">
        <v>2473</v>
      </c>
      <c r="Z11" s="158" t="str">
        <f t="shared" si="8"/>
        <v>SRN</v>
      </c>
      <c r="AA11" s="157" t="s">
        <v>3246</v>
      </c>
      <c r="AB11" s="138" t="s">
        <v>990</v>
      </c>
      <c r="AC11" s="148">
        <f>COUNTIF($B$8:$AA$26,$AB11)+COUNTIF($B$8:$AA$26,"NES1")</f>
        <v>14</v>
      </c>
      <c r="AD11" s="139"/>
      <c r="AE11" s="138" t="s">
        <v>990</v>
      </c>
      <c r="AF11" s="148">
        <f>COUNTIF($B$8:$U$26,$AB11)+COUNTIF($B$8:$U$26,"NES1")</f>
        <v>11</v>
      </c>
      <c r="AG11" s="138" t="s">
        <v>990</v>
      </c>
      <c r="AH11" s="148">
        <f t="shared" si="11"/>
        <v>3</v>
      </c>
    </row>
    <row r="12" spans="2:34">
      <c r="B12" s="141" t="str">
        <f t="shared" si="0"/>
        <v>NES</v>
      </c>
      <c r="C12" s="141" t="s">
        <v>2502</v>
      </c>
      <c r="D12" s="141" t="str">
        <f t="shared" si="1"/>
        <v>NES</v>
      </c>
      <c r="E12" s="141" t="s">
        <v>2507</v>
      </c>
      <c r="F12" s="141" t="str">
        <f t="shared" si="2"/>
        <v>NES</v>
      </c>
      <c r="G12" s="253" t="s">
        <v>2511</v>
      </c>
      <c r="H12" s="141" t="str">
        <f t="shared" si="2"/>
        <v>NES</v>
      </c>
      <c r="I12" s="253" t="s">
        <v>1134</v>
      </c>
      <c r="J12" s="141" t="str">
        <f t="shared" si="2"/>
        <v>NES</v>
      </c>
      <c r="K12" s="141" t="s">
        <v>2542</v>
      </c>
      <c r="L12" s="141" t="str">
        <f t="shared" si="2"/>
        <v>NES</v>
      </c>
      <c r="M12" s="141" t="s">
        <v>2546</v>
      </c>
      <c r="N12" s="141" t="str">
        <f t="shared" si="3"/>
        <v>SVE</v>
      </c>
      <c r="O12" s="142" t="s">
        <v>3489</v>
      </c>
      <c r="P12" s="141" t="str">
        <f t="shared" si="4"/>
        <v>SRN</v>
      </c>
      <c r="Q12" s="142" t="s">
        <v>3236</v>
      </c>
      <c r="R12" s="141" t="str">
        <f t="shared" si="5"/>
        <v>SVE</v>
      </c>
      <c r="S12" s="142" t="s">
        <v>3495</v>
      </c>
      <c r="T12" s="141" t="str">
        <f t="shared" si="6"/>
        <v>SVE</v>
      </c>
      <c r="U12" s="142" t="s">
        <v>3458</v>
      </c>
      <c r="V12" s="158" t="str">
        <f t="shared" si="6"/>
        <v>NES</v>
      </c>
      <c r="W12" s="157" t="s">
        <v>2532</v>
      </c>
      <c r="X12" s="158" t="str">
        <f t="shared" si="7"/>
        <v>NES</v>
      </c>
      <c r="Y12" s="157" t="s">
        <v>2676</v>
      </c>
      <c r="Z12" s="158" t="str">
        <f t="shared" si="8"/>
        <v>SVE</v>
      </c>
      <c r="AA12" s="157" t="s">
        <v>3498</v>
      </c>
      <c r="AB12" s="138" t="s">
        <v>993</v>
      </c>
      <c r="AC12" s="148">
        <f t="shared" si="9"/>
        <v>13</v>
      </c>
      <c r="AD12" s="139"/>
      <c r="AE12" s="138" t="s">
        <v>993</v>
      </c>
      <c r="AF12" s="148">
        <f t="shared" si="10"/>
        <v>10</v>
      </c>
      <c r="AG12" s="138" t="s">
        <v>993</v>
      </c>
      <c r="AH12" s="148">
        <f t="shared" si="11"/>
        <v>3</v>
      </c>
    </row>
    <row r="13" spans="2:34">
      <c r="B13" s="141" t="str">
        <f t="shared" si="0"/>
        <v>PRT</v>
      </c>
      <c r="C13" s="141" t="s">
        <v>2731</v>
      </c>
      <c r="D13" s="141" t="str">
        <f t="shared" si="1"/>
        <v>PRT</v>
      </c>
      <c r="E13" s="141" t="s">
        <v>2736</v>
      </c>
      <c r="F13" s="141" t="str">
        <f>MID(G13,5,3)&amp;"1"</f>
        <v>NES1</v>
      </c>
      <c r="G13" s="253" t="s">
        <v>2516</v>
      </c>
      <c r="H13" s="141" t="str">
        <f t="shared" si="2"/>
        <v>PRT</v>
      </c>
      <c r="I13" s="253" t="s">
        <v>1165</v>
      </c>
      <c r="J13" s="141" t="str">
        <f t="shared" si="2"/>
        <v>PRT</v>
      </c>
      <c r="K13" s="141" t="s">
        <v>2740</v>
      </c>
      <c r="L13" s="141" t="str">
        <f t="shared" si="2"/>
        <v>PRT</v>
      </c>
      <c r="M13" s="141" t="s">
        <v>2744</v>
      </c>
      <c r="N13" s="141" t="str">
        <f t="shared" si="3"/>
        <v>SWB</v>
      </c>
      <c r="O13" s="142" t="s">
        <v>3614</v>
      </c>
      <c r="P13" s="141" t="str">
        <f t="shared" si="4"/>
        <v>SVE</v>
      </c>
      <c r="Q13" s="142" t="s">
        <v>3492</v>
      </c>
      <c r="R13" s="141" t="str">
        <f t="shared" si="5"/>
        <v>SWB</v>
      </c>
      <c r="S13" s="142" t="s">
        <v>3623</v>
      </c>
      <c r="T13" s="141" t="str">
        <f t="shared" si="6"/>
        <v>SWB</v>
      </c>
      <c r="U13" s="142" t="s">
        <v>3635</v>
      </c>
      <c r="V13" s="158" t="str">
        <f t="shared" si="6"/>
        <v>PRT</v>
      </c>
      <c r="W13" s="157" t="s">
        <v>2800</v>
      </c>
      <c r="X13" s="158" t="str">
        <f t="shared" si="7"/>
        <v>PRT</v>
      </c>
      <c r="Y13" s="157" t="s">
        <v>2828</v>
      </c>
      <c r="Z13" s="158" t="str">
        <f t="shared" si="8"/>
        <v>SWB</v>
      </c>
      <c r="AA13" s="157" t="s">
        <v>3656</v>
      </c>
      <c r="AB13" s="138" t="s">
        <v>999</v>
      </c>
      <c r="AC13" s="148">
        <f t="shared" si="9"/>
        <v>13</v>
      </c>
      <c r="AD13" s="139"/>
      <c r="AE13" s="138" t="s">
        <v>999</v>
      </c>
      <c r="AF13" s="148">
        <f t="shared" si="10"/>
        <v>10</v>
      </c>
      <c r="AG13" s="138" t="s">
        <v>999</v>
      </c>
      <c r="AH13" s="148">
        <f t="shared" si="11"/>
        <v>3</v>
      </c>
    </row>
    <row r="14" spans="2:34">
      <c r="B14" s="141" t="str">
        <f t="shared" si="0"/>
        <v>SES</v>
      </c>
      <c r="C14" s="141" t="s">
        <v>2849</v>
      </c>
      <c r="D14" s="141" t="str">
        <f t="shared" si="1"/>
        <v>SES</v>
      </c>
      <c r="E14" s="141" t="s">
        <v>2838</v>
      </c>
      <c r="F14" s="141" t="str">
        <f t="shared" si="2"/>
        <v>PRT</v>
      </c>
      <c r="G14" s="253" t="s">
        <v>2723</v>
      </c>
      <c r="H14" s="141" t="str">
        <f t="shared" si="2"/>
        <v>SES</v>
      </c>
      <c r="I14" s="253" t="s">
        <v>1171</v>
      </c>
      <c r="J14" s="141" t="str">
        <f t="shared" si="2"/>
        <v>SES</v>
      </c>
      <c r="K14" s="141" t="s">
        <v>2843</v>
      </c>
      <c r="L14" s="141" t="str">
        <f t="shared" si="2"/>
        <v>SES</v>
      </c>
      <c r="M14" s="141" t="s">
        <v>2877</v>
      </c>
      <c r="N14" s="141" t="str">
        <f t="shared" si="3"/>
        <v>TMS</v>
      </c>
      <c r="O14" s="142" t="s">
        <v>3838</v>
      </c>
      <c r="P14" s="141" t="str">
        <f t="shared" si="4"/>
        <v>SWB</v>
      </c>
      <c r="Q14" s="142" t="s">
        <v>3703</v>
      </c>
      <c r="R14" s="141" t="str">
        <f t="shared" si="5"/>
        <v>TMS</v>
      </c>
      <c r="S14" s="142" t="s">
        <v>3835</v>
      </c>
      <c r="T14" s="141" t="str">
        <f t="shared" si="6"/>
        <v>TMS</v>
      </c>
      <c r="U14" s="142" t="s">
        <v>3830</v>
      </c>
      <c r="V14" s="158" t="str">
        <f t="shared" si="6"/>
        <v>SES</v>
      </c>
      <c r="W14" s="157" t="s">
        <v>2873</v>
      </c>
      <c r="X14" s="158" t="str">
        <f t="shared" si="7"/>
        <v>SES</v>
      </c>
      <c r="Y14" s="157" t="s">
        <v>2870</v>
      </c>
      <c r="Z14" s="158" t="str">
        <f t="shared" si="8"/>
        <v>TMS</v>
      </c>
      <c r="AA14" s="157" t="s">
        <v>3850</v>
      </c>
      <c r="AB14" s="138" t="s">
        <v>996</v>
      </c>
      <c r="AC14" s="148">
        <f t="shared" si="9"/>
        <v>13</v>
      </c>
      <c r="AD14" s="139"/>
      <c r="AE14" s="138" t="s">
        <v>996</v>
      </c>
      <c r="AF14" s="148">
        <f t="shared" si="10"/>
        <v>10</v>
      </c>
      <c r="AG14" s="138" t="s">
        <v>996</v>
      </c>
      <c r="AH14" s="148">
        <f t="shared" si="11"/>
        <v>3</v>
      </c>
    </row>
    <row r="15" spans="2:34">
      <c r="B15" s="141" t="str">
        <f t="shared" si="0"/>
        <v>SEW</v>
      </c>
      <c r="C15" s="141" t="s">
        <v>2942</v>
      </c>
      <c r="D15" s="141" t="str">
        <f t="shared" si="1"/>
        <v>SEW</v>
      </c>
      <c r="E15" s="141" t="s">
        <v>2946</v>
      </c>
      <c r="F15" s="141" t="str">
        <f t="shared" si="2"/>
        <v>SES</v>
      </c>
      <c r="G15" s="253" t="s">
        <v>2880</v>
      </c>
      <c r="H15" s="141" t="str">
        <f t="shared" si="2"/>
        <v>SEW</v>
      </c>
      <c r="I15" s="253" t="s">
        <v>1166</v>
      </c>
      <c r="J15" s="141" t="str">
        <f t="shared" si="2"/>
        <v>SEW</v>
      </c>
      <c r="K15" s="141" t="s">
        <v>2962</v>
      </c>
      <c r="L15" s="141" t="str">
        <f t="shared" si="2"/>
        <v>SEW</v>
      </c>
      <c r="M15" s="141" t="s">
        <v>2965</v>
      </c>
      <c r="N15" s="141" t="str">
        <f t="shared" si="3"/>
        <v>UUW</v>
      </c>
      <c r="O15" s="142" t="s">
        <v>4157</v>
      </c>
      <c r="P15" s="141" t="str">
        <f t="shared" si="4"/>
        <v>TMS</v>
      </c>
      <c r="Q15" s="142" t="s">
        <v>3895</v>
      </c>
      <c r="R15" s="141" t="str">
        <f t="shared" si="5"/>
        <v>UUW</v>
      </c>
      <c r="S15" s="142" t="s">
        <v>4145</v>
      </c>
      <c r="T15" s="141" t="str">
        <f t="shared" si="6"/>
        <v>UUW</v>
      </c>
      <c r="U15" s="142" t="s">
        <v>4054</v>
      </c>
      <c r="V15" s="158" t="str">
        <f t="shared" si="6"/>
        <v>SEW</v>
      </c>
      <c r="W15" s="157" t="s">
        <v>2957</v>
      </c>
      <c r="X15" s="158" t="str">
        <f t="shared" si="7"/>
        <v>SEW</v>
      </c>
      <c r="Y15" s="157" t="s">
        <v>3015</v>
      </c>
      <c r="Z15" s="158" t="str">
        <f t="shared" si="8"/>
        <v>UUW</v>
      </c>
      <c r="AA15" s="157" t="s">
        <v>4153</v>
      </c>
      <c r="AB15" s="138" t="s">
        <v>1003</v>
      </c>
      <c r="AC15" s="148">
        <f t="shared" si="9"/>
        <v>13</v>
      </c>
      <c r="AD15" s="139"/>
      <c r="AE15" s="138" t="s">
        <v>1003</v>
      </c>
      <c r="AF15" s="148">
        <f t="shared" si="10"/>
        <v>10</v>
      </c>
      <c r="AG15" s="138" t="s">
        <v>1003</v>
      </c>
      <c r="AH15" s="148">
        <f t="shared" si="11"/>
        <v>3</v>
      </c>
    </row>
    <row r="16" spans="2:34">
      <c r="B16" s="141" t="str">
        <f t="shared" si="0"/>
        <v>SRN</v>
      </c>
      <c r="C16" s="141" t="s">
        <v>3083</v>
      </c>
      <c r="D16" s="141" t="str">
        <f t="shared" si="1"/>
        <v>SRN</v>
      </c>
      <c r="E16" s="141" t="s">
        <v>3226</v>
      </c>
      <c r="F16" s="141" t="str">
        <f t="shared" si="2"/>
        <v>SEW</v>
      </c>
      <c r="G16" s="253" t="s">
        <v>2950</v>
      </c>
      <c r="H16" s="141" t="str">
        <f t="shared" si="2"/>
        <v>SRN</v>
      </c>
      <c r="I16" s="253" t="s">
        <v>1143</v>
      </c>
      <c r="J16" s="141" t="str">
        <f t="shared" si="2"/>
        <v>SRN</v>
      </c>
      <c r="K16" s="141" t="s">
        <v>3250</v>
      </c>
      <c r="L16" s="141" t="str">
        <f t="shared" si="2"/>
        <v>SRN</v>
      </c>
      <c r="M16" s="141" t="s">
        <v>3255</v>
      </c>
      <c r="N16" s="141" t="str">
        <f t="shared" si="3"/>
        <v>WSH</v>
      </c>
      <c r="O16" s="142" t="s">
        <v>4259</v>
      </c>
      <c r="P16" s="141" t="str">
        <f t="shared" si="4"/>
        <v>UUW</v>
      </c>
      <c r="Q16" s="142" t="s">
        <v>4050</v>
      </c>
      <c r="R16" s="141" t="str">
        <f t="shared" si="5"/>
        <v>WSH</v>
      </c>
      <c r="S16" s="142" t="s">
        <v>4267</v>
      </c>
      <c r="T16" s="141" t="str">
        <f t="shared" si="6"/>
        <v>WSH</v>
      </c>
      <c r="U16" s="142" t="s">
        <v>4210</v>
      </c>
      <c r="V16" s="158" t="str">
        <f t="shared" si="6"/>
        <v>SRN</v>
      </c>
      <c r="W16" s="157" t="s">
        <v>3241</v>
      </c>
      <c r="X16" s="158" t="str">
        <f t="shared" si="7"/>
        <v>SRN</v>
      </c>
      <c r="Y16" s="157" t="s">
        <v>3310</v>
      </c>
      <c r="Z16" s="158" t="str">
        <f t="shared" si="8"/>
        <v>WSH</v>
      </c>
      <c r="AA16" s="157" t="s">
        <v>4310</v>
      </c>
      <c r="AB16" s="138" t="s">
        <v>1008</v>
      </c>
      <c r="AC16" s="148">
        <f t="shared" si="9"/>
        <v>13</v>
      </c>
      <c r="AD16" s="139"/>
      <c r="AE16" s="138" t="s">
        <v>1008</v>
      </c>
      <c r="AF16" s="148">
        <f t="shared" si="10"/>
        <v>10</v>
      </c>
      <c r="AG16" s="138" t="s">
        <v>1008</v>
      </c>
      <c r="AH16" s="148">
        <f t="shared" si="11"/>
        <v>3</v>
      </c>
    </row>
    <row r="17" spans="2:37">
      <c r="B17" s="141" t="str">
        <f t="shared" si="0"/>
        <v>SSC</v>
      </c>
      <c r="C17" s="141" t="s">
        <v>3378</v>
      </c>
      <c r="D17" s="141" t="str">
        <f t="shared" si="1"/>
        <v>SSC</v>
      </c>
      <c r="E17" s="141" t="s">
        <v>3382</v>
      </c>
      <c r="F17" s="141" t="str">
        <f t="shared" si="2"/>
        <v>SRN</v>
      </c>
      <c r="G17" s="253" t="s">
        <v>3089</v>
      </c>
      <c r="H17" s="141" t="str">
        <f t="shared" si="2"/>
        <v>SSC</v>
      </c>
      <c r="I17" s="253" t="s">
        <v>1168</v>
      </c>
      <c r="J17" s="141" t="str">
        <f t="shared" si="2"/>
        <v>SSC</v>
      </c>
      <c r="K17" s="141" t="s">
        <v>3389</v>
      </c>
      <c r="L17" s="141" t="str">
        <f t="shared" si="2"/>
        <v>SSC</v>
      </c>
      <c r="M17" s="141" t="s">
        <v>3393</v>
      </c>
      <c r="N17" s="141" t="str">
        <f t="shared" si="3"/>
        <v>WSX</v>
      </c>
      <c r="O17" s="142" t="s">
        <v>4474</v>
      </c>
      <c r="P17" s="141" t="str">
        <f t="shared" si="4"/>
        <v>WSH</v>
      </c>
      <c r="Q17" s="142" t="s">
        <v>4217</v>
      </c>
      <c r="R17" s="141" t="str">
        <f t="shared" si="5"/>
        <v>WSX</v>
      </c>
      <c r="S17" s="142" t="s">
        <v>4508</v>
      </c>
      <c r="T17" s="141" t="str">
        <f t="shared" si="6"/>
        <v>WSX</v>
      </c>
      <c r="U17" s="142" t="s">
        <v>4517</v>
      </c>
      <c r="V17" s="158" t="str">
        <f t="shared" si="6"/>
        <v>SSC</v>
      </c>
      <c r="W17" s="157" t="s">
        <v>3386</v>
      </c>
      <c r="X17" s="158" t="str">
        <f t="shared" si="7"/>
        <v>SSC</v>
      </c>
      <c r="Y17" s="157" t="s">
        <v>3344</v>
      </c>
      <c r="Z17" s="158" t="str">
        <f t="shared" si="8"/>
        <v>WSX</v>
      </c>
      <c r="AA17" s="157" t="s">
        <v>4497</v>
      </c>
      <c r="AB17" s="138" t="s">
        <v>1012</v>
      </c>
      <c r="AC17" s="148">
        <f t="shared" si="9"/>
        <v>13</v>
      </c>
      <c r="AD17" s="139"/>
      <c r="AE17" s="138" t="s">
        <v>1012</v>
      </c>
      <c r="AF17" s="148">
        <f t="shared" si="10"/>
        <v>10</v>
      </c>
      <c r="AG17" s="138" t="s">
        <v>1012</v>
      </c>
      <c r="AH17" s="148">
        <f t="shared" si="11"/>
        <v>3</v>
      </c>
    </row>
    <row r="18" spans="2:37">
      <c r="B18" s="141" t="str">
        <f t="shared" si="0"/>
        <v>SVE</v>
      </c>
      <c r="C18" s="141" t="s">
        <v>3567</v>
      </c>
      <c r="D18" s="141" t="str">
        <f t="shared" si="1"/>
        <v>SVE</v>
      </c>
      <c r="E18" s="141" t="s">
        <v>3522</v>
      </c>
      <c r="F18" s="141" t="str">
        <f t="shared" si="2"/>
        <v>SSC</v>
      </c>
      <c r="G18" s="253" t="s">
        <v>3347</v>
      </c>
      <c r="H18" s="141" t="str">
        <f>MID(I18,5,3)&amp;"1"</f>
        <v>SSC1</v>
      </c>
      <c r="I18" s="253" t="s">
        <v>1170</v>
      </c>
      <c r="J18" s="141" t="str">
        <f t="shared" si="2"/>
        <v>SVE</v>
      </c>
      <c r="K18" s="141" t="s">
        <v>3527</v>
      </c>
      <c r="L18" s="141" t="str">
        <f t="shared" si="2"/>
        <v>SVE</v>
      </c>
      <c r="M18" s="141" t="s">
        <v>3531</v>
      </c>
      <c r="N18" s="141" t="str">
        <f t="shared" si="3"/>
        <v>YKY</v>
      </c>
      <c r="O18" s="142" t="s">
        <v>4688</v>
      </c>
      <c r="P18" s="141" t="str">
        <f t="shared" si="4"/>
        <v>WSX</v>
      </c>
      <c r="Q18" s="142" t="s">
        <v>4521</v>
      </c>
      <c r="R18" s="141" t="str">
        <f t="shared" si="5"/>
        <v>YKY</v>
      </c>
      <c r="S18" s="142" t="s">
        <v>4694</v>
      </c>
      <c r="T18" s="141" t="str">
        <f t="shared" si="6"/>
        <v>YKY</v>
      </c>
      <c r="U18" s="142" t="s">
        <v>4691</v>
      </c>
      <c r="V18" s="158" t="str">
        <f t="shared" si="6"/>
        <v>SVE</v>
      </c>
      <c r="W18" s="157" t="s">
        <v>3533</v>
      </c>
      <c r="X18" s="158" t="str">
        <f t="shared" si="7"/>
        <v>SVE</v>
      </c>
      <c r="Y18" s="157" t="s">
        <v>3486</v>
      </c>
      <c r="Z18" s="158" t="str">
        <f t="shared" si="8"/>
        <v>YKY</v>
      </c>
      <c r="AA18" s="157" t="s">
        <v>4697</v>
      </c>
      <c r="AB18" s="138" t="s">
        <v>1015</v>
      </c>
      <c r="AC18" s="148">
        <f t="shared" si="9"/>
        <v>13</v>
      </c>
      <c r="AD18" s="139"/>
      <c r="AE18" s="138" t="s">
        <v>1015</v>
      </c>
      <c r="AF18" s="148">
        <f t="shared" si="10"/>
        <v>10</v>
      </c>
      <c r="AG18" s="138" t="s">
        <v>1015</v>
      </c>
      <c r="AH18" s="148">
        <f t="shared" si="11"/>
        <v>3</v>
      </c>
    </row>
    <row r="19" spans="2:37">
      <c r="B19" s="141" t="str">
        <f t="shared" si="0"/>
        <v>SWB</v>
      </c>
      <c r="C19" s="141" t="s">
        <v>3584</v>
      </c>
      <c r="D19" s="141" t="str">
        <f t="shared" si="1"/>
        <v>SWB</v>
      </c>
      <c r="E19" s="141" t="s">
        <v>3588</v>
      </c>
      <c r="F19" s="141" t="str">
        <f>MID(G19,5,3)&amp;"1"</f>
        <v>SSC1</v>
      </c>
      <c r="G19" s="263" t="s">
        <v>3352</v>
      </c>
      <c r="H19" s="141" t="str">
        <f t="shared" si="2"/>
        <v>SVE</v>
      </c>
      <c r="I19" s="253" t="s">
        <v>1137</v>
      </c>
      <c r="J19" s="141" t="str">
        <f t="shared" si="2"/>
        <v>SWB</v>
      </c>
      <c r="K19" s="141" t="s">
        <v>3592</v>
      </c>
      <c r="L19" s="141" t="str">
        <f t="shared" si="2"/>
        <v>SWB</v>
      </c>
      <c r="M19" s="141" t="s">
        <v>3596</v>
      </c>
      <c r="N19" s="142"/>
      <c r="O19" s="142"/>
      <c r="P19" s="141" t="str">
        <f t="shared" si="4"/>
        <v>YKY</v>
      </c>
      <c r="Q19" s="142" t="s">
        <v>4685</v>
      </c>
      <c r="R19" s="142"/>
      <c r="S19" s="142"/>
      <c r="T19" s="142"/>
      <c r="U19" s="142"/>
      <c r="V19" s="158" t="str">
        <f t="shared" si="6"/>
        <v>SWB</v>
      </c>
      <c r="W19" s="157" t="s">
        <v>3652</v>
      </c>
      <c r="X19" s="158" t="str">
        <f t="shared" si="7"/>
        <v>SWB</v>
      </c>
      <c r="Y19" s="157" t="s">
        <v>3690</v>
      </c>
      <c r="Z19" s="157"/>
      <c r="AA19" s="157"/>
      <c r="AB19" s="138" t="s">
        <v>1018</v>
      </c>
      <c r="AC19" s="148">
        <f t="shared" si="9"/>
        <v>8</v>
      </c>
      <c r="AD19" s="139"/>
      <c r="AE19" s="138" t="s">
        <v>1018</v>
      </c>
      <c r="AF19" s="148">
        <f t="shared" si="10"/>
        <v>6</v>
      </c>
      <c r="AG19" s="138" t="s">
        <v>1018</v>
      </c>
      <c r="AH19" s="148">
        <f t="shared" si="11"/>
        <v>2</v>
      </c>
    </row>
    <row r="20" spans="2:37">
      <c r="B20" s="141" t="str">
        <f t="shared" si="0"/>
        <v>TMS</v>
      </c>
      <c r="C20" s="141" t="s">
        <v>3798</v>
      </c>
      <c r="D20" s="141" t="str">
        <f t="shared" si="1"/>
        <v>TMS</v>
      </c>
      <c r="E20" s="141" t="s">
        <v>3787</v>
      </c>
      <c r="F20" s="141" t="str">
        <f t="shared" si="2"/>
        <v>SVE</v>
      </c>
      <c r="G20" s="253" t="s">
        <v>3524</v>
      </c>
      <c r="H20" s="141" t="str">
        <f t="shared" si="2"/>
        <v>SWB</v>
      </c>
      <c r="I20" s="253" t="s">
        <v>1140</v>
      </c>
      <c r="J20" s="141" t="str">
        <f t="shared" si="2"/>
        <v>TMS</v>
      </c>
      <c r="K20" s="141" t="s">
        <v>3779</v>
      </c>
      <c r="L20" s="141" t="str">
        <f t="shared" si="2"/>
        <v>TMS</v>
      </c>
      <c r="M20" s="141" t="s">
        <v>3784</v>
      </c>
      <c r="N20" s="142"/>
      <c r="O20" s="142"/>
      <c r="P20" s="142"/>
      <c r="Q20" s="142"/>
      <c r="R20" s="142"/>
      <c r="S20" s="142"/>
      <c r="T20" s="142"/>
      <c r="U20" s="142"/>
      <c r="V20" s="158" t="str">
        <f t="shared" si="6"/>
        <v>TMS</v>
      </c>
      <c r="W20" s="157" t="s">
        <v>3858</v>
      </c>
      <c r="X20" s="158" t="str">
        <f t="shared" si="7"/>
        <v>TMS</v>
      </c>
      <c r="Y20" s="157" t="s">
        <v>3957</v>
      </c>
      <c r="Z20" s="157"/>
      <c r="AA20" s="157"/>
      <c r="AB20" s="138" t="s">
        <v>1022</v>
      </c>
      <c r="AC20" s="148">
        <f t="shared" si="9"/>
        <v>8</v>
      </c>
      <c r="AD20" s="139"/>
      <c r="AE20" s="138" t="s">
        <v>1022</v>
      </c>
      <c r="AF20" s="148">
        <f t="shared" si="10"/>
        <v>6</v>
      </c>
      <c r="AG20" s="138" t="s">
        <v>1022</v>
      </c>
      <c r="AH20" s="148">
        <f t="shared" si="11"/>
        <v>2</v>
      </c>
    </row>
    <row r="21" spans="2:37">
      <c r="B21" s="141" t="str">
        <f t="shared" si="0"/>
        <v>UUW</v>
      </c>
      <c r="C21" s="141" t="s">
        <v>3981</v>
      </c>
      <c r="D21" s="141" t="str">
        <f t="shared" si="1"/>
        <v>UUW</v>
      </c>
      <c r="E21" s="141" t="s">
        <v>4014</v>
      </c>
      <c r="F21" s="141" t="str">
        <f t="shared" si="2"/>
        <v>SWB</v>
      </c>
      <c r="G21" s="253" t="s">
        <v>3607</v>
      </c>
      <c r="H21" s="141" t="str">
        <f t="shared" si="2"/>
        <v>TMS</v>
      </c>
      <c r="I21" s="253" t="s">
        <v>1147</v>
      </c>
      <c r="J21" s="141" t="str">
        <f t="shared" si="2"/>
        <v>UUW</v>
      </c>
      <c r="K21" s="141" t="s">
        <v>4011</v>
      </c>
      <c r="L21" s="141" t="str">
        <f t="shared" si="2"/>
        <v>UUW</v>
      </c>
      <c r="M21" s="141" t="s">
        <v>4017</v>
      </c>
      <c r="N21" s="142"/>
      <c r="O21" s="142"/>
      <c r="P21" s="142"/>
      <c r="Q21" s="142"/>
      <c r="R21" s="142"/>
      <c r="S21" s="142"/>
      <c r="T21" s="142"/>
      <c r="U21" s="142"/>
      <c r="V21" s="158" t="str">
        <f t="shared" si="6"/>
        <v>UUW</v>
      </c>
      <c r="W21" s="157" t="s">
        <v>4021</v>
      </c>
      <c r="X21" s="158" t="str">
        <f t="shared" si="7"/>
        <v>UUW</v>
      </c>
      <c r="Y21" s="157" t="s">
        <v>4094</v>
      </c>
      <c r="Z21" s="157"/>
      <c r="AA21" s="157"/>
      <c r="AB21" s="138" t="s">
        <v>1026</v>
      </c>
      <c r="AC21" s="148">
        <f t="shared" si="9"/>
        <v>8</v>
      </c>
      <c r="AD21" s="139"/>
      <c r="AE21" s="138" t="s">
        <v>1026</v>
      </c>
      <c r="AF21" s="148">
        <f t="shared" si="10"/>
        <v>6</v>
      </c>
      <c r="AG21" s="138" t="s">
        <v>1026</v>
      </c>
      <c r="AH21" s="148">
        <f t="shared" si="11"/>
        <v>2</v>
      </c>
    </row>
    <row r="22" spans="2:37">
      <c r="B22" s="141" t="str">
        <f t="shared" si="0"/>
        <v>WSH</v>
      </c>
      <c r="C22" s="141" t="s">
        <v>4179</v>
      </c>
      <c r="D22" s="141" t="str">
        <f t="shared" si="1"/>
        <v>WSH</v>
      </c>
      <c r="E22" s="141" t="s">
        <v>4183</v>
      </c>
      <c r="F22" s="141" t="str">
        <f t="shared" si="2"/>
        <v>TMS</v>
      </c>
      <c r="G22" s="253" t="s">
        <v>3791</v>
      </c>
      <c r="H22" s="141" t="str">
        <f t="shared" si="2"/>
        <v>UUW</v>
      </c>
      <c r="I22" s="253" t="s">
        <v>1150</v>
      </c>
      <c r="J22" s="141" t="str">
        <f t="shared" si="2"/>
        <v>WSH</v>
      </c>
      <c r="K22" s="141" t="s">
        <v>4191</v>
      </c>
      <c r="L22" s="141" t="str">
        <f t="shared" si="2"/>
        <v>WSH</v>
      </c>
      <c r="M22" s="141" t="s">
        <v>4195</v>
      </c>
      <c r="N22" s="142"/>
      <c r="O22" s="142"/>
      <c r="P22" s="142"/>
      <c r="Q22" s="142"/>
      <c r="R22" s="142"/>
      <c r="S22" s="142"/>
      <c r="T22" s="142"/>
      <c r="U22" s="142"/>
      <c r="V22" s="158" t="str">
        <f t="shared" si="6"/>
        <v>WSH</v>
      </c>
      <c r="W22" s="157" t="s">
        <v>4306</v>
      </c>
      <c r="X22" s="158" t="str">
        <f t="shared" si="7"/>
        <v>WSH</v>
      </c>
      <c r="Y22" s="157" t="s">
        <v>4253</v>
      </c>
      <c r="Z22" s="157"/>
      <c r="AA22" s="157"/>
      <c r="AB22" s="138" t="s">
        <v>1033</v>
      </c>
      <c r="AC22" s="148">
        <f t="shared" si="9"/>
        <v>8</v>
      </c>
      <c r="AD22" s="139"/>
      <c r="AE22" s="138" t="s">
        <v>1033</v>
      </c>
      <c r="AF22" s="148">
        <f t="shared" si="10"/>
        <v>6</v>
      </c>
      <c r="AG22" s="138" t="s">
        <v>1033</v>
      </c>
      <c r="AH22" s="148">
        <f t="shared" si="11"/>
        <v>2</v>
      </c>
    </row>
    <row r="23" spans="2:37">
      <c r="B23" s="141" t="str">
        <f t="shared" si="0"/>
        <v>WSX</v>
      </c>
      <c r="C23" s="141" t="s">
        <v>4451</v>
      </c>
      <c r="D23" s="141" t="str">
        <f t="shared" si="1"/>
        <v>WSX</v>
      </c>
      <c r="E23" s="141" t="s">
        <v>4490</v>
      </c>
      <c r="F23" s="141" t="str">
        <f t="shared" si="2"/>
        <v>UUW</v>
      </c>
      <c r="G23" s="253" t="s">
        <v>4007</v>
      </c>
      <c r="H23" s="141" t="str">
        <f t="shared" si="2"/>
        <v>WSH</v>
      </c>
      <c r="I23" s="253" t="s">
        <v>1128</v>
      </c>
      <c r="J23" s="141" t="str">
        <f t="shared" si="2"/>
        <v>WSX</v>
      </c>
      <c r="K23" s="141" t="s">
        <v>4500</v>
      </c>
      <c r="L23" s="141" t="str">
        <f t="shared" si="2"/>
        <v>WSX</v>
      </c>
      <c r="M23" s="141" t="s">
        <v>4504</v>
      </c>
      <c r="N23" s="142"/>
      <c r="O23" s="142"/>
      <c r="P23" s="142"/>
      <c r="Q23" s="142"/>
      <c r="R23" s="142"/>
      <c r="S23" s="142"/>
      <c r="T23" s="142"/>
      <c r="U23" s="142"/>
      <c r="V23" s="158" t="str">
        <f t="shared" si="6"/>
        <v>WSX</v>
      </c>
      <c r="W23" s="157" t="s">
        <v>4494</v>
      </c>
      <c r="X23" s="158" t="str">
        <f t="shared" si="7"/>
        <v>WSX</v>
      </c>
      <c r="Y23" s="157" t="s">
        <v>4422</v>
      </c>
      <c r="Z23" s="157"/>
      <c r="AA23" s="157"/>
      <c r="AB23" s="138" t="s">
        <v>1036</v>
      </c>
      <c r="AC23" s="148">
        <f>COUNTIF($B$8:$AA$26,$AB23)+COUNTIF($B$8:$AA$26,"SSC1")</f>
        <v>10</v>
      </c>
      <c r="AD23" s="139"/>
      <c r="AE23" s="138" t="s">
        <v>1036</v>
      </c>
      <c r="AF23" s="148">
        <f>COUNTIF($B$8:$U$26,$AB23)+COUNTIF($B$8:$U$26,"SSC1")</f>
        <v>8</v>
      </c>
      <c r="AG23" s="138" t="s">
        <v>1036</v>
      </c>
      <c r="AH23" s="148">
        <f t="shared" si="11"/>
        <v>2</v>
      </c>
    </row>
    <row r="24" spans="2:37" ht="14.4" thickBot="1">
      <c r="B24" s="141" t="str">
        <f t="shared" si="0"/>
        <v>YKY</v>
      </c>
      <c r="C24" s="141" t="s">
        <v>4653</v>
      </c>
      <c r="D24" s="141" t="str">
        <f t="shared" si="1"/>
        <v>YKY</v>
      </c>
      <c r="E24" s="141" t="s">
        <v>4656</v>
      </c>
      <c r="F24" s="141" t="str">
        <f t="shared" si="2"/>
        <v>WSH</v>
      </c>
      <c r="G24" s="253" t="s">
        <v>4221</v>
      </c>
      <c r="H24" s="141" t="str">
        <f t="shared" si="2"/>
        <v>WSX</v>
      </c>
      <c r="I24" s="253" t="s">
        <v>1153</v>
      </c>
      <c r="J24" s="141" t="str">
        <f t="shared" si="2"/>
        <v>YKY</v>
      </c>
      <c r="K24" s="141" t="s">
        <v>4665</v>
      </c>
      <c r="L24" s="141" t="str">
        <f t="shared" si="2"/>
        <v>YKY</v>
      </c>
      <c r="M24" s="141" t="s">
        <v>4662</v>
      </c>
      <c r="N24" s="142"/>
      <c r="O24" s="142"/>
      <c r="P24" s="142"/>
      <c r="Q24" s="142"/>
      <c r="R24" s="142"/>
      <c r="S24" s="142"/>
      <c r="T24" s="142"/>
      <c r="U24" s="142"/>
      <c r="V24" s="158" t="str">
        <f>MID(W24,5,3)</f>
        <v>YKY</v>
      </c>
      <c r="W24" s="157" t="s">
        <v>4709</v>
      </c>
      <c r="X24" s="158" t="str">
        <f>MID(Y24,5,3)</f>
        <v>YKY</v>
      </c>
      <c r="Y24" s="157" t="s">
        <v>4721</v>
      </c>
      <c r="Z24" s="157"/>
      <c r="AA24" s="157"/>
      <c r="AB24" s="149" t="s">
        <v>1029</v>
      </c>
      <c r="AC24" s="150">
        <f t="shared" si="9"/>
        <v>8</v>
      </c>
      <c r="AD24" s="139"/>
      <c r="AE24" s="149" t="s">
        <v>1029</v>
      </c>
      <c r="AF24" s="150">
        <f t="shared" si="10"/>
        <v>6</v>
      </c>
      <c r="AG24" s="149" t="s">
        <v>1029</v>
      </c>
      <c r="AH24" s="150">
        <f t="shared" si="11"/>
        <v>2</v>
      </c>
    </row>
    <row r="25" spans="2:37" ht="14.4" thickTop="1">
      <c r="B25" s="142"/>
      <c r="C25" s="142"/>
      <c r="D25" s="142"/>
      <c r="E25" s="142"/>
      <c r="F25" s="141" t="str">
        <f t="shared" si="2"/>
        <v>WSX</v>
      </c>
      <c r="G25" s="253" t="s">
        <v>4433</v>
      </c>
      <c r="H25" s="141" t="str">
        <f t="shared" si="2"/>
        <v>YKY</v>
      </c>
      <c r="I25" s="253" t="s">
        <v>1156</v>
      </c>
      <c r="J25" s="141"/>
      <c r="K25" s="141"/>
      <c r="L25" s="141"/>
      <c r="M25" s="141"/>
      <c r="N25" s="142"/>
      <c r="O25" s="142"/>
      <c r="P25" s="142"/>
      <c r="Q25" s="142"/>
      <c r="R25" s="142"/>
      <c r="S25" s="142"/>
      <c r="T25" s="142"/>
      <c r="U25" s="142"/>
      <c r="V25" s="157"/>
      <c r="W25" s="157"/>
      <c r="X25" s="157"/>
      <c r="Y25" s="157"/>
      <c r="Z25" s="157"/>
      <c r="AA25" s="157"/>
      <c r="AB25" s="138" t="s">
        <v>1046</v>
      </c>
      <c r="AC25" s="148">
        <f>SUM(AC8:AC24)</f>
        <v>194</v>
      </c>
      <c r="AD25" s="139"/>
      <c r="AE25" s="138" t="s">
        <v>1046</v>
      </c>
      <c r="AF25" s="148">
        <f>SUM(AF8:AF24)</f>
        <v>149</v>
      </c>
      <c r="AG25" s="138" t="s">
        <v>1046</v>
      </c>
      <c r="AH25" s="148">
        <f>SUM(AH8:AH24)</f>
        <v>45</v>
      </c>
    </row>
    <row r="26" spans="2:37" ht="14.4" thickBot="1">
      <c r="B26" s="145"/>
      <c r="C26" s="145"/>
      <c r="D26" s="145"/>
      <c r="E26" s="145"/>
      <c r="F26" s="146" t="str">
        <f t="shared" si="2"/>
        <v>YKY</v>
      </c>
      <c r="G26" s="254" t="s">
        <v>4659</v>
      </c>
      <c r="H26" s="146"/>
      <c r="I26" s="146"/>
      <c r="J26" s="146"/>
      <c r="K26" s="146"/>
      <c r="L26" s="146"/>
      <c r="M26" s="146"/>
      <c r="N26" s="145"/>
      <c r="O26" s="145"/>
      <c r="P26" s="145"/>
      <c r="Q26" s="145"/>
      <c r="R26" s="145"/>
      <c r="S26" s="145"/>
      <c r="T26" s="145"/>
      <c r="U26" s="145"/>
      <c r="V26" s="159"/>
      <c r="W26" s="159"/>
      <c r="X26" s="159"/>
      <c r="Y26" s="159"/>
      <c r="Z26" s="159"/>
      <c r="AA26" s="159"/>
      <c r="AB26" s="151"/>
      <c r="AC26" s="151"/>
      <c r="AD26" s="151"/>
      <c r="AE26" s="151"/>
      <c r="AF26" s="151"/>
      <c r="AG26" s="151"/>
      <c r="AH26" s="151"/>
    </row>
    <row r="27" spans="2:37" ht="14.4" thickTop="1">
      <c r="B27" s="138" t="s">
        <v>1046</v>
      </c>
      <c r="C27" s="137">
        <f>COUNTA(C8:C26)</f>
        <v>17</v>
      </c>
      <c r="D27" s="139"/>
      <c r="E27" s="137">
        <f>COUNTA(E8:E26)</f>
        <v>17</v>
      </c>
      <c r="F27" s="140"/>
      <c r="G27" s="137">
        <f>COUNTA(G8:G26)</f>
        <v>19</v>
      </c>
      <c r="H27" s="140"/>
      <c r="I27" s="137">
        <f>COUNTA(I8:I26)</f>
        <v>18</v>
      </c>
      <c r="J27" s="140"/>
      <c r="K27" s="137">
        <f>COUNTA(K8:K26)</f>
        <v>17</v>
      </c>
      <c r="L27" s="140"/>
      <c r="M27" s="137">
        <f>COUNTA(M8:M26)</f>
        <v>17</v>
      </c>
      <c r="N27" s="139"/>
      <c r="O27" s="137">
        <f>COUNTA(O8:O26)</f>
        <v>11</v>
      </c>
      <c r="P27" s="139"/>
      <c r="Q27" s="137">
        <f>COUNTA(Q8:Q26)</f>
        <v>11</v>
      </c>
      <c r="R27" s="139"/>
      <c r="S27" s="137">
        <f>COUNTA(S8:S26)</f>
        <v>11</v>
      </c>
      <c r="T27" s="139"/>
      <c r="U27" s="137">
        <f>COUNTA(U8:U26)</f>
        <v>11</v>
      </c>
      <c r="V27" s="160"/>
      <c r="W27" s="160">
        <f>COUNTA(W8:W26)</f>
        <v>17</v>
      </c>
      <c r="X27" s="157"/>
      <c r="Y27" s="160">
        <f>COUNTA(Y8:Y26)</f>
        <v>17</v>
      </c>
      <c r="Z27" s="157"/>
      <c r="AA27" s="160">
        <f>COUNTA(AA8:AA26)</f>
        <v>11</v>
      </c>
      <c r="AB27" s="138"/>
      <c r="AC27" s="148">
        <f>SUM(C27:AA27)</f>
        <v>194</v>
      </c>
      <c r="AD27" s="139"/>
    </row>
    <row r="28" spans="2:37">
      <c r="F28" s="115"/>
      <c r="G28" s="115"/>
      <c r="H28" s="115"/>
      <c r="I28" s="115"/>
      <c r="J28" s="115"/>
      <c r="K28" s="115"/>
      <c r="L28" s="115"/>
      <c r="M28" s="115"/>
    </row>
    <row r="29" spans="2:37">
      <c r="F29" s="115"/>
      <c r="G29" s="115"/>
      <c r="H29" s="115"/>
      <c r="I29" s="115"/>
      <c r="J29" s="115"/>
      <c r="K29" s="115"/>
      <c r="L29" s="115"/>
      <c r="M29" s="115"/>
    </row>
    <row r="30" spans="2:37" ht="14.4">
      <c r="B30" s="120" t="s">
        <v>4760</v>
      </c>
      <c r="C30" s="118"/>
      <c r="D30" s="118"/>
      <c r="E30" s="118"/>
      <c r="F30" s="117"/>
      <c r="G30" s="117"/>
      <c r="H30" s="117"/>
      <c r="I30" s="117"/>
      <c r="J30" s="117"/>
      <c r="K30" s="117"/>
      <c r="L30" s="117"/>
      <c r="M30" s="253" t="s">
        <v>4761</v>
      </c>
      <c r="N30" s="117"/>
      <c r="O30" s="391"/>
      <c r="P30" s="391"/>
      <c r="Q30" s="391"/>
      <c r="R30" s="118"/>
      <c r="S30" s="118"/>
      <c r="T30" s="118"/>
      <c r="U30" s="118"/>
      <c r="V30" s="118"/>
      <c r="W30" s="118"/>
      <c r="X30" s="118"/>
      <c r="Y30" s="118"/>
      <c r="Z30" s="118"/>
      <c r="AA30" s="118"/>
      <c r="AB30" s="118"/>
      <c r="AC30" s="118"/>
      <c r="AD30" s="118"/>
      <c r="AE30" s="118"/>
      <c r="AF30" s="118"/>
      <c r="AG30" s="118"/>
      <c r="AH30" s="118"/>
      <c r="AI30" s="118"/>
      <c r="AJ30" s="118"/>
      <c r="AK30" s="118"/>
    </row>
    <row r="31" spans="2:37">
      <c r="B31" s="118"/>
      <c r="C31" s="118"/>
      <c r="D31" s="118"/>
      <c r="E31" s="118"/>
      <c r="F31" s="117"/>
      <c r="G31" s="117"/>
      <c r="H31" s="117"/>
      <c r="I31" s="117"/>
      <c r="J31" s="117"/>
      <c r="K31" s="117"/>
      <c r="L31" s="117"/>
      <c r="M31" s="117"/>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row>
    <row r="32" spans="2:37" s="116" customFormat="1">
      <c r="B32" s="121" t="s">
        <v>4762</v>
      </c>
      <c r="C32" s="133" t="s">
        <v>1018</v>
      </c>
      <c r="D32" s="133"/>
      <c r="E32" s="133" t="s">
        <v>972</v>
      </c>
      <c r="F32" s="133"/>
      <c r="G32" s="133" t="s">
        <v>1022</v>
      </c>
      <c r="H32" s="133"/>
      <c r="I32" s="133" t="s">
        <v>969</v>
      </c>
      <c r="J32" s="133"/>
      <c r="K32" s="133" t="s">
        <v>990</v>
      </c>
      <c r="L32" s="133"/>
      <c r="M32" s="133" t="s">
        <v>1026</v>
      </c>
      <c r="N32" s="133"/>
      <c r="O32" s="133" t="s">
        <v>1029</v>
      </c>
      <c r="P32" s="133"/>
      <c r="Q32" s="133" t="s">
        <v>1033</v>
      </c>
      <c r="R32" s="133"/>
      <c r="S32" s="133" t="s">
        <v>996</v>
      </c>
      <c r="T32" s="133"/>
      <c r="U32" s="133" t="s">
        <v>1036</v>
      </c>
      <c r="V32" s="133"/>
      <c r="W32" s="133" t="s">
        <v>993</v>
      </c>
      <c r="X32" s="133"/>
      <c r="Y32" s="133" t="s">
        <v>999</v>
      </c>
      <c r="Z32" s="133"/>
      <c r="AA32" s="133" t="s">
        <v>1003</v>
      </c>
      <c r="AB32" s="133"/>
      <c r="AC32" s="133" t="s">
        <v>1008</v>
      </c>
      <c r="AD32" s="133"/>
      <c r="AE32" s="133" t="s">
        <v>982</v>
      </c>
      <c r="AF32" s="133"/>
      <c r="AG32" s="133" t="s">
        <v>1012</v>
      </c>
      <c r="AH32" s="133"/>
      <c r="AI32" s="133" t="s">
        <v>1015</v>
      </c>
      <c r="AJ32" s="121"/>
      <c r="AK32" s="121"/>
    </row>
    <row r="33" spans="2:37">
      <c r="B33" s="117">
        <v>2</v>
      </c>
      <c r="C33" s="117" t="s">
        <v>1982</v>
      </c>
      <c r="D33" s="117"/>
      <c r="E33" s="391" t="s">
        <v>2116</v>
      </c>
      <c r="F33" s="391"/>
      <c r="G33" s="391" t="s">
        <v>2242</v>
      </c>
      <c r="H33" s="391"/>
      <c r="I33" s="391" t="s">
        <v>2362</v>
      </c>
      <c r="J33" s="117"/>
      <c r="K33" s="117" t="s">
        <v>2576</v>
      </c>
      <c r="L33" s="117"/>
      <c r="M33" s="117" t="s">
        <v>2748</v>
      </c>
      <c r="N33" s="117"/>
      <c r="O33" s="117" t="s">
        <v>2845</v>
      </c>
      <c r="P33" s="117"/>
      <c r="Q33" s="117" t="s">
        <v>3003</v>
      </c>
      <c r="R33" s="117"/>
      <c r="S33" s="117" t="s">
        <v>3101</v>
      </c>
      <c r="T33" s="117"/>
      <c r="U33" s="117" t="s">
        <v>3333</v>
      </c>
      <c r="V33" s="117"/>
      <c r="W33" s="117" t="s">
        <v>3435</v>
      </c>
      <c r="X33" s="117"/>
      <c r="Y33" s="391" t="s">
        <v>3599</v>
      </c>
      <c r="Z33" s="391"/>
      <c r="AA33" s="391" t="s">
        <v>3801</v>
      </c>
      <c r="AB33" s="391"/>
      <c r="AC33" s="391" t="s">
        <v>3986</v>
      </c>
      <c r="AD33" s="391"/>
      <c r="AE33" s="391" t="s">
        <v>4186</v>
      </c>
      <c r="AF33" s="391"/>
      <c r="AG33" s="391" t="s">
        <v>4395</v>
      </c>
      <c r="AH33" s="391"/>
      <c r="AI33" s="391" t="s">
        <v>4576</v>
      </c>
      <c r="AJ33" s="118"/>
      <c r="AK33" s="118"/>
    </row>
    <row r="34" spans="2:37">
      <c r="B34" s="117">
        <f>B33+1</f>
        <v>3</v>
      </c>
      <c r="C34" s="117" t="s">
        <v>1987</v>
      </c>
      <c r="D34" s="117"/>
      <c r="E34" s="391" t="s">
        <v>2120</v>
      </c>
      <c r="F34" s="391"/>
      <c r="G34" s="391" t="s">
        <v>2247</v>
      </c>
      <c r="H34" s="391"/>
      <c r="I34" s="391" t="s">
        <v>2367</v>
      </c>
      <c r="J34" s="117"/>
      <c r="K34" s="117" t="s">
        <v>2598</v>
      </c>
      <c r="L34" s="117"/>
      <c r="M34" s="117" t="s">
        <v>2752</v>
      </c>
      <c r="N34" s="117"/>
      <c r="O34" s="117" t="s">
        <v>2852</v>
      </c>
      <c r="P34" s="117"/>
      <c r="Q34" s="117" t="s">
        <v>3007</v>
      </c>
      <c r="R34" s="117"/>
      <c r="S34" s="117" t="s">
        <v>3107</v>
      </c>
      <c r="T34" s="117"/>
      <c r="U34" s="117" t="s">
        <v>3338</v>
      </c>
      <c r="V34" s="117"/>
      <c r="W34" s="117" t="s">
        <v>3445</v>
      </c>
      <c r="X34" s="117"/>
      <c r="Y34" s="391" t="s">
        <v>1139</v>
      </c>
      <c r="Z34" s="391"/>
      <c r="AA34" s="391" t="s">
        <v>3805</v>
      </c>
      <c r="AB34" s="391"/>
      <c r="AC34" s="391" t="s">
        <v>3991</v>
      </c>
      <c r="AD34" s="391"/>
      <c r="AE34" s="391" t="s">
        <v>4206</v>
      </c>
      <c r="AF34" s="391"/>
      <c r="AG34" s="391" t="s">
        <v>4404</v>
      </c>
      <c r="AH34" s="391"/>
      <c r="AI34" s="391" t="s">
        <v>4581</v>
      </c>
      <c r="AJ34" s="118"/>
      <c r="AK34" s="118"/>
    </row>
    <row r="35" spans="2:37">
      <c r="B35" s="117">
        <f t="shared" ref="B35:B53" si="12">B34+1</f>
        <v>4</v>
      </c>
      <c r="C35" s="117" t="s">
        <v>1992</v>
      </c>
      <c r="D35" s="117"/>
      <c r="E35" s="391" t="s">
        <v>2138</v>
      </c>
      <c r="F35" s="391"/>
      <c r="G35" s="391" t="s">
        <v>2251</v>
      </c>
      <c r="H35" s="391"/>
      <c r="I35" s="391" t="s">
        <v>2396</v>
      </c>
      <c r="J35" s="117"/>
      <c r="K35" s="117" t="s">
        <v>2603</v>
      </c>
      <c r="L35" s="117"/>
      <c r="M35" s="117" t="s">
        <v>2756</v>
      </c>
      <c r="N35" s="117"/>
      <c r="O35" s="117" t="s">
        <v>2866</v>
      </c>
      <c r="P35" s="117"/>
      <c r="Q35" s="117" t="s">
        <v>3029</v>
      </c>
      <c r="R35" s="117"/>
      <c r="S35" s="117" t="s">
        <v>3137</v>
      </c>
      <c r="T35" s="117"/>
      <c r="U35" s="117" t="s">
        <v>3341</v>
      </c>
      <c r="V35" s="117"/>
      <c r="W35" s="117" t="s">
        <v>3454</v>
      </c>
      <c r="X35" s="117"/>
      <c r="Y35" s="391" t="s">
        <v>3664</v>
      </c>
      <c r="Z35" s="391"/>
      <c r="AA35" s="391" t="s">
        <v>3810</v>
      </c>
      <c r="AB35" s="391"/>
      <c r="AC35" s="391" t="s">
        <v>3997</v>
      </c>
      <c r="AD35" s="391"/>
      <c r="AE35" s="391" t="s">
        <v>4248</v>
      </c>
      <c r="AF35" s="391"/>
      <c r="AG35" s="391" t="s">
        <v>4408</v>
      </c>
      <c r="AH35" s="391"/>
      <c r="AI35" s="391" t="s">
        <v>4606</v>
      </c>
      <c r="AJ35" s="118"/>
      <c r="AK35" s="118"/>
    </row>
    <row r="36" spans="2:37">
      <c r="B36" s="117">
        <f t="shared" si="12"/>
        <v>5</v>
      </c>
      <c r="C36" s="117" t="s">
        <v>1999</v>
      </c>
      <c r="D36" s="117"/>
      <c r="E36" s="391" t="s">
        <v>2152</v>
      </c>
      <c r="F36" s="391"/>
      <c r="G36" s="391" t="s">
        <v>2254</v>
      </c>
      <c r="H36" s="391"/>
      <c r="I36" s="391" t="s">
        <v>2404</v>
      </c>
      <c r="J36" s="117"/>
      <c r="K36" s="117" t="s">
        <v>2608</v>
      </c>
      <c r="L36" s="117"/>
      <c r="M36" s="117" t="s">
        <v>2762</v>
      </c>
      <c r="N36" s="117"/>
      <c r="O36" s="117" t="s">
        <v>2883</v>
      </c>
      <c r="P36" s="117"/>
      <c r="Q36" s="117" t="s">
        <v>1164</v>
      </c>
      <c r="R36" s="117"/>
      <c r="S36" s="117" t="s">
        <v>3162</v>
      </c>
      <c r="T36" s="117"/>
      <c r="U36" s="117" t="s">
        <v>3358</v>
      </c>
      <c r="V36" s="117"/>
      <c r="W36" s="117" t="s">
        <v>3466</v>
      </c>
      <c r="X36" s="117"/>
      <c r="Y36" s="391" t="s">
        <v>3673</v>
      </c>
      <c r="Z36" s="391"/>
      <c r="AA36" s="391" t="s">
        <v>3815</v>
      </c>
      <c r="AB36" s="391"/>
      <c r="AC36" s="391" t="s">
        <v>4002</v>
      </c>
      <c r="AD36" s="391"/>
      <c r="AE36" s="391" t="s">
        <v>4298</v>
      </c>
      <c r="AF36" s="391"/>
      <c r="AG36" s="391" t="s">
        <v>4430</v>
      </c>
      <c r="AH36" s="391"/>
      <c r="AI36" s="391" t="s">
        <v>4645</v>
      </c>
      <c r="AJ36" s="118"/>
      <c r="AK36" s="118"/>
    </row>
    <row r="37" spans="2:37">
      <c r="B37" s="117">
        <f t="shared" si="12"/>
        <v>6</v>
      </c>
      <c r="C37" s="117" t="s">
        <v>2004</v>
      </c>
      <c r="D37" s="117"/>
      <c r="E37" s="391" t="s">
        <v>2175</v>
      </c>
      <c r="F37" s="391"/>
      <c r="G37" s="391" t="s">
        <v>2260</v>
      </c>
      <c r="H37" s="391"/>
      <c r="I37" s="391" t="s">
        <v>2448</v>
      </c>
      <c r="J37" s="117"/>
      <c r="K37" s="117" t="s">
        <v>2613</v>
      </c>
      <c r="L37" s="117"/>
      <c r="M37" s="391" t="s">
        <v>2765</v>
      </c>
      <c r="N37" s="391"/>
      <c r="O37" s="391" t="s">
        <v>2897</v>
      </c>
      <c r="P37" s="391"/>
      <c r="Q37" s="391" t="s">
        <v>3036</v>
      </c>
      <c r="R37" s="391"/>
      <c r="S37" s="391" t="s">
        <v>3184</v>
      </c>
      <c r="T37" s="117"/>
      <c r="U37" s="117" t="s">
        <v>3368</v>
      </c>
      <c r="V37" s="117"/>
      <c r="W37" s="117" t="s">
        <v>3536</v>
      </c>
      <c r="X37" s="117"/>
      <c r="Y37" s="391" t="s">
        <v>3708</v>
      </c>
      <c r="Z37" s="391"/>
      <c r="AA37" s="391" t="s">
        <v>3861</v>
      </c>
      <c r="AB37" s="391"/>
      <c r="AC37" s="391" t="s">
        <v>4024</v>
      </c>
      <c r="AD37" s="391"/>
      <c r="AE37" s="391" t="s">
        <v>4347</v>
      </c>
      <c r="AF37" s="391"/>
      <c r="AG37" s="391" t="s">
        <v>4441</v>
      </c>
      <c r="AH37" s="391"/>
      <c r="AI37" s="391" t="s">
        <v>4648</v>
      </c>
      <c r="AJ37" s="118"/>
      <c r="AK37" s="118"/>
    </row>
    <row r="38" spans="2:37">
      <c r="B38" s="117">
        <f t="shared" si="12"/>
        <v>7</v>
      </c>
      <c r="C38" s="117" t="s">
        <v>2010</v>
      </c>
      <c r="D38" s="117"/>
      <c r="E38" s="391" t="s">
        <v>2192</v>
      </c>
      <c r="F38" s="391"/>
      <c r="G38" s="391" t="s">
        <v>2288</v>
      </c>
      <c r="H38" s="391"/>
      <c r="I38" s="391" t="s">
        <v>2463</v>
      </c>
      <c r="J38" s="117"/>
      <c r="K38" s="117" t="s">
        <v>2618</v>
      </c>
      <c r="L38" s="117"/>
      <c r="M38" s="391" t="s">
        <v>2771</v>
      </c>
      <c r="N38" s="391"/>
      <c r="O38" s="391" t="s">
        <v>2915</v>
      </c>
      <c r="P38" s="391"/>
      <c r="Q38" s="391" t="s">
        <v>3042</v>
      </c>
      <c r="R38" s="391"/>
      <c r="S38" s="391" t="s">
        <v>3202</v>
      </c>
      <c r="T38" s="117"/>
      <c r="U38" s="117" t="s">
        <v>3396</v>
      </c>
      <c r="V38" s="117"/>
      <c r="W38" s="117" t="s">
        <v>3541</v>
      </c>
      <c r="X38" s="117"/>
      <c r="Y38" s="391" t="s">
        <v>1142</v>
      </c>
      <c r="Z38" s="391"/>
      <c r="AA38" s="391" t="s">
        <v>3866</v>
      </c>
      <c r="AB38" s="391"/>
      <c r="AC38" s="391" t="s">
        <v>4029</v>
      </c>
      <c r="AD38" s="391"/>
      <c r="AE38" s="391" t="s">
        <v>4365</v>
      </c>
      <c r="AF38" s="391"/>
      <c r="AG38" s="391" t="s">
        <v>4455</v>
      </c>
      <c r="AH38" s="391"/>
      <c r="AI38" s="391" t="s">
        <v>4670</v>
      </c>
      <c r="AJ38" s="118"/>
      <c r="AK38" s="118"/>
    </row>
    <row r="39" spans="2:37">
      <c r="B39" s="117">
        <f t="shared" si="12"/>
        <v>8</v>
      </c>
      <c r="C39" s="117" t="s">
        <v>2017</v>
      </c>
      <c r="D39" s="117"/>
      <c r="E39" s="391" t="s">
        <v>1127</v>
      </c>
      <c r="F39" s="391"/>
      <c r="G39" s="391" t="s">
        <v>2301</v>
      </c>
      <c r="H39" s="391"/>
      <c r="I39" s="391" t="s">
        <v>2492</v>
      </c>
      <c r="J39" s="117"/>
      <c r="K39" s="253" t="s">
        <v>2623</v>
      </c>
      <c r="L39" s="117"/>
      <c r="M39" s="391" t="s">
        <v>2776</v>
      </c>
      <c r="N39" s="391"/>
      <c r="O39" s="391" t="s">
        <v>2920</v>
      </c>
      <c r="P39" s="391"/>
      <c r="Q39" s="391" t="s">
        <v>3045</v>
      </c>
      <c r="R39" s="391"/>
      <c r="S39" s="391" t="s">
        <v>3274</v>
      </c>
      <c r="T39" s="117"/>
      <c r="U39" s="117" t="s">
        <v>3401</v>
      </c>
      <c r="V39" s="117"/>
      <c r="W39" s="117" t="s">
        <v>3546</v>
      </c>
      <c r="X39" s="117"/>
      <c r="Y39" s="391" t="s">
        <v>3729</v>
      </c>
      <c r="Z39" s="391"/>
      <c r="AA39" s="391" t="s">
        <v>3870</v>
      </c>
      <c r="AB39" s="391"/>
      <c r="AC39" s="391" t="s">
        <v>1155</v>
      </c>
      <c r="AD39" s="391"/>
      <c r="AE39" s="391" t="s">
        <v>4369</v>
      </c>
      <c r="AF39" s="391"/>
      <c r="AG39" s="391" t="s">
        <v>4460</v>
      </c>
      <c r="AH39" s="391"/>
      <c r="AI39" s="391" t="s">
        <v>4674</v>
      </c>
      <c r="AJ39" s="118"/>
      <c r="AK39" s="118"/>
    </row>
    <row r="40" spans="2:37">
      <c r="B40" s="117">
        <f t="shared" si="12"/>
        <v>9</v>
      </c>
      <c r="C40" s="117" t="s">
        <v>2021</v>
      </c>
      <c r="D40" s="117"/>
      <c r="E40" s="391" t="s">
        <v>2199</v>
      </c>
      <c r="F40" s="391"/>
      <c r="G40" s="391" t="s">
        <v>2306</v>
      </c>
      <c r="H40" s="391"/>
      <c r="I40" s="391"/>
      <c r="J40" s="117"/>
      <c r="K40" s="117" t="s">
        <v>2641</v>
      </c>
      <c r="L40" s="117"/>
      <c r="M40" s="391" t="s">
        <v>2782</v>
      </c>
      <c r="N40" s="391"/>
      <c r="O40" s="391" t="s">
        <v>2930</v>
      </c>
      <c r="P40" s="391"/>
      <c r="Q40" s="391" t="s">
        <v>3051</v>
      </c>
      <c r="R40" s="391"/>
      <c r="S40" s="391" t="s">
        <v>3314</v>
      </c>
      <c r="T40" s="117"/>
      <c r="U40" s="117" t="s">
        <v>3405</v>
      </c>
      <c r="V40" s="117"/>
      <c r="W40" s="117" t="s">
        <v>3549</v>
      </c>
      <c r="X40" s="117"/>
      <c r="Y40" s="391" t="s">
        <v>3750</v>
      </c>
      <c r="Z40" s="391"/>
      <c r="AA40" s="391" t="s">
        <v>3876</v>
      </c>
      <c r="AB40" s="391"/>
      <c r="AC40" s="391" t="s">
        <v>4039</v>
      </c>
      <c r="AD40" s="391"/>
      <c r="AE40" s="391" t="s">
        <v>4378</v>
      </c>
      <c r="AF40" s="391"/>
      <c r="AG40" s="391" t="s">
        <v>4465</v>
      </c>
      <c r="AH40" s="391"/>
      <c r="AI40" s="391" t="s">
        <v>4678</v>
      </c>
      <c r="AJ40" s="118"/>
      <c r="AK40" s="118"/>
    </row>
    <row r="41" spans="2:37">
      <c r="B41" s="117">
        <f t="shared" si="12"/>
        <v>10</v>
      </c>
      <c r="C41" s="117" t="s">
        <v>2026</v>
      </c>
      <c r="D41" s="117"/>
      <c r="E41" s="391" t="s">
        <v>2216</v>
      </c>
      <c r="F41" s="391"/>
      <c r="G41" s="391" t="s">
        <v>2311</v>
      </c>
      <c r="H41" s="391"/>
      <c r="I41" s="391"/>
      <c r="J41" s="117"/>
      <c r="K41" s="117" t="s">
        <v>2650</v>
      </c>
      <c r="L41" s="117"/>
      <c r="M41" s="391" t="s">
        <v>2832</v>
      </c>
      <c r="N41" s="391"/>
      <c r="O41" s="391"/>
      <c r="P41" s="391"/>
      <c r="Q41" s="391" t="s">
        <v>3056</v>
      </c>
      <c r="R41" s="391"/>
      <c r="S41" s="391" t="s">
        <v>3318</v>
      </c>
      <c r="T41" s="117"/>
      <c r="U41" s="117" t="s">
        <v>3414</v>
      </c>
      <c r="V41" s="117"/>
      <c r="W41" s="117" t="s">
        <v>3554</v>
      </c>
      <c r="X41" s="117"/>
      <c r="Y41" s="391" t="s">
        <v>3754</v>
      </c>
      <c r="Z41" s="391"/>
      <c r="AA41" s="391" t="s">
        <v>3879</v>
      </c>
      <c r="AB41" s="391"/>
      <c r="AC41" s="391" t="s">
        <v>4045</v>
      </c>
      <c r="AD41" s="391"/>
      <c r="AE41" s="391" t="s">
        <v>4383</v>
      </c>
      <c r="AF41" s="391"/>
      <c r="AG41" s="391" t="s">
        <v>4512</v>
      </c>
      <c r="AH41" s="391"/>
      <c r="AI41" s="391" t="s">
        <v>4681</v>
      </c>
      <c r="AJ41" s="118"/>
      <c r="AK41" s="118"/>
    </row>
    <row r="42" spans="2:37">
      <c r="B42" s="117">
        <f t="shared" si="12"/>
        <v>11</v>
      </c>
      <c r="C42" s="117"/>
      <c r="D42" s="117"/>
      <c r="E42" s="391" t="s">
        <v>2219</v>
      </c>
      <c r="F42" s="391"/>
      <c r="G42" s="391" t="s">
        <v>2317</v>
      </c>
      <c r="H42" s="391"/>
      <c r="I42" s="391"/>
      <c r="J42" s="117"/>
      <c r="K42" s="253" t="s">
        <v>2656</v>
      </c>
      <c r="L42" s="117"/>
      <c r="M42" s="391" t="s">
        <v>2835</v>
      </c>
      <c r="N42" s="391"/>
      <c r="O42" s="391"/>
      <c r="P42" s="391"/>
      <c r="Q42" s="391" t="s">
        <v>3064</v>
      </c>
      <c r="R42" s="391"/>
      <c r="S42" s="391"/>
      <c r="T42" s="117"/>
      <c r="U42" s="117"/>
      <c r="V42" s="117"/>
      <c r="W42" s="117" t="s">
        <v>3558</v>
      </c>
      <c r="X42" s="117"/>
      <c r="Y42" s="391" t="s">
        <v>3758</v>
      </c>
      <c r="Z42" s="391"/>
      <c r="AA42" s="391" t="s">
        <v>3885</v>
      </c>
      <c r="AB42" s="391"/>
      <c r="AC42" s="391" t="s">
        <v>4057</v>
      </c>
      <c r="AD42" s="391"/>
      <c r="AE42" s="391" t="s">
        <v>4387</v>
      </c>
      <c r="AF42" s="391"/>
      <c r="AG42" s="391" t="s">
        <v>4524</v>
      </c>
      <c r="AH42" s="391"/>
      <c r="AI42" s="391"/>
      <c r="AJ42" s="118"/>
      <c r="AK42" s="118"/>
    </row>
    <row r="43" spans="2:37">
      <c r="B43" s="117">
        <f t="shared" si="12"/>
        <v>12</v>
      </c>
      <c r="C43" s="117"/>
      <c r="D43" s="117"/>
      <c r="E43" s="391"/>
      <c r="F43" s="391"/>
      <c r="G43" s="391" t="s">
        <v>2323</v>
      </c>
      <c r="H43" s="391"/>
      <c r="I43" s="391"/>
      <c r="J43" s="117"/>
      <c r="K43" s="117" t="s">
        <v>2685</v>
      </c>
      <c r="L43" s="117"/>
      <c r="M43" s="391"/>
      <c r="N43" s="391"/>
      <c r="O43" s="391"/>
      <c r="P43" s="391"/>
      <c r="Q43" s="391" t="s">
        <v>3079</v>
      </c>
      <c r="R43" s="391"/>
      <c r="S43" s="391"/>
      <c r="T43" s="117"/>
      <c r="U43" s="117"/>
      <c r="V43" s="117"/>
      <c r="W43" s="117" t="s">
        <v>3562</v>
      </c>
      <c r="X43" s="117"/>
      <c r="Y43" s="391"/>
      <c r="Z43" s="391"/>
      <c r="AA43" s="391" t="s">
        <v>3929</v>
      </c>
      <c r="AB43" s="391"/>
      <c r="AC43" s="391" t="s">
        <v>4061</v>
      </c>
      <c r="AD43" s="391"/>
      <c r="AE43" s="391" t="s">
        <v>4391</v>
      </c>
      <c r="AF43" s="391"/>
      <c r="AG43" s="391" t="s">
        <v>4528</v>
      </c>
      <c r="AH43" s="391"/>
      <c r="AI43" s="391"/>
      <c r="AJ43" s="118"/>
      <c r="AK43" s="118"/>
    </row>
    <row r="44" spans="2:37">
      <c r="B44" s="117">
        <f t="shared" si="12"/>
        <v>13</v>
      </c>
      <c r="C44" s="117"/>
      <c r="D44" s="117"/>
      <c r="E44" s="391"/>
      <c r="F44" s="391"/>
      <c r="G44" s="391" t="s">
        <v>2328</v>
      </c>
      <c r="H44" s="391"/>
      <c r="I44" s="391"/>
      <c r="J44" s="117"/>
      <c r="K44" s="391" t="s">
        <v>2690</v>
      </c>
      <c r="L44" s="391"/>
      <c r="M44" s="391"/>
      <c r="N44" s="391"/>
      <c r="O44" s="391"/>
      <c r="P44" s="391"/>
      <c r="Q44" s="391"/>
      <c r="R44" s="117"/>
      <c r="S44" s="117"/>
      <c r="T44" s="117"/>
      <c r="U44" s="117"/>
      <c r="V44" s="117"/>
      <c r="W44" s="117" t="s">
        <v>3569</v>
      </c>
      <c r="X44" s="117"/>
      <c r="Y44" s="391"/>
      <c r="Z44" s="391"/>
      <c r="AA44" s="391" t="s">
        <v>3952</v>
      </c>
      <c r="AB44" s="391"/>
      <c r="AC44" s="391" t="s">
        <v>4108</v>
      </c>
      <c r="AD44" s="391"/>
      <c r="AE44" s="391"/>
      <c r="AF44" s="391"/>
      <c r="AG44" s="391" t="s">
        <v>4562</v>
      </c>
      <c r="AH44" s="391"/>
      <c r="AI44" s="391"/>
      <c r="AJ44" s="118"/>
      <c r="AK44" s="118"/>
    </row>
    <row r="45" spans="2:37">
      <c r="B45" s="117">
        <f t="shared" si="12"/>
        <v>14</v>
      </c>
      <c r="C45" s="117"/>
      <c r="D45" s="117"/>
      <c r="E45" s="391"/>
      <c r="F45" s="391"/>
      <c r="G45" s="391" t="s">
        <v>2334</v>
      </c>
      <c r="H45" s="391"/>
      <c r="I45" s="391"/>
      <c r="J45" s="117"/>
      <c r="K45" s="391" t="s">
        <v>2694</v>
      </c>
      <c r="L45" s="391"/>
      <c r="M45" s="391"/>
      <c r="N45" s="391"/>
      <c r="O45" s="391"/>
      <c r="P45" s="391"/>
      <c r="Q45" s="391"/>
      <c r="R45" s="117"/>
      <c r="S45" s="117"/>
      <c r="T45" s="117"/>
      <c r="U45" s="117"/>
      <c r="V45" s="117"/>
      <c r="W45" s="117" t="s">
        <v>3574</v>
      </c>
      <c r="X45" s="117"/>
      <c r="Y45" s="391"/>
      <c r="Z45" s="391"/>
      <c r="AA45" s="391" t="s">
        <v>3967</v>
      </c>
      <c r="AB45" s="391"/>
      <c r="AC45" s="391" t="s">
        <v>4114</v>
      </c>
      <c r="AD45" s="391"/>
      <c r="AE45" s="391"/>
      <c r="AF45" s="391"/>
      <c r="AG45" s="391" t="s">
        <v>4568</v>
      </c>
      <c r="AH45" s="391"/>
      <c r="AI45" s="391"/>
      <c r="AJ45" s="118"/>
      <c r="AK45" s="118"/>
    </row>
    <row r="46" spans="2:37">
      <c r="B46" s="117">
        <f t="shared" si="12"/>
        <v>15</v>
      </c>
      <c r="C46" s="117"/>
      <c r="D46" s="117"/>
      <c r="E46" s="391"/>
      <c r="F46" s="391"/>
      <c r="G46" s="391" t="s">
        <v>2343</v>
      </c>
      <c r="H46" s="391"/>
      <c r="I46" s="391"/>
      <c r="J46" s="117"/>
      <c r="K46" s="391" t="s">
        <v>2702</v>
      </c>
      <c r="L46" s="391"/>
      <c r="M46" s="391"/>
      <c r="N46" s="391"/>
      <c r="O46" s="391"/>
      <c r="P46" s="391"/>
      <c r="Q46" s="391"/>
      <c r="R46" s="117"/>
      <c r="S46" s="117"/>
      <c r="T46" s="117"/>
      <c r="U46" s="117"/>
      <c r="V46" s="117"/>
      <c r="W46" s="117" t="s">
        <v>3579</v>
      </c>
      <c r="X46" s="117"/>
      <c r="Y46" s="391"/>
      <c r="Z46" s="391"/>
      <c r="AA46" s="391" t="s">
        <v>3970</v>
      </c>
      <c r="AB46" s="391"/>
      <c r="AC46" s="391" t="s">
        <v>4117</v>
      </c>
      <c r="AD46" s="391"/>
      <c r="AE46" s="391"/>
      <c r="AF46" s="391"/>
      <c r="AG46" s="391"/>
      <c r="AH46" s="391"/>
      <c r="AI46" s="391"/>
      <c r="AJ46" s="118"/>
      <c r="AK46" s="118"/>
    </row>
    <row r="47" spans="2:37">
      <c r="B47" s="117">
        <f t="shared" si="12"/>
        <v>16</v>
      </c>
      <c r="C47" s="117"/>
      <c r="D47" s="117"/>
      <c r="E47" s="391"/>
      <c r="F47" s="391"/>
      <c r="G47" s="391"/>
      <c r="H47" s="391"/>
      <c r="I47" s="391"/>
      <c r="J47" s="117"/>
      <c r="K47" s="117"/>
      <c r="L47" s="117"/>
      <c r="M47" s="117"/>
      <c r="N47" s="117"/>
      <c r="O47" s="117"/>
      <c r="P47" s="117"/>
      <c r="Q47" s="117"/>
      <c r="R47" s="117"/>
      <c r="S47" s="117"/>
      <c r="T47" s="117"/>
      <c r="U47" s="117"/>
      <c r="V47" s="117"/>
      <c r="W47" s="117"/>
      <c r="X47" s="117"/>
      <c r="Y47" s="391"/>
      <c r="Z47" s="391"/>
      <c r="AA47" s="391" t="s">
        <v>4737</v>
      </c>
      <c r="AB47" s="391"/>
      <c r="AC47" s="391" t="s">
        <v>4122</v>
      </c>
      <c r="AD47" s="391"/>
      <c r="AE47" s="391"/>
      <c r="AF47" s="391"/>
      <c r="AG47" s="391"/>
      <c r="AH47" s="391"/>
      <c r="AI47" s="391"/>
      <c r="AJ47" s="118"/>
      <c r="AK47" s="118"/>
    </row>
    <row r="48" spans="2:37">
      <c r="B48" s="117">
        <f t="shared" si="12"/>
        <v>17</v>
      </c>
      <c r="C48" s="117"/>
      <c r="D48" s="117"/>
      <c r="E48" s="117"/>
      <c r="F48" s="117"/>
      <c r="G48" s="117"/>
      <c r="H48" s="117"/>
      <c r="I48" s="117"/>
      <c r="J48" s="117"/>
      <c r="K48" s="117"/>
      <c r="L48" s="117"/>
      <c r="M48" s="117"/>
      <c r="N48" s="117"/>
      <c r="O48" s="117"/>
      <c r="P48" s="117"/>
      <c r="Q48" s="117"/>
      <c r="R48" s="117"/>
      <c r="S48" s="117"/>
      <c r="T48" s="117"/>
      <c r="U48" s="117"/>
      <c r="V48" s="117"/>
      <c r="W48" s="117"/>
      <c r="X48" s="117"/>
      <c r="Y48" s="391"/>
      <c r="Z48" s="391"/>
      <c r="AA48" s="391"/>
      <c r="AB48" s="391"/>
      <c r="AC48" s="391" t="s">
        <v>4127</v>
      </c>
      <c r="AD48" s="391"/>
      <c r="AE48" s="391"/>
      <c r="AF48" s="391"/>
      <c r="AG48" s="391"/>
      <c r="AH48" s="391"/>
      <c r="AI48" s="391"/>
      <c r="AJ48" s="118"/>
      <c r="AK48" s="118"/>
    </row>
    <row r="49" spans="2:37">
      <c r="B49" s="117">
        <f t="shared" si="12"/>
        <v>18</v>
      </c>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t="s">
        <v>1161</v>
      </c>
      <c r="AD49" s="117"/>
      <c r="AE49" s="117"/>
      <c r="AF49" s="117"/>
      <c r="AG49" s="117"/>
      <c r="AH49" s="117"/>
      <c r="AI49" s="117"/>
      <c r="AJ49" s="118"/>
      <c r="AK49" s="118"/>
    </row>
    <row r="50" spans="2:37">
      <c r="B50" s="117">
        <f t="shared" si="12"/>
        <v>19</v>
      </c>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8"/>
      <c r="AK50" s="118"/>
    </row>
    <row r="51" spans="2:37">
      <c r="B51" s="117">
        <f t="shared" si="12"/>
        <v>20</v>
      </c>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8"/>
      <c r="AK51" s="118"/>
    </row>
    <row r="52" spans="2:37">
      <c r="B52" s="117">
        <f t="shared" si="12"/>
        <v>21</v>
      </c>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8"/>
      <c r="AK52" s="118"/>
    </row>
    <row r="53" spans="2:37" ht="14.4" thickBot="1">
      <c r="B53" s="143">
        <f t="shared" si="12"/>
        <v>22</v>
      </c>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4"/>
      <c r="AK53" s="144"/>
    </row>
    <row r="54" spans="2:37" s="116" customFormat="1" ht="14.4" thickTop="1">
      <c r="B54" s="133" t="s">
        <v>1046</v>
      </c>
      <c r="C54" s="133">
        <f>COUNTA(C33:C53)</f>
        <v>9</v>
      </c>
      <c r="D54" s="133"/>
      <c r="E54" s="133">
        <f>COUNTA(E33:E53)</f>
        <v>10</v>
      </c>
      <c r="F54" s="133"/>
      <c r="G54" s="133">
        <f>COUNTA(G33:G53)</f>
        <v>14</v>
      </c>
      <c r="H54" s="133"/>
      <c r="I54" s="133">
        <f>COUNTA(I33:I53)</f>
        <v>7</v>
      </c>
      <c r="J54" s="133"/>
      <c r="K54" s="133">
        <f>COUNTA(K33:K53)</f>
        <v>14</v>
      </c>
      <c r="L54" s="133"/>
      <c r="M54" s="133">
        <f>COUNTA(M33:M53)</f>
        <v>10</v>
      </c>
      <c r="N54" s="133"/>
      <c r="O54" s="133">
        <f>COUNTA(O33:O53)</f>
        <v>8</v>
      </c>
      <c r="P54" s="133"/>
      <c r="Q54" s="133">
        <f>COUNTA(Q33:Q53)</f>
        <v>11</v>
      </c>
      <c r="R54" s="133"/>
      <c r="S54" s="133">
        <f>COUNTA(S33:S53)</f>
        <v>9</v>
      </c>
      <c r="T54" s="133"/>
      <c r="U54" s="133">
        <f>COUNTA(U33:U53)</f>
        <v>9</v>
      </c>
      <c r="V54" s="133"/>
      <c r="W54" s="133">
        <f>COUNTA(W33:W53)</f>
        <v>14</v>
      </c>
      <c r="X54" s="133"/>
      <c r="Y54" s="133">
        <f>COUNTA(Y33:Y53)</f>
        <v>10</v>
      </c>
      <c r="Z54" s="133"/>
      <c r="AA54" s="133">
        <f>COUNTA(AA33:AA53)</f>
        <v>15</v>
      </c>
      <c r="AB54" s="133"/>
      <c r="AC54" s="365">
        <f>COUNTA(AC33:AC53)</f>
        <v>17</v>
      </c>
      <c r="AD54" s="133"/>
      <c r="AE54" s="133">
        <f>COUNTA(AE33:AE53)</f>
        <v>11</v>
      </c>
      <c r="AF54" s="133"/>
      <c r="AG54" s="133">
        <f>COUNTA(AG33:AG53)</f>
        <v>13</v>
      </c>
      <c r="AH54" s="133"/>
      <c r="AI54" s="133">
        <f>COUNTA(AI33:AI53)</f>
        <v>9</v>
      </c>
      <c r="AJ54" s="121"/>
      <c r="AK54" s="121">
        <f>SUM(C54:AI54)</f>
        <v>190</v>
      </c>
    </row>
    <row r="55" spans="2:37">
      <c r="B55" s="119"/>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row>
    <row r="56" spans="2:37" ht="14.4">
      <c r="B56" s="122" t="s">
        <v>4763</v>
      </c>
      <c r="C56" s="124"/>
      <c r="D56" s="124"/>
      <c r="E56" s="124"/>
      <c r="F56" s="124"/>
      <c r="G56" s="124"/>
      <c r="H56" s="124"/>
      <c r="I56" s="124"/>
      <c r="J56" s="124"/>
      <c r="K56" s="124"/>
      <c r="L56" s="124"/>
      <c r="M56" s="253" t="s">
        <v>4761</v>
      </c>
      <c r="N56" s="124"/>
      <c r="O56" s="375"/>
      <c r="P56" s="375"/>
      <c r="Q56" s="124"/>
      <c r="R56" s="124"/>
      <c r="S56" s="124"/>
      <c r="T56" s="124"/>
      <c r="U56" s="124"/>
      <c r="V56" s="124"/>
      <c r="W56" s="124"/>
      <c r="X56" s="124"/>
      <c r="Y56" s="124"/>
      <c r="Z56" s="124"/>
      <c r="AA56" s="124"/>
      <c r="AB56" s="124"/>
      <c r="AC56" s="124"/>
      <c r="AD56" s="124"/>
      <c r="AE56" s="124"/>
      <c r="AF56" s="124"/>
      <c r="AG56" s="124"/>
      <c r="AH56" s="124"/>
      <c r="AI56" s="124"/>
      <c r="AJ56" s="123"/>
      <c r="AK56" s="123"/>
    </row>
    <row r="57" spans="2:37">
      <c r="B57" s="123"/>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3"/>
      <c r="AK57" s="123"/>
    </row>
    <row r="58" spans="2:37">
      <c r="B58" s="125" t="s">
        <v>4762</v>
      </c>
      <c r="C58" s="374" t="s">
        <v>1018</v>
      </c>
      <c r="D58" s="374"/>
      <c r="E58" s="374" t="s">
        <v>972</v>
      </c>
      <c r="F58" s="374"/>
      <c r="G58" s="374" t="s">
        <v>1022</v>
      </c>
      <c r="H58" s="374"/>
      <c r="I58" s="374" t="s">
        <v>969</v>
      </c>
      <c r="J58" s="374"/>
      <c r="K58" s="374" t="s">
        <v>990</v>
      </c>
      <c r="L58" s="374"/>
      <c r="M58" s="374" t="s">
        <v>1026</v>
      </c>
      <c r="N58" s="374"/>
      <c r="O58" s="374" t="s">
        <v>1029</v>
      </c>
      <c r="P58" s="374"/>
      <c r="Q58" s="374" t="s">
        <v>1033</v>
      </c>
      <c r="R58" s="374"/>
      <c r="S58" s="374" t="s">
        <v>996</v>
      </c>
      <c r="T58" s="374"/>
      <c r="U58" s="374" t="s">
        <v>1036</v>
      </c>
      <c r="V58" s="374"/>
      <c r="W58" s="374" t="s">
        <v>993</v>
      </c>
      <c r="X58" s="374"/>
      <c r="Y58" s="374" t="s">
        <v>999</v>
      </c>
      <c r="Z58" s="374"/>
      <c r="AA58" s="374" t="s">
        <v>1003</v>
      </c>
      <c r="AB58" s="374"/>
      <c r="AC58" s="374" t="s">
        <v>1008</v>
      </c>
      <c r="AD58" s="374"/>
      <c r="AE58" s="374" t="s">
        <v>982</v>
      </c>
      <c r="AF58" s="374"/>
      <c r="AG58" s="374" t="s">
        <v>1012</v>
      </c>
      <c r="AH58" s="374"/>
      <c r="AI58" s="374" t="s">
        <v>1015</v>
      </c>
      <c r="AJ58" s="123"/>
      <c r="AK58" s="123"/>
    </row>
    <row r="59" spans="2:37">
      <c r="B59" s="124">
        <v>2</v>
      </c>
      <c r="C59" s="375"/>
      <c r="D59" s="375"/>
      <c r="E59" s="375" t="s">
        <v>2123</v>
      </c>
      <c r="F59" s="375"/>
      <c r="G59" s="375"/>
      <c r="H59" s="375"/>
      <c r="I59" s="375" t="s">
        <v>1133</v>
      </c>
      <c r="J59" s="375"/>
      <c r="K59" s="375" t="s">
        <v>2628</v>
      </c>
      <c r="L59" s="375"/>
      <c r="M59" s="375"/>
      <c r="N59" s="375"/>
      <c r="O59" s="375"/>
      <c r="P59" s="375"/>
      <c r="Q59" s="375"/>
      <c r="R59" s="375"/>
      <c r="S59" s="375" t="s">
        <v>3112</v>
      </c>
      <c r="T59" s="375"/>
      <c r="U59" s="375"/>
      <c r="V59" s="375"/>
      <c r="W59" s="375" t="s">
        <v>3461</v>
      </c>
      <c r="X59" s="375"/>
      <c r="Y59" s="375" t="s">
        <v>3619</v>
      </c>
      <c r="Z59" s="375"/>
      <c r="AA59" s="377" t="s">
        <v>3841</v>
      </c>
      <c r="AB59" s="375"/>
      <c r="AC59" s="375" t="s">
        <v>4066</v>
      </c>
      <c r="AD59" s="375"/>
      <c r="AE59" s="377" t="s">
        <v>1130</v>
      </c>
      <c r="AF59" s="375"/>
      <c r="AG59" s="377" t="s">
        <v>4478</v>
      </c>
      <c r="AH59" s="375"/>
      <c r="AI59" s="375" t="s">
        <v>4590</v>
      </c>
      <c r="AJ59" s="123"/>
      <c r="AK59" s="123"/>
    </row>
    <row r="60" spans="2:37">
      <c r="B60" s="124">
        <f>B59+1</f>
        <v>3</v>
      </c>
      <c r="C60" s="375"/>
      <c r="D60" s="375"/>
      <c r="E60" s="375" t="s">
        <v>2132</v>
      </c>
      <c r="F60" s="375"/>
      <c r="G60" s="375"/>
      <c r="H60" s="375"/>
      <c r="I60" s="375" t="s">
        <v>2409</v>
      </c>
      <c r="J60" s="375"/>
      <c r="K60" s="375" t="s">
        <v>2632</v>
      </c>
      <c r="L60" s="375"/>
      <c r="M60" s="375"/>
      <c r="N60" s="375"/>
      <c r="O60" s="375"/>
      <c r="P60" s="375"/>
      <c r="Q60" s="375"/>
      <c r="R60" s="375"/>
      <c r="S60" s="375" t="s">
        <v>3119</v>
      </c>
      <c r="T60" s="375"/>
      <c r="U60" s="375"/>
      <c r="V60" s="375"/>
      <c r="W60" s="375" t="s">
        <v>3470</v>
      </c>
      <c r="X60" s="375"/>
      <c r="Y60" s="375" t="s">
        <v>3627</v>
      </c>
      <c r="Z60" s="375"/>
      <c r="AA60" s="377" t="s">
        <v>3845</v>
      </c>
      <c r="AB60" s="375"/>
      <c r="AC60" s="375" t="s">
        <v>1158</v>
      </c>
      <c r="AD60" s="375"/>
      <c r="AE60" s="377" t="s">
        <v>4230</v>
      </c>
      <c r="AF60" s="375"/>
      <c r="AG60" s="375" t="s">
        <v>4481</v>
      </c>
      <c r="AH60" s="375"/>
      <c r="AI60" s="379" t="s">
        <v>4598</v>
      </c>
      <c r="AJ60" s="123"/>
      <c r="AK60" s="123"/>
    </row>
    <row r="61" spans="2:37">
      <c r="B61" s="124">
        <f t="shared" ref="B61:B72" si="13">B60+1</f>
        <v>4</v>
      </c>
      <c r="C61" s="375"/>
      <c r="D61" s="375"/>
      <c r="E61" s="375" t="s">
        <v>2171</v>
      </c>
      <c r="F61" s="375"/>
      <c r="G61" s="375"/>
      <c r="H61" s="375"/>
      <c r="I61" s="375" t="s">
        <v>2434</v>
      </c>
      <c r="J61" s="375"/>
      <c r="K61" s="375" t="s">
        <v>2636</v>
      </c>
      <c r="L61" s="375"/>
      <c r="M61" s="375"/>
      <c r="N61" s="375"/>
      <c r="O61" s="375"/>
      <c r="P61" s="375"/>
      <c r="Q61" s="375"/>
      <c r="R61" s="375"/>
      <c r="S61" s="375" t="s">
        <v>3125</v>
      </c>
      <c r="T61" s="375"/>
      <c r="U61" s="375"/>
      <c r="V61" s="375"/>
      <c r="W61" s="375" t="s">
        <v>3473</v>
      </c>
      <c r="X61" s="375"/>
      <c r="Y61" s="375" t="s">
        <v>3630</v>
      </c>
      <c r="Z61" s="375"/>
      <c r="AA61" s="377" t="s">
        <v>3854</v>
      </c>
      <c r="AB61" s="375"/>
      <c r="AC61" s="263" t="s">
        <v>4073</v>
      </c>
      <c r="AD61" s="375"/>
      <c r="AE61" s="377" t="s">
        <v>4234</v>
      </c>
      <c r="AF61" s="375"/>
      <c r="AG61" s="375" t="s">
        <v>4485</v>
      </c>
      <c r="AH61" s="375"/>
      <c r="AI61" s="375" t="s">
        <v>4615</v>
      </c>
      <c r="AJ61" s="123"/>
      <c r="AK61" s="123"/>
    </row>
    <row r="62" spans="2:37">
      <c r="B62" s="124">
        <f t="shared" si="13"/>
        <v>5</v>
      </c>
      <c r="C62" s="375"/>
      <c r="D62" s="375"/>
      <c r="E62" s="375" t="s">
        <v>2202</v>
      </c>
      <c r="F62" s="375"/>
      <c r="G62" s="375"/>
      <c r="H62" s="375"/>
      <c r="I62" s="375"/>
      <c r="J62" s="375"/>
      <c r="K62" s="375" t="s">
        <v>2645</v>
      </c>
      <c r="L62" s="375"/>
      <c r="M62" s="375"/>
      <c r="N62" s="375"/>
      <c r="O62" s="375"/>
      <c r="P62" s="375"/>
      <c r="Q62" s="375"/>
      <c r="R62" s="375"/>
      <c r="S62" s="375" t="s">
        <v>3131</v>
      </c>
      <c r="T62" s="375"/>
      <c r="U62" s="375"/>
      <c r="V62" s="375"/>
      <c r="W62" s="375" t="s">
        <v>3501</v>
      </c>
      <c r="X62" s="375"/>
      <c r="Y62" s="375" t="s">
        <v>3639</v>
      </c>
      <c r="Z62" s="375"/>
      <c r="AA62" s="377" t="s">
        <v>3899</v>
      </c>
      <c r="AB62" s="375"/>
      <c r="AC62" s="375" t="s">
        <v>4078</v>
      </c>
      <c r="AD62" s="375"/>
      <c r="AE62" s="377" t="s">
        <v>4263</v>
      </c>
      <c r="AF62" s="375"/>
      <c r="AG62" s="375" t="s">
        <v>4532</v>
      </c>
      <c r="AH62" s="375"/>
      <c r="AI62" s="375" t="s">
        <v>4700</v>
      </c>
      <c r="AJ62" s="123"/>
      <c r="AK62" s="123"/>
    </row>
    <row r="63" spans="2:37">
      <c r="B63" s="124">
        <f t="shared" si="13"/>
        <v>6</v>
      </c>
      <c r="C63" s="375"/>
      <c r="D63" s="375"/>
      <c r="E63" s="375" t="s">
        <v>4729</v>
      </c>
      <c r="F63" s="375"/>
      <c r="G63" s="375"/>
      <c r="H63" s="375"/>
      <c r="I63" s="375"/>
      <c r="J63" s="375"/>
      <c r="K63" s="375" t="s">
        <v>1136</v>
      </c>
      <c r="L63" s="375"/>
      <c r="M63" s="375"/>
      <c r="N63" s="375"/>
      <c r="O63" s="375"/>
      <c r="P63" s="375"/>
      <c r="Q63" s="375"/>
      <c r="R63" s="375"/>
      <c r="S63" s="375" t="s">
        <v>3142</v>
      </c>
      <c r="T63" s="375"/>
      <c r="U63" s="375"/>
      <c r="V63" s="375"/>
      <c r="W63" s="375" t="s">
        <v>3505</v>
      </c>
      <c r="X63" s="375"/>
      <c r="Y63" s="375" t="s">
        <v>3648</v>
      </c>
      <c r="Z63" s="375"/>
      <c r="AA63" s="377" t="s">
        <v>3903</v>
      </c>
      <c r="AB63" s="375"/>
      <c r="AC63" s="375" t="s">
        <v>4083</v>
      </c>
      <c r="AD63" s="375"/>
      <c r="AE63" s="377" t="s">
        <v>4271</v>
      </c>
      <c r="AF63" s="375"/>
      <c r="AG63" s="375" t="s">
        <v>4535</v>
      </c>
      <c r="AH63" s="375"/>
      <c r="AI63" s="375" t="s">
        <v>4703</v>
      </c>
      <c r="AJ63" s="123"/>
      <c r="AK63" s="123"/>
    </row>
    <row r="64" spans="2:37">
      <c r="B64" s="124">
        <f t="shared" si="13"/>
        <v>7</v>
      </c>
      <c r="C64" s="375"/>
      <c r="D64" s="375"/>
      <c r="E64" s="375"/>
      <c r="F64" s="375"/>
      <c r="G64" s="375"/>
      <c r="H64" s="375"/>
      <c r="I64" s="375"/>
      <c r="J64" s="375"/>
      <c r="K64" s="375" t="s">
        <v>2711</v>
      </c>
      <c r="L64" s="375"/>
      <c r="M64" s="375"/>
      <c r="N64" s="375"/>
      <c r="O64" s="375"/>
      <c r="P64" s="375"/>
      <c r="Q64" s="375"/>
      <c r="R64" s="375"/>
      <c r="S64" s="375" t="s">
        <v>3147</v>
      </c>
      <c r="T64" s="375"/>
      <c r="U64" s="375"/>
      <c r="V64" s="375"/>
      <c r="W64" s="375" t="s">
        <v>3508</v>
      </c>
      <c r="X64" s="375"/>
      <c r="Y64" s="375" t="s">
        <v>3660</v>
      </c>
      <c r="Z64" s="375"/>
      <c r="AA64" s="377" t="s">
        <v>3907</v>
      </c>
      <c r="AB64" s="375"/>
      <c r="AC64" s="375" t="s">
        <v>4149</v>
      </c>
      <c r="AD64" s="375"/>
      <c r="AE64" s="377" t="s">
        <v>4318</v>
      </c>
      <c r="AF64" s="375"/>
      <c r="AG64" s="375" t="s">
        <v>4540</v>
      </c>
      <c r="AH64" s="375"/>
      <c r="AI64" s="375" t="s">
        <v>4706</v>
      </c>
      <c r="AJ64" s="123"/>
      <c r="AK64" s="123"/>
    </row>
    <row r="65" spans="2:37">
      <c r="B65" s="124">
        <f t="shared" si="13"/>
        <v>8</v>
      </c>
      <c r="C65" s="375"/>
      <c r="D65" s="375"/>
      <c r="E65" s="375"/>
      <c r="F65" s="375"/>
      <c r="G65" s="375"/>
      <c r="H65" s="375"/>
      <c r="I65" s="375"/>
      <c r="J65" s="375"/>
      <c r="K65" s="375" t="s">
        <v>2718</v>
      </c>
      <c r="L65" s="375"/>
      <c r="M65" s="375"/>
      <c r="N65" s="375"/>
      <c r="O65" s="375"/>
      <c r="P65" s="375"/>
      <c r="Q65" s="375"/>
      <c r="R65" s="375"/>
      <c r="S65" s="375" t="s">
        <v>3173</v>
      </c>
      <c r="T65" s="375"/>
      <c r="U65" s="375"/>
      <c r="V65" s="375"/>
      <c r="W65" s="375" t="s">
        <v>3512</v>
      </c>
      <c r="X65" s="375"/>
      <c r="Y65" s="375" t="s">
        <v>3678</v>
      </c>
      <c r="Z65" s="375"/>
      <c r="AA65" s="378" t="s">
        <v>3917</v>
      </c>
      <c r="AB65" s="375"/>
      <c r="AC65" s="375" t="s">
        <v>4160</v>
      </c>
      <c r="AD65" s="375"/>
      <c r="AE65" s="377" t="s">
        <v>4343</v>
      </c>
      <c r="AF65" s="375"/>
      <c r="AG65" s="375" t="s">
        <v>4545</v>
      </c>
      <c r="AH65" s="375"/>
      <c r="AI65" s="375" t="s">
        <v>4712</v>
      </c>
      <c r="AJ65" s="123"/>
      <c r="AK65" s="123"/>
    </row>
    <row r="66" spans="2:37">
      <c r="B66" s="124">
        <f t="shared" si="13"/>
        <v>9</v>
      </c>
      <c r="C66" s="375"/>
      <c r="D66" s="375"/>
      <c r="E66" s="375"/>
      <c r="F66" s="375"/>
      <c r="G66" s="375"/>
      <c r="H66" s="375"/>
      <c r="I66" s="375"/>
      <c r="J66" s="375"/>
      <c r="K66" s="375"/>
      <c r="L66" s="375"/>
      <c r="M66" s="375"/>
      <c r="N66" s="375"/>
      <c r="O66" s="375"/>
      <c r="P66" s="375"/>
      <c r="Q66" s="375"/>
      <c r="R66" s="375"/>
      <c r="S66" s="375" t="s">
        <v>3208</v>
      </c>
      <c r="T66" s="375"/>
      <c r="U66" s="375"/>
      <c r="V66" s="375"/>
      <c r="W66" s="375" t="s">
        <v>3517</v>
      </c>
      <c r="X66" s="375"/>
      <c r="Y66" s="375" t="s">
        <v>3722</v>
      </c>
      <c r="Z66" s="375"/>
      <c r="AA66" s="377" t="s">
        <v>3932</v>
      </c>
      <c r="AB66" s="375"/>
      <c r="AC66" s="263" t="s">
        <v>4165</v>
      </c>
      <c r="AD66" s="375"/>
      <c r="AE66" s="377" t="s">
        <v>4373</v>
      </c>
      <c r="AF66" s="375"/>
      <c r="AG66" s="375" t="s">
        <v>4549</v>
      </c>
      <c r="AH66" s="375"/>
      <c r="AI66" s="375" t="s">
        <v>4724</v>
      </c>
      <c r="AJ66" s="123"/>
      <c r="AK66" s="123"/>
    </row>
    <row r="67" spans="2:37">
      <c r="B67" s="124">
        <f t="shared" si="13"/>
        <v>10</v>
      </c>
      <c r="C67" s="375"/>
      <c r="D67" s="375"/>
      <c r="E67" s="375"/>
      <c r="F67" s="375"/>
      <c r="G67" s="375"/>
      <c r="H67" s="375"/>
      <c r="I67" s="375"/>
      <c r="J67" s="375"/>
      <c r="K67" s="375"/>
      <c r="L67" s="375"/>
      <c r="M67" s="375"/>
      <c r="N67" s="375"/>
      <c r="O67" s="375"/>
      <c r="P67" s="375"/>
      <c r="Q67" s="375"/>
      <c r="R67" s="375"/>
      <c r="S67" s="375" t="s">
        <v>3280</v>
      </c>
      <c r="T67" s="375"/>
      <c r="U67" s="375"/>
      <c r="V67" s="375"/>
      <c r="W67" s="1910" t="s">
        <v>4732</v>
      </c>
      <c r="X67" s="375"/>
      <c r="Y67" s="375" t="s">
        <v>1146</v>
      </c>
      <c r="Z67" s="375"/>
      <c r="AA67" s="377" t="s">
        <v>3937</v>
      </c>
      <c r="AB67" s="375"/>
      <c r="AC67" s="375" t="s">
        <v>4170</v>
      </c>
      <c r="AD67" s="375"/>
      <c r="AE67" s="375"/>
      <c r="AF67" s="375"/>
      <c r="AG67" s="375" t="s">
        <v>4553</v>
      </c>
      <c r="AH67" s="375"/>
      <c r="AI67" s="375"/>
      <c r="AJ67" s="123"/>
      <c r="AK67" s="123"/>
    </row>
    <row r="68" spans="2:37">
      <c r="B68" s="124">
        <f t="shared" si="13"/>
        <v>11</v>
      </c>
      <c r="C68" s="375"/>
      <c r="D68" s="375"/>
      <c r="E68" s="375"/>
      <c r="F68" s="375"/>
      <c r="G68" s="375"/>
      <c r="H68" s="375"/>
      <c r="I68" s="375"/>
      <c r="J68" s="375"/>
      <c r="K68" s="375"/>
      <c r="L68" s="375"/>
      <c r="M68" s="375"/>
      <c r="N68" s="375"/>
      <c r="O68" s="375"/>
      <c r="P68" s="375"/>
      <c r="Q68" s="375"/>
      <c r="R68" s="375"/>
      <c r="S68" s="375" t="s">
        <v>1149</v>
      </c>
      <c r="T68" s="375"/>
      <c r="U68" s="375"/>
      <c r="V68" s="375"/>
      <c r="W68" s="375"/>
      <c r="X68" s="375"/>
      <c r="Y68" s="375"/>
      <c r="Z68" s="375"/>
      <c r="AA68" s="377" t="s">
        <v>3942</v>
      </c>
      <c r="AB68" s="375"/>
      <c r="AC68" s="375" t="s">
        <v>4175</v>
      </c>
      <c r="AD68" s="375"/>
      <c r="AE68" s="375"/>
      <c r="AF68" s="375"/>
      <c r="AG68" s="375" t="s">
        <v>4557</v>
      </c>
      <c r="AH68" s="375"/>
      <c r="AI68" s="375"/>
      <c r="AJ68" s="123"/>
      <c r="AK68" s="123"/>
    </row>
    <row r="69" spans="2:37">
      <c r="B69" s="124">
        <f t="shared" si="13"/>
        <v>12</v>
      </c>
      <c r="C69" s="375"/>
      <c r="D69" s="375"/>
      <c r="E69" s="375"/>
      <c r="F69" s="375"/>
      <c r="G69" s="375"/>
      <c r="H69" s="375"/>
      <c r="I69" s="375"/>
      <c r="J69" s="375"/>
      <c r="K69" s="375"/>
      <c r="L69" s="375"/>
      <c r="M69" s="375"/>
      <c r="N69" s="375"/>
      <c r="O69" s="375"/>
      <c r="P69" s="375"/>
      <c r="Q69" s="375"/>
      <c r="R69" s="375"/>
      <c r="S69" s="375"/>
      <c r="T69" s="375"/>
      <c r="U69" s="375"/>
      <c r="V69" s="375"/>
      <c r="W69" s="375"/>
      <c r="X69" s="375"/>
      <c r="Y69" s="375"/>
      <c r="Z69" s="375"/>
      <c r="AA69" s="377" t="s">
        <v>1152</v>
      </c>
      <c r="AB69" s="375"/>
      <c r="AC69" s="375"/>
      <c r="AD69" s="375"/>
      <c r="AE69" s="375"/>
      <c r="AF69" s="375"/>
      <c r="AG69" s="375" t="s">
        <v>4573</v>
      </c>
      <c r="AH69" s="375"/>
      <c r="AI69" s="375"/>
      <c r="AJ69" s="123"/>
      <c r="AK69" s="123"/>
    </row>
    <row r="70" spans="2:37">
      <c r="B70" s="124">
        <f t="shared" si="13"/>
        <v>13</v>
      </c>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123"/>
      <c r="AK70" s="123"/>
    </row>
    <row r="71" spans="2:37">
      <c r="B71" s="124">
        <f t="shared" si="13"/>
        <v>14</v>
      </c>
      <c r="C71" s="375"/>
      <c r="D71" s="375"/>
      <c r="E71" s="375"/>
      <c r="F71" s="375"/>
      <c r="G71" s="375"/>
      <c r="H71" s="375"/>
      <c r="I71" s="375"/>
      <c r="J71" s="375"/>
      <c r="K71" s="375"/>
      <c r="L71" s="375"/>
      <c r="M71" s="375"/>
      <c r="N71" s="375"/>
      <c r="O71" s="375"/>
      <c r="P71" s="375"/>
      <c r="Q71" s="375"/>
      <c r="R71" s="375"/>
      <c r="S71" s="375"/>
      <c r="T71" s="375"/>
      <c r="U71" s="375"/>
      <c r="V71" s="375"/>
      <c r="W71" s="375"/>
      <c r="X71" s="375"/>
      <c r="Y71" s="375"/>
      <c r="Z71" s="375"/>
      <c r="AA71" s="375"/>
      <c r="AB71" s="375"/>
      <c r="AC71" s="375"/>
      <c r="AD71" s="375"/>
      <c r="AE71" s="375"/>
      <c r="AF71" s="375"/>
      <c r="AG71" s="375"/>
      <c r="AH71" s="375"/>
      <c r="AI71" s="375"/>
      <c r="AJ71" s="123"/>
      <c r="AK71" s="123"/>
    </row>
    <row r="72" spans="2:37">
      <c r="B72" s="124">
        <f t="shared" si="13"/>
        <v>15</v>
      </c>
      <c r="C72" s="375"/>
      <c r="D72" s="375"/>
      <c r="E72" s="375"/>
      <c r="F72" s="375"/>
      <c r="G72" s="375"/>
      <c r="H72" s="375"/>
      <c r="I72" s="375"/>
      <c r="J72" s="375"/>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123"/>
      <c r="AK72" s="123"/>
    </row>
    <row r="73" spans="2:37" ht="14.4" thickBot="1">
      <c r="B73" s="152">
        <f>B72+1</f>
        <v>16</v>
      </c>
      <c r="C73" s="376"/>
      <c r="D73" s="376"/>
      <c r="E73" s="376"/>
      <c r="F73" s="376"/>
      <c r="G73" s="376"/>
      <c r="H73" s="376"/>
      <c r="I73" s="376"/>
      <c r="J73" s="376"/>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147"/>
      <c r="AK73" s="147"/>
    </row>
    <row r="74" spans="2:37" ht="14.4" thickTop="1">
      <c r="B74" s="134" t="s">
        <v>1046</v>
      </c>
      <c r="C74" s="134">
        <f>COUNTA(C59:C73)</f>
        <v>0</v>
      </c>
      <c r="D74" s="124"/>
      <c r="E74" s="134">
        <f>COUNTA(E59:E73)</f>
        <v>5</v>
      </c>
      <c r="F74" s="124"/>
      <c r="G74" s="134">
        <f>COUNTA(G59:G73)</f>
        <v>0</v>
      </c>
      <c r="H74" s="124"/>
      <c r="I74" s="134">
        <f>COUNTA(I59:I73)</f>
        <v>3</v>
      </c>
      <c r="J74" s="124"/>
      <c r="K74" s="134">
        <f>COUNTA(K59:K73)</f>
        <v>7</v>
      </c>
      <c r="L74" s="124"/>
      <c r="M74" s="134">
        <f>COUNTA(M59:M73)</f>
        <v>0</v>
      </c>
      <c r="N74" s="124"/>
      <c r="O74" s="134">
        <f>COUNTA(O59:O73)</f>
        <v>0</v>
      </c>
      <c r="P74" s="124"/>
      <c r="Q74" s="134">
        <f>COUNTA(Q59:Q73)</f>
        <v>0</v>
      </c>
      <c r="R74" s="124"/>
      <c r="S74" s="134">
        <f>COUNTA(S59:S73)</f>
        <v>10</v>
      </c>
      <c r="T74" s="124"/>
      <c r="U74" s="134">
        <f>COUNTA(U59:U73)</f>
        <v>0</v>
      </c>
      <c r="V74" s="124"/>
      <c r="W74" s="134">
        <f>COUNTA(W59:W73)</f>
        <v>9</v>
      </c>
      <c r="X74" s="124"/>
      <c r="Y74" s="134">
        <f>COUNTA(Y59:Y73)</f>
        <v>9</v>
      </c>
      <c r="Z74" s="124"/>
      <c r="AA74" s="366">
        <f>COUNTA(AA59:AA73)</f>
        <v>11</v>
      </c>
      <c r="AB74" s="124"/>
      <c r="AC74" s="134">
        <f>COUNTA(AC59:AC73)</f>
        <v>10</v>
      </c>
      <c r="AD74" s="124"/>
      <c r="AE74" s="134">
        <f>COUNTA(AE59:AE73)</f>
        <v>8</v>
      </c>
      <c r="AF74" s="124"/>
      <c r="AG74" s="366">
        <f>COUNTA(AG59:AG73)</f>
        <v>11</v>
      </c>
      <c r="AH74" s="124"/>
      <c r="AI74" s="134">
        <f>COUNTA(AI59:AI73)</f>
        <v>8</v>
      </c>
      <c r="AJ74" s="123"/>
      <c r="AK74" s="125">
        <f>SUM(C74:AI74)</f>
        <v>91</v>
      </c>
    </row>
    <row r="75" spans="2:37">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row>
    <row r="76" spans="2:37" ht="14.4">
      <c r="B76" s="128" t="s">
        <v>4764</v>
      </c>
      <c r="C76" s="130"/>
      <c r="D76" s="130"/>
      <c r="E76" s="130"/>
      <c r="F76" s="130"/>
      <c r="G76" s="130"/>
      <c r="H76" s="130"/>
      <c r="I76" s="130"/>
      <c r="J76" s="130"/>
      <c r="K76" s="130"/>
      <c r="L76" s="130"/>
      <c r="M76" s="253" t="s">
        <v>4761</v>
      </c>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29"/>
      <c r="AK76" s="129"/>
    </row>
    <row r="77" spans="2:37">
      <c r="B77" s="129"/>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29"/>
      <c r="AK77" s="129"/>
    </row>
    <row r="78" spans="2:37">
      <c r="B78" s="131" t="s">
        <v>4762</v>
      </c>
      <c r="C78" s="135" t="s">
        <v>1018</v>
      </c>
      <c r="D78" s="135"/>
      <c r="E78" s="135" t="s">
        <v>972</v>
      </c>
      <c r="F78" s="135"/>
      <c r="G78" s="135" t="s">
        <v>1022</v>
      </c>
      <c r="H78" s="135"/>
      <c r="I78" s="135" t="s">
        <v>969</v>
      </c>
      <c r="J78" s="135"/>
      <c r="K78" s="135" t="s">
        <v>990</v>
      </c>
      <c r="L78" s="135"/>
      <c r="M78" s="135" t="s">
        <v>1026</v>
      </c>
      <c r="N78" s="135"/>
      <c r="O78" s="135" t="s">
        <v>1029</v>
      </c>
      <c r="P78" s="135"/>
      <c r="Q78" s="135" t="s">
        <v>1033</v>
      </c>
      <c r="R78" s="135"/>
      <c r="S78" s="135" t="s">
        <v>996</v>
      </c>
      <c r="T78" s="135"/>
      <c r="U78" s="135" t="s">
        <v>1036</v>
      </c>
      <c r="V78" s="135"/>
      <c r="W78" s="135" t="s">
        <v>993</v>
      </c>
      <c r="X78" s="135"/>
      <c r="Y78" s="135" t="s">
        <v>999</v>
      </c>
      <c r="Z78" s="135"/>
      <c r="AA78" s="135" t="s">
        <v>1003</v>
      </c>
      <c r="AB78" s="135"/>
      <c r="AC78" s="135" t="s">
        <v>1008</v>
      </c>
      <c r="AD78" s="135"/>
      <c r="AE78" s="135" t="s">
        <v>982</v>
      </c>
      <c r="AF78" s="135"/>
      <c r="AG78" s="135" t="s">
        <v>1012</v>
      </c>
      <c r="AH78" s="135"/>
      <c r="AI78" s="135" t="s">
        <v>1015</v>
      </c>
      <c r="AJ78" s="129"/>
      <c r="AK78" s="129"/>
    </row>
    <row r="79" spans="2:37">
      <c r="B79" s="130">
        <v>2</v>
      </c>
      <c r="C79" s="130" t="s">
        <v>1966</v>
      </c>
      <c r="D79" s="130"/>
      <c r="E79" s="130" t="s">
        <v>2128</v>
      </c>
      <c r="F79" s="130"/>
      <c r="G79" s="130" t="s">
        <v>2273</v>
      </c>
      <c r="H79" s="130"/>
      <c r="I79" s="130" t="s">
        <v>2418</v>
      </c>
      <c r="J79" s="130"/>
      <c r="K79" s="130" t="s">
        <v>2559</v>
      </c>
      <c r="L79" s="130"/>
      <c r="M79" s="130" t="s">
        <v>2795</v>
      </c>
      <c r="N79" s="130"/>
      <c r="O79" s="130" t="s">
        <v>2858</v>
      </c>
      <c r="P79" s="130"/>
      <c r="Q79" s="130" t="s">
        <v>2968</v>
      </c>
      <c r="R79" s="130"/>
      <c r="S79" s="130" t="s">
        <v>3152</v>
      </c>
      <c r="T79" s="130"/>
      <c r="U79" s="130" t="s">
        <v>3330</v>
      </c>
      <c r="V79" s="130"/>
      <c r="W79" s="130" t="s">
        <v>3440</v>
      </c>
      <c r="X79" s="130"/>
      <c r="Y79" s="130" t="s">
        <v>3644</v>
      </c>
      <c r="Z79" s="130"/>
      <c r="AA79" s="130" t="s">
        <v>3768</v>
      </c>
      <c r="AB79" s="130"/>
      <c r="AC79" s="130" t="s">
        <v>4098</v>
      </c>
      <c r="AD79" s="130"/>
      <c r="AE79" s="130" t="s">
        <v>4198</v>
      </c>
      <c r="AF79" s="130"/>
      <c r="AG79" s="130" t="s">
        <v>4400</v>
      </c>
      <c r="AH79" s="130"/>
      <c r="AI79" s="130" t="s">
        <v>4586</v>
      </c>
      <c r="AJ79" s="129"/>
      <c r="AK79" s="129"/>
    </row>
    <row r="80" spans="2:37">
      <c r="B80" s="130">
        <f>B79+1</f>
        <v>3</v>
      </c>
      <c r="C80" s="130" t="s">
        <v>1972</v>
      </c>
      <c r="D80" s="130"/>
      <c r="E80" s="130" t="s">
        <v>2142</v>
      </c>
      <c r="F80" s="130"/>
      <c r="G80" s="130" t="s">
        <v>2278</v>
      </c>
      <c r="H80" s="130"/>
      <c r="I80" s="130" t="s">
        <v>2468</v>
      </c>
      <c r="J80" s="130"/>
      <c r="K80" s="130" t="s">
        <v>2565</v>
      </c>
      <c r="L80" s="130"/>
      <c r="M80" s="130" t="s">
        <v>2804</v>
      </c>
      <c r="N80" s="130"/>
      <c r="O80" s="130" t="s">
        <v>2862</v>
      </c>
      <c r="P80" s="130"/>
      <c r="Q80" s="130" t="s">
        <v>2972</v>
      </c>
      <c r="R80" s="130"/>
      <c r="S80" s="130" t="s">
        <v>3157</v>
      </c>
      <c r="T80" s="130"/>
      <c r="U80" s="130" t="s">
        <v>3363</v>
      </c>
      <c r="V80" s="130"/>
      <c r="W80" s="130" t="s">
        <v>3450</v>
      </c>
      <c r="X80" s="130"/>
      <c r="Y80" s="130" t="s">
        <v>3686</v>
      </c>
      <c r="Z80" s="130"/>
      <c r="AA80" s="130" t="s">
        <v>3774</v>
      </c>
      <c r="AB80" s="130"/>
      <c r="AC80" s="130" t="s">
        <v>4104</v>
      </c>
      <c r="AD80" s="130"/>
      <c r="AE80" s="130" t="s">
        <v>4202</v>
      </c>
      <c r="AF80" s="130"/>
      <c r="AG80" s="130" t="s">
        <v>4418</v>
      </c>
      <c r="AH80" s="130"/>
      <c r="AI80" s="130" t="s">
        <v>4594</v>
      </c>
      <c r="AJ80" s="129"/>
      <c r="AK80" s="129"/>
    </row>
    <row r="81" spans="2:37">
      <c r="B81" s="130">
        <f t="shared" ref="B81:B102" si="14">B80+1</f>
        <v>4</v>
      </c>
      <c r="C81" s="130" t="s">
        <v>1978</v>
      </c>
      <c r="D81" s="130"/>
      <c r="E81" s="253" t="s">
        <v>2157</v>
      </c>
      <c r="F81" s="130"/>
      <c r="G81" s="130" t="s">
        <v>2283</v>
      </c>
      <c r="H81" s="130"/>
      <c r="I81" s="130" t="s">
        <v>2478</v>
      </c>
      <c r="J81" s="130"/>
      <c r="K81" s="130" t="s">
        <v>2570</v>
      </c>
      <c r="L81" s="130"/>
      <c r="M81" s="253" t="s">
        <v>2809</v>
      </c>
      <c r="N81" s="130"/>
      <c r="O81" s="130" t="s">
        <v>2902</v>
      </c>
      <c r="P81" s="130"/>
      <c r="Q81" s="130" t="s">
        <v>2975</v>
      </c>
      <c r="R81" s="130"/>
      <c r="S81" s="130" t="s">
        <v>3190</v>
      </c>
      <c r="T81" s="130"/>
      <c r="U81" s="130" t="s">
        <v>3373</v>
      </c>
      <c r="V81" s="130"/>
      <c r="W81" s="130" t="s">
        <v>3483</v>
      </c>
      <c r="X81" s="130"/>
      <c r="Y81" s="130" t="s">
        <v>3693</v>
      </c>
      <c r="Z81" s="130"/>
      <c r="AA81" s="130" t="s">
        <v>3820</v>
      </c>
      <c r="AB81" s="130"/>
      <c r="AC81" s="130" t="s">
        <v>4132</v>
      </c>
      <c r="AD81" s="130"/>
      <c r="AE81" s="130" t="s">
        <v>4214</v>
      </c>
      <c r="AF81" s="130"/>
      <c r="AG81" s="130" t="s">
        <v>4426</v>
      </c>
      <c r="AH81" s="130"/>
      <c r="AI81" s="253" t="s">
        <v>4602</v>
      </c>
      <c r="AJ81" s="129"/>
      <c r="AK81" s="129"/>
    </row>
    <row r="82" spans="2:37">
      <c r="B82" s="130">
        <f t="shared" si="14"/>
        <v>5</v>
      </c>
      <c r="C82" s="130" t="s">
        <v>2036</v>
      </c>
      <c r="D82" s="130"/>
      <c r="E82" s="253" t="s">
        <v>2163</v>
      </c>
      <c r="F82" s="130"/>
      <c r="G82" s="130" t="s">
        <v>2347</v>
      </c>
      <c r="H82" s="130"/>
      <c r="I82" s="130" t="s">
        <v>2483</v>
      </c>
      <c r="J82" s="130"/>
      <c r="K82" s="130" t="s">
        <v>2581</v>
      </c>
      <c r="L82" s="130"/>
      <c r="M82" s="130" t="s">
        <v>2814</v>
      </c>
      <c r="N82" s="130"/>
      <c r="O82" s="130" t="s">
        <v>2906</v>
      </c>
      <c r="P82" s="130"/>
      <c r="Q82" s="130" t="s">
        <v>2978</v>
      </c>
      <c r="R82" s="130"/>
      <c r="S82" s="130" t="s">
        <v>3196</v>
      </c>
      <c r="T82" s="130"/>
      <c r="U82" s="130" t="s">
        <v>3410</v>
      </c>
      <c r="V82" s="130"/>
      <c r="W82" s="130"/>
      <c r="X82" s="130"/>
      <c r="Y82" s="130" t="s">
        <v>3699</v>
      </c>
      <c r="Z82" s="130"/>
      <c r="AA82" s="130" t="s">
        <v>3890</v>
      </c>
      <c r="AB82" s="130"/>
      <c r="AC82" s="130" t="s">
        <v>4140</v>
      </c>
      <c r="AD82" s="130"/>
      <c r="AE82" s="130" t="s">
        <v>4245</v>
      </c>
      <c r="AF82" s="130"/>
      <c r="AG82" s="130" t="s">
        <v>4446</v>
      </c>
      <c r="AH82" s="130"/>
      <c r="AI82" s="130" t="s">
        <v>4611</v>
      </c>
      <c r="AJ82" s="129"/>
      <c r="AK82" s="129"/>
    </row>
    <row r="83" spans="2:37">
      <c r="B83" s="130">
        <f t="shared" si="14"/>
        <v>6</v>
      </c>
      <c r="C83" s="130" t="s">
        <v>2042</v>
      </c>
      <c r="D83" s="130"/>
      <c r="E83" s="130" t="s">
        <v>2167</v>
      </c>
      <c r="F83" s="130"/>
      <c r="G83" s="130" t="s">
        <v>2348</v>
      </c>
      <c r="H83" s="130"/>
      <c r="I83" s="130" t="s">
        <v>2488</v>
      </c>
      <c r="J83" s="130"/>
      <c r="K83" s="130" t="s">
        <v>2587</v>
      </c>
      <c r="L83" s="130"/>
      <c r="M83" s="130" t="s">
        <v>2820</v>
      </c>
      <c r="N83" s="130"/>
      <c r="O83" s="130" t="s">
        <v>2911</v>
      </c>
      <c r="P83" s="130"/>
      <c r="Q83" s="130" t="s">
        <v>2982</v>
      </c>
      <c r="R83" s="130"/>
      <c r="S83" s="130" t="s">
        <v>3215</v>
      </c>
      <c r="T83" s="130"/>
      <c r="U83" s="130" t="s">
        <v>3417</v>
      </c>
      <c r="V83" s="130"/>
      <c r="W83" s="130"/>
      <c r="X83" s="130"/>
      <c r="Y83" s="130" t="s">
        <v>3712</v>
      </c>
      <c r="Z83" s="130"/>
      <c r="AA83" s="130" t="s">
        <v>3912</v>
      </c>
      <c r="AB83" s="130"/>
      <c r="AC83" s="130"/>
      <c r="AD83" s="130"/>
      <c r="AE83" s="130" t="s">
        <v>4255</v>
      </c>
      <c r="AF83" s="130"/>
      <c r="AG83" s="130" t="s">
        <v>4470</v>
      </c>
      <c r="AH83" s="130"/>
      <c r="AI83" s="130" t="s">
        <v>4622</v>
      </c>
      <c r="AJ83" s="129"/>
      <c r="AK83" s="129"/>
    </row>
    <row r="84" spans="2:37">
      <c r="B84" s="130">
        <f t="shared" si="14"/>
        <v>7</v>
      </c>
      <c r="C84" s="130" t="s">
        <v>2047</v>
      </c>
      <c r="D84" s="130"/>
      <c r="E84" s="130" t="s">
        <v>2180</v>
      </c>
      <c r="F84" s="130"/>
      <c r="G84" s="130"/>
      <c r="H84" s="130"/>
      <c r="I84" s="130" t="s">
        <v>2491</v>
      </c>
      <c r="J84" s="130"/>
      <c r="K84" s="130" t="s">
        <v>2592</v>
      </c>
      <c r="L84" s="130"/>
      <c r="M84" s="130" t="s">
        <v>2831</v>
      </c>
      <c r="N84" s="130"/>
      <c r="O84" s="130" t="s">
        <v>2925</v>
      </c>
      <c r="P84" s="130"/>
      <c r="Q84" s="130" t="s">
        <v>2986</v>
      </c>
      <c r="R84" s="130"/>
      <c r="S84" s="130" t="s">
        <v>3221</v>
      </c>
      <c r="T84" s="130"/>
      <c r="U84" s="130" t="s">
        <v>3422</v>
      </c>
      <c r="V84" s="130"/>
      <c r="W84" s="130"/>
      <c r="X84" s="130"/>
      <c r="Y84" s="130" t="s">
        <v>3716</v>
      </c>
      <c r="Z84" s="130"/>
      <c r="AA84" s="130" t="s">
        <v>3922</v>
      </c>
      <c r="AB84" s="130"/>
      <c r="AC84" s="130"/>
      <c r="AD84" s="130"/>
      <c r="AE84" s="130" t="s">
        <v>4276</v>
      </c>
      <c r="AF84" s="130"/>
      <c r="AG84" s="130" t="s">
        <v>4567</v>
      </c>
      <c r="AH84" s="130"/>
      <c r="AI84" s="130" t="s">
        <v>4626</v>
      </c>
      <c r="AJ84" s="129"/>
      <c r="AK84" s="129"/>
    </row>
    <row r="85" spans="2:37">
      <c r="B85" s="130">
        <f t="shared" si="14"/>
        <v>8</v>
      </c>
      <c r="C85" s="130" t="s">
        <v>2051</v>
      </c>
      <c r="D85" s="130"/>
      <c r="E85" s="130" t="s">
        <v>2184</v>
      </c>
      <c r="F85" s="130"/>
      <c r="G85" s="130"/>
      <c r="H85" s="130"/>
      <c r="I85" s="130"/>
      <c r="J85" s="130"/>
      <c r="K85" s="130" t="s">
        <v>2662</v>
      </c>
      <c r="L85" s="130"/>
      <c r="M85" s="130"/>
      <c r="N85" s="130"/>
      <c r="O85" s="130" t="s">
        <v>2929</v>
      </c>
      <c r="P85" s="130"/>
      <c r="Q85" s="130" t="s">
        <v>2990</v>
      </c>
      <c r="R85" s="130"/>
      <c r="S85" s="130" t="s">
        <v>3269</v>
      </c>
      <c r="T85" s="130"/>
      <c r="U85" s="130" t="s">
        <v>3426</v>
      </c>
      <c r="V85" s="130"/>
      <c r="W85" s="130"/>
      <c r="X85" s="130"/>
      <c r="Y85" s="130" t="s">
        <v>3733</v>
      </c>
      <c r="Z85" s="130"/>
      <c r="AA85" s="130" t="s">
        <v>3926</v>
      </c>
      <c r="AB85" s="130"/>
      <c r="AC85" s="130"/>
      <c r="AD85" s="130"/>
      <c r="AE85" s="130" t="s">
        <v>4280</v>
      </c>
      <c r="AF85" s="130"/>
      <c r="AG85" s="130" t="s">
        <v>4572</v>
      </c>
      <c r="AH85" s="130"/>
      <c r="AI85" s="130" t="s">
        <v>4630</v>
      </c>
      <c r="AJ85" s="129"/>
      <c r="AK85" s="129"/>
    </row>
    <row r="86" spans="2:37">
      <c r="B86" s="130">
        <f t="shared" si="14"/>
        <v>9</v>
      </c>
      <c r="C86" s="130" t="s">
        <v>2055</v>
      </c>
      <c r="D86" s="130"/>
      <c r="E86" s="130" t="s">
        <v>2188</v>
      </c>
      <c r="F86" s="130"/>
      <c r="G86" s="130"/>
      <c r="H86" s="130"/>
      <c r="I86" s="130"/>
      <c r="J86" s="130"/>
      <c r="K86" s="130" t="s">
        <v>2667</v>
      </c>
      <c r="L86" s="130"/>
      <c r="M86" s="130"/>
      <c r="N86" s="130"/>
      <c r="O86" s="130"/>
      <c r="P86" s="130"/>
      <c r="Q86" s="130" t="s">
        <v>2994</v>
      </c>
      <c r="R86" s="130"/>
      <c r="S86" s="130" t="s">
        <v>3284</v>
      </c>
      <c r="T86" s="130"/>
      <c r="U86" s="130" t="s">
        <v>3431</v>
      </c>
      <c r="V86" s="130"/>
      <c r="W86" s="130"/>
      <c r="X86" s="130"/>
      <c r="Y86" s="130" t="s">
        <v>3738</v>
      </c>
      <c r="Z86" s="130"/>
      <c r="AA86" s="130" t="s">
        <v>3947</v>
      </c>
      <c r="AB86" s="130"/>
      <c r="AC86" s="130"/>
      <c r="AD86" s="130"/>
      <c r="AE86" s="130" t="s">
        <v>4284</v>
      </c>
      <c r="AF86" s="130"/>
      <c r="AG86" s="130"/>
      <c r="AH86" s="130"/>
      <c r="AI86" s="130" t="s">
        <v>4634</v>
      </c>
      <c r="AJ86" s="129"/>
      <c r="AK86" s="129"/>
    </row>
    <row r="87" spans="2:37">
      <c r="B87" s="130">
        <f t="shared" si="14"/>
        <v>10</v>
      </c>
      <c r="C87" s="130" t="s">
        <v>2060</v>
      </c>
      <c r="D87" s="130"/>
      <c r="E87" s="130" t="s">
        <v>2197</v>
      </c>
      <c r="F87" s="130"/>
      <c r="G87" s="130"/>
      <c r="H87" s="130"/>
      <c r="I87" s="130"/>
      <c r="J87" s="130"/>
      <c r="K87" s="130" t="s">
        <v>2671</v>
      </c>
      <c r="L87" s="130"/>
      <c r="M87" s="130"/>
      <c r="N87" s="130"/>
      <c r="O87" s="130"/>
      <c r="P87" s="130"/>
      <c r="Q87" s="253" t="s">
        <v>2998</v>
      </c>
      <c r="R87" s="130"/>
      <c r="S87" s="130" t="s">
        <v>3289</v>
      </c>
      <c r="T87" s="130"/>
      <c r="U87" s="130" t="s">
        <v>3434</v>
      </c>
      <c r="V87" s="130"/>
      <c r="W87" s="130"/>
      <c r="X87" s="130"/>
      <c r="Y87" s="130" t="s">
        <v>3742</v>
      </c>
      <c r="Z87" s="130"/>
      <c r="AA87" s="130" t="s">
        <v>3961</v>
      </c>
      <c r="AB87" s="130"/>
      <c r="AC87" s="130"/>
      <c r="AD87" s="130"/>
      <c r="AE87" s="130" t="s">
        <v>4290</v>
      </c>
      <c r="AF87" s="130"/>
      <c r="AG87" s="130"/>
      <c r="AH87" s="130"/>
      <c r="AI87" s="130" t="s">
        <v>4637</v>
      </c>
      <c r="AJ87" s="129"/>
      <c r="AK87" s="129"/>
    </row>
    <row r="88" spans="2:37">
      <c r="B88" s="130">
        <f t="shared" si="14"/>
        <v>11</v>
      </c>
      <c r="C88" s="130"/>
      <c r="D88" s="130"/>
      <c r="E88" s="130" t="s">
        <v>2201</v>
      </c>
      <c r="F88" s="130"/>
      <c r="G88" s="130"/>
      <c r="H88" s="130"/>
      <c r="I88" s="130"/>
      <c r="J88" s="130"/>
      <c r="K88" s="130" t="s">
        <v>2680</v>
      </c>
      <c r="L88" s="130"/>
      <c r="M88" s="130"/>
      <c r="N88" s="130"/>
      <c r="O88" s="130"/>
      <c r="P88" s="130"/>
      <c r="Q88" s="130" t="s">
        <v>3010</v>
      </c>
      <c r="R88" s="130"/>
      <c r="S88" s="130" t="s">
        <v>3294</v>
      </c>
      <c r="T88" s="130"/>
      <c r="U88" s="130"/>
      <c r="V88" s="130"/>
      <c r="W88" s="130"/>
      <c r="X88" s="130"/>
      <c r="Y88" s="130" t="s">
        <v>3746</v>
      </c>
      <c r="Z88" s="130"/>
      <c r="AA88" s="130" t="s">
        <v>3973</v>
      </c>
      <c r="AB88" s="130"/>
      <c r="AC88" s="130"/>
      <c r="AD88" s="130"/>
      <c r="AE88" s="130" t="s">
        <v>4294</v>
      </c>
      <c r="AF88" s="130"/>
      <c r="AG88" s="130"/>
      <c r="AH88" s="130"/>
      <c r="AI88" s="130" t="s">
        <v>4641</v>
      </c>
      <c r="AJ88" s="129"/>
      <c r="AK88" s="129"/>
    </row>
    <row r="89" spans="2:37">
      <c r="B89" s="130">
        <f t="shared" si="14"/>
        <v>12</v>
      </c>
      <c r="C89" s="130"/>
      <c r="D89" s="130"/>
      <c r="E89" s="130" t="s">
        <v>2206</v>
      </c>
      <c r="F89" s="130"/>
      <c r="G89" s="130"/>
      <c r="H89" s="130"/>
      <c r="I89" s="130"/>
      <c r="J89" s="130"/>
      <c r="K89" s="130" t="s">
        <v>2706</v>
      </c>
      <c r="L89" s="130"/>
      <c r="M89" s="130"/>
      <c r="N89" s="130"/>
      <c r="O89" s="130"/>
      <c r="P89" s="130"/>
      <c r="Q89" s="253" t="s">
        <v>3020</v>
      </c>
      <c r="R89" s="130"/>
      <c r="S89" s="130" t="s">
        <v>3302</v>
      </c>
      <c r="T89" s="130"/>
      <c r="U89" s="130"/>
      <c r="V89" s="130"/>
      <c r="W89" s="130"/>
      <c r="X89" s="130"/>
      <c r="Y89" s="130"/>
      <c r="Z89" s="130"/>
      <c r="AA89" s="130" t="s">
        <v>3974</v>
      </c>
      <c r="AB89" s="130"/>
      <c r="AC89" s="130"/>
      <c r="AD89" s="130"/>
      <c r="AE89" s="130" t="s">
        <v>4302</v>
      </c>
      <c r="AF89" s="130"/>
      <c r="AG89" s="130"/>
      <c r="AH89" s="130"/>
      <c r="AI89" s="130" t="s">
        <v>4716</v>
      </c>
      <c r="AJ89" s="129"/>
      <c r="AK89" s="129"/>
    </row>
    <row r="90" spans="2:37">
      <c r="B90" s="130">
        <f t="shared" si="14"/>
        <v>13</v>
      </c>
      <c r="C90" s="130"/>
      <c r="D90" s="130"/>
      <c r="E90" s="130" t="s">
        <v>2208</v>
      </c>
      <c r="F90" s="130"/>
      <c r="G90" s="130"/>
      <c r="H90" s="130"/>
      <c r="I90" s="130"/>
      <c r="J90" s="130"/>
      <c r="K90" s="130" t="s">
        <v>2710</v>
      </c>
      <c r="L90" s="130"/>
      <c r="M90" s="130"/>
      <c r="N90" s="130"/>
      <c r="O90" s="130"/>
      <c r="P90" s="130"/>
      <c r="Q90" s="130" t="s">
        <v>3024</v>
      </c>
      <c r="R90" s="130"/>
      <c r="S90" s="130" t="s">
        <v>3306</v>
      </c>
      <c r="T90" s="130"/>
      <c r="U90" s="130"/>
      <c r="V90" s="130"/>
      <c r="W90" s="130"/>
      <c r="X90" s="130"/>
      <c r="Y90" s="130"/>
      <c r="Z90" s="130"/>
      <c r="AA90" s="130" t="s">
        <v>3976</v>
      </c>
      <c r="AB90" s="130"/>
      <c r="AC90" s="130"/>
      <c r="AD90" s="130"/>
      <c r="AE90" s="130" t="s">
        <v>4314</v>
      </c>
      <c r="AF90" s="130"/>
      <c r="AG90" s="130"/>
      <c r="AH90" s="130"/>
      <c r="AI90" s="130" t="s">
        <v>4720</v>
      </c>
      <c r="AJ90" s="129"/>
      <c r="AK90" s="129"/>
    </row>
    <row r="91" spans="2:37">
      <c r="B91" s="130">
        <f t="shared" si="14"/>
        <v>14</v>
      </c>
      <c r="C91" s="130"/>
      <c r="D91" s="130"/>
      <c r="E91" s="130" t="s">
        <v>2210</v>
      </c>
      <c r="F91" s="130"/>
      <c r="G91" s="130"/>
      <c r="H91" s="130"/>
      <c r="I91" s="130"/>
      <c r="J91" s="130"/>
      <c r="K91" s="130" t="s">
        <v>2714</v>
      </c>
      <c r="L91" s="130"/>
      <c r="M91" s="130"/>
      <c r="N91" s="130"/>
      <c r="O91" s="130"/>
      <c r="P91" s="130"/>
      <c r="Q91" s="130" t="s">
        <v>3040</v>
      </c>
      <c r="R91" s="130"/>
      <c r="S91" s="130" t="s">
        <v>3322</v>
      </c>
      <c r="T91" s="130"/>
      <c r="U91" s="130"/>
      <c r="V91" s="130"/>
      <c r="W91" s="130"/>
      <c r="X91" s="130"/>
      <c r="Y91" s="130"/>
      <c r="Z91" s="130"/>
      <c r="AA91" s="130" t="s">
        <v>4744</v>
      </c>
      <c r="AB91" s="130"/>
      <c r="AC91" s="130"/>
      <c r="AD91" s="130"/>
      <c r="AE91" s="130" t="s">
        <v>4323</v>
      </c>
      <c r="AF91" s="130"/>
      <c r="AG91" s="130"/>
      <c r="AH91" s="130"/>
      <c r="AI91" s="130"/>
      <c r="AJ91" s="129"/>
      <c r="AK91" s="129"/>
    </row>
    <row r="92" spans="2:37">
      <c r="B92" s="130">
        <f t="shared" si="14"/>
        <v>15</v>
      </c>
      <c r="C92" s="130"/>
      <c r="D92" s="130"/>
      <c r="E92" s="130" t="s">
        <v>2213</v>
      </c>
      <c r="F92" s="130"/>
      <c r="G92" s="130"/>
      <c r="H92" s="130"/>
      <c r="I92" s="130"/>
      <c r="J92" s="130"/>
      <c r="K92" s="130"/>
      <c r="L92" s="130"/>
      <c r="M92" s="130"/>
      <c r="N92" s="130"/>
      <c r="O92" s="130"/>
      <c r="P92" s="130"/>
      <c r="Q92" s="130" t="s">
        <v>3060</v>
      </c>
      <c r="R92" s="130"/>
      <c r="S92" s="130"/>
      <c r="T92" s="130"/>
      <c r="U92" s="130"/>
      <c r="V92" s="130"/>
      <c r="W92" s="130"/>
      <c r="X92" s="130"/>
      <c r="Y92" s="130"/>
      <c r="Z92" s="130"/>
      <c r="AA92" s="130" t="s">
        <v>4750</v>
      </c>
      <c r="AB92" s="130"/>
      <c r="AC92" s="130"/>
      <c r="AD92" s="130"/>
      <c r="AE92" s="130" t="s">
        <v>4327</v>
      </c>
      <c r="AF92" s="130"/>
      <c r="AG92" s="130"/>
      <c r="AH92" s="130"/>
      <c r="AI92" s="130"/>
      <c r="AJ92" s="129"/>
      <c r="AK92" s="129"/>
    </row>
    <row r="93" spans="2:37">
      <c r="B93" s="130">
        <f t="shared" si="14"/>
        <v>16</v>
      </c>
      <c r="C93" s="130"/>
      <c r="D93" s="130"/>
      <c r="E93" s="130"/>
      <c r="F93" s="130"/>
      <c r="G93" s="130"/>
      <c r="H93" s="130"/>
      <c r="I93" s="130"/>
      <c r="J93" s="130"/>
      <c r="K93" s="130"/>
      <c r="L93" s="130"/>
      <c r="M93" s="130"/>
      <c r="N93" s="130"/>
      <c r="O93" s="130"/>
      <c r="P93" s="130"/>
      <c r="Q93" s="130" t="s">
        <v>3069</v>
      </c>
      <c r="R93" s="130"/>
      <c r="S93" s="130"/>
      <c r="T93" s="130"/>
      <c r="U93" s="130"/>
      <c r="V93" s="130"/>
      <c r="W93" s="130"/>
      <c r="X93" s="130"/>
      <c r="Y93" s="130"/>
      <c r="Z93" s="130"/>
      <c r="AA93" s="130"/>
      <c r="AB93" s="130"/>
      <c r="AC93" s="130"/>
      <c r="AD93" s="130"/>
      <c r="AE93" s="130" t="s">
        <v>4331</v>
      </c>
      <c r="AF93" s="130"/>
      <c r="AG93" s="130"/>
      <c r="AH93" s="130"/>
      <c r="AI93" s="130"/>
      <c r="AJ93" s="129"/>
      <c r="AK93" s="129"/>
    </row>
    <row r="94" spans="2:37">
      <c r="B94" s="130">
        <f t="shared" si="14"/>
        <v>17</v>
      </c>
      <c r="C94" s="130"/>
      <c r="D94" s="130"/>
      <c r="E94" s="130"/>
      <c r="F94" s="130"/>
      <c r="G94" s="130"/>
      <c r="H94" s="130"/>
      <c r="I94" s="130"/>
      <c r="J94" s="130"/>
      <c r="K94" s="130"/>
      <c r="L94" s="130"/>
      <c r="M94" s="130"/>
      <c r="N94" s="130"/>
      <c r="O94" s="130"/>
      <c r="P94" s="130"/>
      <c r="Q94" s="130" t="s">
        <v>3074</v>
      </c>
      <c r="R94" s="130"/>
      <c r="S94" s="130"/>
      <c r="T94" s="130"/>
      <c r="U94" s="130"/>
      <c r="V94" s="130"/>
      <c r="W94" s="130"/>
      <c r="X94" s="130"/>
      <c r="Y94" s="130"/>
      <c r="Z94" s="130"/>
      <c r="AA94" s="130"/>
      <c r="AB94" s="130"/>
      <c r="AC94" s="130"/>
      <c r="AD94" s="130"/>
      <c r="AE94" s="130" t="s">
        <v>4335</v>
      </c>
      <c r="AF94" s="130"/>
      <c r="AG94" s="130"/>
      <c r="AH94" s="130"/>
      <c r="AI94" s="130"/>
      <c r="AJ94" s="129"/>
      <c r="AK94" s="129"/>
    </row>
    <row r="95" spans="2:37">
      <c r="B95" s="130">
        <f t="shared" si="14"/>
        <v>18</v>
      </c>
      <c r="C95" s="130"/>
      <c r="D95" s="130"/>
      <c r="E95" s="130"/>
      <c r="F95" s="130"/>
      <c r="G95" s="130"/>
      <c r="H95" s="130"/>
      <c r="I95" s="130"/>
      <c r="J95" s="130"/>
      <c r="K95" s="130"/>
      <c r="L95" s="130"/>
      <c r="M95" s="130"/>
      <c r="N95" s="130"/>
      <c r="O95" s="130"/>
      <c r="P95" s="130"/>
      <c r="Q95" s="130" t="s">
        <v>3078</v>
      </c>
      <c r="R95" s="130"/>
      <c r="S95" s="130"/>
      <c r="T95" s="130"/>
      <c r="U95" s="130"/>
      <c r="V95" s="130"/>
      <c r="W95" s="130"/>
      <c r="X95" s="130"/>
      <c r="Y95" s="130"/>
      <c r="Z95" s="130"/>
      <c r="AA95" s="130"/>
      <c r="AB95" s="130"/>
      <c r="AC95" s="130"/>
      <c r="AD95" s="130"/>
      <c r="AE95" s="130" t="s">
        <v>4339</v>
      </c>
      <c r="AF95" s="130"/>
      <c r="AG95" s="130"/>
      <c r="AH95" s="130"/>
      <c r="AI95" s="130"/>
      <c r="AJ95" s="129"/>
      <c r="AK95" s="129"/>
    </row>
    <row r="96" spans="2:37">
      <c r="B96" s="130">
        <f t="shared" si="14"/>
        <v>19</v>
      </c>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t="s">
        <v>4351</v>
      </c>
      <c r="AF96" s="130"/>
      <c r="AG96" s="130"/>
      <c r="AH96" s="130"/>
      <c r="AI96" s="130"/>
      <c r="AJ96" s="129"/>
      <c r="AK96" s="129"/>
    </row>
    <row r="97" spans="2:37">
      <c r="B97" s="130">
        <f t="shared" si="14"/>
        <v>20</v>
      </c>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t="s">
        <v>4357</v>
      </c>
      <c r="AF97" s="130"/>
      <c r="AG97" s="130"/>
      <c r="AH97" s="130"/>
      <c r="AI97" s="130"/>
      <c r="AJ97" s="129"/>
      <c r="AK97" s="129"/>
    </row>
    <row r="98" spans="2:37">
      <c r="B98" s="130">
        <f t="shared" si="14"/>
        <v>21</v>
      </c>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t="s">
        <v>4361</v>
      </c>
      <c r="AF98" s="130"/>
      <c r="AG98" s="130"/>
      <c r="AH98" s="130"/>
      <c r="AI98" s="130"/>
      <c r="AJ98" s="129"/>
      <c r="AK98" s="129"/>
    </row>
    <row r="99" spans="2:37">
      <c r="B99" s="130">
        <f t="shared" si="14"/>
        <v>22</v>
      </c>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t="s">
        <v>4377</v>
      </c>
      <c r="AF99" s="130"/>
      <c r="AG99" s="130"/>
      <c r="AH99" s="130"/>
      <c r="AI99" s="130"/>
      <c r="AJ99" s="129"/>
      <c r="AK99" s="129"/>
    </row>
    <row r="100" spans="2:37">
      <c r="B100" s="130">
        <f t="shared" si="14"/>
        <v>23</v>
      </c>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t="s">
        <v>4382</v>
      </c>
      <c r="AF100" s="130"/>
      <c r="AG100" s="130"/>
      <c r="AH100" s="130"/>
      <c r="AI100" s="130"/>
      <c r="AJ100" s="129"/>
      <c r="AK100" s="129"/>
    </row>
    <row r="101" spans="2:37">
      <c r="B101" s="130">
        <f t="shared" si="14"/>
        <v>24</v>
      </c>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29"/>
      <c r="AK101" s="129"/>
    </row>
    <row r="102" spans="2:37">
      <c r="B102" s="130">
        <f t="shared" si="14"/>
        <v>25</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29"/>
      <c r="AK102" s="129"/>
    </row>
    <row r="103" spans="2:37">
      <c r="B103" s="130">
        <f>B102+1</f>
        <v>26</v>
      </c>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29"/>
      <c r="AK103" s="129"/>
    </row>
    <row r="104" spans="2:37" ht="14.4" thickBot="1">
      <c r="B104" s="153">
        <f>B103+1</f>
        <v>27</v>
      </c>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4"/>
      <c r="AK104" s="154"/>
    </row>
    <row r="105" spans="2:37" ht="14.4" thickTop="1">
      <c r="B105" s="135" t="s">
        <v>1046</v>
      </c>
      <c r="C105" s="135">
        <f>COUNTA(C79:C104)</f>
        <v>9</v>
      </c>
      <c r="D105" s="130"/>
      <c r="E105" s="135">
        <f>COUNTA(E79:E104)</f>
        <v>14</v>
      </c>
      <c r="F105" s="130"/>
      <c r="G105" s="135">
        <f>COUNTA(G79:G104)</f>
        <v>5</v>
      </c>
      <c r="H105" s="130"/>
      <c r="I105" s="135">
        <f>COUNTA(I79:I104)</f>
        <v>6</v>
      </c>
      <c r="J105" s="130"/>
      <c r="K105" s="135">
        <f>COUNTA(K79:K104)</f>
        <v>13</v>
      </c>
      <c r="L105" s="135"/>
      <c r="M105" s="135">
        <f>COUNTA(M79:M104)</f>
        <v>6</v>
      </c>
      <c r="N105" s="130"/>
      <c r="O105" s="135">
        <f>COUNTA(O79:O104)</f>
        <v>7</v>
      </c>
      <c r="P105" s="130"/>
      <c r="Q105" s="135">
        <f>COUNTA(Q79:Q104)</f>
        <v>17</v>
      </c>
      <c r="R105" s="130"/>
      <c r="S105" s="135">
        <f>COUNTA(S79:S104)</f>
        <v>13</v>
      </c>
      <c r="T105" s="130"/>
      <c r="U105" s="135">
        <f>COUNTA(U79:U104)</f>
        <v>9</v>
      </c>
      <c r="V105" s="130"/>
      <c r="W105" s="135">
        <f>COUNTA(W79:W104)</f>
        <v>3</v>
      </c>
      <c r="X105" s="130"/>
      <c r="Y105" s="135">
        <f>COUNTA(Y79:Y104)</f>
        <v>10</v>
      </c>
      <c r="Z105" s="130"/>
      <c r="AA105" s="135">
        <f>COUNTA(AA79:AA104)</f>
        <v>14</v>
      </c>
      <c r="AB105" s="130"/>
      <c r="AC105" s="135">
        <f>COUNTA(AC79:AC104)</f>
        <v>4</v>
      </c>
      <c r="AD105" s="130"/>
      <c r="AE105" s="367">
        <f>COUNTA(AE79:AE104)</f>
        <v>22</v>
      </c>
      <c r="AF105" s="130"/>
      <c r="AG105" s="135">
        <f>COUNTA(AG79:AG104)</f>
        <v>7</v>
      </c>
      <c r="AH105" s="130"/>
      <c r="AI105" s="135">
        <f>COUNTA(AI79:AI104)</f>
        <v>12</v>
      </c>
      <c r="AJ105" s="130"/>
      <c r="AK105" s="135">
        <f>SUM(C105:AI105)</f>
        <v>171</v>
      </c>
    </row>
    <row r="106" spans="2:37">
      <c r="B106" s="132"/>
      <c r="C106" s="132"/>
      <c r="D106" s="115"/>
      <c r="E106" s="132"/>
      <c r="F106" s="115"/>
      <c r="G106" s="132"/>
      <c r="H106" s="115"/>
      <c r="I106" s="132"/>
      <c r="J106" s="115"/>
      <c r="K106" s="132"/>
      <c r="L106" s="132"/>
      <c r="M106" s="132"/>
      <c r="N106" s="115"/>
      <c r="O106" s="132"/>
      <c r="P106" s="115"/>
      <c r="Q106" s="132"/>
      <c r="R106" s="115"/>
      <c r="S106" s="132"/>
      <c r="T106" s="115"/>
      <c r="U106" s="132"/>
      <c r="V106" s="115"/>
      <c r="W106" s="132"/>
      <c r="X106" s="115"/>
      <c r="Y106" s="132"/>
      <c r="Z106" s="115"/>
      <c r="AA106" s="132"/>
      <c r="AB106" s="115"/>
      <c r="AC106" s="132"/>
      <c r="AD106" s="115"/>
      <c r="AE106" s="132"/>
      <c r="AF106" s="115"/>
      <c r="AG106" s="132"/>
      <c r="AH106" s="115"/>
      <c r="AI106" s="132"/>
      <c r="AJ106" s="115"/>
      <c r="AK106" s="132"/>
    </row>
    <row r="107" spans="2:37" ht="14.4">
      <c r="B107" s="120" t="s">
        <v>4765</v>
      </c>
      <c r="C107" s="118"/>
      <c r="D107" s="118"/>
      <c r="E107" s="118"/>
      <c r="F107" s="117"/>
      <c r="G107" s="117"/>
      <c r="H107" s="117"/>
      <c r="I107" s="117"/>
      <c r="J107" s="117"/>
      <c r="K107" s="117"/>
      <c r="L107" s="117"/>
      <c r="M107" s="117"/>
      <c r="N107" s="117"/>
      <c r="O107" s="117"/>
      <c r="P107" s="117"/>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row>
    <row r="108" spans="2:37">
      <c r="B108" s="118"/>
      <c r="C108" s="118"/>
      <c r="D108" s="118"/>
      <c r="E108" s="118"/>
      <c r="F108" s="117"/>
      <c r="G108" s="117"/>
      <c r="H108" s="117"/>
      <c r="I108" s="117"/>
      <c r="J108" s="117"/>
      <c r="K108" s="117"/>
      <c r="L108" s="117"/>
      <c r="M108" s="117"/>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row>
    <row r="109" spans="2:37">
      <c r="B109" s="121" t="s">
        <v>4762</v>
      </c>
      <c r="C109" s="133" t="s">
        <v>1018</v>
      </c>
      <c r="D109" s="133"/>
      <c r="E109" s="133" t="s">
        <v>972</v>
      </c>
      <c r="F109" s="133"/>
      <c r="G109" s="133" t="s">
        <v>1022</v>
      </c>
      <c r="H109" s="133"/>
      <c r="I109" s="133" t="s">
        <v>969</v>
      </c>
      <c r="J109" s="133"/>
      <c r="K109" s="133" t="s">
        <v>990</v>
      </c>
      <c r="L109" s="133"/>
      <c r="M109" s="133" t="s">
        <v>1026</v>
      </c>
      <c r="N109" s="133"/>
      <c r="O109" s="133" t="s">
        <v>1029</v>
      </c>
      <c r="P109" s="133"/>
      <c r="Q109" s="133" t="s">
        <v>1033</v>
      </c>
      <c r="R109" s="133"/>
      <c r="S109" s="133" t="s">
        <v>996</v>
      </c>
      <c r="T109" s="133"/>
      <c r="U109" s="133" t="s">
        <v>1036</v>
      </c>
      <c r="V109" s="133"/>
      <c r="W109" s="133" t="s">
        <v>993</v>
      </c>
      <c r="X109" s="133"/>
      <c r="Y109" s="133" t="s">
        <v>999</v>
      </c>
      <c r="Z109" s="133"/>
      <c r="AA109" s="133" t="s">
        <v>1003</v>
      </c>
      <c r="AB109" s="133"/>
      <c r="AC109" s="133" t="s">
        <v>1008</v>
      </c>
      <c r="AD109" s="133"/>
      <c r="AE109" s="133" t="s">
        <v>982</v>
      </c>
      <c r="AF109" s="133"/>
      <c r="AG109" s="133" t="s">
        <v>1012</v>
      </c>
      <c r="AH109" s="133"/>
      <c r="AI109" s="133" t="s">
        <v>1015</v>
      </c>
      <c r="AJ109" s="121"/>
      <c r="AK109" s="121"/>
    </row>
    <row r="110" spans="2:37">
      <c r="B110" s="117">
        <v>2</v>
      </c>
      <c r="C110" s="252" t="s">
        <v>1957</v>
      </c>
      <c r="D110" s="252"/>
      <c r="E110" s="252" t="s">
        <v>2065</v>
      </c>
      <c r="F110" s="252"/>
      <c r="G110" s="252" t="s">
        <v>2266</v>
      </c>
      <c r="H110" s="252"/>
      <c r="I110" s="252" t="s">
        <v>2454</v>
      </c>
      <c r="J110" s="252"/>
      <c r="K110" s="252" t="s">
        <v>2496</v>
      </c>
      <c r="L110" s="252"/>
      <c r="M110" s="252" t="s">
        <v>2787</v>
      </c>
      <c r="N110" s="252"/>
      <c r="O110" s="252" t="s">
        <v>2889</v>
      </c>
      <c r="P110" s="252"/>
      <c r="Q110" s="252" t="s">
        <v>2934</v>
      </c>
      <c r="R110" s="252"/>
      <c r="S110" s="252" t="s">
        <v>3178</v>
      </c>
      <c r="T110" s="252"/>
      <c r="U110" s="252" t="s">
        <v>3323</v>
      </c>
      <c r="V110" s="252"/>
      <c r="W110" s="252" t="s">
        <v>3478</v>
      </c>
      <c r="X110" s="252"/>
      <c r="Y110" s="252" t="s">
        <v>3682</v>
      </c>
      <c r="Z110" s="252"/>
      <c r="AA110" s="252" t="s">
        <v>3763</v>
      </c>
      <c r="AB110" s="252"/>
      <c r="AC110" s="252" t="s">
        <v>4092</v>
      </c>
      <c r="AD110" s="252"/>
      <c r="AE110" s="252" t="s">
        <v>4238</v>
      </c>
      <c r="AF110" s="252"/>
      <c r="AG110" s="252" t="s">
        <v>4415</v>
      </c>
      <c r="AH110" s="252"/>
      <c r="AI110" s="252" t="s">
        <v>4619</v>
      </c>
      <c r="AJ110" s="118"/>
      <c r="AK110" s="118"/>
    </row>
    <row r="111" spans="2:37">
      <c r="B111" s="117">
        <f>B110+1</f>
        <v>3</v>
      </c>
      <c r="C111" s="252" t="s">
        <v>1962</v>
      </c>
      <c r="D111" s="252"/>
      <c r="E111" s="252" t="s">
        <v>2069</v>
      </c>
      <c r="F111" s="252"/>
      <c r="G111" s="252" t="s">
        <v>2270</v>
      </c>
      <c r="H111" s="252"/>
      <c r="I111" s="252" t="s">
        <v>2459</v>
      </c>
      <c r="J111" s="252"/>
      <c r="K111" s="252" t="s">
        <v>2500</v>
      </c>
      <c r="L111" s="252"/>
      <c r="M111" s="252" t="s">
        <v>2791</v>
      </c>
      <c r="N111" s="252"/>
      <c r="O111" s="252" t="s">
        <v>2892</v>
      </c>
      <c r="P111" s="252"/>
      <c r="Q111" s="252" t="s">
        <v>2938</v>
      </c>
      <c r="R111" s="252"/>
      <c r="S111" s="252" t="s">
        <v>3167</v>
      </c>
      <c r="T111" s="252"/>
      <c r="U111" s="252" t="s">
        <v>3327</v>
      </c>
      <c r="V111" s="252"/>
      <c r="W111" s="252" t="s">
        <v>3481</v>
      </c>
      <c r="X111" s="252"/>
      <c r="Y111" s="252" t="s">
        <v>3668</v>
      </c>
      <c r="Z111" s="252"/>
      <c r="AA111" s="252" t="s">
        <v>3770</v>
      </c>
      <c r="AB111" s="252"/>
      <c r="AC111" s="252" t="s">
        <v>4089</v>
      </c>
      <c r="AD111" s="252"/>
      <c r="AE111" s="252" t="s">
        <v>4242</v>
      </c>
      <c r="AF111" s="252"/>
      <c r="AG111" s="252" t="s">
        <v>4412</v>
      </c>
      <c r="AH111" s="252"/>
      <c r="AI111" s="252" t="s">
        <v>4651</v>
      </c>
      <c r="AJ111" s="118"/>
      <c r="AK111" s="118"/>
    </row>
    <row r="112" spans="2:37">
      <c r="B112" s="117">
        <f>B111+1</f>
        <v>4</v>
      </c>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118"/>
      <c r="AK112" s="118"/>
    </row>
    <row r="113" spans="2:37">
      <c r="B113" s="133" t="s">
        <v>1046</v>
      </c>
      <c r="C113" s="133">
        <f>COUNTA(C110:C112)</f>
        <v>2</v>
      </c>
      <c r="D113" s="133"/>
      <c r="E113" s="133">
        <f>COUNTA(E110:E112)</f>
        <v>2</v>
      </c>
      <c r="F113" s="133"/>
      <c r="G113" s="133">
        <f>COUNTA(G110:G112)</f>
        <v>2</v>
      </c>
      <c r="H113" s="133"/>
      <c r="I113" s="133">
        <f>COUNTA(I110:I112)</f>
        <v>2</v>
      </c>
      <c r="J113" s="133"/>
      <c r="K113" s="133">
        <f>COUNTA(K110:K112)</f>
        <v>2</v>
      </c>
      <c r="L113" s="133"/>
      <c r="M113" s="133">
        <f>COUNTA(M110:M112)</f>
        <v>2</v>
      </c>
      <c r="N113" s="133"/>
      <c r="O113" s="133">
        <f>COUNTA(O110:O112)</f>
        <v>2</v>
      </c>
      <c r="P113" s="133"/>
      <c r="Q113" s="133">
        <f>COUNTA(Q110:Q112)</f>
        <v>2</v>
      </c>
      <c r="R113" s="133"/>
      <c r="S113" s="133">
        <f>COUNTA(S110:S112)</f>
        <v>2</v>
      </c>
      <c r="T113" s="133"/>
      <c r="U113" s="133">
        <f>COUNTA(U110:U112)</f>
        <v>2</v>
      </c>
      <c r="V113" s="133"/>
      <c r="W113" s="133">
        <f>COUNTA(W110:W112)</f>
        <v>2</v>
      </c>
      <c r="X113" s="133"/>
      <c r="Y113" s="133">
        <f>COUNTA(Y110:Y112)</f>
        <v>2</v>
      </c>
      <c r="Z113" s="133"/>
      <c r="AA113" s="133">
        <f>COUNTA(AA110:AA112)</f>
        <v>2</v>
      </c>
      <c r="AB113" s="133"/>
      <c r="AC113" s="133">
        <f>COUNTA(AC110:AC112)</f>
        <v>2</v>
      </c>
      <c r="AD113" s="133"/>
      <c r="AE113" s="133">
        <f>COUNTA(AE110:AE112)</f>
        <v>2</v>
      </c>
      <c r="AF113" s="133"/>
      <c r="AG113" s="133">
        <f>COUNTA(AG110:AG112)</f>
        <v>2</v>
      </c>
      <c r="AH113" s="133"/>
      <c r="AI113" s="133">
        <f>COUNTA(AI110:AI112)</f>
        <v>2</v>
      </c>
      <c r="AJ113" s="121"/>
      <c r="AK113" s="121">
        <f>SUM(C113:AI113)</f>
        <v>34</v>
      </c>
    </row>
    <row r="114" spans="2:37">
      <c r="B114" s="132"/>
      <c r="C114" s="132"/>
      <c r="D114" s="115"/>
      <c r="E114" s="132"/>
      <c r="F114" s="115"/>
      <c r="G114" s="132"/>
      <c r="H114" s="115"/>
      <c r="I114" s="132"/>
      <c r="J114" s="115"/>
      <c r="K114" s="132"/>
      <c r="L114" s="132"/>
      <c r="M114" s="132"/>
      <c r="N114" s="115"/>
      <c r="O114" s="132"/>
      <c r="P114" s="115"/>
      <c r="Q114" s="132"/>
      <c r="R114" s="115"/>
      <c r="S114" s="132"/>
      <c r="T114" s="115"/>
      <c r="U114" s="132"/>
      <c r="V114" s="115"/>
      <c r="W114" s="132"/>
      <c r="X114" s="115"/>
      <c r="Y114" s="132"/>
      <c r="Z114" s="115"/>
      <c r="AA114" s="132"/>
      <c r="AB114" s="115"/>
      <c r="AC114" s="132"/>
      <c r="AD114" s="115"/>
      <c r="AE114" s="132"/>
      <c r="AF114" s="115"/>
      <c r="AG114" s="132"/>
      <c r="AH114" s="115"/>
      <c r="AI114" s="132"/>
      <c r="AJ114" s="115"/>
      <c r="AK114" s="132"/>
    </row>
    <row r="115" spans="2:37">
      <c r="B115" s="127"/>
      <c r="C115" s="136" t="str">
        <f>C78</f>
        <v>AFW</v>
      </c>
      <c r="D115" s="136"/>
      <c r="E115" s="136" t="str">
        <f>E78</f>
        <v>ANH</v>
      </c>
      <c r="F115" s="136"/>
      <c r="G115" s="136" t="str">
        <f>G78</f>
        <v>BRL</v>
      </c>
      <c r="H115" s="136"/>
      <c r="I115" s="136" t="str">
        <f>I78</f>
        <v>HDD</v>
      </c>
      <c r="J115" s="136"/>
      <c r="K115" s="136" t="str">
        <f>K78</f>
        <v>NES</v>
      </c>
      <c r="L115" s="136"/>
      <c r="M115" s="136" t="str">
        <f>M78</f>
        <v>PRT</v>
      </c>
      <c r="N115" s="136"/>
      <c r="O115" s="136" t="str">
        <f>O78</f>
        <v>SES</v>
      </c>
      <c r="P115" s="136"/>
      <c r="Q115" s="136" t="str">
        <f>Q78</f>
        <v>SEW</v>
      </c>
      <c r="R115" s="136"/>
      <c r="S115" s="136" t="str">
        <f>S78</f>
        <v>SRN</v>
      </c>
      <c r="T115" s="136"/>
      <c r="U115" s="136" t="str">
        <f>U78</f>
        <v>SSC</v>
      </c>
      <c r="V115" s="136"/>
      <c r="W115" s="136" t="str">
        <f>W78</f>
        <v>SVE</v>
      </c>
      <c r="X115" s="136"/>
      <c r="Y115" s="136" t="str">
        <f>Y78</f>
        <v>SWB</v>
      </c>
      <c r="Z115" s="136"/>
      <c r="AA115" s="136" t="str">
        <f>AA78</f>
        <v>TMS</v>
      </c>
      <c r="AB115" s="136"/>
      <c r="AC115" s="136" t="str">
        <f>AC78</f>
        <v>UUW</v>
      </c>
      <c r="AD115" s="136"/>
      <c r="AE115" s="136" t="str">
        <f>AE78</f>
        <v>WSH</v>
      </c>
      <c r="AF115" s="136"/>
      <c r="AG115" s="136" t="str">
        <f>AG78</f>
        <v>WSX</v>
      </c>
      <c r="AH115" s="136"/>
      <c r="AI115" s="136" t="str">
        <f>AI78</f>
        <v>YKY</v>
      </c>
      <c r="AJ115" s="136"/>
      <c r="AK115" s="136"/>
    </row>
    <row r="116" spans="2:37" ht="41.4">
      <c r="B116" s="155" t="s">
        <v>4766</v>
      </c>
      <c r="C116" s="136">
        <f>(C54+C74+C105+C113) + VLOOKUP(C$78,$AB$8:$AC$24,2,0)</f>
        <v>28</v>
      </c>
      <c r="D116" s="126"/>
      <c r="E116" s="136">
        <f>(E54+E74+E105+E113) + VLOOKUP(E$78,$AB$8:$AC$24,2,0)</f>
        <v>44</v>
      </c>
      <c r="F116" s="126"/>
      <c r="G116" s="136">
        <f>(G54+G74+G105+G113) + VLOOKUP(G$78,$AB$8:$AC$24,2,0)</f>
        <v>29</v>
      </c>
      <c r="H116" s="126"/>
      <c r="I116" s="136">
        <f>(I54+I74+I105+I113) + VLOOKUP(I$78,$AB$8:$AC$24,2,0)</f>
        <v>31</v>
      </c>
      <c r="J116" s="126"/>
      <c r="K116" s="136">
        <f>(K54+K74+K105+K113) + VLOOKUP(K$78,$AB$8:$AC$24,2,0)</f>
        <v>50</v>
      </c>
      <c r="L116" s="126"/>
      <c r="M116" s="136">
        <f>(M54+M74+M105+M113) + VLOOKUP(M$78,$AB$8:$AC$24,2,0)</f>
        <v>26</v>
      </c>
      <c r="N116" s="126"/>
      <c r="O116" s="136">
        <f>(O54+O74+O105+O113) + VLOOKUP(O$78,$AB$8:$AC$24,2,0)</f>
        <v>25</v>
      </c>
      <c r="P116" s="126"/>
      <c r="Q116" s="136">
        <f>(Q54+Q74+Q105+Q113) + VLOOKUP(Q$78,$AB$8:$AC$24,2,0)</f>
        <v>38</v>
      </c>
      <c r="R116" s="126"/>
      <c r="S116" s="136">
        <f>(S54+S74+S105+S113) + VLOOKUP(S$78,$AB$8:$AC$24,2,0)</f>
        <v>47</v>
      </c>
      <c r="T116" s="126"/>
      <c r="U116" s="136">
        <f>(U54+U74+U105+U113) + VLOOKUP(U$78,$AB$8:$AC$24,2,0)</f>
        <v>30</v>
      </c>
      <c r="V116" s="126"/>
      <c r="W116" s="136">
        <f>(W54+W74+W105+W113) + VLOOKUP(W$78,$AB$8:$AC$24,2,0)</f>
        <v>41</v>
      </c>
      <c r="X116" s="126"/>
      <c r="Y116" s="136">
        <f>(Y54+Y74+Y105+Y113) + VLOOKUP(Y$78,$AB$8:$AC$24,2,0)</f>
        <v>44</v>
      </c>
      <c r="Z116" s="126"/>
      <c r="AA116" s="136">
        <f>(AA54+AA74+AA105+AA113) + VLOOKUP(AA$78,$AB$8:$AC$24,2,0)</f>
        <v>55</v>
      </c>
      <c r="AB116" s="126"/>
      <c r="AC116" s="136">
        <f>(AC54+AC74+AC105+AC113) + VLOOKUP(AC$78,$AB$8:$AC$24,2,0)</f>
        <v>46</v>
      </c>
      <c r="AD116" s="126"/>
      <c r="AE116" s="136">
        <f>(AE54+AE74+AE105+AE113) + VLOOKUP(AE$78,$AB$8:$AC$24,2,0)</f>
        <v>56</v>
      </c>
      <c r="AF116" s="126"/>
      <c r="AG116" s="136">
        <f>(AG54+AG74+AG105+AG113) + VLOOKUP(AG$78,$AB$8:$AC$24,2,0)</f>
        <v>46</v>
      </c>
      <c r="AH116" s="126"/>
      <c r="AI116" s="136">
        <f>(AI54+AI74+AI105+AI113) + VLOOKUP(AI$78,$AB$8:$AC$24,2,0)</f>
        <v>44</v>
      </c>
      <c r="AJ116" s="126"/>
      <c r="AK116" s="136">
        <f>SUM(C116:AI116)</f>
        <v>680</v>
      </c>
    </row>
    <row r="117" spans="2:37">
      <c r="B117" s="132" t="s">
        <v>4767</v>
      </c>
      <c r="C117" s="115">
        <f>C116-C119</f>
        <v>0</v>
      </c>
      <c r="E117" s="115">
        <f>E116-E119</f>
        <v>0</v>
      </c>
      <c r="G117" s="115">
        <f>G116-G119</f>
        <v>0</v>
      </c>
      <c r="I117" s="115">
        <f>I116-I119</f>
        <v>0</v>
      </c>
      <c r="K117" s="115">
        <f>K116-K119</f>
        <v>0</v>
      </c>
      <c r="M117" s="115">
        <f>M116-M119</f>
        <v>0</v>
      </c>
      <c r="O117" s="115">
        <f>O116-O119</f>
        <v>0</v>
      </c>
      <c r="Q117" s="115">
        <f>Q116-Q119</f>
        <v>0</v>
      </c>
      <c r="S117" s="115">
        <f>S116-S119</f>
        <v>0</v>
      </c>
      <c r="U117" s="115">
        <f>U116-U119</f>
        <v>0</v>
      </c>
      <c r="W117" s="115">
        <f>W116-W119</f>
        <v>0</v>
      </c>
      <c r="Y117" s="115">
        <f>Y116-Y119</f>
        <v>0</v>
      </c>
      <c r="AA117" s="115">
        <f>AA116-AA119</f>
        <v>0</v>
      </c>
      <c r="AC117" s="115">
        <f>AC116-AC119</f>
        <v>0</v>
      </c>
      <c r="AE117" s="115">
        <f>AE116-AE119</f>
        <v>0</v>
      </c>
      <c r="AG117" s="115">
        <f>AG116-AG119</f>
        <v>0</v>
      </c>
      <c r="AI117" s="115">
        <f>AI116-AI119</f>
        <v>0</v>
      </c>
      <c r="AK117" s="115">
        <f>AK116-AK119</f>
        <v>0</v>
      </c>
    </row>
    <row r="118" spans="2:37">
      <c r="B118" s="115"/>
      <c r="C118" s="115"/>
      <c r="I118" s="115"/>
      <c r="O118" s="115"/>
      <c r="W118" s="115"/>
      <c r="AA118" s="115"/>
      <c r="AC118" s="115"/>
      <c r="AG118" s="115"/>
      <c r="AI118" s="115"/>
    </row>
    <row r="119" spans="2:37" ht="69">
      <c r="B119" s="163" t="s">
        <v>4768</v>
      </c>
      <c r="C119" s="132">
        <v>28</v>
      </c>
      <c r="D119" s="132"/>
      <c r="E119" s="132">
        <v>44</v>
      </c>
      <c r="F119" s="132"/>
      <c r="G119" s="132">
        <v>29</v>
      </c>
      <c r="H119" s="132"/>
      <c r="I119" s="132">
        <v>31</v>
      </c>
      <c r="J119" s="132"/>
      <c r="K119" s="132">
        <v>50</v>
      </c>
      <c r="L119" s="132"/>
      <c r="M119" s="132">
        <v>26</v>
      </c>
      <c r="N119" s="132"/>
      <c r="O119" s="132">
        <v>25</v>
      </c>
      <c r="P119" s="132"/>
      <c r="Q119" s="132">
        <v>38</v>
      </c>
      <c r="R119" s="132"/>
      <c r="S119" s="132">
        <v>47</v>
      </c>
      <c r="T119" s="132"/>
      <c r="U119" s="132">
        <v>30</v>
      </c>
      <c r="V119" s="132"/>
      <c r="W119" s="132">
        <v>41</v>
      </c>
      <c r="X119" s="132"/>
      <c r="Y119" s="132">
        <v>44</v>
      </c>
      <c r="Z119" s="132"/>
      <c r="AA119" s="132">
        <v>55</v>
      </c>
      <c r="AB119" s="132"/>
      <c r="AC119" s="132">
        <v>46</v>
      </c>
      <c r="AD119" s="132"/>
      <c r="AE119" s="132">
        <v>56</v>
      </c>
      <c r="AF119" s="132"/>
      <c r="AG119" s="132">
        <v>46</v>
      </c>
      <c r="AH119" s="132"/>
      <c r="AI119" s="132">
        <v>44</v>
      </c>
      <c r="AK119" s="132">
        <v>680</v>
      </c>
    </row>
  </sheetData>
  <conditionalFormatting sqref="C117">
    <cfRule type="cellIs" dxfId="76" priority="18" operator="equal">
      <formula>0</formula>
    </cfRule>
  </conditionalFormatting>
  <conditionalFormatting sqref="E117">
    <cfRule type="cellIs" dxfId="75" priority="17" operator="equal">
      <formula>0</formula>
    </cfRule>
  </conditionalFormatting>
  <conditionalFormatting sqref="G117">
    <cfRule type="cellIs" dxfId="74" priority="16" operator="equal">
      <formula>0</formula>
    </cfRule>
  </conditionalFormatting>
  <conditionalFormatting sqref="I117">
    <cfRule type="cellIs" dxfId="73" priority="15" operator="equal">
      <formula>0</formula>
    </cfRule>
  </conditionalFormatting>
  <conditionalFormatting sqref="K117">
    <cfRule type="cellIs" dxfId="72" priority="14" operator="equal">
      <formula>0</formula>
    </cfRule>
  </conditionalFormatting>
  <conditionalFormatting sqref="M117">
    <cfRule type="cellIs" dxfId="71" priority="13" operator="equal">
      <formula>0</formula>
    </cfRule>
  </conditionalFormatting>
  <conditionalFormatting sqref="O117">
    <cfRule type="cellIs" dxfId="70" priority="12" operator="equal">
      <formula>0</formula>
    </cfRule>
  </conditionalFormatting>
  <conditionalFormatting sqref="Q117">
    <cfRule type="cellIs" dxfId="69" priority="11" operator="equal">
      <formula>0</formula>
    </cfRule>
  </conditionalFormatting>
  <conditionalFormatting sqref="S117">
    <cfRule type="cellIs" dxfId="68" priority="10" operator="equal">
      <formula>0</formula>
    </cfRule>
  </conditionalFormatting>
  <conditionalFormatting sqref="U117">
    <cfRule type="cellIs" dxfId="67" priority="9" operator="equal">
      <formula>0</formula>
    </cfRule>
  </conditionalFormatting>
  <conditionalFormatting sqref="W117">
    <cfRule type="cellIs" dxfId="66" priority="8" operator="equal">
      <formula>0</formula>
    </cfRule>
  </conditionalFormatting>
  <conditionalFormatting sqref="Y117">
    <cfRule type="cellIs" dxfId="65" priority="7" operator="equal">
      <formula>0</formula>
    </cfRule>
  </conditionalFormatting>
  <conditionalFormatting sqref="AA117">
    <cfRule type="cellIs" dxfId="64" priority="6" operator="equal">
      <formula>0</formula>
    </cfRule>
  </conditionalFormatting>
  <conditionalFormatting sqref="AC117">
    <cfRule type="cellIs" dxfId="63" priority="5" operator="equal">
      <formula>0</formula>
    </cfRule>
  </conditionalFormatting>
  <conditionalFormatting sqref="AE117">
    <cfRule type="cellIs" dxfId="62" priority="4" operator="equal">
      <formula>0</formula>
    </cfRule>
  </conditionalFormatting>
  <conditionalFormatting sqref="AG117">
    <cfRule type="cellIs" dxfId="61" priority="3" operator="equal">
      <formula>0</formula>
    </cfRule>
  </conditionalFormatting>
  <conditionalFormatting sqref="AI117">
    <cfRule type="cellIs" dxfId="60" priority="2" operator="equal">
      <formula>0</formula>
    </cfRule>
  </conditionalFormatting>
  <conditionalFormatting sqref="AK117">
    <cfRule type="cellIs" dxfId="59"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857362"/>
    <pageSetUpPr fitToPage="1"/>
  </sheetPr>
  <dimension ref="A1:DW816"/>
  <sheetViews>
    <sheetView showGridLines="0" zoomScaleNormal="100" workbookViewId="0">
      <pane xSplit="21" ySplit="9" topLeftCell="V10" activePane="bottomRight" state="frozen"/>
      <selection pane="topRight" activeCell="I8" sqref="I8"/>
      <selection pane="bottomLeft" activeCell="I8" sqref="I8"/>
      <selection pane="bottomRight"/>
    </sheetView>
  </sheetViews>
  <sheetFormatPr defaultColWidth="9" defaultRowHeight="13.8" zeroHeight="1"/>
  <cols>
    <col min="1" max="1" width="8.59765625" style="79" customWidth="1"/>
    <col min="2" max="2" width="5.5" style="79" customWidth="1"/>
    <col min="3" max="3" width="31.3984375" style="79" hidden="1" customWidth="1"/>
    <col min="4" max="4" width="26.19921875" style="57" hidden="1" customWidth="1"/>
    <col min="5" max="5" width="32.3984375" style="57" hidden="1" customWidth="1"/>
    <col min="6" max="6" width="45.3984375" style="57" hidden="1" customWidth="1"/>
    <col min="7" max="7" width="35.3984375" style="57" hidden="1" customWidth="1"/>
    <col min="8" max="8" width="12.5" style="57" hidden="1" customWidth="1"/>
    <col min="9" max="9" width="21.69921875" style="57" hidden="1" customWidth="1"/>
    <col min="10" max="10" width="22.5" style="57" hidden="1" customWidth="1"/>
    <col min="11" max="12" width="12.5" style="57" hidden="1" customWidth="1"/>
    <col min="13" max="13" width="42" style="57" hidden="1" customWidth="1"/>
    <col min="14" max="18" width="12.5" style="57" hidden="1" customWidth="1"/>
    <col min="19" max="19" width="36" style="57" hidden="1" customWidth="1"/>
    <col min="20" max="20" width="2.5" style="57" customWidth="1"/>
    <col min="21" max="21" width="31.3984375" style="57" customWidth="1"/>
    <col min="22" max="22" width="44.19921875" style="60" customWidth="1"/>
    <col min="23" max="23" width="15.09765625" style="60" customWidth="1"/>
    <col min="24" max="24" width="32.8984375" style="61" customWidth="1"/>
    <col min="25" max="25" width="62.5" style="60" customWidth="1"/>
    <col min="26" max="26" width="48.8984375" style="60" customWidth="1"/>
    <col min="27" max="28" width="10" style="60" customWidth="1"/>
    <col min="29" max="29" width="10.5" style="60" customWidth="1"/>
    <col min="30" max="30" width="11.19921875" style="60" customWidth="1"/>
    <col min="31" max="32" width="10" style="60" customWidth="1"/>
    <col min="33" max="33" width="13.09765625" style="60" customWidth="1"/>
    <col min="34" max="34" width="10" style="60" customWidth="1"/>
    <col min="35" max="35" width="7" style="60" customWidth="1"/>
    <col min="36" max="36" width="12.5" style="61" customWidth="1"/>
    <col min="37" max="37" width="18.09765625" style="60" customWidth="1"/>
    <col min="38" max="38" width="10.5" style="61" customWidth="1"/>
    <col min="39" max="39" width="38.09765625" style="60" customWidth="1"/>
    <col min="40" max="40" width="8.69921875" style="60" customWidth="1"/>
    <col min="41" max="41" width="35" style="60" customWidth="1"/>
    <col min="42" max="42" width="13" style="62" bestFit="1" customWidth="1"/>
    <col min="43" max="43" width="9" style="63" customWidth="1"/>
    <col min="44" max="44" width="38.69921875" style="60" customWidth="1"/>
    <col min="45" max="45" width="10" style="61" hidden="1" customWidth="1"/>
    <col min="46" max="46" width="9.59765625" style="61" hidden="1" customWidth="1"/>
    <col min="47" max="49" width="9" style="61" hidden="1" customWidth="1"/>
    <col min="50" max="50" width="12.59765625" style="61" hidden="1" customWidth="1"/>
    <col min="51" max="60" width="11.19921875" style="60" hidden="1" customWidth="1"/>
    <col min="61" max="65" width="11.19921875" style="60" customWidth="1"/>
    <col min="66" max="81" width="11.19921875" style="60" hidden="1" customWidth="1"/>
    <col min="82" max="82" width="7.09765625" style="64" customWidth="1"/>
    <col min="83" max="86" width="7.5" style="64" customWidth="1"/>
    <col min="87" max="106" width="9.59765625" style="65" customWidth="1"/>
    <col min="107" max="116" width="10" style="65" customWidth="1"/>
    <col min="117" max="117" width="21.8984375" style="65" customWidth="1"/>
    <col min="118" max="118" width="22.59765625" style="65" customWidth="1"/>
    <col min="119" max="120" width="17.59765625" style="65" customWidth="1"/>
    <col min="121" max="121" width="20.69921875" style="65" customWidth="1"/>
    <col min="122" max="124" width="17.59765625" style="65" customWidth="1"/>
    <col min="125" max="125" width="10" style="64" customWidth="1"/>
    <col min="126" max="126" width="9.59765625" style="66" customWidth="1"/>
    <col min="127" max="127" width="10.59765625" style="67" customWidth="1"/>
    <col min="128" max="16384" width="9" style="56"/>
  </cols>
  <sheetData>
    <row r="1" spans="1:127" s="45" customFormat="1" ht="26.7" customHeight="1" thickBot="1">
      <c r="A1" s="688" t="s">
        <v>4769</v>
      </c>
      <c r="B1" s="44"/>
      <c r="C1" s="44"/>
      <c r="D1" s="44"/>
      <c r="E1" s="44"/>
      <c r="F1" s="44"/>
      <c r="G1" s="44"/>
      <c r="H1" s="44"/>
      <c r="I1" s="44"/>
      <c r="J1" s="44"/>
      <c r="K1" s="44"/>
      <c r="L1" s="44"/>
      <c r="M1" s="44"/>
      <c r="N1" s="44"/>
      <c r="O1" s="44"/>
      <c r="P1" s="44"/>
      <c r="Q1" s="44"/>
      <c r="R1" s="44"/>
      <c r="S1" s="44"/>
      <c r="T1" s="44"/>
      <c r="U1" s="250"/>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389"/>
      <c r="AT1" s="389"/>
      <c r="AU1" s="389"/>
      <c r="AV1" s="389"/>
      <c r="AW1" s="389"/>
      <c r="AX1" s="389"/>
      <c r="AY1" s="389"/>
      <c r="AZ1" s="389"/>
      <c r="BA1" s="389"/>
      <c r="BB1" s="389"/>
      <c r="BC1" s="389"/>
      <c r="BD1" s="389"/>
      <c r="BE1" s="389"/>
      <c r="BF1" s="389"/>
      <c r="BG1" s="389"/>
      <c r="BH1" s="389"/>
      <c r="BI1" s="251"/>
      <c r="BJ1" s="251"/>
      <c r="BK1" s="251"/>
      <c r="BL1" s="251"/>
      <c r="BM1" s="251"/>
      <c r="BN1" s="389"/>
      <c r="BO1" s="389"/>
      <c r="BP1" s="389"/>
      <c r="BQ1" s="389"/>
      <c r="BR1" s="389"/>
      <c r="BS1" s="389"/>
      <c r="BT1" s="389"/>
      <c r="BU1" s="389"/>
      <c r="BV1" s="389"/>
      <c r="BW1" s="389"/>
      <c r="BX1" s="389"/>
      <c r="BY1" s="389"/>
      <c r="BZ1" s="389"/>
      <c r="CA1" s="389"/>
      <c r="CB1" s="389"/>
      <c r="CC1" s="389"/>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row>
    <row r="2" spans="1:127" s="45" customFormat="1" ht="26.25" hidden="1" customHeight="1">
      <c r="A2" s="46"/>
      <c r="B2" s="47"/>
      <c r="C2" s="47"/>
      <c r="D2" s="47"/>
      <c r="E2" s="47"/>
      <c r="F2" s="47"/>
      <c r="G2" s="47"/>
      <c r="H2" s="47"/>
      <c r="I2" s="47"/>
      <c r="J2" s="47"/>
      <c r="K2" s="47"/>
      <c r="L2" s="47"/>
      <c r="M2" s="47"/>
      <c r="N2" s="47"/>
      <c r="O2" s="47"/>
      <c r="P2" s="47"/>
      <c r="Q2" s="47"/>
      <c r="R2" s="47"/>
      <c r="S2" s="47"/>
      <c r="T2" s="47"/>
      <c r="U2" s="47"/>
      <c r="V2" s="47"/>
      <c r="W2" s="48"/>
      <c r="X2" s="47"/>
      <c r="Y2" s="48"/>
      <c r="Z2" s="47"/>
      <c r="AA2" s="68"/>
      <c r="AB2" s="48"/>
      <c r="AC2" s="48"/>
      <c r="AD2" s="48"/>
      <c r="AE2" s="48"/>
      <c r="AF2" s="48"/>
      <c r="AG2" s="48"/>
      <c r="AH2" s="48"/>
      <c r="AI2" s="69"/>
      <c r="AJ2" s="49"/>
      <c r="AK2" s="48"/>
      <c r="AL2" s="49"/>
      <c r="AM2" s="48"/>
      <c r="AN2" s="48"/>
      <c r="AO2" s="48"/>
      <c r="AP2" s="50"/>
      <c r="AQ2" s="48"/>
      <c r="AR2" s="50"/>
      <c r="AS2" s="49"/>
      <c r="AT2" s="49"/>
      <c r="AU2" s="49"/>
      <c r="AV2" s="49"/>
      <c r="AW2" s="49"/>
      <c r="AX2" s="49"/>
      <c r="AY2" s="48"/>
      <c r="AZ2" s="48"/>
      <c r="BA2" s="48"/>
      <c r="BB2" s="48"/>
      <c r="BC2" s="48"/>
      <c r="BD2" s="48"/>
      <c r="BE2" s="48"/>
      <c r="BF2" s="48"/>
      <c r="BG2" s="48"/>
      <c r="BH2" s="48"/>
      <c r="BI2" s="48"/>
      <c r="BJ2" s="48"/>
      <c r="BK2" s="51"/>
      <c r="BL2" s="48"/>
      <c r="BM2" s="48"/>
      <c r="BN2" s="48"/>
      <c r="BO2" s="48"/>
      <c r="BP2" s="48"/>
      <c r="BQ2" s="48"/>
      <c r="BR2" s="48"/>
      <c r="BS2" s="48"/>
      <c r="BT2" s="48"/>
      <c r="BU2" s="48"/>
      <c r="BV2" s="48"/>
      <c r="BW2" s="48"/>
      <c r="BX2" s="48"/>
      <c r="BY2" s="48"/>
      <c r="BZ2" s="48"/>
      <c r="CA2" s="48"/>
      <c r="CB2" s="48"/>
      <c r="CC2" s="52"/>
      <c r="CD2" s="49"/>
      <c r="CE2" s="49"/>
      <c r="CF2" s="49"/>
      <c r="CG2" s="49"/>
      <c r="CH2" s="49"/>
      <c r="CI2" s="50"/>
      <c r="CJ2" s="50"/>
      <c r="CK2" s="50"/>
      <c r="CL2" s="50"/>
      <c r="CM2" s="50"/>
      <c r="CN2" s="50"/>
      <c r="CO2" s="50"/>
      <c r="CP2" s="50"/>
      <c r="CQ2" s="50"/>
      <c r="CR2" s="50"/>
      <c r="CS2" s="52"/>
      <c r="CT2" s="50"/>
      <c r="CU2" s="50"/>
      <c r="CV2" s="50"/>
      <c r="CW2" s="50"/>
      <c r="CX2" s="50"/>
      <c r="CY2" s="50"/>
      <c r="CZ2" s="50"/>
      <c r="DA2" s="50"/>
      <c r="DB2" s="50"/>
      <c r="DC2" s="50"/>
      <c r="DD2" s="50"/>
      <c r="DE2" s="50"/>
      <c r="DF2" s="50"/>
      <c r="DG2" s="50"/>
      <c r="DH2" s="50"/>
      <c r="DI2" s="50"/>
      <c r="DJ2" s="50"/>
      <c r="DK2" s="50"/>
      <c r="DL2" s="50"/>
      <c r="DM2" s="47"/>
      <c r="DN2" s="50"/>
      <c r="DO2" s="50"/>
      <c r="DP2" s="50"/>
      <c r="DQ2" s="50"/>
      <c r="DR2" s="50"/>
      <c r="DS2" s="50"/>
      <c r="DT2" s="50"/>
      <c r="DU2" s="49"/>
      <c r="DV2" s="50"/>
      <c r="DW2" s="52"/>
    </row>
    <row r="3" spans="1:127" s="45" customFormat="1" ht="26.25" hidden="1" customHeight="1">
      <c r="A3" s="2213" t="s">
        <v>4770</v>
      </c>
      <c r="B3" s="2213"/>
      <c r="C3" s="2213"/>
      <c r="D3" s="2213"/>
      <c r="E3" s="2213"/>
      <c r="F3" s="2213"/>
      <c r="G3" s="2213"/>
      <c r="H3" s="2213"/>
      <c r="I3" s="2213"/>
      <c r="J3" s="2213"/>
      <c r="K3" s="2213"/>
      <c r="L3" s="2213"/>
      <c r="M3" s="2213"/>
      <c r="N3" s="2213"/>
      <c r="O3" s="2213"/>
      <c r="P3" s="2213"/>
      <c r="Q3" s="2213"/>
      <c r="R3" s="2213"/>
      <c r="S3" s="2213"/>
      <c r="T3" s="47"/>
      <c r="U3" s="2214" t="s">
        <v>4771</v>
      </c>
      <c r="V3" s="70"/>
      <c r="W3" s="70"/>
      <c r="X3" s="70"/>
      <c r="Y3" s="70"/>
      <c r="Z3" s="70"/>
      <c r="AA3" s="71"/>
      <c r="AB3" s="70"/>
      <c r="AC3" s="70"/>
      <c r="AD3" s="70"/>
      <c r="AE3" s="70"/>
      <c r="AF3" s="70"/>
      <c r="AG3" s="70"/>
      <c r="AH3" s="70"/>
      <c r="AI3" s="72"/>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2215"/>
      <c r="CT3" s="2216"/>
      <c r="CU3" s="2216"/>
      <c r="CV3" s="2216"/>
      <c r="CW3" s="2216"/>
      <c r="CX3" s="2216"/>
      <c r="CY3" s="2216"/>
      <c r="CZ3" s="2216"/>
      <c r="DA3" s="2216"/>
      <c r="DB3" s="2216"/>
      <c r="DC3" s="70"/>
      <c r="DD3" s="70"/>
      <c r="DE3" s="70"/>
      <c r="DF3" s="70"/>
      <c r="DG3" s="70"/>
      <c r="DH3" s="70"/>
      <c r="DI3" s="70"/>
      <c r="DJ3" s="70"/>
      <c r="DK3" s="70"/>
      <c r="DL3" s="70"/>
      <c r="DM3" s="70"/>
      <c r="DN3" s="70"/>
      <c r="DO3" s="70"/>
      <c r="DP3" s="70"/>
      <c r="DQ3" s="70"/>
      <c r="DR3" s="70"/>
      <c r="DS3" s="70"/>
      <c r="DT3" s="70"/>
      <c r="DU3" s="70"/>
      <c r="DV3" s="70"/>
      <c r="DW3" s="70"/>
    </row>
    <row r="4" spans="1:127" s="45" customFormat="1" ht="76.5" hidden="1" customHeight="1">
      <c r="A4" s="2213"/>
      <c r="B4" s="2213"/>
      <c r="C4" s="2213"/>
      <c r="D4" s="2213"/>
      <c r="E4" s="2213"/>
      <c r="F4" s="2213"/>
      <c r="G4" s="2213"/>
      <c r="H4" s="2213"/>
      <c r="I4" s="2213"/>
      <c r="J4" s="2213"/>
      <c r="K4" s="2213"/>
      <c r="L4" s="2213"/>
      <c r="M4" s="2213"/>
      <c r="N4" s="2213"/>
      <c r="O4" s="2213"/>
      <c r="P4" s="2213"/>
      <c r="Q4" s="2213"/>
      <c r="R4" s="2213"/>
      <c r="S4" s="2213"/>
      <c r="T4" s="47"/>
      <c r="U4" s="2214"/>
      <c r="V4" s="70"/>
      <c r="W4" s="70"/>
      <c r="X4" s="70"/>
      <c r="Y4" s="70"/>
      <c r="Z4" s="70"/>
      <c r="AA4" s="71"/>
      <c r="AB4" s="70"/>
      <c r="AC4" s="70"/>
      <c r="AD4" s="70"/>
      <c r="AE4" s="70"/>
      <c r="AF4" s="70"/>
      <c r="AG4" s="70"/>
      <c r="AH4" s="70"/>
      <c r="AI4" s="72"/>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2216"/>
      <c r="CT4" s="2216"/>
      <c r="CU4" s="2216"/>
      <c r="CV4" s="2216"/>
      <c r="CW4" s="2216"/>
      <c r="CX4" s="2216"/>
      <c r="CY4" s="2216"/>
      <c r="CZ4" s="2216"/>
      <c r="DA4" s="2216"/>
      <c r="DB4" s="2216"/>
      <c r="DC4" s="70"/>
      <c r="DD4" s="70"/>
      <c r="DE4" s="70"/>
      <c r="DF4" s="70"/>
      <c r="DG4" s="70"/>
      <c r="DH4" s="70"/>
      <c r="DI4" s="70"/>
      <c r="DJ4" s="70"/>
      <c r="DK4" s="70"/>
      <c r="DL4" s="70"/>
      <c r="DM4" s="70"/>
      <c r="DN4" s="70"/>
      <c r="DO4" s="70"/>
      <c r="DP4" s="70"/>
      <c r="DQ4" s="70"/>
      <c r="DR4" s="70"/>
      <c r="DS4" s="70"/>
      <c r="DT4" s="70"/>
      <c r="DU4" s="70"/>
      <c r="DV4" s="70"/>
      <c r="DW4" s="70"/>
    </row>
    <row r="5" spans="1:127" s="45" customFormat="1" ht="26.25" hidden="1" customHeight="1" thickBot="1">
      <c r="A5" s="46"/>
      <c r="B5" s="47"/>
      <c r="C5" s="47"/>
      <c r="D5" s="47"/>
      <c r="E5" s="47"/>
      <c r="F5" s="47"/>
      <c r="G5" s="47"/>
      <c r="H5" s="47"/>
      <c r="I5" s="47"/>
      <c r="J5" s="47"/>
      <c r="K5" s="47"/>
      <c r="L5" s="47"/>
      <c r="M5" s="47"/>
      <c r="N5" s="47"/>
      <c r="O5" s="47"/>
      <c r="P5" s="47"/>
      <c r="Q5" s="47"/>
      <c r="R5" s="47"/>
      <c r="S5" s="47"/>
      <c r="T5" s="47"/>
      <c r="U5" s="47"/>
      <c r="V5" s="47"/>
      <c r="W5" s="48"/>
      <c r="X5" s="47"/>
      <c r="Y5" s="48"/>
      <c r="Z5" s="47"/>
      <c r="AA5" s="68"/>
      <c r="AB5" s="48"/>
      <c r="AC5" s="48"/>
      <c r="AD5" s="48"/>
      <c r="AE5" s="48"/>
      <c r="AF5" s="48"/>
      <c r="AG5" s="48"/>
      <c r="AH5" s="48"/>
      <c r="AI5" s="69"/>
      <c r="AJ5" s="49"/>
      <c r="AK5" s="48"/>
      <c r="AL5" s="49"/>
      <c r="AM5" s="48"/>
      <c r="AN5" s="48"/>
      <c r="AO5" s="48"/>
      <c r="AP5" s="50"/>
      <c r="AQ5" s="48"/>
      <c r="AR5" s="50"/>
      <c r="AS5" s="49"/>
      <c r="AT5" s="49"/>
      <c r="AU5" s="49"/>
      <c r="AV5" s="49"/>
      <c r="AW5" s="49"/>
      <c r="AX5" s="49"/>
      <c r="AY5" s="48"/>
      <c r="AZ5" s="48"/>
      <c r="BA5" s="48"/>
      <c r="BB5" s="48"/>
      <c r="BC5" s="48"/>
      <c r="BD5" s="48"/>
      <c r="BE5" s="48"/>
      <c r="BF5" s="48"/>
      <c r="BG5" s="48"/>
      <c r="BH5" s="48"/>
      <c r="BI5" s="48"/>
      <c r="BJ5" s="48"/>
      <c r="BK5" s="51"/>
      <c r="BL5" s="48"/>
      <c r="BM5" s="48"/>
      <c r="BN5" s="48"/>
      <c r="BO5" s="48"/>
      <c r="BP5" s="48"/>
      <c r="BQ5" s="48"/>
      <c r="BR5" s="48"/>
      <c r="BS5" s="48"/>
      <c r="BT5" s="48"/>
      <c r="BU5" s="48"/>
      <c r="BV5" s="48"/>
      <c r="BW5" s="48"/>
      <c r="BX5" s="48"/>
      <c r="BY5" s="48"/>
      <c r="BZ5" s="48"/>
      <c r="CA5" s="48"/>
      <c r="CB5" s="48"/>
      <c r="CC5" s="52"/>
      <c r="CD5" s="49"/>
      <c r="CE5" s="49"/>
      <c r="CF5" s="49"/>
      <c r="CG5" s="49"/>
      <c r="CH5" s="49"/>
      <c r="CI5" s="50"/>
      <c r="CJ5" s="50"/>
      <c r="CK5" s="50"/>
      <c r="CL5" s="50"/>
      <c r="CM5" s="50"/>
      <c r="CN5" s="50"/>
      <c r="CO5" s="50"/>
      <c r="CP5" s="50"/>
      <c r="CQ5" s="50"/>
      <c r="CR5" s="50"/>
      <c r="CS5" s="52"/>
      <c r="CT5" s="50"/>
      <c r="CU5" s="50"/>
      <c r="CV5" s="50"/>
      <c r="CW5" s="50"/>
      <c r="CX5" s="50"/>
      <c r="CY5" s="50"/>
      <c r="CZ5" s="50"/>
      <c r="DA5" s="50"/>
      <c r="DB5" s="50"/>
      <c r="DC5" s="50"/>
      <c r="DD5" s="50"/>
      <c r="DE5" s="50"/>
      <c r="DF5" s="50"/>
      <c r="DG5" s="50"/>
      <c r="DH5" s="50"/>
      <c r="DI5" s="50"/>
      <c r="DJ5" s="50"/>
      <c r="DK5" s="50"/>
      <c r="DL5" s="50"/>
      <c r="DM5" s="47"/>
      <c r="DN5" s="50"/>
      <c r="DO5" s="50"/>
      <c r="DP5" s="50"/>
      <c r="DQ5" s="50"/>
      <c r="DR5" s="50"/>
      <c r="DS5" s="50"/>
      <c r="DT5" s="50"/>
      <c r="DU5" s="49"/>
      <c r="DV5" s="50"/>
      <c r="DW5" s="52"/>
    </row>
    <row r="6" spans="1:127" s="53" customFormat="1" ht="14.4">
      <c r="A6" s="955" t="s">
        <v>4772</v>
      </c>
      <c r="B6" s="956"/>
      <c r="C6" s="957"/>
      <c r="D6" s="958"/>
      <c r="E6" s="958"/>
      <c r="F6" s="958"/>
      <c r="G6" s="958"/>
      <c r="H6" s="958"/>
      <c r="I6" s="958"/>
      <c r="J6" s="958"/>
      <c r="K6" s="958"/>
      <c r="L6" s="958"/>
      <c r="M6" s="958"/>
      <c r="N6" s="958"/>
      <c r="O6" s="958"/>
      <c r="P6" s="958"/>
      <c r="Q6" s="958"/>
      <c r="R6" s="958"/>
      <c r="S6" s="958"/>
      <c r="T6" s="959"/>
      <c r="U6" s="2147">
        <v>19</v>
      </c>
      <c r="V6" s="960">
        <v>20</v>
      </c>
      <c r="W6" s="961">
        <v>21</v>
      </c>
      <c r="X6" s="2148">
        <v>22</v>
      </c>
      <c r="Y6" s="962">
        <v>23</v>
      </c>
      <c r="Z6" s="961">
        <v>24</v>
      </c>
      <c r="AA6" s="2217">
        <v>25</v>
      </c>
      <c r="AB6" s="2218"/>
      <c r="AC6" s="2218"/>
      <c r="AD6" s="2218"/>
      <c r="AE6" s="2218"/>
      <c r="AF6" s="2218"/>
      <c r="AG6" s="2218"/>
      <c r="AH6" s="2218"/>
      <c r="AI6" s="2149">
        <v>33</v>
      </c>
      <c r="AJ6" s="2148">
        <v>34</v>
      </c>
      <c r="AK6" s="961">
        <v>35</v>
      </c>
      <c r="AL6" s="2149">
        <v>36</v>
      </c>
      <c r="AM6" s="961">
        <v>37</v>
      </c>
      <c r="AN6" s="961">
        <v>38</v>
      </c>
      <c r="AO6" s="961">
        <v>39</v>
      </c>
      <c r="AP6" s="963">
        <v>40</v>
      </c>
      <c r="AQ6" s="964">
        <v>41</v>
      </c>
      <c r="AR6" s="965">
        <v>42</v>
      </c>
      <c r="AS6" s="2148">
        <v>43</v>
      </c>
      <c r="AT6" s="2148">
        <v>44</v>
      </c>
      <c r="AU6" s="2148">
        <v>45</v>
      </c>
      <c r="AV6" s="2148">
        <v>46</v>
      </c>
      <c r="AW6" s="2148">
        <v>47</v>
      </c>
      <c r="AX6" s="966">
        <v>48</v>
      </c>
      <c r="AY6" s="2219">
        <v>49</v>
      </c>
      <c r="AZ6" s="2220">
        <v>52</v>
      </c>
      <c r="BA6" s="2220">
        <v>53</v>
      </c>
      <c r="BB6" s="2220">
        <v>54</v>
      </c>
      <c r="BC6" s="2220">
        <v>55</v>
      </c>
      <c r="BD6" s="2220">
        <v>56</v>
      </c>
      <c r="BE6" s="2220">
        <v>57</v>
      </c>
      <c r="BF6" s="2220">
        <v>58</v>
      </c>
      <c r="BG6" s="2220">
        <v>59</v>
      </c>
      <c r="BH6" s="2221">
        <v>60</v>
      </c>
      <c r="BI6" s="2219">
        <v>59</v>
      </c>
      <c r="BJ6" s="2220">
        <v>62</v>
      </c>
      <c r="BK6" s="2220">
        <v>63</v>
      </c>
      <c r="BL6" s="2220">
        <v>64</v>
      </c>
      <c r="BM6" s="2221">
        <v>65</v>
      </c>
      <c r="BN6" s="2219">
        <v>64</v>
      </c>
      <c r="BO6" s="2220">
        <v>67</v>
      </c>
      <c r="BP6" s="2220">
        <v>68</v>
      </c>
      <c r="BQ6" s="2220">
        <v>69</v>
      </c>
      <c r="BR6" s="2220">
        <v>70</v>
      </c>
      <c r="BS6" s="2220">
        <v>71</v>
      </c>
      <c r="BT6" s="2220">
        <v>72</v>
      </c>
      <c r="BU6" s="2220">
        <v>73</v>
      </c>
      <c r="BV6" s="2220">
        <v>74</v>
      </c>
      <c r="BW6" s="2220">
        <v>75</v>
      </c>
      <c r="BX6" s="2220">
        <v>76</v>
      </c>
      <c r="BY6" s="2220">
        <v>77</v>
      </c>
      <c r="BZ6" s="2220">
        <v>78</v>
      </c>
      <c r="CA6" s="2220">
        <v>79</v>
      </c>
      <c r="CB6" s="2220">
        <v>80</v>
      </c>
      <c r="CC6" s="2221">
        <v>81</v>
      </c>
      <c r="CD6" s="2219">
        <v>80</v>
      </c>
      <c r="CE6" s="2220">
        <v>83</v>
      </c>
      <c r="CF6" s="2220">
        <v>84</v>
      </c>
      <c r="CG6" s="2220">
        <v>85</v>
      </c>
      <c r="CH6" s="2221">
        <v>86</v>
      </c>
      <c r="CI6" s="2219">
        <v>85</v>
      </c>
      <c r="CJ6" s="2220">
        <v>88</v>
      </c>
      <c r="CK6" s="2220">
        <v>89</v>
      </c>
      <c r="CL6" s="2220">
        <v>90</v>
      </c>
      <c r="CM6" s="2221">
        <v>91</v>
      </c>
      <c r="CN6" s="2219">
        <v>90</v>
      </c>
      <c r="CO6" s="2220">
        <v>93</v>
      </c>
      <c r="CP6" s="2220">
        <v>94</v>
      </c>
      <c r="CQ6" s="2220">
        <v>95</v>
      </c>
      <c r="CR6" s="2220">
        <v>96</v>
      </c>
      <c r="CS6" s="2219">
        <v>95</v>
      </c>
      <c r="CT6" s="2220">
        <v>98</v>
      </c>
      <c r="CU6" s="2220">
        <v>99</v>
      </c>
      <c r="CV6" s="2220">
        <v>100</v>
      </c>
      <c r="CW6" s="2220">
        <v>101</v>
      </c>
      <c r="CX6" s="2219">
        <v>100</v>
      </c>
      <c r="CY6" s="2220">
        <v>103</v>
      </c>
      <c r="CZ6" s="2220">
        <v>104</v>
      </c>
      <c r="DA6" s="2220">
        <v>105</v>
      </c>
      <c r="DB6" s="2220">
        <v>106</v>
      </c>
      <c r="DC6" s="2220">
        <v>105</v>
      </c>
      <c r="DD6" s="2220">
        <v>108</v>
      </c>
      <c r="DE6" s="2220">
        <v>109</v>
      </c>
      <c r="DF6" s="2220">
        <v>110</v>
      </c>
      <c r="DG6" s="2221">
        <v>111</v>
      </c>
      <c r="DH6" s="2219">
        <v>110</v>
      </c>
      <c r="DI6" s="2220">
        <v>113</v>
      </c>
      <c r="DJ6" s="2220">
        <v>114</v>
      </c>
      <c r="DK6" s="2220">
        <v>115</v>
      </c>
      <c r="DL6" s="2221">
        <v>116</v>
      </c>
      <c r="DM6" s="2219">
        <v>115</v>
      </c>
      <c r="DN6" s="2220"/>
      <c r="DO6" s="2220"/>
      <c r="DP6" s="967">
        <v>118</v>
      </c>
      <c r="DQ6" s="2219">
        <v>119</v>
      </c>
      <c r="DR6" s="2220"/>
      <c r="DS6" s="2220"/>
      <c r="DT6" s="967">
        <v>122</v>
      </c>
      <c r="DU6" s="2148">
        <v>123</v>
      </c>
      <c r="DV6" s="967">
        <v>124</v>
      </c>
      <c r="DW6" s="2147">
        <v>125</v>
      </c>
    </row>
    <row r="7" spans="1:127" s="53" customFormat="1" ht="14.4">
      <c r="A7" s="968"/>
      <c r="B7" s="969"/>
      <c r="C7" s="957"/>
      <c r="D7" s="958"/>
      <c r="E7" s="958"/>
      <c r="F7" s="958"/>
      <c r="G7" s="958"/>
      <c r="H7" s="958"/>
      <c r="I7" s="958"/>
      <c r="J7" s="958"/>
      <c r="K7" s="958"/>
      <c r="L7" s="958"/>
      <c r="M7" s="958"/>
      <c r="N7" s="958"/>
      <c r="O7" s="958"/>
      <c r="P7" s="958"/>
      <c r="Q7" s="958"/>
      <c r="R7" s="958"/>
      <c r="S7" s="958"/>
      <c r="T7" s="959"/>
      <c r="U7" s="2141" t="s">
        <v>1852</v>
      </c>
      <c r="V7" s="707" t="s">
        <v>961</v>
      </c>
      <c r="W7" s="708" t="s">
        <v>961</v>
      </c>
      <c r="X7" s="2142" t="s">
        <v>961</v>
      </c>
      <c r="Y7" s="710" t="s">
        <v>961</v>
      </c>
      <c r="Z7" s="708" t="s">
        <v>961</v>
      </c>
      <c r="AA7" s="2198"/>
      <c r="AB7" s="2222"/>
      <c r="AC7" s="2222"/>
      <c r="AD7" s="2222"/>
      <c r="AE7" s="2222"/>
      <c r="AF7" s="2222"/>
      <c r="AG7" s="2222"/>
      <c r="AH7" s="2222"/>
      <c r="AI7" s="2143"/>
      <c r="AJ7" s="2142" t="s">
        <v>961</v>
      </c>
      <c r="AK7" s="708" t="s">
        <v>961</v>
      </c>
      <c r="AL7" s="2143" t="s">
        <v>961</v>
      </c>
      <c r="AM7" s="708" t="s">
        <v>961</v>
      </c>
      <c r="AN7" s="708" t="s">
        <v>961</v>
      </c>
      <c r="AO7" s="708" t="s">
        <v>961</v>
      </c>
      <c r="AP7" s="711" t="s">
        <v>961</v>
      </c>
      <c r="AQ7" s="712" t="s">
        <v>961</v>
      </c>
      <c r="AR7" s="709" t="s">
        <v>961</v>
      </c>
      <c r="AS7" s="2142" t="s">
        <v>961</v>
      </c>
      <c r="AT7" s="2142" t="s">
        <v>961</v>
      </c>
      <c r="AU7" s="2142" t="s">
        <v>961</v>
      </c>
      <c r="AV7" s="2142" t="s">
        <v>961</v>
      </c>
      <c r="AW7" s="2142" t="s">
        <v>961</v>
      </c>
      <c r="AX7" s="706" t="s">
        <v>973</v>
      </c>
      <c r="AY7" s="2195" t="s">
        <v>973</v>
      </c>
      <c r="AZ7" s="2196"/>
      <c r="BA7" s="2196"/>
      <c r="BB7" s="2196"/>
      <c r="BC7" s="2196"/>
      <c r="BD7" s="2196"/>
      <c r="BE7" s="2196"/>
      <c r="BF7" s="2196"/>
      <c r="BG7" s="2196"/>
      <c r="BH7" s="2197"/>
      <c r="BI7" s="2195" t="s">
        <v>973</v>
      </c>
      <c r="BJ7" s="2196"/>
      <c r="BK7" s="2196"/>
      <c r="BL7" s="2196"/>
      <c r="BM7" s="2197"/>
      <c r="BN7" s="2195" t="s">
        <v>973</v>
      </c>
      <c r="BO7" s="2196"/>
      <c r="BP7" s="2196"/>
      <c r="BQ7" s="2196"/>
      <c r="BR7" s="2196"/>
      <c r="BS7" s="2196"/>
      <c r="BT7" s="2196"/>
      <c r="BU7" s="2196"/>
      <c r="BV7" s="2196"/>
      <c r="BW7" s="2196"/>
      <c r="BX7" s="2196"/>
      <c r="BY7" s="2196"/>
      <c r="BZ7" s="2196"/>
      <c r="CA7" s="2196"/>
      <c r="CB7" s="2196"/>
      <c r="CC7" s="2197"/>
      <c r="CD7" s="2195" t="s">
        <v>973</v>
      </c>
      <c r="CE7" s="2196"/>
      <c r="CF7" s="2196"/>
      <c r="CG7" s="2196"/>
      <c r="CH7" s="2197"/>
      <c r="CI7" s="2195" t="s">
        <v>973</v>
      </c>
      <c r="CJ7" s="2196"/>
      <c r="CK7" s="2196"/>
      <c r="CL7" s="2196"/>
      <c r="CM7" s="2197"/>
      <c r="CN7" s="2195" t="s">
        <v>973</v>
      </c>
      <c r="CO7" s="2196"/>
      <c r="CP7" s="2196"/>
      <c r="CQ7" s="2196"/>
      <c r="CR7" s="2196"/>
      <c r="CS7" s="2195" t="s">
        <v>973</v>
      </c>
      <c r="CT7" s="2196"/>
      <c r="CU7" s="2196"/>
      <c r="CV7" s="2196"/>
      <c r="CW7" s="2196"/>
      <c r="CX7" s="2195" t="s">
        <v>973</v>
      </c>
      <c r="CY7" s="2196"/>
      <c r="CZ7" s="2196"/>
      <c r="DA7" s="2196"/>
      <c r="DB7" s="2196"/>
      <c r="DC7" s="2196" t="s">
        <v>973</v>
      </c>
      <c r="DD7" s="2196"/>
      <c r="DE7" s="2196"/>
      <c r="DF7" s="2196"/>
      <c r="DG7" s="2197"/>
      <c r="DH7" s="2195" t="s">
        <v>973</v>
      </c>
      <c r="DI7" s="2196"/>
      <c r="DJ7" s="2196"/>
      <c r="DK7" s="2196"/>
      <c r="DL7" s="2197"/>
      <c r="DM7" s="713" t="s">
        <v>973</v>
      </c>
      <c r="DN7" s="714" t="s">
        <v>973</v>
      </c>
      <c r="DO7" s="715" t="s">
        <v>973</v>
      </c>
      <c r="DP7" s="716" t="s">
        <v>973</v>
      </c>
      <c r="DQ7" s="713" t="s">
        <v>973</v>
      </c>
      <c r="DR7" s="714" t="s">
        <v>973</v>
      </c>
      <c r="DS7" s="715" t="s">
        <v>973</v>
      </c>
      <c r="DT7" s="716" t="s">
        <v>973</v>
      </c>
      <c r="DU7" s="2142" t="s">
        <v>973</v>
      </c>
      <c r="DV7" s="717" t="s">
        <v>973</v>
      </c>
      <c r="DW7" s="2141" t="s">
        <v>973</v>
      </c>
    </row>
    <row r="8" spans="1:127" s="54" customFormat="1" ht="33" customHeight="1">
      <c r="A8" s="970"/>
      <c r="B8" s="971"/>
      <c r="C8" s="972"/>
      <c r="D8" s="973"/>
      <c r="E8" s="973"/>
      <c r="F8" s="973"/>
      <c r="G8" s="973"/>
      <c r="H8" s="973"/>
      <c r="I8" s="973"/>
      <c r="J8" s="973"/>
      <c r="K8" s="973"/>
      <c r="L8" s="973"/>
      <c r="M8" s="973"/>
      <c r="N8" s="973"/>
      <c r="O8" s="973"/>
      <c r="P8" s="973"/>
      <c r="Q8" s="973"/>
      <c r="R8" s="973"/>
      <c r="S8" s="973"/>
      <c r="T8" s="974"/>
      <c r="U8" s="975"/>
      <c r="V8" s="720"/>
      <c r="W8" s="721"/>
      <c r="X8" s="722"/>
      <c r="Y8" s="724"/>
      <c r="Z8" s="721"/>
      <c r="AA8" s="2203" t="s">
        <v>4773</v>
      </c>
      <c r="AB8" s="2204"/>
      <c r="AC8" s="2204"/>
      <c r="AD8" s="2204"/>
      <c r="AE8" s="2204"/>
      <c r="AF8" s="2204"/>
      <c r="AG8" s="2204"/>
      <c r="AH8" s="2204"/>
      <c r="AI8" s="2226"/>
      <c r="AJ8" s="722"/>
      <c r="AK8" s="721"/>
      <c r="AL8" s="726"/>
      <c r="AM8" s="727"/>
      <c r="AN8" s="727"/>
      <c r="AO8" s="728"/>
      <c r="AP8" s="729"/>
      <c r="AQ8" s="2143"/>
      <c r="AR8" s="723"/>
      <c r="AS8" s="2140"/>
      <c r="AT8" s="730"/>
      <c r="AU8" s="730"/>
      <c r="AV8" s="730"/>
      <c r="AW8" s="730"/>
      <c r="AX8" s="731"/>
      <c r="AY8" s="2203" t="s">
        <v>1854</v>
      </c>
      <c r="AZ8" s="2204"/>
      <c r="BA8" s="2204"/>
      <c r="BB8" s="2204"/>
      <c r="BC8" s="2204"/>
      <c r="BD8" s="2204"/>
      <c r="BE8" s="2204"/>
      <c r="BF8" s="2204"/>
      <c r="BG8" s="2204"/>
      <c r="BH8" s="2206"/>
      <c r="BI8" s="2203" t="s">
        <v>1855</v>
      </c>
      <c r="BJ8" s="2204"/>
      <c r="BK8" s="2204"/>
      <c r="BL8" s="2204"/>
      <c r="BM8" s="2206"/>
      <c r="BN8" s="2203" t="s">
        <v>1856</v>
      </c>
      <c r="BO8" s="2204"/>
      <c r="BP8" s="2204"/>
      <c r="BQ8" s="2204"/>
      <c r="BR8" s="2204"/>
      <c r="BS8" s="2204"/>
      <c r="BT8" s="2204"/>
      <c r="BU8" s="2204"/>
      <c r="BV8" s="2204"/>
      <c r="BW8" s="2204"/>
      <c r="BX8" s="2204"/>
      <c r="BY8" s="2204"/>
      <c r="BZ8" s="2204"/>
      <c r="CA8" s="2204"/>
      <c r="CB8" s="2204"/>
      <c r="CC8" s="2206"/>
      <c r="CD8" s="2207" t="s">
        <v>956</v>
      </c>
      <c r="CE8" s="2208"/>
      <c r="CF8" s="2208"/>
      <c r="CG8" s="2208"/>
      <c r="CH8" s="2209"/>
      <c r="CI8" s="2210" t="s">
        <v>1857</v>
      </c>
      <c r="CJ8" s="2211"/>
      <c r="CK8" s="2211"/>
      <c r="CL8" s="2211"/>
      <c r="CM8" s="2212"/>
      <c r="CN8" s="2210" t="s">
        <v>1858</v>
      </c>
      <c r="CO8" s="2211"/>
      <c r="CP8" s="2211"/>
      <c r="CQ8" s="2211"/>
      <c r="CR8" s="2211"/>
      <c r="CS8" s="2210" t="s">
        <v>1859</v>
      </c>
      <c r="CT8" s="2211"/>
      <c r="CU8" s="2211"/>
      <c r="CV8" s="2211"/>
      <c r="CW8" s="2211"/>
      <c r="CX8" s="2210" t="s">
        <v>1860</v>
      </c>
      <c r="CY8" s="2211"/>
      <c r="CZ8" s="2211"/>
      <c r="DA8" s="2211"/>
      <c r="DB8" s="2211"/>
      <c r="DC8" s="2223" t="s">
        <v>1861</v>
      </c>
      <c r="DD8" s="2211"/>
      <c r="DE8" s="2211"/>
      <c r="DF8" s="2211"/>
      <c r="DG8" s="2212"/>
      <c r="DH8" s="2210" t="s">
        <v>1862</v>
      </c>
      <c r="DI8" s="2211"/>
      <c r="DJ8" s="2211"/>
      <c r="DK8" s="2211"/>
      <c r="DL8" s="2212"/>
      <c r="DM8" s="2200" t="s">
        <v>4774</v>
      </c>
      <c r="DN8" s="2224"/>
      <c r="DO8" s="2224"/>
      <c r="DP8" s="2224"/>
      <c r="DQ8" s="2200" t="s">
        <v>1864</v>
      </c>
      <c r="DR8" s="2224"/>
      <c r="DS8" s="2224"/>
      <c r="DT8" s="2225"/>
      <c r="DU8" s="730"/>
      <c r="DV8" s="732"/>
      <c r="DW8" s="976"/>
    </row>
    <row r="9" spans="1:127" s="55" customFormat="1" ht="55.8" thickBot="1">
      <c r="A9" s="977" t="s">
        <v>4775</v>
      </c>
      <c r="B9" s="978" t="s">
        <v>4776</v>
      </c>
      <c r="C9" s="979"/>
      <c r="D9" s="980"/>
      <c r="E9" s="980"/>
      <c r="F9" s="980"/>
      <c r="G9" s="980"/>
      <c r="H9" s="980"/>
      <c r="I9" s="980"/>
      <c r="J9" s="980"/>
      <c r="K9" s="980"/>
      <c r="L9" s="980"/>
      <c r="M9" s="980"/>
      <c r="N9" s="981"/>
      <c r="O9" s="981"/>
      <c r="P9" s="981"/>
      <c r="Q9" s="981"/>
      <c r="R9" s="981"/>
      <c r="S9" s="981"/>
      <c r="T9" s="982"/>
      <c r="U9" s="983" t="s">
        <v>1123</v>
      </c>
      <c r="V9" s="984" t="s">
        <v>1867</v>
      </c>
      <c r="W9" s="985" t="s">
        <v>1868</v>
      </c>
      <c r="X9" s="986" t="s">
        <v>1869</v>
      </c>
      <c r="Y9" s="982" t="s">
        <v>1122</v>
      </c>
      <c r="Z9" s="985" t="s">
        <v>1870</v>
      </c>
      <c r="AA9" s="987" t="s">
        <v>702</v>
      </c>
      <c r="AB9" s="753" t="s">
        <v>705</v>
      </c>
      <c r="AC9" s="753" t="s">
        <v>708</v>
      </c>
      <c r="AD9" s="753" t="s">
        <v>711</v>
      </c>
      <c r="AE9" s="753" t="s">
        <v>714</v>
      </c>
      <c r="AF9" s="753" t="s">
        <v>717</v>
      </c>
      <c r="AG9" s="753" t="s">
        <v>1871</v>
      </c>
      <c r="AH9" s="753" t="s">
        <v>720</v>
      </c>
      <c r="AI9" s="754" t="s">
        <v>1046</v>
      </c>
      <c r="AJ9" s="988" t="s">
        <v>942</v>
      </c>
      <c r="AK9" s="988" t="s">
        <v>943</v>
      </c>
      <c r="AL9" s="989" t="s">
        <v>944</v>
      </c>
      <c r="AM9" s="985" t="s">
        <v>1872</v>
      </c>
      <c r="AN9" s="985" t="s">
        <v>1873</v>
      </c>
      <c r="AO9" s="985" t="s">
        <v>1874</v>
      </c>
      <c r="AP9" s="990" t="s">
        <v>132</v>
      </c>
      <c r="AQ9" s="991" t="s">
        <v>1090</v>
      </c>
      <c r="AR9" s="992" t="s">
        <v>4777</v>
      </c>
      <c r="AS9" s="993" t="s">
        <v>1876</v>
      </c>
      <c r="AT9" s="993" t="s">
        <v>1877</v>
      </c>
      <c r="AU9" s="993" t="s">
        <v>1878</v>
      </c>
      <c r="AV9" s="993" t="s">
        <v>1879</v>
      </c>
      <c r="AW9" s="993" t="s">
        <v>1880</v>
      </c>
      <c r="AX9" s="994" t="s">
        <v>1881</v>
      </c>
      <c r="AY9" s="995" t="s">
        <v>1882</v>
      </c>
      <c r="AZ9" s="990" t="s">
        <v>1883</v>
      </c>
      <c r="BA9" s="990" t="s">
        <v>1884</v>
      </c>
      <c r="BB9" s="990" t="s">
        <v>1885</v>
      </c>
      <c r="BC9" s="990" t="s">
        <v>1886</v>
      </c>
      <c r="BD9" s="990" t="s">
        <v>1887</v>
      </c>
      <c r="BE9" s="990" t="s">
        <v>1888</v>
      </c>
      <c r="BF9" s="990" t="s">
        <v>1050</v>
      </c>
      <c r="BG9" s="990" t="s">
        <v>4778</v>
      </c>
      <c r="BH9" s="996" t="s">
        <v>4779</v>
      </c>
      <c r="BI9" s="995" t="s">
        <v>968</v>
      </c>
      <c r="BJ9" s="990" t="s">
        <v>980</v>
      </c>
      <c r="BK9" s="990" t="s">
        <v>985</v>
      </c>
      <c r="BL9" s="990" t="s">
        <v>958</v>
      </c>
      <c r="BM9" s="996" t="s">
        <v>970</v>
      </c>
      <c r="BN9" s="997" t="s">
        <v>1891</v>
      </c>
      <c r="BO9" s="990" t="s">
        <v>1892</v>
      </c>
      <c r="BP9" s="990" t="s">
        <v>1893</v>
      </c>
      <c r="BQ9" s="990" t="s">
        <v>1894</v>
      </c>
      <c r="BR9" s="990" t="s">
        <v>1895</v>
      </c>
      <c r="BS9" s="990" t="s">
        <v>1896</v>
      </c>
      <c r="BT9" s="990" t="s">
        <v>1897</v>
      </c>
      <c r="BU9" s="990" t="s">
        <v>1898</v>
      </c>
      <c r="BV9" s="990" t="s">
        <v>1899</v>
      </c>
      <c r="BW9" s="990" t="s">
        <v>1900</v>
      </c>
      <c r="BX9" s="990" t="s">
        <v>1901</v>
      </c>
      <c r="BY9" s="990" t="s">
        <v>1902</v>
      </c>
      <c r="BZ9" s="990" t="s">
        <v>1903</v>
      </c>
      <c r="CA9" s="990" t="s">
        <v>1904</v>
      </c>
      <c r="CB9" s="990" t="s">
        <v>1905</v>
      </c>
      <c r="CC9" s="996" t="s">
        <v>4780</v>
      </c>
      <c r="CD9" s="995" t="s">
        <v>968</v>
      </c>
      <c r="CE9" s="990" t="s">
        <v>980</v>
      </c>
      <c r="CF9" s="990" t="s">
        <v>985</v>
      </c>
      <c r="CG9" s="990" t="s">
        <v>958</v>
      </c>
      <c r="CH9" s="996" t="s">
        <v>970</v>
      </c>
      <c r="CI9" s="995" t="s">
        <v>968</v>
      </c>
      <c r="CJ9" s="990" t="s">
        <v>980</v>
      </c>
      <c r="CK9" s="990" t="s">
        <v>985</v>
      </c>
      <c r="CL9" s="990" t="s">
        <v>958</v>
      </c>
      <c r="CM9" s="996" t="s">
        <v>970</v>
      </c>
      <c r="CN9" s="995" t="s">
        <v>968</v>
      </c>
      <c r="CO9" s="990" t="s">
        <v>980</v>
      </c>
      <c r="CP9" s="990" t="s">
        <v>985</v>
      </c>
      <c r="CQ9" s="990" t="s">
        <v>958</v>
      </c>
      <c r="CR9" s="990" t="s">
        <v>970</v>
      </c>
      <c r="CS9" s="998" t="s">
        <v>968</v>
      </c>
      <c r="CT9" s="999" t="s">
        <v>980</v>
      </c>
      <c r="CU9" s="999" t="s">
        <v>985</v>
      </c>
      <c r="CV9" s="999" t="s">
        <v>958</v>
      </c>
      <c r="CW9" s="999" t="s">
        <v>970</v>
      </c>
      <c r="CX9" s="995" t="s">
        <v>968</v>
      </c>
      <c r="CY9" s="990" t="s">
        <v>980</v>
      </c>
      <c r="CZ9" s="990" t="s">
        <v>985</v>
      </c>
      <c r="DA9" s="990" t="s">
        <v>958</v>
      </c>
      <c r="DB9" s="990" t="s">
        <v>970</v>
      </c>
      <c r="DC9" s="990" t="s">
        <v>968</v>
      </c>
      <c r="DD9" s="990" t="s">
        <v>980</v>
      </c>
      <c r="DE9" s="990" t="s">
        <v>985</v>
      </c>
      <c r="DF9" s="990" t="s">
        <v>958</v>
      </c>
      <c r="DG9" s="996" t="s">
        <v>970</v>
      </c>
      <c r="DH9" s="995" t="s">
        <v>968</v>
      </c>
      <c r="DI9" s="990" t="s">
        <v>980</v>
      </c>
      <c r="DJ9" s="990" t="s">
        <v>985</v>
      </c>
      <c r="DK9" s="990" t="s">
        <v>958</v>
      </c>
      <c r="DL9" s="996" t="s">
        <v>970</v>
      </c>
      <c r="DM9" s="1415" t="s">
        <v>1907</v>
      </c>
      <c r="DN9" s="1416" t="s">
        <v>1908</v>
      </c>
      <c r="DO9" s="1417" t="s">
        <v>1909</v>
      </c>
      <c r="DP9" s="1000" t="s">
        <v>1910</v>
      </c>
      <c r="DQ9" s="1415" t="s">
        <v>1911</v>
      </c>
      <c r="DR9" s="1416" t="s">
        <v>1912</v>
      </c>
      <c r="DS9" s="1417" t="s">
        <v>1913</v>
      </c>
      <c r="DT9" s="1000" t="s">
        <v>1914</v>
      </c>
      <c r="DU9" s="993" t="s">
        <v>1915</v>
      </c>
      <c r="DV9" s="1001" t="s">
        <v>1916</v>
      </c>
      <c r="DW9" s="1002" t="s">
        <v>1917</v>
      </c>
    </row>
    <row r="10" spans="1:127" ht="15.75" customHeight="1">
      <c r="A10" s="1003" t="s">
        <v>1018</v>
      </c>
      <c r="B10" s="1004">
        <v>1</v>
      </c>
      <c r="C10" s="1005"/>
      <c r="D10" s="1005"/>
      <c r="E10" s="1005"/>
      <c r="F10" s="1005"/>
      <c r="G10" s="1005"/>
      <c r="H10" s="1005"/>
      <c r="I10" s="1005"/>
      <c r="J10" s="1005"/>
      <c r="K10" s="1005"/>
      <c r="L10" s="1005"/>
      <c r="M10" s="1004"/>
      <c r="N10" s="1006"/>
      <c r="O10" s="1006"/>
      <c r="P10" s="1006"/>
      <c r="Q10" s="1006"/>
      <c r="R10" s="1006"/>
      <c r="S10" s="1006"/>
      <c r="T10" s="1007"/>
      <c r="U10" s="1008" t="s">
        <v>1918</v>
      </c>
      <c r="V10" s="1009" t="s">
        <v>1919</v>
      </c>
      <c r="W10" s="1009" t="s">
        <v>1920</v>
      </c>
      <c r="X10" s="1010" t="s">
        <v>1921</v>
      </c>
      <c r="Y10" s="1011" t="s">
        <v>154</v>
      </c>
      <c r="Z10" s="1012" t="s">
        <v>1922</v>
      </c>
      <c r="AA10" s="1013" t="s">
        <v>1971</v>
      </c>
      <c r="AB10" s="1014">
        <v>1</v>
      </c>
      <c r="AC10" s="1014" t="s">
        <v>1971</v>
      </c>
      <c r="AD10" s="1014" t="s">
        <v>1971</v>
      </c>
      <c r="AE10" s="1014" t="s">
        <v>1971</v>
      </c>
      <c r="AF10" s="1014" t="s">
        <v>1971</v>
      </c>
      <c r="AG10" s="1014" t="s">
        <v>1971</v>
      </c>
      <c r="AH10" s="1014" t="s">
        <v>1971</v>
      </c>
      <c r="AI10" s="1015">
        <f t="shared" ref="AI10:AI73" si="0">SUM(AA10:AH10)</f>
        <v>1</v>
      </c>
      <c r="AJ10" s="1016" t="s">
        <v>988</v>
      </c>
      <c r="AK10" s="1016" t="s">
        <v>964</v>
      </c>
      <c r="AL10" s="1016" t="s">
        <v>965</v>
      </c>
      <c r="AM10" s="1017" t="s">
        <v>1923</v>
      </c>
      <c r="AN10" s="1005" t="s">
        <v>4781</v>
      </c>
      <c r="AO10" s="1005" t="s">
        <v>4782</v>
      </c>
      <c r="AP10" s="1294">
        <v>0</v>
      </c>
      <c r="AQ10" s="1018" t="s">
        <v>978</v>
      </c>
      <c r="AR10" s="1019" t="s">
        <v>154</v>
      </c>
      <c r="AS10" s="1020"/>
      <c r="AT10" s="1010"/>
      <c r="AU10" s="1010"/>
      <c r="AV10" s="1010"/>
      <c r="AW10" s="1021"/>
      <c r="AX10" s="1022"/>
      <c r="AY10" s="1023"/>
      <c r="AZ10" s="1024"/>
      <c r="BA10" s="1025"/>
      <c r="BB10" s="1025"/>
      <c r="BC10" s="1025"/>
      <c r="BD10" s="1025"/>
      <c r="BE10" s="1025"/>
      <c r="BF10" s="1025"/>
      <c r="BG10" s="1026"/>
      <c r="BH10" s="1026"/>
      <c r="BI10" s="1026">
        <v>4.5138888888888893E-3</v>
      </c>
      <c r="BJ10" s="1026">
        <v>4.2592592592592595E-3</v>
      </c>
      <c r="BK10" s="1026">
        <v>3.9930555555555561E-3</v>
      </c>
      <c r="BL10" s="1026">
        <v>3.7384259259259263E-3</v>
      </c>
      <c r="BM10" s="1026">
        <v>3.472222222222222E-3</v>
      </c>
      <c r="BN10" s="1027"/>
      <c r="BO10" s="1026"/>
      <c r="BP10" s="1026"/>
      <c r="BQ10" s="1026"/>
      <c r="BR10" s="1026"/>
      <c r="BS10" s="1028"/>
      <c r="BT10" s="1026"/>
      <c r="BU10" s="1026"/>
      <c r="BV10" s="1026"/>
      <c r="BW10" s="1029"/>
      <c r="BX10" s="1028"/>
      <c r="BY10" s="1026"/>
      <c r="BZ10" s="1026"/>
      <c r="CA10" s="1026"/>
      <c r="CB10" s="1029"/>
      <c r="CC10" s="1030"/>
      <c r="CD10" s="1031" t="s">
        <v>961</v>
      </c>
      <c r="CE10" s="1032" t="s">
        <v>961</v>
      </c>
      <c r="CF10" s="1032" t="s">
        <v>961</v>
      </c>
      <c r="CG10" s="1032" t="s">
        <v>961</v>
      </c>
      <c r="CH10" s="1033" t="s">
        <v>961</v>
      </c>
      <c r="CI10" s="1023" t="s">
        <v>1971</v>
      </c>
      <c r="CJ10" s="1024" t="s">
        <v>1971</v>
      </c>
      <c r="CK10" s="1024" t="s">
        <v>1971</v>
      </c>
      <c r="CL10" s="1024" t="s">
        <v>1971</v>
      </c>
      <c r="CM10" s="1034" t="s">
        <v>1971</v>
      </c>
      <c r="CN10" s="1035">
        <v>1.5798611111111114E-2</v>
      </c>
      <c r="CO10" s="1025">
        <v>1.5798611111111114E-2</v>
      </c>
      <c r="CP10" s="1025">
        <v>1.5798611111111114E-2</v>
      </c>
      <c r="CQ10" s="1025">
        <v>1.5798611111111114E-2</v>
      </c>
      <c r="CR10" s="1036">
        <v>1.5798611111111114E-2</v>
      </c>
      <c r="CS10" s="1023" t="s">
        <v>1971</v>
      </c>
      <c r="CT10" s="1024" t="s">
        <v>1971</v>
      </c>
      <c r="CU10" s="1024" t="s">
        <v>1971</v>
      </c>
      <c r="CV10" s="1024" t="s">
        <v>1971</v>
      </c>
      <c r="CW10" s="1034" t="s">
        <v>1971</v>
      </c>
      <c r="CX10" s="1023" t="s">
        <v>1971</v>
      </c>
      <c r="CY10" s="1024" t="s">
        <v>1971</v>
      </c>
      <c r="CZ10" s="1024" t="s">
        <v>1971</v>
      </c>
      <c r="DA10" s="1024" t="s">
        <v>1971</v>
      </c>
      <c r="DB10" s="1034" t="s">
        <v>1971</v>
      </c>
      <c r="DC10" s="1026">
        <v>2.4305555555555556E-3</v>
      </c>
      <c r="DD10" s="1026">
        <v>2.3263888888888891E-3</v>
      </c>
      <c r="DE10" s="1026">
        <v>2.2106481481481491E-3</v>
      </c>
      <c r="DF10" s="1026">
        <v>2.1064814814814817E-3</v>
      </c>
      <c r="DG10" s="1030">
        <v>2.0138888888888888E-3</v>
      </c>
      <c r="DH10" s="1023" t="s">
        <v>1971</v>
      </c>
      <c r="DI10" s="1024" t="s">
        <v>1971</v>
      </c>
      <c r="DJ10" s="1024" t="s">
        <v>1971</v>
      </c>
      <c r="DK10" s="1024" t="s">
        <v>1971</v>
      </c>
      <c r="DL10" s="1034" t="s">
        <v>1971</v>
      </c>
      <c r="DM10" s="1037">
        <v>-0.52500000000000002</v>
      </c>
      <c r="DN10" s="1038" t="s">
        <v>1971</v>
      </c>
      <c r="DO10" s="1038" t="s">
        <v>1971</v>
      </c>
      <c r="DP10" s="1039" t="s">
        <v>1971</v>
      </c>
      <c r="DQ10" s="1038">
        <v>0.52500000000000002</v>
      </c>
      <c r="DR10" s="1038" t="s">
        <v>1971</v>
      </c>
      <c r="DS10" s="1038" t="s">
        <v>1971</v>
      </c>
      <c r="DT10" s="1039" t="s">
        <v>1971</v>
      </c>
      <c r="DU10" s="1031" t="s">
        <v>973</v>
      </c>
      <c r="DV10" s="1040">
        <v>1</v>
      </c>
      <c r="DW10" s="1041" t="s">
        <v>1971</v>
      </c>
    </row>
    <row r="11" spans="1:127" s="390" customFormat="1" ht="15.75" customHeight="1">
      <c r="A11" s="1042" t="s">
        <v>1018</v>
      </c>
      <c r="B11" s="1043">
        <v>2</v>
      </c>
      <c r="C11" s="1006"/>
      <c r="D11" s="1006"/>
      <c r="E11" s="1006"/>
      <c r="F11" s="1044"/>
      <c r="G11" s="1006"/>
      <c r="H11" s="1006"/>
      <c r="I11" s="1006"/>
      <c r="J11" s="1006"/>
      <c r="K11" s="1006"/>
      <c r="L11" s="1006"/>
      <c r="M11" s="1045"/>
      <c r="N11" s="1006"/>
      <c r="O11" s="1006"/>
      <c r="P11" s="1006"/>
      <c r="Q11" s="1006"/>
      <c r="R11" s="1006"/>
      <c r="S11" s="1006"/>
      <c r="T11" s="1046"/>
      <c r="U11" s="1047" t="s">
        <v>1925</v>
      </c>
      <c r="V11" s="1048" t="s">
        <v>1926</v>
      </c>
      <c r="W11" s="1048" t="s">
        <v>1927</v>
      </c>
      <c r="X11" s="1049" t="s">
        <v>1928</v>
      </c>
      <c r="Y11" s="1050" t="s">
        <v>629</v>
      </c>
      <c r="Z11" s="1051" t="s">
        <v>1929</v>
      </c>
      <c r="AA11" s="1052" t="s">
        <v>1971</v>
      </c>
      <c r="AB11" s="1053">
        <v>1</v>
      </c>
      <c r="AC11" s="1053" t="s">
        <v>1971</v>
      </c>
      <c r="AD11" s="1053" t="s">
        <v>1971</v>
      </c>
      <c r="AE11" s="1053" t="s">
        <v>1971</v>
      </c>
      <c r="AF11" s="1053" t="s">
        <v>1971</v>
      </c>
      <c r="AG11" s="1053" t="s">
        <v>1971</v>
      </c>
      <c r="AH11" s="1053" t="s">
        <v>1971</v>
      </c>
      <c r="AI11" s="1054">
        <f t="shared" si="0"/>
        <v>1</v>
      </c>
      <c r="AJ11" s="1055" t="s">
        <v>988</v>
      </c>
      <c r="AK11" s="1055" t="s">
        <v>964</v>
      </c>
      <c r="AL11" s="1055" t="s">
        <v>965</v>
      </c>
      <c r="AM11" s="1056" t="s">
        <v>629</v>
      </c>
      <c r="AN11" s="1050" t="s">
        <v>293</v>
      </c>
      <c r="AO11" s="1050" t="s">
        <v>4783</v>
      </c>
      <c r="AP11" s="1295">
        <v>1</v>
      </c>
      <c r="AQ11" s="1058" t="s">
        <v>966</v>
      </c>
      <c r="AR11" s="1059" t="s">
        <v>629</v>
      </c>
      <c r="AS11" s="1060"/>
      <c r="AT11" s="1049"/>
      <c r="AU11" s="1049"/>
      <c r="AV11" s="1049"/>
      <c r="AW11" s="1061"/>
      <c r="AX11" s="1062"/>
      <c r="AY11" s="1063"/>
      <c r="AZ11" s="1064"/>
      <c r="BA11" s="1064"/>
      <c r="BB11" s="1064"/>
      <c r="BC11" s="1064"/>
      <c r="BD11" s="1064"/>
      <c r="BE11" s="1064"/>
      <c r="BF11" s="1064"/>
      <c r="BG11" s="1065"/>
      <c r="BH11" s="1065"/>
      <c r="BI11" s="1066">
        <v>2.7</v>
      </c>
      <c r="BJ11" s="1065">
        <v>11.1</v>
      </c>
      <c r="BK11" s="1065">
        <v>14</v>
      </c>
      <c r="BL11" s="1065">
        <v>17</v>
      </c>
      <c r="BM11" s="1065">
        <v>20</v>
      </c>
      <c r="BN11" s="1066"/>
      <c r="BO11" s="1065"/>
      <c r="BP11" s="1065"/>
      <c r="BQ11" s="1065"/>
      <c r="BR11" s="1065"/>
      <c r="BS11" s="1311"/>
      <c r="BT11" s="1065"/>
      <c r="BU11" s="1065"/>
      <c r="BV11" s="1065"/>
      <c r="BW11" s="1312"/>
      <c r="BX11" s="1311"/>
      <c r="BY11" s="1065"/>
      <c r="BZ11" s="1065"/>
      <c r="CA11" s="1065"/>
      <c r="CB11" s="1312"/>
      <c r="CC11" s="1313"/>
      <c r="CD11" s="1314" t="s">
        <v>961</v>
      </c>
      <c r="CE11" s="1315" t="s">
        <v>961</v>
      </c>
      <c r="CF11" s="1315" t="s">
        <v>961</v>
      </c>
      <c r="CG11" s="1315" t="s">
        <v>961</v>
      </c>
      <c r="CH11" s="1316" t="s">
        <v>961</v>
      </c>
      <c r="CI11" s="1317" t="s">
        <v>1971</v>
      </c>
      <c r="CJ11" s="1065" t="s">
        <v>1971</v>
      </c>
      <c r="CK11" s="1065" t="s">
        <v>1971</v>
      </c>
      <c r="CL11" s="1065" t="s">
        <v>1971</v>
      </c>
      <c r="CM11" s="1313" t="s">
        <v>1971</v>
      </c>
      <c r="CN11" s="1066">
        <v>-5</v>
      </c>
      <c r="CO11" s="1065">
        <v>-5</v>
      </c>
      <c r="CP11" s="1065">
        <v>-5</v>
      </c>
      <c r="CQ11" s="1065">
        <v>-5</v>
      </c>
      <c r="CR11" s="1313">
        <v>-5</v>
      </c>
      <c r="CS11" s="1317" t="s">
        <v>1971</v>
      </c>
      <c r="CT11" s="1065" t="s">
        <v>1971</v>
      </c>
      <c r="CU11" s="1065" t="s">
        <v>1971</v>
      </c>
      <c r="CV11" s="1065" t="s">
        <v>1971</v>
      </c>
      <c r="CW11" s="1313" t="s">
        <v>1971</v>
      </c>
      <c r="CX11" s="1317" t="s">
        <v>1971</v>
      </c>
      <c r="CY11" s="1065" t="s">
        <v>1971</v>
      </c>
      <c r="CZ11" s="1065" t="s">
        <v>1971</v>
      </c>
      <c r="DA11" s="1065" t="s">
        <v>1971</v>
      </c>
      <c r="DB11" s="1313" t="s">
        <v>1971</v>
      </c>
      <c r="DC11" s="1318">
        <v>5.8</v>
      </c>
      <c r="DD11" s="1065">
        <v>13.8</v>
      </c>
      <c r="DE11" s="1065">
        <v>16.5</v>
      </c>
      <c r="DF11" s="1065">
        <v>19.399999999999999</v>
      </c>
      <c r="DG11" s="1313">
        <v>22.2</v>
      </c>
      <c r="DH11" s="1066" t="s">
        <v>1971</v>
      </c>
      <c r="DI11" s="1065" t="s">
        <v>1971</v>
      </c>
      <c r="DJ11" s="1065" t="s">
        <v>1971</v>
      </c>
      <c r="DK11" s="1065" t="s">
        <v>1971</v>
      </c>
      <c r="DL11" s="1313" t="s">
        <v>1971</v>
      </c>
      <c r="DM11" s="1079">
        <v>-0.16</v>
      </c>
      <c r="DN11" s="1080" t="s">
        <v>1971</v>
      </c>
      <c r="DO11" s="1080" t="s">
        <v>1971</v>
      </c>
      <c r="DP11" s="1081" t="s">
        <v>1971</v>
      </c>
      <c r="DQ11" s="1080">
        <v>0.13300000000000001</v>
      </c>
      <c r="DR11" s="1080" t="s">
        <v>1971</v>
      </c>
      <c r="DS11" s="1080" t="s">
        <v>1971</v>
      </c>
      <c r="DT11" s="1081" t="s">
        <v>1971</v>
      </c>
      <c r="DU11" s="1073" t="s">
        <v>973</v>
      </c>
      <c r="DV11" s="1082">
        <v>1</v>
      </c>
      <c r="DW11" s="1083" t="s">
        <v>1971</v>
      </c>
    </row>
    <row r="12" spans="1:127" s="390" customFormat="1" ht="15.75" customHeight="1">
      <c r="A12" s="1042" t="s">
        <v>1018</v>
      </c>
      <c r="B12" s="1043">
        <v>3</v>
      </c>
      <c r="C12" s="1006"/>
      <c r="D12" s="1006"/>
      <c r="E12" s="1006"/>
      <c r="F12" s="1006"/>
      <c r="G12" s="1006"/>
      <c r="H12" s="1006"/>
      <c r="I12" s="1006"/>
      <c r="J12" s="1006"/>
      <c r="K12" s="1006"/>
      <c r="L12" s="1006"/>
      <c r="M12" s="1045"/>
      <c r="N12" s="1006"/>
      <c r="O12" s="1006"/>
      <c r="P12" s="1006"/>
      <c r="Q12" s="1006"/>
      <c r="R12" s="1006"/>
      <c r="S12" s="1006"/>
      <c r="T12" s="1046"/>
      <c r="U12" s="1047" t="s">
        <v>1159</v>
      </c>
      <c r="V12" s="1048" t="s">
        <v>1926</v>
      </c>
      <c r="W12" s="1048" t="s">
        <v>1927</v>
      </c>
      <c r="X12" s="1049" t="s">
        <v>1931</v>
      </c>
      <c r="Y12" s="1050" t="s">
        <v>1124</v>
      </c>
      <c r="Z12" s="1051" t="s">
        <v>1932</v>
      </c>
      <c r="AA12" s="1052">
        <v>0.3</v>
      </c>
      <c r="AB12" s="1053">
        <v>0.7</v>
      </c>
      <c r="AC12" s="1053" t="s">
        <v>1971</v>
      </c>
      <c r="AD12" s="1053" t="s">
        <v>1971</v>
      </c>
      <c r="AE12" s="1053" t="s">
        <v>1971</v>
      </c>
      <c r="AF12" s="1053" t="s">
        <v>1971</v>
      </c>
      <c r="AG12" s="1053" t="s">
        <v>1971</v>
      </c>
      <c r="AH12" s="1053" t="s">
        <v>1971</v>
      </c>
      <c r="AI12" s="1054">
        <f t="shared" si="0"/>
        <v>1</v>
      </c>
      <c r="AJ12" s="1055" t="s">
        <v>988</v>
      </c>
      <c r="AK12" s="1055" t="s">
        <v>964</v>
      </c>
      <c r="AL12" s="1414" t="s">
        <v>977</v>
      </c>
      <c r="AM12" s="1056" t="s">
        <v>1933</v>
      </c>
      <c r="AN12" s="1050" t="s">
        <v>2147</v>
      </c>
      <c r="AO12" s="1050" t="s">
        <v>4783</v>
      </c>
      <c r="AP12" s="1295">
        <v>1</v>
      </c>
      <c r="AQ12" s="1058" t="s">
        <v>966</v>
      </c>
      <c r="AR12" s="1059" t="s">
        <v>1124</v>
      </c>
      <c r="AS12" s="1060"/>
      <c r="AT12" s="1049"/>
      <c r="AU12" s="1049"/>
      <c r="AV12" s="1049"/>
      <c r="AW12" s="1061"/>
      <c r="AX12" s="1062"/>
      <c r="AY12" s="1063"/>
      <c r="AZ12" s="1064"/>
      <c r="BA12" s="1064"/>
      <c r="BB12" s="1064"/>
      <c r="BC12" s="1064"/>
      <c r="BD12" s="1064"/>
      <c r="BE12" s="1064"/>
      <c r="BF12" s="1064"/>
      <c r="BG12" s="1065"/>
      <c r="BH12" s="1065"/>
      <c r="BI12" s="1066">
        <v>1.7</v>
      </c>
      <c r="BJ12" s="1065">
        <v>4.9000000000000004</v>
      </c>
      <c r="BK12" s="1065">
        <v>7.3</v>
      </c>
      <c r="BL12" s="1065">
        <v>10</v>
      </c>
      <c r="BM12" s="1065">
        <v>12.5</v>
      </c>
      <c r="BN12" s="1066"/>
      <c r="BO12" s="1065"/>
      <c r="BP12" s="1065"/>
      <c r="BQ12" s="1065"/>
      <c r="BR12" s="1065"/>
      <c r="BS12" s="1311"/>
      <c r="BT12" s="1065"/>
      <c r="BU12" s="1065"/>
      <c r="BV12" s="1065"/>
      <c r="BW12" s="1312"/>
      <c r="BX12" s="1311"/>
      <c r="BY12" s="1065"/>
      <c r="BZ12" s="1065"/>
      <c r="CA12" s="1065"/>
      <c r="CB12" s="1312"/>
      <c r="CC12" s="1313"/>
      <c r="CD12" s="1314" t="s">
        <v>961</v>
      </c>
      <c r="CE12" s="1315" t="s">
        <v>961</v>
      </c>
      <c r="CF12" s="1315" t="s">
        <v>961</v>
      </c>
      <c r="CG12" s="1315" t="s">
        <v>961</v>
      </c>
      <c r="CH12" s="1316" t="s">
        <v>961</v>
      </c>
      <c r="CI12" s="1066" t="s">
        <v>1971</v>
      </c>
      <c r="CJ12" s="1065" t="s">
        <v>1971</v>
      </c>
      <c r="CK12" s="1065" t="s">
        <v>1971</v>
      </c>
      <c r="CL12" s="1065" t="s">
        <v>1971</v>
      </c>
      <c r="CM12" s="1313" t="s">
        <v>1971</v>
      </c>
      <c r="CN12" s="1066">
        <v>-8.1</v>
      </c>
      <c r="CO12" s="1065">
        <v>-8.1</v>
      </c>
      <c r="CP12" s="1065">
        <v>-8.1</v>
      </c>
      <c r="CQ12" s="1065">
        <v>-8.1</v>
      </c>
      <c r="CR12" s="1313">
        <v>-8.1</v>
      </c>
      <c r="CS12" s="1066" t="s">
        <v>1971</v>
      </c>
      <c r="CT12" s="1065" t="s">
        <v>1971</v>
      </c>
      <c r="CU12" s="1065" t="s">
        <v>1971</v>
      </c>
      <c r="CV12" s="1065" t="s">
        <v>1971</v>
      </c>
      <c r="CW12" s="1313" t="s">
        <v>1971</v>
      </c>
      <c r="CX12" s="1066" t="s">
        <v>1971</v>
      </c>
      <c r="CY12" s="1065" t="s">
        <v>1971</v>
      </c>
      <c r="CZ12" s="1065" t="s">
        <v>1971</v>
      </c>
      <c r="DA12" s="1065" t="s">
        <v>1971</v>
      </c>
      <c r="DB12" s="1313" t="s">
        <v>1971</v>
      </c>
      <c r="DC12" s="1318">
        <v>3.7</v>
      </c>
      <c r="DD12" s="1065">
        <v>6.9</v>
      </c>
      <c r="DE12" s="1065">
        <v>9.3000000000000007</v>
      </c>
      <c r="DF12" s="1065">
        <v>12</v>
      </c>
      <c r="DG12" s="1313">
        <v>14.5</v>
      </c>
      <c r="DH12" s="1066" t="s">
        <v>1971</v>
      </c>
      <c r="DI12" s="1065" t="s">
        <v>1971</v>
      </c>
      <c r="DJ12" s="1065" t="s">
        <v>1971</v>
      </c>
      <c r="DK12" s="1065" t="s">
        <v>1971</v>
      </c>
      <c r="DL12" s="1313" t="s">
        <v>1971</v>
      </c>
      <c r="DM12" s="1084">
        <v>-0.28899999999999998</v>
      </c>
      <c r="DN12" s="1080" t="s">
        <v>1971</v>
      </c>
      <c r="DO12" s="1080" t="s">
        <v>1971</v>
      </c>
      <c r="DP12" s="1081" t="s">
        <v>1971</v>
      </c>
      <c r="DQ12" s="1080">
        <v>0.27300000000000002</v>
      </c>
      <c r="DR12" s="1080" t="s">
        <v>1971</v>
      </c>
      <c r="DS12" s="1080" t="s">
        <v>1971</v>
      </c>
      <c r="DT12" s="1081" t="s">
        <v>1971</v>
      </c>
      <c r="DU12" s="1073" t="s">
        <v>973</v>
      </c>
      <c r="DV12" s="1082">
        <v>1</v>
      </c>
      <c r="DW12" s="1083" t="s">
        <v>1971</v>
      </c>
    </row>
    <row r="13" spans="1:127" s="390" customFormat="1" ht="15.75" customHeight="1">
      <c r="A13" s="1085" t="s">
        <v>1018</v>
      </c>
      <c r="B13" s="1045">
        <v>4</v>
      </c>
      <c r="C13" s="1006"/>
      <c r="D13" s="1006"/>
      <c r="E13" s="1006"/>
      <c r="F13" s="1006"/>
      <c r="G13" s="1006"/>
      <c r="H13" s="1006"/>
      <c r="I13" s="1006"/>
      <c r="J13" s="1006"/>
      <c r="K13" s="1006"/>
      <c r="L13" s="1006"/>
      <c r="M13" s="1045"/>
      <c r="N13" s="1006"/>
      <c r="O13" s="1006"/>
      <c r="P13" s="1006"/>
      <c r="Q13" s="1006"/>
      <c r="R13" s="1006"/>
      <c r="S13" s="1006"/>
      <c r="T13" s="1007"/>
      <c r="U13" s="1086" t="s">
        <v>1935</v>
      </c>
      <c r="V13" s="1087" t="s">
        <v>1919</v>
      </c>
      <c r="W13" s="1087" t="s">
        <v>1936</v>
      </c>
      <c r="X13" s="1088" t="s">
        <v>1937</v>
      </c>
      <c r="Y13" s="1089" t="s">
        <v>499</v>
      </c>
      <c r="Z13" s="1090" t="s">
        <v>1938</v>
      </c>
      <c r="AA13" s="1091" t="s">
        <v>1971</v>
      </c>
      <c r="AB13" s="1092">
        <v>1</v>
      </c>
      <c r="AC13" s="1092" t="s">
        <v>1971</v>
      </c>
      <c r="AD13" s="1092" t="s">
        <v>1971</v>
      </c>
      <c r="AE13" s="1092" t="s">
        <v>1971</v>
      </c>
      <c r="AF13" s="1092" t="s">
        <v>1971</v>
      </c>
      <c r="AG13" s="1092" t="s">
        <v>1971</v>
      </c>
      <c r="AH13" s="1092" t="s">
        <v>1971</v>
      </c>
      <c r="AI13" s="1093">
        <f t="shared" si="0"/>
        <v>1</v>
      </c>
      <c r="AJ13" s="1094" t="s">
        <v>963</v>
      </c>
      <c r="AK13" s="1094" t="s">
        <v>1971</v>
      </c>
      <c r="AL13" s="1094" t="s">
        <v>1971</v>
      </c>
      <c r="AM13" s="1095" t="s">
        <v>1939</v>
      </c>
      <c r="AN13" s="1006" t="s">
        <v>293</v>
      </c>
      <c r="AO13" s="1006" t="s">
        <v>4784</v>
      </c>
      <c r="AP13" s="1296">
        <v>1</v>
      </c>
      <c r="AQ13" s="1096" t="s">
        <v>978</v>
      </c>
      <c r="AR13" s="1097" t="s">
        <v>499</v>
      </c>
      <c r="AS13" s="1098"/>
      <c r="AT13" s="1088"/>
      <c r="AU13" s="1088"/>
      <c r="AV13" s="1088"/>
      <c r="AW13" s="1099"/>
      <c r="AX13" s="1100"/>
      <c r="AY13" s="1063"/>
      <c r="AZ13" s="1064"/>
      <c r="BA13" s="1064"/>
      <c r="BB13" s="1064"/>
      <c r="BC13" s="1064"/>
      <c r="BD13" s="1064"/>
      <c r="BE13" s="1064"/>
      <c r="BF13" s="1064"/>
      <c r="BG13" s="1101"/>
      <c r="BH13" s="1101"/>
      <c r="BI13" s="1102">
        <v>0</v>
      </c>
      <c r="BJ13" s="1101">
        <v>0</v>
      </c>
      <c r="BK13" s="1101">
        <v>0</v>
      </c>
      <c r="BL13" s="1101">
        <v>0</v>
      </c>
      <c r="BM13" s="1101">
        <v>0</v>
      </c>
      <c r="BN13" s="1102"/>
      <c r="BO13" s="1101"/>
      <c r="BP13" s="1101"/>
      <c r="BQ13" s="1101"/>
      <c r="BR13" s="1101"/>
      <c r="BS13" s="1319"/>
      <c r="BT13" s="1101"/>
      <c r="BU13" s="1101"/>
      <c r="BV13" s="1101"/>
      <c r="BW13" s="1320"/>
      <c r="BX13" s="1319"/>
      <c r="BY13" s="1101"/>
      <c r="BZ13" s="1101"/>
      <c r="CA13" s="1101"/>
      <c r="CB13" s="1320"/>
      <c r="CC13" s="1321"/>
      <c r="CD13" s="1322" t="s">
        <v>1971</v>
      </c>
      <c r="CE13" s="1323" t="s">
        <v>1971</v>
      </c>
      <c r="CF13" s="1323" t="s">
        <v>1971</v>
      </c>
      <c r="CG13" s="1323" t="s">
        <v>1971</v>
      </c>
      <c r="CH13" s="1324" t="s">
        <v>1971</v>
      </c>
      <c r="CI13" s="1102" t="s">
        <v>1971</v>
      </c>
      <c r="CJ13" s="1101" t="s">
        <v>1971</v>
      </c>
      <c r="CK13" s="1101" t="s">
        <v>1971</v>
      </c>
      <c r="CL13" s="1101" t="s">
        <v>1971</v>
      </c>
      <c r="CM13" s="1321" t="s">
        <v>1971</v>
      </c>
      <c r="CN13" s="1102" t="s">
        <v>1971</v>
      </c>
      <c r="CO13" s="1101" t="s">
        <v>1971</v>
      </c>
      <c r="CP13" s="1101" t="s">
        <v>1971</v>
      </c>
      <c r="CQ13" s="1101" t="s">
        <v>1971</v>
      </c>
      <c r="CR13" s="1321" t="s">
        <v>1971</v>
      </c>
      <c r="CS13" s="1102" t="s">
        <v>1971</v>
      </c>
      <c r="CT13" s="1101" t="s">
        <v>1971</v>
      </c>
      <c r="CU13" s="1101" t="s">
        <v>1971</v>
      </c>
      <c r="CV13" s="1101" t="s">
        <v>1971</v>
      </c>
      <c r="CW13" s="1321" t="s">
        <v>1971</v>
      </c>
      <c r="CX13" s="1102" t="s">
        <v>1971</v>
      </c>
      <c r="CY13" s="1101" t="s">
        <v>1971</v>
      </c>
      <c r="CZ13" s="1101" t="s">
        <v>1971</v>
      </c>
      <c r="DA13" s="1101" t="s">
        <v>1971</v>
      </c>
      <c r="DB13" s="1321" t="s">
        <v>1971</v>
      </c>
      <c r="DC13" s="1101" t="s">
        <v>1971</v>
      </c>
      <c r="DD13" s="1101" t="s">
        <v>1971</v>
      </c>
      <c r="DE13" s="1101" t="s">
        <v>1971</v>
      </c>
      <c r="DF13" s="1101" t="s">
        <v>1971</v>
      </c>
      <c r="DG13" s="1321" t="s">
        <v>1971</v>
      </c>
      <c r="DH13" s="1102" t="s">
        <v>1971</v>
      </c>
      <c r="DI13" s="1101" t="s">
        <v>1971</v>
      </c>
      <c r="DJ13" s="1101" t="s">
        <v>1971</v>
      </c>
      <c r="DK13" s="1101" t="s">
        <v>1971</v>
      </c>
      <c r="DL13" s="1321" t="s">
        <v>1971</v>
      </c>
      <c r="DM13" s="1109" t="s">
        <v>1971</v>
      </c>
      <c r="DN13" s="1110" t="s">
        <v>1971</v>
      </c>
      <c r="DO13" s="1110" t="s">
        <v>1971</v>
      </c>
      <c r="DP13" s="1111" t="s">
        <v>1971</v>
      </c>
      <c r="DQ13" s="1110" t="s">
        <v>1971</v>
      </c>
      <c r="DR13" s="1110" t="s">
        <v>1971</v>
      </c>
      <c r="DS13" s="1110" t="s">
        <v>1971</v>
      </c>
      <c r="DT13" s="1111" t="s">
        <v>1971</v>
      </c>
      <c r="DU13" s="1107" t="s">
        <v>1971</v>
      </c>
      <c r="DV13" s="1112">
        <v>1</v>
      </c>
      <c r="DW13" s="1113" t="s">
        <v>1971</v>
      </c>
    </row>
    <row r="14" spans="1:127" s="390" customFormat="1" ht="15.75" customHeight="1">
      <c r="A14" s="1085" t="s">
        <v>1018</v>
      </c>
      <c r="B14" s="1045">
        <v>5</v>
      </c>
      <c r="C14" s="1006"/>
      <c r="D14" s="1006"/>
      <c r="E14" s="1006"/>
      <c r="F14" s="1006"/>
      <c r="G14" s="1006"/>
      <c r="H14" s="1006"/>
      <c r="I14" s="1006"/>
      <c r="J14" s="1006"/>
      <c r="K14" s="1006"/>
      <c r="L14" s="1006"/>
      <c r="M14" s="1045"/>
      <c r="N14" s="1006"/>
      <c r="O14" s="1006"/>
      <c r="P14" s="1006"/>
      <c r="Q14" s="1006"/>
      <c r="R14" s="1006"/>
      <c r="S14" s="1006"/>
      <c r="T14" s="1007"/>
      <c r="U14" s="1086" t="s">
        <v>1941</v>
      </c>
      <c r="V14" s="1087" t="s">
        <v>1919</v>
      </c>
      <c r="W14" s="1087" t="s">
        <v>1936</v>
      </c>
      <c r="X14" s="1088" t="s">
        <v>1942</v>
      </c>
      <c r="Y14" s="1089" t="s">
        <v>184</v>
      </c>
      <c r="Z14" s="1090" t="s">
        <v>1943</v>
      </c>
      <c r="AA14" s="1091" t="s">
        <v>1971</v>
      </c>
      <c r="AB14" s="1092">
        <v>1</v>
      </c>
      <c r="AC14" s="1092" t="s">
        <v>1971</v>
      </c>
      <c r="AD14" s="1092" t="s">
        <v>1971</v>
      </c>
      <c r="AE14" s="1092" t="s">
        <v>1971</v>
      </c>
      <c r="AF14" s="1092" t="s">
        <v>1971</v>
      </c>
      <c r="AG14" s="1092" t="s">
        <v>1971</v>
      </c>
      <c r="AH14" s="1092" t="s">
        <v>1971</v>
      </c>
      <c r="AI14" s="1093">
        <f t="shared" si="0"/>
        <v>1</v>
      </c>
      <c r="AJ14" s="1094" t="s">
        <v>984</v>
      </c>
      <c r="AK14" s="1094" t="s">
        <v>964</v>
      </c>
      <c r="AL14" s="1094" t="s">
        <v>965</v>
      </c>
      <c r="AM14" s="1095" t="s">
        <v>1944</v>
      </c>
      <c r="AN14" s="1006" t="s">
        <v>293</v>
      </c>
      <c r="AO14" s="1006" t="s">
        <v>4785</v>
      </c>
      <c r="AP14" s="1296">
        <v>2</v>
      </c>
      <c r="AQ14" s="1096" t="s">
        <v>978</v>
      </c>
      <c r="AR14" s="1097" t="s">
        <v>184</v>
      </c>
      <c r="AS14" s="1098"/>
      <c r="AT14" s="1088"/>
      <c r="AU14" s="1088"/>
      <c r="AV14" s="1088"/>
      <c r="AW14" s="1099"/>
      <c r="AX14" s="1100"/>
      <c r="AY14" s="1063"/>
      <c r="AZ14" s="1064"/>
      <c r="BA14" s="1064"/>
      <c r="BB14" s="1064"/>
      <c r="BC14" s="1064"/>
      <c r="BD14" s="1064"/>
      <c r="BE14" s="1064"/>
      <c r="BF14" s="1064"/>
      <c r="BG14" s="1114"/>
      <c r="BH14" s="1114"/>
      <c r="BI14" s="1115">
        <v>2.34</v>
      </c>
      <c r="BJ14" s="1114">
        <v>2.34</v>
      </c>
      <c r="BK14" s="1114">
        <v>2.34</v>
      </c>
      <c r="BL14" s="1114">
        <v>2.34</v>
      </c>
      <c r="BM14" s="1114">
        <v>2.34</v>
      </c>
      <c r="BN14" s="1063"/>
      <c r="BO14" s="1064"/>
      <c r="BP14" s="1064"/>
      <c r="BQ14" s="1064"/>
      <c r="BR14" s="1064"/>
      <c r="BS14" s="1103"/>
      <c r="BT14" s="1064"/>
      <c r="BU14" s="1064"/>
      <c r="BV14" s="1064"/>
      <c r="BW14" s="1104"/>
      <c r="BX14" s="1103"/>
      <c r="BY14" s="1064"/>
      <c r="BZ14" s="1064"/>
      <c r="CA14" s="1064"/>
      <c r="CB14" s="1104"/>
      <c r="CC14" s="1105"/>
      <c r="CD14" s="1106" t="s">
        <v>961</v>
      </c>
      <c r="CE14" s="1107" t="s">
        <v>961</v>
      </c>
      <c r="CF14" s="1107" t="s">
        <v>961</v>
      </c>
      <c r="CG14" s="1107" t="s">
        <v>961</v>
      </c>
      <c r="CH14" s="1108" t="s">
        <v>961</v>
      </c>
      <c r="CI14" s="1063" t="s">
        <v>1971</v>
      </c>
      <c r="CJ14" s="1064" t="s">
        <v>1971</v>
      </c>
      <c r="CK14" s="1064" t="s">
        <v>1971</v>
      </c>
      <c r="CL14" s="1064" t="s">
        <v>1971</v>
      </c>
      <c r="CM14" s="1105" t="s">
        <v>1971</v>
      </c>
      <c r="CN14" s="1063">
        <v>4.68</v>
      </c>
      <c r="CO14" s="1064">
        <v>4.68</v>
      </c>
      <c r="CP14" s="1064">
        <v>4.68</v>
      </c>
      <c r="CQ14" s="1064">
        <v>4.68</v>
      </c>
      <c r="CR14" s="1105">
        <v>4.68</v>
      </c>
      <c r="CS14" s="1063" t="s">
        <v>1971</v>
      </c>
      <c r="CT14" s="1064" t="s">
        <v>1971</v>
      </c>
      <c r="CU14" s="1064" t="s">
        <v>1971</v>
      </c>
      <c r="CV14" s="1064" t="s">
        <v>1971</v>
      </c>
      <c r="CW14" s="1105" t="s">
        <v>1971</v>
      </c>
      <c r="CX14" s="1063" t="s">
        <v>1971</v>
      </c>
      <c r="CY14" s="1064" t="s">
        <v>1971</v>
      </c>
      <c r="CZ14" s="1064" t="s">
        <v>1971</v>
      </c>
      <c r="DA14" s="1064" t="s">
        <v>1971</v>
      </c>
      <c r="DB14" s="1105" t="s">
        <v>1971</v>
      </c>
      <c r="DC14" s="1064" t="s">
        <v>1971</v>
      </c>
      <c r="DD14" s="1064" t="s">
        <v>1971</v>
      </c>
      <c r="DE14" s="1064" t="s">
        <v>1971</v>
      </c>
      <c r="DF14" s="1064" t="s">
        <v>1971</v>
      </c>
      <c r="DG14" s="1105" t="s">
        <v>1971</v>
      </c>
      <c r="DH14" s="1063" t="s">
        <v>1971</v>
      </c>
      <c r="DI14" s="1064" t="s">
        <v>1971</v>
      </c>
      <c r="DJ14" s="1064" t="s">
        <v>1971</v>
      </c>
      <c r="DK14" s="1064" t="s">
        <v>1971</v>
      </c>
      <c r="DL14" s="1105" t="s">
        <v>1971</v>
      </c>
      <c r="DM14" s="1109">
        <v>-1.3080000000000001</v>
      </c>
      <c r="DN14" s="1110" t="s">
        <v>1971</v>
      </c>
      <c r="DO14" s="1110" t="s">
        <v>1971</v>
      </c>
      <c r="DP14" s="1111" t="s">
        <v>1971</v>
      </c>
      <c r="DQ14" s="1110" t="s">
        <v>1971</v>
      </c>
      <c r="DR14" s="1110" t="s">
        <v>1971</v>
      </c>
      <c r="DS14" s="1110" t="s">
        <v>1971</v>
      </c>
      <c r="DT14" s="1111" t="s">
        <v>1971</v>
      </c>
      <c r="DU14" s="1107" t="s">
        <v>973</v>
      </c>
      <c r="DV14" s="1112">
        <v>1</v>
      </c>
      <c r="DW14" s="1113" t="s">
        <v>1971</v>
      </c>
    </row>
    <row r="15" spans="1:127" s="390" customFormat="1" ht="15.75" customHeight="1">
      <c r="A15" s="1085" t="s">
        <v>1018</v>
      </c>
      <c r="B15" s="1045">
        <v>6</v>
      </c>
      <c r="C15" s="1006"/>
      <c r="D15" s="1006"/>
      <c r="E15" s="1006"/>
      <c r="F15" s="1006"/>
      <c r="G15" s="1006"/>
      <c r="H15" s="1006"/>
      <c r="I15" s="1006"/>
      <c r="J15" s="1006"/>
      <c r="K15" s="1006"/>
      <c r="L15" s="1006"/>
      <c r="M15" s="1045"/>
      <c r="N15" s="1006"/>
      <c r="O15" s="1006"/>
      <c r="P15" s="1006"/>
      <c r="Q15" s="1006"/>
      <c r="R15" s="1006"/>
      <c r="S15" s="1006"/>
      <c r="T15" s="1007"/>
      <c r="U15" s="1086" t="s">
        <v>1946</v>
      </c>
      <c r="V15" s="1087" t="s">
        <v>1919</v>
      </c>
      <c r="W15" s="1087" t="s">
        <v>1927</v>
      </c>
      <c r="X15" s="1088" t="s">
        <v>1947</v>
      </c>
      <c r="Y15" s="1089" t="s">
        <v>178</v>
      </c>
      <c r="Z15" s="1090" t="s">
        <v>1948</v>
      </c>
      <c r="AA15" s="1091" t="s">
        <v>1971</v>
      </c>
      <c r="AB15" s="1092">
        <v>1</v>
      </c>
      <c r="AC15" s="1092" t="s">
        <v>1971</v>
      </c>
      <c r="AD15" s="1092" t="s">
        <v>1971</v>
      </c>
      <c r="AE15" s="1092" t="s">
        <v>1971</v>
      </c>
      <c r="AF15" s="1092" t="s">
        <v>1971</v>
      </c>
      <c r="AG15" s="1092" t="s">
        <v>1971</v>
      </c>
      <c r="AH15" s="1092" t="s">
        <v>1971</v>
      </c>
      <c r="AI15" s="1093">
        <f t="shared" si="0"/>
        <v>1</v>
      </c>
      <c r="AJ15" s="1094" t="s">
        <v>984</v>
      </c>
      <c r="AK15" s="1094" t="s">
        <v>964</v>
      </c>
      <c r="AL15" s="1094" t="s">
        <v>965</v>
      </c>
      <c r="AM15" s="1095" t="s">
        <v>1949</v>
      </c>
      <c r="AN15" s="1006" t="s">
        <v>2204</v>
      </c>
      <c r="AO15" s="1006" t="s">
        <v>4786</v>
      </c>
      <c r="AP15" s="1296">
        <v>1</v>
      </c>
      <c r="AQ15" s="1096" t="s">
        <v>978</v>
      </c>
      <c r="AR15" s="1097" t="s">
        <v>178</v>
      </c>
      <c r="AS15" s="1098"/>
      <c r="AT15" s="1088"/>
      <c r="AU15" s="1088"/>
      <c r="AV15" s="1088"/>
      <c r="AW15" s="1099"/>
      <c r="AX15" s="1100"/>
      <c r="AY15" s="1063"/>
      <c r="AZ15" s="1064"/>
      <c r="BA15" s="1064"/>
      <c r="BB15" s="1064"/>
      <c r="BC15" s="1064"/>
      <c r="BD15" s="1064"/>
      <c r="BE15" s="1064"/>
      <c r="BF15" s="1064"/>
      <c r="BG15" s="1101"/>
      <c r="BH15" s="1101"/>
      <c r="BI15" s="1102">
        <v>150.69999999999999</v>
      </c>
      <c r="BJ15" s="1101">
        <v>148.6</v>
      </c>
      <c r="BK15" s="1101">
        <v>146.5</v>
      </c>
      <c r="BL15" s="1101">
        <v>144.4</v>
      </c>
      <c r="BM15" s="1101">
        <v>142.30000000000001</v>
      </c>
      <c r="BN15" s="1063"/>
      <c r="BO15" s="1064"/>
      <c r="BP15" s="1064"/>
      <c r="BQ15" s="1064"/>
      <c r="BR15" s="1064"/>
      <c r="BS15" s="1103"/>
      <c r="BT15" s="1064"/>
      <c r="BU15" s="1064"/>
      <c r="BV15" s="1064"/>
      <c r="BW15" s="1104"/>
      <c r="BX15" s="1103"/>
      <c r="BY15" s="1064"/>
      <c r="BZ15" s="1064"/>
      <c r="CA15" s="1064"/>
      <c r="CB15" s="1104"/>
      <c r="CC15" s="1105"/>
      <c r="CD15" s="1106" t="s">
        <v>961</v>
      </c>
      <c r="CE15" s="1107" t="s">
        <v>961</v>
      </c>
      <c r="CF15" s="1107" t="s">
        <v>961</v>
      </c>
      <c r="CG15" s="1107" t="s">
        <v>961</v>
      </c>
      <c r="CH15" s="1108" t="s">
        <v>961</v>
      </c>
      <c r="CI15" s="1063" t="s">
        <v>1971</v>
      </c>
      <c r="CJ15" s="1064" t="s">
        <v>1971</v>
      </c>
      <c r="CK15" s="1064" t="s">
        <v>1971</v>
      </c>
      <c r="CL15" s="1064" t="s">
        <v>1971</v>
      </c>
      <c r="CM15" s="1105" t="s">
        <v>1971</v>
      </c>
      <c r="CN15" s="1063" t="s">
        <v>1971</v>
      </c>
      <c r="CO15" s="1064" t="s">
        <v>1971</v>
      </c>
      <c r="CP15" s="1064" t="s">
        <v>1971</v>
      </c>
      <c r="CQ15" s="1064" t="s">
        <v>1971</v>
      </c>
      <c r="CR15" s="1105" t="s">
        <v>1971</v>
      </c>
      <c r="CS15" s="1063" t="s">
        <v>1971</v>
      </c>
      <c r="CT15" s="1064" t="s">
        <v>1971</v>
      </c>
      <c r="CU15" s="1064" t="s">
        <v>1971</v>
      </c>
      <c r="CV15" s="1064" t="s">
        <v>1971</v>
      </c>
      <c r="CW15" s="1105" t="s">
        <v>1971</v>
      </c>
      <c r="CX15" s="1063" t="s">
        <v>1971</v>
      </c>
      <c r="CY15" s="1064" t="s">
        <v>1971</v>
      </c>
      <c r="CZ15" s="1064" t="s">
        <v>1971</v>
      </c>
      <c r="DA15" s="1064" t="s">
        <v>1971</v>
      </c>
      <c r="DB15" s="1105" t="s">
        <v>1971</v>
      </c>
      <c r="DC15" s="1064" t="s">
        <v>1971</v>
      </c>
      <c r="DD15" s="1064" t="s">
        <v>1971</v>
      </c>
      <c r="DE15" s="1064" t="s">
        <v>1971</v>
      </c>
      <c r="DF15" s="1064" t="s">
        <v>1971</v>
      </c>
      <c r="DG15" s="1105" t="s">
        <v>1971</v>
      </c>
      <c r="DH15" s="1063" t="s">
        <v>1971</v>
      </c>
      <c r="DI15" s="1064" t="s">
        <v>1971</v>
      </c>
      <c r="DJ15" s="1064" t="s">
        <v>1971</v>
      </c>
      <c r="DK15" s="1064" t="s">
        <v>1971</v>
      </c>
      <c r="DL15" s="1105" t="s">
        <v>1971</v>
      </c>
      <c r="DM15" s="1109">
        <v>-0.113</v>
      </c>
      <c r="DN15" s="1110" t="s">
        <v>1971</v>
      </c>
      <c r="DO15" s="1110" t="s">
        <v>1971</v>
      </c>
      <c r="DP15" s="1111" t="s">
        <v>1971</v>
      </c>
      <c r="DQ15" s="1110">
        <v>0</v>
      </c>
      <c r="DR15" s="1110" t="s">
        <v>1971</v>
      </c>
      <c r="DS15" s="1110" t="s">
        <v>1971</v>
      </c>
      <c r="DT15" s="1111" t="s">
        <v>1971</v>
      </c>
      <c r="DU15" s="1107" t="s">
        <v>973</v>
      </c>
      <c r="DV15" s="1112">
        <v>1</v>
      </c>
      <c r="DW15" s="1113" t="s">
        <v>1971</v>
      </c>
    </row>
    <row r="16" spans="1:127" s="390" customFormat="1" ht="15.75" customHeight="1">
      <c r="A16" s="1085" t="s">
        <v>1018</v>
      </c>
      <c r="B16" s="1045">
        <v>7</v>
      </c>
      <c r="C16" s="1006"/>
      <c r="D16" s="1006"/>
      <c r="E16" s="1006"/>
      <c r="F16" s="1006"/>
      <c r="G16" s="1006"/>
      <c r="H16" s="1006"/>
      <c r="I16" s="1006"/>
      <c r="J16" s="1006"/>
      <c r="K16" s="1006"/>
      <c r="L16" s="1006"/>
      <c r="M16" s="1045"/>
      <c r="N16" s="1006"/>
      <c r="O16" s="1006"/>
      <c r="P16" s="1006"/>
      <c r="Q16" s="1006"/>
      <c r="R16" s="1006"/>
      <c r="S16" s="1006"/>
      <c r="T16" s="1007"/>
      <c r="U16" s="1086" t="s">
        <v>1951</v>
      </c>
      <c r="V16" s="1087" t="s">
        <v>1952</v>
      </c>
      <c r="W16" s="1087" t="s">
        <v>1920</v>
      </c>
      <c r="X16" s="1088" t="s">
        <v>1953</v>
      </c>
      <c r="Y16" s="1089" t="s">
        <v>148</v>
      </c>
      <c r="Z16" s="1090" t="s">
        <v>1954</v>
      </c>
      <c r="AA16" s="1091" t="s">
        <v>1971</v>
      </c>
      <c r="AB16" s="1092">
        <v>1</v>
      </c>
      <c r="AC16" s="1092" t="s">
        <v>1971</v>
      </c>
      <c r="AD16" s="1092" t="s">
        <v>1971</v>
      </c>
      <c r="AE16" s="1092" t="s">
        <v>1971</v>
      </c>
      <c r="AF16" s="1092" t="s">
        <v>1971</v>
      </c>
      <c r="AG16" s="1092" t="s">
        <v>1971</v>
      </c>
      <c r="AH16" s="1092" t="s">
        <v>1971</v>
      </c>
      <c r="AI16" s="1093">
        <f t="shared" si="0"/>
        <v>1</v>
      </c>
      <c r="AJ16" s="1094" t="s">
        <v>984</v>
      </c>
      <c r="AK16" s="1094" t="s">
        <v>964</v>
      </c>
      <c r="AL16" s="1094" t="s">
        <v>965</v>
      </c>
      <c r="AM16" s="1095" t="s">
        <v>1955</v>
      </c>
      <c r="AN16" s="1006" t="s">
        <v>2204</v>
      </c>
      <c r="AO16" s="1006" t="s">
        <v>4787</v>
      </c>
      <c r="AP16" s="1296">
        <v>2</v>
      </c>
      <c r="AQ16" s="1064" t="s">
        <v>978</v>
      </c>
      <c r="AR16" s="1097" t="s">
        <v>148</v>
      </c>
      <c r="AS16" s="1098"/>
      <c r="AT16" s="1088"/>
      <c r="AU16" s="1088"/>
      <c r="AV16" s="1088"/>
      <c r="AW16" s="1099"/>
      <c r="AX16" s="1100"/>
      <c r="AY16" s="1063"/>
      <c r="AZ16" s="1064"/>
      <c r="BA16" s="1064"/>
      <c r="BB16" s="1064"/>
      <c r="BC16" s="1064"/>
      <c r="BD16" s="1064"/>
      <c r="BE16" s="1064"/>
      <c r="BF16" s="1064"/>
      <c r="BG16" s="1114"/>
      <c r="BH16" s="1114"/>
      <c r="BI16" s="1115">
        <v>0</v>
      </c>
      <c r="BJ16" s="1114">
        <v>0</v>
      </c>
      <c r="BK16" s="1114">
        <v>0</v>
      </c>
      <c r="BL16" s="1114">
        <v>0</v>
      </c>
      <c r="BM16" s="1114">
        <v>0</v>
      </c>
      <c r="BN16" s="1063"/>
      <c r="BO16" s="1064"/>
      <c r="BP16" s="1064"/>
      <c r="BQ16" s="1064"/>
      <c r="BR16" s="1064"/>
      <c r="BS16" s="1103"/>
      <c r="BT16" s="1064"/>
      <c r="BU16" s="1064"/>
      <c r="BV16" s="1064"/>
      <c r="BW16" s="1104"/>
      <c r="BX16" s="1103"/>
      <c r="BY16" s="1064"/>
      <c r="BZ16" s="1064"/>
      <c r="CA16" s="1064"/>
      <c r="CB16" s="1104"/>
      <c r="CC16" s="1105"/>
      <c r="CD16" s="1106" t="s">
        <v>961</v>
      </c>
      <c r="CE16" s="1107" t="s">
        <v>961</v>
      </c>
      <c r="CF16" s="1107" t="s">
        <v>961</v>
      </c>
      <c r="CG16" s="1107" t="s">
        <v>961</v>
      </c>
      <c r="CH16" s="1108" t="s">
        <v>961</v>
      </c>
      <c r="CI16" s="1063" t="s">
        <v>1971</v>
      </c>
      <c r="CJ16" s="1064" t="s">
        <v>1971</v>
      </c>
      <c r="CK16" s="1064" t="s">
        <v>1971</v>
      </c>
      <c r="CL16" s="1064" t="s">
        <v>1971</v>
      </c>
      <c r="CM16" s="1105" t="s">
        <v>1971</v>
      </c>
      <c r="CN16" s="1063">
        <v>9.5</v>
      </c>
      <c r="CO16" s="1064">
        <v>9.5</v>
      </c>
      <c r="CP16" s="1064">
        <v>9.5</v>
      </c>
      <c r="CQ16" s="1064">
        <v>9.5</v>
      </c>
      <c r="CR16" s="1105">
        <v>9.5</v>
      </c>
      <c r="CS16" s="1063">
        <v>2</v>
      </c>
      <c r="CT16" s="1064">
        <v>2</v>
      </c>
      <c r="CU16" s="1064">
        <v>2</v>
      </c>
      <c r="CV16" s="1064">
        <v>2</v>
      </c>
      <c r="CW16" s="1105">
        <v>2</v>
      </c>
      <c r="CX16" s="1063" t="s">
        <v>1971</v>
      </c>
      <c r="CY16" s="1064" t="s">
        <v>1971</v>
      </c>
      <c r="CZ16" s="1064" t="s">
        <v>1971</v>
      </c>
      <c r="DA16" s="1064" t="s">
        <v>1971</v>
      </c>
      <c r="DB16" s="1105" t="s">
        <v>1971</v>
      </c>
      <c r="DC16" s="1064" t="s">
        <v>1971</v>
      </c>
      <c r="DD16" s="1064" t="s">
        <v>1971</v>
      </c>
      <c r="DE16" s="1064" t="s">
        <v>1971</v>
      </c>
      <c r="DF16" s="1064" t="s">
        <v>1971</v>
      </c>
      <c r="DG16" s="1105" t="s">
        <v>1971</v>
      </c>
      <c r="DH16" s="1063" t="s">
        <v>1971</v>
      </c>
      <c r="DI16" s="1064" t="s">
        <v>1971</v>
      </c>
      <c r="DJ16" s="1064" t="s">
        <v>1971</v>
      </c>
      <c r="DK16" s="1064" t="s">
        <v>1971</v>
      </c>
      <c r="DL16" s="1105" t="s">
        <v>1971</v>
      </c>
      <c r="DM16" s="1109">
        <v>-0.84899999999999998</v>
      </c>
      <c r="DN16" s="1110" t="s">
        <v>1971</v>
      </c>
      <c r="DO16" s="1110" t="s">
        <v>1971</v>
      </c>
      <c r="DP16" s="1111" t="s">
        <v>1971</v>
      </c>
      <c r="DQ16" s="1110">
        <v>0</v>
      </c>
      <c r="DR16" s="1110" t="s">
        <v>1971</v>
      </c>
      <c r="DS16" s="1110" t="s">
        <v>1971</v>
      </c>
      <c r="DT16" s="1111" t="s">
        <v>1971</v>
      </c>
      <c r="DU16" s="1107" t="s">
        <v>1971</v>
      </c>
      <c r="DV16" s="1112">
        <v>1</v>
      </c>
      <c r="DW16" s="1113" t="s">
        <v>1971</v>
      </c>
    </row>
    <row r="17" spans="1:127" s="390" customFormat="1" ht="15.75" customHeight="1">
      <c r="A17" s="1085" t="s">
        <v>1018</v>
      </c>
      <c r="B17" s="1045">
        <v>8</v>
      </c>
      <c r="C17" s="1006"/>
      <c r="D17" s="1006"/>
      <c r="E17" s="1006"/>
      <c r="F17" s="1006"/>
      <c r="G17" s="1006"/>
      <c r="H17" s="1006"/>
      <c r="I17" s="1006"/>
      <c r="J17" s="1006"/>
      <c r="K17" s="1006"/>
      <c r="L17" s="1006"/>
      <c r="M17" s="1045"/>
      <c r="N17" s="1006"/>
      <c r="O17" s="1006"/>
      <c r="P17" s="1006"/>
      <c r="Q17" s="1006"/>
      <c r="R17" s="1006"/>
      <c r="S17" s="1006"/>
      <c r="T17" s="1007"/>
      <c r="U17" s="1086" t="s">
        <v>1957</v>
      </c>
      <c r="V17" s="1087" t="s">
        <v>1958</v>
      </c>
      <c r="W17" s="1087" t="s">
        <v>1936</v>
      </c>
      <c r="X17" s="1088" t="s">
        <v>1959</v>
      </c>
      <c r="Y17" s="1089" t="s">
        <v>1960</v>
      </c>
      <c r="Z17" s="1090" t="s">
        <v>1961</v>
      </c>
      <c r="AA17" s="1091" t="s">
        <v>1971</v>
      </c>
      <c r="AB17" s="1092" t="s">
        <v>1971</v>
      </c>
      <c r="AC17" s="1092" t="s">
        <v>1971</v>
      </c>
      <c r="AD17" s="1092" t="s">
        <v>1971</v>
      </c>
      <c r="AE17" s="1092">
        <v>1</v>
      </c>
      <c r="AF17" s="1092" t="s">
        <v>1971</v>
      </c>
      <c r="AG17" s="1092" t="s">
        <v>1971</v>
      </c>
      <c r="AH17" s="1092" t="s">
        <v>1971</v>
      </c>
      <c r="AI17" s="1093">
        <f t="shared" si="0"/>
        <v>1</v>
      </c>
      <c r="AJ17" s="1094" t="s">
        <v>988</v>
      </c>
      <c r="AK17" s="1094" t="s">
        <v>964</v>
      </c>
      <c r="AL17" s="1094" t="s">
        <v>965</v>
      </c>
      <c r="AM17" s="1095" t="s">
        <v>1027</v>
      </c>
      <c r="AN17" s="1006" t="s">
        <v>1039</v>
      </c>
      <c r="AO17" s="1006" t="s">
        <v>1956</v>
      </c>
      <c r="AP17" s="1263">
        <v>2</v>
      </c>
      <c r="AQ17" s="1064" t="s">
        <v>966</v>
      </c>
      <c r="AR17" s="1097" t="s">
        <v>1960</v>
      </c>
      <c r="AS17" s="1098"/>
      <c r="AT17" s="1088"/>
      <c r="AU17" s="1088"/>
      <c r="AV17" s="1088"/>
      <c r="AW17" s="1099"/>
      <c r="AX17" s="1100"/>
      <c r="AY17" s="1063"/>
      <c r="AZ17" s="1064"/>
      <c r="BA17" s="1064"/>
      <c r="BB17" s="1064"/>
      <c r="BC17" s="1064"/>
      <c r="BD17" s="1064"/>
      <c r="BE17" s="1064"/>
      <c r="BF17" s="1064"/>
      <c r="BG17" s="1064"/>
      <c r="BH17" s="1064"/>
      <c r="BI17" s="1063" t="s">
        <v>1010</v>
      </c>
      <c r="BJ17" s="1064" t="s">
        <v>1010</v>
      </c>
      <c r="BK17" s="1064" t="s">
        <v>1010</v>
      </c>
      <c r="BL17" s="1064" t="s">
        <v>1010</v>
      </c>
      <c r="BM17" s="1064" t="s">
        <v>1010</v>
      </c>
      <c r="BN17" s="1063"/>
      <c r="BO17" s="1064"/>
      <c r="BP17" s="1064"/>
      <c r="BQ17" s="1064"/>
      <c r="BR17" s="1064"/>
      <c r="BS17" s="1103"/>
      <c r="BT17" s="1064"/>
      <c r="BU17" s="1064"/>
      <c r="BV17" s="1064"/>
      <c r="BW17" s="1104"/>
      <c r="BX17" s="1103"/>
      <c r="BY17" s="1064"/>
      <c r="BZ17" s="1064"/>
      <c r="CA17" s="1064"/>
      <c r="CB17" s="1104"/>
      <c r="CC17" s="1105"/>
      <c r="CD17" s="1106" t="s">
        <v>961</v>
      </c>
      <c r="CE17" s="1107" t="s">
        <v>961</v>
      </c>
      <c r="CF17" s="1107" t="s">
        <v>961</v>
      </c>
      <c r="CG17" s="1107" t="s">
        <v>961</v>
      </c>
      <c r="CH17" s="1108" t="s">
        <v>961</v>
      </c>
      <c r="CI17" s="1063" t="s">
        <v>1971</v>
      </c>
      <c r="CJ17" s="1064" t="s">
        <v>1971</v>
      </c>
      <c r="CK17" s="1064" t="s">
        <v>1971</v>
      </c>
      <c r="CL17" s="1064" t="s">
        <v>1971</v>
      </c>
      <c r="CM17" s="1105" t="s">
        <v>1971</v>
      </c>
      <c r="CN17" s="1063" t="s">
        <v>1971</v>
      </c>
      <c r="CO17" s="1064" t="s">
        <v>1971</v>
      </c>
      <c r="CP17" s="1064" t="s">
        <v>1971</v>
      </c>
      <c r="CQ17" s="1064" t="s">
        <v>1971</v>
      </c>
      <c r="CR17" s="1105" t="s">
        <v>1971</v>
      </c>
      <c r="CS17" s="1063" t="s">
        <v>1971</v>
      </c>
      <c r="CT17" s="1064" t="s">
        <v>1971</v>
      </c>
      <c r="CU17" s="1064" t="s">
        <v>1971</v>
      </c>
      <c r="CV17" s="1064" t="s">
        <v>1971</v>
      </c>
      <c r="CW17" s="1105" t="s">
        <v>1971</v>
      </c>
      <c r="CX17" s="1063" t="s">
        <v>1971</v>
      </c>
      <c r="CY17" s="1064" t="s">
        <v>1971</v>
      </c>
      <c r="CZ17" s="1064" t="s">
        <v>1971</v>
      </c>
      <c r="DA17" s="1064" t="s">
        <v>1971</v>
      </c>
      <c r="DB17" s="1105" t="s">
        <v>1971</v>
      </c>
      <c r="DC17" s="1064" t="s">
        <v>1971</v>
      </c>
      <c r="DD17" s="1064" t="s">
        <v>1971</v>
      </c>
      <c r="DE17" s="1064" t="s">
        <v>1971</v>
      </c>
      <c r="DF17" s="1064" t="s">
        <v>1971</v>
      </c>
      <c r="DG17" s="1105" t="s">
        <v>1971</v>
      </c>
      <c r="DH17" s="1063" t="s">
        <v>1971</v>
      </c>
      <c r="DI17" s="1064" t="s">
        <v>1971</v>
      </c>
      <c r="DJ17" s="1064" t="s">
        <v>1971</v>
      </c>
      <c r="DK17" s="1064" t="s">
        <v>1971</v>
      </c>
      <c r="DL17" s="1105" t="s">
        <v>1971</v>
      </c>
      <c r="DM17" s="1109" t="s">
        <v>1971</v>
      </c>
      <c r="DN17" s="1110" t="s">
        <v>1971</v>
      </c>
      <c r="DO17" s="1110" t="s">
        <v>1971</v>
      </c>
      <c r="DP17" s="1111" t="s">
        <v>1971</v>
      </c>
      <c r="DQ17" s="1110" t="s">
        <v>1971</v>
      </c>
      <c r="DR17" s="1110" t="s">
        <v>1971</v>
      </c>
      <c r="DS17" s="1110" t="s">
        <v>1971</v>
      </c>
      <c r="DT17" s="1111" t="s">
        <v>1971</v>
      </c>
      <c r="DU17" s="1107" t="s">
        <v>1971</v>
      </c>
      <c r="DV17" s="1112">
        <v>1</v>
      </c>
      <c r="DW17" s="1113" t="s">
        <v>1971</v>
      </c>
    </row>
    <row r="18" spans="1:127" s="390" customFormat="1" ht="15.75" customHeight="1">
      <c r="A18" s="1085" t="s">
        <v>1018</v>
      </c>
      <c r="B18" s="1045">
        <v>9</v>
      </c>
      <c r="C18" s="1006"/>
      <c r="D18" s="1006"/>
      <c r="E18" s="1006"/>
      <c r="F18" s="1006"/>
      <c r="G18" s="1006"/>
      <c r="H18" s="1006"/>
      <c r="I18" s="1006"/>
      <c r="J18" s="1006"/>
      <c r="K18" s="1006"/>
      <c r="L18" s="1006"/>
      <c r="M18" s="1045"/>
      <c r="N18" s="1006"/>
      <c r="O18" s="1006"/>
      <c r="P18" s="1006"/>
      <c r="Q18" s="1006"/>
      <c r="R18" s="1006"/>
      <c r="S18" s="1006"/>
      <c r="T18" s="1007"/>
      <c r="U18" s="1086" t="s">
        <v>1962</v>
      </c>
      <c r="V18" s="1087" t="s">
        <v>1958</v>
      </c>
      <c r="W18" s="1087" t="s">
        <v>1936</v>
      </c>
      <c r="X18" s="1088" t="s">
        <v>1963</v>
      </c>
      <c r="Y18" s="1089" t="s">
        <v>1964</v>
      </c>
      <c r="Z18" s="1090" t="s">
        <v>1965</v>
      </c>
      <c r="AA18" s="1091" t="s">
        <v>1971</v>
      </c>
      <c r="AB18" s="1092">
        <v>1</v>
      </c>
      <c r="AC18" s="1092" t="s">
        <v>1971</v>
      </c>
      <c r="AD18" s="1092" t="s">
        <v>1971</v>
      </c>
      <c r="AE18" s="1092" t="s">
        <v>1971</v>
      </c>
      <c r="AF18" s="1092" t="s">
        <v>1971</v>
      </c>
      <c r="AG18" s="1092" t="s">
        <v>1971</v>
      </c>
      <c r="AH18" s="1092" t="s">
        <v>1971</v>
      </c>
      <c r="AI18" s="1093">
        <f t="shared" si="0"/>
        <v>1</v>
      </c>
      <c r="AJ18" s="1094" t="s">
        <v>988</v>
      </c>
      <c r="AK18" s="1094" t="s">
        <v>964</v>
      </c>
      <c r="AL18" s="1094" t="s">
        <v>965</v>
      </c>
      <c r="AM18" s="1095" t="s">
        <v>1031</v>
      </c>
      <c r="AN18" s="1006" t="s">
        <v>1039</v>
      </c>
      <c r="AO18" s="1006" t="s">
        <v>1956</v>
      </c>
      <c r="AP18" s="1263">
        <v>2</v>
      </c>
      <c r="AQ18" s="1064" t="s">
        <v>966</v>
      </c>
      <c r="AR18" s="1097" t="s">
        <v>1964</v>
      </c>
      <c r="AS18" s="1098"/>
      <c r="AT18" s="1088"/>
      <c r="AU18" s="1088"/>
      <c r="AV18" s="1088"/>
      <c r="AW18" s="1099"/>
      <c r="AX18" s="1100"/>
      <c r="AY18" s="1063"/>
      <c r="AZ18" s="1064"/>
      <c r="BA18" s="1064"/>
      <c r="BB18" s="1064"/>
      <c r="BC18" s="1064"/>
      <c r="BD18" s="1064"/>
      <c r="BE18" s="1064"/>
      <c r="BF18" s="1064"/>
      <c r="BG18" s="1064"/>
      <c r="BH18" s="1064"/>
      <c r="BI18" s="1063" t="s">
        <v>1010</v>
      </c>
      <c r="BJ18" s="1064" t="s">
        <v>1010</v>
      </c>
      <c r="BK18" s="1064" t="s">
        <v>1010</v>
      </c>
      <c r="BL18" s="1064" t="s">
        <v>1010</v>
      </c>
      <c r="BM18" s="1064" t="s">
        <v>1010</v>
      </c>
      <c r="BN18" s="1063"/>
      <c r="BO18" s="1064"/>
      <c r="BP18" s="1064"/>
      <c r="BQ18" s="1064"/>
      <c r="BR18" s="1064"/>
      <c r="BS18" s="1103"/>
      <c r="BT18" s="1064"/>
      <c r="BU18" s="1064"/>
      <c r="BV18" s="1064"/>
      <c r="BW18" s="1104"/>
      <c r="BX18" s="1103"/>
      <c r="BY18" s="1064"/>
      <c r="BZ18" s="1064"/>
      <c r="CA18" s="1064"/>
      <c r="CB18" s="1104"/>
      <c r="CC18" s="1105"/>
      <c r="CD18" s="1106" t="s">
        <v>961</v>
      </c>
      <c r="CE18" s="1107" t="s">
        <v>961</v>
      </c>
      <c r="CF18" s="1107" t="s">
        <v>961</v>
      </c>
      <c r="CG18" s="1107" t="s">
        <v>961</v>
      </c>
      <c r="CH18" s="1108" t="s">
        <v>961</v>
      </c>
      <c r="CI18" s="1063" t="s">
        <v>1971</v>
      </c>
      <c r="CJ18" s="1064" t="s">
        <v>1971</v>
      </c>
      <c r="CK18" s="1064" t="s">
        <v>1971</v>
      </c>
      <c r="CL18" s="1064" t="s">
        <v>1971</v>
      </c>
      <c r="CM18" s="1105" t="s">
        <v>1971</v>
      </c>
      <c r="CN18" s="1063" t="s">
        <v>1971</v>
      </c>
      <c r="CO18" s="1064" t="s">
        <v>1971</v>
      </c>
      <c r="CP18" s="1064" t="s">
        <v>1971</v>
      </c>
      <c r="CQ18" s="1064" t="s">
        <v>1971</v>
      </c>
      <c r="CR18" s="1105" t="s">
        <v>1971</v>
      </c>
      <c r="CS18" s="1063" t="s">
        <v>1971</v>
      </c>
      <c r="CT18" s="1064" t="s">
        <v>1971</v>
      </c>
      <c r="CU18" s="1064" t="s">
        <v>1971</v>
      </c>
      <c r="CV18" s="1064" t="s">
        <v>1971</v>
      </c>
      <c r="CW18" s="1105" t="s">
        <v>1971</v>
      </c>
      <c r="CX18" s="1063" t="s">
        <v>1971</v>
      </c>
      <c r="CY18" s="1064" t="s">
        <v>1971</v>
      </c>
      <c r="CZ18" s="1064" t="s">
        <v>1971</v>
      </c>
      <c r="DA18" s="1064" t="s">
        <v>1971</v>
      </c>
      <c r="DB18" s="1105" t="s">
        <v>1971</v>
      </c>
      <c r="DC18" s="1064" t="s">
        <v>1971</v>
      </c>
      <c r="DD18" s="1064" t="s">
        <v>1971</v>
      </c>
      <c r="DE18" s="1064" t="s">
        <v>1971</v>
      </c>
      <c r="DF18" s="1064" t="s">
        <v>1971</v>
      </c>
      <c r="DG18" s="1105" t="s">
        <v>1971</v>
      </c>
      <c r="DH18" s="1063" t="s">
        <v>1971</v>
      </c>
      <c r="DI18" s="1064" t="s">
        <v>1971</v>
      </c>
      <c r="DJ18" s="1064" t="s">
        <v>1971</v>
      </c>
      <c r="DK18" s="1064" t="s">
        <v>1971</v>
      </c>
      <c r="DL18" s="1105" t="s">
        <v>1971</v>
      </c>
      <c r="DM18" s="1109" t="s">
        <v>1971</v>
      </c>
      <c r="DN18" s="1110" t="s">
        <v>1971</v>
      </c>
      <c r="DO18" s="1110" t="s">
        <v>1971</v>
      </c>
      <c r="DP18" s="1111" t="s">
        <v>1971</v>
      </c>
      <c r="DQ18" s="1110" t="s">
        <v>1971</v>
      </c>
      <c r="DR18" s="1110" t="s">
        <v>1971</v>
      </c>
      <c r="DS18" s="1110" t="s">
        <v>1971</v>
      </c>
      <c r="DT18" s="1111" t="s">
        <v>1971</v>
      </c>
      <c r="DU18" s="1107" t="s">
        <v>1971</v>
      </c>
      <c r="DV18" s="1112">
        <v>1</v>
      </c>
      <c r="DW18" s="1113" t="s">
        <v>1971</v>
      </c>
    </row>
    <row r="19" spans="1:127" s="390" customFormat="1" ht="15.75" customHeight="1">
      <c r="A19" s="1085" t="s">
        <v>1018</v>
      </c>
      <c r="B19" s="1045">
        <v>10</v>
      </c>
      <c r="C19" s="1006"/>
      <c r="D19" s="1006"/>
      <c r="E19" s="1006"/>
      <c r="F19" s="1006"/>
      <c r="G19" s="1006"/>
      <c r="H19" s="1006"/>
      <c r="I19" s="1006"/>
      <c r="J19" s="1006"/>
      <c r="K19" s="1006"/>
      <c r="L19" s="1006"/>
      <c r="M19" s="1045"/>
      <c r="N19" s="1006"/>
      <c r="O19" s="1006"/>
      <c r="P19" s="1006"/>
      <c r="Q19" s="1006"/>
      <c r="R19" s="1006"/>
      <c r="S19" s="1006"/>
      <c r="T19" s="1007"/>
      <c r="U19" s="1086" t="s">
        <v>1966</v>
      </c>
      <c r="V19" s="1087" t="s">
        <v>1919</v>
      </c>
      <c r="W19" s="1087" t="s">
        <v>1936</v>
      </c>
      <c r="X19" s="1088" t="s">
        <v>1967</v>
      </c>
      <c r="Y19" s="1089" t="s">
        <v>1968</v>
      </c>
      <c r="Z19" s="1090" t="s">
        <v>1969</v>
      </c>
      <c r="AA19" s="1091" t="s">
        <v>1971</v>
      </c>
      <c r="AB19" s="1092">
        <v>1</v>
      </c>
      <c r="AC19" s="1092" t="s">
        <v>1971</v>
      </c>
      <c r="AD19" s="1092" t="s">
        <v>1971</v>
      </c>
      <c r="AE19" s="1092" t="s">
        <v>1971</v>
      </c>
      <c r="AF19" s="1092" t="s">
        <v>1971</v>
      </c>
      <c r="AG19" s="1092" t="s">
        <v>1971</v>
      </c>
      <c r="AH19" s="1092" t="s">
        <v>1971</v>
      </c>
      <c r="AI19" s="1093">
        <f t="shared" si="0"/>
        <v>1</v>
      </c>
      <c r="AJ19" s="1094" t="s">
        <v>963</v>
      </c>
      <c r="AK19" s="1094" t="s">
        <v>1971</v>
      </c>
      <c r="AL19" s="1094" t="s">
        <v>1971</v>
      </c>
      <c r="AM19" s="1095" t="s">
        <v>1939</v>
      </c>
      <c r="AN19" s="1006" t="s">
        <v>991</v>
      </c>
      <c r="AO19" s="1006" t="s">
        <v>1970</v>
      </c>
      <c r="AP19" s="1263">
        <v>0</v>
      </c>
      <c r="AQ19" s="1064" t="s">
        <v>978</v>
      </c>
      <c r="AR19" s="1097" t="s">
        <v>1971</v>
      </c>
      <c r="AS19" s="1098"/>
      <c r="AT19" s="1088"/>
      <c r="AU19" s="1088"/>
      <c r="AV19" s="1088"/>
      <c r="AW19" s="1099"/>
      <c r="AX19" s="1100"/>
      <c r="AY19" s="1063"/>
      <c r="AZ19" s="1064"/>
      <c r="BA19" s="1064"/>
      <c r="BB19" s="1064"/>
      <c r="BC19" s="1064"/>
      <c r="BD19" s="1064"/>
      <c r="BE19" s="1064"/>
      <c r="BF19" s="1064"/>
      <c r="BG19" s="1064"/>
      <c r="BH19" s="1064"/>
      <c r="BI19" s="1702"/>
      <c r="BJ19" s="1703"/>
      <c r="BK19" s="1703"/>
      <c r="BL19" s="1703"/>
      <c r="BM19" s="1703"/>
      <c r="BN19" s="1116"/>
      <c r="BO19" s="1117"/>
      <c r="BP19" s="1117"/>
      <c r="BQ19" s="1117"/>
      <c r="BR19" s="1117"/>
      <c r="BS19" s="1118"/>
      <c r="BT19" s="1117"/>
      <c r="BU19" s="1117"/>
      <c r="BV19" s="1117"/>
      <c r="BW19" s="1119"/>
      <c r="BX19" s="1118"/>
      <c r="BY19" s="1117"/>
      <c r="BZ19" s="1117"/>
      <c r="CA19" s="1117"/>
      <c r="CB19" s="1119"/>
      <c r="CC19" s="1120"/>
      <c r="CD19" s="1351"/>
      <c r="CE19" s="1352"/>
      <c r="CF19" s="1352"/>
      <c r="CG19" s="1352"/>
      <c r="CH19" s="1414"/>
      <c r="CI19" s="1394"/>
      <c r="CJ19" s="1343"/>
      <c r="CK19" s="1343"/>
      <c r="CL19" s="1343"/>
      <c r="CM19" s="1344"/>
      <c r="CN19" s="1702"/>
      <c r="CO19" s="1703"/>
      <c r="CP19" s="1703"/>
      <c r="CQ19" s="1703"/>
      <c r="CR19" s="1720"/>
      <c r="CS19" s="1394"/>
      <c r="CT19" s="1343"/>
      <c r="CU19" s="1343"/>
      <c r="CV19" s="1343"/>
      <c r="CW19" s="1344"/>
      <c r="CX19" s="1394"/>
      <c r="CY19" s="1343"/>
      <c r="CZ19" s="1343"/>
      <c r="DA19" s="1343"/>
      <c r="DB19" s="1344"/>
      <c r="DC19" s="1343"/>
      <c r="DD19" s="1343"/>
      <c r="DE19" s="1343"/>
      <c r="DF19" s="1343"/>
      <c r="DG19" s="1344"/>
      <c r="DH19" s="1394"/>
      <c r="DI19" s="1343"/>
      <c r="DJ19" s="1343"/>
      <c r="DK19" s="1343"/>
      <c r="DL19" s="1344"/>
      <c r="DM19" s="1775"/>
      <c r="DN19" s="1776"/>
      <c r="DO19" s="1776"/>
      <c r="DP19" s="1777"/>
      <c r="DQ19" s="1776"/>
      <c r="DR19" s="1776"/>
      <c r="DS19" s="1776"/>
      <c r="DT19" s="1777"/>
      <c r="DU19" s="1352"/>
      <c r="DV19" s="1696"/>
      <c r="DW19" s="1778"/>
    </row>
    <row r="20" spans="1:127" s="390" customFormat="1" ht="15.75" customHeight="1">
      <c r="A20" s="1085" t="s">
        <v>1018</v>
      </c>
      <c r="B20" s="1045">
        <v>11</v>
      </c>
      <c r="C20" s="1006"/>
      <c r="D20" s="1006"/>
      <c r="E20" s="1006"/>
      <c r="F20" s="1006"/>
      <c r="G20" s="1006"/>
      <c r="H20" s="1006"/>
      <c r="I20" s="1006"/>
      <c r="J20" s="1006"/>
      <c r="K20" s="1006"/>
      <c r="L20" s="1006"/>
      <c r="M20" s="1045"/>
      <c r="N20" s="1006"/>
      <c r="O20" s="1006"/>
      <c r="P20" s="1006"/>
      <c r="Q20" s="1006"/>
      <c r="R20" s="1006"/>
      <c r="S20" s="1006"/>
      <c r="T20" s="1007"/>
      <c r="U20" s="1086" t="s">
        <v>1972</v>
      </c>
      <c r="V20" s="1087" t="s">
        <v>1958</v>
      </c>
      <c r="W20" s="1087" t="s">
        <v>1936</v>
      </c>
      <c r="X20" s="1088" t="s">
        <v>1973</v>
      </c>
      <c r="Y20" s="1089" t="s">
        <v>1974</v>
      </c>
      <c r="Z20" s="1090" t="s">
        <v>1975</v>
      </c>
      <c r="AA20" s="1091" t="s">
        <v>1971</v>
      </c>
      <c r="AB20" s="1092" t="s">
        <v>1971</v>
      </c>
      <c r="AC20" s="1092" t="s">
        <v>1971</v>
      </c>
      <c r="AD20" s="1092" t="s">
        <v>1971</v>
      </c>
      <c r="AE20" s="1092">
        <v>1</v>
      </c>
      <c r="AF20" s="1092" t="s">
        <v>1971</v>
      </c>
      <c r="AG20" s="1092" t="s">
        <v>1971</v>
      </c>
      <c r="AH20" s="1092" t="s">
        <v>1971</v>
      </c>
      <c r="AI20" s="1093">
        <f t="shared" si="0"/>
        <v>1</v>
      </c>
      <c r="AJ20" s="1094" t="s">
        <v>963</v>
      </c>
      <c r="AK20" s="1094" t="s">
        <v>1971</v>
      </c>
      <c r="AL20" s="1094" t="s">
        <v>1971</v>
      </c>
      <c r="AM20" s="1095" t="s">
        <v>1976</v>
      </c>
      <c r="AN20" s="1006" t="s">
        <v>293</v>
      </c>
      <c r="AO20" s="1006" t="s">
        <v>1977</v>
      </c>
      <c r="AP20" s="1263">
        <v>0</v>
      </c>
      <c r="AQ20" s="1096" t="s">
        <v>966</v>
      </c>
      <c r="AR20" s="1097" t="s">
        <v>1971</v>
      </c>
      <c r="AS20" s="1098"/>
      <c r="AT20" s="1088"/>
      <c r="AU20" s="1088"/>
      <c r="AV20" s="1088"/>
      <c r="AW20" s="1099"/>
      <c r="AX20" s="1100"/>
      <c r="AY20" s="1063"/>
      <c r="AZ20" s="1064"/>
      <c r="BA20" s="1064"/>
      <c r="BB20" s="1064"/>
      <c r="BC20" s="1064"/>
      <c r="BD20" s="1064"/>
      <c r="BE20" s="1064"/>
      <c r="BF20" s="1064"/>
      <c r="BG20" s="1064"/>
      <c r="BH20" s="1064"/>
      <c r="BI20" s="1394"/>
      <c r="BJ20" s="1343"/>
      <c r="BK20" s="1343"/>
      <c r="BL20" s="1343"/>
      <c r="BM20" s="1343"/>
      <c r="BN20" s="1063"/>
      <c r="BO20" s="1064"/>
      <c r="BP20" s="1064"/>
      <c r="BQ20" s="1064"/>
      <c r="BR20" s="1064"/>
      <c r="BS20" s="1103"/>
      <c r="BT20" s="1064"/>
      <c r="BU20" s="1064"/>
      <c r="BV20" s="1064"/>
      <c r="BW20" s="1104"/>
      <c r="BX20" s="1103"/>
      <c r="BY20" s="1064"/>
      <c r="BZ20" s="1064"/>
      <c r="CA20" s="1064"/>
      <c r="CB20" s="1104"/>
      <c r="CC20" s="1105"/>
      <c r="CD20" s="1351"/>
      <c r="CE20" s="1352"/>
      <c r="CF20" s="1352"/>
      <c r="CG20" s="1352"/>
      <c r="CH20" s="1414"/>
      <c r="CI20" s="1394"/>
      <c r="CJ20" s="1343"/>
      <c r="CK20" s="1343"/>
      <c r="CL20" s="1343"/>
      <c r="CM20" s="1344"/>
      <c r="CN20" s="1394"/>
      <c r="CO20" s="1343"/>
      <c r="CP20" s="1343"/>
      <c r="CQ20" s="1343"/>
      <c r="CR20" s="1344"/>
      <c r="CS20" s="1394"/>
      <c r="CT20" s="1343"/>
      <c r="CU20" s="1343"/>
      <c r="CV20" s="1343"/>
      <c r="CW20" s="1344"/>
      <c r="CX20" s="1394"/>
      <c r="CY20" s="1343"/>
      <c r="CZ20" s="1343"/>
      <c r="DA20" s="1343"/>
      <c r="DB20" s="1344"/>
      <c r="DC20" s="1343"/>
      <c r="DD20" s="1343"/>
      <c r="DE20" s="1343"/>
      <c r="DF20" s="1343"/>
      <c r="DG20" s="1344"/>
      <c r="DH20" s="1394"/>
      <c r="DI20" s="1343"/>
      <c r="DJ20" s="1343"/>
      <c r="DK20" s="1343"/>
      <c r="DL20" s="1344"/>
      <c r="DM20" s="1775"/>
      <c r="DN20" s="1776"/>
      <c r="DO20" s="1776"/>
      <c r="DP20" s="1777"/>
      <c r="DQ20" s="1776"/>
      <c r="DR20" s="1776"/>
      <c r="DS20" s="1776"/>
      <c r="DT20" s="1777"/>
      <c r="DU20" s="1352"/>
      <c r="DV20" s="1696"/>
      <c r="DW20" s="1778"/>
    </row>
    <row r="21" spans="1:127" s="390" customFormat="1" ht="15.75" customHeight="1">
      <c r="A21" s="1085" t="s">
        <v>1018</v>
      </c>
      <c r="B21" s="1045">
        <v>12</v>
      </c>
      <c r="C21" s="1006"/>
      <c r="D21" s="1006"/>
      <c r="E21" s="1006"/>
      <c r="F21" s="1006"/>
      <c r="G21" s="1006"/>
      <c r="H21" s="1006"/>
      <c r="I21" s="1006"/>
      <c r="J21" s="1006"/>
      <c r="K21" s="1006"/>
      <c r="L21" s="1006"/>
      <c r="M21" s="1045"/>
      <c r="N21" s="1006"/>
      <c r="O21" s="1006"/>
      <c r="P21" s="1006"/>
      <c r="Q21" s="1006"/>
      <c r="R21" s="1006"/>
      <c r="S21" s="1006"/>
      <c r="T21" s="1007"/>
      <c r="U21" s="1086" t="s">
        <v>1978</v>
      </c>
      <c r="V21" s="1087" t="s">
        <v>1958</v>
      </c>
      <c r="W21" s="1087" t="s">
        <v>1936</v>
      </c>
      <c r="X21" s="1088" t="s">
        <v>1979</v>
      </c>
      <c r="Y21" s="1089" t="s">
        <v>1980</v>
      </c>
      <c r="Z21" s="1090" t="s">
        <v>1981</v>
      </c>
      <c r="AA21" s="1091" t="s">
        <v>1971</v>
      </c>
      <c r="AB21" s="1092" t="s">
        <v>1971</v>
      </c>
      <c r="AC21" s="1092" t="s">
        <v>1971</v>
      </c>
      <c r="AD21" s="1092" t="s">
        <v>1971</v>
      </c>
      <c r="AE21" s="1092">
        <v>1</v>
      </c>
      <c r="AF21" s="1092" t="s">
        <v>1971</v>
      </c>
      <c r="AG21" s="1092" t="s">
        <v>1971</v>
      </c>
      <c r="AH21" s="1092" t="s">
        <v>1971</v>
      </c>
      <c r="AI21" s="1093">
        <f t="shared" si="0"/>
        <v>1</v>
      </c>
      <c r="AJ21" s="1094" t="s">
        <v>963</v>
      </c>
      <c r="AK21" s="1094" t="s">
        <v>1971</v>
      </c>
      <c r="AL21" s="1094" t="s">
        <v>1971</v>
      </c>
      <c r="AM21" s="1095" t="s">
        <v>1976</v>
      </c>
      <c r="AN21" s="1006" t="s">
        <v>293</v>
      </c>
      <c r="AO21" s="1006" t="s">
        <v>1977</v>
      </c>
      <c r="AP21" s="1263">
        <v>0</v>
      </c>
      <c r="AQ21" s="1064" t="s">
        <v>966</v>
      </c>
      <c r="AR21" s="1097" t="s">
        <v>1971</v>
      </c>
      <c r="AS21" s="1098"/>
      <c r="AT21" s="1088"/>
      <c r="AU21" s="1088"/>
      <c r="AV21" s="1088"/>
      <c r="AW21" s="1099"/>
      <c r="AX21" s="1100"/>
      <c r="AY21" s="1063"/>
      <c r="AZ21" s="1064"/>
      <c r="BA21" s="1064"/>
      <c r="BB21" s="1064"/>
      <c r="BC21" s="1064"/>
      <c r="BD21" s="1064"/>
      <c r="BE21" s="1064"/>
      <c r="BF21" s="1064"/>
      <c r="BG21" s="1064"/>
      <c r="BH21" s="1064"/>
      <c r="BI21" s="1394"/>
      <c r="BJ21" s="1343"/>
      <c r="BK21" s="1343"/>
      <c r="BL21" s="1343"/>
      <c r="BM21" s="1343"/>
      <c r="BN21" s="1063"/>
      <c r="BO21" s="1064"/>
      <c r="BP21" s="1064"/>
      <c r="BQ21" s="1064"/>
      <c r="BR21" s="1064"/>
      <c r="BS21" s="1103"/>
      <c r="BT21" s="1064"/>
      <c r="BU21" s="1064"/>
      <c r="BV21" s="1064"/>
      <c r="BW21" s="1104"/>
      <c r="BX21" s="1103"/>
      <c r="BY21" s="1064"/>
      <c r="BZ21" s="1064"/>
      <c r="CA21" s="1064"/>
      <c r="CB21" s="1104"/>
      <c r="CC21" s="1105"/>
      <c r="CD21" s="1351"/>
      <c r="CE21" s="1352"/>
      <c r="CF21" s="1352"/>
      <c r="CG21" s="1352"/>
      <c r="CH21" s="1414"/>
      <c r="CI21" s="1394"/>
      <c r="CJ21" s="1343"/>
      <c r="CK21" s="1343"/>
      <c r="CL21" s="1343"/>
      <c r="CM21" s="1344"/>
      <c r="CN21" s="1394"/>
      <c r="CO21" s="1343"/>
      <c r="CP21" s="1343"/>
      <c r="CQ21" s="1343"/>
      <c r="CR21" s="1344"/>
      <c r="CS21" s="1394"/>
      <c r="CT21" s="1343"/>
      <c r="CU21" s="1343"/>
      <c r="CV21" s="1343"/>
      <c r="CW21" s="1344"/>
      <c r="CX21" s="1394"/>
      <c r="CY21" s="1343"/>
      <c r="CZ21" s="1343"/>
      <c r="DA21" s="1343"/>
      <c r="DB21" s="1344"/>
      <c r="DC21" s="1343"/>
      <c r="DD21" s="1343"/>
      <c r="DE21" s="1343"/>
      <c r="DF21" s="1343"/>
      <c r="DG21" s="1344"/>
      <c r="DH21" s="1394"/>
      <c r="DI21" s="1343"/>
      <c r="DJ21" s="1343"/>
      <c r="DK21" s="1343"/>
      <c r="DL21" s="1344"/>
      <c r="DM21" s="1775"/>
      <c r="DN21" s="1776"/>
      <c r="DO21" s="1776"/>
      <c r="DP21" s="1777"/>
      <c r="DQ21" s="1776"/>
      <c r="DR21" s="1776"/>
      <c r="DS21" s="1776"/>
      <c r="DT21" s="1777"/>
      <c r="DU21" s="1352"/>
      <c r="DV21" s="1696"/>
      <c r="DW21" s="1778"/>
    </row>
    <row r="22" spans="1:127" s="390" customFormat="1" ht="15.75" customHeight="1">
      <c r="A22" s="1085" t="s">
        <v>1018</v>
      </c>
      <c r="B22" s="1045">
        <v>13</v>
      </c>
      <c r="C22" s="1006"/>
      <c r="D22" s="1006"/>
      <c r="E22" s="1006"/>
      <c r="F22" s="1006"/>
      <c r="G22" s="1006"/>
      <c r="H22" s="1006"/>
      <c r="I22" s="1006"/>
      <c r="J22" s="1006"/>
      <c r="K22" s="1006"/>
      <c r="L22" s="1006"/>
      <c r="M22" s="1045"/>
      <c r="N22" s="1006"/>
      <c r="O22" s="1006"/>
      <c r="P22" s="1006"/>
      <c r="Q22" s="1006"/>
      <c r="R22" s="1006"/>
      <c r="S22" s="1006"/>
      <c r="T22" s="1007"/>
      <c r="U22" s="1086" t="s">
        <v>1982</v>
      </c>
      <c r="V22" s="1087" t="s">
        <v>1926</v>
      </c>
      <c r="W22" s="1087" t="s">
        <v>1936</v>
      </c>
      <c r="X22" s="1088" t="s">
        <v>1983</v>
      </c>
      <c r="Y22" s="1089" t="s">
        <v>1984</v>
      </c>
      <c r="Z22" s="1090" t="s">
        <v>1985</v>
      </c>
      <c r="AA22" s="1091">
        <v>1</v>
      </c>
      <c r="AB22" s="1092" t="s">
        <v>1971</v>
      </c>
      <c r="AC22" s="1092" t="s">
        <v>1971</v>
      </c>
      <c r="AD22" s="1092" t="s">
        <v>1971</v>
      </c>
      <c r="AE22" s="1092" t="s">
        <v>1971</v>
      </c>
      <c r="AF22" s="1092" t="s">
        <v>1971</v>
      </c>
      <c r="AG22" s="1092" t="s">
        <v>1971</v>
      </c>
      <c r="AH22" s="1092" t="s">
        <v>1971</v>
      </c>
      <c r="AI22" s="1093">
        <f t="shared" si="0"/>
        <v>1</v>
      </c>
      <c r="AJ22" s="1094" t="s">
        <v>975</v>
      </c>
      <c r="AK22" s="1094" t="s">
        <v>964</v>
      </c>
      <c r="AL22" s="1094" t="s">
        <v>965</v>
      </c>
      <c r="AM22" s="1095" t="s">
        <v>1933</v>
      </c>
      <c r="AN22" s="1006" t="s">
        <v>991</v>
      </c>
      <c r="AO22" s="1006" t="s">
        <v>1986</v>
      </c>
      <c r="AP22" s="1263">
        <v>0</v>
      </c>
      <c r="AQ22" s="1096" t="s">
        <v>966</v>
      </c>
      <c r="AR22" s="1097" t="s">
        <v>1971</v>
      </c>
      <c r="AS22" s="1098"/>
      <c r="AT22" s="1088"/>
      <c r="AU22" s="1088"/>
      <c r="AV22" s="1088"/>
      <c r="AW22" s="1099"/>
      <c r="AX22" s="1100"/>
      <c r="AY22" s="1063"/>
      <c r="AZ22" s="1064"/>
      <c r="BA22" s="1064"/>
      <c r="BB22" s="1064"/>
      <c r="BC22" s="1064"/>
      <c r="BD22" s="1064"/>
      <c r="BE22" s="1064"/>
      <c r="BF22" s="1064"/>
      <c r="BG22" s="1064"/>
      <c r="BH22" s="1064"/>
      <c r="BI22" s="1394"/>
      <c r="BJ22" s="1343"/>
      <c r="BK22" s="1343"/>
      <c r="BL22" s="1343"/>
      <c r="BM22" s="1343"/>
      <c r="BN22" s="1063"/>
      <c r="BO22" s="1064"/>
      <c r="BP22" s="1064"/>
      <c r="BQ22" s="1064"/>
      <c r="BR22" s="1064"/>
      <c r="BS22" s="1103"/>
      <c r="BT22" s="1064"/>
      <c r="BU22" s="1064"/>
      <c r="BV22" s="1064"/>
      <c r="BW22" s="1104"/>
      <c r="BX22" s="1103"/>
      <c r="BY22" s="1064"/>
      <c r="BZ22" s="1064"/>
      <c r="CA22" s="1064"/>
      <c r="CB22" s="1104"/>
      <c r="CC22" s="1105"/>
      <c r="CD22" s="1351"/>
      <c r="CE22" s="1352"/>
      <c r="CF22" s="1352"/>
      <c r="CG22" s="1352"/>
      <c r="CH22" s="1414"/>
      <c r="CI22" s="1394"/>
      <c r="CJ22" s="1343"/>
      <c r="CK22" s="1343"/>
      <c r="CL22" s="1343"/>
      <c r="CM22" s="1344"/>
      <c r="CN22" s="1394"/>
      <c r="CO22" s="1343"/>
      <c r="CP22" s="1343"/>
      <c r="CQ22" s="1343"/>
      <c r="CR22" s="1344"/>
      <c r="CS22" s="1394"/>
      <c r="CT22" s="1343"/>
      <c r="CU22" s="1343"/>
      <c r="CV22" s="1343"/>
      <c r="CW22" s="1344"/>
      <c r="CX22" s="1394"/>
      <c r="CY22" s="1343"/>
      <c r="CZ22" s="1343"/>
      <c r="DA22" s="1343"/>
      <c r="DB22" s="1344"/>
      <c r="DC22" s="1343"/>
      <c r="DD22" s="1343"/>
      <c r="DE22" s="1343"/>
      <c r="DF22" s="1343"/>
      <c r="DG22" s="1344"/>
      <c r="DH22" s="1394"/>
      <c r="DI22" s="1343"/>
      <c r="DJ22" s="1343"/>
      <c r="DK22" s="1343"/>
      <c r="DL22" s="1344"/>
      <c r="DM22" s="1775"/>
      <c r="DN22" s="1776"/>
      <c r="DO22" s="1776"/>
      <c r="DP22" s="1777"/>
      <c r="DQ22" s="1776"/>
      <c r="DR22" s="1776"/>
      <c r="DS22" s="1776"/>
      <c r="DT22" s="1777"/>
      <c r="DU22" s="1352"/>
      <c r="DV22" s="1696"/>
      <c r="DW22" s="1778"/>
    </row>
    <row r="23" spans="1:127" s="390" customFormat="1" ht="15.75" customHeight="1">
      <c r="A23" s="1085" t="s">
        <v>1018</v>
      </c>
      <c r="B23" s="1045">
        <v>14</v>
      </c>
      <c r="C23" s="1006"/>
      <c r="D23" s="1006"/>
      <c r="E23" s="1006"/>
      <c r="F23" s="1006"/>
      <c r="G23" s="1006"/>
      <c r="H23" s="1006"/>
      <c r="I23" s="1006"/>
      <c r="J23" s="1006"/>
      <c r="K23" s="1006"/>
      <c r="L23" s="1006"/>
      <c r="M23" s="1045"/>
      <c r="N23" s="1006"/>
      <c r="O23" s="1006"/>
      <c r="P23" s="1006"/>
      <c r="Q23" s="1006"/>
      <c r="R23" s="1006"/>
      <c r="S23" s="1006"/>
      <c r="T23" s="1007"/>
      <c r="U23" s="1086" t="s">
        <v>1987</v>
      </c>
      <c r="V23" s="1087" t="s">
        <v>1958</v>
      </c>
      <c r="W23" s="1087" t="s">
        <v>1936</v>
      </c>
      <c r="X23" s="1088" t="s">
        <v>1988</v>
      </c>
      <c r="Y23" s="1089" t="s">
        <v>1989</v>
      </c>
      <c r="Z23" s="1090" t="s">
        <v>1989</v>
      </c>
      <c r="AA23" s="1091" t="s">
        <v>1971</v>
      </c>
      <c r="AB23" s="1092" t="s">
        <v>1971</v>
      </c>
      <c r="AC23" s="1092" t="s">
        <v>1971</v>
      </c>
      <c r="AD23" s="1092" t="s">
        <v>1971</v>
      </c>
      <c r="AE23" s="1092">
        <v>1</v>
      </c>
      <c r="AF23" s="1092" t="s">
        <v>1971</v>
      </c>
      <c r="AG23" s="1092" t="s">
        <v>1971</v>
      </c>
      <c r="AH23" s="1092" t="s">
        <v>1971</v>
      </c>
      <c r="AI23" s="1093">
        <f t="shared" si="0"/>
        <v>1</v>
      </c>
      <c r="AJ23" s="1094" t="s">
        <v>988</v>
      </c>
      <c r="AK23" s="1094" t="s">
        <v>964</v>
      </c>
      <c r="AL23" s="1094" t="s">
        <v>965</v>
      </c>
      <c r="AM23" s="1095" t="s">
        <v>1990</v>
      </c>
      <c r="AN23" s="1006" t="s">
        <v>293</v>
      </c>
      <c r="AO23" s="1006" t="s">
        <v>1991</v>
      </c>
      <c r="AP23" s="1263">
        <v>2</v>
      </c>
      <c r="AQ23" s="1064" t="s">
        <v>978</v>
      </c>
      <c r="AR23" s="1097" t="s">
        <v>1971</v>
      </c>
      <c r="AS23" s="1098"/>
      <c r="AT23" s="1088"/>
      <c r="AU23" s="1088"/>
      <c r="AV23" s="1088"/>
      <c r="AW23" s="1099"/>
      <c r="AX23" s="1100"/>
      <c r="AY23" s="1063"/>
      <c r="AZ23" s="1064"/>
      <c r="BA23" s="1064"/>
      <c r="BB23" s="1064"/>
      <c r="BC23" s="1064"/>
      <c r="BD23" s="1064"/>
      <c r="BE23" s="1064"/>
      <c r="BF23" s="1064"/>
      <c r="BG23" s="1064"/>
      <c r="BH23" s="1064"/>
      <c r="BI23" s="1394"/>
      <c r="BJ23" s="1343"/>
      <c r="BK23" s="1343"/>
      <c r="BL23" s="1343"/>
      <c r="BM23" s="1343"/>
      <c r="BN23" s="1063"/>
      <c r="BO23" s="1064"/>
      <c r="BP23" s="1064"/>
      <c r="BQ23" s="1064"/>
      <c r="BR23" s="1064"/>
      <c r="BS23" s="1103"/>
      <c r="BT23" s="1064"/>
      <c r="BU23" s="1064"/>
      <c r="BV23" s="1064"/>
      <c r="BW23" s="1104"/>
      <c r="BX23" s="1103"/>
      <c r="BY23" s="1064"/>
      <c r="BZ23" s="1064"/>
      <c r="CA23" s="1064"/>
      <c r="CB23" s="1104"/>
      <c r="CC23" s="1105"/>
      <c r="CD23" s="1351"/>
      <c r="CE23" s="1352"/>
      <c r="CF23" s="1352"/>
      <c r="CG23" s="1352"/>
      <c r="CH23" s="1414"/>
      <c r="CI23" s="1394"/>
      <c r="CJ23" s="1343"/>
      <c r="CK23" s="1343"/>
      <c r="CL23" s="1343"/>
      <c r="CM23" s="1344"/>
      <c r="CN23" s="1394"/>
      <c r="CO23" s="1343"/>
      <c r="CP23" s="1343"/>
      <c r="CQ23" s="1343"/>
      <c r="CR23" s="1344"/>
      <c r="CS23" s="1394"/>
      <c r="CT23" s="1343"/>
      <c r="CU23" s="1343"/>
      <c r="CV23" s="1343"/>
      <c r="CW23" s="1344"/>
      <c r="CX23" s="1394"/>
      <c r="CY23" s="1343"/>
      <c r="CZ23" s="1343"/>
      <c r="DA23" s="1343"/>
      <c r="DB23" s="1344"/>
      <c r="DC23" s="1343"/>
      <c r="DD23" s="1343"/>
      <c r="DE23" s="1343"/>
      <c r="DF23" s="1343"/>
      <c r="DG23" s="1344"/>
      <c r="DH23" s="1394"/>
      <c r="DI23" s="1343"/>
      <c r="DJ23" s="1343"/>
      <c r="DK23" s="1343"/>
      <c r="DL23" s="1344"/>
      <c r="DM23" s="1775"/>
      <c r="DN23" s="1776"/>
      <c r="DO23" s="1776"/>
      <c r="DP23" s="1777"/>
      <c r="DQ23" s="1776"/>
      <c r="DR23" s="1776"/>
      <c r="DS23" s="1776"/>
      <c r="DT23" s="1777"/>
      <c r="DU23" s="1352"/>
      <c r="DV23" s="1696"/>
      <c r="DW23" s="1778"/>
    </row>
    <row r="24" spans="1:127" s="390" customFormat="1" ht="15.75" customHeight="1">
      <c r="A24" s="1085" t="s">
        <v>1018</v>
      </c>
      <c r="B24" s="1045">
        <v>15</v>
      </c>
      <c r="C24" s="1006"/>
      <c r="D24" s="1006"/>
      <c r="E24" s="1006"/>
      <c r="F24" s="1006"/>
      <c r="G24" s="1006"/>
      <c r="H24" s="1006"/>
      <c r="I24" s="1006"/>
      <c r="J24" s="1006"/>
      <c r="K24" s="1006"/>
      <c r="L24" s="1006"/>
      <c r="M24" s="1045"/>
      <c r="N24" s="1006"/>
      <c r="O24" s="1006"/>
      <c r="P24" s="1006"/>
      <c r="Q24" s="1006"/>
      <c r="R24" s="1006"/>
      <c r="S24" s="1006"/>
      <c r="T24" s="1007"/>
      <c r="U24" s="1086" t="s">
        <v>1992</v>
      </c>
      <c r="V24" s="1087" t="s">
        <v>1926</v>
      </c>
      <c r="W24" s="1087" t="s">
        <v>1936</v>
      </c>
      <c r="X24" s="1088" t="s">
        <v>1993</v>
      </c>
      <c r="Y24" s="1089" t="s">
        <v>1994</v>
      </c>
      <c r="Z24" s="1090" t="s">
        <v>1995</v>
      </c>
      <c r="AA24" s="1091">
        <v>1</v>
      </c>
      <c r="AB24" s="1092" t="s">
        <v>1971</v>
      </c>
      <c r="AC24" s="1092"/>
      <c r="AD24" s="1092" t="s">
        <v>1971</v>
      </c>
      <c r="AE24" s="1092" t="s">
        <v>1971</v>
      </c>
      <c r="AF24" s="1092" t="s">
        <v>1971</v>
      </c>
      <c r="AG24" s="1092" t="s">
        <v>1971</v>
      </c>
      <c r="AH24" s="1092" t="s">
        <v>1971</v>
      </c>
      <c r="AI24" s="1093">
        <f t="shared" si="0"/>
        <v>1</v>
      </c>
      <c r="AJ24" s="1094" t="s">
        <v>988</v>
      </c>
      <c r="AK24" s="1094" t="s">
        <v>964</v>
      </c>
      <c r="AL24" s="1094" t="s">
        <v>965</v>
      </c>
      <c r="AM24" s="1095" t="s">
        <v>1996</v>
      </c>
      <c r="AN24" s="1006" t="s">
        <v>991</v>
      </c>
      <c r="AO24" s="1006" t="s">
        <v>1997</v>
      </c>
      <c r="AP24" s="1263">
        <v>0</v>
      </c>
      <c r="AQ24" s="1096" t="s">
        <v>966</v>
      </c>
      <c r="AR24" s="1097" t="s">
        <v>1971</v>
      </c>
      <c r="AS24" s="1098"/>
      <c r="AT24" s="1088"/>
      <c r="AU24" s="1088"/>
      <c r="AV24" s="1088"/>
      <c r="AW24" s="1099"/>
      <c r="AX24" s="1100"/>
      <c r="AY24" s="1063"/>
      <c r="AZ24" s="1064"/>
      <c r="BA24" s="1064"/>
      <c r="BB24" s="1064"/>
      <c r="BC24" s="1064"/>
      <c r="BD24" s="1064"/>
      <c r="BE24" s="1064"/>
      <c r="BF24" s="1064"/>
      <c r="BG24" s="1064"/>
      <c r="BH24" s="1064"/>
      <c r="BI24" s="1394"/>
      <c r="BJ24" s="1343"/>
      <c r="BK24" s="1343"/>
      <c r="BL24" s="1343"/>
      <c r="BM24" s="1343"/>
      <c r="BN24" s="1063"/>
      <c r="BO24" s="1064"/>
      <c r="BP24" s="1064"/>
      <c r="BQ24" s="1064"/>
      <c r="BR24" s="1064"/>
      <c r="BS24" s="1103"/>
      <c r="BT24" s="1064"/>
      <c r="BU24" s="1064"/>
      <c r="BV24" s="1064"/>
      <c r="BW24" s="1104"/>
      <c r="BX24" s="1103"/>
      <c r="BY24" s="1064"/>
      <c r="BZ24" s="1064"/>
      <c r="CA24" s="1064"/>
      <c r="CB24" s="1104"/>
      <c r="CC24" s="1105"/>
      <c r="CD24" s="1351"/>
      <c r="CE24" s="1352"/>
      <c r="CF24" s="1352"/>
      <c r="CG24" s="1352"/>
      <c r="CH24" s="1414"/>
      <c r="CI24" s="1394"/>
      <c r="CJ24" s="1343"/>
      <c r="CK24" s="1343"/>
      <c r="CL24" s="1343"/>
      <c r="CM24" s="1344"/>
      <c r="CN24" s="1394"/>
      <c r="CO24" s="1343"/>
      <c r="CP24" s="1343"/>
      <c r="CQ24" s="1343"/>
      <c r="CR24" s="1344"/>
      <c r="CS24" s="1394"/>
      <c r="CT24" s="1343"/>
      <c r="CU24" s="1343"/>
      <c r="CV24" s="1343"/>
      <c r="CW24" s="1344"/>
      <c r="CX24" s="1394"/>
      <c r="CY24" s="1343"/>
      <c r="CZ24" s="1343"/>
      <c r="DA24" s="1343"/>
      <c r="DB24" s="1344"/>
      <c r="DC24" s="1343"/>
      <c r="DD24" s="1343"/>
      <c r="DE24" s="1343"/>
      <c r="DF24" s="1343"/>
      <c r="DG24" s="1344"/>
      <c r="DH24" s="1394"/>
      <c r="DI24" s="1343"/>
      <c r="DJ24" s="1343"/>
      <c r="DK24" s="1343"/>
      <c r="DL24" s="1344"/>
      <c r="DM24" s="1775"/>
      <c r="DN24" s="1776"/>
      <c r="DO24" s="1776"/>
      <c r="DP24" s="1777"/>
      <c r="DQ24" s="1776"/>
      <c r="DR24" s="1776"/>
      <c r="DS24" s="1776"/>
      <c r="DT24" s="1777"/>
      <c r="DU24" s="1352"/>
      <c r="DV24" s="1696"/>
      <c r="DW24" s="1778"/>
    </row>
    <row r="25" spans="1:127" s="390" customFormat="1" ht="15.75" customHeight="1">
      <c r="A25" s="1085" t="s">
        <v>1018</v>
      </c>
      <c r="B25" s="1045">
        <v>16</v>
      </c>
      <c r="C25" s="1006"/>
      <c r="D25" s="1006"/>
      <c r="E25" s="1121"/>
      <c r="F25" s="1006"/>
      <c r="G25" s="1006"/>
      <c r="H25" s="1006"/>
      <c r="I25" s="1006"/>
      <c r="J25" s="1006"/>
      <c r="K25" s="1006"/>
      <c r="L25" s="1006"/>
      <c r="M25" s="1045"/>
      <c r="N25" s="1006"/>
      <c r="O25" s="1006"/>
      <c r="P25" s="1006"/>
      <c r="Q25" s="1006"/>
      <c r="R25" s="1006"/>
      <c r="S25" s="1006"/>
      <c r="T25" s="1007"/>
      <c r="U25" s="1086" t="s">
        <v>1999</v>
      </c>
      <c r="V25" s="1087" t="s">
        <v>1926</v>
      </c>
      <c r="W25" s="1087" t="s">
        <v>1927</v>
      </c>
      <c r="X25" s="1088" t="s">
        <v>2000</v>
      </c>
      <c r="Y25" s="1089" t="s">
        <v>2001</v>
      </c>
      <c r="Z25" s="1090" t="s">
        <v>2002</v>
      </c>
      <c r="AA25" s="1091">
        <v>1</v>
      </c>
      <c r="AB25" s="1092" t="s">
        <v>1971</v>
      </c>
      <c r="AC25" s="1092" t="s">
        <v>1971</v>
      </c>
      <c r="AD25" s="1092" t="s">
        <v>1971</v>
      </c>
      <c r="AE25" s="1092" t="s">
        <v>1971</v>
      </c>
      <c r="AF25" s="1092" t="s">
        <v>1971</v>
      </c>
      <c r="AG25" s="1092" t="s">
        <v>1971</v>
      </c>
      <c r="AH25" s="1092" t="s">
        <v>1971</v>
      </c>
      <c r="AI25" s="1093">
        <f t="shared" si="0"/>
        <v>1</v>
      </c>
      <c r="AJ25" s="1094" t="s">
        <v>984</v>
      </c>
      <c r="AK25" s="1094" t="s">
        <v>964</v>
      </c>
      <c r="AL25" s="1094" t="s">
        <v>965</v>
      </c>
      <c r="AM25" s="1095" t="s">
        <v>1933</v>
      </c>
      <c r="AN25" s="1006" t="s">
        <v>991</v>
      </c>
      <c r="AO25" s="1006" t="s">
        <v>2003</v>
      </c>
      <c r="AP25" s="1263">
        <v>2</v>
      </c>
      <c r="AQ25" s="1096" t="s">
        <v>966</v>
      </c>
      <c r="AR25" s="1097" t="s">
        <v>1971</v>
      </c>
      <c r="AS25" s="1098"/>
      <c r="AT25" s="1088"/>
      <c r="AU25" s="1088"/>
      <c r="AV25" s="1088"/>
      <c r="AW25" s="1099"/>
      <c r="AX25" s="1100"/>
      <c r="AY25" s="1063"/>
      <c r="AZ25" s="1064"/>
      <c r="BA25" s="1064"/>
      <c r="BB25" s="1064"/>
      <c r="BC25" s="1064"/>
      <c r="BD25" s="1064"/>
      <c r="BE25" s="1064"/>
      <c r="BF25" s="1064"/>
      <c r="BG25" s="1064"/>
      <c r="BH25" s="1064"/>
      <c r="BI25" s="1394"/>
      <c r="BJ25" s="1343"/>
      <c r="BK25" s="1343"/>
      <c r="BL25" s="1343"/>
      <c r="BM25" s="1343"/>
      <c r="BN25" s="1063"/>
      <c r="BO25" s="1064"/>
      <c r="BP25" s="1064"/>
      <c r="BQ25" s="1064"/>
      <c r="BR25" s="1064"/>
      <c r="BS25" s="1103"/>
      <c r="BT25" s="1064"/>
      <c r="BU25" s="1064"/>
      <c r="BV25" s="1064"/>
      <c r="BW25" s="1104"/>
      <c r="BX25" s="1103"/>
      <c r="BY25" s="1064"/>
      <c r="BZ25" s="1064"/>
      <c r="CA25" s="1064"/>
      <c r="CB25" s="1104"/>
      <c r="CC25" s="1105"/>
      <c r="CD25" s="1351"/>
      <c r="CE25" s="1352"/>
      <c r="CF25" s="1352"/>
      <c r="CG25" s="1352"/>
      <c r="CH25" s="1414"/>
      <c r="CI25" s="1394"/>
      <c r="CJ25" s="1343"/>
      <c r="CK25" s="1343"/>
      <c r="CL25" s="1343"/>
      <c r="CM25" s="1344"/>
      <c r="CN25" s="1394"/>
      <c r="CO25" s="1343"/>
      <c r="CP25" s="1343"/>
      <c r="CQ25" s="1343"/>
      <c r="CR25" s="1344"/>
      <c r="CS25" s="1394"/>
      <c r="CT25" s="1343"/>
      <c r="CU25" s="1343"/>
      <c r="CV25" s="1343"/>
      <c r="CW25" s="1344"/>
      <c r="CX25" s="1394"/>
      <c r="CY25" s="1343"/>
      <c r="CZ25" s="1343"/>
      <c r="DA25" s="1343"/>
      <c r="DB25" s="1344"/>
      <c r="DC25" s="1343"/>
      <c r="DD25" s="1343"/>
      <c r="DE25" s="1343"/>
      <c r="DF25" s="1343"/>
      <c r="DG25" s="1344"/>
      <c r="DH25" s="1394"/>
      <c r="DI25" s="1343"/>
      <c r="DJ25" s="1343"/>
      <c r="DK25" s="1343"/>
      <c r="DL25" s="1344"/>
      <c r="DM25" s="1775"/>
      <c r="DN25" s="1776"/>
      <c r="DO25" s="1776"/>
      <c r="DP25" s="1777"/>
      <c r="DQ25" s="1776"/>
      <c r="DR25" s="1776"/>
      <c r="DS25" s="1776"/>
      <c r="DT25" s="1777"/>
      <c r="DU25" s="1352"/>
      <c r="DV25" s="1696"/>
      <c r="DW25" s="1778"/>
    </row>
    <row r="26" spans="1:127" s="390" customFormat="1" ht="15.75" customHeight="1">
      <c r="A26" s="1085" t="s">
        <v>1018</v>
      </c>
      <c r="B26" s="1045">
        <v>17</v>
      </c>
      <c r="C26" s="1006"/>
      <c r="D26" s="1006"/>
      <c r="E26" s="1006"/>
      <c r="F26" s="1006"/>
      <c r="G26" s="1006"/>
      <c r="H26" s="1006"/>
      <c r="I26" s="1006"/>
      <c r="J26" s="1006"/>
      <c r="K26" s="1006"/>
      <c r="L26" s="1006"/>
      <c r="M26" s="1045"/>
      <c r="N26" s="1006"/>
      <c r="O26" s="1006"/>
      <c r="P26" s="1006"/>
      <c r="Q26" s="1006"/>
      <c r="R26" s="1006"/>
      <c r="S26" s="1006"/>
      <c r="T26" s="1007"/>
      <c r="U26" s="1086" t="s">
        <v>2004</v>
      </c>
      <c r="V26" s="1087" t="s">
        <v>1926</v>
      </c>
      <c r="W26" s="1087" t="s">
        <v>1927</v>
      </c>
      <c r="X26" s="1088" t="s">
        <v>2005</v>
      </c>
      <c r="Y26" s="1089" t="s">
        <v>2006</v>
      </c>
      <c r="Z26" s="1090" t="s">
        <v>2007</v>
      </c>
      <c r="AA26" s="1091">
        <v>1</v>
      </c>
      <c r="AB26" s="1092" t="s">
        <v>1971</v>
      </c>
      <c r="AC26" s="1092" t="s">
        <v>1971</v>
      </c>
      <c r="AD26" s="1092" t="s">
        <v>1971</v>
      </c>
      <c r="AE26" s="1092" t="s">
        <v>1971</v>
      </c>
      <c r="AF26" s="1092" t="s">
        <v>1971</v>
      </c>
      <c r="AG26" s="1092" t="s">
        <v>1971</v>
      </c>
      <c r="AH26" s="1092" t="s">
        <v>1971</v>
      </c>
      <c r="AI26" s="1093">
        <f t="shared" si="0"/>
        <v>1</v>
      </c>
      <c r="AJ26" s="1094" t="s">
        <v>988</v>
      </c>
      <c r="AK26" s="1094" t="s">
        <v>964</v>
      </c>
      <c r="AL26" s="1094" t="s">
        <v>965</v>
      </c>
      <c r="AM26" s="1095" t="s">
        <v>2008</v>
      </c>
      <c r="AN26" s="1006" t="s">
        <v>991</v>
      </c>
      <c r="AO26" s="1006" t="s">
        <v>2009</v>
      </c>
      <c r="AP26" s="1263">
        <v>0</v>
      </c>
      <c r="AQ26" s="1096" t="s">
        <v>978</v>
      </c>
      <c r="AR26" s="1097" t="s">
        <v>1971</v>
      </c>
      <c r="AS26" s="1098"/>
      <c r="AT26" s="1088"/>
      <c r="AU26" s="1088"/>
      <c r="AV26" s="1088"/>
      <c r="AW26" s="1099"/>
      <c r="AX26" s="1100"/>
      <c r="AY26" s="1063"/>
      <c r="AZ26" s="1064"/>
      <c r="BA26" s="1064"/>
      <c r="BB26" s="1064"/>
      <c r="BC26" s="1064"/>
      <c r="BD26" s="1064"/>
      <c r="BE26" s="1064"/>
      <c r="BF26" s="1064"/>
      <c r="BG26" s="1064"/>
      <c r="BH26" s="1064"/>
      <c r="BI26" s="1394"/>
      <c r="BJ26" s="1343"/>
      <c r="BK26" s="1343"/>
      <c r="BL26" s="1343"/>
      <c r="BM26" s="1343"/>
      <c r="BN26" s="1063"/>
      <c r="BO26" s="1064"/>
      <c r="BP26" s="1064"/>
      <c r="BQ26" s="1064"/>
      <c r="BR26" s="1064"/>
      <c r="BS26" s="1103"/>
      <c r="BT26" s="1064"/>
      <c r="BU26" s="1064"/>
      <c r="BV26" s="1064"/>
      <c r="BW26" s="1104"/>
      <c r="BX26" s="1103"/>
      <c r="BY26" s="1064"/>
      <c r="BZ26" s="1064"/>
      <c r="CA26" s="1064"/>
      <c r="CB26" s="1104"/>
      <c r="CC26" s="1105"/>
      <c r="CD26" s="1351"/>
      <c r="CE26" s="1352"/>
      <c r="CF26" s="1352"/>
      <c r="CG26" s="1352"/>
      <c r="CH26" s="1414"/>
      <c r="CI26" s="1394"/>
      <c r="CJ26" s="1343"/>
      <c r="CK26" s="1343"/>
      <c r="CL26" s="1343"/>
      <c r="CM26" s="1344"/>
      <c r="CN26" s="1394"/>
      <c r="CO26" s="1343"/>
      <c r="CP26" s="1343"/>
      <c r="CQ26" s="1343"/>
      <c r="CR26" s="1344"/>
      <c r="CS26" s="1394"/>
      <c r="CT26" s="1343"/>
      <c r="CU26" s="1343"/>
      <c r="CV26" s="1343"/>
      <c r="CW26" s="1344"/>
      <c r="CX26" s="1394"/>
      <c r="CY26" s="1343"/>
      <c r="CZ26" s="1343"/>
      <c r="DA26" s="1343"/>
      <c r="DB26" s="1344"/>
      <c r="DC26" s="1343"/>
      <c r="DD26" s="1343"/>
      <c r="DE26" s="1343"/>
      <c r="DF26" s="1343"/>
      <c r="DG26" s="1344"/>
      <c r="DH26" s="1394"/>
      <c r="DI26" s="1343"/>
      <c r="DJ26" s="1343"/>
      <c r="DK26" s="1343"/>
      <c r="DL26" s="1344"/>
      <c r="DM26" s="1775"/>
      <c r="DN26" s="1776"/>
      <c r="DO26" s="1776"/>
      <c r="DP26" s="1777"/>
      <c r="DQ26" s="1776"/>
      <c r="DR26" s="1776"/>
      <c r="DS26" s="1776"/>
      <c r="DT26" s="1777"/>
      <c r="DU26" s="1352"/>
      <c r="DV26" s="1696"/>
      <c r="DW26" s="1778"/>
    </row>
    <row r="27" spans="1:127" s="390" customFormat="1" ht="15.75" customHeight="1">
      <c r="A27" s="1085" t="s">
        <v>1018</v>
      </c>
      <c r="B27" s="1045">
        <v>18</v>
      </c>
      <c r="C27" s="1006"/>
      <c r="D27" s="1006"/>
      <c r="E27" s="1006"/>
      <c r="F27" s="1006"/>
      <c r="G27" s="1006"/>
      <c r="H27" s="1006"/>
      <c r="I27" s="1006"/>
      <c r="J27" s="1006"/>
      <c r="K27" s="1006"/>
      <c r="L27" s="1006"/>
      <c r="M27" s="1045"/>
      <c r="N27" s="1006"/>
      <c r="O27" s="1006"/>
      <c r="P27" s="1006"/>
      <c r="Q27" s="1006"/>
      <c r="R27" s="1006"/>
      <c r="S27" s="1006"/>
      <c r="T27" s="1007"/>
      <c r="U27" s="1086" t="s">
        <v>2010</v>
      </c>
      <c r="V27" s="1087" t="s">
        <v>1919</v>
      </c>
      <c r="W27" s="1087" t="s">
        <v>1936</v>
      </c>
      <c r="X27" s="1088" t="s">
        <v>2011</v>
      </c>
      <c r="Y27" s="1089" t="s">
        <v>2012</v>
      </c>
      <c r="Z27" s="1090" t="s">
        <v>2013</v>
      </c>
      <c r="AA27" s="1091" t="s">
        <v>1971</v>
      </c>
      <c r="AB27" s="1092">
        <v>1</v>
      </c>
      <c r="AC27" s="1092" t="s">
        <v>1971</v>
      </c>
      <c r="AD27" s="1092" t="s">
        <v>1971</v>
      </c>
      <c r="AE27" s="1092" t="s">
        <v>1971</v>
      </c>
      <c r="AF27" s="1092" t="s">
        <v>1971</v>
      </c>
      <c r="AG27" s="1092" t="s">
        <v>1971</v>
      </c>
      <c r="AH27" s="1092" t="s">
        <v>1971</v>
      </c>
      <c r="AI27" s="1093">
        <f t="shared" si="0"/>
        <v>1</v>
      </c>
      <c r="AJ27" s="1094" t="s">
        <v>984</v>
      </c>
      <c r="AK27" s="1094" t="s">
        <v>964</v>
      </c>
      <c r="AL27" s="1094" t="s">
        <v>965</v>
      </c>
      <c r="AM27" s="1095" t="s">
        <v>2014</v>
      </c>
      <c r="AN27" s="1006" t="s">
        <v>2204</v>
      </c>
      <c r="AO27" s="1006" t="s">
        <v>4788</v>
      </c>
      <c r="AP27" s="1263">
        <v>3</v>
      </c>
      <c r="AQ27" s="1096" t="s">
        <v>978</v>
      </c>
      <c r="AR27" s="1097"/>
      <c r="AS27" s="1098"/>
      <c r="AT27" s="1088"/>
      <c r="AU27" s="1088"/>
      <c r="AV27" s="1088"/>
      <c r="AW27" s="1099"/>
      <c r="AX27" s="1100"/>
      <c r="AY27" s="1063"/>
      <c r="AZ27" s="1064"/>
      <c r="BA27" s="1064"/>
      <c r="BB27" s="1064"/>
      <c r="BC27" s="1064"/>
      <c r="BD27" s="1064"/>
      <c r="BE27" s="1064"/>
      <c r="BF27" s="1064"/>
      <c r="BG27" s="1064"/>
      <c r="BH27" s="1064"/>
      <c r="BI27" s="1394"/>
      <c r="BJ27" s="1343"/>
      <c r="BK27" s="1343"/>
      <c r="BL27" s="1343"/>
      <c r="BM27" s="1343"/>
      <c r="BN27" s="1063"/>
      <c r="BO27" s="1064"/>
      <c r="BP27" s="1064"/>
      <c r="BQ27" s="1064"/>
      <c r="BR27" s="1064"/>
      <c r="BS27" s="1103"/>
      <c r="BT27" s="1064"/>
      <c r="BU27" s="1064"/>
      <c r="BV27" s="1064"/>
      <c r="BW27" s="1104"/>
      <c r="BX27" s="1103"/>
      <c r="BY27" s="1064"/>
      <c r="BZ27" s="1064"/>
      <c r="CA27" s="1064"/>
      <c r="CB27" s="1104"/>
      <c r="CC27" s="1105"/>
      <c r="CD27" s="1351"/>
      <c r="CE27" s="1352"/>
      <c r="CF27" s="1352"/>
      <c r="CG27" s="1352"/>
      <c r="CH27" s="1414"/>
      <c r="CI27" s="1394"/>
      <c r="CJ27" s="1343"/>
      <c r="CK27" s="1343"/>
      <c r="CL27" s="1343"/>
      <c r="CM27" s="1344"/>
      <c r="CN27" s="1394"/>
      <c r="CO27" s="1343"/>
      <c r="CP27" s="1343"/>
      <c r="CQ27" s="1343"/>
      <c r="CR27" s="1344"/>
      <c r="CS27" s="1394"/>
      <c r="CT27" s="1343"/>
      <c r="CU27" s="1343"/>
      <c r="CV27" s="1343"/>
      <c r="CW27" s="1344"/>
      <c r="CX27" s="1394"/>
      <c r="CY27" s="1343"/>
      <c r="CZ27" s="1343"/>
      <c r="DA27" s="1343"/>
      <c r="DB27" s="1344"/>
      <c r="DC27" s="1343"/>
      <c r="DD27" s="1343"/>
      <c r="DE27" s="1343"/>
      <c r="DF27" s="1343"/>
      <c r="DG27" s="1344"/>
      <c r="DH27" s="1394"/>
      <c r="DI27" s="1343"/>
      <c r="DJ27" s="1343"/>
      <c r="DK27" s="1343"/>
      <c r="DL27" s="1344"/>
      <c r="DM27" s="1775"/>
      <c r="DN27" s="1776"/>
      <c r="DO27" s="1776"/>
      <c r="DP27" s="1777"/>
      <c r="DQ27" s="1776"/>
      <c r="DR27" s="1776"/>
      <c r="DS27" s="1776"/>
      <c r="DT27" s="1777"/>
      <c r="DU27" s="1352"/>
      <c r="DV27" s="1696"/>
      <c r="DW27" s="1778"/>
    </row>
    <row r="28" spans="1:127" s="390" customFormat="1" ht="15.75" customHeight="1">
      <c r="A28" s="1085" t="s">
        <v>1018</v>
      </c>
      <c r="B28" s="1045">
        <v>19</v>
      </c>
      <c r="C28" s="1006"/>
      <c r="D28" s="1006"/>
      <c r="E28" s="1006"/>
      <c r="F28" s="1006"/>
      <c r="G28" s="1006"/>
      <c r="H28" s="1006"/>
      <c r="I28" s="1006"/>
      <c r="J28" s="1006"/>
      <c r="K28" s="1006"/>
      <c r="L28" s="1006"/>
      <c r="M28" s="1045"/>
      <c r="N28" s="1006"/>
      <c r="O28" s="1006"/>
      <c r="P28" s="1006"/>
      <c r="Q28" s="1006"/>
      <c r="R28" s="1006"/>
      <c r="S28" s="1006"/>
      <c r="T28" s="1007"/>
      <c r="U28" s="1086" t="s">
        <v>2017</v>
      </c>
      <c r="V28" s="1087" t="s">
        <v>1958</v>
      </c>
      <c r="W28" s="1087" t="s">
        <v>1936</v>
      </c>
      <c r="X28" s="1088" t="s">
        <v>2018</v>
      </c>
      <c r="Y28" s="1089" t="s">
        <v>2019</v>
      </c>
      <c r="Z28" s="1090" t="s">
        <v>2019</v>
      </c>
      <c r="AA28" s="1091" t="s">
        <v>1971</v>
      </c>
      <c r="AB28" s="1092" t="s">
        <v>1971</v>
      </c>
      <c r="AC28" s="1092" t="s">
        <v>1971</v>
      </c>
      <c r="AD28" s="1092" t="s">
        <v>1971</v>
      </c>
      <c r="AE28" s="1092">
        <v>1</v>
      </c>
      <c r="AF28" s="1092" t="s">
        <v>1971</v>
      </c>
      <c r="AG28" s="1092" t="s">
        <v>1971</v>
      </c>
      <c r="AH28" s="1092" t="s">
        <v>1971</v>
      </c>
      <c r="AI28" s="1093">
        <f t="shared" si="0"/>
        <v>1</v>
      </c>
      <c r="AJ28" s="1094" t="s">
        <v>984</v>
      </c>
      <c r="AK28" s="1094" t="s">
        <v>964</v>
      </c>
      <c r="AL28" s="1094" t="s">
        <v>965</v>
      </c>
      <c r="AM28" s="1095" t="s">
        <v>1990</v>
      </c>
      <c r="AN28" s="1006" t="s">
        <v>991</v>
      </c>
      <c r="AO28" s="1006" t="s">
        <v>2020</v>
      </c>
      <c r="AP28" s="1263">
        <v>0</v>
      </c>
      <c r="AQ28" s="1064" t="s">
        <v>966</v>
      </c>
      <c r="AR28" s="1097" t="s">
        <v>1971</v>
      </c>
      <c r="AS28" s="1098"/>
      <c r="AT28" s="1088"/>
      <c r="AU28" s="1088"/>
      <c r="AV28" s="1088"/>
      <c r="AW28" s="1099"/>
      <c r="AX28" s="1100"/>
      <c r="AY28" s="1063"/>
      <c r="AZ28" s="1064"/>
      <c r="BA28" s="1064"/>
      <c r="BB28" s="1064"/>
      <c r="BC28" s="1064"/>
      <c r="BD28" s="1064"/>
      <c r="BE28" s="1064"/>
      <c r="BF28" s="1064"/>
      <c r="BG28" s="1064"/>
      <c r="BH28" s="1064"/>
      <c r="BI28" s="1394"/>
      <c r="BJ28" s="1343"/>
      <c r="BK28" s="1343"/>
      <c r="BL28" s="1343"/>
      <c r="BM28" s="1343"/>
      <c r="BN28" s="1063"/>
      <c r="BO28" s="1064"/>
      <c r="BP28" s="1064"/>
      <c r="BQ28" s="1064"/>
      <c r="BR28" s="1064"/>
      <c r="BS28" s="1103"/>
      <c r="BT28" s="1064"/>
      <c r="BU28" s="1064"/>
      <c r="BV28" s="1064"/>
      <c r="BW28" s="1104"/>
      <c r="BX28" s="1103"/>
      <c r="BY28" s="1064"/>
      <c r="BZ28" s="1064"/>
      <c r="CA28" s="1064"/>
      <c r="CB28" s="1104"/>
      <c r="CC28" s="1105"/>
      <c r="CD28" s="1351"/>
      <c r="CE28" s="1352"/>
      <c r="CF28" s="1352"/>
      <c r="CG28" s="1352"/>
      <c r="CH28" s="1414"/>
      <c r="CI28" s="1394"/>
      <c r="CJ28" s="1343"/>
      <c r="CK28" s="1343"/>
      <c r="CL28" s="1343"/>
      <c r="CM28" s="1344"/>
      <c r="CN28" s="1394"/>
      <c r="CO28" s="1343"/>
      <c r="CP28" s="1343"/>
      <c r="CQ28" s="1343"/>
      <c r="CR28" s="1344"/>
      <c r="CS28" s="1394"/>
      <c r="CT28" s="1343"/>
      <c r="CU28" s="1343"/>
      <c r="CV28" s="1343"/>
      <c r="CW28" s="1344"/>
      <c r="CX28" s="1394"/>
      <c r="CY28" s="1343"/>
      <c r="CZ28" s="1343"/>
      <c r="DA28" s="1343"/>
      <c r="DB28" s="1344"/>
      <c r="DC28" s="1343"/>
      <c r="DD28" s="1343"/>
      <c r="DE28" s="1343"/>
      <c r="DF28" s="1343"/>
      <c r="DG28" s="1344"/>
      <c r="DH28" s="1394"/>
      <c r="DI28" s="1343"/>
      <c r="DJ28" s="1343"/>
      <c r="DK28" s="1343"/>
      <c r="DL28" s="1344"/>
      <c r="DM28" s="1775"/>
      <c r="DN28" s="1776"/>
      <c r="DO28" s="1776"/>
      <c r="DP28" s="1777"/>
      <c r="DQ28" s="1776"/>
      <c r="DR28" s="1776"/>
      <c r="DS28" s="1776"/>
      <c r="DT28" s="1777"/>
      <c r="DU28" s="1352"/>
      <c r="DV28" s="1696"/>
      <c r="DW28" s="1778"/>
    </row>
    <row r="29" spans="1:127" s="390" customFormat="1" ht="15.75" customHeight="1">
      <c r="A29" s="1085" t="s">
        <v>1018</v>
      </c>
      <c r="B29" s="1045">
        <v>20</v>
      </c>
      <c r="C29" s="1006"/>
      <c r="D29" s="1006"/>
      <c r="E29" s="1006"/>
      <c r="F29" s="1006"/>
      <c r="G29" s="1006"/>
      <c r="H29" s="1006"/>
      <c r="I29" s="1006"/>
      <c r="J29" s="1006"/>
      <c r="K29" s="1006"/>
      <c r="L29" s="1006"/>
      <c r="M29" s="1045"/>
      <c r="N29" s="1006"/>
      <c r="O29" s="1006"/>
      <c r="P29" s="1006"/>
      <c r="Q29" s="1006"/>
      <c r="R29" s="1006"/>
      <c r="S29" s="1006"/>
      <c r="T29" s="1007"/>
      <c r="U29" s="1086" t="s">
        <v>2021</v>
      </c>
      <c r="V29" s="1087" t="s">
        <v>1919</v>
      </c>
      <c r="W29" s="1087" t="s">
        <v>1927</v>
      </c>
      <c r="X29" s="1088" t="s">
        <v>2022</v>
      </c>
      <c r="Y29" s="1089" t="s">
        <v>2023</v>
      </c>
      <c r="Z29" s="1090" t="s">
        <v>2024</v>
      </c>
      <c r="AA29" s="1091" t="s">
        <v>1971</v>
      </c>
      <c r="AB29" s="1092">
        <v>1</v>
      </c>
      <c r="AC29" s="1092" t="s">
        <v>1971</v>
      </c>
      <c r="AD29" s="1092" t="s">
        <v>1971</v>
      </c>
      <c r="AE29" s="1092" t="s">
        <v>1971</v>
      </c>
      <c r="AF29" s="1092" t="s">
        <v>1971</v>
      </c>
      <c r="AG29" s="1092" t="s">
        <v>1971</v>
      </c>
      <c r="AH29" s="1092" t="s">
        <v>1971</v>
      </c>
      <c r="AI29" s="1093">
        <f t="shared" si="0"/>
        <v>1</v>
      </c>
      <c r="AJ29" s="1094" t="s">
        <v>988</v>
      </c>
      <c r="AK29" s="1094" t="s">
        <v>964</v>
      </c>
      <c r="AL29" s="1094" t="s">
        <v>965</v>
      </c>
      <c r="AM29" s="1095" t="s">
        <v>1939</v>
      </c>
      <c r="AN29" s="1006" t="s">
        <v>991</v>
      </c>
      <c r="AO29" s="1006" t="s">
        <v>2025</v>
      </c>
      <c r="AP29" s="1263">
        <v>0</v>
      </c>
      <c r="AQ29" s="1064" t="s">
        <v>978</v>
      </c>
      <c r="AR29" s="1097" t="s">
        <v>1971</v>
      </c>
      <c r="AS29" s="1098"/>
      <c r="AT29" s="1088"/>
      <c r="AU29" s="1088"/>
      <c r="AV29" s="1088"/>
      <c r="AW29" s="1099"/>
      <c r="AX29" s="1100"/>
      <c r="AY29" s="1063"/>
      <c r="AZ29" s="1064"/>
      <c r="BA29" s="1064"/>
      <c r="BB29" s="1064"/>
      <c r="BC29" s="1064"/>
      <c r="BD29" s="1064"/>
      <c r="BE29" s="1064"/>
      <c r="BF29" s="1064"/>
      <c r="BG29" s="1064"/>
      <c r="BH29" s="1064"/>
      <c r="BI29" s="1394"/>
      <c r="BJ29" s="1343"/>
      <c r="BK29" s="1343"/>
      <c r="BL29" s="1343"/>
      <c r="BM29" s="1343"/>
      <c r="BN29" s="1063"/>
      <c r="BO29" s="1064"/>
      <c r="BP29" s="1064"/>
      <c r="BQ29" s="1064"/>
      <c r="BR29" s="1064"/>
      <c r="BS29" s="1103"/>
      <c r="BT29" s="1064"/>
      <c r="BU29" s="1064"/>
      <c r="BV29" s="1064"/>
      <c r="BW29" s="1104"/>
      <c r="BX29" s="1103"/>
      <c r="BY29" s="1064"/>
      <c r="BZ29" s="1064"/>
      <c r="CA29" s="1064"/>
      <c r="CB29" s="1104"/>
      <c r="CC29" s="1105"/>
      <c r="CD29" s="1351"/>
      <c r="CE29" s="1352"/>
      <c r="CF29" s="1352"/>
      <c r="CG29" s="1352"/>
      <c r="CH29" s="1414"/>
      <c r="CI29" s="1394"/>
      <c r="CJ29" s="1343"/>
      <c r="CK29" s="1343"/>
      <c r="CL29" s="1343"/>
      <c r="CM29" s="1344"/>
      <c r="CN29" s="1394"/>
      <c r="CO29" s="1343"/>
      <c r="CP29" s="1343"/>
      <c r="CQ29" s="1343"/>
      <c r="CR29" s="1344"/>
      <c r="CS29" s="1394"/>
      <c r="CT29" s="1343"/>
      <c r="CU29" s="1343"/>
      <c r="CV29" s="1343"/>
      <c r="CW29" s="1344"/>
      <c r="CX29" s="1394"/>
      <c r="CY29" s="1343"/>
      <c r="CZ29" s="1343"/>
      <c r="DA29" s="1343"/>
      <c r="DB29" s="1344"/>
      <c r="DC29" s="1343"/>
      <c r="DD29" s="1343"/>
      <c r="DE29" s="1343"/>
      <c r="DF29" s="1343"/>
      <c r="DG29" s="1344"/>
      <c r="DH29" s="1394"/>
      <c r="DI29" s="1343"/>
      <c r="DJ29" s="1343"/>
      <c r="DK29" s="1343"/>
      <c r="DL29" s="1344"/>
      <c r="DM29" s="1775"/>
      <c r="DN29" s="1776"/>
      <c r="DO29" s="1776"/>
      <c r="DP29" s="1777"/>
      <c r="DQ29" s="1776"/>
      <c r="DR29" s="1776"/>
      <c r="DS29" s="1776"/>
      <c r="DT29" s="1777"/>
      <c r="DU29" s="1352"/>
      <c r="DV29" s="1696"/>
      <c r="DW29" s="1778"/>
    </row>
    <row r="30" spans="1:127" s="390" customFormat="1" ht="15.75" customHeight="1">
      <c r="A30" s="1085" t="s">
        <v>1018</v>
      </c>
      <c r="B30" s="1045">
        <v>21</v>
      </c>
      <c r="C30" s="1006"/>
      <c r="D30" s="1006"/>
      <c r="E30" s="1006"/>
      <c r="F30" s="1006"/>
      <c r="G30" s="1006"/>
      <c r="H30" s="1006"/>
      <c r="I30" s="1006"/>
      <c r="J30" s="1006"/>
      <c r="K30" s="1006"/>
      <c r="L30" s="1006"/>
      <c r="M30" s="1045"/>
      <c r="N30" s="1006"/>
      <c r="O30" s="1006"/>
      <c r="P30" s="1006"/>
      <c r="Q30" s="1006"/>
      <c r="R30" s="1006"/>
      <c r="S30" s="1006"/>
      <c r="T30" s="1007"/>
      <c r="U30" s="1086" t="s">
        <v>2026</v>
      </c>
      <c r="V30" s="1087" t="s">
        <v>1952</v>
      </c>
      <c r="W30" s="1087" t="s">
        <v>1927</v>
      </c>
      <c r="X30" s="1088" t="s">
        <v>2027</v>
      </c>
      <c r="Y30" s="1089" t="s">
        <v>4789</v>
      </c>
      <c r="Z30" s="1090" t="s">
        <v>2029</v>
      </c>
      <c r="AA30" s="1091" t="s">
        <v>1971</v>
      </c>
      <c r="AB30" s="1092">
        <v>1</v>
      </c>
      <c r="AC30" s="1092" t="s">
        <v>1971</v>
      </c>
      <c r="AD30" s="1092" t="s">
        <v>1971</v>
      </c>
      <c r="AE30" s="1092" t="s">
        <v>1971</v>
      </c>
      <c r="AF30" s="1092" t="s">
        <v>1971</v>
      </c>
      <c r="AG30" s="1092" t="s">
        <v>1971</v>
      </c>
      <c r="AH30" s="1092" t="s">
        <v>1971</v>
      </c>
      <c r="AI30" s="1093">
        <f t="shared" si="0"/>
        <v>1</v>
      </c>
      <c r="AJ30" s="1094" t="s">
        <v>984</v>
      </c>
      <c r="AK30" s="1094" t="s">
        <v>964</v>
      </c>
      <c r="AL30" s="1094" t="s">
        <v>965</v>
      </c>
      <c r="AM30" s="1095" t="s">
        <v>1878</v>
      </c>
      <c r="AN30" s="1006" t="s">
        <v>410</v>
      </c>
      <c r="AO30" s="1006" t="s">
        <v>4790</v>
      </c>
      <c r="AP30" s="1296">
        <v>2</v>
      </c>
      <c r="AQ30" s="1064" t="s">
        <v>978</v>
      </c>
      <c r="AR30" s="1097"/>
      <c r="AS30" s="1098"/>
      <c r="AT30" s="1088"/>
      <c r="AU30" s="1088"/>
      <c r="AV30" s="1088"/>
      <c r="AW30" s="1099"/>
      <c r="AX30" s="1100"/>
      <c r="AY30" s="1063"/>
      <c r="AZ30" s="1064"/>
      <c r="BA30" s="1064"/>
      <c r="BB30" s="1064"/>
      <c r="BC30" s="1064"/>
      <c r="BD30" s="1064"/>
      <c r="BE30" s="1064"/>
      <c r="BF30" s="1064"/>
      <c r="BG30" s="1064"/>
      <c r="BH30" s="1064"/>
      <c r="BI30" s="1394"/>
      <c r="BJ30" s="1343"/>
      <c r="BK30" s="1343"/>
      <c r="BL30" s="1343"/>
      <c r="BM30" s="1343"/>
      <c r="BN30" s="1063"/>
      <c r="BO30" s="1064"/>
      <c r="BP30" s="1064"/>
      <c r="BQ30" s="1064"/>
      <c r="BR30" s="1064"/>
      <c r="BS30" s="1103"/>
      <c r="BT30" s="1064"/>
      <c r="BU30" s="1064"/>
      <c r="BV30" s="1064"/>
      <c r="BW30" s="1104"/>
      <c r="BX30" s="1103"/>
      <c r="BY30" s="1064"/>
      <c r="BZ30" s="1064"/>
      <c r="CA30" s="1064"/>
      <c r="CB30" s="1104"/>
      <c r="CC30" s="1105"/>
      <c r="CD30" s="1351"/>
      <c r="CE30" s="1352"/>
      <c r="CF30" s="1352"/>
      <c r="CG30" s="1352"/>
      <c r="CH30" s="1414"/>
      <c r="CI30" s="1394"/>
      <c r="CJ30" s="1343"/>
      <c r="CK30" s="1343"/>
      <c r="CL30" s="1343"/>
      <c r="CM30" s="1344"/>
      <c r="CN30" s="1394"/>
      <c r="CO30" s="1343"/>
      <c r="CP30" s="1343"/>
      <c r="CQ30" s="1343"/>
      <c r="CR30" s="1344"/>
      <c r="CS30" s="1394"/>
      <c r="CT30" s="1343"/>
      <c r="CU30" s="1343"/>
      <c r="CV30" s="1343"/>
      <c r="CW30" s="1344"/>
      <c r="CX30" s="1394"/>
      <c r="CY30" s="1343"/>
      <c r="CZ30" s="1343"/>
      <c r="DA30" s="1343"/>
      <c r="DB30" s="1344"/>
      <c r="DC30" s="1343"/>
      <c r="DD30" s="1343"/>
      <c r="DE30" s="1343"/>
      <c r="DF30" s="1343"/>
      <c r="DG30" s="1344"/>
      <c r="DH30" s="1394"/>
      <c r="DI30" s="1343"/>
      <c r="DJ30" s="1343"/>
      <c r="DK30" s="1343"/>
      <c r="DL30" s="1344"/>
      <c r="DM30" s="1775"/>
      <c r="DN30" s="1776"/>
      <c r="DO30" s="1776"/>
      <c r="DP30" s="1777"/>
      <c r="DQ30" s="1776"/>
      <c r="DR30" s="1776"/>
      <c r="DS30" s="1776"/>
      <c r="DT30" s="1777"/>
      <c r="DU30" s="1352"/>
      <c r="DV30" s="1696"/>
      <c r="DW30" s="1778"/>
    </row>
    <row r="31" spans="1:127" s="390" customFormat="1" ht="15.75" customHeight="1">
      <c r="A31" s="1085" t="s">
        <v>1018</v>
      </c>
      <c r="B31" s="1045">
        <v>22</v>
      </c>
      <c r="C31" s="1006"/>
      <c r="D31" s="1006"/>
      <c r="E31" s="1006"/>
      <c r="F31" s="1006"/>
      <c r="G31" s="1006"/>
      <c r="H31" s="1006"/>
      <c r="I31" s="1006"/>
      <c r="J31" s="1006"/>
      <c r="K31" s="1006"/>
      <c r="L31" s="1006"/>
      <c r="M31" s="1045"/>
      <c r="N31" s="1006"/>
      <c r="O31" s="1006"/>
      <c r="P31" s="1006"/>
      <c r="Q31" s="1006"/>
      <c r="R31" s="1006"/>
      <c r="S31" s="1006"/>
      <c r="T31" s="1007"/>
      <c r="U31" s="1086" t="s">
        <v>2032</v>
      </c>
      <c r="V31" s="1087" t="s">
        <v>1958</v>
      </c>
      <c r="W31" s="1087" t="s">
        <v>1936</v>
      </c>
      <c r="X31" s="1088" t="s">
        <v>2033</v>
      </c>
      <c r="Y31" s="1089" t="s">
        <v>658</v>
      </c>
      <c r="Z31" s="1090" t="s">
        <v>2034</v>
      </c>
      <c r="AA31" s="1091" t="s">
        <v>1971</v>
      </c>
      <c r="AB31" s="1092" t="s">
        <v>1971</v>
      </c>
      <c r="AC31" s="1092" t="s">
        <v>1971</v>
      </c>
      <c r="AD31" s="1092" t="s">
        <v>1971</v>
      </c>
      <c r="AE31" s="1092">
        <v>1</v>
      </c>
      <c r="AF31" s="1092" t="s">
        <v>1971</v>
      </c>
      <c r="AG31" s="1092" t="s">
        <v>1971</v>
      </c>
      <c r="AH31" s="1092" t="s">
        <v>1971</v>
      </c>
      <c r="AI31" s="1093">
        <f t="shared" si="0"/>
        <v>1</v>
      </c>
      <c r="AJ31" s="1094" t="s">
        <v>963</v>
      </c>
      <c r="AK31" s="1094" t="s">
        <v>1971</v>
      </c>
      <c r="AL31" s="1094" t="s">
        <v>1971</v>
      </c>
      <c r="AM31" s="1095" t="s">
        <v>1976</v>
      </c>
      <c r="AN31" s="1006" t="s">
        <v>293</v>
      </c>
      <c r="AO31" s="1006" t="s">
        <v>4791</v>
      </c>
      <c r="AP31" s="1296">
        <v>1</v>
      </c>
      <c r="AQ31" s="1064" t="s">
        <v>966</v>
      </c>
      <c r="AR31" s="1097" t="s">
        <v>658</v>
      </c>
      <c r="AS31" s="1098"/>
      <c r="AT31" s="1088"/>
      <c r="AU31" s="1088"/>
      <c r="AV31" s="1088"/>
      <c r="AW31" s="1099"/>
      <c r="AX31" s="1100"/>
      <c r="AY31" s="1063"/>
      <c r="AZ31" s="1064"/>
      <c r="BA31" s="1064"/>
      <c r="BB31" s="1064"/>
      <c r="BC31" s="1064"/>
      <c r="BD31" s="1064"/>
      <c r="BE31" s="1064"/>
      <c r="BF31" s="1064"/>
      <c r="BG31" s="1064"/>
      <c r="BH31" s="1064"/>
      <c r="BI31" s="1063" t="s">
        <v>4792</v>
      </c>
      <c r="BJ31" s="1064" t="s">
        <v>4793</v>
      </c>
      <c r="BK31" s="1064" t="s">
        <v>4794</v>
      </c>
      <c r="BL31" s="1064" t="s">
        <v>4795</v>
      </c>
      <c r="BM31" s="1064" t="s">
        <v>4796</v>
      </c>
      <c r="BN31" s="1063"/>
      <c r="BO31" s="1064"/>
      <c r="BP31" s="1064"/>
      <c r="BQ31" s="1064"/>
      <c r="BR31" s="1064"/>
      <c r="BS31" s="1103"/>
      <c r="BT31" s="1064"/>
      <c r="BU31" s="1064"/>
      <c r="BV31" s="1064"/>
      <c r="BW31" s="1104"/>
      <c r="BX31" s="1103"/>
      <c r="BY31" s="1064"/>
      <c r="BZ31" s="1064"/>
      <c r="CA31" s="1064"/>
      <c r="CB31" s="1104"/>
      <c r="CC31" s="1105"/>
      <c r="CD31" s="1106" t="s">
        <v>1971</v>
      </c>
      <c r="CE31" s="1107" t="s">
        <v>1971</v>
      </c>
      <c r="CF31" s="1107" t="s">
        <v>1971</v>
      </c>
      <c r="CG31" s="1107" t="s">
        <v>1971</v>
      </c>
      <c r="CH31" s="1108" t="s">
        <v>1971</v>
      </c>
      <c r="CI31" s="1063" t="s">
        <v>1971</v>
      </c>
      <c r="CJ31" s="1064" t="s">
        <v>1971</v>
      </c>
      <c r="CK31" s="1064" t="s">
        <v>1971</v>
      </c>
      <c r="CL31" s="1064" t="s">
        <v>1971</v>
      </c>
      <c r="CM31" s="1105" t="s">
        <v>1971</v>
      </c>
      <c r="CN31" s="1063" t="s">
        <v>1971</v>
      </c>
      <c r="CO31" s="1064" t="s">
        <v>1971</v>
      </c>
      <c r="CP31" s="1064" t="s">
        <v>1971</v>
      </c>
      <c r="CQ31" s="1064" t="s">
        <v>1971</v>
      </c>
      <c r="CR31" s="1105" t="s">
        <v>1971</v>
      </c>
      <c r="CS31" s="1063" t="s">
        <v>1971</v>
      </c>
      <c r="CT31" s="1064" t="s">
        <v>1971</v>
      </c>
      <c r="CU31" s="1064" t="s">
        <v>1971</v>
      </c>
      <c r="CV31" s="1064" t="s">
        <v>1971</v>
      </c>
      <c r="CW31" s="1105" t="s">
        <v>1971</v>
      </c>
      <c r="CX31" s="1063" t="s">
        <v>1971</v>
      </c>
      <c r="CY31" s="1064" t="s">
        <v>1971</v>
      </c>
      <c r="CZ31" s="1064" t="s">
        <v>1971</v>
      </c>
      <c r="DA31" s="1064" t="s">
        <v>1971</v>
      </c>
      <c r="DB31" s="1105" t="s">
        <v>1971</v>
      </c>
      <c r="DC31" s="1064" t="s">
        <v>1971</v>
      </c>
      <c r="DD31" s="1064" t="s">
        <v>1971</v>
      </c>
      <c r="DE31" s="1064" t="s">
        <v>1971</v>
      </c>
      <c r="DF31" s="1064" t="s">
        <v>1971</v>
      </c>
      <c r="DG31" s="1105" t="s">
        <v>1971</v>
      </c>
      <c r="DH31" s="1063" t="s">
        <v>1971</v>
      </c>
      <c r="DI31" s="1064" t="s">
        <v>1971</v>
      </c>
      <c r="DJ31" s="1064" t="s">
        <v>1971</v>
      </c>
      <c r="DK31" s="1064" t="s">
        <v>1971</v>
      </c>
      <c r="DL31" s="1105" t="s">
        <v>1971</v>
      </c>
      <c r="DM31" s="1109" t="s">
        <v>1971</v>
      </c>
      <c r="DN31" s="1110" t="s">
        <v>1971</v>
      </c>
      <c r="DO31" s="1110" t="s">
        <v>1971</v>
      </c>
      <c r="DP31" s="1111" t="s">
        <v>1971</v>
      </c>
      <c r="DQ31" s="1110" t="s">
        <v>1971</v>
      </c>
      <c r="DR31" s="1110" t="s">
        <v>1971</v>
      </c>
      <c r="DS31" s="1110" t="s">
        <v>1971</v>
      </c>
      <c r="DT31" s="1111" t="s">
        <v>1971</v>
      </c>
      <c r="DU31" s="1107" t="s">
        <v>1971</v>
      </c>
      <c r="DV31" s="1112">
        <v>1</v>
      </c>
      <c r="DW31" s="1113" t="s">
        <v>1971</v>
      </c>
    </row>
    <row r="32" spans="1:127" s="390" customFormat="1" ht="15.75" customHeight="1">
      <c r="A32" s="1085" t="s">
        <v>1018</v>
      </c>
      <c r="B32" s="1045">
        <v>23</v>
      </c>
      <c r="C32" s="1006"/>
      <c r="D32" s="1006"/>
      <c r="E32" s="1006"/>
      <c r="F32" s="1006"/>
      <c r="G32" s="1006"/>
      <c r="H32" s="1006"/>
      <c r="I32" s="1006"/>
      <c r="J32" s="1006"/>
      <c r="K32" s="1006"/>
      <c r="L32" s="1006"/>
      <c r="M32" s="1045"/>
      <c r="N32" s="1006"/>
      <c r="O32" s="1006"/>
      <c r="P32" s="1006"/>
      <c r="Q32" s="1006"/>
      <c r="R32" s="1006"/>
      <c r="S32" s="1006"/>
      <c r="T32" s="1007"/>
      <c r="U32" s="1086" t="s">
        <v>2036</v>
      </c>
      <c r="V32" s="1087" t="s">
        <v>1958</v>
      </c>
      <c r="W32" s="1087" t="s">
        <v>1936</v>
      </c>
      <c r="X32" s="1088" t="s">
        <v>2037</v>
      </c>
      <c r="Y32" s="1089" t="s">
        <v>2038</v>
      </c>
      <c r="Z32" s="1090" t="s">
        <v>2039</v>
      </c>
      <c r="AA32" s="1091" t="s">
        <v>1971</v>
      </c>
      <c r="AB32" s="1092" t="s">
        <v>1971</v>
      </c>
      <c r="AC32" s="1092" t="s">
        <v>1971</v>
      </c>
      <c r="AD32" s="1092" t="s">
        <v>1971</v>
      </c>
      <c r="AE32" s="1092">
        <v>1</v>
      </c>
      <c r="AF32" s="1092" t="s">
        <v>1971</v>
      </c>
      <c r="AG32" s="1092" t="s">
        <v>1971</v>
      </c>
      <c r="AH32" s="1092" t="s">
        <v>1971</v>
      </c>
      <c r="AI32" s="1093">
        <f t="shared" si="0"/>
        <v>1</v>
      </c>
      <c r="AJ32" s="1094" t="s">
        <v>963</v>
      </c>
      <c r="AK32" s="1094" t="s">
        <v>1971</v>
      </c>
      <c r="AL32" s="1094" t="s">
        <v>1971</v>
      </c>
      <c r="AM32" s="1095" t="s">
        <v>1939</v>
      </c>
      <c r="AN32" s="1006" t="s">
        <v>1030</v>
      </c>
      <c r="AO32" s="1006" t="s">
        <v>2040</v>
      </c>
      <c r="AP32" s="1263">
        <v>0</v>
      </c>
      <c r="AQ32" s="1064" t="s">
        <v>1030</v>
      </c>
      <c r="AR32" s="1097" t="s">
        <v>1971</v>
      </c>
      <c r="AS32" s="1098"/>
      <c r="AT32" s="1088"/>
      <c r="AU32" s="1088"/>
      <c r="AV32" s="1088"/>
      <c r="AW32" s="1099"/>
      <c r="AX32" s="1100"/>
      <c r="AY32" s="1063"/>
      <c r="AZ32" s="1064"/>
      <c r="BA32" s="1064"/>
      <c r="BB32" s="1064"/>
      <c r="BC32" s="1064"/>
      <c r="BD32" s="1064"/>
      <c r="BE32" s="1064"/>
      <c r="BF32" s="1064"/>
      <c r="BG32" s="1064"/>
      <c r="BH32" s="1064"/>
      <c r="BI32" s="1394"/>
      <c r="BJ32" s="1343"/>
      <c r="BK32" s="1343"/>
      <c r="BL32" s="1343"/>
      <c r="BM32" s="1343"/>
      <c r="BN32" s="1063"/>
      <c r="BO32" s="1064"/>
      <c r="BP32" s="1064"/>
      <c r="BQ32" s="1064"/>
      <c r="BR32" s="1064"/>
      <c r="BS32" s="1103"/>
      <c r="BT32" s="1064"/>
      <c r="BU32" s="1064"/>
      <c r="BV32" s="1064"/>
      <c r="BW32" s="1104"/>
      <c r="BX32" s="1103"/>
      <c r="BY32" s="1064"/>
      <c r="BZ32" s="1064"/>
      <c r="CA32" s="1064"/>
      <c r="CB32" s="1104"/>
      <c r="CC32" s="1105"/>
      <c r="CD32" s="1351"/>
      <c r="CE32" s="1352"/>
      <c r="CF32" s="1352"/>
      <c r="CG32" s="1352"/>
      <c r="CH32" s="1414"/>
      <c r="CI32" s="1394"/>
      <c r="CJ32" s="1343"/>
      <c r="CK32" s="1343"/>
      <c r="CL32" s="1343"/>
      <c r="CM32" s="1344"/>
      <c r="CN32" s="1394"/>
      <c r="CO32" s="1343"/>
      <c r="CP32" s="1343"/>
      <c r="CQ32" s="1343"/>
      <c r="CR32" s="1344"/>
      <c r="CS32" s="1394"/>
      <c r="CT32" s="1343"/>
      <c r="CU32" s="1343"/>
      <c r="CV32" s="1343"/>
      <c r="CW32" s="1344"/>
      <c r="CX32" s="1394"/>
      <c r="CY32" s="1343"/>
      <c r="CZ32" s="1343"/>
      <c r="DA32" s="1343"/>
      <c r="DB32" s="1344"/>
      <c r="DC32" s="1343"/>
      <c r="DD32" s="1343"/>
      <c r="DE32" s="1343"/>
      <c r="DF32" s="1343"/>
      <c r="DG32" s="1344"/>
      <c r="DH32" s="1394"/>
      <c r="DI32" s="1343"/>
      <c r="DJ32" s="1343"/>
      <c r="DK32" s="1343"/>
      <c r="DL32" s="1344"/>
      <c r="DM32" s="1775"/>
      <c r="DN32" s="1776"/>
      <c r="DO32" s="1776"/>
      <c r="DP32" s="1777"/>
      <c r="DQ32" s="1776"/>
      <c r="DR32" s="1776"/>
      <c r="DS32" s="1776"/>
      <c r="DT32" s="1777"/>
      <c r="DU32" s="1352"/>
      <c r="DV32" s="1696"/>
      <c r="DW32" s="1778"/>
    </row>
    <row r="33" spans="1:127" s="390" customFormat="1" ht="15.75" customHeight="1">
      <c r="A33" s="1085" t="s">
        <v>1018</v>
      </c>
      <c r="B33" s="1045">
        <v>24</v>
      </c>
      <c r="C33" s="1006"/>
      <c r="D33" s="1006"/>
      <c r="E33" s="1006"/>
      <c r="F33" s="1006"/>
      <c r="G33" s="1006"/>
      <c r="H33" s="1006"/>
      <c r="I33" s="1006"/>
      <c r="J33" s="1006"/>
      <c r="K33" s="1006"/>
      <c r="L33" s="1006"/>
      <c r="M33" s="1045"/>
      <c r="N33" s="1006"/>
      <c r="O33" s="1006"/>
      <c r="P33" s="1006"/>
      <c r="Q33" s="1006"/>
      <c r="R33" s="1006"/>
      <c r="S33" s="1006"/>
      <c r="T33" s="1007"/>
      <c r="U33" s="1086" t="s">
        <v>2042</v>
      </c>
      <c r="V33" s="1087" t="s">
        <v>1919</v>
      </c>
      <c r="W33" s="1087" t="s">
        <v>1936</v>
      </c>
      <c r="X33" s="1088" t="s">
        <v>2043</v>
      </c>
      <c r="Y33" s="1089" t="s">
        <v>2044</v>
      </c>
      <c r="Z33" s="1090" t="s">
        <v>2045</v>
      </c>
      <c r="AA33" s="1091" t="s">
        <v>1971</v>
      </c>
      <c r="AB33" s="1092">
        <v>0.5</v>
      </c>
      <c r="AC33" s="1092" t="s">
        <v>1971</v>
      </c>
      <c r="AD33" s="1092" t="s">
        <v>1971</v>
      </c>
      <c r="AE33" s="1092">
        <v>0.5</v>
      </c>
      <c r="AF33" s="1092" t="s">
        <v>1971</v>
      </c>
      <c r="AG33" s="1092" t="s">
        <v>1971</v>
      </c>
      <c r="AH33" s="1092" t="s">
        <v>1971</v>
      </c>
      <c r="AI33" s="1093">
        <f t="shared" si="0"/>
        <v>1</v>
      </c>
      <c r="AJ33" s="1094" t="s">
        <v>963</v>
      </c>
      <c r="AK33" s="1094" t="s">
        <v>1971</v>
      </c>
      <c r="AL33" s="1094" t="s">
        <v>1971</v>
      </c>
      <c r="AM33" s="1095" t="s">
        <v>1939</v>
      </c>
      <c r="AN33" s="1006" t="s">
        <v>991</v>
      </c>
      <c r="AO33" s="1006" t="s">
        <v>2046</v>
      </c>
      <c r="AP33" s="1263">
        <v>0</v>
      </c>
      <c r="AQ33" s="1064" t="s">
        <v>978</v>
      </c>
      <c r="AR33" s="1097" t="s">
        <v>1971</v>
      </c>
      <c r="AS33" s="1098"/>
      <c r="AT33" s="1088"/>
      <c r="AU33" s="1088"/>
      <c r="AV33" s="1088"/>
      <c r="AW33" s="1099"/>
      <c r="AX33" s="1100"/>
      <c r="AY33" s="1063"/>
      <c r="AZ33" s="1064"/>
      <c r="BA33" s="1064"/>
      <c r="BB33" s="1064"/>
      <c r="BC33" s="1064"/>
      <c r="BD33" s="1064"/>
      <c r="BE33" s="1064"/>
      <c r="BF33" s="1064"/>
      <c r="BG33" s="1064"/>
      <c r="BH33" s="1064"/>
      <c r="BI33" s="1394"/>
      <c r="BJ33" s="1343"/>
      <c r="BK33" s="1343"/>
      <c r="BL33" s="1343"/>
      <c r="BM33" s="1343"/>
      <c r="BN33" s="1063"/>
      <c r="BO33" s="1064"/>
      <c r="BP33" s="1064"/>
      <c r="BQ33" s="1064"/>
      <c r="BR33" s="1064"/>
      <c r="BS33" s="1103"/>
      <c r="BT33" s="1064"/>
      <c r="BU33" s="1064"/>
      <c r="BV33" s="1064"/>
      <c r="BW33" s="1104"/>
      <c r="BX33" s="1103"/>
      <c r="BY33" s="1064"/>
      <c r="BZ33" s="1064"/>
      <c r="CA33" s="1064"/>
      <c r="CB33" s="1104"/>
      <c r="CC33" s="1105"/>
      <c r="CD33" s="1351"/>
      <c r="CE33" s="1352"/>
      <c r="CF33" s="1352"/>
      <c r="CG33" s="1352"/>
      <c r="CH33" s="1414"/>
      <c r="CI33" s="1394"/>
      <c r="CJ33" s="1343"/>
      <c r="CK33" s="1343"/>
      <c r="CL33" s="1343"/>
      <c r="CM33" s="1344"/>
      <c r="CN33" s="1394"/>
      <c r="CO33" s="1343"/>
      <c r="CP33" s="1343"/>
      <c r="CQ33" s="1343"/>
      <c r="CR33" s="1344"/>
      <c r="CS33" s="1394"/>
      <c r="CT33" s="1343"/>
      <c r="CU33" s="1343"/>
      <c r="CV33" s="1343"/>
      <c r="CW33" s="1344"/>
      <c r="CX33" s="1394"/>
      <c r="CY33" s="1343"/>
      <c r="CZ33" s="1343"/>
      <c r="DA33" s="1343"/>
      <c r="DB33" s="1344"/>
      <c r="DC33" s="1343"/>
      <c r="DD33" s="1343"/>
      <c r="DE33" s="1343"/>
      <c r="DF33" s="1343"/>
      <c r="DG33" s="1344"/>
      <c r="DH33" s="1394"/>
      <c r="DI33" s="1343"/>
      <c r="DJ33" s="1343"/>
      <c r="DK33" s="1343"/>
      <c r="DL33" s="1344"/>
      <c r="DM33" s="1775"/>
      <c r="DN33" s="1776"/>
      <c r="DO33" s="1776"/>
      <c r="DP33" s="1777"/>
      <c r="DQ33" s="1776"/>
      <c r="DR33" s="1776"/>
      <c r="DS33" s="1776"/>
      <c r="DT33" s="1777"/>
      <c r="DU33" s="1352"/>
      <c r="DV33" s="1696"/>
      <c r="DW33" s="1778"/>
    </row>
    <row r="34" spans="1:127" s="390" customFormat="1" ht="15.75" customHeight="1">
      <c r="A34" s="1085" t="s">
        <v>1018</v>
      </c>
      <c r="B34" s="1045">
        <v>25</v>
      </c>
      <c r="C34" s="1006"/>
      <c r="D34" s="1006"/>
      <c r="E34" s="1006"/>
      <c r="F34" s="1006"/>
      <c r="G34" s="1006"/>
      <c r="H34" s="1006"/>
      <c r="I34" s="1006"/>
      <c r="J34" s="1006"/>
      <c r="K34" s="1006"/>
      <c r="L34" s="1006"/>
      <c r="M34" s="1045"/>
      <c r="N34" s="1006"/>
      <c r="O34" s="1006"/>
      <c r="P34" s="1006"/>
      <c r="Q34" s="1006"/>
      <c r="R34" s="1006"/>
      <c r="S34" s="1006"/>
      <c r="T34" s="1007"/>
      <c r="U34" s="1086" t="s">
        <v>2047</v>
      </c>
      <c r="V34" s="1087" t="s">
        <v>1958</v>
      </c>
      <c r="W34" s="1087" t="s">
        <v>1936</v>
      </c>
      <c r="X34" s="1088" t="s">
        <v>2048</v>
      </c>
      <c r="Y34" s="1089" t="s">
        <v>2049</v>
      </c>
      <c r="Z34" s="1090" t="s">
        <v>2050</v>
      </c>
      <c r="AA34" s="1091" t="s">
        <v>1971</v>
      </c>
      <c r="AB34" s="1092" t="s">
        <v>1971</v>
      </c>
      <c r="AC34" s="1092" t="s">
        <v>1971</v>
      </c>
      <c r="AD34" s="1092" t="s">
        <v>1971</v>
      </c>
      <c r="AE34" s="1092">
        <v>1</v>
      </c>
      <c r="AF34" s="1092" t="s">
        <v>1971</v>
      </c>
      <c r="AG34" s="1092" t="s">
        <v>1971</v>
      </c>
      <c r="AH34" s="1092" t="s">
        <v>1971</v>
      </c>
      <c r="AI34" s="1093">
        <f t="shared" si="0"/>
        <v>1</v>
      </c>
      <c r="AJ34" s="1094" t="s">
        <v>963</v>
      </c>
      <c r="AK34" s="1094" t="s">
        <v>1971</v>
      </c>
      <c r="AL34" s="1094" t="s">
        <v>1971</v>
      </c>
      <c r="AM34" s="1095" t="s">
        <v>1976</v>
      </c>
      <c r="AN34" s="1006" t="s">
        <v>293</v>
      </c>
      <c r="AO34" s="1006" t="s">
        <v>1977</v>
      </c>
      <c r="AP34" s="1263">
        <v>0</v>
      </c>
      <c r="AQ34" s="1064" t="s">
        <v>966</v>
      </c>
      <c r="AR34" s="1097" t="s">
        <v>1971</v>
      </c>
      <c r="AS34" s="1098"/>
      <c r="AT34" s="1088"/>
      <c r="AU34" s="1088"/>
      <c r="AV34" s="1088"/>
      <c r="AW34" s="1099"/>
      <c r="AX34" s="1100"/>
      <c r="AY34" s="1063"/>
      <c r="AZ34" s="1064"/>
      <c r="BA34" s="1064"/>
      <c r="BB34" s="1064"/>
      <c r="BC34" s="1064"/>
      <c r="BD34" s="1064"/>
      <c r="BE34" s="1064"/>
      <c r="BF34" s="1064"/>
      <c r="BG34" s="1064"/>
      <c r="BH34" s="1064"/>
      <c r="BI34" s="1394"/>
      <c r="BJ34" s="1343"/>
      <c r="BK34" s="1343"/>
      <c r="BL34" s="1343"/>
      <c r="BM34" s="1343"/>
      <c r="BN34" s="1063"/>
      <c r="BO34" s="1064"/>
      <c r="BP34" s="1064"/>
      <c r="BQ34" s="1064"/>
      <c r="BR34" s="1064"/>
      <c r="BS34" s="1103"/>
      <c r="BT34" s="1064"/>
      <c r="BU34" s="1064"/>
      <c r="BV34" s="1064"/>
      <c r="BW34" s="1104"/>
      <c r="BX34" s="1103"/>
      <c r="BY34" s="1064"/>
      <c r="BZ34" s="1064"/>
      <c r="CA34" s="1064"/>
      <c r="CB34" s="1104"/>
      <c r="CC34" s="1105"/>
      <c r="CD34" s="1351"/>
      <c r="CE34" s="1352"/>
      <c r="CF34" s="1352"/>
      <c r="CG34" s="1352"/>
      <c r="CH34" s="1414"/>
      <c r="CI34" s="1394"/>
      <c r="CJ34" s="1343"/>
      <c r="CK34" s="1343"/>
      <c r="CL34" s="1343"/>
      <c r="CM34" s="1344"/>
      <c r="CN34" s="1394"/>
      <c r="CO34" s="1343"/>
      <c r="CP34" s="1343"/>
      <c r="CQ34" s="1343"/>
      <c r="CR34" s="1344"/>
      <c r="CS34" s="1394"/>
      <c r="CT34" s="1343"/>
      <c r="CU34" s="1343"/>
      <c r="CV34" s="1343"/>
      <c r="CW34" s="1344"/>
      <c r="CX34" s="1394"/>
      <c r="CY34" s="1343"/>
      <c r="CZ34" s="1343"/>
      <c r="DA34" s="1343"/>
      <c r="DB34" s="1344"/>
      <c r="DC34" s="1343"/>
      <c r="DD34" s="1343"/>
      <c r="DE34" s="1343"/>
      <c r="DF34" s="1343"/>
      <c r="DG34" s="1344"/>
      <c r="DH34" s="1394"/>
      <c r="DI34" s="1343"/>
      <c r="DJ34" s="1343"/>
      <c r="DK34" s="1343"/>
      <c r="DL34" s="1344"/>
      <c r="DM34" s="1775"/>
      <c r="DN34" s="1776"/>
      <c r="DO34" s="1776"/>
      <c r="DP34" s="1777"/>
      <c r="DQ34" s="1776"/>
      <c r="DR34" s="1776"/>
      <c r="DS34" s="1776"/>
      <c r="DT34" s="1777"/>
      <c r="DU34" s="1352"/>
      <c r="DV34" s="1696"/>
      <c r="DW34" s="1778"/>
    </row>
    <row r="35" spans="1:127" s="390" customFormat="1" ht="15.75" customHeight="1">
      <c r="A35" s="1085" t="s">
        <v>1018</v>
      </c>
      <c r="B35" s="1045">
        <v>26</v>
      </c>
      <c r="C35" s="1006"/>
      <c r="D35" s="1006"/>
      <c r="E35" s="1006"/>
      <c r="F35" s="1006"/>
      <c r="G35" s="1006"/>
      <c r="H35" s="1006"/>
      <c r="I35" s="1006"/>
      <c r="J35" s="1006"/>
      <c r="K35" s="1006"/>
      <c r="L35" s="1006"/>
      <c r="M35" s="1045"/>
      <c r="N35" s="1006"/>
      <c r="O35" s="1006"/>
      <c r="P35" s="1006"/>
      <c r="Q35" s="1006"/>
      <c r="R35" s="1006"/>
      <c r="S35" s="1006"/>
      <c r="T35" s="1007"/>
      <c r="U35" s="1086" t="s">
        <v>2051</v>
      </c>
      <c r="V35" s="1087" t="s">
        <v>1958</v>
      </c>
      <c r="W35" s="1087" t="s">
        <v>1936</v>
      </c>
      <c r="X35" s="1088" t="s">
        <v>2052</v>
      </c>
      <c r="Y35" s="1089" t="s">
        <v>2053</v>
      </c>
      <c r="Z35" s="1090" t="s">
        <v>2054</v>
      </c>
      <c r="AA35" s="1091" t="s">
        <v>1971</v>
      </c>
      <c r="AB35" s="1092" t="s">
        <v>1971</v>
      </c>
      <c r="AC35" s="1092" t="s">
        <v>1971</v>
      </c>
      <c r="AD35" s="1092" t="s">
        <v>1971</v>
      </c>
      <c r="AE35" s="1092">
        <v>1</v>
      </c>
      <c r="AF35" s="1092" t="s">
        <v>1971</v>
      </c>
      <c r="AG35" s="1092" t="s">
        <v>1971</v>
      </c>
      <c r="AH35" s="1092" t="s">
        <v>1971</v>
      </c>
      <c r="AI35" s="1093">
        <f t="shared" si="0"/>
        <v>1</v>
      </c>
      <c r="AJ35" s="1094" t="s">
        <v>963</v>
      </c>
      <c r="AK35" s="1094" t="s">
        <v>1971</v>
      </c>
      <c r="AL35" s="1094" t="s">
        <v>1971</v>
      </c>
      <c r="AM35" s="1095" t="s">
        <v>1976</v>
      </c>
      <c r="AN35" s="1006" t="s">
        <v>293</v>
      </c>
      <c r="AO35" s="1006" t="s">
        <v>1977</v>
      </c>
      <c r="AP35" s="1263">
        <v>0</v>
      </c>
      <c r="AQ35" s="1064" t="s">
        <v>966</v>
      </c>
      <c r="AR35" s="1097" t="s">
        <v>1971</v>
      </c>
      <c r="AS35" s="1098"/>
      <c r="AT35" s="1088"/>
      <c r="AU35" s="1088"/>
      <c r="AV35" s="1088"/>
      <c r="AW35" s="1099"/>
      <c r="AX35" s="1100"/>
      <c r="AY35" s="1063"/>
      <c r="AZ35" s="1064"/>
      <c r="BA35" s="1064"/>
      <c r="BB35" s="1064"/>
      <c r="BC35" s="1064"/>
      <c r="BD35" s="1064"/>
      <c r="BE35" s="1064"/>
      <c r="BF35" s="1064"/>
      <c r="BG35" s="1064"/>
      <c r="BH35" s="1064"/>
      <c r="BI35" s="1394"/>
      <c r="BJ35" s="1343"/>
      <c r="BK35" s="1343"/>
      <c r="BL35" s="1343"/>
      <c r="BM35" s="1343"/>
      <c r="BN35" s="1063"/>
      <c r="BO35" s="1064"/>
      <c r="BP35" s="1064"/>
      <c r="BQ35" s="1064"/>
      <c r="BR35" s="1064"/>
      <c r="BS35" s="1103"/>
      <c r="BT35" s="1064"/>
      <c r="BU35" s="1064"/>
      <c r="BV35" s="1064"/>
      <c r="BW35" s="1104"/>
      <c r="BX35" s="1103"/>
      <c r="BY35" s="1064"/>
      <c r="BZ35" s="1064"/>
      <c r="CA35" s="1064"/>
      <c r="CB35" s="1104"/>
      <c r="CC35" s="1105"/>
      <c r="CD35" s="1351"/>
      <c r="CE35" s="1352"/>
      <c r="CF35" s="1352"/>
      <c r="CG35" s="1352"/>
      <c r="CH35" s="1414"/>
      <c r="CI35" s="1394"/>
      <c r="CJ35" s="1343"/>
      <c r="CK35" s="1343"/>
      <c r="CL35" s="1343"/>
      <c r="CM35" s="1344"/>
      <c r="CN35" s="1394"/>
      <c r="CO35" s="1343"/>
      <c r="CP35" s="1343"/>
      <c r="CQ35" s="1343"/>
      <c r="CR35" s="1344"/>
      <c r="CS35" s="1394"/>
      <c r="CT35" s="1343"/>
      <c r="CU35" s="1343"/>
      <c r="CV35" s="1343"/>
      <c r="CW35" s="1344"/>
      <c r="CX35" s="1394"/>
      <c r="CY35" s="1343"/>
      <c r="CZ35" s="1343"/>
      <c r="DA35" s="1343"/>
      <c r="DB35" s="1344"/>
      <c r="DC35" s="1343"/>
      <c r="DD35" s="1343"/>
      <c r="DE35" s="1343"/>
      <c r="DF35" s="1343"/>
      <c r="DG35" s="1344"/>
      <c r="DH35" s="1394"/>
      <c r="DI35" s="1343"/>
      <c r="DJ35" s="1343"/>
      <c r="DK35" s="1343"/>
      <c r="DL35" s="1344"/>
      <c r="DM35" s="1775"/>
      <c r="DN35" s="1776"/>
      <c r="DO35" s="1776"/>
      <c r="DP35" s="1777"/>
      <c r="DQ35" s="1776"/>
      <c r="DR35" s="1776"/>
      <c r="DS35" s="1776"/>
      <c r="DT35" s="1777"/>
      <c r="DU35" s="1352"/>
      <c r="DV35" s="1696"/>
      <c r="DW35" s="1778"/>
    </row>
    <row r="36" spans="1:127" s="390" customFormat="1" ht="15.75" customHeight="1">
      <c r="A36" s="1085" t="s">
        <v>1018</v>
      </c>
      <c r="B36" s="1045">
        <v>27</v>
      </c>
      <c r="C36" s="1006"/>
      <c r="D36" s="1006"/>
      <c r="E36" s="1006"/>
      <c r="F36" s="1006"/>
      <c r="G36" s="1006"/>
      <c r="H36" s="1006"/>
      <c r="I36" s="1006"/>
      <c r="J36" s="1006"/>
      <c r="K36" s="1006"/>
      <c r="L36" s="1006"/>
      <c r="M36" s="1045"/>
      <c r="N36" s="1006"/>
      <c r="O36" s="1006"/>
      <c r="P36" s="1006"/>
      <c r="Q36" s="1006"/>
      <c r="R36" s="1006"/>
      <c r="S36" s="1006"/>
      <c r="T36" s="1007"/>
      <c r="U36" s="1086" t="s">
        <v>2055</v>
      </c>
      <c r="V36" s="1087" t="s">
        <v>1958</v>
      </c>
      <c r="W36" s="1087" t="s">
        <v>1920</v>
      </c>
      <c r="X36" s="1088" t="s">
        <v>2056</v>
      </c>
      <c r="Y36" s="1089" t="s">
        <v>2057</v>
      </c>
      <c r="Z36" s="1090" t="s">
        <v>2057</v>
      </c>
      <c r="AA36" s="1091" t="s">
        <v>1971</v>
      </c>
      <c r="AB36" s="1092" t="s">
        <v>1971</v>
      </c>
      <c r="AC36" s="1092" t="s">
        <v>1971</v>
      </c>
      <c r="AD36" s="1092" t="s">
        <v>1971</v>
      </c>
      <c r="AE36" s="1092">
        <v>1</v>
      </c>
      <c r="AF36" s="1092" t="s">
        <v>1971</v>
      </c>
      <c r="AG36" s="1092" t="s">
        <v>1971</v>
      </c>
      <c r="AH36" s="1092" t="s">
        <v>1971</v>
      </c>
      <c r="AI36" s="1093">
        <f t="shared" si="0"/>
        <v>1</v>
      </c>
      <c r="AJ36" s="1094" t="s">
        <v>963</v>
      </c>
      <c r="AK36" s="1094" t="s">
        <v>1971</v>
      </c>
      <c r="AL36" s="1094" t="s">
        <v>1971</v>
      </c>
      <c r="AM36" s="1095" t="s">
        <v>2058</v>
      </c>
      <c r="AN36" s="1006" t="s">
        <v>410</v>
      </c>
      <c r="AO36" s="1006" t="s">
        <v>2059</v>
      </c>
      <c r="AP36" s="1263">
        <v>2</v>
      </c>
      <c r="AQ36" s="1064" t="s">
        <v>410</v>
      </c>
      <c r="AR36" s="1097" t="s">
        <v>1971</v>
      </c>
      <c r="AS36" s="1098"/>
      <c r="AT36" s="1088"/>
      <c r="AU36" s="1088"/>
      <c r="AV36" s="1088"/>
      <c r="AW36" s="1099"/>
      <c r="AX36" s="1100"/>
      <c r="AY36" s="1063"/>
      <c r="AZ36" s="1064"/>
      <c r="BA36" s="1064"/>
      <c r="BB36" s="1064"/>
      <c r="BC36" s="1064"/>
      <c r="BD36" s="1064"/>
      <c r="BE36" s="1064"/>
      <c r="BF36" s="1064"/>
      <c r="BG36" s="1064"/>
      <c r="BH36" s="1064"/>
      <c r="BI36" s="1394"/>
      <c r="BJ36" s="1343"/>
      <c r="BK36" s="1343"/>
      <c r="BL36" s="1343"/>
      <c r="BM36" s="1343"/>
      <c r="BN36" s="1063"/>
      <c r="BO36" s="1064"/>
      <c r="BP36" s="1064"/>
      <c r="BQ36" s="1064"/>
      <c r="BR36" s="1064"/>
      <c r="BS36" s="1103"/>
      <c r="BT36" s="1064"/>
      <c r="BU36" s="1064"/>
      <c r="BV36" s="1064"/>
      <c r="BW36" s="1104"/>
      <c r="BX36" s="1103"/>
      <c r="BY36" s="1064"/>
      <c r="BZ36" s="1064"/>
      <c r="CA36" s="1064"/>
      <c r="CB36" s="1104"/>
      <c r="CC36" s="1105"/>
      <c r="CD36" s="1351"/>
      <c r="CE36" s="1352"/>
      <c r="CF36" s="1352"/>
      <c r="CG36" s="1352"/>
      <c r="CH36" s="1414"/>
      <c r="CI36" s="1394"/>
      <c r="CJ36" s="1343"/>
      <c r="CK36" s="1343"/>
      <c r="CL36" s="1343"/>
      <c r="CM36" s="1344"/>
      <c r="CN36" s="1394"/>
      <c r="CO36" s="1343"/>
      <c r="CP36" s="1343"/>
      <c r="CQ36" s="1343"/>
      <c r="CR36" s="1344"/>
      <c r="CS36" s="1394"/>
      <c r="CT36" s="1343"/>
      <c r="CU36" s="1343"/>
      <c r="CV36" s="1343"/>
      <c r="CW36" s="1344"/>
      <c r="CX36" s="1394"/>
      <c r="CY36" s="1343"/>
      <c r="CZ36" s="1343"/>
      <c r="DA36" s="1343"/>
      <c r="DB36" s="1344"/>
      <c r="DC36" s="1343"/>
      <c r="DD36" s="1343"/>
      <c r="DE36" s="1343"/>
      <c r="DF36" s="1343"/>
      <c r="DG36" s="1344"/>
      <c r="DH36" s="1394"/>
      <c r="DI36" s="1343"/>
      <c r="DJ36" s="1343"/>
      <c r="DK36" s="1343"/>
      <c r="DL36" s="1344"/>
      <c r="DM36" s="1775"/>
      <c r="DN36" s="1776"/>
      <c r="DO36" s="1776"/>
      <c r="DP36" s="1777"/>
      <c r="DQ36" s="1776"/>
      <c r="DR36" s="1776"/>
      <c r="DS36" s="1776"/>
      <c r="DT36" s="1777"/>
      <c r="DU36" s="1352"/>
      <c r="DV36" s="1696"/>
      <c r="DW36" s="1778"/>
    </row>
    <row r="37" spans="1:127" s="390" customFormat="1" ht="15.75" customHeight="1">
      <c r="A37" s="1085" t="s">
        <v>1018</v>
      </c>
      <c r="B37" s="1045">
        <v>28</v>
      </c>
      <c r="C37" s="1006"/>
      <c r="D37" s="1006"/>
      <c r="E37" s="1006"/>
      <c r="F37" s="1006"/>
      <c r="G37" s="1006"/>
      <c r="H37" s="1006"/>
      <c r="I37" s="1006"/>
      <c r="J37" s="1006"/>
      <c r="K37" s="1006"/>
      <c r="L37" s="1006"/>
      <c r="M37" s="1045"/>
      <c r="N37" s="1006"/>
      <c r="O37" s="1006"/>
      <c r="P37" s="1006"/>
      <c r="Q37" s="1006"/>
      <c r="R37" s="1006"/>
      <c r="S37" s="1006"/>
      <c r="T37" s="1007"/>
      <c r="U37" s="1086" t="s">
        <v>2060</v>
      </c>
      <c r="V37" s="1087" t="s">
        <v>1971</v>
      </c>
      <c r="W37" s="1087" t="s">
        <v>1971</v>
      </c>
      <c r="X37" s="1088" t="s">
        <v>2061</v>
      </c>
      <c r="Y37" s="1089" t="s">
        <v>2062</v>
      </c>
      <c r="Z37" s="1090" t="s">
        <v>1971</v>
      </c>
      <c r="AA37" s="1091" t="s">
        <v>1971</v>
      </c>
      <c r="AB37" s="1092" t="s">
        <v>1971</v>
      </c>
      <c r="AC37" s="1092" t="s">
        <v>1971</v>
      </c>
      <c r="AD37" s="1092" t="s">
        <v>1971</v>
      </c>
      <c r="AE37" s="1092" t="s">
        <v>1971</v>
      </c>
      <c r="AF37" s="1092" t="s">
        <v>1971</v>
      </c>
      <c r="AG37" s="1092" t="s">
        <v>1971</v>
      </c>
      <c r="AH37" s="1092" t="s">
        <v>1971</v>
      </c>
      <c r="AI37" s="1093">
        <f t="shared" si="0"/>
        <v>0</v>
      </c>
      <c r="AJ37" s="1094" t="s">
        <v>963</v>
      </c>
      <c r="AK37" s="1094" t="s">
        <v>1971</v>
      </c>
      <c r="AL37" s="1094" t="s">
        <v>1971</v>
      </c>
      <c r="AM37" s="1095" t="s">
        <v>1971</v>
      </c>
      <c r="AN37" s="1006" t="s">
        <v>1030</v>
      </c>
      <c r="AO37" s="1006" t="s">
        <v>2063</v>
      </c>
      <c r="AP37" s="1264">
        <v>0</v>
      </c>
      <c r="AQ37" s="1064" t="s">
        <v>1971</v>
      </c>
      <c r="AR37" s="1097" t="s">
        <v>1971</v>
      </c>
      <c r="AS37" s="1098"/>
      <c r="AT37" s="1088"/>
      <c r="AU37" s="1088"/>
      <c r="AV37" s="1088"/>
      <c r="AW37" s="1099"/>
      <c r="AX37" s="1100"/>
      <c r="AY37" s="1063"/>
      <c r="AZ37" s="1064"/>
      <c r="BA37" s="1064"/>
      <c r="BB37" s="1064"/>
      <c r="BC37" s="1064"/>
      <c r="BD37" s="1064"/>
      <c r="BE37" s="1064"/>
      <c r="BF37" s="1064"/>
      <c r="BG37" s="1064"/>
      <c r="BH37" s="1064"/>
      <c r="BI37" s="1394"/>
      <c r="BJ37" s="1343"/>
      <c r="BK37" s="1343"/>
      <c r="BL37" s="1343"/>
      <c r="BM37" s="1343"/>
      <c r="BN37" s="1063"/>
      <c r="BO37" s="1064"/>
      <c r="BP37" s="1064"/>
      <c r="BQ37" s="1064"/>
      <c r="BR37" s="1064"/>
      <c r="BS37" s="1103"/>
      <c r="BT37" s="1064"/>
      <c r="BU37" s="1064"/>
      <c r="BV37" s="1064"/>
      <c r="BW37" s="1104"/>
      <c r="BX37" s="1103"/>
      <c r="BY37" s="1064"/>
      <c r="BZ37" s="1064"/>
      <c r="CA37" s="1064"/>
      <c r="CB37" s="1104"/>
      <c r="CC37" s="1105"/>
      <c r="CD37" s="1351"/>
      <c r="CE37" s="1352"/>
      <c r="CF37" s="1352"/>
      <c r="CG37" s="1352"/>
      <c r="CH37" s="1414"/>
      <c r="CI37" s="1394"/>
      <c r="CJ37" s="1343"/>
      <c r="CK37" s="1343"/>
      <c r="CL37" s="1343"/>
      <c r="CM37" s="1344"/>
      <c r="CN37" s="1394"/>
      <c r="CO37" s="1343"/>
      <c r="CP37" s="1343"/>
      <c r="CQ37" s="1343"/>
      <c r="CR37" s="1344"/>
      <c r="CS37" s="1394"/>
      <c r="CT37" s="1343"/>
      <c r="CU37" s="1343"/>
      <c r="CV37" s="1343"/>
      <c r="CW37" s="1344"/>
      <c r="CX37" s="1394"/>
      <c r="CY37" s="1343"/>
      <c r="CZ37" s="1343"/>
      <c r="DA37" s="1343"/>
      <c r="DB37" s="1344"/>
      <c r="DC37" s="1343"/>
      <c r="DD37" s="1343"/>
      <c r="DE37" s="1343"/>
      <c r="DF37" s="1343"/>
      <c r="DG37" s="1344"/>
      <c r="DH37" s="1394"/>
      <c r="DI37" s="1343"/>
      <c r="DJ37" s="1343"/>
      <c r="DK37" s="1343"/>
      <c r="DL37" s="1344"/>
      <c r="DM37" s="1775"/>
      <c r="DN37" s="1776"/>
      <c r="DO37" s="1776"/>
      <c r="DP37" s="1777"/>
      <c r="DQ37" s="1776"/>
      <c r="DR37" s="1776"/>
      <c r="DS37" s="1776"/>
      <c r="DT37" s="1777"/>
      <c r="DU37" s="1352"/>
      <c r="DV37" s="1696"/>
      <c r="DW37" s="1778"/>
    </row>
    <row r="38" spans="1:127" s="390" customFormat="1" ht="15.75" customHeight="1">
      <c r="A38" s="1085" t="s">
        <v>972</v>
      </c>
      <c r="B38" s="1045">
        <v>29</v>
      </c>
      <c r="C38" s="1006"/>
      <c r="D38" s="1006"/>
      <c r="E38" s="1006"/>
      <c r="F38" s="1006"/>
      <c r="G38" s="1006"/>
      <c r="H38" s="1006"/>
      <c r="I38" s="1006"/>
      <c r="J38" s="1006"/>
      <c r="K38" s="1006"/>
      <c r="L38" s="1006"/>
      <c r="M38" s="1045"/>
      <c r="N38" s="1006"/>
      <c r="O38" s="1006"/>
      <c r="P38" s="1006"/>
      <c r="Q38" s="1006"/>
      <c r="R38" s="1006"/>
      <c r="S38" s="1006"/>
      <c r="T38" s="1007"/>
      <c r="U38" s="1086" t="s">
        <v>2065</v>
      </c>
      <c r="V38" s="1087" t="s">
        <v>2066</v>
      </c>
      <c r="W38" s="1087" t="s">
        <v>1936</v>
      </c>
      <c r="X38" s="1088">
        <v>1</v>
      </c>
      <c r="Y38" s="1089" t="s">
        <v>1960</v>
      </c>
      <c r="Z38" s="1090" t="s">
        <v>2067</v>
      </c>
      <c r="AA38" s="1091" t="s">
        <v>1971</v>
      </c>
      <c r="AB38" s="1092" t="s">
        <v>1971</v>
      </c>
      <c r="AC38" s="1092" t="s">
        <v>1971</v>
      </c>
      <c r="AD38" s="1092" t="s">
        <v>1971</v>
      </c>
      <c r="AE38" s="1092">
        <v>1</v>
      </c>
      <c r="AF38" s="1092" t="s">
        <v>1971</v>
      </c>
      <c r="AG38" s="1092" t="s">
        <v>1971</v>
      </c>
      <c r="AH38" s="1092" t="s">
        <v>1971</v>
      </c>
      <c r="AI38" s="1093">
        <f t="shared" si="0"/>
        <v>1</v>
      </c>
      <c r="AJ38" s="1094" t="s">
        <v>988</v>
      </c>
      <c r="AK38" s="1094" t="s">
        <v>964</v>
      </c>
      <c r="AL38" s="1094" t="s">
        <v>965</v>
      </c>
      <c r="AM38" s="1095" t="s">
        <v>1027</v>
      </c>
      <c r="AN38" s="1006" t="s">
        <v>1039</v>
      </c>
      <c r="AO38" s="1006" t="s">
        <v>2068</v>
      </c>
      <c r="AP38" s="1058">
        <v>2</v>
      </c>
      <c r="AQ38" s="1096" t="s">
        <v>966</v>
      </c>
      <c r="AR38" s="1097" t="s">
        <v>1960</v>
      </c>
      <c r="AS38" s="1098"/>
      <c r="AT38" s="1088"/>
      <c r="AU38" s="1088"/>
      <c r="AV38" s="1088"/>
      <c r="AW38" s="1099"/>
      <c r="AX38" s="1100"/>
      <c r="AY38" s="1063"/>
      <c r="AZ38" s="1064"/>
      <c r="BA38" s="1064"/>
      <c r="BB38" s="1064"/>
      <c r="BC38" s="1064"/>
      <c r="BD38" s="1064"/>
      <c r="BE38" s="1064"/>
      <c r="BF38" s="1064"/>
      <c r="BG38" s="1064"/>
      <c r="BH38" s="1064"/>
      <c r="BI38" s="1063" t="s">
        <v>1971</v>
      </c>
      <c r="BJ38" s="1064" t="s">
        <v>1971</v>
      </c>
      <c r="BK38" s="1064" t="s">
        <v>1971</v>
      </c>
      <c r="BL38" s="1064" t="s">
        <v>1971</v>
      </c>
      <c r="BM38" s="1064" t="s">
        <v>1971</v>
      </c>
      <c r="BN38" s="1063"/>
      <c r="BO38" s="1064"/>
      <c r="BP38" s="1064"/>
      <c r="BQ38" s="1064"/>
      <c r="BR38" s="1064"/>
      <c r="BS38" s="1103"/>
      <c r="BT38" s="1064"/>
      <c r="BU38" s="1064"/>
      <c r="BV38" s="1064"/>
      <c r="BW38" s="1104"/>
      <c r="BX38" s="1103"/>
      <c r="BY38" s="1064"/>
      <c r="BZ38" s="1064"/>
      <c r="CA38" s="1064"/>
      <c r="CB38" s="1104"/>
      <c r="CC38" s="1105"/>
      <c r="CD38" s="1106" t="s">
        <v>961</v>
      </c>
      <c r="CE38" s="1107" t="s">
        <v>961</v>
      </c>
      <c r="CF38" s="1107" t="s">
        <v>961</v>
      </c>
      <c r="CG38" s="1107" t="s">
        <v>961</v>
      </c>
      <c r="CH38" s="1108" t="s">
        <v>961</v>
      </c>
      <c r="CI38" s="1063" t="s">
        <v>1971</v>
      </c>
      <c r="CJ38" s="1064" t="s">
        <v>1971</v>
      </c>
      <c r="CK38" s="1064" t="s">
        <v>1971</v>
      </c>
      <c r="CL38" s="1064" t="s">
        <v>1971</v>
      </c>
      <c r="CM38" s="1105" t="s">
        <v>1971</v>
      </c>
      <c r="CN38" s="1063" t="s">
        <v>1971</v>
      </c>
      <c r="CO38" s="1064" t="s">
        <v>1971</v>
      </c>
      <c r="CP38" s="1064" t="s">
        <v>1971</v>
      </c>
      <c r="CQ38" s="1064" t="s">
        <v>1971</v>
      </c>
      <c r="CR38" s="1105" t="s">
        <v>1971</v>
      </c>
      <c r="CS38" s="1063" t="s">
        <v>1971</v>
      </c>
      <c r="CT38" s="1064" t="s">
        <v>1971</v>
      </c>
      <c r="CU38" s="1064" t="s">
        <v>1971</v>
      </c>
      <c r="CV38" s="1064" t="s">
        <v>1971</v>
      </c>
      <c r="CW38" s="1105" t="s">
        <v>1971</v>
      </c>
      <c r="CX38" s="1063" t="s">
        <v>1971</v>
      </c>
      <c r="CY38" s="1064" t="s">
        <v>1971</v>
      </c>
      <c r="CZ38" s="1064" t="s">
        <v>1971</v>
      </c>
      <c r="DA38" s="1064" t="s">
        <v>1971</v>
      </c>
      <c r="DB38" s="1105" t="s">
        <v>1971</v>
      </c>
      <c r="DC38" s="1064" t="s">
        <v>1971</v>
      </c>
      <c r="DD38" s="1064" t="s">
        <v>1971</v>
      </c>
      <c r="DE38" s="1064" t="s">
        <v>1971</v>
      </c>
      <c r="DF38" s="1064" t="s">
        <v>1971</v>
      </c>
      <c r="DG38" s="1105" t="s">
        <v>1971</v>
      </c>
      <c r="DH38" s="1063" t="s">
        <v>1971</v>
      </c>
      <c r="DI38" s="1064" t="s">
        <v>1971</v>
      </c>
      <c r="DJ38" s="1064" t="s">
        <v>1971</v>
      </c>
      <c r="DK38" s="1064" t="s">
        <v>1971</v>
      </c>
      <c r="DL38" s="1105" t="s">
        <v>1971</v>
      </c>
      <c r="DM38" s="1109" t="s">
        <v>1971</v>
      </c>
      <c r="DN38" s="1110" t="s">
        <v>1971</v>
      </c>
      <c r="DO38" s="1110" t="s">
        <v>1971</v>
      </c>
      <c r="DP38" s="1111" t="s">
        <v>1971</v>
      </c>
      <c r="DQ38" s="1110" t="s">
        <v>1971</v>
      </c>
      <c r="DR38" s="1110" t="s">
        <v>1971</v>
      </c>
      <c r="DS38" s="1110" t="s">
        <v>1971</v>
      </c>
      <c r="DT38" s="1111" t="s">
        <v>1971</v>
      </c>
      <c r="DU38" s="1107" t="s">
        <v>973</v>
      </c>
      <c r="DV38" s="1112">
        <v>1</v>
      </c>
      <c r="DW38" s="1113" t="s">
        <v>1971</v>
      </c>
    </row>
    <row r="39" spans="1:127" s="390" customFormat="1" ht="15.75" customHeight="1">
      <c r="A39" s="1085" t="s">
        <v>972</v>
      </c>
      <c r="B39" s="1045">
        <v>30</v>
      </c>
      <c r="C39" s="1006"/>
      <c r="D39" s="1006"/>
      <c r="E39" s="1006"/>
      <c r="F39" s="1006"/>
      <c r="G39" s="1006"/>
      <c r="H39" s="1006"/>
      <c r="I39" s="1006"/>
      <c r="J39" s="1006"/>
      <c r="K39" s="1006"/>
      <c r="L39" s="1006"/>
      <c r="M39" s="1045"/>
      <c r="N39" s="1006"/>
      <c r="O39" s="1006"/>
      <c r="P39" s="1006"/>
      <c r="Q39" s="1006"/>
      <c r="R39" s="1006"/>
      <c r="S39" s="1006"/>
      <c r="T39" s="1007"/>
      <c r="U39" s="1086" t="s">
        <v>2069</v>
      </c>
      <c r="V39" s="1087" t="s">
        <v>2066</v>
      </c>
      <c r="W39" s="1087" t="s">
        <v>1936</v>
      </c>
      <c r="X39" s="1088">
        <v>2</v>
      </c>
      <c r="Y39" s="1089" t="s">
        <v>1964</v>
      </c>
      <c r="Z39" s="1090" t="s">
        <v>2070</v>
      </c>
      <c r="AA39" s="1091" t="s">
        <v>1971</v>
      </c>
      <c r="AB39" s="1092">
        <v>0.56000000000000005</v>
      </c>
      <c r="AC39" s="1092">
        <v>0.44</v>
      </c>
      <c r="AD39" s="1092" t="s">
        <v>1971</v>
      </c>
      <c r="AE39" s="1092" t="s">
        <v>1971</v>
      </c>
      <c r="AF39" s="1092" t="s">
        <v>1971</v>
      </c>
      <c r="AG39" s="1092" t="s">
        <v>1971</v>
      </c>
      <c r="AH39" s="1092" t="s">
        <v>1971</v>
      </c>
      <c r="AI39" s="1093">
        <f t="shared" si="0"/>
        <v>1</v>
      </c>
      <c r="AJ39" s="1094" t="s">
        <v>988</v>
      </c>
      <c r="AK39" s="1094" t="s">
        <v>964</v>
      </c>
      <c r="AL39" s="1094" t="s">
        <v>965</v>
      </c>
      <c r="AM39" s="1095" t="s">
        <v>1031</v>
      </c>
      <c r="AN39" s="1006" t="s">
        <v>1039</v>
      </c>
      <c r="AO39" s="1006" t="s">
        <v>431</v>
      </c>
      <c r="AP39" s="1058">
        <v>2</v>
      </c>
      <c r="AQ39" s="1096" t="s">
        <v>966</v>
      </c>
      <c r="AR39" s="1097" t="s">
        <v>1964</v>
      </c>
      <c r="AS39" s="1098"/>
      <c r="AT39" s="1088"/>
      <c r="AU39" s="1088"/>
      <c r="AV39" s="1088"/>
      <c r="AW39" s="1099"/>
      <c r="AX39" s="1100"/>
      <c r="AY39" s="1063"/>
      <c r="AZ39" s="1064"/>
      <c r="BA39" s="1064"/>
      <c r="BB39" s="1064"/>
      <c r="BC39" s="1064"/>
      <c r="BD39" s="1064"/>
      <c r="BE39" s="1064"/>
      <c r="BF39" s="1064"/>
      <c r="BG39" s="1064"/>
      <c r="BH39" s="1064"/>
      <c r="BI39" s="1063" t="s">
        <v>1971</v>
      </c>
      <c r="BJ39" s="1064" t="s">
        <v>1971</v>
      </c>
      <c r="BK39" s="1064" t="s">
        <v>1971</v>
      </c>
      <c r="BL39" s="1064" t="s">
        <v>1971</v>
      </c>
      <c r="BM39" s="1064" t="s">
        <v>1971</v>
      </c>
      <c r="BN39" s="1063"/>
      <c r="BO39" s="1064"/>
      <c r="BP39" s="1064"/>
      <c r="BQ39" s="1064"/>
      <c r="BR39" s="1064"/>
      <c r="BS39" s="1103"/>
      <c r="BT39" s="1064"/>
      <c r="BU39" s="1064"/>
      <c r="BV39" s="1064"/>
      <c r="BW39" s="1104"/>
      <c r="BX39" s="1103"/>
      <c r="BY39" s="1064"/>
      <c r="BZ39" s="1064"/>
      <c r="CA39" s="1064"/>
      <c r="CB39" s="1104"/>
      <c r="CC39" s="1105"/>
      <c r="CD39" s="1106" t="s">
        <v>961</v>
      </c>
      <c r="CE39" s="1107" t="s">
        <v>961</v>
      </c>
      <c r="CF39" s="1107" t="s">
        <v>961</v>
      </c>
      <c r="CG39" s="1107" t="s">
        <v>961</v>
      </c>
      <c r="CH39" s="1108" t="s">
        <v>961</v>
      </c>
      <c r="CI39" s="1122" t="s">
        <v>1971</v>
      </c>
      <c r="CJ39" s="1064" t="s">
        <v>1971</v>
      </c>
      <c r="CK39" s="1064" t="s">
        <v>1971</v>
      </c>
      <c r="CL39" s="1064" t="s">
        <v>1971</v>
      </c>
      <c r="CM39" s="1105" t="s">
        <v>1971</v>
      </c>
      <c r="CN39" s="1122" t="s">
        <v>1971</v>
      </c>
      <c r="CO39" s="1064" t="s">
        <v>1971</v>
      </c>
      <c r="CP39" s="1064" t="s">
        <v>1971</v>
      </c>
      <c r="CQ39" s="1064" t="s">
        <v>1971</v>
      </c>
      <c r="CR39" s="1105" t="s">
        <v>1971</v>
      </c>
      <c r="CS39" s="1122" t="s">
        <v>1971</v>
      </c>
      <c r="CT39" s="1064" t="s">
        <v>1971</v>
      </c>
      <c r="CU39" s="1064" t="s">
        <v>1971</v>
      </c>
      <c r="CV39" s="1064" t="s">
        <v>1971</v>
      </c>
      <c r="CW39" s="1105" t="s">
        <v>1971</v>
      </c>
      <c r="CX39" s="1122" t="s">
        <v>1971</v>
      </c>
      <c r="CY39" s="1064" t="s">
        <v>1971</v>
      </c>
      <c r="CZ39" s="1064" t="s">
        <v>1971</v>
      </c>
      <c r="DA39" s="1064" t="s">
        <v>1971</v>
      </c>
      <c r="DB39" s="1105" t="s">
        <v>1971</v>
      </c>
      <c r="DC39" s="1064" t="s">
        <v>1971</v>
      </c>
      <c r="DD39" s="1064" t="s">
        <v>1971</v>
      </c>
      <c r="DE39" s="1064" t="s">
        <v>1971</v>
      </c>
      <c r="DF39" s="1064" t="s">
        <v>1971</v>
      </c>
      <c r="DG39" s="1105" t="s">
        <v>1971</v>
      </c>
      <c r="DH39" s="1063" t="s">
        <v>1971</v>
      </c>
      <c r="DI39" s="1064" t="s">
        <v>1971</v>
      </c>
      <c r="DJ39" s="1064" t="s">
        <v>1971</v>
      </c>
      <c r="DK39" s="1064" t="s">
        <v>1971</v>
      </c>
      <c r="DL39" s="1105" t="s">
        <v>1971</v>
      </c>
      <c r="DM39" s="1109" t="s">
        <v>1971</v>
      </c>
      <c r="DN39" s="1110" t="s">
        <v>1971</v>
      </c>
      <c r="DO39" s="1110" t="s">
        <v>1971</v>
      </c>
      <c r="DP39" s="1111" t="s">
        <v>1971</v>
      </c>
      <c r="DQ39" s="1110" t="s">
        <v>1971</v>
      </c>
      <c r="DR39" s="1110" t="s">
        <v>1971</v>
      </c>
      <c r="DS39" s="1110" t="s">
        <v>1971</v>
      </c>
      <c r="DT39" s="1111" t="s">
        <v>1971</v>
      </c>
      <c r="DU39" s="1107" t="s">
        <v>973</v>
      </c>
      <c r="DV39" s="1112">
        <v>1</v>
      </c>
      <c r="DW39" s="1113" t="s">
        <v>1971</v>
      </c>
    </row>
    <row r="40" spans="1:127" s="390" customFormat="1" ht="15.75" customHeight="1">
      <c r="A40" s="1085" t="s">
        <v>972</v>
      </c>
      <c r="B40" s="1045">
        <v>31</v>
      </c>
      <c r="C40" s="1006"/>
      <c r="D40" s="1006"/>
      <c r="E40" s="1006"/>
      <c r="F40" s="1006"/>
      <c r="G40" s="1006"/>
      <c r="H40" s="1006"/>
      <c r="I40" s="1006"/>
      <c r="J40" s="1006"/>
      <c r="K40" s="1006"/>
      <c r="L40" s="1006"/>
      <c r="M40" s="1045"/>
      <c r="N40" s="1006"/>
      <c r="O40" s="1006"/>
      <c r="P40" s="1006"/>
      <c r="Q40" s="1006"/>
      <c r="R40" s="1006"/>
      <c r="S40" s="1006"/>
      <c r="T40" s="1007"/>
      <c r="U40" s="1086" t="s">
        <v>2071</v>
      </c>
      <c r="V40" s="1087" t="s">
        <v>2072</v>
      </c>
      <c r="W40" s="1087" t="s">
        <v>1936</v>
      </c>
      <c r="X40" s="1088">
        <v>3</v>
      </c>
      <c r="Y40" s="1089" t="s">
        <v>148</v>
      </c>
      <c r="Z40" s="1090" t="s">
        <v>2073</v>
      </c>
      <c r="AA40" s="1091" t="s">
        <v>1971</v>
      </c>
      <c r="AB40" s="1092">
        <v>1</v>
      </c>
      <c r="AC40" s="1092" t="s">
        <v>1971</v>
      </c>
      <c r="AD40" s="1092" t="s">
        <v>1971</v>
      </c>
      <c r="AE40" s="1092" t="s">
        <v>1971</v>
      </c>
      <c r="AF40" s="1092" t="s">
        <v>1971</v>
      </c>
      <c r="AG40" s="1092" t="s">
        <v>1971</v>
      </c>
      <c r="AH40" s="1092" t="s">
        <v>1971</v>
      </c>
      <c r="AI40" s="1093">
        <f t="shared" si="0"/>
        <v>1</v>
      </c>
      <c r="AJ40" s="1094" t="s">
        <v>984</v>
      </c>
      <c r="AK40" s="1094" t="s">
        <v>964</v>
      </c>
      <c r="AL40" s="1094" t="s">
        <v>965</v>
      </c>
      <c r="AM40" s="1095" t="s">
        <v>1955</v>
      </c>
      <c r="AN40" s="1006" t="s">
        <v>2204</v>
      </c>
      <c r="AO40" s="1006" t="s">
        <v>4787</v>
      </c>
      <c r="AP40" s="1303">
        <v>2</v>
      </c>
      <c r="AQ40" s="1096" t="s">
        <v>978</v>
      </c>
      <c r="AR40" s="1097" t="s">
        <v>148</v>
      </c>
      <c r="AS40" s="1098"/>
      <c r="AT40" s="1088"/>
      <c r="AU40" s="1088"/>
      <c r="AV40" s="1088"/>
      <c r="AW40" s="1099"/>
      <c r="AX40" s="1100"/>
      <c r="AY40" s="1063"/>
      <c r="AZ40" s="1064"/>
      <c r="BA40" s="1064"/>
      <c r="BB40" s="1064"/>
      <c r="BC40" s="1064"/>
      <c r="BD40" s="1064"/>
      <c r="BE40" s="1064"/>
      <c r="BF40" s="1064"/>
      <c r="BG40" s="1114"/>
      <c r="BH40" s="1114"/>
      <c r="BI40" s="1115">
        <v>0</v>
      </c>
      <c r="BJ40" s="1114">
        <v>0</v>
      </c>
      <c r="BK40" s="1114">
        <v>0</v>
      </c>
      <c r="BL40" s="1114">
        <v>0</v>
      </c>
      <c r="BM40" s="1114">
        <v>0</v>
      </c>
      <c r="BN40" s="1063"/>
      <c r="BO40" s="1064"/>
      <c r="BP40" s="1064"/>
      <c r="BQ40" s="1064"/>
      <c r="BR40" s="1064"/>
      <c r="BS40" s="1103"/>
      <c r="BT40" s="1064"/>
      <c r="BU40" s="1064"/>
      <c r="BV40" s="1064"/>
      <c r="BW40" s="1104"/>
      <c r="BX40" s="1103"/>
      <c r="BY40" s="1064"/>
      <c r="BZ40" s="1064"/>
      <c r="CA40" s="1064"/>
      <c r="CB40" s="1104"/>
      <c r="CC40" s="1105"/>
      <c r="CD40" s="1106" t="s">
        <v>961</v>
      </c>
      <c r="CE40" s="1107" t="s">
        <v>961</v>
      </c>
      <c r="CF40" s="1107" t="s">
        <v>961</v>
      </c>
      <c r="CG40" s="1107" t="s">
        <v>961</v>
      </c>
      <c r="CH40" s="1108" t="s">
        <v>961</v>
      </c>
      <c r="CI40" s="1063" t="s">
        <v>1971</v>
      </c>
      <c r="CJ40" s="1064" t="s">
        <v>1971</v>
      </c>
      <c r="CK40" s="1064" t="s">
        <v>1971</v>
      </c>
      <c r="CL40" s="1064" t="s">
        <v>1971</v>
      </c>
      <c r="CM40" s="1105" t="s">
        <v>1971</v>
      </c>
      <c r="CN40" s="1063">
        <v>9.5</v>
      </c>
      <c r="CO40" s="1064">
        <v>9.5</v>
      </c>
      <c r="CP40" s="1064">
        <v>9.5</v>
      </c>
      <c r="CQ40" s="1064">
        <v>9.5</v>
      </c>
      <c r="CR40" s="1105">
        <v>9.5</v>
      </c>
      <c r="CS40" s="1063">
        <v>2</v>
      </c>
      <c r="CT40" s="1064">
        <v>2</v>
      </c>
      <c r="CU40" s="1199">
        <v>1.5</v>
      </c>
      <c r="CV40" s="1199">
        <v>1.5</v>
      </c>
      <c r="CW40" s="1200">
        <v>1.5</v>
      </c>
      <c r="CX40" s="1063" t="s">
        <v>1971</v>
      </c>
      <c r="CY40" s="1064" t="s">
        <v>1971</v>
      </c>
      <c r="CZ40" s="1064" t="s">
        <v>1971</v>
      </c>
      <c r="DA40" s="1064" t="s">
        <v>1971</v>
      </c>
      <c r="DB40" s="1105" t="s">
        <v>1971</v>
      </c>
      <c r="DC40" s="1064" t="s">
        <v>1971</v>
      </c>
      <c r="DD40" s="1064" t="s">
        <v>1971</v>
      </c>
      <c r="DE40" s="1064" t="s">
        <v>1971</v>
      </c>
      <c r="DF40" s="1064" t="s">
        <v>1971</v>
      </c>
      <c r="DG40" s="1105" t="s">
        <v>1971</v>
      </c>
      <c r="DH40" s="1063" t="s">
        <v>1971</v>
      </c>
      <c r="DI40" s="1064" t="s">
        <v>1971</v>
      </c>
      <c r="DJ40" s="1064" t="s">
        <v>1971</v>
      </c>
      <c r="DK40" s="1064" t="s">
        <v>1971</v>
      </c>
      <c r="DL40" s="1105" t="s">
        <v>1971</v>
      </c>
      <c r="DM40" s="1109">
        <v>-0.78800000000000003</v>
      </c>
      <c r="DN40" s="1110" t="s">
        <v>1971</v>
      </c>
      <c r="DO40" s="1110" t="s">
        <v>1971</v>
      </c>
      <c r="DP40" s="1111" t="s">
        <v>1971</v>
      </c>
      <c r="DQ40" s="1110">
        <v>0</v>
      </c>
      <c r="DR40" s="1110" t="s">
        <v>1971</v>
      </c>
      <c r="DS40" s="1110" t="s">
        <v>1971</v>
      </c>
      <c r="DT40" s="1111" t="s">
        <v>1971</v>
      </c>
      <c r="DU40" s="1107" t="s">
        <v>1971</v>
      </c>
      <c r="DV40" s="1112">
        <v>1</v>
      </c>
      <c r="DW40" s="1113" t="s">
        <v>1971</v>
      </c>
    </row>
    <row r="41" spans="1:127" s="390" customFormat="1" ht="15.75" customHeight="1">
      <c r="A41" s="1042" t="s">
        <v>972</v>
      </c>
      <c r="B41" s="1043">
        <v>32</v>
      </c>
      <c r="C41" s="1006"/>
      <c r="D41" s="1006"/>
      <c r="E41" s="1006"/>
      <c r="F41" s="1006"/>
      <c r="G41" s="1006"/>
      <c r="H41" s="1006"/>
      <c r="I41" s="1006"/>
      <c r="J41" s="1006"/>
      <c r="K41" s="1006"/>
      <c r="L41" s="1006"/>
      <c r="M41" s="1045"/>
      <c r="N41" s="1006"/>
      <c r="O41" s="1006"/>
      <c r="P41" s="1006"/>
      <c r="Q41" s="1006"/>
      <c r="R41" s="1006"/>
      <c r="S41" s="1006"/>
      <c r="T41" s="1046"/>
      <c r="U41" s="1047" t="s">
        <v>2075</v>
      </c>
      <c r="V41" s="1048" t="s">
        <v>2066</v>
      </c>
      <c r="W41" s="1048" t="s">
        <v>1927</v>
      </c>
      <c r="X41" s="1049">
        <v>4</v>
      </c>
      <c r="Y41" s="1050" t="s">
        <v>154</v>
      </c>
      <c r="Z41" s="1051" t="s">
        <v>2076</v>
      </c>
      <c r="AA41" s="1052" t="s">
        <v>1971</v>
      </c>
      <c r="AB41" s="1053">
        <v>1</v>
      </c>
      <c r="AC41" s="1053" t="s">
        <v>1971</v>
      </c>
      <c r="AD41" s="1053" t="s">
        <v>1971</v>
      </c>
      <c r="AE41" s="1053" t="s">
        <v>1971</v>
      </c>
      <c r="AF41" s="1053" t="s">
        <v>1971</v>
      </c>
      <c r="AG41" s="1053" t="s">
        <v>1971</v>
      </c>
      <c r="AH41" s="1053" t="s">
        <v>1971</v>
      </c>
      <c r="AI41" s="1054">
        <f t="shared" si="0"/>
        <v>1</v>
      </c>
      <c r="AJ41" s="1055" t="s">
        <v>988</v>
      </c>
      <c r="AK41" s="1055" t="s">
        <v>964</v>
      </c>
      <c r="AL41" s="1055" t="s">
        <v>965</v>
      </c>
      <c r="AM41" s="1056" t="s">
        <v>1923</v>
      </c>
      <c r="AN41" s="1050" t="s">
        <v>4781</v>
      </c>
      <c r="AO41" s="1050" t="s">
        <v>4782</v>
      </c>
      <c r="AP41" s="821">
        <v>0</v>
      </c>
      <c r="AQ41" s="1057" t="s">
        <v>978</v>
      </c>
      <c r="AR41" s="1059" t="s">
        <v>154</v>
      </c>
      <c r="AS41" s="1060"/>
      <c r="AT41" s="1049"/>
      <c r="AU41" s="1049"/>
      <c r="AV41" s="1049"/>
      <c r="AW41" s="1061"/>
      <c r="AX41" s="1062"/>
      <c r="AY41" s="1063"/>
      <c r="AZ41" s="1117"/>
      <c r="BA41" s="1117"/>
      <c r="BB41" s="1117"/>
      <c r="BC41" s="1117"/>
      <c r="BD41" s="1117"/>
      <c r="BE41" s="1117"/>
      <c r="BF41" s="1117"/>
      <c r="BG41" s="1123"/>
      <c r="BH41" s="1123"/>
      <c r="BI41" s="1124">
        <v>4.5138888888888893E-3</v>
      </c>
      <c r="BJ41" s="1123">
        <v>4.2592592592592595E-3</v>
      </c>
      <c r="BK41" s="1123">
        <v>3.9930555555555561E-3</v>
      </c>
      <c r="BL41" s="1123">
        <v>3.7384259259259263E-3</v>
      </c>
      <c r="BM41" s="1123">
        <v>3.472222222222222E-3</v>
      </c>
      <c r="BN41" s="1124"/>
      <c r="BO41" s="1123"/>
      <c r="BP41" s="1123"/>
      <c r="BQ41" s="1123"/>
      <c r="BR41" s="1123"/>
      <c r="BS41" s="1125"/>
      <c r="BT41" s="1123"/>
      <c r="BU41" s="1123"/>
      <c r="BV41" s="1123"/>
      <c r="BW41" s="1126"/>
      <c r="BX41" s="1125"/>
      <c r="BY41" s="1123"/>
      <c r="BZ41" s="1123"/>
      <c r="CA41" s="1123"/>
      <c r="CB41" s="1126"/>
      <c r="CC41" s="1127"/>
      <c r="CD41" s="1072" t="s">
        <v>961</v>
      </c>
      <c r="CE41" s="1073" t="s">
        <v>961</v>
      </c>
      <c r="CF41" s="1073" t="s">
        <v>961</v>
      </c>
      <c r="CG41" s="1073" t="s">
        <v>961</v>
      </c>
      <c r="CH41" s="1074" t="s">
        <v>961</v>
      </c>
      <c r="CI41" s="1124" t="s">
        <v>1971</v>
      </c>
      <c r="CJ41" s="1123" t="s">
        <v>1971</v>
      </c>
      <c r="CK41" s="1123" t="s">
        <v>1971</v>
      </c>
      <c r="CL41" s="1123" t="s">
        <v>1971</v>
      </c>
      <c r="CM41" s="1127" t="s">
        <v>1971</v>
      </c>
      <c r="CN41" s="1124">
        <v>1.5798611111111114E-2</v>
      </c>
      <c r="CO41" s="1123">
        <v>1.5798611111111114E-2</v>
      </c>
      <c r="CP41" s="1123">
        <v>1.5798611111111114E-2</v>
      </c>
      <c r="CQ41" s="1123">
        <v>1.5798611111111114E-2</v>
      </c>
      <c r="CR41" s="1127">
        <v>1.5798611111111114E-2</v>
      </c>
      <c r="CS41" s="1334"/>
      <c r="CT41" s="1335"/>
      <c r="CU41" s="1335"/>
      <c r="CV41" s="1335"/>
      <c r="CW41" s="1336"/>
      <c r="CX41" s="1334"/>
      <c r="CY41" s="1335"/>
      <c r="CZ41" s="1335"/>
      <c r="DA41" s="1335"/>
      <c r="DB41" s="1336"/>
      <c r="DC41" s="1346">
        <v>3.9004629629629632E-3</v>
      </c>
      <c r="DD41" s="1346">
        <v>3.3912037037037036E-3</v>
      </c>
      <c r="DE41" s="1346">
        <v>2.8356481481481479E-3</v>
      </c>
      <c r="DF41" s="1346">
        <v>2.2800925925925927E-3</v>
      </c>
      <c r="DG41" s="1347">
        <v>1.689814814814815E-3</v>
      </c>
      <c r="DH41" s="1124" t="s">
        <v>1971</v>
      </c>
      <c r="DI41" s="1123" t="s">
        <v>1971</v>
      </c>
      <c r="DJ41" s="1123" t="s">
        <v>1971</v>
      </c>
      <c r="DK41" s="1123" t="s">
        <v>1971</v>
      </c>
      <c r="DL41" s="1127" t="s">
        <v>1971</v>
      </c>
      <c r="DM41" s="1079">
        <v>-1.1459999999999999</v>
      </c>
      <c r="DN41" s="1080" t="s">
        <v>1971</v>
      </c>
      <c r="DO41" s="1080" t="s">
        <v>1971</v>
      </c>
      <c r="DP41" s="1081" t="s">
        <v>1971</v>
      </c>
      <c r="DQ41" s="1080">
        <v>1.1459999999999999</v>
      </c>
      <c r="DR41" s="1080" t="s">
        <v>1971</v>
      </c>
      <c r="DS41" s="1080" t="s">
        <v>1971</v>
      </c>
      <c r="DT41" s="1081" t="s">
        <v>1971</v>
      </c>
      <c r="DU41" s="1073" t="s">
        <v>1971</v>
      </c>
      <c r="DV41" s="1082">
        <v>1</v>
      </c>
      <c r="DW41" s="1083" t="s">
        <v>1971</v>
      </c>
    </row>
    <row r="42" spans="1:127" s="390" customFormat="1" ht="15.75" customHeight="1">
      <c r="A42" s="1042" t="s">
        <v>972</v>
      </c>
      <c r="B42" s="1043">
        <v>33</v>
      </c>
      <c r="C42" s="1006"/>
      <c r="D42" s="1006"/>
      <c r="E42" s="1006"/>
      <c r="F42" s="1006"/>
      <c r="G42" s="1006"/>
      <c r="H42" s="1006"/>
      <c r="I42" s="1006"/>
      <c r="J42" s="1006"/>
      <c r="K42" s="1006"/>
      <c r="L42" s="1006"/>
      <c r="M42" s="1045"/>
      <c r="N42" s="1006"/>
      <c r="O42" s="1006"/>
      <c r="P42" s="1006"/>
      <c r="Q42" s="1006"/>
      <c r="R42" s="1006"/>
      <c r="S42" s="1006"/>
      <c r="T42" s="1046"/>
      <c r="U42" s="1047" t="s">
        <v>2078</v>
      </c>
      <c r="V42" s="1048" t="s">
        <v>2079</v>
      </c>
      <c r="W42" s="1048" t="s">
        <v>1920</v>
      </c>
      <c r="X42" s="1049">
        <v>5</v>
      </c>
      <c r="Y42" s="1050" t="s">
        <v>629</v>
      </c>
      <c r="Z42" s="1051" t="s">
        <v>2080</v>
      </c>
      <c r="AA42" s="1052" t="s">
        <v>1971</v>
      </c>
      <c r="AB42" s="1053">
        <v>1</v>
      </c>
      <c r="AC42" s="1053" t="s">
        <v>1971</v>
      </c>
      <c r="AD42" s="1053" t="s">
        <v>1971</v>
      </c>
      <c r="AE42" s="1053" t="s">
        <v>1971</v>
      </c>
      <c r="AF42" s="1053" t="s">
        <v>1971</v>
      </c>
      <c r="AG42" s="1053" t="s">
        <v>1971</v>
      </c>
      <c r="AH42" s="1053" t="s">
        <v>1971</v>
      </c>
      <c r="AI42" s="1054">
        <f t="shared" si="0"/>
        <v>1</v>
      </c>
      <c r="AJ42" s="1055" t="s">
        <v>988</v>
      </c>
      <c r="AK42" s="1055" t="s">
        <v>964</v>
      </c>
      <c r="AL42" s="1055" t="s">
        <v>965</v>
      </c>
      <c r="AM42" s="1056" t="s">
        <v>629</v>
      </c>
      <c r="AN42" s="1050" t="s">
        <v>293</v>
      </c>
      <c r="AO42" s="1050" t="s">
        <v>4783</v>
      </c>
      <c r="AP42" s="1057">
        <v>1</v>
      </c>
      <c r="AQ42" s="1058" t="s">
        <v>966</v>
      </c>
      <c r="AR42" s="1059" t="s">
        <v>629</v>
      </c>
      <c r="AS42" s="1060"/>
      <c r="AT42" s="1049"/>
      <c r="AU42" s="1049"/>
      <c r="AV42" s="1049"/>
      <c r="AW42" s="1061"/>
      <c r="AX42" s="1062"/>
      <c r="AY42" s="1063"/>
      <c r="AZ42" s="1064"/>
      <c r="BA42" s="1064"/>
      <c r="BB42" s="1064"/>
      <c r="BC42" s="1064"/>
      <c r="BD42" s="1064"/>
      <c r="BE42" s="1064"/>
      <c r="BF42" s="1064"/>
      <c r="BG42" s="1065"/>
      <c r="BH42" s="1065"/>
      <c r="BI42" s="1066">
        <v>1.4</v>
      </c>
      <c r="BJ42" s="1065">
        <v>5.6</v>
      </c>
      <c r="BK42" s="1065">
        <v>8.5</v>
      </c>
      <c r="BL42" s="1065">
        <v>12.4</v>
      </c>
      <c r="BM42" s="1065">
        <v>16.399999999999999</v>
      </c>
      <c r="BN42" s="1067"/>
      <c r="BO42" s="1068"/>
      <c r="BP42" s="1068"/>
      <c r="BQ42" s="1068"/>
      <c r="BR42" s="1068"/>
      <c r="BS42" s="1069"/>
      <c r="BT42" s="1068"/>
      <c r="BU42" s="1068"/>
      <c r="BV42" s="1068"/>
      <c r="BW42" s="1070"/>
      <c r="BX42" s="1069"/>
      <c r="BY42" s="1068"/>
      <c r="BZ42" s="1068"/>
      <c r="CA42" s="1068"/>
      <c r="CB42" s="1070"/>
      <c r="CC42" s="1071"/>
      <c r="CD42" s="1072" t="s">
        <v>961</v>
      </c>
      <c r="CE42" s="1073" t="s">
        <v>961</v>
      </c>
      <c r="CF42" s="1073" t="s">
        <v>961</v>
      </c>
      <c r="CG42" s="1073" t="s">
        <v>961</v>
      </c>
      <c r="CH42" s="1074" t="s">
        <v>961</v>
      </c>
      <c r="CI42" s="1395">
        <v>-109.5</v>
      </c>
      <c r="CJ42" s="1348">
        <v>-109.5</v>
      </c>
      <c r="CK42" s="1348">
        <v>-109.5</v>
      </c>
      <c r="CL42" s="1348">
        <v>-109.5</v>
      </c>
      <c r="CM42" s="1349">
        <v>-109.5</v>
      </c>
      <c r="CN42" s="1395">
        <v>0</v>
      </c>
      <c r="CO42" s="1348">
        <v>0</v>
      </c>
      <c r="CP42" s="1348">
        <v>0</v>
      </c>
      <c r="CQ42" s="1348">
        <v>0</v>
      </c>
      <c r="CR42" s="1349">
        <v>0</v>
      </c>
      <c r="CS42" s="1067" t="s">
        <v>1971</v>
      </c>
      <c r="CT42" s="1068" t="s">
        <v>1971</v>
      </c>
      <c r="CU42" s="1068" t="s">
        <v>1971</v>
      </c>
      <c r="CV42" s="1068" t="s">
        <v>1971</v>
      </c>
      <c r="CW42" s="1071" t="s">
        <v>1971</v>
      </c>
      <c r="CX42" s="1067" t="s">
        <v>1971</v>
      </c>
      <c r="CY42" s="1068" t="s">
        <v>1971</v>
      </c>
      <c r="CZ42" s="1068" t="s">
        <v>1971</v>
      </c>
      <c r="DA42" s="1068" t="s">
        <v>1971</v>
      </c>
      <c r="DB42" s="1071" t="s">
        <v>1971</v>
      </c>
      <c r="DC42" s="1345" t="s">
        <v>4797</v>
      </c>
      <c r="DD42" s="1346" t="s">
        <v>4797</v>
      </c>
      <c r="DE42" s="1346" t="s">
        <v>4797</v>
      </c>
      <c r="DF42" s="1346" t="s">
        <v>4797</v>
      </c>
      <c r="DG42" s="1347" t="s">
        <v>4797</v>
      </c>
      <c r="DH42" s="1201" t="s">
        <v>1971</v>
      </c>
      <c r="DI42" s="1199" t="s">
        <v>1971</v>
      </c>
      <c r="DJ42" s="1199" t="s">
        <v>1971</v>
      </c>
      <c r="DK42" s="1199" t="s">
        <v>1971</v>
      </c>
      <c r="DL42" s="1200" t="s">
        <v>1971</v>
      </c>
      <c r="DM42" s="1079">
        <v>-0.36499999999999999</v>
      </c>
      <c r="DN42" s="1209">
        <v>-0.7</v>
      </c>
      <c r="DO42" s="1080" t="s">
        <v>1971</v>
      </c>
      <c r="DP42" s="1208" t="s">
        <v>1971</v>
      </c>
      <c r="DQ42" s="1080">
        <v>0.219</v>
      </c>
      <c r="DR42" s="1080" t="s">
        <v>1971</v>
      </c>
      <c r="DS42" s="1080" t="s">
        <v>1971</v>
      </c>
      <c r="DT42" s="1208" t="s">
        <v>1971</v>
      </c>
      <c r="DU42" s="1073" t="s">
        <v>1971</v>
      </c>
      <c r="DV42" s="1082">
        <v>1</v>
      </c>
      <c r="DW42" s="1083" t="s">
        <v>1971</v>
      </c>
    </row>
    <row r="43" spans="1:127" s="390" customFormat="1" ht="15.75" customHeight="1">
      <c r="A43" s="1042" t="s">
        <v>972</v>
      </c>
      <c r="B43" s="1043">
        <v>34</v>
      </c>
      <c r="C43" s="1006"/>
      <c r="D43" s="1006"/>
      <c r="E43" s="1006"/>
      <c r="F43" s="1006"/>
      <c r="G43" s="1006"/>
      <c r="H43" s="1006"/>
      <c r="I43" s="1006"/>
      <c r="J43" s="1006"/>
      <c r="K43" s="1006"/>
      <c r="L43" s="1006"/>
      <c r="M43" s="1045"/>
      <c r="N43" s="1006"/>
      <c r="O43" s="1006"/>
      <c r="P43" s="1006"/>
      <c r="Q43" s="1006"/>
      <c r="R43" s="1006"/>
      <c r="S43" s="1006"/>
      <c r="T43" s="1046"/>
      <c r="U43" s="1047" t="s">
        <v>1125</v>
      </c>
      <c r="V43" s="1048" t="s">
        <v>2079</v>
      </c>
      <c r="W43" s="1048" t="s">
        <v>1920</v>
      </c>
      <c r="X43" s="1049">
        <v>6</v>
      </c>
      <c r="Y43" s="1050" t="s">
        <v>1124</v>
      </c>
      <c r="Z43" s="1051" t="s">
        <v>2082</v>
      </c>
      <c r="AA43" s="1052" t="s">
        <v>1971</v>
      </c>
      <c r="AB43" s="1053">
        <v>1</v>
      </c>
      <c r="AC43" s="1053" t="s">
        <v>1971</v>
      </c>
      <c r="AD43" s="1053" t="s">
        <v>1971</v>
      </c>
      <c r="AE43" s="1053" t="s">
        <v>1971</v>
      </c>
      <c r="AF43" s="1053" t="s">
        <v>1971</v>
      </c>
      <c r="AG43" s="1053" t="s">
        <v>1971</v>
      </c>
      <c r="AH43" s="1053" t="s">
        <v>1971</v>
      </c>
      <c r="AI43" s="1054">
        <f t="shared" si="0"/>
        <v>1</v>
      </c>
      <c r="AJ43" s="1055" t="s">
        <v>988</v>
      </c>
      <c r="AK43" s="1055" t="s">
        <v>964</v>
      </c>
      <c r="AL43" s="1414" t="s">
        <v>977</v>
      </c>
      <c r="AM43" s="1056" t="s">
        <v>2083</v>
      </c>
      <c r="AN43" s="1050" t="s">
        <v>2147</v>
      </c>
      <c r="AO43" s="1050" t="s">
        <v>4783</v>
      </c>
      <c r="AP43" s="1057">
        <v>1</v>
      </c>
      <c r="AQ43" s="1058" t="s">
        <v>966</v>
      </c>
      <c r="AR43" s="1059" t="s">
        <v>1124</v>
      </c>
      <c r="AS43" s="1060"/>
      <c r="AT43" s="1049"/>
      <c r="AU43" s="1049"/>
      <c r="AV43" s="1049"/>
      <c r="AW43" s="1061"/>
      <c r="AX43" s="1062"/>
      <c r="AY43" s="1063"/>
      <c r="AZ43" s="1064"/>
      <c r="BA43" s="1064"/>
      <c r="BB43" s="1064"/>
      <c r="BC43" s="1064"/>
      <c r="BD43" s="1064"/>
      <c r="BE43" s="1064"/>
      <c r="BF43" s="1064"/>
      <c r="BG43" s="1065"/>
      <c r="BH43" s="1065"/>
      <c r="BI43" s="1066">
        <v>0.8</v>
      </c>
      <c r="BJ43" s="1065">
        <v>2</v>
      </c>
      <c r="BK43" s="1065">
        <v>3.2</v>
      </c>
      <c r="BL43" s="1065">
        <v>4.5</v>
      </c>
      <c r="BM43" s="1065">
        <v>5.6</v>
      </c>
      <c r="BN43" s="1067"/>
      <c r="BO43" s="1068"/>
      <c r="BP43" s="1068"/>
      <c r="BQ43" s="1068"/>
      <c r="BR43" s="1068"/>
      <c r="BS43" s="1069"/>
      <c r="BT43" s="1068"/>
      <c r="BU43" s="1068"/>
      <c r="BV43" s="1068"/>
      <c r="BW43" s="1070"/>
      <c r="BX43" s="1069"/>
      <c r="BY43" s="1068"/>
      <c r="BZ43" s="1068"/>
      <c r="CA43" s="1068"/>
      <c r="CB43" s="1070"/>
      <c r="CC43" s="1071"/>
      <c r="CD43" s="1072" t="s">
        <v>961</v>
      </c>
      <c r="CE43" s="1073" t="s">
        <v>961</v>
      </c>
      <c r="CF43" s="1073" t="s">
        <v>961</v>
      </c>
      <c r="CG43" s="1073" t="s">
        <v>961</v>
      </c>
      <c r="CH43" s="1074" t="s">
        <v>961</v>
      </c>
      <c r="CI43" s="1077" t="s">
        <v>1971</v>
      </c>
      <c r="CJ43" s="1075" t="s">
        <v>1971</v>
      </c>
      <c r="CK43" s="1075" t="s">
        <v>1971</v>
      </c>
      <c r="CL43" s="1075" t="s">
        <v>1971</v>
      </c>
      <c r="CM43" s="1076" t="s">
        <v>1971</v>
      </c>
      <c r="CN43" s="1077" t="s">
        <v>1971</v>
      </c>
      <c r="CO43" s="1075" t="s">
        <v>1971</v>
      </c>
      <c r="CP43" s="1075" t="s">
        <v>1971</v>
      </c>
      <c r="CQ43" s="1075" t="s">
        <v>1971</v>
      </c>
      <c r="CR43" s="1076" t="s">
        <v>1971</v>
      </c>
      <c r="CS43" s="1067" t="s">
        <v>1971</v>
      </c>
      <c r="CT43" s="1068" t="s">
        <v>1971</v>
      </c>
      <c r="CU43" s="1068" t="s">
        <v>1971</v>
      </c>
      <c r="CV43" s="1068" t="s">
        <v>1971</v>
      </c>
      <c r="CW43" s="1071" t="s">
        <v>1971</v>
      </c>
      <c r="CX43" s="1067" t="s">
        <v>1971</v>
      </c>
      <c r="CY43" s="1068" t="s">
        <v>1971</v>
      </c>
      <c r="CZ43" s="1068" t="s">
        <v>1971</v>
      </c>
      <c r="DA43" s="1068" t="s">
        <v>1971</v>
      </c>
      <c r="DB43" s="1071" t="s">
        <v>1971</v>
      </c>
      <c r="DC43" s="1068" t="s">
        <v>1971</v>
      </c>
      <c r="DD43" s="1068" t="s">
        <v>1971</v>
      </c>
      <c r="DE43" s="1068" t="s">
        <v>1971</v>
      </c>
      <c r="DF43" s="1068" t="s">
        <v>1971</v>
      </c>
      <c r="DG43" s="1071" t="s">
        <v>1971</v>
      </c>
      <c r="DH43" s="1077" t="s">
        <v>1971</v>
      </c>
      <c r="DI43" s="1068" t="s">
        <v>1971</v>
      </c>
      <c r="DJ43" s="1068" t="s">
        <v>1971</v>
      </c>
      <c r="DK43" s="1068" t="s">
        <v>1971</v>
      </c>
      <c r="DL43" s="1071" t="s">
        <v>1971</v>
      </c>
      <c r="DM43" s="1079">
        <v>-0.374</v>
      </c>
      <c r="DN43" s="1080" t="s">
        <v>1971</v>
      </c>
      <c r="DO43" s="1080" t="s">
        <v>1971</v>
      </c>
      <c r="DP43" s="1081" t="s">
        <v>1971</v>
      </c>
      <c r="DQ43" s="1080">
        <v>0.312</v>
      </c>
      <c r="DR43" s="1080" t="s">
        <v>1971</v>
      </c>
      <c r="DS43" s="1080" t="s">
        <v>1971</v>
      </c>
      <c r="DT43" s="1081" t="s">
        <v>1971</v>
      </c>
      <c r="DU43" s="1073" t="s">
        <v>1971</v>
      </c>
      <c r="DV43" s="1082">
        <v>1</v>
      </c>
      <c r="DW43" s="1083" t="s">
        <v>1971</v>
      </c>
    </row>
    <row r="44" spans="1:127" s="390" customFormat="1" ht="15.75" customHeight="1">
      <c r="A44" s="1085" t="s">
        <v>972</v>
      </c>
      <c r="B44" s="1045">
        <v>35</v>
      </c>
      <c r="C44" s="1006"/>
      <c r="D44" s="1006"/>
      <c r="E44" s="1006"/>
      <c r="F44" s="1006"/>
      <c r="G44" s="1006"/>
      <c r="H44" s="1006"/>
      <c r="I44" s="1006"/>
      <c r="J44" s="1006"/>
      <c r="K44" s="1006"/>
      <c r="L44" s="1006"/>
      <c r="M44" s="1045"/>
      <c r="N44" s="1006"/>
      <c r="O44" s="1006"/>
      <c r="P44" s="1006"/>
      <c r="Q44" s="1006"/>
      <c r="R44" s="1006"/>
      <c r="S44" s="1006"/>
      <c r="T44" s="1007"/>
      <c r="U44" s="1086" t="s">
        <v>2085</v>
      </c>
      <c r="V44" s="1087" t="s">
        <v>2066</v>
      </c>
      <c r="W44" s="1087" t="s">
        <v>1920</v>
      </c>
      <c r="X44" s="1088">
        <v>7</v>
      </c>
      <c r="Y44" s="1089" t="s">
        <v>687</v>
      </c>
      <c r="Z44" s="1090" t="s">
        <v>2086</v>
      </c>
      <c r="AA44" s="1091" t="s">
        <v>1971</v>
      </c>
      <c r="AB44" s="1092" t="s">
        <v>1971</v>
      </c>
      <c r="AC44" s="1092">
        <v>1</v>
      </c>
      <c r="AD44" s="1092" t="s">
        <v>1971</v>
      </c>
      <c r="AE44" s="1092" t="s">
        <v>1971</v>
      </c>
      <c r="AF44" s="1092" t="s">
        <v>1971</v>
      </c>
      <c r="AG44" s="1092" t="s">
        <v>1971</v>
      </c>
      <c r="AH44" s="1092" t="s">
        <v>1971</v>
      </c>
      <c r="AI44" s="1093">
        <f t="shared" si="0"/>
        <v>1</v>
      </c>
      <c r="AJ44" s="1094" t="s">
        <v>988</v>
      </c>
      <c r="AK44" s="1094" t="s">
        <v>964</v>
      </c>
      <c r="AL44" s="1094" t="s">
        <v>965</v>
      </c>
      <c r="AM44" s="1095" t="s">
        <v>2087</v>
      </c>
      <c r="AN44" s="1006" t="s">
        <v>2204</v>
      </c>
      <c r="AO44" s="1006" t="s">
        <v>4477</v>
      </c>
      <c r="AP44" s="1302">
        <v>2</v>
      </c>
      <c r="AQ44" s="1064" t="s">
        <v>978</v>
      </c>
      <c r="AR44" s="1097" t="s">
        <v>687</v>
      </c>
      <c r="AS44" s="1098"/>
      <c r="AT44" s="1088"/>
      <c r="AU44" s="1088"/>
      <c r="AV44" s="1088"/>
      <c r="AW44" s="1099"/>
      <c r="AX44" s="1100"/>
      <c r="AY44" s="1063"/>
      <c r="AZ44" s="1064"/>
      <c r="BA44" s="1064"/>
      <c r="BB44" s="1064"/>
      <c r="BC44" s="1064"/>
      <c r="BD44" s="1064"/>
      <c r="BE44" s="1064"/>
      <c r="BF44" s="1064"/>
      <c r="BG44" s="1064"/>
      <c r="BH44" s="1064"/>
      <c r="BI44" s="1128">
        <v>1.68</v>
      </c>
      <c r="BJ44" s="1129">
        <v>1.63</v>
      </c>
      <c r="BK44" s="1129">
        <v>1.58</v>
      </c>
      <c r="BL44" s="1129">
        <v>1.44</v>
      </c>
      <c r="BM44" s="1129">
        <v>1.34</v>
      </c>
      <c r="BN44" s="1063"/>
      <c r="BO44" s="1064"/>
      <c r="BP44" s="1064"/>
      <c r="BQ44" s="1064"/>
      <c r="BR44" s="1064"/>
      <c r="BS44" s="1103"/>
      <c r="BT44" s="1064"/>
      <c r="BU44" s="1064"/>
      <c r="BV44" s="1064"/>
      <c r="BW44" s="1104"/>
      <c r="BX44" s="1103"/>
      <c r="BY44" s="1064"/>
      <c r="BZ44" s="1064"/>
      <c r="CA44" s="1064"/>
      <c r="CB44" s="1104"/>
      <c r="CC44" s="1105"/>
      <c r="CD44" s="1106" t="s">
        <v>961</v>
      </c>
      <c r="CE44" s="1107" t="s">
        <v>961</v>
      </c>
      <c r="CF44" s="1107" t="s">
        <v>961</v>
      </c>
      <c r="CG44" s="1107" t="s">
        <v>961</v>
      </c>
      <c r="CH44" s="1108" t="s">
        <v>961</v>
      </c>
      <c r="CI44" s="1063" t="s">
        <v>1971</v>
      </c>
      <c r="CJ44" s="1064" t="s">
        <v>1971</v>
      </c>
      <c r="CK44" s="1064" t="s">
        <v>1971</v>
      </c>
      <c r="CL44" s="1064" t="s">
        <v>1971</v>
      </c>
      <c r="CM44" s="1105" t="s">
        <v>1971</v>
      </c>
      <c r="CN44" s="1063">
        <v>3.35</v>
      </c>
      <c r="CO44" s="1064">
        <v>3.35</v>
      </c>
      <c r="CP44" s="1064">
        <v>3.35</v>
      </c>
      <c r="CQ44" s="1064">
        <v>3.35</v>
      </c>
      <c r="CR44" s="1105">
        <v>3.35</v>
      </c>
      <c r="CS44" s="1063" t="s">
        <v>1971</v>
      </c>
      <c r="CT44" s="1064" t="s">
        <v>1971</v>
      </c>
      <c r="CU44" s="1064" t="s">
        <v>1971</v>
      </c>
      <c r="CV44" s="1064" t="s">
        <v>1971</v>
      </c>
      <c r="CW44" s="1105" t="s">
        <v>1971</v>
      </c>
      <c r="CX44" s="1063" t="s">
        <v>1971</v>
      </c>
      <c r="CY44" s="1064" t="s">
        <v>1971</v>
      </c>
      <c r="CZ44" s="1064" t="s">
        <v>1971</v>
      </c>
      <c r="DA44" s="1064" t="s">
        <v>1971</v>
      </c>
      <c r="DB44" s="1105" t="s">
        <v>1971</v>
      </c>
      <c r="DC44" s="1343">
        <v>1.35</v>
      </c>
      <c r="DD44" s="1348">
        <v>1.3</v>
      </c>
      <c r="DE44" s="1343">
        <v>1.25</v>
      </c>
      <c r="DF44" s="1343">
        <v>1.1100000000000001</v>
      </c>
      <c r="DG44" s="1344">
        <v>1.01</v>
      </c>
      <c r="DH44" s="1063" t="s">
        <v>1971</v>
      </c>
      <c r="DI44" s="1064" t="s">
        <v>1971</v>
      </c>
      <c r="DJ44" s="1064" t="s">
        <v>1971</v>
      </c>
      <c r="DK44" s="1064" t="s">
        <v>1971</v>
      </c>
      <c r="DL44" s="1105" t="s">
        <v>1971</v>
      </c>
      <c r="DM44" s="2035">
        <v>-10.944000000000001</v>
      </c>
      <c r="DN44" s="1110" t="s">
        <v>1971</v>
      </c>
      <c r="DO44" s="1110" t="s">
        <v>1971</v>
      </c>
      <c r="DP44" s="1111" t="s">
        <v>1971</v>
      </c>
      <c r="DQ44" s="1110">
        <v>10.994</v>
      </c>
      <c r="DR44" s="1110" t="s">
        <v>1971</v>
      </c>
      <c r="DS44" s="1110" t="s">
        <v>1971</v>
      </c>
      <c r="DT44" s="1111" t="s">
        <v>1971</v>
      </c>
      <c r="DU44" s="1107" t="s">
        <v>1971</v>
      </c>
      <c r="DV44" s="1112">
        <v>1</v>
      </c>
      <c r="DW44" s="1113" t="s">
        <v>1971</v>
      </c>
    </row>
    <row r="45" spans="1:127" s="390" customFormat="1" ht="15.75" customHeight="1">
      <c r="A45" s="1085" t="s">
        <v>972</v>
      </c>
      <c r="B45" s="1045">
        <v>36</v>
      </c>
      <c r="C45" s="1006"/>
      <c r="D45" s="1006"/>
      <c r="E45" s="1006"/>
      <c r="F45" s="1006"/>
      <c r="G45" s="1006"/>
      <c r="H45" s="1006"/>
      <c r="I45" s="1006"/>
      <c r="J45" s="1006"/>
      <c r="K45" s="1006"/>
      <c r="L45" s="1006"/>
      <c r="M45" s="1045"/>
      <c r="N45" s="1006"/>
      <c r="O45" s="1006"/>
      <c r="P45" s="1006"/>
      <c r="Q45" s="1006"/>
      <c r="R45" s="1006"/>
      <c r="S45" s="1006"/>
      <c r="T45" s="1007"/>
      <c r="U45" s="1086" t="s">
        <v>2089</v>
      </c>
      <c r="V45" s="1087" t="s">
        <v>2090</v>
      </c>
      <c r="W45" s="1087" t="s">
        <v>1920</v>
      </c>
      <c r="X45" s="1088">
        <v>8</v>
      </c>
      <c r="Y45" s="1089" t="s">
        <v>689</v>
      </c>
      <c r="Z45" s="1090" t="s">
        <v>2091</v>
      </c>
      <c r="AA45" s="1091" t="s">
        <v>1971</v>
      </c>
      <c r="AB45" s="1092" t="s">
        <v>1971</v>
      </c>
      <c r="AC45" s="1092">
        <v>1</v>
      </c>
      <c r="AD45" s="1092" t="s">
        <v>1971</v>
      </c>
      <c r="AE45" s="1092" t="s">
        <v>1971</v>
      </c>
      <c r="AF45" s="1092" t="s">
        <v>1971</v>
      </c>
      <c r="AG45" s="1092" t="s">
        <v>1971</v>
      </c>
      <c r="AH45" s="1092" t="s">
        <v>1971</v>
      </c>
      <c r="AI45" s="1093">
        <f t="shared" si="0"/>
        <v>1</v>
      </c>
      <c r="AJ45" s="1094" t="s">
        <v>988</v>
      </c>
      <c r="AK45" s="1094" t="s">
        <v>964</v>
      </c>
      <c r="AL45" s="1094" t="s">
        <v>965</v>
      </c>
      <c r="AM45" s="1095" t="s">
        <v>689</v>
      </c>
      <c r="AN45" s="1006" t="s">
        <v>2204</v>
      </c>
      <c r="AO45" s="1006" t="s">
        <v>4798</v>
      </c>
      <c r="AP45" s="1302">
        <v>2</v>
      </c>
      <c r="AQ45" s="1064" t="s">
        <v>978</v>
      </c>
      <c r="AR45" s="1097" t="s">
        <v>689</v>
      </c>
      <c r="AS45" s="1098"/>
      <c r="AT45" s="1088"/>
      <c r="AU45" s="1088"/>
      <c r="AV45" s="1088"/>
      <c r="AW45" s="1099"/>
      <c r="AX45" s="1100"/>
      <c r="AY45" s="1063"/>
      <c r="AZ45" s="1064"/>
      <c r="BA45" s="1064"/>
      <c r="BB45" s="1064"/>
      <c r="BC45" s="1064"/>
      <c r="BD45" s="1064"/>
      <c r="BE45" s="1064"/>
      <c r="BF45" s="1064"/>
      <c r="BG45" s="1114"/>
      <c r="BH45" s="1114"/>
      <c r="BI45" s="1115">
        <v>24.51</v>
      </c>
      <c r="BJ45" s="1114">
        <v>23.74</v>
      </c>
      <c r="BK45" s="1114">
        <v>23</v>
      </c>
      <c r="BL45" s="1114">
        <v>22.4</v>
      </c>
      <c r="BM45" s="1114">
        <v>19.5</v>
      </c>
      <c r="BN45" s="1063"/>
      <c r="BO45" s="1064"/>
      <c r="BP45" s="1064"/>
      <c r="BQ45" s="1064"/>
      <c r="BR45" s="1064"/>
      <c r="BS45" s="1103"/>
      <c r="BT45" s="1064"/>
      <c r="BU45" s="1064"/>
      <c r="BV45" s="1064"/>
      <c r="BW45" s="1104"/>
      <c r="BX45" s="1103"/>
      <c r="BY45" s="1064"/>
      <c r="BZ45" s="1064"/>
      <c r="CA45" s="1064"/>
      <c r="CB45" s="1104"/>
      <c r="CC45" s="1105"/>
      <c r="CD45" s="1106" t="s">
        <v>961</v>
      </c>
      <c r="CE45" s="1107" t="s">
        <v>961</v>
      </c>
      <c r="CF45" s="1107" t="s">
        <v>961</v>
      </c>
      <c r="CG45" s="1107" t="s">
        <v>961</v>
      </c>
      <c r="CH45" s="1108" t="s">
        <v>961</v>
      </c>
      <c r="CI45" s="1063" t="s">
        <v>1971</v>
      </c>
      <c r="CJ45" s="1064" t="s">
        <v>1971</v>
      </c>
      <c r="CK45" s="1064" t="s">
        <v>1971</v>
      </c>
      <c r="CL45" s="1064" t="s">
        <v>1971</v>
      </c>
      <c r="CM45" s="1105" t="s">
        <v>1971</v>
      </c>
      <c r="CN45" s="1198">
        <v>41.6</v>
      </c>
      <c r="CO45" s="1199">
        <v>41.6</v>
      </c>
      <c r="CP45" s="1199">
        <v>41.6</v>
      </c>
      <c r="CQ45" s="1199">
        <v>41.6</v>
      </c>
      <c r="CR45" s="1200">
        <v>41.6</v>
      </c>
      <c r="CS45" s="1063" t="s">
        <v>1971</v>
      </c>
      <c r="CT45" s="1064" t="s">
        <v>1971</v>
      </c>
      <c r="CU45" s="1064" t="s">
        <v>1971</v>
      </c>
      <c r="CV45" s="1064" t="s">
        <v>1971</v>
      </c>
      <c r="CW45" s="1105" t="s">
        <v>1971</v>
      </c>
      <c r="CX45" s="1063" t="s">
        <v>1971</v>
      </c>
      <c r="CY45" s="1064" t="s">
        <v>1971</v>
      </c>
      <c r="CZ45" s="1064" t="s">
        <v>1971</v>
      </c>
      <c r="DA45" s="1064" t="s">
        <v>1971</v>
      </c>
      <c r="DB45" s="1105" t="s">
        <v>1971</v>
      </c>
      <c r="DC45" s="1343">
        <v>9.51</v>
      </c>
      <c r="DD45" s="1343">
        <v>8.74</v>
      </c>
      <c r="DE45" s="1348">
        <v>8</v>
      </c>
      <c r="DF45" s="1348">
        <v>7.4</v>
      </c>
      <c r="DG45" s="1349">
        <v>4.5</v>
      </c>
      <c r="DH45" s="1063" t="s">
        <v>1971</v>
      </c>
      <c r="DI45" s="1064" t="s">
        <v>1971</v>
      </c>
      <c r="DJ45" s="1064" t="s">
        <v>1971</v>
      </c>
      <c r="DK45" s="1064" t="s">
        <v>1971</v>
      </c>
      <c r="DL45" s="1105" t="s">
        <v>1971</v>
      </c>
      <c r="DM45" s="1109">
        <v>-0.44500000000000001</v>
      </c>
      <c r="DN45" s="1110" t="s">
        <v>1971</v>
      </c>
      <c r="DO45" s="1110" t="s">
        <v>1971</v>
      </c>
      <c r="DP45" s="1111" t="s">
        <v>1971</v>
      </c>
      <c r="DQ45" s="1110">
        <v>0.29499999999999998</v>
      </c>
      <c r="DR45" s="1110" t="s">
        <v>1971</v>
      </c>
      <c r="DS45" s="1110" t="s">
        <v>1971</v>
      </c>
      <c r="DT45" s="1111" t="s">
        <v>1971</v>
      </c>
      <c r="DU45" s="1107" t="s">
        <v>1971</v>
      </c>
      <c r="DV45" s="1112">
        <v>1</v>
      </c>
      <c r="DW45" s="1113" t="s">
        <v>1971</v>
      </c>
    </row>
    <row r="46" spans="1:127" s="390" customFormat="1" ht="15.75" customHeight="1">
      <c r="A46" s="1085" t="s">
        <v>972</v>
      </c>
      <c r="B46" s="1045">
        <v>37</v>
      </c>
      <c r="C46" s="1006"/>
      <c r="D46" s="1006"/>
      <c r="E46" s="1006"/>
      <c r="F46" s="1006"/>
      <c r="G46" s="1006"/>
      <c r="H46" s="1006"/>
      <c r="I46" s="1006"/>
      <c r="J46" s="1006"/>
      <c r="K46" s="1006"/>
      <c r="L46" s="1006"/>
      <c r="M46" s="1045"/>
      <c r="N46" s="1006"/>
      <c r="O46" s="1006"/>
      <c r="P46" s="1006"/>
      <c r="Q46" s="1006"/>
      <c r="R46" s="1006"/>
      <c r="S46" s="1006"/>
      <c r="T46" s="1007"/>
      <c r="U46" s="1086" t="s">
        <v>2093</v>
      </c>
      <c r="V46" s="1087" t="s">
        <v>2094</v>
      </c>
      <c r="W46" s="1087" t="s">
        <v>1936</v>
      </c>
      <c r="X46" s="1088">
        <v>9</v>
      </c>
      <c r="Y46" s="1089" t="s">
        <v>499</v>
      </c>
      <c r="Z46" s="1090" t="s">
        <v>2095</v>
      </c>
      <c r="AA46" s="1091">
        <v>0.5</v>
      </c>
      <c r="AB46" s="1092">
        <v>0.5</v>
      </c>
      <c r="AC46" s="1092" t="s">
        <v>1971</v>
      </c>
      <c r="AD46" s="1092" t="s">
        <v>1971</v>
      </c>
      <c r="AE46" s="1092" t="s">
        <v>1971</v>
      </c>
      <c r="AF46" s="1092" t="s">
        <v>1971</v>
      </c>
      <c r="AG46" s="1092" t="s">
        <v>1971</v>
      </c>
      <c r="AH46" s="1092" t="s">
        <v>1971</v>
      </c>
      <c r="AI46" s="1093">
        <f t="shared" si="0"/>
        <v>1</v>
      </c>
      <c r="AJ46" s="1094" t="s">
        <v>963</v>
      </c>
      <c r="AK46" s="1094" t="s">
        <v>1971</v>
      </c>
      <c r="AL46" s="1094" t="s">
        <v>1971</v>
      </c>
      <c r="AM46" s="1095" t="s">
        <v>1939</v>
      </c>
      <c r="AN46" s="1006" t="s">
        <v>293</v>
      </c>
      <c r="AO46" s="1006" t="s">
        <v>4784</v>
      </c>
      <c r="AP46" s="1302">
        <v>1</v>
      </c>
      <c r="AQ46" s="1064" t="s">
        <v>978</v>
      </c>
      <c r="AR46" s="1097" t="s">
        <v>499</v>
      </c>
      <c r="AS46" s="1098"/>
      <c r="AT46" s="1088"/>
      <c r="AU46" s="1088"/>
      <c r="AV46" s="1088"/>
      <c r="AW46" s="1099"/>
      <c r="AX46" s="1100"/>
      <c r="AY46" s="1063"/>
      <c r="AZ46" s="1064"/>
      <c r="BA46" s="1064"/>
      <c r="BB46" s="1064"/>
      <c r="BC46" s="1064"/>
      <c r="BD46" s="1064"/>
      <c r="BE46" s="1064"/>
      <c r="BF46" s="1064"/>
      <c r="BG46" s="1064"/>
      <c r="BH46" s="1064"/>
      <c r="BI46" s="1063">
        <v>20.5</v>
      </c>
      <c r="BJ46" s="1064">
        <v>20.5</v>
      </c>
      <c r="BK46" s="1064">
        <v>22</v>
      </c>
      <c r="BL46" s="1064">
        <v>21.8</v>
      </c>
      <c r="BM46" s="1064">
        <v>0</v>
      </c>
      <c r="BN46" s="1063"/>
      <c r="BO46" s="1064"/>
      <c r="BP46" s="1064"/>
      <c r="BQ46" s="1064"/>
      <c r="BR46" s="1064"/>
      <c r="BS46" s="1103"/>
      <c r="BT46" s="1064"/>
      <c r="BU46" s="1064"/>
      <c r="BV46" s="1064"/>
      <c r="BW46" s="1104"/>
      <c r="BX46" s="1103"/>
      <c r="BY46" s="1064"/>
      <c r="BZ46" s="1064"/>
      <c r="CA46" s="1064"/>
      <c r="CB46" s="1104"/>
      <c r="CC46" s="1105"/>
      <c r="CD46" s="1106" t="s">
        <v>1971</v>
      </c>
      <c r="CE46" s="1107" t="s">
        <v>1971</v>
      </c>
      <c r="CF46" s="1107" t="s">
        <v>1971</v>
      </c>
      <c r="CG46" s="1107" t="s">
        <v>1971</v>
      </c>
      <c r="CH46" s="1108" t="s">
        <v>1971</v>
      </c>
      <c r="CI46" s="1063" t="s">
        <v>1971</v>
      </c>
      <c r="CJ46" s="1064" t="s">
        <v>1971</v>
      </c>
      <c r="CK46" s="1064" t="s">
        <v>1971</v>
      </c>
      <c r="CL46" s="1064" t="s">
        <v>1971</v>
      </c>
      <c r="CM46" s="1105" t="s">
        <v>1971</v>
      </c>
      <c r="CN46" s="1063" t="s">
        <v>1971</v>
      </c>
      <c r="CO46" s="1064" t="s">
        <v>1971</v>
      </c>
      <c r="CP46" s="1064" t="s">
        <v>1971</v>
      </c>
      <c r="CQ46" s="1064" t="s">
        <v>1971</v>
      </c>
      <c r="CR46" s="1105" t="s">
        <v>1971</v>
      </c>
      <c r="CS46" s="1063" t="s">
        <v>1971</v>
      </c>
      <c r="CT46" s="1064" t="s">
        <v>1971</v>
      </c>
      <c r="CU46" s="1064" t="s">
        <v>1971</v>
      </c>
      <c r="CV46" s="1064" t="s">
        <v>1971</v>
      </c>
      <c r="CW46" s="1105" t="s">
        <v>1971</v>
      </c>
      <c r="CX46" s="1063" t="s">
        <v>1971</v>
      </c>
      <c r="CY46" s="1064" t="s">
        <v>1971</v>
      </c>
      <c r="CZ46" s="1064" t="s">
        <v>1971</v>
      </c>
      <c r="DA46" s="1064" t="s">
        <v>1971</v>
      </c>
      <c r="DB46" s="1105" t="s">
        <v>1971</v>
      </c>
      <c r="DC46" s="1064" t="s">
        <v>1971</v>
      </c>
      <c r="DD46" s="1064" t="s">
        <v>1971</v>
      </c>
      <c r="DE46" s="1064" t="s">
        <v>1971</v>
      </c>
      <c r="DF46" s="1064" t="s">
        <v>1971</v>
      </c>
      <c r="DG46" s="1105" t="s">
        <v>1971</v>
      </c>
      <c r="DH46" s="1063" t="s">
        <v>1971</v>
      </c>
      <c r="DI46" s="1064" t="s">
        <v>1971</v>
      </c>
      <c r="DJ46" s="1064" t="s">
        <v>1971</v>
      </c>
      <c r="DK46" s="1064" t="s">
        <v>1971</v>
      </c>
      <c r="DL46" s="1105" t="s">
        <v>1971</v>
      </c>
      <c r="DM46" s="1109" t="s">
        <v>1971</v>
      </c>
      <c r="DN46" s="1110" t="s">
        <v>1971</v>
      </c>
      <c r="DO46" s="1110" t="s">
        <v>1971</v>
      </c>
      <c r="DP46" s="1111" t="s">
        <v>1971</v>
      </c>
      <c r="DQ46" s="1110" t="s">
        <v>1971</v>
      </c>
      <c r="DR46" s="1110" t="s">
        <v>1971</v>
      </c>
      <c r="DS46" s="1110" t="s">
        <v>1971</v>
      </c>
      <c r="DT46" s="1111" t="s">
        <v>1971</v>
      </c>
      <c r="DU46" s="1107" t="s">
        <v>1971</v>
      </c>
      <c r="DV46" s="1112">
        <v>1</v>
      </c>
      <c r="DW46" s="1113" t="s">
        <v>1971</v>
      </c>
    </row>
    <row r="47" spans="1:127" s="390" customFormat="1" ht="15.75" customHeight="1">
      <c r="A47" s="1085" t="s">
        <v>972</v>
      </c>
      <c r="B47" s="1045">
        <v>38</v>
      </c>
      <c r="C47" s="1006"/>
      <c r="D47" s="1006"/>
      <c r="E47" s="1006"/>
      <c r="F47" s="1006"/>
      <c r="G47" s="1006"/>
      <c r="H47" s="1006"/>
      <c r="I47" s="1006"/>
      <c r="J47" s="1006"/>
      <c r="K47" s="1006"/>
      <c r="L47" s="1006"/>
      <c r="M47" s="1045"/>
      <c r="N47" s="1006"/>
      <c r="O47" s="1006"/>
      <c r="P47" s="1006"/>
      <c r="Q47" s="1006"/>
      <c r="R47" s="1006"/>
      <c r="S47" s="1006"/>
      <c r="T47" s="1007"/>
      <c r="U47" s="1086" t="s">
        <v>2097</v>
      </c>
      <c r="V47" s="1087" t="s">
        <v>2094</v>
      </c>
      <c r="W47" s="1087" t="s">
        <v>1936</v>
      </c>
      <c r="X47" s="1088">
        <v>10</v>
      </c>
      <c r="Y47" s="1089" t="s">
        <v>778</v>
      </c>
      <c r="Z47" s="1090" t="s">
        <v>2098</v>
      </c>
      <c r="AA47" s="1091" t="s">
        <v>1971</v>
      </c>
      <c r="AB47" s="1092" t="s">
        <v>1971</v>
      </c>
      <c r="AC47" s="1092">
        <v>1</v>
      </c>
      <c r="AD47" s="1092" t="s">
        <v>1971</v>
      </c>
      <c r="AE47" s="1092" t="s">
        <v>1971</v>
      </c>
      <c r="AF47" s="1092" t="s">
        <v>1971</v>
      </c>
      <c r="AG47" s="1092" t="s">
        <v>1971</v>
      </c>
      <c r="AH47" s="1092" t="s">
        <v>1971</v>
      </c>
      <c r="AI47" s="1093">
        <f t="shared" si="0"/>
        <v>1</v>
      </c>
      <c r="AJ47" s="1094" t="s">
        <v>963</v>
      </c>
      <c r="AK47" s="1094" t="s">
        <v>1971</v>
      </c>
      <c r="AL47" s="1094" t="s">
        <v>1971</v>
      </c>
      <c r="AM47" s="1095" t="s">
        <v>1939</v>
      </c>
      <c r="AN47" s="1006" t="s">
        <v>293</v>
      </c>
      <c r="AO47" s="1006" t="s">
        <v>4784</v>
      </c>
      <c r="AP47" s="1302">
        <v>2</v>
      </c>
      <c r="AQ47" s="1064" t="s">
        <v>978</v>
      </c>
      <c r="AR47" s="1097" t="s">
        <v>778</v>
      </c>
      <c r="AS47" s="1098"/>
      <c r="AT47" s="1088"/>
      <c r="AU47" s="1088"/>
      <c r="AV47" s="1088"/>
      <c r="AW47" s="1099"/>
      <c r="AX47" s="1100"/>
      <c r="AY47" s="1063"/>
      <c r="AZ47" s="1064"/>
      <c r="BA47" s="1064"/>
      <c r="BB47" s="1064"/>
      <c r="BC47" s="1064"/>
      <c r="BD47" s="1064"/>
      <c r="BE47" s="1064"/>
      <c r="BF47" s="1064"/>
      <c r="BG47" s="1114"/>
      <c r="BH47" s="1114"/>
      <c r="BI47" s="1115">
        <v>9.75</v>
      </c>
      <c r="BJ47" s="1114">
        <v>9.75</v>
      </c>
      <c r="BK47" s="1114">
        <v>9.75</v>
      </c>
      <c r="BL47" s="1114">
        <v>9.75</v>
      </c>
      <c r="BM47" s="1114">
        <v>9.75</v>
      </c>
      <c r="BN47" s="1063"/>
      <c r="BO47" s="1064"/>
      <c r="BP47" s="1064"/>
      <c r="BQ47" s="1064"/>
      <c r="BR47" s="1064"/>
      <c r="BS47" s="1103"/>
      <c r="BT47" s="1064"/>
      <c r="BU47" s="1064"/>
      <c r="BV47" s="1064"/>
      <c r="BW47" s="1104"/>
      <c r="BX47" s="1103"/>
      <c r="BY47" s="1064"/>
      <c r="BZ47" s="1064"/>
      <c r="CA47" s="1064"/>
      <c r="CB47" s="1104"/>
      <c r="CC47" s="1105"/>
      <c r="CD47" s="1106" t="s">
        <v>1971</v>
      </c>
      <c r="CE47" s="1107" t="s">
        <v>1971</v>
      </c>
      <c r="CF47" s="1107" t="s">
        <v>1971</v>
      </c>
      <c r="CG47" s="1107" t="s">
        <v>1971</v>
      </c>
      <c r="CH47" s="1108" t="s">
        <v>1971</v>
      </c>
      <c r="CI47" s="1063" t="s">
        <v>1971</v>
      </c>
      <c r="CJ47" s="1064" t="s">
        <v>1971</v>
      </c>
      <c r="CK47" s="1064" t="s">
        <v>1971</v>
      </c>
      <c r="CL47" s="1064" t="s">
        <v>1971</v>
      </c>
      <c r="CM47" s="1105" t="s">
        <v>1971</v>
      </c>
      <c r="CN47" s="1063" t="s">
        <v>1971</v>
      </c>
      <c r="CO47" s="1064" t="s">
        <v>1971</v>
      </c>
      <c r="CP47" s="1064" t="s">
        <v>1971</v>
      </c>
      <c r="CQ47" s="1064" t="s">
        <v>1971</v>
      </c>
      <c r="CR47" s="1105" t="s">
        <v>1971</v>
      </c>
      <c r="CS47" s="1063" t="s">
        <v>1971</v>
      </c>
      <c r="CT47" s="1064" t="s">
        <v>1971</v>
      </c>
      <c r="CU47" s="1064" t="s">
        <v>1971</v>
      </c>
      <c r="CV47" s="1064" t="s">
        <v>1971</v>
      </c>
      <c r="CW47" s="1105" t="s">
        <v>1971</v>
      </c>
      <c r="CX47" s="1063" t="s">
        <v>1971</v>
      </c>
      <c r="CY47" s="1064" t="s">
        <v>1971</v>
      </c>
      <c r="CZ47" s="1064" t="s">
        <v>1971</v>
      </c>
      <c r="DA47" s="1064" t="s">
        <v>1971</v>
      </c>
      <c r="DB47" s="1105" t="s">
        <v>1971</v>
      </c>
      <c r="DC47" s="1064" t="s">
        <v>1971</v>
      </c>
      <c r="DD47" s="1064" t="s">
        <v>1971</v>
      </c>
      <c r="DE47" s="1064" t="s">
        <v>1971</v>
      </c>
      <c r="DF47" s="1064" t="s">
        <v>1971</v>
      </c>
      <c r="DG47" s="1105" t="s">
        <v>1971</v>
      </c>
      <c r="DH47" s="1063" t="s">
        <v>1971</v>
      </c>
      <c r="DI47" s="1064" t="s">
        <v>1971</v>
      </c>
      <c r="DJ47" s="1064" t="s">
        <v>1971</v>
      </c>
      <c r="DK47" s="1064" t="s">
        <v>1971</v>
      </c>
      <c r="DL47" s="1105" t="s">
        <v>1971</v>
      </c>
      <c r="DM47" s="1109" t="s">
        <v>1971</v>
      </c>
      <c r="DN47" s="1110" t="s">
        <v>1971</v>
      </c>
      <c r="DO47" s="1110" t="s">
        <v>1971</v>
      </c>
      <c r="DP47" s="1111" t="s">
        <v>1971</v>
      </c>
      <c r="DQ47" s="1110" t="s">
        <v>1971</v>
      </c>
      <c r="DR47" s="1110" t="s">
        <v>1971</v>
      </c>
      <c r="DS47" s="1110" t="s">
        <v>1971</v>
      </c>
      <c r="DT47" s="1111" t="s">
        <v>1971</v>
      </c>
      <c r="DU47" s="1107" t="s">
        <v>1971</v>
      </c>
      <c r="DV47" s="1112">
        <v>1</v>
      </c>
      <c r="DW47" s="1113" t="s">
        <v>1971</v>
      </c>
    </row>
    <row r="48" spans="1:127" s="390" customFormat="1" ht="15.75" customHeight="1">
      <c r="A48" s="1085" t="s">
        <v>972</v>
      </c>
      <c r="B48" s="1045">
        <v>39</v>
      </c>
      <c r="C48" s="1006"/>
      <c r="D48" s="1006"/>
      <c r="E48" s="1006"/>
      <c r="F48" s="1006"/>
      <c r="G48" s="1006"/>
      <c r="H48" s="1006"/>
      <c r="I48" s="1006"/>
      <c r="J48" s="1006"/>
      <c r="K48" s="1006"/>
      <c r="L48" s="1006"/>
      <c r="M48" s="1045"/>
      <c r="N48" s="1006"/>
      <c r="O48" s="1006"/>
      <c r="P48" s="1006"/>
      <c r="Q48" s="1006"/>
      <c r="R48" s="1006"/>
      <c r="S48" s="1006"/>
      <c r="T48" s="1007"/>
      <c r="U48" s="1086" t="s">
        <v>2100</v>
      </c>
      <c r="V48" s="1087" t="s">
        <v>2101</v>
      </c>
      <c r="W48" s="1087" t="s">
        <v>1920</v>
      </c>
      <c r="X48" s="1088">
        <v>11</v>
      </c>
      <c r="Y48" s="1089" t="s">
        <v>178</v>
      </c>
      <c r="Z48" s="1090" t="s">
        <v>2102</v>
      </c>
      <c r="AA48" s="1091" t="s">
        <v>1971</v>
      </c>
      <c r="AB48" s="1092">
        <v>1</v>
      </c>
      <c r="AC48" s="1092" t="s">
        <v>1971</v>
      </c>
      <c r="AD48" s="1092" t="s">
        <v>1971</v>
      </c>
      <c r="AE48" s="1092" t="s">
        <v>1971</v>
      </c>
      <c r="AF48" s="1092" t="s">
        <v>1971</v>
      </c>
      <c r="AG48" s="1092" t="s">
        <v>1971</v>
      </c>
      <c r="AH48" s="1092" t="s">
        <v>1971</v>
      </c>
      <c r="AI48" s="1093">
        <f t="shared" si="0"/>
        <v>1</v>
      </c>
      <c r="AJ48" s="1094" t="s">
        <v>984</v>
      </c>
      <c r="AK48" s="1094" t="s">
        <v>964</v>
      </c>
      <c r="AL48" s="1094" t="s">
        <v>965</v>
      </c>
      <c r="AM48" s="1095" t="s">
        <v>2103</v>
      </c>
      <c r="AN48" s="1006" t="s">
        <v>2204</v>
      </c>
      <c r="AO48" s="1006" t="s">
        <v>4786</v>
      </c>
      <c r="AP48" s="1303">
        <v>1</v>
      </c>
      <c r="AQ48" s="1096" t="s">
        <v>978</v>
      </c>
      <c r="AR48" s="1097" t="s">
        <v>178</v>
      </c>
      <c r="AS48" s="1098"/>
      <c r="AT48" s="1088"/>
      <c r="AU48" s="1088"/>
      <c r="AV48" s="1088"/>
      <c r="AW48" s="1099"/>
      <c r="AX48" s="1100"/>
      <c r="AY48" s="1063"/>
      <c r="AZ48" s="1064"/>
      <c r="BA48" s="1064"/>
      <c r="BB48" s="1064"/>
      <c r="BC48" s="1064"/>
      <c r="BD48" s="1064"/>
      <c r="BE48" s="1064"/>
      <c r="BF48" s="1064"/>
      <c r="BG48" s="1101"/>
      <c r="BH48" s="1101"/>
      <c r="BI48" s="1102">
        <v>140.1</v>
      </c>
      <c r="BJ48" s="1101">
        <v>138.1</v>
      </c>
      <c r="BK48" s="1101">
        <v>136.19999999999999</v>
      </c>
      <c r="BL48" s="1101">
        <v>134.19999999999999</v>
      </c>
      <c r="BM48" s="1101">
        <v>132.30000000000001</v>
      </c>
      <c r="BN48" s="1063"/>
      <c r="BO48" s="1064"/>
      <c r="BP48" s="1064"/>
      <c r="BQ48" s="1064"/>
      <c r="BR48" s="1064"/>
      <c r="BS48" s="1103"/>
      <c r="BT48" s="1064"/>
      <c r="BU48" s="1064"/>
      <c r="BV48" s="1064"/>
      <c r="BW48" s="1104"/>
      <c r="BX48" s="1103"/>
      <c r="BY48" s="1064"/>
      <c r="BZ48" s="1064"/>
      <c r="CA48" s="1064"/>
      <c r="CB48" s="1104"/>
      <c r="CC48" s="1105"/>
      <c r="CD48" s="1106" t="s">
        <v>961</v>
      </c>
      <c r="CE48" s="1107" t="s">
        <v>961</v>
      </c>
      <c r="CF48" s="1107" t="s">
        <v>961</v>
      </c>
      <c r="CG48" s="1107" t="s">
        <v>961</v>
      </c>
      <c r="CH48" s="1108" t="s">
        <v>961</v>
      </c>
      <c r="CI48" s="1063" t="s">
        <v>1971</v>
      </c>
      <c r="CJ48" s="1064" t="s">
        <v>1971</v>
      </c>
      <c r="CK48" s="1064" t="s">
        <v>1971</v>
      </c>
      <c r="CL48" s="1064" t="s">
        <v>1971</v>
      </c>
      <c r="CM48" s="1105" t="s">
        <v>1971</v>
      </c>
      <c r="CN48" s="1063" t="s">
        <v>1971</v>
      </c>
      <c r="CO48" s="1064" t="s">
        <v>1971</v>
      </c>
      <c r="CP48" s="1064" t="s">
        <v>1971</v>
      </c>
      <c r="CQ48" s="1064" t="s">
        <v>1971</v>
      </c>
      <c r="CR48" s="1105" t="s">
        <v>1971</v>
      </c>
      <c r="CS48" s="1207">
        <v>150.1</v>
      </c>
      <c r="CT48" s="1205">
        <v>148.1</v>
      </c>
      <c r="CU48" s="1205">
        <v>146.19999999999999</v>
      </c>
      <c r="CV48" s="1205">
        <v>144.19999999999999</v>
      </c>
      <c r="CW48" s="1206">
        <v>142.30000000000001</v>
      </c>
      <c r="CX48" s="1063" t="s">
        <v>1971</v>
      </c>
      <c r="CY48" s="1064" t="s">
        <v>1971</v>
      </c>
      <c r="CZ48" s="1064" t="s">
        <v>1971</v>
      </c>
      <c r="DA48" s="1064" t="s">
        <v>1971</v>
      </c>
      <c r="DB48" s="1105" t="s">
        <v>1971</v>
      </c>
      <c r="DC48" s="1064" t="s">
        <v>1971</v>
      </c>
      <c r="DD48" s="1064" t="s">
        <v>1971</v>
      </c>
      <c r="DE48" s="1064" t="s">
        <v>1971</v>
      </c>
      <c r="DF48" s="1064" t="s">
        <v>1971</v>
      </c>
      <c r="DG48" s="1105" t="s">
        <v>1971</v>
      </c>
      <c r="DH48" s="1063" t="s">
        <v>1971</v>
      </c>
      <c r="DI48" s="1064" t="s">
        <v>1971</v>
      </c>
      <c r="DJ48" s="1064" t="s">
        <v>1971</v>
      </c>
      <c r="DK48" s="1064" t="s">
        <v>1971</v>
      </c>
      <c r="DL48" s="1105" t="s">
        <v>1971</v>
      </c>
      <c r="DM48" s="1109">
        <v>-0.16500000000000001</v>
      </c>
      <c r="DN48" s="1110" t="s">
        <v>1971</v>
      </c>
      <c r="DO48" s="1110" t="s">
        <v>1971</v>
      </c>
      <c r="DP48" s="1111" t="s">
        <v>1971</v>
      </c>
      <c r="DQ48" s="1110" t="s">
        <v>1971</v>
      </c>
      <c r="DR48" s="1110" t="s">
        <v>1971</v>
      </c>
      <c r="DS48" s="1110" t="s">
        <v>1971</v>
      </c>
      <c r="DT48" s="1111" t="s">
        <v>1971</v>
      </c>
      <c r="DU48" s="1107" t="s">
        <v>1971</v>
      </c>
      <c r="DV48" s="1112">
        <v>1</v>
      </c>
      <c r="DW48" s="1113" t="s">
        <v>1971</v>
      </c>
    </row>
    <row r="49" spans="1:127" s="390" customFormat="1" ht="15.75" customHeight="1">
      <c r="A49" s="1085" t="s">
        <v>972</v>
      </c>
      <c r="B49" s="1045">
        <v>40</v>
      </c>
      <c r="C49" s="1006"/>
      <c r="D49" s="1006"/>
      <c r="E49" s="1006"/>
      <c r="F49" s="1006"/>
      <c r="G49" s="1006"/>
      <c r="H49" s="1006"/>
      <c r="I49" s="1006"/>
      <c r="J49" s="1006"/>
      <c r="K49" s="1006"/>
      <c r="L49" s="1006"/>
      <c r="M49" s="1045"/>
      <c r="N49" s="1006"/>
      <c r="O49" s="1006"/>
      <c r="P49" s="1006"/>
      <c r="Q49" s="1006"/>
      <c r="R49" s="1006"/>
      <c r="S49" s="1006"/>
      <c r="T49" s="1007"/>
      <c r="U49" s="1086" t="s">
        <v>2105</v>
      </c>
      <c r="V49" s="1087" t="s">
        <v>2101</v>
      </c>
      <c r="W49" s="1087" t="s">
        <v>1936</v>
      </c>
      <c r="X49" s="1088">
        <v>12</v>
      </c>
      <c r="Y49" s="1089" t="s">
        <v>184</v>
      </c>
      <c r="Z49" s="1090" t="s">
        <v>2106</v>
      </c>
      <c r="AA49" s="1091" t="s">
        <v>1971</v>
      </c>
      <c r="AB49" s="1092">
        <v>1</v>
      </c>
      <c r="AC49" s="1092" t="s">
        <v>1971</v>
      </c>
      <c r="AD49" s="1092" t="s">
        <v>1971</v>
      </c>
      <c r="AE49" s="1092" t="s">
        <v>1971</v>
      </c>
      <c r="AF49" s="1092" t="s">
        <v>1971</v>
      </c>
      <c r="AG49" s="1092" t="s">
        <v>1971</v>
      </c>
      <c r="AH49" s="1092" t="s">
        <v>1971</v>
      </c>
      <c r="AI49" s="1093">
        <f t="shared" si="0"/>
        <v>1</v>
      </c>
      <c r="AJ49" s="1094" t="s">
        <v>984</v>
      </c>
      <c r="AK49" s="1094" t="s">
        <v>964</v>
      </c>
      <c r="AL49" s="1094" t="s">
        <v>965</v>
      </c>
      <c r="AM49" s="1095" t="s">
        <v>1878</v>
      </c>
      <c r="AN49" s="1006" t="s">
        <v>293</v>
      </c>
      <c r="AO49" s="1006" t="s">
        <v>4785</v>
      </c>
      <c r="AP49" s="1302">
        <v>2</v>
      </c>
      <c r="AQ49" s="1064" t="s">
        <v>978</v>
      </c>
      <c r="AR49" s="1097" t="s">
        <v>184</v>
      </c>
      <c r="AS49" s="1098"/>
      <c r="AT49" s="1088"/>
      <c r="AU49" s="1088"/>
      <c r="AV49" s="1088"/>
      <c r="AW49" s="1099"/>
      <c r="AX49" s="1100"/>
      <c r="AY49" s="1063"/>
      <c r="AZ49" s="1064"/>
      <c r="BA49" s="1064"/>
      <c r="BB49" s="1064"/>
      <c r="BC49" s="1064"/>
      <c r="BD49" s="1064"/>
      <c r="BE49" s="1064"/>
      <c r="BF49" s="1064"/>
      <c r="BG49" s="1114"/>
      <c r="BH49" s="1114"/>
      <c r="BI49" s="1115">
        <v>2.34</v>
      </c>
      <c r="BJ49" s="1114">
        <v>2.34</v>
      </c>
      <c r="BK49" s="1114">
        <v>2.34</v>
      </c>
      <c r="BL49" s="1114">
        <v>2.34</v>
      </c>
      <c r="BM49" s="1114">
        <v>2.34</v>
      </c>
      <c r="BN49" s="1063"/>
      <c r="BO49" s="1064"/>
      <c r="BP49" s="1064"/>
      <c r="BQ49" s="1064"/>
      <c r="BR49" s="1064"/>
      <c r="BS49" s="1103"/>
      <c r="BT49" s="1064"/>
      <c r="BU49" s="1064"/>
      <c r="BV49" s="1064"/>
      <c r="BW49" s="1104"/>
      <c r="BX49" s="1103"/>
      <c r="BY49" s="1064"/>
      <c r="BZ49" s="1064"/>
      <c r="CA49" s="1064"/>
      <c r="CB49" s="1104"/>
      <c r="CC49" s="1105"/>
      <c r="CD49" s="1106" t="s">
        <v>961</v>
      </c>
      <c r="CE49" s="1107" t="s">
        <v>961</v>
      </c>
      <c r="CF49" s="1107" t="s">
        <v>961</v>
      </c>
      <c r="CG49" s="1107" t="s">
        <v>961</v>
      </c>
      <c r="CH49" s="1108" t="s">
        <v>961</v>
      </c>
      <c r="CI49" s="1063" t="s">
        <v>1971</v>
      </c>
      <c r="CJ49" s="1064" t="s">
        <v>1971</v>
      </c>
      <c r="CK49" s="1064" t="s">
        <v>1971</v>
      </c>
      <c r="CL49" s="1064" t="s">
        <v>1971</v>
      </c>
      <c r="CM49" s="1105" t="s">
        <v>1971</v>
      </c>
      <c r="CN49" s="1063">
        <v>5.22</v>
      </c>
      <c r="CO49" s="1064">
        <v>5.22</v>
      </c>
      <c r="CP49" s="1064">
        <v>5.22</v>
      </c>
      <c r="CQ49" s="1064">
        <v>5.22</v>
      </c>
      <c r="CR49" s="1105">
        <v>5.22</v>
      </c>
      <c r="CS49" s="1201">
        <v>2.81</v>
      </c>
      <c r="CT49" s="1202">
        <v>2.81</v>
      </c>
      <c r="CU49" s="1202">
        <v>2.81</v>
      </c>
      <c r="CV49" s="1202">
        <v>2.81</v>
      </c>
      <c r="CW49" s="1204">
        <v>2.81</v>
      </c>
      <c r="CX49" s="1063" t="s">
        <v>1971</v>
      </c>
      <c r="CY49" s="1064" t="s">
        <v>1971</v>
      </c>
      <c r="CZ49" s="1064" t="s">
        <v>1971</v>
      </c>
      <c r="DA49" s="1064" t="s">
        <v>1971</v>
      </c>
      <c r="DB49" s="1105" t="s">
        <v>1971</v>
      </c>
      <c r="DC49" s="1064" t="s">
        <v>1971</v>
      </c>
      <c r="DD49" s="1064" t="s">
        <v>1971</v>
      </c>
      <c r="DE49" s="1064" t="s">
        <v>1971</v>
      </c>
      <c r="DF49" s="1064" t="s">
        <v>1971</v>
      </c>
      <c r="DG49" s="1105" t="s">
        <v>1971</v>
      </c>
      <c r="DH49" s="1063" t="s">
        <v>1971</v>
      </c>
      <c r="DI49" s="1064" t="s">
        <v>1971</v>
      </c>
      <c r="DJ49" s="1064" t="s">
        <v>1971</v>
      </c>
      <c r="DK49" s="1064" t="s">
        <v>1971</v>
      </c>
      <c r="DL49" s="1105" t="s">
        <v>1971</v>
      </c>
      <c r="DM49" s="1109">
        <v>-1.3240000000000001</v>
      </c>
      <c r="DN49" s="1110" t="s">
        <v>1971</v>
      </c>
      <c r="DO49" s="1110" t="s">
        <v>1971</v>
      </c>
      <c r="DP49" s="1111" t="s">
        <v>1971</v>
      </c>
      <c r="DQ49" s="1110" t="s">
        <v>1971</v>
      </c>
      <c r="DR49" s="1110" t="s">
        <v>1971</v>
      </c>
      <c r="DS49" s="1110" t="s">
        <v>1971</v>
      </c>
      <c r="DT49" s="1111" t="s">
        <v>1971</v>
      </c>
      <c r="DU49" s="1107" t="s">
        <v>1971</v>
      </c>
      <c r="DV49" s="1112">
        <v>1</v>
      </c>
      <c r="DW49" s="1113" t="s">
        <v>1971</v>
      </c>
    </row>
    <row r="50" spans="1:127" s="390" customFormat="1" ht="15.75" customHeight="1">
      <c r="A50" s="1085" t="s">
        <v>972</v>
      </c>
      <c r="B50" s="1045">
        <v>41</v>
      </c>
      <c r="C50" s="1006"/>
      <c r="D50" s="1006"/>
      <c r="E50" s="1006"/>
      <c r="F50" s="1006"/>
      <c r="G50" s="1006"/>
      <c r="H50" s="1006"/>
      <c r="I50" s="1006"/>
      <c r="J50" s="1006"/>
      <c r="K50" s="1006"/>
      <c r="L50" s="1006"/>
      <c r="M50" s="1045"/>
      <c r="N50" s="1006"/>
      <c r="O50" s="1006"/>
      <c r="P50" s="1006"/>
      <c r="Q50" s="1006"/>
      <c r="R50" s="1006"/>
      <c r="S50" s="1006"/>
      <c r="T50" s="1007"/>
      <c r="U50" s="1086" t="s">
        <v>2108</v>
      </c>
      <c r="V50" s="1087" t="s">
        <v>2101</v>
      </c>
      <c r="W50" s="1087" t="s">
        <v>1920</v>
      </c>
      <c r="X50" s="1088">
        <v>13</v>
      </c>
      <c r="Y50" s="1089" t="s">
        <v>693</v>
      </c>
      <c r="Z50" s="1090" t="s">
        <v>2109</v>
      </c>
      <c r="AA50" s="1091" t="s">
        <v>1971</v>
      </c>
      <c r="AB50" s="1092" t="s">
        <v>1971</v>
      </c>
      <c r="AC50" s="1092">
        <v>1</v>
      </c>
      <c r="AD50" s="1092" t="s">
        <v>1971</v>
      </c>
      <c r="AE50" s="1092" t="s">
        <v>1971</v>
      </c>
      <c r="AF50" s="1092" t="s">
        <v>1971</v>
      </c>
      <c r="AG50" s="1092" t="s">
        <v>1971</v>
      </c>
      <c r="AH50" s="1092" t="s">
        <v>1971</v>
      </c>
      <c r="AI50" s="1093">
        <f t="shared" si="0"/>
        <v>1</v>
      </c>
      <c r="AJ50" s="1094" t="s">
        <v>984</v>
      </c>
      <c r="AK50" s="1094" t="s">
        <v>964</v>
      </c>
      <c r="AL50" s="1094" t="s">
        <v>965</v>
      </c>
      <c r="AM50" s="1095" t="s">
        <v>2110</v>
      </c>
      <c r="AN50" s="1006" t="s">
        <v>2204</v>
      </c>
      <c r="AO50" s="1006" t="s">
        <v>4799</v>
      </c>
      <c r="AP50" s="1303">
        <v>2</v>
      </c>
      <c r="AQ50" s="1096" t="s">
        <v>978</v>
      </c>
      <c r="AR50" s="1097" t="s">
        <v>693</v>
      </c>
      <c r="AS50" s="1098"/>
      <c r="AT50" s="1088"/>
      <c r="AU50" s="1088"/>
      <c r="AV50" s="1088"/>
      <c r="AW50" s="1099"/>
      <c r="AX50" s="1100"/>
      <c r="AY50" s="1063"/>
      <c r="AZ50" s="1064"/>
      <c r="BA50" s="1064"/>
      <c r="BB50" s="1064"/>
      <c r="BC50" s="1064"/>
      <c r="BD50" s="1064"/>
      <c r="BE50" s="1064"/>
      <c r="BF50" s="1064"/>
      <c r="BG50" s="1114"/>
      <c r="BH50" s="1114"/>
      <c r="BI50" s="1115">
        <v>5.6</v>
      </c>
      <c r="BJ50" s="1114">
        <v>5.6</v>
      </c>
      <c r="BK50" s="1114">
        <v>5.5</v>
      </c>
      <c r="BL50" s="1114">
        <v>5.5</v>
      </c>
      <c r="BM50" s="1114">
        <v>5.5</v>
      </c>
      <c r="BN50" s="1063"/>
      <c r="BO50" s="1064"/>
      <c r="BP50" s="1064"/>
      <c r="BQ50" s="1064"/>
      <c r="BR50" s="1064"/>
      <c r="BS50" s="1103"/>
      <c r="BT50" s="1064"/>
      <c r="BU50" s="1064"/>
      <c r="BV50" s="1064"/>
      <c r="BW50" s="1104"/>
      <c r="BX50" s="1103"/>
      <c r="BY50" s="1064"/>
      <c r="BZ50" s="1064"/>
      <c r="CA50" s="1064"/>
      <c r="CB50" s="1104"/>
      <c r="CC50" s="1105"/>
      <c r="CD50" s="1106" t="s">
        <v>961</v>
      </c>
      <c r="CE50" s="1107" t="s">
        <v>961</v>
      </c>
      <c r="CF50" s="1107" t="s">
        <v>961</v>
      </c>
      <c r="CG50" s="1107" t="s">
        <v>961</v>
      </c>
      <c r="CH50" s="1108" t="s">
        <v>961</v>
      </c>
      <c r="CI50" s="1063" t="s">
        <v>1971</v>
      </c>
      <c r="CJ50" s="1064" t="s">
        <v>1971</v>
      </c>
      <c r="CK50" s="1064" t="s">
        <v>1971</v>
      </c>
      <c r="CL50" s="1064" t="s">
        <v>1971</v>
      </c>
      <c r="CM50" s="1105" t="s">
        <v>1971</v>
      </c>
      <c r="CN50" s="1063">
        <v>7.86</v>
      </c>
      <c r="CO50" s="1064">
        <v>7.86</v>
      </c>
      <c r="CP50" s="1064">
        <v>7.76</v>
      </c>
      <c r="CQ50" s="1064">
        <v>7.76</v>
      </c>
      <c r="CR50" s="1105">
        <v>7.76</v>
      </c>
      <c r="CS50" s="1063" t="s">
        <v>1971</v>
      </c>
      <c r="CT50" s="1064" t="s">
        <v>1971</v>
      </c>
      <c r="CU50" s="1064" t="s">
        <v>1971</v>
      </c>
      <c r="CV50" s="1064" t="s">
        <v>1971</v>
      </c>
      <c r="CW50" s="1105" t="s">
        <v>1971</v>
      </c>
      <c r="CX50" s="1063" t="s">
        <v>1971</v>
      </c>
      <c r="CY50" s="1064" t="s">
        <v>1971</v>
      </c>
      <c r="CZ50" s="1064" t="s">
        <v>1971</v>
      </c>
      <c r="DA50" s="1064" t="s">
        <v>1971</v>
      </c>
      <c r="DB50" s="1105" t="s">
        <v>1971</v>
      </c>
      <c r="DC50" s="1064" t="s">
        <v>1971</v>
      </c>
      <c r="DD50" s="1064" t="s">
        <v>1971</v>
      </c>
      <c r="DE50" s="1064" t="s">
        <v>1971</v>
      </c>
      <c r="DF50" s="1064" t="s">
        <v>1971</v>
      </c>
      <c r="DG50" s="1105" t="s">
        <v>1971</v>
      </c>
      <c r="DH50" s="1063" t="s">
        <v>1971</v>
      </c>
      <c r="DI50" s="1064" t="s">
        <v>1971</v>
      </c>
      <c r="DJ50" s="1064" t="s">
        <v>1971</v>
      </c>
      <c r="DK50" s="1064" t="s">
        <v>1971</v>
      </c>
      <c r="DL50" s="1105" t="s">
        <v>1971</v>
      </c>
      <c r="DM50" s="1109">
        <v>-2.298</v>
      </c>
      <c r="DN50" s="1110" t="s">
        <v>1971</v>
      </c>
      <c r="DO50" s="1110" t="s">
        <v>1971</v>
      </c>
      <c r="DP50" s="1111" t="s">
        <v>1971</v>
      </c>
      <c r="DQ50" s="1110" t="s">
        <v>1971</v>
      </c>
      <c r="DR50" s="1110" t="s">
        <v>1971</v>
      </c>
      <c r="DS50" s="1110" t="s">
        <v>1971</v>
      </c>
      <c r="DT50" s="1111" t="s">
        <v>1971</v>
      </c>
      <c r="DU50" s="1107" t="s">
        <v>1971</v>
      </c>
      <c r="DV50" s="1112">
        <v>1</v>
      </c>
      <c r="DW50" s="1113" t="s">
        <v>1971</v>
      </c>
    </row>
    <row r="51" spans="1:127" s="390" customFormat="1" ht="15.75" customHeight="1">
      <c r="A51" s="1085" t="s">
        <v>972</v>
      </c>
      <c r="B51" s="1045">
        <v>42</v>
      </c>
      <c r="C51" s="1006"/>
      <c r="D51" s="1006"/>
      <c r="E51" s="1006"/>
      <c r="F51" s="1006"/>
      <c r="G51" s="1006"/>
      <c r="H51" s="1006"/>
      <c r="I51" s="1006"/>
      <c r="J51" s="1006"/>
      <c r="K51" s="1006"/>
      <c r="L51" s="1006"/>
      <c r="M51" s="1045"/>
      <c r="N51" s="1006"/>
      <c r="O51" s="1006"/>
      <c r="P51" s="1006"/>
      <c r="Q51" s="1006"/>
      <c r="R51" s="1006"/>
      <c r="S51" s="1006"/>
      <c r="T51" s="1007"/>
      <c r="U51" s="1086" t="s">
        <v>2112</v>
      </c>
      <c r="V51" s="1087" t="s">
        <v>2101</v>
      </c>
      <c r="W51" s="1087" t="s">
        <v>1920</v>
      </c>
      <c r="X51" s="1088">
        <v>14</v>
      </c>
      <c r="Y51" s="1089" t="s">
        <v>1016</v>
      </c>
      <c r="Z51" s="1090" t="s">
        <v>2113</v>
      </c>
      <c r="AA51" s="1091" t="s">
        <v>1971</v>
      </c>
      <c r="AB51" s="1092">
        <v>0.39</v>
      </c>
      <c r="AC51" s="1092">
        <v>0.61</v>
      </c>
      <c r="AD51" s="1092" t="s">
        <v>1971</v>
      </c>
      <c r="AE51" s="1092" t="s">
        <v>1971</v>
      </c>
      <c r="AF51" s="1092" t="s">
        <v>1971</v>
      </c>
      <c r="AG51" s="1092" t="s">
        <v>1971</v>
      </c>
      <c r="AH51" s="1092" t="s">
        <v>1971</v>
      </c>
      <c r="AI51" s="1093">
        <f t="shared" si="0"/>
        <v>1</v>
      </c>
      <c r="AJ51" s="1094" t="s">
        <v>984</v>
      </c>
      <c r="AK51" s="1094" t="s">
        <v>964</v>
      </c>
      <c r="AL51" s="1094" t="s">
        <v>965</v>
      </c>
      <c r="AM51" s="1095" t="s">
        <v>2114</v>
      </c>
      <c r="AN51" s="1006" t="s">
        <v>293</v>
      </c>
      <c r="AO51" s="1006" t="s">
        <v>2472</v>
      </c>
      <c r="AP51" s="1302">
        <v>2</v>
      </c>
      <c r="AQ51" s="1064" t="s">
        <v>966</v>
      </c>
      <c r="AR51" s="1097" t="s">
        <v>1016</v>
      </c>
      <c r="AS51" s="1098"/>
      <c r="AT51" s="1088"/>
      <c r="AU51" s="1088"/>
      <c r="AV51" s="1088"/>
      <c r="AW51" s="1099"/>
      <c r="AX51" s="1100"/>
      <c r="AY51" s="1063"/>
      <c r="AZ51" s="1064"/>
      <c r="BA51" s="1064"/>
      <c r="BB51" s="1064"/>
      <c r="BC51" s="1064"/>
      <c r="BD51" s="1064"/>
      <c r="BE51" s="1064"/>
      <c r="BF51" s="1064"/>
      <c r="BG51" s="1114"/>
      <c r="BH51" s="1114"/>
      <c r="BI51" s="1115">
        <v>100</v>
      </c>
      <c r="BJ51" s="1114">
        <v>100</v>
      </c>
      <c r="BK51" s="1114">
        <v>100</v>
      </c>
      <c r="BL51" s="1114">
        <v>100</v>
      </c>
      <c r="BM51" s="1114">
        <v>100</v>
      </c>
      <c r="BN51" s="1063"/>
      <c r="BO51" s="1064"/>
      <c r="BP51" s="1064"/>
      <c r="BQ51" s="1064"/>
      <c r="BR51" s="1064"/>
      <c r="BS51" s="1103"/>
      <c r="BT51" s="1064"/>
      <c r="BU51" s="1064"/>
      <c r="BV51" s="1064"/>
      <c r="BW51" s="1104"/>
      <c r="BX51" s="1103"/>
      <c r="BY51" s="1064"/>
      <c r="BZ51" s="1064"/>
      <c r="CA51" s="1064"/>
      <c r="CB51" s="1104"/>
      <c r="CC51" s="1105"/>
      <c r="CD51" s="1106" t="s">
        <v>961</v>
      </c>
      <c r="CE51" s="1107" t="s">
        <v>961</v>
      </c>
      <c r="CF51" s="1107" t="s">
        <v>961</v>
      </c>
      <c r="CG51" s="1107" t="s">
        <v>961</v>
      </c>
      <c r="CH51" s="1108" t="s">
        <v>961</v>
      </c>
      <c r="CI51" s="1063" t="s">
        <v>1971</v>
      </c>
      <c r="CJ51" s="1064" t="s">
        <v>1971</v>
      </c>
      <c r="CK51" s="1064" t="s">
        <v>1971</v>
      </c>
      <c r="CL51" s="1064" t="s">
        <v>1971</v>
      </c>
      <c r="CM51" s="1105" t="s">
        <v>1971</v>
      </c>
      <c r="CN51" s="1063">
        <v>95.4</v>
      </c>
      <c r="CO51" s="1064">
        <v>95.4</v>
      </c>
      <c r="CP51" s="1064">
        <v>95.4</v>
      </c>
      <c r="CQ51" s="1064">
        <v>95.4</v>
      </c>
      <c r="CR51" s="1105">
        <v>95.4</v>
      </c>
      <c r="CS51" s="1063">
        <v>99</v>
      </c>
      <c r="CT51" s="1064">
        <v>99</v>
      </c>
      <c r="CU51" s="1064">
        <v>99</v>
      </c>
      <c r="CV51" s="1064">
        <v>99</v>
      </c>
      <c r="CW51" s="1105">
        <v>99</v>
      </c>
      <c r="CX51" s="1063" t="s">
        <v>1971</v>
      </c>
      <c r="CY51" s="1064" t="s">
        <v>1971</v>
      </c>
      <c r="CZ51" s="1064" t="s">
        <v>1971</v>
      </c>
      <c r="DA51" s="1064" t="s">
        <v>1971</v>
      </c>
      <c r="DB51" s="1105" t="s">
        <v>1971</v>
      </c>
      <c r="DC51" s="1064" t="s">
        <v>1971</v>
      </c>
      <c r="DD51" s="1064" t="s">
        <v>1971</v>
      </c>
      <c r="DE51" s="1064" t="s">
        <v>1971</v>
      </c>
      <c r="DF51" s="1064" t="s">
        <v>1971</v>
      </c>
      <c r="DG51" s="1105" t="s">
        <v>1971</v>
      </c>
      <c r="DH51" s="1063" t="s">
        <v>1971</v>
      </c>
      <c r="DI51" s="1064" t="s">
        <v>1971</v>
      </c>
      <c r="DJ51" s="1064" t="s">
        <v>1971</v>
      </c>
      <c r="DK51" s="1064" t="s">
        <v>1971</v>
      </c>
      <c r="DL51" s="1105" t="s">
        <v>1971</v>
      </c>
      <c r="DM51" s="1109">
        <v>-1.3480000000000001</v>
      </c>
      <c r="DN51" s="1110" t="s">
        <v>1971</v>
      </c>
      <c r="DO51" s="1110" t="s">
        <v>1971</v>
      </c>
      <c r="DP51" s="1111" t="s">
        <v>1971</v>
      </c>
      <c r="DQ51" s="1110" t="s">
        <v>1971</v>
      </c>
      <c r="DR51" s="1110" t="s">
        <v>1971</v>
      </c>
      <c r="DS51" s="1110" t="s">
        <v>1971</v>
      </c>
      <c r="DT51" s="1111" t="s">
        <v>1971</v>
      </c>
      <c r="DU51" s="1107" t="s">
        <v>1971</v>
      </c>
      <c r="DV51" s="1112">
        <v>1</v>
      </c>
      <c r="DW51" s="1113" t="s">
        <v>1971</v>
      </c>
    </row>
    <row r="52" spans="1:127" s="390" customFormat="1" ht="15.75" customHeight="1">
      <c r="A52" s="1085" t="s">
        <v>972</v>
      </c>
      <c r="B52" s="1045">
        <v>43</v>
      </c>
      <c r="C52" s="1006"/>
      <c r="D52" s="1006"/>
      <c r="E52" s="1006"/>
      <c r="F52" s="1006"/>
      <c r="G52" s="1006"/>
      <c r="H52" s="1006"/>
      <c r="I52" s="1006"/>
      <c r="J52" s="1006"/>
      <c r="K52" s="1006"/>
      <c r="L52" s="1006"/>
      <c r="M52" s="1045"/>
      <c r="N52" s="1006"/>
      <c r="O52" s="1006"/>
      <c r="P52" s="1006"/>
      <c r="Q52" s="1006"/>
      <c r="R52" s="1006"/>
      <c r="S52" s="1006"/>
      <c r="T52" s="1007"/>
      <c r="U52" s="1086" t="s">
        <v>2116</v>
      </c>
      <c r="V52" s="1087" t="s">
        <v>2094</v>
      </c>
      <c r="W52" s="1087" t="s">
        <v>1927</v>
      </c>
      <c r="X52" s="1088">
        <v>15</v>
      </c>
      <c r="Y52" s="1089" t="s">
        <v>2117</v>
      </c>
      <c r="Z52" s="1090" t="s">
        <v>2118</v>
      </c>
      <c r="AA52" s="1091" t="s">
        <v>1971</v>
      </c>
      <c r="AB52" s="1092">
        <v>1</v>
      </c>
      <c r="AC52" s="1092" t="s">
        <v>1971</v>
      </c>
      <c r="AD52" s="1092" t="s">
        <v>1971</v>
      </c>
      <c r="AE52" s="1092" t="s">
        <v>1971</v>
      </c>
      <c r="AF52" s="1092" t="s">
        <v>1971</v>
      </c>
      <c r="AG52" s="1092" t="s">
        <v>1971</v>
      </c>
      <c r="AH52" s="1092" t="s">
        <v>1971</v>
      </c>
      <c r="AI52" s="1093">
        <f t="shared" si="0"/>
        <v>1</v>
      </c>
      <c r="AJ52" s="1094" t="s">
        <v>984</v>
      </c>
      <c r="AK52" s="1094" t="s">
        <v>964</v>
      </c>
      <c r="AL52" s="1094" t="s">
        <v>965</v>
      </c>
      <c r="AM52" s="1095" t="s">
        <v>1939</v>
      </c>
      <c r="AN52" s="1006" t="s">
        <v>293</v>
      </c>
      <c r="AO52" s="1006" t="s">
        <v>2119</v>
      </c>
      <c r="AP52" s="1058">
        <v>1</v>
      </c>
      <c r="AQ52" s="1096" t="s">
        <v>978</v>
      </c>
      <c r="AR52" s="1097" t="s">
        <v>1971</v>
      </c>
      <c r="AS52" s="1098"/>
      <c r="AT52" s="1088"/>
      <c r="AU52" s="1088"/>
      <c r="AV52" s="1088"/>
      <c r="AW52" s="1099"/>
      <c r="AX52" s="1100"/>
      <c r="AY52" s="1063"/>
      <c r="AZ52" s="1064"/>
      <c r="BA52" s="1064"/>
      <c r="BB52" s="1064"/>
      <c r="BC52" s="1064"/>
      <c r="BD52" s="1064"/>
      <c r="BE52" s="1064"/>
      <c r="BF52" s="1064"/>
      <c r="BG52" s="1064"/>
      <c r="BH52" s="1064"/>
      <c r="BI52" s="1394"/>
      <c r="BJ52" s="1343"/>
      <c r="BK52" s="1343"/>
      <c r="BL52" s="1343"/>
      <c r="BM52" s="1343"/>
      <c r="BN52" s="1063"/>
      <c r="BO52" s="1064"/>
      <c r="BP52" s="1064"/>
      <c r="BQ52" s="1064"/>
      <c r="BR52" s="1064"/>
      <c r="BS52" s="1103"/>
      <c r="BT52" s="1064"/>
      <c r="BU52" s="1064"/>
      <c r="BV52" s="1064"/>
      <c r="BW52" s="1104"/>
      <c r="BX52" s="1103"/>
      <c r="BY52" s="1064"/>
      <c r="BZ52" s="1064"/>
      <c r="CA52" s="1064"/>
      <c r="CB52" s="1104"/>
      <c r="CC52" s="1105"/>
      <c r="CD52" s="1351"/>
      <c r="CE52" s="1352"/>
      <c r="CF52" s="1352"/>
      <c r="CG52" s="1352"/>
      <c r="CH52" s="1414"/>
      <c r="CI52" s="1394"/>
      <c r="CJ52" s="1343"/>
      <c r="CK52" s="1343"/>
      <c r="CL52" s="1343"/>
      <c r="CM52" s="1344"/>
      <c r="CN52" s="1394"/>
      <c r="CO52" s="1343"/>
      <c r="CP52" s="1343"/>
      <c r="CQ52" s="1343"/>
      <c r="CR52" s="1344"/>
      <c r="CS52" s="1394"/>
      <c r="CT52" s="1343"/>
      <c r="CU52" s="1343"/>
      <c r="CV52" s="1343"/>
      <c r="CW52" s="1344"/>
      <c r="CX52" s="1394"/>
      <c r="CY52" s="1343"/>
      <c r="CZ52" s="1343"/>
      <c r="DA52" s="1343"/>
      <c r="DB52" s="1344"/>
      <c r="DC52" s="1343"/>
      <c r="DD52" s="1343"/>
      <c r="DE52" s="1343"/>
      <c r="DF52" s="1343"/>
      <c r="DG52" s="1344"/>
      <c r="DH52" s="1394"/>
      <c r="DI52" s="1343"/>
      <c r="DJ52" s="1343"/>
      <c r="DK52" s="1343"/>
      <c r="DL52" s="1344"/>
      <c r="DM52" s="1775"/>
      <c r="DN52" s="1776"/>
      <c r="DO52" s="1776"/>
      <c r="DP52" s="1777"/>
      <c r="DQ52" s="1776"/>
      <c r="DR52" s="1776"/>
      <c r="DS52" s="1776"/>
      <c r="DT52" s="1777"/>
      <c r="DU52" s="1352"/>
      <c r="DV52" s="1696"/>
      <c r="DW52" s="1778"/>
    </row>
    <row r="53" spans="1:127" s="390" customFormat="1" ht="15.75" customHeight="1">
      <c r="A53" s="1085" t="s">
        <v>972</v>
      </c>
      <c r="B53" s="1045">
        <v>44</v>
      </c>
      <c r="C53" s="1006"/>
      <c r="D53" s="1006"/>
      <c r="E53" s="1006"/>
      <c r="F53" s="1006"/>
      <c r="G53" s="1006"/>
      <c r="H53" s="1006"/>
      <c r="I53" s="1006"/>
      <c r="J53" s="1006"/>
      <c r="K53" s="1006"/>
      <c r="L53" s="1006"/>
      <c r="M53" s="1045"/>
      <c r="N53" s="1006"/>
      <c r="O53" s="1006"/>
      <c r="P53" s="1006"/>
      <c r="Q53" s="1006"/>
      <c r="R53" s="1006"/>
      <c r="S53" s="1006"/>
      <c r="T53" s="1007"/>
      <c r="U53" s="1086" t="s">
        <v>2120</v>
      </c>
      <c r="V53" s="1087" t="s">
        <v>2101</v>
      </c>
      <c r="W53" s="1087" t="s">
        <v>1920</v>
      </c>
      <c r="X53" s="1088">
        <v>16</v>
      </c>
      <c r="Y53" s="1089" t="s">
        <v>2121</v>
      </c>
      <c r="Z53" s="1090" t="s">
        <v>2122</v>
      </c>
      <c r="AA53" s="1091" t="s">
        <v>1971</v>
      </c>
      <c r="AB53" s="1092">
        <v>1</v>
      </c>
      <c r="AC53" s="1092" t="s">
        <v>1971</v>
      </c>
      <c r="AD53" s="1092" t="s">
        <v>1971</v>
      </c>
      <c r="AE53" s="1092" t="s">
        <v>1971</v>
      </c>
      <c r="AF53" s="1092" t="s">
        <v>1971</v>
      </c>
      <c r="AG53" s="1092" t="s">
        <v>1971</v>
      </c>
      <c r="AH53" s="1092" t="s">
        <v>1971</v>
      </c>
      <c r="AI53" s="1093">
        <f t="shared" si="0"/>
        <v>1</v>
      </c>
      <c r="AJ53" s="1094" t="s">
        <v>988</v>
      </c>
      <c r="AK53" s="1094" t="s">
        <v>964</v>
      </c>
      <c r="AL53" s="1094" t="s">
        <v>965</v>
      </c>
      <c r="AM53" s="1095" t="s">
        <v>2014</v>
      </c>
      <c r="AN53" s="1006" t="s">
        <v>2204</v>
      </c>
      <c r="AO53" s="1006" t="s">
        <v>4788</v>
      </c>
      <c r="AP53" s="1058">
        <v>0</v>
      </c>
      <c r="AQ53" s="1096" t="s">
        <v>978</v>
      </c>
      <c r="AR53" s="1097"/>
      <c r="AS53" s="1098"/>
      <c r="AT53" s="1088"/>
      <c r="AU53" s="1088"/>
      <c r="AV53" s="1088"/>
      <c r="AW53" s="1099"/>
      <c r="AX53" s="1100"/>
      <c r="AY53" s="1063"/>
      <c r="AZ53" s="1064"/>
      <c r="BA53" s="1064"/>
      <c r="BB53" s="1064"/>
      <c r="BC53" s="1064"/>
      <c r="BD53" s="1064"/>
      <c r="BE53" s="1064"/>
      <c r="BF53" s="1064"/>
      <c r="BG53" s="1064"/>
      <c r="BH53" s="1064"/>
      <c r="BI53" s="1394"/>
      <c r="BJ53" s="1343"/>
      <c r="BK53" s="1343"/>
      <c r="BL53" s="1343"/>
      <c r="BM53" s="1343"/>
      <c r="BN53" s="1063"/>
      <c r="BO53" s="1064"/>
      <c r="BP53" s="1064"/>
      <c r="BQ53" s="1064"/>
      <c r="BR53" s="1064"/>
      <c r="BS53" s="1103"/>
      <c r="BT53" s="1064"/>
      <c r="BU53" s="1064"/>
      <c r="BV53" s="1064"/>
      <c r="BW53" s="1104"/>
      <c r="BX53" s="1103"/>
      <c r="BY53" s="1064"/>
      <c r="BZ53" s="1064"/>
      <c r="CA53" s="1064"/>
      <c r="CB53" s="1104"/>
      <c r="CC53" s="1105"/>
      <c r="CD53" s="1351"/>
      <c r="CE53" s="1352"/>
      <c r="CF53" s="1352"/>
      <c r="CG53" s="1352"/>
      <c r="CH53" s="1414"/>
      <c r="CI53" s="1394"/>
      <c r="CJ53" s="1343"/>
      <c r="CK53" s="1343"/>
      <c r="CL53" s="1343"/>
      <c r="CM53" s="1344"/>
      <c r="CN53" s="1394"/>
      <c r="CO53" s="1343"/>
      <c r="CP53" s="1343"/>
      <c r="CQ53" s="1343"/>
      <c r="CR53" s="1344"/>
      <c r="CS53" s="1394"/>
      <c r="CT53" s="1343"/>
      <c r="CU53" s="1343"/>
      <c r="CV53" s="1343"/>
      <c r="CW53" s="1344"/>
      <c r="CX53" s="1394"/>
      <c r="CY53" s="1343"/>
      <c r="CZ53" s="1343"/>
      <c r="DA53" s="1343"/>
      <c r="DB53" s="1344"/>
      <c r="DC53" s="1343"/>
      <c r="DD53" s="1343"/>
      <c r="DE53" s="1343"/>
      <c r="DF53" s="1343"/>
      <c r="DG53" s="1344"/>
      <c r="DH53" s="1394"/>
      <c r="DI53" s="1343"/>
      <c r="DJ53" s="1343"/>
      <c r="DK53" s="1343"/>
      <c r="DL53" s="1344"/>
      <c r="DM53" s="1775"/>
      <c r="DN53" s="1776"/>
      <c r="DO53" s="1776"/>
      <c r="DP53" s="1777"/>
      <c r="DQ53" s="1776"/>
      <c r="DR53" s="1776"/>
      <c r="DS53" s="1776"/>
      <c r="DT53" s="1777"/>
      <c r="DU53" s="1352"/>
      <c r="DV53" s="1696"/>
      <c r="DW53" s="1778"/>
    </row>
    <row r="54" spans="1:127" s="390" customFormat="1" ht="15.75" customHeight="1">
      <c r="A54" s="1085" t="s">
        <v>972</v>
      </c>
      <c r="B54" s="1045">
        <v>45</v>
      </c>
      <c r="C54" s="1006"/>
      <c r="D54" s="1006"/>
      <c r="E54" s="1006"/>
      <c r="F54" s="1006"/>
      <c r="G54" s="1006"/>
      <c r="H54" s="1006"/>
      <c r="I54" s="1006"/>
      <c r="J54" s="1006"/>
      <c r="K54" s="1006"/>
      <c r="L54" s="1006"/>
      <c r="M54" s="1045"/>
      <c r="N54" s="1006"/>
      <c r="O54" s="1006"/>
      <c r="P54" s="1006"/>
      <c r="Q54" s="1006"/>
      <c r="R54" s="1006"/>
      <c r="S54" s="1006"/>
      <c r="T54" s="1007"/>
      <c r="U54" s="1086" t="s">
        <v>2123</v>
      </c>
      <c r="V54" s="1087" t="s">
        <v>2101</v>
      </c>
      <c r="W54" s="1087" t="s">
        <v>1920</v>
      </c>
      <c r="X54" s="1088">
        <v>17</v>
      </c>
      <c r="Y54" s="1089" t="s">
        <v>2124</v>
      </c>
      <c r="Z54" s="1090" t="s">
        <v>2125</v>
      </c>
      <c r="AA54" s="1091" t="s">
        <v>1971</v>
      </c>
      <c r="AB54" s="1092" t="s">
        <v>1971</v>
      </c>
      <c r="AC54" s="1092">
        <v>1</v>
      </c>
      <c r="AD54" s="1092" t="s">
        <v>1971</v>
      </c>
      <c r="AE54" s="1092" t="s">
        <v>1971</v>
      </c>
      <c r="AF54" s="1092" t="s">
        <v>1971</v>
      </c>
      <c r="AG54" s="1092" t="s">
        <v>1971</v>
      </c>
      <c r="AH54" s="1092" t="s">
        <v>1971</v>
      </c>
      <c r="AI54" s="1093">
        <f t="shared" si="0"/>
        <v>1</v>
      </c>
      <c r="AJ54" s="1094" t="s">
        <v>988</v>
      </c>
      <c r="AK54" s="1094" t="s">
        <v>964</v>
      </c>
      <c r="AL54" s="1094" t="s">
        <v>965</v>
      </c>
      <c r="AM54" s="1095" t="s">
        <v>2087</v>
      </c>
      <c r="AN54" s="1006" t="s">
        <v>2204</v>
      </c>
      <c r="AO54" s="1006" t="s">
        <v>4477</v>
      </c>
      <c r="AP54" s="1058">
        <v>0</v>
      </c>
      <c r="AQ54" s="1096" t="s">
        <v>978</v>
      </c>
      <c r="AR54" s="1097"/>
      <c r="AS54" s="1098"/>
      <c r="AT54" s="1088"/>
      <c r="AU54" s="1088"/>
      <c r="AV54" s="1088"/>
      <c r="AW54" s="1099"/>
      <c r="AX54" s="1100"/>
      <c r="AY54" s="1063"/>
      <c r="AZ54" s="1064"/>
      <c r="BA54" s="1064"/>
      <c r="BB54" s="1064"/>
      <c r="BC54" s="1064"/>
      <c r="BD54" s="1064"/>
      <c r="BE54" s="1064"/>
      <c r="BF54" s="1064"/>
      <c r="BG54" s="1064"/>
      <c r="BH54" s="1064"/>
      <c r="BI54" s="1395"/>
      <c r="BJ54" s="1348"/>
      <c r="BK54" s="1348"/>
      <c r="BL54" s="1348"/>
      <c r="BM54" s="1348"/>
      <c r="BN54" s="1063"/>
      <c r="BO54" s="1064"/>
      <c r="BP54" s="1064"/>
      <c r="BQ54" s="1064"/>
      <c r="BR54" s="1064"/>
      <c r="BS54" s="1103"/>
      <c r="BT54" s="1064"/>
      <c r="BU54" s="1064"/>
      <c r="BV54" s="1064"/>
      <c r="BW54" s="1104"/>
      <c r="BX54" s="1103"/>
      <c r="BY54" s="1064"/>
      <c r="BZ54" s="1064"/>
      <c r="CA54" s="1064"/>
      <c r="CB54" s="1104"/>
      <c r="CC54" s="1105"/>
      <c r="CD54" s="1351"/>
      <c r="CE54" s="1352"/>
      <c r="CF54" s="1352"/>
      <c r="CG54" s="1352"/>
      <c r="CH54" s="1414"/>
      <c r="CI54" s="1394"/>
      <c r="CJ54" s="1343"/>
      <c r="CK54" s="1343"/>
      <c r="CL54" s="1343"/>
      <c r="CM54" s="1344"/>
      <c r="CN54" s="1394"/>
      <c r="CO54" s="1343"/>
      <c r="CP54" s="1343"/>
      <c r="CQ54" s="1343"/>
      <c r="CR54" s="1344"/>
      <c r="CS54" s="1394"/>
      <c r="CT54" s="1343"/>
      <c r="CU54" s="1343"/>
      <c r="CV54" s="1343"/>
      <c r="CW54" s="1344"/>
      <c r="CX54" s="1394"/>
      <c r="CY54" s="1343"/>
      <c r="CZ54" s="1343"/>
      <c r="DA54" s="1343"/>
      <c r="DB54" s="1344"/>
      <c r="DC54" s="1343"/>
      <c r="DD54" s="1343"/>
      <c r="DE54" s="1343"/>
      <c r="DF54" s="1343"/>
      <c r="DG54" s="1344"/>
      <c r="DH54" s="1394"/>
      <c r="DI54" s="1343"/>
      <c r="DJ54" s="1343"/>
      <c r="DK54" s="1343"/>
      <c r="DL54" s="1344"/>
      <c r="DM54" s="1775"/>
      <c r="DN54" s="1776"/>
      <c r="DO54" s="1776"/>
      <c r="DP54" s="1777"/>
      <c r="DQ54" s="1776"/>
      <c r="DR54" s="1776"/>
      <c r="DS54" s="1776"/>
      <c r="DT54" s="1777"/>
      <c r="DU54" s="1352"/>
      <c r="DV54" s="1696"/>
      <c r="DW54" s="1778"/>
    </row>
    <row r="55" spans="1:127" s="390" customFormat="1" ht="15.75" customHeight="1">
      <c r="A55" s="1085" t="s">
        <v>972</v>
      </c>
      <c r="B55" s="1045">
        <v>46</v>
      </c>
      <c r="C55" s="1006"/>
      <c r="D55" s="1006"/>
      <c r="E55" s="1006"/>
      <c r="F55" s="1006"/>
      <c r="G55" s="1006"/>
      <c r="H55" s="1006"/>
      <c r="I55" s="1006"/>
      <c r="J55" s="1006"/>
      <c r="K55" s="1006"/>
      <c r="L55" s="1006"/>
      <c r="M55" s="1045"/>
      <c r="N55" s="1006"/>
      <c r="O55" s="1006"/>
      <c r="P55" s="1006"/>
      <c r="Q55" s="1006"/>
      <c r="R55" s="1006"/>
      <c r="S55" s="1006"/>
      <c r="T55" s="1007"/>
      <c r="U55" s="1086" t="s">
        <v>2128</v>
      </c>
      <c r="V55" s="1087" t="s">
        <v>2101</v>
      </c>
      <c r="W55" s="1087" t="s">
        <v>1920</v>
      </c>
      <c r="X55" s="1088">
        <v>18</v>
      </c>
      <c r="Y55" s="1089" t="s">
        <v>2129</v>
      </c>
      <c r="Z55" s="1090" t="s">
        <v>2130</v>
      </c>
      <c r="AA55" s="1091" t="s">
        <v>1971</v>
      </c>
      <c r="AB55" s="1092">
        <v>1</v>
      </c>
      <c r="AC55" s="1092" t="s">
        <v>1971</v>
      </c>
      <c r="AD55" s="1092" t="s">
        <v>1971</v>
      </c>
      <c r="AE55" s="1092" t="s">
        <v>1971</v>
      </c>
      <c r="AF55" s="1092" t="s">
        <v>1971</v>
      </c>
      <c r="AG55" s="1092" t="s">
        <v>1971</v>
      </c>
      <c r="AH55" s="1092" t="s">
        <v>1971</v>
      </c>
      <c r="AI55" s="1093">
        <f t="shared" si="0"/>
        <v>1</v>
      </c>
      <c r="AJ55" s="1094" t="s">
        <v>963</v>
      </c>
      <c r="AK55" s="1094" t="s">
        <v>1971</v>
      </c>
      <c r="AL55" s="1094" t="s">
        <v>1971</v>
      </c>
      <c r="AM55" s="1095" t="s">
        <v>2103</v>
      </c>
      <c r="AN55" s="1006" t="s">
        <v>991</v>
      </c>
      <c r="AO55" s="1006" t="s">
        <v>2131</v>
      </c>
      <c r="AP55" s="1058">
        <v>0</v>
      </c>
      <c r="AQ55" s="1096" t="s">
        <v>978</v>
      </c>
      <c r="AR55" s="1097" t="s">
        <v>1971</v>
      </c>
      <c r="AS55" s="1098"/>
      <c r="AT55" s="1088"/>
      <c r="AU55" s="1088"/>
      <c r="AV55" s="1088"/>
      <c r="AW55" s="1099"/>
      <c r="AX55" s="1100"/>
      <c r="AY55" s="1063"/>
      <c r="AZ55" s="1064"/>
      <c r="BA55" s="1064"/>
      <c r="BB55" s="1064"/>
      <c r="BC55" s="1064"/>
      <c r="BD55" s="1064"/>
      <c r="BE55" s="1064"/>
      <c r="BF55" s="1064"/>
      <c r="BG55" s="1064"/>
      <c r="BH55" s="1064"/>
      <c r="BI55" s="1394"/>
      <c r="BJ55" s="1343"/>
      <c r="BK55" s="1343"/>
      <c r="BL55" s="1343"/>
      <c r="BM55" s="1343"/>
      <c r="BN55" s="1063"/>
      <c r="BO55" s="1064"/>
      <c r="BP55" s="1064"/>
      <c r="BQ55" s="1064"/>
      <c r="BR55" s="1064"/>
      <c r="BS55" s="1103"/>
      <c r="BT55" s="1064"/>
      <c r="BU55" s="1064"/>
      <c r="BV55" s="1064"/>
      <c r="BW55" s="1104"/>
      <c r="BX55" s="1103"/>
      <c r="BY55" s="1064"/>
      <c r="BZ55" s="1064"/>
      <c r="CA55" s="1064"/>
      <c r="CB55" s="1104"/>
      <c r="CC55" s="1105"/>
      <c r="CD55" s="1351"/>
      <c r="CE55" s="1352"/>
      <c r="CF55" s="1352"/>
      <c r="CG55" s="1352"/>
      <c r="CH55" s="1414"/>
      <c r="CI55" s="1394"/>
      <c r="CJ55" s="1343"/>
      <c r="CK55" s="1343"/>
      <c r="CL55" s="1343"/>
      <c r="CM55" s="1344"/>
      <c r="CN55" s="1394"/>
      <c r="CO55" s="1343"/>
      <c r="CP55" s="1343"/>
      <c r="CQ55" s="1343"/>
      <c r="CR55" s="1344"/>
      <c r="CS55" s="1394"/>
      <c r="CT55" s="1343"/>
      <c r="CU55" s="1343"/>
      <c r="CV55" s="1343"/>
      <c r="CW55" s="1344"/>
      <c r="CX55" s="1394"/>
      <c r="CY55" s="1343"/>
      <c r="CZ55" s="1343"/>
      <c r="DA55" s="1343"/>
      <c r="DB55" s="1344"/>
      <c r="DC55" s="1343"/>
      <c r="DD55" s="1343"/>
      <c r="DE55" s="1343"/>
      <c r="DF55" s="1343"/>
      <c r="DG55" s="1344"/>
      <c r="DH55" s="1394"/>
      <c r="DI55" s="1343"/>
      <c r="DJ55" s="1343"/>
      <c r="DK55" s="1343"/>
      <c r="DL55" s="1344"/>
      <c r="DM55" s="1775"/>
      <c r="DN55" s="1776"/>
      <c r="DO55" s="1776"/>
      <c r="DP55" s="1777"/>
      <c r="DQ55" s="1776"/>
      <c r="DR55" s="1776"/>
      <c r="DS55" s="1776"/>
      <c r="DT55" s="1777"/>
      <c r="DU55" s="1352"/>
      <c r="DV55" s="1696"/>
      <c r="DW55" s="1778"/>
    </row>
    <row r="56" spans="1:127" s="390" customFormat="1" ht="15.75" customHeight="1">
      <c r="A56" s="1085" t="s">
        <v>972</v>
      </c>
      <c r="B56" s="1045">
        <v>47</v>
      </c>
      <c r="C56" s="1006"/>
      <c r="D56" s="1006"/>
      <c r="E56" s="1006"/>
      <c r="F56" s="1006"/>
      <c r="G56" s="1006"/>
      <c r="H56" s="1006"/>
      <c r="I56" s="1006"/>
      <c r="J56" s="1006"/>
      <c r="K56" s="1006"/>
      <c r="L56" s="1006"/>
      <c r="M56" s="1045"/>
      <c r="N56" s="1006"/>
      <c r="O56" s="1006"/>
      <c r="P56" s="1006"/>
      <c r="Q56" s="1006"/>
      <c r="R56" s="1006"/>
      <c r="S56" s="1006"/>
      <c r="T56" s="1007"/>
      <c r="U56" s="1086" t="s">
        <v>2132</v>
      </c>
      <c r="V56" s="1087" t="s">
        <v>2090</v>
      </c>
      <c r="W56" s="1087" t="s">
        <v>1920</v>
      </c>
      <c r="X56" s="1088">
        <v>19</v>
      </c>
      <c r="Y56" s="1089" t="s">
        <v>2133</v>
      </c>
      <c r="Z56" s="1090" t="s">
        <v>2134</v>
      </c>
      <c r="AA56" s="1091" t="s">
        <v>1971</v>
      </c>
      <c r="AB56" s="1092" t="s">
        <v>1971</v>
      </c>
      <c r="AC56" s="1092">
        <v>1</v>
      </c>
      <c r="AD56" s="1092" t="s">
        <v>1971</v>
      </c>
      <c r="AE56" s="1092" t="s">
        <v>1971</v>
      </c>
      <c r="AF56" s="1092" t="s">
        <v>1971</v>
      </c>
      <c r="AG56" s="1092" t="s">
        <v>1971</v>
      </c>
      <c r="AH56" s="1092" t="s">
        <v>1971</v>
      </c>
      <c r="AI56" s="1093">
        <f t="shared" si="0"/>
        <v>1</v>
      </c>
      <c r="AJ56" s="1094" t="s">
        <v>988</v>
      </c>
      <c r="AK56" s="1094" t="s">
        <v>964</v>
      </c>
      <c r="AL56" s="1094" t="s">
        <v>977</v>
      </c>
      <c r="AM56" s="1095" t="s">
        <v>2135</v>
      </c>
      <c r="AN56" s="1006" t="s">
        <v>991</v>
      </c>
      <c r="AO56" s="1006" t="s">
        <v>2136</v>
      </c>
      <c r="AP56" s="821">
        <v>0</v>
      </c>
      <c r="AQ56" s="1064" t="s">
        <v>966</v>
      </c>
      <c r="AR56" s="1097" t="s">
        <v>1971</v>
      </c>
      <c r="AS56" s="1098"/>
      <c r="AT56" s="1088"/>
      <c r="AU56" s="1088"/>
      <c r="AV56" s="1088"/>
      <c r="AW56" s="1099"/>
      <c r="AX56" s="1100"/>
      <c r="AY56" s="1063"/>
      <c r="AZ56" s="1064"/>
      <c r="BA56" s="1064"/>
      <c r="BB56" s="1064"/>
      <c r="BC56" s="1064"/>
      <c r="BD56" s="1064"/>
      <c r="BE56" s="1064"/>
      <c r="BF56" s="1064"/>
      <c r="BG56" s="1064"/>
      <c r="BH56" s="1064"/>
      <c r="BI56" s="1394"/>
      <c r="BJ56" s="1343"/>
      <c r="BK56" s="1343"/>
      <c r="BL56" s="1343"/>
      <c r="BM56" s="1343"/>
      <c r="BN56" s="1063"/>
      <c r="BO56" s="1064"/>
      <c r="BP56" s="1064"/>
      <c r="BQ56" s="1064"/>
      <c r="BR56" s="1064"/>
      <c r="BS56" s="1103"/>
      <c r="BT56" s="1064"/>
      <c r="BU56" s="1064"/>
      <c r="BV56" s="1064"/>
      <c r="BW56" s="1104"/>
      <c r="BX56" s="1103"/>
      <c r="BY56" s="1064"/>
      <c r="BZ56" s="1064"/>
      <c r="CA56" s="1064"/>
      <c r="CB56" s="1104"/>
      <c r="CC56" s="1105"/>
      <c r="CD56" s="1351"/>
      <c r="CE56" s="1352"/>
      <c r="CF56" s="1352"/>
      <c r="CG56" s="1352"/>
      <c r="CH56" s="1414"/>
      <c r="CI56" s="1394"/>
      <c r="CJ56" s="1343"/>
      <c r="CK56" s="1343"/>
      <c r="CL56" s="1343"/>
      <c r="CM56" s="1344"/>
      <c r="CN56" s="1394"/>
      <c r="CO56" s="1343"/>
      <c r="CP56" s="1343"/>
      <c r="CQ56" s="1343"/>
      <c r="CR56" s="1344"/>
      <c r="CS56" s="1394"/>
      <c r="CT56" s="1343"/>
      <c r="CU56" s="1343"/>
      <c r="CV56" s="1343"/>
      <c r="CW56" s="1344"/>
      <c r="CX56" s="1394"/>
      <c r="CY56" s="1343"/>
      <c r="CZ56" s="1343"/>
      <c r="DA56" s="1343"/>
      <c r="DB56" s="1344"/>
      <c r="DC56" s="1343"/>
      <c r="DD56" s="1343"/>
      <c r="DE56" s="1343"/>
      <c r="DF56" s="1343"/>
      <c r="DG56" s="1344"/>
      <c r="DH56" s="1394"/>
      <c r="DI56" s="1343"/>
      <c r="DJ56" s="1343"/>
      <c r="DK56" s="1343"/>
      <c r="DL56" s="1344"/>
      <c r="DM56" s="1775"/>
      <c r="DN56" s="1776"/>
      <c r="DO56" s="1776"/>
      <c r="DP56" s="1777"/>
      <c r="DQ56" s="1776"/>
      <c r="DR56" s="1776"/>
      <c r="DS56" s="1776"/>
      <c r="DT56" s="1777"/>
      <c r="DU56" s="1352"/>
      <c r="DV56" s="1696"/>
      <c r="DW56" s="1778"/>
    </row>
    <row r="57" spans="1:127" s="390" customFormat="1" ht="15.75" customHeight="1">
      <c r="A57" s="1085" t="s">
        <v>972</v>
      </c>
      <c r="B57" s="1045">
        <v>48</v>
      </c>
      <c r="C57" s="1006"/>
      <c r="D57" s="1006"/>
      <c r="E57" s="1006"/>
      <c r="F57" s="1006"/>
      <c r="G57" s="1006"/>
      <c r="H57" s="1006"/>
      <c r="I57" s="1006"/>
      <c r="J57" s="1006"/>
      <c r="K57" s="1006"/>
      <c r="L57" s="1006"/>
      <c r="M57" s="1045"/>
      <c r="N57" s="1006"/>
      <c r="O57" s="1006"/>
      <c r="P57" s="1006"/>
      <c r="Q57" s="1006"/>
      <c r="R57" s="1006"/>
      <c r="S57" s="1006"/>
      <c r="T57" s="1007"/>
      <c r="U57" s="1086" t="s">
        <v>2138</v>
      </c>
      <c r="V57" s="1087" t="s">
        <v>2090</v>
      </c>
      <c r="W57" s="1087" t="s">
        <v>1936</v>
      </c>
      <c r="X57" s="1088">
        <v>20</v>
      </c>
      <c r="Y57" s="1089" t="s">
        <v>2139</v>
      </c>
      <c r="Z57" s="1090" t="s">
        <v>2140</v>
      </c>
      <c r="AA57" s="1091">
        <v>1</v>
      </c>
      <c r="AB57" s="1092" t="s">
        <v>1971</v>
      </c>
      <c r="AC57" s="1092" t="s">
        <v>1971</v>
      </c>
      <c r="AD57" s="1092" t="s">
        <v>1971</v>
      </c>
      <c r="AE57" s="1092" t="s">
        <v>1971</v>
      </c>
      <c r="AF57" s="1092" t="s">
        <v>1971</v>
      </c>
      <c r="AG57" s="1092" t="s">
        <v>1971</v>
      </c>
      <c r="AH57" s="1092" t="s">
        <v>1971</v>
      </c>
      <c r="AI57" s="1093">
        <f t="shared" si="0"/>
        <v>1</v>
      </c>
      <c r="AJ57" s="1094" t="s">
        <v>988</v>
      </c>
      <c r="AK57" s="1094" t="s">
        <v>964</v>
      </c>
      <c r="AL57" s="1094" t="s">
        <v>965</v>
      </c>
      <c r="AM57" s="1095" t="s">
        <v>2008</v>
      </c>
      <c r="AN57" s="1006" t="s">
        <v>991</v>
      </c>
      <c r="AO57" s="1006" t="s">
        <v>2141</v>
      </c>
      <c r="AP57" s="821">
        <v>0</v>
      </c>
      <c r="AQ57" s="1064" t="s">
        <v>966</v>
      </c>
      <c r="AR57" s="1097" t="s">
        <v>1971</v>
      </c>
      <c r="AS57" s="1098"/>
      <c r="AT57" s="1088"/>
      <c r="AU57" s="1088"/>
      <c r="AV57" s="1088"/>
      <c r="AW57" s="1099"/>
      <c r="AX57" s="1100"/>
      <c r="AY57" s="1063"/>
      <c r="AZ57" s="1064"/>
      <c r="BA57" s="1064"/>
      <c r="BB57" s="1064"/>
      <c r="BC57" s="1064"/>
      <c r="BD57" s="1064"/>
      <c r="BE57" s="1064"/>
      <c r="BF57" s="1064"/>
      <c r="BG57" s="1064"/>
      <c r="BH57" s="1064"/>
      <c r="BI57" s="1394"/>
      <c r="BJ57" s="1343"/>
      <c r="BK57" s="1343"/>
      <c r="BL57" s="1343"/>
      <c r="BM57" s="1343"/>
      <c r="BN57" s="1063"/>
      <c r="BO57" s="1064"/>
      <c r="BP57" s="1064"/>
      <c r="BQ57" s="1064"/>
      <c r="BR57" s="1064"/>
      <c r="BS57" s="1103"/>
      <c r="BT57" s="1064"/>
      <c r="BU57" s="1064"/>
      <c r="BV57" s="1064"/>
      <c r="BW57" s="1104"/>
      <c r="BX57" s="1103"/>
      <c r="BY57" s="1064"/>
      <c r="BZ57" s="1064"/>
      <c r="CA57" s="1064"/>
      <c r="CB57" s="1104"/>
      <c r="CC57" s="1105"/>
      <c r="CD57" s="1351"/>
      <c r="CE57" s="1352"/>
      <c r="CF57" s="1352"/>
      <c r="CG57" s="1352"/>
      <c r="CH57" s="1414"/>
      <c r="CI57" s="1394"/>
      <c r="CJ57" s="1343"/>
      <c r="CK57" s="1343"/>
      <c r="CL57" s="1343"/>
      <c r="CM57" s="1344"/>
      <c r="CN57" s="1394"/>
      <c r="CO57" s="1343"/>
      <c r="CP57" s="1343"/>
      <c r="CQ57" s="1343"/>
      <c r="CR57" s="1344"/>
      <c r="CS57" s="1394"/>
      <c r="CT57" s="1343"/>
      <c r="CU57" s="1343"/>
      <c r="CV57" s="1343"/>
      <c r="CW57" s="1344"/>
      <c r="CX57" s="1394"/>
      <c r="CY57" s="1343"/>
      <c r="CZ57" s="1343"/>
      <c r="DA57" s="1343"/>
      <c r="DB57" s="1344"/>
      <c r="DC57" s="1343"/>
      <c r="DD57" s="1343"/>
      <c r="DE57" s="1343"/>
      <c r="DF57" s="1343"/>
      <c r="DG57" s="1344"/>
      <c r="DH57" s="1394"/>
      <c r="DI57" s="1343"/>
      <c r="DJ57" s="1343"/>
      <c r="DK57" s="1343"/>
      <c r="DL57" s="1344"/>
      <c r="DM57" s="1775"/>
      <c r="DN57" s="1776"/>
      <c r="DO57" s="1776"/>
      <c r="DP57" s="1777"/>
      <c r="DQ57" s="1776"/>
      <c r="DR57" s="1776"/>
      <c r="DS57" s="1776"/>
      <c r="DT57" s="1777"/>
      <c r="DU57" s="1352"/>
      <c r="DV57" s="1696"/>
      <c r="DW57" s="1778"/>
    </row>
    <row r="58" spans="1:127" s="390" customFormat="1" ht="15.75" customHeight="1">
      <c r="A58" s="1085" t="s">
        <v>972</v>
      </c>
      <c r="B58" s="1045">
        <v>49</v>
      </c>
      <c r="C58" s="1006"/>
      <c r="D58" s="1006"/>
      <c r="E58" s="1006"/>
      <c r="F58" s="1006"/>
      <c r="G58" s="1006"/>
      <c r="H58" s="1006"/>
      <c r="I58" s="1006"/>
      <c r="J58" s="1006"/>
      <c r="K58" s="1006"/>
      <c r="L58" s="1006"/>
      <c r="M58" s="1045"/>
      <c r="N58" s="1006"/>
      <c r="O58" s="1006"/>
      <c r="P58" s="1006"/>
      <c r="Q58" s="1006"/>
      <c r="R58" s="1006"/>
      <c r="S58" s="1006"/>
      <c r="T58" s="1007"/>
      <c r="U58" s="1086" t="s">
        <v>2142</v>
      </c>
      <c r="V58" s="1087" t="s">
        <v>2143</v>
      </c>
      <c r="W58" s="1087" t="s">
        <v>1936</v>
      </c>
      <c r="X58" s="1088">
        <v>21</v>
      </c>
      <c r="Y58" s="1089" t="s">
        <v>2144</v>
      </c>
      <c r="Z58" s="1090" t="s">
        <v>2145</v>
      </c>
      <c r="AA58" s="1091" t="s">
        <v>1971</v>
      </c>
      <c r="AB58" s="1092" t="s">
        <v>1971</v>
      </c>
      <c r="AC58" s="1092" t="s">
        <v>1971</v>
      </c>
      <c r="AD58" s="1092" t="s">
        <v>1971</v>
      </c>
      <c r="AE58" s="1092">
        <v>1</v>
      </c>
      <c r="AF58" s="1092" t="s">
        <v>1971</v>
      </c>
      <c r="AG58" s="1092" t="s">
        <v>1971</v>
      </c>
      <c r="AH58" s="1092" t="s">
        <v>1971</v>
      </c>
      <c r="AI58" s="1093">
        <f t="shared" si="0"/>
        <v>1</v>
      </c>
      <c r="AJ58" s="1094" t="s">
        <v>963</v>
      </c>
      <c r="AK58" s="1094" t="s">
        <v>1971</v>
      </c>
      <c r="AL58" s="1094" t="s">
        <v>1971</v>
      </c>
      <c r="AM58" s="1095" t="s">
        <v>2146</v>
      </c>
      <c r="AN58" s="1006" t="s">
        <v>2147</v>
      </c>
      <c r="AO58" s="1006" t="s">
        <v>2148</v>
      </c>
      <c r="AP58" s="821">
        <v>1</v>
      </c>
      <c r="AQ58" s="1064" t="s">
        <v>966</v>
      </c>
      <c r="AR58" s="1097" t="s">
        <v>1971</v>
      </c>
      <c r="AS58" s="1098"/>
      <c r="AT58" s="1088"/>
      <c r="AU58" s="1088"/>
      <c r="AV58" s="1088"/>
      <c r="AW58" s="1099"/>
      <c r="AX58" s="1100"/>
      <c r="AY58" s="1063"/>
      <c r="AZ58" s="1064"/>
      <c r="BA58" s="1064"/>
      <c r="BB58" s="1064"/>
      <c r="BC58" s="1064"/>
      <c r="BD58" s="1064"/>
      <c r="BE58" s="1064"/>
      <c r="BF58" s="1064"/>
      <c r="BG58" s="1064"/>
      <c r="BH58" s="1064"/>
      <c r="BI58" s="1394"/>
      <c r="BJ58" s="1343"/>
      <c r="BK58" s="1343"/>
      <c r="BL58" s="1343"/>
      <c r="BM58" s="1343"/>
      <c r="BN58" s="1063"/>
      <c r="BO58" s="1064"/>
      <c r="BP58" s="1064"/>
      <c r="BQ58" s="1064"/>
      <c r="BR58" s="1064"/>
      <c r="BS58" s="1103"/>
      <c r="BT58" s="1064"/>
      <c r="BU58" s="1064"/>
      <c r="BV58" s="1064"/>
      <c r="BW58" s="1104"/>
      <c r="BX58" s="1103"/>
      <c r="BY58" s="1064"/>
      <c r="BZ58" s="1064"/>
      <c r="CA58" s="1064"/>
      <c r="CB58" s="1104"/>
      <c r="CC58" s="1105"/>
      <c r="CD58" s="1351"/>
      <c r="CE58" s="1352"/>
      <c r="CF58" s="1352"/>
      <c r="CG58" s="1352"/>
      <c r="CH58" s="1414"/>
      <c r="CI58" s="1394"/>
      <c r="CJ58" s="1343"/>
      <c r="CK58" s="1343"/>
      <c r="CL58" s="1343"/>
      <c r="CM58" s="1344"/>
      <c r="CN58" s="1394"/>
      <c r="CO58" s="1343"/>
      <c r="CP58" s="1343"/>
      <c r="CQ58" s="1343"/>
      <c r="CR58" s="1344"/>
      <c r="CS58" s="1394"/>
      <c r="CT58" s="1343"/>
      <c r="CU58" s="1343"/>
      <c r="CV58" s="1343"/>
      <c r="CW58" s="1344"/>
      <c r="CX58" s="1394"/>
      <c r="CY58" s="1343"/>
      <c r="CZ58" s="1343"/>
      <c r="DA58" s="1343"/>
      <c r="DB58" s="1344"/>
      <c r="DC58" s="1343"/>
      <c r="DD58" s="1343"/>
      <c r="DE58" s="1343"/>
      <c r="DF58" s="1343"/>
      <c r="DG58" s="1344"/>
      <c r="DH58" s="1394"/>
      <c r="DI58" s="1343"/>
      <c r="DJ58" s="1343"/>
      <c r="DK58" s="1343"/>
      <c r="DL58" s="1344"/>
      <c r="DM58" s="1775"/>
      <c r="DN58" s="1776"/>
      <c r="DO58" s="1776"/>
      <c r="DP58" s="1777"/>
      <c r="DQ58" s="1776"/>
      <c r="DR58" s="1776"/>
      <c r="DS58" s="1776"/>
      <c r="DT58" s="1777"/>
      <c r="DU58" s="1352"/>
      <c r="DV58" s="1696"/>
      <c r="DW58" s="1778"/>
    </row>
    <row r="59" spans="1:127" s="390" customFormat="1" ht="15.75" customHeight="1">
      <c r="A59" s="1085" t="s">
        <v>972</v>
      </c>
      <c r="B59" s="1045">
        <v>50</v>
      </c>
      <c r="C59" s="1006"/>
      <c r="D59" s="1006"/>
      <c r="E59" s="1006"/>
      <c r="F59" s="1006"/>
      <c r="G59" s="1006"/>
      <c r="H59" s="1006"/>
      <c r="I59" s="1006"/>
      <c r="J59" s="1006"/>
      <c r="K59" s="1006"/>
      <c r="L59" s="1006"/>
      <c r="M59" s="1045"/>
      <c r="N59" s="1006"/>
      <c r="O59" s="1006"/>
      <c r="P59" s="1006"/>
      <c r="Q59" s="1006"/>
      <c r="R59" s="1006"/>
      <c r="S59" s="1006"/>
      <c r="T59" s="1007"/>
      <c r="U59" s="1086" t="s">
        <v>2149</v>
      </c>
      <c r="V59" s="1087" t="s">
        <v>2143</v>
      </c>
      <c r="W59" s="1087" t="s">
        <v>1936</v>
      </c>
      <c r="X59" s="1088">
        <v>22</v>
      </c>
      <c r="Y59" s="1089" t="s">
        <v>658</v>
      </c>
      <c r="Z59" s="1090" t="s">
        <v>2150</v>
      </c>
      <c r="AA59" s="1091" t="s">
        <v>1971</v>
      </c>
      <c r="AB59" s="1092" t="s">
        <v>1971</v>
      </c>
      <c r="AC59" s="1092" t="s">
        <v>1971</v>
      </c>
      <c r="AD59" s="1092" t="s">
        <v>1971</v>
      </c>
      <c r="AE59" s="1092">
        <v>1</v>
      </c>
      <c r="AF59" s="1092" t="s">
        <v>1971</v>
      </c>
      <c r="AG59" s="1092" t="s">
        <v>1971</v>
      </c>
      <c r="AH59" s="1092" t="s">
        <v>1971</v>
      </c>
      <c r="AI59" s="1093">
        <f t="shared" si="0"/>
        <v>1</v>
      </c>
      <c r="AJ59" s="1094" t="s">
        <v>963</v>
      </c>
      <c r="AK59" s="1094" t="s">
        <v>1971</v>
      </c>
      <c r="AL59" s="1094" t="s">
        <v>1971</v>
      </c>
      <c r="AM59" s="1095" t="s">
        <v>2146</v>
      </c>
      <c r="AN59" s="1006" t="s">
        <v>293</v>
      </c>
      <c r="AO59" s="1006" t="s">
        <v>4791</v>
      </c>
      <c r="AP59" s="1302">
        <v>1</v>
      </c>
      <c r="AQ59" s="1064" t="s">
        <v>966</v>
      </c>
      <c r="AR59" s="1097" t="s">
        <v>658</v>
      </c>
      <c r="AS59" s="1098"/>
      <c r="AT59" s="1088"/>
      <c r="AU59" s="1088"/>
      <c r="AV59" s="1088"/>
      <c r="AW59" s="1099"/>
      <c r="AX59" s="1100"/>
      <c r="AY59" s="1063"/>
      <c r="AZ59" s="1064"/>
      <c r="BA59" s="1064"/>
      <c r="BB59" s="1064"/>
      <c r="BC59" s="1064"/>
      <c r="BD59" s="1064"/>
      <c r="BE59" s="1064"/>
      <c r="BF59" s="1064"/>
      <c r="BG59" s="1064"/>
      <c r="BH59" s="1064"/>
      <c r="BI59" s="1063" t="s">
        <v>4800</v>
      </c>
      <c r="BJ59" s="1064" t="s">
        <v>4801</v>
      </c>
      <c r="BK59" s="1064" t="s">
        <v>4802</v>
      </c>
      <c r="BL59" s="1064" t="s">
        <v>4803</v>
      </c>
      <c r="BM59" s="1064" t="s">
        <v>4804</v>
      </c>
      <c r="BN59" s="1063"/>
      <c r="BO59" s="1064"/>
      <c r="BP59" s="1064"/>
      <c r="BQ59" s="1064"/>
      <c r="BR59" s="1064"/>
      <c r="BS59" s="1103"/>
      <c r="BT59" s="1064"/>
      <c r="BU59" s="1064"/>
      <c r="BV59" s="1064"/>
      <c r="BW59" s="1104"/>
      <c r="BX59" s="1103"/>
      <c r="BY59" s="1064"/>
      <c r="BZ59" s="1064"/>
      <c r="CA59" s="1064"/>
      <c r="CB59" s="1104"/>
      <c r="CC59" s="1105"/>
      <c r="CD59" s="1106" t="s">
        <v>1971</v>
      </c>
      <c r="CE59" s="1107" t="s">
        <v>1971</v>
      </c>
      <c r="CF59" s="1107" t="s">
        <v>1971</v>
      </c>
      <c r="CG59" s="1107" t="s">
        <v>1971</v>
      </c>
      <c r="CH59" s="1108" t="s">
        <v>1971</v>
      </c>
      <c r="CI59" s="1063" t="s">
        <v>1971</v>
      </c>
      <c r="CJ59" s="1064" t="s">
        <v>1971</v>
      </c>
      <c r="CK59" s="1064" t="s">
        <v>1971</v>
      </c>
      <c r="CL59" s="1064" t="s">
        <v>1971</v>
      </c>
      <c r="CM59" s="1105" t="s">
        <v>1971</v>
      </c>
      <c r="CN59" s="1063" t="s">
        <v>1971</v>
      </c>
      <c r="CO59" s="1064" t="s">
        <v>1971</v>
      </c>
      <c r="CP59" s="1064" t="s">
        <v>1971</v>
      </c>
      <c r="CQ59" s="1064" t="s">
        <v>1971</v>
      </c>
      <c r="CR59" s="1105" t="s">
        <v>1971</v>
      </c>
      <c r="CS59" s="1063" t="s">
        <v>1971</v>
      </c>
      <c r="CT59" s="1064" t="s">
        <v>1971</v>
      </c>
      <c r="CU59" s="1064" t="s">
        <v>1971</v>
      </c>
      <c r="CV59" s="1064" t="s">
        <v>1971</v>
      </c>
      <c r="CW59" s="1105" t="s">
        <v>1971</v>
      </c>
      <c r="CX59" s="1063" t="s">
        <v>1971</v>
      </c>
      <c r="CY59" s="1064" t="s">
        <v>1971</v>
      </c>
      <c r="CZ59" s="1064" t="s">
        <v>1971</v>
      </c>
      <c r="DA59" s="1064" t="s">
        <v>1971</v>
      </c>
      <c r="DB59" s="1105" t="s">
        <v>1971</v>
      </c>
      <c r="DC59" s="1064" t="s">
        <v>1971</v>
      </c>
      <c r="DD59" s="1064" t="s">
        <v>1971</v>
      </c>
      <c r="DE59" s="1064" t="s">
        <v>1971</v>
      </c>
      <c r="DF59" s="1064" t="s">
        <v>1971</v>
      </c>
      <c r="DG59" s="1105" t="s">
        <v>1971</v>
      </c>
      <c r="DH59" s="1063" t="s">
        <v>1971</v>
      </c>
      <c r="DI59" s="1064" t="s">
        <v>1971</v>
      </c>
      <c r="DJ59" s="1064" t="s">
        <v>1971</v>
      </c>
      <c r="DK59" s="1064" t="s">
        <v>1971</v>
      </c>
      <c r="DL59" s="1105" t="s">
        <v>1971</v>
      </c>
      <c r="DM59" s="1109" t="s">
        <v>1971</v>
      </c>
      <c r="DN59" s="1110" t="s">
        <v>1971</v>
      </c>
      <c r="DO59" s="1110" t="s">
        <v>1971</v>
      </c>
      <c r="DP59" s="1111" t="s">
        <v>1971</v>
      </c>
      <c r="DQ59" s="1110" t="s">
        <v>1971</v>
      </c>
      <c r="DR59" s="1110" t="s">
        <v>1971</v>
      </c>
      <c r="DS59" s="1110" t="s">
        <v>1971</v>
      </c>
      <c r="DT59" s="1111" t="s">
        <v>1971</v>
      </c>
      <c r="DU59" s="1107" t="s">
        <v>1971</v>
      </c>
      <c r="DV59" s="1112">
        <v>1</v>
      </c>
      <c r="DW59" s="1113" t="s">
        <v>1971</v>
      </c>
    </row>
    <row r="60" spans="1:127" s="390" customFormat="1" ht="15.75" customHeight="1">
      <c r="A60" s="1085" t="s">
        <v>972</v>
      </c>
      <c r="B60" s="1045">
        <v>51</v>
      </c>
      <c r="C60" s="1006"/>
      <c r="D60" s="1006"/>
      <c r="E60" s="1006"/>
      <c r="F60" s="1006"/>
      <c r="G60" s="1006"/>
      <c r="H60" s="1006"/>
      <c r="I60" s="1006"/>
      <c r="J60" s="1006"/>
      <c r="K60" s="1006"/>
      <c r="L60" s="1006"/>
      <c r="M60" s="1045"/>
      <c r="N60" s="1006"/>
      <c r="O60" s="1006"/>
      <c r="P60" s="1006"/>
      <c r="Q60" s="1006"/>
      <c r="R60" s="1006"/>
      <c r="S60" s="1006"/>
      <c r="T60" s="1007"/>
      <c r="U60" s="1086" t="s">
        <v>2152</v>
      </c>
      <c r="V60" s="1087" t="s">
        <v>2153</v>
      </c>
      <c r="W60" s="1087" t="s">
        <v>1936</v>
      </c>
      <c r="X60" s="1088">
        <v>23</v>
      </c>
      <c r="Y60" s="1089" t="s">
        <v>2154</v>
      </c>
      <c r="Z60" s="1090" t="s">
        <v>2155</v>
      </c>
      <c r="AA60" s="1091" t="s">
        <v>1971</v>
      </c>
      <c r="AB60" s="1092" t="s">
        <v>1971</v>
      </c>
      <c r="AC60" s="1092" t="s">
        <v>1971</v>
      </c>
      <c r="AD60" s="1092" t="s">
        <v>1971</v>
      </c>
      <c r="AE60" s="1092">
        <v>1</v>
      </c>
      <c r="AF60" s="1092" t="s">
        <v>1971</v>
      </c>
      <c r="AG60" s="1092" t="s">
        <v>1971</v>
      </c>
      <c r="AH60" s="1092" t="s">
        <v>1971</v>
      </c>
      <c r="AI60" s="1093">
        <f t="shared" si="0"/>
        <v>1</v>
      </c>
      <c r="AJ60" s="1094" t="s">
        <v>988</v>
      </c>
      <c r="AK60" s="1094" t="s">
        <v>964</v>
      </c>
      <c r="AL60" s="1094" t="s">
        <v>965</v>
      </c>
      <c r="AM60" s="1095" t="s">
        <v>2146</v>
      </c>
      <c r="AN60" s="1006" t="s">
        <v>293</v>
      </c>
      <c r="AO60" s="1006" t="s">
        <v>2156</v>
      </c>
      <c r="AP60" s="821">
        <v>2</v>
      </c>
      <c r="AQ60" s="1064" t="s">
        <v>978</v>
      </c>
      <c r="AR60" s="1097" t="s">
        <v>1971</v>
      </c>
      <c r="AS60" s="1098"/>
      <c r="AT60" s="1088"/>
      <c r="AU60" s="1088"/>
      <c r="AV60" s="1088"/>
      <c r="AW60" s="1099"/>
      <c r="AX60" s="1100"/>
      <c r="AY60" s="1063"/>
      <c r="AZ60" s="1064"/>
      <c r="BA60" s="1064"/>
      <c r="BB60" s="1064"/>
      <c r="BC60" s="1064"/>
      <c r="BD60" s="1064"/>
      <c r="BE60" s="1064"/>
      <c r="BF60" s="1064"/>
      <c r="BG60" s="1064"/>
      <c r="BH60" s="1064"/>
      <c r="BI60" s="1394"/>
      <c r="BJ60" s="1343"/>
      <c r="BK60" s="1343"/>
      <c r="BL60" s="1343"/>
      <c r="BM60" s="1343"/>
      <c r="BN60" s="1063"/>
      <c r="BO60" s="1064"/>
      <c r="BP60" s="1064"/>
      <c r="BQ60" s="1064"/>
      <c r="BR60" s="1064"/>
      <c r="BS60" s="1103"/>
      <c r="BT60" s="1064"/>
      <c r="BU60" s="1064"/>
      <c r="BV60" s="1064"/>
      <c r="BW60" s="1104"/>
      <c r="BX60" s="1103"/>
      <c r="BY60" s="1064"/>
      <c r="BZ60" s="1064"/>
      <c r="CA60" s="1064"/>
      <c r="CB60" s="1104"/>
      <c r="CC60" s="1105"/>
      <c r="CD60" s="1351"/>
      <c r="CE60" s="1352"/>
      <c r="CF60" s="1352"/>
      <c r="CG60" s="1352"/>
      <c r="CH60" s="1414"/>
      <c r="CI60" s="1394"/>
      <c r="CJ60" s="1343"/>
      <c r="CK60" s="1343"/>
      <c r="CL60" s="1343"/>
      <c r="CM60" s="1344"/>
      <c r="CN60" s="1394"/>
      <c r="CO60" s="1343"/>
      <c r="CP60" s="1343"/>
      <c r="CQ60" s="1343"/>
      <c r="CR60" s="1344"/>
      <c r="CS60" s="1394"/>
      <c r="CT60" s="1343"/>
      <c r="CU60" s="1343"/>
      <c r="CV60" s="1343"/>
      <c r="CW60" s="1344"/>
      <c r="CX60" s="1394"/>
      <c r="CY60" s="1343"/>
      <c r="CZ60" s="1343"/>
      <c r="DA60" s="1343"/>
      <c r="DB60" s="1344"/>
      <c r="DC60" s="1343"/>
      <c r="DD60" s="1343"/>
      <c r="DE60" s="1343"/>
      <c r="DF60" s="1343"/>
      <c r="DG60" s="1344"/>
      <c r="DH60" s="1394"/>
      <c r="DI60" s="1343"/>
      <c r="DJ60" s="1343"/>
      <c r="DK60" s="1343"/>
      <c r="DL60" s="1344"/>
      <c r="DM60" s="1775"/>
      <c r="DN60" s="1776"/>
      <c r="DO60" s="1776"/>
      <c r="DP60" s="1777"/>
      <c r="DQ60" s="1776"/>
      <c r="DR60" s="1776"/>
      <c r="DS60" s="1776"/>
      <c r="DT60" s="1777"/>
      <c r="DU60" s="1352"/>
      <c r="DV60" s="1696"/>
      <c r="DW60" s="1778"/>
    </row>
    <row r="61" spans="1:127" s="390" customFormat="1" ht="15.75" customHeight="1">
      <c r="A61" s="1085" t="s">
        <v>972</v>
      </c>
      <c r="B61" s="1045">
        <v>52</v>
      </c>
      <c r="C61" s="1006"/>
      <c r="D61" s="1006"/>
      <c r="E61" s="1006"/>
      <c r="F61" s="1006"/>
      <c r="G61" s="1006"/>
      <c r="H61" s="1006"/>
      <c r="I61" s="1006"/>
      <c r="J61" s="1006"/>
      <c r="K61" s="1006"/>
      <c r="L61" s="1006"/>
      <c r="M61" s="1045"/>
      <c r="N61" s="1006"/>
      <c r="O61" s="1006"/>
      <c r="P61" s="1006"/>
      <c r="Q61" s="1006"/>
      <c r="R61" s="1006"/>
      <c r="S61" s="1006"/>
      <c r="T61" s="1007"/>
      <c r="U61" s="1086" t="s">
        <v>2157</v>
      </c>
      <c r="V61" s="1087" t="s">
        <v>2158</v>
      </c>
      <c r="W61" s="1087" t="s">
        <v>1927</v>
      </c>
      <c r="X61" s="1088">
        <v>24</v>
      </c>
      <c r="Y61" s="1089" t="s">
        <v>2159</v>
      </c>
      <c r="Z61" s="1090" t="s">
        <v>2160</v>
      </c>
      <c r="AA61" s="1091">
        <v>0.2</v>
      </c>
      <c r="AB61" s="1092">
        <v>0.2</v>
      </c>
      <c r="AC61" s="1092">
        <v>0.2</v>
      </c>
      <c r="AD61" s="1092">
        <v>0.2</v>
      </c>
      <c r="AE61" s="1092">
        <v>0.2</v>
      </c>
      <c r="AF61" s="1092" t="s">
        <v>1971</v>
      </c>
      <c r="AG61" s="1092" t="s">
        <v>1971</v>
      </c>
      <c r="AH61" s="1092" t="s">
        <v>1971</v>
      </c>
      <c r="AI61" s="1093">
        <f t="shared" si="0"/>
        <v>1</v>
      </c>
      <c r="AJ61" s="1094" t="s">
        <v>963</v>
      </c>
      <c r="AK61" s="1094" t="s">
        <v>1971</v>
      </c>
      <c r="AL61" s="1094" t="s">
        <v>1971</v>
      </c>
      <c r="AM61" s="1095" t="s">
        <v>2161</v>
      </c>
      <c r="AN61" s="1006" t="s">
        <v>293</v>
      </c>
      <c r="AO61" s="1006" t="s">
        <v>2162</v>
      </c>
      <c r="AP61" s="821">
        <v>1</v>
      </c>
      <c r="AQ61" s="1064" t="s">
        <v>966</v>
      </c>
      <c r="AR61" s="1097" t="s">
        <v>1971</v>
      </c>
      <c r="AS61" s="1098"/>
      <c r="AT61" s="1088"/>
      <c r="AU61" s="1088"/>
      <c r="AV61" s="1088"/>
      <c r="AW61" s="1099"/>
      <c r="AX61" s="1100"/>
      <c r="AY61" s="1063"/>
      <c r="AZ61" s="1064"/>
      <c r="BA61" s="1064"/>
      <c r="BB61" s="1064"/>
      <c r="BC61" s="1064"/>
      <c r="BD61" s="1064"/>
      <c r="BE61" s="1064"/>
      <c r="BF61" s="1064"/>
      <c r="BG61" s="1064"/>
      <c r="BH61" s="1064"/>
      <c r="BI61" s="1394"/>
      <c r="BJ61" s="1343"/>
      <c r="BK61" s="1343"/>
      <c r="BL61" s="1343"/>
      <c r="BM61" s="1343"/>
      <c r="BN61" s="1063"/>
      <c r="BO61" s="1064"/>
      <c r="BP61" s="1064"/>
      <c r="BQ61" s="1064"/>
      <c r="BR61" s="1064"/>
      <c r="BS61" s="1103"/>
      <c r="BT61" s="1064"/>
      <c r="BU61" s="1064"/>
      <c r="BV61" s="1064"/>
      <c r="BW61" s="1104"/>
      <c r="BX61" s="1103"/>
      <c r="BY61" s="1064"/>
      <c r="BZ61" s="1064"/>
      <c r="CA61" s="1064"/>
      <c r="CB61" s="1104"/>
      <c r="CC61" s="1105"/>
      <c r="CD61" s="1351"/>
      <c r="CE61" s="1352"/>
      <c r="CF61" s="1352"/>
      <c r="CG61" s="1352"/>
      <c r="CH61" s="1414"/>
      <c r="CI61" s="1394"/>
      <c r="CJ61" s="1343"/>
      <c r="CK61" s="1343"/>
      <c r="CL61" s="1343"/>
      <c r="CM61" s="1344"/>
      <c r="CN61" s="1394"/>
      <c r="CO61" s="1343"/>
      <c r="CP61" s="1343"/>
      <c r="CQ61" s="1343"/>
      <c r="CR61" s="1344"/>
      <c r="CS61" s="1394"/>
      <c r="CT61" s="1343"/>
      <c r="CU61" s="1343"/>
      <c r="CV61" s="1343"/>
      <c r="CW61" s="1344"/>
      <c r="CX61" s="1394"/>
      <c r="CY61" s="1343"/>
      <c r="CZ61" s="1343"/>
      <c r="DA61" s="1343"/>
      <c r="DB61" s="1344"/>
      <c r="DC61" s="1343"/>
      <c r="DD61" s="1343"/>
      <c r="DE61" s="1343"/>
      <c r="DF61" s="1343"/>
      <c r="DG61" s="1344"/>
      <c r="DH61" s="1394"/>
      <c r="DI61" s="1343"/>
      <c r="DJ61" s="1343"/>
      <c r="DK61" s="1343"/>
      <c r="DL61" s="1344"/>
      <c r="DM61" s="1775"/>
      <c r="DN61" s="1776"/>
      <c r="DO61" s="1776"/>
      <c r="DP61" s="1777"/>
      <c r="DQ61" s="1776"/>
      <c r="DR61" s="1776"/>
      <c r="DS61" s="1776"/>
      <c r="DT61" s="1777"/>
      <c r="DU61" s="1352"/>
      <c r="DV61" s="1696"/>
      <c r="DW61" s="1778"/>
    </row>
    <row r="62" spans="1:127" s="390" customFormat="1" ht="15.75" customHeight="1">
      <c r="A62" s="1085" t="s">
        <v>972</v>
      </c>
      <c r="B62" s="1045">
        <v>53</v>
      </c>
      <c r="C62" s="1006"/>
      <c r="D62" s="1006"/>
      <c r="E62" s="1006"/>
      <c r="F62" s="1006"/>
      <c r="G62" s="1006"/>
      <c r="H62" s="1006"/>
      <c r="I62" s="1006"/>
      <c r="J62" s="1006"/>
      <c r="K62" s="1006"/>
      <c r="L62" s="1006"/>
      <c r="M62" s="1045"/>
      <c r="N62" s="1006"/>
      <c r="O62" s="1006"/>
      <c r="P62" s="1006"/>
      <c r="Q62" s="1006"/>
      <c r="R62" s="1006"/>
      <c r="S62" s="1006"/>
      <c r="T62" s="1007"/>
      <c r="U62" s="1086" t="s">
        <v>2163</v>
      </c>
      <c r="V62" s="1087" t="s">
        <v>2158</v>
      </c>
      <c r="W62" s="1087" t="s">
        <v>1927</v>
      </c>
      <c r="X62" s="1088">
        <v>25</v>
      </c>
      <c r="Y62" s="1089" t="s">
        <v>2164</v>
      </c>
      <c r="Z62" s="1090" t="s">
        <v>2165</v>
      </c>
      <c r="AA62" s="1091">
        <v>0.2</v>
      </c>
      <c r="AB62" s="1092">
        <v>0.2</v>
      </c>
      <c r="AC62" s="1092">
        <v>0.2</v>
      </c>
      <c r="AD62" s="1092">
        <v>0.2</v>
      </c>
      <c r="AE62" s="1092">
        <v>0.2</v>
      </c>
      <c r="AF62" s="1092" t="s">
        <v>1971</v>
      </c>
      <c r="AG62" s="1092" t="s">
        <v>1971</v>
      </c>
      <c r="AH62" s="1092" t="s">
        <v>1971</v>
      </c>
      <c r="AI62" s="1093">
        <f t="shared" si="0"/>
        <v>1</v>
      </c>
      <c r="AJ62" s="1094" t="s">
        <v>963</v>
      </c>
      <c r="AK62" s="1094" t="s">
        <v>1971</v>
      </c>
      <c r="AL62" s="1094" t="s">
        <v>1971</v>
      </c>
      <c r="AM62" s="1095" t="s">
        <v>2161</v>
      </c>
      <c r="AN62" s="1006" t="s">
        <v>293</v>
      </c>
      <c r="AO62" s="1006" t="s">
        <v>2166</v>
      </c>
      <c r="AP62" s="821">
        <v>1</v>
      </c>
      <c r="AQ62" s="1064" t="s">
        <v>966</v>
      </c>
      <c r="AR62" s="1097" t="s">
        <v>1971</v>
      </c>
      <c r="AS62" s="1098"/>
      <c r="AT62" s="1088"/>
      <c r="AU62" s="1088"/>
      <c r="AV62" s="1088"/>
      <c r="AW62" s="1099"/>
      <c r="AX62" s="1100"/>
      <c r="AY62" s="1063"/>
      <c r="AZ62" s="1064"/>
      <c r="BA62" s="1064"/>
      <c r="BB62" s="1064"/>
      <c r="BC62" s="1064"/>
      <c r="BD62" s="1064"/>
      <c r="BE62" s="1064"/>
      <c r="BF62" s="1064"/>
      <c r="BG62" s="1064"/>
      <c r="BH62" s="1064"/>
      <c r="BI62" s="1394"/>
      <c r="BJ62" s="1343"/>
      <c r="BK62" s="1343"/>
      <c r="BL62" s="1343"/>
      <c r="BM62" s="1343"/>
      <c r="BN62" s="1063"/>
      <c r="BO62" s="1064"/>
      <c r="BP62" s="1064"/>
      <c r="BQ62" s="1064"/>
      <c r="BR62" s="1064"/>
      <c r="BS62" s="1103"/>
      <c r="BT62" s="1064"/>
      <c r="BU62" s="1064"/>
      <c r="BV62" s="1064"/>
      <c r="BW62" s="1104"/>
      <c r="BX62" s="1103"/>
      <c r="BY62" s="1064"/>
      <c r="BZ62" s="1064"/>
      <c r="CA62" s="1064"/>
      <c r="CB62" s="1104"/>
      <c r="CC62" s="1105"/>
      <c r="CD62" s="1351"/>
      <c r="CE62" s="1352"/>
      <c r="CF62" s="1352"/>
      <c r="CG62" s="1352"/>
      <c r="CH62" s="1414"/>
      <c r="CI62" s="1394"/>
      <c r="CJ62" s="1343"/>
      <c r="CK62" s="1343"/>
      <c r="CL62" s="1343"/>
      <c r="CM62" s="1344"/>
      <c r="CN62" s="1394"/>
      <c r="CO62" s="1343"/>
      <c r="CP62" s="1343"/>
      <c r="CQ62" s="1343"/>
      <c r="CR62" s="1344"/>
      <c r="CS62" s="1394"/>
      <c r="CT62" s="1343"/>
      <c r="CU62" s="1343"/>
      <c r="CV62" s="1343"/>
      <c r="CW62" s="1344"/>
      <c r="CX62" s="1394"/>
      <c r="CY62" s="1343"/>
      <c r="CZ62" s="1343"/>
      <c r="DA62" s="1343"/>
      <c r="DB62" s="1344"/>
      <c r="DC62" s="1343"/>
      <c r="DD62" s="1343"/>
      <c r="DE62" s="1343"/>
      <c r="DF62" s="1343"/>
      <c r="DG62" s="1344"/>
      <c r="DH62" s="1394"/>
      <c r="DI62" s="1343"/>
      <c r="DJ62" s="1343"/>
      <c r="DK62" s="1343"/>
      <c r="DL62" s="1344"/>
      <c r="DM62" s="1775"/>
      <c r="DN62" s="1776"/>
      <c r="DO62" s="1776"/>
      <c r="DP62" s="1777"/>
      <c r="DQ62" s="1776"/>
      <c r="DR62" s="1776"/>
      <c r="DS62" s="1776"/>
      <c r="DT62" s="1777"/>
      <c r="DU62" s="1352"/>
      <c r="DV62" s="1696"/>
      <c r="DW62" s="1778"/>
    </row>
    <row r="63" spans="1:127" s="390" customFormat="1" ht="15.75" customHeight="1">
      <c r="A63" s="1085" t="s">
        <v>972</v>
      </c>
      <c r="B63" s="1045">
        <v>54</v>
      </c>
      <c r="C63" s="1006"/>
      <c r="D63" s="1006"/>
      <c r="E63" s="1006"/>
      <c r="F63" s="1006"/>
      <c r="G63" s="1006"/>
      <c r="H63" s="1006"/>
      <c r="I63" s="1006"/>
      <c r="J63" s="1006"/>
      <c r="K63" s="1006"/>
      <c r="L63" s="1006"/>
      <c r="M63" s="1045"/>
      <c r="N63" s="1006"/>
      <c r="O63" s="1006"/>
      <c r="P63" s="1006"/>
      <c r="Q63" s="1006"/>
      <c r="R63" s="1006"/>
      <c r="S63" s="1006"/>
      <c r="T63" s="1007"/>
      <c r="U63" s="1086" t="s">
        <v>2167</v>
      </c>
      <c r="V63" s="1087" t="s">
        <v>2066</v>
      </c>
      <c r="W63" s="1087" t="s">
        <v>1936</v>
      </c>
      <c r="X63" s="1088">
        <v>30</v>
      </c>
      <c r="Y63" s="1089" t="s">
        <v>2168</v>
      </c>
      <c r="Z63" s="1090" t="s">
        <v>2169</v>
      </c>
      <c r="AA63" s="1091" t="s">
        <v>1971</v>
      </c>
      <c r="AB63" s="1092">
        <v>0.51</v>
      </c>
      <c r="AC63" s="1092">
        <v>0.49</v>
      </c>
      <c r="AD63" s="1092" t="s">
        <v>1971</v>
      </c>
      <c r="AE63" s="1092" t="s">
        <v>1971</v>
      </c>
      <c r="AF63" s="1092" t="s">
        <v>1971</v>
      </c>
      <c r="AG63" s="1092" t="s">
        <v>1971</v>
      </c>
      <c r="AH63" s="1092" t="s">
        <v>1971</v>
      </c>
      <c r="AI63" s="1093">
        <f t="shared" si="0"/>
        <v>1</v>
      </c>
      <c r="AJ63" s="1094" t="s">
        <v>963</v>
      </c>
      <c r="AK63" s="1094" t="s">
        <v>1971</v>
      </c>
      <c r="AL63" s="1094" t="s">
        <v>1971</v>
      </c>
      <c r="AM63" s="1095" t="s">
        <v>1976</v>
      </c>
      <c r="AN63" s="1006" t="s">
        <v>1039</v>
      </c>
      <c r="AO63" s="1006" t="s">
        <v>2170</v>
      </c>
      <c r="AP63" s="821">
        <v>1</v>
      </c>
      <c r="AQ63" s="1064" t="s">
        <v>966</v>
      </c>
      <c r="AR63" s="1097" t="s">
        <v>1971</v>
      </c>
      <c r="AS63" s="1098"/>
      <c r="AT63" s="1088"/>
      <c r="AU63" s="1088"/>
      <c r="AV63" s="1088"/>
      <c r="AW63" s="1099"/>
      <c r="AX63" s="1100"/>
      <c r="AY63" s="1063"/>
      <c r="AZ63" s="1064"/>
      <c r="BA63" s="1064"/>
      <c r="BB63" s="1064"/>
      <c r="BC63" s="1064"/>
      <c r="BD63" s="1064"/>
      <c r="BE63" s="1064"/>
      <c r="BF63" s="1064"/>
      <c r="BG63" s="1064"/>
      <c r="BH63" s="1064"/>
      <c r="BI63" s="1394"/>
      <c r="BJ63" s="1343"/>
      <c r="BK63" s="1343"/>
      <c r="BL63" s="1343"/>
      <c r="BM63" s="1343"/>
      <c r="BN63" s="1063"/>
      <c r="BO63" s="1064"/>
      <c r="BP63" s="1064"/>
      <c r="BQ63" s="1064"/>
      <c r="BR63" s="1064"/>
      <c r="BS63" s="1103"/>
      <c r="BT63" s="1064"/>
      <c r="BU63" s="1064"/>
      <c r="BV63" s="1064"/>
      <c r="BW63" s="1104"/>
      <c r="BX63" s="1103"/>
      <c r="BY63" s="1064"/>
      <c r="BZ63" s="1064"/>
      <c r="CA63" s="1064"/>
      <c r="CB63" s="1104"/>
      <c r="CC63" s="1105"/>
      <c r="CD63" s="1351"/>
      <c r="CE63" s="1352"/>
      <c r="CF63" s="1352"/>
      <c r="CG63" s="1352"/>
      <c r="CH63" s="1414"/>
      <c r="CI63" s="1394"/>
      <c r="CJ63" s="1343"/>
      <c r="CK63" s="1343"/>
      <c r="CL63" s="1343"/>
      <c r="CM63" s="1344"/>
      <c r="CN63" s="1394"/>
      <c r="CO63" s="1343"/>
      <c r="CP63" s="1343"/>
      <c r="CQ63" s="1343"/>
      <c r="CR63" s="1344"/>
      <c r="CS63" s="1394"/>
      <c r="CT63" s="1343"/>
      <c r="CU63" s="1343"/>
      <c r="CV63" s="1343"/>
      <c r="CW63" s="1344"/>
      <c r="CX63" s="1394"/>
      <c r="CY63" s="1343"/>
      <c r="CZ63" s="1343"/>
      <c r="DA63" s="1343"/>
      <c r="DB63" s="1344"/>
      <c r="DC63" s="1343"/>
      <c r="DD63" s="1343"/>
      <c r="DE63" s="1343"/>
      <c r="DF63" s="1343"/>
      <c r="DG63" s="1344"/>
      <c r="DH63" s="1394"/>
      <c r="DI63" s="1343"/>
      <c r="DJ63" s="1343"/>
      <c r="DK63" s="1343"/>
      <c r="DL63" s="1344"/>
      <c r="DM63" s="1775"/>
      <c r="DN63" s="1776"/>
      <c r="DO63" s="1776"/>
      <c r="DP63" s="1777"/>
      <c r="DQ63" s="1776"/>
      <c r="DR63" s="1776"/>
      <c r="DS63" s="1776"/>
      <c r="DT63" s="1777"/>
      <c r="DU63" s="1352"/>
      <c r="DV63" s="1696"/>
      <c r="DW63" s="1778"/>
    </row>
    <row r="64" spans="1:127" s="390" customFormat="1" ht="15.75" customHeight="1">
      <c r="A64" s="1085" t="s">
        <v>972</v>
      </c>
      <c r="B64" s="1045">
        <v>55</v>
      </c>
      <c r="C64" s="1006"/>
      <c r="D64" s="1006"/>
      <c r="E64" s="1006"/>
      <c r="F64" s="1006"/>
      <c r="G64" s="1006"/>
      <c r="H64" s="1006"/>
      <c r="I64" s="1006"/>
      <c r="J64" s="1006"/>
      <c r="K64" s="1006"/>
      <c r="L64" s="1006"/>
      <c r="M64" s="1045"/>
      <c r="N64" s="1006"/>
      <c r="O64" s="1006"/>
      <c r="P64" s="1006"/>
      <c r="Q64" s="1006"/>
      <c r="R64" s="1006"/>
      <c r="S64" s="1006"/>
      <c r="T64" s="1007"/>
      <c r="U64" s="1086" t="s">
        <v>2171</v>
      </c>
      <c r="V64" s="1087" t="s">
        <v>2090</v>
      </c>
      <c r="W64" s="1087" t="s">
        <v>1936</v>
      </c>
      <c r="X64" s="1088">
        <v>32</v>
      </c>
      <c r="Y64" s="1089" t="s">
        <v>2172</v>
      </c>
      <c r="Z64" s="1090" t="s">
        <v>2173</v>
      </c>
      <c r="AA64" s="1091">
        <v>0.15</v>
      </c>
      <c r="AB64" s="1092" t="s">
        <v>1971</v>
      </c>
      <c r="AC64" s="1092">
        <v>0.85</v>
      </c>
      <c r="AD64" s="1092" t="s">
        <v>1971</v>
      </c>
      <c r="AE64" s="1092" t="s">
        <v>1971</v>
      </c>
      <c r="AF64" s="1092" t="s">
        <v>1971</v>
      </c>
      <c r="AG64" s="1092" t="s">
        <v>1971</v>
      </c>
      <c r="AH64" s="1092" t="s">
        <v>1971</v>
      </c>
      <c r="AI64" s="1093">
        <f t="shared" si="0"/>
        <v>1</v>
      </c>
      <c r="AJ64" s="1094" t="s">
        <v>988</v>
      </c>
      <c r="AK64" s="1094" t="s">
        <v>964</v>
      </c>
      <c r="AL64" s="1094" t="s">
        <v>965</v>
      </c>
      <c r="AM64" s="1095" t="s">
        <v>2135</v>
      </c>
      <c r="AN64" s="1006" t="s">
        <v>991</v>
      </c>
      <c r="AO64" s="1006" t="s">
        <v>2174</v>
      </c>
      <c r="AP64" s="821">
        <v>0</v>
      </c>
      <c r="AQ64" s="1064" t="s">
        <v>966</v>
      </c>
      <c r="AR64" s="1097" t="s">
        <v>1971</v>
      </c>
      <c r="AS64" s="1098"/>
      <c r="AT64" s="1088"/>
      <c r="AU64" s="1088"/>
      <c r="AV64" s="1088"/>
      <c r="AW64" s="1099"/>
      <c r="AX64" s="1100"/>
      <c r="AY64" s="1063"/>
      <c r="AZ64" s="1064"/>
      <c r="BA64" s="1064"/>
      <c r="BB64" s="1064"/>
      <c r="BC64" s="1064"/>
      <c r="BD64" s="1064"/>
      <c r="BE64" s="1064"/>
      <c r="BF64" s="1064"/>
      <c r="BG64" s="1064"/>
      <c r="BH64" s="1064"/>
      <c r="BI64" s="1394"/>
      <c r="BJ64" s="1343"/>
      <c r="BK64" s="1343"/>
      <c r="BL64" s="1343"/>
      <c r="BM64" s="1343"/>
      <c r="BN64" s="1063"/>
      <c r="BO64" s="1064"/>
      <c r="BP64" s="1064"/>
      <c r="BQ64" s="1064"/>
      <c r="BR64" s="1064"/>
      <c r="BS64" s="1103"/>
      <c r="BT64" s="1064"/>
      <c r="BU64" s="1064"/>
      <c r="BV64" s="1064"/>
      <c r="BW64" s="1104"/>
      <c r="BX64" s="1103"/>
      <c r="BY64" s="1064"/>
      <c r="BZ64" s="1064"/>
      <c r="CA64" s="1064"/>
      <c r="CB64" s="1104"/>
      <c r="CC64" s="1105"/>
      <c r="CD64" s="1351"/>
      <c r="CE64" s="1352"/>
      <c r="CF64" s="1352"/>
      <c r="CG64" s="1352"/>
      <c r="CH64" s="1414"/>
      <c r="CI64" s="1394"/>
      <c r="CJ64" s="1343"/>
      <c r="CK64" s="1343"/>
      <c r="CL64" s="1343"/>
      <c r="CM64" s="1344"/>
      <c r="CN64" s="1394"/>
      <c r="CO64" s="1343"/>
      <c r="CP64" s="1343"/>
      <c r="CQ64" s="1343"/>
      <c r="CR64" s="1344"/>
      <c r="CS64" s="1394"/>
      <c r="CT64" s="1343"/>
      <c r="CU64" s="1343"/>
      <c r="CV64" s="1343"/>
      <c r="CW64" s="1344"/>
      <c r="CX64" s="1394"/>
      <c r="CY64" s="1343"/>
      <c r="CZ64" s="1343"/>
      <c r="DA64" s="1343"/>
      <c r="DB64" s="1344"/>
      <c r="DC64" s="1343"/>
      <c r="DD64" s="1343"/>
      <c r="DE64" s="1343"/>
      <c r="DF64" s="1343"/>
      <c r="DG64" s="1344"/>
      <c r="DH64" s="1394"/>
      <c r="DI64" s="1343"/>
      <c r="DJ64" s="1343"/>
      <c r="DK64" s="1343"/>
      <c r="DL64" s="1344"/>
      <c r="DM64" s="1775"/>
      <c r="DN64" s="1776"/>
      <c r="DO64" s="1776"/>
      <c r="DP64" s="1777"/>
      <c r="DQ64" s="1776"/>
      <c r="DR64" s="1776"/>
      <c r="DS64" s="1776"/>
      <c r="DT64" s="1777"/>
      <c r="DU64" s="1352"/>
      <c r="DV64" s="1696"/>
      <c r="DW64" s="1778"/>
    </row>
    <row r="65" spans="1:127" s="390" customFormat="1" ht="15.75" customHeight="1">
      <c r="A65" s="1085" t="s">
        <v>972</v>
      </c>
      <c r="B65" s="1045">
        <v>56</v>
      </c>
      <c r="C65" s="1006"/>
      <c r="D65" s="1006"/>
      <c r="E65" s="1006"/>
      <c r="F65" s="1006"/>
      <c r="G65" s="1006"/>
      <c r="H65" s="1006"/>
      <c r="I65" s="1006"/>
      <c r="J65" s="1006"/>
      <c r="K65" s="1006"/>
      <c r="L65" s="1006"/>
      <c r="M65" s="1045"/>
      <c r="N65" s="1006"/>
      <c r="O65" s="1006"/>
      <c r="P65" s="1006"/>
      <c r="Q65" s="1006"/>
      <c r="R65" s="1006"/>
      <c r="S65" s="1006"/>
      <c r="T65" s="1007"/>
      <c r="U65" s="1086" t="s">
        <v>2175</v>
      </c>
      <c r="V65" s="1087" t="s">
        <v>2072</v>
      </c>
      <c r="W65" s="1087" t="s">
        <v>1920</v>
      </c>
      <c r="X65" s="1088">
        <v>34</v>
      </c>
      <c r="Y65" s="1089" t="s">
        <v>2176</v>
      </c>
      <c r="Z65" s="1090" t="s">
        <v>2177</v>
      </c>
      <c r="AA65" s="1091" t="s">
        <v>1971</v>
      </c>
      <c r="AB65" s="1092">
        <v>1</v>
      </c>
      <c r="AC65" s="1092" t="s">
        <v>1971</v>
      </c>
      <c r="AD65" s="1092" t="s">
        <v>1971</v>
      </c>
      <c r="AE65" s="1092" t="s">
        <v>1971</v>
      </c>
      <c r="AF65" s="1092" t="s">
        <v>1971</v>
      </c>
      <c r="AG65" s="1092" t="s">
        <v>1971</v>
      </c>
      <c r="AH65" s="1092" t="s">
        <v>1971</v>
      </c>
      <c r="AI65" s="1093">
        <f t="shared" si="0"/>
        <v>1</v>
      </c>
      <c r="AJ65" s="1094" t="s">
        <v>988</v>
      </c>
      <c r="AK65" s="1094" t="s">
        <v>964</v>
      </c>
      <c r="AL65" s="1094" t="s">
        <v>965</v>
      </c>
      <c r="AM65" s="1095" t="s">
        <v>2178</v>
      </c>
      <c r="AN65" s="1006" t="s">
        <v>410</v>
      </c>
      <c r="AO65" s="1006" t="s">
        <v>4790</v>
      </c>
      <c r="AP65" s="1302">
        <v>2</v>
      </c>
      <c r="AQ65" s="1064" t="s">
        <v>978</v>
      </c>
      <c r="AR65" s="1097"/>
      <c r="AS65" s="1098"/>
      <c r="AT65" s="1088"/>
      <c r="AU65" s="1088"/>
      <c r="AV65" s="1088"/>
      <c r="AW65" s="1099"/>
      <c r="AX65" s="1100"/>
      <c r="AY65" s="1063"/>
      <c r="AZ65" s="1064"/>
      <c r="BA65" s="1064"/>
      <c r="BB65" s="1064"/>
      <c r="BC65" s="1064"/>
      <c r="BD65" s="1064"/>
      <c r="BE65" s="1064"/>
      <c r="BF65" s="1064"/>
      <c r="BG65" s="1064"/>
      <c r="BH65" s="1064"/>
      <c r="BI65" s="1394"/>
      <c r="BJ65" s="1343"/>
      <c r="BK65" s="1343"/>
      <c r="BL65" s="1343"/>
      <c r="BM65" s="1343"/>
      <c r="BN65" s="1063"/>
      <c r="BO65" s="1064"/>
      <c r="BP65" s="1064"/>
      <c r="BQ65" s="1064"/>
      <c r="BR65" s="1064"/>
      <c r="BS65" s="1103"/>
      <c r="BT65" s="1064"/>
      <c r="BU65" s="1064"/>
      <c r="BV65" s="1064"/>
      <c r="BW65" s="1104"/>
      <c r="BX65" s="1103"/>
      <c r="BY65" s="1064"/>
      <c r="BZ65" s="1064"/>
      <c r="CA65" s="1064"/>
      <c r="CB65" s="1104"/>
      <c r="CC65" s="1105"/>
      <c r="CD65" s="1351"/>
      <c r="CE65" s="1352"/>
      <c r="CF65" s="1352"/>
      <c r="CG65" s="1352"/>
      <c r="CH65" s="1414"/>
      <c r="CI65" s="1394"/>
      <c r="CJ65" s="1343"/>
      <c r="CK65" s="1343"/>
      <c r="CL65" s="1343"/>
      <c r="CM65" s="1344"/>
      <c r="CN65" s="1394"/>
      <c r="CO65" s="1343"/>
      <c r="CP65" s="1343"/>
      <c r="CQ65" s="1343"/>
      <c r="CR65" s="1344"/>
      <c r="CS65" s="1394"/>
      <c r="CT65" s="1343"/>
      <c r="CU65" s="1343"/>
      <c r="CV65" s="1343"/>
      <c r="CW65" s="1344"/>
      <c r="CX65" s="1394"/>
      <c r="CY65" s="1343"/>
      <c r="CZ65" s="1343"/>
      <c r="DA65" s="1343"/>
      <c r="DB65" s="1344"/>
      <c r="DC65" s="1343"/>
      <c r="DD65" s="1343"/>
      <c r="DE65" s="1343"/>
      <c r="DF65" s="1343"/>
      <c r="DG65" s="1344"/>
      <c r="DH65" s="1394"/>
      <c r="DI65" s="1343"/>
      <c r="DJ65" s="1343"/>
      <c r="DK65" s="1343"/>
      <c r="DL65" s="1344"/>
      <c r="DM65" s="1775"/>
      <c r="DN65" s="1776"/>
      <c r="DO65" s="1776"/>
      <c r="DP65" s="1777"/>
      <c r="DQ65" s="1776"/>
      <c r="DR65" s="1776"/>
      <c r="DS65" s="1776"/>
      <c r="DT65" s="1777"/>
      <c r="DU65" s="1352"/>
      <c r="DV65" s="1696"/>
      <c r="DW65" s="1778"/>
    </row>
    <row r="66" spans="1:127" s="390" customFormat="1" ht="15.75" customHeight="1">
      <c r="A66" s="1085" t="s">
        <v>972</v>
      </c>
      <c r="B66" s="1045">
        <v>57</v>
      </c>
      <c r="C66" s="1006"/>
      <c r="D66" s="1006"/>
      <c r="E66" s="1006"/>
      <c r="F66" s="1006"/>
      <c r="G66" s="1006"/>
      <c r="H66" s="1006"/>
      <c r="I66" s="1006"/>
      <c r="J66" s="1006"/>
      <c r="K66" s="1006"/>
      <c r="L66" s="1006"/>
      <c r="M66" s="1045"/>
      <c r="N66" s="1006"/>
      <c r="O66" s="1006"/>
      <c r="P66" s="1006"/>
      <c r="Q66" s="1006"/>
      <c r="R66" s="1006"/>
      <c r="S66" s="1006"/>
      <c r="T66" s="1007"/>
      <c r="U66" s="1086" t="s">
        <v>2180</v>
      </c>
      <c r="V66" s="1087" t="s">
        <v>2072</v>
      </c>
      <c r="W66" s="1087" t="s">
        <v>1936</v>
      </c>
      <c r="X66" s="1088">
        <v>35</v>
      </c>
      <c r="Y66" s="1089" t="s">
        <v>2181</v>
      </c>
      <c r="Z66" s="1090" t="s">
        <v>2182</v>
      </c>
      <c r="AA66" s="1091" t="s">
        <v>1971</v>
      </c>
      <c r="AB66" s="1092">
        <v>1</v>
      </c>
      <c r="AC66" s="1092" t="s">
        <v>1971</v>
      </c>
      <c r="AD66" s="1092" t="s">
        <v>1971</v>
      </c>
      <c r="AE66" s="1092" t="s">
        <v>1971</v>
      </c>
      <c r="AF66" s="1092" t="s">
        <v>1971</v>
      </c>
      <c r="AG66" s="1092" t="s">
        <v>1971</v>
      </c>
      <c r="AH66" s="1092" t="s">
        <v>1971</v>
      </c>
      <c r="AI66" s="1093">
        <f t="shared" si="0"/>
        <v>1</v>
      </c>
      <c r="AJ66" s="1094" t="s">
        <v>963</v>
      </c>
      <c r="AK66" s="1094" t="s">
        <v>1971</v>
      </c>
      <c r="AL66" s="1094" t="s">
        <v>1971</v>
      </c>
      <c r="AM66" s="1095" t="s">
        <v>1955</v>
      </c>
      <c r="AN66" s="1006" t="s">
        <v>1039</v>
      </c>
      <c r="AO66" s="1006" t="s">
        <v>2183</v>
      </c>
      <c r="AP66" s="1058">
        <v>3</v>
      </c>
      <c r="AQ66" s="1096" t="s">
        <v>978</v>
      </c>
      <c r="AR66" s="1097" t="s">
        <v>1971</v>
      </c>
      <c r="AS66" s="1098"/>
      <c r="AT66" s="1088"/>
      <c r="AU66" s="1088"/>
      <c r="AV66" s="1088"/>
      <c r="AW66" s="1099"/>
      <c r="AX66" s="1100"/>
      <c r="AY66" s="1063"/>
      <c r="AZ66" s="1064"/>
      <c r="BA66" s="1064"/>
      <c r="BB66" s="1064"/>
      <c r="BC66" s="1064"/>
      <c r="BD66" s="1064"/>
      <c r="BE66" s="1064"/>
      <c r="BF66" s="1064"/>
      <c r="BG66" s="1064"/>
      <c r="BH66" s="1064"/>
      <c r="BI66" s="1394"/>
      <c r="BJ66" s="1343"/>
      <c r="BK66" s="1343"/>
      <c r="BL66" s="1343"/>
      <c r="BM66" s="1343"/>
      <c r="BN66" s="1063"/>
      <c r="BO66" s="1064"/>
      <c r="BP66" s="1064"/>
      <c r="BQ66" s="1064"/>
      <c r="BR66" s="1064"/>
      <c r="BS66" s="1103"/>
      <c r="BT66" s="1064"/>
      <c r="BU66" s="1064"/>
      <c r="BV66" s="1064"/>
      <c r="BW66" s="1104"/>
      <c r="BX66" s="1103"/>
      <c r="BY66" s="1064"/>
      <c r="BZ66" s="1064"/>
      <c r="CA66" s="1064"/>
      <c r="CB66" s="1104"/>
      <c r="CC66" s="1105"/>
      <c r="CD66" s="1351"/>
      <c r="CE66" s="1352"/>
      <c r="CF66" s="1352"/>
      <c r="CG66" s="1352"/>
      <c r="CH66" s="1414"/>
      <c r="CI66" s="1394"/>
      <c r="CJ66" s="1343"/>
      <c r="CK66" s="1343"/>
      <c r="CL66" s="1343"/>
      <c r="CM66" s="1344"/>
      <c r="CN66" s="1394"/>
      <c r="CO66" s="1343"/>
      <c r="CP66" s="1343"/>
      <c r="CQ66" s="1343"/>
      <c r="CR66" s="1344"/>
      <c r="CS66" s="1394"/>
      <c r="CT66" s="1343"/>
      <c r="CU66" s="1343"/>
      <c r="CV66" s="1343"/>
      <c r="CW66" s="1344"/>
      <c r="CX66" s="1394"/>
      <c r="CY66" s="1343"/>
      <c r="CZ66" s="1343"/>
      <c r="DA66" s="1343"/>
      <c r="DB66" s="1344"/>
      <c r="DC66" s="1343"/>
      <c r="DD66" s="1343"/>
      <c r="DE66" s="1343"/>
      <c r="DF66" s="1343"/>
      <c r="DG66" s="1344"/>
      <c r="DH66" s="1394"/>
      <c r="DI66" s="1343"/>
      <c r="DJ66" s="1343"/>
      <c r="DK66" s="1343"/>
      <c r="DL66" s="1344"/>
      <c r="DM66" s="1775"/>
      <c r="DN66" s="1776"/>
      <c r="DO66" s="1776"/>
      <c r="DP66" s="1777"/>
      <c r="DQ66" s="1776"/>
      <c r="DR66" s="1776"/>
      <c r="DS66" s="1776"/>
      <c r="DT66" s="1777"/>
      <c r="DU66" s="1352"/>
      <c r="DV66" s="1696"/>
      <c r="DW66" s="1778"/>
    </row>
    <row r="67" spans="1:127" s="390" customFormat="1" ht="15.75" customHeight="1">
      <c r="A67" s="1085" t="s">
        <v>972</v>
      </c>
      <c r="B67" s="1045">
        <v>58</v>
      </c>
      <c r="C67" s="1006"/>
      <c r="D67" s="1006"/>
      <c r="E67" s="1006"/>
      <c r="F67" s="1006"/>
      <c r="G67" s="1006"/>
      <c r="H67" s="1006"/>
      <c r="I67" s="1006"/>
      <c r="J67" s="1006"/>
      <c r="K67" s="1006"/>
      <c r="L67" s="1006"/>
      <c r="M67" s="1045"/>
      <c r="N67" s="1006"/>
      <c r="O67" s="1006"/>
      <c r="P67" s="1006"/>
      <c r="Q67" s="1006"/>
      <c r="R67" s="1006"/>
      <c r="S67" s="1006"/>
      <c r="T67" s="1007"/>
      <c r="U67" s="1086" t="s">
        <v>2184</v>
      </c>
      <c r="V67" s="1087" t="s">
        <v>2143</v>
      </c>
      <c r="W67" s="1087" t="s">
        <v>1936</v>
      </c>
      <c r="X67" s="1088">
        <v>36</v>
      </c>
      <c r="Y67" s="1089" t="s">
        <v>2185</v>
      </c>
      <c r="Z67" s="1090" t="s">
        <v>2186</v>
      </c>
      <c r="AA67" s="1091" t="s">
        <v>1971</v>
      </c>
      <c r="AB67" s="1092" t="s">
        <v>1971</v>
      </c>
      <c r="AC67" s="1092" t="s">
        <v>1971</v>
      </c>
      <c r="AD67" s="1092" t="s">
        <v>1971</v>
      </c>
      <c r="AE67" s="1092">
        <v>1</v>
      </c>
      <c r="AF67" s="1092" t="s">
        <v>1971</v>
      </c>
      <c r="AG67" s="1092" t="s">
        <v>1971</v>
      </c>
      <c r="AH67" s="1092" t="s">
        <v>1971</v>
      </c>
      <c r="AI67" s="1093">
        <f t="shared" si="0"/>
        <v>1</v>
      </c>
      <c r="AJ67" s="1094" t="s">
        <v>963</v>
      </c>
      <c r="AK67" s="1094" t="s">
        <v>1971</v>
      </c>
      <c r="AL67" s="1094" t="s">
        <v>1971</v>
      </c>
      <c r="AM67" s="1095" t="s">
        <v>2058</v>
      </c>
      <c r="AN67" s="1006" t="s">
        <v>1030</v>
      </c>
      <c r="AO67" s="1006" t="s">
        <v>2187</v>
      </c>
      <c r="AP67" s="1058">
        <v>0</v>
      </c>
      <c r="AQ67" s="1096" t="s">
        <v>1030</v>
      </c>
      <c r="AR67" s="1097" t="s">
        <v>1971</v>
      </c>
      <c r="AS67" s="1098"/>
      <c r="AT67" s="1088"/>
      <c r="AU67" s="1088"/>
      <c r="AV67" s="1088"/>
      <c r="AW67" s="1099"/>
      <c r="AX67" s="1100"/>
      <c r="AY67" s="1063"/>
      <c r="AZ67" s="1064"/>
      <c r="BA67" s="1064"/>
      <c r="BB67" s="1064"/>
      <c r="BC67" s="1064"/>
      <c r="BD67" s="1064"/>
      <c r="BE67" s="1064"/>
      <c r="BF67" s="1064"/>
      <c r="BG67" s="1064"/>
      <c r="BH67" s="1064"/>
      <c r="BI67" s="1394"/>
      <c r="BJ67" s="1343"/>
      <c r="BK67" s="1343"/>
      <c r="BL67" s="1343"/>
      <c r="BM67" s="1343"/>
      <c r="BN67" s="1063"/>
      <c r="BO67" s="1064"/>
      <c r="BP67" s="1064"/>
      <c r="BQ67" s="1064"/>
      <c r="BR67" s="1064"/>
      <c r="BS67" s="1103"/>
      <c r="BT67" s="1064"/>
      <c r="BU67" s="1064"/>
      <c r="BV67" s="1064"/>
      <c r="BW67" s="1104"/>
      <c r="BX67" s="1103"/>
      <c r="BY67" s="1064"/>
      <c r="BZ67" s="1064"/>
      <c r="CA67" s="1064"/>
      <c r="CB67" s="1104"/>
      <c r="CC67" s="1105"/>
      <c r="CD67" s="1351"/>
      <c r="CE67" s="1352"/>
      <c r="CF67" s="1352"/>
      <c r="CG67" s="1352"/>
      <c r="CH67" s="1414"/>
      <c r="CI67" s="1394"/>
      <c r="CJ67" s="1343"/>
      <c r="CK67" s="1343"/>
      <c r="CL67" s="1343"/>
      <c r="CM67" s="1344"/>
      <c r="CN67" s="1394"/>
      <c r="CO67" s="1343"/>
      <c r="CP67" s="1343"/>
      <c r="CQ67" s="1343"/>
      <c r="CR67" s="1344"/>
      <c r="CS67" s="1394"/>
      <c r="CT67" s="1343"/>
      <c r="CU67" s="1343"/>
      <c r="CV67" s="1343"/>
      <c r="CW67" s="1344"/>
      <c r="CX67" s="1394"/>
      <c r="CY67" s="1343"/>
      <c r="CZ67" s="1343"/>
      <c r="DA67" s="1343"/>
      <c r="DB67" s="1344"/>
      <c r="DC67" s="1343"/>
      <c r="DD67" s="1343"/>
      <c r="DE67" s="1343"/>
      <c r="DF67" s="1343"/>
      <c r="DG67" s="1344"/>
      <c r="DH67" s="1394"/>
      <c r="DI67" s="1343"/>
      <c r="DJ67" s="1343"/>
      <c r="DK67" s="1343"/>
      <c r="DL67" s="1344"/>
      <c r="DM67" s="1775"/>
      <c r="DN67" s="1776"/>
      <c r="DO67" s="1776"/>
      <c r="DP67" s="1777"/>
      <c r="DQ67" s="1776"/>
      <c r="DR67" s="1776"/>
      <c r="DS67" s="1776"/>
      <c r="DT67" s="1777"/>
      <c r="DU67" s="1352"/>
      <c r="DV67" s="1696"/>
      <c r="DW67" s="1778"/>
    </row>
    <row r="68" spans="1:127" s="390" customFormat="1" ht="15.75" customHeight="1">
      <c r="A68" s="1085" t="s">
        <v>972</v>
      </c>
      <c r="B68" s="1045">
        <v>59</v>
      </c>
      <c r="C68" s="1006"/>
      <c r="D68" s="1006"/>
      <c r="E68" s="1006"/>
      <c r="F68" s="1006"/>
      <c r="G68" s="1006"/>
      <c r="H68" s="1006"/>
      <c r="I68" s="1006"/>
      <c r="J68" s="1006"/>
      <c r="K68" s="1006"/>
      <c r="L68" s="1006"/>
      <c r="M68" s="1045"/>
      <c r="N68" s="1006"/>
      <c r="O68" s="1006"/>
      <c r="P68" s="1006"/>
      <c r="Q68" s="1006"/>
      <c r="R68" s="1006"/>
      <c r="S68" s="1006"/>
      <c r="T68" s="1007"/>
      <c r="U68" s="1086" t="s">
        <v>2188</v>
      </c>
      <c r="V68" s="1087" t="s">
        <v>2143</v>
      </c>
      <c r="W68" s="1087" t="s">
        <v>1936</v>
      </c>
      <c r="X68" s="1088">
        <v>37</v>
      </c>
      <c r="Y68" s="1089" t="s">
        <v>2189</v>
      </c>
      <c r="Z68" s="1090" t="s">
        <v>2190</v>
      </c>
      <c r="AA68" s="1091" t="s">
        <v>1971</v>
      </c>
      <c r="AB68" s="1092" t="s">
        <v>1971</v>
      </c>
      <c r="AC68" s="1092" t="s">
        <v>1971</v>
      </c>
      <c r="AD68" s="1092" t="s">
        <v>1971</v>
      </c>
      <c r="AE68" s="1092">
        <v>1</v>
      </c>
      <c r="AF68" s="1092" t="s">
        <v>1971</v>
      </c>
      <c r="AG68" s="1092" t="s">
        <v>1971</v>
      </c>
      <c r="AH68" s="1092" t="s">
        <v>1971</v>
      </c>
      <c r="AI68" s="1093">
        <f t="shared" si="0"/>
        <v>1</v>
      </c>
      <c r="AJ68" s="1094" t="s">
        <v>963</v>
      </c>
      <c r="AK68" s="1094" t="s">
        <v>1971</v>
      </c>
      <c r="AL68" s="1094" t="s">
        <v>1971</v>
      </c>
      <c r="AM68" s="1095" t="s">
        <v>2058</v>
      </c>
      <c r="AN68" s="1006" t="s">
        <v>991</v>
      </c>
      <c r="AO68" s="1006" t="s">
        <v>2191</v>
      </c>
      <c r="AP68" s="1058">
        <v>1</v>
      </c>
      <c r="AQ68" s="1096" t="s">
        <v>966</v>
      </c>
      <c r="AR68" s="1097" t="s">
        <v>1971</v>
      </c>
      <c r="AS68" s="1098"/>
      <c r="AT68" s="1088"/>
      <c r="AU68" s="1088"/>
      <c r="AV68" s="1088"/>
      <c r="AW68" s="1099"/>
      <c r="AX68" s="1100"/>
      <c r="AY68" s="1063"/>
      <c r="AZ68" s="1064"/>
      <c r="BA68" s="1064"/>
      <c r="BB68" s="1064"/>
      <c r="BC68" s="1064"/>
      <c r="BD68" s="1064"/>
      <c r="BE68" s="1064"/>
      <c r="BF68" s="1064"/>
      <c r="BG68" s="1064"/>
      <c r="BH68" s="1064"/>
      <c r="BI68" s="1394"/>
      <c r="BJ68" s="1343"/>
      <c r="BK68" s="1343"/>
      <c r="BL68" s="1343"/>
      <c r="BM68" s="1343"/>
      <c r="BN68" s="1063"/>
      <c r="BO68" s="1064"/>
      <c r="BP68" s="1064"/>
      <c r="BQ68" s="1064"/>
      <c r="BR68" s="1064"/>
      <c r="BS68" s="1103"/>
      <c r="BT68" s="1064"/>
      <c r="BU68" s="1064"/>
      <c r="BV68" s="1064"/>
      <c r="BW68" s="1104"/>
      <c r="BX68" s="1103"/>
      <c r="BY68" s="1064"/>
      <c r="BZ68" s="1064"/>
      <c r="CA68" s="1064"/>
      <c r="CB68" s="1104"/>
      <c r="CC68" s="1105"/>
      <c r="CD68" s="1351"/>
      <c r="CE68" s="1352"/>
      <c r="CF68" s="1352"/>
      <c r="CG68" s="1352"/>
      <c r="CH68" s="1414"/>
      <c r="CI68" s="1394"/>
      <c r="CJ68" s="1343"/>
      <c r="CK68" s="1343"/>
      <c r="CL68" s="1343"/>
      <c r="CM68" s="1344"/>
      <c r="CN68" s="1394"/>
      <c r="CO68" s="1343"/>
      <c r="CP68" s="1343"/>
      <c r="CQ68" s="1343"/>
      <c r="CR68" s="1344"/>
      <c r="CS68" s="1394"/>
      <c r="CT68" s="1343"/>
      <c r="CU68" s="1343"/>
      <c r="CV68" s="1343"/>
      <c r="CW68" s="1344"/>
      <c r="CX68" s="1394"/>
      <c r="CY68" s="1343"/>
      <c r="CZ68" s="1343"/>
      <c r="DA68" s="1343"/>
      <c r="DB68" s="1344"/>
      <c r="DC68" s="1343"/>
      <c r="DD68" s="1343"/>
      <c r="DE68" s="1343"/>
      <c r="DF68" s="1343"/>
      <c r="DG68" s="1344"/>
      <c r="DH68" s="1394"/>
      <c r="DI68" s="1343"/>
      <c r="DJ68" s="1343"/>
      <c r="DK68" s="1343"/>
      <c r="DL68" s="1344"/>
      <c r="DM68" s="1775"/>
      <c r="DN68" s="1776"/>
      <c r="DO68" s="1776"/>
      <c r="DP68" s="1777"/>
      <c r="DQ68" s="1776"/>
      <c r="DR68" s="1776"/>
      <c r="DS68" s="1776"/>
      <c r="DT68" s="1777"/>
      <c r="DU68" s="1352"/>
      <c r="DV68" s="1696"/>
      <c r="DW68" s="1778"/>
    </row>
    <row r="69" spans="1:127" s="390" customFormat="1" ht="15.75" customHeight="1">
      <c r="A69" s="1085" t="s">
        <v>972</v>
      </c>
      <c r="B69" s="1045">
        <v>60</v>
      </c>
      <c r="C69" s="1006"/>
      <c r="D69" s="1006"/>
      <c r="E69" s="1006"/>
      <c r="F69" s="1006"/>
      <c r="G69" s="1006"/>
      <c r="H69" s="1006"/>
      <c r="I69" s="1006"/>
      <c r="J69" s="1006"/>
      <c r="K69" s="1006"/>
      <c r="L69" s="1006"/>
      <c r="M69" s="1045"/>
      <c r="N69" s="1006"/>
      <c r="O69" s="1006"/>
      <c r="P69" s="1006"/>
      <c r="Q69" s="1006"/>
      <c r="R69" s="1006"/>
      <c r="S69" s="1006"/>
      <c r="T69" s="1007"/>
      <c r="U69" s="1086" t="s">
        <v>2192</v>
      </c>
      <c r="V69" s="1087" t="s">
        <v>1971</v>
      </c>
      <c r="W69" s="1087" t="s">
        <v>1936</v>
      </c>
      <c r="X69" s="1088">
        <v>38</v>
      </c>
      <c r="Y69" s="1089" t="s">
        <v>2193</v>
      </c>
      <c r="Z69" s="1090" t="s">
        <v>1971</v>
      </c>
      <c r="AA69" s="1091" t="s">
        <v>1971</v>
      </c>
      <c r="AB69" s="1092">
        <v>1</v>
      </c>
      <c r="AC69" s="1092" t="s">
        <v>1971</v>
      </c>
      <c r="AD69" s="1092" t="s">
        <v>1971</v>
      </c>
      <c r="AE69" s="1092" t="s">
        <v>1971</v>
      </c>
      <c r="AF69" s="1092" t="s">
        <v>1971</v>
      </c>
      <c r="AG69" s="1092" t="s">
        <v>1971</v>
      </c>
      <c r="AH69" s="1092" t="s">
        <v>1971</v>
      </c>
      <c r="AI69" s="1093">
        <f t="shared" si="0"/>
        <v>1</v>
      </c>
      <c r="AJ69" s="1094" t="s">
        <v>984</v>
      </c>
      <c r="AK69" s="1094" t="s">
        <v>964</v>
      </c>
      <c r="AL69" s="1094" t="s">
        <v>977</v>
      </c>
      <c r="AM69" s="1095" t="s">
        <v>2194</v>
      </c>
      <c r="AN69" s="1006" t="s">
        <v>991</v>
      </c>
      <c r="AO69" s="1006" t="s">
        <v>2195</v>
      </c>
      <c r="AP69" s="1058">
        <v>0</v>
      </c>
      <c r="AQ69" s="1096" t="s">
        <v>966</v>
      </c>
      <c r="AR69" s="1097" t="s">
        <v>1971</v>
      </c>
      <c r="AS69" s="1098"/>
      <c r="AT69" s="1088"/>
      <c r="AU69" s="1088"/>
      <c r="AV69" s="1088"/>
      <c r="AW69" s="1099"/>
      <c r="AX69" s="1100"/>
      <c r="AY69" s="1063"/>
      <c r="AZ69" s="1064"/>
      <c r="BA69" s="1064"/>
      <c r="BB69" s="1064"/>
      <c r="BC69" s="1064"/>
      <c r="BD69" s="1064"/>
      <c r="BE69" s="1064"/>
      <c r="BF69" s="1064"/>
      <c r="BG69" s="1064"/>
      <c r="BH69" s="1064"/>
      <c r="BI69" s="1394"/>
      <c r="BJ69" s="1343"/>
      <c r="BK69" s="1343"/>
      <c r="BL69" s="1343"/>
      <c r="BM69" s="1343"/>
      <c r="BN69" s="1063"/>
      <c r="BO69" s="1064"/>
      <c r="BP69" s="1064"/>
      <c r="BQ69" s="1064"/>
      <c r="BR69" s="1064"/>
      <c r="BS69" s="1103"/>
      <c r="BT69" s="1064"/>
      <c r="BU69" s="1064"/>
      <c r="BV69" s="1064"/>
      <c r="BW69" s="1104"/>
      <c r="BX69" s="1103"/>
      <c r="BY69" s="1064"/>
      <c r="BZ69" s="1064"/>
      <c r="CA69" s="1064"/>
      <c r="CB69" s="1104"/>
      <c r="CC69" s="1105"/>
      <c r="CD69" s="1704"/>
      <c r="CE69" s="1705"/>
      <c r="CF69" s="1705"/>
      <c r="CG69" s="1705"/>
      <c r="CH69" s="1706"/>
      <c r="CI69" s="1394"/>
      <c r="CJ69" s="1343"/>
      <c r="CK69" s="1343"/>
      <c r="CL69" s="1343"/>
      <c r="CM69" s="1344"/>
      <c r="CN69" s="1394"/>
      <c r="CO69" s="1343"/>
      <c r="CP69" s="1343"/>
      <c r="CQ69" s="1343"/>
      <c r="CR69" s="1344"/>
      <c r="CS69" s="1394"/>
      <c r="CT69" s="1343"/>
      <c r="CU69" s="1343"/>
      <c r="CV69" s="1343"/>
      <c r="CW69" s="1344"/>
      <c r="CX69" s="1394"/>
      <c r="CY69" s="1343"/>
      <c r="CZ69" s="1343"/>
      <c r="DA69" s="1343"/>
      <c r="DB69" s="1344"/>
      <c r="DC69" s="1343"/>
      <c r="DD69" s="1343"/>
      <c r="DE69" s="1343"/>
      <c r="DF69" s="1343"/>
      <c r="DG69" s="1344"/>
      <c r="DH69" s="1394"/>
      <c r="DI69" s="1343"/>
      <c r="DJ69" s="1343"/>
      <c r="DK69" s="1343"/>
      <c r="DL69" s="1344"/>
      <c r="DM69" s="1775"/>
      <c r="DN69" s="1776"/>
      <c r="DO69" s="1776"/>
      <c r="DP69" s="1777"/>
      <c r="DQ69" s="1776"/>
      <c r="DR69" s="1776"/>
      <c r="DS69" s="1776"/>
      <c r="DT69" s="1777"/>
      <c r="DU69" s="1352"/>
      <c r="DV69" s="1696"/>
      <c r="DW69" s="1778"/>
    </row>
    <row r="70" spans="1:127" s="390" customFormat="1" ht="15.75" customHeight="1">
      <c r="A70" s="1085" t="s">
        <v>972</v>
      </c>
      <c r="B70" s="1045">
        <v>61</v>
      </c>
      <c r="C70" s="1006"/>
      <c r="D70" s="1006"/>
      <c r="E70" s="1006"/>
      <c r="F70" s="1006"/>
      <c r="G70" s="1006"/>
      <c r="H70" s="1006"/>
      <c r="I70" s="1006"/>
      <c r="J70" s="1006"/>
      <c r="K70" s="1006"/>
      <c r="L70" s="1006"/>
      <c r="M70" s="1045"/>
      <c r="N70" s="1006"/>
      <c r="O70" s="1006"/>
      <c r="P70" s="1006"/>
      <c r="Q70" s="1006"/>
      <c r="R70" s="1006"/>
      <c r="S70" s="1006"/>
      <c r="T70" s="1007"/>
      <c r="U70" s="1086" t="s">
        <v>1127</v>
      </c>
      <c r="V70" s="1087" t="s">
        <v>1971</v>
      </c>
      <c r="W70" s="1087" t="s">
        <v>1936</v>
      </c>
      <c r="X70" s="1088">
        <v>39</v>
      </c>
      <c r="Y70" s="1089" t="s">
        <v>1126</v>
      </c>
      <c r="Z70" s="1090" t="s">
        <v>1971</v>
      </c>
      <c r="AA70" s="1091" t="s">
        <v>1971</v>
      </c>
      <c r="AB70" s="1092">
        <v>1</v>
      </c>
      <c r="AC70" s="1092" t="s">
        <v>1971</v>
      </c>
      <c r="AD70" s="1092" t="s">
        <v>1971</v>
      </c>
      <c r="AE70" s="1092" t="s">
        <v>1971</v>
      </c>
      <c r="AF70" s="1092" t="s">
        <v>1971</v>
      </c>
      <c r="AG70" s="1092" t="s">
        <v>1971</v>
      </c>
      <c r="AH70" s="1092" t="s">
        <v>1971</v>
      </c>
      <c r="AI70" s="1093">
        <f t="shared" si="0"/>
        <v>1</v>
      </c>
      <c r="AJ70" s="1094" t="s">
        <v>984</v>
      </c>
      <c r="AK70" s="1094" t="s">
        <v>964</v>
      </c>
      <c r="AL70" s="1094" t="s">
        <v>977</v>
      </c>
      <c r="AM70" s="1095" t="s">
        <v>2194</v>
      </c>
      <c r="AN70" s="1006" t="s">
        <v>991</v>
      </c>
      <c r="AO70" s="1006" t="s">
        <v>2196</v>
      </c>
      <c r="AP70" s="821">
        <v>1</v>
      </c>
      <c r="AQ70" s="1064" t="s">
        <v>966</v>
      </c>
      <c r="AR70" s="1097" t="s">
        <v>1971</v>
      </c>
      <c r="AS70" s="1098"/>
      <c r="AT70" s="1088"/>
      <c r="AU70" s="1088"/>
      <c r="AV70" s="1088"/>
      <c r="AW70" s="1099"/>
      <c r="AX70" s="1100"/>
      <c r="AY70" s="1063"/>
      <c r="AZ70" s="1064"/>
      <c r="BA70" s="1064"/>
      <c r="BB70" s="1064"/>
      <c r="BC70" s="1064"/>
      <c r="BD70" s="1064"/>
      <c r="BE70" s="1064"/>
      <c r="BF70" s="1064"/>
      <c r="BG70" s="1064"/>
      <c r="BH70" s="1064"/>
      <c r="BI70" s="1394"/>
      <c r="BJ70" s="1343"/>
      <c r="BK70" s="1343"/>
      <c r="BL70" s="1343"/>
      <c r="BM70" s="1343"/>
      <c r="BN70" s="1063"/>
      <c r="BO70" s="1064"/>
      <c r="BP70" s="1064"/>
      <c r="BQ70" s="1064"/>
      <c r="BR70" s="1064"/>
      <c r="BS70" s="1103"/>
      <c r="BT70" s="1064"/>
      <c r="BU70" s="1064"/>
      <c r="BV70" s="1064"/>
      <c r="BW70" s="1104"/>
      <c r="BX70" s="1103"/>
      <c r="BY70" s="1064"/>
      <c r="BZ70" s="1064"/>
      <c r="CA70" s="1064"/>
      <c r="CB70" s="1104"/>
      <c r="CC70" s="1105"/>
      <c r="CD70" s="1351"/>
      <c r="CE70" s="1352"/>
      <c r="CF70" s="1352"/>
      <c r="CG70" s="1352"/>
      <c r="CH70" s="1414"/>
      <c r="CI70" s="1394"/>
      <c r="CJ70" s="1343"/>
      <c r="CK70" s="1343"/>
      <c r="CL70" s="1343"/>
      <c r="CM70" s="1344"/>
      <c r="CN70" s="1394"/>
      <c r="CO70" s="1343"/>
      <c r="CP70" s="1343"/>
      <c r="CQ70" s="1343"/>
      <c r="CR70" s="1344"/>
      <c r="CS70" s="1394"/>
      <c r="CT70" s="1343"/>
      <c r="CU70" s="1343"/>
      <c r="CV70" s="1343"/>
      <c r="CW70" s="1344"/>
      <c r="CX70" s="1394"/>
      <c r="CY70" s="1343"/>
      <c r="CZ70" s="1343"/>
      <c r="DA70" s="1343"/>
      <c r="DB70" s="1344"/>
      <c r="DC70" s="1343"/>
      <c r="DD70" s="1343"/>
      <c r="DE70" s="1343"/>
      <c r="DF70" s="1343"/>
      <c r="DG70" s="1344"/>
      <c r="DH70" s="1394"/>
      <c r="DI70" s="1343"/>
      <c r="DJ70" s="1343"/>
      <c r="DK70" s="1343"/>
      <c r="DL70" s="1344"/>
      <c r="DM70" s="1775"/>
      <c r="DN70" s="1776"/>
      <c r="DO70" s="1776"/>
      <c r="DP70" s="1777"/>
      <c r="DQ70" s="1776"/>
      <c r="DR70" s="1776"/>
      <c r="DS70" s="1776"/>
      <c r="DT70" s="1777"/>
      <c r="DU70" s="1352"/>
      <c r="DV70" s="1696"/>
      <c r="DW70" s="1778"/>
    </row>
    <row r="71" spans="1:127" s="390" customFormat="1" ht="15.75" customHeight="1">
      <c r="A71" s="1085" t="s">
        <v>972</v>
      </c>
      <c r="B71" s="1045">
        <v>62</v>
      </c>
      <c r="C71" s="1006"/>
      <c r="D71" s="1006"/>
      <c r="E71" s="1006"/>
      <c r="F71" s="1006"/>
      <c r="G71" s="1006"/>
      <c r="H71" s="1006"/>
      <c r="I71" s="1006"/>
      <c r="J71" s="1006"/>
      <c r="K71" s="1006"/>
      <c r="L71" s="1006"/>
      <c r="M71" s="1045"/>
      <c r="N71" s="1006"/>
      <c r="O71" s="1006"/>
      <c r="P71" s="1006"/>
      <c r="Q71" s="1006"/>
      <c r="R71" s="1006"/>
      <c r="S71" s="1006"/>
      <c r="T71" s="1007"/>
      <c r="U71" s="1086" t="s">
        <v>2197</v>
      </c>
      <c r="V71" s="1087" t="s">
        <v>1971</v>
      </c>
      <c r="W71" s="1087" t="s">
        <v>1971</v>
      </c>
      <c r="X71" s="1088">
        <v>40</v>
      </c>
      <c r="Y71" s="1089" t="s">
        <v>2198</v>
      </c>
      <c r="Z71" s="1090" t="s">
        <v>1971</v>
      </c>
      <c r="AA71" s="1091" t="s">
        <v>1971</v>
      </c>
      <c r="AB71" s="1092" t="s">
        <v>1971</v>
      </c>
      <c r="AC71" s="1092" t="s">
        <v>1971</v>
      </c>
      <c r="AD71" s="1092" t="s">
        <v>1971</v>
      </c>
      <c r="AE71" s="1092" t="s">
        <v>1971</v>
      </c>
      <c r="AF71" s="1092" t="s">
        <v>1971</v>
      </c>
      <c r="AG71" s="1092" t="s">
        <v>1971</v>
      </c>
      <c r="AH71" s="1092" t="s">
        <v>1971</v>
      </c>
      <c r="AI71" s="1093">
        <f t="shared" si="0"/>
        <v>0</v>
      </c>
      <c r="AJ71" s="1094" t="s">
        <v>963</v>
      </c>
      <c r="AK71" s="1094" t="s">
        <v>1971</v>
      </c>
      <c r="AL71" s="1094" t="s">
        <v>1971</v>
      </c>
      <c r="AM71" s="1095" t="s">
        <v>1971</v>
      </c>
      <c r="AN71" s="1006" t="s">
        <v>1971</v>
      </c>
      <c r="AO71" s="1006" t="s">
        <v>1971</v>
      </c>
      <c r="AP71" s="1302">
        <v>0</v>
      </c>
      <c r="AQ71" s="1064" t="s">
        <v>1971</v>
      </c>
      <c r="AR71" s="1097" t="s">
        <v>1971</v>
      </c>
      <c r="AS71" s="1098"/>
      <c r="AT71" s="1088"/>
      <c r="AU71" s="1088"/>
      <c r="AV71" s="1088"/>
      <c r="AW71" s="1099"/>
      <c r="AX71" s="1100"/>
      <c r="AY71" s="1063"/>
      <c r="AZ71" s="1064"/>
      <c r="BA71" s="1064"/>
      <c r="BB71" s="1064"/>
      <c r="BC71" s="1064"/>
      <c r="BD71" s="1064"/>
      <c r="BE71" s="1064"/>
      <c r="BF71" s="1064"/>
      <c r="BG71" s="1064"/>
      <c r="BH71" s="1064"/>
      <c r="BI71" s="1394"/>
      <c r="BJ71" s="1343"/>
      <c r="BK71" s="1343"/>
      <c r="BL71" s="1343"/>
      <c r="BM71" s="1343"/>
      <c r="BN71" s="1063"/>
      <c r="BO71" s="1064"/>
      <c r="BP71" s="1064"/>
      <c r="BQ71" s="1064"/>
      <c r="BR71" s="1064"/>
      <c r="BS71" s="1103"/>
      <c r="BT71" s="1064"/>
      <c r="BU71" s="1064"/>
      <c r="BV71" s="1064"/>
      <c r="BW71" s="1104"/>
      <c r="BX71" s="1103"/>
      <c r="BY71" s="1064"/>
      <c r="BZ71" s="1064"/>
      <c r="CA71" s="1064"/>
      <c r="CB71" s="1104"/>
      <c r="CC71" s="1105"/>
      <c r="CD71" s="1351"/>
      <c r="CE71" s="1352"/>
      <c r="CF71" s="1352"/>
      <c r="CG71" s="1352"/>
      <c r="CH71" s="1414"/>
      <c r="CI71" s="1394"/>
      <c r="CJ71" s="1343"/>
      <c r="CK71" s="1343"/>
      <c r="CL71" s="1343"/>
      <c r="CM71" s="1344"/>
      <c r="CN71" s="1394"/>
      <c r="CO71" s="1343"/>
      <c r="CP71" s="1343"/>
      <c r="CQ71" s="1343"/>
      <c r="CR71" s="1344"/>
      <c r="CS71" s="1394"/>
      <c r="CT71" s="1343"/>
      <c r="CU71" s="1343"/>
      <c r="CV71" s="1343"/>
      <c r="CW71" s="1344"/>
      <c r="CX71" s="1394"/>
      <c r="CY71" s="1343"/>
      <c r="CZ71" s="1343"/>
      <c r="DA71" s="1343"/>
      <c r="DB71" s="1344"/>
      <c r="DC71" s="1343"/>
      <c r="DD71" s="1343"/>
      <c r="DE71" s="1343"/>
      <c r="DF71" s="1343"/>
      <c r="DG71" s="1344"/>
      <c r="DH71" s="1394"/>
      <c r="DI71" s="1343"/>
      <c r="DJ71" s="1343"/>
      <c r="DK71" s="1343"/>
      <c r="DL71" s="1344"/>
      <c r="DM71" s="1775"/>
      <c r="DN71" s="1776"/>
      <c r="DO71" s="1776"/>
      <c r="DP71" s="1777"/>
      <c r="DQ71" s="1776"/>
      <c r="DR71" s="1776"/>
      <c r="DS71" s="1776"/>
      <c r="DT71" s="1777"/>
      <c r="DU71" s="1352"/>
      <c r="DV71" s="1696"/>
      <c r="DW71" s="1778"/>
    </row>
    <row r="72" spans="1:127" s="390" customFormat="1" ht="15.75" customHeight="1">
      <c r="A72" s="1085" t="s">
        <v>972</v>
      </c>
      <c r="B72" s="1045">
        <v>63</v>
      </c>
      <c r="C72" s="1006"/>
      <c r="D72" s="1006"/>
      <c r="E72" s="1006"/>
      <c r="F72" s="1006"/>
      <c r="G72" s="1006"/>
      <c r="H72" s="1006"/>
      <c r="I72" s="1006"/>
      <c r="J72" s="1006"/>
      <c r="K72" s="1006"/>
      <c r="L72" s="1006"/>
      <c r="M72" s="1045"/>
      <c r="N72" s="1006"/>
      <c r="O72" s="1006"/>
      <c r="P72" s="1006"/>
      <c r="Q72" s="1006"/>
      <c r="R72" s="1006"/>
      <c r="S72" s="1006"/>
      <c r="T72" s="1007"/>
      <c r="U72" s="1086" t="s">
        <v>2199</v>
      </c>
      <c r="V72" s="1087" t="s">
        <v>1971</v>
      </c>
      <c r="W72" s="1087" t="s">
        <v>1971</v>
      </c>
      <c r="X72" s="1088">
        <v>41</v>
      </c>
      <c r="Y72" s="1089" t="s">
        <v>2200</v>
      </c>
      <c r="Z72" s="1090" t="s">
        <v>1971</v>
      </c>
      <c r="AA72" s="1091" t="s">
        <v>1971</v>
      </c>
      <c r="AB72" s="1092">
        <v>1</v>
      </c>
      <c r="AC72" s="1092" t="s">
        <v>1971</v>
      </c>
      <c r="AD72" s="1092" t="s">
        <v>1971</v>
      </c>
      <c r="AE72" s="1092" t="s">
        <v>1971</v>
      </c>
      <c r="AF72" s="1092" t="s">
        <v>1971</v>
      </c>
      <c r="AG72" s="1092" t="s">
        <v>1971</v>
      </c>
      <c r="AH72" s="1092" t="s">
        <v>1971</v>
      </c>
      <c r="AI72" s="1093">
        <f t="shared" si="0"/>
        <v>1</v>
      </c>
      <c r="AJ72" s="1094"/>
      <c r="AK72" s="1094"/>
      <c r="AL72" s="1094"/>
      <c r="AM72" s="1095"/>
      <c r="AN72" s="1006"/>
      <c r="AO72" s="1006"/>
      <c r="AP72" s="1302">
        <v>0</v>
      </c>
      <c r="AQ72" s="1064"/>
      <c r="AR72" s="1097"/>
      <c r="AS72" s="1098"/>
      <c r="AT72" s="1088"/>
      <c r="AU72" s="1088"/>
      <c r="AV72" s="1088"/>
      <c r="AW72" s="1099"/>
      <c r="AX72" s="1100"/>
      <c r="AY72" s="1063"/>
      <c r="AZ72" s="1064"/>
      <c r="BA72" s="1064"/>
      <c r="BB72" s="1064"/>
      <c r="BC72" s="1064"/>
      <c r="BD72" s="1064"/>
      <c r="BE72" s="1064"/>
      <c r="BF72" s="1064"/>
      <c r="BG72" s="1064"/>
      <c r="BH72" s="1064"/>
      <c r="BI72" s="1394"/>
      <c r="BJ72" s="1343"/>
      <c r="BK72" s="1343"/>
      <c r="BL72" s="1343"/>
      <c r="BM72" s="1343"/>
      <c r="BN72" s="1063"/>
      <c r="BO72" s="1064"/>
      <c r="BP72" s="1064"/>
      <c r="BQ72" s="1064"/>
      <c r="BR72" s="1064"/>
      <c r="BS72" s="1103"/>
      <c r="BT72" s="1064"/>
      <c r="BU72" s="1064"/>
      <c r="BV72" s="1064"/>
      <c r="BW72" s="1104"/>
      <c r="BX72" s="1103"/>
      <c r="BY72" s="1064"/>
      <c r="BZ72" s="1064"/>
      <c r="CA72" s="1064"/>
      <c r="CB72" s="1104"/>
      <c r="CC72" s="1105"/>
      <c r="CD72" s="1351"/>
      <c r="CE72" s="1352"/>
      <c r="CF72" s="1352"/>
      <c r="CG72" s="1352"/>
      <c r="CH72" s="1414"/>
      <c r="CI72" s="1394"/>
      <c r="CJ72" s="1343"/>
      <c r="CK72" s="1343"/>
      <c r="CL72" s="1343"/>
      <c r="CM72" s="1344"/>
      <c r="CN72" s="1394"/>
      <c r="CO72" s="1343"/>
      <c r="CP72" s="1343"/>
      <c r="CQ72" s="1343"/>
      <c r="CR72" s="1344"/>
      <c r="CS72" s="1394"/>
      <c r="CT72" s="1343"/>
      <c r="CU72" s="1343"/>
      <c r="CV72" s="1343"/>
      <c r="CW72" s="1344"/>
      <c r="CX72" s="1394"/>
      <c r="CY72" s="1343"/>
      <c r="CZ72" s="1343"/>
      <c r="DA72" s="1343"/>
      <c r="DB72" s="1344"/>
      <c r="DC72" s="1343"/>
      <c r="DD72" s="1343"/>
      <c r="DE72" s="1343"/>
      <c r="DF72" s="1343"/>
      <c r="DG72" s="1344"/>
      <c r="DH72" s="1394"/>
      <c r="DI72" s="1343"/>
      <c r="DJ72" s="1343"/>
      <c r="DK72" s="1343"/>
      <c r="DL72" s="1344"/>
      <c r="DM72" s="1775"/>
      <c r="DN72" s="1776"/>
      <c r="DO72" s="1776"/>
      <c r="DP72" s="1777"/>
      <c r="DQ72" s="1776"/>
      <c r="DR72" s="1776"/>
      <c r="DS72" s="1776"/>
      <c r="DT72" s="1777"/>
      <c r="DU72" s="1352"/>
      <c r="DV72" s="1696"/>
      <c r="DW72" s="1778"/>
    </row>
    <row r="73" spans="1:127" s="390" customFormat="1" ht="15.75" customHeight="1">
      <c r="A73" s="1085" t="s">
        <v>972</v>
      </c>
      <c r="B73" s="1045">
        <v>64</v>
      </c>
      <c r="C73" s="1006"/>
      <c r="D73" s="1006"/>
      <c r="E73" s="1006"/>
      <c r="F73" s="1006"/>
      <c r="G73" s="1006"/>
      <c r="H73" s="1006"/>
      <c r="I73" s="1006"/>
      <c r="J73" s="1006"/>
      <c r="K73" s="1006"/>
      <c r="L73" s="1006"/>
      <c r="M73" s="1045"/>
      <c r="N73" s="1006"/>
      <c r="O73" s="1006"/>
      <c r="P73" s="1006"/>
      <c r="Q73" s="1006"/>
      <c r="R73" s="1006"/>
      <c r="S73" s="1006"/>
      <c r="T73" s="1007"/>
      <c r="U73" s="1086" t="s">
        <v>2201</v>
      </c>
      <c r="V73" s="1087" t="s">
        <v>1971</v>
      </c>
      <c r="W73" s="1087" t="s">
        <v>1971</v>
      </c>
      <c r="X73" s="1088" t="s">
        <v>2061</v>
      </c>
      <c r="Y73" s="1089" t="s">
        <v>2062</v>
      </c>
      <c r="Z73" s="1090" t="s">
        <v>1971</v>
      </c>
      <c r="AA73" s="1091" t="s">
        <v>1971</v>
      </c>
      <c r="AB73" s="1092" t="s">
        <v>1971</v>
      </c>
      <c r="AC73" s="1092" t="s">
        <v>1971</v>
      </c>
      <c r="AD73" s="1092" t="s">
        <v>1971</v>
      </c>
      <c r="AE73" s="1092" t="s">
        <v>1971</v>
      </c>
      <c r="AF73" s="1092" t="s">
        <v>1971</v>
      </c>
      <c r="AG73" s="1092" t="s">
        <v>1971</v>
      </c>
      <c r="AH73" s="1092" t="s">
        <v>1971</v>
      </c>
      <c r="AI73" s="1093">
        <f t="shared" si="0"/>
        <v>0</v>
      </c>
      <c r="AJ73" s="1094" t="s">
        <v>963</v>
      </c>
      <c r="AK73" s="1094" t="s">
        <v>1971</v>
      </c>
      <c r="AL73" s="1094" t="s">
        <v>1971</v>
      </c>
      <c r="AM73" s="1095" t="s">
        <v>1971</v>
      </c>
      <c r="AN73" s="1006" t="s">
        <v>1971</v>
      </c>
      <c r="AO73" s="1006" t="s">
        <v>2063</v>
      </c>
      <c r="AP73" s="1302">
        <v>0</v>
      </c>
      <c r="AQ73" s="1064" t="s">
        <v>1971</v>
      </c>
      <c r="AR73" s="1097" t="s">
        <v>1971</v>
      </c>
      <c r="AS73" s="1098"/>
      <c r="AT73" s="1088"/>
      <c r="AU73" s="1088"/>
      <c r="AV73" s="1088"/>
      <c r="AW73" s="1099"/>
      <c r="AX73" s="1130"/>
      <c r="AY73" s="1063"/>
      <c r="AZ73" s="1064"/>
      <c r="BA73" s="1064"/>
      <c r="BB73" s="1064"/>
      <c r="BC73" s="1064"/>
      <c r="BD73" s="1064"/>
      <c r="BE73" s="1064"/>
      <c r="BF73" s="1064"/>
      <c r="BG73" s="1064"/>
      <c r="BH73" s="1064"/>
      <c r="BI73" s="1394"/>
      <c r="BJ73" s="1343"/>
      <c r="BK73" s="1343"/>
      <c r="BL73" s="1343"/>
      <c r="BM73" s="1343"/>
      <c r="BN73" s="1063"/>
      <c r="BO73" s="1064"/>
      <c r="BP73" s="1064"/>
      <c r="BQ73" s="1064"/>
      <c r="BR73" s="1064"/>
      <c r="BS73" s="1103"/>
      <c r="BT73" s="1064"/>
      <c r="BU73" s="1064"/>
      <c r="BV73" s="1064"/>
      <c r="BW73" s="1104"/>
      <c r="BX73" s="1103"/>
      <c r="BY73" s="1064"/>
      <c r="BZ73" s="1064"/>
      <c r="CA73" s="1064"/>
      <c r="CB73" s="1104"/>
      <c r="CC73" s="1105"/>
      <c r="CD73" s="1351"/>
      <c r="CE73" s="1352"/>
      <c r="CF73" s="1352"/>
      <c r="CG73" s="1352"/>
      <c r="CH73" s="1414"/>
      <c r="CI73" s="1394"/>
      <c r="CJ73" s="1343"/>
      <c r="CK73" s="1343"/>
      <c r="CL73" s="1343"/>
      <c r="CM73" s="1344"/>
      <c r="CN73" s="1394"/>
      <c r="CO73" s="1343"/>
      <c r="CP73" s="1343"/>
      <c r="CQ73" s="1343"/>
      <c r="CR73" s="1344"/>
      <c r="CS73" s="1394"/>
      <c r="CT73" s="1343"/>
      <c r="CU73" s="1343"/>
      <c r="CV73" s="1343"/>
      <c r="CW73" s="1344"/>
      <c r="CX73" s="1394"/>
      <c r="CY73" s="1343"/>
      <c r="CZ73" s="1343"/>
      <c r="DA73" s="1343"/>
      <c r="DB73" s="1344"/>
      <c r="DC73" s="1343"/>
      <c r="DD73" s="1343"/>
      <c r="DE73" s="1343"/>
      <c r="DF73" s="1343"/>
      <c r="DG73" s="1344"/>
      <c r="DH73" s="1394"/>
      <c r="DI73" s="1343"/>
      <c r="DJ73" s="1343"/>
      <c r="DK73" s="1343"/>
      <c r="DL73" s="1344"/>
      <c r="DM73" s="1775"/>
      <c r="DN73" s="1776"/>
      <c r="DO73" s="1776"/>
      <c r="DP73" s="1777"/>
      <c r="DQ73" s="1776"/>
      <c r="DR73" s="1776"/>
      <c r="DS73" s="1776"/>
      <c r="DT73" s="1777"/>
      <c r="DU73" s="1352"/>
      <c r="DV73" s="1696"/>
      <c r="DW73" s="1778"/>
    </row>
    <row r="74" spans="1:127" s="390" customFormat="1" ht="15.75" customHeight="1">
      <c r="A74" s="1085" t="s">
        <v>972</v>
      </c>
      <c r="B74" s="1045">
        <v>65</v>
      </c>
      <c r="C74" s="1006"/>
      <c r="D74" s="1006"/>
      <c r="E74" s="1006"/>
      <c r="F74" s="1006"/>
      <c r="G74" s="1006"/>
      <c r="H74" s="1006"/>
      <c r="I74" s="1006"/>
      <c r="J74" s="1006"/>
      <c r="K74" s="1006"/>
      <c r="L74" s="1006"/>
      <c r="M74" s="1045"/>
      <c r="N74" s="1006"/>
      <c r="O74" s="1006"/>
      <c r="P74" s="1006"/>
      <c r="Q74" s="1006"/>
      <c r="R74" s="1006"/>
      <c r="S74" s="1006"/>
      <c r="T74" s="1007"/>
      <c r="U74" s="1086" t="s">
        <v>2202</v>
      </c>
      <c r="V74" s="1087" t="s">
        <v>1971</v>
      </c>
      <c r="W74" s="1087" t="s">
        <v>1971</v>
      </c>
      <c r="X74" s="1088">
        <v>42</v>
      </c>
      <c r="Y74" s="1089" t="s">
        <v>2203</v>
      </c>
      <c r="Z74" s="1090" t="s">
        <v>1971</v>
      </c>
      <c r="AA74" s="1091" t="s">
        <v>1971</v>
      </c>
      <c r="AB74" s="1092" t="s">
        <v>1971</v>
      </c>
      <c r="AC74" s="1092">
        <v>1</v>
      </c>
      <c r="AD74" s="1092" t="s">
        <v>1971</v>
      </c>
      <c r="AE74" s="1092" t="s">
        <v>1971</v>
      </c>
      <c r="AF74" s="1092" t="s">
        <v>1971</v>
      </c>
      <c r="AG74" s="1092" t="s">
        <v>1971</v>
      </c>
      <c r="AH74" s="1092" t="s">
        <v>1971</v>
      </c>
      <c r="AI74" s="1093">
        <f t="shared" ref="AI74:AI137" si="1">SUM(AA74:AH74)</f>
        <v>1</v>
      </c>
      <c r="AJ74" s="1094" t="s">
        <v>984</v>
      </c>
      <c r="AK74" s="1094" t="s">
        <v>964</v>
      </c>
      <c r="AL74" s="1094" t="s">
        <v>977</v>
      </c>
      <c r="AM74" s="1095" t="s">
        <v>1971</v>
      </c>
      <c r="AN74" s="1006"/>
      <c r="AO74" s="1006"/>
      <c r="AP74" s="1302">
        <v>0</v>
      </c>
      <c r="AQ74" s="1064"/>
      <c r="AR74" s="1097" t="s">
        <v>1971</v>
      </c>
      <c r="AS74" s="1098"/>
      <c r="AT74" s="1088"/>
      <c r="AU74" s="1088"/>
      <c r="AV74" s="1088"/>
      <c r="AW74" s="1099"/>
      <c r="AX74" s="1130"/>
      <c r="AY74" s="1063"/>
      <c r="AZ74" s="1064"/>
      <c r="BA74" s="1064"/>
      <c r="BB74" s="1064"/>
      <c r="BC74" s="1064"/>
      <c r="BD74" s="1064"/>
      <c r="BE74" s="1064"/>
      <c r="BF74" s="1064"/>
      <c r="BG74" s="1064"/>
      <c r="BH74" s="1064"/>
      <c r="BI74" s="1394"/>
      <c r="BJ74" s="1343"/>
      <c r="BK74" s="1343"/>
      <c r="BL74" s="1343"/>
      <c r="BM74" s="1343"/>
      <c r="BN74" s="1063"/>
      <c r="BO74" s="1064"/>
      <c r="BP74" s="1064"/>
      <c r="BQ74" s="1064"/>
      <c r="BR74" s="1064"/>
      <c r="BS74" s="1103"/>
      <c r="BT74" s="1064"/>
      <c r="BU74" s="1064"/>
      <c r="BV74" s="1064"/>
      <c r="BW74" s="1104"/>
      <c r="BX74" s="1103"/>
      <c r="BY74" s="1064"/>
      <c r="BZ74" s="1064"/>
      <c r="CA74" s="1064"/>
      <c r="CB74" s="1104"/>
      <c r="CC74" s="1105"/>
      <c r="CD74" s="1351"/>
      <c r="CE74" s="1352"/>
      <c r="CF74" s="1352"/>
      <c r="CG74" s="1352"/>
      <c r="CH74" s="1414"/>
      <c r="CI74" s="1394"/>
      <c r="CJ74" s="1343"/>
      <c r="CK74" s="1343"/>
      <c r="CL74" s="1343"/>
      <c r="CM74" s="1344"/>
      <c r="CN74" s="1394"/>
      <c r="CO74" s="1343"/>
      <c r="CP74" s="1343"/>
      <c r="CQ74" s="1343"/>
      <c r="CR74" s="1344"/>
      <c r="CS74" s="1394"/>
      <c r="CT74" s="1343"/>
      <c r="CU74" s="1343"/>
      <c r="CV74" s="1343"/>
      <c r="CW74" s="1344"/>
      <c r="CX74" s="1394"/>
      <c r="CY74" s="1343"/>
      <c r="CZ74" s="1343"/>
      <c r="DA74" s="1343"/>
      <c r="DB74" s="1344"/>
      <c r="DC74" s="1343"/>
      <c r="DD74" s="1343"/>
      <c r="DE74" s="1343"/>
      <c r="DF74" s="1343"/>
      <c r="DG74" s="1344"/>
      <c r="DH74" s="1394"/>
      <c r="DI74" s="1343"/>
      <c r="DJ74" s="1343"/>
      <c r="DK74" s="1343"/>
      <c r="DL74" s="1344"/>
      <c r="DM74" s="1775"/>
      <c r="DN74" s="1776"/>
      <c r="DO74" s="1776"/>
      <c r="DP74" s="1777"/>
      <c r="DQ74" s="1776"/>
      <c r="DR74" s="1776"/>
      <c r="DS74" s="1776"/>
      <c r="DT74" s="1777"/>
      <c r="DU74" s="1352"/>
      <c r="DV74" s="1696"/>
      <c r="DW74" s="1778"/>
    </row>
    <row r="75" spans="1:127" s="390" customFormat="1" ht="15.75" customHeight="1">
      <c r="A75" s="1085"/>
      <c r="B75" s="1045">
        <v>66</v>
      </c>
      <c r="C75" s="1006"/>
      <c r="D75" s="1006"/>
      <c r="E75" s="1006"/>
      <c r="F75" s="1006"/>
      <c r="G75" s="1006"/>
      <c r="H75" s="1006"/>
      <c r="I75" s="1006"/>
      <c r="J75" s="1006"/>
      <c r="K75" s="1006"/>
      <c r="L75" s="1006"/>
      <c r="M75" s="1045"/>
      <c r="N75" s="1006"/>
      <c r="O75" s="1006"/>
      <c r="P75" s="1006"/>
      <c r="Q75" s="1006"/>
      <c r="R75" s="1006"/>
      <c r="S75" s="1006"/>
      <c r="T75" s="1007"/>
      <c r="U75" s="1086"/>
      <c r="V75" s="1087"/>
      <c r="W75" s="1087"/>
      <c r="X75" s="1088"/>
      <c r="Y75" s="1089"/>
      <c r="Z75" s="1090"/>
      <c r="AA75" s="1091"/>
      <c r="AB75" s="1092"/>
      <c r="AC75" s="1092"/>
      <c r="AD75" s="1092"/>
      <c r="AE75" s="1092"/>
      <c r="AF75" s="1092"/>
      <c r="AG75" s="1092"/>
      <c r="AH75" s="1092"/>
      <c r="AI75" s="1093">
        <f t="shared" si="1"/>
        <v>0</v>
      </c>
      <c r="AJ75" s="1094"/>
      <c r="AK75" s="1094"/>
      <c r="AL75" s="1094"/>
      <c r="AM75" s="1095"/>
      <c r="AN75" s="1006"/>
      <c r="AO75" s="1006"/>
      <c r="AP75" s="788"/>
      <c r="AQ75" s="1064"/>
      <c r="AR75" s="1097"/>
      <c r="AS75" s="1098"/>
      <c r="AT75" s="1088"/>
      <c r="AU75" s="1088"/>
      <c r="AV75" s="1088"/>
      <c r="AW75" s="1099"/>
      <c r="AX75" s="1130"/>
      <c r="AY75" s="1063"/>
      <c r="AZ75" s="1064"/>
      <c r="BA75" s="1064"/>
      <c r="BB75" s="1064"/>
      <c r="BC75" s="1064"/>
      <c r="BD75" s="1064"/>
      <c r="BE75" s="1064"/>
      <c r="BF75" s="1064"/>
      <c r="BG75" s="1064"/>
      <c r="BH75" s="1064"/>
      <c r="BI75" s="1394"/>
      <c r="BJ75" s="1343"/>
      <c r="BK75" s="1343"/>
      <c r="BL75" s="1343"/>
      <c r="BM75" s="1343"/>
      <c r="BN75" s="1063"/>
      <c r="BO75" s="1064"/>
      <c r="BP75" s="1064"/>
      <c r="BQ75" s="1064"/>
      <c r="BR75" s="1064"/>
      <c r="BS75" s="1103"/>
      <c r="BT75" s="1064"/>
      <c r="BU75" s="1064"/>
      <c r="BV75" s="1064"/>
      <c r="BW75" s="1104"/>
      <c r="BX75" s="1103"/>
      <c r="BY75" s="1064"/>
      <c r="BZ75" s="1064"/>
      <c r="CA75" s="1064"/>
      <c r="CB75" s="1104"/>
      <c r="CC75" s="1105"/>
      <c r="CD75" s="1351"/>
      <c r="CE75" s="1352"/>
      <c r="CF75" s="1352"/>
      <c r="CG75" s="1352"/>
      <c r="CH75" s="1414"/>
      <c r="CI75" s="1394"/>
      <c r="CJ75" s="1343"/>
      <c r="CK75" s="1343"/>
      <c r="CL75" s="1343"/>
      <c r="CM75" s="1344"/>
      <c r="CN75" s="1394"/>
      <c r="CO75" s="1343"/>
      <c r="CP75" s="1343"/>
      <c r="CQ75" s="1343"/>
      <c r="CR75" s="1344"/>
      <c r="CS75" s="1394"/>
      <c r="CT75" s="1343"/>
      <c r="CU75" s="1343"/>
      <c r="CV75" s="1343"/>
      <c r="CW75" s="1344"/>
      <c r="CX75" s="1394"/>
      <c r="CY75" s="1343"/>
      <c r="CZ75" s="1343"/>
      <c r="DA75" s="1343"/>
      <c r="DB75" s="1344"/>
      <c r="DC75" s="1343"/>
      <c r="DD75" s="1343"/>
      <c r="DE75" s="1343"/>
      <c r="DF75" s="1343"/>
      <c r="DG75" s="1344"/>
      <c r="DH75" s="1394"/>
      <c r="DI75" s="1343"/>
      <c r="DJ75" s="1343"/>
      <c r="DK75" s="1343"/>
      <c r="DL75" s="1344"/>
      <c r="DM75" s="1775"/>
      <c r="DN75" s="1776"/>
      <c r="DO75" s="1776"/>
      <c r="DP75" s="1777"/>
      <c r="DQ75" s="1776"/>
      <c r="DR75" s="1776"/>
      <c r="DS75" s="1776"/>
      <c r="DT75" s="1777"/>
      <c r="DU75" s="1352"/>
      <c r="DV75" s="1696"/>
      <c r="DW75" s="1778"/>
    </row>
    <row r="76" spans="1:127" s="390" customFormat="1" ht="15.75" customHeight="1">
      <c r="A76" s="1085" t="s">
        <v>972</v>
      </c>
      <c r="B76" s="1045">
        <v>67</v>
      </c>
      <c r="C76" s="1006"/>
      <c r="D76" s="1006"/>
      <c r="E76" s="1006"/>
      <c r="F76" s="1006"/>
      <c r="G76" s="1006"/>
      <c r="H76" s="1006"/>
      <c r="I76" s="1006"/>
      <c r="J76" s="1006"/>
      <c r="K76" s="1006"/>
      <c r="L76" s="1006"/>
      <c r="M76" s="1045"/>
      <c r="N76" s="1006"/>
      <c r="O76" s="1006"/>
      <c r="P76" s="1006"/>
      <c r="Q76" s="1006"/>
      <c r="R76" s="1006"/>
      <c r="S76" s="1006"/>
      <c r="T76" s="1007"/>
      <c r="U76" s="1086" t="s">
        <v>2206</v>
      </c>
      <c r="V76" s="1087" t="s">
        <v>1971</v>
      </c>
      <c r="W76" s="1087" t="s">
        <v>1971</v>
      </c>
      <c r="X76" s="1088">
        <v>43</v>
      </c>
      <c r="Y76" s="1089" t="s">
        <v>2207</v>
      </c>
      <c r="Z76" s="1090" t="s">
        <v>1971</v>
      </c>
      <c r="AA76" s="1091" t="s">
        <v>1971</v>
      </c>
      <c r="AB76" s="1092" t="s">
        <v>1971</v>
      </c>
      <c r="AC76" s="1092" t="s">
        <v>1971</v>
      </c>
      <c r="AD76" s="1092" t="s">
        <v>1971</v>
      </c>
      <c r="AE76" s="1092" t="s">
        <v>1971</v>
      </c>
      <c r="AF76" s="1092" t="s">
        <v>1971</v>
      </c>
      <c r="AG76" s="1092" t="s">
        <v>1971</v>
      </c>
      <c r="AH76" s="1092" t="s">
        <v>1971</v>
      </c>
      <c r="AI76" s="1093">
        <f t="shared" si="1"/>
        <v>0</v>
      </c>
      <c r="AJ76" s="1094" t="s">
        <v>963</v>
      </c>
      <c r="AK76" s="1094" t="s">
        <v>1971</v>
      </c>
      <c r="AL76" s="1094" t="s">
        <v>1971</v>
      </c>
      <c r="AM76" s="1095" t="s">
        <v>1971</v>
      </c>
      <c r="AN76" s="1006"/>
      <c r="AO76" s="1006"/>
      <c r="AP76" s="821">
        <v>2</v>
      </c>
      <c r="AQ76" s="1064"/>
      <c r="AR76" s="1097" t="s">
        <v>1971</v>
      </c>
      <c r="AS76" s="1098"/>
      <c r="AT76" s="1088"/>
      <c r="AU76" s="1088"/>
      <c r="AV76" s="1088"/>
      <c r="AW76" s="1099"/>
      <c r="AX76" s="1130"/>
      <c r="AY76" s="1063"/>
      <c r="AZ76" s="1064"/>
      <c r="BA76" s="1064"/>
      <c r="BB76" s="1064"/>
      <c r="BC76" s="1064"/>
      <c r="BD76" s="1064"/>
      <c r="BE76" s="1064"/>
      <c r="BF76" s="1064"/>
      <c r="BG76" s="1064"/>
      <c r="BH76" s="1064"/>
      <c r="BI76" s="1394"/>
      <c r="BJ76" s="1343"/>
      <c r="BK76" s="1343"/>
      <c r="BL76" s="1343"/>
      <c r="BM76" s="1343"/>
      <c r="BN76" s="1063"/>
      <c r="BO76" s="1064"/>
      <c r="BP76" s="1064"/>
      <c r="BQ76" s="1064"/>
      <c r="BR76" s="1064"/>
      <c r="BS76" s="1103"/>
      <c r="BT76" s="1064"/>
      <c r="BU76" s="1064"/>
      <c r="BV76" s="1064"/>
      <c r="BW76" s="1104"/>
      <c r="BX76" s="1103"/>
      <c r="BY76" s="1064"/>
      <c r="BZ76" s="1064"/>
      <c r="CA76" s="1064"/>
      <c r="CB76" s="1104"/>
      <c r="CC76" s="1105"/>
      <c r="CD76" s="1351"/>
      <c r="CE76" s="1352"/>
      <c r="CF76" s="1352"/>
      <c r="CG76" s="1352"/>
      <c r="CH76" s="1414"/>
      <c r="CI76" s="1394"/>
      <c r="CJ76" s="1343"/>
      <c r="CK76" s="1343"/>
      <c r="CL76" s="1343"/>
      <c r="CM76" s="1344"/>
      <c r="CN76" s="1394"/>
      <c r="CO76" s="1343"/>
      <c r="CP76" s="1343"/>
      <c r="CQ76" s="1343"/>
      <c r="CR76" s="1344"/>
      <c r="CS76" s="1394"/>
      <c r="CT76" s="1343"/>
      <c r="CU76" s="1343"/>
      <c r="CV76" s="1343"/>
      <c r="CW76" s="1344"/>
      <c r="CX76" s="1394"/>
      <c r="CY76" s="1343"/>
      <c r="CZ76" s="1343"/>
      <c r="DA76" s="1343"/>
      <c r="DB76" s="1344"/>
      <c r="DC76" s="1343"/>
      <c r="DD76" s="1343"/>
      <c r="DE76" s="1343"/>
      <c r="DF76" s="1343"/>
      <c r="DG76" s="1344"/>
      <c r="DH76" s="1394"/>
      <c r="DI76" s="1343"/>
      <c r="DJ76" s="1343"/>
      <c r="DK76" s="1343"/>
      <c r="DL76" s="1344"/>
      <c r="DM76" s="1775"/>
      <c r="DN76" s="1776"/>
      <c r="DO76" s="1776"/>
      <c r="DP76" s="1777"/>
      <c r="DQ76" s="1776"/>
      <c r="DR76" s="1776"/>
      <c r="DS76" s="1776"/>
      <c r="DT76" s="1777"/>
      <c r="DU76" s="1352"/>
      <c r="DV76" s="1696"/>
      <c r="DW76" s="1778"/>
    </row>
    <row r="77" spans="1:127" s="390" customFormat="1" ht="15.75" customHeight="1">
      <c r="A77" s="1085" t="s">
        <v>972</v>
      </c>
      <c r="B77" s="1045">
        <v>68</v>
      </c>
      <c r="C77" s="1006"/>
      <c r="D77" s="1006"/>
      <c r="E77" s="1006"/>
      <c r="F77" s="1006"/>
      <c r="G77" s="1006"/>
      <c r="H77" s="1006"/>
      <c r="I77" s="1006"/>
      <c r="J77" s="1006"/>
      <c r="K77" s="1006"/>
      <c r="L77" s="1006"/>
      <c r="M77" s="1045"/>
      <c r="N77" s="1006"/>
      <c r="O77" s="1006"/>
      <c r="P77" s="1006"/>
      <c r="Q77" s="1006"/>
      <c r="R77" s="1006"/>
      <c r="S77" s="1006"/>
      <c r="T77" s="1007"/>
      <c r="U77" s="1086" t="s">
        <v>2208</v>
      </c>
      <c r="V77" s="1087" t="s">
        <v>1971</v>
      </c>
      <c r="W77" s="1087" t="s">
        <v>1971</v>
      </c>
      <c r="X77" s="1088">
        <v>44</v>
      </c>
      <c r="Y77" s="1089" t="s">
        <v>2209</v>
      </c>
      <c r="Z77" s="1090" t="s">
        <v>1971</v>
      </c>
      <c r="AA77" s="1091" t="s">
        <v>1971</v>
      </c>
      <c r="AB77" s="1092" t="s">
        <v>1971</v>
      </c>
      <c r="AC77" s="1092" t="s">
        <v>1971</v>
      </c>
      <c r="AD77" s="1092" t="s">
        <v>1971</v>
      </c>
      <c r="AE77" s="1092" t="s">
        <v>1971</v>
      </c>
      <c r="AF77" s="1092" t="s">
        <v>1971</v>
      </c>
      <c r="AG77" s="1092" t="s">
        <v>1971</v>
      </c>
      <c r="AH77" s="1092" t="s">
        <v>1971</v>
      </c>
      <c r="AI77" s="1093">
        <f t="shared" si="1"/>
        <v>0</v>
      </c>
      <c r="AJ77" s="1094" t="s">
        <v>963</v>
      </c>
      <c r="AK77" s="1094" t="s">
        <v>1971</v>
      </c>
      <c r="AL77" s="1094" t="s">
        <v>1971</v>
      </c>
      <c r="AM77" s="1095" t="s">
        <v>1971</v>
      </c>
      <c r="AN77" s="1006"/>
      <c r="AO77" s="1006"/>
      <c r="AP77" s="1302">
        <v>0</v>
      </c>
      <c r="AQ77" s="1064"/>
      <c r="AR77" s="1097" t="s">
        <v>1971</v>
      </c>
      <c r="AS77" s="1098"/>
      <c r="AT77" s="1088"/>
      <c r="AU77" s="1088"/>
      <c r="AV77" s="1088"/>
      <c r="AW77" s="1099"/>
      <c r="AX77" s="1130"/>
      <c r="AY77" s="1063"/>
      <c r="AZ77" s="1064"/>
      <c r="BA77" s="1064"/>
      <c r="BB77" s="1064"/>
      <c r="BC77" s="1064"/>
      <c r="BD77" s="1064"/>
      <c r="BE77" s="1064"/>
      <c r="BF77" s="1064"/>
      <c r="BG77" s="1064"/>
      <c r="BH77" s="1064"/>
      <c r="BI77" s="1394"/>
      <c r="BJ77" s="1343"/>
      <c r="BK77" s="1343"/>
      <c r="BL77" s="1343"/>
      <c r="BM77" s="1343"/>
      <c r="BN77" s="1063"/>
      <c r="BO77" s="1064"/>
      <c r="BP77" s="1064"/>
      <c r="BQ77" s="1064"/>
      <c r="BR77" s="1064"/>
      <c r="BS77" s="1103"/>
      <c r="BT77" s="1064"/>
      <c r="BU77" s="1064"/>
      <c r="BV77" s="1064"/>
      <c r="BW77" s="1104"/>
      <c r="BX77" s="1103"/>
      <c r="BY77" s="1064"/>
      <c r="BZ77" s="1064"/>
      <c r="CA77" s="1064"/>
      <c r="CB77" s="1104"/>
      <c r="CC77" s="1105"/>
      <c r="CD77" s="1351"/>
      <c r="CE77" s="1352"/>
      <c r="CF77" s="1352"/>
      <c r="CG77" s="1352"/>
      <c r="CH77" s="1414"/>
      <c r="CI77" s="1394"/>
      <c r="CJ77" s="1343"/>
      <c r="CK77" s="1343"/>
      <c r="CL77" s="1343"/>
      <c r="CM77" s="1344"/>
      <c r="CN77" s="1394"/>
      <c r="CO77" s="1343"/>
      <c r="CP77" s="1343"/>
      <c r="CQ77" s="1343"/>
      <c r="CR77" s="1344"/>
      <c r="CS77" s="1394"/>
      <c r="CT77" s="1343"/>
      <c r="CU77" s="1343"/>
      <c r="CV77" s="1343"/>
      <c r="CW77" s="1344"/>
      <c r="CX77" s="1394"/>
      <c r="CY77" s="1343"/>
      <c r="CZ77" s="1343"/>
      <c r="DA77" s="1343"/>
      <c r="DB77" s="1344"/>
      <c r="DC77" s="1343"/>
      <c r="DD77" s="1343"/>
      <c r="DE77" s="1343"/>
      <c r="DF77" s="1343"/>
      <c r="DG77" s="1344"/>
      <c r="DH77" s="1394"/>
      <c r="DI77" s="1343"/>
      <c r="DJ77" s="1343"/>
      <c r="DK77" s="1343"/>
      <c r="DL77" s="1344"/>
      <c r="DM77" s="1775"/>
      <c r="DN77" s="1776"/>
      <c r="DO77" s="1776"/>
      <c r="DP77" s="1777"/>
      <c r="DQ77" s="1776"/>
      <c r="DR77" s="1776"/>
      <c r="DS77" s="1776"/>
      <c r="DT77" s="1777"/>
      <c r="DU77" s="1352"/>
      <c r="DV77" s="1696"/>
      <c r="DW77" s="1778"/>
    </row>
    <row r="78" spans="1:127" s="390" customFormat="1" ht="15.75" customHeight="1">
      <c r="A78" s="1085" t="s">
        <v>972</v>
      </c>
      <c r="B78" s="1045">
        <v>69</v>
      </c>
      <c r="C78" s="1006"/>
      <c r="D78" s="1006"/>
      <c r="E78" s="1006"/>
      <c r="F78" s="1006"/>
      <c r="G78" s="1006"/>
      <c r="H78" s="1006"/>
      <c r="I78" s="1006"/>
      <c r="J78" s="1006"/>
      <c r="K78" s="1006"/>
      <c r="L78" s="1006"/>
      <c r="M78" s="1045"/>
      <c r="N78" s="1006"/>
      <c r="O78" s="1006"/>
      <c r="P78" s="1006"/>
      <c r="Q78" s="1006"/>
      <c r="R78" s="1006"/>
      <c r="S78" s="1006"/>
      <c r="T78" s="1007"/>
      <c r="U78" s="1086" t="s">
        <v>2210</v>
      </c>
      <c r="V78" s="1087" t="s">
        <v>1971</v>
      </c>
      <c r="W78" s="1087" t="s">
        <v>1971</v>
      </c>
      <c r="X78" s="1088">
        <v>45</v>
      </c>
      <c r="Y78" s="1089" t="s">
        <v>2211</v>
      </c>
      <c r="Z78" s="1090" t="s">
        <v>1971</v>
      </c>
      <c r="AA78" s="1091" t="s">
        <v>1971</v>
      </c>
      <c r="AB78" s="1092" t="s">
        <v>1971</v>
      </c>
      <c r="AC78" s="1092" t="s">
        <v>1971</v>
      </c>
      <c r="AD78" s="1092" t="s">
        <v>1971</v>
      </c>
      <c r="AE78" s="1092" t="s">
        <v>1971</v>
      </c>
      <c r="AF78" s="1092" t="s">
        <v>1971</v>
      </c>
      <c r="AG78" s="1092" t="s">
        <v>1971</v>
      </c>
      <c r="AH78" s="1092" t="s">
        <v>1971</v>
      </c>
      <c r="AI78" s="1093">
        <f t="shared" si="1"/>
        <v>0</v>
      </c>
      <c r="AJ78" s="1094"/>
      <c r="AK78" s="1094"/>
      <c r="AL78" s="1094"/>
      <c r="AM78" s="1095"/>
      <c r="AN78" s="1006"/>
      <c r="AO78" s="1006"/>
      <c r="AP78" s="1302">
        <v>0</v>
      </c>
      <c r="AQ78" s="1064"/>
      <c r="AR78" s="1097"/>
      <c r="AS78" s="1098"/>
      <c r="AT78" s="1088"/>
      <c r="AU78" s="1088"/>
      <c r="AV78" s="1088"/>
      <c r="AW78" s="1099"/>
      <c r="AX78" s="1130"/>
      <c r="AY78" s="1063"/>
      <c r="AZ78" s="1064"/>
      <c r="BA78" s="1064"/>
      <c r="BB78" s="1064"/>
      <c r="BC78" s="1064"/>
      <c r="BD78" s="1064"/>
      <c r="BE78" s="1064"/>
      <c r="BF78" s="1064"/>
      <c r="BG78" s="1064"/>
      <c r="BH78" s="1064"/>
      <c r="BI78" s="1394"/>
      <c r="BJ78" s="1343"/>
      <c r="BK78" s="1343"/>
      <c r="BL78" s="1343"/>
      <c r="BM78" s="1343"/>
      <c r="BN78" s="1063"/>
      <c r="BO78" s="1064"/>
      <c r="BP78" s="1064"/>
      <c r="BQ78" s="1064"/>
      <c r="BR78" s="1064"/>
      <c r="BS78" s="1103"/>
      <c r="BT78" s="1064"/>
      <c r="BU78" s="1064"/>
      <c r="BV78" s="1064"/>
      <c r="BW78" s="1104"/>
      <c r="BX78" s="1103"/>
      <c r="BY78" s="1064"/>
      <c r="BZ78" s="1064"/>
      <c r="CA78" s="1064"/>
      <c r="CB78" s="1104"/>
      <c r="CC78" s="1105"/>
      <c r="CD78" s="1351"/>
      <c r="CE78" s="1352"/>
      <c r="CF78" s="1352"/>
      <c r="CG78" s="1352"/>
      <c r="CH78" s="1414"/>
      <c r="CI78" s="1394"/>
      <c r="CJ78" s="1343"/>
      <c r="CK78" s="1343"/>
      <c r="CL78" s="1343"/>
      <c r="CM78" s="1344"/>
      <c r="CN78" s="1394"/>
      <c r="CO78" s="1343"/>
      <c r="CP78" s="1343"/>
      <c r="CQ78" s="1343"/>
      <c r="CR78" s="1344"/>
      <c r="CS78" s="1394"/>
      <c r="CT78" s="1343"/>
      <c r="CU78" s="1343"/>
      <c r="CV78" s="1343"/>
      <c r="CW78" s="1344"/>
      <c r="CX78" s="1394"/>
      <c r="CY78" s="1343"/>
      <c r="CZ78" s="1343"/>
      <c r="DA78" s="1343"/>
      <c r="DB78" s="1344"/>
      <c r="DC78" s="1343"/>
      <c r="DD78" s="1343"/>
      <c r="DE78" s="1343"/>
      <c r="DF78" s="1343"/>
      <c r="DG78" s="1344"/>
      <c r="DH78" s="1394"/>
      <c r="DI78" s="1343"/>
      <c r="DJ78" s="1343"/>
      <c r="DK78" s="1343"/>
      <c r="DL78" s="1344"/>
      <c r="DM78" s="1775"/>
      <c r="DN78" s="1776"/>
      <c r="DO78" s="1776"/>
      <c r="DP78" s="1777"/>
      <c r="DQ78" s="1776"/>
      <c r="DR78" s="1776"/>
      <c r="DS78" s="1776"/>
      <c r="DT78" s="1777"/>
      <c r="DU78" s="1352"/>
      <c r="DV78" s="1696"/>
      <c r="DW78" s="1778"/>
    </row>
    <row r="79" spans="1:127" s="390" customFormat="1" ht="15.75" customHeight="1">
      <c r="A79" s="1085" t="s">
        <v>972</v>
      </c>
      <c r="B79" s="1045">
        <v>70</v>
      </c>
      <c r="C79" s="1006"/>
      <c r="D79" s="1006"/>
      <c r="E79" s="1006"/>
      <c r="F79" s="1006"/>
      <c r="G79" s="1006"/>
      <c r="H79" s="1006"/>
      <c r="I79" s="1006"/>
      <c r="J79" s="1006"/>
      <c r="K79" s="1006"/>
      <c r="L79" s="1006"/>
      <c r="M79" s="1045"/>
      <c r="N79" s="1006"/>
      <c r="O79" s="1006"/>
      <c r="P79" s="1006"/>
      <c r="Q79" s="1006"/>
      <c r="R79" s="1006"/>
      <c r="S79" s="1006"/>
      <c r="T79" s="1007"/>
      <c r="U79" s="1086" t="s">
        <v>2213</v>
      </c>
      <c r="V79" s="1087" t="s">
        <v>1971</v>
      </c>
      <c r="W79" s="1087" t="s">
        <v>1971</v>
      </c>
      <c r="X79" s="1088">
        <v>46</v>
      </c>
      <c r="Y79" s="1089" t="s">
        <v>2214</v>
      </c>
      <c r="Z79" s="1090" t="s">
        <v>1971</v>
      </c>
      <c r="AA79" s="1091" t="s">
        <v>1971</v>
      </c>
      <c r="AB79" s="1092" t="s">
        <v>1971</v>
      </c>
      <c r="AC79" s="1092" t="s">
        <v>1971</v>
      </c>
      <c r="AD79" s="1092" t="s">
        <v>1971</v>
      </c>
      <c r="AE79" s="1092" t="s">
        <v>1971</v>
      </c>
      <c r="AF79" s="1092" t="s">
        <v>1971</v>
      </c>
      <c r="AG79" s="1092" t="s">
        <v>1971</v>
      </c>
      <c r="AH79" s="1092" t="s">
        <v>1971</v>
      </c>
      <c r="AI79" s="1093">
        <f t="shared" si="1"/>
        <v>0</v>
      </c>
      <c r="AJ79" s="1094"/>
      <c r="AK79" s="1094"/>
      <c r="AL79" s="1094"/>
      <c r="AM79" s="1095"/>
      <c r="AN79" s="1006"/>
      <c r="AO79" s="1006"/>
      <c r="AP79" s="1263">
        <v>0</v>
      </c>
      <c r="AQ79" s="1064"/>
      <c r="AR79" s="1097"/>
      <c r="AS79" s="1098"/>
      <c r="AT79" s="1088"/>
      <c r="AU79" s="1088"/>
      <c r="AV79" s="1088"/>
      <c r="AW79" s="1099"/>
      <c r="AX79" s="1130"/>
      <c r="AY79" s="1063"/>
      <c r="AZ79" s="1064"/>
      <c r="BA79" s="1064"/>
      <c r="BB79" s="1064"/>
      <c r="BC79" s="1064"/>
      <c r="BD79" s="1064"/>
      <c r="BE79" s="1064"/>
      <c r="BF79" s="1064"/>
      <c r="BG79" s="1064"/>
      <c r="BH79" s="1064"/>
      <c r="BI79" s="1394"/>
      <c r="BJ79" s="1343"/>
      <c r="BK79" s="1343"/>
      <c r="BL79" s="1343"/>
      <c r="BM79" s="1343"/>
      <c r="BN79" s="1063"/>
      <c r="BO79" s="1064"/>
      <c r="BP79" s="1064"/>
      <c r="BQ79" s="1064"/>
      <c r="BR79" s="1064"/>
      <c r="BS79" s="1103"/>
      <c r="BT79" s="1064"/>
      <c r="BU79" s="1064"/>
      <c r="BV79" s="1064"/>
      <c r="BW79" s="1104"/>
      <c r="BX79" s="1103"/>
      <c r="BY79" s="1064"/>
      <c r="BZ79" s="1064"/>
      <c r="CA79" s="1064"/>
      <c r="CB79" s="1104"/>
      <c r="CC79" s="1105"/>
      <c r="CD79" s="1351"/>
      <c r="CE79" s="1352"/>
      <c r="CF79" s="1352"/>
      <c r="CG79" s="1352"/>
      <c r="CH79" s="1414"/>
      <c r="CI79" s="1394"/>
      <c r="CJ79" s="1343"/>
      <c r="CK79" s="1343"/>
      <c r="CL79" s="1343"/>
      <c r="CM79" s="1344"/>
      <c r="CN79" s="1394"/>
      <c r="CO79" s="1343"/>
      <c r="CP79" s="1343"/>
      <c r="CQ79" s="1343"/>
      <c r="CR79" s="1344"/>
      <c r="CS79" s="1394"/>
      <c r="CT79" s="1343"/>
      <c r="CU79" s="1343"/>
      <c r="CV79" s="1343"/>
      <c r="CW79" s="1344"/>
      <c r="CX79" s="1394"/>
      <c r="CY79" s="1343"/>
      <c r="CZ79" s="1343"/>
      <c r="DA79" s="1343"/>
      <c r="DB79" s="1344"/>
      <c r="DC79" s="1343"/>
      <c r="DD79" s="1343"/>
      <c r="DE79" s="1343"/>
      <c r="DF79" s="1343"/>
      <c r="DG79" s="1344"/>
      <c r="DH79" s="1394"/>
      <c r="DI79" s="1343"/>
      <c r="DJ79" s="1343"/>
      <c r="DK79" s="1343"/>
      <c r="DL79" s="1344"/>
      <c r="DM79" s="1775"/>
      <c r="DN79" s="1776"/>
      <c r="DO79" s="1776"/>
      <c r="DP79" s="1777"/>
      <c r="DQ79" s="1776"/>
      <c r="DR79" s="1776"/>
      <c r="DS79" s="1776"/>
      <c r="DT79" s="1777"/>
      <c r="DU79" s="1352"/>
      <c r="DV79" s="1696"/>
      <c r="DW79" s="1778"/>
    </row>
    <row r="80" spans="1:127" s="390" customFormat="1" ht="15.75" customHeight="1">
      <c r="A80" s="1085" t="s">
        <v>1022</v>
      </c>
      <c r="B80" s="1045">
        <v>71</v>
      </c>
      <c r="C80" s="1006"/>
      <c r="D80" s="1006"/>
      <c r="E80" s="1006"/>
      <c r="F80" s="1006"/>
      <c r="G80" s="1006"/>
      <c r="H80" s="1006"/>
      <c r="I80" s="1006"/>
      <c r="J80" s="1006"/>
      <c r="K80" s="1006"/>
      <c r="L80" s="1006"/>
      <c r="M80" s="1045"/>
      <c r="N80" s="1006"/>
      <c r="O80" s="1006"/>
      <c r="P80" s="1006"/>
      <c r="Q80" s="1006"/>
      <c r="R80" s="1006"/>
      <c r="S80" s="1006"/>
      <c r="T80" s="1007"/>
      <c r="U80" s="1086" t="s">
        <v>2223</v>
      </c>
      <c r="V80" s="1087" t="s">
        <v>2224</v>
      </c>
      <c r="W80" s="1087" t="s">
        <v>1936</v>
      </c>
      <c r="X80" s="1088" t="s">
        <v>2225</v>
      </c>
      <c r="Y80" s="1089" t="s">
        <v>148</v>
      </c>
      <c r="Z80" s="1090" t="s">
        <v>2226</v>
      </c>
      <c r="AA80" s="1091" t="s">
        <v>1971</v>
      </c>
      <c r="AB80" s="1092">
        <v>1</v>
      </c>
      <c r="AC80" s="1092" t="s">
        <v>1971</v>
      </c>
      <c r="AD80" s="1092" t="s">
        <v>1971</v>
      </c>
      <c r="AE80" s="1092" t="s">
        <v>1971</v>
      </c>
      <c r="AF80" s="1092" t="s">
        <v>1971</v>
      </c>
      <c r="AG80" s="1092" t="s">
        <v>1971</v>
      </c>
      <c r="AH80" s="1092" t="s">
        <v>1971</v>
      </c>
      <c r="AI80" s="1093">
        <f t="shared" si="1"/>
        <v>1</v>
      </c>
      <c r="AJ80" s="1094" t="s">
        <v>984</v>
      </c>
      <c r="AK80" s="1094" t="s">
        <v>964</v>
      </c>
      <c r="AL80" s="1094" t="s">
        <v>965</v>
      </c>
      <c r="AM80" s="1095" t="s">
        <v>1955</v>
      </c>
      <c r="AN80" s="1006" t="s">
        <v>2204</v>
      </c>
      <c r="AO80" s="1006" t="s">
        <v>4787</v>
      </c>
      <c r="AP80" s="1302">
        <v>2</v>
      </c>
      <c r="AQ80" s="1064" t="s">
        <v>978</v>
      </c>
      <c r="AR80" s="1097" t="s">
        <v>148</v>
      </c>
      <c r="AS80" s="1098"/>
      <c r="AT80" s="1088"/>
      <c r="AU80" s="1088"/>
      <c r="AV80" s="1088"/>
      <c r="AW80" s="1099"/>
      <c r="AX80" s="1130"/>
      <c r="AY80" s="1063"/>
      <c r="AZ80" s="1064"/>
      <c r="BA80" s="1064"/>
      <c r="BB80" s="1064"/>
      <c r="BC80" s="1064"/>
      <c r="BD80" s="1064"/>
      <c r="BE80" s="1064"/>
      <c r="BF80" s="1064"/>
      <c r="BG80" s="1114"/>
      <c r="BH80" s="1114"/>
      <c r="BI80" s="1115">
        <v>0</v>
      </c>
      <c r="BJ80" s="1114">
        <v>0</v>
      </c>
      <c r="BK80" s="1114">
        <v>0</v>
      </c>
      <c r="BL80" s="1114">
        <v>0</v>
      </c>
      <c r="BM80" s="1114">
        <v>0</v>
      </c>
      <c r="BN80" s="1063"/>
      <c r="BO80" s="1064"/>
      <c r="BP80" s="1064"/>
      <c r="BQ80" s="1064"/>
      <c r="BR80" s="1064"/>
      <c r="BS80" s="1103"/>
      <c r="BT80" s="1064"/>
      <c r="BU80" s="1064"/>
      <c r="BV80" s="1064"/>
      <c r="BW80" s="1104"/>
      <c r="BX80" s="1103"/>
      <c r="BY80" s="1064"/>
      <c r="BZ80" s="1064"/>
      <c r="CA80" s="1064"/>
      <c r="CB80" s="1104"/>
      <c r="CC80" s="1105"/>
      <c r="CD80" s="1106" t="s">
        <v>961</v>
      </c>
      <c r="CE80" s="1107" t="s">
        <v>961</v>
      </c>
      <c r="CF80" s="1107" t="s">
        <v>961</v>
      </c>
      <c r="CG80" s="1107" t="s">
        <v>961</v>
      </c>
      <c r="CH80" s="1108" t="s">
        <v>961</v>
      </c>
      <c r="CI80" s="1063" t="s">
        <v>1971</v>
      </c>
      <c r="CJ80" s="1064" t="s">
        <v>1971</v>
      </c>
      <c r="CK80" s="1064" t="s">
        <v>1971</v>
      </c>
      <c r="CL80" s="1064" t="s">
        <v>1971</v>
      </c>
      <c r="CM80" s="1105" t="s">
        <v>1971</v>
      </c>
      <c r="CN80" s="1063">
        <v>9.5</v>
      </c>
      <c r="CO80" s="1064">
        <v>9.5</v>
      </c>
      <c r="CP80" s="1064">
        <v>9.5</v>
      </c>
      <c r="CQ80" s="1064">
        <v>9.5</v>
      </c>
      <c r="CR80" s="1105">
        <v>9.5</v>
      </c>
      <c r="CS80" s="1063">
        <v>2</v>
      </c>
      <c r="CT80" s="1064">
        <v>2</v>
      </c>
      <c r="CU80" s="1199">
        <v>1.5</v>
      </c>
      <c r="CV80" s="1199">
        <v>1.5</v>
      </c>
      <c r="CW80" s="1200">
        <v>1.5</v>
      </c>
      <c r="CX80" s="1063" t="s">
        <v>1971</v>
      </c>
      <c r="CY80" s="1064" t="s">
        <v>1971</v>
      </c>
      <c r="CZ80" s="1064" t="s">
        <v>1971</v>
      </c>
      <c r="DA80" s="1064" t="s">
        <v>1971</v>
      </c>
      <c r="DB80" s="1105" t="s">
        <v>1971</v>
      </c>
      <c r="DC80" s="1064" t="s">
        <v>1971</v>
      </c>
      <c r="DD80" s="1064" t="s">
        <v>1971</v>
      </c>
      <c r="DE80" s="1064" t="s">
        <v>1971</v>
      </c>
      <c r="DF80" s="1064" t="s">
        <v>1971</v>
      </c>
      <c r="DG80" s="1105" t="s">
        <v>1971</v>
      </c>
      <c r="DH80" s="1063" t="s">
        <v>1971</v>
      </c>
      <c r="DI80" s="1064" t="s">
        <v>1971</v>
      </c>
      <c r="DJ80" s="1064" t="s">
        <v>1971</v>
      </c>
      <c r="DK80" s="1064" t="s">
        <v>1971</v>
      </c>
      <c r="DL80" s="1105" t="s">
        <v>1971</v>
      </c>
      <c r="DM80" s="1109">
        <v>-0.191</v>
      </c>
      <c r="DN80" s="1110" t="s">
        <v>1971</v>
      </c>
      <c r="DO80" s="1110" t="s">
        <v>1971</v>
      </c>
      <c r="DP80" s="1111" t="s">
        <v>1971</v>
      </c>
      <c r="DQ80" s="1110">
        <v>0</v>
      </c>
      <c r="DR80" s="1110" t="s">
        <v>1971</v>
      </c>
      <c r="DS80" s="1110" t="s">
        <v>1971</v>
      </c>
      <c r="DT80" s="1111" t="s">
        <v>1971</v>
      </c>
      <c r="DU80" s="1107" t="s">
        <v>1971</v>
      </c>
      <c r="DV80" s="1112">
        <v>1</v>
      </c>
      <c r="DW80" s="1113" t="s">
        <v>1971</v>
      </c>
    </row>
    <row r="81" spans="1:127" s="390" customFormat="1" ht="15.75" customHeight="1">
      <c r="A81" s="1042" t="s">
        <v>1022</v>
      </c>
      <c r="B81" s="1043">
        <v>72</v>
      </c>
      <c r="C81" s="1131"/>
      <c r="D81" s="1131"/>
      <c r="E81" s="1131"/>
      <c r="F81" s="1131"/>
      <c r="G81" s="1131"/>
      <c r="H81" s="1131"/>
      <c r="I81" s="1131"/>
      <c r="J81" s="1131"/>
      <c r="K81" s="1131"/>
      <c r="L81" s="1131"/>
      <c r="M81" s="1043"/>
      <c r="N81" s="1131"/>
      <c r="O81" s="1131"/>
      <c r="P81" s="1131"/>
      <c r="Q81" s="1131"/>
      <c r="R81" s="1131"/>
      <c r="S81" s="1131"/>
      <c r="T81" s="1046"/>
      <c r="U81" s="1047" t="s">
        <v>2228</v>
      </c>
      <c r="V81" s="1048" t="s">
        <v>2224</v>
      </c>
      <c r="W81" s="1048" t="s">
        <v>1920</v>
      </c>
      <c r="X81" s="1049" t="s">
        <v>2229</v>
      </c>
      <c r="Y81" s="1050" t="s">
        <v>154</v>
      </c>
      <c r="Z81" s="1051" t="s">
        <v>2230</v>
      </c>
      <c r="AA81" s="1052" t="s">
        <v>1971</v>
      </c>
      <c r="AB81" s="1053">
        <v>1</v>
      </c>
      <c r="AC81" s="1053" t="s">
        <v>1971</v>
      </c>
      <c r="AD81" s="1053" t="s">
        <v>1971</v>
      </c>
      <c r="AE81" s="1053" t="s">
        <v>1971</v>
      </c>
      <c r="AF81" s="1053" t="s">
        <v>1971</v>
      </c>
      <c r="AG81" s="1053" t="s">
        <v>1971</v>
      </c>
      <c r="AH81" s="1053" t="s">
        <v>1971</v>
      </c>
      <c r="AI81" s="1054">
        <f t="shared" si="1"/>
        <v>1</v>
      </c>
      <c r="AJ81" s="1055" t="s">
        <v>988</v>
      </c>
      <c r="AK81" s="1055" t="s">
        <v>964</v>
      </c>
      <c r="AL81" s="1055" t="s">
        <v>965</v>
      </c>
      <c r="AM81" s="1056" t="s">
        <v>1923</v>
      </c>
      <c r="AN81" s="1050" t="s">
        <v>4781</v>
      </c>
      <c r="AO81" s="1050" t="s">
        <v>4782</v>
      </c>
      <c r="AP81" s="1068">
        <v>0</v>
      </c>
      <c r="AQ81" s="1068" t="s">
        <v>978</v>
      </c>
      <c r="AR81" s="1059" t="s">
        <v>154</v>
      </c>
      <c r="AS81" s="1060"/>
      <c r="AT81" s="1049"/>
      <c r="AU81" s="1049"/>
      <c r="AV81" s="1049"/>
      <c r="AW81" s="1061"/>
      <c r="AX81" s="1132"/>
      <c r="AY81" s="1067"/>
      <c r="AZ81" s="1068"/>
      <c r="BA81" s="1068"/>
      <c r="BB81" s="1068"/>
      <c r="BC81" s="1068"/>
      <c r="BD81" s="1068"/>
      <c r="BE81" s="1068"/>
      <c r="BF81" s="1068"/>
      <c r="BG81" s="1123"/>
      <c r="BH81" s="1123"/>
      <c r="BI81" s="1124">
        <v>4.5138888888888893E-3</v>
      </c>
      <c r="BJ81" s="1123">
        <v>4.2592592592592595E-3</v>
      </c>
      <c r="BK81" s="1123">
        <v>3.9930555555555561E-3</v>
      </c>
      <c r="BL81" s="1123">
        <v>3.7384259259259263E-3</v>
      </c>
      <c r="BM81" s="1123">
        <v>3.472222222222222E-3</v>
      </c>
      <c r="BN81" s="1067"/>
      <c r="BO81" s="1068"/>
      <c r="BP81" s="1068"/>
      <c r="BQ81" s="1068"/>
      <c r="BR81" s="1068"/>
      <c r="BS81" s="1069"/>
      <c r="BT81" s="1068"/>
      <c r="BU81" s="1068"/>
      <c r="BV81" s="1068"/>
      <c r="BW81" s="1070"/>
      <c r="BX81" s="1069"/>
      <c r="BY81" s="1068"/>
      <c r="BZ81" s="1068"/>
      <c r="CA81" s="1068"/>
      <c r="CB81" s="1070"/>
      <c r="CC81" s="1071"/>
      <c r="CD81" s="1072" t="s">
        <v>961</v>
      </c>
      <c r="CE81" s="1073" t="s">
        <v>961</v>
      </c>
      <c r="CF81" s="1073" t="s">
        <v>961</v>
      </c>
      <c r="CG81" s="1073" t="s">
        <v>961</v>
      </c>
      <c r="CH81" s="1074" t="s">
        <v>961</v>
      </c>
      <c r="CI81" s="1124" t="s">
        <v>1971</v>
      </c>
      <c r="CJ81" s="1123" t="s">
        <v>1971</v>
      </c>
      <c r="CK81" s="1123" t="s">
        <v>1971</v>
      </c>
      <c r="CL81" s="1123" t="s">
        <v>1971</v>
      </c>
      <c r="CM81" s="1127" t="s">
        <v>1971</v>
      </c>
      <c r="CN81" s="1124">
        <v>1.5798611111111114E-2</v>
      </c>
      <c r="CO81" s="1123">
        <v>1.5798611111111114E-2</v>
      </c>
      <c r="CP81" s="1123">
        <v>1.5798611111111114E-2</v>
      </c>
      <c r="CQ81" s="1123">
        <v>1.5798611111111114E-2</v>
      </c>
      <c r="CR81" s="1127">
        <v>1.5798611111111114E-2</v>
      </c>
      <c r="CS81" s="1334"/>
      <c r="CT81" s="1335"/>
      <c r="CU81" s="1335"/>
      <c r="CV81" s="1335"/>
      <c r="CW81" s="1336"/>
      <c r="CX81" s="1334"/>
      <c r="CY81" s="1335"/>
      <c r="CZ81" s="1335"/>
      <c r="DA81" s="1335"/>
      <c r="DB81" s="1336"/>
      <c r="DC81" s="1287">
        <v>1.8171296296296297E-3</v>
      </c>
      <c r="DD81" s="1287">
        <v>1.6203703703703703E-3</v>
      </c>
      <c r="DE81" s="1287">
        <v>1.0416666666666667E-3</v>
      </c>
      <c r="DF81" s="1287">
        <v>1.0416666666666667E-3</v>
      </c>
      <c r="DG81" s="1287">
        <v>1.0416666666666667E-3</v>
      </c>
      <c r="DH81" s="1124" t="s">
        <v>1971</v>
      </c>
      <c r="DI81" s="1123" t="s">
        <v>1971</v>
      </c>
      <c r="DJ81" s="1123" t="s">
        <v>1971</v>
      </c>
      <c r="DK81" s="1123" t="s">
        <v>1971</v>
      </c>
      <c r="DL81" s="1127" t="s">
        <v>1971</v>
      </c>
      <c r="DM81" s="1079">
        <v>-9.5000000000000001E-2</v>
      </c>
      <c r="DN81" s="1080" t="s">
        <v>1971</v>
      </c>
      <c r="DO81" s="1080" t="s">
        <v>1971</v>
      </c>
      <c r="DP81" s="1081" t="s">
        <v>1971</v>
      </c>
      <c r="DQ81" s="1080">
        <v>9.5000000000000001E-2</v>
      </c>
      <c r="DR81" s="1080" t="s">
        <v>1971</v>
      </c>
      <c r="DS81" s="1080" t="s">
        <v>1971</v>
      </c>
      <c r="DT81" s="1081" t="s">
        <v>1971</v>
      </c>
      <c r="DU81" s="1073" t="s">
        <v>1971</v>
      </c>
      <c r="DV81" s="1082">
        <v>1</v>
      </c>
      <c r="DW81" s="1083" t="s">
        <v>1971</v>
      </c>
    </row>
    <row r="82" spans="1:127" s="390" customFormat="1" ht="15.75" customHeight="1">
      <c r="A82" s="1085" t="s">
        <v>1022</v>
      </c>
      <c r="B82" s="1045">
        <v>73</v>
      </c>
      <c r="C82" s="1006"/>
      <c r="D82" s="1006"/>
      <c r="E82" s="1006"/>
      <c r="F82" s="1006"/>
      <c r="G82" s="1006"/>
      <c r="H82" s="1006"/>
      <c r="I82" s="1006"/>
      <c r="J82" s="1006"/>
      <c r="K82" s="1006"/>
      <c r="L82" s="1006"/>
      <c r="M82" s="1045"/>
      <c r="N82" s="1006"/>
      <c r="O82" s="1006"/>
      <c r="P82" s="1006"/>
      <c r="Q82" s="1006"/>
      <c r="R82" s="1006"/>
      <c r="S82" s="1006"/>
      <c r="T82" s="1007"/>
      <c r="U82" s="1086" t="s">
        <v>2231</v>
      </c>
      <c r="V82" s="1087" t="s">
        <v>2224</v>
      </c>
      <c r="W82" s="1087" t="s">
        <v>1920</v>
      </c>
      <c r="X82" s="1088" t="s">
        <v>2232</v>
      </c>
      <c r="Y82" s="1089" t="s">
        <v>178</v>
      </c>
      <c r="Z82" s="1090" t="s">
        <v>2233</v>
      </c>
      <c r="AA82" s="1091" t="s">
        <v>1971</v>
      </c>
      <c r="AB82" s="1092">
        <v>1</v>
      </c>
      <c r="AC82" s="1092" t="s">
        <v>1971</v>
      </c>
      <c r="AD82" s="1092" t="s">
        <v>1971</v>
      </c>
      <c r="AE82" s="1092" t="s">
        <v>1971</v>
      </c>
      <c r="AF82" s="1092" t="s">
        <v>1971</v>
      </c>
      <c r="AG82" s="1092" t="s">
        <v>1971</v>
      </c>
      <c r="AH82" s="1092" t="s">
        <v>1971</v>
      </c>
      <c r="AI82" s="1093">
        <f t="shared" si="1"/>
        <v>1</v>
      </c>
      <c r="AJ82" s="1094" t="s">
        <v>984</v>
      </c>
      <c r="AK82" s="1094" t="s">
        <v>964</v>
      </c>
      <c r="AL82" s="1094" t="s">
        <v>965</v>
      </c>
      <c r="AM82" s="1095" t="s">
        <v>2103</v>
      </c>
      <c r="AN82" s="1006" t="s">
        <v>2204</v>
      </c>
      <c r="AO82" s="1006" t="s">
        <v>4786</v>
      </c>
      <c r="AP82" s="1302">
        <v>1</v>
      </c>
      <c r="AQ82" s="1064" t="s">
        <v>978</v>
      </c>
      <c r="AR82" s="1097" t="s">
        <v>178</v>
      </c>
      <c r="AS82" s="1098"/>
      <c r="AT82" s="1088"/>
      <c r="AU82" s="1088"/>
      <c r="AV82" s="1088"/>
      <c r="AW82" s="1099"/>
      <c r="AX82" s="1130"/>
      <c r="AY82" s="1063"/>
      <c r="AZ82" s="1064"/>
      <c r="BA82" s="1064"/>
      <c r="BB82" s="1064"/>
      <c r="BC82" s="1064"/>
      <c r="BD82" s="1064"/>
      <c r="BE82" s="1064"/>
      <c r="BF82" s="1064"/>
      <c r="BG82" s="1101"/>
      <c r="BH82" s="1101"/>
      <c r="BI82" s="1102">
        <v>138.4</v>
      </c>
      <c r="BJ82" s="1101">
        <v>136.5</v>
      </c>
      <c r="BK82" s="1101">
        <v>134.6</v>
      </c>
      <c r="BL82" s="1101">
        <v>132.69999999999999</v>
      </c>
      <c r="BM82" s="1101">
        <v>130.69999999999999</v>
      </c>
      <c r="BN82" s="1063"/>
      <c r="BO82" s="1064"/>
      <c r="BP82" s="1064"/>
      <c r="BQ82" s="1064"/>
      <c r="BR82" s="1064"/>
      <c r="BS82" s="1103"/>
      <c r="BT82" s="1064"/>
      <c r="BU82" s="1064"/>
      <c r="BV82" s="1064"/>
      <c r="BW82" s="1104"/>
      <c r="BX82" s="1103"/>
      <c r="BY82" s="1064"/>
      <c r="BZ82" s="1064"/>
      <c r="CA82" s="1064"/>
      <c r="CB82" s="1104"/>
      <c r="CC82" s="1105"/>
      <c r="CD82" s="1106" t="s">
        <v>961</v>
      </c>
      <c r="CE82" s="1107" t="s">
        <v>961</v>
      </c>
      <c r="CF82" s="1107" t="s">
        <v>961</v>
      </c>
      <c r="CG82" s="1107" t="s">
        <v>961</v>
      </c>
      <c r="CH82" s="1108" t="s">
        <v>961</v>
      </c>
      <c r="CI82" s="1063" t="s">
        <v>1971</v>
      </c>
      <c r="CJ82" s="1064" t="s">
        <v>1971</v>
      </c>
      <c r="CK82" s="1064" t="s">
        <v>1971</v>
      </c>
      <c r="CL82" s="1064" t="s">
        <v>1971</v>
      </c>
      <c r="CM82" s="1105" t="s">
        <v>1971</v>
      </c>
      <c r="CN82" s="1063">
        <v>193.8</v>
      </c>
      <c r="CO82" s="1064">
        <v>193.8</v>
      </c>
      <c r="CP82" s="1064">
        <v>193.8</v>
      </c>
      <c r="CQ82" s="1064">
        <v>193.8</v>
      </c>
      <c r="CR82" s="1105">
        <v>193.8</v>
      </c>
      <c r="CS82" s="1203">
        <v>148.4</v>
      </c>
      <c r="CT82" s="1205">
        <v>146.5</v>
      </c>
      <c r="CU82" s="1205">
        <v>144.6</v>
      </c>
      <c r="CV82" s="1205">
        <v>142.69999999999999</v>
      </c>
      <c r="CW82" s="1206">
        <v>140.69999999999999</v>
      </c>
      <c r="CX82" s="1063" t="s">
        <v>1971</v>
      </c>
      <c r="CY82" s="1064" t="s">
        <v>1971</v>
      </c>
      <c r="CZ82" s="1064" t="s">
        <v>1971</v>
      </c>
      <c r="DA82" s="1064" t="s">
        <v>1971</v>
      </c>
      <c r="DB82" s="1105" t="s">
        <v>1971</v>
      </c>
      <c r="DC82" s="1064" t="s">
        <v>1971</v>
      </c>
      <c r="DD82" s="1064" t="s">
        <v>1971</v>
      </c>
      <c r="DE82" s="1064" t="s">
        <v>1971</v>
      </c>
      <c r="DF82" s="1064" t="s">
        <v>1971</v>
      </c>
      <c r="DG82" s="1105" t="s">
        <v>1971</v>
      </c>
      <c r="DH82" s="1063" t="s">
        <v>1971</v>
      </c>
      <c r="DI82" s="1064" t="s">
        <v>1971</v>
      </c>
      <c r="DJ82" s="1064" t="s">
        <v>1971</v>
      </c>
      <c r="DK82" s="1064" t="s">
        <v>1971</v>
      </c>
      <c r="DL82" s="1105" t="s">
        <v>1971</v>
      </c>
      <c r="DM82" s="1109">
        <v>-0.04</v>
      </c>
      <c r="DN82" s="1110" t="s">
        <v>1971</v>
      </c>
      <c r="DO82" s="1110" t="s">
        <v>1971</v>
      </c>
      <c r="DP82" s="1111" t="s">
        <v>1971</v>
      </c>
      <c r="DQ82" s="1110" t="s">
        <v>1971</v>
      </c>
      <c r="DR82" s="1110" t="s">
        <v>1971</v>
      </c>
      <c r="DS82" s="1110" t="s">
        <v>1971</v>
      </c>
      <c r="DT82" s="1111" t="s">
        <v>1971</v>
      </c>
      <c r="DU82" s="1107" t="s">
        <v>1971</v>
      </c>
      <c r="DV82" s="1112">
        <v>1</v>
      </c>
      <c r="DW82" s="1113" t="s">
        <v>1971</v>
      </c>
    </row>
    <row r="83" spans="1:127" s="390" customFormat="1" ht="15.75" customHeight="1">
      <c r="A83" s="1085" t="s">
        <v>1022</v>
      </c>
      <c r="B83" s="1045">
        <v>74</v>
      </c>
      <c r="C83" s="1006"/>
      <c r="D83" s="1006"/>
      <c r="E83" s="1006"/>
      <c r="F83" s="1006"/>
      <c r="G83" s="1006"/>
      <c r="H83" s="1006"/>
      <c r="I83" s="1006"/>
      <c r="J83" s="1006"/>
      <c r="K83" s="1006"/>
      <c r="L83" s="1006"/>
      <c r="M83" s="1045"/>
      <c r="N83" s="1006"/>
      <c r="O83" s="1006"/>
      <c r="P83" s="1006"/>
      <c r="Q83" s="1006"/>
      <c r="R83" s="1006"/>
      <c r="S83" s="1006"/>
      <c r="T83" s="1007"/>
      <c r="U83" s="1086" t="s">
        <v>2235</v>
      </c>
      <c r="V83" s="1087" t="s">
        <v>2224</v>
      </c>
      <c r="W83" s="1087" t="s">
        <v>1936</v>
      </c>
      <c r="X83" s="1088" t="s">
        <v>2236</v>
      </c>
      <c r="Y83" s="1089" t="s">
        <v>184</v>
      </c>
      <c r="Z83" s="1090" t="s">
        <v>2237</v>
      </c>
      <c r="AA83" s="1091" t="s">
        <v>1971</v>
      </c>
      <c r="AB83" s="1092">
        <v>1</v>
      </c>
      <c r="AC83" s="1092" t="s">
        <v>1971</v>
      </c>
      <c r="AD83" s="1092" t="s">
        <v>1971</v>
      </c>
      <c r="AE83" s="1092" t="s">
        <v>1971</v>
      </c>
      <c r="AF83" s="1092" t="s">
        <v>1971</v>
      </c>
      <c r="AG83" s="1092" t="s">
        <v>1971</v>
      </c>
      <c r="AH83" s="1092" t="s">
        <v>1971</v>
      </c>
      <c r="AI83" s="1093">
        <f t="shared" si="1"/>
        <v>1</v>
      </c>
      <c r="AJ83" s="1094" t="s">
        <v>984</v>
      </c>
      <c r="AK83" s="1094" t="s">
        <v>964</v>
      </c>
      <c r="AL83" s="1094" t="s">
        <v>965</v>
      </c>
      <c r="AM83" s="1095" t="s">
        <v>1944</v>
      </c>
      <c r="AN83" s="1006" t="s">
        <v>293</v>
      </c>
      <c r="AO83" s="1006" t="s">
        <v>4785</v>
      </c>
      <c r="AP83" s="1303">
        <v>2</v>
      </c>
      <c r="AQ83" s="1096" t="s">
        <v>978</v>
      </c>
      <c r="AR83" s="1097" t="s">
        <v>184</v>
      </c>
      <c r="AS83" s="1098"/>
      <c r="AT83" s="1088"/>
      <c r="AU83" s="1088"/>
      <c r="AV83" s="1088"/>
      <c r="AW83" s="1099"/>
      <c r="AX83" s="1130"/>
      <c r="AY83" s="1063"/>
      <c r="AZ83" s="1064"/>
      <c r="BA83" s="1064"/>
      <c r="BB83" s="1064"/>
      <c r="BC83" s="1064"/>
      <c r="BD83" s="1064"/>
      <c r="BE83" s="1064"/>
      <c r="BF83" s="1064"/>
      <c r="BG83" s="1114"/>
      <c r="BH83" s="1114"/>
      <c r="BI83" s="1115">
        <v>2.34</v>
      </c>
      <c r="BJ83" s="1114">
        <v>2.34</v>
      </c>
      <c r="BK83" s="1114">
        <v>2.34</v>
      </c>
      <c r="BL83" s="1114">
        <v>2.34</v>
      </c>
      <c r="BM83" s="1114">
        <v>2.34</v>
      </c>
      <c r="BN83" s="1133"/>
      <c r="BO83" s="1096"/>
      <c r="BP83" s="1096"/>
      <c r="BQ83" s="1096"/>
      <c r="BR83" s="1096"/>
      <c r="BS83" s="1103"/>
      <c r="BT83" s="1064"/>
      <c r="BU83" s="1064"/>
      <c r="BV83" s="1064"/>
      <c r="BW83" s="1104"/>
      <c r="BX83" s="1103"/>
      <c r="BY83" s="1064"/>
      <c r="BZ83" s="1064"/>
      <c r="CA83" s="1064"/>
      <c r="CB83" s="1104"/>
      <c r="CC83" s="1105"/>
      <c r="CD83" s="1106" t="s">
        <v>961</v>
      </c>
      <c r="CE83" s="1107" t="s">
        <v>961</v>
      </c>
      <c r="CF83" s="1107" t="s">
        <v>961</v>
      </c>
      <c r="CG83" s="1107" t="s">
        <v>961</v>
      </c>
      <c r="CH83" s="1108" t="s">
        <v>961</v>
      </c>
      <c r="CI83" s="1063" t="s">
        <v>1971</v>
      </c>
      <c r="CJ83" s="1064" t="s">
        <v>1971</v>
      </c>
      <c r="CK83" s="1064" t="s">
        <v>1971</v>
      </c>
      <c r="CL83" s="1064" t="s">
        <v>1971</v>
      </c>
      <c r="CM83" s="1105" t="s">
        <v>1971</v>
      </c>
      <c r="CN83" s="1133">
        <v>4.68</v>
      </c>
      <c r="CO83" s="1096">
        <v>4.68</v>
      </c>
      <c r="CP83" s="1096">
        <v>4.68</v>
      </c>
      <c r="CQ83" s="1096">
        <v>4.68</v>
      </c>
      <c r="CR83" s="1134">
        <v>4.68</v>
      </c>
      <c r="CS83" s="1201">
        <v>2.81</v>
      </c>
      <c r="CT83" s="1202">
        <v>2.81</v>
      </c>
      <c r="CU83" s="1202">
        <v>2.81</v>
      </c>
      <c r="CV83" s="1202">
        <v>2.81</v>
      </c>
      <c r="CW83" s="1204">
        <v>2.81</v>
      </c>
      <c r="CX83" s="1063" t="s">
        <v>1971</v>
      </c>
      <c r="CY83" s="1064" t="s">
        <v>1971</v>
      </c>
      <c r="CZ83" s="1064" t="s">
        <v>1971</v>
      </c>
      <c r="DA83" s="1064" t="s">
        <v>1971</v>
      </c>
      <c r="DB83" s="1105" t="s">
        <v>1971</v>
      </c>
      <c r="DC83" s="1064" t="s">
        <v>1971</v>
      </c>
      <c r="DD83" s="1064" t="s">
        <v>1971</v>
      </c>
      <c r="DE83" s="1064" t="s">
        <v>1971</v>
      </c>
      <c r="DF83" s="1064" t="s">
        <v>1971</v>
      </c>
      <c r="DG83" s="1105" t="s">
        <v>1971</v>
      </c>
      <c r="DH83" s="1063" t="s">
        <v>1971</v>
      </c>
      <c r="DI83" s="1064" t="s">
        <v>1971</v>
      </c>
      <c r="DJ83" s="1064" t="s">
        <v>1971</v>
      </c>
      <c r="DK83" s="1064" t="s">
        <v>1971</v>
      </c>
      <c r="DL83" s="1105" t="s">
        <v>1971</v>
      </c>
      <c r="DM83" s="1109">
        <v>-0.38100000000000001</v>
      </c>
      <c r="DN83" s="1110" t="s">
        <v>1971</v>
      </c>
      <c r="DO83" s="1110" t="s">
        <v>1971</v>
      </c>
      <c r="DP83" s="1111" t="s">
        <v>1971</v>
      </c>
      <c r="DQ83" s="1110" t="s">
        <v>1971</v>
      </c>
      <c r="DR83" s="1110" t="s">
        <v>1971</v>
      </c>
      <c r="DS83" s="1110" t="s">
        <v>1971</v>
      </c>
      <c r="DT83" s="1111" t="s">
        <v>1971</v>
      </c>
      <c r="DU83" s="1107" t="s">
        <v>1971</v>
      </c>
      <c r="DV83" s="1112">
        <v>1</v>
      </c>
      <c r="DW83" s="1113" t="s">
        <v>1971</v>
      </c>
    </row>
    <row r="84" spans="1:127" s="390" customFormat="1" ht="15.75" customHeight="1">
      <c r="A84" s="1085" t="s">
        <v>1022</v>
      </c>
      <c r="B84" s="1045">
        <v>75</v>
      </c>
      <c r="C84" s="1006"/>
      <c r="D84" s="1006"/>
      <c r="E84" s="1006"/>
      <c r="F84" s="1006"/>
      <c r="G84" s="1006"/>
      <c r="H84" s="1006"/>
      <c r="I84" s="1006"/>
      <c r="J84" s="1006"/>
      <c r="K84" s="1006"/>
      <c r="L84" s="1006"/>
      <c r="M84" s="1045"/>
      <c r="N84" s="1006"/>
      <c r="O84" s="1006"/>
      <c r="P84" s="1006"/>
      <c r="Q84" s="1006"/>
      <c r="R84" s="1006"/>
      <c r="S84" s="1006"/>
      <c r="T84" s="1007"/>
      <c r="U84" s="1086" t="s">
        <v>2238</v>
      </c>
      <c r="V84" s="1087" t="s">
        <v>2224</v>
      </c>
      <c r="W84" s="1087" t="s">
        <v>1936</v>
      </c>
      <c r="X84" s="1088" t="s">
        <v>2239</v>
      </c>
      <c r="Y84" s="1089" t="s">
        <v>499</v>
      </c>
      <c r="Z84" s="1090" t="s">
        <v>2240</v>
      </c>
      <c r="AA84" s="1091">
        <v>1</v>
      </c>
      <c r="AB84" s="1092" t="s">
        <v>1971</v>
      </c>
      <c r="AC84" s="1092" t="s">
        <v>1971</v>
      </c>
      <c r="AD84" s="1092" t="s">
        <v>1971</v>
      </c>
      <c r="AE84" s="1092" t="s">
        <v>1971</v>
      </c>
      <c r="AF84" s="1092" t="s">
        <v>1971</v>
      </c>
      <c r="AG84" s="1092" t="s">
        <v>1971</v>
      </c>
      <c r="AH84" s="1092" t="s">
        <v>1971</v>
      </c>
      <c r="AI84" s="1093">
        <f t="shared" si="1"/>
        <v>1</v>
      </c>
      <c r="AJ84" s="1094" t="s">
        <v>963</v>
      </c>
      <c r="AK84" s="1094" t="s">
        <v>1971</v>
      </c>
      <c r="AL84" s="1094" t="s">
        <v>1971</v>
      </c>
      <c r="AM84" s="1095" t="s">
        <v>1939</v>
      </c>
      <c r="AN84" s="1006" t="s">
        <v>293</v>
      </c>
      <c r="AO84" s="1006" t="s">
        <v>4784</v>
      </c>
      <c r="AP84" s="1302">
        <v>1</v>
      </c>
      <c r="AQ84" s="1064" t="s">
        <v>978</v>
      </c>
      <c r="AR84" s="1097" t="s">
        <v>499</v>
      </c>
      <c r="AS84" s="1098"/>
      <c r="AT84" s="1088"/>
      <c r="AU84" s="1088"/>
      <c r="AV84" s="1088"/>
      <c r="AW84" s="1099"/>
      <c r="AX84" s="1130"/>
      <c r="AY84" s="1063"/>
      <c r="AZ84" s="1064"/>
      <c r="BA84" s="1064"/>
      <c r="BB84" s="1064"/>
      <c r="BC84" s="1064"/>
      <c r="BD84" s="1064"/>
      <c r="BE84" s="1064"/>
      <c r="BF84" s="1064"/>
      <c r="BG84" s="1101"/>
      <c r="BH84" s="1101"/>
      <c r="BI84" s="1102">
        <v>38</v>
      </c>
      <c r="BJ84" s="1101">
        <v>29.8</v>
      </c>
      <c r="BK84" s="1101">
        <v>29.8</v>
      </c>
      <c r="BL84" s="1101">
        <v>29.8</v>
      </c>
      <c r="BM84" s="1101">
        <v>25.6</v>
      </c>
      <c r="BN84" s="1063"/>
      <c r="BO84" s="1064"/>
      <c r="BP84" s="1064"/>
      <c r="BQ84" s="1064"/>
      <c r="BR84" s="1064"/>
      <c r="BS84" s="1103"/>
      <c r="BT84" s="1064"/>
      <c r="BU84" s="1064"/>
      <c r="BV84" s="1064"/>
      <c r="BW84" s="1104"/>
      <c r="BX84" s="1103"/>
      <c r="BY84" s="1064"/>
      <c r="BZ84" s="1064"/>
      <c r="CA84" s="1064"/>
      <c r="CB84" s="1104"/>
      <c r="CC84" s="1105"/>
      <c r="CD84" s="1106" t="s">
        <v>1971</v>
      </c>
      <c r="CE84" s="1107" t="s">
        <v>1971</v>
      </c>
      <c r="CF84" s="1107" t="s">
        <v>1971</v>
      </c>
      <c r="CG84" s="1107" t="s">
        <v>1971</v>
      </c>
      <c r="CH84" s="1108" t="s">
        <v>1971</v>
      </c>
      <c r="CI84" s="1063" t="s">
        <v>1971</v>
      </c>
      <c r="CJ84" s="1064" t="s">
        <v>1971</v>
      </c>
      <c r="CK84" s="1064" t="s">
        <v>1971</v>
      </c>
      <c r="CL84" s="1064" t="s">
        <v>1971</v>
      </c>
      <c r="CM84" s="1105" t="s">
        <v>1971</v>
      </c>
      <c r="CN84" s="1063" t="s">
        <v>1971</v>
      </c>
      <c r="CO84" s="1064" t="s">
        <v>1971</v>
      </c>
      <c r="CP84" s="1064" t="s">
        <v>1971</v>
      </c>
      <c r="CQ84" s="1064" t="s">
        <v>1971</v>
      </c>
      <c r="CR84" s="1105" t="s">
        <v>1971</v>
      </c>
      <c r="CS84" s="1063" t="s">
        <v>1971</v>
      </c>
      <c r="CT84" s="1064" t="s">
        <v>1971</v>
      </c>
      <c r="CU84" s="1064" t="s">
        <v>1971</v>
      </c>
      <c r="CV84" s="1064" t="s">
        <v>1971</v>
      </c>
      <c r="CW84" s="1105" t="s">
        <v>1971</v>
      </c>
      <c r="CX84" s="1063" t="s">
        <v>1971</v>
      </c>
      <c r="CY84" s="1064" t="s">
        <v>1971</v>
      </c>
      <c r="CZ84" s="1064" t="s">
        <v>1971</v>
      </c>
      <c r="DA84" s="1064" t="s">
        <v>1971</v>
      </c>
      <c r="DB84" s="1105" t="s">
        <v>1971</v>
      </c>
      <c r="DC84" s="1064" t="s">
        <v>1971</v>
      </c>
      <c r="DD84" s="1064" t="s">
        <v>1971</v>
      </c>
      <c r="DE84" s="1064" t="s">
        <v>1971</v>
      </c>
      <c r="DF84" s="1064" t="s">
        <v>1971</v>
      </c>
      <c r="DG84" s="1105" t="s">
        <v>1971</v>
      </c>
      <c r="DH84" s="1063" t="s">
        <v>1971</v>
      </c>
      <c r="DI84" s="1064" t="s">
        <v>1971</v>
      </c>
      <c r="DJ84" s="1064" t="s">
        <v>1971</v>
      </c>
      <c r="DK84" s="1064" t="s">
        <v>1971</v>
      </c>
      <c r="DL84" s="1105" t="s">
        <v>1971</v>
      </c>
      <c r="DM84" s="1109" t="s">
        <v>1971</v>
      </c>
      <c r="DN84" s="1110" t="s">
        <v>1971</v>
      </c>
      <c r="DO84" s="1110" t="s">
        <v>1971</v>
      </c>
      <c r="DP84" s="1111" t="s">
        <v>1971</v>
      </c>
      <c r="DQ84" s="1110" t="s">
        <v>1971</v>
      </c>
      <c r="DR84" s="1110" t="s">
        <v>1971</v>
      </c>
      <c r="DS84" s="1110" t="s">
        <v>1971</v>
      </c>
      <c r="DT84" s="1111" t="s">
        <v>1971</v>
      </c>
      <c r="DU84" s="1107" t="s">
        <v>1971</v>
      </c>
      <c r="DV84" s="1112">
        <v>1</v>
      </c>
      <c r="DW84" s="1113" t="s">
        <v>1971</v>
      </c>
    </row>
    <row r="85" spans="1:127" s="390" customFormat="1" ht="15.75" customHeight="1">
      <c r="A85" s="1085" t="s">
        <v>1022</v>
      </c>
      <c r="B85" s="1045">
        <v>76</v>
      </c>
      <c r="C85" s="1006"/>
      <c r="D85" s="1006"/>
      <c r="E85" s="1006"/>
      <c r="F85" s="1006"/>
      <c r="G85" s="1006"/>
      <c r="H85" s="1006"/>
      <c r="I85" s="1006"/>
      <c r="J85" s="1006"/>
      <c r="K85" s="1006"/>
      <c r="L85" s="1006"/>
      <c r="M85" s="1045"/>
      <c r="N85" s="1006"/>
      <c r="O85" s="1006"/>
      <c r="P85" s="1006"/>
      <c r="Q85" s="1006"/>
      <c r="R85" s="1006"/>
      <c r="S85" s="1006"/>
      <c r="T85" s="1007"/>
      <c r="U85" s="1086" t="s">
        <v>2242</v>
      </c>
      <c r="V85" s="1087" t="s">
        <v>2224</v>
      </c>
      <c r="W85" s="1087" t="s">
        <v>1920</v>
      </c>
      <c r="X85" s="1088" t="s">
        <v>2243</v>
      </c>
      <c r="Y85" s="1089" t="s">
        <v>2244</v>
      </c>
      <c r="Z85" s="1090" t="s">
        <v>2245</v>
      </c>
      <c r="AA85" s="1091" t="s">
        <v>1971</v>
      </c>
      <c r="AB85" s="1092">
        <v>1</v>
      </c>
      <c r="AC85" s="1092" t="s">
        <v>1971</v>
      </c>
      <c r="AD85" s="1092" t="s">
        <v>1971</v>
      </c>
      <c r="AE85" s="1092" t="s">
        <v>1971</v>
      </c>
      <c r="AF85" s="1092" t="s">
        <v>1971</v>
      </c>
      <c r="AG85" s="1092" t="s">
        <v>1971</v>
      </c>
      <c r="AH85" s="1092" t="s">
        <v>1971</v>
      </c>
      <c r="AI85" s="1093">
        <f t="shared" si="1"/>
        <v>1</v>
      </c>
      <c r="AJ85" s="1094" t="s">
        <v>988</v>
      </c>
      <c r="AK85" s="1094" t="s">
        <v>964</v>
      </c>
      <c r="AL85" s="1094" t="s">
        <v>965</v>
      </c>
      <c r="AM85" s="1095" t="s">
        <v>2178</v>
      </c>
      <c r="AN85" s="1006" t="s">
        <v>410</v>
      </c>
      <c r="AO85" s="1006" t="s">
        <v>4790</v>
      </c>
      <c r="AP85" s="1303">
        <v>2</v>
      </c>
      <c r="AQ85" s="1096" t="s">
        <v>978</v>
      </c>
      <c r="AR85" s="1097"/>
      <c r="AS85" s="1098"/>
      <c r="AT85" s="1088"/>
      <c r="AU85" s="1088"/>
      <c r="AV85" s="1088"/>
      <c r="AW85" s="1099"/>
      <c r="AX85" s="1100"/>
      <c r="AY85" s="1063"/>
      <c r="AZ85" s="1064"/>
      <c r="BA85" s="1064"/>
      <c r="BB85" s="1064"/>
      <c r="BC85" s="1064"/>
      <c r="BD85" s="1064"/>
      <c r="BE85" s="1064"/>
      <c r="BF85" s="1064"/>
      <c r="BG85" s="1064"/>
      <c r="BH85" s="1064"/>
      <c r="BI85" s="1394"/>
      <c r="BJ85" s="1343"/>
      <c r="BK85" s="1343"/>
      <c r="BL85" s="1343"/>
      <c r="BM85" s="1343"/>
      <c r="BN85" s="1063"/>
      <c r="BO85" s="1064"/>
      <c r="BP85" s="1064"/>
      <c r="BQ85" s="1064"/>
      <c r="BR85" s="1064"/>
      <c r="BS85" s="1103"/>
      <c r="BT85" s="1064"/>
      <c r="BU85" s="1064"/>
      <c r="BV85" s="1064"/>
      <c r="BW85" s="1104"/>
      <c r="BX85" s="1103"/>
      <c r="BY85" s="1064"/>
      <c r="BZ85" s="1064"/>
      <c r="CA85" s="1064"/>
      <c r="CB85" s="1104"/>
      <c r="CC85" s="1105"/>
      <c r="CD85" s="1351"/>
      <c r="CE85" s="1352"/>
      <c r="CF85" s="1352"/>
      <c r="CG85" s="1352"/>
      <c r="CH85" s="1414"/>
      <c r="CI85" s="1394"/>
      <c r="CJ85" s="1343"/>
      <c r="CK85" s="1343"/>
      <c r="CL85" s="1343"/>
      <c r="CM85" s="1344"/>
      <c r="CN85" s="1394"/>
      <c r="CO85" s="1343"/>
      <c r="CP85" s="1343"/>
      <c r="CQ85" s="1343"/>
      <c r="CR85" s="1344"/>
      <c r="CS85" s="1394"/>
      <c r="CT85" s="1343"/>
      <c r="CU85" s="1343"/>
      <c r="CV85" s="1343"/>
      <c r="CW85" s="1344"/>
      <c r="CX85" s="1394"/>
      <c r="CY85" s="1343"/>
      <c r="CZ85" s="1343"/>
      <c r="DA85" s="1343"/>
      <c r="DB85" s="1344"/>
      <c r="DC85" s="1343"/>
      <c r="DD85" s="1343"/>
      <c r="DE85" s="1343"/>
      <c r="DF85" s="1343"/>
      <c r="DG85" s="1344"/>
      <c r="DH85" s="1394"/>
      <c r="DI85" s="1343"/>
      <c r="DJ85" s="1343"/>
      <c r="DK85" s="1343"/>
      <c r="DL85" s="1344"/>
      <c r="DM85" s="1775"/>
      <c r="DN85" s="1776"/>
      <c r="DO85" s="1776"/>
      <c r="DP85" s="1777"/>
      <c r="DQ85" s="1776"/>
      <c r="DR85" s="1776"/>
      <c r="DS85" s="1776"/>
      <c r="DT85" s="1777"/>
      <c r="DU85" s="1352"/>
      <c r="DV85" s="1696"/>
      <c r="DW85" s="1778"/>
    </row>
    <row r="86" spans="1:127" s="390" customFormat="1" ht="15.75" customHeight="1">
      <c r="A86" s="1085" t="s">
        <v>1022</v>
      </c>
      <c r="B86" s="1045">
        <v>77</v>
      </c>
      <c r="C86" s="1006"/>
      <c r="D86" s="1006"/>
      <c r="E86" s="1006"/>
      <c r="F86" s="1006"/>
      <c r="G86" s="1006"/>
      <c r="H86" s="1006"/>
      <c r="I86" s="1006"/>
      <c r="J86" s="1006"/>
      <c r="K86" s="1006"/>
      <c r="L86" s="1006"/>
      <c r="M86" s="1045"/>
      <c r="N86" s="1006"/>
      <c r="O86" s="1006"/>
      <c r="P86" s="1006"/>
      <c r="Q86" s="1006"/>
      <c r="R86" s="1006"/>
      <c r="S86" s="1006"/>
      <c r="T86" s="1007"/>
      <c r="U86" s="1086" t="s">
        <v>2247</v>
      </c>
      <c r="V86" s="1087" t="s">
        <v>2224</v>
      </c>
      <c r="W86" s="1087" t="s">
        <v>1920</v>
      </c>
      <c r="X86" s="1088" t="s">
        <v>2248</v>
      </c>
      <c r="Y86" s="1089" t="s">
        <v>2249</v>
      </c>
      <c r="Z86" s="1090" t="s">
        <v>2250</v>
      </c>
      <c r="AA86" s="1091" t="s">
        <v>1971</v>
      </c>
      <c r="AB86" s="1092">
        <v>1</v>
      </c>
      <c r="AC86" s="1092" t="s">
        <v>1971</v>
      </c>
      <c r="AD86" s="1092" t="s">
        <v>1971</v>
      </c>
      <c r="AE86" s="1092" t="s">
        <v>1971</v>
      </c>
      <c r="AF86" s="1092" t="s">
        <v>1971</v>
      </c>
      <c r="AG86" s="1092" t="s">
        <v>1971</v>
      </c>
      <c r="AH86" s="1092" t="s">
        <v>1971</v>
      </c>
      <c r="AI86" s="1093">
        <f t="shared" si="1"/>
        <v>1</v>
      </c>
      <c r="AJ86" s="1094" t="s">
        <v>988</v>
      </c>
      <c r="AK86" s="1094" t="s">
        <v>964</v>
      </c>
      <c r="AL86" s="1094" t="s">
        <v>965</v>
      </c>
      <c r="AM86" s="1095" t="s">
        <v>2178</v>
      </c>
      <c r="AN86" s="1006" t="s">
        <v>410</v>
      </c>
      <c r="AO86" s="1006" t="s">
        <v>4790</v>
      </c>
      <c r="AP86" s="1302">
        <v>2</v>
      </c>
      <c r="AQ86" s="1064" t="s">
        <v>978</v>
      </c>
      <c r="AR86" s="1097"/>
      <c r="AS86" s="1098"/>
      <c r="AT86" s="1088"/>
      <c r="AU86" s="1088"/>
      <c r="AV86" s="1088"/>
      <c r="AW86" s="1099"/>
      <c r="AX86" s="1130"/>
      <c r="AY86" s="1063"/>
      <c r="AZ86" s="1064"/>
      <c r="BA86" s="1064"/>
      <c r="BB86" s="1064"/>
      <c r="BC86" s="1064"/>
      <c r="BD86" s="1064"/>
      <c r="BE86" s="1064"/>
      <c r="BF86" s="1064"/>
      <c r="BG86" s="1064"/>
      <c r="BH86" s="1064"/>
      <c r="BI86" s="1394"/>
      <c r="BJ86" s="1343"/>
      <c r="BK86" s="1343"/>
      <c r="BL86" s="1343"/>
      <c r="BM86" s="1343"/>
      <c r="BN86" s="1063"/>
      <c r="BO86" s="1064"/>
      <c r="BP86" s="1064"/>
      <c r="BQ86" s="1064"/>
      <c r="BR86" s="1064"/>
      <c r="BS86" s="1103"/>
      <c r="BT86" s="1064"/>
      <c r="BU86" s="1064"/>
      <c r="BV86" s="1064"/>
      <c r="BW86" s="1104"/>
      <c r="BX86" s="1103"/>
      <c r="BY86" s="1064"/>
      <c r="BZ86" s="1064"/>
      <c r="CA86" s="1064"/>
      <c r="CB86" s="1104"/>
      <c r="CC86" s="1105"/>
      <c r="CD86" s="1351"/>
      <c r="CE86" s="1352"/>
      <c r="CF86" s="1352"/>
      <c r="CG86" s="1352"/>
      <c r="CH86" s="1414"/>
      <c r="CI86" s="1394"/>
      <c r="CJ86" s="1343"/>
      <c r="CK86" s="1343"/>
      <c r="CL86" s="1343"/>
      <c r="CM86" s="1344"/>
      <c r="CN86" s="1394"/>
      <c r="CO86" s="1343"/>
      <c r="CP86" s="1343"/>
      <c r="CQ86" s="1343"/>
      <c r="CR86" s="1344"/>
      <c r="CS86" s="1394"/>
      <c r="CT86" s="1343"/>
      <c r="CU86" s="1343"/>
      <c r="CV86" s="1343"/>
      <c r="CW86" s="1344"/>
      <c r="CX86" s="1394"/>
      <c r="CY86" s="1343"/>
      <c r="CZ86" s="1343"/>
      <c r="DA86" s="1343"/>
      <c r="DB86" s="1344"/>
      <c r="DC86" s="1343"/>
      <c r="DD86" s="1343"/>
      <c r="DE86" s="1343"/>
      <c r="DF86" s="1343"/>
      <c r="DG86" s="1344"/>
      <c r="DH86" s="1394"/>
      <c r="DI86" s="1343"/>
      <c r="DJ86" s="1343"/>
      <c r="DK86" s="1343"/>
      <c r="DL86" s="1344"/>
      <c r="DM86" s="1775"/>
      <c r="DN86" s="1776"/>
      <c r="DO86" s="1776"/>
      <c r="DP86" s="1777"/>
      <c r="DQ86" s="1776"/>
      <c r="DR86" s="1776"/>
      <c r="DS86" s="1776"/>
      <c r="DT86" s="1777"/>
      <c r="DU86" s="1352"/>
      <c r="DV86" s="1696"/>
      <c r="DW86" s="1778"/>
    </row>
    <row r="87" spans="1:127" s="390" customFormat="1" ht="15.75" customHeight="1">
      <c r="A87" s="1085" t="s">
        <v>1022</v>
      </c>
      <c r="B87" s="1045">
        <v>78</v>
      </c>
      <c r="C87" s="1006"/>
      <c r="D87" s="1006"/>
      <c r="E87" s="1006"/>
      <c r="F87" s="1006"/>
      <c r="G87" s="1006"/>
      <c r="H87" s="1006"/>
      <c r="I87" s="1006"/>
      <c r="J87" s="1006"/>
      <c r="K87" s="1006"/>
      <c r="L87" s="1006"/>
      <c r="M87" s="1045"/>
      <c r="N87" s="1006"/>
      <c r="O87" s="1006"/>
      <c r="P87" s="1006"/>
      <c r="Q87" s="1006"/>
      <c r="R87" s="1006"/>
      <c r="S87" s="1006"/>
      <c r="T87" s="1007"/>
      <c r="U87" s="1086" t="s">
        <v>2251</v>
      </c>
      <c r="V87" s="1087" t="s">
        <v>2224</v>
      </c>
      <c r="W87" s="1087" t="s">
        <v>1920</v>
      </c>
      <c r="X87" s="1088" t="s">
        <v>2252</v>
      </c>
      <c r="Y87" s="1089" t="s">
        <v>2012</v>
      </c>
      <c r="Z87" s="1090" t="s">
        <v>2253</v>
      </c>
      <c r="AA87" s="1091" t="s">
        <v>1971</v>
      </c>
      <c r="AB87" s="1092">
        <v>1</v>
      </c>
      <c r="AC87" s="1092" t="s">
        <v>1971</v>
      </c>
      <c r="AD87" s="1092" t="s">
        <v>1971</v>
      </c>
      <c r="AE87" s="1092" t="s">
        <v>1971</v>
      </c>
      <c r="AF87" s="1092" t="s">
        <v>1971</v>
      </c>
      <c r="AG87" s="1092" t="s">
        <v>1971</v>
      </c>
      <c r="AH87" s="1092" t="s">
        <v>1971</v>
      </c>
      <c r="AI87" s="1093">
        <f t="shared" si="1"/>
        <v>1</v>
      </c>
      <c r="AJ87" s="1094" t="s">
        <v>988</v>
      </c>
      <c r="AK87" s="1094" t="s">
        <v>964</v>
      </c>
      <c r="AL87" s="1094" t="s">
        <v>965</v>
      </c>
      <c r="AM87" s="1095" t="s">
        <v>2014</v>
      </c>
      <c r="AN87" s="1006" t="s">
        <v>2204</v>
      </c>
      <c r="AO87" s="1006" t="s">
        <v>4788</v>
      </c>
      <c r="AP87" s="1058">
        <v>0</v>
      </c>
      <c r="AQ87" s="1096" t="s">
        <v>978</v>
      </c>
      <c r="AR87" s="1097"/>
      <c r="AS87" s="1098"/>
      <c r="AT87" s="1088"/>
      <c r="AU87" s="1088"/>
      <c r="AV87" s="1088"/>
      <c r="AW87" s="1099"/>
      <c r="AX87" s="1130"/>
      <c r="AY87" s="1063"/>
      <c r="AZ87" s="1064"/>
      <c r="BA87" s="1064"/>
      <c r="BB87" s="1064"/>
      <c r="BC87" s="1064"/>
      <c r="BD87" s="1064"/>
      <c r="BE87" s="1064"/>
      <c r="BF87" s="1064"/>
      <c r="BG87" s="1064"/>
      <c r="BH87" s="1064"/>
      <c r="BI87" s="1394"/>
      <c r="BJ87" s="1343"/>
      <c r="BK87" s="1343"/>
      <c r="BL87" s="1343"/>
      <c r="BM87" s="1343"/>
      <c r="BN87" s="1063"/>
      <c r="BO87" s="1064"/>
      <c r="BP87" s="1064"/>
      <c r="BQ87" s="1064"/>
      <c r="BR87" s="1064"/>
      <c r="BS87" s="1103"/>
      <c r="BT87" s="1064"/>
      <c r="BU87" s="1064"/>
      <c r="BV87" s="1064"/>
      <c r="BW87" s="1104"/>
      <c r="BX87" s="1103"/>
      <c r="BY87" s="1064"/>
      <c r="BZ87" s="1064"/>
      <c r="CA87" s="1064"/>
      <c r="CB87" s="1104"/>
      <c r="CC87" s="1105"/>
      <c r="CD87" s="1351"/>
      <c r="CE87" s="1352"/>
      <c r="CF87" s="1352"/>
      <c r="CG87" s="1352"/>
      <c r="CH87" s="1414"/>
      <c r="CI87" s="1394"/>
      <c r="CJ87" s="1343"/>
      <c r="CK87" s="1343"/>
      <c r="CL87" s="1343"/>
      <c r="CM87" s="1344"/>
      <c r="CN87" s="1394"/>
      <c r="CO87" s="1343"/>
      <c r="CP87" s="1343"/>
      <c r="CQ87" s="1343"/>
      <c r="CR87" s="1344"/>
      <c r="CS87" s="1394"/>
      <c r="CT87" s="1343"/>
      <c r="CU87" s="1343"/>
      <c r="CV87" s="1343"/>
      <c r="CW87" s="1344"/>
      <c r="CX87" s="1394"/>
      <c r="CY87" s="1343"/>
      <c r="CZ87" s="1343"/>
      <c r="DA87" s="1343"/>
      <c r="DB87" s="1344"/>
      <c r="DC87" s="1343"/>
      <c r="DD87" s="1343"/>
      <c r="DE87" s="1343"/>
      <c r="DF87" s="1343"/>
      <c r="DG87" s="1344"/>
      <c r="DH87" s="1394"/>
      <c r="DI87" s="1343"/>
      <c r="DJ87" s="1343"/>
      <c r="DK87" s="1343"/>
      <c r="DL87" s="1344"/>
      <c r="DM87" s="1775"/>
      <c r="DN87" s="1776"/>
      <c r="DO87" s="1776"/>
      <c r="DP87" s="1777"/>
      <c r="DQ87" s="1776"/>
      <c r="DR87" s="1776"/>
      <c r="DS87" s="1776"/>
      <c r="DT87" s="1777"/>
      <c r="DU87" s="1352"/>
      <c r="DV87" s="1696"/>
      <c r="DW87" s="1778"/>
    </row>
    <row r="88" spans="1:127" s="390" customFormat="1" ht="15.75" customHeight="1">
      <c r="A88" s="1085" t="s">
        <v>1022</v>
      </c>
      <c r="B88" s="1045">
        <v>79</v>
      </c>
      <c r="C88" s="1006"/>
      <c r="D88" s="1006"/>
      <c r="E88" s="1006"/>
      <c r="F88" s="1006"/>
      <c r="G88" s="1006"/>
      <c r="H88" s="1006"/>
      <c r="I88" s="1006"/>
      <c r="J88" s="1006"/>
      <c r="K88" s="1006"/>
      <c r="L88" s="1006"/>
      <c r="M88" s="1045"/>
      <c r="N88" s="1006"/>
      <c r="O88" s="1006"/>
      <c r="P88" s="1006"/>
      <c r="Q88" s="1006"/>
      <c r="R88" s="1006"/>
      <c r="S88" s="1006"/>
      <c r="T88" s="1007"/>
      <c r="U88" s="1086" t="s">
        <v>2254</v>
      </c>
      <c r="V88" s="1087" t="s">
        <v>2224</v>
      </c>
      <c r="W88" s="1087" t="s">
        <v>1920</v>
      </c>
      <c r="X88" s="1088" t="s">
        <v>2255</v>
      </c>
      <c r="Y88" s="1089" t="s">
        <v>2256</v>
      </c>
      <c r="Z88" s="1090" t="s">
        <v>2257</v>
      </c>
      <c r="AA88" s="1091" t="s">
        <v>1971</v>
      </c>
      <c r="AB88" s="1092">
        <v>1</v>
      </c>
      <c r="AC88" s="1092" t="s">
        <v>1971</v>
      </c>
      <c r="AD88" s="1092" t="s">
        <v>1971</v>
      </c>
      <c r="AE88" s="1092" t="s">
        <v>1971</v>
      </c>
      <c r="AF88" s="1092" t="s">
        <v>1971</v>
      </c>
      <c r="AG88" s="1092" t="s">
        <v>1971</v>
      </c>
      <c r="AH88" s="1092" t="s">
        <v>1971</v>
      </c>
      <c r="AI88" s="1093">
        <f t="shared" si="1"/>
        <v>1</v>
      </c>
      <c r="AJ88" s="1094" t="s">
        <v>984</v>
      </c>
      <c r="AK88" s="1094" t="s">
        <v>964</v>
      </c>
      <c r="AL88" s="1094" t="s">
        <v>965</v>
      </c>
      <c r="AM88" s="1095" t="s">
        <v>2258</v>
      </c>
      <c r="AN88" s="1006" t="s">
        <v>991</v>
      </c>
      <c r="AO88" s="1006" t="s">
        <v>2259</v>
      </c>
      <c r="AP88" s="1058">
        <v>0</v>
      </c>
      <c r="AQ88" s="1096" t="s">
        <v>978</v>
      </c>
      <c r="AR88" s="1097" t="s">
        <v>1971</v>
      </c>
      <c r="AS88" s="1098"/>
      <c r="AT88" s="1088"/>
      <c r="AU88" s="1088"/>
      <c r="AV88" s="1088"/>
      <c r="AW88" s="1099"/>
      <c r="AX88" s="1130"/>
      <c r="AY88" s="1063"/>
      <c r="AZ88" s="1064"/>
      <c r="BA88" s="1064"/>
      <c r="BB88" s="1064"/>
      <c r="BC88" s="1064"/>
      <c r="BD88" s="1064"/>
      <c r="BE88" s="1064"/>
      <c r="BF88" s="1064"/>
      <c r="BG88" s="1064"/>
      <c r="BH88" s="1064"/>
      <c r="BI88" s="1394"/>
      <c r="BJ88" s="1343"/>
      <c r="BK88" s="1343"/>
      <c r="BL88" s="1343"/>
      <c r="BM88" s="1343"/>
      <c r="BN88" s="1063"/>
      <c r="BO88" s="1064"/>
      <c r="BP88" s="1064"/>
      <c r="BQ88" s="1064"/>
      <c r="BR88" s="1064"/>
      <c r="BS88" s="1103"/>
      <c r="BT88" s="1064"/>
      <c r="BU88" s="1064"/>
      <c r="BV88" s="1064"/>
      <c r="BW88" s="1104"/>
      <c r="BX88" s="1103"/>
      <c r="BY88" s="1064"/>
      <c r="BZ88" s="1064"/>
      <c r="CA88" s="1064"/>
      <c r="CB88" s="1104"/>
      <c r="CC88" s="1105"/>
      <c r="CD88" s="1351"/>
      <c r="CE88" s="1352"/>
      <c r="CF88" s="1352"/>
      <c r="CG88" s="1352"/>
      <c r="CH88" s="1414"/>
      <c r="CI88" s="1394"/>
      <c r="CJ88" s="1343"/>
      <c r="CK88" s="1343"/>
      <c r="CL88" s="1343"/>
      <c r="CM88" s="1344"/>
      <c r="CN88" s="1394"/>
      <c r="CO88" s="1343"/>
      <c r="CP88" s="1343"/>
      <c r="CQ88" s="1343"/>
      <c r="CR88" s="1344"/>
      <c r="CS88" s="1394"/>
      <c r="CT88" s="1343"/>
      <c r="CU88" s="1343"/>
      <c r="CV88" s="1343"/>
      <c r="CW88" s="1344"/>
      <c r="CX88" s="1394"/>
      <c r="CY88" s="1343"/>
      <c r="CZ88" s="1343"/>
      <c r="DA88" s="1343"/>
      <c r="DB88" s="1344"/>
      <c r="DC88" s="1343"/>
      <c r="DD88" s="1343"/>
      <c r="DE88" s="1343"/>
      <c r="DF88" s="1343"/>
      <c r="DG88" s="1344"/>
      <c r="DH88" s="1394"/>
      <c r="DI88" s="1343"/>
      <c r="DJ88" s="1343"/>
      <c r="DK88" s="1343"/>
      <c r="DL88" s="1344"/>
      <c r="DM88" s="1775"/>
      <c r="DN88" s="1776"/>
      <c r="DO88" s="1776"/>
      <c r="DP88" s="1777"/>
      <c r="DQ88" s="1776"/>
      <c r="DR88" s="1776"/>
      <c r="DS88" s="1776"/>
      <c r="DT88" s="1777"/>
      <c r="DU88" s="1352"/>
      <c r="DV88" s="1696"/>
      <c r="DW88" s="1778"/>
    </row>
    <row r="89" spans="1:127" s="390" customFormat="1" ht="15.75" customHeight="1">
      <c r="A89" s="1085" t="s">
        <v>1022</v>
      </c>
      <c r="B89" s="1045">
        <v>80</v>
      </c>
      <c r="C89" s="1006"/>
      <c r="D89" s="1006"/>
      <c r="E89" s="1006"/>
      <c r="F89" s="1006"/>
      <c r="G89" s="1006"/>
      <c r="H89" s="1006"/>
      <c r="I89" s="1006"/>
      <c r="J89" s="1006"/>
      <c r="K89" s="1006"/>
      <c r="L89" s="1006"/>
      <c r="M89" s="1045"/>
      <c r="N89" s="1006"/>
      <c r="O89" s="1006"/>
      <c r="P89" s="1006"/>
      <c r="Q89" s="1006"/>
      <c r="R89" s="1006"/>
      <c r="S89" s="1006"/>
      <c r="T89" s="1007"/>
      <c r="U89" s="1086" t="s">
        <v>2260</v>
      </c>
      <c r="V89" s="1087" t="s">
        <v>2224</v>
      </c>
      <c r="W89" s="1087" t="s">
        <v>1920</v>
      </c>
      <c r="X89" s="1088" t="s">
        <v>2261</v>
      </c>
      <c r="Y89" s="1089" t="s">
        <v>2262</v>
      </c>
      <c r="Z89" s="1090" t="s">
        <v>2263</v>
      </c>
      <c r="AA89" s="1091" t="s">
        <v>1971</v>
      </c>
      <c r="AB89" s="1092">
        <v>1</v>
      </c>
      <c r="AC89" s="1092" t="s">
        <v>1971</v>
      </c>
      <c r="AD89" s="1092" t="s">
        <v>1971</v>
      </c>
      <c r="AE89" s="1092" t="s">
        <v>1971</v>
      </c>
      <c r="AF89" s="1092" t="s">
        <v>1971</v>
      </c>
      <c r="AG89" s="1092" t="s">
        <v>1971</v>
      </c>
      <c r="AH89" s="1092" t="s">
        <v>1971</v>
      </c>
      <c r="AI89" s="1093">
        <f t="shared" si="1"/>
        <v>1</v>
      </c>
      <c r="AJ89" s="1094" t="s">
        <v>984</v>
      </c>
      <c r="AK89" s="1094" t="s">
        <v>964</v>
      </c>
      <c r="AL89" s="1094" t="s">
        <v>965</v>
      </c>
      <c r="AM89" s="1095" t="s">
        <v>2264</v>
      </c>
      <c r="AN89" s="1006" t="s">
        <v>991</v>
      </c>
      <c r="AO89" s="1006" t="s">
        <v>2265</v>
      </c>
      <c r="AP89" s="1058">
        <v>0</v>
      </c>
      <c r="AQ89" s="1096" t="s">
        <v>978</v>
      </c>
      <c r="AR89" s="1097" t="s">
        <v>1971</v>
      </c>
      <c r="AS89" s="1098"/>
      <c r="AT89" s="1088"/>
      <c r="AU89" s="1088"/>
      <c r="AV89" s="1088"/>
      <c r="AW89" s="1099"/>
      <c r="AX89" s="1100"/>
      <c r="AY89" s="1063"/>
      <c r="AZ89" s="1064"/>
      <c r="BA89" s="1064"/>
      <c r="BB89" s="1064"/>
      <c r="BC89" s="1064"/>
      <c r="BD89" s="1064"/>
      <c r="BE89" s="1064"/>
      <c r="BF89" s="1064"/>
      <c r="BG89" s="1064"/>
      <c r="BH89" s="1064"/>
      <c r="BI89" s="1394"/>
      <c r="BJ89" s="1343"/>
      <c r="BK89" s="1343"/>
      <c r="BL89" s="1343"/>
      <c r="BM89" s="1343"/>
      <c r="BN89" s="1063"/>
      <c r="BO89" s="1064"/>
      <c r="BP89" s="1064"/>
      <c r="BQ89" s="1064"/>
      <c r="BR89" s="1064"/>
      <c r="BS89" s="1103"/>
      <c r="BT89" s="1064"/>
      <c r="BU89" s="1064"/>
      <c r="BV89" s="1064"/>
      <c r="BW89" s="1104"/>
      <c r="BX89" s="1103"/>
      <c r="BY89" s="1064"/>
      <c r="BZ89" s="1064"/>
      <c r="CA89" s="1064"/>
      <c r="CB89" s="1104"/>
      <c r="CC89" s="1105"/>
      <c r="CD89" s="1351"/>
      <c r="CE89" s="1352"/>
      <c r="CF89" s="1352"/>
      <c r="CG89" s="1352"/>
      <c r="CH89" s="1414"/>
      <c r="CI89" s="1394"/>
      <c r="CJ89" s="1343"/>
      <c r="CK89" s="1343"/>
      <c r="CL89" s="1343"/>
      <c r="CM89" s="1344"/>
      <c r="CN89" s="1394"/>
      <c r="CO89" s="1343"/>
      <c r="CP89" s="1343"/>
      <c r="CQ89" s="1343"/>
      <c r="CR89" s="1344"/>
      <c r="CS89" s="1394"/>
      <c r="CT89" s="1343"/>
      <c r="CU89" s="1343"/>
      <c r="CV89" s="1343"/>
      <c r="CW89" s="1344"/>
      <c r="CX89" s="1394"/>
      <c r="CY89" s="1343"/>
      <c r="CZ89" s="1343"/>
      <c r="DA89" s="1343"/>
      <c r="DB89" s="1344"/>
      <c r="DC89" s="1343"/>
      <c r="DD89" s="1343"/>
      <c r="DE89" s="1343"/>
      <c r="DF89" s="1343"/>
      <c r="DG89" s="1344"/>
      <c r="DH89" s="1394"/>
      <c r="DI89" s="1343"/>
      <c r="DJ89" s="1343"/>
      <c r="DK89" s="1343"/>
      <c r="DL89" s="1344"/>
      <c r="DM89" s="1775"/>
      <c r="DN89" s="1776"/>
      <c r="DO89" s="1776"/>
      <c r="DP89" s="1777"/>
      <c r="DQ89" s="1776"/>
      <c r="DR89" s="1776"/>
      <c r="DS89" s="1776"/>
      <c r="DT89" s="1777"/>
      <c r="DU89" s="1352"/>
      <c r="DV89" s="1696"/>
      <c r="DW89" s="1778"/>
    </row>
    <row r="90" spans="1:127" s="390" customFormat="1" ht="15.75" customHeight="1">
      <c r="A90" s="1085" t="s">
        <v>1022</v>
      </c>
      <c r="B90" s="1045">
        <v>81</v>
      </c>
      <c r="C90" s="1006"/>
      <c r="D90" s="1006"/>
      <c r="E90" s="1006"/>
      <c r="F90" s="1006"/>
      <c r="G90" s="1006"/>
      <c r="H90" s="1006"/>
      <c r="I90" s="1006"/>
      <c r="J90" s="1006"/>
      <c r="K90" s="1006"/>
      <c r="L90" s="1006"/>
      <c r="M90" s="1045"/>
      <c r="N90" s="1006"/>
      <c r="O90" s="1006"/>
      <c r="P90" s="1006"/>
      <c r="Q90" s="1006"/>
      <c r="R90" s="1006"/>
      <c r="S90" s="1006"/>
      <c r="T90" s="1007"/>
      <c r="U90" s="1086" t="s">
        <v>4805</v>
      </c>
      <c r="V90" s="1087" t="s">
        <v>2224</v>
      </c>
      <c r="W90" s="1087" t="s">
        <v>1936</v>
      </c>
      <c r="X90" s="1088" t="s">
        <v>4806</v>
      </c>
      <c r="Y90" s="1089" t="s">
        <v>4807</v>
      </c>
      <c r="Z90" s="1090" t="s">
        <v>4808</v>
      </c>
      <c r="AA90" s="1091" t="s">
        <v>1971</v>
      </c>
      <c r="AB90" s="1092">
        <v>1</v>
      </c>
      <c r="AC90" s="1092" t="s">
        <v>1971</v>
      </c>
      <c r="AD90" s="1092" t="s">
        <v>1971</v>
      </c>
      <c r="AE90" s="1092" t="s">
        <v>1971</v>
      </c>
      <c r="AF90" s="1092" t="s">
        <v>1971</v>
      </c>
      <c r="AG90" s="1092" t="s">
        <v>1971</v>
      </c>
      <c r="AH90" s="1092" t="s">
        <v>1971</v>
      </c>
      <c r="AI90" s="1093">
        <f t="shared" si="1"/>
        <v>1</v>
      </c>
      <c r="AJ90" s="1094" t="s">
        <v>963</v>
      </c>
      <c r="AK90" s="1094" t="s">
        <v>1971</v>
      </c>
      <c r="AL90" s="1094" t="s">
        <v>1971</v>
      </c>
      <c r="AM90" s="1095" t="s">
        <v>1939</v>
      </c>
      <c r="AN90" s="1006"/>
      <c r="AO90" s="1006"/>
      <c r="AP90" s="1302">
        <v>0</v>
      </c>
      <c r="AQ90" s="1096" t="s">
        <v>978</v>
      </c>
      <c r="AR90" s="1097" t="s">
        <v>1971</v>
      </c>
      <c r="AS90" s="1098"/>
      <c r="AT90" s="1088"/>
      <c r="AU90" s="1088"/>
      <c r="AV90" s="1088"/>
      <c r="AW90" s="1099"/>
      <c r="AX90" s="1100"/>
      <c r="AY90" s="1063"/>
      <c r="AZ90" s="1064"/>
      <c r="BA90" s="1064"/>
      <c r="BB90" s="1064"/>
      <c r="BC90" s="1064"/>
      <c r="BD90" s="1064"/>
      <c r="BE90" s="1064"/>
      <c r="BF90" s="1064"/>
      <c r="BG90" s="1064"/>
      <c r="BH90" s="1064"/>
      <c r="BI90" s="1394"/>
      <c r="BJ90" s="1343"/>
      <c r="BK90" s="1343"/>
      <c r="BL90" s="1343"/>
      <c r="BM90" s="1343"/>
      <c r="BN90" s="1063"/>
      <c r="BO90" s="1064"/>
      <c r="BP90" s="1064"/>
      <c r="BQ90" s="1064"/>
      <c r="BR90" s="1064"/>
      <c r="BS90" s="1103"/>
      <c r="BT90" s="1064"/>
      <c r="BU90" s="1064"/>
      <c r="BV90" s="1064"/>
      <c r="BW90" s="1104"/>
      <c r="BX90" s="1103"/>
      <c r="BY90" s="1064"/>
      <c r="BZ90" s="1064"/>
      <c r="CA90" s="1064"/>
      <c r="CB90" s="1104"/>
      <c r="CC90" s="1105"/>
      <c r="CD90" s="1351"/>
      <c r="CE90" s="1352"/>
      <c r="CF90" s="1352"/>
      <c r="CG90" s="1352"/>
      <c r="CH90" s="1414"/>
      <c r="CI90" s="1394"/>
      <c r="CJ90" s="1343"/>
      <c r="CK90" s="1343"/>
      <c r="CL90" s="1343"/>
      <c r="CM90" s="1344"/>
      <c r="CN90" s="1394"/>
      <c r="CO90" s="1343"/>
      <c r="CP90" s="1343"/>
      <c r="CQ90" s="1343"/>
      <c r="CR90" s="1344"/>
      <c r="CS90" s="1394"/>
      <c r="CT90" s="1343"/>
      <c r="CU90" s="1343"/>
      <c r="CV90" s="1343"/>
      <c r="CW90" s="1344"/>
      <c r="CX90" s="1394"/>
      <c r="CY90" s="1343"/>
      <c r="CZ90" s="1343"/>
      <c r="DA90" s="1343"/>
      <c r="DB90" s="1344"/>
      <c r="DC90" s="1343"/>
      <c r="DD90" s="1343"/>
      <c r="DE90" s="1343"/>
      <c r="DF90" s="1343"/>
      <c r="DG90" s="1344"/>
      <c r="DH90" s="1394"/>
      <c r="DI90" s="1343"/>
      <c r="DJ90" s="1343"/>
      <c r="DK90" s="1343"/>
      <c r="DL90" s="1344"/>
      <c r="DM90" s="1775"/>
      <c r="DN90" s="1776"/>
      <c r="DO90" s="1776"/>
      <c r="DP90" s="1777"/>
      <c r="DQ90" s="1776"/>
      <c r="DR90" s="1776"/>
      <c r="DS90" s="1776"/>
      <c r="DT90" s="1777"/>
      <c r="DU90" s="1352"/>
      <c r="DV90" s="1696"/>
      <c r="DW90" s="1778"/>
    </row>
    <row r="91" spans="1:127" s="390" customFormat="1" ht="15.75" customHeight="1">
      <c r="A91" s="1085" t="s">
        <v>1022</v>
      </c>
      <c r="B91" s="1045">
        <v>82</v>
      </c>
      <c r="C91" s="1006"/>
      <c r="D91" s="1006"/>
      <c r="E91" s="1006"/>
      <c r="F91" s="1006"/>
      <c r="G91" s="1006"/>
      <c r="H91" s="1006"/>
      <c r="I91" s="1006"/>
      <c r="J91" s="1006"/>
      <c r="K91" s="1006"/>
      <c r="L91" s="1006"/>
      <c r="M91" s="1045"/>
      <c r="N91" s="1006"/>
      <c r="O91" s="1006"/>
      <c r="P91" s="1006"/>
      <c r="Q91" s="1006"/>
      <c r="R91" s="1006"/>
      <c r="S91" s="1006"/>
      <c r="T91" s="1007"/>
      <c r="U91" s="1086" t="s">
        <v>2266</v>
      </c>
      <c r="V91" s="1087" t="s">
        <v>2267</v>
      </c>
      <c r="W91" s="1087" t="s">
        <v>1936</v>
      </c>
      <c r="X91" s="1088" t="s">
        <v>2268</v>
      </c>
      <c r="Y91" s="1089" t="s">
        <v>1960</v>
      </c>
      <c r="Z91" s="1090" t="s">
        <v>2269</v>
      </c>
      <c r="AA91" s="1091" t="s">
        <v>1971</v>
      </c>
      <c r="AB91" s="1092" t="s">
        <v>1971</v>
      </c>
      <c r="AC91" s="1092" t="s">
        <v>1971</v>
      </c>
      <c r="AD91" s="1092" t="s">
        <v>1971</v>
      </c>
      <c r="AE91" s="1092">
        <v>1</v>
      </c>
      <c r="AF91" s="1092" t="s">
        <v>1971</v>
      </c>
      <c r="AG91" s="1092" t="s">
        <v>1971</v>
      </c>
      <c r="AH91" s="1092" t="s">
        <v>1971</v>
      </c>
      <c r="AI91" s="1093">
        <f t="shared" si="1"/>
        <v>1</v>
      </c>
      <c r="AJ91" s="1094" t="s">
        <v>988</v>
      </c>
      <c r="AK91" s="1094" t="s">
        <v>964</v>
      </c>
      <c r="AL91" s="1094" t="s">
        <v>965</v>
      </c>
      <c r="AM91" s="1095" t="s">
        <v>1027</v>
      </c>
      <c r="AN91" s="1006" t="s">
        <v>1039</v>
      </c>
      <c r="AO91" s="1006" t="s">
        <v>2068</v>
      </c>
      <c r="AP91" s="1058">
        <v>2</v>
      </c>
      <c r="AQ91" s="1096" t="s">
        <v>966</v>
      </c>
      <c r="AR91" s="1097" t="s">
        <v>1960</v>
      </c>
      <c r="AS91" s="1098"/>
      <c r="AT91" s="1088"/>
      <c r="AU91" s="1088"/>
      <c r="AV91" s="1088"/>
      <c r="AW91" s="1099"/>
      <c r="AX91" s="1130"/>
      <c r="AY91" s="1063"/>
      <c r="AZ91" s="1064"/>
      <c r="BA91" s="1064"/>
      <c r="BB91" s="1064"/>
      <c r="BC91" s="1064"/>
      <c r="BD91" s="1064"/>
      <c r="BE91" s="1064"/>
      <c r="BF91" s="1064"/>
      <c r="BG91" s="1064"/>
      <c r="BH91" s="1064"/>
      <c r="BI91" s="1135" t="s">
        <v>1971</v>
      </c>
      <c r="BJ91" s="1136" t="s">
        <v>1971</v>
      </c>
      <c r="BK91" s="1136" t="s">
        <v>1971</v>
      </c>
      <c r="BL91" s="1136" t="s">
        <v>1971</v>
      </c>
      <c r="BM91" s="1136" t="s">
        <v>1971</v>
      </c>
      <c r="BN91" s="1063"/>
      <c r="BO91" s="1064"/>
      <c r="BP91" s="1064"/>
      <c r="BQ91" s="1064"/>
      <c r="BR91" s="1064"/>
      <c r="BS91" s="1103"/>
      <c r="BT91" s="1064"/>
      <c r="BU91" s="1064"/>
      <c r="BV91" s="1064"/>
      <c r="BW91" s="1104"/>
      <c r="BX91" s="1103"/>
      <c r="BY91" s="1064"/>
      <c r="BZ91" s="1064"/>
      <c r="CA91" s="1064"/>
      <c r="CB91" s="1104"/>
      <c r="CC91" s="1105"/>
      <c r="CD91" s="1106" t="s">
        <v>961</v>
      </c>
      <c r="CE91" s="1107" t="s">
        <v>961</v>
      </c>
      <c r="CF91" s="1107" t="s">
        <v>961</v>
      </c>
      <c r="CG91" s="1107" t="s">
        <v>961</v>
      </c>
      <c r="CH91" s="1108" t="s">
        <v>961</v>
      </c>
      <c r="CI91" s="1063" t="s">
        <v>1971</v>
      </c>
      <c r="CJ91" s="1064" t="s">
        <v>1971</v>
      </c>
      <c r="CK91" s="1064" t="s">
        <v>1971</v>
      </c>
      <c r="CL91" s="1064" t="s">
        <v>1971</v>
      </c>
      <c r="CM91" s="1105" t="s">
        <v>1971</v>
      </c>
      <c r="CN91" s="1063" t="s">
        <v>1971</v>
      </c>
      <c r="CO91" s="1064" t="s">
        <v>1971</v>
      </c>
      <c r="CP91" s="1064" t="s">
        <v>1971</v>
      </c>
      <c r="CQ91" s="1064" t="s">
        <v>1971</v>
      </c>
      <c r="CR91" s="1105" t="s">
        <v>1971</v>
      </c>
      <c r="CS91" s="1063" t="s">
        <v>1971</v>
      </c>
      <c r="CT91" s="1064" t="s">
        <v>1971</v>
      </c>
      <c r="CU91" s="1064" t="s">
        <v>1971</v>
      </c>
      <c r="CV91" s="1064" t="s">
        <v>1971</v>
      </c>
      <c r="CW91" s="1105" t="s">
        <v>1971</v>
      </c>
      <c r="CX91" s="1063" t="s">
        <v>1971</v>
      </c>
      <c r="CY91" s="1064" t="s">
        <v>1971</v>
      </c>
      <c r="CZ91" s="1064" t="s">
        <v>1971</v>
      </c>
      <c r="DA91" s="1064" t="s">
        <v>1971</v>
      </c>
      <c r="DB91" s="1105" t="s">
        <v>1971</v>
      </c>
      <c r="DC91" s="1064" t="s">
        <v>1971</v>
      </c>
      <c r="DD91" s="1064" t="s">
        <v>1971</v>
      </c>
      <c r="DE91" s="1064" t="s">
        <v>1971</v>
      </c>
      <c r="DF91" s="1064" t="s">
        <v>1971</v>
      </c>
      <c r="DG91" s="1105" t="s">
        <v>1971</v>
      </c>
      <c r="DH91" s="1063" t="s">
        <v>1971</v>
      </c>
      <c r="DI91" s="1064" t="s">
        <v>1971</v>
      </c>
      <c r="DJ91" s="1064" t="s">
        <v>1971</v>
      </c>
      <c r="DK91" s="1064" t="s">
        <v>1971</v>
      </c>
      <c r="DL91" s="1105" t="s">
        <v>1971</v>
      </c>
      <c r="DM91" s="1109" t="s">
        <v>1971</v>
      </c>
      <c r="DN91" s="1110" t="s">
        <v>1971</v>
      </c>
      <c r="DO91" s="1110" t="s">
        <v>1971</v>
      </c>
      <c r="DP91" s="1111" t="s">
        <v>1971</v>
      </c>
      <c r="DQ91" s="1110" t="s">
        <v>1971</v>
      </c>
      <c r="DR91" s="1110" t="s">
        <v>1971</v>
      </c>
      <c r="DS91" s="1110" t="s">
        <v>1971</v>
      </c>
      <c r="DT91" s="1111" t="s">
        <v>1971</v>
      </c>
      <c r="DU91" s="1107" t="s">
        <v>1971</v>
      </c>
      <c r="DV91" s="1112">
        <v>1</v>
      </c>
      <c r="DW91" s="1113" t="s">
        <v>1971</v>
      </c>
    </row>
    <row r="92" spans="1:127" s="390" customFormat="1" ht="15.75" customHeight="1">
      <c r="A92" s="1085" t="s">
        <v>1022</v>
      </c>
      <c r="B92" s="1045">
        <v>83</v>
      </c>
      <c r="C92" s="1006"/>
      <c r="D92" s="1006"/>
      <c r="E92" s="1006"/>
      <c r="F92" s="1006"/>
      <c r="G92" s="1006"/>
      <c r="H92" s="1006"/>
      <c r="I92" s="1006"/>
      <c r="J92" s="1006"/>
      <c r="K92" s="1006"/>
      <c r="L92" s="1006"/>
      <c r="M92" s="1045"/>
      <c r="N92" s="1006"/>
      <c r="O92" s="1006"/>
      <c r="P92" s="1006"/>
      <c r="Q92" s="1006"/>
      <c r="R92" s="1006"/>
      <c r="S92" s="1006"/>
      <c r="T92" s="1007"/>
      <c r="U92" s="1086" t="s">
        <v>2270</v>
      </c>
      <c r="V92" s="1087" t="s">
        <v>2267</v>
      </c>
      <c r="W92" s="1087" t="s">
        <v>1936</v>
      </c>
      <c r="X92" s="1088" t="s">
        <v>2271</v>
      </c>
      <c r="Y92" s="1089" t="s">
        <v>1964</v>
      </c>
      <c r="Z92" s="1090" t="s">
        <v>2272</v>
      </c>
      <c r="AA92" s="1091" t="s">
        <v>1971</v>
      </c>
      <c r="AB92" s="1092">
        <v>1</v>
      </c>
      <c r="AC92" s="1092" t="s">
        <v>1971</v>
      </c>
      <c r="AD92" s="1092" t="s">
        <v>1971</v>
      </c>
      <c r="AE92" s="1092" t="s">
        <v>1971</v>
      </c>
      <c r="AF92" s="1092" t="s">
        <v>1971</v>
      </c>
      <c r="AG92" s="1092" t="s">
        <v>1971</v>
      </c>
      <c r="AH92" s="1092" t="s">
        <v>1971</v>
      </c>
      <c r="AI92" s="1093">
        <f t="shared" si="1"/>
        <v>1</v>
      </c>
      <c r="AJ92" s="1094" t="s">
        <v>988</v>
      </c>
      <c r="AK92" s="1094" t="s">
        <v>964</v>
      </c>
      <c r="AL92" s="1094" t="s">
        <v>965</v>
      </c>
      <c r="AM92" s="1095" t="s">
        <v>1031</v>
      </c>
      <c r="AN92" s="1006" t="s">
        <v>1039</v>
      </c>
      <c r="AO92" s="1006" t="s">
        <v>431</v>
      </c>
      <c r="AP92" s="821">
        <v>2</v>
      </c>
      <c r="AQ92" s="1064" t="s">
        <v>966</v>
      </c>
      <c r="AR92" s="1097" t="s">
        <v>1964</v>
      </c>
      <c r="AS92" s="1098"/>
      <c r="AT92" s="1088"/>
      <c r="AU92" s="1088"/>
      <c r="AV92" s="1088"/>
      <c r="AW92" s="1099"/>
      <c r="AX92" s="1130"/>
      <c r="AY92" s="1063"/>
      <c r="AZ92" s="1064"/>
      <c r="BA92" s="1064"/>
      <c r="BB92" s="1064"/>
      <c r="BC92" s="1064"/>
      <c r="BD92" s="1064"/>
      <c r="BE92" s="1064"/>
      <c r="BF92" s="1064"/>
      <c r="BG92" s="1064"/>
      <c r="BH92" s="1064"/>
      <c r="BI92" s="1063" t="s">
        <v>1971</v>
      </c>
      <c r="BJ92" s="1064" t="s">
        <v>1971</v>
      </c>
      <c r="BK92" s="1064" t="s">
        <v>1971</v>
      </c>
      <c r="BL92" s="1064" t="s">
        <v>1971</v>
      </c>
      <c r="BM92" s="1064" t="s">
        <v>1971</v>
      </c>
      <c r="BN92" s="1063"/>
      <c r="BO92" s="1064"/>
      <c r="BP92" s="1064"/>
      <c r="BQ92" s="1064"/>
      <c r="BR92" s="1064"/>
      <c r="BS92" s="1103"/>
      <c r="BT92" s="1064"/>
      <c r="BU92" s="1064"/>
      <c r="BV92" s="1064"/>
      <c r="BW92" s="1104"/>
      <c r="BX92" s="1103"/>
      <c r="BY92" s="1064"/>
      <c r="BZ92" s="1064"/>
      <c r="CA92" s="1064"/>
      <c r="CB92" s="1104"/>
      <c r="CC92" s="1105"/>
      <c r="CD92" s="1106" t="s">
        <v>961</v>
      </c>
      <c r="CE92" s="1107" t="s">
        <v>961</v>
      </c>
      <c r="CF92" s="1107" t="s">
        <v>961</v>
      </c>
      <c r="CG92" s="1107" t="s">
        <v>961</v>
      </c>
      <c r="CH92" s="1108" t="s">
        <v>961</v>
      </c>
      <c r="CI92" s="1063" t="s">
        <v>1971</v>
      </c>
      <c r="CJ92" s="1064" t="s">
        <v>1971</v>
      </c>
      <c r="CK92" s="1064" t="s">
        <v>1971</v>
      </c>
      <c r="CL92" s="1064" t="s">
        <v>1971</v>
      </c>
      <c r="CM92" s="1105" t="s">
        <v>1971</v>
      </c>
      <c r="CN92" s="1063" t="s">
        <v>1971</v>
      </c>
      <c r="CO92" s="1064" t="s">
        <v>1971</v>
      </c>
      <c r="CP92" s="1064" t="s">
        <v>1971</v>
      </c>
      <c r="CQ92" s="1064" t="s">
        <v>1971</v>
      </c>
      <c r="CR92" s="1105" t="s">
        <v>1971</v>
      </c>
      <c r="CS92" s="1063" t="s">
        <v>1971</v>
      </c>
      <c r="CT92" s="1064" t="s">
        <v>1971</v>
      </c>
      <c r="CU92" s="1064" t="s">
        <v>1971</v>
      </c>
      <c r="CV92" s="1064" t="s">
        <v>1971</v>
      </c>
      <c r="CW92" s="1105" t="s">
        <v>1971</v>
      </c>
      <c r="CX92" s="1063" t="s">
        <v>1971</v>
      </c>
      <c r="CY92" s="1064" t="s">
        <v>1971</v>
      </c>
      <c r="CZ92" s="1064" t="s">
        <v>1971</v>
      </c>
      <c r="DA92" s="1064" t="s">
        <v>1971</v>
      </c>
      <c r="DB92" s="1105" t="s">
        <v>1971</v>
      </c>
      <c r="DC92" s="1064" t="s">
        <v>1971</v>
      </c>
      <c r="DD92" s="1064" t="s">
        <v>1971</v>
      </c>
      <c r="DE92" s="1064" t="s">
        <v>1971</v>
      </c>
      <c r="DF92" s="1064" t="s">
        <v>1971</v>
      </c>
      <c r="DG92" s="1105" t="s">
        <v>1971</v>
      </c>
      <c r="DH92" s="1063" t="s">
        <v>1971</v>
      </c>
      <c r="DI92" s="1064" t="s">
        <v>1971</v>
      </c>
      <c r="DJ92" s="1064" t="s">
        <v>1971</v>
      </c>
      <c r="DK92" s="1064" t="s">
        <v>1971</v>
      </c>
      <c r="DL92" s="1105" t="s">
        <v>1971</v>
      </c>
      <c r="DM92" s="1109" t="s">
        <v>1971</v>
      </c>
      <c r="DN92" s="1110" t="s">
        <v>1971</v>
      </c>
      <c r="DO92" s="1110" t="s">
        <v>1971</v>
      </c>
      <c r="DP92" s="1111" t="s">
        <v>1971</v>
      </c>
      <c r="DQ92" s="1110" t="s">
        <v>1971</v>
      </c>
      <c r="DR92" s="1110" t="s">
        <v>1971</v>
      </c>
      <c r="DS92" s="1110" t="s">
        <v>1971</v>
      </c>
      <c r="DT92" s="1111" t="s">
        <v>1971</v>
      </c>
      <c r="DU92" s="1107" t="s">
        <v>1971</v>
      </c>
      <c r="DV92" s="1112">
        <v>1</v>
      </c>
      <c r="DW92" s="1113" t="s">
        <v>1971</v>
      </c>
    </row>
    <row r="93" spans="1:127" s="390" customFormat="1" ht="15.75" customHeight="1">
      <c r="A93" s="1085" t="s">
        <v>1022</v>
      </c>
      <c r="B93" s="1045">
        <v>84</v>
      </c>
      <c r="C93" s="1006"/>
      <c r="D93" s="1006"/>
      <c r="E93" s="1006"/>
      <c r="F93" s="1006"/>
      <c r="G93" s="1006"/>
      <c r="H93" s="1006"/>
      <c r="I93" s="1006"/>
      <c r="J93" s="1006"/>
      <c r="K93" s="1006"/>
      <c r="L93" s="1006"/>
      <c r="M93" s="1045"/>
      <c r="N93" s="1006"/>
      <c r="O93" s="1006"/>
      <c r="P93" s="1006"/>
      <c r="Q93" s="1006"/>
      <c r="R93" s="1006"/>
      <c r="S93" s="1006"/>
      <c r="T93" s="1007"/>
      <c r="U93" s="1086" t="s">
        <v>2273</v>
      </c>
      <c r="V93" s="1087" t="s">
        <v>2267</v>
      </c>
      <c r="W93" s="1087" t="s">
        <v>1927</v>
      </c>
      <c r="X93" s="1088" t="s">
        <v>2274</v>
      </c>
      <c r="Y93" s="1089" t="s">
        <v>4809</v>
      </c>
      <c r="Z93" s="1090" t="s">
        <v>2276</v>
      </c>
      <c r="AA93" s="1091" t="s">
        <v>1971</v>
      </c>
      <c r="AB93" s="1092" t="s">
        <v>1971</v>
      </c>
      <c r="AC93" s="1092" t="s">
        <v>1971</v>
      </c>
      <c r="AD93" s="1092" t="s">
        <v>1971</v>
      </c>
      <c r="AE93" s="1092">
        <v>1</v>
      </c>
      <c r="AF93" s="1092" t="s">
        <v>1971</v>
      </c>
      <c r="AG93" s="1092" t="s">
        <v>1971</v>
      </c>
      <c r="AH93" s="1092" t="s">
        <v>1971</v>
      </c>
      <c r="AI93" s="1093">
        <f t="shared" si="1"/>
        <v>1</v>
      </c>
      <c r="AJ93" s="1094" t="s">
        <v>963</v>
      </c>
      <c r="AK93" s="1094" t="s">
        <v>1971</v>
      </c>
      <c r="AL93" s="1094" t="s">
        <v>1971</v>
      </c>
      <c r="AM93" s="1095" t="s">
        <v>2146</v>
      </c>
      <c r="AN93" s="1006" t="s">
        <v>293</v>
      </c>
      <c r="AO93" s="1006" t="s">
        <v>2277</v>
      </c>
      <c r="AP93" s="821">
        <v>0</v>
      </c>
      <c r="AQ93" s="1064" t="s">
        <v>978</v>
      </c>
      <c r="AR93" s="1097" t="s">
        <v>1971</v>
      </c>
      <c r="AS93" s="1098"/>
      <c r="AT93" s="1088"/>
      <c r="AU93" s="1088"/>
      <c r="AV93" s="1088"/>
      <c r="AW93" s="1099"/>
      <c r="AX93" s="1130"/>
      <c r="AY93" s="1063"/>
      <c r="AZ93" s="1064"/>
      <c r="BA93" s="1064"/>
      <c r="BB93" s="1064"/>
      <c r="BC93" s="1064"/>
      <c r="BD93" s="1064"/>
      <c r="BE93" s="1064"/>
      <c r="BF93" s="1064"/>
      <c r="BG93" s="1064"/>
      <c r="BH93" s="1064"/>
      <c r="BI93" s="1394"/>
      <c r="BJ93" s="1343"/>
      <c r="BK93" s="1343"/>
      <c r="BL93" s="1343"/>
      <c r="BM93" s="1343"/>
      <c r="BN93" s="1063"/>
      <c r="BO93" s="1064"/>
      <c r="BP93" s="1064"/>
      <c r="BQ93" s="1064"/>
      <c r="BR93" s="1064"/>
      <c r="BS93" s="1103"/>
      <c r="BT93" s="1064"/>
      <c r="BU93" s="1064"/>
      <c r="BV93" s="1064"/>
      <c r="BW93" s="1104"/>
      <c r="BX93" s="1103"/>
      <c r="BY93" s="1064"/>
      <c r="BZ93" s="1064"/>
      <c r="CA93" s="1064"/>
      <c r="CB93" s="1104"/>
      <c r="CC93" s="1105"/>
      <c r="CD93" s="1351"/>
      <c r="CE93" s="1352"/>
      <c r="CF93" s="1352"/>
      <c r="CG93" s="1352"/>
      <c r="CH93" s="1414"/>
      <c r="CI93" s="1394"/>
      <c r="CJ93" s="1343"/>
      <c r="CK93" s="1343"/>
      <c r="CL93" s="1343"/>
      <c r="CM93" s="1344"/>
      <c r="CN93" s="1394"/>
      <c r="CO93" s="1343"/>
      <c r="CP93" s="1343"/>
      <c r="CQ93" s="1343"/>
      <c r="CR93" s="1344"/>
      <c r="CS93" s="1394"/>
      <c r="CT93" s="1343"/>
      <c r="CU93" s="1343"/>
      <c r="CV93" s="1343"/>
      <c r="CW93" s="1344"/>
      <c r="CX93" s="1394"/>
      <c r="CY93" s="1343"/>
      <c r="CZ93" s="1343"/>
      <c r="DA93" s="1343"/>
      <c r="DB93" s="1344"/>
      <c r="DC93" s="1343"/>
      <c r="DD93" s="1343"/>
      <c r="DE93" s="1343"/>
      <c r="DF93" s="1343"/>
      <c r="DG93" s="1343"/>
      <c r="DH93" s="1394"/>
      <c r="DI93" s="1343"/>
      <c r="DJ93" s="1343"/>
      <c r="DK93" s="1343"/>
      <c r="DL93" s="1344"/>
      <c r="DM93" s="1775"/>
      <c r="DN93" s="1776"/>
      <c r="DO93" s="1776"/>
      <c r="DP93" s="1777"/>
      <c r="DQ93" s="1776"/>
      <c r="DR93" s="1776"/>
      <c r="DS93" s="1776"/>
      <c r="DT93" s="1777"/>
      <c r="DU93" s="1352"/>
      <c r="DV93" s="1696"/>
      <c r="DW93" s="1778"/>
    </row>
    <row r="94" spans="1:127" s="390" customFormat="1" ht="15.75" customHeight="1">
      <c r="A94" s="1085" t="s">
        <v>1022</v>
      </c>
      <c r="B94" s="1045">
        <v>85</v>
      </c>
      <c r="C94" s="1006"/>
      <c r="D94" s="1006"/>
      <c r="E94" s="1006"/>
      <c r="F94" s="1006"/>
      <c r="G94" s="1006"/>
      <c r="H94" s="1006"/>
      <c r="I94" s="1006"/>
      <c r="J94" s="1006"/>
      <c r="K94" s="1006"/>
      <c r="L94" s="1006"/>
      <c r="M94" s="1045"/>
      <c r="N94" s="1006"/>
      <c r="O94" s="1006"/>
      <c r="P94" s="1006"/>
      <c r="Q94" s="1006"/>
      <c r="R94" s="1006"/>
      <c r="S94" s="1006"/>
      <c r="T94" s="1007"/>
      <c r="U94" s="1086" t="s">
        <v>2278</v>
      </c>
      <c r="V94" s="1087" t="s">
        <v>2267</v>
      </c>
      <c r="W94" s="1087" t="s">
        <v>1927</v>
      </c>
      <c r="X94" s="1088" t="s">
        <v>2279</v>
      </c>
      <c r="Y94" s="1089" t="s">
        <v>2280</v>
      </c>
      <c r="Z94" s="1090" t="s">
        <v>2281</v>
      </c>
      <c r="AA94" s="1091" t="s">
        <v>1971</v>
      </c>
      <c r="AB94" s="1092" t="s">
        <v>1971</v>
      </c>
      <c r="AC94" s="1092" t="s">
        <v>1971</v>
      </c>
      <c r="AD94" s="1092" t="s">
        <v>1971</v>
      </c>
      <c r="AE94" s="1092">
        <v>1</v>
      </c>
      <c r="AF94" s="1092" t="s">
        <v>1971</v>
      </c>
      <c r="AG94" s="1092" t="s">
        <v>1971</v>
      </c>
      <c r="AH94" s="1092" t="s">
        <v>1971</v>
      </c>
      <c r="AI94" s="1093">
        <f t="shared" si="1"/>
        <v>1</v>
      </c>
      <c r="AJ94" s="1094" t="s">
        <v>963</v>
      </c>
      <c r="AK94" s="1094" t="s">
        <v>1971</v>
      </c>
      <c r="AL94" s="1094" t="s">
        <v>1971</v>
      </c>
      <c r="AM94" s="1095" t="s">
        <v>2146</v>
      </c>
      <c r="AN94" s="1006" t="s">
        <v>293</v>
      </c>
      <c r="AO94" s="1006" t="s">
        <v>2282</v>
      </c>
      <c r="AP94" s="821">
        <v>0</v>
      </c>
      <c r="AQ94" s="1064" t="s">
        <v>966</v>
      </c>
      <c r="AR94" s="1097" t="s">
        <v>1971</v>
      </c>
      <c r="AS94" s="1098"/>
      <c r="AT94" s="1088"/>
      <c r="AU94" s="1088"/>
      <c r="AV94" s="1088"/>
      <c r="AW94" s="1099"/>
      <c r="AX94" s="1130"/>
      <c r="AY94" s="1063"/>
      <c r="AZ94" s="1064"/>
      <c r="BA94" s="1064"/>
      <c r="BB94" s="1064"/>
      <c r="BC94" s="1064"/>
      <c r="BD94" s="1064"/>
      <c r="BE94" s="1064"/>
      <c r="BF94" s="1064"/>
      <c r="BG94" s="1064"/>
      <c r="BH94" s="1064"/>
      <c r="BI94" s="1394"/>
      <c r="BJ94" s="1343"/>
      <c r="BK94" s="1343"/>
      <c r="BL94" s="1343"/>
      <c r="BM94" s="1343"/>
      <c r="BN94" s="1063"/>
      <c r="BO94" s="1064"/>
      <c r="BP94" s="1064"/>
      <c r="BQ94" s="1064"/>
      <c r="BR94" s="1064"/>
      <c r="BS94" s="1103"/>
      <c r="BT94" s="1064"/>
      <c r="BU94" s="1064"/>
      <c r="BV94" s="1064"/>
      <c r="BW94" s="1104"/>
      <c r="BX94" s="1103"/>
      <c r="BY94" s="1064"/>
      <c r="BZ94" s="1064"/>
      <c r="CA94" s="1064"/>
      <c r="CB94" s="1104"/>
      <c r="CC94" s="1105"/>
      <c r="CD94" s="1351"/>
      <c r="CE94" s="1352"/>
      <c r="CF94" s="1352"/>
      <c r="CG94" s="1352"/>
      <c r="CH94" s="1414"/>
      <c r="CI94" s="1394"/>
      <c r="CJ94" s="1343"/>
      <c r="CK94" s="1343"/>
      <c r="CL94" s="1343"/>
      <c r="CM94" s="1344"/>
      <c r="CN94" s="1394"/>
      <c r="CO94" s="1343"/>
      <c r="CP94" s="1343"/>
      <c r="CQ94" s="1343"/>
      <c r="CR94" s="1344"/>
      <c r="CS94" s="1394"/>
      <c r="CT94" s="1343"/>
      <c r="CU94" s="1343"/>
      <c r="CV94" s="1343"/>
      <c r="CW94" s="1344"/>
      <c r="CX94" s="1394"/>
      <c r="CY94" s="1343"/>
      <c r="CZ94" s="1343"/>
      <c r="DA94" s="1343"/>
      <c r="DB94" s="1344"/>
      <c r="DC94" s="1343"/>
      <c r="DD94" s="1343"/>
      <c r="DE94" s="1343"/>
      <c r="DF94" s="1343"/>
      <c r="DG94" s="1344"/>
      <c r="DH94" s="1394"/>
      <c r="DI94" s="1343"/>
      <c r="DJ94" s="1343"/>
      <c r="DK94" s="1343"/>
      <c r="DL94" s="1344"/>
      <c r="DM94" s="1775"/>
      <c r="DN94" s="1776"/>
      <c r="DO94" s="1776"/>
      <c r="DP94" s="1777"/>
      <c r="DQ94" s="1776"/>
      <c r="DR94" s="1776"/>
      <c r="DS94" s="1776"/>
      <c r="DT94" s="1777"/>
      <c r="DU94" s="1352"/>
      <c r="DV94" s="1696"/>
      <c r="DW94" s="1778"/>
    </row>
    <row r="95" spans="1:127" s="390" customFormat="1" ht="15.75" customHeight="1">
      <c r="A95" s="1085" t="s">
        <v>1022</v>
      </c>
      <c r="B95" s="1045">
        <v>86</v>
      </c>
      <c r="C95" s="1006"/>
      <c r="D95" s="1006"/>
      <c r="E95" s="1006"/>
      <c r="F95" s="1006"/>
      <c r="G95" s="1006"/>
      <c r="H95" s="1006"/>
      <c r="I95" s="1006"/>
      <c r="J95" s="1006"/>
      <c r="K95" s="1006"/>
      <c r="L95" s="1006"/>
      <c r="M95" s="1045"/>
      <c r="N95" s="1006"/>
      <c r="O95" s="1006"/>
      <c r="P95" s="1006"/>
      <c r="Q95" s="1006"/>
      <c r="R95" s="1006"/>
      <c r="S95" s="1006"/>
      <c r="T95" s="1007"/>
      <c r="U95" s="1086" t="s">
        <v>2283</v>
      </c>
      <c r="V95" s="1087" t="s">
        <v>2267</v>
      </c>
      <c r="W95" s="1087" t="s">
        <v>1936</v>
      </c>
      <c r="X95" s="1088" t="s">
        <v>2284</v>
      </c>
      <c r="Y95" s="1089" t="s">
        <v>2285</v>
      </c>
      <c r="Z95" s="1090" t="s">
        <v>2286</v>
      </c>
      <c r="AA95" s="1091" t="s">
        <v>1971</v>
      </c>
      <c r="AB95" s="1092" t="s">
        <v>1971</v>
      </c>
      <c r="AC95" s="1092" t="s">
        <v>1971</v>
      </c>
      <c r="AD95" s="1092" t="s">
        <v>1971</v>
      </c>
      <c r="AE95" s="1092">
        <v>1</v>
      </c>
      <c r="AF95" s="1092" t="s">
        <v>1971</v>
      </c>
      <c r="AG95" s="1092" t="s">
        <v>1971</v>
      </c>
      <c r="AH95" s="1092" t="s">
        <v>1971</v>
      </c>
      <c r="AI95" s="1093">
        <f t="shared" si="1"/>
        <v>1</v>
      </c>
      <c r="AJ95" s="1094" t="s">
        <v>963</v>
      </c>
      <c r="AK95" s="1094" t="s">
        <v>1971</v>
      </c>
      <c r="AL95" s="1094" t="s">
        <v>1971</v>
      </c>
      <c r="AM95" s="1095" t="s">
        <v>2146</v>
      </c>
      <c r="AN95" s="1006" t="s">
        <v>293</v>
      </c>
      <c r="AO95" s="1006" t="s">
        <v>2287</v>
      </c>
      <c r="AP95" s="821">
        <v>0</v>
      </c>
      <c r="AQ95" s="1064" t="s">
        <v>966</v>
      </c>
      <c r="AR95" s="1097" t="s">
        <v>1971</v>
      </c>
      <c r="AS95" s="1098"/>
      <c r="AT95" s="1088"/>
      <c r="AU95" s="1088"/>
      <c r="AV95" s="1088"/>
      <c r="AW95" s="1099"/>
      <c r="AX95" s="1130"/>
      <c r="AY95" s="1063"/>
      <c r="AZ95" s="1064"/>
      <c r="BA95" s="1064"/>
      <c r="BB95" s="1064"/>
      <c r="BC95" s="1064"/>
      <c r="BD95" s="1064"/>
      <c r="BE95" s="1064"/>
      <c r="BF95" s="1064"/>
      <c r="BG95" s="1064"/>
      <c r="BH95" s="1064"/>
      <c r="BI95" s="1394"/>
      <c r="BJ95" s="1343"/>
      <c r="BK95" s="1343"/>
      <c r="BL95" s="1343"/>
      <c r="BM95" s="1343"/>
      <c r="BN95" s="1063"/>
      <c r="BO95" s="1064"/>
      <c r="BP95" s="1064"/>
      <c r="BQ95" s="1064"/>
      <c r="BR95" s="1064"/>
      <c r="BS95" s="1103"/>
      <c r="BT95" s="1064"/>
      <c r="BU95" s="1064"/>
      <c r="BV95" s="1064"/>
      <c r="BW95" s="1104"/>
      <c r="BX95" s="1103"/>
      <c r="BY95" s="1064"/>
      <c r="BZ95" s="1064"/>
      <c r="CA95" s="1064"/>
      <c r="CB95" s="1104"/>
      <c r="CC95" s="1105"/>
      <c r="CD95" s="1351"/>
      <c r="CE95" s="1352"/>
      <c r="CF95" s="1352"/>
      <c r="CG95" s="1352"/>
      <c r="CH95" s="1414"/>
      <c r="CI95" s="1394"/>
      <c r="CJ95" s="1343"/>
      <c r="CK95" s="1343"/>
      <c r="CL95" s="1343"/>
      <c r="CM95" s="1344"/>
      <c r="CN95" s="1394"/>
      <c r="CO95" s="1343"/>
      <c r="CP95" s="1343"/>
      <c r="CQ95" s="1343"/>
      <c r="CR95" s="1344"/>
      <c r="CS95" s="1394"/>
      <c r="CT95" s="1343"/>
      <c r="CU95" s="1343"/>
      <c r="CV95" s="1343"/>
      <c r="CW95" s="1344"/>
      <c r="CX95" s="1394"/>
      <c r="CY95" s="1343"/>
      <c r="CZ95" s="1343"/>
      <c r="DA95" s="1343"/>
      <c r="DB95" s="1344"/>
      <c r="DC95" s="1343"/>
      <c r="DD95" s="1343"/>
      <c r="DE95" s="1343"/>
      <c r="DF95" s="1343"/>
      <c r="DG95" s="1344"/>
      <c r="DH95" s="1394"/>
      <c r="DI95" s="1343"/>
      <c r="DJ95" s="1343"/>
      <c r="DK95" s="1343"/>
      <c r="DL95" s="1344"/>
      <c r="DM95" s="1775"/>
      <c r="DN95" s="1776"/>
      <c r="DO95" s="1776"/>
      <c r="DP95" s="1777"/>
      <c r="DQ95" s="1776"/>
      <c r="DR95" s="1776"/>
      <c r="DS95" s="1776"/>
      <c r="DT95" s="1777"/>
      <c r="DU95" s="1352"/>
      <c r="DV95" s="1696"/>
      <c r="DW95" s="1778"/>
    </row>
    <row r="96" spans="1:127" s="390" customFormat="1" ht="15.75" customHeight="1">
      <c r="A96" s="1085" t="s">
        <v>1022</v>
      </c>
      <c r="B96" s="1045">
        <v>87</v>
      </c>
      <c r="C96" s="1006"/>
      <c r="D96" s="1006"/>
      <c r="E96" s="1006"/>
      <c r="F96" s="1006"/>
      <c r="G96" s="1006"/>
      <c r="H96" s="1006"/>
      <c r="I96" s="1006"/>
      <c r="J96" s="1006"/>
      <c r="K96" s="1006"/>
      <c r="L96" s="1006"/>
      <c r="M96" s="1045"/>
      <c r="N96" s="1006"/>
      <c r="O96" s="1006"/>
      <c r="P96" s="1006"/>
      <c r="Q96" s="1006"/>
      <c r="R96" s="1006"/>
      <c r="S96" s="1006"/>
      <c r="T96" s="1007"/>
      <c r="U96" s="1086" t="s">
        <v>2288</v>
      </c>
      <c r="V96" s="1087" t="s">
        <v>2267</v>
      </c>
      <c r="W96" s="1087" t="s">
        <v>1936</v>
      </c>
      <c r="X96" s="1088" t="s">
        <v>2289</v>
      </c>
      <c r="Y96" s="1089" t="s">
        <v>2290</v>
      </c>
      <c r="Z96" s="1090" t="s">
        <v>2291</v>
      </c>
      <c r="AA96" s="1091" t="s">
        <v>1971</v>
      </c>
      <c r="AB96" s="1092" t="s">
        <v>1971</v>
      </c>
      <c r="AC96" s="1092" t="s">
        <v>1971</v>
      </c>
      <c r="AD96" s="1092" t="s">
        <v>1971</v>
      </c>
      <c r="AE96" s="1092">
        <v>1</v>
      </c>
      <c r="AF96" s="1092" t="s">
        <v>1971</v>
      </c>
      <c r="AG96" s="1092" t="s">
        <v>1971</v>
      </c>
      <c r="AH96" s="1092" t="s">
        <v>1971</v>
      </c>
      <c r="AI96" s="1093">
        <f t="shared" si="1"/>
        <v>1</v>
      </c>
      <c r="AJ96" s="1094" t="s">
        <v>988</v>
      </c>
      <c r="AK96" s="1094" t="s">
        <v>964</v>
      </c>
      <c r="AL96" s="1094" t="s">
        <v>965</v>
      </c>
      <c r="AM96" s="1095" t="s">
        <v>2146</v>
      </c>
      <c r="AN96" s="1006" t="s">
        <v>293</v>
      </c>
      <c r="AO96" s="1006" t="s">
        <v>2292</v>
      </c>
      <c r="AP96" s="821">
        <v>2</v>
      </c>
      <c r="AQ96" s="1064" t="s">
        <v>978</v>
      </c>
      <c r="AR96" s="1097" t="s">
        <v>1971</v>
      </c>
      <c r="AS96" s="1098"/>
      <c r="AT96" s="1088"/>
      <c r="AU96" s="1088"/>
      <c r="AV96" s="1088"/>
      <c r="AW96" s="1099"/>
      <c r="AX96" s="1100"/>
      <c r="AY96" s="1063"/>
      <c r="AZ96" s="1064"/>
      <c r="BA96" s="1064"/>
      <c r="BB96" s="1064"/>
      <c r="BC96" s="1064"/>
      <c r="BD96" s="1064"/>
      <c r="BE96" s="1064"/>
      <c r="BF96" s="1064"/>
      <c r="BG96" s="1064"/>
      <c r="BH96" s="1064"/>
      <c r="BI96" s="1394"/>
      <c r="BJ96" s="1343"/>
      <c r="BK96" s="1343"/>
      <c r="BL96" s="1343"/>
      <c r="BM96" s="1343"/>
      <c r="BN96" s="1063"/>
      <c r="BO96" s="1064"/>
      <c r="BP96" s="1064"/>
      <c r="BQ96" s="1064"/>
      <c r="BR96" s="1064"/>
      <c r="BS96" s="1103"/>
      <c r="BT96" s="1064"/>
      <c r="BU96" s="1064"/>
      <c r="BV96" s="1064"/>
      <c r="BW96" s="1104"/>
      <c r="BX96" s="1103"/>
      <c r="BY96" s="1064"/>
      <c r="BZ96" s="1064"/>
      <c r="CA96" s="1064"/>
      <c r="CB96" s="1104"/>
      <c r="CC96" s="1105"/>
      <c r="CD96" s="1351"/>
      <c r="CE96" s="1352"/>
      <c r="CF96" s="1352"/>
      <c r="CG96" s="1352"/>
      <c r="CH96" s="1414"/>
      <c r="CI96" s="1394"/>
      <c r="CJ96" s="1343"/>
      <c r="CK96" s="1343"/>
      <c r="CL96" s="1343"/>
      <c r="CM96" s="1344"/>
      <c r="CN96" s="1394"/>
      <c r="CO96" s="1343"/>
      <c r="CP96" s="1343"/>
      <c r="CQ96" s="1343"/>
      <c r="CR96" s="1344"/>
      <c r="CS96" s="1394"/>
      <c r="CT96" s="1343"/>
      <c r="CU96" s="1343"/>
      <c r="CV96" s="1343"/>
      <c r="CW96" s="1344"/>
      <c r="CX96" s="1394"/>
      <c r="CY96" s="1343"/>
      <c r="CZ96" s="1343"/>
      <c r="DA96" s="1343"/>
      <c r="DB96" s="1344"/>
      <c r="DC96" s="1343"/>
      <c r="DD96" s="1343"/>
      <c r="DE96" s="1343"/>
      <c r="DF96" s="1343"/>
      <c r="DG96" s="1344"/>
      <c r="DH96" s="1394"/>
      <c r="DI96" s="1343"/>
      <c r="DJ96" s="1343"/>
      <c r="DK96" s="1343"/>
      <c r="DL96" s="1344"/>
      <c r="DM96" s="1775"/>
      <c r="DN96" s="1776"/>
      <c r="DO96" s="1776"/>
      <c r="DP96" s="1777"/>
      <c r="DQ96" s="1776"/>
      <c r="DR96" s="1776"/>
      <c r="DS96" s="1776"/>
      <c r="DT96" s="1777"/>
      <c r="DU96" s="1352"/>
      <c r="DV96" s="1696"/>
      <c r="DW96" s="1778"/>
    </row>
    <row r="97" spans="1:127" s="390" customFormat="1" ht="15.75" customHeight="1">
      <c r="A97" s="1042" t="s">
        <v>1022</v>
      </c>
      <c r="B97" s="1043">
        <v>88</v>
      </c>
      <c r="C97" s="1131"/>
      <c r="D97" s="1131"/>
      <c r="E97" s="1131"/>
      <c r="F97" s="1131"/>
      <c r="G97" s="1131"/>
      <c r="H97" s="1131"/>
      <c r="I97" s="1131"/>
      <c r="J97" s="1131"/>
      <c r="K97" s="1131"/>
      <c r="L97" s="1131"/>
      <c r="M97" s="1043"/>
      <c r="N97" s="1131"/>
      <c r="O97" s="1131"/>
      <c r="P97" s="1131"/>
      <c r="Q97" s="1131"/>
      <c r="R97" s="1131"/>
      <c r="S97" s="1131"/>
      <c r="T97" s="1046"/>
      <c r="U97" s="1047" t="s">
        <v>2293</v>
      </c>
      <c r="V97" s="1048" t="s">
        <v>2294</v>
      </c>
      <c r="W97" s="1048" t="s">
        <v>1927</v>
      </c>
      <c r="X97" s="1049" t="s">
        <v>2295</v>
      </c>
      <c r="Y97" s="1050" t="s">
        <v>629</v>
      </c>
      <c r="Z97" s="1051" t="s">
        <v>2296</v>
      </c>
      <c r="AA97" s="1052" t="s">
        <v>1971</v>
      </c>
      <c r="AB97" s="1053">
        <v>1</v>
      </c>
      <c r="AC97" s="1053" t="s">
        <v>1971</v>
      </c>
      <c r="AD97" s="1053" t="s">
        <v>1971</v>
      </c>
      <c r="AE97" s="1053" t="s">
        <v>1971</v>
      </c>
      <c r="AF97" s="1053" t="s">
        <v>1971</v>
      </c>
      <c r="AG97" s="1053" t="s">
        <v>1971</v>
      </c>
      <c r="AH97" s="1053" t="s">
        <v>1971</v>
      </c>
      <c r="AI97" s="1054">
        <f t="shared" si="1"/>
        <v>1</v>
      </c>
      <c r="AJ97" s="1055" t="s">
        <v>988</v>
      </c>
      <c r="AK97" s="1055" t="s">
        <v>964</v>
      </c>
      <c r="AL97" s="1055" t="s">
        <v>965</v>
      </c>
      <c r="AM97" s="1056" t="s">
        <v>629</v>
      </c>
      <c r="AN97" s="1050" t="s">
        <v>293</v>
      </c>
      <c r="AO97" s="1050" t="s">
        <v>4783</v>
      </c>
      <c r="AP97" s="1068">
        <v>1</v>
      </c>
      <c r="AQ97" s="821" t="s">
        <v>966</v>
      </c>
      <c r="AR97" s="1059" t="s">
        <v>629</v>
      </c>
      <c r="AS97" s="1060"/>
      <c r="AT97" s="1049"/>
      <c r="AU97" s="1049"/>
      <c r="AV97" s="1049"/>
      <c r="AW97" s="1061"/>
      <c r="AX97" s="1062"/>
      <c r="AY97" s="1067"/>
      <c r="AZ97" s="1068"/>
      <c r="BA97" s="1068"/>
      <c r="BB97" s="1068"/>
      <c r="BC97" s="1068"/>
      <c r="BD97" s="1068"/>
      <c r="BE97" s="1068"/>
      <c r="BF97" s="1068"/>
      <c r="BG97" s="1065"/>
      <c r="BH97" s="1065"/>
      <c r="BI97" s="1066">
        <v>6.1</v>
      </c>
      <c r="BJ97" s="1065">
        <v>11.4</v>
      </c>
      <c r="BK97" s="1065">
        <v>15.8</v>
      </c>
      <c r="BL97" s="1065">
        <v>19</v>
      </c>
      <c r="BM97" s="1065">
        <v>21.2</v>
      </c>
      <c r="BN97" s="1067"/>
      <c r="BO97" s="1068"/>
      <c r="BP97" s="1068"/>
      <c r="BQ97" s="1068"/>
      <c r="BR97" s="1068"/>
      <c r="BS97" s="1069"/>
      <c r="BT97" s="1068"/>
      <c r="BU97" s="1068"/>
      <c r="BV97" s="1068"/>
      <c r="BW97" s="1070"/>
      <c r="BX97" s="1069"/>
      <c r="BY97" s="1068"/>
      <c r="BZ97" s="1068"/>
      <c r="CA97" s="1068"/>
      <c r="CB97" s="1070"/>
      <c r="CC97" s="1071"/>
      <c r="CD97" s="1072" t="s">
        <v>961</v>
      </c>
      <c r="CE97" s="1073" t="s">
        <v>961</v>
      </c>
      <c r="CF97" s="1073" t="s">
        <v>961</v>
      </c>
      <c r="CG97" s="1073" t="s">
        <v>961</v>
      </c>
      <c r="CH97" s="1074" t="s">
        <v>961</v>
      </c>
      <c r="CI97" s="1395">
        <v>-5</v>
      </c>
      <c r="CJ97" s="1348">
        <v>-5</v>
      </c>
      <c r="CK97" s="1348">
        <v>-5</v>
      </c>
      <c r="CL97" s="1348">
        <v>-5</v>
      </c>
      <c r="CM97" s="1349">
        <v>-5</v>
      </c>
      <c r="CN97" s="1395">
        <v>0</v>
      </c>
      <c r="CO97" s="1348">
        <v>0</v>
      </c>
      <c r="CP97" s="1348">
        <v>0</v>
      </c>
      <c r="CQ97" s="1348">
        <v>0</v>
      </c>
      <c r="CR97" s="1349">
        <v>0</v>
      </c>
      <c r="CS97" s="1067" t="s">
        <v>1971</v>
      </c>
      <c r="CT97" s="1068" t="s">
        <v>1971</v>
      </c>
      <c r="CU97" s="1068" t="s">
        <v>1971</v>
      </c>
      <c r="CV97" s="1068" t="s">
        <v>1971</v>
      </c>
      <c r="CW97" s="1071" t="s">
        <v>1971</v>
      </c>
      <c r="CX97" s="1067" t="s">
        <v>1971</v>
      </c>
      <c r="CY97" s="1068" t="s">
        <v>1971</v>
      </c>
      <c r="CZ97" s="1068" t="s">
        <v>1971</v>
      </c>
      <c r="DA97" s="1068" t="s">
        <v>1971</v>
      </c>
      <c r="DB97" s="1071" t="s">
        <v>1971</v>
      </c>
      <c r="DC97" s="1075">
        <v>14.8</v>
      </c>
      <c r="DD97" s="1075">
        <v>18.5</v>
      </c>
      <c r="DE97" s="1075">
        <v>22.1</v>
      </c>
      <c r="DF97" s="1075">
        <v>25.8</v>
      </c>
      <c r="DG97" s="1076">
        <v>29.4</v>
      </c>
      <c r="DH97" s="1077" t="s">
        <v>1971</v>
      </c>
      <c r="DI97" s="1068" t="s">
        <v>1971</v>
      </c>
      <c r="DJ97" s="1068" t="s">
        <v>1971</v>
      </c>
      <c r="DK97" s="1068" t="s">
        <v>1971</v>
      </c>
      <c r="DL97" s="1071" t="s">
        <v>1971</v>
      </c>
      <c r="DM97" s="2035">
        <v>-0.26200000000000001</v>
      </c>
      <c r="DN97" s="2036">
        <v>-0.191</v>
      </c>
      <c r="DO97" s="1080" t="s">
        <v>1971</v>
      </c>
      <c r="DP97" s="1081" t="s">
        <v>1971</v>
      </c>
      <c r="DQ97" s="1080">
        <v>0.16400000000000001</v>
      </c>
      <c r="DR97" s="1080" t="s">
        <v>1971</v>
      </c>
      <c r="DS97" s="1080" t="s">
        <v>1971</v>
      </c>
      <c r="DT97" s="1081" t="s">
        <v>1971</v>
      </c>
      <c r="DU97" s="1073" t="s">
        <v>1971</v>
      </c>
      <c r="DV97" s="1082">
        <v>1</v>
      </c>
      <c r="DW97" s="1083" t="s">
        <v>1971</v>
      </c>
    </row>
    <row r="98" spans="1:127" s="390" customFormat="1" ht="15.75" customHeight="1">
      <c r="A98" s="1042" t="s">
        <v>1022</v>
      </c>
      <c r="B98" s="1043">
        <v>89</v>
      </c>
      <c r="C98" s="1131"/>
      <c r="D98" s="1131"/>
      <c r="E98" s="1131"/>
      <c r="F98" s="1131"/>
      <c r="G98" s="1131"/>
      <c r="H98" s="1131"/>
      <c r="I98" s="1131"/>
      <c r="J98" s="1131"/>
      <c r="K98" s="1131"/>
      <c r="L98" s="1131"/>
      <c r="M98" s="1043"/>
      <c r="N98" s="1131"/>
      <c r="O98" s="1131"/>
      <c r="P98" s="1131"/>
      <c r="Q98" s="1131"/>
      <c r="R98" s="1131"/>
      <c r="S98" s="1131"/>
      <c r="T98" s="1046"/>
      <c r="U98" s="1047" t="s">
        <v>1162</v>
      </c>
      <c r="V98" s="1048" t="s">
        <v>2294</v>
      </c>
      <c r="W98" s="1048" t="s">
        <v>1927</v>
      </c>
      <c r="X98" s="1049" t="s">
        <v>2298</v>
      </c>
      <c r="Y98" s="1050" t="s">
        <v>1124</v>
      </c>
      <c r="Z98" s="1051" t="s">
        <v>2299</v>
      </c>
      <c r="AA98" s="1052" t="s">
        <v>1971</v>
      </c>
      <c r="AB98" s="1053">
        <v>0.5</v>
      </c>
      <c r="AC98" s="1053" t="s">
        <v>1971</v>
      </c>
      <c r="AD98" s="1053" t="s">
        <v>1971</v>
      </c>
      <c r="AE98" s="1053">
        <v>0.5</v>
      </c>
      <c r="AF98" s="1053" t="s">
        <v>1971</v>
      </c>
      <c r="AG98" s="1053" t="s">
        <v>1971</v>
      </c>
      <c r="AH98" s="1053" t="s">
        <v>1971</v>
      </c>
      <c r="AI98" s="1054">
        <f t="shared" si="1"/>
        <v>1</v>
      </c>
      <c r="AJ98" s="1055" t="s">
        <v>988</v>
      </c>
      <c r="AK98" s="1055" t="s">
        <v>964</v>
      </c>
      <c r="AL98" s="1414" t="s">
        <v>977</v>
      </c>
      <c r="AM98" s="1056" t="s">
        <v>2083</v>
      </c>
      <c r="AN98" s="1050" t="s">
        <v>2147</v>
      </c>
      <c r="AO98" s="1050" t="s">
        <v>4783</v>
      </c>
      <c r="AP98" s="1068">
        <v>1</v>
      </c>
      <c r="AQ98" s="821" t="s">
        <v>966</v>
      </c>
      <c r="AR98" s="1059" t="s">
        <v>1124</v>
      </c>
      <c r="AS98" s="1060"/>
      <c r="AT98" s="1049"/>
      <c r="AU98" s="1049"/>
      <c r="AV98" s="1049"/>
      <c r="AW98" s="1061"/>
      <c r="AX98" s="1062"/>
      <c r="AY98" s="1067"/>
      <c r="AZ98" s="1068"/>
      <c r="BA98" s="1068"/>
      <c r="BB98" s="1068"/>
      <c r="BC98" s="1068"/>
      <c r="BD98" s="1068"/>
      <c r="BE98" s="1068"/>
      <c r="BF98" s="1068"/>
      <c r="BG98" s="1065"/>
      <c r="BH98" s="1065"/>
      <c r="BI98" s="1066">
        <v>1.3</v>
      </c>
      <c r="BJ98" s="1065">
        <v>2.6</v>
      </c>
      <c r="BK98" s="1065">
        <v>3.9</v>
      </c>
      <c r="BL98" s="1065">
        <v>5.0999999999999996</v>
      </c>
      <c r="BM98" s="1065">
        <v>6.3</v>
      </c>
      <c r="BN98" s="1067"/>
      <c r="BO98" s="1068"/>
      <c r="BP98" s="1068"/>
      <c r="BQ98" s="1068"/>
      <c r="BR98" s="1068"/>
      <c r="BS98" s="1069"/>
      <c r="BT98" s="1068"/>
      <c r="BU98" s="1068"/>
      <c r="BV98" s="1068"/>
      <c r="BW98" s="1070"/>
      <c r="BX98" s="1069"/>
      <c r="BY98" s="1068"/>
      <c r="BZ98" s="1068"/>
      <c r="CA98" s="1068"/>
      <c r="CB98" s="1070"/>
      <c r="CC98" s="1071"/>
      <c r="CD98" s="1072" t="s">
        <v>961</v>
      </c>
      <c r="CE98" s="1073" t="s">
        <v>961</v>
      </c>
      <c r="CF98" s="1073" t="s">
        <v>961</v>
      </c>
      <c r="CG98" s="1073" t="s">
        <v>961</v>
      </c>
      <c r="CH98" s="1074" t="s">
        <v>961</v>
      </c>
      <c r="CI98" s="1077" t="s">
        <v>1971</v>
      </c>
      <c r="CJ98" s="1075" t="s">
        <v>1971</v>
      </c>
      <c r="CK98" s="1075" t="s">
        <v>1971</v>
      </c>
      <c r="CL98" s="1075" t="s">
        <v>1971</v>
      </c>
      <c r="CM98" s="1076" t="s">
        <v>1971</v>
      </c>
      <c r="CN98" s="1077">
        <v>-8.6</v>
      </c>
      <c r="CO98" s="1075">
        <v>-8.6</v>
      </c>
      <c r="CP98" s="1075">
        <v>-8.6</v>
      </c>
      <c r="CQ98" s="1075">
        <v>-8.6</v>
      </c>
      <c r="CR98" s="1076">
        <v>-8.6</v>
      </c>
      <c r="CS98" s="1067" t="s">
        <v>1971</v>
      </c>
      <c r="CT98" s="1068" t="s">
        <v>1971</v>
      </c>
      <c r="CU98" s="1068" t="s">
        <v>1971</v>
      </c>
      <c r="CV98" s="1068" t="s">
        <v>1971</v>
      </c>
      <c r="CW98" s="1071" t="s">
        <v>1971</v>
      </c>
      <c r="CX98" s="1067" t="s">
        <v>1971</v>
      </c>
      <c r="CY98" s="1068" t="s">
        <v>1971</v>
      </c>
      <c r="CZ98" s="1068" t="s">
        <v>1971</v>
      </c>
      <c r="DA98" s="1068" t="s">
        <v>1971</v>
      </c>
      <c r="DB98" s="1071" t="s">
        <v>1971</v>
      </c>
      <c r="DC98" s="1075">
        <v>9.6999999999999993</v>
      </c>
      <c r="DD98" s="1075">
        <v>10.1</v>
      </c>
      <c r="DE98" s="1075">
        <v>10.4</v>
      </c>
      <c r="DF98" s="1075">
        <v>10.7</v>
      </c>
      <c r="DG98" s="1076">
        <v>11</v>
      </c>
      <c r="DH98" s="1077" t="s">
        <v>1971</v>
      </c>
      <c r="DI98" s="1068" t="s">
        <v>1971</v>
      </c>
      <c r="DJ98" s="1068" t="s">
        <v>1971</v>
      </c>
      <c r="DK98" s="1068" t="s">
        <v>1971</v>
      </c>
      <c r="DL98" s="1071" t="s">
        <v>1971</v>
      </c>
      <c r="DM98" s="1210">
        <v>-0.03</v>
      </c>
      <c r="DN98" s="1080" t="s">
        <v>1971</v>
      </c>
      <c r="DO98" s="1080" t="s">
        <v>1971</v>
      </c>
      <c r="DP98" s="1081" t="s">
        <v>1971</v>
      </c>
      <c r="DQ98" s="1209">
        <v>2.5000000000000001E-2</v>
      </c>
      <c r="DR98" s="1080" t="s">
        <v>1971</v>
      </c>
      <c r="DS98" s="1080" t="s">
        <v>1971</v>
      </c>
      <c r="DT98" s="1081" t="s">
        <v>1971</v>
      </c>
      <c r="DU98" s="1073" t="s">
        <v>1971</v>
      </c>
      <c r="DV98" s="1082">
        <v>1</v>
      </c>
      <c r="DW98" s="1083" t="s">
        <v>1971</v>
      </c>
    </row>
    <row r="99" spans="1:127" s="390" customFormat="1" ht="15.75" customHeight="1">
      <c r="A99" s="1085" t="s">
        <v>1022</v>
      </c>
      <c r="B99" s="1045">
        <v>90</v>
      </c>
      <c r="C99" s="1006"/>
      <c r="D99" s="1006"/>
      <c r="E99" s="1006"/>
      <c r="F99" s="1006"/>
      <c r="G99" s="1006"/>
      <c r="H99" s="1006"/>
      <c r="I99" s="1006"/>
      <c r="J99" s="1006"/>
      <c r="K99" s="1006"/>
      <c r="L99" s="1006"/>
      <c r="M99" s="1045"/>
      <c r="N99" s="1006"/>
      <c r="O99" s="1006"/>
      <c r="P99" s="1006"/>
      <c r="Q99" s="1006"/>
      <c r="R99" s="1006"/>
      <c r="S99" s="1006"/>
      <c r="T99" s="1007"/>
      <c r="U99" s="1086" t="s">
        <v>2301</v>
      </c>
      <c r="V99" s="1087" t="s">
        <v>2294</v>
      </c>
      <c r="W99" s="1087" t="s">
        <v>1927</v>
      </c>
      <c r="X99" s="1088" t="s">
        <v>2302</v>
      </c>
      <c r="Y99" s="1089" t="s">
        <v>2303</v>
      </c>
      <c r="Z99" s="1090" t="s">
        <v>2304</v>
      </c>
      <c r="AA99" s="1091" t="s">
        <v>1971</v>
      </c>
      <c r="AB99" s="1092">
        <v>1</v>
      </c>
      <c r="AC99" s="1092" t="s">
        <v>1971</v>
      </c>
      <c r="AD99" s="1092" t="s">
        <v>1971</v>
      </c>
      <c r="AE99" s="1092" t="s">
        <v>1971</v>
      </c>
      <c r="AF99" s="1092" t="s">
        <v>1971</v>
      </c>
      <c r="AG99" s="1092" t="s">
        <v>1971</v>
      </c>
      <c r="AH99" s="1092" t="s">
        <v>1971</v>
      </c>
      <c r="AI99" s="1093">
        <f t="shared" si="1"/>
        <v>1</v>
      </c>
      <c r="AJ99" s="1094" t="s">
        <v>988</v>
      </c>
      <c r="AK99" s="1094" t="s">
        <v>964</v>
      </c>
      <c r="AL99" s="1094" t="s">
        <v>965</v>
      </c>
      <c r="AM99" s="1095" t="s">
        <v>1990</v>
      </c>
      <c r="AN99" s="1006" t="s">
        <v>293</v>
      </c>
      <c r="AO99" s="1006" t="s">
        <v>2305</v>
      </c>
      <c r="AP99" s="821">
        <v>2</v>
      </c>
      <c r="AQ99" s="1064" t="s">
        <v>966</v>
      </c>
      <c r="AR99" s="1097" t="s">
        <v>1971</v>
      </c>
      <c r="AS99" s="1098"/>
      <c r="AT99" s="1088"/>
      <c r="AU99" s="1088"/>
      <c r="AV99" s="1088"/>
      <c r="AW99" s="1099"/>
      <c r="AX99" s="1100"/>
      <c r="AY99" s="1063"/>
      <c r="AZ99" s="1064"/>
      <c r="BA99" s="1064"/>
      <c r="BB99" s="1064"/>
      <c r="BC99" s="1064"/>
      <c r="BD99" s="1064"/>
      <c r="BE99" s="1064"/>
      <c r="BF99" s="1064"/>
      <c r="BG99" s="1064"/>
      <c r="BH99" s="1064"/>
      <c r="BI99" s="1394"/>
      <c r="BJ99" s="1343"/>
      <c r="BK99" s="1343"/>
      <c r="BL99" s="1343"/>
      <c r="BM99" s="1343"/>
      <c r="BN99" s="1063"/>
      <c r="BO99" s="1064"/>
      <c r="BP99" s="1064"/>
      <c r="BQ99" s="1064"/>
      <c r="BR99" s="1064"/>
      <c r="BS99" s="1103"/>
      <c r="BT99" s="1064"/>
      <c r="BU99" s="1064"/>
      <c r="BV99" s="1064"/>
      <c r="BW99" s="1104"/>
      <c r="BX99" s="1103"/>
      <c r="BY99" s="1064"/>
      <c r="BZ99" s="1064"/>
      <c r="CA99" s="1064"/>
      <c r="CB99" s="1104"/>
      <c r="CC99" s="1105"/>
      <c r="CD99" s="1351"/>
      <c r="CE99" s="1352"/>
      <c r="CF99" s="1352"/>
      <c r="CG99" s="1352"/>
      <c r="CH99" s="1414"/>
      <c r="CI99" s="1394"/>
      <c r="CJ99" s="1343"/>
      <c r="CK99" s="1343"/>
      <c r="CL99" s="1343"/>
      <c r="CM99" s="1344"/>
      <c r="CN99" s="1394"/>
      <c r="CO99" s="1343"/>
      <c r="CP99" s="1343"/>
      <c r="CQ99" s="1343"/>
      <c r="CR99" s="1344"/>
      <c r="CS99" s="1394"/>
      <c r="CT99" s="1343"/>
      <c r="CU99" s="1343"/>
      <c r="CV99" s="1343"/>
      <c r="CW99" s="1344"/>
      <c r="CX99" s="1394"/>
      <c r="CY99" s="1343"/>
      <c r="CZ99" s="1343"/>
      <c r="DA99" s="1343"/>
      <c r="DB99" s="1344"/>
      <c r="DC99" s="1343"/>
      <c r="DD99" s="1343"/>
      <c r="DE99" s="1343"/>
      <c r="DF99" s="1343"/>
      <c r="DG99" s="1344"/>
      <c r="DH99" s="1394"/>
      <c r="DI99" s="1343"/>
      <c r="DJ99" s="1343"/>
      <c r="DK99" s="1343"/>
      <c r="DL99" s="1344"/>
      <c r="DM99" s="1775"/>
      <c r="DN99" s="1776"/>
      <c r="DO99" s="1776"/>
      <c r="DP99" s="1777"/>
      <c r="DQ99" s="1776"/>
      <c r="DR99" s="1776"/>
      <c r="DS99" s="1776"/>
      <c r="DT99" s="1777"/>
      <c r="DU99" s="1352"/>
      <c r="DV99" s="1696"/>
      <c r="DW99" s="1778"/>
    </row>
    <row r="100" spans="1:127" s="390" customFormat="1" ht="15.75" customHeight="1">
      <c r="A100" s="1085" t="s">
        <v>1022</v>
      </c>
      <c r="B100" s="1045">
        <v>91</v>
      </c>
      <c r="C100" s="1006"/>
      <c r="D100" s="1006"/>
      <c r="E100" s="1006"/>
      <c r="F100" s="1006"/>
      <c r="G100" s="1006"/>
      <c r="H100" s="1006"/>
      <c r="I100" s="1006"/>
      <c r="J100" s="1006"/>
      <c r="K100" s="1006"/>
      <c r="L100" s="1006"/>
      <c r="M100" s="1045"/>
      <c r="N100" s="1006"/>
      <c r="O100" s="1006"/>
      <c r="P100" s="1006"/>
      <c r="Q100" s="1006"/>
      <c r="R100" s="1006"/>
      <c r="S100" s="1006"/>
      <c r="T100" s="1007"/>
      <c r="U100" s="1086" t="s">
        <v>2306</v>
      </c>
      <c r="V100" s="1087" t="s">
        <v>2294</v>
      </c>
      <c r="W100" s="1087" t="s">
        <v>1920</v>
      </c>
      <c r="X100" s="1088" t="s">
        <v>2307</v>
      </c>
      <c r="Y100" s="1089" t="s">
        <v>2308</v>
      </c>
      <c r="Z100" s="1090" t="s">
        <v>2309</v>
      </c>
      <c r="AA100" s="1091">
        <v>1</v>
      </c>
      <c r="AB100" s="1092" t="s">
        <v>1971</v>
      </c>
      <c r="AC100" s="1092" t="s">
        <v>1971</v>
      </c>
      <c r="AD100" s="1092" t="s">
        <v>1971</v>
      </c>
      <c r="AE100" s="1092" t="s">
        <v>1971</v>
      </c>
      <c r="AF100" s="1092" t="s">
        <v>1971</v>
      </c>
      <c r="AG100" s="1092" t="s">
        <v>1971</v>
      </c>
      <c r="AH100" s="1092" t="s">
        <v>1971</v>
      </c>
      <c r="AI100" s="1093">
        <f t="shared" si="1"/>
        <v>1</v>
      </c>
      <c r="AJ100" s="1094" t="s">
        <v>988</v>
      </c>
      <c r="AK100" s="1094" t="s">
        <v>964</v>
      </c>
      <c r="AL100" s="1094" t="s">
        <v>965</v>
      </c>
      <c r="AM100" s="1095" t="s">
        <v>1996</v>
      </c>
      <c r="AN100" s="1006" t="s">
        <v>991</v>
      </c>
      <c r="AO100" s="1006" t="s">
        <v>2310</v>
      </c>
      <c r="AP100" s="821">
        <v>0</v>
      </c>
      <c r="AQ100" s="1064" t="s">
        <v>966</v>
      </c>
      <c r="AR100" s="1097" t="s">
        <v>1971</v>
      </c>
      <c r="AS100" s="1098"/>
      <c r="AT100" s="1088"/>
      <c r="AU100" s="1088"/>
      <c r="AV100" s="1088"/>
      <c r="AW100" s="1099"/>
      <c r="AX100" s="1100"/>
      <c r="AY100" s="1063"/>
      <c r="AZ100" s="1064"/>
      <c r="BA100" s="1064"/>
      <c r="BB100" s="1064"/>
      <c r="BC100" s="1064"/>
      <c r="BD100" s="1064"/>
      <c r="BE100" s="1064"/>
      <c r="BF100" s="1064"/>
      <c r="BG100" s="1064"/>
      <c r="BH100" s="1064"/>
      <c r="BI100" s="1394"/>
      <c r="BJ100" s="1343"/>
      <c r="BK100" s="1343"/>
      <c r="BL100" s="1343"/>
      <c r="BM100" s="1343"/>
      <c r="BN100" s="1063"/>
      <c r="BO100" s="1064"/>
      <c r="BP100" s="1064"/>
      <c r="BQ100" s="1064"/>
      <c r="BR100" s="1064"/>
      <c r="BS100" s="1103"/>
      <c r="BT100" s="1064"/>
      <c r="BU100" s="1064"/>
      <c r="BV100" s="1064"/>
      <c r="BW100" s="1104"/>
      <c r="BX100" s="1103"/>
      <c r="BY100" s="1064"/>
      <c r="BZ100" s="1064"/>
      <c r="CA100" s="1064"/>
      <c r="CB100" s="1104"/>
      <c r="CC100" s="1105"/>
      <c r="CD100" s="1351"/>
      <c r="CE100" s="1352"/>
      <c r="CF100" s="1352"/>
      <c r="CG100" s="1352"/>
      <c r="CH100" s="1414"/>
      <c r="CI100" s="1394"/>
      <c r="CJ100" s="1343"/>
      <c r="CK100" s="1343"/>
      <c r="CL100" s="1343"/>
      <c r="CM100" s="1344"/>
      <c r="CN100" s="1394"/>
      <c r="CO100" s="1343"/>
      <c r="CP100" s="1343"/>
      <c r="CQ100" s="1343"/>
      <c r="CR100" s="1344"/>
      <c r="CS100" s="1394"/>
      <c r="CT100" s="1343"/>
      <c r="CU100" s="1343"/>
      <c r="CV100" s="1343"/>
      <c r="CW100" s="1344"/>
      <c r="CX100" s="1394"/>
      <c r="CY100" s="1343"/>
      <c r="CZ100" s="1343"/>
      <c r="DA100" s="1343"/>
      <c r="DB100" s="1344"/>
      <c r="DC100" s="1343"/>
      <c r="DD100" s="1343"/>
      <c r="DE100" s="1343"/>
      <c r="DF100" s="1343"/>
      <c r="DG100" s="1344"/>
      <c r="DH100" s="1394"/>
      <c r="DI100" s="1343"/>
      <c r="DJ100" s="1343"/>
      <c r="DK100" s="1343"/>
      <c r="DL100" s="1344"/>
      <c r="DM100" s="1775"/>
      <c r="DN100" s="1776"/>
      <c r="DO100" s="1776"/>
      <c r="DP100" s="1777"/>
      <c r="DQ100" s="1776"/>
      <c r="DR100" s="1776"/>
      <c r="DS100" s="1776"/>
      <c r="DT100" s="1777"/>
      <c r="DU100" s="1352"/>
      <c r="DV100" s="1696"/>
      <c r="DW100" s="1778"/>
    </row>
    <row r="101" spans="1:127" s="390" customFormat="1" ht="15.75" customHeight="1">
      <c r="A101" s="1085" t="s">
        <v>1022</v>
      </c>
      <c r="B101" s="1045">
        <v>92</v>
      </c>
      <c r="C101" s="1006"/>
      <c r="D101" s="1006"/>
      <c r="E101" s="1006"/>
      <c r="F101" s="1006"/>
      <c r="G101" s="1006"/>
      <c r="H101" s="1006"/>
      <c r="I101" s="1006"/>
      <c r="J101" s="1006"/>
      <c r="K101" s="1006"/>
      <c r="L101" s="1006"/>
      <c r="M101" s="1045"/>
      <c r="N101" s="1006"/>
      <c r="O101" s="1006"/>
      <c r="P101" s="1006"/>
      <c r="Q101" s="1006"/>
      <c r="R101" s="1006"/>
      <c r="S101" s="1006"/>
      <c r="T101" s="1007"/>
      <c r="U101" s="1086" t="s">
        <v>2311</v>
      </c>
      <c r="V101" s="1087" t="s">
        <v>2294</v>
      </c>
      <c r="W101" s="1087" t="s">
        <v>1927</v>
      </c>
      <c r="X101" s="1088" t="s">
        <v>2312</v>
      </c>
      <c r="Y101" s="1089" t="s">
        <v>2313</v>
      </c>
      <c r="Z101" s="1090" t="s">
        <v>2314</v>
      </c>
      <c r="AA101" s="1091">
        <v>0.5</v>
      </c>
      <c r="AB101" s="1092">
        <v>0.5</v>
      </c>
      <c r="AC101" s="1092" t="s">
        <v>1971</v>
      </c>
      <c r="AD101" s="1092" t="s">
        <v>1971</v>
      </c>
      <c r="AE101" s="1092" t="s">
        <v>1971</v>
      </c>
      <c r="AF101" s="1092" t="s">
        <v>1971</v>
      </c>
      <c r="AG101" s="1092" t="s">
        <v>1971</v>
      </c>
      <c r="AH101" s="1092" t="s">
        <v>1971</v>
      </c>
      <c r="AI101" s="1093">
        <f t="shared" si="1"/>
        <v>1</v>
      </c>
      <c r="AJ101" s="1094" t="s">
        <v>988</v>
      </c>
      <c r="AK101" s="1094" t="s">
        <v>964</v>
      </c>
      <c r="AL101" s="1094" t="s">
        <v>965</v>
      </c>
      <c r="AM101" s="1095" t="s">
        <v>2315</v>
      </c>
      <c r="AN101" s="1006" t="s">
        <v>1039</v>
      </c>
      <c r="AO101" s="1006" t="s">
        <v>2316</v>
      </c>
      <c r="AP101" s="821">
        <v>0</v>
      </c>
      <c r="AQ101" s="1064" t="s">
        <v>966</v>
      </c>
      <c r="AR101" s="1097" t="s">
        <v>1971</v>
      </c>
      <c r="AS101" s="1098"/>
      <c r="AT101" s="1088"/>
      <c r="AU101" s="1088"/>
      <c r="AV101" s="1088"/>
      <c r="AW101" s="1099"/>
      <c r="AX101" s="1100"/>
      <c r="AY101" s="1063"/>
      <c r="AZ101" s="1064"/>
      <c r="BA101" s="1064"/>
      <c r="BB101" s="1064"/>
      <c r="BC101" s="1064"/>
      <c r="BD101" s="1064"/>
      <c r="BE101" s="1064"/>
      <c r="BF101" s="1064"/>
      <c r="BG101" s="1064"/>
      <c r="BH101" s="1064"/>
      <c r="BI101" s="1394"/>
      <c r="BJ101" s="1343"/>
      <c r="BK101" s="1343"/>
      <c r="BL101" s="1343"/>
      <c r="BM101" s="1343"/>
      <c r="BN101" s="1063"/>
      <c r="BO101" s="1064"/>
      <c r="BP101" s="1064"/>
      <c r="BQ101" s="1064"/>
      <c r="BR101" s="1064"/>
      <c r="BS101" s="1103"/>
      <c r="BT101" s="1064"/>
      <c r="BU101" s="1064"/>
      <c r="BV101" s="1064"/>
      <c r="BW101" s="1104"/>
      <c r="BX101" s="1103"/>
      <c r="BY101" s="1064"/>
      <c r="BZ101" s="1064"/>
      <c r="CA101" s="1064"/>
      <c r="CB101" s="1104"/>
      <c r="CC101" s="1105"/>
      <c r="CD101" s="1351"/>
      <c r="CE101" s="1352"/>
      <c r="CF101" s="1352"/>
      <c r="CG101" s="1352"/>
      <c r="CH101" s="1414"/>
      <c r="CI101" s="1394"/>
      <c r="CJ101" s="1343"/>
      <c r="CK101" s="1343"/>
      <c r="CL101" s="1343"/>
      <c r="CM101" s="1344"/>
      <c r="CN101" s="1394"/>
      <c r="CO101" s="1343"/>
      <c r="CP101" s="1343"/>
      <c r="CQ101" s="1343"/>
      <c r="CR101" s="1344"/>
      <c r="CS101" s="1394"/>
      <c r="CT101" s="1343"/>
      <c r="CU101" s="1343"/>
      <c r="CV101" s="1343"/>
      <c r="CW101" s="1344"/>
      <c r="CX101" s="1394"/>
      <c r="CY101" s="1343"/>
      <c r="CZ101" s="1343"/>
      <c r="DA101" s="1343"/>
      <c r="DB101" s="1344"/>
      <c r="DC101" s="1343"/>
      <c r="DD101" s="1343"/>
      <c r="DE101" s="1343"/>
      <c r="DF101" s="1343"/>
      <c r="DG101" s="1344"/>
      <c r="DH101" s="1394"/>
      <c r="DI101" s="1343"/>
      <c r="DJ101" s="1343"/>
      <c r="DK101" s="1343"/>
      <c r="DL101" s="1344"/>
      <c r="DM101" s="1775"/>
      <c r="DN101" s="1776"/>
      <c r="DO101" s="1776"/>
      <c r="DP101" s="1777"/>
      <c r="DQ101" s="1776"/>
      <c r="DR101" s="1776"/>
      <c r="DS101" s="1776"/>
      <c r="DT101" s="1777"/>
      <c r="DU101" s="1352"/>
      <c r="DV101" s="1696"/>
      <c r="DW101" s="1778"/>
    </row>
    <row r="102" spans="1:127" s="390" customFormat="1" ht="15.75" customHeight="1">
      <c r="A102" s="1085" t="s">
        <v>1022</v>
      </c>
      <c r="B102" s="1045">
        <v>93</v>
      </c>
      <c r="C102" s="1006"/>
      <c r="D102" s="1006"/>
      <c r="E102" s="1006"/>
      <c r="F102" s="1006"/>
      <c r="G102" s="1006"/>
      <c r="H102" s="1006"/>
      <c r="I102" s="1006"/>
      <c r="J102" s="1006"/>
      <c r="K102" s="1006"/>
      <c r="L102" s="1006"/>
      <c r="M102" s="1045"/>
      <c r="N102" s="1006"/>
      <c r="O102" s="1006"/>
      <c r="P102" s="1006"/>
      <c r="Q102" s="1006"/>
      <c r="R102" s="1006"/>
      <c r="S102" s="1006"/>
      <c r="T102" s="1007"/>
      <c r="U102" s="1086" t="s">
        <v>2317</v>
      </c>
      <c r="V102" s="1087" t="s">
        <v>2294</v>
      </c>
      <c r="W102" s="1087" t="s">
        <v>1927</v>
      </c>
      <c r="X102" s="1088" t="s">
        <v>2318</v>
      </c>
      <c r="Y102" s="1089" t="s">
        <v>2319</v>
      </c>
      <c r="Z102" s="1090" t="s">
        <v>2320</v>
      </c>
      <c r="AA102" s="1091" t="s">
        <v>1971</v>
      </c>
      <c r="AB102" s="1092">
        <v>1</v>
      </c>
      <c r="AC102" s="1092" t="s">
        <v>1971</v>
      </c>
      <c r="AD102" s="1092" t="s">
        <v>1971</v>
      </c>
      <c r="AE102" s="1092" t="s">
        <v>1971</v>
      </c>
      <c r="AF102" s="1092" t="s">
        <v>1971</v>
      </c>
      <c r="AG102" s="1092" t="s">
        <v>1971</v>
      </c>
      <c r="AH102" s="1092" t="s">
        <v>1971</v>
      </c>
      <c r="AI102" s="1093">
        <f t="shared" si="1"/>
        <v>1</v>
      </c>
      <c r="AJ102" s="1094" t="s">
        <v>984</v>
      </c>
      <c r="AK102" s="1094" t="s">
        <v>964</v>
      </c>
      <c r="AL102" s="1094" t="s">
        <v>965</v>
      </c>
      <c r="AM102" s="1095" t="s">
        <v>2321</v>
      </c>
      <c r="AN102" s="1006" t="s">
        <v>293</v>
      </c>
      <c r="AO102" s="1006" t="s">
        <v>2322</v>
      </c>
      <c r="AP102" s="821">
        <v>1</v>
      </c>
      <c r="AQ102" s="1064" t="s">
        <v>966</v>
      </c>
      <c r="AR102" s="1097" t="s">
        <v>1971</v>
      </c>
      <c r="AS102" s="1098"/>
      <c r="AT102" s="1088"/>
      <c r="AU102" s="1088"/>
      <c r="AV102" s="1088"/>
      <c r="AW102" s="1099"/>
      <c r="AX102" s="1100"/>
      <c r="AY102" s="1063"/>
      <c r="AZ102" s="1064"/>
      <c r="BA102" s="1064"/>
      <c r="BB102" s="1064"/>
      <c r="BC102" s="1064"/>
      <c r="BD102" s="1064"/>
      <c r="BE102" s="1064"/>
      <c r="BF102" s="1064"/>
      <c r="BG102" s="1064"/>
      <c r="BH102" s="1064"/>
      <c r="BI102" s="1394"/>
      <c r="BJ102" s="1343"/>
      <c r="BK102" s="1343"/>
      <c r="BL102" s="1343"/>
      <c r="BM102" s="1343"/>
      <c r="BN102" s="1063"/>
      <c r="BO102" s="1064"/>
      <c r="BP102" s="1064"/>
      <c r="BQ102" s="1064"/>
      <c r="BR102" s="1064"/>
      <c r="BS102" s="1103"/>
      <c r="BT102" s="1064"/>
      <c r="BU102" s="1064"/>
      <c r="BV102" s="1064"/>
      <c r="BW102" s="1104"/>
      <c r="BX102" s="1103"/>
      <c r="BY102" s="1064"/>
      <c r="BZ102" s="1064"/>
      <c r="CA102" s="1064"/>
      <c r="CB102" s="1104"/>
      <c r="CC102" s="1105"/>
      <c r="CD102" s="1351"/>
      <c r="CE102" s="1352"/>
      <c r="CF102" s="1352"/>
      <c r="CG102" s="1352"/>
      <c r="CH102" s="1414"/>
      <c r="CI102" s="1394"/>
      <c r="CJ102" s="1343"/>
      <c r="CK102" s="1343"/>
      <c r="CL102" s="1343"/>
      <c r="CM102" s="1344"/>
      <c r="CN102" s="1394"/>
      <c r="CO102" s="1343"/>
      <c r="CP102" s="1343"/>
      <c r="CQ102" s="1343"/>
      <c r="CR102" s="1344"/>
      <c r="CS102" s="1394"/>
      <c r="CT102" s="1343"/>
      <c r="CU102" s="1343"/>
      <c r="CV102" s="1343"/>
      <c r="CW102" s="1344"/>
      <c r="CX102" s="1394"/>
      <c r="CY102" s="1343"/>
      <c r="CZ102" s="1343"/>
      <c r="DA102" s="1343"/>
      <c r="DB102" s="1344"/>
      <c r="DC102" s="1343"/>
      <c r="DD102" s="1343"/>
      <c r="DE102" s="1343"/>
      <c r="DF102" s="1343"/>
      <c r="DG102" s="1344"/>
      <c r="DH102" s="1394"/>
      <c r="DI102" s="1343"/>
      <c r="DJ102" s="1343"/>
      <c r="DK102" s="1343"/>
      <c r="DL102" s="1344"/>
      <c r="DM102" s="1775"/>
      <c r="DN102" s="1776"/>
      <c r="DO102" s="1776"/>
      <c r="DP102" s="1777"/>
      <c r="DQ102" s="1776"/>
      <c r="DR102" s="1776"/>
      <c r="DS102" s="1776"/>
      <c r="DT102" s="1777"/>
      <c r="DU102" s="1352"/>
      <c r="DV102" s="1696"/>
      <c r="DW102" s="1778"/>
    </row>
    <row r="103" spans="1:127" s="390" customFormat="1" ht="15.75" customHeight="1">
      <c r="A103" s="1085" t="s">
        <v>1022</v>
      </c>
      <c r="B103" s="1045">
        <v>94</v>
      </c>
      <c r="C103" s="1006"/>
      <c r="D103" s="1006"/>
      <c r="E103" s="1006"/>
      <c r="F103" s="1006"/>
      <c r="G103" s="1006"/>
      <c r="H103" s="1006"/>
      <c r="I103" s="1006"/>
      <c r="J103" s="1006"/>
      <c r="K103" s="1006"/>
      <c r="L103" s="1006"/>
      <c r="M103" s="1045"/>
      <c r="N103" s="1006"/>
      <c r="O103" s="1006"/>
      <c r="P103" s="1006"/>
      <c r="Q103" s="1006"/>
      <c r="R103" s="1006"/>
      <c r="S103" s="1006"/>
      <c r="T103" s="1007"/>
      <c r="U103" s="1086" t="s">
        <v>2323</v>
      </c>
      <c r="V103" s="1087" t="s">
        <v>2294</v>
      </c>
      <c r="W103" s="1087" t="s">
        <v>1936</v>
      </c>
      <c r="X103" s="1088" t="s">
        <v>2324</v>
      </c>
      <c r="Y103" s="1089" t="s">
        <v>2325</v>
      </c>
      <c r="Z103" s="1090" t="s">
        <v>2326</v>
      </c>
      <c r="AA103" s="1091">
        <v>1</v>
      </c>
      <c r="AB103" s="1092" t="s">
        <v>1971</v>
      </c>
      <c r="AC103" s="1092" t="s">
        <v>1971</v>
      </c>
      <c r="AD103" s="1092" t="s">
        <v>1971</v>
      </c>
      <c r="AE103" s="1092" t="s">
        <v>1971</v>
      </c>
      <c r="AF103" s="1092" t="s">
        <v>1971</v>
      </c>
      <c r="AG103" s="1092" t="s">
        <v>1971</v>
      </c>
      <c r="AH103" s="1092" t="s">
        <v>1971</v>
      </c>
      <c r="AI103" s="1093">
        <f t="shared" si="1"/>
        <v>1</v>
      </c>
      <c r="AJ103" s="1094" t="s">
        <v>984</v>
      </c>
      <c r="AK103" s="1094" t="s">
        <v>964</v>
      </c>
      <c r="AL103" s="1094" t="s">
        <v>965</v>
      </c>
      <c r="AM103" s="1095" t="s">
        <v>2008</v>
      </c>
      <c r="AN103" s="1006" t="s">
        <v>293</v>
      </c>
      <c r="AO103" s="1006" t="s">
        <v>2327</v>
      </c>
      <c r="AP103" s="821">
        <v>0</v>
      </c>
      <c r="AQ103" s="1064" t="s">
        <v>966</v>
      </c>
      <c r="AR103" s="1097" t="s">
        <v>1971</v>
      </c>
      <c r="AS103" s="1098"/>
      <c r="AT103" s="1088"/>
      <c r="AU103" s="1088"/>
      <c r="AV103" s="1088"/>
      <c r="AW103" s="1099"/>
      <c r="AX103" s="1100"/>
      <c r="AY103" s="1063"/>
      <c r="AZ103" s="1064"/>
      <c r="BA103" s="1064"/>
      <c r="BB103" s="1064"/>
      <c r="BC103" s="1064"/>
      <c r="BD103" s="1064"/>
      <c r="BE103" s="1064"/>
      <c r="BF103" s="1064"/>
      <c r="BG103" s="1064"/>
      <c r="BH103" s="1064"/>
      <c r="BI103" s="1394"/>
      <c r="BJ103" s="1343"/>
      <c r="BK103" s="1343"/>
      <c r="BL103" s="1343"/>
      <c r="BM103" s="1343"/>
      <c r="BN103" s="1063"/>
      <c r="BO103" s="1064"/>
      <c r="BP103" s="1064"/>
      <c r="BQ103" s="1064"/>
      <c r="BR103" s="1064"/>
      <c r="BS103" s="1103"/>
      <c r="BT103" s="1064"/>
      <c r="BU103" s="1064"/>
      <c r="BV103" s="1064"/>
      <c r="BW103" s="1104"/>
      <c r="BX103" s="1103"/>
      <c r="BY103" s="1064"/>
      <c r="BZ103" s="1064"/>
      <c r="CA103" s="1064"/>
      <c r="CB103" s="1104"/>
      <c r="CC103" s="1105"/>
      <c r="CD103" s="1351"/>
      <c r="CE103" s="1352"/>
      <c r="CF103" s="1352"/>
      <c r="CG103" s="1352"/>
      <c r="CH103" s="1414"/>
      <c r="CI103" s="1394"/>
      <c r="CJ103" s="1343"/>
      <c r="CK103" s="1343"/>
      <c r="CL103" s="1343"/>
      <c r="CM103" s="1344"/>
      <c r="CN103" s="1394"/>
      <c r="CO103" s="1343"/>
      <c r="CP103" s="1343"/>
      <c r="CQ103" s="1343"/>
      <c r="CR103" s="1344"/>
      <c r="CS103" s="1394"/>
      <c r="CT103" s="1343"/>
      <c r="CU103" s="1343"/>
      <c r="CV103" s="1343"/>
      <c r="CW103" s="1344"/>
      <c r="CX103" s="1394"/>
      <c r="CY103" s="1343"/>
      <c r="CZ103" s="1343"/>
      <c r="DA103" s="1343"/>
      <c r="DB103" s="1344"/>
      <c r="DC103" s="1343"/>
      <c r="DD103" s="1343"/>
      <c r="DE103" s="1343"/>
      <c r="DF103" s="1343"/>
      <c r="DG103" s="1344"/>
      <c r="DH103" s="1394"/>
      <c r="DI103" s="1343"/>
      <c r="DJ103" s="1343"/>
      <c r="DK103" s="1343"/>
      <c r="DL103" s="1344"/>
      <c r="DM103" s="1775"/>
      <c r="DN103" s="1776"/>
      <c r="DO103" s="1776"/>
      <c r="DP103" s="1777"/>
      <c r="DQ103" s="1776"/>
      <c r="DR103" s="1776"/>
      <c r="DS103" s="1776"/>
      <c r="DT103" s="1777"/>
      <c r="DU103" s="1352"/>
      <c r="DV103" s="1696"/>
      <c r="DW103" s="1778"/>
    </row>
    <row r="104" spans="1:127" s="390" customFormat="1" ht="15.75" customHeight="1">
      <c r="A104" s="1085" t="s">
        <v>1022</v>
      </c>
      <c r="B104" s="1045">
        <v>95</v>
      </c>
      <c r="C104" s="1006"/>
      <c r="D104" s="1006"/>
      <c r="E104" s="1006"/>
      <c r="F104" s="1006"/>
      <c r="G104" s="1006"/>
      <c r="H104" s="1006"/>
      <c r="I104" s="1006"/>
      <c r="J104" s="1006"/>
      <c r="K104" s="1006"/>
      <c r="L104" s="1006"/>
      <c r="M104" s="1045"/>
      <c r="N104" s="1006"/>
      <c r="O104" s="1006"/>
      <c r="P104" s="1006"/>
      <c r="Q104" s="1006"/>
      <c r="R104" s="1006"/>
      <c r="S104" s="1006"/>
      <c r="T104" s="1007"/>
      <c r="U104" s="1086" t="s">
        <v>2328</v>
      </c>
      <c r="V104" s="1087" t="s">
        <v>2294</v>
      </c>
      <c r="W104" s="1087" t="s">
        <v>1927</v>
      </c>
      <c r="X104" s="1088" t="s">
        <v>2329</v>
      </c>
      <c r="Y104" s="1089" t="s">
        <v>2330</v>
      </c>
      <c r="Z104" s="1090" t="s">
        <v>2331</v>
      </c>
      <c r="AA104" s="1091">
        <v>0.2</v>
      </c>
      <c r="AB104" s="1092">
        <v>0.8</v>
      </c>
      <c r="AC104" s="1092" t="s">
        <v>1971</v>
      </c>
      <c r="AD104" s="1092" t="s">
        <v>1971</v>
      </c>
      <c r="AE104" s="1092" t="s">
        <v>1971</v>
      </c>
      <c r="AF104" s="1092" t="s">
        <v>1971</v>
      </c>
      <c r="AG104" s="1092" t="s">
        <v>1971</v>
      </c>
      <c r="AH104" s="1092" t="s">
        <v>1971</v>
      </c>
      <c r="AI104" s="1093">
        <f t="shared" si="1"/>
        <v>1</v>
      </c>
      <c r="AJ104" s="1094" t="s">
        <v>988</v>
      </c>
      <c r="AK104" s="1094" t="s">
        <v>964</v>
      </c>
      <c r="AL104" s="1094" t="s">
        <v>965</v>
      </c>
      <c r="AM104" s="1095" t="s">
        <v>2332</v>
      </c>
      <c r="AN104" s="1006" t="s">
        <v>293</v>
      </c>
      <c r="AO104" s="1006" t="s">
        <v>2333</v>
      </c>
      <c r="AP104" s="821">
        <v>1</v>
      </c>
      <c r="AQ104" s="1064" t="s">
        <v>966</v>
      </c>
      <c r="AR104" s="1097" t="s">
        <v>1971</v>
      </c>
      <c r="AS104" s="1098"/>
      <c r="AT104" s="1088"/>
      <c r="AU104" s="1088"/>
      <c r="AV104" s="1088"/>
      <c r="AW104" s="1099"/>
      <c r="AX104" s="1100"/>
      <c r="AY104" s="1063"/>
      <c r="AZ104" s="1064"/>
      <c r="BA104" s="1064"/>
      <c r="BB104" s="1064"/>
      <c r="BC104" s="1064"/>
      <c r="BD104" s="1064"/>
      <c r="BE104" s="1064"/>
      <c r="BF104" s="1064"/>
      <c r="BG104" s="1064"/>
      <c r="BH104" s="1064"/>
      <c r="BI104" s="1394"/>
      <c r="BJ104" s="1343"/>
      <c r="BK104" s="1343"/>
      <c r="BL104" s="1343"/>
      <c r="BM104" s="1343"/>
      <c r="BN104" s="1063"/>
      <c r="BO104" s="1064"/>
      <c r="BP104" s="1064"/>
      <c r="BQ104" s="1064"/>
      <c r="BR104" s="1064"/>
      <c r="BS104" s="1103"/>
      <c r="BT104" s="1064"/>
      <c r="BU104" s="1064"/>
      <c r="BV104" s="1064"/>
      <c r="BW104" s="1104"/>
      <c r="BX104" s="1103"/>
      <c r="BY104" s="1064"/>
      <c r="BZ104" s="1064"/>
      <c r="CA104" s="1064"/>
      <c r="CB104" s="1104"/>
      <c r="CC104" s="1105"/>
      <c r="CD104" s="1351"/>
      <c r="CE104" s="1352"/>
      <c r="CF104" s="1352"/>
      <c r="CG104" s="1352"/>
      <c r="CH104" s="1414"/>
      <c r="CI104" s="1394"/>
      <c r="CJ104" s="1343"/>
      <c r="CK104" s="1343"/>
      <c r="CL104" s="1343"/>
      <c r="CM104" s="1344"/>
      <c r="CN104" s="1394"/>
      <c r="CO104" s="1343"/>
      <c r="CP104" s="1343"/>
      <c r="CQ104" s="1343"/>
      <c r="CR104" s="1344"/>
      <c r="CS104" s="1394"/>
      <c r="CT104" s="1343"/>
      <c r="CU104" s="1343"/>
      <c r="CV104" s="1343"/>
      <c r="CW104" s="1344"/>
      <c r="CX104" s="1394"/>
      <c r="CY104" s="1343"/>
      <c r="CZ104" s="1343"/>
      <c r="DA104" s="1343"/>
      <c r="DB104" s="1344"/>
      <c r="DC104" s="1343"/>
      <c r="DD104" s="1343"/>
      <c r="DE104" s="1343"/>
      <c r="DF104" s="1343"/>
      <c r="DG104" s="1344"/>
      <c r="DH104" s="1394"/>
      <c r="DI104" s="1343"/>
      <c r="DJ104" s="1343"/>
      <c r="DK104" s="1343"/>
      <c r="DL104" s="1344"/>
      <c r="DM104" s="1775"/>
      <c r="DN104" s="1776"/>
      <c r="DO104" s="1776"/>
      <c r="DP104" s="1777"/>
      <c r="DQ104" s="1776"/>
      <c r="DR104" s="1776"/>
      <c r="DS104" s="1776"/>
      <c r="DT104" s="1777"/>
      <c r="DU104" s="1352"/>
      <c r="DV104" s="1696"/>
      <c r="DW104" s="1778"/>
    </row>
    <row r="105" spans="1:127" s="390" customFormat="1" ht="15.75" customHeight="1">
      <c r="A105" s="1085" t="s">
        <v>1022</v>
      </c>
      <c r="B105" s="1045">
        <v>96</v>
      </c>
      <c r="C105" s="1006"/>
      <c r="D105" s="1006"/>
      <c r="E105" s="1006"/>
      <c r="F105" s="1006"/>
      <c r="G105" s="1006"/>
      <c r="H105" s="1006"/>
      <c r="I105" s="1006"/>
      <c r="J105" s="1006"/>
      <c r="K105" s="1006"/>
      <c r="L105" s="1006"/>
      <c r="M105" s="1045"/>
      <c r="N105" s="1006"/>
      <c r="O105" s="1006"/>
      <c r="P105" s="1006"/>
      <c r="Q105" s="1006"/>
      <c r="R105" s="1006"/>
      <c r="S105" s="1006"/>
      <c r="T105" s="1007"/>
      <c r="U105" s="1086" t="s">
        <v>2334</v>
      </c>
      <c r="V105" s="1087" t="s">
        <v>2294</v>
      </c>
      <c r="W105" s="1087" t="s">
        <v>1936</v>
      </c>
      <c r="X105" s="1088" t="s">
        <v>2335</v>
      </c>
      <c r="Y105" s="1089" t="s">
        <v>2336</v>
      </c>
      <c r="Z105" s="1090" t="s">
        <v>2337</v>
      </c>
      <c r="AA105" s="1091">
        <v>1</v>
      </c>
      <c r="AB105" s="1092" t="s">
        <v>1971</v>
      </c>
      <c r="AC105" s="1092" t="s">
        <v>1971</v>
      </c>
      <c r="AD105" s="1092" t="s">
        <v>1971</v>
      </c>
      <c r="AE105" s="1092" t="s">
        <v>1971</v>
      </c>
      <c r="AF105" s="1092" t="s">
        <v>1971</v>
      </c>
      <c r="AG105" s="1092" t="s">
        <v>1971</v>
      </c>
      <c r="AH105" s="1092" t="s">
        <v>1971</v>
      </c>
      <c r="AI105" s="1093">
        <f t="shared" si="1"/>
        <v>1</v>
      </c>
      <c r="AJ105" s="1094" t="s">
        <v>988</v>
      </c>
      <c r="AK105" s="1094" t="s">
        <v>964</v>
      </c>
      <c r="AL105" s="1094" t="s">
        <v>965</v>
      </c>
      <c r="AM105" s="1095" t="s">
        <v>2008</v>
      </c>
      <c r="AN105" s="1006" t="s">
        <v>991</v>
      </c>
      <c r="AO105" s="1006" t="s">
        <v>2338</v>
      </c>
      <c r="AP105" s="821">
        <v>1</v>
      </c>
      <c r="AQ105" s="1064" t="s">
        <v>978</v>
      </c>
      <c r="AR105" s="1097" t="s">
        <v>1971</v>
      </c>
      <c r="AS105" s="1098"/>
      <c r="AT105" s="1088"/>
      <c r="AU105" s="1088"/>
      <c r="AV105" s="1088"/>
      <c r="AW105" s="1099"/>
      <c r="AX105" s="1100"/>
      <c r="AY105" s="1063"/>
      <c r="AZ105" s="1064"/>
      <c r="BA105" s="1064"/>
      <c r="BB105" s="1064"/>
      <c r="BC105" s="1064"/>
      <c r="BD105" s="1064"/>
      <c r="BE105" s="1064"/>
      <c r="BF105" s="1064"/>
      <c r="BG105" s="1064"/>
      <c r="BH105" s="1064"/>
      <c r="BI105" s="1394"/>
      <c r="BJ105" s="1343"/>
      <c r="BK105" s="1343"/>
      <c r="BL105" s="1343"/>
      <c r="BM105" s="1343"/>
      <c r="BN105" s="1063"/>
      <c r="BO105" s="1064"/>
      <c r="BP105" s="1064"/>
      <c r="BQ105" s="1064"/>
      <c r="BR105" s="1064"/>
      <c r="BS105" s="1103"/>
      <c r="BT105" s="1064"/>
      <c r="BU105" s="1064"/>
      <c r="BV105" s="1064"/>
      <c r="BW105" s="1104"/>
      <c r="BX105" s="1103"/>
      <c r="BY105" s="1064"/>
      <c r="BZ105" s="1064"/>
      <c r="CA105" s="1064"/>
      <c r="CB105" s="1104"/>
      <c r="CC105" s="1105"/>
      <c r="CD105" s="1351"/>
      <c r="CE105" s="1352"/>
      <c r="CF105" s="1352"/>
      <c r="CG105" s="1352"/>
      <c r="CH105" s="1414"/>
      <c r="CI105" s="1394"/>
      <c r="CJ105" s="1343"/>
      <c r="CK105" s="1343"/>
      <c r="CL105" s="1343"/>
      <c r="CM105" s="1344"/>
      <c r="CN105" s="1394"/>
      <c r="CO105" s="1343"/>
      <c r="CP105" s="1343"/>
      <c r="CQ105" s="1343"/>
      <c r="CR105" s="1344"/>
      <c r="CS105" s="1394"/>
      <c r="CT105" s="1343"/>
      <c r="CU105" s="1343"/>
      <c r="CV105" s="1343"/>
      <c r="CW105" s="1344"/>
      <c r="CX105" s="1394"/>
      <c r="CY105" s="1343"/>
      <c r="CZ105" s="1343"/>
      <c r="DA105" s="1343"/>
      <c r="DB105" s="1344"/>
      <c r="DC105" s="1343"/>
      <c r="DD105" s="1343"/>
      <c r="DE105" s="1343"/>
      <c r="DF105" s="1343"/>
      <c r="DG105" s="1344"/>
      <c r="DH105" s="1394"/>
      <c r="DI105" s="1343"/>
      <c r="DJ105" s="1343"/>
      <c r="DK105" s="1343"/>
      <c r="DL105" s="1344"/>
      <c r="DM105" s="1775"/>
      <c r="DN105" s="1776"/>
      <c r="DO105" s="1776"/>
      <c r="DP105" s="1777"/>
      <c r="DQ105" s="1776"/>
      <c r="DR105" s="1776"/>
      <c r="DS105" s="1776"/>
      <c r="DT105" s="1777"/>
      <c r="DU105" s="1352"/>
      <c r="DV105" s="1696"/>
      <c r="DW105" s="1778"/>
    </row>
    <row r="106" spans="1:127" s="390" customFormat="1" ht="15.75" customHeight="1">
      <c r="A106" s="1085" t="s">
        <v>1022</v>
      </c>
      <c r="B106" s="1045">
        <v>97</v>
      </c>
      <c r="C106" s="1006"/>
      <c r="D106" s="1006"/>
      <c r="E106" s="1006"/>
      <c r="F106" s="1006"/>
      <c r="G106" s="1006"/>
      <c r="H106" s="1006"/>
      <c r="I106" s="1006"/>
      <c r="J106" s="1006"/>
      <c r="K106" s="1006"/>
      <c r="L106" s="1006"/>
      <c r="M106" s="1045"/>
      <c r="N106" s="1006"/>
      <c r="O106" s="1006"/>
      <c r="P106" s="1006"/>
      <c r="Q106" s="1006"/>
      <c r="R106" s="1006"/>
      <c r="S106" s="1006"/>
      <c r="T106" s="1007"/>
      <c r="U106" s="1086" t="s">
        <v>2340</v>
      </c>
      <c r="V106" s="1087" t="s">
        <v>2267</v>
      </c>
      <c r="W106" s="1087" t="s">
        <v>1936</v>
      </c>
      <c r="X106" s="1088" t="s">
        <v>2341</v>
      </c>
      <c r="Y106" s="1089" t="s">
        <v>658</v>
      </c>
      <c r="Z106" s="1090" t="s">
        <v>2342</v>
      </c>
      <c r="AA106" s="1091" t="s">
        <v>1971</v>
      </c>
      <c r="AB106" s="1092" t="s">
        <v>1971</v>
      </c>
      <c r="AC106" s="1092" t="s">
        <v>1971</v>
      </c>
      <c r="AD106" s="1092" t="s">
        <v>1971</v>
      </c>
      <c r="AE106" s="1092">
        <v>1</v>
      </c>
      <c r="AF106" s="1092" t="s">
        <v>1971</v>
      </c>
      <c r="AG106" s="1092" t="s">
        <v>1971</v>
      </c>
      <c r="AH106" s="1092" t="s">
        <v>1971</v>
      </c>
      <c r="AI106" s="1093">
        <f t="shared" si="1"/>
        <v>1</v>
      </c>
      <c r="AJ106" s="1094" t="s">
        <v>963</v>
      </c>
      <c r="AK106" s="1094" t="s">
        <v>1971</v>
      </c>
      <c r="AL106" s="1094" t="s">
        <v>1971</v>
      </c>
      <c r="AM106" s="1095" t="s">
        <v>2146</v>
      </c>
      <c r="AN106" s="1006" t="s">
        <v>293</v>
      </c>
      <c r="AO106" s="1006" t="s">
        <v>4791</v>
      </c>
      <c r="AP106" s="1302">
        <v>1</v>
      </c>
      <c r="AQ106" s="1064" t="s">
        <v>966</v>
      </c>
      <c r="AR106" s="1097" t="s">
        <v>658</v>
      </c>
      <c r="AS106" s="1098"/>
      <c r="AT106" s="1088"/>
      <c r="AU106" s="1088"/>
      <c r="AV106" s="1088"/>
      <c r="AW106" s="1099"/>
      <c r="AX106" s="1100"/>
      <c r="AY106" s="1063"/>
      <c r="AZ106" s="1064"/>
      <c r="BA106" s="1064"/>
      <c r="BB106" s="1064"/>
      <c r="BC106" s="1064"/>
      <c r="BD106" s="1064"/>
      <c r="BE106" s="1064"/>
      <c r="BF106" s="1064"/>
      <c r="BG106" s="1064"/>
      <c r="BH106" s="1064"/>
      <c r="BI106" s="1063" t="s">
        <v>4810</v>
      </c>
      <c r="BJ106" s="1064" t="s">
        <v>4811</v>
      </c>
      <c r="BK106" s="1064" t="s">
        <v>4812</v>
      </c>
      <c r="BL106" s="1064" t="s">
        <v>4802</v>
      </c>
      <c r="BM106" s="1064" t="s">
        <v>4813</v>
      </c>
      <c r="BN106" s="1063"/>
      <c r="BO106" s="1064"/>
      <c r="BP106" s="1064"/>
      <c r="BQ106" s="1064"/>
      <c r="BR106" s="1064"/>
      <c r="BS106" s="1103"/>
      <c r="BT106" s="1064"/>
      <c r="BU106" s="1064"/>
      <c r="BV106" s="1064"/>
      <c r="BW106" s="1104"/>
      <c r="BX106" s="1103"/>
      <c r="BY106" s="1064"/>
      <c r="BZ106" s="1064"/>
      <c r="CA106" s="1064"/>
      <c r="CB106" s="1104"/>
      <c r="CC106" s="1105"/>
      <c r="CD106" s="1106" t="s">
        <v>1971</v>
      </c>
      <c r="CE106" s="1107" t="s">
        <v>1971</v>
      </c>
      <c r="CF106" s="1107" t="s">
        <v>1971</v>
      </c>
      <c r="CG106" s="1107" t="s">
        <v>1971</v>
      </c>
      <c r="CH106" s="1108" t="s">
        <v>1971</v>
      </c>
      <c r="CI106" s="1063" t="s">
        <v>1971</v>
      </c>
      <c r="CJ106" s="1064" t="s">
        <v>1971</v>
      </c>
      <c r="CK106" s="1064" t="s">
        <v>1971</v>
      </c>
      <c r="CL106" s="1064" t="s">
        <v>1971</v>
      </c>
      <c r="CM106" s="1105" t="s">
        <v>1971</v>
      </c>
      <c r="CN106" s="1063" t="s">
        <v>1971</v>
      </c>
      <c r="CO106" s="1064" t="s">
        <v>1971</v>
      </c>
      <c r="CP106" s="1064" t="s">
        <v>1971</v>
      </c>
      <c r="CQ106" s="1064" t="s">
        <v>1971</v>
      </c>
      <c r="CR106" s="1105" t="s">
        <v>1971</v>
      </c>
      <c r="CS106" s="1063" t="s">
        <v>1971</v>
      </c>
      <c r="CT106" s="1064" t="s">
        <v>1971</v>
      </c>
      <c r="CU106" s="1064" t="s">
        <v>1971</v>
      </c>
      <c r="CV106" s="1064" t="s">
        <v>1971</v>
      </c>
      <c r="CW106" s="1105" t="s">
        <v>1971</v>
      </c>
      <c r="CX106" s="1063" t="s">
        <v>1971</v>
      </c>
      <c r="CY106" s="1064" t="s">
        <v>1971</v>
      </c>
      <c r="CZ106" s="1064" t="s">
        <v>1971</v>
      </c>
      <c r="DA106" s="1064" t="s">
        <v>1971</v>
      </c>
      <c r="DB106" s="1105" t="s">
        <v>1971</v>
      </c>
      <c r="DC106" s="1064" t="s">
        <v>1971</v>
      </c>
      <c r="DD106" s="1064" t="s">
        <v>1971</v>
      </c>
      <c r="DE106" s="1064" t="s">
        <v>1971</v>
      </c>
      <c r="DF106" s="1064" t="s">
        <v>1971</v>
      </c>
      <c r="DG106" s="1105" t="s">
        <v>1971</v>
      </c>
      <c r="DH106" s="1063" t="s">
        <v>1971</v>
      </c>
      <c r="DI106" s="1064" t="s">
        <v>1971</v>
      </c>
      <c r="DJ106" s="1064" t="s">
        <v>1971</v>
      </c>
      <c r="DK106" s="1064" t="s">
        <v>1971</v>
      </c>
      <c r="DL106" s="1105" t="s">
        <v>1971</v>
      </c>
      <c r="DM106" s="1109" t="s">
        <v>1971</v>
      </c>
      <c r="DN106" s="1110" t="s">
        <v>1971</v>
      </c>
      <c r="DO106" s="1110" t="s">
        <v>1971</v>
      </c>
      <c r="DP106" s="1111" t="s">
        <v>1971</v>
      </c>
      <c r="DQ106" s="1110" t="s">
        <v>1971</v>
      </c>
      <c r="DR106" s="1110" t="s">
        <v>1971</v>
      </c>
      <c r="DS106" s="1110" t="s">
        <v>1971</v>
      </c>
      <c r="DT106" s="1111" t="s">
        <v>1971</v>
      </c>
      <c r="DU106" s="1107" t="s">
        <v>1971</v>
      </c>
      <c r="DV106" s="1112" t="s">
        <v>1971</v>
      </c>
      <c r="DW106" s="1113" t="s">
        <v>1971</v>
      </c>
    </row>
    <row r="107" spans="1:127" s="390" customFormat="1">
      <c r="A107" s="1085" t="s">
        <v>1022</v>
      </c>
      <c r="B107" s="1045">
        <v>98</v>
      </c>
      <c r="C107" s="1006"/>
      <c r="D107" s="1006"/>
      <c r="E107" s="1006"/>
      <c r="F107" s="1006"/>
      <c r="G107" s="1006"/>
      <c r="H107" s="1006"/>
      <c r="I107" s="1006"/>
      <c r="J107" s="1006"/>
      <c r="K107" s="1006"/>
      <c r="L107" s="1006"/>
      <c r="M107" s="1045"/>
      <c r="N107" s="1006"/>
      <c r="O107" s="1006"/>
      <c r="P107" s="1006"/>
      <c r="Q107" s="1006"/>
      <c r="R107" s="1006"/>
      <c r="S107" s="1006"/>
      <c r="T107" s="1007"/>
      <c r="U107" s="1086" t="s">
        <v>2343</v>
      </c>
      <c r="V107" s="1087" t="s">
        <v>1971</v>
      </c>
      <c r="W107" s="1087" t="s">
        <v>1971</v>
      </c>
      <c r="X107" s="1088" t="s">
        <v>2344</v>
      </c>
      <c r="Y107" s="1089" t="s">
        <v>2345</v>
      </c>
      <c r="Z107" s="1090" t="s">
        <v>1971</v>
      </c>
      <c r="AA107" s="1091" t="s">
        <v>1971</v>
      </c>
      <c r="AB107" s="1092">
        <v>1</v>
      </c>
      <c r="AC107" s="1092" t="s">
        <v>1971</v>
      </c>
      <c r="AD107" s="1092" t="s">
        <v>1971</v>
      </c>
      <c r="AE107" s="1092" t="s">
        <v>1971</v>
      </c>
      <c r="AF107" s="1092" t="s">
        <v>1971</v>
      </c>
      <c r="AG107" s="1092" t="s">
        <v>1971</v>
      </c>
      <c r="AH107" s="1092" t="s">
        <v>1971</v>
      </c>
      <c r="AI107" s="1093">
        <f t="shared" si="1"/>
        <v>1</v>
      </c>
      <c r="AJ107" s="1094" t="s">
        <v>984</v>
      </c>
      <c r="AK107" s="1094" t="s">
        <v>964</v>
      </c>
      <c r="AL107" s="1094" t="s">
        <v>977</v>
      </c>
      <c r="AM107" s="1095" t="s">
        <v>1971</v>
      </c>
      <c r="AN107" s="844" t="s">
        <v>991</v>
      </c>
      <c r="AO107" s="1006" t="s">
        <v>2346</v>
      </c>
      <c r="AP107" s="821">
        <v>0</v>
      </c>
      <c r="AQ107" s="821" t="s">
        <v>978</v>
      </c>
      <c r="AR107" s="1097" t="s">
        <v>1971</v>
      </c>
      <c r="AS107" s="1098"/>
      <c r="AT107" s="1088"/>
      <c r="AU107" s="1088"/>
      <c r="AV107" s="1088"/>
      <c r="AW107" s="1099"/>
      <c r="AX107" s="1100"/>
      <c r="AY107" s="1063"/>
      <c r="AZ107" s="1064"/>
      <c r="BA107" s="1064"/>
      <c r="BB107" s="1064"/>
      <c r="BC107" s="1064"/>
      <c r="BD107" s="1064"/>
      <c r="BE107" s="1064"/>
      <c r="BF107" s="1064"/>
      <c r="BG107" s="1064"/>
      <c r="BH107" s="1064"/>
      <c r="BI107" s="1394"/>
      <c r="BJ107" s="1343"/>
      <c r="BK107" s="1343"/>
      <c r="BL107" s="1343"/>
      <c r="BM107" s="1343"/>
      <c r="BN107" s="1063"/>
      <c r="BO107" s="1064"/>
      <c r="BP107" s="1064"/>
      <c r="BQ107" s="1064"/>
      <c r="BR107" s="1064"/>
      <c r="BS107" s="1103"/>
      <c r="BT107" s="1064"/>
      <c r="BU107" s="1064"/>
      <c r="BV107" s="1064"/>
      <c r="BW107" s="1104"/>
      <c r="BX107" s="1103"/>
      <c r="BY107" s="1064"/>
      <c r="BZ107" s="1064"/>
      <c r="CA107" s="1064"/>
      <c r="CB107" s="1104"/>
      <c r="CC107" s="1105"/>
      <c r="CD107" s="1351"/>
      <c r="CE107" s="1352"/>
      <c r="CF107" s="1352"/>
      <c r="CG107" s="1352"/>
      <c r="CH107" s="1414"/>
      <c r="CI107" s="1394"/>
      <c r="CJ107" s="1343"/>
      <c r="CK107" s="1343"/>
      <c r="CL107" s="1343"/>
      <c r="CM107" s="1344"/>
      <c r="CN107" s="1394"/>
      <c r="CO107" s="1343"/>
      <c r="CP107" s="1343"/>
      <c r="CQ107" s="1343"/>
      <c r="CR107" s="1344"/>
      <c r="CS107" s="1394"/>
      <c r="CT107" s="1343"/>
      <c r="CU107" s="1343"/>
      <c r="CV107" s="1343"/>
      <c r="CW107" s="1344"/>
      <c r="CX107" s="1394"/>
      <c r="CY107" s="1343"/>
      <c r="CZ107" s="1343"/>
      <c r="DA107" s="1343"/>
      <c r="DB107" s="1344"/>
      <c r="DC107" s="1343"/>
      <c r="DD107" s="1343"/>
      <c r="DE107" s="1343"/>
      <c r="DF107" s="1343"/>
      <c r="DG107" s="1344"/>
      <c r="DH107" s="1394"/>
      <c r="DI107" s="1343"/>
      <c r="DJ107" s="1343"/>
      <c r="DK107" s="1343"/>
      <c r="DL107" s="1344"/>
      <c r="DM107" s="1775"/>
      <c r="DN107" s="1776"/>
      <c r="DO107" s="1776"/>
      <c r="DP107" s="1777"/>
      <c r="DQ107" s="1776"/>
      <c r="DR107" s="1776"/>
      <c r="DS107" s="1776"/>
      <c r="DT107" s="1777"/>
      <c r="DU107" s="1352"/>
      <c r="DV107" s="1696"/>
      <c r="DW107" s="1778"/>
    </row>
    <row r="108" spans="1:127" s="390" customFormat="1" ht="15.75" customHeight="1">
      <c r="A108" s="1085" t="s">
        <v>1022</v>
      </c>
      <c r="B108" s="1045">
        <v>99</v>
      </c>
      <c r="C108" s="1006"/>
      <c r="D108" s="1006"/>
      <c r="E108" s="1006"/>
      <c r="F108" s="1006"/>
      <c r="G108" s="1006"/>
      <c r="H108" s="1006"/>
      <c r="I108" s="1006"/>
      <c r="J108" s="1006"/>
      <c r="K108" s="1006"/>
      <c r="L108" s="1006"/>
      <c r="M108" s="1045"/>
      <c r="N108" s="1006"/>
      <c r="O108" s="1006"/>
      <c r="P108" s="1006"/>
      <c r="Q108" s="1006"/>
      <c r="R108" s="1006"/>
      <c r="S108" s="1006"/>
      <c r="T108" s="1007"/>
      <c r="U108" s="1086" t="s">
        <v>2347</v>
      </c>
      <c r="V108" s="1087" t="s">
        <v>1971</v>
      </c>
      <c r="W108" s="1087" t="s">
        <v>1971</v>
      </c>
      <c r="X108" s="1088" t="s">
        <v>2061</v>
      </c>
      <c r="Y108" s="1089" t="s">
        <v>2062</v>
      </c>
      <c r="Z108" s="1090" t="s">
        <v>1971</v>
      </c>
      <c r="AA108" s="1091" t="s">
        <v>1971</v>
      </c>
      <c r="AB108" s="1092" t="s">
        <v>1971</v>
      </c>
      <c r="AC108" s="1092" t="s">
        <v>1971</v>
      </c>
      <c r="AD108" s="1092" t="s">
        <v>1971</v>
      </c>
      <c r="AE108" s="1092" t="s">
        <v>1971</v>
      </c>
      <c r="AF108" s="1092" t="s">
        <v>1971</v>
      </c>
      <c r="AG108" s="1092" t="s">
        <v>1971</v>
      </c>
      <c r="AH108" s="1092" t="s">
        <v>1971</v>
      </c>
      <c r="AI108" s="1093">
        <f t="shared" si="1"/>
        <v>0</v>
      </c>
      <c r="AJ108" s="1094" t="s">
        <v>963</v>
      </c>
      <c r="AK108" s="1094" t="s">
        <v>1971</v>
      </c>
      <c r="AL108" s="1094" t="s">
        <v>1971</v>
      </c>
      <c r="AM108" s="1095" t="s">
        <v>1971</v>
      </c>
      <c r="AN108" s="1006" t="s">
        <v>1971</v>
      </c>
      <c r="AO108" s="1006" t="s">
        <v>2063</v>
      </c>
      <c r="AP108" s="1302">
        <v>0</v>
      </c>
      <c r="AQ108" s="1064" t="s">
        <v>1971</v>
      </c>
      <c r="AR108" s="1097" t="s">
        <v>1971</v>
      </c>
      <c r="AS108" s="1098"/>
      <c r="AT108" s="1088"/>
      <c r="AU108" s="1088"/>
      <c r="AV108" s="1088"/>
      <c r="AW108" s="1099"/>
      <c r="AX108" s="1100"/>
      <c r="AY108" s="1063"/>
      <c r="AZ108" s="1064"/>
      <c r="BA108" s="1064"/>
      <c r="BB108" s="1064"/>
      <c r="BC108" s="1064"/>
      <c r="BD108" s="1064"/>
      <c r="BE108" s="1064"/>
      <c r="BF108" s="1064"/>
      <c r="BG108" s="1064"/>
      <c r="BH108" s="1064"/>
      <c r="BI108" s="1394"/>
      <c r="BJ108" s="1343"/>
      <c r="BK108" s="1343"/>
      <c r="BL108" s="1343"/>
      <c r="BM108" s="1343"/>
      <c r="BN108" s="1063"/>
      <c r="BO108" s="1064"/>
      <c r="BP108" s="1064"/>
      <c r="BQ108" s="1064"/>
      <c r="BR108" s="1064"/>
      <c r="BS108" s="1103"/>
      <c r="BT108" s="1064"/>
      <c r="BU108" s="1064"/>
      <c r="BV108" s="1064"/>
      <c r="BW108" s="1104"/>
      <c r="BX108" s="1103"/>
      <c r="BY108" s="1064"/>
      <c r="BZ108" s="1064"/>
      <c r="CA108" s="1064"/>
      <c r="CB108" s="1104"/>
      <c r="CC108" s="1105"/>
      <c r="CD108" s="1351"/>
      <c r="CE108" s="1352"/>
      <c r="CF108" s="1352"/>
      <c r="CG108" s="1352"/>
      <c r="CH108" s="1414"/>
      <c r="CI108" s="1394"/>
      <c r="CJ108" s="1343"/>
      <c r="CK108" s="1343"/>
      <c r="CL108" s="1343"/>
      <c r="CM108" s="1344"/>
      <c r="CN108" s="1394"/>
      <c r="CO108" s="1343"/>
      <c r="CP108" s="1343"/>
      <c r="CQ108" s="1343"/>
      <c r="CR108" s="1344"/>
      <c r="CS108" s="1394"/>
      <c r="CT108" s="1343"/>
      <c r="CU108" s="1343"/>
      <c r="CV108" s="1343"/>
      <c r="CW108" s="1344"/>
      <c r="CX108" s="1394"/>
      <c r="CY108" s="1343"/>
      <c r="CZ108" s="1343"/>
      <c r="DA108" s="1343"/>
      <c r="DB108" s="1344"/>
      <c r="DC108" s="1343"/>
      <c r="DD108" s="1343"/>
      <c r="DE108" s="1343"/>
      <c r="DF108" s="1343"/>
      <c r="DG108" s="1344"/>
      <c r="DH108" s="1394"/>
      <c r="DI108" s="1343"/>
      <c r="DJ108" s="1343"/>
      <c r="DK108" s="1343"/>
      <c r="DL108" s="1344"/>
      <c r="DM108" s="1775"/>
      <c r="DN108" s="1776"/>
      <c r="DO108" s="1776"/>
      <c r="DP108" s="1777"/>
      <c r="DQ108" s="1776"/>
      <c r="DR108" s="1776"/>
      <c r="DS108" s="1776"/>
      <c r="DT108" s="1777"/>
      <c r="DU108" s="1352"/>
      <c r="DV108" s="1696"/>
      <c r="DW108" s="1778"/>
    </row>
    <row r="109" spans="1:127" s="390" customFormat="1" ht="15.75" customHeight="1">
      <c r="A109" s="1085" t="s">
        <v>1022</v>
      </c>
      <c r="B109" s="1045">
        <v>100</v>
      </c>
      <c r="C109" s="1006"/>
      <c r="D109" s="1006"/>
      <c r="E109" s="1006"/>
      <c r="F109" s="1006"/>
      <c r="G109" s="1006"/>
      <c r="H109" s="1006"/>
      <c r="I109" s="1006"/>
      <c r="J109" s="1006"/>
      <c r="K109" s="1006"/>
      <c r="L109" s="1006"/>
      <c r="M109" s="1045"/>
      <c r="N109" s="1006"/>
      <c r="O109" s="1006"/>
      <c r="P109" s="1006"/>
      <c r="Q109" s="1006"/>
      <c r="R109" s="1006"/>
      <c r="S109" s="1006"/>
      <c r="T109" s="1007"/>
      <c r="U109" s="1086" t="s">
        <v>2348</v>
      </c>
      <c r="V109" s="1087" t="s">
        <v>1971</v>
      </c>
      <c r="W109" s="1087" t="s">
        <v>1971</v>
      </c>
      <c r="X109" s="1088" t="s">
        <v>2349</v>
      </c>
      <c r="Y109" s="1089" t="s">
        <v>2350</v>
      </c>
      <c r="Z109" s="1090" t="s">
        <v>1971</v>
      </c>
      <c r="AA109" s="1091" t="s">
        <v>1971</v>
      </c>
      <c r="AB109" s="1092" t="s">
        <v>1971</v>
      </c>
      <c r="AC109" s="1092" t="s">
        <v>1971</v>
      </c>
      <c r="AD109" s="1092" t="s">
        <v>1971</v>
      </c>
      <c r="AE109" s="1092" t="s">
        <v>1971</v>
      </c>
      <c r="AF109" s="1092" t="s">
        <v>1971</v>
      </c>
      <c r="AG109" s="1092" t="s">
        <v>1971</v>
      </c>
      <c r="AH109" s="1092" t="s">
        <v>1971</v>
      </c>
      <c r="AI109" s="1093">
        <f t="shared" si="1"/>
        <v>0</v>
      </c>
      <c r="AJ109" s="1094"/>
      <c r="AK109" s="1094"/>
      <c r="AL109" s="1094"/>
      <c r="AM109" s="1095"/>
      <c r="AN109" s="1006"/>
      <c r="AO109" s="1006"/>
      <c r="AP109" s="821">
        <v>1</v>
      </c>
      <c r="AQ109" s="1064"/>
      <c r="AR109" s="1097"/>
      <c r="AS109" s="1098"/>
      <c r="AT109" s="1088"/>
      <c r="AU109" s="1088"/>
      <c r="AV109" s="1088"/>
      <c r="AW109" s="1099"/>
      <c r="AX109" s="1100"/>
      <c r="AY109" s="1063"/>
      <c r="AZ109" s="1064"/>
      <c r="BA109" s="1064"/>
      <c r="BB109" s="1064"/>
      <c r="BC109" s="1064"/>
      <c r="BD109" s="1064"/>
      <c r="BE109" s="1064"/>
      <c r="BF109" s="1064"/>
      <c r="BG109" s="1064"/>
      <c r="BH109" s="1064"/>
      <c r="BI109" s="1394"/>
      <c r="BJ109" s="1343"/>
      <c r="BK109" s="1343"/>
      <c r="BL109" s="1343"/>
      <c r="BM109" s="1343"/>
      <c r="BN109" s="1063"/>
      <c r="BO109" s="1064"/>
      <c r="BP109" s="1064"/>
      <c r="BQ109" s="1064"/>
      <c r="BR109" s="1064"/>
      <c r="BS109" s="1103"/>
      <c r="BT109" s="1064"/>
      <c r="BU109" s="1064"/>
      <c r="BV109" s="1064"/>
      <c r="BW109" s="1104"/>
      <c r="BX109" s="1103"/>
      <c r="BY109" s="1064"/>
      <c r="BZ109" s="1064"/>
      <c r="CA109" s="1064"/>
      <c r="CB109" s="1104"/>
      <c r="CC109" s="1105"/>
      <c r="CD109" s="1351"/>
      <c r="CE109" s="1352"/>
      <c r="CF109" s="1352"/>
      <c r="CG109" s="1352"/>
      <c r="CH109" s="1414"/>
      <c r="CI109" s="1394"/>
      <c r="CJ109" s="1343"/>
      <c r="CK109" s="1343"/>
      <c r="CL109" s="1343"/>
      <c r="CM109" s="1344"/>
      <c r="CN109" s="1394"/>
      <c r="CO109" s="1343"/>
      <c r="CP109" s="1343"/>
      <c r="CQ109" s="1343"/>
      <c r="CR109" s="1344"/>
      <c r="CS109" s="1394"/>
      <c r="CT109" s="1343"/>
      <c r="CU109" s="1343"/>
      <c r="CV109" s="1343"/>
      <c r="CW109" s="1344"/>
      <c r="CX109" s="1394"/>
      <c r="CY109" s="1343"/>
      <c r="CZ109" s="1343"/>
      <c r="DA109" s="1343"/>
      <c r="DB109" s="1344"/>
      <c r="DC109" s="1343"/>
      <c r="DD109" s="1343"/>
      <c r="DE109" s="1343"/>
      <c r="DF109" s="1343"/>
      <c r="DG109" s="1344"/>
      <c r="DH109" s="1394"/>
      <c r="DI109" s="1343"/>
      <c r="DJ109" s="1343"/>
      <c r="DK109" s="1343"/>
      <c r="DL109" s="1344"/>
      <c r="DM109" s="1775"/>
      <c r="DN109" s="1776"/>
      <c r="DO109" s="1776"/>
      <c r="DP109" s="1777"/>
      <c r="DQ109" s="1776"/>
      <c r="DR109" s="1776"/>
      <c r="DS109" s="1776"/>
      <c r="DT109" s="1777"/>
      <c r="DU109" s="1352"/>
      <c r="DV109" s="1696"/>
      <c r="DW109" s="1778"/>
    </row>
    <row r="110" spans="1:127" s="390" customFormat="1" ht="15.75" customHeight="1">
      <c r="A110" s="1085" t="s">
        <v>969</v>
      </c>
      <c r="B110" s="1045">
        <v>101</v>
      </c>
      <c r="C110" s="1006"/>
      <c r="D110" s="1006"/>
      <c r="E110" s="1006"/>
      <c r="F110" s="1006"/>
      <c r="G110" s="1006"/>
      <c r="H110" s="1006"/>
      <c r="I110" s="1006"/>
      <c r="J110" s="1006"/>
      <c r="K110" s="1006"/>
      <c r="L110" s="1006"/>
      <c r="M110" s="1045"/>
      <c r="N110" s="1006"/>
      <c r="O110" s="1006"/>
      <c r="P110" s="1006"/>
      <c r="Q110" s="1006"/>
      <c r="R110" s="1006"/>
      <c r="S110" s="1006"/>
      <c r="T110" s="1007"/>
      <c r="U110" s="1086" t="s">
        <v>2357</v>
      </c>
      <c r="V110" s="1087" t="s">
        <v>2358</v>
      </c>
      <c r="W110" s="1087" t="s">
        <v>1936</v>
      </c>
      <c r="X110" s="1088" t="s">
        <v>2359</v>
      </c>
      <c r="Y110" s="1089" t="s">
        <v>148</v>
      </c>
      <c r="Z110" s="1090" t="s">
        <v>2360</v>
      </c>
      <c r="AA110" s="1091">
        <v>0.5</v>
      </c>
      <c r="AB110" s="1092">
        <v>0.5</v>
      </c>
      <c r="AC110" s="1092" t="s">
        <v>1971</v>
      </c>
      <c r="AD110" s="1092" t="s">
        <v>1971</v>
      </c>
      <c r="AE110" s="1092" t="s">
        <v>1971</v>
      </c>
      <c r="AF110" s="1092" t="s">
        <v>1971</v>
      </c>
      <c r="AG110" s="1092" t="s">
        <v>1971</v>
      </c>
      <c r="AH110" s="1092" t="s">
        <v>1971</v>
      </c>
      <c r="AI110" s="1093">
        <f t="shared" si="1"/>
        <v>1</v>
      </c>
      <c r="AJ110" s="1094" t="s">
        <v>984</v>
      </c>
      <c r="AK110" s="1094" t="s">
        <v>964</v>
      </c>
      <c r="AL110" s="1094" t="s">
        <v>965</v>
      </c>
      <c r="AM110" s="1095" t="s">
        <v>1955</v>
      </c>
      <c r="AN110" s="1006" t="s">
        <v>2204</v>
      </c>
      <c r="AO110" s="1006" t="s">
        <v>4787</v>
      </c>
      <c r="AP110" s="1308">
        <v>2</v>
      </c>
      <c r="AQ110" s="1064" t="s">
        <v>978</v>
      </c>
      <c r="AR110" s="1097" t="s">
        <v>148</v>
      </c>
      <c r="AS110" s="1098"/>
      <c r="AT110" s="1088"/>
      <c r="AU110" s="1088"/>
      <c r="AV110" s="1088"/>
      <c r="AW110" s="1099"/>
      <c r="AX110" s="1100"/>
      <c r="AY110" s="1063"/>
      <c r="AZ110" s="1064"/>
      <c r="BA110" s="1064"/>
      <c r="BB110" s="1064"/>
      <c r="BC110" s="1064"/>
      <c r="BD110" s="1064"/>
      <c r="BE110" s="1064"/>
      <c r="BF110" s="1064"/>
      <c r="BG110" s="1114"/>
      <c r="BH110" s="1114"/>
      <c r="BI110" s="1115">
        <v>0</v>
      </c>
      <c r="BJ110" s="1114">
        <v>0</v>
      </c>
      <c r="BK110" s="1114">
        <v>0</v>
      </c>
      <c r="BL110" s="1114">
        <v>0</v>
      </c>
      <c r="BM110" s="1114">
        <v>0</v>
      </c>
      <c r="BN110" s="1063"/>
      <c r="BO110" s="1064"/>
      <c r="BP110" s="1064"/>
      <c r="BQ110" s="1064"/>
      <c r="BR110" s="1064"/>
      <c r="BS110" s="1103"/>
      <c r="BT110" s="1064"/>
      <c r="BU110" s="1064"/>
      <c r="BV110" s="1064"/>
      <c r="BW110" s="1104"/>
      <c r="BX110" s="1103"/>
      <c r="BY110" s="1064"/>
      <c r="BZ110" s="1064"/>
      <c r="CA110" s="1064"/>
      <c r="CB110" s="1104"/>
      <c r="CC110" s="1105"/>
      <c r="CD110" s="1106" t="s">
        <v>961</v>
      </c>
      <c r="CE110" s="1107" t="s">
        <v>961</v>
      </c>
      <c r="CF110" s="1107" t="s">
        <v>961</v>
      </c>
      <c r="CG110" s="1107" t="s">
        <v>961</v>
      </c>
      <c r="CH110" s="1108" t="s">
        <v>961</v>
      </c>
      <c r="CI110" s="1063" t="s">
        <v>1971</v>
      </c>
      <c r="CJ110" s="1064" t="s">
        <v>1971</v>
      </c>
      <c r="CK110" s="1064" t="s">
        <v>1971</v>
      </c>
      <c r="CL110" s="1064" t="s">
        <v>1971</v>
      </c>
      <c r="CM110" s="1105" t="s">
        <v>1971</v>
      </c>
      <c r="CN110" s="1063">
        <v>9.5</v>
      </c>
      <c r="CO110" s="1064">
        <v>9.5</v>
      </c>
      <c r="CP110" s="1064">
        <v>9.5</v>
      </c>
      <c r="CQ110" s="1064">
        <v>9.5</v>
      </c>
      <c r="CR110" s="1105">
        <v>9.5</v>
      </c>
      <c r="CS110" s="1063">
        <v>2</v>
      </c>
      <c r="CT110" s="1064">
        <v>2</v>
      </c>
      <c r="CU110" s="1064">
        <v>2</v>
      </c>
      <c r="CV110" s="1064">
        <v>2</v>
      </c>
      <c r="CW110" s="1105">
        <v>2</v>
      </c>
      <c r="CX110" s="1063" t="s">
        <v>1971</v>
      </c>
      <c r="CY110" s="1064" t="s">
        <v>1971</v>
      </c>
      <c r="CZ110" s="1064" t="s">
        <v>1971</v>
      </c>
      <c r="DA110" s="1064" t="s">
        <v>1971</v>
      </c>
      <c r="DB110" s="1105" t="s">
        <v>1971</v>
      </c>
      <c r="DC110" s="1064" t="s">
        <v>1971</v>
      </c>
      <c r="DD110" s="1064" t="s">
        <v>1971</v>
      </c>
      <c r="DE110" s="1064" t="s">
        <v>1971</v>
      </c>
      <c r="DF110" s="1064" t="s">
        <v>1971</v>
      </c>
      <c r="DG110" s="1105" t="s">
        <v>1971</v>
      </c>
      <c r="DH110" s="1063" t="s">
        <v>1971</v>
      </c>
      <c r="DI110" s="1064" t="s">
        <v>1971</v>
      </c>
      <c r="DJ110" s="1064" t="s">
        <v>1971</v>
      </c>
      <c r="DK110" s="1064" t="s">
        <v>1971</v>
      </c>
      <c r="DL110" s="1105" t="s">
        <v>1971</v>
      </c>
      <c r="DM110" s="1109">
        <v>-3.3000000000000002E-2</v>
      </c>
      <c r="DN110" s="1110" t="s">
        <v>1971</v>
      </c>
      <c r="DO110" s="1110" t="s">
        <v>1971</v>
      </c>
      <c r="DP110" s="1111" t="s">
        <v>1971</v>
      </c>
      <c r="DQ110" s="1110">
        <v>0</v>
      </c>
      <c r="DR110" s="1110" t="s">
        <v>1971</v>
      </c>
      <c r="DS110" s="1110" t="s">
        <v>1971</v>
      </c>
      <c r="DT110" s="1111" t="s">
        <v>1971</v>
      </c>
      <c r="DU110" s="1107" t="s">
        <v>1971</v>
      </c>
      <c r="DV110" s="1112">
        <v>1</v>
      </c>
      <c r="DW110" s="1113" t="s">
        <v>1971</v>
      </c>
    </row>
    <row r="111" spans="1:127" s="390" customFormat="1" ht="15.75" customHeight="1">
      <c r="A111" s="1085" t="s">
        <v>969</v>
      </c>
      <c r="B111" s="1045">
        <v>102</v>
      </c>
      <c r="C111" s="1006"/>
      <c r="D111" s="1006"/>
      <c r="E111" s="1006"/>
      <c r="F111" s="1006"/>
      <c r="G111" s="1006"/>
      <c r="H111" s="1006"/>
      <c r="I111" s="1006"/>
      <c r="J111" s="1006"/>
      <c r="K111" s="1006"/>
      <c r="L111" s="1006"/>
      <c r="M111" s="1045"/>
      <c r="N111" s="1006"/>
      <c r="O111" s="1006"/>
      <c r="P111" s="1006"/>
      <c r="Q111" s="1006"/>
      <c r="R111" s="1006"/>
      <c r="S111" s="1006"/>
      <c r="T111" s="1007"/>
      <c r="U111" s="1086" t="s">
        <v>2362</v>
      </c>
      <c r="V111" s="1087" t="s">
        <v>2358</v>
      </c>
      <c r="W111" s="1087" t="s">
        <v>1920</v>
      </c>
      <c r="X111" s="1088" t="s">
        <v>2363</v>
      </c>
      <c r="Y111" s="1089" t="s">
        <v>2364</v>
      </c>
      <c r="Z111" s="1090" t="s">
        <v>2365</v>
      </c>
      <c r="AA111" s="1091">
        <v>0.5</v>
      </c>
      <c r="AB111" s="1092">
        <v>0.5</v>
      </c>
      <c r="AC111" s="1092" t="s">
        <v>1971</v>
      </c>
      <c r="AD111" s="1092" t="s">
        <v>1971</v>
      </c>
      <c r="AE111" s="1092" t="s">
        <v>1971</v>
      </c>
      <c r="AF111" s="1092" t="s">
        <v>1971</v>
      </c>
      <c r="AG111" s="1092" t="s">
        <v>1971</v>
      </c>
      <c r="AH111" s="1092" t="s">
        <v>1971</v>
      </c>
      <c r="AI111" s="1093">
        <f t="shared" si="1"/>
        <v>1</v>
      </c>
      <c r="AJ111" s="1094" t="s">
        <v>988</v>
      </c>
      <c r="AK111" s="1094" t="s">
        <v>964</v>
      </c>
      <c r="AL111" s="1094" t="s">
        <v>965</v>
      </c>
      <c r="AM111" s="1095" t="s">
        <v>2178</v>
      </c>
      <c r="AN111" s="1006" t="s">
        <v>410</v>
      </c>
      <c r="AO111" s="1006" t="s">
        <v>4790</v>
      </c>
      <c r="AP111" s="1309">
        <v>0</v>
      </c>
      <c r="AQ111" s="1064" t="s">
        <v>978</v>
      </c>
      <c r="AR111" s="1097"/>
      <c r="AS111" s="1098"/>
      <c r="AT111" s="1088"/>
      <c r="AU111" s="1088"/>
      <c r="AV111" s="1088"/>
      <c r="AW111" s="1099"/>
      <c r="AX111" s="1100"/>
      <c r="AY111" s="1063"/>
      <c r="AZ111" s="1064"/>
      <c r="BA111" s="1064"/>
      <c r="BB111" s="1064"/>
      <c r="BC111" s="1064"/>
      <c r="BD111" s="1064"/>
      <c r="BE111" s="1064"/>
      <c r="BF111" s="1064"/>
      <c r="BG111" s="1114"/>
      <c r="BH111" s="1114"/>
      <c r="BI111" s="1692"/>
      <c r="BJ111" s="1693"/>
      <c r="BK111" s="1693"/>
      <c r="BL111" s="1693"/>
      <c r="BM111" s="1693"/>
      <c r="BN111" s="1063"/>
      <c r="BO111" s="1064"/>
      <c r="BP111" s="1064"/>
      <c r="BQ111" s="1064"/>
      <c r="BR111" s="1064"/>
      <c r="BS111" s="1103"/>
      <c r="BT111" s="1064"/>
      <c r="BU111" s="1064"/>
      <c r="BV111" s="1064"/>
      <c r="BW111" s="1104"/>
      <c r="BX111" s="1103"/>
      <c r="BY111" s="1064"/>
      <c r="BZ111" s="1064"/>
      <c r="CA111" s="1064"/>
      <c r="CB111" s="1104"/>
      <c r="CC111" s="1105"/>
      <c r="CD111" s="1351"/>
      <c r="CE111" s="1352"/>
      <c r="CF111" s="1352"/>
      <c r="CG111" s="1352"/>
      <c r="CH111" s="1414"/>
      <c r="CI111" s="1394"/>
      <c r="CJ111" s="1343"/>
      <c r="CK111" s="1343"/>
      <c r="CL111" s="1343"/>
      <c r="CM111" s="1344"/>
      <c r="CN111" s="1394"/>
      <c r="CO111" s="1343"/>
      <c r="CP111" s="1343"/>
      <c r="CQ111" s="1343"/>
      <c r="CR111" s="1344"/>
      <c r="CS111" s="1394"/>
      <c r="CT111" s="1343"/>
      <c r="CU111" s="1343"/>
      <c r="CV111" s="1343"/>
      <c r="CW111" s="1344"/>
      <c r="CX111" s="1394"/>
      <c r="CY111" s="1343"/>
      <c r="CZ111" s="1343"/>
      <c r="DA111" s="1343"/>
      <c r="DB111" s="1344"/>
      <c r="DC111" s="1343"/>
      <c r="DD111" s="1343"/>
      <c r="DE111" s="1343"/>
      <c r="DF111" s="1343"/>
      <c r="DG111" s="1344"/>
      <c r="DH111" s="1394"/>
      <c r="DI111" s="1343"/>
      <c r="DJ111" s="1343"/>
      <c r="DK111" s="1343"/>
      <c r="DL111" s="1344"/>
      <c r="DM111" s="1775"/>
      <c r="DN111" s="1776"/>
      <c r="DO111" s="1776"/>
      <c r="DP111" s="1777"/>
      <c r="DQ111" s="1776"/>
      <c r="DR111" s="1776"/>
      <c r="DS111" s="1776"/>
      <c r="DT111" s="1777"/>
      <c r="DU111" s="1352"/>
      <c r="DV111" s="1696"/>
      <c r="DW111" s="1778"/>
    </row>
    <row r="112" spans="1:127" s="390" customFormat="1" ht="15.75" customHeight="1">
      <c r="A112" s="1085" t="s">
        <v>969</v>
      </c>
      <c r="B112" s="1045">
        <v>103</v>
      </c>
      <c r="C112" s="1006"/>
      <c r="D112" s="1006"/>
      <c r="E112" s="1006"/>
      <c r="F112" s="1006"/>
      <c r="G112" s="1006"/>
      <c r="H112" s="1006"/>
      <c r="I112" s="1006"/>
      <c r="J112" s="1006"/>
      <c r="K112" s="1006"/>
      <c r="L112" s="1006"/>
      <c r="M112" s="1045"/>
      <c r="N112" s="1006"/>
      <c r="O112" s="1006"/>
      <c r="P112" s="1006"/>
      <c r="Q112" s="1006"/>
      <c r="R112" s="1006"/>
      <c r="S112" s="1006"/>
      <c r="T112" s="1007"/>
      <c r="U112" s="1086" t="s">
        <v>2367</v>
      </c>
      <c r="V112" s="1087" t="s">
        <v>2358</v>
      </c>
      <c r="W112" s="1087" t="s">
        <v>1936</v>
      </c>
      <c r="X112" s="1088" t="s">
        <v>2368</v>
      </c>
      <c r="Y112" s="1089" t="s">
        <v>2369</v>
      </c>
      <c r="Z112" s="1090" t="s">
        <v>2370</v>
      </c>
      <c r="AA112" s="1091" t="s">
        <v>1971</v>
      </c>
      <c r="AB112" s="1092">
        <v>1</v>
      </c>
      <c r="AC112" s="1092" t="s">
        <v>1971</v>
      </c>
      <c r="AD112" s="1092" t="s">
        <v>1971</v>
      </c>
      <c r="AE112" s="1092" t="s">
        <v>1971</v>
      </c>
      <c r="AF112" s="1092" t="s">
        <v>1971</v>
      </c>
      <c r="AG112" s="1092" t="s">
        <v>1971</v>
      </c>
      <c r="AH112" s="1092" t="s">
        <v>1971</v>
      </c>
      <c r="AI112" s="1093">
        <f t="shared" si="1"/>
        <v>1</v>
      </c>
      <c r="AJ112" s="1094" t="s">
        <v>988</v>
      </c>
      <c r="AK112" s="1094" t="s">
        <v>964</v>
      </c>
      <c r="AL112" s="1094" t="s">
        <v>965</v>
      </c>
      <c r="AM112" s="1095" t="s">
        <v>2371</v>
      </c>
      <c r="AN112" s="1006" t="s">
        <v>991</v>
      </c>
      <c r="AO112" s="1006" t="s">
        <v>2372</v>
      </c>
      <c r="AP112" s="1309">
        <v>0</v>
      </c>
      <c r="AQ112" s="1064" t="s">
        <v>966</v>
      </c>
      <c r="AR112" s="1097" t="s">
        <v>1971</v>
      </c>
      <c r="AS112" s="1098"/>
      <c r="AT112" s="1088"/>
      <c r="AU112" s="1088"/>
      <c r="AV112" s="1088"/>
      <c r="AW112" s="1099"/>
      <c r="AX112" s="1100"/>
      <c r="AY112" s="1063"/>
      <c r="AZ112" s="1064"/>
      <c r="BA112" s="1064"/>
      <c r="BB112" s="1064"/>
      <c r="BC112" s="1064"/>
      <c r="BD112" s="1064"/>
      <c r="BE112" s="1064"/>
      <c r="BF112" s="1064"/>
      <c r="BG112" s="1064"/>
      <c r="BH112" s="1064"/>
      <c r="BI112" s="1394"/>
      <c r="BJ112" s="1343"/>
      <c r="BK112" s="1343"/>
      <c r="BL112" s="1343"/>
      <c r="BM112" s="1343"/>
      <c r="BN112" s="1063"/>
      <c r="BO112" s="1064"/>
      <c r="BP112" s="1064"/>
      <c r="BQ112" s="1064"/>
      <c r="BR112" s="1064"/>
      <c r="BS112" s="1103"/>
      <c r="BT112" s="1064"/>
      <c r="BU112" s="1064"/>
      <c r="BV112" s="1064"/>
      <c r="BW112" s="1104"/>
      <c r="BX112" s="1103"/>
      <c r="BY112" s="1064"/>
      <c r="BZ112" s="1064"/>
      <c r="CA112" s="1064"/>
      <c r="CB112" s="1104"/>
      <c r="CC112" s="1105"/>
      <c r="CD112" s="1351"/>
      <c r="CE112" s="1352"/>
      <c r="CF112" s="1352"/>
      <c r="CG112" s="1352"/>
      <c r="CH112" s="1414"/>
      <c r="CI112" s="1394"/>
      <c r="CJ112" s="1343"/>
      <c r="CK112" s="1343"/>
      <c r="CL112" s="1343"/>
      <c r="CM112" s="1344"/>
      <c r="CN112" s="1394"/>
      <c r="CO112" s="1343"/>
      <c r="CP112" s="1343"/>
      <c r="CQ112" s="1343"/>
      <c r="CR112" s="1344"/>
      <c r="CS112" s="1394"/>
      <c r="CT112" s="1343"/>
      <c r="CU112" s="1343"/>
      <c r="CV112" s="1343"/>
      <c r="CW112" s="1344"/>
      <c r="CX112" s="1394"/>
      <c r="CY112" s="1343"/>
      <c r="CZ112" s="1343"/>
      <c r="DA112" s="1343"/>
      <c r="DB112" s="1344"/>
      <c r="DC112" s="1343"/>
      <c r="DD112" s="1343"/>
      <c r="DE112" s="1343"/>
      <c r="DF112" s="1343"/>
      <c r="DG112" s="1344"/>
      <c r="DH112" s="1394"/>
      <c r="DI112" s="1343"/>
      <c r="DJ112" s="1343"/>
      <c r="DK112" s="1343"/>
      <c r="DL112" s="1344"/>
      <c r="DM112" s="1775"/>
      <c r="DN112" s="1776"/>
      <c r="DO112" s="1776"/>
      <c r="DP112" s="1777"/>
      <c r="DQ112" s="1776"/>
      <c r="DR112" s="1776"/>
      <c r="DS112" s="1776"/>
      <c r="DT112" s="1777"/>
      <c r="DU112" s="1352"/>
      <c r="DV112" s="1696"/>
      <c r="DW112" s="1778"/>
    </row>
    <row r="113" spans="1:127" s="390" customFormat="1" ht="15.75" customHeight="1">
      <c r="A113" s="1085" t="s">
        <v>969</v>
      </c>
      <c r="B113" s="1045">
        <v>104</v>
      </c>
      <c r="C113" s="1006"/>
      <c r="D113" s="1006"/>
      <c r="E113" s="1006"/>
      <c r="F113" s="1006"/>
      <c r="G113" s="1006"/>
      <c r="H113" s="1006"/>
      <c r="I113" s="1006"/>
      <c r="J113" s="1006"/>
      <c r="K113" s="1006"/>
      <c r="L113" s="1006"/>
      <c r="M113" s="1045"/>
      <c r="N113" s="1006"/>
      <c r="O113" s="1006"/>
      <c r="P113" s="1006"/>
      <c r="Q113" s="1006"/>
      <c r="R113" s="1006"/>
      <c r="S113" s="1006"/>
      <c r="T113" s="1007"/>
      <c r="U113" s="1086" t="s">
        <v>2373</v>
      </c>
      <c r="V113" s="1087" t="s">
        <v>2374</v>
      </c>
      <c r="W113" s="1087" t="s">
        <v>1920</v>
      </c>
      <c r="X113" s="1088" t="s">
        <v>2375</v>
      </c>
      <c r="Y113" s="1089" t="s">
        <v>154</v>
      </c>
      <c r="Z113" s="1090" t="s">
        <v>2376</v>
      </c>
      <c r="AA113" s="1091">
        <v>0.5</v>
      </c>
      <c r="AB113" s="1092">
        <v>0.5</v>
      </c>
      <c r="AC113" s="1092" t="s">
        <v>1971</v>
      </c>
      <c r="AD113" s="1092" t="s">
        <v>1971</v>
      </c>
      <c r="AE113" s="1092" t="s">
        <v>1971</v>
      </c>
      <c r="AF113" s="1092" t="s">
        <v>1971</v>
      </c>
      <c r="AG113" s="1092" t="s">
        <v>1971</v>
      </c>
      <c r="AH113" s="1092" t="s">
        <v>1971</v>
      </c>
      <c r="AI113" s="1093">
        <f t="shared" si="1"/>
        <v>1</v>
      </c>
      <c r="AJ113" s="1094" t="s">
        <v>984</v>
      </c>
      <c r="AK113" s="1094" t="s">
        <v>964</v>
      </c>
      <c r="AL113" s="1094" t="s">
        <v>965</v>
      </c>
      <c r="AM113" s="1095" t="s">
        <v>1923</v>
      </c>
      <c r="AN113" s="1006" t="s">
        <v>4781</v>
      </c>
      <c r="AO113" s="1006" t="s">
        <v>4782</v>
      </c>
      <c r="AP113" s="1308">
        <v>0</v>
      </c>
      <c r="AQ113" s="1064" t="s">
        <v>978</v>
      </c>
      <c r="AR113" s="1097" t="s">
        <v>154</v>
      </c>
      <c r="AS113" s="1098"/>
      <c r="AT113" s="1088"/>
      <c r="AU113" s="1088"/>
      <c r="AV113" s="1088"/>
      <c r="AW113" s="1099"/>
      <c r="AX113" s="1100"/>
      <c r="AY113" s="1063"/>
      <c r="AZ113" s="1064"/>
      <c r="BA113" s="1064"/>
      <c r="BB113" s="1064"/>
      <c r="BC113" s="1064"/>
      <c r="BD113" s="1064"/>
      <c r="BE113" s="1064"/>
      <c r="BF113" s="1064"/>
      <c r="BG113" s="1137"/>
      <c r="BH113" s="1138"/>
      <c r="BI113" s="1137">
        <v>4.5138888888888893E-3</v>
      </c>
      <c r="BJ113" s="1138">
        <v>4.2592592592592595E-3</v>
      </c>
      <c r="BK113" s="1138">
        <v>3.9930555555555561E-3</v>
      </c>
      <c r="BL113" s="1138">
        <v>3.7384259259259263E-3</v>
      </c>
      <c r="BM113" s="1138">
        <v>3.472222222222222E-3</v>
      </c>
      <c r="BN113" s="1063"/>
      <c r="BO113" s="1064"/>
      <c r="BP113" s="1064"/>
      <c r="BQ113" s="1064"/>
      <c r="BR113" s="1064"/>
      <c r="BS113" s="1103"/>
      <c r="BT113" s="1064"/>
      <c r="BU113" s="1064"/>
      <c r="BV113" s="1064"/>
      <c r="BW113" s="1104"/>
      <c r="BX113" s="1103"/>
      <c r="BY113" s="1064"/>
      <c r="BZ113" s="1064"/>
      <c r="CA113" s="1064"/>
      <c r="CB113" s="1104"/>
      <c r="CC113" s="1105"/>
      <c r="CD113" s="1106" t="s">
        <v>961</v>
      </c>
      <c r="CE113" s="1107" t="s">
        <v>961</v>
      </c>
      <c r="CF113" s="1107" t="s">
        <v>961</v>
      </c>
      <c r="CG113" s="1107" t="s">
        <v>961</v>
      </c>
      <c r="CH113" s="1108" t="s">
        <v>961</v>
      </c>
      <c r="CI113" s="1137" t="s">
        <v>1971</v>
      </c>
      <c r="CJ113" s="1138" t="s">
        <v>1971</v>
      </c>
      <c r="CK113" s="1138" t="s">
        <v>1971</v>
      </c>
      <c r="CL113" s="1138" t="s">
        <v>1971</v>
      </c>
      <c r="CM113" s="1141" t="s">
        <v>1971</v>
      </c>
      <c r="CN113" s="1137">
        <v>1.5798611111111114E-2</v>
      </c>
      <c r="CO113" s="1138">
        <v>1.5798611111111114E-2</v>
      </c>
      <c r="CP113" s="1138">
        <v>1.5798611111111114E-2</v>
      </c>
      <c r="CQ113" s="1138">
        <v>1.5798611111111114E-2</v>
      </c>
      <c r="CR113" s="1141">
        <v>1.5798611111111114E-2</v>
      </c>
      <c r="CS113" s="1137" t="s">
        <v>1971</v>
      </c>
      <c r="CT113" s="1138" t="s">
        <v>1971</v>
      </c>
      <c r="CU113" s="1138" t="s">
        <v>1971</v>
      </c>
      <c r="CV113" s="1138" t="s">
        <v>1971</v>
      </c>
      <c r="CW113" s="1141" t="s">
        <v>1971</v>
      </c>
      <c r="CX113" s="1137" t="s">
        <v>1971</v>
      </c>
      <c r="CY113" s="1138" t="s">
        <v>1971</v>
      </c>
      <c r="CZ113" s="1138" t="s">
        <v>1971</v>
      </c>
      <c r="DA113" s="1138" t="s">
        <v>1971</v>
      </c>
      <c r="DB113" s="1141" t="s">
        <v>1971</v>
      </c>
      <c r="DC113" s="1138" t="s">
        <v>1971</v>
      </c>
      <c r="DD113" s="1138" t="s">
        <v>1971</v>
      </c>
      <c r="DE113" s="1138" t="s">
        <v>1971</v>
      </c>
      <c r="DF113" s="1138" t="s">
        <v>1971</v>
      </c>
      <c r="DG113" s="1141" t="s">
        <v>1971</v>
      </c>
      <c r="DH113" s="1137" t="s">
        <v>1971</v>
      </c>
      <c r="DI113" s="1138" t="s">
        <v>1971</v>
      </c>
      <c r="DJ113" s="1138" t="s">
        <v>1971</v>
      </c>
      <c r="DK113" s="1138" t="s">
        <v>1971</v>
      </c>
      <c r="DL113" s="1141" t="s">
        <v>1971</v>
      </c>
      <c r="DM113" s="1109">
        <v>-3.7999999999999999E-2</v>
      </c>
      <c r="DN113" s="1110" t="s">
        <v>1971</v>
      </c>
      <c r="DO113" s="1110" t="s">
        <v>1971</v>
      </c>
      <c r="DP113" s="1111" t="s">
        <v>1971</v>
      </c>
      <c r="DQ113" s="1110" t="s">
        <v>1971</v>
      </c>
      <c r="DR113" s="1110" t="s">
        <v>1971</v>
      </c>
      <c r="DS113" s="1110" t="s">
        <v>1971</v>
      </c>
      <c r="DT113" s="1111" t="s">
        <v>1971</v>
      </c>
      <c r="DU113" s="1107" t="s">
        <v>1971</v>
      </c>
      <c r="DV113" s="1112">
        <v>1</v>
      </c>
      <c r="DW113" s="1113" t="s">
        <v>1971</v>
      </c>
    </row>
    <row r="114" spans="1:127" s="390" customFormat="1" ht="15.75" customHeight="1">
      <c r="A114" s="1042" t="s">
        <v>969</v>
      </c>
      <c r="B114" s="1043">
        <v>105</v>
      </c>
      <c r="C114" s="1131"/>
      <c r="D114" s="1131"/>
      <c r="E114" s="1131"/>
      <c r="F114" s="1131"/>
      <c r="G114" s="1131"/>
      <c r="H114" s="1131"/>
      <c r="I114" s="1131"/>
      <c r="J114" s="1131"/>
      <c r="K114" s="1131"/>
      <c r="L114" s="1131"/>
      <c r="M114" s="1043"/>
      <c r="N114" s="1131"/>
      <c r="O114" s="1131"/>
      <c r="P114" s="1131"/>
      <c r="Q114" s="1131"/>
      <c r="R114" s="1131"/>
      <c r="S114" s="1131"/>
      <c r="T114" s="1046"/>
      <c r="U114" s="1047" t="s">
        <v>2378</v>
      </c>
      <c r="V114" s="1048" t="s">
        <v>2374</v>
      </c>
      <c r="W114" s="1048" t="s">
        <v>1920</v>
      </c>
      <c r="X114" s="1049" t="s">
        <v>2379</v>
      </c>
      <c r="Y114" s="1050" t="s">
        <v>629</v>
      </c>
      <c r="Z114" s="1051" t="s">
        <v>2380</v>
      </c>
      <c r="AA114" s="1052" t="s">
        <v>1971</v>
      </c>
      <c r="AB114" s="1053">
        <v>1</v>
      </c>
      <c r="AC114" s="1053" t="s">
        <v>1971</v>
      </c>
      <c r="AD114" s="1053" t="s">
        <v>1971</v>
      </c>
      <c r="AE114" s="1053" t="s">
        <v>1971</v>
      </c>
      <c r="AF114" s="1053" t="s">
        <v>1971</v>
      </c>
      <c r="AG114" s="1053" t="s">
        <v>1971</v>
      </c>
      <c r="AH114" s="1053" t="s">
        <v>1971</v>
      </c>
      <c r="AI114" s="1054">
        <f t="shared" si="1"/>
        <v>1</v>
      </c>
      <c r="AJ114" s="1055" t="s">
        <v>984</v>
      </c>
      <c r="AK114" s="1055" t="s">
        <v>964</v>
      </c>
      <c r="AL114" s="1055" t="s">
        <v>965</v>
      </c>
      <c r="AM114" s="1056" t="s">
        <v>629</v>
      </c>
      <c r="AN114" s="1050" t="s">
        <v>293</v>
      </c>
      <c r="AO114" s="1050" t="s">
        <v>4783</v>
      </c>
      <c r="AP114" s="1308">
        <v>1</v>
      </c>
      <c r="AQ114" s="821" t="s">
        <v>966</v>
      </c>
      <c r="AR114" s="1059" t="s">
        <v>629</v>
      </c>
      <c r="AS114" s="1060"/>
      <c r="AT114" s="1049"/>
      <c r="AU114" s="1049"/>
      <c r="AV114" s="1049"/>
      <c r="AW114" s="1061"/>
      <c r="AX114" s="1062"/>
      <c r="AY114" s="1067"/>
      <c r="AZ114" s="1068"/>
      <c r="BA114" s="1068"/>
      <c r="BB114" s="1068"/>
      <c r="BC114" s="1068"/>
      <c r="BD114" s="1068"/>
      <c r="BE114" s="1068"/>
      <c r="BF114" s="1068"/>
      <c r="BG114" s="1065"/>
      <c r="BH114" s="1065"/>
      <c r="BI114" s="1066">
        <v>1.2</v>
      </c>
      <c r="BJ114" s="1065">
        <v>3.4</v>
      </c>
      <c r="BK114" s="1065">
        <v>6.4</v>
      </c>
      <c r="BL114" s="1065">
        <v>9.4</v>
      </c>
      <c r="BM114" s="1065">
        <v>12.4</v>
      </c>
      <c r="BN114" s="1067"/>
      <c r="BO114" s="1068"/>
      <c r="BP114" s="1068"/>
      <c r="BQ114" s="1068"/>
      <c r="BR114" s="1068"/>
      <c r="BS114" s="1069"/>
      <c r="BT114" s="1068"/>
      <c r="BU114" s="1068"/>
      <c r="BV114" s="1068"/>
      <c r="BW114" s="1070"/>
      <c r="BX114" s="1069"/>
      <c r="BY114" s="1068"/>
      <c r="BZ114" s="1068"/>
      <c r="CA114" s="1068"/>
      <c r="CB114" s="1070"/>
      <c r="CC114" s="1071"/>
      <c r="CD114" s="1072" t="s">
        <v>961</v>
      </c>
      <c r="CE114" s="1073" t="s">
        <v>961</v>
      </c>
      <c r="CF114" s="1073" t="s">
        <v>961</v>
      </c>
      <c r="CG114" s="1073" t="s">
        <v>961</v>
      </c>
      <c r="CH114" s="1074" t="s">
        <v>961</v>
      </c>
      <c r="CI114" s="1077" t="s">
        <v>1971</v>
      </c>
      <c r="CJ114" s="1075" t="s">
        <v>1971</v>
      </c>
      <c r="CK114" s="1075" t="s">
        <v>1971</v>
      </c>
      <c r="CL114" s="1075" t="s">
        <v>1971</v>
      </c>
      <c r="CM114" s="1076" t="s">
        <v>1971</v>
      </c>
      <c r="CN114" s="1077">
        <v>-5</v>
      </c>
      <c r="CO114" s="1075">
        <v>-5</v>
      </c>
      <c r="CP114" s="1075">
        <v>-5</v>
      </c>
      <c r="CQ114" s="1075">
        <v>-5</v>
      </c>
      <c r="CR114" s="1076">
        <v>-5</v>
      </c>
      <c r="CS114" s="1067" t="s">
        <v>1971</v>
      </c>
      <c r="CT114" s="1068" t="s">
        <v>1971</v>
      </c>
      <c r="CU114" s="1068" t="s">
        <v>1971</v>
      </c>
      <c r="CV114" s="1068" t="s">
        <v>1971</v>
      </c>
      <c r="CW114" s="1071" t="s">
        <v>1971</v>
      </c>
      <c r="CX114" s="1067" t="s">
        <v>1971</v>
      </c>
      <c r="CY114" s="1068" t="s">
        <v>1971</v>
      </c>
      <c r="CZ114" s="1068" t="s">
        <v>1971</v>
      </c>
      <c r="DA114" s="1068" t="s">
        <v>1971</v>
      </c>
      <c r="DB114" s="1071" t="s">
        <v>1971</v>
      </c>
      <c r="DC114" s="1139" t="s">
        <v>1971</v>
      </c>
      <c r="DD114" s="1068" t="s">
        <v>1971</v>
      </c>
      <c r="DE114" s="1068" t="s">
        <v>1971</v>
      </c>
      <c r="DF114" s="1068" t="s">
        <v>1971</v>
      </c>
      <c r="DG114" s="1071" t="s">
        <v>1971</v>
      </c>
      <c r="DH114" s="1077" t="s">
        <v>1971</v>
      </c>
      <c r="DI114" s="1068" t="s">
        <v>1971</v>
      </c>
      <c r="DJ114" s="1068" t="s">
        <v>1971</v>
      </c>
      <c r="DK114" s="1068" t="s">
        <v>1971</v>
      </c>
      <c r="DL114" s="1071" t="s">
        <v>1971</v>
      </c>
      <c r="DM114" s="1079">
        <v>-0.10199999999999999</v>
      </c>
      <c r="DN114" s="1080" t="s">
        <v>1971</v>
      </c>
      <c r="DO114" s="1080" t="s">
        <v>1971</v>
      </c>
      <c r="DP114" s="1081" t="s">
        <v>1971</v>
      </c>
      <c r="DQ114" s="1080" t="s">
        <v>1971</v>
      </c>
      <c r="DR114" s="1080" t="s">
        <v>1971</v>
      </c>
      <c r="DS114" s="1080" t="s">
        <v>1971</v>
      </c>
      <c r="DT114" s="1081" t="s">
        <v>1971</v>
      </c>
      <c r="DU114" s="1073" t="s">
        <v>1971</v>
      </c>
      <c r="DV114" s="1082">
        <v>1</v>
      </c>
      <c r="DW114" s="1083" t="s">
        <v>1971</v>
      </c>
    </row>
    <row r="115" spans="1:127" s="390" customFormat="1" ht="15.75" customHeight="1">
      <c r="A115" s="1042" t="s">
        <v>969</v>
      </c>
      <c r="B115" s="1043">
        <v>106</v>
      </c>
      <c r="C115" s="1131"/>
      <c r="D115" s="1131"/>
      <c r="E115" s="1131"/>
      <c r="F115" s="1131"/>
      <c r="G115" s="1131"/>
      <c r="H115" s="1131"/>
      <c r="I115" s="1131"/>
      <c r="J115" s="1131"/>
      <c r="K115" s="1131"/>
      <c r="L115" s="1131"/>
      <c r="M115" s="1043"/>
      <c r="N115" s="1131"/>
      <c r="O115" s="1131"/>
      <c r="P115" s="1131"/>
      <c r="Q115" s="1131"/>
      <c r="R115" s="1131"/>
      <c r="S115" s="1131"/>
      <c r="T115" s="1046"/>
      <c r="U115" s="1047" t="s">
        <v>1131</v>
      </c>
      <c r="V115" s="1048" t="s">
        <v>2374</v>
      </c>
      <c r="W115" s="1048" t="s">
        <v>1920</v>
      </c>
      <c r="X115" s="1049" t="s">
        <v>2381</v>
      </c>
      <c r="Y115" s="1050" t="s">
        <v>1124</v>
      </c>
      <c r="Z115" s="1051" t="s">
        <v>2382</v>
      </c>
      <c r="AA115" s="1052">
        <v>0.5</v>
      </c>
      <c r="AB115" s="1053">
        <v>0.5</v>
      </c>
      <c r="AC115" s="1053" t="s">
        <v>1971</v>
      </c>
      <c r="AD115" s="1053" t="s">
        <v>1971</v>
      </c>
      <c r="AE115" s="1053" t="s">
        <v>1971</v>
      </c>
      <c r="AF115" s="1053" t="s">
        <v>1971</v>
      </c>
      <c r="AG115" s="1053" t="s">
        <v>1971</v>
      </c>
      <c r="AH115" s="1053" t="s">
        <v>1971</v>
      </c>
      <c r="AI115" s="1054">
        <f t="shared" si="1"/>
        <v>1</v>
      </c>
      <c r="AJ115" s="1055" t="s">
        <v>984</v>
      </c>
      <c r="AK115" s="1055" t="s">
        <v>964</v>
      </c>
      <c r="AL115" s="1414" t="s">
        <v>977</v>
      </c>
      <c r="AM115" s="1056" t="s">
        <v>2083</v>
      </c>
      <c r="AN115" s="1050" t="s">
        <v>2147</v>
      </c>
      <c r="AO115" s="1050" t="s">
        <v>4783</v>
      </c>
      <c r="AP115" s="1308">
        <v>1</v>
      </c>
      <c r="AQ115" s="821" t="s">
        <v>966</v>
      </c>
      <c r="AR115" s="1059" t="s">
        <v>1124</v>
      </c>
      <c r="AS115" s="1060"/>
      <c r="AT115" s="1049"/>
      <c r="AU115" s="1049"/>
      <c r="AV115" s="1049"/>
      <c r="AW115" s="1061"/>
      <c r="AX115" s="1062"/>
      <c r="AY115" s="1067"/>
      <c r="AZ115" s="1068"/>
      <c r="BA115" s="1068"/>
      <c r="BB115" s="1068"/>
      <c r="BC115" s="1068"/>
      <c r="BD115" s="1068"/>
      <c r="BE115" s="1068"/>
      <c r="BF115" s="1068"/>
      <c r="BG115" s="1065"/>
      <c r="BH115" s="1065"/>
      <c r="BI115" s="1066">
        <v>0.9</v>
      </c>
      <c r="BJ115" s="1065">
        <v>1.8</v>
      </c>
      <c r="BK115" s="1065">
        <v>2.7</v>
      </c>
      <c r="BL115" s="1065">
        <v>3.5</v>
      </c>
      <c r="BM115" s="1065">
        <v>4.2</v>
      </c>
      <c r="BN115" s="1067"/>
      <c r="BO115" s="1068"/>
      <c r="BP115" s="1068"/>
      <c r="BQ115" s="1068"/>
      <c r="BR115" s="1068"/>
      <c r="BS115" s="1069"/>
      <c r="BT115" s="1068"/>
      <c r="BU115" s="1068"/>
      <c r="BV115" s="1068"/>
      <c r="BW115" s="1070"/>
      <c r="BX115" s="1069"/>
      <c r="BY115" s="1068"/>
      <c r="BZ115" s="1068"/>
      <c r="CA115" s="1068"/>
      <c r="CB115" s="1070"/>
      <c r="CC115" s="1071"/>
      <c r="CD115" s="1072" t="s">
        <v>961</v>
      </c>
      <c r="CE115" s="1073" t="s">
        <v>961</v>
      </c>
      <c r="CF115" s="1073" t="s">
        <v>961</v>
      </c>
      <c r="CG115" s="1073" t="s">
        <v>961</v>
      </c>
      <c r="CH115" s="1074" t="s">
        <v>961</v>
      </c>
      <c r="CI115" s="1077" t="s">
        <v>1971</v>
      </c>
      <c r="CJ115" s="1075" t="s">
        <v>1971</v>
      </c>
      <c r="CK115" s="1075" t="s">
        <v>1971</v>
      </c>
      <c r="CL115" s="1075" t="s">
        <v>1971</v>
      </c>
      <c r="CM115" s="1076" t="s">
        <v>1971</v>
      </c>
      <c r="CN115" s="1077" t="s">
        <v>1971</v>
      </c>
      <c r="CO115" s="1075" t="s">
        <v>1971</v>
      </c>
      <c r="CP115" s="1075" t="s">
        <v>1971</v>
      </c>
      <c r="CQ115" s="1075" t="s">
        <v>1971</v>
      </c>
      <c r="CR115" s="1076" t="s">
        <v>1971</v>
      </c>
      <c r="CS115" s="1067" t="s">
        <v>1971</v>
      </c>
      <c r="CT115" s="1068" t="s">
        <v>1971</v>
      </c>
      <c r="CU115" s="1068" t="s">
        <v>1971</v>
      </c>
      <c r="CV115" s="1068" t="s">
        <v>1971</v>
      </c>
      <c r="CW115" s="1071" t="s">
        <v>1971</v>
      </c>
      <c r="CX115" s="1067" t="s">
        <v>1971</v>
      </c>
      <c r="CY115" s="1068" t="s">
        <v>1971</v>
      </c>
      <c r="CZ115" s="1068" t="s">
        <v>1971</v>
      </c>
      <c r="DA115" s="1068" t="s">
        <v>1971</v>
      </c>
      <c r="DB115" s="1071" t="s">
        <v>1971</v>
      </c>
      <c r="DC115" s="1068" t="s">
        <v>1971</v>
      </c>
      <c r="DD115" s="1068" t="s">
        <v>1971</v>
      </c>
      <c r="DE115" s="1068" t="s">
        <v>1971</v>
      </c>
      <c r="DF115" s="1068" t="s">
        <v>1971</v>
      </c>
      <c r="DG115" s="1071" t="s">
        <v>1971</v>
      </c>
      <c r="DH115" s="1077" t="s">
        <v>1971</v>
      </c>
      <c r="DI115" s="1068" t="s">
        <v>1971</v>
      </c>
      <c r="DJ115" s="1068" t="s">
        <v>1971</v>
      </c>
      <c r="DK115" s="1068" t="s">
        <v>1971</v>
      </c>
      <c r="DL115" s="1071" t="s">
        <v>1971</v>
      </c>
      <c r="DM115" s="1079">
        <v>-1.4E-2</v>
      </c>
      <c r="DN115" s="1080" t="s">
        <v>1971</v>
      </c>
      <c r="DO115" s="1080" t="s">
        <v>1971</v>
      </c>
      <c r="DP115" s="1081" t="s">
        <v>1971</v>
      </c>
      <c r="DQ115" s="1080" t="s">
        <v>1971</v>
      </c>
      <c r="DR115" s="1080" t="s">
        <v>1971</v>
      </c>
      <c r="DS115" s="1080" t="s">
        <v>1971</v>
      </c>
      <c r="DT115" s="1081" t="s">
        <v>1971</v>
      </c>
      <c r="DU115" s="1073" t="s">
        <v>1971</v>
      </c>
      <c r="DV115" s="1082">
        <v>1</v>
      </c>
      <c r="DW115" s="1083" t="s">
        <v>1971</v>
      </c>
    </row>
    <row r="116" spans="1:127" s="390" customFormat="1" ht="15.75" customHeight="1">
      <c r="A116" s="1085" t="s">
        <v>969</v>
      </c>
      <c r="B116" s="1045">
        <v>107</v>
      </c>
      <c r="C116" s="1006"/>
      <c r="D116" s="1006"/>
      <c r="E116" s="1006"/>
      <c r="F116" s="1006"/>
      <c r="G116" s="1006"/>
      <c r="H116" s="1006"/>
      <c r="I116" s="1006"/>
      <c r="J116" s="1006"/>
      <c r="K116" s="1006"/>
      <c r="L116" s="1006"/>
      <c r="M116" s="1045"/>
      <c r="N116" s="1006"/>
      <c r="O116" s="1006"/>
      <c r="P116" s="1006"/>
      <c r="Q116" s="1006"/>
      <c r="R116" s="1006"/>
      <c r="S116" s="1006"/>
      <c r="T116" s="1007"/>
      <c r="U116" s="1086" t="s">
        <v>2384</v>
      </c>
      <c r="V116" s="1087" t="s">
        <v>2374</v>
      </c>
      <c r="W116" s="1087" t="s">
        <v>1936</v>
      </c>
      <c r="X116" s="1088" t="s">
        <v>2385</v>
      </c>
      <c r="Y116" s="1089" t="s">
        <v>499</v>
      </c>
      <c r="Z116" s="1090" t="s">
        <v>2386</v>
      </c>
      <c r="AA116" s="1091">
        <v>1</v>
      </c>
      <c r="AB116" s="1092" t="s">
        <v>1971</v>
      </c>
      <c r="AC116" s="1092" t="s">
        <v>1971</v>
      </c>
      <c r="AD116" s="1092" t="s">
        <v>1971</v>
      </c>
      <c r="AE116" s="1092" t="s">
        <v>1971</v>
      </c>
      <c r="AF116" s="1092" t="s">
        <v>1971</v>
      </c>
      <c r="AG116" s="1092" t="s">
        <v>1971</v>
      </c>
      <c r="AH116" s="1092" t="s">
        <v>1971</v>
      </c>
      <c r="AI116" s="1093">
        <f t="shared" si="1"/>
        <v>1</v>
      </c>
      <c r="AJ116" s="1094" t="s">
        <v>963</v>
      </c>
      <c r="AK116" s="1094" t="s">
        <v>1971</v>
      </c>
      <c r="AL116" s="1094" t="s">
        <v>1971</v>
      </c>
      <c r="AM116" s="1095" t="s">
        <v>1939</v>
      </c>
      <c r="AN116" s="1006" t="s">
        <v>293</v>
      </c>
      <c r="AO116" s="1006" t="s">
        <v>4784</v>
      </c>
      <c r="AP116" s="1308">
        <v>1</v>
      </c>
      <c r="AQ116" s="1064" t="s">
        <v>978</v>
      </c>
      <c r="AR116" s="1097" t="s">
        <v>499</v>
      </c>
      <c r="AS116" s="1098"/>
      <c r="AT116" s="1088"/>
      <c r="AU116" s="1088"/>
      <c r="AV116" s="1088"/>
      <c r="AW116" s="1099"/>
      <c r="AX116" s="1100"/>
      <c r="AY116" s="1063"/>
      <c r="AZ116" s="1064"/>
      <c r="BA116" s="1064"/>
      <c r="BB116" s="1064"/>
      <c r="BC116" s="1064"/>
      <c r="BD116" s="1064"/>
      <c r="BE116" s="1064"/>
      <c r="BF116" s="1064"/>
      <c r="BG116" s="1101"/>
      <c r="BH116" s="1101"/>
      <c r="BI116" s="1102">
        <v>0</v>
      </c>
      <c r="BJ116" s="1101">
        <v>0</v>
      </c>
      <c r="BK116" s="1101">
        <v>0</v>
      </c>
      <c r="BL116" s="1101">
        <v>0</v>
      </c>
      <c r="BM116" s="1101">
        <v>0</v>
      </c>
      <c r="BN116" s="1063"/>
      <c r="BO116" s="1064"/>
      <c r="BP116" s="1064"/>
      <c r="BQ116" s="1064"/>
      <c r="BR116" s="1064"/>
      <c r="BS116" s="1103"/>
      <c r="BT116" s="1064"/>
      <c r="BU116" s="1064"/>
      <c r="BV116" s="1064"/>
      <c r="BW116" s="1104"/>
      <c r="BX116" s="1103"/>
      <c r="BY116" s="1064"/>
      <c r="BZ116" s="1064"/>
      <c r="CA116" s="1064"/>
      <c r="CB116" s="1104"/>
      <c r="CC116" s="1105"/>
      <c r="CD116" s="1106" t="s">
        <v>1971</v>
      </c>
      <c r="CE116" s="1107" t="s">
        <v>1971</v>
      </c>
      <c r="CF116" s="1107" t="s">
        <v>1971</v>
      </c>
      <c r="CG116" s="1107" t="s">
        <v>1971</v>
      </c>
      <c r="CH116" s="1108" t="s">
        <v>1971</v>
      </c>
      <c r="CI116" s="1063" t="s">
        <v>1971</v>
      </c>
      <c r="CJ116" s="1064" t="s">
        <v>1971</v>
      </c>
      <c r="CK116" s="1064" t="s">
        <v>1971</v>
      </c>
      <c r="CL116" s="1064" t="s">
        <v>1971</v>
      </c>
      <c r="CM116" s="1105" t="s">
        <v>1971</v>
      </c>
      <c r="CN116" s="1063" t="s">
        <v>1971</v>
      </c>
      <c r="CO116" s="1064" t="s">
        <v>1971</v>
      </c>
      <c r="CP116" s="1064" t="s">
        <v>1971</v>
      </c>
      <c r="CQ116" s="1064" t="s">
        <v>1971</v>
      </c>
      <c r="CR116" s="1105" t="s">
        <v>1971</v>
      </c>
      <c r="CS116" s="1063" t="s">
        <v>1971</v>
      </c>
      <c r="CT116" s="1064" t="s">
        <v>1971</v>
      </c>
      <c r="CU116" s="1064" t="s">
        <v>1971</v>
      </c>
      <c r="CV116" s="1064" t="s">
        <v>1971</v>
      </c>
      <c r="CW116" s="1105" t="s">
        <v>1971</v>
      </c>
      <c r="CX116" s="1063" t="s">
        <v>1971</v>
      </c>
      <c r="CY116" s="1064" t="s">
        <v>1971</v>
      </c>
      <c r="CZ116" s="1064" t="s">
        <v>1971</v>
      </c>
      <c r="DA116" s="1064" t="s">
        <v>1971</v>
      </c>
      <c r="DB116" s="1105" t="s">
        <v>1971</v>
      </c>
      <c r="DC116" s="1064" t="s">
        <v>1971</v>
      </c>
      <c r="DD116" s="1064" t="s">
        <v>1971</v>
      </c>
      <c r="DE116" s="1064" t="s">
        <v>1971</v>
      </c>
      <c r="DF116" s="1064" t="s">
        <v>1971</v>
      </c>
      <c r="DG116" s="1105" t="s">
        <v>1971</v>
      </c>
      <c r="DH116" s="1063" t="s">
        <v>1971</v>
      </c>
      <c r="DI116" s="1064" t="s">
        <v>1971</v>
      </c>
      <c r="DJ116" s="1064" t="s">
        <v>1971</v>
      </c>
      <c r="DK116" s="1064" t="s">
        <v>1971</v>
      </c>
      <c r="DL116" s="1105" t="s">
        <v>1971</v>
      </c>
      <c r="DM116" s="1109" t="s">
        <v>1971</v>
      </c>
      <c r="DN116" s="1110" t="s">
        <v>1971</v>
      </c>
      <c r="DO116" s="1110" t="s">
        <v>1971</v>
      </c>
      <c r="DP116" s="1111" t="s">
        <v>1971</v>
      </c>
      <c r="DQ116" s="1110" t="s">
        <v>1971</v>
      </c>
      <c r="DR116" s="1110" t="s">
        <v>1971</v>
      </c>
      <c r="DS116" s="1110" t="s">
        <v>1971</v>
      </c>
      <c r="DT116" s="1111" t="s">
        <v>1971</v>
      </c>
      <c r="DU116" s="1107" t="s">
        <v>1971</v>
      </c>
      <c r="DV116" s="1112">
        <v>1</v>
      </c>
      <c r="DW116" s="1113" t="s">
        <v>1971</v>
      </c>
    </row>
    <row r="117" spans="1:127" s="390" customFormat="1" ht="15.75" customHeight="1">
      <c r="A117" s="1085" t="s">
        <v>969</v>
      </c>
      <c r="B117" s="1045">
        <v>108</v>
      </c>
      <c r="C117" s="1006"/>
      <c r="D117" s="1006"/>
      <c r="E117" s="1006"/>
      <c r="F117" s="1006"/>
      <c r="G117" s="1006"/>
      <c r="H117" s="1006"/>
      <c r="I117" s="1006"/>
      <c r="J117" s="1006"/>
      <c r="K117" s="1006"/>
      <c r="L117" s="1006"/>
      <c r="M117" s="1045"/>
      <c r="N117" s="1006"/>
      <c r="O117" s="1006"/>
      <c r="P117" s="1006"/>
      <c r="Q117" s="1006"/>
      <c r="R117" s="1006"/>
      <c r="S117" s="1006"/>
      <c r="T117" s="1007"/>
      <c r="U117" s="1086" t="s">
        <v>2388</v>
      </c>
      <c r="V117" s="1087" t="s">
        <v>2374</v>
      </c>
      <c r="W117" s="1087" t="s">
        <v>1920</v>
      </c>
      <c r="X117" s="1088" t="s">
        <v>2389</v>
      </c>
      <c r="Y117" s="1089" t="s">
        <v>178</v>
      </c>
      <c r="Z117" s="1090" t="s">
        <v>2390</v>
      </c>
      <c r="AA117" s="1091" t="s">
        <v>1971</v>
      </c>
      <c r="AB117" s="1092">
        <v>1</v>
      </c>
      <c r="AC117" s="1092" t="s">
        <v>1971</v>
      </c>
      <c r="AD117" s="1092" t="s">
        <v>1971</v>
      </c>
      <c r="AE117" s="1092" t="s">
        <v>1971</v>
      </c>
      <c r="AF117" s="1092" t="s">
        <v>1971</v>
      </c>
      <c r="AG117" s="1092" t="s">
        <v>1971</v>
      </c>
      <c r="AH117" s="1092" t="s">
        <v>1971</v>
      </c>
      <c r="AI117" s="1093">
        <f t="shared" si="1"/>
        <v>1</v>
      </c>
      <c r="AJ117" s="1094" t="s">
        <v>984</v>
      </c>
      <c r="AK117" s="1094" t="s">
        <v>964</v>
      </c>
      <c r="AL117" s="1094" t="s">
        <v>965</v>
      </c>
      <c r="AM117" s="1095" t="s">
        <v>2103</v>
      </c>
      <c r="AN117" s="1006" t="s">
        <v>2204</v>
      </c>
      <c r="AO117" s="1006" t="s">
        <v>4786</v>
      </c>
      <c r="AP117" s="1308">
        <v>1</v>
      </c>
      <c r="AQ117" s="1064" t="s">
        <v>978</v>
      </c>
      <c r="AR117" s="1097" t="s">
        <v>178</v>
      </c>
      <c r="AS117" s="1098"/>
      <c r="AT117" s="1088"/>
      <c r="AU117" s="1088"/>
      <c r="AV117" s="1088"/>
      <c r="AW117" s="1099"/>
      <c r="AX117" s="1100"/>
      <c r="AY117" s="1063"/>
      <c r="AZ117" s="1064"/>
      <c r="BA117" s="1064"/>
      <c r="BB117" s="1064"/>
      <c r="BC117" s="1064"/>
      <c r="BD117" s="1064"/>
      <c r="BE117" s="1064"/>
      <c r="BF117" s="1064"/>
      <c r="BG117" s="1101"/>
      <c r="BH117" s="1101"/>
      <c r="BI117" s="1102">
        <v>121</v>
      </c>
      <c r="BJ117" s="1101">
        <v>118.9</v>
      </c>
      <c r="BK117" s="1101">
        <v>116.7</v>
      </c>
      <c r="BL117" s="1101">
        <v>114.6</v>
      </c>
      <c r="BM117" s="1101">
        <v>112.5</v>
      </c>
      <c r="BN117" s="1063"/>
      <c r="BO117" s="1064"/>
      <c r="BP117" s="1064"/>
      <c r="BQ117" s="1064"/>
      <c r="BR117" s="1064"/>
      <c r="BS117" s="1103"/>
      <c r="BT117" s="1064"/>
      <c r="BU117" s="1064"/>
      <c r="BV117" s="1064"/>
      <c r="BW117" s="1104"/>
      <c r="BX117" s="1103"/>
      <c r="BY117" s="1064"/>
      <c r="BZ117" s="1064"/>
      <c r="CA117" s="1064"/>
      <c r="CB117" s="1104"/>
      <c r="CC117" s="1105"/>
      <c r="CD117" s="1106" t="s">
        <v>961</v>
      </c>
      <c r="CE117" s="1107" t="s">
        <v>961</v>
      </c>
      <c r="CF117" s="1107" t="s">
        <v>961</v>
      </c>
      <c r="CG117" s="1107" t="s">
        <v>961</v>
      </c>
      <c r="CH117" s="1108" t="s">
        <v>961</v>
      </c>
      <c r="CI117" s="1063" t="s">
        <v>1971</v>
      </c>
      <c r="CJ117" s="1064" t="s">
        <v>1971</v>
      </c>
      <c r="CK117" s="1064" t="s">
        <v>1971</v>
      </c>
      <c r="CL117" s="1064" t="s">
        <v>1971</v>
      </c>
      <c r="CM117" s="1105" t="s">
        <v>1971</v>
      </c>
      <c r="CN117" s="1063" t="s">
        <v>1971</v>
      </c>
      <c r="CO117" s="1064" t="s">
        <v>1971</v>
      </c>
      <c r="CP117" s="1064" t="s">
        <v>1971</v>
      </c>
      <c r="CQ117" s="1064" t="s">
        <v>1971</v>
      </c>
      <c r="CR117" s="1105" t="s">
        <v>1971</v>
      </c>
      <c r="CS117" s="1063" t="s">
        <v>1971</v>
      </c>
      <c r="CT117" s="1064" t="s">
        <v>1971</v>
      </c>
      <c r="CU117" s="1064" t="s">
        <v>1971</v>
      </c>
      <c r="CV117" s="1064" t="s">
        <v>1971</v>
      </c>
      <c r="CW117" s="1105" t="s">
        <v>1971</v>
      </c>
      <c r="CX117" s="1063" t="s">
        <v>1971</v>
      </c>
      <c r="CY117" s="1064" t="s">
        <v>1971</v>
      </c>
      <c r="CZ117" s="1064" t="s">
        <v>1971</v>
      </c>
      <c r="DA117" s="1064" t="s">
        <v>1971</v>
      </c>
      <c r="DB117" s="1105" t="s">
        <v>1971</v>
      </c>
      <c r="DC117" s="1064" t="s">
        <v>1971</v>
      </c>
      <c r="DD117" s="1064" t="s">
        <v>1971</v>
      </c>
      <c r="DE117" s="1064" t="s">
        <v>1971</v>
      </c>
      <c r="DF117" s="1064" t="s">
        <v>1971</v>
      </c>
      <c r="DG117" s="1105" t="s">
        <v>1971</v>
      </c>
      <c r="DH117" s="1063" t="s">
        <v>1971</v>
      </c>
      <c r="DI117" s="1064" t="s">
        <v>1971</v>
      </c>
      <c r="DJ117" s="1064" t="s">
        <v>1971</v>
      </c>
      <c r="DK117" s="1064" t="s">
        <v>1971</v>
      </c>
      <c r="DL117" s="1105" t="s">
        <v>1971</v>
      </c>
      <c r="DM117" s="1109">
        <v>-7.0000000000000001E-3</v>
      </c>
      <c r="DN117" s="1110" t="s">
        <v>1971</v>
      </c>
      <c r="DO117" s="1110" t="s">
        <v>1971</v>
      </c>
      <c r="DP117" s="1111" t="s">
        <v>1971</v>
      </c>
      <c r="DQ117" s="1110" t="s">
        <v>1971</v>
      </c>
      <c r="DR117" s="1110" t="s">
        <v>1971</v>
      </c>
      <c r="DS117" s="1110" t="s">
        <v>1971</v>
      </c>
      <c r="DT117" s="1111" t="s">
        <v>1971</v>
      </c>
      <c r="DU117" s="1107" t="s">
        <v>1971</v>
      </c>
      <c r="DV117" s="1112">
        <v>1</v>
      </c>
      <c r="DW117" s="1113" t="s">
        <v>1971</v>
      </c>
    </row>
    <row r="118" spans="1:127" s="390" customFormat="1" ht="15.75" customHeight="1">
      <c r="A118" s="1085" t="s">
        <v>969</v>
      </c>
      <c r="B118" s="1045">
        <v>109</v>
      </c>
      <c r="C118" s="1006"/>
      <c r="D118" s="1006"/>
      <c r="E118" s="1006"/>
      <c r="F118" s="1006"/>
      <c r="G118" s="1006"/>
      <c r="H118" s="1006"/>
      <c r="I118" s="1006"/>
      <c r="J118" s="1006"/>
      <c r="K118" s="1006"/>
      <c r="L118" s="1006"/>
      <c r="M118" s="1045"/>
      <c r="N118" s="1006"/>
      <c r="O118" s="1006"/>
      <c r="P118" s="1006"/>
      <c r="Q118" s="1006"/>
      <c r="R118" s="1006"/>
      <c r="S118" s="1006"/>
      <c r="T118" s="1007"/>
      <c r="U118" s="1086" t="s">
        <v>2392</v>
      </c>
      <c r="V118" s="1087" t="s">
        <v>2374</v>
      </c>
      <c r="W118" s="1087" t="s">
        <v>1936</v>
      </c>
      <c r="X118" s="1088" t="s">
        <v>2393</v>
      </c>
      <c r="Y118" s="1089" t="s">
        <v>184</v>
      </c>
      <c r="Z118" s="1090" t="s">
        <v>2394</v>
      </c>
      <c r="AA118" s="1091">
        <v>0.5</v>
      </c>
      <c r="AB118" s="1092">
        <v>0.5</v>
      </c>
      <c r="AC118" s="1092" t="s">
        <v>1971</v>
      </c>
      <c r="AD118" s="1092" t="s">
        <v>1971</v>
      </c>
      <c r="AE118" s="1092" t="s">
        <v>1971</v>
      </c>
      <c r="AF118" s="1092" t="s">
        <v>1971</v>
      </c>
      <c r="AG118" s="1092" t="s">
        <v>1971</v>
      </c>
      <c r="AH118" s="1092" t="s">
        <v>1971</v>
      </c>
      <c r="AI118" s="1093">
        <f t="shared" si="1"/>
        <v>1</v>
      </c>
      <c r="AJ118" s="1094" t="s">
        <v>984</v>
      </c>
      <c r="AK118" s="1094" t="s">
        <v>964</v>
      </c>
      <c r="AL118" s="1094" t="s">
        <v>965</v>
      </c>
      <c r="AM118" s="1095" t="s">
        <v>1944</v>
      </c>
      <c r="AN118" s="1006" t="s">
        <v>293</v>
      </c>
      <c r="AO118" s="1006" t="s">
        <v>4785</v>
      </c>
      <c r="AP118" s="1308">
        <v>2</v>
      </c>
      <c r="AQ118" s="1064" t="s">
        <v>978</v>
      </c>
      <c r="AR118" s="1097" t="s">
        <v>184</v>
      </c>
      <c r="AS118" s="1098"/>
      <c r="AT118" s="1088"/>
      <c r="AU118" s="1088"/>
      <c r="AV118" s="1088"/>
      <c r="AW118" s="1099"/>
      <c r="AX118" s="1100"/>
      <c r="AY118" s="1063"/>
      <c r="AZ118" s="1064"/>
      <c r="BA118" s="1064"/>
      <c r="BB118" s="1064"/>
      <c r="BC118" s="1064"/>
      <c r="BD118" s="1064"/>
      <c r="BE118" s="1064"/>
      <c r="BF118" s="1064"/>
      <c r="BG118" s="1064"/>
      <c r="BH118" s="1064"/>
      <c r="BI118" s="1115">
        <v>2.34</v>
      </c>
      <c r="BJ118" s="1114">
        <v>2.34</v>
      </c>
      <c r="BK118" s="1114">
        <v>2.34</v>
      </c>
      <c r="BL118" s="1114">
        <v>2.34</v>
      </c>
      <c r="BM118" s="1114">
        <v>2.34</v>
      </c>
      <c r="BN118" s="1063"/>
      <c r="BO118" s="1064"/>
      <c r="BP118" s="1064"/>
      <c r="BQ118" s="1064"/>
      <c r="BR118" s="1064"/>
      <c r="BS118" s="1103"/>
      <c r="BT118" s="1064"/>
      <c r="BU118" s="1064"/>
      <c r="BV118" s="1064"/>
      <c r="BW118" s="1104"/>
      <c r="BX118" s="1103"/>
      <c r="BY118" s="1064"/>
      <c r="BZ118" s="1064"/>
      <c r="CA118" s="1064"/>
      <c r="CB118" s="1104"/>
      <c r="CC118" s="1105"/>
      <c r="CD118" s="1106" t="s">
        <v>961</v>
      </c>
      <c r="CE118" s="1107" t="s">
        <v>961</v>
      </c>
      <c r="CF118" s="1107" t="s">
        <v>961</v>
      </c>
      <c r="CG118" s="1107" t="s">
        <v>961</v>
      </c>
      <c r="CH118" s="1108" t="s">
        <v>961</v>
      </c>
      <c r="CI118" s="1063" t="s">
        <v>1971</v>
      </c>
      <c r="CJ118" s="1064" t="s">
        <v>1971</v>
      </c>
      <c r="CK118" s="1064" t="s">
        <v>1971</v>
      </c>
      <c r="CL118" s="1064" t="s">
        <v>1971</v>
      </c>
      <c r="CM118" s="1105" t="s">
        <v>1971</v>
      </c>
      <c r="CN118" s="1063">
        <v>4.68</v>
      </c>
      <c r="CO118" s="1064">
        <v>4.68</v>
      </c>
      <c r="CP118" s="1064">
        <v>4.68</v>
      </c>
      <c r="CQ118" s="1064">
        <v>4.68</v>
      </c>
      <c r="CR118" s="1105">
        <v>4.68</v>
      </c>
      <c r="CS118" s="1063" t="s">
        <v>1971</v>
      </c>
      <c r="CT118" s="1064" t="s">
        <v>1971</v>
      </c>
      <c r="CU118" s="1064" t="s">
        <v>1971</v>
      </c>
      <c r="CV118" s="1064" t="s">
        <v>1971</v>
      </c>
      <c r="CW118" s="1105" t="s">
        <v>1971</v>
      </c>
      <c r="CX118" s="1063" t="s">
        <v>1971</v>
      </c>
      <c r="CY118" s="1064" t="s">
        <v>1971</v>
      </c>
      <c r="CZ118" s="1064" t="s">
        <v>1971</v>
      </c>
      <c r="DA118" s="1064" t="s">
        <v>1971</v>
      </c>
      <c r="DB118" s="1105" t="s">
        <v>1971</v>
      </c>
      <c r="DC118" s="1064" t="s">
        <v>1971</v>
      </c>
      <c r="DD118" s="1064" t="s">
        <v>1971</v>
      </c>
      <c r="DE118" s="1064" t="s">
        <v>1971</v>
      </c>
      <c r="DF118" s="1064" t="s">
        <v>1971</v>
      </c>
      <c r="DG118" s="1105" t="s">
        <v>1971</v>
      </c>
      <c r="DH118" s="1063" t="s">
        <v>1971</v>
      </c>
      <c r="DI118" s="1064" t="s">
        <v>1971</v>
      </c>
      <c r="DJ118" s="1064" t="s">
        <v>1971</v>
      </c>
      <c r="DK118" s="1064" t="s">
        <v>1971</v>
      </c>
      <c r="DL118" s="1105" t="s">
        <v>1971</v>
      </c>
      <c r="DM118" s="1109">
        <v>-5.8999999999999997E-2</v>
      </c>
      <c r="DN118" s="1110" t="s">
        <v>1971</v>
      </c>
      <c r="DO118" s="1110" t="s">
        <v>1971</v>
      </c>
      <c r="DP118" s="1111" t="s">
        <v>1971</v>
      </c>
      <c r="DQ118" s="1110" t="s">
        <v>1971</v>
      </c>
      <c r="DR118" s="1110" t="s">
        <v>1971</v>
      </c>
      <c r="DS118" s="1110" t="s">
        <v>1971</v>
      </c>
      <c r="DT118" s="1111" t="s">
        <v>1971</v>
      </c>
      <c r="DU118" s="1107" t="s">
        <v>1971</v>
      </c>
      <c r="DV118" s="1112">
        <v>1</v>
      </c>
      <c r="DW118" s="1113" t="s">
        <v>1971</v>
      </c>
    </row>
    <row r="119" spans="1:127" s="390" customFormat="1" ht="15.75" customHeight="1">
      <c r="A119" s="1085" t="s">
        <v>969</v>
      </c>
      <c r="B119" s="1045">
        <v>110</v>
      </c>
      <c r="C119" s="1006"/>
      <c r="D119" s="1006"/>
      <c r="E119" s="1006"/>
      <c r="F119" s="1006"/>
      <c r="G119" s="1006"/>
      <c r="H119" s="1006"/>
      <c r="I119" s="1006"/>
      <c r="J119" s="1006"/>
      <c r="K119" s="1006"/>
      <c r="L119" s="1006"/>
      <c r="M119" s="1045"/>
      <c r="N119" s="1006"/>
      <c r="O119" s="1006"/>
      <c r="P119" s="1006"/>
      <c r="Q119" s="1006"/>
      <c r="R119" s="1006"/>
      <c r="S119" s="1006"/>
      <c r="T119" s="1007"/>
      <c r="U119" s="1086" t="s">
        <v>2396</v>
      </c>
      <c r="V119" s="1087" t="s">
        <v>2374</v>
      </c>
      <c r="W119" s="1087" t="s">
        <v>1920</v>
      </c>
      <c r="X119" s="1088" t="s">
        <v>2397</v>
      </c>
      <c r="Y119" s="1089" t="s">
        <v>2012</v>
      </c>
      <c r="Z119" s="1090" t="s">
        <v>2398</v>
      </c>
      <c r="AA119" s="1091" t="s">
        <v>1971</v>
      </c>
      <c r="AB119" s="1092">
        <v>1</v>
      </c>
      <c r="AC119" s="1092" t="s">
        <v>1971</v>
      </c>
      <c r="AD119" s="1092" t="s">
        <v>1971</v>
      </c>
      <c r="AE119" s="1092" t="s">
        <v>1971</v>
      </c>
      <c r="AF119" s="1092" t="s">
        <v>1971</v>
      </c>
      <c r="AG119" s="1092" t="s">
        <v>1971</v>
      </c>
      <c r="AH119" s="1092" t="s">
        <v>1971</v>
      </c>
      <c r="AI119" s="1093">
        <f t="shared" si="1"/>
        <v>1</v>
      </c>
      <c r="AJ119" s="1094" t="s">
        <v>984</v>
      </c>
      <c r="AK119" s="1094" t="s">
        <v>964</v>
      </c>
      <c r="AL119" s="1094" t="s">
        <v>965</v>
      </c>
      <c r="AM119" s="1095" t="s">
        <v>2014</v>
      </c>
      <c r="AN119" s="1006" t="s">
        <v>2204</v>
      </c>
      <c r="AO119" s="1006" t="s">
        <v>4788</v>
      </c>
      <c r="AP119" s="1309">
        <v>0</v>
      </c>
      <c r="AQ119" s="1064" t="s">
        <v>978</v>
      </c>
      <c r="AR119" s="1097"/>
      <c r="AS119" s="1098"/>
      <c r="AT119" s="1088"/>
      <c r="AU119" s="1088"/>
      <c r="AV119" s="1088"/>
      <c r="AW119" s="1099"/>
      <c r="AX119" s="1100"/>
      <c r="AY119" s="1063"/>
      <c r="AZ119" s="1064"/>
      <c r="BA119" s="1064"/>
      <c r="BB119" s="1064"/>
      <c r="BC119" s="1064"/>
      <c r="BD119" s="1064"/>
      <c r="BE119" s="1064"/>
      <c r="BF119" s="1064"/>
      <c r="BG119" s="1064"/>
      <c r="BH119" s="1064"/>
      <c r="BI119" s="1394"/>
      <c r="BJ119" s="1343"/>
      <c r="BK119" s="1343"/>
      <c r="BL119" s="1343"/>
      <c r="BM119" s="1343"/>
      <c r="BN119" s="1063"/>
      <c r="BO119" s="1064"/>
      <c r="BP119" s="1064"/>
      <c r="BQ119" s="1064"/>
      <c r="BR119" s="1064"/>
      <c r="BS119" s="1103"/>
      <c r="BT119" s="1064"/>
      <c r="BU119" s="1064"/>
      <c r="BV119" s="1064"/>
      <c r="BW119" s="1104"/>
      <c r="BX119" s="1103"/>
      <c r="BY119" s="1064"/>
      <c r="BZ119" s="1064"/>
      <c r="CA119" s="1064"/>
      <c r="CB119" s="1104"/>
      <c r="CC119" s="1105"/>
      <c r="CD119" s="1351"/>
      <c r="CE119" s="1352"/>
      <c r="CF119" s="1352"/>
      <c r="CG119" s="1352"/>
      <c r="CH119" s="1414"/>
      <c r="CI119" s="1394"/>
      <c r="CJ119" s="1343"/>
      <c r="CK119" s="1343"/>
      <c r="CL119" s="1343"/>
      <c r="CM119" s="1344"/>
      <c r="CN119" s="1394"/>
      <c r="CO119" s="1343"/>
      <c r="CP119" s="1343"/>
      <c r="CQ119" s="1343"/>
      <c r="CR119" s="1344"/>
      <c r="CS119" s="1394"/>
      <c r="CT119" s="1343"/>
      <c r="CU119" s="1343"/>
      <c r="CV119" s="1343"/>
      <c r="CW119" s="1344"/>
      <c r="CX119" s="1394"/>
      <c r="CY119" s="1343"/>
      <c r="CZ119" s="1343"/>
      <c r="DA119" s="1343"/>
      <c r="DB119" s="1344"/>
      <c r="DC119" s="1343"/>
      <c r="DD119" s="1343"/>
      <c r="DE119" s="1343"/>
      <c r="DF119" s="1343"/>
      <c r="DG119" s="1344"/>
      <c r="DH119" s="1394"/>
      <c r="DI119" s="1343"/>
      <c r="DJ119" s="1343"/>
      <c r="DK119" s="1343"/>
      <c r="DL119" s="1344"/>
      <c r="DM119" s="1775"/>
      <c r="DN119" s="1776"/>
      <c r="DO119" s="1776"/>
      <c r="DP119" s="1777"/>
      <c r="DQ119" s="1776"/>
      <c r="DR119" s="1776"/>
      <c r="DS119" s="1776"/>
      <c r="DT119" s="1777"/>
      <c r="DU119" s="1352"/>
      <c r="DV119" s="1696"/>
      <c r="DW119" s="1778"/>
    </row>
    <row r="120" spans="1:127" s="390" customFormat="1" ht="15.75" customHeight="1">
      <c r="A120" s="1085" t="s">
        <v>969</v>
      </c>
      <c r="B120" s="1045">
        <v>111</v>
      </c>
      <c r="C120" s="1006"/>
      <c r="D120" s="1006"/>
      <c r="E120" s="1006"/>
      <c r="F120" s="1006"/>
      <c r="G120" s="1006"/>
      <c r="H120" s="1006"/>
      <c r="I120" s="1006"/>
      <c r="J120" s="1006"/>
      <c r="K120" s="1006"/>
      <c r="L120" s="1006"/>
      <c r="M120" s="1045"/>
      <c r="N120" s="1006"/>
      <c r="O120" s="1006"/>
      <c r="P120" s="1006"/>
      <c r="Q120" s="1006"/>
      <c r="R120" s="1006"/>
      <c r="S120" s="1006"/>
      <c r="T120" s="1007"/>
      <c r="U120" s="1086" t="s">
        <v>1133</v>
      </c>
      <c r="V120" s="1087" t="s">
        <v>2400</v>
      </c>
      <c r="W120" s="1087" t="s">
        <v>1936</v>
      </c>
      <c r="X120" s="1088" t="s">
        <v>2401</v>
      </c>
      <c r="Y120" s="1089" t="s">
        <v>1132</v>
      </c>
      <c r="Z120" s="1090" t="s">
        <v>2402</v>
      </c>
      <c r="AA120" s="1091" t="s">
        <v>1971</v>
      </c>
      <c r="AB120" s="1092" t="s">
        <v>1971</v>
      </c>
      <c r="AC120" s="1092">
        <v>1</v>
      </c>
      <c r="AD120" s="1092" t="s">
        <v>1971</v>
      </c>
      <c r="AE120" s="1092" t="s">
        <v>1971</v>
      </c>
      <c r="AF120" s="1092" t="s">
        <v>1971</v>
      </c>
      <c r="AG120" s="1092" t="s">
        <v>1971</v>
      </c>
      <c r="AH120" s="1092" t="s">
        <v>1971</v>
      </c>
      <c r="AI120" s="1093">
        <f t="shared" si="1"/>
        <v>1</v>
      </c>
      <c r="AJ120" s="1094" t="s">
        <v>988</v>
      </c>
      <c r="AK120" s="1094" t="s">
        <v>964</v>
      </c>
      <c r="AL120" s="1094" t="s">
        <v>977</v>
      </c>
      <c r="AM120" s="1095" t="s">
        <v>2135</v>
      </c>
      <c r="AN120" s="1006" t="s">
        <v>991</v>
      </c>
      <c r="AO120" s="1006" t="s">
        <v>2403</v>
      </c>
      <c r="AP120" s="1309">
        <v>1</v>
      </c>
      <c r="AQ120" s="1064" t="s">
        <v>966</v>
      </c>
      <c r="AR120" s="1097" t="s">
        <v>1971</v>
      </c>
      <c r="AS120" s="1098"/>
      <c r="AT120" s="1088"/>
      <c r="AU120" s="1088"/>
      <c r="AV120" s="1088"/>
      <c r="AW120" s="1099"/>
      <c r="AX120" s="1100"/>
      <c r="AY120" s="1063"/>
      <c r="AZ120" s="1064"/>
      <c r="BA120" s="1064"/>
      <c r="BB120" s="1064"/>
      <c r="BC120" s="1064"/>
      <c r="BD120" s="1064"/>
      <c r="BE120" s="1064"/>
      <c r="BF120" s="1064"/>
      <c r="BG120" s="1064"/>
      <c r="BH120" s="1064"/>
      <c r="BI120" s="1394"/>
      <c r="BJ120" s="1343"/>
      <c r="BK120" s="1343"/>
      <c r="BL120" s="1343"/>
      <c r="BM120" s="1343"/>
      <c r="BN120" s="1063"/>
      <c r="BO120" s="1064"/>
      <c r="BP120" s="1064"/>
      <c r="BQ120" s="1064"/>
      <c r="BR120" s="1064"/>
      <c r="BS120" s="1103"/>
      <c r="BT120" s="1064"/>
      <c r="BU120" s="1064"/>
      <c r="BV120" s="1064"/>
      <c r="BW120" s="1104"/>
      <c r="BX120" s="1103"/>
      <c r="BY120" s="1064"/>
      <c r="BZ120" s="1064"/>
      <c r="CA120" s="1064"/>
      <c r="CB120" s="1104"/>
      <c r="CC120" s="1105"/>
      <c r="CD120" s="1351"/>
      <c r="CE120" s="1352"/>
      <c r="CF120" s="1352"/>
      <c r="CG120" s="1352"/>
      <c r="CH120" s="1414"/>
      <c r="CI120" s="1394"/>
      <c r="CJ120" s="1343"/>
      <c r="CK120" s="1343"/>
      <c r="CL120" s="1343"/>
      <c r="CM120" s="1344"/>
      <c r="CN120" s="1394"/>
      <c r="CO120" s="1343"/>
      <c r="CP120" s="1343"/>
      <c r="CQ120" s="1343"/>
      <c r="CR120" s="1344"/>
      <c r="CS120" s="1394"/>
      <c r="CT120" s="1343"/>
      <c r="CU120" s="1343"/>
      <c r="CV120" s="1343"/>
      <c r="CW120" s="1344"/>
      <c r="CX120" s="1394"/>
      <c r="CY120" s="1343"/>
      <c r="CZ120" s="1343"/>
      <c r="DA120" s="1343"/>
      <c r="DB120" s="1344"/>
      <c r="DC120" s="1343"/>
      <c r="DD120" s="1343"/>
      <c r="DE120" s="1343"/>
      <c r="DF120" s="1343"/>
      <c r="DG120" s="1344"/>
      <c r="DH120" s="1394"/>
      <c r="DI120" s="1343"/>
      <c r="DJ120" s="1343"/>
      <c r="DK120" s="1343"/>
      <c r="DL120" s="1344"/>
      <c r="DM120" s="1775"/>
      <c r="DN120" s="1776"/>
      <c r="DO120" s="1776"/>
      <c r="DP120" s="1777"/>
      <c r="DQ120" s="1776"/>
      <c r="DR120" s="1776"/>
      <c r="DS120" s="1776"/>
      <c r="DT120" s="1777"/>
      <c r="DU120" s="1352"/>
      <c r="DV120" s="1696"/>
      <c r="DW120" s="1778"/>
    </row>
    <row r="121" spans="1:127" s="390" customFormat="1" ht="15.75" customHeight="1">
      <c r="A121" s="1085" t="s">
        <v>969</v>
      </c>
      <c r="B121" s="1045">
        <v>112</v>
      </c>
      <c r="C121" s="1006"/>
      <c r="D121" s="1006"/>
      <c r="E121" s="1006"/>
      <c r="F121" s="1006"/>
      <c r="G121" s="1006"/>
      <c r="H121" s="1006"/>
      <c r="I121" s="1006"/>
      <c r="J121" s="1006"/>
      <c r="K121" s="1006"/>
      <c r="L121" s="1006"/>
      <c r="M121" s="1045"/>
      <c r="N121" s="1006"/>
      <c r="O121" s="1006"/>
      <c r="P121" s="1006"/>
      <c r="Q121" s="1006"/>
      <c r="R121" s="1006"/>
      <c r="S121" s="1006"/>
      <c r="T121" s="1007"/>
      <c r="U121" s="1086" t="s">
        <v>2404</v>
      </c>
      <c r="V121" s="1087" t="s">
        <v>2400</v>
      </c>
      <c r="W121" s="1087" t="s">
        <v>1936</v>
      </c>
      <c r="X121" s="1088" t="s">
        <v>2405</v>
      </c>
      <c r="Y121" s="1089" t="s">
        <v>2406</v>
      </c>
      <c r="Z121" s="1090" t="s">
        <v>2407</v>
      </c>
      <c r="AA121" s="1091">
        <v>0.5</v>
      </c>
      <c r="AB121" s="1092" t="s">
        <v>1971</v>
      </c>
      <c r="AC121" s="1092">
        <v>0.5</v>
      </c>
      <c r="AD121" s="1092" t="s">
        <v>1971</v>
      </c>
      <c r="AE121" s="1092" t="s">
        <v>1971</v>
      </c>
      <c r="AF121" s="1092" t="s">
        <v>1971</v>
      </c>
      <c r="AG121" s="1092" t="s">
        <v>1971</v>
      </c>
      <c r="AH121" s="1092" t="s">
        <v>1971</v>
      </c>
      <c r="AI121" s="1093">
        <f t="shared" si="1"/>
        <v>1</v>
      </c>
      <c r="AJ121" s="1094" t="s">
        <v>988</v>
      </c>
      <c r="AK121" s="1094" t="s">
        <v>964</v>
      </c>
      <c r="AL121" s="1094" t="s">
        <v>965</v>
      </c>
      <c r="AM121" s="1095" t="s">
        <v>2315</v>
      </c>
      <c r="AN121" s="1006" t="s">
        <v>991</v>
      </c>
      <c r="AO121" s="1006" t="s">
        <v>2408</v>
      </c>
      <c r="AP121" s="1309">
        <v>2</v>
      </c>
      <c r="AQ121" s="1064" t="s">
        <v>966</v>
      </c>
      <c r="AR121" s="1097" t="s">
        <v>1971</v>
      </c>
      <c r="AS121" s="1098"/>
      <c r="AT121" s="1088"/>
      <c r="AU121" s="1088"/>
      <c r="AV121" s="1088"/>
      <c r="AW121" s="1099"/>
      <c r="AX121" s="1100"/>
      <c r="AY121" s="1063"/>
      <c r="AZ121" s="1064"/>
      <c r="BA121" s="1064"/>
      <c r="BB121" s="1064"/>
      <c r="BC121" s="1064"/>
      <c r="BD121" s="1064"/>
      <c r="BE121" s="1064"/>
      <c r="BF121" s="1064"/>
      <c r="BG121" s="1064"/>
      <c r="BH121" s="1064"/>
      <c r="BI121" s="1394"/>
      <c r="BJ121" s="1343"/>
      <c r="BK121" s="1343"/>
      <c r="BL121" s="1343"/>
      <c r="BM121" s="1343"/>
      <c r="BN121" s="1063"/>
      <c r="BO121" s="1064"/>
      <c r="BP121" s="1064"/>
      <c r="BQ121" s="1064"/>
      <c r="BR121" s="1064"/>
      <c r="BS121" s="1103"/>
      <c r="BT121" s="1064"/>
      <c r="BU121" s="1064"/>
      <c r="BV121" s="1064"/>
      <c r="BW121" s="1104"/>
      <c r="BX121" s="1103"/>
      <c r="BY121" s="1064"/>
      <c r="BZ121" s="1064"/>
      <c r="CA121" s="1064"/>
      <c r="CB121" s="1104"/>
      <c r="CC121" s="1105"/>
      <c r="CD121" s="1351"/>
      <c r="CE121" s="1352"/>
      <c r="CF121" s="1352"/>
      <c r="CG121" s="1352"/>
      <c r="CH121" s="1414"/>
      <c r="CI121" s="1394"/>
      <c r="CJ121" s="1343"/>
      <c r="CK121" s="1343"/>
      <c r="CL121" s="1343"/>
      <c r="CM121" s="1344"/>
      <c r="CN121" s="1394"/>
      <c r="CO121" s="1343"/>
      <c r="CP121" s="1343"/>
      <c r="CQ121" s="1343"/>
      <c r="CR121" s="1344"/>
      <c r="CS121" s="1394"/>
      <c r="CT121" s="1343"/>
      <c r="CU121" s="1343"/>
      <c r="CV121" s="1343"/>
      <c r="CW121" s="1344"/>
      <c r="CX121" s="1394"/>
      <c r="CY121" s="1343"/>
      <c r="CZ121" s="1343"/>
      <c r="DA121" s="1343"/>
      <c r="DB121" s="1344"/>
      <c r="DC121" s="1343"/>
      <c r="DD121" s="1343"/>
      <c r="DE121" s="1343"/>
      <c r="DF121" s="1343"/>
      <c r="DG121" s="1344"/>
      <c r="DH121" s="1394"/>
      <c r="DI121" s="1343"/>
      <c r="DJ121" s="1343"/>
      <c r="DK121" s="1343"/>
      <c r="DL121" s="1344"/>
      <c r="DM121" s="1775"/>
      <c r="DN121" s="1776"/>
      <c r="DO121" s="1776"/>
      <c r="DP121" s="1777"/>
      <c r="DQ121" s="1776"/>
      <c r="DR121" s="1776"/>
      <c r="DS121" s="1776"/>
      <c r="DT121" s="1777"/>
      <c r="DU121" s="1352"/>
      <c r="DV121" s="1696"/>
      <c r="DW121" s="1778"/>
    </row>
    <row r="122" spans="1:127" s="390" customFormat="1" ht="15.75" customHeight="1">
      <c r="A122" s="1085" t="s">
        <v>969</v>
      </c>
      <c r="B122" s="1045">
        <v>113</v>
      </c>
      <c r="C122" s="1006"/>
      <c r="D122" s="1006"/>
      <c r="E122" s="1006"/>
      <c r="F122" s="1006"/>
      <c r="G122" s="1006"/>
      <c r="H122" s="1006"/>
      <c r="I122" s="1006"/>
      <c r="J122" s="1006"/>
      <c r="K122" s="1006"/>
      <c r="L122" s="1006"/>
      <c r="M122" s="1045"/>
      <c r="N122" s="1006"/>
      <c r="O122" s="1006"/>
      <c r="P122" s="1006"/>
      <c r="Q122" s="1006"/>
      <c r="R122" s="1006"/>
      <c r="S122" s="1006"/>
      <c r="T122" s="1007"/>
      <c r="U122" s="1086" t="s">
        <v>2409</v>
      </c>
      <c r="V122" s="1087" t="s">
        <v>2400</v>
      </c>
      <c r="W122" s="1087" t="s">
        <v>1936</v>
      </c>
      <c r="X122" s="1088" t="s">
        <v>2410</v>
      </c>
      <c r="Y122" s="1089" t="s">
        <v>2411</v>
      </c>
      <c r="Z122" s="1090" t="s">
        <v>2412</v>
      </c>
      <c r="AA122" s="1091" t="s">
        <v>1971</v>
      </c>
      <c r="AB122" s="1092" t="s">
        <v>1971</v>
      </c>
      <c r="AC122" s="1092" t="s">
        <v>1971</v>
      </c>
      <c r="AD122" s="1092">
        <v>1</v>
      </c>
      <c r="AE122" s="1092" t="s">
        <v>1971</v>
      </c>
      <c r="AF122" s="1092" t="s">
        <v>1971</v>
      </c>
      <c r="AG122" s="1092" t="s">
        <v>1971</v>
      </c>
      <c r="AH122" s="1092" t="s">
        <v>1971</v>
      </c>
      <c r="AI122" s="1093">
        <f t="shared" si="1"/>
        <v>1</v>
      </c>
      <c r="AJ122" s="1094" t="s">
        <v>984</v>
      </c>
      <c r="AK122" s="1094" t="s">
        <v>964</v>
      </c>
      <c r="AL122" s="1094" t="s">
        <v>965</v>
      </c>
      <c r="AM122" s="1095" t="s">
        <v>711</v>
      </c>
      <c r="AN122" s="1006" t="s">
        <v>293</v>
      </c>
      <c r="AO122" s="1006" t="s">
        <v>2413</v>
      </c>
      <c r="AP122" s="1309">
        <v>2</v>
      </c>
      <c r="AQ122" s="1064" t="s">
        <v>966</v>
      </c>
      <c r="AR122" s="1097" t="s">
        <v>1971</v>
      </c>
      <c r="AS122" s="1098"/>
      <c r="AT122" s="1088"/>
      <c r="AU122" s="1088"/>
      <c r="AV122" s="1088"/>
      <c r="AW122" s="1099"/>
      <c r="AX122" s="1100"/>
      <c r="AY122" s="1063"/>
      <c r="AZ122" s="1064"/>
      <c r="BA122" s="1064"/>
      <c r="BB122" s="1064"/>
      <c r="BC122" s="1064"/>
      <c r="BD122" s="1064"/>
      <c r="BE122" s="1064"/>
      <c r="BF122" s="1064"/>
      <c r="BG122" s="1064"/>
      <c r="BH122" s="1064"/>
      <c r="BI122" s="1394"/>
      <c r="BJ122" s="1343"/>
      <c r="BK122" s="1343"/>
      <c r="BL122" s="1343"/>
      <c r="BM122" s="1343"/>
      <c r="BN122" s="1063"/>
      <c r="BO122" s="1064"/>
      <c r="BP122" s="1064"/>
      <c r="BQ122" s="1064"/>
      <c r="BR122" s="1064"/>
      <c r="BS122" s="1103"/>
      <c r="BT122" s="1064"/>
      <c r="BU122" s="1064"/>
      <c r="BV122" s="1064"/>
      <c r="BW122" s="1104"/>
      <c r="BX122" s="1103"/>
      <c r="BY122" s="1064"/>
      <c r="BZ122" s="1064"/>
      <c r="CA122" s="1064"/>
      <c r="CB122" s="1104"/>
      <c r="CC122" s="1105"/>
      <c r="CD122" s="1351"/>
      <c r="CE122" s="1352"/>
      <c r="CF122" s="1352"/>
      <c r="CG122" s="1352"/>
      <c r="CH122" s="1414"/>
      <c r="CI122" s="1394"/>
      <c r="CJ122" s="1343"/>
      <c r="CK122" s="1343"/>
      <c r="CL122" s="1343"/>
      <c r="CM122" s="1344"/>
      <c r="CN122" s="1394"/>
      <c r="CO122" s="1343"/>
      <c r="CP122" s="1343"/>
      <c r="CQ122" s="1343"/>
      <c r="CR122" s="1344"/>
      <c r="CS122" s="1394"/>
      <c r="CT122" s="1343"/>
      <c r="CU122" s="1343"/>
      <c r="CV122" s="1343"/>
      <c r="CW122" s="1344"/>
      <c r="CX122" s="1394"/>
      <c r="CY122" s="1343"/>
      <c r="CZ122" s="1343"/>
      <c r="DA122" s="1343"/>
      <c r="DB122" s="1344"/>
      <c r="DC122" s="1343"/>
      <c r="DD122" s="1343"/>
      <c r="DE122" s="1343"/>
      <c r="DF122" s="1343"/>
      <c r="DG122" s="1344"/>
      <c r="DH122" s="1394"/>
      <c r="DI122" s="1343"/>
      <c r="DJ122" s="1343"/>
      <c r="DK122" s="1343"/>
      <c r="DL122" s="1344"/>
      <c r="DM122" s="1775"/>
      <c r="DN122" s="1776"/>
      <c r="DO122" s="1776"/>
      <c r="DP122" s="1777"/>
      <c r="DQ122" s="1776"/>
      <c r="DR122" s="1776"/>
      <c r="DS122" s="1776"/>
      <c r="DT122" s="1777"/>
      <c r="DU122" s="1352"/>
      <c r="DV122" s="1696"/>
      <c r="DW122" s="1778"/>
    </row>
    <row r="123" spans="1:127" s="390" customFormat="1" ht="15.75" customHeight="1">
      <c r="A123" s="1085" t="s">
        <v>969</v>
      </c>
      <c r="B123" s="1045">
        <v>114</v>
      </c>
      <c r="C123" s="1006"/>
      <c r="D123" s="1006"/>
      <c r="E123" s="1006"/>
      <c r="F123" s="1006"/>
      <c r="G123" s="1006"/>
      <c r="H123" s="1006"/>
      <c r="I123" s="1006"/>
      <c r="J123" s="1006"/>
      <c r="K123" s="1006"/>
      <c r="L123" s="1006"/>
      <c r="M123" s="1045"/>
      <c r="N123" s="1006"/>
      <c r="O123" s="1006"/>
      <c r="P123" s="1006"/>
      <c r="Q123" s="1006"/>
      <c r="R123" s="1006"/>
      <c r="S123" s="1006"/>
      <c r="T123" s="1007"/>
      <c r="U123" s="1086" t="s">
        <v>2414</v>
      </c>
      <c r="V123" s="1087" t="s">
        <v>2400</v>
      </c>
      <c r="W123" s="1087" t="s">
        <v>1936</v>
      </c>
      <c r="X123" s="1088" t="s">
        <v>2415</v>
      </c>
      <c r="Y123" s="1089" t="s">
        <v>1016</v>
      </c>
      <c r="Z123" s="1090" t="s">
        <v>2416</v>
      </c>
      <c r="AA123" s="1091" t="s">
        <v>1971</v>
      </c>
      <c r="AB123" s="1092">
        <v>0.5</v>
      </c>
      <c r="AC123" s="1092">
        <v>0.5</v>
      </c>
      <c r="AD123" s="1092" t="s">
        <v>1971</v>
      </c>
      <c r="AE123" s="1092" t="s">
        <v>1971</v>
      </c>
      <c r="AF123" s="1092" t="s">
        <v>1971</v>
      </c>
      <c r="AG123" s="1092" t="s">
        <v>1971</v>
      </c>
      <c r="AH123" s="1092" t="s">
        <v>1971</v>
      </c>
      <c r="AI123" s="1093">
        <f t="shared" si="1"/>
        <v>1</v>
      </c>
      <c r="AJ123" s="1094" t="s">
        <v>984</v>
      </c>
      <c r="AK123" s="1094" t="s">
        <v>964</v>
      </c>
      <c r="AL123" s="1094" t="s">
        <v>965</v>
      </c>
      <c r="AM123" s="1095" t="s">
        <v>2114</v>
      </c>
      <c r="AN123" s="1006" t="s">
        <v>293</v>
      </c>
      <c r="AO123" s="1006" t="s">
        <v>2472</v>
      </c>
      <c r="AP123" s="1308">
        <v>2</v>
      </c>
      <c r="AQ123" s="1064" t="s">
        <v>966</v>
      </c>
      <c r="AR123" s="1097" t="s">
        <v>1016</v>
      </c>
      <c r="AS123" s="1098"/>
      <c r="AT123" s="1088"/>
      <c r="AU123" s="1088"/>
      <c r="AV123" s="1088"/>
      <c r="AW123" s="1099"/>
      <c r="AX123" s="1100"/>
      <c r="AY123" s="1063"/>
      <c r="AZ123" s="1064"/>
      <c r="BA123" s="1064"/>
      <c r="BB123" s="1064"/>
      <c r="BC123" s="1064"/>
      <c r="BD123" s="1064"/>
      <c r="BE123" s="1064"/>
      <c r="BF123" s="1064"/>
      <c r="BG123" s="1114"/>
      <c r="BH123" s="1114"/>
      <c r="BI123" s="1115">
        <v>100</v>
      </c>
      <c r="BJ123" s="1114">
        <v>100</v>
      </c>
      <c r="BK123" s="1114">
        <v>100</v>
      </c>
      <c r="BL123" s="1114">
        <v>100</v>
      </c>
      <c r="BM123" s="1114">
        <v>100</v>
      </c>
      <c r="BN123" s="1063"/>
      <c r="BO123" s="1064"/>
      <c r="BP123" s="1064"/>
      <c r="BQ123" s="1064"/>
      <c r="BR123" s="1064"/>
      <c r="BS123" s="1103"/>
      <c r="BT123" s="1064"/>
      <c r="BU123" s="1064"/>
      <c r="BV123" s="1064"/>
      <c r="BW123" s="1104"/>
      <c r="BX123" s="1103"/>
      <c r="BY123" s="1064"/>
      <c r="BZ123" s="1064"/>
      <c r="CA123" s="1064"/>
      <c r="CB123" s="1104"/>
      <c r="CC123" s="1105"/>
      <c r="CD123" s="1106" t="s">
        <v>961</v>
      </c>
      <c r="CE123" s="1107" t="s">
        <v>961</v>
      </c>
      <c r="CF123" s="1107" t="s">
        <v>961</v>
      </c>
      <c r="CG123" s="1107" t="s">
        <v>961</v>
      </c>
      <c r="CH123" s="1108" t="s">
        <v>961</v>
      </c>
      <c r="CI123" s="1063" t="s">
        <v>1971</v>
      </c>
      <c r="CJ123" s="1064" t="s">
        <v>1971</v>
      </c>
      <c r="CK123" s="1064" t="s">
        <v>1971</v>
      </c>
      <c r="CL123" s="1064" t="s">
        <v>1971</v>
      </c>
      <c r="CM123" s="1105" t="s">
        <v>1971</v>
      </c>
      <c r="CN123" s="1063" t="s">
        <v>1971</v>
      </c>
      <c r="CO123" s="1064" t="s">
        <v>1971</v>
      </c>
      <c r="CP123" s="1064" t="s">
        <v>1971</v>
      </c>
      <c r="CQ123" s="1064" t="s">
        <v>1971</v>
      </c>
      <c r="CR123" s="1105" t="s">
        <v>1971</v>
      </c>
      <c r="CS123" s="1063">
        <v>97.9</v>
      </c>
      <c r="CT123" s="1064">
        <v>97.9</v>
      </c>
      <c r="CU123" s="1064">
        <v>97.9</v>
      </c>
      <c r="CV123" s="1064">
        <v>97.9</v>
      </c>
      <c r="CW123" s="1105">
        <v>97.9</v>
      </c>
      <c r="CX123" s="1063" t="s">
        <v>1971</v>
      </c>
      <c r="CY123" s="1064" t="s">
        <v>1971</v>
      </c>
      <c r="CZ123" s="1064" t="s">
        <v>1971</v>
      </c>
      <c r="DA123" s="1064" t="s">
        <v>1971</v>
      </c>
      <c r="DB123" s="1105" t="s">
        <v>1971</v>
      </c>
      <c r="DC123" s="1064" t="s">
        <v>1971</v>
      </c>
      <c r="DD123" s="1064" t="s">
        <v>1971</v>
      </c>
      <c r="DE123" s="1064" t="s">
        <v>1971</v>
      </c>
      <c r="DF123" s="1064" t="s">
        <v>1971</v>
      </c>
      <c r="DG123" s="1105" t="s">
        <v>1971</v>
      </c>
      <c r="DH123" s="1063" t="s">
        <v>1971</v>
      </c>
      <c r="DI123" s="1064" t="s">
        <v>1971</v>
      </c>
      <c r="DJ123" s="1064" t="s">
        <v>1971</v>
      </c>
      <c r="DK123" s="1064" t="s">
        <v>1971</v>
      </c>
      <c r="DL123" s="1105" t="s">
        <v>1971</v>
      </c>
      <c r="DM123" s="1109">
        <v>-7.7000000000000002E-3</v>
      </c>
      <c r="DN123" s="1110" t="s">
        <v>1971</v>
      </c>
      <c r="DO123" s="1110" t="s">
        <v>1971</v>
      </c>
      <c r="DP123" s="1111" t="s">
        <v>1971</v>
      </c>
      <c r="DQ123" s="1110" t="s">
        <v>1971</v>
      </c>
      <c r="DR123" s="1110" t="s">
        <v>1971</v>
      </c>
      <c r="DS123" s="1110" t="s">
        <v>1971</v>
      </c>
      <c r="DT123" s="1111" t="s">
        <v>1971</v>
      </c>
      <c r="DU123" s="1107" t="s">
        <v>1971</v>
      </c>
      <c r="DV123" s="1112">
        <v>1</v>
      </c>
      <c r="DW123" s="1113" t="s">
        <v>1971</v>
      </c>
    </row>
    <row r="124" spans="1:127" s="390" customFormat="1" ht="15.75" customHeight="1">
      <c r="A124" s="1085" t="s">
        <v>969</v>
      </c>
      <c r="B124" s="1045">
        <v>115</v>
      </c>
      <c r="C124" s="1006"/>
      <c r="D124" s="1006"/>
      <c r="E124" s="1006"/>
      <c r="F124" s="1006"/>
      <c r="G124" s="1006"/>
      <c r="H124" s="1006"/>
      <c r="I124" s="1006"/>
      <c r="J124" s="1006"/>
      <c r="K124" s="1006"/>
      <c r="L124" s="1006"/>
      <c r="M124" s="1045"/>
      <c r="N124" s="1006"/>
      <c r="O124" s="1006"/>
      <c r="P124" s="1006"/>
      <c r="Q124" s="1006"/>
      <c r="R124" s="1006"/>
      <c r="S124" s="1006"/>
      <c r="T124" s="1007"/>
      <c r="U124" s="1086" t="s">
        <v>2418</v>
      </c>
      <c r="V124" s="1087" t="s">
        <v>2419</v>
      </c>
      <c r="W124" s="1087" t="s">
        <v>1936</v>
      </c>
      <c r="X124" s="1088" t="s">
        <v>2420</v>
      </c>
      <c r="Y124" s="1089" t="s">
        <v>2421</v>
      </c>
      <c r="Z124" s="1090" t="s">
        <v>2422</v>
      </c>
      <c r="AA124" s="1091">
        <v>0.35</v>
      </c>
      <c r="AB124" s="1092">
        <v>0.35</v>
      </c>
      <c r="AC124" s="1092">
        <v>0.3</v>
      </c>
      <c r="AD124" s="1092" t="s">
        <v>1971</v>
      </c>
      <c r="AE124" s="1092" t="s">
        <v>1971</v>
      </c>
      <c r="AF124" s="1092" t="s">
        <v>1971</v>
      </c>
      <c r="AG124" s="1092" t="s">
        <v>1971</v>
      </c>
      <c r="AH124" s="1092" t="s">
        <v>1971</v>
      </c>
      <c r="AI124" s="1093">
        <f t="shared" si="1"/>
        <v>1</v>
      </c>
      <c r="AJ124" s="1094" t="s">
        <v>963</v>
      </c>
      <c r="AK124" s="1094" t="s">
        <v>1971</v>
      </c>
      <c r="AL124" s="1094" t="s">
        <v>1971</v>
      </c>
      <c r="AM124" s="1095" t="s">
        <v>2423</v>
      </c>
      <c r="AN124" s="1006" t="s">
        <v>991</v>
      </c>
      <c r="AO124" s="1006" t="s">
        <v>2424</v>
      </c>
      <c r="AP124" s="1309">
        <v>0</v>
      </c>
      <c r="AQ124" s="1064" t="s">
        <v>966</v>
      </c>
      <c r="AR124" s="1097" t="s">
        <v>1971</v>
      </c>
      <c r="AS124" s="1098"/>
      <c r="AT124" s="1088"/>
      <c r="AU124" s="1088"/>
      <c r="AV124" s="1088"/>
      <c r="AW124" s="1099"/>
      <c r="AX124" s="1100"/>
      <c r="AY124" s="1063"/>
      <c r="AZ124" s="1064"/>
      <c r="BA124" s="1064"/>
      <c r="BB124" s="1064"/>
      <c r="BC124" s="1064"/>
      <c r="BD124" s="1064"/>
      <c r="BE124" s="1064"/>
      <c r="BF124" s="1064"/>
      <c r="BG124" s="1064"/>
      <c r="BH124" s="1064"/>
      <c r="BI124" s="1394"/>
      <c r="BJ124" s="1343"/>
      <c r="BK124" s="1343"/>
      <c r="BL124" s="1343"/>
      <c r="BM124" s="1343"/>
      <c r="BN124" s="1063"/>
      <c r="BO124" s="1064"/>
      <c r="BP124" s="1064"/>
      <c r="BQ124" s="1064"/>
      <c r="BR124" s="1064"/>
      <c r="BS124" s="1103"/>
      <c r="BT124" s="1064"/>
      <c r="BU124" s="1064"/>
      <c r="BV124" s="1064"/>
      <c r="BW124" s="1104"/>
      <c r="BX124" s="1103"/>
      <c r="BY124" s="1064"/>
      <c r="BZ124" s="1064"/>
      <c r="CA124" s="1064"/>
      <c r="CB124" s="1104"/>
      <c r="CC124" s="1105"/>
      <c r="CD124" s="1351"/>
      <c r="CE124" s="1352"/>
      <c r="CF124" s="1352"/>
      <c r="CG124" s="1352"/>
      <c r="CH124" s="1414"/>
      <c r="CI124" s="1394"/>
      <c r="CJ124" s="1343"/>
      <c r="CK124" s="1343"/>
      <c r="CL124" s="1343"/>
      <c r="CM124" s="1344"/>
      <c r="CN124" s="1394"/>
      <c r="CO124" s="1343"/>
      <c r="CP124" s="1343"/>
      <c r="CQ124" s="1343"/>
      <c r="CR124" s="1344"/>
      <c r="CS124" s="1394"/>
      <c r="CT124" s="1343"/>
      <c r="CU124" s="1343"/>
      <c r="CV124" s="1343"/>
      <c r="CW124" s="1344"/>
      <c r="CX124" s="1394"/>
      <c r="CY124" s="1343"/>
      <c r="CZ124" s="1343"/>
      <c r="DA124" s="1343"/>
      <c r="DB124" s="1344"/>
      <c r="DC124" s="1343"/>
      <c r="DD124" s="1343"/>
      <c r="DE124" s="1343"/>
      <c r="DF124" s="1343"/>
      <c r="DG124" s="1344"/>
      <c r="DH124" s="1394"/>
      <c r="DI124" s="1343"/>
      <c r="DJ124" s="1343"/>
      <c r="DK124" s="1343"/>
      <c r="DL124" s="1344"/>
      <c r="DM124" s="1775"/>
      <c r="DN124" s="1776"/>
      <c r="DO124" s="1776"/>
      <c r="DP124" s="1777"/>
      <c r="DQ124" s="1776"/>
      <c r="DR124" s="1776"/>
      <c r="DS124" s="1776"/>
      <c r="DT124" s="1777"/>
      <c r="DU124" s="1352"/>
      <c r="DV124" s="1696"/>
      <c r="DW124" s="1778"/>
    </row>
    <row r="125" spans="1:127" s="390" customFormat="1" ht="15.75" customHeight="1">
      <c r="A125" s="1085" t="s">
        <v>969</v>
      </c>
      <c r="B125" s="1045">
        <v>116</v>
      </c>
      <c r="C125" s="1006"/>
      <c r="D125" s="1006"/>
      <c r="E125" s="1006"/>
      <c r="F125" s="1006"/>
      <c r="G125" s="1006"/>
      <c r="H125" s="1006"/>
      <c r="I125" s="1006"/>
      <c r="J125" s="1006"/>
      <c r="K125" s="1006"/>
      <c r="L125" s="1006"/>
      <c r="M125" s="1045"/>
      <c r="N125" s="1006"/>
      <c r="O125" s="1006"/>
      <c r="P125" s="1006"/>
      <c r="Q125" s="1006"/>
      <c r="R125" s="1006"/>
      <c r="S125" s="1006"/>
      <c r="T125" s="1007"/>
      <c r="U125" s="1086" t="s">
        <v>2425</v>
      </c>
      <c r="V125" s="1087" t="s">
        <v>2426</v>
      </c>
      <c r="W125" s="1087" t="s">
        <v>1920</v>
      </c>
      <c r="X125" s="1088" t="s">
        <v>2427</v>
      </c>
      <c r="Y125" s="1089" t="s">
        <v>687</v>
      </c>
      <c r="Z125" s="1090" t="s">
        <v>2428</v>
      </c>
      <c r="AA125" s="1091" t="s">
        <v>1971</v>
      </c>
      <c r="AB125" s="1092" t="s">
        <v>1971</v>
      </c>
      <c r="AC125" s="1092">
        <v>1</v>
      </c>
      <c r="AD125" s="1092" t="s">
        <v>1971</v>
      </c>
      <c r="AE125" s="1092" t="s">
        <v>1971</v>
      </c>
      <c r="AF125" s="1092" t="s">
        <v>1971</v>
      </c>
      <c r="AG125" s="1092" t="s">
        <v>1971</v>
      </c>
      <c r="AH125" s="1092" t="s">
        <v>1971</v>
      </c>
      <c r="AI125" s="1093">
        <f t="shared" si="1"/>
        <v>1</v>
      </c>
      <c r="AJ125" s="1094" t="s">
        <v>988</v>
      </c>
      <c r="AK125" s="1094" t="s">
        <v>964</v>
      </c>
      <c r="AL125" s="1094" t="s">
        <v>965</v>
      </c>
      <c r="AM125" s="1095" t="s">
        <v>2087</v>
      </c>
      <c r="AN125" s="1006" t="s">
        <v>2204</v>
      </c>
      <c r="AO125" s="1006" t="s">
        <v>4477</v>
      </c>
      <c r="AP125" s="1308">
        <v>2</v>
      </c>
      <c r="AQ125" s="1064" t="s">
        <v>978</v>
      </c>
      <c r="AR125" s="1097" t="s">
        <v>687</v>
      </c>
      <c r="AS125" s="1098"/>
      <c r="AT125" s="1088"/>
      <c r="AU125" s="1088"/>
      <c r="AV125" s="1088"/>
      <c r="AW125" s="1099"/>
      <c r="AX125" s="1100"/>
      <c r="AY125" s="1063"/>
      <c r="AZ125" s="1064"/>
      <c r="BA125" s="1064"/>
      <c r="BB125" s="1064"/>
      <c r="BC125" s="1064"/>
      <c r="BD125" s="1064"/>
      <c r="BE125" s="1064"/>
      <c r="BF125" s="1064"/>
      <c r="BG125" s="1114"/>
      <c r="BH125" s="1114"/>
      <c r="BI125" s="1115">
        <v>1.68</v>
      </c>
      <c r="BJ125" s="1114">
        <v>1.63</v>
      </c>
      <c r="BK125" s="1114">
        <v>1.58</v>
      </c>
      <c r="BL125" s="1114">
        <v>1.44</v>
      </c>
      <c r="BM125" s="1114">
        <v>1.34</v>
      </c>
      <c r="BN125" s="1063"/>
      <c r="BO125" s="1064"/>
      <c r="BP125" s="1064"/>
      <c r="BQ125" s="1064"/>
      <c r="BR125" s="1064"/>
      <c r="BS125" s="1103"/>
      <c r="BT125" s="1064"/>
      <c r="BU125" s="1064"/>
      <c r="BV125" s="1064"/>
      <c r="BW125" s="1104"/>
      <c r="BX125" s="1103"/>
      <c r="BY125" s="1064"/>
      <c r="BZ125" s="1064"/>
      <c r="CA125" s="1064"/>
      <c r="CB125" s="1104"/>
      <c r="CC125" s="1105"/>
      <c r="CD125" s="1106" t="s">
        <v>961</v>
      </c>
      <c r="CE125" s="1107" t="s">
        <v>961</v>
      </c>
      <c r="CF125" s="1107" t="s">
        <v>961</v>
      </c>
      <c r="CG125" s="1107" t="s">
        <v>961</v>
      </c>
      <c r="CH125" s="1108" t="s">
        <v>961</v>
      </c>
      <c r="CI125" s="1063" t="s">
        <v>1971</v>
      </c>
      <c r="CJ125" s="1064" t="s">
        <v>1971</v>
      </c>
      <c r="CK125" s="1064" t="s">
        <v>1971</v>
      </c>
      <c r="CL125" s="1064" t="s">
        <v>1971</v>
      </c>
      <c r="CM125" s="1105" t="s">
        <v>1971</v>
      </c>
      <c r="CN125" s="1063">
        <v>3.35</v>
      </c>
      <c r="CO125" s="1064">
        <v>3.35</v>
      </c>
      <c r="CP125" s="1064">
        <v>3.35</v>
      </c>
      <c r="CQ125" s="1064">
        <v>3.35</v>
      </c>
      <c r="CR125" s="1105">
        <v>3.35</v>
      </c>
      <c r="CS125" s="1063" t="s">
        <v>1971</v>
      </c>
      <c r="CT125" s="1064" t="s">
        <v>1971</v>
      </c>
      <c r="CU125" s="1064" t="s">
        <v>1971</v>
      </c>
      <c r="CV125" s="1064" t="s">
        <v>1971</v>
      </c>
      <c r="CW125" s="1105" t="s">
        <v>1971</v>
      </c>
      <c r="CX125" s="1063" t="s">
        <v>1971</v>
      </c>
      <c r="CY125" s="1064" t="s">
        <v>1971</v>
      </c>
      <c r="CZ125" s="1064" t="s">
        <v>1971</v>
      </c>
      <c r="DA125" s="1064" t="s">
        <v>1971</v>
      </c>
      <c r="DB125" s="1105" t="s">
        <v>1971</v>
      </c>
      <c r="DC125" s="1064">
        <v>1.1499999999999999</v>
      </c>
      <c r="DD125" s="1064">
        <v>1.1100000000000001</v>
      </c>
      <c r="DE125" s="1064">
        <v>1.06</v>
      </c>
      <c r="DF125" s="1064">
        <v>1.06</v>
      </c>
      <c r="DG125" s="1105">
        <v>1.05</v>
      </c>
      <c r="DH125" s="1063" t="s">
        <v>1971</v>
      </c>
      <c r="DI125" s="1064" t="s">
        <v>1971</v>
      </c>
      <c r="DJ125" s="1064" t="s">
        <v>1971</v>
      </c>
      <c r="DK125" s="1064" t="s">
        <v>1971</v>
      </c>
      <c r="DL125" s="1105" t="s">
        <v>1971</v>
      </c>
      <c r="DM125" s="1109">
        <v>-3.5000000000000003E-2</v>
      </c>
      <c r="DN125" s="1110" t="s">
        <v>1971</v>
      </c>
      <c r="DO125" s="1110" t="s">
        <v>1971</v>
      </c>
      <c r="DP125" s="1111" t="s">
        <v>1971</v>
      </c>
      <c r="DQ125" s="1110">
        <v>3.5000000000000003E-2</v>
      </c>
      <c r="DR125" s="1110" t="s">
        <v>1971</v>
      </c>
      <c r="DS125" s="1110" t="s">
        <v>1971</v>
      </c>
      <c r="DT125" s="1111" t="s">
        <v>1971</v>
      </c>
      <c r="DU125" s="1107" t="s">
        <v>1971</v>
      </c>
      <c r="DV125" s="1112">
        <v>1</v>
      </c>
      <c r="DW125" s="1113" t="s">
        <v>1971</v>
      </c>
    </row>
    <row r="126" spans="1:127" s="390" customFormat="1" ht="15.75" customHeight="1">
      <c r="A126" s="1085" t="s">
        <v>969</v>
      </c>
      <c r="B126" s="1045">
        <v>117</v>
      </c>
      <c r="C126" s="1006"/>
      <c r="D126" s="1006"/>
      <c r="E126" s="1006"/>
      <c r="F126" s="1006"/>
      <c r="G126" s="1006"/>
      <c r="H126" s="1006"/>
      <c r="I126" s="1006"/>
      <c r="J126" s="1006"/>
      <c r="K126" s="1006"/>
      <c r="L126" s="1006"/>
      <c r="M126" s="1045"/>
      <c r="N126" s="1006"/>
      <c r="O126" s="1006"/>
      <c r="P126" s="1006"/>
      <c r="Q126" s="1006"/>
      <c r="R126" s="1006"/>
      <c r="S126" s="1006"/>
      <c r="T126" s="1007"/>
      <c r="U126" s="1086" t="s">
        <v>2430</v>
      </c>
      <c r="V126" s="1087" t="s">
        <v>2426</v>
      </c>
      <c r="W126" s="1087" t="s">
        <v>1920</v>
      </c>
      <c r="X126" s="1088" t="s">
        <v>2431</v>
      </c>
      <c r="Y126" s="1089" t="s">
        <v>689</v>
      </c>
      <c r="Z126" s="1090" t="s">
        <v>2432</v>
      </c>
      <c r="AA126" s="1091" t="s">
        <v>1971</v>
      </c>
      <c r="AB126" s="1092" t="s">
        <v>1971</v>
      </c>
      <c r="AC126" s="1092">
        <v>1</v>
      </c>
      <c r="AD126" s="1092" t="s">
        <v>1971</v>
      </c>
      <c r="AE126" s="1092" t="s">
        <v>1971</v>
      </c>
      <c r="AF126" s="1092" t="s">
        <v>1971</v>
      </c>
      <c r="AG126" s="1092" t="s">
        <v>1971</v>
      </c>
      <c r="AH126" s="1092" t="s">
        <v>1971</v>
      </c>
      <c r="AI126" s="1093">
        <f t="shared" si="1"/>
        <v>1</v>
      </c>
      <c r="AJ126" s="1094" t="s">
        <v>984</v>
      </c>
      <c r="AK126" s="1094" t="s">
        <v>964</v>
      </c>
      <c r="AL126" s="1094" t="s">
        <v>965</v>
      </c>
      <c r="AM126" s="1095" t="s">
        <v>689</v>
      </c>
      <c r="AN126" s="1006" t="s">
        <v>2204</v>
      </c>
      <c r="AO126" s="1006" t="s">
        <v>4798</v>
      </c>
      <c r="AP126" s="1308">
        <v>2</v>
      </c>
      <c r="AQ126" s="1064" t="s">
        <v>978</v>
      </c>
      <c r="AR126" s="1097" t="s">
        <v>689</v>
      </c>
      <c r="AS126" s="1098"/>
      <c r="AT126" s="1088"/>
      <c r="AU126" s="1088"/>
      <c r="AV126" s="1088"/>
      <c r="AW126" s="1099"/>
      <c r="AX126" s="1100"/>
      <c r="AY126" s="1063"/>
      <c r="AZ126" s="1064"/>
      <c r="BA126" s="1064"/>
      <c r="BB126" s="1064"/>
      <c r="BC126" s="1064"/>
      <c r="BD126" s="1064"/>
      <c r="BE126" s="1064"/>
      <c r="BF126" s="1064"/>
      <c r="BG126" s="1114"/>
      <c r="BH126" s="1114"/>
      <c r="BI126" s="1115">
        <v>138</v>
      </c>
      <c r="BJ126" s="1114">
        <v>137</v>
      </c>
      <c r="BK126" s="1114">
        <v>117</v>
      </c>
      <c r="BL126" s="1114">
        <v>117</v>
      </c>
      <c r="BM126" s="1114">
        <v>97</v>
      </c>
      <c r="BN126" s="1063"/>
      <c r="BO126" s="1064"/>
      <c r="BP126" s="1064"/>
      <c r="BQ126" s="1064"/>
      <c r="BR126" s="1064"/>
      <c r="BS126" s="1103"/>
      <c r="BT126" s="1064"/>
      <c r="BU126" s="1064"/>
      <c r="BV126" s="1064"/>
      <c r="BW126" s="1104"/>
      <c r="BX126" s="1103"/>
      <c r="BY126" s="1064"/>
      <c r="BZ126" s="1064"/>
      <c r="CA126" s="1064"/>
      <c r="CB126" s="1104"/>
      <c r="CC126" s="1105"/>
      <c r="CD126" s="1106" t="s">
        <v>961</v>
      </c>
      <c r="CE126" s="1107" t="s">
        <v>961</v>
      </c>
      <c r="CF126" s="1107" t="s">
        <v>961</v>
      </c>
      <c r="CG126" s="1107" t="s">
        <v>961</v>
      </c>
      <c r="CH126" s="1108" t="s">
        <v>961</v>
      </c>
      <c r="CI126" s="1063" t="s">
        <v>1971</v>
      </c>
      <c r="CJ126" s="1064" t="s">
        <v>1971</v>
      </c>
      <c r="CK126" s="1064" t="s">
        <v>1971</v>
      </c>
      <c r="CL126" s="1064" t="s">
        <v>1971</v>
      </c>
      <c r="CM126" s="1105" t="s">
        <v>1971</v>
      </c>
      <c r="CN126" s="1063">
        <v>207</v>
      </c>
      <c r="CO126" s="1064">
        <v>207</v>
      </c>
      <c r="CP126" s="1064">
        <v>207</v>
      </c>
      <c r="CQ126" s="1064">
        <v>207</v>
      </c>
      <c r="CR126" s="1105">
        <v>207</v>
      </c>
      <c r="CS126" s="1063" t="s">
        <v>1971</v>
      </c>
      <c r="CT126" s="1064" t="s">
        <v>1971</v>
      </c>
      <c r="CU126" s="1064" t="s">
        <v>1971</v>
      </c>
      <c r="CV126" s="1064" t="s">
        <v>1971</v>
      </c>
      <c r="CW126" s="1105" t="s">
        <v>1971</v>
      </c>
      <c r="CX126" s="1063" t="s">
        <v>1971</v>
      </c>
      <c r="CY126" s="1064" t="s">
        <v>1971</v>
      </c>
      <c r="CZ126" s="1064" t="s">
        <v>1971</v>
      </c>
      <c r="DA126" s="1064" t="s">
        <v>1971</v>
      </c>
      <c r="DB126" s="1105" t="s">
        <v>1971</v>
      </c>
      <c r="DC126" s="1064" t="s">
        <v>1971</v>
      </c>
      <c r="DD126" s="1064" t="s">
        <v>1971</v>
      </c>
      <c r="DE126" s="1064" t="s">
        <v>1971</v>
      </c>
      <c r="DF126" s="1064" t="s">
        <v>1971</v>
      </c>
      <c r="DG126" s="1105" t="s">
        <v>1971</v>
      </c>
      <c r="DH126" s="1063" t="s">
        <v>1971</v>
      </c>
      <c r="DI126" s="1064" t="s">
        <v>1971</v>
      </c>
      <c r="DJ126" s="1064" t="s">
        <v>1971</v>
      </c>
      <c r="DK126" s="1064" t="s">
        <v>1971</v>
      </c>
      <c r="DL126" s="1105" t="s">
        <v>1971</v>
      </c>
      <c r="DM126" s="1109">
        <v>-2E-3</v>
      </c>
      <c r="DN126" s="1110" t="s">
        <v>1971</v>
      </c>
      <c r="DO126" s="1110" t="s">
        <v>1971</v>
      </c>
      <c r="DP126" s="1111" t="s">
        <v>1971</v>
      </c>
      <c r="DQ126" s="1110" t="s">
        <v>1971</v>
      </c>
      <c r="DR126" s="1110" t="s">
        <v>1971</v>
      </c>
      <c r="DS126" s="1110" t="s">
        <v>1971</v>
      </c>
      <c r="DT126" s="1111" t="s">
        <v>1971</v>
      </c>
      <c r="DU126" s="1107" t="s">
        <v>1971</v>
      </c>
      <c r="DV126" s="1112">
        <v>1</v>
      </c>
      <c r="DW126" s="1113" t="s">
        <v>1971</v>
      </c>
    </row>
    <row r="127" spans="1:127" s="390" customFormat="1" ht="15.75" customHeight="1">
      <c r="A127" s="1085" t="s">
        <v>969</v>
      </c>
      <c r="B127" s="1045">
        <v>118</v>
      </c>
      <c r="C127" s="1006"/>
      <c r="D127" s="1006"/>
      <c r="E127" s="1006"/>
      <c r="F127" s="1006"/>
      <c r="G127" s="1006"/>
      <c r="H127" s="1006"/>
      <c r="I127" s="1006"/>
      <c r="J127" s="1006"/>
      <c r="K127" s="1006"/>
      <c r="L127" s="1006"/>
      <c r="M127" s="1045"/>
      <c r="N127" s="1006"/>
      <c r="O127" s="1006"/>
      <c r="P127" s="1006"/>
      <c r="Q127" s="1006"/>
      <c r="R127" s="1006"/>
      <c r="S127" s="1006"/>
      <c r="T127" s="1007"/>
      <c r="U127" s="1086" t="s">
        <v>2434</v>
      </c>
      <c r="V127" s="1087" t="s">
        <v>2426</v>
      </c>
      <c r="W127" s="1087" t="s">
        <v>1927</v>
      </c>
      <c r="X127" s="1088" t="s">
        <v>2435</v>
      </c>
      <c r="Y127" s="1089" t="s">
        <v>2436</v>
      </c>
      <c r="Z127" s="1090" t="s">
        <v>2437</v>
      </c>
      <c r="AA127" s="1091" t="s">
        <v>1971</v>
      </c>
      <c r="AB127" s="1092" t="s">
        <v>1971</v>
      </c>
      <c r="AC127" s="1092">
        <v>1</v>
      </c>
      <c r="AD127" s="1092" t="s">
        <v>1971</v>
      </c>
      <c r="AE127" s="1092" t="s">
        <v>1971</v>
      </c>
      <c r="AF127" s="1092" t="s">
        <v>1971</v>
      </c>
      <c r="AG127" s="1092" t="s">
        <v>1971</v>
      </c>
      <c r="AH127" s="1092" t="s">
        <v>1971</v>
      </c>
      <c r="AI127" s="1093">
        <f t="shared" si="1"/>
        <v>1</v>
      </c>
      <c r="AJ127" s="1094" t="s">
        <v>988</v>
      </c>
      <c r="AK127" s="1094" t="s">
        <v>964</v>
      </c>
      <c r="AL127" s="1094" t="s">
        <v>965</v>
      </c>
      <c r="AM127" s="1095" t="s">
        <v>2110</v>
      </c>
      <c r="AN127" s="1006" t="s">
        <v>2204</v>
      </c>
      <c r="AO127" s="1006" t="s">
        <v>4814</v>
      </c>
      <c r="AP127" s="1309">
        <v>0</v>
      </c>
      <c r="AQ127" s="1064" t="s">
        <v>978</v>
      </c>
      <c r="AR127" s="1097"/>
      <c r="AS127" s="1098"/>
      <c r="AT127" s="1088"/>
      <c r="AU127" s="1088"/>
      <c r="AV127" s="1088"/>
      <c r="AW127" s="1099"/>
      <c r="AX127" s="1100"/>
      <c r="AY127" s="1063"/>
      <c r="AZ127" s="1064"/>
      <c r="BA127" s="1064"/>
      <c r="BB127" s="1064"/>
      <c r="BC127" s="1064"/>
      <c r="BD127" s="1064"/>
      <c r="BE127" s="1064"/>
      <c r="BF127" s="1064"/>
      <c r="BG127" s="1064"/>
      <c r="BH127" s="1064"/>
      <c r="BI127" s="1394"/>
      <c r="BJ127" s="1343"/>
      <c r="BK127" s="1343"/>
      <c r="BL127" s="1343"/>
      <c r="BM127" s="1343"/>
      <c r="BN127" s="1063"/>
      <c r="BO127" s="1064"/>
      <c r="BP127" s="1064"/>
      <c r="BQ127" s="1064"/>
      <c r="BR127" s="1064"/>
      <c r="BS127" s="1103"/>
      <c r="BT127" s="1064"/>
      <c r="BU127" s="1064"/>
      <c r="BV127" s="1064"/>
      <c r="BW127" s="1104"/>
      <c r="BX127" s="1103"/>
      <c r="BY127" s="1064"/>
      <c r="BZ127" s="1064"/>
      <c r="CA127" s="1064"/>
      <c r="CB127" s="1104"/>
      <c r="CC127" s="1105"/>
      <c r="CD127" s="1351"/>
      <c r="CE127" s="1352"/>
      <c r="CF127" s="1352"/>
      <c r="CG127" s="1352"/>
      <c r="CH127" s="1414"/>
      <c r="CI127" s="1394"/>
      <c r="CJ127" s="1343"/>
      <c r="CK127" s="1343"/>
      <c r="CL127" s="1343"/>
      <c r="CM127" s="1344"/>
      <c r="CN127" s="1394"/>
      <c r="CO127" s="1343"/>
      <c r="CP127" s="1343"/>
      <c r="CQ127" s="1343"/>
      <c r="CR127" s="1344"/>
      <c r="CS127" s="1394"/>
      <c r="CT127" s="1343"/>
      <c r="CU127" s="1343"/>
      <c r="CV127" s="1343"/>
      <c r="CW127" s="1344"/>
      <c r="CX127" s="1394"/>
      <c r="CY127" s="1343"/>
      <c r="CZ127" s="1343"/>
      <c r="DA127" s="1343"/>
      <c r="DB127" s="1344"/>
      <c r="DC127" s="1343"/>
      <c r="DD127" s="1343"/>
      <c r="DE127" s="1343"/>
      <c r="DF127" s="1343"/>
      <c r="DG127" s="1344"/>
      <c r="DH127" s="1394"/>
      <c r="DI127" s="1343"/>
      <c r="DJ127" s="1343"/>
      <c r="DK127" s="1343"/>
      <c r="DL127" s="1344"/>
      <c r="DM127" s="1775"/>
      <c r="DN127" s="1776"/>
      <c r="DO127" s="1776"/>
      <c r="DP127" s="1777"/>
      <c r="DQ127" s="1776"/>
      <c r="DR127" s="1776"/>
      <c r="DS127" s="1776"/>
      <c r="DT127" s="1777"/>
      <c r="DU127" s="1352"/>
      <c r="DV127" s="1696"/>
      <c r="DW127" s="1778"/>
    </row>
    <row r="128" spans="1:127" s="390" customFormat="1" ht="15.75" customHeight="1">
      <c r="A128" s="1085" t="s">
        <v>969</v>
      </c>
      <c r="B128" s="1045">
        <v>119</v>
      </c>
      <c r="C128" s="1006"/>
      <c r="D128" s="1006"/>
      <c r="E128" s="1006"/>
      <c r="F128" s="1006"/>
      <c r="G128" s="1006"/>
      <c r="H128" s="1006"/>
      <c r="I128" s="1006"/>
      <c r="J128" s="1006"/>
      <c r="K128" s="1006"/>
      <c r="L128" s="1006"/>
      <c r="M128" s="1045"/>
      <c r="N128" s="1006"/>
      <c r="O128" s="1006"/>
      <c r="P128" s="1006"/>
      <c r="Q128" s="1006"/>
      <c r="R128" s="1006"/>
      <c r="S128" s="1006"/>
      <c r="T128" s="1007"/>
      <c r="U128" s="1086" t="s">
        <v>2440</v>
      </c>
      <c r="V128" s="1087" t="s">
        <v>2426</v>
      </c>
      <c r="W128" s="1087" t="s">
        <v>1936</v>
      </c>
      <c r="X128" s="1088" t="s">
        <v>2441</v>
      </c>
      <c r="Y128" s="1089" t="s">
        <v>778</v>
      </c>
      <c r="Z128" s="1090" t="s">
        <v>2442</v>
      </c>
      <c r="AA128" s="1091" t="s">
        <v>1971</v>
      </c>
      <c r="AB128" s="1092" t="s">
        <v>1971</v>
      </c>
      <c r="AC128" s="1092">
        <v>1</v>
      </c>
      <c r="AD128" s="1092" t="s">
        <v>1971</v>
      </c>
      <c r="AE128" s="1092" t="s">
        <v>1971</v>
      </c>
      <c r="AF128" s="1092" t="s">
        <v>1971</v>
      </c>
      <c r="AG128" s="1092" t="s">
        <v>1971</v>
      </c>
      <c r="AH128" s="1092" t="s">
        <v>1971</v>
      </c>
      <c r="AI128" s="1093">
        <f t="shared" si="1"/>
        <v>1</v>
      </c>
      <c r="AJ128" s="1094" t="s">
        <v>963</v>
      </c>
      <c r="AK128" s="1094" t="s">
        <v>1971</v>
      </c>
      <c r="AL128" s="1094" t="s">
        <v>1971</v>
      </c>
      <c r="AM128" s="1095" t="s">
        <v>1939</v>
      </c>
      <c r="AN128" s="1006" t="s">
        <v>293</v>
      </c>
      <c r="AO128" s="1006" t="s">
        <v>4784</v>
      </c>
      <c r="AP128" s="1308">
        <v>2</v>
      </c>
      <c r="AQ128" s="1064" t="s">
        <v>966</v>
      </c>
      <c r="AR128" s="1097" t="s">
        <v>778</v>
      </c>
      <c r="AS128" s="1098"/>
      <c r="AT128" s="1088"/>
      <c r="AU128" s="1088"/>
      <c r="AV128" s="1088"/>
      <c r="AW128" s="1099"/>
      <c r="AX128" s="1100"/>
      <c r="AY128" s="1063"/>
      <c r="AZ128" s="1064"/>
      <c r="BA128" s="1064"/>
      <c r="BB128" s="1064"/>
      <c r="BC128" s="1064"/>
      <c r="BD128" s="1064"/>
      <c r="BE128" s="1064"/>
      <c r="BF128" s="1064"/>
      <c r="BG128" s="1114"/>
      <c r="BH128" s="1114"/>
      <c r="BI128" s="1115">
        <v>6.64</v>
      </c>
      <c r="BJ128" s="1114">
        <v>6.64</v>
      </c>
      <c r="BK128" s="1114">
        <v>6.64</v>
      </c>
      <c r="BL128" s="1114">
        <v>6.64</v>
      </c>
      <c r="BM128" s="1114">
        <v>6.64</v>
      </c>
      <c r="BN128" s="1063"/>
      <c r="BO128" s="1064"/>
      <c r="BP128" s="1064"/>
      <c r="BQ128" s="1064"/>
      <c r="BR128" s="1064"/>
      <c r="BS128" s="1103"/>
      <c r="BT128" s="1064"/>
      <c r="BU128" s="1064"/>
      <c r="BV128" s="1064"/>
      <c r="BW128" s="1104"/>
      <c r="BX128" s="1103"/>
      <c r="BY128" s="1064"/>
      <c r="BZ128" s="1064"/>
      <c r="CA128" s="1064"/>
      <c r="CB128" s="1104"/>
      <c r="CC128" s="1105"/>
      <c r="CD128" s="1106" t="s">
        <v>1971</v>
      </c>
      <c r="CE128" s="1107" t="s">
        <v>1971</v>
      </c>
      <c r="CF128" s="1107" t="s">
        <v>1971</v>
      </c>
      <c r="CG128" s="1107" t="s">
        <v>1971</v>
      </c>
      <c r="CH128" s="1108" t="s">
        <v>1971</v>
      </c>
      <c r="CI128" s="1063" t="s">
        <v>1971</v>
      </c>
      <c r="CJ128" s="1064" t="s">
        <v>1971</v>
      </c>
      <c r="CK128" s="1064" t="s">
        <v>1971</v>
      </c>
      <c r="CL128" s="1064" t="s">
        <v>1971</v>
      </c>
      <c r="CM128" s="1105" t="s">
        <v>1971</v>
      </c>
      <c r="CN128" s="1063" t="s">
        <v>1971</v>
      </c>
      <c r="CO128" s="1064" t="s">
        <v>1971</v>
      </c>
      <c r="CP128" s="1064" t="s">
        <v>1971</v>
      </c>
      <c r="CQ128" s="1064" t="s">
        <v>1971</v>
      </c>
      <c r="CR128" s="1105" t="s">
        <v>1971</v>
      </c>
      <c r="CS128" s="1063" t="s">
        <v>1971</v>
      </c>
      <c r="CT128" s="1064" t="s">
        <v>1971</v>
      </c>
      <c r="CU128" s="1064" t="s">
        <v>1971</v>
      </c>
      <c r="CV128" s="1064" t="s">
        <v>1971</v>
      </c>
      <c r="CW128" s="1105" t="s">
        <v>1971</v>
      </c>
      <c r="CX128" s="1063" t="s">
        <v>1971</v>
      </c>
      <c r="CY128" s="1064" t="s">
        <v>1971</v>
      </c>
      <c r="CZ128" s="1064" t="s">
        <v>1971</v>
      </c>
      <c r="DA128" s="1064" t="s">
        <v>1971</v>
      </c>
      <c r="DB128" s="1105" t="s">
        <v>1971</v>
      </c>
      <c r="DC128" s="1064" t="s">
        <v>1971</v>
      </c>
      <c r="DD128" s="1064" t="s">
        <v>1971</v>
      </c>
      <c r="DE128" s="1064" t="s">
        <v>1971</v>
      </c>
      <c r="DF128" s="1064" t="s">
        <v>1971</v>
      </c>
      <c r="DG128" s="1105" t="s">
        <v>1971</v>
      </c>
      <c r="DH128" s="1063" t="s">
        <v>1971</v>
      </c>
      <c r="DI128" s="1064" t="s">
        <v>1971</v>
      </c>
      <c r="DJ128" s="1064" t="s">
        <v>1971</v>
      </c>
      <c r="DK128" s="1064" t="s">
        <v>1971</v>
      </c>
      <c r="DL128" s="1105" t="s">
        <v>1971</v>
      </c>
      <c r="DM128" s="1109" t="s">
        <v>1971</v>
      </c>
      <c r="DN128" s="1110" t="s">
        <v>1971</v>
      </c>
      <c r="DO128" s="1110" t="s">
        <v>1971</v>
      </c>
      <c r="DP128" s="1111" t="s">
        <v>1971</v>
      </c>
      <c r="DQ128" s="1110" t="s">
        <v>1971</v>
      </c>
      <c r="DR128" s="1110" t="s">
        <v>1971</v>
      </c>
      <c r="DS128" s="1110" t="s">
        <v>1971</v>
      </c>
      <c r="DT128" s="1111" t="s">
        <v>1971</v>
      </c>
      <c r="DU128" s="1107" t="s">
        <v>1971</v>
      </c>
      <c r="DV128" s="1112">
        <v>1</v>
      </c>
      <c r="DW128" s="1113" t="s">
        <v>1971</v>
      </c>
    </row>
    <row r="129" spans="1:127" s="390" customFormat="1" ht="15.75" customHeight="1">
      <c r="A129" s="1085" t="s">
        <v>969</v>
      </c>
      <c r="B129" s="1045">
        <v>120</v>
      </c>
      <c r="C129" s="1006"/>
      <c r="D129" s="1006"/>
      <c r="E129" s="1006"/>
      <c r="F129" s="1006"/>
      <c r="G129" s="1006"/>
      <c r="H129" s="1006"/>
      <c r="I129" s="1006"/>
      <c r="J129" s="1006"/>
      <c r="K129" s="1006"/>
      <c r="L129" s="1006"/>
      <c r="M129" s="1045"/>
      <c r="N129" s="1006"/>
      <c r="O129" s="1006"/>
      <c r="P129" s="1006"/>
      <c r="Q129" s="1006"/>
      <c r="R129" s="1006"/>
      <c r="S129" s="1006"/>
      <c r="T129" s="1007"/>
      <c r="U129" s="1086" t="s">
        <v>2444</v>
      </c>
      <c r="V129" s="1087" t="s">
        <v>2426</v>
      </c>
      <c r="W129" s="1087" t="s">
        <v>1936</v>
      </c>
      <c r="X129" s="1088" t="s">
        <v>2445</v>
      </c>
      <c r="Y129" s="1089" t="s">
        <v>693</v>
      </c>
      <c r="Z129" s="1090" t="s">
        <v>2446</v>
      </c>
      <c r="AA129" s="1091" t="s">
        <v>1971</v>
      </c>
      <c r="AB129" s="1092" t="s">
        <v>1971</v>
      </c>
      <c r="AC129" s="1092">
        <v>1</v>
      </c>
      <c r="AD129" s="1092" t="s">
        <v>1971</v>
      </c>
      <c r="AE129" s="1092" t="s">
        <v>1971</v>
      </c>
      <c r="AF129" s="1092" t="s">
        <v>1971</v>
      </c>
      <c r="AG129" s="1092" t="s">
        <v>1971</v>
      </c>
      <c r="AH129" s="1092" t="s">
        <v>1971</v>
      </c>
      <c r="AI129" s="1093">
        <f t="shared" si="1"/>
        <v>1</v>
      </c>
      <c r="AJ129" s="1094" t="s">
        <v>984</v>
      </c>
      <c r="AK129" s="1094" t="s">
        <v>964</v>
      </c>
      <c r="AL129" s="1094" t="s">
        <v>965</v>
      </c>
      <c r="AM129" s="1095" t="s">
        <v>2110</v>
      </c>
      <c r="AN129" s="1006" t="s">
        <v>2204</v>
      </c>
      <c r="AO129" s="1006" t="s">
        <v>4799</v>
      </c>
      <c r="AP129" s="1308">
        <v>2</v>
      </c>
      <c r="AQ129" s="1064" t="s">
        <v>978</v>
      </c>
      <c r="AR129" s="1097" t="s">
        <v>693</v>
      </c>
      <c r="AS129" s="1098"/>
      <c r="AT129" s="1088"/>
      <c r="AU129" s="1088"/>
      <c r="AV129" s="1088"/>
      <c r="AW129" s="1099"/>
      <c r="AX129" s="1100"/>
      <c r="AY129" s="1063"/>
      <c r="AZ129" s="1064"/>
      <c r="BA129" s="1064"/>
      <c r="BB129" s="1064"/>
      <c r="BC129" s="1064"/>
      <c r="BD129" s="1064"/>
      <c r="BE129" s="1064"/>
      <c r="BF129" s="1064"/>
      <c r="BG129" s="1114"/>
      <c r="BH129" s="1114"/>
      <c r="BI129" s="1115">
        <v>5.37</v>
      </c>
      <c r="BJ129" s="1114">
        <v>5.37</v>
      </c>
      <c r="BK129" s="1114">
        <v>5.37</v>
      </c>
      <c r="BL129" s="1114">
        <v>5.37</v>
      </c>
      <c r="BM129" s="1114">
        <v>5.37</v>
      </c>
      <c r="BN129" s="1063"/>
      <c r="BO129" s="1064"/>
      <c r="BP129" s="1064"/>
      <c r="BQ129" s="1064"/>
      <c r="BR129" s="1064"/>
      <c r="BS129" s="1103"/>
      <c r="BT129" s="1064"/>
      <c r="BU129" s="1064"/>
      <c r="BV129" s="1064"/>
      <c r="BW129" s="1104"/>
      <c r="BX129" s="1103"/>
      <c r="BY129" s="1064"/>
      <c r="BZ129" s="1064"/>
      <c r="CA129" s="1064"/>
      <c r="CB129" s="1104"/>
      <c r="CC129" s="1105"/>
      <c r="CD129" s="1106" t="s">
        <v>961</v>
      </c>
      <c r="CE129" s="1107" t="s">
        <v>961</v>
      </c>
      <c r="CF129" s="1107" t="s">
        <v>961</v>
      </c>
      <c r="CG129" s="1107" t="s">
        <v>961</v>
      </c>
      <c r="CH129" s="1108" t="s">
        <v>961</v>
      </c>
      <c r="CI129" s="1063" t="s">
        <v>1971</v>
      </c>
      <c r="CJ129" s="1064" t="s">
        <v>1971</v>
      </c>
      <c r="CK129" s="1064" t="s">
        <v>1971</v>
      </c>
      <c r="CL129" s="1064" t="s">
        <v>1971</v>
      </c>
      <c r="CM129" s="1105" t="s">
        <v>1971</v>
      </c>
      <c r="CN129" s="1063" t="s">
        <v>1971</v>
      </c>
      <c r="CO129" s="1064" t="s">
        <v>1971</v>
      </c>
      <c r="CP129" s="1064" t="s">
        <v>1971</v>
      </c>
      <c r="CQ129" s="1064" t="s">
        <v>1971</v>
      </c>
      <c r="CR129" s="1105" t="s">
        <v>1971</v>
      </c>
      <c r="CS129" s="1063" t="s">
        <v>1971</v>
      </c>
      <c r="CT129" s="1064" t="s">
        <v>1971</v>
      </c>
      <c r="CU129" s="1064" t="s">
        <v>1971</v>
      </c>
      <c r="CV129" s="1064" t="s">
        <v>1971</v>
      </c>
      <c r="CW129" s="1105" t="s">
        <v>1971</v>
      </c>
      <c r="CX129" s="1063" t="s">
        <v>1971</v>
      </c>
      <c r="CY129" s="1064" t="s">
        <v>1971</v>
      </c>
      <c r="CZ129" s="1064" t="s">
        <v>1971</v>
      </c>
      <c r="DA129" s="1064" t="s">
        <v>1971</v>
      </c>
      <c r="DB129" s="1105" t="s">
        <v>1971</v>
      </c>
      <c r="DC129" s="1064" t="s">
        <v>1971</v>
      </c>
      <c r="DD129" s="1064" t="s">
        <v>1971</v>
      </c>
      <c r="DE129" s="1064" t="s">
        <v>1971</v>
      </c>
      <c r="DF129" s="1064" t="s">
        <v>1971</v>
      </c>
      <c r="DG129" s="1105" t="s">
        <v>1971</v>
      </c>
      <c r="DH129" s="1063" t="s">
        <v>1971</v>
      </c>
      <c r="DI129" s="1064" t="s">
        <v>1971</v>
      </c>
      <c r="DJ129" s="1064" t="s">
        <v>1971</v>
      </c>
      <c r="DK129" s="1064" t="s">
        <v>1971</v>
      </c>
      <c r="DL129" s="1105" t="s">
        <v>1971</v>
      </c>
      <c r="DM129" s="1109">
        <v>-1.534E-3</v>
      </c>
      <c r="DN129" s="1110" t="s">
        <v>1971</v>
      </c>
      <c r="DO129" s="1110" t="s">
        <v>1971</v>
      </c>
      <c r="DP129" s="1111" t="s">
        <v>1971</v>
      </c>
      <c r="DQ129" s="1110" t="s">
        <v>1971</v>
      </c>
      <c r="DR129" s="1110" t="s">
        <v>1971</v>
      </c>
      <c r="DS129" s="1110" t="s">
        <v>1971</v>
      </c>
      <c r="DT129" s="1111" t="s">
        <v>1971</v>
      </c>
      <c r="DU129" s="1107" t="s">
        <v>1971</v>
      </c>
      <c r="DV129" s="1112">
        <v>1</v>
      </c>
      <c r="DW129" s="1113" t="s">
        <v>1971</v>
      </c>
    </row>
    <row r="130" spans="1:127" s="390" customFormat="1" ht="15.75" customHeight="1">
      <c r="A130" s="1085" t="s">
        <v>969</v>
      </c>
      <c r="B130" s="1045">
        <v>121</v>
      </c>
      <c r="C130" s="1006"/>
      <c r="D130" s="1006"/>
      <c r="E130" s="1006"/>
      <c r="F130" s="1006"/>
      <c r="G130" s="1006"/>
      <c r="H130" s="1006"/>
      <c r="I130" s="1006"/>
      <c r="J130" s="1006"/>
      <c r="K130" s="1006"/>
      <c r="L130" s="1006"/>
      <c r="M130" s="1045"/>
      <c r="N130" s="1006"/>
      <c r="O130" s="1006"/>
      <c r="P130" s="1006"/>
      <c r="Q130" s="1006"/>
      <c r="R130" s="1006"/>
      <c r="S130" s="1006"/>
      <c r="T130" s="1007"/>
      <c r="U130" s="1086" t="s">
        <v>2448</v>
      </c>
      <c r="V130" s="1087" t="s">
        <v>2449</v>
      </c>
      <c r="W130" s="1087" t="s">
        <v>1936</v>
      </c>
      <c r="X130" s="1088" t="s">
        <v>2450</v>
      </c>
      <c r="Y130" s="1089" t="s">
        <v>2451</v>
      </c>
      <c r="Z130" s="1090" t="s">
        <v>2452</v>
      </c>
      <c r="AA130" s="1091" t="s">
        <v>1971</v>
      </c>
      <c r="AB130" s="1092" t="s">
        <v>1971</v>
      </c>
      <c r="AC130" s="1092" t="s">
        <v>1971</v>
      </c>
      <c r="AD130" s="1092" t="s">
        <v>1971</v>
      </c>
      <c r="AE130" s="1092">
        <v>1</v>
      </c>
      <c r="AF130" s="1092" t="s">
        <v>1971</v>
      </c>
      <c r="AG130" s="1092" t="s">
        <v>1971</v>
      </c>
      <c r="AH130" s="1092" t="s">
        <v>1971</v>
      </c>
      <c r="AI130" s="1093">
        <f t="shared" si="1"/>
        <v>1</v>
      </c>
      <c r="AJ130" s="1094" t="s">
        <v>988</v>
      </c>
      <c r="AK130" s="1094" t="s">
        <v>964</v>
      </c>
      <c r="AL130" s="1094" t="s">
        <v>965</v>
      </c>
      <c r="AM130" s="1095" t="s">
        <v>2146</v>
      </c>
      <c r="AN130" s="1006" t="s">
        <v>2147</v>
      </c>
      <c r="AO130" s="1006" t="s">
        <v>2453</v>
      </c>
      <c r="AP130" s="1309">
        <v>2</v>
      </c>
      <c r="AQ130" s="1064" t="s">
        <v>978</v>
      </c>
      <c r="AR130" s="1097" t="s">
        <v>1971</v>
      </c>
      <c r="AS130" s="1098"/>
      <c r="AT130" s="1088"/>
      <c r="AU130" s="1088"/>
      <c r="AV130" s="1088"/>
      <c r="AW130" s="1099"/>
      <c r="AX130" s="1100"/>
      <c r="AY130" s="1063"/>
      <c r="AZ130" s="1064"/>
      <c r="BA130" s="1064"/>
      <c r="BB130" s="1064"/>
      <c r="BC130" s="1064"/>
      <c r="BD130" s="1064"/>
      <c r="BE130" s="1064"/>
      <c r="BF130" s="1064"/>
      <c r="BG130" s="1064"/>
      <c r="BH130" s="1064"/>
      <c r="BI130" s="1394"/>
      <c r="BJ130" s="1343"/>
      <c r="BK130" s="1343"/>
      <c r="BL130" s="1343"/>
      <c r="BM130" s="1343"/>
      <c r="BN130" s="1063"/>
      <c r="BO130" s="1064"/>
      <c r="BP130" s="1064"/>
      <c r="BQ130" s="1064"/>
      <c r="BR130" s="1064"/>
      <c r="BS130" s="1103"/>
      <c r="BT130" s="1064"/>
      <c r="BU130" s="1064"/>
      <c r="BV130" s="1064"/>
      <c r="BW130" s="1104"/>
      <c r="BX130" s="1103"/>
      <c r="BY130" s="1064"/>
      <c r="BZ130" s="1064"/>
      <c r="CA130" s="1064"/>
      <c r="CB130" s="1104"/>
      <c r="CC130" s="1105"/>
      <c r="CD130" s="1351"/>
      <c r="CE130" s="1352"/>
      <c r="CF130" s="1352"/>
      <c r="CG130" s="1352"/>
      <c r="CH130" s="1414"/>
      <c r="CI130" s="1394"/>
      <c r="CJ130" s="1343"/>
      <c r="CK130" s="1343"/>
      <c r="CL130" s="1343"/>
      <c r="CM130" s="1344"/>
      <c r="CN130" s="1394"/>
      <c r="CO130" s="1343"/>
      <c r="CP130" s="1343"/>
      <c r="CQ130" s="1343"/>
      <c r="CR130" s="1344"/>
      <c r="CS130" s="1394"/>
      <c r="CT130" s="1343"/>
      <c r="CU130" s="1343"/>
      <c r="CV130" s="1343"/>
      <c r="CW130" s="1344"/>
      <c r="CX130" s="1394"/>
      <c r="CY130" s="1343"/>
      <c r="CZ130" s="1343"/>
      <c r="DA130" s="1343"/>
      <c r="DB130" s="1344"/>
      <c r="DC130" s="1343"/>
      <c r="DD130" s="1343"/>
      <c r="DE130" s="1343"/>
      <c r="DF130" s="1343"/>
      <c r="DG130" s="1344"/>
      <c r="DH130" s="1394"/>
      <c r="DI130" s="1343"/>
      <c r="DJ130" s="1343"/>
      <c r="DK130" s="1343"/>
      <c r="DL130" s="1344"/>
      <c r="DM130" s="1775"/>
      <c r="DN130" s="1776"/>
      <c r="DO130" s="1776"/>
      <c r="DP130" s="1777"/>
      <c r="DQ130" s="1776"/>
      <c r="DR130" s="1776"/>
      <c r="DS130" s="1776"/>
      <c r="DT130" s="1777"/>
      <c r="DU130" s="1352"/>
      <c r="DV130" s="1696"/>
      <c r="DW130" s="1778"/>
    </row>
    <row r="131" spans="1:127" s="390" customFormat="1" ht="15.75" customHeight="1">
      <c r="A131" s="1085" t="s">
        <v>969</v>
      </c>
      <c r="B131" s="1045">
        <v>122</v>
      </c>
      <c r="C131" s="1006"/>
      <c r="D131" s="1006"/>
      <c r="E131" s="1006"/>
      <c r="F131" s="1006"/>
      <c r="G131" s="1006"/>
      <c r="H131" s="1006"/>
      <c r="I131" s="1006"/>
      <c r="J131" s="1006"/>
      <c r="K131" s="1006"/>
      <c r="L131" s="1006"/>
      <c r="M131" s="1045"/>
      <c r="N131" s="1006"/>
      <c r="O131" s="1006"/>
      <c r="P131" s="1006"/>
      <c r="Q131" s="1006"/>
      <c r="R131" s="1006"/>
      <c r="S131" s="1006"/>
      <c r="T131" s="1007"/>
      <c r="U131" s="1086" t="s">
        <v>2454</v>
      </c>
      <c r="V131" s="1087" t="s">
        <v>2455</v>
      </c>
      <c r="W131" s="1087" t="s">
        <v>1936</v>
      </c>
      <c r="X131" s="1088" t="s">
        <v>2456</v>
      </c>
      <c r="Y131" s="1089" t="s">
        <v>1960</v>
      </c>
      <c r="Z131" s="1090" t="s">
        <v>2457</v>
      </c>
      <c r="AA131" s="1091" t="s">
        <v>1971</v>
      </c>
      <c r="AB131" s="1092" t="s">
        <v>1971</v>
      </c>
      <c r="AC131" s="1092" t="s">
        <v>1971</v>
      </c>
      <c r="AD131" s="1092" t="s">
        <v>1971</v>
      </c>
      <c r="AE131" s="1092">
        <v>1</v>
      </c>
      <c r="AF131" s="1092" t="s">
        <v>1971</v>
      </c>
      <c r="AG131" s="1092" t="s">
        <v>1971</v>
      </c>
      <c r="AH131" s="1092" t="s">
        <v>1971</v>
      </c>
      <c r="AI131" s="1093">
        <f t="shared" si="1"/>
        <v>1</v>
      </c>
      <c r="AJ131" s="1094" t="s">
        <v>988</v>
      </c>
      <c r="AK131" s="1094" t="s">
        <v>964</v>
      </c>
      <c r="AL131" s="1094" t="s">
        <v>965</v>
      </c>
      <c r="AM131" s="1095" t="s">
        <v>1027</v>
      </c>
      <c r="AN131" s="1006" t="s">
        <v>1039</v>
      </c>
      <c r="AO131" s="1006" t="s">
        <v>2458</v>
      </c>
      <c r="AP131" s="1309">
        <v>2</v>
      </c>
      <c r="AQ131" s="1064" t="s">
        <v>966</v>
      </c>
      <c r="AR131" s="1097" t="s">
        <v>1960</v>
      </c>
      <c r="AS131" s="1098"/>
      <c r="AT131" s="1088"/>
      <c r="AU131" s="1088"/>
      <c r="AV131" s="1088"/>
      <c r="AW131" s="1099"/>
      <c r="AX131" s="1100"/>
      <c r="AY131" s="1063"/>
      <c r="AZ131" s="1064"/>
      <c r="BA131" s="1064"/>
      <c r="BB131" s="1064"/>
      <c r="BC131" s="1064"/>
      <c r="BD131" s="1064"/>
      <c r="BE131" s="1064"/>
      <c r="BF131" s="1064"/>
      <c r="BG131" s="1064"/>
      <c r="BH131" s="1064"/>
      <c r="BI131" s="1063" t="s">
        <v>4815</v>
      </c>
      <c r="BJ131" s="1064" t="s">
        <v>4815</v>
      </c>
      <c r="BK131" s="1064" t="s">
        <v>4815</v>
      </c>
      <c r="BL131" s="1064" t="s">
        <v>4815</v>
      </c>
      <c r="BM131" s="1064" t="s">
        <v>4815</v>
      </c>
      <c r="BN131" s="1063"/>
      <c r="BO131" s="1064"/>
      <c r="BP131" s="1064"/>
      <c r="BQ131" s="1064"/>
      <c r="BR131" s="1064"/>
      <c r="BS131" s="1103"/>
      <c r="BT131" s="1064"/>
      <c r="BU131" s="1064"/>
      <c r="BV131" s="1064"/>
      <c r="BW131" s="1104"/>
      <c r="BX131" s="1103"/>
      <c r="BY131" s="1064"/>
      <c r="BZ131" s="1064"/>
      <c r="CA131" s="1064"/>
      <c r="CB131" s="1104"/>
      <c r="CC131" s="1105"/>
      <c r="CD131" s="1106" t="s">
        <v>961</v>
      </c>
      <c r="CE131" s="1107" t="s">
        <v>961</v>
      </c>
      <c r="CF131" s="1107" t="s">
        <v>961</v>
      </c>
      <c r="CG131" s="1107" t="s">
        <v>961</v>
      </c>
      <c r="CH131" s="1108" t="s">
        <v>961</v>
      </c>
      <c r="CI131" s="1063" t="s">
        <v>1971</v>
      </c>
      <c r="CJ131" s="1064" t="s">
        <v>1971</v>
      </c>
      <c r="CK131" s="1064" t="s">
        <v>1971</v>
      </c>
      <c r="CL131" s="1064" t="s">
        <v>1971</v>
      </c>
      <c r="CM131" s="1105" t="s">
        <v>1971</v>
      </c>
      <c r="CN131" s="1063" t="s">
        <v>1971</v>
      </c>
      <c r="CO131" s="1064" t="s">
        <v>1971</v>
      </c>
      <c r="CP131" s="1064" t="s">
        <v>1971</v>
      </c>
      <c r="CQ131" s="1064" t="s">
        <v>1971</v>
      </c>
      <c r="CR131" s="1105" t="s">
        <v>1971</v>
      </c>
      <c r="CS131" s="1063" t="s">
        <v>1971</v>
      </c>
      <c r="CT131" s="1064" t="s">
        <v>1971</v>
      </c>
      <c r="CU131" s="1064" t="s">
        <v>1971</v>
      </c>
      <c r="CV131" s="1064" t="s">
        <v>1971</v>
      </c>
      <c r="CW131" s="1105" t="s">
        <v>1971</v>
      </c>
      <c r="CX131" s="1063" t="s">
        <v>1971</v>
      </c>
      <c r="CY131" s="1064" t="s">
        <v>1971</v>
      </c>
      <c r="CZ131" s="1064" t="s">
        <v>1971</v>
      </c>
      <c r="DA131" s="1064" t="s">
        <v>1971</v>
      </c>
      <c r="DB131" s="1105" t="s">
        <v>1971</v>
      </c>
      <c r="DC131" s="1064" t="s">
        <v>1971</v>
      </c>
      <c r="DD131" s="1064" t="s">
        <v>1971</v>
      </c>
      <c r="DE131" s="1064" t="s">
        <v>1971</v>
      </c>
      <c r="DF131" s="1064" t="s">
        <v>1971</v>
      </c>
      <c r="DG131" s="1105" t="s">
        <v>1971</v>
      </c>
      <c r="DH131" s="1063" t="s">
        <v>1971</v>
      </c>
      <c r="DI131" s="1064" t="s">
        <v>1971</v>
      </c>
      <c r="DJ131" s="1064" t="s">
        <v>1971</v>
      </c>
      <c r="DK131" s="1064" t="s">
        <v>1971</v>
      </c>
      <c r="DL131" s="1105" t="s">
        <v>1971</v>
      </c>
      <c r="DM131" s="1109" t="s">
        <v>1971</v>
      </c>
      <c r="DN131" s="1110" t="s">
        <v>1971</v>
      </c>
      <c r="DO131" s="1110" t="s">
        <v>1971</v>
      </c>
      <c r="DP131" s="1111" t="s">
        <v>1971</v>
      </c>
      <c r="DQ131" s="1110" t="s">
        <v>1971</v>
      </c>
      <c r="DR131" s="1110" t="s">
        <v>1971</v>
      </c>
      <c r="DS131" s="1110" t="s">
        <v>1971</v>
      </c>
      <c r="DT131" s="1111" t="s">
        <v>1971</v>
      </c>
      <c r="DU131" s="1107" t="s">
        <v>1971</v>
      </c>
      <c r="DV131" s="1112">
        <v>1</v>
      </c>
      <c r="DW131" s="1113" t="s">
        <v>1971</v>
      </c>
    </row>
    <row r="132" spans="1:127" s="390" customFormat="1" ht="15.75" customHeight="1">
      <c r="A132" s="1085" t="s">
        <v>969</v>
      </c>
      <c r="B132" s="1045">
        <v>123</v>
      </c>
      <c r="C132" s="1006"/>
      <c r="D132" s="1006"/>
      <c r="E132" s="1006"/>
      <c r="F132" s="1006"/>
      <c r="G132" s="1006"/>
      <c r="H132" s="1006"/>
      <c r="I132" s="1006"/>
      <c r="J132" s="1006"/>
      <c r="K132" s="1006"/>
      <c r="L132" s="1006"/>
      <c r="M132" s="1045"/>
      <c r="N132" s="1006"/>
      <c r="O132" s="1006"/>
      <c r="P132" s="1006"/>
      <c r="Q132" s="1006"/>
      <c r="R132" s="1006"/>
      <c r="S132" s="1006"/>
      <c r="T132" s="1007"/>
      <c r="U132" s="1086" t="s">
        <v>2459</v>
      </c>
      <c r="V132" s="1087" t="s">
        <v>2455</v>
      </c>
      <c r="W132" s="1087" t="s">
        <v>1936</v>
      </c>
      <c r="X132" s="1088" t="s">
        <v>2460</v>
      </c>
      <c r="Y132" s="1089" t="s">
        <v>1964</v>
      </c>
      <c r="Z132" s="1090" t="s">
        <v>2461</v>
      </c>
      <c r="AA132" s="1091" t="s">
        <v>1971</v>
      </c>
      <c r="AB132" s="1092">
        <v>0.5</v>
      </c>
      <c r="AC132" s="1092">
        <v>0.5</v>
      </c>
      <c r="AD132" s="1092" t="s">
        <v>1971</v>
      </c>
      <c r="AE132" s="1092" t="s">
        <v>1971</v>
      </c>
      <c r="AF132" s="1092" t="s">
        <v>1971</v>
      </c>
      <c r="AG132" s="1092" t="s">
        <v>1971</v>
      </c>
      <c r="AH132" s="1092" t="s">
        <v>1971</v>
      </c>
      <c r="AI132" s="1093">
        <f t="shared" si="1"/>
        <v>1</v>
      </c>
      <c r="AJ132" s="1094" t="s">
        <v>988</v>
      </c>
      <c r="AK132" s="1094" t="s">
        <v>964</v>
      </c>
      <c r="AL132" s="1094" t="s">
        <v>965</v>
      </c>
      <c r="AM132" s="1095" t="s">
        <v>1031</v>
      </c>
      <c r="AN132" s="1006" t="s">
        <v>1039</v>
      </c>
      <c r="AO132" s="1006" t="s">
        <v>2462</v>
      </c>
      <c r="AP132" s="1309">
        <v>2</v>
      </c>
      <c r="AQ132" s="1064" t="s">
        <v>966</v>
      </c>
      <c r="AR132" s="1097" t="s">
        <v>1964</v>
      </c>
      <c r="AS132" s="1098"/>
      <c r="AT132" s="1088"/>
      <c r="AU132" s="1088"/>
      <c r="AV132" s="1088"/>
      <c r="AW132" s="1099"/>
      <c r="AX132" s="1100"/>
      <c r="AY132" s="1063"/>
      <c r="AZ132" s="1064"/>
      <c r="BA132" s="1064"/>
      <c r="BB132" s="1064"/>
      <c r="BC132" s="1064"/>
      <c r="BD132" s="1064"/>
      <c r="BE132" s="1064"/>
      <c r="BF132" s="1064"/>
      <c r="BG132" s="1064"/>
      <c r="BH132" s="1064"/>
      <c r="BI132" s="1063" t="s">
        <v>4815</v>
      </c>
      <c r="BJ132" s="1064" t="s">
        <v>4815</v>
      </c>
      <c r="BK132" s="1064" t="s">
        <v>4815</v>
      </c>
      <c r="BL132" s="1064" t="s">
        <v>4815</v>
      </c>
      <c r="BM132" s="1064" t="s">
        <v>4815</v>
      </c>
      <c r="BN132" s="1063"/>
      <c r="BO132" s="1064"/>
      <c r="BP132" s="1064"/>
      <c r="BQ132" s="1064"/>
      <c r="BR132" s="1064"/>
      <c r="BS132" s="1103"/>
      <c r="BT132" s="1064"/>
      <c r="BU132" s="1064"/>
      <c r="BV132" s="1064"/>
      <c r="BW132" s="1104"/>
      <c r="BX132" s="1103"/>
      <c r="BY132" s="1064"/>
      <c r="BZ132" s="1064"/>
      <c r="CA132" s="1064"/>
      <c r="CB132" s="1104"/>
      <c r="CC132" s="1105"/>
      <c r="CD132" s="1106" t="s">
        <v>961</v>
      </c>
      <c r="CE132" s="1107" t="s">
        <v>961</v>
      </c>
      <c r="CF132" s="1107" t="s">
        <v>961</v>
      </c>
      <c r="CG132" s="1107" t="s">
        <v>961</v>
      </c>
      <c r="CH132" s="1108" t="s">
        <v>961</v>
      </c>
      <c r="CI132" s="1063" t="s">
        <v>1971</v>
      </c>
      <c r="CJ132" s="1064" t="s">
        <v>1971</v>
      </c>
      <c r="CK132" s="1064" t="s">
        <v>1971</v>
      </c>
      <c r="CL132" s="1064" t="s">
        <v>1971</v>
      </c>
      <c r="CM132" s="1105" t="s">
        <v>1971</v>
      </c>
      <c r="CN132" s="1063" t="s">
        <v>1971</v>
      </c>
      <c r="CO132" s="1064" t="s">
        <v>1971</v>
      </c>
      <c r="CP132" s="1064" t="s">
        <v>1971</v>
      </c>
      <c r="CQ132" s="1064" t="s">
        <v>1971</v>
      </c>
      <c r="CR132" s="1105" t="s">
        <v>1971</v>
      </c>
      <c r="CS132" s="1063" t="s">
        <v>1971</v>
      </c>
      <c r="CT132" s="1064" t="s">
        <v>1971</v>
      </c>
      <c r="CU132" s="1064" t="s">
        <v>1971</v>
      </c>
      <c r="CV132" s="1064" t="s">
        <v>1971</v>
      </c>
      <c r="CW132" s="1105" t="s">
        <v>1971</v>
      </c>
      <c r="CX132" s="1063" t="s">
        <v>1971</v>
      </c>
      <c r="CY132" s="1064" t="s">
        <v>1971</v>
      </c>
      <c r="CZ132" s="1064" t="s">
        <v>1971</v>
      </c>
      <c r="DA132" s="1064" t="s">
        <v>1971</v>
      </c>
      <c r="DB132" s="1105" t="s">
        <v>1971</v>
      </c>
      <c r="DC132" s="1064" t="s">
        <v>1971</v>
      </c>
      <c r="DD132" s="1064" t="s">
        <v>1971</v>
      </c>
      <c r="DE132" s="1064" t="s">
        <v>1971</v>
      </c>
      <c r="DF132" s="1064" t="s">
        <v>1971</v>
      </c>
      <c r="DG132" s="1105" t="s">
        <v>1971</v>
      </c>
      <c r="DH132" s="1063" t="s">
        <v>1971</v>
      </c>
      <c r="DI132" s="1064" t="s">
        <v>1971</v>
      </c>
      <c r="DJ132" s="1064" t="s">
        <v>1971</v>
      </c>
      <c r="DK132" s="1064" t="s">
        <v>1971</v>
      </c>
      <c r="DL132" s="1105" t="s">
        <v>1971</v>
      </c>
      <c r="DM132" s="1109" t="s">
        <v>1971</v>
      </c>
      <c r="DN132" s="1110" t="s">
        <v>1971</v>
      </c>
      <c r="DO132" s="1110" t="s">
        <v>1971</v>
      </c>
      <c r="DP132" s="1111" t="s">
        <v>1971</v>
      </c>
      <c r="DQ132" s="1110" t="s">
        <v>1971</v>
      </c>
      <c r="DR132" s="1110" t="s">
        <v>1971</v>
      </c>
      <c r="DS132" s="1110" t="s">
        <v>1971</v>
      </c>
      <c r="DT132" s="1111" t="s">
        <v>1971</v>
      </c>
      <c r="DU132" s="1107" t="s">
        <v>1971</v>
      </c>
      <c r="DV132" s="1112">
        <v>1</v>
      </c>
      <c r="DW132" s="1113" t="s">
        <v>1971</v>
      </c>
    </row>
    <row r="133" spans="1:127" s="390" customFormat="1" ht="15.75" customHeight="1">
      <c r="A133" s="1085" t="s">
        <v>969</v>
      </c>
      <c r="B133" s="1045">
        <v>124</v>
      </c>
      <c r="C133" s="1006"/>
      <c r="D133" s="1006"/>
      <c r="E133" s="1006"/>
      <c r="F133" s="1006"/>
      <c r="G133" s="1006"/>
      <c r="H133" s="1006"/>
      <c r="I133" s="1006"/>
      <c r="J133" s="1006"/>
      <c r="K133" s="1006"/>
      <c r="L133" s="1006"/>
      <c r="M133" s="1045"/>
      <c r="N133" s="1006"/>
      <c r="O133" s="1006"/>
      <c r="P133" s="1006"/>
      <c r="Q133" s="1006"/>
      <c r="R133" s="1006"/>
      <c r="S133" s="1006"/>
      <c r="T133" s="1007"/>
      <c r="U133" s="1086" t="s">
        <v>2463</v>
      </c>
      <c r="V133" s="1087" t="s">
        <v>2455</v>
      </c>
      <c r="W133" s="1087" t="s">
        <v>1936</v>
      </c>
      <c r="X133" s="1088" t="s">
        <v>2464</v>
      </c>
      <c r="Y133" s="1089" t="s">
        <v>2465</v>
      </c>
      <c r="Z133" s="1090" t="s">
        <v>2466</v>
      </c>
      <c r="AA133" s="1091" t="s">
        <v>1971</v>
      </c>
      <c r="AB133" s="1092" t="s">
        <v>1971</v>
      </c>
      <c r="AC133" s="1092" t="s">
        <v>1971</v>
      </c>
      <c r="AD133" s="1092" t="s">
        <v>1971</v>
      </c>
      <c r="AE133" s="1092" t="s">
        <v>1971</v>
      </c>
      <c r="AF133" s="1092">
        <v>1</v>
      </c>
      <c r="AG133" s="1092" t="s">
        <v>1971</v>
      </c>
      <c r="AH133" s="1092" t="s">
        <v>1971</v>
      </c>
      <c r="AI133" s="1093">
        <f t="shared" si="1"/>
        <v>1</v>
      </c>
      <c r="AJ133" s="1094" t="s">
        <v>988</v>
      </c>
      <c r="AK133" s="1094" t="s">
        <v>964</v>
      </c>
      <c r="AL133" s="1094" t="s">
        <v>965</v>
      </c>
      <c r="AM133" s="1095" t="s">
        <v>1976</v>
      </c>
      <c r="AN133" s="1006" t="s">
        <v>1039</v>
      </c>
      <c r="AO133" s="1006" t="s">
        <v>2467</v>
      </c>
      <c r="AP133" s="1309">
        <v>1</v>
      </c>
      <c r="AQ133" s="1064" t="s">
        <v>966</v>
      </c>
      <c r="AR133" s="1097" t="s">
        <v>1971</v>
      </c>
      <c r="AS133" s="1098"/>
      <c r="AT133" s="1088"/>
      <c r="AU133" s="1088"/>
      <c r="AV133" s="1088"/>
      <c r="AW133" s="1099"/>
      <c r="AX133" s="1100"/>
      <c r="AY133" s="1063"/>
      <c r="AZ133" s="1064"/>
      <c r="BA133" s="1064"/>
      <c r="BB133" s="1064"/>
      <c r="BC133" s="1064"/>
      <c r="BD133" s="1064"/>
      <c r="BE133" s="1064"/>
      <c r="BF133" s="1064"/>
      <c r="BG133" s="1064"/>
      <c r="BH133" s="1064"/>
      <c r="BI133" s="1394"/>
      <c r="BJ133" s="1343"/>
      <c r="BK133" s="1343"/>
      <c r="BL133" s="1343"/>
      <c r="BM133" s="1343"/>
      <c r="BN133" s="1063"/>
      <c r="BO133" s="1064"/>
      <c r="BP133" s="1064"/>
      <c r="BQ133" s="1064"/>
      <c r="BR133" s="1064"/>
      <c r="BS133" s="1103"/>
      <c r="BT133" s="1064"/>
      <c r="BU133" s="1064"/>
      <c r="BV133" s="1064"/>
      <c r="BW133" s="1104"/>
      <c r="BX133" s="1103"/>
      <c r="BY133" s="1064"/>
      <c r="BZ133" s="1064"/>
      <c r="CA133" s="1064"/>
      <c r="CB133" s="1104"/>
      <c r="CC133" s="1105"/>
      <c r="CD133" s="1351"/>
      <c r="CE133" s="1352"/>
      <c r="CF133" s="1352"/>
      <c r="CG133" s="1352"/>
      <c r="CH133" s="1414"/>
      <c r="CI133" s="1394"/>
      <c r="CJ133" s="1343"/>
      <c r="CK133" s="1343"/>
      <c r="CL133" s="1343"/>
      <c r="CM133" s="1344"/>
      <c r="CN133" s="1394"/>
      <c r="CO133" s="1343"/>
      <c r="CP133" s="1343"/>
      <c r="CQ133" s="1343"/>
      <c r="CR133" s="1344"/>
      <c r="CS133" s="1394"/>
      <c r="CT133" s="1343"/>
      <c r="CU133" s="1343"/>
      <c r="CV133" s="1343"/>
      <c r="CW133" s="1344"/>
      <c r="CX133" s="1394"/>
      <c r="CY133" s="1343"/>
      <c r="CZ133" s="1343"/>
      <c r="DA133" s="1343"/>
      <c r="DB133" s="1344"/>
      <c r="DC133" s="1343"/>
      <c r="DD133" s="1343"/>
      <c r="DE133" s="1343"/>
      <c r="DF133" s="1343"/>
      <c r="DG133" s="1344"/>
      <c r="DH133" s="1394"/>
      <c r="DI133" s="1343"/>
      <c r="DJ133" s="1343"/>
      <c r="DK133" s="1343"/>
      <c r="DL133" s="1344"/>
      <c r="DM133" s="1775"/>
      <c r="DN133" s="1776"/>
      <c r="DO133" s="1776"/>
      <c r="DP133" s="1777"/>
      <c r="DQ133" s="1776"/>
      <c r="DR133" s="1776"/>
      <c r="DS133" s="1776"/>
      <c r="DT133" s="1777"/>
      <c r="DU133" s="1352"/>
      <c r="DV133" s="1696"/>
      <c r="DW133" s="1778"/>
    </row>
    <row r="134" spans="1:127" s="390" customFormat="1" ht="15.75" customHeight="1">
      <c r="A134" s="1085" t="s">
        <v>969</v>
      </c>
      <c r="B134" s="1045">
        <v>125</v>
      </c>
      <c r="C134" s="1006"/>
      <c r="D134" s="1006"/>
      <c r="E134" s="1006"/>
      <c r="F134" s="1006"/>
      <c r="G134" s="1006"/>
      <c r="H134" s="1006"/>
      <c r="I134" s="1006"/>
      <c r="J134" s="1006"/>
      <c r="K134" s="1006"/>
      <c r="L134" s="1006"/>
      <c r="M134" s="1045"/>
      <c r="N134" s="1006"/>
      <c r="O134" s="1006"/>
      <c r="P134" s="1006"/>
      <c r="Q134" s="1006"/>
      <c r="R134" s="1006"/>
      <c r="S134" s="1006"/>
      <c r="T134" s="1007"/>
      <c r="U134" s="1086" t="s">
        <v>2468</v>
      </c>
      <c r="V134" s="1087" t="s">
        <v>2455</v>
      </c>
      <c r="W134" s="1087" t="s">
        <v>1936</v>
      </c>
      <c r="X134" s="1088" t="s">
        <v>2469</v>
      </c>
      <c r="Y134" s="1089" t="s">
        <v>2470</v>
      </c>
      <c r="Z134" s="1090" t="s">
        <v>2471</v>
      </c>
      <c r="AA134" s="1091" t="s">
        <v>1971</v>
      </c>
      <c r="AB134" s="1092" t="s">
        <v>1971</v>
      </c>
      <c r="AC134" s="1092" t="s">
        <v>1971</v>
      </c>
      <c r="AD134" s="1092" t="s">
        <v>1971</v>
      </c>
      <c r="AE134" s="1092">
        <v>0.9</v>
      </c>
      <c r="AF134" s="1092">
        <v>0.1</v>
      </c>
      <c r="AG134" s="1092" t="s">
        <v>1971</v>
      </c>
      <c r="AH134" s="1092" t="s">
        <v>1971</v>
      </c>
      <c r="AI134" s="1093">
        <f t="shared" si="1"/>
        <v>1</v>
      </c>
      <c r="AJ134" s="1094" t="s">
        <v>963</v>
      </c>
      <c r="AK134" s="1094" t="s">
        <v>1971</v>
      </c>
      <c r="AL134" s="1094" t="s">
        <v>1971</v>
      </c>
      <c r="AM134" s="1095" t="s">
        <v>1976</v>
      </c>
      <c r="AN134" s="1006" t="s">
        <v>293</v>
      </c>
      <c r="AO134" s="1006" t="s">
        <v>2472</v>
      </c>
      <c r="AP134" s="1309">
        <v>1</v>
      </c>
      <c r="AQ134" s="1064" t="s">
        <v>966</v>
      </c>
      <c r="AR134" s="1097" t="s">
        <v>1971</v>
      </c>
      <c r="AS134" s="1098"/>
      <c r="AT134" s="1088"/>
      <c r="AU134" s="1088"/>
      <c r="AV134" s="1088"/>
      <c r="AW134" s="1099"/>
      <c r="AX134" s="1100"/>
      <c r="AY134" s="1063"/>
      <c r="AZ134" s="1064"/>
      <c r="BA134" s="1064"/>
      <c r="BB134" s="1064"/>
      <c r="BC134" s="1064"/>
      <c r="BD134" s="1064"/>
      <c r="BE134" s="1064"/>
      <c r="BF134" s="1064"/>
      <c r="BG134" s="1064"/>
      <c r="BH134" s="1064"/>
      <c r="BI134" s="1394"/>
      <c r="BJ134" s="1343"/>
      <c r="BK134" s="1343"/>
      <c r="BL134" s="1343"/>
      <c r="BM134" s="1343"/>
      <c r="BN134" s="1063"/>
      <c r="BO134" s="1064"/>
      <c r="BP134" s="1064"/>
      <c r="BQ134" s="1064"/>
      <c r="BR134" s="1064"/>
      <c r="BS134" s="1103"/>
      <c r="BT134" s="1064"/>
      <c r="BU134" s="1064"/>
      <c r="BV134" s="1064"/>
      <c r="BW134" s="1104"/>
      <c r="BX134" s="1103"/>
      <c r="BY134" s="1064"/>
      <c r="BZ134" s="1064"/>
      <c r="CA134" s="1064"/>
      <c r="CB134" s="1104"/>
      <c r="CC134" s="1105"/>
      <c r="CD134" s="1351"/>
      <c r="CE134" s="1352"/>
      <c r="CF134" s="1352"/>
      <c r="CG134" s="1352"/>
      <c r="CH134" s="1414"/>
      <c r="CI134" s="1394"/>
      <c r="CJ134" s="1343"/>
      <c r="CK134" s="1343"/>
      <c r="CL134" s="1343"/>
      <c r="CM134" s="1344"/>
      <c r="CN134" s="1394"/>
      <c r="CO134" s="1343"/>
      <c r="CP134" s="1343"/>
      <c r="CQ134" s="1343"/>
      <c r="CR134" s="1344"/>
      <c r="CS134" s="1394"/>
      <c r="CT134" s="1343"/>
      <c r="CU134" s="1343"/>
      <c r="CV134" s="1343"/>
      <c r="CW134" s="1344"/>
      <c r="CX134" s="1394"/>
      <c r="CY134" s="1343"/>
      <c r="CZ134" s="1343"/>
      <c r="DA134" s="1343"/>
      <c r="DB134" s="1344"/>
      <c r="DC134" s="1343"/>
      <c r="DD134" s="1343"/>
      <c r="DE134" s="1343"/>
      <c r="DF134" s="1343"/>
      <c r="DG134" s="1344"/>
      <c r="DH134" s="1394"/>
      <c r="DI134" s="1343"/>
      <c r="DJ134" s="1343"/>
      <c r="DK134" s="1343"/>
      <c r="DL134" s="1344"/>
      <c r="DM134" s="1775"/>
      <c r="DN134" s="1776"/>
      <c r="DO134" s="1776"/>
      <c r="DP134" s="1777"/>
      <c r="DQ134" s="1776"/>
      <c r="DR134" s="1776"/>
      <c r="DS134" s="1776"/>
      <c r="DT134" s="1777"/>
      <c r="DU134" s="1352"/>
      <c r="DV134" s="1696"/>
      <c r="DW134" s="1778"/>
    </row>
    <row r="135" spans="1:127" s="390" customFormat="1" ht="15.75" customHeight="1">
      <c r="A135" s="1085" t="s">
        <v>969</v>
      </c>
      <c r="B135" s="1045">
        <v>126</v>
      </c>
      <c r="C135" s="1006"/>
      <c r="D135" s="1006"/>
      <c r="E135" s="1006"/>
      <c r="F135" s="1006"/>
      <c r="G135" s="1006"/>
      <c r="H135" s="1006"/>
      <c r="I135" s="1006"/>
      <c r="J135" s="1006"/>
      <c r="K135" s="1006"/>
      <c r="L135" s="1006"/>
      <c r="M135" s="1045"/>
      <c r="N135" s="1006"/>
      <c r="O135" s="1006"/>
      <c r="P135" s="1006"/>
      <c r="Q135" s="1006"/>
      <c r="R135" s="1006"/>
      <c r="S135" s="1006"/>
      <c r="T135" s="1007"/>
      <c r="U135" s="1086" t="s">
        <v>2473</v>
      </c>
      <c r="V135" s="1087" t="s">
        <v>2474</v>
      </c>
      <c r="W135" s="1087" t="s">
        <v>1936</v>
      </c>
      <c r="X135" s="1088" t="s">
        <v>2475</v>
      </c>
      <c r="Y135" s="1089" t="s">
        <v>658</v>
      </c>
      <c r="Z135" s="1090" t="s">
        <v>2476</v>
      </c>
      <c r="AA135" s="1091" t="s">
        <v>1971</v>
      </c>
      <c r="AB135" s="1092" t="s">
        <v>1971</v>
      </c>
      <c r="AC135" s="1092" t="s">
        <v>1971</v>
      </c>
      <c r="AD135" s="1092" t="s">
        <v>1971</v>
      </c>
      <c r="AE135" s="1092">
        <v>1</v>
      </c>
      <c r="AF135" s="1092" t="s">
        <v>1971</v>
      </c>
      <c r="AG135" s="1092" t="s">
        <v>1971</v>
      </c>
      <c r="AH135" s="1092" t="s">
        <v>1971</v>
      </c>
      <c r="AI135" s="1093">
        <f t="shared" si="1"/>
        <v>1</v>
      </c>
      <c r="AJ135" s="1094" t="s">
        <v>963</v>
      </c>
      <c r="AK135" s="1094" t="s">
        <v>1971</v>
      </c>
      <c r="AL135" s="1094" t="s">
        <v>1971</v>
      </c>
      <c r="AM135" s="1095" t="s">
        <v>2058</v>
      </c>
      <c r="AN135" s="1006" t="s">
        <v>293</v>
      </c>
      <c r="AO135" s="1006" t="s">
        <v>4791</v>
      </c>
      <c r="AP135" s="1308">
        <v>1</v>
      </c>
      <c r="AQ135" s="1064" t="s">
        <v>966</v>
      </c>
      <c r="AR135" s="1097" t="s">
        <v>658</v>
      </c>
      <c r="AS135" s="1098"/>
      <c r="AT135" s="1088"/>
      <c r="AU135" s="1088"/>
      <c r="AV135" s="1088"/>
      <c r="AW135" s="1099"/>
      <c r="AX135" s="1100"/>
      <c r="AY135" s="1063"/>
      <c r="AZ135" s="1064"/>
      <c r="BA135" s="1064"/>
      <c r="BB135" s="1064"/>
      <c r="BC135" s="1064"/>
      <c r="BD135" s="1064"/>
      <c r="BE135" s="1064"/>
      <c r="BF135" s="1064"/>
      <c r="BG135" s="1064"/>
      <c r="BH135" s="1064"/>
      <c r="BI135" s="1063" t="s">
        <v>4816</v>
      </c>
      <c r="BJ135" s="1064" t="s">
        <v>4817</v>
      </c>
      <c r="BK135" s="1064" t="s">
        <v>4818</v>
      </c>
      <c r="BL135" s="1064" t="s">
        <v>4819</v>
      </c>
      <c r="BM135" s="1064" t="s">
        <v>4813</v>
      </c>
      <c r="BN135" s="1063"/>
      <c r="BO135" s="1064"/>
      <c r="BP135" s="1064"/>
      <c r="BQ135" s="1064"/>
      <c r="BR135" s="1064"/>
      <c r="BS135" s="1103"/>
      <c r="BT135" s="1064"/>
      <c r="BU135" s="1064"/>
      <c r="BV135" s="1064"/>
      <c r="BW135" s="1104"/>
      <c r="BX135" s="1103"/>
      <c r="BY135" s="1064"/>
      <c r="BZ135" s="1064"/>
      <c r="CA135" s="1064"/>
      <c r="CB135" s="1104"/>
      <c r="CC135" s="1105"/>
      <c r="CD135" s="1106" t="s">
        <v>1971</v>
      </c>
      <c r="CE135" s="1107" t="s">
        <v>1971</v>
      </c>
      <c r="CF135" s="1107" t="s">
        <v>1971</v>
      </c>
      <c r="CG135" s="1107" t="s">
        <v>1971</v>
      </c>
      <c r="CH135" s="1108" t="s">
        <v>1971</v>
      </c>
      <c r="CI135" s="1063" t="s">
        <v>1971</v>
      </c>
      <c r="CJ135" s="1064" t="s">
        <v>1971</v>
      </c>
      <c r="CK135" s="1064" t="s">
        <v>1971</v>
      </c>
      <c r="CL135" s="1064" t="s">
        <v>1971</v>
      </c>
      <c r="CM135" s="1105" t="s">
        <v>1971</v>
      </c>
      <c r="CN135" s="1063" t="s">
        <v>1971</v>
      </c>
      <c r="CO135" s="1064" t="s">
        <v>1971</v>
      </c>
      <c r="CP135" s="1064" t="s">
        <v>1971</v>
      </c>
      <c r="CQ135" s="1064" t="s">
        <v>1971</v>
      </c>
      <c r="CR135" s="1105" t="s">
        <v>1971</v>
      </c>
      <c r="CS135" s="1063" t="s">
        <v>1971</v>
      </c>
      <c r="CT135" s="1064" t="s">
        <v>1971</v>
      </c>
      <c r="CU135" s="1064" t="s">
        <v>1971</v>
      </c>
      <c r="CV135" s="1064" t="s">
        <v>1971</v>
      </c>
      <c r="CW135" s="1105" t="s">
        <v>1971</v>
      </c>
      <c r="CX135" s="1063" t="s">
        <v>1971</v>
      </c>
      <c r="CY135" s="1064" t="s">
        <v>1971</v>
      </c>
      <c r="CZ135" s="1064" t="s">
        <v>1971</v>
      </c>
      <c r="DA135" s="1064" t="s">
        <v>1971</v>
      </c>
      <c r="DB135" s="1105" t="s">
        <v>1971</v>
      </c>
      <c r="DC135" s="1064" t="s">
        <v>1971</v>
      </c>
      <c r="DD135" s="1064" t="s">
        <v>1971</v>
      </c>
      <c r="DE135" s="1064" t="s">
        <v>1971</v>
      </c>
      <c r="DF135" s="1064" t="s">
        <v>1971</v>
      </c>
      <c r="DG135" s="1105" t="s">
        <v>1971</v>
      </c>
      <c r="DH135" s="1063" t="s">
        <v>1971</v>
      </c>
      <c r="DI135" s="1064" t="s">
        <v>1971</v>
      </c>
      <c r="DJ135" s="1064" t="s">
        <v>1971</v>
      </c>
      <c r="DK135" s="1064" t="s">
        <v>1971</v>
      </c>
      <c r="DL135" s="1105" t="s">
        <v>1971</v>
      </c>
      <c r="DM135" s="1109" t="s">
        <v>1971</v>
      </c>
      <c r="DN135" s="1110" t="s">
        <v>1971</v>
      </c>
      <c r="DO135" s="1110" t="s">
        <v>1971</v>
      </c>
      <c r="DP135" s="1111" t="s">
        <v>1971</v>
      </c>
      <c r="DQ135" s="1110" t="s">
        <v>1971</v>
      </c>
      <c r="DR135" s="1110" t="s">
        <v>1971</v>
      </c>
      <c r="DS135" s="1110" t="s">
        <v>1971</v>
      </c>
      <c r="DT135" s="1111" t="s">
        <v>1971</v>
      </c>
      <c r="DU135" s="1107" t="s">
        <v>1971</v>
      </c>
      <c r="DV135" s="1112">
        <v>1</v>
      </c>
      <c r="DW135" s="1113" t="s">
        <v>1971</v>
      </c>
    </row>
    <row r="136" spans="1:127" s="390" customFormat="1" ht="15.75" customHeight="1">
      <c r="A136" s="1085" t="s">
        <v>969</v>
      </c>
      <c r="B136" s="1045">
        <v>127</v>
      </c>
      <c r="C136" s="1006"/>
      <c r="D136" s="1006"/>
      <c r="E136" s="1006"/>
      <c r="F136" s="1006"/>
      <c r="G136" s="1006"/>
      <c r="H136" s="1006"/>
      <c r="I136" s="1006"/>
      <c r="J136" s="1006"/>
      <c r="K136" s="1006"/>
      <c r="L136" s="1006"/>
      <c r="M136" s="1045"/>
      <c r="N136" s="1006"/>
      <c r="O136" s="1006"/>
      <c r="P136" s="1006"/>
      <c r="Q136" s="1006"/>
      <c r="R136" s="1006"/>
      <c r="S136" s="1006"/>
      <c r="T136" s="1007"/>
      <c r="U136" s="1086" t="s">
        <v>2478</v>
      </c>
      <c r="V136" s="1087" t="s">
        <v>2474</v>
      </c>
      <c r="W136" s="1087" t="s">
        <v>1936</v>
      </c>
      <c r="X136" s="1088" t="s">
        <v>2479</v>
      </c>
      <c r="Y136" s="1089" t="s">
        <v>2480</v>
      </c>
      <c r="Z136" s="1090" t="s">
        <v>2481</v>
      </c>
      <c r="AA136" s="1091" t="s">
        <v>1971</v>
      </c>
      <c r="AB136" s="1092" t="s">
        <v>1971</v>
      </c>
      <c r="AC136" s="1092" t="s">
        <v>1971</v>
      </c>
      <c r="AD136" s="1092" t="s">
        <v>1971</v>
      </c>
      <c r="AE136" s="1092">
        <v>1</v>
      </c>
      <c r="AF136" s="1092" t="s">
        <v>1971</v>
      </c>
      <c r="AG136" s="1092" t="s">
        <v>1971</v>
      </c>
      <c r="AH136" s="1092" t="s">
        <v>1971</v>
      </c>
      <c r="AI136" s="1093">
        <f t="shared" si="1"/>
        <v>1</v>
      </c>
      <c r="AJ136" s="1094" t="s">
        <v>963</v>
      </c>
      <c r="AK136" s="1094" t="s">
        <v>1971</v>
      </c>
      <c r="AL136" s="1094" t="s">
        <v>1971</v>
      </c>
      <c r="AM136" s="1095" t="s">
        <v>2058</v>
      </c>
      <c r="AN136" s="1006" t="s">
        <v>293</v>
      </c>
      <c r="AO136" s="1006" t="s">
        <v>2482</v>
      </c>
      <c r="AP136" s="1309">
        <v>0</v>
      </c>
      <c r="AQ136" s="1064" t="s">
        <v>966</v>
      </c>
      <c r="AR136" s="1097" t="s">
        <v>1971</v>
      </c>
      <c r="AS136" s="1098"/>
      <c r="AT136" s="1088"/>
      <c r="AU136" s="1088"/>
      <c r="AV136" s="1088"/>
      <c r="AW136" s="1099"/>
      <c r="AX136" s="1100"/>
      <c r="AY136" s="1063"/>
      <c r="AZ136" s="1064"/>
      <c r="BA136" s="1064"/>
      <c r="BB136" s="1064"/>
      <c r="BC136" s="1064"/>
      <c r="BD136" s="1064"/>
      <c r="BE136" s="1064"/>
      <c r="BF136" s="1064"/>
      <c r="BG136" s="1064"/>
      <c r="BH136" s="1064"/>
      <c r="BI136" s="1394"/>
      <c r="BJ136" s="1343"/>
      <c r="BK136" s="1343"/>
      <c r="BL136" s="1343"/>
      <c r="BM136" s="1343"/>
      <c r="BN136" s="1063"/>
      <c r="BO136" s="1064"/>
      <c r="BP136" s="1064"/>
      <c r="BQ136" s="1064"/>
      <c r="BR136" s="1064"/>
      <c r="BS136" s="1103"/>
      <c r="BT136" s="1064"/>
      <c r="BU136" s="1064"/>
      <c r="BV136" s="1064"/>
      <c r="BW136" s="1104"/>
      <c r="BX136" s="1103"/>
      <c r="BY136" s="1064"/>
      <c r="BZ136" s="1064"/>
      <c r="CA136" s="1064"/>
      <c r="CB136" s="1104"/>
      <c r="CC136" s="1105"/>
      <c r="CD136" s="1351"/>
      <c r="CE136" s="1352"/>
      <c r="CF136" s="1352"/>
      <c r="CG136" s="1352"/>
      <c r="CH136" s="1414"/>
      <c r="CI136" s="1394"/>
      <c r="CJ136" s="1343"/>
      <c r="CK136" s="1343"/>
      <c r="CL136" s="1343"/>
      <c r="CM136" s="1344"/>
      <c r="CN136" s="1394"/>
      <c r="CO136" s="1343"/>
      <c r="CP136" s="1343"/>
      <c r="CQ136" s="1343"/>
      <c r="CR136" s="1344"/>
      <c r="CS136" s="1394"/>
      <c r="CT136" s="1343"/>
      <c r="CU136" s="1343"/>
      <c r="CV136" s="1343"/>
      <c r="CW136" s="1344"/>
      <c r="CX136" s="1394"/>
      <c r="CY136" s="1343"/>
      <c r="CZ136" s="1343"/>
      <c r="DA136" s="1343"/>
      <c r="DB136" s="1344"/>
      <c r="DC136" s="1343"/>
      <c r="DD136" s="1343"/>
      <c r="DE136" s="1343"/>
      <c r="DF136" s="1343"/>
      <c r="DG136" s="1344"/>
      <c r="DH136" s="1394"/>
      <c r="DI136" s="1343"/>
      <c r="DJ136" s="1343"/>
      <c r="DK136" s="1343"/>
      <c r="DL136" s="1344"/>
      <c r="DM136" s="1775"/>
      <c r="DN136" s="1776"/>
      <c r="DO136" s="1776"/>
      <c r="DP136" s="1777"/>
      <c r="DQ136" s="1776"/>
      <c r="DR136" s="1776"/>
      <c r="DS136" s="1776"/>
      <c r="DT136" s="1777"/>
      <c r="DU136" s="1352"/>
      <c r="DV136" s="1696"/>
      <c r="DW136" s="1778"/>
    </row>
    <row r="137" spans="1:127" s="390" customFormat="1" ht="15.75" customHeight="1">
      <c r="A137" s="1085" t="s">
        <v>969</v>
      </c>
      <c r="B137" s="1045">
        <v>128</v>
      </c>
      <c r="C137" s="1006"/>
      <c r="D137" s="1006"/>
      <c r="E137" s="1006"/>
      <c r="F137" s="1006"/>
      <c r="G137" s="1006"/>
      <c r="H137" s="1006"/>
      <c r="I137" s="1006"/>
      <c r="J137" s="1006"/>
      <c r="K137" s="1006"/>
      <c r="L137" s="1006"/>
      <c r="M137" s="1045"/>
      <c r="N137" s="1006"/>
      <c r="O137" s="1006"/>
      <c r="P137" s="1006"/>
      <c r="Q137" s="1006"/>
      <c r="R137" s="1006"/>
      <c r="S137" s="1006"/>
      <c r="T137" s="1007"/>
      <c r="U137" s="1086" t="s">
        <v>2483</v>
      </c>
      <c r="V137" s="1087" t="s">
        <v>2474</v>
      </c>
      <c r="W137" s="1087" t="s">
        <v>1936</v>
      </c>
      <c r="X137" s="1088" t="s">
        <v>2484</v>
      </c>
      <c r="Y137" s="1089" t="s">
        <v>2485</v>
      </c>
      <c r="Z137" s="1090" t="s">
        <v>2486</v>
      </c>
      <c r="AA137" s="1091" t="s">
        <v>1971</v>
      </c>
      <c r="AB137" s="1092" t="s">
        <v>1971</v>
      </c>
      <c r="AC137" s="1092" t="s">
        <v>1971</v>
      </c>
      <c r="AD137" s="1092" t="s">
        <v>1971</v>
      </c>
      <c r="AE137" s="1092">
        <v>1</v>
      </c>
      <c r="AF137" s="1092" t="s">
        <v>1971</v>
      </c>
      <c r="AG137" s="1092" t="s">
        <v>1971</v>
      </c>
      <c r="AH137" s="1092" t="s">
        <v>1971</v>
      </c>
      <c r="AI137" s="1093">
        <f t="shared" si="1"/>
        <v>1</v>
      </c>
      <c r="AJ137" s="1094" t="s">
        <v>963</v>
      </c>
      <c r="AK137" s="1094" t="s">
        <v>1971</v>
      </c>
      <c r="AL137" s="1094" t="s">
        <v>1971</v>
      </c>
      <c r="AM137" s="1095" t="s">
        <v>2058</v>
      </c>
      <c r="AN137" s="1006" t="s">
        <v>293</v>
      </c>
      <c r="AO137" s="1006" t="s">
        <v>2487</v>
      </c>
      <c r="AP137" s="1309">
        <v>1</v>
      </c>
      <c r="AQ137" s="1064" t="s">
        <v>966</v>
      </c>
      <c r="AR137" s="1097" t="s">
        <v>1971</v>
      </c>
      <c r="AS137" s="1098"/>
      <c r="AT137" s="1088"/>
      <c r="AU137" s="1088"/>
      <c r="AV137" s="1088"/>
      <c r="AW137" s="1099"/>
      <c r="AX137" s="1100"/>
      <c r="AY137" s="1063"/>
      <c r="AZ137" s="1064"/>
      <c r="BA137" s="1064"/>
      <c r="BB137" s="1064"/>
      <c r="BC137" s="1064"/>
      <c r="BD137" s="1064"/>
      <c r="BE137" s="1064"/>
      <c r="BF137" s="1064"/>
      <c r="BG137" s="1064"/>
      <c r="BH137" s="1064"/>
      <c r="BI137" s="1394"/>
      <c r="BJ137" s="1343"/>
      <c r="BK137" s="1343"/>
      <c r="BL137" s="1343"/>
      <c r="BM137" s="1343"/>
      <c r="BN137" s="1063"/>
      <c r="BO137" s="1064"/>
      <c r="BP137" s="1064"/>
      <c r="BQ137" s="1064"/>
      <c r="BR137" s="1064"/>
      <c r="BS137" s="1103"/>
      <c r="BT137" s="1064"/>
      <c r="BU137" s="1064"/>
      <c r="BV137" s="1064"/>
      <c r="BW137" s="1104"/>
      <c r="BX137" s="1103"/>
      <c r="BY137" s="1064"/>
      <c r="BZ137" s="1064"/>
      <c r="CA137" s="1064"/>
      <c r="CB137" s="1104"/>
      <c r="CC137" s="1105"/>
      <c r="CD137" s="1351"/>
      <c r="CE137" s="1352"/>
      <c r="CF137" s="1352"/>
      <c r="CG137" s="1352"/>
      <c r="CH137" s="1414"/>
      <c r="CI137" s="1394"/>
      <c r="CJ137" s="1343"/>
      <c r="CK137" s="1343"/>
      <c r="CL137" s="1343"/>
      <c r="CM137" s="1344"/>
      <c r="CN137" s="1394"/>
      <c r="CO137" s="1343"/>
      <c r="CP137" s="1343"/>
      <c r="CQ137" s="1343"/>
      <c r="CR137" s="1344"/>
      <c r="CS137" s="1394"/>
      <c r="CT137" s="1343"/>
      <c r="CU137" s="1343"/>
      <c r="CV137" s="1343"/>
      <c r="CW137" s="1344"/>
      <c r="CX137" s="1394"/>
      <c r="CY137" s="1343"/>
      <c r="CZ137" s="1343"/>
      <c r="DA137" s="1343"/>
      <c r="DB137" s="1344"/>
      <c r="DC137" s="1343"/>
      <c r="DD137" s="1343"/>
      <c r="DE137" s="1343"/>
      <c r="DF137" s="1343"/>
      <c r="DG137" s="1344"/>
      <c r="DH137" s="1394"/>
      <c r="DI137" s="1343"/>
      <c r="DJ137" s="1343"/>
      <c r="DK137" s="1343"/>
      <c r="DL137" s="1344"/>
      <c r="DM137" s="1775"/>
      <c r="DN137" s="1776"/>
      <c r="DO137" s="1776"/>
      <c r="DP137" s="1777"/>
      <c r="DQ137" s="1776"/>
      <c r="DR137" s="1776"/>
      <c r="DS137" s="1776"/>
      <c r="DT137" s="1777"/>
      <c r="DU137" s="1352"/>
      <c r="DV137" s="1696"/>
      <c r="DW137" s="1778"/>
    </row>
    <row r="138" spans="1:127" s="390" customFormat="1" ht="15.75" customHeight="1">
      <c r="A138" s="1085" t="s">
        <v>969</v>
      </c>
      <c r="B138" s="1045">
        <v>129</v>
      </c>
      <c r="C138" s="1006"/>
      <c r="D138" s="1006"/>
      <c r="E138" s="1006"/>
      <c r="F138" s="1006"/>
      <c r="G138" s="1006"/>
      <c r="H138" s="1006"/>
      <c r="I138" s="1006"/>
      <c r="J138" s="1006"/>
      <c r="K138" s="1006"/>
      <c r="L138" s="1006"/>
      <c r="M138" s="1045"/>
      <c r="N138" s="1006"/>
      <c r="O138" s="1006"/>
      <c r="P138" s="1006"/>
      <c r="Q138" s="1006"/>
      <c r="R138" s="1006"/>
      <c r="S138" s="1006"/>
      <c r="T138" s="1007"/>
      <c r="U138" s="1086" t="s">
        <v>2488</v>
      </c>
      <c r="V138" s="1087" t="s">
        <v>1971</v>
      </c>
      <c r="W138" s="1087" t="s">
        <v>1971</v>
      </c>
      <c r="X138" s="1088" t="s">
        <v>2489</v>
      </c>
      <c r="Y138" s="1089" t="s">
        <v>2490</v>
      </c>
      <c r="Z138" s="1090" t="s">
        <v>1971</v>
      </c>
      <c r="AA138" s="1091" t="s">
        <v>1971</v>
      </c>
      <c r="AB138" s="1092" t="s">
        <v>1971</v>
      </c>
      <c r="AC138" s="1092" t="s">
        <v>1971</v>
      </c>
      <c r="AD138" s="1092" t="s">
        <v>1971</v>
      </c>
      <c r="AE138" s="1092" t="s">
        <v>1971</v>
      </c>
      <c r="AF138" s="1092" t="s">
        <v>1971</v>
      </c>
      <c r="AG138" s="1092" t="s">
        <v>1971</v>
      </c>
      <c r="AH138" s="1092" t="s">
        <v>1971</v>
      </c>
      <c r="AI138" s="1093">
        <f t="shared" ref="AI138:AI201" si="2">SUM(AA138:AH138)</f>
        <v>0</v>
      </c>
      <c r="AJ138" s="1094" t="s">
        <v>963</v>
      </c>
      <c r="AK138" s="1094" t="s">
        <v>1971</v>
      </c>
      <c r="AL138" s="1094" t="s">
        <v>1971</v>
      </c>
      <c r="AM138" s="1095" t="s">
        <v>1971</v>
      </c>
      <c r="AN138" s="1006" t="s">
        <v>1971</v>
      </c>
      <c r="AO138" s="1006" t="s">
        <v>1971</v>
      </c>
      <c r="AP138" s="1309">
        <v>0</v>
      </c>
      <c r="AQ138" s="1064" t="s">
        <v>1971</v>
      </c>
      <c r="AR138" s="1097" t="s">
        <v>1971</v>
      </c>
      <c r="AS138" s="1098"/>
      <c r="AT138" s="1088"/>
      <c r="AU138" s="1088"/>
      <c r="AV138" s="1088"/>
      <c r="AW138" s="1099"/>
      <c r="AX138" s="1100"/>
      <c r="AY138" s="1063"/>
      <c r="AZ138" s="1064"/>
      <c r="BA138" s="1064"/>
      <c r="BB138" s="1064"/>
      <c r="BC138" s="1064"/>
      <c r="BD138" s="1064"/>
      <c r="BE138" s="1064"/>
      <c r="BF138" s="1064"/>
      <c r="BG138" s="1064"/>
      <c r="BH138" s="1064"/>
      <c r="BI138" s="1394"/>
      <c r="BJ138" s="1343"/>
      <c r="BK138" s="1343"/>
      <c r="BL138" s="1343"/>
      <c r="BM138" s="1343"/>
      <c r="BN138" s="1063"/>
      <c r="BO138" s="1064"/>
      <c r="BP138" s="1064"/>
      <c r="BQ138" s="1064"/>
      <c r="BR138" s="1064"/>
      <c r="BS138" s="1103"/>
      <c r="BT138" s="1064"/>
      <c r="BU138" s="1064"/>
      <c r="BV138" s="1064"/>
      <c r="BW138" s="1104"/>
      <c r="BX138" s="1103"/>
      <c r="BY138" s="1064"/>
      <c r="BZ138" s="1064"/>
      <c r="CA138" s="1064"/>
      <c r="CB138" s="1104"/>
      <c r="CC138" s="1105"/>
      <c r="CD138" s="1351"/>
      <c r="CE138" s="1352"/>
      <c r="CF138" s="1352"/>
      <c r="CG138" s="1352"/>
      <c r="CH138" s="1414"/>
      <c r="CI138" s="1394"/>
      <c r="CJ138" s="1343"/>
      <c r="CK138" s="1343"/>
      <c r="CL138" s="1343"/>
      <c r="CM138" s="1344"/>
      <c r="CN138" s="1394"/>
      <c r="CO138" s="1343"/>
      <c r="CP138" s="1343"/>
      <c r="CQ138" s="1343"/>
      <c r="CR138" s="1344"/>
      <c r="CS138" s="1394"/>
      <c r="CT138" s="1343"/>
      <c r="CU138" s="1343"/>
      <c r="CV138" s="1343"/>
      <c r="CW138" s="1344"/>
      <c r="CX138" s="1394"/>
      <c r="CY138" s="1343"/>
      <c r="CZ138" s="1343"/>
      <c r="DA138" s="1343"/>
      <c r="DB138" s="1344"/>
      <c r="DC138" s="1343"/>
      <c r="DD138" s="1343"/>
      <c r="DE138" s="1343"/>
      <c r="DF138" s="1343"/>
      <c r="DG138" s="1344"/>
      <c r="DH138" s="1394"/>
      <c r="DI138" s="1343"/>
      <c r="DJ138" s="1343"/>
      <c r="DK138" s="1343"/>
      <c r="DL138" s="1344"/>
      <c r="DM138" s="1775"/>
      <c r="DN138" s="1776"/>
      <c r="DO138" s="1776"/>
      <c r="DP138" s="1777"/>
      <c r="DQ138" s="1776"/>
      <c r="DR138" s="1776"/>
      <c r="DS138" s="1776"/>
      <c r="DT138" s="1777"/>
      <c r="DU138" s="1352"/>
      <c r="DV138" s="1696"/>
      <c r="DW138" s="1778"/>
    </row>
    <row r="139" spans="1:127" s="390" customFormat="1" ht="15.75" customHeight="1">
      <c r="A139" s="1085" t="s">
        <v>969</v>
      </c>
      <c r="B139" s="1045">
        <v>130</v>
      </c>
      <c r="C139" s="1006"/>
      <c r="D139" s="1006"/>
      <c r="E139" s="1006"/>
      <c r="F139" s="1006"/>
      <c r="G139" s="1006"/>
      <c r="H139" s="1006"/>
      <c r="I139" s="1006"/>
      <c r="J139" s="1006"/>
      <c r="K139" s="1006"/>
      <c r="L139" s="1006"/>
      <c r="M139" s="1045"/>
      <c r="N139" s="1006"/>
      <c r="O139" s="1006"/>
      <c r="P139" s="1006"/>
      <c r="Q139" s="1006"/>
      <c r="R139" s="1006"/>
      <c r="S139" s="1006"/>
      <c r="T139" s="1007"/>
      <c r="U139" s="1086" t="s">
        <v>2491</v>
      </c>
      <c r="V139" s="1087" t="s">
        <v>1971</v>
      </c>
      <c r="W139" s="1087" t="s">
        <v>1971</v>
      </c>
      <c r="X139" s="1088" t="s">
        <v>2061</v>
      </c>
      <c r="Y139" s="1089" t="s">
        <v>2062</v>
      </c>
      <c r="Z139" s="1090" t="s">
        <v>1971</v>
      </c>
      <c r="AA139" s="1091" t="s">
        <v>1971</v>
      </c>
      <c r="AB139" s="1092" t="s">
        <v>1971</v>
      </c>
      <c r="AC139" s="1092" t="s">
        <v>1971</v>
      </c>
      <c r="AD139" s="1092" t="s">
        <v>1971</v>
      </c>
      <c r="AE139" s="1092" t="s">
        <v>1971</v>
      </c>
      <c r="AF139" s="1092" t="s">
        <v>1971</v>
      </c>
      <c r="AG139" s="1092" t="s">
        <v>1971</v>
      </c>
      <c r="AH139" s="1092" t="s">
        <v>1971</v>
      </c>
      <c r="AI139" s="1093">
        <f t="shared" si="2"/>
        <v>0</v>
      </c>
      <c r="AJ139" s="1094" t="s">
        <v>963</v>
      </c>
      <c r="AK139" s="1094" t="s">
        <v>1971</v>
      </c>
      <c r="AL139" s="1094" t="s">
        <v>1971</v>
      </c>
      <c r="AM139" s="1095" t="s">
        <v>1971</v>
      </c>
      <c r="AN139" s="1006" t="s">
        <v>1971</v>
      </c>
      <c r="AO139" s="1006" t="s">
        <v>2063</v>
      </c>
      <c r="AP139" s="1309">
        <v>0</v>
      </c>
      <c r="AQ139" s="1064" t="s">
        <v>1971</v>
      </c>
      <c r="AR139" s="1097" t="s">
        <v>1971</v>
      </c>
      <c r="AS139" s="1098"/>
      <c r="AT139" s="1088"/>
      <c r="AU139" s="1088"/>
      <c r="AV139" s="1088"/>
      <c r="AW139" s="1099"/>
      <c r="AX139" s="1100"/>
      <c r="AY139" s="1063"/>
      <c r="AZ139" s="1064"/>
      <c r="BA139" s="1064"/>
      <c r="BB139" s="1064"/>
      <c r="BC139" s="1064"/>
      <c r="BD139" s="1064"/>
      <c r="BE139" s="1064"/>
      <c r="BF139" s="1064"/>
      <c r="BG139" s="1064"/>
      <c r="BH139" s="1064"/>
      <c r="BI139" s="1394"/>
      <c r="BJ139" s="1343"/>
      <c r="BK139" s="1343"/>
      <c r="BL139" s="1343"/>
      <c r="BM139" s="1343"/>
      <c r="BN139" s="1063"/>
      <c r="BO139" s="1064"/>
      <c r="BP139" s="1064"/>
      <c r="BQ139" s="1064"/>
      <c r="BR139" s="1064"/>
      <c r="BS139" s="1103"/>
      <c r="BT139" s="1064"/>
      <c r="BU139" s="1064"/>
      <c r="BV139" s="1064"/>
      <c r="BW139" s="1104"/>
      <c r="BX139" s="1103"/>
      <c r="BY139" s="1064"/>
      <c r="BZ139" s="1064"/>
      <c r="CA139" s="1064"/>
      <c r="CB139" s="1104"/>
      <c r="CC139" s="1105"/>
      <c r="CD139" s="1351"/>
      <c r="CE139" s="1352"/>
      <c r="CF139" s="1352"/>
      <c r="CG139" s="1352"/>
      <c r="CH139" s="1414"/>
      <c r="CI139" s="1394"/>
      <c r="CJ139" s="1343"/>
      <c r="CK139" s="1343"/>
      <c r="CL139" s="1343"/>
      <c r="CM139" s="1344"/>
      <c r="CN139" s="1394"/>
      <c r="CO139" s="1343"/>
      <c r="CP139" s="1343"/>
      <c r="CQ139" s="1343"/>
      <c r="CR139" s="1344"/>
      <c r="CS139" s="1394"/>
      <c r="CT139" s="1343"/>
      <c r="CU139" s="1343"/>
      <c r="CV139" s="1343"/>
      <c r="CW139" s="1344"/>
      <c r="CX139" s="1394"/>
      <c r="CY139" s="1343"/>
      <c r="CZ139" s="1343"/>
      <c r="DA139" s="1343"/>
      <c r="DB139" s="1344"/>
      <c r="DC139" s="1343"/>
      <c r="DD139" s="1343"/>
      <c r="DE139" s="1343"/>
      <c r="DF139" s="1343"/>
      <c r="DG139" s="1344"/>
      <c r="DH139" s="1394"/>
      <c r="DI139" s="1343"/>
      <c r="DJ139" s="1343"/>
      <c r="DK139" s="1343"/>
      <c r="DL139" s="1344"/>
      <c r="DM139" s="1775"/>
      <c r="DN139" s="1776"/>
      <c r="DO139" s="1776"/>
      <c r="DP139" s="1777"/>
      <c r="DQ139" s="1776"/>
      <c r="DR139" s="1776"/>
      <c r="DS139" s="1776"/>
      <c r="DT139" s="1777"/>
      <c r="DU139" s="1352"/>
      <c r="DV139" s="1696"/>
      <c r="DW139" s="1778"/>
    </row>
    <row r="140" spans="1:127" s="390" customFormat="1" ht="15.75" customHeight="1">
      <c r="A140" s="1085" t="s">
        <v>969</v>
      </c>
      <c r="B140" s="1045">
        <v>131</v>
      </c>
      <c r="C140" s="1006"/>
      <c r="D140" s="1006"/>
      <c r="E140" s="1006"/>
      <c r="F140" s="1006"/>
      <c r="G140" s="1006"/>
      <c r="H140" s="1006"/>
      <c r="I140" s="1006"/>
      <c r="J140" s="1006"/>
      <c r="K140" s="1006"/>
      <c r="L140" s="1006"/>
      <c r="M140" s="1045"/>
      <c r="N140" s="1006"/>
      <c r="O140" s="1006"/>
      <c r="P140" s="1006"/>
      <c r="Q140" s="1006"/>
      <c r="R140" s="1006"/>
      <c r="S140" s="1006"/>
      <c r="T140" s="1007"/>
      <c r="U140" s="1086" t="s">
        <v>2492</v>
      </c>
      <c r="V140" s="1087" t="s">
        <v>1971</v>
      </c>
      <c r="W140" s="1087" t="s">
        <v>1971</v>
      </c>
      <c r="X140" s="1088" t="s">
        <v>2493</v>
      </c>
      <c r="Y140" s="1089" t="s">
        <v>2494</v>
      </c>
      <c r="Z140" s="1090" t="s">
        <v>1971</v>
      </c>
      <c r="AA140" s="1091">
        <v>1</v>
      </c>
      <c r="AB140" s="1092" t="s">
        <v>1971</v>
      </c>
      <c r="AC140" s="1092" t="s">
        <v>1971</v>
      </c>
      <c r="AD140" s="1092" t="s">
        <v>1971</v>
      </c>
      <c r="AE140" s="1092" t="s">
        <v>1971</v>
      </c>
      <c r="AF140" s="1092" t="s">
        <v>1971</v>
      </c>
      <c r="AG140" s="1092" t="s">
        <v>1971</v>
      </c>
      <c r="AH140" s="1092" t="s">
        <v>1971</v>
      </c>
      <c r="AI140" s="1093">
        <f t="shared" si="2"/>
        <v>1</v>
      </c>
      <c r="AJ140" s="1094" t="s">
        <v>984</v>
      </c>
      <c r="AK140" s="1094" t="s">
        <v>964</v>
      </c>
      <c r="AL140" s="1094" t="s">
        <v>4820</v>
      </c>
      <c r="AM140" s="1095" t="s">
        <v>1971</v>
      </c>
      <c r="AN140" s="1006"/>
      <c r="AO140" s="1006"/>
      <c r="AP140" s="1309">
        <v>1</v>
      </c>
      <c r="AQ140" s="1064"/>
      <c r="AR140" s="1097" t="s">
        <v>1971</v>
      </c>
      <c r="AS140" s="1098"/>
      <c r="AT140" s="1088"/>
      <c r="AU140" s="1088"/>
      <c r="AV140" s="1088"/>
      <c r="AW140" s="1099"/>
      <c r="AX140" s="1100"/>
      <c r="AY140" s="1063"/>
      <c r="AZ140" s="1064"/>
      <c r="BA140" s="1064"/>
      <c r="BB140" s="1064"/>
      <c r="BC140" s="1064"/>
      <c r="BD140" s="1064"/>
      <c r="BE140" s="1064"/>
      <c r="BF140" s="1064"/>
      <c r="BG140" s="1064"/>
      <c r="BH140" s="1064"/>
      <c r="BI140" s="1394"/>
      <c r="BJ140" s="1343"/>
      <c r="BK140" s="1343"/>
      <c r="BL140" s="1343"/>
      <c r="BM140" s="1343"/>
      <c r="BN140" s="1063"/>
      <c r="BO140" s="1064"/>
      <c r="BP140" s="1064"/>
      <c r="BQ140" s="1064"/>
      <c r="BR140" s="1064"/>
      <c r="BS140" s="1103"/>
      <c r="BT140" s="1064"/>
      <c r="BU140" s="1064"/>
      <c r="BV140" s="1064"/>
      <c r="BW140" s="1104"/>
      <c r="BX140" s="1103"/>
      <c r="BY140" s="1064"/>
      <c r="BZ140" s="1064"/>
      <c r="CA140" s="1064"/>
      <c r="CB140" s="1104"/>
      <c r="CC140" s="1105"/>
      <c r="CD140" s="1351"/>
      <c r="CE140" s="1352"/>
      <c r="CF140" s="1352"/>
      <c r="CG140" s="1352"/>
      <c r="CH140" s="1414"/>
      <c r="CI140" s="1394"/>
      <c r="CJ140" s="1343"/>
      <c r="CK140" s="1343"/>
      <c r="CL140" s="1343"/>
      <c r="CM140" s="1344"/>
      <c r="CN140" s="1394"/>
      <c r="CO140" s="1343"/>
      <c r="CP140" s="1343"/>
      <c r="CQ140" s="1343"/>
      <c r="CR140" s="1344"/>
      <c r="CS140" s="1394"/>
      <c r="CT140" s="1343"/>
      <c r="CU140" s="1343"/>
      <c r="CV140" s="1343"/>
      <c r="CW140" s="1344"/>
      <c r="CX140" s="1394"/>
      <c r="CY140" s="1343"/>
      <c r="CZ140" s="1343"/>
      <c r="DA140" s="1343"/>
      <c r="DB140" s="1344"/>
      <c r="DC140" s="1343"/>
      <c r="DD140" s="1343"/>
      <c r="DE140" s="1343"/>
      <c r="DF140" s="1343"/>
      <c r="DG140" s="1344"/>
      <c r="DH140" s="1394"/>
      <c r="DI140" s="1343"/>
      <c r="DJ140" s="1343"/>
      <c r="DK140" s="1343"/>
      <c r="DL140" s="1344"/>
      <c r="DM140" s="1775"/>
      <c r="DN140" s="1776"/>
      <c r="DO140" s="1776"/>
      <c r="DP140" s="1777"/>
      <c r="DQ140" s="1776"/>
      <c r="DR140" s="1776"/>
      <c r="DS140" s="1776"/>
      <c r="DT140" s="1777"/>
      <c r="DU140" s="1352"/>
      <c r="DV140" s="1696"/>
      <c r="DW140" s="1778"/>
    </row>
    <row r="141" spans="1:127" s="390" customFormat="1" ht="15.75" customHeight="1">
      <c r="A141" s="1085" t="s">
        <v>990</v>
      </c>
      <c r="B141" s="1045">
        <v>132</v>
      </c>
      <c r="C141" s="1006"/>
      <c r="D141" s="1006"/>
      <c r="E141" s="1006"/>
      <c r="F141" s="1006"/>
      <c r="G141" s="1006"/>
      <c r="H141" s="1006"/>
      <c r="I141" s="1006"/>
      <c r="J141" s="1006"/>
      <c r="K141" s="1006"/>
      <c r="L141" s="1006"/>
      <c r="M141" s="1045"/>
      <c r="N141" s="1006"/>
      <c r="O141" s="1006"/>
      <c r="P141" s="1006"/>
      <c r="Q141" s="1006"/>
      <c r="R141" s="1006"/>
      <c r="S141" s="1006"/>
      <c r="T141" s="1007"/>
      <c r="U141" s="1086" t="s">
        <v>2496</v>
      </c>
      <c r="V141" s="1087" t="s">
        <v>2497</v>
      </c>
      <c r="W141" s="1087" t="s">
        <v>1936</v>
      </c>
      <c r="X141" s="1088" t="s">
        <v>2498</v>
      </c>
      <c r="Y141" s="1089" t="s">
        <v>1960</v>
      </c>
      <c r="Z141" s="1090" t="s">
        <v>2499</v>
      </c>
      <c r="AA141" s="1091" t="s">
        <v>1971</v>
      </c>
      <c r="AB141" s="1092" t="s">
        <v>1971</v>
      </c>
      <c r="AC141" s="1092" t="s">
        <v>1971</v>
      </c>
      <c r="AD141" s="1092" t="s">
        <v>1971</v>
      </c>
      <c r="AE141" s="1092">
        <v>1</v>
      </c>
      <c r="AF141" s="1092" t="s">
        <v>1971</v>
      </c>
      <c r="AG141" s="1092" t="s">
        <v>1971</v>
      </c>
      <c r="AH141" s="1092" t="s">
        <v>1971</v>
      </c>
      <c r="AI141" s="1093">
        <f t="shared" si="2"/>
        <v>1</v>
      </c>
      <c r="AJ141" s="1094" t="s">
        <v>988</v>
      </c>
      <c r="AK141" s="1094" t="s">
        <v>964</v>
      </c>
      <c r="AL141" s="1094" t="s">
        <v>965</v>
      </c>
      <c r="AM141" s="1095" t="s">
        <v>1027</v>
      </c>
      <c r="AN141" s="1006" t="s">
        <v>1039</v>
      </c>
      <c r="AO141" s="1006" t="s">
        <v>2068</v>
      </c>
      <c r="AP141" s="821">
        <v>2</v>
      </c>
      <c r="AQ141" s="1064" t="s">
        <v>966</v>
      </c>
      <c r="AR141" s="1097" t="s">
        <v>1960</v>
      </c>
      <c r="AS141" s="1098"/>
      <c r="AT141" s="1088"/>
      <c r="AU141" s="1088"/>
      <c r="AV141" s="1088"/>
      <c r="AW141" s="1099"/>
      <c r="AX141" s="1100"/>
      <c r="AY141" s="1063"/>
      <c r="AZ141" s="1064"/>
      <c r="BA141" s="1064"/>
      <c r="BB141" s="1064"/>
      <c r="BC141" s="1064"/>
      <c r="BD141" s="1064"/>
      <c r="BE141" s="1064"/>
      <c r="BF141" s="1064"/>
      <c r="BG141" s="1064"/>
      <c r="BH141" s="1064"/>
      <c r="BI141" s="1063" t="s">
        <v>1971</v>
      </c>
      <c r="BJ141" s="1064" t="s">
        <v>1971</v>
      </c>
      <c r="BK141" s="1064" t="s">
        <v>1971</v>
      </c>
      <c r="BL141" s="1064" t="s">
        <v>1971</v>
      </c>
      <c r="BM141" s="1064" t="s">
        <v>1971</v>
      </c>
      <c r="BN141" s="1063"/>
      <c r="BO141" s="1064"/>
      <c r="BP141" s="1064"/>
      <c r="BQ141" s="1064"/>
      <c r="BR141" s="1064"/>
      <c r="BS141" s="1103"/>
      <c r="BT141" s="1064"/>
      <c r="BU141" s="1064"/>
      <c r="BV141" s="1064"/>
      <c r="BW141" s="1104"/>
      <c r="BX141" s="1103"/>
      <c r="BY141" s="1064"/>
      <c r="BZ141" s="1064"/>
      <c r="CA141" s="1064"/>
      <c r="CB141" s="1104"/>
      <c r="CC141" s="1105"/>
      <c r="CD141" s="1106" t="s">
        <v>961</v>
      </c>
      <c r="CE141" s="1107" t="s">
        <v>961</v>
      </c>
      <c r="CF141" s="1107" t="s">
        <v>961</v>
      </c>
      <c r="CG141" s="1107" t="s">
        <v>961</v>
      </c>
      <c r="CH141" s="1108" t="s">
        <v>961</v>
      </c>
      <c r="CI141" s="1063" t="s">
        <v>1971</v>
      </c>
      <c r="CJ141" s="1064" t="s">
        <v>1971</v>
      </c>
      <c r="CK141" s="1064" t="s">
        <v>1971</v>
      </c>
      <c r="CL141" s="1064" t="s">
        <v>1971</v>
      </c>
      <c r="CM141" s="1105" t="s">
        <v>1971</v>
      </c>
      <c r="CN141" s="1063" t="s">
        <v>1971</v>
      </c>
      <c r="CO141" s="1064" t="s">
        <v>1971</v>
      </c>
      <c r="CP141" s="1064" t="s">
        <v>1971</v>
      </c>
      <c r="CQ141" s="1064" t="s">
        <v>1971</v>
      </c>
      <c r="CR141" s="1105" t="s">
        <v>1971</v>
      </c>
      <c r="CS141" s="1063" t="s">
        <v>1971</v>
      </c>
      <c r="CT141" s="1064" t="s">
        <v>1971</v>
      </c>
      <c r="CU141" s="1064" t="s">
        <v>1971</v>
      </c>
      <c r="CV141" s="1064" t="s">
        <v>1971</v>
      </c>
      <c r="CW141" s="1105" t="s">
        <v>1971</v>
      </c>
      <c r="CX141" s="1063" t="s">
        <v>1971</v>
      </c>
      <c r="CY141" s="1064" t="s">
        <v>1971</v>
      </c>
      <c r="CZ141" s="1064" t="s">
        <v>1971</v>
      </c>
      <c r="DA141" s="1064" t="s">
        <v>1971</v>
      </c>
      <c r="DB141" s="1105" t="s">
        <v>1971</v>
      </c>
      <c r="DC141" s="1064" t="s">
        <v>1971</v>
      </c>
      <c r="DD141" s="1064" t="s">
        <v>1971</v>
      </c>
      <c r="DE141" s="1064" t="s">
        <v>1971</v>
      </c>
      <c r="DF141" s="1064" t="s">
        <v>1971</v>
      </c>
      <c r="DG141" s="1105" t="s">
        <v>1971</v>
      </c>
      <c r="DH141" s="1063" t="s">
        <v>1971</v>
      </c>
      <c r="DI141" s="1064" t="s">
        <v>1971</v>
      </c>
      <c r="DJ141" s="1064" t="s">
        <v>1971</v>
      </c>
      <c r="DK141" s="1064" t="s">
        <v>1971</v>
      </c>
      <c r="DL141" s="1105" t="s">
        <v>1971</v>
      </c>
      <c r="DM141" s="1109" t="s">
        <v>1971</v>
      </c>
      <c r="DN141" s="1110" t="s">
        <v>1971</v>
      </c>
      <c r="DO141" s="1110" t="s">
        <v>1971</v>
      </c>
      <c r="DP141" s="1111" t="s">
        <v>1971</v>
      </c>
      <c r="DQ141" s="1110" t="s">
        <v>1971</v>
      </c>
      <c r="DR141" s="1110" t="s">
        <v>1971</v>
      </c>
      <c r="DS141" s="1110" t="s">
        <v>1971</v>
      </c>
      <c r="DT141" s="1111" t="s">
        <v>1971</v>
      </c>
      <c r="DU141" s="1107" t="s">
        <v>1971</v>
      </c>
      <c r="DV141" s="1112">
        <v>1</v>
      </c>
      <c r="DW141" s="1113" t="s">
        <v>1971</v>
      </c>
    </row>
    <row r="142" spans="1:127" s="390" customFormat="1" ht="15.75" customHeight="1">
      <c r="A142" s="1085" t="s">
        <v>990</v>
      </c>
      <c r="B142" s="1045">
        <v>133</v>
      </c>
      <c r="C142" s="1006"/>
      <c r="D142" s="1006"/>
      <c r="E142" s="1006"/>
      <c r="F142" s="1006"/>
      <c r="G142" s="1006"/>
      <c r="H142" s="1006"/>
      <c r="I142" s="1006"/>
      <c r="J142" s="1006"/>
      <c r="K142" s="1006"/>
      <c r="L142" s="1006"/>
      <c r="M142" s="1045"/>
      <c r="N142" s="1006"/>
      <c r="O142" s="1006"/>
      <c r="P142" s="1006"/>
      <c r="Q142" s="1006"/>
      <c r="R142" s="1006"/>
      <c r="S142" s="1006"/>
      <c r="T142" s="1007"/>
      <c r="U142" s="1086" t="s">
        <v>2500</v>
      </c>
      <c r="V142" s="1087" t="s">
        <v>2497</v>
      </c>
      <c r="W142" s="1087" t="s">
        <v>1936</v>
      </c>
      <c r="X142" s="1088" t="s">
        <v>2501</v>
      </c>
      <c r="Y142" s="1089" t="s">
        <v>1964</v>
      </c>
      <c r="Z142" s="1090" t="s">
        <v>2499</v>
      </c>
      <c r="AA142" s="1091" t="s">
        <v>1971</v>
      </c>
      <c r="AB142" s="1092">
        <v>0.63500000000000001</v>
      </c>
      <c r="AC142" s="1092">
        <v>0.36499999999999999</v>
      </c>
      <c r="AD142" s="1092" t="s">
        <v>1971</v>
      </c>
      <c r="AE142" s="1092" t="s">
        <v>1971</v>
      </c>
      <c r="AF142" s="1092" t="s">
        <v>1971</v>
      </c>
      <c r="AG142" s="1092" t="s">
        <v>1971</v>
      </c>
      <c r="AH142" s="1092" t="s">
        <v>1971</v>
      </c>
      <c r="AI142" s="1093">
        <f t="shared" si="2"/>
        <v>1</v>
      </c>
      <c r="AJ142" s="1094" t="s">
        <v>988</v>
      </c>
      <c r="AK142" s="1094" t="s">
        <v>964</v>
      </c>
      <c r="AL142" s="1094" t="s">
        <v>965</v>
      </c>
      <c r="AM142" s="1095" t="s">
        <v>1031</v>
      </c>
      <c r="AN142" s="1006" t="s">
        <v>1039</v>
      </c>
      <c r="AO142" s="1006" t="s">
        <v>431</v>
      </c>
      <c r="AP142" s="821">
        <v>2</v>
      </c>
      <c r="AQ142" s="1064" t="s">
        <v>966</v>
      </c>
      <c r="AR142" s="1097" t="s">
        <v>1964</v>
      </c>
      <c r="AS142" s="1098"/>
      <c r="AT142" s="1088"/>
      <c r="AU142" s="1088"/>
      <c r="AV142" s="1088"/>
      <c r="AW142" s="1099"/>
      <c r="AX142" s="1100"/>
      <c r="AY142" s="1063"/>
      <c r="AZ142" s="1064"/>
      <c r="BA142" s="1064"/>
      <c r="BB142" s="1064"/>
      <c r="BC142" s="1064"/>
      <c r="BD142" s="1064"/>
      <c r="BE142" s="1064"/>
      <c r="BF142" s="1064"/>
      <c r="BG142" s="1064"/>
      <c r="BH142" s="1064"/>
      <c r="BI142" s="1063" t="s">
        <v>1971</v>
      </c>
      <c r="BJ142" s="1064" t="s">
        <v>1971</v>
      </c>
      <c r="BK142" s="1064" t="s">
        <v>1971</v>
      </c>
      <c r="BL142" s="1064" t="s">
        <v>1971</v>
      </c>
      <c r="BM142" s="1064" t="s">
        <v>1971</v>
      </c>
      <c r="BN142" s="1063"/>
      <c r="BO142" s="1064"/>
      <c r="BP142" s="1064"/>
      <c r="BQ142" s="1064"/>
      <c r="BR142" s="1064"/>
      <c r="BS142" s="1103"/>
      <c r="BT142" s="1064"/>
      <c r="BU142" s="1064"/>
      <c r="BV142" s="1064"/>
      <c r="BW142" s="1104"/>
      <c r="BX142" s="1103"/>
      <c r="BY142" s="1064"/>
      <c r="BZ142" s="1064"/>
      <c r="CA142" s="1064"/>
      <c r="CB142" s="1104"/>
      <c r="CC142" s="1105"/>
      <c r="CD142" s="1106" t="s">
        <v>961</v>
      </c>
      <c r="CE142" s="1107" t="s">
        <v>961</v>
      </c>
      <c r="CF142" s="1107" t="s">
        <v>961</v>
      </c>
      <c r="CG142" s="1107" t="s">
        <v>961</v>
      </c>
      <c r="CH142" s="1108" t="s">
        <v>961</v>
      </c>
      <c r="CI142" s="1063" t="s">
        <v>1971</v>
      </c>
      <c r="CJ142" s="1064" t="s">
        <v>1971</v>
      </c>
      <c r="CK142" s="1064" t="s">
        <v>1971</v>
      </c>
      <c r="CL142" s="1064" t="s">
        <v>1971</v>
      </c>
      <c r="CM142" s="1105" t="s">
        <v>1971</v>
      </c>
      <c r="CN142" s="1063" t="s">
        <v>1971</v>
      </c>
      <c r="CO142" s="1064" t="s">
        <v>1971</v>
      </c>
      <c r="CP142" s="1064" t="s">
        <v>1971</v>
      </c>
      <c r="CQ142" s="1064" t="s">
        <v>1971</v>
      </c>
      <c r="CR142" s="1105" t="s">
        <v>1971</v>
      </c>
      <c r="CS142" s="1063" t="s">
        <v>1971</v>
      </c>
      <c r="CT142" s="1064" t="s">
        <v>1971</v>
      </c>
      <c r="CU142" s="1064" t="s">
        <v>1971</v>
      </c>
      <c r="CV142" s="1064" t="s">
        <v>1971</v>
      </c>
      <c r="CW142" s="1105" t="s">
        <v>1971</v>
      </c>
      <c r="CX142" s="1063" t="s">
        <v>1971</v>
      </c>
      <c r="CY142" s="1064" t="s">
        <v>1971</v>
      </c>
      <c r="CZ142" s="1064" t="s">
        <v>1971</v>
      </c>
      <c r="DA142" s="1064" t="s">
        <v>1971</v>
      </c>
      <c r="DB142" s="1105" t="s">
        <v>1971</v>
      </c>
      <c r="DC142" s="1064" t="s">
        <v>1971</v>
      </c>
      <c r="DD142" s="1064" t="s">
        <v>1971</v>
      </c>
      <c r="DE142" s="1064" t="s">
        <v>1971</v>
      </c>
      <c r="DF142" s="1064" t="s">
        <v>1971</v>
      </c>
      <c r="DG142" s="1105" t="s">
        <v>1971</v>
      </c>
      <c r="DH142" s="1063" t="s">
        <v>1971</v>
      </c>
      <c r="DI142" s="1064" t="s">
        <v>1971</v>
      </c>
      <c r="DJ142" s="1064" t="s">
        <v>1971</v>
      </c>
      <c r="DK142" s="1064" t="s">
        <v>1971</v>
      </c>
      <c r="DL142" s="1105" t="s">
        <v>1971</v>
      </c>
      <c r="DM142" s="1109" t="s">
        <v>1971</v>
      </c>
      <c r="DN142" s="1110" t="s">
        <v>1971</v>
      </c>
      <c r="DO142" s="1110" t="s">
        <v>1971</v>
      </c>
      <c r="DP142" s="1111" t="s">
        <v>1971</v>
      </c>
      <c r="DQ142" s="1110" t="s">
        <v>1971</v>
      </c>
      <c r="DR142" s="1110" t="s">
        <v>1971</v>
      </c>
      <c r="DS142" s="1110" t="s">
        <v>1971</v>
      </c>
      <c r="DT142" s="1111" t="s">
        <v>1971</v>
      </c>
      <c r="DU142" s="1107" t="s">
        <v>1971</v>
      </c>
      <c r="DV142" s="1112">
        <v>1</v>
      </c>
      <c r="DW142" s="1113" t="s">
        <v>1971</v>
      </c>
    </row>
    <row r="143" spans="1:127" s="390" customFormat="1" ht="15.75" customHeight="1">
      <c r="A143" s="1085" t="s">
        <v>990</v>
      </c>
      <c r="B143" s="1045">
        <v>134</v>
      </c>
      <c r="C143" s="1006"/>
      <c r="D143" s="1006"/>
      <c r="E143" s="1006"/>
      <c r="F143" s="1006"/>
      <c r="G143" s="1006"/>
      <c r="H143" s="1006"/>
      <c r="I143" s="1006"/>
      <c r="J143" s="1006"/>
      <c r="K143" s="1006"/>
      <c r="L143" s="1006"/>
      <c r="M143" s="1045"/>
      <c r="N143" s="1006"/>
      <c r="O143" s="1006"/>
      <c r="P143" s="1006"/>
      <c r="Q143" s="1006"/>
      <c r="R143" s="1006"/>
      <c r="S143" s="1006"/>
      <c r="T143" s="1007"/>
      <c r="U143" s="1086" t="s">
        <v>2502</v>
      </c>
      <c r="V143" s="1087" t="s">
        <v>2503</v>
      </c>
      <c r="W143" s="1087" t="s">
        <v>1936</v>
      </c>
      <c r="X143" s="1088" t="s">
        <v>2504</v>
      </c>
      <c r="Y143" s="1089" t="s">
        <v>148</v>
      </c>
      <c r="Z143" s="1090" t="s">
        <v>2505</v>
      </c>
      <c r="AA143" s="1091" t="s">
        <v>1971</v>
      </c>
      <c r="AB143" s="1092">
        <v>1</v>
      </c>
      <c r="AC143" s="1092" t="s">
        <v>1971</v>
      </c>
      <c r="AD143" s="1092" t="s">
        <v>1971</v>
      </c>
      <c r="AE143" s="1092" t="s">
        <v>1971</v>
      </c>
      <c r="AF143" s="1092" t="s">
        <v>1971</v>
      </c>
      <c r="AG143" s="1092" t="s">
        <v>1971</v>
      </c>
      <c r="AH143" s="1092" t="s">
        <v>1971</v>
      </c>
      <c r="AI143" s="1093">
        <f t="shared" si="2"/>
        <v>1</v>
      </c>
      <c r="AJ143" s="1094" t="s">
        <v>984</v>
      </c>
      <c r="AK143" s="1094" t="s">
        <v>964</v>
      </c>
      <c r="AL143" s="1094" t="s">
        <v>965</v>
      </c>
      <c r="AM143" s="1095" t="s">
        <v>1955</v>
      </c>
      <c r="AN143" s="1006" t="s">
        <v>2204</v>
      </c>
      <c r="AO143" s="1006" t="s">
        <v>4787</v>
      </c>
      <c r="AP143" s="1302">
        <v>2</v>
      </c>
      <c r="AQ143" s="1064" t="s">
        <v>978</v>
      </c>
      <c r="AR143" s="1097" t="s">
        <v>148</v>
      </c>
      <c r="AS143" s="1098"/>
      <c r="AT143" s="1088"/>
      <c r="AU143" s="1088"/>
      <c r="AV143" s="1088"/>
      <c r="AW143" s="1099"/>
      <c r="AX143" s="1100"/>
      <c r="AY143" s="1063"/>
      <c r="AZ143" s="1064"/>
      <c r="BA143" s="1064"/>
      <c r="BB143" s="1064"/>
      <c r="BC143" s="1064"/>
      <c r="BD143" s="1064"/>
      <c r="BE143" s="1064"/>
      <c r="BF143" s="1064"/>
      <c r="BG143" s="1114"/>
      <c r="BH143" s="1114"/>
      <c r="BI143" s="1115">
        <v>0</v>
      </c>
      <c r="BJ143" s="1114">
        <v>0</v>
      </c>
      <c r="BK143" s="1114">
        <v>0</v>
      </c>
      <c r="BL143" s="1114">
        <v>0</v>
      </c>
      <c r="BM143" s="1114">
        <v>0</v>
      </c>
      <c r="BN143" s="1063"/>
      <c r="BO143" s="1064"/>
      <c r="BP143" s="1064"/>
      <c r="BQ143" s="1064"/>
      <c r="BR143" s="1064"/>
      <c r="BS143" s="1103"/>
      <c r="BT143" s="1064"/>
      <c r="BU143" s="1064"/>
      <c r="BV143" s="1064"/>
      <c r="BW143" s="1104"/>
      <c r="BX143" s="1103"/>
      <c r="BY143" s="1064"/>
      <c r="BZ143" s="1064"/>
      <c r="CA143" s="1064"/>
      <c r="CB143" s="1104"/>
      <c r="CC143" s="1105"/>
      <c r="CD143" s="1106" t="s">
        <v>961</v>
      </c>
      <c r="CE143" s="1107" t="s">
        <v>961</v>
      </c>
      <c r="CF143" s="1107" t="s">
        <v>961</v>
      </c>
      <c r="CG143" s="1107" t="s">
        <v>961</v>
      </c>
      <c r="CH143" s="1108" t="s">
        <v>961</v>
      </c>
      <c r="CI143" s="1063" t="s">
        <v>1971</v>
      </c>
      <c r="CJ143" s="1064" t="s">
        <v>1971</v>
      </c>
      <c r="CK143" s="1064" t="s">
        <v>1971</v>
      </c>
      <c r="CL143" s="1064" t="s">
        <v>1971</v>
      </c>
      <c r="CM143" s="1105" t="s">
        <v>1971</v>
      </c>
      <c r="CN143" s="1063">
        <v>9.5</v>
      </c>
      <c r="CO143" s="1064">
        <v>9.5</v>
      </c>
      <c r="CP143" s="1064">
        <v>9.5</v>
      </c>
      <c r="CQ143" s="1064">
        <v>9.5</v>
      </c>
      <c r="CR143" s="1105">
        <v>9.5</v>
      </c>
      <c r="CS143" s="1063">
        <v>2</v>
      </c>
      <c r="CT143" s="1064">
        <v>2</v>
      </c>
      <c r="CU143" s="1199">
        <v>1.5</v>
      </c>
      <c r="CV143" s="1199">
        <v>1.5</v>
      </c>
      <c r="CW143" s="1200">
        <v>1.5</v>
      </c>
      <c r="CX143" s="1063" t="s">
        <v>1971</v>
      </c>
      <c r="CY143" s="1064" t="s">
        <v>1971</v>
      </c>
      <c r="CZ143" s="1064" t="s">
        <v>1971</v>
      </c>
      <c r="DA143" s="1064" t="s">
        <v>1971</v>
      </c>
      <c r="DB143" s="1105" t="s">
        <v>1971</v>
      </c>
      <c r="DC143" s="1064" t="s">
        <v>1971</v>
      </c>
      <c r="DD143" s="1064" t="s">
        <v>1971</v>
      </c>
      <c r="DE143" s="1064" t="s">
        <v>1971</v>
      </c>
      <c r="DF143" s="1064" t="s">
        <v>1971</v>
      </c>
      <c r="DG143" s="1105" t="s">
        <v>1971</v>
      </c>
      <c r="DH143" s="1063" t="s">
        <v>1971</v>
      </c>
      <c r="DI143" s="1064" t="s">
        <v>1971</v>
      </c>
      <c r="DJ143" s="1064" t="s">
        <v>1971</v>
      </c>
      <c r="DK143" s="1064" t="s">
        <v>1971</v>
      </c>
      <c r="DL143" s="1105" t="s">
        <v>1971</v>
      </c>
      <c r="DM143" s="1109">
        <v>-1.3939999999999999</v>
      </c>
      <c r="DN143" s="1110" t="s">
        <v>1971</v>
      </c>
      <c r="DO143" s="1110" t="s">
        <v>1971</v>
      </c>
      <c r="DP143" s="1111" t="s">
        <v>1971</v>
      </c>
      <c r="DQ143" s="1110">
        <v>0</v>
      </c>
      <c r="DR143" s="1110" t="s">
        <v>1971</v>
      </c>
      <c r="DS143" s="1110" t="s">
        <v>1971</v>
      </c>
      <c r="DT143" s="1111" t="s">
        <v>1971</v>
      </c>
      <c r="DU143" s="1107" t="s">
        <v>1971</v>
      </c>
      <c r="DV143" s="1112">
        <v>1</v>
      </c>
      <c r="DW143" s="1113" t="s">
        <v>1971</v>
      </c>
    </row>
    <row r="144" spans="1:127" s="390" customFormat="1" ht="15.75" customHeight="1">
      <c r="A144" s="1085" t="s">
        <v>990</v>
      </c>
      <c r="B144" s="1045">
        <v>135</v>
      </c>
      <c r="C144" s="1006"/>
      <c r="D144" s="1006"/>
      <c r="E144" s="1006"/>
      <c r="F144" s="1006"/>
      <c r="G144" s="1006"/>
      <c r="H144" s="1006"/>
      <c r="I144" s="1006"/>
      <c r="J144" s="1006"/>
      <c r="K144" s="1006"/>
      <c r="L144" s="1006"/>
      <c r="M144" s="1045"/>
      <c r="N144" s="1006"/>
      <c r="O144" s="1006"/>
      <c r="P144" s="1006"/>
      <c r="Q144" s="1006"/>
      <c r="R144" s="1006"/>
      <c r="S144" s="1006"/>
      <c r="T144" s="1007"/>
      <c r="U144" s="1086" t="s">
        <v>2507</v>
      </c>
      <c r="V144" s="1087" t="s">
        <v>2508</v>
      </c>
      <c r="W144" s="1087" t="s">
        <v>1920</v>
      </c>
      <c r="X144" s="1088" t="s">
        <v>2509</v>
      </c>
      <c r="Y144" s="1089" t="s">
        <v>154</v>
      </c>
      <c r="Z144" s="1090" t="s">
        <v>1924</v>
      </c>
      <c r="AA144" s="1091" t="s">
        <v>1971</v>
      </c>
      <c r="AB144" s="1092">
        <v>1</v>
      </c>
      <c r="AC144" s="1092" t="s">
        <v>1971</v>
      </c>
      <c r="AD144" s="1092" t="s">
        <v>1971</v>
      </c>
      <c r="AE144" s="1092" t="s">
        <v>1971</v>
      </c>
      <c r="AF144" s="1092" t="s">
        <v>1971</v>
      </c>
      <c r="AG144" s="1092" t="s">
        <v>1971</v>
      </c>
      <c r="AH144" s="1092" t="s">
        <v>1971</v>
      </c>
      <c r="AI144" s="1093">
        <f t="shared" si="2"/>
        <v>1</v>
      </c>
      <c r="AJ144" s="1094" t="s">
        <v>988</v>
      </c>
      <c r="AK144" s="1094" t="s">
        <v>964</v>
      </c>
      <c r="AL144" s="1094" t="s">
        <v>965</v>
      </c>
      <c r="AM144" s="1095" t="s">
        <v>1923</v>
      </c>
      <c r="AN144" s="1006" t="s">
        <v>4781</v>
      </c>
      <c r="AO144" s="1006" t="s">
        <v>4782</v>
      </c>
      <c r="AP144" s="1302">
        <v>0</v>
      </c>
      <c r="AQ144" s="1064" t="s">
        <v>978</v>
      </c>
      <c r="AR144" s="1097" t="s">
        <v>154</v>
      </c>
      <c r="AS144" s="1098"/>
      <c r="AT144" s="1088"/>
      <c r="AU144" s="1088"/>
      <c r="AV144" s="1088"/>
      <c r="AW144" s="1099"/>
      <c r="AX144" s="1100"/>
      <c r="AY144" s="1063"/>
      <c r="AZ144" s="1064"/>
      <c r="BA144" s="1064"/>
      <c r="BB144" s="1064"/>
      <c r="BC144" s="1064"/>
      <c r="BD144" s="1064"/>
      <c r="BE144" s="1064"/>
      <c r="BF144" s="1064"/>
      <c r="BG144" s="1138"/>
      <c r="BH144" s="1138"/>
      <c r="BI144" s="1137">
        <v>4.5138888888888893E-3</v>
      </c>
      <c r="BJ144" s="1138">
        <v>4.2592592592592595E-3</v>
      </c>
      <c r="BK144" s="1138">
        <v>3.9930555555555561E-3</v>
      </c>
      <c r="BL144" s="1138">
        <v>3.7384259259259263E-3</v>
      </c>
      <c r="BM144" s="1138">
        <v>3.472222222222222E-3</v>
      </c>
      <c r="BN144" s="1063"/>
      <c r="BO144" s="1064"/>
      <c r="BP144" s="1064"/>
      <c r="BQ144" s="1064"/>
      <c r="BR144" s="1064"/>
      <c r="BS144" s="1103"/>
      <c r="BT144" s="1064"/>
      <c r="BU144" s="1064"/>
      <c r="BV144" s="1064"/>
      <c r="BW144" s="1104"/>
      <c r="BX144" s="1103"/>
      <c r="BY144" s="1064"/>
      <c r="BZ144" s="1064"/>
      <c r="CA144" s="1064"/>
      <c r="CB144" s="1104"/>
      <c r="CC144" s="1105"/>
      <c r="CD144" s="1106" t="s">
        <v>961</v>
      </c>
      <c r="CE144" s="1107" t="s">
        <v>961</v>
      </c>
      <c r="CF144" s="1107" t="s">
        <v>961</v>
      </c>
      <c r="CG144" s="1107" t="s">
        <v>961</v>
      </c>
      <c r="CH144" s="1108" t="s">
        <v>961</v>
      </c>
      <c r="CI144" s="1345">
        <v>1.3391203703703704E-2</v>
      </c>
      <c r="CJ144" s="1346">
        <v>1.3391203703703704E-2</v>
      </c>
      <c r="CK144" s="1346">
        <v>1.3391203703703704E-2</v>
      </c>
      <c r="CL144" s="1346">
        <v>1.3391203703703704E-2</v>
      </c>
      <c r="CM144" s="1347">
        <v>1.3391203703703704E-2</v>
      </c>
      <c r="CN144" s="1345">
        <v>1.1793981481481482E-2</v>
      </c>
      <c r="CO144" s="1346">
        <v>1.1793981481481482E-2</v>
      </c>
      <c r="CP144" s="1346">
        <v>1.1793981481481482E-2</v>
      </c>
      <c r="CQ144" s="1346">
        <v>1.1793981481481482E-2</v>
      </c>
      <c r="CR144" s="1347">
        <v>1.1793981481481482E-2</v>
      </c>
      <c r="CS144" s="1137" t="s">
        <v>1971</v>
      </c>
      <c r="CT144" s="1138" t="s">
        <v>1971</v>
      </c>
      <c r="CU144" s="1138" t="s">
        <v>1971</v>
      </c>
      <c r="CV144" s="1138" t="s">
        <v>1971</v>
      </c>
      <c r="CW144" s="1141" t="s">
        <v>1971</v>
      </c>
      <c r="CX144" s="1137" t="s">
        <v>1971</v>
      </c>
      <c r="CY144" s="1138" t="s">
        <v>1971</v>
      </c>
      <c r="CZ144" s="1138" t="s">
        <v>1971</v>
      </c>
      <c r="DA144" s="1138" t="s">
        <v>1971</v>
      </c>
      <c r="DB144" s="1141" t="s">
        <v>1971</v>
      </c>
      <c r="DC144" s="1346">
        <v>1.8287037037037037E-3</v>
      </c>
      <c r="DD144" s="1346">
        <v>1.689814814814815E-3</v>
      </c>
      <c r="DE144" s="1346">
        <v>1.5624999999999999E-3</v>
      </c>
      <c r="DF144" s="1346">
        <v>1.4351851851851854E-3</v>
      </c>
      <c r="DG144" s="1141">
        <v>1.25E-3</v>
      </c>
      <c r="DH144" s="1137" t="s">
        <v>4797</v>
      </c>
      <c r="DI144" s="1138" t="s">
        <v>4797</v>
      </c>
      <c r="DJ144" s="1138" t="s">
        <v>4797</v>
      </c>
      <c r="DK144" s="1138" t="s">
        <v>4797</v>
      </c>
      <c r="DL144" s="1141" t="s">
        <v>4797</v>
      </c>
      <c r="DM144" s="1109">
        <v>-1.028</v>
      </c>
      <c r="DN144" s="1110" t="s">
        <v>1971</v>
      </c>
      <c r="DO144" s="1110" t="s">
        <v>1971</v>
      </c>
      <c r="DP144" s="1111">
        <v>-2.9660000000000002</v>
      </c>
      <c r="DQ144" s="1110">
        <v>1.028</v>
      </c>
      <c r="DR144" s="1110" t="s">
        <v>1971</v>
      </c>
      <c r="DS144" s="1110" t="s">
        <v>1971</v>
      </c>
      <c r="DT144" s="1111">
        <v>2.9660000000000002</v>
      </c>
      <c r="DU144" s="1107" t="s">
        <v>1971</v>
      </c>
      <c r="DV144" s="1112">
        <v>1</v>
      </c>
      <c r="DW144" s="1113" t="s">
        <v>1971</v>
      </c>
    </row>
    <row r="145" spans="1:127" s="390" customFormat="1" ht="15.75" customHeight="1">
      <c r="A145" s="1042" t="s">
        <v>990</v>
      </c>
      <c r="B145" s="1043">
        <v>136</v>
      </c>
      <c r="C145" s="1131"/>
      <c r="D145" s="1131"/>
      <c r="E145" s="1131"/>
      <c r="F145" s="1131"/>
      <c r="G145" s="1131"/>
      <c r="H145" s="1131"/>
      <c r="I145" s="1131"/>
      <c r="J145" s="1131"/>
      <c r="K145" s="1131"/>
      <c r="L145" s="1131"/>
      <c r="M145" s="1043"/>
      <c r="N145" s="1131"/>
      <c r="O145" s="1131"/>
      <c r="P145" s="1131"/>
      <c r="Q145" s="1131"/>
      <c r="R145" s="1131"/>
      <c r="S145" s="1131"/>
      <c r="T145" s="1046"/>
      <c r="U145" s="1047" t="s">
        <v>2511</v>
      </c>
      <c r="V145" s="1048" t="s">
        <v>2508</v>
      </c>
      <c r="W145" s="1048" t="s">
        <v>1920</v>
      </c>
      <c r="X145" s="1049" t="s">
        <v>2512</v>
      </c>
      <c r="Y145" s="1050" t="s">
        <v>2513</v>
      </c>
      <c r="Z145" s="1051" t="s">
        <v>2514</v>
      </c>
      <c r="AA145" s="1052" t="s">
        <v>1971</v>
      </c>
      <c r="AB145" s="1053">
        <v>1</v>
      </c>
      <c r="AC145" s="1053" t="s">
        <v>1971</v>
      </c>
      <c r="AD145" s="1053" t="s">
        <v>1971</v>
      </c>
      <c r="AE145" s="1053" t="s">
        <v>1971</v>
      </c>
      <c r="AF145" s="1053" t="s">
        <v>1971</v>
      </c>
      <c r="AG145" s="1053" t="s">
        <v>1971</v>
      </c>
      <c r="AH145" s="1053" t="s">
        <v>1971</v>
      </c>
      <c r="AI145" s="1054">
        <f t="shared" si="2"/>
        <v>1</v>
      </c>
      <c r="AJ145" s="1055" t="s">
        <v>988</v>
      </c>
      <c r="AK145" s="1055" t="s">
        <v>964</v>
      </c>
      <c r="AL145" s="1055" t="s">
        <v>965</v>
      </c>
      <c r="AM145" s="1056" t="s">
        <v>629</v>
      </c>
      <c r="AN145" s="1050" t="s">
        <v>293</v>
      </c>
      <c r="AO145" s="1050" t="s">
        <v>4783</v>
      </c>
      <c r="AP145" s="1068">
        <v>1</v>
      </c>
      <c r="AQ145" s="821" t="s">
        <v>966</v>
      </c>
      <c r="AR145" s="1059" t="s">
        <v>629</v>
      </c>
      <c r="AS145" s="1060"/>
      <c r="AT145" s="1049"/>
      <c r="AU145" s="1049"/>
      <c r="AV145" s="1049"/>
      <c r="AW145" s="1061"/>
      <c r="AX145" s="1062"/>
      <c r="AY145" s="1067"/>
      <c r="AZ145" s="1068"/>
      <c r="BA145" s="1068"/>
      <c r="BB145" s="1068"/>
      <c r="BC145" s="1068"/>
      <c r="BD145" s="1068"/>
      <c r="BE145" s="1068"/>
      <c r="BF145" s="1068"/>
      <c r="BG145" s="1065"/>
      <c r="BH145" s="1065"/>
      <c r="BI145" s="1207">
        <v>1</v>
      </c>
      <c r="BJ145" s="1328">
        <v>3</v>
      </c>
      <c r="BK145" s="1328">
        <v>6</v>
      </c>
      <c r="BL145" s="1328">
        <v>9</v>
      </c>
      <c r="BM145" s="1328">
        <v>12</v>
      </c>
      <c r="BN145" s="1067"/>
      <c r="BO145" s="1068"/>
      <c r="BP145" s="1068"/>
      <c r="BQ145" s="1068"/>
      <c r="BR145" s="1068"/>
      <c r="BS145" s="1069"/>
      <c r="BT145" s="1068"/>
      <c r="BU145" s="1068"/>
      <c r="BV145" s="1068"/>
      <c r="BW145" s="1070"/>
      <c r="BX145" s="1069"/>
      <c r="BY145" s="1068"/>
      <c r="BZ145" s="1068"/>
      <c r="CA145" s="1068"/>
      <c r="CB145" s="1070"/>
      <c r="CC145" s="1071"/>
      <c r="CD145" s="1072" t="s">
        <v>961</v>
      </c>
      <c r="CE145" s="1073" t="s">
        <v>961</v>
      </c>
      <c r="CF145" s="1073" t="s">
        <v>961</v>
      </c>
      <c r="CG145" s="1073" t="s">
        <v>961</v>
      </c>
      <c r="CH145" s="1074" t="s">
        <v>961</v>
      </c>
      <c r="CI145" s="1201" t="s">
        <v>1971</v>
      </c>
      <c r="CJ145" s="1202" t="s">
        <v>1971</v>
      </c>
      <c r="CK145" s="1202" t="s">
        <v>1971</v>
      </c>
      <c r="CL145" s="1202" t="s">
        <v>1971</v>
      </c>
      <c r="CM145" s="1204" t="s">
        <v>1971</v>
      </c>
      <c r="CN145" s="1201">
        <v>-38</v>
      </c>
      <c r="CO145" s="1202">
        <v>-38</v>
      </c>
      <c r="CP145" s="1202">
        <v>-38</v>
      </c>
      <c r="CQ145" s="1202">
        <v>-38</v>
      </c>
      <c r="CR145" s="1202">
        <v>-38</v>
      </c>
      <c r="CS145" s="1067" t="s">
        <v>1971</v>
      </c>
      <c r="CT145" s="1068" t="s">
        <v>1971</v>
      </c>
      <c r="CU145" s="1068" t="s">
        <v>1971</v>
      </c>
      <c r="CV145" s="1068" t="s">
        <v>1971</v>
      </c>
      <c r="CW145" s="1071" t="s">
        <v>1971</v>
      </c>
      <c r="CX145" s="1067" t="s">
        <v>1971</v>
      </c>
      <c r="CY145" s="1068" t="s">
        <v>1971</v>
      </c>
      <c r="CZ145" s="1068" t="s">
        <v>1971</v>
      </c>
      <c r="DA145" s="1068" t="s">
        <v>1971</v>
      </c>
      <c r="DB145" s="1071" t="s">
        <v>1971</v>
      </c>
      <c r="DC145" s="1395" t="s">
        <v>4797</v>
      </c>
      <c r="DD145" s="1395" t="s">
        <v>4797</v>
      </c>
      <c r="DE145" s="1395" t="s">
        <v>4797</v>
      </c>
      <c r="DF145" s="1395" t="s">
        <v>4797</v>
      </c>
      <c r="DG145" s="1395" t="s">
        <v>4797</v>
      </c>
      <c r="DH145" s="1201"/>
      <c r="DI145" s="1202" t="s">
        <v>1971</v>
      </c>
      <c r="DJ145" s="1202" t="s">
        <v>1971</v>
      </c>
      <c r="DK145" s="1202" t="s">
        <v>1971</v>
      </c>
      <c r="DL145" s="1204" t="s">
        <v>1971</v>
      </c>
      <c r="DM145" s="1079">
        <v>-0.17499999999999999</v>
      </c>
      <c r="DN145" s="1211">
        <v>-0.17499999999999999</v>
      </c>
      <c r="DO145" s="1080" t="s">
        <v>1971</v>
      </c>
      <c r="DP145" s="1208" t="s">
        <v>1971</v>
      </c>
      <c r="DQ145" s="1080">
        <v>0.15</v>
      </c>
      <c r="DR145" s="1080" t="s">
        <v>1971</v>
      </c>
      <c r="DS145" s="1080" t="s">
        <v>1971</v>
      </c>
      <c r="DT145" s="1208" t="s">
        <v>1971</v>
      </c>
      <c r="DU145" s="1073" t="s">
        <v>1971</v>
      </c>
      <c r="DV145" s="1082">
        <v>1</v>
      </c>
      <c r="DW145" s="1083" t="s">
        <v>1971</v>
      </c>
    </row>
    <row r="146" spans="1:127" s="390" customFormat="1" ht="15.75" customHeight="1">
      <c r="A146" s="1042" t="s">
        <v>990</v>
      </c>
      <c r="B146" s="1043">
        <v>137</v>
      </c>
      <c r="C146" s="1131"/>
      <c r="D146" s="1131"/>
      <c r="E146" s="1131"/>
      <c r="F146" s="1131"/>
      <c r="G146" s="1131"/>
      <c r="H146" s="1131"/>
      <c r="I146" s="1131"/>
      <c r="J146" s="1131"/>
      <c r="K146" s="1131"/>
      <c r="L146" s="1131"/>
      <c r="M146" s="1043"/>
      <c r="N146" s="1131"/>
      <c r="O146" s="1131"/>
      <c r="P146" s="1131"/>
      <c r="Q146" s="1131"/>
      <c r="R146" s="1131"/>
      <c r="S146" s="1131"/>
      <c r="T146" s="1046"/>
      <c r="U146" s="1047" t="s">
        <v>2516</v>
      </c>
      <c r="V146" s="1048" t="s">
        <v>2508</v>
      </c>
      <c r="W146" s="1048" t="s">
        <v>1920</v>
      </c>
      <c r="X146" s="1049" t="s">
        <v>2517</v>
      </c>
      <c r="Y146" s="1050" t="s">
        <v>2518</v>
      </c>
      <c r="Z146" s="1051" t="s">
        <v>2514</v>
      </c>
      <c r="AA146" s="1052" t="s">
        <v>1971</v>
      </c>
      <c r="AB146" s="1053">
        <v>1</v>
      </c>
      <c r="AC146" s="1053" t="s">
        <v>1971</v>
      </c>
      <c r="AD146" s="1053" t="s">
        <v>1971</v>
      </c>
      <c r="AE146" s="1053" t="s">
        <v>1971</v>
      </c>
      <c r="AF146" s="1053" t="s">
        <v>1971</v>
      </c>
      <c r="AG146" s="1053" t="s">
        <v>1971</v>
      </c>
      <c r="AH146" s="1053" t="s">
        <v>1971</v>
      </c>
      <c r="AI146" s="1054">
        <f t="shared" si="2"/>
        <v>1</v>
      </c>
      <c r="AJ146" s="1055" t="s">
        <v>988</v>
      </c>
      <c r="AK146" s="1055" t="s">
        <v>964</v>
      </c>
      <c r="AL146" s="1055" t="s">
        <v>965</v>
      </c>
      <c r="AM146" s="1056" t="s">
        <v>629</v>
      </c>
      <c r="AN146" s="1050" t="s">
        <v>293</v>
      </c>
      <c r="AO146" s="1050" t="s">
        <v>4783</v>
      </c>
      <c r="AP146" s="1068">
        <v>1</v>
      </c>
      <c r="AQ146" s="821" t="s">
        <v>966</v>
      </c>
      <c r="AR146" s="1059" t="s">
        <v>629</v>
      </c>
      <c r="AS146" s="1060"/>
      <c r="AT146" s="1049"/>
      <c r="AU146" s="1049"/>
      <c r="AV146" s="1049"/>
      <c r="AW146" s="1061"/>
      <c r="AX146" s="1062"/>
      <c r="AY146" s="1067"/>
      <c r="AZ146" s="1068"/>
      <c r="BA146" s="1068"/>
      <c r="BB146" s="1068"/>
      <c r="BC146" s="1068"/>
      <c r="BD146" s="1068"/>
      <c r="BE146" s="1068"/>
      <c r="BF146" s="1068"/>
      <c r="BG146" s="1065"/>
      <c r="BH146" s="1065"/>
      <c r="BI146" s="1207">
        <v>1.3</v>
      </c>
      <c r="BJ146" s="1328">
        <v>3.7</v>
      </c>
      <c r="BK146" s="1328">
        <v>7.2</v>
      </c>
      <c r="BL146" s="1328">
        <v>10.5</v>
      </c>
      <c r="BM146" s="1328">
        <v>14.1</v>
      </c>
      <c r="BN146" s="1067"/>
      <c r="BO146" s="1068"/>
      <c r="BP146" s="1068"/>
      <c r="BQ146" s="1068"/>
      <c r="BR146" s="1068"/>
      <c r="BS146" s="1069"/>
      <c r="BT146" s="1068"/>
      <c r="BU146" s="1068"/>
      <c r="BV146" s="1068"/>
      <c r="BW146" s="1070"/>
      <c r="BX146" s="1069"/>
      <c r="BY146" s="1068"/>
      <c r="BZ146" s="1068"/>
      <c r="CA146" s="1068"/>
      <c r="CB146" s="1070"/>
      <c r="CC146" s="1071"/>
      <c r="CD146" s="1072" t="s">
        <v>961</v>
      </c>
      <c r="CE146" s="1073" t="s">
        <v>961</v>
      </c>
      <c r="CF146" s="1073" t="s">
        <v>961</v>
      </c>
      <c r="CG146" s="1073" t="s">
        <v>961</v>
      </c>
      <c r="CH146" s="1074" t="s">
        <v>961</v>
      </c>
      <c r="CI146" s="1201" t="s">
        <v>1971</v>
      </c>
      <c r="CJ146" s="1202" t="s">
        <v>1971</v>
      </c>
      <c r="CK146" s="1202" t="s">
        <v>1971</v>
      </c>
      <c r="CL146" s="1202" t="s">
        <v>1971</v>
      </c>
      <c r="CM146" s="1204" t="s">
        <v>1971</v>
      </c>
      <c r="CN146" s="1201">
        <v>-77.3</v>
      </c>
      <c r="CO146" s="1202">
        <v>-77.3</v>
      </c>
      <c r="CP146" s="1202">
        <v>-77.3</v>
      </c>
      <c r="CQ146" s="1202">
        <v>-77.3</v>
      </c>
      <c r="CR146" s="1202">
        <v>-77.3</v>
      </c>
      <c r="CS146" s="1067" t="s">
        <v>1971</v>
      </c>
      <c r="CT146" s="1068" t="s">
        <v>1971</v>
      </c>
      <c r="CU146" s="1068" t="s">
        <v>1971</v>
      </c>
      <c r="CV146" s="1068" t="s">
        <v>1971</v>
      </c>
      <c r="CW146" s="1071" t="s">
        <v>1971</v>
      </c>
      <c r="CX146" s="1067" t="s">
        <v>1971</v>
      </c>
      <c r="CY146" s="1068" t="s">
        <v>1971</v>
      </c>
      <c r="CZ146" s="1068" t="s">
        <v>1971</v>
      </c>
      <c r="DA146" s="1068" t="s">
        <v>1971</v>
      </c>
      <c r="DB146" s="1071" t="s">
        <v>1971</v>
      </c>
      <c r="DC146" s="1395" t="s">
        <v>4797</v>
      </c>
      <c r="DD146" s="1395" t="s">
        <v>4797</v>
      </c>
      <c r="DE146" s="1395" t="s">
        <v>4797</v>
      </c>
      <c r="DF146" s="1395" t="s">
        <v>4797</v>
      </c>
      <c r="DG146" s="1395" t="s">
        <v>4797</v>
      </c>
      <c r="DH146" s="1201" t="s">
        <v>1971</v>
      </c>
      <c r="DI146" s="1202" t="s">
        <v>1971</v>
      </c>
      <c r="DJ146" s="1202" t="s">
        <v>1971</v>
      </c>
      <c r="DK146" s="1202" t="s">
        <v>1971</v>
      </c>
      <c r="DL146" s="1204" t="s">
        <v>1971</v>
      </c>
      <c r="DM146" s="1079">
        <v>-0.18</v>
      </c>
      <c r="DN146" s="1211">
        <v>-0.18</v>
      </c>
      <c r="DO146" s="1080" t="s">
        <v>1971</v>
      </c>
      <c r="DP146" s="1208" t="s">
        <v>1971</v>
      </c>
      <c r="DQ146" s="1080">
        <v>0.154</v>
      </c>
      <c r="DR146" s="1080" t="s">
        <v>1971</v>
      </c>
      <c r="DS146" s="1080" t="s">
        <v>1971</v>
      </c>
      <c r="DT146" s="1208" t="s">
        <v>1971</v>
      </c>
      <c r="DU146" s="1073" t="s">
        <v>1971</v>
      </c>
      <c r="DV146" s="1082">
        <v>1</v>
      </c>
      <c r="DW146" s="1083" t="s">
        <v>1971</v>
      </c>
    </row>
    <row r="147" spans="1:127" s="390" customFormat="1" ht="15.75" customHeight="1">
      <c r="A147" s="1042" t="s">
        <v>990</v>
      </c>
      <c r="B147" s="1043">
        <v>138</v>
      </c>
      <c r="C147" s="1131"/>
      <c r="D147" s="1131"/>
      <c r="E147" s="1131"/>
      <c r="F147" s="1131"/>
      <c r="G147" s="1131"/>
      <c r="H147" s="1131"/>
      <c r="I147" s="1131"/>
      <c r="J147" s="1131"/>
      <c r="K147" s="1131"/>
      <c r="L147" s="1131"/>
      <c r="M147" s="1043"/>
      <c r="N147" s="1131"/>
      <c r="O147" s="1131"/>
      <c r="P147" s="1131"/>
      <c r="Q147" s="1131"/>
      <c r="R147" s="1131"/>
      <c r="S147" s="1131"/>
      <c r="T147" s="1046"/>
      <c r="U147" s="1047" t="s">
        <v>1134</v>
      </c>
      <c r="V147" s="1048" t="s">
        <v>2508</v>
      </c>
      <c r="W147" s="1048" t="s">
        <v>1936</v>
      </c>
      <c r="X147" s="1049" t="s">
        <v>2519</v>
      </c>
      <c r="Y147" s="1050" t="s">
        <v>1124</v>
      </c>
      <c r="Z147" s="1051" t="s">
        <v>2520</v>
      </c>
      <c r="AA147" s="1052" t="s">
        <v>1971</v>
      </c>
      <c r="AB147" s="1053">
        <v>1</v>
      </c>
      <c r="AC147" s="1053" t="s">
        <v>1971</v>
      </c>
      <c r="AD147" s="1053" t="s">
        <v>1971</v>
      </c>
      <c r="AE147" s="1053" t="s">
        <v>1971</v>
      </c>
      <c r="AF147" s="1053" t="s">
        <v>1971</v>
      </c>
      <c r="AG147" s="1053" t="s">
        <v>1971</v>
      </c>
      <c r="AH147" s="1053" t="s">
        <v>1971</v>
      </c>
      <c r="AI147" s="1054">
        <f t="shared" si="2"/>
        <v>1</v>
      </c>
      <c r="AJ147" s="1055" t="s">
        <v>988</v>
      </c>
      <c r="AK147" s="1055" t="s">
        <v>964</v>
      </c>
      <c r="AL147" s="1414" t="s">
        <v>977</v>
      </c>
      <c r="AM147" s="1056" t="s">
        <v>2083</v>
      </c>
      <c r="AN147" s="1050" t="s">
        <v>2147</v>
      </c>
      <c r="AO147" s="1050" t="s">
        <v>4783</v>
      </c>
      <c r="AP147" s="1068">
        <v>1</v>
      </c>
      <c r="AQ147" s="821" t="s">
        <v>966</v>
      </c>
      <c r="AR147" s="1059" t="s">
        <v>1124</v>
      </c>
      <c r="AS147" s="1060"/>
      <c r="AT147" s="1049"/>
      <c r="AU147" s="1049"/>
      <c r="AV147" s="1049"/>
      <c r="AW147" s="1061"/>
      <c r="AX147" s="1062"/>
      <c r="AY147" s="1067"/>
      <c r="AZ147" s="1068"/>
      <c r="BA147" s="1068"/>
      <c r="BB147" s="1068"/>
      <c r="BC147" s="1068"/>
      <c r="BD147" s="1068"/>
      <c r="BE147" s="1068"/>
      <c r="BF147" s="1068"/>
      <c r="BG147" s="1065"/>
      <c r="BH147" s="1065"/>
      <c r="BI147" s="1066">
        <v>0.8</v>
      </c>
      <c r="BJ147" s="1065">
        <v>1.8</v>
      </c>
      <c r="BK147" s="1065">
        <v>2.9</v>
      </c>
      <c r="BL147" s="1065">
        <v>4.0999999999999996</v>
      </c>
      <c r="BM147" s="1065">
        <v>5.3</v>
      </c>
      <c r="BN147" s="1067"/>
      <c r="BO147" s="1068"/>
      <c r="BP147" s="1068"/>
      <c r="BQ147" s="1068"/>
      <c r="BR147" s="1068"/>
      <c r="BS147" s="1069"/>
      <c r="BT147" s="1068"/>
      <c r="BU147" s="1068"/>
      <c r="BV147" s="1068"/>
      <c r="BW147" s="1070"/>
      <c r="BX147" s="1069"/>
      <c r="BY147" s="1068"/>
      <c r="BZ147" s="1068"/>
      <c r="CA147" s="1068"/>
      <c r="CB147" s="1070"/>
      <c r="CC147" s="1071"/>
      <c r="CD147" s="1072" t="s">
        <v>961</v>
      </c>
      <c r="CE147" s="1073" t="s">
        <v>961</v>
      </c>
      <c r="CF147" s="1073" t="s">
        <v>961</v>
      </c>
      <c r="CG147" s="1073" t="s">
        <v>961</v>
      </c>
      <c r="CH147" s="1074" t="s">
        <v>961</v>
      </c>
      <c r="CI147" s="1077" t="s">
        <v>1971</v>
      </c>
      <c r="CJ147" s="1075" t="s">
        <v>1971</v>
      </c>
      <c r="CK147" s="1075" t="s">
        <v>1971</v>
      </c>
      <c r="CL147" s="1075" t="s">
        <v>1971</v>
      </c>
      <c r="CM147" s="1076" t="s">
        <v>1971</v>
      </c>
      <c r="CN147" s="1077" t="s">
        <v>1971</v>
      </c>
      <c r="CO147" s="1075" t="s">
        <v>1971</v>
      </c>
      <c r="CP147" s="1075" t="s">
        <v>1971</v>
      </c>
      <c r="CQ147" s="1075" t="s">
        <v>1971</v>
      </c>
      <c r="CR147" s="1076" t="s">
        <v>1971</v>
      </c>
      <c r="CS147" s="1067" t="s">
        <v>1971</v>
      </c>
      <c r="CT147" s="1068" t="s">
        <v>1971</v>
      </c>
      <c r="CU147" s="1068" t="s">
        <v>1971</v>
      </c>
      <c r="CV147" s="1068" t="s">
        <v>1971</v>
      </c>
      <c r="CW147" s="1071" t="s">
        <v>1971</v>
      </c>
      <c r="CX147" s="1067" t="s">
        <v>1971</v>
      </c>
      <c r="CY147" s="1068" t="s">
        <v>1971</v>
      </c>
      <c r="CZ147" s="1068" t="s">
        <v>1971</v>
      </c>
      <c r="DA147" s="1068" t="s">
        <v>1971</v>
      </c>
      <c r="DB147" s="1071" t="s">
        <v>1971</v>
      </c>
      <c r="DC147" s="1075" t="s">
        <v>1971</v>
      </c>
      <c r="DD147" s="1075" t="s">
        <v>1971</v>
      </c>
      <c r="DE147" s="1075" t="s">
        <v>1971</v>
      </c>
      <c r="DF147" s="1075" t="s">
        <v>1971</v>
      </c>
      <c r="DG147" s="1076" t="s">
        <v>1971</v>
      </c>
      <c r="DH147" s="1077" t="s">
        <v>1971</v>
      </c>
      <c r="DI147" s="1068" t="s">
        <v>1971</v>
      </c>
      <c r="DJ147" s="1068" t="s">
        <v>1971</v>
      </c>
      <c r="DK147" s="1068" t="s">
        <v>1971</v>
      </c>
      <c r="DL147" s="1071" t="s">
        <v>1971</v>
      </c>
      <c r="DM147" s="1079">
        <v>-0.19800000000000001</v>
      </c>
      <c r="DN147" s="1080" t="s">
        <v>1971</v>
      </c>
      <c r="DO147" s="1080" t="s">
        <v>1971</v>
      </c>
      <c r="DP147" s="1081" t="s">
        <v>1971</v>
      </c>
      <c r="DQ147" s="1080">
        <v>0.17499999999999999</v>
      </c>
      <c r="DR147" s="1080" t="s">
        <v>1971</v>
      </c>
      <c r="DS147" s="1080" t="s">
        <v>1971</v>
      </c>
      <c r="DT147" s="1081" t="s">
        <v>1971</v>
      </c>
      <c r="DU147" s="1073" t="s">
        <v>1971</v>
      </c>
      <c r="DV147" s="1082">
        <v>1</v>
      </c>
      <c r="DW147" s="1083" t="s">
        <v>1971</v>
      </c>
    </row>
    <row r="148" spans="1:127" s="390" customFormat="1" ht="15.75" customHeight="1">
      <c r="A148" s="1085" t="s">
        <v>990</v>
      </c>
      <c r="B148" s="1045">
        <v>139</v>
      </c>
      <c r="C148" s="1006"/>
      <c r="D148" s="1006"/>
      <c r="E148" s="1006"/>
      <c r="F148" s="1006"/>
      <c r="G148" s="1006"/>
      <c r="H148" s="1006"/>
      <c r="I148" s="1006"/>
      <c r="J148" s="1006"/>
      <c r="K148" s="1006"/>
      <c r="L148" s="1006"/>
      <c r="M148" s="1045"/>
      <c r="N148" s="1006"/>
      <c r="O148" s="1006"/>
      <c r="P148" s="1006"/>
      <c r="Q148" s="1006"/>
      <c r="R148" s="1006"/>
      <c r="S148" s="1006"/>
      <c r="T148" s="1007"/>
      <c r="U148" s="1086" t="s">
        <v>2522</v>
      </c>
      <c r="V148" s="1087" t="s">
        <v>2523</v>
      </c>
      <c r="W148" s="1087" t="s">
        <v>1920</v>
      </c>
      <c r="X148" s="1088" t="s">
        <v>2524</v>
      </c>
      <c r="Y148" s="1089" t="s">
        <v>687</v>
      </c>
      <c r="Z148" s="1090" t="s">
        <v>2525</v>
      </c>
      <c r="AA148" s="1091" t="s">
        <v>1971</v>
      </c>
      <c r="AB148" s="1092" t="s">
        <v>1971</v>
      </c>
      <c r="AC148" s="1092">
        <v>1</v>
      </c>
      <c r="AD148" s="1092" t="s">
        <v>1971</v>
      </c>
      <c r="AE148" s="1092" t="s">
        <v>1971</v>
      </c>
      <c r="AF148" s="1092" t="s">
        <v>1971</v>
      </c>
      <c r="AG148" s="1092" t="s">
        <v>1971</v>
      </c>
      <c r="AH148" s="1092" t="s">
        <v>1971</v>
      </c>
      <c r="AI148" s="1093">
        <f t="shared" si="2"/>
        <v>1</v>
      </c>
      <c r="AJ148" s="1094" t="s">
        <v>988</v>
      </c>
      <c r="AK148" s="1094" t="s">
        <v>964</v>
      </c>
      <c r="AL148" s="1094" t="s">
        <v>965</v>
      </c>
      <c r="AM148" s="1095" t="s">
        <v>2087</v>
      </c>
      <c r="AN148" s="1006" t="s">
        <v>2204</v>
      </c>
      <c r="AO148" s="1006" t="s">
        <v>4477</v>
      </c>
      <c r="AP148" s="1302">
        <v>2</v>
      </c>
      <c r="AQ148" s="1064" t="s">
        <v>978</v>
      </c>
      <c r="AR148" s="1097" t="s">
        <v>687</v>
      </c>
      <c r="AS148" s="1098"/>
      <c r="AT148" s="1088"/>
      <c r="AU148" s="1088"/>
      <c r="AV148" s="1088"/>
      <c r="AW148" s="1099"/>
      <c r="AX148" s="1100"/>
      <c r="AY148" s="1063"/>
      <c r="AZ148" s="1064"/>
      <c r="BA148" s="1064"/>
      <c r="BB148" s="1064"/>
      <c r="BC148" s="1064"/>
      <c r="BD148" s="1064"/>
      <c r="BE148" s="1064"/>
      <c r="BF148" s="1064"/>
      <c r="BG148" s="1114"/>
      <c r="BH148" s="1114"/>
      <c r="BI148" s="1115">
        <v>1.68</v>
      </c>
      <c r="BJ148" s="1114">
        <v>1.63</v>
      </c>
      <c r="BK148" s="1114">
        <v>1.58</v>
      </c>
      <c r="BL148" s="1114">
        <v>1.44</v>
      </c>
      <c r="BM148" s="1114">
        <v>1.34</v>
      </c>
      <c r="BN148" s="1063"/>
      <c r="BO148" s="1064"/>
      <c r="BP148" s="1064"/>
      <c r="BQ148" s="1064"/>
      <c r="BR148" s="1064"/>
      <c r="BS148" s="1103"/>
      <c r="BT148" s="1064"/>
      <c r="BU148" s="1064"/>
      <c r="BV148" s="1064"/>
      <c r="BW148" s="1104"/>
      <c r="BX148" s="1103"/>
      <c r="BY148" s="1064"/>
      <c r="BZ148" s="1064"/>
      <c r="CA148" s="1064"/>
      <c r="CB148" s="1104"/>
      <c r="CC148" s="1105"/>
      <c r="CD148" s="1106" t="s">
        <v>961</v>
      </c>
      <c r="CE148" s="1107" t="s">
        <v>961</v>
      </c>
      <c r="CF148" s="1107" t="s">
        <v>961</v>
      </c>
      <c r="CG148" s="1107" t="s">
        <v>961</v>
      </c>
      <c r="CH148" s="1108" t="s">
        <v>961</v>
      </c>
      <c r="CI148" s="1063" t="s">
        <v>1971</v>
      </c>
      <c r="CJ148" s="1064" t="s">
        <v>1971</v>
      </c>
      <c r="CK148" s="1064" t="s">
        <v>1971</v>
      </c>
      <c r="CL148" s="1064" t="s">
        <v>1971</v>
      </c>
      <c r="CM148" s="1105" t="s">
        <v>1971</v>
      </c>
      <c r="CN148" s="1063">
        <v>2.75</v>
      </c>
      <c r="CO148" s="1064">
        <v>3</v>
      </c>
      <c r="CP148" s="1064">
        <v>3.4</v>
      </c>
      <c r="CQ148" s="1064">
        <v>3.6</v>
      </c>
      <c r="CR148" s="1105">
        <v>4</v>
      </c>
      <c r="CS148" s="1063" t="s">
        <v>1971</v>
      </c>
      <c r="CT148" s="1064" t="s">
        <v>1971</v>
      </c>
      <c r="CU148" s="1064" t="s">
        <v>1971</v>
      </c>
      <c r="CV148" s="1064" t="s">
        <v>1971</v>
      </c>
      <c r="CW148" s="1105" t="s">
        <v>1971</v>
      </c>
      <c r="CX148" s="1063" t="s">
        <v>1971</v>
      </c>
      <c r="CY148" s="1064" t="s">
        <v>1971</v>
      </c>
      <c r="CZ148" s="1064" t="s">
        <v>1971</v>
      </c>
      <c r="DA148" s="1064" t="s">
        <v>1971</v>
      </c>
      <c r="DB148" s="1105" t="s">
        <v>1971</v>
      </c>
      <c r="DC148" s="1064">
        <v>1.3</v>
      </c>
      <c r="DD148" s="1064">
        <v>1.25</v>
      </c>
      <c r="DE148" s="1064">
        <v>1.2</v>
      </c>
      <c r="DF148" s="1064">
        <v>1.17</v>
      </c>
      <c r="DG148" s="1105">
        <v>1.1499999999999999</v>
      </c>
      <c r="DH148" s="1063" t="s">
        <v>1971</v>
      </c>
      <c r="DI148" s="1064" t="s">
        <v>1971</v>
      </c>
      <c r="DJ148" s="1064" t="s">
        <v>1971</v>
      </c>
      <c r="DK148" s="1064" t="s">
        <v>1971</v>
      </c>
      <c r="DL148" s="1105" t="s">
        <v>1971</v>
      </c>
      <c r="DM148" s="1109">
        <v>-2.5230000000000001</v>
      </c>
      <c r="DN148" s="1110" t="s">
        <v>1971</v>
      </c>
      <c r="DO148" s="1110" t="s">
        <v>1971</v>
      </c>
      <c r="DP148" s="1111" t="s">
        <v>1971</v>
      </c>
      <c r="DQ148" s="1110">
        <v>2.5230000000000001</v>
      </c>
      <c r="DR148" s="1110" t="s">
        <v>1971</v>
      </c>
      <c r="DS148" s="1110" t="s">
        <v>1971</v>
      </c>
      <c r="DT148" s="1111" t="s">
        <v>1971</v>
      </c>
      <c r="DU148" s="1107" t="s">
        <v>1971</v>
      </c>
      <c r="DV148" s="1112">
        <v>1</v>
      </c>
      <c r="DW148" s="1113" t="s">
        <v>1971</v>
      </c>
    </row>
    <row r="149" spans="1:127" s="390" customFormat="1" ht="15.75" customHeight="1">
      <c r="A149" s="1085" t="s">
        <v>990</v>
      </c>
      <c r="B149" s="1045">
        <v>140</v>
      </c>
      <c r="C149" s="1006"/>
      <c r="D149" s="1006"/>
      <c r="E149" s="1006"/>
      <c r="F149" s="1006"/>
      <c r="G149" s="1006"/>
      <c r="H149" s="1006"/>
      <c r="I149" s="1006"/>
      <c r="J149" s="1006"/>
      <c r="K149" s="1006"/>
      <c r="L149" s="1006"/>
      <c r="M149" s="1045"/>
      <c r="N149" s="1006"/>
      <c r="O149" s="1006"/>
      <c r="P149" s="1006"/>
      <c r="Q149" s="1006"/>
      <c r="R149" s="1006"/>
      <c r="S149" s="1006"/>
      <c r="T149" s="1007"/>
      <c r="U149" s="1086" t="s">
        <v>2527</v>
      </c>
      <c r="V149" s="1087" t="s">
        <v>2528</v>
      </c>
      <c r="W149" s="1087" t="s">
        <v>1920</v>
      </c>
      <c r="X149" s="1088" t="s">
        <v>2529</v>
      </c>
      <c r="Y149" s="1089" t="s">
        <v>689</v>
      </c>
      <c r="Z149" s="1090" t="s">
        <v>2530</v>
      </c>
      <c r="AA149" s="1091" t="s">
        <v>1971</v>
      </c>
      <c r="AB149" s="1092" t="s">
        <v>1971</v>
      </c>
      <c r="AC149" s="1092">
        <v>1</v>
      </c>
      <c r="AD149" s="1092" t="s">
        <v>1971</v>
      </c>
      <c r="AE149" s="1092" t="s">
        <v>1971</v>
      </c>
      <c r="AF149" s="1092" t="s">
        <v>1971</v>
      </c>
      <c r="AG149" s="1092" t="s">
        <v>1971</v>
      </c>
      <c r="AH149" s="1092" t="s">
        <v>1971</v>
      </c>
      <c r="AI149" s="1093">
        <f t="shared" si="2"/>
        <v>1</v>
      </c>
      <c r="AJ149" s="1094" t="s">
        <v>988</v>
      </c>
      <c r="AK149" s="1094" t="s">
        <v>964</v>
      </c>
      <c r="AL149" s="1094" t="s">
        <v>965</v>
      </c>
      <c r="AM149" s="1095" t="s">
        <v>689</v>
      </c>
      <c r="AN149" s="1006" t="s">
        <v>2204</v>
      </c>
      <c r="AO149" s="1006" t="s">
        <v>4798</v>
      </c>
      <c r="AP149" s="1302">
        <v>2</v>
      </c>
      <c r="AQ149" s="1064" t="s">
        <v>978</v>
      </c>
      <c r="AR149" s="1097" t="s">
        <v>689</v>
      </c>
      <c r="AS149" s="1098"/>
      <c r="AT149" s="1088"/>
      <c r="AU149" s="1088"/>
      <c r="AV149" s="1088"/>
      <c r="AW149" s="1099"/>
      <c r="AX149" s="1100"/>
      <c r="AY149" s="1063"/>
      <c r="AZ149" s="1064"/>
      <c r="BA149" s="1064"/>
      <c r="BB149" s="1064"/>
      <c r="BC149" s="1064"/>
      <c r="BD149" s="1064"/>
      <c r="BE149" s="1064"/>
      <c r="BF149" s="1064"/>
      <c r="BG149" s="1114"/>
      <c r="BH149" s="1114"/>
      <c r="BI149" s="1115">
        <v>24.51</v>
      </c>
      <c r="BJ149" s="1114">
        <v>23.74</v>
      </c>
      <c r="BK149" s="1114">
        <v>23</v>
      </c>
      <c r="BL149" s="1114">
        <v>22.4</v>
      </c>
      <c r="BM149" s="1114">
        <v>19.5</v>
      </c>
      <c r="BN149" s="1063"/>
      <c r="BO149" s="1064"/>
      <c r="BP149" s="1064"/>
      <c r="BQ149" s="1064"/>
      <c r="BR149" s="1064"/>
      <c r="BS149" s="1103"/>
      <c r="BT149" s="1064"/>
      <c r="BU149" s="1064"/>
      <c r="BV149" s="1064"/>
      <c r="BW149" s="1104"/>
      <c r="BX149" s="1103"/>
      <c r="BY149" s="1064"/>
      <c r="BZ149" s="1064"/>
      <c r="CA149" s="1064"/>
      <c r="CB149" s="1104"/>
      <c r="CC149" s="1105"/>
      <c r="CD149" s="1106" t="s">
        <v>961</v>
      </c>
      <c r="CE149" s="1107" t="s">
        <v>961</v>
      </c>
      <c r="CF149" s="1107" t="s">
        <v>961</v>
      </c>
      <c r="CG149" s="1107" t="s">
        <v>961</v>
      </c>
      <c r="CH149" s="1108" t="s">
        <v>961</v>
      </c>
      <c r="CI149" s="1063">
        <v>98</v>
      </c>
      <c r="CJ149" s="1064">
        <v>98</v>
      </c>
      <c r="CK149" s="1064">
        <v>98</v>
      </c>
      <c r="CL149" s="1064">
        <v>98</v>
      </c>
      <c r="CM149" s="1105">
        <v>98</v>
      </c>
      <c r="CN149" s="1063">
        <v>41.6</v>
      </c>
      <c r="CO149" s="1064">
        <v>41.6</v>
      </c>
      <c r="CP149" s="1064">
        <v>41.6</v>
      </c>
      <c r="CQ149" s="1064">
        <v>41.6</v>
      </c>
      <c r="CR149" s="1105">
        <v>41.6</v>
      </c>
      <c r="CS149" s="1063" t="s">
        <v>1971</v>
      </c>
      <c r="CT149" s="1064" t="s">
        <v>1971</v>
      </c>
      <c r="CU149" s="1064" t="s">
        <v>1971</v>
      </c>
      <c r="CV149" s="1064" t="s">
        <v>1971</v>
      </c>
      <c r="CW149" s="1105" t="s">
        <v>1971</v>
      </c>
      <c r="CX149" s="1063" t="s">
        <v>1971</v>
      </c>
      <c r="CY149" s="1064" t="s">
        <v>1971</v>
      </c>
      <c r="CZ149" s="1064" t="s">
        <v>1971</v>
      </c>
      <c r="DA149" s="1064" t="s">
        <v>1971</v>
      </c>
      <c r="DB149" s="1105" t="s">
        <v>1971</v>
      </c>
      <c r="DC149" s="1064">
        <v>11.83</v>
      </c>
      <c r="DD149" s="1064">
        <v>11.46</v>
      </c>
      <c r="DE149" s="1064">
        <v>11.11</v>
      </c>
      <c r="DF149" s="1064">
        <v>10.82</v>
      </c>
      <c r="DG149" s="1105">
        <v>9.42</v>
      </c>
      <c r="DH149" s="1063" t="s">
        <v>4797</v>
      </c>
      <c r="DI149" s="1064" t="s">
        <v>4797</v>
      </c>
      <c r="DJ149" s="1064" t="s">
        <v>4797</v>
      </c>
      <c r="DK149" s="1064" t="s">
        <v>4797</v>
      </c>
      <c r="DL149" s="1105" t="s">
        <v>4797</v>
      </c>
      <c r="DM149" s="1109">
        <v>-0.36499999999999999</v>
      </c>
      <c r="DN149" s="1110" t="s">
        <v>1971</v>
      </c>
      <c r="DO149" s="1110" t="s">
        <v>1971</v>
      </c>
      <c r="DP149" s="1111">
        <v>-0.877</v>
      </c>
      <c r="DQ149" s="1110">
        <v>0.29899999999999999</v>
      </c>
      <c r="DR149" s="1110" t="s">
        <v>1971</v>
      </c>
      <c r="DS149" s="1110" t="s">
        <v>1971</v>
      </c>
      <c r="DT149" s="1111">
        <v>0.874</v>
      </c>
      <c r="DU149" s="1107" t="s">
        <v>1971</v>
      </c>
      <c r="DV149" s="1112">
        <v>1</v>
      </c>
      <c r="DW149" s="1113" t="s">
        <v>1971</v>
      </c>
    </row>
    <row r="150" spans="1:127" s="390" customFormat="1" ht="15.75" customHeight="1">
      <c r="A150" s="1085" t="s">
        <v>990</v>
      </c>
      <c r="B150" s="1045">
        <v>141</v>
      </c>
      <c r="C150" s="1006"/>
      <c r="D150" s="1006"/>
      <c r="E150" s="1006"/>
      <c r="F150" s="1006"/>
      <c r="G150" s="1006"/>
      <c r="H150" s="1006"/>
      <c r="I150" s="1006"/>
      <c r="J150" s="1006"/>
      <c r="K150" s="1006"/>
      <c r="L150" s="1006"/>
      <c r="M150" s="1045"/>
      <c r="N150" s="1006"/>
      <c r="O150" s="1006"/>
      <c r="P150" s="1006"/>
      <c r="Q150" s="1006"/>
      <c r="R150" s="1006"/>
      <c r="S150" s="1006"/>
      <c r="T150" s="1007"/>
      <c r="U150" s="1086" t="s">
        <v>2532</v>
      </c>
      <c r="V150" s="1087" t="s">
        <v>2533</v>
      </c>
      <c r="W150" s="1087" t="s">
        <v>1936</v>
      </c>
      <c r="X150" s="1088" t="s">
        <v>2534</v>
      </c>
      <c r="Y150" s="1089" t="s">
        <v>499</v>
      </c>
      <c r="Z150" s="1090" t="s">
        <v>2535</v>
      </c>
      <c r="AA150" s="1091">
        <v>1</v>
      </c>
      <c r="AB150" s="1092" t="s">
        <v>1971</v>
      </c>
      <c r="AC150" s="1092" t="s">
        <v>1971</v>
      </c>
      <c r="AD150" s="1092" t="s">
        <v>1971</v>
      </c>
      <c r="AE150" s="1092" t="s">
        <v>1971</v>
      </c>
      <c r="AF150" s="1092" t="s">
        <v>1971</v>
      </c>
      <c r="AG150" s="1092" t="s">
        <v>1971</v>
      </c>
      <c r="AH150" s="1092" t="s">
        <v>1971</v>
      </c>
      <c r="AI150" s="1093">
        <f t="shared" si="2"/>
        <v>1</v>
      </c>
      <c r="AJ150" s="1094" t="s">
        <v>963</v>
      </c>
      <c r="AK150" s="1094" t="s">
        <v>1971</v>
      </c>
      <c r="AL150" s="1094" t="s">
        <v>1971</v>
      </c>
      <c r="AM150" s="1095" t="s">
        <v>2536</v>
      </c>
      <c r="AN150" s="1006" t="s">
        <v>293</v>
      </c>
      <c r="AO150" s="1006" t="s">
        <v>4784</v>
      </c>
      <c r="AP150" s="1302">
        <v>1</v>
      </c>
      <c r="AQ150" s="1064" t="s">
        <v>978</v>
      </c>
      <c r="AR150" s="1097" t="s">
        <v>499</v>
      </c>
      <c r="AS150" s="1098"/>
      <c r="AT150" s="1088"/>
      <c r="AU150" s="1088"/>
      <c r="AV150" s="1088"/>
      <c r="AW150" s="1099"/>
      <c r="AX150" s="1100"/>
      <c r="AY150" s="1063"/>
      <c r="AZ150" s="1064"/>
      <c r="BA150" s="1064"/>
      <c r="BB150" s="1064"/>
      <c r="BC150" s="1064"/>
      <c r="BD150" s="1064"/>
      <c r="BE150" s="1064"/>
      <c r="BF150" s="1064"/>
      <c r="BG150" s="1101"/>
      <c r="BH150" s="1101"/>
      <c r="BI150" s="1102">
        <v>0</v>
      </c>
      <c r="BJ150" s="1101">
        <v>0</v>
      </c>
      <c r="BK150" s="1101">
        <v>0</v>
      </c>
      <c r="BL150" s="1101">
        <v>0</v>
      </c>
      <c r="BM150" s="1101">
        <v>0</v>
      </c>
      <c r="BN150" s="1063"/>
      <c r="BO150" s="1064"/>
      <c r="BP150" s="1064"/>
      <c r="BQ150" s="1064"/>
      <c r="BR150" s="1064"/>
      <c r="BS150" s="1103"/>
      <c r="BT150" s="1064"/>
      <c r="BU150" s="1064"/>
      <c r="BV150" s="1064"/>
      <c r="BW150" s="1104"/>
      <c r="BX150" s="1103"/>
      <c r="BY150" s="1064"/>
      <c r="BZ150" s="1064"/>
      <c r="CA150" s="1064"/>
      <c r="CB150" s="1104"/>
      <c r="CC150" s="1105"/>
      <c r="CD150" s="1106" t="s">
        <v>1971</v>
      </c>
      <c r="CE150" s="1107" t="s">
        <v>1971</v>
      </c>
      <c r="CF150" s="1107" t="s">
        <v>1971</v>
      </c>
      <c r="CG150" s="1107" t="s">
        <v>1971</v>
      </c>
      <c r="CH150" s="1108" t="s">
        <v>1971</v>
      </c>
      <c r="CI150" s="1063" t="s">
        <v>1971</v>
      </c>
      <c r="CJ150" s="1064" t="s">
        <v>1971</v>
      </c>
      <c r="CK150" s="1064" t="s">
        <v>1971</v>
      </c>
      <c r="CL150" s="1064" t="s">
        <v>1971</v>
      </c>
      <c r="CM150" s="1105" t="s">
        <v>1971</v>
      </c>
      <c r="CN150" s="1063" t="s">
        <v>1971</v>
      </c>
      <c r="CO150" s="1064" t="s">
        <v>1971</v>
      </c>
      <c r="CP150" s="1064" t="s">
        <v>1971</v>
      </c>
      <c r="CQ150" s="1064" t="s">
        <v>1971</v>
      </c>
      <c r="CR150" s="1105" t="s">
        <v>1971</v>
      </c>
      <c r="CS150" s="1063" t="s">
        <v>1971</v>
      </c>
      <c r="CT150" s="1064" t="s">
        <v>1971</v>
      </c>
      <c r="CU150" s="1064" t="s">
        <v>1971</v>
      </c>
      <c r="CV150" s="1064" t="s">
        <v>1971</v>
      </c>
      <c r="CW150" s="1105" t="s">
        <v>1971</v>
      </c>
      <c r="CX150" s="1063" t="s">
        <v>1971</v>
      </c>
      <c r="CY150" s="1064" t="s">
        <v>1971</v>
      </c>
      <c r="CZ150" s="1064" t="s">
        <v>1971</v>
      </c>
      <c r="DA150" s="1064" t="s">
        <v>1971</v>
      </c>
      <c r="DB150" s="1105" t="s">
        <v>1971</v>
      </c>
      <c r="DC150" s="1064" t="s">
        <v>1971</v>
      </c>
      <c r="DD150" s="1064" t="s">
        <v>1971</v>
      </c>
      <c r="DE150" s="1064" t="s">
        <v>1971</v>
      </c>
      <c r="DF150" s="1064" t="s">
        <v>1971</v>
      </c>
      <c r="DG150" s="1105" t="s">
        <v>1971</v>
      </c>
      <c r="DH150" s="1063" t="s">
        <v>1971</v>
      </c>
      <c r="DI150" s="1064" t="s">
        <v>1971</v>
      </c>
      <c r="DJ150" s="1064" t="s">
        <v>1971</v>
      </c>
      <c r="DK150" s="1064" t="s">
        <v>1971</v>
      </c>
      <c r="DL150" s="1105" t="s">
        <v>1971</v>
      </c>
      <c r="DM150" s="1109" t="s">
        <v>1971</v>
      </c>
      <c r="DN150" s="1110" t="s">
        <v>1971</v>
      </c>
      <c r="DO150" s="1110" t="s">
        <v>1971</v>
      </c>
      <c r="DP150" s="1111" t="s">
        <v>1971</v>
      </c>
      <c r="DQ150" s="1110" t="s">
        <v>1971</v>
      </c>
      <c r="DR150" s="1110" t="s">
        <v>1971</v>
      </c>
      <c r="DS150" s="1110" t="s">
        <v>1971</v>
      </c>
      <c r="DT150" s="1111" t="s">
        <v>1971</v>
      </c>
      <c r="DU150" s="1107" t="s">
        <v>1971</v>
      </c>
      <c r="DV150" s="1112">
        <v>1</v>
      </c>
      <c r="DW150" s="1113" t="s">
        <v>1971</v>
      </c>
    </row>
    <row r="151" spans="1:127" s="390" customFormat="1" ht="15.75" customHeight="1">
      <c r="A151" s="1085" t="s">
        <v>990</v>
      </c>
      <c r="B151" s="1045">
        <v>142</v>
      </c>
      <c r="C151" s="1006"/>
      <c r="D151" s="1006"/>
      <c r="E151" s="1006"/>
      <c r="F151" s="1006"/>
      <c r="G151" s="1006"/>
      <c r="H151" s="1006"/>
      <c r="I151" s="1006"/>
      <c r="J151" s="1006"/>
      <c r="K151" s="1006"/>
      <c r="L151" s="1006"/>
      <c r="M151" s="1045"/>
      <c r="N151" s="1006"/>
      <c r="O151" s="1006"/>
      <c r="P151" s="1006"/>
      <c r="Q151" s="1006"/>
      <c r="R151" s="1006"/>
      <c r="S151" s="1006"/>
      <c r="T151" s="1007"/>
      <c r="U151" s="1086" t="s">
        <v>2538</v>
      </c>
      <c r="V151" s="1087" t="s">
        <v>2533</v>
      </c>
      <c r="W151" s="1087" t="s">
        <v>1936</v>
      </c>
      <c r="X151" s="1088" t="s">
        <v>2539</v>
      </c>
      <c r="Y151" s="1089" t="s">
        <v>778</v>
      </c>
      <c r="Z151" s="1090" t="s">
        <v>2540</v>
      </c>
      <c r="AA151" s="1091" t="s">
        <v>1971</v>
      </c>
      <c r="AB151" s="1092" t="s">
        <v>1971</v>
      </c>
      <c r="AC151" s="1092">
        <v>1</v>
      </c>
      <c r="AD151" s="1092" t="s">
        <v>1971</v>
      </c>
      <c r="AE151" s="1092" t="s">
        <v>1971</v>
      </c>
      <c r="AF151" s="1092" t="s">
        <v>1971</v>
      </c>
      <c r="AG151" s="1092" t="s">
        <v>1971</v>
      </c>
      <c r="AH151" s="1092" t="s">
        <v>1971</v>
      </c>
      <c r="AI151" s="1093">
        <f t="shared" si="2"/>
        <v>1</v>
      </c>
      <c r="AJ151" s="1094" t="s">
        <v>963</v>
      </c>
      <c r="AK151" s="1094" t="s">
        <v>1971</v>
      </c>
      <c r="AL151" s="1094" t="s">
        <v>1971</v>
      </c>
      <c r="AM151" s="1095" t="s">
        <v>2087</v>
      </c>
      <c r="AN151" s="1006" t="s">
        <v>293</v>
      </c>
      <c r="AO151" s="1006" t="s">
        <v>4784</v>
      </c>
      <c r="AP151" s="1302">
        <v>2</v>
      </c>
      <c r="AQ151" s="1064" t="s">
        <v>978</v>
      </c>
      <c r="AR151" s="1097" t="s">
        <v>778</v>
      </c>
      <c r="AS151" s="1098"/>
      <c r="AT151" s="1088"/>
      <c r="AU151" s="1088"/>
      <c r="AV151" s="1088"/>
      <c r="AW151" s="1099"/>
      <c r="AX151" s="1100"/>
      <c r="AY151" s="1063"/>
      <c r="AZ151" s="1064"/>
      <c r="BA151" s="1064"/>
      <c r="BB151" s="1064"/>
      <c r="BC151" s="1064"/>
      <c r="BD151" s="1064"/>
      <c r="BE151" s="1064"/>
      <c r="BF151" s="1064"/>
      <c r="BG151" s="1114"/>
      <c r="BH151" s="1114"/>
      <c r="BI151" s="1115">
        <v>32.299999999999997</v>
      </c>
      <c r="BJ151" s="1114">
        <v>29.8</v>
      </c>
      <c r="BK151" s="1114">
        <v>27.3</v>
      </c>
      <c r="BL151" s="1114">
        <v>24.8</v>
      </c>
      <c r="BM151" s="1114">
        <v>22</v>
      </c>
      <c r="BN151" s="1063"/>
      <c r="BO151" s="1064"/>
      <c r="BP151" s="1064"/>
      <c r="BQ151" s="1064"/>
      <c r="BR151" s="1064"/>
      <c r="BS151" s="1103"/>
      <c r="BT151" s="1064"/>
      <c r="BU151" s="1064"/>
      <c r="BV151" s="1064"/>
      <c r="BW151" s="1104"/>
      <c r="BX151" s="1103"/>
      <c r="BY151" s="1064"/>
      <c r="BZ151" s="1064"/>
      <c r="CA151" s="1064"/>
      <c r="CB151" s="1104"/>
      <c r="CC151" s="1105"/>
      <c r="CD151" s="1106" t="s">
        <v>1971</v>
      </c>
      <c r="CE151" s="1107" t="s">
        <v>1971</v>
      </c>
      <c r="CF151" s="1107" t="s">
        <v>1971</v>
      </c>
      <c r="CG151" s="1107" t="s">
        <v>1971</v>
      </c>
      <c r="CH151" s="1108" t="s">
        <v>1971</v>
      </c>
      <c r="CI151" s="1063" t="s">
        <v>1971</v>
      </c>
      <c r="CJ151" s="1064" t="s">
        <v>1971</v>
      </c>
      <c r="CK151" s="1064" t="s">
        <v>1971</v>
      </c>
      <c r="CL151" s="1064" t="s">
        <v>1971</v>
      </c>
      <c r="CM151" s="1105" t="s">
        <v>1971</v>
      </c>
      <c r="CN151" s="1063" t="s">
        <v>1971</v>
      </c>
      <c r="CO151" s="1064" t="s">
        <v>1971</v>
      </c>
      <c r="CP151" s="1064" t="s">
        <v>1971</v>
      </c>
      <c r="CQ151" s="1064" t="s">
        <v>1971</v>
      </c>
      <c r="CR151" s="1105" t="s">
        <v>1971</v>
      </c>
      <c r="CS151" s="1063" t="s">
        <v>1971</v>
      </c>
      <c r="CT151" s="1064" t="s">
        <v>1971</v>
      </c>
      <c r="CU151" s="1064" t="s">
        <v>1971</v>
      </c>
      <c r="CV151" s="1064" t="s">
        <v>1971</v>
      </c>
      <c r="CW151" s="1105" t="s">
        <v>1971</v>
      </c>
      <c r="CX151" s="1063" t="s">
        <v>1971</v>
      </c>
      <c r="CY151" s="1064" t="s">
        <v>1971</v>
      </c>
      <c r="CZ151" s="1064" t="s">
        <v>1971</v>
      </c>
      <c r="DA151" s="1064" t="s">
        <v>1971</v>
      </c>
      <c r="DB151" s="1105" t="s">
        <v>1971</v>
      </c>
      <c r="DC151" s="1064" t="s">
        <v>1971</v>
      </c>
      <c r="DD151" s="1064" t="s">
        <v>1971</v>
      </c>
      <c r="DE151" s="1064" t="s">
        <v>1971</v>
      </c>
      <c r="DF151" s="1064" t="s">
        <v>1971</v>
      </c>
      <c r="DG151" s="1105" t="s">
        <v>1971</v>
      </c>
      <c r="DH151" s="1063" t="s">
        <v>1971</v>
      </c>
      <c r="DI151" s="1064" t="s">
        <v>1971</v>
      </c>
      <c r="DJ151" s="1064" t="s">
        <v>1971</v>
      </c>
      <c r="DK151" s="1064" t="s">
        <v>1971</v>
      </c>
      <c r="DL151" s="1105" t="s">
        <v>1971</v>
      </c>
      <c r="DM151" s="1109" t="s">
        <v>1971</v>
      </c>
      <c r="DN151" s="1110" t="s">
        <v>1971</v>
      </c>
      <c r="DO151" s="1110" t="s">
        <v>1971</v>
      </c>
      <c r="DP151" s="1111" t="s">
        <v>1971</v>
      </c>
      <c r="DQ151" s="1110" t="s">
        <v>1971</v>
      </c>
      <c r="DR151" s="1110" t="s">
        <v>1971</v>
      </c>
      <c r="DS151" s="1110" t="s">
        <v>1971</v>
      </c>
      <c r="DT151" s="1111" t="s">
        <v>1971</v>
      </c>
      <c r="DU151" s="1107" t="s">
        <v>1971</v>
      </c>
      <c r="DV151" s="1112">
        <v>1</v>
      </c>
      <c r="DW151" s="1113" t="s">
        <v>1971</v>
      </c>
    </row>
    <row r="152" spans="1:127" s="390" customFormat="1" ht="15.75" customHeight="1">
      <c r="A152" s="1085" t="s">
        <v>990</v>
      </c>
      <c r="B152" s="1045">
        <v>143</v>
      </c>
      <c r="C152" s="1006"/>
      <c r="D152" s="1006"/>
      <c r="E152" s="1006"/>
      <c r="F152" s="1006"/>
      <c r="G152" s="1006"/>
      <c r="H152" s="1006"/>
      <c r="I152" s="1006"/>
      <c r="J152" s="1006"/>
      <c r="K152" s="1006"/>
      <c r="L152" s="1006"/>
      <c r="M152" s="1045"/>
      <c r="N152" s="1006"/>
      <c r="O152" s="1006"/>
      <c r="P152" s="1006"/>
      <c r="Q152" s="1006"/>
      <c r="R152" s="1006"/>
      <c r="S152" s="1006"/>
      <c r="T152" s="1007"/>
      <c r="U152" s="1086" t="s">
        <v>2542</v>
      </c>
      <c r="V152" s="1087" t="s">
        <v>2508</v>
      </c>
      <c r="W152" s="1087" t="s">
        <v>1920</v>
      </c>
      <c r="X152" s="1088" t="s">
        <v>2543</v>
      </c>
      <c r="Y152" s="1089" t="s">
        <v>178</v>
      </c>
      <c r="Z152" s="1090" t="s">
        <v>2544</v>
      </c>
      <c r="AA152" s="1091" t="s">
        <v>1971</v>
      </c>
      <c r="AB152" s="1092">
        <v>1</v>
      </c>
      <c r="AC152" s="1092" t="s">
        <v>1971</v>
      </c>
      <c r="AD152" s="1092" t="s">
        <v>1971</v>
      </c>
      <c r="AE152" s="1092" t="s">
        <v>1971</v>
      </c>
      <c r="AF152" s="1092" t="s">
        <v>1971</v>
      </c>
      <c r="AG152" s="1092" t="s">
        <v>1971</v>
      </c>
      <c r="AH152" s="1092" t="s">
        <v>1971</v>
      </c>
      <c r="AI152" s="1093">
        <f t="shared" si="2"/>
        <v>1</v>
      </c>
      <c r="AJ152" s="1094" t="s">
        <v>988</v>
      </c>
      <c r="AK152" s="1094" t="s">
        <v>964</v>
      </c>
      <c r="AL152" s="1094" t="s">
        <v>965</v>
      </c>
      <c r="AM152" s="1095" t="s">
        <v>1949</v>
      </c>
      <c r="AN152" s="1006" t="s">
        <v>2204</v>
      </c>
      <c r="AO152" s="1006" t="s">
        <v>4786</v>
      </c>
      <c r="AP152" s="1302">
        <v>1</v>
      </c>
      <c r="AQ152" s="1064" t="s">
        <v>978</v>
      </c>
      <c r="AR152" s="1097" t="s">
        <v>178</v>
      </c>
      <c r="AS152" s="1098"/>
      <c r="AT152" s="1088"/>
      <c r="AU152" s="1088"/>
      <c r="AV152" s="1088"/>
      <c r="AW152" s="1099"/>
      <c r="AX152" s="1100"/>
      <c r="AY152" s="1063"/>
      <c r="AZ152" s="1064"/>
      <c r="BA152" s="1064"/>
      <c r="BB152" s="1064"/>
      <c r="BC152" s="1064"/>
      <c r="BD152" s="1064"/>
      <c r="BE152" s="1064"/>
      <c r="BF152" s="1064"/>
      <c r="BG152" s="1101"/>
      <c r="BH152" s="1101"/>
      <c r="BI152" s="1102">
        <v>141.9</v>
      </c>
      <c r="BJ152" s="1101">
        <v>137.1</v>
      </c>
      <c r="BK152" s="1101">
        <v>132.4</v>
      </c>
      <c r="BL152" s="1101">
        <v>127.9</v>
      </c>
      <c r="BM152" s="1101">
        <v>123.4</v>
      </c>
      <c r="BN152" s="1063"/>
      <c r="BO152" s="1064"/>
      <c r="BP152" s="1064"/>
      <c r="BQ152" s="1064"/>
      <c r="BR152" s="1064"/>
      <c r="BS152" s="1103"/>
      <c r="BT152" s="1064"/>
      <c r="BU152" s="1064"/>
      <c r="BV152" s="1064"/>
      <c r="BW152" s="1104"/>
      <c r="BX152" s="1103"/>
      <c r="BY152" s="1064"/>
      <c r="BZ152" s="1064"/>
      <c r="CA152" s="1064"/>
      <c r="CB152" s="1104"/>
      <c r="CC152" s="1105"/>
      <c r="CD152" s="1106" t="s">
        <v>961</v>
      </c>
      <c r="CE152" s="1107" t="s">
        <v>961</v>
      </c>
      <c r="CF152" s="1107" t="s">
        <v>961</v>
      </c>
      <c r="CG152" s="1107" t="s">
        <v>961</v>
      </c>
      <c r="CH152" s="1108" t="s">
        <v>961</v>
      </c>
      <c r="CI152" s="1063" t="s">
        <v>1971</v>
      </c>
      <c r="CJ152" s="1064" t="s">
        <v>1971</v>
      </c>
      <c r="CK152" s="1064" t="s">
        <v>1971</v>
      </c>
      <c r="CL152" s="1064" t="s">
        <v>1971</v>
      </c>
      <c r="CM152" s="1105" t="s">
        <v>1971</v>
      </c>
      <c r="CN152" s="1063">
        <v>198.6</v>
      </c>
      <c r="CO152" s="1064">
        <v>198.6</v>
      </c>
      <c r="CP152" s="1064">
        <v>198.6</v>
      </c>
      <c r="CQ152" s="1064">
        <v>198.6</v>
      </c>
      <c r="CR152" s="1105">
        <v>198.6</v>
      </c>
      <c r="CS152" s="1203">
        <v>151.9</v>
      </c>
      <c r="CT152" s="1205">
        <v>147.1</v>
      </c>
      <c r="CU152" s="1205">
        <v>142.4</v>
      </c>
      <c r="CV152" s="1205">
        <v>137.9</v>
      </c>
      <c r="CW152" s="1206">
        <v>133.4</v>
      </c>
      <c r="CX152" s="1063" t="s">
        <v>1971</v>
      </c>
      <c r="CY152" s="1064" t="s">
        <v>1971</v>
      </c>
      <c r="CZ152" s="1064" t="s">
        <v>1971</v>
      </c>
      <c r="DA152" s="1064" t="s">
        <v>1971</v>
      </c>
      <c r="DB152" s="1105" t="s">
        <v>1971</v>
      </c>
      <c r="DC152" s="1064">
        <v>127.1</v>
      </c>
      <c r="DD152" s="1064">
        <v>122.7</v>
      </c>
      <c r="DE152" s="1064">
        <v>118.7</v>
      </c>
      <c r="DF152" s="1064">
        <v>114.3</v>
      </c>
      <c r="DG152" s="1105">
        <v>110</v>
      </c>
      <c r="DH152" s="1063" t="s">
        <v>1971</v>
      </c>
      <c r="DI152" s="1064" t="s">
        <v>1971</v>
      </c>
      <c r="DJ152" s="1064" t="s">
        <v>1971</v>
      </c>
      <c r="DK152" s="1064" t="s">
        <v>1971</v>
      </c>
      <c r="DL152" s="1105" t="s">
        <v>1971</v>
      </c>
      <c r="DM152" s="1109">
        <v>-0.14899999999999999</v>
      </c>
      <c r="DN152" s="1110" t="s">
        <v>1971</v>
      </c>
      <c r="DO152" s="1110" t="s">
        <v>1971</v>
      </c>
      <c r="DP152" s="1111" t="s">
        <v>1971</v>
      </c>
      <c r="DQ152" s="1110">
        <v>9.8000000000000004E-2</v>
      </c>
      <c r="DR152" s="1110" t="s">
        <v>1971</v>
      </c>
      <c r="DS152" s="1110" t="s">
        <v>1971</v>
      </c>
      <c r="DT152" s="1111" t="s">
        <v>1971</v>
      </c>
      <c r="DU152" s="1107" t="s">
        <v>1971</v>
      </c>
      <c r="DV152" s="1112">
        <v>1</v>
      </c>
      <c r="DW152" s="1113" t="s">
        <v>1971</v>
      </c>
    </row>
    <row r="153" spans="1:127" s="390" customFormat="1" ht="15.75" customHeight="1">
      <c r="A153" s="1085" t="s">
        <v>990</v>
      </c>
      <c r="B153" s="1045">
        <v>144</v>
      </c>
      <c r="C153" s="1006"/>
      <c r="D153" s="1006"/>
      <c r="E153" s="1006"/>
      <c r="F153" s="1006"/>
      <c r="G153" s="1006"/>
      <c r="H153" s="1006"/>
      <c r="I153" s="1006"/>
      <c r="J153" s="1006"/>
      <c r="K153" s="1006"/>
      <c r="L153" s="1006"/>
      <c r="M153" s="1045"/>
      <c r="N153" s="1006"/>
      <c r="O153" s="1006"/>
      <c r="P153" s="1006"/>
      <c r="Q153" s="1006"/>
      <c r="R153" s="1006"/>
      <c r="S153" s="1006"/>
      <c r="T153" s="1007"/>
      <c r="U153" s="1086" t="s">
        <v>2546</v>
      </c>
      <c r="V153" s="1087" t="s">
        <v>2508</v>
      </c>
      <c r="W153" s="1087" t="s">
        <v>1936</v>
      </c>
      <c r="X153" s="1088" t="s">
        <v>2547</v>
      </c>
      <c r="Y153" s="1089" t="s">
        <v>184</v>
      </c>
      <c r="Z153" s="1090" t="s">
        <v>2548</v>
      </c>
      <c r="AA153" s="1091" t="s">
        <v>1971</v>
      </c>
      <c r="AB153" s="1092">
        <v>1</v>
      </c>
      <c r="AC153" s="1092" t="s">
        <v>1971</v>
      </c>
      <c r="AD153" s="1092" t="s">
        <v>1971</v>
      </c>
      <c r="AE153" s="1092" t="s">
        <v>1971</v>
      </c>
      <c r="AF153" s="1092" t="s">
        <v>1971</v>
      </c>
      <c r="AG153" s="1092" t="s">
        <v>1971</v>
      </c>
      <c r="AH153" s="1092" t="s">
        <v>1971</v>
      </c>
      <c r="AI153" s="1093">
        <f t="shared" si="2"/>
        <v>1</v>
      </c>
      <c r="AJ153" s="1094" t="s">
        <v>984</v>
      </c>
      <c r="AK153" s="1094" t="s">
        <v>964</v>
      </c>
      <c r="AL153" s="1094" t="s">
        <v>965</v>
      </c>
      <c r="AM153" s="1095" t="s">
        <v>1944</v>
      </c>
      <c r="AN153" s="1006" t="s">
        <v>293</v>
      </c>
      <c r="AO153" s="1006" t="s">
        <v>4785</v>
      </c>
      <c r="AP153" s="1302">
        <v>2</v>
      </c>
      <c r="AQ153" s="1064" t="s">
        <v>978</v>
      </c>
      <c r="AR153" s="1097" t="s">
        <v>184</v>
      </c>
      <c r="AS153" s="1098"/>
      <c r="AT153" s="1088"/>
      <c r="AU153" s="1088"/>
      <c r="AV153" s="1088"/>
      <c r="AW153" s="1099"/>
      <c r="AX153" s="1100"/>
      <c r="AY153" s="1063"/>
      <c r="AZ153" s="1064"/>
      <c r="BA153" s="1064"/>
      <c r="BB153" s="1064"/>
      <c r="BC153" s="1064"/>
      <c r="BD153" s="1064"/>
      <c r="BE153" s="1064"/>
      <c r="BF153" s="1064"/>
      <c r="BG153" s="1114"/>
      <c r="BH153" s="1114"/>
      <c r="BI153" s="1115">
        <v>6.37</v>
      </c>
      <c r="BJ153" s="1114">
        <v>5.36</v>
      </c>
      <c r="BK153" s="1114">
        <v>4.3600000000000003</v>
      </c>
      <c r="BL153" s="1114">
        <v>3.35</v>
      </c>
      <c r="BM153" s="1114">
        <v>2.34</v>
      </c>
      <c r="BN153" s="1063"/>
      <c r="BO153" s="1064"/>
      <c r="BP153" s="1064"/>
      <c r="BQ153" s="1064"/>
      <c r="BR153" s="1064"/>
      <c r="BS153" s="1103"/>
      <c r="BT153" s="1064"/>
      <c r="BU153" s="1064"/>
      <c r="BV153" s="1064"/>
      <c r="BW153" s="1104"/>
      <c r="BX153" s="1103"/>
      <c r="BY153" s="1064"/>
      <c r="BZ153" s="1064"/>
      <c r="CA153" s="1064"/>
      <c r="CB153" s="1104"/>
      <c r="CC153" s="1105"/>
      <c r="CD153" s="1106" t="s">
        <v>961</v>
      </c>
      <c r="CE153" s="1107" t="s">
        <v>961</v>
      </c>
      <c r="CF153" s="1107" t="s">
        <v>961</v>
      </c>
      <c r="CG153" s="1107" t="s">
        <v>961</v>
      </c>
      <c r="CH153" s="1108" t="s">
        <v>961</v>
      </c>
      <c r="CI153" s="1063" t="s">
        <v>1971</v>
      </c>
      <c r="CJ153" s="1064" t="s">
        <v>1971</v>
      </c>
      <c r="CK153" s="1064" t="s">
        <v>1971</v>
      </c>
      <c r="CL153" s="1064" t="s">
        <v>1971</v>
      </c>
      <c r="CM153" s="1105" t="s">
        <v>1971</v>
      </c>
      <c r="CN153" s="1063">
        <v>12.74</v>
      </c>
      <c r="CO153" s="1064">
        <v>12.74</v>
      </c>
      <c r="CP153" s="1064">
        <v>12.74</v>
      </c>
      <c r="CQ153" s="1064">
        <v>12.74</v>
      </c>
      <c r="CR153" s="1105">
        <v>12.74</v>
      </c>
      <c r="CS153" s="1201">
        <v>7.64</v>
      </c>
      <c r="CT153" s="1202">
        <v>6.43</v>
      </c>
      <c r="CU153" s="1202">
        <v>5.23</v>
      </c>
      <c r="CV153" s="1202">
        <v>4.0199999999999996</v>
      </c>
      <c r="CW153" s="1204">
        <v>2.81</v>
      </c>
      <c r="CX153" s="1063" t="s">
        <v>1971</v>
      </c>
      <c r="CY153" s="1064" t="s">
        <v>1971</v>
      </c>
      <c r="CZ153" s="1064" t="s">
        <v>1971</v>
      </c>
      <c r="DA153" s="1064" t="s">
        <v>1971</v>
      </c>
      <c r="DB153" s="1105" t="s">
        <v>1971</v>
      </c>
      <c r="DC153" s="1064" t="s">
        <v>1971</v>
      </c>
      <c r="DD153" s="1064" t="s">
        <v>1971</v>
      </c>
      <c r="DE153" s="1064" t="s">
        <v>1971</v>
      </c>
      <c r="DF153" s="1064" t="s">
        <v>1971</v>
      </c>
      <c r="DG153" s="1105" t="s">
        <v>1971</v>
      </c>
      <c r="DH153" s="1063" t="s">
        <v>1971</v>
      </c>
      <c r="DI153" s="1064" t="s">
        <v>1971</v>
      </c>
      <c r="DJ153" s="1064" t="s">
        <v>1971</v>
      </c>
      <c r="DK153" s="1064" t="s">
        <v>1971</v>
      </c>
      <c r="DL153" s="1105" t="s">
        <v>1971</v>
      </c>
      <c r="DM153" s="1109">
        <v>-1.72</v>
      </c>
      <c r="DN153" s="1110" t="s">
        <v>1971</v>
      </c>
      <c r="DO153" s="1110" t="s">
        <v>1971</v>
      </c>
      <c r="DP153" s="1111" t="s">
        <v>1971</v>
      </c>
      <c r="DQ153" s="1110" t="s">
        <v>1971</v>
      </c>
      <c r="DR153" s="1110" t="s">
        <v>1971</v>
      </c>
      <c r="DS153" s="1110" t="s">
        <v>1971</v>
      </c>
      <c r="DT153" s="1111" t="s">
        <v>1971</v>
      </c>
      <c r="DU153" s="1107" t="s">
        <v>1971</v>
      </c>
      <c r="DV153" s="1112">
        <v>1</v>
      </c>
      <c r="DW153" s="1113" t="s">
        <v>1971</v>
      </c>
    </row>
    <row r="154" spans="1:127" s="390" customFormat="1" ht="15.75" customHeight="1">
      <c r="A154" s="1085" t="s">
        <v>990</v>
      </c>
      <c r="B154" s="1045">
        <v>145</v>
      </c>
      <c r="C154" s="1006"/>
      <c r="D154" s="1006"/>
      <c r="E154" s="1006"/>
      <c r="F154" s="1006"/>
      <c r="G154" s="1006"/>
      <c r="H154" s="1006"/>
      <c r="I154" s="1006"/>
      <c r="J154" s="1006"/>
      <c r="K154" s="1006"/>
      <c r="L154" s="1006"/>
      <c r="M154" s="1045"/>
      <c r="N154" s="1006"/>
      <c r="O154" s="1006"/>
      <c r="P154" s="1006"/>
      <c r="Q154" s="1006"/>
      <c r="R154" s="1006"/>
      <c r="S154" s="1006"/>
      <c r="T154" s="1007"/>
      <c r="U154" s="1086" t="s">
        <v>2550</v>
      </c>
      <c r="V154" s="1087" t="s">
        <v>2523</v>
      </c>
      <c r="W154" s="1087" t="s">
        <v>1920</v>
      </c>
      <c r="X154" s="1088" t="s">
        <v>2551</v>
      </c>
      <c r="Y154" s="1089" t="s">
        <v>693</v>
      </c>
      <c r="Z154" s="1090" t="s">
        <v>2552</v>
      </c>
      <c r="AA154" s="1091" t="s">
        <v>1971</v>
      </c>
      <c r="AB154" s="1092" t="s">
        <v>1971</v>
      </c>
      <c r="AC154" s="1092">
        <v>1</v>
      </c>
      <c r="AD154" s="1092" t="s">
        <v>1971</v>
      </c>
      <c r="AE154" s="1092" t="s">
        <v>1971</v>
      </c>
      <c r="AF154" s="1092" t="s">
        <v>1971</v>
      </c>
      <c r="AG154" s="1092" t="s">
        <v>1971</v>
      </c>
      <c r="AH154" s="1092" t="s">
        <v>1971</v>
      </c>
      <c r="AI154" s="1093">
        <f t="shared" si="2"/>
        <v>1</v>
      </c>
      <c r="AJ154" s="1094" t="s">
        <v>984</v>
      </c>
      <c r="AK154" s="1094" t="s">
        <v>964</v>
      </c>
      <c r="AL154" s="1094" t="s">
        <v>965</v>
      </c>
      <c r="AM154" s="1095" t="s">
        <v>1949</v>
      </c>
      <c r="AN154" s="1006" t="s">
        <v>2204</v>
      </c>
      <c r="AO154" s="1006" t="s">
        <v>4799</v>
      </c>
      <c r="AP154" s="1302">
        <v>2</v>
      </c>
      <c r="AQ154" s="1064" t="s">
        <v>978</v>
      </c>
      <c r="AR154" s="1097" t="s">
        <v>693</v>
      </c>
      <c r="AS154" s="1098"/>
      <c r="AT154" s="1088"/>
      <c r="AU154" s="1088"/>
      <c r="AV154" s="1088"/>
      <c r="AW154" s="1099"/>
      <c r="AX154" s="1100"/>
      <c r="AY154" s="1063"/>
      <c r="AZ154" s="1064"/>
      <c r="BA154" s="1064"/>
      <c r="BB154" s="1064"/>
      <c r="BC154" s="1064"/>
      <c r="BD154" s="1064"/>
      <c r="BE154" s="1064"/>
      <c r="BF154" s="1064"/>
      <c r="BG154" s="1114"/>
      <c r="BH154" s="1114"/>
      <c r="BI154" s="1115">
        <v>10.69</v>
      </c>
      <c r="BJ154" s="1114">
        <v>10.06</v>
      </c>
      <c r="BK154" s="1114">
        <v>9.43</v>
      </c>
      <c r="BL154" s="1114">
        <v>8.7899999999999991</v>
      </c>
      <c r="BM154" s="1114">
        <v>8.1300000000000008</v>
      </c>
      <c r="BN154" s="1063"/>
      <c r="BO154" s="1064"/>
      <c r="BP154" s="1064"/>
      <c r="BQ154" s="1064"/>
      <c r="BR154" s="1064"/>
      <c r="BS154" s="1103"/>
      <c r="BT154" s="1064"/>
      <c r="BU154" s="1064"/>
      <c r="BV154" s="1064"/>
      <c r="BW154" s="1104"/>
      <c r="BX154" s="1103"/>
      <c r="BY154" s="1064"/>
      <c r="BZ154" s="1064"/>
      <c r="CA154" s="1064"/>
      <c r="CB154" s="1104"/>
      <c r="CC154" s="1105"/>
      <c r="CD154" s="1106" t="s">
        <v>961</v>
      </c>
      <c r="CE154" s="1107" t="s">
        <v>961</v>
      </c>
      <c r="CF154" s="1107" t="s">
        <v>961</v>
      </c>
      <c r="CG154" s="1107" t="s">
        <v>961</v>
      </c>
      <c r="CH154" s="1108" t="s">
        <v>961</v>
      </c>
      <c r="CI154" s="1063" t="s">
        <v>1971</v>
      </c>
      <c r="CJ154" s="1064" t="s">
        <v>1971</v>
      </c>
      <c r="CK154" s="1064" t="s">
        <v>1971</v>
      </c>
      <c r="CL154" s="1064" t="s">
        <v>1971</v>
      </c>
      <c r="CM154" s="1105" t="s">
        <v>1971</v>
      </c>
      <c r="CN154" s="1063" t="s">
        <v>1971</v>
      </c>
      <c r="CO154" s="1064" t="s">
        <v>1971</v>
      </c>
      <c r="CP154" s="1064" t="s">
        <v>1971</v>
      </c>
      <c r="CQ154" s="1064" t="s">
        <v>1971</v>
      </c>
      <c r="CR154" s="1105" t="s">
        <v>1971</v>
      </c>
      <c r="CS154" s="1063" t="s">
        <v>1971</v>
      </c>
      <c r="CT154" s="1064" t="s">
        <v>1971</v>
      </c>
      <c r="CU154" s="1064" t="s">
        <v>1971</v>
      </c>
      <c r="CV154" s="1064" t="s">
        <v>1971</v>
      </c>
      <c r="CW154" s="1105" t="s">
        <v>1971</v>
      </c>
      <c r="CX154" s="1063" t="s">
        <v>1971</v>
      </c>
      <c r="CY154" s="1064" t="s">
        <v>1971</v>
      </c>
      <c r="CZ154" s="1064" t="s">
        <v>1971</v>
      </c>
      <c r="DA154" s="1064" t="s">
        <v>1971</v>
      </c>
      <c r="DB154" s="1105" t="s">
        <v>1971</v>
      </c>
      <c r="DC154" s="1064" t="s">
        <v>1971</v>
      </c>
      <c r="DD154" s="1064" t="s">
        <v>1971</v>
      </c>
      <c r="DE154" s="1064" t="s">
        <v>1971</v>
      </c>
      <c r="DF154" s="1064" t="s">
        <v>1971</v>
      </c>
      <c r="DG154" s="1105" t="s">
        <v>1971</v>
      </c>
      <c r="DH154" s="1063" t="s">
        <v>1971</v>
      </c>
      <c r="DI154" s="1064" t="s">
        <v>1971</v>
      </c>
      <c r="DJ154" s="1064" t="s">
        <v>1971</v>
      </c>
      <c r="DK154" s="1064" t="s">
        <v>1971</v>
      </c>
      <c r="DL154" s="1105" t="s">
        <v>1971</v>
      </c>
      <c r="DM154" s="1109">
        <v>-0.32200000000000001</v>
      </c>
      <c r="DN154" s="1110" t="s">
        <v>1971</v>
      </c>
      <c r="DO154" s="1110" t="s">
        <v>1971</v>
      </c>
      <c r="DP154" s="1111" t="s">
        <v>1971</v>
      </c>
      <c r="DQ154" s="1110" t="s">
        <v>1971</v>
      </c>
      <c r="DR154" s="1110" t="s">
        <v>1971</v>
      </c>
      <c r="DS154" s="1110" t="s">
        <v>1971</v>
      </c>
      <c r="DT154" s="1111" t="s">
        <v>1971</v>
      </c>
      <c r="DU154" s="1107" t="s">
        <v>1971</v>
      </c>
      <c r="DV154" s="1112">
        <v>1</v>
      </c>
      <c r="DW154" s="1113" t="s">
        <v>1971</v>
      </c>
    </row>
    <row r="155" spans="1:127" s="390" customFormat="1" ht="15.75" customHeight="1">
      <c r="A155" s="1085" t="s">
        <v>990</v>
      </c>
      <c r="B155" s="1045">
        <v>146</v>
      </c>
      <c r="C155" s="1006"/>
      <c r="D155" s="1006"/>
      <c r="E155" s="1006"/>
      <c r="F155" s="1006"/>
      <c r="G155" s="1006"/>
      <c r="H155" s="1006"/>
      <c r="I155" s="1006"/>
      <c r="J155" s="1006"/>
      <c r="K155" s="1006"/>
      <c r="L155" s="1006"/>
      <c r="M155" s="1045"/>
      <c r="N155" s="1006"/>
      <c r="O155" s="1006"/>
      <c r="P155" s="1006"/>
      <c r="Q155" s="1006"/>
      <c r="R155" s="1006"/>
      <c r="S155" s="1006"/>
      <c r="T155" s="1007"/>
      <c r="U155" s="1086" t="s">
        <v>2554</v>
      </c>
      <c r="V155" s="1087" t="s">
        <v>2528</v>
      </c>
      <c r="W155" s="1087" t="s">
        <v>1920</v>
      </c>
      <c r="X155" s="1088" t="s">
        <v>2555</v>
      </c>
      <c r="Y155" s="1089" t="s">
        <v>1016</v>
      </c>
      <c r="Z155" s="1090" t="s">
        <v>2556</v>
      </c>
      <c r="AA155" s="1091" t="s">
        <v>1971</v>
      </c>
      <c r="AB155" s="1092">
        <v>0.16</v>
      </c>
      <c r="AC155" s="1092">
        <v>0.84</v>
      </c>
      <c r="AD155" s="1092" t="s">
        <v>1971</v>
      </c>
      <c r="AE155" s="1092" t="s">
        <v>1971</v>
      </c>
      <c r="AF155" s="1092" t="s">
        <v>1971</v>
      </c>
      <c r="AG155" s="1092" t="s">
        <v>1971</v>
      </c>
      <c r="AH155" s="1092" t="s">
        <v>1971</v>
      </c>
      <c r="AI155" s="1093">
        <f t="shared" si="2"/>
        <v>1</v>
      </c>
      <c r="AJ155" s="1094" t="s">
        <v>984</v>
      </c>
      <c r="AK155" s="1094" t="s">
        <v>964</v>
      </c>
      <c r="AL155" s="1094" t="s">
        <v>965</v>
      </c>
      <c r="AM155" s="1095" t="s">
        <v>2557</v>
      </c>
      <c r="AN155" s="1006" t="s">
        <v>293</v>
      </c>
      <c r="AO155" s="1006" t="s">
        <v>2472</v>
      </c>
      <c r="AP155" s="1302">
        <v>2</v>
      </c>
      <c r="AQ155" s="1064" t="s">
        <v>966</v>
      </c>
      <c r="AR155" s="1097" t="s">
        <v>1016</v>
      </c>
      <c r="AS155" s="1098"/>
      <c r="AT155" s="1088"/>
      <c r="AU155" s="1088"/>
      <c r="AV155" s="1088"/>
      <c r="AW155" s="1099"/>
      <c r="AX155" s="1100"/>
      <c r="AY155" s="1063"/>
      <c r="AZ155" s="1064"/>
      <c r="BA155" s="1064"/>
      <c r="BB155" s="1064"/>
      <c r="BC155" s="1064"/>
      <c r="BD155" s="1064"/>
      <c r="BE155" s="1064"/>
      <c r="BF155" s="1064"/>
      <c r="BG155" s="1114"/>
      <c r="BH155" s="1114"/>
      <c r="BI155" s="1115">
        <v>100</v>
      </c>
      <c r="BJ155" s="1114">
        <v>100</v>
      </c>
      <c r="BK155" s="1114">
        <v>100</v>
      </c>
      <c r="BL155" s="1114">
        <v>100</v>
      </c>
      <c r="BM155" s="1114">
        <v>100</v>
      </c>
      <c r="BN155" s="1063"/>
      <c r="BO155" s="1064"/>
      <c r="BP155" s="1064"/>
      <c r="BQ155" s="1064"/>
      <c r="BR155" s="1064"/>
      <c r="BS155" s="1103"/>
      <c r="BT155" s="1064"/>
      <c r="BU155" s="1064"/>
      <c r="BV155" s="1064"/>
      <c r="BW155" s="1104"/>
      <c r="BX155" s="1103"/>
      <c r="BY155" s="1064"/>
      <c r="BZ155" s="1064"/>
      <c r="CA155" s="1064"/>
      <c r="CB155" s="1104"/>
      <c r="CC155" s="1105"/>
      <c r="CD155" s="1106" t="s">
        <v>961</v>
      </c>
      <c r="CE155" s="1107" t="s">
        <v>961</v>
      </c>
      <c r="CF155" s="1107" t="s">
        <v>961</v>
      </c>
      <c r="CG155" s="1107" t="s">
        <v>961</v>
      </c>
      <c r="CH155" s="1108" t="s">
        <v>961</v>
      </c>
      <c r="CI155" s="1063" t="s">
        <v>1971</v>
      </c>
      <c r="CJ155" s="1064" t="s">
        <v>1971</v>
      </c>
      <c r="CK155" s="1064" t="s">
        <v>1971</v>
      </c>
      <c r="CL155" s="1064" t="s">
        <v>1971</v>
      </c>
      <c r="CM155" s="1105" t="s">
        <v>1971</v>
      </c>
      <c r="CN155" s="1063" t="s">
        <v>1971</v>
      </c>
      <c r="CO155" s="1064" t="s">
        <v>1971</v>
      </c>
      <c r="CP155" s="1064" t="s">
        <v>1971</v>
      </c>
      <c r="CQ155" s="1064" t="s">
        <v>1971</v>
      </c>
      <c r="CR155" s="1105" t="s">
        <v>1971</v>
      </c>
      <c r="CS155" s="1063">
        <v>99</v>
      </c>
      <c r="CT155" s="1064">
        <v>99</v>
      </c>
      <c r="CU155" s="1064">
        <v>99</v>
      </c>
      <c r="CV155" s="1064">
        <v>99</v>
      </c>
      <c r="CW155" s="1105">
        <v>99</v>
      </c>
      <c r="CX155" s="1063" t="s">
        <v>1971</v>
      </c>
      <c r="CY155" s="1064" t="s">
        <v>1971</v>
      </c>
      <c r="CZ155" s="1064" t="s">
        <v>1971</v>
      </c>
      <c r="DA155" s="1064" t="s">
        <v>1971</v>
      </c>
      <c r="DB155" s="1105" t="s">
        <v>1971</v>
      </c>
      <c r="DC155" s="1064" t="s">
        <v>1971</v>
      </c>
      <c r="DD155" s="1064" t="s">
        <v>1971</v>
      </c>
      <c r="DE155" s="1064" t="s">
        <v>1971</v>
      </c>
      <c r="DF155" s="1064" t="s">
        <v>1971</v>
      </c>
      <c r="DG155" s="1105" t="s">
        <v>1971</v>
      </c>
      <c r="DH155" s="1063" t="s">
        <v>1971</v>
      </c>
      <c r="DI155" s="1064" t="s">
        <v>1971</v>
      </c>
      <c r="DJ155" s="1064" t="s">
        <v>1971</v>
      </c>
      <c r="DK155" s="1064" t="s">
        <v>1971</v>
      </c>
      <c r="DL155" s="1105" t="s">
        <v>1971</v>
      </c>
      <c r="DM155" s="1109">
        <v>-0.59699999999999998</v>
      </c>
      <c r="DN155" s="1110" t="s">
        <v>1971</v>
      </c>
      <c r="DO155" s="1110" t="s">
        <v>1971</v>
      </c>
      <c r="DP155" s="1111" t="s">
        <v>1971</v>
      </c>
      <c r="DQ155" s="1110" t="s">
        <v>1971</v>
      </c>
      <c r="DR155" s="1110" t="s">
        <v>1971</v>
      </c>
      <c r="DS155" s="1110" t="s">
        <v>1971</v>
      </c>
      <c r="DT155" s="1111" t="s">
        <v>1971</v>
      </c>
      <c r="DU155" s="1107" t="s">
        <v>1971</v>
      </c>
      <c r="DV155" s="1112">
        <v>1</v>
      </c>
      <c r="DW155" s="1113" t="s">
        <v>1971</v>
      </c>
    </row>
    <row r="156" spans="1:127" s="390" customFormat="1" ht="15.75" customHeight="1">
      <c r="A156" s="1085" t="s">
        <v>990</v>
      </c>
      <c r="B156" s="1045">
        <v>147</v>
      </c>
      <c r="C156" s="1006"/>
      <c r="D156" s="1006"/>
      <c r="E156" s="1006"/>
      <c r="F156" s="1006"/>
      <c r="G156" s="1006"/>
      <c r="H156" s="1006"/>
      <c r="I156" s="1006"/>
      <c r="J156" s="1006"/>
      <c r="K156" s="1006"/>
      <c r="L156" s="1006"/>
      <c r="M156" s="1045"/>
      <c r="N156" s="1006"/>
      <c r="O156" s="1006"/>
      <c r="P156" s="1006"/>
      <c r="Q156" s="1006"/>
      <c r="R156" s="1006"/>
      <c r="S156" s="1006"/>
      <c r="T156" s="1007"/>
      <c r="U156" s="1086" t="s">
        <v>2559</v>
      </c>
      <c r="V156" s="1087" t="s">
        <v>2560</v>
      </c>
      <c r="W156" s="1087" t="s">
        <v>1936</v>
      </c>
      <c r="X156" s="1088" t="s">
        <v>2561</v>
      </c>
      <c r="Y156" s="1089" t="s">
        <v>2562</v>
      </c>
      <c r="Z156" s="1090" t="s">
        <v>2563</v>
      </c>
      <c r="AA156" s="1091" t="s">
        <v>1971</v>
      </c>
      <c r="AB156" s="1092" t="s">
        <v>1971</v>
      </c>
      <c r="AC156" s="1092" t="s">
        <v>1971</v>
      </c>
      <c r="AD156" s="1092" t="s">
        <v>1971</v>
      </c>
      <c r="AE156" s="1092">
        <v>1</v>
      </c>
      <c r="AF156" s="1092" t="s">
        <v>1971</v>
      </c>
      <c r="AG156" s="1092" t="s">
        <v>1971</v>
      </c>
      <c r="AH156" s="1092" t="s">
        <v>1971</v>
      </c>
      <c r="AI156" s="1093">
        <f t="shared" si="2"/>
        <v>1</v>
      </c>
      <c r="AJ156" s="1094" t="s">
        <v>963</v>
      </c>
      <c r="AK156" s="1094" t="s">
        <v>1971</v>
      </c>
      <c r="AL156" s="1094" t="s">
        <v>1971</v>
      </c>
      <c r="AM156" s="1095" t="s">
        <v>2146</v>
      </c>
      <c r="AN156" s="1006" t="s">
        <v>991</v>
      </c>
      <c r="AO156" s="1006" t="s">
        <v>2564</v>
      </c>
      <c r="AP156" s="821">
        <v>1</v>
      </c>
      <c r="AQ156" s="1064" t="s">
        <v>966</v>
      </c>
      <c r="AR156" s="1097" t="s">
        <v>1971</v>
      </c>
      <c r="AS156" s="1098"/>
      <c r="AT156" s="1088"/>
      <c r="AU156" s="1088"/>
      <c r="AV156" s="1088"/>
      <c r="AW156" s="1099"/>
      <c r="AX156" s="1100"/>
      <c r="AY156" s="1063"/>
      <c r="AZ156" s="1064"/>
      <c r="BA156" s="1064"/>
      <c r="BB156" s="1064"/>
      <c r="BC156" s="1064"/>
      <c r="BD156" s="1064"/>
      <c r="BE156" s="1064"/>
      <c r="BF156" s="1064"/>
      <c r="BG156" s="1064"/>
      <c r="BH156" s="1064"/>
      <c r="BI156" s="1394"/>
      <c r="BJ156" s="1343"/>
      <c r="BK156" s="1343"/>
      <c r="BL156" s="1343"/>
      <c r="BM156" s="1343"/>
      <c r="BN156" s="1063"/>
      <c r="BO156" s="1064"/>
      <c r="BP156" s="1064"/>
      <c r="BQ156" s="1064"/>
      <c r="BR156" s="1064"/>
      <c r="BS156" s="1103"/>
      <c r="BT156" s="1064"/>
      <c r="BU156" s="1064"/>
      <c r="BV156" s="1064"/>
      <c r="BW156" s="1104"/>
      <c r="BX156" s="1103"/>
      <c r="BY156" s="1064"/>
      <c r="BZ156" s="1064"/>
      <c r="CA156" s="1064"/>
      <c r="CB156" s="1104"/>
      <c r="CC156" s="1105"/>
      <c r="CD156" s="1351"/>
      <c r="CE156" s="1352"/>
      <c r="CF156" s="1352"/>
      <c r="CG156" s="1352"/>
      <c r="CH156" s="1414"/>
      <c r="CI156" s="1394"/>
      <c r="CJ156" s="1343"/>
      <c r="CK156" s="1343"/>
      <c r="CL156" s="1343"/>
      <c r="CM156" s="1344"/>
      <c r="CN156" s="1394"/>
      <c r="CO156" s="1343"/>
      <c r="CP156" s="1343"/>
      <c r="CQ156" s="1343"/>
      <c r="CR156" s="1344"/>
      <c r="CS156" s="1394"/>
      <c r="CT156" s="1343"/>
      <c r="CU156" s="1343"/>
      <c r="CV156" s="1343"/>
      <c r="CW156" s="1344"/>
      <c r="CX156" s="1394"/>
      <c r="CY156" s="1343"/>
      <c r="CZ156" s="1343"/>
      <c r="DA156" s="1343"/>
      <c r="DB156" s="1344"/>
      <c r="DC156" s="1343"/>
      <c r="DD156" s="1343"/>
      <c r="DE156" s="1343"/>
      <c r="DF156" s="1343"/>
      <c r="DG156" s="1344"/>
      <c r="DH156" s="1394"/>
      <c r="DI156" s="1343"/>
      <c r="DJ156" s="1343"/>
      <c r="DK156" s="1343"/>
      <c r="DL156" s="1344"/>
      <c r="DM156" s="1775"/>
      <c r="DN156" s="1776"/>
      <c r="DO156" s="1776"/>
      <c r="DP156" s="1777"/>
      <c r="DQ156" s="1776"/>
      <c r="DR156" s="1776"/>
      <c r="DS156" s="1776"/>
      <c r="DT156" s="1777"/>
      <c r="DU156" s="1352"/>
      <c r="DV156" s="1696"/>
      <c r="DW156" s="1778"/>
    </row>
    <row r="157" spans="1:127" s="390" customFormat="1" ht="15.75" customHeight="1">
      <c r="A157" s="1085" t="s">
        <v>990</v>
      </c>
      <c r="B157" s="1045">
        <v>148</v>
      </c>
      <c r="C157" s="1006"/>
      <c r="D157" s="1006"/>
      <c r="E157" s="1006"/>
      <c r="F157" s="1006"/>
      <c r="G157" s="1006"/>
      <c r="H157" s="1006"/>
      <c r="I157" s="1006"/>
      <c r="J157" s="1006"/>
      <c r="K157" s="1006"/>
      <c r="L157" s="1006"/>
      <c r="M157" s="1045"/>
      <c r="N157" s="1006"/>
      <c r="O157" s="1006"/>
      <c r="P157" s="1006"/>
      <c r="Q157" s="1006"/>
      <c r="R157" s="1006"/>
      <c r="S157" s="1006"/>
      <c r="T157" s="1007"/>
      <c r="U157" s="1086" t="s">
        <v>2565</v>
      </c>
      <c r="V157" s="1087" t="s">
        <v>2560</v>
      </c>
      <c r="W157" s="1087" t="s">
        <v>1936</v>
      </c>
      <c r="X157" s="1088" t="s">
        <v>2566</v>
      </c>
      <c r="Y157" s="1089" t="s">
        <v>2567</v>
      </c>
      <c r="Z157" s="1090" t="s">
        <v>2568</v>
      </c>
      <c r="AA157" s="1091" t="s">
        <v>1971</v>
      </c>
      <c r="AB157" s="1092" t="s">
        <v>1971</v>
      </c>
      <c r="AC157" s="1092" t="s">
        <v>1971</v>
      </c>
      <c r="AD157" s="1092" t="s">
        <v>1971</v>
      </c>
      <c r="AE157" s="1092">
        <v>1</v>
      </c>
      <c r="AF157" s="1092" t="s">
        <v>1971</v>
      </c>
      <c r="AG157" s="1092" t="s">
        <v>1971</v>
      </c>
      <c r="AH157" s="1092" t="s">
        <v>1971</v>
      </c>
      <c r="AI157" s="1093">
        <f t="shared" si="2"/>
        <v>1</v>
      </c>
      <c r="AJ157" s="1094" t="s">
        <v>963</v>
      </c>
      <c r="AK157" s="1094" t="s">
        <v>1971</v>
      </c>
      <c r="AL157" s="1094" t="s">
        <v>1971</v>
      </c>
      <c r="AM157" s="1095" t="s">
        <v>2423</v>
      </c>
      <c r="AN157" s="1006" t="s">
        <v>293</v>
      </c>
      <c r="AO157" s="1006" t="s">
        <v>2569</v>
      </c>
      <c r="AP157" s="821">
        <v>1</v>
      </c>
      <c r="AQ157" s="1064" t="s">
        <v>966</v>
      </c>
      <c r="AR157" s="1097" t="s">
        <v>1971</v>
      </c>
      <c r="AS157" s="1098"/>
      <c r="AT157" s="1088"/>
      <c r="AU157" s="1088"/>
      <c r="AV157" s="1088"/>
      <c r="AW157" s="1099"/>
      <c r="AX157" s="1100"/>
      <c r="AY157" s="1063"/>
      <c r="AZ157" s="1064"/>
      <c r="BA157" s="1064"/>
      <c r="BB157" s="1064"/>
      <c r="BC157" s="1064"/>
      <c r="BD157" s="1064"/>
      <c r="BE157" s="1064"/>
      <c r="BF157" s="1064"/>
      <c r="BG157" s="1064"/>
      <c r="BH157" s="1064"/>
      <c r="BI157" s="1394"/>
      <c r="BJ157" s="1343"/>
      <c r="BK157" s="1343"/>
      <c r="BL157" s="1343"/>
      <c r="BM157" s="1343"/>
      <c r="BN157" s="1063"/>
      <c r="BO157" s="1064"/>
      <c r="BP157" s="1064"/>
      <c r="BQ157" s="1064"/>
      <c r="BR157" s="1064"/>
      <c r="BS157" s="1103"/>
      <c r="BT157" s="1064"/>
      <c r="BU157" s="1064"/>
      <c r="BV157" s="1064"/>
      <c r="BW157" s="1104"/>
      <c r="BX157" s="1103"/>
      <c r="BY157" s="1064"/>
      <c r="BZ157" s="1064"/>
      <c r="CA157" s="1064"/>
      <c r="CB157" s="1104"/>
      <c r="CC157" s="1105"/>
      <c r="CD157" s="1351"/>
      <c r="CE157" s="1352"/>
      <c r="CF157" s="1352"/>
      <c r="CG157" s="1352"/>
      <c r="CH157" s="1414"/>
      <c r="CI157" s="1394"/>
      <c r="CJ157" s="1343"/>
      <c r="CK157" s="1343"/>
      <c r="CL157" s="1343"/>
      <c r="CM157" s="1344"/>
      <c r="CN157" s="1394"/>
      <c r="CO157" s="1343"/>
      <c r="CP157" s="1343"/>
      <c r="CQ157" s="1343"/>
      <c r="CR157" s="1344"/>
      <c r="CS157" s="1394"/>
      <c r="CT157" s="1343"/>
      <c r="CU157" s="1343"/>
      <c r="CV157" s="1343"/>
      <c r="CW157" s="1344"/>
      <c r="CX157" s="1394"/>
      <c r="CY157" s="1343"/>
      <c r="CZ157" s="1343"/>
      <c r="DA157" s="1343"/>
      <c r="DB157" s="1344"/>
      <c r="DC157" s="1343"/>
      <c r="DD157" s="1343"/>
      <c r="DE157" s="1343"/>
      <c r="DF157" s="1343"/>
      <c r="DG157" s="1344"/>
      <c r="DH157" s="1394"/>
      <c r="DI157" s="1343"/>
      <c r="DJ157" s="1343"/>
      <c r="DK157" s="1343"/>
      <c r="DL157" s="1344"/>
      <c r="DM157" s="1775"/>
      <c r="DN157" s="1776"/>
      <c r="DO157" s="1776"/>
      <c r="DP157" s="1777"/>
      <c r="DQ157" s="1776"/>
      <c r="DR157" s="1776"/>
      <c r="DS157" s="1776"/>
      <c r="DT157" s="1777"/>
      <c r="DU157" s="1352"/>
      <c r="DV157" s="1696"/>
      <c r="DW157" s="1778"/>
    </row>
    <row r="158" spans="1:127" s="390" customFormat="1" ht="15.75" customHeight="1">
      <c r="A158" s="1085" t="s">
        <v>990</v>
      </c>
      <c r="B158" s="1045">
        <v>149</v>
      </c>
      <c r="C158" s="1006"/>
      <c r="D158" s="1006"/>
      <c r="E158" s="1006"/>
      <c r="F158" s="1006"/>
      <c r="G158" s="1006"/>
      <c r="H158" s="1006"/>
      <c r="I158" s="1006"/>
      <c r="J158" s="1006"/>
      <c r="K158" s="1006"/>
      <c r="L158" s="1006"/>
      <c r="M158" s="1045"/>
      <c r="N158" s="1006"/>
      <c r="O158" s="1006"/>
      <c r="P158" s="1006"/>
      <c r="Q158" s="1006"/>
      <c r="R158" s="1006"/>
      <c r="S158" s="1006"/>
      <c r="T158" s="1007"/>
      <c r="U158" s="1086" t="s">
        <v>2570</v>
      </c>
      <c r="V158" s="1087" t="s">
        <v>2571</v>
      </c>
      <c r="W158" s="1087" t="s">
        <v>1936</v>
      </c>
      <c r="X158" s="1088" t="s">
        <v>2572</v>
      </c>
      <c r="Y158" s="1089" t="s">
        <v>2573</v>
      </c>
      <c r="Z158" s="1090" t="s">
        <v>2574</v>
      </c>
      <c r="AA158" s="1091" t="s">
        <v>1971</v>
      </c>
      <c r="AB158" s="1092" t="s">
        <v>1971</v>
      </c>
      <c r="AC158" s="1092" t="s">
        <v>1971</v>
      </c>
      <c r="AD158" s="1092" t="s">
        <v>1971</v>
      </c>
      <c r="AE158" s="1092">
        <v>1</v>
      </c>
      <c r="AF158" s="1092" t="s">
        <v>1971</v>
      </c>
      <c r="AG158" s="1092" t="s">
        <v>1971</v>
      </c>
      <c r="AH158" s="1092" t="s">
        <v>1971</v>
      </c>
      <c r="AI158" s="1093">
        <f t="shared" si="2"/>
        <v>1</v>
      </c>
      <c r="AJ158" s="1094" t="s">
        <v>963</v>
      </c>
      <c r="AK158" s="1094" t="s">
        <v>1971</v>
      </c>
      <c r="AL158" s="1094" t="s">
        <v>1971</v>
      </c>
      <c r="AM158" s="1095" t="s">
        <v>1976</v>
      </c>
      <c r="AN158" s="1006" t="s">
        <v>991</v>
      </c>
      <c r="AO158" s="1006" t="s">
        <v>2575</v>
      </c>
      <c r="AP158" s="821">
        <v>2</v>
      </c>
      <c r="AQ158" s="1064" t="s">
        <v>978</v>
      </c>
      <c r="AR158" s="1097" t="s">
        <v>1971</v>
      </c>
      <c r="AS158" s="1098"/>
      <c r="AT158" s="1088"/>
      <c r="AU158" s="1088"/>
      <c r="AV158" s="1088"/>
      <c r="AW158" s="1099"/>
      <c r="AX158" s="1100"/>
      <c r="AY158" s="1063"/>
      <c r="AZ158" s="1064"/>
      <c r="BA158" s="1064"/>
      <c r="BB158" s="1064"/>
      <c r="BC158" s="1064"/>
      <c r="BD158" s="1064"/>
      <c r="BE158" s="1064"/>
      <c r="BF158" s="1064"/>
      <c r="BG158" s="1064"/>
      <c r="BH158" s="1064"/>
      <c r="BI158" s="1394"/>
      <c r="BJ158" s="1343"/>
      <c r="BK158" s="1343"/>
      <c r="BL158" s="1343"/>
      <c r="BM158" s="1343"/>
      <c r="BN158" s="1063"/>
      <c r="BO158" s="1064"/>
      <c r="BP158" s="1064"/>
      <c r="BQ158" s="1064"/>
      <c r="BR158" s="1064"/>
      <c r="BS158" s="1103"/>
      <c r="BT158" s="1064"/>
      <c r="BU158" s="1064"/>
      <c r="BV158" s="1064"/>
      <c r="BW158" s="1104"/>
      <c r="BX158" s="1103"/>
      <c r="BY158" s="1064"/>
      <c r="BZ158" s="1064"/>
      <c r="CA158" s="1064"/>
      <c r="CB158" s="1104"/>
      <c r="CC158" s="1105"/>
      <c r="CD158" s="1351"/>
      <c r="CE158" s="1352"/>
      <c r="CF158" s="1352"/>
      <c r="CG158" s="1352"/>
      <c r="CH158" s="1414"/>
      <c r="CI158" s="1394"/>
      <c r="CJ158" s="1343"/>
      <c r="CK158" s="1343"/>
      <c r="CL158" s="1343"/>
      <c r="CM158" s="1344"/>
      <c r="CN158" s="1394"/>
      <c r="CO158" s="1343"/>
      <c r="CP158" s="1343"/>
      <c r="CQ158" s="1343"/>
      <c r="CR158" s="1344"/>
      <c r="CS158" s="1394"/>
      <c r="CT158" s="1343"/>
      <c r="CU158" s="1343"/>
      <c r="CV158" s="1343"/>
      <c r="CW158" s="1344"/>
      <c r="CX158" s="1394"/>
      <c r="CY158" s="1343"/>
      <c r="CZ158" s="1343"/>
      <c r="DA158" s="1343"/>
      <c r="DB158" s="1344"/>
      <c r="DC158" s="1343"/>
      <c r="DD158" s="1343"/>
      <c r="DE158" s="1343"/>
      <c r="DF158" s="1343"/>
      <c r="DG158" s="1344"/>
      <c r="DH158" s="1394"/>
      <c r="DI158" s="1343"/>
      <c r="DJ158" s="1343"/>
      <c r="DK158" s="1343"/>
      <c r="DL158" s="1344"/>
      <c r="DM158" s="1775"/>
      <c r="DN158" s="1776"/>
      <c r="DO158" s="1776"/>
      <c r="DP158" s="1777"/>
      <c r="DQ158" s="1776"/>
      <c r="DR158" s="1776"/>
      <c r="DS158" s="1776"/>
      <c r="DT158" s="1777"/>
      <c r="DU158" s="1352"/>
      <c r="DV158" s="1696"/>
      <c r="DW158" s="1778"/>
    </row>
    <row r="159" spans="1:127" s="390" customFormat="1" ht="15.75" customHeight="1">
      <c r="A159" s="1085" t="s">
        <v>990</v>
      </c>
      <c r="B159" s="1045">
        <v>150</v>
      </c>
      <c r="C159" s="1006"/>
      <c r="D159" s="1006"/>
      <c r="E159" s="1006"/>
      <c r="F159" s="1006"/>
      <c r="G159" s="1006"/>
      <c r="H159" s="1006"/>
      <c r="I159" s="1006"/>
      <c r="J159" s="1006"/>
      <c r="K159" s="1006"/>
      <c r="L159" s="1006"/>
      <c r="M159" s="1045"/>
      <c r="N159" s="1006"/>
      <c r="O159" s="1006"/>
      <c r="P159" s="1006"/>
      <c r="Q159" s="1006"/>
      <c r="R159" s="1006"/>
      <c r="S159" s="1006"/>
      <c r="T159" s="1007"/>
      <c r="U159" s="1086" t="s">
        <v>2576</v>
      </c>
      <c r="V159" s="1087" t="s">
        <v>2508</v>
      </c>
      <c r="W159" s="1087" t="s">
        <v>1936</v>
      </c>
      <c r="X159" s="1088" t="s">
        <v>2577</v>
      </c>
      <c r="Y159" s="1089" t="s">
        <v>2578</v>
      </c>
      <c r="Z159" s="1090" t="s">
        <v>4821</v>
      </c>
      <c r="AA159" s="1091" t="s">
        <v>1971</v>
      </c>
      <c r="AB159" s="1092">
        <v>1</v>
      </c>
      <c r="AC159" s="1092" t="s">
        <v>1971</v>
      </c>
      <c r="AD159" s="1092" t="s">
        <v>1971</v>
      </c>
      <c r="AE159" s="1092" t="s">
        <v>1971</v>
      </c>
      <c r="AF159" s="1092" t="s">
        <v>1971</v>
      </c>
      <c r="AG159" s="1092" t="s">
        <v>1971</v>
      </c>
      <c r="AH159" s="1092" t="s">
        <v>1971</v>
      </c>
      <c r="AI159" s="1093">
        <f t="shared" si="2"/>
        <v>1</v>
      </c>
      <c r="AJ159" s="1094" t="s">
        <v>988</v>
      </c>
      <c r="AK159" s="1094" t="s">
        <v>964</v>
      </c>
      <c r="AL159" s="1094" t="s">
        <v>965</v>
      </c>
      <c r="AM159" s="1095" t="s">
        <v>2264</v>
      </c>
      <c r="AN159" s="1006" t="s">
        <v>991</v>
      </c>
      <c r="AO159" s="1006" t="s">
        <v>2580</v>
      </c>
      <c r="AP159" s="821">
        <v>1</v>
      </c>
      <c r="AQ159" s="1064" t="s">
        <v>978</v>
      </c>
      <c r="AR159" s="1097" t="s">
        <v>1971</v>
      </c>
      <c r="AS159" s="1098"/>
      <c r="AT159" s="1088"/>
      <c r="AU159" s="1088"/>
      <c r="AV159" s="1088"/>
      <c r="AW159" s="1099"/>
      <c r="AX159" s="1100"/>
      <c r="AY159" s="1063"/>
      <c r="AZ159" s="1064"/>
      <c r="BA159" s="1064"/>
      <c r="BB159" s="1064"/>
      <c r="BC159" s="1064"/>
      <c r="BD159" s="1064"/>
      <c r="BE159" s="1064"/>
      <c r="BF159" s="1064"/>
      <c r="BG159" s="1064"/>
      <c r="BH159" s="1064"/>
      <c r="BI159" s="1394"/>
      <c r="BJ159" s="1343"/>
      <c r="BK159" s="1343"/>
      <c r="BL159" s="1343"/>
      <c r="BM159" s="1343"/>
      <c r="BN159" s="1063"/>
      <c r="BO159" s="1064"/>
      <c r="BP159" s="1064"/>
      <c r="BQ159" s="1064"/>
      <c r="BR159" s="1064"/>
      <c r="BS159" s="1103"/>
      <c r="BT159" s="1064"/>
      <c r="BU159" s="1064"/>
      <c r="BV159" s="1064"/>
      <c r="BW159" s="1104"/>
      <c r="BX159" s="1103"/>
      <c r="BY159" s="1064"/>
      <c r="BZ159" s="1064"/>
      <c r="CA159" s="1064"/>
      <c r="CB159" s="1104"/>
      <c r="CC159" s="1105"/>
      <c r="CD159" s="1351"/>
      <c r="CE159" s="1352"/>
      <c r="CF159" s="1352"/>
      <c r="CG159" s="1352"/>
      <c r="CH159" s="1414"/>
      <c r="CI159" s="1394"/>
      <c r="CJ159" s="1343"/>
      <c r="CK159" s="1343"/>
      <c r="CL159" s="1343"/>
      <c r="CM159" s="1344"/>
      <c r="CN159" s="1394"/>
      <c r="CO159" s="1343"/>
      <c r="CP159" s="1343"/>
      <c r="CQ159" s="1343"/>
      <c r="CR159" s="1344"/>
      <c r="CS159" s="1394"/>
      <c r="CT159" s="1343"/>
      <c r="CU159" s="1343"/>
      <c r="CV159" s="1343"/>
      <c r="CW159" s="1344"/>
      <c r="CX159" s="1394"/>
      <c r="CY159" s="1343"/>
      <c r="CZ159" s="1343"/>
      <c r="DA159" s="1343"/>
      <c r="DB159" s="1344"/>
      <c r="DC159" s="1343"/>
      <c r="DD159" s="1343"/>
      <c r="DE159" s="1343"/>
      <c r="DF159" s="1343"/>
      <c r="DG159" s="1344"/>
      <c r="DH159" s="1394"/>
      <c r="DI159" s="1343"/>
      <c r="DJ159" s="1343"/>
      <c r="DK159" s="1343"/>
      <c r="DL159" s="1344"/>
      <c r="DM159" s="1775"/>
      <c r="DN159" s="1776"/>
      <c r="DO159" s="1776"/>
      <c r="DP159" s="1777"/>
      <c r="DQ159" s="1776"/>
      <c r="DR159" s="1776"/>
      <c r="DS159" s="1776"/>
      <c r="DT159" s="1777"/>
      <c r="DU159" s="1352"/>
      <c r="DV159" s="1696"/>
      <c r="DW159" s="1778"/>
    </row>
    <row r="160" spans="1:127" s="390" customFormat="1" ht="15.75" customHeight="1">
      <c r="A160" s="1085" t="s">
        <v>990</v>
      </c>
      <c r="B160" s="1045">
        <v>151</v>
      </c>
      <c r="C160" s="1006"/>
      <c r="D160" s="1006"/>
      <c r="E160" s="1006"/>
      <c r="F160" s="1006"/>
      <c r="G160" s="1006"/>
      <c r="H160" s="1006"/>
      <c r="I160" s="1006"/>
      <c r="J160" s="1006"/>
      <c r="K160" s="1006"/>
      <c r="L160" s="1006"/>
      <c r="M160" s="1045"/>
      <c r="N160" s="1006"/>
      <c r="O160" s="1006"/>
      <c r="P160" s="1006"/>
      <c r="Q160" s="1006"/>
      <c r="R160" s="1006"/>
      <c r="S160" s="1006"/>
      <c r="T160" s="1007"/>
      <c r="U160" s="1086" t="s">
        <v>2581</v>
      </c>
      <c r="V160" s="1087" t="s">
        <v>2582</v>
      </c>
      <c r="W160" s="1087" t="s">
        <v>1936</v>
      </c>
      <c r="X160" s="1088" t="s">
        <v>2583</v>
      </c>
      <c r="Y160" s="1089" t="s">
        <v>2584</v>
      </c>
      <c r="Z160" s="1090" t="s">
        <v>2585</v>
      </c>
      <c r="AA160" s="1091" t="s">
        <v>1971</v>
      </c>
      <c r="AB160" s="1092" t="s">
        <v>1971</v>
      </c>
      <c r="AC160" s="1092" t="s">
        <v>1971</v>
      </c>
      <c r="AD160" s="1092" t="s">
        <v>1971</v>
      </c>
      <c r="AE160" s="1092">
        <v>1</v>
      </c>
      <c r="AF160" s="1092" t="s">
        <v>1971</v>
      </c>
      <c r="AG160" s="1092" t="s">
        <v>1971</v>
      </c>
      <c r="AH160" s="1092" t="s">
        <v>1971</v>
      </c>
      <c r="AI160" s="1093">
        <f t="shared" si="2"/>
        <v>1</v>
      </c>
      <c r="AJ160" s="1094" t="s">
        <v>963</v>
      </c>
      <c r="AK160" s="1094" t="s">
        <v>1971</v>
      </c>
      <c r="AL160" s="1094" t="s">
        <v>1971</v>
      </c>
      <c r="AM160" s="1095" t="s">
        <v>2146</v>
      </c>
      <c r="AN160" s="1006" t="s">
        <v>991</v>
      </c>
      <c r="AO160" s="1006" t="s">
        <v>2586</v>
      </c>
      <c r="AP160" s="821">
        <v>1</v>
      </c>
      <c r="AQ160" s="1064" t="s">
        <v>966</v>
      </c>
      <c r="AR160" s="1097" t="s">
        <v>1971</v>
      </c>
      <c r="AS160" s="1098"/>
      <c r="AT160" s="1088"/>
      <c r="AU160" s="1088"/>
      <c r="AV160" s="1088"/>
      <c r="AW160" s="1099"/>
      <c r="AX160" s="1100"/>
      <c r="AY160" s="1063"/>
      <c r="AZ160" s="1064"/>
      <c r="BA160" s="1064"/>
      <c r="BB160" s="1064"/>
      <c r="BC160" s="1064"/>
      <c r="BD160" s="1064"/>
      <c r="BE160" s="1064"/>
      <c r="BF160" s="1064"/>
      <c r="BG160" s="1064"/>
      <c r="BH160" s="1064"/>
      <c r="BI160" s="1394"/>
      <c r="BJ160" s="1343"/>
      <c r="BK160" s="1343"/>
      <c r="BL160" s="1343"/>
      <c r="BM160" s="1343"/>
      <c r="BN160" s="1063"/>
      <c r="BO160" s="1064"/>
      <c r="BP160" s="1064"/>
      <c r="BQ160" s="1064"/>
      <c r="BR160" s="1064"/>
      <c r="BS160" s="1103"/>
      <c r="BT160" s="1064"/>
      <c r="BU160" s="1064"/>
      <c r="BV160" s="1064"/>
      <c r="BW160" s="1104"/>
      <c r="BX160" s="1103"/>
      <c r="BY160" s="1064"/>
      <c r="BZ160" s="1064"/>
      <c r="CA160" s="1064"/>
      <c r="CB160" s="1104"/>
      <c r="CC160" s="1105"/>
      <c r="CD160" s="1351"/>
      <c r="CE160" s="1352"/>
      <c r="CF160" s="1352"/>
      <c r="CG160" s="1352"/>
      <c r="CH160" s="1414"/>
      <c r="CI160" s="1394"/>
      <c r="CJ160" s="1343"/>
      <c r="CK160" s="1343"/>
      <c r="CL160" s="1343"/>
      <c r="CM160" s="1344"/>
      <c r="CN160" s="1394"/>
      <c r="CO160" s="1343"/>
      <c r="CP160" s="1343"/>
      <c r="CQ160" s="1343"/>
      <c r="CR160" s="1344"/>
      <c r="CS160" s="1394"/>
      <c r="CT160" s="1343"/>
      <c r="CU160" s="1343"/>
      <c r="CV160" s="1343"/>
      <c r="CW160" s="1344"/>
      <c r="CX160" s="1394"/>
      <c r="CY160" s="1343"/>
      <c r="CZ160" s="1343"/>
      <c r="DA160" s="1343"/>
      <c r="DB160" s="1344"/>
      <c r="DC160" s="1343"/>
      <c r="DD160" s="1343"/>
      <c r="DE160" s="1343"/>
      <c r="DF160" s="1343"/>
      <c r="DG160" s="1344"/>
      <c r="DH160" s="1394"/>
      <c r="DI160" s="1343"/>
      <c r="DJ160" s="1343"/>
      <c r="DK160" s="1343"/>
      <c r="DL160" s="1344"/>
      <c r="DM160" s="1775"/>
      <c r="DN160" s="1776"/>
      <c r="DO160" s="1776"/>
      <c r="DP160" s="1777"/>
      <c r="DQ160" s="1776"/>
      <c r="DR160" s="1776"/>
      <c r="DS160" s="1776"/>
      <c r="DT160" s="1777"/>
      <c r="DU160" s="1352"/>
      <c r="DV160" s="1696"/>
      <c r="DW160" s="1778"/>
    </row>
    <row r="161" spans="1:127" s="390" customFormat="1" ht="15.75" customHeight="1">
      <c r="A161" s="1085" t="s">
        <v>990</v>
      </c>
      <c r="B161" s="1045">
        <v>152</v>
      </c>
      <c r="C161" s="1006"/>
      <c r="D161" s="1006"/>
      <c r="E161" s="1006"/>
      <c r="F161" s="1006"/>
      <c r="G161" s="1006"/>
      <c r="H161" s="1006"/>
      <c r="I161" s="1006"/>
      <c r="J161" s="1006"/>
      <c r="K161" s="1006"/>
      <c r="L161" s="1006"/>
      <c r="M161" s="1045"/>
      <c r="N161" s="1006"/>
      <c r="O161" s="1006"/>
      <c r="P161" s="1006"/>
      <c r="Q161" s="1006"/>
      <c r="R161" s="1006"/>
      <c r="S161" s="1006"/>
      <c r="T161" s="1007"/>
      <c r="U161" s="1086" t="s">
        <v>2587</v>
      </c>
      <c r="V161" s="1087" t="s">
        <v>2560</v>
      </c>
      <c r="W161" s="1087" t="s">
        <v>1936</v>
      </c>
      <c r="X161" s="1088" t="s">
        <v>2588</v>
      </c>
      <c r="Y161" s="1089" t="s">
        <v>2589</v>
      </c>
      <c r="Z161" s="1090" t="s">
        <v>2590</v>
      </c>
      <c r="AA161" s="1091" t="s">
        <v>1971</v>
      </c>
      <c r="AB161" s="1092" t="s">
        <v>1971</v>
      </c>
      <c r="AC161" s="1092" t="s">
        <v>1971</v>
      </c>
      <c r="AD161" s="1092" t="s">
        <v>1971</v>
      </c>
      <c r="AE161" s="1092">
        <v>1</v>
      </c>
      <c r="AF161" s="1092" t="s">
        <v>1971</v>
      </c>
      <c r="AG161" s="1092" t="s">
        <v>1971</v>
      </c>
      <c r="AH161" s="1092" t="s">
        <v>1971</v>
      </c>
      <c r="AI161" s="1093">
        <f t="shared" si="2"/>
        <v>1</v>
      </c>
      <c r="AJ161" s="1094" t="s">
        <v>963</v>
      </c>
      <c r="AK161" s="1094" t="s">
        <v>1971</v>
      </c>
      <c r="AL161" s="1094" t="s">
        <v>1971</v>
      </c>
      <c r="AM161" s="1095" t="s">
        <v>2146</v>
      </c>
      <c r="AN161" s="1006" t="s">
        <v>293</v>
      </c>
      <c r="AO161" s="1006" t="s">
        <v>2591</v>
      </c>
      <c r="AP161" s="821">
        <v>2</v>
      </c>
      <c r="AQ161" s="1064" t="s">
        <v>978</v>
      </c>
      <c r="AR161" s="1097" t="s">
        <v>1971</v>
      </c>
      <c r="AS161" s="1098"/>
      <c r="AT161" s="1088"/>
      <c r="AU161" s="1088"/>
      <c r="AV161" s="1088"/>
      <c r="AW161" s="1099"/>
      <c r="AX161" s="1100"/>
      <c r="AY161" s="1063"/>
      <c r="AZ161" s="1064"/>
      <c r="BA161" s="1064"/>
      <c r="BB161" s="1064"/>
      <c r="BC161" s="1064"/>
      <c r="BD161" s="1064"/>
      <c r="BE161" s="1064"/>
      <c r="BF161" s="1064"/>
      <c r="BG161" s="1064"/>
      <c r="BH161" s="1064"/>
      <c r="BI161" s="1394"/>
      <c r="BJ161" s="1343"/>
      <c r="BK161" s="1343"/>
      <c r="BL161" s="1343"/>
      <c r="BM161" s="1343"/>
      <c r="BN161" s="1063"/>
      <c r="BO161" s="1064"/>
      <c r="BP161" s="1064"/>
      <c r="BQ161" s="1064"/>
      <c r="BR161" s="1064"/>
      <c r="BS161" s="1103"/>
      <c r="BT161" s="1064"/>
      <c r="BU161" s="1064"/>
      <c r="BV161" s="1064"/>
      <c r="BW161" s="1104"/>
      <c r="BX161" s="1103"/>
      <c r="BY161" s="1064"/>
      <c r="BZ161" s="1064"/>
      <c r="CA161" s="1064"/>
      <c r="CB161" s="1104"/>
      <c r="CC161" s="1105"/>
      <c r="CD161" s="1351"/>
      <c r="CE161" s="1352"/>
      <c r="CF161" s="1352"/>
      <c r="CG161" s="1352"/>
      <c r="CH161" s="1414"/>
      <c r="CI161" s="1394"/>
      <c r="CJ161" s="1343"/>
      <c r="CK161" s="1343"/>
      <c r="CL161" s="1343"/>
      <c r="CM161" s="1344"/>
      <c r="CN161" s="1394"/>
      <c r="CO161" s="1343"/>
      <c r="CP161" s="1343"/>
      <c r="CQ161" s="1343"/>
      <c r="CR161" s="1344"/>
      <c r="CS161" s="1394"/>
      <c r="CT161" s="1343"/>
      <c r="CU161" s="1343"/>
      <c r="CV161" s="1343"/>
      <c r="CW161" s="1344"/>
      <c r="CX161" s="1394"/>
      <c r="CY161" s="1343"/>
      <c r="CZ161" s="1343"/>
      <c r="DA161" s="1343"/>
      <c r="DB161" s="1344"/>
      <c r="DC161" s="1343"/>
      <c r="DD161" s="1343"/>
      <c r="DE161" s="1343"/>
      <c r="DF161" s="1343"/>
      <c r="DG161" s="1344"/>
      <c r="DH161" s="1394"/>
      <c r="DI161" s="1343"/>
      <c r="DJ161" s="1343"/>
      <c r="DK161" s="1343"/>
      <c r="DL161" s="1344"/>
      <c r="DM161" s="1775"/>
      <c r="DN161" s="1776"/>
      <c r="DO161" s="1776"/>
      <c r="DP161" s="1777"/>
      <c r="DQ161" s="1776"/>
      <c r="DR161" s="1776"/>
      <c r="DS161" s="1776"/>
      <c r="DT161" s="1777"/>
      <c r="DU161" s="1352"/>
      <c r="DV161" s="1696"/>
      <c r="DW161" s="1778"/>
    </row>
    <row r="162" spans="1:127" s="390" customFormat="1" ht="15.75" customHeight="1">
      <c r="A162" s="1085" t="s">
        <v>990</v>
      </c>
      <c r="B162" s="1045">
        <v>153</v>
      </c>
      <c r="C162" s="1006"/>
      <c r="D162" s="1006" t="s">
        <v>2127</v>
      </c>
      <c r="E162" s="1006"/>
      <c r="F162" s="1006"/>
      <c r="G162" s="1006"/>
      <c r="H162" s="1006"/>
      <c r="I162" s="1006"/>
      <c r="J162" s="1006"/>
      <c r="K162" s="1006"/>
      <c r="L162" s="1006"/>
      <c r="M162" s="1045"/>
      <c r="N162" s="1006"/>
      <c r="O162" s="1006"/>
      <c r="P162" s="1006"/>
      <c r="Q162" s="1006"/>
      <c r="R162" s="1006"/>
      <c r="S162" s="1006"/>
      <c r="T162" s="1007"/>
      <c r="U162" s="1086" t="s">
        <v>2592</v>
      </c>
      <c r="V162" s="1087" t="s">
        <v>2593</v>
      </c>
      <c r="W162" s="1087" t="s">
        <v>1936</v>
      </c>
      <c r="X162" s="1088" t="s">
        <v>2594</v>
      </c>
      <c r="Y162" s="1089" t="s">
        <v>2595</v>
      </c>
      <c r="Z162" s="1090" t="s">
        <v>2596</v>
      </c>
      <c r="AA162" s="1091" t="s">
        <v>1971</v>
      </c>
      <c r="AB162" s="1092">
        <v>0.56999999999999995</v>
      </c>
      <c r="AC162" s="1092">
        <v>0.43</v>
      </c>
      <c r="AD162" s="1092" t="s">
        <v>1971</v>
      </c>
      <c r="AE162" s="1092" t="s">
        <v>1971</v>
      </c>
      <c r="AF162" s="1092" t="s">
        <v>1971</v>
      </c>
      <c r="AG162" s="1092" t="s">
        <v>1971</v>
      </c>
      <c r="AH162" s="1092" t="s">
        <v>1971</v>
      </c>
      <c r="AI162" s="1093">
        <f t="shared" si="2"/>
        <v>1</v>
      </c>
      <c r="AJ162" s="1094" t="s">
        <v>963</v>
      </c>
      <c r="AK162" s="1094" t="s">
        <v>1971</v>
      </c>
      <c r="AL162" s="1094" t="s">
        <v>1971</v>
      </c>
      <c r="AM162" s="1095" t="s">
        <v>2146</v>
      </c>
      <c r="AN162" s="1006" t="s">
        <v>293</v>
      </c>
      <c r="AO162" s="1006" t="s">
        <v>2597</v>
      </c>
      <c r="AP162" s="821">
        <v>1</v>
      </c>
      <c r="AQ162" s="1064" t="s">
        <v>966</v>
      </c>
      <c r="AR162" s="1097" t="s">
        <v>1971</v>
      </c>
      <c r="AS162" s="1098"/>
      <c r="AT162" s="1088"/>
      <c r="AU162" s="1088"/>
      <c r="AV162" s="1088"/>
      <c r="AW162" s="1099"/>
      <c r="AX162" s="1100"/>
      <c r="AY162" s="1063"/>
      <c r="AZ162" s="1064"/>
      <c r="BA162" s="1064"/>
      <c r="BB162" s="1064"/>
      <c r="BC162" s="1064"/>
      <c r="BD162" s="1064"/>
      <c r="BE162" s="1064"/>
      <c r="BF162" s="1064"/>
      <c r="BG162" s="1064"/>
      <c r="BH162" s="1064"/>
      <c r="BI162" s="1394"/>
      <c r="BJ162" s="1343"/>
      <c r="BK162" s="1343"/>
      <c r="BL162" s="1343"/>
      <c r="BM162" s="1343"/>
      <c r="BN162" s="1063"/>
      <c r="BO162" s="1064"/>
      <c r="BP162" s="1064"/>
      <c r="BQ162" s="1064"/>
      <c r="BR162" s="1064"/>
      <c r="BS162" s="1103"/>
      <c r="BT162" s="1064"/>
      <c r="BU162" s="1064"/>
      <c r="BV162" s="1064"/>
      <c r="BW162" s="1104"/>
      <c r="BX162" s="1103"/>
      <c r="BY162" s="1064"/>
      <c r="BZ162" s="1064"/>
      <c r="CA162" s="1064"/>
      <c r="CB162" s="1104"/>
      <c r="CC162" s="1105"/>
      <c r="CD162" s="1351"/>
      <c r="CE162" s="1352"/>
      <c r="CF162" s="1352"/>
      <c r="CG162" s="1352"/>
      <c r="CH162" s="1414"/>
      <c r="CI162" s="1394"/>
      <c r="CJ162" s="1343"/>
      <c r="CK162" s="1343"/>
      <c r="CL162" s="1343"/>
      <c r="CM162" s="1344"/>
      <c r="CN162" s="1394"/>
      <c r="CO162" s="1343"/>
      <c r="CP162" s="1343"/>
      <c r="CQ162" s="1343"/>
      <c r="CR162" s="1344"/>
      <c r="CS162" s="1394"/>
      <c r="CT162" s="1343"/>
      <c r="CU162" s="1343"/>
      <c r="CV162" s="1343"/>
      <c r="CW162" s="1344"/>
      <c r="CX162" s="1394"/>
      <c r="CY162" s="1343"/>
      <c r="CZ162" s="1343"/>
      <c r="DA162" s="1343"/>
      <c r="DB162" s="1344"/>
      <c r="DC162" s="1343"/>
      <c r="DD162" s="1343"/>
      <c r="DE162" s="1343"/>
      <c r="DF162" s="1343"/>
      <c r="DG162" s="1344"/>
      <c r="DH162" s="1394"/>
      <c r="DI162" s="1343"/>
      <c r="DJ162" s="1343"/>
      <c r="DK162" s="1343"/>
      <c r="DL162" s="1344"/>
      <c r="DM162" s="1775"/>
      <c r="DN162" s="1776"/>
      <c r="DO162" s="1776"/>
      <c r="DP162" s="1777"/>
      <c r="DQ162" s="1776"/>
      <c r="DR162" s="1776"/>
      <c r="DS162" s="1776"/>
      <c r="DT162" s="1777"/>
      <c r="DU162" s="1352"/>
      <c r="DV162" s="1696"/>
      <c r="DW162" s="1778"/>
    </row>
    <row r="163" spans="1:127" s="390" customFormat="1" ht="15.75" customHeight="1">
      <c r="A163" s="1085" t="s">
        <v>990</v>
      </c>
      <c r="B163" s="1045">
        <v>154</v>
      </c>
      <c r="C163" s="1006"/>
      <c r="D163" s="1006"/>
      <c r="E163" s="1006"/>
      <c r="F163" s="1006"/>
      <c r="G163" s="1006"/>
      <c r="H163" s="1006"/>
      <c r="I163" s="1006"/>
      <c r="J163" s="1006"/>
      <c r="K163" s="1006"/>
      <c r="L163" s="1006"/>
      <c r="M163" s="1045"/>
      <c r="N163" s="1006"/>
      <c r="O163" s="1006"/>
      <c r="P163" s="1006"/>
      <c r="Q163" s="1006"/>
      <c r="R163" s="1006"/>
      <c r="S163" s="1006"/>
      <c r="T163" s="1007"/>
      <c r="U163" s="1086" t="s">
        <v>2598</v>
      </c>
      <c r="V163" s="1087" t="s">
        <v>2560</v>
      </c>
      <c r="W163" s="1087" t="s">
        <v>1936</v>
      </c>
      <c r="X163" s="1088" t="s">
        <v>2599</v>
      </c>
      <c r="Y163" s="1089" t="s">
        <v>2600</v>
      </c>
      <c r="Z163" s="1090" t="s">
        <v>2601</v>
      </c>
      <c r="AA163" s="1091" t="s">
        <v>1971</v>
      </c>
      <c r="AB163" s="1092" t="s">
        <v>1971</v>
      </c>
      <c r="AC163" s="1092" t="s">
        <v>1971</v>
      </c>
      <c r="AD163" s="1092" t="s">
        <v>1971</v>
      </c>
      <c r="AE163" s="1092">
        <v>1</v>
      </c>
      <c r="AF163" s="1092" t="s">
        <v>1971</v>
      </c>
      <c r="AG163" s="1092" t="s">
        <v>1971</v>
      </c>
      <c r="AH163" s="1092" t="s">
        <v>1971</v>
      </c>
      <c r="AI163" s="1093">
        <f t="shared" si="2"/>
        <v>1</v>
      </c>
      <c r="AJ163" s="1094" t="s">
        <v>988</v>
      </c>
      <c r="AK163" s="1094" t="s">
        <v>964</v>
      </c>
      <c r="AL163" s="1094" t="s">
        <v>965</v>
      </c>
      <c r="AM163" s="1095" t="s">
        <v>2146</v>
      </c>
      <c r="AN163" s="1006" t="s">
        <v>293</v>
      </c>
      <c r="AO163" s="1006" t="s">
        <v>2602</v>
      </c>
      <c r="AP163" s="821">
        <v>2</v>
      </c>
      <c r="AQ163" s="1064" t="s">
        <v>978</v>
      </c>
      <c r="AR163" s="1097" t="s">
        <v>1971</v>
      </c>
      <c r="AS163" s="1098"/>
      <c r="AT163" s="1088"/>
      <c r="AU163" s="1088"/>
      <c r="AV163" s="1088"/>
      <c r="AW163" s="1099"/>
      <c r="AX163" s="1100"/>
      <c r="AY163" s="1063"/>
      <c r="AZ163" s="1064"/>
      <c r="BA163" s="1064"/>
      <c r="BB163" s="1064"/>
      <c r="BC163" s="1064"/>
      <c r="BD163" s="1064"/>
      <c r="BE163" s="1064"/>
      <c r="BF163" s="1064"/>
      <c r="BG163" s="1064"/>
      <c r="BH163" s="1064"/>
      <c r="BI163" s="1394"/>
      <c r="BJ163" s="1343"/>
      <c r="BK163" s="1343"/>
      <c r="BL163" s="1343"/>
      <c r="BM163" s="1343"/>
      <c r="BN163" s="1063"/>
      <c r="BO163" s="1064"/>
      <c r="BP163" s="1064"/>
      <c r="BQ163" s="1064"/>
      <c r="BR163" s="1064"/>
      <c r="BS163" s="1103"/>
      <c r="BT163" s="1064"/>
      <c r="BU163" s="1064"/>
      <c r="BV163" s="1064"/>
      <c r="BW163" s="1104"/>
      <c r="BX163" s="1103"/>
      <c r="BY163" s="1064"/>
      <c r="BZ163" s="1064"/>
      <c r="CA163" s="1064"/>
      <c r="CB163" s="1104"/>
      <c r="CC163" s="1105"/>
      <c r="CD163" s="1351"/>
      <c r="CE163" s="1352"/>
      <c r="CF163" s="1352"/>
      <c r="CG163" s="1352"/>
      <c r="CH163" s="1414"/>
      <c r="CI163" s="1394"/>
      <c r="CJ163" s="1343"/>
      <c r="CK163" s="1343"/>
      <c r="CL163" s="1343"/>
      <c r="CM163" s="1344"/>
      <c r="CN163" s="1394"/>
      <c r="CO163" s="1343"/>
      <c r="CP163" s="1343"/>
      <c r="CQ163" s="1343"/>
      <c r="CR163" s="1344"/>
      <c r="CS163" s="1394"/>
      <c r="CT163" s="1343"/>
      <c r="CU163" s="1343"/>
      <c r="CV163" s="1343"/>
      <c r="CW163" s="1344"/>
      <c r="CX163" s="1394"/>
      <c r="CY163" s="1343"/>
      <c r="CZ163" s="1343"/>
      <c r="DA163" s="1343"/>
      <c r="DB163" s="1344"/>
      <c r="DC163" s="1343"/>
      <c r="DD163" s="1343"/>
      <c r="DE163" s="1343"/>
      <c r="DF163" s="1343"/>
      <c r="DG163" s="1344"/>
      <c r="DH163" s="1394"/>
      <c r="DI163" s="1343"/>
      <c r="DJ163" s="1343"/>
      <c r="DK163" s="1343"/>
      <c r="DL163" s="1344"/>
      <c r="DM163" s="1775"/>
      <c r="DN163" s="1776"/>
      <c r="DO163" s="1776"/>
      <c r="DP163" s="1777"/>
      <c r="DQ163" s="1776"/>
      <c r="DR163" s="1776"/>
      <c r="DS163" s="1776"/>
      <c r="DT163" s="1777"/>
      <c r="DU163" s="1352"/>
      <c r="DV163" s="1696"/>
      <c r="DW163" s="1778"/>
    </row>
    <row r="164" spans="1:127" s="390" customFormat="1" ht="15.75" customHeight="1">
      <c r="A164" s="1085" t="s">
        <v>990</v>
      </c>
      <c r="B164" s="1045">
        <v>155</v>
      </c>
      <c r="C164" s="1006"/>
      <c r="D164" s="1006"/>
      <c r="E164" s="1006"/>
      <c r="F164" s="1006"/>
      <c r="G164" s="1006"/>
      <c r="H164" s="1006"/>
      <c r="I164" s="1006"/>
      <c r="J164" s="1006"/>
      <c r="K164" s="1006"/>
      <c r="L164" s="1006"/>
      <c r="M164" s="1045"/>
      <c r="N164" s="1006"/>
      <c r="O164" s="1006"/>
      <c r="P164" s="1006"/>
      <c r="Q164" s="1006"/>
      <c r="R164" s="1006"/>
      <c r="S164" s="1006"/>
      <c r="T164" s="1007"/>
      <c r="U164" s="1086" t="s">
        <v>2603</v>
      </c>
      <c r="V164" s="1087" t="s">
        <v>2533</v>
      </c>
      <c r="W164" s="1087" t="s">
        <v>1936</v>
      </c>
      <c r="X164" s="1088" t="s">
        <v>2604</v>
      </c>
      <c r="Y164" s="1089" t="s">
        <v>2605</v>
      </c>
      <c r="Z164" s="1090" t="s">
        <v>2606</v>
      </c>
      <c r="AA164" s="1091" t="s">
        <v>1971</v>
      </c>
      <c r="AB164" s="1092">
        <v>1</v>
      </c>
      <c r="AC164" s="1092" t="s">
        <v>1971</v>
      </c>
      <c r="AD164" s="1092" t="s">
        <v>1971</v>
      </c>
      <c r="AE164" s="1092" t="s">
        <v>1971</v>
      </c>
      <c r="AF164" s="1092" t="s">
        <v>1971</v>
      </c>
      <c r="AG164" s="1092" t="s">
        <v>1971</v>
      </c>
      <c r="AH164" s="1092" t="s">
        <v>1971</v>
      </c>
      <c r="AI164" s="1093">
        <f t="shared" si="2"/>
        <v>1</v>
      </c>
      <c r="AJ164" s="1094" t="s">
        <v>988</v>
      </c>
      <c r="AK164" s="1094" t="s">
        <v>964</v>
      </c>
      <c r="AL164" s="1094" t="s">
        <v>965</v>
      </c>
      <c r="AM164" s="1095" t="s">
        <v>1923</v>
      </c>
      <c r="AN164" s="1006" t="s">
        <v>991</v>
      </c>
      <c r="AO164" s="1006" t="s">
        <v>2607</v>
      </c>
      <c r="AP164" s="821">
        <v>0</v>
      </c>
      <c r="AQ164" s="1064" t="s">
        <v>978</v>
      </c>
      <c r="AR164" s="1097" t="s">
        <v>1971</v>
      </c>
      <c r="AS164" s="1098"/>
      <c r="AT164" s="1088"/>
      <c r="AU164" s="1088"/>
      <c r="AV164" s="1088"/>
      <c r="AW164" s="1099"/>
      <c r="AX164" s="1100"/>
      <c r="AY164" s="1063"/>
      <c r="AZ164" s="1064"/>
      <c r="BA164" s="1064"/>
      <c r="BB164" s="1064"/>
      <c r="BC164" s="1064"/>
      <c r="BD164" s="1064"/>
      <c r="BE164" s="1064"/>
      <c r="BF164" s="1064"/>
      <c r="BG164" s="1064"/>
      <c r="BH164" s="1064"/>
      <c r="BI164" s="1394"/>
      <c r="BJ164" s="1343"/>
      <c r="BK164" s="1343"/>
      <c r="BL164" s="1343"/>
      <c r="BM164" s="1343"/>
      <c r="BN164" s="1063"/>
      <c r="BO164" s="1064"/>
      <c r="BP164" s="1064"/>
      <c r="BQ164" s="1064"/>
      <c r="BR164" s="1064"/>
      <c r="BS164" s="1103"/>
      <c r="BT164" s="1064"/>
      <c r="BU164" s="1064"/>
      <c r="BV164" s="1064"/>
      <c r="BW164" s="1104"/>
      <c r="BX164" s="1103"/>
      <c r="BY164" s="1064"/>
      <c r="BZ164" s="1064"/>
      <c r="CA164" s="1064"/>
      <c r="CB164" s="1104"/>
      <c r="CC164" s="1105"/>
      <c r="CD164" s="1351"/>
      <c r="CE164" s="1352"/>
      <c r="CF164" s="1352"/>
      <c r="CG164" s="1352"/>
      <c r="CH164" s="1414"/>
      <c r="CI164" s="1394"/>
      <c r="CJ164" s="1343"/>
      <c r="CK164" s="1343"/>
      <c r="CL164" s="1343"/>
      <c r="CM164" s="1344"/>
      <c r="CN164" s="1394"/>
      <c r="CO164" s="1343"/>
      <c r="CP164" s="1343"/>
      <c r="CQ164" s="1343"/>
      <c r="CR164" s="1344"/>
      <c r="CS164" s="1394"/>
      <c r="CT164" s="1343"/>
      <c r="CU164" s="1343"/>
      <c r="CV164" s="1343"/>
      <c r="CW164" s="1344"/>
      <c r="CX164" s="1394"/>
      <c r="CY164" s="1343"/>
      <c r="CZ164" s="1343"/>
      <c r="DA164" s="1343"/>
      <c r="DB164" s="1344"/>
      <c r="DC164" s="1343"/>
      <c r="DD164" s="1343"/>
      <c r="DE164" s="1343"/>
      <c r="DF164" s="1343"/>
      <c r="DG164" s="1344"/>
      <c r="DH164" s="1394"/>
      <c r="DI164" s="1343"/>
      <c r="DJ164" s="1343"/>
      <c r="DK164" s="1343"/>
      <c r="DL164" s="1344"/>
      <c r="DM164" s="1775"/>
      <c r="DN164" s="1776"/>
      <c r="DO164" s="1776"/>
      <c r="DP164" s="1777"/>
      <c r="DQ164" s="1776"/>
      <c r="DR164" s="1776"/>
      <c r="DS164" s="1776"/>
      <c r="DT164" s="1777"/>
      <c r="DU164" s="1352"/>
      <c r="DV164" s="1696"/>
      <c r="DW164" s="1778"/>
    </row>
    <row r="165" spans="1:127" s="390" customFormat="1" ht="15.75" customHeight="1">
      <c r="A165" s="1085" t="s">
        <v>990</v>
      </c>
      <c r="B165" s="1045">
        <v>156</v>
      </c>
      <c r="C165" s="1006"/>
      <c r="D165" s="1006"/>
      <c r="E165" s="1006"/>
      <c r="F165" s="1006"/>
      <c r="G165" s="1006"/>
      <c r="H165" s="1006"/>
      <c r="I165" s="1006"/>
      <c r="J165" s="1006"/>
      <c r="K165" s="1006"/>
      <c r="L165" s="1006"/>
      <c r="M165" s="1045"/>
      <c r="N165" s="1006"/>
      <c r="O165" s="1006"/>
      <c r="P165" s="1006"/>
      <c r="Q165" s="1006"/>
      <c r="R165" s="1006"/>
      <c r="S165" s="1006"/>
      <c r="T165" s="1007"/>
      <c r="U165" s="1086" t="s">
        <v>2608</v>
      </c>
      <c r="V165" s="1087" t="s">
        <v>2503</v>
      </c>
      <c r="W165" s="1087" t="s">
        <v>1927</v>
      </c>
      <c r="X165" s="1088" t="s">
        <v>2609</v>
      </c>
      <c r="Y165" s="1089" t="s">
        <v>2610</v>
      </c>
      <c r="Z165" s="1090" t="s">
        <v>2611</v>
      </c>
      <c r="AA165" s="1091" t="s">
        <v>1971</v>
      </c>
      <c r="AB165" s="1092">
        <v>1</v>
      </c>
      <c r="AC165" s="1092" t="s">
        <v>1971</v>
      </c>
      <c r="AD165" s="1092" t="s">
        <v>1971</v>
      </c>
      <c r="AE165" s="1092" t="s">
        <v>1971</v>
      </c>
      <c r="AF165" s="1092" t="s">
        <v>1971</v>
      </c>
      <c r="AG165" s="1092" t="s">
        <v>1971</v>
      </c>
      <c r="AH165" s="1092" t="s">
        <v>1971</v>
      </c>
      <c r="AI165" s="1093">
        <f t="shared" si="2"/>
        <v>1</v>
      </c>
      <c r="AJ165" s="1094" t="s">
        <v>988</v>
      </c>
      <c r="AK165" s="1094" t="s">
        <v>964</v>
      </c>
      <c r="AL165" s="1094" t="s">
        <v>965</v>
      </c>
      <c r="AM165" s="1095" t="s">
        <v>2178</v>
      </c>
      <c r="AN165" s="1006" t="s">
        <v>410</v>
      </c>
      <c r="AO165" s="1006" t="s">
        <v>4790</v>
      </c>
      <c r="AP165" s="1302">
        <v>2</v>
      </c>
      <c r="AQ165" s="1064" t="s">
        <v>978</v>
      </c>
      <c r="AR165" s="1097"/>
      <c r="AS165" s="1098"/>
      <c r="AT165" s="1088"/>
      <c r="AU165" s="1088"/>
      <c r="AV165" s="1088"/>
      <c r="AW165" s="1099"/>
      <c r="AX165" s="1100"/>
      <c r="AY165" s="1063"/>
      <c r="AZ165" s="1064"/>
      <c r="BA165" s="1064"/>
      <c r="BB165" s="1064"/>
      <c r="BC165" s="1064"/>
      <c r="BD165" s="1064"/>
      <c r="BE165" s="1064"/>
      <c r="BF165" s="1064"/>
      <c r="BG165" s="1064"/>
      <c r="BH165" s="1064"/>
      <c r="BI165" s="1394"/>
      <c r="BJ165" s="1343"/>
      <c r="BK165" s="1343"/>
      <c r="BL165" s="1343"/>
      <c r="BM165" s="1343"/>
      <c r="BN165" s="1063"/>
      <c r="BO165" s="1064"/>
      <c r="BP165" s="1064"/>
      <c r="BQ165" s="1064"/>
      <c r="BR165" s="1064"/>
      <c r="BS165" s="1103"/>
      <c r="BT165" s="1064"/>
      <c r="BU165" s="1064"/>
      <c r="BV165" s="1064"/>
      <c r="BW165" s="1104"/>
      <c r="BX165" s="1103"/>
      <c r="BY165" s="1064"/>
      <c r="BZ165" s="1064"/>
      <c r="CA165" s="1064"/>
      <c r="CB165" s="1104"/>
      <c r="CC165" s="1105"/>
      <c r="CD165" s="1351"/>
      <c r="CE165" s="1352"/>
      <c r="CF165" s="1352"/>
      <c r="CG165" s="1352"/>
      <c r="CH165" s="1414"/>
      <c r="CI165" s="1394"/>
      <c r="CJ165" s="1343"/>
      <c r="CK165" s="1343"/>
      <c r="CL165" s="1343"/>
      <c r="CM165" s="1344"/>
      <c r="CN165" s="1394"/>
      <c r="CO165" s="1343"/>
      <c r="CP165" s="1343"/>
      <c r="CQ165" s="1343"/>
      <c r="CR165" s="1344"/>
      <c r="CS165" s="1394"/>
      <c r="CT165" s="1343"/>
      <c r="CU165" s="1343"/>
      <c r="CV165" s="1343"/>
      <c r="CW165" s="1344"/>
      <c r="CX165" s="1394"/>
      <c r="CY165" s="1343"/>
      <c r="CZ165" s="1343"/>
      <c r="DA165" s="1343"/>
      <c r="DB165" s="1344"/>
      <c r="DC165" s="1343"/>
      <c r="DD165" s="1343"/>
      <c r="DE165" s="1343"/>
      <c r="DF165" s="1343"/>
      <c r="DG165" s="1344"/>
      <c r="DH165" s="1394"/>
      <c r="DI165" s="1343"/>
      <c r="DJ165" s="1343"/>
      <c r="DK165" s="1343"/>
      <c r="DL165" s="1344"/>
      <c r="DM165" s="1775"/>
      <c r="DN165" s="1776"/>
      <c r="DO165" s="1776"/>
      <c r="DP165" s="1777"/>
      <c r="DQ165" s="1776"/>
      <c r="DR165" s="1776"/>
      <c r="DS165" s="1776"/>
      <c r="DT165" s="1777"/>
      <c r="DU165" s="1352"/>
      <c r="DV165" s="1696"/>
      <c r="DW165" s="1778"/>
    </row>
    <row r="166" spans="1:127" s="390" customFormat="1" ht="15.75" customHeight="1">
      <c r="A166" s="1085" t="s">
        <v>990</v>
      </c>
      <c r="B166" s="1045">
        <v>157</v>
      </c>
      <c r="C166" s="1006"/>
      <c r="D166" s="1006"/>
      <c r="E166" s="1006"/>
      <c r="F166" s="1006"/>
      <c r="G166" s="1006"/>
      <c r="H166" s="1006"/>
      <c r="I166" s="1006"/>
      <c r="J166" s="1006"/>
      <c r="K166" s="1006"/>
      <c r="L166" s="1006"/>
      <c r="M166" s="1045"/>
      <c r="N166" s="1006"/>
      <c r="O166" s="1006"/>
      <c r="P166" s="1006"/>
      <c r="Q166" s="1006"/>
      <c r="R166" s="1006"/>
      <c r="S166" s="1006"/>
      <c r="T166" s="1007"/>
      <c r="U166" s="1086" t="s">
        <v>2613</v>
      </c>
      <c r="V166" s="1087" t="s">
        <v>2503</v>
      </c>
      <c r="W166" s="1087" t="s">
        <v>1927</v>
      </c>
      <c r="X166" s="1088" t="s">
        <v>2614</v>
      </c>
      <c r="Y166" s="1089" t="s">
        <v>2615</v>
      </c>
      <c r="Z166" s="1090" t="s">
        <v>2616</v>
      </c>
      <c r="AA166" s="1091" t="s">
        <v>1971</v>
      </c>
      <c r="AB166" s="1092">
        <v>1</v>
      </c>
      <c r="AC166" s="1092" t="s">
        <v>1971</v>
      </c>
      <c r="AD166" s="1092" t="s">
        <v>1971</v>
      </c>
      <c r="AE166" s="1092" t="s">
        <v>1971</v>
      </c>
      <c r="AF166" s="1092" t="s">
        <v>1971</v>
      </c>
      <c r="AG166" s="1092" t="s">
        <v>1971</v>
      </c>
      <c r="AH166" s="1092" t="s">
        <v>1971</v>
      </c>
      <c r="AI166" s="1093">
        <f t="shared" si="2"/>
        <v>1</v>
      </c>
      <c r="AJ166" s="1094" t="s">
        <v>988</v>
      </c>
      <c r="AK166" s="1094" t="s">
        <v>964</v>
      </c>
      <c r="AL166" s="1094" t="s">
        <v>965</v>
      </c>
      <c r="AM166" s="1095" t="s">
        <v>2178</v>
      </c>
      <c r="AN166" s="1006" t="s">
        <v>410</v>
      </c>
      <c r="AO166" s="1006" t="s">
        <v>4790</v>
      </c>
      <c r="AP166" s="1302">
        <v>2</v>
      </c>
      <c r="AQ166" s="1064" t="s">
        <v>978</v>
      </c>
      <c r="AR166" s="1097"/>
      <c r="AS166" s="1098"/>
      <c r="AT166" s="1088"/>
      <c r="AU166" s="1088"/>
      <c r="AV166" s="1088"/>
      <c r="AW166" s="1099"/>
      <c r="AX166" s="1100"/>
      <c r="AY166" s="1063"/>
      <c r="AZ166" s="1064"/>
      <c r="BA166" s="1064"/>
      <c r="BB166" s="1064"/>
      <c r="BC166" s="1064"/>
      <c r="BD166" s="1064"/>
      <c r="BE166" s="1064"/>
      <c r="BF166" s="1064"/>
      <c r="BG166" s="1064"/>
      <c r="BH166" s="1064"/>
      <c r="BI166" s="1394"/>
      <c r="BJ166" s="1343"/>
      <c r="BK166" s="1343"/>
      <c r="BL166" s="1343"/>
      <c r="BM166" s="1343"/>
      <c r="BN166" s="1063"/>
      <c r="BO166" s="1064"/>
      <c r="BP166" s="1064"/>
      <c r="BQ166" s="1064"/>
      <c r="BR166" s="1064"/>
      <c r="BS166" s="1103"/>
      <c r="BT166" s="1064"/>
      <c r="BU166" s="1064"/>
      <c r="BV166" s="1064"/>
      <c r="BW166" s="1104"/>
      <c r="BX166" s="1103"/>
      <c r="BY166" s="1064"/>
      <c r="BZ166" s="1064"/>
      <c r="CA166" s="1064"/>
      <c r="CB166" s="1104"/>
      <c r="CC166" s="1105"/>
      <c r="CD166" s="1351"/>
      <c r="CE166" s="1352"/>
      <c r="CF166" s="1352"/>
      <c r="CG166" s="1352"/>
      <c r="CH166" s="1414"/>
      <c r="CI166" s="1394"/>
      <c r="CJ166" s="1343"/>
      <c r="CK166" s="1343"/>
      <c r="CL166" s="1343"/>
      <c r="CM166" s="1344"/>
      <c r="CN166" s="1394"/>
      <c r="CO166" s="1343"/>
      <c r="CP166" s="1343"/>
      <c r="CQ166" s="1343"/>
      <c r="CR166" s="1344"/>
      <c r="CS166" s="1394"/>
      <c r="CT166" s="1343"/>
      <c r="CU166" s="1343"/>
      <c r="CV166" s="1343"/>
      <c r="CW166" s="1344"/>
      <c r="CX166" s="1394"/>
      <c r="CY166" s="1343"/>
      <c r="CZ166" s="1343"/>
      <c r="DA166" s="1343"/>
      <c r="DB166" s="1344"/>
      <c r="DC166" s="1343"/>
      <c r="DD166" s="1343"/>
      <c r="DE166" s="1343"/>
      <c r="DF166" s="1343"/>
      <c r="DG166" s="1344"/>
      <c r="DH166" s="1394"/>
      <c r="DI166" s="1343"/>
      <c r="DJ166" s="1343"/>
      <c r="DK166" s="1343"/>
      <c r="DL166" s="1344"/>
      <c r="DM166" s="1775"/>
      <c r="DN166" s="1776"/>
      <c r="DO166" s="1776"/>
      <c r="DP166" s="1777"/>
      <c r="DQ166" s="1776"/>
      <c r="DR166" s="1776"/>
      <c r="DS166" s="1776"/>
      <c r="DT166" s="1777"/>
      <c r="DU166" s="1352"/>
      <c r="DV166" s="1696"/>
      <c r="DW166" s="1778"/>
    </row>
    <row r="167" spans="1:127" s="390" customFormat="1" ht="15.75" customHeight="1">
      <c r="A167" s="1085" t="s">
        <v>990</v>
      </c>
      <c r="B167" s="1045">
        <v>158</v>
      </c>
      <c r="C167" s="1006"/>
      <c r="D167" s="1006"/>
      <c r="E167" s="1006"/>
      <c r="F167" s="1006"/>
      <c r="G167" s="1006"/>
      <c r="H167" s="1006"/>
      <c r="I167" s="1006"/>
      <c r="J167" s="1006"/>
      <c r="K167" s="1006"/>
      <c r="L167" s="1006"/>
      <c r="M167" s="1045"/>
      <c r="N167" s="1006"/>
      <c r="O167" s="1006"/>
      <c r="P167" s="1006"/>
      <c r="Q167" s="1006"/>
      <c r="R167" s="1006"/>
      <c r="S167" s="1006"/>
      <c r="T167" s="1007"/>
      <c r="U167" s="1086" t="s">
        <v>2618</v>
      </c>
      <c r="V167" s="1087" t="s">
        <v>2503</v>
      </c>
      <c r="W167" s="1087" t="s">
        <v>1936</v>
      </c>
      <c r="X167" s="1088" t="s">
        <v>2619</v>
      </c>
      <c r="Y167" s="1089" t="s">
        <v>2620</v>
      </c>
      <c r="Z167" s="1090" t="s">
        <v>2621</v>
      </c>
      <c r="AA167" s="1091" t="s">
        <v>1971</v>
      </c>
      <c r="AB167" s="1092">
        <v>1</v>
      </c>
      <c r="AC167" s="1092" t="s">
        <v>1971</v>
      </c>
      <c r="AD167" s="1092" t="s">
        <v>1971</v>
      </c>
      <c r="AE167" s="1092" t="s">
        <v>1971</v>
      </c>
      <c r="AF167" s="1092" t="s">
        <v>1971</v>
      </c>
      <c r="AG167" s="1092" t="s">
        <v>1971</v>
      </c>
      <c r="AH167" s="1092" t="s">
        <v>1971</v>
      </c>
      <c r="AI167" s="1093">
        <f t="shared" si="2"/>
        <v>1</v>
      </c>
      <c r="AJ167" s="1094" t="s">
        <v>984</v>
      </c>
      <c r="AK167" s="1094" t="s">
        <v>964</v>
      </c>
      <c r="AL167" s="1094" t="s">
        <v>965</v>
      </c>
      <c r="AM167" s="1095" t="s">
        <v>1939</v>
      </c>
      <c r="AN167" s="1006" t="s">
        <v>991</v>
      </c>
      <c r="AO167" s="1006" t="s">
        <v>2622</v>
      </c>
      <c r="AP167" s="821">
        <v>3</v>
      </c>
      <c r="AQ167" s="1064" t="s">
        <v>978</v>
      </c>
      <c r="AR167" s="1097" t="s">
        <v>1971</v>
      </c>
      <c r="AS167" s="1098"/>
      <c r="AT167" s="1088"/>
      <c r="AU167" s="1088"/>
      <c r="AV167" s="1088"/>
      <c r="AW167" s="1099"/>
      <c r="AX167" s="1100"/>
      <c r="AY167" s="1063"/>
      <c r="AZ167" s="1064"/>
      <c r="BA167" s="1064"/>
      <c r="BB167" s="1064"/>
      <c r="BC167" s="1064"/>
      <c r="BD167" s="1064"/>
      <c r="BE167" s="1064"/>
      <c r="BF167" s="1064"/>
      <c r="BG167" s="1064"/>
      <c r="BH167" s="1064"/>
      <c r="BI167" s="1394"/>
      <c r="BJ167" s="1343"/>
      <c r="BK167" s="1343"/>
      <c r="BL167" s="1343"/>
      <c r="BM167" s="1343"/>
      <c r="BN167" s="1063"/>
      <c r="BO167" s="1064"/>
      <c r="BP167" s="1064"/>
      <c r="BQ167" s="1064"/>
      <c r="BR167" s="1064"/>
      <c r="BS167" s="1103"/>
      <c r="BT167" s="1064"/>
      <c r="BU167" s="1064"/>
      <c r="BV167" s="1064"/>
      <c r="BW167" s="1104"/>
      <c r="BX167" s="1103"/>
      <c r="BY167" s="1064"/>
      <c r="BZ167" s="1064"/>
      <c r="CA167" s="1064"/>
      <c r="CB167" s="1104"/>
      <c r="CC167" s="1105"/>
      <c r="CD167" s="1351"/>
      <c r="CE167" s="1352"/>
      <c r="CF167" s="1352"/>
      <c r="CG167" s="1352"/>
      <c r="CH167" s="1414"/>
      <c r="CI167" s="1394"/>
      <c r="CJ167" s="1343"/>
      <c r="CK167" s="1343"/>
      <c r="CL167" s="1343"/>
      <c r="CM167" s="1344"/>
      <c r="CN167" s="1394"/>
      <c r="CO167" s="1343"/>
      <c r="CP167" s="1343"/>
      <c r="CQ167" s="1343"/>
      <c r="CR167" s="1344"/>
      <c r="CS167" s="1394"/>
      <c r="CT167" s="1343"/>
      <c r="CU167" s="1343"/>
      <c r="CV167" s="1343"/>
      <c r="CW167" s="1344"/>
      <c r="CX167" s="1394"/>
      <c r="CY167" s="1343"/>
      <c r="CZ167" s="1343"/>
      <c r="DA167" s="1343"/>
      <c r="DB167" s="1344"/>
      <c r="DC167" s="1343"/>
      <c r="DD167" s="1343"/>
      <c r="DE167" s="1343"/>
      <c r="DF167" s="1343"/>
      <c r="DG167" s="1344"/>
      <c r="DH167" s="1394"/>
      <c r="DI167" s="1343"/>
      <c r="DJ167" s="1343"/>
      <c r="DK167" s="1343"/>
      <c r="DL167" s="1344"/>
      <c r="DM167" s="1775"/>
      <c r="DN167" s="1776"/>
      <c r="DO167" s="1776"/>
      <c r="DP167" s="1777"/>
      <c r="DQ167" s="1776"/>
      <c r="DR167" s="1776"/>
      <c r="DS167" s="1776"/>
      <c r="DT167" s="1777"/>
      <c r="DU167" s="1352"/>
      <c r="DV167" s="1696"/>
      <c r="DW167" s="1778"/>
    </row>
    <row r="168" spans="1:127" s="390" customFormat="1" ht="15.75" customHeight="1">
      <c r="A168" s="1085" t="s">
        <v>990</v>
      </c>
      <c r="B168" s="1045">
        <v>159</v>
      </c>
      <c r="C168" s="1006"/>
      <c r="D168" s="1006"/>
      <c r="E168" s="1006"/>
      <c r="F168" s="1006"/>
      <c r="G168" s="1006"/>
      <c r="H168" s="1006"/>
      <c r="I168" s="1006"/>
      <c r="J168" s="1006"/>
      <c r="K168" s="1006"/>
      <c r="L168" s="1006"/>
      <c r="M168" s="1045"/>
      <c r="N168" s="1006"/>
      <c r="O168" s="1006"/>
      <c r="P168" s="1006"/>
      <c r="Q168" s="1006"/>
      <c r="R168" s="1006"/>
      <c r="S168" s="1006"/>
      <c r="T168" s="1007"/>
      <c r="U168" s="1086" t="s">
        <v>2623</v>
      </c>
      <c r="V168" s="1087" t="s">
        <v>2508</v>
      </c>
      <c r="W168" s="1087" t="s">
        <v>1936</v>
      </c>
      <c r="X168" s="1088" t="s">
        <v>2624</v>
      </c>
      <c r="Y168" s="1089" t="s">
        <v>2625</v>
      </c>
      <c r="Z168" s="1090" t="s">
        <v>2626</v>
      </c>
      <c r="AA168" s="1091" t="s">
        <v>1971</v>
      </c>
      <c r="AB168" s="1092">
        <v>1</v>
      </c>
      <c r="AC168" s="1092" t="s">
        <v>1971</v>
      </c>
      <c r="AD168" s="1092" t="s">
        <v>1971</v>
      </c>
      <c r="AE168" s="1092" t="s">
        <v>1971</v>
      </c>
      <c r="AF168" s="1092" t="s">
        <v>1971</v>
      </c>
      <c r="AG168" s="1092" t="s">
        <v>1971</v>
      </c>
      <c r="AH168" s="1092" t="s">
        <v>1971</v>
      </c>
      <c r="AI168" s="1093">
        <f t="shared" si="2"/>
        <v>1</v>
      </c>
      <c r="AJ168" s="1094" t="s">
        <v>988</v>
      </c>
      <c r="AK168" s="1094" t="s">
        <v>964</v>
      </c>
      <c r="AL168" s="1094" t="s">
        <v>965</v>
      </c>
      <c r="AM168" s="1095" t="s">
        <v>1923</v>
      </c>
      <c r="AN168" s="1006" t="s">
        <v>2147</v>
      </c>
      <c r="AO168" s="1006" t="s">
        <v>2627</v>
      </c>
      <c r="AP168" s="821">
        <v>1</v>
      </c>
      <c r="AQ168" s="1064" t="s">
        <v>978</v>
      </c>
      <c r="AR168" s="1097" t="s">
        <v>1971</v>
      </c>
      <c r="AS168" s="1098"/>
      <c r="AT168" s="1088"/>
      <c r="AU168" s="1088"/>
      <c r="AV168" s="1088"/>
      <c r="AW168" s="1099"/>
      <c r="AX168" s="1100"/>
      <c r="AY168" s="1063"/>
      <c r="AZ168" s="1064"/>
      <c r="BA168" s="1064"/>
      <c r="BB168" s="1064"/>
      <c r="BC168" s="1064"/>
      <c r="BD168" s="1064"/>
      <c r="BE168" s="1064"/>
      <c r="BF168" s="1064"/>
      <c r="BG168" s="1064"/>
      <c r="BH168" s="1064"/>
      <c r="BI168" s="1394"/>
      <c r="BJ168" s="1343"/>
      <c r="BK168" s="1343"/>
      <c r="BL168" s="1343"/>
      <c r="BM168" s="1343"/>
      <c r="BN168" s="1063"/>
      <c r="BO168" s="1064"/>
      <c r="BP168" s="1064"/>
      <c r="BQ168" s="1064"/>
      <c r="BR168" s="1064"/>
      <c r="BS168" s="1103"/>
      <c r="BT168" s="1064"/>
      <c r="BU168" s="1064"/>
      <c r="BV168" s="1064"/>
      <c r="BW168" s="1104"/>
      <c r="BX168" s="1103"/>
      <c r="BY168" s="1064"/>
      <c r="BZ168" s="1064"/>
      <c r="CA168" s="1064"/>
      <c r="CB168" s="1104"/>
      <c r="CC168" s="1105"/>
      <c r="CD168" s="1351"/>
      <c r="CE168" s="1352"/>
      <c r="CF168" s="1352"/>
      <c r="CG168" s="1352"/>
      <c r="CH168" s="1414"/>
      <c r="CI168" s="1394"/>
      <c r="CJ168" s="1343"/>
      <c r="CK168" s="1343"/>
      <c r="CL168" s="1343"/>
      <c r="CM168" s="1344"/>
      <c r="CN168" s="1394"/>
      <c r="CO168" s="1343"/>
      <c r="CP168" s="1343"/>
      <c r="CQ168" s="1343"/>
      <c r="CR168" s="1344"/>
      <c r="CS168" s="1394"/>
      <c r="CT168" s="1343"/>
      <c r="CU168" s="1343"/>
      <c r="CV168" s="1343"/>
      <c r="CW168" s="1344"/>
      <c r="CX168" s="1394"/>
      <c r="CY168" s="1343"/>
      <c r="CZ168" s="1343"/>
      <c r="DA168" s="1343"/>
      <c r="DB168" s="1344"/>
      <c r="DC168" s="1343"/>
      <c r="DD168" s="1343"/>
      <c r="DE168" s="1343"/>
      <c r="DF168" s="1343"/>
      <c r="DG168" s="1344"/>
      <c r="DH168" s="1394"/>
      <c r="DI168" s="1343"/>
      <c r="DJ168" s="1343"/>
      <c r="DK168" s="1343"/>
      <c r="DL168" s="1344"/>
      <c r="DM168" s="1775"/>
      <c r="DN168" s="1776"/>
      <c r="DO168" s="1776"/>
      <c r="DP168" s="1777"/>
      <c r="DQ168" s="1776"/>
      <c r="DR168" s="1776"/>
      <c r="DS168" s="1776"/>
      <c r="DT168" s="1777"/>
      <c r="DU168" s="1352"/>
      <c r="DV168" s="1696"/>
      <c r="DW168" s="1778"/>
    </row>
    <row r="169" spans="1:127" s="390" customFormat="1" ht="15.75" customHeight="1">
      <c r="A169" s="1085" t="s">
        <v>990</v>
      </c>
      <c r="B169" s="1045">
        <v>160</v>
      </c>
      <c r="C169" s="1006"/>
      <c r="D169" s="1006"/>
      <c r="E169" s="1006"/>
      <c r="F169" s="1006"/>
      <c r="G169" s="1006"/>
      <c r="H169" s="1006"/>
      <c r="I169" s="1006"/>
      <c r="J169" s="1006"/>
      <c r="K169" s="1006"/>
      <c r="L169" s="1006"/>
      <c r="M169" s="1045"/>
      <c r="N169" s="1006"/>
      <c r="O169" s="1006"/>
      <c r="P169" s="1006"/>
      <c r="Q169" s="1006"/>
      <c r="R169" s="1006"/>
      <c r="S169" s="1006"/>
      <c r="T169" s="1007"/>
      <c r="U169" s="1086" t="s">
        <v>2628</v>
      </c>
      <c r="V169" s="1087" t="s">
        <v>2523</v>
      </c>
      <c r="W169" s="1087" t="s">
        <v>1936</v>
      </c>
      <c r="X169" s="1088" t="s">
        <v>2629</v>
      </c>
      <c r="Y169" s="1089" t="s">
        <v>2439</v>
      </c>
      <c r="Z169" s="1090" t="s">
        <v>2630</v>
      </c>
      <c r="AA169" s="1091" t="s">
        <v>1971</v>
      </c>
      <c r="AB169" s="1092" t="s">
        <v>1971</v>
      </c>
      <c r="AC169" s="1092">
        <v>1</v>
      </c>
      <c r="AD169" s="1092" t="s">
        <v>1971</v>
      </c>
      <c r="AE169" s="1092" t="s">
        <v>1971</v>
      </c>
      <c r="AF169" s="1092" t="s">
        <v>1971</v>
      </c>
      <c r="AG169" s="1092" t="s">
        <v>1971</v>
      </c>
      <c r="AH169" s="1092" t="s">
        <v>1971</v>
      </c>
      <c r="AI169" s="1093">
        <f t="shared" si="2"/>
        <v>1</v>
      </c>
      <c r="AJ169" s="1094" t="s">
        <v>988</v>
      </c>
      <c r="AK169" s="1094" t="s">
        <v>964</v>
      </c>
      <c r="AL169" s="1094" t="s">
        <v>965</v>
      </c>
      <c r="AM169" s="1095" t="s">
        <v>1949</v>
      </c>
      <c r="AN169" s="1006" t="s">
        <v>2204</v>
      </c>
      <c r="AO169" s="1006" t="s">
        <v>4814</v>
      </c>
      <c r="AP169" s="821">
        <v>2</v>
      </c>
      <c r="AQ169" s="1064" t="s">
        <v>978</v>
      </c>
      <c r="AR169" s="1097"/>
      <c r="AS169" s="1098"/>
      <c r="AT169" s="1088"/>
      <c r="AU169" s="1088"/>
      <c r="AV169" s="1088"/>
      <c r="AW169" s="1099"/>
      <c r="AX169" s="1100"/>
      <c r="AY169" s="1063"/>
      <c r="AZ169" s="1064"/>
      <c r="BA169" s="1064"/>
      <c r="BB169" s="1064"/>
      <c r="BC169" s="1064"/>
      <c r="BD169" s="1064"/>
      <c r="BE169" s="1064"/>
      <c r="BF169" s="1064"/>
      <c r="BG169" s="1064"/>
      <c r="BH169" s="1064"/>
      <c r="BI169" s="1394"/>
      <c r="BJ169" s="1343"/>
      <c r="BK169" s="1343"/>
      <c r="BL169" s="1343"/>
      <c r="BM169" s="1343"/>
      <c r="BN169" s="1063"/>
      <c r="BO169" s="1064"/>
      <c r="BP169" s="1064"/>
      <c r="BQ169" s="1064"/>
      <c r="BR169" s="1064"/>
      <c r="BS169" s="1103"/>
      <c r="BT169" s="1064"/>
      <c r="BU169" s="1064"/>
      <c r="BV169" s="1064"/>
      <c r="BW169" s="1104"/>
      <c r="BX169" s="1103"/>
      <c r="BY169" s="1064"/>
      <c r="BZ169" s="1064"/>
      <c r="CA169" s="1064"/>
      <c r="CB169" s="1104"/>
      <c r="CC169" s="1105"/>
      <c r="CD169" s="1351"/>
      <c r="CE169" s="1352"/>
      <c r="CF169" s="1352"/>
      <c r="CG169" s="1352"/>
      <c r="CH169" s="1414"/>
      <c r="CI169" s="1394"/>
      <c r="CJ169" s="1343"/>
      <c r="CK169" s="1343"/>
      <c r="CL169" s="1343"/>
      <c r="CM169" s="1344"/>
      <c r="CN169" s="1394"/>
      <c r="CO169" s="1343"/>
      <c r="CP169" s="1343"/>
      <c r="CQ169" s="1343"/>
      <c r="CR169" s="1344"/>
      <c r="CS169" s="1394"/>
      <c r="CT169" s="1343"/>
      <c r="CU169" s="1343"/>
      <c r="CV169" s="1343"/>
      <c r="CW169" s="1344"/>
      <c r="CX169" s="1394"/>
      <c r="CY169" s="1343"/>
      <c r="CZ169" s="1343"/>
      <c r="DA169" s="1343"/>
      <c r="DB169" s="1344"/>
      <c r="DC169" s="1343"/>
      <c r="DD169" s="1343"/>
      <c r="DE169" s="1343"/>
      <c r="DF169" s="1343"/>
      <c r="DG169" s="1344"/>
      <c r="DH169" s="1394"/>
      <c r="DI169" s="1343"/>
      <c r="DJ169" s="1343"/>
      <c r="DK169" s="1343"/>
      <c r="DL169" s="1344"/>
      <c r="DM169" s="1775"/>
      <c r="DN169" s="1776"/>
      <c r="DO169" s="1776"/>
      <c r="DP169" s="1777"/>
      <c r="DQ169" s="1776"/>
      <c r="DR169" s="1776"/>
      <c r="DS169" s="1776"/>
      <c r="DT169" s="1777"/>
      <c r="DU169" s="1352"/>
      <c r="DV169" s="1696"/>
      <c r="DW169" s="1778"/>
    </row>
    <row r="170" spans="1:127" s="390" customFormat="1" ht="15.75" customHeight="1">
      <c r="A170" s="1085" t="s">
        <v>990</v>
      </c>
      <c r="B170" s="1045">
        <v>161</v>
      </c>
      <c r="C170" s="1006"/>
      <c r="D170" s="1006"/>
      <c r="E170" s="1006"/>
      <c r="F170" s="1006"/>
      <c r="G170" s="1006"/>
      <c r="H170" s="1006"/>
      <c r="I170" s="1006"/>
      <c r="J170" s="1006"/>
      <c r="K170" s="1006"/>
      <c r="L170" s="1006"/>
      <c r="M170" s="1045"/>
      <c r="N170" s="1006"/>
      <c r="O170" s="1006"/>
      <c r="P170" s="1006"/>
      <c r="Q170" s="1006"/>
      <c r="R170" s="1006"/>
      <c r="S170" s="1006"/>
      <c r="T170" s="1007"/>
      <c r="U170" s="1086" t="s">
        <v>2632</v>
      </c>
      <c r="V170" s="1087" t="s">
        <v>2523</v>
      </c>
      <c r="W170" s="1087" t="s">
        <v>1920</v>
      </c>
      <c r="X170" s="1088" t="s">
        <v>2633</v>
      </c>
      <c r="Y170" s="1089" t="s">
        <v>2127</v>
      </c>
      <c r="Z170" s="1090" t="s">
        <v>2634</v>
      </c>
      <c r="AA170" s="1091" t="s">
        <v>1971</v>
      </c>
      <c r="AB170" s="1092" t="s">
        <v>1971</v>
      </c>
      <c r="AC170" s="1092">
        <v>1</v>
      </c>
      <c r="AD170" s="1092" t="s">
        <v>1971</v>
      </c>
      <c r="AE170" s="1092" t="s">
        <v>1971</v>
      </c>
      <c r="AF170" s="1092" t="s">
        <v>1971</v>
      </c>
      <c r="AG170" s="1092" t="s">
        <v>1971</v>
      </c>
      <c r="AH170" s="1092" t="s">
        <v>1971</v>
      </c>
      <c r="AI170" s="1093">
        <f t="shared" si="2"/>
        <v>1</v>
      </c>
      <c r="AJ170" s="1094" t="s">
        <v>988</v>
      </c>
      <c r="AK170" s="1094" t="s">
        <v>964</v>
      </c>
      <c r="AL170" s="1094" t="s">
        <v>965</v>
      </c>
      <c r="AM170" s="1095" t="s">
        <v>2087</v>
      </c>
      <c r="AN170" s="1006" t="s">
        <v>2204</v>
      </c>
      <c r="AO170" s="1006" t="s">
        <v>4477</v>
      </c>
      <c r="AP170" s="821">
        <v>0</v>
      </c>
      <c r="AQ170" s="1064" t="s">
        <v>978</v>
      </c>
      <c r="AR170" s="1097"/>
      <c r="AS170" s="1098"/>
      <c r="AT170" s="1088"/>
      <c r="AU170" s="1088"/>
      <c r="AV170" s="1088"/>
      <c r="AW170" s="1099"/>
      <c r="AX170" s="1100"/>
      <c r="AY170" s="1063"/>
      <c r="AZ170" s="1064"/>
      <c r="BA170" s="1064"/>
      <c r="BB170" s="1064"/>
      <c r="BC170" s="1064"/>
      <c r="BD170" s="1064"/>
      <c r="BE170" s="1064"/>
      <c r="BF170" s="1064"/>
      <c r="BG170" s="1064"/>
      <c r="BH170" s="1064"/>
      <c r="BI170" s="1394"/>
      <c r="BJ170" s="1343"/>
      <c r="BK170" s="1343"/>
      <c r="BL170" s="1343"/>
      <c r="BM170" s="1343"/>
      <c r="BN170" s="1063"/>
      <c r="BO170" s="1064"/>
      <c r="BP170" s="1064"/>
      <c r="BQ170" s="1064"/>
      <c r="BR170" s="1064"/>
      <c r="BS170" s="1103"/>
      <c r="BT170" s="1064"/>
      <c r="BU170" s="1064"/>
      <c r="BV170" s="1064"/>
      <c r="BW170" s="1104"/>
      <c r="BX170" s="1103"/>
      <c r="BY170" s="1064"/>
      <c r="BZ170" s="1064"/>
      <c r="CA170" s="1064"/>
      <c r="CB170" s="1104"/>
      <c r="CC170" s="1105"/>
      <c r="CD170" s="1351"/>
      <c r="CE170" s="1352"/>
      <c r="CF170" s="1352"/>
      <c r="CG170" s="1352"/>
      <c r="CH170" s="1414"/>
      <c r="CI170" s="1394"/>
      <c r="CJ170" s="1343"/>
      <c r="CK170" s="1343"/>
      <c r="CL170" s="1343"/>
      <c r="CM170" s="1344"/>
      <c r="CN170" s="1394"/>
      <c r="CO170" s="1343"/>
      <c r="CP170" s="1343"/>
      <c r="CQ170" s="1343"/>
      <c r="CR170" s="1344"/>
      <c r="CS170" s="1394"/>
      <c r="CT170" s="1343"/>
      <c r="CU170" s="1343"/>
      <c r="CV170" s="1343"/>
      <c r="CW170" s="1344"/>
      <c r="CX170" s="1394"/>
      <c r="CY170" s="1343"/>
      <c r="CZ170" s="1343"/>
      <c r="DA170" s="1343"/>
      <c r="DB170" s="1344"/>
      <c r="DC170" s="1343"/>
      <c r="DD170" s="1343"/>
      <c r="DE170" s="1343"/>
      <c r="DF170" s="1343"/>
      <c r="DG170" s="1344"/>
      <c r="DH170" s="1394"/>
      <c r="DI170" s="1343"/>
      <c r="DJ170" s="1343"/>
      <c r="DK170" s="1343"/>
      <c r="DL170" s="1344"/>
      <c r="DM170" s="1775"/>
      <c r="DN170" s="1776"/>
      <c r="DO170" s="1776"/>
      <c r="DP170" s="1777"/>
      <c r="DQ170" s="1776"/>
      <c r="DR170" s="1776"/>
      <c r="DS170" s="1776"/>
      <c r="DT170" s="1777"/>
      <c r="DU170" s="1352"/>
      <c r="DV170" s="1696"/>
      <c r="DW170" s="1778"/>
    </row>
    <row r="171" spans="1:127" s="390" customFormat="1" ht="15.75" customHeight="1">
      <c r="A171" s="1085" t="s">
        <v>990</v>
      </c>
      <c r="B171" s="1045">
        <v>162</v>
      </c>
      <c r="C171" s="1006"/>
      <c r="D171" s="1006"/>
      <c r="E171" s="1006"/>
      <c r="F171" s="1006"/>
      <c r="G171" s="1006"/>
      <c r="H171" s="1006"/>
      <c r="I171" s="1006"/>
      <c r="J171" s="1006"/>
      <c r="K171" s="1006"/>
      <c r="L171" s="1006"/>
      <c r="M171" s="1045"/>
      <c r="N171" s="1006"/>
      <c r="O171" s="1006"/>
      <c r="P171" s="1006"/>
      <c r="Q171" s="1006"/>
      <c r="R171" s="1006"/>
      <c r="S171" s="1006"/>
      <c r="T171" s="1007"/>
      <c r="U171" s="1086" t="s">
        <v>2636</v>
      </c>
      <c r="V171" s="1087" t="s">
        <v>2523</v>
      </c>
      <c r="W171" s="1087" t="s">
        <v>1920</v>
      </c>
      <c r="X171" s="1088" t="s">
        <v>2637</v>
      </c>
      <c r="Y171" s="1089" t="s">
        <v>2638</v>
      </c>
      <c r="Z171" s="1090" t="s">
        <v>2639</v>
      </c>
      <c r="AA171" s="1091" t="s">
        <v>1971</v>
      </c>
      <c r="AB171" s="1092" t="s">
        <v>1971</v>
      </c>
      <c r="AC171" s="1092">
        <v>1</v>
      </c>
      <c r="AD171" s="1092" t="s">
        <v>1971</v>
      </c>
      <c r="AE171" s="1092" t="s">
        <v>1971</v>
      </c>
      <c r="AF171" s="1092" t="s">
        <v>1971</v>
      </c>
      <c r="AG171" s="1092" t="s">
        <v>1971</v>
      </c>
      <c r="AH171" s="1092" t="s">
        <v>1971</v>
      </c>
      <c r="AI171" s="1093">
        <f t="shared" si="2"/>
        <v>1</v>
      </c>
      <c r="AJ171" s="1094" t="s">
        <v>988</v>
      </c>
      <c r="AK171" s="1094" t="s">
        <v>964</v>
      </c>
      <c r="AL171" s="1094" t="s">
        <v>965</v>
      </c>
      <c r="AM171" s="1095" t="s">
        <v>2087</v>
      </c>
      <c r="AN171" s="1006" t="s">
        <v>991</v>
      </c>
      <c r="AO171" s="1006" t="s">
        <v>2640</v>
      </c>
      <c r="AP171" s="821">
        <v>1</v>
      </c>
      <c r="AQ171" s="1064" t="s">
        <v>978</v>
      </c>
      <c r="AR171" s="1097" t="s">
        <v>1971</v>
      </c>
      <c r="AS171" s="1098"/>
      <c r="AT171" s="1088"/>
      <c r="AU171" s="1088"/>
      <c r="AV171" s="1088"/>
      <c r="AW171" s="1099"/>
      <c r="AX171" s="1100"/>
      <c r="AY171" s="1063"/>
      <c r="AZ171" s="1064"/>
      <c r="BA171" s="1064"/>
      <c r="BB171" s="1064"/>
      <c r="BC171" s="1064"/>
      <c r="BD171" s="1064"/>
      <c r="BE171" s="1064"/>
      <c r="BF171" s="1064"/>
      <c r="BG171" s="1064"/>
      <c r="BH171" s="1064"/>
      <c r="BI171" s="1394"/>
      <c r="BJ171" s="1343"/>
      <c r="BK171" s="1343"/>
      <c r="BL171" s="1343"/>
      <c r="BM171" s="1343"/>
      <c r="BN171" s="1063"/>
      <c r="BO171" s="1064"/>
      <c r="BP171" s="1064"/>
      <c r="BQ171" s="1064"/>
      <c r="BR171" s="1064"/>
      <c r="BS171" s="1103"/>
      <c r="BT171" s="1064"/>
      <c r="BU171" s="1064"/>
      <c r="BV171" s="1064"/>
      <c r="BW171" s="1104"/>
      <c r="BX171" s="1103"/>
      <c r="BY171" s="1064"/>
      <c r="BZ171" s="1064"/>
      <c r="CA171" s="1064"/>
      <c r="CB171" s="1104"/>
      <c r="CC171" s="1105"/>
      <c r="CD171" s="1351"/>
      <c r="CE171" s="1352"/>
      <c r="CF171" s="1352"/>
      <c r="CG171" s="1352"/>
      <c r="CH171" s="1414"/>
      <c r="CI171" s="1394"/>
      <c r="CJ171" s="1343"/>
      <c r="CK171" s="1343"/>
      <c r="CL171" s="1343"/>
      <c r="CM171" s="1344"/>
      <c r="CN171" s="1394"/>
      <c r="CO171" s="1343"/>
      <c r="CP171" s="1343"/>
      <c r="CQ171" s="1343"/>
      <c r="CR171" s="1344"/>
      <c r="CS171" s="1394"/>
      <c r="CT171" s="1343"/>
      <c r="CU171" s="1343"/>
      <c r="CV171" s="1343"/>
      <c r="CW171" s="1344"/>
      <c r="CX171" s="1394"/>
      <c r="CY171" s="1343"/>
      <c r="CZ171" s="1343"/>
      <c r="DA171" s="1343"/>
      <c r="DB171" s="1344"/>
      <c r="DC171" s="1343"/>
      <c r="DD171" s="1343"/>
      <c r="DE171" s="1343"/>
      <c r="DF171" s="1343"/>
      <c r="DG171" s="1344"/>
      <c r="DH171" s="1394"/>
      <c r="DI171" s="1343"/>
      <c r="DJ171" s="1343"/>
      <c r="DK171" s="1343"/>
      <c r="DL171" s="1344"/>
      <c r="DM171" s="1775"/>
      <c r="DN171" s="1776"/>
      <c r="DO171" s="1776"/>
      <c r="DP171" s="1777"/>
      <c r="DQ171" s="1776"/>
      <c r="DR171" s="1776"/>
      <c r="DS171" s="1776"/>
      <c r="DT171" s="1777"/>
      <c r="DU171" s="1352"/>
      <c r="DV171" s="1696"/>
      <c r="DW171" s="1778"/>
    </row>
    <row r="172" spans="1:127" s="390" customFormat="1" ht="15.75" customHeight="1">
      <c r="A172" s="1085" t="s">
        <v>990</v>
      </c>
      <c r="B172" s="1045">
        <v>163</v>
      </c>
      <c r="C172" s="1006"/>
      <c r="D172" s="1006"/>
      <c r="E172" s="1006"/>
      <c r="F172" s="1006"/>
      <c r="G172" s="1006"/>
      <c r="H172" s="1006"/>
      <c r="I172" s="1006"/>
      <c r="J172" s="1006"/>
      <c r="K172" s="1006"/>
      <c r="L172" s="1006"/>
      <c r="M172" s="1045"/>
      <c r="N172" s="1006"/>
      <c r="O172" s="1006"/>
      <c r="P172" s="1006"/>
      <c r="Q172" s="1006"/>
      <c r="R172" s="1006"/>
      <c r="S172" s="1006"/>
      <c r="T172" s="1007"/>
      <c r="U172" s="1086" t="s">
        <v>2641</v>
      </c>
      <c r="V172" s="1087" t="s">
        <v>2528</v>
      </c>
      <c r="W172" s="1087" t="s">
        <v>1936</v>
      </c>
      <c r="X172" s="1088" t="s">
        <v>2642</v>
      </c>
      <c r="Y172" s="1089" t="s">
        <v>2643</v>
      </c>
      <c r="Z172" s="1090" t="s">
        <v>2644</v>
      </c>
      <c r="AA172" s="1091">
        <v>1</v>
      </c>
      <c r="AB172" s="1092" t="s">
        <v>1971</v>
      </c>
      <c r="AC172" s="1092" t="s">
        <v>1971</v>
      </c>
      <c r="AD172" s="1092" t="s">
        <v>1971</v>
      </c>
      <c r="AE172" s="1092" t="s">
        <v>1971</v>
      </c>
      <c r="AF172" s="1092" t="s">
        <v>1971</v>
      </c>
      <c r="AG172" s="1092" t="s">
        <v>1971</v>
      </c>
      <c r="AH172" s="1092" t="s">
        <v>1971</v>
      </c>
      <c r="AI172" s="1093">
        <f t="shared" si="2"/>
        <v>1</v>
      </c>
      <c r="AJ172" s="1094" t="s">
        <v>988</v>
      </c>
      <c r="AK172" s="1094" t="s">
        <v>964</v>
      </c>
      <c r="AL172" s="1094" t="s">
        <v>965</v>
      </c>
      <c r="AM172" s="1095" t="s">
        <v>2008</v>
      </c>
      <c r="AN172" s="1006" t="s">
        <v>991</v>
      </c>
      <c r="AO172" s="1006" t="s">
        <v>2338</v>
      </c>
      <c r="AP172" s="821" t="s">
        <v>991</v>
      </c>
      <c r="AQ172" s="1064" t="s">
        <v>978</v>
      </c>
      <c r="AR172" s="1097" t="s">
        <v>1971</v>
      </c>
      <c r="AS172" s="1098"/>
      <c r="AT172" s="1088"/>
      <c r="AU172" s="1088"/>
      <c r="AV172" s="1088"/>
      <c r="AW172" s="1099"/>
      <c r="AX172" s="1100"/>
      <c r="AY172" s="1063"/>
      <c r="AZ172" s="1064"/>
      <c r="BA172" s="1064"/>
      <c r="BB172" s="1064"/>
      <c r="BC172" s="1064"/>
      <c r="BD172" s="1064"/>
      <c r="BE172" s="1064"/>
      <c r="BF172" s="1064"/>
      <c r="BG172" s="1064"/>
      <c r="BH172" s="1064"/>
      <c r="BI172" s="1394"/>
      <c r="BJ172" s="1343"/>
      <c r="BK172" s="1343"/>
      <c r="BL172" s="1343"/>
      <c r="BM172" s="1343"/>
      <c r="BN172" s="1063"/>
      <c r="BO172" s="1064"/>
      <c r="BP172" s="1064"/>
      <c r="BQ172" s="1064"/>
      <c r="BR172" s="1064"/>
      <c r="BS172" s="1103"/>
      <c r="BT172" s="1064"/>
      <c r="BU172" s="1064"/>
      <c r="BV172" s="1064"/>
      <c r="BW172" s="1104"/>
      <c r="BX172" s="1103"/>
      <c r="BY172" s="1064"/>
      <c r="BZ172" s="1064"/>
      <c r="CA172" s="1064"/>
      <c r="CB172" s="1104"/>
      <c r="CC172" s="1105"/>
      <c r="CD172" s="1351"/>
      <c r="CE172" s="1352"/>
      <c r="CF172" s="1352"/>
      <c r="CG172" s="1352"/>
      <c r="CH172" s="1414"/>
      <c r="CI172" s="1394"/>
      <c r="CJ172" s="1343"/>
      <c r="CK172" s="1343"/>
      <c r="CL172" s="1343"/>
      <c r="CM172" s="1344"/>
      <c r="CN172" s="1394"/>
      <c r="CO172" s="1343"/>
      <c r="CP172" s="1343"/>
      <c r="CQ172" s="1343"/>
      <c r="CR172" s="1344"/>
      <c r="CS172" s="1394"/>
      <c r="CT172" s="1343"/>
      <c r="CU172" s="1343"/>
      <c r="CV172" s="1343"/>
      <c r="CW172" s="1344"/>
      <c r="CX172" s="1394"/>
      <c r="CY172" s="1343"/>
      <c r="CZ172" s="1343"/>
      <c r="DA172" s="1343"/>
      <c r="DB172" s="1344"/>
      <c r="DC172" s="1343"/>
      <c r="DD172" s="1343"/>
      <c r="DE172" s="1343"/>
      <c r="DF172" s="1343"/>
      <c r="DG172" s="1344"/>
      <c r="DH172" s="1394"/>
      <c r="DI172" s="1343"/>
      <c r="DJ172" s="1343"/>
      <c r="DK172" s="1343"/>
      <c r="DL172" s="1344"/>
      <c r="DM172" s="1775"/>
      <c r="DN172" s="1776"/>
      <c r="DO172" s="1776"/>
      <c r="DP172" s="1777"/>
      <c r="DQ172" s="1776"/>
      <c r="DR172" s="1776"/>
      <c r="DS172" s="1776"/>
      <c r="DT172" s="1777"/>
      <c r="DU172" s="1352"/>
      <c r="DV172" s="1696"/>
      <c r="DW172" s="1778"/>
    </row>
    <row r="173" spans="1:127" s="390" customFormat="1" ht="15.75" customHeight="1">
      <c r="A173" s="1085" t="s">
        <v>990</v>
      </c>
      <c r="B173" s="1045">
        <v>164</v>
      </c>
      <c r="C173" s="1006"/>
      <c r="D173" s="1006"/>
      <c r="E173" s="1006"/>
      <c r="F173" s="1006"/>
      <c r="G173" s="1006"/>
      <c r="H173" s="1006"/>
      <c r="I173" s="1006"/>
      <c r="J173" s="1006"/>
      <c r="K173" s="1006"/>
      <c r="L173" s="1006"/>
      <c r="M173" s="1045"/>
      <c r="N173" s="1006"/>
      <c r="O173" s="1006"/>
      <c r="P173" s="1006"/>
      <c r="Q173" s="1006"/>
      <c r="R173" s="1006"/>
      <c r="S173" s="1006"/>
      <c r="T173" s="1007"/>
      <c r="U173" s="1086" t="s">
        <v>2645</v>
      </c>
      <c r="V173" s="1087" t="s">
        <v>2528</v>
      </c>
      <c r="W173" s="1087" t="s">
        <v>1920</v>
      </c>
      <c r="X173" s="1088" t="s">
        <v>2646</v>
      </c>
      <c r="Y173" s="1089" t="s">
        <v>2647</v>
      </c>
      <c r="Z173" s="1090" t="s">
        <v>2648</v>
      </c>
      <c r="AA173" s="1091" t="s">
        <v>1971</v>
      </c>
      <c r="AB173" s="1092" t="s">
        <v>1971</v>
      </c>
      <c r="AC173" s="1092">
        <v>1</v>
      </c>
      <c r="AD173" s="1092" t="s">
        <v>1971</v>
      </c>
      <c r="AE173" s="1092" t="s">
        <v>1971</v>
      </c>
      <c r="AF173" s="1092" t="s">
        <v>1971</v>
      </c>
      <c r="AG173" s="1092" t="s">
        <v>1971</v>
      </c>
      <c r="AH173" s="1092" t="s">
        <v>1971</v>
      </c>
      <c r="AI173" s="1093">
        <f t="shared" si="2"/>
        <v>1</v>
      </c>
      <c r="AJ173" s="1094" t="s">
        <v>988</v>
      </c>
      <c r="AK173" s="1094" t="s">
        <v>964</v>
      </c>
      <c r="AL173" s="1094" t="s">
        <v>965</v>
      </c>
      <c r="AM173" s="1095" t="s">
        <v>2135</v>
      </c>
      <c r="AN173" s="1006" t="s">
        <v>293</v>
      </c>
      <c r="AO173" s="1006" t="s">
        <v>2649</v>
      </c>
      <c r="AP173" s="821">
        <v>2</v>
      </c>
      <c r="AQ173" s="1064" t="s">
        <v>966</v>
      </c>
      <c r="AR173" s="1097" t="s">
        <v>1971</v>
      </c>
      <c r="AS173" s="1098"/>
      <c r="AT173" s="1088"/>
      <c r="AU173" s="1088"/>
      <c r="AV173" s="1088"/>
      <c r="AW173" s="1099"/>
      <c r="AX173" s="1100"/>
      <c r="AY173" s="1063"/>
      <c r="AZ173" s="1064"/>
      <c r="BA173" s="1064"/>
      <c r="BB173" s="1064"/>
      <c r="BC173" s="1064"/>
      <c r="BD173" s="1064"/>
      <c r="BE173" s="1064"/>
      <c r="BF173" s="1064"/>
      <c r="BG173" s="1064"/>
      <c r="BH173" s="1064"/>
      <c r="BI173" s="1394"/>
      <c r="BJ173" s="1343"/>
      <c r="BK173" s="1343"/>
      <c r="BL173" s="1343"/>
      <c r="BM173" s="1343"/>
      <c r="BN173" s="1063"/>
      <c r="BO173" s="1064"/>
      <c r="BP173" s="1064"/>
      <c r="BQ173" s="1064"/>
      <c r="BR173" s="1064"/>
      <c r="BS173" s="1103"/>
      <c r="BT173" s="1064"/>
      <c r="BU173" s="1064"/>
      <c r="BV173" s="1064"/>
      <c r="BW173" s="1104"/>
      <c r="BX173" s="1103"/>
      <c r="BY173" s="1064"/>
      <c r="BZ173" s="1064"/>
      <c r="CA173" s="1064"/>
      <c r="CB173" s="1104"/>
      <c r="CC173" s="1105"/>
      <c r="CD173" s="1351"/>
      <c r="CE173" s="1352"/>
      <c r="CF173" s="1352"/>
      <c r="CG173" s="1352"/>
      <c r="CH173" s="1414"/>
      <c r="CI173" s="1394"/>
      <c r="CJ173" s="1343"/>
      <c r="CK173" s="1343"/>
      <c r="CL173" s="1343"/>
      <c r="CM173" s="1344"/>
      <c r="CN173" s="1394"/>
      <c r="CO173" s="1343"/>
      <c r="CP173" s="1343"/>
      <c r="CQ173" s="1343"/>
      <c r="CR173" s="1344"/>
      <c r="CS173" s="1394"/>
      <c r="CT173" s="1343"/>
      <c r="CU173" s="1343"/>
      <c r="CV173" s="1343"/>
      <c r="CW173" s="1344"/>
      <c r="CX173" s="1394"/>
      <c r="CY173" s="1343"/>
      <c r="CZ173" s="1343"/>
      <c r="DA173" s="1343"/>
      <c r="DB173" s="1344"/>
      <c r="DC173" s="1343"/>
      <c r="DD173" s="1343"/>
      <c r="DE173" s="1343"/>
      <c r="DF173" s="1343"/>
      <c r="DG173" s="1344"/>
      <c r="DH173" s="1394"/>
      <c r="DI173" s="1343"/>
      <c r="DJ173" s="1343"/>
      <c r="DK173" s="1343"/>
      <c r="DL173" s="1344"/>
      <c r="DM173" s="1775"/>
      <c r="DN173" s="1776"/>
      <c r="DO173" s="1776"/>
      <c r="DP173" s="1777"/>
      <c r="DQ173" s="1776"/>
      <c r="DR173" s="1776"/>
      <c r="DS173" s="1776"/>
      <c r="DT173" s="1777"/>
      <c r="DU173" s="1352"/>
      <c r="DV173" s="1696"/>
      <c r="DW173" s="1778"/>
    </row>
    <row r="174" spans="1:127" s="390" customFormat="1" ht="15.75" customHeight="1">
      <c r="A174" s="1085" t="s">
        <v>990</v>
      </c>
      <c r="B174" s="1045">
        <v>165</v>
      </c>
      <c r="C174" s="1006"/>
      <c r="D174" s="1006"/>
      <c r="E174" s="1006"/>
      <c r="F174" s="1006"/>
      <c r="G174" s="1006"/>
      <c r="H174" s="1006"/>
      <c r="I174" s="1006"/>
      <c r="J174" s="1006"/>
      <c r="K174" s="1006"/>
      <c r="L174" s="1006"/>
      <c r="M174" s="1045"/>
      <c r="N174" s="1006"/>
      <c r="O174" s="1006"/>
      <c r="P174" s="1006"/>
      <c r="Q174" s="1006"/>
      <c r="R174" s="1006"/>
      <c r="S174" s="1006"/>
      <c r="T174" s="1007"/>
      <c r="U174" s="1086" t="s">
        <v>2650</v>
      </c>
      <c r="V174" s="1087" t="s">
        <v>2651</v>
      </c>
      <c r="W174" s="1087" t="s">
        <v>1936</v>
      </c>
      <c r="X174" s="1088" t="s">
        <v>2652</v>
      </c>
      <c r="Y174" s="1089" t="s">
        <v>2653</v>
      </c>
      <c r="Z174" s="1090" t="s">
        <v>2654</v>
      </c>
      <c r="AA174" s="1091">
        <v>0.122</v>
      </c>
      <c r="AB174" s="1092">
        <v>0.501</v>
      </c>
      <c r="AC174" s="1092">
        <v>0.377</v>
      </c>
      <c r="AD174" s="1092" t="s">
        <v>1971</v>
      </c>
      <c r="AE174" s="1092" t="s">
        <v>1971</v>
      </c>
      <c r="AF174" s="1092" t="s">
        <v>1971</v>
      </c>
      <c r="AG174" s="1092" t="s">
        <v>1971</v>
      </c>
      <c r="AH174" s="1092" t="s">
        <v>1971</v>
      </c>
      <c r="AI174" s="1093">
        <f t="shared" si="2"/>
        <v>1</v>
      </c>
      <c r="AJ174" s="1094" t="s">
        <v>988</v>
      </c>
      <c r="AK174" s="1094" t="s">
        <v>964</v>
      </c>
      <c r="AL174" s="1094" t="s">
        <v>965</v>
      </c>
      <c r="AM174" s="1095" t="s">
        <v>2135</v>
      </c>
      <c r="AN174" s="1006" t="s">
        <v>991</v>
      </c>
      <c r="AO174" s="1006" t="s">
        <v>2655</v>
      </c>
      <c r="AP174" s="821">
        <v>1</v>
      </c>
      <c r="AQ174" s="1064" t="s">
        <v>966</v>
      </c>
      <c r="AR174" s="1097" t="s">
        <v>1971</v>
      </c>
      <c r="AS174" s="1098"/>
      <c r="AT174" s="1088"/>
      <c r="AU174" s="1088"/>
      <c r="AV174" s="1088"/>
      <c r="AW174" s="1099"/>
      <c r="AX174" s="1100"/>
      <c r="AY174" s="1063"/>
      <c r="AZ174" s="1064"/>
      <c r="BA174" s="1064"/>
      <c r="BB174" s="1064"/>
      <c r="BC174" s="1064"/>
      <c r="BD174" s="1064"/>
      <c r="BE174" s="1064"/>
      <c r="BF174" s="1064"/>
      <c r="BG174" s="1064"/>
      <c r="BH174" s="1064"/>
      <c r="BI174" s="1394"/>
      <c r="BJ174" s="1343"/>
      <c r="BK174" s="1343"/>
      <c r="BL174" s="1343"/>
      <c r="BM174" s="1343"/>
      <c r="BN174" s="1063"/>
      <c r="BO174" s="1064"/>
      <c r="BP174" s="1064"/>
      <c r="BQ174" s="1064"/>
      <c r="BR174" s="1064"/>
      <c r="BS174" s="1103"/>
      <c r="BT174" s="1064"/>
      <c r="BU174" s="1064"/>
      <c r="BV174" s="1064"/>
      <c r="BW174" s="1104"/>
      <c r="BX174" s="1103"/>
      <c r="BY174" s="1064"/>
      <c r="BZ174" s="1064"/>
      <c r="CA174" s="1064"/>
      <c r="CB174" s="1104"/>
      <c r="CC174" s="1105"/>
      <c r="CD174" s="1351"/>
      <c r="CE174" s="1352"/>
      <c r="CF174" s="1352"/>
      <c r="CG174" s="1352"/>
      <c r="CH174" s="1414"/>
      <c r="CI174" s="1394"/>
      <c r="CJ174" s="1343"/>
      <c r="CK174" s="1343"/>
      <c r="CL174" s="1343"/>
      <c r="CM174" s="1344"/>
      <c r="CN174" s="1394"/>
      <c r="CO174" s="1343"/>
      <c r="CP174" s="1343"/>
      <c r="CQ174" s="1343"/>
      <c r="CR174" s="1344"/>
      <c r="CS174" s="1394"/>
      <c r="CT174" s="1343"/>
      <c r="CU174" s="1343"/>
      <c r="CV174" s="1343"/>
      <c r="CW174" s="1344"/>
      <c r="CX174" s="1394"/>
      <c r="CY174" s="1343"/>
      <c r="CZ174" s="1343"/>
      <c r="DA174" s="1343"/>
      <c r="DB174" s="1344"/>
      <c r="DC174" s="1343"/>
      <c r="DD174" s="1343"/>
      <c r="DE174" s="1343"/>
      <c r="DF174" s="1343"/>
      <c r="DG174" s="1344"/>
      <c r="DH174" s="1394"/>
      <c r="DI174" s="1343"/>
      <c r="DJ174" s="1343"/>
      <c r="DK174" s="1343"/>
      <c r="DL174" s="1344"/>
      <c r="DM174" s="1775"/>
      <c r="DN174" s="1776"/>
      <c r="DO174" s="1776"/>
      <c r="DP174" s="1777"/>
      <c r="DQ174" s="1776"/>
      <c r="DR174" s="1776"/>
      <c r="DS174" s="1776"/>
      <c r="DT174" s="1777"/>
      <c r="DU174" s="1352"/>
      <c r="DV174" s="1696"/>
      <c r="DW174" s="1778"/>
    </row>
    <row r="175" spans="1:127" s="390" customFormat="1" ht="15.75" customHeight="1">
      <c r="A175" s="1085" t="s">
        <v>990</v>
      </c>
      <c r="B175" s="1045">
        <v>166</v>
      </c>
      <c r="C175" s="1006"/>
      <c r="D175" s="1006"/>
      <c r="E175" s="1006"/>
      <c r="F175" s="1006"/>
      <c r="G175" s="1006"/>
      <c r="H175" s="1006"/>
      <c r="I175" s="1006"/>
      <c r="J175" s="1006"/>
      <c r="K175" s="1006"/>
      <c r="L175" s="1006"/>
      <c r="M175" s="1045"/>
      <c r="N175" s="1006"/>
      <c r="O175" s="1006"/>
      <c r="P175" s="1006"/>
      <c r="Q175" s="1006"/>
      <c r="R175" s="1006"/>
      <c r="S175" s="1006"/>
      <c r="T175" s="1007"/>
      <c r="U175" s="1086" t="s">
        <v>2656</v>
      </c>
      <c r="V175" s="1087" t="s">
        <v>2651</v>
      </c>
      <c r="W175" s="1087" t="s">
        <v>1920</v>
      </c>
      <c r="X175" s="1088" t="s">
        <v>2657</v>
      </c>
      <c r="Y175" s="1089" t="s">
        <v>2658</v>
      </c>
      <c r="Z175" s="1090" t="s">
        <v>2659</v>
      </c>
      <c r="AA175" s="1091">
        <v>0.11</v>
      </c>
      <c r="AB175" s="1092">
        <v>0.44900000000000001</v>
      </c>
      <c r="AC175" s="1092">
        <v>0.33800000000000002</v>
      </c>
      <c r="AD175" s="1092">
        <v>2.9000000000000001E-2</v>
      </c>
      <c r="AE175" s="1092">
        <v>7.3999999999999996E-2</v>
      </c>
      <c r="AF175" s="1092" t="s">
        <v>1971</v>
      </c>
      <c r="AG175" s="1092" t="s">
        <v>1971</v>
      </c>
      <c r="AH175" s="1092" t="s">
        <v>1971</v>
      </c>
      <c r="AI175" s="1093">
        <f t="shared" si="2"/>
        <v>1</v>
      </c>
      <c r="AJ175" s="1094" t="s">
        <v>988</v>
      </c>
      <c r="AK175" s="1094" t="s">
        <v>964</v>
      </c>
      <c r="AL175" s="1094" t="s">
        <v>965</v>
      </c>
      <c r="AM175" s="1095" t="s">
        <v>2161</v>
      </c>
      <c r="AN175" s="1006" t="s">
        <v>2660</v>
      </c>
      <c r="AO175" s="1006" t="s">
        <v>2661</v>
      </c>
      <c r="AP175" s="821">
        <v>0</v>
      </c>
      <c r="AQ175" s="1064" t="s">
        <v>978</v>
      </c>
      <c r="AR175" s="1097" t="s">
        <v>1971</v>
      </c>
      <c r="AS175" s="1098"/>
      <c r="AT175" s="1088"/>
      <c r="AU175" s="1088"/>
      <c r="AV175" s="1088"/>
      <c r="AW175" s="1099"/>
      <c r="AX175" s="1100"/>
      <c r="AY175" s="1063"/>
      <c r="AZ175" s="1064"/>
      <c r="BA175" s="1064"/>
      <c r="BB175" s="1064"/>
      <c r="BC175" s="1064"/>
      <c r="BD175" s="1064"/>
      <c r="BE175" s="1064"/>
      <c r="BF175" s="1064"/>
      <c r="BG175" s="1064"/>
      <c r="BH175" s="1064"/>
      <c r="BI175" s="1394"/>
      <c r="BJ175" s="1343"/>
      <c r="BK175" s="1343"/>
      <c r="BL175" s="1343"/>
      <c r="BM175" s="1343"/>
      <c r="BN175" s="1063"/>
      <c r="BO175" s="1064"/>
      <c r="BP175" s="1064"/>
      <c r="BQ175" s="1064"/>
      <c r="BR175" s="1064"/>
      <c r="BS175" s="1103"/>
      <c r="BT175" s="1064"/>
      <c r="BU175" s="1064"/>
      <c r="BV175" s="1064"/>
      <c r="BW175" s="1104"/>
      <c r="BX175" s="1103"/>
      <c r="BY175" s="1064"/>
      <c r="BZ175" s="1064"/>
      <c r="CA175" s="1064"/>
      <c r="CB175" s="1104"/>
      <c r="CC175" s="1105"/>
      <c r="CD175" s="1351"/>
      <c r="CE175" s="1352"/>
      <c r="CF175" s="1352"/>
      <c r="CG175" s="1352"/>
      <c r="CH175" s="1414"/>
      <c r="CI175" s="1394"/>
      <c r="CJ175" s="1343"/>
      <c r="CK175" s="1343"/>
      <c r="CL175" s="1343"/>
      <c r="CM175" s="1344"/>
      <c r="CN175" s="1394"/>
      <c r="CO175" s="1343"/>
      <c r="CP175" s="1343"/>
      <c r="CQ175" s="1343"/>
      <c r="CR175" s="1344"/>
      <c r="CS175" s="1394"/>
      <c r="CT175" s="1343"/>
      <c r="CU175" s="1343"/>
      <c r="CV175" s="1343"/>
      <c r="CW175" s="1344"/>
      <c r="CX175" s="1394"/>
      <c r="CY175" s="1343"/>
      <c r="CZ175" s="1343"/>
      <c r="DA175" s="1343"/>
      <c r="DB175" s="1344"/>
      <c r="DC175" s="1343"/>
      <c r="DD175" s="1343"/>
      <c r="DE175" s="1343"/>
      <c r="DF175" s="1343"/>
      <c r="DG175" s="1344"/>
      <c r="DH175" s="1394"/>
      <c r="DI175" s="1343"/>
      <c r="DJ175" s="1343"/>
      <c r="DK175" s="1343"/>
      <c r="DL175" s="1344"/>
      <c r="DM175" s="1775"/>
      <c r="DN175" s="1776"/>
      <c r="DO175" s="1776"/>
      <c r="DP175" s="1777"/>
      <c r="DQ175" s="1776"/>
      <c r="DR175" s="1776"/>
      <c r="DS175" s="1776"/>
      <c r="DT175" s="1777"/>
      <c r="DU175" s="1352"/>
      <c r="DV175" s="1696"/>
      <c r="DW175" s="1778"/>
    </row>
    <row r="176" spans="1:127" s="390" customFormat="1" ht="15.75" customHeight="1">
      <c r="A176" s="1085" t="s">
        <v>990</v>
      </c>
      <c r="B176" s="1045">
        <v>167</v>
      </c>
      <c r="C176" s="1006"/>
      <c r="D176" s="1006"/>
      <c r="E176" s="1006"/>
      <c r="F176" s="1006"/>
      <c r="G176" s="1006"/>
      <c r="H176" s="1006"/>
      <c r="I176" s="1006"/>
      <c r="J176" s="1006"/>
      <c r="K176" s="1006"/>
      <c r="L176" s="1006"/>
      <c r="M176" s="1045"/>
      <c r="N176" s="1006"/>
      <c r="O176" s="1006"/>
      <c r="P176" s="1006"/>
      <c r="Q176" s="1006"/>
      <c r="R176" s="1006"/>
      <c r="S176" s="1006"/>
      <c r="T176" s="1007"/>
      <c r="U176" s="1086" t="s">
        <v>2662</v>
      </c>
      <c r="V176" s="1087" t="s">
        <v>2651</v>
      </c>
      <c r="W176" s="1087" t="s">
        <v>1936</v>
      </c>
      <c r="X176" s="1088" t="s">
        <v>2663</v>
      </c>
      <c r="Y176" s="1089" t="s">
        <v>2664</v>
      </c>
      <c r="Z176" s="1090" t="s">
        <v>2665</v>
      </c>
      <c r="AA176" s="1091" t="s">
        <v>1971</v>
      </c>
      <c r="AB176" s="1092" t="s">
        <v>1971</v>
      </c>
      <c r="AC176" s="1092" t="s">
        <v>1971</v>
      </c>
      <c r="AD176" s="1092">
        <v>1</v>
      </c>
      <c r="AE176" s="1092" t="s">
        <v>1971</v>
      </c>
      <c r="AF176" s="1092" t="s">
        <v>1971</v>
      </c>
      <c r="AG176" s="1092" t="s">
        <v>1971</v>
      </c>
      <c r="AH176" s="1092" t="s">
        <v>1971</v>
      </c>
      <c r="AI176" s="1093">
        <f t="shared" si="2"/>
        <v>1</v>
      </c>
      <c r="AJ176" s="1094" t="s">
        <v>963</v>
      </c>
      <c r="AK176" s="1094" t="s">
        <v>1971</v>
      </c>
      <c r="AL176" s="1094" t="s">
        <v>1971</v>
      </c>
      <c r="AM176" s="1095" t="s">
        <v>711</v>
      </c>
      <c r="AN176" s="1006" t="s">
        <v>293</v>
      </c>
      <c r="AO176" s="1006" t="s">
        <v>2666</v>
      </c>
      <c r="AP176" s="821">
        <v>1</v>
      </c>
      <c r="AQ176" s="1064" t="s">
        <v>966</v>
      </c>
      <c r="AR176" s="1097" t="s">
        <v>1971</v>
      </c>
      <c r="AS176" s="1098"/>
      <c r="AT176" s="1088"/>
      <c r="AU176" s="1088"/>
      <c r="AV176" s="1088"/>
      <c r="AW176" s="1099"/>
      <c r="AX176" s="1100"/>
      <c r="AY176" s="1063"/>
      <c r="AZ176" s="1064"/>
      <c r="BA176" s="1064"/>
      <c r="BB176" s="1064"/>
      <c r="BC176" s="1064"/>
      <c r="BD176" s="1064"/>
      <c r="BE176" s="1064"/>
      <c r="BF176" s="1064"/>
      <c r="BG176" s="1064"/>
      <c r="BH176" s="1064"/>
      <c r="BI176" s="1394"/>
      <c r="BJ176" s="1343"/>
      <c r="BK176" s="1343"/>
      <c r="BL176" s="1343"/>
      <c r="BM176" s="1343"/>
      <c r="BN176" s="1063"/>
      <c r="BO176" s="1064"/>
      <c r="BP176" s="1064"/>
      <c r="BQ176" s="1064"/>
      <c r="BR176" s="1064"/>
      <c r="BS176" s="1103"/>
      <c r="BT176" s="1064"/>
      <c r="BU176" s="1064"/>
      <c r="BV176" s="1064"/>
      <c r="BW176" s="1104"/>
      <c r="BX176" s="1103"/>
      <c r="BY176" s="1064"/>
      <c r="BZ176" s="1064"/>
      <c r="CA176" s="1064"/>
      <c r="CB176" s="1104"/>
      <c r="CC176" s="1105"/>
      <c r="CD176" s="1351"/>
      <c r="CE176" s="1352"/>
      <c r="CF176" s="1352"/>
      <c r="CG176" s="1352"/>
      <c r="CH176" s="1414"/>
      <c r="CI176" s="1394"/>
      <c r="CJ176" s="1343"/>
      <c r="CK176" s="1343"/>
      <c r="CL176" s="1343"/>
      <c r="CM176" s="1344"/>
      <c r="CN176" s="1394"/>
      <c r="CO176" s="1343"/>
      <c r="CP176" s="1343"/>
      <c r="CQ176" s="1343"/>
      <c r="CR176" s="1344"/>
      <c r="CS176" s="1394"/>
      <c r="CT176" s="1343"/>
      <c r="CU176" s="1343"/>
      <c r="CV176" s="1343"/>
      <c r="CW176" s="1344"/>
      <c r="CX176" s="1394"/>
      <c r="CY176" s="1343"/>
      <c r="CZ176" s="1343"/>
      <c r="DA176" s="1343"/>
      <c r="DB176" s="1344"/>
      <c r="DC176" s="1343"/>
      <c r="DD176" s="1343"/>
      <c r="DE176" s="1343"/>
      <c r="DF176" s="1343"/>
      <c r="DG176" s="1344"/>
      <c r="DH176" s="1394"/>
      <c r="DI176" s="1343"/>
      <c r="DJ176" s="1343"/>
      <c r="DK176" s="1343"/>
      <c r="DL176" s="1344"/>
      <c r="DM176" s="1775"/>
      <c r="DN176" s="1776"/>
      <c r="DO176" s="1776"/>
      <c r="DP176" s="1777"/>
      <c r="DQ176" s="1776"/>
      <c r="DR176" s="1776"/>
      <c r="DS176" s="1776"/>
      <c r="DT176" s="1777"/>
      <c r="DU176" s="1352"/>
      <c r="DV176" s="1696"/>
      <c r="DW176" s="1778"/>
    </row>
    <row r="177" spans="1:127" s="390" customFormat="1" ht="15.75" customHeight="1">
      <c r="A177" s="1085" t="s">
        <v>990</v>
      </c>
      <c r="B177" s="1045">
        <v>168</v>
      </c>
      <c r="C177" s="1006"/>
      <c r="D177" s="1006"/>
      <c r="E177" s="1006"/>
      <c r="F177" s="1006"/>
      <c r="G177" s="1006"/>
      <c r="H177" s="1006"/>
      <c r="I177" s="1006"/>
      <c r="J177" s="1006"/>
      <c r="K177" s="1006"/>
      <c r="L177" s="1006"/>
      <c r="M177" s="1045"/>
      <c r="N177" s="1006"/>
      <c r="O177" s="1006"/>
      <c r="P177" s="1006"/>
      <c r="Q177" s="1006"/>
      <c r="R177" s="1006"/>
      <c r="S177" s="1006"/>
      <c r="T177" s="1007"/>
      <c r="U177" s="1086" t="s">
        <v>2667</v>
      </c>
      <c r="V177" s="1087" t="s">
        <v>2560</v>
      </c>
      <c r="W177" s="1087" t="s">
        <v>1936</v>
      </c>
      <c r="X177" s="1088" t="s">
        <v>2668</v>
      </c>
      <c r="Y177" s="1089" t="s">
        <v>2669</v>
      </c>
      <c r="Z177" s="1090" t="s">
        <v>2670</v>
      </c>
      <c r="AA177" s="1091" t="s">
        <v>1971</v>
      </c>
      <c r="AB177" s="1092" t="s">
        <v>1971</v>
      </c>
      <c r="AC177" s="1092" t="s">
        <v>1971</v>
      </c>
      <c r="AD177" s="1092" t="s">
        <v>1971</v>
      </c>
      <c r="AE177" s="1092">
        <v>1</v>
      </c>
      <c r="AF177" s="1092" t="s">
        <v>1971</v>
      </c>
      <c r="AG177" s="1092" t="s">
        <v>1971</v>
      </c>
      <c r="AH177" s="1092" t="s">
        <v>1971</v>
      </c>
      <c r="AI177" s="1093">
        <f t="shared" si="2"/>
        <v>1</v>
      </c>
      <c r="AJ177" s="1094" t="s">
        <v>963</v>
      </c>
      <c r="AK177" s="1094" t="s">
        <v>1971</v>
      </c>
      <c r="AL177" s="1094" t="s">
        <v>1971</v>
      </c>
      <c r="AM177" s="1095" t="s">
        <v>2146</v>
      </c>
      <c r="AN177" s="1006" t="s">
        <v>991</v>
      </c>
      <c r="AO177" s="1006" t="s">
        <v>2564</v>
      </c>
      <c r="AP177" s="821">
        <v>1</v>
      </c>
      <c r="AQ177" s="1064" t="s">
        <v>966</v>
      </c>
      <c r="AR177" s="1097" t="s">
        <v>1971</v>
      </c>
      <c r="AS177" s="1098"/>
      <c r="AT177" s="1088"/>
      <c r="AU177" s="1088"/>
      <c r="AV177" s="1088"/>
      <c r="AW177" s="1099"/>
      <c r="AX177" s="1100"/>
      <c r="AY177" s="1063"/>
      <c r="AZ177" s="1064"/>
      <c r="BA177" s="1064"/>
      <c r="BB177" s="1064"/>
      <c r="BC177" s="1064"/>
      <c r="BD177" s="1064"/>
      <c r="BE177" s="1064"/>
      <c r="BF177" s="1064"/>
      <c r="BG177" s="1064"/>
      <c r="BH177" s="1064"/>
      <c r="BI177" s="1394"/>
      <c r="BJ177" s="1343"/>
      <c r="BK177" s="1343"/>
      <c r="BL177" s="1343"/>
      <c r="BM177" s="1343"/>
      <c r="BN177" s="1063"/>
      <c r="BO177" s="1064"/>
      <c r="BP177" s="1064"/>
      <c r="BQ177" s="1064"/>
      <c r="BR177" s="1064"/>
      <c r="BS177" s="1103"/>
      <c r="BT177" s="1064"/>
      <c r="BU177" s="1064"/>
      <c r="BV177" s="1064"/>
      <c r="BW177" s="1104"/>
      <c r="BX177" s="1103"/>
      <c r="BY177" s="1064"/>
      <c r="BZ177" s="1064"/>
      <c r="CA177" s="1064"/>
      <c r="CB177" s="1104"/>
      <c r="CC177" s="1105"/>
      <c r="CD177" s="1351"/>
      <c r="CE177" s="1352"/>
      <c r="CF177" s="1352"/>
      <c r="CG177" s="1352"/>
      <c r="CH177" s="1414"/>
      <c r="CI177" s="1394"/>
      <c r="CJ177" s="1343"/>
      <c r="CK177" s="1343"/>
      <c r="CL177" s="1343"/>
      <c r="CM177" s="1344"/>
      <c r="CN177" s="1394"/>
      <c r="CO177" s="1343"/>
      <c r="CP177" s="1343"/>
      <c r="CQ177" s="1343"/>
      <c r="CR177" s="1344"/>
      <c r="CS177" s="1394"/>
      <c r="CT177" s="1343"/>
      <c r="CU177" s="1343"/>
      <c r="CV177" s="1343"/>
      <c r="CW177" s="1344"/>
      <c r="CX177" s="1394"/>
      <c r="CY177" s="1343"/>
      <c r="CZ177" s="1343"/>
      <c r="DA177" s="1343"/>
      <c r="DB177" s="1344"/>
      <c r="DC177" s="1343"/>
      <c r="DD177" s="1343"/>
      <c r="DE177" s="1343"/>
      <c r="DF177" s="1343"/>
      <c r="DG177" s="1344"/>
      <c r="DH177" s="1394"/>
      <c r="DI177" s="1343"/>
      <c r="DJ177" s="1343"/>
      <c r="DK177" s="1343"/>
      <c r="DL177" s="1344"/>
      <c r="DM177" s="1775"/>
      <c r="DN177" s="1776"/>
      <c r="DO177" s="1776"/>
      <c r="DP177" s="1777"/>
      <c r="DQ177" s="1776"/>
      <c r="DR177" s="1776"/>
      <c r="DS177" s="1776"/>
      <c r="DT177" s="1777"/>
      <c r="DU177" s="1352"/>
      <c r="DV177" s="1696"/>
      <c r="DW177" s="1778"/>
    </row>
    <row r="178" spans="1:127" s="390" customFormat="1" ht="15.75" customHeight="1">
      <c r="A178" s="1085" t="s">
        <v>990</v>
      </c>
      <c r="B178" s="1045">
        <v>169</v>
      </c>
      <c r="C178" s="1006"/>
      <c r="D178" s="1006"/>
      <c r="E178" s="1006"/>
      <c r="F178" s="1006"/>
      <c r="G178" s="1006"/>
      <c r="H178" s="1006"/>
      <c r="I178" s="1006"/>
      <c r="J178" s="1006"/>
      <c r="K178" s="1006"/>
      <c r="L178" s="1006"/>
      <c r="M178" s="1045"/>
      <c r="N178" s="1006"/>
      <c r="O178" s="1006"/>
      <c r="P178" s="1006"/>
      <c r="Q178" s="1006"/>
      <c r="R178" s="1006"/>
      <c r="S178" s="1006"/>
      <c r="T178" s="1007"/>
      <c r="U178" s="1086" t="s">
        <v>2671</v>
      </c>
      <c r="V178" s="1087" t="s">
        <v>2560</v>
      </c>
      <c r="W178" s="1087" t="s">
        <v>1936</v>
      </c>
      <c r="X178" s="1088" t="s">
        <v>2672</v>
      </c>
      <c r="Y178" s="1089" t="s">
        <v>2673</v>
      </c>
      <c r="Z178" s="1090" t="s">
        <v>2674</v>
      </c>
      <c r="AA178" s="1091" t="s">
        <v>1971</v>
      </c>
      <c r="AB178" s="1092" t="s">
        <v>1971</v>
      </c>
      <c r="AC178" s="1092" t="s">
        <v>1971</v>
      </c>
      <c r="AD178" s="1092" t="s">
        <v>1971</v>
      </c>
      <c r="AE178" s="1092">
        <v>1</v>
      </c>
      <c r="AF178" s="1092" t="s">
        <v>1971</v>
      </c>
      <c r="AG178" s="1092" t="s">
        <v>1971</v>
      </c>
      <c r="AH178" s="1092" t="s">
        <v>1971</v>
      </c>
      <c r="AI178" s="1093">
        <f t="shared" si="2"/>
        <v>1</v>
      </c>
      <c r="AJ178" s="1094" t="s">
        <v>963</v>
      </c>
      <c r="AK178" s="1094" t="s">
        <v>1971</v>
      </c>
      <c r="AL178" s="1094" t="s">
        <v>1971</v>
      </c>
      <c r="AM178" s="1095" t="s">
        <v>2423</v>
      </c>
      <c r="AN178" s="1006" t="s">
        <v>293</v>
      </c>
      <c r="AO178" s="1006" t="s">
        <v>2675</v>
      </c>
      <c r="AP178" s="821">
        <v>1</v>
      </c>
      <c r="AQ178" s="1064" t="s">
        <v>966</v>
      </c>
      <c r="AR178" s="1097" t="s">
        <v>1971</v>
      </c>
      <c r="AS178" s="1098"/>
      <c r="AT178" s="1088"/>
      <c r="AU178" s="1088"/>
      <c r="AV178" s="1088"/>
      <c r="AW178" s="1099"/>
      <c r="AX178" s="1100"/>
      <c r="AY178" s="1063"/>
      <c r="AZ178" s="1064"/>
      <c r="BA178" s="1064"/>
      <c r="BB178" s="1064"/>
      <c r="BC178" s="1064"/>
      <c r="BD178" s="1064"/>
      <c r="BE178" s="1064"/>
      <c r="BF178" s="1064"/>
      <c r="BG178" s="1064"/>
      <c r="BH178" s="1064"/>
      <c r="BI178" s="1394"/>
      <c r="BJ178" s="1343"/>
      <c r="BK178" s="1343"/>
      <c r="BL178" s="1343"/>
      <c r="BM178" s="1343"/>
      <c r="BN178" s="1063"/>
      <c r="BO178" s="1064"/>
      <c r="BP178" s="1064"/>
      <c r="BQ178" s="1064"/>
      <c r="BR178" s="1064"/>
      <c r="BS178" s="1103"/>
      <c r="BT178" s="1064"/>
      <c r="BU178" s="1064"/>
      <c r="BV178" s="1064"/>
      <c r="BW178" s="1104"/>
      <c r="BX178" s="1103"/>
      <c r="BY178" s="1064"/>
      <c r="BZ178" s="1064"/>
      <c r="CA178" s="1064"/>
      <c r="CB178" s="1104"/>
      <c r="CC178" s="1105"/>
      <c r="CD178" s="1351"/>
      <c r="CE178" s="1352"/>
      <c r="CF178" s="1352"/>
      <c r="CG178" s="1352"/>
      <c r="CH178" s="1414"/>
      <c r="CI178" s="1394"/>
      <c r="CJ178" s="1343"/>
      <c r="CK178" s="1343"/>
      <c r="CL178" s="1343"/>
      <c r="CM178" s="1344"/>
      <c r="CN178" s="1394"/>
      <c r="CO178" s="1343"/>
      <c r="CP178" s="1343"/>
      <c r="CQ178" s="1343"/>
      <c r="CR178" s="1344"/>
      <c r="CS178" s="1394"/>
      <c r="CT178" s="1343"/>
      <c r="CU178" s="1343"/>
      <c r="CV178" s="1343"/>
      <c r="CW178" s="1344"/>
      <c r="CX178" s="1394"/>
      <c r="CY178" s="1343"/>
      <c r="CZ178" s="1343"/>
      <c r="DA178" s="1343"/>
      <c r="DB178" s="1344"/>
      <c r="DC178" s="1343"/>
      <c r="DD178" s="1343"/>
      <c r="DE178" s="1343"/>
      <c r="DF178" s="1343"/>
      <c r="DG178" s="1344"/>
      <c r="DH178" s="1394"/>
      <c r="DI178" s="1343"/>
      <c r="DJ178" s="1343"/>
      <c r="DK178" s="1343"/>
      <c r="DL178" s="1344"/>
      <c r="DM178" s="1775"/>
      <c r="DN178" s="1776"/>
      <c r="DO178" s="1776"/>
      <c r="DP178" s="1777"/>
      <c r="DQ178" s="1776"/>
      <c r="DR178" s="1776"/>
      <c r="DS178" s="1776"/>
      <c r="DT178" s="1777"/>
      <c r="DU178" s="1352"/>
      <c r="DV178" s="1696"/>
      <c r="DW178" s="1778"/>
    </row>
    <row r="179" spans="1:127" s="390" customFormat="1" ht="15.75" customHeight="1">
      <c r="A179" s="1085" t="s">
        <v>990</v>
      </c>
      <c r="B179" s="1045">
        <v>170</v>
      </c>
      <c r="C179" s="1006"/>
      <c r="D179" s="1006"/>
      <c r="E179" s="1006"/>
      <c r="F179" s="1006"/>
      <c r="G179" s="1006"/>
      <c r="H179" s="1006"/>
      <c r="I179" s="1006"/>
      <c r="J179" s="1006"/>
      <c r="K179" s="1006"/>
      <c r="L179" s="1006"/>
      <c r="M179" s="1045"/>
      <c r="N179" s="1006"/>
      <c r="O179" s="1006"/>
      <c r="P179" s="1006"/>
      <c r="Q179" s="1006"/>
      <c r="R179" s="1006"/>
      <c r="S179" s="1006"/>
      <c r="T179" s="1007"/>
      <c r="U179" s="1086" t="s">
        <v>2676</v>
      </c>
      <c r="V179" s="1087" t="s">
        <v>2560</v>
      </c>
      <c r="W179" s="1087" t="s">
        <v>1936</v>
      </c>
      <c r="X179" s="1088" t="s">
        <v>2677</v>
      </c>
      <c r="Y179" s="1089" t="s">
        <v>658</v>
      </c>
      <c r="Z179" s="1090" t="s">
        <v>2678</v>
      </c>
      <c r="AA179" s="1091" t="s">
        <v>1971</v>
      </c>
      <c r="AB179" s="1092" t="s">
        <v>1971</v>
      </c>
      <c r="AC179" s="1092" t="s">
        <v>1971</v>
      </c>
      <c r="AD179" s="1092" t="s">
        <v>1971</v>
      </c>
      <c r="AE179" s="1092">
        <v>1</v>
      </c>
      <c r="AF179" s="1092" t="s">
        <v>1971</v>
      </c>
      <c r="AG179" s="1092" t="s">
        <v>1971</v>
      </c>
      <c r="AH179" s="1092" t="s">
        <v>1971</v>
      </c>
      <c r="AI179" s="1093">
        <f t="shared" si="2"/>
        <v>1</v>
      </c>
      <c r="AJ179" s="1094" t="s">
        <v>963</v>
      </c>
      <c r="AK179" s="1094" t="s">
        <v>1971</v>
      </c>
      <c r="AL179" s="1094" t="s">
        <v>1971</v>
      </c>
      <c r="AM179" s="1095" t="s">
        <v>2058</v>
      </c>
      <c r="AN179" s="1006" t="s">
        <v>293</v>
      </c>
      <c r="AO179" s="1006" t="s">
        <v>4791</v>
      </c>
      <c r="AP179" s="1302">
        <v>1</v>
      </c>
      <c r="AQ179" s="1064" t="s">
        <v>966</v>
      </c>
      <c r="AR179" s="1097" t="s">
        <v>658</v>
      </c>
      <c r="AS179" s="1098"/>
      <c r="AT179" s="1088"/>
      <c r="AU179" s="1088"/>
      <c r="AV179" s="1088"/>
      <c r="AW179" s="1099"/>
      <c r="AX179" s="1100"/>
      <c r="AY179" s="1063"/>
      <c r="AZ179" s="1064"/>
      <c r="BA179" s="1064"/>
      <c r="BB179" s="1064"/>
      <c r="BC179" s="1064"/>
      <c r="BD179" s="1064"/>
      <c r="BE179" s="1064"/>
      <c r="BF179" s="1064"/>
      <c r="BG179" s="1064"/>
      <c r="BH179" s="1064"/>
      <c r="BI179" s="1063" t="s">
        <v>4822</v>
      </c>
      <c r="BJ179" s="1064" t="s">
        <v>4823</v>
      </c>
      <c r="BK179" s="1064" t="s">
        <v>4824</v>
      </c>
      <c r="BL179" s="1064" t="s">
        <v>4825</v>
      </c>
      <c r="BM179" s="1064" t="s">
        <v>4826</v>
      </c>
      <c r="BN179" s="1063"/>
      <c r="BO179" s="1064"/>
      <c r="BP179" s="1064"/>
      <c r="BQ179" s="1064"/>
      <c r="BR179" s="1064"/>
      <c r="BS179" s="1103"/>
      <c r="BT179" s="1064"/>
      <c r="BU179" s="1064"/>
      <c r="BV179" s="1064"/>
      <c r="BW179" s="1104"/>
      <c r="BX179" s="1103"/>
      <c r="BY179" s="1064"/>
      <c r="BZ179" s="1064"/>
      <c r="CA179" s="1064"/>
      <c r="CB179" s="1104"/>
      <c r="CC179" s="1105"/>
      <c r="CD179" s="1106" t="s">
        <v>1971</v>
      </c>
      <c r="CE179" s="1107" t="s">
        <v>1971</v>
      </c>
      <c r="CF179" s="1107" t="s">
        <v>1971</v>
      </c>
      <c r="CG179" s="1107" t="s">
        <v>1971</v>
      </c>
      <c r="CH179" s="1108" t="s">
        <v>1971</v>
      </c>
      <c r="CI179" s="1063" t="s">
        <v>1971</v>
      </c>
      <c r="CJ179" s="1064" t="s">
        <v>1971</v>
      </c>
      <c r="CK179" s="1064" t="s">
        <v>1971</v>
      </c>
      <c r="CL179" s="1064" t="s">
        <v>1971</v>
      </c>
      <c r="CM179" s="1105" t="s">
        <v>1971</v>
      </c>
      <c r="CN179" s="1063" t="s">
        <v>1971</v>
      </c>
      <c r="CO179" s="1064" t="s">
        <v>1971</v>
      </c>
      <c r="CP179" s="1064" t="s">
        <v>1971</v>
      </c>
      <c r="CQ179" s="1064" t="s">
        <v>1971</v>
      </c>
      <c r="CR179" s="1105" t="s">
        <v>1971</v>
      </c>
      <c r="CS179" s="1063" t="s">
        <v>1971</v>
      </c>
      <c r="CT179" s="1064" t="s">
        <v>1971</v>
      </c>
      <c r="CU179" s="1064" t="s">
        <v>1971</v>
      </c>
      <c r="CV179" s="1064" t="s">
        <v>1971</v>
      </c>
      <c r="CW179" s="1105" t="s">
        <v>1971</v>
      </c>
      <c r="CX179" s="1063" t="s">
        <v>1971</v>
      </c>
      <c r="CY179" s="1064" t="s">
        <v>1971</v>
      </c>
      <c r="CZ179" s="1064" t="s">
        <v>1971</v>
      </c>
      <c r="DA179" s="1064" t="s">
        <v>1971</v>
      </c>
      <c r="DB179" s="1105" t="s">
        <v>1971</v>
      </c>
      <c r="DC179" s="1064" t="s">
        <v>1971</v>
      </c>
      <c r="DD179" s="1064" t="s">
        <v>1971</v>
      </c>
      <c r="DE179" s="1064" t="s">
        <v>1971</v>
      </c>
      <c r="DF179" s="1064" t="s">
        <v>1971</v>
      </c>
      <c r="DG179" s="1105" t="s">
        <v>1971</v>
      </c>
      <c r="DH179" s="1063" t="s">
        <v>1971</v>
      </c>
      <c r="DI179" s="1064" t="s">
        <v>1971</v>
      </c>
      <c r="DJ179" s="1064" t="s">
        <v>1971</v>
      </c>
      <c r="DK179" s="1064" t="s">
        <v>1971</v>
      </c>
      <c r="DL179" s="1105" t="s">
        <v>1971</v>
      </c>
      <c r="DM179" s="1109" t="s">
        <v>1971</v>
      </c>
      <c r="DN179" s="1110" t="s">
        <v>1971</v>
      </c>
      <c r="DO179" s="1110" t="s">
        <v>1971</v>
      </c>
      <c r="DP179" s="1111" t="s">
        <v>1971</v>
      </c>
      <c r="DQ179" s="1110" t="s">
        <v>1971</v>
      </c>
      <c r="DR179" s="1110" t="s">
        <v>1971</v>
      </c>
      <c r="DS179" s="1110" t="s">
        <v>1971</v>
      </c>
      <c r="DT179" s="1111" t="s">
        <v>1971</v>
      </c>
      <c r="DU179" s="1107" t="s">
        <v>1971</v>
      </c>
      <c r="DV179" s="1112">
        <v>1</v>
      </c>
      <c r="DW179" s="1113" t="s">
        <v>1971</v>
      </c>
    </row>
    <row r="180" spans="1:127" s="390" customFormat="1" ht="15.75" customHeight="1">
      <c r="A180" s="1085" t="s">
        <v>990</v>
      </c>
      <c r="B180" s="1045">
        <v>171</v>
      </c>
      <c r="C180" s="1006"/>
      <c r="D180" s="1006"/>
      <c r="E180" s="1006"/>
      <c r="F180" s="1006"/>
      <c r="G180" s="1006"/>
      <c r="H180" s="1006"/>
      <c r="I180" s="1006"/>
      <c r="J180" s="1006"/>
      <c r="K180" s="1006"/>
      <c r="L180" s="1006"/>
      <c r="M180" s="1045"/>
      <c r="N180" s="1006"/>
      <c r="O180" s="1006"/>
      <c r="P180" s="1006"/>
      <c r="Q180" s="1006"/>
      <c r="R180" s="1006"/>
      <c r="S180" s="1006"/>
      <c r="T180" s="1007"/>
      <c r="U180" s="1086" t="s">
        <v>2680</v>
      </c>
      <c r="V180" s="1087" t="s">
        <v>2560</v>
      </c>
      <c r="W180" s="1087" t="s">
        <v>1936</v>
      </c>
      <c r="X180" s="1088" t="s">
        <v>2681</v>
      </c>
      <c r="Y180" s="1089" t="s">
        <v>2682</v>
      </c>
      <c r="Z180" s="1090" t="s">
        <v>2683</v>
      </c>
      <c r="AA180" s="1091" t="s">
        <v>1971</v>
      </c>
      <c r="AB180" s="1092" t="s">
        <v>1971</v>
      </c>
      <c r="AC180" s="1092" t="s">
        <v>1971</v>
      </c>
      <c r="AD180" s="1092" t="s">
        <v>1971</v>
      </c>
      <c r="AE180" s="1092">
        <v>1</v>
      </c>
      <c r="AF180" s="1092" t="s">
        <v>1971</v>
      </c>
      <c r="AG180" s="1092" t="s">
        <v>1971</v>
      </c>
      <c r="AH180" s="1092" t="s">
        <v>1971</v>
      </c>
      <c r="AI180" s="1093">
        <f t="shared" si="2"/>
        <v>1</v>
      </c>
      <c r="AJ180" s="1094" t="s">
        <v>963</v>
      </c>
      <c r="AK180" s="1094" t="s">
        <v>1971</v>
      </c>
      <c r="AL180" s="1094" t="s">
        <v>1971</v>
      </c>
      <c r="AM180" s="1095" t="s">
        <v>2423</v>
      </c>
      <c r="AN180" s="1006" t="s">
        <v>1030</v>
      </c>
      <c r="AO180" s="1006" t="s">
        <v>2684</v>
      </c>
      <c r="AP180" s="1302">
        <v>0</v>
      </c>
      <c r="AQ180" s="1064" t="s">
        <v>1030</v>
      </c>
      <c r="AR180" s="1097" t="s">
        <v>1971</v>
      </c>
      <c r="AS180" s="1098"/>
      <c r="AT180" s="1088"/>
      <c r="AU180" s="1088"/>
      <c r="AV180" s="1088"/>
      <c r="AW180" s="1099"/>
      <c r="AX180" s="1100"/>
      <c r="AY180" s="1063"/>
      <c r="AZ180" s="1064"/>
      <c r="BA180" s="1064"/>
      <c r="BB180" s="1064"/>
      <c r="BC180" s="1064"/>
      <c r="BD180" s="1064"/>
      <c r="BE180" s="1064"/>
      <c r="BF180" s="1064"/>
      <c r="BG180" s="1064"/>
      <c r="BH180" s="1064"/>
      <c r="BI180" s="1394"/>
      <c r="BJ180" s="1343"/>
      <c r="BK180" s="1343"/>
      <c r="BL180" s="1343"/>
      <c r="BM180" s="1343"/>
      <c r="BN180" s="1063"/>
      <c r="BO180" s="1064"/>
      <c r="BP180" s="1064"/>
      <c r="BQ180" s="1064"/>
      <c r="BR180" s="1064"/>
      <c r="BS180" s="1103"/>
      <c r="BT180" s="1064"/>
      <c r="BU180" s="1064"/>
      <c r="BV180" s="1064"/>
      <c r="BW180" s="1104"/>
      <c r="BX180" s="1103"/>
      <c r="BY180" s="1064"/>
      <c r="BZ180" s="1064"/>
      <c r="CA180" s="1064"/>
      <c r="CB180" s="1104"/>
      <c r="CC180" s="1105"/>
      <c r="CD180" s="1351"/>
      <c r="CE180" s="1352"/>
      <c r="CF180" s="1352"/>
      <c r="CG180" s="1352"/>
      <c r="CH180" s="1414"/>
      <c r="CI180" s="1394"/>
      <c r="CJ180" s="1343"/>
      <c r="CK180" s="1343"/>
      <c r="CL180" s="1343"/>
      <c r="CM180" s="1344"/>
      <c r="CN180" s="1394"/>
      <c r="CO180" s="1343"/>
      <c r="CP180" s="1343"/>
      <c r="CQ180" s="1343"/>
      <c r="CR180" s="1344"/>
      <c r="CS180" s="1394"/>
      <c r="CT180" s="1343"/>
      <c r="CU180" s="1343"/>
      <c r="CV180" s="1343"/>
      <c r="CW180" s="1344"/>
      <c r="CX180" s="1394"/>
      <c r="CY180" s="1343"/>
      <c r="CZ180" s="1343"/>
      <c r="DA180" s="1343"/>
      <c r="DB180" s="1344"/>
      <c r="DC180" s="1343"/>
      <c r="DD180" s="1343"/>
      <c r="DE180" s="1343"/>
      <c r="DF180" s="1343"/>
      <c r="DG180" s="1344"/>
      <c r="DH180" s="1394"/>
      <c r="DI180" s="1343"/>
      <c r="DJ180" s="1343"/>
      <c r="DK180" s="1343"/>
      <c r="DL180" s="1344"/>
      <c r="DM180" s="1775"/>
      <c r="DN180" s="1776"/>
      <c r="DO180" s="1776"/>
      <c r="DP180" s="1777"/>
      <c r="DQ180" s="1776"/>
      <c r="DR180" s="1776"/>
      <c r="DS180" s="1776"/>
      <c r="DT180" s="1777"/>
      <c r="DU180" s="1352"/>
      <c r="DV180" s="1696"/>
      <c r="DW180" s="1778"/>
    </row>
    <row r="181" spans="1:127" s="390" customFormat="1" ht="15.75" customHeight="1">
      <c r="A181" s="1085" t="s">
        <v>990</v>
      </c>
      <c r="B181" s="1045">
        <v>172</v>
      </c>
      <c r="C181" s="1006"/>
      <c r="D181" s="1006"/>
      <c r="E181" s="1006"/>
      <c r="F181" s="1006"/>
      <c r="G181" s="1006"/>
      <c r="H181" s="1006"/>
      <c r="I181" s="1006"/>
      <c r="J181" s="1006"/>
      <c r="K181" s="1006"/>
      <c r="L181" s="1006"/>
      <c r="M181" s="1045"/>
      <c r="N181" s="1006"/>
      <c r="O181" s="1006"/>
      <c r="P181" s="1006"/>
      <c r="Q181" s="1006"/>
      <c r="R181" s="1006"/>
      <c r="S181" s="1006"/>
      <c r="T181" s="1007"/>
      <c r="U181" s="1086" t="s">
        <v>2685</v>
      </c>
      <c r="V181" s="1087" t="s">
        <v>2533</v>
      </c>
      <c r="W181" s="1087" t="s">
        <v>1936</v>
      </c>
      <c r="X181" s="1088" t="s">
        <v>2686</v>
      </c>
      <c r="Y181" s="1089" t="s">
        <v>2687</v>
      </c>
      <c r="Z181" s="1090" t="s">
        <v>2688</v>
      </c>
      <c r="AA181" s="1091" t="s">
        <v>1971</v>
      </c>
      <c r="AB181" s="1092">
        <v>1</v>
      </c>
      <c r="AC181" s="1092" t="s">
        <v>1971</v>
      </c>
      <c r="AD181" s="1092" t="s">
        <v>1971</v>
      </c>
      <c r="AE181" s="1092" t="s">
        <v>1971</v>
      </c>
      <c r="AF181" s="1092" t="s">
        <v>1971</v>
      </c>
      <c r="AG181" s="1092" t="s">
        <v>1971</v>
      </c>
      <c r="AH181" s="1092" t="s">
        <v>1971</v>
      </c>
      <c r="AI181" s="1093">
        <f t="shared" si="2"/>
        <v>1</v>
      </c>
      <c r="AJ181" s="1094" t="s">
        <v>984</v>
      </c>
      <c r="AK181" s="1094" t="s">
        <v>964</v>
      </c>
      <c r="AL181" s="1094" t="s">
        <v>977</v>
      </c>
      <c r="AM181" s="1095" t="s">
        <v>1939</v>
      </c>
      <c r="AN181" s="1006" t="s">
        <v>293</v>
      </c>
      <c r="AO181" s="1006" t="s">
        <v>2689</v>
      </c>
      <c r="AP181" s="821">
        <v>1</v>
      </c>
      <c r="AQ181" s="1064" t="s">
        <v>966</v>
      </c>
      <c r="AR181" s="1097" t="s">
        <v>1971</v>
      </c>
      <c r="AS181" s="1098"/>
      <c r="AT181" s="1088"/>
      <c r="AU181" s="1088"/>
      <c r="AV181" s="1088"/>
      <c r="AW181" s="1099"/>
      <c r="AX181" s="1100"/>
      <c r="AY181" s="1063"/>
      <c r="AZ181" s="1064"/>
      <c r="BA181" s="1064"/>
      <c r="BB181" s="1064"/>
      <c r="BC181" s="1064"/>
      <c r="BD181" s="1064"/>
      <c r="BE181" s="1064"/>
      <c r="BF181" s="1064"/>
      <c r="BG181" s="1064"/>
      <c r="BH181" s="1064"/>
      <c r="BI181" s="1394"/>
      <c r="BJ181" s="1343"/>
      <c r="BK181" s="1343"/>
      <c r="BL181" s="1343"/>
      <c r="BM181" s="1343"/>
      <c r="BN181" s="1063"/>
      <c r="BO181" s="1064"/>
      <c r="BP181" s="1064"/>
      <c r="BQ181" s="1064"/>
      <c r="BR181" s="1064"/>
      <c r="BS181" s="1103"/>
      <c r="BT181" s="1064"/>
      <c r="BU181" s="1064"/>
      <c r="BV181" s="1064"/>
      <c r="BW181" s="1104"/>
      <c r="BX181" s="1103"/>
      <c r="BY181" s="1064"/>
      <c r="BZ181" s="1064"/>
      <c r="CA181" s="1064"/>
      <c r="CB181" s="1104"/>
      <c r="CC181" s="1105"/>
      <c r="CD181" s="1351"/>
      <c r="CE181" s="1352"/>
      <c r="CF181" s="1352"/>
      <c r="CG181" s="1352"/>
      <c r="CH181" s="1414"/>
      <c r="CI181" s="1394"/>
      <c r="CJ181" s="1343"/>
      <c r="CK181" s="1343"/>
      <c r="CL181" s="1343"/>
      <c r="CM181" s="1344"/>
      <c r="CN181" s="1394"/>
      <c r="CO181" s="1343"/>
      <c r="CP181" s="1343"/>
      <c r="CQ181" s="1343"/>
      <c r="CR181" s="1344"/>
      <c r="CS181" s="1394"/>
      <c r="CT181" s="1343"/>
      <c r="CU181" s="1343"/>
      <c r="CV181" s="1343"/>
      <c r="CW181" s="1344"/>
      <c r="CX181" s="1394"/>
      <c r="CY181" s="1343"/>
      <c r="CZ181" s="1343"/>
      <c r="DA181" s="1343"/>
      <c r="DB181" s="1344"/>
      <c r="DC181" s="1343"/>
      <c r="DD181" s="1343"/>
      <c r="DE181" s="1343"/>
      <c r="DF181" s="1343"/>
      <c r="DG181" s="1344"/>
      <c r="DH181" s="1394"/>
      <c r="DI181" s="1343"/>
      <c r="DJ181" s="1343"/>
      <c r="DK181" s="1343"/>
      <c r="DL181" s="1344"/>
      <c r="DM181" s="1775"/>
      <c r="DN181" s="1776"/>
      <c r="DO181" s="1776"/>
      <c r="DP181" s="1777"/>
      <c r="DQ181" s="1776"/>
      <c r="DR181" s="1776"/>
      <c r="DS181" s="1776"/>
      <c r="DT181" s="1777"/>
      <c r="DU181" s="1352"/>
      <c r="DV181" s="1696"/>
      <c r="DW181" s="1778"/>
    </row>
    <row r="182" spans="1:127" s="390" customFormat="1" ht="15.75" customHeight="1">
      <c r="A182" s="1085" t="s">
        <v>990</v>
      </c>
      <c r="B182" s="1045">
        <v>173</v>
      </c>
      <c r="C182" s="1006"/>
      <c r="D182" s="1006"/>
      <c r="E182" s="1006"/>
      <c r="F182" s="1006"/>
      <c r="G182" s="1006"/>
      <c r="H182" s="1006"/>
      <c r="I182" s="1006"/>
      <c r="J182" s="1006"/>
      <c r="K182" s="1006"/>
      <c r="L182" s="1006"/>
      <c r="M182" s="1045"/>
      <c r="N182" s="1006"/>
      <c r="O182" s="1006"/>
      <c r="P182" s="1006"/>
      <c r="Q182" s="1006"/>
      <c r="R182" s="1006"/>
      <c r="S182" s="1006"/>
      <c r="T182" s="1007"/>
      <c r="U182" s="1086" t="s">
        <v>2690</v>
      </c>
      <c r="V182" s="1087" t="s">
        <v>2503</v>
      </c>
      <c r="W182" s="1087" t="s">
        <v>1936</v>
      </c>
      <c r="X182" s="1088" t="s">
        <v>2691</v>
      </c>
      <c r="Y182" s="1089" t="s">
        <v>2692</v>
      </c>
      <c r="Z182" s="1090" t="s">
        <v>2693</v>
      </c>
      <c r="AA182" s="1091" t="s">
        <v>1971</v>
      </c>
      <c r="AB182" s="1092">
        <v>1</v>
      </c>
      <c r="AC182" s="1092" t="s">
        <v>1971</v>
      </c>
      <c r="AD182" s="1092" t="s">
        <v>1971</v>
      </c>
      <c r="AE182" s="1092" t="s">
        <v>1971</v>
      </c>
      <c r="AF182" s="1092" t="s">
        <v>1971</v>
      </c>
      <c r="AG182" s="1092" t="s">
        <v>1971</v>
      </c>
      <c r="AH182" s="1092" t="s">
        <v>1971</v>
      </c>
      <c r="AI182" s="1093">
        <f t="shared" si="2"/>
        <v>1</v>
      </c>
      <c r="AJ182" s="1094" t="s">
        <v>984</v>
      </c>
      <c r="AK182" s="1094" t="s">
        <v>964</v>
      </c>
      <c r="AL182" s="1094" t="s">
        <v>965</v>
      </c>
      <c r="AM182" s="1095" t="s">
        <v>1955</v>
      </c>
      <c r="AN182" s="1006" t="s">
        <v>293</v>
      </c>
      <c r="AO182" s="1006" t="s">
        <v>2689</v>
      </c>
      <c r="AP182" s="821">
        <v>1</v>
      </c>
      <c r="AQ182" s="1064" t="s">
        <v>966</v>
      </c>
      <c r="AR182" s="1097" t="s">
        <v>1971</v>
      </c>
      <c r="AS182" s="1098"/>
      <c r="AT182" s="1088"/>
      <c r="AU182" s="1088"/>
      <c r="AV182" s="1088"/>
      <c r="AW182" s="1099"/>
      <c r="AX182" s="1100"/>
      <c r="AY182" s="1063"/>
      <c r="AZ182" s="1064"/>
      <c r="BA182" s="1064"/>
      <c r="BB182" s="1064"/>
      <c r="BC182" s="1064"/>
      <c r="BD182" s="1064"/>
      <c r="BE182" s="1064"/>
      <c r="BF182" s="1064"/>
      <c r="BG182" s="1064"/>
      <c r="BH182" s="1064"/>
      <c r="BI182" s="1394"/>
      <c r="BJ182" s="1343"/>
      <c r="BK182" s="1343"/>
      <c r="BL182" s="1343"/>
      <c r="BM182" s="1343"/>
      <c r="BN182" s="1063"/>
      <c r="BO182" s="1064"/>
      <c r="BP182" s="1064"/>
      <c r="BQ182" s="1064"/>
      <c r="BR182" s="1064"/>
      <c r="BS182" s="1103"/>
      <c r="BT182" s="1064"/>
      <c r="BU182" s="1064"/>
      <c r="BV182" s="1064"/>
      <c r="BW182" s="1104"/>
      <c r="BX182" s="1103"/>
      <c r="BY182" s="1064"/>
      <c r="BZ182" s="1064"/>
      <c r="CA182" s="1064"/>
      <c r="CB182" s="1104"/>
      <c r="CC182" s="1105"/>
      <c r="CD182" s="1351"/>
      <c r="CE182" s="1352"/>
      <c r="CF182" s="1352"/>
      <c r="CG182" s="1352"/>
      <c r="CH182" s="1414"/>
      <c r="CI182" s="1394"/>
      <c r="CJ182" s="1343"/>
      <c r="CK182" s="1343"/>
      <c r="CL182" s="1343"/>
      <c r="CM182" s="1344"/>
      <c r="CN182" s="1394"/>
      <c r="CO182" s="1343"/>
      <c r="CP182" s="1343"/>
      <c r="CQ182" s="1343"/>
      <c r="CR182" s="1344"/>
      <c r="CS182" s="1394"/>
      <c r="CT182" s="1343"/>
      <c r="CU182" s="1343"/>
      <c r="CV182" s="1343"/>
      <c r="CW182" s="1344"/>
      <c r="CX182" s="1394"/>
      <c r="CY182" s="1343"/>
      <c r="CZ182" s="1343"/>
      <c r="DA182" s="1343"/>
      <c r="DB182" s="1344"/>
      <c r="DC182" s="1343"/>
      <c r="DD182" s="1343"/>
      <c r="DE182" s="1343"/>
      <c r="DF182" s="1343"/>
      <c r="DG182" s="1344"/>
      <c r="DH182" s="1394"/>
      <c r="DI182" s="1343"/>
      <c r="DJ182" s="1343"/>
      <c r="DK182" s="1343"/>
      <c r="DL182" s="1344"/>
      <c r="DM182" s="1775"/>
      <c r="DN182" s="1776"/>
      <c r="DO182" s="1776"/>
      <c r="DP182" s="1777"/>
      <c r="DQ182" s="1776"/>
      <c r="DR182" s="1776"/>
      <c r="DS182" s="1776"/>
      <c r="DT182" s="1777"/>
      <c r="DU182" s="1352"/>
      <c r="DV182" s="1696"/>
      <c r="DW182" s="1778"/>
    </row>
    <row r="183" spans="1:127" s="390" customFormat="1" ht="15.75" customHeight="1">
      <c r="A183" s="1085" t="s">
        <v>990</v>
      </c>
      <c r="B183" s="1045">
        <v>174</v>
      </c>
      <c r="C183" s="1006"/>
      <c r="D183" s="1006"/>
      <c r="E183" s="1006"/>
      <c r="F183" s="1006"/>
      <c r="G183" s="1006"/>
      <c r="H183" s="1006"/>
      <c r="I183" s="1006"/>
      <c r="J183" s="1006"/>
      <c r="K183" s="1006"/>
      <c r="L183" s="1006"/>
      <c r="M183" s="1045"/>
      <c r="N183" s="1006"/>
      <c r="O183" s="1006"/>
      <c r="P183" s="1006"/>
      <c r="Q183" s="1006"/>
      <c r="R183" s="1006"/>
      <c r="S183" s="1006"/>
      <c r="T183" s="1007"/>
      <c r="U183" s="1086" t="s">
        <v>2694</v>
      </c>
      <c r="V183" s="1087" t="s">
        <v>2560</v>
      </c>
      <c r="W183" s="1087" t="s">
        <v>1936</v>
      </c>
      <c r="X183" s="1088" t="s">
        <v>2695</v>
      </c>
      <c r="Y183" s="1089" t="s">
        <v>2696</v>
      </c>
      <c r="Z183" s="1090" t="s">
        <v>2697</v>
      </c>
      <c r="AA183" s="1091" t="s">
        <v>1971</v>
      </c>
      <c r="AB183" s="1092">
        <v>1</v>
      </c>
      <c r="AC183" s="1092" t="s">
        <v>1971</v>
      </c>
      <c r="AD183" s="1092" t="s">
        <v>1971</v>
      </c>
      <c r="AE183" s="1092" t="s">
        <v>1971</v>
      </c>
      <c r="AF183" s="1092" t="s">
        <v>1971</v>
      </c>
      <c r="AG183" s="1092" t="s">
        <v>1971</v>
      </c>
      <c r="AH183" s="1092" t="s">
        <v>1971</v>
      </c>
      <c r="AI183" s="1093">
        <f t="shared" si="2"/>
        <v>1</v>
      </c>
      <c r="AJ183" s="1094" t="s">
        <v>984</v>
      </c>
      <c r="AK183" s="1094" t="s">
        <v>964</v>
      </c>
      <c r="AL183" s="1094" t="s">
        <v>965</v>
      </c>
      <c r="AM183" s="1095" t="s">
        <v>2698</v>
      </c>
      <c r="AN183" s="1006" t="s">
        <v>293</v>
      </c>
      <c r="AO183" s="1006" t="s">
        <v>2689</v>
      </c>
      <c r="AP183" s="821">
        <v>1</v>
      </c>
      <c r="AQ183" s="1064" t="s">
        <v>966</v>
      </c>
      <c r="AR183" s="1097" t="s">
        <v>1971</v>
      </c>
      <c r="AS183" s="1098"/>
      <c r="AT183" s="1088"/>
      <c r="AU183" s="1088"/>
      <c r="AV183" s="1088"/>
      <c r="AW183" s="1099"/>
      <c r="AX183" s="1100"/>
      <c r="AY183" s="1063"/>
      <c r="AZ183" s="1064"/>
      <c r="BA183" s="1064"/>
      <c r="BB183" s="1064"/>
      <c r="BC183" s="1064"/>
      <c r="BD183" s="1064"/>
      <c r="BE183" s="1064"/>
      <c r="BF183" s="1064"/>
      <c r="BG183" s="1064"/>
      <c r="BH183" s="1064"/>
      <c r="BI183" s="1394"/>
      <c r="BJ183" s="1343"/>
      <c r="BK183" s="1343"/>
      <c r="BL183" s="1343"/>
      <c r="BM183" s="1343"/>
      <c r="BN183" s="1063"/>
      <c r="BO183" s="1064"/>
      <c r="BP183" s="1064"/>
      <c r="BQ183" s="1064"/>
      <c r="BR183" s="1064"/>
      <c r="BS183" s="1103"/>
      <c r="BT183" s="1064"/>
      <c r="BU183" s="1064"/>
      <c r="BV183" s="1064"/>
      <c r="BW183" s="1104"/>
      <c r="BX183" s="1103"/>
      <c r="BY183" s="1064"/>
      <c r="BZ183" s="1064"/>
      <c r="CA183" s="1064"/>
      <c r="CB183" s="1104"/>
      <c r="CC183" s="1105"/>
      <c r="CD183" s="1351"/>
      <c r="CE183" s="1352"/>
      <c r="CF183" s="1352"/>
      <c r="CG183" s="1352"/>
      <c r="CH183" s="1414"/>
      <c r="CI183" s="1394"/>
      <c r="CJ183" s="1343"/>
      <c r="CK183" s="1343"/>
      <c r="CL183" s="1343"/>
      <c r="CM183" s="1344"/>
      <c r="CN183" s="1394"/>
      <c r="CO183" s="1343"/>
      <c r="CP183" s="1343"/>
      <c r="CQ183" s="1343"/>
      <c r="CR183" s="1344"/>
      <c r="CS183" s="1394"/>
      <c r="CT183" s="1343"/>
      <c r="CU183" s="1343"/>
      <c r="CV183" s="1343"/>
      <c r="CW183" s="1344"/>
      <c r="CX183" s="1394"/>
      <c r="CY183" s="1343"/>
      <c r="CZ183" s="1343"/>
      <c r="DA183" s="1343"/>
      <c r="DB183" s="1344"/>
      <c r="DC183" s="1343"/>
      <c r="DD183" s="1343"/>
      <c r="DE183" s="1343"/>
      <c r="DF183" s="1343"/>
      <c r="DG183" s="1344"/>
      <c r="DH183" s="1394"/>
      <c r="DI183" s="1343"/>
      <c r="DJ183" s="1343"/>
      <c r="DK183" s="1343"/>
      <c r="DL183" s="1344"/>
      <c r="DM183" s="1775"/>
      <c r="DN183" s="1776"/>
      <c r="DO183" s="1776"/>
      <c r="DP183" s="1777"/>
      <c r="DQ183" s="1776"/>
      <c r="DR183" s="1776"/>
      <c r="DS183" s="1776"/>
      <c r="DT183" s="1777"/>
      <c r="DU183" s="1352"/>
      <c r="DV183" s="1696"/>
      <c r="DW183" s="1778"/>
    </row>
    <row r="184" spans="1:127" s="390" customFormat="1" ht="15.75" customHeight="1">
      <c r="A184" s="1085" t="s">
        <v>990</v>
      </c>
      <c r="B184" s="1045">
        <v>175</v>
      </c>
      <c r="C184" s="1006"/>
      <c r="D184" s="1006"/>
      <c r="E184" s="1006"/>
      <c r="F184" s="1006"/>
      <c r="G184" s="1006"/>
      <c r="H184" s="1006"/>
      <c r="I184" s="1006"/>
      <c r="J184" s="1006"/>
      <c r="K184" s="1006"/>
      <c r="L184" s="1006"/>
      <c r="M184" s="1045"/>
      <c r="N184" s="1006"/>
      <c r="O184" s="1006"/>
      <c r="P184" s="1006"/>
      <c r="Q184" s="1006"/>
      <c r="R184" s="1006"/>
      <c r="S184" s="1006"/>
      <c r="T184" s="1007"/>
      <c r="U184" s="1086" t="s">
        <v>1136</v>
      </c>
      <c r="V184" s="1087" t="s">
        <v>2533</v>
      </c>
      <c r="W184" s="1087" t="s">
        <v>1936</v>
      </c>
      <c r="X184" s="1088" t="s">
        <v>2699</v>
      </c>
      <c r="Y184" s="1089" t="s">
        <v>1135</v>
      </c>
      <c r="Z184" s="1090" t="s">
        <v>2700</v>
      </c>
      <c r="AA184" s="1091" t="s">
        <v>1971</v>
      </c>
      <c r="AB184" s="1092" t="s">
        <v>1971</v>
      </c>
      <c r="AC184" s="1092">
        <v>1</v>
      </c>
      <c r="AD184" s="1092" t="s">
        <v>1971</v>
      </c>
      <c r="AE184" s="1092" t="s">
        <v>1971</v>
      </c>
      <c r="AF184" s="1092" t="s">
        <v>1971</v>
      </c>
      <c r="AG184" s="1092" t="s">
        <v>1971</v>
      </c>
      <c r="AH184" s="1092" t="s">
        <v>1971</v>
      </c>
      <c r="AI184" s="1093">
        <f t="shared" si="2"/>
        <v>1</v>
      </c>
      <c r="AJ184" s="1094" t="s">
        <v>984</v>
      </c>
      <c r="AK184" s="1094" t="s">
        <v>964</v>
      </c>
      <c r="AL184" s="1094" t="s">
        <v>977</v>
      </c>
      <c r="AM184" s="1095" t="s">
        <v>1939</v>
      </c>
      <c r="AN184" s="1006" t="s">
        <v>1030</v>
      </c>
      <c r="AO184" s="1006" t="s">
        <v>2701</v>
      </c>
      <c r="AP184" s="821">
        <v>0</v>
      </c>
      <c r="AQ184" s="1874" t="s">
        <v>966</v>
      </c>
      <c r="AR184" s="1097" t="s">
        <v>1971</v>
      </c>
      <c r="AS184" s="1098"/>
      <c r="AT184" s="1088"/>
      <c r="AU184" s="1088"/>
      <c r="AV184" s="1088"/>
      <c r="AW184" s="1099"/>
      <c r="AX184" s="1100"/>
      <c r="AY184" s="1063"/>
      <c r="AZ184" s="1064"/>
      <c r="BA184" s="1064"/>
      <c r="BB184" s="1064"/>
      <c r="BC184" s="1064"/>
      <c r="BD184" s="1064"/>
      <c r="BE184" s="1064"/>
      <c r="BF184" s="1064"/>
      <c r="BG184" s="1064"/>
      <c r="BH184" s="1064"/>
      <c r="BI184" s="1394"/>
      <c r="BJ184" s="1343"/>
      <c r="BK184" s="1343"/>
      <c r="BL184" s="1343"/>
      <c r="BM184" s="1343"/>
      <c r="BN184" s="1063"/>
      <c r="BO184" s="1064"/>
      <c r="BP184" s="1064"/>
      <c r="BQ184" s="1064"/>
      <c r="BR184" s="1064"/>
      <c r="BS184" s="1103"/>
      <c r="BT184" s="1064"/>
      <c r="BU184" s="1064"/>
      <c r="BV184" s="1064"/>
      <c r="BW184" s="1104"/>
      <c r="BX184" s="1103"/>
      <c r="BY184" s="1064"/>
      <c r="BZ184" s="1064"/>
      <c r="CA184" s="1064"/>
      <c r="CB184" s="1104"/>
      <c r="CC184" s="1105"/>
      <c r="CD184" s="1351"/>
      <c r="CE184" s="1352"/>
      <c r="CF184" s="1352"/>
      <c r="CG184" s="1352"/>
      <c r="CH184" s="1414"/>
      <c r="CI184" s="1394"/>
      <c r="CJ184" s="1343"/>
      <c r="CK184" s="1343"/>
      <c r="CL184" s="1343"/>
      <c r="CM184" s="1344"/>
      <c r="CN184" s="1394"/>
      <c r="CO184" s="1343"/>
      <c r="CP184" s="1343"/>
      <c r="CQ184" s="1343"/>
      <c r="CR184" s="1344"/>
      <c r="CS184" s="1394"/>
      <c r="CT184" s="1343"/>
      <c r="CU184" s="1343"/>
      <c r="CV184" s="1343"/>
      <c r="CW184" s="1344"/>
      <c r="CX184" s="1394"/>
      <c r="CY184" s="1343"/>
      <c r="CZ184" s="1343"/>
      <c r="DA184" s="1343"/>
      <c r="DB184" s="1344"/>
      <c r="DC184" s="1343"/>
      <c r="DD184" s="1343"/>
      <c r="DE184" s="1343"/>
      <c r="DF184" s="1343"/>
      <c r="DG184" s="1344"/>
      <c r="DH184" s="1394"/>
      <c r="DI184" s="1343"/>
      <c r="DJ184" s="1343"/>
      <c r="DK184" s="1343"/>
      <c r="DL184" s="1344"/>
      <c r="DM184" s="1775"/>
      <c r="DN184" s="1776"/>
      <c r="DO184" s="1776"/>
      <c r="DP184" s="1777"/>
      <c r="DQ184" s="1776"/>
      <c r="DR184" s="1776"/>
      <c r="DS184" s="1776"/>
      <c r="DT184" s="1777"/>
      <c r="DU184" s="1352"/>
      <c r="DV184" s="1696"/>
      <c r="DW184" s="1778"/>
    </row>
    <row r="185" spans="1:127" s="390" customFormat="1" ht="15.75" customHeight="1">
      <c r="A185" s="1085" t="s">
        <v>990</v>
      </c>
      <c r="B185" s="1045">
        <v>176</v>
      </c>
      <c r="C185" s="1006"/>
      <c r="D185" s="1006"/>
      <c r="E185" s="1006"/>
      <c r="F185" s="1006"/>
      <c r="G185" s="1006"/>
      <c r="H185" s="1006"/>
      <c r="I185" s="1006"/>
      <c r="J185" s="1006"/>
      <c r="K185" s="1006"/>
      <c r="L185" s="1006"/>
      <c r="M185" s="1045"/>
      <c r="N185" s="1006"/>
      <c r="O185" s="1006"/>
      <c r="P185" s="1006"/>
      <c r="Q185" s="1006"/>
      <c r="R185" s="1006"/>
      <c r="S185" s="1006"/>
      <c r="T185" s="1007"/>
      <c r="U185" s="1086" t="s">
        <v>2702</v>
      </c>
      <c r="V185" s="1087" t="s">
        <v>2533</v>
      </c>
      <c r="W185" s="1087" t="s">
        <v>1936</v>
      </c>
      <c r="X185" s="1088" t="s">
        <v>2703</v>
      </c>
      <c r="Y185" s="1089" t="s">
        <v>2704</v>
      </c>
      <c r="Z185" s="1090" t="s">
        <v>2705</v>
      </c>
      <c r="AA185" s="1091" t="s">
        <v>1971</v>
      </c>
      <c r="AB185" s="1092">
        <v>0.70399999999999996</v>
      </c>
      <c r="AC185" s="1092">
        <v>0.29599999999999999</v>
      </c>
      <c r="AD185" s="1092" t="s">
        <v>1971</v>
      </c>
      <c r="AE185" s="1092" t="s">
        <v>1971</v>
      </c>
      <c r="AF185" s="1092" t="s">
        <v>1971</v>
      </c>
      <c r="AG185" s="1092" t="s">
        <v>1971</v>
      </c>
      <c r="AH185" s="1092" t="s">
        <v>1971</v>
      </c>
      <c r="AI185" s="1093">
        <f t="shared" si="2"/>
        <v>1</v>
      </c>
      <c r="AJ185" s="1094" t="s">
        <v>984</v>
      </c>
      <c r="AK185" s="1094" t="s">
        <v>964</v>
      </c>
      <c r="AL185" s="1094" t="s">
        <v>965</v>
      </c>
      <c r="AM185" s="1095" t="s">
        <v>1939</v>
      </c>
      <c r="AN185" s="1006" t="s">
        <v>293</v>
      </c>
      <c r="AO185" s="1006" t="s">
        <v>2689</v>
      </c>
      <c r="AP185" s="821">
        <v>1</v>
      </c>
      <c r="AQ185" s="1064" t="s">
        <v>966</v>
      </c>
      <c r="AR185" s="1097" t="s">
        <v>1971</v>
      </c>
      <c r="AS185" s="1098"/>
      <c r="AT185" s="1088"/>
      <c r="AU185" s="1088"/>
      <c r="AV185" s="1088"/>
      <c r="AW185" s="1099"/>
      <c r="AX185" s="1100"/>
      <c r="AY185" s="1063"/>
      <c r="AZ185" s="1064"/>
      <c r="BA185" s="1064"/>
      <c r="BB185" s="1064"/>
      <c r="BC185" s="1064"/>
      <c r="BD185" s="1064"/>
      <c r="BE185" s="1064"/>
      <c r="BF185" s="1064"/>
      <c r="BG185" s="1064"/>
      <c r="BH185" s="1064"/>
      <c r="BI185" s="1394"/>
      <c r="BJ185" s="1343"/>
      <c r="BK185" s="1343"/>
      <c r="BL185" s="1343"/>
      <c r="BM185" s="1343"/>
      <c r="BN185" s="1063"/>
      <c r="BO185" s="1064"/>
      <c r="BP185" s="1064"/>
      <c r="BQ185" s="1064"/>
      <c r="BR185" s="1064"/>
      <c r="BS185" s="1103"/>
      <c r="BT185" s="1064"/>
      <c r="BU185" s="1064"/>
      <c r="BV185" s="1064"/>
      <c r="BW185" s="1104"/>
      <c r="BX185" s="1103"/>
      <c r="BY185" s="1064"/>
      <c r="BZ185" s="1064"/>
      <c r="CA185" s="1064"/>
      <c r="CB185" s="1104"/>
      <c r="CC185" s="1105"/>
      <c r="CD185" s="1351"/>
      <c r="CE185" s="1352"/>
      <c r="CF185" s="1352"/>
      <c r="CG185" s="1352"/>
      <c r="CH185" s="1414"/>
      <c r="CI185" s="1394"/>
      <c r="CJ185" s="1343"/>
      <c r="CK185" s="1343"/>
      <c r="CL185" s="1343"/>
      <c r="CM185" s="1344"/>
      <c r="CN185" s="1394"/>
      <c r="CO185" s="1343"/>
      <c r="CP185" s="1343"/>
      <c r="CQ185" s="1343"/>
      <c r="CR185" s="1344"/>
      <c r="CS185" s="1394"/>
      <c r="CT185" s="1343"/>
      <c r="CU185" s="1343"/>
      <c r="CV185" s="1343"/>
      <c r="CW185" s="1344"/>
      <c r="CX185" s="1394"/>
      <c r="CY185" s="1343"/>
      <c r="CZ185" s="1343"/>
      <c r="DA185" s="1343"/>
      <c r="DB185" s="1344"/>
      <c r="DC185" s="1343"/>
      <c r="DD185" s="1343"/>
      <c r="DE185" s="1343"/>
      <c r="DF185" s="1343"/>
      <c r="DG185" s="1344"/>
      <c r="DH185" s="1394"/>
      <c r="DI185" s="1343"/>
      <c r="DJ185" s="1343"/>
      <c r="DK185" s="1343"/>
      <c r="DL185" s="1344"/>
      <c r="DM185" s="1775"/>
      <c r="DN185" s="1776"/>
      <c r="DO185" s="1776"/>
      <c r="DP185" s="1777"/>
      <c r="DQ185" s="1776"/>
      <c r="DR185" s="1776"/>
      <c r="DS185" s="1776"/>
      <c r="DT185" s="1777"/>
      <c r="DU185" s="1352"/>
      <c r="DV185" s="1696"/>
      <c r="DW185" s="1778"/>
    </row>
    <row r="186" spans="1:127" s="390" customFormat="1" ht="15.75" customHeight="1">
      <c r="A186" s="1085" t="s">
        <v>990</v>
      </c>
      <c r="B186" s="1045">
        <v>177</v>
      </c>
      <c r="C186" s="1006"/>
      <c r="D186" s="1006"/>
      <c r="E186" s="1006"/>
      <c r="F186" s="1006"/>
      <c r="G186" s="1006"/>
      <c r="H186" s="1006"/>
      <c r="I186" s="1006"/>
      <c r="J186" s="1006"/>
      <c r="K186" s="1006"/>
      <c r="L186" s="1006"/>
      <c r="M186" s="1045"/>
      <c r="N186" s="1006"/>
      <c r="O186" s="1006"/>
      <c r="P186" s="1006"/>
      <c r="Q186" s="1006"/>
      <c r="R186" s="1006"/>
      <c r="S186" s="1006"/>
      <c r="T186" s="1007"/>
      <c r="U186" s="1086" t="s">
        <v>2706</v>
      </c>
      <c r="V186" s="1087" t="s">
        <v>2560</v>
      </c>
      <c r="W186" s="1087" t="s">
        <v>1927</v>
      </c>
      <c r="X186" s="1088" t="s">
        <v>2707</v>
      </c>
      <c r="Y186" s="1089" t="s">
        <v>2708</v>
      </c>
      <c r="Z186" s="1090" t="s">
        <v>2709</v>
      </c>
      <c r="AA186" s="1091" t="s">
        <v>1971</v>
      </c>
      <c r="AB186" s="1092" t="s">
        <v>1971</v>
      </c>
      <c r="AC186" s="1092" t="s">
        <v>1971</v>
      </c>
      <c r="AD186" s="1092" t="s">
        <v>1971</v>
      </c>
      <c r="AE186" s="1092">
        <v>1</v>
      </c>
      <c r="AF186" s="1092" t="s">
        <v>1971</v>
      </c>
      <c r="AG186" s="1092" t="s">
        <v>1971</v>
      </c>
      <c r="AH186" s="1092" t="s">
        <v>1971</v>
      </c>
      <c r="AI186" s="1093">
        <f t="shared" si="2"/>
        <v>1</v>
      </c>
      <c r="AJ186" s="1094" t="s">
        <v>963</v>
      </c>
      <c r="AK186" s="1094" t="s">
        <v>1971</v>
      </c>
      <c r="AL186" s="1094" t="s">
        <v>1971</v>
      </c>
      <c r="AM186" s="1095" t="s">
        <v>2058</v>
      </c>
      <c r="AN186" s="1006" t="s">
        <v>991</v>
      </c>
      <c r="AO186" s="1006" t="s">
        <v>2709</v>
      </c>
      <c r="AP186" s="821">
        <v>1</v>
      </c>
      <c r="AQ186" s="1064" t="s">
        <v>966</v>
      </c>
      <c r="AR186" s="1097" t="s">
        <v>1971</v>
      </c>
      <c r="AS186" s="1098"/>
      <c r="AT186" s="1088"/>
      <c r="AU186" s="1088"/>
      <c r="AV186" s="1088"/>
      <c r="AW186" s="1099"/>
      <c r="AX186" s="1100"/>
      <c r="AY186" s="1063"/>
      <c r="AZ186" s="1064"/>
      <c r="BA186" s="1064"/>
      <c r="BB186" s="1064"/>
      <c r="BC186" s="1064"/>
      <c r="BD186" s="1064"/>
      <c r="BE186" s="1064"/>
      <c r="BF186" s="1064"/>
      <c r="BG186" s="1064"/>
      <c r="BH186" s="1064"/>
      <c r="BI186" s="1394"/>
      <c r="BJ186" s="1343"/>
      <c r="BK186" s="1343"/>
      <c r="BL186" s="1343"/>
      <c r="BM186" s="1343"/>
      <c r="BN186" s="1063"/>
      <c r="BO186" s="1064"/>
      <c r="BP186" s="1064"/>
      <c r="BQ186" s="1064"/>
      <c r="BR186" s="1064"/>
      <c r="BS186" s="1103"/>
      <c r="BT186" s="1064"/>
      <c r="BU186" s="1064"/>
      <c r="BV186" s="1064"/>
      <c r="BW186" s="1104"/>
      <c r="BX186" s="1103"/>
      <c r="BY186" s="1064"/>
      <c r="BZ186" s="1064"/>
      <c r="CA186" s="1064"/>
      <c r="CB186" s="1104"/>
      <c r="CC186" s="1105"/>
      <c r="CD186" s="1351"/>
      <c r="CE186" s="1352"/>
      <c r="CF186" s="1352"/>
      <c r="CG186" s="1352"/>
      <c r="CH186" s="1414"/>
      <c r="CI186" s="1394"/>
      <c r="CJ186" s="1343"/>
      <c r="CK186" s="1343"/>
      <c r="CL186" s="1343"/>
      <c r="CM186" s="1344"/>
      <c r="CN186" s="1394"/>
      <c r="CO186" s="1343"/>
      <c r="CP186" s="1343"/>
      <c r="CQ186" s="1343"/>
      <c r="CR186" s="1344"/>
      <c r="CS186" s="1394"/>
      <c r="CT186" s="1343"/>
      <c r="CU186" s="1343"/>
      <c r="CV186" s="1343"/>
      <c r="CW186" s="1344"/>
      <c r="CX186" s="1394"/>
      <c r="CY186" s="1343"/>
      <c r="CZ186" s="1343"/>
      <c r="DA186" s="1343"/>
      <c r="DB186" s="1344"/>
      <c r="DC186" s="1343"/>
      <c r="DD186" s="1343"/>
      <c r="DE186" s="1343"/>
      <c r="DF186" s="1343"/>
      <c r="DG186" s="1344"/>
      <c r="DH186" s="1394"/>
      <c r="DI186" s="1343"/>
      <c r="DJ186" s="1343"/>
      <c r="DK186" s="1343"/>
      <c r="DL186" s="1344"/>
      <c r="DM186" s="1775"/>
      <c r="DN186" s="1776"/>
      <c r="DO186" s="1776"/>
      <c r="DP186" s="1777"/>
      <c r="DQ186" s="1776"/>
      <c r="DR186" s="1776"/>
      <c r="DS186" s="1776"/>
      <c r="DT186" s="1777"/>
      <c r="DU186" s="1352"/>
      <c r="DV186" s="1696"/>
      <c r="DW186" s="1778"/>
    </row>
    <row r="187" spans="1:127" s="390" customFormat="1" ht="15.75" customHeight="1">
      <c r="A187" s="1085" t="s">
        <v>990</v>
      </c>
      <c r="B187" s="1045">
        <v>178</v>
      </c>
      <c r="C187" s="1006"/>
      <c r="D187" s="1006"/>
      <c r="E187" s="1006"/>
      <c r="F187" s="1006"/>
      <c r="G187" s="1006"/>
      <c r="H187" s="1006"/>
      <c r="I187" s="1006"/>
      <c r="J187" s="1006"/>
      <c r="K187" s="1006"/>
      <c r="L187" s="1006"/>
      <c r="M187" s="1045"/>
      <c r="N187" s="1006"/>
      <c r="O187" s="1006"/>
      <c r="P187" s="1006"/>
      <c r="Q187" s="1006"/>
      <c r="R187" s="1006"/>
      <c r="S187" s="1006"/>
      <c r="T187" s="1007"/>
      <c r="U187" s="1086" t="s">
        <v>2710</v>
      </c>
      <c r="V187" s="1087" t="s">
        <v>1971</v>
      </c>
      <c r="W187" s="1087" t="s">
        <v>1971</v>
      </c>
      <c r="X187" s="1088" t="s">
        <v>2061</v>
      </c>
      <c r="Y187" s="1089" t="s">
        <v>2062</v>
      </c>
      <c r="Z187" s="1090" t="s">
        <v>1971</v>
      </c>
      <c r="AA187" s="1091" t="s">
        <v>1971</v>
      </c>
      <c r="AB187" s="1092" t="s">
        <v>1971</v>
      </c>
      <c r="AC187" s="1092" t="s">
        <v>1971</v>
      </c>
      <c r="AD187" s="1092" t="s">
        <v>1971</v>
      </c>
      <c r="AE187" s="1092" t="s">
        <v>1971</v>
      </c>
      <c r="AF187" s="1092" t="s">
        <v>1971</v>
      </c>
      <c r="AG187" s="1092" t="s">
        <v>1971</v>
      </c>
      <c r="AH187" s="1092" t="s">
        <v>1971</v>
      </c>
      <c r="AI187" s="1093">
        <f t="shared" si="2"/>
        <v>0</v>
      </c>
      <c r="AJ187" s="1094" t="s">
        <v>963</v>
      </c>
      <c r="AK187" s="1094" t="s">
        <v>1971</v>
      </c>
      <c r="AL187" s="1094" t="s">
        <v>1971</v>
      </c>
      <c r="AM187" s="1095" t="s">
        <v>1971</v>
      </c>
      <c r="AN187" s="1006" t="s">
        <v>1971</v>
      </c>
      <c r="AO187" s="1006" t="s">
        <v>2063</v>
      </c>
      <c r="AP187" s="821">
        <v>0</v>
      </c>
      <c r="AQ187" s="1064" t="s">
        <v>1971</v>
      </c>
      <c r="AR187" s="1097" t="s">
        <v>1971</v>
      </c>
      <c r="AS187" s="1098"/>
      <c r="AT187" s="1088"/>
      <c r="AU187" s="1088"/>
      <c r="AV187" s="1088"/>
      <c r="AW187" s="1099"/>
      <c r="AX187" s="1100"/>
      <c r="AY187" s="1063"/>
      <c r="AZ187" s="1064"/>
      <c r="BA187" s="1064"/>
      <c r="BB187" s="1064"/>
      <c r="BC187" s="1064"/>
      <c r="BD187" s="1064"/>
      <c r="BE187" s="1064"/>
      <c r="BF187" s="1064"/>
      <c r="BG187" s="1064"/>
      <c r="BH187" s="1064"/>
      <c r="BI187" s="1394"/>
      <c r="BJ187" s="1343"/>
      <c r="BK187" s="1343"/>
      <c r="BL187" s="1343"/>
      <c r="BM187" s="1343"/>
      <c r="BN187" s="1063"/>
      <c r="BO187" s="1064"/>
      <c r="BP187" s="1064"/>
      <c r="BQ187" s="1064"/>
      <c r="BR187" s="1064"/>
      <c r="BS187" s="1103"/>
      <c r="BT187" s="1064"/>
      <c r="BU187" s="1064"/>
      <c r="BV187" s="1064"/>
      <c r="BW187" s="1104"/>
      <c r="BX187" s="1103"/>
      <c r="BY187" s="1064"/>
      <c r="BZ187" s="1064"/>
      <c r="CA187" s="1064"/>
      <c r="CB187" s="1104"/>
      <c r="CC187" s="1105"/>
      <c r="CD187" s="1351"/>
      <c r="CE187" s="1352"/>
      <c r="CF187" s="1352"/>
      <c r="CG187" s="1352"/>
      <c r="CH187" s="1414"/>
      <c r="CI187" s="1394"/>
      <c r="CJ187" s="1343"/>
      <c r="CK187" s="1343"/>
      <c r="CL187" s="1343"/>
      <c r="CM187" s="1344"/>
      <c r="CN187" s="1394"/>
      <c r="CO187" s="1343"/>
      <c r="CP187" s="1343"/>
      <c r="CQ187" s="1343"/>
      <c r="CR187" s="1344"/>
      <c r="CS187" s="1394"/>
      <c r="CT187" s="1343"/>
      <c r="CU187" s="1343"/>
      <c r="CV187" s="1343"/>
      <c r="CW187" s="1344"/>
      <c r="CX187" s="1394"/>
      <c r="CY187" s="1343"/>
      <c r="CZ187" s="1343"/>
      <c r="DA187" s="1343"/>
      <c r="DB187" s="1344"/>
      <c r="DC187" s="1343"/>
      <c r="DD187" s="1343"/>
      <c r="DE187" s="1343"/>
      <c r="DF187" s="1343"/>
      <c r="DG187" s="1344"/>
      <c r="DH187" s="1394"/>
      <c r="DI187" s="1343"/>
      <c r="DJ187" s="1343"/>
      <c r="DK187" s="1343"/>
      <c r="DL187" s="1344"/>
      <c r="DM187" s="1775"/>
      <c r="DN187" s="1776"/>
      <c r="DO187" s="1776"/>
      <c r="DP187" s="1777"/>
      <c r="DQ187" s="1776"/>
      <c r="DR187" s="1776"/>
      <c r="DS187" s="1776"/>
      <c r="DT187" s="1777"/>
      <c r="DU187" s="1352"/>
      <c r="DV187" s="1696"/>
      <c r="DW187" s="1778"/>
    </row>
    <row r="188" spans="1:127" s="390" customFormat="1" ht="15.75" customHeight="1">
      <c r="A188" s="1085" t="s">
        <v>990</v>
      </c>
      <c r="B188" s="1045">
        <v>179</v>
      </c>
      <c r="C188" s="1006"/>
      <c r="D188" s="1006"/>
      <c r="E188" s="1006"/>
      <c r="F188" s="1006"/>
      <c r="G188" s="1006"/>
      <c r="H188" s="1006"/>
      <c r="I188" s="1006"/>
      <c r="J188" s="1006"/>
      <c r="K188" s="1006"/>
      <c r="L188" s="1006"/>
      <c r="M188" s="1045"/>
      <c r="N188" s="1006"/>
      <c r="O188" s="1006"/>
      <c r="P188" s="1006"/>
      <c r="Q188" s="1006"/>
      <c r="R188" s="1006"/>
      <c r="S188" s="1006"/>
      <c r="T188" s="1007"/>
      <c r="U188" s="1086" t="s">
        <v>2711</v>
      </c>
      <c r="V188" s="1087" t="s">
        <v>1971</v>
      </c>
      <c r="W188" s="1087" t="s">
        <v>1971</v>
      </c>
      <c r="X188" s="1088" t="s">
        <v>2712</v>
      </c>
      <c r="Y188" s="1089" t="s">
        <v>2172</v>
      </c>
      <c r="Z188" s="1090" t="s">
        <v>1971</v>
      </c>
      <c r="AA188" s="1091">
        <v>0.14499999999999999</v>
      </c>
      <c r="AB188" s="1092" t="s">
        <v>1971</v>
      </c>
      <c r="AC188" s="1092">
        <v>0.85499999999999998</v>
      </c>
      <c r="AD188" s="1092" t="s">
        <v>1971</v>
      </c>
      <c r="AE188" s="1092" t="s">
        <v>1971</v>
      </c>
      <c r="AF188" s="1092" t="s">
        <v>1971</v>
      </c>
      <c r="AG188" s="1092" t="s">
        <v>1971</v>
      </c>
      <c r="AH188" s="1092" t="s">
        <v>1971</v>
      </c>
      <c r="AI188" s="1093">
        <f t="shared" si="2"/>
        <v>1</v>
      </c>
      <c r="AJ188" s="1094" t="s">
        <v>984</v>
      </c>
      <c r="AK188" s="1094" t="s">
        <v>964</v>
      </c>
      <c r="AL188" s="1094" t="s">
        <v>965</v>
      </c>
      <c r="AM188" s="1095" t="s">
        <v>1971</v>
      </c>
      <c r="AN188" s="1006" t="s">
        <v>1971</v>
      </c>
      <c r="AO188" s="1006" t="s">
        <v>2713</v>
      </c>
      <c r="AP188" s="1302">
        <v>0</v>
      </c>
      <c r="AQ188" s="1064" t="s">
        <v>966</v>
      </c>
      <c r="AR188" s="1097" t="s">
        <v>1971</v>
      </c>
      <c r="AS188" s="1098"/>
      <c r="AT188" s="1088"/>
      <c r="AU188" s="1088"/>
      <c r="AV188" s="1088"/>
      <c r="AW188" s="1099"/>
      <c r="AX188" s="1100"/>
      <c r="AY188" s="1063"/>
      <c r="AZ188" s="1064"/>
      <c r="BA188" s="1064"/>
      <c r="BB188" s="1064"/>
      <c r="BC188" s="1064"/>
      <c r="BD188" s="1064"/>
      <c r="BE188" s="1064"/>
      <c r="BF188" s="1064"/>
      <c r="BG188" s="1064"/>
      <c r="BH188" s="1064"/>
      <c r="BI188" s="1394"/>
      <c r="BJ188" s="1343"/>
      <c r="BK188" s="1343"/>
      <c r="BL188" s="1343"/>
      <c r="BM188" s="1343"/>
      <c r="BN188" s="1063"/>
      <c r="BO188" s="1064"/>
      <c r="BP188" s="1064"/>
      <c r="BQ188" s="1064"/>
      <c r="BR188" s="1064"/>
      <c r="BS188" s="1103"/>
      <c r="BT188" s="1064"/>
      <c r="BU188" s="1064"/>
      <c r="BV188" s="1064"/>
      <c r="BW188" s="1104"/>
      <c r="BX188" s="1103"/>
      <c r="BY188" s="1064"/>
      <c r="BZ188" s="1064"/>
      <c r="CA188" s="1064"/>
      <c r="CB188" s="1104"/>
      <c r="CC188" s="1105"/>
      <c r="CD188" s="1351"/>
      <c r="CE188" s="1352"/>
      <c r="CF188" s="1352"/>
      <c r="CG188" s="1352"/>
      <c r="CH188" s="1414"/>
      <c r="CI188" s="1394"/>
      <c r="CJ188" s="1343"/>
      <c r="CK188" s="1343"/>
      <c r="CL188" s="1343"/>
      <c r="CM188" s="1344"/>
      <c r="CN188" s="1394"/>
      <c r="CO188" s="1343"/>
      <c r="CP188" s="1343"/>
      <c r="CQ188" s="1343"/>
      <c r="CR188" s="1344"/>
      <c r="CS188" s="1394"/>
      <c r="CT188" s="1343"/>
      <c r="CU188" s="1343"/>
      <c r="CV188" s="1343"/>
      <c r="CW188" s="1344"/>
      <c r="CX188" s="1394"/>
      <c r="CY188" s="1343"/>
      <c r="CZ188" s="1343"/>
      <c r="DA188" s="1343"/>
      <c r="DB188" s="1344"/>
      <c r="DC188" s="1343"/>
      <c r="DD188" s="1343"/>
      <c r="DE188" s="1343"/>
      <c r="DF188" s="1343"/>
      <c r="DG188" s="1344"/>
      <c r="DH188" s="1394"/>
      <c r="DI188" s="1343"/>
      <c r="DJ188" s="1343"/>
      <c r="DK188" s="1343"/>
      <c r="DL188" s="1344"/>
      <c r="DM188" s="1775"/>
      <c r="DN188" s="1776"/>
      <c r="DO188" s="1776"/>
      <c r="DP188" s="1777"/>
      <c r="DQ188" s="1776"/>
      <c r="DR188" s="1776"/>
      <c r="DS188" s="1776"/>
      <c r="DT188" s="1777"/>
      <c r="DU188" s="1352"/>
      <c r="DV188" s="1696"/>
      <c r="DW188" s="1778"/>
    </row>
    <row r="189" spans="1:127" s="390" customFormat="1" ht="15.75" customHeight="1">
      <c r="A189" s="1085" t="s">
        <v>990</v>
      </c>
      <c r="B189" s="1045">
        <v>180</v>
      </c>
      <c r="C189" s="1006"/>
      <c r="D189" s="1006"/>
      <c r="E189" s="1006"/>
      <c r="F189" s="1006"/>
      <c r="G189" s="1006"/>
      <c r="H189" s="1006"/>
      <c r="I189" s="1006"/>
      <c r="J189" s="1006"/>
      <c r="K189" s="1006"/>
      <c r="L189" s="1006"/>
      <c r="M189" s="1045"/>
      <c r="N189" s="1006"/>
      <c r="O189" s="1006"/>
      <c r="P189" s="1006"/>
      <c r="Q189" s="1006"/>
      <c r="R189" s="1006"/>
      <c r="S189" s="1006"/>
      <c r="T189" s="1007"/>
      <c r="U189" s="1086" t="s">
        <v>2714</v>
      </c>
      <c r="V189" s="1087" t="s">
        <v>1971</v>
      </c>
      <c r="W189" s="1087" t="s">
        <v>1971</v>
      </c>
      <c r="X189" s="1088" t="s">
        <v>2715</v>
      </c>
      <c r="Y189" s="1089" t="s">
        <v>2716</v>
      </c>
      <c r="Z189" s="1090" t="s">
        <v>1971</v>
      </c>
      <c r="AA189" s="1091" t="s">
        <v>1971</v>
      </c>
      <c r="AB189" s="1092" t="s">
        <v>1971</v>
      </c>
      <c r="AC189" s="1092" t="s">
        <v>1971</v>
      </c>
      <c r="AD189" s="1092" t="s">
        <v>1971</v>
      </c>
      <c r="AE189" s="1092" t="s">
        <v>1971</v>
      </c>
      <c r="AF189" s="1092" t="s">
        <v>1971</v>
      </c>
      <c r="AG189" s="1092" t="s">
        <v>1971</v>
      </c>
      <c r="AH189" s="1092" t="s">
        <v>1971</v>
      </c>
      <c r="AI189" s="1093">
        <f t="shared" si="2"/>
        <v>0</v>
      </c>
      <c r="AJ189" s="1094"/>
      <c r="AK189" s="1094"/>
      <c r="AL189" s="1094"/>
      <c r="AM189" s="1095"/>
      <c r="AN189" s="1006"/>
      <c r="AO189" s="1006"/>
      <c r="AP189" s="1302">
        <v>0</v>
      </c>
      <c r="AQ189" s="1064"/>
      <c r="AR189" s="1097"/>
      <c r="AS189" s="1098"/>
      <c r="AT189" s="1088"/>
      <c r="AU189" s="1088"/>
      <c r="AV189" s="1088"/>
      <c r="AW189" s="1099"/>
      <c r="AX189" s="1100"/>
      <c r="AY189" s="1063"/>
      <c r="AZ189" s="1064"/>
      <c r="BA189" s="1064"/>
      <c r="BB189" s="1064"/>
      <c r="BC189" s="1064"/>
      <c r="BD189" s="1064"/>
      <c r="BE189" s="1064"/>
      <c r="BF189" s="1064"/>
      <c r="BG189" s="1064"/>
      <c r="BH189" s="1064"/>
      <c r="BI189" s="1394"/>
      <c r="BJ189" s="1343"/>
      <c r="BK189" s="1343"/>
      <c r="BL189" s="1343"/>
      <c r="BM189" s="1343"/>
      <c r="BN189" s="1063"/>
      <c r="BO189" s="1064"/>
      <c r="BP189" s="1064"/>
      <c r="BQ189" s="1064"/>
      <c r="BR189" s="1064"/>
      <c r="BS189" s="1103"/>
      <c r="BT189" s="1064"/>
      <c r="BU189" s="1064"/>
      <c r="BV189" s="1064"/>
      <c r="BW189" s="1104"/>
      <c r="BX189" s="1103"/>
      <c r="BY189" s="1064"/>
      <c r="BZ189" s="1064"/>
      <c r="CA189" s="1064"/>
      <c r="CB189" s="1104"/>
      <c r="CC189" s="1105"/>
      <c r="CD189" s="1351"/>
      <c r="CE189" s="1352"/>
      <c r="CF189" s="1352"/>
      <c r="CG189" s="1352"/>
      <c r="CH189" s="1414"/>
      <c r="CI189" s="1394"/>
      <c r="CJ189" s="1343"/>
      <c r="CK189" s="1343"/>
      <c r="CL189" s="1343"/>
      <c r="CM189" s="1344"/>
      <c r="CN189" s="1394"/>
      <c r="CO189" s="1343"/>
      <c r="CP189" s="1343"/>
      <c r="CQ189" s="1343"/>
      <c r="CR189" s="1344"/>
      <c r="CS189" s="1394"/>
      <c r="CT189" s="1343"/>
      <c r="CU189" s="1343"/>
      <c r="CV189" s="1343"/>
      <c r="CW189" s="1344"/>
      <c r="CX189" s="1394"/>
      <c r="CY189" s="1343"/>
      <c r="CZ189" s="1343"/>
      <c r="DA189" s="1343"/>
      <c r="DB189" s="1344"/>
      <c r="DC189" s="1343"/>
      <c r="DD189" s="1343"/>
      <c r="DE189" s="1343"/>
      <c r="DF189" s="1343"/>
      <c r="DG189" s="1344"/>
      <c r="DH189" s="1394"/>
      <c r="DI189" s="1343"/>
      <c r="DJ189" s="1343"/>
      <c r="DK189" s="1343"/>
      <c r="DL189" s="1344"/>
      <c r="DM189" s="1775"/>
      <c r="DN189" s="1776"/>
      <c r="DO189" s="1776"/>
      <c r="DP189" s="1777"/>
      <c r="DQ189" s="1776"/>
      <c r="DR189" s="1776"/>
      <c r="DS189" s="1776"/>
      <c r="DT189" s="1777"/>
      <c r="DU189" s="1352"/>
      <c r="DV189" s="1696"/>
      <c r="DW189" s="1778"/>
    </row>
    <row r="190" spans="1:127" s="390" customFormat="1" ht="15.75" customHeight="1">
      <c r="A190" s="1042" t="s">
        <v>1026</v>
      </c>
      <c r="B190" s="1043">
        <v>181</v>
      </c>
      <c r="C190" s="1131"/>
      <c r="D190" s="1131"/>
      <c r="E190" s="1131"/>
      <c r="F190" s="1131"/>
      <c r="G190" s="1131"/>
      <c r="H190" s="1131"/>
      <c r="I190" s="1131"/>
      <c r="J190" s="1131"/>
      <c r="K190" s="1131"/>
      <c r="L190" s="1131"/>
      <c r="M190" s="1043"/>
      <c r="N190" s="1131"/>
      <c r="O190" s="1131"/>
      <c r="P190" s="1131"/>
      <c r="Q190" s="1131"/>
      <c r="R190" s="1131"/>
      <c r="S190" s="1131"/>
      <c r="T190" s="1046"/>
      <c r="U190" s="1047" t="s">
        <v>2723</v>
      </c>
      <c r="V190" s="1048" t="s">
        <v>2724</v>
      </c>
      <c r="W190" s="1048" t="s">
        <v>1927</v>
      </c>
      <c r="X190" s="1049" t="s">
        <v>2725</v>
      </c>
      <c r="Y190" s="1050" t="s">
        <v>629</v>
      </c>
      <c r="Z190" s="1051" t="s">
        <v>2726</v>
      </c>
      <c r="AA190" s="1052" t="s">
        <v>1971</v>
      </c>
      <c r="AB190" s="1053">
        <v>1</v>
      </c>
      <c r="AC190" s="1053" t="s">
        <v>1971</v>
      </c>
      <c r="AD190" s="1053" t="s">
        <v>1971</v>
      </c>
      <c r="AE190" s="1053" t="s">
        <v>1971</v>
      </c>
      <c r="AF190" s="1053" t="s">
        <v>1971</v>
      </c>
      <c r="AG190" s="1053" t="s">
        <v>1971</v>
      </c>
      <c r="AH190" s="1053" t="s">
        <v>1971</v>
      </c>
      <c r="AI190" s="1054">
        <f t="shared" si="2"/>
        <v>1</v>
      </c>
      <c r="AJ190" s="1055" t="s">
        <v>988</v>
      </c>
      <c r="AK190" s="1055" t="s">
        <v>964</v>
      </c>
      <c r="AL190" s="1055" t="s">
        <v>965</v>
      </c>
      <c r="AM190" s="1056" t="s">
        <v>629</v>
      </c>
      <c r="AN190" s="1050" t="s">
        <v>293</v>
      </c>
      <c r="AO190" s="1050" t="s">
        <v>4783</v>
      </c>
      <c r="AP190" s="1295">
        <v>1</v>
      </c>
      <c r="AQ190" s="821" t="s">
        <v>966</v>
      </c>
      <c r="AR190" s="1059" t="s">
        <v>629</v>
      </c>
      <c r="AS190" s="1060"/>
      <c r="AT190" s="1049"/>
      <c r="AU190" s="1049"/>
      <c r="AV190" s="1049"/>
      <c r="AW190" s="1061"/>
      <c r="AX190" s="1062"/>
      <c r="AY190" s="1067"/>
      <c r="AZ190" s="1068"/>
      <c r="BA190" s="1068"/>
      <c r="BB190" s="1068"/>
      <c r="BC190" s="1068"/>
      <c r="BD190" s="1068"/>
      <c r="BE190" s="1068"/>
      <c r="BF190" s="1068"/>
      <c r="BG190" s="1065"/>
      <c r="BH190" s="1065"/>
      <c r="BI190" s="1066">
        <v>3.1</v>
      </c>
      <c r="BJ190" s="1065">
        <v>6.2</v>
      </c>
      <c r="BK190" s="1065">
        <v>9.1999999999999993</v>
      </c>
      <c r="BL190" s="1065">
        <v>12.2</v>
      </c>
      <c r="BM190" s="1065">
        <v>15.2</v>
      </c>
      <c r="BN190" s="1067"/>
      <c r="BO190" s="1068"/>
      <c r="BP190" s="1068"/>
      <c r="BQ190" s="1068"/>
      <c r="BR190" s="1068"/>
      <c r="BS190" s="1069"/>
      <c r="BT190" s="1068"/>
      <c r="BU190" s="1068"/>
      <c r="BV190" s="1068"/>
      <c r="BW190" s="1070"/>
      <c r="BX190" s="1069"/>
      <c r="BY190" s="1068"/>
      <c r="BZ190" s="1068"/>
      <c r="CA190" s="1068"/>
      <c r="CB190" s="1070"/>
      <c r="CC190" s="1071"/>
      <c r="CD190" s="1072" t="s">
        <v>961</v>
      </c>
      <c r="CE190" s="1073" t="s">
        <v>961</v>
      </c>
      <c r="CF190" s="1073" t="s">
        <v>961</v>
      </c>
      <c r="CG190" s="1073" t="s">
        <v>961</v>
      </c>
      <c r="CH190" s="1074" t="s">
        <v>961</v>
      </c>
      <c r="CI190" s="1077" t="s">
        <v>1971</v>
      </c>
      <c r="CJ190" s="1075" t="s">
        <v>1971</v>
      </c>
      <c r="CK190" s="1075" t="s">
        <v>1971</v>
      </c>
      <c r="CL190" s="1075" t="s">
        <v>1971</v>
      </c>
      <c r="CM190" s="1076" t="s">
        <v>1971</v>
      </c>
      <c r="CN190" s="1077">
        <v>-5</v>
      </c>
      <c r="CO190" s="1075">
        <v>-5</v>
      </c>
      <c r="CP190" s="1075">
        <v>-5</v>
      </c>
      <c r="CQ190" s="1075">
        <v>-5</v>
      </c>
      <c r="CR190" s="1076">
        <v>-5</v>
      </c>
      <c r="CS190" s="1067" t="s">
        <v>1971</v>
      </c>
      <c r="CT190" s="1068" t="s">
        <v>1971</v>
      </c>
      <c r="CU190" s="1068" t="s">
        <v>1971</v>
      </c>
      <c r="CV190" s="1068" t="s">
        <v>1971</v>
      </c>
      <c r="CW190" s="1071" t="s">
        <v>1971</v>
      </c>
      <c r="CX190" s="1067" t="s">
        <v>1971</v>
      </c>
      <c r="CY190" s="1068" t="s">
        <v>1971</v>
      </c>
      <c r="CZ190" s="1068" t="s">
        <v>1971</v>
      </c>
      <c r="DA190" s="1068" t="s">
        <v>1971</v>
      </c>
      <c r="DB190" s="1071" t="s">
        <v>1971</v>
      </c>
      <c r="DC190" s="1075">
        <v>18.8</v>
      </c>
      <c r="DD190" s="1075">
        <v>21.9</v>
      </c>
      <c r="DE190" s="1075">
        <v>24.9</v>
      </c>
      <c r="DF190" s="1075">
        <v>27.9</v>
      </c>
      <c r="DG190" s="1076">
        <v>30.8</v>
      </c>
      <c r="DH190" s="1077" t="s">
        <v>1971</v>
      </c>
      <c r="DI190" s="1068" t="s">
        <v>1971</v>
      </c>
      <c r="DJ190" s="1068" t="s">
        <v>1971</v>
      </c>
      <c r="DK190" s="1068" t="s">
        <v>1971</v>
      </c>
      <c r="DL190" s="1071" t="s">
        <v>1971</v>
      </c>
      <c r="DM190" s="1079">
        <v>-0.16</v>
      </c>
      <c r="DN190" s="1080" t="s">
        <v>1971</v>
      </c>
      <c r="DO190" s="1080" t="s">
        <v>1971</v>
      </c>
      <c r="DP190" s="1081" t="s">
        <v>1971</v>
      </c>
      <c r="DQ190" s="1080">
        <v>0.13400000000000001</v>
      </c>
      <c r="DR190" s="1080" t="s">
        <v>1971</v>
      </c>
      <c r="DS190" s="1080" t="s">
        <v>1971</v>
      </c>
      <c r="DT190" s="1081" t="s">
        <v>1971</v>
      </c>
      <c r="DU190" s="1073" t="s">
        <v>1971</v>
      </c>
      <c r="DV190" s="1082" t="s">
        <v>1971</v>
      </c>
      <c r="DW190" s="1083" t="s">
        <v>1971</v>
      </c>
    </row>
    <row r="191" spans="1:127" s="390" customFormat="1" ht="15.75" customHeight="1">
      <c r="A191" s="1042" t="s">
        <v>1026</v>
      </c>
      <c r="B191" s="1043">
        <v>182</v>
      </c>
      <c r="C191" s="1131"/>
      <c r="D191" s="1131"/>
      <c r="E191" s="1131"/>
      <c r="F191" s="1131"/>
      <c r="G191" s="1131"/>
      <c r="H191" s="1131"/>
      <c r="I191" s="1131"/>
      <c r="J191" s="1131"/>
      <c r="K191" s="1131"/>
      <c r="L191" s="1131"/>
      <c r="M191" s="1043"/>
      <c r="N191" s="1131"/>
      <c r="O191" s="1131"/>
      <c r="P191" s="1131"/>
      <c r="Q191" s="1131"/>
      <c r="R191" s="1131"/>
      <c r="S191" s="1131"/>
      <c r="T191" s="1046"/>
      <c r="U191" s="1047" t="s">
        <v>1165</v>
      </c>
      <c r="V191" s="1048" t="s">
        <v>2727</v>
      </c>
      <c r="W191" s="1048" t="s">
        <v>1920</v>
      </c>
      <c r="X191" s="1049" t="s">
        <v>2728</v>
      </c>
      <c r="Y191" s="1050" t="s">
        <v>1124</v>
      </c>
      <c r="Z191" s="1051" t="s">
        <v>2729</v>
      </c>
      <c r="AA191" s="1052">
        <v>1</v>
      </c>
      <c r="AB191" s="1053" t="s">
        <v>1971</v>
      </c>
      <c r="AC191" s="1053" t="s">
        <v>1971</v>
      </c>
      <c r="AD191" s="1053" t="s">
        <v>1971</v>
      </c>
      <c r="AE191" s="1053" t="s">
        <v>1971</v>
      </c>
      <c r="AF191" s="1053" t="s">
        <v>1971</v>
      </c>
      <c r="AG191" s="1053" t="s">
        <v>1971</v>
      </c>
      <c r="AH191" s="1053" t="s">
        <v>1971</v>
      </c>
      <c r="AI191" s="1054">
        <f t="shared" si="2"/>
        <v>1</v>
      </c>
      <c r="AJ191" s="1055" t="s">
        <v>988</v>
      </c>
      <c r="AK191" s="1055" t="s">
        <v>964</v>
      </c>
      <c r="AL191" s="1414" t="s">
        <v>977</v>
      </c>
      <c r="AM191" s="1056" t="s">
        <v>2083</v>
      </c>
      <c r="AN191" s="1050" t="s">
        <v>2147</v>
      </c>
      <c r="AO191" s="1050" t="s">
        <v>4783</v>
      </c>
      <c r="AP191" s="1295">
        <v>1</v>
      </c>
      <c r="AQ191" s="821" t="s">
        <v>966</v>
      </c>
      <c r="AR191" s="1059" t="s">
        <v>1124</v>
      </c>
      <c r="AS191" s="1060"/>
      <c r="AT191" s="1049"/>
      <c r="AU191" s="1049"/>
      <c r="AV191" s="1049"/>
      <c r="AW191" s="1061"/>
      <c r="AX191" s="1062"/>
      <c r="AY191" s="1067"/>
      <c r="AZ191" s="1068"/>
      <c r="BA191" s="1068"/>
      <c r="BB191" s="1068"/>
      <c r="BC191" s="1068"/>
      <c r="BD191" s="1068"/>
      <c r="BE191" s="1068"/>
      <c r="BF191" s="1068"/>
      <c r="BG191" s="1065"/>
      <c r="BH191" s="1065"/>
      <c r="BI191" s="1066">
        <v>1.3</v>
      </c>
      <c r="BJ191" s="1065">
        <v>2.5</v>
      </c>
      <c r="BK191" s="1065">
        <v>3.8</v>
      </c>
      <c r="BL191" s="1065">
        <v>5</v>
      </c>
      <c r="BM191" s="1065">
        <v>6.3</v>
      </c>
      <c r="BN191" s="1067"/>
      <c r="BO191" s="1068"/>
      <c r="BP191" s="1068"/>
      <c r="BQ191" s="1068"/>
      <c r="BR191" s="1068"/>
      <c r="BS191" s="1069"/>
      <c r="BT191" s="1068"/>
      <c r="BU191" s="1068"/>
      <c r="BV191" s="1068"/>
      <c r="BW191" s="1070"/>
      <c r="BX191" s="1069"/>
      <c r="BY191" s="1068"/>
      <c r="BZ191" s="1068"/>
      <c r="CA191" s="1068"/>
      <c r="CB191" s="1070"/>
      <c r="CC191" s="1071"/>
      <c r="CD191" s="1072" t="s">
        <v>961</v>
      </c>
      <c r="CE191" s="1073" t="s">
        <v>961</v>
      </c>
      <c r="CF191" s="1073" t="s">
        <v>961</v>
      </c>
      <c r="CG191" s="1073" t="s">
        <v>961</v>
      </c>
      <c r="CH191" s="1074" t="s">
        <v>961</v>
      </c>
      <c r="CI191" s="1077" t="s">
        <v>1971</v>
      </c>
      <c r="CJ191" s="1075" t="s">
        <v>1971</v>
      </c>
      <c r="CK191" s="1075" t="s">
        <v>1971</v>
      </c>
      <c r="CL191" s="1075" t="s">
        <v>1971</v>
      </c>
      <c r="CM191" s="1076" t="s">
        <v>1971</v>
      </c>
      <c r="CN191" s="1077">
        <v>-8.6</v>
      </c>
      <c r="CO191" s="1075">
        <v>-8.6</v>
      </c>
      <c r="CP191" s="1075">
        <v>-8.6</v>
      </c>
      <c r="CQ191" s="1075">
        <v>-8.6</v>
      </c>
      <c r="CR191" s="1076">
        <v>-8.6</v>
      </c>
      <c r="CS191" s="1067" t="s">
        <v>1971</v>
      </c>
      <c r="CT191" s="1068" t="s">
        <v>1971</v>
      </c>
      <c r="CU191" s="1068" t="s">
        <v>1971</v>
      </c>
      <c r="CV191" s="1068" t="s">
        <v>1971</v>
      </c>
      <c r="CW191" s="1071" t="s">
        <v>1971</v>
      </c>
      <c r="CX191" s="1067" t="s">
        <v>1971</v>
      </c>
      <c r="CY191" s="1068" t="s">
        <v>1971</v>
      </c>
      <c r="CZ191" s="1068" t="s">
        <v>1971</v>
      </c>
      <c r="DA191" s="1068" t="s">
        <v>1971</v>
      </c>
      <c r="DB191" s="1071" t="s">
        <v>1971</v>
      </c>
      <c r="DC191" s="1075">
        <v>4.5999999999999996</v>
      </c>
      <c r="DD191" s="1075">
        <v>5.8</v>
      </c>
      <c r="DE191" s="1075">
        <v>7.1</v>
      </c>
      <c r="DF191" s="1075">
        <v>8.3000000000000007</v>
      </c>
      <c r="DG191" s="1076">
        <v>9.6</v>
      </c>
      <c r="DH191" s="1077" t="s">
        <v>1971</v>
      </c>
      <c r="DI191" s="1068" t="s">
        <v>1971</v>
      </c>
      <c r="DJ191" s="1068" t="s">
        <v>1971</v>
      </c>
      <c r="DK191" s="1068" t="s">
        <v>1971</v>
      </c>
      <c r="DL191" s="1071" t="s">
        <v>1971</v>
      </c>
      <c r="DM191" s="1079">
        <v>-3.3000000000000002E-2</v>
      </c>
      <c r="DN191" s="1080" t="s">
        <v>1971</v>
      </c>
      <c r="DO191" s="1080" t="s">
        <v>1971</v>
      </c>
      <c r="DP191" s="1081" t="s">
        <v>1971</v>
      </c>
      <c r="DQ191" s="1080">
        <v>2.8000000000000001E-2</v>
      </c>
      <c r="DR191" s="1080" t="s">
        <v>1971</v>
      </c>
      <c r="DS191" s="1080" t="s">
        <v>1971</v>
      </c>
      <c r="DT191" s="1081" t="s">
        <v>1971</v>
      </c>
      <c r="DU191" s="1073" t="s">
        <v>1971</v>
      </c>
      <c r="DV191" s="1082">
        <v>1</v>
      </c>
      <c r="DW191" s="1083" t="s">
        <v>1971</v>
      </c>
    </row>
    <row r="192" spans="1:127" s="390" customFormat="1" ht="15.75" customHeight="1">
      <c r="A192" s="1085" t="s">
        <v>1026</v>
      </c>
      <c r="B192" s="1045">
        <v>183</v>
      </c>
      <c r="C192" s="1006"/>
      <c r="D192" s="1006"/>
      <c r="E192" s="1006"/>
      <c r="F192" s="1006"/>
      <c r="G192" s="1006"/>
      <c r="H192" s="1006"/>
      <c r="I192" s="1006"/>
      <c r="J192" s="1006"/>
      <c r="K192" s="1006"/>
      <c r="L192" s="1006"/>
      <c r="M192" s="1045"/>
      <c r="N192" s="1006"/>
      <c r="O192" s="1006"/>
      <c r="P192" s="1006"/>
      <c r="Q192" s="1006"/>
      <c r="R192" s="1006"/>
      <c r="S192" s="1006"/>
      <c r="T192" s="1007"/>
      <c r="U192" s="1086" t="s">
        <v>2731</v>
      </c>
      <c r="V192" s="1087" t="s">
        <v>2732</v>
      </c>
      <c r="W192" s="1087" t="s">
        <v>1936</v>
      </c>
      <c r="X192" s="1088" t="s">
        <v>2733</v>
      </c>
      <c r="Y192" s="1089" t="s">
        <v>148</v>
      </c>
      <c r="Z192" s="1090" t="s">
        <v>2734</v>
      </c>
      <c r="AA192" s="1091" t="s">
        <v>1971</v>
      </c>
      <c r="AB192" s="1092">
        <v>1</v>
      </c>
      <c r="AC192" s="1092" t="s">
        <v>1971</v>
      </c>
      <c r="AD192" s="1092" t="s">
        <v>1971</v>
      </c>
      <c r="AE192" s="1092" t="s">
        <v>1971</v>
      </c>
      <c r="AF192" s="1092" t="s">
        <v>1971</v>
      </c>
      <c r="AG192" s="1092" t="s">
        <v>1971</v>
      </c>
      <c r="AH192" s="1092" t="s">
        <v>1971</v>
      </c>
      <c r="AI192" s="1093">
        <f t="shared" si="2"/>
        <v>1</v>
      </c>
      <c r="AJ192" s="1094" t="s">
        <v>984</v>
      </c>
      <c r="AK192" s="1094" t="s">
        <v>964</v>
      </c>
      <c r="AL192" s="1094" t="s">
        <v>965</v>
      </c>
      <c r="AM192" s="1095" t="s">
        <v>1955</v>
      </c>
      <c r="AN192" s="1006" t="s">
        <v>2204</v>
      </c>
      <c r="AO192" s="1006" t="s">
        <v>4787</v>
      </c>
      <c r="AP192" s="1296">
        <v>2</v>
      </c>
      <c r="AQ192" s="1064" t="s">
        <v>978</v>
      </c>
      <c r="AR192" s="1097" t="s">
        <v>148</v>
      </c>
      <c r="AS192" s="1098"/>
      <c r="AT192" s="1088"/>
      <c r="AU192" s="1088"/>
      <c r="AV192" s="1088"/>
      <c r="AW192" s="1099"/>
      <c r="AX192" s="1100"/>
      <c r="AY192" s="1063"/>
      <c r="AZ192" s="1064"/>
      <c r="BA192" s="1064"/>
      <c r="BB192" s="1064"/>
      <c r="BC192" s="1064"/>
      <c r="BD192" s="1064"/>
      <c r="BE192" s="1064"/>
      <c r="BF192" s="1064"/>
      <c r="BG192" s="1114"/>
      <c r="BH192" s="1114"/>
      <c r="BI192" s="1115">
        <v>0</v>
      </c>
      <c r="BJ192" s="1114">
        <v>0</v>
      </c>
      <c r="BK192" s="1114">
        <v>0</v>
      </c>
      <c r="BL192" s="1114">
        <v>0</v>
      </c>
      <c r="BM192" s="1114">
        <v>0</v>
      </c>
      <c r="BN192" s="1063"/>
      <c r="BO192" s="1064"/>
      <c r="BP192" s="1064"/>
      <c r="BQ192" s="1064"/>
      <c r="BR192" s="1064"/>
      <c r="BS192" s="1103"/>
      <c r="BT192" s="1064"/>
      <c r="BU192" s="1064"/>
      <c r="BV192" s="1064"/>
      <c r="BW192" s="1104"/>
      <c r="BX192" s="1103"/>
      <c r="BY192" s="1064"/>
      <c r="BZ192" s="1064"/>
      <c r="CA192" s="1064"/>
      <c r="CB192" s="1104"/>
      <c r="CC192" s="1105"/>
      <c r="CD192" s="1106" t="s">
        <v>961</v>
      </c>
      <c r="CE192" s="1107" t="s">
        <v>961</v>
      </c>
      <c r="CF192" s="1107" t="s">
        <v>961</v>
      </c>
      <c r="CG192" s="1107" t="s">
        <v>961</v>
      </c>
      <c r="CH192" s="1108" t="s">
        <v>961</v>
      </c>
      <c r="CI192" s="1063" t="s">
        <v>1971</v>
      </c>
      <c r="CJ192" s="1064" t="s">
        <v>1971</v>
      </c>
      <c r="CK192" s="1064" t="s">
        <v>1971</v>
      </c>
      <c r="CL192" s="1064" t="s">
        <v>1971</v>
      </c>
      <c r="CM192" s="1105" t="s">
        <v>1971</v>
      </c>
      <c r="CN192" s="1063">
        <v>9.5</v>
      </c>
      <c r="CO192" s="1064">
        <v>9.5</v>
      </c>
      <c r="CP192" s="1064">
        <v>9.5</v>
      </c>
      <c r="CQ192" s="1064">
        <v>9.5</v>
      </c>
      <c r="CR192" s="1105">
        <v>9.5</v>
      </c>
      <c r="CS192" s="1063">
        <v>2</v>
      </c>
      <c r="CT192" s="1064">
        <v>2</v>
      </c>
      <c r="CU192" s="1064">
        <v>2</v>
      </c>
      <c r="CV192" s="1064">
        <v>2</v>
      </c>
      <c r="CW192" s="1105">
        <v>2</v>
      </c>
      <c r="CX192" s="1063" t="s">
        <v>1971</v>
      </c>
      <c r="CY192" s="1064" t="s">
        <v>1971</v>
      </c>
      <c r="CZ192" s="1064" t="s">
        <v>1971</v>
      </c>
      <c r="DA192" s="1064" t="s">
        <v>1971</v>
      </c>
      <c r="DB192" s="1105" t="s">
        <v>1971</v>
      </c>
      <c r="DC192" s="1064" t="s">
        <v>1971</v>
      </c>
      <c r="DD192" s="1064" t="s">
        <v>1971</v>
      </c>
      <c r="DE192" s="1064" t="s">
        <v>1971</v>
      </c>
      <c r="DF192" s="1064" t="s">
        <v>1971</v>
      </c>
      <c r="DG192" s="1105" t="s">
        <v>1971</v>
      </c>
      <c r="DH192" s="1063" t="s">
        <v>1971</v>
      </c>
      <c r="DI192" s="1064" t="s">
        <v>1971</v>
      </c>
      <c r="DJ192" s="1064" t="s">
        <v>1971</v>
      </c>
      <c r="DK192" s="1064" t="s">
        <v>1971</v>
      </c>
      <c r="DL192" s="1105" t="s">
        <v>1971</v>
      </c>
      <c r="DM192" s="1109">
        <v>-0.113</v>
      </c>
      <c r="DN192" s="1110" t="s">
        <v>1971</v>
      </c>
      <c r="DO192" s="1110" t="s">
        <v>1971</v>
      </c>
      <c r="DP192" s="1111" t="s">
        <v>1971</v>
      </c>
      <c r="DQ192" s="1110">
        <v>0</v>
      </c>
      <c r="DR192" s="1110" t="s">
        <v>1971</v>
      </c>
      <c r="DS192" s="1110" t="s">
        <v>1971</v>
      </c>
      <c r="DT192" s="1111" t="s">
        <v>1971</v>
      </c>
      <c r="DU192" s="1107" t="s">
        <v>1971</v>
      </c>
      <c r="DV192" s="1112">
        <v>1</v>
      </c>
      <c r="DW192" s="1113" t="s">
        <v>1971</v>
      </c>
    </row>
    <row r="193" spans="1:127" s="390" customFormat="1" ht="15.75" customHeight="1">
      <c r="A193" s="1085" t="s">
        <v>1026</v>
      </c>
      <c r="B193" s="1045">
        <v>184</v>
      </c>
      <c r="C193" s="1006"/>
      <c r="D193" s="1006"/>
      <c r="E193" s="1006"/>
      <c r="F193" s="1006"/>
      <c r="G193" s="1006"/>
      <c r="H193" s="1006"/>
      <c r="I193" s="1006"/>
      <c r="J193" s="1006"/>
      <c r="K193" s="1006"/>
      <c r="L193" s="1006"/>
      <c r="M193" s="1045"/>
      <c r="N193" s="1006"/>
      <c r="O193" s="1006"/>
      <c r="P193" s="1006"/>
      <c r="Q193" s="1006"/>
      <c r="R193" s="1006"/>
      <c r="S193" s="1006"/>
      <c r="T193" s="1007"/>
      <c r="U193" s="1086" t="s">
        <v>2736</v>
      </c>
      <c r="V193" s="1087" t="s">
        <v>2732</v>
      </c>
      <c r="W193" s="1087" t="s">
        <v>1927</v>
      </c>
      <c r="X193" s="1088" t="s">
        <v>2737</v>
      </c>
      <c r="Y193" s="1089" t="s">
        <v>154</v>
      </c>
      <c r="Z193" s="1090" t="s">
        <v>2738</v>
      </c>
      <c r="AA193" s="1091" t="s">
        <v>1971</v>
      </c>
      <c r="AB193" s="1092">
        <v>1</v>
      </c>
      <c r="AC193" s="1092" t="s">
        <v>1971</v>
      </c>
      <c r="AD193" s="1092" t="s">
        <v>1971</v>
      </c>
      <c r="AE193" s="1092" t="s">
        <v>1971</v>
      </c>
      <c r="AF193" s="1092" t="s">
        <v>1971</v>
      </c>
      <c r="AG193" s="1092" t="s">
        <v>1971</v>
      </c>
      <c r="AH193" s="1092" t="s">
        <v>1971</v>
      </c>
      <c r="AI193" s="1093">
        <f t="shared" si="2"/>
        <v>1</v>
      </c>
      <c r="AJ193" s="1094" t="s">
        <v>988</v>
      </c>
      <c r="AK193" s="1094" t="s">
        <v>964</v>
      </c>
      <c r="AL193" s="1094" t="s">
        <v>965</v>
      </c>
      <c r="AM193" s="1095" t="s">
        <v>1923</v>
      </c>
      <c r="AN193" s="1006" t="s">
        <v>4781</v>
      </c>
      <c r="AO193" s="1006" t="s">
        <v>4782</v>
      </c>
      <c r="AP193" s="1296">
        <v>0</v>
      </c>
      <c r="AQ193" s="1064" t="s">
        <v>978</v>
      </c>
      <c r="AR193" s="1097" t="s">
        <v>154</v>
      </c>
      <c r="AS193" s="1098"/>
      <c r="AT193" s="1088"/>
      <c r="AU193" s="1088"/>
      <c r="AV193" s="1088"/>
      <c r="AW193" s="1099"/>
      <c r="AX193" s="1100"/>
      <c r="AY193" s="1063"/>
      <c r="AZ193" s="1064"/>
      <c r="BA193" s="1064"/>
      <c r="BB193" s="1064"/>
      <c r="BC193" s="1064"/>
      <c r="BD193" s="1064"/>
      <c r="BE193" s="1064"/>
      <c r="BF193" s="1064"/>
      <c r="BG193" s="1138"/>
      <c r="BH193" s="1138"/>
      <c r="BI193" s="1137">
        <v>4.5138888888888893E-3</v>
      </c>
      <c r="BJ193" s="1138">
        <v>4.2592592592592595E-3</v>
      </c>
      <c r="BK193" s="1138">
        <v>3.9930555555555561E-3</v>
      </c>
      <c r="BL193" s="1138">
        <v>3.7384259259259263E-3</v>
      </c>
      <c r="BM193" s="1138">
        <v>3.472222222222222E-3</v>
      </c>
      <c r="BN193" s="1063"/>
      <c r="BO193" s="1064"/>
      <c r="BP193" s="1064"/>
      <c r="BQ193" s="1064"/>
      <c r="BR193" s="1064"/>
      <c r="BS193" s="1103"/>
      <c r="BT193" s="1064"/>
      <c r="BU193" s="1064"/>
      <c r="BV193" s="1064"/>
      <c r="BW193" s="1104"/>
      <c r="BX193" s="1103"/>
      <c r="BY193" s="1064"/>
      <c r="BZ193" s="1064"/>
      <c r="CA193" s="1064"/>
      <c r="CB193" s="1104"/>
      <c r="CC193" s="1105"/>
      <c r="CD193" s="1106" t="s">
        <v>961</v>
      </c>
      <c r="CE193" s="1107" t="s">
        <v>961</v>
      </c>
      <c r="CF193" s="1107" t="s">
        <v>961</v>
      </c>
      <c r="CG193" s="1107" t="s">
        <v>961</v>
      </c>
      <c r="CH193" s="1108" t="s">
        <v>961</v>
      </c>
      <c r="CI193" s="1137" t="s">
        <v>1971</v>
      </c>
      <c r="CJ193" s="1138" t="s">
        <v>1971</v>
      </c>
      <c r="CK193" s="1138" t="s">
        <v>1971</v>
      </c>
      <c r="CL193" s="1138" t="s">
        <v>1971</v>
      </c>
      <c r="CM193" s="1141" t="s">
        <v>1971</v>
      </c>
      <c r="CN193" s="1137">
        <v>1.5798611111111114E-2</v>
      </c>
      <c r="CO193" s="1138">
        <v>1.5798611111111114E-2</v>
      </c>
      <c r="CP193" s="1138">
        <v>1.5798611111111114E-2</v>
      </c>
      <c r="CQ193" s="1138">
        <v>1.5798611111111114E-2</v>
      </c>
      <c r="CR193" s="1141">
        <v>1.5798611111111114E-2</v>
      </c>
      <c r="CS193" s="1137" t="s">
        <v>1971</v>
      </c>
      <c r="CT193" s="1138" t="s">
        <v>1971</v>
      </c>
      <c r="CU193" s="1138" t="s">
        <v>1971</v>
      </c>
      <c r="CV193" s="1138" t="s">
        <v>1971</v>
      </c>
      <c r="CW193" s="1141" t="s">
        <v>1971</v>
      </c>
      <c r="CX193" s="1137" t="s">
        <v>1971</v>
      </c>
      <c r="CY193" s="1138" t="s">
        <v>1971</v>
      </c>
      <c r="CZ193" s="1138" t="s">
        <v>1971</v>
      </c>
      <c r="DA193" s="1138" t="s">
        <v>1971</v>
      </c>
      <c r="DB193" s="1141" t="s">
        <v>1971</v>
      </c>
      <c r="DC193" s="1335">
        <v>1.9328703703703704E-3</v>
      </c>
      <c r="DD193" s="1335">
        <v>1.712962962962963E-3</v>
      </c>
      <c r="DE193" s="1335">
        <v>1.5046296296296294E-3</v>
      </c>
      <c r="DF193" s="1335">
        <v>1.2962962962962963E-3</v>
      </c>
      <c r="DG193" s="1335">
        <v>1.0416666666666667E-3</v>
      </c>
      <c r="DH193" s="1137" t="s">
        <v>1971</v>
      </c>
      <c r="DI193" s="1138" t="s">
        <v>1971</v>
      </c>
      <c r="DJ193" s="1138" t="s">
        <v>1971</v>
      </c>
      <c r="DK193" s="1138" t="s">
        <v>1971</v>
      </c>
      <c r="DL193" s="1141" t="s">
        <v>1971</v>
      </c>
      <c r="DM193" s="1109">
        <v>-6.9000000000000006E-2</v>
      </c>
      <c r="DN193" s="1110" t="s">
        <v>1971</v>
      </c>
      <c r="DO193" s="1110" t="s">
        <v>1971</v>
      </c>
      <c r="DP193" s="1111" t="s">
        <v>1971</v>
      </c>
      <c r="DQ193" s="1110">
        <v>6.9000000000000006E-2</v>
      </c>
      <c r="DR193" s="1110" t="s">
        <v>1971</v>
      </c>
      <c r="DS193" s="1110" t="s">
        <v>1971</v>
      </c>
      <c r="DT193" s="1111" t="s">
        <v>1971</v>
      </c>
      <c r="DU193" s="1107" t="s">
        <v>1971</v>
      </c>
      <c r="DV193" s="1112">
        <v>1</v>
      </c>
      <c r="DW193" s="1113" t="s">
        <v>1971</v>
      </c>
    </row>
    <row r="194" spans="1:127" s="390" customFormat="1" ht="15.75" customHeight="1">
      <c r="A194" s="1085" t="s">
        <v>1026</v>
      </c>
      <c r="B194" s="1045">
        <v>185</v>
      </c>
      <c r="C194" s="1006"/>
      <c r="D194" s="1006"/>
      <c r="E194" s="1006"/>
      <c r="F194" s="1006"/>
      <c r="G194" s="1006"/>
      <c r="H194" s="1006"/>
      <c r="I194" s="1006"/>
      <c r="J194" s="1006"/>
      <c r="K194" s="1006"/>
      <c r="L194" s="1006"/>
      <c r="M194" s="1045"/>
      <c r="N194" s="1006"/>
      <c r="O194" s="1006"/>
      <c r="P194" s="1006"/>
      <c r="Q194" s="1006"/>
      <c r="R194" s="1006"/>
      <c r="S194" s="1006"/>
      <c r="T194" s="1007"/>
      <c r="U194" s="1086" t="s">
        <v>2740</v>
      </c>
      <c r="V194" s="1087" t="s">
        <v>2732</v>
      </c>
      <c r="W194" s="1087" t="s">
        <v>1920</v>
      </c>
      <c r="X194" s="1088" t="s">
        <v>2741</v>
      </c>
      <c r="Y194" s="1089" t="s">
        <v>178</v>
      </c>
      <c r="Z194" s="1090" t="s">
        <v>2742</v>
      </c>
      <c r="AA194" s="1091" t="s">
        <v>1971</v>
      </c>
      <c r="AB194" s="1092">
        <v>1</v>
      </c>
      <c r="AC194" s="1092" t="s">
        <v>1971</v>
      </c>
      <c r="AD194" s="1092" t="s">
        <v>1971</v>
      </c>
      <c r="AE194" s="1092" t="s">
        <v>1971</v>
      </c>
      <c r="AF194" s="1092" t="s">
        <v>1971</v>
      </c>
      <c r="AG194" s="1092" t="s">
        <v>1971</v>
      </c>
      <c r="AH194" s="1092" t="s">
        <v>1971</v>
      </c>
      <c r="AI194" s="1093">
        <f t="shared" si="2"/>
        <v>1</v>
      </c>
      <c r="AJ194" s="1094" t="s">
        <v>984</v>
      </c>
      <c r="AK194" s="1094" t="s">
        <v>964</v>
      </c>
      <c r="AL194" s="1094" t="s">
        <v>965</v>
      </c>
      <c r="AM194" s="1095" t="s">
        <v>2103</v>
      </c>
      <c r="AN194" s="1006" t="s">
        <v>2204</v>
      </c>
      <c r="AO194" s="1006" t="s">
        <v>4786</v>
      </c>
      <c r="AP194" s="1296">
        <v>1</v>
      </c>
      <c r="AQ194" s="1064" t="s">
        <v>978</v>
      </c>
      <c r="AR194" s="1097" t="s">
        <v>178</v>
      </c>
      <c r="AS194" s="1098"/>
      <c r="AT194" s="1088"/>
      <c r="AU194" s="1088"/>
      <c r="AV194" s="1088"/>
      <c r="AW194" s="1099"/>
      <c r="AX194" s="1100"/>
      <c r="AY194" s="1063"/>
      <c r="AZ194" s="1064"/>
      <c r="BA194" s="1064"/>
      <c r="BB194" s="1064"/>
      <c r="BC194" s="1064"/>
      <c r="BD194" s="1064"/>
      <c r="BE194" s="1064"/>
      <c r="BF194" s="1064"/>
      <c r="BG194" s="1101"/>
      <c r="BH194" s="1101"/>
      <c r="BI194" s="1102">
        <v>73.8</v>
      </c>
      <c r="BJ194" s="1101">
        <v>72.400000000000006</v>
      </c>
      <c r="BK194" s="1101">
        <v>71.2</v>
      </c>
      <c r="BL194" s="1101">
        <v>70</v>
      </c>
      <c r="BM194" s="1101">
        <v>68.599999999999994</v>
      </c>
      <c r="BN194" s="1063"/>
      <c r="BO194" s="1064"/>
      <c r="BP194" s="1064"/>
      <c r="BQ194" s="1064"/>
      <c r="BR194" s="1064"/>
      <c r="BS194" s="1103"/>
      <c r="BT194" s="1064"/>
      <c r="BU194" s="1064"/>
      <c r="BV194" s="1064"/>
      <c r="BW194" s="1104"/>
      <c r="BX194" s="1103"/>
      <c r="BY194" s="1064"/>
      <c r="BZ194" s="1064"/>
      <c r="CA194" s="1064"/>
      <c r="CB194" s="1104"/>
      <c r="CC194" s="1105"/>
      <c r="CD194" s="1106" t="s">
        <v>961</v>
      </c>
      <c r="CE194" s="1107" t="s">
        <v>961</v>
      </c>
      <c r="CF194" s="1107" t="s">
        <v>961</v>
      </c>
      <c r="CG194" s="1107" t="s">
        <v>961</v>
      </c>
      <c r="CH194" s="1108" t="s">
        <v>961</v>
      </c>
      <c r="CI194" s="1063" t="s">
        <v>1971</v>
      </c>
      <c r="CJ194" s="1064" t="s">
        <v>1971</v>
      </c>
      <c r="CK194" s="1064" t="s">
        <v>1971</v>
      </c>
      <c r="CL194" s="1064" t="s">
        <v>1971</v>
      </c>
      <c r="CM194" s="1105" t="s">
        <v>1971</v>
      </c>
      <c r="CN194" s="1063" t="s">
        <v>1971</v>
      </c>
      <c r="CO194" s="1064" t="s">
        <v>1971</v>
      </c>
      <c r="CP194" s="1064" t="s">
        <v>1971</v>
      </c>
      <c r="CQ194" s="1064" t="s">
        <v>1971</v>
      </c>
      <c r="CR194" s="1105" t="s">
        <v>1971</v>
      </c>
      <c r="CS194" s="1063" t="s">
        <v>1971</v>
      </c>
      <c r="CT194" s="1064" t="s">
        <v>1971</v>
      </c>
      <c r="CU194" s="1064" t="s">
        <v>1971</v>
      </c>
      <c r="CV194" s="1064" t="s">
        <v>1971</v>
      </c>
      <c r="CW194" s="1105" t="s">
        <v>1971</v>
      </c>
      <c r="CX194" s="1063" t="s">
        <v>1971</v>
      </c>
      <c r="CY194" s="1064" t="s">
        <v>1971</v>
      </c>
      <c r="CZ194" s="1064" t="s">
        <v>1971</v>
      </c>
      <c r="DA194" s="1064" t="s">
        <v>1971</v>
      </c>
      <c r="DB194" s="1105" t="s">
        <v>1971</v>
      </c>
      <c r="DC194" s="1064" t="s">
        <v>1971</v>
      </c>
      <c r="DD194" s="1064" t="s">
        <v>1971</v>
      </c>
      <c r="DE194" s="1064" t="s">
        <v>1971</v>
      </c>
      <c r="DF194" s="1064" t="s">
        <v>1971</v>
      </c>
      <c r="DG194" s="1105" t="s">
        <v>1971</v>
      </c>
      <c r="DH194" s="1063" t="s">
        <v>1971</v>
      </c>
      <c r="DI194" s="1064" t="s">
        <v>1971</v>
      </c>
      <c r="DJ194" s="1064" t="s">
        <v>1971</v>
      </c>
      <c r="DK194" s="1064" t="s">
        <v>1971</v>
      </c>
      <c r="DL194" s="1105" t="s">
        <v>1971</v>
      </c>
      <c r="DM194" s="1109">
        <v>-2.4E-2</v>
      </c>
      <c r="DN194" s="1110" t="s">
        <v>1971</v>
      </c>
      <c r="DO194" s="1110" t="s">
        <v>1971</v>
      </c>
      <c r="DP194" s="1111" t="s">
        <v>1971</v>
      </c>
      <c r="DQ194" s="1110" t="s">
        <v>1971</v>
      </c>
      <c r="DR194" s="1110" t="s">
        <v>1971</v>
      </c>
      <c r="DS194" s="1110" t="s">
        <v>1971</v>
      </c>
      <c r="DT194" s="1111" t="s">
        <v>1971</v>
      </c>
      <c r="DU194" s="1107" t="s">
        <v>1971</v>
      </c>
      <c r="DV194" s="1112">
        <v>1</v>
      </c>
      <c r="DW194" s="1113" t="s">
        <v>1971</v>
      </c>
    </row>
    <row r="195" spans="1:127" s="390" customFormat="1" ht="15.75" customHeight="1">
      <c r="A195" s="1085" t="s">
        <v>1026</v>
      </c>
      <c r="B195" s="1045">
        <v>186</v>
      </c>
      <c r="C195" s="1006"/>
      <c r="D195" s="1006"/>
      <c r="E195" s="1006"/>
      <c r="F195" s="1006"/>
      <c r="G195" s="1006"/>
      <c r="H195" s="1006"/>
      <c r="I195" s="1006"/>
      <c r="J195" s="1006"/>
      <c r="K195" s="1006"/>
      <c r="L195" s="1006"/>
      <c r="M195" s="1045"/>
      <c r="N195" s="1006"/>
      <c r="O195" s="1006"/>
      <c r="P195" s="1006"/>
      <c r="Q195" s="1006"/>
      <c r="R195" s="1006"/>
      <c r="S195" s="1006"/>
      <c r="T195" s="1007"/>
      <c r="U195" s="1086" t="s">
        <v>2744</v>
      </c>
      <c r="V195" s="1087" t="s">
        <v>2732</v>
      </c>
      <c r="W195" s="1087" t="s">
        <v>1936</v>
      </c>
      <c r="X195" s="1088" t="s">
        <v>2745</v>
      </c>
      <c r="Y195" s="1089" t="s">
        <v>184</v>
      </c>
      <c r="Z195" s="1090" t="s">
        <v>2746</v>
      </c>
      <c r="AA195" s="1091" t="s">
        <v>1971</v>
      </c>
      <c r="AB195" s="1092">
        <v>1</v>
      </c>
      <c r="AC195" s="1092" t="s">
        <v>1971</v>
      </c>
      <c r="AD195" s="1092" t="s">
        <v>1971</v>
      </c>
      <c r="AE195" s="1092" t="s">
        <v>1971</v>
      </c>
      <c r="AF195" s="1092" t="s">
        <v>1971</v>
      </c>
      <c r="AG195" s="1092" t="s">
        <v>1971</v>
      </c>
      <c r="AH195" s="1092" t="s">
        <v>1971</v>
      </c>
      <c r="AI195" s="1093">
        <f t="shared" si="2"/>
        <v>1</v>
      </c>
      <c r="AJ195" s="1094" t="s">
        <v>984</v>
      </c>
      <c r="AK195" s="1094" t="s">
        <v>964</v>
      </c>
      <c r="AL195" s="1094" t="s">
        <v>965</v>
      </c>
      <c r="AM195" s="1095" t="s">
        <v>2114</v>
      </c>
      <c r="AN195" s="1006" t="s">
        <v>293</v>
      </c>
      <c r="AO195" s="1006" t="s">
        <v>4785</v>
      </c>
      <c r="AP195" s="1296">
        <v>2</v>
      </c>
      <c r="AQ195" s="1064" t="s">
        <v>978</v>
      </c>
      <c r="AR195" s="1097" t="s">
        <v>184</v>
      </c>
      <c r="AS195" s="1098"/>
      <c r="AT195" s="1088"/>
      <c r="AU195" s="1088"/>
      <c r="AV195" s="1088"/>
      <c r="AW195" s="1099"/>
      <c r="AX195" s="1100"/>
      <c r="AY195" s="1063"/>
      <c r="AZ195" s="1064"/>
      <c r="BA195" s="1064"/>
      <c r="BB195" s="1064"/>
      <c r="BC195" s="1064"/>
      <c r="BD195" s="1064"/>
      <c r="BE195" s="1064"/>
      <c r="BF195" s="1064"/>
      <c r="BG195" s="1114"/>
      <c r="BH195" s="1114"/>
      <c r="BI195" s="1115">
        <v>2.34</v>
      </c>
      <c r="BJ195" s="1114">
        <v>2.34</v>
      </c>
      <c r="BK195" s="1114">
        <v>2.34</v>
      </c>
      <c r="BL195" s="1114">
        <v>2.34</v>
      </c>
      <c r="BM195" s="1114">
        <v>2.34</v>
      </c>
      <c r="BN195" s="1063"/>
      <c r="BO195" s="1064"/>
      <c r="BP195" s="1064"/>
      <c r="BQ195" s="1064"/>
      <c r="BR195" s="1064"/>
      <c r="BS195" s="1103"/>
      <c r="BT195" s="1064"/>
      <c r="BU195" s="1064"/>
      <c r="BV195" s="1064"/>
      <c r="BW195" s="1104"/>
      <c r="BX195" s="1103"/>
      <c r="BY195" s="1064"/>
      <c r="BZ195" s="1064"/>
      <c r="CA195" s="1064"/>
      <c r="CB195" s="1104"/>
      <c r="CC195" s="1105"/>
      <c r="CD195" s="1106" t="s">
        <v>961</v>
      </c>
      <c r="CE195" s="1107" t="s">
        <v>961</v>
      </c>
      <c r="CF195" s="1107" t="s">
        <v>961</v>
      </c>
      <c r="CG195" s="1107" t="s">
        <v>961</v>
      </c>
      <c r="CH195" s="1108" t="s">
        <v>961</v>
      </c>
      <c r="CI195" s="1063" t="s">
        <v>1971</v>
      </c>
      <c r="CJ195" s="1064" t="s">
        <v>1971</v>
      </c>
      <c r="CK195" s="1064" t="s">
        <v>1971</v>
      </c>
      <c r="CL195" s="1064" t="s">
        <v>1971</v>
      </c>
      <c r="CM195" s="1105" t="s">
        <v>1971</v>
      </c>
      <c r="CN195" s="1063">
        <v>4.68</v>
      </c>
      <c r="CO195" s="1064">
        <v>4.68</v>
      </c>
      <c r="CP195" s="1064">
        <v>4.68</v>
      </c>
      <c r="CQ195" s="1064">
        <v>4.68</v>
      </c>
      <c r="CR195" s="1105">
        <v>4.68</v>
      </c>
      <c r="CS195" s="1063" t="s">
        <v>1971</v>
      </c>
      <c r="CT195" s="1064" t="s">
        <v>1971</v>
      </c>
      <c r="CU195" s="1064" t="s">
        <v>1971</v>
      </c>
      <c r="CV195" s="1064" t="s">
        <v>1971</v>
      </c>
      <c r="CW195" s="1105" t="s">
        <v>1971</v>
      </c>
      <c r="CX195" s="1063" t="s">
        <v>1971</v>
      </c>
      <c r="CY195" s="1064" t="s">
        <v>1971</v>
      </c>
      <c r="CZ195" s="1064" t="s">
        <v>1971</v>
      </c>
      <c r="DA195" s="1064" t="s">
        <v>1971</v>
      </c>
      <c r="DB195" s="1105" t="s">
        <v>1971</v>
      </c>
      <c r="DC195" s="1064" t="s">
        <v>1971</v>
      </c>
      <c r="DD195" s="1064" t="s">
        <v>1971</v>
      </c>
      <c r="DE195" s="1064" t="s">
        <v>1971</v>
      </c>
      <c r="DF195" s="1064" t="s">
        <v>1971</v>
      </c>
      <c r="DG195" s="1105" t="s">
        <v>1971</v>
      </c>
      <c r="DH195" s="1063" t="s">
        <v>1971</v>
      </c>
      <c r="DI195" s="1064" t="s">
        <v>1971</v>
      </c>
      <c r="DJ195" s="1064" t="s">
        <v>1971</v>
      </c>
      <c r="DK195" s="1064" t="s">
        <v>1971</v>
      </c>
      <c r="DL195" s="1105" t="s">
        <v>1971</v>
      </c>
      <c r="DM195" s="1109">
        <v>-0.19</v>
      </c>
      <c r="DN195" s="1110" t="s">
        <v>1971</v>
      </c>
      <c r="DO195" s="1110" t="s">
        <v>1971</v>
      </c>
      <c r="DP195" s="1111" t="s">
        <v>1971</v>
      </c>
      <c r="DQ195" s="1110" t="s">
        <v>1971</v>
      </c>
      <c r="DR195" s="1110" t="s">
        <v>1971</v>
      </c>
      <c r="DS195" s="1110" t="s">
        <v>1971</v>
      </c>
      <c r="DT195" s="1111" t="s">
        <v>1971</v>
      </c>
      <c r="DU195" s="1107" t="s">
        <v>1971</v>
      </c>
      <c r="DV195" s="1112">
        <v>1</v>
      </c>
      <c r="DW195" s="1113" t="s">
        <v>1971</v>
      </c>
    </row>
    <row r="196" spans="1:127" s="390" customFormat="1" ht="15.75" customHeight="1">
      <c r="A196" s="1085" t="s">
        <v>1026</v>
      </c>
      <c r="B196" s="1045">
        <v>187</v>
      </c>
      <c r="C196" s="1006"/>
      <c r="D196" s="1006"/>
      <c r="E196" s="1006"/>
      <c r="F196" s="1006"/>
      <c r="G196" s="1006"/>
      <c r="H196" s="1006"/>
      <c r="I196" s="1006"/>
      <c r="J196" s="1006"/>
      <c r="K196" s="1006"/>
      <c r="L196" s="1006"/>
      <c r="M196" s="1045"/>
      <c r="N196" s="1006"/>
      <c r="O196" s="1006"/>
      <c r="P196" s="1006"/>
      <c r="Q196" s="1006"/>
      <c r="R196" s="1006"/>
      <c r="S196" s="1006"/>
      <c r="T196" s="1007"/>
      <c r="U196" s="1086" t="s">
        <v>2748</v>
      </c>
      <c r="V196" s="1087" t="s">
        <v>2732</v>
      </c>
      <c r="W196" s="1087" t="s">
        <v>1927</v>
      </c>
      <c r="X196" s="1088" t="s">
        <v>2749</v>
      </c>
      <c r="Y196" s="1089" t="s">
        <v>2176</v>
      </c>
      <c r="Z196" s="1090" t="s">
        <v>2750</v>
      </c>
      <c r="AA196" s="1091" t="s">
        <v>1971</v>
      </c>
      <c r="AB196" s="1092">
        <v>1</v>
      </c>
      <c r="AC196" s="1092" t="s">
        <v>1971</v>
      </c>
      <c r="AD196" s="1092" t="s">
        <v>1971</v>
      </c>
      <c r="AE196" s="1092" t="s">
        <v>1971</v>
      </c>
      <c r="AF196" s="1092" t="s">
        <v>1971</v>
      </c>
      <c r="AG196" s="1092" t="s">
        <v>1971</v>
      </c>
      <c r="AH196" s="1092" t="s">
        <v>1971</v>
      </c>
      <c r="AI196" s="1093">
        <f t="shared" si="2"/>
        <v>1</v>
      </c>
      <c r="AJ196" s="1094" t="s">
        <v>984</v>
      </c>
      <c r="AK196" s="1094" t="s">
        <v>964</v>
      </c>
      <c r="AL196" s="1094" t="s">
        <v>965</v>
      </c>
      <c r="AM196" s="1095" t="s">
        <v>2178</v>
      </c>
      <c r="AN196" s="1006" t="s">
        <v>410</v>
      </c>
      <c r="AO196" s="1006" t="s">
        <v>4790</v>
      </c>
      <c r="AP196" s="1296">
        <v>2</v>
      </c>
      <c r="AQ196" s="1064" t="s">
        <v>978</v>
      </c>
      <c r="AR196" s="1097"/>
      <c r="AS196" s="1098"/>
      <c r="AT196" s="1088"/>
      <c r="AU196" s="1088"/>
      <c r="AV196" s="1088"/>
      <c r="AW196" s="1099"/>
      <c r="AX196" s="1100"/>
      <c r="AY196" s="1063"/>
      <c r="AZ196" s="1064"/>
      <c r="BA196" s="1064"/>
      <c r="BB196" s="1064"/>
      <c r="BC196" s="1064"/>
      <c r="BD196" s="1064"/>
      <c r="BE196" s="1064"/>
      <c r="BF196" s="1064"/>
      <c r="BG196" s="1064"/>
      <c r="BH196" s="1064"/>
      <c r="BI196" s="1394"/>
      <c r="BJ196" s="1343"/>
      <c r="BK196" s="1343"/>
      <c r="BL196" s="1343"/>
      <c r="BM196" s="1343"/>
      <c r="BN196" s="1063"/>
      <c r="BO196" s="1064"/>
      <c r="BP196" s="1064"/>
      <c r="BQ196" s="1064"/>
      <c r="BR196" s="1064"/>
      <c r="BS196" s="1103"/>
      <c r="BT196" s="1064"/>
      <c r="BU196" s="1064"/>
      <c r="BV196" s="1064"/>
      <c r="BW196" s="1104"/>
      <c r="BX196" s="1103"/>
      <c r="BY196" s="1064"/>
      <c r="BZ196" s="1064"/>
      <c r="CA196" s="1064"/>
      <c r="CB196" s="1104"/>
      <c r="CC196" s="1105"/>
      <c r="CD196" s="1351"/>
      <c r="CE196" s="1352"/>
      <c r="CF196" s="1352"/>
      <c r="CG196" s="1352"/>
      <c r="CH196" s="1414"/>
      <c r="CI196" s="1394"/>
      <c r="CJ196" s="1343"/>
      <c r="CK196" s="1343"/>
      <c r="CL196" s="1343"/>
      <c r="CM196" s="1344"/>
      <c r="CN196" s="1394"/>
      <c r="CO196" s="1343"/>
      <c r="CP196" s="1343"/>
      <c r="CQ196" s="1343"/>
      <c r="CR196" s="1344"/>
      <c r="CS196" s="1394"/>
      <c r="CT196" s="1343"/>
      <c r="CU196" s="1343"/>
      <c r="CV196" s="1343"/>
      <c r="CW196" s="1344"/>
      <c r="CX196" s="1394"/>
      <c r="CY196" s="1343"/>
      <c r="CZ196" s="1343"/>
      <c r="DA196" s="1343"/>
      <c r="DB196" s="1344"/>
      <c r="DC196" s="1343"/>
      <c r="DD196" s="1343"/>
      <c r="DE196" s="1343"/>
      <c r="DF196" s="1343"/>
      <c r="DG196" s="1344"/>
      <c r="DH196" s="1394"/>
      <c r="DI196" s="1343"/>
      <c r="DJ196" s="1343"/>
      <c r="DK196" s="1343"/>
      <c r="DL196" s="1344"/>
      <c r="DM196" s="1775"/>
      <c r="DN196" s="1776"/>
      <c r="DO196" s="1776"/>
      <c r="DP196" s="1777"/>
      <c r="DQ196" s="1776"/>
      <c r="DR196" s="1776"/>
      <c r="DS196" s="1776"/>
      <c r="DT196" s="1777"/>
      <c r="DU196" s="1352"/>
      <c r="DV196" s="1696"/>
      <c r="DW196" s="1778"/>
    </row>
    <row r="197" spans="1:127" s="390" customFormat="1" ht="15.75" customHeight="1">
      <c r="A197" s="1085" t="s">
        <v>1026</v>
      </c>
      <c r="B197" s="1045">
        <v>188</v>
      </c>
      <c r="C197" s="1006"/>
      <c r="D197" s="1006"/>
      <c r="E197" s="1006"/>
      <c r="F197" s="1006"/>
      <c r="G197" s="1006"/>
      <c r="H197" s="1006"/>
      <c r="I197" s="1006"/>
      <c r="J197" s="1006"/>
      <c r="K197" s="1006"/>
      <c r="L197" s="1006"/>
      <c r="M197" s="1045"/>
      <c r="N197" s="1006"/>
      <c r="O197" s="1006"/>
      <c r="P197" s="1006"/>
      <c r="Q197" s="1006"/>
      <c r="R197" s="1006"/>
      <c r="S197" s="1006"/>
      <c r="T197" s="1007"/>
      <c r="U197" s="1086" t="s">
        <v>2752</v>
      </c>
      <c r="V197" s="1087" t="s">
        <v>2732</v>
      </c>
      <c r="W197" s="1087" t="s">
        <v>1936</v>
      </c>
      <c r="X197" s="1088" t="s">
        <v>2753</v>
      </c>
      <c r="Y197" s="1089" t="s">
        <v>2016</v>
      </c>
      <c r="Z197" s="1090" t="s">
        <v>2754</v>
      </c>
      <c r="AA197" s="1091" t="s">
        <v>1971</v>
      </c>
      <c r="AB197" s="1092">
        <v>1</v>
      </c>
      <c r="AC197" s="1092" t="s">
        <v>1971</v>
      </c>
      <c r="AD197" s="1092" t="s">
        <v>1971</v>
      </c>
      <c r="AE197" s="1092" t="s">
        <v>1971</v>
      </c>
      <c r="AF197" s="1092" t="s">
        <v>1971</v>
      </c>
      <c r="AG197" s="1092" t="s">
        <v>1971</v>
      </c>
      <c r="AH197" s="1092" t="s">
        <v>1971</v>
      </c>
      <c r="AI197" s="1093">
        <f t="shared" si="2"/>
        <v>1</v>
      </c>
      <c r="AJ197" s="1094" t="s">
        <v>984</v>
      </c>
      <c r="AK197" s="1094" t="s">
        <v>964</v>
      </c>
      <c r="AL197" s="1094" t="s">
        <v>965</v>
      </c>
      <c r="AM197" s="1095" t="s">
        <v>2014</v>
      </c>
      <c r="AN197" s="1006" t="s">
        <v>2204</v>
      </c>
      <c r="AO197" s="1006" t="s">
        <v>4788</v>
      </c>
      <c r="AP197" s="1263">
        <v>0</v>
      </c>
      <c r="AQ197" s="1064" t="s">
        <v>978</v>
      </c>
      <c r="AR197" s="1097"/>
      <c r="AS197" s="1098"/>
      <c r="AT197" s="1088"/>
      <c r="AU197" s="1088"/>
      <c r="AV197" s="1088"/>
      <c r="AW197" s="1099"/>
      <c r="AX197" s="1100"/>
      <c r="AY197" s="1063"/>
      <c r="AZ197" s="1064"/>
      <c r="BA197" s="1064"/>
      <c r="BB197" s="1064"/>
      <c r="BC197" s="1064"/>
      <c r="BD197" s="1064"/>
      <c r="BE197" s="1064"/>
      <c r="BF197" s="1064"/>
      <c r="BG197" s="1064"/>
      <c r="BH197" s="1064"/>
      <c r="BI197" s="1394"/>
      <c r="BJ197" s="1343"/>
      <c r="BK197" s="1343"/>
      <c r="BL197" s="1343"/>
      <c r="BM197" s="1343"/>
      <c r="BN197" s="1063"/>
      <c r="BO197" s="1064"/>
      <c r="BP197" s="1064"/>
      <c r="BQ197" s="1064"/>
      <c r="BR197" s="1064"/>
      <c r="BS197" s="1103"/>
      <c r="BT197" s="1064"/>
      <c r="BU197" s="1064"/>
      <c r="BV197" s="1064"/>
      <c r="BW197" s="1104"/>
      <c r="BX197" s="1103"/>
      <c r="BY197" s="1064"/>
      <c r="BZ197" s="1064"/>
      <c r="CA197" s="1064"/>
      <c r="CB197" s="1104"/>
      <c r="CC197" s="1105"/>
      <c r="CD197" s="1351"/>
      <c r="CE197" s="1352"/>
      <c r="CF197" s="1352"/>
      <c r="CG197" s="1352"/>
      <c r="CH197" s="1414"/>
      <c r="CI197" s="1394"/>
      <c r="CJ197" s="1343"/>
      <c r="CK197" s="1343"/>
      <c r="CL197" s="1343"/>
      <c r="CM197" s="1344"/>
      <c r="CN197" s="1394"/>
      <c r="CO197" s="1343"/>
      <c r="CP197" s="1343"/>
      <c r="CQ197" s="1343"/>
      <c r="CR197" s="1344"/>
      <c r="CS197" s="1394"/>
      <c r="CT197" s="1343"/>
      <c r="CU197" s="1343"/>
      <c r="CV197" s="1343"/>
      <c r="CW197" s="1344"/>
      <c r="CX197" s="1394"/>
      <c r="CY197" s="1343"/>
      <c r="CZ197" s="1343"/>
      <c r="DA197" s="1343"/>
      <c r="DB197" s="1344"/>
      <c r="DC197" s="1343"/>
      <c r="DD197" s="1343"/>
      <c r="DE197" s="1343"/>
      <c r="DF197" s="1343"/>
      <c r="DG197" s="1344"/>
      <c r="DH197" s="1394"/>
      <c r="DI197" s="1343"/>
      <c r="DJ197" s="1343"/>
      <c r="DK197" s="1343"/>
      <c r="DL197" s="1344"/>
      <c r="DM197" s="1775"/>
      <c r="DN197" s="1776"/>
      <c r="DO197" s="1776"/>
      <c r="DP197" s="1777"/>
      <c r="DQ197" s="1776"/>
      <c r="DR197" s="1776"/>
      <c r="DS197" s="1776"/>
      <c r="DT197" s="1777"/>
      <c r="DU197" s="1352"/>
      <c r="DV197" s="1696"/>
      <c r="DW197" s="1778"/>
    </row>
    <row r="198" spans="1:127" s="390" customFormat="1" ht="15.75" customHeight="1">
      <c r="A198" s="1085" t="s">
        <v>1026</v>
      </c>
      <c r="B198" s="1045">
        <v>189</v>
      </c>
      <c r="C198" s="1006"/>
      <c r="D198" s="1006"/>
      <c r="E198" s="1006"/>
      <c r="F198" s="1006"/>
      <c r="G198" s="1006"/>
      <c r="H198" s="1006"/>
      <c r="I198" s="1006"/>
      <c r="J198" s="1006"/>
      <c r="K198" s="1006"/>
      <c r="L198" s="1006"/>
      <c r="M198" s="1045"/>
      <c r="N198" s="1006"/>
      <c r="O198" s="1006"/>
      <c r="P198" s="1006"/>
      <c r="Q198" s="1006"/>
      <c r="R198" s="1006"/>
      <c r="S198" s="1006"/>
      <c r="T198" s="1007"/>
      <c r="U198" s="1086" t="s">
        <v>2756</v>
      </c>
      <c r="V198" s="1087" t="s">
        <v>2757</v>
      </c>
      <c r="W198" s="1087" t="s">
        <v>1936</v>
      </c>
      <c r="X198" s="1088" t="s">
        <v>2758</v>
      </c>
      <c r="Y198" s="1089" t="s">
        <v>2759</v>
      </c>
      <c r="Z198" s="1090" t="s">
        <v>2760</v>
      </c>
      <c r="AA198" s="1091" t="s">
        <v>1971</v>
      </c>
      <c r="AB198" s="1092">
        <v>1</v>
      </c>
      <c r="AC198" s="1092" t="s">
        <v>1971</v>
      </c>
      <c r="AD198" s="1092" t="s">
        <v>1971</v>
      </c>
      <c r="AE198" s="1092" t="s">
        <v>1971</v>
      </c>
      <c r="AF198" s="1092" t="s">
        <v>1971</v>
      </c>
      <c r="AG198" s="1092" t="s">
        <v>1971</v>
      </c>
      <c r="AH198" s="1092" t="s">
        <v>1971</v>
      </c>
      <c r="AI198" s="1093">
        <f t="shared" si="2"/>
        <v>1</v>
      </c>
      <c r="AJ198" s="1094" t="s">
        <v>988</v>
      </c>
      <c r="AK198" s="1094" t="s">
        <v>964</v>
      </c>
      <c r="AL198" s="1094" t="s">
        <v>965</v>
      </c>
      <c r="AM198" s="1095" t="s">
        <v>1996</v>
      </c>
      <c r="AN198" s="1006" t="s">
        <v>991</v>
      </c>
      <c r="AO198" s="1006" t="s">
        <v>2761</v>
      </c>
      <c r="AP198" s="1263">
        <v>0</v>
      </c>
      <c r="AQ198" s="1064" t="s">
        <v>966</v>
      </c>
      <c r="AR198" s="1097" t="s">
        <v>1971</v>
      </c>
      <c r="AS198" s="1098"/>
      <c r="AT198" s="1088"/>
      <c r="AU198" s="1088"/>
      <c r="AV198" s="1088"/>
      <c r="AW198" s="1099"/>
      <c r="AX198" s="1100"/>
      <c r="AY198" s="1063"/>
      <c r="AZ198" s="1064"/>
      <c r="BA198" s="1064"/>
      <c r="BB198" s="1064"/>
      <c r="BC198" s="1064"/>
      <c r="BD198" s="1064"/>
      <c r="BE198" s="1064"/>
      <c r="BF198" s="1064"/>
      <c r="BG198" s="1064"/>
      <c r="BH198" s="1064"/>
      <c r="BI198" s="1394"/>
      <c r="BJ198" s="1343"/>
      <c r="BK198" s="1343"/>
      <c r="BL198" s="1343"/>
      <c r="BM198" s="1343"/>
      <c r="BN198" s="1063"/>
      <c r="BO198" s="1064"/>
      <c r="BP198" s="1064"/>
      <c r="BQ198" s="1064"/>
      <c r="BR198" s="1064"/>
      <c r="BS198" s="1103"/>
      <c r="BT198" s="1064"/>
      <c r="BU198" s="1064"/>
      <c r="BV198" s="1064"/>
      <c r="BW198" s="1104"/>
      <c r="BX198" s="1103"/>
      <c r="BY198" s="1064"/>
      <c r="BZ198" s="1064"/>
      <c r="CA198" s="1064"/>
      <c r="CB198" s="1104"/>
      <c r="CC198" s="1105"/>
      <c r="CD198" s="1351"/>
      <c r="CE198" s="1352"/>
      <c r="CF198" s="1352"/>
      <c r="CG198" s="1352"/>
      <c r="CH198" s="1414"/>
      <c r="CI198" s="1394"/>
      <c r="CJ198" s="1343"/>
      <c r="CK198" s="1343"/>
      <c r="CL198" s="1343"/>
      <c r="CM198" s="1344"/>
      <c r="CN198" s="1394"/>
      <c r="CO198" s="1343"/>
      <c r="CP198" s="1343"/>
      <c r="CQ198" s="1343"/>
      <c r="CR198" s="1344"/>
      <c r="CS198" s="1394"/>
      <c r="CT198" s="1343"/>
      <c r="CU198" s="1343"/>
      <c r="CV198" s="1343"/>
      <c r="CW198" s="1344"/>
      <c r="CX198" s="1394"/>
      <c r="CY198" s="1343"/>
      <c r="CZ198" s="1343"/>
      <c r="DA198" s="1343"/>
      <c r="DB198" s="1344"/>
      <c r="DC198" s="1343"/>
      <c r="DD198" s="1343"/>
      <c r="DE198" s="1343"/>
      <c r="DF198" s="1343"/>
      <c r="DG198" s="1344"/>
      <c r="DH198" s="1394"/>
      <c r="DI198" s="1343"/>
      <c r="DJ198" s="1343"/>
      <c r="DK198" s="1343"/>
      <c r="DL198" s="1344"/>
      <c r="DM198" s="1775"/>
      <c r="DN198" s="1776"/>
      <c r="DO198" s="1776"/>
      <c r="DP198" s="1777"/>
      <c r="DQ198" s="1776"/>
      <c r="DR198" s="1776"/>
      <c r="DS198" s="1776"/>
      <c r="DT198" s="1777"/>
      <c r="DU198" s="1352"/>
      <c r="DV198" s="1696"/>
      <c r="DW198" s="1778"/>
    </row>
    <row r="199" spans="1:127" s="390" customFormat="1" ht="15.75" customHeight="1">
      <c r="A199" s="1085" t="s">
        <v>1026</v>
      </c>
      <c r="B199" s="1045">
        <v>190</v>
      </c>
      <c r="C199" s="1006"/>
      <c r="D199" s="1006"/>
      <c r="E199" s="1006"/>
      <c r="F199" s="1006"/>
      <c r="G199" s="1006"/>
      <c r="H199" s="1006"/>
      <c r="I199" s="1006"/>
      <c r="J199" s="1006"/>
      <c r="K199" s="1006"/>
      <c r="L199" s="1006"/>
      <c r="M199" s="1045"/>
      <c r="N199" s="1006"/>
      <c r="O199" s="1006"/>
      <c r="P199" s="1006"/>
      <c r="Q199" s="1006"/>
      <c r="R199" s="1006"/>
      <c r="S199" s="1006"/>
      <c r="T199" s="1007"/>
      <c r="U199" s="1086" t="s">
        <v>2762</v>
      </c>
      <c r="V199" s="1087" t="s">
        <v>2757</v>
      </c>
      <c r="W199" s="1087" t="s">
        <v>1936</v>
      </c>
      <c r="X199" s="1088" t="s">
        <v>2763</v>
      </c>
      <c r="Y199" s="1089" t="s">
        <v>2139</v>
      </c>
      <c r="Z199" s="1090" t="s">
        <v>2764</v>
      </c>
      <c r="AA199" s="1091">
        <v>1</v>
      </c>
      <c r="AB199" s="1092" t="s">
        <v>1971</v>
      </c>
      <c r="AC199" s="1092" t="s">
        <v>1971</v>
      </c>
      <c r="AD199" s="1092" t="s">
        <v>1971</v>
      </c>
      <c r="AE199" s="1092" t="s">
        <v>1971</v>
      </c>
      <c r="AF199" s="1092" t="s">
        <v>1971</v>
      </c>
      <c r="AG199" s="1092" t="s">
        <v>1971</v>
      </c>
      <c r="AH199" s="1092" t="s">
        <v>1971</v>
      </c>
      <c r="AI199" s="1093">
        <f t="shared" si="2"/>
        <v>1</v>
      </c>
      <c r="AJ199" s="1094" t="s">
        <v>988</v>
      </c>
      <c r="AK199" s="1094" t="s">
        <v>964</v>
      </c>
      <c r="AL199" s="1094" t="s">
        <v>965</v>
      </c>
      <c r="AM199" s="1095" t="s">
        <v>2008</v>
      </c>
      <c r="AN199" s="1006" t="s">
        <v>991</v>
      </c>
      <c r="AO199" s="1006" t="s">
        <v>2009</v>
      </c>
      <c r="AP199" s="1263">
        <v>1</v>
      </c>
      <c r="AQ199" s="1064" t="s">
        <v>978</v>
      </c>
      <c r="AR199" s="1097" t="s">
        <v>1971</v>
      </c>
      <c r="AS199" s="1098"/>
      <c r="AT199" s="1088"/>
      <c r="AU199" s="1088"/>
      <c r="AV199" s="1088"/>
      <c r="AW199" s="1099"/>
      <c r="AX199" s="1100"/>
      <c r="AY199" s="1063"/>
      <c r="AZ199" s="1064"/>
      <c r="BA199" s="1064"/>
      <c r="BB199" s="1064"/>
      <c r="BC199" s="1064"/>
      <c r="BD199" s="1064"/>
      <c r="BE199" s="1064"/>
      <c r="BF199" s="1064"/>
      <c r="BG199" s="1064"/>
      <c r="BH199" s="1064"/>
      <c r="BI199" s="1394"/>
      <c r="BJ199" s="1343"/>
      <c r="BK199" s="1343"/>
      <c r="BL199" s="1343"/>
      <c r="BM199" s="1343"/>
      <c r="BN199" s="1063"/>
      <c r="BO199" s="1064"/>
      <c r="BP199" s="1064"/>
      <c r="BQ199" s="1064"/>
      <c r="BR199" s="1064"/>
      <c r="BS199" s="1103"/>
      <c r="BT199" s="1064"/>
      <c r="BU199" s="1064"/>
      <c r="BV199" s="1064"/>
      <c r="BW199" s="1104"/>
      <c r="BX199" s="1103"/>
      <c r="BY199" s="1064"/>
      <c r="BZ199" s="1064"/>
      <c r="CA199" s="1064"/>
      <c r="CB199" s="1104"/>
      <c r="CC199" s="1105"/>
      <c r="CD199" s="1351"/>
      <c r="CE199" s="1352"/>
      <c r="CF199" s="1352"/>
      <c r="CG199" s="1352"/>
      <c r="CH199" s="1414"/>
      <c r="CI199" s="1394"/>
      <c r="CJ199" s="1343"/>
      <c r="CK199" s="1343"/>
      <c r="CL199" s="1343"/>
      <c r="CM199" s="1344"/>
      <c r="CN199" s="1394"/>
      <c r="CO199" s="1343"/>
      <c r="CP199" s="1343"/>
      <c r="CQ199" s="1343"/>
      <c r="CR199" s="1344"/>
      <c r="CS199" s="1394"/>
      <c r="CT199" s="1343"/>
      <c r="CU199" s="1343"/>
      <c r="CV199" s="1343"/>
      <c r="CW199" s="1344"/>
      <c r="CX199" s="1394"/>
      <c r="CY199" s="1343"/>
      <c r="CZ199" s="1343"/>
      <c r="DA199" s="1343"/>
      <c r="DB199" s="1344"/>
      <c r="DC199" s="1343"/>
      <c r="DD199" s="1343"/>
      <c r="DE199" s="1343"/>
      <c r="DF199" s="1343"/>
      <c r="DG199" s="1344"/>
      <c r="DH199" s="1394"/>
      <c r="DI199" s="1343"/>
      <c r="DJ199" s="1343"/>
      <c r="DK199" s="1343"/>
      <c r="DL199" s="1344"/>
      <c r="DM199" s="1775"/>
      <c r="DN199" s="1776"/>
      <c r="DO199" s="1776"/>
      <c r="DP199" s="1777"/>
      <c r="DQ199" s="1776"/>
      <c r="DR199" s="1776"/>
      <c r="DS199" s="1776"/>
      <c r="DT199" s="1777"/>
      <c r="DU199" s="1352"/>
      <c r="DV199" s="1696"/>
      <c r="DW199" s="1778"/>
    </row>
    <row r="200" spans="1:127" s="390" customFormat="1" ht="15.75" customHeight="1">
      <c r="A200" s="1085" t="s">
        <v>1026</v>
      </c>
      <c r="B200" s="1045">
        <v>191</v>
      </c>
      <c r="C200" s="1006"/>
      <c r="D200" s="1006"/>
      <c r="E200" s="1006"/>
      <c r="F200" s="1006"/>
      <c r="G200" s="1006"/>
      <c r="H200" s="1006"/>
      <c r="I200" s="1006"/>
      <c r="J200" s="1006"/>
      <c r="K200" s="1006"/>
      <c r="L200" s="1006"/>
      <c r="M200" s="1045"/>
      <c r="N200" s="1006"/>
      <c r="O200" s="1006"/>
      <c r="P200" s="1006"/>
      <c r="Q200" s="1006"/>
      <c r="R200" s="1006"/>
      <c r="S200" s="1006"/>
      <c r="T200" s="1007"/>
      <c r="U200" s="1086" t="s">
        <v>2765</v>
      </c>
      <c r="V200" s="1087" t="s">
        <v>2757</v>
      </c>
      <c r="W200" s="1087" t="s">
        <v>1936</v>
      </c>
      <c r="X200" s="1088" t="s">
        <v>2766</v>
      </c>
      <c r="Y200" s="1089" t="s">
        <v>2767</v>
      </c>
      <c r="Z200" s="1090" t="s">
        <v>2768</v>
      </c>
      <c r="AA200" s="1091" t="s">
        <v>1971</v>
      </c>
      <c r="AB200" s="1092">
        <v>1</v>
      </c>
      <c r="AC200" s="1092" t="s">
        <v>1971</v>
      </c>
      <c r="AD200" s="1092" t="s">
        <v>1971</v>
      </c>
      <c r="AE200" s="1092" t="s">
        <v>1971</v>
      </c>
      <c r="AF200" s="1092" t="s">
        <v>1971</v>
      </c>
      <c r="AG200" s="1092" t="s">
        <v>1971</v>
      </c>
      <c r="AH200" s="1092" t="s">
        <v>1971</v>
      </c>
      <c r="AI200" s="1093">
        <f t="shared" si="2"/>
        <v>1</v>
      </c>
      <c r="AJ200" s="1094" t="s">
        <v>988</v>
      </c>
      <c r="AK200" s="1094" t="s">
        <v>1971</v>
      </c>
      <c r="AL200" s="1094" t="s">
        <v>1971</v>
      </c>
      <c r="AM200" s="1095" t="s">
        <v>2315</v>
      </c>
      <c r="AN200" s="1006" t="s">
        <v>141</v>
      </c>
      <c r="AO200" s="1006" t="s">
        <v>2770</v>
      </c>
      <c r="AP200" s="1263">
        <v>3</v>
      </c>
      <c r="AQ200" s="1064" t="s">
        <v>966</v>
      </c>
      <c r="AR200" s="1097" t="s">
        <v>1971</v>
      </c>
      <c r="AS200" s="1098"/>
      <c r="AT200" s="1088"/>
      <c r="AU200" s="1088"/>
      <c r="AV200" s="1088"/>
      <c r="AW200" s="1099"/>
      <c r="AX200" s="1100"/>
      <c r="AY200" s="1063"/>
      <c r="AZ200" s="1064"/>
      <c r="BA200" s="1064"/>
      <c r="BB200" s="1064"/>
      <c r="BC200" s="1064"/>
      <c r="BD200" s="1064"/>
      <c r="BE200" s="1064"/>
      <c r="BF200" s="1064"/>
      <c r="BG200" s="1064"/>
      <c r="BH200" s="1064"/>
      <c r="BI200" s="1394"/>
      <c r="BJ200" s="1343"/>
      <c r="BK200" s="1343"/>
      <c r="BL200" s="1343"/>
      <c r="BM200" s="1343"/>
      <c r="BN200" s="1063"/>
      <c r="BO200" s="1064"/>
      <c r="BP200" s="1064"/>
      <c r="BQ200" s="1064"/>
      <c r="BR200" s="1064"/>
      <c r="BS200" s="1103"/>
      <c r="BT200" s="1064"/>
      <c r="BU200" s="1064"/>
      <c r="BV200" s="1064"/>
      <c r="BW200" s="1104"/>
      <c r="BX200" s="1103"/>
      <c r="BY200" s="1064"/>
      <c r="BZ200" s="1064"/>
      <c r="CA200" s="1064"/>
      <c r="CB200" s="1104"/>
      <c r="CC200" s="1105"/>
      <c r="CD200" s="1351"/>
      <c r="CE200" s="1352"/>
      <c r="CF200" s="1352"/>
      <c r="CG200" s="1352"/>
      <c r="CH200" s="1414"/>
      <c r="CI200" s="1394"/>
      <c r="CJ200" s="1343"/>
      <c r="CK200" s="1343"/>
      <c r="CL200" s="1343"/>
      <c r="CM200" s="1344"/>
      <c r="CN200" s="1394"/>
      <c r="CO200" s="1343"/>
      <c r="CP200" s="1343"/>
      <c r="CQ200" s="1343"/>
      <c r="CR200" s="1344"/>
      <c r="CS200" s="1394"/>
      <c r="CT200" s="1343"/>
      <c r="CU200" s="1343"/>
      <c r="CV200" s="1343"/>
      <c r="CW200" s="1344"/>
      <c r="CX200" s="1394"/>
      <c r="CY200" s="1343"/>
      <c r="CZ200" s="1343"/>
      <c r="DA200" s="1343"/>
      <c r="DB200" s="1344"/>
      <c r="DC200" s="1343"/>
      <c r="DD200" s="1343"/>
      <c r="DE200" s="1343"/>
      <c r="DF200" s="1343"/>
      <c r="DG200" s="1344"/>
      <c r="DH200" s="1394"/>
      <c r="DI200" s="1343"/>
      <c r="DJ200" s="1343"/>
      <c r="DK200" s="1343"/>
      <c r="DL200" s="1344"/>
      <c r="DM200" s="1775"/>
      <c r="DN200" s="1776"/>
      <c r="DO200" s="1776"/>
      <c r="DP200" s="1777"/>
      <c r="DQ200" s="1776"/>
      <c r="DR200" s="1776"/>
      <c r="DS200" s="1776"/>
      <c r="DT200" s="1777"/>
      <c r="DU200" s="1352"/>
      <c r="DV200" s="1696"/>
      <c r="DW200" s="1778"/>
    </row>
    <row r="201" spans="1:127" s="390" customFormat="1" ht="15.75" customHeight="1">
      <c r="A201" s="1085" t="s">
        <v>1026</v>
      </c>
      <c r="B201" s="1045">
        <v>192</v>
      </c>
      <c r="C201" s="1006"/>
      <c r="D201" s="1006"/>
      <c r="E201" s="1006"/>
      <c r="F201" s="1006"/>
      <c r="G201" s="1006"/>
      <c r="H201" s="1006"/>
      <c r="I201" s="1006"/>
      <c r="J201" s="1006"/>
      <c r="K201" s="1006"/>
      <c r="L201" s="1006"/>
      <c r="M201" s="1045"/>
      <c r="N201" s="1006"/>
      <c r="O201" s="1006"/>
      <c r="P201" s="1006"/>
      <c r="Q201" s="1006"/>
      <c r="R201" s="1006"/>
      <c r="S201" s="1006"/>
      <c r="T201" s="1007"/>
      <c r="U201" s="1086" t="s">
        <v>2771</v>
      </c>
      <c r="V201" s="1087" t="s">
        <v>2757</v>
      </c>
      <c r="W201" s="1087" t="s">
        <v>1920</v>
      </c>
      <c r="X201" s="1088" t="s">
        <v>2772</v>
      </c>
      <c r="Y201" s="1089" t="s">
        <v>2773</v>
      </c>
      <c r="Z201" s="1090" t="s">
        <v>2774</v>
      </c>
      <c r="AA201" s="1091" t="s">
        <v>1971</v>
      </c>
      <c r="AB201" s="1092">
        <v>1</v>
      </c>
      <c r="AC201" s="1092" t="s">
        <v>1971</v>
      </c>
      <c r="AD201" s="1092" t="s">
        <v>1971</v>
      </c>
      <c r="AE201" s="1092" t="s">
        <v>1971</v>
      </c>
      <c r="AF201" s="1092" t="s">
        <v>1971</v>
      </c>
      <c r="AG201" s="1092" t="s">
        <v>1971</v>
      </c>
      <c r="AH201" s="1092" t="s">
        <v>1971</v>
      </c>
      <c r="AI201" s="1093">
        <f t="shared" si="2"/>
        <v>1</v>
      </c>
      <c r="AJ201" s="1094" t="s">
        <v>984</v>
      </c>
      <c r="AK201" s="1094" t="s">
        <v>964</v>
      </c>
      <c r="AL201" s="1094" t="s">
        <v>965</v>
      </c>
      <c r="AM201" s="1095" t="s">
        <v>2315</v>
      </c>
      <c r="AN201" s="1006" t="s">
        <v>293</v>
      </c>
      <c r="AO201" s="1006" t="s">
        <v>2775</v>
      </c>
      <c r="AP201" s="1263">
        <v>1</v>
      </c>
      <c r="AQ201" s="1064" t="s">
        <v>966</v>
      </c>
      <c r="AR201" s="1097" t="s">
        <v>1971</v>
      </c>
      <c r="AS201" s="1098"/>
      <c r="AT201" s="1088"/>
      <c r="AU201" s="1088"/>
      <c r="AV201" s="1088"/>
      <c r="AW201" s="1099"/>
      <c r="AX201" s="1100"/>
      <c r="AY201" s="1063"/>
      <c r="AZ201" s="1064"/>
      <c r="BA201" s="1064"/>
      <c r="BB201" s="1064"/>
      <c r="BC201" s="1064"/>
      <c r="BD201" s="1064"/>
      <c r="BE201" s="1064"/>
      <c r="BF201" s="1064"/>
      <c r="BG201" s="1064"/>
      <c r="BH201" s="1064"/>
      <c r="BI201" s="1394"/>
      <c r="BJ201" s="1343"/>
      <c r="BK201" s="1343"/>
      <c r="BL201" s="1343"/>
      <c r="BM201" s="1343"/>
      <c r="BN201" s="1063"/>
      <c r="BO201" s="1064"/>
      <c r="BP201" s="1064"/>
      <c r="BQ201" s="1064"/>
      <c r="BR201" s="1064"/>
      <c r="BS201" s="1103"/>
      <c r="BT201" s="1064"/>
      <c r="BU201" s="1064"/>
      <c r="BV201" s="1064"/>
      <c r="BW201" s="1104"/>
      <c r="BX201" s="1103"/>
      <c r="BY201" s="1064"/>
      <c r="BZ201" s="1064"/>
      <c r="CA201" s="1064"/>
      <c r="CB201" s="1104"/>
      <c r="CC201" s="1105"/>
      <c r="CD201" s="1351"/>
      <c r="CE201" s="1352"/>
      <c r="CF201" s="1352"/>
      <c r="CG201" s="1352"/>
      <c r="CH201" s="1414"/>
      <c r="CI201" s="1394"/>
      <c r="CJ201" s="1343"/>
      <c r="CK201" s="1343"/>
      <c r="CL201" s="1343"/>
      <c r="CM201" s="1344"/>
      <c r="CN201" s="1394"/>
      <c r="CO201" s="1343"/>
      <c r="CP201" s="1343"/>
      <c r="CQ201" s="1343"/>
      <c r="CR201" s="1344"/>
      <c r="CS201" s="1394"/>
      <c r="CT201" s="1343"/>
      <c r="CU201" s="1343"/>
      <c r="CV201" s="1343"/>
      <c r="CW201" s="1344"/>
      <c r="CX201" s="1394"/>
      <c r="CY201" s="1343"/>
      <c r="CZ201" s="1343"/>
      <c r="DA201" s="1343"/>
      <c r="DB201" s="1344"/>
      <c r="DC201" s="1343"/>
      <c r="DD201" s="1343"/>
      <c r="DE201" s="1343"/>
      <c r="DF201" s="1343"/>
      <c r="DG201" s="1344"/>
      <c r="DH201" s="1394"/>
      <c r="DI201" s="1343"/>
      <c r="DJ201" s="1343"/>
      <c r="DK201" s="1343"/>
      <c r="DL201" s="1344"/>
      <c r="DM201" s="1775"/>
      <c r="DN201" s="1776"/>
      <c r="DO201" s="1776"/>
      <c r="DP201" s="1777"/>
      <c r="DQ201" s="1776"/>
      <c r="DR201" s="1776"/>
      <c r="DS201" s="1776"/>
      <c r="DT201" s="1777"/>
      <c r="DU201" s="1352"/>
      <c r="DV201" s="1696"/>
      <c r="DW201" s="1778"/>
    </row>
    <row r="202" spans="1:127" s="390" customFormat="1" ht="15.75" customHeight="1">
      <c r="A202" s="1085" t="s">
        <v>1026</v>
      </c>
      <c r="B202" s="1045">
        <v>193</v>
      </c>
      <c r="C202" s="1006"/>
      <c r="D202" s="1006"/>
      <c r="E202" s="1006"/>
      <c r="F202" s="1006"/>
      <c r="G202" s="1006"/>
      <c r="H202" s="1006"/>
      <c r="I202" s="1006"/>
      <c r="J202" s="1006"/>
      <c r="K202" s="1006"/>
      <c r="L202" s="1006"/>
      <c r="M202" s="1045"/>
      <c r="N202" s="1006"/>
      <c r="O202" s="1006"/>
      <c r="P202" s="1006"/>
      <c r="Q202" s="1006"/>
      <c r="R202" s="1006"/>
      <c r="S202" s="1006"/>
      <c r="T202" s="1007"/>
      <c r="U202" s="1086" t="s">
        <v>2776</v>
      </c>
      <c r="V202" s="1087" t="s">
        <v>2777</v>
      </c>
      <c r="W202" s="1087" t="s">
        <v>1936</v>
      </c>
      <c r="X202" s="1088" t="s">
        <v>2778</v>
      </c>
      <c r="Y202" s="1089" t="s">
        <v>2779</v>
      </c>
      <c r="Z202" s="1090" t="s">
        <v>2780</v>
      </c>
      <c r="AA202" s="1091" t="s">
        <v>1971</v>
      </c>
      <c r="AB202" s="1092" t="s">
        <v>1971</v>
      </c>
      <c r="AC202" s="1092" t="s">
        <v>1971</v>
      </c>
      <c r="AD202" s="1092" t="s">
        <v>1971</v>
      </c>
      <c r="AE202" s="1092">
        <v>1</v>
      </c>
      <c r="AF202" s="1092" t="s">
        <v>1971</v>
      </c>
      <c r="AG202" s="1092" t="s">
        <v>1971</v>
      </c>
      <c r="AH202" s="1092" t="s">
        <v>1971</v>
      </c>
      <c r="AI202" s="1093">
        <f t="shared" ref="AI202:AI265" si="3">SUM(AA202:AH202)</f>
        <v>1</v>
      </c>
      <c r="AJ202" s="1094" t="s">
        <v>988</v>
      </c>
      <c r="AK202" s="1094" t="s">
        <v>964</v>
      </c>
      <c r="AL202" s="1094" t="s">
        <v>965</v>
      </c>
      <c r="AM202" s="1095" t="s">
        <v>2781</v>
      </c>
      <c r="AN202" s="1006" t="s">
        <v>293</v>
      </c>
      <c r="AO202" s="1006" t="s">
        <v>2453</v>
      </c>
      <c r="AP202" s="1263">
        <v>2</v>
      </c>
      <c r="AQ202" s="1064" t="s">
        <v>978</v>
      </c>
      <c r="AR202" s="1097" t="s">
        <v>1971</v>
      </c>
      <c r="AS202" s="1098"/>
      <c r="AT202" s="1088"/>
      <c r="AU202" s="1088"/>
      <c r="AV202" s="1088"/>
      <c r="AW202" s="1099"/>
      <c r="AX202" s="1100"/>
      <c r="AY202" s="1063"/>
      <c r="AZ202" s="1064"/>
      <c r="BA202" s="1064"/>
      <c r="BB202" s="1064"/>
      <c r="BC202" s="1064"/>
      <c r="BD202" s="1064"/>
      <c r="BE202" s="1064"/>
      <c r="BF202" s="1064"/>
      <c r="BG202" s="1064"/>
      <c r="BH202" s="1064"/>
      <c r="BI202" s="1394"/>
      <c r="BJ202" s="1343"/>
      <c r="BK202" s="1343"/>
      <c r="BL202" s="1343"/>
      <c r="BM202" s="1343"/>
      <c r="BN202" s="1063"/>
      <c r="BO202" s="1064"/>
      <c r="BP202" s="1064"/>
      <c r="BQ202" s="1064"/>
      <c r="BR202" s="1064"/>
      <c r="BS202" s="1103"/>
      <c r="BT202" s="1064"/>
      <c r="BU202" s="1064"/>
      <c r="BV202" s="1064"/>
      <c r="BW202" s="1104"/>
      <c r="BX202" s="1103"/>
      <c r="BY202" s="1064"/>
      <c r="BZ202" s="1064"/>
      <c r="CA202" s="1064"/>
      <c r="CB202" s="1104"/>
      <c r="CC202" s="1105"/>
      <c r="CD202" s="1351"/>
      <c r="CE202" s="1352"/>
      <c r="CF202" s="1352"/>
      <c r="CG202" s="1352"/>
      <c r="CH202" s="1414"/>
      <c r="CI202" s="1394"/>
      <c r="CJ202" s="1343"/>
      <c r="CK202" s="1343"/>
      <c r="CL202" s="1343"/>
      <c r="CM202" s="1344"/>
      <c r="CN202" s="1394"/>
      <c r="CO202" s="1343"/>
      <c r="CP202" s="1343"/>
      <c r="CQ202" s="1343"/>
      <c r="CR202" s="1344"/>
      <c r="CS202" s="1394"/>
      <c r="CT202" s="1343"/>
      <c r="CU202" s="1343"/>
      <c r="CV202" s="1343"/>
      <c r="CW202" s="1344"/>
      <c r="CX202" s="1394"/>
      <c r="CY202" s="1343"/>
      <c r="CZ202" s="1343"/>
      <c r="DA202" s="1343"/>
      <c r="DB202" s="1344"/>
      <c r="DC202" s="1343"/>
      <c r="DD202" s="1343"/>
      <c r="DE202" s="1343"/>
      <c r="DF202" s="1343"/>
      <c r="DG202" s="1344"/>
      <c r="DH202" s="1394"/>
      <c r="DI202" s="1343"/>
      <c r="DJ202" s="1343"/>
      <c r="DK202" s="1343"/>
      <c r="DL202" s="1344"/>
      <c r="DM202" s="1775"/>
      <c r="DN202" s="1776"/>
      <c r="DO202" s="1776"/>
      <c r="DP202" s="1777"/>
      <c r="DQ202" s="1776"/>
      <c r="DR202" s="1776"/>
      <c r="DS202" s="1776"/>
      <c r="DT202" s="1777"/>
      <c r="DU202" s="1352"/>
      <c r="DV202" s="1696"/>
      <c r="DW202" s="1778"/>
    </row>
    <row r="203" spans="1:127" s="390" customFormat="1" ht="15.75" customHeight="1">
      <c r="A203" s="1085" t="s">
        <v>1026</v>
      </c>
      <c r="B203" s="1045">
        <v>194</v>
      </c>
      <c r="C203" s="1006"/>
      <c r="D203" s="1006"/>
      <c r="E203" s="1006"/>
      <c r="F203" s="1006"/>
      <c r="G203" s="1006"/>
      <c r="H203" s="1006"/>
      <c r="I203" s="1006"/>
      <c r="J203" s="1006"/>
      <c r="K203" s="1006"/>
      <c r="L203" s="1006"/>
      <c r="M203" s="1045"/>
      <c r="N203" s="1006"/>
      <c r="O203" s="1006"/>
      <c r="P203" s="1006"/>
      <c r="Q203" s="1006"/>
      <c r="R203" s="1006"/>
      <c r="S203" s="1006"/>
      <c r="T203" s="1007"/>
      <c r="U203" s="1086" t="s">
        <v>2782</v>
      </c>
      <c r="V203" s="1087" t="s">
        <v>2777</v>
      </c>
      <c r="W203" s="1087" t="s">
        <v>1936</v>
      </c>
      <c r="X203" s="1088" t="s">
        <v>2783</v>
      </c>
      <c r="Y203" s="1089" t="s">
        <v>2784</v>
      </c>
      <c r="Z203" s="1090" t="s">
        <v>2785</v>
      </c>
      <c r="AA203" s="1091" t="s">
        <v>1971</v>
      </c>
      <c r="AB203" s="1092" t="s">
        <v>1971</v>
      </c>
      <c r="AC203" s="1092" t="s">
        <v>1971</v>
      </c>
      <c r="AD203" s="1092" t="s">
        <v>1971</v>
      </c>
      <c r="AE203" s="1092">
        <v>1</v>
      </c>
      <c r="AF203" s="1092" t="s">
        <v>1971</v>
      </c>
      <c r="AG203" s="1092" t="s">
        <v>1971</v>
      </c>
      <c r="AH203" s="1092" t="s">
        <v>1971</v>
      </c>
      <c r="AI203" s="1093">
        <f t="shared" si="3"/>
        <v>1</v>
      </c>
      <c r="AJ203" s="1094" t="s">
        <v>984</v>
      </c>
      <c r="AK203" s="1094" t="s">
        <v>964</v>
      </c>
      <c r="AL203" s="1094" t="s">
        <v>965</v>
      </c>
      <c r="AM203" s="1095" t="s">
        <v>2058</v>
      </c>
      <c r="AN203" s="1006" t="s">
        <v>991</v>
      </c>
      <c r="AO203" s="1006" t="s">
        <v>2786</v>
      </c>
      <c r="AP203" s="1263">
        <v>0</v>
      </c>
      <c r="AQ203" s="1064" t="s">
        <v>966</v>
      </c>
      <c r="AR203" s="1097" t="s">
        <v>1971</v>
      </c>
      <c r="AS203" s="1098"/>
      <c r="AT203" s="1088"/>
      <c r="AU203" s="1088"/>
      <c r="AV203" s="1088"/>
      <c r="AW203" s="1099"/>
      <c r="AX203" s="1100"/>
      <c r="AY203" s="1063"/>
      <c r="AZ203" s="1064"/>
      <c r="BA203" s="1064"/>
      <c r="BB203" s="1064"/>
      <c r="BC203" s="1064"/>
      <c r="BD203" s="1064"/>
      <c r="BE203" s="1064"/>
      <c r="BF203" s="1064"/>
      <c r="BG203" s="1064"/>
      <c r="BH203" s="1064"/>
      <c r="BI203" s="1394"/>
      <c r="BJ203" s="1343"/>
      <c r="BK203" s="1343"/>
      <c r="BL203" s="1343"/>
      <c r="BM203" s="1343"/>
      <c r="BN203" s="1063"/>
      <c r="BO203" s="1064"/>
      <c r="BP203" s="1064"/>
      <c r="BQ203" s="1064"/>
      <c r="BR203" s="1064"/>
      <c r="BS203" s="1103"/>
      <c r="BT203" s="1064"/>
      <c r="BU203" s="1064"/>
      <c r="BV203" s="1064"/>
      <c r="BW203" s="1104"/>
      <c r="BX203" s="1103"/>
      <c r="BY203" s="1064"/>
      <c r="BZ203" s="1064"/>
      <c r="CA203" s="1064"/>
      <c r="CB203" s="1104"/>
      <c r="CC203" s="1105"/>
      <c r="CD203" s="1351"/>
      <c r="CE203" s="1352"/>
      <c r="CF203" s="1352"/>
      <c r="CG203" s="1352"/>
      <c r="CH203" s="1414"/>
      <c r="CI203" s="1394"/>
      <c r="CJ203" s="1343"/>
      <c r="CK203" s="1343"/>
      <c r="CL203" s="1343"/>
      <c r="CM203" s="1344"/>
      <c r="CN203" s="1394"/>
      <c r="CO203" s="1343"/>
      <c r="CP203" s="1343"/>
      <c r="CQ203" s="1343"/>
      <c r="CR203" s="1344"/>
      <c r="CS203" s="1394"/>
      <c r="CT203" s="1343"/>
      <c r="CU203" s="1343"/>
      <c r="CV203" s="1343"/>
      <c r="CW203" s="1344"/>
      <c r="CX203" s="1394"/>
      <c r="CY203" s="1343"/>
      <c r="CZ203" s="1343"/>
      <c r="DA203" s="1343"/>
      <c r="DB203" s="1344"/>
      <c r="DC203" s="1343"/>
      <c r="DD203" s="1343"/>
      <c r="DE203" s="1343"/>
      <c r="DF203" s="1343"/>
      <c r="DG203" s="1344"/>
      <c r="DH203" s="1394"/>
      <c r="DI203" s="1343"/>
      <c r="DJ203" s="1343"/>
      <c r="DK203" s="1343"/>
      <c r="DL203" s="1344"/>
      <c r="DM203" s="1775"/>
      <c r="DN203" s="1776"/>
      <c r="DO203" s="1776"/>
      <c r="DP203" s="1777"/>
      <c r="DQ203" s="1776"/>
      <c r="DR203" s="1776"/>
      <c r="DS203" s="1776"/>
      <c r="DT203" s="1777"/>
      <c r="DU203" s="1352"/>
      <c r="DV203" s="1696"/>
      <c r="DW203" s="1778"/>
    </row>
    <row r="204" spans="1:127" s="390" customFormat="1" ht="15.75" customHeight="1">
      <c r="A204" s="1085" t="s">
        <v>1026</v>
      </c>
      <c r="B204" s="1045">
        <v>195</v>
      </c>
      <c r="C204" s="1006"/>
      <c r="D204" s="1006"/>
      <c r="E204" s="1006"/>
      <c r="F204" s="1006"/>
      <c r="G204" s="1006"/>
      <c r="H204" s="1006"/>
      <c r="I204" s="1006"/>
      <c r="J204" s="1006"/>
      <c r="K204" s="1006"/>
      <c r="L204" s="1006"/>
      <c r="M204" s="1045"/>
      <c r="N204" s="1006"/>
      <c r="O204" s="1006"/>
      <c r="P204" s="1006"/>
      <c r="Q204" s="1006"/>
      <c r="R204" s="1006"/>
      <c r="S204" s="1006"/>
      <c r="T204" s="1007"/>
      <c r="U204" s="1086" t="s">
        <v>2787</v>
      </c>
      <c r="V204" s="1087" t="s">
        <v>2777</v>
      </c>
      <c r="W204" s="1087" t="s">
        <v>1936</v>
      </c>
      <c r="X204" s="1088" t="s">
        <v>2788</v>
      </c>
      <c r="Y204" s="1089" t="s">
        <v>1960</v>
      </c>
      <c r="Z204" s="1090" t="s">
        <v>2789</v>
      </c>
      <c r="AA204" s="1091" t="s">
        <v>1971</v>
      </c>
      <c r="AB204" s="1092" t="s">
        <v>1971</v>
      </c>
      <c r="AC204" s="1092" t="s">
        <v>1971</v>
      </c>
      <c r="AD204" s="1092" t="s">
        <v>1971</v>
      </c>
      <c r="AE204" s="1092">
        <v>1</v>
      </c>
      <c r="AF204" s="1092" t="s">
        <v>1971</v>
      </c>
      <c r="AG204" s="1092" t="s">
        <v>1971</v>
      </c>
      <c r="AH204" s="1092" t="s">
        <v>1971</v>
      </c>
      <c r="AI204" s="1093">
        <f t="shared" si="3"/>
        <v>1</v>
      </c>
      <c r="AJ204" s="1094" t="s">
        <v>988</v>
      </c>
      <c r="AK204" s="1094" t="s">
        <v>964</v>
      </c>
      <c r="AL204" s="1094" t="s">
        <v>965</v>
      </c>
      <c r="AM204" s="1095" t="s">
        <v>1027</v>
      </c>
      <c r="AN204" s="1006" t="s">
        <v>1039</v>
      </c>
      <c r="AO204" s="1006" t="s">
        <v>2790</v>
      </c>
      <c r="AP204" s="1263">
        <v>2</v>
      </c>
      <c r="AQ204" s="1064" t="s">
        <v>966</v>
      </c>
      <c r="AR204" s="1097" t="s">
        <v>1960</v>
      </c>
      <c r="AS204" s="1098"/>
      <c r="AT204" s="1088"/>
      <c r="AU204" s="1088"/>
      <c r="AV204" s="1088"/>
      <c r="AW204" s="1099"/>
      <c r="AX204" s="1100"/>
      <c r="AY204" s="1063"/>
      <c r="AZ204" s="1064"/>
      <c r="BA204" s="1064"/>
      <c r="BB204" s="1064"/>
      <c r="BC204" s="1064"/>
      <c r="BD204" s="1064"/>
      <c r="BE204" s="1064"/>
      <c r="BF204" s="1064"/>
      <c r="BG204" s="1064"/>
      <c r="BH204" s="1064"/>
      <c r="BI204" s="1063" t="s">
        <v>1971</v>
      </c>
      <c r="BJ204" s="1064" t="s">
        <v>1971</v>
      </c>
      <c r="BK204" s="1064" t="s">
        <v>1971</v>
      </c>
      <c r="BL204" s="1064" t="s">
        <v>1971</v>
      </c>
      <c r="BM204" s="1064" t="s">
        <v>1971</v>
      </c>
      <c r="BN204" s="1063"/>
      <c r="BO204" s="1064"/>
      <c r="BP204" s="1064"/>
      <c r="BQ204" s="1064"/>
      <c r="BR204" s="1064"/>
      <c r="BS204" s="1103"/>
      <c r="BT204" s="1064"/>
      <c r="BU204" s="1064"/>
      <c r="BV204" s="1064"/>
      <c r="BW204" s="1104"/>
      <c r="BX204" s="1103"/>
      <c r="BY204" s="1064"/>
      <c r="BZ204" s="1064"/>
      <c r="CA204" s="1064"/>
      <c r="CB204" s="1104"/>
      <c r="CC204" s="1105"/>
      <c r="CD204" s="1106" t="s">
        <v>961</v>
      </c>
      <c r="CE204" s="1107" t="s">
        <v>961</v>
      </c>
      <c r="CF204" s="1107" t="s">
        <v>961</v>
      </c>
      <c r="CG204" s="1107" t="s">
        <v>961</v>
      </c>
      <c r="CH204" s="1108" t="s">
        <v>961</v>
      </c>
      <c r="CI204" s="1063" t="s">
        <v>1971</v>
      </c>
      <c r="CJ204" s="1064" t="s">
        <v>1971</v>
      </c>
      <c r="CK204" s="1064" t="s">
        <v>1971</v>
      </c>
      <c r="CL204" s="1064" t="s">
        <v>1971</v>
      </c>
      <c r="CM204" s="1105" t="s">
        <v>1971</v>
      </c>
      <c r="CN204" s="1063" t="s">
        <v>1971</v>
      </c>
      <c r="CO204" s="1064" t="s">
        <v>1971</v>
      </c>
      <c r="CP204" s="1064" t="s">
        <v>1971</v>
      </c>
      <c r="CQ204" s="1064" t="s">
        <v>1971</v>
      </c>
      <c r="CR204" s="1105" t="s">
        <v>1971</v>
      </c>
      <c r="CS204" s="1063" t="s">
        <v>1971</v>
      </c>
      <c r="CT204" s="1064" t="s">
        <v>1971</v>
      </c>
      <c r="CU204" s="1064" t="s">
        <v>1971</v>
      </c>
      <c r="CV204" s="1064" t="s">
        <v>1971</v>
      </c>
      <c r="CW204" s="1105" t="s">
        <v>1971</v>
      </c>
      <c r="CX204" s="1063" t="s">
        <v>1971</v>
      </c>
      <c r="CY204" s="1064" t="s">
        <v>1971</v>
      </c>
      <c r="CZ204" s="1064" t="s">
        <v>1971</v>
      </c>
      <c r="DA204" s="1064" t="s">
        <v>1971</v>
      </c>
      <c r="DB204" s="1105" t="s">
        <v>1971</v>
      </c>
      <c r="DC204" s="1064" t="s">
        <v>1971</v>
      </c>
      <c r="DD204" s="1064" t="s">
        <v>1971</v>
      </c>
      <c r="DE204" s="1064" t="s">
        <v>1971</v>
      </c>
      <c r="DF204" s="1064" t="s">
        <v>1971</v>
      </c>
      <c r="DG204" s="1105" t="s">
        <v>1971</v>
      </c>
      <c r="DH204" s="1063" t="s">
        <v>1971</v>
      </c>
      <c r="DI204" s="1064" t="s">
        <v>1971</v>
      </c>
      <c r="DJ204" s="1064" t="s">
        <v>1971</v>
      </c>
      <c r="DK204" s="1064" t="s">
        <v>1971</v>
      </c>
      <c r="DL204" s="1105" t="s">
        <v>1971</v>
      </c>
      <c r="DM204" s="1109" t="s">
        <v>1971</v>
      </c>
      <c r="DN204" s="1110" t="s">
        <v>1971</v>
      </c>
      <c r="DO204" s="1110" t="s">
        <v>1971</v>
      </c>
      <c r="DP204" s="1111" t="s">
        <v>1971</v>
      </c>
      <c r="DQ204" s="1110" t="s">
        <v>1971</v>
      </c>
      <c r="DR204" s="1110" t="s">
        <v>1971</v>
      </c>
      <c r="DS204" s="1110" t="s">
        <v>1971</v>
      </c>
      <c r="DT204" s="1111" t="s">
        <v>1971</v>
      </c>
      <c r="DU204" s="1107" t="s">
        <v>1971</v>
      </c>
      <c r="DV204" s="1112">
        <v>1</v>
      </c>
      <c r="DW204" s="1113" t="s">
        <v>1971</v>
      </c>
    </row>
    <row r="205" spans="1:127" s="390" customFormat="1" ht="15.75" customHeight="1">
      <c r="A205" s="1085" t="s">
        <v>1026</v>
      </c>
      <c r="B205" s="1045">
        <v>196</v>
      </c>
      <c r="C205" s="1006"/>
      <c r="D205" s="1006"/>
      <c r="E205" s="1006"/>
      <c r="F205" s="1006"/>
      <c r="G205" s="1006"/>
      <c r="H205" s="1006"/>
      <c r="I205" s="1006"/>
      <c r="J205" s="1006"/>
      <c r="K205" s="1006"/>
      <c r="L205" s="1006"/>
      <c r="M205" s="1045"/>
      <c r="N205" s="1006"/>
      <c r="O205" s="1006"/>
      <c r="P205" s="1006"/>
      <c r="Q205" s="1006"/>
      <c r="R205" s="1006"/>
      <c r="S205" s="1006"/>
      <c r="T205" s="1007"/>
      <c r="U205" s="1086" t="s">
        <v>2791</v>
      </c>
      <c r="V205" s="1087" t="s">
        <v>2777</v>
      </c>
      <c r="W205" s="1087" t="s">
        <v>1936</v>
      </c>
      <c r="X205" s="1088" t="s">
        <v>2792</v>
      </c>
      <c r="Y205" s="1089" t="s">
        <v>1964</v>
      </c>
      <c r="Z205" s="1090" t="s">
        <v>2793</v>
      </c>
      <c r="AA205" s="1091" t="s">
        <v>1971</v>
      </c>
      <c r="AB205" s="1092">
        <v>1</v>
      </c>
      <c r="AC205" s="1092" t="s">
        <v>1971</v>
      </c>
      <c r="AD205" s="1092" t="s">
        <v>1971</v>
      </c>
      <c r="AE205" s="1092" t="s">
        <v>1971</v>
      </c>
      <c r="AF205" s="1092" t="s">
        <v>1971</v>
      </c>
      <c r="AG205" s="1092" t="s">
        <v>1971</v>
      </c>
      <c r="AH205" s="1092" t="s">
        <v>1971</v>
      </c>
      <c r="AI205" s="1093">
        <f t="shared" si="3"/>
        <v>1</v>
      </c>
      <c r="AJ205" s="1094" t="s">
        <v>988</v>
      </c>
      <c r="AK205" s="1094" t="s">
        <v>964</v>
      </c>
      <c r="AL205" s="1094" t="s">
        <v>965</v>
      </c>
      <c r="AM205" s="1095" t="s">
        <v>1031</v>
      </c>
      <c r="AN205" s="1006" t="s">
        <v>1039</v>
      </c>
      <c r="AO205" s="1006" t="s">
        <v>2794</v>
      </c>
      <c r="AP205" s="1263">
        <v>2</v>
      </c>
      <c r="AQ205" s="1064" t="s">
        <v>966</v>
      </c>
      <c r="AR205" s="1097" t="s">
        <v>1964</v>
      </c>
      <c r="AS205" s="1098"/>
      <c r="AT205" s="1088"/>
      <c r="AU205" s="1088"/>
      <c r="AV205" s="1088"/>
      <c r="AW205" s="1099"/>
      <c r="AX205" s="1100"/>
      <c r="AY205" s="1063"/>
      <c r="AZ205" s="1064"/>
      <c r="BA205" s="1064"/>
      <c r="BB205" s="1064"/>
      <c r="BC205" s="1064"/>
      <c r="BD205" s="1064"/>
      <c r="BE205" s="1064"/>
      <c r="BF205" s="1064"/>
      <c r="BG205" s="1064"/>
      <c r="BH205" s="1064"/>
      <c r="BI205" s="1063" t="s">
        <v>1971</v>
      </c>
      <c r="BJ205" s="1064" t="s">
        <v>1971</v>
      </c>
      <c r="BK205" s="1064" t="s">
        <v>1971</v>
      </c>
      <c r="BL205" s="1064" t="s">
        <v>1971</v>
      </c>
      <c r="BM205" s="1064" t="s">
        <v>1971</v>
      </c>
      <c r="BN205" s="1063"/>
      <c r="BO205" s="1064"/>
      <c r="BP205" s="1064"/>
      <c r="BQ205" s="1064"/>
      <c r="BR205" s="1064"/>
      <c r="BS205" s="1103"/>
      <c r="BT205" s="1064"/>
      <c r="BU205" s="1064"/>
      <c r="BV205" s="1064"/>
      <c r="BW205" s="1104"/>
      <c r="BX205" s="1103"/>
      <c r="BY205" s="1064"/>
      <c r="BZ205" s="1064"/>
      <c r="CA205" s="1064"/>
      <c r="CB205" s="1104"/>
      <c r="CC205" s="1105"/>
      <c r="CD205" s="1106" t="s">
        <v>961</v>
      </c>
      <c r="CE205" s="1107" t="s">
        <v>961</v>
      </c>
      <c r="CF205" s="1107" t="s">
        <v>961</v>
      </c>
      <c r="CG205" s="1107" t="s">
        <v>961</v>
      </c>
      <c r="CH205" s="1108" t="s">
        <v>961</v>
      </c>
      <c r="CI205" s="1063" t="s">
        <v>1971</v>
      </c>
      <c r="CJ205" s="1064" t="s">
        <v>1971</v>
      </c>
      <c r="CK205" s="1064" t="s">
        <v>1971</v>
      </c>
      <c r="CL205" s="1064" t="s">
        <v>1971</v>
      </c>
      <c r="CM205" s="1105" t="s">
        <v>1971</v>
      </c>
      <c r="CN205" s="1063" t="s">
        <v>1971</v>
      </c>
      <c r="CO205" s="1064" t="s">
        <v>1971</v>
      </c>
      <c r="CP205" s="1064" t="s">
        <v>1971</v>
      </c>
      <c r="CQ205" s="1064" t="s">
        <v>1971</v>
      </c>
      <c r="CR205" s="1105" t="s">
        <v>1971</v>
      </c>
      <c r="CS205" s="1063" t="s">
        <v>1971</v>
      </c>
      <c r="CT205" s="1064" t="s">
        <v>1971</v>
      </c>
      <c r="CU205" s="1064" t="s">
        <v>1971</v>
      </c>
      <c r="CV205" s="1064" t="s">
        <v>1971</v>
      </c>
      <c r="CW205" s="1105" t="s">
        <v>1971</v>
      </c>
      <c r="CX205" s="1063" t="s">
        <v>1971</v>
      </c>
      <c r="CY205" s="1064" t="s">
        <v>1971</v>
      </c>
      <c r="CZ205" s="1064" t="s">
        <v>1971</v>
      </c>
      <c r="DA205" s="1064" t="s">
        <v>1971</v>
      </c>
      <c r="DB205" s="1105" t="s">
        <v>1971</v>
      </c>
      <c r="DC205" s="1064" t="s">
        <v>1971</v>
      </c>
      <c r="DD205" s="1064" t="s">
        <v>1971</v>
      </c>
      <c r="DE205" s="1064" t="s">
        <v>1971</v>
      </c>
      <c r="DF205" s="1064" t="s">
        <v>1971</v>
      </c>
      <c r="DG205" s="1105" t="s">
        <v>1971</v>
      </c>
      <c r="DH205" s="1063" t="s">
        <v>1971</v>
      </c>
      <c r="DI205" s="1064" t="s">
        <v>1971</v>
      </c>
      <c r="DJ205" s="1064" t="s">
        <v>1971</v>
      </c>
      <c r="DK205" s="1064" t="s">
        <v>1971</v>
      </c>
      <c r="DL205" s="1105" t="s">
        <v>1971</v>
      </c>
      <c r="DM205" s="1109" t="s">
        <v>1971</v>
      </c>
      <c r="DN205" s="1110" t="s">
        <v>1971</v>
      </c>
      <c r="DO205" s="1110" t="s">
        <v>1971</v>
      </c>
      <c r="DP205" s="1111" t="s">
        <v>1971</v>
      </c>
      <c r="DQ205" s="1110" t="s">
        <v>1971</v>
      </c>
      <c r="DR205" s="1110" t="s">
        <v>1971</v>
      </c>
      <c r="DS205" s="1110" t="s">
        <v>1971</v>
      </c>
      <c r="DT205" s="1111" t="s">
        <v>1971</v>
      </c>
      <c r="DU205" s="1107" t="s">
        <v>1971</v>
      </c>
      <c r="DV205" s="1112">
        <v>1</v>
      </c>
      <c r="DW205" s="1113" t="s">
        <v>1971</v>
      </c>
    </row>
    <row r="206" spans="1:127" s="390" customFormat="1" ht="15.75" customHeight="1">
      <c r="A206" s="1085" t="s">
        <v>1026</v>
      </c>
      <c r="B206" s="1045">
        <v>197</v>
      </c>
      <c r="C206" s="1006"/>
      <c r="D206" s="1006"/>
      <c r="E206" s="1006"/>
      <c r="F206" s="1006"/>
      <c r="G206" s="1006"/>
      <c r="H206" s="1006"/>
      <c r="I206" s="1006"/>
      <c r="J206" s="1006"/>
      <c r="K206" s="1006"/>
      <c r="L206" s="1006"/>
      <c r="M206" s="1045"/>
      <c r="N206" s="1006"/>
      <c r="O206" s="1006"/>
      <c r="P206" s="1006"/>
      <c r="Q206" s="1006"/>
      <c r="R206" s="1006"/>
      <c r="S206" s="1006"/>
      <c r="T206" s="1007"/>
      <c r="U206" s="1086" t="s">
        <v>2795</v>
      </c>
      <c r="V206" s="1087" t="s">
        <v>2727</v>
      </c>
      <c r="W206" s="1087" t="s">
        <v>1936</v>
      </c>
      <c r="X206" s="1088" t="s">
        <v>2796</v>
      </c>
      <c r="Y206" s="1089" t="s">
        <v>2797</v>
      </c>
      <c r="Z206" s="1090" t="s">
        <v>2798</v>
      </c>
      <c r="AA206" s="1091" t="s">
        <v>1971</v>
      </c>
      <c r="AB206" s="1092">
        <v>1</v>
      </c>
      <c r="AC206" s="1092" t="s">
        <v>1971</v>
      </c>
      <c r="AD206" s="1092" t="s">
        <v>1971</v>
      </c>
      <c r="AE206" s="1092" t="s">
        <v>1971</v>
      </c>
      <c r="AF206" s="1092" t="s">
        <v>1971</v>
      </c>
      <c r="AG206" s="1092" t="s">
        <v>1971</v>
      </c>
      <c r="AH206" s="1092" t="s">
        <v>1971</v>
      </c>
      <c r="AI206" s="1093">
        <f t="shared" si="3"/>
        <v>1</v>
      </c>
      <c r="AJ206" s="1094" t="s">
        <v>963</v>
      </c>
      <c r="AK206" s="1094" t="s">
        <v>1971</v>
      </c>
      <c r="AL206" s="1094" t="s">
        <v>1971</v>
      </c>
      <c r="AM206" s="1095" t="s">
        <v>1939</v>
      </c>
      <c r="AN206" s="1006" t="s">
        <v>1041</v>
      </c>
      <c r="AO206" s="1006" t="s">
        <v>2799</v>
      </c>
      <c r="AP206" s="1263">
        <v>0</v>
      </c>
      <c r="AQ206" s="1064" t="s">
        <v>978</v>
      </c>
      <c r="AR206" s="1097" t="s">
        <v>1971</v>
      </c>
      <c r="AS206" s="1098"/>
      <c r="AT206" s="1088"/>
      <c r="AU206" s="1088"/>
      <c r="AV206" s="1088"/>
      <c r="AW206" s="1099"/>
      <c r="AX206" s="1100"/>
      <c r="AY206" s="1063"/>
      <c r="AZ206" s="1064"/>
      <c r="BA206" s="1064"/>
      <c r="BB206" s="1064"/>
      <c r="BC206" s="1064"/>
      <c r="BD206" s="1064"/>
      <c r="BE206" s="1064"/>
      <c r="BF206" s="1064"/>
      <c r="BG206" s="1064"/>
      <c r="BH206" s="1064"/>
      <c r="BI206" s="1394"/>
      <c r="BJ206" s="1343"/>
      <c r="BK206" s="1343"/>
      <c r="BL206" s="1343"/>
      <c r="BM206" s="1343"/>
      <c r="BN206" s="1063"/>
      <c r="BO206" s="1064"/>
      <c r="BP206" s="1064"/>
      <c r="BQ206" s="1064"/>
      <c r="BR206" s="1064"/>
      <c r="BS206" s="1103"/>
      <c r="BT206" s="1064"/>
      <c r="BU206" s="1064"/>
      <c r="BV206" s="1064"/>
      <c r="BW206" s="1104"/>
      <c r="BX206" s="1103"/>
      <c r="BY206" s="1064"/>
      <c r="BZ206" s="1064"/>
      <c r="CA206" s="1064"/>
      <c r="CB206" s="1104"/>
      <c r="CC206" s="1105"/>
      <c r="CD206" s="1351"/>
      <c r="CE206" s="1352"/>
      <c r="CF206" s="1352"/>
      <c r="CG206" s="1352"/>
      <c r="CH206" s="1414"/>
      <c r="CI206" s="1394"/>
      <c r="CJ206" s="1343"/>
      <c r="CK206" s="1343"/>
      <c r="CL206" s="1343"/>
      <c r="CM206" s="1344"/>
      <c r="CN206" s="1394"/>
      <c r="CO206" s="1343"/>
      <c r="CP206" s="1343"/>
      <c r="CQ206" s="1343"/>
      <c r="CR206" s="1344"/>
      <c r="CS206" s="1394"/>
      <c r="CT206" s="1343"/>
      <c r="CU206" s="1343"/>
      <c r="CV206" s="1343"/>
      <c r="CW206" s="1344"/>
      <c r="CX206" s="1394"/>
      <c r="CY206" s="1343"/>
      <c r="CZ206" s="1343"/>
      <c r="DA206" s="1343"/>
      <c r="DB206" s="1344"/>
      <c r="DC206" s="1343"/>
      <c r="DD206" s="1343"/>
      <c r="DE206" s="1343"/>
      <c r="DF206" s="1343"/>
      <c r="DG206" s="1344"/>
      <c r="DH206" s="1394"/>
      <c r="DI206" s="1343"/>
      <c r="DJ206" s="1343"/>
      <c r="DK206" s="1343"/>
      <c r="DL206" s="1344"/>
      <c r="DM206" s="1775"/>
      <c r="DN206" s="1776"/>
      <c r="DO206" s="1776"/>
      <c r="DP206" s="1777"/>
      <c r="DQ206" s="1776"/>
      <c r="DR206" s="1776"/>
      <c r="DS206" s="1776"/>
      <c r="DT206" s="1777"/>
      <c r="DU206" s="1352"/>
      <c r="DV206" s="1696"/>
      <c r="DW206" s="1778"/>
    </row>
    <row r="207" spans="1:127" s="390" customFormat="1" ht="15.75" customHeight="1">
      <c r="A207" s="1085" t="s">
        <v>1026</v>
      </c>
      <c r="B207" s="1045">
        <v>198</v>
      </c>
      <c r="C207" s="1006"/>
      <c r="D207" s="1006"/>
      <c r="E207" s="1006"/>
      <c r="F207" s="1006"/>
      <c r="G207" s="1006"/>
      <c r="H207" s="1006"/>
      <c r="I207" s="1006"/>
      <c r="J207" s="1006"/>
      <c r="K207" s="1006"/>
      <c r="L207" s="1006"/>
      <c r="M207" s="1045"/>
      <c r="N207" s="1006"/>
      <c r="O207" s="1006"/>
      <c r="P207" s="1006"/>
      <c r="Q207" s="1006"/>
      <c r="R207" s="1006"/>
      <c r="S207" s="1006"/>
      <c r="T207" s="1007"/>
      <c r="U207" s="1086" t="s">
        <v>2800</v>
      </c>
      <c r="V207" s="1087" t="s">
        <v>2727</v>
      </c>
      <c r="W207" s="1087" t="s">
        <v>1936</v>
      </c>
      <c r="X207" s="1088" t="s">
        <v>2801</v>
      </c>
      <c r="Y207" s="1089" t="s">
        <v>499</v>
      </c>
      <c r="Z207" s="1090" t="s">
        <v>2802</v>
      </c>
      <c r="AA207" s="1091">
        <v>1</v>
      </c>
      <c r="AB207" s="1092" t="s">
        <v>1971</v>
      </c>
      <c r="AC207" s="1092" t="s">
        <v>1971</v>
      </c>
      <c r="AD207" s="1092" t="s">
        <v>1971</v>
      </c>
      <c r="AE207" s="1092" t="s">
        <v>1971</v>
      </c>
      <c r="AF207" s="1092" t="s">
        <v>1971</v>
      </c>
      <c r="AG207" s="1092" t="s">
        <v>1971</v>
      </c>
      <c r="AH207" s="1092" t="s">
        <v>1971</v>
      </c>
      <c r="AI207" s="1093">
        <f t="shared" si="3"/>
        <v>1</v>
      </c>
      <c r="AJ207" s="1094" t="s">
        <v>963</v>
      </c>
      <c r="AK207" s="1094" t="s">
        <v>1971</v>
      </c>
      <c r="AL207" s="1094" t="s">
        <v>1971</v>
      </c>
      <c r="AM207" s="1095" t="s">
        <v>1939</v>
      </c>
      <c r="AN207" s="1006" t="s">
        <v>293</v>
      </c>
      <c r="AO207" s="1006" t="s">
        <v>4784</v>
      </c>
      <c r="AP207" s="1296">
        <v>1</v>
      </c>
      <c r="AQ207" s="1064" t="s">
        <v>978</v>
      </c>
      <c r="AR207" s="1097" t="s">
        <v>499</v>
      </c>
      <c r="AS207" s="1098"/>
      <c r="AT207" s="1088"/>
      <c r="AU207" s="1088"/>
      <c r="AV207" s="1088"/>
      <c r="AW207" s="1099"/>
      <c r="AX207" s="1100"/>
      <c r="AY207" s="1063"/>
      <c r="AZ207" s="1064"/>
      <c r="BA207" s="1064"/>
      <c r="BB207" s="1064"/>
      <c r="BC207" s="1064"/>
      <c r="BD207" s="1064"/>
      <c r="BE207" s="1064"/>
      <c r="BF207" s="1064"/>
      <c r="BG207" s="1064"/>
      <c r="BH207" s="1064"/>
      <c r="BI207" s="1329">
        <v>84</v>
      </c>
      <c r="BJ207" s="1330">
        <v>84</v>
      </c>
      <c r="BK207" s="1330">
        <v>76</v>
      </c>
      <c r="BL207" s="1330">
        <v>68</v>
      </c>
      <c r="BM207" s="1331">
        <v>32</v>
      </c>
      <c r="BN207" s="1063"/>
      <c r="BO207" s="1064"/>
      <c r="BP207" s="1064"/>
      <c r="BQ207" s="1064"/>
      <c r="BR207" s="1064"/>
      <c r="BS207" s="1103"/>
      <c r="BT207" s="1064"/>
      <c r="BU207" s="1064"/>
      <c r="BV207" s="1064"/>
      <c r="BW207" s="1104"/>
      <c r="BX207" s="1103"/>
      <c r="BY207" s="1064"/>
      <c r="BZ207" s="1064"/>
      <c r="CA207" s="1064"/>
      <c r="CB207" s="1104"/>
      <c r="CC207" s="1105"/>
      <c r="CD207" s="1106" t="s">
        <v>1971</v>
      </c>
      <c r="CE207" s="1107" t="s">
        <v>1971</v>
      </c>
      <c r="CF207" s="1107" t="s">
        <v>1971</v>
      </c>
      <c r="CG207" s="1107" t="s">
        <v>1971</v>
      </c>
      <c r="CH207" s="1108" t="s">
        <v>1971</v>
      </c>
      <c r="CI207" s="1063" t="s">
        <v>1971</v>
      </c>
      <c r="CJ207" s="1064" t="s">
        <v>1971</v>
      </c>
      <c r="CK207" s="1064" t="s">
        <v>1971</v>
      </c>
      <c r="CL207" s="1064" t="s">
        <v>1971</v>
      </c>
      <c r="CM207" s="1105" t="s">
        <v>1971</v>
      </c>
      <c r="CN207" s="1063" t="s">
        <v>1971</v>
      </c>
      <c r="CO207" s="1064" t="s">
        <v>1971</v>
      </c>
      <c r="CP207" s="1064" t="s">
        <v>1971</v>
      </c>
      <c r="CQ207" s="1064" t="s">
        <v>1971</v>
      </c>
      <c r="CR207" s="1105" t="s">
        <v>1971</v>
      </c>
      <c r="CS207" s="1063" t="s">
        <v>1971</v>
      </c>
      <c r="CT207" s="1064" t="s">
        <v>1971</v>
      </c>
      <c r="CU207" s="1064" t="s">
        <v>1971</v>
      </c>
      <c r="CV207" s="1064" t="s">
        <v>1971</v>
      </c>
      <c r="CW207" s="1105" t="s">
        <v>1971</v>
      </c>
      <c r="CX207" s="1063" t="s">
        <v>1971</v>
      </c>
      <c r="CY207" s="1064" t="s">
        <v>1971</v>
      </c>
      <c r="CZ207" s="1064" t="s">
        <v>1971</v>
      </c>
      <c r="DA207" s="1064" t="s">
        <v>1971</v>
      </c>
      <c r="DB207" s="1105" t="s">
        <v>1971</v>
      </c>
      <c r="DC207" s="1064" t="s">
        <v>1971</v>
      </c>
      <c r="DD207" s="1064" t="s">
        <v>1971</v>
      </c>
      <c r="DE207" s="1064" t="s">
        <v>1971</v>
      </c>
      <c r="DF207" s="1064" t="s">
        <v>1971</v>
      </c>
      <c r="DG207" s="1105" t="s">
        <v>1971</v>
      </c>
      <c r="DH207" s="1063" t="s">
        <v>1971</v>
      </c>
      <c r="DI207" s="1064" t="s">
        <v>1971</v>
      </c>
      <c r="DJ207" s="1064" t="s">
        <v>1971</v>
      </c>
      <c r="DK207" s="1064" t="s">
        <v>1971</v>
      </c>
      <c r="DL207" s="1105" t="s">
        <v>1971</v>
      </c>
      <c r="DM207" s="1109" t="s">
        <v>1971</v>
      </c>
      <c r="DN207" s="1110" t="s">
        <v>1971</v>
      </c>
      <c r="DO207" s="1110" t="s">
        <v>1971</v>
      </c>
      <c r="DP207" s="1111" t="s">
        <v>1971</v>
      </c>
      <c r="DQ207" s="1110" t="s">
        <v>1971</v>
      </c>
      <c r="DR207" s="1110" t="s">
        <v>1971</v>
      </c>
      <c r="DS207" s="1110" t="s">
        <v>1971</v>
      </c>
      <c r="DT207" s="1111" t="s">
        <v>1971</v>
      </c>
      <c r="DU207" s="1107" t="s">
        <v>1971</v>
      </c>
      <c r="DV207" s="1112">
        <v>1</v>
      </c>
      <c r="DW207" s="1113" t="s">
        <v>1971</v>
      </c>
    </row>
    <row r="208" spans="1:127" s="390" customFormat="1" ht="15.75" customHeight="1">
      <c r="A208" s="1085" t="s">
        <v>1026</v>
      </c>
      <c r="B208" s="1045">
        <v>199</v>
      </c>
      <c r="C208" s="1006"/>
      <c r="D208" s="1006"/>
      <c r="E208" s="1006"/>
      <c r="F208" s="1006"/>
      <c r="G208" s="1006"/>
      <c r="H208" s="1006"/>
      <c r="I208" s="1006"/>
      <c r="J208" s="1006"/>
      <c r="K208" s="1006"/>
      <c r="L208" s="1006"/>
      <c r="M208" s="1045"/>
      <c r="N208" s="1006"/>
      <c r="O208" s="1006"/>
      <c r="P208" s="1006"/>
      <c r="Q208" s="1006"/>
      <c r="R208" s="1006"/>
      <c r="S208" s="1006"/>
      <c r="T208" s="1007"/>
      <c r="U208" s="1086" t="s">
        <v>2804</v>
      </c>
      <c r="V208" s="1087" t="s">
        <v>2727</v>
      </c>
      <c r="W208" s="1087" t="s">
        <v>1927</v>
      </c>
      <c r="X208" s="1088" t="s">
        <v>2805</v>
      </c>
      <c r="Y208" s="1089" t="s">
        <v>2806</v>
      </c>
      <c r="Z208" s="1090" t="s">
        <v>2807</v>
      </c>
      <c r="AA208" s="1091">
        <v>1</v>
      </c>
      <c r="AB208" s="1092" t="s">
        <v>1971</v>
      </c>
      <c r="AC208" s="1092" t="s">
        <v>1971</v>
      </c>
      <c r="AD208" s="1092" t="s">
        <v>1971</v>
      </c>
      <c r="AE208" s="1092" t="s">
        <v>1971</v>
      </c>
      <c r="AF208" s="1092" t="s">
        <v>1971</v>
      </c>
      <c r="AG208" s="1092" t="s">
        <v>1971</v>
      </c>
      <c r="AH208" s="1092" t="s">
        <v>1971</v>
      </c>
      <c r="AI208" s="1093">
        <f t="shared" si="3"/>
        <v>1</v>
      </c>
      <c r="AJ208" s="1094" t="s">
        <v>963</v>
      </c>
      <c r="AK208" s="1094" t="s">
        <v>1971</v>
      </c>
      <c r="AL208" s="1094" t="s">
        <v>1971</v>
      </c>
      <c r="AM208" s="1095" t="s">
        <v>1939</v>
      </c>
      <c r="AN208" s="1006" t="s">
        <v>991</v>
      </c>
      <c r="AO208" s="1006" t="s">
        <v>2808</v>
      </c>
      <c r="AP208" s="1263">
        <v>0</v>
      </c>
      <c r="AQ208" s="1064" t="s">
        <v>978</v>
      </c>
      <c r="AR208" s="1097" t="s">
        <v>1971</v>
      </c>
      <c r="AS208" s="1098"/>
      <c r="AT208" s="1088"/>
      <c r="AU208" s="1088"/>
      <c r="AV208" s="1088"/>
      <c r="AW208" s="1099"/>
      <c r="AX208" s="1100"/>
      <c r="AY208" s="1063"/>
      <c r="AZ208" s="1064"/>
      <c r="BA208" s="1064"/>
      <c r="BB208" s="1064"/>
      <c r="BC208" s="1064"/>
      <c r="BD208" s="1064"/>
      <c r="BE208" s="1064"/>
      <c r="BF208" s="1064"/>
      <c r="BG208" s="1064"/>
      <c r="BH208" s="1064"/>
      <c r="BI208" s="1394"/>
      <c r="BJ208" s="1343"/>
      <c r="BK208" s="1343"/>
      <c r="BL208" s="1343"/>
      <c r="BM208" s="1343"/>
      <c r="BN208" s="1063"/>
      <c r="BO208" s="1064"/>
      <c r="BP208" s="1064"/>
      <c r="BQ208" s="1064"/>
      <c r="BR208" s="1064"/>
      <c r="BS208" s="1103"/>
      <c r="BT208" s="1064"/>
      <c r="BU208" s="1064"/>
      <c r="BV208" s="1064"/>
      <c r="BW208" s="1104"/>
      <c r="BX208" s="1103"/>
      <c r="BY208" s="1064"/>
      <c r="BZ208" s="1064"/>
      <c r="CA208" s="1064"/>
      <c r="CB208" s="1104"/>
      <c r="CC208" s="1105"/>
      <c r="CD208" s="1351"/>
      <c r="CE208" s="1352"/>
      <c r="CF208" s="1352"/>
      <c r="CG208" s="1352"/>
      <c r="CH208" s="1414"/>
      <c r="CI208" s="1394"/>
      <c r="CJ208" s="1343"/>
      <c r="CK208" s="1343"/>
      <c r="CL208" s="1343"/>
      <c r="CM208" s="1344"/>
      <c r="CN208" s="1394"/>
      <c r="CO208" s="1343"/>
      <c r="CP208" s="1343"/>
      <c r="CQ208" s="1343"/>
      <c r="CR208" s="1344"/>
      <c r="CS208" s="1394"/>
      <c r="CT208" s="1343"/>
      <c r="CU208" s="1343"/>
      <c r="CV208" s="1343"/>
      <c r="CW208" s="1344"/>
      <c r="CX208" s="1394"/>
      <c r="CY208" s="1343"/>
      <c r="CZ208" s="1343"/>
      <c r="DA208" s="1343"/>
      <c r="DB208" s="1344"/>
      <c r="DC208" s="1343"/>
      <c r="DD208" s="1343"/>
      <c r="DE208" s="1343"/>
      <c r="DF208" s="1343"/>
      <c r="DG208" s="1344"/>
      <c r="DH208" s="1394"/>
      <c r="DI208" s="1343"/>
      <c r="DJ208" s="1343"/>
      <c r="DK208" s="1343"/>
      <c r="DL208" s="1344"/>
      <c r="DM208" s="1775"/>
      <c r="DN208" s="1776"/>
      <c r="DO208" s="1776"/>
      <c r="DP208" s="1777"/>
      <c r="DQ208" s="1776"/>
      <c r="DR208" s="1776"/>
      <c r="DS208" s="1776"/>
      <c r="DT208" s="1777"/>
      <c r="DU208" s="1352"/>
      <c r="DV208" s="1696"/>
      <c r="DW208" s="1778"/>
    </row>
    <row r="209" spans="1:127" s="390" customFormat="1" ht="15.75" customHeight="1">
      <c r="A209" s="1085" t="s">
        <v>1026</v>
      </c>
      <c r="B209" s="1045">
        <v>200</v>
      </c>
      <c r="C209" s="1006"/>
      <c r="D209" s="1006"/>
      <c r="E209" s="1006"/>
      <c r="F209" s="1006"/>
      <c r="G209" s="1006"/>
      <c r="H209" s="1006"/>
      <c r="I209" s="1006"/>
      <c r="J209" s="1006"/>
      <c r="K209" s="1006"/>
      <c r="L209" s="1006"/>
      <c r="M209" s="1045"/>
      <c r="N209" s="1006"/>
      <c r="O209" s="1006"/>
      <c r="P209" s="1006"/>
      <c r="Q209" s="1006"/>
      <c r="R209" s="1006"/>
      <c r="S209" s="1006"/>
      <c r="T209" s="1007"/>
      <c r="U209" s="1086" t="s">
        <v>2809</v>
      </c>
      <c r="V209" s="1087" t="s">
        <v>2757</v>
      </c>
      <c r="W209" s="1087" t="s">
        <v>1920</v>
      </c>
      <c r="X209" s="1088" t="s">
        <v>2810</v>
      </c>
      <c r="Y209" s="1089" t="s">
        <v>2811</v>
      </c>
      <c r="Z209" s="1090" t="s">
        <v>2812</v>
      </c>
      <c r="AA209" s="1091" t="s">
        <v>1971</v>
      </c>
      <c r="AB209" s="1092">
        <v>1</v>
      </c>
      <c r="AC209" s="1092" t="s">
        <v>1971</v>
      </c>
      <c r="AD209" s="1092" t="s">
        <v>1971</v>
      </c>
      <c r="AE209" s="1092" t="s">
        <v>1971</v>
      </c>
      <c r="AF209" s="1092" t="s">
        <v>1971</v>
      </c>
      <c r="AG209" s="1092" t="s">
        <v>1971</v>
      </c>
      <c r="AH209" s="1092" t="s">
        <v>1971</v>
      </c>
      <c r="AI209" s="1093">
        <f t="shared" si="3"/>
        <v>1</v>
      </c>
      <c r="AJ209" s="1094" t="s">
        <v>963</v>
      </c>
      <c r="AK209" s="1094" t="s">
        <v>1971</v>
      </c>
      <c r="AL209" s="1094" t="s">
        <v>1971</v>
      </c>
      <c r="AM209" s="1095" t="s">
        <v>2161</v>
      </c>
      <c r="AN209" s="1006" t="s">
        <v>293</v>
      </c>
      <c r="AO209" s="1006" t="s">
        <v>2813</v>
      </c>
      <c r="AP209" s="1263">
        <v>1</v>
      </c>
      <c r="AQ209" s="1064" t="s">
        <v>978</v>
      </c>
      <c r="AR209" s="1097" t="s">
        <v>1971</v>
      </c>
      <c r="AS209" s="1098"/>
      <c r="AT209" s="1088"/>
      <c r="AU209" s="1088"/>
      <c r="AV209" s="1088"/>
      <c r="AW209" s="1099"/>
      <c r="AX209" s="1100"/>
      <c r="AY209" s="1063"/>
      <c r="AZ209" s="1064"/>
      <c r="BA209" s="1064"/>
      <c r="BB209" s="1064"/>
      <c r="BC209" s="1064"/>
      <c r="BD209" s="1064"/>
      <c r="BE209" s="1064"/>
      <c r="BF209" s="1064"/>
      <c r="BG209" s="1064"/>
      <c r="BH209" s="1064"/>
      <c r="BI209" s="1394"/>
      <c r="BJ209" s="1343"/>
      <c r="BK209" s="1343"/>
      <c r="BL209" s="1343"/>
      <c r="BM209" s="1343"/>
      <c r="BN209" s="1063"/>
      <c r="BO209" s="1064"/>
      <c r="BP209" s="1064"/>
      <c r="BQ209" s="1064"/>
      <c r="BR209" s="1064"/>
      <c r="BS209" s="1103"/>
      <c r="BT209" s="1064"/>
      <c r="BU209" s="1064"/>
      <c r="BV209" s="1064"/>
      <c r="BW209" s="1104"/>
      <c r="BX209" s="1103"/>
      <c r="BY209" s="1064"/>
      <c r="BZ209" s="1064"/>
      <c r="CA209" s="1064"/>
      <c r="CB209" s="1104"/>
      <c r="CC209" s="1105"/>
      <c r="CD209" s="1351"/>
      <c r="CE209" s="1352"/>
      <c r="CF209" s="1352"/>
      <c r="CG209" s="1352"/>
      <c r="CH209" s="1414"/>
      <c r="CI209" s="1394"/>
      <c r="CJ209" s="1343"/>
      <c r="CK209" s="1343"/>
      <c r="CL209" s="1343"/>
      <c r="CM209" s="1344"/>
      <c r="CN209" s="1394"/>
      <c r="CO209" s="1343"/>
      <c r="CP209" s="1343"/>
      <c r="CQ209" s="1343"/>
      <c r="CR209" s="1344"/>
      <c r="CS209" s="1394"/>
      <c r="CT209" s="1343"/>
      <c r="CU209" s="1343"/>
      <c r="CV209" s="1343"/>
      <c r="CW209" s="1344"/>
      <c r="CX209" s="1394"/>
      <c r="CY209" s="1343"/>
      <c r="CZ209" s="1343"/>
      <c r="DA209" s="1343"/>
      <c r="DB209" s="1344"/>
      <c r="DC209" s="1343"/>
      <c r="DD209" s="1343"/>
      <c r="DE209" s="1343"/>
      <c r="DF209" s="1343"/>
      <c r="DG209" s="1344"/>
      <c r="DH209" s="1394"/>
      <c r="DI209" s="1343"/>
      <c r="DJ209" s="1343"/>
      <c r="DK209" s="1343"/>
      <c r="DL209" s="1344"/>
      <c r="DM209" s="1775"/>
      <c r="DN209" s="1776"/>
      <c r="DO209" s="1776"/>
      <c r="DP209" s="1777"/>
      <c r="DQ209" s="1776"/>
      <c r="DR209" s="1776"/>
      <c r="DS209" s="1776"/>
      <c r="DT209" s="1777"/>
      <c r="DU209" s="1352"/>
      <c r="DV209" s="1696"/>
      <c r="DW209" s="1778"/>
    </row>
    <row r="210" spans="1:127" s="390" customFormat="1" ht="15.75" customHeight="1">
      <c r="A210" s="1085" t="s">
        <v>1026</v>
      </c>
      <c r="B210" s="1045">
        <v>201</v>
      </c>
      <c r="C210" s="1006"/>
      <c r="D210" s="1006"/>
      <c r="E210" s="1006"/>
      <c r="F210" s="1006"/>
      <c r="G210" s="1006"/>
      <c r="H210" s="1006"/>
      <c r="I210" s="1006"/>
      <c r="J210" s="1006"/>
      <c r="K210" s="1006"/>
      <c r="L210" s="1006"/>
      <c r="M210" s="1045"/>
      <c r="N210" s="1006"/>
      <c r="O210" s="1006"/>
      <c r="P210" s="1006"/>
      <c r="Q210" s="1006"/>
      <c r="R210" s="1006"/>
      <c r="S210" s="1006"/>
      <c r="T210" s="1007"/>
      <c r="U210" s="1086" t="s">
        <v>2814</v>
      </c>
      <c r="V210" s="1087" t="s">
        <v>2815</v>
      </c>
      <c r="W210" s="1087" t="s">
        <v>1920</v>
      </c>
      <c r="X210" s="1088" t="s">
        <v>2816</v>
      </c>
      <c r="Y210" s="1089" t="s">
        <v>2817</v>
      </c>
      <c r="Z210" s="1090" t="s">
        <v>2818</v>
      </c>
      <c r="AA210" s="1091" t="s">
        <v>1971</v>
      </c>
      <c r="AB210" s="1092" t="s">
        <v>1971</v>
      </c>
      <c r="AC210" s="1092" t="s">
        <v>1971</v>
      </c>
      <c r="AD210" s="1092" t="s">
        <v>1971</v>
      </c>
      <c r="AE210" s="1092">
        <v>1</v>
      </c>
      <c r="AF210" s="1092" t="s">
        <v>1971</v>
      </c>
      <c r="AG210" s="1092" t="s">
        <v>1971</v>
      </c>
      <c r="AH210" s="1092" t="s">
        <v>1971</v>
      </c>
      <c r="AI210" s="1093">
        <f t="shared" si="3"/>
        <v>1</v>
      </c>
      <c r="AJ210" s="1094" t="s">
        <v>963</v>
      </c>
      <c r="AK210" s="1094" t="s">
        <v>1971</v>
      </c>
      <c r="AL210" s="1094" t="s">
        <v>1971</v>
      </c>
      <c r="AM210" s="1095" t="s">
        <v>2058</v>
      </c>
      <c r="AN210" s="1006" t="s">
        <v>293</v>
      </c>
      <c r="AO210" s="1006" t="s">
        <v>2819</v>
      </c>
      <c r="AP210" s="1263">
        <v>0</v>
      </c>
      <c r="AQ210" s="1064" t="s">
        <v>966</v>
      </c>
      <c r="AR210" s="1097" t="s">
        <v>1971</v>
      </c>
      <c r="AS210" s="1098"/>
      <c r="AT210" s="1088"/>
      <c r="AU210" s="1088"/>
      <c r="AV210" s="1088"/>
      <c r="AW210" s="1099"/>
      <c r="AX210" s="1100"/>
      <c r="AY210" s="1063"/>
      <c r="AZ210" s="1064"/>
      <c r="BA210" s="1064"/>
      <c r="BB210" s="1064"/>
      <c r="BC210" s="1064"/>
      <c r="BD210" s="1064"/>
      <c r="BE210" s="1064"/>
      <c r="BF210" s="1064"/>
      <c r="BG210" s="1064"/>
      <c r="BH210" s="1064"/>
      <c r="BI210" s="1394"/>
      <c r="BJ210" s="1343"/>
      <c r="BK210" s="1343"/>
      <c r="BL210" s="1343"/>
      <c r="BM210" s="1343"/>
      <c r="BN210" s="1063"/>
      <c r="BO210" s="1064"/>
      <c r="BP210" s="1064"/>
      <c r="BQ210" s="1064"/>
      <c r="BR210" s="1064"/>
      <c r="BS210" s="1103"/>
      <c r="BT210" s="1064"/>
      <c r="BU210" s="1064"/>
      <c r="BV210" s="1064"/>
      <c r="BW210" s="1104"/>
      <c r="BX210" s="1103"/>
      <c r="BY210" s="1064"/>
      <c r="BZ210" s="1064"/>
      <c r="CA210" s="1064"/>
      <c r="CB210" s="1104"/>
      <c r="CC210" s="1105"/>
      <c r="CD210" s="1351"/>
      <c r="CE210" s="1352"/>
      <c r="CF210" s="1352"/>
      <c r="CG210" s="1352"/>
      <c r="CH210" s="1414"/>
      <c r="CI210" s="1394"/>
      <c r="CJ210" s="1343"/>
      <c r="CK210" s="1343"/>
      <c r="CL210" s="1343"/>
      <c r="CM210" s="1344"/>
      <c r="CN210" s="1394"/>
      <c r="CO210" s="1343"/>
      <c r="CP210" s="1343"/>
      <c r="CQ210" s="1343"/>
      <c r="CR210" s="1344"/>
      <c r="CS210" s="1394"/>
      <c r="CT210" s="1343"/>
      <c r="CU210" s="1343"/>
      <c r="CV210" s="1343"/>
      <c r="CW210" s="1344"/>
      <c r="CX210" s="1394"/>
      <c r="CY210" s="1343"/>
      <c r="CZ210" s="1343"/>
      <c r="DA210" s="1343"/>
      <c r="DB210" s="1344"/>
      <c r="DC210" s="1343"/>
      <c r="DD210" s="1343"/>
      <c r="DE210" s="1343"/>
      <c r="DF210" s="1343"/>
      <c r="DG210" s="1344"/>
      <c r="DH210" s="1394"/>
      <c r="DI210" s="1343"/>
      <c r="DJ210" s="1343"/>
      <c r="DK210" s="1343"/>
      <c r="DL210" s="1344"/>
      <c r="DM210" s="1775"/>
      <c r="DN210" s="1776"/>
      <c r="DO210" s="1776"/>
      <c r="DP210" s="1777"/>
      <c r="DQ210" s="1776"/>
      <c r="DR210" s="1776"/>
      <c r="DS210" s="1776"/>
      <c r="DT210" s="1777"/>
      <c r="DU210" s="1352"/>
      <c r="DV210" s="1696"/>
      <c r="DW210" s="1778"/>
    </row>
    <row r="211" spans="1:127" s="390" customFormat="1" ht="15.75" customHeight="1">
      <c r="A211" s="1085" t="s">
        <v>1026</v>
      </c>
      <c r="B211" s="1045">
        <v>202</v>
      </c>
      <c r="C211" s="1006"/>
      <c r="D211" s="1006"/>
      <c r="E211" s="1006"/>
      <c r="F211" s="1006"/>
      <c r="G211" s="1006"/>
      <c r="H211" s="1006"/>
      <c r="I211" s="1006"/>
      <c r="J211" s="1006"/>
      <c r="K211" s="1006"/>
      <c r="L211" s="1006"/>
      <c r="M211" s="1045"/>
      <c r="N211" s="1006"/>
      <c r="O211" s="1006"/>
      <c r="P211" s="1006"/>
      <c r="Q211" s="1006"/>
      <c r="R211" s="1006"/>
      <c r="S211" s="1006"/>
      <c r="T211" s="1007"/>
      <c r="U211" s="1086" t="s">
        <v>2820</v>
      </c>
      <c r="V211" s="1087" t="s">
        <v>2821</v>
      </c>
      <c r="W211" s="1087" t="s">
        <v>1927</v>
      </c>
      <c r="X211" s="1088" t="s">
        <v>2822</v>
      </c>
      <c r="Y211" s="1089" t="s">
        <v>2823</v>
      </c>
      <c r="Z211" s="1090" t="s">
        <v>2824</v>
      </c>
      <c r="AA211" s="1091" t="s">
        <v>1971</v>
      </c>
      <c r="AB211" s="1092">
        <v>1</v>
      </c>
      <c r="AC211" s="1092" t="s">
        <v>1971</v>
      </c>
      <c r="AD211" s="1092" t="s">
        <v>1971</v>
      </c>
      <c r="AE211" s="1092" t="s">
        <v>1971</v>
      </c>
      <c r="AF211" s="1092" t="s">
        <v>1971</v>
      </c>
      <c r="AG211" s="1092" t="s">
        <v>1971</v>
      </c>
      <c r="AH211" s="1092" t="s">
        <v>1971</v>
      </c>
      <c r="AI211" s="1093">
        <f t="shared" si="3"/>
        <v>1</v>
      </c>
      <c r="AJ211" s="1094" t="s">
        <v>963</v>
      </c>
      <c r="AK211" s="1094" t="s">
        <v>1971</v>
      </c>
      <c r="AL211" s="1094" t="s">
        <v>1971</v>
      </c>
      <c r="AM211" s="1095" t="s">
        <v>2825</v>
      </c>
      <c r="AN211" s="1006" t="s">
        <v>1041</v>
      </c>
      <c r="AO211" s="1006" t="s">
        <v>2826</v>
      </c>
      <c r="AP211" s="1263">
        <v>0</v>
      </c>
      <c r="AQ211" s="1064" t="s">
        <v>966</v>
      </c>
      <c r="AR211" s="1097" t="s">
        <v>1971</v>
      </c>
      <c r="AS211" s="1098"/>
      <c r="AT211" s="1088"/>
      <c r="AU211" s="1088"/>
      <c r="AV211" s="1088"/>
      <c r="AW211" s="1099"/>
      <c r="AX211" s="1100"/>
      <c r="AY211" s="1063"/>
      <c r="AZ211" s="1064"/>
      <c r="BA211" s="1064"/>
      <c r="BB211" s="1064"/>
      <c r="BC211" s="1064"/>
      <c r="BD211" s="1064"/>
      <c r="BE211" s="1064"/>
      <c r="BF211" s="1064"/>
      <c r="BG211" s="1064"/>
      <c r="BH211" s="1064"/>
      <c r="BI211" s="1394"/>
      <c r="BJ211" s="1343"/>
      <c r="BK211" s="1343"/>
      <c r="BL211" s="1343"/>
      <c r="BM211" s="1343"/>
      <c r="BN211" s="1063"/>
      <c r="BO211" s="1064"/>
      <c r="BP211" s="1064"/>
      <c r="BQ211" s="1064"/>
      <c r="BR211" s="1064"/>
      <c r="BS211" s="1103"/>
      <c r="BT211" s="1064"/>
      <c r="BU211" s="1064"/>
      <c r="BV211" s="1064"/>
      <c r="BW211" s="1104"/>
      <c r="BX211" s="1103"/>
      <c r="BY211" s="1064"/>
      <c r="BZ211" s="1064"/>
      <c r="CA211" s="1064"/>
      <c r="CB211" s="1104"/>
      <c r="CC211" s="1105"/>
      <c r="CD211" s="1351"/>
      <c r="CE211" s="1352"/>
      <c r="CF211" s="1352"/>
      <c r="CG211" s="1352"/>
      <c r="CH211" s="1414"/>
      <c r="CI211" s="1394"/>
      <c r="CJ211" s="1343"/>
      <c r="CK211" s="1343"/>
      <c r="CL211" s="1343"/>
      <c r="CM211" s="1344"/>
      <c r="CN211" s="1394"/>
      <c r="CO211" s="1343"/>
      <c r="CP211" s="1343"/>
      <c r="CQ211" s="1343"/>
      <c r="CR211" s="1344"/>
      <c r="CS211" s="1394"/>
      <c r="CT211" s="1343"/>
      <c r="CU211" s="1343"/>
      <c r="CV211" s="1343"/>
      <c r="CW211" s="1344"/>
      <c r="CX211" s="1394"/>
      <c r="CY211" s="1343"/>
      <c r="CZ211" s="1343"/>
      <c r="DA211" s="1343"/>
      <c r="DB211" s="1344"/>
      <c r="DC211" s="1343"/>
      <c r="DD211" s="1343"/>
      <c r="DE211" s="1343"/>
      <c r="DF211" s="1343"/>
      <c r="DG211" s="1344"/>
      <c r="DH211" s="1394"/>
      <c r="DI211" s="1343"/>
      <c r="DJ211" s="1343"/>
      <c r="DK211" s="1343"/>
      <c r="DL211" s="1344"/>
      <c r="DM211" s="1775"/>
      <c r="DN211" s="1776"/>
      <c r="DO211" s="1776"/>
      <c r="DP211" s="1777"/>
      <c r="DQ211" s="1776"/>
      <c r="DR211" s="1776"/>
      <c r="DS211" s="1776"/>
      <c r="DT211" s="1777"/>
      <c r="DU211" s="1352"/>
      <c r="DV211" s="1696"/>
      <c r="DW211" s="1778"/>
    </row>
    <row r="212" spans="1:127" s="390" customFormat="1" ht="15.75" customHeight="1">
      <c r="A212" s="1085" t="s">
        <v>1026</v>
      </c>
      <c r="B212" s="1045">
        <v>203</v>
      </c>
      <c r="C212" s="1006"/>
      <c r="D212" s="1006"/>
      <c r="E212" s="1006"/>
      <c r="F212" s="1006"/>
      <c r="G212" s="1006"/>
      <c r="H212" s="1006"/>
      <c r="I212" s="1006"/>
      <c r="J212" s="1006"/>
      <c r="K212" s="1006"/>
      <c r="L212" s="1006"/>
      <c r="M212" s="1045"/>
      <c r="N212" s="1006"/>
      <c r="O212" s="1006"/>
      <c r="P212" s="1006"/>
      <c r="Q212" s="1006"/>
      <c r="R212" s="1006"/>
      <c r="S212" s="1006"/>
      <c r="T212" s="1007"/>
      <c r="U212" s="1086" t="s">
        <v>2828</v>
      </c>
      <c r="V212" s="1087" t="s">
        <v>2777</v>
      </c>
      <c r="W212" s="1087" t="s">
        <v>1936</v>
      </c>
      <c r="X212" s="1088" t="s">
        <v>2829</v>
      </c>
      <c r="Y212" s="1089" t="s">
        <v>658</v>
      </c>
      <c r="Z212" s="1090" t="s">
        <v>2830</v>
      </c>
      <c r="AA212" s="1091" t="s">
        <v>1971</v>
      </c>
      <c r="AB212" s="1092" t="s">
        <v>1971</v>
      </c>
      <c r="AC212" s="1092" t="s">
        <v>1971</v>
      </c>
      <c r="AD212" s="1092" t="s">
        <v>1971</v>
      </c>
      <c r="AE212" s="1092">
        <v>1</v>
      </c>
      <c r="AF212" s="1092" t="s">
        <v>1971</v>
      </c>
      <c r="AG212" s="1092" t="s">
        <v>1971</v>
      </c>
      <c r="AH212" s="1092" t="s">
        <v>1971</v>
      </c>
      <c r="AI212" s="1093">
        <f t="shared" si="3"/>
        <v>1</v>
      </c>
      <c r="AJ212" s="1094" t="s">
        <v>963</v>
      </c>
      <c r="AK212" s="1094" t="s">
        <v>1971</v>
      </c>
      <c r="AL212" s="1094" t="s">
        <v>1971</v>
      </c>
      <c r="AM212" s="1095" t="s">
        <v>2058</v>
      </c>
      <c r="AN212" s="1006" t="s">
        <v>293</v>
      </c>
      <c r="AO212" s="1006" t="s">
        <v>4791</v>
      </c>
      <c r="AP212" s="1296">
        <v>1</v>
      </c>
      <c r="AQ212" s="1064" t="s">
        <v>966</v>
      </c>
      <c r="AR212" s="1097" t="s">
        <v>658</v>
      </c>
      <c r="AS212" s="1098"/>
      <c r="AT212" s="1088"/>
      <c r="AU212" s="1088"/>
      <c r="AV212" s="1088"/>
      <c r="AW212" s="1099"/>
      <c r="AX212" s="1100"/>
      <c r="AY212" s="1063"/>
      <c r="AZ212" s="1064"/>
      <c r="BA212" s="1064"/>
      <c r="BB212" s="1064"/>
      <c r="BC212" s="1064"/>
      <c r="BD212" s="1064"/>
      <c r="BE212" s="1064"/>
      <c r="BF212" s="1064"/>
      <c r="BG212" s="1064"/>
      <c r="BH212" s="1064"/>
      <c r="BI212" s="1063" t="s">
        <v>4827</v>
      </c>
      <c r="BJ212" s="1064" t="s">
        <v>4828</v>
      </c>
      <c r="BK212" s="1064" t="s">
        <v>4819</v>
      </c>
      <c r="BL212" s="1064" t="s">
        <v>4829</v>
      </c>
      <c r="BM212" s="1064" t="s">
        <v>4830</v>
      </c>
      <c r="BN212" s="1063"/>
      <c r="BO212" s="1064"/>
      <c r="BP212" s="1064"/>
      <c r="BQ212" s="1064"/>
      <c r="BR212" s="1064"/>
      <c r="BS212" s="1103"/>
      <c r="BT212" s="1064"/>
      <c r="BU212" s="1064"/>
      <c r="BV212" s="1064"/>
      <c r="BW212" s="1104"/>
      <c r="BX212" s="1103"/>
      <c r="BY212" s="1064"/>
      <c r="BZ212" s="1064"/>
      <c r="CA212" s="1064"/>
      <c r="CB212" s="1104"/>
      <c r="CC212" s="1105"/>
      <c r="CD212" s="1106" t="s">
        <v>1971</v>
      </c>
      <c r="CE212" s="1107" t="s">
        <v>1971</v>
      </c>
      <c r="CF212" s="1107" t="s">
        <v>1971</v>
      </c>
      <c r="CG212" s="1107" t="s">
        <v>1971</v>
      </c>
      <c r="CH212" s="1108" t="s">
        <v>1971</v>
      </c>
      <c r="CI212" s="1063" t="s">
        <v>1971</v>
      </c>
      <c r="CJ212" s="1064" t="s">
        <v>1971</v>
      </c>
      <c r="CK212" s="1064" t="s">
        <v>1971</v>
      </c>
      <c r="CL212" s="1064" t="s">
        <v>1971</v>
      </c>
      <c r="CM212" s="1105" t="s">
        <v>1971</v>
      </c>
      <c r="CN212" s="1063" t="s">
        <v>1971</v>
      </c>
      <c r="CO212" s="1064" t="s">
        <v>1971</v>
      </c>
      <c r="CP212" s="1064" t="s">
        <v>1971</v>
      </c>
      <c r="CQ212" s="1064" t="s">
        <v>1971</v>
      </c>
      <c r="CR212" s="1105" t="s">
        <v>1971</v>
      </c>
      <c r="CS212" s="1063" t="s">
        <v>1971</v>
      </c>
      <c r="CT212" s="1064" t="s">
        <v>1971</v>
      </c>
      <c r="CU212" s="1064" t="s">
        <v>1971</v>
      </c>
      <c r="CV212" s="1064" t="s">
        <v>1971</v>
      </c>
      <c r="CW212" s="1105" t="s">
        <v>1971</v>
      </c>
      <c r="CX212" s="1063" t="s">
        <v>1971</v>
      </c>
      <c r="CY212" s="1064" t="s">
        <v>1971</v>
      </c>
      <c r="CZ212" s="1064" t="s">
        <v>1971</v>
      </c>
      <c r="DA212" s="1064" t="s">
        <v>1971</v>
      </c>
      <c r="DB212" s="1105" t="s">
        <v>1971</v>
      </c>
      <c r="DC212" s="1064" t="s">
        <v>1971</v>
      </c>
      <c r="DD212" s="1064" t="s">
        <v>1971</v>
      </c>
      <c r="DE212" s="1064" t="s">
        <v>1971</v>
      </c>
      <c r="DF212" s="1064" t="s">
        <v>1971</v>
      </c>
      <c r="DG212" s="1105" t="s">
        <v>1971</v>
      </c>
      <c r="DH212" s="1063" t="s">
        <v>1971</v>
      </c>
      <c r="DI212" s="1064" t="s">
        <v>1971</v>
      </c>
      <c r="DJ212" s="1064" t="s">
        <v>1971</v>
      </c>
      <c r="DK212" s="1064" t="s">
        <v>1971</v>
      </c>
      <c r="DL212" s="1105" t="s">
        <v>1971</v>
      </c>
      <c r="DM212" s="1109" t="s">
        <v>1971</v>
      </c>
      <c r="DN212" s="1110" t="s">
        <v>1971</v>
      </c>
      <c r="DO212" s="1110" t="s">
        <v>1971</v>
      </c>
      <c r="DP212" s="1111" t="s">
        <v>1971</v>
      </c>
      <c r="DQ212" s="1110" t="s">
        <v>1971</v>
      </c>
      <c r="DR212" s="1110" t="s">
        <v>1971</v>
      </c>
      <c r="DS212" s="1110" t="s">
        <v>1971</v>
      </c>
      <c r="DT212" s="1111" t="s">
        <v>1971</v>
      </c>
      <c r="DU212" s="1107" t="s">
        <v>1971</v>
      </c>
      <c r="DV212" s="1112">
        <v>1</v>
      </c>
      <c r="DW212" s="1113" t="s">
        <v>1971</v>
      </c>
    </row>
    <row r="213" spans="1:127" s="390" customFormat="1" ht="15.75" customHeight="1">
      <c r="A213" s="1085" t="s">
        <v>1026</v>
      </c>
      <c r="B213" s="1045">
        <v>204</v>
      </c>
      <c r="C213" s="1006"/>
      <c r="D213" s="1006"/>
      <c r="E213" s="1006"/>
      <c r="F213" s="1006"/>
      <c r="G213" s="1006"/>
      <c r="H213" s="1006"/>
      <c r="I213" s="1006"/>
      <c r="J213" s="1006"/>
      <c r="K213" s="1006"/>
      <c r="L213" s="1006"/>
      <c r="M213" s="1045"/>
      <c r="N213" s="1006"/>
      <c r="O213" s="1006"/>
      <c r="P213" s="1006"/>
      <c r="Q213" s="1006"/>
      <c r="R213" s="1006"/>
      <c r="S213" s="1006"/>
      <c r="T213" s="1007"/>
      <c r="U213" s="1086" t="s">
        <v>2831</v>
      </c>
      <c r="V213" s="1087" t="s">
        <v>1971</v>
      </c>
      <c r="W213" s="1087" t="s">
        <v>1971</v>
      </c>
      <c r="X213" s="1088" t="s">
        <v>2061</v>
      </c>
      <c r="Y213" s="1089" t="s">
        <v>2062</v>
      </c>
      <c r="Z213" s="1090" t="s">
        <v>1971</v>
      </c>
      <c r="AA213" s="1091" t="s">
        <v>1971</v>
      </c>
      <c r="AB213" s="1092" t="s">
        <v>1971</v>
      </c>
      <c r="AC213" s="1092" t="s">
        <v>1971</v>
      </c>
      <c r="AD213" s="1092" t="s">
        <v>1971</v>
      </c>
      <c r="AE213" s="1092" t="s">
        <v>1971</v>
      </c>
      <c r="AF213" s="1092" t="s">
        <v>1971</v>
      </c>
      <c r="AG213" s="1092" t="s">
        <v>1971</v>
      </c>
      <c r="AH213" s="1092" t="s">
        <v>1971</v>
      </c>
      <c r="AI213" s="1093">
        <f t="shared" si="3"/>
        <v>0</v>
      </c>
      <c r="AJ213" s="1094" t="s">
        <v>963</v>
      </c>
      <c r="AK213" s="1094" t="s">
        <v>1971</v>
      </c>
      <c r="AL213" s="1094" t="s">
        <v>1971</v>
      </c>
      <c r="AM213" s="1095" t="s">
        <v>1971</v>
      </c>
      <c r="AN213" s="1006" t="s">
        <v>1971</v>
      </c>
      <c r="AO213" s="1006" t="s">
        <v>2063</v>
      </c>
      <c r="AP213" s="1264">
        <v>0</v>
      </c>
      <c r="AQ213" s="1064" t="s">
        <v>1971</v>
      </c>
      <c r="AR213" s="1097" t="s">
        <v>1971</v>
      </c>
      <c r="AS213" s="1098"/>
      <c r="AT213" s="1088"/>
      <c r="AU213" s="1088"/>
      <c r="AV213" s="1088"/>
      <c r="AW213" s="1099"/>
      <c r="AX213" s="1100"/>
      <c r="AY213" s="1063"/>
      <c r="AZ213" s="1064"/>
      <c r="BA213" s="1064"/>
      <c r="BB213" s="1064"/>
      <c r="BC213" s="1064"/>
      <c r="BD213" s="1064"/>
      <c r="BE213" s="1064"/>
      <c r="BF213" s="1064"/>
      <c r="BG213" s="1064"/>
      <c r="BH213" s="1064"/>
      <c r="BI213" s="1394"/>
      <c r="BJ213" s="1343"/>
      <c r="BK213" s="1343"/>
      <c r="BL213" s="1343"/>
      <c r="BM213" s="1343"/>
      <c r="BN213" s="1063"/>
      <c r="BO213" s="1064"/>
      <c r="BP213" s="1064"/>
      <c r="BQ213" s="1064"/>
      <c r="BR213" s="1064"/>
      <c r="BS213" s="1103"/>
      <c r="BT213" s="1064"/>
      <c r="BU213" s="1064"/>
      <c r="BV213" s="1064"/>
      <c r="BW213" s="1104"/>
      <c r="BX213" s="1103"/>
      <c r="BY213" s="1064"/>
      <c r="BZ213" s="1064"/>
      <c r="CA213" s="1064"/>
      <c r="CB213" s="1104"/>
      <c r="CC213" s="1105"/>
      <c r="CD213" s="1351"/>
      <c r="CE213" s="1352"/>
      <c r="CF213" s="1352"/>
      <c r="CG213" s="1352"/>
      <c r="CH213" s="1414"/>
      <c r="CI213" s="1394"/>
      <c r="CJ213" s="1343"/>
      <c r="CK213" s="1343"/>
      <c r="CL213" s="1343"/>
      <c r="CM213" s="1344"/>
      <c r="CN213" s="1394"/>
      <c r="CO213" s="1343"/>
      <c r="CP213" s="1343"/>
      <c r="CQ213" s="1343"/>
      <c r="CR213" s="1344"/>
      <c r="CS213" s="1394"/>
      <c r="CT213" s="1343"/>
      <c r="CU213" s="1343"/>
      <c r="CV213" s="1343"/>
      <c r="CW213" s="1344"/>
      <c r="CX213" s="1394"/>
      <c r="CY213" s="1343"/>
      <c r="CZ213" s="1343"/>
      <c r="DA213" s="1343"/>
      <c r="DB213" s="1344"/>
      <c r="DC213" s="1343"/>
      <c r="DD213" s="1343"/>
      <c r="DE213" s="1343"/>
      <c r="DF213" s="1343"/>
      <c r="DG213" s="1344"/>
      <c r="DH213" s="1394"/>
      <c r="DI213" s="1343"/>
      <c r="DJ213" s="1343"/>
      <c r="DK213" s="1343"/>
      <c r="DL213" s="1344"/>
      <c r="DM213" s="1775"/>
      <c r="DN213" s="1776"/>
      <c r="DO213" s="1776"/>
      <c r="DP213" s="1777"/>
      <c r="DQ213" s="1776"/>
      <c r="DR213" s="1776"/>
      <c r="DS213" s="1776"/>
      <c r="DT213" s="1777"/>
      <c r="DU213" s="1352"/>
      <c r="DV213" s="1696"/>
      <c r="DW213" s="1778"/>
    </row>
    <row r="214" spans="1:127" s="390" customFormat="1" ht="15.75" customHeight="1">
      <c r="A214" s="1085" t="s">
        <v>1026</v>
      </c>
      <c r="B214" s="1045">
        <v>205</v>
      </c>
      <c r="C214" s="1006"/>
      <c r="D214" s="1006"/>
      <c r="E214" s="1006"/>
      <c r="F214" s="1006"/>
      <c r="G214" s="1006"/>
      <c r="H214" s="1006"/>
      <c r="I214" s="1006"/>
      <c r="J214" s="1006"/>
      <c r="K214" s="1006"/>
      <c r="L214" s="1006"/>
      <c r="M214" s="1045"/>
      <c r="N214" s="1006"/>
      <c r="O214" s="1006"/>
      <c r="P214" s="1006"/>
      <c r="Q214" s="1006"/>
      <c r="R214" s="1006"/>
      <c r="S214" s="1006"/>
      <c r="T214" s="1007"/>
      <c r="U214" s="1086" t="s">
        <v>2832</v>
      </c>
      <c r="V214" s="1087" t="s">
        <v>1971</v>
      </c>
      <c r="W214" s="1087" t="s">
        <v>1971</v>
      </c>
      <c r="X214" s="1088" t="s">
        <v>2833</v>
      </c>
      <c r="Y214" s="1089" t="s">
        <v>2172</v>
      </c>
      <c r="Z214" s="1090" t="s">
        <v>1971</v>
      </c>
      <c r="AA214" s="1091">
        <v>1</v>
      </c>
      <c r="AB214" s="1092" t="s">
        <v>1971</v>
      </c>
      <c r="AC214" s="1092" t="s">
        <v>1971</v>
      </c>
      <c r="AD214" s="1092" t="s">
        <v>1971</v>
      </c>
      <c r="AE214" s="1092" t="s">
        <v>1971</v>
      </c>
      <c r="AF214" s="1092" t="s">
        <v>1971</v>
      </c>
      <c r="AG214" s="1092" t="s">
        <v>1971</v>
      </c>
      <c r="AH214" s="1092" t="s">
        <v>1971</v>
      </c>
      <c r="AI214" s="1093">
        <f t="shared" si="3"/>
        <v>1</v>
      </c>
      <c r="AJ214" s="1094" t="s">
        <v>984</v>
      </c>
      <c r="AK214" s="1094" t="s">
        <v>964</v>
      </c>
      <c r="AL214" s="1094" t="s">
        <v>965</v>
      </c>
      <c r="AM214" s="1095" t="s">
        <v>1971</v>
      </c>
      <c r="AN214" s="1006" t="s">
        <v>1971</v>
      </c>
      <c r="AO214" s="1006" t="s">
        <v>2834</v>
      </c>
      <c r="AP214" s="1264">
        <v>0</v>
      </c>
      <c r="AQ214" s="1064" t="s">
        <v>966</v>
      </c>
      <c r="AR214" s="1097" t="s">
        <v>1971</v>
      </c>
      <c r="AS214" s="1098"/>
      <c r="AT214" s="1088"/>
      <c r="AU214" s="1088"/>
      <c r="AV214" s="1088"/>
      <c r="AW214" s="1099"/>
      <c r="AX214" s="1100"/>
      <c r="AY214" s="1063"/>
      <c r="AZ214" s="1064"/>
      <c r="BA214" s="1064"/>
      <c r="BB214" s="1064"/>
      <c r="BC214" s="1064"/>
      <c r="BD214" s="1064"/>
      <c r="BE214" s="1064"/>
      <c r="BF214" s="1064"/>
      <c r="BG214" s="1064"/>
      <c r="BH214" s="1064"/>
      <c r="BI214" s="1394"/>
      <c r="BJ214" s="1343"/>
      <c r="BK214" s="1343"/>
      <c r="BL214" s="1343"/>
      <c r="BM214" s="1343"/>
      <c r="BN214" s="1063"/>
      <c r="BO214" s="1064"/>
      <c r="BP214" s="1064"/>
      <c r="BQ214" s="1064"/>
      <c r="BR214" s="1064"/>
      <c r="BS214" s="1103"/>
      <c r="BT214" s="1064"/>
      <c r="BU214" s="1064"/>
      <c r="BV214" s="1064"/>
      <c r="BW214" s="1104"/>
      <c r="BX214" s="1103"/>
      <c r="BY214" s="1064"/>
      <c r="BZ214" s="1064"/>
      <c r="CA214" s="1064"/>
      <c r="CB214" s="1104"/>
      <c r="CC214" s="1105"/>
      <c r="CD214" s="1351"/>
      <c r="CE214" s="1352"/>
      <c r="CF214" s="1352"/>
      <c r="CG214" s="1352"/>
      <c r="CH214" s="1414"/>
      <c r="CI214" s="1394"/>
      <c r="CJ214" s="1343"/>
      <c r="CK214" s="1343"/>
      <c r="CL214" s="1343"/>
      <c r="CM214" s="1344"/>
      <c r="CN214" s="1394"/>
      <c r="CO214" s="1343"/>
      <c r="CP214" s="1343"/>
      <c r="CQ214" s="1343"/>
      <c r="CR214" s="1344"/>
      <c r="CS214" s="1394"/>
      <c r="CT214" s="1343"/>
      <c r="CU214" s="1343"/>
      <c r="CV214" s="1343"/>
      <c r="CW214" s="1344"/>
      <c r="CX214" s="1394"/>
      <c r="CY214" s="1343"/>
      <c r="CZ214" s="1343"/>
      <c r="DA214" s="1343"/>
      <c r="DB214" s="1344"/>
      <c r="DC214" s="1343"/>
      <c r="DD214" s="1343"/>
      <c r="DE214" s="1343"/>
      <c r="DF214" s="1343"/>
      <c r="DG214" s="1344"/>
      <c r="DH214" s="1394"/>
      <c r="DI214" s="1343"/>
      <c r="DJ214" s="1343"/>
      <c r="DK214" s="1343"/>
      <c r="DL214" s="1344"/>
      <c r="DM214" s="1775"/>
      <c r="DN214" s="1776"/>
      <c r="DO214" s="1776"/>
      <c r="DP214" s="1777"/>
      <c r="DQ214" s="1776"/>
      <c r="DR214" s="1776"/>
      <c r="DS214" s="1776"/>
      <c r="DT214" s="1777"/>
      <c r="DU214" s="1352"/>
      <c r="DV214" s="1696"/>
      <c r="DW214" s="1778"/>
    </row>
    <row r="215" spans="1:127" s="390" customFormat="1" ht="15.75" customHeight="1">
      <c r="A215" s="1085" t="s">
        <v>1026</v>
      </c>
      <c r="B215" s="1045">
        <v>206</v>
      </c>
      <c r="C215" s="1006"/>
      <c r="D215" s="1006"/>
      <c r="E215" s="1006"/>
      <c r="F215" s="1006"/>
      <c r="G215" s="1006"/>
      <c r="H215" s="1006"/>
      <c r="I215" s="1006"/>
      <c r="J215" s="1006"/>
      <c r="K215" s="1006"/>
      <c r="L215" s="1006"/>
      <c r="M215" s="1045"/>
      <c r="N215" s="1006"/>
      <c r="O215" s="1006"/>
      <c r="P215" s="1006"/>
      <c r="Q215" s="1006"/>
      <c r="R215" s="1006"/>
      <c r="S215" s="1006"/>
      <c r="T215" s="1007"/>
      <c r="U215" s="1086" t="s">
        <v>4831</v>
      </c>
      <c r="V215" s="1087" t="s">
        <v>1971</v>
      </c>
      <c r="W215" s="1087" t="s">
        <v>1971</v>
      </c>
      <c r="X215" s="1088" t="s">
        <v>1010</v>
      </c>
      <c r="Y215" s="1089" t="s">
        <v>2836</v>
      </c>
      <c r="Z215" s="1090" t="s">
        <v>1971</v>
      </c>
      <c r="AA215" s="1091" t="s">
        <v>1971</v>
      </c>
      <c r="AB215" s="1092" t="s">
        <v>1971</v>
      </c>
      <c r="AC215" s="1092" t="s">
        <v>1971</v>
      </c>
      <c r="AD215" s="1092" t="s">
        <v>1971</v>
      </c>
      <c r="AE215" s="1092" t="s">
        <v>1971</v>
      </c>
      <c r="AF215" s="1092" t="s">
        <v>1971</v>
      </c>
      <c r="AG215" s="1092" t="s">
        <v>1971</v>
      </c>
      <c r="AH215" s="1092" t="s">
        <v>1971</v>
      </c>
      <c r="AI215" s="1093">
        <f t="shared" si="3"/>
        <v>0</v>
      </c>
      <c r="AJ215" s="1094" t="s">
        <v>1971</v>
      </c>
      <c r="AK215" s="1094" t="s">
        <v>1971</v>
      </c>
      <c r="AL215" s="1094" t="s">
        <v>1971</v>
      </c>
      <c r="AM215" s="1095" t="s">
        <v>1971</v>
      </c>
      <c r="AN215" s="1006"/>
      <c r="AO215" s="1006"/>
      <c r="AP215" s="1264">
        <v>0</v>
      </c>
      <c r="AQ215" s="1064"/>
      <c r="AR215" s="1097" t="s">
        <v>1971</v>
      </c>
      <c r="AS215" s="1098"/>
      <c r="AT215" s="1088"/>
      <c r="AU215" s="1088"/>
      <c r="AV215" s="1088"/>
      <c r="AW215" s="1099"/>
      <c r="AX215" s="1100"/>
      <c r="AY215" s="1063"/>
      <c r="AZ215" s="1064"/>
      <c r="BA215" s="1064"/>
      <c r="BB215" s="1064"/>
      <c r="BC215" s="1064"/>
      <c r="BD215" s="1064"/>
      <c r="BE215" s="1064"/>
      <c r="BF215" s="1064"/>
      <c r="BG215" s="1064"/>
      <c r="BH215" s="1064"/>
      <c r="BI215" s="1394"/>
      <c r="BJ215" s="1343"/>
      <c r="BK215" s="1343"/>
      <c r="BL215" s="1343"/>
      <c r="BM215" s="1343"/>
      <c r="BN215" s="1063"/>
      <c r="BO215" s="1064"/>
      <c r="BP215" s="1064"/>
      <c r="BQ215" s="1064"/>
      <c r="BR215" s="1064"/>
      <c r="BS215" s="1103"/>
      <c r="BT215" s="1064"/>
      <c r="BU215" s="1064"/>
      <c r="BV215" s="1064"/>
      <c r="BW215" s="1104"/>
      <c r="BX215" s="1103"/>
      <c r="BY215" s="1064"/>
      <c r="BZ215" s="1064"/>
      <c r="CA215" s="1064"/>
      <c r="CB215" s="1104"/>
      <c r="CC215" s="1105"/>
      <c r="CD215" s="1351"/>
      <c r="CE215" s="1352"/>
      <c r="CF215" s="1352"/>
      <c r="CG215" s="1352"/>
      <c r="CH215" s="1414"/>
      <c r="CI215" s="1394"/>
      <c r="CJ215" s="1343"/>
      <c r="CK215" s="1343"/>
      <c r="CL215" s="1343"/>
      <c r="CM215" s="1344"/>
      <c r="CN215" s="1394"/>
      <c r="CO215" s="1343"/>
      <c r="CP215" s="1343"/>
      <c r="CQ215" s="1343"/>
      <c r="CR215" s="1344"/>
      <c r="CS215" s="1394"/>
      <c r="CT215" s="1343"/>
      <c r="CU215" s="1343"/>
      <c r="CV215" s="1343"/>
      <c r="CW215" s="1344"/>
      <c r="CX215" s="1394"/>
      <c r="CY215" s="1343"/>
      <c r="CZ215" s="1343"/>
      <c r="DA215" s="1343"/>
      <c r="DB215" s="1344"/>
      <c r="DC215" s="1343"/>
      <c r="DD215" s="1343"/>
      <c r="DE215" s="1343"/>
      <c r="DF215" s="1343"/>
      <c r="DG215" s="1344"/>
      <c r="DH215" s="1394"/>
      <c r="DI215" s="1343"/>
      <c r="DJ215" s="1343"/>
      <c r="DK215" s="1343"/>
      <c r="DL215" s="1344"/>
      <c r="DM215" s="1775"/>
      <c r="DN215" s="1776"/>
      <c r="DO215" s="1776"/>
      <c r="DP215" s="1777"/>
      <c r="DQ215" s="1776"/>
      <c r="DR215" s="1776"/>
      <c r="DS215" s="1776"/>
      <c r="DT215" s="1777"/>
      <c r="DU215" s="1352"/>
      <c r="DV215" s="1696"/>
      <c r="DW215" s="1778"/>
    </row>
    <row r="216" spans="1:127" s="390" customFormat="1" ht="15.75" customHeight="1">
      <c r="A216" s="1042" t="s">
        <v>1029</v>
      </c>
      <c r="B216" s="1043">
        <v>207</v>
      </c>
      <c r="C216" s="1131"/>
      <c r="D216" s="1131"/>
      <c r="E216" s="1131"/>
      <c r="F216" s="1131"/>
      <c r="G216" s="1131"/>
      <c r="H216" s="1131"/>
      <c r="I216" s="1131"/>
      <c r="J216" s="1131"/>
      <c r="K216" s="1131"/>
      <c r="L216" s="1131"/>
      <c r="M216" s="1043"/>
      <c r="N216" s="1131"/>
      <c r="O216" s="1131"/>
      <c r="P216" s="1131"/>
      <c r="Q216" s="1131"/>
      <c r="R216" s="1131"/>
      <c r="S216" s="1131"/>
      <c r="T216" s="1046"/>
      <c r="U216" s="1047" t="s">
        <v>2838</v>
      </c>
      <c r="V216" s="1048" t="s">
        <v>2839</v>
      </c>
      <c r="W216" s="1048" t="s">
        <v>1927</v>
      </c>
      <c r="X216" s="1049" t="s">
        <v>2840</v>
      </c>
      <c r="Y216" s="1050" t="s">
        <v>154</v>
      </c>
      <c r="Z216" s="1051" t="s">
        <v>2841</v>
      </c>
      <c r="AA216" s="1052" t="s">
        <v>1971</v>
      </c>
      <c r="AB216" s="1053">
        <v>1</v>
      </c>
      <c r="AC216" s="1053" t="s">
        <v>1971</v>
      </c>
      <c r="AD216" s="1053" t="s">
        <v>1971</v>
      </c>
      <c r="AE216" s="1053" t="s">
        <v>1971</v>
      </c>
      <c r="AF216" s="1053" t="s">
        <v>1971</v>
      </c>
      <c r="AG216" s="1053" t="s">
        <v>1971</v>
      </c>
      <c r="AH216" s="1053" t="s">
        <v>1971</v>
      </c>
      <c r="AI216" s="1054">
        <f t="shared" si="3"/>
        <v>1</v>
      </c>
      <c r="AJ216" s="1055" t="s">
        <v>988</v>
      </c>
      <c r="AK216" s="1055" t="s">
        <v>964</v>
      </c>
      <c r="AL216" s="1055" t="s">
        <v>965</v>
      </c>
      <c r="AM216" s="1056" t="s">
        <v>1923</v>
      </c>
      <c r="AN216" s="1050" t="s">
        <v>4781</v>
      </c>
      <c r="AO216" s="1050" t="s">
        <v>4782</v>
      </c>
      <c r="AP216" s="1295">
        <v>0</v>
      </c>
      <c r="AQ216" s="1068" t="s">
        <v>978</v>
      </c>
      <c r="AR216" s="1059" t="s">
        <v>154</v>
      </c>
      <c r="AS216" s="1060"/>
      <c r="AT216" s="1049"/>
      <c r="AU216" s="1049"/>
      <c r="AV216" s="1049"/>
      <c r="AW216" s="1061"/>
      <c r="AX216" s="1062"/>
      <c r="AY216" s="1067"/>
      <c r="AZ216" s="1068"/>
      <c r="BA216" s="1068"/>
      <c r="BB216" s="1068"/>
      <c r="BC216" s="1068"/>
      <c r="BD216" s="1068"/>
      <c r="BE216" s="1068"/>
      <c r="BF216" s="1068"/>
      <c r="BG216" s="1123"/>
      <c r="BH216" s="1123"/>
      <c r="BI216" s="1124">
        <v>4.5138888888888893E-3</v>
      </c>
      <c r="BJ216" s="1123">
        <v>4.2592592592592595E-3</v>
      </c>
      <c r="BK216" s="1123">
        <v>3.9930555555555561E-3</v>
      </c>
      <c r="BL216" s="1123">
        <v>3.7384259259259263E-3</v>
      </c>
      <c r="BM216" s="1123">
        <v>3.472222222222222E-3</v>
      </c>
      <c r="BN216" s="1067"/>
      <c r="BO216" s="1068"/>
      <c r="BP216" s="1068"/>
      <c r="BQ216" s="1068"/>
      <c r="BR216" s="1068"/>
      <c r="BS216" s="1069"/>
      <c r="BT216" s="1068"/>
      <c r="BU216" s="1068"/>
      <c r="BV216" s="1068"/>
      <c r="BW216" s="1070"/>
      <c r="BX216" s="1069"/>
      <c r="BY216" s="1068"/>
      <c r="BZ216" s="1068"/>
      <c r="CA216" s="1068"/>
      <c r="CB216" s="1070"/>
      <c r="CC216" s="1071"/>
      <c r="CD216" s="1072" t="s">
        <v>961</v>
      </c>
      <c r="CE216" s="1073" t="s">
        <v>961</v>
      </c>
      <c r="CF216" s="1073" t="s">
        <v>961</v>
      </c>
      <c r="CG216" s="1073" t="s">
        <v>961</v>
      </c>
      <c r="CH216" s="1074" t="s">
        <v>961</v>
      </c>
      <c r="CI216" s="1345">
        <v>1.3391203703703704E-2</v>
      </c>
      <c r="CJ216" s="1346">
        <v>1.3391203703703704E-2</v>
      </c>
      <c r="CK216" s="1346">
        <v>1.3391203703703704E-2</v>
      </c>
      <c r="CL216" s="1346">
        <v>1.3391203703703704E-2</v>
      </c>
      <c r="CM216" s="1347">
        <v>1.3391203703703704E-2</v>
      </c>
      <c r="CN216" s="1345">
        <v>1.1793981481481482E-2</v>
      </c>
      <c r="CO216" s="1346">
        <v>1.1793981481481482E-2</v>
      </c>
      <c r="CP216" s="1346">
        <v>1.1793981481481482E-2</v>
      </c>
      <c r="CQ216" s="1346">
        <v>1.1793981481481482E-2</v>
      </c>
      <c r="CR216" s="1347">
        <v>1.1793981481481482E-2</v>
      </c>
      <c r="CS216" s="1334"/>
      <c r="CT216" s="1335"/>
      <c r="CU216" s="1335"/>
      <c r="CV216" s="1335"/>
      <c r="CW216" s="1336"/>
      <c r="CX216" s="1334"/>
      <c r="CY216" s="1335"/>
      <c r="CZ216" s="1335"/>
      <c r="DA216" s="1335"/>
      <c r="DB216" s="1336"/>
      <c r="DC216" s="1418">
        <v>9.2592592592592585E-4</v>
      </c>
      <c r="DD216" s="1346">
        <v>8.7962962962962962E-4</v>
      </c>
      <c r="DE216" s="1346">
        <v>8.2175925925925917E-4</v>
      </c>
      <c r="DF216" s="1346">
        <v>7.7546296296296304E-4</v>
      </c>
      <c r="DG216" s="1127">
        <v>7.291666666666667E-4</v>
      </c>
      <c r="DH216" s="1077" t="s">
        <v>4797</v>
      </c>
      <c r="DI216" s="1068" t="s">
        <v>4797</v>
      </c>
      <c r="DJ216" s="1068" t="s">
        <v>4797</v>
      </c>
      <c r="DK216" s="1068" t="s">
        <v>4797</v>
      </c>
      <c r="DL216" s="1071" t="s">
        <v>4797</v>
      </c>
      <c r="DM216" s="1079">
        <v>-0.121</v>
      </c>
      <c r="DN216" s="1080" t="s">
        <v>1971</v>
      </c>
      <c r="DO216" s="1080" t="s">
        <v>1971</v>
      </c>
      <c r="DP216" s="1081">
        <v>-0.39</v>
      </c>
      <c r="DQ216" s="1080">
        <v>0.121</v>
      </c>
      <c r="DR216" s="1080" t="s">
        <v>1971</v>
      </c>
      <c r="DS216" s="1080" t="s">
        <v>1971</v>
      </c>
      <c r="DT216" s="1081">
        <v>0.36199999999999999</v>
      </c>
      <c r="DU216" s="1073" t="s">
        <v>1971</v>
      </c>
      <c r="DV216" s="1082" t="s">
        <v>1971</v>
      </c>
      <c r="DW216" s="1083" t="s">
        <v>1971</v>
      </c>
    </row>
    <row r="217" spans="1:127" s="390" customFormat="1" ht="15.75" customHeight="1">
      <c r="A217" s="1085" t="s">
        <v>1029</v>
      </c>
      <c r="B217" s="1045">
        <v>208</v>
      </c>
      <c r="C217" s="1006"/>
      <c r="D217" s="1006"/>
      <c r="E217" s="1006"/>
      <c r="F217" s="1006"/>
      <c r="G217" s="1006"/>
      <c r="H217" s="1006"/>
      <c r="I217" s="1006"/>
      <c r="J217" s="1006"/>
      <c r="K217" s="1006"/>
      <c r="L217" s="1006"/>
      <c r="M217" s="1045"/>
      <c r="N217" s="1006"/>
      <c r="O217" s="1006"/>
      <c r="P217" s="1006"/>
      <c r="Q217" s="1006"/>
      <c r="R217" s="1006"/>
      <c r="S217" s="1006"/>
      <c r="T217" s="1007"/>
      <c r="U217" s="1086" t="s">
        <v>2843</v>
      </c>
      <c r="V217" s="1087" t="s">
        <v>2839</v>
      </c>
      <c r="W217" s="1087" t="s">
        <v>1927</v>
      </c>
      <c r="X217" s="1088" t="s">
        <v>2844</v>
      </c>
      <c r="Y217" s="1089" t="s">
        <v>178</v>
      </c>
      <c r="Z217" s="1090" t="s">
        <v>2841</v>
      </c>
      <c r="AA217" s="1091" t="s">
        <v>1971</v>
      </c>
      <c r="AB217" s="1092">
        <v>1</v>
      </c>
      <c r="AC217" s="1092" t="s">
        <v>1971</v>
      </c>
      <c r="AD217" s="1092" t="s">
        <v>1971</v>
      </c>
      <c r="AE217" s="1092" t="s">
        <v>1971</v>
      </c>
      <c r="AF217" s="1092" t="s">
        <v>1971</v>
      </c>
      <c r="AG217" s="1092" t="s">
        <v>1971</v>
      </c>
      <c r="AH217" s="1092" t="s">
        <v>1971</v>
      </c>
      <c r="AI217" s="1093">
        <f t="shared" si="3"/>
        <v>1</v>
      </c>
      <c r="AJ217" s="1094" t="s">
        <v>984</v>
      </c>
      <c r="AK217" s="1094" t="s">
        <v>964</v>
      </c>
      <c r="AL217" s="1094" t="s">
        <v>965</v>
      </c>
      <c r="AM217" s="1095" t="s">
        <v>2103</v>
      </c>
      <c r="AN217" s="1006" t="s">
        <v>2204</v>
      </c>
      <c r="AO217" s="1006" t="s">
        <v>4786</v>
      </c>
      <c r="AP217" s="1296">
        <v>1</v>
      </c>
      <c r="AQ217" s="1064" t="s">
        <v>978</v>
      </c>
      <c r="AR217" s="1097" t="s">
        <v>178</v>
      </c>
      <c r="AS217" s="1098"/>
      <c r="AT217" s="1088"/>
      <c r="AU217" s="1088"/>
      <c r="AV217" s="1088"/>
      <c r="AW217" s="1099"/>
      <c r="AX217" s="1100"/>
      <c r="AY217" s="1063"/>
      <c r="AZ217" s="1064"/>
      <c r="BA217" s="1064"/>
      <c r="BB217" s="1064"/>
      <c r="BC217" s="1064"/>
      <c r="BD217" s="1064"/>
      <c r="BE217" s="1064"/>
      <c r="BF217" s="1064"/>
      <c r="BG217" s="1101"/>
      <c r="BH217" s="1101"/>
      <c r="BI217" s="1102">
        <v>66.5</v>
      </c>
      <c r="BJ217" s="1101">
        <v>64.599999999999994</v>
      </c>
      <c r="BK217" s="1101">
        <v>62.7</v>
      </c>
      <c r="BL217" s="1101">
        <v>60.9</v>
      </c>
      <c r="BM217" s="1101">
        <v>59</v>
      </c>
      <c r="BN217" s="1063"/>
      <c r="BO217" s="1064"/>
      <c r="BP217" s="1064"/>
      <c r="BQ217" s="1064"/>
      <c r="BR217" s="1064"/>
      <c r="BS217" s="1103"/>
      <c r="BT217" s="1064"/>
      <c r="BU217" s="1064"/>
      <c r="BV217" s="1064"/>
      <c r="BW217" s="1104"/>
      <c r="BX217" s="1103"/>
      <c r="BY217" s="1064"/>
      <c r="BZ217" s="1064"/>
      <c r="CA217" s="1064"/>
      <c r="CB217" s="1104"/>
      <c r="CC217" s="1105"/>
      <c r="CD217" s="1106" t="s">
        <v>961</v>
      </c>
      <c r="CE217" s="1107" t="s">
        <v>961</v>
      </c>
      <c r="CF217" s="1107" t="s">
        <v>961</v>
      </c>
      <c r="CG217" s="1107" t="s">
        <v>961</v>
      </c>
      <c r="CH217" s="1108" t="s">
        <v>961</v>
      </c>
      <c r="CI217" s="1063" t="s">
        <v>1971</v>
      </c>
      <c r="CJ217" s="1064" t="s">
        <v>1971</v>
      </c>
      <c r="CK217" s="1064" t="s">
        <v>1971</v>
      </c>
      <c r="CL217" s="1064" t="s">
        <v>1971</v>
      </c>
      <c r="CM217" s="1105" t="s">
        <v>1971</v>
      </c>
      <c r="CN217" s="1063" t="s">
        <v>1971</v>
      </c>
      <c r="CO217" s="1064" t="s">
        <v>1971</v>
      </c>
      <c r="CP217" s="1064" t="s">
        <v>1971</v>
      </c>
      <c r="CQ217" s="1064" t="s">
        <v>1971</v>
      </c>
      <c r="CR217" s="1105" t="s">
        <v>1971</v>
      </c>
      <c r="CS217" s="1063" t="s">
        <v>1971</v>
      </c>
      <c r="CT217" s="1064" t="s">
        <v>1971</v>
      </c>
      <c r="CU217" s="1064" t="s">
        <v>1971</v>
      </c>
      <c r="CV217" s="1064" t="s">
        <v>1971</v>
      </c>
      <c r="CW217" s="1105" t="s">
        <v>1971</v>
      </c>
      <c r="CX217" s="1063" t="s">
        <v>1971</v>
      </c>
      <c r="CY217" s="1064" t="s">
        <v>1971</v>
      </c>
      <c r="CZ217" s="1064" t="s">
        <v>1971</v>
      </c>
      <c r="DA217" s="1064" t="s">
        <v>1971</v>
      </c>
      <c r="DB217" s="1105" t="s">
        <v>1971</v>
      </c>
      <c r="DC217" s="1064" t="s">
        <v>1971</v>
      </c>
      <c r="DD217" s="1064" t="s">
        <v>1971</v>
      </c>
      <c r="DE217" s="1064" t="s">
        <v>1971</v>
      </c>
      <c r="DF217" s="1064" t="s">
        <v>1971</v>
      </c>
      <c r="DG217" s="1105" t="s">
        <v>1971</v>
      </c>
      <c r="DH217" s="1063" t="s">
        <v>1971</v>
      </c>
      <c r="DI217" s="1064" t="s">
        <v>1971</v>
      </c>
      <c r="DJ217" s="1064" t="s">
        <v>1971</v>
      </c>
      <c r="DK217" s="1064" t="s">
        <v>1971</v>
      </c>
      <c r="DL217" s="1105" t="s">
        <v>1971</v>
      </c>
      <c r="DM217" s="1109">
        <v>-2.1999999999999999E-2</v>
      </c>
      <c r="DN217" s="1110" t="s">
        <v>1971</v>
      </c>
      <c r="DO217" s="1110" t="s">
        <v>1971</v>
      </c>
      <c r="DP217" s="1111" t="s">
        <v>1971</v>
      </c>
      <c r="DQ217" s="1110">
        <v>0</v>
      </c>
      <c r="DR217" s="1110" t="s">
        <v>1971</v>
      </c>
      <c r="DS217" s="1110" t="s">
        <v>1971</v>
      </c>
      <c r="DT217" s="1111" t="s">
        <v>1971</v>
      </c>
      <c r="DU217" s="1107" t="s">
        <v>1971</v>
      </c>
      <c r="DV217" s="1112">
        <v>1</v>
      </c>
      <c r="DW217" s="1113" t="s">
        <v>1971</v>
      </c>
    </row>
    <row r="218" spans="1:127" s="390" customFormat="1" ht="15.75" customHeight="1">
      <c r="A218" s="1085" t="s">
        <v>1029</v>
      </c>
      <c r="B218" s="1045">
        <v>209</v>
      </c>
      <c r="C218" s="1006"/>
      <c r="D218" s="1006"/>
      <c r="E218" s="1006"/>
      <c r="F218" s="1006"/>
      <c r="G218" s="1006"/>
      <c r="H218" s="1006"/>
      <c r="I218" s="1006"/>
      <c r="J218" s="1006"/>
      <c r="K218" s="1006"/>
      <c r="L218" s="1006"/>
      <c r="M218" s="1045"/>
      <c r="N218" s="1006"/>
      <c r="O218" s="1006"/>
      <c r="P218" s="1006"/>
      <c r="Q218" s="1006"/>
      <c r="R218" s="1006"/>
      <c r="S218" s="1006"/>
      <c r="T218" s="1007"/>
      <c r="U218" s="1086" t="s">
        <v>2845</v>
      </c>
      <c r="V218" s="1087" t="s">
        <v>2839</v>
      </c>
      <c r="W218" s="1087" t="s">
        <v>1927</v>
      </c>
      <c r="X218" s="1088" t="s">
        <v>2846</v>
      </c>
      <c r="Y218" s="1089" t="s">
        <v>2847</v>
      </c>
      <c r="Z218" s="1090" t="s">
        <v>2848</v>
      </c>
      <c r="AA218" s="1091" t="s">
        <v>1971</v>
      </c>
      <c r="AB218" s="1092">
        <v>1</v>
      </c>
      <c r="AC218" s="1092" t="s">
        <v>1971</v>
      </c>
      <c r="AD218" s="1092" t="s">
        <v>1971</v>
      </c>
      <c r="AE218" s="1092" t="s">
        <v>1971</v>
      </c>
      <c r="AF218" s="1092" t="s">
        <v>1971</v>
      </c>
      <c r="AG218" s="1092" t="s">
        <v>1971</v>
      </c>
      <c r="AH218" s="1092" t="s">
        <v>1971</v>
      </c>
      <c r="AI218" s="1093">
        <f t="shared" si="3"/>
        <v>1</v>
      </c>
      <c r="AJ218" s="1094" t="s">
        <v>984</v>
      </c>
      <c r="AK218" s="1094" t="s">
        <v>964</v>
      </c>
      <c r="AL218" s="1094" t="s">
        <v>965</v>
      </c>
      <c r="AM218" s="1095" t="s">
        <v>2178</v>
      </c>
      <c r="AN218" s="1006" t="s">
        <v>410</v>
      </c>
      <c r="AO218" s="1006" t="s">
        <v>4790</v>
      </c>
      <c r="AP218" s="1296">
        <v>2</v>
      </c>
      <c r="AQ218" s="1064" t="s">
        <v>978</v>
      </c>
      <c r="AR218" s="1097"/>
      <c r="AS218" s="1098"/>
      <c r="AT218" s="1088"/>
      <c r="AU218" s="1088"/>
      <c r="AV218" s="1088"/>
      <c r="AW218" s="1099"/>
      <c r="AX218" s="1100"/>
      <c r="AY218" s="1063"/>
      <c r="AZ218" s="1064"/>
      <c r="BA218" s="1064"/>
      <c r="BB218" s="1064"/>
      <c r="BC218" s="1064"/>
      <c r="BD218" s="1064"/>
      <c r="BE218" s="1064"/>
      <c r="BF218" s="1064"/>
      <c r="BG218" s="1064"/>
      <c r="BH218" s="1064"/>
      <c r="BI218" s="1394"/>
      <c r="BJ218" s="1343"/>
      <c r="BK218" s="1343"/>
      <c r="BL218" s="1343"/>
      <c r="BM218" s="1343"/>
      <c r="BN218" s="1063"/>
      <c r="BO218" s="1064"/>
      <c r="BP218" s="1064"/>
      <c r="BQ218" s="1064"/>
      <c r="BR218" s="1064"/>
      <c r="BS218" s="1103"/>
      <c r="BT218" s="1064"/>
      <c r="BU218" s="1064"/>
      <c r="BV218" s="1064"/>
      <c r="BW218" s="1104"/>
      <c r="BX218" s="1103"/>
      <c r="BY218" s="1064"/>
      <c r="BZ218" s="1064"/>
      <c r="CA218" s="1064"/>
      <c r="CB218" s="1104"/>
      <c r="CC218" s="1105"/>
      <c r="CD218" s="1351"/>
      <c r="CE218" s="1352"/>
      <c r="CF218" s="1352"/>
      <c r="CG218" s="1352"/>
      <c r="CH218" s="1414"/>
      <c r="CI218" s="1394"/>
      <c r="CJ218" s="1343"/>
      <c r="CK218" s="1343"/>
      <c r="CL218" s="1343"/>
      <c r="CM218" s="1344"/>
      <c r="CN218" s="1394"/>
      <c r="CO218" s="1343"/>
      <c r="CP218" s="1343"/>
      <c r="CQ218" s="1343"/>
      <c r="CR218" s="1344"/>
      <c r="CS218" s="1394"/>
      <c r="CT218" s="1343"/>
      <c r="CU218" s="1343"/>
      <c r="CV218" s="1343"/>
      <c r="CW218" s="1344"/>
      <c r="CX218" s="1394"/>
      <c r="CY218" s="1343"/>
      <c r="CZ218" s="1343"/>
      <c r="DA218" s="1343"/>
      <c r="DB218" s="1344"/>
      <c r="DC218" s="1343"/>
      <c r="DD218" s="1343"/>
      <c r="DE218" s="1343"/>
      <c r="DF218" s="1343"/>
      <c r="DG218" s="1344"/>
      <c r="DH218" s="1394"/>
      <c r="DI218" s="1343"/>
      <c r="DJ218" s="1343"/>
      <c r="DK218" s="1343"/>
      <c r="DL218" s="1344"/>
      <c r="DM218" s="1775"/>
      <c r="DN218" s="1776"/>
      <c r="DO218" s="1776"/>
      <c r="DP218" s="1777"/>
      <c r="DQ218" s="1776"/>
      <c r="DR218" s="1776"/>
      <c r="DS218" s="1776"/>
      <c r="DT218" s="1777"/>
      <c r="DU218" s="1352"/>
      <c r="DV218" s="1696"/>
      <c r="DW218" s="1778"/>
    </row>
    <row r="219" spans="1:127" s="390" customFormat="1" ht="15.75" customHeight="1">
      <c r="A219" s="1085" t="s">
        <v>1029</v>
      </c>
      <c r="B219" s="1045">
        <v>210</v>
      </c>
      <c r="C219" s="1006"/>
      <c r="D219" s="1006"/>
      <c r="E219" s="1006"/>
      <c r="F219" s="1006"/>
      <c r="G219" s="1006"/>
      <c r="H219" s="1006"/>
      <c r="I219" s="1006"/>
      <c r="J219" s="1006"/>
      <c r="K219" s="1006"/>
      <c r="L219" s="1006"/>
      <c r="M219" s="1045"/>
      <c r="N219" s="1006"/>
      <c r="O219" s="1006"/>
      <c r="P219" s="1006"/>
      <c r="Q219" s="1006"/>
      <c r="R219" s="1006"/>
      <c r="S219" s="1006"/>
      <c r="T219" s="1007"/>
      <c r="U219" s="1086" t="s">
        <v>2849</v>
      </c>
      <c r="V219" s="1087" t="s">
        <v>2839</v>
      </c>
      <c r="W219" s="1087" t="s">
        <v>1920</v>
      </c>
      <c r="X219" s="1088" t="s">
        <v>2850</v>
      </c>
      <c r="Y219" s="1089" t="s">
        <v>148</v>
      </c>
      <c r="Z219" s="1090" t="s">
        <v>2841</v>
      </c>
      <c r="AA219" s="1091" t="s">
        <v>1971</v>
      </c>
      <c r="AB219" s="1092">
        <v>1</v>
      </c>
      <c r="AC219" s="1092" t="s">
        <v>1971</v>
      </c>
      <c r="AD219" s="1092" t="s">
        <v>1971</v>
      </c>
      <c r="AE219" s="1092" t="s">
        <v>1971</v>
      </c>
      <c r="AF219" s="1092" t="s">
        <v>1971</v>
      </c>
      <c r="AG219" s="1092" t="s">
        <v>1971</v>
      </c>
      <c r="AH219" s="1092" t="s">
        <v>1971</v>
      </c>
      <c r="AI219" s="1093">
        <f t="shared" si="3"/>
        <v>1</v>
      </c>
      <c r="AJ219" s="1094" t="s">
        <v>984</v>
      </c>
      <c r="AK219" s="1094" t="s">
        <v>964</v>
      </c>
      <c r="AL219" s="1094" t="s">
        <v>965</v>
      </c>
      <c r="AM219" s="1095" t="s">
        <v>1955</v>
      </c>
      <c r="AN219" s="1006" t="s">
        <v>2204</v>
      </c>
      <c r="AO219" s="1006" t="s">
        <v>4787</v>
      </c>
      <c r="AP219" s="1296">
        <v>2</v>
      </c>
      <c r="AQ219" s="1064" t="s">
        <v>978</v>
      </c>
      <c r="AR219" s="1097" t="s">
        <v>148</v>
      </c>
      <c r="AS219" s="1098"/>
      <c r="AT219" s="1088"/>
      <c r="AU219" s="1088"/>
      <c r="AV219" s="1088"/>
      <c r="AW219" s="1099"/>
      <c r="AX219" s="1100"/>
      <c r="AY219" s="1063"/>
      <c r="AZ219" s="1064"/>
      <c r="BA219" s="1064"/>
      <c r="BB219" s="1064"/>
      <c r="BC219" s="1064"/>
      <c r="BD219" s="1064"/>
      <c r="BE219" s="1064"/>
      <c r="BF219" s="1064"/>
      <c r="BG219" s="1114"/>
      <c r="BH219" s="1114"/>
      <c r="BI219" s="1115">
        <v>0</v>
      </c>
      <c r="BJ219" s="1114">
        <v>0</v>
      </c>
      <c r="BK219" s="1114">
        <v>0</v>
      </c>
      <c r="BL219" s="1114">
        <v>0</v>
      </c>
      <c r="BM219" s="1114">
        <v>0</v>
      </c>
      <c r="BN219" s="1063"/>
      <c r="BO219" s="1064"/>
      <c r="BP219" s="1064"/>
      <c r="BQ219" s="1064"/>
      <c r="BR219" s="1064"/>
      <c r="BS219" s="1103"/>
      <c r="BT219" s="1064"/>
      <c r="BU219" s="1064"/>
      <c r="BV219" s="1064"/>
      <c r="BW219" s="1104"/>
      <c r="BX219" s="1103"/>
      <c r="BY219" s="1064"/>
      <c r="BZ219" s="1064"/>
      <c r="CA219" s="1064"/>
      <c r="CB219" s="1104"/>
      <c r="CC219" s="1105"/>
      <c r="CD219" s="1106" t="s">
        <v>961</v>
      </c>
      <c r="CE219" s="1107" t="s">
        <v>961</v>
      </c>
      <c r="CF219" s="1107" t="s">
        <v>961</v>
      </c>
      <c r="CG219" s="1107" t="s">
        <v>961</v>
      </c>
      <c r="CH219" s="1108" t="s">
        <v>961</v>
      </c>
      <c r="CI219" s="1063" t="s">
        <v>1971</v>
      </c>
      <c r="CJ219" s="1064" t="s">
        <v>1971</v>
      </c>
      <c r="CK219" s="1064" t="s">
        <v>1971</v>
      </c>
      <c r="CL219" s="1064" t="s">
        <v>1971</v>
      </c>
      <c r="CM219" s="1105" t="s">
        <v>1971</v>
      </c>
      <c r="CN219" s="1063">
        <v>9.5</v>
      </c>
      <c r="CO219" s="1064">
        <v>9.5</v>
      </c>
      <c r="CP219" s="1064">
        <v>9.5</v>
      </c>
      <c r="CQ219" s="1064">
        <v>9.5</v>
      </c>
      <c r="CR219" s="1105">
        <v>9.5</v>
      </c>
      <c r="CS219" s="1063">
        <v>2</v>
      </c>
      <c r="CT219" s="1064">
        <v>2</v>
      </c>
      <c r="CU219" s="1064">
        <v>2</v>
      </c>
      <c r="CV219" s="1064">
        <v>2</v>
      </c>
      <c r="CW219" s="1105">
        <v>2</v>
      </c>
      <c r="CX219" s="1063" t="s">
        <v>1971</v>
      </c>
      <c r="CY219" s="1064" t="s">
        <v>1971</v>
      </c>
      <c r="CZ219" s="1064" t="s">
        <v>1971</v>
      </c>
      <c r="DA219" s="1064" t="s">
        <v>1971</v>
      </c>
      <c r="DB219" s="1105" t="s">
        <v>1971</v>
      </c>
      <c r="DC219" s="1064" t="s">
        <v>1971</v>
      </c>
      <c r="DD219" s="1064" t="s">
        <v>1971</v>
      </c>
      <c r="DE219" s="1064" t="s">
        <v>1971</v>
      </c>
      <c r="DF219" s="1064" t="s">
        <v>1971</v>
      </c>
      <c r="DG219" s="1105" t="s">
        <v>1971</v>
      </c>
      <c r="DH219" s="1063" t="s">
        <v>1971</v>
      </c>
      <c r="DI219" s="1064" t="s">
        <v>1971</v>
      </c>
      <c r="DJ219" s="1064" t="s">
        <v>1971</v>
      </c>
      <c r="DK219" s="1064" t="s">
        <v>1971</v>
      </c>
      <c r="DL219" s="1105" t="s">
        <v>1971</v>
      </c>
      <c r="DM219" s="1109">
        <v>-0.17499999999999999</v>
      </c>
      <c r="DN219" s="1110" t="s">
        <v>1971</v>
      </c>
      <c r="DO219" s="1110" t="s">
        <v>1971</v>
      </c>
      <c r="DP219" s="1111" t="s">
        <v>1971</v>
      </c>
      <c r="DQ219" s="1110">
        <v>0</v>
      </c>
      <c r="DR219" s="1110" t="s">
        <v>1971</v>
      </c>
      <c r="DS219" s="1110" t="s">
        <v>1971</v>
      </c>
      <c r="DT219" s="1111" t="s">
        <v>1971</v>
      </c>
      <c r="DU219" s="1107" t="s">
        <v>1971</v>
      </c>
      <c r="DV219" s="1112">
        <v>1</v>
      </c>
      <c r="DW219" s="1113" t="s">
        <v>1971</v>
      </c>
    </row>
    <row r="220" spans="1:127" s="390" customFormat="1" ht="15.75" customHeight="1">
      <c r="A220" s="1085" t="s">
        <v>1029</v>
      </c>
      <c r="B220" s="1045">
        <v>211</v>
      </c>
      <c r="C220" s="1006"/>
      <c r="D220" s="1006"/>
      <c r="E220" s="1006"/>
      <c r="F220" s="1006"/>
      <c r="G220" s="1006"/>
      <c r="H220" s="1006"/>
      <c r="I220" s="1006"/>
      <c r="J220" s="1006"/>
      <c r="K220" s="1006"/>
      <c r="L220" s="1006"/>
      <c r="M220" s="1045"/>
      <c r="N220" s="1006"/>
      <c r="O220" s="1006"/>
      <c r="P220" s="1006"/>
      <c r="Q220" s="1006"/>
      <c r="R220" s="1006"/>
      <c r="S220" s="1006"/>
      <c r="T220" s="1007"/>
      <c r="U220" s="1086" t="s">
        <v>2852</v>
      </c>
      <c r="V220" s="1087" t="s">
        <v>2853</v>
      </c>
      <c r="W220" s="1087" t="s">
        <v>1927</v>
      </c>
      <c r="X220" s="1088" t="s">
        <v>2854</v>
      </c>
      <c r="Y220" s="1089" t="s">
        <v>2855</v>
      </c>
      <c r="Z220" s="1090" t="s">
        <v>2856</v>
      </c>
      <c r="AA220" s="1091" t="s">
        <v>1971</v>
      </c>
      <c r="AB220" s="1092" t="s">
        <v>1971</v>
      </c>
      <c r="AC220" s="1092" t="s">
        <v>1971</v>
      </c>
      <c r="AD220" s="1092" t="s">
        <v>1971</v>
      </c>
      <c r="AE220" s="1092">
        <v>1</v>
      </c>
      <c r="AF220" s="1092" t="s">
        <v>1971</v>
      </c>
      <c r="AG220" s="1092" t="s">
        <v>1971</v>
      </c>
      <c r="AH220" s="1092" t="s">
        <v>1971</v>
      </c>
      <c r="AI220" s="1093">
        <f t="shared" si="3"/>
        <v>1</v>
      </c>
      <c r="AJ220" s="1094" t="s">
        <v>984</v>
      </c>
      <c r="AK220" s="1094" t="s">
        <v>964</v>
      </c>
      <c r="AL220" s="1094" t="s">
        <v>965</v>
      </c>
      <c r="AM220" s="1095" t="s">
        <v>2146</v>
      </c>
      <c r="AN220" s="1006" t="s">
        <v>991</v>
      </c>
      <c r="AO220" s="1006" t="s">
        <v>2857</v>
      </c>
      <c r="AP220" s="1263">
        <v>0</v>
      </c>
      <c r="AQ220" s="1064" t="s">
        <v>966</v>
      </c>
      <c r="AR220" s="1097" t="s">
        <v>1971</v>
      </c>
      <c r="AS220" s="1098"/>
      <c r="AT220" s="1088"/>
      <c r="AU220" s="1088"/>
      <c r="AV220" s="1088"/>
      <c r="AW220" s="1099"/>
      <c r="AX220" s="1100"/>
      <c r="AY220" s="1063"/>
      <c r="AZ220" s="1064"/>
      <c r="BA220" s="1064"/>
      <c r="BB220" s="1064"/>
      <c r="BC220" s="1064"/>
      <c r="BD220" s="1064"/>
      <c r="BE220" s="1064"/>
      <c r="BF220" s="1064"/>
      <c r="BG220" s="1064"/>
      <c r="BH220" s="1064"/>
      <c r="BI220" s="1394"/>
      <c r="BJ220" s="1343"/>
      <c r="BK220" s="1343"/>
      <c r="BL220" s="1343"/>
      <c r="BM220" s="1343"/>
      <c r="BN220" s="1063"/>
      <c r="BO220" s="1064"/>
      <c r="BP220" s="1064"/>
      <c r="BQ220" s="1064"/>
      <c r="BR220" s="1064"/>
      <c r="BS220" s="1103"/>
      <c r="BT220" s="1064"/>
      <c r="BU220" s="1064"/>
      <c r="BV220" s="1064"/>
      <c r="BW220" s="1104"/>
      <c r="BX220" s="1103"/>
      <c r="BY220" s="1064"/>
      <c r="BZ220" s="1064"/>
      <c r="CA220" s="1064"/>
      <c r="CB220" s="1104"/>
      <c r="CC220" s="1105"/>
      <c r="CD220" s="1351"/>
      <c r="CE220" s="1352"/>
      <c r="CF220" s="1352"/>
      <c r="CG220" s="1352"/>
      <c r="CH220" s="1414"/>
      <c r="CI220" s="1394"/>
      <c r="CJ220" s="1343"/>
      <c r="CK220" s="1343"/>
      <c r="CL220" s="1343"/>
      <c r="CM220" s="1344"/>
      <c r="CN220" s="1394"/>
      <c r="CO220" s="1343"/>
      <c r="CP220" s="1343"/>
      <c r="CQ220" s="1343"/>
      <c r="CR220" s="1344"/>
      <c r="CS220" s="1394"/>
      <c r="CT220" s="1343"/>
      <c r="CU220" s="1343"/>
      <c r="CV220" s="1343"/>
      <c r="CW220" s="1344"/>
      <c r="CX220" s="1394"/>
      <c r="CY220" s="1343"/>
      <c r="CZ220" s="1343"/>
      <c r="DA220" s="1343"/>
      <c r="DB220" s="1344"/>
      <c r="DC220" s="1343"/>
      <c r="DD220" s="1343"/>
      <c r="DE220" s="1343"/>
      <c r="DF220" s="1343"/>
      <c r="DG220" s="1344"/>
      <c r="DH220" s="1394"/>
      <c r="DI220" s="1343"/>
      <c r="DJ220" s="1343"/>
      <c r="DK220" s="1343"/>
      <c r="DL220" s="1344"/>
      <c r="DM220" s="1775"/>
      <c r="DN220" s="1776"/>
      <c r="DO220" s="1776"/>
      <c r="DP220" s="1777"/>
      <c r="DQ220" s="1776"/>
      <c r="DR220" s="1776"/>
      <c r="DS220" s="1776"/>
      <c r="DT220" s="1777"/>
      <c r="DU220" s="1352"/>
      <c r="DV220" s="1696"/>
      <c r="DW220" s="1778"/>
    </row>
    <row r="221" spans="1:127" s="390" customFormat="1" ht="15.75" customHeight="1">
      <c r="A221" s="1085" t="s">
        <v>1029</v>
      </c>
      <c r="B221" s="1045">
        <v>212</v>
      </c>
      <c r="C221" s="1006"/>
      <c r="D221" s="1006"/>
      <c r="E221" s="1006"/>
      <c r="F221" s="1006"/>
      <c r="G221" s="1006"/>
      <c r="H221" s="1006"/>
      <c r="I221" s="1006"/>
      <c r="J221" s="1006"/>
      <c r="K221" s="1006"/>
      <c r="L221" s="1006"/>
      <c r="M221" s="1045"/>
      <c r="N221" s="1006"/>
      <c r="O221" s="1006"/>
      <c r="P221" s="1006"/>
      <c r="Q221" s="1006"/>
      <c r="R221" s="1006"/>
      <c r="S221" s="1006"/>
      <c r="T221" s="1007"/>
      <c r="U221" s="1086" t="s">
        <v>2858</v>
      </c>
      <c r="V221" s="1087" t="s">
        <v>2853</v>
      </c>
      <c r="W221" s="1087" t="s">
        <v>1936</v>
      </c>
      <c r="X221" s="1088" t="s">
        <v>2859</v>
      </c>
      <c r="Y221" s="1089" t="s">
        <v>2860</v>
      </c>
      <c r="Z221" s="1090" t="s">
        <v>2861</v>
      </c>
      <c r="AA221" s="1091" t="s">
        <v>1971</v>
      </c>
      <c r="AB221" s="1092" t="s">
        <v>1971</v>
      </c>
      <c r="AC221" s="1092" t="s">
        <v>1971</v>
      </c>
      <c r="AD221" s="1092" t="s">
        <v>1971</v>
      </c>
      <c r="AE221" s="1092">
        <v>1</v>
      </c>
      <c r="AF221" s="1092" t="s">
        <v>1971</v>
      </c>
      <c r="AG221" s="1092" t="s">
        <v>1971</v>
      </c>
      <c r="AH221" s="1092" t="s">
        <v>1971</v>
      </c>
      <c r="AI221" s="1093">
        <f t="shared" si="3"/>
        <v>1</v>
      </c>
      <c r="AJ221" s="1094" t="s">
        <v>963</v>
      </c>
      <c r="AK221" s="1094" t="s">
        <v>1971</v>
      </c>
      <c r="AL221" s="1094" t="s">
        <v>1971</v>
      </c>
      <c r="AM221" s="1095" t="s">
        <v>2146</v>
      </c>
      <c r="AN221" s="1006" t="s">
        <v>293</v>
      </c>
      <c r="AO221" s="1006" t="s">
        <v>2482</v>
      </c>
      <c r="AP221" s="1263">
        <v>1</v>
      </c>
      <c r="AQ221" s="1064" t="s">
        <v>966</v>
      </c>
      <c r="AR221" s="1097" t="s">
        <v>1971</v>
      </c>
      <c r="AS221" s="1098"/>
      <c r="AT221" s="1088"/>
      <c r="AU221" s="1088"/>
      <c r="AV221" s="1088"/>
      <c r="AW221" s="1099"/>
      <c r="AX221" s="1100"/>
      <c r="AY221" s="1063"/>
      <c r="AZ221" s="1064"/>
      <c r="BA221" s="1064"/>
      <c r="BB221" s="1064"/>
      <c r="BC221" s="1064"/>
      <c r="BD221" s="1064"/>
      <c r="BE221" s="1064"/>
      <c r="BF221" s="1064"/>
      <c r="BG221" s="1064"/>
      <c r="BH221" s="1064"/>
      <c r="BI221" s="1394"/>
      <c r="BJ221" s="1343"/>
      <c r="BK221" s="1343"/>
      <c r="BL221" s="1343"/>
      <c r="BM221" s="1343"/>
      <c r="BN221" s="1063"/>
      <c r="BO221" s="1064"/>
      <c r="BP221" s="1064"/>
      <c r="BQ221" s="1064"/>
      <c r="BR221" s="1064"/>
      <c r="BS221" s="1103"/>
      <c r="BT221" s="1064"/>
      <c r="BU221" s="1064"/>
      <c r="BV221" s="1064"/>
      <c r="BW221" s="1104"/>
      <c r="BX221" s="1103"/>
      <c r="BY221" s="1064"/>
      <c r="BZ221" s="1064"/>
      <c r="CA221" s="1064"/>
      <c r="CB221" s="1104"/>
      <c r="CC221" s="1105"/>
      <c r="CD221" s="1351"/>
      <c r="CE221" s="1352"/>
      <c r="CF221" s="1352"/>
      <c r="CG221" s="1352"/>
      <c r="CH221" s="1414"/>
      <c r="CI221" s="1394"/>
      <c r="CJ221" s="1343"/>
      <c r="CK221" s="1343"/>
      <c r="CL221" s="1343"/>
      <c r="CM221" s="1344"/>
      <c r="CN221" s="1394"/>
      <c r="CO221" s="1343"/>
      <c r="CP221" s="1343"/>
      <c r="CQ221" s="1343"/>
      <c r="CR221" s="1344"/>
      <c r="CS221" s="1394"/>
      <c r="CT221" s="1343"/>
      <c r="CU221" s="1343"/>
      <c r="CV221" s="1343"/>
      <c r="CW221" s="1344"/>
      <c r="CX221" s="1394"/>
      <c r="CY221" s="1343"/>
      <c r="CZ221" s="1343"/>
      <c r="DA221" s="1343"/>
      <c r="DB221" s="1344"/>
      <c r="DC221" s="1343"/>
      <c r="DD221" s="1343"/>
      <c r="DE221" s="1343"/>
      <c r="DF221" s="1343"/>
      <c r="DG221" s="1344"/>
      <c r="DH221" s="1394"/>
      <c r="DI221" s="1343"/>
      <c r="DJ221" s="1343"/>
      <c r="DK221" s="1343"/>
      <c r="DL221" s="1344"/>
      <c r="DM221" s="1775"/>
      <c r="DN221" s="1776"/>
      <c r="DO221" s="1776"/>
      <c r="DP221" s="1777"/>
      <c r="DQ221" s="1776"/>
      <c r="DR221" s="1776"/>
      <c r="DS221" s="1776"/>
      <c r="DT221" s="1777"/>
      <c r="DU221" s="1352"/>
      <c r="DV221" s="1696"/>
      <c r="DW221" s="1778"/>
    </row>
    <row r="222" spans="1:127" s="390" customFormat="1" ht="15.75" customHeight="1">
      <c r="A222" s="1085" t="s">
        <v>1029</v>
      </c>
      <c r="B222" s="1045">
        <v>213</v>
      </c>
      <c r="C222" s="1006"/>
      <c r="D222" s="1006"/>
      <c r="E222" s="1006"/>
      <c r="F222" s="1006"/>
      <c r="G222" s="1006"/>
      <c r="H222" s="1006"/>
      <c r="I222" s="1006"/>
      <c r="J222" s="1006"/>
      <c r="K222" s="1006"/>
      <c r="L222" s="1006"/>
      <c r="M222" s="1045"/>
      <c r="N222" s="1006"/>
      <c r="O222" s="1006"/>
      <c r="P222" s="1006"/>
      <c r="Q222" s="1006"/>
      <c r="R222" s="1006"/>
      <c r="S222" s="1006"/>
      <c r="T222" s="1007"/>
      <c r="U222" s="1086" t="s">
        <v>2862</v>
      </c>
      <c r="V222" s="1087" t="s">
        <v>2853</v>
      </c>
      <c r="W222" s="1087" t="s">
        <v>1936</v>
      </c>
      <c r="X222" s="1088" t="s">
        <v>2863</v>
      </c>
      <c r="Y222" s="1089" t="s">
        <v>2864</v>
      </c>
      <c r="Z222" s="1090" t="s">
        <v>2865</v>
      </c>
      <c r="AA222" s="1091" t="s">
        <v>1971</v>
      </c>
      <c r="AB222" s="1092" t="s">
        <v>1971</v>
      </c>
      <c r="AC222" s="1092" t="s">
        <v>1971</v>
      </c>
      <c r="AD222" s="1092" t="s">
        <v>1971</v>
      </c>
      <c r="AE222" s="1092">
        <v>1</v>
      </c>
      <c r="AF222" s="1092" t="s">
        <v>1971</v>
      </c>
      <c r="AG222" s="1092" t="s">
        <v>1971</v>
      </c>
      <c r="AH222" s="1092" t="s">
        <v>1971</v>
      </c>
      <c r="AI222" s="1093">
        <f t="shared" si="3"/>
        <v>1</v>
      </c>
      <c r="AJ222" s="1094" t="s">
        <v>963</v>
      </c>
      <c r="AK222" s="1094" t="s">
        <v>1971</v>
      </c>
      <c r="AL222" s="1094" t="s">
        <v>1971</v>
      </c>
      <c r="AM222" s="1095" t="s">
        <v>2146</v>
      </c>
      <c r="AN222" s="1006" t="s">
        <v>293</v>
      </c>
      <c r="AO222" s="1006" t="s">
        <v>2482</v>
      </c>
      <c r="AP222" s="1263">
        <v>1</v>
      </c>
      <c r="AQ222" s="1064" t="s">
        <v>966</v>
      </c>
      <c r="AR222" s="1097" t="s">
        <v>1971</v>
      </c>
      <c r="AS222" s="1098"/>
      <c r="AT222" s="1088"/>
      <c r="AU222" s="1088"/>
      <c r="AV222" s="1088"/>
      <c r="AW222" s="1099"/>
      <c r="AX222" s="1100"/>
      <c r="AY222" s="1063"/>
      <c r="AZ222" s="1064"/>
      <c r="BA222" s="1064"/>
      <c r="BB222" s="1064"/>
      <c r="BC222" s="1064"/>
      <c r="BD222" s="1064"/>
      <c r="BE222" s="1064"/>
      <c r="BF222" s="1064"/>
      <c r="BG222" s="1064"/>
      <c r="BH222" s="1064"/>
      <c r="BI222" s="1394"/>
      <c r="BJ222" s="1343"/>
      <c r="BK222" s="1343"/>
      <c r="BL222" s="1343"/>
      <c r="BM222" s="1343"/>
      <c r="BN222" s="1063"/>
      <c r="BO222" s="1064"/>
      <c r="BP222" s="1064"/>
      <c r="BQ222" s="1064"/>
      <c r="BR222" s="1064"/>
      <c r="BS222" s="1103"/>
      <c r="BT222" s="1064"/>
      <c r="BU222" s="1064"/>
      <c r="BV222" s="1064"/>
      <c r="BW222" s="1104"/>
      <c r="BX222" s="1103"/>
      <c r="BY222" s="1064"/>
      <c r="BZ222" s="1064"/>
      <c r="CA222" s="1064"/>
      <c r="CB222" s="1104"/>
      <c r="CC222" s="1105"/>
      <c r="CD222" s="1351"/>
      <c r="CE222" s="1352"/>
      <c r="CF222" s="1352"/>
      <c r="CG222" s="1352"/>
      <c r="CH222" s="1414"/>
      <c r="CI222" s="1394"/>
      <c r="CJ222" s="1343"/>
      <c r="CK222" s="1343"/>
      <c r="CL222" s="1343"/>
      <c r="CM222" s="1344"/>
      <c r="CN222" s="1394"/>
      <c r="CO222" s="1343"/>
      <c r="CP222" s="1343"/>
      <c r="CQ222" s="1343"/>
      <c r="CR222" s="1344"/>
      <c r="CS222" s="1394"/>
      <c r="CT222" s="1343"/>
      <c r="CU222" s="1343"/>
      <c r="CV222" s="1343"/>
      <c r="CW222" s="1344"/>
      <c r="CX222" s="1394"/>
      <c r="CY222" s="1343"/>
      <c r="CZ222" s="1343"/>
      <c r="DA222" s="1343"/>
      <c r="DB222" s="1344"/>
      <c r="DC222" s="1343"/>
      <c r="DD222" s="1343"/>
      <c r="DE222" s="1343"/>
      <c r="DF222" s="1343"/>
      <c r="DG222" s="1344"/>
      <c r="DH222" s="1394"/>
      <c r="DI222" s="1343"/>
      <c r="DJ222" s="1343"/>
      <c r="DK222" s="1343"/>
      <c r="DL222" s="1344"/>
      <c r="DM222" s="1775"/>
      <c r="DN222" s="1776"/>
      <c r="DO222" s="1776"/>
      <c r="DP222" s="1777"/>
      <c r="DQ222" s="1776"/>
      <c r="DR222" s="1776"/>
      <c r="DS222" s="1776"/>
      <c r="DT222" s="1777"/>
      <c r="DU222" s="1352"/>
      <c r="DV222" s="1696"/>
      <c r="DW222" s="1778"/>
    </row>
    <row r="223" spans="1:127" s="390" customFormat="1" ht="15.75" customHeight="1">
      <c r="A223" s="1085" t="s">
        <v>1029</v>
      </c>
      <c r="B223" s="1045">
        <v>214</v>
      </c>
      <c r="C223" s="1006"/>
      <c r="D223" s="1006"/>
      <c r="E223" s="1006"/>
      <c r="F223" s="1006"/>
      <c r="G223" s="1006"/>
      <c r="H223" s="1006"/>
      <c r="I223" s="1006"/>
      <c r="J223" s="1006"/>
      <c r="K223" s="1006"/>
      <c r="L223" s="1006"/>
      <c r="M223" s="1045"/>
      <c r="N223" s="1006"/>
      <c r="O223" s="1006"/>
      <c r="P223" s="1006"/>
      <c r="Q223" s="1006"/>
      <c r="R223" s="1006"/>
      <c r="S223" s="1006"/>
      <c r="T223" s="1007"/>
      <c r="U223" s="1086" t="s">
        <v>2866</v>
      </c>
      <c r="V223" s="1087" t="s">
        <v>2853</v>
      </c>
      <c r="W223" s="1087" t="s">
        <v>1936</v>
      </c>
      <c r="X223" s="1088" t="s">
        <v>2867</v>
      </c>
      <c r="Y223" s="1089" t="s">
        <v>2290</v>
      </c>
      <c r="Z223" s="1090" t="s">
        <v>2868</v>
      </c>
      <c r="AA223" s="1091" t="s">
        <v>1971</v>
      </c>
      <c r="AB223" s="1092" t="s">
        <v>1971</v>
      </c>
      <c r="AC223" s="1092" t="s">
        <v>1971</v>
      </c>
      <c r="AD223" s="1092" t="s">
        <v>1971</v>
      </c>
      <c r="AE223" s="1092">
        <v>1</v>
      </c>
      <c r="AF223" s="1092" t="s">
        <v>1971</v>
      </c>
      <c r="AG223" s="1092" t="s">
        <v>1971</v>
      </c>
      <c r="AH223" s="1092" t="s">
        <v>1971</v>
      </c>
      <c r="AI223" s="1093">
        <f t="shared" si="3"/>
        <v>1</v>
      </c>
      <c r="AJ223" s="1094" t="s">
        <v>988</v>
      </c>
      <c r="AK223" s="1094" t="s">
        <v>964</v>
      </c>
      <c r="AL223" s="1094" t="s">
        <v>965</v>
      </c>
      <c r="AM223" s="1095" t="s">
        <v>2146</v>
      </c>
      <c r="AN223" s="1006" t="s">
        <v>293</v>
      </c>
      <c r="AO223" s="1006" t="s">
        <v>2869</v>
      </c>
      <c r="AP223" s="1263">
        <v>2</v>
      </c>
      <c r="AQ223" s="1064" t="s">
        <v>978</v>
      </c>
      <c r="AR223" s="1097" t="s">
        <v>1971</v>
      </c>
      <c r="AS223" s="1098"/>
      <c r="AT223" s="1088"/>
      <c r="AU223" s="1088"/>
      <c r="AV223" s="1088"/>
      <c r="AW223" s="1099"/>
      <c r="AX223" s="1100"/>
      <c r="AY223" s="1063"/>
      <c r="AZ223" s="1064"/>
      <c r="BA223" s="1064"/>
      <c r="BB223" s="1064"/>
      <c r="BC223" s="1064"/>
      <c r="BD223" s="1064"/>
      <c r="BE223" s="1064"/>
      <c r="BF223" s="1064"/>
      <c r="BG223" s="1064"/>
      <c r="BH223" s="1064"/>
      <c r="BI223" s="1394"/>
      <c r="BJ223" s="1343"/>
      <c r="BK223" s="1343"/>
      <c r="BL223" s="1343"/>
      <c r="BM223" s="1343"/>
      <c r="BN223" s="1063"/>
      <c r="BO223" s="1064"/>
      <c r="BP223" s="1064"/>
      <c r="BQ223" s="1064"/>
      <c r="BR223" s="1064"/>
      <c r="BS223" s="1103"/>
      <c r="BT223" s="1064"/>
      <c r="BU223" s="1064"/>
      <c r="BV223" s="1064"/>
      <c r="BW223" s="1104"/>
      <c r="BX223" s="1103"/>
      <c r="BY223" s="1064"/>
      <c r="BZ223" s="1064"/>
      <c r="CA223" s="1064"/>
      <c r="CB223" s="1104"/>
      <c r="CC223" s="1105"/>
      <c r="CD223" s="1351"/>
      <c r="CE223" s="1352"/>
      <c r="CF223" s="1352"/>
      <c r="CG223" s="1352"/>
      <c r="CH223" s="1414"/>
      <c r="CI223" s="1394"/>
      <c r="CJ223" s="1343"/>
      <c r="CK223" s="1343"/>
      <c r="CL223" s="1343"/>
      <c r="CM223" s="1344"/>
      <c r="CN223" s="1394"/>
      <c r="CO223" s="1343"/>
      <c r="CP223" s="1343"/>
      <c r="CQ223" s="1343"/>
      <c r="CR223" s="1344"/>
      <c r="CS223" s="1394"/>
      <c r="CT223" s="1343"/>
      <c r="CU223" s="1343"/>
      <c r="CV223" s="1343"/>
      <c r="CW223" s="1344"/>
      <c r="CX223" s="1394"/>
      <c r="CY223" s="1343"/>
      <c r="CZ223" s="1343"/>
      <c r="DA223" s="1343"/>
      <c r="DB223" s="1344"/>
      <c r="DC223" s="1343"/>
      <c r="DD223" s="1343"/>
      <c r="DE223" s="1343"/>
      <c r="DF223" s="1343"/>
      <c r="DG223" s="1344"/>
      <c r="DH223" s="1394"/>
      <c r="DI223" s="1343"/>
      <c r="DJ223" s="1343"/>
      <c r="DK223" s="1343"/>
      <c r="DL223" s="1344"/>
      <c r="DM223" s="1775"/>
      <c r="DN223" s="1776"/>
      <c r="DO223" s="1776"/>
      <c r="DP223" s="1777"/>
      <c r="DQ223" s="1776"/>
      <c r="DR223" s="1776"/>
      <c r="DS223" s="1776"/>
      <c r="DT223" s="1777"/>
      <c r="DU223" s="1352"/>
      <c r="DV223" s="1696"/>
      <c r="DW223" s="1778"/>
    </row>
    <row r="224" spans="1:127" s="390" customFormat="1" ht="15.75" customHeight="1">
      <c r="A224" s="1085" t="s">
        <v>1029</v>
      </c>
      <c r="B224" s="1045">
        <v>215</v>
      </c>
      <c r="C224" s="1006"/>
      <c r="D224" s="1006"/>
      <c r="E224" s="1006"/>
      <c r="F224" s="1006"/>
      <c r="G224" s="1006"/>
      <c r="H224" s="1006"/>
      <c r="I224" s="1006"/>
      <c r="J224" s="1006"/>
      <c r="K224" s="1006"/>
      <c r="L224" s="1006"/>
      <c r="M224" s="1045"/>
      <c r="N224" s="1006"/>
      <c r="O224" s="1006"/>
      <c r="P224" s="1006"/>
      <c r="Q224" s="1006"/>
      <c r="R224" s="1006"/>
      <c r="S224" s="1006"/>
      <c r="T224" s="1007"/>
      <c r="U224" s="1086" t="s">
        <v>2870</v>
      </c>
      <c r="V224" s="1087" t="s">
        <v>2853</v>
      </c>
      <c r="W224" s="1087" t="s">
        <v>1936</v>
      </c>
      <c r="X224" s="1088" t="s">
        <v>2871</v>
      </c>
      <c r="Y224" s="1089" t="s">
        <v>658</v>
      </c>
      <c r="Z224" s="1090" t="s">
        <v>2841</v>
      </c>
      <c r="AA224" s="1091" t="s">
        <v>1971</v>
      </c>
      <c r="AB224" s="1092" t="s">
        <v>1971</v>
      </c>
      <c r="AC224" s="1092" t="s">
        <v>1971</v>
      </c>
      <c r="AD224" s="1092" t="s">
        <v>1971</v>
      </c>
      <c r="AE224" s="1092">
        <v>1</v>
      </c>
      <c r="AF224" s="1092" t="s">
        <v>1971</v>
      </c>
      <c r="AG224" s="1092" t="s">
        <v>1971</v>
      </c>
      <c r="AH224" s="1092" t="s">
        <v>1971</v>
      </c>
      <c r="AI224" s="1093">
        <f t="shared" si="3"/>
        <v>1</v>
      </c>
      <c r="AJ224" s="1094" t="s">
        <v>963</v>
      </c>
      <c r="AK224" s="1094" t="s">
        <v>1971</v>
      </c>
      <c r="AL224" s="1094" t="s">
        <v>1971</v>
      </c>
      <c r="AM224" s="1095" t="s">
        <v>2146</v>
      </c>
      <c r="AN224" s="1006" t="s">
        <v>293</v>
      </c>
      <c r="AO224" s="1006" t="s">
        <v>4791</v>
      </c>
      <c r="AP224" s="1296">
        <v>1</v>
      </c>
      <c r="AQ224" s="1064" t="s">
        <v>966</v>
      </c>
      <c r="AR224" s="1097" t="s">
        <v>658</v>
      </c>
      <c r="AS224" s="1098"/>
      <c r="AT224" s="1088"/>
      <c r="AU224" s="1088"/>
      <c r="AV224" s="1088"/>
      <c r="AW224" s="1099"/>
      <c r="AX224" s="1100"/>
      <c r="AY224" s="1063"/>
      <c r="AZ224" s="1064"/>
      <c r="BA224" s="1064"/>
      <c r="BB224" s="1064"/>
      <c r="BC224" s="1064"/>
      <c r="BD224" s="1064"/>
      <c r="BE224" s="1064"/>
      <c r="BF224" s="1064"/>
      <c r="BG224" s="1064"/>
      <c r="BH224" s="1064"/>
      <c r="BI224" s="1063" t="s">
        <v>4832</v>
      </c>
      <c r="BJ224" s="1064" t="s">
        <v>4833</v>
      </c>
      <c r="BK224" s="1064" t="s">
        <v>4834</v>
      </c>
      <c r="BL224" s="1064" t="s">
        <v>4835</v>
      </c>
      <c r="BM224" s="1064" t="s">
        <v>4813</v>
      </c>
      <c r="BN224" s="1063"/>
      <c r="BO224" s="1064"/>
      <c r="BP224" s="1064"/>
      <c r="BQ224" s="1064"/>
      <c r="BR224" s="1064"/>
      <c r="BS224" s="1103"/>
      <c r="BT224" s="1064"/>
      <c r="BU224" s="1064"/>
      <c r="BV224" s="1064"/>
      <c r="BW224" s="1104"/>
      <c r="BX224" s="1103"/>
      <c r="BY224" s="1064"/>
      <c r="BZ224" s="1064"/>
      <c r="CA224" s="1064"/>
      <c r="CB224" s="1104"/>
      <c r="CC224" s="1105"/>
      <c r="CD224" s="1106" t="s">
        <v>1971</v>
      </c>
      <c r="CE224" s="1107" t="s">
        <v>1971</v>
      </c>
      <c r="CF224" s="1107" t="s">
        <v>1971</v>
      </c>
      <c r="CG224" s="1107" t="s">
        <v>1971</v>
      </c>
      <c r="CH224" s="1108" t="s">
        <v>1971</v>
      </c>
      <c r="CI224" s="1063" t="s">
        <v>1971</v>
      </c>
      <c r="CJ224" s="1064" t="s">
        <v>1971</v>
      </c>
      <c r="CK224" s="1064" t="s">
        <v>1971</v>
      </c>
      <c r="CL224" s="1064" t="s">
        <v>1971</v>
      </c>
      <c r="CM224" s="1105" t="s">
        <v>1971</v>
      </c>
      <c r="CN224" s="1063" t="s">
        <v>1971</v>
      </c>
      <c r="CO224" s="1064" t="s">
        <v>1971</v>
      </c>
      <c r="CP224" s="1064" t="s">
        <v>1971</v>
      </c>
      <c r="CQ224" s="1064" t="s">
        <v>1971</v>
      </c>
      <c r="CR224" s="1105" t="s">
        <v>1971</v>
      </c>
      <c r="CS224" s="1063" t="s">
        <v>1971</v>
      </c>
      <c r="CT224" s="1064" t="s">
        <v>1971</v>
      </c>
      <c r="CU224" s="1064" t="s">
        <v>1971</v>
      </c>
      <c r="CV224" s="1064" t="s">
        <v>1971</v>
      </c>
      <c r="CW224" s="1105" t="s">
        <v>1971</v>
      </c>
      <c r="CX224" s="1063" t="s">
        <v>1971</v>
      </c>
      <c r="CY224" s="1064" t="s">
        <v>1971</v>
      </c>
      <c r="CZ224" s="1064" t="s">
        <v>1971</v>
      </c>
      <c r="DA224" s="1064" t="s">
        <v>1971</v>
      </c>
      <c r="DB224" s="1105" t="s">
        <v>1971</v>
      </c>
      <c r="DC224" s="1064" t="s">
        <v>1971</v>
      </c>
      <c r="DD224" s="1064" t="s">
        <v>1971</v>
      </c>
      <c r="DE224" s="1064" t="s">
        <v>1971</v>
      </c>
      <c r="DF224" s="1064" t="s">
        <v>1971</v>
      </c>
      <c r="DG224" s="1105" t="s">
        <v>1971</v>
      </c>
      <c r="DH224" s="1063" t="s">
        <v>1971</v>
      </c>
      <c r="DI224" s="1064" t="s">
        <v>1971</v>
      </c>
      <c r="DJ224" s="1064" t="s">
        <v>1971</v>
      </c>
      <c r="DK224" s="1064" t="s">
        <v>1971</v>
      </c>
      <c r="DL224" s="1105" t="s">
        <v>1971</v>
      </c>
      <c r="DM224" s="1109" t="s">
        <v>1971</v>
      </c>
      <c r="DN224" s="1110" t="s">
        <v>1971</v>
      </c>
      <c r="DO224" s="1110" t="s">
        <v>1971</v>
      </c>
      <c r="DP224" s="1111" t="s">
        <v>1971</v>
      </c>
      <c r="DQ224" s="1110" t="s">
        <v>1971</v>
      </c>
      <c r="DR224" s="1110" t="s">
        <v>1971</v>
      </c>
      <c r="DS224" s="1110" t="s">
        <v>1971</v>
      </c>
      <c r="DT224" s="1111" t="s">
        <v>1971</v>
      </c>
      <c r="DU224" s="1107" t="s">
        <v>1971</v>
      </c>
      <c r="DV224" s="1112">
        <v>1</v>
      </c>
      <c r="DW224" s="1113" t="s">
        <v>1971</v>
      </c>
    </row>
    <row r="225" spans="1:127" s="390" customFormat="1" ht="15.75" customHeight="1">
      <c r="A225" s="1085" t="s">
        <v>1029</v>
      </c>
      <c r="B225" s="1045">
        <v>216</v>
      </c>
      <c r="C225" s="1006"/>
      <c r="D225" s="1006"/>
      <c r="E225" s="1006"/>
      <c r="F225" s="1006"/>
      <c r="G225" s="1006"/>
      <c r="H225" s="1006"/>
      <c r="I225" s="1006"/>
      <c r="J225" s="1006"/>
      <c r="K225" s="1006"/>
      <c r="L225" s="1006"/>
      <c r="M225" s="1045"/>
      <c r="N225" s="1006"/>
      <c r="O225" s="1006"/>
      <c r="P225" s="1006"/>
      <c r="Q225" s="1006"/>
      <c r="R225" s="1006"/>
      <c r="S225" s="1006"/>
      <c r="T225" s="1007"/>
      <c r="U225" s="1086" t="s">
        <v>2873</v>
      </c>
      <c r="V225" s="1087" t="s">
        <v>2874</v>
      </c>
      <c r="W225" s="1087" t="s">
        <v>1936</v>
      </c>
      <c r="X225" s="1088" t="s">
        <v>2875</v>
      </c>
      <c r="Y225" s="1089" t="s">
        <v>499</v>
      </c>
      <c r="Z225" s="1090" t="s">
        <v>2841</v>
      </c>
      <c r="AA225" s="1091">
        <v>1</v>
      </c>
      <c r="AB225" s="1092" t="s">
        <v>1971</v>
      </c>
      <c r="AC225" s="1092" t="s">
        <v>1971</v>
      </c>
      <c r="AD225" s="1092" t="s">
        <v>1971</v>
      </c>
      <c r="AE225" s="1092" t="s">
        <v>1971</v>
      </c>
      <c r="AF225" s="1092" t="s">
        <v>1971</v>
      </c>
      <c r="AG225" s="1092" t="s">
        <v>1971</v>
      </c>
      <c r="AH225" s="1092" t="s">
        <v>1971</v>
      </c>
      <c r="AI225" s="1093">
        <f t="shared" si="3"/>
        <v>1</v>
      </c>
      <c r="AJ225" s="1094" t="s">
        <v>963</v>
      </c>
      <c r="AK225" s="1094" t="s">
        <v>1971</v>
      </c>
      <c r="AL225" s="1094" t="s">
        <v>1971</v>
      </c>
      <c r="AM225" s="1095" t="s">
        <v>1939</v>
      </c>
      <c r="AN225" s="1006" t="s">
        <v>293</v>
      </c>
      <c r="AO225" s="1006" t="s">
        <v>4784</v>
      </c>
      <c r="AP225" s="1296">
        <v>1</v>
      </c>
      <c r="AQ225" s="1064" t="s">
        <v>978</v>
      </c>
      <c r="AR225" s="1097" t="s">
        <v>499</v>
      </c>
      <c r="AS225" s="1098"/>
      <c r="AT225" s="1088"/>
      <c r="AU225" s="1088"/>
      <c r="AV225" s="1088"/>
      <c r="AW225" s="1099"/>
      <c r="AX225" s="1100"/>
      <c r="AY225" s="1063"/>
      <c r="AZ225" s="1064"/>
      <c r="BA225" s="1064"/>
      <c r="BB225" s="1064"/>
      <c r="BC225" s="1064"/>
      <c r="BD225" s="1064"/>
      <c r="BE225" s="1064"/>
      <c r="BF225" s="1064"/>
      <c r="BG225" s="1064"/>
      <c r="BH225" s="1064"/>
      <c r="BI225" s="1063">
        <v>0</v>
      </c>
      <c r="BJ225" s="1064">
        <v>0</v>
      </c>
      <c r="BK225" s="1064">
        <v>0</v>
      </c>
      <c r="BL225" s="1064">
        <v>0</v>
      </c>
      <c r="BM225" s="1064">
        <v>0</v>
      </c>
      <c r="BN225" s="1063"/>
      <c r="BO225" s="1064"/>
      <c r="BP225" s="1064"/>
      <c r="BQ225" s="1064"/>
      <c r="BR225" s="1064"/>
      <c r="BS225" s="1103"/>
      <c r="BT225" s="1064"/>
      <c r="BU225" s="1064"/>
      <c r="BV225" s="1064"/>
      <c r="BW225" s="1104"/>
      <c r="BX225" s="1103"/>
      <c r="BY225" s="1064"/>
      <c r="BZ225" s="1064"/>
      <c r="CA225" s="1064"/>
      <c r="CB225" s="1104"/>
      <c r="CC225" s="1105"/>
      <c r="CD225" s="1106" t="s">
        <v>1971</v>
      </c>
      <c r="CE225" s="1107" t="s">
        <v>1971</v>
      </c>
      <c r="CF225" s="1107" t="s">
        <v>1971</v>
      </c>
      <c r="CG225" s="1107" t="s">
        <v>1971</v>
      </c>
      <c r="CH225" s="1108" t="s">
        <v>1971</v>
      </c>
      <c r="CI225" s="1063" t="s">
        <v>1971</v>
      </c>
      <c r="CJ225" s="1064" t="s">
        <v>1971</v>
      </c>
      <c r="CK225" s="1064" t="s">
        <v>1971</v>
      </c>
      <c r="CL225" s="1064" t="s">
        <v>1971</v>
      </c>
      <c r="CM225" s="1105" t="s">
        <v>1971</v>
      </c>
      <c r="CN225" s="1063" t="s">
        <v>1971</v>
      </c>
      <c r="CO225" s="1064" t="s">
        <v>1971</v>
      </c>
      <c r="CP225" s="1064" t="s">
        <v>1971</v>
      </c>
      <c r="CQ225" s="1064" t="s">
        <v>1971</v>
      </c>
      <c r="CR225" s="1105" t="s">
        <v>1971</v>
      </c>
      <c r="CS225" s="1063" t="s">
        <v>1971</v>
      </c>
      <c r="CT225" s="1064" t="s">
        <v>1971</v>
      </c>
      <c r="CU225" s="1064" t="s">
        <v>1971</v>
      </c>
      <c r="CV225" s="1064" t="s">
        <v>1971</v>
      </c>
      <c r="CW225" s="1105" t="s">
        <v>1971</v>
      </c>
      <c r="CX225" s="1063" t="s">
        <v>1971</v>
      </c>
      <c r="CY225" s="1064" t="s">
        <v>1971</v>
      </c>
      <c r="CZ225" s="1064" t="s">
        <v>1971</v>
      </c>
      <c r="DA225" s="1064" t="s">
        <v>1971</v>
      </c>
      <c r="DB225" s="1105" t="s">
        <v>1971</v>
      </c>
      <c r="DC225" s="1064" t="s">
        <v>1971</v>
      </c>
      <c r="DD225" s="1064" t="s">
        <v>1971</v>
      </c>
      <c r="DE225" s="1064" t="s">
        <v>1971</v>
      </c>
      <c r="DF225" s="1064" t="s">
        <v>1971</v>
      </c>
      <c r="DG225" s="1105" t="s">
        <v>1971</v>
      </c>
      <c r="DH225" s="1063" t="s">
        <v>1971</v>
      </c>
      <c r="DI225" s="1064" t="s">
        <v>1971</v>
      </c>
      <c r="DJ225" s="1064" t="s">
        <v>1971</v>
      </c>
      <c r="DK225" s="1064" t="s">
        <v>1971</v>
      </c>
      <c r="DL225" s="1105" t="s">
        <v>1971</v>
      </c>
      <c r="DM225" s="1109" t="s">
        <v>1971</v>
      </c>
      <c r="DN225" s="1110" t="s">
        <v>1971</v>
      </c>
      <c r="DO225" s="1110" t="s">
        <v>1971</v>
      </c>
      <c r="DP225" s="1111" t="s">
        <v>1971</v>
      </c>
      <c r="DQ225" s="1110" t="s">
        <v>1971</v>
      </c>
      <c r="DR225" s="1110" t="s">
        <v>1971</v>
      </c>
      <c r="DS225" s="1110" t="s">
        <v>1971</v>
      </c>
      <c r="DT225" s="1111" t="s">
        <v>1971</v>
      </c>
      <c r="DU225" s="1107" t="s">
        <v>1971</v>
      </c>
      <c r="DV225" s="1112">
        <v>1</v>
      </c>
      <c r="DW225" s="1113" t="s">
        <v>1971</v>
      </c>
    </row>
    <row r="226" spans="1:127" s="390" customFormat="1" ht="15.75" customHeight="1">
      <c r="A226" s="1085" t="s">
        <v>1029</v>
      </c>
      <c r="B226" s="1045">
        <v>217</v>
      </c>
      <c r="C226" s="1006"/>
      <c r="D226" s="1006"/>
      <c r="E226" s="1006"/>
      <c r="F226" s="1006"/>
      <c r="G226" s="1006"/>
      <c r="H226" s="1006"/>
      <c r="I226" s="1006"/>
      <c r="J226" s="1006"/>
      <c r="K226" s="1006"/>
      <c r="L226" s="1006"/>
      <c r="M226" s="1045"/>
      <c r="N226" s="1006"/>
      <c r="O226" s="1006"/>
      <c r="P226" s="1006"/>
      <c r="Q226" s="1006"/>
      <c r="R226" s="1006"/>
      <c r="S226" s="1006"/>
      <c r="T226" s="1007"/>
      <c r="U226" s="1086" t="s">
        <v>2877</v>
      </c>
      <c r="V226" s="1087" t="s">
        <v>2874</v>
      </c>
      <c r="W226" s="1087" t="s">
        <v>1936</v>
      </c>
      <c r="X226" s="1088" t="s">
        <v>2878</v>
      </c>
      <c r="Y226" s="1089" t="s">
        <v>184</v>
      </c>
      <c r="Z226" s="1090" t="s">
        <v>2841</v>
      </c>
      <c r="AA226" s="1091" t="s">
        <v>1971</v>
      </c>
      <c r="AB226" s="1092">
        <v>1</v>
      </c>
      <c r="AC226" s="1092" t="s">
        <v>1971</v>
      </c>
      <c r="AD226" s="1092" t="s">
        <v>1971</v>
      </c>
      <c r="AE226" s="1092" t="s">
        <v>1971</v>
      </c>
      <c r="AF226" s="1092" t="s">
        <v>1971</v>
      </c>
      <c r="AG226" s="1092" t="s">
        <v>1971</v>
      </c>
      <c r="AH226" s="1092" t="s">
        <v>1971</v>
      </c>
      <c r="AI226" s="1093">
        <f t="shared" si="3"/>
        <v>1</v>
      </c>
      <c r="AJ226" s="1094" t="s">
        <v>984</v>
      </c>
      <c r="AK226" s="1094" t="s">
        <v>964</v>
      </c>
      <c r="AL226" s="1094" t="s">
        <v>965</v>
      </c>
      <c r="AM226" s="1095" t="s">
        <v>1944</v>
      </c>
      <c r="AN226" s="1006" t="s">
        <v>293</v>
      </c>
      <c r="AO226" s="1006" t="s">
        <v>4785</v>
      </c>
      <c r="AP226" s="1296">
        <v>2</v>
      </c>
      <c r="AQ226" s="1064" t="s">
        <v>978</v>
      </c>
      <c r="AR226" s="1097" t="s">
        <v>184</v>
      </c>
      <c r="AS226" s="1098"/>
      <c r="AT226" s="1088"/>
      <c r="AU226" s="1088"/>
      <c r="AV226" s="1088"/>
      <c r="AW226" s="1099"/>
      <c r="AX226" s="1100"/>
      <c r="AY226" s="1063"/>
      <c r="AZ226" s="1064"/>
      <c r="BA226" s="1064"/>
      <c r="BB226" s="1064"/>
      <c r="BC226" s="1064"/>
      <c r="BD226" s="1064"/>
      <c r="BE226" s="1064"/>
      <c r="BF226" s="1064"/>
      <c r="BG226" s="1114"/>
      <c r="BH226" s="1114"/>
      <c r="BI226" s="1115">
        <v>2.34</v>
      </c>
      <c r="BJ226" s="1114">
        <v>2.34</v>
      </c>
      <c r="BK226" s="1114">
        <v>2.34</v>
      </c>
      <c r="BL226" s="1114">
        <v>2.34</v>
      </c>
      <c r="BM226" s="1114">
        <v>2.34</v>
      </c>
      <c r="BN226" s="1063"/>
      <c r="BO226" s="1064"/>
      <c r="BP226" s="1064"/>
      <c r="BQ226" s="1064"/>
      <c r="BR226" s="1064"/>
      <c r="BS226" s="1103"/>
      <c r="BT226" s="1064"/>
      <c r="BU226" s="1064"/>
      <c r="BV226" s="1064"/>
      <c r="BW226" s="1104"/>
      <c r="BX226" s="1103"/>
      <c r="BY226" s="1064"/>
      <c r="BZ226" s="1064"/>
      <c r="CA226" s="1064"/>
      <c r="CB226" s="1104"/>
      <c r="CC226" s="1105"/>
      <c r="CD226" s="1106" t="s">
        <v>961</v>
      </c>
      <c r="CE226" s="1107" t="s">
        <v>961</v>
      </c>
      <c r="CF226" s="1107" t="s">
        <v>961</v>
      </c>
      <c r="CG226" s="1107" t="s">
        <v>961</v>
      </c>
      <c r="CH226" s="1108" t="s">
        <v>961</v>
      </c>
      <c r="CI226" s="1063" t="s">
        <v>1971</v>
      </c>
      <c r="CJ226" s="1064" t="s">
        <v>1971</v>
      </c>
      <c r="CK226" s="1064" t="s">
        <v>1971</v>
      </c>
      <c r="CL226" s="1064" t="s">
        <v>1971</v>
      </c>
      <c r="CM226" s="1105" t="s">
        <v>1971</v>
      </c>
      <c r="CN226" s="1063">
        <v>4.68</v>
      </c>
      <c r="CO226" s="1064">
        <v>4.68</v>
      </c>
      <c r="CP226" s="1064">
        <v>4.68</v>
      </c>
      <c r="CQ226" s="1064">
        <v>4.68</v>
      </c>
      <c r="CR226" s="1105">
        <v>4.68</v>
      </c>
      <c r="CS226" s="1063" t="s">
        <v>1971</v>
      </c>
      <c r="CT226" s="1064" t="s">
        <v>1971</v>
      </c>
      <c r="CU226" s="1064" t="s">
        <v>1971</v>
      </c>
      <c r="CV226" s="1064" t="s">
        <v>1971</v>
      </c>
      <c r="CW226" s="1105" t="s">
        <v>1971</v>
      </c>
      <c r="CX226" s="1063" t="s">
        <v>1971</v>
      </c>
      <c r="CY226" s="1064" t="s">
        <v>1971</v>
      </c>
      <c r="CZ226" s="1064" t="s">
        <v>1971</v>
      </c>
      <c r="DA226" s="1064" t="s">
        <v>1971</v>
      </c>
      <c r="DB226" s="1105" t="s">
        <v>1971</v>
      </c>
      <c r="DC226" s="1064" t="s">
        <v>1971</v>
      </c>
      <c r="DD226" s="1064" t="s">
        <v>1971</v>
      </c>
      <c r="DE226" s="1064" t="s">
        <v>1971</v>
      </c>
      <c r="DF226" s="1064" t="s">
        <v>1971</v>
      </c>
      <c r="DG226" s="1105" t="s">
        <v>1971</v>
      </c>
      <c r="DH226" s="1063" t="s">
        <v>1971</v>
      </c>
      <c r="DI226" s="1064" t="s">
        <v>1971</v>
      </c>
      <c r="DJ226" s="1064" t="s">
        <v>1971</v>
      </c>
      <c r="DK226" s="1064" t="s">
        <v>1971</v>
      </c>
      <c r="DL226" s="1105" t="s">
        <v>1971</v>
      </c>
      <c r="DM226" s="1109">
        <v>-0.17599999999999999</v>
      </c>
      <c r="DN226" s="1110" t="s">
        <v>1971</v>
      </c>
      <c r="DO226" s="1110" t="s">
        <v>1971</v>
      </c>
      <c r="DP226" s="1111" t="s">
        <v>1971</v>
      </c>
      <c r="DQ226" s="1110" t="s">
        <v>1971</v>
      </c>
      <c r="DR226" s="1110" t="s">
        <v>1971</v>
      </c>
      <c r="DS226" s="1110" t="s">
        <v>1971</v>
      </c>
      <c r="DT226" s="1111" t="s">
        <v>1971</v>
      </c>
      <c r="DU226" s="1107" t="s">
        <v>1971</v>
      </c>
      <c r="DV226" s="1112">
        <v>1</v>
      </c>
      <c r="DW226" s="1113" t="s">
        <v>1971</v>
      </c>
    </row>
    <row r="227" spans="1:127" s="390" customFormat="1" ht="15.75" customHeight="1">
      <c r="A227" s="1042" t="s">
        <v>1029</v>
      </c>
      <c r="B227" s="1043">
        <v>218</v>
      </c>
      <c r="C227" s="1131"/>
      <c r="D227" s="1131"/>
      <c r="E227" s="1131"/>
      <c r="F227" s="1131"/>
      <c r="G227" s="1131"/>
      <c r="H227" s="1131"/>
      <c r="I227" s="1131"/>
      <c r="J227" s="1131"/>
      <c r="K227" s="1131"/>
      <c r="L227" s="1131"/>
      <c r="M227" s="1043"/>
      <c r="N227" s="1131"/>
      <c r="O227" s="1131"/>
      <c r="P227" s="1131"/>
      <c r="Q227" s="1131"/>
      <c r="R227" s="1131"/>
      <c r="S227" s="1131"/>
      <c r="T227" s="1046"/>
      <c r="U227" s="1047" t="s">
        <v>2880</v>
      </c>
      <c r="V227" s="1048" t="s">
        <v>2874</v>
      </c>
      <c r="W227" s="1048" t="s">
        <v>1927</v>
      </c>
      <c r="X227" s="1049" t="s">
        <v>2881</v>
      </c>
      <c r="Y227" s="1050" t="s">
        <v>629</v>
      </c>
      <c r="Z227" s="1051" t="s">
        <v>2841</v>
      </c>
      <c r="AA227" s="1052" t="s">
        <v>1971</v>
      </c>
      <c r="AB227" s="1053">
        <v>1</v>
      </c>
      <c r="AC227" s="1053" t="s">
        <v>1971</v>
      </c>
      <c r="AD227" s="1053" t="s">
        <v>1971</v>
      </c>
      <c r="AE227" s="1053" t="s">
        <v>1971</v>
      </c>
      <c r="AF227" s="1053" t="s">
        <v>1971</v>
      </c>
      <c r="AG227" s="1053" t="s">
        <v>1971</v>
      </c>
      <c r="AH227" s="1053" t="s">
        <v>1971</v>
      </c>
      <c r="AI227" s="1054">
        <f t="shared" si="3"/>
        <v>1</v>
      </c>
      <c r="AJ227" s="1055" t="s">
        <v>988</v>
      </c>
      <c r="AK227" s="1055" t="s">
        <v>964</v>
      </c>
      <c r="AL227" s="1055" t="s">
        <v>965</v>
      </c>
      <c r="AM227" s="1056" t="s">
        <v>629</v>
      </c>
      <c r="AN227" s="1050" t="s">
        <v>293</v>
      </c>
      <c r="AO227" s="1050" t="s">
        <v>4783</v>
      </c>
      <c r="AP227" s="1295">
        <v>1</v>
      </c>
      <c r="AQ227" s="821" t="s">
        <v>966</v>
      </c>
      <c r="AR227" s="1059" t="s">
        <v>629</v>
      </c>
      <c r="AS227" s="1060"/>
      <c r="AT227" s="1049"/>
      <c r="AU227" s="1049"/>
      <c r="AV227" s="1049"/>
      <c r="AW227" s="1061"/>
      <c r="AX227" s="1062"/>
      <c r="AY227" s="1067"/>
      <c r="AZ227" s="1068"/>
      <c r="BA227" s="1068"/>
      <c r="BB227" s="1068"/>
      <c r="BC227" s="1068"/>
      <c r="BD227" s="1068"/>
      <c r="BE227" s="1068"/>
      <c r="BF227" s="1068"/>
      <c r="BG227" s="1065"/>
      <c r="BH227" s="1065"/>
      <c r="BI227" s="1066">
        <v>1.2</v>
      </c>
      <c r="BJ227" s="1065">
        <v>3.3</v>
      </c>
      <c r="BK227" s="1065">
        <v>6.2</v>
      </c>
      <c r="BL227" s="1065">
        <v>9.5</v>
      </c>
      <c r="BM227" s="1065">
        <v>12.4</v>
      </c>
      <c r="BN227" s="1067"/>
      <c r="BO227" s="1068"/>
      <c r="BP227" s="1068"/>
      <c r="BQ227" s="1068"/>
      <c r="BR227" s="1068"/>
      <c r="BS227" s="1069"/>
      <c r="BT227" s="1068"/>
      <c r="BU227" s="1068"/>
      <c r="BV227" s="1068"/>
      <c r="BW227" s="1070"/>
      <c r="BX227" s="1069"/>
      <c r="BY227" s="1068"/>
      <c r="BZ227" s="1068"/>
      <c r="CA227" s="1068"/>
      <c r="CB227" s="1070"/>
      <c r="CC227" s="1071"/>
      <c r="CD227" s="1072" t="s">
        <v>961</v>
      </c>
      <c r="CE227" s="1073" t="s">
        <v>961</v>
      </c>
      <c r="CF227" s="1073" t="s">
        <v>961</v>
      </c>
      <c r="CG227" s="1073" t="s">
        <v>961</v>
      </c>
      <c r="CH227" s="1074" t="s">
        <v>961</v>
      </c>
      <c r="CI227" s="1077">
        <v>-70.7</v>
      </c>
      <c r="CJ227" s="1075">
        <v>-70.7</v>
      </c>
      <c r="CK227" s="1075">
        <v>-70.7</v>
      </c>
      <c r="CL227" s="1075">
        <v>-70.7</v>
      </c>
      <c r="CM227" s="1076">
        <v>-70.7</v>
      </c>
      <c r="CN227" s="1077">
        <v>-50</v>
      </c>
      <c r="CO227" s="1075">
        <v>-50</v>
      </c>
      <c r="CP227" s="1075">
        <v>-50</v>
      </c>
      <c r="CQ227" s="1075">
        <v>-50</v>
      </c>
      <c r="CR227" s="1076">
        <v>-50</v>
      </c>
      <c r="CS227" s="1067" t="s">
        <v>1971</v>
      </c>
      <c r="CT227" s="1068" t="s">
        <v>1971</v>
      </c>
      <c r="CU227" s="1068" t="s">
        <v>1971</v>
      </c>
      <c r="CV227" s="1068" t="s">
        <v>1971</v>
      </c>
      <c r="CW227" s="1071" t="s">
        <v>1971</v>
      </c>
      <c r="CX227" s="1067" t="s">
        <v>1971</v>
      </c>
      <c r="CY227" s="1068" t="s">
        <v>1971</v>
      </c>
      <c r="CZ227" s="1068" t="s">
        <v>1971</v>
      </c>
      <c r="DA227" s="1068" t="s">
        <v>1971</v>
      </c>
      <c r="DB227" s="1071" t="s">
        <v>1971</v>
      </c>
      <c r="DC227" s="1075">
        <v>21.9</v>
      </c>
      <c r="DD227" s="1075">
        <v>23</v>
      </c>
      <c r="DE227" s="1075">
        <v>24.4</v>
      </c>
      <c r="DF227" s="1075">
        <v>26.1</v>
      </c>
      <c r="DG227" s="1076">
        <v>28.1</v>
      </c>
      <c r="DH227" s="1077" t="s">
        <v>4797</v>
      </c>
      <c r="DI227" s="1068" t="s">
        <v>4797</v>
      </c>
      <c r="DJ227" s="1068" t="s">
        <v>4797</v>
      </c>
      <c r="DK227" s="1068" t="s">
        <v>4797</v>
      </c>
      <c r="DL227" s="1071" t="s">
        <v>4797</v>
      </c>
      <c r="DM227" s="1079">
        <v>-0.41499999999999998</v>
      </c>
      <c r="DN227" s="1080">
        <v>-2.169</v>
      </c>
      <c r="DO227" s="1080" t="s">
        <v>1971</v>
      </c>
      <c r="DP227" s="1081">
        <v>-0.46300000000000002</v>
      </c>
      <c r="DQ227" s="1080">
        <v>0.34599999999999997</v>
      </c>
      <c r="DR227" s="1080" t="s">
        <v>1971</v>
      </c>
      <c r="DS227" s="1080" t="s">
        <v>1971</v>
      </c>
      <c r="DT227" s="1081">
        <v>0.46300000000000002</v>
      </c>
      <c r="DU227" s="1073" t="s">
        <v>1971</v>
      </c>
      <c r="DV227" s="1082">
        <v>1</v>
      </c>
      <c r="DW227" s="1083" t="s">
        <v>1971</v>
      </c>
    </row>
    <row r="228" spans="1:127" s="390" customFormat="1" ht="15.75" customHeight="1">
      <c r="A228" s="1085" t="s">
        <v>1029</v>
      </c>
      <c r="B228" s="1045">
        <v>219</v>
      </c>
      <c r="C228" s="1006"/>
      <c r="D228" s="1006"/>
      <c r="E228" s="1006"/>
      <c r="F228" s="1006"/>
      <c r="G228" s="1006"/>
      <c r="H228" s="1006"/>
      <c r="I228" s="1006"/>
      <c r="J228" s="1006"/>
      <c r="K228" s="1006"/>
      <c r="L228" s="1006"/>
      <c r="M228" s="1045"/>
      <c r="N228" s="1006"/>
      <c r="O228" s="1006"/>
      <c r="P228" s="1006"/>
      <c r="Q228" s="1006"/>
      <c r="R228" s="1006"/>
      <c r="S228" s="1006"/>
      <c r="T228" s="1007"/>
      <c r="U228" s="1086" t="s">
        <v>2883</v>
      </c>
      <c r="V228" s="1087" t="s">
        <v>2884</v>
      </c>
      <c r="W228" s="1087" t="s">
        <v>1936</v>
      </c>
      <c r="X228" s="1088" t="s">
        <v>2885</v>
      </c>
      <c r="Y228" s="1089" t="s">
        <v>2886</v>
      </c>
      <c r="Z228" s="1090" t="s">
        <v>2887</v>
      </c>
      <c r="AA228" s="1091" t="s">
        <v>1971</v>
      </c>
      <c r="AB228" s="1092" t="s">
        <v>1971</v>
      </c>
      <c r="AC228" s="1092" t="s">
        <v>1971</v>
      </c>
      <c r="AD228" s="1092" t="s">
        <v>1971</v>
      </c>
      <c r="AE228" s="1092">
        <v>1</v>
      </c>
      <c r="AF228" s="1092" t="s">
        <v>1971</v>
      </c>
      <c r="AG228" s="1092" t="s">
        <v>1971</v>
      </c>
      <c r="AH228" s="1092" t="s">
        <v>1971</v>
      </c>
      <c r="AI228" s="1093">
        <f t="shared" si="3"/>
        <v>1</v>
      </c>
      <c r="AJ228" s="1094" t="s">
        <v>984</v>
      </c>
      <c r="AK228" s="1094" t="s">
        <v>964</v>
      </c>
      <c r="AL228" s="1094" t="s">
        <v>965</v>
      </c>
      <c r="AM228" s="1095" t="s">
        <v>1976</v>
      </c>
      <c r="AN228" s="1006" t="s">
        <v>293</v>
      </c>
      <c r="AO228" s="1006" t="s">
        <v>2888</v>
      </c>
      <c r="AP228" s="1263">
        <v>1</v>
      </c>
      <c r="AQ228" s="1064" t="s">
        <v>966</v>
      </c>
      <c r="AR228" s="1097" t="s">
        <v>1971</v>
      </c>
      <c r="AS228" s="1098"/>
      <c r="AT228" s="1088"/>
      <c r="AU228" s="1088"/>
      <c r="AV228" s="1088"/>
      <c r="AW228" s="1099"/>
      <c r="AX228" s="1100"/>
      <c r="AY228" s="1063"/>
      <c r="AZ228" s="1064"/>
      <c r="BA228" s="1064"/>
      <c r="BB228" s="1064"/>
      <c r="BC228" s="1064"/>
      <c r="BD228" s="1064"/>
      <c r="BE228" s="1064"/>
      <c r="BF228" s="1064"/>
      <c r="BG228" s="1064"/>
      <c r="BH228" s="1064"/>
      <c r="BI228" s="1394"/>
      <c r="BJ228" s="1343"/>
      <c r="BK228" s="1343"/>
      <c r="BL228" s="1343"/>
      <c r="BM228" s="1343"/>
      <c r="BN228" s="1063"/>
      <c r="BO228" s="1064"/>
      <c r="BP228" s="1064"/>
      <c r="BQ228" s="1064"/>
      <c r="BR228" s="1064"/>
      <c r="BS228" s="1103"/>
      <c r="BT228" s="1064"/>
      <c r="BU228" s="1064"/>
      <c r="BV228" s="1064"/>
      <c r="BW228" s="1104"/>
      <c r="BX228" s="1103"/>
      <c r="BY228" s="1064"/>
      <c r="BZ228" s="1064"/>
      <c r="CA228" s="1064"/>
      <c r="CB228" s="1104"/>
      <c r="CC228" s="1105"/>
      <c r="CD228" s="1351"/>
      <c r="CE228" s="1352"/>
      <c r="CF228" s="1352"/>
      <c r="CG228" s="1352"/>
      <c r="CH228" s="1414"/>
      <c r="CI228" s="1394"/>
      <c r="CJ228" s="1343"/>
      <c r="CK228" s="1343"/>
      <c r="CL228" s="1343"/>
      <c r="CM228" s="1344"/>
      <c r="CN228" s="1394"/>
      <c r="CO228" s="1343"/>
      <c r="CP228" s="1343"/>
      <c r="CQ228" s="1343"/>
      <c r="CR228" s="1344"/>
      <c r="CS228" s="1394"/>
      <c r="CT228" s="1343"/>
      <c r="CU228" s="1343"/>
      <c r="CV228" s="1343"/>
      <c r="CW228" s="1344"/>
      <c r="CX228" s="1394"/>
      <c r="CY228" s="1343"/>
      <c r="CZ228" s="1343"/>
      <c r="DA228" s="1343"/>
      <c r="DB228" s="1344"/>
      <c r="DC228" s="1343"/>
      <c r="DD228" s="1343"/>
      <c r="DE228" s="1343"/>
      <c r="DF228" s="1343"/>
      <c r="DG228" s="1344"/>
      <c r="DH228" s="1394"/>
      <c r="DI228" s="1343"/>
      <c r="DJ228" s="1343"/>
      <c r="DK228" s="1343"/>
      <c r="DL228" s="1344"/>
      <c r="DM228" s="1775"/>
      <c r="DN228" s="1776"/>
      <c r="DO228" s="1776"/>
      <c r="DP228" s="1777"/>
      <c r="DQ228" s="1776"/>
      <c r="DR228" s="1776"/>
      <c r="DS228" s="1776"/>
      <c r="DT228" s="1777"/>
      <c r="DU228" s="1352"/>
      <c r="DV228" s="1696"/>
      <c r="DW228" s="1778"/>
    </row>
    <row r="229" spans="1:127" s="390" customFormat="1" ht="15.75" customHeight="1">
      <c r="A229" s="1085" t="s">
        <v>1029</v>
      </c>
      <c r="B229" s="1045">
        <v>220</v>
      </c>
      <c r="C229" s="1006"/>
      <c r="D229" s="1006"/>
      <c r="E229" s="1006"/>
      <c r="F229" s="1006"/>
      <c r="G229" s="1006"/>
      <c r="H229" s="1006"/>
      <c r="I229" s="1006"/>
      <c r="J229" s="1006"/>
      <c r="K229" s="1006"/>
      <c r="L229" s="1006"/>
      <c r="M229" s="1045"/>
      <c r="N229" s="1006"/>
      <c r="O229" s="1006"/>
      <c r="P229" s="1006"/>
      <c r="Q229" s="1006"/>
      <c r="R229" s="1006"/>
      <c r="S229" s="1006"/>
      <c r="T229" s="1007"/>
      <c r="U229" s="1086" t="s">
        <v>2889</v>
      </c>
      <c r="V229" s="1087" t="s">
        <v>2884</v>
      </c>
      <c r="W229" s="1087" t="s">
        <v>1936</v>
      </c>
      <c r="X229" s="1088" t="s">
        <v>2890</v>
      </c>
      <c r="Y229" s="1089" t="s">
        <v>1960</v>
      </c>
      <c r="Z229" s="1090" t="s">
        <v>2841</v>
      </c>
      <c r="AA229" s="1091" t="s">
        <v>1971</v>
      </c>
      <c r="AB229" s="1092" t="s">
        <v>1971</v>
      </c>
      <c r="AC229" s="1092" t="s">
        <v>1971</v>
      </c>
      <c r="AD229" s="1092" t="s">
        <v>1971</v>
      </c>
      <c r="AE229" s="1092">
        <v>1</v>
      </c>
      <c r="AF229" s="1092" t="s">
        <v>1971</v>
      </c>
      <c r="AG229" s="1092" t="s">
        <v>1971</v>
      </c>
      <c r="AH229" s="1092" t="s">
        <v>1971</v>
      </c>
      <c r="AI229" s="1093">
        <f t="shared" si="3"/>
        <v>1</v>
      </c>
      <c r="AJ229" s="1094" t="s">
        <v>988</v>
      </c>
      <c r="AK229" s="1094" t="s">
        <v>964</v>
      </c>
      <c r="AL229" s="1094" t="s">
        <v>965</v>
      </c>
      <c r="AM229" s="1095" t="s">
        <v>1027</v>
      </c>
      <c r="AN229" s="1006" t="s">
        <v>1039</v>
      </c>
      <c r="AO229" s="1006" t="s">
        <v>2891</v>
      </c>
      <c r="AP229" s="1263">
        <v>2</v>
      </c>
      <c r="AQ229" s="1064" t="s">
        <v>966</v>
      </c>
      <c r="AR229" s="1097" t="s">
        <v>1960</v>
      </c>
      <c r="AS229" s="1098"/>
      <c r="AT229" s="1088"/>
      <c r="AU229" s="1088"/>
      <c r="AV229" s="1088"/>
      <c r="AW229" s="1099"/>
      <c r="AX229" s="1100"/>
      <c r="AY229" s="1063"/>
      <c r="AZ229" s="1064"/>
      <c r="BA229" s="1064"/>
      <c r="BB229" s="1064"/>
      <c r="BC229" s="1064"/>
      <c r="BD229" s="1064"/>
      <c r="BE229" s="1064"/>
      <c r="BF229" s="1064"/>
      <c r="BG229" s="1064"/>
      <c r="BH229" s="1064"/>
      <c r="BI229" s="1063" t="s">
        <v>1971</v>
      </c>
      <c r="BJ229" s="1064" t="s">
        <v>1971</v>
      </c>
      <c r="BK229" s="1064" t="s">
        <v>1971</v>
      </c>
      <c r="BL229" s="1064" t="s">
        <v>1971</v>
      </c>
      <c r="BM229" s="1064" t="s">
        <v>1971</v>
      </c>
      <c r="BN229" s="1063"/>
      <c r="BO229" s="1064"/>
      <c r="BP229" s="1064"/>
      <c r="BQ229" s="1064"/>
      <c r="BR229" s="1064"/>
      <c r="BS229" s="1103"/>
      <c r="BT229" s="1064"/>
      <c r="BU229" s="1064"/>
      <c r="BV229" s="1064"/>
      <c r="BW229" s="1104"/>
      <c r="BX229" s="1103"/>
      <c r="BY229" s="1064"/>
      <c r="BZ229" s="1064"/>
      <c r="CA229" s="1064"/>
      <c r="CB229" s="1104"/>
      <c r="CC229" s="1105"/>
      <c r="CD229" s="1106" t="s">
        <v>961</v>
      </c>
      <c r="CE229" s="1107" t="s">
        <v>961</v>
      </c>
      <c r="CF229" s="1107" t="s">
        <v>961</v>
      </c>
      <c r="CG229" s="1107" t="s">
        <v>961</v>
      </c>
      <c r="CH229" s="1108" t="s">
        <v>961</v>
      </c>
      <c r="CI229" s="1063" t="s">
        <v>1971</v>
      </c>
      <c r="CJ229" s="1064" t="s">
        <v>1971</v>
      </c>
      <c r="CK229" s="1064" t="s">
        <v>1971</v>
      </c>
      <c r="CL229" s="1064" t="s">
        <v>1971</v>
      </c>
      <c r="CM229" s="1105" t="s">
        <v>1971</v>
      </c>
      <c r="CN229" s="1063" t="s">
        <v>1971</v>
      </c>
      <c r="CO229" s="1064" t="s">
        <v>1971</v>
      </c>
      <c r="CP229" s="1064" t="s">
        <v>1971</v>
      </c>
      <c r="CQ229" s="1064" t="s">
        <v>1971</v>
      </c>
      <c r="CR229" s="1105" t="s">
        <v>1971</v>
      </c>
      <c r="CS229" s="1063" t="s">
        <v>1971</v>
      </c>
      <c r="CT229" s="1064" t="s">
        <v>1971</v>
      </c>
      <c r="CU229" s="1064" t="s">
        <v>1971</v>
      </c>
      <c r="CV229" s="1064" t="s">
        <v>1971</v>
      </c>
      <c r="CW229" s="1105" t="s">
        <v>1971</v>
      </c>
      <c r="CX229" s="1063" t="s">
        <v>1971</v>
      </c>
      <c r="CY229" s="1064" t="s">
        <v>1971</v>
      </c>
      <c r="CZ229" s="1064" t="s">
        <v>1971</v>
      </c>
      <c r="DA229" s="1064" t="s">
        <v>1971</v>
      </c>
      <c r="DB229" s="1105" t="s">
        <v>1971</v>
      </c>
      <c r="DC229" s="1064" t="s">
        <v>1971</v>
      </c>
      <c r="DD229" s="1064" t="s">
        <v>1971</v>
      </c>
      <c r="DE229" s="1064" t="s">
        <v>1971</v>
      </c>
      <c r="DF229" s="1064" t="s">
        <v>1971</v>
      </c>
      <c r="DG229" s="1105" t="s">
        <v>1971</v>
      </c>
      <c r="DH229" s="1063" t="s">
        <v>1971</v>
      </c>
      <c r="DI229" s="1064" t="s">
        <v>1971</v>
      </c>
      <c r="DJ229" s="1064" t="s">
        <v>1971</v>
      </c>
      <c r="DK229" s="1064" t="s">
        <v>1971</v>
      </c>
      <c r="DL229" s="1105" t="s">
        <v>1971</v>
      </c>
      <c r="DM229" s="1109" t="s">
        <v>1971</v>
      </c>
      <c r="DN229" s="1110" t="s">
        <v>1971</v>
      </c>
      <c r="DO229" s="1110" t="s">
        <v>1971</v>
      </c>
      <c r="DP229" s="1111" t="s">
        <v>1971</v>
      </c>
      <c r="DQ229" s="1110" t="s">
        <v>1971</v>
      </c>
      <c r="DR229" s="1110" t="s">
        <v>1971</v>
      </c>
      <c r="DS229" s="1110" t="s">
        <v>1971</v>
      </c>
      <c r="DT229" s="1111" t="s">
        <v>1971</v>
      </c>
      <c r="DU229" s="1107" t="s">
        <v>1971</v>
      </c>
      <c r="DV229" s="1112">
        <v>1</v>
      </c>
      <c r="DW229" s="1113" t="s">
        <v>1971</v>
      </c>
    </row>
    <row r="230" spans="1:127" s="390" customFormat="1" ht="15.75" customHeight="1">
      <c r="A230" s="1085" t="s">
        <v>1029</v>
      </c>
      <c r="B230" s="1045">
        <v>221</v>
      </c>
      <c r="C230" s="1006"/>
      <c r="D230" s="1006"/>
      <c r="E230" s="1006"/>
      <c r="F230" s="1006"/>
      <c r="G230" s="1006"/>
      <c r="H230" s="1006"/>
      <c r="I230" s="1006"/>
      <c r="J230" s="1006"/>
      <c r="K230" s="1006"/>
      <c r="L230" s="1006"/>
      <c r="M230" s="1045"/>
      <c r="N230" s="1006"/>
      <c r="O230" s="1006"/>
      <c r="P230" s="1006"/>
      <c r="Q230" s="1006"/>
      <c r="R230" s="1006"/>
      <c r="S230" s="1006"/>
      <c r="T230" s="1007"/>
      <c r="U230" s="1086" t="s">
        <v>2892</v>
      </c>
      <c r="V230" s="1087" t="s">
        <v>2884</v>
      </c>
      <c r="W230" s="1087" t="s">
        <v>1936</v>
      </c>
      <c r="X230" s="1088" t="s">
        <v>2893</v>
      </c>
      <c r="Y230" s="1089" t="s">
        <v>1964</v>
      </c>
      <c r="Z230" s="1090" t="s">
        <v>2841</v>
      </c>
      <c r="AA230" s="1091" t="s">
        <v>1971</v>
      </c>
      <c r="AB230" s="1092">
        <v>1</v>
      </c>
      <c r="AC230" s="1092" t="s">
        <v>1971</v>
      </c>
      <c r="AD230" s="1092" t="s">
        <v>1971</v>
      </c>
      <c r="AE230" s="1092" t="s">
        <v>1971</v>
      </c>
      <c r="AF230" s="1092" t="s">
        <v>1971</v>
      </c>
      <c r="AG230" s="1092" t="s">
        <v>1971</v>
      </c>
      <c r="AH230" s="1092" t="s">
        <v>1971</v>
      </c>
      <c r="AI230" s="1093">
        <f t="shared" si="3"/>
        <v>1</v>
      </c>
      <c r="AJ230" s="1094" t="s">
        <v>988</v>
      </c>
      <c r="AK230" s="1094" t="s">
        <v>964</v>
      </c>
      <c r="AL230" s="1094" t="s">
        <v>965</v>
      </c>
      <c r="AM230" s="1095" t="s">
        <v>1031</v>
      </c>
      <c r="AN230" s="1006" t="s">
        <v>1039</v>
      </c>
      <c r="AO230" s="1006" t="s">
        <v>2794</v>
      </c>
      <c r="AP230" s="1263">
        <v>2</v>
      </c>
      <c r="AQ230" s="1064" t="s">
        <v>966</v>
      </c>
      <c r="AR230" s="1097" t="s">
        <v>1964</v>
      </c>
      <c r="AS230" s="1098"/>
      <c r="AT230" s="1088"/>
      <c r="AU230" s="1088"/>
      <c r="AV230" s="1088"/>
      <c r="AW230" s="1099"/>
      <c r="AX230" s="1100"/>
      <c r="AY230" s="1063"/>
      <c r="AZ230" s="1064"/>
      <c r="BA230" s="1064"/>
      <c r="BB230" s="1064"/>
      <c r="BC230" s="1064"/>
      <c r="BD230" s="1064"/>
      <c r="BE230" s="1064"/>
      <c r="BF230" s="1064"/>
      <c r="BG230" s="1064"/>
      <c r="BH230" s="1064"/>
      <c r="BI230" s="1063" t="s">
        <v>1971</v>
      </c>
      <c r="BJ230" s="1064" t="s">
        <v>1971</v>
      </c>
      <c r="BK230" s="1064" t="s">
        <v>1971</v>
      </c>
      <c r="BL230" s="1064" t="s">
        <v>1971</v>
      </c>
      <c r="BM230" s="1064" t="s">
        <v>1971</v>
      </c>
      <c r="BN230" s="1063"/>
      <c r="BO230" s="1064"/>
      <c r="BP230" s="1064"/>
      <c r="BQ230" s="1064"/>
      <c r="BR230" s="1064"/>
      <c r="BS230" s="1103"/>
      <c r="BT230" s="1064"/>
      <c r="BU230" s="1064"/>
      <c r="BV230" s="1064"/>
      <c r="BW230" s="1104"/>
      <c r="BX230" s="1103"/>
      <c r="BY230" s="1064"/>
      <c r="BZ230" s="1064"/>
      <c r="CA230" s="1064"/>
      <c r="CB230" s="1104"/>
      <c r="CC230" s="1105"/>
      <c r="CD230" s="1106" t="s">
        <v>961</v>
      </c>
      <c r="CE230" s="1107" t="s">
        <v>961</v>
      </c>
      <c r="CF230" s="1107" t="s">
        <v>961</v>
      </c>
      <c r="CG230" s="1107" t="s">
        <v>961</v>
      </c>
      <c r="CH230" s="1108" t="s">
        <v>961</v>
      </c>
      <c r="CI230" s="1063" t="s">
        <v>1971</v>
      </c>
      <c r="CJ230" s="1064" t="s">
        <v>1971</v>
      </c>
      <c r="CK230" s="1064" t="s">
        <v>1971</v>
      </c>
      <c r="CL230" s="1064" t="s">
        <v>1971</v>
      </c>
      <c r="CM230" s="1105" t="s">
        <v>1971</v>
      </c>
      <c r="CN230" s="1063" t="s">
        <v>1971</v>
      </c>
      <c r="CO230" s="1064" t="s">
        <v>1971</v>
      </c>
      <c r="CP230" s="1064" t="s">
        <v>1971</v>
      </c>
      <c r="CQ230" s="1064" t="s">
        <v>1971</v>
      </c>
      <c r="CR230" s="1105" t="s">
        <v>1971</v>
      </c>
      <c r="CS230" s="1063" t="s">
        <v>1971</v>
      </c>
      <c r="CT230" s="1064" t="s">
        <v>1971</v>
      </c>
      <c r="CU230" s="1064" t="s">
        <v>1971</v>
      </c>
      <c r="CV230" s="1064" t="s">
        <v>1971</v>
      </c>
      <c r="CW230" s="1105" t="s">
        <v>1971</v>
      </c>
      <c r="CX230" s="1063" t="s">
        <v>1971</v>
      </c>
      <c r="CY230" s="1064" t="s">
        <v>1971</v>
      </c>
      <c r="CZ230" s="1064" t="s">
        <v>1971</v>
      </c>
      <c r="DA230" s="1064" t="s">
        <v>1971</v>
      </c>
      <c r="DB230" s="1105" t="s">
        <v>1971</v>
      </c>
      <c r="DC230" s="1064" t="s">
        <v>1971</v>
      </c>
      <c r="DD230" s="1064" t="s">
        <v>1971</v>
      </c>
      <c r="DE230" s="1064" t="s">
        <v>1971</v>
      </c>
      <c r="DF230" s="1064" t="s">
        <v>1971</v>
      </c>
      <c r="DG230" s="1105" t="s">
        <v>1971</v>
      </c>
      <c r="DH230" s="1063" t="s">
        <v>1971</v>
      </c>
      <c r="DI230" s="1064" t="s">
        <v>1971</v>
      </c>
      <c r="DJ230" s="1064" t="s">
        <v>1971</v>
      </c>
      <c r="DK230" s="1064" t="s">
        <v>1971</v>
      </c>
      <c r="DL230" s="1105" t="s">
        <v>1971</v>
      </c>
      <c r="DM230" s="1109" t="s">
        <v>1971</v>
      </c>
      <c r="DN230" s="1110" t="s">
        <v>1971</v>
      </c>
      <c r="DO230" s="1110" t="s">
        <v>1971</v>
      </c>
      <c r="DP230" s="1111" t="s">
        <v>1971</v>
      </c>
      <c r="DQ230" s="1110" t="s">
        <v>1971</v>
      </c>
      <c r="DR230" s="1110" t="s">
        <v>1971</v>
      </c>
      <c r="DS230" s="1110" t="s">
        <v>1971</v>
      </c>
      <c r="DT230" s="1111" t="s">
        <v>1971</v>
      </c>
      <c r="DU230" s="1107" t="s">
        <v>973</v>
      </c>
      <c r="DV230" s="1112">
        <v>1</v>
      </c>
      <c r="DW230" s="1113" t="s">
        <v>1971</v>
      </c>
    </row>
    <row r="231" spans="1:127" s="390" customFormat="1" ht="15.75" customHeight="1">
      <c r="A231" s="1042" t="s">
        <v>1029</v>
      </c>
      <c r="B231" s="1043">
        <v>222</v>
      </c>
      <c r="C231" s="1131"/>
      <c r="D231" s="1131"/>
      <c r="E231" s="1131"/>
      <c r="F231" s="1131"/>
      <c r="G231" s="1131"/>
      <c r="H231" s="1131"/>
      <c r="I231" s="1131"/>
      <c r="J231" s="1131"/>
      <c r="K231" s="1131"/>
      <c r="L231" s="1131"/>
      <c r="M231" s="1043"/>
      <c r="N231" s="1131"/>
      <c r="O231" s="1131"/>
      <c r="P231" s="1131"/>
      <c r="Q231" s="1131"/>
      <c r="R231" s="1131"/>
      <c r="S231" s="1131"/>
      <c r="T231" s="1046"/>
      <c r="U231" s="1047" t="s">
        <v>1171</v>
      </c>
      <c r="V231" s="1048" t="s">
        <v>2894</v>
      </c>
      <c r="W231" s="1048" t="s">
        <v>1920</v>
      </c>
      <c r="X231" s="1049" t="s">
        <v>2895</v>
      </c>
      <c r="Y231" s="1050" t="s">
        <v>1124</v>
      </c>
      <c r="Z231" s="1051" t="s">
        <v>2841</v>
      </c>
      <c r="AA231" s="1052" t="s">
        <v>1971</v>
      </c>
      <c r="AB231" s="1053">
        <v>1</v>
      </c>
      <c r="AC231" s="1053" t="s">
        <v>1971</v>
      </c>
      <c r="AD231" s="1053" t="s">
        <v>1971</v>
      </c>
      <c r="AE231" s="1053" t="s">
        <v>1971</v>
      </c>
      <c r="AF231" s="1053" t="s">
        <v>1971</v>
      </c>
      <c r="AG231" s="1053" t="s">
        <v>1971</v>
      </c>
      <c r="AH231" s="1053" t="s">
        <v>1971</v>
      </c>
      <c r="AI231" s="1054">
        <f t="shared" si="3"/>
        <v>1</v>
      </c>
      <c r="AJ231" s="1055" t="s">
        <v>984</v>
      </c>
      <c r="AK231" s="1055" t="s">
        <v>964</v>
      </c>
      <c r="AL231" s="1414" t="s">
        <v>977</v>
      </c>
      <c r="AM231" s="1056" t="s">
        <v>2083</v>
      </c>
      <c r="AN231" s="1050" t="s">
        <v>2147</v>
      </c>
      <c r="AO231" s="1050" t="s">
        <v>4783</v>
      </c>
      <c r="AP231" s="1295">
        <v>1</v>
      </c>
      <c r="AQ231" s="821" t="s">
        <v>966</v>
      </c>
      <c r="AR231" s="1059" t="s">
        <v>1124</v>
      </c>
      <c r="AS231" s="1060"/>
      <c r="AT231" s="1049"/>
      <c r="AU231" s="1049"/>
      <c r="AV231" s="1049"/>
      <c r="AW231" s="1061"/>
      <c r="AX231" s="1062"/>
      <c r="AY231" s="1067"/>
      <c r="AZ231" s="1068"/>
      <c r="BA231" s="1068"/>
      <c r="BB231" s="1068"/>
      <c r="BC231" s="1068"/>
      <c r="BD231" s="1068"/>
      <c r="BE231" s="1068"/>
      <c r="BF231" s="1068"/>
      <c r="BG231" s="1065"/>
      <c r="BH231" s="1065"/>
      <c r="BI231" s="1066">
        <v>1</v>
      </c>
      <c r="BJ231" s="1065">
        <v>2.2999999999999998</v>
      </c>
      <c r="BK231" s="1065">
        <v>3.8</v>
      </c>
      <c r="BL231" s="1065">
        <v>5.2</v>
      </c>
      <c r="BM231" s="1065">
        <v>6.6</v>
      </c>
      <c r="BN231" s="1067"/>
      <c r="BO231" s="1068"/>
      <c r="BP231" s="1068"/>
      <c r="BQ231" s="1068"/>
      <c r="BR231" s="1068"/>
      <c r="BS231" s="1069"/>
      <c r="BT231" s="1068"/>
      <c r="BU231" s="1068"/>
      <c r="BV231" s="1068"/>
      <c r="BW231" s="1070"/>
      <c r="BX231" s="1069"/>
      <c r="BY231" s="1068"/>
      <c r="BZ231" s="1068"/>
      <c r="CA231" s="1068"/>
      <c r="CB231" s="1070"/>
      <c r="CC231" s="1071"/>
      <c r="CD231" s="1072" t="s">
        <v>961</v>
      </c>
      <c r="CE231" s="1073" t="s">
        <v>961</v>
      </c>
      <c r="CF231" s="1073" t="s">
        <v>961</v>
      </c>
      <c r="CG231" s="1073" t="s">
        <v>961</v>
      </c>
      <c r="CH231" s="1074" t="s">
        <v>961</v>
      </c>
      <c r="CI231" s="1077" t="s">
        <v>1971</v>
      </c>
      <c r="CJ231" s="1075" t="s">
        <v>1971</v>
      </c>
      <c r="CK231" s="1075" t="s">
        <v>1971</v>
      </c>
      <c r="CL231" s="1075" t="s">
        <v>1971</v>
      </c>
      <c r="CM231" s="1076" t="s">
        <v>1971</v>
      </c>
      <c r="CN231" s="1077">
        <v>-8.9</v>
      </c>
      <c r="CO231" s="1075">
        <v>-8.9</v>
      </c>
      <c r="CP231" s="1075">
        <v>-8.9</v>
      </c>
      <c r="CQ231" s="1075">
        <v>-8.9</v>
      </c>
      <c r="CR231" s="1076">
        <v>-8.9</v>
      </c>
      <c r="CS231" s="1067" t="s">
        <v>1971</v>
      </c>
      <c r="CT231" s="1068" t="s">
        <v>1971</v>
      </c>
      <c r="CU231" s="1068" t="s">
        <v>1971</v>
      </c>
      <c r="CV231" s="1068" t="s">
        <v>1971</v>
      </c>
      <c r="CW231" s="1071" t="s">
        <v>1971</v>
      </c>
      <c r="CX231" s="1067" t="s">
        <v>1971</v>
      </c>
      <c r="CY231" s="1068" t="s">
        <v>1971</v>
      </c>
      <c r="CZ231" s="1068" t="s">
        <v>1971</v>
      </c>
      <c r="DA231" s="1068" t="s">
        <v>1971</v>
      </c>
      <c r="DB231" s="1071" t="s">
        <v>1971</v>
      </c>
      <c r="DC231" s="1075" t="s">
        <v>1971</v>
      </c>
      <c r="DD231" s="1075" t="s">
        <v>1971</v>
      </c>
      <c r="DE231" s="1075" t="s">
        <v>1971</v>
      </c>
      <c r="DF231" s="1075" t="s">
        <v>1971</v>
      </c>
      <c r="DG231" s="1076" t="s">
        <v>1971</v>
      </c>
      <c r="DH231" s="1077" t="s">
        <v>1971</v>
      </c>
      <c r="DI231" s="1068" t="s">
        <v>1971</v>
      </c>
      <c r="DJ231" s="1068" t="s">
        <v>1971</v>
      </c>
      <c r="DK231" s="1068" t="s">
        <v>1971</v>
      </c>
      <c r="DL231" s="1071" t="s">
        <v>1971</v>
      </c>
      <c r="DM231" s="1079">
        <v>-8.7999999999999995E-2</v>
      </c>
      <c r="DN231" s="1080" t="s">
        <v>1971</v>
      </c>
      <c r="DO231" s="1080" t="s">
        <v>1971</v>
      </c>
      <c r="DP231" s="1081" t="s">
        <v>1971</v>
      </c>
      <c r="DQ231" s="1080" t="s">
        <v>1971</v>
      </c>
      <c r="DR231" s="1080" t="s">
        <v>1971</v>
      </c>
      <c r="DS231" s="1080" t="s">
        <v>1971</v>
      </c>
      <c r="DT231" s="1081" t="s">
        <v>1971</v>
      </c>
      <c r="DU231" s="1073" t="s">
        <v>973</v>
      </c>
      <c r="DV231" s="1082">
        <v>1</v>
      </c>
      <c r="DW231" s="1083" t="s">
        <v>1971</v>
      </c>
    </row>
    <row r="232" spans="1:127" s="390" customFormat="1" ht="15.75" customHeight="1">
      <c r="A232" s="1085" t="s">
        <v>1029</v>
      </c>
      <c r="B232" s="1045">
        <v>223</v>
      </c>
      <c r="C232" s="1006"/>
      <c r="D232" s="1006"/>
      <c r="E232" s="1006"/>
      <c r="F232" s="1006"/>
      <c r="G232" s="1006"/>
      <c r="H232" s="1006"/>
      <c r="I232" s="1006"/>
      <c r="J232" s="1006"/>
      <c r="K232" s="1006"/>
      <c r="L232" s="1006"/>
      <c r="M232" s="1045"/>
      <c r="N232" s="1006"/>
      <c r="O232" s="1006"/>
      <c r="P232" s="1006"/>
      <c r="Q232" s="1006"/>
      <c r="R232" s="1006"/>
      <c r="S232" s="1006"/>
      <c r="T232" s="1007"/>
      <c r="U232" s="1086" t="s">
        <v>2897</v>
      </c>
      <c r="V232" s="1087" t="s">
        <v>2894</v>
      </c>
      <c r="W232" s="1087" t="s">
        <v>1927</v>
      </c>
      <c r="X232" s="1088" t="s">
        <v>2898</v>
      </c>
      <c r="Y232" s="1089" t="s">
        <v>2899</v>
      </c>
      <c r="Z232" s="1090" t="s">
        <v>2900</v>
      </c>
      <c r="AA232" s="1091" t="s">
        <v>1971</v>
      </c>
      <c r="AB232" s="1092">
        <v>1</v>
      </c>
      <c r="AC232" s="1092" t="s">
        <v>1971</v>
      </c>
      <c r="AD232" s="1092" t="s">
        <v>1971</v>
      </c>
      <c r="AE232" s="1092" t="s">
        <v>1971</v>
      </c>
      <c r="AF232" s="1092" t="s">
        <v>1971</v>
      </c>
      <c r="AG232" s="1092" t="s">
        <v>1971</v>
      </c>
      <c r="AH232" s="1092" t="s">
        <v>1971</v>
      </c>
      <c r="AI232" s="1093">
        <f t="shared" si="3"/>
        <v>1</v>
      </c>
      <c r="AJ232" s="1094" t="s">
        <v>984</v>
      </c>
      <c r="AK232" s="1094" t="s">
        <v>964</v>
      </c>
      <c r="AL232" s="1094" t="s">
        <v>965</v>
      </c>
      <c r="AM232" s="1095" t="s">
        <v>2161</v>
      </c>
      <c r="AN232" s="1006" t="s">
        <v>991</v>
      </c>
      <c r="AO232" s="1006" t="s">
        <v>2901</v>
      </c>
      <c r="AP232" s="1263">
        <v>0</v>
      </c>
      <c r="AQ232" s="1064" t="s">
        <v>978</v>
      </c>
      <c r="AR232" s="1097" t="s">
        <v>1971</v>
      </c>
      <c r="AS232" s="1098"/>
      <c r="AT232" s="1088"/>
      <c r="AU232" s="1088"/>
      <c r="AV232" s="1088"/>
      <c r="AW232" s="1099"/>
      <c r="AX232" s="1100"/>
      <c r="AY232" s="1063"/>
      <c r="AZ232" s="1064"/>
      <c r="BA232" s="1064"/>
      <c r="BB232" s="1064"/>
      <c r="BC232" s="1064"/>
      <c r="BD232" s="1064"/>
      <c r="BE232" s="1064"/>
      <c r="BF232" s="1064"/>
      <c r="BG232" s="1064"/>
      <c r="BH232" s="1064"/>
      <c r="BI232" s="1394"/>
      <c r="BJ232" s="1343"/>
      <c r="BK232" s="1343"/>
      <c r="BL232" s="1343"/>
      <c r="BM232" s="1343"/>
      <c r="BN232" s="1063"/>
      <c r="BO232" s="1064"/>
      <c r="BP232" s="1064"/>
      <c r="BQ232" s="1064"/>
      <c r="BR232" s="1064"/>
      <c r="BS232" s="1103"/>
      <c r="BT232" s="1064"/>
      <c r="BU232" s="1064"/>
      <c r="BV232" s="1064"/>
      <c r="BW232" s="1104"/>
      <c r="BX232" s="1103"/>
      <c r="BY232" s="1064"/>
      <c r="BZ232" s="1064"/>
      <c r="CA232" s="1064"/>
      <c r="CB232" s="1104"/>
      <c r="CC232" s="1105"/>
      <c r="CD232" s="1351"/>
      <c r="CE232" s="1352"/>
      <c r="CF232" s="1352"/>
      <c r="CG232" s="1352"/>
      <c r="CH232" s="1414"/>
      <c r="CI232" s="1394"/>
      <c r="CJ232" s="1343"/>
      <c r="CK232" s="1343"/>
      <c r="CL232" s="1343"/>
      <c r="CM232" s="1344"/>
      <c r="CN232" s="1394"/>
      <c r="CO232" s="1343"/>
      <c r="CP232" s="1343"/>
      <c r="CQ232" s="1343"/>
      <c r="CR232" s="1344"/>
      <c r="CS232" s="1394"/>
      <c r="CT232" s="1343"/>
      <c r="CU232" s="1343"/>
      <c r="CV232" s="1343"/>
      <c r="CW232" s="1344"/>
      <c r="CX232" s="1394"/>
      <c r="CY232" s="1343"/>
      <c r="CZ232" s="1343"/>
      <c r="DA232" s="1343"/>
      <c r="DB232" s="1344"/>
      <c r="DC232" s="1343"/>
      <c r="DD232" s="1343"/>
      <c r="DE232" s="1343"/>
      <c r="DF232" s="1343"/>
      <c r="DG232" s="1344"/>
      <c r="DH232" s="1394"/>
      <c r="DI232" s="1343"/>
      <c r="DJ232" s="1343"/>
      <c r="DK232" s="1343"/>
      <c r="DL232" s="1344"/>
      <c r="DM232" s="1775"/>
      <c r="DN232" s="1776"/>
      <c r="DO232" s="1776"/>
      <c r="DP232" s="1777"/>
      <c r="DQ232" s="1776"/>
      <c r="DR232" s="1776"/>
      <c r="DS232" s="1776"/>
      <c r="DT232" s="1777"/>
      <c r="DU232" s="1352"/>
      <c r="DV232" s="1696"/>
      <c r="DW232" s="1778"/>
    </row>
    <row r="233" spans="1:127" s="390" customFormat="1" ht="15.75" customHeight="1">
      <c r="A233" s="1085" t="s">
        <v>1029</v>
      </c>
      <c r="B233" s="1045">
        <v>224</v>
      </c>
      <c r="C233" s="1006"/>
      <c r="D233" s="1006"/>
      <c r="E233" s="1006"/>
      <c r="F233" s="1006"/>
      <c r="G233" s="1006"/>
      <c r="H233" s="1006"/>
      <c r="I233" s="1006"/>
      <c r="J233" s="1006"/>
      <c r="K233" s="1006"/>
      <c r="L233" s="1006"/>
      <c r="M233" s="1045"/>
      <c r="N233" s="1006"/>
      <c r="O233" s="1006"/>
      <c r="P233" s="1006"/>
      <c r="Q233" s="1006"/>
      <c r="R233" s="1006"/>
      <c r="S233" s="1006"/>
      <c r="T233" s="1007"/>
      <c r="U233" s="1086" t="s">
        <v>2902</v>
      </c>
      <c r="V233" s="1087" t="s">
        <v>2894</v>
      </c>
      <c r="W233" s="1087" t="s">
        <v>1920</v>
      </c>
      <c r="X233" s="1088" t="s">
        <v>2903</v>
      </c>
      <c r="Y233" s="1089" t="s">
        <v>689</v>
      </c>
      <c r="Z233" s="1090" t="s">
        <v>2904</v>
      </c>
      <c r="AA233" s="1091" t="s">
        <v>1971</v>
      </c>
      <c r="AB233" s="1092">
        <v>1</v>
      </c>
      <c r="AC233" s="1092" t="s">
        <v>1971</v>
      </c>
      <c r="AD233" s="1092" t="s">
        <v>1971</v>
      </c>
      <c r="AE233" s="1092" t="s">
        <v>1971</v>
      </c>
      <c r="AF233" s="1092" t="s">
        <v>1971</v>
      </c>
      <c r="AG233" s="1092" t="s">
        <v>1971</v>
      </c>
      <c r="AH233" s="1092" t="s">
        <v>1971</v>
      </c>
      <c r="AI233" s="1093">
        <f t="shared" si="3"/>
        <v>1</v>
      </c>
      <c r="AJ233" s="1094" t="s">
        <v>963</v>
      </c>
      <c r="AK233" s="1094" t="s">
        <v>1971</v>
      </c>
      <c r="AL233" s="1094" t="s">
        <v>1971</v>
      </c>
      <c r="AM233" s="1095" t="s">
        <v>689</v>
      </c>
      <c r="AN233" s="1006" t="s">
        <v>991</v>
      </c>
      <c r="AO233" s="1006" t="s">
        <v>2905</v>
      </c>
      <c r="AP233" s="1263">
        <v>0</v>
      </c>
      <c r="AQ233" s="1064" t="s">
        <v>978</v>
      </c>
      <c r="AR233" s="1097" t="s">
        <v>1971</v>
      </c>
      <c r="AS233" s="1098"/>
      <c r="AT233" s="1088"/>
      <c r="AU233" s="1088"/>
      <c r="AV233" s="1088"/>
      <c r="AW233" s="1099"/>
      <c r="AX233" s="1100"/>
      <c r="AY233" s="1063"/>
      <c r="AZ233" s="1064"/>
      <c r="BA233" s="1064"/>
      <c r="BB233" s="1064"/>
      <c r="BC233" s="1064"/>
      <c r="BD233" s="1064"/>
      <c r="BE233" s="1064"/>
      <c r="BF233" s="1064"/>
      <c r="BG233" s="1064"/>
      <c r="BH233" s="1064"/>
      <c r="BI233" s="1063" t="s">
        <v>1971</v>
      </c>
      <c r="BJ233" s="1064" t="s">
        <v>1971</v>
      </c>
      <c r="BK233" s="1064" t="s">
        <v>1971</v>
      </c>
      <c r="BL233" s="1064" t="s">
        <v>1971</v>
      </c>
      <c r="BM233" s="1064" t="s">
        <v>1971</v>
      </c>
      <c r="BN233" s="1063"/>
      <c r="BO233" s="1064"/>
      <c r="BP233" s="1064"/>
      <c r="BQ233" s="1064"/>
      <c r="BR233" s="1064"/>
      <c r="BS233" s="1103"/>
      <c r="BT233" s="1064"/>
      <c r="BU233" s="1064"/>
      <c r="BV233" s="1064"/>
      <c r="BW233" s="1104"/>
      <c r="BX233" s="1103"/>
      <c r="BY233" s="1064"/>
      <c r="BZ233" s="1064"/>
      <c r="CA233" s="1064"/>
      <c r="CB233" s="1104"/>
      <c r="CC233" s="1105"/>
      <c r="CD233" s="1106" t="s">
        <v>1971</v>
      </c>
      <c r="CE233" s="1107" t="s">
        <v>1971</v>
      </c>
      <c r="CF233" s="1107" t="s">
        <v>1971</v>
      </c>
      <c r="CG233" s="1107" t="s">
        <v>1971</v>
      </c>
      <c r="CH233" s="1108" t="s">
        <v>1971</v>
      </c>
      <c r="CI233" s="1063" t="s">
        <v>1971</v>
      </c>
      <c r="CJ233" s="1064" t="s">
        <v>1971</v>
      </c>
      <c r="CK233" s="1064" t="s">
        <v>1971</v>
      </c>
      <c r="CL233" s="1064" t="s">
        <v>1971</v>
      </c>
      <c r="CM233" s="1105" t="s">
        <v>1971</v>
      </c>
      <c r="CN233" s="1063" t="s">
        <v>1971</v>
      </c>
      <c r="CO233" s="1064" t="s">
        <v>1971</v>
      </c>
      <c r="CP233" s="1064" t="s">
        <v>1971</v>
      </c>
      <c r="CQ233" s="1064" t="s">
        <v>1971</v>
      </c>
      <c r="CR233" s="1105" t="s">
        <v>1971</v>
      </c>
      <c r="CS233" s="1063" t="s">
        <v>1971</v>
      </c>
      <c r="CT233" s="1064" t="s">
        <v>1971</v>
      </c>
      <c r="CU233" s="1064" t="s">
        <v>1971</v>
      </c>
      <c r="CV233" s="1064" t="s">
        <v>1971</v>
      </c>
      <c r="CW233" s="1105" t="s">
        <v>1971</v>
      </c>
      <c r="CX233" s="1063" t="s">
        <v>1971</v>
      </c>
      <c r="CY233" s="1064" t="s">
        <v>1971</v>
      </c>
      <c r="CZ233" s="1064" t="s">
        <v>1971</v>
      </c>
      <c r="DA233" s="1064" t="s">
        <v>1971</v>
      </c>
      <c r="DB233" s="1105" t="s">
        <v>1971</v>
      </c>
      <c r="DC233" s="1064" t="s">
        <v>1971</v>
      </c>
      <c r="DD233" s="1064" t="s">
        <v>1971</v>
      </c>
      <c r="DE233" s="1064" t="s">
        <v>1971</v>
      </c>
      <c r="DF233" s="1064" t="s">
        <v>1971</v>
      </c>
      <c r="DG233" s="1105" t="s">
        <v>1971</v>
      </c>
      <c r="DH233" s="1063" t="s">
        <v>1971</v>
      </c>
      <c r="DI233" s="1064" t="s">
        <v>1971</v>
      </c>
      <c r="DJ233" s="1064" t="s">
        <v>1971</v>
      </c>
      <c r="DK233" s="1064" t="s">
        <v>1971</v>
      </c>
      <c r="DL233" s="1105" t="s">
        <v>1971</v>
      </c>
      <c r="DM233" s="1109" t="s">
        <v>1971</v>
      </c>
      <c r="DN233" s="1110" t="s">
        <v>1971</v>
      </c>
      <c r="DO233" s="1110" t="s">
        <v>1971</v>
      </c>
      <c r="DP233" s="1111" t="s">
        <v>1971</v>
      </c>
      <c r="DQ233" s="1110" t="s">
        <v>1971</v>
      </c>
      <c r="DR233" s="1110" t="s">
        <v>1971</v>
      </c>
      <c r="DS233" s="1110" t="s">
        <v>1971</v>
      </c>
      <c r="DT233" s="1111" t="s">
        <v>1971</v>
      </c>
      <c r="DU233" s="1107" t="s">
        <v>1971</v>
      </c>
      <c r="DV233" s="1112">
        <v>1</v>
      </c>
      <c r="DW233" s="1113" t="s">
        <v>1971</v>
      </c>
    </row>
    <row r="234" spans="1:127" s="390" customFormat="1" ht="15.75" customHeight="1">
      <c r="A234" s="1085" t="s">
        <v>1029</v>
      </c>
      <c r="B234" s="1045">
        <v>225</v>
      </c>
      <c r="C234" s="1006"/>
      <c r="D234" s="1006"/>
      <c r="E234" s="1006"/>
      <c r="F234" s="1006"/>
      <c r="G234" s="1006"/>
      <c r="H234" s="1006"/>
      <c r="I234" s="1006"/>
      <c r="J234" s="1006"/>
      <c r="K234" s="1006"/>
      <c r="L234" s="1006"/>
      <c r="M234" s="1045"/>
      <c r="N234" s="1006"/>
      <c r="O234" s="1006"/>
      <c r="P234" s="1006"/>
      <c r="Q234" s="1006"/>
      <c r="R234" s="1006"/>
      <c r="S234" s="1006"/>
      <c r="T234" s="1007"/>
      <c r="U234" s="1086" t="s">
        <v>2906</v>
      </c>
      <c r="V234" s="1087" t="s">
        <v>2894</v>
      </c>
      <c r="W234" s="1087" t="s">
        <v>1936</v>
      </c>
      <c r="X234" s="1088" t="s">
        <v>2907</v>
      </c>
      <c r="Y234" s="1089" t="s">
        <v>2908</v>
      </c>
      <c r="Z234" s="1090" t="s">
        <v>2909</v>
      </c>
      <c r="AA234" s="1091">
        <v>1</v>
      </c>
      <c r="AB234" s="1092" t="s">
        <v>1971</v>
      </c>
      <c r="AC234" s="1092" t="s">
        <v>1971</v>
      </c>
      <c r="AD234" s="1092" t="s">
        <v>1971</v>
      </c>
      <c r="AE234" s="1092" t="s">
        <v>1971</v>
      </c>
      <c r="AF234" s="1092" t="s">
        <v>1971</v>
      </c>
      <c r="AG234" s="1092" t="s">
        <v>1971</v>
      </c>
      <c r="AH234" s="1092" t="s">
        <v>1971</v>
      </c>
      <c r="AI234" s="1093">
        <f t="shared" si="3"/>
        <v>1</v>
      </c>
      <c r="AJ234" s="1094" t="s">
        <v>963</v>
      </c>
      <c r="AK234" s="1094" t="s">
        <v>1971</v>
      </c>
      <c r="AL234" s="1094" t="s">
        <v>1971</v>
      </c>
      <c r="AM234" s="1095" t="s">
        <v>2008</v>
      </c>
      <c r="AN234" s="1006" t="s">
        <v>991</v>
      </c>
      <c r="AO234" s="1006" t="s">
        <v>2338</v>
      </c>
      <c r="AP234" s="1263">
        <v>0</v>
      </c>
      <c r="AQ234" s="1064" t="s">
        <v>978</v>
      </c>
      <c r="AR234" s="1097" t="s">
        <v>1971</v>
      </c>
      <c r="AS234" s="1098"/>
      <c r="AT234" s="1088"/>
      <c r="AU234" s="1088"/>
      <c r="AV234" s="1088"/>
      <c r="AW234" s="1099"/>
      <c r="AX234" s="1100"/>
      <c r="AY234" s="1063"/>
      <c r="AZ234" s="1064"/>
      <c r="BA234" s="1064"/>
      <c r="BB234" s="1064"/>
      <c r="BC234" s="1064"/>
      <c r="BD234" s="1064"/>
      <c r="BE234" s="1064"/>
      <c r="BF234" s="1064"/>
      <c r="BG234" s="1064"/>
      <c r="BH234" s="1064"/>
      <c r="BI234" s="1394"/>
      <c r="BJ234" s="1343"/>
      <c r="BK234" s="1343"/>
      <c r="BL234" s="1343"/>
      <c r="BM234" s="1343"/>
      <c r="BN234" s="1063"/>
      <c r="BO234" s="1064"/>
      <c r="BP234" s="1064"/>
      <c r="BQ234" s="1064"/>
      <c r="BR234" s="1064"/>
      <c r="BS234" s="1103"/>
      <c r="BT234" s="1064"/>
      <c r="BU234" s="1064"/>
      <c r="BV234" s="1064"/>
      <c r="BW234" s="1104"/>
      <c r="BX234" s="1103"/>
      <c r="BY234" s="1064"/>
      <c r="BZ234" s="1064"/>
      <c r="CA234" s="1064"/>
      <c r="CB234" s="1104"/>
      <c r="CC234" s="1105"/>
      <c r="CD234" s="1351"/>
      <c r="CE234" s="1352"/>
      <c r="CF234" s="1352"/>
      <c r="CG234" s="1352"/>
      <c r="CH234" s="1414"/>
      <c r="CI234" s="1394"/>
      <c r="CJ234" s="1343"/>
      <c r="CK234" s="1343"/>
      <c r="CL234" s="1343"/>
      <c r="CM234" s="1344"/>
      <c r="CN234" s="1394"/>
      <c r="CO234" s="1343"/>
      <c r="CP234" s="1343"/>
      <c r="CQ234" s="1343"/>
      <c r="CR234" s="1344"/>
      <c r="CS234" s="1394"/>
      <c r="CT234" s="1343"/>
      <c r="CU234" s="1343"/>
      <c r="CV234" s="1343"/>
      <c r="CW234" s="1344"/>
      <c r="CX234" s="1394"/>
      <c r="CY234" s="1343"/>
      <c r="CZ234" s="1343"/>
      <c r="DA234" s="1343"/>
      <c r="DB234" s="1344"/>
      <c r="DC234" s="1343"/>
      <c r="DD234" s="1343"/>
      <c r="DE234" s="1343"/>
      <c r="DF234" s="1343"/>
      <c r="DG234" s="1344"/>
      <c r="DH234" s="1394"/>
      <c r="DI234" s="1343"/>
      <c r="DJ234" s="1343"/>
      <c r="DK234" s="1343"/>
      <c r="DL234" s="1344"/>
      <c r="DM234" s="1775"/>
      <c r="DN234" s="1776"/>
      <c r="DO234" s="1776"/>
      <c r="DP234" s="1777"/>
      <c r="DQ234" s="1776"/>
      <c r="DR234" s="1776"/>
      <c r="DS234" s="1776"/>
      <c r="DT234" s="1777"/>
      <c r="DU234" s="1352"/>
      <c r="DV234" s="1696"/>
      <c r="DW234" s="1778"/>
    </row>
    <row r="235" spans="1:127" s="390" customFormat="1" ht="15.75" customHeight="1">
      <c r="A235" s="1085" t="s">
        <v>1029</v>
      </c>
      <c r="B235" s="1045">
        <v>226</v>
      </c>
      <c r="C235" s="1006"/>
      <c r="D235" s="1006"/>
      <c r="E235" s="1006"/>
      <c r="F235" s="1006"/>
      <c r="G235" s="1006"/>
      <c r="H235" s="1006"/>
      <c r="I235" s="1006"/>
      <c r="J235" s="1006"/>
      <c r="K235" s="1006"/>
      <c r="L235" s="1006"/>
      <c r="M235" s="1045"/>
      <c r="N235" s="1006"/>
      <c r="O235" s="1006"/>
      <c r="P235" s="1006"/>
      <c r="Q235" s="1006"/>
      <c r="R235" s="1006"/>
      <c r="S235" s="1006"/>
      <c r="T235" s="1007"/>
      <c r="U235" s="1086" t="s">
        <v>2911</v>
      </c>
      <c r="V235" s="1087" t="s">
        <v>2894</v>
      </c>
      <c r="W235" s="1087" t="s">
        <v>1936</v>
      </c>
      <c r="X235" s="1088" t="s">
        <v>2912</v>
      </c>
      <c r="Y235" s="1089" t="s">
        <v>2913</v>
      </c>
      <c r="Z235" s="1090" t="s">
        <v>2914</v>
      </c>
      <c r="AA235" s="1091" t="s">
        <v>1971</v>
      </c>
      <c r="AB235" s="1092">
        <v>1</v>
      </c>
      <c r="AC235" s="1092" t="s">
        <v>1971</v>
      </c>
      <c r="AD235" s="1092" t="s">
        <v>1971</v>
      </c>
      <c r="AE235" s="1092" t="s">
        <v>1971</v>
      </c>
      <c r="AF235" s="1092" t="s">
        <v>1971</v>
      </c>
      <c r="AG235" s="1092" t="s">
        <v>1971</v>
      </c>
      <c r="AH235" s="1092" t="s">
        <v>1971</v>
      </c>
      <c r="AI235" s="1093">
        <f t="shared" si="3"/>
        <v>1</v>
      </c>
      <c r="AJ235" s="1094" t="s">
        <v>963</v>
      </c>
      <c r="AK235" s="1094" t="s">
        <v>1971</v>
      </c>
      <c r="AL235" s="1094" t="s">
        <v>1971</v>
      </c>
      <c r="AM235" s="1095" t="s">
        <v>2315</v>
      </c>
      <c r="AN235" s="1006" t="s">
        <v>991</v>
      </c>
      <c r="AO235" s="1006" t="s">
        <v>2701</v>
      </c>
      <c r="AP235" s="1263">
        <v>0</v>
      </c>
      <c r="AQ235" s="1064" t="s">
        <v>966</v>
      </c>
      <c r="AR235" s="1097" t="s">
        <v>1971</v>
      </c>
      <c r="AS235" s="1098"/>
      <c r="AT235" s="1088"/>
      <c r="AU235" s="1088"/>
      <c r="AV235" s="1088"/>
      <c r="AW235" s="1099"/>
      <c r="AX235" s="1100"/>
      <c r="AY235" s="1063"/>
      <c r="AZ235" s="1064"/>
      <c r="BA235" s="1064"/>
      <c r="BB235" s="1064"/>
      <c r="BC235" s="1064"/>
      <c r="BD235" s="1064"/>
      <c r="BE235" s="1064"/>
      <c r="BF235" s="1064"/>
      <c r="BG235" s="1064"/>
      <c r="BH235" s="1064"/>
      <c r="BI235" s="1394"/>
      <c r="BJ235" s="1343"/>
      <c r="BK235" s="1343"/>
      <c r="BL235" s="1343"/>
      <c r="BM235" s="1343"/>
      <c r="BN235" s="1063"/>
      <c r="BO235" s="1064"/>
      <c r="BP235" s="1064"/>
      <c r="BQ235" s="1064"/>
      <c r="BR235" s="1064"/>
      <c r="BS235" s="1103"/>
      <c r="BT235" s="1064"/>
      <c r="BU235" s="1064"/>
      <c r="BV235" s="1064"/>
      <c r="BW235" s="1104"/>
      <c r="BX235" s="1103"/>
      <c r="BY235" s="1064"/>
      <c r="BZ235" s="1064"/>
      <c r="CA235" s="1064"/>
      <c r="CB235" s="1104"/>
      <c r="CC235" s="1105"/>
      <c r="CD235" s="1351"/>
      <c r="CE235" s="1352"/>
      <c r="CF235" s="1352"/>
      <c r="CG235" s="1352"/>
      <c r="CH235" s="1414"/>
      <c r="CI235" s="1394"/>
      <c r="CJ235" s="1343"/>
      <c r="CK235" s="1343"/>
      <c r="CL235" s="1343"/>
      <c r="CM235" s="1344"/>
      <c r="CN235" s="1394"/>
      <c r="CO235" s="1343"/>
      <c r="CP235" s="1343"/>
      <c r="CQ235" s="1343"/>
      <c r="CR235" s="1344"/>
      <c r="CS235" s="1394"/>
      <c r="CT235" s="1343"/>
      <c r="CU235" s="1343"/>
      <c r="CV235" s="1343"/>
      <c r="CW235" s="1344"/>
      <c r="CX235" s="1394"/>
      <c r="CY235" s="1343"/>
      <c r="CZ235" s="1343"/>
      <c r="DA235" s="1343"/>
      <c r="DB235" s="1344"/>
      <c r="DC235" s="1343"/>
      <c r="DD235" s="1343"/>
      <c r="DE235" s="1343"/>
      <c r="DF235" s="1343"/>
      <c r="DG235" s="1344"/>
      <c r="DH235" s="1394"/>
      <c r="DI235" s="1343"/>
      <c r="DJ235" s="1343"/>
      <c r="DK235" s="1343"/>
      <c r="DL235" s="1344"/>
      <c r="DM235" s="1775"/>
      <c r="DN235" s="1776"/>
      <c r="DO235" s="1776"/>
      <c r="DP235" s="1777"/>
      <c r="DQ235" s="1776"/>
      <c r="DR235" s="1776"/>
      <c r="DS235" s="1776"/>
      <c r="DT235" s="1777"/>
      <c r="DU235" s="1352"/>
      <c r="DV235" s="1696"/>
      <c r="DW235" s="1778"/>
    </row>
    <row r="236" spans="1:127" s="390" customFormat="1" ht="15.75" customHeight="1">
      <c r="A236" s="1085" t="s">
        <v>1029</v>
      </c>
      <c r="B236" s="1045">
        <v>227</v>
      </c>
      <c r="C236" s="1006"/>
      <c r="D236" s="1006"/>
      <c r="E236" s="1006"/>
      <c r="F236" s="1006"/>
      <c r="G236" s="1006"/>
      <c r="H236" s="1006"/>
      <c r="I236" s="1006"/>
      <c r="J236" s="1006"/>
      <c r="K236" s="1006"/>
      <c r="L236" s="1006"/>
      <c r="M236" s="1045"/>
      <c r="N236" s="1006"/>
      <c r="O236" s="1006"/>
      <c r="P236" s="1006"/>
      <c r="Q236" s="1006"/>
      <c r="R236" s="1006"/>
      <c r="S236" s="1006"/>
      <c r="T236" s="1007"/>
      <c r="U236" s="1086" t="s">
        <v>2915</v>
      </c>
      <c r="V236" s="1087" t="s">
        <v>2894</v>
      </c>
      <c r="W236" s="1087" t="s">
        <v>1927</v>
      </c>
      <c r="X236" s="1088" t="s">
        <v>2916</v>
      </c>
      <c r="Y236" s="1089" t="s">
        <v>2917</v>
      </c>
      <c r="Z236" s="1090" t="s">
        <v>2918</v>
      </c>
      <c r="AA236" s="1091">
        <v>0.34</v>
      </c>
      <c r="AB236" s="1092">
        <v>0.66</v>
      </c>
      <c r="AC236" s="1092" t="s">
        <v>1971</v>
      </c>
      <c r="AD236" s="1092" t="s">
        <v>1971</v>
      </c>
      <c r="AE236" s="1092" t="s">
        <v>1971</v>
      </c>
      <c r="AF236" s="1092" t="s">
        <v>1971</v>
      </c>
      <c r="AG236" s="1092" t="s">
        <v>1971</v>
      </c>
      <c r="AH236" s="1092" t="s">
        <v>1971</v>
      </c>
      <c r="AI236" s="1093">
        <f t="shared" si="3"/>
        <v>1</v>
      </c>
      <c r="AJ236" s="1094" t="s">
        <v>984</v>
      </c>
      <c r="AK236" s="1094" t="s">
        <v>964</v>
      </c>
      <c r="AL236" s="1094" t="s">
        <v>965</v>
      </c>
      <c r="AM236" s="1095" t="s">
        <v>2135</v>
      </c>
      <c r="AN236" s="1006" t="s">
        <v>991</v>
      </c>
      <c r="AO236" s="1006" t="s">
        <v>2919</v>
      </c>
      <c r="AP236" s="1263">
        <v>0</v>
      </c>
      <c r="AQ236" s="1064" t="s">
        <v>966</v>
      </c>
      <c r="AR236" s="1097" t="s">
        <v>1971</v>
      </c>
      <c r="AS236" s="1098"/>
      <c r="AT236" s="1088"/>
      <c r="AU236" s="1088"/>
      <c r="AV236" s="1088"/>
      <c r="AW236" s="1099"/>
      <c r="AX236" s="1100"/>
      <c r="AY236" s="1063"/>
      <c r="AZ236" s="1064"/>
      <c r="BA236" s="1064"/>
      <c r="BB236" s="1064"/>
      <c r="BC236" s="1064"/>
      <c r="BD236" s="1064"/>
      <c r="BE236" s="1064"/>
      <c r="BF236" s="1064"/>
      <c r="BG236" s="1064"/>
      <c r="BH236" s="1064"/>
      <c r="BI236" s="1394"/>
      <c r="BJ236" s="1343"/>
      <c r="BK236" s="1343"/>
      <c r="BL236" s="1343"/>
      <c r="BM236" s="1343"/>
      <c r="BN236" s="1063"/>
      <c r="BO236" s="1064"/>
      <c r="BP236" s="1064"/>
      <c r="BQ236" s="1064"/>
      <c r="BR236" s="1064"/>
      <c r="BS236" s="1103"/>
      <c r="BT236" s="1064"/>
      <c r="BU236" s="1064"/>
      <c r="BV236" s="1064"/>
      <c r="BW236" s="1104"/>
      <c r="BX236" s="1103"/>
      <c r="BY236" s="1064"/>
      <c r="BZ236" s="1064"/>
      <c r="CA236" s="1064"/>
      <c r="CB236" s="1104"/>
      <c r="CC236" s="1105"/>
      <c r="CD236" s="1351"/>
      <c r="CE236" s="1352"/>
      <c r="CF236" s="1352"/>
      <c r="CG236" s="1352"/>
      <c r="CH236" s="1414"/>
      <c r="CI236" s="1394"/>
      <c r="CJ236" s="1343"/>
      <c r="CK236" s="1343"/>
      <c r="CL236" s="1343"/>
      <c r="CM236" s="1344"/>
      <c r="CN236" s="1394"/>
      <c r="CO236" s="1343"/>
      <c r="CP236" s="1343"/>
      <c r="CQ236" s="1343"/>
      <c r="CR236" s="1344"/>
      <c r="CS236" s="1394"/>
      <c r="CT236" s="1343"/>
      <c r="CU236" s="1343"/>
      <c r="CV236" s="1343"/>
      <c r="CW236" s="1344"/>
      <c r="CX236" s="1394"/>
      <c r="CY236" s="1343"/>
      <c r="CZ236" s="1343"/>
      <c r="DA236" s="1343"/>
      <c r="DB236" s="1344"/>
      <c r="DC236" s="1343"/>
      <c r="DD236" s="1343"/>
      <c r="DE236" s="1343"/>
      <c r="DF236" s="1343"/>
      <c r="DG236" s="1344"/>
      <c r="DH236" s="1394"/>
      <c r="DI236" s="1343"/>
      <c r="DJ236" s="1343"/>
      <c r="DK236" s="1343"/>
      <c r="DL236" s="1344"/>
      <c r="DM236" s="1775"/>
      <c r="DN236" s="1776"/>
      <c r="DO236" s="1776"/>
      <c r="DP236" s="1777"/>
      <c r="DQ236" s="1776"/>
      <c r="DR236" s="1776"/>
      <c r="DS236" s="1776"/>
      <c r="DT236" s="1777"/>
      <c r="DU236" s="1352"/>
      <c r="DV236" s="1696"/>
      <c r="DW236" s="1778"/>
    </row>
    <row r="237" spans="1:127" s="390" customFormat="1" ht="15.75" customHeight="1">
      <c r="A237" s="1085" t="s">
        <v>1029</v>
      </c>
      <c r="B237" s="1045">
        <v>228</v>
      </c>
      <c r="C237" s="1006"/>
      <c r="D237" s="1006"/>
      <c r="E237" s="1006"/>
      <c r="F237" s="1006"/>
      <c r="G237" s="1006"/>
      <c r="H237" s="1006"/>
      <c r="I237" s="1006"/>
      <c r="J237" s="1006"/>
      <c r="K237" s="1006"/>
      <c r="L237" s="1006"/>
      <c r="M237" s="1045"/>
      <c r="N237" s="1006"/>
      <c r="O237" s="1006"/>
      <c r="P237" s="1006"/>
      <c r="Q237" s="1006"/>
      <c r="R237" s="1006"/>
      <c r="S237" s="1006"/>
      <c r="T237" s="1007"/>
      <c r="U237" s="1086" t="s">
        <v>2920</v>
      </c>
      <c r="V237" s="1087" t="s">
        <v>2839</v>
      </c>
      <c r="W237" s="1087" t="s">
        <v>1936</v>
      </c>
      <c r="X237" s="1088" t="s">
        <v>2921</v>
      </c>
      <c r="Y237" s="1089" t="s">
        <v>2922</v>
      </c>
      <c r="Z237" s="1090" t="s">
        <v>2923</v>
      </c>
      <c r="AA237" s="1091" t="s">
        <v>1971</v>
      </c>
      <c r="AB237" s="1092">
        <v>1</v>
      </c>
      <c r="AC237" s="1092" t="s">
        <v>1971</v>
      </c>
      <c r="AD237" s="1092" t="s">
        <v>1971</v>
      </c>
      <c r="AE237" s="1092" t="s">
        <v>1971</v>
      </c>
      <c r="AF237" s="1092" t="s">
        <v>1971</v>
      </c>
      <c r="AG237" s="1092" t="s">
        <v>1971</v>
      </c>
      <c r="AH237" s="1092" t="s">
        <v>1971</v>
      </c>
      <c r="AI237" s="1093">
        <f t="shared" si="3"/>
        <v>1</v>
      </c>
      <c r="AJ237" s="1094" t="s">
        <v>984</v>
      </c>
      <c r="AK237" s="1094" t="s">
        <v>964</v>
      </c>
      <c r="AL237" s="1094" t="s">
        <v>965</v>
      </c>
      <c r="AM237" s="1095" t="s">
        <v>1971</v>
      </c>
      <c r="AN237" s="1006" t="s">
        <v>991</v>
      </c>
      <c r="AO237" s="1006" t="s">
        <v>2924</v>
      </c>
      <c r="AP237" s="1263">
        <v>1</v>
      </c>
      <c r="AQ237" s="1064" t="s">
        <v>978</v>
      </c>
      <c r="AR237" s="1097" t="s">
        <v>1971</v>
      </c>
      <c r="AS237" s="1098"/>
      <c r="AT237" s="1088"/>
      <c r="AU237" s="1088"/>
      <c r="AV237" s="1088"/>
      <c r="AW237" s="1099"/>
      <c r="AX237" s="1100"/>
      <c r="AY237" s="1063"/>
      <c r="AZ237" s="1064"/>
      <c r="BA237" s="1064"/>
      <c r="BB237" s="1064"/>
      <c r="BC237" s="1064"/>
      <c r="BD237" s="1064"/>
      <c r="BE237" s="1064"/>
      <c r="BF237" s="1064"/>
      <c r="BG237" s="1064"/>
      <c r="BH237" s="1064"/>
      <c r="BI237" s="1394"/>
      <c r="BJ237" s="1343"/>
      <c r="BK237" s="1343"/>
      <c r="BL237" s="1343"/>
      <c r="BM237" s="1343"/>
      <c r="BN237" s="1063"/>
      <c r="BO237" s="1064"/>
      <c r="BP237" s="1064"/>
      <c r="BQ237" s="1064"/>
      <c r="BR237" s="1064"/>
      <c r="BS237" s="1103"/>
      <c r="BT237" s="1064"/>
      <c r="BU237" s="1064"/>
      <c r="BV237" s="1064"/>
      <c r="BW237" s="1104"/>
      <c r="BX237" s="1103"/>
      <c r="BY237" s="1064"/>
      <c r="BZ237" s="1064"/>
      <c r="CA237" s="1064"/>
      <c r="CB237" s="1104"/>
      <c r="CC237" s="1105"/>
      <c r="CD237" s="1351"/>
      <c r="CE237" s="1352"/>
      <c r="CF237" s="1352"/>
      <c r="CG237" s="1352"/>
      <c r="CH237" s="1414"/>
      <c r="CI237" s="1394"/>
      <c r="CJ237" s="1343"/>
      <c r="CK237" s="1343"/>
      <c r="CL237" s="1343"/>
      <c r="CM237" s="1344"/>
      <c r="CN237" s="1394"/>
      <c r="CO237" s="1343"/>
      <c r="CP237" s="1343"/>
      <c r="CQ237" s="1343"/>
      <c r="CR237" s="1344"/>
      <c r="CS237" s="1394"/>
      <c r="CT237" s="1343"/>
      <c r="CU237" s="1343"/>
      <c r="CV237" s="1343"/>
      <c r="CW237" s="1344"/>
      <c r="CX237" s="1394"/>
      <c r="CY237" s="1343"/>
      <c r="CZ237" s="1343"/>
      <c r="DA237" s="1343"/>
      <c r="DB237" s="1344"/>
      <c r="DC237" s="1343"/>
      <c r="DD237" s="1343"/>
      <c r="DE237" s="1343"/>
      <c r="DF237" s="1343"/>
      <c r="DG237" s="1344"/>
      <c r="DH237" s="1394"/>
      <c r="DI237" s="1343"/>
      <c r="DJ237" s="1343"/>
      <c r="DK237" s="1343"/>
      <c r="DL237" s="1344"/>
      <c r="DM237" s="1775"/>
      <c r="DN237" s="1776"/>
      <c r="DO237" s="1776"/>
      <c r="DP237" s="1777"/>
      <c r="DQ237" s="1776"/>
      <c r="DR237" s="1776"/>
      <c r="DS237" s="1776"/>
      <c r="DT237" s="1777"/>
      <c r="DU237" s="1352"/>
      <c r="DV237" s="1696"/>
      <c r="DW237" s="1778"/>
    </row>
    <row r="238" spans="1:127" s="390" customFormat="1" ht="15.75" customHeight="1">
      <c r="A238" s="1085" t="s">
        <v>1029</v>
      </c>
      <c r="B238" s="1045">
        <v>229</v>
      </c>
      <c r="C238" s="1006"/>
      <c r="D238" s="1006"/>
      <c r="E238" s="1006"/>
      <c r="F238" s="1006"/>
      <c r="G238" s="1006"/>
      <c r="H238" s="1006"/>
      <c r="I238" s="1006"/>
      <c r="J238" s="1006"/>
      <c r="K238" s="1006"/>
      <c r="L238" s="1006"/>
      <c r="M238" s="1045"/>
      <c r="N238" s="1006"/>
      <c r="O238" s="1006"/>
      <c r="P238" s="1006"/>
      <c r="Q238" s="1006"/>
      <c r="R238" s="1006"/>
      <c r="S238" s="1006"/>
      <c r="T238" s="1007"/>
      <c r="U238" s="1086" t="s">
        <v>2925</v>
      </c>
      <c r="V238" s="1087" t="s">
        <v>2853</v>
      </c>
      <c r="W238" s="1087" t="s">
        <v>1927</v>
      </c>
      <c r="X238" s="1088" t="s">
        <v>2926</v>
      </c>
      <c r="Y238" s="1089" t="s">
        <v>2927</v>
      </c>
      <c r="Z238" s="1090" t="s">
        <v>2928</v>
      </c>
      <c r="AA238" s="1091" t="s">
        <v>1971</v>
      </c>
      <c r="AB238" s="1092" t="s">
        <v>1971</v>
      </c>
      <c r="AC238" s="1092" t="s">
        <v>1971</v>
      </c>
      <c r="AD238" s="1092" t="s">
        <v>1971</v>
      </c>
      <c r="AE238" s="1092">
        <v>1</v>
      </c>
      <c r="AF238" s="1092" t="s">
        <v>1971</v>
      </c>
      <c r="AG238" s="1092" t="s">
        <v>1971</v>
      </c>
      <c r="AH238" s="1092" t="s">
        <v>1971</v>
      </c>
      <c r="AI238" s="1093">
        <f t="shared" si="3"/>
        <v>1</v>
      </c>
      <c r="AJ238" s="1094" t="s">
        <v>963</v>
      </c>
      <c r="AK238" s="1094" t="s">
        <v>1971</v>
      </c>
      <c r="AL238" s="1094" t="s">
        <v>1971</v>
      </c>
      <c r="AM238" s="1095" t="s">
        <v>2146</v>
      </c>
      <c r="AN238" s="1006" t="s">
        <v>293</v>
      </c>
      <c r="AO238" s="1006" t="s">
        <v>2482</v>
      </c>
      <c r="AP238" s="1263">
        <v>0</v>
      </c>
      <c r="AQ238" s="1064" t="s">
        <v>978</v>
      </c>
      <c r="AR238" s="1097" t="s">
        <v>1971</v>
      </c>
      <c r="AS238" s="1098"/>
      <c r="AT238" s="1088"/>
      <c r="AU238" s="1088"/>
      <c r="AV238" s="1088"/>
      <c r="AW238" s="1099"/>
      <c r="AX238" s="1100"/>
      <c r="AY238" s="1063"/>
      <c r="AZ238" s="1064"/>
      <c r="BA238" s="1064"/>
      <c r="BB238" s="1064"/>
      <c r="BC238" s="1064"/>
      <c r="BD238" s="1064"/>
      <c r="BE238" s="1064"/>
      <c r="BF238" s="1064"/>
      <c r="BG238" s="1064"/>
      <c r="BH238" s="1064"/>
      <c r="BI238" s="1394"/>
      <c r="BJ238" s="1343"/>
      <c r="BK238" s="1343"/>
      <c r="BL238" s="1343"/>
      <c r="BM238" s="1343"/>
      <c r="BN238" s="1063"/>
      <c r="BO238" s="1064"/>
      <c r="BP238" s="1064"/>
      <c r="BQ238" s="1064"/>
      <c r="BR238" s="1064"/>
      <c r="BS238" s="1103"/>
      <c r="BT238" s="1064"/>
      <c r="BU238" s="1064"/>
      <c r="BV238" s="1064"/>
      <c r="BW238" s="1104"/>
      <c r="BX238" s="1103"/>
      <c r="BY238" s="1064"/>
      <c r="BZ238" s="1064"/>
      <c r="CA238" s="1064"/>
      <c r="CB238" s="1104"/>
      <c r="CC238" s="1105"/>
      <c r="CD238" s="1351"/>
      <c r="CE238" s="1352"/>
      <c r="CF238" s="1352"/>
      <c r="CG238" s="1352"/>
      <c r="CH238" s="1414"/>
      <c r="CI238" s="1394"/>
      <c r="CJ238" s="1343"/>
      <c r="CK238" s="1343"/>
      <c r="CL238" s="1343"/>
      <c r="CM238" s="1344"/>
      <c r="CN238" s="1394"/>
      <c r="CO238" s="1343"/>
      <c r="CP238" s="1343"/>
      <c r="CQ238" s="1343"/>
      <c r="CR238" s="1344"/>
      <c r="CS238" s="1394"/>
      <c r="CT238" s="1343"/>
      <c r="CU238" s="1343"/>
      <c r="CV238" s="1343"/>
      <c r="CW238" s="1344"/>
      <c r="CX238" s="1394"/>
      <c r="CY238" s="1343"/>
      <c r="CZ238" s="1343"/>
      <c r="DA238" s="1343"/>
      <c r="DB238" s="1344"/>
      <c r="DC238" s="1343"/>
      <c r="DD238" s="1343"/>
      <c r="DE238" s="1343"/>
      <c r="DF238" s="1343"/>
      <c r="DG238" s="1344"/>
      <c r="DH238" s="1394"/>
      <c r="DI238" s="1343"/>
      <c r="DJ238" s="1343"/>
      <c r="DK238" s="1343"/>
      <c r="DL238" s="1344"/>
      <c r="DM238" s="1775"/>
      <c r="DN238" s="1776"/>
      <c r="DO238" s="1776"/>
      <c r="DP238" s="1777"/>
      <c r="DQ238" s="1776"/>
      <c r="DR238" s="1776"/>
      <c r="DS238" s="1776"/>
      <c r="DT238" s="1777"/>
      <c r="DU238" s="1352"/>
      <c r="DV238" s="1696"/>
      <c r="DW238" s="1778"/>
    </row>
    <row r="239" spans="1:127" s="390" customFormat="1" ht="15.75" customHeight="1">
      <c r="A239" s="1085" t="s">
        <v>1029</v>
      </c>
      <c r="B239" s="1045">
        <v>230</v>
      </c>
      <c r="C239" s="1006"/>
      <c r="D239" s="1006"/>
      <c r="E239" s="1006"/>
      <c r="F239" s="1006"/>
      <c r="G239" s="1006"/>
      <c r="H239" s="1006"/>
      <c r="I239" s="1006"/>
      <c r="J239" s="1006"/>
      <c r="K239" s="1006"/>
      <c r="L239" s="1006"/>
      <c r="M239" s="1045"/>
      <c r="N239" s="1006"/>
      <c r="O239" s="1006"/>
      <c r="P239" s="1006"/>
      <c r="Q239" s="1006"/>
      <c r="R239" s="1006"/>
      <c r="S239" s="1006"/>
      <c r="T239" s="1007"/>
      <c r="U239" s="1086" t="s">
        <v>2929</v>
      </c>
      <c r="V239" s="1087" t="s">
        <v>1971</v>
      </c>
      <c r="W239" s="1087" t="s">
        <v>1971</v>
      </c>
      <c r="X239" s="1088" t="s">
        <v>2061</v>
      </c>
      <c r="Y239" s="1089" t="s">
        <v>2062</v>
      </c>
      <c r="Z239" s="1090" t="s">
        <v>1971</v>
      </c>
      <c r="AA239" s="1091" t="s">
        <v>1971</v>
      </c>
      <c r="AB239" s="1092" t="s">
        <v>1971</v>
      </c>
      <c r="AC239" s="1092" t="s">
        <v>1971</v>
      </c>
      <c r="AD239" s="1092" t="s">
        <v>1971</v>
      </c>
      <c r="AE239" s="1092" t="s">
        <v>1971</v>
      </c>
      <c r="AF239" s="1092" t="s">
        <v>1971</v>
      </c>
      <c r="AG239" s="1092" t="s">
        <v>1971</v>
      </c>
      <c r="AH239" s="1092" t="s">
        <v>1971</v>
      </c>
      <c r="AI239" s="1093">
        <f t="shared" si="3"/>
        <v>0</v>
      </c>
      <c r="AJ239" s="1094" t="s">
        <v>963</v>
      </c>
      <c r="AK239" s="1094" t="s">
        <v>1971</v>
      </c>
      <c r="AL239" s="1094" t="s">
        <v>1971</v>
      </c>
      <c r="AM239" s="1095" t="s">
        <v>1971</v>
      </c>
      <c r="AN239" s="1006" t="s">
        <v>1971</v>
      </c>
      <c r="AO239" s="1006" t="s">
        <v>2063</v>
      </c>
      <c r="AP239" s="1263">
        <v>0</v>
      </c>
      <c r="AQ239" s="1064" t="s">
        <v>1971</v>
      </c>
      <c r="AR239" s="1097" t="s">
        <v>1971</v>
      </c>
      <c r="AS239" s="1098"/>
      <c r="AT239" s="1088"/>
      <c r="AU239" s="1088"/>
      <c r="AV239" s="1088"/>
      <c r="AW239" s="1099"/>
      <c r="AX239" s="1100"/>
      <c r="AY239" s="1063"/>
      <c r="AZ239" s="1064"/>
      <c r="BA239" s="1064"/>
      <c r="BB239" s="1064"/>
      <c r="BC239" s="1064"/>
      <c r="BD239" s="1064"/>
      <c r="BE239" s="1064"/>
      <c r="BF239" s="1064"/>
      <c r="BG239" s="1064"/>
      <c r="BH239" s="1064"/>
      <c r="BI239" s="1394"/>
      <c r="BJ239" s="1343"/>
      <c r="BK239" s="1343"/>
      <c r="BL239" s="1343"/>
      <c r="BM239" s="1343"/>
      <c r="BN239" s="1063"/>
      <c r="BO239" s="1064"/>
      <c r="BP239" s="1064"/>
      <c r="BQ239" s="1064"/>
      <c r="BR239" s="1064"/>
      <c r="BS239" s="1103"/>
      <c r="BT239" s="1064"/>
      <c r="BU239" s="1064"/>
      <c r="BV239" s="1064"/>
      <c r="BW239" s="1104"/>
      <c r="BX239" s="1103"/>
      <c r="BY239" s="1064"/>
      <c r="BZ239" s="1064"/>
      <c r="CA239" s="1064"/>
      <c r="CB239" s="1104"/>
      <c r="CC239" s="1105"/>
      <c r="CD239" s="1351"/>
      <c r="CE239" s="1352"/>
      <c r="CF239" s="1352"/>
      <c r="CG239" s="1352"/>
      <c r="CH239" s="1414"/>
      <c r="CI239" s="1394"/>
      <c r="CJ239" s="1343"/>
      <c r="CK239" s="1343"/>
      <c r="CL239" s="1343"/>
      <c r="CM239" s="1344"/>
      <c r="CN239" s="1394"/>
      <c r="CO239" s="1343"/>
      <c r="CP239" s="1343"/>
      <c r="CQ239" s="1343"/>
      <c r="CR239" s="1344"/>
      <c r="CS239" s="1394"/>
      <c r="CT239" s="1343"/>
      <c r="CU239" s="1343"/>
      <c r="CV239" s="1343"/>
      <c r="CW239" s="1344"/>
      <c r="CX239" s="1394"/>
      <c r="CY239" s="1343"/>
      <c r="CZ239" s="1343"/>
      <c r="DA239" s="1343"/>
      <c r="DB239" s="1344"/>
      <c r="DC239" s="1343"/>
      <c r="DD239" s="1343"/>
      <c r="DE239" s="1343"/>
      <c r="DF239" s="1343"/>
      <c r="DG239" s="1344"/>
      <c r="DH239" s="1394"/>
      <c r="DI239" s="1343"/>
      <c r="DJ239" s="1343"/>
      <c r="DK239" s="1343"/>
      <c r="DL239" s="1344"/>
      <c r="DM239" s="1775"/>
      <c r="DN239" s="1776"/>
      <c r="DO239" s="1776"/>
      <c r="DP239" s="1777"/>
      <c r="DQ239" s="1776"/>
      <c r="DR239" s="1776"/>
      <c r="DS239" s="1776"/>
      <c r="DT239" s="1777"/>
      <c r="DU239" s="1352"/>
      <c r="DV239" s="1696"/>
      <c r="DW239" s="1778"/>
    </row>
    <row r="240" spans="1:127" s="390" customFormat="1" ht="15.75" customHeight="1">
      <c r="A240" s="1085" t="s">
        <v>1033</v>
      </c>
      <c r="B240" s="1045">
        <v>231</v>
      </c>
      <c r="C240" s="1006"/>
      <c r="D240" s="1006"/>
      <c r="E240" s="1006"/>
      <c r="F240" s="1006"/>
      <c r="G240" s="1006"/>
      <c r="H240" s="1006"/>
      <c r="I240" s="1006"/>
      <c r="J240" s="1006"/>
      <c r="K240" s="1006"/>
      <c r="L240" s="1006"/>
      <c r="M240" s="1045"/>
      <c r="N240" s="1006"/>
      <c r="O240" s="1006"/>
      <c r="P240" s="1006"/>
      <c r="Q240" s="1006"/>
      <c r="R240" s="1006"/>
      <c r="S240" s="1006"/>
      <c r="T240" s="1007"/>
      <c r="U240" s="1086" t="s">
        <v>2934</v>
      </c>
      <c r="V240" s="1087" t="s">
        <v>2935</v>
      </c>
      <c r="W240" s="1087" t="s">
        <v>1936</v>
      </c>
      <c r="X240" s="1088" t="s">
        <v>2875</v>
      </c>
      <c r="Y240" s="1089" t="s">
        <v>1960</v>
      </c>
      <c r="Z240" s="1090" t="s">
        <v>2936</v>
      </c>
      <c r="AA240" s="1091" t="s">
        <v>1971</v>
      </c>
      <c r="AB240" s="1092" t="s">
        <v>1971</v>
      </c>
      <c r="AC240" s="1092" t="s">
        <v>1971</v>
      </c>
      <c r="AD240" s="1092" t="s">
        <v>1971</v>
      </c>
      <c r="AE240" s="1092">
        <v>1</v>
      </c>
      <c r="AF240" s="1092" t="s">
        <v>1971</v>
      </c>
      <c r="AG240" s="1092" t="s">
        <v>1971</v>
      </c>
      <c r="AH240" s="1092" t="s">
        <v>1971</v>
      </c>
      <c r="AI240" s="1093">
        <f t="shared" si="3"/>
        <v>1</v>
      </c>
      <c r="AJ240" s="1094" t="s">
        <v>988</v>
      </c>
      <c r="AK240" s="1094" t="s">
        <v>964</v>
      </c>
      <c r="AL240" s="1094" t="s">
        <v>965</v>
      </c>
      <c r="AM240" s="1095" t="s">
        <v>1027</v>
      </c>
      <c r="AN240" s="1006" t="s">
        <v>1039</v>
      </c>
      <c r="AO240" s="1006" t="s">
        <v>2937</v>
      </c>
      <c r="AP240" s="1309">
        <v>2</v>
      </c>
      <c r="AQ240" s="1064" t="s">
        <v>966</v>
      </c>
      <c r="AR240" s="1097" t="s">
        <v>1960</v>
      </c>
      <c r="AS240" s="1098"/>
      <c r="AT240" s="1088"/>
      <c r="AU240" s="1088"/>
      <c r="AV240" s="1088"/>
      <c r="AW240" s="1099"/>
      <c r="AX240" s="1100"/>
      <c r="AY240" s="1063"/>
      <c r="AZ240" s="1064"/>
      <c r="BA240" s="1064"/>
      <c r="BB240" s="1064"/>
      <c r="BC240" s="1064"/>
      <c r="BD240" s="1064"/>
      <c r="BE240" s="1064"/>
      <c r="BF240" s="1064"/>
      <c r="BG240" s="1064"/>
      <c r="BH240" s="1064"/>
      <c r="BI240" s="1063" t="s">
        <v>1971</v>
      </c>
      <c r="BJ240" s="1064" t="s">
        <v>1971</v>
      </c>
      <c r="BK240" s="1064" t="s">
        <v>1971</v>
      </c>
      <c r="BL240" s="1064" t="s">
        <v>1971</v>
      </c>
      <c r="BM240" s="1064" t="s">
        <v>1971</v>
      </c>
      <c r="BN240" s="1063"/>
      <c r="BO240" s="1064"/>
      <c r="BP240" s="1064"/>
      <c r="BQ240" s="1064"/>
      <c r="BR240" s="1064"/>
      <c r="BS240" s="1103"/>
      <c r="BT240" s="1064"/>
      <c r="BU240" s="1064"/>
      <c r="BV240" s="1064"/>
      <c r="BW240" s="1104"/>
      <c r="BX240" s="1103"/>
      <c r="BY240" s="1064"/>
      <c r="BZ240" s="1064"/>
      <c r="CA240" s="1064"/>
      <c r="CB240" s="1104"/>
      <c r="CC240" s="1105"/>
      <c r="CD240" s="1106" t="s">
        <v>961</v>
      </c>
      <c r="CE240" s="1107" t="s">
        <v>961</v>
      </c>
      <c r="CF240" s="1107" t="s">
        <v>961</v>
      </c>
      <c r="CG240" s="1107" t="s">
        <v>961</v>
      </c>
      <c r="CH240" s="1108" t="s">
        <v>961</v>
      </c>
      <c r="CI240" s="1063" t="s">
        <v>1971</v>
      </c>
      <c r="CJ240" s="1064" t="s">
        <v>1971</v>
      </c>
      <c r="CK240" s="1064" t="s">
        <v>1971</v>
      </c>
      <c r="CL240" s="1064" t="s">
        <v>1971</v>
      </c>
      <c r="CM240" s="1105" t="s">
        <v>1971</v>
      </c>
      <c r="CN240" s="1063" t="s">
        <v>1971</v>
      </c>
      <c r="CO240" s="1064" t="s">
        <v>1971</v>
      </c>
      <c r="CP240" s="1064" t="s">
        <v>1971</v>
      </c>
      <c r="CQ240" s="1064" t="s">
        <v>1971</v>
      </c>
      <c r="CR240" s="1105" t="s">
        <v>1971</v>
      </c>
      <c r="CS240" s="1063" t="s">
        <v>1971</v>
      </c>
      <c r="CT240" s="1064" t="s">
        <v>1971</v>
      </c>
      <c r="CU240" s="1064" t="s">
        <v>1971</v>
      </c>
      <c r="CV240" s="1064" t="s">
        <v>1971</v>
      </c>
      <c r="CW240" s="1105" t="s">
        <v>1971</v>
      </c>
      <c r="CX240" s="1063" t="s">
        <v>1971</v>
      </c>
      <c r="CY240" s="1064" t="s">
        <v>1971</v>
      </c>
      <c r="CZ240" s="1064" t="s">
        <v>1971</v>
      </c>
      <c r="DA240" s="1064" t="s">
        <v>1971</v>
      </c>
      <c r="DB240" s="1105" t="s">
        <v>1971</v>
      </c>
      <c r="DC240" s="1064" t="s">
        <v>1971</v>
      </c>
      <c r="DD240" s="1064" t="s">
        <v>1971</v>
      </c>
      <c r="DE240" s="1064" t="s">
        <v>1971</v>
      </c>
      <c r="DF240" s="1064" t="s">
        <v>1971</v>
      </c>
      <c r="DG240" s="1105" t="s">
        <v>1971</v>
      </c>
      <c r="DH240" s="1063" t="s">
        <v>1971</v>
      </c>
      <c r="DI240" s="1064" t="s">
        <v>1971</v>
      </c>
      <c r="DJ240" s="1064" t="s">
        <v>1971</v>
      </c>
      <c r="DK240" s="1064" t="s">
        <v>1971</v>
      </c>
      <c r="DL240" s="1105" t="s">
        <v>1971</v>
      </c>
      <c r="DM240" s="1109" t="s">
        <v>1971</v>
      </c>
      <c r="DN240" s="1110" t="s">
        <v>1971</v>
      </c>
      <c r="DO240" s="1110" t="s">
        <v>1971</v>
      </c>
      <c r="DP240" s="1111" t="s">
        <v>1971</v>
      </c>
      <c r="DQ240" s="1110" t="s">
        <v>1971</v>
      </c>
      <c r="DR240" s="1110" t="s">
        <v>1971</v>
      </c>
      <c r="DS240" s="1110" t="s">
        <v>1971</v>
      </c>
      <c r="DT240" s="1111" t="s">
        <v>1971</v>
      </c>
      <c r="DU240" s="1107" t="s">
        <v>1971</v>
      </c>
      <c r="DV240" s="1112" t="s">
        <v>1971</v>
      </c>
      <c r="DW240" s="1113" t="s">
        <v>1971</v>
      </c>
    </row>
    <row r="241" spans="1:127" s="390" customFormat="1" ht="15.75" customHeight="1">
      <c r="A241" s="1085" t="s">
        <v>1033</v>
      </c>
      <c r="B241" s="1045">
        <v>232</v>
      </c>
      <c r="C241" s="1006"/>
      <c r="D241" s="1006"/>
      <c r="E241" s="1006"/>
      <c r="F241" s="1006"/>
      <c r="G241" s="1006"/>
      <c r="H241" s="1006"/>
      <c r="I241" s="1006"/>
      <c r="J241" s="1006"/>
      <c r="K241" s="1006"/>
      <c r="L241" s="1006"/>
      <c r="M241" s="1045"/>
      <c r="N241" s="1006"/>
      <c r="O241" s="1006"/>
      <c r="P241" s="1006"/>
      <c r="Q241" s="1006"/>
      <c r="R241" s="1006"/>
      <c r="S241" s="1006"/>
      <c r="T241" s="1007"/>
      <c r="U241" s="1086" t="s">
        <v>2938</v>
      </c>
      <c r="V241" s="1087" t="s">
        <v>2939</v>
      </c>
      <c r="W241" s="1087" t="s">
        <v>1936</v>
      </c>
      <c r="X241" s="1088" t="s">
        <v>2940</v>
      </c>
      <c r="Y241" s="1089" t="s">
        <v>1964</v>
      </c>
      <c r="Z241" s="1090" t="s">
        <v>2941</v>
      </c>
      <c r="AA241" s="1091" t="s">
        <v>1971</v>
      </c>
      <c r="AB241" s="1092">
        <v>1</v>
      </c>
      <c r="AC241" s="1092" t="s">
        <v>1971</v>
      </c>
      <c r="AD241" s="1092" t="s">
        <v>1971</v>
      </c>
      <c r="AE241" s="1092" t="s">
        <v>1971</v>
      </c>
      <c r="AF241" s="1092" t="s">
        <v>1971</v>
      </c>
      <c r="AG241" s="1092" t="s">
        <v>1971</v>
      </c>
      <c r="AH241" s="1092" t="s">
        <v>1971</v>
      </c>
      <c r="AI241" s="1093">
        <f t="shared" si="3"/>
        <v>1</v>
      </c>
      <c r="AJ241" s="1094" t="s">
        <v>988</v>
      </c>
      <c r="AK241" s="1094" t="s">
        <v>964</v>
      </c>
      <c r="AL241" s="1094" t="s">
        <v>965</v>
      </c>
      <c r="AM241" s="1095" t="s">
        <v>1031</v>
      </c>
      <c r="AN241" s="1006" t="s">
        <v>1039</v>
      </c>
      <c r="AO241" s="1006" t="s">
        <v>2937</v>
      </c>
      <c r="AP241" s="1309">
        <v>2</v>
      </c>
      <c r="AQ241" s="1064" t="s">
        <v>966</v>
      </c>
      <c r="AR241" s="1097" t="s">
        <v>1964</v>
      </c>
      <c r="AS241" s="1098"/>
      <c r="AT241" s="1088"/>
      <c r="AU241" s="1088"/>
      <c r="AV241" s="1088"/>
      <c r="AW241" s="1099"/>
      <c r="AX241" s="1100"/>
      <c r="AY241" s="1063"/>
      <c r="AZ241" s="1064"/>
      <c r="BA241" s="1064"/>
      <c r="BB241" s="1064"/>
      <c r="BC241" s="1064"/>
      <c r="BD241" s="1064"/>
      <c r="BE241" s="1064"/>
      <c r="BF241" s="1064"/>
      <c r="BG241" s="1064"/>
      <c r="BH241" s="1064"/>
      <c r="BI241" s="1063" t="s">
        <v>1971</v>
      </c>
      <c r="BJ241" s="1064" t="s">
        <v>1971</v>
      </c>
      <c r="BK241" s="1064" t="s">
        <v>1971</v>
      </c>
      <c r="BL241" s="1064" t="s">
        <v>1971</v>
      </c>
      <c r="BM241" s="1064" t="s">
        <v>1971</v>
      </c>
      <c r="BN241" s="1063"/>
      <c r="BO241" s="1064"/>
      <c r="BP241" s="1064"/>
      <c r="BQ241" s="1064"/>
      <c r="BR241" s="1064"/>
      <c r="BS241" s="1103"/>
      <c r="BT241" s="1064"/>
      <c r="BU241" s="1064"/>
      <c r="BV241" s="1064"/>
      <c r="BW241" s="1104"/>
      <c r="BX241" s="1103"/>
      <c r="BY241" s="1064"/>
      <c r="BZ241" s="1064"/>
      <c r="CA241" s="1064"/>
      <c r="CB241" s="1104"/>
      <c r="CC241" s="1105"/>
      <c r="CD241" s="1106" t="s">
        <v>961</v>
      </c>
      <c r="CE241" s="1107" t="s">
        <v>961</v>
      </c>
      <c r="CF241" s="1107" t="s">
        <v>961</v>
      </c>
      <c r="CG241" s="1107" t="s">
        <v>961</v>
      </c>
      <c r="CH241" s="1108" t="s">
        <v>961</v>
      </c>
      <c r="CI241" s="1063" t="s">
        <v>1971</v>
      </c>
      <c r="CJ241" s="1064" t="s">
        <v>1971</v>
      </c>
      <c r="CK241" s="1064" t="s">
        <v>1971</v>
      </c>
      <c r="CL241" s="1064" t="s">
        <v>1971</v>
      </c>
      <c r="CM241" s="1105" t="s">
        <v>1971</v>
      </c>
      <c r="CN241" s="1063" t="s">
        <v>1971</v>
      </c>
      <c r="CO241" s="1064" t="s">
        <v>1971</v>
      </c>
      <c r="CP241" s="1064" t="s">
        <v>1971</v>
      </c>
      <c r="CQ241" s="1064" t="s">
        <v>1971</v>
      </c>
      <c r="CR241" s="1105" t="s">
        <v>1971</v>
      </c>
      <c r="CS241" s="1063" t="s">
        <v>1971</v>
      </c>
      <c r="CT241" s="1064" t="s">
        <v>1971</v>
      </c>
      <c r="CU241" s="1064" t="s">
        <v>1971</v>
      </c>
      <c r="CV241" s="1064" t="s">
        <v>1971</v>
      </c>
      <c r="CW241" s="1105" t="s">
        <v>1971</v>
      </c>
      <c r="CX241" s="1063" t="s">
        <v>1971</v>
      </c>
      <c r="CY241" s="1064" t="s">
        <v>1971</v>
      </c>
      <c r="CZ241" s="1064" t="s">
        <v>1971</v>
      </c>
      <c r="DA241" s="1064" t="s">
        <v>1971</v>
      </c>
      <c r="DB241" s="1105" t="s">
        <v>1971</v>
      </c>
      <c r="DC241" s="1064" t="s">
        <v>1971</v>
      </c>
      <c r="DD241" s="1064" t="s">
        <v>1971</v>
      </c>
      <c r="DE241" s="1064" t="s">
        <v>1971</v>
      </c>
      <c r="DF241" s="1064" t="s">
        <v>1971</v>
      </c>
      <c r="DG241" s="1105" t="s">
        <v>1971</v>
      </c>
      <c r="DH241" s="1063" t="s">
        <v>1971</v>
      </c>
      <c r="DI241" s="1064" t="s">
        <v>1971</v>
      </c>
      <c r="DJ241" s="1064" t="s">
        <v>1971</v>
      </c>
      <c r="DK241" s="1064" t="s">
        <v>1971</v>
      </c>
      <c r="DL241" s="1105" t="s">
        <v>1971</v>
      </c>
      <c r="DM241" s="1109" t="s">
        <v>1971</v>
      </c>
      <c r="DN241" s="1110" t="s">
        <v>1971</v>
      </c>
      <c r="DO241" s="1110" t="s">
        <v>1971</v>
      </c>
      <c r="DP241" s="1111" t="s">
        <v>1971</v>
      </c>
      <c r="DQ241" s="1110" t="s">
        <v>1971</v>
      </c>
      <c r="DR241" s="1110" t="s">
        <v>1971</v>
      </c>
      <c r="DS241" s="1110" t="s">
        <v>1971</v>
      </c>
      <c r="DT241" s="1111" t="s">
        <v>1971</v>
      </c>
      <c r="DU241" s="1107" t="s">
        <v>1971</v>
      </c>
      <c r="DV241" s="1112" t="s">
        <v>1971</v>
      </c>
      <c r="DW241" s="1113" t="s">
        <v>1971</v>
      </c>
    </row>
    <row r="242" spans="1:127" s="390" customFormat="1" ht="15.75" customHeight="1">
      <c r="A242" s="1085" t="s">
        <v>1033</v>
      </c>
      <c r="B242" s="1045">
        <v>233</v>
      </c>
      <c r="C242" s="1006"/>
      <c r="D242" s="1006"/>
      <c r="E242" s="1006"/>
      <c r="F242" s="1006"/>
      <c r="G242" s="1006"/>
      <c r="H242" s="1006"/>
      <c r="I242" s="1006"/>
      <c r="J242" s="1006"/>
      <c r="K242" s="1006"/>
      <c r="L242" s="1006"/>
      <c r="M242" s="1045"/>
      <c r="N242" s="1006"/>
      <c r="O242" s="1006"/>
      <c r="P242" s="1006"/>
      <c r="Q242" s="1006"/>
      <c r="R242" s="1006"/>
      <c r="S242" s="1006"/>
      <c r="T242" s="1007"/>
      <c r="U242" s="1086" t="s">
        <v>2942</v>
      </c>
      <c r="V242" s="1087" t="s">
        <v>2943</v>
      </c>
      <c r="W242" s="1087" t="s">
        <v>1936</v>
      </c>
      <c r="X242" s="1088" t="s">
        <v>2840</v>
      </c>
      <c r="Y242" s="1089" t="s">
        <v>148</v>
      </c>
      <c r="Z242" s="1090" t="s">
        <v>2944</v>
      </c>
      <c r="AA242" s="1091">
        <v>0.1</v>
      </c>
      <c r="AB242" s="1092">
        <v>0.9</v>
      </c>
      <c r="AC242" s="1092" t="s">
        <v>1971</v>
      </c>
      <c r="AD242" s="1092" t="s">
        <v>1971</v>
      </c>
      <c r="AE242" s="1092" t="s">
        <v>1971</v>
      </c>
      <c r="AF242" s="1092" t="s">
        <v>1971</v>
      </c>
      <c r="AG242" s="1092" t="s">
        <v>1971</v>
      </c>
      <c r="AH242" s="1092" t="s">
        <v>1971</v>
      </c>
      <c r="AI242" s="1093">
        <f t="shared" si="3"/>
        <v>1</v>
      </c>
      <c r="AJ242" s="1094" t="s">
        <v>984</v>
      </c>
      <c r="AK242" s="1094" t="s">
        <v>964</v>
      </c>
      <c r="AL242" s="1094" t="s">
        <v>965</v>
      </c>
      <c r="AM242" s="1095" t="s">
        <v>1955</v>
      </c>
      <c r="AN242" s="1006" t="s">
        <v>2204</v>
      </c>
      <c r="AO242" s="1006" t="s">
        <v>4787</v>
      </c>
      <c r="AP242" s="1296">
        <v>2</v>
      </c>
      <c r="AQ242" s="1064" t="s">
        <v>978</v>
      </c>
      <c r="AR242" s="1097" t="s">
        <v>148</v>
      </c>
      <c r="AS242" s="1098"/>
      <c r="AT242" s="1088"/>
      <c r="AU242" s="1088"/>
      <c r="AV242" s="1088"/>
      <c r="AW242" s="1099"/>
      <c r="AX242" s="1100"/>
      <c r="AY242" s="1063"/>
      <c r="AZ242" s="1064"/>
      <c r="BA242" s="1064"/>
      <c r="BB242" s="1064"/>
      <c r="BC242" s="1064"/>
      <c r="BD242" s="1064"/>
      <c r="BE242" s="1064"/>
      <c r="BF242" s="1064"/>
      <c r="BG242" s="1114"/>
      <c r="BH242" s="1114"/>
      <c r="BI242" s="1115">
        <v>0</v>
      </c>
      <c r="BJ242" s="1114">
        <v>0</v>
      </c>
      <c r="BK242" s="1114">
        <v>0</v>
      </c>
      <c r="BL242" s="1114">
        <v>0</v>
      </c>
      <c r="BM242" s="1114">
        <v>0</v>
      </c>
      <c r="BN242" s="1063"/>
      <c r="BO242" s="1064"/>
      <c r="BP242" s="1064"/>
      <c r="BQ242" s="1064"/>
      <c r="BR242" s="1064"/>
      <c r="BS242" s="1103"/>
      <c r="BT242" s="1064"/>
      <c r="BU242" s="1064"/>
      <c r="BV242" s="1064"/>
      <c r="BW242" s="1104"/>
      <c r="BX242" s="1103"/>
      <c r="BY242" s="1064"/>
      <c r="BZ242" s="1064"/>
      <c r="CA242" s="1064"/>
      <c r="CB242" s="1104"/>
      <c r="CC242" s="1105"/>
      <c r="CD242" s="1106" t="s">
        <v>961</v>
      </c>
      <c r="CE242" s="1107" t="s">
        <v>961</v>
      </c>
      <c r="CF242" s="1107" t="s">
        <v>961</v>
      </c>
      <c r="CG242" s="1107" t="s">
        <v>961</v>
      </c>
      <c r="CH242" s="1108" t="s">
        <v>961</v>
      </c>
      <c r="CI242" s="1063" t="s">
        <v>1971</v>
      </c>
      <c r="CJ242" s="1064" t="s">
        <v>1971</v>
      </c>
      <c r="CK242" s="1064" t="s">
        <v>1971</v>
      </c>
      <c r="CL242" s="1064" t="s">
        <v>1971</v>
      </c>
      <c r="CM242" s="1105" t="s">
        <v>1971</v>
      </c>
      <c r="CN242" s="1063">
        <v>9.5</v>
      </c>
      <c r="CO242" s="1064">
        <v>9.5</v>
      </c>
      <c r="CP242" s="1064">
        <v>9.5</v>
      </c>
      <c r="CQ242" s="1064">
        <v>9.5</v>
      </c>
      <c r="CR242" s="1105">
        <v>9.5</v>
      </c>
      <c r="CS242" s="1063">
        <v>2</v>
      </c>
      <c r="CT242" s="1064">
        <v>2</v>
      </c>
      <c r="CU242" s="1064">
        <v>2</v>
      </c>
      <c r="CV242" s="1064">
        <v>2</v>
      </c>
      <c r="CW242" s="1105">
        <v>2</v>
      </c>
      <c r="CX242" s="1063" t="s">
        <v>1971</v>
      </c>
      <c r="CY242" s="1064" t="s">
        <v>1971</v>
      </c>
      <c r="CZ242" s="1064" t="s">
        <v>1971</v>
      </c>
      <c r="DA242" s="1064" t="s">
        <v>1971</v>
      </c>
      <c r="DB242" s="1105" t="s">
        <v>1971</v>
      </c>
      <c r="DC242" s="1064" t="s">
        <v>1971</v>
      </c>
      <c r="DD242" s="1064" t="s">
        <v>1971</v>
      </c>
      <c r="DE242" s="1064" t="s">
        <v>1971</v>
      </c>
      <c r="DF242" s="1064" t="s">
        <v>1971</v>
      </c>
      <c r="DG242" s="1105" t="s">
        <v>1971</v>
      </c>
      <c r="DH242" s="1063" t="s">
        <v>1971</v>
      </c>
      <c r="DI242" s="1064" t="s">
        <v>1971</v>
      </c>
      <c r="DJ242" s="1064" t="s">
        <v>1971</v>
      </c>
      <c r="DK242" s="1064" t="s">
        <v>1971</v>
      </c>
      <c r="DL242" s="1105" t="s">
        <v>1971</v>
      </c>
      <c r="DM242" s="1109">
        <v>-0.52100000000000002</v>
      </c>
      <c r="DN242" s="1110" t="s">
        <v>1971</v>
      </c>
      <c r="DO242" s="1110" t="s">
        <v>1971</v>
      </c>
      <c r="DP242" s="1111" t="s">
        <v>1971</v>
      </c>
      <c r="DQ242" s="1110">
        <v>0</v>
      </c>
      <c r="DR242" s="1110" t="s">
        <v>1971</v>
      </c>
      <c r="DS242" s="1110" t="s">
        <v>1971</v>
      </c>
      <c r="DT242" s="1111" t="s">
        <v>1971</v>
      </c>
      <c r="DU242" s="1107" t="s">
        <v>973</v>
      </c>
      <c r="DV242" s="1112">
        <v>1</v>
      </c>
      <c r="DW242" s="1113" t="s">
        <v>1971</v>
      </c>
    </row>
    <row r="243" spans="1:127" s="390" customFormat="1" ht="15.75" customHeight="1">
      <c r="A243" s="1085" t="s">
        <v>1033</v>
      </c>
      <c r="B243" s="1045">
        <v>234</v>
      </c>
      <c r="C243" s="1006"/>
      <c r="D243" s="1006"/>
      <c r="E243" s="1006"/>
      <c r="F243" s="1006"/>
      <c r="G243" s="1006"/>
      <c r="H243" s="1006"/>
      <c r="I243" s="1006"/>
      <c r="J243" s="1006"/>
      <c r="K243" s="1006"/>
      <c r="L243" s="1006"/>
      <c r="M243" s="1045"/>
      <c r="N243" s="1006"/>
      <c r="O243" s="1006"/>
      <c r="P243" s="1006"/>
      <c r="Q243" s="1006"/>
      <c r="R243" s="1006"/>
      <c r="S243" s="1006"/>
      <c r="T243" s="1007"/>
      <c r="U243" s="1086" t="s">
        <v>2946</v>
      </c>
      <c r="V243" s="1087" t="s">
        <v>2947</v>
      </c>
      <c r="W243" s="1087" t="s">
        <v>1927</v>
      </c>
      <c r="X243" s="1088" t="s">
        <v>2854</v>
      </c>
      <c r="Y243" s="1089" t="s">
        <v>154</v>
      </c>
      <c r="Z243" s="1090" t="s">
        <v>2948</v>
      </c>
      <c r="AA243" s="1091">
        <v>0.05</v>
      </c>
      <c r="AB243" s="1092">
        <v>0.95</v>
      </c>
      <c r="AC243" s="1092" t="s">
        <v>1971</v>
      </c>
      <c r="AD243" s="1092" t="s">
        <v>1971</v>
      </c>
      <c r="AE243" s="1092" t="s">
        <v>1971</v>
      </c>
      <c r="AF243" s="1092" t="s">
        <v>1971</v>
      </c>
      <c r="AG243" s="1092" t="s">
        <v>1971</v>
      </c>
      <c r="AH243" s="1092" t="s">
        <v>1971</v>
      </c>
      <c r="AI243" s="1093">
        <f t="shared" si="3"/>
        <v>1</v>
      </c>
      <c r="AJ243" s="1094" t="s">
        <v>988</v>
      </c>
      <c r="AK243" s="1094" t="s">
        <v>964</v>
      </c>
      <c r="AL243" s="1094" t="s">
        <v>965</v>
      </c>
      <c r="AM243" s="1095" t="s">
        <v>1923</v>
      </c>
      <c r="AN243" s="1006" t="s">
        <v>4781</v>
      </c>
      <c r="AO243" s="1006" t="s">
        <v>4782</v>
      </c>
      <c r="AP243" s="1296">
        <v>0</v>
      </c>
      <c r="AQ243" s="1064" t="s">
        <v>978</v>
      </c>
      <c r="AR243" s="1097" t="s">
        <v>154</v>
      </c>
      <c r="AS243" s="1098"/>
      <c r="AT243" s="1088"/>
      <c r="AU243" s="1088"/>
      <c r="AV243" s="1088"/>
      <c r="AW243" s="1099"/>
      <c r="AX243" s="1100"/>
      <c r="AY243" s="1063"/>
      <c r="AZ243" s="1064"/>
      <c r="BA243" s="1064"/>
      <c r="BB243" s="1064"/>
      <c r="BC243" s="1064"/>
      <c r="BD243" s="1064"/>
      <c r="BE243" s="1064"/>
      <c r="BF243" s="1064"/>
      <c r="BG243" s="1138"/>
      <c r="BH243" s="1138"/>
      <c r="BI243" s="1137">
        <v>4.5138888888888893E-3</v>
      </c>
      <c r="BJ243" s="1138">
        <v>4.2592592592592595E-3</v>
      </c>
      <c r="BK243" s="1138">
        <v>3.9930555555555561E-3</v>
      </c>
      <c r="BL243" s="1138">
        <v>3.7384259259259263E-3</v>
      </c>
      <c r="BM243" s="1138">
        <v>3.472222222222222E-3</v>
      </c>
      <c r="BN243" s="1063"/>
      <c r="BO243" s="1064"/>
      <c r="BP243" s="1064"/>
      <c r="BQ243" s="1064"/>
      <c r="BR243" s="1064"/>
      <c r="BS243" s="1103"/>
      <c r="BT243" s="1064"/>
      <c r="BU243" s="1064"/>
      <c r="BV243" s="1064"/>
      <c r="BW243" s="1104"/>
      <c r="BX243" s="1103"/>
      <c r="BY243" s="1064"/>
      <c r="BZ243" s="1064"/>
      <c r="CA243" s="1064"/>
      <c r="CB243" s="1104"/>
      <c r="CC243" s="1105"/>
      <c r="CD243" s="1106" t="s">
        <v>961</v>
      </c>
      <c r="CE243" s="1107" t="s">
        <v>961</v>
      </c>
      <c r="CF243" s="1107" t="s">
        <v>961</v>
      </c>
      <c r="CG243" s="1107" t="s">
        <v>961</v>
      </c>
      <c r="CH243" s="1108" t="s">
        <v>961</v>
      </c>
      <c r="CI243" s="1137" t="s">
        <v>1971</v>
      </c>
      <c r="CJ243" s="1138" t="s">
        <v>1971</v>
      </c>
      <c r="CK243" s="1138" t="s">
        <v>1971</v>
      </c>
      <c r="CL243" s="1138" t="s">
        <v>1971</v>
      </c>
      <c r="CM243" s="1141" t="s">
        <v>1971</v>
      </c>
      <c r="CN243" s="1137">
        <v>1.5798611111111114E-2</v>
      </c>
      <c r="CO243" s="1138">
        <v>1.5798611111111114E-2</v>
      </c>
      <c r="CP243" s="1138">
        <v>1.5798611111111114E-2</v>
      </c>
      <c r="CQ243" s="1138">
        <v>1.5798611111111114E-2</v>
      </c>
      <c r="CR243" s="1141">
        <v>1.5798611111111114E-2</v>
      </c>
      <c r="CS243" s="1137" t="s">
        <v>1971</v>
      </c>
      <c r="CT243" s="1138" t="s">
        <v>1971</v>
      </c>
      <c r="CU243" s="1138" t="s">
        <v>1971</v>
      </c>
      <c r="CV243" s="1138" t="s">
        <v>1971</v>
      </c>
      <c r="CW243" s="1141" t="s">
        <v>1971</v>
      </c>
      <c r="CX243" s="1137" t="s">
        <v>1971</v>
      </c>
      <c r="CY243" s="1138" t="s">
        <v>1971</v>
      </c>
      <c r="CZ243" s="1138" t="s">
        <v>1971</v>
      </c>
      <c r="DA243" s="1138" t="s">
        <v>1971</v>
      </c>
      <c r="DB243" s="1141" t="s">
        <v>1971</v>
      </c>
      <c r="DC243" s="1138">
        <v>4.0972222222222226E-3</v>
      </c>
      <c r="DD243" s="1138">
        <v>3.8425925925925932E-3</v>
      </c>
      <c r="DE243" s="1138">
        <v>3.5763888888888898E-3</v>
      </c>
      <c r="DF243" s="1138">
        <v>3.3217592592592595E-3</v>
      </c>
      <c r="DG243" s="1141">
        <v>3.0555555555555553E-3</v>
      </c>
      <c r="DH243" s="1137" t="s">
        <v>1971</v>
      </c>
      <c r="DI243" s="1138" t="s">
        <v>1971</v>
      </c>
      <c r="DJ243" s="1138" t="s">
        <v>1971</v>
      </c>
      <c r="DK243" s="1138" t="s">
        <v>1971</v>
      </c>
      <c r="DL243" s="1141" t="s">
        <v>1971</v>
      </c>
      <c r="DM243" s="1109">
        <v>-0.19</v>
      </c>
      <c r="DN243" s="1110" t="s">
        <v>1971</v>
      </c>
      <c r="DO243" s="1110" t="s">
        <v>1971</v>
      </c>
      <c r="DP243" s="1111" t="s">
        <v>1971</v>
      </c>
      <c r="DQ243" s="1110">
        <v>0.19</v>
      </c>
      <c r="DR243" s="1110" t="s">
        <v>1971</v>
      </c>
      <c r="DS243" s="1110" t="s">
        <v>1971</v>
      </c>
      <c r="DT243" s="1111" t="s">
        <v>1971</v>
      </c>
      <c r="DU243" s="1107" t="s">
        <v>973</v>
      </c>
      <c r="DV243" s="1112">
        <v>1</v>
      </c>
      <c r="DW243" s="1113" t="s">
        <v>1971</v>
      </c>
    </row>
    <row r="244" spans="1:127" s="390" customFormat="1" ht="15.75" customHeight="1">
      <c r="A244" s="1042" t="s">
        <v>1033</v>
      </c>
      <c r="B244" s="1043">
        <v>235</v>
      </c>
      <c r="C244" s="1131"/>
      <c r="D244" s="1131"/>
      <c r="E244" s="1131"/>
      <c r="F244" s="1131"/>
      <c r="G244" s="1131"/>
      <c r="H244" s="1131"/>
      <c r="I244" s="1131"/>
      <c r="J244" s="1131"/>
      <c r="K244" s="1131"/>
      <c r="L244" s="1131"/>
      <c r="M244" s="1043"/>
      <c r="N244" s="1131"/>
      <c r="O244" s="1131"/>
      <c r="P244" s="1131"/>
      <c r="Q244" s="1131"/>
      <c r="R244" s="1131"/>
      <c r="S244" s="1131"/>
      <c r="T244" s="1046"/>
      <c r="U244" s="1047" t="s">
        <v>2950</v>
      </c>
      <c r="V244" s="1048" t="s">
        <v>2951</v>
      </c>
      <c r="W244" s="1048" t="s">
        <v>1920</v>
      </c>
      <c r="X244" s="1049" t="s">
        <v>2885</v>
      </c>
      <c r="Y244" s="1050" t="s">
        <v>629</v>
      </c>
      <c r="Z244" s="1051" t="s">
        <v>2952</v>
      </c>
      <c r="AA244" s="1052" t="s">
        <v>1971</v>
      </c>
      <c r="AB244" s="1053">
        <v>1</v>
      </c>
      <c r="AC244" s="1053" t="s">
        <v>1971</v>
      </c>
      <c r="AD244" s="1053" t="s">
        <v>1971</v>
      </c>
      <c r="AE244" s="1053" t="s">
        <v>1971</v>
      </c>
      <c r="AF244" s="1053" t="s">
        <v>1971</v>
      </c>
      <c r="AG244" s="1053" t="s">
        <v>1971</v>
      </c>
      <c r="AH244" s="1053" t="s">
        <v>1971</v>
      </c>
      <c r="AI244" s="1054">
        <f t="shared" si="3"/>
        <v>1</v>
      </c>
      <c r="AJ244" s="1055" t="s">
        <v>988</v>
      </c>
      <c r="AK244" s="1055" t="s">
        <v>964</v>
      </c>
      <c r="AL244" s="1055" t="s">
        <v>965</v>
      </c>
      <c r="AM244" s="1056" t="s">
        <v>629</v>
      </c>
      <c r="AN244" s="1050" t="s">
        <v>293</v>
      </c>
      <c r="AO244" s="1050" t="s">
        <v>4783</v>
      </c>
      <c r="AP244" s="1296">
        <v>1</v>
      </c>
      <c r="AQ244" s="821" t="s">
        <v>966</v>
      </c>
      <c r="AR244" s="1059" t="s">
        <v>629</v>
      </c>
      <c r="AS244" s="1060"/>
      <c r="AT244" s="1049"/>
      <c r="AU244" s="1049"/>
      <c r="AV244" s="1049"/>
      <c r="AW244" s="1061"/>
      <c r="AX244" s="1062"/>
      <c r="AY244" s="1067"/>
      <c r="AZ244" s="1068"/>
      <c r="BA244" s="1068"/>
      <c r="BB244" s="1068"/>
      <c r="BC244" s="1068"/>
      <c r="BD244" s="1068"/>
      <c r="BE244" s="1068"/>
      <c r="BF244" s="1068"/>
      <c r="BG244" s="1065"/>
      <c r="BH244" s="1065"/>
      <c r="BI244" s="1066">
        <v>0.2</v>
      </c>
      <c r="BJ244" s="1065">
        <v>0.4</v>
      </c>
      <c r="BK244" s="1065">
        <v>2</v>
      </c>
      <c r="BL244" s="1065">
        <v>5</v>
      </c>
      <c r="BM244" s="1065">
        <v>9.6999999999999993</v>
      </c>
      <c r="BN244" s="1067"/>
      <c r="BO244" s="1068"/>
      <c r="BP244" s="1068"/>
      <c r="BQ244" s="1068"/>
      <c r="BR244" s="1068"/>
      <c r="BS244" s="1069"/>
      <c r="BT244" s="1068"/>
      <c r="BU244" s="1068"/>
      <c r="BV244" s="1068"/>
      <c r="BW244" s="1070"/>
      <c r="BX244" s="1069"/>
      <c r="BY244" s="1068"/>
      <c r="BZ244" s="1068"/>
      <c r="CA244" s="1068"/>
      <c r="CB244" s="1070"/>
      <c r="CC244" s="1071"/>
      <c r="CD244" s="1072" t="s">
        <v>961</v>
      </c>
      <c r="CE244" s="1073" t="s">
        <v>961</v>
      </c>
      <c r="CF244" s="1073" t="s">
        <v>961</v>
      </c>
      <c r="CG244" s="1073" t="s">
        <v>961</v>
      </c>
      <c r="CH244" s="1074" t="s">
        <v>961</v>
      </c>
      <c r="CI244" s="1077" t="s">
        <v>1971</v>
      </c>
      <c r="CJ244" s="1075" t="s">
        <v>1971</v>
      </c>
      <c r="CK244" s="1075" t="s">
        <v>1971</v>
      </c>
      <c r="CL244" s="1075" t="s">
        <v>1971</v>
      </c>
      <c r="CM244" s="1076" t="s">
        <v>1971</v>
      </c>
      <c r="CN244" s="1077">
        <v>-5</v>
      </c>
      <c r="CO244" s="1075">
        <v>-5</v>
      </c>
      <c r="CP244" s="1075">
        <v>-5</v>
      </c>
      <c r="CQ244" s="1075">
        <v>-5</v>
      </c>
      <c r="CR244" s="1076">
        <v>-5</v>
      </c>
      <c r="CS244" s="1067" t="s">
        <v>1971</v>
      </c>
      <c r="CT244" s="1068" t="s">
        <v>1971</v>
      </c>
      <c r="CU244" s="1068" t="s">
        <v>1971</v>
      </c>
      <c r="CV244" s="1068" t="s">
        <v>1971</v>
      </c>
      <c r="CW244" s="1071" t="s">
        <v>1971</v>
      </c>
      <c r="CX244" s="1067" t="s">
        <v>1971</v>
      </c>
      <c r="CY244" s="1068" t="s">
        <v>1971</v>
      </c>
      <c r="CZ244" s="1068" t="s">
        <v>1971</v>
      </c>
      <c r="DA244" s="1068" t="s">
        <v>1971</v>
      </c>
      <c r="DB244" s="1071" t="s">
        <v>1971</v>
      </c>
      <c r="DC244" s="1075">
        <v>4.7</v>
      </c>
      <c r="DD244" s="1075">
        <v>5</v>
      </c>
      <c r="DE244" s="1075">
        <v>6.7</v>
      </c>
      <c r="DF244" s="1075">
        <v>9.6999999999999993</v>
      </c>
      <c r="DG244" s="1076">
        <v>14.3</v>
      </c>
      <c r="DH244" s="1077" t="s">
        <v>1971</v>
      </c>
      <c r="DI244" s="1068" t="s">
        <v>1971</v>
      </c>
      <c r="DJ244" s="1068" t="s">
        <v>1971</v>
      </c>
      <c r="DK244" s="1068" t="s">
        <v>1971</v>
      </c>
      <c r="DL244" s="1071" t="s">
        <v>1971</v>
      </c>
      <c r="DM244" s="1079">
        <v>-0.45400000000000001</v>
      </c>
      <c r="DN244" s="1080">
        <v>-0.66300000000000003</v>
      </c>
      <c r="DO244" s="1080" t="s">
        <v>1971</v>
      </c>
      <c r="DP244" s="1081" t="s">
        <v>1971</v>
      </c>
      <c r="DQ244" s="1080">
        <v>0.379</v>
      </c>
      <c r="DR244" s="1080" t="s">
        <v>1971</v>
      </c>
      <c r="DS244" s="1080" t="s">
        <v>1971</v>
      </c>
      <c r="DT244" s="1081" t="s">
        <v>1971</v>
      </c>
      <c r="DU244" s="1073" t="s">
        <v>1971</v>
      </c>
      <c r="DV244" s="1082">
        <v>1</v>
      </c>
      <c r="DW244" s="1083" t="s">
        <v>1971</v>
      </c>
    </row>
    <row r="245" spans="1:127" s="390" customFormat="1" ht="15.75" customHeight="1">
      <c r="A245" s="1042" t="s">
        <v>1033</v>
      </c>
      <c r="B245" s="1043">
        <v>236</v>
      </c>
      <c r="C245" s="1131"/>
      <c r="D245" s="1131"/>
      <c r="E245" s="1131"/>
      <c r="F245" s="1131"/>
      <c r="G245" s="1131"/>
      <c r="H245" s="1131"/>
      <c r="I245" s="1131"/>
      <c r="J245" s="1131"/>
      <c r="K245" s="1131"/>
      <c r="L245" s="1131"/>
      <c r="M245" s="1043"/>
      <c r="N245" s="1131"/>
      <c r="O245" s="1131"/>
      <c r="P245" s="1131"/>
      <c r="Q245" s="1131"/>
      <c r="R245" s="1131"/>
      <c r="S245" s="1131"/>
      <c r="T245" s="1046"/>
      <c r="U245" s="1047" t="s">
        <v>1166</v>
      </c>
      <c r="V245" s="1048" t="s">
        <v>2954</v>
      </c>
      <c r="W245" s="1048" t="s">
        <v>1936</v>
      </c>
      <c r="X245" s="1049" t="s">
        <v>2895</v>
      </c>
      <c r="Y245" s="1050" t="s">
        <v>1124</v>
      </c>
      <c r="Z245" s="1051" t="s">
        <v>2955</v>
      </c>
      <c r="AA245" s="1052" t="s">
        <v>1971</v>
      </c>
      <c r="AB245" s="1053">
        <v>0.25</v>
      </c>
      <c r="AC245" s="1053" t="s">
        <v>1971</v>
      </c>
      <c r="AD245" s="1053" t="s">
        <v>1971</v>
      </c>
      <c r="AE245" s="1053">
        <v>0.75</v>
      </c>
      <c r="AF245" s="1053" t="s">
        <v>1971</v>
      </c>
      <c r="AG245" s="1053" t="s">
        <v>1971</v>
      </c>
      <c r="AH245" s="1053" t="s">
        <v>1971</v>
      </c>
      <c r="AI245" s="1054">
        <f t="shared" si="3"/>
        <v>1</v>
      </c>
      <c r="AJ245" s="1055" t="s">
        <v>988</v>
      </c>
      <c r="AK245" s="1055" t="s">
        <v>964</v>
      </c>
      <c r="AL245" s="1414" t="s">
        <v>977</v>
      </c>
      <c r="AM245" s="1056" t="s">
        <v>2083</v>
      </c>
      <c r="AN245" s="1050" t="s">
        <v>2147</v>
      </c>
      <c r="AO245" s="1050" t="s">
        <v>4783</v>
      </c>
      <c r="AP245" s="1296">
        <v>1</v>
      </c>
      <c r="AQ245" s="821" t="s">
        <v>966</v>
      </c>
      <c r="AR245" s="1059" t="s">
        <v>1124</v>
      </c>
      <c r="AS245" s="1060"/>
      <c r="AT245" s="1049"/>
      <c r="AU245" s="1049"/>
      <c r="AV245" s="1049"/>
      <c r="AW245" s="1061"/>
      <c r="AX245" s="1062"/>
      <c r="AY245" s="1067"/>
      <c r="AZ245" s="1068"/>
      <c r="BA245" s="1068"/>
      <c r="BB245" s="1068"/>
      <c r="BC245" s="1068"/>
      <c r="BD245" s="1068"/>
      <c r="BE245" s="1068"/>
      <c r="BF245" s="1068"/>
      <c r="BG245" s="1065"/>
      <c r="BH245" s="1065"/>
      <c r="BI245" s="1066">
        <v>1.1000000000000001</v>
      </c>
      <c r="BJ245" s="1065">
        <v>2.9</v>
      </c>
      <c r="BK245" s="1065">
        <v>4.5999999999999996</v>
      </c>
      <c r="BL245" s="1065">
        <v>5.8</v>
      </c>
      <c r="BM245" s="1065">
        <v>7.2</v>
      </c>
      <c r="BN245" s="1067"/>
      <c r="BO245" s="1068"/>
      <c r="BP245" s="1068"/>
      <c r="BQ245" s="1068"/>
      <c r="BR245" s="1068"/>
      <c r="BS245" s="1069"/>
      <c r="BT245" s="1068"/>
      <c r="BU245" s="1068"/>
      <c r="BV245" s="1068"/>
      <c r="BW245" s="1070"/>
      <c r="BX245" s="1069"/>
      <c r="BY245" s="1068"/>
      <c r="BZ245" s="1068"/>
      <c r="CA245" s="1068"/>
      <c r="CB245" s="1070"/>
      <c r="CC245" s="1071"/>
      <c r="CD245" s="1072" t="s">
        <v>961</v>
      </c>
      <c r="CE245" s="1073" t="s">
        <v>961</v>
      </c>
      <c r="CF245" s="1073" t="s">
        <v>961</v>
      </c>
      <c r="CG245" s="1073" t="s">
        <v>961</v>
      </c>
      <c r="CH245" s="1074" t="s">
        <v>961</v>
      </c>
      <c r="CI245" s="1077" t="s">
        <v>1971</v>
      </c>
      <c r="CJ245" s="1075" t="s">
        <v>1971</v>
      </c>
      <c r="CK245" s="1075" t="s">
        <v>1971</v>
      </c>
      <c r="CL245" s="1075" t="s">
        <v>1971</v>
      </c>
      <c r="CM245" s="1076" t="s">
        <v>1971</v>
      </c>
      <c r="CN245" s="1140" t="s">
        <v>1971</v>
      </c>
      <c r="CO245" s="1075" t="s">
        <v>1971</v>
      </c>
      <c r="CP245" s="1075" t="s">
        <v>1971</v>
      </c>
      <c r="CQ245" s="1075" t="s">
        <v>1971</v>
      </c>
      <c r="CR245" s="1076" t="s">
        <v>1971</v>
      </c>
      <c r="CS245" s="1067" t="s">
        <v>1971</v>
      </c>
      <c r="CT245" s="1068" t="s">
        <v>1971</v>
      </c>
      <c r="CU245" s="1068" t="s">
        <v>1971</v>
      </c>
      <c r="CV245" s="1068" t="s">
        <v>1971</v>
      </c>
      <c r="CW245" s="1071" t="s">
        <v>1971</v>
      </c>
      <c r="CX245" s="1067" t="s">
        <v>1971</v>
      </c>
      <c r="CY245" s="1068" t="s">
        <v>1971</v>
      </c>
      <c r="CZ245" s="1068" t="s">
        <v>1971</v>
      </c>
      <c r="DA245" s="1068" t="s">
        <v>1971</v>
      </c>
      <c r="DB245" s="1071" t="s">
        <v>1971</v>
      </c>
      <c r="DC245" s="1075" t="s">
        <v>1971</v>
      </c>
      <c r="DD245" s="1075" t="s">
        <v>1971</v>
      </c>
      <c r="DE245" s="1075" t="s">
        <v>1971</v>
      </c>
      <c r="DF245" s="1075" t="s">
        <v>1971</v>
      </c>
      <c r="DG245" s="1076" t="s">
        <v>1971</v>
      </c>
      <c r="DH245" s="1077" t="s">
        <v>1971</v>
      </c>
      <c r="DI245" s="1068" t="s">
        <v>1971</v>
      </c>
      <c r="DJ245" s="1068" t="s">
        <v>1971</v>
      </c>
      <c r="DK245" s="1068" t="s">
        <v>1971</v>
      </c>
      <c r="DL245" s="1071" t="s">
        <v>1971</v>
      </c>
      <c r="DM245" s="1079">
        <v>-0.13600000000000001</v>
      </c>
      <c r="DN245" s="1080" t="s">
        <v>1971</v>
      </c>
      <c r="DO245" s="1080" t="s">
        <v>1971</v>
      </c>
      <c r="DP245" s="1081" t="s">
        <v>1971</v>
      </c>
      <c r="DQ245" s="1080">
        <v>0.13600000000000001</v>
      </c>
      <c r="DR245" s="1080" t="s">
        <v>1971</v>
      </c>
      <c r="DS245" s="1080" t="s">
        <v>1971</v>
      </c>
      <c r="DT245" s="1081" t="s">
        <v>1971</v>
      </c>
      <c r="DU245" s="1073" t="s">
        <v>1971</v>
      </c>
      <c r="DV245" s="1082">
        <v>1</v>
      </c>
      <c r="DW245" s="1083" t="s">
        <v>1971</v>
      </c>
    </row>
    <row r="246" spans="1:127" s="390" customFormat="1" ht="15.75" customHeight="1">
      <c r="A246" s="1085" t="s">
        <v>1033</v>
      </c>
      <c r="B246" s="1045">
        <v>237</v>
      </c>
      <c r="C246" s="1006"/>
      <c r="D246" s="1006"/>
      <c r="E246" s="1006"/>
      <c r="F246" s="1006"/>
      <c r="G246" s="1006"/>
      <c r="H246" s="1006"/>
      <c r="I246" s="1006"/>
      <c r="J246" s="1006"/>
      <c r="K246" s="1006"/>
      <c r="L246" s="1006"/>
      <c r="M246" s="1045"/>
      <c r="N246" s="1006"/>
      <c r="O246" s="1006"/>
      <c r="P246" s="1006"/>
      <c r="Q246" s="1006"/>
      <c r="R246" s="1006"/>
      <c r="S246" s="1006"/>
      <c r="T246" s="1007"/>
      <c r="U246" s="1086" t="s">
        <v>2957</v>
      </c>
      <c r="V246" s="1087" t="s">
        <v>2958</v>
      </c>
      <c r="W246" s="1087" t="s">
        <v>1936</v>
      </c>
      <c r="X246" s="1088" t="s">
        <v>2959</v>
      </c>
      <c r="Y246" s="1089" t="s">
        <v>499</v>
      </c>
      <c r="Z246" s="1090" t="s">
        <v>2535</v>
      </c>
      <c r="AA246" s="1091">
        <v>0.75</v>
      </c>
      <c r="AB246" s="1092">
        <v>0.25</v>
      </c>
      <c r="AC246" s="1092" t="s">
        <v>1971</v>
      </c>
      <c r="AD246" s="1092" t="s">
        <v>1971</v>
      </c>
      <c r="AE246" s="1092" t="s">
        <v>1971</v>
      </c>
      <c r="AF246" s="1092" t="s">
        <v>1971</v>
      </c>
      <c r="AG246" s="1092" t="s">
        <v>1971</v>
      </c>
      <c r="AH246" s="1092" t="s">
        <v>1971</v>
      </c>
      <c r="AI246" s="1093">
        <f t="shared" si="3"/>
        <v>1</v>
      </c>
      <c r="AJ246" s="1094" t="s">
        <v>963</v>
      </c>
      <c r="AK246" s="1094" t="s">
        <v>1971</v>
      </c>
      <c r="AL246" s="1094" t="s">
        <v>1971</v>
      </c>
      <c r="AM246" s="1095" t="s">
        <v>2960</v>
      </c>
      <c r="AN246" s="1006" t="s">
        <v>293</v>
      </c>
      <c r="AO246" s="1006" t="s">
        <v>4784</v>
      </c>
      <c r="AP246" s="1296">
        <v>1</v>
      </c>
      <c r="AQ246" s="1064" t="s">
        <v>978</v>
      </c>
      <c r="AR246" s="1097" t="s">
        <v>499</v>
      </c>
      <c r="AS246" s="1098"/>
      <c r="AT246" s="1088"/>
      <c r="AU246" s="1088"/>
      <c r="AV246" s="1088"/>
      <c r="AW246" s="1099"/>
      <c r="AX246" s="1100"/>
      <c r="AY246" s="1063"/>
      <c r="AZ246" s="1064"/>
      <c r="BA246" s="1064"/>
      <c r="BB246" s="1064"/>
      <c r="BC246" s="1064"/>
      <c r="BD246" s="1064"/>
      <c r="BE246" s="1064"/>
      <c r="BF246" s="1064"/>
      <c r="BG246" s="1101"/>
      <c r="BH246" s="1101"/>
      <c r="BI246" s="1102">
        <v>0</v>
      </c>
      <c r="BJ246" s="1101">
        <v>0</v>
      </c>
      <c r="BK246" s="1101">
        <v>0</v>
      </c>
      <c r="BL246" s="1101">
        <v>0</v>
      </c>
      <c r="BM246" s="1101">
        <v>0</v>
      </c>
      <c r="BN246" s="1063"/>
      <c r="BO246" s="1064"/>
      <c r="BP246" s="1064"/>
      <c r="BQ246" s="1064"/>
      <c r="BR246" s="1064"/>
      <c r="BS246" s="1103"/>
      <c r="BT246" s="1064"/>
      <c r="BU246" s="1064"/>
      <c r="BV246" s="1064"/>
      <c r="BW246" s="1104"/>
      <c r="BX246" s="1103"/>
      <c r="BY246" s="1064"/>
      <c r="BZ246" s="1064"/>
      <c r="CA246" s="1064"/>
      <c r="CB246" s="1104"/>
      <c r="CC246" s="1105"/>
      <c r="CD246" s="1106" t="s">
        <v>1971</v>
      </c>
      <c r="CE246" s="1107" t="s">
        <v>1971</v>
      </c>
      <c r="CF246" s="1107" t="s">
        <v>1971</v>
      </c>
      <c r="CG246" s="1107" t="s">
        <v>1971</v>
      </c>
      <c r="CH246" s="1108" t="s">
        <v>1971</v>
      </c>
      <c r="CI246" s="1063" t="s">
        <v>1971</v>
      </c>
      <c r="CJ246" s="1064" t="s">
        <v>1971</v>
      </c>
      <c r="CK246" s="1064" t="s">
        <v>1971</v>
      </c>
      <c r="CL246" s="1064" t="s">
        <v>1971</v>
      </c>
      <c r="CM246" s="1105" t="s">
        <v>1971</v>
      </c>
      <c r="CN246" s="1063" t="s">
        <v>1971</v>
      </c>
      <c r="CO246" s="1064" t="s">
        <v>1971</v>
      </c>
      <c r="CP246" s="1064" t="s">
        <v>1971</v>
      </c>
      <c r="CQ246" s="1064" t="s">
        <v>1971</v>
      </c>
      <c r="CR246" s="1105" t="s">
        <v>1971</v>
      </c>
      <c r="CS246" s="1063" t="s">
        <v>1971</v>
      </c>
      <c r="CT246" s="1064" t="s">
        <v>1971</v>
      </c>
      <c r="CU246" s="1064" t="s">
        <v>1971</v>
      </c>
      <c r="CV246" s="1064" t="s">
        <v>1971</v>
      </c>
      <c r="CW246" s="1105" t="s">
        <v>1971</v>
      </c>
      <c r="CX246" s="1063" t="s">
        <v>1971</v>
      </c>
      <c r="CY246" s="1064" t="s">
        <v>1971</v>
      </c>
      <c r="CZ246" s="1064" t="s">
        <v>1971</v>
      </c>
      <c r="DA246" s="1064" t="s">
        <v>1971</v>
      </c>
      <c r="DB246" s="1105" t="s">
        <v>1971</v>
      </c>
      <c r="DC246" s="1064" t="s">
        <v>1971</v>
      </c>
      <c r="DD246" s="1064" t="s">
        <v>1971</v>
      </c>
      <c r="DE246" s="1064" t="s">
        <v>1971</v>
      </c>
      <c r="DF246" s="1064" t="s">
        <v>1971</v>
      </c>
      <c r="DG246" s="1105" t="s">
        <v>1971</v>
      </c>
      <c r="DH246" s="1063" t="s">
        <v>1971</v>
      </c>
      <c r="DI246" s="1064" t="s">
        <v>1971</v>
      </c>
      <c r="DJ246" s="1064" t="s">
        <v>1971</v>
      </c>
      <c r="DK246" s="1064" t="s">
        <v>1971</v>
      </c>
      <c r="DL246" s="1105" t="s">
        <v>1971</v>
      </c>
      <c r="DM246" s="1109" t="s">
        <v>1971</v>
      </c>
      <c r="DN246" s="1110" t="s">
        <v>1971</v>
      </c>
      <c r="DO246" s="1110" t="s">
        <v>1971</v>
      </c>
      <c r="DP246" s="1111" t="s">
        <v>1971</v>
      </c>
      <c r="DQ246" s="1110" t="s">
        <v>1971</v>
      </c>
      <c r="DR246" s="1110" t="s">
        <v>1971</v>
      </c>
      <c r="DS246" s="1110" t="s">
        <v>1971</v>
      </c>
      <c r="DT246" s="1111" t="s">
        <v>1971</v>
      </c>
      <c r="DU246" s="1107" t="s">
        <v>1971</v>
      </c>
      <c r="DV246" s="1112">
        <v>1</v>
      </c>
      <c r="DW246" s="1113" t="s">
        <v>1971</v>
      </c>
    </row>
    <row r="247" spans="1:127" s="390" customFormat="1" ht="15.75" customHeight="1">
      <c r="A247" s="1085" t="s">
        <v>1033</v>
      </c>
      <c r="B247" s="1045">
        <v>238</v>
      </c>
      <c r="C247" s="1006"/>
      <c r="D247" s="1006"/>
      <c r="E247" s="1006"/>
      <c r="F247" s="1006"/>
      <c r="G247" s="1006"/>
      <c r="H247" s="1006"/>
      <c r="I247" s="1006"/>
      <c r="J247" s="1006"/>
      <c r="K247" s="1006"/>
      <c r="L247" s="1006"/>
      <c r="M247" s="1045"/>
      <c r="N247" s="1006"/>
      <c r="O247" s="1006"/>
      <c r="P247" s="1006"/>
      <c r="Q247" s="1006"/>
      <c r="R247" s="1006"/>
      <c r="S247" s="1006"/>
      <c r="T247" s="1007"/>
      <c r="U247" s="1086" t="s">
        <v>2962</v>
      </c>
      <c r="V247" s="1087" t="s">
        <v>2947</v>
      </c>
      <c r="W247" s="1087" t="s">
        <v>1920</v>
      </c>
      <c r="X247" s="1088" t="s">
        <v>2859</v>
      </c>
      <c r="Y247" s="1089" t="s">
        <v>178</v>
      </c>
      <c r="Z247" s="1090" t="s">
        <v>2963</v>
      </c>
      <c r="AA247" s="1091" t="s">
        <v>1971</v>
      </c>
      <c r="AB247" s="1092">
        <v>1</v>
      </c>
      <c r="AC247" s="1092" t="s">
        <v>1971</v>
      </c>
      <c r="AD247" s="1092" t="s">
        <v>1971</v>
      </c>
      <c r="AE247" s="1092" t="s">
        <v>1971</v>
      </c>
      <c r="AF247" s="1092" t="s">
        <v>1971</v>
      </c>
      <c r="AG247" s="1092" t="s">
        <v>1971</v>
      </c>
      <c r="AH247" s="1092" t="s">
        <v>1971</v>
      </c>
      <c r="AI247" s="1093">
        <f t="shared" si="3"/>
        <v>1</v>
      </c>
      <c r="AJ247" s="1094" t="s">
        <v>984</v>
      </c>
      <c r="AK247" s="1094" t="s">
        <v>964</v>
      </c>
      <c r="AL247" s="1094" t="s">
        <v>965</v>
      </c>
      <c r="AM247" s="1095" t="s">
        <v>2103</v>
      </c>
      <c r="AN247" s="1006" t="s">
        <v>2204</v>
      </c>
      <c r="AO247" s="1006" t="s">
        <v>4786</v>
      </c>
      <c r="AP247" s="1296">
        <v>1</v>
      </c>
      <c r="AQ247" s="1064" t="s">
        <v>978</v>
      </c>
      <c r="AR247" s="1097" t="s">
        <v>178</v>
      </c>
      <c r="AS247" s="1098"/>
      <c r="AT247" s="1088"/>
      <c r="AU247" s="1088"/>
      <c r="AV247" s="1088"/>
      <c r="AW247" s="1099"/>
      <c r="AX247" s="1100"/>
      <c r="AY247" s="1063"/>
      <c r="AZ247" s="1064"/>
      <c r="BA247" s="1064"/>
      <c r="BB247" s="1064"/>
      <c r="BC247" s="1064"/>
      <c r="BD247" s="1064"/>
      <c r="BE247" s="1064"/>
      <c r="BF247" s="1064"/>
      <c r="BG247" s="1101"/>
      <c r="BH247" s="1101"/>
      <c r="BI247" s="1102">
        <v>173.9</v>
      </c>
      <c r="BJ247" s="1101">
        <v>171.5</v>
      </c>
      <c r="BK247" s="1101">
        <v>169.1</v>
      </c>
      <c r="BL247" s="1101">
        <v>166.7</v>
      </c>
      <c r="BM247" s="1101">
        <v>164.3</v>
      </c>
      <c r="BN247" s="1063"/>
      <c r="BO247" s="1064"/>
      <c r="BP247" s="1064"/>
      <c r="BQ247" s="1064"/>
      <c r="BR247" s="1064"/>
      <c r="BS247" s="1103"/>
      <c r="BT247" s="1064"/>
      <c r="BU247" s="1064"/>
      <c r="BV247" s="1064"/>
      <c r="BW247" s="1104"/>
      <c r="BX247" s="1103"/>
      <c r="BY247" s="1064"/>
      <c r="BZ247" s="1064"/>
      <c r="CA247" s="1064"/>
      <c r="CB247" s="1104"/>
      <c r="CC247" s="1105"/>
      <c r="CD247" s="1106" t="s">
        <v>961</v>
      </c>
      <c r="CE247" s="1107" t="s">
        <v>961</v>
      </c>
      <c r="CF247" s="1107" t="s">
        <v>961</v>
      </c>
      <c r="CG247" s="1107" t="s">
        <v>961</v>
      </c>
      <c r="CH247" s="1108" t="s">
        <v>961</v>
      </c>
      <c r="CI247" s="1063" t="s">
        <v>1971</v>
      </c>
      <c r="CJ247" s="1064" t="s">
        <v>1971</v>
      </c>
      <c r="CK247" s="1064" t="s">
        <v>1971</v>
      </c>
      <c r="CL247" s="1064" t="s">
        <v>1971</v>
      </c>
      <c r="CM247" s="1105" t="s">
        <v>1971</v>
      </c>
      <c r="CN247" s="1063" t="s">
        <v>1971</v>
      </c>
      <c r="CO247" s="1064" t="s">
        <v>1971</v>
      </c>
      <c r="CP247" s="1064" t="s">
        <v>1971</v>
      </c>
      <c r="CQ247" s="1064" t="s">
        <v>1971</v>
      </c>
      <c r="CR247" s="1105" t="s">
        <v>1971</v>
      </c>
      <c r="CS247" s="1063" t="s">
        <v>1971</v>
      </c>
      <c r="CT247" s="1064" t="s">
        <v>1971</v>
      </c>
      <c r="CU247" s="1064" t="s">
        <v>1971</v>
      </c>
      <c r="CV247" s="1064" t="s">
        <v>1971</v>
      </c>
      <c r="CW247" s="1105" t="s">
        <v>1971</v>
      </c>
      <c r="CX247" s="1063" t="s">
        <v>1971</v>
      </c>
      <c r="CY247" s="1064" t="s">
        <v>1971</v>
      </c>
      <c r="CZ247" s="1064" t="s">
        <v>1971</v>
      </c>
      <c r="DA247" s="1064" t="s">
        <v>1971</v>
      </c>
      <c r="DB247" s="1105" t="s">
        <v>1971</v>
      </c>
      <c r="DC247" s="1064" t="s">
        <v>1971</v>
      </c>
      <c r="DD247" s="1064" t="s">
        <v>1971</v>
      </c>
      <c r="DE247" s="1064" t="s">
        <v>1971</v>
      </c>
      <c r="DF247" s="1064" t="s">
        <v>1971</v>
      </c>
      <c r="DG247" s="1105" t="s">
        <v>1971</v>
      </c>
      <c r="DH247" s="1063" t="s">
        <v>1971</v>
      </c>
      <c r="DI247" s="1064" t="s">
        <v>1971</v>
      </c>
      <c r="DJ247" s="1064" t="s">
        <v>1971</v>
      </c>
      <c r="DK247" s="1064" t="s">
        <v>1971</v>
      </c>
      <c r="DL247" s="1105" t="s">
        <v>1971</v>
      </c>
      <c r="DM247" s="1109">
        <v>-7.0000000000000007E-2</v>
      </c>
      <c r="DN247" s="1110" t="s">
        <v>1971</v>
      </c>
      <c r="DO247" s="1110" t="s">
        <v>1971</v>
      </c>
      <c r="DP247" s="1111" t="s">
        <v>1971</v>
      </c>
      <c r="DQ247" s="1110" t="s">
        <v>1971</v>
      </c>
      <c r="DR247" s="1110" t="s">
        <v>1971</v>
      </c>
      <c r="DS247" s="1110" t="s">
        <v>1971</v>
      </c>
      <c r="DT247" s="1111" t="s">
        <v>1971</v>
      </c>
      <c r="DU247" s="1107" t="s">
        <v>1971</v>
      </c>
      <c r="DV247" s="1112">
        <v>1</v>
      </c>
      <c r="DW247" s="1113" t="s">
        <v>1971</v>
      </c>
    </row>
    <row r="248" spans="1:127" s="390" customFormat="1" ht="15.75" customHeight="1">
      <c r="A248" s="1085" t="s">
        <v>1033</v>
      </c>
      <c r="B248" s="1045">
        <v>239</v>
      </c>
      <c r="C248" s="1006"/>
      <c r="D248" s="1006"/>
      <c r="E248" s="1006"/>
      <c r="F248" s="1006"/>
      <c r="G248" s="1006"/>
      <c r="H248" s="1006"/>
      <c r="I248" s="1006"/>
      <c r="J248" s="1006"/>
      <c r="K248" s="1006"/>
      <c r="L248" s="1006"/>
      <c r="M248" s="1045"/>
      <c r="N248" s="1006"/>
      <c r="O248" s="1006"/>
      <c r="P248" s="1006"/>
      <c r="Q248" s="1006"/>
      <c r="R248" s="1006"/>
      <c r="S248" s="1006"/>
      <c r="T248" s="1007"/>
      <c r="U248" s="1086" t="s">
        <v>2965</v>
      </c>
      <c r="V248" s="1087" t="s">
        <v>2947</v>
      </c>
      <c r="W248" s="1087" t="s">
        <v>1936</v>
      </c>
      <c r="X248" s="1088" t="s">
        <v>2863</v>
      </c>
      <c r="Y248" s="1089" t="s">
        <v>184</v>
      </c>
      <c r="Z248" s="1090" t="s">
        <v>2966</v>
      </c>
      <c r="AA248" s="1091">
        <v>0.05</v>
      </c>
      <c r="AB248" s="1092">
        <v>0.95</v>
      </c>
      <c r="AC248" s="1092" t="s">
        <v>1971</v>
      </c>
      <c r="AD248" s="1092" t="s">
        <v>1971</v>
      </c>
      <c r="AE248" s="1092" t="s">
        <v>1971</v>
      </c>
      <c r="AF248" s="1092" t="s">
        <v>1971</v>
      </c>
      <c r="AG248" s="1092" t="s">
        <v>1971</v>
      </c>
      <c r="AH248" s="1092" t="s">
        <v>1971</v>
      </c>
      <c r="AI248" s="1093">
        <f t="shared" si="3"/>
        <v>1</v>
      </c>
      <c r="AJ248" s="1094" t="s">
        <v>984</v>
      </c>
      <c r="AK248" s="1094" t="s">
        <v>964</v>
      </c>
      <c r="AL248" s="1094" t="s">
        <v>965</v>
      </c>
      <c r="AM248" s="1095" t="s">
        <v>1944</v>
      </c>
      <c r="AN248" s="1006" t="s">
        <v>293</v>
      </c>
      <c r="AO248" s="1006" t="s">
        <v>4785</v>
      </c>
      <c r="AP248" s="1296">
        <v>2</v>
      </c>
      <c r="AQ248" s="1064" t="s">
        <v>978</v>
      </c>
      <c r="AR248" s="1097" t="s">
        <v>184</v>
      </c>
      <c r="AS248" s="1098"/>
      <c r="AT248" s="1088"/>
      <c r="AU248" s="1088"/>
      <c r="AV248" s="1088"/>
      <c r="AW248" s="1099"/>
      <c r="AX248" s="1100"/>
      <c r="AY248" s="1063"/>
      <c r="AZ248" s="1064"/>
      <c r="BA248" s="1064"/>
      <c r="BB248" s="1064"/>
      <c r="BC248" s="1064"/>
      <c r="BD248" s="1064"/>
      <c r="BE248" s="1064"/>
      <c r="BF248" s="1064"/>
      <c r="BG248" s="1114"/>
      <c r="BH248" s="1114"/>
      <c r="BI248" s="1115">
        <v>4.2300000000000004</v>
      </c>
      <c r="BJ248" s="1114">
        <v>3.76</v>
      </c>
      <c r="BK248" s="1114">
        <v>3.28</v>
      </c>
      <c r="BL248" s="1114">
        <v>2.81</v>
      </c>
      <c r="BM248" s="1114">
        <v>2.34</v>
      </c>
      <c r="BN248" s="1063"/>
      <c r="BO248" s="1064"/>
      <c r="BP248" s="1064"/>
      <c r="BQ248" s="1064"/>
      <c r="BR248" s="1064"/>
      <c r="BS248" s="1103"/>
      <c r="BT248" s="1064"/>
      <c r="BU248" s="1064"/>
      <c r="BV248" s="1064"/>
      <c r="BW248" s="1104"/>
      <c r="BX248" s="1103"/>
      <c r="BY248" s="1064"/>
      <c r="BZ248" s="1064"/>
      <c r="CA248" s="1064"/>
      <c r="CB248" s="1104"/>
      <c r="CC248" s="1105"/>
      <c r="CD248" s="1106" t="s">
        <v>961</v>
      </c>
      <c r="CE248" s="1107" t="s">
        <v>961</v>
      </c>
      <c r="CF248" s="1107" t="s">
        <v>961</v>
      </c>
      <c r="CG248" s="1107" t="s">
        <v>961</v>
      </c>
      <c r="CH248" s="1108" t="s">
        <v>961</v>
      </c>
      <c r="CI248" s="1063" t="s">
        <v>1971</v>
      </c>
      <c r="CJ248" s="1064" t="s">
        <v>1971</v>
      </c>
      <c r="CK248" s="1064" t="s">
        <v>1971</v>
      </c>
      <c r="CL248" s="1064" t="s">
        <v>1971</v>
      </c>
      <c r="CM248" s="1105" t="s">
        <v>1971</v>
      </c>
      <c r="CN248" s="1063">
        <v>8.4600000000000009</v>
      </c>
      <c r="CO248" s="1064">
        <v>8.4600000000000009</v>
      </c>
      <c r="CP248" s="1064">
        <v>8.4600000000000009</v>
      </c>
      <c r="CQ248" s="1064">
        <v>8.4600000000000009</v>
      </c>
      <c r="CR248" s="1105">
        <v>8.4600000000000009</v>
      </c>
      <c r="CS248" s="1063" t="s">
        <v>1971</v>
      </c>
      <c r="CT248" s="1064" t="s">
        <v>1971</v>
      </c>
      <c r="CU248" s="1064" t="s">
        <v>1971</v>
      </c>
      <c r="CV248" s="1064" t="s">
        <v>1971</v>
      </c>
      <c r="CW248" s="1105" t="s">
        <v>1971</v>
      </c>
      <c r="CX248" s="1063" t="s">
        <v>1971</v>
      </c>
      <c r="CY248" s="1064" t="s">
        <v>1971</v>
      </c>
      <c r="CZ248" s="1064" t="s">
        <v>1971</v>
      </c>
      <c r="DA248" s="1064" t="s">
        <v>1971</v>
      </c>
      <c r="DB248" s="1105" t="s">
        <v>1971</v>
      </c>
      <c r="DC248" s="1064" t="s">
        <v>1971</v>
      </c>
      <c r="DD248" s="1064" t="s">
        <v>1971</v>
      </c>
      <c r="DE248" s="1064" t="s">
        <v>1971</v>
      </c>
      <c r="DF248" s="1064" t="s">
        <v>1971</v>
      </c>
      <c r="DG248" s="1105" t="s">
        <v>1971</v>
      </c>
      <c r="DH248" s="1063" t="s">
        <v>1971</v>
      </c>
      <c r="DI248" s="1064" t="s">
        <v>1971</v>
      </c>
      <c r="DJ248" s="1064" t="s">
        <v>1971</v>
      </c>
      <c r="DK248" s="1064" t="s">
        <v>1971</v>
      </c>
      <c r="DL248" s="1105" t="s">
        <v>1971</v>
      </c>
      <c r="DM248" s="1109">
        <v>-0.625</v>
      </c>
      <c r="DN248" s="1110" t="s">
        <v>1971</v>
      </c>
      <c r="DO248" s="1110" t="s">
        <v>1971</v>
      </c>
      <c r="DP248" s="1111" t="s">
        <v>1971</v>
      </c>
      <c r="DQ248" s="1110" t="s">
        <v>1971</v>
      </c>
      <c r="DR248" s="1110" t="s">
        <v>1971</v>
      </c>
      <c r="DS248" s="1110" t="s">
        <v>1971</v>
      </c>
      <c r="DT248" s="1111" t="s">
        <v>1971</v>
      </c>
      <c r="DU248" s="1107" t="s">
        <v>1971</v>
      </c>
      <c r="DV248" s="1112">
        <v>1</v>
      </c>
      <c r="DW248" s="1113" t="s">
        <v>1971</v>
      </c>
    </row>
    <row r="249" spans="1:127" s="390" customFormat="1" ht="15.75" customHeight="1">
      <c r="A249" s="1085" t="s">
        <v>1033</v>
      </c>
      <c r="B249" s="1045">
        <v>240</v>
      </c>
      <c r="C249" s="1006"/>
      <c r="D249" s="1006"/>
      <c r="E249" s="1006"/>
      <c r="F249" s="1006"/>
      <c r="G249" s="1006"/>
      <c r="H249" s="1006"/>
      <c r="I249" s="1006"/>
      <c r="J249" s="1006"/>
      <c r="K249" s="1006"/>
      <c r="L249" s="1006"/>
      <c r="M249" s="1045"/>
      <c r="N249" s="1006"/>
      <c r="O249" s="1006"/>
      <c r="P249" s="1006"/>
      <c r="Q249" s="1006"/>
      <c r="R249" s="1006"/>
      <c r="S249" s="1006"/>
      <c r="T249" s="1007"/>
      <c r="U249" s="1086" t="s">
        <v>2968</v>
      </c>
      <c r="V249" s="1087" t="s">
        <v>2935</v>
      </c>
      <c r="W249" s="1087" t="s">
        <v>1936</v>
      </c>
      <c r="X249" s="1088" t="s">
        <v>2931</v>
      </c>
      <c r="Y249" s="1089" t="s">
        <v>2969</v>
      </c>
      <c r="Z249" s="1090" t="s">
        <v>2970</v>
      </c>
      <c r="AA249" s="1091" t="s">
        <v>1971</v>
      </c>
      <c r="AB249" s="1092">
        <v>0.25</v>
      </c>
      <c r="AC249" s="1092" t="s">
        <v>1971</v>
      </c>
      <c r="AD249" s="1092" t="s">
        <v>1971</v>
      </c>
      <c r="AE249" s="1092">
        <v>0.75</v>
      </c>
      <c r="AF249" s="1092" t="s">
        <v>1971</v>
      </c>
      <c r="AG249" s="1092" t="s">
        <v>1971</v>
      </c>
      <c r="AH249" s="1092" t="s">
        <v>1971</v>
      </c>
      <c r="AI249" s="1093">
        <f t="shared" si="3"/>
        <v>1</v>
      </c>
      <c r="AJ249" s="1094" t="s">
        <v>963</v>
      </c>
      <c r="AK249" s="1094" t="s">
        <v>1971</v>
      </c>
      <c r="AL249" s="1094" t="s">
        <v>1971</v>
      </c>
      <c r="AM249" s="1095" t="s">
        <v>1976</v>
      </c>
      <c r="AN249" s="1006" t="s">
        <v>1039</v>
      </c>
      <c r="AO249" s="1006" t="s">
        <v>2971</v>
      </c>
      <c r="AP249" s="1309">
        <v>1</v>
      </c>
      <c r="AQ249" s="1064" t="s">
        <v>966</v>
      </c>
      <c r="AR249" s="1097" t="s">
        <v>1971</v>
      </c>
      <c r="AS249" s="1098"/>
      <c r="AT249" s="1088"/>
      <c r="AU249" s="1088"/>
      <c r="AV249" s="1088"/>
      <c r="AW249" s="1099"/>
      <c r="AX249" s="1100"/>
      <c r="AY249" s="1063"/>
      <c r="AZ249" s="1064"/>
      <c r="BA249" s="1064"/>
      <c r="BB249" s="1064"/>
      <c r="BC249" s="1064"/>
      <c r="BD249" s="1064"/>
      <c r="BE249" s="1064"/>
      <c r="BF249" s="1064"/>
      <c r="BG249" s="1064"/>
      <c r="BH249" s="1064"/>
      <c r="BI249" s="1394"/>
      <c r="BJ249" s="1343"/>
      <c r="BK249" s="1343"/>
      <c r="BL249" s="1343"/>
      <c r="BM249" s="1343"/>
      <c r="BN249" s="1063"/>
      <c r="BO249" s="1064"/>
      <c r="BP249" s="1064"/>
      <c r="BQ249" s="1064"/>
      <c r="BR249" s="1064"/>
      <c r="BS249" s="1103"/>
      <c r="BT249" s="1064"/>
      <c r="BU249" s="1064"/>
      <c r="BV249" s="1064"/>
      <c r="BW249" s="1104"/>
      <c r="BX249" s="1103"/>
      <c r="BY249" s="1064"/>
      <c r="BZ249" s="1064"/>
      <c r="CA249" s="1064"/>
      <c r="CB249" s="1104"/>
      <c r="CC249" s="1105"/>
      <c r="CD249" s="1351"/>
      <c r="CE249" s="1352"/>
      <c r="CF249" s="1352"/>
      <c r="CG249" s="1352"/>
      <c r="CH249" s="1414"/>
      <c r="CI249" s="1394"/>
      <c r="CJ249" s="1343"/>
      <c r="CK249" s="1343"/>
      <c r="CL249" s="1343"/>
      <c r="CM249" s="1344"/>
      <c r="CN249" s="1394"/>
      <c r="CO249" s="1343"/>
      <c r="CP249" s="1343"/>
      <c r="CQ249" s="1343"/>
      <c r="CR249" s="1344"/>
      <c r="CS249" s="1394"/>
      <c r="CT249" s="1343"/>
      <c r="CU249" s="1343"/>
      <c r="CV249" s="1343"/>
      <c r="CW249" s="1344"/>
      <c r="CX249" s="1394"/>
      <c r="CY249" s="1343"/>
      <c r="CZ249" s="1343"/>
      <c r="DA249" s="1343"/>
      <c r="DB249" s="1344"/>
      <c r="DC249" s="1343"/>
      <c r="DD249" s="1343"/>
      <c r="DE249" s="1343"/>
      <c r="DF249" s="1343"/>
      <c r="DG249" s="1344"/>
      <c r="DH249" s="1394"/>
      <c r="DI249" s="1343"/>
      <c r="DJ249" s="1343"/>
      <c r="DK249" s="1343"/>
      <c r="DL249" s="1344"/>
      <c r="DM249" s="1775"/>
      <c r="DN249" s="1776"/>
      <c r="DO249" s="1776"/>
      <c r="DP249" s="1777"/>
      <c r="DQ249" s="1776"/>
      <c r="DR249" s="1776"/>
      <c r="DS249" s="1776"/>
      <c r="DT249" s="1777"/>
      <c r="DU249" s="1352"/>
      <c r="DV249" s="1696"/>
      <c r="DW249" s="1778"/>
    </row>
    <row r="250" spans="1:127" s="390" customFormat="1" ht="15.75" customHeight="1">
      <c r="A250" s="1085" t="s">
        <v>1033</v>
      </c>
      <c r="B250" s="1045">
        <v>241</v>
      </c>
      <c r="C250" s="1006"/>
      <c r="D250" s="1006"/>
      <c r="E250" s="1006"/>
      <c r="F250" s="1006"/>
      <c r="G250" s="1006"/>
      <c r="H250" s="1006"/>
      <c r="I250" s="1006"/>
      <c r="J250" s="1006"/>
      <c r="K250" s="1006"/>
      <c r="L250" s="1006"/>
      <c r="M250" s="1045"/>
      <c r="N250" s="1006"/>
      <c r="O250" s="1006"/>
      <c r="P250" s="1006"/>
      <c r="Q250" s="1006"/>
      <c r="R250" s="1006"/>
      <c r="S250" s="1006"/>
      <c r="T250" s="1007"/>
      <c r="U250" s="1086" t="s">
        <v>2972</v>
      </c>
      <c r="V250" s="1087" t="s">
        <v>2935</v>
      </c>
      <c r="W250" s="1087" t="s">
        <v>1936</v>
      </c>
      <c r="X250" s="1088" t="s">
        <v>2878</v>
      </c>
      <c r="Y250" s="1089" t="s">
        <v>2973</v>
      </c>
      <c r="Z250" s="1090" t="s">
        <v>2974</v>
      </c>
      <c r="AA250" s="1091" t="s">
        <v>1971</v>
      </c>
      <c r="AB250" s="1092">
        <v>0.25</v>
      </c>
      <c r="AC250" s="1092" t="s">
        <v>1971</v>
      </c>
      <c r="AD250" s="1092" t="s">
        <v>1971</v>
      </c>
      <c r="AE250" s="1092">
        <v>0.75</v>
      </c>
      <c r="AF250" s="1092" t="s">
        <v>1971</v>
      </c>
      <c r="AG250" s="1092" t="s">
        <v>1971</v>
      </c>
      <c r="AH250" s="1092" t="s">
        <v>1971</v>
      </c>
      <c r="AI250" s="1093">
        <f t="shared" si="3"/>
        <v>1</v>
      </c>
      <c r="AJ250" s="1094" t="s">
        <v>963</v>
      </c>
      <c r="AK250" s="1094" t="s">
        <v>1971</v>
      </c>
      <c r="AL250" s="1094" t="s">
        <v>1971</v>
      </c>
      <c r="AM250" s="1095" t="s">
        <v>1976</v>
      </c>
      <c r="AN250" s="1006" t="s">
        <v>1039</v>
      </c>
      <c r="AO250" s="1006" t="s">
        <v>2971</v>
      </c>
      <c r="AP250" s="1309">
        <v>1</v>
      </c>
      <c r="AQ250" s="1064" t="s">
        <v>966</v>
      </c>
      <c r="AR250" s="1097" t="s">
        <v>1971</v>
      </c>
      <c r="AS250" s="1098"/>
      <c r="AT250" s="1088"/>
      <c r="AU250" s="1088"/>
      <c r="AV250" s="1088"/>
      <c r="AW250" s="1099"/>
      <c r="AX250" s="1100"/>
      <c r="AY250" s="1063"/>
      <c r="AZ250" s="1064"/>
      <c r="BA250" s="1064"/>
      <c r="BB250" s="1064"/>
      <c r="BC250" s="1064"/>
      <c r="BD250" s="1064"/>
      <c r="BE250" s="1064"/>
      <c r="BF250" s="1064"/>
      <c r="BG250" s="1064"/>
      <c r="BH250" s="1064"/>
      <c r="BI250" s="1394"/>
      <c r="BJ250" s="1343"/>
      <c r="BK250" s="1343"/>
      <c r="BL250" s="1343"/>
      <c r="BM250" s="1343"/>
      <c r="BN250" s="1063"/>
      <c r="BO250" s="1064"/>
      <c r="BP250" s="1064"/>
      <c r="BQ250" s="1064"/>
      <c r="BR250" s="1064"/>
      <c r="BS250" s="1103"/>
      <c r="BT250" s="1064"/>
      <c r="BU250" s="1064"/>
      <c r="BV250" s="1064"/>
      <c r="BW250" s="1104"/>
      <c r="BX250" s="1103"/>
      <c r="BY250" s="1064"/>
      <c r="BZ250" s="1064"/>
      <c r="CA250" s="1064"/>
      <c r="CB250" s="1104"/>
      <c r="CC250" s="1105"/>
      <c r="CD250" s="1351"/>
      <c r="CE250" s="1352"/>
      <c r="CF250" s="1352"/>
      <c r="CG250" s="1352"/>
      <c r="CH250" s="1414"/>
      <c r="CI250" s="1394"/>
      <c r="CJ250" s="1343"/>
      <c r="CK250" s="1343"/>
      <c r="CL250" s="1343"/>
      <c r="CM250" s="1344"/>
      <c r="CN250" s="1394"/>
      <c r="CO250" s="1343"/>
      <c r="CP250" s="1343"/>
      <c r="CQ250" s="1343"/>
      <c r="CR250" s="1344"/>
      <c r="CS250" s="1394"/>
      <c r="CT250" s="1343"/>
      <c r="CU250" s="1343"/>
      <c r="CV250" s="1343"/>
      <c r="CW250" s="1344"/>
      <c r="CX250" s="1394"/>
      <c r="CY250" s="1343"/>
      <c r="CZ250" s="1343"/>
      <c r="DA250" s="1343"/>
      <c r="DB250" s="1344"/>
      <c r="DC250" s="1343"/>
      <c r="DD250" s="1343"/>
      <c r="DE250" s="1343"/>
      <c r="DF250" s="1343"/>
      <c r="DG250" s="1344"/>
      <c r="DH250" s="1394"/>
      <c r="DI250" s="1343"/>
      <c r="DJ250" s="1343"/>
      <c r="DK250" s="1343"/>
      <c r="DL250" s="1344"/>
      <c r="DM250" s="1775"/>
      <c r="DN250" s="1776"/>
      <c r="DO250" s="1776"/>
      <c r="DP250" s="1777"/>
      <c r="DQ250" s="1776"/>
      <c r="DR250" s="1776"/>
      <c r="DS250" s="1776"/>
      <c r="DT250" s="1777"/>
      <c r="DU250" s="1352"/>
      <c r="DV250" s="1696"/>
      <c r="DW250" s="1778"/>
    </row>
    <row r="251" spans="1:127" s="390" customFormat="1" ht="15.75" customHeight="1">
      <c r="A251" s="1085" t="s">
        <v>1033</v>
      </c>
      <c r="B251" s="1045">
        <v>242</v>
      </c>
      <c r="C251" s="1006"/>
      <c r="D251" s="1006"/>
      <c r="E251" s="1006"/>
      <c r="F251" s="1006"/>
      <c r="G251" s="1006"/>
      <c r="H251" s="1006"/>
      <c r="I251" s="1006"/>
      <c r="J251" s="1006"/>
      <c r="K251" s="1006"/>
      <c r="L251" s="1006"/>
      <c r="M251" s="1045"/>
      <c r="N251" s="1006"/>
      <c r="O251" s="1006"/>
      <c r="P251" s="1006"/>
      <c r="Q251" s="1006"/>
      <c r="R251" s="1006"/>
      <c r="S251" s="1006"/>
      <c r="T251" s="1007"/>
      <c r="U251" s="1086" t="s">
        <v>2975</v>
      </c>
      <c r="V251" s="1087" t="s">
        <v>2935</v>
      </c>
      <c r="W251" s="1087" t="s">
        <v>1936</v>
      </c>
      <c r="X251" s="1088" t="s">
        <v>2881</v>
      </c>
      <c r="Y251" s="1089" t="s">
        <v>2976</v>
      </c>
      <c r="Z251" s="1090" t="s">
        <v>2977</v>
      </c>
      <c r="AA251" s="1091" t="s">
        <v>1971</v>
      </c>
      <c r="AB251" s="1092">
        <v>0.25</v>
      </c>
      <c r="AC251" s="1092" t="s">
        <v>1971</v>
      </c>
      <c r="AD251" s="1092" t="s">
        <v>1971</v>
      </c>
      <c r="AE251" s="1092">
        <v>0.75</v>
      </c>
      <c r="AF251" s="1092" t="s">
        <v>1971</v>
      </c>
      <c r="AG251" s="1092" t="s">
        <v>1971</v>
      </c>
      <c r="AH251" s="1092" t="s">
        <v>1971</v>
      </c>
      <c r="AI251" s="1093">
        <f t="shared" si="3"/>
        <v>1</v>
      </c>
      <c r="AJ251" s="1094" t="s">
        <v>963</v>
      </c>
      <c r="AK251" s="1094" t="s">
        <v>1971</v>
      </c>
      <c r="AL251" s="1094" t="s">
        <v>1971</v>
      </c>
      <c r="AM251" s="1095" t="s">
        <v>1976</v>
      </c>
      <c r="AN251" s="1006" t="s">
        <v>1039</v>
      </c>
      <c r="AO251" s="1006" t="s">
        <v>2971</v>
      </c>
      <c r="AP251" s="1309">
        <v>1</v>
      </c>
      <c r="AQ251" s="1064" t="s">
        <v>966</v>
      </c>
      <c r="AR251" s="1097" t="s">
        <v>1971</v>
      </c>
      <c r="AS251" s="1098"/>
      <c r="AT251" s="1088"/>
      <c r="AU251" s="1088"/>
      <c r="AV251" s="1088"/>
      <c r="AW251" s="1099"/>
      <c r="AX251" s="1100"/>
      <c r="AY251" s="1063"/>
      <c r="AZ251" s="1064"/>
      <c r="BA251" s="1064"/>
      <c r="BB251" s="1064"/>
      <c r="BC251" s="1064"/>
      <c r="BD251" s="1064"/>
      <c r="BE251" s="1064"/>
      <c r="BF251" s="1064"/>
      <c r="BG251" s="1064"/>
      <c r="BH251" s="1064"/>
      <c r="BI251" s="1394"/>
      <c r="BJ251" s="1343"/>
      <c r="BK251" s="1343"/>
      <c r="BL251" s="1343"/>
      <c r="BM251" s="1343"/>
      <c r="BN251" s="1063"/>
      <c r="BO251" s="1064"/>
      <c r="BP251" s="1064"/>
      <c r="BQ251" s="1064"/>
      <c r="BR251" s="1064"/>
      <c r="BS251" s="1103"/>
      <c r="BT251" s="1064"/>
      <c r="BU251" s="1064"/>
      <c r="BV251" s="1064"/>
      <c r="BW251" s="1104"/>
      <c r="BX251" s="1103"/>
      <c r="BY251" s="1064"/>
      <c r="BZ251" s="1064"/>
      <c r="CA251" s="1064"/>
      <c r="CB251" s="1104"/>
      <c r="CC251" s="1105"/>
      <c r="CD251" s="1351"/>
      <c r="CE251" s="1352"/>
      <c r="CF251" s="1352"/>
      <c r="CG251" s="1352"/>
      <c r="CH251" s="1414"/>
      <c r="CI251" s="1394"/>
      <c r="CJ251" s="1343"/>
      <c r="CK251" s="1343"/>
      <c r="CL251" s="1343"/>
      <c r="CM251" s="1344"/>
      <c r="CN251" s="1394"/>
      <c r="CO251" s="1343"/>
      <c r="CP251" s="1343"/>
      <c r="CQ251" s="1343"/>
      <c r="CR251" s="1344"/>
      <c r="CS251" s="1394"/>
      <c r="CT251" s="1343"/>
      <c r="CU251" s="1343"/>
      <c r="CV251" s="1343"/>
      <c r="CW251" s="1344"/>
      <c r="CX251" s="1394"/>
      <c r="CY251" s="1343"/>
      <c r="CZ251" s="1343"/>
      <c r="DA251" s="1343"/>
      <c r="DB251" s="1344"/>
      <c r="DC251" s="1343"/>
      <c r="DD251" s="1343"/>
      <c r="DE251" s="1343"/>
      <c r="DF251" s="1343"/>
      <c r="DG251" s="1344"/>
      <c r="DH251" s="1394"/>
      <c r="DI251" s="1343"/>
      <c r="DJ251" s="1343"/>
      <c r="DK251" s="1343"/>
      <c r="DL251" s="1344"/>
      <c r="DM251" s="1775"/>
      <c r="DN251" s="1776"/>
      <c r="DO251" s="1776"/>
      <c r="DP251" s="1777"/>
      <c r="DQ251" s="1776"/>
      <c r="DR251" s="1776"/>
      <c r="DS251" s="1776"/>
      <c r="DT251" s="1777"/>
      <c r="DU251" s="1352"/>
      <c r="DV251" s="1696"/>
      <c r="DW251" s="1778"/>
    </row>
    <row r="252" spans="1:127" s="390" customFormat="1" ht="15.75" customHeight="1">
      <c r="A252" s="1085" t="s">
        <v>1033</v>
      </c>
      <c r="B252" s="1045">
        <v>243</v>
      </c>
      <c r="C252" s="1006"/>
      <c r="D252" s="1006"/>
      <c r="E252" s="1006"/>
      <c r="F252" s="1006"/>
      <c r="G252" s="1006"/>
      <c r="H252" s="1006"/>
      <c r="I252" s="1006"/>
      <c r="J252" s="1006"/>
      <c r="K252" s="1006"/>
      <c r="L252" s="1006"/>
      <c r="M252" s="1045"/>
      <c r="N252" s="1006"/>
      <c r="O252" s="1006"/>
      <c r="P252" s="1006"/>
      <c r="Q252" s="1006"/>
      <c r="R252" s="1006"/>
      <c r="S252" s="1006"/>
      <c r="T252" s="1007"/>
      <c r="U252" s="1086" t="s">
        <v>2978</v>
      </c>
      <c r="V252" s="1087" t="s">
        <v>2935</v>
      </c>
      <c r="W252" s="1087" t="s">
        <v>1936</v>
      </c>
      <c r="X252" s="1088" t="s">
        <v>2979</v>
      </c>
      <c r="Y252" s="1089" t="s">
        <v>2980</v>
      </c>
      <c r="Z252" s="1090" t="s">
        <v>2981</v>
      </c>
      <c r="AA252" s="1091" t="s">
        <v>1971</v>
      </c>
      <c r="AB252" s="1092">
        <v>0.25</v>
      </c>
      <c r="AC252" s="1092" t="s">
        <v>1971</v>
      </c>
      <c r="AD252" s="1092" t="s">
        <v>1971</v>
      </c>
      <c r="AE252" s="1092">
        <v>0.75</v>
      </c>
      <c r="AF252" s="1092" t="s">
        <v>1971</v>
      </c>
      <c r="AG252" s="1092" t="s">
        <v>1971</v>
      </c>
      <c r="AH252" s="1092" t="s">
        <v>1971</v>
      </c>
      <c r="AI252" s="1093">
        <f t="shared" si="3"/>
        <v>1</v>
      </c>
      <c r="AJ252" s="1094" t="s">
        <v>963</v>
      </c>
      <c r="AK252" s="1094" t="s">
        <v>1971</v>
      </c>
      <c r="AL252" s="1094" t="s">
        <v>1971</v>
      </c>
      <c r="AM252" s="1095" t="s">
        <v>1976</v>
      </c>
      <c r="AN252" s="1006" t="s">
        <v>1039</v>
      </c>
      <c r="AO252" s="1006" t="s">
        <v>2971</v>
      </c>
      <c r="AP252" s="1309">
        <v>1</v>
      </c>
      <c r="AQ252" s="1064" t="s">
        <v>966</v>
      </c>
      <c r="AR252" s="1097" t="s">
        <v>1971</v>
      </c>
      <c r="AS252" s="1098"/>
      <c r="AT252" s="1088"/>
      <c r="AU252" s="1088"/>
      <c r="AV252" s="1088"/>
      <c r="AW252" s="1099"/>
      <c r="AX252" s="1100"/>
      <c r="AY252" s="1063"/>
      <c r="AZ252" s="1064"/>
      <c r="BA252" s="1064"/>
      <c r="BB252" s="1064"/>
      <c r="BC252" s="1064"/>
      <c r="BD252" s="1064"/>
      <c r="BE252" s="1064"/>
      <c r="BF252" s="1064"/>
      <c r="BG252" s="1064"/>
      <c r="BH252" s="1064"/>
      <c r="BI252" s="1394"/>
      <c r="BJ252" s="1343"/>
      <c r="BK252" s="1343"/>
      <c r="BL252" s="1343"/>
      <c r="BM252" s="1343"/>
      <c r="BN252" s="1063"/>
      <c r="BO252" s="1064"/>
      <c r="BP252" s="1064"/>
      <c r="BQ252" s="1064"/>
      <c r="BR252" s="1064"/>
      <c r="BS252" s="1103"/>
      <c r="BT252" s="1064"/>
      <c r="BU252" s="1064"/>
      <c r="BV252" s="1064"/>
      <c r="BW252" s="1104"/>
      <c r="BX252" s="1103"/>
      <c r="BY252" s="1064"/>
      <c r="BZ252" s="1064"/>
      <c r="CA252" s="1064"/>
      <c r="CB252" s="1104"/>
      <c r="CC252" s="1105"/>
      <c r="CD252" s="1351"/>
      <c r="CE252" s="1352"/>
      <c r="CF252" s="1352"/>
      <c r="CG252" s="1352"/>
      <c r="CH252" s="1414"/>
      <c r="CI252" s="1394"/>
      <c r="CJ252" s="1343"/>
      <c r="CK252" s="1343"/>
      <c r="CL252" s="1343"/>
      <c r="CM252" s="1344"/>
      <c r="CN252" s="1394"/>
      <c r="CO252" s="1343"/>
      <c r="CP252" s="1343"/>
      <c r="CQ252" s="1343"/>
      <c r="CR252" s="1344"/>
      <c r="CS252" s="1394"/>
      <c r="CT252" s="1343"/>
      <c r="CU252" s="1343"/>
      <c r="CV252" s="1343"/>
      <c r="CW252" s="1344"/>
      <c r="CX252" s="1394"/>
      <c r="CY252" s="1343"/>
      <c r="CZ252" s="1343"/>
      <c r="DA252" s="1343"/>
      <c r="DB252" s="1344"/>
      <c r="DC252" s="1343"/>
      <c r="DD252" s="1343"/>
      <c r="DE252" s="1343"/>
      <c r="DF252" s="1343"/>
      <c r="DG252" s="1344"/>
      <c r="DH252" s="1394"/>
      <c r="DI252" s="1343"/>
      <c r="DJ252" s="1343"/>
      <c r="DK252" s="1343"/>
      <c r="DL252" s="1344"/>
      <c r="DM252" s="1775"/>
      <c r="DN252" s="1776"/>
      <c r="DO252" s="1776"/>
      <c r="DP252" s="1777"/>
      <c r="DQ252" s="1776"/>
      <c r="DR252" s="1776"/>
      <c r="DS252" s="1776"/>
      <c r="DT252" s="1777"/>
      <c r="DU252" s="1352"/>
      <c r="DV252" s="1696"/>
      <c r="DW252" s="1778"/>
    </row>
    <row r="253" spans="1:127" s="390" customFormat="1" ht="15.75" customHeight="1">
      <c r="A253" s="1085" t="s">
        <v>1033</v>
      </c>
      <c r="B253" s="1045">
        <v>244</v>
      </c>
      <c r="C253" s="1006"/>
      <c r="D253" s="1006"/>
      <c r="E253" s="1006"/>
      <c r="F253" s="1006"/>
      <c r="G253" s="1006"/>
      <c r="H253" s="1006"/>
      <c r="I253" s="1006"/>
      <c r="J253" s="1006"/>
      <c r="K253" s="1006"/>
      <c r="L253" s="1006"/>
      <c r="M253" s="1045"/>
      <c r="N253" s="1006"/>
      <c r="O253" s="1006"/>
      <c r="P253" s="1006"/>
      <c r="Q253" s="1006"/>
      <c r="R253" s="1006"/>
      <c r="S253" s="1006"/>
      <c r="T253" s="1007"/>
      <c r="U253" s="1086" t="s">
        <v>2982</v>
      </c>
      <c r="V253" s="1087" t="s">
        <v>2935</v>
      </c>
      <c r="W253" s="1087" t="s">
        <v>1936</v>
      </c>
      <c r="X253" s="1088" t="s">
        <v>2983</v>
      </c>
      <c r="Y253" s="1089" t="s">
        <v>2984</v>
      </c>
      <c r="Z253" s="1090" t="s">
        <v>2985</v>
      </c>
      <c r="AA253" s="1091" t="s">
        <v>1971</v>
      </c>
      <c r="AB253" s="1092">
        <v>0.25</v>
      </c>
      <c r="AC253" s="1092" t="s">
        <v>1971</v>
      </c>
      <c r="AD253" s="1092" t="s">
        <v>1971</v>
      </c>
      <c r="AE253" s="1092">
        <v>0.75</v>
      </c>
      <c r="AF253" s="1092" t="s">
        <v>1971</v>
      </c>
      <c r="AG253" s="1092" t="s">
        <v>1971</v>
      </c>
      <c r="AH253" s="1092" t="s">
        <v>1971</v>
      </c>
      <c r="AI253" s="1093">
        <f t="shared" si="3"/>
        <v>1</v>
      </c>
      <c r="AJ253" s="1094" t="s">
        <v>963</v>
      </c>
      <c r="AK253" s="1094" t="s">
        <v>1971</v>
      </c>
      <c r="AL253" s="1094" t="s">
        <v>1971</v>
      </c>
      <c r="AM253" s="1095" t="s">
        <v>1976</v>
      </c>
      <c r="AN253" s="1006" t="s">
        <v>1039</v>
      </c>
      <c r="AO253" s="1006" t="s">
        <v>2971</v>
      </c>
      <c r="AP253" s="1309">
        <v>1</v>
      </c>
      <c r="AQ253" s="1064" t="s">
        <v>966</v>
      </c>
      <c r="AR253" s="1097" t="s">
        <v>1971</v>
      </c>
      <c r="AS253" s="1098"/>
      <c r="AT253" s="1088"/>
      <c r="AU253" s="1088"/>
      <c r="AV253" s="1088"/>
      <c r="AW253" s="1099"/>
      <c r="AX253" s="1100"/>
      <c r="AY253" s="1063"/>
      <c r="AZ253" s="1064"/>
      <c r="BA253" s="1064"/>
      <c r="BB253" s="1064"/>
      <c r="BC253" s="1064"/>
      <c r="BD253" s="1064"/>
      <c r="BE253" s="1064"/>
      <c r="BF253" s="1064"/>
      <c r="BG253" s="1064"/>
      <c r="BH253" s="1064"/>
      <c r="BI253" s="1394"/>
      <c r="BJ253" s="1343"/>
      <c r="BK253" s="1343"/>
      <c r="BL253" s="1343"/>
      <c r="BM253" s="1343"/>
      <c r="BN253" s="1063"/>
      <c r="BO253" s="1064"/>
      <c r="BP253" s="1064"/>
      <c r="BQ253" s="1064"/>
      <c r="BR253" s="1064"/>
      <c r="BS253" s="1103"/>
      <c r="BT253" s="1064"/>
      <c r="BU253" s="1064"/>
      <c r="BV253" s="1064"/>
      <c r="BW253" s="1104"/>
      <c r="BX253" s="1103"/>
      <c r="BY253" s="1064"/>
      <c r="BZ253" s="1064"/>
      <c r="CA253" s="1064"/>
      <c r="CB253" s="1104"/>
      <c r="CC253" s="1105"/>
      <c r="CD253" s="1351"/>
      <c r="CE253" s="1352"/>
      <c r="CF253" s="1352"/>
      <c r="CG253" s="1352"/>
      <c r="CH253" s="1414"/>
      <c r="CI253" s="1394"/>
      <c r="CJ253" s="1343"/>
      <c r="CK253" s="1343"/>
      <c r="CL253" s="1343"/>
      <c r="CM253" s="1344"/>
      <c r="CN253" s="1394"/>
      <c r="CO253" s="1343"/>
      <c r="CP253" s="1343"/>
      <c r="CQ253" s="1343"/>
      <c r="CR253" s="1344"/>
      <c r="CS253" s="1394"/>
      <c r="CT253" s="1343"/>
      <c r="CU253" s="1343"/>
      <c r="CV253" s="1343"/>
      <c r="CW253" s="1344"/>
      <c r="CX253" s="1394"/>
      <c r="CY253" s="1343"/>
      <c r="CZ253" s="1343"/>
      <c r="DA253" s="1343"/>
      <c r="DB253" s="1344"/>
      <c r="DC253" s="1343"/>
      <c r="DD253" s="1343"/>
      <c r="DE253" s="1343"/>
      <c r="DF253" s="1343"/>
      <c r="DG253" s="1344"/>
      <c r="DH253" s="1394"/>
      <c r="DI253" s="1343"/>
      <c r="DJ253" s="1343"/>
      <c r="DK253" s="1343"/>
      <c r="DL253" s="1344"/>
      <c r="DM253" s="1775"/>
      <c r="DN253" s="1776"/>
      <c r="DO253" s="1776"/>
      <c r="DP253" s="1777"/>
      <c r="DQ253" s="1776"/>
      <c r="DR253" s="1776"/>
      <c r="DS253" s="1776"/>
      <c r="DT253" s="1777"/>
      <c r="DU253" s="1352"/>
      <c r="DV253" s="1696"/>
      <c r="DW253" s="1778"/>
    </row>
    <row r="254" spans="1:127" s="390" customFormat="1" ht="15.75" customHeight="1">
      <c r="A254" s="1085" t="s">
        <v>1033</v>
      </c>
      <c r="B254" s="1045">
        <v>245</v>
      </c>
      <c r="C254" s="1006"/>
      <c r="D254" s="1006"/>
      <c r="E254" s="1006"/>
      <c r="F254" s="1006"/>
      <c r="G254" s="1006"/>
      <c r="H254" s="1006"/>
      <c r="I254" s="1006"/>
      <c r="J254" s="1006"/>
      <c r="K254" s="1006"/>
      <c r="L254" s="1006"/>
      <c r="M254" s="1045"/>
      <c r="N254" s="1006"/>
      <c r="O254" s="1006"/>
      <c r="P254" s="1006"/>
      <c r="Q254" s="1006"/>
      <c r="R254" s="1006"/>
      <c r="S254" s="1006"/>
      <c r="T254" s="1007"/>
      <c r="U254" s="1086" t="s">
        <v>2986</v>
      </c>
      <c r="V254" s="1087" t="s">
        <v>2935</v>
      </c>
      <c r="W254" s="1087" t="s">
        <v>1936</v>
      </c>
      <c r="X254" s="1088" t="s">
        <v>2987</v>
      </c>
      <c r="Y254" s="1089" t="s">
        <v>2988</v>
      </c>
      <c r="Z254" s="1090" t="s">
        <v>2989</v>
      </c>
      <c r="AA254" s="1091" t="s">
        <v>1971</v>
      </c>
      <c r="AB254" s="1092">
        <v>0.25</v>
      </c>
      <c r="AC254" s="1092" t="s">
        <v>1971</v>
      </c>
      <c r="AD254" s="1092" t="s">
        <v>1971</v>
      </c>
      <c r="AE254" s="1092">
        <v>0.75</v>
      </c>
      <c r="AF254" s="1092" t="s">
        <v>1971</v>
      </c>
      <c r="AG254" s="1092" t="s">
        <v>1971</v>
      </c>
      <c r="AH254" s="1092" t="s">
        <v>1971</v>
      </c>
      <c r="AI254" s="1093">
        <f t="shared" si="3"/>
        <v>1</v>
      </c>
      <c r="AJ254" s="1094" t="s">
        <v>963</v>
      </c>
      <c r="AK254" s="1094" t="s">
        <v>1971</v>
      </c>
      <c r="AL254" s="1094" t="s">
        <v>1971</v>
      </c>
      <c r="AM254" s="1095" t="s">
        <v>1976</v>
      </c>
      <c r="AN254" s="1006" t="s">
        <v>1039</v>
      </c>
      <c r="AO254" s="1006" t="s">
        <v>2971</v>
      </c>
      <c r="AP254" s="1309">
        <v>1</v>
      </c>
      <c r="AQ254" s="1064" t="s">
        <v>966</v>
      </c>
      <c r="AR254" s="1097" t="s">
        <v>1971</v>
      </c>
      <c r="AS254" s="1098"/>
      <c r="AT254" s="1088"/>
      <c r="AU254" s="1088"/>
      <c r="AV254" s="1088"/>
      <c r="AW254" s="1099"/>
      <c r="AX254" s="1100"/>
      <c r="AY254" s="1063"/>
      <c r="AZ254" s="1064"/>
      <c r="BA254" s="1064"/>
      <c r="BB254" s="1064"/>
      <c r="BC254" s="1064"/>
      <c r="BD254" s="1064"/>
      <c r="BE254" s="1064"/>
      <c r="BF254" s="1064"/>
      <c r="BG254" s="1064"/>
      <c r="BH254" s="1064"/>
      <c r="BI254" s="1394"/>
      <c r="BJ254" s="1343"/>
      <c r="BK254" s="1343"/>
      <c r="BL254" s="1343"/>
      <c r="BM254" s="1343"/>
      <c r="BN254" s="1063"/>
      <c r="BO254" s="1064"/>
      <c r="BP254" s="1064"/>
      <c r="BQ254" s="1064"/>
      <c r="BR254" s="1064"/>
      <c r="BS254" s="1103"/>
      <c r="BT254" s="1064"/>
      <c r="BU254" s="1064"/>
      <c r="BV254" s="1064"/>
      <c r="BW254" s="1104"/>
      <c r="BX254" s="1103"/>
      <c r="BY254" s="1064"/>
      <c r="BZ254" s="1064"/>
      <c r="CA254" s="1064"/>
      <c r="CB254" s="1104"/>
      <c r="CC254" s="1105"/>
      <c r="CD254" s="1351"/>
      <c r="CE254" s="1352"/>
      <c r="CF254" s="1352"/>
      <c r="CG254" s="1352"/>
      <c r="CH254" s="1414"/>
      <c r="CI254" s="1394"/>
      <c r="CJ254" s="1343"/>
      <c r="CK254" s="1343"/>
      <c r="CL254" s="1343"/>
      <c r="CM254" s="1344"/>
      <c r="CN254" s="1394"/>
      <c r="CO254" s="1343"/>
      <c r="CP254" s="1343"/>
      <c r="CQ254" s="1343"/>
      <c r="CR254" s="1344"/>
      <c r="CS254" s="1394"/>
      <c r="CT254" s="1343"/>
      <c r="CU254" s="1343"/>
      <c r="CV254" s="1343"/>
      <c r="CW254" s="1344"/>
      <c r="CX254" s="1394"/>
      <c r="CY254" s="1343"/>
      <c r="CZ254" s="1343"/>
      <c r="DA254" s="1343"/>
      <c r="DB254" s="1344"/>
      <c r="DC254" s="1343"/>
      <c r="DD254" s="1343"/>
      <c r="DE254" s="1343"/>
      <c r="DF254" s="1343"/>
      <c r="DG254" s="1344"/>
      <c r="DH254" s="1394"/>
      <c r="DI254" s="1343"/>
      <c r="DJ254" s="1343"/>
      <c r="DK254" s="1343"/>
      <c r="DL254" s="1344"/>
      <c r="DM254" s="1775"/>
      <c r="DN254" s="1776"/>
      <c r="DO254" s="1776"/>
      <c r="DP254" s="1777"/>
      <c r="DQ254" s="1776"/>
      <c r="DR254" s="1776"/>
      <c r="DS254" s="1776"/>
      <c r="DT254" s="1777"/>
      <c r="DU254" s="1352"/>
      <c r="DV254" s="1696"/>
      <c r="DW254" s="1778"/>
    </row>
    <row r="255" spans="1:127" s="390" customFormat="1" ht="15.75" customHeight="1">
      <c r="A255" s="1085" t="s">
        <v>1033</v>
      </c>
      <c r="B255" s="1045">
        <v>246</v>
      </c>
      <c r="C255" s="1006"/>
      <c r="D255" s="1006"/>
      <c r="E255" s="1006"/>
      <c r="F255" s="1006"/>
      <c r="G255" s="1006"/>
      <c r="H255" s="1006"/>
      <c r="I255" s="1006"/>
      <c r="J255" s="1006"/>
      <c r="K255" s="1006"/>
      <c r="L255" s="1006"/>
      <c r="M255" s="1045"/>
      <c r="N255" s="1006"/>
      <c r="O255" s="1006"/>
      <c r="P255" s="1006"/>
      <c r="Q255" s="1006"/>
      <c r="R255" s="1006"/>
      <c r="S255" s="1006"/>
      <c r="T255" s="1007"/>
      <c r="U255" s="1086" t="s">
        <v>2990</v>
      </c>
      <c r="V255" s="1087" t="s">
        <v>2935</v>
      </c>
      <c r="W255" s="1087" t="s">
        <v>1936</v>
      </c>
      <c r="X255" s="1088" t="s">
        <v>2991</v>
      </c>
      <c r="Y255" s="1089" t="s">
        <v>2992</v>
      </c>
      <c r="Z255" s="1090" t="s">
        <v>2993</v>
      </c>
      <c r="AA255" s="1091" t="s">
        <v>1971</v>
      </c>
      <c r="AB255" s="1092" t="s">
        <v>1971</v>
      </c>
      <c r="AC255" s="1092" t="s">
        <v>1971</v>
      </c>
      <c r="AD255" s="1092" t="s">
        <v>1971</v>
      </c>
      <c r="AE255" s="1092">
        <v>1</v>
      </c>
      <c r="AF255" s="1092" t="s">
        <v>1971</v>
      </c>
      <c r="AG255" s="1092" t="s">
        <v>1971</v>
      </c>
      <c r="AH255" s="1092" t="s">
        <v>1971</v>
      </c>
      <c r="AI255" s="1093">
        <f t="shared" si="3"/>
        <v>1</v>
      </c>
      <c r="AJ255" s="1094" t="s">
        <v>963</v>
      </c>
      <c r="AK255" s="1094" t="s">
        <v>1971</v>
      </c>
      <c r="AL255" s="1094" t="s">
        <v>1971</v>
      </c>
      <c r="AM255" s="1095" t="s">
        <v>2146</v>
      </c>
      <c r="AN255" s="1006" t="s">
        <v>1039</v>
      </c>
      <c r="AO255" s="1006" t="s">
        <v>2971</v>
      </c>
      <c r="AP255" s="1309">
        <v>1</v>
      </c>
      <c r="AQ255" s="1064" t="s">
        <v>966</v>
      </c>
      <c r="AR255" s="1097" t="s">
        <v>1971</v>
      </c>
      <c r="AS255" s="1098"/>
      <c r="AT255" s="1088"/>
      <c r="AU255" s="1088"/>
      <c r="AV255" s="1088"/>
      <c r="AW255" s="1099"/>
      <c r="AX255" s="1100"/>
      <c r="AY255" s="1063"/>
      <c r="AZ255" s="1064"/>
      <c r="BA255" s="1064"/>
      <c r="BB255" s="1064"/>
      <c r="BC255" s="1064"/>
      <c r="BD255" s="1064"/>
      <c r="BE255" s="1064"/>
      <c r="BF255" s="1064"/>
      <c r="BG255" s="1064"/>
      <c r="BH255" s="1064"/>
      <c r="BI255" s="1394"/>
      <c r="BJ255" s="1343"/>
      <c r="BK255" s="1343"/>
      <c r="BL255" s="1343"/>
      <c r="BM255" s="1343"/>
      <c r="BN255" s="1063"/>
      <c r="BO255" s="1064"/>
      <c r="BP255" s="1064"/>
      <c r="BQ255" s="1064"/>
      <c r="BR255" s="1064"/>
      <c r="BS255" s="1103"/>
      <c r="BT255" s="1064"/>
      <c r="BU255" s="1064"/>
      <c r="BV255" s="1064"/>
      <c r="BW255" s="1104"/>
      <c r="BX255" s="1103"/>
      <c r="BY255" s="1064"/>
      <c r="BZ255" s="1064"/>
      <c r="CA255" s="1064"/>
      <c r="CB255" s="1104"/>
      <c r="CC255" s="1105"/>
      <c r="CD255" s="1351"/>
      <c r="CE255" s="1352"/>
      <c r="CF255" s="1352"/>
      <c r="CG255" s="1352"/>
      <c r="CH255" s="1414"/>
      <c r="CI255" s="1394"/>
      <c r="CJ255" s="1343"/>
      <c r="CK255" s="1343"/>
      <c r="CL255" s="1343"/>
      <c r="CM255" s="1344"/>
      <c r="CN255" s="1394"/>
      <c r="CO255" s="1343"/>
      <c r="CP255" s="1343"/>
      <c r="CQ255" s="1343"/>
      <c r="CR255" s="1344"/>
      <c r="CS255" s="1394"/>
      <c r="CT255" s="1343"/>
      <c r="CU255" s="1343"/>
      <c r="CV255" s="1343"/>
      <c r="CW255" s="1344"/>
      <c r="CX255" s="1394"/>
      <c r="CY255" s="1343"/>
      <c r="CZ255" s="1343"/>
      <c r="DA255" s="1343"/>
      <c r="DB255" s="1344"/>
      <c r="DC255" s="1343"/>
      <c r="DD255" s="1343"/>
      <c r="DE255" s="1343"/>
      <c r="DF255" s="1343"/>
      <c r="DG255" s="1344"/>
      <c r="DH255" s="1394"/>
      <c r="DI255" s="1343"/>
      <c r="DJ255" s="1343"/>
      <c r="DK255" s="1343"/>
      <c r="DL255" s="1344"/>
      <c r="DM255" s="1775"/>
      <c r="DN255" s="1776"/>
      <c r="DO255" s="1776"/>
      <c r="DP255" s="1777"/>
      <c r="DQ255" s="1776"/>
      <c r="DR255" s="1776"/>
      <c r="DS255" s="1776"/>
      <c r="DT255" s="1777"/>
      <c r="DU255" s="1352"/>
      <c r="DV255" s="1696"/>
      <c r="DW255" s="1778"/>
    </row>
    <row r="256" spans="1:127" s="390" customFormat="1" ht="15.75" customHeight="1">
      <c r="A256" s="1085" t="s">
        <v>1033</v>
      </c>
      <c r="B256" s="1045">
        <v>247</v>
      </c>
      <c r="C256" s="1006"/>
      <c r="D256" s="1006"/>
      <c r="E256" s="1006"/>
      <c r="F256" s="1006"/>
      <c r="G256" s="1006"/>
      <c r="H256" s="1006"/>
      <c r="I256" s="1006"/>
      <c r="J256" s="1006"/>
      <c r="K256" s="1006"/>
      <c r="L256" s="1006"/>
      <c r="M256" s="1045"/>
      <c r="N256" s="1006"/>
      <c r="O256" s="1006"/>
      <c r="P256" s="1006"/>
      <c r="Q256" s="1006"/>
      <c r="R256" s="1006"/>
      <c r="S256" s="1006"/>
      <c r="T256" s="1007"/>
      <c r="U256" s="1086" t="s">
        <v>2994</v>
      </c>
      <c r="V256" s="1087" t="s">
        <v>2935</v>
      </c>
      <c r="W256" s="1087" t="s">
        <v>1936</v>
      </c>
      <c r="X256" s="1088" t="s">
        <v>2995</v>
      </c>
      <c r="Y256" s="1089" t="s">
        <v>2996</v>
      </c>
      <c r="Z256" s="1090" t="s">
        <v>2997</v>
      </c>
      <c r="AA256" s="1091" t="s">
        <v>1971</v>
      </c>
      <c r="AB256" s="1092">
        <v>0.5</v>
      </c>
      <c r="AC256" s="1092" t="s">
        <v>1971</v>
      </c>
      <c r="AD256" s="1092" t="s">
        <v>1971</v>
      </c>
      <c r="AE256" s="1092">
        <v>0.5</v>
      </c>
      <c r="AF256" s="1092" t="s">
        <v>1971</v>
      </c>
      <c r="AG256" s="1092" t="s">
        <v>1971</v>
      </c>
      <c r="AH256" s="1092" t="s">
        <v>1971</v>
      </c>
      <c r="AI256" s="1093">
        <f t="shared" si="3"/>
        <v>1</v>
      </c>
      <c r="AJ256" s="1094" t="s">
        <v>963</v>
      </c>
      <c r="AK256" s="1094" t="s">
        <v>1971</v>
      </c>
      <c r="AL256" s="1094" t="s">
        <v>1971</v>
      </c>
      <c r="AM256" s="1095" t="s">
        <v>2146</v>
      </c>
      <c r="AN256" s="1006" t="s">
        <v>1039</v>
      </c>
      <c r="AO256" s="1006" t="s">
        <v>2971</v>
      </c>
      <c r="AP256" s="1309">
        <v>1</v>
      </c>
      <c r="AQ256" s="1064" t="s">
        <v>966</v>
      </c>
      <c r="AR256" s="1097" t="s">
        <v>1971</v>
      </c>
      <c r="AS256" s="1098"/>
      <c r="AT256" s="1088"/>
      <c r="AU256" s="1088"/>
      <c r="AV256" s="1088"/>
      <c r="AW256" s="1099"/>
      <c r="AX256" s="1100"/>
      <c r="AY256" s="1063"/>
      <c r="AZ256" s="1064"/>
      <c r="BA256" s="1064"/>
      <c r="BB256" s="1064"/>
      <c r="BC256" s="1064"/>
      <c r="BD256" s="1064"/>
      <c r="BE256" s="1064"/>
      <c r="BF256" s="1064"/>
      <c r="BG256" s="1064"/>
      <c r="BH256" s="1064"/>
      <c r="BI256" s="1394"/>
      <c r="BJ256" s="1343"/>
      <c r="BK256" s="1343"/>
      <c r="BL256" s="1343"/>
      <c r="BM256" s="1343"/>
      <c r="BN256" s="1063"/>
      <c r="BO256" s="1064"/>
      <c r="BP256" s="1064"/>
      <c r="BQ256" s="1064"/>
      <c r="BR256" s="1064"/>
      <c r="BS256" s="1103"/>
      <c r="BT256" s="1064"/>
      <c r="BU256" s="1064"/>
      <c r="BV256" s="1064"/>
      <c r="BW256" s="1104"/>
      <c r="BX256" s="1103"/>
      <c r="BY256" s="1064"/>
      <c r="BZ256" s="1064"/>
      <c r="CA256" s="1064"/>
      <c r="CB256" s="1104"/>
      <c r="CC256" s="1105"/>
      <c r="CD256" s="1351"/>
      <c r="CE256" s="1352"/>
      <c r="CF256" s="1352"/>
      <c r="CG256" s="1352"/>
      <c r="CH256" s="1414"/>
      <c r="CI256" s="1394"/>
      <c r="CJ256" s="1343"/>
      <c r="CK256" s="1343"/>
      <c r="CL256" s="1343"/>
      <c r="CM256" s="1344"/>
      <c r="CN256" s="1394"/>
      <c r="CO256" s="1343"/>
      <c r="CP256" s="1343"/>
      <c r="CQ256" s="1343"/>
      <c r="CR256" s="1344"/>
      <c r="CS256" s="1394"/>
      <c r="CT256" s="1343"/>
      <c r="CU256" s="1343"/>
      <c r="CV256" s="1343"/>
      <c r="CW256" s="1344"/>
      <c r="CX256" s="1394"/>
      <c r="CY256" s="1343"/>
      <c r="CZ256" s="1343"/>
      <c r="DA256" s="1343"/>
      <c r="DB256" s="1344"/>
      <c r="DC256" s="1343"/>
      <c r="DD256" s="1343"/>
      <c r="DE256" s="1343"/>
      <c r="DF256" s="1343"/>
      <c r="DG256" s="1344"/>
      <c r="DH256" s="1394"/>
      <c r="DI256" s="1343"/>
      <c r="DJ256" s="1343"/>
      <c r="DK256" s="1343"/>
      <c r="DL256" s="1344"/>
      <c r="DM256" s="1775"/>
      <c r="DN256" s="1776"/>
      <c r="DO256" s="1776"/>
      <c r="DP256" s="1777"/>
      <c r="DQ256" s="1776"/>
      <c r="DR256" s="1776"/>
      <c r="DS256" s="1776"/>
      <c r="DT256" s="1777"/>
      <c r="DU256" s="1352"/>
      <c r="DV256" s="1696"/>
      <c r="DW256" s="1778"/>
    </row>
    <row r="257" spans="1:127" s="390" customFormat="1" ht="15.75" customHeight="1">
      <c r="A257" s="1085" t="s">
        <v>1033</v>
      </c>
      <c r="B257" s="1045">
        <v>248</v>
      </c>
      <c r="C257" s="1006"/>
      <c r="D257" s="1006"/>
      <c r="E257" s="1006"/>
      <c r="F257" s="1006"/>
      <c r="G257" s="1006"/>
      <c r="H257" s="1006"/>
      <c r="I257" s="1006"/>
      <c r="J257" s="1006"/>
      <c r="K257" s="1006"/>
      <c r="L257" s="1006"/>
      <c r="M257" s="1045"/>
      <c r="N257" s="1006"/>
      <c r="O257" s="1006"/>
      <c r="P257" s="1006"/>
      <c r="Q257" s="1006"/>
      <c r="R257" s="1006"/>
      <c r="S257" s="1006"/>
      <c r="T257" s="1007"/>
      <c r="U257" s="1086" t="s">
        <v>2998</v>
      </c>
      <c r="V257" s="1087" t="s">
        <v>2935</v>
      </c>
      <c r="W257" s="1087" t="s">
        <v>1936</v>
      </c>
      <c r="X257" s="1088" t="s">
        <v>2999</v>
      </c>
      <c r="Y257" s="1089" t="s">
        <v>3000</v>
      </c>
      <c r="Z257" s="1090" t="s">
        <v>3001</v>
      </c>
      <c r="AA257" s="1091" t="s">
        <v>1971</v>
      </c>
      <c r="AB257" s="1092">
        <v>0.5</v>
      </c>
      <c r="AC257" s="1092" t="s">
        <v>1971</v>
      </c>
      <c r="AD257" s="1092" t="s">
        <v>1971</v>
      </c>
      <c r="AE257" s="1092">
        <v>0.5</v>
      </c>
      <c r="AF257" s="1092" t="s">
        <v>1971</v>
      </c>
      <c r="AG257" s="1092" t="s">
        <v>1971</v>
      </c>
      <c r="AH257" s="1092" t="s">
        <v>1971</v>
      </c>
      <c r="AI257" s="1093">
        <f t="shared" si="3"/>
        <v>1</v>
      </c>
      <c r="AJ257" s="1094" t="s">
        <v>963</v>
      </c>
      <c r="AK257" s="1094" t="s">
        <v>1971</v>
      </c>
      <c r="AL257" s="1094" t="s">
        <v>1971</v>
      </c>
      <c r="AM257" s="1095" t="s">
        <v>2146</v>
      </c>
      <c r="AN257" s="844" t="s">
        <v>1039</v>
      </c>
      <c r="AO257" s="1326" t="s">
        <v>3002</v>
      </c>
      <c r="AP257" s="1309">
        <v>1</v>
      </c>
      <c r="AQ257" s="1064" t="s">
        <v>966</v>
      </c>
      <c r="AR257" s="1097" t="s">
        <v>1971</v>
      </c>
      <c r="AS257" s="1098"/>
      <c r="AT257" s="1088"/>
      <c r="AU257" s="1088"/>
      <c r="AV257" s="1088"/>
      <c r="AW257" s="1099"/>
      <c r="AX257" s="1100"/>
      <c r="AY257" s="1063"/>
      <c r="AZ257" s="1064"/>
      <c r="BA257" s="1064"/>
      <c r="BB257" s="1064"/>
      <c r="BC257" s="1064"/>
      <c r="BD257" s="1064"/>
      <c r="BE257" s="1064"/>
      <c r="BF257" s="1064"/>
      <c r="BG257" s="1064"/>
      <c r="BH257" s="1064"/>
      <c r="BI257" s="1394"/>
      <c r="BJ257" s="1343"/>
      <c r="BK257" s="1343"/>
      <c r="BL257" s="1343"/>
      <c r="BM257" s="1343"/>
      <c r="BN257" s="1063"/>
      <c r="BO257" s="1064"/>
      <c r="BP257" s="1064"/>
      <c r="BQ257" s="1064"/>
      <c r="BR257" s="1064"/>
      <c r="BS257" s="1103"/>
      <c r="BT257" s="1064"/>
      <c r="BU257" s="1064"/>
      <c r="BV257" s="1064"/>
      <c r="BW257" s="1104"/>
      <c r="BX257" s="1103"/>
      <c r="BY257" s="1064"/>
      <c r="BZ257" s="1064"/>
      <c r="CA257" s="1064"/>
      <c r="CB257" s="1104"/>
      <c r="CC257" s="1105"/>
      <c r="CD257" s="1351"/>
      <c r="CE257" s="1352"/>
      <c r="CF257" s="1352"/>
      <c r="CG257" s="1352"/>
      <c r="CH257" s="1414"/>
      <c r="CI257" s="1394"/>
      <c r="CJ257" s="1343"/>
      <c r="CK257" s="1343"/>
      <c r="CL257" s="1343"/>
      <c r="CM257" s="1344"/>
      <c r="CN257" s="1394"/>
      <c r="CO257" s="1343"/>
      <c r="CP257" s="1343"/>
      <c r="CQ257" s="1343"/>
      <c r="CR257" s="1344"/>
      <c r="CS257" s="1394"/>
      <c r="CT257" s="1343"/>
      <c r="CU257" s="1343"/>
      <c r="CV257" s="1343"/>
      <c r="CW257" s="1344"/>
      <c r="CX257" s="1394"/>
      <c r="CY257" s="1343"/>
      <c r="CZ257" s="1343"/>
      <c r="DA257" s="1343"/>
      <c r="DB257" s="1344"/>
      <c r="DC257" s="1343"/>
      <c r="DD257" s="1343"/>
      <c r="DE257" s="1343"/>
      <c r="DF257" s="1343"/>
      <c r="DG257" s="1344"/>
      <c r="DH257" s="1394"/>
      <c r="DI257" s="1343"/>
      <c r="DJ257" s="1343"/>
      <c r="DK257" s="1343"/>
      <c r="DL257" s="1344"/>
      <c r="DM257" s="1775"/>
      <c r="DN257" s="1776"/>
      <c r="DO257" s="1776"/>
      <c r="DP257" s="1777"/>
      <c r="DQ257" s="1776"/>
      <c r="DR257" s="1776"/>
      <c r="DS257" s="1776"/>
      <c r="DT257" s="1777"/>
      <c r="DU257" s="1352"/>
      <c r="DV257" s="1696"/>
      <c r="DW257" s="1778"/>
    </row>
    <row r="258" spans="1:127" s="390" customFormat="1" ht="15.75" customHeight="1">
      <c r="A258" s="1085" t="s">
        <v>1033</v>
      </c>
      <c r="B258" s="1045">
        <v>249</v>
      </c>
      <c r="C258" s="1006"/>
      <c r="D258" s="1006"/>
      <c r="E258" s="1006"/>
      <c r="F258" s="1006"/>
      <c r="G258" s="1006"/>
      <c r="H258" s="1006"/>
      <c r="I258" s="1006"/>
      <c r="J258" s="1006"/>
      <c r="K258" s="1006"/>
      <c r="L258" s="1006"/>
      <c r="M258" s="1045"/>
      <c r="N258" s="1006"/>
      <c r="O258" s="1006"/>
      <c r="P258" s="1006"/>
      <c r="Q258" s="1006"/>
      <c r="R258" s="1006"/>
      <c r="S258" s="1006"/>
      <c r="T258" s="1007"/>
      <c r="U258" s="1086" t="s">
        <v>3003</v>
      </c>
      <c r="V258" s="1087" t="s">
        <v>2943</v>
      </c>
      <c r="W258" s="1087" t="s">
        <v>1920</v>
      </c>
      <c r="X258" s="1088" t="s">
        <v>2844</v>
      </c>
      <c r="Y258" s="1089" t="s">
        <v>3004</v>
      </c>
      <c r="Z258" s="1090" t="s">
        <v>3005</v>
      </c>
      <c r="AA258" s="1091">
        <v>0.2</v>
      </c>
      <c r="AB258" s="1092">
        <v>0.8</v>
      </c>
      <c r="AC258" s="1092" t="s">
        <v>1971</v>
      </c>
      <c r="AD258" s="1092" t="s">
        <v>1971</v>
      </c>
      <c r="AE258" s="1092" t="s">
        <v>1971</v>
      </c>
      <c r="AF258" s="1092" t="s">
        <v>1971</v>
      </c>
      <c r="AG258" s="1092" t="s">
        <v>1971</v>
      </c>
      <c r="AH258" s="1092" t="s">
        <v>1971</v>
      </c>
      <c r="AI258" s="1093">
        <f t="shared" si="3"/>
        <v>1</v>
      </c>
      <c r="AJ258" s="1094" t="s">
        <v>988</v>
      </c>
      <c r="AK258" s="1094" t="s">
        <v>964</v>
      </c>
      <c r="AL258" s="1094" t="s">
        <v>965</v>
      </c>
      <c r="AM258" s="1095" t="s">
        <v>2178</v>
      </c>
      <c r="AN258" s="1006" t="s">
        <v>410</v>
      </c>
      <c r="AO258" s="1006" t="s">
        <v>4790</v>
      </c>
      <c r="AP258" s="1296">
        <v>2</v>
      </c>
      <c r="AQ258" s="1064" t="s">
        <v>978</v>
      </c>
      <c r="AR258" s="1097"/>
      <c r="AS258" s="1098"/>
      <c r="AT258" s="1088"/>
      <c r="AU258" s="1088"/>
      <c r="AV258" s="1088"/>
      <c r="AW258" s="1099"/>
      <c r="AX258" s="1100"/>
      <c r="AY258" s="1063"/>
      <c r="AZ258" s="1064"/>
      <c r="BA258" s="1064"/>
      <c r="BB258" s="1064"/>
      <c r="BC258" s="1064"/>
      <c r="BD258" s="1064"/>
      <c r="BE258" s="1064"/>
      <c r="BF258" s="1064"/>
      <c r="BG258" s="1064"/>
      <c r="BH258" s="1064"/>
      <c r="BI258" s="1394"/>
      <c r="BJ258" s="1343"/>
      <c r="BK258" s="1343"/>
      <c r="BL258" s="1343"/>
      <c r="BM258" s="1343"/>
      <c r="BN258" s="1063"/>
      <c r="BO258" s="1064"/>
      <c r="BP258" s="1064"/>
      <c r="BQ258" s="1064"/>
      <c r="BR258" s="1064"/>
      <c r="BS258" s="1103"/>
      <c r="BT258" s="1064"/>
      <c r="BU258" s="1064"/>
      <c r="BV258" s="1064"/>
      <c r="BW258" s="1104"/>
      <c r="BX258" s="1103"/>
      <c r="BY258" s="1064"/>
      <c r="BZ258" s="1064"/>
      <c r="CA258" s="1064"/>
      <c r="CB258" s="1104"/>
      <c r="CC258" s="1105"/>
      <c r="CD258" s="1351"/>
      <c r="CE258" s="1352"/>
      <c r="CF258" s="1352"/>
      <c r="CG258" s="1352"/>
      <c r="CH258" s="1414"/>
      <c r="CI258" s="1394"/>
      <c r="CJ258" s="1343"/>
      <c r="CK258" s="1343"/>
      <c r="CL258" s="1343"/>
      <c r="CM258" s="1344"/>
      <c r="CN258" s="1394"/>
      <c r="CO258" s="1343"/>
      <c r="CP258" s="1343"/>
      <c r="CQ258" s="1343"/>
      <c r="CR258" s="1344"/>
      <c r="CS258" s="1394"/>
      <c r="CT258" s="1343"/>
      <c r="CU258" s="1343"/>
      <c r="CV258" s="1343"/>
      <c r="CW258" s="1344"/>
      <c r="CX258" s="1394"/>
      <c r="CY258" s="1343"/>
      <c r="CZ258" s="1343"/>
      <c r="DA258" s="1343"/>
      <c r="DB258" s="1344"/>
      <c r="DC258" s="1343"/>
      <c r="DD258" s="1343"/>
      <c r="DE258" s="1343"/>
      <c r="DF258" s="1343"/>
      <c r="DG258" s="1344"/>
      <c r="DH258" s="1394"/>
      <c r="DI258" s="1343"/>
      <c r="DJ258" s="1343"/>
      <c r="DK258" s="1343"/>
      <c r="DL258" s="1344"/>
      <c r="DM258" s="1775"/>
      <c r="DN258" s="1776"/>
      <c r="DO258" s="1776"/>
      <c r="DP258" s="1777"/>
      <c r="DQ258" s="1776"/>
      <c r="DR258" s="1776"/>
      <c r="DS258" s="1776"/>
      <c r="DT258" s="1777"/>
      <c r="DU258" s="1352"/>
      <c r="DV258" s="1696"/>
      <c r="DW258" s="1778"/>
    </row>
    <row r="259" spans="1:127" s="390" customFormat="1" ht="15.75" customHeight="1">
      <c r="A259" s="1085" t="s">
        <v>1033</v>
      </c>
      <c r="B259" s="1045">
        <v>250</v>
      </c>
      <c r="C259" s="1006"/>
      <c r="D259" s="1006"/>
      <c r="E259" s="1006"/>
      <c r="F259" s="1006"/>
      <c r="G259" s="1006"/>
      <c r="H259" s="1006"/>
      <c r="I259" s="1006"/>
      <c r="J259" s="1006"/>
      <c r="K259" s="1006"/>
      <c r="L259" s="1006"/>
      <c r="M259" s="1045"/>
      <c r="N259" s="1006"/>
      <c r="O259" s="1006"/>
      <c r="P259" s="1006"/>
      <c r="Q259" s="1006"/>
      <c r="R259" s="1006"/>
      <c r="S259" s="1006"/>
      <c r="T259" s="1007"/>
      <c r="U259" s="1086" t="s">
        <v>3007</v>
      </c>
      <c r="V259" s="1087" t="s">
        <v>2943</v>
      </c>
      <c r="W259" s="1087" t="s">
        <v>1936</v>
      </c>
      <c r="X259" s="1088" t="s">
        <v>2846</v>
      </c>
      <c r="Y259" s="1089" t="s">
        <v>3008</v>
      </c>
      <c r="Z259" s="1090" t="s">
        <v>3009</v>
      </c>
      <c r="AA259" s="1091">
        <v>0.2</v>
      </c>
      <c r="AB259" s="1092">
        <v>0.8</v>
      </c>
      <c r="AC259" s="1092" t="s">
        <v>1971</v>
      </c>
      <c r="AD259" s="1092" t="s">
        <v>1971</v>
      </c>
      <c r="AE259" s="1092" t="s">
        <v>1971</v>
      </c>
      <c r="AF259" s="1092" t="s">
        <v>1971</v>
      </c>
      <c r="AG259" s="1092" t="s">
        <v>1971</v>
      </c>
      <c r="AH259" s="1092" t="s">
        <v>1971</v>
      </c>
      <c r="AI259" s="1093">
        <f t="shared" si="3"/>
        <v>1</v>
      </c>
      <c r="AJ259" s="1094" t="s">
        <v>988</v>
      </c>
      <c r="AK259" s="1094" t="s">
        <v>964</v>
      </c>
      <c r="AL259" s="1094" t="s">
        <v>965</v>
      </c>
      <c r="AM259" s="1095" t="s">
        <v>2178</v>
      </c>
      <c r="AN259" s="1006" t="s">
        <v>410</v>
      </c>
      <c r="AO259" s="1006" t="s">
        <v>4790</v>
      </c>
      <c r="AP259" s="1296">
        <v>2</v>
      </c>
      <c r="AQ259" s="1064" t="s">
        <v>978</v>
      </c>
      <c r="AR259" s="1097"/>
      <c r="AS259" s="1098"/>
      <c r="AT259" s="1088"/>
      <c r="AU259" s="1088"/>
      <c r="AV259" s="1088"/>
      <c r="AW259" s="1099"/>
      <c r="AX259" s="1100"/>
      <c r="AY259" s="1063"/>
      <c r="AZ259" s="1064"/>
      <c r="BA259" s="1064"/>
      <c r="BB259" s="1064"/>
      <c r="BC259" s="1064"/>
      <c r="BD259" s="1064"/>
      <c r="BE259" s="1064"/>
      <c r="BF259" s="1064"/>
      <c r="BG259" s="1064"/>
      <c r="BH259" s="1064"/>
      <c r="BI259" s="1394"/>
      <c r="BJ259" s="1343"/>
      <c r="BK259" s="1343"/>
      <c r="BL259" s="1343"/>
      <c r="BM259" s="1343"/>
      <c r="BN259" s="1063"/>
      <c r="BO259" s="1064"/>
      <c r="BP259" s="1064"/>
      <c r="BQ259" s="1064"/>
      <c r="BR259" s="1064"/>
      <c r="BS259" s="1103"/>
      <c r="BT259" s="1064"/>
      <c r="BU259" s="1064"/>
      <c r="BV259" s="1064"/>
      <c r="BW259" s="1104"/>
      <c r="BX259" s="1103"/>
      <c r="BY259" s="1064"/>
      <c r="BZ259" s="1064"/>
      <c r="CA259" s="1064"/>
      <c r="CB259" s="1104"/>
      <c r="CC259" s="1105"/>
      <c r="CD259" s="1351"/>
      <c r="CE259" s="1352"/>
      <c r="CF259" s="1352"/>
      <c r="CG259" s="1352"/>
      <c r="CH259" s="1414"/>
      <c r="CI259" s="1394"/>
      <c r="CJ259" s="1343"/>
      <c r="CK259" s="1343"/>
      <c r="CL259" s="1343"/>
      <c r="CM259" s="1344"/>
      <c r="CN259" s="1394"/>
      <c r="CO259" s="1343"/>
      <c r="CP259" s="1343"/>
      <c r="CQ259" s="1343"/>
      <c r="CR259" s="1344"/>
      <c r="CS259" s="1394"/>
      <c r="CT259" s="1343"/>
      <c r="CU259" s="1343"/>
      <c r="CV259" s="1343"/>
      <c r="CW259" s="1344"/>
      <c r="CX259" s="1394"/>
      <c r="CY259" s="1343"/>
      <c r="CZ259" s="1343"/>
      <c r="DA259" s="1343"/>
      <c r="DB259" s="1344"/>
      <c r="DC259" s="1343"/>
      <c r="DD259" s="1343"/>
      <c r="DE259" s="1343"/>
      <c r="DF259" s="1343"/>
      <c r="DG259" s="1344"/>
      <c r="DH259" s="1394"/>
      <c r="DI259" s="1343"/>
      <c r="DJ259" s="1343"/>
      <c r="DK259" s="1343"/>
      <c r="DL259" s="1344"/>
      <c r="DM259" s="1775"/>
      <c r="DN259" s="1776"/>
      <c r="DO259" s="1776"/>
      <c r="DP259" s="1777"/>
      <c r="DQ259" s="1776"/>
      <c r="DR259" s="1776"/>
      <c r="DS259" s="1776"/>
      <c r="DT259" s="1777"/>
      <c r="DU259" s="1352"/>
      <c r="DV259" s="1696"/>
      <c r="DW259" s="1778"/>
    </row>
    <row r="260" spans="1:127" s="390" customFormat="1" ht="15.75" customHeight="1">
      <c r="A260" s="1085" t="s">
        <v>1033</v>
      </c>
      <c r="B260" s="1045">
        <v>251</v>
      </c>
      <c r="C260" s="1006"/>
      <c r="D260" s="1006"/>
      <c r="E260" s="1006"/>
      <c r="F260" s="1006"/>
      <c r="G260" s="1006"/>
      <c r="H260" s="1006"/>
      <c r="I260" s="1006"/>
      <c r="J260" s="1006"/>
      <c r="K260" s="1006"/>
      <c r="L260" s="1006"/>
      <c r="M260" s="1045"/>
      <c r="N260" s="1006"/>
      <c r="O260" s="1006"/>
      <c r="P260" s="1006"/>
      <c r="Q260" s="1006"/>
      <c r="R260" s="1006"/>
      <c r="S260" s="1006"/>
      <c r="T260" s="1007"/>
      <c r="U260" s="1086" t="s">
        <v>3010</v>
      </c>
      <c r="V260" s="1087" t="s">
        <v>3011</v>
      </c>
      <c r="W260" s="1087" t="s">
        <v>1936</v>
      </c>
      <c r="X260" s="1088" t="s">
        <v>3012</v>
      </c>
      <c r="Y260" s="1089" t="s">
        <v>3013</v>
      </c>
      <c r="Z260" s="1090" t="s">
        <v>3014</v>
      </c>
      <c r="AA260" s="1091" t="s">
        <v>1971</v>
      </c>
      <c r="AB260" s="1092">
        <v>0.1</v>
      </c>
      <c r="AC260" s="1092" t="s">
        <v>1971</v>
      </c>
      <c r="AD260" s="1092" t="s">
        <v>1971</v>
      </c>
      <c r="AE260" s="1092">
        <v>0.9</v>
      </c>
      <c r="AF260" s="1092" t="s">
        <v>1971</v>
      </c>
      <c r="AG260" s="1092" t="s">
        <v>1971</v>
      </c>
      <c r="AH260" s="1092" t="s">
        <v>1971</v>
      </c>
      <c r="AI260" s="1093">
        <f t="shared" si="3"/>
        <v>1</v>
      </c>
      <c r="AJ260" s="1094" t="s">
        <v>963</v>
      </c>
      <c r="AK260" s="1094" t="s">
        <v>1971</v>
      </c>
      <c r="AL260" s="1094" t="s">
        <v>1971</v>
      </c>
      <c r="AM260" s="1095" t="s">
        <v>2146</v>
      </c>
      <c r="AN260" s="1006" t="s">
        <v>991</v>
      </c>
      <c r="AO260" s="1006" t="s">
        <v>2857</v>
      </c>
      <c r="AP260" s="1309">
        <v>0</v>
      </c>
      <c r="AQ260" s="1064" t="s">
        <v>966</v>
      </c>
      <c r="AR260" s="1097" t="s">
        <v>1971</v>
      </c>
      <c r="AS260" s="1098"/>
      <c r="AT260" s="1088"/>
      <c r="AU260" s="1088"/>
      <c r="AV260" s="1088"/>
      <c r="AW260" s="1099"/>
      <c r="AX260" s="1100"/>
      <c r="AY260" s="1063"/>
      <c r="AZ260" s="1064"/>
      <c r="BA260" s="1064"/>
      <c r="BB260" s="1064"/>
      <c r="BC260" s="1064"/>
      <c r="BD260" s="1064"/>
      <c r="BE260" s="1064"/>
      <c r="BF260" s="1064"/>
      <c r="BG260" s="1064"/>
      <c r="BH260" s="1064"/>
      <c r="BI260" s="1394"/>
      <c r="BJ260" s="1343"/>
      <c r="BK260" s="1343"/>
      <c r="BL260" s="1343"/>
      <c r="BM260" s="1343"/>
      <c r="BN260" s="1063"/>
      <c r="BO260" s="1064"/>
      <c r="BP260" s="1064"/>
      <c r="BQ260" s="1064"/>
      <c r="BR260" s="1064"/>
      <c r="BS260" s="1103"/>
      <c r="BT260" s="1064"/>
      <c r="BU260" s="1064"/>
      <c r="BV260" s="1064"/>
      <c r="BW260" s="1104"/>
      <c r="BX260" s="1103"/>
      <c r="BY260" s="1064"/>
      <c r="BZ260" s="1064"/>
      <c r="CA260" s="1064"/>
      <c r="CB260" s="1104"/>
      <c r="CC260" s="1105"/>
      <c r="CD260" s="1351"/>
      <c r="CE260" s="1352"/>
      <c r="CF260" s="1352"/>
      <c r="CG260" s="1352"/>
      <c r="CH260" s="1414"/>
      <c r="CI260" s="1394"/>
      <c r="CJ260" s="1343"/>
      <c r="CK260" s="1343"/>
      <c r="CL260" s="1343"/>
      <c r="CM260" s="1344"/>
      <c r="CN260" s="1394"/>
      <c r="CO260" s="1343"/>
      <c r="CP260" s="1343"/>
      <c r="CQ260" s="1343"/>
      <c r="CR260" s="1344"/>
      <c r="CS260" s="1394"/>
      <c r="CT260" s="1343"/>
      <c r="CU260" s="1343"/>
      <c r="CV260" s="1343"/>
      <c r="CW260" s="1344"/>
      <c r="CX260" s="1394"/>
      <c r="CY260" s="1343"/>
      <c r="CZ260" s="1343"/>
      <c r="DA260" s="1343"/>
      <c r="DB260" s="1344"/>
      <c r="DC260" s="1343"/>
      <c r="DD260" s="1343"/>
      <c r="DE260" s="1343"/>
      <c r="DF260" s="1343"/>
      <c r="DG260" s="1344"/>
      <c r="DH260" s="1394"/>
      <c r="DI260" s="1343"/>
      <c r="DJ260" s="1343"/>
      <c r="DK260" s="1343"/>
      <c r="DL260" s="1344"/>
      <c r="DM260" s="1775"/>
      <c r="DN260" s="1776"/>
      <c r="DO260" s="1776"/>
      <c r="DP260" s="1777"/>
      <c r="DQ260" s="1776"/>
      <c r="DR260" s="1776"/>
      <c r="DS260" s="1776"/>
      <c r="DT260" s="1777"/>
      <c r="DU260" s="1352"/>
      <c r="DV260" s="1696"/>
      <c r="DW260" s="1778"/>
    </row>
    <row r="261" spans="1:127" s="390" customFormat="1" ht="15.75" customHeight="1">
      <c r="A261" s="1085" t="s">
        <v>1033</v>
      </c>
      <c r="B261" s="1045">
        <v>252</v>
      </c>
      <c r="C261" s="1006"/>
      <c r="D261" s="1006"/>
      <c r="E261" s="1006"/>
      <c r="F261" s="1006"/>
      <c r="G261" s="1006"/>
      <c r="H261" s="1006"/>
      <c r="I261" s="1006"/>
      <c r="J261" s="1006"/>
      <c r="K261" s="1006"/>
      <c r="L261" s="1006"/>
      <c r="M261" s="1045"/>
      <c r="N261" s="1006"/>
      <c r="O261" s="1006"/>
      <c r="P261" s="1006"/>
      <c r="Q261" s="1006"/>
      <c r="R261" s="1006"/>
      <c r="S261" s="1006"/>
      <c r="T261" s="1007"/>
      <c r="U261" s="1086" t="s">
        <v>3015</v>
      </c>
      <c r="V261" s="1087" t="s">
        <v>3016</v>
      </c>
      <c r="W261" s="1087" t="s">
        <v>1936</v>
      </c>
      <c r="X261" s="1088" t="s">
        <v>3017</v>
      </c>
      <c r="Y261" s="1089" t="s">
        <v>658</v>
      </c>
      <c r="Z261" s="1090" t="s">
        <v>3018</v>
      </c>
      <c r="AA261" s="1091" t="s">
        <v>1971</v>
      </c>
      <c r="AB261" s="1092">
        <v>0.5</v>
      </c>
      <c r="AC261" s="1092" t="s">
        <v>1971</v>
      </c>
      <c r="AD261" s="1092" t="s">
        <v>1971</v>
      </c>
      <c r="AE261" s="1092">
        <v>0.5</v>
      </c>
      <c r="AF261" s="1092" t="s">
        <v>1971</v>
      </c>
      <c r="AG261" s="1092" t="s">
        <v>1971</v>
      </c>
      <c r="AH261" s="1092" t="s">
        <v>1971</v>
      </c>
      <c r="AI261" s="1093">
        <f t="shared" si="3"/>
        <v>1</v>
      </c>
      <c r="AJ261" s="1094" t="s">
        <v>963</v>
      </c>
      <c r="AK261" s="1094" t="s">
        <v>1971</v>
      </c>
      <c r="AL261" s="1094" t="s">
        <v>1971</v>
      </c>
      <c r="AM261" s="1095" t="s">
        <v>2146</v>
      </c>
      <c r="AN261" s="1006" t="s">
        <v>293</v>
      </c>
      <c r="AO261" s="1006" t="s">
        <v>4791</v>
      </c>
      <c r="AP261" s="1296">
        <v>1</v>
      </c>
      <c r="AQ261" s="1064" t="s">
        <v>966</v>
      </c>
      <c r="AR261" s="1097" t="s">
        <v>658</v>
      </c>
      <c r="AS261" s="1098"/>
      <c r="AT261" s="1088"/>
      <c r="AU261" s="1088"/>
      <c r="AV261" s="1088"/>
      <c r="AW261" s="1099"/>
      <c r="AX261" s="1100"/>
      <c r="AY261" s="1063"/>
      <c r="AZ261" s="1064"/>
      <c r="BA261" s="1064"/>
      <c r="BB261" s="1064"/>
      <c r="BC261" s="1064"/>
      <c r="BD261" s="1064"/>
      <c r="BE261" s="1064"/>
      <c r="BF261" s="1064"/>
      <c r="BG261" s="1064"/>
      <c r="BH261" s="1064"/>
      <c r="BI261" s="1063" t="s">
        <v>4836</v>
      </c>
      <c r="BJ261" s="1064" t="s">
        <v>4837</v>
      </c>
      <c r="BK261" s="1064" t="s">
        <v>4813</v>
      </c>
      <c r="BL261" s="1064" t="s">
        <v>4838</v>
      </c>
      <c r="BM261" s="1064" t="s">
        <v>4839</v>
      </c>
      <c r="BN261" s="1063"/>
      <c r="BO261" s="1064"/>
      <c r="BP261" s="1064"/>
      <c r="BQ261" s="1064"/>
      <c r="BR261" s="1064"/>
      <c r="BS261" s="1103"/>
      <c r="BT261" s="1064"/>
      <c r="BU261" s="1064"/>
      <c r="BV261" s="1064"/>
      <c r="BW261" s="1104"/>
      <c r="BX261" s="1103"/>
      <c r="BY261" s="1064"/>
      <c r="BZ261" s="1064"/>
      <c r="CA261" s="1064"/>
      <c r="CB261" s="1104"/>
      <c r="CC261" s="1105"/>
      <c r="CD261" s="1106" t="s">
        <v>1971</v>
      </c>
      <c r="CE261" s="1107" t="s">
        <v>1971</v>
      </c>
      <c r="CF261" s="1107" t="s">
        <v>1971</v>
      </c>
      <c r="CG261" s="1107" t="s">
        <v>1971</v>
      </c>
      <c r="CH261" s="1108" t="s">
        <v>1971</v>
      </c>
      <c r="CI261" s="1063" t="s">
        <v>1971</v>
      </c>
      <c r="CJ261" s="1064" t="s">
        <v>1971</v>
      </c>
      <c r="CK261" s="1064" t="s">
        <v>1971</v>
      </c>
      <c r="CL261" s="1064" t="s">
        <v>1971</v>
      </c>
      <c r="CM261" s="1105" t="s">
        <v>1971</v>
      </c>
      <c r="CN261" s="1063" t="s">
        <v>1971</v>
      </c>
      <c r="CO261" s="1064" t="s">
        <v>1971</v>
      </c>
      <c r="CP261" s="1064" t="s">
        <v>1971</v>
      </c>
      <c r="CQ261" s="1064" t="s">
        <v>1971</v>
      </c>
      <c r="CR261" s="1105" t="s">
        <v>1971</v>
      </c>
      <c r="CS261" s="1063" t="s">
        <v>1971</v>
      </c>
      <c r="CT261" s="1064" t="s">
        <v>1971</v>
      </c>
      <c r="CU261" s="1064" t="s">
        <v>1971</v>
      </c>
      <c r="CV261" s="1064" t="s">
        <v>1971</v>
      </c>
      <c r="CW261" s="1105" t="s">
        <v>1971</v>
      </c>
      <c r="CX261" s="1063" t="s">
        <v>1971</v>
      </c>
      <c r="CY261" s="1064" t="s">
        <v>1971</v>
      </c>
      <c r="CZ261" s="1064" t="s">
        <v>1971</v>
      </c>
      <c r="DA261" s="1064" t="s">
        <v>1971</v>
      </c>
      <c r="DB261" s="1105" t="s">
        <v>1971</v>
      </c>
      <c r="DC261" s="1064" t="s">
        <v>1971</v>
      </c>
      <c r="DD261" s="1064" t="s">
        <v>1971</v>
      </c>
      <c r="DE261" s="1064" t="s">
        <v>1971</v>
      </c>
      <c r="DF261" s="1064" t="s">
        <v>1971</v>
      </c>
      <c r="DG261" s="1105" t="s">
        <v>1971</v>
      </c>
      <c r="DH261" s="1063" t="s">
        <v>1971</v>
      </c>
      <c r="DI261" s="1064" t="s">
        <v>1971</v>
      </c>
      <c r="DJ261" s="1064" t="s">
        <v>1971</v>
      </c>
      <c r="DK261" s="1064" t="s">
        <v>1971</v>
      </c>
      <c r="DL261" s="1105" t="s">
        <v>1971</v>
      </c>
      <c r="DM261" s="1109" t="s">
        <v>1971</v>
      </c>
      <c r="DN261" s="1110" t="s">
        <v>1971</v>
      </c>
      <c r="DO261" s="1110" t="s">
        <v>1971</v>
      </c>
      <c r="DP261" s="1111" t="s">
        <v>1971</v>
      </c>
      <c r="DQ261" s="1110" t="s">
        <v>1971</v>
      </c>
      <c r="DR261" s="1110" t="s">
        <v>1971</v>
      </c>
      <c r="DS261" s="1110" t="s">
        <v>1971</v>
      </c>
      <c r="DT261" s="1111" t="s">
        <v>1971</v>
      </c>
      <c r="DU261" s="1107" t="s">
        <v>1971</v>
      </c>
      <c r="DV261" s="1112">
        <v>1</v>
      </c>
      <c r="DW261" s="1113" t="s">
        <v>1971</v>
      </c>
    </row>
    <row r="262" spans="1:127" s="390" customFormat="1" ht="15.75" customHeight="1">
      <c r="A262" s="1085" t="s">
        <v>1033</v>
      </c>
      <c r="B262" s="1045">
        <v>253</v>
      </c>
      <c r="C262" s="1006"/>
      <c r="D262" s="1006"/>
      <c r="E262" s="1006"/>
      <c r="F262" s="1006"/>
      <c r="G262" s="1006"/>
      <c r="H262" s="1006"/>
      <c r="I262" s="1006"/>
      <c r="J262" s="1006"/>
      <c r="K262" s="1006"/>
      <c r="L262" s="1006"/>
      <c r="M262" s="1045"/>
      <c r="N262" s="1006"/>
      <c r="O262" s="1006"/>
      <c r="P262" s="1006"/>
      <c r="Q262" s="1006"/>
      <c r="R262" s="1006"/>
      <c r="S262" s="1006"/>
      <c r="T262" s="1007"/>
      <c r="U262" s="1086" t="s">
        <v>3020</v>
      </c>
      <c r="V262" s="1087" t="s">
        <v>3016</v>
      </c>
      <c r="W262" s="1087" t="s">
        <v>1936</v>
      </c>
      <c r="X262" s="1088" t="s">
        <v>3021</v>
      </c>
      <c r="Y262" s="1089" t="s">
        <v>3022</v>
      </c>
      <c r="Z262" s="1090" t="s">
        <v>3023</v>
      </c>
      <c r="AA262" s="1091" t="s">
        <v>1971</v>
      </c>
      <c r="AB262" s="1092">
        <v>0.5</v>
      </c>
      <c r="AC262" s="1092" t="s">
        <v>1971</v>
      </c>
      <c r="AD262" s="1092" t="s">
        <v>1971</v>
      </c>
      <c r="AE262" s="1092">
        <v>0.5</v>
      </c>
      <c r="AF262" s="1092" t="s">
        <v>1971</v>
      </c>
      <c r="AG262" s="1092" t="s">
        <v>1971</v>
      </c>
      <c r="AH262" s="1092" t="s">
        <v>1971</v>
      </c>
      <c r="AI262" s="1093">
        <f t="shared" si="3"/>
        <v>1</v>
      </c>
      <c r="AJ262" s="1094" t="s">
        <v>963</v>
      </c>
      <c r="AK262" s="1094" t="s">
        <v>1971</v>
      </c>
      <c r="AL262" s="1094" t="s">
        <v>1971</v>
      </c>
      <c r="AM262" s="1095" t="s">
        <v>2146</v>
      </c>
      <c r="AN262" s="844" t="s">
        <v>1039</v>
      </c>
      <c r="AO262" s="1326" t="s">
        <v>3002</v>
      </c>
      <c r="AP262" s="1309">
        <v>1</v>
      </c>
      <c r="AQ262" s="1064" t="s">
        <v>966</v>
      </c>
      <c r="AR262" s="1097" t="s">
        <v>1971</v>
      </c>
      <c r="AS262" s="1098"/>
      <c r="AT262" s="1088"/>
      <c r="AU262" s="1088"/>
      <c r="AV262" s="1088"/>
      <c r="AW262" s="1099"/>
      <c r="AX262" s="1100"/>
      <c r="AY262" s="1063"/>
      <c r="AZ262" s="1064"/>
      <c r="BA262" s="1064"/>
      <c r="BB262" s="1064"/>
      <c r="BC262" s="1064"/>
      <c r="BD262" s="1064"/>
      <c r="BE262" s="1064"/>
      <c r="BF262" s="1064"/>
      <c r="BG262" s="1064"/>
      <c r="BH262" s="1064"/>
      <c r="BI262" s="1394"/>
      <c r="BJ262" s="1343"/>
      <c r="BK262" s="1343"/>
      <c r="BL262" s="1343"/>
      <c r="BM262" s="1343"/>
      <c r="BN262" s="1063"/>
      <c r="BO262" s="1064"/>
      <c r="BP262" s="1064"/>
      <c r="BQ262" s="1064"/>
      <c r="BR262" s="1064"/>
      <c r="BS262" s="1103"/>
      <c r="BT262" s="1064"/>
      <c r="BU262" s="1064"/>
      <c r="BV262" s="1064"/>
      <c r="BW262" s="1104"/>
      <c r="BX262" s="1103"/>
      <c r="BY262" s="1064"/>
      <c r="BZ262" s="1064"/>
      <c r="CA262" s="1064"/>
      <c r="CB262" s="1104"/>
      <c r="CC262" s="1105"/>
      <c r="CD262" s="1351"/>
      <c r="CE262" s="1352"/>
      <c r="CF262" s="1352"/>
      <c r="CG262" s="1352"/>
      <c r="CH262" s="1414"/>
      <c r="CI262" s="1394"/>
      <c r="CJ262" s="1343"/>
      <c r="CK262" s="1343"/>
      <c r="CL262" s="1343"/>
      <c r="CM262" s="1344"/>
      <c r="CN262" s="1394"/>
      <c r="CO262" s="1343"/>
      <c r="CP262" s="1343"/>
      <c r="CQ262" s="1343"/>
      <c r="CR262" s="1344"/>
      <c r="CS262" s="1394"/>
      <c r="CT262" s="1343"/>
      <c r="CU262" s="1343"/>
      <c r="CV262" s="1343"/>
      <c r="CW262" s="1344"/>
      <c r="CX262" s="1394"/>
      <c r="CY262" s="1343"/>
      <c r="CZ262" s="1343"/>
      <c r="DA262" s="1343"/>
      <c r="DB262" s="1344"/>
      <c r="DC262" s="1343"/>
      <c r="DD262" s="1343"/>
      <c r="DE262" s="1343"/>
      <c r="DF262" s="1343"/>
      <c r="DG262" s="1344"/>
      <c r="DH262" s="1394"/>
      <c r="DI262" s="1343"/>
      <c r="DJ262" s="1343"/>
      <c r="DK262" s="1343"/>
      <c r="DL262" s="1344"/>
      <c r="DM262" s="1775"/>
      <c r="DN262" s="1776"/>
      <c r="DO262" s="1776"/>
      <c r="DP262" s="1777"/>
      <c r="DQ262" s="1776"/>
      <c r="DR262" s="1776"/>
      <c r="DS262" s="1776"/>
      <c r="DT262" s="1777"/>
      <c r="DU262" s="1352"/>
      <c r="DV262" s="1696"/>
      <c r="DW262" s="1778"/>
    </row>
    <row r="263" spans="1:127" s="390" customFormat="1" ht="15.75" customHeight="1">
      <c r="A263" s="1085" t="s">
        <v>1033</v>
      </c>
      <c r="B263" s="1045">
        <v>254</v>
      </c>
      <c r="C263" s="1006"/>
      <c r="D263" s="1006"/>
      <c r="E263" s="1006"/>
      <c r="F263" s="1006"/>
      <c r="G263" s="1006"/>
      <c r="H263" s="1006"/>
      <c r="I263" s="1006"/>
      <c r="J263" s="1006"/>
      <c r="K263" s="1006"/>
      <c r="L263" s="1006"/>
      <c r="M263" s="1045"/>
      <c r="N263" s="1006"/>
      <c r="O263" s="1006"/>
      <c r="P263" s="1006"/>
      <c r="Q263" s="1006"/>
      <c r="R263" s="1006"/>
      <c r="S263" s="1006"/>
      <c r="T263" s="1007"/>
      <c r="U263" s="1086" t="s">
        <v>3024</v>
      </c>
      <c r="V263" s="1087" t="s">
        <v>3025</v>
      </c>
      <c r="W263" s="1087" t="s">
        <v>1936</v>
      </c>
      <c r="X263" s="1088" t="s">
        <v>3026</v>
      </c>
      <c r="Y263" s="1089" t="s">
        <v>2595</v>
      </c>
      <c r="Z263" s="1090" t="s">
        <v>3027</v>
      </c>
      <c r="AA263" s="1091" t="s">
        <v>1971</v>
      </c>
      <c r="AB263" s="1092">
        <v>0.5</v>
      </c>
      <c r="AC263" s="1092" t="s">
        <v>1971</v>
      </c>
      <c r="AD263" s="1092" t="s">
        <v>1971</v>
      </c>
      <c r="AE263" s="1092">
        <v>0.5</v>
      </c>
      <c r="AF263" s="1092" t="s">
        <v>1971</v>
      </c>
      <c r="AG263" s="1092" t="s">
        <v>1971</v>
      </c>
      <c r="AH263" s="1092" t="s">
        <v>1971</v>
      </c>
      <c r="AI263" s="1093">
        <f t="shared" si="3"/>
        <v>1</v>
      </c>
      <c r="AJ263" s="1094" t="s">
        <v>963</v>
      </c>
      <c r="AK263" s="1094" t="s">
        <v>1971</v>
      </c>
      <c r="AL263" s="1094" t="s">
        <v>1971</v>
      </c>
      <c r="AM263" s="1095" t="s">
        <v>2146</v>
      </c>
      <c r="AN263" s="1006" t="s">
        <v>991</v>
      </c>
      <c r="AO263" s="1006" t="s">
        <v>3028</v>
      </c>
      <c r="AP263" s="1309">
        <v>0</v>
      </c>
      <c r="AQ263" s="1064">
        <v>0</v>
      </c>
      <c r="AR263" s="1097" t="s">
        <v>1971</v>
      </c>
      <c r="AS263" s="1098"/>
      <c r="AT263" s="1088"/>
      <c r="AU263" s="1088"/>
      <c r="AV263" s="1088"/>
      <c r="AW263" s="1099"/>
      <c r="AX263" s="1100"/>
      <c r="AY263" s="1063"/>
      <c r="AZ263" s="1064"/>
      <c r="BA263" s="1064"/>
      <c r="BB263" s="1064"/>
      <c r="BC263" s="1064"/>
      <c r="BD263" s="1064"/>
      <c r="BE263" s="1064"/>
      <c r="BF263" s="1064"/>
      <c r="BG263" s="1064"/>
      <c r="BH263" s="1064"/>
      <c r="BI263" s="1394"/>
      <c r="BJ263" s="1343"/>
      <c r="BK263" s="1343"/>
      <c r="BL263" s="1343"/>
      <c r="BM263" s="1343"/>
      <c r="BN263" s="1063"/>
      <c r="BO263" s="1064"/>
      <c r="BP263" s="1064"/>
      <c r="BQ263" s="1064"/>
      <c r="BR263" s="1064"/>
      <c r="BS263" s="1103"/>
      <c r="BT263" s="1064"/>
      <c r="BU263" s="1064"/>
      <c r="BV263" s="1064"/>
      <c r="BW263" s="1104"/>
      <c r="BX263" s="1103"/>
      <c r="BY263" s="1064"/>
      <c r="BZ263" s="1064"/>
      <c r="CA263" s="1064"/>
      <c r="CB263" s="1104"/>
      <c r="CC263" s="1105"/>
      <c r="CD263" s="1351"/>
      <c r="CE263" s="1352"/>
      <c r="CF263" s="1352"/>
      <c r="CG263" s="1352"/>
      <c r="CH263" s="1414"/>
      <c r="CI263" s="1394"/>
      <c r="CJ263" s="1343"/>
      <c r="CK263" s="1343"/>
      <c r="CL263" s="1343"/>
      <c r="CM263" s="1344"/>
      <c r="CN263" s="1394"/>
      <c r="CO263" s="1343"/>
      <c r="CP263" s="1343"/>
      <c r="CQ263" s="1343"/>
      <c r="CR263" s="1344"/>
      <c r="CS263" s="1394"/>
      <c r="CT263" s="1343"/>
      <c r="CU263" s="1343"/>
      <c r="CV263" s="1343"/>
      <c r="CW263" s="1344"/>
      <c r="CX263" s="1394"/>
      <c r="CY263" s="1343"/>
      <c r="CZ263" s="1343"/>
      <c r="DA263" s="1343"/>
      <c r="DB263" s="1344"/>
      <c r="DC263" s="1343"/>
      <c r="DD263" s="1343"/>
      <c r="DE263" s="1343"/>
      <c r="DF263" s="1343"/>
      <c r="DG263" s="1344"/>
      <c r="DH263" s="1394"/>
      <c r="DI263" s="1343"/>
      <c r="DJ263" s="1343"/>
      <c r="DK263" s="1343"/>
      <c r="DL263" s="1344"/>
      <c r="DM263" s="1775"/>
      <c r="DN263" s="1776"/>
      <c r="DO263" s="1776"/>
      <c r="DP263" s="1777"/>
      <c r="DQ263" s="1776"/>
      <c r="DR263" s="1776"/>
      <c r="DS263" s="1776"/>
      <c r="DT263" s="1777"/>
      <c r="DU263" s="1352"/>
      <c r="DV263" s="1696"/>
      <c r="DW263" s="1778"/>
    </row>
    <row r="264" spans="1:127" s="390" customFormat="1" ht="15.75" customHeight="1">
      <c r="A264" s="1085" t="s">
        <v>1033</v>
      </c>
      <c r="B264" s="1045">
        <v>255</v>
      </c>
      <c r="C264" s="1006"/>
      <c r="D264" s="1006"/>
      <c r="E264" s="1006"/>
      <c r="F264" s="1006"/>
      <c r="G264" s="1006"/>
      <c r="H264" s="1006"/>
      <c r="I264" s="1006"/>
      <c r="J264" s="1006"/>
      <c r="K264" s="1006"/>
      <c r="L264" s="1006"/>
      <c r="M264" s="1045"/>
      <c r="N264" s="1006"/>
      <c r="O264" s="1006"/>
      <c r="P264" s="1006"/>
      <c r="Q264" s="1006"/>
      <c r="R264" s="1006"/>
      <c r="S264" s="1006"/>
      <c r="T264" s="1007"/>
      <c r="U264" s="1086" t="s">
        <v>3029</v>
      </c>
      <c r="V264" s="1087" t="s">
        <v>3025</v>
      </c>
      <c r="W264" s="1087" t="s">
        <v>1936</v>
      </c>
      <c r="X264" s="1088" t="s">
        <v>3030</v>
      </c>
      <c r="Y264" s="1089" t="s">
        <v>3031</v>
      </c>
      <c r="Z264" s="1090" t="s">
        <v>3032</v>
      </c>
      <c r="AA264" s="1091" t="s">
        <v>1971</v>
      </c>
      <c r="AB264" s="1092">
        <v>0.25</v>
      </c>
      <c r="AC264" s="1092" t="s">
        <v>1971</v>
      </c>
      <c r="AD264" s="1092" t="s">
        <v>1971</v>
      </c>
      <c r="AE264" s="1092">
        <v>0.75</v>
      </c>
      <c r="AF264" s="1092" t="s">
        <v>1971</v>
      </c>
      <c r="AG264" s="1092" t="s">
        <v>1971</v>
      </c>
      <c r="AH264" s="1092" t="s">
        <v>1971</v>
      </c>
      <c r="AI264" s="1093">
        <f t="shared" si="3"/>
        <v>1</v>
      </c>
      <c r="AJ264" s="1094" t="s">
        <v>988</v>
      </c>
      <c r="AK264" s="1094" t="s">
        <v>964</v>
      </c>
      <c r="AL264" s="1094" t="s">
        <v>965</v>
      </c>
      <c r="AM264" s="1095" t="s">
        <v>2146</v>
      </c>
      <c r="AN264" s="1006" t="s">
        <v>293</v>
      </c>
      <c r="AO264" s="1006" t="s">
        <v>3033</v>
      </c>
      <c r="AP264" s="1309">
        <v>2</v>
      </c>
      <c r="AQ264" s="1064" t="s">
        <v>978</v>
      </c>
      <c r="AR264" s="1097" t="s">
        <v>1971</v>
      </c>
      <c r="AS264" s="1098"/>
      <c r="AT264" s="1088"/>
      <c r="AU264" s="1088"/>
      <c r="AV264" s="1088"/>
      <c r="AW264" s="1099"/>
      <c r="AX264" s="1100"/>
      <c r="AY264" s="1063"/>
      <c r="AZ264" s="1064"/>
      <c r="BA264" s="1064"/>
      <c r="BB264" s="1064"/>
      <c r="BC264" s="1064"/>
      <c r="BD264" s="1064"/>
      <c r="BE264" s="1064"/>
      <c r="BF264" s="1064"/>
      <c r="BG264" s="1064"/>
      <c r="BH264" s="1064"/>
      <c r="BI264" s="1394"/>
      <c r="BJ264" s="1343"/>
      <c r="BK264" s="1343"/>
      <c r="BL264" s="1343"/>
      <c r="BM264" s="1343"/>
      <c r="BN264" s="1063"/>
      <c r="BO264" s="1064"/>
      <c r="BP264" s="1064"/>
      <c r="BQ264" s="1064"/>
      <c r="BR264" s="1064"/>
      <c r="BS264" s="1103"/>
      <c r="BT264" s="1064"/>
      <c r="BU264" s="1064"/>
      <c r="BV264" s="1064"/>
      <c r="BW264" s="1104"/>
      <c r="BX264" s="1103"/>
      <c r="BY264" s="1064"/>
      <c r="BZ264" s="1064"/>
      <c r="CA264" s="1064"/>
      <c r="CB264" s="1104"/>
      <c r="CC264" s="1105"/>
      <c r="CD264" s="1351"/>
      <c r="CE264" s="1352"/>
      <c r="CF264" s="1352"/>
      <c r="CG264" s="1352"/>
      <c r="CH264" s="1414"/>
      <c r="CI264" s="1394"/>
      <c r="CJ264" s="1343"/>
      <c r="CK264" s="1343"/>
      <c r="CL264" s="1343"/>
      <c r="CM264" s="1344"/>
      <c r="CN264" s="1394"/>
      <c r="CO264" s="1343"/>
      <c r="CP264" s="1343"/>
      <c r="CQ264" s="1343"/>
      <c r="CR264" s="1344"/>
      <c r="CS264" s="1394"/>
      <c r="CT264" s="1343"/>
      <c r="CU264" s="1343"/>
      <c r="CV264" s="1343"/>
      <c r="CW264" s="1344"/>
      <c r="CX264" s="1394"/>
      <c r="CY264" s="1343"/>
      <c r="CZ264" s="1343"/>
      <c r="DA264" s="1343"/>
      <c r="DB264" s="1344"/>
      <c r="DC264" s="1343"/>
      <c r="DD264" s="1343"/>
      <c r="DE264" s="1343"/>
      <c r="DF264" s="1343"/>
      <c r="DG264" s="1344"/>
      <c r="DH264" s="1394"/>
      <c r="DI264" s="1343"/>
      <c r="DJ264" s="1343"/>
      <c r="DK264" s="1343"/>
      <c r="DL264" s="1344"/>
      <c r="DM264" s="1775"/>
      <c r="DN264" s="1776"/>
      <c r="DO264" s="1776"/>
      <c r="DP264" s="1777"/>
      <c r="DQ264" s="1776"/>
      <c r="DR264" s="1776"/>
      <c r="DS264" s="1776"/>
      <c r="DT264" s="1777"/>
      <c r="DU264" s="1352"/>
      <c r="DV264" s="1696"/>
      <c r="DW264" s="1778"/>
    </row>
    <row r="265" spans="1:127" s="390" customFormat="1" ht="15.75" customHeight="1">
      <c r="A265" s="1085" t="s">
        <v>1033</v>
      </c>
      <c r="B265" s="1045">
        <v>256</v>
      </c>
      <c r="C265" s="1006"/>
      <c r="D265" s="1006"/>
      <c r="E265" s="1006"/>
      <c r="F265" s="1006"/>
      <c r="G265" s="1006"/>
      <c r="H265" s="1006"/>
      <c r="I265" s="1006"/>
      <c r="J265" s="1006"/>
      <c r="K265" s="1006"/>
      <c r="L265" s="1006"/>
      <c r="M265" s="1045"/>
      <c r="N265" s="1006"/>
      <c r="O265" s="1006"/>
      <c r="P265" s="1006"/>
      <c r="Q265" s="1006"/>
      <c r="R265" s="1006"/>
      <c r="S265" s="1006"/>
      <c r="T265" s="1007"/>
      <c r="U265" s="1086" t="s">
        <v>1164</v>
      </c>
      <c r="V265" s="1087" t="s">
        <v>3025</v>
      </c>
      <c r="W265" s="1087" t="s">
        <v>1936</v>
      </c>
      <c r="X265" s="1088" t="s">
        <v>3034</v>
      </c>
      <c r="Y265" s="1089" t="s">
        <v>1163</v>
      </c>
      <c r="Z265" s="1090" t="s">
        <v>3035</v>
      </c>
      <c r="AA265" s="1091" t="s">
        <v>1971</v>
      </c>
      <c r="AB265" s="1092">
        <v>1</v>
      </c>
      <c r="AC265" s="1092" t="s">
        <v>1971</v>
      </c>
      <c r="AD265" s="1092" t="s">
        <v>1971</v>
      </c>
      <c r="AE265" s="1092" t="s">
        <v>1971</v>
      </c>
      <c r="AF265" s="1092" t="s">
        <v>1971</v>
      </c>
      <c r="AG265" s="1092" t="s">
        <v>1971</v>
      </c>
      <c r="AH265" s="1092" t="s">
        <v>1971</v>
      </c>
      <c r="AI265" s="1093">
        <f t="shared" si="3"/>
        <v>1</v>
      </c>
      <c r="AJ265" s="1094" t="s">
        <v>988</v>
      </c>
      <c r="AK265" s="1094" t="s">
        <v>964</v>
      </c>
      <c r="AL265" s="1414" t="s">
        <v>977</v>
      </c>
      <c r="AM265" s="1095" t="s">
        <v>2146</v>
      </c>
      <c r="AN265" s="1006" t="s">
        <v>293</v>
      </c>
      <c r="AO265" s="1006" t="s">
        <v>3033</v>
      </c>
      <c r="AP265" s="1309">
        <v>2</v>
      </c>
      <c r="AQ265" s="1064" t="s">
        <v>978</v>
      </c>
      <c r="AR265" s="1097" t="s">
        <v>1971</v>
      </c>
      <c r="AS265" s="1098"/>
      <c r="AT265" s="1088"/>
      <c r="AU265" s="1088"/>
      <c r="AV265" s="1088"/>
      <c r="AW265" s="1099"/>
      <c r="AX265" s="1100"/>
      <c r="AY265" s="1063"/>
      <c r="AZ265" s="1064"/>
      <c r="BA265" s="1064"/>
      <c r="BB265" s="1064"/>
      <c r="BC265" s="1064"/>
      <c r="BD265" s="1064"/>
      <c r="BE265" s="1064"/>
      <c r="BF265" s="1064"/>
      <c r="BG265" s="1064"/>
      <c r="BH265" s="1064"/>
      <c r="BI265" s="1394"/>
      <c r="BJ265" s="1343"/>
      <c r="BK265" s="1343"/>
      <c r="BL265" s="1343"/>
      <c r="BM265" s="1343"/>
      <c r="BN265" s="1063"/>
      <c r="BO265" s="1064"/>
      <c r="BP265" s="1064"/>
      <c r="BQ265" s="1064"/>
      <c r="BR265" s="1064"/>
      <c r="BS265" s="1103"/>
      <c r="BT265" s="1064"/>
      <c r="BU265" s="1064"/>
      <c r="BV265" s="1064"/>
      <c r="BW265" s="1104"/>
      <c r="BX265" s="1103"/>
      <c r="BY265" s="1064"/>
      <c r="BZ265" s="1064"/>
      <c r="CA265" s="1064"/>
      <c r="CB265" s="1104"/>
      <c r="CC265" s="1105"/>
      <c r="CD265" s="1351"/>
      <c r="CE265" s="1352"/>
      <c r="CF265" s="1352"/>
      <c r="CG265" s="1352"/>
      <c r="CH265" s="1414"/>
      <c r="CI265" s="1394"/>
      <c r="CJ265" s="1343"/>
      <c r="CK265" s="1343"/>
      <c r="CL265" s="1343"/>
      <c r="CM265" s="1344"/>
      <c r="CN265" s="1394"/>
      <c r="CO265" s="1343"/>
      <c r="CP265" s="1343"/>
      <c r="CQ265" s="1343"/>
      <c r="CR265" s="1344"/>
      <c r="CS265" s="1394"/>
      <c r="CT265" s="1343"/>
      <c r="CU265" s="1343"/>
      <c r="CV265" s="1343"/>
      <c r="CW265" s="1344"/>
      <c r="CX265" s="1394"/>
      <c r="CY265" s="1343"/>
      <c r="CZ265" s="1343"/>
      <c r="DA265" s="1343"/>
      <c r="DB265" s="1344"/>
      <c r="DC265" s="1343"/>
      <c r="DD265" s="1343"/>
      <c r="DE265" s="1343"/>
      <c r="DF265" s="1343"/>
      <c r="DG265" s="1344"/>
      <c r="DH265" s="1394"/>
      <c r="DI265" s="1343"/>
      <c r="DJ265" s="1343"/>
      <c r="DK265" s="1343"/>
      <c r="DL265" s="1344"/>
      <c r="DM265" s="1775"/>
      <c r="DN265" s="1776"/>
      <c r="DO265" s="1776"/>
      <c r="DP265" s="1777"/>
      <c r="DQ265" s="1776"/>
      <c r="DR265" s="1776"/>
      <c r="DS265" s="1776"/>
      <c r="DT265" s="1777"/>
      <c r="DU265" s="1352"/>
      <c r="DV265" s="1696"/>
      <c r="DW265" s="1778"/>
    </row>
    <row r="266" spans="1:127" s="390" customFormat="1" ht="15.75" customHeight="1">
      <c r="A266" s="1085" t="s">
        <v>1033</v>
      </c>
      <c r="B266" s="1045">
        <v>257</v>
      </c>
      <c r="C266" s="1006"/>
      <c r="D266" s="1006"/>
      <c r="E266" s="1006"/>
      <c r="F266" s="1006"/>
      <c r="G266" s="1006"/>
      <c r="H266" s="1006"/>
      <c r="I266" s="1006"/>
      <c r="J266" s="1006"/>
      <c r="K266" s="1006"/>
      <c r="L266" s="1006"/>
      <c r="M266" s="1045"/>
      <c r="N266" s="1006"/>
      <c r="O266" s="1006"/>
      <c r="P266" s="1006"/>
      <c r="Q266" s="1006"/>
      <c r="R266" s="1006"/>
      <c r="S266" s="1006"/>
      <c r="T266" s="1007"/>
      <c r="U266" s="1086" t="s">
        <v>3036</v>
      </c>
      <c r="V266" s="1087" t="s">
        <v>2947</v>
      </c>
      <c r="W266" s="1087" t="s">
        <v>1920</v>
      </c>
      <c r="X266" s="1088" t="s">
        <v>2867</v>
      </c>
      <c r="Y266" s="1089" t="s">
        <v>3037</v>
      </c>
      <c r="Z266" s="1090" t="s">
        <v>3038</v>
      </c>
      <c r="AA266" s="1091">
        <v>0.05</v>
      </c>
      <c r="AB266" s="1092">
        <v>0.95</v>
      </c>
      <c r="AC266" s="1092" t="s">
        <v>1971</v>
      </c>
      <c r="AD266" s="1092" t="s">
        <v>1971</v>
      </c>
      <c r="AE266" s="1092" t="s">
        <v>1971</v>
      </c>
      <c r="AF266" s="1092" t="s">
        <v>1971</v>
      </c>
      <c r="AG266" s="1092" t="s">
        <v>1971</v>
      </c>
      <c r="AH266" s="1092" t="s">
        <v>1971</v>
      </c>
      <c r="AI266" s="1093">
        <f t="shared" ref="AI266:AI329" si="4">SUM(AA266:AH266)</f>
        <v>1</v>
      </c>
      <c r="AJ266" s="1094" t="s">
        <v>984</v>
      </c>
      <c r="AK266" s="1094" t="s">
        <v>964</v>
      </c>
      <c r="AL266" s="1094" t="s">
        <v>977</v>
      </c>
      <c r="AM266" s="1095" t="s">
        <v>1939</v>
      </c>
      <c r="AN266" s="1006" t="s">
        <v>991</v>
      </c>
      <c r="AO266" s="1006" t="s">
        <v>3039</v>
      </c>
      <c r="AP266" s="1309">
        <v>0</v>
      </c>
      <c r="AQ266" s="1064" t="s">
        <v>966</v>
      </c>
      <c r="AR266" s="1097" t="s">
        <v>1971</v>
      </c>
      <c r="AS266" s="1098"/>
      <c r="AT266" s="1088"/>
      <c r="AU266" s="1088"/>
      <c r="AV266" s="1088"/>
      <c r="AW266" s="1099"/>
      <c r="AX266" s="1100"/>
      <c r="AY266" s="1063"/>
      <c r="AZ266" s="1064"/>
      <c r="BA266" s="1064"/>
      <c r="BB266" s="1064"/>
      <c r="BC266" s="1064"/>
      <c r="BD266" s="1064"/>
      <c r="BE266" s="1064"/>
      <c r="BF266" s="1064"/>
      <c r="BG266" s="1064"/>
      <c r="BH266" s="1064"/>
      <c r="BI266" s="1394"/>
      <c r="BJ266" s="1343"/>
      <c r="BK266" s="1343"/>
      <c r="BL266" s="1343"/>
      <c r="BM266" s="1343"/>
      <c r="BN266" s="1063"/>
      <c r="BO266" s="1064"/>
      <c r="BP266" s="1064"/>
      <c r="BQ266" s="1064"/>
      <c r="BR266" s="1064"/>
      <c r="BS266" s="1103"/>
      <c r="BT266" s="1064"/>
      <c r="BU266" s="1064"/>
      <c r="BV266" s="1064"/>
      <c r="BW266" s="1104"/>
      <c r="BX266" s="1103"/>
      <c r="BY266" s="1064"/>
      <c r="BZ266" s="1064"/>
      <c r="CA266" s="1064"/>
      <c r="CB266" s="1104"/>
      <c r="CC266" s="1105"/>
      <c r="CD266" s="1351"/>
      <c r="CE266" s="1352"/>
      <c r="CF266" s="1352"/>
      <c r="CG266" s="1352"/>
      <c r="CH266" s="1414"/>
      <c r="CI266" s="1394"/>
      <c r="CJ266" s="1343"/>
      <c r="CK266" s="1343"/>
      <c r="CL266" s="1343"/>
      <c r="CM266" s="1344"/>
      <c r="CN266" s="1394"/>
      <c r="CO266" s="1343"/>
      <c r="CP266" s="1343"/>
      <c r="CQ266" s="1343"/>
      <c r="CR266" s="1344"/>
      <c r="CS266" s="1394"/>
      <c r="CT266" s="1343"/>
      <c r="CU266" s="1343"/>
      <c r="CV266" s="1343"/>
      <c r="CW266" s="1344"/>
      <c r="CX266" s="1394"/>
      <c r="CY266" s="1343"/>
      <c r="CZ266" s="1343"/>
      <c r="DA266" s="1343"/>
      <c r="DB266" s="1344"/>
      <c r="DC266" s="1343"/>
      <c r="DD266" s="1343"/>
      <c r="DE266" s="1343"/>
      <c r="DF266" s="1343"/>
      <c r="DG266" s="1344"/>
      <c r="DH266" s="1394"/>
      <c r="DI266" s="1343"/>
      <c r="DJ266" s="1343"/>
      <c r="DK266" s="1343"/>
      <c r="DL266" s="1344"/>
      <c r="DM266" s="1775"/>
      <c r="DN266" s="1776"/>
      <c r="DO266" s="1776"/>
      <c r="DP266" s="1777"/>
      <c r="DQ266" s="1776"/>
      <c r="DR266" s="1776"/>
      <c r="DS266" s="1776"/>
      <c r="DT266" s="1777"/>
      <c r="DU266" s="1352"/>
      <c r="DV266" s="1696"/>
      <c r="DW266" s="1778"/>
    </row>
    <row r="267" spans="1:127" s="390" customFormat="1" ht="15.75" customHeight="1">
      <c r="A267" s="1085" t="s">
        <v>1033</v>
      </c>
      <c r="B267" s="1045">
        <v>258</v>
      </c>
      <c r="C267" s="1006"/>
      <c r="D267" s="1006"/>
      <c r="E267" s="1006"/>
      <c r="F267" s="1006"/>
      <c r="G267" s="1006"/>
      <c r="H267" s="1006"/>
      <c r="I267" s="1006"/>
      <c r="J267" s="1006"/>
      <c r="K267" s="1006"/>
      <c r="L267" s="1006"/>
      <c r="M267" s="1045"/>
      <c r="N267" s="1006"/>
      <c r="O267" s="1006"/>
      <c r="P267" s="1006"/>
      <c r="Q267" s="1006"/>
      <c r="R267" s="1006"/>
      <c r="S267" s="1006"/>
      <c r="T267" s="1007"/>
      <c r="U267" s="1086" t="s">
        <v>3040</v>
      </c>
      <c r="V267" s="1087" t="s">
        <v>2947</v>
      </c>
      <c r="W267" s="1087" t="s">
        <v>1936</v>
      </c>
      <c r="X267" s="1088" t="s">
        <v>2871</v>
      </c>
      <c r="Y267" s="1089" t="s">
        <v>2181</v>
      </c>
      <c r="Z267" s="1090" t="s">
        <v>3041</v>
      </c>
      <c r="AA267" s="1091">
        <v>0.1</v>
      </c>
      <c r="AB267" s="1092">
        <v>0.9</v>
      </c>
      <c r="AC267" s="1092" t="s">
        <v>1971</v>
      </c>
      <c r="AD267" s="1092" t="s">
        <v>1971</v>
      </c>
      <c r="AE267" s="1092" t="s">
        <v>1971</v>
      </c>
      <c r="AF267" s="1092" t="s">
        <v>1971</v>
      </c>
      <c r="AG267" s="1092" t="s">
        <v>1971</v>
      </c>
      <c r="AH267" s="1092" t="s">
        <v>1971</v>
      </c>
      <c r="AI267" s="1093">
        <f t="shared" si="4"/>
        <v>1</v>
      </c>
      <c r="AJ267" s="1094" t="s">
        <v>963</v>
      </c>
      <c r="AK267" s="1094" t="s">
        <v>1971</v>
      </c>
      <c r="AL267" s="1094" t="s">
        <v>1971</v>
      </c>
      <c r="AM267" s="1095" t="s">
        <v>1955</v>
      </c>
      <c r="AN267" s="1006" t="s">
        <v>1039</v>
      </c>
      <c r="AO267" s="1006" t="s">
        <v>2945</v>
      </c>
      <c r="AP267" s="1309">
        <v>3</v>
      </c>
      <c r="AQ267" s="1064" t="s">
        <v>978</v>
      </c>
      <c r="AR267" s="1097" t="s">
        <v>1971</v>
      </c>
      <c r="AS267" s="1098"/>
      <c r="AT267" s="1088"/>
      <c r="AU267" s="1088"/>
      <c r="AV267" s="1088"/>
      <c r="AW267" s="1099"/>
      <c r="AX267" s="1100"/>
      <c r="AY267" s="1063"/>
      <c r="AZ267" s="1064"/>
      <c r="BA267" s="1064"/>
      <c r="BB267" s="1064"/>
      <c r="BC267" s="1064"/>
      <c r="BD267" s="1064"/>
      <c r="BE267" s="1064"/>
      <c r="BF267" s="1064"/>
      <c r="BG267" s="1064"/>
      <c r="BH267" s="1064"/>
      <c r="BI267" s="1394"/>
      <c r="BJ267" s="1343"/>
      <c r="BK267" s="1343"/>
      <c r="BL267" s="1343"/>
      <c r="BM267" s="1343"/>
      <c r="BN267" s="1063"/>
      <c r="BO267" s="1064"/>
      <c r="BP267" s="1064"/>
      <c r="BQ267" s="1064"/>
      <c r="BR267" s="1064"/>
      <c r="BS267" s="1103"/>
      <c r="BT267" s="1064"/>
      <c r="BU267" s="1064"/>
      <c r="BV267" s="1064"/>
      <c r="BW267" s="1104"/>
      <c r="BX267" s="1103"/>
      <c r="BY267" s="1064"/>
      <c r="BZ267" s="1064"/>
      <c r="CA267" s="1064"/>
      <c r="CB267" s="1104"/>
      <c r="CC267" s="1105"/>
      <c r="CD267" s="1351"/>
      <c r="CE267" s="1352"/>
      <c r="CF267" s="1352"/>
      <c r="CG267" s="1352"/>
      <c r="CH267" s="1414"/>
      <c r="CI267" s="1394"/>
      <c r="CJ267" s="1343"/>
      <c r="CK267" s="1343"/>
      <c r="CL267" s="1343"/>
      <c r="CM267" s="1344"/>
      <c r="CN267" s="1394"/>
      <c r="CO267" s="1343"/>
      <c r="CP267" s="1343"/>
      <c r="CQ267" s="1343"/>
      <c r="CR267" s="1344"/>
      <c r="CS267" s="1394"/>
      <c r="CT267" s="1343"/>
      <c r="CU267" s="1343"/>
      <c r="CV267" s="1343"/>
      <c r="CW267" s="1344"/>
      <c r="CX267" s="1394"/>
      <c r="CY267" s="1343"/>
      <c r="CZ267" s="1343"/>
      <c r="DA267" s="1343"/>
      <c r="DB267" s="1344"/>
      <c r="DC267" s="1343"/>
      <c r="DD267" s="1343"/>
      <c r="DE267" s="1343"/>
      <c r="DF267" s="1343"/>
      <c r="DG267" s="1344"/>
      <c r="DH267" s="1394"/>
      <c r="DI267" s="1343"/>
      <c r="DJ267" s="1343"/>
      <c r="DK267" s="1343"/>
      <c r="DL267" s="1344"/>
      <c r="DM267" s="1775"/>
      <c r="DN267" s="1776"/>
      <c r="DO267" s="1776"/>
      <c r="DP267" s="1777"/>
      <c r="DQ267" s="1776"/>
      <c r="DR267" s="1776"/>
      <c r="DS267" s="1776"/>
      <c r="DT267" s="1777"/>
      <c r="DU267" s="1352"/>
      <c r="DV267" s="1696"/>
      <c r="DW267" s="1778"/>
    </row>
    <row r="268" spans="1:127" s="390" customFormat="1" ht="15.75" customHeight="1">
      <c r="A268" s="1085" t="s">
        <v>1033</v>
      </c>
      <c r="B268" s="1045">
        <v>259</v>
      </c>
      <c r="C268" s="1006"/>
      <c r="D268" s="1006"/>
      <c r="E268" s="1006"/>
      <c r="F268" s="1006"/>
      <c r="G268" s="1006"/>
      <c r="H268" s="1006"/>
      <c r="I268" s="1006"/>
      <c r="J268" s="1006"/>
      <c r="K268" s="1006"/>
      <c r="L268" s="1006"/>
      <c r="M268" s="1045"/>
      <c r="N268" s="1006"/>
      <c r="O268" s="1006"/>
      <c r="P268" s="1006"/>
      <c r="Q268" s="1006"/>
      <c r="R268" s="1006"/>
      <c r="S268" s="1006"/>
      <c r="T268" s="1007"/>
      <c r="U268" s="1086" t="s">
        <v>3042</v>
      </c>
      <c r="V268" s="1087" t="s">
        <v>2947</v>
      </c>
      <c r="W268" s="1087" t="s">
        <v>1920</v>
      </c>
      <c r="X268" s="1088" t="s">
        <v>2926</v>
      </c>
      <c r="Y268" s="1089" t="s">
        <v>2016</v>
      </c>
      <c r="Z268" s="1090" t="s">
        <v>3043</v>
      </c>
      <c r="AA268" s="1091" t="s">
        <v>1971</v>
      </c>
      <c r="AB268" s="1092">
        <v>1</v>
      </c>
      <c r="AC268" s="1092" t="s">
        <v>1971</v>
      </c>
      <c r="AD268" s="1092" t="s">
        <v>1971</v>
      </c>
      <c r="AE268" s="1092" t="s">
        <v>1971</v>
      </c>
      <c r="AF268" s="1092" t="s">
        <v>1971</v>
      </c>
      <c r="AG268" s="1092" t="s">
        <v>1971</v>
      </c>
      <c r="AH268" s="1092" t="s">
        <v>1971</v>
      </c>
      <c r="AI268" s="1093">
        <f t="shared" si="4"/>
        <v>1</v>
      </c>
      <c r="AJ268" s="1094" t="s">
        <v>988</v>
      </c>
      <c r="AK268" s="1094" t="s">
        <v>964</v>
      </c>
      <c r="AL268" s="1094" t="s">
        <v>965</v>
      </c>
      <c r="AM268" s="1095" t="s">
        <v>2014</v>
      </c>
      <c r="AN268" s="1006" t="s">
        <v>2204</v>
      </c>
      <c r="AO268" s="1006" t="s">
        <v>4788</v>
      </c>
      <c r="AP268" s="1309">
        <v>1</v>
      </c>
      <c r="AQ268" s="1064" t="s">
        <v>978</v>
      </c>
      <c r="AR268" s="1097"/>
      <c r="AS268" s="1098"/>
      <c r="AT268" s="1088"/>
      <c r="AU268" s="1088"/>
      <c r="AV268" s="1088"/>
      <c r="AW268" s="1099"/>
      <c r="AX268" s="1100"/>
      <c r="AY268" s="1063"/>
      <c r="AZ268" s="1064"/>
      <c r="BA268" s="1064"/>
      <c r="BB268" s="1064"/>
      <c r="BC268" s="1064"/>
      <c r="BD268" s="1064"/>
      <c r="BE268" s="1064"/>
      <c r="BF268" s="1064"/>
      <c r="BG268" s="1064"/>
      <c r="BH268" s="1064"/>
      <c r="BI268" s="1394"/>
      <c r="BJ268" s="1343"/>
      <c r="BK268" s="1343"/>
      <c r="BL268" s="1343"/>
      <c r="BM268" s="1343"/>
      <c r="BN268" s="1063"/>
      <c r="BO268" s="1064"/>
      <c r="BP268" s="1064"/>
      <c r="BQ268" s="1064"/>
      <c r="BR268" s="1064"/>
      <c r="BS268" s="1103"/>
      <c r="BT268" s="1064"/>
      <c r="BU268" s="1064"/>
      <c r="BV268" s="1064"/>
      <c r="BW268" s="1104"/>
      <c r="BX268" s="1103"/>
      <c r="BY268" s="1064"/>
      <c r="BZ268" s="1064"/>
      <c r="CA268" s="1064"/>
      <c r="CB268" s="1104"/>
      <c r="CC268" s="1105"/>
      <c r="CD268" s="1351"/>
      <c r="CE268" s="1352"/>
      <c r="CF268" s="1352"/>
      <c r="CG268" s="1352"/>
      <c r="CH268" s="1414"/>
      <c r="CI268" s="1394"/>
      <c r="CJ268" s="1343"/>
      <c r="CK268" s="1343"/>
      <c r="CL268" s="1343"/>
      <c r="CM268" s="1344"/>
      <c r="CN268" s="1394"/>
      <c r="CO268" s="1343"/>
      <c r="CP268" s="1343"/>
      <c r="CQ268" s="1343"/>
      <c r="CR268" s="1344"/>
      <c r="CS268" s="1394"/>
      <c r="CT268" s="1343"/>
      <c r="CU268" s="1343"/>
      <c r="CV268" s="1343"/>
      <c r="CW268" s="1344"/>
      <c r="CX268" s="1394"/>
      <c r="CY268" s="1343"/>
      <c r="CZ268" s="1343"/>
      <c r="DA268" s="1343"/>
      <c r="DB268" s="1344"/>
      <c r="DC268" s="1343"/>
      <c r="DD268" s="1343"/>
      <c r="DE268" s="1343"/>
      <c r="DF268" s="1343"/>
      <c r="DG268" s="1344"/>
      <c r="DH268" s="1394"/>
      <c r="DI268" s="1343"/>
      <c r="DJ268" s="1343"/>
      <c r="DK268" s="1343"/>
      <c r="DL268" s="1344"/>
      <c r="DM268" s="1775"/>
      <c r="DN268" s="1776"/>
      <c r="DO268" s="1776"/>
      <c r="DP268" s="1777"/>
      <c r="DQ268" s="1776"/>
      <c r="DR268" s="1776"/>
      <c r="DS268" s="1776"/>
      <c r="DT268" s="1777"/>
      <c r="DU268" s="1352"/>
      <c r="DV268" s="1696"/>
      <c r="DW268" s="1778"/>
    </row>
    <row r="269" spans="1:127" s="390" customFormat="1" ht="15.75" customHeight="1">
      <c r="A269" s="1085" t="s">
        <v>1033</v>
      </c>
      <c r="B269" s="1045">
        <v>260</v>
      </c>
      <c r="C269" s="1006"/>
      <c r="D269" s="1006"/>
      <c r="E269" s="1006"/>
      <c r="F269" s="1006"/>
      <c r="G269" s="1006"/>
      <c r="H269" s="1006"/>
      <c r="I269" s="1006"/>
      <c r="J269" s="1006"/>
      <c r="K269" s="1006"/>
      <c r="L269" s="1006"/>
      <c r="M269" s="1045"/>
      <c r="N269" s="1006"/>
      <c r="O269" s="1006"/>
      <c r="P269" s="1006"/>
      <c r="Q269" s="1006"/>
      <c r="R269" s="1006"/>
      <c r="S269" s="1006"/>
      <c r="T269" s="1007"/>
      <c r="U269" s="1086" t="s">
        <v>3045</v>
      </c>
      <c r="V269" s="1087" t="s">
        <v>3046</v>
      </c>
      <c r="W269" s="1087" t="s">
        <v>1936</v>
      </c>
      <c r="X269" s="1088" t="s">
        <v>3047</v>
      </c>
      <c r="Y269" s="1089" t="s">
        <v>3048</v>
      </c>
      <c r="Z269" s="1090" t="s">
        <v>3049</v>
      </c>
      <c r="AA269" s="1091">
        <v>1</v>
      </c>
      <c r="AB269" s="1092" t="s">
        <v>1971</v>
      </c>
      <c r="AC269" s="1092" t="s">
        <v>1971</v>
      </c>
      <c r="AD269" s="1092" t="s">
        <v>1971</v>
      </c>
      <c r="AE269" s="1092" t="s">
        <v>1971</v>
      </c>
      <c r="AF269" s="1092" t="s">
        <v>1971</v>
      </c>
      <c r="AG269" s="1092" t="s">
        <v>1971</v>
      </c>
      <c r="AH269" s="1092" t="s">
        <v>1971</v>
      </c>
      <c r="AI269" s="1093">
        <f t="shared" si="4"/>
        <v>1</v>
      </c>
      <c r="AJ269" s="1094" t="s">
        <v>988</v>
      </c>
      <c r="AK269" s="1094" t="s">
        <v>964</v>
      </c>
      <c r="AL269" s="1094" t="s">
        <v>977</v>
      </c>
      <c r="AM269" s="1095" t="s">
        <v>1996</v>
      </c>
      <c r="AN269" s="1006" t="s">
        <v>991</v>
      </c>
      <c r="AO269" s="1006" t="s">
        <v>3050</v>
      </c>
      <c r="AP269" s="1309">
        <v>1</v>
      </c>
      <c r="AQ269" s="1064" t="s">
        <v>966</v>
      </c>
      <c r="AR269" s="1097" t="s">
        <v>1971</v>
      </c>
      <c r="AS269" s="1098"/>
      <c r="AT269" s="1088"/>
      <c r="AU269" s="1088"/>
      <c r="AV269" s="1088"/>
      <c r="AW269" s="1099"/>
      <c r="AX269" s="1100"/>
      <c r="AY269" s="1063"/>
      <c r="AZ269" s="1064"/>
      <c r="BA269" s="1064"/>
      <c r="BB269" s="1064"/>
      <c r="BC269" s="1064"/>
      <c r="BD269" s="1064"/>
      <c r="BE269" s="1064"/>
      <c r="BF269" s="1064"/>
      <c r="BG269" s="1064"/>
      <c r="BH269" s="1064"/>
      <c r="BI269" s="1394"/>
      <c r="BJ269" s="1343"/>
      <c r="BK269" s="1343"/>
      <c r="BL269" s="1343"/>
      <c r="BM269" s="1343"/>
      <c r="BN269" s="1063"/>
      <c r="BO269" s="1064"/>
      <c r="BP269" s="1064"/>
      <c r="BQ269" s="1064"/>
      <c r="BR269" s="1064"/>
      <c r="BS269" s="1103"/>
      <c r="BT269" s="1064"/>
      <c r="BU269" s="1064"/>
      <c r="BV269" s="1064"/>
      <c r="BW269" s="1104"/>
      <c r="BX269" s="1103"/>
      <c r="BY269" s="1064"/>
      <c r="BZ269" s="1064"/>
      <c r="CA269" s="1064"/>
      <c r="CB269" s="1104"/>
      <c r="CC269" s="1105"/>
      <c r="CD269" s="1351"/>
      <c r="CE269" s="1352"/>
      <c r="CF269" s="1352"/>
      <c r="CG269" s="1352"/>
      <c r="CH269" s="1414"/>
      <c r="CI269" s="1394"/>
      <c r="CJ269" s="1343"/>
      <c r="CK269" s="1343"/>
      <c r="CL269" s="1343"/>
      <c r="CM269" s="1344"/>
      <c r="CN269" s="1394"/>
      <c r="CO269" s="1343"/>
      <c r="CP269" s="1343"/>
      <c r="CQ269" s="1343"/>
      <c r="CR269" s="1344"/>
      <c r="CS269" s="1394"/>
      <c r="CT269" s="1343"/>
      <c r="CU269" s="1343"/>
      <c r="CV269" s="1343"/>
      <c r="CW269" s="1344"/>
      <c r="CX269" s="1394"/>
      <c r="CY269" s="1343"/>
      <c r="CZ269" s="1343"/>
      <c r="DA269" s="1343"/>
      <c r="DB269" s="1344"/>
      <c r="DC269" s="1343"/>
      <c r="DD269" s="1343"/>
      <c r="DE269" s="1343"/>
      <c r="DF269" s="1343"/>
      <c r="DG269" s="1344"/>
      <c r="DH269" s="1394"/>
      <c r="DI269" s="1343"/>
      <c r="DJ269" s="1343"/>
      <c r="DK269" s="1343"/>
      <c r="DL269" s="1344"/>
      <c r="DM269" s="1775"/>
      <c r="DN269" s="1776"/>
      <c r="DO269" s="1776"/>
      <c r="DP269" s="1777"/>
      <c r="DQ269" s="1776"/>
      <c r="DR269" s="1776"/>
      <c r="DS269" s="1776"/>
      <c r="DT269" s="1777"/>
      <c r="DU269" s="1352"/>
      <c r="DV269" s="1696"/>
      <c r="DW269" s="1778"/>
    </row>
    <row r="270" spans="1:127" s="390" customFormat="1" ht="15.75" customHeight="1">
      <c r="A270" s="1085" t="s">
        <v>1033</v>
      </c>
      <c r="B270" s="1045">
        <v>261</v>
      </c>
      <c r="C270" s="1006"/>
      <c r="D270" s="1006"/>
      <c r="E270" s="1006"/>
      <c r="F270" s="1006"/>
      <c r="G270" s="1006"/>
      <c r="H270" s="1006"/>
      <c r="I270" s="1006"/>
      <c r="J270" s="1006"/>
      <c r="K270" s="1006"/>
      <c r="L270" s="1006"/>
      <c r="M270" s="1045"/>
      <c r="N270" s="1006"/>
      <c r="O270" s="1006"/>
      <c r="P270" s="1006"/>
      <c r="Q270" s="1006"/>
      <c r="R270" s="1006"/>
      <c r="S270" s="1006"/>
      <c r="T270" s="1007"/>
      <c r="U270" s="1086" t="s">
        <v>3051</v>
      </c>
      <c r="V270" s="1087" t="s">
        <v>3046</v>
      </c>
      <c r="W270" s="1087" t="s">
        <v>1936</v>
      </c>
      <c r="X270" s="1088" t="s">
        <v>3052</v>
      </c>
      <c r="Y270" s="1089" t="s">
        <v>3053</v>
      </c>
      <c r="Z270" s="1090" t="s">
        <v>3054</v>
      </c>
      <c r="AA270" s="1091">
        <v>0.5</v>
      </c>
      <c r="AB270" s="1092">
        <v>0.5</v>
      </c>
      <c r="AC270" s="1092" t="s">
        <v>1971</v>
      </c>
      <c r="AD270" s="1092" t="s">
        <v>1971</v>
      </c>
      <c r="AE270" s="1092" t="s">
        <v>1971</v>
      </c>
      <c r="AF270" s="1092" t="s">
        <v>1971</v>
      </c>
      <c r="AG270" s="1092" t="s">
        <v>1971</v>
      </c>
      <c r="AH270" s="1092" t="s">
        <v>1971</v>
      </c>
      <c r="AI270" s="1093">
        <f t="shared" si="4"/>
        <v>1</v>
      </c>
      <c r="AJ270" s="1094" t="s">
        <v>988</v>
      </c>
      <c r="AK270" s="1094" t="s">
        <v>964</v>
      </c>
      <c r="AL270" s="1094" t="s">
        <v>977</v>
      </c>
      <c r="AM270" s="1095" t="s">
        <v>2315</v>
      </c>
      <c r="AN270" s="1006" t="s">
        <v>991</v>
      </c>
      <c r="AO270" s="1006" t="s">
        <v>3055</v>
      </c>
      <c r="AP270" s="1309">
        <v>1</v>
      </c>
      <c r="AQ270" s="1064" t="s">
        <v>966</v>
      </c>
      <c r="AR270" s="1097" t="s">
        <v>1971</v>
      </c>
      <c r="AS270" s="1098"/>
      <c r="AT270" s="1088"/>
      <c r="AU270" s="1088"/>
      <c r="AV270" s="1088"/>
      <c r="AW270" s="1099"/>
      <c r="AX270" s="1100"/>
      <c r="AY270" s="1063"/>
      <c r="AZ270" s="1064"/>
      <c r="BA270" s="1064"/>
      <c r="BB270" s="1064"/>
      <c r="BC270" s="1064"/>
      <c r="BD270" s="1064"/>
      <c r="BE270" s="1064"/>
      <c r="BF270" s="1064"/>
      <c r="BG270" s="1064"/>
      <c r="BH270" s="1064"/>
      <c r="BI270" s="1394"/>
      <c r="BJ270" s="1343"/>
      <c r="BK270" s="1343"/>
      <c r="BL270" s="1343"/>
      <c r="BM270" s="1343"/>
      <c r="BN270" s="1063"/>
      <c r="BO270" s="1064"/>
      <c r="BP270" s="1064"/>
      <c r="BQ270" s="1064"/>
      <c r="BR270" s="1064"/>
      <c r="BS270" s="1103"/>
      <c r="BT270" s="1064"/>
      <c r="BU270" s="1064"/>
      <c r="BV270" s="1064"/>
      <c r="BW270" s="1104"/>
      <c r="BX270" s="1103"/>
      <c r="BY270" s="1064"/>
      <c r="BZ270" s="1064"/>
      <c r="CA270" s="1064"/>
      <c r="CB270" s="1104"/>
      <c r="CC270" s="1105"/>
      <c r="CD270" s="1351"/>
      <c r="CE270" s="1352"/>
      <c r="CF270" s="1352"/>
      <c r="CG270" s="1352"/>
      <c r="CH270" s="1414"/>
      <c r="CI270" s="1394"/>
      <c r="CJ270" s="1343"/>
      <c r="CK270" s="1343"/>
      <c r="CL270" s="1343"/>
      <c r="CM270" s="1344"/>
      <c r="CN270" s="1394"/>
      <c r="CO270" s="1343"/>
      <c r="CP270" s="1343"/>
      <c r="CQ270" s="1343"/>
      <c r="CR270" s="1344"/>
      <c r="CS270" s="1394"/>
      <c r="CT270" s="1343"/>
      <c r="CU270" s="1343"/>
      <c r="CV270" s="1343"/>
      <c r="CW270" s="1344"/>
      <c r="CX270" s="1394"/>
      <c r="CY270" s="1343"/>
      <c r="CZ270" s="1343"/>
      <c r="DA270" s="1343"/>
      <c r="DB270" s="1344"/>
      <c r="DC270" s="1343"/>
      <c r="DD270" s="1343"/>
      <c r="DE270" s="1343"/>
      <c r="DF270" s="1343"/>
      <c r="DG270" s="1344"/>
      <c r="DH270" s="1394"/>
      <c r="DI270" s="1343"/>
      <c r="DJ270" s="1343"/>
      <c r="DK270" s="1343"/>
      <c r="DL270" s="1344"/>
      <c r="DM270" s="1775"/>
      <c r="DN270" s="1776"/>
      <c r="DO270" s="1776"/>
      <c r="DP270" s="1777"/>
      <c r="DQ270" s="1776"/>
      <c r="DR270" s="1776"/>
      <c r="DS270" s="1776"/>
      <c r="DT270" s="1777"/>
      <c r="DU270" s="1352"/>
      <c r="DV270" s="1696"/>
      <c r="DW270" s="1778"/>
    </row>
    <row r="271" spans="1:127" s="390" customFormat="1" ht="15.75" customHeight="1">
      <c r="A271" s="1085" t="s">
        <v>1033</v>
      </c>
      <c r="B271" s="1045">
        <v>262</v>
      </c>
      <c r="C271" s="1006"/>
      <c r="D271" s="1006"/>
      <c r="E271" s="1006"/>
      <c r="F271" s="1006"/>
      <c r="G271" s="1006"/>
      <c r="H271" s="1006"/>
      <c r="I271" s="1006"/>
      <c r="J271" s="1006"/>
      <c r="K271" s="1006"/>
      <c r="L271" s="1006"/>
      <c r="M271" s="1045"/>
      <c r="N271" s="1006"/>
      <c r="O271" s="1006"/>
      <c r="P271" s="1006"/>
      <c r="Q271" s="1006"/>
      <c r="R271" s="1006"/>
      <c r="S271" s="1006"/>
      <c r="T271" s="1007"/>
      <c r="U271" s="1086" t="s">
        <v>3056</v>
      </c>
      <c r="V271" s="1087" t="s">
        <v>3046</v>
      </c>
      <c r="W271" s="1087" t="s">
        <v>1936</v>
      </c>
      <c r="X271" s="1088" t="s">
        <v>3057</v>
      </c>
      <c r="Y271" s="1089" t="s">
        <v>3058</v>
      </c>
      <c r="Z271" s="1090" t="s">
        <v>3059</v>
      </c>
      <c r="AA271" s="1091">
        <v>1</v>
      </c>
      <c r="AB271" s="1092" t="s">
        <v>1971</v>
      </c>
      <c r="AC271" s="1092" t="s">
        <v>1971</v>
      </c>
      <c r="AD271" s="1092" t="s">
        <v>1971</v>
      </c>
      <c r="AE271" s="1092" t="s">
        <v>1971</v>
      </c>
      <c r="AF271" s="1092" t="s">
        <v>1971</v>
      </c>
      <c r="AG271" s="1092" t="s">
        <v>1971</v>
      </c>
      <c r="AH271" s="1092" t="s">
        <v>1971</v>
      </c>
      <c r="AI271" s="1093">
        <f t="shared" si="4"/>
        <v>1</v>
      </c>
      <c r="AJ271" s="1094" t="s">
        <v>984</v>
      </c>
      <c r="AK271" s="1094" t="s">
        <v>964</v>
      </c>
      <c r="AL271" s="1094" t="s">
        <v>965</v>
      </c>
      <c r="AM271" s="1095" t="s">
        <v>2135</v>
      </c>
      <c r="AN271" s="1006" t="s">
        <v>991</v>
      </c>
      <c r="AO271" s="1006" t="s">
        <v>2834</v>
      </c>
      <c r="AP271" s="1309">
        <v>0</v>
      </c>
      <c r="AQ271" s="1064" t="s">
        <v>966</v>
      </c>
      <c r="AR271" s="1097" t="s">
        <v>1971</v>
      </c>
      <c r="AS271" s="1098"/>
      <c r="AT271" s="1088"/>
      <c r="AU271" s="1088"/>
      <c r="AV271" s="1088"/>
      <c r="AW271" s="1099"/>
      <c r="AX271" s="1100"/>
      <c r="AY271" s="1063"/>
      <c r="AZ271" s="1064"/>
      <c r="BA271" s="1064"/>
      <c r="BB271" s="1064"/>
      <c r="BC271" s="1064"/>
      <c r="BD271" s="1064"/>
      <c r="BE271" s="1064"/>
      <c r="BF271" s="1064"/>
      <c r="BG271" s="1064"/>
      <c r="BH271" s="1064"/>
      <c r="BI271" s="1394"/>
      <c r="BJ271" s="1343"/>
      <c r="BK271" s="1343"/>
      <c r="BL271" s="1343"/>
      <c r="BM271" s="1343"/>
      <c r="BN271" s="1063"/>
      <c r="BO271" s="1064"/>
      <c r="BP271" s="1064"/>
      <c r="BQ271" s="1064"/>
      <c r="BR271" s="1064"/>
      <c r="BS271" s="1103"/>
      <c r="BT271" s="1064"/>
      <c r="BU271" s="1064"/>
      <c r="BV271" s="1064"/>
      <c r="BW271" s="1104"/>
      <c r="BX271" s="1103"/>
      <c r="BY271" s="1064"/>
      <c r="BZ271" s="1064"/>
      <c r="CA271" s="1064"/>
      <c r="CB271" s="1104"/>
      <c r="CC271" s="1105"/>
      <c r="CD271" s="1351"/>
      <c r="CE271" s="1352"/>
      <c r="CF271" s="1352"/>
      <c r="CG271" s="1352"/>
      <c r="CH271" s="1414"/>
      <c r="CI271" s="1394"/>
      <c r="CJ271" s="1343"/>
      <c r="CK271" s="1343"/>
      <c r="CL271" s="1343"/>
      <c r="CM271" s="1344"/>
      <c r="CN271" s="1394"/>
      <c r="CO271" s="1343"/>
      <c r="CP271" s="1343"/>
      <c r="CQ271" s="1343"/>
      <c r="CR271" s="1344"/>
      <c r="CS271" s="1394"/>
      <c r="CT271" s="1343"/>
      <c r="CU271" s="1343"/>
      <c r="CV271" s="1343"/>
      <c r="CW271" s="1344"/>
      <c r="CX271" s="1394"/>
      <c r="CY271" s="1343"/>
      <c r="CZ271" s="1343"/>
      <c r="DA271" s="1343"/>
      <c r="DB271" s="1344"/>
      <c r="DC271" s="1343"/>
      <c r="DD271" s="1343"/>
      <c r="DE271" s="1343"/>
      <c r="DF271" s="1343"/>
      <c r="DG271" s="1344"/>
      <c r="DH271" s="1394"/>
      <c r="DI271" s="1343"/>
      <c r="DJ271" s="1343"/>
      <c r="DK271" s="1343"/>
      <c r="DL271" s="1344"/>
      <c r="DM271" s="1775"/>
      <c r="DN271" s="1776"/>
      <c r="DO271" s="1776"/>
      <c r="DP271" s="1777"/>
      <c r="DQ271" s="1776"/>
      <c r="DR271" s="1776"/>
      <c r="DS271" s="1776"/>
      <c r="DT271" s="1777"/>
      <c r="DU271" s="1352"/>
      <c r="DV271" s="1696"/>
      <c r="DW271" s="1778"/>
    </row>
    <row r="272" spans="1:127" s="390" customFormat="1" ht="15.75" customHeight="1">
      <c r="A272" s="1085" t="s">
        <v>1033</v>
      </c>
      <c r="B272" s="1045">
        <v>263</v>
      </c>
      <c r="C272" s="1006"/>
      <c r="D272" s="1006"/>
      <c r="E272" s="1006"/>
      <c r="F272" s="1006"/>
      <c r="G272" s="1006"/>
      <c r="H272" s="1006"/>
      <c r="I272" s="1006"/>
      <c r="J272" s="1006"/>
      <c r="K272" s="1006"/>
      <c r="L272" s="1006"/>
      <c r="M272" s="1045"/>
      <c r="N272" s="1006"/>
      <c r="O272" s="1006"/>
      <c r="P272" s="1006"/>
      <c r="Q272" s="1006"/>
      <c r="R272" s="1006"/>
      <c r="S272" s="1006"/>
      <c r="T272" s="1007"/>
      <c r="U272" s="1086" t="s">
        <v>3060</v>
      </c>
      <c r="V272" s="1087" t="s">
        <v>3046</v>
      </c>
      <c r="W272" s="1087" t="s">
        <v>1920</v>
      </c>
      <c r="X272" s="1088" t="s">
        <v>3061</v>
      </c>
      <c r="Y272" s="1089" t="s">
        <v>2899</v>
      </c>
      <c r="Z272" s="1090" t="s">
        <v>3062</v>
      </c>
      <c r="AA272" s="1091">
        <v>0.25</v>
      </c>
      <c r="AB272" s="1092">
        <v>0.745</v>
      </c>
      <c r="AC272" s="1092" t="s">
        <v>1971</v>
      </c>
      <c r="AD272" s="1092" t="s">
        <v>1971</v>
      </c>
      <c r="AE272" s="1092">
        <v>5.0000000000000001E-3</v>
      </c>
      <c r="AF272" s="1092" t="s">
        <v>1971</v>
      </c>
      <c r="AG272" s="1092" t="s">
        <v>1971</v>
      </c>
      <c r="AH272" s="1092" t="s">
        <v>1971</v>
      </c>
      <c r="AI272" s="1093">
        <f t="shared" si="4"/>
        <v>1</v>
      </c>
      <c r="AJ272" s="1094" t="s">
        <v>963</v>
      </c>
      <c r="AK272" s="1094" t="s">
        <v>1971</v>
      </c>
      <c r="AL272" s="1094" t="s">
        <v>1971</v>
      </c>
      <c r="AM272" s="1095" t="s">
        <v>2161</v>
      </c>
      <c r="AN272" s="1006" t="s">
        <v>991</v>
      </c>
      <c r="AO272" s="1006" t="s">
        <v>3063</v>
      </c>
      <c r="AP272" s="1309">
        <v>1</v>
      </c>
      <c r="AQ272" s="1064" t="s">
        <v>978</v>
      </c>
      <c r="AR272" s="1097" t="s">
        <v>1971</v>
      </c>
      <c r="AS272" s="1098"/>
      <c r="AT272" s="1088"/>
      <c r="AU272" s="1088"/>
      <c r="AV272" s="1088"/>
      <c r="AW272" s="1099"/>
      <c r="AX272" s="1100"/>
      <c r="AY272" s="1063"/>
      <c r="AZ272" s="1064"/>
      <c r="BA272" s="1064"/>
      <c r="BB272" s="1064"/>
      <c r="BC272" s="1064"/>
      <c r="BD272" s="1064"/>
      <c r="BE272" s="1064"/>
      <c r="BF272" s="1064"/>
      <c r="BG272" s="1064"/>
      <c r="BH272" s="1064"/>
      <c r="BI272" s="1394"/>
      <c r="BJ272" s="1343"/>
      <c r="BK272" s="1343"/>
      <c r="BL272" s="1343"/>
      <c r="BM272" s="1343"/>
      <c r="BN272" s="1063"/>
      <c r="BO272" s="1064"/>
      <c r="BP272" s="1064"/>
      <c r="BQ272" s="1064"/>
      <c r="BR272" s="1064"/>
      <c r="BS272" s="1103"/>
      <c r="BT272" s="1064"/>
      <c r="BU272" s="1064"/>
      <c r="BV272" s="1064"/>
      <c r="BW272" s="1104"/>
      <c r="BX272" s="1103"/>
      <c r="BY272" s="1064"/>
      <c r="BZ272" s="1064"/>
      <c r="CA272" s="1064"/>
      <c r="CB272" s="1104"/>
      <c r="CC272" s="1105"/>
      <c r="CD272" s="1351"/>
      <c r="CE272" s="1352"/>
      <c r="CF272" s="1352"/>
      <c r="CG272" s="1352"/>
      <c r="CH272" s="1414"/>
      <c r="CI272" s="1394"/>
      <c r="CJ272" s="1343"/>
      <c r="CK272" s="1343"/>
      <c r="CL272" s="1343"/>
      <c r="CM272" s="1344"/>
      <c r="CN272" s="1394"/>
      <c r="CO272" s="1343"/>
      <c r="CP272" s="1343"/>
      <c r="CQ272" s="1343"/>
      <c r="CR272" s="1344"/>
      <c r="CS272" s="1394"/>
      <c r="CT272" s="1343"/>
      <c r="CU272" s="1343"/>
      <c r="CV272" s="1343"/>
      <c r="CW272" s="1344"/>
      <c r="CX272" s="1394"/>
      <c r="CY272" s="1343"/>
      <c r="CZ272" s="1343"/>
      <c r="DA272" s="1343"/>
      <c r="DB272" s="1344"/>
      <c r="DC272" s="1343"/>
      <c r="DD272" s="1343"/>
      <c r="DE272" s="1343"/>
      <c r="DF272" s="1343"/>
      <c r="DG272" s="1344"/>
      <c r="DH272" s="1394"/>
      <c r="DI272" s="1343"/>
      <c r="DJ272" s="1343"/>
      <c r="DK272" s="1343"/>
      <c r="DL272" s="1344"/>
      <c r="DM272" s="1775"/>
      <c r="DN272" s="1776"/>
      <c r="DO272" s="1776"/>
      <c r="DP272" s="1777"/>
      <c r="DQ272" s="1776"/>
      <c r="DR272" s="1776"/>
      <c r="DS272" s="1776"/>
      <c r="DT272" s="1777"/>
      <c r="DU272" s="1352"/>
      <c r="DV272" s="1696"/>
      <c r="DW272" s="1778"/>
    </row>
    <row r="273" spans="1:127" s="390" customFormat="1" ht="15.75" customHeight="1">
      <c r="A273" s="1085" t="s">
        <v>1033</v>
      </c>
      <c r="B273" s="1045">
        <v>264</v>
      </c>
      <c r="C273" s="1006"/>
      <c r="D273" s="1006"/>
      <c r="E273" s="1006"/>
      <c r="F273" s="1006"/>
      <c r="G273" s="1006"/>
      <c r="H273" s="1006"/>
      <c r="I273" s="1006"/>
      <c r="J273" s="1006"/>
      <c r="K273" s="1006"/>
      <c r="L273" s="1006"/>
      <c r="M273" s="1045"/>
      <c r="N273" s="1006"/>
      <c r="O273" s="1006"/>
      <c r="P273" s="1006"/>
      <c r="Q273" s="1006"/>
      <c r="R273" s="1006"/>
      <c r="S273" s="1006"/>
      <c r="T273" s="1007"/>
      <c r="U273" s="1086" t="s">
        <v>3064</v>
      </c>
      <c r="V273" s="1087" t="s">
        <v>3046</v>
      </c>
      <c r="W273" s="1087" t="s">
        <v>1920</v>
      </c>
      <c r="X273" s="1088" t="s">
        <v>3065</v>
      </c>
      <c r="Y273" s="1089" t="s">
        <v>3066</v>
      </c>
      <c r="Z273" s="1090" t="s">
        <v>3067</v>
      </c>
      <c r="AA273" s="1091">
        <v>1</v>
      </c>
      <c r="AB273" s="1092" t="s">
        <v>1971</v>
      </c>
      <c r="AC273" s="1092" t="s">
        <v>1971</v>
      </c>
      <c r="AD273" s="1092" t="s">
        <v>1971</v>
      </c>
      <c r="AE273" s="1092" t="s">
        <v>1971</v>
      </c>
      <c r="AF273" s="1092" t="s">
        <v>1971</v>
      </c>
      <c r="AG273" s="1092" t="s">
        <v>1971</v>
      </c>
      <c r="AH273" s="1092" t="s">
        <v>1971</v>
      </c>
      <c r="AI273" s="1093">
        <f t="shared" si="4"/>
        <v>1</v>
      </c>
      <c r="AJ273" s="1094" t="s">
        <v>984</v>
      </c>
      <c r="AK273" s="1094" t="s">
        <v>964</v>
      </c>
      <c r="AL273" s="1094" t="s">
        <v>965</v>
      </c>
      <c r="AM273" s="1095" t="s">
        <v>2008</v>
      </c>
      <c r="AN273" s="1006" t="s">
        <v>991</v>
      </c>
      <c r="AO273" s="1006" t="s">
        <v>3068</v>
      </c>
      <c r="AP273" s="1309">
        <v>0</v>
      </c>
      <c r="AQ273" s="1064" t="s">
        <v>978</v>
      </c>
      <c r="AR273" s="1097" t="s">
        <v>1971</v>
      </c>
      <c r="AS273" s="1098"/>
      <c r="AT273" s="1088"/>
      <c r="AU273" s="1088"/>
      <c r="AV273" s="1088"/>
      <c r="AW273" s="1099"/>
      <c r="AX273" s="1100"/>
      <c r="AY273" s="1063"/>
      <c r="AZ273" s="1064"/>
      <c r="BA273" s="1064"/>
      <c r="BB273" s="1064"/>
      <c r="BC273" s="1064"/>
      <c r="BD273" s="1064"/>
      <c r="BE273" s="1064"/>
      <c r="BF273" s="1064"/>
      <c r="BG273" s="1064"/>
      <c r="BH273" s="1064"/>
      <c r="BI273" s="1394"/>
      <c r="BJ273" s="1343"/>
      <c r="BK273" s="1343"/>
      <c r="BL273" s="1343"/>
      <c r="BM273" s="1343"/>
      <c r="BN273" s="1063"/>
      <c r="BO273" s="1064"/>
      <c r="BP273" s="1064"/>
      <c r="BQ273" s="1064"/>
      <c r="BR273" s="1064"/>
      <c r="BS273" s="1103"/>
      <c r="BT273" s="1064"/>
      <c r="BU273" s="1064"/>
      <c r="BV273" s="1064"/>
      <c r="BW273" s="1104"/>
      <c r="BX273" s="1103"/>
      <c r="BY273" s="1064"/>
      <c r="BZ273" s="1064"/>
      <c r="CA273" s="1064"/>
      <c r="CB273" s="1104"/>
      <c r="CC273" s="1105"/>
      <c r="CD273" s="1351"/>
      <c r="CE273" s="1352"/>
      <c r="CF273" s="1352"/>
      <c r="CG273" s="1352"/>
      <c r="CH273" s="1414"/>
      <c r="CI273" s="1394"/>
      <c r="CJ273" s="1343"/>
      <c r="CK273" s="1343"/>
      <c r="CL273" s="1343"/>
      <c r="CM273" s="1344"/>
      <c r="CN273" s="1394"/>
      <c r="CO273" s="1343"/>
      <c r="CP273" s="1343"/>
      <c r="CQ273" s="1343"/>
      <c r="CR273" s="1344"/>
      <c r="CS273" s="1394"/>
      <c r="CT273" s="1343"/>
      <c r="CU273" s="1343"/>
      <c r="CV273" s="1343"/>
      <c r="CW273" s="1344"/>
      <c r="CX273" s="1394"/>
      <c r="CY273" s="1343"/>
      <c r="CZ273" s="1343"/>
      <c r="DA273" s="1343"/>
      <c r="DB273" s="1344"/>
      <c r="DC273" s="1343"/>
      <c r="DD273" s="1343"/>
      <c r="DE273" s="1343"/>
      <c r="DF273" s="1343"/>
      <c r="DG273" s="1344"/>
      <c r="DH273" s="1394"/>
      <c r="DI273" s="1343"/>
      <c r="DJ273" s="1343"/>
      <c r="DK273" s="1343"/>
      <c r="DL273" s="1344"/>
      <c r="DM273" s="1775"/>
      <c r="DN273" s="1776"/>
      <c r="DO273" s="1776"/>
      <c r="DP273" s="1777"/>
      <c r="DQ273" s="1776"/>
      <c r="DR273" s="1776"/>
      <c r="DS273" s="1776"/>
      <c r="DT273" s="1777"/>
      <c r="DU273" s="1352"/>
      <c r="DV273" s="1696"/>
      <c r="DW273" s="1778"/>
    </row>
    <row r="274" spans="1:127" s="390" customFormat="1" ht="15.75" customHeight="1">
      <c r="A274" s="1085" t="s">
        <v>1033</v>
      </c>
      <c r="B274" s="1045">
        <v>265</v>
      </c>
      <c r="C274" s="1006"/>
      <c r="D274" s="1006"/>
      <c r="E274" s="1006"/>
      <c r="F274" s="1006"/>
      <c r="G274" s="1006"/>
      <c r="H274" s="1006"/>
      <c r="I274" s="1006"/>
      <c r="J274" s="1006"/>
      <c r="K274" s="1006"/>
      <c r="L274" s="1006"/>
      <c r="M274" s="1045"/>
      <c r="N274" s="1006"/>
      <c r="O274" s="1006"/>
      <c r="P274" s="1006"/>
      <c r="Q274" s="1006"/>
      <c r="R274" s="1006"/>
      <c r="S274" s="1006"/>
      <c r="T274" s="1007"/>
      <c r="U274" s="1086" t="s">
        <v>3069</v>
      </c>
      <c r="V274" s="1087" t="s">
        <v>3046</v>
      </c>
      <c r="W274" s="1087" t="s">
        <v>1936</v>
      </c>
      <c r="X274" s="1088" t="s">
        <v>3070</v>
      </c>
      <c r="Y274" s="1089" t="s">
        <v>3071</v>
      </c>
      <c r="Z274" s="1090" t="s">
        <v>3072</v>
      </c>
      <c r="AA274" s="1091">
        <v>1</v>
      </c>
      <c r="AB274" s="1092" t="s">
        <v>1971</v>
      </c>
      <c r="AC274" s="1092" t="s">
        <v>1971</v>
      </c>
      <c r="AD274" s="1092" t="s">
        <v>1971</v>
      </c>
      <c r="AE274" s="1092" t="s">
        <v>1971</v>
      </c>
      <c r="AF274" s="1092" t="s">
        <v>1971</v>
      </c>
      <c r="AG274" s="1092" t="s">
        <v>1971</v>
      </c>
      <c r="AH274" s="1092" t="s">
        <v>1971</v>
      </c>
      <c r="AI274" s="1093">
        <f t="shared" si="4"/>
        <v>1</v>
      </c>
      <c r="AJ274" s="1094" t="s">
        <v>963</v>
      </c>
      <c r="AK274" s="1094" t="s">
        <v>1971</v>
      </c>
      <c r="AL274" s="1094" t="s">
        <v>1971</v>
      </c>
      <c r="AM274" s="1095" t="s">
        <v>2008</v>
      </c>
      <c r="AN274" s="1006" t="s">
        <v>293</v>
      </c>
      <c r="AO274" s="1006" t="s">
        <v>3073</v>
      </c>
      <c r="AP274" s="1309">
        <v>0</v>
      </c>
      <c r="AQ274" s="1064" t="s">
        <v>966</v>
      </c>
      <c r="AR274" s="1097" t="s">
        <v>1971</v>
      </c>
      <c r="AS274" s="1098"/>
      <c r="AT274" s="1088"/>
      <c r="AU274" s="1088"/>
      <c r="AV274" s="1088"/>
      <c r="AW274" s="1099"/>
      <c r="AX274" s="1100"/>
      <c r="AY274" s="1063"/>
      <c r="AZ274" s="1064"/>
      <c r="BA274" s="1064"/>
      <c r="BB274" s="1064"/>
      <c r="BC274" s="1064"/>
      <c r="BD274" s="1064"/>
      <c r="BE274" s="1064"/>
      <c r="BF274" s="1064"/>
      <c r="BG274" s="1064"/>
      <c r="BH274" s="1064"/>
      <c r="BI274" s="1394"/>
      <c r="BJ274" s="1343"/>
      <c r="BK274" s="1343"/>
      <c r="BL274" s="1343"/>
      <c r="BM274" s="1343"/>
      <c r="BN274" s="1063"/>
      <c r="BO274" s="1064"/>
      <c r="BP274" s="1064"/>
      <c r="BQ274" s="1064"/>
      <c r="BR274" s="1064"/>
      <c r="BS274" s="1103"/>
      <c r="BT274" s="1064"/>
      <c r="BU274" s="1064"/>
      <c r="BV274" s="1064"/>
      <c r="BW274" s="1104"/>
      <c r="BX274" s="1103"/>
      <c r="BY274" s="1064"/>
      <c r="BZ274" s="1064"/>
      <c r="CA274" s="1064"/>
      <c r="CB274" s="1104"/>
      <c r="CC274" s="1105"/>
      <c r="CD274" s="1351"/>
      <c r="CE274" s="1352"/>
      <c r="CF274" s="1352"/>
      <c r="CG274" s="1352"/>
      <c r="CH274" s="1414"/>
      <c r="CI274" s="1394"/>
      <c r="CJ274" s="1343"/>
      <c r="CK274" s="1343"/>
      <c r="CL274" s="1343"/>
      <c r="CM274" s="1344"/>
      <c r="CN274" s="1394"/>
      <c r="CO274" s="1343"/>
      <c r="CP274" s="1343"/>
      <c r="CQ274" s="1343"/>
      <c r="CR274" s="1344"/>
      <c r="CS274" s="1394"/>
      <c r="CT274" s="1343"/>
      <c r="CU274" s="1343"/>
      <c r="CV274" s="1343"/>
      <c r="CW274" s="1344"/>
      <c r="CX274" s="1394"/>
      <c r="CY274" s="1343"/>
      <c r="CZ274" s="1343"/>
      <c r="DA274" s="1343"/>
      <c r="DB274" s="1344"/>
      <c r="DC274" s="1343"/>
      <c r="DD274" s="1343"/>
      <c r="DE274" s="1343"/>
      <c r="DF274" s="1343"/>
      <c r="DG274" s="1344"/>
      <c r="DH274" s="1394"/>
      <c r="DI274" s="1343"/>
      <c r="DJ274" s="1343"/>
      <c r="DK274" s="1343"/>
      <c r="DL274" s="1344"/>
      <c r="DM274" s="1775"/>
      <c r="DN274" s="1776"/>
      <c r="DO274" s="1776"/>
      <c r="DP274" s="1777"/>
      <c r="DQ274" s="1776"/>
      <c r="DR274" s="1776"/>
      <c r="DS274" s="1776"/>
      <c r="DT274" s="1777"/>
      <c r="DU274" s="1352"/>
      <c r="DV274" s="1696"/>
      <c r="DW274" s="1778"/>
    </row>
    <row r="275" spans="1:127" s="390" customFormat="1" ht="15.75" customHeight="1">
      <c r="A275" s="1085" t="s">
        <v>1033</v>
      </c>
      <c r="B275" s="1045">
        <v>266</v>
      </c>
      <c r="C275" s="1006"/>
      <c r="D275" s="1006"/>
      <c r="E275" s="1006"/>
      <c r="F275" s="1006"/>
      <c r="G275" s="1006"/>
      <c r="H275" s="1006"/>
      <c r="I275" s="1006"/>
      <c r="J275" s="1006"/>
      <c r="K275" s="1006"/>
      <c r="L275" s="1006"/>
      <c r="M275" s="1045"/>
      <c r="N275" s="1006"/>
      <c r="O275" s="1006"/>
      <c r="P275" s="1006"/>
      <c r="Q275" s="1006"/>
      <c r="R275" s="1006"/>
      <c r="S275" s="1006"/>
      <c r="T275" s="1007"/>
      <c r="U275" s="1086" t="s">
        <v>3074</v>
      </c>
      <c r="V275" s="1087" t="s">
        <v>2935</v>
      </c>
      <c r="W275" s="1087" t="s">
        <v>1920</v>
      </c>
      <c r="X275" s="1088" t="s">
        <v>3075</v>
      </c>
      <c r="Y275" s="1089" t="s">
        <v>3076</v>
      </c>
      <c r="Z275" s="1090" t="s">
        <v>3077</v>
      </c>
      <c r="AA275" s="1091" t="s">
        <v>1971</v>
      </c>
      <c r="AB275" s="1092">
        <v>0.5</v>
      </c>
      <c r="AC275" s="1092" t="s">
        <v>1971</v>
      </c>
      <c r="AD275" s="1092" t="s">
        <v>1971</v>
      </c>
      <c r="AE275" s="1092">
        <v>0.5</v>
      </c>
      <c r="AF275" s="1092" t="s">
        <v>1971</v>
      </c>
      <c r="AG275" s="1092" t="s">
        <v>1971</v>
      </c>
      <c r="AH275" s="1092" t="s">
        <v>1971</v>
      </c>
      <c r="AI275" s="1093">
        <f t="shared" si="4"/>
        <v>1</v>
      </c>
      <c r="AJ275" s="1094" t="s">
        <v>963</v>
      </c>
      <c r="AK275" s="1094" t="s">
        <v>1971</v>
      </c>
      <c r="AL275" s="1094" t="s">
        <v>1971</v>
      </c>
      <c r="AM275" s="1095" t="s">
        <v>1976</v>
      </c>
      <c r="AN275" s="1006" t="s">
        <v>1039</v>
      </c>
      <c r="AO275" s="1006" t="s">
        <v>2971</v>
      </c>
      <c r="AP275" s="1309">
        <v>1</v>
      </c>
      <c r="AQ275" s="1064" t="s">
        <v>966</v>
      </c>
      <c r="AR275" s="1097" t="s">
        <v>1971</v>
      </c>
      <c r="AS275" s="1098"/>
      <c r="AT275" s="1088"/>
      <c r="AU275" s="1088"/>
      <c r="AV275" s="1088"/>
      <c r="AW275" s="1099"/>
      <c r="AX275" s="1100"/>
      <c r="AY275" s="1063"/>
      <c r="AZ275" s="1064"/>
      <c r="BA275" s="1064"/>
      <c r="BB275" s="1064"/>
      <c r="BC275" s="1064"/>
      <c r="BD275" s="1064"/>
      <c r="BE275" s="1064"/>
      <c r="BF275" s="1064"/>
      <c r="BG275" s="1064"/>
      <c r="BH275" s="1064"/>
      <c r="BI275" s="1394"/>
      <c r="BJ275" s="1343"/>
      <c r="BK275" s="1343"/>
      <c r="BL275" s="1343"/>
      <c r="BM275" s="1343"/>
      <c r="BN275" s="1063"/>
      <c r="BO275" s="1064"/>
      <c r="BP275" s="1064"/>
      <c r="BQ275" s="1064"/>
      <c r="BR275" s="1064"/>
      <c r="BS275" s="1103"/>
      <c r="BT275" s="1064"/>
      <c r="BU275" s="1064"/>
      <c r="BV275" s="1064"/>
      <c r="BW275" s="1104"/>
      <c r="BX275" s="1103"/>
      <c r="BY275" s="1064"/>
      <c r="BZ275" s="1064"/>
      <c r="CA275" s="1064"/>
      <c r="CB275" s="1104"/>
      <c r="CC275" s="1105"/>
      <c r="CD275" s="1351"/>
      <c r="CE275" s="1352"/>
      <c r="CF275" s="1352"/>
      <c r="CG275" s="1352"/>
      <c r="CH275" s="1414"/>
      <c r="CI275" s="1394"/>
      <c r="CJ275" s="1343"/>
      <c r="CK275" s="1343"/>
      <c r="CL275" s="1343"/>
      <c r="CM275" s="1344"/>
      <c r="CN275" s="1394"/>
      <c r="CO275" s="1343"/>
      <c r="CP275" s="1343"/>
      <c r="CQ275" s="1343"/>
      <c r="CR275" s="1344"/>
      <c r="CS275" s="1394"/>
      <c r="CT275" s="1343"/>
      <c r="CU275" s="1343"/>
      <c r="CV275" s="1343"/>
      <c r="CW275" s="1344"/>
      <c r="CX275" s="1394"/>
      <c r="CY275" s="1343"/>
      <c r="CZ275" s="1343"/>
      <c r="DA275" s="1343"/>
      <c r="DB275" s="1344"/>
      <c r="DC275" s="1343"/>
      <c r="DD275" s="1343"/>
      <c r="DE275" s="1343"/>
      <c r="DF275" s="1343"/>
      <c r="DG275" s="1344"/>
      <c r="DH275" s="1394"/>
      <c r="DI275" s="1343"/>
      <c r="DJ275" s="1343"/>
      <c r="DK275" s="1343"/>
      <c r="DL275" s="1344"/>
      <c r="DM275" s="1775"/>
      <c r="DN275" s="1776"/>
      <c r="DO275" s="1776"/>
      <c r="DP275" s="1777"/>
      <c r="DQ275" s="1776"/>
      <c r="DR275" s="1776"/>
      <c r="DS275" s="1776"/>
      <c r="DT275" s="1777"/>
      <c r="DU275" s="1352"/>
      <c r="DV275" s="1696"/>
      <c r="DW275" s="1778"/>
    </row>
    <row r="276" spans="1:127" s="390" customFormat="1" ht="15.75" customHeight="1">
      <c r="A276" s="1085" t="s">
        <v>1033</v>
      </c>
      <c r="B276" s="1045">
        <v>267</v>
      </c>
      <c r="C276" s="1006"/>
      <c r="D276" s="1006"/>
      <c r="E276" s="1006"/>
      <c r="F276" s="1006"/>
      <c r="G276" s="1006"/>
      <c r="H276" s="1006"/>
      <c r="I276" s="1006"/>
      <c r="J276" s="1006"/>
      <c r="K276" s="1006"/>
      <c r="L276" s="1006"/>
      <c r="M276" s="1045"/>
      <c r="N276" s="1006"/>
      <c r="O276" s="1006"/>
      <c r="P276" s="1006"/>
      <c r="Q276" s="1006"/>
      <c r="R276" s="1006"/>
      <c r="S276" s="1006"/>
      <c r="T276" s="1007"/>
      <c r="U276" s="1086" t="s">
        <v>3078</v>
      </c>
      <c r="V276" s="1087" t="s">
        <v>1971</v>
      </c>
      <c r="W276" s="1087" t="s">
        <v>1971</v>
      </c>
      <c r="X276" s="1088" t="s">
        <v>2061</v>
      </c>
      <c r="Y276" s="1089" t="s">
        <v>2062</v>
      </c>
      <c r="Z276" s="1090" t="s">
        <v>1971</v>
      </c>
      <c r="AA276" s="1091" t="s">
        <v>1971</v>
      </c>
      <c r="AB276" s="1092" t="s">
        <v>1971</v>
      </c>
      <c r="AC276" s="1092" t="s">
        <v>1971</v>
      </c>
      <c r="AD276" s="1092" t="s">
        <v>1971</v>
      </c>
      <c r="AE276" s="1092" t="s">
        <v>1971</v>
      </c>
      <c r="AF276" s="1092" t="s">
        <v>1971</v>
      </c>
      <c r="AG276" s="1092" t="s">
        <v>1971</v>
      </c>
      <c r="AH276" s="1092" t="s">
        <v>1971</v>
      </c>
      <c r="AI276" s="1093">
        <f t="shared" si="4"/>
        <v>0</v>
      </c>
      <c r="AJ276" s="1094" t="s">
        <v>963</v>
      </c>
      <c r="AK276" s="1094" t="s">
        <v>1971</v>
      </c>
      <c r="AL276" s="1094" t="s">
        <v>1971</v>
      </c>
      <c r="AM276" s="1095" t="s">
        <v>1971</v>
      </c>
      <c r="AN276" s="1006" t="s">
        <v>1971</v>
      </c>
      <c r="AO276" s="1006" t="s">
        <v>2063</v>
      </c>
      <c r="AP276" s="1309">
        <v>0</v>
      </c>
      <c r="AQ276" s="1064" t="s">
        <v>1971</v>
      </c>
      <c r="AR276" s="1097" t="s">
        <v>1971</v>
      </c>
      <c r="AS276" s="1098"/>
      <c r="AT276" s="1088"/>
      <c r="AU276" s="1088"/>
      <c r="AV276" s="1088"/>
      <c r="AW276" s="1099"/>
      <c r="AX276" s="1100"/>
      <c r="AY276" s="1063"/>
      <c r="AZ276" s="1064"/>
      <c r="BA276" s="1064"/>
      <c r="BB276" s="1064"/>
      <c r="BC276" s="1064"/>
      <c r="BD276" s="1064"/>
      <c r="BE276" s="1064"/>
      <c r="BF276" s="1064"/>
      <c r="BG276" s="1064"/>
      <c r="BH276" s="1064"/>
      <c r="BI276" s="1394"/>
      <c r="BJ276" s="1343"/>
      <c r="BK276" s="1343"/>
      <c r="BL276" s="1343"/>
      <c r="BM276" s="1343"/>
      <c r="BN276" s="1063"/>
      <c r="BO276" s="1064"/>
      <c r="BP276" s="1064"/>
      <c r="BQ276" s="1064"/>
      <c r="BR276" s="1064"/>
      <c r="BS276" s="1103"/>
      <c r="BT276" s="1064"/>
      <c r="BU276" s="1064"/>
      <c r="BV276" s="1064"/>
      <c r="BW276" s="1104"/>
      <c r="BX276" s="1103"/>
      <c r="BY276" s="1064"/>
      <c r="BZ276" s="1064"/>
      <c r="CA276" s="1064"/>
      <c r="CB276" s="1104"/>
      <c r="CC276" s="1105"/>
      <c r="CD276" s="1351"/>
      <c r="CE276" s="1352"/>
      <c r="CF276" s="1352"/>
      <c r="CG276" s="1352"/>
      <c r="CH276" s="1414"/>
      <c r="CI276" s="1394"/>
      <c r="CJ276" s="1343"/>
      <c r="CK276" s="1343"/>
      <c r="CL276" s="1343"/>
      <c r="CM276" s="1344"/>
      <c r="CN276" s="1394"/>
      <c r="CO276" s="1343"/>
      <c r="CP276" s="1343"/>
      <c r="CQ276" s="1343"/>
      <c r="CR276" s="1344"/>
      <c r="CS276" s="1394"/>
      <c r="CT276" s="1343"/>
      <c r="CU276" s="1343"/>
      <c r="CV276" s="1343"/>
      <c r="CW276" s="1344"/>
      <c r="CX276" s="1394"/>
      <c r="CY276" s="1343"/>
      <c r="CZ276" s="1343"/>
      <c r="DA276" s="1343"/>
      <c r="DB276" s="1344"/>
      <c r="DC276" s="1343"/>
      <c r="DD276" s="1343"/>
      <c r="DE276" s="1343"/>
      <c r="DF276" s="1343"/>
      <c r="DG276" s="1344"/>
      <c r="DH276" s="1394"/>
      <c r="DI276" s="1343"/>
      <c r="DJ276" s="1343"/>
      <c r="DK276" s="1343"/>
      <c r="DL276" s="1344"/>
      <c r="DM276" s="1775"/>
      <c r="DN276" s="1776"/>
      <c r="DO276" s="1776"/>
      <c r="DP276" s="1777"/>
      <c r="DQ276" s="1776"/>
      <c r="DR276" s="1776"/>
      <c r="DS276" s="1776"/>
      <c r="DT276" s="1777"/>
      <c r="DU276" s="1352"/>
      <c r="DV276" s="1696"/>
      <c r="DW276" s="1778"/>
    </row>
    <row r="277" spans="1:127" s="390" customFormat="1" ht="15.75" customHeight="1">
      <c r="A277" s="1085" t="s">
        <v>1033</v>
      </c>
      <c r="B277" s="1045">
        <v>268</v>
      </c>
      <c r="C277" s="1006"/>
      <c r="D277" s="1006"/>
      <c r="E277" s="1006"/>
      <c r="F277" s="1006"/>
      <c r="G277" s="1006"/>
      <c r="H277" s="1006"/>
      <c r="I277" s="1006"/>
      <c r="J277" s="1006"/>
      <c r="K277" s="1006"/>
      <c r="L277" s="1006"/>
      <c r="M277" s="1045"/>
      <c r="N277" s="1006"/>
      <c r="O277" s="1006"/>
      <c r="P277" s="1006"/>
      <c r="Q277" s="1006"/>
      <c r="R277" s="1006"/>
      <c r="S277" s="1006"/>
      <c r="T277" s="1007"/>
      <c r="U277" s="1086" t="s">
        <v>4840</v>
      </c>
      <c r="V277" s="1087" t="s">
        <v>1971</v>
      </c>
      <c r="W277" s="1087" t="s">
        <v>1971</v>
      </c>
      <c r="X277" s="1088" t="s">
        <v>1010</v>
      </c>
      <c r="Y277" s="1089" t="s">
        <v>4841</v>
      </c>
      <c r="Z277" s="1090" t="s">
        <v>1971</v>
      </c>
      <c r="AA277" s="1091" t="s">
        <v>1971</v>
      </c>
      <c r="AB277" s="1092">
        <v>1</v>
      </c>
      <c r="AC277" s="1092" t="s">
        <v>1971</v>
      </c>
      <c r="AD277" s="1092" t="s">
        <v>1971</v>
      </c>
      <c r="AE277" s="1092" t="s">
        <v>1971</v>
      </c>
      <c r="AF277" s="1092" t="s">
        <v>1971</v>
      </c>
      <c r="AG277" s="1092" t="s">
        <v>1971</v>
      </c>
      <c r="AH277" s="1092" t="s">
        <v>1971</v>
      </c>
      <c r="AI277" s="1093">
        <f t="shared" si="4"/>
        <v>1</v>
      </c>
      <c r="AJ277" s="1094"/>
      <c r="AK277" s="1094"/>
      <c r="AL277" s="1094"/>
      <c r="AM277" s="1095"/>
      <c r="AN277" s="1006"/>
      <c r="AO277" s="1006"/>
      <c r="AP277" s="1309">
        <v>0</v>
      </c>
      <c r="AQ277" s="1064"/>
      <c r="AR277" s="1097"/>
      <c r="AS277" s="1098"/>
      <c r="AT277" s="1088"/>
      <c r="AU277" s="1088"/>
      <c r="AV277" s="1088"/>
      <c r="AW277" s="1099"/>
      <c r="AX277" s="1100"/>
      <c r="AY277" s="1063"/>
      <c r="AZ277" s="1064"/>
      <c r="BA277" s="1064"/>
      <c r="BB277" s="1064"/>
      <c r="BC277" s="1064"/>
      <c r="BD277" s="1064"/>
      <c r="BE277" s="1064"/>
      <c r="BF277" s="1064"/>
      <c r="BG277" s="1064"/>
      <c r="BH277" s="1064"/>
      <c r="BI277" s="1394"/>
      <c r="BJ277" s="1343"/>
      <c r="BK277" s="1343"/>
      <c r="BL277" s="1343"/>
      <c r="BM277" s="1343"/>
      <c r="BN277" s="1063"/>
      <c r="BO277" s="1064"/>
      <c r="BP277" s="1064"/>
      <c r="BQ277" s="1064"/>
      <c r="BR277" s="1064"/>
      <c r="BS277" s="1103"/>
      <c r="BT277" s="1064"/>
      <c r="BU277" s="1064"/>
      <c r="BV277" s="1064"/>
      <c r="BW277" s="1104"/>
      <c r="BX277" s="1103"/>
      <c r="BY277" s="1064"/>
      <c r="BZ277" s="1064"/>
      <c r="CA277" s="1064"/>
      <c r="CB277" s="1104"/>
      <c r="CC277" s="1105"/>
      <c r="CD277" s="1351"/>
      <c r="CE277" s="1352"/>
      <c r="CF277" s="1352"/>
      <c r="CG277" s="1352"/>
      <c r="CH277" s="1414"/>
      <c r="CI277" s="1394"/>
      <c r="CJ277" s="1343"/>
      <c r="CK277" s="1343"/>
      <c r="CL277" s="1343"/>
      <c r="CM277" s="1344"/>
      <c r="CN277" s="1394"/>
      <c r="CO277" s="1343"/>
      <c r="CP277" s="1343"/>
      <c r="CQ277" s="1343"/>
      <c r="CR277" s="1344"/>
      <c r="CS277" s="1394"/>
      <c r="CT277" s="1343"/>
      <c r="CU277" s="1343"/>
      <c r="CV277" s="1343"/>
      <c r="CW277" s="1344"/>
      <c r="CX277" s="1394"/>
      <c r="CY277" s="1343"/>
      <c r="CZ277" s="1343"/>
      <c r="DA277" s="1343"/>
      <c r="DB277" s="1344"/>
      <c r="DC277" s="1343"/>
      <c r="DD277" s="1343"/>
      <c r="DE277" s="1343"/>
      <c r="DF277" s="1343"/>
      <c r="DG277" s="1344"/>
      <c r="DH277" s="1394"/>
      <c r="DI277" s="1343"/>
      <c r="DJ277" s="1343"/>
      <c r="DK277" s="1343"/>
      <c r="DL277" s="1344"/>
      <c r="DM277" s="1775"/>
      <c r="DN277" s="1776"/>
      <c r="DO277" s="1776"/>
      <c r="DP277" s="1777"/>
      <c r="DQ277" s="1776"/>
      <c r="DR277" s="1776"/>
      <c r="DS277" s="1776"/>
      <c r="DT277" s="1777"/>
      <c r="DU277" s="1352"/>
      <c r="DV277" s="1696"/>
      <c r="DW277" s="1778"/>
    </row>
    <row r="278" spans="1:127" s="390" customFormat="1" ht="15.75" customHeight="1">
      <c r="A278" s="1085" t="s">
        <v>996</v>
      </c>
      <c r="B278" s="1045">
        <v>269</v>
      </c>
      <c r="C278" s="1006"/>
      <c r="D278" s="1006"/>
      <c r="E278" s="1006"/>
      <c r="F278" s="1006"/>
      <c r="G278" s="1006"/>
      <c r="H278" s="1006"/>
      <c r="I278" s="1006"/>
      <c r="J278" s="1006"/>
      <c r="K278" s="1006"/>
      <c r="L278" s="1006"/>
      <c r="M278" s="1045"/>
      <c r="N278" s="1006"/>
      <c r="O278" s="1006"/>
      <c r="P278" s="1006"/>
      <c r="Q278" s="1006"/>
      <c r="R278" s="1006"/>
      <c r="S278" s="1006"/>
      <c r="T278" s="1007"/>
      <c r="U278" s="1086" t="s">
        <v>3083</v>
      </c>
      <c r="V278" s="1087" t="s">
        <v>3084</v>
      </c>
      <c r="W278" s="1087" t="s">
        <v>1920</v>
      </c>
      <c r="X278" s="1088" t="s">
        <v>3085</v>
      </c>
      <c r="Y278" s="1089" t="s">
        <v>148</v>
      </c>
      <c r="Z278" s="1090" t="s">
        <v>3086</v>
      </c>
      <c r="AA278" s="1091" t="s">
        <v>1971</v>
      </c>
      <c r="AB278" s="1092">
        <v>1</v>
      </c>
      <c r="AC278" s="1092" t="s">
        <v>1971</v>
      </c>
      <c r="AD278" s="1092" t="s">
        <v>1971</v>
      </c>
      <c r="AE278" s="1092" t="s">
        <v>1971</v>
      </c>
      <c r="AF278" s="1092" t="s">
        <v>1971</v>
      </c>
      <c r="AG278" s="1092" t="s">
        <v>1971</v>
      </c>
      <c r="AH278" s="1092" t="s">
        <v>1971</v>
      </c>
      <c r="AI278" s="1093">
        <f t="shared" si="4"/>
        <v>1</v>
      </c>
      <c r="AJ278" s="1094" t="s">
        <v>984</v>
      </c>
      <c r="AK278" s="1094" t="s">
        <v>964</v>
      </c>
      <c r="AL278" s="1094" t="s">
        <v>965</v>
      </c>
      <c r="AM278" s="1095" t="s">
        <v>3087</v>
      </c>
      <c r="AN278" s="1006" t="s">
        <v>2204</v>
      </c>
      <c r="AO278" s="1006" t="s">
        <v>4787</v>
      </c>
      <c r="AP278" s="1296">
        <v>2</v>
      </c>
      <c r="AQ278" s="1064" t="s">
        <v>978</v>
      </c>
      <c r="AR278" s="1097" t="s">
        <v>148</v>
      </c>
      <c r="AS278" s="1098"/>
      <c r="AT278" s="1088"/>
      <c r="AU278" s="1088"/>
      <c r="AV278" s="1088"/>
      <c r="AW278" s="1099"/>
      <c r="AX278" s="1100"/>
      <c r="AY278" s="1063"/>
      <c r="AZ278" s="1064"/>
      <c r="BA278" s="1064"/>
      <c r="BB278" s="1064"/>
      <c r="BC278" s="1064"/>
      <c r="BD278" s="1064"/>
      <c r="BE278" s="1064"/>
      <c r="BF278" s="1064"/>
      <c r="BG278" s="1114"/>
      <c r="BH278" s="1114"/>
      <c r="BI278" s="1115">
        <v>0</v>
      </c>
      <c r="BJ278" s="1114">
        <v>0</v>
      </c>
      <c r="BK278" s="1114">
        <v>0</v>
      </c>
      <c r="BL278" s="1114">
        <v>0</v>
      </c>
      <c r="BM278" s="1114">
        <v>0</v>
      </c>
      <c r="BN278" s="1063"/>
      <c r="BO278" s="1064"/>
      <c r="BP278" s="1064"/>
      <c r="BQ278" s="1064"/>
      <c r="BR278" s="1064"/>
      <c r="BS278" s="1103"/>
      <c r="BT278" s="1064"/>
      <c r="BU278" s="1064"/>
      <c r="BV278" s="1064"/>
      <c r="BW278" s="1104"/>
      <c r="BX278" s="1103"/>
      <c r="BY278" s="1064"/>
      <c r="BZ278" s="1064"/>
      <c r="CA278" s="1064"/>
      <c r="CB278" s="1104"/>
      <c r="CC278" s="1105"/>
      <c r="CD278" s="1106" t="s">
        <v>961</v>
      </c>
      <c r="CE278" s="1107" t="s">
        <v>961</v>
      </c>
      <c r="CF278" s="1107" t="s">
        <v>961</v>
      </c>
      <c r="CG278" s="1107" t="s">
        <v>961</v>
      </c>
      <c r="CH278" s="1108" t="s">
        <v>961</v>
      </c>
      <c r="CI278" s="1063" t="s">
        <v>1971</v>
      </c>
      <c r="CJ278" s="1064" t="s">
        <v>1971</v>
      </c>
      <c r="CK278" s="1064" t="s">
        <v>1971</v>
      </c>
      <c r="CL278" s="1064" t="s">
        <v>1971</v>
      </c>
      <c r="CM278" s="1105" t="s">
        <v>1971</v>
      </c>
      <c r="CN278" s="1063">
        <v>9.5</v>
      </c>
      <c r="CO278" s="1064">
        <v>9.5</v>
      </c>
      <c r="CP278" s="1064">
        <v>9.5</v>
      </c>
      <c r="CQ278" s="1064">
        <v>9.5</v>
      </c>
      <c r="CR278" s="1105">
        <v>9.5</v>
      </c>
      <c r="CS278" s="1063">
        <v>2</v>
      </c>
      <c r="CT278" s="1064">
        <v>2</v>
      </c>
      <c r="CU278" s="1064">
        <v>2</v>
      </c>
      <c r="CV278" s="1064">
        <v>2</v>
      </c>
      <c r="CW278" s="1105">
        <v>2</v>
      </c>
      <c r="CX278" s="1063" t="s">
        <v>1971</v>
      </c>
      <c r="CY278" s="1064" t="s">
        <v>1971</v>
      </c>
      <c r="CZ278" s="1064" t="s">
        <v>1971</v>
      </c>
      <c r="DA278" s="1064" t="s">
        <v>1971</v>
      </c>
      <c r="DB278" s="1105" t="s">
        <v>1971</v>
      </c>
      <c r="DC278" s="1064" t="s">
        <v>1971</v>
      </c>
      <c r="DD278" s="1064" t="s">
        <v>1971</v>
      </c>
      <c r="DE278" s="1064" t="s">
        <v>1971</v>
      </c>
      <c r="DF278" s="1064" t="s">
        <v>1971</v>
      </c>
      <c r="DG278" s="1105" t="s">
        <v>1971</v>
      </c>
      <c r="DH278" s="1063" t="s">
        <v>1971</v>
      </c>
      <c r="DI278" s="1064" t="s">
        <v>1971</v>
      </c>
      <c r="DJ278" s="1064" t="s">
        <v>1971</v>
      </c>
      <c r="DK278" s="1064" t="s">
        <v>1971</v>
      </c>
      <c r="DL278" s="1105" t="s">
        <v>1971</v>
      </c>
      <c r="DM278" s="1109">
        <v>-0.628</v>
      </c>
      <c r="DN278" s="1110" t="s">
        <v>1971</v>
      </c>
      <c r="DO278" s="1110" t="s">
        <v>1971</v>
      </c>
      <c r="DP278" s="1111" t="s">
        <v>1971</v>
      </c>
      <c r="DQ278" s="1110">
        <v>0</v>
      </c>
      <c r="DR278" s="1110" t="s">
        <v>1971</v>
      </c>
      <c r="DS278" s="1110" t="s">
        <v>1971</v>
      </c>
      <c r="DT278" s="1111" t="s">
        <v>1971</v>
      </c>
      <c r="DU278" s="1107" t="s">
        <v>1971</v>
      </c>
      <c r="DV278" s="1112">
        <v>1</v>
      </c>
      <c r="DW278" s="1113" t="s">
        <v>1971</v>
      </c>
    </row>
    <row r="279" spans="1:127" s="390" customFormat="1" ht="15.75" customHeight="1">
      <c r="A279" s="1042" t="s">
        <v>996</v>
      </c>
      <c r="B279" s="1043">
        <v>270</v>
      </c>
      <c r="C279" s="1131"/>
      <c r="D279" s="1131"/>
      <c r="E279" s="1131"/>
      <c r="F279" s="1131"/>
      <c r="G279" s="1131"/>
      <c r="H279" s="1131"/>
      <c r="I279" s="1131"/>
      <c r="J279" s="1131"/>
      <c r="K279" s="1131"/>
      <c r="L279" s="1131"/>
      <c r="M279" s="1043"/>
      <c r="N279" s="1131"/>
      <c r="O279" s="1131"/>
      <c r="P279" s="1131"/>
      <c r="Q279" s="1131"/>
      <c r="R279" s="1131"/>
      <c r="S279" s="1131"/>
      <c r="T279" s="1046"/>
      <c r="U279" s="1047" t="s">
        <v>3089</v>
      </c>
      <c r="V279" s="1048" t="s">
        <v>3090</v>
      </c>
      <c r="W279" s="1048" t="s">
        <v>1920</v>
      </c>
      <c r="X279" s="1049" t="s">
        <v>3092</v>
      </c>
      <c r="Y279" s="1050" t="s">
        <v>629</v>
      </c>
      <c r="Z279" s="1051" t="s">
        <v>3093</v>
      </c>
      <c r="AA279" s="1052" t="s">
        <v>1971</v>
      </c>
      <c r="AB279" s="1053">
        <v>1</v>
      </c>
      <c r="AC279" s="1053" t="s">
        <v>1971</v>
      </c>
      <c r="AD279" s="1053" t="s">
        <v>1971</v>
      </c>
      <c r="AE279" s="1053" t="s">
        <v>1971</v>
      </c>
      <c r="AF279" s="1053" t="s">
        <v>1971</v>
      </c>
      <c r="AG279" s="1053" t="s">
        <v>1971</v>
      </c>
      <c r="AH279" s="1053" t="s">
        <v>1971</v>
      </c>
      <c r="AI279" s="1054">
        <f t="shared" si="4"/>
        <v>1</v>
      </c>
      <c r="AJ279" s="1055" t="s">
        <v>988</v>
      </c>
      <c r="AK279" s="1055" t="s">
        <v>964</v>
      </c>
      <c r="AL279" s="1055" t="s">
        <v>965</v>
      </c>
      <c r="AM279" s="1056" t="s">
        <v>3094</v>
      </c>
      <c r="AN279" s="1050" t="s">
        <v>293</v>
      </c>
      <c r="AO279" s="1050" t="s">
        <v>4783</v>
      </c>
      <c r="AP279" s="1295">
        <v>1</v>
      </c>
      <c r="AQ279" s="821" t="s">
        <v>966</v>
      </c>
      <c r="AR279" s="1059" t="s">
        <v>629</v>
      </c>
      <c r="AS279" s="1060"/>
      <c r="AT279" s="1049"/>
      <c r="AU279" s="1049"/>
      <c r="AV279" s="1049"/>
      <c r="AW279" s="1061"/>
      <c r="AX279" s="1062"/>
      <c r="AY279" s="1067"/>
      <c r="AZ279" s="1068"/>
      <c r="BA279" s="1068"/>
      <c r="BB279" s="1068"/>
      <c r="BC279" s="1068"/>
      <c r="BD279" s="1068"/>
      <c r="BE279" s="1068"/>
      <c r="BF279" s="1068"/>
      <c r="BG279" s="1065"/>
      <c r="BH279" s="1065"/>
      <c r="BI279" s="1066">
        <v>2.9</v>
      </c>
      <c r="BJ279" s="1065">
        <v>6</v>
      </c>
      <c r="BK279" s="1065">
        <v>9</v>
      </c>
      <c r="BL279" s="1065">
        <v>12</v>
      </c>
      <c r="BM279" s="1065">
        <v>15</v>
      </c>
      <c r="BN279" s="1067"/>
      <c r="BO279" s="1068"/>
      <c r="BP279" s="1068"/>
      <c r="BQ279" s="1068"/>
      <c r="BR279" s="1068"/>
      <c r="BS279" s="1069"/>
      <c r="BT279" s="1068"/>
      <c r="BU279" s="1068"/>
      <c r="BV279" s="1068"/>
      <c r="BW279" s="1070"/>
      <c r="BX279" s="1069"/>
      <c r="BY279" s="1068"/>
      <c r="BZ279" s="1068"/>
      <c r="CA279" s="1068"/>
      <c r="CB279" s="1070"/>
      <c r="CC279" s="1071"/>
      <c r="CD279" s="1072" t="s">
        <v>961</v>
      </c>
      <c r="CE279" s="1073" t="s">
        <v>961</v>
      </c>
      <c r="CF279" s="1073" t="s">
        <v>961</v>
      </c>
      <c r="CG279" s="1073" t="s">
        <v>961</v>
      </c>
      <c r="CH279" s="1074" t="s">
        <v>961</v>
      </c>
      <c r="CI279" s="1077" t="s">
        <v>1971</v>
      </c>
      <c r="CJ279" s="1075" t="s">
        <v>1971</v>
      </c>
      <c r="CK279" s="1075" t="s">
        <v>1971</v>
      </c>
      <c r="CL279" s="1075" t="s">
        <v>1971</v>
      </c>
      <c r="CM279" s="1076" t="s">
        <v>1971</v>
      </c>
      <c r="CN279" s="1077">
        <v>-5</v>
      </c>
      <c r="CO279" s="1075">
        <v>-5</v>
      </c>
      <c r="CP279" s="1075">
        <v>-5</v>
      </c>
      <c r="CQ279" s="1075">
        <v>-5</v>
      </c>
      <c r="CR279" s="1076">
        <v>-5</v>
      </c>
      <c r="CS279" s="1067" t="s">
        <v>1971</v>
      </c>
      <c r="CT279" s="1068" t="s">
        <v>1971</v>
      </c>
      <c r="CU279" s="1068" t="s">
        <v>1971</v>
      </c>
      <c r="CV279" s="1068" t="s">
        <v>1971</v>
      </c>
      <c r="CW279" s="1071" t="s">
        <v>1971</v>
      </c>
      <c r="CX279" s="1067" t="s">
        <v>1971</v>
      </c>
      <c r="CY279" s="1068" t="s">
        <v>1971</v>
      </c>
      <c r="CZ279" s="1068" t="s">
        <v>1971</v>
      </c>
      <c r="DA279" s="1068" t="s">
        <v>1971</v>
      </c>
      <c r="DB279" s="1071" t="s">
        <v>1971</v>
      </c>
      <c r="DC279" s="1075">
        <v>11.6</v>
      </c>
      <c r="DD279" s="1075">
        <v>14.7</v>
      </c>
      <c r="DE279" s="1075">
        <v>17.7</v>
      </c>
      <c r="DF279" s="1075">
        <v>20.7</v>
      </c>
      <c r="DG279" s="1076">
        <v>23.7</v>
      </c>
      <c r="DH279" s="1077" t="s">
        <v>1971</v>
      </c>
      <c r="DI279" s="1068" t="s">
        <v>1971</v>
      </c>
      <c r="DJ279" s="1068" t="s">
        <v>1971</v>
      </c>
      <c r="DK279" s="1068" t="s">
        <v>1971</v>
      </c>
      <c r="DL279" s="1071" t="s">
        <v>1971</v>
      </c>
      <c r="DM279" s="1079">
        <v>-0.26500000000000001</v>
      </c>
      <c r="DN279" s="1080" t="s">
        <v>1971</v>
      </c>
      <c r="DO279" s="1080" t="s">
        <v>1971</v>
      </c>
      <c r="DP279" s="1081" t="s">
        <v>1971</v>
      </c>
      <c r="DQ279" s="1080">
        <v>0.13700000000000001</v>
      </c>
      <c r="DR279" s="1080" t="s">
        <v>1971</v>
      </c>
      <c r="DS279" s="1080" t="s">
        <v>1971</v>
      </c>
      <c r="DT279" s="1081" t="s">
        <v>1971</v>
      </c>
      <c r="DU279" s="1073" t="s">
        <v>1971</v>
      </c>
      <c r="DV279" s="1082" t="s">
        <v>1971</v>
      </c>
      <c r="DW279" s="1083" t="s">
        <v>1971</v>
      </c>
    </row>
    <row r="280" spans="1:127" s="390" customFormat="1" ht="15.75" customHeight="1">
      <c r="A280" s="1042" t="s">
        <v>996</v>
      </c>
      <c r="B280" s="1043">
        <v>271</v>
      </c>
      <c r="C280" s="1131"/>
      <c r="D280" s="1131"/>
      <c r="E280" s="1131"/>
      <c r="F280" s="1131"/>
      <c r="G280" s="1131"/>
      <c r="H280" s="1131"/>
      <c r="I280" s="1131"/>
      <c r="J280" s="1131"/>
      <c r="K280" s="1131"/>
      <c r="L280" s="1131"/>
      <c r="M280" s="1043"/>
      <c r="N280" s="1131"/>
      <c r="O280" s="1131"/>
      <c r="P280" s="1131"/>
      <c r="Q280" s="1131"/>
      <c r="R280" s="1131"/>
      <c r="S280" s="1131"/>
      <c r="T280" s="1046"/>
      <c r="U280" s="1047" t="s">
        <v>1143</v>
      </c>
      <c r="V280" s="1048" t="s">
        <v>3096</v>
      </c>
      <c r="W280" s="1048" t="s">
        <v>1920</v>
      </c>
      <c r="X280" s="1049" t="s">
        <v>3097</v>
      </c>
      <c r="Y280" s="1050" t="s">
        <v>1124</v>
      </c>
      <c r="Z280" s="1051" t="s">
        <v>3098</v>
      </c>
      <c r="AA280" s="1052">
        <v>1</v>
      </c>
      <c r="AB280" s="1053" t="s">
        <v>1971</v>
      </c>
      <c r="AC280" s="1053" t="s">
        <v>1971</v>
      </c>
      <c r="AD280" s="1053" t="s">
        <v>1971</v>
      </c>
      <c r="AE280" s="1053" t="s">
        <v>1971</v>
      </c>
      <c r="AF280" s="1053" t="s">
        <v>1971</v>
      </c>
      <c r="AG280" s="1053" t="s">
        <v>1971</v>
      </c>
      <c r="AH280" s="1053" t="s">
        <v>1971</v>
      </c>
      <c r="AI280" s="1054">
        <f t="shared" si="4"/>
        <v>1</v>
      </c>
      <c r="AJ280" s="1055" t="s">
        <v>988</v>
      </c>
      <c r="AK280" s="1055" t="s">
        <v>964</v>
      </c>
      <c r="AL280" s="1414" t="s">
        <v>977</v>
      </c>
      <c r="AM280" s="1056" t="s">
        <v>3099</v>
      </c>
      <c r="AN280" s="1050" t="s">
        <v>2147</v>
      </c>
      <c r="AO280" s="1050" t="s">
        <v>4783</v>
      </c>
      <c r="AP280" s="1295">
        <v>1</v>
      </c>
      <c r="AQ280" s="821" t="s">
        <v>966</v>
      </c>
      <c r="AR280" s="1059" t="s">
        <v>1124</v>
      </c>
      <c r="AS280" s="1060"/>
      <c r="AT280" s="1049"/>
      <c r="AU280" s="1049"/>
      <c r="AV280" s="1049"/>
      <c r="AW280" s="1061"/>
      <c r="AX280" s="1062"/>
      <c r="AY280" s="1067"/>
      <c r="AZ280" s="1068"/>
      <c r="BA280" s="1068"/>
      <c r="BB280" s="1068"/>
      <c r="BC280" s="1068"/>
      <c r="BD280" s="1068"/>
      <c r="BE280" s="1068"/>
      <c r="BF280" s="1068"/>
      <c r="BG280" s="1065"/>
      <c r="BH280" s="1065"/>
      <c r="BI280" s="1066">
        <v>1</v>
      </c>
      <c r="BJ280" s="1065">
        <v>2</v>
      </c>
      <c r="BK280" s="1065">
        <v>4.3</v>
      </c>
      <c r="BL280" s="1065">
        <v>6</v>
      </c>
      <c r="BM280" s="1065">
        <v>7.2</v>
      </c>
      <c r="BN280" s="1067"/>
      <c r="BO280" s="1068"/>
      <c r="BP280" s="1068"/>
      <c r="BQ280" s="1068"/>
      <c r="BR280" s="1068"/>
      <c r="BS280" s="1069"/>
      <c r="BT280" s="1068"/>
      <c r="BU280" s="1068"/>
      <c r="BV280" s="1068"/>
      <c r="BW280" s="1070"/>
      <c r="BX280" s="1069"/>
      <c r="BY280" s="1068"/>
      <c r="BZ280" s="1068"/>
      <c r="CA280" s="1068"/>
      <c r="CB280" s="1070"/>
      <c r="CC280" s="1071"/>
      <c r="CD280" s="1072" t="s">
        <v>961</v>
      </c>
      <c r="CE280" s="1073" t="s">
        <v>961</v>
      </c>
      <c r="CF280" s="1073" t="s">
        <v>961</v>
      </c>
      <c r="CG280" s="1073" t="s">
        <v>961</v>
      </c>
      <c r="CH280" s="1074" t="s">
        <v>961</v>
      </c>
      <c r="CI280" s="1077">
        <v>-18.3</v>
      </c>
      <c r="CJ280" s="1075">
        <v>-18.3</v>
      </c>
      <c r="CK280" s="1075">
        <v>-18.3</v>
      </c>
      <c r="CL280" s="1075">
        <v>-18.3</v>
      </c>
      <c r="CM280" s="1076">
        <v>-18.3</v>
      </c>
      <c r="CN280" s="1077">
        <v>-16.7</v>
      </c>
      <c r="CO280" s="1075">
        <v>-16.7</v>
      </c>
      <c r="CP280" s="1075">
        <v>-16.7</v>
      </c>
      <c r="CQ280" s="1075">
        <v>-16.7</v>
      </c>
      <c r="CR280" s="1076">
        <v>-16.7</v>
      </c>
      <c r="CS280" s="1067" t="s">
        <v>1971</v>
      </c>
      <c r="CT280" s="1068" t="s">
        <v>1971</v>
      </c>
      <c r="CU280" s="1068" t="s">
        <v>1971</v>
      </c>
      <c r="CV280" s="1068" t="s">
        <v>1971</v>
      </c>
      <c r="CW280" s="1071" t="s">
        <v>1971</v>
      </c>
      <c r="CX280" s="1067" t="s">
        <v>1971</v>
      </c>
      <c r="CY280" s="1068" t="s">
        <v>1971</v>
      </c>
      <c r="CZ280" s="1068" t="s">
        <v>1971</v>
      </c>
      <c r="DA280" s="1068" t="s">
        <v>1971</v>
      </c>
      <c r="DB280" s="1071" t="s">
        <v>1971</v>
      </c>
      <c r="DC280" s="1075">
        <v>2.6</v>
      </c>
      <c r="DD280" s="1075">
        <v>3.5</v>
      </c>
      <c r="DE280" s="1075">
        <v>5.9</v>
      </c>
      <c r="DF280" s="1075">
        <v>7.5</v>
      </c>
      <c r="DG280" s="1076">
        <v>8.8000000000000007</v>
      </c>
      <c r="DH280" s="1077" t="s">
        <v>4797</v>
      </c>
      <c r="DI280" s="1068" t="s">
        <v>4797</v>
      </c>
      <c r="DJ280" s="1068" t="s">
        <v>4797</v>
      </c>
      <c r="DK280" s="1068" t="s">
        <v>4797</v>
      </c>
      <c r="DL280" s="1071" t="s">
        <v>4797</v>
      </c>
      <c r="DM280" s="1079">
        <v>-0.17799999999999999</v>
      </c>
      <c r="DN280" s="1080" t="s">
        <v>1971</v>
      </c>
      <c r="DO280" s="1080" t="s">
        <v>1971</v>
      </c>
      <c r="DP280" s="1081">
        <v>-0.35599999999999998</v>
      </c>
      <c r="DQ280" s="1080">
        <v>7.0000000000000007E-2</v>
      </c>
      <c r="DR280" s="1080" t="s">
        <v>1971</v>
      </c>
      <c r="DS280" s="1080" t="s">
        <v>1971</v>
      </c>
      <c r="DT280" s="1081">
        <v>0.35599999999999998</v>
      </c>
      <c r="DU280" s="1073" t="s">
        <v>1971</v>
      </c>
      <c r="DV280" s="1082">
        <v>1</v>
      </c>
      <c r="DW280" s="1083" t="s">
        <v>1971</v>
      </c>
    </row>
    <row r="281" spans="1:127" s="390" customFormat="1" ht="15.75" customHeight="1">
      <c r="A281" s="1085" t="s">
        <v>996</v>
      </c>
      <c r="B281" s="1045">
        <v>272</v>
      </c>
      <c r="C281" s="1006"/>
      <c r="D281" s="1006"/>
      <c r="E281" s="1006"/>
      <c r="F281" s="1006"/>
      <c r="G281" s="1006"/>
      <c r="H281" s="1006"/>
      <c r="I281" s="1006"/>
      <c r="J281" s="1006"/>
      <c r="K281" s="1006"/>
      <c r="L281" s="1006"/>
      <c r="M281" s="1045"/>
      <c r="N281" s="1006"/>
      <c r="O281" s="1006"/>
      <c r="P281" s="1006"/>
      <c r="Q281" s="1006"/>
      <c r="R281" s="1006"/>
      <c r="S281" s="1006"/>
      <c r="T281" s="1007"/>
      <c r="U281" s="1086" t="s">
        <v>3101</v>
      </c>
      <c r="V281" s="1087" t="s">
        <v>3090</v>
      </c>
      <c r="W281" s="1087" t="s">
        <v>1920</v>
      </c>
      <c r="X281" s="1088" t="s">
        <v>3102</v>
      </c>
      <c r="Y281" s="1089" t="s">
        <v>3103</v>
      </c>
      <c r="Z281" s="1090" t="s">
        <v>3104</v>
      </c>
      <c r="AA281" s="1091" t="s">
        <v>1971</v>
      </c>
      <c r="AB281" s="1092">
        <v>1</v>
      </c>
      <c r="AC281" s="1092" t="s">
        <v>1971</v>
      </c>
      <c r="AD281" s="1092" t="s">
        <v>1971</v>
      </c>
      <c r="AE281" s="1092" t="s">
        <v>1971</v>
      </c>
      <c r="AF281" s="1092" t="s">
        <v>1971</v>
      </c>
      <c r="AG281" s="1092" t="s">
        <v>1971</v>
      </c>
      <c r="AH281" s="1092" t="s">
        <v>1971</v>
      </c>
      <c r="AI281" s="1093">
        <f t="shared" si="4"/>
        <v>1</v>
      </c>
      <c r="AJ281" s="1094" t="s">
        <v>988</v>
      </c>
      <c r="AK281" s="1094" t="s">
        <v>964</v>
      </c>
      <c r="AL281" s="1094" t="s">
        <v>965</v>
      </c>
      <c r="AM281" s="1095" t="s">
        <v>3105</v>
      </c>
      <c r="AN281" s="1006" t="s">
        <v>410</v>
      </c>
      <c r="AO281" s="1006" t="s">
        <v>4790</v>
      </c>
      <c r="AP281" s="1296">
        <v>2</v>
      </c>
      <c r="AQ281" s="1064" t="s">
        <v>978</v>
      </c>
      <c r="AR281" s="1097"/>
      <c r="AS281" s="1098"/>
      <c r="AT281" s="1088"/>
      <c r="AU281" s="1088"/>
      <c r="AV281" s="1088"/>
      <c r="AW281" s="1099"/>
      <c r="AX281" s="1100"/>
      <c r="AY281" s="1063"/>
      <c r="AZ281" s="1064"/>
      <c r="BA281" s="1064"/>
      <c r="BB281" s="1064"/>
      <c r="BC281" s="1064"/>
      <c r="BD281" s="1064"/>
      <c r="BE281" s="1064"/>
      <c r="BF281" s="1064"/>
      <c r="BG281" s="1064"/>
      <c r="BH281" s="1064"/>
      <c r="BI281" s="1394"/>
      <c r="BJ281" s="1343"/>
      <c r="BK281" s="1343"/>
      <c r="BL281" s="1343"/>
      <c r="BM281" s="1343"/>
      <c r="BN281" s="1063"/>
      <c r="BO281" s="1064"/>
      <c r="BP281" s="1064"/>
      <c r="BQ281" s="1064"/>
      <c r="BR281" s="1064"/>
      <c r="BS281" s="1103"/>
      <c r="BT281" s="1064"/>
      <c r="BU281" s="1064"/>
      <c r="BV281" s="1064"/>
      <c r="BW281" s="1104"/>
      <c r="BX281" s="1103"/>
      <c r="BY281" s="1064"/>
      <c r="BZ281" s="1064"/>
      <c r="CA281" s="1064"/>
      <c r="CB281" s="1104"/>
      <c r="CC281" s="1105"/>
      <c r="CD281" s="1351"/>
      <c r="CE281" s="1352"/>
      <c r="CF281" s="1352"/>
      <c r="CG281" s="1352"/>
      <c r="CH281" s="1414"/>
      <c r="CI281" s="1394"/>
      <c r="CJ281" s="1343"/>
      <c r="CK281" s="1343"/>
      <c r="CL281" s="1343"/>
      <c r="CM281" s="1344"/>
      <c r="CN281" s="1394"/>
      <c r="CO281" s="1343"/>
      <c r="CP281" s="1343"/>
      <c r="CQ281" s="1343"/>
      <c r="CR281" s="1344"/>
      <c r="CS281" s="1394"/>
      <c r="CT281" s="1343"/>
      <c r="CU281" s="1343"/>
      <c r="CV281" s="1343"/>
      <c r="CW281" s="1344"/>
      <c r="CX281" s="1394"/>
      <c r="CY281" s="1343"/>
      <c r="CZ281" s="1343"/>
      <c r="DA281" s="1343"/>
      <c r="DB281" s="1344"/>
      <c r="DC281" s="1343"/>
      <c r="DD281" s="1343"/>
      <c r="DE281" s="1343"/>
      <c r="DF281" s="1343"/>
      <c r="DG281" s="1344"/>
      <c r="DH281" s="1394"/>
      <c r="DI281" s="1343"/>
      <c r="DJ281" s="1343"/>
      <c r="DK281" s="1343"/>
      <c r="DL281" s="1344"/>
      <c r="DM281" s="1775"/>
      <c r="DN281" s="1776"/>
      <c r="DO281" s="1776"/>
      <c r="DP281" s="1777"/>
      <c r="DQ281" s="1776"/>
      <c r="DR281" s="1776"/>
      <c r="DS281" s="1776"/>
      <c r="DT281" s="1777"/>
      <c r="DU281" s="1352"/>
      <c r="DV281" s="1696"/>
      <c r="DW281" s="1778"/>
    </row>
    <row r="282" spans="1:127" s="390" customFormat="1" ht="15.75" customHeight="1">
      <c r="A282" s="1085" t="s">
        <v>996</v>
      </c>
      <c r="B282" s="1045">
        <v>273</v>
      </c>
      <c r="C282" s="1006"/>
      <c r="D282" s="1006"/>
      <c r="E282" s="1006"/>
      <c r="F282" s="1006"/>
      <c r="G282" s="1006"/>
      <c r="H282" s="1006"/>
      <c r="I282" s="1006"/>
      <c r="J282" s="1006"/>
      <c r="K282" s="1006"/>
      <c r="L282" s="1006"/>
      <c r="M282" s="1045"/>
      <c r="N282" s="1006"/>
      <c r="O282" s="1006"/>
      <c r="P282" s="1006"/>
      <c r="Q282" s="1006"/>
      <c r="R282" s="1006"/>
      <c r="S282" s="1006"/>
      <c r="T282" s="1007"/>
      <c r="U282" s="1086" t="s">
        <v>3107</v>
      </c>
      <c r="V282" s="1087" t="s">
        <v>3090</v>
      </c>
      <c r="W282" s="1087" t="s">
        <v>3108</v>
      </c>
      <c r="X282" s="1088" t="s">
        <v>3109</v>
      </c>
      <c r="Y282" s="1089" t="s">
        <v>3110</v>
      </c>
      <c r="Z282" s="1090" t="s">
        <v>3111</v>
      </c>
      <c r="AA282" s="1091" t="s">
        <v>1971</v>
      </c>
      <c r="AB282" s="1092">
        <v>1</v>
      </c>
      <c r="AC282" s="1092" t="s">
        <v>1971</v>
      </c>
      <c r="AD282" s="1092" t="s">
        <v>1971</v>
      </c>
      <c r="AE282" s="1092" t="s">
        <v>1971</v>
      </c>
      <c r="AF282" s="1092" t="s">
        <v>1971</v>
      </c>
      <c r="AG282" s="1092" t="s">
        <v>1971</v>
      </c>
      <c r="AH282" s="1092" t="s">
        <v>1971</v>
      </c>
      <c r="AI282" s="1093">
        <f t="shared" si="4"/>
        <v>1</v>
      </c>
      <c r="AJ282" s="1094" t="s">
        <v>988</v>
      </c>
      <c r="AK282" s="1094" t="s">
        <v>964</v>
      </c>
      <c r="AL282" s="1094" t="s">
        <v>965</v>
      </c>
      <c r="AM282" s="1095" t="s">
        <v>3105</v>
      </c>
      <c r="AN282" s="1006" t="s">
        <v>991</v>
      </c>
      <c r="AO282" s="1006" t="s">
        <v>3106</v>
      </c>
      <c r="AP282" s="1263">
        <v>2</v>
      </c>
      <c r="AQ282" s="1064" t="s">
        <v>978</v>
      </c>
      <c r="AR282" s="1097"/>
      <c r="AS282" s="1098"/>
      <c r="AT282" s="1088"/>
      <c r="AU282" s="1088"/>
      <c r="AV282" s="1088"/>
      <c r="AW282" s="1099"/>
      <c r="AX282" s="1100"/>
      <c r="AY282" s="1063"/>
      <c r="AZ282" s="1064"/>
      <c r="BA282" s="1064"/>
      <c r="BB282" s="1064"/>
      <c r="BC282" s="1064"/>
      <c r="BD282" s="1064"/>
      <c r="BE282" s="1064"/>
      <c r="BF282" s="1064"/>
      <c r="BG282" s="1064"/>
      <c r="BH282" s="1064"/>
      <c r="BI282" s="1394"/>
      <c r="BJ282" s="1343"/>
      <c r="BK282" s="1343"/>
      <c r="BL282" s="1343"/>
      <c r="BM282" s="1343"/>
      <c r="BN282" s="1063"/>
      <c r="BO282" s="1064"/>
      <c r="BP282" s="1064"/>
      <c r="BQ282" s="1064"/>
      <c r="BR282" s="1064"/>
      <c r="BS282" s="1103"/>
      <c r="BT282" s="1064"/>
      <c r="BU282" s="1064"/>
      <c r="BV282" s="1064"/>
      <c r="BW282" s="1104"/>
      <c r="BX282" s="1103"/>
      <c r="BY282" s="1064"/>
      <c r="BZ282" s="1064"/>
      <c r="CA282" s="1064"/>
      <c r="CB282" s="1104"/>
      <c r="CC282" s="1105"/>
      <c r="CD282" s="1351"/>
      <c r="CE282" s="1352"/>
      <c r="CF282" s="1352"/>
      <c r="CG282" s="1352"/>
      <c r="CH282" s="1414"/>
      <c r="CI282" s="1394"/>
      <c r="CJ282" s="1343"/>
      <c r="CK282" s="1343"/>
      <c r="CL282" s="1343"/>
      <c r="CM282" s="1344"/>
      <c r="CN282" s="1394"/>
      <c r="CO282" s="1343"/>
      <c r="CP282" s="1343"/>
      <c r="CQ282" s="1343"/>
      <c r="CR282" s="1344"/>
      <c r="CS282" s="1394"/>
      <c r="CT282" s="1343"/>
      <c r="CU282" s="1343"/>
      <c r="CV282" s="1343"/>
      <c r="CW282" s="1344"/>
      <c r="CX282" s="1394"/>
      <c r="CY282" s="1343"/>
      <c r="CZ282" s="1343"/>
      <c r="DA282" s="1343"/>
      <c r="DB282" s="1344"/>
      <c r="DC282" s="1343"/>
      <c r="DD282" s="1343"/>
      <c r="DE282" s="1343"/>
      <c r="DF282" s="1343"/>
      <c r="DG282" s="1344"/>
      <c r="DH282" s="1394"/>
      <c r="DI282" s="1343"/>
      <c r="DJ282" s="1343"/>
      <c r="DK282" s="1343"/>
      <c r="DL282" s="1344"/>
      <c r="DM282" s="1775"/>
      <c r="DN282" s="1776"/>
      <c r="DO282" s="1776"/>
      <c r="DP282" s="1777"/>
      <c r="DQ282" s="1776"/>
      <c r="DR282" s="1776"/>
      <c r="DS282" s="1776"/>
      <c r="DT282" s="1777"/>
      <c r="DU282" s="1352"/>
      <c r="DV282" s="1696"/>
      <c r="DW282" s="1778"/>
    </row>
    <row r="283" spans="1:127" s="390" customFormat="1" ht="15.75" customHeight="1">
      <c r="A283" s="1085" t="s">
        <v>996</v>
      </c>
      <c r="B283" s="1045">
        <v>274</v>
      </c>
      <c r="C283" s="1006"/>
      <c r="D283" s="1006"/>
      <c r="E283" s="1006"/>
      <c r="F283" s="1006"/>
      <c r="G283" s="1006"/>
      <c r="H283" s="1006"/>
      <c r="I283" s="1006"/>
      <c r="J283" s="1006"/>
      <c r="K283" s="1006"/>
      <c r="L283" s="1006"/>
      <c r="M283" s="1045"/>
      <c r="N283" s="1006"/>
      <c r="O283" s="1006"/>
      <c r="P283" s="1006"/>
      <c r="Q283" s="1006"/>
      <c r="R283" s="1006"/>
      <c r="S283" s="1006"/>
      <c r="T283" s="1007"/>
      <c r="U283" s="1086" t="s">
        <v>3112</v>
      </c>
      <c r="V283" s="1087" t="s">
        <v>3113</v>
      </c>
      <c r="W283" s="1087" t="s">
        <v>3108</v>
      </c>
      <c r="X283" s="1088" t="s">
        <v>3114</v>
      </c>
      <c r="Y283" s="1089" t="s">
        <v>3115</v>
      </c>
      <c r="Z283" s="1090" t="s">
        <v>3116</v>
      </c>
      <c r="AA283" s="1091" t="s">
        <v>1971</v>
      </c>
      <c r="AB283" s="1092" t="s">
        <v>1971</v>
      </c>
      <c r="AC283" s="1092">
        <v>1</v>
      </c>
      <c r="AD283" s="1092" t="s">
        <v>1971</v>
      </c>
      <c r="AE283" s="1092" t="s">
        <v>1971</v>
      </c>
      <c r="AF283" s="1092" t="s">
        <v>1971</v>
      </c>
      <c r="AG283" s="1092" t="s">
        <v>1971</v>
      </c>
      <c r="AH283" s="1092" t="s">
        <v>1971</v>
      </c>
      <c r="AI283" s="1093">
        <f t="shared" si="4"/>
        <v>1</v>
      </c>
      <c r="AJ283" s="1094" t="s">
        <v>975</v>
      </c>
      <c r="AK283" s="1094" t="s">
        <v>964</v>
      </c>
      <c r="AL283" s="1094" t="s">
        <v>965</v>
      </c>
      <c r="AM283" s="1095" t="s">
        <v>3117</v>
      </c>
      <c r="AN283" s="1006" t="s">
        <v>991</v>
      </c>
      <c r="AO283" s="1006" t="s">
        <v>3118</v>
      </c>
      <c r="AP283" s="1263">
        <v>0</v>
      </c>
      <c r="AQ283" s="1064" t="s">
        <v>966</v>
      </c>
      <c r="AR283" s="1097" t="s">
        <v>1971</v>
      </c>
      <c r="AS283" s="1098"/>
      <c r="AT283" s="1088"/>
      <c r="AU283" s="1088"/>
      <c r="AV283" s="1088"/>
      <c r="AW283" s="1099"/>
      <c r="AX283" s="1100"/>
      <c r="AY283" s="1063"/>
      <c r="AZ283" s="1064"/>
      <c r="BA283" s="1064"/>
      <c r="BB283" s="1064"/>
      <c r="BC283" s="1064"/>
      <c r="BD283" s="1064"/>
      <c r="BE283" s="1064"/>
      <c r="BF283" s="1064"/>
      <c r="BG283" s="1064"/>
      <c r="BH283" s="1064"/>
      <c r="BI283" s="1394"/>
      <c r="BJ283" s="1343"/>
      <c r="BK283" s="1343"/>
      <c r="BL283" s="1343"/>
      <c r="BM283" s="1343"/>
      <c r="BN283" s="1063"/>
      <c r="BO283" s="1064"/>
      <c r="BP283" s="1064"/>
      <c r="BQ283" s="1064"/>
      <c r="BR283" s="1064"/>
      <c r="BS283" s="1103"/>
      <c r="BT283" s="1064"/>
      <c r="BU283" s="1064"/>
      <c r="BV283" s="1064"/>
      <c r="BW283" s="1104"/>
      <c r="BX283" s="1103"/>
      <c r="BY283" s="1064"/>
      <c r="BZ283" s="1064"/>
      <c r="CA283" s="1064"/>
      <c r="CB283" s="1104"/>
      <c r="CC283" s="1105"/>
      <c r="CD283" s="1351"/>
      <c r="CE283" s="1352"/>
      <c r="CF283" s="1352"/>
      <c r="CG283" s="1352"/>
      <c r="CH283" s="1414"/>
      <c r="CI283" s="1394"/>
      <c r="CJ283" s="1343"/>
      <c r="CK283" s="1343"/>
      <c r="CL283" s="1343"/>
      <c r="CM283" s="1344"/>
      <c r="CN283" s="1394"/>
      <c r="CO283" s="1343"/>
      <c r="CP283" s="1343"/>
      <c r="CQ283" s="1343"/>
      <c r="CR283" s="1344"/>
      <c r="CS283" s="1394"/>
      <c r="CT283" s="1343"/>
      <c r="CU283" s="1343"/>
      <c r="CV283" s="1343"/>
      <c r="CW283" s="1344"/>
      <c r="CX283" s="1394"/>
      <c r="CY283" s="1343"/>
      <c r="CZ283" s="1343"/>
      <c r="DA283" s="1343"/>
      <c r="DB283" s="1344"/>
      <c r="DC283" s="1343"/>
      <c r="DD283" s="1343"/>
      <c r="DE283" s="1343"/>
      <c r="DF283" s="1343"/>
      <c r="DG283" s="1344"/>
      <c r="DH283" s="1394"/>
      <c r="DI283" s="1343"/>
      <c r="DJ283" s="1343"/>
      <c r="DK283" s="1343"/>
      <c r="DL283" s="1344"/>
      <c r="DM283" s="1775"/>
      <c r="DN283" s="1776"/>
      <c r="DO283" s="1776"/>
      <c r="DP283" s="1777"/>
      <c r="DQ283" s="1776"/>
      <c r="DR283" s="1776"/>
      <c r="DS283" s="1776"/>
      <c r="DT283" s="1777"/>
      <c r="DU283" s="1352"/>
      <c r="DV283" s="1696"/>
      <c r="DW283" s="1778"/>
    </row>
    <row r="284" spans="1:127" s="390" customFormat="1" ht="15.75" customHeight="1">
      <c r="A284" s="1085" t="s">
        <v>996</v>
      </c>
      <c r="B284" s="1045">
        <v>275</v>
      </c>
      <c r="C284" s="1006"/>
      <c r="D284" s="1006"/>
      <c r="E284" s="1006"/>
      <c r="F284" s="1006"/>
      <c r="G284" s="1006"/>
      <c r="H284" s="1006"/>
      <c r="I284" s="1006"/>
      <c r="J284" s="1006"/>
      <c r="K284" s="1006"/>
      <c r="L284" s="1006"/>
      <c r="M284" s="1045"/>
      <c r="N284" s="1006"/>
      <c r="O284" s="1006"/>
      <c r="P284" s="1006"/>
      <c r="Q284" s="1006"/>
      <c r="R284" s="1006"/>
      <c r="S284" s="1006"/>
      <c r="T284" s="1007"/>
      <c r="U284" s="1086" t="s">
        <v>3119</v>
      </c>
      <c r="V284" s="1087" t="s">
        <v>3113</v>
      </c>
      <c r="W284" s="1087" t="s">
        <v>1920</v>
      </c>
      <c r="X284" s="1088" t="s">
        <v>3120</v>
      </c>
      <c r="Y284" s="1089" t="s">
        <v>3121</v>
      </c>
      <c r="Z284" s="1090" t="s">
        <v>3122</v>
      </c>
      <c r="AA284" s="1091" t="s">
        <v>1971</v>
      </c>
      <c r="AB284" s="1092">
        <v>0.03</v>
      </c>
      <c r="AC284" s="1092" t="s">
        <v>1971</v>
      </c>
      <c r="AD284" s="1092">
        <v>0.97</v>
      </c>
      <c r="AE284" s="1092" t="s">
        <v>1971</v>
      </c>
      <c r="AF284" s="1092" t="s">
        <v>1971</v>
      </c>
      <c r="AG284" s="1092" t="s">
        <v>1971</v>
      </c>
      <c r="AH284" s="1092" t="s">
        <v>1971</v>
      </c>
      <c r="AI284" s="1093">
        <f t="shared" si="4"/>
        <v>1</v>
      </c>
      <c r="AJ284" s="1094" t="s">
        <v>988</v>
      </c>
      <c r="AK284" s="1094" t="s">
        <v>964</v>
      </c>
      <c r="AL284" s="1094" t="s">
        <v>965</v>
      </c>
      <c r="AM284" s="1095" t="s">
        <v>3123</v>
      </c>
      <c r="AN284" s="1006" t="s">
        <v>293</v>
      </c>
      <c r="AO284" s="1006" t="s">
        <v>3124</v>
      </c>
      <c r="AP284" s="1263">
        <v>2</v>
      </c>
      <c r="AQ284" s="1064" t="s">
        <v>966</v>
      </c>
      <c r="AR284" s="1097" t="s">
        <v>1971</v>
      </c>
      <c r="AS284" s="1098"/>
      <c r="AT284" s="1088"/>
      <c r="AU284" s="1088"/>
      <c r="AV284" s="1088"/>
      <c r="AW284" s="1099"/>
      <c r="AX284" s="1100"/>
      <c r="AY284" s="1063"/>
      <c r="AZ284" s="1064"/>
      <c r="BA284" s="1064"/>
      <c r="BB284" s="1064"/>
      <c r="BC284" s="1064"/>
      <c r="BD284" s="1064"/>
      <c r="BE284" s="1064"/>
      <c r="BF284" s="1064"/>
      <c r="BG284" s="1064"/>
      <c r="BH284" s="1064"/>
      <c r="BI284" s="1394"/>
      <c r="BJ284" s="1343"/>
      <c r="BK284" s="1343"/>
      <c r="BL284" s="1343"/>
      <c r="BM284" s="1343"/>
      <c r="BN284" s="1063"/>
      <c r="BO284" s="1064"/>
      <c r="BP284" s="1064"/>
      <c r="BQ284" s="1064"/>
      <c r="BR284" s="1064"/>
      <c r="BS284" s="1103"/>
      <c r="BT284" s="1064"/>
      <c r="BU284" s="1064"/>
      <c r="BV284" s="1064"/>
      <c r="BW284" s="1104"/>
      <c r="BX284" s="1103"/>
      <c r="BY284" s="1064"/>
      <c r="BZ284" s="1064"/>
      <c r="CA284" s="1064"/>
      <c r="CB284" s="1104"/>
      <c r="CC284" s="1105"/>
      <c r="CD284" s="1351"/>
      <c r="CE284" s="1352"/>
      <c r="CF284" s="1352"/>
      <c r="CG284" s="1352"/>
      <c r="CH284" s="1414"/>
      <c r="CI284" s="1394"/>
      <c r="CJ284" s="1343"/>
      <c r="CK284" s="1343"/>
      <c r="CL284" s="1343"/>
      <c r="CM284" s="1344"/>
      <c r="CN284" s="1394"/>
      <c r="CO284" s="1343"/>
      <c r="CP284" s="1343"/>
      <c r="CQ284" s="1343"/>
      <c r="CR284" s="1344"/>
      <c r="CS284" s="1394"/>
      <c r="CT284" s="1343"/>
      <c r="CU284" s="1343"/>
      <c r="CV284" s="1343"/>
      <c r="CW284" s="1344"/>
      <c r="CX284" s="1394"/>
      <c r="CY284" s="1343"/>
      <c r="CZ284" s="1343"/>
      <c r="DA284" s="1343"/>
      <c r="DB284" s="1344"/>
      <c r="DC284" s="1343"/>
      <c r="DD284" s="1343"/>
      <c r="DE284" s="1343"/>
      <c r="DF284" s="1343"/>
      <c r="DG284" s="1344"/>
      <c r="DH284" s="1394"/>
      <c r="DI284" s="1343"/>
      <c r="DJ284" s="1343"/>
      <c r="DK284" s="1343"/>
      <c r="DL284" s="1344"/>
      <c r="DM284" s="1775"/>
      <c r="DN284" s="1776"/>
      <c r="DO284" s="1776"/>
      <c r="DP284" s="1777"/>
      <c r="DQ284" s="1776"/>
      <c r="DR284" s="1776"/>
      <c r="DS284" s="1776"/>
      <c r="DT284" s="1777"/>
      <c r="DU284" s="1352"/>
      <c r="DV284" s="1696"/>
      <c r="DW284" s="1778"/>
    </row>
    <row r="285" spans="1:127" s="390" customFormat="1" ht="15.75" customHeight="1">
      <c r="A285" s="1085" t="s">
        <v>996</v>
      </c>
      <c r="B285" s="1045">
        <v>276</v>
      </c>
      <c r="C285" s="1006"/>
      <c r="D285" s="1006"/>
      <c r="E285" s="1006"/>
      <c r="F285" s="1006"/>
      <c r="G285" s="1006"/>
      <c r="H285" s="1006"/>
      <c r="I285" s="1006"/>
      <c r="J285" s="1006"/>
      <c r="K285" s="1006"/>
      <c r="L285" s="1006"/>
      <c r="M285" s="1045"/>
      <c r="N285" s="1006"/>
      <c r="O285" s="1006"/>
      <c r="P285" s="1006"/>
      <c r="Q285" s="1006"/>
      <c r="R285" s="1006"/>
      <c r="S285" s="1006"/>
      <c r="T285" s="1007"/>
      <c r="U285" s="1086" t="s">
        <v>3125</v>
      </c>
      <c r="V285" s="1087" t="s">
        <v>3113</v>
      </c>
      <c r="W285" s="1087" t="s">
        <v>3108</v>
      </c>
      <c r="X285" s="1088" t="s">
        <v>3126</v>
      </c>
      <c r="Y285" s="1089" t="s">
        <v>3127</v>
      </c>
      <c r="Z285" s="1090" t="s">
        <v>3128</v>
      </c>
      <c r="AA285" s="1091" t="s">
        <v>1971</v>
      </c>
      <c r="AB285" s="1092" t="s">
        <v>1971</v>
      </c>
      <c r="AC285" s="1092" t="s">
        <v>1971</v>
      </c>
      <c r="AD285" s="1092">
        <v>1</v>
      </c>
      <c r="AE285" s="1092" t="s">
        <v>1971</v>
      </c>
      <c r="AF285" s="1092" t="s">
        <v>1971</v>
      </c>
      <c r="AG285" s="1092" t="s">
        <v>1971</v>
      </c>
      <c r="AH285" s="1092" t="s">
        <v>1971</v>
      </c>
      <c r="AI285" s="1093">
        <f t="shared" si="4"/>
        <v>1</v>
      </c>
      <c r="AJ285" s="1094" t="s">
        <v>984</v>
      </c>
      <c r="AK285" s="1094" t="s">
        <v>964</v>
      </c>
      <c r="AL285" s="1094" t="s">
        <v>965</v>
      </c>
      <c r="AM285" s="1095" t="s">
        <v>3129</v>
      </c>
      <c r="AN285" s="1006" t="s">
        <v>293</v>
      </c>
      <c r="AO285" s="1006" t="s">
        <v>3130</v>
      </c>
      <c r="AP285" s="1263">
        <v>2</v>
      </c>
      <c r="AQ285" s="1064" t="s">
        <v>966</v>
      </c>
      <c r="AR285" s="1097" t="s">
        <v>1971</v>
      </c>
      <c r="AS285" s="1098"/>
      <c r="AT285" s="1088"/>
      <c r="AU285" s="1088"/>
      <c r="AV285" s="1088"/>
      <c r="AW285" s="1099"/>
      <c r="AX285" s="1100"/>
      <c r="AY285" s="1063"/>
      <c r="AZ285" s="1064"/>
      <c r="BA285" s="1064"/>
      <c r="BB285" s="1064"/>
      <c r="BC285" s="1064"/>
      <c r="BD285" s="1064"/>
      <c r="BE285" s="1064"/>
      <c r="BF285" s="1064"/>
      <c r="BG285" s="1064"/>
      <c r="BH285" s="1064"/>
      <c r="BI285" s="1394"/>
      <c r="BJ285" s="1343"/>
      <c r="BK285" s="1343"/>
      <c r="BL285" s="1343"/>
      <c r="BM285" s="1343"/>
      <c r="BN285" s="1063"/>
      <c r="BO285" s="1064"/>
      <c r="BP285" s="1064"/>
      <c r="BQ285" s="1064"/>
      <c r="BR285" s="1064"/>
      <c r="BS285" s="1103"/>
      <c r="BT285" s="1064"/>
      <c r="BU285" s="1064"/>
      <c r="BV285" s="1064"/>
      <c r="BW285" s="1104"/>
      <c r="BX285" s="1103"/>
      <c r="BY285" s="1064"/>
      <c r="BZ285" s="1064"/>
      <c r="CA285" s="1064"/>
      <c r="CB285" s="1104"/>
      <c r="CC285" s="1105"/>
      <c r="CD285" s="1351"/>
      <c r="CE285" s="1352"/>
      <c r="CF285" s="1352"/>
      <c r="CG285" s="1352"/>
      <c r="CH285" s="1414"/>
      <c r="CI285" s="1394"/>
      <c r="CJ285" s="1343"/>
      <c r="CK285" s="1343"/>
      <c r="CL285" s="1343"/>
      <c r="CM285" s="1344"/>
      <c r="CN285" s="1394"/>
      <c r="CO285" s="1343"/>
      <c r="CP285" s="1343"/>
      <c r="CQ285" s="1343"/>
      <c r="CR285" s="1344"/>
      <c r="CS285" s="1394"/>
      <c r="CT285" s="1343"/>
      <c r="CU285" s="1343"/>
      <c r="CV285" s="1343"/>
      <c r="CW285" s="1344"/>
      <c r="CX285" s="1394"/>
      <c r="CY285" s="1343"/>
      <c r="CZ285" s="1343"/>
      <c r="DA285" s="1343"/>
      <c r="DB285" s="1344"/>
      <c r="DC285" s="1343"/>
      <c r="DD285" s="1343"/>
      <c r="DE285" s="1343"/>
      <c r="DF285" s="1343"/>
      <c r="DG285" s="1344"/>
      <c r="DH285" s="1394"/>
      <c r="DI285" s="1343"/>
      <c r="DJ285" s="1343"/>
      <c r="DK285" s="1343"/>
      <c r="DL285" s="1344"/>
      <c r="DM285" s="1775"/>
      <c r="DN285" s="1776"/>
      <c r="DO285" s="1776"/>
      <c r="DP285" s="1777"/>
      <c r="DQ285" s="1776"/>
      <c r="DR285" s="1776"/>
      <c r="DS285" s="1776"/>
      <c r="DT285" s="1777"/>
      <c r="DU285" s="1352"/>
      <c r="DV285" s="1696"/>
      <c r="DW285" s="1778"/>
    </row>
    <row r="286" spans="1:127" s="390" customFormat="1" ht="15.75" customHeight="1">
      <c r="A286" s="1085" t="s">
        <v>996</v>
      </c>
      <c r="B286" s="1045">
        <v>277</v>
      </c>
      <c r="C286" s="1006"/>
      <c r="D286" s="1006"/>
      <c r="E286" s="1006"/>
      <c r="F286" s="1006"/>
      <c r="G286" s="1006"/>
      <c r="H286" s="1006"/>
      <c r="I286" s="1006"/>
      <c r="J286" s="1006"/>
      <c r="K286" s="1006"/>
      <c r="L286" s="1006"/>
      <c r="M286" s="1045"/>
      <c r="N286" s="1006"/>
      <c r="O286" s="1006"/>
      <c r="P286" s="1006"/>
      <c r="Q286" s="1006"/>
      <c r="R286" s="1006"/>
      <c r="S286" s="1006"/>
      <c r="T286" s="1007"/>
      <c r="U286" s="1086" t="s">
        <v>3131</v>
      </c>
      <c r="V286" s="1087" t="s">
        <v>3132</v>
      </c>
      <c r="W286" s="1087" t="s">
        <v>3108</v>
      </c>
      <c r="X286" s="1088" t="s">
        <v>3133</v>
      </c>
      <c r="Y286" s="1089" t="s">
        <v>3134</v>
      </c>
      <c r="Z286" s="1090" t="s">
        <v>3135</v>
      </c>
      <c r="AA286" s="1091" t="s">
        <v>1971</v>
      </c>
      <c r="AB286" s="1092" t="s">
        <v>1971</v>
      </c>
      <c r="AC286" s="1092">
        <v>1</v>
      </c>
      <c r="AD286" s="1092" t="s">
        <v>1971</v>
      </c>
      <c r="AE286" s="1092" t="s">
        <v>1971</v>
      </c>
      <c r="AF286" s="1092" t="s">
        <v>1971</v>
      </c>
      <c r="AG286" s="1092" t="s">
        <v>1971</v>
      </c>
      <c r="AH286" s="1092" t="s">
        <v>1971</v>
      </c>
      <c r="AI286" s="1093">
        <f t="shared" si="4"/>
        <v>1</v>
      </c>
      <c r="AJ286" s="1094" t="s">
        <v>984</v>
      </c>
      <c r="AK286" s="1094" t="s">
        <v>964</v>
      </c>
      <c r="AL286" s="1094" t="s">
        <v>965</v>
      </c>
      <c r="AM286" s="1095" t="s">
        <v>3117</v>
      </c>
      <c r="AN286" s="1006" t="s">
        <v>991</v>
      </c>
      <c r="AO286" s="1006" t="s">
        <v>3136</v>
      </c>
      <c r="AP286" s="1263">
        <v>2</v>
      </c>
      <c r="AQ286" s="1064" t="s">
        <v>966</v>
      </c>
      <c r="AR286" s="1097" t="s">
        <v>1971</v>
      </c>
      <c r="AS286" s="1098"/>
      <c r="AT286" s="1088"/>
      <c r="AU286" s="1088"/>
      <c r="AV286" s="1088"/>
      <c r="AW286" s="1099"/>
      <c r="AX286" s="1100"/>
      <c r="AY286" s="1063"/>
      <c r="AZ286" s="1064"/>
      <c r="BA286" s="1064"/>
      <c r="BB286" s="1064"/>
      <c r="BC286" s="1064"/>
      <c r="BD286" s="1064"/>
      <c r="BE286" s="1064"/>
      <c r="BF286" s="1064"/>
      <c r="BG286" s="1064"/>
      <c r="BH286" s="1064"/>
      <c r="BI286" s="1394"/>
      <c r="BJ286" s="1343"/>
      <c r="BK286" s="1343"/>
      <c r="BL286" s="1343"/>
      <c r="BM286" s="1343"/>
      <c r="BN286" s="1063"/>
      <c r="BO286" s="1064"/>
      <c r="BP286" s="1064"/>
      <c r="BQ286" s="1064"/>
      <c r="BR286" s="1064"/>
      <c r="BS286" s="1103"/>
      <c r="BT286" s="1064"/>
      <c r="BU286" s="1064"/>
      <c r="BV286" s="1064"/>
      <c r="BW286" s="1104"/>
      <c r="BX286" s="1103"/>
      <c r="BY286" s="1064"/>
      <c r="BZ286" s="1064"/>
      <c r="CA286" s="1064"/>
      <c r="CB286" s="1104"/>
      <c r="CC286" s="1105"/>
      <c r="CD286" s="1351"/>
      <c r="CE286" s="1352"/>
      <c r="CF286" s="1352"/>
      <c r="CG286" s="1352"/>
      <c r="CH286" s="1414"/>
      <c r="CI286" s="1394"/>
      <c r="CJ286" s="1343"/>
      <c r="CK286" s="1343"/>
      <c r="CL286" s="1343"/>
      <c r="CM286" s="1344"/>
      <c r="CN286" s="1394"/>
      <c r="CO286" s="1343"/>
      <c r="CP286" s="1343"/>
      <c r="CQ286" s="1343"/>
      <c r="CR286" s="1344"/>
      <c r="CS286" s="1394"/>
      <c r="CT286" s="1343"/>
      <c r="CU286" s="1343"/>
      <c r="CV286" s="1343"/>
      <c r="CW286" s="1344"/>
      <c r="CX286" s="1394"/>
      <c r="CY286" s="1343"/>
      <c r="CZ286" s="1343"/>
      <c r="DA286" s="1343"/>
      <c r="DB286" s="1344"/>
      <c r="DC286" s="1343"/>
      <c r="DD286" s="1343"/>
      <c r="DE286" s="1343"/>
      <c r="DF286" s="1343"/>
      <c r="DG286" s="1344"/>
      <c r="DH286" s="1394"/>
      <c r="DI286" s="1343"/>
      <c r="DJ286" s="1343"/>
      <c r="DK286" s="1343"/>
      <c r="DL286" s="1344"/>
      <c r="DM286" s="1775"/>
      <c r="DN286" s="1776"/>
      <c r="DO286" s="1776"/>
      <c r="DP286" s="1777"/>
      <c r="DQ286" s="1776"/>
      <c r="DR286" s="1776"/>
      <c r="DS286" s="1776"/>
      <c r="DT286" s="1777"/>
      <c r="DU286" s="1352"/>
      <c r="DV286" s="1696"/>
      <c r="DW286" s="1778"/>
    </row>
    <row r="287" spans="1:127" s="390" customFormat="1" ht="15.75" customHeight="1">
      <c r="A287" s="1085" t="s">
        <v>996</v>
      </c>
      <c r="B287" s="1045">
        <v>278</v>
      </c>
      <c r="C287" s="1006"/>
      <c r="D287" s="1006"/>
      <c r="E287" s="1006"/>
      <c r="F287" s="1006"/>
      <c r="G287" s="1006"/>
      <c r="H287" s="1006"/>
      <c r="I287" s="1006"/>
      <c r="J287" s="1006"/>
      <c r="K287" s="1006"/>
      <c r="L287" s="1006"/>
      <c r="M287" s="1045"/>
      <c r="N287" s="1006"/>
      <c r="O287" s="1006"/>
      <c r="P287" s="1006"/>
      <c r="Q287" s="1006"/>
      <c r="R287" s="1006"/>
      <c r="S287" s="1006"/>
      <c r="T287" s="1007"/>
      <c r="U287" s="1086" t="s">
        <v>3137</v>
      </c>
      <c r="V287" s="1087" t="s">
        <v>3132</v>
      </c>
      <c r="W287" s="1087" t="s">
        <v>3091</v>
      </c>
      <c r="X287" s="1088" t="s">
        <v>3138</v>
      </c>
      <c r="Y287" s="1089" t="s">
        <v>2139</v>
      </c>
      <c r="Z287" s="1090" t="s">
        <v>3139</v>
      </c>
      <c r="AA287" s="1091">
        <v>1</v>
      </c>
      <c r="AB287" s="1092" t="s">
        <v>1971</v>
      </c>
      <c r="AC287" s="1092" t="s">
        <v>1971</v>
      </c>
      <c r="AD287" s="1092" t="s">
        <v>1971</v>
      </c>
      <c r="AE287" s="1092" t="s">
        <v>1971</v>
      </c>
      <c r="AF287" s="1092" t="s">
        <v>1971</v>
      </c>
      <c r="AG287" s="1092" t="s">
        <v>1971</v>
      </c>
      <c r="AH287" s="1092" t="s">
        <v>1971</v>
      </c>
      <c r="AI287" s="1093">
        <f t="shared" si="4"/>
        <v>1</v>
      </c>
      <c r="AJ287" s="1094" t="s">
        <v>988</v>
      </c>
      <c r="AK287" s="1094" t="s">
        <v>964</v>
      </c>
      <c r="AL287" s="1094" t="s">
        <v>965</v>
      </c>
      <c r="AM287" s="1095" t="s">
        <v>3140</v>
      </c>
      <c r="AN287" s="1006" t="s">
        <v>991</v>
      </c>
      <c r="AO287" s="1006" t="s">
        <v>3141</v>
      </c>
      <c r="AP287" s="1263">
        <v>0</v>
      </c>
      <c r="AQ287" s="1064" t="s">
        <v>978</v>
      </c>
      <c r="AR287" s="1097" t="s">
        <v>1971</v>
      </c>
      <c r="AS287" s="1098"/>
      <c r="AT287" s="1088"/>
      <c r="AU287" s="1088"/>
      <c r="AV287" s="1088"/>
      <c r="AW287" s="1099"/>
      <c r="AX287" s="1100"/>
      <c r="AY287" s="1063"/>
      <c r="AZ287" s="1064"/>
      <c r="BA287" s="1064"/>
      <c r="BB287" s="1064"/>
      <c r="BC287" s="1064"/>
      <c r="BD287" s="1064"/>
      <c r="BE287" s="1064"/>
      <c r="BF287" s="1064"/>
      <c r="BG287" s="1064"/>
      <c r="BH287" s="1064"/>
      <c r="BI287" s="1394"/>
      <c r="BJ287" s="1343"/>
      <c r="BK287" s="1343"/>
      <c r="BL287" s="1343"/>
      <c r="BM287" s="1343"/>
      <c r="BN287" s="1063"/>
      <c r="BO287" s="1064"/>
      <c r="BP287" s="1064"/>
      <c r="BQ287" s="1064"/>
      <c r="BR287" s="1064"/>
      <c r="BS287" s="1103"/>
      <c r="BT287" s="1064"/>
      <c r="BU287" s="1064"/>
      <c r="BV287" s="1064"/>
      <c r="BW287" s="1104"/>
      <c r="BX287" s="1103"/>
      <c r="BY287" s="1064"/>
      <c r="BZ287" s="1064"/>
      <c r="CA287" s="1064"/>
      <c r="CB287" s="1104"/>
      <c r="CC287" s="1105"/>
      <c r="CD287" s="1351"/>
      <c r="CE287" s="1352"/>
      <c r="CF287" s="1352"/>
      <c r="CG287" s="1352"/>
      <c r="CH287" s="1414"/>
      <c r="CI287" s="1394"/>
      <c r="CJ287" s="1343"/>
      <c r="CK287" s="1343"/>
      <c r="CL287" s="1343"/>
      <c r="CM287" s="1344"/>
      <c r="CN287" s="1394"/>
      <c r="CO287" s="1343"/>
      <c r="CP287" s="1343"/>
      <c r="CQ287" s="1343"/>
      <c r="CR287" s="1344"/>
      <c r="CS287" s="1394"/>
      <c r="CT287" s="1343"/>
      <c r="CU287" s="1343"/>
      <c r="CV287" s="1343"/>
      <c r="CW287" s="1344"/>
      <c r="CX287" s="1394"/>
      <c r="CY287" s="1343"/>
      <c r="CZ287" s="1343"/>
      <c r="DA287" s="1343"/>
      <c r="DB287" s="1344"/>
      <c r="DC287" s="1343"/>
      <c r="DD287" s="1343"/>
      <c r="DE287" s="1343"/>
      <c r="DF287" s="1343"/>
      <c r="DG287" s="1344"/>
      <c r="DH287" s="1394"/>
      <c r="DI287" s="1343"/>
      <c r="DJ287" s="1343"/>
      <c r="DK287" s="1343"/>
      <c r="DL287" s="1344"/>
      <c r="DM287" s="1775"/>
      <c r="DN287" s="1776"/>
      <c r="DO287" s="1776"/>
      <c r="DP287" s="1777"/>
      <c r="DQ287" s="1776"/>
      <c r="DR287" s="1776"/>
      <c r="DS287" s="1776"/>
      <c r="DT287" s="1777"/>
      <c r="DU287" s="1352"/>
      <c r="DV287" s="1696"/>
      <c r="DW287" s="1778"/>
    </row>
    <row r="288" spans="1:127" s="390" customFormat="1" ht="15.75" customHeight="1">
      <c r="A288" s="1085" t="s">
        <v>996</v>
      </c>
      <c r="B288" s="1045">
        <v>279</v>
      </c>
      <c r="C288" s="1006"/>
      <c r="D288" s="1006"/>
      <c r="E288" s="1006"/>
      <c r="F288" s="1006"/>
      <c r="G288" s="1006"/>
      <c r="H288" s="1006"/>
      <c r="I288" s="1006"/>
      <c r="J288" s="1006"/>
      <c r="K288" s="1006"/>
      <c r="L288" s="1006"/>
      <c r="M288" s="1045"/>
      <c r="N288" s="1006"/>
      <c r="O288" s="1006"/>
      <c r="P288" s="1006"/>
      <c r="Q288" s="1006"/>
      <c r="R288" s="1006"/>
      <c r="S288" s="1006"/>
      <c r="T288" s="1007"/>
      <c r="U288" s="1086" t="s">
        <v>3142</v>
      </c>
      <c r="V288" s="1087" t="s">
        <v>3132</v>
      </c>
      <c r="W288" s="1087" t="s">
        <v>3091</v>
      </c>
      <c r="X288" s="1088" t="s">
        <v>3143</v>
      </c>
      <c r="Y288" s="1089" t="s">
        <v>3144</v>
      </c>
      <c r="Z288" s="1090" t="s">
        <v>3145</v>
      </c>
      <c r="AA288" s="1091" t="s">
        <v>1971</v>
      </c>
      <c r="AB288" s="1092" t="s">
        <v>1971</v>
      </c>
      <c r="AC288" s="1092">
        <v>1</v>
      </c>
      <c r="AD288" s="1092" t="s">
        <v>1971</v>
      </c>
      <c r="AE288" s="1092" t="s">
        <v>1971</v>
      </c>
      <c r="AF288" s="1092" t="s">
        <v>1971</v>
      </c>
      <c r="AG288" s="1092" t="s">
        <v>1971</v>
      </c>
      <c r="AH288" s="1092" t="s">
        <v>1971</v>
      </c>
      <c r="AI288" s="1093">
        <f t="shared" si="4"/>
        <v>1</v>
      </c>
      <c r="AJ288" s="1094" t="s">
        <v>984</v>
      </c>
      <c r="AK288" s="1094" t="s">
        <v>964</v>
      </c>
      <c r="AL288" s="1094" t="s">
        <v>965</v>
      </c>
      <c r="AM288" s="1095" t="s">
        <v>3117</v>
      </c>
      <c r="AN288" s="1006" t="s">
        <v>991</v>
      </c>
      <c r="AO288" s="1006" t="s">
        <v>3146</v>
      </c>
      <c r="AP288" s="1263">
        <v>0</v>
      </c>
      <c r="AQ288" s="1064" t="s">
        <v>966</v>
      </c>
      <c r="AR288" s="1097" t="s">
        <v>1971</v>
      </c>
      <c r="AS288" s="1098"/>
      <c r="AT288" s="1088"/>
      <c r="AU288" s="1088"/>
      <c r="AV288" s="1088"/>
      <c r="AW288" s="1099"/>
      <c r="AX288" s="1100"/>
      <c r="AY288" s="1063"/>
      <c r="AZ288" s="1064"/>
      <c r="BA288" s="1064"/>
      <c r="BB288" s="1064"/>
      <c r="BC288" s="1064"/>
      <c r="BD288" s="1064"/>
      <c r="BE288" s="1064"/>
      <c r="BF288" s="1064"/>
      <c r="BG288" s="1064"/>
      <c r="BH288" s="1064"/>
      <c r="BI288" s="1394"/>
      <c r="BJ288" s="1343"/>
      <c r="BK288" s="1343"/>
      <c r="BL288" s="1343"/>
      <c r="BM288" s="1343"/>
      <c r="BN288" s="1063"/>
      <c r="BO288" s="1064"/>
      <c r="BP288" s="1064"/>
      <c r="BQ288" s="1064"/>
      <c r="BR288" s="1064"/>
      <c r="BS288" s="1103"/>
      <c r="BT288" s="1064"/>
      <c r="BU288" s="1064"/>
      <c r="BV288" s="1064"/>
      <c r="BW288" s="1104"/>
      <c r="BX288" s="1103"/>
      <c r="BY288" s="1064"/>
      <c r="BZ288" s="1064"/>
      <c r="CA288" s="1064"/>
      <c r="CB288" s="1104"/>
      <c r="CC288" s="1105"/>
      <c r="CD288" s="1351"/>
      <c r="CE288" s="1352"/>
      <c r="CF288" s="1352"/>
      <c r="CG288" s="1352"/>
      <c r="CH288" s="1414"/>
      <c r="CI288" s="1394"/>
      <c r="CJ288" s="1343"/>
      <c r="CK288" s="1343"/>
      <c r="CL288" s="1343"/>
      <c r="CM288" s="1344"/>
      <c r="CN288" s="1394"/>
      <c r="CO288" s="1343"/>
      <c r="CP288" s="1343"/>
      <c r="CQ288" s="1343"/>
      <c r="CR288" s="1344"/>
      <c r="CS288" s="1394"/>
      <c r="CT288" s="1343"/>
      <c r="CU288" s="1343"/>
      <c r="CV288" s="1343"/>
      <c r="CW288" s="1344"/>
      <c r="CX288" s="1394"/>
      <c r="CY288" s="1343"/>
      <c r="CZ288" s="1343"/>
      <c r="DA288" s="1343"/>
      <c r="DB288" s="1344"/>
      <c r="DC288" s="1343"/>
      <c r="DD288" s="1343"/>
      <c r="DE288" s="1343"/>
      <c r="DF288" s="1343"/>
      <c r="DG288" s="1344"/>
      <c r="DH288" s="1394"/>
      <c r="DI288" s="1343"/>
      <c r="DJ288" s="1343"/>
      <c r="DK288" s="1343"/>
      <c r="DL288" s="1344"/>
      <c r="DM288" s="1775"/>
      <c r="DN288" s="1776"/>
      <c r="DO288" s="1776"/>
      <c r="DP288" s="1777"/>
      <c r="DQ288" s="1776"/>
      <c r="DR288" s="1776"/>
      <c r="DS288" s="1776"/>
      <c r="DT288" s="1777"/>
      <c r="DU288" s="1352"/>
      <c r="DV288" s="1696"/>
      <c r="DW288" s="1778"/>
    </row>
    <row r="289" spans="1:127" s="390" customFormat="1" ht="15.75" customHeight="1">
      <c r="A289" s="1085" t="s">
        <v>996</v>
      </c>
      <c r="B289" s="1045">
        <v>280</v>
      </c>
      <c r="C289" s="1006"/>
      <c r="D289" s="1006"/>
      <c r="E289" s="1006"/>
      <c r="F289" s="1006"/>
      <c r="G289" s="1006"/>
      <c r="H289" s="1006"/>
      <c r="I289" s="1006"/>
      <c r="J289" s="1006"/>
      <c r="K289" s="1006"/>
      <c r="L289" s="1006"/>
      <c r="M289" s="1045"/>
      <c r="N289" s="1006"/>
      <c r="O289" s="1006"/>
      <c r="P289" s="1006"/>
      <c r="Q289" s="1006"/>
      <c r="R289" s="1006"/>
      <c r="S289" s="1006"/>
      <c r="T289" s="1007"/>
      <c r="U289" s="1086" t="s">
        <v>3147</v>
      </c>
      <c r="V289" s="1087" t="s">
        <v>3132</v>
      </c>
      <c r="W289" s="1087" t="s">
        <v>3091</v>
      </c>
      <c r="X289" s="1088" t="s">
        <v>3148</v>
      </c>
      <c r="Y289" s="1089" t="s">
        <v>3149</v>
      </c>
      <c r="Z289" s="1090" t="s">
        <v>3150</v>
      </c>
      <c r="AA289" s="1091" t="s">
        <v>1971</v>
      </c>
      <c r="AB289" s="1092" t="s">
        <v>1971</v>
      </c>
      <c r="AC289" s="1092">
        <v>1</v>
      </c>
      <c r="AD289" s="1092" t="s">
        <v>1971</v>
      </c>
      <c r="AE289" s="1092" t="s">
        <v>1971</v>
      </c>
      <c r="AF289" s="1092" t="s">
        <v>1971</v>
      </c>
      <c r="AG289" s="1092" t="s">
        <v>1971</v>
      </c>
      <c r="AH289" s="1092" t="s">
        <v>1971</v>
      </c>
      <c r="AI289" s="1093">
        <f t="shared" si="4"/>
        <v>1</v>
      </c>
      <c r="AJ289" s="1094" t="s">
        <v>988</v>
      </c>
      <c r="AK289" s="1094" t="s">
        <v>964</v>
      </c>
      <c r="AL289" s="1094" t="s">
        <v>965</v>
      </c>
      <c r="AM289" s="1095" t="s">
        <v>3117</v>
      </c>
      <c r="AN289" s="1006" t="s">
        <v>991</v>
      </c>
      <c r="AO289" s="1006" t="s">
        <v>3151</v>
      </c>
      <c r="AP289" s="1263">
        <v>0</v>
      </c>
      <c r="AQ289" s="1064" t="s">
        <v>966</v>
      </c>
      <c r="AR289" s="1097" t="s">
        <v>1971</v>
      </c>
      <c r="AS289" s="1098"/>
      <c r="AT289" s="1088"/>
      <c r="AU289" s="1088"/>
      <c r="AV289" s="1088"/>
      <c r="AW289" s="1099"/>
      <c r="AX289" s="1100"/>
      <c r="AY289" s="1063"/>
      <c r="AZ289" s="1064"/>
      <c r="BA289" s="1064"/>
      <c r="BB289" s="1064"/>
      <c r="BC289" s="1064"/>
      <c r="BD289" s="1064"/>
      <c r="BE289" s="1064"/>
      <c r="BF289" s="1064"/>
      <c r="BG289" s="1064"/>
      <c r="BH289" s="1064"/>
      <c r="BI289" s="1394"/>
      <c r="BJ289" s="1343"/>
      <c r="BK289" s="1343"/>
      <c r="BL289" s="1343"/>
      <c r="BM289" s="1343"/>
      <c r="BN289" s="1063"/>
      <c r="BO289" s="1064"/>
      <c r="BP289" s="1064"/>
      <c r="BQ289" s="1064"/>
      <c r="BR289" s="1064"/>
      <c r="BS289" s="1103"/>
      <c r="BT289" s="1064"/>
      <c r="BU289" s="1064"/>
      <c r="BV289" s="1064"/>
      <c r="BW289" s="1104"/>
      <c r="BX289" s="1103"/>
      <c r="BY289" s="1064"/>
      <c r="BZ289" s="1064"/>
      <c r="CA289" s="1064"/>
      <c r="CB289" s="1104"/>
      <c r="CC289" s="1105"/>
      <c r="CD289" s="1351"/>
      <c r="CE289" s="1352"/>
      <c r="CF289" s="1352"/>
      <c r="CG289" s="1352"/>
      <c r="CH289" s="1414"/>
      <c r="CI289" s="1394"/>
      <c r="CJ289" s="1343"/>
      <c r="CK289" s="1343"/>
      <c r="CL289" s="1343"/>
      <c r="CM289" s="1344"/>
      <c r="CN289" s="1394"/>
      <c r="CO289" s="1343"/>
      <c r="CP289" s="1343"/>
      <c r="CQ289" s="1343"/>
      <c r="CR289" s="1344"/>
      <c r="CS289" s="1394"/>
      <c r="CT289" s="1343"/>
      <c r="CU289" s="1343"/>
      <c r="CV289" s="1343"/>
      <c r="CW289" s="1344"/>
      <c r="CX289" s="1394"/>
      <c r="CY289" s="1343"/>
      <c r="CZ289" s="1343"/>
      <c r="DA289" s="1343"/>
      <c r="DB289" s="1344"/>
      <c r="DC289" s="1343"/>
      <c r="DD289" s="1343"/>
      <c r="DE289" s="1343"/>
      <c r="DF289" s="1343"/>
      <c r="DG289" s="1344"/>
      <c r="DH289" s="1394"/>
      <c r="DI289" s="1343"/>
      <c r="DJ289" s="1343"/>
      <c r="DK289" s="1343"/>
      <c r="DL289" s="1344"/>
      <c r="DM289" s="1775"/>
      <c r="DN289" s="1776"/>
      <c r="DO289" s="1776"/>
      <c r="DP289" s="1777"/>
      <c r="DQ289" s="1776"/>
      <c r="DR289" s="1776"/>
      <c r="DS289" s="1776"/>
      <c r="DT289" s="1777"/>
      <c r="DU289" s="1352"/>
      <c r="DV289" s="1696"/>
      <c r="DW289" s="1778"/>
    </row>
    <row r="290" spans="1:127" s="390" customFormat="1" ht="15.75" customHeight="1">
      <c r="A290" s="1085" t="s">
        <v>996</v>
      </c>
      <c r="B290" s="1045">
        <v>281</v>
      </c>
      <c r="C290" s="1006"/>
      <c r="D290" s="1006"/>
      <c r="E290" s="1006"/>
      <c r="F290" s="1006"/>
      <c r="G290" s="1006"/>
      <c r="H290" s="1006"/>
      <c r="I290" s="1006"/>
      <c r="J290" s="1006"/>
      <c r="K290" s="1006"/>
      <c r="L290" s="1006"/>
      <c r="M290" s="1045"/>
      <c r="N290" s="1006"/>
      <c r="O290" s="1006"/>
      <c r="P290" s="1006"/>
      <c r="Q290" s="1006"/>
      <c r="R290" s="1006"/>
      <c r="S290" s="1006"/>
      <c r="T290" s="1007"/>
      <c r="U290" s="1086" t="s">
        <v>3152</v>
      </c>
      <c r="V290" s="1087" t="s">
        <v>3096</v>
      </c>
      <c r="W290" s="1087" t="s">
        <v>3108</v>
      </c>
      <c r="X290" s="1088" t="s">
        <v>3153</v>
      </c>
      <c r="Y290" s="1089" t="s">
        <v>3154</v>
      </c>
      <c r="Z290" s="1090" t="s">
        <v>3155</v>
      </c>
      <c r="AA290" s="1091" t="s">
        <v>1971</v>
      </c>
      <c r="AB290" s="1092">
        <v>1</v>
      </c>
      <c r="AC290" s="1092" t="s">
        <v>1971</v>
      </c>
      <c r="AD290" s="1092" t="s">
        <v>1971</v>
      </c>
      <c r="AE290" s="1092" t="s">
        <v>1971</v>
      </c>
      <c r="AF290" s="1092" t="s">
        <v>1971</v>
      </c>
      <c r="AG290" s="1092" t="s">
        <v>1971</v>
      </c>
      <c r="AH290" s="1092" t="s">
        <v>1971</v>
      </c>
      <c r="AI290" s="1093">
        <f t="shared" si="4"/>
        <v>1</v>
      </c>
      <c r="AJ290" s="1094" t="s">
        <v>963</v>
      </c>
      <c r="AK290" s="1094" t="s">
        <v>4842</v>
      </c>
      <c r="AL290" s="1094" t="s">
        <v>4842</v>
      </c>
      <c r="AM290" s="1095" t="s">
        <v>3099</v>
      </c>
      <c r="AN290" s="1006" t="s">
        <v>293</v>
      </c>
      <c r="AO290" s="1006" t="s">
        <v>3156</v>
      </c>
      <c r="AP290" s="1263">
        <v>0</v>
      </c>
      <c r="AQ290" s="1064" t="s">
        <v>966</v>
      </c>
      <c r="AR290" s="1097" t="s">
        <v>1971</v>
      </c>
      <c r="AS290" s="1098"/>
      <c r="AT290" s="1088"/>
      <c r="AU290" s="1088"/>
      <c r="AV290" s="1088"/>
      <c r="AW290" s="1099"/>
      <c r="AX290" s="1100"/>
      <c r="AY290" s="1063"/>
      <c r="AZ290" s="1064"/>
      <c r="BA290" s="1064"/>
      <c r="BB290" s="1064"/>
      <c r="BC290" s="1064"/>
      <c r="BD290" s="1064"/>
      <c r="BE290" s="1064"/>
      <c r="BF290" s="1064"/>
      <c r="BG290" s="1064"/>
      <c r="BH290" s="1064"/>
      <c r="BI290" s="1394"/>
      <c r="BJ290" s="1343"/>
      <c r="BK290" s="1343"/>
      <c r="BL290" s="1343"/>
      <c r="BM290" s="1343"/>
      <c r="BN290" s="1063"/>
      <c r="BO290" s="1064"/>
      <c r="BP290" s="1064"/>
      <c r="BQ290" s="1064"/>
      <c r="BR290" s="1064"/>
      <c r="BS290" s="1103"/>
      <c r="BT290" s="1064"/>
      <c r="BU290" s="1064"/>
      <c r="BV290" s="1064"/>
      <c r="BW290" s="1104"/>
      <c r="BX290" s="1103"/>
      <c r="BY290" s="1064"/>
      <c r="BZ290" s="1064"/>
      <c r="CA290" s="1064"/>
      <c r="CB290" s="1104"/>
      <c r="CC290" s="1105"/>
      <c r="CD290" s="1351"/>
      <c r="CE290" s="1352"/>
      <c r="CF290" s="1352"/>
      <c r="CG290" s="1352"/>
      <c r="CH290" s="1414"/>
      <c r="CI290" s="1394"/>
      <c r="CJ290" s="1343"/>
      <c r="CK290" s="1343"/>
      <c r="CL290" s="1343"/>
      <c r="CM290" s="1344"/>
      <c r="CN290" s="1394"/>
      <c r="CO290" s="1343"/>
      <c r="CP290" s="1343"/>
      <c r="CQ290" s="1343"/>
      <c r="CR290" s="1344"/>
      <c r="CS290" s="1394"/>
      <c r="CT290" s="1343"/>
      <c r="CU290" s="1343"/>
      <c r="CV290" s="1343"/>
      <c r="CW290" s="1344"/>
      <c r="CX290" s="1394"/>
      <c r="CY290" s="1343"/>
      <c r="CZ290" s="1343"/>
      <c r="DA290" s="1343"/>
      <c r="DB290" s="1344"/>
      <c r="DC290" s="1343"/>
      <c r="DD290" s="1343"/>
      <c r="DE290" s="1343"/>
      <c r="DF290" s="1343"/>
      <c r="DG290" s="1344"/>
      <c r="DH290" s="1394"/>
      <c r="DI290" s="1343"/>
      <c r="DJ290" s="1343"/>
      <c r="DK290" s="1343"/>
      <c r="DL290" s="1344"/>
      <c r="DM290" s="1775"/>
      <c r="DN290" s="1776"/>
      <c r="DO290" s="1776"/>
      <c r="DP290" s="1777"/>
      <c r="DQ290" s="1776"/>
      <c r="DR290" s="1776"/>
      <c r="DS290" s="1776"/>
      <c r="DT290" s="1777"/>
      <c r="DU290" s="1352"/>
      <c r="DV290" s="1696"/>
      <c r="DW290" s="1778"/>
    </row>
    <row r="291" spans="1:127" s="390" customFormat="1" ht="15.75" customHeight="1">
      <c r="A291" s="1085" t="s">
        <v>996</v>
      </c>
      <c r="B291" s="1045">
        <v>282</v>
      </c>
      <c r="C291" s="1006"/>
      <c r="D291" s="1006"/>
      <c r="E291" s="1006"/>
      <c r="F291" s="1006"/>
      <c r="G291" s="1006"/>
      <c r="H291" s="1006"/>
      <c r="I291" s="1006"/>
      <c r="J291" s="1006"/>
      <c r="K291" s="1006"/>
      <c r="L291" s="1006"/>
      <c r="M291" s="1045"/>
      <c r="N291" s="1006"/>
      <c r="O291" s="1006"/>
      <c r="P291" s="1006"/>
      <c r="Q291" s="1006"/>
      <c r="R291" s="1006"/>
      <c r="S291" s="1006"/>
      <c r="T291" s="1007"/>
      <c r="U291" s="1086" t="s">
        <v>3157</v>
      </c>
      <c r="V291" s="1087" t="s">
        <v>3096</v>
      </c>
      <c r="W291" s="1087" t="s">
        <v>3108</v>
      </c>
      <c r="X291" s="1088" t="s">
        <v>3158</v>
      </c>
      <c r="Y291" s="1089" t="s">
        <v>3159</v>
      </c>
      <c r="Z291" s="1090" t="s">
        <v>3160</v>
      </c>
      <c r="AA291" s="1091" t="s">
        <v>1971</v>
      </c>
      <c r="AB291" s="1092">
        <v>1</v>
      </c>
      <c r="AC291" s="1092" t="s">
        <v>1971</v>
      </c>
      <c r="AD291" s="1092" t="s">
        <v>1971</v>
      </c>
      <c r="AE291" s="1092" t="s">
        <v>1971</v>
      </c>
      <c r="AF291" s="1092" t="s">
        <v>1971</v>
      </c>
      <c r="AG291" s="1092" t="s">
        <v>1971</v>
      </c>
      <c r="AH291" s="1092" t="s">
        <v>1971</v>
      </c>
      <c r="AI291" s="1093">
        <f t="shared" si="4"/>
        <v>1</v>
      </c>
      <c r="AJ291" s="1094" t="s">
        <v>963</v>
      </c>
      <c r="AK291" s="1094" t="s">
        <v>1971</v>
      </c>
      <c r="AL291" s="1094" t="s">
        <v>1971</v>
      </c>
      <c r="AM291" s="1095" t="s">
        <v>3099</v>
      </c>
      <c r="AN291" s="1006" t="s">
        <v>991</v>
      </c>
      <c r="AO291" s="1006" t="s">
        <v>3161</v>
      </c>
      <c r="AP291" s="1263">
        <v>0</v>
      </c>
      <c r="AQ291" s="1064" t="s">
        <v>966</v>
      </c>
      <c r="AR291" s="1097" t="s">
        <v>1971</v>
      </c>
      <c r="AS291" s="1098"/>
      <c r="AT291" s="1088"/>
      <c r="AU291" s="1088"/>
      <c r="AV291" s="1088"/>
      <c r="AW291" s="1099"/>
      <c r="AX291" s="1100"/>
      <c r="AY291" s="1063"/>
      <c r="AZ291" s="1064"/>
      <c r="BA291" s="1064"/>
      <c r="BB291" s="1064"/>
      <c r="BC291" s="1064"/>
      <c r="BD291" s="1064"/>
      <c r="BE291" s="1064"/>
      <c r="BF291" s="1064"/>
      <c r="BG291" s="1064"/>
      <c r="BH291" s="1064"/>
      <c r="BI291" s="1394"/>
      <c r="BJ291" s="1343"/>
      <c r="BK291" s="1343"/>
      <c r="BL291" s="1343"/>
      <c r="BM291" s="1343"/>
      <c r="BN291" s="1063"/>
      <c r="BO291" s="1064"/>
      <c r="BP291" s="1064"/>
      <c r="BQ291" s="1064"/>
      <c r="BR291" s="1064"/>
      <c r="BS291" s="1103"/>
      <c r="BT291" s="1064"/>
      <c r="BU291" s="1064"/>
      <c r="BV291" s="1064"/>
      <c r="BW291" s="1104"/>
      <c r="BX291" s="1103"/>
      <c r="BY291" s="1064"/>
      <c r="BZ291" s="1064"/>
      <c r="CA291" s="1064"/>
      <c r="CB291" s="1104"/>
      <c r="CC291" s="1105"/>
      <c r="CD291" s="1351"/>
      <c r="CE291" s="1352"/>
      <c r="CF291" s="1352"/>
      <c r="CG291" s="1352"/>
      <c r="CH291" s="1414"/>
      <c r="CI291" s="1394"/>
      <c r="CJ291" s="1343"/>
      <c r="CK291" s="1343"/>
      <c r="CL291" s="1343"/>
      <c r="CM291" s="1344"/>
      <c r="CN291" s="1394"/>
      <c r="CO291" s="1343"/>
      <c r="CP291" s="1343"/>
      <c r="CQ291" s="1343"/>
      <c r="CR291" s="1344"/>
      <c r="CS291" s="1394"/>
      <c r="CT291" s="1343"/>
      <c r="CU291" s="1343"/>
      <c r="CV291" s="1343"/>
      <c r="CW291" s="1344"/>
      <c r="CX291" s="1394"/>
      <c r="CY291" s="1343"/>
      <c r="CZ291" s="1343"/>
      <c r="DA291" s="1343"/>
      <c r="DB291" s="1344"/>
      <c r="DC291" s="1343"/>
      <c r="DD291" s="1343"/>
      <c r="DE291" s="1343"/>
      <c r="DF291" s="1343"/>
      <c r="DG291" s="1344"/>
      <c r="DH291" s="1394"/>
      <c r="DI291" s="1343"/>
      <c r="DJ291" s="1343"/>
      <c r="DK291" s="1343"/>
      <c r="DL291" s="1344"/>
      <c r="DM291" s="1775"/>
      <c r="DN291" s="1776"/>
      <c r="DO291" s="1776"/>
      <c r="DP291" s="1777"/>
      <c r="DQ291" s="1776"/>
      <c r="DR291" s="1776"/>
      <c r="DS291" s="1776"/>
      <c r="DT291" s="1777"/>
      <c r="DU291" s="1352"/>
      <c r="DV291" s="1696"/>
      <c r="DW291" s="1778"/>
    </row>
    <row r="292" spans="1:127" s="390" customFormat="1" ht="15.75" customHeight="1">
      <c r="A292" s="1085" t="s">
        <v>996</v>
      </c>
      <c r="B292" s="1045">
        <v>283</v>
      </c>
      <c r="C292" s="1006"/>
      <c r="D292" s="1006"/>
      <c r="E292" s="1006"/>
      <c r="F292" s="1006"/>
      <c r="G292" s="1006"/>
      <c r="H292" s="1006"/>
      <c r="I292" s="1006"/>
      <c r="J292" s="1006"/>
      <c r="K292" s="1006"/>
      <c r="L292" s="1006"/>
      <c r="M292" s="1045"/>
      <c r="N292" s="1006"/>
      <c r="O292" s="1006"/>
      <c r="P292" s="1006"/>
      <c r="Q292" s="1006"/>
      <c r="R292" s="1006"/>
      <c r="S292" s="1006"/>
      <c r="T292" s="1007"/>
      <c r="U292" s="1086" t="s">
        <v>3162</v>
      </c>
      <c r="V292" s="1087" t="s">
        <v>3096</v>
      </c>
      <c r="W292" s="1087" t="s">
        <v>3108</v>
      </c>
      <c r="X292" s="1088" t="s">
        <v>3163</v>
      </c>
      <c r="Y292" s="1089" t="s">
        <v>3164</v>
      </c>
      <c r="Z292" s="1090" t="s">
        <v>3165</v>
      </c>
      <c r="AA292" s="1091" t="s">
        <v>1971</v>
      </c>
      <c r="AB292" s="1092">
        <v>1</v>
      </c>
      <c r="AC292" s="1092" t="s">
        <v>1971</v>
      </c>
      <c r="AD292" s="1092" t="s">
        <v>1971</v>
      </c>
      <c r="AE292" s="1092" t="s">
        <v>1971</v>
      </c>
      <c r="AF292" s="1092" t="s">
        <v>1971</v>
      </c>
      <c r="AG292" s="1092" t="s">
        <v>1971</v>
      </c>
      <c r="AH292" s="1092" t="s">
        <v>1971</v>
      </c>
      <c r="AI292" s="1093">
        <f t="shared" si="4"/>
        <v>1</v>
      </c>
      <c r="AJ292" s="1094" t="s">
        <v>975</v>
      </c>
      <c r="AK292" s="1094" t="s">
        <v>964</v>
      </c>
      <c r="AL292" s="1094" t="s">
        <v>965</v>
      </c>
      <c r="AM292" s="1095" t="s">
        <v>3099</v>
      </c>
      <c r="AN292" s="1006" t="s">
        <v>991</v>
      </c>
      <c r="AO292" s="1006" t="s">
        <v>3166</v>
      </c>
      <c r="AP292" s="1263">
        <v>0</v>
      </c>
      <c r="AQ292" s="1064" t="s">
        <v>966</v>
      </c>
      <c r="AR292" s="1097" t="s">
        <v>1971</v>
      </c>
      <c r="AS292" s="1098"/>
      <c r="AT292" s="1088"/>
      <c r="AU292" s="1088"/>
      <c r="AV292" s="1088"/>
      <c r="AW292" s="1099"/>
      <c r="AX292" s="1100"/>
      <c r="AY292" s="1063"/>
      <c r="AZ292" s="1064"/>
      <c r="BA292" s="1064"/>
      <c r="BB292" s="1064"/>
      <c r="BC292" s="1064"/>
      <c r="BD292" s="1064"/>
      <c r="BE292" s="1064"/>
      <c r="BF292" s="1064"/>
      <c r="BG292" s="1064"/>
      <c r="BH292" s="1064"/>
      <c r="BI292" s="1394"/>
      <c r="BJ292" s="1343"/>
      <c r="BK292" s="1343"/>
      <c r="BL292" s="1343"/>
      <c r="BM292" s="1343"/>
      <c r="BN292" s="1063"/>
      <c r="BO292" s="1064"/>
      <c r="BP292" s="1064"/>
      <c r="BQ292" s="1064"/>
      <c r="BR292" s="1064"/>
      <c r="BS292" s="1103"/>
      <c r="BT292" s="1064"/>
      <c r="BU292" s="1064"/>
      <c r="BV292" s="1064"/>
      <c r="BW292" s="1104"/>
      <c r="BX292" s="1103"/>
      <c r="BY292" s="1064"/>
      <c r="BZ292" s="1064"/>
      <c r="CA292" s="1064"/>
      <c r="CB292" s="1104"/>
      <c r="CC292" s="1105"/>
      <c r="CD292" s="1351"/>
      <c r="CE292" s="1352"/>
      <c r="CF292" s="1352"/>
      <c r="CG292" s="1352"/>
      <c r="CH292" s="1414"/>
      <c r="CI292" s="1394"/>
      <c r="CJ292" s="1343"/>
      <c r="CK292" s="1343"/>
      <c r="CL292" s="1343"/>
      <c r="CM292" s="1344"/>
      <c r="CN292" s="1394"/>
      <c r="CO292" s="1343"/>
      <c r="CP292" s="1343"/>
      <c r="CQ292" s="1343"/>
      <c r="CR292" s="1344"/>
      <c r="CS292" s="1394"/>
      <c r="CT292" s="1343"/>
      <c r="CU292" s="1343"/>
      <c r="CV292" s="1343"/>
      <c r="CW292" s="1344"/>
      <c r="CX292" s="1394"/>
      <c r="CY292" s="1343"/>
      <c r="CZ292" s="1343"/>
      <c r="DA292" s="1343"/>
      <c r="DB292" s="1344"/>
      <c r="DC292" s="1343"/>
      <c r="DD292" s="1343"/>
      <c r="DE292" s="1343"/>
      <c r="DF292" s="1343"/>
      <c r="DG292" s="1344"/>
      <c r="DH292" s="1394"/>
      <c r="DI292" s="1343"/>
      <c r="DJ292" s="1343"/>
      <c r="DK292" s="1343"/>
      <c r="DL292" s="1344"/>
      <c r="DM292" s="1775"/>
      <c r="DN292" s="1776"/>
      <c r="DO292" s="1776"/>
      <c r="DP292" s="1777"/>
      <c r="DQ292" s="1776"/>
      <c r="DR292" s="1776"/>
      <c r="DS292" s="1776"/>
      <c r="DT292" s="1777"/>
      <c r="DU292" s="1352"/>
      <c r="DV292" s="1696"/>
      <c r="DW292" s="1778"/>
    </row>
    <row r="293" spans="1:127" s="390" customFormat="1" ht="15.75" customHeight="1">
      <c r="A293" s="1085" t="s">
        <v>996</v>
      </c>
      <c r="B293" s="1045">
        <v>284</v>
      </c>
      <c r="C293" s="1006"/>
      <c r="D293" s="1006"/>
      <c r="E293" s="1006"/>
      <c r="F293" s="1006"/>
      <c r="G293" s="1006"/>
      <c r="H293" s="1006"/>
      <c r="I293" s="1006"/>
      <c r="J293" s="1006"/>
      <c r="K293" s="1006"/>
      <c r="L293" s="1006"/>
      <c r="M293" s="1045"/>
      <c r="N293" s="1006"/>
      <c r="O293" s="1006"/>
      <c r="P293" s="1006"/>
      <c r="Q293" s="1006"/>
      <c r="R293" s="1006"/>
      <c r="S293" s="1006"/>
      <c r="T293" s="1007"/>
      <c r="U293" s="1086" t="s">
        <v>3167</v>
      </c>
      <c r="V293" s="1087" t="s">
        <v>3168</v>
      </c>
      <c r="W293" s="1087" t="s">
        <v>3108</v>
      </c>
      <c r="X293" s="1088" t="s">
        <v>3169</v>
      </c>
      <c r="Y293" s="1089" t="s">
        <v>1964</v>
      </c>
      <c r="Z293" s="1090" t="s">
        <v>3170</v>
      </c>
      <c r="AA293" s="1091" t="s">
        <v>1971</v>
      </c>
      <c r="AB293" s="1092">
        <v>0.433</v>
      </c>
      <c r="AC293" s="1092">
        <v>0.56699999999999995</v>
      </c>
      <c r="AD293" s="1092" t="s">
        <v>1971</v>
      </c>
      <c r="AE293" s="1092" t="s">
        <v>1971</v>
      </c>
      <c r="AF293" s="1092" t="s">
        <v>1971</v>
      </c>
      <c r="AG293" s="1092" t="s">
        <v>1971</v>
      </c>
      <c r="AH293" s="1092" t="s">
        <v>1971</v>
      </c>
      <c r="AI293" s="1093">
        <f t="shared" si="4"/>
        <v>1</v>
      </c>
      <c r="AJ293" s="1094" t="s">
        <v>988</v>
      </c>
      <c r="AK293" s="1094" t="s">
        <v>964</v>
      </c>
      <c r="AL293" s="1094" t="s">
        <v>965</v>
      </c>
      <c r="AM293" s="1095" t="s">
        <v>3171</v>
      </c>
      <c r="AN293" s="1006" t="s">
        <v>1039</v>
      </c>
      <c r="AO293" s="1006" t="s">
        <v>3172</v>
      </c>
      <c r="AP293" s="1263">
        <v>2</v>
      </c>
      <c r="AQ293" s="1064" t="s">
        <v>966</v>
      </c>
      <c r="AR293" s="1097" t="s">
        <v>1964</v>
      </c>
      <c r="AS293" s="1098"/>
      <c r="AT293" s="1088"/>
      <c r="AU293" s="1088"/>
      <c r="AV293" s="1088"/>
      <c r="AW293" s="1099"/>
      <c r="AX293" s="1100"/>
      <c r="AY293" s="1063"/>
      <c r="AZ293" s="1064"/>
      <c r="BA293" s="1064"/>
      <c r="BB293" s="1064"/>
      <c r="BC293" s="1064"/>
      <c r="BD293" s="1064"/>
      <c r="BE293" s="1064"/>
      <c r="BF293" s="1064"/>
      <c r="BG293" s="1064"/>
      <c r="BH293" s="1064"/>
      <c r="BI293" s="1063" t="s">
        <v>1971</v>
      </c>
      <c r="BJ293" s="1064" t="s">
        <v>1971</v>
      </c>
      <c r="BK293" s="1064" t="s">
        <v>1971</v>
      </c>
      <c r="BL293" s="1064" t="s">
        <v>1971</v>
      </c>
      <c r="BM293" s="1064" t="s">
        <v>4843</v>
      </c>
      <c r="BN293" s="1063"/>
      <c r="BO293" s="1064"/>
      <c r="BP293" s="1064"/>
      <c r="BQ293" s="1064"/>
      <c r="BR293" s="1064"/>
      <c r="BS293" s="1103"/>
      <c r="BT293" s="1064"/>
      <c r="BU293" s="1064"/>
      <c r="BV293" s="1064"/>
      <c r="BW293" s="1104"/>
      <c r="BX293" s="1103"/>
      <c r="BY293" s="1064"/>
      <c r="BZ293" s="1064"/>
      <c r="CA293" s="1064"/>
      <c r="CB293" s="1104"/>
      <c r="CC293" s="1105"/>
      <c r="CD293" s="1106" t="s">
        <v>961</v>
      </c>
      <c r="CE293" s="1107" t="s">
        <v>961</v>
      </c>
      <c r="CF293" s="1107" t="s">
        <v>961</v>
      </c>
      <c r="CG293" s="1107" t="s">
        <v>961</v>
      </c>
      <c r="CH293" s="1108" t="s">
        <v>961</v>
      </c>
      <c r="CI293" s="1063" t="s">
        <v>1971</v>
      </c>
      <c r="CJ293" s="1064" t="s">
        <v>1971</v>
      </c>
      <c r="CK293" s="1064" t="s">
        <v>1971</v>
      </c>
      <c r="CL293" s="1064" t="s">
        <v>1971</v>
      </c>
      <c r="CM293" s="1105" t="s">
        <v>1971</v>
      </c>
      <c r="CN293" s="1063" t="s">
        <v>1971</v>
      </c>
      <c r="CO293" s="1064" t="s">
        <v>1971</v>
      </c>
      <c r="CP293" s="1064" t="s">
        <v>1971</v>
      </c>
      <c r="CQ293" s="1064" t="s">
        <v>1971</v>
      </c>
      <c r="CR293" s="1105" t="s">
        <v>1971</v>
      </c>
      <c r="CS293" s="1063" t="s">
        <v>1971</v>
      </c>
      <c r="CT293" s="1064" t="s">
        <v>1971</v>
      </c>
      <c r="CU293" s="1064" t="s">
        <v>1971</v>
      </c>
      <c r="CV293" s="1064" t="s">
        <v>1971</v>
      </c>
      <c r="CW293" s="1105" t="s">
        <v>1971</v>
      </c>
      <c r="CX293" s="1063" t="s">
        <v>1971</v>
      </c>
      <c r="CY293" s="1064" t="s">
        <v>1971</v>
      </c>
      <c r="CZ293" s="1064" t="s">
        <v>1971</v>
      </c>
      <c r="DA293" s="1064" t="s">
        <v>1971</v>
      </c>
      <c r="DB293" s="1105" t="s">
        <v>1971</v>
      </c>
      <c r="DC293" s="1064" t="s">
        <v>1971</v>
      </c>
      <c r="DD293" s="1064" t="s">
        <v>1971</v>
      </c>
      <c r="DE293" s="1064" t="s">
        <v>1971</v>
      </c>
      <c r="DF293" s="1064" t="s">
        <v>1971</v>
      </c>
      <c r="DG293" s="1105" t="s">
        <v>1971</v>
      </c>
      <c r="DH293" s="1063" t="s">
        <v>1971</v>
      </c>
      <c r="DI293" s="1064" t="s">
        <v>1971</v>
      </c>
      <c r="DJ293" s="1064" t="s">
        <v>1971</v>
      </c>
      <c r="DK293" s="1064" t="s">
        <v>1971</v>
      </c>
      <c r="DL293" s="1105" t="s">
        <v>1971</v>
      </c>
      <c r="DM293" s="1109" t="s">
        <v>1971</v>
      </c>
      <c r="DN293" s="1110" t="s">
        <v>1971</v>
      </c>
      <c r="DO293" s="1110" t="s">
        <v>1971</v>
      </c>
      <c r="DP293" s="1111" t="s">
        <v>1971</v>
      </c>
      <c r="DQ293" s="1110" t="s">
        <v>1971</v>
      </c>
      <c r="DR293" s="1110" t="s">
        <v>1971</v>
      </c>
      <c r="DS293" s="1110" t="s">
        <v>1971</v>
      </c>
      <c r="DT293" s="1111" t="s">
        <v>1971</v>
      </c>
      <c r="DU293" s="1107" t="s">
        <v>1971</v>
      </c>
      <c r="DV293" s="1112">
        <v>1</v>
      </c>
      <c r="DW293" s="1113" t="s">
        <v>1971</v>
      </c>
    </row>
    <row r="294" spans="1:127" s="390" customFormat="1" ht="15.75" customHeight="1">
      <c r="A294" s="1085" t="s">
        <v>996</v>
      </c>
      <c r="B294" s="1045">
        <v>285</v>
      </c>
      <c r="C294" s="1006"/>
      <c r="D294" s="1006"/>
      <c r="E294" s="1006"/>
      <c r="F294" s="1006"/>
      <c r="G294" s="1006"/>
      <c r="H294" s="1006"/>
      <c r="I294" s="1006"/>
      <c r="J294" s="1006"/>
      <c r="K294" s="1006"/>
      <c r="L294" s="1006"/>
      <c r="M294" s="1045"/>
      <c r="N294" s="1006"/>
      <c r="O294" s="1006"/>
      <c r="P294" s="1006"/>
      <c r="Q294" s="1006"/>
      <c r="R294" s="1006"/>
      <c r="S294" s="1006"/>
      <c r="T294" s="1007"/>
      <c r="U294" s="1086" t="s">
        <v>3173</v>
      </c>
      <c r="V294" s="1087" t="s">
        <v>3168</v>
      </c>
      <c r="W294" s="1087" t="s">
        <v>3108</v>
      </c>
      <c r="X294" s="1088" t="s">
        <v>3174</v>
      </c>
      <c r="Y294" s="1089" t="s">
        <v>3175</v>
      </c>
      <c r="Z294" s="1090" t="s">
        <v>3176</v>
      </c>
      <c r="AA294" s="1091" t="s">
        <v>1971</v>
      </c>
      <c r="AB294" s="1092" t="s">
        <v>1971</v>
      </c>
      <c r="AC294" s="1092">
        <v>1</v>
      </c>
      <c r="AD294" s="1092" t="s">
        <v>1971</v>
      </c>
      <c r="AE294" s="1092" t="s">
        <v>1971</v>
      </c>
      <c r="AF294" s="1092" t="s">
        <v>1971</v>
      </c>
      <c r="AG294" s="1092" t="s">
        <v>1971</v>
      </c>
      <c r="AH294" s="1092" t="s">
        <v>1971</v>
      </c>
      <c r="AI294" s="1093">
        <f t="shared" si="4"/>
        <v>1</v>
      </c>
      <c r="AJ294" s="1094" t="s">
        <v>988</v>
      </c>
      <c r="AK294" s="1094" t="s">
        <v>964</v>
      </c>
      <c r="AL294" s="1094" t="s">
        <v>965</v>
      </c>
      <c r="AM294" s="1095" t="s">
        <v>3117</v>
      </c>
      <c r="AN294" s="1006" t="s">
        <v>991</v>
      </c>
      <c r="AO294" s="1006" t="s">
        <v>3177</v>
      </c>
      <c r="AP294" s="1263">
        <v>0</v>
      </c>
      <c r="AQ294" s="1064" t="s">
        <v>966</v>
      </c>
      <c r="AR294" s="1097" t="s">
        <v>1971</v>
      </c>
      <c r="AS294" s="1098"/>
      <c r="AT294" s="1088"/>
      <c r="AU294" s="1088"/>
      <c r="AV294" s="1088"/>
      <c r="AW294" s="1099"/>
      <c r="AX294" s="1100"/>
      <c r="AY294" s="1063"/>
      <c r="AZ294" s="1064"/>
      <c r="BA294" s="1064"/>
      <c r="BB294" s="1064"/>
      <c r="BC294" s="1064"/>
      <c r="BD294" s="1064"/>
      <c r="BE294" s="1064"/>
      <c r="BF294" s="1064"/>
      <c r="BG294" s="1064"/>
      <c r="BH294" s="1064"/>
      <c r="BI294" s="1394"/>
      <c r="BJ294" s="1343"/>
      <c r="BK294" s="1343"/>
      <c r="BL294" s="1343"/>
      <c r="BM294" s="1343"/>
      <c r="BN294" s="1063"/>
      <c r="BO294" s="1064"/>
      <c r="BP294" s="1064"/>
      <c r="BQ294" s="1064"/>
      <c r="BR294" s="1064"/>
      <c r="BS294" s="1103"/>
      <c r="BT294" s="1064"/>
      <c r="BU294" s="1064"/>
      <c r="BV294" s="1064"/>
      <c r="BW294" s="1104"/>
      <c r="BX294" s="1103"/>
      <c r="BY294" s="1064"/>
      <c r="BZ294" s="1064"/>
      <c r="CA294" s="1064"/>
      <c r="CB294" s="1104"/>
      <c r="CC294" s="1105"/>
      <c r="CD294" s="1351"/>
      <c r="CE294" s="1352"/>
      <c r="CF294" s="1352"/>
      <c r="CG294" s="1352"/>
      <c r="CH294" s="1414"/>
      <c r="CI294" s="1394"/>
      <c r="CJ294" s="1343"/>
      <c r="CK294" s="1343"/>
      <c r="CL294" s="1343"/>
      <c r="CM294" s="1344"/>
      <c r="CN294" s="1394"/>
      <c r="CO294" s="1343"/>
      <c r="CP294" s="1343"/>
      <c r="CQ294" s="1343"/>
      <c r="CR294" s="1344"/>
      <c r="CS294" s="1394"/>
      <c r="CT294" s="1343"/>
      <c r="CU294" s="1343"/>
      <c r="CV294" s="1343"/>
      <c r="CW294" s="1344"/>
      <c r="CX294" s="1394"/>
      <c r="CY294" s="1343"/>
      <c r="CZ294" s="1343"/>
      <c r="DA294" s="1343"/>
      <c r="DB294" s="1344"/>
      <c r="DC294" s="1343"/>
      <c r="DD294" s="1343"/>
      <c r="DE294" s="1343"/>
      <c r="DF294" s="1343"/>
      <c r="DG294" s="1344"/>
      <c r="DH294" s="1394"/>
      <c r="DI294" s="1343"/>
      <c r="DJ294" s="1343"/>
      <c r="DK294" s="1343"/>
      <c r="DL294" s="1344"/>
      <c r="DM294" s="1775"/>
      <c r="DN294" s="1776"/>
      <c r="DO294" s="1776"/>
      <c r="DP294" s="1777"/>
      <c r="DQ294" s="1776"/>
      <c r="DR294" s="1776"/>
      <c r="DS294" s="1776"/>
      <c r="DT294" s="1777"/>
      <c r="DU294" s="1352"/>
      <c r="DV294" s="1696"/>
      <c r="DW294" s="1778"/>
    </row>
    <row r="295" spans="1:127" s="390" customFormat="1" ht="15.75" customHeight="1">
      <c r="A295" s="1085" t="s">
        <v>996</v>
      </c>
      <c r="B295" s="1045">
        <v>286</v>
      </c>
      <c r="C295" s="1006"/>
      <c r="D295" s="1006"/>
      <c r="E295" s="1006"/>
      <c r="F295" s="1006"/>
      <c r="G295" s="1006"/>
      <c r="H295" s="1006"/>
      <c r="I295" s="1006"/>
      <c r="J295" s="1006"/>
      <c r="K295" s="1006"/>
      <c r="L295" s="1006"/>
      <c r="M295" s="1045"/>
      <c r="N295" s="1006"/>
      <c r="O295" s="1006"/>
      <c r="P295" s="1006"/>
      <c r="Q295" s="1006"/>
      <c r="R295" s="1006"/>
      <c r="S295" s="1006"/>
      <c r="T295" s="1007"/>
      <c r="U295" s="1086" t="s">
        <v>3178</v>
      </c>
      <c r="V295" s="1087" t="s">
        <v>3179</v>
      </c>
      <c r="W295" s="1087" t="s">
        <v>3108</v>
      </c>
      <c r="X295" s="1088" t="s">
        <v>3180</v>
      </c>
      <c r="Y295" s="1089" t="s">
        <v>1960</v>
      </c>
      <c r="Z295" s="1090" t="s">
        <v>3181</v>
      </c>
      <c r="AA295" s="1091" t="s">
        <v>1971</v>
      </c>
      <c r="AB295" s="1092" t="s">
        <v>1971</v>
      </c>
      <c r="AC295" s="1092" t="s">
        <v>1971</v>
      </c>
      <c r="AD295" s="1092" t="s">
        <v>1971</v>
      </c>
      <c r="AE295" s="1092">
        <v>1</v>
      </c>
      <c r="AF295" s="1092" t="s">
        <v>1971</v>
      </c>
      <c r="AG295" s="1092" t="s">
        <v>1971</v>
      </c>
      <c r="AH295" s="1092" t="s">
        <v>1971</v>
      </c>
      <c r="AI295" s="1093">
        <f t="shared" si="4"/>
        <v>1</v>
      </c>
      <c r="AJ295" s="1094" t="s">
        <v>988</v>
      </c>
      <c r="AK295" s="1094" t="s">
        <v>964</v>
      </c>
      <c r="AL295" s="1094" t="s">
        <v>965</v>
      </c>
      <c r="AM295" s="1095" t="s">
        <v>3182</v>
      </c>
      <c r="AN295" s="1006" t="s">
        <v>1039</v>
      </c>
      <c r="AO295" s="1006" t="s">
        <v>3183</v>
      </c>
      <c r="AP295" s="1263">
        <v>2</v>
      </c>
      <c r="AQ295" s="1064" t="s">
        <v>966</v>
      </c>
      <c r="AR295" s="1097" t="s">
        <v>1960</v>
      </c>
      <c r="AS295" s="1098"/>
      <c r="AT295" s="1088"/>
      <c r="AU295" s="1088"/>
      <c r="AV295" s="1088"/>
      <c r="AW295" s="1099"/>
      <c r="AX295" s="1100"/>
      <c r="AY295" s="1063"/>
      <c r="AZ295" s="1064"/>
      <c r="BA295" s="1064"/>
      <c r="BB295" s="1064"/>
      <c r="BC295" s="1064"/>
      <c r="BD295" s="1064"/>
      <c r="BE295" s="1064"/>
      <c r="BF295" s="1064"/>
      <c r="BG295" s="1064"/>
      <c r="BH295" s="1064"/>
      <c r="BI295" s="1063" t="s">
        <v>1971</v>
      </c>
      <c r="BJ295" s="1064" t="s">
        <v>1971</v>
      </c>
      <c r="BK295" s="1064" t="s">
        <v>1971</v>
      </c>
      <c r="BL295" s="1064" t="s">
        <v>1971</v>
      </c>
      <c r="BM295" s="1064" t="s">
        <v>4844</v>
      </c>
      <c r="BN295" s="1063"/>
      <c r="BO295" s="1064"/>
      <c r="BP295" s="1064"/>
      <c r="BQ295" s="1064"/>
      <c r="BR295" s="1064"/>
      <c r="BS295" s="1103"/>
      <c r="BT295" s="1064"/>
      <c r="BU295" s="1064"/>
      <c r="BV295" s="1064"/>
      <c r="BW295" s="1104"/>
      <c r="BX295" s="1103"/>
      <c r="BY295" s="1064"/>
      <c r="BZ295" s="1064"/>
      <c r="CA295" s="1064"/>
      <c r="CB295" s="1104"/>
      <c r="CC295" s="1105"/>
      <c r="CD295" s="1106" t="s">
        <v>961</v>
      </c>
      <c r="CE295" s="1107" t="s">
        <v>961</v>
      </c>
      <c r="CF295" s="1107" t="s">
        <v>961</v>
      </c>
      <c r="CG295" s="1107" t="s">
        <v>961</v>
      </c>
      <c r="CH295" s="1108" t="s">
        <v>961</v>
      </c>
      <c r="CI295" s="1063" t="s">
        <v>1971</v>
      </c>
      <c r="CJ295" s="1064" t="s">
        <v>1971</v>
      </c>
      <c r="CK295" s="1064" t="s">
        <v>1971</v>
      </c>
      <c r="CL295" s="1064" t="s">
        <v>1971</v>
      </c>
      <c r="CM295" s="1105" t="s">
        <v>1971</v>
      </c>
      <c r="CN295" s="1063" t="s">
        <v>1971</v>
      </c>
      <c r="CO295" s="1064" t="s">
        <v>1971</v>
      </c>
      <c r="CP295" s="1064" t="s">
        <v>1971</v>
      </c>
      <c r="CQ295" s="1064" t="s">
        <v>1971</v>
      </c>
      <c r="CR295" s="1105" t="s">
        <v>1971</v>
      </c>
      <c r="CS295" s="1063" t="s">
        <v>1971</v>
      </c>
      <c r="CT295" s="1064" t="s">
        <v>1971</v>
      </c>
      <c r="CU295" s="1064" t="s">
        <v>1971</v>
      </c>
      <c r="CV295" s="1064" t="s">
        <v>1971</v>
      </c>
      <c r="CW295" s="1105" t="s">
        <v>1971</v>
      </c>
      <c r="CX295" s="1063" t="s">
        <v>1971</v>
      </c>
      <c r="CY295" s="1064" t="s">
        <v>1971</v>
      </c>
      <c r="CZ295" s="1064" t="s">
        <v>1971</v>
      </c>
      <c r="DA295" s="1064" t="s">
        <v>1971</v>
      </c>
      <c r="DB295" s="1105" t="s">
        <v>1971</v>
      </c>
      <c r="DC295" s="1064" t="s">
        <v>1971</v>
      </c>
      <c r="DD295" s="1064" t="s">
        <v>1971</v>
      </c>
      <c r="DE295" s="1064" t="s">
        <v>1971</v>
      </c>
      <c r="DF295" s="1064" t="s">
        <v>1971</v>
      </c>
      <c r="DG295" s="1105" t="s">
        <v>1971</v>
      </c>
      <c r="DH295" s="1063" t="s">
        <v>1971</v>
      </c>
      <c r="DI295" s="1064" t="s">
        <v>1971</v>
      </c>
      <c r="DJ295" s="1064" t="s">
        <v>1971</v>
      </c>
      <c r="DK295" s="1064" t="s">
        <v>1971</v>
      </c>
      <c r="DL295" s="1105" t="s">
        <v>1971</v>
      </c>
      <c r="DM295" s="1109" t="s">
        <v>1971</v>
      </c>
      <c r="DN295" s="1110" t="s">
        <v>1971</v>
      </c>
      <c r="DO295" s="1110" t="s">
        <v>1971</v>
      </c>
      <c r="DP295" s="1111" t="s">
        <v>1971</v>
      </c>
      <c r="DQ295" s="1110" t="s">
        <v>1971</v>
      </c>
      <c r="DR295" s="1110" t="s">
        <v>1971</v>
      </c>
      <c r="DS295" s="1110" t="s">
        <v>1971</v>
      </c>
      <c r="DT295" s="1111" t="s">
        <v>1971</v>
      </c>
      <c r="DU295" s="1107" t="s">
        <v>1971</v>
      </c>
      <c r="DV295" s="1112">
        <v>1</v>
      </c>
      <c r="DW295" s="1113" t="s">
        <v>1971</v>
      </c>
    </row>
    <row r="296" spans="1:127" s="390" customFormat="1" ht="15.75" customHeight="1">
      <c r="A296" s="1085" t="s">
        <v>996</v>
      </c>
      <c r="B296" s="1045">
        <v>287</v>
      </c>
      <c r="C296" s="1006"/>
      <c r="D296" s="1006"/>
      <c r="E296" s="1006"/>
      <c r="F296" s="1006"/>
      <c r="G296" s="1006"/>
      <c r="H296" s="1006"/>
      <c r="I296" s="1006"/>
      <c r="J296" s="1006"/>
      <c r="K296" s="1006"/>
      <c r="L296" s="1006"/>
      <c r="M296" s="1045"/>
      <c r="N296" s="1006"/>
      <c r="O296" s="1006"/>
      <c r="P296" s="1006"/>
      <c r="Q296" s="1006"/>
      <c r="R296" s="1006"/>
      <c r="S296" s="1006"/>
      <c r="T296" s="1007"/>
      <c r="U296" s="1086" t="s">
        <v>3184</v>
      </c>
      <c r="V296" s="1087" t="s">
        <v>3185</v>
      </c>
      <c r="W296" s="1087" t="s">
        <v>3108</v>
      </c>
      <c r="X296" s="1088" t="s">
        <v>3186</v>
      </c>
      <c r="Y296" s="1089" t="s">
        <v>2290</v>
      </c>
      <c r="Z296" s="1090" t="s">
        <v>3187</v>
      </c>
      <c r="AA296" s="1091" t="s">
        <v>1971</v>
      </c>
      <c r="AB296" s="1092" t="s">
        <v>1971</v>
      </c>
      <c r="AC296" s="1092" t="s">
        <v>1971</v>
      </c>
      <c r="AD296" s="1092" t="s">
        <v>1971</v>
      </c>
      <c r="AE296" s="1092">
        <v>1</v>
      </c>
      <c r="AF296" s="1092" t="s">
        <v>1971</v>
      </c>
      <c r="AG296" s="1092" t="s">
        <v>1971</v>
      </c>
      <c r="AH296" s="1092" t="s">
        <v>1971</v>
      </c>
      <c r="AI296" s="1093">
        <f t="shared" si="4"/>
        <v>1</v>
      </c>
      <c r="AJ296" s="1094" t="s">
        <v>988</v>
      </c>
      <c r="AK296" s="1094" t="s">
        <v>964</v>
      </c>
      <c r="AL296" s="1094" t="s">
        <v>965</v>
      </c>
      <c r="AM296" s="1095" t="s">
        <v>3188</v>
      </c>
      <c r="AN296" s="1006" t="s">
        <v>293</v>
      </c>
      <c r="AO296" s="1006" t="s">
        <v>3189</v>
      </c>
      <c r="AP296" s="1263">
        <v>2</v>
      </c>
      <c r="AQ296" s="1064" t="s">
        <v>978</v>
      </c>
      <c r="AR296" s="1097" t="s">
        <v>1971</v>
      </c>
      <c r="AS296" s="1098"/>
      <c r="AT296" s="1088"/>
      <c r="AU296" s="1088"/>
      <c r="AV296" s="1088"/>
      <c r="AW296" s="1099"/>
      <c r="AX296" s="1100"/>
      <c r="AY296" s="1063"/>
      <c r="AZ296" s="1064"/>
      <c r="BA296" s="1064"/>
      <c r="BB296" s="1064"/>
      <c r="BC296" s="1064"/>
      <c r="BD296" s="1064"/>
      <c r="BE296" s="1064"/>
      <c r="BF296" s="1064"/>
      <c r="BG296" s="1064"/>
      <c r="BH296" s="1064"/>
      <c r="BI296" s="1394"/>
      <c r="BJ296" s="1343"/>
      <c r="BK296" s="1343"/>
      <c r="BL296" s="1343"/>
      <c r="BM296" s="1343"/>
      <c r="BN296" s="1063"/>
      <c r="BO296" s="1064"/>
      <c r="BP296" s="1064"/>
      <c r="BQ296" s="1064"/>
      <c r="BR296" s="1064"/>
      <c r="BS296" s="1103"/>
      <c r="BT296" s="1064"/>
      <c r="BU296" s="1064"/>
      <c r="BV296" s="1064"/>
      <c r="BW296" s="1104"/>
      <c r="BX296" s="1103"/>
      <c r="BY296" s="1064"/>
      <c r="BZ296" s="1064"/>
      <c r="CA296" s="1064"/>
      <c r="CB296" s="1104"/>
      <c r="CC296" s="1105"/>
      <c r="CD296" s="1351"/>
      <c r="CE296" s="1352"/>
      <c r="CF296" s="1352"/>
      <c r="CG296" s="1352"/>
      <c r="CH296" s="1414"/>
      <c r="CI296" s="1394"/>
      <c r="CJ296" s="1343"/>
      <c r="CK296" s="1343"/>
      <c r="CL296" s="1343"/>
      <c r="CM296" s="1344"/>
      <c r="CN296" s="1394"/>
      <c r="CO296" s="1343"/>
      <c r="CP296" s="1343"/>
      <c r="CQ296" s="1343"/>
      <c r="CR296" s="1344"/>
      <c r="CS296" s="1394"/>
      <c r="CT296" s="1343"/>
      <c r="CU296" s="1343"/>
      <c r="CV296" s="1343"/>
      <c r="CW296" s="1344"/>
      <c r="CX296" s="1394"/>
      <c r="CY296" s="1343"/>
      <c r="CZ296" s="1343"/>
      <c r="DA296" s="1343"/>
      <c r="DB296" s="1344"/>
      <c r="DC296" s="1343"/>
      <c r="DD296" s="1343"/>
      <c r="DE296" s="1343"/>
      <c r="DF296" s="1343"/>
      <c r="DG296" s="1344"/>
      <c r="DH296" s="1394"/>
      <c r="DI296" s="1343"/>
      <c r="DJ296" s="1343"/>
      <c r="DK296" s="1343"/>
      <c r="DL296" s="1344"/>
      <c r="DM296" s="1775"/>
      <c r="DN296" s="1776"/>
      <c r="DO296" s="1776"/>
      <c r="DP296" s="1777"/>
      <c r="DQ296" s="1776"/>
      <c r="DR296" s="1776"/>
      <c r="DS296" s="1776"/>
      <c r="DT296" s="1777"/>
      <c r="DU296" s="1352"/>
      <c r="DV296" s="1696"/>
      <c r="DW296" s="1778"/>
    </row>
    <row r="297" spans="1:127" s="390" customFormat="1" ht="15.75" customHeight="1">
      <c r="A297" s="1085" t="s">
        <v>996</v>
      </c>
      <c r="B297" s="1045">
        <v>288</v>
      </c>
      <c r="C297" s="1006"/>
      <c r="D297" s="1006"/>
      <c r="E297" s="1006"/>
      <c r="F297" s="1006"/>
      <c r="G297" s="1006"/>
      <c r="H297" s="1006"/>
      <c r="I297" s="1006"/>
      <c r="J297" s="1006"/>
      <c r="K297" s="1006"/>
      <c r="L297" s="1006"/>
      <c r="M297" s="1045"/>
      <c r="N297" s="1006"/>
      <c r="O297" s="1006"/>
      <c r="P297" s="1006"/>
      <c r="Q297" s="1006"/>
      <c r="R297" s="1006"/>
      <c r="S297" s="1006"/>
      <c r="T297" s="1007"/>
      <c r="U297" s="1086" t="s">
        <v>3190</v>
      </c>
      <c r="V297" s="1087" t="s">
        <v>3185</v>
      </c>
      <c r="W297" s="1087" t="s">
        <v>3108</v>
      </c>
      <c r="X297" s="1088" t="s">
        <v>3191</v>
      </c>
      <c r="Y297" s="1089" t="s">
        <v>3192</v>
      </c>
      <c r="Z297" s="1090" t="s">
        <v>3193</v>
      </c>
      <c r="AA297" s="1091" t="s">
        <v>1971</v>
      </c>
      <c r="AB297" s="1092" t="s">
        <v>1971</v>
      </c>
      <c r="AC297" s="1092" t="s">
        <v>1971</v>
      </c>
      <c r="AD297" s="1092" t="s">
        <v>1971</v>
      </c>
      <c r="AE297" s="1092">
        <v>1</v>
      </c>
      <c r="AF297" s="1092" t="s">
        <v>1971</v>
      </c>
      <c r="AG297" s="1092" t="s">
        <v>1971</v>
      </c>
      <c r="AH297" s="1092" t="s">
        <v>1971</v>
      </c>
      <c r="AI297" s="1093">
        <f t="shared" si="4"/>
        <v>1</v>
      </c>
      <c r="AJ297" s="1094" t="s">
        <v>963</v>
      </c>
      <c r="AK297" s="1094" t="s">
        <v>4842</v>
      </c>
      <c r="AL297" s="1094" t="s">
        <v>4842</v>
      </c>
      <c r="AM297" s="1095" t="s">
        <v>3194</v>
      </c>
      <c r="AN297" s="1006" t="s">
        <v>293</v>
      </c>
      <c r="AO297" s="1006" t="s">
        <v>3195</v>
      </c>
      <c r="AP297" s="1263">
        <v>0</v>
      </c>
      <c r="AQ297" s="1064" t="s">
        <v>966</v>
      </c>
      <c r="AR297" s="1097" t="s">
        <v>1971</v>
      </c>
      <c r="AS297" s="1098"/>
      <c r="AT297" s="1088"/>
      <c r="AU297" s="1088"/>
      <c r="AV297" s="1088"/>
      <c r="AW297" s="1099"/>
      <c r="AX297" s="1100"/>
      <c r="AY297" s="1063"/>
      <c r="AZ297" s="1064"/>
      <c r="BA297" s="1064"/>
      <c r="BB297" s="1064"/>
      <c r="BC297" s="1064"/>
      <c r="BD297" s="1064"/>
      <c r="BE297" s="1064"/>
      <c r="BF297" s="1064"/>
      <c r="BG297" s="1064"/>
      <c r="BH297" s="1064"/>
      <c r="BI297" s="1394"/>
      <c r="BJ297" s="1343"/>
      <c r="BK297" s="1343"/>
      <c r="BL297" s="1343"/>
      <c r="BM297" s="1343"/>
      <c r="BN297" s="1063"/>
      <c r="BO297" s="1064"/>
      <c r="BP297" s="1064"/>
      <c r="BQ297" s="1064"/>
      <c r="BR297" s="1064"/>
      <c r="BS297" s="1103"/>
      <c r="BT297" s="1064"/>
      <c r="BU297" s="1064"/>
      <c r="BV297" s="1064"/>
      <c r="BW297" s="1104"/>
      <c r="BX297" s="1103"/>
      <c r="BY297" s="1064"/>
      <c r="BZ297" s="1064"/>
      <c r="CA297" s="1064"/>
      <c r="CB297" s="1104"/>
      <c r="CC297" s="1105"/>
      <c r="CD297" s="1351"/>
      <c r="CE297" s="1352"/>
      <c r="CF297" s="1352"/>
      <c r="CG297" s="1352"/>
      <c r="CH297" s="1414"/>
      <c r="CI297" s="1394"/>
      <c r="CJ297" s="1343"/>
      <c r="CK297" s="1343"/>
      <c r="CL297" s="1343"/>
      <c r="CM297" s="1344"/>
      <c r="CN297" s="1394"/>
      <c r="CO297" s="1343"/>
      <c r="CP297" s="1343"/>
      <c r="CQ297" s="1343"/>
      <c r="CR297" s="1344"/>
      <c r="CS297" s="1394"/>
      <c r="CT297" s="1343"/>
      <c r="CU297" s="1343"/>
      <c r="CV297" s="1343"/>
      <c r="CW297" s="1344"/>
      <c r="CX297" s="1394"/>
      <c r="CY297" s="1343"/>
      <c r="CZ297" s="1343"/>
      <c r="DA297" s="1343"/>
      <c r="DB297" s="1344"/>
      <c r="DC297" s="1343"/>
      <c r="DD297" s="1343"/>
      <c r="DE297" s="1343"/>
      <c r="DF297" s="1343"/>
      <c r="DG297" s="1344"/>
      <c r="DH297" s="1394"/>
      <c r="DI297" s="1343"/>
      <c r="DJ297" s="1343"/>
      <c r="DK297" s="1343"/>
      <c r="DL297" s="1344"/>
      <c r="DM297" s="1775"/>
      <c r="DN297" s="1776"/>
      <c r="DO297" s="1776"/>
      <c r="DP297" s="1777"/>
      <c r="DQ297" s="1776"/>
      <c r="DR297" s="1776"/>
      <c r="DS297" s="1776"/>
      <c r="DT297" s="1777"/>
      <c r="DU297" s="1352"/>
      <c r="DV297" s="1696"/>
      <c r="DW297" s="1778"/>
    </row>
    <row r="298" spans="1:127" s="390" customFormat="1" ht="15.75" customHeight="1">
      <c r="A298" s="1085" t="s">
        <v>996</v>
      </c>
      <c r="B298" s="1045">
        <v>289</v>
      </c>
      <c r="C298" s="1006"/>
      <c r="D298" s="1006"/>
      <c r="E298" s="1006"/>
      <c r="F298" s="1006"/>
      <c r="G298" s="1006"/>
      <c r="H298" s="1006"/>
      <c r="I298" s="1006"/>
      <c r="J298" s="1006"/>
      <c r="K298" s="1006"/>
      <c r="L298" s="1006"/>
      <c r="M298" s="1045"/>
      <c r="N298" s="1006"/>
      <c r="O298" s="1006"/>
      <c r="P298" s="1006"/>
      <c r="Q298" s="1006"/>
      <c r="R298" s="1006"/>
      <c r="S298" s="1006"/>
      <c r="T298" s="1007"/>
      <c r="U298" s="1086" t="s">
        <v>3196</v>
      </c>
      <c r="V298" s="1087" t="s">
        <v>3197</v>
      </c>
      <c r="W298" s="1087" t="s">
        <v>3108</v>
      </c>
      <c r="X298" s="1088" t="s">
        <v>3198</v>
      </c>
      <c r="Y298" s="1089" t="s">
        <v>3199</v>
      </c>
      <c r="Z298" s="1090" t="s">
        <v>3200</v>
      </c>
      <c r="AA298" s="1091" t="s">
        <v>1971</v>
      </c>
      <c r="AB298" s="1092" t="s">
        <v>1971</v>
      </c>
      <c r="AC298" s="1092" t="s">
        <v>1971</v>
      </c>
      <c r="AD298" s="1092" t="s">
        <v>1971</v>
      </c>
      <c r="AE298" s="1092">
        <v>1</v>
      </c>
      <c r="AF298" s="1092" t="s">
        <v>1971</v>
      </c>
      <c r="AG298" s="1092" t="s">
        <v>1971</v>
      </c>
      <c r="AH298" s="1092" t="s">
        <v>1971</v>
      </c>
      <c r="AI298" s="1093">
        <f t="shared" si="4"/>
        <v>1</v>
      </c>
      <c r="AJ298" s="1094" t="s">
        <v>963</v>
      </c>
      <c r="AK298" s="1094" t="s">
        <v>4842</v>
      </c>
      <c r="AL298" s="1094" t="s">
        <v>4842</v>
      </c>
      <c r="AM298" s="1095" t="s">
        <v>3194</v>
      </c>
      <c r="AN298" s="1006" t="s">
        <v>293</v>
      </c>
      <c r="AO298" s="1006" t="s">
        <v>3201</v>
      </c>
      <c r="AP298" s="1263">
        <v>0</v>
      </c>
      <c r="AQ298" s="1064" t="s">
        <v>966</v>
      </c>
      <c r="AR298" s="1097" t="s">
        <v>1971</v>
      </c>
      <c r="AS298" s="1098"/>
      <c r="AT298" s="1088"/>
      <c r="AU298" s="1088"/>
      <c r="AV298" s="1088"/>
      <c r="AW298" s="1099"/>
      <c r="AX298" s="1100"/>
      <c r="AY298" s="1063"/>
      <c r="AZ298" s="1064"/>
      <c r="BA298" s="1064"/>
      <c r="BB298" s="1064"/>
      <c r="BC298" s="1064"/>
      <c r="BD298" s="1064"/>
      <c r="BE298" s="1064"/>
      <c r="BF298" s="1064"/>
      <c r="BG298" s="1064"/>
      <c r="BH298" s="1064"/>
      <c r="BI298" s="1394"/>
      <c r="BJ298" s="1343"/>
      <c r="BK298" s="1343"/>
      <c r="BL298" s="1343"/>
      <c r="BM298" s="1343"/>
      <c r="BN298" s="1063"/>
      <c r="BO298" s="1064"/>
      <c r="BP298" s="1064"/>
      <c r="BQ298" s="1064"/>
      <c r="BR298" s="1064"/>
      <c r="BS298" s="1103"/>
      <c r="BT298" s="1064"/>
      <c r="BU298" s="1064"/>
      <c r="BV298" s="1064"/>
      <c r="BW298" s="1104"/>
      <c r="BX298" s="1103"/>
      <c r="BY298" s="1064"/>
      <c r="BZ298" s="1064"/>
      <c r="CA298" s="1064"/>
      <c r="CB298" s="1104"/>
      <c r="CC298" s="1105"/>
      <c r="CD298" s="1351"/>
      <c r="CE298" s="1352"/>
      <c r="CF298" s="1352"/>
      <c r="CG298" s="1352"/>
      <c r="CH298" s="1414"/>
      <c r="CI298" s="1394"/>
      <c r="CJ298" s="1343"/>
      <c r="CK298" s="1343"/>
      <c r="CL298" s="1343"/>
      <c r="CM298" s="1344"/>
      <c r="CN298" s="1394"/>
      <c r="CO298" s="1343"/>
      <c r="CP298" s="1343"/>
      <c r="CQ298" s="1343"/>
      <c r="CR298" s="1344"/>
      <c r="CS298" s="1394"/>
      <c r="CT298" s="1343"/>
      <c r="CU298" s="1343"/>
      <c r="CV298" s="1343"/>
      <c r="CW298" s="1344"/>
      <c r="CX298" s="1394"/>
      <c r="CY298" s="1343"/>
      <c r="CZ298" s="1343"/>
      <c r="DA298" s="1343"/>
      <c r="DB298" s="1344"/>
      <c r="DC298" s="1343"/>
      <c r="DD298" s="1343"/>
      <c r="DE298" s="1343"/>
      <c r="DF298" s="1343"/>
      <c r="DG298" s="1344"/>
      <c r="DH298" s="1394"/>
      <c r="DI298" s="1343"/>
      <c r="DJ298" s="1343"/>
      <c r="DK298" s="1343"/>
      <c r="DL298" s="1344"/>
      <c r="DM298" s="1775"/>
      <c r="DN298" s="1776"/>
      <c r="DO298" s="1776"/>
      <c r="DP298" s="1777"/>
      <c r="DQ298" s="1776"/>
      <c r="DR298" s="1776"/>
      <c r="DS298" s="1776"/>
      <c r="DT298" s="1777"/>
      <c r="DU298" s="1352"/>
      <c r="DV298" s="1696"/>
      <c r="DW298" s="1778"/>
    </row>
    <row r="299" spans="1:127" s="390" customFormat="1" ht="15.75" customHeight="1">
      <c r="A299" s="1085" t="s">
        <v>996</v>
      </c>
      <c r="B299" s="1045">
        <v>290</v>
      </c>
      <c r="C299" s="1006"/>
      <c r="D299" s="1006"/>
      <c r="E299" s="1006"/>
      <c r="F299" s="1006"/>
      <c r="G299" s="1006"/>
      <c r="H299" s="1006"/>
      <c r="I299" s="1006"/>
      <c r="J299" s="1006"/>
      <c r="K299" s="1006"/>
      <c r="L299" s="1006"/>
      <c r="M299" s="1045"/>
      <c r="N299" s="1006"/>
      <c r="O299" s="1006"/>
      <c r="P299" s="1006"/>
      <c r="Q299" s="1006"/>
      <c r="R299" s="1006"/>
      <c r="S299" s="1006"/>
      <c r="T299" s="1007"/>
      <c r="U299" s="1086" t="s">
        <v>3202</v>
      </c>
      <c r="V299" s="1087" t="s">
        <v>3090</v>
      </c>
      <c r="W299" s="1087" t="s">
        <v>3108</v>
      </c>
      <c r="X299" s="1088" t="s">
        <v>3203</v>
      </c>
      <c r="Y299" s="1089" t="s">
        <v>3204</v>
      </c>
      <c r="Z299" s="1090" t="s">
        <v>3205</v>
      </c>
      <c r="AA299" s="1091" t="s">
        <v>1971</v>
      </c>
      <c r="AB299" s="1092">
        <v>1</v>
      </c>
      <c r="AC299" s="1092" t="s">
        <v>1971</v>
      </c>
      <c r="AD299" s="1092" t="s">
        <v>1971</v>
      </c>
      <c r="AE299" s="1092" t="s">
        <v>1971</v>
      </c>
      <c r="AF299" s="1092" t="s">
        <v>1971</v>
      </c>
      <c r="AG299" s="1092" t="s">
        <v>1971</v>
      </c>
      <c r="AH299" s="1092" t="s">
        <v>1971</v>
      </c>
      <c r="AI299" s="1093">
        <f t="shared" si="4"/>
        <v>1</v>
      </c>
      <c r="AJ299" s="1094" t="s">
        <v>975</v>
      </c>
      <c r="AK299" s="1094" t="s">
        <v>964</v>
      </c>
      <c r="AL299" s="1094" t="s">
        <v>965</v>
      </c>
      <c r="AM299" s="1095" t="s">
        <v>3206</v>
      </c>
      <c r="AN299" s="1006" t="s">
        <v>991</v>
      </c>
      <c r="AO299" s="1006" t="s">
        <v>3207</v>
      </c>
      <c r="AP299" s="1263">
        <v>0</v>
      </c>
      <c r="AQ299" s="1064" t="s">
        <v>966</v>
      </c>
      <c r="AR299" s="1097" t="s">
        <v>1971</v>
      </c>
      <c r="AS299" s="1098"/>
      <c r="AT299" s="1088"/>
      <c r="AU299" s="1088"/>
      <c r="AV299" s="1088"/>
      <c r="AW299" s="1099"/>
      <c r="AX299" s="1100"/>
      <c r="AY299" s="1063"/>
      <c r="AZ299" s="1064"/>
      <c r="BA299" s="1064"/>
      <c r="BB299" s="1064"/>
      <c r="BC299" s="1064"/>
      <c r="BD299" s="1064"/>
      <c r="BE299" s="1064"/>
      <c r="BF299" s="1064"/>
      <c r="BG299" s="1064"/>
      <c r="BH299" s="1064"/>
      <c r="BI299" s="1394"/>
      <c r="BJ299" s="1343"/>
      <c r="BK299" s="1343"/>
      <c r="BL299" s="1343"/>
      <c r="BM299" s="1343"/>
      <c r="BN299" s="1063"/>
      <c r="BO299" s="1064"/>
      <c r="BP299" s="1064"/>
      <c r="BQ299" s="1064"/>
      <c r="BR299" s="1064"/>
      <c r="BS299" s="1103"/>
      <c r="BT299" s="1064"/>
      <c r="BU299" s="1064"/>
      <c r="BV299" s="1064"/>
      <c r="BW299" s="1104"/>
      <c r="BX299" s="1103"/>
      <c r="BY299" s="1064"/>
      <c r="BZ299" s="1064"/>
      <c r="CA299" s="1064"/>
      <c r="CB299" s="1104"/>
      <c r="CC299" s="1105"/>
      <c r="CD299" s="1351"/>
      <c r="CE299" s="1352"/>
      <c r="CF299" s="1352"/>
      <c r="CG299" s="1352"/>
      <c r="CH299" s="1414"/>
      <c r="CI299" s="1394"/>
      <c r="CJ299" s="1343"/>
      <c r="CK299" s="1343"/>
      <c r="CL299" s="1343"/>
      <c r="CM299" s="1344"/>
      <c r="CN299" s="1394"/>
      <c r="CO299" s="1343"/>
      <c r="CP299" s="1343"/>
      <c r="CQ299" s="1343"/>
      <c r="CR299" s="1344"/>
      <c r="CS299" s="1394"/>
      <c r="CT299" s="1343"/>
      <c r="CU299" s="1343"/>
      <c r="CV299" s="1343"/>
      <c r="CW299" s="1344"/>
      <c r="CX299" s="1394"/>
      <c r="CY299" s="1343"/>
      <c r="CZ299" s="1343"/>
      <c r="DA299" s="1343"/>
      <c r="DB299" s="1344"/>
      <c r="DC299" s="1343"/>
      <c r="DD299" s="1343"/>
      <c r="DE299" s="1343"/>
      <c r="DF299" s="1343"/>
      <c r="DG299" s="1344"/>
      <c r="DH299" s="1394"/>
      <c r="DI299" s="1343"/>
      <c r="DJ299" s="1343"/>
      <c r="DK299" s="1343"/>
      <c r="DL299" s="1344"/>
      <c r="DM299" s="1775"/>
      <c r="DN299" s="1776"/>
      <c r="DO299" s="1776"/>
      <c r="DP299" s="1777"/>
      <c r="DQ299" s="1776"/>
      <c r="DR299" s="1776"/>
      <c r="DS299" s="1776"/>
      <c r="DT299" s="1777"/>
      <c r="DU299" s="1352"/>
      <c r="DV299" s="1696"/>
      <c r="DW299" s="1778"/>
    </row>
    <row r="300" spans="1:127" s="390" customFormat="1" ht="15.75" customHeight="1">
      <c r="A300" s="1085" t="s">
        <v>996</v>
      </c>
      <c r="B300" s="1045">
        <v>291</v>
      </c>
      <c r="C300" s="1006"/>
      <c r="D300" s="1006"/>
      <c r="E300" s="1006"/>
      <c r="F300" s="1006"/>
      <c r="G300" s="1006"/>
      <c r="H300" s="1006"/>
      <c r="I300" s="1006"/>
      <c r="J300" s="1006"/>
      <c r="K300" s="1006"/>
      <c r="L300" s="1006"/>
      <c r="M300" s="1045"/>
      <c r="N300" s="1006"/>
      <c r="O300" s="1006"/>
      <c r="P300" s="1006"/>
      <c r="Q300" s="1006"/>
      <c r="R300" s="1006"/>
      <c r="S300" s="1006"/>
      <c r="T300" s="1007"/>
      <c r="U300" s="1086" t="s">
        <v>3208</v>
      </c>
      <c r="V300" s="1087" t="s">
        <v>3209</v>
      </c>
      <c r="W300" s="1087" t="s">
        <v>3108</v>
      </c>
      <c r="X300" s="1088" t="s">
        <v>3210</v>
      </c>
      <c r="Y300" s="1089" t="s">
        <v>3211</v>
      </c>
      <c r="Z300" s="1090" t="s">
        <v>3212</v>
      </c>
      <c r="AA300" s="1091" t="s">
        <v>1971</v>
      </c>
      <c r="AB300" s="1092" t="s">
        <v>1971</v>
      </c>
      <c r="AC300" s="1092">
        <v>1</v>
      </c>
      <c r="AD300" s="1092" t="s">
        <v>1971</v>
      </c>
      <c r="AE300" s="1092" t="s">
        <v>1971</v>
      </c>
      <c r="AF300" s="1092" t="s">
        <v>1971</v>
      </c>
      <c r="AG300" s="1092" t="s">
        <v>1971</v>
      </c>
      <c r="AH300" s="1092" t="s">
        <v>1971</v>
      </c>
      <c r="AI300" s="1093">
        <f t="shared" si="4"/>
        <v>1</v>
      </c>
      <c r="AJ300" s="1094" t="s">
        <v>988</v>
      </c>
      <c r="AK300" s="1094" t="s">
        <v>964</v>
      </c>
      <c r="AL300" s="1094" t="s">
        <v>965</v>
      </c>
      <c r="AM300" s="1095" t="s">
        <v>3213</v>
      </c>
      <c r="AN300" s="1006" t="s">
        <v>1004</v>
      </c>
      <c r="AO300" s="1006" t="s">
        <v>3214</v>
      </c>
      <c r="AP300" s="1263">
        <v>0</v>
      </c>
      <c r="AQ300" s="1064" t="s">
        <v>966</v>
      </c>
      <c r="AR300" s="1097" t="s">
        <v>1971</v>
      </c>
      <c r="AS300" s="1098"/>
      <c r="AT300" s="1088"/>
      <c r="AU300" s="1088"/>
      <c r="AV300" s="1088"/>
      <c r="AW300" s="1099"/>
      <c r="AX300" s="1100"/>
      <c r="AY300" s="1063"/>
      <c r="AZ300" s="1064"/>
      <c r="BA300" s="1064"/>
      <c r="BB300" s="1064"/>
      <c r="BC300" s="1064"/>
      <c r="BD300" s="1064"/>
      <c r="BE300" s="1064"/>
      <c r="BF300" s="1064"/>
      <c r="BG300" s="1064"/>
      <c r="BH300" s="1064"/>
      <c r="BI300" s="1394"/>
      <c r="BJ300" s="1343"/>
      <c r="BK300" s="1343"/>
      <c r="BL300" s="1343"/>
      <c r="BM300" s="1343"/>
      <c r="BN300" s="1063"/>
      <c r="BO300" s="1064"/>
      <c r="BP300" s="1064"/>
      <c r="BQ300" s="1064"/>
      <c r="BR300" s="1064"/>
      <c r="BS300" s="1103"/>
      <c r="BT300" s="1064"/>
      <c r="BU300" s="1064"/>
      <c r="BV300" s="1064"/>
      <c r="BW300" s="1104"/>
      <c r="BX300" s="1103"/>
      <c r="BY300" s="1064"/>
      <c r="BZ300" s="1064"/>
      <c r="CA300" s="1064"/>
      <c r="CB300" s="1104"/>
      <c r="CC300" s="1105"/>
      <c r="CD300" s="1351"/>
      <c r="CE300" s="1352"/>
      <c r="CF300" s="1352"/>
      <c r="CG300" s="1352"/>
      <c r="CH300" s="1414"/>
      <c r="CI300" s="1394"/>
      <c r="CJ300" s="1343"/>
      <c r="CK300" s="1343"/>
      <c r="CL300" s="1343"/>
      <c r="CM300" s="1344"/>
      <c r="CN300" s="1394"/>
      <c r="CO300" s="1343"/>
      <c r="CP300" s="1343"/>
      <c r="CQ300" s="1343"/>
      <c r="CR300" s="1344"/>
      <c r="CS300" s="1394"/>
      <c r="CT300" s="1343"/>
      <c r="CU300" s="1343"/>
      <c r="CV300" s="1343"/>
      <c r="CW300" s="1344"/>
      <c r="CX300" s="1394"/>
      <c r="CY300" s="1343"/>
      <c r="CZ300" s="1343"/>
      <c r="DA300" s="1343"/>
      <c r="DB300" s="1344"/>
      <c r="DC300" s="1343"/>
      <c r="DD300" s="1343"/>
      <c r="DE300" s="1343"/>
      <c r="DF300" s="1343"/>
      <c r="DG300" s="1344"/>
      <c r="DH300" s="1394"/>
      <c r="DI300" s="1343"/>
      <c r="DJ300" s="1343"/>
      <c r="DK300" s="1343"/>
      <c r="DL300" s="1344"/>
      <c r="DM300" s="1775"/>
      <c r="DN300" s="1776"/>
      <c r="DO300" s="1776"/>
      <c r="DP300" s="1777"/>
      <c r="DQ300" s="1776"/>
      <c r="DR300" s="1776"/>
      <c r="DS300" s="1776"/>
      <c r="DT300" s="1777"/>
      <c r="DU300" s="1352"/>
      <c r="DV300" s="1696"/>
      <c r="DW300" s="1778"/>
    </row>
    <row r="301" spans="1:127" s="390" customFormat="1" ht="15.75" customHeight="1">
      <c r="A301" s="1085" t="s">
        <v>996</v>
      </c>
      <c r="B301" s="1045">
        <v>292</v>
      </c>
      <c r="C301" s="1006"/>
      <c r="D301" s="1006" t="s">
        <v>2127</v>
      </c>
      <c r="E301" s="1006"/>
      <c r="F301" s="1006"/>
      <c r="G301" s="1006"/>
      <c r="H301" s="1006"/>
      <c r="I301" s="1006"/>
      <c r="J301" s="1006"/>
      <c r="K301" s="1006"/>
      <c r="L301" s="1006"/>
      <c r="M301" s="1045"/>
      <c r="N301" s="1006"/>
      <c r="O301" s="1006"/>
      <c r="P301" s="1006"/>
      <c r="Q301" s="1006"/>
      <c r="R301" s="1006"/>
      <c r="S301" s="1006"/>
      <c r="T301" s="1007"/>
      <c r="U301" s="1086" t="s">
        <v>3215</v>
      </c>
      <c r="V301" s="1087" t="s">
        <v>3209</v>
      </c>
      <c r="W301" s="1087" t="s">
        <v>3108</v>
      </c>
      <c r="X301" s="1088" t="s">
        <v>3216</v>
      </c>
      <c r="Y301" s="1089" t="s">
        <v>3217</v>
      </c>
      <c r="Z301" s="1090" t="s">
        <v>3218</v>
      </c>
      <c r="AA301" s="1091" t="s">
        <v>1971</v>
      </c>
      <c r="AB301" s="1092">
        <v>0.5</v>
      </c>
      <c r="AC301" s="1092">
        <v>0.5</v>
      </c>
      <c r="AD301" s="1092" t="s">
        <v>1971</v>
      </c>
      <c r="AE301" s="1092" t="s">
        <v>1971</v>
      </c>
      <c r="AF301" s="1092" t="s">
        <v>1971</v>
      </c>
      <c r="AG301" s="1092" t="s">
        <v>1971</v>
      </c>
      <c r="AH301" s="1092" t="s">
        <v>1971</v>
      </c>
      <c r="AI301" s="1093">
        <f t="shared" si="4"/>
        <v>1</v>
      </c>
      <c r="AJ301" s="1094" t="s">
        <v>963</v>
      </c>
      <c r="AK301" s="1094" t="s">
        <v>4842</v>
      </c>
      <c r="AL301" s="1094" t="s">
        <v>4842</v>
      </c>
      <c r="AM301" s="1095" t="s">
        <v>3219</v>
      </c>
      <c r="AN301" s="1006" t="s">
        <v>1044</v>
      </c>
      <c r="AO301" s="1006" t="s">
        <v>3220</v>
      </c>
      <c r="AP301" s="1263">
        <v>0</v>
      </c>
      <c r="AQ301" s="1064" t="s">
        <v>966</v>
      </c>
      <c r="AR301" s="1097" t="s">
        <v>1971</v>
      </c>
      <c r="AS301" s="1098"/>
      <c r="AT301" s="1088"/>
      <c r="AU301" s="1088"/>
      <c r="AV301" s="1088"/>
      <c r="AW301" s="1099"/>
      <c r="AX301" s="1100"/>
      <c r="AY301" s="1063"/>
      <c r="AZ301" s="1064"/>
      <c r="BA301" s="1064"/>
      <c r="BB301" s="1064"/>
      <c r="BC301" s="1064"/>
      <c r="BD301" s="1064"/>
      <c r="BE301" s="1064"/>
      <c r="BF301" s="1064"/>
      <c r="BG301" s="1064"/>
      <c r="BH301" s="1064"/>
      <c r="BI301" s="1394"/>
      <c r="BJ301" s="1343"/>
      <c r="BK301" s="1343"/>
      <c r="BL301" s="1343"/>
      <c r="BM301" s="1343"/>
      <c r="BN301" s="1063"/>
      <c r="BO301" s="1064"/>
      <c r="BP301" s="1064"/>
      <c r="BQ301" s="1064"/>
      <c r="BR301" s="1064"/>
      <c r="BS301" s="1103"/>
      <c r="BT301" s="1064"/>
      <c r="BU301" s="1064"/>
      <c r="BV301" s="1064"/>
      <c r="BW301" s="1104"/>
      <c r="BX301" s="1103"/>
      <c r="BY301" s="1064"/>
      <c r="BZ301" s="1064"/>
      <c r="CA301" s="1064"/>
      <c r="CB301" s="1104"/>
      <c r="CC301" s="1105"/>
      <c r="CD301" s="1351"/>
      <c r="CE301" s="1352"/>
      <c r="CF301" s="1352"/>
      <c r="CG301" s="1352"/>
      <c r="CH301" s="1414"/>
      <c r="CI301" s="1394"/>
      <c r="CJ301" s="1343"/>
      <c r="CK301" s="1343"/>
      <c r="CL301" s="1343"/>
      <c r="CM301" s="1344"/>
      <c r="CN301" s="1394"/>
      <c r="CO301" s="1343"/>
      <c r="CP301" s="1343"/>
      <c r="CQ301" s="1343"/>
      <c r="CR301" s="1344"/>
      <c r="CS301" s="1394"/>
      <c r="CT301" s="1343"/>
      <c r="CU301" s="1343"/>
      <c r="CV301" s="1343"/>
      <c r="CW301" s="1344"/>
      <c r="CX301" s="1394"/>
      <c r="CY301" s="1343"/>
      <c r="CZ301" s="1343"/>
      <c r="DA301" s="1343"/>
      <c r="DB301" s="1344"/>
      <c r="DC301" s="1343"/>
      <c r="DD301" s="1343"/>
      <c r="DE301" s="1343"/>
      <c r="DF301" s="1343"/>
      <c r="DG301" s="1344"/>
      <c r="DH301" s="1394"/>
      <c r="DI301" s="1343"/>
      <c r="DJ301" s="1343"/>
      <c r="DK301" s="1343"/>
      <c r="DL301" s="1344"/>
      <c r="DM301" s="1775"/>
      <c r="DN301" s="1776"/>
      <c r="DO301" s="1776"/>
      <c r="DP301" s="1777"/>
      <c r="DQ301" s="1776"/>
      <c r="DR301" s="1776"/>
      <c r="DS301" s="1776"/>
      <c r="DT301" s="1777"/>
      <c r="DU301" s="1352"/>
      <c r="DV301" s="1696"/>
      <c r="DW301" s="1778"/>
    </row>
    <row r="302" spans="1:127" s="390" customFormat="1" ht="15.75" customHeight="1">
      <c r="A302" s="1085" t="s">
        <v>996</v>
      </c>
      <c r="B302" s="1045">
        <v>293</v>
      </c>
      <c r="C302" s="1006"/>
      <c r="D302" s="1006"/>
      <c r="E302" s="1006"/>
      <c r="F302" s="1006"/>
      <c r="G302" s="1006"/>
      <c r="H302" s="1006"/>
      <c r="I302" s="1006"/>
      <c r="J302" s="1006"/>
      <c r="K302" s="1006"/>
      <c r="L302" s="1006"/>
      <c r="M302" s="1045"/>
      <c r="N302" s="1006"/>
      <c r="O302" s="1006"/>
      <c r="P302" s="1006"/>
      <c r="Q302" s="1006"/>
      <c r="R302" s="1006"/>
      <c r="S302" s="1006"/>
      <c r="T302" s="1007"/>
      <c r="U302" s="1086" t="s">
        <v>3221</v>
      </c>
      <c r="V302" s="1087" t="s">
        <v>3209</v>
      </c>
      <c r="W302" s="1087" t="s">
        <v>3108</v>
      </c>
      <c r="X302" s="1088" t="s">
        <v>3222</v>
      </c>
      <c r="Y302" s="1089" t="s">
        <v>3223</v>
      </c>
      <c r="Z302" s="1090" t="s">
        <v>3224</v>
      </c>
      <c r="AA302" s="1091" t="s">
        <v>1971</v>
      </c>
      <c r="AB302" s="1092">
        <v>0.5</v>
      </c>
      <c r="AC302" s="1092">
        <v>0.5</v>
      </c>
      <c r="AD302" s="1092" t="s">
        <v>1971</v>
      </c>
      <c r="AE302" s="1092" t="s">
        <v>1971</v>
      </c>
      <c r="AF302" s="1092" t="s">
        <v>1971</v>
      </c>
      <c r="AG302" s="1092" t="s">
        <v>1971</v>
      </c>
      <c r="AH302" s="1092" t="s">
        <v>1971</v>
      </c>
      <c r="AI302" s="1093">
        <f t="shared" si="4"/>
        <v>1</v>
      </c>
      <c r="AJ302" s="1094" t="s">
        <v>963</v>
      </c>
      <c r="AK302" s="1094" t="s">
        <v>4842</v>
      </c>
      <c r="AL302" s="1094" t="s">
        <v>4842</v>
      </c>
      <c r="AM302" s="1095" t="s">
        <v>2332</v>
      </c>
      <c r="AN302" s="1006" t="s">
        <v>293</v>
      </c>
      <c r="AO302" s="1006" t="s">
        <v>3225</v>
      </c>
      <c r="AP302" s="1263">
        <v>0</v>
      </c>
      <c r="AQ302" s="1064" t="s">
        <v>966</v>
      </c>
      <c r="AR302" s="1097" t="s">
        <v>1971</v>
      </c>
      <c r="AS302" s="1098"/>
      <c r="AT302" s="1088"/>
      <c r="AU302" s="1088"/>
      <c r="AV302" s="1088"/>
      <c r="AW302" s="1099"/>
      <c r="AX302" s="1100"/>
      <c r="AY302" s="1063"/>
      <c r="AZ302" s="1064"/>
      <c r="BA302" s="1064"/>
      <c r="BB302" s="1064"/>
      <c r="BC302" s="1064"/>
      <c r="BD302" s="1064"/>
      <c r="BE302" s="1064"/>
      <c r="BF302" s="1064"/>
      <c r="BG302" s="1064"/>
      <c r="BH302" s="1064"/>
      <c r="BI302" s="1394"/>
      <c r="BJ302" s="1343"/>
      <c r="BK302" s="1343"/>
      <c r="BL302" s="1343"/>
      <c r="BM302" s="1343"/>
      <c r="BN302" s="1063"/>
      <c r="BO302" s="1064"/>
      <c r="BP302" s="1064"/>
      <c r="BQ302" s="1064"/>
      <c r="BR302" s="1064"/>
      <c r="BS302" s="1103"/>
      <c r="BT302" s="1064"/>
      <c r="BU302" s="1064"/>
      <c r="BV302" s="1064"/>
      <c r="BW302" s="1104"/>
      <c r="BX302" s="1103"/>
      <c r="BY302" s="1064"/>
      <c r="BZ302" s="1064"/>
      <c r="CA302" s="1064"/>
      <c r="CB302" s="1104"/>
      <c r="CC302" s="1105"/>
      <c r="CD302" s="1351"/>
      <c r="CE302" s="1352"/>
      <c r="CF302" s="1352"/>
      <c r="CG302" s="1352"/>
      <c r="CH302" s="1414"/>
      <c r="CI302" s="1394"/>
      <c r="CJ302" s="1343"/>
      <c r="CK302" s="1343"/>
      <c r="CL302" s="1343"/>
      <c r="CM302" s="1344"/>
      <c r="CN302" s="1394"/>
      <c r="CO302" s="1343"/>
      <c r="CP302" s="1343"/>
      <c r="CQ302" s="1343"/>
      <c r="CR302" s="1344"/>
      <c r="CS302" s="1394"/>
      <c r="CT302" s="1343"/>
      <c r="CU302" s="1343"/>
      <c r="CV302" s="1343"/>
      <c r="CW302" s="1344"/>
      <c r="CX302" s="1394"/>
      <c r="CY302" s="1343"/>
      <c r="CZ302" s="1343"/>
      <c r="DA302" s="1343"/>
      <c r="DB302" s="1344"/>
      <c r="DC302" s="1343"/>
      <c r="DD302" s="1343"/>
      <c r="DE302" s="1343"/>
      <c r="DF302" s="1343"/>
      <c r="DG302" s="1344"/>
      <c r="DH302" s="1394"/>
      <c r="DI302" s="1343"/>
      <c r="DJ302" s="1343"/>
      <c r="DK302" s="1343"/>
      <c r="DL302" s="1344"/>
      <c r="DM302" s="1775"/>
      <c r="DN302" s="1776"/>
      <c r="DO302" s="1776"/>
      <c r="DP302" s="1777"/>
      <c r="DQ302" s="1776"/>
      <c r="DR302" s="1776"/>
      <c r="DS302" s="1776"/>
      <c r="DT302" s="1777"/>
      <c r="DU302" s="1352"/>
      <c r="DV302" s="1696"/>
      <c r="DW302" s="1778"/>
    </row>
    <row r="303" spans="1:127" s="390" customFormat="1" ht="15.75" customHeight="1">
      <c r="A303" s="1085" t="s">
        <v>996</v>
      </c>
      <c r="B303" s="1045">
        <v>294</v>
      </c>
      <c r="C303" s="1006"/>
      <c r="D303" s="1006"/>
      <c r="E303" s="1006"/>
      <c r="F303" s="1006"/>
      <c r="G303" s="1006"/>
      <c r="H303" s="1006"/>
      <c r="I303" s="1006"/>
      <c r="J303" s="1006"/>
      <c r="K303" s="1006"/>
      <c r="L303" s="1006"/>
      <c r="M303" s="1045"/>
      <c r="N303" s="1006"/>
      <c r="O303" s="1006"/>
      <c r="P303" s="1006"/>
      <c r="Q303" s="1006"/>
      <c r="R303" s="1006"/>
      <c r="S303" s="1006"/>
      <c r="T303" s="1007"/>
      <c r="U303" s="1086" t="s">
        <v>3226</v>
      </c>
      <c r="V303" s="1087" t="s">
        <v>3227</v>
      </c>
      <c r="W303" s="1087" t="s">
        <v>3091</v>
      </c>
      <c r="X303" s="1088" t="s">
        <v>3228</v>
      </c>
      <c r="Y303" s="1089" t="s">
        <v>154</v>
      </c>
      <c r="Z303" s="1090" t="s">
        <v>3229</v>
      </c>
      <c r="AA303" s="1091" t="s">
        <v>1971</v>
      </c>
      <c r="AB303" s="1092">
        <v>1</v>
      </c>
      <c r="AC303" s="1092" t="s">
        <v>1971</v>
      </c>
      <c r="AD303" s="1092" t="s">
        <v>1971</v>
      </c>
      <c r="AE303" s="1092" t="s">
        <v>1971</v>
      </c>
      <c r="AF303" s="1092" t="s">
        <v>1971</v>
      </c>
      <c r="AG303" s="1092" t="s">
        <v>1971</v>
      </c>
      <c r="AH303" s="1092" t="s">
        <v>1971</v>
      </c>
      <c r="AI303" s="1093">
        <f t="shared" si="4"/>
        <v>1</v>
      </c>
      <c r="AJ303" s="1094" t="s">
        <v>988</v>
      </c>
      <c r="AK303" s="1094" t="s">
        <v>964</v>
      </c>
      <c r="AL303" s="1094" t="s">
        <v>965</v>
      </c>
      <c r="AM303" s="1095" t="s">
        <v>3230</v>
      </c>
      <c r="AN303" s="1006" t="s">
        <v>4781</v>
      </c>
      <c r="AO303" s="1006" t="s">
        <v>4782</v>
      </c>
      <c r="AP303" s="1296">
        <v>0</v>
      </c>
      <c r="AQ303" s="1064" t="s">
        <v>978</v>
      </c>
      <c r="AR303" s="1097" t="s">
        <v>154</v>
      </c>
      <c r="AS303" s="1098"/>
      <c r="AT303" s="1088"/>
      <c r="AU303" s="1088"/>
      <c r="AV303" s="1088"/>
      <c r="AW303" s="1099"/>
      <c r="AX303" s="1100"/>
      <c r="AY303" s="1063"/>
      <c r="AZ303" s="1064"/>
      <c r="BA303" s="1064"/>
      <c r="BB303" s="1064"/>
      <c r="BC303" s="1064"/>
      <c r="BD303" s="1064"/>
      <c r="BE303" s="1064"/>
      <c r="BF303" s="1064"/>
      <c r="BG303" s="1138"/>
      <c r="BH303" s="1138"/>
      <c r="BI303" s="1137">
        <v>4.5138888888888893E-3</v>
      </c>
      <c r="BJ303" s="1138">
        <v>4.2592592592592595E-3</v>
      </c>
      <c r="BK303" s="1138">
        <v>3.9930555555555561E-3</v>
      </c>
      <c r="BL303" s="1138">
        <v>3.7384259259259263E-3</v>
      </c>
      <c r="BM303" s="1138">
        <v>3.472222222222222E-3</v>
      </c>
      <c r="BN303" s="1063"/>
      <c r="BO303" s="1064"/>
      <c r="BP303" s="1064"/>
      <c r="BQ303" s="1064"/>
      <c r="BR303" s="1064"/>
      <c r="BS303" s="1103"/>
      <c r="BT303" s="1064"/>
      <c r="BU303" s="1064"/>
      <c r="BV303" s="1064"/>
      <c r="BW303" s="1104"/>
      <c r="BX303" s="1103"/>
      <c r="BY303" s="1064"/>
      <c r="BZ303" s="1064"/>
      <c r="CA303" s="1064"/>
      <c r="CB303" s="1104"/>
      <c r="CC303" s="1105"/>
      <c r="CD303" s="1106" t="s">
        <v>961</v>
      </c>
      <c r="CE303" s="1107" t="s">
        <v>961</v>
      </c>
      <c r="CF303" s="1107" t="s">
        <v>961</v>
      </c>
      <c r="CG303" s="1107" t="s">
        <v>961</v>
      </c>
      <c r="CH303" s="1108" t="s">
        <v>961</v>
      </c>
      <c r="CI303" s="1137" t="s">
        <v>1971</v>
      </c>
      <c r="CJ303" s="1138" t="s">
        <v>1971</v>
      </c>
      <c r="CK303" s="1138" t="s">
        <v>1971</v>
      </c>
      <c r="CL303" s="1138" t="s">
        <v>1971</v>
      </c>
      <c r="CM303" s="1141" t="s">
        <v>1971</v>
      </c>
      <c r="CN303" s="1137">
        <v>1.5798611111111114E-2</v>
      </c>
      <c r="CO303" s="1138">
        <v>1.5798611111111114E-2</v>
      </c>
      <c r="CP303" s="1138">
        <v>1.5798611111111114E-2</v>
      </c>
      <c r="CQ303" s="1138">
        <v>1.5798611111111114E-2</v>
      </c>
      <c r="CR303" s="1141">
        <v>1.5798611111111114E-2</v>
      </c>
      <c r="CS303" s="1137" t="s">
        <v>1971</v>
      </c>
      <c r="CT303" s="1138" t="s">
        <v>1971</v>
      </c>
      <c r="CU303" s="1138" t="s">
        <v>1971</v>
      </c>
      <c r="CV303" s="1138" t="s">
        <v>1971</v>
      </c>
      <c r="CW303" s="1141" t="s">
        <v>1971</v>
      </c>
      <c r="CX303" s="1137" t="s">
        <v>1971</v>
      </c>
      <c r="CY303" s="1138" t="s">
        <v>1971</v>
      </c>
      <c r="CZ303" s="1138" t="s">
        <v>1971</v>
      </c>
      <c r="DA303" s="1138" t="s">
        <v>1971</v>
      </c>
      <c r="DB303" s="1141" t="s">
        <v>1971</v>
      </c>
      <c r="DC303" s="1138">
        <v>2.430555555555556E-3</v>
      </c>
      <c r="DD303" s="1138">
        <v>2.1759259259259258E-3</v>
      </c>
      <c r="DE303" s="1138">
        <v>1.9097222222222226E-3</v>
      </c>
      <c r="DF303" s="1138">
        <v>1.6550925925925928E-3</v>
      </c>
      <c r="DG303" s="1141">
        <v>1.3888888888888887E-3</v>
      </c>
      <c r="DH303" s="1137" t="s">
        <v>1971</v>
      </c>
      <c r="DI303" s="1138" t="s">
        <v>1971</v>
      </c>
      <c r="DJ303" s="1138" t="s">
        <v>1971</v>
      </c>
      <c r="DK303" s="1138" t="s">
        <v>1971</v>
      </c>
      <c r="DL303" s="1141" t="s">
        <v>1971</v>
      </c>
      <c r="DM303" s="1109">
        <v>-0.24399999999999999</v>
      </c>
      <c r="DN303" s="1110" t="s">
        <v>1971</v>
      </c>
      <c r="DO303" s="1110" t="s">
        <v>1971</v>
      </c>
      <c r="DP303" s="1111" t="s">
        <v>1971</v>
      </c>
      <c r="DQ303" s="1110">
        <v>0.24399999999999999</v>
      </c>
      <c r="DR303" s="1110" t="s">
        <v>1971</v>
      </c>
      <c r="DS303" s="1110" t="s">
        <v>1971</v>
      </c>
      <c r="DT303" s="1111" t="s">
        <v>1971</v>
      </c>
      <c r="DU303" s="1107" t="s">
        <v>1971</v>
      </c>
      <c r="DV303" s="1112">
        <v>1</v>
      </c>
      <c r="DW303" s="1113" t="s">
        <v>1971</v>
      </c>
    </row>
    <row r="304" spans="1:127" s="390" customFormat="1" ht="15.75" customHeight="1">
      <c r="A304" s="1085" t="s">
        <v>996</v>
      </c>
      <c r="B304" s="1045">
        <v>295</v>
      </c>
      <c r="C304" s="1006"/>
      <c r="D304" s="1006"/>
      <c r="E304" s="1006"/>
      <c r="F304" s="1006"/>
      <c r="G304" s="1006"/>
      <c r="H304" s="1006"/>
      <c r="I304" s="1006"/>
      <c r="J304" s="1006"/>
      <c r="K304" s="1006"/>
      <c r="L304" s="1006"/>
      <c r="M304" s="1045"/>
      <c r="N304" s="1006"/>
      <c r="O304" s="1006"/>
      <c r="P304" s="1006"/>
      <c r="Q304" s="1006"/>
      <c r="R304" s="1006"/>
      <c r="S304" s="1006"/>
      <c r="T304" s="1007"/>
      <c r="U304" s="1086" t="s">
        <v>3232</v>
      </c>
      <c r="V304" s="1087" t="s">
        <v>3227</v>
      </c>
      <c r="W304" s="1087" t="s">
        <v>3091</v>
      </c>
      <c r="X304" s="1088" t="s">
        <v>3233</v>
      </c>
      <c r="Y304" s="1089" t="s">
        <v>687</v>
      </c>
      <c r="Z304" s="1090" t="s">
        <v>3234</v>
      </c>
      <c r="AA304" s="1091" t="s">
        <v>1971</v>
      </c>
      <c r="AB304" s="1092" t="s">
        <v>1971</v>
      </c>
      <c r="AC304" s="1092">
        <v>1</v>
      </c>
      <c r="AD304" s="1092" t="s">
        <v>1971</v>
      </c>
      <c r="AE304" s="1092" t="s">
        <v>1971</v>
      </c>
      <c r="AF304" s="1092" t="s">
        <v>1971</v>
      </c>
      <c r="AG304" s="1092" t="s">
        <v>1971</v>
      </c>
      <c r="AH304" s="1092" t="s">
        <v>1971</v>
      </c>
      <c r="AI304" s="1093">
        <f t="shared" si="4"/>
        <v>1</v>
      </c>
      <c r="AJ304" s="1094" t="s">
        <v>988</v>
      </c>
      <c r="AK304" s="1094" t="s">
        <v>964</v>
      </c>
      <c r="AL304" s="1094" t="s">
        <v>965</v>
      </c>
      <c r="AM304" s="1095" t="s">
        <v>3213</v>
      </c>
      <c r="AN304" s="1006" t="s">
        <v>2204</v>
      </c>
      <c r="AO304" s="1006" t="s">
        <v>4477</v>
      </c>
      <c r="AP304" s="1296">
        <v>2</v>
      </c>
      <c r="AQ304" s="1064" t="s">
        <v>978</v>
      </c>
      <c r="AR304" s="1097" t="s">
        <v>687</v>
      </c>
      <c r="AS304" s="1098"/>
      <c r="AT304" s="1088"/>
      <c r="AU304" s="1088"/>
      <c r="AV304" s="1088"/>
      <c r="AW304" s="1099"/>
      <c r="AX304" s="1100"/>
      <c r="AY304" s="1063"/>
      <c r="AZ304" s="1064"/>
      <c r="BA304" s="1064"/>
      <c r="BB304" s="1064"/>
      <c r="BC304" s="1064"/>
      <c r="BD304" s="1064"/>
      <c r="BE304" s="1064"/>
      <c r="BF304" s="1064"/>
      <c r="BG304" s="1114"/>
      <c r="BH304" s="1114"/>
      <c r="BI304" s="1115">
        <v>1.68</v>
      </c>
      <c r="BJ304" s="1114">
        <v>1.63</v>
      </c>
      <c r="BK304" s="1114">
        <v>1.58</v>
      </c>
      <c r="BL304" s="1114">
        <v>1.44</v>
      </c>
      <c r="BM304" s="1114">
        <v>1.34</v>
      </c>
      <c r="BN304" s="1063"/>
      <c r="BO304" s="1064"/>
      <c r="BP304" s="1064"/>
      <c r="BQ304" s="1064"/>
      <c r="BR304" s="1064"/>
      <c r="BS304" s="1103"/>
      <c r="BT304" s="1064"/>
      <c r="BU304" s="1064"/>
      <c r="BV304" s="1064"/>
      <c r="BW304" s="1104"/>
      <c r="BX304" s="1103"/>
      <c r="BY304" s="1064"/>
      <c r="BZ304" s="1064"/>
      <c r="CA304" s="1064"/>
      <c r="CB304" s="1104"/>
      <c r="CC304" s="1105"/>
      <c r="CD304" s="1106" t="s">
        <v>961</v>
      </c>
      <c r="CE304" s="1107" t="s">
        <v>961</v>
      </c>
      <c r="CF304" s="1107" t="s">
        <v>961</v>
      </c>
      <c r="CG304" s="1107" t="s">
        <v>961</v>
      </c>
      <c r="CH304" s="1108" t="s">
        <v>961</v>
      </c>
      <c r="CI304" s="1063" t="s">
        <v>1971</v>
      </c>
      <c r="CJ304" s="1064" t="s">
        <v>1971</v>
      </c>
      <c r="CK304" s="1064" t="s">
        <v>1971</v>
      </c>
      <c r="CL304" s="1064" t="s">
        <v>1971</v>
      </c>
      <c r="CM304" s="1105" t="s">
        <v>1971</v>
      </c>
      <c r="CN304" s="1063">
        <v>3.35</v>
      </c>
      <c r="CO304" s="1064">
        <v>3.35</v>
      </c>
      <c r="CP304" s="1064">
        <v>3.35</v>
      </c>
      <c r="CQ304" s="1064">
        <v>3.35</v>
      </c>
      <c r="CR304" s="1105">
        <v>3.35</v>
      </c>
      <c r="CS304" s="1063" t="s">
        <v>1971</v>
      </c>
      <c r="CT304" s="1064" t="s">
        <v>1971</v>
      </c>
      <c r="CU304" s="1064" t="s">
        <v>1971</v>
      </c>
      <c r="CV304" s="1064" t="s">
        <v>1971</v>
      </c>
      <c r="CW304" s="1105" t="s">
        <v>1971</v>
      </c>
      <c r="CX304" s="1063" t="s">
        <v>1971</v>
      </c>
      <c r="CY304" s="1064" t="s">
        <v>1971</v>
      </c>
      <c r="CZ304" s="1064" t="s">
        <v>1971</v>
      </c>
      <c r="DA304" s="1064" t="s">
        <v>1971</v>
      </c>
      <c r="DB304" s="1105" t="s">
        <v>1971</v>
      </c>
      <c r="DC304" s="1064">
        <v>1.38</v>
      </c>
      <c r="DD304" s="1064">
        <v>1.33</v>
      </c>
      <c r="DE304" s="1064">
        <v>1.28</v>
      </c>
      <c r="DF304" s="1064">
        <v>1.1399999999999999</v>
      </c>
      <c r="DG304" s="1105">
        <v>1.04</v>
      </c>
      <c r="DH304" s="1063" t="s">
        <v>1971</v>
      </c>
      <c r="DI304" s="1064" t="s">
        <v>1971</v>
      </c>
      <c r="DJ304" s="1064" t="s">
        <v>1971</v>
      </c>
      <c r="DK304" s="1064" t="s">
        <v>1971</v>
      </c>
      <c r="DL304" s="1105" t="s">
        <v>1971</v>
      </c>
      <c r="DM304" s="1109">
        <v>-5.5570000000000004</v>
      </c>
      <c r="DN304" s="1110" t="s">
        <v>1971</v>
      </c>
      <c r="DO304" s="1110" t="s">
        <v>1971</v>
      </c>
      <c r="DP304" s="1111" t="s">
        <v>1971</v>
      </c>
      <c r="DQ304" s="1110">
        <v>5.5570000000000004</v>
      </c>
      <c r="DR304" s="1110" t="s">
        <v>1971</v>
      </c>
      <c r="DS304" s="1110" t="s">
        <v>1971</v>
      </c>
      <c r="DT304" s="1111" t="s">
        <v>1971</v>
      </c>
      <c r="DU304" s="1107" t="s">
        <v>1971</v>
      </c>
      <c r="DV304" s="1112">
        <v>1</v>
      </c>
      <c r="DW304" s="1113" t="s">
        <v>1971</v>
      </c>
    </row>
    <row r="305" spans="1:127" s="390" customFormat="1" ht="15.75" customHeight="1">
      <c r="A305" s="1085" t="s">
        <v>996</v>
      </c>
      <c r="B305" s="1045">
        <v>296</v>
      </c>
      <c r="C305" s="1006"/>
      <c r="D305" s="1006"/>
      <c r="E305" s="1006"/>
      <c r="F305" s="1006"/>
      <c r="G305" s="1006"/>
      <c r="H305" s="1006"/>
      <c r="I305" s="1006"/>
      <c r="J305" s="1006"/>
      <c r="K305" s="1006"/>
      <c r="L305" s="1006"/>
      <c r="M305" s="1045"/>
      <c r="N305" s="1006"/>
      <c r="O305" s="1006"/>
      <c r="P305" s="1006"/>
      <c r="Q305" s="1006"/>
      <c r="R305" s="1006"/>
      <c r="S305" s="1006"/>
      <c r="T305" s="1007"/>
      <c r="U305" s="1086" t="s">
        <v>3236</v>
      </c>
      <c r="V305" s="1087" t="s">
        <v>3227</v>
      </c>
      <c r="W305" s="1087" t="s">
        <v>3091</v>
      </c>
      <c r="X305" s="1088" t="s">
        <v>3237</v>
      </c>
      <c r="Y305" s="1089" t="s">
        <v>689</v>
      </c>
      <c r="Z305" s="1090" t="s">
        <v>3238</v>
      </c>
      <c r="AA305" s="1091" t="s">
        <v>1971</v>
      </c>
      <c r="AB305" s="1092" t="s">
        <v>1971</v>
      </c>
      <c r="AC305" s="1092">
        <v>1</v>
      </c>
      <c r="AD305" s="1092" t="s">
        <v>1971</v>
      </c>
      <c r="AE305" s="1092" t="s">
        <v>1971</v>
      </c>
      <c r="AF305" s="1092" t="s">
        <v>1971</v>
      </c>
      <c r="AG305" s="1092" t="s">
        <v>1971</v>
      </c>
      <c r="AH305" s="1092" t="s">
        <v>1971</v>
      </c>
      <c r="AI305" s="1093">
        <f t="shared" si="4"/>
        <v>1</v>
      </c>
      <c r="AJ305" s="1094" t="s">
        <v>988</v>
      </c>
      <c r="AK305" s="1094" t="s">
        <v>964</v>
      </c>
      <c r="AL305" s="1094" t="s">
        <v>965</v>
      </c>
      <c r="AM305" s="1095" t="s">
        <v>3239</v>
      </c>
      <c r="AN305" s="1006" t="s">
        <v>2204</v>
      </c>
      <c r="AO305" s="1006" t="s">
        <v>4798</v>
      </c>
      <c r="AP305" s="1296">
        <v>2</v>
      </c>
      <c r="AQ305" s="1064" t="s">
        <v>978</v>
      </c>
      <c r="AR305" s="1097" t="s">
        <v>689</v>
      </c>
      <c r="AS305" s="1098"/>
      <c r="AT305" s="1088"/>
      <c r="AU305" s="1088"/>
      <c r="AV305" s="1088"/>
      <c r="AW305" s="1099"/>
      <c r="AX305" s="1100"/>
      <c r="AY305" s="1063"/>
      <c r="AZ305" s="1064"/>
      <c r="BA305" s="1064"/>
      <c r="BB305" s="1064"/>
      <c r="BC305" s="1064"/>
      <c r="BD305" s="1064"/>
      <c r="BE305" s="1064"/>
      <c r="BF305" s="1064"/>
      <c r="BG305" s="1114"/>
      <c r="BH305" s="1114"/>
      <c r="BI305" s="1115">
        <v>24.51</v>
      </c>
      <c r="BJ305" s="1114">
        <v>23.74</v>
      </c>
      <c r="BK305" s="1114">
        <v>23</v>
      </c>
      <c r="BL305" s="1114">
        <v>22.4</v>
      </c>
      <c r="BM305" s="1114">
        <v>19.5</v>
      </c>
      <c r="BN305" s="1063"/>
      <c r="BO305" s="1064"/>
      <c r="BP305" s="1064"/>
      <c r="BQ305" s="1064"/>
      <c r="BR305" s="1064"/>
      <c r="BS305" s="1103"/>
      <c r="BT305" s="1064"/>
      <c r="BU305" s="1064"/>
      <c r="BV305" s="1064"/>
      <c r="BW305" s="1104"/>
      <c r="BX305" s="1103"/>
      <c r="BY305" s="1064"/>
      <c r="BZ305" s="1064"/>
      <c r="CA305" s="1064"/>
      <c r="CB305" s="1104"/>
      <c r="CC305" s="1105"/>
      <c r="CD305" s="1106" t="s">
        <v>961</v>
      </c>
      <c r="CE305" s="1107" t="s">
        <v>961</v>
      </c>
      <c r="CF305" s="1107" t="s">
        <v>961</v>
      </c>
      <c r="CG305" s="1107" t="s">
        <v>961</v>
      </c>
      <c r="CH305" s="1108" t="s">
        <v>961</v>
      </c>
      <c r="CI305" s="1063" t="s">
        <v>1971</v>
      </c>
      <c r="CJ305" s="1064" t="s">
        <v>1971</v>
      </c>
      <c r="CK305" s="1064" t="s">
        <v>1971</v>
      </c>
      <c r="CL305" s="1064" t="s">
        <v>1971</v>
      </c>
      <c r="CM305" s="1105" t="s">
        <v>1971</v>
      </c>
      <c r="CN305" s="1063">
        <v>49.01</v>
      </c>
      <c r="CO305" s="1064">
        <v>49.01</v>
      </c>
      <c r="CP305" s="1064">
        <v>49.01</v>
      </c>
      <c r="CQ305" s="1064">
        <v>49.01</v>
      </c>
      <c r="CR305" s="1105">
        <v>49.01</v>
      </c>
      <c r="CS305" s="1063" t="s">
        <v>1971</v>
      </c>
      <c r="CT305" s="1064" t="s">
        <v>1971</v>
      </c>
      <c r="CU305" s="1064" t="s">
        <v>1971</v>
      </c>
      <c r="CV305" s="1064" t="s">
        <v>1971</v>
      </c>
      <c r="CW305" s="1105" t="s">
        <v>1971</v>
      </c>
      <c r="CX305" s="1063" t="s">
        <v>1971</v>
      </c>
      <c r="CY305" s="1064" t="s">
        <v>1971</v>
      </c>
      <c r="CZ305" s="1064" t="s">
        <v>1971</v>
      </c>
      <c r="DA305" s="1064" t="s">
        <v>1971</v>
      </c>
      <c r="DB305" s="1105" t="s">
        <v>1971</v>
      </c>
      <c r="DC305" s="1064">
        <v>18.57</v>
      </c>
      <c r="DD305" s="1064">
        <v>17.8</v>
      </c>
      <c r="DE305" s="1064">
        <v>17.07</v>
      </c>
      <c r="DF305" s="1064">
        <v>16.47</v>
      </c>
      <c r="DG305" s="1105">
        <v>13.57</v>
      </c>
      <c r="DH305" s="1063" t="s">
        <v>1971</v>
      </c>
      <c r="DI305" s="1064" t="s">
        <v>1971</v>
      </c>
      <c r="DJ305" s="1064" t="s">
        <v>1971</v>
      </c>
      <c r="DK305" s="1064" t="s">
        <v>1971</v>
      </c>
      <c r="DL305" s="1105" t="s">
        <v>1971</v>
      </c>
      <c r="DM305" s="1109">
        <v>-0.315</v>
      </c>
      <c r="DN305" s="1110" t="s">
        <v>1971</v>
      </c>
      <c r="DO305" s="1110" t="s">
        <v>1971</v>
      </c>
      <c r="DP305" s="1111" t="s">
        <v>1971</v>
      </c>
      <c r="DQ305" s="1110">
        <v>0.27</v>
      </c>
      <c r="DR305" s="1110" t="s">
        <v>1971</v>
      </c>
      <c r="DS305" s="1110" t="s">
        <v>1971</v>
      </c>
      <c r="DT305" s="1111" t="s">
        <v>1971</v>
      </c>
      <c r="DU305" s="1107" t="s">
        <v>1971</v>
      </c>
      <c r="DV305" s="1112">
        <v>1</v>
      </c>
      <c r="DW305" s="1113" t="s">
        <v>1971</v>
      </c>
    </row>
    <row r="306" spans="1:127" s="390" customFormat="1" ht="15.75" customHeight="1">
      <c r="A306" s="1085" t="s">
        <v>996</v>
      </c>
      <c r="B306" s="1045">
        <v>297</v>
      </c>
      <c r="C306" s="1006"/>
      <c r="D306" s="1006"/>
      <c r="E306" s="1006"/>
      <c r="F306" s="1006"/>
      <c r="G306" s="1006"/>
      <c r="H306" s="1006"/>
      <c r="I306" s="1006"/>
      <c r="J306" s="1006"/>
      <c r="K306" s="1006"/>
      <c r="L306" s="1006"/>
      <c r="M306" s="1045"/>
      <c r="N306" s="1006"/>
      <c r="O306" s="1006"/>
      <c r="P306" s="1006"/>
      <c r="Q306" s="1006"/>
      <c r="R306" s="1006"/>
      <c r="S306" s="1006"/>
      <c r="T306" s="1007"/>
      <c r="U306" s="1086" t="s">
        <v>3241</v>
      </c>
      <c r="V306" s="1087" t="s">
        <v>3227</v>
      </c>
      <c r="W306" s="1087" t="s">
        <v>3108</v>
      </c>
      <c r="X306" s="1088" t="s">
        <v>3242</v>
      </c>
      <c r="Y306" s="1089" t="s">
        <v>499</v>
      </c>
      <c r="Z306" s="1090" t="s">
        <v>3243</v>
      </c>
      <c r="AA306" s="1091">
        <v>1</v>
      </c>
      <c r="AB306" s="1092" t="s">
        <v>1971</v>
      </c>
      <c r="AC306" s="1092" t="s">
        <v>1971</v>
      </c>
      <c r="AD306" s="1092" t="s">
        <v>1971</v>
      </c>
      <c r="AE306" s="1092" t="s">
        <v>1971</v>
      </c>
      <c r="AF306" s="1092" t="s">
        <v>1971</v>
      </c>
      <c r="AG306" s="1092" t="s">
        <v>1971</v>
      </c>
      <c r="AH306" s="1092" t="s">
        <v>1971</v>
      </c>
      <c r="AI306" s="1093">
        <f t="shared" si="4"/>
        <v>1</v>
      </c>
      <c r="AJ306" s="1094" t="s">
        <v>963</v>
      </c>
      <c r="AK306" s="1094" t="s">
        <v>4842</v>
      </c>
      <c r="AL306" s="1094" t="s">
        <v>4842</v>
      </c>
      <c r="AM306" s="1095" t="s">
        <v>3244</v>
      </c>
      <c r="AN306" s="1006" t="s">
        <v>293</v>
      </c>
      <c r="AO306" s="1006" t="s">
        <v>4784</v>
      </c>
      <c r="AP306" s="1296">
        <v>1</v>
      </c>
      <c r="AQ306" s="1064" t="s">
        <v>978</v>
      </c>
      <c r="AR306" s="1097" t="s">
        <v>499</v>
      </c>
      <c r="AS306" s="1098"/>
      <c r="AT306" s="1088"/>
      <c r="AU306" s="1088"/>
      <c r="AV306" s="1088"/>
      <c r="AW306" s="1099"/>
      <c r="AX306" s="1100"/>
      <c r="AY306" s="1063"/>
      <c r="AZ306" s="1064"/>
      <c r="BA306" s="1064"/>
      <c r="BB306" s="1064"/>
      <c r="BC306" s="1064"/>
      <c r="BD306" s="1064"/>
      <c r="BE306" s="1064"/>
      <c r="BF306" s="1064"/>
      <c r="BG306" s="1101"/>
      <c r="BH306" s="1101"/>
      <c r="BI306" s="1102">
        <v>0</v>
      </c>
      <c r="BJ306" s="1101">
        <v>0</v>
      </c>
      <c r="BK306" s="1101">
        <v>0</v>
      </c>
      <c r="BL306" s="1101">
        <v>0</v>
      </c>
      <c r="BM306" s="1101">
        <v>0</v>
      </c>
      <c r="BN306" s="1063"/>
      <c r="BO306" s="1064"/>
      <c r="BP306" s="1064"/>
      <c r="BQ306" s="1064"/>
      <c r="BR306" s="1064"/>
      <c r="BS306" s="1103"/>
      <c r="BT306" s="1064"/>
      <c r="BU306" s="1064"/>
      <c r="BV306" s="1064"/>
      <c r="BW306" s="1104"/>
      <c r="BX306" s="1103"/>
      <c r="BY306" s="1064"/>
      <c r="BZ306" s="1064"/>
      <c r="CA306" s="1064"/>
      <c r="CB306" s="1104"/>
      <c r="CC306" s="1105"/>
      <c r="CD306" s="1106" t="s">
        <v>1971</v>
      </c>
      <c r="CE306" s="1107" t="s">
        <v>1971</v>
      </c>
      <c r="CF306" s="1107" t="s">
        <v>1971</v>
      </c>
      <c r="CG306" s="1107" t="s">
        <v>1971</v>
      </c>
      <c r="CH306" s="1108" t="s">
        <v>1971</v>
      </c>
      <c r="CI306" s="1063" t="s">
        <v>1971</v>
      </c>
      <c r="CJ306" s="1064" t="s">
        <v>1971</v>
      </c>
      <c r="CK306" s="1064" t="s">
        <v>1971</v>
      </c>
      <c r="CL306" s="1064" t="s">
        <v>1971</v>
      </c>
      <c r="CM306" s="1105" t="s">
        <v>1971</v>
      </c>
      <c r="CN306" s="1063" t="s">
        <v>1971</v>
      </c>
      <c r="CO306" s="1064" t="s">
        <v>1971</v>
      </c>
      <c r="CP306" s="1064" t="s">
        <v>1971</v>
      </c>
      <c r="CQ306" s="1064" t="s">
        <v>1971</v>
      </c>
      <c r="CR306" s="1105" t="s">
        <v>1971</v>
      </c>
      <c r="CS306" s="1063" t="s">
        <v>1971</v>
      </c>
      <c r="CT306" s="1064" t="s">
        <v>1971</v>
      </c>
      <c r="CU306" s="1064" t="s">
        <v>1971</v>
      </c>
      <c r="CV306" s="1064" t="s">
        <v>1971</v>
      </c>
      <c r="CW306" s="1105" t="s">
        <v>1971</v>
      </c>
      <c r="CX306" s="1063" t="s">
        <v>1971</v>
      </c>
      <c r="CY306" s="1064" t="s">
        <v>1971</v>
      </c>
      <c r="CZ306" s="1064" t="s">
        <v>1971</v>
      </c>
      <c r="DA306" s="1064" t="s">
        <v>1971</v>
      </c>
      <c r="DB306" s="1105" t="s">
        <v>1971</v>
      </c>
      <c r="DC306" s="1064" t="s">
        <v>1971</v>
      </c>
      <c r="DD306" s="1064" t="s">
        <v>1971</v>
      </c>
      <c r="DE306" s="1064" t="s">
        <v>1971</v>
      </c>
      <c r="DF306" s="1064" t="s">
        <v>1971</v>
      </c>
      <c r="DG306" s="1105" t="s">
        <v>1971</v>
      </c>
      <c r="DH306" s="1063" t="s">
        <v>1971</v>
      </c>
      <c r="DI306" s="1064" t="s">
        <v>1971</v>
      </c>
      <c r="DJ306" s="1064" t="s">
        <v>1971</v>
      </c>
      <c r="DK306" s="1064" t="s">
        <v>1971</v>
      </c>
      <c r="DL306" s="1105" t="s">
        <v>1971</v>
      </c>
      <c r="DM306" s="1109" t="s">
        <v>1971</v>
      </c>
      <c r="DN306" s="1110" t="s">
        <v>1971</v>
      </c>
      <c r="DO306" s="1110" t="s">
        <v>1971</v>
      </c>
      <c r="DP306" s="1111" t="s">
        <v>1971</v>
      </c>
      <c r="DQ306" s="1110" t="s">
        <v>1971</v>
      </c>
      <c r="DR306" s="1110" t="s">
        <v>1971</v>
      </c>
      <c r="DS306" s="1110" t="s">
        <v>1971</v>
      </c>
      <c r="DT306" s="1111" t="s">
        <v>1971</v>
      </c>
      <c r="DU306" s="1107" t="s">
        <v>1971</v>
      </c>
      <c r="DV306" s="1112">
        <v>1</v>
      </c>
      <c r="DW306" s="1113" t="s">
        <v>1971</v>
      </c>
    </row>
    <row r="307" spans="1:127" s="390" customFormat="1" ht="15.75" customHeight="1">
      <c r="A307" s="1085" t="s">
        <v>996</v>
      </c>
      <c r="B307" s="1045">
        <v>298</v>
      </c>
      <c r="C307" s="1006"/>
      <c r="D307" s="1006"/>
      <c r="E307" s="1006"/>
      <c r="F307" s="1006"/>
      <c r="G307" s="1006"/>
      <c r="H307" s="1006"/>
      <c r="I307" s="1006"/>
      <c r="J307" s="1006"/>
      <c r="K307" s="1006"/>
      <c r="L307" s="1006"/>
      <c r="M307" s="1045"/>
      <c r="N307" s="1006"/>
      <c r="O307" s="1006"/>
      <c r="P307" s="1006"/>
      <c r="Q307" s="1006"/>
      <c r="R307" s="1006"/>
      <c r="S307" s="1006"/>
      <c r="T307" s="1007"/>
      <c r="U307" s="1086" t="s">
        <v>3246</v>
      </c>
      <c r="V307" s="1087" t="s">
        <v>3227</v>
      </c>
      <c r="W307" s="1087" t="s">
        <v>3108</v>
      </c>
      <c r="X307" s="1088" t="s">
        <v>3247</v>
      </c>
      <c r="Y307" s="1089" t="s">
        <v>778</v>
      </c>
      <c r="Z307" s="1090" t="s">
        <v>3248</v>
      </c>
      <c r="AA307" s="1091" t="s">
        <v>1971</v>
      </c>
      <c r="AB307" s="1092" t="s">
        <v>1971</v>
      </c>
      <c r="AC307" s="1092">
        <v>1</v>
      </c>
      <c r="AD307" s="1092" t="s">
        <v>1971</v>
      </c>
      <c r="AE307" s="1092" t="s">
        <v>1971</v>
      </c>
      <c r="AF307" s="1092" t="s">
        <v>1971</v>
      </c>
      <c r="AG307" s="1092" t="s">
        <v>1971</v>
      </c>
      <c r="AH307" s="1092" t="s">
        <v>1971</v>
      </c>
      <c r="AI307" s="1093">
        <f t="shared" si="4"/>
        <v>1</v>
      </c>
      <c r="AJ307" s="1094" t="s">
        <v>963</v>
      </c>
      <c r="AK307" s="1094" t="s">
        <v>4842</v>
      </c>
      <c r="AL307" s="1094" t="s">
        <v>4842</v>
      </c>
      <c r="AM307" s="1095" t="s">
        <v>3244</v>
      </c>
      <c r="AN307" s="1006" t="s">
        <v>293</v>
      </c>
      <c r="AO307" s="1006" t="s">
        <v>4784</v>
      </c>
      <c r="AP307" s="1296">
        <v>2</v>
      </c>
      <c r="AQ307" s="1064" t="s">
        <v>978</v>
      </c>
      <c r="AR307" s="1097" t="s">
        <v>778</v>
      </c>
      <c r="AS307" s="1098"/>
      <c r="AT307" s="1088"/>
      <c r="AU307" s="1088"/>
      <c r="AV307" s="1088"/>
      <c r="AW307" s="1099"/>
      <c r="AX307" s="1100"/>
      <c r="AY307" s="1063"/>
      <c r="AZ307" s="1064"/>
      <c r="BA307" s="1064"/>
      <c r="BB307" s="1064"/>
      <c r="BC307" s="1064"/>
      <c r="BD307" s="1064"/>
      <c r="BE307" s="1064"/>
      <c r="BF307" s="1064"/>
      <c r="BG307" s="1114"/>
      <c r="BH307" s="1114"/>
      <c r="BI307" s="1115">
        <v>12.42</v>
      </c>
      <c r="BJ307" s="1114">
        <v>12.42</v>
      </c>
      <c r="BK307" s="1114">
        <v>12.42</v>
      </c>
      <c r="BL307" s="1114">
        <v>12.42</v>
      </c>
      <c r="BM307" s="1114">
        <v>12.42</v>
      </c>
      <c r="BN307" s="1063"/>
      <c r="BO307" s="1064"/>
      <c r="BP307" s="1064"/>
      <c r="BQ307" s="1064"/>
      <c r="BR307" s="1064"/>
      <c r="BS307" s="1103"/>
      <c r="BT307" s="1064"/>
      <c r="BU307" s="1064"/>
      <c r="BV307" s="1064"/>
      <c r="BW307" s="1104"/>
      <c r="BX307" s="1103"/>
      <c r="BY307" s="1064"/>
      <c r="BZ307" s="1064"/>
      <c r="CA307" s="1064"/>
      <c r="CB307" s="1104"/>
      <c r="CC307" s="1105"/>
      <c r="CD307" s="1106" t="s">
        <v>1971</v>
      </c>
      <c r="CE307" s="1107" t="s">
        <v>1971</v>
      </c>
      <c r="CF307" s="1107" t="s">
        <v>1971</v>
      </c>
      <c r="CG307" s="1107" t="s">
        <v>1971</v>
      </c>
      <c r="CH307" s="1108" t="s">
        <v>1971</v>
      </c>
      <c r="CI307" s="1063" t="s">
        <v>1971</v>
      </c>
      <c r="CJ307" s="1064" t="s">
        <v>1971</v>
      </c>
      <c r="CK307" s="1064" t="s">
        <v>1971</v>
      </c>
      <c r="CL307" s="1064" t="s">
        <v>1971</v>
      </c>
      <c r="CM307" s="1105" t="s">
        <v>1971</v>
      </c>
      <c r="CN307" s="1063" t="s">
        <v>1971</v>
      </c>
      <c r="CO307" s="1064" t="s">
        <v>1971</v>
      </c>
      <c r="CP307" s="1064" t="s">
        <v>1971</v>
      </c>
      <c r="CQ307" s="1064" t="s">
        <v>1971</v>
      </c>
      <c r="CR307" s="1105" t="s">
        <v>1971</v>
      </c>
      <c r="CS307" s="1063" t="s">
        <v>1971</v>
      </c>
      <c r="CT307" s="1064" t="s">
        <v>1971</v>
      </c>
      <c r="CU307" s="1064" t="s">
        <v>1971</v>
      </c>
      <c r="CV307" s="1064" t="s">
        <v>1971</v>
      </c>
      <c r="CW307" s="1105" t="s">
        <v>1971</v>
      </c>
      <c r="CX307" s="1063" t="s">
        <v>1971</v>
      </c>
      <c r="CY307" s="1064" t="s">
        <v>1971</v>
      </c>
      <c r="CZ307" s="1064" t="s">
        <v>1971</v>
      </c>
      <c r="DA307" s="1064" t="s">
        <v>1971</v>
      </c>
      <c r="DB307" s="1105" t="s">
        <v>1971</v>
      </c>
      <c r="DC307" s="1064" t="s">
        <v>1971</v>
      </c>
      <c r="DD307" s="1064" t="s">
        <v>1971</v>
      </c>
      <c r="DE307" s="1064" t="s">
        <v>1971</v>
      </c>
      <c r="DF307" s="1064" t="s">
        <v>1971</v>
      </c>
      <c r="DG307" s="1105" t="s">
        <v>1971</v>
      </c>
      <c r="DH307" s="1063" t="s">
        <v>1971</v>
      </c>
      <c r="DI307" s="1064" t="s">
        <v>1971</v>
      </c>
      <c r="DJ307" s="1064" t="s">
        <v>1971</v>
      </c>
      <c r="DK307" s="1064" t="s">
        <v>1971</v>
      </c>
      <c r="DL307" s="1105" t="s">
        <v>1971</v>
      </c>
      <c r="DM307" s="1109" t="s">
        <v>1971</v>
      </c>
      <c r="DN307" s="1110" t="s">
        <v>1971</v>
      </c>
      <c r="DO307" s="1110" t="s">
        <v>1971</v>
      </c>
      <c r="DP307" s="1111" t="s">
        <v>1971</v>
      </c>
      <c r="DQ307" s="1110" t="s">
        <v>1971</v>
      </c>
      <c r="DR307" s="1110" t="s">
        <v>1971</v>
      </c>
      <c r="DS307" s="1110" t="s">
        <v>1971</v>
      </c>
      <c r="DT307" s="1111" t="s">
        <v>1971</v>
      </c>
      <c r="DU307" s="1107" t="s">
        <v>1971</v>
      </c>
      <c r="DV307" s="1112">
        <v>1</v>
      </c>
      <c r="DW307" s="1113" t="s">
        <v>1971</v>
      </c>
    </row>
    <row r="308" spans="1:127" s="390" customFormat="1" ht="15.75" customHeight="1">
      <c r="A308" s="1085" t="s">
        <v>996</v>
      </c>
      <c r="B308" s="1045">
        <v>299</v>
      </c>
      <c r="C308" s="1006"/>
      <c r="D308" s="1006"/>
      <c r="E308" s="1006"/>
      <c r="F308" s="1006"/>
      <c r="G308" s="1006"/>
      <c r="H308" s="1006"/>
      <c r="I308" s="1006"/>
      <c r="J308" s="1006"/>
      <c r="K308" s="1006"/>
      <c r="L308" s="1006"/>
      <c r="M308" s="1045"/>
      <c r="N308" s="1006"/>
      <c r="O308" s="1006"/>
      <c r="P308" s="1006"/>
      <c r="Q308" s="1006"/>
      <c r="R308" s="1006"/>
      <c r="S308" s="1006"/>
      <c r="T308" s="1007"/>
      <c r="U308" s="1086" t="s">
        <v>3250</v>
      </c>
      <c r="V308" s="1087" t="s">
        <v>3227</v>
      </c>
      <c r="W308" s="1087" t="s">
        <v>3091</v>
      </c>
      <c r="X308" s="1088" t="s">
        <v>3251</v>
      </c>
      <c r="Y308" s="1089" t="s">
        <v>178</v>
      </c>
      <c r="Z308" s="1090" t="s">
        <v>3252</v>
      </c>
      <c r="AA308" s="1091" t="s">
        <v>1971</v>
      </c>
      <c r="AB308" s="1092">
        <v>1</v>
      </c>
      <c r="AC308" s="1092" t="s">
        <v>1971</v>
      </c>
      <c r="AD308" s="1092" t="s">
        <v>1971</v>
      </c>
      <c r="AE308" s="1092" t="s">
        <v>1971</v>
      </c>
      <c r="AF308" s="1092" t="s">
        <v>1971</v>
      </c>
      <c r="AG308" s="1092" t="s">
        <v>1971</v>
      </c>
      <c r="AH308" s="1092" t="s">
        <v>1971</v>
      </c>
      <c r="AI308" s="1093">
        <f t="shared" si="4"/>
        <v>1</v>
      </c>
      <c r="AJ308" s="1094" t="s">
        <v>988</v>
      </c>
      <c r="AK308" s="1094" t="s">
        <v>964</v>
      </c>
      <c r="AL308" s="1094" t="s">
        <v>965</v>
      </c>
      <c r="AM308" s="1095" t="s">
        <v>3253</v>
      </c>
      <c r="AN308" s="1006" t="s">
        <v>2204</v>
      </c>
      <c r="AO308" s="1006" t="s">
        <v>4786</v>
      </c>
      <c r="AP308" s="1296">
        <v>1</v>
      </c>
      <c r="AQ308" s="1064" t="s">
        <v>978</v>
      </c>
      <c r="AR308" s="1097" t="s">
        <v>178</v>
      </c>
      <c r="AS308" s="1098"/>
      <c r="AT308" s="1088"/>
      <c r="AU308" s="1088"/>
      <c r="AV308" s="1088"/>
      <c r="AW308" s="1099"/>
      <c r="AX308" s="1100"/>
      <c r="AY308" s="1063"/>
      <c r="AZ308" s="1064"/>
      <c r="BA308" s="1064"/>
      <c r="BB308" s="1064"/>
      <c r="BC308" s="1064"/>
      <c r="BD308" s="1064"/>
      <c r="BE308" s="1064"/>
      <c r="BF308" s="1064"/>
      <c r="BG308" s="1101"/>
      <c r="BH308" s="1101"/>
      <c r="BI308" s="1102">
        <v>129.1</v>
      </c>
      <c r="BJ308" s="1101">
        <v>118.3</v>
      </c>
      <c r="BK308" s="1101">
        <v>107.7</v>
      </c>
      <c r="BL308" s="1101">
        <v>97.4</v>
      </c>
      <c r="BM308" s="1101">
        <v>87.3</v>
      </c>
      <c r="BN308" s="1063"/>
      <c r="BO308" s="1064"/>
      <c r="BP308" s="1064"/>
      <c r="BQ308" s="1064"/>
      <c r="BR308" s="1064"/>
      <c r="BS308" s="1103"/>
      <c r="BT308" s="1064"/>
      <c r="BU308" s="1064"/>
      <c r="BV308" s="1064"/>
      <c r="BW308" s="1104"/>
      <c r="BX308" s="1103"/>
      <c r="BY308" s="1064"/>
      <c r="BZ308" s="1064"/>
      <c r="CA308" s="1064"/>
      <c r="CB308" s="1104"/>
      <c r="CC308" s="1105"/>
      <c r="CD308" s="1106" t="s">
        <v>961</v>
      </c>
      <c r="CE308" s="1107" t="s">
        <v>961</v>
      </c>
      <c r="CF308" s="1107" t="s">
        <v>961</v>
      </c>
      <c r="CG308" s="1107" t="s">
        <v>961</v>
      </c>
      <c r="CH308" s="1108" t="s">
        <v>961</v>
      </c>
      <c r="CI308" s="1063" t="s">
        <v>1971</v>
      </c>
      <c r="CJ308" s="1064" t="s">
        <v>1971</v>
      </c>
      <c r="CK308" s="1064" t="s">
        <v>1971</v>
      </c>
      <c r="CL308" s="1064" t="s">
        <v>1971</v>
      </c>
      <c r="CM308" s="1105" t="s">
        <v>1971</v>
      </c>
      <c r="CN308" s="1063">
        <v>180.8</v>
      </c>
      <c r="CO308" s="1064">
        <v>180.8</v>
      </c>
      <c r="CP308" s="1064">
        <v>180.8</v>
      </c>
      <c r="CQ308" s="1064">
        <v>180.8</v>
      </c>
      <c r="CR308" s="1105">
        <v>180.8</v>
      </c>
      <c r="CS308" s="1063" t="s">
        <v>1971</v>
      </c>
      <c r="CT308" s="1064" t="s">
        <v>1971</v>
      </c>
      <c r="CU308" s="1064" t="s">
        <v>1971</v>
      </c>
      <c r="CV308" s="1064" t="s">
        <v>1971</v>
      </c>
      <c r="CW308" s="1105" t="s">
        <v>1971</v>
      </c>
      <c r="CX308" s="1063" t="s">
        <v>1971</v>
      </c>
      <c r="CY308" s="1064" t="s">
        <v>1971</v>
      </c>
      <c r="CZ308" s="1064" t="s">
        <v>1971</v>
      </c>
      <c r="DA308" s="1064" t="s">
        <v>1971</v>
      </c>
      <c r="DB308" s="1105" t="s">
        <v>1971</v>
      </c>
      <c r="DC308" s="1064">
        <v>106.7</v>
      </c>
      <c r="DD308" s="1064">
        <v>95.9</v>
      </c>
      <c r="DE308" s="1064">
        <v>85.3</v>
      </c>
      <c r="DF308" s="1064">
        <v>75</v>
      </c>
      <c r="DG308" s="1105">
        <v>64.900000000000006</v>
      </c>
      <c r="DH308" s="1063" t="s">
        <v>1971</v>
      </c>
      <c r="DI308" s="1064" t="s">
        <v>1971</v>
      </c>
      <c r="DJ308" s="1064" t="s">
        <v>1971</v>
      </c>
      <c r="DK308" s="1064" t="s">
        <v>1971</v>
      </c>
      <c r="DL308" s="1105" t="s">
        <v>1971</v>
      </c>
      <c r="DM308" s="1109">
        <v>-8.4000000000000005E-2</v>
      </c>
      <c r="DN308" s="1110" t="s">
        <v>1971</v>
      </c>
      <c r="DO308" s="1110" t="s">
        <v>1971</v>
      </c>
      <c r="DP308" s="1111" t="s">
        <v>1971</v>
      </c>
      <c r="DQ308" s="1110">
        <v>5.5E-2</v>
      </c>
      <c r="DR308" s="1110" t="s">
        <v>1971</v>
      </c>
      <c r="DS308" s="1110" t="s">
        <v>1971</v>
      </c>
      <c r="DT308" s="1111" t="s">
        <v>1971</v>
      </c>
      <c r="DU308" s="1107" t="s">
        <v>1971</v>
      </c>
      <c r="DV308" s="1112">
        <v>1</v>
      </c>
      <c r="DW308" s="1113" t="s">
        <v>1971</v>
      </c>
    </row>
    <row r="309" spans="1:127" s="390" customFormat="1" ht="15.75" customHeight="1">
      <c r="A309" s="1085" t="s">
        <v>996</v>
      </c>
      <c r="B309" s="1045">
        <v>300</v>
      </c>
      <c r="C309" s="1006"/>
      <c r="D309" s="1006"/>
      <c r="E309" s="1006"/>
      <c r="F309" s="1006"/>
      <c r="G309" s="1006"/>
      <c r="H309" s="1006"/>
      <c r="I309" s="1006"/>
      <c r="J309" s="1006"/>
      <c r="K309" s="1006"/>
      <c r="L309" s="1006"/>
      <c r="M309" s="1045"/>
      <c r="N309" s="1006"/>
      <c r="O309" s="1006"/>
      <c r="P309" s="1006"/>
      <c r="Q309" s="1006"/>
      <c r="R309" s="1006"/>
      <c r="S309" s="1006"/>
      <c r="T309" s="1007"/>
      <c r="U309" s="1086" t="s">
        <v>3255</v>
      </c>
      <c r="V309" s="1087" t="s">
        <v>3227</v>
      </c>
      <c r="W309" s="1087" t="s">
        <v>3108</v>
      </c>
      <c r="X309" s="1088" t="s">
        <v>3256</v>
      </c>
      <c r="Y309" s="1089" t="s">
        <v>184</v>
      </c>
      <c r="Z309" s="1090" t="s">
        <v>3257</v>
      </c>
      <c r="AA309" s="1091" t="s">
        <v>1971</v>
      </c>
      <c r="AB309" s="1092">
        <v>1</v>
      </c>
      <c r="AC309" s="1092" t="s">
        <v>1971</v>
      </c>
      <c r="AD309" s="1092" t="s">
        <v>1971</v>
      </c>
      <c r="AE309" s="1092" t="s">
        <v>1971</v>
      </c>
      <c r="AF309" s="1092" t="s">
        <v>1971</v>
      </c>
      <c r="AG309" s="1092" t="s">
        <v>1971</v>
      </c>
      <c r="AH309" s="1092" t="s">
        <v>1971</v>
      </c>
      <c r="AI309" s="1093">
        <f t="shared" si="4"/>
        <v>1</v>
      </c>
      <c r="AJ309" s="1094" t="s">
        <v>984</v>
      </c>
      <c r="AK309" s="1094" t="s">
        <v>964</v>
      </c>
      <c r="AL309" s="1094" t="s">
        <v>965</v>
      </c>
      <c r="AM309" s="1095" t="s">
        <v>3258</v>
      </c>
      <c r="AN309" s="1006" t="s">
        <v>293</v>
      </c>
      <c r="AO309" s="1006" t="s">
        <v>4785</v>
      </c>
      <c r="AP309" s="1296">
        <v>2</v>
      </c>
      <c r="AQ309" s="1064" t="s">
        <v>978</v>
      </c>
      <c r="AR309" s="1097" t="s">
        <v>184</v>
      </c>
      <c r="AS309" s="1098"/>
      <c r="AT309" s="1088"/>
      <c r="AU309" s="1088"/>
      <c r="AV309" s="1088"/>
      <c r="AW309" s="1099"/>
      <c r="AX309" s="1100"/>
      <c r="AY309" s="1063"/>
      <c r="AZ309" s="1064"/>
      <c r="BA309" s="1064"/>
      <c r="BB309" s="1064"/>
      <c r="BC309" s="1064"/>
      <c r="BD309" s="1064"/>
      <c r="BE309" s="1064"/>
      <c r="BF309" s="1064"/>
      <c r="BG309" s="1114"/>
      <c r="BH309" s="1114"/>
      <c r="BI309" s="1115">
        <v>9.44</v>
      </c>
      <c r="BJ309" s="1114">
        <v>9.11</v>
      </c>
      <c r="BK309" s="1114">
        <v>7.33</v>
      </c>
      <c r="BL309" s="1114">
        <v>6.45</v>
      </c>
      <c r="BM309" s="1114">
        <v>3.25</v>
      </c>
      <c r="BN309" s="1063"/>
      <c r="BO309" s="1064"/>
      <c r="BP309" s="1064"/>
      <c r="BQ309" s="1064"/>
      <c r="BR309" s="1064"/>
      <c r="BS309" s="1103"/>
      <c r="BT309" s="1064"/>
      <c r="BU309" s="1064"/>
      <c r="BV309" s="1064"/>
      <c r="BW309" s="1104"/>
      <c r="BX309" s="1103"/>
      <c r="BY309" s="1064"/>
      <c r="BZ309" s="1064"/>
      <c r="CA309" s="1064"/>
      <c r="CB309" s="1104"/>
      <c r="CC309" s="1105"/>
      <c r="CD309" s="1106" t="s">
        <v>961</v>
      </c>
      <c r="CE309" s="1107" t="s">
        <v>961</v>
      </c>
      <c r="CF309" s="1107" t="s">
        <v>961</v>
      </c>
      <c r="CG309" s="1107" t="s">
        <v>961</v>
      </c>
      <c r="CH309" s="1108" t="s">
        <v>961</v>
      </c>
      <c r="CI309" s="1063" t="s">
        <v>1971</v>
      </c>
      <c r="CJ309" s="1064" t="s">
        <v>1971</v>
      </c>
      <c r="CK309" s="1064" t="s">
        <v>1971</v>
      </c>
      <c r="CL309" s="1064" t="s">
        <v>1971</v>
      </c>
      <c r="CM309" s="1105" t="s">
        <v>1971</v>
      </c>
      <c r="CN309" s="1063">
        <v>18.88</v>
      </c>
      <c r="CO309" s="1064">
        <v>18.88</v>
      </c>
      <c r="CP309" s="1064">
        <v>18.88</v>
      </c>
      <c r="CQ309" s="1064">
        <v>18.88</v>
      </c>
      <c r="CR309" s="1105">
        <v>18.88</v>
      </c>
      <c r="CS309" s="1063" t="s">
        <v>1971</v>
      </c>
      <c r="CT309" s="1064" t="s">
        <v>1971</v>
      </c>
      <c r="CU309" s="1064" t="s">
        <v>1971</v>
      </c>
      <c r="CV309" s="1064" t="s">
        <v>1971</v>
      </c>
      <c r="CW309" s="1105" t="s">
        <v>1971</v>
      </c>
      <c r="CX309" s="1063" t="s">
        <v>1971</v>
      </c>
      <c r="CY309" s="1064" t="s">
        <v>1971</v>
      </c>
      <c r="CZ309" s="1064" t="s">
        <v>1971</v>
      </c>
      <c r="DA309" s="1064" t="s">
        <v>1971</v>
      </c>
      <c r="DB309" s="1105" t="s">
        <v>1971</v>
      </c>
      <c r="DC309" s="1064" t="s">
        <v>1971</v>
      </c>
      <c r="DD309" s="1064" t="s">
        <v>1971</v>
      </c>
      <c r="DE309" s="1064" t="s">
        <v>1971</v>
      </c>
      <c r="DF309" s="1064" t="s">
        <v>1971</v>
      </c>
      <c r="DG309" s="1105" t="s">
        <v>1971</v>
      </c>
      <c r="DH309" s="1063" t="s">
        <v>1971</v>
      </c>
      <c r="DI309" s="1064" t="s">
        <v>1971</v>
      </c>
      <c r="DJ309" s="1064" t="s">
        <v>1971</v>
      </c>
      <c r="DK309" s="1064" t="s">
        <v>1971</v>
      </c>
      <c r="DL309" s="1105" t="s">
        <v>1971</v>
      </c>
      <c r="DM309" s="1109">
        <v>-0.89600000000000002</v>
      </c>
      <c r="DN309" s="1110" t="s">
        <v>1971</v>
      </c>
      <c r="DO309" s="1110" t="s">
        <v>1971</v>
      </c>
      <c r="DP309" s="1111" t="s">
        <v>1971</v>
      </c>
      <c r="DQ309" s="1110" t="s">
        <v>1971</v>
      </c>
      <c r="DR309" s="1110" t="s">
        <v>1971</v>
      </c>
      <c r="DS309" s="1110" t="s">
        <v>1971</v>
      </c>
      <c r="DT309" s="1111" t="s">
        <v>1971</v>
      </c>
      <c r="DU309" s="1107" t="s">
        <v>1971</v>
      </c>
      <c r="DV309" s="1112">
        <v>1</v>
      </c>
      <c r="DW309" s="1113" t="s">
        <v>1971</v>
      </c>
    </row>
    <row r="310" spans="1:127" s="390" customFormat="1" ht="15.75" customHeight="1">
      <c r="A310" s="1085" t="s">
        <v>996</v>
      </c>
      <c r="B310" s="1045">
        <v>301</v>
      </c>
      <c r="C310" s="1006"/>
      <c r="D310" s="1006"/>
      <c r="E310" s="1006"/>
      <c r="F310" s="1006"/>
      <c r="G310" s="1006"/>
      <c r="H310" s="1006"/>
      <c r="I310" s="1006"/>
      <c r="J310" s="1006"/>
      <c r="K310" s="1006"/>
      <c r="L310" s="1006"/>
      <c r="M310" s="1045"/>
      <c r="N310" s="1006"/>
      <c r="O310" s="1006"/>
      <c r="P310" s="1006"/>
      <c r="Q310" s="1006"/>
      <c r="R310" s="1006"/>
      <c r="S310" s="1006"/>
      <c r="T310" s="1007"/>
      <c r="U310" s="1086" t="s">
        <v>3259</v>
      </c>
      <c r="V310" s="1087" t="s">
        <v>3227</v>
      </c>
      <c r="W310" s="1087" t="s">
        <v>3091</v>
      </c>
      <c r="X310" s="1088" t="s">
        <v>3260</v>
      </c>
      <c r="Y310" s="1089" t="s">
        <v>693</v>
      </c>
      <c r="Z310" s="1090" t="s">
        <v>3261</v>
      </c>
      <c r="AA310" s="1091" t="s">
        <v>1971</v>
      </c>
      <c r="AB310" s="1092" t="s">
        <v>1971</v>
      </c>
      <c r="AC310" s="1092">
        <v>1</v>
      </c>
      <c r="AD310" s="1092" t="s">
        <v>1971</v>
      </c>
      <c r="AE310" s="1092" t="s">
        <v>1971</v>
      </c>
      <c r="AF310" s="1092" t="s">
        <v>1971</v>
      </c>
      <c r="AG310" s="1092" t="s">
        <v>1971</v>
      </c>
      <c r="AH310" s="1092" t="s">
        <v>1971</v>
      </c>
      <c r="AI310" s="1093">
        <f t="shared" si="4"/>
        <v>1</v>
      </c>
      <c r="AJ310" s="1094" t="s">
        <v>984</v>
      </c>
      <c r="AK310" s="1094" t="s">
        <v>964</v>
      </c>
      <c r="AL310" s="1094" t="s">
        <v>965</v>
      </c>
      <c r="AM310" s="1095" t="s">
        <v>3262</v>
      </c>
      <c r="AN310" s="1006" t="s">
        <v>2204</v>
      </c>
      <c r="AO310" s="1006" t="s">
        <v>4799</v>
      </c>
      <c r="AP310" s="1296">
        <v>2</v>
      </c>
      <c r="AQ310" s="1064" t="s">
        <v>978</v>
      </c>
      <c r="AR310" s="1097" t="s">
        <v>693</v>
      </c>
      <c r="AS310" s="1098"/>
      <c r="AT310" s="1088"/>
      <c r="AU310" s="1088"/>
      <c r="AV310" s="1088"/>
      <c r="AW310" s="1099"/>
      <c r="AX310" s="1100"/>
      <c r="AY310" s="1063"/>
      <c r="AZ310" s="1064"/>
      <c r="BA310" s="1064"/>
      <c r="BB310" s="1064"/>
      <c r="BC310" s="1064"/>
      <c r="BD310" s="1064"/>
      <c r="BE310" s="1064"/>
      <c r="BF310" s="1064"/>
      <c r="BG310" s="1114"/>
      <c r="BH310" s="1114"/>
      <c r="BI310" s="1115">
        <v>5.72</v>
      </c>
      <c r="BJ310" s="1114">
        <v>5.64</v>
      </c>
      <c r="BK310" s="1114">
        <v>5.59</v>
      </c>
      <c r="BL310" s="1114">
        <v>5.53</v>
      </c>
      <c r="BM310" s="1114">
        <v>5.48</v>
      </c>
      <c r="BN310" s="1063"/>
      <c r="BO310" s="1064"/>
      <c r="BP310" s="1064"/>
      <c r="BQ310" s="1064"/>
      <c r="BR310" s="1064"/>
      <c r="BS310" s="1103"/>
      <c r="BT310" s="1064"/>
      <c r="BU310" s="1064"/>
      <c r="BV310" s="1064"/>
      <c r="BW310" s="1104"/>
      <c r="BX310" s="1103"/>
      <c r="BY310" s="1064"/>
      <c r="BZ310" s="1064"/>
      <c r="CA310" s="1064"/>
      <c r="CB310" s="1104"/>
      <c r="CC310" s="1105"/>
      <c r="CD310" s="1106" t="s">
        <v>961</v>
      </c>
      <c r="CE310" s="1107" t="s">
        <v>961</v>
      </c>
      <c r="CF310" s="1107" t="s">
        <v>961</v>
      </c>
      <c r="CG310" s="1107" t="s">
        <v>961</v>
      </c>
      <c r="CH310" s="1108" t="s">
        <v>961</v>
      </c>
      <c r="CI310" s="1063" t="s">
        <v>1971</v>
      </c>
      <c r="CJ310" s="1064" t="s">
        <v>1971</v>
      </c>
      <c r="CK310" s="1064" t="s">
        <v>1971</v>
      </c>
      <c r="CL310" s="1064" t="s">
        <v>1971</v>
      </c>
      <c r="CM310" s="1105" t="s">
        <v>1971</v>
      </c>
      <c r="CN310" s="1063" t="s">
        <v>1971</v>
      </c>
      <c r="CO310" s="1064" t="s">
        <v>1971</v>
      </c>
      <c r="CP310" s="1064" t="s">
        <v>1971</v>
      </c>
      <c r="CQ310" s="1064" t="s">
        <v>1971</v>
      </c>
      <c r="CR310" s="1105" t="s">
        <v>1971</v>
      </c>
      <c r="CS310" s="1063" t="s">
        <v>1971</v>
      </c>
      <c r="CT310" s="1064" t="s">
        <v>1971</v>
      </c>
      <c r="CU310" s="1064" t="s">
        <v>1971</v>
      </c>
      <c r="CV310" s="1064" t="s">
        <v>1971</v>
      </c>
      <c r="CW310" s="1105" t="s">
        <v>1971</v>
      </c>
      <c r="CX310" s="1063" t="s">
        <v>1971</v>
      </c>
      <c r="CY310" s="1064" t="s">
        <v>1971</v>
      </c>
      <c r="CZ310" s="1064" t="s">
        <v>1971</v>
      </c>
      <c r="DA310" s="1064" t="s">
        <v>1971</v>
      </c>
      <c r="DB310" s="1105" t="s">
        <v>1971</v>
      </c>
      <c r="DC310" s="1064" t="s">
        <v>1971</v>
      </c>
      <c r="DD310" s="1064" t="s">
        <v>1971</v>
      </c>
      <c r="DE310" s="1064" t="s">
        <v>1971</v>
      </c>
      <c r="DF310" s="1064" t="s">
        <v>1971</v>
      </c>
      <c r="DG310" s="1105" t="s">
        <v>1971</v>
      </c>
      <c r="DH310" s="1063" t="s">
        <v>1971</v>
      </c>
      <c r="DI310" s="1064" t="s">
        <v>1971</v>
      </c>
      <c r="DJ310" s="1064" t="s">
        <v>1971</v>
      </c>
      <c r="DK310" s="1064" t="s">
        <v>1971</v>
      </c>
      <c r="DL310" s="1105" t="s">
        <v>1971</v>
      </c>
      <c r="DM310" s="1109">
        <v>-1.843</v>
      </c>
      <c r="DN310" s="1110" t="s">
        <v>1971</v>
      </c>
      <c r="DO310" s="1110" t="s">
        <v>1971</v>
      </c>
      <c r="DP310" s="1111" t="s">
        <v>1971</v>
      </c>
      <c r="DQ310" s="1110" t="s">
        <v>1971</v>
      </c>
      <c r="DR310" s="1110" t="s">
        <v>1971</v>
      </c>
      <c r="DS310" s="1110" t="s">
        <v>1971</v>
      </c>
      <c r="DT310" s="1111" t="s">
        <v>1971</v>
      </c>
      <c r="DU310" s="1107" t="s">
        <v>1971</v>
      </c>
      <c r="DV310" s="1112">
        <v>1</v>
      </c>
      <c r="DW310" s="1113" t="s">
        <v>1971</v>
      </c>
    </row>
    <row r="311" spans="1:127" s="390" customFormat="1" ht="15.75" customHeight="1">
      <c r="A311" s="1085" t="s">
        <v>996</v>
      </c>
      <c r="B311" s="1045">
        <v>302</v>
      </c>
      <c r="C311" s="1006"/>
      <c r="D311" s="1006"/>
      <c r="E311" s="1006"/>
      <c r="F311" s="1006"/>
      <c r="G311" s="1006"/>
      <c r="H311" s="1006"/>
      <c r="I311" s="1006"/>
      <c r="J311" s="1006"/>
      <c r="K311" s="1006"/>
      <c r="L311" s="1006"/>
      <c r="M311" s="1045"/>
      <c r="N311" s="1006"/>
      <c r="O311" s="1006"/>
      <c r="P311" s="1006"/>
      <c r="Q311" s="1006"/>
      <c r="R311" s="1006"/>
      <c r="S311" s="1006"/>
      <c r="T311" s="1007"/>
      <c r="U311" s="1086" t="s">
        <v>3264</v>
      </c>
      <c r="V311" s="1087" t="s">
        <v>3227</v>
      </c>
      <c r="W311" s="1087" t="s">
        <v>3091</v>
      </c>
      <c r="X311" s="1088" t="s">
        <v>3265</v>
      </c>
      <c r="Y311" s="1089" t="s">
        <v>1016</v>
      </c>
      <c r="Z311" s="1090" t="s">
        <v>3266</v>
      </c>
      <c r="AA311" s="1091" t="s">
        <v>1971</v>
      </c>
      <c r="AB311" s="1092" t="s">
        <v>1971</v>
      </c>
      <c r="AC311" s="1092">
        <v>1</v>
      </c>
      <c r="AD311" s="1092" t="s">
        <v>1971</v>
      </c>
      <c r="AE311" s="1092" t="s">
        <v>1971</v>
      </c>
      <c r="AF311" s="1092" t="s">
        <v>1971</v>
      </c>
      <c r="AG311" s="1092" t="s">
        <v>1971</v>
      </c>
      <c r="AH311" s="1092" t="s">
        <v>1971</v>
      </c>
      <c r="AI311" s="1093">
        <f t="shared" si="4"/>
        <v>1</v>
      </c>
      <c r="AJ311" s="1094" t="s">
        <v>984</v>
      </c>
      <c r="AK311" s="1094" t="s">
        <v>964</v>
      </c>
      <c r="AL311" s="1094" t="s">
        <v>965</v>
      </c>
      <c r="AM311" s="1095" t="s">
        <v>3267</v>
      </c>
      <c r="AN311" s="1006" t="s">
        <v>293</v>
      </c>
      <c r="AO311" s="1006" t="s">
        <v>2472</v>
      </c>
      <c r="AP311" s="1296">
        <v>2</v>
      </c>
      <c r="AQ311" s="1064" t="s">
        <v>966</v>
      </c>
      <c r="AR311" s="1097" t="s">
        <v>1016</v>
      </c>
      <c r="AS311" s="1098"/>
      <c r="AT311" s="1088"/>
      <c r="AU311" s="1088"/>
      <c r="AV311" s="1088"/>
      <c r="AW311" s="1099"/>
      <c r="AX311" s="1100"/>
      <c r="AY311" s="1063"/>
      <c r="AZ311" s="1064"/>
      <c r="BA311" s="1064"/>
      <c r="BB311" s="1064"/>
      <c r="BC311" s="1064"/>
      <c r="BD311" s="1064"/>
      <c r="BE311" s="1064"/>
      <c r="BF311" s="1064"/>
      <c r="BG311" s="1114"/>
      <c r="BH311" s="1114"/>
      <c r="BI311" s="1115">
        <v>100</v>
      </c>
      <c r="BJ311" s="1114">
        <v>100</v>
      </c>
      <c r="BK311" s="1114">
        <v>100</v>
      </c>
      <c r="BL311" s="1114">
        <v>100</v>
      </c>
      <c r="BM311" s="1114">
        <v>100</v>
      </c>
      <c r="BN311" s="1063"/>
      <c r="BO311" s="1064"/>
      <c r="BP311" s="1064"/>
      <c r="BQ311" s="1064"/>
      <c r="BR311" s="1064"/>
      <c r="BS311" s="1103"/>
      <c r="BT311" s="1064"/>
      <c r="BU311" s="1064"/>
      <c r="BV311" s="1064"/>
      <c r="BW311" s="1104"/>
      <c r="BX311" s="1103"/>
      <c r="BY311" s="1064"/>
      <c r="BZ311" s="1064"/>
      <c r="CA311" s="1064"/>
      <c r="CB311" s="1104"/>
      <c r="CC311" s="1105"/>
      <c r="CD311" s="1106" t="s">
        <v>961</v>
      </c>
      <c r="CE311" s="1107" t="s">
        <v>961</v>
      </c>
      <c r="CF311" s="1107" t="s">
        <v>961</v>
      </c>
      <c r="CG311" s="1107" t="s">
        <v>961</v>
      </c>
      <c r="CH311" s="1108" t="s">
        <v>961</v>
      </c>
      <c r="CI311" s="1063" t="s">
        <v>1971</v>
      </c>
      <c r="CJ311" s="1064" t="s">
        <v>1971</v>
      </c>
      <c r="CK311" s="1064" t="s">
        <v>1971</v>
      </c>
      <c r="CL311" s="1064" t="s">
        <v>1971</v>
      </c>
      <c r="CM311" s="1105" t="s">
        <v>1971</v>
      </c>
      <c r="CN311" s="1063">
        <v>97</v>
      </c>
      <c r="CO311" s="1064">
        <v>97</v>
      </c>
      <c r="CP311" s="1064">
        <v>97</v>
      </c>
      <c r="CQ311" s="1064">
        <v>97</v>
      </c>
      <c r="CR311" s="1105">
        <v>97</v>
      </c>
      <c r="CS311" s="1063">
        <v>99</v>
      </c>
      <c r="CT311" s="1064">
        <v>99</v>
      </c>
      <c r="CU311" s="1064">
        <v>99</v>
      </c>
      <c r="CV311" s="1064">
        <v>99</v>
      </c>
      <c r="CW311" s="1105">
        <v>99</v>
      </c>
      <c r="CX311" s="1063" t="s">
        <v>1971</v>
      </c>
      <c r="CY311" s="1064" t="s">
        <v>1971</v>
      </c>
      <c r="CZ311" s="1064" t="s">
        <v>1971</v>
      </c>
      <c r="DA311" s="1064" t="s">
        <v>1971</v>
      </c>
      <c r="DB311" s="1105" t="s">
        <v>1971</v>
      </c>
      <c r="DC311" s="1064" t="s">
        <v>1971</v>
      </c>
      <c r="DD311" s="1064" t="s">
        <v>1971</v>
      </c>
      <c r="DE311" s="1064" t="s">
        <v>1971</v>
      </c>
      <c r="DF311" s="1064" t="s">
        <v>1971</v>
      </c>
      <c r="DG311" s="1105" t="s">
        <v>1971</v>
      </c>
      <c r="DH311" s="1063" t="s">
        <v>1971</v>
      </c>
      <c r="DI311" s="1064" t="s">
        <v>1971</v>
      </c>
      <c r="DJ311" s="1064" t="s">
        <v>1971</v>
      </c>
      <c r="DK311" s="1064" t="s">
        <v>1971</v>
      </c>
      <c r="DL311" s="1105" t="s">
        <v>1971</v>
      </c>
      <c r="DM311" s="1109">
        <v>-10</v>
      </c>
      <c r="DN311" s="1110" t="s">
        <v>1971</v>
      </c>
      <c r="DO311" s="1110" t="s">
        <v>1971</v>
      </c>
      <c r="DP311" s="1111" t="s">
        <v>1971</v>
      </c>
      <c r="DQ311" s="1110" t="s">
        <v>1971</v>
      </c>
      <c r="DR311" s="1110" t="s">
        <v>1971</v>
      </c>
      <c r="DS311" s="1110" t="s">
        <v>1971</v>
      </c>
      <c r="DT311" s="1111" t="s">
        <v>1971</v>
      </c>
      <c r="DU311" s="1107" t="s">
        <v>1971</v>
      </c>
      <c r="DV311" s="1112">
        <v>1</v>
      </c>
      <c r="DW311" s="1113" t="s">
        <v>1971</v>
      </c>
    </row>
    <row r="312" spans="1:127" s="390" customFormat="1" ht="15.75" customHeight="1">
      <c r="A312" s="1085" t="s">
        <v>996</v>
      </c>
      <c r="B312" s="1045">
        <v>303</v>
      </c>
      <c r="C312" s="1006"/>
      <c r="D312" s="1006"/>
      <c r="E312" s="1006"/>
      <c r="F312" s="1006"/>
      <c r="G312" s="1006"/>
      <c r="H312" s="1006"/>
      <c r="I312" s="1006"/>
      <c r="J312" s="1006"/>
      <c r="K312" s="1006"/>
      <c r="L312" s="1006"/>
      <c r="M312" s="1045"/>
      <c r="N312" s="1006"/>
      <c r="O312" s="1006"/>
      <c r="P312" s="1006"/>
      <c r="Q312" s="1006"/>
      <c r="R312" s="1006"/>
      <c r="S312" s="1006"/>
      <c r="T312" s="1007"/>
      <c r="U312" s="1086" t="s">
        <v>3269</v>
      </c>
      <c r="V312" s="1087" t="s">
        <v>3227</v>
      </c>
      <c r="W312" s="1087" t="s">
        <v>3108</v>
      </c>
      <c r="X312" s="1088" t="s">
        <v>3270</v>
      </c>
      <c r="Y312" s="1089" t="s">
        <v>3271</v>
      </c>
      <c r="Z312" s="1090" t="s">
        <v>3272</v>
      </c>
      <c r="AA312" s="1091" t="s">
        <v>1971</v>
      </c>
      <c r="AB312" s="1092">
        <v>1</v>
      </c>
      <c r="AC312" s="1092" t="s">
        <v>1971</v>
      </c>
      <c r="AD312" s="1092" t="s">
        <v>1971</v>
      </c>
      <c r="AE312" s="1092" t="s">
        <v>1971</v>
      </c>
      <c r="AF312" s="1092" t="s">
        <v>1971</v>
      </c>
      <c r="AG312" s="1092" t="s">
        <v>1971</v>
      </c>
      <c r="AH312" s="1092" t="s">
        <v>1971</v>
      </c>
      <c r="AI312" s="1093">
        <f t="shared" si="4"/>
        <v>1</v>
      </c>
      <c r="AJ312" s="1094" t="s">
        <v>963</v>
      </c>
      <c r="AK312" s="1094" t="s">
        <v>4842</v>
      </c>
      <c r="AL312" s="1094" t="s">
        <v>4842</v>
      </c>
      <c r="AM312" s="1095" t="s">
        <v>3244</v>
      </c>
      <c r="AN312" s="1006" t="s">
        <v>991</v>
      </c>
      <c r="AO312" s="1006" t="s">
        <v>3273</v>
      </c>
      <c r="AP312" s="1263">
        <v>0</v>
      </c>
      <c r="AQ312" s="1064" t="s">
        <v>978</v>
      </c>
      <c r="AR312" s="1097" t="s">
        <v>1971</v>
      </c>
      <c r="AS312" s="1098"/>
      <c r="AT312" s="1088"/>
      <c r="AU312" s="1088"/>
      <c r="AV312" s="1088"/>
      <c r="AW312" s="1099"/>
      <c r="AX312" s="1100"/>
      <c r="AY312" s="1063"/>
      <c r="AZ312" s="1064"/>
      <c r="BA312" s="1064"/>
      <c r="BB312" s="1064"/>
      <c r="BC312" s="1064"/>
      <c r="BD312" s="1064"/>
      <c r="BE312" s="1064"/>
      <c r="BF312" s="1064"/>
      <c r="BG312" s="1064"/>
      <c r="BH312" s="1064"/>
      <c r="BI312" s="1394"/>
      <c r="BJ312" s="1343"/>
      <c r="BK312" s="1343"/>
      <c r="BL312" s="1343"/>
      <c r="BM312" s="1343"/>
      <c r="BN312" s="1063"/>
      <c r="BO312" s="1064"/>
      <c r="BP312" s="1064"/>
      <c r="BQ312" s="1064"/>
      <c r="BR312" s="1064"/>
      <c r="BS312" s="1103"/>
      <c r="BT312" s="1064"/>
      <c r="BU312" s="1064"/>
      <c r="BV312" s="1064"/>
      <c r="BW312" s="1104"/>
      <c r="BX312" s="1103"/>
      <c r="BY312" s="1064"/>
      <c r="BZ312" s="1064"/>
      <c r="CA312" s="1064"/>
      <c r="CB312" s="1104"/>
      <c r="CC312" s="1105"/>
      <c r="CD312" s="1351"/>
      <c r="CE312" s="1352"/>
      <c r="CF312" s="1352"/>
      <c r="CG312" s="1352"/>
      <c r="CH312" s="1414"/>
      <c r="CI312" s="1394"/>
      <c r="CJ312" s="1343"/>
      <c r="CK312" s="1343"/>
      <c r="CL312" s="1343"/>
      <c r="CM312" s="1344"/>
      <c r="CN312" s="1394"/>
      <c r="CO312" s="1343"/>
      <c r="CP312" s="1343"/>
      <c r="CQ312" s="1343"/>
      <c r="CR312" s="1344"/>
      <c r="CS312" s="1394"/>
      <c r="CT312" s="1343"/>
      <c r="CU312" s="1343"/>
      <c r="CV312" s="1343"/>
      <c r="CW312" s="1344"/>
      <c r="CX312" s="1394"/>
      <c r="CY312" s="1343"/>
      <c r="CZ312" s="1343"/>
      <c r="DA312" s="1343"/>
      <c r="DB312" s="1344"/>
      <c r="DC312" s="1343"/>
      <c r="DD312" s="1343"/>
      <c r="DE312" s="1343"/>
      <c r="DF312" s="1343"/>
      <c r="DG312" s="1344"/>
      <c r="DH312" s="1394"/>
      <c r="DI312" s="1343"/>
      <c r="DJ312" s="1343"/>
      <c r="DK312" s="1343"/>
      <c r="DL312" s="1344"/>
      <c r="DM312" s="1775"/>
      <c r="DN312" s="1776"/>
      <c r="DO312" s="1776"/>
      <c r="DP312" s="1777"/>
      <c r="DQ312" s="1776"/>
      <c r="DR312" s="1776"/>
      <c r="DS312" s="1776"/>
      <c r="DT312" s="1777"/>
      <c r="DU312" s="1352"/>
      <c r="DV312" s="1696"/>
      <c r="DW312" s="1778"/>
    </row>
    <row r="313" spans="1:127" s="390" customFormat="1" ht="15.75" customHeight="1">
      <c r="A313" s="1085" t="s">
        <v>996</v>
      </c>
      <c r="B313" s="1045">
        <v>304</v>
      </c>
      <c r="C313" s="1006"/>
      <c r="D313" s="1006"/>
      <c r="E313" s="1006"/>
      <c r="F313" s="1006"/>
      <c r="G313" s="1006"/>
      <c r="H313" s="1006"/>
      <c r="I313" s="1006"/>
      <c r="J313" s="1006"/>
      <c r="K313" s="1006"/>
      <c r="L313" s="1006"/>
      <c r="M313" s="1045"/>
      <c r="N313" s="1006"/>
      <c r="O313" s="1006"/>
      <c r="P313" s="1006"/>
      <c r="Q313" s="1006"/>
      <c r="R313" s="1006"/>
      <c r="S313" s="1006"/>
      <c r="T313" s="1007"/>
      <c r="U313" s="1086" t="s">
        <v>3274</v>
      </c>
      <c r="V313" s="1087" t="s">
        <v>3227</v>
      </c>
      <c r="W313" s="1087" t="s">
        <v>3275</v>
      </c>
      <c r="X313" s="1088" t="s">
        <v>3276</v>
      </c>
      <c r="Y313" s="1089" t="s">
        <v>2012</v>
      </c>
      <c r="Z313" s="1090" t="s">
        <v>3277</v>
      </c>
      <c r="AA313" s="1091" t="s">
        <v>1971</v>
      </c>
      <c r="AB313" s="1092">
        <v>1</v>
      </c>
      <c r="AC313" s="1092" t="s">
        <v>1971</v>
      </c>
      <c r="AD313" s="1092" t="s">
        <v>1971</v>
      </c>
      <c r="AE313" s="1092" t="s">
        <v>1971</v>
      </c>
      <c r="AF313" s="1092" t="s">
        <v>1971</v>
      </c>
      <c r="AG313" s="1092" t="s">
        <v>1971</v>
      </c>
      <c r="AH313" s="1092" t="s">
        <v>1971</v>
      </c>
      <c r="AI313" s="1093">
        <f t="shared" si="4"/>
        <v>1</v>
      </c>
      <c r="AJ313" s="1094" t="s">
        <v>984</v>
      </c>
      <c r="AK313" s="1094" t="s">
        <v>964</v>
      </c>
      <c r="AL313" s="1094" t="s">
        <v>965</v>
      </c>
      <c r="AM313" s="1095" t="s">
        <v>3278</v>
      </c>
      <c r="AN313" s="1006" t="s">
        <v>2204</v>
      </c>
      <c r="AO313" s="1006" t="s">
        <v>4788</v>
      </c>
      <c r="AP313" s="1263">
        <v>0</v>
      </c>
      <c r="AQ313" s="1064" t="s">
        <v>978</v>
      </c>
      <c r="AR313" s="1097"/>
      <c r="AS313" s="1098"/>
      <c r="AT313" s="1088"/>
      <c r="AU313" s="1088"/>
      <c r="AV313" s="1088"/>
      <c r="AW313" s="1099"/>
      <c r="AX313" s="1100"/>
      <c r="AY313" s="1063"/>
      <c r="AZ313" s="1064"/>
      <c r="BA313" s="1064"/>
      <c r="BB313" s="1064"/>
      <c r="BC313" s="1064"/>
      <c r="BD313" s="1064"/>
      <c r="BE313" s="1064"/>
      <c r="BF313" s="1064"/>
      <c r="BG313" s="1064"/>
      <c r="BH313" s="1064"/>
      <c r="BI313" s="1394"/>
      <c r="BJ313" s="1343"/>
      <c r="BK313" s="1343"/>
      <c r="BL313" s="1343"/>
      <c r="BM313" s="1343"/>
      <c r="BN313" s="1063"/>
      <c r="BO313" s="1064"/>
      <c r="BP313" s="1064"/>
      <c r="BQ313" s="1064"/>
      <c r="BR313" s="1064"/>
      <c r="BS313" s="1103"/>
      <c r="BT313" s="1064"/>
      <c r="BU313" s="1064"/>
      <c r="BV313" s="1064"/>
      <c r="BW313" s="1104"/>
      <c r="BX313" s="1103"/>
      <c r="BY313" s="1064"/>
      <c r="BZ313" s="1064"/>
      <c r="CA313" s="1064"/>
      <c r="CB313" s="1104"/>
      <c r="CC313" s="1105"/>
      <c r="CD313" s="1351"/>
      <c r="CE313" s="1352"/>
      <c r="CF313" s="1352"/>
      <c r="CG313" s="1352"/>
      <c r="CH313" s="1414"/>
      <c r="CI313" s="1394"/>
      <c r="CJ313" s="1343"/>
      <c r="CK313" s="1343"/>
      <c r="CL313" s="1343"/>
      <c r="CM313" s="1344"/>
      <c r="CN313" s="1394"/>
      <c r="CO313" s="1343"/>
      <c r="CP313" s="1343"/>
      <c r="CQ313" s="1343"/>
      <c r="CR313" s="1344"/>
      <c r="CS313" s="1394"/>
      <c r="CT313" s="1343"/>
      <c r="CU313" s="1343"/>
      <c r="CV313" s="1343"/>
      <c r="CW313" s="1344"/>
      <c r="CX313" s="1394"/>
      <c r="CY313" s="1343"/>
      <c r="CZ313" s="1343"/>
      <c r="DA313" s="1343"/>
      <c r="DB313" s="1344"/>
      <c r="DC313" s="1343"/>
      <c r="DD313" s="1343"/>
      <c r="DE313" s="1343"/>
      <c r="DF313" s="1343"/>
      <c r="DG313" s="1344"/>
      <c r="DH313" s="1394"/>
      <c r="DI313" s="1343"/>
      <c r="DJ313" s="1343"/>
      <c r="DK313" s="1343"/>
      <c r="DL313" s="1344"/>
      <c r="DM313" s="1775"/>
      <c r="DN313" s="1776"/>
      <c r="DO313" s="1776"/>
      <c r="DP313" s="1777"/>
      <c r="DQ313" s="1776"/>
      <c r="DR313" s="1776"/>
      <c r="DS313" s="1776"/>
      <c r="DT313" s="1777"/>
      <c r="DU313" s="1352"/>
      <c r="DV313" s="1696"/>
      <c r="DW313" s="1778"/>
    </row>
    <row r="314" spans="1:127" s="390" customFormat="1" ht="15.75" customHeight="1">
      <c r="A314" s="1085" t="s">
        <v>996</v>
      </c>
      <c r="B314" s="1045">
        <v>305</v>
      </c>
      <c r="C314" s="1006"/>
      <c r="D314" s="1006"/>
      <c r="E314" s="1006"/>
      <c r="F314" s="1006"/>
      <c r="G314" s="1006"/>
      <c r="H314" s="1006"/>
      <c r="I314" s="1006"/>
      <c r="J314" s="1006"/>
      <c r="K314" s="1006"/>
      <c r="L314" s="1006"/>
      <c r="M314" s="1045"/>
      <c r="N314" s="1006"/>
      <c r="O314" s="1006"/>
      <c r="P314" s="1006"/>
      <c r="Q314" s="1006"/>
      <c r="R314" s="1006"/>
      <c r="S314" s="1006"/>
      <c r="T314" s="1007"/>
      <c r="U314" s="1086" t="s">
        <v>3280</v>
      </c>
      <c r="V314" s="1087" t="s">
        <v>3227</v>
      </c>
      <c r="W314" s="1087" t="s">
        <v>3091</v>
      </c>
      <c r="X314" s="1088" t="s">
        <v>3281</v>
      </c>
      <c r="Y314" s="1089" t="s">
        <v>2127</v>
      </c>
      <c r="Z314" s="1090" t="s">
        <v>3282</v>
      </c>
      <c r="AA314" s="1091" t="s">
        <v>1971</v>
      </c>
      <c r="AB314" s="1092" t="s">
        <v>1971</v>
      </c>
      <c r="AC314" s="1092">
        <v>1</v>
      </c>
      <c r="AD314" s="1092" t="s">
        <v>1971</v>
      </c>
      <c r="AE314" s="1092" t="s">
        <v>1971</v>
      </c>
      <c r="AF314" s="1092" t="s">
        <v>1971</v>
      </c>
      <c r="AG314" s="1092" t="s">
        <v>1971</v>
      </c>
      <c r="AH314" s="1092" t="s">
        <v>1971</v>
      </c>
      <c r="AI314" s="1093">
        <f t="shared" si="4"/>
        <v>1</v>
      </c>
      <c r="AJ314" s="1094" t="s">
        <v>988</v>
      </c>
      <c r="AK314" s="1094" t="s">
        <v>964</v>
      </c>
      <c r="AL314" s="1094" t="s">
        <v>965</v>
      </c>
      <c r="AM314" s="1095" t="s">
        <v>3213</v>
      </c>
      <c r="AN314" s="1006" t="s">
        <v>2204</v>
      </c>
      <c r="AO314" s="1006" t="s">
        <v>4477</v>
      </c>
      <c r="AP314" s="1263">
        <v>0</v>
      </c>
      <c r="AQ314" s="1064" t="s">
        <v>978</v>
      </c>
      <c r="AR314" s="1097"/>
      <c r="AS314" s="1098"/>
      <c r="AT314" s="1088"/>
      <c r="AU314" s="1088"/>
      <c r="AV314" s="1088"/>
      <c r="AW314" s="1099"/>
      <c r="AX314" s="1100"/>
      <c r="AY314" s="1063"/>
      <c r="AZ314" s="1064"/>
      <c r="BA314" s="1064"/>
      <c r="BB314" s="1064"/>
      <c r="BC314" s="1064"/>
      <c r="BD314" s="1064"/>
      <c r="BE314" s="1064"/>
      <c r="BF314" s="1064"/>
      <c r="BG314" s="1064"/>
      <c r="BH314" s="1064"/>
      <c r="BI314" s="1394"/>
      <c r="BJ314" s="1343"/>
      <c r="BK314" s="1343"/>
      <c r="BL314" s="1343"/>
      <c r="BM314" s="1343"/>
      <c r="BN314" s="1063"/>
      <c r="BO314" s="1064"/>
      <c r="BP314" s="1064"/>
      <c r="BQ314" s="1064"/>
      <c r="BR314" s="1064"/>
      <c r="BS314" s="1103"/>
      <c r="BT314" s="1064"/>
      <c r="BU314" s="1064"/>
      <c r="BV314" s="1064"/>
      <c r="BW314" s="1104"/>
      <c r="BX314" s="1103"/>
      <c r="BY314" s="1064"/>
      <c r="BZ314" s="1064"/>
      <c r="CA314" s="1064"/>
      <c r="CB314" s="1104"/>
      <c r="CC314" s="1105"/>
      <c r="CD314" s="1351"/>
      <c r="CE314" s="1352"/>
      <c r="CF314" s="1352"/>
      <c r="CG314" s="1352"/>
      <c r="CH314" s="1414"/>
      <c r="CI314" s="1394"/>
      <c r="CJ314" s="1343"/>
      <c r="CK314" s="1343"/>
      <c r="CL314" s="1343"/>
      <c r="CM314" s="1344"/>
      <c r="CN314" s="1394"/>
      <c r="CO314" s="1343"/>
      <c r="CP314" s="1343"/>
      <c r="CQ314" s="1343"/>
      <c r="CR314" s="1344"/>
      <c r="CS314" s="1394"/>
      <c r="CT314" s="1343"/>
      <c r="CU314" s="1343"/>
      <c r="CV314" s="1343"/>
      <c r="CW314" s="1344"/>
      <c r="CX314" s="1394"/>
      <c r="CY314" s="1343"/>
      <c r="CZ314" s="1343"/>
      <c r="DA314" s="1343"/>
      <c r="DB314" s="1344"/>
      <c r="DC314" s="1343"/>
      <c r="DD314" s="1343"/>
      <c r="DE314" s="1343"/>
      <c r="DF314" s="1343"/>
      <c r="DG314" s="1344"/>
      <c r="DH314" s="1394"/>
      <c r="DI314" s="1343"/>
      <c r="DJ314" s="1343"/>
      <c r="DK314" s="1343"/>
      <c r="DL314" s="1344"/>
      <c r="DM314" s="1775"/>
      <c r="DN314" s="1776"/>
      <c r="DO314" s="1776"/>
      <c r="DP314" s="1777"/>
      <c r="DQ314" s="1776"/>
      <c r="DR314" s="1776"/>
      <c r="DS314" s="1776"/>
      <c r="DT314" s="1777"/>
      <c r="DU314" s="1352"/>
      <c r="DV314" s="1696"/>
      <c r="DW314" s="1778"/>
    </row>
    <row r="315" spans="1:127" s="390" customFormat="1" ht="15.75" customHeight="1">
      <c r="A315" s="1085" t="s">
        <v>996</v>
      </c>
      <c r="B315" s="1045">
        <v>306</v>
      </c>
      <c r="C315" s="1006"/>
      <c r="D315" s="1006"/>
      <c r="E315" s="1006"/>
      <c r="F315" s="1006"/>
      <c r="G315" s="1006"/>
      <c r="H315" s="1006"/>
      <c r="I315" s="1006"/>
      <c r="J315" s="1006"/>
      <c r="K315" s="1006"/>
      <c r="L315" s="1006"/>
      <c r="M315" s="1045"/>
      <c r="N315" s="1006"/>
      <c r="O315" s="1006"/>
      <c r="P315" s="1006"/>
      <c r="Q315" s="1006"/>
      <c r="R315" s="1006"/>
      <c r="S315" s="1006"/>
      <c r="T315" s="1007"/>
      <c r="U315" s="1086" t="s">
        <v>3284</v>
      </c>
      <c r="V315" s="1087" t="s">
        <v>3132</v>
      </c>
      <c r="W315" s="1087" t="s">
        <v>3108</v>
      </c>
      <c r="X315" s="1088" t="s">
        <v>3285</v>
      </c>
      <c r="Y315" s="1089" t="s">
        <v>3286</v>
      </c>
      <c r="Z315" s="1090" t="s">
        <v>3287</v>
      </c>
      <c r="AA315" s="1091" t="s">
        <v>1971</v>
      </c>
      <c r="AB315" s="1092" t="s">
        <v>1971</v>
      </c>
      <c r="AC315" s="1092">
        <v>1</v>
      </c>
      <c r="AD315" s="1092" t="s">
        <v>1971</v>
      </c>
      <c r="AE315" s="1092" t="s">
        <v>1971</v>
      </c>
      <c r="AF315" s="1092" t="s">
        <v>1971</v>
      </c>
      <c r="AG315" s="1092" t="s">
        <v>1971</v>
      </c>
      <c r="AH315" s="1092" t="s">
        <v>1971</v>
      </c>
      <c r="AI315" s="1093">
        <f t="shared" si="4"/>
        <v>1</v>
      </c>
      <c r="AJ315" s="1094" t="s">
        <v>963</v>
      </c>
      <c r="AK315" s="1094" t="s">
        <v>4842</v>
      </c>
      <c r="AL315" s="1094" t="s">
        <v>4842</v>
      </c>
      <c r="AM315" s="1095" t="s">
        <v>3244</v>
      </c>
      <c r="AN315" s="1006" t="s">
        <v>293</v>
      </c>
      <c r="AO315" s="1006" t="s">
        <v>3288</v>
      </c>
      <c r="AP315" s="1263">
        <v>2</v>
      </c>
      <c r="AQ315" s="1064" t="s">
        <v>966</v>
      </c>
      <c r="AR315" s="1097" t="s">
        <v>1971</v>
      </c>
      <c r="AS315" s="1098"/>
      <c r="AT315" s="1088"/>
      <c r="AU315" s="1088"/>
      <c r="AV315" s="1088"/>
      <c r="AW315" s="1099"/>
      <c r="AX315" s="1100"/>
      <c r="AY315" s="1063"/>
      <c r="AZ315" s="1064"/>
      <c r="BA315" s="1064"/>
      <c r="BB315" s="1064"/>
      <c r="BC315" s="1064"/>
      <c r="BD315" s="1064"/>
      <c r="BE315" s="1064"/>
      <c r="BF315" s="1064"/>
      <c r="BG315" s="1064"/>
      <c r="BH315" s="1064"/>
      <c r="BI315" s="1394"/>
      <c r="BJ315" s="1343"/>
      <c r="BK315" s="1343"/>
      <c r="BL315" s="1343"/>
      <c r="BM315" s="1343"/>
      <c r="BN315" s="1063"/>
      <c r="BO315" s="1064"/>
      <c r="BP315" s="1064"/>
      <c r="BQ315" s="1064"/>
      <c r="BR315" s="1064"/>
      <c r="BS315" s="1103"/>
      <c r="BT315" s="1064"/>
      <c r="BU315" s="1064"/>
      <c r="BV315" s="1064"/>
      <c r="BW315" s="1104"/>
      <c r="BX315" s="1103"/>
      <c r="BY315" s="1064"/>
      <c r="BZ315" s="1064"/>
      <c r="CA315" s="1064"/>
      <c r="CB315" s="1104"/>
      <c r="CC315" s="1105"/>
      <c r="CD315" s="1351"/>
      <c r="CE315" s="1352"/>
      <c r="CF315" s="1352"/>
      <c r="CG315" s="1352"/>
      <c r="CH315" s="1414"/>
      <c r="CI315" s="1394"/>
      <c r="CJ315" s="1343"/>
      <c r="CK315" s="1343"/>
      <c r="CL315" s="1343"/>
      <c r="CM315" s="1344"/>
      <c r="CN315" s="1394"/>
      <c r="CO315" s="1343"/>
      <c r="CP315" s="1343"/>
      <c r="CQ315" s="1343"/>
      <c r="CR315" s="1344"/>
      <c r="CS315" s="1394"/>
      <c r="CT315" s="1343"/>
      <c r="CU315" s="1343"/>
      <c r="CV315" s="1343"/>
      <c r="CW315" s="1344"/>
      <c r="CX315" s="1394"/>
      <c r="CY315" s="1343"/>
      <c r="CZ315" s="1343"/>
      <c r="DA315" s="1343"/>
      <c r="DB315" s="1344"/>
      <c r="DC315" s="1343"/>
      <c r="DD315" s="1343"/>
      <c r="DE315" s="1343"/>
      <c r="DF315" s="1343"/>
      <c r="DG315" s="1344"/>
      <c r="DH315" s="1394"/>
      <c r="DI315" s="1343"/>
      <c r="DJ315" s="1343"/>
      <c r="DK315" s="1343"/>
      <c r="DL315" s="1344"/>
      <c r="DM315" s="1775"/>
      <c r="DN315" s="1776"/>
      <c r="DO315" s="1776"/>
      <c r="DP315" s="1777"/>
      <c r="DQ315" s="1776"/>
      <c r="DR315" s="1776"/>
      <c r="DS315" s="1776"/>
      <c r="DT315" s="1777"/>
      <c r="DU315" s="1352"/>
      <c r="DV315" s="1696"/>
      <c r="DW315" s="1778"/>
    </row>
    <row r="316" spans="1:127" s="390" customFormat="1" ht="15.75" customHeight="1">
      <c r="A316" s="1085" t="s">
        <v>996</v>
      </c>
      <c r="B316" s="1045">
        <v>307</v>
      </c>
      <c r="C316" s="1006"/>
      <c r="D316" s="1006"/>
      <c r="E316" s="1006"/>
      <c r="F316" s="1006"/>
      <c r="G316" s="1006"/>
      <c r="H316" s="1006"/>
      <c r="I316" s="1006"/>
      <c r="J316" s="1006"/>
      <c r="K316" s="1006"/>
      <c r="L316" s="1006"/>
      <c r="M316" s="1045"/>
      <c r="N316" s="1006"/>
      <c r="O316" s="1006"/>
      <c r="P316" s="1006"/>
      <c r="Q316" s="1006"/>
      <c r="R316" s="1006"/>
      <c r="S316" s="1006"/>
      <c r="T316" s="1007"/>
      <c r="U316" s="1086" t="s">
        <v>3289</v>
      </c>
      <c r="V316" s="1087" t="s">
        <v>3132</v>
      </c>
      <c r="W316" s="1087" t="s">
        <v>3108</v>
      </c>
      <c r="X316" s="1088" t="s">
        <v>3290</v>
      </c>
      <c r="Y316" s="1089" t="s">
        <v>3291</v>
      </c>
      <c r="Z316" s="1090" t="s">
        <v>3292</v>
      </c>
      <c r="AA316" s="1091" t="s">
        <v>1971</v>
      </c>
      <c r="AB316" s="1092">
        <v>0.5</v>
      </c>
      <c r="AC316" s="1092">
        <v>0.5</v>
      </c>
      <c r="AD316" s="1092" t="s">
        <v>1971</v>
      </c>
      <c r="AE316" s="1092" t="s">
        <v>1971</v>
      </c>
      <c r="AF316" s="1092" t="s">
        <v>1971</v>
      </c>
      <c r="AG316" s="1092" t="s">
        <v>1971</v>
      </c>
      <c r="AH316" s="1092" t="s">
        <v>1971</v>
      </c>
      <c r="AI316" s="1093">
        <f t="shared" si="4"/>
        <v>1</v>
      </c>
      <c r="AJ316" s="1094" t="s">
        <v>963</v>
      </c>
      <c r="AK316" s="1094" t="s">
        <v>4842</v>
      </c>
      <c r="AL316" s="1094" t="s">
        <v>4842</v>
      </c>
      <c r="AM316" s="1095" t="s">
        <v>3117</v>
      </c>
      <c r="AN316" s="1006" t="s">
        <v>991</v>
      </c>
      <c r="AO316" s="1006" t="s">
        <v>3293</v>
      </c>
      <c r="AP316" s="1263">
        <v>0</v>
      </c>
      <c r="AQ316" s="1064" t="s">
        <v>966</v>
      </c>
      <c r="AR316" s="1097" t="s">
        <v>1971</v>
      </c>
      <c r="AS316" s="1098"/>
      <c r="AT316" s="1088"/>
      <c r="AU316" s="1088"/>
      <c r="AV316" s="1088"/>
      <c r="AW316" s="1099"/>
      <c r="AX316" s="1100"/>
      <c r="AY316" s="1063"/>
      <c r="AZ316" s="1064"/>
      <c r="BA316" s="1064"/>
      <c r="BB316" s="1064"/>
      <c r="BC316" s="1064"/>
      <c r="BD316" s="1064"/>
      <c r="BE316" s="1064"/>
      <c r="BF316" s="1064"/>
      <c r="BG316" s="1064"/>
      <c r="BH316" s="1064"/>
      <c r="BI316" s="1394"/>
      <c r="BJ316" s="1343"/>
      <c r="BK316" s="1343"/>
      <c r="BL316" s="1343"/>
      <c r="BM316" s="1343"/>
      <c r="BN316" s="1063"/>
      <c r="BO316" s="1064"/>
      <c r="BP316" s="1064"/>
      <c r="BQ316" s="1064"/>
      <c r="BR316" s="1064"/>
      <c r="BS316" s="1103"/>
      <c r="BT316" s="1064"/>
      <c r="BU316" s="1064"/>
      <c r="BV316" s="1064"/>
      <c r="BW316" s="1104"/>
      <c r="BX316" s="1103"/>
      <c r="BY316" s="1064"/>
      <c r="BZ316" s="1064"/>
      <c r="CA316" s="1064"/>
      <c r="CB316" s="1104"/>
      <c r="CC316" s="1105"/>
      <c r="CD316" s="1351"/>
      <c r="CE316" s="1352"/>
      <c r="CF316" s="1352"/>
      <c r="CG316" s="1352"/>
      <c r="CH316" s="1414"/>
      <c r="CI316" s="1394"/>
      <c r="CJ316" s="1343"/>
      <c r="CK316" s="1343"/>
      <c r="CL316" s="1343"/>
      <c r="CM316" s="1344"/>
      <c r="CN316" s="1394"/>
      <c r="CO316" s="1343"/>
      <c r="CP316" s="1343"/>
      <c r="CQ316" s="1343"/>
      <c r="CR316" s="1344"/>
      <c r="CS316" s="1394"/>
      <c r="CT316" s="1343"/>
      <c r="CU316" s="1343"/>
      <c r="CV316" s="1343"/>
      <c r="CW316" s="1344"/>
      <c r="CX316" s="1394"/>
      <c r="CY316" s="1343"/>
      <c r="CZ316" s="1343"/>
      <c r="DA316" s="1343"/>
      <c r="DB316" s="1344"/>
      <c r="DC316" s="1343"/>
      <c r="DD316" s="1343"/>
      <c r="DE316" s="1343"/>
      <c r="DF316" s="1343"/>
      <c r="DG316" s="1344"/>
      <c r="DH316" s="1394"/>
      <c r="DI316" s="1343"/>
      <c r="DJ316" s="1343"/>
      <c r="DK316" s="1343"/>
      <c r="DL316" s="1344"/>
      <c r="DM316" s="1775"/>
      <c r="DN316" s="1776"/>
      <c r="DO316" s="1776"/>
      <c r="DP316" s="1777"/>
      <c r="DQ316" s="1776"/>
      <c r="DR316" s="1776"/>
      <c r="DS316" s="1776"/>
      <c r="DT316" s="1777"/>
      <c r="DU316" s="1352"/>
      <c r="DV316" s="1696"/>
      <c r="DW316" s="1778"/>
    </row>
    <row r="317" spans="1:127" s="390" customFormat="1" ht="15.75" customHeight="1">
      <c r="A317" s="1085" t="s">
        <v>996</v>
      </c>
      <c r="B317" s="1045">
        <v>308</v>
      </c>
      <c r="C317" s="1006"/>
      <c r="D317" s="1006"/>
      <c r="E317" s="1006"/>
      <c r="F317" s="1006"/>
      <c r="G317" s="1006"/>
      <c r="H317" s="1006"/>
      <c r="I317" s="1006"/>
      <c r="J317" s="1006"/>
      <c r="K317" s="1006"/>
      <c r="L317" s="1006"/>
      <c r="M317" s="1045"/>
      <c r="N317" s="1006"/>
      <c r="O317" s="1006"/>
      <c r="P317" s="1006"/>
      <c r="Q317" s="1006"/>
      <c r="R317" s="1006"/>
      <c r="S317" s="1006"/>
      <c r="T317" s="1007"/>
      <c r="U317" s="1086" t="s">
        <v>3294</v>
      </c>
      <c r="V317" s="1087" t="s">
        <v>3295</v>
      </c>
      <c r="W317" s="1087" t="s">
        <v>3108</v>
      </c>
      <c r="X317" s="1088" t="s">
        <v>3296</v>
      </c>
      <c r="Y317" s="1089" t="s">
        <v>3297</v>
      </c>
      <c r="Z317" s="1090" t="s">
        <v>3298</v>
      </c>
      <c r="AA317" s="1091" t="s">
        <v>1971</v>
      </c>
      <c r="AB317" s="1092" t="s">
        <v>1971</v>
      </c>
      <c r="AC317" s="1092" t="s">
        <v>1971</v>
      </c>
      <c r="AD317" s="1092" t="s">
        <v>1971</v>
      </c>
      <c r="AE317" s="1092">
        <v>1</v>
      </c>
      <c r="AF317" s="1092" t="s">
        <v>1971</v>
      </c>
      <c r="AG317" s="1092" t="s">
        <v>1971</v>
      </c>
      <c r="AH317" s="1092" t="s">
        <v>1971</v>
      </c>
      <c r="AI317" s="1093">
        <f t="shared" si="4"/>
        <v>1</v>
      </c>
      <c r="AJ317" s="1094" t="s">
        <v>963</v>
      </c>
      <c r="AK317" s="1094" t="s">
        <v>4842</v>
      </c>
      <c r="AL317" s="1094" t="s">
        <v>4842</v>
      </c>
      <c r="AM317" s="1095" t="s">
        <v>3188</v>
      </c>
      <c r="AN317" s="1006" t="s">
        <v>991</v>
      </c>
      <c r="AO317" s="1006" t="s">
        <v>3299</v>
      </c>
      <c r="AP317" s="1263">
        <v>0</v>
      </c>
      <c r="AQ317" s="1064" t="s">
        <v>966</v>
      </c>
      <c r="AR317" s="1097" t="s">
        <v>1971</v>
      </c>
      <c r="AS317" s="1098"/>
      <c r="AT317" s="1088"/>
      <c r="AU317" s="1088"/>
      <c r="AV317" s="1088"/>
      <c r="AW317" s="1099"/>
      <c r="AX317" s="1100"/>
      <c r="AY317" s="1063"/>
      <c r="AZ317" s="1064"/>
      <c r="BA317" s="1064"/>
      <c r="BB317" s="1064"/>
      <c r="BC317" s="1064"/>
      <c r="BD317" s="1064"/>
      <c r="BE317" s="1064"/>
      <c r="BF317" s="1064"/>
      <c r="BG317" s="1064"/>
      <c r="BH317" s="1064"/>
      <c r="BI317" s="1394"/>
      <c r="BJ317" s="1343"/>
      <c r="BK317" s="1343"/>
      <c r="BL317" s="1343"/>
      <c r="BM317" s="1343"/>
      <c r="BN317" s="1063"/>
      <c r="BO317" s="1064"/>
      <c r="BP317" s="1064"/>
      <c r="BQ317" s="1064"/>
      <c r="BR317" s="1064"/>
      <c r="BS317" s="1103"/>
      <c r="BT317" s="1064"/>
      <c r="BU317" s="1064"/>
      <c r="BV317" s="1064"/>
      <c r="BW317" s="1104"/>
      <c r="BX317" s="1103"/>
      <c r="BY317" s="1064"/>
      <c r="BZ317" s="1064"/>
      <c r="CA317" s="1064"/>
      <c r="CB317" s="1104"/>
      <c r="CC317" s="1105"/>
      <c r="CD317" s="1351"/>
      <c r="CE317" s="1352"/>
      <c r="CF317" s="1352"/>
      <c r="CG317" s="1352"/>
      <c r="CH317" s="1414"/>
      <c r="CI317" s="1394"/>
      <c r="CJ317" s="1343"/>
      <c r="CK317" s="1343"/>
      <c r="CL317" s="1343"/>
      <c r="CM317" s="1344"/>
      <c r="CN317" s="1394"/>
      <c r="CO317" s="1343"/>
      <c r="CP317" s="1343"/>
      <c r="CQ317" s="1343"/>
      <c r="CR317" s="1344"/>
      <c r="CS317" s="1394"/>
      <c r="CT317" s="1343"/>
      <c r="CU317" s="1343"/>
      <c r="CV317" s="1343"/>
      <c r="CW317" s="1344"/>
      <c r="CX317" s="1394"/>
      <c r="CY317" s="1343"/>
      <c r="CZ317" s="1343"/>
      <c r="DA317" s="1343"/>
      <c r="DB317" s="1344"/>
      <c r="DC317" s="1343"/>
      <c r="DD317" s="1343"/>
      <c r="DE317" s="1343"/>
      <c r="DF317" s="1343"/>
      <c r="DG317" s="1344"/>
      <c r="DH317" s="1394"/>
      <c r="DI317" s="1343"/>
      <c r="DJ317" s="1343"/>
      <c r="DK317" s="1343"/>
      <c r="DL317" s="1344"/>
      <c r="DM317" s="1775"/>
      <c r="DN317" s="1776"/>
      <c r="DO317" s="1776"/>
      <c r="DP317" s="1777"/>
      <c r="DQ317" s="1776"/>
      <c r="DR317" s="1776"/>
      <c r="DS317" s="1776"/>
      <c r="DT317" s="1777"/>
      <c r="DU317" s="1352"/>
      <c r="DV317" s="1696"/>
      <c r="DW317" s="1778"/>
    </row>
    <row r="318" spans="1:127" s="390" customFormat="1" ht="15.75" customHeight="1">
      <c r="A318" s="1085" t="s">
        <v>996</v>
      </c>
      <c r="B318" s="1045">
        <v>309</v>
      </c>
      <c r="C318" s="1006"/>
      <c r="D318" s="1006"/>
      <c r="E318" s="1006"/>
      <c r="F318" s="1006"/>
      <c r="G318" s="1006"/>
      <c r="H318" s="1006"/>
      <c r="I318" s="1006"/>
      <c r="J318" s="1006"/>
      <c r="K318" s="1006"/>
      <c r="L318" s="1006"/>
      <c r="M318" s="1045"/>
      <c r="N318" s="1006"/>
      <c r="O318" s="1006"/>
      <c r="P318" s="1006"/>
      <c r="Q318" s="1006"/>
      <c r="R318" s="1006"/>
      <c r="S318" s="1006"/>
      <c r="T318" s="1007"/>
      <c r="U318" s="1086" t="s">
        <v>1149</v>
      </c>
      <c r="V318" s="1087" t="s">
        <v>3132</v>
      </c>
      <c r="W318" s="1087" t="s">
        <v>3108</v>
      </c>
      <c r="X318" s="1088" t="s">
        <v>3300</v>
      </c>
      <c r="Y318" s="1089" t="s">
        <v>1148</v>
      </c>
      <c r="Z318" s="1090" t="s">
        <v>3301</v>
      </c>
      <c r="AA318" s="1091" t="s">
        <v>1971</v>
      </c>
      <c r="AB318" s="1092" t="s">
        <v>1971</v>
      </c>
      <c r="AC318" s="1092">
        <v>1</v>
      </c>
      <c r="AD318" s="1092" t="s">
        <v>1971</v>
      </c>
      <c r="AE318" s="1092" t="s">
        <v>1971</v>
      </c>
      <c r="AF318" s="1092" t="s">
        <v>1971</v>
      </c>
      <c r="AG318" s="1092" t="s">
        <v>1971</v>
      </c>
      <c r="AH318" s="1092" t="s">
        <v>1971</v>
      </c>
      <c r="AI318" s="1093">
        <f t="shared" si="4"/>
        <v>1</v>
      </c>
      <c r="AJ318" s="1094" t="s">
        <v>984</v>
      </c>
      <c r="AK318" s="1094" t="s">
        <v>976</v>
      </c>
      <c r="AL318" s="1094" t="s">
        <v>4845</v>
      </c>
      <c r="AM318" s="1095" t="s">
        <v>3244</v>
      </c>
      <c r="AN318" s="1006" t="s">
        <v>983</v>
      </c>
      <c r="AO318" s="1006" t="s">
        <v>1971</v>
      </c>
      <c r="AP318" s="1263">
        <v>0</v>
      </c>
      <c r="AQ318" s="1064" t="s">
        <v>966</v>
      </c>
      <c r="AR318" s="1097" t="s">
        <v>1971</v>
      </c>
      <c r="AS318" s="1098"/>
      <c r="AT318" s="1088"/>
      <c r="AU318" s="1088"/>
      <c r="AV318" s="1088"/>
      <c r="AW318" s="1099"/>
      <c r="AX318" s="1100"/>
      <c r="AY318" s="1063"/>
      <c r="AZ318" s="1064"/>
      <c r="BA318" s="1064"/>
      <c r="BB318" s="1064"/>
      <c r="BC318" s="1064"/>
      <c r="BD318" s="1064"/>
      <c r="BE318" s="1064"/>
      <c r="BF318" s="1064"/>
      <c r="BG318" s="1064"/>
      <c r="BH318" s="1064"/>
      <c r="BI318" s="1394"/>
      <c r="BJ318" s="1343"/>
      <c r="BK318" s="1343"/>
      <c r="BL318" s="1343"/>
      <c r="BM318" s="1343"/>
      <c r="BN318" s="1063"/>
      <c r="BO318" s="1064"/>
      <c r="BP318" s="1064"/>
      <c r="BQ318" s="1064"/>
      <c r="BR318" s="1064"/>
      <c r="BS318" s="1103"/>
      <c r="BT318" s="1064"/>
      <c r="BU318" s="1064"/>
      <c r="BV318" s="1064"/>
      <c r="BW318" s="1104"/>
      <c r="BX318" s="1103"/>
      <c r="BY318" s="1064"/>
      <c r="BZ318" s="1064"/>
      <c r="CA318" s="1064"/>
      <c r="CB318" s="1104"/>
      <c r="CC318" s="1105"/>
      <c r="CD318" s="1351"/>
      <c r="CE318" s="1352"/>
      <c r="CF318" s="1352"/>
      <c r="CG318" s="1352"/>
      <c r="CH318" s="1414"/>
      <c r="CI318" s="1394"/>
      <c r="CJ318" s="1343"/>
      <c r="CK318" s="1343"/>
      <c r="CL318" s="1343"/>
      <c r="CM318" s="1344"/>
      <c r="CN318" s="1394"/>
      <c r="CO318" s="1343"/>
      <c r="CP318" s="1343"/>
      <c r="CQ318" s="1343"/>
      <c r="CR318" s="1344"/>
      <c r="CS318" s="1394"/>
      <c r="CT318" s="1343"/>
      <c r="CU318" s="1343"/>
      <c r="CV318" s="1343"/>
      <c r="CW318" s="1344"/>
      <c r="CX318" s="1394"/>
      <c r="CY318" s="1343"/>
      <c r="CZ318" s="1343"/>
      <c r="DA318" s="1343"/>
      <c r="DB318" s="1344"/>
      <c r="DC318" s="1343"/>
      <c r="DD318" s="1343"/>
      <c r="DE318" s="1343"/>
      <c r="DF318" s="1343"/>
      <c r="DG318" s="1344"/>
      <c r="DH318" s="1394"/>
      <c r="DI318" s="1343"/>
      <c r="DJ318" s="1343"/>
      <c r="DK318" s="1343"/>
      <c r="DL318" s="1344"/>
      <c r="DM318" s="1775"/>
      <c r="DN318" s="1776"/>
      <c r="DO318" s="1776"/>
      <c r="DP318" s="1777"/>
      <c r="DQ318" s="1776"/>
      <c r="DR318" s="1776"/>
      <c r="DS318" s="1776"/>
      <c r="DT318" s="1777"/>
      <c r="DU318" s="1352"/>
      <c r="DV318" s="1696"/>
      <c r="DW318" s="1778"/>
    </row>
    <row r="319" spans="1:127" s="390" customFormat="1" ht="15.75" customHeight="1">
      <c r="A319" s="1085" t="s">
        <v>996</v>
      </c>
      <c r="B319" s="1045">
        <v>310</v>
      </c>
      <c r="C319" s="1006"/>
      <c r="D319" s="1006"/>
      <c r="E319" s="1006"/>
      <c r="F319" s="1006"/>
      <c r="G319" s="1006"/>
      <c r="H319" s="1006"/>
      <c r="I319" s="1006"/>
      <c r="J319" s="1006"/>
      <c r="K319" s="1006"/>
      <c r="L319" s="1006"/>
      <c r="M319" s="1045"/>
      <c r="N319" s="1006"/>
      <c r="O319" s="1006"/>
      <c r="P319" s="1006"/>
      <c r="Q319" s="1006"/>
      <c r="R319" s="1006"/>
      <c r="S319" s="1006"/>
      <c r="T319" s="1007"/>
      <c r="U319" s="1086" t="s">
        <v>3302</v>
      </c>
      <c r="V319" s="1087" t="s">
        <v>3132</v>
      </c>
      <c r="W319" s="1087" t="s">
        <v>3275</v>
      </c>
      <c r="X319" s="1088" t="s">
        <v>3303</v>
      </c>
      <c r="Y319" s="1089" t="s">
        <v>3304</v>
      </c>
      <c r="Z319" s="1090" t="s">
        <v>3305</v>
      </c>
      <c r="AA319" s="1091">
        <v>1</v>
      </c>
      <c r="AB319" s="1092" t="s">
        <v>1971</v>
      </c>
      <c r="AC319" s="1092" t="s">
        <v>1971</v>
      </c>
      <c r="AD319" s="1092" t="s">
        <v>1971</v>
      </c>
      <c r="AE319" s="1092" t="s">
        <v>1971</v>
      </c>
      <c r="AF319" s="1092" t="s">
        <v>1971</v>
      </c>
      <c r="AG319" s="1092" t="s">
        <v>1971</v>
      </c>
      <c r="AH319" s="1092" t="s">
        <v>1971</v>
      </c>
      <c r="AI319" s="1093">
        <f t="shared" si="4"/>
        <v>1</v>
      </c>
      <c r="AJ319" s="1094" t="s">
        <v>963</v>
      </c>
      <c r="AK319" s="1094" t="s">
        <v>4842</v>
      </c>
      <c r="AL319" s="1094" t="s">
        <v>4842</v>
      </c>
      <c r="AM319" s="1095" t="s">
        <v>2135</v>
      </c>
      <c r="AN319" s="1006" t="s">
        <v>991</v>
      </c>
      <c r="AO319" s="1006" t="s">
        <v>3095</v>
      </c>
      <c r="AP319" s="1263">
        <v>0</v>
      </c>
      <c r="AQ319" s="1064" t="s">
        <v>978</v>
      </c>
      <c r="AR319" s="1097" t="s">
        <v>1971</v>
      </c>
      <c r="AS319" s="1098"/>
      <c r="AT319" s="1088"/>
      <c r="AU319" s="1088"/>
      <c r="AV319" s="1088"/>
      <c r="AW319" s="1099"/>
      <c r="AX319" s="1100"/>
      <c r="AY319" s="1063"/>
      <c r="AZ319" s="1064"/>
      <c r="BA319" s="1064"/>
      <c r="BB319" s="1064"/>
      <c r="BC319" s="1064"/>
      <c r="BD319" s="1064"/>
      <c r="BE319" s="1064"/>
      <c r="BF319" s="1064"/>
      <c r="BG319" s="1064"/>
      <c r="BH319" s="1064"/>
      <c r="BI319" s="1394"/>
      <c r="BJ319" s="1343"/>
      <c r="BK319" s="1343"/>
      <c r="BL319" s="1343"/>
      <c r="BM319" s="1343"/>
      <c r="BN319" s="1063"/>
      <c r="BO319" s="1064"/>
      <c r="BP319" s="1064"/>
      <c r="BQ319" s="1064"/>
      <c r="BR319" s="1064"/>
      <c r="BS319" s="1103"/>
      <c r="BT319" s="1064"/>
      <c r="BU319" s="1064"/>
      <c r="BV319" s="1064"/>
      <c r="BW319" s="1104"/>
      <c r="BX319" s="1103"/>
      <c r="BY319" s="1064"/>
      <c r="BZ319" s="1064"/>
      <c r="CA319" s="1064"/>
      <c r="CB319" s="1104"/>
      <c r="CC319" s="1105"/>
      <c r="CD319" s="1351"/>
      <c r="CE319" s="1352"/>
      <c r="CF319" s="1352"/>
      <c r="CG319" s="1352"/>
      <c r="CH319" s="1414"/>
      <c r="CI319" s="1394"/>
      <c r="CJ319" s="1343"/>
      <c r="CK319" s="1343"/>
      <c r="CL319" s="1343"/>
      <c r="CM319" s="1344"/>
      <c r="CN319" s="1394"/>
      <c r="CO319" s="1343"/>
      <c r="CP319" s="1343"/>
      <c r="CQ319" s="1343"/>
      <c r="CR319" s="1344"/>
      <c r="CS319" s="1394"/>
      <c r="CT319" s="1343"/>
      <c r="CU319" s="1343"/>
      <c r="CV319" s="1343"/>
      <c r="CW319" s="1344"/>
      <c r="CX319" s="1394"/>
      <c r="CY319" s="1343"/>
      <c r="CZ319" s="1343"/>
      <c r="DA319" s="1343"/>
      <c r="DB319" s="1344"/>
      <c r="DC319" s="1343"/>
      <c r="DD319" s="1343"/>
      <c r="DE319" s="1343"/>
      <c r="DF319" s="1343"/>
      <c r="DG319" s="1344"/>
      <c r="DH319" s="1394"/>
      <c r="DI319" s="1343"/>
      <c r="DJ319" s="1343"/>
      <c r="DK319" s="1343"/>
      <c r="DL319" s="1344"/>
      <c r="DM319" s="1775"/>
      <c r="DN319" s="1776"/>
      <c r="DO319" s="1776"/>
      <c r="DP319" s="1777"/>
      <c r="DQ319" s="1776"/>
      <c r="DR319" s="1776"/>
      <c r="DS319" s="1776"/>
      <c r="DT319" s="1777"/>
      <c r="DU319" s="1352"/>
      <c r="DV319" s="1696"/>
      <c r="DW319" s="1778"/>
    </row>
    <row r="320" spans="1:127" s="390" customFormat="1" ht="15.75" customHeight="1">
      <c r="A320" s="1085" t="s">
        <v>996</v>
      </c>
      <c r="B320" s="1045">
        <v>311</v>
      </c>
      <c r="C320" s="1006"/>
      <c r="D320" s="1006"/>
      <c r="E320" s="1006"/>
      <c r="F320" s="1006"/>
      <c r="G320" s="1006"/>
      <c r="H320" s="1006"/>
      <c r="I320" s="1006"/>
      <c r="J320" s="1006"/>
      <c r="K320" s="1006"/>
      <c r="L320" s="1006"/>
      <c r="M320" s="1045"/>
      <c r="N320" s="1006"/>
      <c r="O320" s="1006"/>
      <c r="P320" s="1006"/>
      <c r="Q320" s="1006"/>
      <c r="R320" s="1006"/>
      <c r="S320" s="1006"/>
      <c r="T320" s="1007"/>
      <c r="U320" s="1086" t="s">
        <v>3306</v>
      </c>
      <c r="V320" s="1087" t="s">
        <v>3295</v>
      </c>
      <c r="W320" s="1087" t="s">
        <v>3275</v>
      </c>
      <c r="X320" s="1088" t="s">
        <v>3307</v>
      </c>
      <c r="Y320" s="1089" t="s">
        <v>2198</v>
      </c>
      <c r="Z320" s="1090" t="s">
        <v>3308</v>
      </c>
      <c r="AA320" s="1091" t="s">
        <v>1971</v>
      </c>
      <c r="AB320" s="1092" t="s">
        <v>1971</v>
      </c>
      <c r="AC320" s="1092" t="s">
        <v>1971</v>
      </c>
      <c r="AD320" s="1092" t="s">
        <v>1971</v>
      </c>
      <c r="AE320" s="1092">
        <v>1</v>
      </c>
      <c r="AF320" s="1092" t="s">
        <v>1971</v>
      </c>
      <c r="AG320" s="1092" t="s">
        <v>1971</v>
      </c>
      <c r="AH320" s="1092" t="s">
        <v>1971</v>
      </c>
      <c r="AI320" s="1093">
        <f t="shared" si="4"/>
        <v>1</v>
      </c>
      <c r="AJ320" s="1094" t="s">
        <v>963</v>
      </c>
      <c r="AK320" s="1094" t="s">
        <v>1971</v>
      </c>
      <c r="AL320" s="1094" t="s">
        <v>1971</v>
      </c>
      <c r="AM320" s="1095" t="s">
        <v>2423</v>
      </c>
      <c r="AN320" s="1006" t="s">
        <v>293</v>
      </c>
      <c r="AO320" s="1006" t="s">
        <v>3309</v>
      </c>
      <c r="AP320" s="1263">
        <v>0</v>
      </c>
      <c r="AQ320" s="1064" t="s">
        <v>966</v>
      </c>
      <c r="AR320" s="1097" t="s">
        <v>1971</v>
      </c>
      <c r="AS320" s="1098"/>
      <c r="AT320" s="1088"/>
      <c r="AU320" s="1088"/>
      <c r="AV320" s="1088"/>
      <c r="AW320" s="1099"/>
      <c r="AX320" s="1100"/>
      <c r="AY320" s="1063"/>
      <c r="AZ320" s="1064"/>
      <c r="BA320" s="1064"/>
      <c r="BB320" s="1064"/>
      <c r="BC320" s="1064"/>
      <c r="BD320" s="1064"/>
      <c r="BE320" s="1064"/>
      <c r="BF320" s="1064"/>
      <c r="BG320" s="1064"/>
      <c r="BH320" s="1064"/>
      <c r="BI320" s="1394"/>
      <c r="BJ320" s="1343"/>
      <c r="BK320" s="1343"/>
      <c r="BL320" s="1343"/>
      <c r="BM320" s="1343"/>
      <c r="BN320" s="1063"/>
      <c r="BO320" s="1064"/>
      <c r="BP320" s="1064"/>
      <c r="BQ320" s="1064"/>
      <c r="BR320" s="1064"/>
      <c r="BS320" s="1103"/>
      <c r="BT320" s="1064"/>
      <c r="BU320" s="1064"/>
      <c r="BV320" s="1064"/>
      <c r="BW320" s="1104"/>
      <c r="BX320" s="1103"/>
      <c r="BY320" s="1064"/>
      <c r="BZ320" s="1064"/>
      <c r="CA320" s="1064"/>
      <c r="CB320" s="1104"/>
      <c r="CC320" s="1105"/>
      <c r="CD320" s="1351"/>
      <c r="CE320" s="1352"/>
      <c r="CF320" s="1352"/>
      <c r="CG320" s="1352"/>
      <c r="CH320" s="1414"/>
      <c r="CI320" s="1394"/>
      <c r="CJ320" s="1343"/>
      <c r="CK320" s="1343"/>
      <c r="CL320" s="1343"/>
      <c r="CM320" s="1344"/>
      <c r="CN320" s="1394"/>
      <c r="CO320" s="1343"/>
      <c r="CP320" s="1343"/>
      <c r="CQ320" s="1343"/>
      <c r="CR320" s="1344"/>
      <c r="CS320" s="1394"/>
      <c r="CT320" s="1343"/>
      <c r="CU320" s="1343"/>
      <c r="CV320" s="1343"/>
      <c r="CW320" s="1344"/>
      <c r="CX320" s="1394"/>
      <c r="CY320" s="1343"/>
      <c r="CZ320" s="1343"/>
      <c r="DA320" s="1343"/>
      <c r="DB320" s="1344"/>
      <c r="DC320" s="1343"/>
      <c r="DD320" s="1343"/>
      <c r="DE320" s="1343"/>
      <c r="DF320" s="1343"/>
      <c r="DG320" s="1344"/>
      <c r="DH320" s="1394"/>
      <c r="DI320" s="1343"/>
      <c r="DJ320" s="1343"/>
      <c r="DK320" s="1343"/>
      <c r="DL320" s="1344"/>
      <c r="DM320" s="1775"/>
      <c r="DN320" s="1776"/>
      <c r="DO320" s="1776"/>
      <c r="DP320" s="1777"/>
      <c r="DQ320" s="1776"/>
      <c r="DR320" s="1776"/>
      <c r="DS320" s="1776"/>
      <c r="DT320" s="1777"/>
      <c r="DU320" s="1352"/>
      <c r="DV320" s="1696"/>
      <c r="DW320" s="1778"/>
    </row>
    <row r="321" spans="1:127" s="390" customFormat="1" ht="15.75" customHeight="1">
      <c r="A321" s="1085" t="s">
        <v>996</v>
      </c>
      <c r="B321" s="1045">
        <v>312</v>
      </c>
      <c r="C321" s="1006"/>
      <c r="D321" s="1006"/>
      <c r="E321" s="1006"/>
      <c r="F321" s="1006"/>
      <c r="G321" s="1006"/>
      <c r="H321" s="1006"/>
      <c r="I321" s="1006"/>
      <c r="J321" s="1006"/>
      <c r="K321" s="1006"/>
      <c r="L321" s="1006"/>
      <c r="M321" s="1045"/>
      <c r="N321" s="1006"/>
      <c r="O321" s="1006"/>
      <c r="P321" s="1006"/>
      <c r="Q321" s="1006"/>
      <c r="R321" s="1006"/>
      <c r="S321" s="1006"/>
      <c r="T321" s="1007"/>
      <c r="U321" s="1086" t="s">
        <v>3310</v>
      </c>
      <c r="V321" s="1087" t="s">
        <v>3197</v>
      </c>
      <c r="W321" s="1087" t="s">
        <v>3108</v>
      </c>
      <c r="X321" s="1088" t="s">
        <v>3311</v>
      </c>
      <c r="Y321" s="1089" t="s">
        <v>658</v>
      </c>
      <c r="Z321" s="1090" t="s">
        <v>3312</v>
      </c>
      <c r="AA321" s="1091" t="s">
        <v>1971</v>
      </c>
      <c r="AB321" s="1092" t="s">
        <v>1971</v>
      </c>
      <c r="AC321" s="1092" t="s">
        <v>1971</v>
      </c>
      <c r="AD321" s="1092" t="s">
        <v>1971</v>
      </c>
      <c r="AE321" s="1092">
        <v>1</v>
      </c>
      <c r="AF321" s="1092" t="s">
        <v>1971</v>
      </c>
      <c r="AG321" s="1092" t="s">
        <v>1971</v>
      </c>
      <c r="AH321" s="1092" t="s">
        <v>1971</v>
      </c>
      <c r="AI321" s="1093">
        <f t="shared" si="4"/>
        <v>1</v>
      </c>
      <c r="AJ321" s="1094" t="s">
        <v>963</v>
      </c>
      <c r="AK321" s="1094" t="s">
        <v>1971</v>
      </c>
      <c r="AL321" s="1094" t="s">
        <v>1971</v>
      </c>
      <c r="AM321" s="1095" t="s">
        <v>1976</v>
      </c>
      <c r="AN321" s="1006" t="s">
        <v>293</v>
      </c>
      <c r="AO321" s="1006" t="s">
        <v>4791</v>
      </c>
      <c r="AP321" s="1296">
        <v>1</v>
      </c>
      <c r="AQ321" s="1064" t="s">
        <v>966</v>
      </c>
      <c r="AR321" s="1097" t="s">
        <v>658</v>
      </c>
      <c r="AS321" s="1098"/>
      <c r="AT321" s="1088"/>
      <c r="AU321" s="1088"/>
      <c r="AV321" s="1088"/>
      <c r="AW321" s="1099"/>
      <c r="AX321" s="1100"/>
      <c r="AY321" s="1063"/>
      <c r="AZ321" s="1064"/>
      <c r="BA321" s="1064"/>
      <c r="BB321" s="1064"/>
      <c r="BC321" s="1064"/>
      <c r="BD321" s="1064"/>
      <c r="BE321" s="1064"/>
      <c r="BF321" s="1064"/>
      <c r="BG321" s="1064"/>
      <c r="BH321" s="1064"/>
      <c r="BI321" s="1063" t="s">
        <v>4827</v>
      </c>
      <c r="BJ321" s="1064" t="s">
        <v>4846</v>
      </c>
      <c r="BK321" s="1064" t="s">
        <v>4847</v>
      </c>
      <c r="BL321" s="1064" t="s">
        <v>4795</v>
      </c>
      <c r="BM321" s="1064" t="s">
        <v>4813</v>
      </c>
      <c r="BN321" s="1063"/>
      <c r="BO321" s="1064"/>
      <c r="BP321" s="1064"/>
      <c r="BQ321" s="1064"/>
      <c r="BR321" s="1064"/>
      <c r="BS321" s="1103"/>
      <c r="BT321" s="1064"/>
      <c r="BU321" s="1064"/>
      <c r="BV321" s="1064"/>
      <c r="BW321" s="1104"/>
      <c r="BX321" s="1103"/>
      <c r="BY321" s="1064"/>
      <c r="BZ321" s="1064"/>
      <c r="CA321" s="1064"/>
      <c r="CB321" s="1104"/>
      <c r="CC321" s="1105"/>
      <c r="CD321" s="1106" t="s">
        <v>1971</v>
      </c>
      <c r="CE321" s="1107" t="s">
        <v>1971</v>
      </c>
      <c r="CF321" s="1107" t="s">
        <v>1971</v>
      </c>
      <c r="CG321" s="1107" t="s">
        <v>1971</v>
      </c>
      <c r="CH321" s="1108" t="s">
        <v>1971</v>
      </c>
      <c r="CI321" s="1063" t="s">
        <v>1971</v>
      </c>
      <c r="CJ321" s="1064" t="s">
        <v>1971</v>
      </c>
      <c r="CK321" s="1064" t="s">
        <v>1971</v>
      </c>
      <c r="CL321" s="1064" t="s">
        <v>1971</v>
      </c>
      <c r="CM321" s="1105" t="s">
        <v>1971</v>
      </c>
      <c r="CN321" s="1063" t="s">
        <v>1971</v>
      </c>
      <c r="CO321" s="1064" t="s">
        <v>1971</v>
      </c>
      <c r="CP321" s="1064" t="s">
        <v>1971</v>
      </c>
      <c r="CQ321" s="1064" t="s">
        <v>1971</v>
      </c>
      <c r="CR321" s="1105" t="s">
        <v>1971</v>
      </c>
      <c r="CS321" s="1063" t="s">
        <v>1971</v>
      </c>
      <c r="CT321" s="1064" t="s">
        <v>1971</v>
      </c>
      <c r="CU321" s="1064" t="s">
        <v>1971</v>
      </c>
      <c r="CV321" s="1064" t="s">
        <v>1971</v>
      </c>
      <c r="CW321" s="1105" t="s">
        <v>1971</v>
      </c>
      <c r="CX321" s="1063" t="s">
        <v>1971</v>
      </c>
      <c r="CY321" s="1064" t="s">
        <v>1971</v>
      </c>
      <c r="CZ321" s="1064" t="s">
        <v>1971</v>
      </c>
      <c r="DA321" s="1064" t="s">
        <v>1971</v>
      </c>
      <c r="DB321" s="1105" t="s">
        <v>1971</v>
      </c>
      <c r="DC321" s="1064" t="s">
        <v>1971</v>
      </c>
      <c r="DD321" s="1064" t="s">
        <v>1971</v>
      </c>
      <c r="DE321" s="1064" t="s">
        <v>1971</v>
      </c>
      <c r="DF321" s="1064" t="s">
        <v>1971</v>
      </c>
      <c r="DG321" s="1105" t="s">
        <v>1971</v>
      </c>
      <c r="DH321" s="1063" t="s">
        <v>1971</v>
      </c>
      <c r="DI321" s="1064" t="s">
        <v>1971</v>
      </c>
      <c r="DJ321" s="1064" t="s">
        <v>1971</v>
      </c>
      <c r="DK321" s="1064" t="s">
        <v>1971</v>
      </c>
      <c r="DL321" s="1105" t="s">
        <v>1971</v>
      </c>
      <c r="DM321" s="1109" t="s">
        <v>1971</v>
      </c>
      <c r="DN321" s="1110" t="s">
        <v>1971</v>
      </c>
      <c r="DO321" s="1110" t="s">
        <v>1971</v>
      </c>
      <c r="DP321" s="1111" t="s">
        <v>1971</v>
      </c>
      <c r="DQ321" s="1110" t="s">
        <v>1971</v>
      </c>
      <c r="DR321" s="1110" t="s">
        <v>1971</v>
      </c>
      <c r="DS321" s="1110" t="s">
        <v>1971</v>
      </c>
      <c r="DT321" s="1111" t="s">
        <v>1971</v>
      </c>
      <c r="DU321" s="1107" t="s">
        <v>1971</v>
      </c>
      <c r="DV321" s="1112">
        <v>1</v>
      </c>
      <c r="DW321" s="1113" t="s">
        <v>1971</v>
      </c>
    </row>
    <row r="322" spans="1:127" s="390" customFormat="1" ht="15.75" customHeight="1">
      <c r="A322" s="1085" t="s">
        <v>996</v>
      </c>
      <c r="B322" s="1045">
        <v>313</v>
      </c>
      <c r="C322" s="1006"/>
      <c r="D322" s="1006"/>
      <c r="E322" s="1006"/>
      <c r="F322" s="1006"/>
      <c r="G322" s="1006"/>
      <c r="H322" s="1006"/>
      <c r="I322" s="1006"/>
      <c r="J322" s="1006"/>
      <c r="K322" s="1006"/>
      <c r="L322" s="1006"/>
      <c r="M322" s="1045"/>
      <c r="N322" s="1006"/>
      <c r="O322" s="1006"/>
      <c r="P322" s="1006"/>
      <c r="Q322" s="1006"/>
      <c r="R322" s="1006"/>
      <c r="S322" s="1006"/>
      <c r="T322" s="1007"/>
      <c r="U322" s="1086" t="s">
        <v>3314</v>
      </c>
      <c r="V322" s="1087" t="s">
        <v>3168</v>
      </c>
      <c r="W322" s="1087" t="s">
        <v>3108</v>
      </c>
      <c r="X322" s="1088" t="s">
        <v>3315</v>
      </c>
      <c r="Y322" s="1089" t="s">
        <v>3316</v>
      </c>
      <c r="Z322" s="1090" t="s">
        <v>3317</v>
      </c>
      <c r="AA322" s="1091" t="s">
        <v>1971</v>
      </c>
      <c r="AB322" s="1092">
        <v>1</v>
      </c>
      <c r="AC322" s="1092" t="s">
        <v>1971</v>
      </c>
      <c r="AD322" s="1092" t="s">
        <v>1971</v>
      </c>
      <c r="AE322" s="1092" t="s">
        <v>1971</v>
      </c>
      <c r="AF322" s="1092" t="s">
        <v>1971</v>
      </c>
      <c r="AG322" s="1092" t="s">
        <v>1971</v>
      </c>
      <c r="AH322" s="1092" t="s">
        <v>1971</v>
      </c>
      <c r="AI322" s="1093">
        <f t="shared" si="4"/>
        <v>1</v>
      </c>
      <c r="AJ322" s="1094" t="s">
        <v>984</v>
      </c>
      <c r="AK322" s="1094" t="s">
        <v>964</v>
      </c>
      <c r="AL322" s="1094" t="s">
        <v>4845</v>
      </c>
      <c r="AM322" s="1095" t="s">
        <v>1939</v>
      </c>
      <c r="AN322" s="1006" t="s">
        <v>983</v>
      </c>
      <c r="AO322" s="1006" t="s">
        <v>2346</v>
      </c>
      <c r="AP322" s="1263">
        <v>0</v>
      </c>
      <c r="AQ322" s="1064" t="s">
        <v>978</v>
      </c>
      <c r="AR322" s="1097" t="s">
        <v>1971</v>
      </c>
      <c r="AS322" s="1098"/>
      <c r="AT322" s="1088"/>
      <c r="AU322" s="1088"/>
      <c r="AV322" s="1088"/>
      <c r="AW322" s="1099"/>
      <c r="AX322" s="1100"/>
      <c r="AY322" s="1063"/>
      <c r="AZ322" s="1064"/>
      <c r="BA322" s="1064"/>
      <c r="BB322" s="1064"/>
      <c r="BC322" s="1064"/>
      <c r="BD322" s="1064"/>
      <c r="BE322" s="1064"/>
      <c r="BF322" s="1064"/>
      <c r="BG322" s="1064"/>
      <c r="BH322" s="1064"/>
      <c r="BI322" s="1394"/>
      <c r="BJ322" s="1343"/>
      <c r="BK322" s="1343"/>
      <c r="BL322" s="1343"/>
      <c r="BM322" s="1343"/>
      <c r="BN322" s="1063"/>
      <c r="BO322" s="1064"/>
      <c r="BP322" s="1064"/>
      <c r="BQ322" s="1064"/>
      <c r="BR322" s="1064"/>
      <c r="BS322" s="1103"/>
      <c r="BT322" s="1064"/>
      <c r="BU322" s="1064"/>
      <c r="BV322" s="1064"/>
      <c r="BW322" s="1104"/>
      <c r="BX322" s="1103"/>
      <c r="BY322" s="1064"/>
      <c r="BZ322" s="1064"/>
      <c r="CA322" s="1064"/>
      <c r="CB322" s="1104"/>
      <c r="CC322" s="1105"/>
      <c r="CD322" s="1351"/>
      <c r="CE322" s="1352"/>
      <c r="CF322" s="1352"/>
      <c r="CG322" s="1352"/>
      <c r="CH322" s="1414"/>
      <c r="CI322" s="1394"/>
      <c r="CJ322" s="1343"/>
      <c r="CK322" s="1343"/>
      <c r="CL322" s="1343"/>
      <c r="CM322" s="1344"/>
      <c r="CN322" s="1394"/>
      <c r="CO322" s="1343"/>
      <c r="CP322" s="1343"/>
      <c r="CQ322" s="1343"/>
      <c r="CR322" s="1344"/>
      <c r="CS322" s="1394"/>
      <c r="CT322" s="1343"/>
      <c r="CU322" s="1343"/>
      <c r="CV322" s="1343"/>
      <c r="CW322" s="1344"/>
      <c r="CX322" s="1394"/>
      <c r="CY322" s="1343"/>
      <c r="CZ322" s="1343"/>
      <c r="DA322" s="1343"/>
      <c r="DB322" s="1344"/>
      <c r="DC322" s="1343"/>
      <c r="DD322" s="1343"/>
      <c r="DE322" s="1343"/>
      <c r="DF322" s="1343"/>
      <c r="DG322" s="1344"/>
      <c r="DH322" s="1394"/>
      <c r="DI322" s="1343"/>
      <c r="DJ322" s="1343"/>
      <c r="DK322" s="1343"/>
      <c r="DL322" s="1344"/>
      <c r="DM322" s="1775"/>
      <c r="DN322" s="1776"/>
      <c r="DO322" s="1776"/>
      <c r="DP322" s="1777"/>
      <c r="DQ322" s="1776"/>
      <c r="DR322" s="1776"/>
      <c r="DS322" s="1776"/>
      <c r="DT322" s="1777"/>
      <c r="DU322" s="1352"/>
      <c r="DV322" s="1696"/>
      <c r="DW322" s="1778"/>
    </row>
    <row r="323" spans="1:127" s="390" customFormat="1" ht="15.75" customHeight="1">
      <c r="A323" s="1085" t="s">
        <v>996</v>
      </c>
      <c r="B323" s="1045">
        <v>314</v>
      </c>
      <c r="C323" s="1006"/>
      <c r="D323" s="1006"/>
      <c r="E323" s="1006"/>
      <c r="F323" s="1006"/>
      <c r="G323" s="1006"/>
      <c r="H323" s="1006"/>
      <c r="I323" s="1006"/>
      <c r="J323" s="1006"/>
      <c r="K323" s="1006"/>
      <c r="L323" s="1006"/>
      <c r="M323" s="1045"/>
      <c r="N323" s="1006"/>
      <c r="O323" s="1006"/>
      <c r="P323" s="1006"/>
      <c r="Q323" s="1006"/>
      <c r="R323" s="1006"/>
      <c r="S323" s="1006"/>
      <c r="T323" s="1007"/>
      <c r="U323" s="1086" t="s">
        <v>3318</v>
      </c>
      <c r="V323" s="1087" t="s">
        <v>1971</v>
      </c>
      <c r="W323" s="1087" t="s">
        <v>1971</v>
      </c>
      <c r="X323" s="1088" t="s">
        <v>3319</v>
      </c>
      <c r="Y323" s="1089" t="s">
        <v>3320</v>
      </c>
      <c r="Z323" s="1090" t="s">
        <v>1971</v>
      </c>
      <c r="AA323" s="1091">
        <v>1</v>
      </c>
      <c r="AB323" s="1092" t="s">
        <v>1971</v>
      </c>
      <c r="AC323" s="1092" t="s">
        <v>1971</v>
      </c>
      <c r="AD323" s="1092" t="s">
        <v>1971</v>
      </c>
      <c r="AE323" s="1092" t="s">
        <v>1971</v>
      </c>
      <c r="AF323" s="1092" t="s">
        <v>1971</v>
      </c>
      <c r="AG323" s="1092" t="s">
        <v>1971</v>
      </c>
      <c r="AH323" s="1092" t="s">
        <v>1971</v>
      </c>
      <c r="AI323" s="1093">
        <f t="shared" si="4"/>
        <v>1</v>
      </c>
      <c r="AJ323" s="1094" t="s">
        <v>984</v>
      </c>
      <c r="AK323" s="1094" t="s">
        <v>964</v>
      </c>
      <c r="AL323" s="1094" t="s">
        <v>965</v>
      </c>
      <c r="AM323" s="1095" t="s">
        <v>1971</v>
      </c>
      <c r="AN323" s="1006" t="s">
        <v>293</v>
      </c>
      <c r="AO323" s="1006" t="s">
        <v>3321</v>
      </c>
      <c r="AP323" s="1263">
        <v>1</v>
      </c>
      <c r="AQ323" s="1064" t="s">
        <v>966</v>
      </c>
      <c r="AR323" s="1097" t="s">
        <v>1971</v>
      </c>
      <c r="AS323" s="1098"/>
      <c r="AT323" s="1088"/>
      <c r="AU323" s="1088"/>
      <c r="AV323" s="1088"/>
      <c r="AW323" s="1099"/>
      <c r="AX323" s="1100"/>
      <c r="AY323" s="1063"/>
      <c r="AZ323" s="1064"/>
      <c r="BA323" s="1064"/>
      <c r="BB323" s="1064"/>
      <c r="BC323" s="1064"/>
      <c r="BD323" s="1064"/>
      <c r="BE323" s="1064"/>
      <c r="BF323" s="1064"/>
      <c r="BG323" s="1064"/>
      <c r="BH323" s="1064"/>
      <c r="BI323" s="1394"/>
      <c r="BJ323" s="1343"/>
      <c r="BK323" s="1343"/>
      <c r="BL323" s="1343"/>
      <c r="BM323" s="1343"/>
      <c r="BN323" s="1063"/>
      <c r="BO323" s="1064"/>
      <c r="BP323" s="1064"/>
      <c r="BQ323" s="1064"/>
      <c r="BR323" s="1064"/>
      <c r="BS323" s="1103"/>
      <c r="BT323" s="1064"/>
      <c r="BU323" s="1064"/>
      <c r="BV323" s="1064"/>
      <c r="BW323" s="1104"/>
      <c r="BX323" s="1103"/>
      <c r="BY323" s="1064"/>
      <c r="BZ323" s="1064"/>
      <c r="CA323" s="1064"/>
      <c r="CB323" s="1104"/>
      <c r="CC323" s="1105"/>
      <c r="CD323" s="1351"/>
      <c r="CE323" s="1352"/>
      <c r="CF323" s="1352"/>
      <c r="CG323" s="1352"/>
      <c r="CH323" s="1414"/>
      <c r="CI323" s="1394"/>
      <c r="CJ323" s="1343"/>
      <c r="CK323" s="1343"/>
      <c r="CL323" s="1343"/>
      <c r="CM323" s="1344"/>
      <c r="CN323" s="1394"/>
      <c r="CO323" s="1343"/>
      <c r="CP323" s="1343"/>
      <c r="CQ323" s="1343"/>
      <c r="CR323" s="1344"/>
      <c r="CS323" s="1394"/>
      <c r="CT323" s="1343"/>
      <c r="CU323" s="1343"/>
      <c r="CV323" s="1343"/>
      <c r="CW323" s="1344"/>
      <c r="CX323" s="1394"/>
      <c r="CY323" s="1343"/>
      <c r="CZ323" s="1343"/>
      <c r="DA323" s="1343"/>
      <c r="DB323" s="1344"/>
      <c r="DC323" s="1343"/>
      <c r="DD323" s="1343"/>
      <c r="DE323" s="1343"/>
      <c r="DF323" s="1343"/>
      <c r="DG323" s="1344"/>
      <c r="DH323" s="1394"/>
      <c r="DI323" s="1343"/>
      <c r="DJ323" s="1343"/>
      <c r="DK323" s="1343"/>
      <c r="DL323" s="1344"/>
      <c r="DM323" s="1775"/>
      <c r="DN323" s="1776"/>
      <c r="DO323" s="1776"/>
      <c r="DP323" s="1777"/>
      <c r="DQ323" s="1776"/>
      <c r="DR323" s="1776"/>
      <c r="DS323" s="1776"/>
      <c r="DT323" s="1777"/>
      <c r="DU323" s="1352"/>
      <c r="DV323" s="1696"/>
      <c r="DW323" s="1778"/>
    </row>
    <row r="324" spans="1:127" s="390" customFormat="1" ht="15.75" customHeight="1">
      <c r="A324" s="1085" t="s">
        <v>996</v>
      </c>
      <c r="B324" s="1045">
        <v>315</v>
      </c>
      <c r="C324" s="1006"/>
      <c r="D324" s="1006"/>
      <c r="E324" s="1006"/>
      <c r="F324" s="1006"/>
      <c r="G324" s="1006"/>
      <c r="H324" s="1006"/>
      <c r="I324" s="1006"/>
      <c r="J324" s="1006"/>
      <c r="K324" s="1006"/>
      <c r="L324" s="1006"/>
      <c r="M324" s="1045"/>
      <c r="N324" s="1006"/>
      <c r="O324" s="1006"/>
      <c r="P324" s="1006"/>
      <c r="Q324" s="1006"/>
      <c r="R324" s="1006"/>
      <c r="S324" s="1006"/>
      <c r="T324" s="1007"/>
      <c r="U324" s="1086" t="s">
        <v>3322</v>
      </c>
      <c r="V324" s="1087" t="s">
        <v>1971</v>
      </c>
      <c r="W324" s="1087" t="s">
        <v>1971</v>
      </c>
      <c r="X324" s="1088" t="s">
        <v>2061</v>
      </c>
      <c r="Y324" s="1089" t="s">
        <v>2062</v>
      </c>
      <c r="Z324" s="1090" t="s">
        <v>1971</v>
      </c>
      <c r="AA324" s="1091" t="s">
        <v>1971</v>
      </c>
      <c r="AB324" s="1092" t="s">
        <v>1971</v>
      </c>
      <c r="AC324" s="1092" t="s">
        <v>1971</v>
      </c>
      <c r="AD324" s="1092" t="s">
        <v>1971</v>
      </c>
      <c r="AE324" s="1092" t="s">
        <v>1971</v>
      </c>
      <c r="AF324" s="1092" t="s">
        <v>1971</v>
      </c>
      <c r="AG324" s="1092" t="s">
        <v>1971</v>
      </c>
      <c r="AH324" s="1092" t="s">
        <v>1971</v>
      </c>
      <c r="AI324" s="1093">
        <f t="shared" si="4"/>
        <v>0</v>
      </c>
      <c r="AJ324" s="1094" t="s">
        <v>963</v>
      </c>
      <c r="AK324" s="1094" t="s">
        <v>1971</v>
      </c>
      <c r="AL324" s="1094" t="s">
        <v>1971</v>
      </c>
      <c r="AM324" s="1095" t="s">
        <v>1971</v>
      </c>
      <c r="AN324" s="1006" t="s">
        <v>1971</v>
      </c>
      <c r="AO324" s="1006" t="s">
        <v>2063</v>
      </c>
      <c r="AP324" s="1263">
        <v>0</v>
      </c>
      <c r="AQ324" s="1064" t="s">
        <v>1971</v>
      </c>
      <c r="AR324" s="1097" t="s">
        <v>1971</v>
      </c>
      <c r="AS324" s="1098"/>
      <c r="AT324" s="1088"/>
      <c r="AU324" s="1088"/>
      <c r="AV324" s="1088"/>
      <c r="AW324" s="1099"/>
      <c r="AX324" s="1100"/>
      <c r="AY324" s="1063"/>
      <c r="AZ324" s="1064"/>
      <c r="BA324" s="1064"/>
      <c r="BB324" s="1064"/>
      <c r="BC324" s="1064"/>
      <c r="BD324" s="1064"/>
      <c r="BE324" s="1064"/>
      <c r="BF324" s="1064"/>
      <c r="BG324" s="1064"/>
      <c r="BH324" s="1064"/>
      <c r="BI324" s="1394"/>
      <c r="BJ324" s="1343"/>
      <c r="BK324" s="1343"/>
      <c r="BL324" s="1343"/>
      <c r="BM324" s="1343"/>
      <c r="BN324" s="1063"/>
      <c r="BO324" s="1064"/>
      <c r="BP324" s="1064"/>
      <c r="BQ324" s="1064"/>
      <c r="BR324" s="1064"/>
      <c r="BS324" s="1103"/>
      <c r="BT324" s="1064"/>
      <c r="BU324" s="1064"/>
      <c r="BV324" s="1064"/>
      <c r="BW324" s="1104"/>
      <c r="BX324" s="1103"/>
      <c r="BY324" s="1064"/>
      <c r="BZ324" s="1064"/>
      <c r="CA324" s="1064"/>
      <c r="CB324" s="1104"/>
      <c r="CC324" s="1105"/>
      <c r="CD324" s="1351"/>
      <c r="CE324" s="1352"/>
      <c r="CF324" s="1352"/>
      <c r="CG324" s="1352"/>
      <c r="CH324" s="1414"/>
      <c r="CI324" s="1394"/>
      <c r="CJ324" s="1343"/>
      <c r="CK324" s="1343"/>
      <c r="CL324" s="1343"/>
      <c r="CM324" s="1344"/>
      <c r="CN324" s="1394"/>
      <c r="CO324" s="1343"/>
      <c r="CP324" s="1343"/>
      <c r="CQ324" s="1343"/>
      <c r="CR324" s="1344"/>
      <c r="CS324" s="1394"/>
      <c r="CT324" s="1343"/>
      <c r="CU324" s="1343"/>
      <c r="CV324" s="1343"/>
      <c r="CW324" s="1344"/>
      <c r="CX324" s="1394"/>
      <c r="CY324" s="1343"/>
      <c r="CZ324" s="1343"/>
      <c r="DA324" s="1343"/>
      <c r="DB324" s="1344"/>
      <c r="DC324" s="1343"/>
      <c r="DD324" s="1343"/>
      <c r="DE324" s="1343"/>
      <c r="DF324" s="1343"/>
      <c r="DG324" s="1344"/>
      <c r="DH324" s="1394"/>
      <c r="DI324" s="1343"/>
      <c r="DJ324" s="1343"/>
      <c r="DK324" s="1343"/>
      <c r="DL324" s="1344"/>
      <c r="DM324" s="1775"/>
      <c r="DN324" s="1776"/>
      <c r="DO324" s="1776"/>
      <c r="DP324" s="1777"/>
      <c r="DQ324" s="1776"/>
      <c r="DR324" s="1776"/>
      <c r="DS324" s="1776"/>
      <c r="DT324" s="1777"/>
      <c r="DU324" s="1352"/>
      <c r="DV324" s="1696"/>
      <c r="DW324" s="1778"/>
    </row>
    <row r="325" spans="1:127" s="390" customFormat="1" ht="15.75" customHeight="1">
      <c r="A325" s="1085" t="s">
        <v>1036</v>
      </c>
      <c r="B325" s="1045">
        <v>316</v>
      </c>
      <c r="C325" s="1006"/>
      <c r="D325" s="1006"/>
      <c r="E325" s="1006"/>
      <c r="F325" s="1006"/>
      <c r="G325" s="1006"/>
      <c r="H325" s="1006"/>
      <c r="I325" s="1006"/>
      <c r="J325" s="1006"/>
      <c r="K325" s="1006"/>
      <c r="L325" s="1006"/>
      <c r="M325" s="1045"/>
      <c r="N325" s="1006"/>
      <c r="O325" s="1006"/>
      <c r="P325" s="1006"/>
      <c r="Q325" s="1006"/>
      <c r="R325" s="1006"/>
      <c r="S325" s="1006"/>
      <c r="T325" s="1007"/>
      <c r="U325" s="1086" t="s">
        <v>3323</v>
      </c>
      <c r="V325" s="1087" t="s">
        <v>3324</v>
      </c>
      <c r="W325" s="1087" t="s">
        <v>1936</v>
      </c>
      <c r="X325" s="1088" t="s">
        <v>2359</v>
      </c>
      <c r="Y325" s="1089" t="s">
        <v>1960</v>
      </c>
      <c r="Z325" s="1090" t="s">
        <v>3325</v>
      </c>
      <c r="AA325" s="1091">
        <v>0</v>
      </c>
      <c r="AB325" s="1092">
        <v>0</v>
      </c>
      <c r="AC325" s="1092" t="s">
        <v>1971</v>
      </c>
      <c r="AD325" s="1092" t="s">
        <v>1971</v>
      </c>
      <c r="AE325" s="1092">
        <v>1</v>
      </c>
      <c r="AF325" s="1092" t="s">
        <v>1971</v>
      </c>
      <c r="AG325" s="1092" t="s">
        <v>1971</v>
      </c>
      <c r="AH325" s="1092" t="s">
        <v>1971</v>
      </c>
      <c r="AI325" s="1093">
        <f t="shared" si="4"/>
        <v>1</v>
      </c>
      <c r="AJ325" s="1094" t="s">
        <v>988</v>
      </c>
      <c r="AK325" s="1094" t="s">
        <v>964</v>
      </c>
      <c r="AL325" s="1094" t="s">
        <v>965</v>
      </c>
      <c r="AM325" s="1095" t="s">
        <v>1027</v>
      </c>
      <c r="AN325" s="1006" t="s">
        <v>1039</v>
      </c>
      <c r="AO325" s="1006" t="s">
        <v>3326</v>
      </c>
      <c r="AP325" s="1309">
        <v>2</v>
      </c>
      <c r="AQ325" s="1064" t="s">
        <v>966</v>
      </c>
      <c r="AR325" s="1097" t="s">
        <v>1960</v>
      </c>
      <c r="AS325" s="1098"/>
      <c r="AT325" s="1088"/>
      <c r="AU325" s="1088"/>
      <c r="AV325" s="1088"/>
      <c r="AW325" s="1099"/>
      <c r="AX325" s="1100"/>
      <c r="AY325" s="1063"/>
      <c r="AZ325" s="1064"/>
      <c r="BA325" s="1064"/>
      <c r="BB325" s="1064"/>
      <c r="BC325" s="1064"/>
      <c r="BD325" s="1064"/>
      <c r="BE325" s="1064"/>
      <c r="BF325" s="1064"/>
      <c r="BG325" s="1064"/>
      <c r="BH325" s="1064"/>
      <c r="BI325" s="1063" t="s">
        <v>4815</v>
      </c>
      <c r="BJ325" s="1064" t="s">
        <v>4815</v>
      </c>
      <c r="BK325" s="1064" t="s">
        <v>4815</v>
      </c>
      <c r="BL325" s="1064" t="s">
        <v>4815</v>
      </c>
      <c r="BM325" s="1064" t="s">
        <v>4815</v>
      </c>
      <c r="BN325" s="1063"/>
      <c r="BO325" s="1064"/>
      <c r="BP325" s="1064"/>
      <c r="BQ325" s="1064"/>
      <c r="BR325" s="1064"/>
      <c r="BS325" s="1103"/>
      <c r="BT325" s="1064"/>
      <c r="BU325" s="1064"/>
      <c r="BV325" s="1064"/>
      <c r="BW325" s="1104"/>
      <c r="BX325" s="1103"/>
      <c r="BY325" s="1064"/>
      <c r="BZ325" s="1064"/>
      <c r="CA325" s="1064"/>
      <c r="CB325" s="1104"/>
      <c r="CC325" s="1105"/>
      <c r="CD325" s="1106" t="s">
        <v>961</v>
      </c>
      <c r="CE325" s="1107" t="s">
        <v>961</v>
      </c>
      <c r="CF325" s="1107" t="s">
        <v>961</v>
      </c>
      <c r="CG325" s="1107" t="s">
        <v>961</v>
      </c>
      <c r="CH325" s="1108" t="s">
        <v>961</v>
      </c>
      <c r="CI325" s="1063" t="s">
        <v>1971</v>
      </c>
      <c r="CJ325" s="1064" t="s">
        <v>1971</v>
      </c>
      <c r="CK325" s="1064" t="s">
        <v>1971</v>
      </c>
      <c r="CL325" s="1064" t="s">
        <v>1971</v>
      </c>
      <c r="CM325" s="1105" t="s">
        <v>1971</v>
      </c>
      <c r="CN325" s="1063" t="s">
        <v>1971</v>
      </c>
      <c r="CO325" s="1064" t="s">
        <v>1971</v>
      </c>
      <c r="CP325" s="1064" t="s">
        <v>1971</v>
      </c>
      <c r="CQ325" s="1064" t="s">
        <v>1971</v>
      </c>
      <c r="CR325" s="1105" t="s">
        <v>1971</v>
      </c>
      <c r="CS325" s="1063" t="s">
        <v>1971</v>
      </c>
      <c r="CT325" s="1064" t="s">
        <v>1971</v>
      </c>
      <c r="CU325" s="1064" t="s">
        <v>1971</v>
      </c>
      <c r="CV325" s="1064" t="s">
        <v>1971</v>
      </c>
      <c r="CW325" s="1105" t="s">
        <v>1971</v>
      </c>
      <c r="CX325" s="1063" t="s">
        <v>1971</v>
      </c>
      <c r="CY325" s="1064" t="s">
        <v>1971</v>
      </c>
      <c r="CZ325" s="1064" t="s">
        <v>1971</v>
      </c>
      <c r="DA325" s="1064" t="s">
        <v>1971</v>
      </c>
      <c r="DB325" s="1105" t="s">
        <v>1971</v>
      </c>
      <c r="DC325" s="1064" t="s">
        <v>1971</v>
      </c>
      <c r="DD325" s="1064" t="s">
        <v>1971</v>
      </c>
      <c r="DE325" s="1064" t="s">
        <v>1971</v>
      </c>
      <c r="DF325" s="1064" t="s">
        <v>1971</v>
      </c>
      <c r="DG325" s="1105" t="s">
        <v>1971</v>
      </c>
      <c r="DH325" s="1063" t="s">
        <v>1971</v>
      </c>
      <c r="DI325" s="1064" t="s">
        <v>1971</v>
      </c>
      <c r="DJ325" s="1064" t="s">
        <v>1971</v>
      </c>
      <c r="DK325" s="1064" t="s">
        <v>1971</v>
      </c>
      <c r="DL325" s="1105" t="s">
        <v>1971</v>
      </c>
      <c r="DM325" s="1109" t="s">
        <v>1971</v>
      </c>
      <c r="DN325" s="1110" t="s">
        <v>1971</v>
      </c>
      <c r="DO325" s="1110" t="s">
        <v>1971</v>
      </c>
      <c r="DP325" s="1111" t="s">
        <v>1971</v>
      </c>
      <c r="DQ325" s="1110" t="s">
        <v>1971</v>
      </c>
      <c r="DR325" s="1110" t="s">
        <v>1971</v>
      </c>
      <c r="DS325" s="1110" t="s">
        <v>1971</v>
      </c>
      <c r="DT325" s="1111" t="s">
        <v>1971</v>
      </c>
      <c r="DU325" s="1107" t="s">
        <v>1971</v>
      </c>
      <c r="DV325" s="1112" t="s">
        <v>1971</v>
      </c>
      <c r="DW325" s="1113" t="s">
        <v>1971</v>
      </c>
    </row>
    <row r="326" spans="1:127" s="390" customFormat="1" ht="15.75" customHeight="1">
      <c r="A326" s="1085" t="s">
        <v>1036</v>
      </c>
      <c r="B326" s="1045">
        <v>317</v>
      </c>
      <c r="C326" s="1006"/>
      <c r="D326" s="1006"/>
      <c r="E326" s="1006"/>
      <c r="F326" s="1006"/>
      <c r="G326" s="1006"/>
      <c r="H326" s="1006"/>
      <c r="I326" s="1006"/>
      <c r="J326" s="1006"/>
      <c r="K326" s="1006"/>
      <c r="L326" s="1006"/>
      <c r="M326" s="1045"/>
      <c r="N326" s="1006"/>
      <c r="O326" s="1006"/>
      <c r="P326" s="1006"/>
      <c r="Q326" s="1006"/>
      <c r="R326" s="1006"/>
      <c r="S326" s="1006"/>
      <c r="T326" s="1007"/>
      <c r="U326" s="1086" t="s">
        <v>3327</v>
      </c>
      <c r="V326" s="1087" t="s">
        <v>3324</v>
      </c>
      <c r="W326" s="1087" t="s">
        <v>1936</v>
      </c>
      <c r="X326" s="1088" t="s">
        <v>2363</v>
      </c>
      <c r="Y326" s="1089" t="s">
        <v>1964</v>
      </c>
      <c r="Z326" s="1090" t="s">
        <v>3328</v>
      </c>
      <c r="AA326" s="1091">
        <v>0</v>
      </c>
      <c r="AB326" s="1092">
        <v>1</v>
      </c>
      <c r="AC326" s="1092" t="s">
        <v>1971</v>
      </c>
      <c r="AD326" s="1092" t="s">
        <v>1971</v>
      </c>
      <c r="AE326" s="1092">
        <v>0</v>
      </c>
      <c r="AF326" s="1092" t="s">
        <v>1971</v>
      </c>
      <c r="AG326" s="1092" t="s">
        <v>1971</v>
      </c>
      <c r="AH326" s="1092" t="s">
        <v>1971</v>
      </c>
      <c r="AI326" s="1093">
        <f t="shared" si="4"/>
        <v>1</v>
      </c>
      <c r="AJ326" s="1094" t="s">
        <v>988</v>
      </c>
      <c r="AK326" s="1094" t="s">
        <v>964</v>
      </c>
      <c r="AL326" s="1094" t="s">
        <v>965</v>
      </c>
      <c r="AM326" s="1095" t="s">
        <v>1031</v>
      </c>
      <c r="AN326" s="1006" t="s">
        <v>1039</v>
      </c>
      <c r="AO326" s="1006" t="s">
        <v>3329</v>
      </c>
      <c r="AP326" s="1309">
        <v>2</v>
      </c>
      <c r="AQ326" s="1064" t="s">
        <v>966</v>
      </c>
      <c r="AR326" s="1097" t="s">
        <v>1964</v>
      </c>
      <c r="AS326" s="1098"/>
      <c r="AT326" s="1088"/>
      <c r="AU326" s="1088"/>
      <c r="AV326" s="1088"/>
      <c r="AW326" s="1099"/>
      <c r="AX326" s="1100"/>
      <c r="AY326" s="1063"/>
      <c r="AZ326" s="1064"/>
      <c r="BA326" s="1064"/>
      <c r="BB326" s="1064"/>
      <c r="BC326" s="1064"/>
      <c r="BD326" s="1064"/>
      <c r="BE326" s="1064"/>
      <c r="BF326" s="1064"/>
      <c r="BG326" s="1064"/>
      <c r="BH326" s="1064"/>
      <c r="BI326" s="1063" t="s">
        <v>4815</v>
      </c>
      <c r="BJ326" s="1064" t="s">
        <v>4815</v>
      </c>
      <c r="BK326" s="1064" t="s">
        <v>4815</v>
      </c>
      <c r="BL326" s="1064" t="s">
        <v>4815</v>
      </c>
      <c r="BM326" s="1064" t="s">
        <v>4815</v>
      </c>
      <c r="BN326" s="1063"/>
      <c r="BO326" s="1064"/>
      <c r="BP326" s="1064"/>
      <c r="BQ326" s="1064"/>
      <c r="BR326" s="1064"/>
      <c r="BS326" s="1103"/>
      <c r="BT326" s="1064"/>
      <c r="BU326" s="1064"/>
      <c r="BV326" s="1064"/>
      <c r="BW326" s="1104"/>
      <c r="BX326" s="1103"/>
      <c r="BY326" s="1064"/>
      <c r="BZ326" s="1064"/>
      <c r="CA326" s="1064"/>
      <c r="CB326" s="1104"/>
      <c r="CC326" s="1105"/>
      <c r="CD326" s="1106" t="s">
        <v>961</v>
      </c>
      <c r="CE326" s="1107" t="s">
        <v>961</v>
      </c>
      <c r="CF326" s="1107" t="s">
        <v>961</v>
      </c>
      <c r="CG326" s="1107" t="s">
        <v>961</v>
      </c>
      <c r="CH326" s="1108" t="s">
        <v>961</v>
      </c>
      <c r="CI326" s="1063" t="s">
        <v>1971</v>
      </c>
      <c r="CJ326" s="1064" t="s">
        <v>1971</v>
      </c>
      <c r="CK326" s="1064" t="s">
        <v>1971</v>
      </c>
      <c r="CL326" s="1064" t="s">
        <v>1971</v>
      </c>
      <c r="CM326" s="1105" t="s">
        <v>1971</v>
      </c>
      <c r="CN326" s="1063" t="s">
        <v>1971</v>
      </c>
      <c r="CO326" s="1064" t="s">
        <v>1971</v>
      </c>
      <c r="CP326" s="1064" t="s">
        <v>1971</v>
      </c>
      <c r="CQ326" s="1064" t="s">
        <v>1971</v>
      </c>
      <c r="CR326" s="1105" t="s">
        <v>1971</v>
      </c>
      <c r="CS326" s="1063" t="s">
        <v>1971</v>
      </c>
      <c r="CT326" s="1064" t="s">
        <v>1971</v>
      </c>
      <c r="CU326" s="1064" t="s">
        <v>1971</v>
      </c>
      <c r="CV326" s="1064" t="s">
        <v>1971</v>
      </c>
      <c r="CW326" s="1105" t="s">
        <v>1971</v>
      </c>
      <c r="CX326" s="1063" t="s">
        <v>1971</v>
      </c>
      <c r="CY326" s="1064" t="s">
        <v>1971</v>
      </c>
      <c r="CZ326" s="1064" t="s">
        <v>1971</v>
      </c>
      <c r="DA326" s="1064" t="s">
        <v>1971</v>
      </c>
      <c r="DB326" s="1105" t="s">
        <v>1971</v>
      </c>
      <c r="DC326" s="1064" t="s">
        <v>1971</v>
      </c>
      <c r="DD326" s="1064" t="s">
        <v>1971</v>
      </c>
      <c r="DE326" s="1064" t="s">
        <v>1971</v>
      </c>
      <c r="DF326" s="1064" t="s">
        <v>1971</v>
      </c>
      <c r="DG326" s="1105" t="s">
        <v>1971</v>
      </c>
      <c r="DH326" s="1063" t="s">
        <v>1971</v>
      </c>
      <c r="DI326" s="1064" t="s">
        <v>1971</v>
      </c>
      <c r="DJ326" s="1064" t="s">
        <v>1971</v>
      </c>
      <c r="DK326" s="1064" t="s">
        <v>1971</v>
      </c>
      <c r="DL326" s="1105" t="s">
        <v>1971</v>
      </c>
      <c r="DM326" s="1109" t="s">
        <v>1971</v>
      </c>
      <c r="DN326" s="1110" t="s">
        <v>1971</v>
      </c>
      <c r="DO326" s="1110" t="s">
        <v>1971</v>
      </c>
      <c r="DP326" s="1111" t="s">
        <v>1971</v>
      </c>
      <c r="DQ326" s="1110" t="s">
        <v>1971</v>
      </c>
      <c r="DR326" s="1110" t="s">
        <v>1971</v>
      </c>
      <c r="DS326" s="1110" t="s">
        <v>1971</v>
      </c>
      <c r="DT326" s="1111" t="s">
        <v>1971</v>
      </c>
      <c r="DU326" s="1107" t="s">
        <v>1971</v>
      </c>
      <c r="DV326" s="1112">
        <v>1</v>
      </c>
      <c r="DW326" s="1113" t="s">
        <v>1971</v>
      </c>
    </row>
    <row r="327" spans="1:127" s="390" customFormat="1" ht="15.75" customHeight="1">
      <c r="A327" s="1085" t="s">
        <v>1036</v>
      </c>
      <c r="B327" s="1045">
        <v>318</v>
      </c>
      <c r="C327" s="1006"/>
      <c r="D327" s="1006"/>
      <c r="E327" s="1006"/>
      <c r="F327" s="1006"/>
      <c r="G327" s="1006"/>
      <c r="H327" s="1006"/>
      <c r="I327" s="1006"/>
      <c r="J327" s="1006"/>
      <c r="K327" s="1006"/>
      <c r="L327" s="1006"/>
      <c r="M327" s="1045"/>
      <c r="N327" s="1006"/>
      <c r="O327" s="1006"/>
      <c r="P327" s="1006"/>
      <c r="Q327" s="1006"/>
      <c r="R327" s="1006"/>
      <c r="S327" s="1006"/>
      <c r="T327" s="1007"/>
      <c r="U327" s="1086" t="s">
        <v>3330</v>
      </c>
      <c r="V327" s="1087" t="s">
        <v>3324</v>
      </c>
      <c r="W327" s="1087" t="s">
        <v>1936</v>
      </c>
      <c r="X327" s="1088" t="s">
        <v>2368</v>
      </c>
      <c r="Y327" s="1089" t="s">
        <v>3331</v>
      </c>
      <c r="Z327" s="1090" t="s">
        <v>3332</v>
      </c>
      <c r="AA327" s="1091">
        <v>0</v>
      </c>
      <c r="AB327" s="1092">
        <v>1</v>
      </c>
      <c r="AC327" s="1092" t="s">
        <v>1971</v>
      </c>
      <c r="AD327" s="1092" t="s">
        <v>1971</v>
      </c>
      <c r="AE327" s="1092">
        <v>0</v>
      </c>
      <c r="AF327" s="1092" t="s">
        <v>1971</v>
      </c>
      <c r="AG327" s="1092" t="s">
        <v>1971</v>
      </c>
      <c r="AH327" s="1092" t="s">
        <v>1971</v>
      </c>
      <c r="AI327" s="1093">
        <f t="shared" si="4"/>
        <v>1</v>
      </c>
      <c r="AJ327" s="1094" t="s">
        <v>963</v>
      </c>
      <c r="AK327" s="1094" t="s">
        <v>1971</v>
      </c>
      <c r="AL327" s="1094" t="s">
        <v>1971</v>
      </c>
      <c r="AM327" s="1095" t="s">
        <v>2371</v>
      </c>
      <c r="AN327" s="1006" t="s">
        <v>293</v>
      </c>
      <c r="AO327" s="1006" t="s">
        <v>1061</v>
      </c>
      <c r="AP327" s="1309">
        <v>1</v>
      </c>
      <c r="AQ327" s="1064" t="s">
        <v>966</v>
      </c>
      <c r="AR327" s="1097" t="s">
        <v>1971</v>
      </c>
      <c r="AS327" s="1098"/>
      <c r="AT327" s="1088"/>
      <c r="AU327" s="1088"/>
      <c r="AV327" s="1088"/>
      <c r="AW327" s="1099"/>
      <c r="AX327" s="1100"/>
      <c r="AY327" s="1063"/>
      <c r="AZ327" s="1064"/>
      <c r="BA327" s="1064"/>
      <c r="BB327" s="1064"/>
      <c r="BC327" s="1064"/>
      <c r="BD327" s="1064"/>
      <c r="BE327" s="1064"/>
      <c r="BF327" s="1064"/>
      <c r="BG327" s="1064"/>
      <c r="BH327" s="1064"/>
      <c r="BI327" s="1394"/>
      <c r="BJ327" s="1343"/>
      <c r="BK327" s="1343"/>
      <c r="BL327" s="1343"/>
      <c r="BM327" s="1343"/>
      <c r="BN327" s="1063"/>
      <c r="BO327" s="1064"/>
      <c r="BP327" s="1064"/>
      <c r="BQ327" s="1064"/>
      <c r="BR327" s="1064"/>
      <c r="BS327" s="1103"/>
      <c r="BT327" s="1064"/>
      <c r="BU327" s="1064"/>
      <c r="BV327" s="1064"/>
      <c r="BW327" s="1104"/>
      <c r="BX327" s="1103"/>
      <c r="BY327" s="1064"/>
      <c r="BZ327" s="1064"/>
      <c r="CA327" s="1064"/>
      <c r="CB327" s="1104"/>
      <c r="CC327" s="1105"/>
      <c r="CD327" s="1351"/>
      <c r="CE327" s="1352"/>
      <c r="CF327" s="1352"/>
      <c r="CG327" s="1352"/>
      <c r="CH327" s="1414"/>
      <c r="CI327" s="1394"/>
      <c r="CJ327" s="1343"/>
      <c r="CK327" s="1343"/>
      <c r="CL327" s="1343"/>
      <c r="CM327" s="1344"/>
      <c r="CN327" s="1394"/>
      <c r="CO327" s="1343"/>
      <c r="CP327" s="1343"/>
      <c r="CQ327" s="1343"/>
      <c r="CR327" s="1344"/>
      <c r="CS327" s="1394"/>
      <c r="CT327" s="1343"/>
      <c r="CU327" s="1343"/>
      <c r="CV327" s="1343"/>
      <c r="CW327" s="1344"/>
      <c r="CX327" s="1394"/>
      <c r="CY327" s="1343"/>
      <c r="CZ327" s="1343"/>
      <c r="DA327" s="1343"/>
      <c r="DB327" s="1344"/>
      <c r="DC327" s="1343"/>
      <c r="DD327" s="1343"/>
      <c r="DE327" s="1343"/>
      <c r="DF327" s="1343"/>
      <c r="DG327" s="1344"/>
      <c r="DH327" s="1394"/>
      <c r="DI327" s="1343"/>
      <c r="DJ327" s="1343"/>
      <c r="DK327" s="1343"/>
      <c r="DL327" s="1344"/>
      <c r="DM327" s="1775"/>
      <c r="DN327" s="1776"/>
      <c r="DO327" s="1776"/>
      <c r="DP327" s="1777"/>
      <c r="DQ327" s="1776"/>
      <c r="DR327" s="1776"/>
      <c r="DS327" s="1776"/>
      <c r="DT327" s="1777"/>
      <c r="DU327" s="1352"/>
      <c r="DV327" s="1696"/>
      <c r="DW327" s="1778"/>
    </row>
    <row r="328" spans="1:127" s="390" customFormat="1" ht="15.75" customHeight="1">
      <c r="A328" s="1085" t="s">
        <v>1036</v>
      </c>
      <c r="B328" s="1045">
        <v>319</v>
      </c>
      <c r="C328" s="1006"/>
      <c r="D328" s="1006"/>
      <c r="E328" s="1006"/>
      <c r="F328" s="1006"/>
      <c r="G328" s="1006"/>
      <c r="H328" s="1006"/>
      <c r="I328" s="1006"/>
      <c r="J328" s="1006"/>
      <c r="K328" s="1006"/>
      <c r="L328" s="1006"/>
      <c r="M328" s="1045"/>
      <c r="N328" s="1006"/>
      <c r="O328" s="1006"/>
      <c r="P328" s="1006"/>
      <c r="Q328" s="1006"/>
      <c r="R328" s="1006"/>
      <c r="S328" s="1006"/>
      <c r="T328" s="1007"/>
      <c r="U328" s="1086" t="s">
        <v>3333</v>
      </c>
      <c r="V328" s="1087" t="s">
        <v>3334</v>
      </c>
      <c r="W328" s="1087" t="s">
        <v>1927</v>
      </c>
      <c r="X328" s="1088" t="s">
        <v>2375</v>
      </c>
      <c r="Y328" s="1089" t="s">
        <v>3335</v>
      </c>
      <c r="Z328" s="1090" t="s">
        <v>3336</v>
      </c>
      <c r="AA328" s="1091">
        <v>0</v>
      </c>
      <c r="AB328" s="1092">
        <v>0</v>
      </c>
      <c r="AC328" s="1092" t="s">
        <v>1971</v>
      </c>
      <c r="AD328" s="1092" t="s">
        <v>1971</v>
      </c>
      <c r="AE328" s="1092">
        <v>1</v>
      </c>
      <c r="AF328" s="1092" t="s">
        <v>1971</v>
      </c>
      <c r="AG328" s="1092" t="s">
        <v>1971</v>
      </c>
      <c r="AH328" s="1092" t="s">
        <v>1971</v>
      </c>
      <c r="AI328" s="1093">
        <f t="shared" si="4"/>
        <v>1</v>
      </c>
      <c r="AJ328" s="1094" t="s">
        <v>984</v>
      </c>
      <c r="AK328" s="1094" t="s">
        <v>964</v>
      </c>
      <c r="AL328" s="1094" t="s">
        <v>965</v>
      </c>
      <c r="AM328" s="1095" t="s">
        <v>2058</v>
      </c>
      <c r="AN328" s="1006" t="s">
        <v>991</v>
      </c>
      <c r="AO328" s="1006" t="s">
        <v>3337</v>
      </c>
      <c r="AP328" s="1309">
        <v>0</v>
      </c>
      <c r="AQ328" s="1064" t="s">
        <v>966</v>
      </c>
      <c r="AR328" s="1097" t="s">
        <v>1971</v>
      </c>
      <c r="AS328" s="1098"/>
      <c r="AT328" s="1088"/>
      <c r="AU328" s="1088"/>
      <c r="AV328" s="1088"/>
      <c r="AW328" s="1099"/>
      <c r="AX328" s="1100"/>
      <c r="AY328" s="1063"/>
      <c r="AZ328" s="1064"/>
      <c r="BA328" s="1064"/>
      <c r="BB328" s="1064"/>
      <c r="BC328" s="1064"/>
      <c r="BD328" s="1064"/>
      <c r="BE328" s="1064"/>
      <c r="BF328" s="1064"/>
      <c r="BG328" s="1064"/>
      <c r="BH328" s="1064"/>
      <c r="BI328" s="1394"/>
      <c r="BJ328" s="1343"/>
      <c r="BK328" s="1343"/>
      <c r="BL328" s="1343"/>
      <c r="BM328" s="1343"/>
      <c r="BN328" s="1063"/>
      <c r="BO328" s="1064"/>
      <c r="BP328" s="1064"/>
      <c r="BQ328" s="1064"/>
      <c r="BR328" s="1064"/>
      <c r="BS328" s="1103"/>
      <c r="BT328" s="1064"/>
      <c r="BU328" s="1064"/>
      <c r="BV328" s="1064"/>
      <c r="BW328" s="1104"/>
      <c r="BX328" s="1103"/>
      <c r="BY328" s="1064"/>
      <c r="BZ328" s="1064"/>
      <c r="CA328" s="1064"/>
      <c r="CB328" s="1104"/>
      <c r="CC328" s="1105"/>
      <c r="CD328" s="1351"/>
      <c r="CE328" s="1352"/>
      <c r="CF328" s="1352"/>
      <c r="CG328" s="1352"/>
      <c r="CH328" s="1414"/>
      <c r="CI328" s="1394"/>
      <c r="CJ328" s="1343"/>
      <c r="CK328" s="1343"/>
      <c r="CL328" s="1343"/>
      <c r="CM328" s="1344"/>
      <c r="CN328" s="1394"/>
      <c r="CO328" s="1343"/>
      <c r="CP328" s="1343"/>
      <c r="CQ328" s="1343"/>
      <c r="CR328" s="1344"/>
      <c r="CS328" s="1394"/>
      <c r="CT328" s="1343"/>
      <c r="CU328" s="1343"/>
      <c r="CV328" s="1343"/>
      <c r="CW328" s="1344"/>
      <c r="CX328" s="1394"/>
      <c r="CY328" s="1343"/>
      <c r="CZ328" s="1343"/>
      <c r="DA328" s="1343"/>
      <c r="DB328" s="1344"/>
      <c r="DC328" s="1343"/>
      <c r="DD328" s="1343"/>
      <c r="DE328" s="1343"/>
      <c r="DF328" s="1343"/>
      <c r="DG328" s="1344"/>
      <c r="DH328" s="1394"/>
      <c r="DI328" s="1343"/>
      <c r="DJ328" s="1343"/>
      <c r="DK328" s="1343"/>
      <c r="DL328" s="1344"/>
      <c r="DM328" s="1775"/>
      <c r="DN328" s="1776"/>
      <c r="DO328" s="1776"/>
      <c r="DP328" s="1777"/>
      <c r="DQ328" s="1776"/>
      <c r="DR328" s="1776"/>
      <c r="DS328" s="1776"/>
      <c r="DT328" s="1777"/>
      <c r="DU328" s="1352"/>
      <c r="DV328" s="1696"/>
      <c r="DW328" s="1778"/>
    </row>
    <row r="329" spans="1:127" s="390" customFormat="1" ht="15.75" customHeight="1">
      <c r="A329" s="1085" t="s">
        <v>1036</v>
      </c>
      <c r="B329" s="1045">
        <v>320</v>
      </c>
      <c r="C329" s="1006"/>
      <c r="D329" s="1006"/>
      <c r="E329" s="1006"/>
      <c r="F329" s="1006"/>
      <c r="G329" s="1006"/>
      <c r="H329" s="1006"/>
      <c r="I329" s="1006"/>
      <c r="J329" s="1006"/>
      <c r="K329" s="1006"/>
      <c r="L329" s="1006"/>
      <c r="M329" s="1045"/>
      <c r="N329" s="1006"/>
      <c r="O329" s="1006"/>
      <c r="P329" s="1006"/>
      <c r="Q329" s="1006"/>
      <c r="R329" s="1006"/>
      <c r="S329" s="1006"/>
      <c r="T329" s="1007"/>
      <c r="U329" s="1086" t="s">
        <v>3338</v>
      </c>
      <c r="V329" s="1087" t="s">
        <v>3334</v>
      </c>
      <c r="W329" s="1087" t="s">
        <v>1936</v>
      </c>
      <c r="X329" s="1088" t="s">
        <v>2379</v>
      </c>
      <c r="Y329" s="1089" t="s">
        <v>3339</v>
      </c>
      <c r="Z329" s="1090" t="s">
        <v>3340</v>
      </c>
      <c r="AA329" s="1091">
        <v>0</v>
      </c>
      <c r="AB329" s="1092">
        <v>0</v>
      </c>
      <c r="AC329" s="1092" t="s">
        <v>1971</v>
      </c>
      <c r="AD329" s="1092" t="s">
        <v>1971</v>
      </c>
      <c r="AE329" s="1092">
        <v>1</v>
      </c>
      <c r="AF329" s="1092" t="s">
        <v>1971</v>
      </c>
      <c r="AG329" s="1092" t="s">
        <v>1971</v>
      </c>
      <c r="AH329" s="1092" t="s">
        <v>1971</v>
      </c>
      <c r="AI329" s="1093">
        <f t="shared" si="4"/>
        <v>1</v>
      </c>
      <c r="AJ329" s="1094" t="s">
        <v>984</v>
      </c>
      <c r="AK329" s="1094" t="s">
        <v>964</v>
      </c>
      <c r="AL329" s="1094" t="s">
        <v>965</v>
      </c>
      <c r="AM329" s="1095" t="s">
        <v>2058</v>
      </c>
      <c r="AN329" s="1006" t="s">
        <v>293</v>
      </c>
      <c r="AO329" s="1006" t="s">
        <v>1061</v>
      </c>
      <c r="AP329" s="1309">
        <v>1</v>
      </c>
      <c r="AQ329" s="1064" t="s">
        <v>966</v>
      </c>
      <c r="AR329" s="1097" t="s">
        <v>1971</v>
      </c>
      <c r="AS329" s="1098"/>
      <c r="AT329" s="1088"/>
      <c r="AU329" s="1088"/>
      <c r="AV329" s="1088"/>
      <c r="AW329" s="1099"/>
      <c r="AX329" s="1100"/>
      <c r="AY329" s="1063"/>
      <c r="AZ329" s="1064"/>
      <c r="BA329" s="1064"/>
      <c r="BB329" s="1064"/>
      <c r="BC329" s="1064"/>
      <c r="BD329" s="1064"/>
      <c r="BE329" s="1064"/>
      <c r="BF329" s="1064"/>
      <c r="BG329" s="1064"/>
      <c r="BH329" s="1064"/>
      <c r="BI329" s="1394"/>
      <c r="BJ329" s="1343"/>
      <c r="BK329" s="1343"/>
      <c r="BL329" s="1343"/>
      <c r="BM329" s="1343"/>
      <c r="BN329" s="1063"/>
      <c r="BO329" s="1064"/>
      <c r="BP329" s="1064"/>
      <c r="BQ329" s="1064"/>
      <c r="BR329" s="1064"/>
      <c r="BS329" s="1103"/>
      <c r="BT329" s="1064"/>
      <c r="BU329" s="1064"/>
      <c r="BV329" s="1064"/>
      <c r="BW329" s="1104"/>
      <c r="BX329" s="1103"/>
      <c r="BY329" s="1064"/>
      <c r="BZ329" s="1064"/>
      <c r="CA329" s="1064"/>
      <c r="CB329" s="1104"/>
      <c r="CC329" s="1105"/>
      <c r="CD329" s="1351"/>
      <c r="CE329" s="1352"/>
      <c r="CF329" s="1352"/>
      <c r="CG329" s="1352"/>
      <c r="CH329" s="1414"/>
      <c r="CI329" s="1394"/>
      <c r="CJ329" s="1343"/>
      <c r="CK329" s="1343"/>
      <c r="CL329" s="1343"/>
      <c r="CM329" s="1344"/>
      <c r="CN329" s="1394"/>
      <c r="CO329" s="1343"/>
      <c r="CP329" s="1343"/>
      <c r="CQ329" s="1343"/>
      <c r="CR329" s="1344"/>
      <c r="CS329" s="1394"/>
      <c r="CT329" s="1343"/>
      <c r="CU329" s="1343"/>
      <c r="CV329" s="1343"/>
      <c r="CW329" s="1344"/>
      <c r="CX329" s="1394"/>
      <c r="CY329" s="1343"/>
      <c r="CZ329" s="1343"/>
      <c r="DA329" s="1343"/>
      <c r="DB329" s="1344"/>
      <c r="DC329" s="1343"/>
      <c r="DD329" s="1343"/>
      <c r="DE329" s="1343"/>
      <c r="DF329" s="1343"/>
      <c r="DG329" s="1344"/>
      <c r="DH329" s="1394"/>
      <c r="DI329" s="1343"/>
      <c r="DJ329" s="1343"/>
      <c r="DK329" s="1343"/>
      <c r="DL329" s="1344"/>
      <c r="DM329" s="1775"/>
      <c r="DN329" s="1776"/>
      <c r="DO329" s="1776"/>
      <c r="DP329" s="1777"/>
      <c r="DQ329" s="1776"/>
      <c r="DR329" s="1776"/>
      <c r="DS329" s="1776"/>
      <c r="DT329" s="1777"/>
      <c r="DU329" s="1352"/>
      <c r="DV329" s="1696"/>
      <c r="DW329" s="1778"/>
    </row>
    <row r="330" spans="1:127" s="390" customFormat="1" ht="15.75" customHeight="1">
      <c r="A330" s="1085" t="s">
        <v>1036</v>
      </c>
      <c r="B330" s="1045">
        <v>321</v>
      </c>
      <c r="C330" s="1006"/>
      <c r="D330" s="1006"/>
      <c r="E330" s="1006"/>
      <c r="F330" s="1006"/>
      <c r="G330" s="1006"/>
      <c r="H330" s="1006"/>
      <c r="I330" s="1006"/>
      <c r="J330" s="1006"/>
      <c r="K330" s="1006"/>
      <c r="L330" s="1006"/>
      <c r="M330" s="1045"/>
      <c r="N330" s="1006"/>
      <c r="O330" s="1006"/>
      <c r="P330" s="1006"/>
      <c r="Q330" s="1006"/>
      <c r="R330" s="1006"/>
      <c r="S330" s="1006"/>
      <c r="T330" s="1007"/>
      <c r="U330" s="1086" t="s">
        <v>3341</v>
      </c>
      <c r="V330" s="1087" t="s">
        <v>3334</v>
      </c>
      <c r="W330" s="1087" t="s">
        <v>1920</v>
      </c>
      <c r="X330" s="1088" t="s">
        <v>2381</v>
      </c>
      <c r="Y330" s="1089" t="s">
        <v>3342</v>
      </c>
      <c r="Z330" s="1090" t="s">
        <v>3343</v>
      </c>
      <c r="AA330" s="1091">
        <v>8.1000000000000003E-2</v>
      </c>
      <c r="AB330" s="1092">
        <v>0.91900000000000004</v>
      </c>
      <c r="AC330" s="1092" t="s">
        <v>1971</v>
      </c>
      <c r="AD330" s="1092" t="s">
        <v>1971</v>
      </c>
      <c r="AE330" s="1092">
        <v>0</v>
      </c>
      <c r="AF330" s="1092" t="s">
        <v>1971</v>
      </c>
      <c r="AG330" s="1092" t="s">
        <v>1971</v>
      </c>
      <c r="AH330" s="1092" t="s">
        <v>1971</v>
      </c>
      <c r="AI330" s="1093">
        <f t="shared" ref="AI330:AI393" si="5">SUM(AA330:AH330)</f>
        <v>1</v>
      </c>
      <c r="AJ330" s="1094" t="s">
        <v>988</v>
      </c>
      <c r="AK330" s="1094" t="s">
        <v>964</v>
      </c>
      <c r="AL330" s="1094" t="s">
        <v>965</v>
      </c>
      <c r="AM330" s="1095" t="s">
        <v>2423</v>
      </c>
      <c r="AN330" s="1006" t="s">
        <v>991</v>
      </c>
      <c r="AO330" s="1006" t="s">
        <v>2424</v>
      </c>
      <c r="AP330" s="1309">
        <v>0</v>
      </c>
      <c r="AQ330" s="1064" t="s">
        <v>966</v>
      </c>
      <c r="AR330" s="1097" t="s">
        <v>1971</v>
      </c>
      <c r="AS330" s="1098"/>
      <c r="AT330" s="1088"/>
      <c r="AU330" s="1088"/>
      <c r="AV330" s="1088"/>
      <c r="AW330" s="1099"/>
      <c r="AX330" s="1100"/>
      <c r="AY330" s="1063"/>
      <c r="AZ330" s="1064"/>
      <c r="BA330" s="1064"/>
      <c r="BB330" s="1064"/>
      <c r="BC330" s="1064"/>
      <c r="BD330" s="1064"/>
      <c r="BE330" s="1064"/>
      <c r="BF330" s="1064"/>
      <c r="BG330" s="1064"/>
      <c r="BH330" s="1064"/>
      <c r="BI330" s="1394"/>
      <c r="BJ330" s="1343"/>
      <c r="BK330" s="1343"/>
      <c r="BL330" s="1343"/>
      <c r="BM330" s="1343"/>
      <c r="BN330" s="1063"/>
      <c r="BO330" s="1064"/>
      <c r="BP330" s="1064"/>
      <c r="BQ330" s="1064"/>
      <c r="BR330" s="1064"/>
      <c r="BS330" s="1103"/>
      <c r="BT330" s="1064"/>
      <c r="BU330" s="1064"/>
      <c r="BV330" s="1064"/>
      <c r="BW330" s="1104"/>
      <c r="BX330" s="1103"/>
      <c r="BY330" s="1064"/>
      <c r="BZ330" s="1064"/>
      <c r="CA330" s="1064"/>
      <c r="CB330" s="1104"/>
      <c r="CC330" s="1105"/>
      <c r="CD330" s="1351"/>
      <c r="CE330" s="1352"/>
      <c r="CF330" s="1352"/>
      <c r="CG330" s="1352"/>
      <c r="CH330" s="1414"/>
      <c r="CI330" s="1394"/>
      <c r="CJ330" s="1343"/>
      <c r="CK330" s="1343"/>
      <c r="CL330" s="1343"/>
      <c r="CM330" s="1344"/>
      <c r="CN330" s="1394"/>
      <c r="CO330" s="1343"/>
      <c r="CP330" s="1343"/>
      <c r="CQ330" s="1343"/>
      <c r="CR330" s="1344"/>
      <c r="CS330" s="1394"/>
      <c r="CT330" s="1343"/>
      <c r="CU330" s="1343"/>
      <c r="CV330" s="1343"/>
      <c r="CW330" s="1344"/>
      <c r="CX330" s="1394"/>
      <c r="CY330" s="1343"/>
      <c r="CZ330" s="1343"/>
      <c r="DA330" s="1343"/>
      <c r="DB330" s="1344"/>
      <c r="DC330" s="1343"/>
      <c r="DD330" s="1343"/>
      <c r="DE330" s="1343"/>
      <c r="DF330" s="1343"/>
      <c r="DG330" s="1344"/>
      <c r="DH330" s="1394"/>
      <c r="DI330" s="1343"/>
      <c r="DJ330" s="1343"/>
      <c r="DK330" s="1343"/>
      <c r="DL330" s="1344"/>
      <c r="DM330" s="1775"/>
      <c r="DN330" s="1776"/>
      <c r="DO330" s="1776"/>
      <c r="DP330" s="1777"/>
      <c r="DQ330" s="1776"/>
      <c r="DR330" s="1776"/>
      <c r="DS330" s="1776"/>
      <c r="DT330" s="1777"/>
      <c r="DU330" s="1352"/>
      <c r="DV330" s="1696"/>
      <c r="DW330" s="1778"/>
    </row>
    <row r="331" spans="1:127" s="390" customFormat="1" ht="15.75" customHeight="1">
      <c r="A331" s="1085" t="s">
        <v>1036</v>
      </c>
      <c r="B331" s="1045">
        <v>322</v>
      </c>
      <c r="C331" s="1006"/>
      <c r="D331" s="1006"/>
      <c r="E331" s="1006"/>
      <c r="F331" s="1006"/>
      <c r="G331" s="1006"/>
      <c r="H331" s="1006"/>
      <c r="I331" s="1006"/>
      <c r="J331" s="1006"/>
      <c r="K331" s="1006"/>
      <c r="L331" s="1006"/>
      <c r="M331" s="1045"/>
      <c r="N331" s="1006"/>
      <c r="O331" s="1006"/>
      <c r="P331" s="1006"/>
      <c r="Q331" s="1006"/>
      <c r="R331" s="1006"/>
      <c r="S331" s="1006"/>
      <c r="T331" s="1007"/>
      <c r="U331" s="1086" t="s">
        <v>3344</v>
      </c>
      <c r="V331" s="1087" t="s">
        <v>3334</v>
      </c>
      <c r="W331" s="1087" t="s">
        <v>1936</v>
      </c>
      <c r="X331" s="1088" t="s">
        <v>2385</v>
      </c>
      <c r="Y331" s="1089" t="s">
        <v>658</v>
      </c>
      <c r="Z331" s="1090" t="s">
        <v>3345</v>
      </c>
      <c r="AA331" s="1091">
        <v>0</v>
      </c>
      <c r="AB331" s="1092">
        <v>0</v>
      </c>
      <c r="AC331" s="1092" t="s">
        <v>1971</v>
      </c>
      <c r="AD331" s="1092" t="s">
        <v>1971</v>
      </c>
      <c r="AE331" s="1092">
        <v>1</v>
      </c>
      <c r="AF331" s="1092" t="s">
        <v>1971</v>
      </c>
      <c r="AG331" s="1092" t="s">
        <v>1971</v>
      </c>
      <c r="AH331" s="1092" t="s">
        <v>1971</v>
      </c>
      <c r="AI331" s="1093">
        <f t="shared" si="5"/>
        <v>1</v>
      </c>
      <c r="AJ331" s="1094" t="s">
        <v>963</v>
      </c>
      <c r="AK331" s="1094" t="s">
        <v>1971</v>
      </c>
      <c r="AL331" s="1094" t="s">
        <v>1971</v>
      </c>
      <c r="AM331" s="1095" t="s">
        <v>2058</v>
      </c>
      <c r="AN331" s="1006" t="s">
        <v>293</v>
      </c>
      <c r="AO331" s="1006" t="s">
        <v>4791</v>
      </c>
      <c r="AP331" s="1296">
        <v>1</v>
      </c>
      <c r="AQ331" s="1064" t="s">
        <v>966</v>
      </c>
      <c r="AR331" s="1097" t="s">
        <v>658</v>
      </c>
      <c r="AS331" s="1098"/>
      <c r="AT331" s="1088"/>
      <c r="AU331" s="1088"/>
      <c r="AV331" s="1088"/>
      <c r="AW331" s="1099"/>
      <c r="AX331" s="1100"/>
      <c r="AY331" s="1063"/>
      <c r="AZ331" s="1064"/>
      <c r="BA331" s="1064"/>
      <c r="BB331" s="1064"/>
      <c r="BC331" s="1064"/>
      <c r="BD331" s="1064"/>
      <c r="BE331" s="1064"/>
      <c r="BF331" s="1064"/>
      <c r="BG331" s="1064"/>
      <c r="BH331" s="1064"/>
      <c r="BI331" s="1063" t="s">
        <v>4848</v>
      </c>
      <c r="BJ331" s="1064" t="s">
        <v>4849</v>
      </c>
      <c r="BK331" s="1064" t="s">
        <v>4850</v>
      </c>
      <c r="BL331" s="1064" t="s">
        <v>4851</v>
      </c>
      <c r="BM331" s="1064" t="s">
        <v>4852</v>
      </c>
      <c r="BN331" s="1063"/>
      <c r="BO331" s="1064"/>
      <c r="BP331" s="1064"/>
      <c r="BQ331" s="1064"/>
      <c r="BR331" s="1064"/>
      <c r="BS331" s="1103"/>
      <c r="BT331" s="1064"/>
      <c r="BU331" s="1064"/>
      <c r="BV331" s="1064"/>
      <c r="BW331" s="1104"/>
      <c r="BX331" s="1103"/>
      <c r="BY331" s="1064"/>
      <c r="BZ331" s="1064"/>
      <c r="CA331" s="1064"/>
      <c r="CB331" s="1104"/>
      <c r="CC331" s="1105"/>
      <c r="CD331" s="1106" t="s">
        <v>1971</v>
      </c>
      <c r="CE331" s="1107" t="s">
        <v>1971</v>
      </c>
      <c r="CF331" s="1107" t="s">
        <v>1971</v>
      </c>
      <c r="CG331" s="1107" t="s">
        <v>1971</v>
      </c>
      <c r="CH331" s="1108" t="s">
        <v>1971</v>
      </c>
      <c r="CI331" s="1063" t="s">
        <v>1971</v>
      </c>
      <c r="CJ331" s="1064" t="s">
        <v>1971</v>
      </c>
      <c r="CK331" s="1064" t="s">
        <v>1971</v>
      </c>
      <c r="CL331" s="1064" t="s">
        <v>1971</v>
      </c>
      <c r="CM331" s="1105" t="s">
        <v>1971</v>
      </c>
      <c r="CN331" s="1063" t="s">
        <v>1971</v>
      </c>
      <c r="CO331" s="1064" t="s">
        <v>1971</v>
      </c>
      <c r="CP331" s="1064" t="s">
        <v>1971</v>
      </c>
      <c r="CQ331" s="1064" t="s">
        <v>1971</v>
      </c>
      <c r="CR331" s="1105" t="s">
        <v>1971</v>
      </c>
      <c r="CS331" s="1063" t="s">
        <v>1971</v>
      </c>
      <c r="CT331" s="1064" t="s">
        <v>1971</v>
      </c>
      <c r="CU331" s="1064" t="s">
        <v>1971</v>
      </c>
      <c r="CV331" s="1064" t="s">
        <v>1971</v>
      </c>
      <c r="CW331" s="1105" t="s">
        <v>1971</v>
      </c>
      <c r="CX331" s="1063" t="s">
        <v>1971</v>
      </c>
      <c r="CY331" s="1064" t="s">
        <v>1971</v>
      </c>
      <c r="CZ331" s="1064" t="s">
        <v>1971</v>
      </c>
      <c r="DA331" s="1064" t="s">
        <v>1971</v>
      </c>
      <c r="DB331" s="1105" t="s">
        <v>1971</v>
      </c>
      <c r="DC331" s="1064" t="s">
        <v>1971</v>
      </c>
      <c r="DD331" s="1064" t="s">
        <v>1971</v>
      </c>
      <c r="DE331" s="1064" t="s">
        <v>1971</v>
      </c>
      <c r="DF331" s="1064" t="s">
        <v>1971</v>
      </c>
      <c r="DG331" s="1105" t="s">
        <v>1971</v>
      </c>
      <c r="DH331" s="1063" t="s">
        <v>1971</v>
      </c>
      <c r="DI331" s="1064" t="s">
        <v>1971</v>
      </c>
      <c r="DJ331" s="1064" t="s">
        <v>1971</v>
      </c>
      <c r="DK331" s="1064" t="s">
        <v>1971</v>
      </c>
      <c r="DL331" s="1105" t="s">
        <v>1971</v>
      </c>
      <c r="DM331" s="1109" t="s">
        <v>1971</v>
      </c>
      <c r="DN331" s="1110" t="s">
        <v>1971</v>
      </c>
      <c r="DO331" s="1110" t="s">
        <v>1971</v>
      </c>
      <c r="DP331" s="1111" t="s">
        <v>1971</v>
      </c>
      <c r="DQ331" s="1110" t="s">
        <v>1971</v>
      </c>
      <c r="DR331" s="1110" t="s">
        <v>1971</v>
      </c>
      <c r="DS331" s="1110" t="s">
        <v>1971</v>
      </c>
      <c r="DT331" s="1111" t="s">
        <v>1971</v>
      </c>
      <c r="DU331" s="1107" t="s">
        <v>1971</v>
      </c>
      <c r="DV331" s="1112">
        <v>1</v>
      </c>
      <c r="DW331" s="1113" t="s">
        <v>1971</v>
      </c>
    </row>
    <row r="332" spans="1:127" s="390" customFormat="1" ht="15.75" customHeight="1">
      <c r="A332" s="1042" t="s">
        <v>1036</v>
      </c>
      <c r="B332" s="1043">
        <v>323</v>
      </c>
      <c r="C332" s="1131"/>
      <c r="D332" s="1131"/>
      <c r="E332" s="1131"/>
      <c r="F332" s="1131"/>
      <c r="G332" s="1131"/>
      <c r="H332" s="1131"/>
      <c r="I332" s="1131"/>
      <c r="J332" s="1131"/>
      <c r="K332" s="1131"/>
      <c r="L332" s="1131"/>
      <c r="M332" s="1043"/>
      <c r="N332" s="1131"/>
      <c r="O332" s="1131"/>
      <c r="P332" s="1131"/>
      <c r="Q332" s="1131"/>
      <c r="R332" s="1131"/>
      <c r="S332" s="1131"/>
      <c r="T332" s="1046"/>
      <c r="U332" s="1047" t="s">
        <v>3347</v>
      </c>
      <c r="V332" s="1048" t="s">
        <v>3348</v>
      </c>
      <c r="W332" s="1048" t="s">
        <v>1927</v>
      </c>
      <c r="X332" s="1049" t="s">
        <v>2401</v>
      </c>
      <c r="Y332" s="1050" t="s">
        <v>3349</v>
      </c>
      <c r="Z332" s="1051" t="s">
        <v>3350</v>
      </c>
      <c r="AA332" s="1052">
        <v>0</v>
      </c>
      <c r="AB332" s="1053">
        <v>1</v>
      </c>
      <c r="AC332" s="1053" t="s">
        <v>1971</v>
      </c>
      <c r="AD332" s="1053" t="s">
        <v>1971</v>
      </c>
      <c r="AE332" s="1053">
        <v>0</v>
      </c>
      <c r="AF332" s="1053" t="s">
        <v>1971</v>
      </c>
      <c r="AG332" s="1053" t="s">
        <v>1971</v>
      </c>
      <c r="AH332" s="1053" t="s">
        <v>1971</v>
      </c>
      <c r="AI332" s="1054">
        <f t="shared" si="5"/>
        <v>1</v>
      </c>
      <c r="AJ332" s="1055" t="s">
        <v>988</v>
      </c>
      <c r="AK332" s="1055" t="s">
        <v>964</v>
      </c>
      <c r="AL332" s="1055" t="s">
        <v>965</v>
      </c>
      <c r="AM332" s="1056" t="s">
        <v>629</v>
      </c>
      <c r="AN332" s="1050" t="s">
        <v>293</v>
      </c>
      <c r="AO332" s="1050" t="s">
        <v>4783</v>
      </c>
      <c r="AP332" s="1296">
        <v>1</v>
      </c>
      <c r="AQ332" s="821" t="s">
        <v>966</v>
      </c>
      <c r="AR332" s="1059" t="s">
        <v>629</v>
      </c>
      <c r="AS332" s="1060"/>
      <c r="AT332" s="1049"/>
      <c r="AU332" s="1049"/>
      <c r="AV332" s="1049"/>
      <c r="AW332" s="1061"/>
      <c r="AX332" s="1062"/>
      <c r="AY332" s="1067"/>
      <c r="AZ332" s="1068"/>
      <c r="BA332" s="1068"/>
      <c r="BB332" s="1068"/>
      <c r="BC332" s="1068"/>
      <c r="BD332" s="1068"/>
      <c r="BE332" s="1068"/>
      <c r="BF332" s="1068"/>
      <c r="BG332" s="1065"/>
      <c r="BH332" s="1065"/>
      <c r="BI332" s="1066">
        <v>1.8</v>
      </c>
      <c r="BJ332" s="1065">
        <v>4.2</v>
      </c>
      <c r="BK332" s="1065">
        <v>7.8</v>
      </c>
      <c r="BL332" s="1065">
        <v>11.4</v>
      </c>
      <c r="BM332" s="1065">
        <v>15</v>
      </c>
      <c r="BN332" s="1067"/>
      <c r="BO332" s="1068"/>
      <c r="BP332" s="1068"/>
      <c r="BQ332" s="1068"/>
      <c r="BR332" s="1068"/>
      <c r="BS332" s="1069"/>
      <c r="BT332" s="1068"/>
      <c r="BU332" s="1068"/>
      <c r="BV332" s="1068"/>
      <c r="BW332" s="1070"/>
      <c r="BX332" s="1069"/>
      <c r="BY332" s="1068"/>
      <c r="BZ332" s="1068"/>
      <c r="CA332" s="1068"/>
      <c r="CB332" s="1070"/>
      <c r="CC332" s="1071"/>
      <c r="CD332" s="1072" t="s">
        <v>961</v>
      </c>
      <c r="CE332" s="1073" t="s">
        <v>961</v>
      </c>
      <c r="CF332" s="1073" t="s">
        <v>961</v>
      </c>
      <c r="CG332" s="1073" t="s">
        <v>961</v>
      </c>
      <c r="CH332" s="1074" t="s">
        <v>961</v>
      </c>
      <c r="CI332" s="1077" t="s">
        <v>1971</v>
      </c>
      <c r="CJ332" s="1075" t="s">
        <v>1971</v>
      </c>
      <c r="CK332" s="1075" t="s">
        <v>1971</v>
      </c>
      <c r="CL332" s="1075" t="s">
        <v>1971</v>
      </c>
      <c r="CM332" s="1076" t="s">
        <v>1971</v>
      </c>
      <c r="CN332" s="1077">
        <v>-5</v>
      </c>
      <c r="CO332" s="1075">
        <v>-5</v>
      </c>
      <c r="CP332" s="1075">
        <v>-5</v>
      </c>
      <c r="CQ332" s="1075">
        <v>-5</v>
      </c>
      <c r="CR332" s="1076">
        <v>-5</v>
      </c>
      <c r="CS332" s="1067" t="s">
        <v>1971</v>
      </c>
      <c r="CT332" s="1068" t="s">
        <v>1971</v>
      </c>
      <c r="CU332" s="1068" t="s">
        <v>1971</v>
      </c>
      <c r="CV332" s="1068" t="s">
        <v>1971</v>
      </c>
      <c r="CW332" s="1071" t="s">
        <v>1971</v>
      </c>
      <c r="CX332" s="1067" t="s">
        <v>1971</v>
      </c>
      <c r="CY332" s="1068" t="s">
        <v>1971</v>
      </c>
      <c r="CZ332" s="1068" t="s">
        <v>1971</v>
      </c>
      <c r="DA332" s="1068" t="s">
        <v>1971</v>
      </c>
      <c r="DB332" s="1071" t="s">
        <v>1971</v>
      </c>
      <c r="DC332" s="1075">
        <v>6</v>
      </c>
      <c r="DD332" s="1075">
        <v>8.4</v>
      </c>
      <c r="DE332" s="1075">
        <v>12</v>
      </c>
      <c r="DF332" s="1075">
        <v>15.6</v>
      </c>
      <c r="DG332" s="1076">
        <v>19.2</v>
      </c>
      <c r="DH332" s="1077" t="s">
        <v>1971</v>
      </c>
      <c r="DI332" s="1068" t="s">
        <v>1971</v>
      </c>
      <c r="DJ332" s="1068" t="s">
        <v>1971</v>
      </c>
      <c r="DK332" s="1068" t="s">
        <v>1971</v>
      </c>
      <c r="DL332" s="1071" t="s">
        <v>1971</v>
      </c>
      <c r="DM332" s="1079">
        <v>-0.23499999999999999</v>
      </c>
      <c r="DN332" s="1080" t="s">
        <v>1971</v>
      </c>
      <c r="DO332" s="1080" t="s">
        <v>1971</v>
      </c>
      <c r="DP332" s="1081" t="s">
        <v>1971</v>
      </c>
      <c r="DQ332" s="1080">
        <v>0.19600000000000001</v>
      </c>
      <c r="DR332" s="1080" t="s">
        <v>1971</v>
      </c>
      <c r="DS332" s="1080" t="s">
        <v>1971</v>
      </c>
      <c r="DT332" s="1081" t="s">
        <v>1971</v>
      </c>
      <c r="DU332" s="1073" t="s">
        <v>1971</v>
      </c>
      <c r="DV332" s="1082">
        <v>1</v>
      </c>
      <c r="DW332" s="1083" t="s">
        <v>1971</v>
      </c>
    </row>
    <row r="333" spans="1:127" s="390" customFormat="1" ht="15.75" customHeight="1">
      <c r="A333" s="1042" t="s">
        <v>1036</v>
      </c>
      <c r="B333" s="1043">
        <v>324</v>
      </c>
      <c r="C333" s="1131"/>
      <c r="D333" s="1131"/>
      <c r="E333" s="1131"/>
      <c r="F333" s="1131"/>
      <c r="G333" s="1131"/>
      <c r="H333" s="1131"/>
      <c r="I333" s="1131"/>
      <c r="J333" s="1131"/>
      <c r="K333" s="1131"/>
      <c r="L333" s="1131"/>
      <c r="M333" s="1043"/>
      <c r="N333" s="1131"/>
      <c r="O333" s="1131"/>
      <c r="P333" s="1131"/>
      <c r="Q333" s="1131"/>
      <c r="R333" s="1131"/>
      <c r="S333" s="1131"/>
      <c r="T333" s="1046"/>
      <c r="U333" s="1047" t="s">
        <v>3352</v>
      </c>
      <c r="V333" s="1048" t="s">
        <v>3348</v>
      </c>
      <c r="W333" s="1048" t="s">
        <v>1927</v>
      </c>
      <c r="X333" s="1049" t="s">
        <v>2405</v>
      </c>
      <c r="Y333" s="1050" t="s">
        <v>3353</v>
      </c>
      <c r="Z333" s="1051" t="s">
        <v>3354</v>
      </c>
      <c r="AA333" s="1052">
        <v>0</v>
      </c>
      <c r="AB333" s="1053">
        <v>1</v>
      </c>
      <c r="AC333" s="1053" t="s">
        <v>1971</v>
      </c>
      <c r="AD333" s="1053" t="s">
        <v>1971</v>
      </c>
      <c r="AE333" s="1053">
        <v>0</v>
      </c>
      <c r="AF333" s="1053" t="s">
        <v>1971</v>
      </c>
      <c r="AG333" s="1053" t="s">
        <v>1971</v>
      </c>
      <c r="AH333" s="1053" t="s">
        <v>1971</v>
      </c>
      <c r="AI333" s="1054">
        <f t="shared" si="5"/>
        <v>1</v>
      </c>
      <c r="AJ333" s="1055" t="s">
        <v>988</v>
      </c>
      <c r="AK333" s="1055" t="s">
        <v>964</v>
      </c>
      <c r="AL333" s="1055" t="s">
        <v>965</v>
      </c>
      <c r="AM333" s="1056" t="s">
        <v>629</v>
      </c>
      <c r="AN333" s="1050" t="s">
        <v>293</v>
      </c>
      <c r="AO333" s="1050" t="s">
        <v>4783</v>
      </c>
      <c r="AP333" s="1296">
        <v>1</v>
      </c>
      <c r="AQ333" s="821" t="s">
        <v>966</v>
      </c>
      <c r="AR333" s="1059" t="s">
        <v>629</v>
      </c>
      <c r="AS333" s="1060"/>
      <c r="AT333" s="1049"/>
      <c r="AU333" s="1049"/>
      <c r="AV333" s="1049"/>
      <c r="AW333" s="1061"/>
      <c r="AX333" s="1062"/>
      <c r="AY333" s="1067"/>
      <c r="AZ333" s="1068"/>
      <c r="BA333" s="1068"/>
      <c r="BB333" s="1068"/>
      <c r="BC333" s="1068"/>
      <c r="BD333" s="1068"/>
      <c r="BE333" s="1068"/>
      <c r="BF333" s="1068"/>
      <c r="BG333" s="1065"/>
      <c r="BH333" s="1065"/>
      <c r="BI333" s="1066">
        <v>2.9</v>
      </c>
      <c r="BJ333" s="1065">
        <v>5.0999999999999996</v>
      </c>
      <c r="BK333" s="1065">
        <v>8</v>
      </c>
      <c r="BL333" s="1065">
        <v>10.9</v>
      </c>
      <c r="BM333" s="1065">
        <v>13.8</v>
      </c>
      <c r="BN333" s="1067"/>
      <c r="BO333" s="1068"/>
      <c r="BP333" s="1068"/>
      <c r="BQ333" s="1068"/>
      <c r="BR333" s="1068"/>
      <c r="BS333" s="1069"/>
      <c r="BT333" s="1068"/>
      <c r="BU333" s="1068"/>
      <c r="BV333" s="1068"/>
      <c r="BW333" s="1070"/>
      <c r="BX333" s="1069"/>
      <c r="BY333" s="1068"/>
      <c r="BZ333" s="1068"/>
      <c r="CA333" s="1068"/>
      <c r="CB333" s="1070"/>
      <c r="CC333" s="1071"/>
      <c r="CD333" s="1072" t="s">
        <v>961</v>
      </c>
      <c r="CE333" s="1073" t="s">
        <v>961</v>
      </c>
      <c r="CF333" s="1073" t="s">
        <v>961</v>
      </c>
      <c r="CG333" s="1073" t="s">
        <v>961</v>
      </c>
      <c r="CH333" s="1074" t="s">
        <v>961</v>
      </c>
      <c r="CI333" s="1077" t="s">
        <v>1971</v>
      </c>
      <c r="CJ333" s="1075" t="s">
        <v>1971</v>
      </c>
      <c r="CK333" s="1075" t="s">
        <v>1971</v>
      </c>
      <c r="CL333" s="1075" t="s">
        <v>1971</v>
      </c>
      <c r="CM333" s="1076" t="s">
        <v>1971</v>
      </c>
      <c r="CN333" s="1077">
        <v>-5</v>
      </c>
      <c r="CO333" s="1075">
        <v>-5</v>
      </c>
      <c r="CP333" s="1075">
        <v>-5</v>
      </c>
      <c r="CQ333" s="1075">
        <v>-5</v>
      </c>
      <c r="CR333" s="1076">
        <v>-5</v>
      </c>
      <c r="CS333" s="1067" t="s">
        <v>1971</v>
      </c>
      <c r="CT333" s="1068" t="s">
        <v>1971</v>
      </c>
      <c r="CU333" s="1068" t="s">
        <v>1971</v>
      </c>
      <c r="CV333" s="1068" t="s">
        <v>1971</v>
      </c>
      <c r="CW333" s="1071" t="s">
        <v>1971</v>
      </c>
      <c r="CX333" s="1067" t="s">
        <v>1971</v>
      </c>
      <c r="CY333" s="1068" t="s">
        <v>1971</v>
      </c>
      <c r="CZ333" s="1068" t="s">
        <v>1971</v>
      </c>
      <c r="DA333" s="1068" t="s">
        <v>1971</v>
      </c>
      <c r="DB333" s="1071" t="s">
        <v>1971</v>
      </c>
      <c r="DC333" s="1075">
        <v>8.6</v>
      </c>
      <c r="DD333" s="1075">
        <v>10.8</v>
      </c>
      <c r="DE333" s="1075">
        <v>13.7</v>
      </c>
      <c r="DF333" s="1075">
        <v>16.600000000000001</v>
      </c>
      <c r="DG333" s="1076">
        <v>19.5</v>
      </c>
      <c r="DH333" s="1077" t="s">
        <v>1971</v>
      </c>
      <c r="DI333" s="1068" t="s">
        <v>1971</v>
      </c>
      <c r="DJ333" s="1068" t="s">
        <v>1971</v>
      </c>
      <c r="DK333" s="1068" t="s">
        <v>1971</v>
      </c>
      <c r="DL333" s="1071" t="s">
        <v>1971</v>
      </c>
      <c r="DM333" s="1079">
        <v>-0.254</v>
      </c>
      <c r="DN333" s="1080" t="s">
        <v>1971</v>
      </c>
      <c r="DO333" s="1080" t="s">
        <v>1971</v>
      </c>
      <c r="DP333" s="1081" t="s">
        <v>1971</v>
      </c>
      <c r="DQ333" s="1080">
        <v>0.21099999999999999</v>
      </c>
      <c r="DR333" s="1080" t="s">
        <v>1971</v>
      </c>
      <c r="DS333" s="1080" t="s">
        <v>1971</v>
      </c>
      <c r="DT333" s="1081" t="s">
        <v>1971</v>
      </c>
      <c r="DU333" s="1073" t="s">
        <v>1971</v>
      </c>
      <c r="DV333" s="1082">
        <v>1</v>
      </c>
      <c r="DW333" s="1083" t="s">
        <v>1971</v>
      </c>
    </row>
    <row r="334" spans="1:127" s="390" customFormat="1" ht="15.75" customHeight="1">
      <c r="A334" s="1042" t="s">
        <v>1036</v>
      </c>
      <c r="B334" s="1043">
        <v>325</v>
      </c>
      <c r="C334" s="1131"/>
      <c r="D334" s="1131"/>
      <c r="E334" s="1131"/>
      <c r="F334" s="1131"/>
      <c r="G334" s="1131"/>
      <c r="H334" s="1131"/>
      <c r="I334" s="1131"/>
      <c r="J334" s="1131"/>
      <c r="K334" s="1131"/>
      <c r="L334" s="1131"/>
      <c r="M334" s="1043"/>
      <c r="N334" s="1131"/>
      <c r="O334" s="1131"/>
      <c r="P334" s="1131"/>
      <c r="Q334" s="1131"/>
      <c r="R334" s="1131"/>
      <c r="S334" s="1131"/>
      <c r="T334" s="1046"/>
      <c r="U334" s="1047" t="s">
        <v>1168</v>
      </c>
      <c r="V334" s="1048" t="s">
        <v>3348</v>
      </c>
      <c r="W334" s="1048" t="s">
        <v>1927</v>
      </c>
      <c r="X334" s="1049" t="s">
        <v>2410</v>
      </c>
      <c r="Y334" s="1050" t="s">
        <v>1167</v>
      </c>
      <c r="Z334" s="1051" t="s">
        <v>3355</v>
      </c>
      <c r="AA334" s="1052">
        <v>0</v>
      </c>
      <c r="AB334" s="1053">
        <v>1</v>
      </c>
      <c r="AC334" s="1053" t="s">
        <v>1971</v>
      </c>
      <c r="AD334" s="1053" t="s">
        <v>1971</v>
      </c>
      <c r="AE334" s="1053">
        <v>0</v>
      </c>
      <c r="AF334" s="1053" t="s">
        <v>1971</v>
      </c>
      <c r="AG334" s="1053" t="s">
        <v>1971</v>
      </c>
      <c r="AH334" s="1053" t="s">
        <v>1971</v>
      </c>
      <c r="AI334" s="1054">
        <f t="shared" si="5"/>
        <v>1</v>
      </c>
      <c r="AJ334" s="1055" t="s">
        <v>988</v>
      </c>
      <c r="AK334" s="1055" t="s">
        <v>964</v>
      </c>
      <c r="AL334" s="1414" t="s">
        <v>977</v>
      </c>
      <c r="AM334" s="1056" t="s">
        <v>2083</v>
      </c>
      <c r="AN334" s="1050" t="s">
        <v>2147</v>
      </c>
      <c r="AO334" s="1050" t="s">
        <v>4783</v>
      </c>
      <c r="AP334" s="1296">
        <v>1</v>
      </c>
      <c r="AQ334" s="821" t="s">
        <v>966</v>
      </c>
      <c r="AR334" s="1059" t="s">
        <v>1124</v>
      </c>
      <c r="AS334" s="1060"/>
      <c r="AT334" s="1049"/>
      <c r="AU334" s="1049"/>
      <c r="AV334" s="1049"/>
      <c r="AW334" s="1061"/>
      <c r="AX334" s="1062"/>
      <c r="AY334" s="1067"/>
      <c r="AZ334" s="1068"/>
      <c r="BA334" s="1068"/>
      <c r="BB334" s="1068"/>
      <c r="BC334" s="1068"/>
      <c r="BD334" s="1068"/>
      <c r="BE334" s="1068"/>
      <c r="BF334" s="1068"/>
      <c r="BG334" s="1065"/>
      <c r="BH334" s="1065"/>
      <c r="BI334" s="1066">
        <v>0.4</v>
      </c>
      <c r="BJ334" s="1065">
        <v>0.5</v>
      </c>
      <c r="BK334" s="1065">
        <v>0.7</v>
      </c>
      <c r="BL334" s="1065">
        <v>0.8</v>
      </c>
      <c r="BM334" s="1065">
        <v>1</v>
      </c>
      <c r="BN334" s="1067"/>
      <c r="BO334" s="1068"/>
      <c r="BP334" s="1068"/>
      <c r="BQ334" s="1068"/>
      <c r="BR334" s="1068"/>
      <c r="BS334" s="1069"/>
      <c r="BT334" s="1068"/>
      <c r="BU334" s="1068"/>
      <c r="BV334" s="1068"/>
      <c r="BW334" s="1070"/>
      <c r="BX334" s="1069"/>
      <c r="BY334" s="1068"/>
      <c r="BZ334" s="1068"/>
      <c r="CA334" s="1068"/>
      <c r="CB334" s="1070"/>
      <c r="CC334" s="1071"/>
      <c r="CD334" s="1072" t="s">
        <v>961</v>
      </c>
      <c r="CE334" s="1073" t="s">
        <v>961</v>
      </c>
      <c r="CF334" s="1073" t="s">
        <v>961</v>
      </c>
      <c r="CG334" s="1073" t="s">
        <v>961</v>
      </c>
      <c r="CH334" s="1074" t="s">
        <v>961</v>
      </c>
      <c r="CI334" s="1077" t="s">
        <v>1971</v>
      </c>
      <c r="CJ334" s="1075" t="s">
        <v>1971</v>
      </c>
      <c r="CK334" s="1075" t="s">
        <v>1971</v>
      </c>
      <c r="CL334" s="1075" t="s">
        <v>1971</v>
      </c>
      <c r="CM334" s="1076" t="s">
        <v>1971</v>
      </c>
      <c r="CN334" s="1077" t="s">
        <v>1971</v>
      </c>
      <c r="CO334" s="1075" t="s">
        <v>1971</v>
      </c>
      <c r="CP334" s="1075" t="s">
        <v>1971</v>
      </c>
      <c r="CQ334" s="1075" t="s">
        <v>1971</v>
      </c>
      <c r="CR334" s="1076" t="s">
        <v>1971</v>
      </c>
      <c r="CS334" s="1067" t="s">
        <v>1971</v>
      </c>
      <c r="CT334" s="1068" t="s">
        <v>1971</v>
      </c>
      <c r="CU334" s="1068" t="s">
        <v>1971</v>
      </c>
      <c r="CV334" s="1068" t="s">
        <v>1971</v>
      </c>
      <c r="CW334" s="1071" t="s">
        <v>1971</v>
      </c>
      <c r="CX334" s="1067" t="s">
        <v>1971</v>
      </c>
      <c r="CY334" s="1068" t="s">
        <v>1971</v>
      </c>
      <c r="CZ334" s="1068" t="s">
        <v>1971</v>
      </c>
      <c r="DA334" s="1068" t="s">
        <v>1971</v>
      </c>
      <c r="DB334" s="1071" t="s">
        <v>1971</v>
      </c>
      <c r="DC334" s="1075" t="s">
        <v>1971</v>
      </c>
      <c r="DD334" s="1075" t="s">
        <v>1971</v>
      </c>
      <c r="DE334" s="1075" t="s">
        <v>1971</v>
      </c>
      <c r="DF334" s="1075" t="s">
        <v>1971</v>
      </c>
      <c r="DG334" s="1076" t="s">
        <v>1971</v>
      </c>
      <c r="DH334" s="1077" t="s">
        <v>1971</v>
      </c>
      <c r="DI334" s="1068" t="s">
        <v>1971</v>
      </c>
      <c r="DJ334" s="1068" t="s">
        <v>1971</v>
      </c>
      <c r="DK334" s="1068" t="s">
        <v>1971</v>
      </c>
      <c r="DL334" s="1071" t="s">
        <v>1971</v>
      </c>
      <c r="DM334" s="1079">
        <v>-0.16900000000000001</v>
      </c>
      <c r="DN334" s="1080" t="s">
        <v>1971</v>
      </c>
      <c r="DO334" s="1080" t="s">
        <v>1971</v>
      </c>
      <c r="DP334" s="1081" t="s">
        <v>1971</v>
      </c>
      <c r="DQ334" s="1080">
        <v>0.125</v>
      </c>
      <c r="DR334" s="1080" t="s">
        <v>1971</v>
      </c>
      <c r="DS334" s="1080" t="s">
        <v>1971</v>
      </c>
      <c r="DT334" s="1081" t="s">
        <v>1971</v>
      </c>
      <c r="DU334" s="1073" t="s">
        <v>1971</v>
      </c>
      <c r="DV334" s="1082">
        <v>1</v>
      </c>
      <c r="DW334" s="1083" t="s">
        <v>1971</v>
      </c>
    </row>
    <row r="335" spans="1:127" s="390" customFormat="1" ht="15.75" customHeight="1">
      <c r="A335" s="1042" t="s">
        <v>1036</v>
      </c>
      <c r="B335" s="1043">
        <v>326</v>
      </c>
      <c r="C335" s="1131"/>
      <c r="D335" s="1131"/>
      <c r="E335" s="1131"/>
      <c r="F335" s="1131"/>
      <c r="G335" s="1131"/>
      <c r="H335" s="1131"/>
      <c r="I335" s="1131"/>
      <c r="J335" s="1131"/>
      <c r="K335" s="1131"/>
      <c r="L335" s="1131"/>
      <c r="M335" s="1043"/>
      <c r="N335" s="1131"/>
      <c r="O335" s="1131"/>
      <c r="P335" s="1131"/>
      <c r="Q335" s="1131"/>
      <c r="R335" s="1131"/>
      <c r="S335" s="1131"/>
      <c r="T335" s="1046"/>
      <c r="U335" s="1047" t="s">
        <v>1170</v>
      </c>
      <c r="V335" s="1048" t="s">
        <v>3348</v>
      </c>
      <c r="W335" s="1048" t="s">
        <v>1927</v>
      </c>
      <c r="X335" s="1049" t="s">
        <v>2415</v>
      </c>
      <c r="Y335" s="1050" t="s">
        <v>1169</v>
      </c>
      <c r="Z335" s="1051" t="s">
        <v>3357</v>
      </c>
      <c r="AA335" s="1052">
        <v>0</v>
      </c>
      <c r="AB335" s="1053">
        <v>1</v>
      </c>
      <c r="AC335" s="1053" t="s">
        <v>1971</v>
      </c>
      <c r="AD335" s="1053" t="s">
        <v>1971</v>
      </c>
      <c r="AE335" s="1053">
        <v>0</v>
      </c>
      <c r="AF335" s="1053" t="s">
        <v>1971</v>
      </c>
      <c r="AG335" s="1053" t="s">
        <v>1971</v>
      </c>
      <c r="AH335" s="1053" t="s">
        <v>1971</v>
      </c>
      <c r="AI335" s="1054">
        <f t="shared" si="5"/>
        <v>1</v>
      </c>
      <c r="AJ335" s="1055" t="s">
        <v>988</v>
      </c>
      <c r="AK335" s="1055" t="s">
        <v>964</v>
      </c>
      <c r="AL335" s="1414" t="s">
        <v>977</v>
      </c>
      <c r="AM335" s="1056" t="s">
        <v>2083</v>
      </c>
      <c r="AN335" s="1050" t="s">
        <v>2147</v>
      </c>
      <c r="AO335" s="1050" t="s">
        <v>4783</v>
      </c>
      <c r="AP335" s="1296">
        <v>1</v>
      </c>
      <c r="AQ335" s="821" t="s">
        <v>966</v>
      </c>
      <c r="AR335" s="1059" t="s">
        <v>1124</v>
      </c>
      <c r="AS335" s="1060"/>
      <c r="AT335" s="1049"/>
      <c r="AU335" s="1049"/>
      <c r="AV335" s="1049"/>
      <c r="AW335" s="1061"/>
      <c r="AX335" s="1062"/>
      <c r="AY335" s="1067"/>
      <c r="AZ335" s="1068"/>
      <c r="BA335" s="1068"/>
      <c r="BB335" s="1068"/>
      <c r="BC335" s="1068"/>
      <c r="BD335" s="1068"/>
      <c r="BE335" s="1068"/>
      <c r="BF335" s="1068"/>
      <c r="BG335" s="1065"/>
      <c r="BH335" s="1065"/>
      <c r="BI335" s="1066">
        <v>1.2</v>
      </c>
      <c r="BJ335" s="1065">
        <v>2.5</v>
      </c>
      <c r="BK335" s="1065">
        <v>3.7</v>
      </c>
      <c r="BL335" s="1065">
        <v>5</v>
      </c>
      <c r="BM335" s="1065">
        <v>6.3</v>
      </c>
      <c r="BN335" s="1067"/>
      <c r="BO335" s="1068"/>
      <c r="BP335" s="1068"/>
      <c r="BQ335" s="1068"/>
      <c r="BR335" s="1068"/>
      <c r="BS335" s="1069"/>
      <c r="BT335" s="1068"/>
      <c r="BU335" s="1068"/>
      <c r="BV335" s="1068"/>
      <c r="BW335" s="1070"/>
      <c r="BX335" s="1069"/>
      <c r="BY335" s="1068"/>
      <c r="BZ335" s="1068"/>
      <c r="CA335" s="1068"/>
      <c r="CB335" s="1070"/>
      <c r="CC335" s="1071"/>
      <c r="CD335" s="1072" t="s">
        <v>961</v>
      </c>
      <c r="CE335" s="1073" t="s">
        <v>961</v>
      </c>
      <c r="CF335" s="1073" t="s">
        <v>961</v>
      </c>
      <c r="CG335" s="1073" t="s">
        <v>961</v>
      </c>
      <c r="CH335" s="1074" t="s">
        <v>961</v>
      </c>
      <c r="CI335" s="1077" t="s">
        <v>1971</v>
      </c>
      <c r="CJ335" s="1075" t="s">
        <v>1971</v>
      </c>
      <c r="CK335" s="1075" t="s">
        <v>1971</v>
      </c>
      <c r="CL335" s="1075" t="s">
        <v>1971</v>
      </c>
      <c r="CM335" s="1076" t="s">
        <v>1971</v>
      </c>
      <c r="CN335" s="1077" t="s">
        <v>1971</v>
      </c>
      <c r="CO335" s="1075" t="s">
        <v>1971</v>
      </c>
      <c r="CP335" s="1075" t="s">
        <v>1971</v>
      </c>
      <c r="CQ335" s="1075" t="s">
        <v>1971</v>
      </c>
      <c r="CR335" s="1076" t="s">
        <v>1971</v>
      </c>
      <c r="CS335" s="1067" t="s">
        <v>1971</v>
      </c>
      <c r="CT335" s="1068" t="s">
        <v>1971</v>
      </c>
      <c r="CU335" s="1068" t="s">
        <v>1971</v>
      </c>
      <c r="CV335" s="1068" t="s">
        <v>1971</v>
      </c>
      <c r="CW335" s="1071" t="s">
        <v>1971</v>
      </c>
      <c r="CX335" s="1067" t="s">
        <v>1971</v>
      </c>
      <c r="CY335" s="1068" t="s">
        <v>1971</v>
      </c>
      <c r="CZ335" s="1068" t="s">
        <v>1971</v>
      </c>
      <c r="DA335" s="1068" t="s">
        <v>1971</v>
      </c>
      <c r="DB335" s="1071" t="s">
        <v>1971</v>
      </c>
      <c r="DC335" s="1075" t="s">
        <v>1971</v>
      </c>
      <c r="DD335" s="1075" t="s">
        <v>1971</v>
      </c>
      <c r="DE335" s="1075" t="s">
        <v>1971</v>
      </c>
      <c r="DF335" s="1075" t="s">
        <v>1971</v>
      </c>
      <c r="DG335" s="1076" t="s">
        <v>1971</v>
      </c>
      <c r="DH335" s="1077" t="s">
        <v>1971</v>
      </c>
      <c r="DI335" s="1068" t="s">
        <v>1971</v>
      </c>
      <c r="DJ335" s="1068" t="s">
        <v>1971</v>
      </c>
      <c r="DK335" s="1068" t="s">
        <v>1971</v>
      </c>
      <c r="DL335" s="1071" t="s">
        <v>1971</v>
      </c>
      <c r="DM335" s="1079">
        <v>-2.5000000000000001E-2</v>
      </c>
      <c r="DN335" s="1080" t="s">
        <v>1971</v>
      </c>
      <c r="DO335" s="1080" t="s">
        <v>1971</v>
      </c>
      <c r="DP335" s="1081" t="s">
        <v>1971</v>
      </c>
      <c r="DQ335" s="1080">
        <v>2.1000000000000001E-2</v>
      </c>
      <c r="DR335" s="1080" t="s">
        <v>1971</v>
      </c>
      <c r="DS335" s="1080" t="s">
        <v>1971</v>
      </c>
      <c r="DT335" s="1081" t="s">
        <v>1971</v>
      </c>
      <c r="DU335" s="1073" t="s">
        <v>1971</v>
      </c>
      <c r="DV335" s="1082">
        <v>1</v>
      </c>
      <c r="DW335" s="1083" t="s">
        <v>1971</v>
      </c>
    </row>
    <row r="336" spans="1:127" s="390" customFormat="1" ht="15.75" customHeight="1">
      <c r="A336" s="1085" t="s">
        <v>1036</v>
      </c>
      <c r="B336" s="1045">
        <v>327</v>
      </c>
      <c r="C336" s="1006"/>
      <c r="D336" s="1006"/>
      <c r="E336" s="1006"/>
      <c r="F336" s="1006"/>
      <c r="G336" s="1006"/>
      <c r="H336" s="1006"/>
      <c r="I336" s="1006"/>
      <c r="J336" s="1006"/>
      <c r="K336" s="1006"/>
      <c r="L336" s="1006"/>
      <c r="M336" s="1045"/>
      <c r="N336" s="1006"/>
      <c r="O336" s="1006"/>
      <c r="P336" s="1006"/>
      <c r="Q336" s="1006"/>
      <c r="R336" s="1006"/>
      <c r="S336" s="1006"/>
      <c r="T336" s="1007"/>
      <c r="U336" s="1086" t="s">
        <v>3358</v>
      </c>
      <c r="V336" s="1087" t="s">
        <v>3348</v>
      </c>
      <c r="W336" s="1087" t="s">
        <v>1936</v>
      </c>
      <c r="X336" s="1088" t="s">
        <v>3359</v>
      </c>
      <c r="Y336" s="1089" t="s">
        <v>3360</v>
      </c>
      <c r="Z336" s="1090" t="s">
        <v>3361</v>
      </c>
      <c r="AA336" s="1091">
        <v>1</v>
      </c>
      <c r="AB336" s="1092">
        <v>0</v>
      </c>
      <c r="AC336" s="1092" t="s">
        <v>1971</v>
      </c>
      <c r="AD336" s="1092" t="s">
        <v>1971</v>
      </c>
      <c r="AE336" s="1092">
        <v>0</v>
      </c>
      <c r="AF336" s="1092" t="s">
        <v>1971</v>
      </c>
      <c r="AG336" s="1092" t="s">
        <v>1971</v>
      </c>
      <c r="AH336" s="1092" t="s">
        <v>1971</v>
      </c>
      <c r="AI336" s="1093">
        <f t="shared" si="5"/>
        <v>1</v>
      </c>
      <c r="AJ336" s="1094" t="s">
        <v>988</v>
      </c>
      <c r="AK336" s="1094" t="s">
        <v>964</v>
      </c>
      <c r="AL336" s="1094" t="s">
        <v>965</v>
      </c>
      <c r="AM336" s="1095" t="s">
        <v>2008</v>
      </c>
      <c r="AN336" s="844" t="s">
        <v>410</v>
      </c>
      <c r="AO336" s="1006" t="s">
        <v>3362</v>
      </c>
      <c r="AP336" s="1309">
        <v>2</v>
      </c>
      <c r="AQ336" s="1064" t="s">
        <v>966</v>
      </c>
      <c r="AR336" s="1097" t="s">
        <v>1971</v>
      </c>
      <c r="AS336" s="1098"/>
      <c r="AT336" s="1088"/>
      <c r="AU336" s="1088"/>
      <c r="AV336" s="1088"/>
      <c r="AW336" s="1099"/>
      <c r="AX336" s="1100"/>
      <c r="AY336" s="1063"/>
      <c r="AZ336" s="1064"/>
      <c r="BA336" s="1064"/>
      <c r="BB336" s="1064"/>
      <c r="BC336" s="1064"/>
      <c r="BD336" s="1064"/>
      <c r="BE336" s="1064"/>
      <c r="BF336" s="1064"/>
      <c r="BG336" s="1064"/>
      <c r="BH336" s="1064"/>
      <c r="BI336" s="1394"/>
      <c r="BJ336" s="1343"/>
      <c r="BK336" s="1343"/>
      <c r="BL336" s="1343"/>
      <c r="BM336" s="1343"/>
      <c r="BN336" s="1063"/>
      <c r="BO336" s="1064"/>
      <c r="BP336" s="1064"/>
      <c r="BQ336" s="1064"/>
      <c r="BR336" s="1064"/>
      <c r="BS336" s="1103"/>
      <c r="BT336" s="1064"/>
      <c r="BU336" s="1064"/>
      <c r="BV336" s="1064"/>
      <c r="BW336" s="1104"/>
      <c r="BX336" s="1103"/>
      <c r="BY336" s="1064"/>
      <c r="BZ336" s="1064"/>
      <c r="CA336" s="1064"/>
      <c r="CB336" s="1104"/>
      <c r="CC336" s="1105"/>
      <c r="CD336" s="1351"/>
      <c r="CE336" s="1352"/>
      <c r="CF336" s="1352"/>
      <c r="CG336" s="1352"/>
      <c r="CH336" s="1414"/>
      <c r="CI336" s="1394"/>
      <c r="CJ336" s="1343"/>
      <c r="CK336" s="1343"/>
      <c r="CL336" s="1343"/>
      <c r="CM336" s="1344"/>
      <c r="CN336" s="1394"/>
      <c r="CO336" s="1343"/>
      <c r="CP336" s="1343"/>
      <c r="CQ336" s="1343"/>
      <c r="CR336" s="1344"/>
      <c r="CS336" s="1394"/>
      <c r="CT336" s="1343"/>
      <c r="CU336" s="1343"/>
      <c r="CV336" s="1343"/>
      <c r="CW336" s="1344"/>
      <c r="CX336" s="1394"/>
      <c r="CY336" s="1343"/>
      <c r="CZ336" s="1343"/>
      <c r="DA336" s="1343"/>
      <c r="DB336" s="1344"/>
      <c r="DC336" s="1343"/>
      <c r="DD336" s="1343"/>
      <c r="DE336" s="1343"/>
      <c r="DF336" s="1343"/>
      <c r="DG336" s="1344"/>
      <c r="DH336" s="1394"/>
      <c r="DI336" s="1343"/>
      <c r="DJ336" s="1343"/>
      <c r="DK336" s="1343"/>
      <c r="DL336" s="1344"/>
      <c r="DM336" s="1775"/>
      <c r="DN336" s="1776"/>
      <c r="DO336" s="1776"/>
      <c r="DP336" s="1777"/>
      <c r="DQ336" s="1776"/>
      <c r="DR336" s="1776"/>
      <c r="DS336" s="1776"/>
      <c r="DT336" s="1777"/>
      <c r="DU336" s="1352"/>
      <c r="DV336" s="1696"/>
      <c r="DW336" s="1778"/>
    </row>
    <row r="337" spans="1:127" s="390" customFormat="1" ht="15.75" customHeight="1">
      <c r="A337" s="1085" t="s">
        <v>1036</v>
      </c>
      <c r="B337" s="1045">
        <v>328</v>
      </c>
      <c r="C337" s="1006"/>
      <c r="D337" s="1006"/>
      <c r="E337" s="1006"/>
      <c r="F337" s="1006"/>
      <c r="G337" s="1006"/>
      <c r="H337" s="1006"/>
      <c r="I337" s="1006"/>
      <c r="J337" s="1006"/>
      <c r="K337" s="1006"/>
      <c r="L337" s="1006"/>
      <c r="M337" s="1045"/>
      <c r="N337" s="1006"/>
      <c r="O337" s="1006"/>
      <c r="P337" s="1006"/>
      <c r="Q337" s="1006"/>
      <c r="R337" s="1006"/>
      <c r="S337" s="1006"/>
      <c r="T337" s="1007"/>
      <c r="U337" s="1086" t="s">
        <v>3363</v>
      </c>
      <c r="V337" s="1087" t="s">
        <v>3348</v>
      </c>
      <c r="W337" s="1087" t="s">
        <v>1936</v>
      </c>
      <c r="X337" s="1088" t="s">
        <v>3364</v>
      </c>
      <c r="Y337" s="1089" t="s">
        <v>3365</v>
      </c>
      <c r="Z337" s="1090" t="s">
        <v>3366</v>
      </c>
      <c r="AA337" s="1091">
        <v>0</v>
      </c>
      <c r="AB337" s="1092">
        <v>1</v>
      </c>
      <c r="AC337" s="1092" t="s">
        <v>1971</v>
      </c>
      <c r="AD337" s="1092" t="s">
        <v>1971</v>
      </c>
      <c r="AE337" s="1092">
        <v>0</v>
      </c>
      <c r="AF337" s="1092" t="s">
        <v>1971</v>
      </c>
      <c r="AG337" s="1092" t="s">
        <v>1971</v>
      </c>
      <c r="AH337" s="1092" t="s">
        <v>1971</v>
      </c>
      <c r="AI337" s="1093">
        <f t="shared" si="5"/>
        <v>1</v>
      </c>
      <c r="AJ337" s="1094" t="s">
        <v>963</v>
      </c>
      <c r="AK337" s="1094" t="s">
        <v>1971</v>
      </c>
      <c r="AL337" s="1094" t="s">
        <v>1971</v>
      </c>
      <c r="AM337" s="1095" t="s">
        <v>2083</v>
      </c>
      <c r="AN337" s="1006" t="s">
        <v>991</v>
      </c>
      <c r="AO337" s="1006" t="s">
        <v>3367</v>
      </c>
      <c r="AP337" s="1309">
        <v>1</v>
      </c>
      <c r="AQ337" s="1064" t="s">
        <v>966</v>
      </c>
      <c r="AR337" s="1097" t="s">
        <v>1971</v>
      </c>
      <c r="AS337" s="1098"/>
      <c r="AT337" s="1088"/>
      <c r="AU337" s="1088"/>
      <c r="AV337" s="1088"/>
      <c r="AW337" s="1099"/>
      <c r="AX337" s="1100"/>
      <c r="AY337" s="1063"/>
      <c r="AZ337" s="1064"/>
      <c r="BA337" s="1064"/>
      <c r="BB337" s="1064"/>
      <c r="BC337" s="1064"/>
      <c r="BD337" s="1064"/>
      <c r="BE337" s="1064"/>
      <c r="BF337" s="1064"/>
      <c r="BG337" s="1064"/>
      <c r="BH337" s="1064"/>
      <c r="BI337" s="1394"/>
      <c r="BJ337" s="1343"/>
      <c r="BK337" s="1343"/>
      <c r="BL337" s="1343"/>
      <c r="BM337" s="1343"/>
      <c r="BN337" s="1063"/>
      <c r="BO337" s="1064"/>
      <c r="BP337" s="1064"/>
      <c r="BQ337" s="1064"/>
      <c r="BR337" s="1064"/>
      <c r="BS337" s="1103"/>
      <c r="BT337" s="1064"/>
      <c r="BU337" s="1064"/>
      <c r="BV337" s="1064"/>
      <c r="BW337" s="1104"/>
      <c r="BX337" s="1103"/>
      <c r="BY337" s="1064"/>
      <c r="BZ337" s="1064"/>
      <c r="CA337" s="1064"/>
      <c r="CB337" s="1104"/>
      <c r="CC337" s="1105"/>
      <c r="CD337" s="1351"/>
      <c r="CE337" s="1352"/>
      <c r="CF337" s="1352"/>
      <c r="CG337" s="1352"/>
      <c r="CH337" s="1414"/>
      <c r="CI337" s="1394"/>
      <c r="CJ337" s="1343"/>
      <c r="CK337" s="1343"/>
      <c r="CL337" s="1343"/>
      <c r="CM337" s="1344"/>
      <c r="CN337" s="1394"/>
      <c r="CO337" s="1343"/>
      <c r="CP337" s="1343"/>
      <c r="CQ337" s="1343"/>
      <c r="CR337" s="1344"/>
      <c r="CS337" s="1394"/>
      <c r="CT337" s="1343"/>
      <c r="CU337" s="1343"/>
      <c r="CV337" s="1343"/>
      <c r="CW337" s="1344"/>
      <c r="CX337" s="1394"/>
      <c r="CY337" s="1343"/>
      <c r="CZ337" s="1343"/>
      <c r="DA337" s="1343"/>
      <c r="DB337" s="1344"/>
      <c r="DC337" s="1343"/>
      <c r="DD337" s="1343"/>
      <c r="DE337" s="1343"/>
      <c r="DF337" s="1343"/>
      <c r="DG337" s="1344"/>
      <c r="DH337" s="1394"/>
      <c r="DI337" s="1343"/>
      <c r="DJ337" s="1343"/>
      <c r="DK337" s="1343"/>
      <c r="DL337" s="1344"/>
      <c r="DM337" s="1775"/>
      <c r="DN337" s="1776"/>
      <c r="DO337" s="1776"/>
      <c r="DP337" s="1777"/>
      <c r="DQ337" s="1776"/>
      <c r="DR337" s="1776"/>
      <c r="DS337" s="1776"/>
      <c r="DT337" s="1777"/>
      <c r="DU337" s="1352"/>
      <c r="DV337" s="1696"/>
      <c r="DW337" s="1778"/>
    </row>
    <row r="338" spans="1:127" s="390" customFormat="1" ht="15.75" customHeight="1">
      <c r="A338" s="1085" t="s">
        <v>1036</v>
      </c>
      <c r="B338" s="1045">
        <v>329</v>
      </c>
      <c r="C338" s="1006"/>
      <c r="D338" s="1006"/>
      <c r="E338" s="1006"/>
      <c r="F338" s="1006"/>
      <c r="G338" s="1006"/>
      <c r="H338" s="1006"/>
      <c r="I338" s="1006"/>
      <c r="J338" s="1006"/>
      <c r="K338" s="1006"/>
      <c r="L338" s="1006"/>
      <c r="M338" s="1045"/>
      <c r="N338" s="1006"/>
      <c r="O338" s="1006"/>
      <c r="P338" s="1006"/>
      <c r="Q338" s="1006"/>
      <c r="R338" s="1006"/>
      <c r="S338" s="1006"/>
      <c r="T338" s="1007"/>
      <c r="U338" s="1086" t="s">
        <v>3368</v>
      </c>
      <c r="V338" s="1087" t="s">
        <v>3348</v>
      </c>
      <c r="W338" s="1087" t="s">
        <v>1920</v>
      </c>
      <c r="X338" s="1088" t="s">
        <v>3369</v>
      </c>
      <c r="Y338" s="1089" t="s">
        <v>3370</v>
      </c>
      <c r="Z338" s="1090" t="s">
        <v>3371</v>
      </c>
      <c r="AA338" s="1091">
        <v>0.5</v>
      </c>
      <c r="AB338" s="1092">
        <v>0.5</v>
      </c>
      <c r="AC338" s="1092" t="s">
        <v>1971</v>
      </c>
      <c r="AD338" s="1092" t="s">
        <v>1971</v>
      </c>
      <c r="AE338" s="1092">
        <v>0</v>
      </c>
      <c r="AF338" s="1092" t="s">
        <v>1971</v>
      </c>
      <c r="AG338" s="1092" t="s">
        <v>1971</v>
      </c>
      <c r="AH338" s="1092" t="s">
        <v>1971</v>
      </c>
      <c r="AI338" s="1093">
        <f t="shared" si="5"/>
        <v>1</v>
      </c>
      <c r="AJ338" s="1094" t="s">
        <v>988</v>
      </c>
      <c r="AK338" s="1094" t="s">
        <v>964</v>
      </c>
      <c r="AL338" s="1094" t="s">
        <v>965</v>
      </c>
      <c r="AM338" s="1095" t="s">
        <v>2315</v>
      </c>
      <c r="AN338" s="1006" t="s">
        <v>991</v>
      </c>
      <c r="AO338" s="1006" t="s">
        <v>3372</v>
      </c>
      <c r="AP338" s="1309">
        <v>1</v>
      </c>
      <c r="AQ338" s="1064" t="s">
        <v>966</v>
      </c>
      <c r="AR338" s="1097" t="s">
        <v>1971</v>
      </c>
      <c r="AS338" s="1098"/>
      <c r="AT338" s="1088"/>
      <c r="AU338" s="1088"/>
      <c r="AV338" s="1088"/>
      <c r="AW338" s="1099"/>
      <c r="AX338" s="1100"/>
      <c r="AY338" s="1063"/>
      <c r="AZ338" s="1064"/>
      <c r="BA338" s="1064"/>
      <c r="BB338" s="1064"/>
      <c r="BC338" s="1064"/>
      <c r="BD338" s="1064"/>
      <c r="BE338" s="1064"/>
      <c r="BF338" s="1064"/>
      <c r="BG338" s="1064"/>
      <c r="BH338" s="1064"/>
      <c r="BI338" s="1394"/>
      <c r="BJ338" s="1343"/>
      <c r="BK338" s="1343"/>
      <c r="BL338" s="1343"/>
      <c r="BM338" s="1343"/>
      <c r="BN338" s="1063"/>
      <c r="BO338" s="1064"/>
      <c r="BP338" s="1064"/>
      <c r="BQ338" s="1064"/>
      <c r="BR338" s="1064"/>
      <c r="BS338" s="1103"/>
      <c r="BT338" s="1064"/>
      <c r="BU338" s="1064"/>
      <c r="BV338" s="1064"/>
      <c r="BW338" s="1104"/>
      <c r="BX338" s="1103"/>
      <c r="BY338" s="1064"/>
      <c r="BZ338" s="1064"/>
      <c r="CA338" s="1064"/>
      <c r="CB338" s="1104"/>
      <c r="CC338" s="1105"/>
      <c r="CD338" s="1351"/>
      <c r="CE338" s="1352"/>
      <c r="CF338" s="1352"/>
      <c r="CG338" s="1352"/>
      <c r="CH338" s="1414"/>
      <c r="CI338" s="1394"/>
      <c r="CJ338" s="1343"/>
      <c r="CK338" s="1343"/>
      <c r="CL338" s="1343"/>
      <c r="CM338" s="1344"/>
      <c r="CN338" s="1394"/>
      <c r="CO338" s="1343"/>
      <c r="CP338" s="1343"/>
      <c r="CQ338" s="1343"/>
      <c r="CR338" s="1344"/>
      <c r="CS338" s="1394"/>
      <c r="CT338" s="1343"/>
      <c r="CU338" s="1343"/>
      <c r="CV338" s="1343"/>
      <c r="CW338" s="1344"/>
      <c r="CX338" s="1394"/>
      <c r="CY338" s="1343"/>
      <c r="CZ338" s="1343"/>
      <c r="DA338" s="1343"/>
      <c r="DB338" s="1344"/>
      <c r="DC338" s="1343"/>
      <c r="DD338" s="1343"/>
      <c r="DE338" s="1343"/>
      <c r="DF338" s="1343"/>
      <c r="DG338" s="1344"/>
      <c r="DH338" s="1394"/>
      <c r="DI338" s="1343"/>
      <c r="DJ338" s="1343"/>
      <c r="DK338" s="1343"/>
      <c r="DL338" s="1344"/>
      <c r="DM338" s="1775"/>
      <c r="DN338" s="1776"/>
      <c r="DO338" s="1776"/>
      <c r="DP338" s="1777"/>
      <c r="DQ338" s="1776"/>
      <c r="DR338" s="1776"/>
      <c r="DS338" s="1776"/>
      <c r="DT338" s="1777"/>
      <c r="DU338" s="1352"/>
      <c r="DV338" s="1696"/>
      <c r="DW338" s="1778"/>
    </row>
    <row r="339" spans="1:127" s="390" customFormat="1" ht="15.75" customHeight="1">
      <c r="A339" s="1085" t="s">
        <v>1036</v>
      </c>
      <c r="B339" s="1045">
        <v>330</v>
      </c>
      <c r="C339" s="1006"/>
      <c r="D339" s="1006"/>
      <c r="E339" s="1006"/>
      <c r="F339" s="1006"/>
      <c r="G339" s="1006"/>
      <c r="H339" s="1006"/>
      <c r="I339" s="1006"/>
      <c r="J339" s="1006"/>
      <c r="K339" s="1006"/>
      <c r="L339" s="1006"/>
      <c r="M339" s="1045"/>
      <c r="N339" s="1006"/>
      <c r="O339" s="1006"/>
      <c r="P339" s="1006"/>
      <c r="Q339" s="1006"/>
      <c r="R339" s="1006"/>
      <c r="S339" s="1006"/>
      <c r="T339" s="1007"/>
      <c r="U339" s="1086" t="s">
        <v>3373</v>
      </c>
      <c r="V339" s="1087" t="s">
        <v>3348</v>
      </c>
      <c r="W339" s="1087" t="s">
        <v>1920</v>
      </c>
      <c r="X339" s="1088" t="s">
        <v>3374</v>
      </c>
      <c r="Y339" s="1089" t="s">
        <v>3375</v>
      </c>
      <c r="Z339" s="1090" t="s">
        <v>3376</v>
      </c>
      <c r="AA339" s="1091">
        <v>0.16200000000000001</v>
      </c>
      <c r="AB339" s="1092">
        <v>0.83799999999999997</v>
      </c>
      <c r="AC339" s="1092" t="s">
        <v>1971</v>
      </c>
      <c r="AD339" s="1092" t="s">
        <v>1971</v>
      </c>
      <c r="AE339" s="1092">
        <v>0</v>
      </c>
      <c r="AF339" s="1092" t="s">
        <v>1971</v>
      </c>
      <c r="AG339" s="1092" t="s">
        <v>1971</v>
      </c>
      <c r="AH339" s="1092" t="s">
        <v>1971</v>
      </c>
      <c r="AI339" s="1093">
        <f t="shared" si="5"/>
        <v>1</v>
      </c>
      <c r="AJ339" s="1094" t="s">
        <v>963</v>
      </c>
      <c r="AK339" s="1094" t="s">
        <v>1971</v>
      </c>
      <c r="AL339" s="1094" t="s">
        <v>1971</v>
      </c>
      <c r="AM339" s="1095" t="s">
        <v>2161</v>
      </c>
      <c r="AN339" s="1006" t="s">
        <v>991</v>
      </c>
      <c r="AO339" s="1006" t="s">
        <v>3377</v>
      </c>
      <c r="AP339" s="1309">
        <v>1</v>
      </c>
      <c r="AQ339" s="1064" t="s">
        <v>978</v>
      </c>
      <c r="AR339" s="1097" t="s">
        <v>1971</v>
      </c>
      <c r="AS339" s="1098"/>
      <c r="AT339" s="1088"/>
      <c r="AU339" s="1088"/>
      <c r="AV339" s="1088"/>
      <c r="AW339" s="1099"/>
      <c r="AX339" s="1100"/>
      <c r="AY339" s="1063"/>
      <c r="AZ339" s="1064"/>
      <c r="BA339" s="1064"/>
      <c r="BB339" s="1064"/>
      <c r="BC339" s="1064"/>
      <c r="BD339" s="1064"/>
      <c r="BE339" s="1064"/>
      <c r="BF339" s="1064"/>
      <c r="BG339" s="1064"/>
      <c r="BH339" s="1064"/>
      <c r="BI339" s="1394"/>
      <c r="BJ339" s="1343"/>
      <c r="BK339" s="1343"/>
      <c r="BL339" s="1343"/>
      <c r="BM339" s="1343"/>
      <c r="BN339" s="1063"/>
      <c r="BO339" s="1064"/>
      <c r="BP339" s="1064"/>
      <c r="BQ339" s="1064"/>
      <c r="BR339" s="1064"/>
      <c r="BS339" s="1103"/>
      <c r="BT339" s="1064"/>
      <c r="BU339" s="1064"/>
      <c r="BV339" s="1064"/>
      <c r="BW339" s="1104"/>
      <c r="BX339" s="1103"/>
      <c r="BY339" s="1064"/>
      <c r="BZ339" s="1064"/>
      <c r="CA339" s="1064"/>
      <c r="CB339" s="1104"/>
      <c r="CC339" s="1105"/>
      <c r="CD339" s="1351"/>
      <c r="CE339" s="1352"/>
      <c r="CF339" s="1352"/>
      <c r="CG339" s="1352"/>
      <c r="CH339" s="1414"/>
      <c r="CI339" s="1394"/>
      <c r="CJ339" s="1343"/>
      <c r="CK339" s="1343"/>
      <c r="CL339" s="1343"/>
      <c r="CM339" s="1344"/>
      <c r="CN339" s="1394"/>
      <c r="CO339" s="1343"/>
      <c r="CP339" s="1343"/>
      <c r="CQ339" s="1343"/>
      <c r="CR339" s="1344"/>
      <c r="CS339" s="1394"/>
      <c r="CT339" s="1343"/>
      <c r="CU339" s="1343"/>
      <c r="CV339" s="1343"/>
      <c r="CW339" s="1344"/>
      <c r="CX339" s="1394"/>
      <c r="CY339" s="1343"/>
      <c r="CZ339" s="1343"/>
      <c r="DA339" s="1343"/>
      <c r="DB339" s="1344"/>
      <c r="DC339" s="1343"/>
      <c r="DD339" s="1343"/>
      <c r="DE339" s="1343"/>
      <c r="DF339" s="1343"/>
      <c r="DG339" s="1344"/>
      <c r="DH339" s="1394"/>
      <c r="DI339" s="1343"/>
      <c r="DJ339" s="1343"/>
      <c r="DK339" s="1343"/>
      <c r="DL339" s="1344"/>
      <c r="DM339" s="1775"/>
      <c r="DN339" s="1776"/>
      <c r="DO339" s="1776"/>
      <c r="DP339" s="1777"/>
      <c r="DQ339" s="1776"/>
      <c r="DR339" s="1776"/>
      <c r="DS339" s="1776"/>
      <c r="DT339" s="1777"/>
      <c r="DU339" s="1352"/>
      <c r="DV339" s="1696"/>
      <c r="DW339" s="1778"/>
    </row>
    <row r="340" spans="1:127" s="390" customFormat="1" ht="15.75" customHeight="1">
      <c r="A340" s="1085" t="s">
        <v>1036</v>
      </c>
      <c r="B340" s="1045">
        <v>331</v>
      </c>
      <c r="C340" s="1006"/>
      <c r="D340" s="1006"/>
      <c r="E340" s="1006"/>
      <c r="F340" s="1006"/>
      <c r="G340" s="1006"/>
      <c r="H340" s="1006"/>
      <c r="I340" s="1006"/>
      <c r="J340" s="1006"/>
      <c r="K340" s="1006"/>
      <c r="L340" s="1006"/>
      <c r="M340" s="1045"/>
      <c r="N340" s="1006"/>
      <c r="O340" s="1006"/>
      <c r="P340" s="1006"/>
      <c r="Q340" s="1006"/>
      <c r="R340" s="1006"/>
      <c r="S340" s="1006"/>
      <c r="T340" s="1007"/>
      <c r="U340" s="1086" t="s">
        <v>3378</v>
      </c>
      <c r="V340" s="1087" t="s">
        <v>3379</v>
      </c>
      <c r="W340" s="1087" t="s">
        <v>1936</v>
      </c>
      <c r="X340" s="1088" t="s">
        <v>2420</v>
      </c>
      <c r="Y340" s="1089" t="s">
        <v>148</v>
      </c>
      <c r="Z340" s="1090" t="s">
        <v>3380</v>
      </c>
      <c r="AA340" s="1091">
        <v>0</v>
      </c>
      <c r="AB340" s="1092">
        <v>1</v>
      </c>
      <c r="AC340" s="1092" t="s">
        <v>1971</v>
      </c>
      <c r="AD340" s="1092" t="s">
        <v>1971</v>
      </c>
      <c r="AE340" s="1092">
        <v>0</v>
      </c>
      <c r="AF340" s="1092" t="s">
        <v>1971</v>
      </c>
      <c r="AG340" s="1092" t="s">
        <v>1971</v>
      </c>
      <c r="AH340" s="1092" t="s">
        <v>1971</v>
      </c>
      <c r="AI340" s="1093">
        <f t="shared" si="5"/>
        <v>1</v>
      </c>
      <c r="AJ340" s="1094" t="s">
        <v>984</v>
      </c>
      <c r="AK340" s="1094" t="s">
        <v>964</v>
      </c>
      <c r="AL340" s="1094" t="s">
        <v>965</v>
      </c>
      <c r="AM340" s="1095" t="s">
        <v>1955</v>
      </c>
      <c r="AN340" s="1006" t="s">
        <v>2204</v>
      </c>
      <c r="AO340" s="1006" t="s">
        <v>4787</v>
      </c>
      <c r="AP340" s="1296">
        <v>2</v>
      </c>
      <c r="AQ340" s="1064" t="s">
        <v>978</v>
      </c>
      <c r="AR340" s="1097" t="s">
        <v>148</v>
      </c>
      <c r="AS340" s="1098"/>
      <c r="AT340" s="1088"/>
      <c r="AU340" s="1088"/>
      <c r="AV340" s="1088"/>
      <c r="AW340" s="1099"/>
      <c r="AX340" s="1100"/>
      <c r="AY340" s="1063"/>
      <c r="AZ340" s="1064"/>
      <c r="BA340" s="1064"/>
      <c r="BB340" s="1064"/>
      <c r="BC340" s="1064"/>
      <c r="BD340" s="1064"/>
      <c r="BE340" s="1064"/>
      <c r="BF340" s="1064"/>
      <c r="BG340" s="1114"/>
      <c r="BH340" s="1114"/>
      <c r="BI340" s="1115">
        <v>0</v>
      </c>
      <c r="BJ340" s="1114">
        <v>0</v>
      </c>
      <c r="BK340" s="1114">
        <v>0</v>
      </c>
      <c r="BL340" s="1114">
        <v>0</v>
      </c>
      <c r="BM340" s="1114">
        <v>0</v>
      </c>
      <c r="BN340" s="1063"/>
      <c r="BO340" s="1064"/>
      <c r="BP340" s="1064"/>
      <c r="BQ340" s="1064"/>
      <c r="BR340" s="1064"/>
      <c r="BS340" s="1103"/>
      <c r="BT340" s="1064"/>
      <c r="BU340" s="1064"/>
      <c r="BV340" s="1064"/>
      <c r="BW340" s="1104"/>
      <c r="BX340" s="1103"/>
      <c r="BY340" s="1064"/>
      <c r="BZ340" s="1064"/>
      <c r="CA340" s="1064"/>
      <c r="CB340" s="1104"/>
      <c r="CC340" s="1105"/>
      <c r="CD340" s="1106" t="s">
        <v>961</v>
      </c>
      <c r="CE340" s="1107" t="s">
        <v>961</v>
      </c>
      <c r="CF340" s="1107" t="s">
        <v>961</v>
      </c>
      <c r="CG340" s="1107" t="s">
        <v>961</v>
      </c>
      <c r="CH340" s="1108" t="s">
        <v>961</v>
      </c>
      <c r="CI340" s="1063" t="s">
        <v>1971</v>
      </c>
      <c r="CJ340" s="1064" t="s">
        <v>1971</v>
      </c>
      <c r="CK340" s="1064" t="s">
        <v>1971</v>
      </c>
      <c r="CL340" s="1064" t="s">
        <v>1971</v>
      </c>
      <c r="CM340" s="1105" t="s">
        <v>1971</v>
      </c>
      <c r="CN340" s="1063">
        <v>6.7</v>
      </c>
      <c r="CO340" s="1064">
        <v>7.4</v>
      </c>
      <c r="CP340" s="1064">
        <v>8.1</v>
      </c>
      <c r="CQ340" s="1064">
        <v>8.8000000000000007</v>
      </c>
      <c r="CR340" s="1105">
        <v>9.5</v>
      </c>
      <c r="CS340" s="1063">
        <v>2</v>
      </c>
      <c r="CT340" s="1064">
        <v>2</v>
      </c>
      <c r="CU340" s="1064">
        <v>2</v>
      </c>
      <c r="CV340" s="1064">
        <v>2</v>
      </c>
      <c r="CW340" s="1105">
        <v>2</v>
      </c>
      <c r="CX340" s="1063" t="s">
        <v>1971</v>
      </c>
      <c r="CY340" s="1064" t="s">
        <v>1971</v>
      </c>
      <c r="CZ340" s="1064" t="s">
        <v>1971</v>
      </c>
      <c r="DA340" s="1064" t="s">
        <v>1971</v>
      </c>
      <c r="DB340" s="1105" t="s">
        <v>1971</v>
      </c>
      <c r="DC340" s="1064" t="s">
        <v>1971</v>
      </c>
      <c r="DD340" s="1064" t="s">
        <v>1971</v>
      </c>
      <c r="DE340" s="1064" t="s">
        <v>1971</v>
      </c>
      <c r="DF340" s="1064" t="s">
        <v>1971</v>
      </c>
      <c r="DG340" s="1105" t="s">
        <v>1971</v>
      </c>
      <c r="DH340" s="1063" t="s">
        <v>1971</v>
      </c>
      <c r="DI340" s="1064" t="s">
        <v>1971</v>
      </c>
      <c r="DJ340" s="1064" t="s">
        <v>1971</v>
      </c>
      <c r="DK340" s="1064" t="s">
        <v>1971</v>
      </c>
      <c r="DL340" s="1105" t="s">
        <v>1971</v>
      </c>
      <c r="DM340" s="1109">
        <v>-0.26700000000000002</v>
      </c>
      <c r="DN340" s="1110" t="s">
        <v>1971</v>
      </c>
      <c r="DO340" s="1110" t="s">
        <v>1971</v>
      </c>
      <c r="DP340" s="1111" t="s">
        <v>1971</v>
      </c>
      <c r="DQ340" s="1110">
        <v>0</v>
      </c>
      <c r="DR340" s="1110" t="s">
        <v>1971</v>
      </c>
      <c r="DS340" s="1110" t="s">
        <v>1971</v>
      </c>
      <c r="DT340" s="1111" t="s">
        <v>1971</v>
      </c>
      <c r="DU340" s="1107" t="s">
        <v>1971</v>
      </c>
      <c r="DV340" s="1112">
        <v>1</v>
      </c>
      <c r="DW340" s="1113" t="s">
        <v>1971</v>
      </c>
    </row>
    <row r="341" spans="1:127" s="390" customFormat="1" ht="15.75" customHeight="1">
      <c r="A341" s="1085" t="s">
        <v>1036</v>
      </c>
      <c r="B341" s="1045">
        <v>332</v>
      </c>
      <c r="C341" s="1006"/>
      <c r="D341" s="1006"/>
      <c r="E341" s="1006"/>
      <c r="F341" s="1006"/>
      <c r="G341" s="1006"/>
      <c r="H341" s="1006"/>
      <c r="I341" s="1006"/>
      <c r="J341" s="1006"/>
      <c r="K341" s="1006"/>
      <c r="L341" s="1006"/>
      <c r="M341" s="1045"/>
      <c r="N341" s="1006"/>
      <c r="O341" s="1006"/>
      <c r="P341" s="1006"/>
      <c r="Q341" s="1006"/>
      <c r="R341" s="1006"/>
      <c r="S341" s="1006"/>
      <c r="T341" s="1007"/>
      <c r="U341" s="1086" t="s">
        <v>3382</v>
      </c>
      <c r="V341" s="1087" t="s">
        <v>3379</v>
      </c>
      <c r="W341" s="1087" t="s">
        <v>1927</v>
      </c>
      <c r="X341" s="1088" t="s">
        <v>3383</v>
      </c>
      <c r="Y341" s="1089" t="s">
        <v>154</v>
      </c>
      <c r="Z341" s="1090" t="s">
        <v>3384</v>
      </c>
      <c r="AA341" s="1091">
        <v>0</v>
      </c>
      <c r="AB341" s="1092">
        <v>1</v>
      </c>
      <c r="AC341" s="1092" t="s">
        <v>1971</v>
      </c>
      <c r="AD341" s="1092" t="s">
        <v>1971</v>
      </c>
      <c r="AE341" s="1092">
        <v>0</v>
      </c>
      <c r="AF341" s="1092" t="s">
        <v>1971</v>
      </c>
      <c r="AG341" s="1092" t="s">
        <v>1971</v>
      </c>
      <c r="AH341" s="1092" t="s">
        <v>1971</v>
      </c>
      <c r="AI341" s="1093">
        <f t="shared" si="5"/>
        <v>1</v>
      </c>
      <c r="AJ341" s="1094" t="s">
        <v>988</v>
      </c>
      <c r="AK341" s="1094" t="s">
        <v>964</v>
      </c>
      <c r="AL341" s="1094" t="s">
        <v>965</v>
      </c>
      <c r="AM341" s="1095" t="s">
        <v>1923</v>
      </c>
      <c r="AN341" s="1006" t="s">
        <v>4781</v>
      </c>
      <c r="AO341" s="1006" t="s">
        <v>4782</v>
      </c>
      <c r="AP341" s="1296">
        <v>0</v>
      </c>
      <c r="AQ341" s="1064" t="s">
        <v>978</v>
      </c>
      <c r="AR341" s="1097" t="s">
        <v>154</v>
      </c>
      <c r="AS341" s="1098"/>
      <c r="AT341" s="1088"/>
      <c r="AU341" s="1088"/>
      <c r="AV341" s="1088"/>
      <c r="AW341" s="1099"/>
      <c r="AX341" s="1100"/>
      <c r="AY341" s="1063"/>
      <c r="AZ341" s="1064"/>
      <c r="BA341" s="1064"/>
      <c r="BB341" s="1064"/>
      <c r="BC341" s="1064"/>
      <c r="BD341" s="1064"/>
      <c r="BE341" s="1064"/>
      <c r="BF341" s="1064"/>
      <c r="BG341" s="1138"/>
      <c r="BH341" s="1138"/>
      <c r="BI341" s="1137">
        <v>4.5138888888888893E-3</v>
      </c>
      <c r="BJ341" s="1138">
        <v>4.2592592592592595E-3</v>
      </c>
      <c r="BK341" s="1138">
        <v>3.9930555555555561E-3</v>
      </c>
      <c r="BL341" s="1138">
        <v>3.7384259259259263E-3</v>
      </c>
      <c r="BM341" s="1138">
        <v>3.472222222222222E-3</v>
      </c>
      <c r="BN341" s="1063"/>
      <c r="BO341" s="1064"/>
      <c r="BP341" s="1064"/>
      <c r="BQ341" s="1064"/>
      <c r="BR341" s="1064"/>
      <c r="BS341" s="1103"/>
      <c r="BT341" s="1064"/>
      <c r="BU341" s="1064"/>
      <c r="BV341" s="1064"/>
      <c r="BW341" s="1104"/>
      <c r="BX341" s="1103"/>
      <c r="BY341" s="1064"/>
      <c r="BZ341" s="1064"/>
      <c r="CA341" s="1064"/>
      <c r="CB341" s="1104"/>
      <c r="CC341" s="1105"/>
      <c r="CD341" s="1106" t="s">
        <v>961</v>
      </c>
      <c r="CE341" s="1107" t="s">
        <v>961</v>
      </c>
      <c r="CF341" s="1107" t="s">
        <v>961</v>
      </c>
      <c r="CG341" s="1107" t="s">
        <v>961</v>
      </c>
      <c r="CH341" s="1108" t="s">
        <v>961</v>
      </c>
      <c r="CI341" s="1137" t="s">
        <v>1971</v>
      </c>
      <c r="CJ341" s="1138" t="s">
        <v>1971</v>
      </c>
      <c r="CK341" s="1138" t="s">
        <v>1971</v>
      </c>
      <c r="CL341" s="1138" t="s">
        <v>1971</v>
      </c>
      <c r="CM341" s="1141" t="s">
        <v>1971</v>
      </c>
      <c r="CN341" s="1137">
        <v>7.2916666666666659E-3</v>
      </c>
      <c r="CO341" s="1138">
        <v>7.6388888888888886E-3</v>
      </c>
      <c r="CP341" s="1138">
        <v>7.9861111111111105E-3</v>
      </c>
      <c r="CQ341" s="1138">
        <v>8.3333333333333297E-3</v>
      </c>
      <c r="CR341" s="1141">
        <v>8.6805555555555594E-3</v>
      </c>
      <c r="CS341" s="1137" t="s">
        <v>1971</v>
      </c>
      <c r="CT341" s="1138" t="s">
        <v>1971</v>
      </c>
      <c r="CU341" s="1138" t="s">
        <v>1971</v>
      </c>
      <c r="CV341" s="1138" t="s">
        <v>1971</v>
      </c>
      <c r="CW341" s="1141" t="s">
        <v>1971</v>
      </c>
      <c r="CX341" s="1137" t="s">
        <v>1971</v>
      </c>
      <c r="CY341" s="1138" t="s">
        <v>1971</v>
      </c>
      <c r="CZ341" s="1138" t="s">
        <v>1971</v>
      </c>
      <c r="DA341" s="1138" t="s">
        <v>1971</v>
      </c>
      <c r="DB341" s="1141" t="s">
        <v>1971</v>
      </c>
      <c r="DC341" s="1138">
        <v>2.8009259259259268E-3</v>
      </c>
      <c r="DD341" s="1138">
        <v>2.5462962962962965E-3</v>
      </c>
      <c r="DE341" s="1138">
        <v>2.2800925925925931E-3</v>
      </c>
      <c r="DF341" s="1138">
        <v>2.0254629629629633E-3</v>
      </c>
      <c r="DG341" s="1141">
        <v>1.7592592592592592E-3</v>
      </c>
      <c r="DH341" s="1137" t="s">
        <v>1971</v>
      </c>
      <c r="DI341" s="1138" t="s">
        <v>1971</v>
      </c>
      <c r="DJ341" s="1138" t="s">
        <v>1971</v>
      </c>
      <c r="DK341" s="1138" t="s">
        <v>1971</v>
      </c>
      <c r="DL341" s="1141" t="s">
        <v>1971</v>
      </c>
      <c r="DM341" s="1109">
        <v>-0.19700000000000001</v>
      </c>
      <c r="DN341" s="1110" t="s">
        <v>1971</v>
      </c>
      <c r="DO341" s="1110" t="s">
        <v>1971</v>
      </c>
      <c r="DP341" s="1111" t="s">
        <v>1971</v>
      </c>
      <c r="DQ341" s="1110">
        <v>0.19700000000000001</v>
      </c>
      <c r="DR341" s="1110" t="s">
        <v>1971</v>
      </c>
      <c r="DS341" s="1110" t="s">
        <v>1971</v>
      </c>
      <c r="DT341" s="1111" t="s">
        <v>1971</v>
      </c>
      <c r="DU341" s="1107" t="s">
        <v>1971</v>
      </c>
      <c r="DV341" s="1112">
        <v>1</v>
      </c>
      <c r="DW341" s="1113" t="s">
        <v>1971</v>
      </c>
    </row>
    <row r="342" spans="1:127" s="390" customFormat="1" ht="15.75" customHeight="1">
      <c r="A342" s="1085" t="s">
        <v>1036</v>
      </c>
      <c r="B342" s="1045">
        <v>333</v>
      </c>
      <c r="C342" s="1006"/>
      <c r="D342" s="1006"/>
      <c r="E342" s="1006"/>
      <c r="F342" s="1006"/>
      <c r="G342" s="1006"/>
      <c r="H342" s="1006"/>
      <c r="I342" s="1006"/>
      <c r="J342" s="1006"/>
      <c r="K342" s="1006"/>
      <c r="L342" s="1006"/>
      <c r="M342" s="1045"/>
      <c r="N342" s="1006"/>
      <c r="O342" s="1006"/>
      <c r="P342" s="1006"/>
      <c r="Q342" s="1006"/>
      <c r="R342" s="1006"/>
      <c r="S342" s="1006"/>
      <c r="T342" s="1007"/>
      <c r="U342" s="1086" t="s">
        <v>3386</v>
      </c>
      <c r="V342" s="1087" t="s">
        <v>3379</v>
      </c>
      <c r="W342" s="1087" t="s">
        <v>1936</v>
      </c>
      <c r="X342" s="1088" t="s">
        <v>3387</v>
      </c>
      <c r="Y342" s="1089" t="s">
        <v>499</v>
      </c>
      <c r="Z342" s="1090" t="s">
        <v>3388</v>
      </c>
      <c r="AA342" s="1091">
        <v>1</v>
      </c>
      <c r="AB342" s="1092">
        <v>0</v>
      </c>
      <c r="AC342" s="1092" t="s">
        <v>1971</v>
      </c>
      <c r="AD342" s="1092" t="s">
        <v>1971</v>
      </c>
      <c r="AE342" s="1092">
        <v>0</v>
      </c>
      <c r="AF342" s="1092" t="s">
        <v>1971</v>
      </c>
      <c r="AG342" s="1092" t="s">
        <v>1971</v>
      </c>
      <c r="AH342" s="1092" t="s">
        <v>1971</v>
      </c>
      <c r="AI342" s="1093">
        <f t="shared" si="5"/>
        <v>1</v>
      </c>
      <c r="AJ342" s="1094" t="s">
        <v>963</v>
      </c>
      <c r="AK342" s="1094" t="s">
        <v>1971</v>
      </c>
      <c r="AL342" s="1094" t="s">
        <v>1971</v>
      </c>
      <c r="AM342" s="1095" t="s">
        <v>2960</v>
      </c>
      <c r="AN342" s="1006" t="s">
        <v>293</v>
      </c>
      <c r="AO342" s="1006" t="s">
        <v>4784</v>
      </c>
      <c r="AP342" s="1296">
        <v>1</v>
      </c>
      <c r="AQ342" s="1064" t="s">
        <v>978</v>
      </c>
      <c r="AR342" s="1097" t="s">
        <v>499</v>
      </c>
      <c r="AS342" s="1098"/>
      <c r="AT342" s="1088"/>
      <c r="AU342" s="1088"/>
      <c r="AV342" s="1088"/>
      <c r="AW342" s="1099"/>
      <c r="AX342" s="1100"/>
      <c r="AY342" s="1063"/>
      <c r="AZ342" s="1064"/>
      <c r="BA342" s="1064"/>
      <c r="BB342" s="1064"/>
      <c r="BC342" s="1064"/>
      <c r="BD342" s="1064"/>
      <c r="BE342" s="1064"/>
      <c r="BF342" s="1064"/>
      <c r="BG342" s="1101"/>
      <c r="BH342" s="1101"/>
      <c r="BI342" s="1102">
        <v>0</v>
      </c>
      <c r="BJ342" s="1101">
        <v>0</v>
      </c>
      <c r="BK342" s="1101">
        <v>0</v>
      </c>
      <c r="BL342" s="1101">
        <v>0</v>
      </c>
      <c r="BM342" s="1101">
        <v>0</v>
      </c>
      <c r="BN342" s="1063"/>
      <c r="BO342" s="1064"/>
      <c r="BP342" s="1064"/>
      <c r="BQ342" s="1064"/>
      <c r="BR342" s="1064"/>
      <c r="BS342" s="1103"/>
      <c r="BT342" s="1064"/>
      <c r="BU342" s="1064"/>
      <c r="BV342" s="1064"/>
      <c r="BW342" s="1104"/>
      <c r="BX342" s="1103"/>
      <c r="BY342" s="1064"/>
      <c r="BZ342" s="1064"/>
      <c r="CA342" s="1064"/>
      <c r="CB342" s="1104"/>
      <c r="CC342" s="1105"/>
      <c r="CD342" s="1106" t="s">
        <v>1971</v>
      </c>
      <c r="CE342" s="1107" t="s">
        <v>1971</v>
      </c>
      <c r="CF342" s="1107" t="s">
        <v>1971</v>
      </c>
      <c r="CG342" s="1107" t="s">
        <v>1971</v>
      </c>
      <c r="CH342" s="1108" t="s">
        <v>1971</v>
      </c>
      <c r="CI342" s="1063" t="s">
        <v>1971</v>
      </c>
      <c r="CJ342" s="1064" t="s">
        <v>1971</v>
      </c>
      <c r="CK342" s="1064" t="s">
        <v>1971</v>
      </c>
      <c r="CL342" s="1064" t="s">
        <v>1971</v>
      </c>
      <c r="CM342" s="1105" t="s">
        <v>1971</v>
      </c>
      <c r="CN342" s="1063" t="s">
        <v>1971</v>
      </c>
      <c r="CO342" s="1064" t="s">
        <v>1971</v>
      </c>
      <c r="CP342" s="1064" t="s">
        <v>1971</v>
      </c>
      <c r="CQ342" s="1064" t="s">
        <v>1971</v>
      </c>
      <c r="CR342" s="1105" t="s">
        <v>1971</v>
      </c>
      <c r="CS342" s="1063" t="s">
        <v>1971</v>
      </c>
      <c r="CT342" s="1064" t="s">
        <v>1971</v>
      </c>
      <c r="CU342" s="1064" t="s">
        <v>1971</v>
      </c>
      <c r="CV342" s="1064" t="s">
        <v>1971</v>
      </c>
      <c r="CW342" s="1105" t="s">
        <v>1971</v>
      </c>
      <c r="CX342" s="1063" t="s">
        <v>1971</v>
      </c>
      <c r="CY342" s="1064" t="s">
        <v>1971</v>
      </c>
      <c r="CZ342" s="1064" t="s">
        <v>1971</v>
      </c>
      <c r="DA342" s="1064" t="s">
        <v>1971</v>
      </c>
      <c r="DB342" s="1105" t="s">
        <v>1971</v>
      </c>
      <c r="DC342" s="1064" t="s">
        <v>1971</v>
      </c>
      <c r="DD342" s="1064" t="s">
        <v>1971</v>
      </c>
      <c r="DE342" s="1064" t="s">
        <v>1971</v>
      </c>
      <c r="DF342" s="1064" t="s">
        <v>1971</v>
      </c>
      <c r="DG342" s="1105" t="s">
        <v>1971</v>
      </c>
      <c r="DH342" s="1063" t="s">
        <v>1971</v>
      </c>
      <c r="DI342" s="1064" t="s">
        <v>1971</v>
      </c>
      <c r="DJ342" s="1064" t="s">
        <v>1971</v>
      </c>
      <c r="DK342" s="1064" t="s">
        <v>1971</v>
      </c>
      <c r="DL342" s="1105" t="s">
        <v>1971</v>
      </c>
      <c r="DM342" s="1109" t="s">
        <v>1971</v>
      </c>
      <c r="DN342" s="1110" t="s">
        <v>1971</v>
      </c>
      <c r="DO342" s="1110" t="s">
        <v>1971</v>
      </c>
      <c r="DP342" s="1111" t="s">
        <v>1971</v>
      </c>
      <c r="DQ342" s="1110" t="s">
        <v>1971</v>
      </c>
      <c r="DR342" s="1110" t="s">
        <v>1971</v>
      </c>
      <c r="DS342" s="1110" t="s">
        <v>1971</v>
      </c>
      <c r="DT342" s="1111" t="s">
        <v>1971</v>
      </c>
      <c r="DU342" s="1107" t="s">
        <v>1971</v>
      </c>
      <c r="DV342" s="1112">
        <v>1</v>
      </c>
      <c r="DW342" s="1113" t="s">
        <v>1971</v>
      </c>
    </row>
    <row r="343" spans="1:127" s="390" customFormat="1" ht="15.75" customHeight="1">
      <c r="A343" s="1085" t="s">
        <v>1036</v>
      </c>
      <c r="B343" s="1045">
        <v>334</v>
      </c>
      <c r="C343" s="1006"/>
      <c r="D343" s="1006"/>
      <c r="E343" s="1006"/>
      <c r="F343" s="1006"/>
      <c r="G343" s="1006"/>
      <c r="H343" s="1006"/>
      <c r="I343" s="1006"/>
      <c r="J343" s="1006"/>
      <c r="K343" s="1006"/>
      <c r="L343" s="1006"/>
      <c r="M343" s="1045"/>
      <c r="N343" s="1006"/>
      <c r="O343" s="1006"/>
      <c r="P343" s="1006"/>
      <c r="Q343" s="1006"/>
      <c r="R343" s="1006"/>
      <c r="S343" s="1006"/>
      <c r="T343" s="1007"/>
      <c r="U343" s="1086" t="s">
        <v>3389</v>
      </c>
      <c r="V343" s="1087" t="s">
        <v>3379</v>
      </c>
      <c r="W343" s="1087" t="s">
        <v>1936</v>
      </c>
      <c r="X343" s="1088" t="s">
        <v>3390</v>
      </c>
      <c r="Y343" s="1089" t="s">
        <v>178</v>
      </c>
      <c r="Z343" s="1090" t="s">
        <v>3391</v>
      </c>
      <c r="AA343" s="1091">
        <v>0</v>
      </c>
      <c r="AB343" s="1092">
        <v>1</v>
      </c>
      <c r="AC343" s="1092" t="s">
        <v>1971</v>
      </c>
      <c r="AD343" s="1092" t="s">
        <v>1971</v>
      </c>
      <c r="AE343" s="1092">
        <v>0</v>
      </c>
      <c r="AF343" s="1092" t="s">
        <v>1971</v>
      </c>
      <c r="AG343" s="1092" t="s">
        <v>1971</v>
      </c>
      <c r="AH343" s="1092" t="s">
        <v>1971</v>
      </c>
      <c r="AI343" s="1093">
        <f t="shared" si="5"/>
        <v>1</v>
      </c>
      <c r="AJ343" s="1094" t="s">
        <v>988</v>
      </c>
      <c r="AK343" s="1094" t="s">
        <v>964</v>
      </c>
      <c r="AL343" s="1094" t="s">
        <v>965</v>
      </c>
      <c r="AM343" s="1095" t="s">
        <v>1949</v>
      </c>
      <c r="AN343" s="1006" t="s">
        <v>2204</v>
      </c>
      <c r="AO343" s="1006" t="s">
        <v>4786</v>
      </c>
      <c r="AP343" s="1296">
        <v>1</v>
      </c>
      <c r="AQ343" s="1064" t="s">
        <v>978</v>
      </c>
      <c r="AR343" s="1097" t="s">
        <v>178</v>
      </c>
      <c r="AS343" s="1098"/>
      <c r="AT343" s="1088"/>
      <c r="AU343" s="1088"/>
      <c r="AV343" s="1088"/>
      <c r="AW343" s="1099"/>
      <c r="AX343" s="1100"/>
      <c r="AY343" s="1063"/>
      <c r="AZ343" s="1064"/>
      <c r="BA343" s="1064"/>
      <c r="BB343" s="1064"/>
      <c r="BC343" s="1064"/>
      <c r="BD343" s="1064"/>
      <c r="BE343" s="1064"/>
      <c r="BF343" s="1064"/>
      <c r="BG343" s="1101"/>
      <c r="BH343" s="1101"/>
      <c r="BI343" s="1102">
        <v>129.6</v>
      </c>
      <c r="BJ343" s="1101">
        <v>127.8</v>
      </c>
      <c r="BK343" s="1101">
        <v>126</v>
      </c>
      <c r="BL343" s="1101">
        <v>124.2</v>
      </c>
      <c r="BM343" s="1101">
        <v>122.4</v>
      </c>
      <c r="BN343" s="1063"/>
      <c r="BO343" s="1064"/>
      <c r="BP343" s="1064"/>
      <c r="BQ343" s="1064"/>
      <c r="BR343" s="1064"/>
      <c r="BS343" s="1103"/>
      <c r="BT343" s="1064"/>
      <c r="BU343" s="1064"/>
      <c r="BV343" s="1064"/>
      <c r="BW343" s="1104"/>
      <c r="BX343" s="1103"/>
      <c r="BY343" s="1064"/>
      <c r="BZ343" s="1064"/>
      <c r="CA343" s="1064"/>
      <c r="CB343" s="1104"/>
      <c r="CC343" s="1105"/>
      <c r="CD343" s="1106" t="s">
        <v>961</v>
      </c>
      <c r="CE343" s="1107" t="s">
        <v>961</v>
      </c>
      <c r="CF343" s="1107" t="s">
        <v>961</v>
      </c>
      <c r="CG343" s="1107" t="s">
        <v>961</v>
      </c>
      <c r="CH343" s="1108" t="s">
        <v>961</v>
      </c>
      <c r="CI343" s="1063" t="s">
        <v>1971</v>
      </c>
      <c r="CJ343" s="1064" t="s">
        <v>1971</v>
      </c>
      <c r="CK343" s="1064" t="s">
        <v>1971</v>
      </c>
      <c r="CL343" s="1064" t="s">
        <v>1971</v>
      </c>
      <c r="CM343" s="1105" t="s">
        <v>1971</v>
      </c>
      <c r="CN343" s="1063">
        <v>142</v>
      </c>
      <c r="CO343" s="1064">
        <v>144</v>
      </c>
      <c r="CP343" s="1064">
        <v>146</v>
      </c>
      <c r="CQ343" s="1064">
        <v>148</v>
      </c>
      <c r="CR343" s="1105">
        <v>150</v>
      </c>
      <c r="CS343" s="1063" t="s">
        <v>1971</v>
      </c>
      <c r="CT343" s="1064" t="s">
        <v>1971</v>
      </c>
      <c r="CU343" s="1064" t="s">
        <v>1971</v>
      </c>
      <c r="CV343" s="1064" t="s">
        <v>1971</v>
      </c>
      <c r="CW343" s="1105" t="s">
        <v>1971</v>
      </c>
      <c r="CX343" s="1063" t="s">
        <v>1971</v>
      </c>
      <c r="CY343" s="1064" t="s">
        <v>1971</v>
      </c>
      <c r="CZ343" s="1064" t="s">
        <v>1971</v>
      </c>
      <c r="DA343" s="1064" t="s">
        <v>1971</v>
      </c>
      <c r="DB343" s="1105" t="s">
        <v>1971</v>
      </c>
      <c r="DC343" s="1064">
        <v>111.6</v>
      </c>
      <c r="DD343" s="1064">
        <v>109.8</v>
      </c>
      <c r="DE343" s="1064">
        <v>108</v>
      </c>
      <c r="DF343" s="1064">
        <v>106.2</v>
      </c>
      <c r="DG343" s="1105">
        <v>104.4</v>
      </c>
      <c r="DH343" s="1063" t="s">
        <v>1971</v>
      </c>
      <c r="DI343" s="1064" t="s">
        <v>1971</v>
      </c>
      <c r="DJ343" s="1064" t="s">
        <v>1971</v>
      </c>
      <c r="DK343" s="1064" t="s">
        <v>1971</v>
      </c>
      <c r="DL343" s="1105" t="s">
        <v>1971</v>
      </c>
      <c r="DM343" s="1109">
        <v>-5.6000000000000001E-2</v>
      </c>
      <c r="DN343" s="1110" t="s">
        <v>1971</v>
      </c>
      <c r="DO343" s="1110" t="s">
        <v>1971</v>
      </c>
      <c r="DP343" s="1111" t="s">
        <v>1971</v>
      </c>
      <c r="DQ343" s="1110">
        <v>1.9E-2</v>
      </c>
      <c r="DR343" s="1110" t="s">
        <v>1971</v>
      </c>
      <c r="DS343" s="1110" t="s">
        <v>1971</v>
      </c>
      <c r="DT343" s="1111" t="s">
        <v>1971</v>
      </c>
      <c r="DU343" s="1107" t="s">
        <v>1971</v>
      </c>
      <c r="DV343" s="1112">
        <v>1</v>
      </c>
      <c r="DW343" s="1113" t="s">
        <v>1971</v>
      </c>
    </row>
    <row r="344" spans="1:127" s="390" customFormat="1" ht="15.75" customHeight="1">
      <c r="A344" s="1085" t="s">
        <v>1036</v>
      </c>
      <c r="B344" s="1045">
        <v>335</v>
      </c>
      <c r="C344" s="1006"/>
      <c r="D344" s="1006"/>
      <c r="E344" s="1006"/>
      <c r="F344" s="1006"/>
      <c r="G344" s="1006"/>
      <c r="H344" s="1006"/>
      <c r="I344" s="1006"/>
      <c r="J344" s="1006"/>
      <c r="K344" s="1006"/>
      <c r="L344" s="1006"/>
      <c r="M344" s="1045"/>
      <c r="N344" s="1006"/>
      <c r="O344" s="1006"/>
      <c r="P344" s="1006"/>
      <c r="Q344" s="1006"/>
      <c r="R344" s="1006"/>
      <c r="S344" s="1006"/>
      <c r="T344" s="1007"/>
      <c r="U344" s="1086" t="s">
        <v>3393</v>
      </c>
      <c r="V344" s="1087" t="s">
        <v>3379</v>
      </c>
      <c r="W344" s="1087" t="s">
        <v>1936</v>
      </c>
      <c r="X344" s="1088" t="s">
        <v>3394</v>
      </c>
      <c r="Y344" s="1089" t="s">
        <v>184</v>
      </c>
      <c r="Z344" s="1090" t="s">
        <v>3395</v>
      </c>
      <c r="AA344" s="1091">
        <v>0.10100000000000001</v>
      </c>
      <c r="AB344" s="1092">
        <v>0.89900000000000002</v>
      </c>
      <c r="AC344" s="1092" t="s">
        <v>1971</v>
      </c>
      <c r="AD344" s="1092" t="s">
        <v>1971</v>
      </c>
      <c r="AE344" s="1092">
        <v>0</v>
      </c>
      <c r="AF344" s="1092" t="s">
        <v>1971</v>
      </c>
      <c r="AG344" s="1092" t="s">
        <v>1971</v>
      </c>
      <c r="AH344" s="1092" t="s">
        <v>1971</v>
      </c>
      <c r="AI344" s="1093">
        <f t="shared" si="5"/>
        <v>1</v>
      </c>
      <c r="AJ344" s="1094" t="s">
        <v>988</v>
      </c>
      <c r="AK344" s="1094" t="s">
        <v>964</v>
      </c>
      <c r="AL344" s="1094" t="s">
        <v>965</v>
      </c>
      <c r="AM344" s="1095" t="s">
        <v>1949</v>
      </c>
      <c r="AN344" s="1006" t="s">
        <v>293</v>
      </c>
      <c r="AO344" s="1006" t="s">
        <v>4785</v>
      </c>
      <c r="AP344" s="1296">
        <v>2</v>
      </c>
      <c r="AQ344" s="1064" t="s">
        <v>978</v>
      </c>
      <c r="AR344" s="1097" t="s">
        <v>184</v>
      </c>
      <c r="AS344" s="1098"/>
      <c r="AT344" s="1088"/>
      <c r="AU344" s="1088"/>
      <c r="AV344" s="1088"/>
      <c r="AW344" s="1099"/>
      <c r="AX344" s="1100"/>
      <c r="AY344" s="1063"/>
      <c r="AZ344" s="1064"/>
      <c r="BA344" s="1064"/>
      <c r="BB344" s="1064"/>
      <c r="BC344" s="1064"/>
      <c r="BD344" s="1064"/>
      <c r="BE344" s="1064"/>
      <c r="BF344" s="1064"/>
      <c r="BG344" s="1114"/>
      <c r="BH344" s="1114"/>
      <c r="BI344" s="1115">
        <v>2.34</v>
      </c>
      <c r="BJ344" s="1114">
        <v>2.34</v>
      </c>
      <c r="BK344" s="1114">
        <v>2.34</v>
      </c>
      <c r="BL344" s="1114">
        <v>2.34</v>
      </c>
      <c r="BM344" s="1114">
        <v>2.34</v>
      </c>
      <c r="BN344" s="1063"/>
      <c r="BO344" s="1064"/>
      <c r="BP344" s="1064"/>
      <c r="BQ344" s="1064"/>
      <c r="BR344" s="1064"/>
      <c r="BS344" s="1103"/>
      <c r="BT344" s="1064"/>
      <c r="BU344" s="1064"/>
      <c r="BV344" s="1064"/>
      <c r="BW344" s="1104"/>
      <c r="BX344" s="1103"/>
      <c r="BY344" s="1064"/>
      <c r="BZ344" s="1064"/>
      <c r="CA344" s="1064"/>
      <c r="CB344" s="1104"/>
      <c r="CC344" s="1105"/>
      <c r="CD344" s="1106" t="s">
        <v>961</v>
      </c>
      <c r="CE344" s="1107" t="s">
        <v>961</v>
      </c>
      <c r="CF344" s="1107" t="s">
        <v>961</v>
      </c>
      <c r="CG344" s="1107" t="s">
        <v>961</v>
      </c>
      <c r="CH344" s="1108" t="s">
        <v>961</v>
      </c>
      <c r="CI344" s="1063" t="s">
        <v>1971</v>
      </c>
      <c r="CJ344" s="1064" t="s">
        <v>1971</v>
      </c>
      <c r="CK344" s="1064" t="s">
        <v>1971</v>
      </c>
      <c r="CL344" s="1064" t="s">
        <v>1971</v>
      </c>
      <c r="CM344" s="1105" t="s">
        <v>1971</v>
      </c>
      <c r="CN344" s="1063">
        <v>4.68</v>
      </c>
      <c r="CO344" s="1064">
        <v>4.68</v>
      </c>
      <c r="CP344" s="1064">
        <v>4.68</v>
      </c>
      <c r="CQ344" s="1064">
        <v>4.68</v>
      </c>
      <c r="CR344" s="1105">
        <v>4.68</v>
      </c>
      <c r="CS344" s="1063" t="s">
        <v>1971</v>
      </c>
      <c r="CT344" s="1064" t="s">
        <v>1971</v>
      </c>
      <c r="CU344" s="1064" t="s">
        <v>1971</v>
      </c>
      <c r="CV344" s="1064" t="s">
        <v>1971</v>
      </c>
      <c r="CW344" s="1105" t="s">
        <v>1971</v>
      </c>
      <c r="CX344" s="1063" t="s">
        <v>1971</v>
      </c>
      <c r="CY344" s="1064" t="s">
        <v>1971</v>
      </c>
      <c r="CZ344" s="1064" t="s">
        <v>1971</v>
      </c>
      <c r="DA344" s="1064" t="s">
        <v>1971</v>
      </c>
      <c r="DB344" s="1105" t="s">
        <v>1971</v>
      </c>
      <c r="DC344" s="1064">
        <v>1.64</v>
      </c>
      <c r="DD344" s="1064">
        <v>1.64</v>
      </c>
      <c r="DE344" s="1064">
        <v>1.64</v>
      </c>
      <c r="DF344" s="1064">
        <v>1.64</v>
      </c>
      <c r="DG344" s="1105">
        <v>1.64</v>
      </c>
      <c r="DH344" s="1063" t="s">
        <v>1971</v>
      </c>
      <c r="DI344" s="1064" t="s">
        <v>1971</v>
      </c>
      <c r="DJ344" s="1064" t="s">
        <v>1971</v>
      </c>
      <c r="DK344" s="1064" t="s">
        <v>1971</v>
      </c>
      <c r="DL344" s="1105" t="s">
        <v>1971</v>
      </c>
      <c r="DM344" s="1109">
        <v>-0.54700000000000004</v>
      </c>
      <c r="DN344" s="1110" t="s">
        <v>1971</v>
      </c>
      <c r="DO344" s="1110" t="s">
        <v>1971</v>
      </c>
      <c r="DP344" s="1111" t="s">
        <v>1971</v>
      </c>
      <c r="DQ344" s="1110">
        <v>0.36199999999999999</v>
      </c>
      <c r="DR344" s="1110" t="s">
        <v>1971</v>
      </c>
      <c r="DS344" s="1110" t="s">
        <v>1971</v>
      </c>
      <c r="DT344" s="1111" t="s">
        <v>1971</v>
      </c>
      <c r="DU344" s="1107" t="s">
        <v>1971</v>
      </c>
      <c r="DV344" s="1112">
        <v>1</v>
      </c>
      <c r="DW344" s="1113" t="s">
        <v>1971</v>
      </c>
    </row>
    <row r="345" spans="1:127" s="390" customFormat="1" ht="15.75" customHeight="1">
      <c r="A345" s="1085" t="s">
        <v>1036</v>
      </c>
      <c r="B345" s="1045">
        <v>336</v>
      </c>
      <c r="C345" s="1006"/>
      <c r="D345" s="1006"/>
      <c r="E345" s="1006"/>
      <c r="F345" s="1006"/>
      <c r="G345" s="1006"/>
      <c r="H345" s="1006"/>
      <c r="I345" s="1006"/>
      <c r="J345" s="1006"/>
      <c r="K345" s="1006"/>
      <c r="L345" s="1006"/>
      <c r="M345" s="1045"/>
      <c r="N345" s="1006"/>
      <c r="O345" s="1006"/>
      <c r="P345" s="1006"/>
      <c r="Q345" s="1006"/>
      <c r="R345" s="1006"/>
      <c r="S345" s="1006"/>
      <c r="T345" s="1007"/>
      <c r="U345" s="1086" t="s">
        <v>3396</v>
      </c>
      <c r="V345" s="1087" t="s">
        <v>3379</v>
      </c>
      <c r="W345" s="1087" t="s">
        <v>1927</v>
      </c>
      <c r="X345" s="1088" t="s">
        <v>3397</v>
      </c>
      <c r="Y345" s="1089" t="s">
        <v>3398</v>
      </c>
      <c r="Z345" s="1090" t="s">
        <v>3399</v>
      </c>
      <c r="AA345" s="1091">
        <v>0</v>
      </c>
      <c r="AB345" s="1092">
        <v>1</v>
      </c>
      <c r="AC345" s="1092" t="s">
        <v>1971</v>
      </c>
      <c r="AD345" s="1092" t="s">
        <v>1971</v>
      </c>
      <c r="AE345" s="1092">
        <v>0</v>
      </c>
      <c r="AF345" s="1092" t="s">
        <v>1971</v>
      </c>
      <c r="AG345" s="1092" t="s">
        <v>1971</v>
      </c>
      <c r="AH345" s="1092" t="s">
        <v>1971</v>
      </c>
      <c r="AI345" s="1093">
        <f t="shared" si="5"/>
        <v>1</v>
      </c>
      <c r="AJ345" s="1094" t="s">
        <v>988</v>
      </c>
      <c r="AK345" s="1094" t="s">
        <v>964</v>
      </c>
      <c r="AL345" s="1094" t="s">
        <v>965</v>
      </c>
      <c r="AM345" s="1095" t="s">
        <v>2178</v>
      </c>
      <c r="AN345" s="1006" t="s">
        <v>410</v>
      </c>
      <c r="AO345" s="1006" t="s">
        <v>4790</v>
      </c>
      <c r="AP345" s="1296">
        <v>2</v>
      </c>
      <c r="AQ345" s="1064" t="s">
        <v>978</v>
      </c>
      <c r="AR345" s="1097"/>
      <c r="AS345" s="1098"/>
      <c r="AT345" s="1088"/>
      <c r="AU345" s="1088"/>
      <c r="AV345" s="1088"/>
      <c r="AW345" s="1099"/>
      <c r="AX345" s="1100"/>
      <c r="AY345" s="1063"/>
      <c r="AZ345" s="1064"/>
      <c r="BA345" s="1064"/>
      <c r="BB345" s="1064"/>
      <c r="BC345" s="1064"/>
      <c r="BD345" s="1064"/>
      <c r="BE345" s="1064"/>
      <c r="BF345" s="1064"/>
      <c r="BG345" s="1064"/>
      <c r="BH345" s="1064"/>
      <c r="BI345" s="1394"/>
      <c r="BJ345" s="1343"/>
      <c r="BK345" s="1343"/>
      <c r="BL345" s="1343"/>
      <c r="BM345" s="1343"/>
      <c r="BN345" s="1063"/>
      <c r="BO345" s="1064"/>
      <c r="BP345" s="1064"/>
      <c r="BQ345" s="1064"/>
      <c r="BR345" s="1064"/>
      <c r="BS345" s="1103"/>
      <c r="BT345" s="1064"/>
      <c r="BU345" s="1064"/>
      <c r="BV345" s="1064"/>
      <c r="BW345" s="1104"/>
      <c r="BX345" s="1103"/>
      <c r="BY345" s="1064"/>
      <c r="BZ345" s="1064"/>
      <c r="CA345" s="1064"/>
      <c r="CB345" s="1104"/>
      <c r="CC345" s="1105"/>
      <c r="CD345" s="1351"/>
      <c r="CE345" s="1352"/>
      <c r="CF345" s="1352"/>
      <c r="CG345" s="1352"/>
      <c r="CH345" s="1414"/>
      <c r="CI345" s="1394"/>
      <c r="CJ345" s="1343"/>
      <c r="CK345" s="1343"/>
      <c r="CL345" s="1343"/>
      <c r="CM345" s="1344"/>
      <c r="CN345" s="1394"/>
      <c r="CO345" s="1343"/>
      <c r="CP345" s="1343"/>
      <c r="CQ345" s="1343"/>
      <c r="CR345" s="1344"/>
      <c r="CS345" s="1394"/>
      <c r="CT345" s="1343"/>
      <c r="CU345" s="1343"/>
      <c r="CV345" s="1343"/>
      <c r="CW345" s="1344"/>
      <c r="CX345" s="1394"/>
      <c r="CY345" s="1343"/>
      <c r="CZ345" s="1343"/>
      <c r="DA345" s="1343"/>
      <c r="DB345" s="1344"/>
      <c r="DC345" s="1343"/>
      <c r="DD345" s="1343"/>
      <c r="DE345" s="1343"/>
      <c r="DF345" s="1343"/>
      <c r="DG345" s="1344"/>
      <c r="DH345" s="1394"/>
      <c r="DI345" s="1343"/>
      <c r="DJ345" s="1343"/>
      <c r="DK345" s="1343"/>
      <c r="DL345" s="1344"/>
      <c r="DM345" s="1775"/>
      <c r="DN345" s="1776"/>
      <c r="DO345" s="1776"/>
      <c r="DP345" s="1777"/>
      <c r="DQ345" s="1776"/>
      <c r="DR345" s="1776"/>
      <c r="DS345" s="1776"/>
      <c r="DT345" s="1777"/>
      <c r="DU345" s="1352"/>
      <c r="DV345" s="1696"/>
      <c r="DW345" s="1778"/>
    </row>
    <row r="346" spans="1:127" s="390" customFormat="1" ht="15.75" customHeight="1">
      <c r="A346" s="1085" t="s">
        <v>1036</v>
      </c>
      <c r="B346" s="1045">
        <v>337</v>
      </c>
      <c r="C346" s="1006"/>
      <c r="D346" s="1006"/>
      <c r="E346" s="1006"/>
      <c r="F346" s="1006"/>
      <c r="G346" s="1006"/>
      <c r="H346" s="1006"/>
      <c r="I346" s="1006"/>
      <c r="J346" s="1006"/>
      <c r="K346" s="1006"/>
      <c r="L346" s="1006"/>
      <c r="M346" s="1045"/>
      <c r="N346" s="1006"/>
      <c r="O346" s="1006"/>
      <c r="P346" s="1006"/>
      <c r="Q346" s="1006"/>
      <c r="R346" s="1006"/>
      <c r="S346" s="1006"/>
      <c r="T346" s="1007"/>
      <c r="U346" s="1086" t="s">
        <v>3401</v>
      </c>
      <c r="V346" s="1087" t="s">
        <v>3379</v>
      </c>
      <c r="W346" s="1087" t="s">
        <v>1936</v>
      </c>
      <c r="X346" s="1088" t="s">
        <v>3402</v>
      </c>
      <c r="Y346" s="1089" t="s">
        <v>2578</v>
      </c>
      <c r="Z346" s="1090" t="s">
        <v>3403</v>
      </c>
      <c r="AA346" s="1091">
        <v>0</v>
      </c>
      <c r="AB346" s="1092">
        <v>1</v>
      </c>
      <c r="AC346" s="1092" t="s">
        <v>1971</v>
      </c>
      <c r="AD346" s="1092" t="s">
        <v>1971</v>
      </c>
      <c r="AE346" s="1092">
        <v>0</v>
      </c>
      <c r="AF346" s="1092" t="s">
        <v>1971</v>
      </c>
      <c r="AG346" s="1092" t="s">
        <v>1971</v>
      </c>
      <c r="AH346" s="1092" t="s">
        <v>1971</v>
      </c>
      <c r="AI346" s="1093">
        <f t="shared" si="5"/>
        <v>1</v>
      </c>
      <c r="AJ346" s="1094" t="s">
        <v>988</v>
      </c>
      <c r="AK346" s="1094" t="s">
        <v>964</v>
      </c>
      <c r="AL346" s="1094" t="s">
        <v>965</v>
      </c>
      <c r="AM346" s="1095" t="s">
        <v>2264</v>
      </c>
      <c r="AN346" s="1006" t="s">
        <v>1030</v>
      </c>
      <c r="AO346" s="1006" t="s">
        <v>3404</v>
      </c>
      <c r="AP346" s="1309">
        <v>0</v>
      </c>
      <c r="AQ346" s="1064" t="s">
        <v>978</v>
      </c>
      <c r="AR346" s="1097" t="s">
        <v>1971</v>
      </c>
      <c r="AS346" s="1098"/>
      <c r="AT346" s="1088"/>
      <c r="AU346" s="1088"/>
      <c r="AV346" s="1088"/>
      <c r="AW346" s="1099"/>
      <c r="AX346" s="1100"/>
      <c r="AY346" s="1063"/>
      <c r="AZ346" s="1064"/>
      <c r="BA346" s="1064"/>
      <c r="BB346" s="1064"/>
      <c r="BC346" s="1064"/>
      <c r="BD346" s="1064"/>
      <c r="BE346" s="1064"/>
      <c r="BF346" s="1064"/>
      <c r="BG346" s="1064"/>
      <c r="BH346" s="1064"/>
      <c r="BI346" s="1394"/>
      <c r="BJ346" s="1343"/>
      <c r="BK346" s="1343"/>
      <c r="BL346" s="1343"/>
      <c r="BM346" s="1343"/>
      <c r="BN346" s="1063"/>
      <c r="BO346" s="1064"/>
      <c r="BP346" s="1064"/>
      <c r="BQ346" s="1064"/>
      <c r="BR346" s="1064"/>
      <c r="BS346" s="1103"/>
      <c r="BT346" s="1064"/>
      <c r="BU346" s="1064"/>
      <c r="BV346" s="1064"/>
      <c r="BW346" s="1104"/>
      <c r="BX346" s="1103"/>
      <c r="BY346" s="1064"/>
      <c r="BZ346" s="1064"/>
      <c r="CA346" s="1064"/>
      <c r="CB346" s="1104"/>
      <c r="CC346" s="1105"/>
      <c r="CD346" s="1351"/>
      <c r="CE346" s="1352"/>
      <c r="CF346" s="1352"/>
      <c r="CG346" s="1352"/>
      <c r="CH346" s="1414"/>
      <c r="CI346" s="1394"/>
      <c r="CJ346" s="1343"/>
      <c r="CK346" s="1343"/>
      <c r="CL346" s="1343"/>
      <c r="CM346" s="1344"/>
      <c r="CN346" s="1394"/>
      <c r="CO346" s="1343"/>
      <c r="CP346" s="1343"/>
      <c r="CQ346" s="1343"/>
      <c r="CR346" s="1344"/>
      <c r="CS346" s="1394"/>
      <c r="CT346" s="1343"/>
      <c r="CU346" s="1343"/>
      <c r="CV346" s="1343"/>
      <c r="CW346" s="1344"/>
      <c r="CX346" s="1394"/>
      <c r="CY346" s="1343"/>
      <c r="CZ346" s="1343"/>
      <c r="DA346" s="1343"/>
      <c r="DB346" s="1344"/>
      <c r="DC346" s="1343"/>
      <c r="DD346" s="1343"/>
      <c r="DE346" s="1343"/>
      <c r="DF346" s="1343"/>
      <c r="DG346" s="1344"/>
      <c r="DH346" s="1394"/>
      <c r="DI346" s="1343"/>
      <c r="DJ346" s="1343"/>
      <c r="DK346" s="1343"/>
      <c r="DL346" s="1344"/>
      <c r="DM346" s="1775"/>
      <c r="DN346" s="1776"/>
      <c r="DO346" s="1776"/>
      <c r="DP346" s="1777"/>
      <c r="DQ346" s="1776"/>
      <c r="DR346" s="1776"/>
      <c r="DS346" s="1776"/>
      <c r="DT346" s="1777"/>
      <c r="DU346" s="1352"/>
      <c r="DV346" s="1696"/>
      <c r="DW346" s="1778"/>
    </row>
    <row r="347" spans="1:127" s="390" customFormat="1" ht="15.75" customHeight="1">
      <c r="A347" s="1085" t="s">
        <v>1036</v>
      </c>
      <c r="B347" s="1045">
        <v>338</v>
      </c>
      <c r="C347" s="1006"/>
      <c r="D347" s="1006"/>
      <c r="E347" s="1006"/>
      <c r="F347" s="1006"/>
      <c r="G347" s="1006"/>
      <c r="H347" s="1006"/>
      <c r="I347" s="1006"/>
      <c r="J347" s="1006"/>
      <c r="K347" s="1006"/>
      <c r="L347" s="1006"/>
      <c r="M347" s="1045"/>
      <c r="N347" s="1006"/>
      <c r="O347" s="1006"/>
      <c r="P347" s="1006"/>
      <c r="Q347" s="1006"/>
      <c r="R347" s="1006"/>
      <c r="S347" s="1006"/>
      <c r="T347" s="1007"/>
      <c r="U347" s="1086" t="s">
        <v>3405</v>
      </c>
      <c r="V347" s="1087" t="s">
        <v>3379</v>
      </c>
      <c r="W347" s="1087" t="s">
        <v>1936</v>
      </c>
      <c r="X347" s="1088" t="s">
        <v>3406</v>
      </c>
      <c r="Y347" s="1089" t="s">
        <v>3407</v>
      </c>
      <c r="Z347" s="1090" t="s">
        <v>3408</v>
      </c>
      <c r="AA347" s="1091">
        <v>0</v>
      </c>
      <c r="AB347" s="1092">
        <v>1</v>
      </c>
      <c r="AC347" s="1092" t="s">
        <v>1971</v>
      </c>
      <c r="AD347" s="1092" t="s">
        <v>1971</v>
      </c>
      <c r="AE347" s="1092">
        <v>0</v>
      </c>
      <c r="AF347" s="1092" t="s">
        <v>1971</v>
      </c>
      <c r="AG347" s="1092" t="s">
        <v>1971</v>
      </c>
      <c r="AH347" s="1092" t="s">
        <v>1971</v>
      </c>
      <c r="AI347" s="1093">
        <f t="shared" si="5"/>
        <v>1</v>
      </c>
      <c r="AJ347" s="1094" t="s">
        <v>984</v>
      </c>
      <c r="AK347" s="1094" t="s">
        <v>964</v>
      </c>
      <c r="AL347" s="1094" t="s">
        <v>965</v>
      </c>
      <c r="AM347" s="1095" t="s">
        <v>2114</v>
      </c>
      <c r="AN347" s="1006" t="s">
        <v>293</v>
      </c>
      <c r="AO347" s="1006" t="s">
        <v>3409</v>
      </c>
      <c r="AP347" s="1309">
        <v>1</v>
      </c>
      <c r="AQ347" s="1064" t="s">
        <v>966</v>
      </c>
      <c r="AR347" s="1097" t="s">
        <v>1971</v>
      </c>
      <c r="AS347" s="1098"/>
      <c r="AT347" s="1088"/>
      <c r="AU347" s="1088"/>
      <c r="AV347" s="1088"/>
      <c r="AW347" s="1099"/>
      <c r="AX347" s="1100"/>
      <c r="AY347" s="1063"/>
      <c r="AZ347" s="1064"/>
      <c r="BA347" s="1064"/>
      <c r="BB347" s="1064"/>
      <c r="BC347" s="1064"/>
      <c r="BD347" s="1064"/>
      <c r="BE347" s="1064"/>
      <c r="BF347" s="1064"/>
      <c r="BG347" s="1064"/>
      <c r="BH347" s="1064"/>
      <c r="BI347" s="1394"/>
      <c r="BJ347" s="1343"/>
      <c r="BK347" s="1343"/>
      <c r="BL347" s="1343"/>
      <c r="BM347" s="1343"/>
      <c r="BN347" s="1063"/>
      <c r="BO347" s="1064"/>
      <c r="BP347" s="1064"/>
      <c r="BQ347" s="1064"/>
      <c r="BR347" s="1064"/>
      <c r="BS347" s="1103"/>
      <c r="BT347" s="1064"/>
      <c r="BU347" s="1064"/>
      <c r="BV347" s="1064"/>
      <c r="BW347" s="1104"/>
      <c r="BX347" s="1103"/>
      <c r="BY347" s="1064"/>
      <c r="BZ347" s="1064"/>
      <c r="CA347" s="1064"/>
      <c r="CB347" s="1104"/>
      <c r="CC347" s="1105"/>
      <c r="CD347" s="1351"/>
      <c r="CE347" s="1352"/>
      <c r="CF347" s="1352"/>
      <c r="CG347" s="1352"/>
      <c r="CH347" s="1414"/>
      <c r="CI347" s="1394"/>
      <c r="CJ347" s="1343"/>
      <c r="CK347" s="1343"/>
      <c r="CL347" s="1343"/>
      <c r="CM347" s="1344"/>
      <c r="CN347" s="1394"/>
      <c r="CO347" s="1343"/>
      <c r="CP347" s="1343"/>
      <c r="CQ347" s="1343"/>
      <c r="CR347" s="1344"/>
      <c r="CS347" s="1394"/>
      <c r="CT347" s="1343"/>
      <c r="CU347" s="1343"/>
      <c r="CV347" s="1343"/>
      <c r="CW347" s="1344"/>
      <c r="CX347" s="1394"/>
      <c r="CY347" s="1343"/>
      <c r="CZ347" s="1343"/>
      <c r="DA347" s="1343"/>
      <c r="DB347" s="1344"/>
      <c r="DC347" s="1343"/>
      <c r="DD347" s="1343"/>
      <c r="DE347" s="1343"/>
      <c r="DF347" s="1343"/>
      <c r="DG347" s="1344"/>
      <c r="DH347" s="1394"/>
      <c r="DI347" s="1343"/>
      <c r="DJ347" s="1343"/>
      <c r="DK347" s="1343"/>
      <c r="DL347" s="1344"/>
      <c r="DM347" s="1775"/>
      <c r="DN347" s="1776"/>
      <c r="DO347" s="1776"/>
      <c r="DP347" s="1777"/>
      <c r="DQ347" s="1776"/>
      <c r="DR347" s="1776"/>
      <c r="DS347" s="1776"/>
      <c r="DT347" s="1777"/>
      <c r="DU347" s="1352"/>
      <c r="DV347" s="1696"/>
      <c r="DW347" s="1778"/>
    </row>
    <row r="348" spans="1:127" s="390" customFormat="1" ht="15.75" customHeight="1">
      <c r="A348" s="1085" t="s">
        <v>1036</v>
      </c>
      <c r="B348" s="1045">
        <v>339</v>
      </c>
      <c r="C348" s="1006"/>
      <c r="D348" s="1006"/>
      <c r="E348" s="1006"/>
      <c r="F348" s="1006"/>
      <c r="G348" s="1006"/>
      <c r="H348" s="1006"/>
      <c r="I348" s="1006"/>
      <c r="J348" s="1006"/>
      <c r="K348" s="1006"/>
      <c r="L348" s="1006"/>
      <c r="M348" s="1045"/>
      <c r="N348" s="1006"/>
      <c r="O348" s="1006"/>
      <c r="P348" s="1006"/>
      <c r="Q348" s="1006"/>
      <c r="R348" s="1006"/>
      <c r="S348" s="1006"/>
      <c r="T348" s="1007"/>
      <c r="U348" s="1086" t="s">
        <v>3410</v>
      </c>
      <c r="V348" s="1087" t="s">
        <v>3411</v>
      </c>
      <c r="W348" s="1087" t="s">
        <v>1936</v>
      </c>
      <c r="X348" s="1088" t="s">
        <v>2427</v>
      </c>
      <c r="Y348" s="1089" t="s">
        <v>3412</v>
      </c>
      <c r="Z348" s="1090" t="s">
        <v>3413</v>
      </c>
      <c r="AA348" s="1091">
        <v>0</v>
      </c>
      <c r="AB348" s="1092">
        <v>0</v>
      </c>
      <c r="AC348" s="1092" t="s">
        <v>1971</v>
      </c>
      <c r="AD348" s="1092" t="s">
        <v>1971</v>
      </c>
      <c r="AE348" s="1092">
        <v>1</v>
      </c>
      <c r="AF348" s="1092" t="s">
        <v>1971</v>
      </c>
      <c r="AG348" s="1092" t="s">
        <v>1971</v>
      </c>
      <c r="AH348" s="1092" t="s">
        <v>1971</v>
      </c>
      <c r="AI348" s="1093">
        <f t="shared" si="5"/>
        <v>1</v>
      </c>
      <c r="AJ348" s="1094" t="s">
        <v>963</v>
      </c>
      <c r="AK348" s="1094" t="s">
        <v>1971</v>
      </c>
      <c r="AL348" s="1094" t="s">
        <v>1971</v>
      </c>
      <c r="AM348" s="1095" t="s">
        <v>2698</v>
      </c>
      <c r="AN348" s="1006" t="s">
        <v>293</v>
      </c>
      <c r="AO348" s="1006" t="s">
        <v>1061</v>
      </c>
      <c r="AP348" s="1309">
        <v>2</v>
      </c>
      <c r="AQ348" s="1064" t="s">
        <v>978</v>
      </c>
      <c r="AR348" s="1097" t="s">
        <v>1971</v>
      </c>
      <c r="AS348" s="1098"/>
      <c r="AT348" s="1088"/>
      <c r="AU348" s="1088"/>
      <c r="AV348" s="1088"/>
      <c r="AW348" s="1099"/>
      <c r="AX348" s="1100"/>
      <c r="AY348" s="1063"/>
      <c r="AZ348" s="1064"/>
      <c r="BA348" s="1064"/>
      <c r="BB348" s="1064"/>
      <c r="BC348" s="1064"/>
      <c r="BD348" s="1064"/>
      <c r="BE348" s="1064"/>
      <c r="BF348" s="1064"/>
      <c r="BG348" s="1064"/>
      <c r="BH348" s="1064"/>
      <c r="BI348" s="1394"/>
      <c r="BJ348" s="1343"/>
      <c r="BK348" s="1343"/>
      <c r="BL348" s="1343"/>
      <c r="BM348" s="1343"/>
      <c r="BN348" s="1063"/>
      <c r="BO348" s="1064"/>
      <c r="BP348" s="1064"/>
      <c r="BQ348" s="1064"/>
      <c r="BR348" s="1064"/>
      <c r="BS348" s="1103"/>
      <c r="BT348" s="1064"/>
      <c r="BU348" s="1064"/>
      <c r="BV348" s="1064"/>
      <c r="BW348" s="1104"/>
      <c r="BX348" s="1103"/>
      <c r="BY348" s="1064"/>
      <c r="BZ348" s="1064"/>
      <c r="CA348" s="1064"/>
      <c r="CB348" s="1104"/>
      <c r="CC348" s="1105"/>
      <c r="CD348" s="1351"/>
      <c r="CE348" s="1352"/>
      <c r="CF348" s="1352"/>
      <c r="CG348" s="1352"/>
      <c r="CH348" s="1414"/>
      <c r="CI348" s="1394"/>
      <c r="CJ348" s="1343"/>
      <c r="CK348" s="1343"/>
      <c r="CL348" s="1343"/>
      <c r="CM348" s="1344"/>
      <c r="CN348" s="1394"/>
      <c r="CO348" s="1343"/>
      <c r="CP348" s="1343"/>
      <c r="CQ348" s="1343"/>
      <c r="CR348" s="1344"/>
      <c r="CS348" s="1394"/>
      <c r="CT348" s="1343"/>
      <c r="CU348" s="1343"/>
      <c r="CV348" s="1343"/>
      <c r="CW348" s="1344"/>
      <c r="CX348" s="1394"/>
      <c r="CY348" s="1343"/>
      <c r="CZ348" s="1343"/>
      <c r="DA348" s="1343"/>
      <c r="DB348" s="1344"/>
      <c r="DC348" s="1343"/>
      <c r="DD348" s="1343"/>
      <c r="DE348" s="1343"/>
      <c r="DF348" s="1343"/>
      <c r="DG348" s="1344"/>
      <c r="DH348" s="1394"/>
      <c r="DI348" s="1343"/>
      <c r="DJ348" s="1343"/>
      <c r="DK348" s="1343"/>
      <c r="DL348" s="1344"/>
      <c r="DM348" s="1775"/>
      <c r="DN348" s="1776"/>
      <c r="DO348" s="1776"/>
      <c r="DP348" s="1777"/>
      <c r="DQ348" s="1776"/>
      <c r="DR348" s="1776"/>
      <c r="DS348" s="1776"/>
      <c r="DT348" s="1777"/>
      <c r="DU348" s="1352"/>
      <c r="DV348" s="1696"/>
      <c r="DW348" s="1778"/>
    </row>
    <row r="349" spans="1:127" s="390" customFormat="1" ht="15.75" customHeight="1">
      <c r="A349" s="1085" t="s">
        <v>1036</v>
      </c>
      <c r="B349" s="1045">
        <v>340</v>
      </c>
      <c r="C349" s="1006"/>
      <c r="D349" s="1006"/>
      <c r="E349" s="1006"/>
      <c r="F349" s="1006"/>
      <c r="G349" s="1006"/>
      <c r="H349" s="1006"/>
      <c r="I349" s="1006"/>
      <c r="J349" s="1006"/>
      <c r="K349" s="1006"/>
      <c r="L349" s="1006"/>
      <c r="M349" s="1045"/>
      <c r="N349" s="1006"/>
      <c r="O349" s="1006"/>
      <c r="P349" s="1006"/>
      <c r="Q349" s="1006"/>
      <c r="R349" s="1006"/>
      <c r="S349" s="1006"/>
      <c r="T349" s="1007"/>
      <c r="U349" s="1086" t="s">
        <v>3414</v>
      </c>
      <c r="V349" s="1087" t="s">
        <v>3411</v>
      </c>
      <c r="W349" s="1087" t="s">
        <v>1936</v>
      </c>
      <c r="X349" s="1088" t="s">
        <v>2431</v>
      </c>
      <c r="Y349" s="1089" t="s">
        <v>3415</v>
      </c>
      <c r="Z349" s="1090" t="s">
        <v>3416</v>
      </c>
      <c r="AA349" s="1091">
        <v>0</v>
      </c>
      <c r="AB349" s="1092">
        <v>0</v>
      </c>
      <c r="AC349" s="1092" t="s">
        <v>1971</v>
      </c>
      <c r="AD349" s="1092" t="s">
        <v>1971</v>
      </c>
      <c r="AE349" s="1092">
        <v>1</v>
      </c>
      <c r="AF349" s="1092" t="s">
        <v>1971</v>
      </c>
      <c r="AG349" s="1092" t="s">
        <v>1971</v>
      </c>
      <c r="AH349" s="1092" t="s">
        <v>1971</v>
      </c>
      <c r="AI349" s="1093">
        <f t="shared" si="5"/>
        <v>1</v>
      </c>
      <c r="AJ349" s="1094" t="s">
        <v>984</v>
      </c>
      <c r="AK349" s="1094" t="s">
        <v>964</v>
      </c>
      <c r="AL349" s="1094" t="s">
        <v>965</v>
      </c>
      <c r="AM349" s="1095" t="s">
        <v>2781</v>
      </c>
      <c r="AN349" s="1006" t="s">
        <v>293</v>
      </c>
      <c r="AO349" s="1006" t="s">
        <v>1061</v>
      </c>
      <c r="AP349" s="1309">
        <v>0</v>
      </c>
      <c r="AQ349" s="1064" t="s">
        <v>966</v>
      </c>
      <c r="AR349" s="1097" t="s">
        <v>1971</v>
      </c>
      <c r="AS349" s="1098"/>
      <c r="AT349" s="1088"/>
      <c r="AU349" s="1088"/>
      <c r="AV349" s="1088"/>
      <c r="AW349" s="1099"/>
      <c r="AX349" s="1100"/>
      <c r="AY349" s="1063"/>
      <c r="AZ349" s="1064"/>
      <c r="BA349" s="1064"/>
      <c r="BB349" s="1064"/>
      <c r="BC349" s="1064"/>
      <c r="BD349" s="1064"/>
      <c r="BE349" s="1064"/>
      <c r="BF349" s="1064"/>
      <c r="BG349" s="1064"/>
      <c r="BH349" s="1064"/>
      <c r="BI349" s="1394"/>
      <c r="BJ349" s="1343"/>
      <c r="BK349" s="1343"/>
      <c r="BL349" s="1343"/>
      <c r="BM349" s="1343"/>
      <c r="BN349" s="1063"/>
      <c r="BO349" s="1064"/>
      <c r="BP349" s="1064"/>
      <c r="BQ349" s="1064"/>
      <c r="BR349" s="1064"/>
      <c r="BS349" s="1103"/>
      <c r="BT349" s="1064"/>
      <c r="BU349" s="1064"/>
      <c r="BV349" s="1064"/>
      <c r="BW349" s="1104"/>
      <c r="BX349" s="1103"/>
      <c r="BY349" s="1064"/>
      <c r="BZ349" s="1064"/>
      <c r="CA349" s="1064"/>
      <c r="CB349" s="1104"/>
      <c r="CC349" s="1105"/>
      <c r="CD349" s="1351"/>
      <c r="CE349" s="1352"/>
      <c r="CF349" s="1352"/>
      <c r="CG349" s="1352"/>
      <c r="CH349" s="1414"/>
      <c r="CI349" s="1394"/>
      <c r="CJ349" s="1343"/>
      <c r="CK349" s="1343"/>
      <c r="CL349" s="1343"/>
      <c r="CM349" s="1344"/>
      <c r="CN349" s="1394"/>
      <c r="CO349" s="1343"/>
      <c r="CP349" s="1343"/>
      <c r="CQ349" s="1343"/>
      <c r="CR349" s="1344"/>
      <c r="CS349" s="1394"/>
      <c r="CT349" s="1343"/>
      <c r="CU349" s="1343"/>
      <c r="CV349" s="1343"/>
      <c r="CW349" s="1344"/>
      <c r="CX349" s="1394"/>
      <c r="CY349" s="1343"/>
      <c r="CZ349" s="1343"/>
      <c r="DA349" s="1343"/>
      <c r="DB349" s="1344"/>
      <c r="DC349" s="1343"/>
      <c r="DD349" s="1343"/>
      <c r="DE349" s="1343"/>
      <c r="DF349" s="1343"/>
      <c r="DG349" s="1344"/>
      <c r="DH349" s="1394"/>
      <c r="DI349" s="1343"/>
      <c r="DJ349" s="1343"/>
      <c r="DK349" s="1343"/>
      <c r="DL349" s="1344"/>
      <c r="DM349" s="1775"/>
      <c r="DN349" s="1776"/>
      <c r="DO349" s="1776"/>
      <c r="DP349" s="1777"/>
      <c r="DQ349" s="1776"/>
      <c r="DR349" s="1776"/>
      <c r="DS349" s="1776"/>
      <c r="DT349" s="1777"/>
      <c r="DU349" s="1352"/>
      <c r="DV349" s="1696"/>
      <c r="DW349" s="1778"/>
    </row>
    <row r="350" spans="1:127" s="390" customFormat="1" ht="15.75" customHeight="1">
      <c r="A350" s="1085" t="s">
        <v>1036</v>
      </c>
      <c r="B350" s="1045">
        <v>341</v>
      </c>
      <c r="C350" s="1006"/>
      <c r="D350" s="1006"/>
      <c r="E350" s="1006"/>
      <c r="F350" s="1006"/>
      <c r="G350" s="1006"/>
      <c r="H350" s="1006"/>
      <c r="I350" s="1006"/>
      <c r="J350" s="1006"/>
      <c r="K350" s="1006"/>
      <c r="L350" s="1006"/>
      <c r="M350" s="1045"/>
      <c r="N350" s="1006"/>
      <c r="O350" s="1006"/>
      <c r="P350" s="1006"/>
      <c r="Q350" s="1006"/>
      <c r="R350" s="1006"/>
      <c r="S350" s="1006"/>
      <c r="T350" s="1007"/>
      <c r="U350" s="1086" t="s">
        <v>3417</v>
      </c>
      <c r="V350" s="1087" t="s">
        <v>3411</v>
      </c>
      <c r="W350" s="1087" t="s">
        <v>1936</v>
      </c>
      <c r="X350" s="1088" t="s">
        <v>2435</v>
      </c>
      <c r="Y350" s="1089" t="s">
        <v>3418</v>
      </c>
      <c r="Z350" s="1090" t="s">
        <v>3419</v>
      </c>
      <c r="AA350" s="1091">
        <v>8.1000000000000003E-2</v>
      </c>
      <c r="AB350" s="1092">
        <v>0.91900000000000004</v>
      </c>
      <c r="AC350" s="1092" t="s">
        <v>1971</v>
      </c>
      <c r="AD350" s="1092" t="s">
        <v>1971</v>
      </c>
      <c r="AE350" s="1092">
        <v>0</v>
      </c>
      <c r="AF350" s="1092" t="s">
        <v>1971</v>
      </c>
      <c r="AG350" s="1092" t="s">
        <v>1971</v>
      </c>
      <c r="AH350" s="1092" t="s">
        <v>1971</v>
      </c>
      <c r="AI350" s="1093">
        <f t="shared" si="5"/>
        <v>1</v>
      </c>
      <c r="AJ350" s="1094" t="s">
        <v>963</v>
      </c>
      <c r="AK350" s="1094" t="s">
        <v>1971</v>
      </c>
      <c r="AL350" s="1094" t="s">
        <v>1971</v>
      </c>
      <c r="AM350" s="1095" t="s">
        <v>3420</v>
      </c>
      <c r="AN350" s="1006" t="s">
        <v>1039</v>
      </c>
      <c r="AO350" s="1006" t="s">
        <v>3421</v>
      </c>
      <c r="AP350" s="1309">
        <v>0</v>
      </c>
      <c r="AQ350" s="1064" t="s">
        <v>966</v>
      </c>
      <c r="AR350" s="1097" t="s">
        <v>1971</v>
      </c>
      <c r="AS350" s="1098"/>
      <c r="AT350" s="1088"/>
      <c r="AU350" s="1088"/>
      <c r="AV350" s="1088"/>
      <c r="AW350" s="1099"/>
      <c r="AX350" s="1100"/>
      <c r="AY350" s="1063"/>
      <c r="AZ350" s="1064"/>
      <c r="BA350" s="1064"/>
      <c r="BB350" s="1064"/>
      <c r="BC350" s="1064"/>
      <c r="BD350" s="1064"/>
      <c r="BE350" s="1064"/>
      <c r="BF350" s="1064"/>
      <c r="BG350" s="1064"/>
      <c r="BH350" s="1064"/>
      <c r="BI350" s="1394"/>
      <c r="BJ350" s="1343"/>
      <c r="BK350" s="1343"/>
      <c r="BL350" s="1343"/>
      <c r="BM350" s="1343"/>
      <c r="BN350" s="1063"/>
      <c r="BO350" s="1064"/>
      <c r="BP350" s="1064"/>
      <c r="BQ350" s="1064"/>
      <c r="BR350" s="1064"/>
      <c r="BS350" s="1103"/>
      <c r="BT350" s="1064"/>
      <c r="BU350" s="1064"/>
      <c r="BV350" s="1064"/>
      <c r="BW350" s="1104"/>
      <c r="BX350" s="1103"/>
      <c r="BY350" s="1064"/>
      <c r="BZ350" s="1064"/>
      <c r="CA350" s="1064"/>
      <c r="CB350" s="1104"/>
      <c r="CC350" s="1105"/>
      <c r="CD350" s="1351"/>
      <c r="CE350" s="1352"/>
      <c r="CF350" s="1352"/>
      <c r="CG350" s="1352"/>
      <c r="CH350" s="1414"/>
      <c r="CI350" s="1394"/>
      <c r="CJ350" s="1343"/>
      <c r="CK350" s="1343"/>
      <c r="CL350" s="1343"/>
      <c r="CM350" s="1344"/>
      <c r="CN350" s="1394"/>
      <c r="CO350" s="1343"/>
      <c r="CP350" s="1343"/>
      <c r="CQ350" s="1343"/>
      <c r="CR350" s="1344"/>
      <c r="CS350" s="1394"/>
      <c r="CT350" s="1343"/>
      <c r="CU350" s="1343"/>
      <c r="CV350" s="1343"/>
      <c r="CW350" s="1344"/>
      <c r="CX350" s="1394"/>
      <c r="CY350" s="1343"/>
      <c r="CZ350" s="1343"/>
      <c r="DA350" s="1343"/>
      <c r="DB350" s="1344"/>
      <c r="DC350" s="1343"/>
      <c r="DD350" s="1343"/>
      <c r="DE350" s="1343"/>
      <c r="DF350" s="1343"/>
      <c r="DG350" s="1344"/>
      <c r="DH350" s="1394"/>
      <c r="DI350" s="1343"/>
      <c r="DJ350" s="1343"/>
      <c r="DK350" s="1343"/>
      <c r="DL350" s="1344"/>
      <c r="DM350" s="1775"/>
      <c r="DN350" s="1776"/>
      <c r="DO350" s="1776"/>
      <c r="DP350" s="1777"/>
      <c r="DQ350" s="1776"/>
      <c r="DR350" s="1776"/>
      <c r="DS350" s="1776"/>
      <c r="DT350" s="1777"/>
      <c r="DU350" s="1352"/>
      <c r="DV350" s="1696"/>
      <c r="DW350" s="1778"/>
    </row>
    <row r="351" spans="1:127" s="390" customFormat="1" ht="15.75" customHeight="1">
      <c r="A351" s="1085" t="s">
        <v>1036</v>
      </c>
      <c r="B351" s="1045">
        <v>342</v>
      </c>
      <c r="C351" s="1006"/>
      <c r="D351" s="1006"/>
      <c r="E351" s="1006"/>
      <c r="F351" s="1006"/>
      <c r="G351" s="1006"/>
      <c r="H351" s="1006"/>
      <c r="I351" s="1006"/>
      <c r="J351" s="1006"/>
      <c r="K351" s="1006"/>
      <c r="L351" s="1006"/>
      <c r="M351" s="1045"/>
      <c r="N351" s="1006"/>
      <c r="O351" s="1006"/>
      <c r="P351" s="1006"/>
      <c r="Q351" s="1006"/>
      <c r="R351" s="1006"/>
      <c r="S351" s="1006"/>
      <c r="T351" s="1007"/>
      <c r="U351" s="1086" t="s">
        <v>3422</v>
      </c>
      <c r="V351" s="1087" t="s">
        <v>3411</v>
      </c>
      <c r="W351" s="1087" t="s">
        <v>1936</v>
      </c>
      <c r="X351" s="1088" t="s">
        <v>2441</v>
      </c>
      <c r="Y351" s="1089" t="s">
        <v>3423</v>
      </c>
      <c r="Z351" s="1090" t="s">
        <v>3424</v>
      </c>
      <c r="AA351" s="1091">
        <v>0.10100000000000001</v>
      </c>
      <c r="AB351" s="1092">
        <v>0.89900000000000002</v>
      </c>
      <c r="AC351" s="1092" t="s">
        <v>1971</v>
      </c>
      <c r="AD351" s="1092" t="s">
        <v>1971</v>
      </c>
      <c r="AE351" s="1092">
        <v>0</v>
      </c>
      <c r="AF351" s="1092" t="s">
        <v>1971</v>
      </c>
      <c r="AG351" s="1092" t="s">
        <v>1971</v>
      </c>
      <c r="AH351" s="1092" t="s">
        <v>1971</v>
      </c>
      <c r="AI351" s="1093">
        <f t="shared" si="5"/>
        <v>1</v>
      </c>
      <c r="AJ351" s="1094" t="s">
        <v>963</v>
      </c>
      <c r="AK351" s="1094" t="s">
        <v>1971</v>
      </c>
      <c r="AL351" s="1094" t="s">
        <v>1971</v>
      </c>
      <c r="AM351" s="1095" t="s">
        <v>3425</v>
      </c>
      <c r="AN351" s="1006" t="s">
        <v>293</v>
      </c>
      <c r="AO351" s="1006" t="s">
        <v>1061</v>
      </c>
      <c r="AP351" s="1309">
        <v>0</v>
      </c>
      <c r="AQ351" s="1064" t="s">
        <v>966</v>
      </c>
      <c r="AR351" s="1097" t="s">
        <v>1971</v>
      </c>
      <c r="AS351" s="1098"/>
      <c r="AT351" s="1088"/>
      <c r="AU351" s="1088"/>
      <c r="AV351" s="1088"/>
      <c r="AW351" s="1099"/>
      <c r="AX351" s="1100"/>
      <c r="AY351" s="1063"/>
      <c r="AZ351" s="1064"/>
      <c r="BA351" s="1064"/>
      <c r="BB351" s="1064"/>
      <c r="BC351" s="1064"/>
      <c r="BD351" s="1064"/>
      <c r="BE351" s="1064"/>
      <c r="BF351" s="1064"/>
      <c r="BG351" s="1064"/>
      <c r="BH351" s="1064"/>
      <c r="BI351" s="1394"/>
      <c r="BJ351" s="1343"/>
      <c r="BK351" s="1343"/>
      <c r="BL351" s="1343"/>
      <c r="BM351" s="1343"/>
      <c r="BN351" s="1063"/>
      <c r="BO351" s="1064"/>
      <c r="BP351" s="1064"/>
      <c r="BQ351" s="1064"/>
      <c r="BR351" s="1064"/>
      <c r="BS351" s="1103"/>
      <c r="BT351" s="1064"/>
      <c r="BU351" s="1064"/>
      <c r="BV351" s="1064"/>
      <c r="BW351" s="1104"/>
      <c r="BX351" s="1103"/>
      <c r="BY351" s="1064"/>
      <c r="BZ351" s="1064"/>
      <c r="CA351" s="1064"/>
      <c r="CB351" s="1104"/>
      <c r="CC351" s="1105"/>
      <c r="CD351" s="1351"/>
      <c r="CE351" s="1352"/>
      <c r="CF351" s="1352"/>
      <c r="CG351" s="1352"/>
      <c r="CH351" s="1414"/>
      <c r="CI351" s="1394"/>
      <c r="CJ351" s="1343"/>
      <c r="CK351" s="1343"/>
      <c r="CL351" s="1343"/>
      <c r="CM351" s="1344"/>
      <c r="CN351" s="1394"/>
      <c r="CO351" s="1343"/>
      <c r="CP351" s="1343"/>
      <c r="CQ351" s="1343"/>
      <c r="CR351" s="1344"/>
      <c r="CS351" s="1394"/>
      <c r="CT351" s="1343"/>
      <c r="CU351" s="1343"/>
      <c r="CV351" s="1343"/>
      <c r="CW351" s="1344"/>
      <c r="CX351" s="1394"/>
      <c r="CY351" s="1343"/>
      <c r="CZ351" s="1343"/>
      <c r="DA351" s="1343"/>
      <c r="DB351" s="1344"/>
      <c r="DC351" s="1343"/>
      <c r="DD351" s="1343"/>
      <c r="DE351" s="1343"/>
      <c r="DF351" s="1343"/>
      <c r="DG351" s="1344"/>
      <c r="DH351" s="1394"/>
      <c r="DI351" s="1343"/>
      <c r="DJ351" s="1343"/>
      <c r="DK351" s="1343"/>
      <c r="DL351" s="1344"/>
      <c r="DM351" s="1775"/>
      <c r="DN351" s="1776"/>
      <c r="DO351" s="1776"/>
      <c r="DP351" s="1777"/>
      <c r="DQ351" s="1776"/>
      <c r="DR351" s="1776"/>
      <c r="DS351" s="1776"/>
      <c r="DT351" s="1777"/>
      <c r="DU351" s="1352"/>
      <c r="DV351" s="1696"/>
      <c r="DW351" s="1778"/>
    </row>
    <row r="352" spans="1:127" s="390" customFormat="1" ht="15.75" customHeight="1">
      <c r="A352" s="1085" t="s">
        <v>1036</v>
      </c>
      <c r="B352" s="1045">
        <v>343</v>
      </c>
      <c r="C352" s="1006"/>
      <c r="D352" s="1006"/>
      <c r="E352" s="1006"/>
      <c r="F352" s="1006"/>
      <c r="G352" s="1006"/>
      <c r="H352" s="1006"/>
      <c r="I352" s="1006"/>
      <c r="J352" s="1006"/>
      <c r="K352" s="1006"/>
      <c r="L352" s="1006"/>
      <c r="M352" s="1045"/>
      <c r="N352" s="1006"/>
      <c r="O352" s="1006"/>
      <c r="P352" s="1006"/>
      <c r="Q352" s="1006"/>
      <c r="R352" s="1006"/>
      <c r="S352" s="1006"/>
      <c r="T352" s="1007"/>
      <c r="U352" s="1086" t="s">
        <v>3426</v>
      </c>
      <c r="V352" s="1087" t="s">
        <v>3427</v>
      </c>
      <c r="W352" s="1087" t="s">
        <v>1936</v>
      </c>
      <c r="X352" s="1088" t="s">
        <v>2450</v>
      </c>
      <c r="Y352" s="1089" t="s">
        <v>3428</v>
      </c>
      <c r="Z352" s="1090" t="s">
        <v>3429</v>
      </c>
      <c r="AA352" s="1091">
        <v>0</v>
      </c>
      <c r="AB352" s="1092">
        <v>0</v>
      </c>
      <c r="AC352" s="1092" t="s">
        <v>1971</v>
      </c>
      <c r="AD352" s="1092" t="s">
        <v>1971</v>
      </c>
      <c r="AE352" s="1092">
        <v>1</v>
      </c>
      <c r="AF352" s="1092" t="s">
        <v>1971</v>
      </c>
      <c r="AG352" s="1092" t="s">
        <v>1971</v>
      </c>
      <c r="AH352" s="1092" t="s">
        <v>1971</v>
      </c>
      <c r="AI352" s="1093">
        <f t="shared" si="5"/>
        <v>1</v>
      </c>
      <c r="AJ352" s="1094" t="s">
        <v>963</v>
      </c>
      <c r="AK352" s="1094" t="s">
        <v>1971</v>
      </c>
      <c r="AL352" s="1094" t="s">
        <v>1971</v>
      </c>
      <c r="AM352" s="1095" t="s">
        <v>1976</v>
      </c>
      <c r="AN352" s="1006" t="s">
        <v>991</v>
      </c>
      <c r="AO352" s="1006" t="s">
        <v>3430</v>
      </c>
      <c r="AP352" s="1309">
        <v>2</v>
      </c>
      <c r="AQ352" s="1064" t="s">
        <v>966</v>
      </c>
      <c r="AR352" s="1097" t="s">
        <v>1971</v>
      </c>
      <c r="AS352" s="1098"/>
      <c r="AT352" s="1088"/>
      <c r="AU352" s="1088"/>
      <c r="AV352" s="1088"/>
      <c r="AW352" s="1099"/>
      <c r="AX352" s="1100"/>
      <c r="AY352" s="1063"/>
      <c r="AZ352" s="1064"/>
      <c r="BA352" s="1064"/>
      <c r="BB352" s="1064"/>
      <c r="BC352" s="1064"/>
      <c r="BD352" s="1064"/>
      <c r="BE352" s="1064"/>
      <c r="BF352" s="1064"/>
      <c r="BG352" s="1064"/>
      <c r="BH352" s="1064"/>
      <c r="BI352" s="1394"/>
      <c r="BJ352" s="1343"/>
      <c r="BK352" s="1343"/>
      <c r="BL352" s="1343"/>
      <c r="BM352" s="1343"/>
      <c r="BN352" s="1063"/>
      <c r="BO352" s="1064"/>
      <c r="BP352" s="1064"/>
      <c r="BQ352" s="1064"/>
      <c r="BR352" s="1064"/>
      <c r="BS352" s="1103"/>
      <c r="BT352" s="1064"/>
      <c r="BU352" s="1064"/>
      <c r="BV352" s="1064"/>
      <c r="BW352" s="1104"/>
      <c r="BX352" s="1103"/>
      <c r="BY352" s="1064"/>
      <c r="BZ352" s="1064"/>
      <c r="CA352" s="1064"/>
      <c r="CB352" s="1104"/>
      <c r="CC352" s="1105"/>
      <c r="CD352" s="1351"/>
      <c r="CE352" s="1352"/>
      <c r="CF352" s="1352"/>
      <c r="CG352" s="1352"/>
      <c r="CH352" s="1414"/>
      <c r="CI352" s="1394"/>
      <c r="CJ352" s="1343"/>
      <c r="CK352" s="1343"/>
      <c r="CL352" s="1343"/>
      <c r="CM352" s="1344"/>
      <c r="CN352" s="1394"/>
      <c r="CO352" s="1343"/>
      <c r="CP352" s="1343"/>
      <c r="CQ352" s="1343"/>
      <c r="CR352" s="1344"/>
      <c r="CS352" s="1394"/>
      <c r="CT352" s="1343"/>
      <c r="CU352" s="1343"/>
      <c r="CV352" s="1343"/>
      <c r="CW352" s="1344"/>
      <c r="CX352" s="1394"/>
      <c r="CY352" s="1343"/>
      <c r="CZ352" s="1343"/>
      <c r="DA352" s="1343"/>
      <c r="DB352" s="1344"/>
      <c r="DC352" s="1343"/>
      <c r="DD352" s="1343"/>
      <c r="DE352" s="1343"/>
      <c r="DF352" s="1343"/>
      <c r="DG352" s="1344"/>
      <c r="DH352" s="1394"/>
      <c r="DI352" s="1343"/>
      <c r="DJ352" s="1343"/>
      <c r="DK352" s="1343"/>
      <c r="DL352" s="1344"/>
      <c r="DM352" s="1775"/>
      <c r="DN352" s="1776"/>
      <c r="DO352" s="1776"/>
      <c r="DP352" s="1777"/>
      <c r="DQ352" s="1776"/>
      <c r="DR352" s="1776"/>
      <c r="DS352" s="1776"/>
      <c r="DT352" s="1777"/>
      <c r="DU352" s="1352"/>
      <c r="DV352" s="1696"/>
      <c r="DW352" s="1778"/>
    </row>
    <row r="353" spans="1:127" s="390" customFormat="1" ht="15.75" customHeight="1">
      <c r="A353" s="1085" t="s">
        <v>1036</v>
      </c>
      <c r="B353" s="1045">
        <v>344</v>
      </c>
      <c r="C353" s="1006"/>
      <c r="D353" s="1006"/>
      <c r="E353" s="1006"/>
      <c r="F353" s="1006"/>
      <c r="G353" s="1006"/>
      <c r="H353" s="1006"/>
      <c r="I353" s="1006"/>
      <c r="J353" s="1006"/>
      <c r="K353" s="1006"/>
      <c r="L353" s="1006"/>
      <c r="M353" s="1045"/>
      <c r="N353" s="1006"/>
      <c r="O353" s="1006"/>
      <c r="P353" s="1006"/>
      <c r="Q353" s="1006"/>
      <c r="R353" s="1006"/>
      <c r="S353" s="1006"/>
      <c r="T353" s="1007"/>
      <c r="U353" s="1086" t="s">
        <v>3431</v>
      </c>
      <c r="V353" s="1087" t="s">
        <v>3427</v>
      </c>
      <c r="W353" s="1087" t="s">
        <v>1920</v>
      </c>
      <c r="X353" s="1088" t="s">
        <v>3432</v>
      </c>
      <c r="Y353" s="1089" t="s">
        <v>2280</v>
      </c>
      <c r="Z353" s="1090" t="s">
        <v>3433</v>
      </c>
      <c r="AA353" s="1091">
        <v>0</v>
      </c>
      <c r="AB353" s="1092">
        <v>0</v>
      </c>
      <c r="AC353" s="1092" t="s">
        <v>1971</v>
      </c>
      <c r="AD353" s="1092" t="s">
        <v>1971</v>
      </c>
      <c r="AE353" s="1092">
        <v>1</v>
      </c>
      <c r="AF353" s="1092" t="s">
        <v>1971</v>
      </c>
      <c r="AG353" s="1092" t="s">
        <v>1971</v>
      </c>
      <c r="AH353" s="1092" t="s">
        <v>1971</v>
      </c>
      <c r="AI353" s="1093">
        <f t="shared" si="5"/>
        <v>1</v>
      </c>
      <c r="AJ353" s="1094" t="s">
        <v>963</v>
      </c>
      <c r="AK353" s="1094" t="s">
        <v>1971</v>
      </c>
      <c r="AL353" s="1094" t="s">
        <v>1971</v>
      </c>
      <c r="AM353" s="1095" t="s">
        <v>2698</v>
      </c>
      <c r="AN353" s="1006" t="s">
        <v>293</v>
      </c>
      <c r="AO353" s="1006" t="s">
        <v>1061</v>
      </c>
      <c r="AP353" s="1309">
        <v>0</v>
      </c>
      <c r="AQ353" s="1064" t="s">
        <v>966</v>
      </c>
      <c r="AR353" s="1097" t="s">
        <v>1971</v>
      </c>
      <c r="AS353" s="1098"/>
      <c r="AT353" s="1088"/>
      <c r="AU353" s="1088"/>
      <c r="AV353" s="1088"/>
      <c r="AW353" s="1099"/>
      <c r="AX353" s="1100"/>
      <c r="AY353" s="1063"/>
      <c r="AZ353" s="1064"/>
      <c r="BA353" s="1064"/>
      <c r="BB353" s="1064"/>
      <c r="BC353" s="1064"/>
      <c r="BD353" s="1064"/>
      <c r="BE353" s="1064"/>
      <c r="BF353" s="1064"/>
      <c r="BG353" s="1064"/>
      <c r="BH353" s="1064"/>
      <c r="BI353" s="1394"/>
      <c r="BJ353" s="1343"/>
      <c r="BK353" s="1343"/>
      <c r="BL353" s="1343"/>
      <c r="BM353" s="1343"/>
      <c r="BN353" s="1063"/>
      <c r="BO353" s="1064"/>
      <c r="BP353" s="1064"/>
      <c r="BQ353" s="1064"/>
      <c r="BR353" s="1064"/>
      <c r="BS353" s="1103"/>
      <c r="BT353" s="1064"/>
      <c r="BU353" s="1064"/>
      <c r="BV353" s="1064"/>
      <c r="BW353" s="1104"/>
      <c r="BX353" s="1103"/>
      <c r="BY353" s="1064"/>
      <c r="BZ353" s="1064"/>
      <c r="CA353" s="1064"/>
      <c r="CB353" s="1104"/>
      <c r="CC353" s="1105"/>
      <c r="CD353" s="1351"/>
      <c r="CE353" s="1352"/>
      <c r="CF353" s="1352"/>
      <c r="CG353" s="1352"/>
      <c r="CH353" s="1414"/>
      <c r="CI353" s="1394"/>
      <c r="CJ353" s="1343"/>
      <c r="CK353" s="1343"/>
      <c r="CL353" s="1343"/>
      <c r="CM353" s="1344"/>
      <c r="CN353" s="1394"/>
      <c r="CO353" s="1343"/>
      <c r="CP353" s="1343"/>
      <c r="CQ353" s="1343"/>
      <c r="CR353" s="1344"/>
      <c r="CS353" s="1394"/>
      <c r="CT353" s="1343"/>
      <c r="CU353" s="1343"/>
      <c r="CV353" s="1343"/>
      <c r="CW353" s="1344"/>
      <c r="CX353" s="1394"/>
      <c r="CY353" s="1343"/>
      <c r="CZ353" s="1343"/>
      <c r="DA353" s="1343"/>
      <c r="DB353" s="1344"/>
      <c r="DC353" s="1343"/>
      <c r="DD353" s="1343"/>
      <c r="DE353" s="1343"/>
      <c r="DF353" s="1343"/>
      <c r="DG353" s="1344"/>
      <c r="DH353" s="1394"/>
      <c r="DI353" s="1343"/>
      <c r="DJ353" s="1343"/>
      <c r="DK353" s="1343"/>
      <c r="DL353" s="1344"/>
      <c r="DM353" s="1775"/>
      <c r="DN353" s="1776"/>
      <c r="DO353" s="1776"/>
      <c r="DP353" s="1777"/>
      <c r="DQ353" s="1776"/>
      <c r="DR353" s="1776"/>
      <c r="DS353" s="1776"/>
      <c r="DT353" s="1777"/>
      <c r="DU353" s="1352"/>
      <c r="DV353" s="1696"/>
      <c r="DW353" s="1778"/>
    </row>
    <row r="354" spans="1:127" s="390" customFormat="1" ht="15.75" customHeight="1">
      <c r="A354" s="1085" t="s">
        <v>1036</v>
      </c>
      <c r="B354" s="1045">
        <v>345</v>
      </c>
      <c r="C354" s="1006"/>
      <c r="D354" s="1006"/>
      <c r="E354" s="1006"/>
      <c r="F354" s="1006"/>
      <c r="G354" s="1006"/>
      <c r="H354" s="1006"/>
      <c r="I354" s="1006"/>
      <c r="J354" s="1006"/>
      <c r="K354" s="1006"/>
      <c r="L354" s="1006"/>
      <c r="M354" s="1045"/>
      <c r="N354" s="1006"/>
      <c r="O354" s="1006"/>
      <c r="P354" s="1006"/>
      <c r="Q354" s="1006"/>
      <c r="R354" s="1006"/>
      <c r="S354" s="1006"/>
      <c r="T354" s="1007"/>
      <c r="U354" s="1086" t="s">
        <v>3434</v>
      </c>
      <c r="V354" s="1087" t="s">
        <v>1971</v>
      </c>
      <c r="W354" s="1087" t="s">
        <v>1971</v>
      </c>
      <c r="X354" s="1088" t="s">
        <v>2061</v>
      </c>
      <c r="Y354" s="1089" t="s">
        <v>2062</v>
      </c>
      <c r="Z354" s="1090" t="s">
        <v>1971</v>
      </c>
      <c r="AA354" s="1091" t="s">
        <v>1971</v>
      </c>
      <c r="AB354" s="1092" t="s">
        <v>1971</v>
      </c>
      <c r="AC354" s="1092" t="s">
        <v>1971</v>
      </c>
      <c r="AD354" s="1092" t="s">
        <v>1971</v>
      </c>
      <c r="AE354" s="1092" t="s">
        <v>1971</v>
      </c>
      <c r="AF354" s="1092" t="s">
        <v>1971</v>
      </c>
      <c r="AG354" s="1092" t="s">
        <v>1971</v>
      </c>
      <c r="AH354" s="1092" t="s">
        <v>1971</v>
      </c>
      <c r="AI354" s="1093">
        <f t="shared" si="5"/>
        <v>0</v>
      </c>
      <c r="AJ354" s="1094" t="s">
        <v>963</v>
      </c>
      <c r="AK354" s="1094" t="s">
        <v>1971</v>
      </c>
      <c r="AL354" s="1094" t="s">
        <v>1971</v>
      </c>
      <c r="AM354" s="1095" t="s">
        <v>1971</v>
      </c>
      <c r="AN354" s="1006" t="s">
        <v>1971</v>
      </c>
      <c r="AO354" s="1006" t="s">
        <v>2063</v>
      </c>
      <c r="AP354" s="1309">
        <v>0</v>
      </c>
      <c r="AQ354" s="1064" t="s">
        <v>1971</v>
      </c>
      <c r="AR354" s="1097" t="s">
        <v>1971</v>
      </c>
      <c r="AS354" s="1098"/>
      <c r="AT354" s="1088"/>
      <c r="AU354" s="1088"/>
      <c r="AV354" s="1088"/>
      <c r="AW354" s="1099"/>
      <c r="AX354" s="1100"/>
      <c r="AY354" s="1063"/>
      <c r="AZ354" s="1064"/>
      <c r="BA354" s="1064"/>
      <c r="BB354" s="1064"/>
      <c r="BC354" s="1064"/>
      <c r="BD354" s="1064"/>
      <c r="BE354" s="1064"/>
      <c r="BF354" s="1064"/>
      <c r="BG354" s="1064"/>
      <c r="BH354" s="1064"/>
      <c r="BI354" s="1394"/>
      <c r="BJ354" s="1343"/>
      <c r="BK354" s="1343"/>
      <c r="BL354" s="1343"/>
      <c r="BM354" s="1343"/>
      <c r="BN354" s="1063"/>
      <c r="BO354" s="1064"/>
      <c r="BP354" s="1064"/>
      <c r="BQ354" s="1064"/>
      <c r="BR354" s="1064"/>
      <c r="BS354" s="1103"/>
      <c r="BT354" s="1064"/>
      <c r="BU354" s="1064"/>
      <c r="BV354" s="1064"/>
      <c r="BW354" s="1104"/>
      <c r="BX354" s="1103"/>
      <c r="BY354" s="1064"/>
      <c r="BZ354" s="1064"/>
      <c r="CA354" s="1064"/>
      <c r="CB354" s="1104"/>
      <c r="CC354" s="1105"/>
      <c r="CD354" s="1351"/>
      <c r="CE354" s="1352"/>
      <c r="CF354" s="1352"/>
      <c r="CG354" s="1352"/>
      <c r="CH354" s="1414"/>
      <c r="CI354" s="1394"/>
      <c r="CJ354" s="1343"/>
      <c r="CK354" s="1343"/>
      <c r="CL354" s="1343"/>
      <c r="CM354" s="1344"/>
      <c r="CN354" s="1394"/>
      <c r="CO354" s="1343"/>
      <c r="CP354" s="1343"/>
      <c r="CQ354" s="1343"/>
      <c r="CR354" s="1344"/>
      <c r="CS354" s="1394"/>
      <c r="CT354" s="1343"/>
      <c r="CU354" s="1343"/>
      <c r="CV354" s="1343"/>
      <c r="CW354" s="1344"/>
      <c r="CX354" s="1394"/>
      <c r="CY354" s="1343"/>
      <c r="CZ354" s="1343"/>
      <c r="DA354" s="1343"/>
      <c r="DB354" s="1344"/>
      <c r="DC354" s="1343"/>
      <c r="DD354" s="1343"/>
      <c r="DE354" s="1343"/>
      <c r="DF354" s="1343"/>
      <c r="DG354" s="1344"/>
      <c r="DH354" s="1394"/>
      <c r="DI354" s="1343"/>
      <c r="DJ354" s="1343"/>
      <c r="DK354" s="1343"/>
      <c r="DL354" s="1344"/>
      <c r="DM354" s="1775"/>
      <c r="DN354" s="1776"/>
      <c r="DO354" s="1776"/>
      <c r="DP354" s="1777"/>
      <c r="DQ354" s="1776"/>
      <c r="DR354" s="1776"/>
      <c r="DS354" s="1776"/>
      <c r="DT354" s="1777"/>
      <c r="DU354" s="1352"/>
      <c r="DV354" s="1696"/>
      <c r="DW354" s="1778"/>
    </row>
    <row r="355" spans="1:127" s="390" customFormat="1" ht="15.75" customHeight="1">
      <c r="A355" s="1085" t="s">
        <v>993</v>
      </c>
      <c r="B355" s="1045">
        <v>346</v>
      </c>
      <c r="C355" s="1006"/>
      <c r="D355" s="1006"/>
      <c r="E355" s="1006"/>
      <c r="F355" s="1006"/>
      <c r="G355" s="1006"/>
      <c r="H355" s="1006"/>
      <c r="I355" s="1006"/>
      <c r="J355" s="1006"/>
      <c r="K355" s="1006"/>
      <c r="L355" s="1006"/>
      <c r="M355" s="1045"/>
      <c r="N355" s="1006"/>
      <c r="O355" s="1006"/>
      <c r="P355" s="1006"/>
      <c r="Q355" s="1006"/>
      <c r="R355" s="1006"/>
      <c r="S355" s="1006"/>
      <c r="T355" s="1007"/>
      <c r="U355" s="1086" t="s">
        <v>3435</v>
      </c>
      <c r="V355" s="1087" t="s">
        <v>2449</v>
      </c>
      <c r="W355" s="1087" t="s">
        <v>1936</v>
      </c>
      <c r="X355" s="1088" t="s">
        <v>3436</v>
      </c>
      <c r="Y355" s="1089" t="s">
        <v>3437</v>
      </c>
      <c r="Z355" s="1090" t="s">
        <v>3438</v>
      </c>
      <c r="AA355" s="1091" t="s">
        <v>1971</v>
      </c>
      <c r="AB355" s="1092" t="s">
        <v>1971</v>
      </c>
      <c r="AC355" s="1092" t="s">
        <v>1971</v>
      </c>
      <c r="AD355" s="1092" t="s">
        <v>1971</v>
      </c>
      <c r="AE355" s="1092">
        <v>1</v>
      </c>
      <c r="AF355" s="1092" t="s">
        <v>1971</v>
      </c>
      <c r="AG355" s="1092" t="s">
        <v>1971</v>
      </c>
      <c r="AH355" s="1092" t="s">
        <v>1971</v>
      </c>
      <c r="AI355" s="1093">
        <f t="shared" si="5"/>
        <v>1</v>
      </c>
      <c r="AJ355" s="1094" t="s">
        <v>975</v>
      </c>
      <c r="AK355" s="1094" t="s">
        <v>964</v>
      </c>
      <c r="AL355" s="1094" t="s">
        <v>965</v>
      </c>
      <c r="AM355" s="1095" t="s">
        <v>2698</v>
      </c>
      <c r="AN355" s="1006" t="s">
        <v>991</v>
      </c>
      <c r="AO355" s="1006" t="s">
        <v>3439</v>
      </c>
      <c r="AP355" s="1309">
        <v>0</v>
      </c>
      <c r="AQ355" s="1064" t="s">
        <v>978</v>
      </c>
      <c r="AR355" s="1097" t="s">
        <v>1971</v>
      </c>
      <c r="AS355" s="1098"/>
      <c r="AT355" s="1088"/>
      <c r="AU355" s="1088"/>
      <c r="AV355" s="1088"/>
      <c r="AW355" s="1099"/>
      <c r="AX355" s="1100"/>
      <c r="AY355" s="1063"/>
      <c r="AZ355" s="1064"/>
      <c r="BA355" s="1064"/>
      <c r="BB355" s="1064"/>
      <c r="BC355" s="1064"/>
      <c r="BD355" s="1064"/>
      <c r="BE355" s="1064"/>
      <c r="BF355" s="1064"/>
      <c r="BG355" s="1064"/>
      <c r="BH355" s="1064"/>
      <c r="BI355" s="1394"/>
      <c r="BJ355" s="1343"/>
      <c r="BK355" s="1343"/>
      <c r="BL355" s="1343"/>
      <c r="BM355" s="1343"/>
      <c r="BN355" s="1063"/>
      <c r="BO355" s="1064"/>
      <c r="BP355" s="1064"/>
      <c r="BQ355" s="1064"/>
      <c r="BR355" s="1064"/>
      <c r="BS355" s="1103"/>
      <c r="BT355" s="1064"/>
      <c r="BU355" s="1064"/>
      <c r="BV355" s="1064"/>
      <c r="BW355" s="1104"/>
      <c r="BX355" s="1103"/>
      <c r="BY355" s="1064"/>
      <c r="BZ355" s="1064"/>
      <c r="CA355" s="1064"/>
      <c r="CB355" s="1104"/>
      <c r="CC355" s="1105"/>
      <c r="CD355" s="1351"/>
      <c r="CE355" s="1352"/>
      <c r="CF355" s="1352"/>
      <c r="CG355" s="1352"/>
      <c r="CH355" s="1414"/>
      <c r="CI355" s="1394"/>
      <c r="CJ355" s="1343"/>
      <c r="CK355" s="1343"/>
      <c r="CL355" s="1343"/>
      <c r="CM355" s="1344"/>
      <c r="CN355" s="1394"/>
      <c r="CO355" s="1343"/>
      <c r="CP355" s="1343"/>
      <c r="CQ355" s="1343"/>
      <c r="CR355" s="1344"/>
      <c r="CS355" s="1394"/>
      <c r="CT355" s="1343"/>
      <c r="CU355" s="1343"/>
      <c r="CV355" s="1343"/>
      <c r="CW355" s="1344"/>
      <c r="CX355" s="1394"/>
      <c r="CY355" s="1343"/>
      <c r="CZ355" s="1343"/>
      <c r="DA355" s="1343"/>
      <c r="DB355" s="1344"/>
      <c r="DC355" s="1343"/>
      <c r="DD355" s="1343"/>
      <c r="DE355" s="1343"/>
      <c r="DF355" s="1343"/>
      <c r="DG355" s="1344"/>
      <c r="DH355" s="1394"/>
      <c r="DI355" s="1343"/>
      <c r="DJ355" s="1343"/>
      <c r="DK355" s="1343"/>
      <c r="DL355" s="1344"/>
      <c r="DM355" s="1775"/>
      <c r="DN355" s="1776"/>
      <c r="DO355" s="1776"/>
      <c r="DP355" s="1777"/>
      <c r="DQ355" s="1776"/>
      <c r="DR355" s="1776"/>
      <c r="DS355" s="1776"/>
      <c r="DT355" s="1777"/>
      <c r="DU355" s="1352"/>
      <c r="DV355" s="1696"/>
      <c r="DW355" s="1778"/>
    </row>
    <row r="356" spans="1:127" s="390" customFormat="1" ht="15.75" customHeight="1">
      <c r="A356" s="1085" t="s">
        <v>993</v>
      </c>
      <c r="B356" s="1045">
        <v>347</v>
      </c>
      <c r="C356" s="1006"/>
      <c r="D356" s="1006"/>
      <c r="E356" s="1006"/>
      <c r="F356" s="1006"/>
      <c r="G356" s="1006"/>
      <c r="H356" s="1006"/>
      <c r="I356" s="1006"/>
      <c r="J356" s="1006"/>
      <c r="K356" s="1006"/>
      <c r="L356" s="1006"/>
      <c r="M356" s="1045"/>
      <c r="N356" s="1006"/>
      <c r="O356" s="1006"/>
      <c r="P356" s="1006"/>
      <c r="Q356" s="1006"/>
      <c r="R356" s="1006"/>
      <c r="S356" s="1006"/>
      <c r="T356" s="1007"/>
      <c r="U356" s="1086" t="s">
        <v>3440</v>
      </c>
      <c r="V356" s="1087" t="s">
        <v>2449</v>
      </c>
      <c r="W356" s="1087" t="s">
        <v>1936</v>
      </c>
      <c r="X356" s="1088" t="s">
        <v>3441</v>
      </c>
      <c r="Y356" s="1089" t="s">
        <v>3442</v>
      </c>
      <c r="Z356" s="1090" t="s">
        <v>3443</v>
      </c>
      <c r="AA356" s="1091" t="s">
        <v>1971</v>
      </c>
      <c r="AB356" s="1092" t="s">
        <v>1971</v>
      </c>
      <c r="AC356" s="1092" t="s">
        <v>1971</v>
      </c>
      <c r="AD356" s="1092" t="s">
        <v>1971</v>
      </c>
      <c r="AE356" s="1092">
        <v>1</v>
      </c>
      <c r="AF356" s="1092" t="s">
        <v>1971</v>
      </c>
      <c r="AG356" s="1092" t="s">
        <v>1971</v>
      </c>
      <c r="AH356" s="1092" t="s">
        <v>1971</v>
      </c>
      <c r="AI356" s="1093">
        <f t="shared" si="5"/>
        <v>1</v>
      </c>
      <c r="AJ356" s="1094" t="s">
        <v>963</v>
      </c>
      <c r="AK356" s="1094" t="s">
        <v>1971</v>
      </c>
      <c r="AL356" s="1094" t="s">
        <v>1971</v>
      </c>
      <c r="AM356" s="1095" t="s">
        <v>2698</v>
      </c>
      <c r="AN356" s="1006" t="s">
        <v>991</v>
      </c>
      <c r="AO356" s="1006" t="s">
        <v>3444</v>
      </c>
      <c r="AP356" s="1309">
        <v>0</v>
      </c>
      <c r="AQ356" s="1064" t="s">
        <v>966</v>
      </c>
      <c r="AR356" s="1097" t="s">
        <v>1971</v>
      </c>
      <c r="AS356" s="1098"/>
      <c r="AT356" s="1088"/>
      <c r="AU356" s="1088"/>
      <c r="AV356" s="1088"/>
      <c r="AW356" s="1099"/>
      <c r="AX356" s="1100"/>
      <c r="AY356" s="1063"/>
      <c r="AZ356" s="1064"/>
      <c r="BA356" s="1064"/>
      <c r="BB356" s="1064"/>
      <c r="BC356" s="1064"/>
      <c r="BD356" s="1064"/>
      <c r="BE356" s="1064"/>
      <c r="BF356" s="1064"/>
      <c r="BG356" s="1064"/>
      <c r="BH356" s="1064"/>
      <c r="BI356" s="1394"/>
      <c r="BJ356" s="1343"/>
      <c r="BK356" s="1343"/>
      <c r="BL356" s="1343"/>
      <c r="BM356" s="1343"/>
      <c r="BN356" s="1063"/>
      <c r="BO356" s="1064"/>
      <c r="BP356" s="1064"/>
      <c r="BQ356" s="1064"/>
      <c r="BR356" s="1064"/>
      <c r="BS356" s="1103"/>
      <c r="BT356" s="1064"/>
      <c r="BU356" s="1064"/>
      <c r="BV356" s="1064"/>
      <c r="BW356" s="1104"/>
      <c r="BX356" s="1103"/>
      <c r="BY356" s="1064"/>
      <c r="BZ356" s="1064"/>
      <c r="CA356" s="1064"/>
      <c r="CB356" s="1104"/>
      <c r="CC356" s="1105"/>
      <c r="CD356" s="1351"/>
      <c r="CE356" s="1352"/>
      <c r="CF356" s="1352"/>
      <c r="CG356" s="1352"/>
      <c r="CH356" s="1414"/>
      <c r="CI356" s="1394"/>
      <c r="CJ356" s="1343"/>
      <c r="CK356" s="1343"/>
      <c r="CL356" s="1343"/>
      <c r="CM356" s="1344"/>
      <c r="CN356" s="1394"/>
      <c r="CO356" s="1343"/>
      <c r="CP356" s="1343"/>
      <c r="CQ356" s="1343"/>
      <c r="CR356" s="1344"/>
      <c r="CS356" s="1394"/>
      <c r="CT356" s="1343"/>
      <c r="CU356" s="1343"/>
      <c r="CV356" s="1343"/>
      <c r="CW356" s="1344"/>
      <c r="CX356" s="1394"/>
      <c r="CY356" s="1343"/>
      <c r="CZ356" s="1343"/>
      <c r="DA356" s="1343"/>
      <c r="DB356" s="1344"/>
      <c r="DC356" s="1343"/>
      <c r="DD356" s="1343"/>
      <c r="DE356" s="1343"/>
      <c r="DF356" s="1343"/>
      <c r="DG356" s="1344"/>
      <c r="DH356" s="1394"/>
      <c r="DI356" s="1343"/>
      <c r="DJ356" s="1343"/>
      <c r="DK356" s="1343"/>
      <c r="DL356" s="1344"/>
      <c r="DM356" s="1775"/>
      <c r="DN356" s="1776"/>
      <c r="DO356" s="1776"/>
      <c r="DP356" s="1777"/>
      <c r="DQ356" s="1776"/>
      <c r="DR356" s="1776"/>
      <c r="DS356" s="1776"/>
      <c r="DT356" s="1777"/>
      <c r="DU356" s="1352"/>
      <c r="DV356" s="1696"/>
      <c r="DW356" s="1778"/>
    </row>
    <row r="357" spans="1:127" s="390" customFormat="1" ht="15.75" customHeight="1">
      <c r="A357" s="1085" t="s">
        <v>993</v>
      </c>
      <c r="B357" s="1045">
        <v>348</v>
      </c>
      <c r="C357" s="1006"/>
      <c r="D357" s="1006"/>
      <c r="E357" s="1006"/>
      <c r="F357" s="1006"/>
      <c r="G357" s="1006"/>
      <c r="H357" s="1006"/>
      <c r="I357" s="1006"/>
      <c r="J357" s="1006"/>
      <c r="K357" s="1006"/>
      <c r="L357" s="1006"/>
      <c r="M357" s="1045"/>
      <c r="N357" s="1006"/>
      <c r="O357" s="1006"/>
      <c r="P357" s="1006"/>
      <c r="Q357" s="1006"/>
      <c r="R357" s="1006"/>
      <c r="S357" s="1006"/>
      <c r="T357" s="1007"/>
      <c r="U357" s="1086" t="s">
        <v>3445</v>
      </c>
      <c r="V357" s="1087" t="s">
        <v>2449</v>
      </c>
      <c r="W357" s="1087" t="s">
        <v>1936</v>
      </c>
      <c r="X357" s="1088" t="s">
        <v>3446</v>
      </c>
      <c r="Y357" s="1089" t="s">
        <v>3447</v>
      </c>
      <c r="Z357" s="1090" t="s">
        <v>3448</v>
      </c>
      <c r="AA357" s="1091" t="s">
        <v>1971</v>
      </c>
      <c r="AB357" s="1092">
        <v>0.5</v>
      </c>
      <c r="AC357" s="1092">
        <v>0.5</v>
      </c>
      <c r="AD357" s="1092" t="s">
        <v>1971</v>
      </c>
      <c r="AE357" s="1092" t="s">
        <v>1971</v>
      </c>
      <c r="AF357" s="1092" t="s">
        <v>1971</v>
      </c>
      <c r="AG357" s="1092" t="s">
        <v>1971</v>
      </c>
      <c r="AH357" s="1092" t="s">
        <v>1971</v>
      </c>
      <c r="AI357" s="1093">
        <f t="shared" si="5"/>
        <v>1</v>
      </c>
      <c r="AJ357" s="1094" t="s">
        <v>975</v>
      </c>
      <c r="AK357" s="1094" t="s">
        <v>964</v>
      </c>
      <c r="AL357" s="1094" t="s">
        <v>965</v>
      </c>
      <c r="AM357" s="1095" t="s">
        <v>2698</v>
      </c>
      <c r="AN357" s="1006" t="s">
        <v>991</v>
      </c>
      <c r="AO357" s="1006" t="s">
        <v>3449</v>
      </c>
      <c r="AP357" s="1309">
        <v>0</v>
      </c>
      <c r="AQ357" s="1064" t="s">
        <v>966</v>
      </c>
      <c r="AR357" s="1097" t="s">
        <v>1971</v>
      </c>
      <c r="AS357" s="1098"/>
      <c r="AT357" s="1088"/>
      <c r="AU357" s="1088"/>
      <c r="AV357" s="1088"/>
      <c r="AW357" s="1099"/>
      <c r="AX357" s="1100"/>
      <c r="AY357" s="1063"/>
      <c r="AZ357" s="1064"/>
      <c r="BA357" s="1064"/>
      <c r="BB357" s="1064"/>
      <c r="BC357" s="1064"/>
      <c r="BD357" s="1064"/>
      <c r="BE357" s="1064"/>
      <c r="BF357" s="1064"/>
      <c r="BG357" s="1064"/>
      <c r="BH357" s="1064"/>
      <c r="BI357" s="1394"/>
      <c r="BJ357" s="1343"/>
      <c r="BK357" s="1343"/>
      <c r="BL357" s="1343"/>
      <c r="BM357" s="1343"/>
      <c r="BN357" s="1063"/>
      <c r="BO357" s="1064"/>
      <c r="BP357" s="1064"/>
      <c r="BQ357" s="1064"/>
      <c r="BR357" s="1064"/>
      <c r="BS357" s="1103"/>
      <c r="BT357" s="1064"/>
      <c r="BU357" s="1064"/>
      <c r="BV357" s="1064"/>
      <c r="BW357" s="1104"/>
      <c r="BX357" s="1103"/>
      <c r="BY357" s="1064"/>
      <c r="BZ357" s="1064"/>
      <c r="CA357" s="1064"/>
      <c r="CB357" s="1104"/>
      <c r="CC357" s="1105"/>
      <c r="CD357" s="1351"/>
      <c r="CE357" s="1352"/>
      <c r="CF357" s="1352"/>
      <c r="CG357" s="1352"/>
      <c r="CH357" s="1414"/>
      <c r="CI357" s="1394"/>
      <c r="CJ357" s="1343"/>
      <c r="CK357" s="1343"/>
      <c r="CL357" s="1343"/>
      <c r="CM357" s="1344"/>
      <c r="CN357" s="1394"/>
      <c r="CO357" s="1343"/>
      <c r="CP357" s="1343"/>
      <c r="CQ357" s="1343"/>
      <c r="CR357" s="1344"/>
      <c r="CS357" s="1394"/>
      <c r="CT357" s="1343"/>
      <c r="CU357" s="1343"/>
      <c r="CV357" s="1343"/>
      <c r="CW357" s="1344"/>
      <c r="CX357" s="1394"/>
      <c r="CY357" s="1343"/>
      <c r="CZ357" s="1343"/>
      <c r="DA357" s="1343"/>
      <c r="DB357" s="1344"/>
      <c r="DC357" s="1343"/>
      <c r="DD357" s="1343"/>
      <c r="DE357" s="1343"/>
      <c r="DF357" s="1343"/>
      <c r="DG357" s="1344"/>
      <c r="DH357" s="1394"/>
      <c r="DI357" s="1343"/>
      <c r="DJ357" s="1343"/>
      <c r="DK357" s="1343"/>
      <c r="DL357" s="1344"/>
      <c r="DM357" s="1775"/>
      <c r="DN357" s="1776"/>
      <c r="DO357" s="1776"/>
      <c r="DP357" s="1777"/>
      <c r="DQ357" s="1776"/>
      <c r="DR357" s="1776"/>
      <c r="DS357" s="1776"/>
      <c r="DT357" s="1777"/>
      <c r="DU357" s="1352"/>
      <c r="DV357" s="1696"/>
      <c r="DW357" s="1778"/>
    </row>
    <row r="358" spans="1:127" s="390" customFormat="1" ht="15.75" customHeight="1">
      <c r="A358" s="1085" t="s">
        <v>993</v>
      </c>
      <c r="B358" s="1045">
        <v>349</v>
      </c>
      <c r="C358" s="1006"/>
      <c r="D358" s="1006" t="s">
        <v>2127</v>
      </c>
      <c r="E358" s="1006"/>
      <c r="F358" s="1006"/>
      <c r="G358" s="1006"/>
      <c r="H358" s="1006"/>
      <c r="I358" s="1006"/>
      <c r="J358" s="1006"/>
      <c r="K358" s="1006"/>
      <c r="L358" s="1006"/>
      <c r="M358" s="1045"/>
      <c r="N358" s="1006"/>
      <c r="O358" s="1006"/>
      <c r="P358" s="1006"/>
      <c r="Q358" s="1006"/>
      <c r="R358" s="1006"/>
      <c r="S358" s="1006"/>
      <c r="T358" s="1007"/>
      <c r="U358" s="1086" t="s">
        <v>3450</v>
      </c>
      <c r="V358" s="1087" t="s">
        <v>2449</v>
      </c>
      <c r="W358" s="1087" t="s">
        <v>1920</v>
      </c>
      <c r="X358" s="1088" t="s">
        <v>3451</v>
      </c>
      <c r="Y358" s="1089" t="s">
        <v>2198</v>
      </c>
      <c r="Z358" s="1090" t="s">
        <v>3452</v>
      </c>
      <c r="AA358" s="1091" t="s">
        <v>1971</v>
      </c>
      <c r="AB358" s="1092" t="s">
        <v>1971</v>
      </c>
      <c r="AC358" s="1092" t="s">
        <v>1971</v>
      </c>
      <c r="AD358" s="1092" t="s">
        <v>1971</v>
      </c>
      <c r="AE358" s="1092">
        <v>1</v>
      </c>
      <c r="AF358" s="1092" t="s">
        <v>1971</v>
      </c>
      <c r="AG358" s="1092" t="s">
        <v>1971</v>
      </c>
      <c r="AH358" s="1092" t="s">
        <v>1971</v>
      </c>
      <c r="AI358" s="1093">
        <f t="shared" si="5"/>
        <v>1</v>
      </c>
      <c r="AJ358" s="1094" t="s">
        <v>963</v>
      </c>
      <c r="AK358" s="1094" t="s">
        <v>1971</v>
      </c>
      <c r="AL358" s="1094" t="s">
        <v>1971</v>
      </c>
      <c r="AM358" s="1095" t="s">
        <v>2698</v>
      </c>
      <c r="AN358" s="1006" t="s">
        <v>293</v>
      </c>
      <c r="AO358" s="1006" t="s">
        <v>3453</v>
      </c>
      <c r="AP358" s="1309">
        <v>1</v>
      </c>
      <c r="AQ358" s="1064" t="s">
        <v>966</v>
      </c>
      <c r="AR358" s="1097" t="s">
        <v>1971</v>
      </c>
      <c r="AS358" s="1098"/>
      <c r="AT358" s="1088"/>
      <c r="AU358" s="1088"/>
      <c r="AV358" s="1088"/>
      <c r="AW358" s="1099"/>
      <c r="AX358" s="1100"/>
      <c r="AY358" s="1063"/>
      <c r="AZ358" s="1064"/>
      <c r="BA358" s="1064"/>
      <c r="BB358" s="1064"/>
      <c r="BC358" s="1064"/>
      <c r="BD358" s="1064"/>
      <c r="BE358" s="1064"/>
      <c r="BF358" s="1064"/>
      <c r="BG358" s="1064"/>
      <c r="BH358" s="1064"/>
      <c r="BI358" s="1394"/>
      <c r="BJ358" s="1343"/>
      <c r="BK358" s="1343"/>
      <c r="BL358" s="1343"/>
      <c r="BM358" s="1343"/>
      <c r="BN358" s="1063"/>
      <c r="BO358" s="1064"/>
      <c r="BP358" s="1064"/>
      <c r="BQ358" s="1064"/>
      <c r="BR358" s="1064"/>
      <c r="BS358" s="1103"/>
      <c r="BT358" s="1064"/>
      <c r="BU358" s="1064"/>
      <c r="BV358" s="1064"/>
      <c r="BW358" s="1104"/>
      <c r="BX358" s="1103"/>
      <c r="BY358" s="1064"/>
      <c r="BZ358" s="1064"/>
      <c r="CA358" s="1064"/>
      <c r="CB358" s="1104"/>
      <c r="CC358" s="1105"/>
      <c r="CD358" s="1351"/>
      <c r="CE358" s="1352"/>
      <c r="CF358" s="1352"/>
      <c r="CG358" s="1352"/>
      <c r="CH358" s="1414"/>
      <c r="CI358" s="1394"/>
      <c r="CJ358" s="1343"/>
      <c r="CK358" s="1343"/>
      <c r="CL358" s="1343"/>
      <c r="CM358" s="1344"/>
      <c r="CN358" s="1394"/>
      <c r="CO358" s="1343"/>
      <c r="CP358" s="1343"/>
      <c r="CQ358" s="1343"/>
      <c r="CR358" s="1344"/>
      <c r="CS358" s="1394"/>
      <c r="CT358" s="1343"/>
      <c r="CU358" s="1343"/>
      <c r="CV358" s="1343"/>
      <c r="CW358" s="1344"/>
      <c r="CX358" s="1394"/>
      <c r="CY358" s="1343"/>
      <c r="CZ358" s="1343"/>
      <c r="DA358" s="1343"/>
      <c r="DB358" s="1344"/>
      <c r="DC358" s="1343"/>
      <c r="DD358" s="1343"/>
      <c r="DE358" s="1343"/>
      <c r="DF358" s="1343"/>
      <c r="DG358" s="1344"/>
      <c r="DH358" s="1394"/>
      <c r="DI358" s="1343"/>
      <c r="DJ358" s="1343"/>
      <c r="DK358" s="1343"/>
      <c r="DL358" s="1344"/>
      <c r="DM358" s="1775"/>
      <c r="DN358" s="1776"/>
      <c r="DO358" s="1776"/>
      <c r="DP358" s="1777"/>
      <c r="DQ358" s="1776"/>
      <c r="DR358" s="1776"/>
      <c r="DS358" s="1776"/>
      <c r="DT358" s="1777"/>
      <c r="DU358" s="1352"/>
      <c r="DV358" s="1696"/>
      <c r="DW358" s="1778"/>
    </row>
    <row r="359" spans="1:127" s="390" customFormat="1" ht="15.75" customHeight="1">
      <c r="A359" s="1085" t="s">
        <v>993</v>
      </c>
      <c r="B359" s="1045">
        <v>350</v>
      </c>
      <c r="C359" s="1006"/>
      <c r="D359" s="1006"/>
      <c r="E359" s="1006"/>
      <c r="F359" s="1006"/>
      <c r="G359" s="1006"/>
      <c r="H359" s="1006"/>
      <c r="I359" s="1006"/>
      <c r="J359" s="1006"/>
      <c r="K359" s="1006"/>
      <c r="L359" s="1006"/>
      <c r="M359" s="1045"/>
      <c r="N359" s="1006"/>
      <c r="O359" s="1006"/>
      <c r="P359" s="1006"/>
      <c r="Q359" s="1006"/>
      <c r="R359" s="1006"/>
      <c r="S359" s="1006"/>
      <c r="T359" s="1007"/>
      <c r="U359" s="1086" t="s">
        <v>3454</v>
      </c>
      <c r="V359" s="1087" t="s">
        <v>3455</v>
      </c>
      <c r="W359" s="1087" t="s">
        <v>1920</v>
      </c>
      <c r="X359" s="1088" t="s">
        <v>3456</v>
      </c>
      <c r="Y359" s="1089" t="s">
        <v>2421</v>
      </c>
      <c r="Z359" s="1090" t="s">
        <v>3457</v>
      </c>
      <c r="AA359" s="1091" t="s">
        <v>1971</v>
      </c>
      <c r="AB359" s="1092">
        <v>0.5</v>
      </c>
      <c r="AC359" s="1092">
        <v>0.5</v>
      </c>
      <c r="AD359" s="1092" t="s">
        <v>1971</v>
      </c>
      <c r="AE359" s="1092" t="s">
        <v>1971</v>
      </c>
      <c r="AF359" s="1092" t="s">
        <v>1971</v>
      </c>
      <c r="AG359" s="1092" t="s">
        <v>1971</v>
      </c>
      <c r="AH359" s="1092" t="s">
        <v>1971</v>
      </c>
      <c r="AI359" s="1093">
        <f t="shared" si="5"/>
        <v>1</v>
      </c>
      <c r="AJ359" s="1094" t="s">
        <v>988</v>
      </c>
      <c r="AK359" s="1094" t="s">
        <v>964</v>
      </c>
      <c r="AL359" s="1094" t="s">
        <v>965</v>
      </c>
      <c r="AM359" s="1095" t="s">
        <v>2423</v>
      </c>
      <c r="AN359" s="1006" t="s">
        <v>991</v>
      </c>
      <c r="AO359" s="1006" t="s">
        <v>2424</v>
      </c>
      <c r="AP359" s="1309">
        <v>0</v>
      </c>
      <c r="AQ359" s="1064" t="s">
        <v>966</v>
      </c>
      <c r="AR359" s="1097" t="s">
        <v>1971</v>
      </c>
      <c r="AS359" s="1098"/>
      <c r="AT359" s="1088"/>
      <c r="AU359" s="1088"/>
      <c r="AV359" s="1088"/>
      <c r="AW359" s="1099"/>
      <c r="AX359" s="1100"/>
      <c r="AY359" s="1063"/>
      <c r="AZ359" s="1064"/>
      <c r="BA359" s="1064"/>
      <c r="BB359" s="1064"/>
      <c r="BC359" s="1064"/>
      <c r="BD359" s="1064"/>
      <c r="BE359" s="1064"/>
      <c r="BF359" s="1064"/>
      <c r="BG359" s="1064"/>
      <c r="BH359" s="1064"/>
      <c r="BI359" s="1394"/>
      <c r="BJ359" s="1343"/>
      <c r="BK359" s="1343"/>
      <c r="BL359" s="1343"/>
      <c r="BM359" s="1343"/>
      <c r="BN359" s="1063"/>
      <c r="BO359" s="1064"/>
      <c r="BP359" s="1064"/>
      <c r="BQ359" s="1064"/>
      <c r="BR359" s="1064"/>
      <c r="BS359" s="1103"/>
      <c r="BT359" s="1064"/>
      <c r="BU359" s="1064"/>
      <c r="BV359" s="1064"/>
      <c r="BW359" s="1104"/>
      <c r="BX359" s="1103"/>
      <c r="BY359" s="1064"/>
      <c r="BZ359" s="1064"/>
      <c r="CA359" s="1064"/>
      <c r="CB359" s="1104"/>
      <c r="CC359" s="1105"/>
      <c r="CD359" s="1351"/>
      <c r="CE359" s="1352"/>
      <c r="CF359" s="1352"/>
      <c r="CG359" s="1352"/>
      <c r="CH359" s="1414"/>
      <c r="CI359" s="1394"/>
      <c r="CJ359" s="1343"/>
      <c r="CK359" s="1343"/>
      <c r="CL359" s="1343"/>
      <c r="CM359" s="1344"/>
      <c r="CN359" s="1394"/>
      <c r="CO359" s="1343"/>
      <c r="CP359" s="1343"/>
      <c r="CQ359" s="1343"/>
      <c r="CR359" s="1344"/>
      <c r="CS359" s="1394"/>
      <c r="CT359" s="1343"/>
      <c r="CU359" s="1343"/>
      <c r="CV359" s="1343"/>
      <c r="CW359" s="1344"/>
      <c r="CX359" s="1394"/>
      <c r="CY359" s="1343"/>
      <c r="CZ359" s="1343"/>
      <c r="DA359" s="1343"/>
      <c r="DB359" s="1344"/>
      <c r="DC359" s="1343"/>
      <c r="DD359" s="1343"/>
      <c r="DE359" s="1343"/>
      <c r="DF359" s="1343"/>
      <c r="DG359" s="1344"/>
      <c r="DH359" s="1394"/>
      <c r="DI359" s="1343"/>
      <c r="DJ359" s="1343"/>
      <c r="DK359" s="1343"/>
      <c r="DL359" s="1344"/>
      <c r="DM359" s="1775"/>
      <c r="DN359" s="1776"/>
      <c r="DO359" s="1776"/>
      <c r="DP359" s="1777"/>
      <c r="DQ359" s="1776"/>
      <c r="DR359" s="1776"/>
      <c r="DS359" s="1776"/>
      <c r="DT359" s="1777"/>
      <c r="DU359" s="1352"/>
      <c r="DV359" s="1696"/>
      <c r="DW359" s="1778"/>
    </row>
    <row r="360" spans="1:127" s="390" customFormat="1" ht="15.75" customHeight="1">
      <c r="A360" s="1085" t="s">
        <v>993</v>
      </c>
      <c r="B360" s="1045">
        <v>351</v>
      </c>
      <c r="C360" s="1006"/>
      <c r="D360" s="1006"/>
      <c r="E360" s="1006"/>
      <c r="F360" s="1006"/>
      <c r="G360" s="1006"/>
      <c r="H360" s="1006"/>
      <c r="I360" s="1006"/>
      <c r="J360" s="1006"/>
      <c r="K360" s="1006"/>
      <c r="L360" s="1006"/>
      <c r="M360" s="1045"/>
      <c r="N360" s="1006"/>
      <c r="O360" s="1006"/>
      <c r="P360" s="1006"/>
      <c r="Q360" s="1006"/>
      <c r="R360" s="1006"/>
      <c r="S360" s="1006"/>
      <c r="T360" s="1007"/>
      <c r="U360" s="1086" t="s">
        <v>3458</v>
      </c>
      <c r="V360" s="1087" t="s">
        <v>2400</v>
      </c>
      <c r="W360" s="1087" t="s">
        <v>1936</v>
      </c>
      <c r="X360" s="1088" t="s">
        <v>3459</v>
      </c>
      <c r="Y360" s="1089" t="s">
        <v>1016</v>
      </c>
      <c r="Z360" s="1090" t="s">
        <v>2416</v>
      </c>
      <c r="AA360" s="1091" t="s">
        <v>1971</v>
      </c>
      <c r="AB360" s="1092">
        <v>0.1</v>
      </c>
      <c r="AC360" s="1092">
        <v>0.9</v>
      </c>
      <c r="AD360" s="1092" t="s">
        <v>1971</v>
      </c>
      <c r="AE360" s="1092" t="s">
        <v>1971</v>
      </c>
      <c r="AF360" s="1092" t="s">
        <v>1971</v>
      </c>
      <c r="AG360" s="1092" t="s">
        <v>1971</v>
      </c>
      <c r="AH360" s="1092" t="s">
        <v>1971</v>
      </c>
      <c r="AI360" s="1093">
        <f t="shared" si="5"/>
        <v>1</v>
      </c>
      <c r="AJ360" s="1094" t="s">
        <v>984</v>
      </c>
      <c r="AK360" s="1094" t="s">
        <v>964</v>
      </c>
      <c r="AL360" s="1094" t="s">
        <v>965</v>
      </c>
      <c r="AM360" s="1095" t="s">
        <v>2135</v>
      </c>
      <c r="AN360" s="1006" t="s">
        <v>293</v>
      </c>
      <c r="AO360" s="1006" t="s">
        <v>2472</v>
      </c>
      <c r="AP360" s="1296">
        <v>2</v>
      </c>
      <c r="AQ360" s="1064" t="s">
        <v>966</v>
      </c>
      <c r="AR360" s="1097" t="s">
        <v>1016</v>
      </c>
      <c r="AS360" s="1098"/>
      <c r="AT360" s="1088"/>
      <c r="AU360" s="1088"/>
      <c r="AV360" s="1088"/>
      <c r="AW360" s="1099"/>
      <c r="AX360" s="1100"/>
      <c r="AY360" s="1063"/>
      <c r="AZ360" s="1064"/>
      <c r="BA360" s="1064"/>
      <c r="BB360" s="1064"/>
      <c r="BC360" s="1064"/>
      <c r="BD360" s="1064"/>
      <c r="BE360" s="1064"/>
      <c r="BF360" s="1064"/>
      <c r="BG360" s="1114"/>
      <c r="BH360" s="1114"/>
      <c r="BI360" s="1115">
        <v>100</v>
      </c>
      <c r="BJ360" s="1114">
        <v>100</v>
      </c>
      <c r="BK360" s="1114">
        <v>100</v>
      </c>
      <c r="BL360" s="1114">
        <v>100</v>
      </c>
      <c r="BM360" s="1114">
        <v>100</v>
      </c>
      <c r="BN360" s="1063"/>
      <c r="BO360" s="1064"/>
      <c r="BP360" s="1064"/>
      <c r="BQ360" s="1064"/>
      <c r="BR360" s="1064"/>
      <c r="BS360" s="1103"/>
      <c r="BT360" s="1064"/>
      <c r="BU360" s="1064"/>
      <c r="BV360" s="1064"/>
      <c r="BW360" s="1104"/>
      <c r="BX360" s="1103"/>
      <c r="BY360" s="1064"/>
      <c r="BZ360" s="1064"/>
      <c r="CA360" s="1064"/>
      <c r="CB360" s="1104"/>
      <c r="CC360" s="1105"/>
      <c r="CD360" s="1106" t="s">
        <v>961</v>
      </c>
      <c r="CE360" s="1107" t="s">
        <v>961</v>
      </c>
      <c r="CF360" s="1107" t="s">
        <v>961</v>
      </c>
      <c r="CG360" s="1107" t="s">
        <v>961</v>
      </c>
      <c r="CH360" s="1108" t="s">
        <v>961</v>
      </c>
      <c r="CI360" s="1063" t="s">
        <v>1971</v>
      </c>
      <c r="CJ360" s="1064" t="s">
        <v>1971</v>
      </c>
      <c r="CK360" s="1064" t="s">
        <v>1971</v>
      </c>
      <c r="CL360" s="1064" t="s">
        <v>1971</v>
      </c>
      <c r="CM360" s="1105" t="s">
        <v>1971</v>
      </c>
      <c r="CN360" s="1063" t="s">
        <v>1971</v>
      </c>
      <c r="CO360" s="1064" t="s">
        <v>1971</v>
      </c>
      <c r="CP360" s="1064" t="s">
        <v>1971</v>
      </c>
      <c r="CQ360" s="1064" t="s">
        <v>1971</v>
      </c>
      <c r="CR360" s="1105" t="s">
        <v>1971</v>
      </c>
      <c r="CS360" s="1063">
        <v>99</v>
      </c>
      <c r="CT360" s="1064">
        <v>99</v>
      </c>
      <c r="CU360" s="1064">
        <v>99</v>
      </c>
      <c r="CV360" s="1064">
        <v>99</v>
      </c>
      <c r="CW360" s="1105">
        <v>99</v>
      </c>
      <c r="CX360" s="1063" t="s">
        <v>1971</v>
      </c>
      <c r="CY360" s="1064" t="s">
        <v>1971</v>
      </c>
      <c r="CZ360" s="1064" t="s">
        <v>1971</v>
      </c>
      <c r="DA360" s="1064" t="s">
        <v>1971</v>
      </c>
      <c r="DB360" s="1105" t="s">
        <v>1971</v>
      </c>
      <c r="DC360" s="1064" t="s">
        <v>1971</v>
      </c>
      <c r="DD360" s="1064" t="s">
        <v>1971</v>
      </c>
      <c r="DE360" s="1064" t="s">
        <v>1971</v>
      </c>
      <c r="DF360" s="1064" t="s">
        <v>1971</v>
      </c>
      <c r="DG360" s="1105" t="s">
        <v>1971</v>
      </c>
      <c r="DH360" s="1063" t="s">
        <v>1971</v>
      </c>
      <c r="DI360" s="1064" t="s">
        <v>1971</v>
      </c>
      <c r="DJ360" s="1064" t="s">
        <v>1971</v>
      </c>
      <c r="DK360" s="1064" t="s">
        <v>1971</v>
      </c>
      <c r="DL360" s="1105" t="s">
        <v>1971</v>
      </c>
      <c r="DM360" s="1109">
        <v>-1.9450000000000001</v>
      </c>
      <c r="DN360" s="1110" t="s">
        <v>1971</v>
      </c>
      <c r="DO360" s="1110" t="s">
        <v>1971</v>
      </c>
      <c r="DP360" s="1111" t="s">
        <v>1971</v>
      </c>
      <c r="DQ360" s="1110" t="s">
        <v>1971</v>
      </c>
      <c r="DR360" s="1110" t="s">
        <v>1971</v>
      </c>
      <c r="DS360" s="1110" t="s">
        <v>1971</v>
      </c>
      <c r="DT360" s="1111" t="s">
        <v>1971</v>
      </c>
      <c r="DU360" s="1107" t="s">
        <v>1971</v>
      </c>
      <c r="DV360" s="1112">
        <v>1</v>
      </c>
      <c r="DW360" s="1113" t="s">
        <v>1971</v>
      </c>
    </row>
    <row r="361" spans="1:127" s="390" customFormat="1" ht="15.75" customHeight="1">
      <c r="A361" s="1085" t="s">
        <v>993</v>
      </c>
      <c r="B361" s="1045">
        <v>352</v>
      </c>
      <c r="C361" s="1006"/>
      <c r="D361" s="1006"/>
      <c r="E361" s="1006"/>
      <c r="F361" s="1006"/>
      <c r="G361" s="1006"/>
      <c r="H361" s="1006"/>
      <c r="I361" s="1006"/>
      <c r="J361" s="1006"/>
      <c r="K361" s="1006"/>
      <c r="L361" s="1006"/>
      <c r="M361" s="1045"/>
      <c r="N361" s="1006"/>
      <c r="O361" s="1006"/>
      <c r="P361" s="1006"/>
      <c r="Q361" s="1006"/>
      <c r="R361" s="1006"/>
      <c r="S361" s="1006"/>
      <c r="T361" s="1007"/>
      <c r="U361" s="1086" t="s">
        <v>3461</v>
      </c>
      <c r="V361" s="1087" t="s">
        <v>2400</v>
      </c>
      <c r="W361" s="1087" t="s">
        <v>1920</v>
      </c>
      <c r="X361" s="1088" t="s">
        <v>3462</v>
      </c>
      <c r="Y361" s="1089" t="s">
        <v>3463</v>
      </c>
      <c r="Z361" s="1090" t="s">
        <v>3464</v>
      </c>
      <c r="AA361" s="1091">
        <v>0.1</v>
      </c>
      <c r="AB361" s="1092" t="s">
        <v>1971</v>
      </c>
      <c r="AC361" s="1092">
        <v>0.9</v>
      </c>
      <c r="AD361" s="1092" t="s">
        <v>1971</v>
      </c>
      <c r="AE361" s="1092" t="s">
        <v>1971</v>
      </c>
      <c r="AF361" s="1092" t="s">
        <v>1971</v>
      </c>
      <c r="AG361" s="1092" t="s">
        <v>1971</v>
      </c>
      <c r="AH361" s="1092" t="s">
        <v>1971</v>
      </c>
      <c r="AI361" s="1093">
        <f t="shared" si="5"/>
        <v>1</v>
      </c>
      <c r="AJ361" s="1094" t="s">
        <v>988</v>
      </c>
      <c r="AK361" s="1094" t="s">
        <v>964</v>
      </c>
      <c r="AL361" s="1094" t="s">
        <v>977</v>
      </c>
      <c r="AM361" s="1095" t="s">
        <v>2135</v>
      </c>
      <c r="AN361" s="1006" t="s">
        <v>991</v>
      </c>
      <c r="AO361" s="1006" t="s">
        <v>3465</v>
      </c>
      <c r="AP361" s="1309">
        <v>0</v>
      </c>
      <c r="AQ361" s="1064" t="s">
        <v>966</v>
      </c>
      <c r="AR361" s="1097" t="s">
        <v>1971</v>
      </c>
      <c r="AS361" s="1098"/>
      <c r="AT361" s="1088"/>
      <c r="AU361" s="1088"/>
      <c r="AV361" s="1088"/>
      <c r="AW361" s="1099"/>
      <c r="AX361" s="1100"/>
      <c r="AY361" s="1063"/>
      <c r="AZ361" s="1064"/>
      <c r="BA361" s="1064"/>
      <c r="BB361" s="1064"/>
      <c r="BC361" s="1064"/>
      <c r="BD361" s="1064"/>
      <c r="BE361" s="1064"/>
      <c r="BF361" s="1064"/>
      <c r="BG361" s="1064"/>
      <c r="BH361" s="1064"/>
      <c r="BI361" s="1394"/>
      <c r="BJ361" s="1343"/>
      <c r="BK361" s="1343"/>
      <c r="BL361" s="1343"/>
      <c r="BM361" s="1343"/>
      <c r="BN361" s="1063"/>
      <c r="BO361" s="1064"/>
      <c r="BP361" s="1064"/>
      <c r="BQ361" s="1064"/>
      <c r="BR361" s="1064"/>
      <c r="BS361" s="1103"/>
      <c r="BT361" s="1064"/>
      <c r="BU361" s="1064"/>
      <c r="BV361" s="1064"/>
      <c r="BW361" s="1104"/>
      <c r="BX361" s="1103"/>
      <c r="BY361" s="1064"/>
      <c r="BZ361" s="1064"/>
      <c r="CA361" s="1064"/>
      <c r="CB361" s="1104"/>
      <c r="CC361" s="1105"/>
      <c r="CD361" s="1351"/>
      <c r="CE361" s="1352"/>
      <c r="CF361" s="1352"/>
      <c r="CG361" s="1352"/>
      <c r="CH361" s="1414"/>
      <c r="CI361" s="1394"/>
      <c r="CJ361" s="1343"/>
      <c r="CK361" s="1343"/>
      <c r="CL361" s="1343"/>
      <c r="CM361" s="1344"/>
      <c r="CN361" s="1394"/>
      <c r="CO361" s="1343"/>
      <c r="CP361" s="1343"/>
      <c r="CQ361" s="1343"/>
      <c r="CR361" s="1344"/>
      <c r="CS361" s="1394"/>
      <c r="CT361" s="1343"/>
      <c r="CU361" s="1343"/>
      <c r="CV361" s="1343"/>
      <c r="CW361" s="1344"/>
      <c r="CX361" s="1394"/>
      <c r="CY361" s="1343"/>
      <c r="CZ361" s="1343"/>
      <c r="DA361" s="1343"/>
      <c r="DB361" s="1344"/>
      <c r="DC361" s="1343"/>
      <c r="DD361" s="1343"/>
      <c r="DE361" s="1343"/>
      <c r="DF361" s="1343"/>
      <c r="DG361" s="1344"/>
      <c r="DH361" s="1394"/>
      <c r="DI361" s="1343"/>
      <c r="DJ361" s="1343"/>
      <c r="DK361" s="1343"/>
      <c r="DL361" s="1344"/>
      <c r="DM361" s="1775"/>
      <c r="DN361" s="1776"/>
      <c r="DO361" s="1776"/>
      <c r="DP361" s="1777"/>
      <c r="DQ361" s="1776"/>
      <c r="DR361" s="1776"/>
      <c r="DS361" s="1776"/>
      <c r="DT361" s="1777"/>
      <c r="DU361" s="1352"/>
      <c r="DV361" s="1696"/>
      <c r="DW361" s="1778"/>
    </row>
    <row r="362" spans="1:127" s="390" customFormat="1" ht="15.75" customHeight="1">
      <c r="A362" s="1085" t="s">
        <v>993</v>
      </c>
      <c r="B362" s="1045">
        <v>353</v>
      </c>
      <c r="C362" s="1006"/>
      <c r="D362" s="1006"/>
      <c r="E362" s="1006"/>
      <c r="F362" s="1006"/>
      <c r="G362" s="1006"/>
      <c r="H362" s="1006"/>
      <c r="I362" s="1006"/>
      <c r="J362" s="1006"/>
      <c r="K362" s="1006"/>
      <c r="L362" s="1006"/>
      <c r="M362" s="1045"/>
      <c r="N362" s="1006"/>
      <c r="O362" s="1006"/>
      <c r="P362" s="1006"/>
      <c r="Q362" s="1006"/>
      <c r="R362" s="1006"/>
      <c r="S362" s="1006"/>
      <c r="T362" s="1007"/>
      <c r="U362" s="1086" t="s">
        <v>3466</v>
      </c>
      <c r="V362" s="1087" t="s">
        <v>2400</v>
      </c>
      <c r="W362" s="1087" t="s">
        <v>1920</v>
      </c>
      <c r="X362" s="1088" t="s">
        <v>3467</v>
      </c>
      <c r="Y362" s="1089" t="s">
        <v>3468</v>
      </c>
      <c r="Z362" s="1090" t="s">
        <v>3469</v>
      </c>
      <c r="AA362" s="1091">
        <v>1</v>
      </c>
      <c r="AB362" s="1092" t="s">
        <v>1971</v>
      </c>
      <c r="AC362" s="1092" t="s">
        <v>1971</v>
      </c>
      <c r="AD362" s="1092" t="s">
        <v>1971</v>
      </c>
      <c r="AE362" s="1092" t="s">
        <v>1971</v>
      </c>
      <c r="AF362" s="1092" t="s">
        <v>1971</v>
      </c>
      <c r="AG362" s="1092" t="s">
        <v>1971</v>
      </c>
      <c r="AH362" s="1092" t="s">
        <v>1971</v>
      </c>
      <c r="AI362" s="1093">
        <f t="shared" si="5"/>
        <v>1</v>
      </c>
      <c r="AJ362" s="1094" t="s">
        <v>988</v>
      </c>
      <c r="AK362" s="1094" t="s">
        <v>964</v>
      </c>
      <c r="AL362" s="1094" t="s">
        <v>965</v>
      </c>
      <c r="AM362" s="1095" t="s">
        <v>2315</v>
      </c>
      <c r="AN362" s="1006" t="s">
        <v>991</v>
      </c>
      <c r="AO362" s="1006" t="s">
        <v>3372</v>
      </c>
      <c r="AP362" s="1309">
        <v>1</v>
      </c>
      <c r="AQ362" s="1064" t="s">
        <v>966</v>
      </c>
      <c r="AR362" s="1097" t="s">
        <v>1971</v>
      </c>
      <c r="AS362" s="1098"/>
      <c r="AT362" s="1088"/>
      <c r="AU362" s="1088"/>
      <c r="AV362" s="1088"/>
      <c r="AW362" s="1099"/>
      <c r="AX362" s="1100"/>
      <c r="AY362" s="1063"/>
      <c r="AZ362" s="1064"/>
      <c r="BA362" s="1064"/>
      <c r="BB362" s="1064"/>
      <c r="BC362" s="1064"/>
      <c r="BD362" s="1064"/>
      <c r="BE362" s="1064"/>
      <c r="BF362" s="1064"/>
      <c r="BG362" s="1064"/>
      <c r="BH362" s="1064"/>
      <c r="BI362" s="1394"/>
      <c r="BJ362" s="1343"/>
      <c r="BK362" s="1343"/>
      <c r="BL362" s="1343"/>
      <c r="BM362" s="1343"/>
      <c r="BN362" s="1063"/>
      <c r="BO362" s="1064"/>
      <c r="BP362" s="1064"/>
      <c r="BQ362" s="1064"/>
      <c r="BR362" s="1064"/>
      <c r="BS362" s="1103"/>
      <c r="BT362" s="1064"/>
      <c r="BU362" s="1064"/>
      <c r="BV362" s="1064"/>
      <c r="BW362" s="1104"/>
      <c r="BX362" s="1103"/>
      <c r="BY362" s="1064"/>
      <c r="BZ362" s="1064"/>
      <c r="CA362" s="1064"/>
      <c r="CB362" s="1104"/>
      <c r="CC362" s="1105"/>
      <c r="CD362" s="1351"/>
      <c r="CE362" s="1352"/>
      <c r="CF362" s="1352"/>
      <c r="CG362" s="1352"/>
      <c r="CH362" s="1414"/>
      <c r="CI362" s="1394"/>
      <c r="CJ362" s="1343"/>
      <c r="CK362" s="1343"/>
      <c r="CL362" s="1343"/>
      <c r="CM362" s="1344"/>
      <c r="CN362" s="1394"/>
      <c r="CO362" s="1343"/>
      <c r="CP362" s="1343"/>
      <c r="CQ362" s="1343"/>
      <c r="CR362" s="1344"/>
      <c r="CS362" s="1394"/>
      <c r="CT362" s="1343"/>
      <c r="CU362" s="1343"/>
      <c r="CV362" s="1343"/>
      <c r="CW362" s="1344"/>
      <c r="CX362" s="1394"/>
      <c r="CY362" s="1343"/>
      <c r="CZ362" s="1343"/>
      <c r="DA362" s="1343"/>
      <c r="DB362" s="1344"/>
      <c r="DC362" s="1343"/>
      <c r="DD362" s="1343"/>
      <c r="DE362" s="1343"/>
      <c r="DF362" s="1343"/>
      <c r="DG362" s="1344"/>
      <c r="DH362" s="1394"/>
      <c r="DI362" s="1343"/>
      <c r="DJ362" s="1343"/>
      <c r="DK362" s="1343"/>
      <c r="DL362" s="1344"/>
      <c r="DM362" s="1775"/>
      <c r="DN362" s="1776"/>
      <c r="DO362" s="1776"/>
      <c r="DP362" s="1777"/>
      <c r="DQ362" s="1776"/>
      <c r="DR362" s="1776"/>
      <c r="DS362" s="1776"/>
      <c r="DT362" s="1777"/>
      <c r="DU362" s="1352"/>
      <c r="DV362" s="1696"/>
      <c r="DW362" s="1778"/>
    </row>
    <row r="363" spans="1:127" s="390" customFormat="1" ht="15.75" customHeight="1">
      <c r="A363" s="1085" t="s">
        <v>993</v>
      </c>
      <c r="B363" s="1045">
        <v>354</v>
      </c>
      <c r="C363" s="1006"/>
      <c r="D363" s="1006"/>
      <c r="E363" s="1006"/>
      <c r="F363" s="1006"/>
      <c r="G363" s="1006"/>
      <c r="H363" s="1006"/>
      <c r="I363" s="1006"/>
      <c r="J363" s="1006"/>
      <c r="K363" s="1006"/>
      <c r="L363" s="1006"/>
      <c r="M363" s="1045"/>
      <c r="N363" s="1006"/>
      <c r="O363" s="1006"/>
      <c r="P363" s="1006"/>
      <c r="Q363" s="1006"/>
      <c r="R363" s="1006"/>
      <c r="S363" s="1006"/>
      <c r="T363" s="1007"/>
      <c r="U363" s="1086" t="s">
        <v>3470</v>
      </c>
      <c r="V363" s="1087" t="s">
        <v>2400</v>
      </c>
      <c r="W363" s="1087" t="s">
        <v>1920</v>
      </c>
      <c r="X363" s="1088" t="s">
        <v>3471</v>
      </c>
      <c r="Y363" s="1089" t="s">
        <v>3472</v>
      </c>
      <c r="Z363" s="1090" t="s">
        <v>3469</v>
      </c>
      <c r="AA363" s="1091" t="s">
        <v>1971</v>
      </c>
      <c r="AB363" s="1092" t="s">
        <v>1971</v>
      </c>
      <c r="AC363" s="1092">
        <v>1</v>
      </c>
      <c r="AD363" s="1092" t="s">
        <v>1971</v>
      </c>
      <c r="AE363" s="1092" t="s">
        <v>1971</v>
      </c>
      <c r="AF363" s="1092" t="s">
        <v>1971</v>
      </c>
      <c r="AG363" s="1092" t="s">
        <v>1971</v>
      </c>
      <c r="AH363" s="1092" t="s">
        <v>1971</v>
      </c>
      <c r="AI363" s="1093">
        <f t="shared" si="5"/>
        <v>1</v>
      </c>
      <c r="AJ363" s="1094" t="s">
        <v>988</v>
      </c>
      <c r="AK363" s="1094" t="s">
        <v>964</v>
      </c>
      <c r="AL363" s="1094" t="s">
        <v>965</v>
      </c>
      <c r="AM363" s="1095" t="s">
        <v>2315</v>
      </c>
      <c r="AN363" s="1006" t="s">
        <v>991</v>
      </c>
      <c r="AO363" s="1006" t="s">
        <v>3372</v>
      </c>
      <c r="AP363" s="1309">
        <v>1</v>
      </c>
      <c r="AQ363" s="1064" t="s">
        <v>966</v>
      </c>
      <c r="AR363" s="1097" t="s">
        <v>1971</v>
      </c>
      <c r="AS363" s="1098"/>
      <c r="AT363" s="1088"/>
      <c r="AU363" s="1088"/>
      <c r="AV363" s="1088"/>
      <c r="AW363" s="1099"/>
      <c r="AX363" s="1100"/>
      <c r="AY363" s="1063"/>
      <c r="AZ363" s="1064"/>
      <c r="BA363" s="1064"/>
      <c r="BB363" s="1064"/>
      <c r="BC363" s="1064"/>
      <c r="BD363" s="1064"/>
      <c r="BE363" s="1064"/>
      <c r="BF363" s="1064"/>
      <c r="BG363" s="1064"/>
      <c r="BH363" s="1064"/>
      <c r="BI363" s="1394"/>
      <c r="BJ363" s="1343"/>
      <c r="BK363" s="1343"/>
      <c r="BL363" s="1343"/>
      <c r="BM363" s="1343"/>
      <c r="BN363" s="1063"/>
      <c r="BO363" s="1064"/>
      <c r="BP363" s="1064"/>
      <c r="BQ363" s="1064"/>
      <c r="BR363" s="1064"/>
      <c r="BS363" s="1103"/>
      <c r="BT363" s="1064"/>
      <c r="BU363" s="1064"/>
      <c r="BV363" s="1064"/>
      <c r="BW363" s="1104"/>
      <c r="BX363" s="1103"/>
      <c r="BY363" s="1064"/>
      <c r="BZ363" s="1064"/>
      <c r="CA363" s="1064"/>
      <c r="CB363" s="1104"/>
      <c r="CC363" s="1105"/>
      <c r="CD363" s="1351"/>
      <c r="CE363" s="1352"/>
      <c r="CF363" s="1352"/>
      <c r="CG363" s="1352"/>
      <c r="CH363" s="1414"/>
      <c r="CI363" s="1394"/>
      <c r="CJ363" s="1343"/>
      <c r="CK363" s="1343"/>
      <c r="CL363" s="1343"/>
      <c r="CM363" s="1344"/>
      <c r="CN363" s="1394"/>
      <c r="CO363" s="1343"/>
      <c r="CP363" s="1343"/>
      <c r="CQ363" s="1343"/>
      <c r="CR363" s="1344"/>
      <c r="CS363" s="1394"/>
      <c r="CT363" s="1343"/>
      <c r="CU363" s="1343"/>
      <c r="CV363" s="1343"/>
      <c r="CW363" s="1344"/>
      <c r="CX363" s="1394"/>
      <c r="CY363" s="1343"/>
      <c r="CZ363" s="1343"/>
      <c r="DA363" s="1343"/>
      <c r="DB363" s="1344"/>
      <c r="DC363" s="1343"/>
      <c r="DD363" s="1343"/>
      <c r="DE363" s="1343"/>
      <c r="DF363" s="1343"/>
      <c r="DG363" s="1344"/>
      <c r="DH363" s="1394"/>
      <c r="DI363" s="1343"/>
      <c r="DJ363" s="1343"/>
      <c r="DK363" s="1343"/>
      <c r="DL363" s="1344"/>
      <c r="DM363" s="1775"/>
      <c r="DN363" s="1776"/>
      <c r="DO363" s="1776"/>
      <c r="DP363" s="1777"/>
      <c r="DQ363" s="1776"/>
      <c r="DR363" s="1776"/>
      <c r="DS363" s="1776"/>
      <c r="DT363" s="1777"/>
      <c r="DU363" s="1352"/>
      <c r="DV363" s="1696"/>
      <c r="DW363" s="1778"/>
    </row>
    <row r="364" spans="1:127" s="390" customFormat="1" ht="15.75" customHeight="1">
      <c r="A364" s="1085" t="s">
        <v>993</v>
      </c>
      <c r="B364" s="1045">
        <v>355</v>
      </c>
      <c r="C364" s="1006"/>
      <c r="D364" s="1006"/>
      <c r="E364" s="1006"/>
      <c r="F364" s="1006"/>
      <c r="G364" s="1006"/>
      <c r="H364" s="1006"/>
      <c r="I364" s="1006"/>
      <c r="J364" s="1006"/>
      <c r="K364" s="1006"/>
      <c r="L364" s="1006"/>
      <c r="M364" s="1045"/>
      <c r="N364" s="1006"/>
      <c r="O364" s="1006"/>
      <c r="P364" s="1006"/>
      <c r="Q364" s="1006"/>
      <c r="R364" s="1006"/>
      <c r="S364" s="1006"/>
      <c r="T364" s="1007"/>
      <c r="U364" s="1086" t="s">
        <v>3473</v>
      </c>
      <c r="V364" s="1087" t="s">
        <v>2400</v>
      </c>
      <c r="W364" s="1087" t="s">
        <v>1936</v>
      </c>
      <c r="X364" s="1088" t="s">
        <v>3474</v>
      </c>
      <c r="Y364" s="1089" t="s">
        <v>3475</v>
      </c>
      <c r="Z364" s="1090" t="s">
        <v>3476</v>
      </c>
      <c r="AA364" s="1091" t="s">
        <v>1971</v>
      </c>
      <c r="AB364" s="1092" t="s">
        <v>1971</v>
      </c>
      <c r="AC364" s="1092" t="s">
        <v>1971</v>
      </c>
      <c r="AD364" s="1092">
        <v>1</v>
      </c>
      <c r="AE364" s="1092" t="s">
        <v>1971</v>
      </c>
      <c r="AF364" s="1092" t="s">
        <v>1971</v>
      </c>
      <c r="AG364" s="1092" t="s">
        <v>1971</v>
      </c>
      <c r="AH364" s="1092" t="s">
        <v>1971</v>
      </c>
      <c r="AI364" s="1093">
        <f t="shared" si="5"/>
        <v>1</v>
      </c>
      <c r="AJ364" s="1094" t="s">
        <v>984</v>
      </c>
      <c r="AK364" s="1094" t="s">
        <v>964</v>
      </c>
      <c r="AL364" s="1094" t="s">
        <v>965</v>
      </c>
      <c r="AM364" s="1095" t="s">
        <v>711</v>
      </c>
      <c r="AN364" s="1006" t="s">
        <v>293</v>
      </c>
      <c r="AO364" s="1006" t="s">
        <v>3477</v>
      </c>
      <c r="AP364" s="1309">
        <v>2</v>
      </c>
      <c r="AQ364" s="1064" t="s">
        <v>966</v>
      </c>
      <c r="AR364" s="1097" t="s">
        <v>1971</v>
      </c>
      <c r="AS364" s="1098"/>
      <c r="AT364" s="1088"/>
      <c r="AU364" s="1088"/>
      <c r="AV364" s="1088"/>
      <c r="AW364" s="1099"/>
      <c r="AX364" s="1100"/>
      <c r="AY364" s="1063"/>
      <c r="AZ364" s="1064"/>
      <c r="BA364" s="1064"/>
      <c r="BB364" s="1064"/>
      <c r="BC364" s="1064"/>
      <c r="BD364" s="1064"/>
      <c r="BE364" s="1064"/>
      <c r="BF364" s="1064"/>
      <c r="BG364" s="1064"/>
      <c r="BH364" s="1064"/>
      <c r="BI364" s="1394"/>
      <c r="BJ364" s="1343"/>
      <c r="BK364" s="1343"/>
      <c r="BL364" s="1343"/>
      <c r="BM364" s="1343"/>
      <c r="BN364" s="1063"/>
      <c r="BO364" s="1064"/>
      <c r="BP364" s="1064"/>
      <c r="BQ364" s="1064"/>
      <c r="BR364" s="1064"/>
      <c r="BS364" s="1103"/>
      <c r="BT364" s="1064"/>
      <c r="BU364" s="1064"/>
      <c r="BV364" s="1064"/>
      <c r="BW364" s="1104"/>
      <c r="BX364" s="1103"/>
      <c r="BY364" s="1064"/>
      <c r="BZ364" s="1064"/>
      <c r="CA364" s="1064"/>
      <c r="CB364" s="1104"/>
      <c r="CC364" s="1105"/>
      <c r="CD364" s="1351"/>
      <c r="CE364" s="1352"/>
      <c r="CF364" s="1352"/>
      <c r="CG364" s="1352"/>
      <c r="CH364" s="1414"/>
      <c r="CI364" s="1394"/>
      <c r="CJ364" s="1343"/>
      <c r="CK364" s="1343"/>
      <c r="CL364" s="1343"/>
      <c r="CM364" s="1344"/>
      <c r="CN364" s="1394"/>
      <c r="CO364" s="1343"/>
      <c r="CP364" s="1343"/>
      <c r="CQ364" s="1343"/>
      <c r="CR364" s="1344"/>
      <c r="CS364" s="1394"/>
      <c r="CT364" s="1343"/>
      <c r="CU364" s="1343"/>
      <c r="CV364" s="1343"/>
      <c r="CW364" s="1344"/>
      <c r="CX364" s="1394"/>
      <c r="CY364" s="1343"/>
      <c r="CZ364" s="1343"/>
      <c r="DA364" s="1343"/>
      <c r="DB364" s="1344"/>
      <c r="DC364" s="1343"/>
      <c r="DD364" s="1343"/>
      <c r="DE364" s="1343"/>
      <c r="DF364" s="1343"/>
      <c r="DG364" s="1344"/>
      <c r="DH364" s="1394"/>
      <c r="DI364" s="1343"/>
      <c r="DJ364" s="1343"/>
      <c r="DK364" s="1343"/>
      <c r="DL364" s="1344"/>
      <c r="DM364" s="1775"/>
      <c r="DN364" s="1776"/>
      <c r="DO364" s="1776"/>
      <c r="DP364" s="1777"/>
      <c r="DQ364" s="1776"/>
      <c r="DR364" s="1776"/>
      <c r="DS364" s="1776"/>
      <c r="DT364" s="1777"/>
      <c r="DU364" s="1352"/>
      <c r="DV364" s="1696"/>
      <c r="DW364" s="1778"/>
    </row>
    <row r="365" spans="1:127" s="390" customFormat="1" ht="15.75" customHeight="1">
      <c r="A365" s="1085" t="s">
        <v>993</v>
      </c>
      <c r="B365" s="1045">
        <v>356</v>
      </c>
      <c r="C365" s="1006"/>
      <c r="D365" s="1006"/>
      <c r="E365" s="1006"/>
      <c r="F365" s="1006"/>
      <c r="G365" s="1006"/>
      <c r="H365" s="1006"/>
      <c r="I365" s="1006"/>
      <c r="J365" s="1006"/>
      <c r="K365" s="1006"/>
      <c r="L365" s="1006"/>
      <c r="M365" s="1045"/>
      <c r="N365" s="1006"/>
      <c r="O365" s="1006"/>
      <c r="P365" s="1006"/>
      <c r="Q365" s="1006"/>
      <c r="R365" s="1006"/>
      <c r="S365" s="1006"/>
      <c r="T365" s="1007"/>
      <c r="U365" s="1086" t="s">
        <v>3478</v>
      </c>
      <c r="V365" s="1087" t="s">
        <v>3479</v>
      </c>
      <c r="W365" s="1087" t="s">
        <v>1936</v>
      </c>
      <c r="X365" s="1088" t="s">
        <v>3480</v>
      </c>
      <c r="Y365" s="1089" t="s">
        <v>1960</v>
      </c>
      <c r="Z365" s="1090" t="s">
        <v>2457</v>
      </c>
      <c r="AA365" s="1091" t="s">
        <v>1971</v>
      </c>
      <c r="AB365" s="1092" t="s">
        <v>1971</v>
      </c>
      <c r="AC365" s="1092" t="s">
        <v>1971</v>
      </c>
      <c r="AD365" s="1092" t="s">
        <v>1971</v>
      </c>
      <c r="AE365" s="1092">
        <v>1</v>
      </c>
      <c r="AF365" s="1092" t="s">
        <v>1971</v>
      </c>
      <c r="AG365" s="1092" t="s">
        <v>1971</v>
      </c>
      <c r="AH365" s="1092" t="s">
        <v>1971</v>
      </c>
      <c r="AI365" s="1093">
        <f t="shared" si="5"/>
        <v>1</v>
      </c>
      <c r="AJ365" s="1094" t="s">
        <v>988</v>
      </c>
      <c r="AK365" s="1094" t="s">
        <v>964</v>
      </c>
      <c r="AL365" s="1094" t="s">
        <v>965</v>
      </c>
      <c r="AM365" s="1095" t="s">
        <v>1027</v>
      </c>
      <c r="AN365" s="1006" t="s">
        <v>1039</v>
      </c>
      <c r="AO365" s="1006" t="s">
        <v>2068</v>
      </c>
      <c r="AP365" s="1309">
        <v>2</v>
      </c>
      <c r="AQ365" s="1064" t="s">
        <v>966</v>
      </c>
      <c r="AR365" s="1097" t="s">
        <v>1960</v>
      </c>
      <c r="AS365" s="1098"/>
      <c r="AT365" s="1088"/>
      <c r="AU365" s="1088"/>
      <c r="AV365" s="1088"/>
      <c r="AW365" s="1099"/>
      <c r="AX365" s="1100"/>
      <c r="AY365" s="1063"/>
      <c r="AZ365" s="1064"/>
      <c r="BA365" s="1064"/>
      <c r="BB365" s="1064"/>
      <c r="BC365" s="1064"/>
      <c r="BD365" s="1064"/>
      <c r="BE365" s="1064"/>
      <c r="BF365" s="1064"/>
      <c r="BG365" s="1064"/>
      <c r="BH365" s="1064"/>
      <c r="BI365" s="1063" t="s">
        <v>4815</v>
      </c>
      <c r="BJ365" s="1064" t="s">
        <v>4815</v>
      </c>
      <c r="BK365" s="1064" t="s">
        <v>4815</v>
      </c>
      <c r="BL365" s="1064" t="s">
        <v>4815</v>
      </c>
      <c r="BM365" s="1064" t="s">
        <v>4815</v>
      </c>
      <c r="BN365" s="1063"/>
      <c r="BO365" s="1064"/>
      <c r="BP365" s="1064"/>
      <c r="BQ365" s="1064"/>
      <c r="BR365" s="1064"/>
      <c r="BS365" s="1103"/>
      <c r="BT365" s="1064"/>
      <c r="BU365" s="1064"/>
      <c r="BV365" s="1064"/>
      <c r="BW365" s="1104"/>
      <c r="BX365" s="1103"/>
      <c r="BY365" s="1064"/>
      <c r="BZ365" s="1064"/>
      <c r="CA365" s="1064"/>
      <c r="CB365" s="1104"/>
      <c r="CC365" s="1105"/>
      <c r="CD365" s="1106" t="s">
        <v>961</v>
      </c>
      <c r="CE365" s="1107" t="s">
        <v>961</v>
      </c>
      <c r="CF365" s="1107" t="s">
        <v>961</v>
      </c>
      <c r="CG365" s="1107" t="s">
        <v>961</v>
      </c>
      <c r="CH365" s="1108" t="s">
        <v>961</v>
      </c>
      <c r="CI365" s="1063" t="s">
        <v>1971</v>
      </c>
      <c r="CJ365" s="1064" t="s">
        <v>1971</v>
      </c>
      <c r="CK365" s="1064" t="s">
        <v>1971</v>
      </c>
      <c r="CL365" s="1064" t="s">
        <v>1971</v>
      </c>
      <c r="CM365" s="1105" t="s">
        <v>1971</v>
      </c>
      <c r="CN365" s="1063" t="s">
        <v>1971</v>
      </c>
      <c r="CO365" s="1064" t="s">
        <v>1971</v>
      </c>
      <c r="CP365" s="1064" t="s">
        <v>1971</v>
      </c>
      <c r="CQ365" s="1064" t="s">
        <v>1971</v>
      </c>
      <c r="CR365" s="1105" t="s">
        <v>1971</v>
      </c>
      <c r="CS365" s="1063" t="s">
        <v>1971</v>
      </c>
      <c r="CT365" s="1064" t="s">
        <v>1971</v>
      </c>
      <c r="CU365" s="1064" t="s">
        <v>1971</v>
      </c>
      <c r="CV365" s="1064" t="s">
        <v>1971</v>
      </c>
      <c r="CW365" s="1105" t="s">
        <v>1971</v>
      </c>
      <c r="CX365" s="1063" t="s">
        <v>1971</v>
      </c>
      <c r="CY365" s="1064" t="s">
        <v>1971</v>
      </c>
      <c r="CZ365" s="1064" t="s">
        <v>1971</v>
      </c>
      <c r="DA365" s="1064" t="s">
        <v>1971</v>
      </c>
      <c r="DB365" s="1105" t="s">
        <v>1971</v>
      </c>
      <c r="DC365" s="1064" t="s">
        <v>1971</v>
      </c>
      <c r="DD365" s="1064" t="s">
        <v>1971</v>
      </c>
      <c r="DE365" s="1064" t="s">
        <v>1971</v>
      </c>
      <c r="DF365" s="1064" t="s">
        <v>1971</v>
      </c>
      <c r="DG365" s="1105" t="s">
        <v>1971</v>
      </c>
      <c r="DH365" s="1063" t="s">
        <v>1971</v>
      </c>
      <c r="DI365" s="1064" t="s">
        <v>1971</v>
      </c>
      <c r="DJ365" s="1064" t="s">
        <v>1971</v>
      </c>
      <c r="DK365" s="1064" t="s">
        <v>1971</v>
      </c>
      <c r="DL365" s="1105" t="s">
        <v>1971</v>
      </c>
      <c r="DM365" s="1109" t="s">
        <v>1971</v>
      </c>
      <c r="DN365" s="1110" t="s">
        <v>1971</v>
      </c>
      <c r="DO365" s="1110" t="s">
        <v>1971</v>
      </c>
      <c r="DP365" s="1111" t="s">
        <v>1971</v>
      </c>
      <c r="DQ365" s="1110" t="s">
        <v>1971</v>
      </c>
      <c r="DR365" s="1110" t="s">
        <v>1971</v>
      </c>
      <c r="DS365" s="1110" t="s">
        <v>1971</v>
      </c>
      <c r="DT365" s="1111" t="s">
        <v>1971</v>
      </c>
      <c r="DU365" s="1107" t="s">
        <v>1971</v>
      </c>
      <c r="DV365" s="1112">
        <v>1</v>
      </c>
      <c r="DW365" s="1113" t="s">
        <v>1971</v>
      </c>
    </row>
    <row r="366" spans="1:127" s="390" customFormat="1" ht="15.75" customHeight="1">
      <c r="A366" s="1085" t="s">
        <v>993</v>
      </c>
      <c r="B366" s="1045">
        <v>357</v>
      </c>
      <c r="C366" s="1006"/>
      <c r="D366" s="1006"/>
      <c r="E366" s="1006"/>
      <c r="F366" s="1006"/>
      <c r="G366" s="1006"/>
      <c r="H366" s="1006"/>
      <c r="I366" s="1006"/>
      <c r="J366" s="1006"/>
      <c r="K366" s="1006"/>
      <c r="L366" s="1006"/>
      <c r="M366" s="1045"/>
      <c r="N366" s="1006"/>
      <c r="O366" s="1006"/>
      <c r="P366" s="1006"/>
      <c r="Q366" s="1006"/>
      <c r="R366" s="1006"/>
      <c r="S366" s="1006"/>
      <c r="T366" s="1007"/>
      <c r="U366" s="1086" t="s">
        <v>3481</v>
      </c>
      <c r="V366" s="1087" t="s">
        <v>3479</v>
      </c>
      <c r="W366" s="1087" t="s">
        <v>1936</v>
      </c>
      <c r="X366" s="1088" t="s">
        <v>3482</v>
      </c>
      <c r="Y366" s="1089" t="s">
        <v>1964</v>
      </c>
      <c r="Z366" s="1090" t="s">
        <v>2461</v>
      </c>
      <c r="AA366" s="1091" t="s">
        <v>1971</v>
      </c>
      <c r="AB366" s="1092">
        <v>0.5</v>
      </c>
      <c r="AC366" s="1092">
        <v>0.5</v>
      </c>
      <c r="AD366" s="1092" t="s">
        <v>1971</v>
      </c>
      <c r="AE366" s="1092" t="s">
        <v>1971</v>
      </c>
      <c r="AF366" s="1092" t="s">
        <v>1971</v>
      </c>
      <c r="AG366" s="1092" t="s">
        <v>1971</v>
      </c>
      <c r="AH366" s="1092" t="s">
        <v>1971</v>
      </c>
      <c r="AI366" s="1093">
        <f t="shared" si="5"/>
        <v>1</v>
      </c>
      <c r="AJ366" s="1094" t="s">
        <v>988</v>
      </c>
      <c r="AK366" s="1094" t="s">
        <v>964</v>
      </c>
      <c r="AL366" s="1094" t="s">
        <v>965</v>
      </c>
      <c r="AM366" s="1095" t="s">
        <v>1031</v>
      </c>
      <c r="AN366" s="1006" t="s">
        <v>1039</v>
      </c>
      <c r="AO366" s="1006" t="s">
        <v>431</v>
      </c>
      <c r="AP366" s="1309">
        <v>2</v>
      </c>
      <c r="AQ366" s="1064" t="s">
        <v>966</v>
      </c>
      <c r="AR366" s="1097" t="s">
        <v>1964</v>
      </c>
      <c r="AS366" s="1098"/>
      <c r="AT366" s="1088"/>
      <c r="AU366" s="1088"/>
      <c r="AV366" s="1088"/>
      <c r="AW366" s="1099"/>
      <c r="AX366" s="1100"/>
      <c r="AY366" s="1063"/>
      <c r="AZ366" s="1064"/>
      <c r="BA366" s="1064"/>
      <c r="BB366" s="1064"/>
      <c r="BC366" s="1064"/>
      <c r="BD366" s="1064"/>
      <c r="BE366" s="1064"/>
      <c r="BF366" s="1064"/>
      <c r="BG366" s="1064"/>
      <c r="BH366" s="1064"/>
      <c r="BI366" s="1063" t="s">
        <v>4815</v>
      </c>
      <c r="BJ366" s="1064" t="s">
        <v>4815</v>
      </c>
      <c r="BK366" s="1064" t="s">
        <v>4815</v>
      </c>
      <c r="BL366" s="1064" t="s">
        <v>4815</v>
      </c>
      <c r="BM366" s="1064" t="s">
        <v>4815</v>
      </c>
      <c r="BN366" s="1063"/>
      <c r="BO366" s="1064"/>
      <c r="BP366" s="1064"/>
      <c r="BQ366" s="1064"/>
      <c r="BR366" s="1064"/>
      <c r="BS366" s="1103"/>
      <c r="BT366" s="1064"/>
      <c r="BU366" s="1064"/>
      <c r="BV366" s="1064"/>
      <c r="BW366" s="1104"/>
      <c r="BX366" s="1103"/>
      <c r="BY366" s="1064"/>
      <c r="BZ366" s="1064"/>
      <c r="CA366" s="1064"/>
      <c r="CB366" s="1104"/>
      <c r="CC366" s="1105"/>
      <c r="CD366" s="1106" t="s">
        <v>961</v>
      </c>
      <c r="CE366" s="1107" t="s">
        <v>961</v>
      </c>
      <c r="CF366" s="1107" t="s">
        <v>961</v>
      </c>
      <c r="CG366" s="1107" t="s">
        <v>961</v>
      </c>
      <c r="CH366" s="1108" t="s">
        <v>961</v>
      </c>
      <c r="CI366" s="1063" t="s">
        <v>1971</v>
      </c>
      <c r="CJ366" s="1064" t="s">
        <v>1971</v>
      </c>
      <c r="CK366" s="1064" t="s">
        <v>1971</v>
      </c>
      <c r="CL366" s="1064" t="s">
        <v>1971</v>
      </c>
      <c r="CM366" s="1105" t="s">
        <v>1971</v>
      </c>
      <c r="CN366" s="1063" t="s">
        <v>1971</v>
      </c>
      <c r="CO366" s="1064" t="s">
        <v>1971</v>
      </c>
      <c r="CP366" s="1064" t="s">
        <v>1971</v>
      </c>
      <c r="CQ366" s="1064" t="s">
        <v>1971</v>
      </c>
      <c r="CR366" s="1105" t="s">
        <v>1971</v>
      </c>
      <c r="CS366" s="1063" t="s">
        <v>1971</v>
      </c>
      <c r="CT366" s="1064" t="s">
        <v>1971</v>
      </c>
      <c r="CU366" s="1064" t="s">
        <v>1971</v>
      </c>
      <c r="CV366" s="1064" t="s">
        <v>1971</v>
      </c>
      <c r="CW366" s="1105" t="s">
        <v>1971</v>
      </c>
      <c r="CX366" s="1063" t="s">
        <v>1971</v>
      </c>
      <c r="CY366" s="1064" t="s">
        <v>1971</v>
      </c>
      <c r="CZ366" s="1064" t="s">
        <v>1971</v>
      </c>
      <c r="DA366" s="1064" t="s">
        <v>1971</v>
      </c>
      <c r="DB366" s="1105" t="s">
        <v>1971</v>
      </c>
      <c r="DC366" s="1064" t="s">
        <v>1971</v>
      </c>
      <c r="DD366" s="1064" t="s">
        <v>1971</v>
      </c>
      <c r="DE366" s="1064" t="s">
        <v>1971</v>
      </c>
      <c r="DF366" s="1064" t="s">
        <v>1971</v>
      </c>
      <c r="DG366" s="1105" t="s">
        <v>1971</v>
      </c>
      <c r="DH366" s="1063" t="s">
        <v>1971</v>
      </c>
      <c r="DI366" s="1064" t="s">
        <v>1971</v>
      </c>
      <c r="DJ366" s="1064" t="s">
        <v>1971</v>
      </c>
      <c r="DK366" s="1064" t="s">
        <v>1971</v>
      </c>
      <c r="DL366" s="1105" t="s">
        <v>1971</v>
      </c>
      <c r="DM366" s="1109" t="s">
        <v>1971</v>
      </c>
      <c r="DN366" s="1110" t="s">
        <v>1971</v>
      </c>
      <c r="DO366" s="1110" t="s">
        <v>1971</v>
      </c>
      <c r="DP366" s="1111" t="s">
        <v>1971</v>
      </c>
      <c r="DQ366" s="1110" t="s">
        <v>1971</v>
      </c>
      <c r="DR366" s="1110" t="s">
        <v>1971</v>
      </c>
      <c r="DS366" s="1110" t="s">
        <v>1971</v>
      </c>
      <c r="DT366" s="1111" t="s">
        <v>1971</v>
      </c>
      <c r="DU366" s="1107" t="s">
        <v>973</v>
      </c>
      <c r="DV366" s="1112">
        <v>1</v>
      </c>
      <c r="DW366" s="1113" t="s">
        <v>1971</v>
      </c>
    </row>
    <row r="367" spans="1:127" s="390" customFormat="1" ht="15.75" customHeight="1">
      <c r="A367" s="1085" t="s">
        <v>993</v>
      </c>
      <c r="B367" s="1045">
        <v>358</v>
      </c>
      <c r="C367" s="1006"/>
      <c r="D367" s="1006"/>
      <c r="E367" s="1006"/>
      <c r="F367" s="1006"/>
      <c r="G367" s="1006"/>
      <c r="H367" s="1006"/>
      <c r="I367" s="1006"/>
      <c r="J367" s="1006"/>
      <c r="K367" s="1006"/>
      <c r="L367" s="1006"/>
      <c r="M367" s="1045"/>
      <c r="N367" s="1006"/>
      <c r="O367" s="1006"/>
      <c r="P367" s="1006"/>
      <c r="Q367" s="1006"/>
      <c r="R367" s="1006"/>
      <c r="S367" s="1006"/>
      <c r="T367" s="1007"/>
      <c r="U367" s="1086" t="s">
        <v>3483</v>
      </c>
      <c r="V367" s="1087" t="s">
        <v>2474</v>
      </c>
      <c r="W367" s="1087" t="s">
        <v>1920</v>
      </c>
      <c r="X367" s="1088" t="s">
        <v>3484</v>
      </c>
      <c r="Y367" s="1089" t="s">
        <v>2480</v>
      </c>
      <c r="Z367" s="1090" t="s">
        <v>3485</v>
      </c>
      <c r="AA367" s="1091" t="s">
        <v>1971</v>
      </c>
      <c r="AB367" s="1092" t="s">
        <v>1971</v>
      </c>
      <c r="AC367" s="1092" t="s">
        <v>1971</v>
      </c>
      <c r="AD367" s="1092" t="s">
        <v>1971</v>
      </c>
      <c r="AE367" s="1092">
        <v>1</v>
      </c>
      <c r="AF367" s="1092" t="s">
        <v>1971</v>
      </c>
      <c r="AG367" s="1092" t="s">
        <v>1971</v>
      </c>
      <c r="AH367" s="1092" t="s">
        <v>1971</v>
      </c>
      <c r="AI367" s="1093">
        <f t="shared" si="5"/>
        <v>1</v>
      </c>
      <c r="AJ367" s="1094" t="s">
        <v>963</v>
      </c>
      <c r="AK367" s="1094" t="s">
        <v>1971</v>
      </c>
      <c r="AL367" s="1094" t="s">
        <v>1971</v>
      </c>
      <c r="AM367" s="1095" t="s">
        <v>2146</v>
      </c>
      <c r="AN367" s="1006" t="s">
        <v>293</v>
      </c>
      <c r="AO367" s="1006" t="s">
        <v>2482</v>
      </c>
      <c r="AP367" s="1309">
        <v>0</v>
      </c>
      <c r="AQ367" s="1064" t="s">
        <v>966</v>
      </c>
      <c r="AR367" s="1097" t="s">
        <v>1971</v>
      </c>
      <c r="AS367" s="1098"/>
      <c r="AT367" s="1088"/>
      <c r="AU367" s="1088"/>
      <c r="AV367" s="1088"/>
      <c r="AW367" s="1099"/>
      <c r="AX367" s="1100"/>
      <c r="AY367" s="1063"/>
      <c r="AZ367" s="1064"/>
      <c r="BA367" s="1064"/>
      <c r="BB367" s="1064"/>
      <c r="BC367" s="1064"/>
      <c r="BD367" s="1064"/>
      <c r="BE367" s="1064"/>
      <c r="BF367" s="1064"/>
      <c r="BG367" s="1064"/>
      <c r="BH367" s="1064"/>
      <c r="BI367" s="1394"/>
      <c r="BJ367" s="1343"/>
      <c r="BK367" s="1343"/>
      <c r="BL367" s="1343"/>
      <c r="BM367" s="1343"/>
      <c r="BN367" s="1063"/>
      <c r="BO367" s="1064"/>
      <c r="BP367" s="1064"/>
      <c r="BQ367" s="1064"/>
      <c r="BR367" s="1064"/>
      <c r="BS367" s="1103"/>
      <c r="BT367" s="1064"/>
      <c r="BU367" s="1064"/>
      <c r="BV367" s="1064"/>
      <c r="BW367" s="1104"/>
      <c r="BX367" s="1103"/>
      <c r="BY367" s="1064"/>
      <c r="BZ367" s="1064"/>
      <c r="CA367" s="1064"/>
      <c r="CB367" s="1104"/>
      <c r="CC367" s="1105"/>
      <c r="CD367" s="1351"/>
      <c r="CE367" s="1352"/>
      <c r="CF367" s="1352"/>
      <c r="CG367" s="1352"/>
      <c r="CH367" s="1414"/>
      <c r="CI367" s="1394"/>
      <c r="CJ367" s="1343"/>
      <c r="CK367" s="1343"/>
      <c r="CL367" s="1343"/>
      <c r="CM367" s="1344"/>
      <c r="CN367" s="1394"/>
      <c r="CO367" s="1343"/>
      <c r="CP367" s="1343"/>
      <c r="CQ367" s="1343"/>
      <c r="CR367" s="1344"/>
      <c r="CS367" s="1394"/>
      <c r="CT367" s="1343"/>
      <c r="CU367" s="1343"/>
      <c r="CV367" s="1343"/>
      <c r="CW367" s="1344"/>
      <c r="CX367" s="1394"/>
      <c r="CY367" s="1343"/>
      <c r="CZ367" s="1343"/>
      <c r="DA367" s="1343"/>
      <c r="DB367" s="1344"/>
      <c r="DC367" s="1343"/>
      <c r="DD367" s="1343"/>
      <c r="DE367" s="1343"/>
      <c r="DF367" s="1343"/>
      <c r="DG367" s="1344"/>
      <c r="DH367" s="1394"/>
      <c r="DI367" s="1343"/>
      <c r="DJ367" s="1343"/>
      <c r="DK367" s="1343"/>
      <c r="DL367" s="1344"/>
      <c r="DM367" s="1775"/>
      <c r="DN367" s="1776"/>
      <c r="DO367" s="1776"/>
      <c r="DP367" s="1777"/>
      <c r="DQ367" s="1776"/>
      <c r="DR367" s="1776"/>
      <c r="DS367" s="1776"/>
      <c r="DT367" s="1777"/>
      <c r="DU367" s="1352"/>
      <c r="DV367" s="1696"/>
      <c r="DW367" s="1778"/>
    </row>
    <row r="368" spans="1:127" s="390" customFormat="1" ht="15.75" customHeight="1">
      <c r="A368" s="1085" t="s">
        <v>993</v>
      </c>
      <c r="B368" s="1045">
        <v>359</v>
      </c>
      <c r="C368" s="1006"/>
      <c r="D368" s="1006"/>
      <c r="E368" s="1006"/>
      <c r="F368" s="1006"/>
      <c r="G368" s="1006"/>
      <c r="H368" s="1006"/>
      <c r="I368" s="1006"/>
      <c r="J368" s="1006"/>
      <c r="K368" s="1006"/>
      <c r="L368" s="1006"/>
      <c r="M368" s="1045"/>
      <c r="N368" s="1006"/>
      <c r="O368" s="1006"/>
      <c r="P368" s="1006"/>
      <c r="Q368" s="1006"/>
      <c r="R368" s="1006"/>
      <c r="S368" s="1006"/>
      <c r="T368" s="1007"/>
      <c r="U368" s="1086" t="s">
        <v>3486</v>
      </c>
      <c r="V368" s="1087" t="s">
        <v>2474</v>
      </c>
      <c r="W368" s="1087" t="s">
        <v>1936</v>
      </c>
      <c r="X368" s="1088" t="s">
        <v>3487</v>
      </c>
      <c r="Y368" s="1089" t="s">
        <v>658</v>
      </c>
      <c r="Z368" s="1090" t="s">
        <v>3488</v>
      </c>
      <c r="AA368" s="1091" t="s">
        <v>1971</v>
      </c>
      <c r="AB368" s="1092" t="s">
        <v>1971</v>
      </c>
      <c r="AC368" s="1092" t="s">
        <v>1971</v>
      </c>
      <c r="AD368" s="1092" t="s">
        <v>1971</v>
      </c>
      <c r="AE368" s="1092">
        <v>1</v>
      </c>
      <c r="AF368" s="1092" t="s">
        <v>1971</v>
      </c>
      <c r="AG368" s="1092" t="s">
        <v>1971</v>
      </c>
      <c r="AH368" s="1092" t="s">
        <v>1971</v>
      </c>
      <c r="AI368" s="1093">
        <f t="shared" si="5"/>
        <v>1</v>
      </c>
      <c r="AJ368" s="1094" t="s">
        <v>963</v>
      </c>
      <c r="AK368" s="1094" t="s">
        <v>1971</v>
      </c>
      <c r="AL368" s="1094" t="s">
        <v>1971</v>
      </c>
      <c r="AM368" s="1095" t="s">
        <v>2146</v>
      </c>
      <c r="AN368" s="1006" t="s">
        <v>293</v>
      </c>
      <c r="AO368" s="1006" t="s">
        <v>4791</v>
      </c>
      <c r="AP368" s="1296">
        <v>1</v>
      </c>
      <c r="AQ368" s="1064" t="s">
        <v>966</v>
      </c>
      <c r="AR368" s="1097" t="s">
        <v>658</v>
      </c>
      <c r="AS368" s="1098"/>
      <c r="AT368" s="1088"/>
      <c r="AU368" s="1088"/>
      <c r="AV368" s="1088"/>
      <c r="AW368" s="1099"/>
      <c r="AX368" s="1100"/>
      <c r="AY368" s="1063"/>
      <c r="AZ368" s="1064"/>
      <c r="BA368" s="1064"/>
      <c r="BB368" s="1064"/>
      <c r="BC368" s="1064"/>
      <c r="BD368" s="1064"/>
      <c r="BE368" s="1064"/>
      <c r="BF368" s="1064"/>
      <c r="BG368" s="1064"/>
      <c r="BH368" s="1064"/>
      <c r="BI368" s="1063" t="s">
        <v>4853</v>
      </c>
      <c r="BJ368" s="1064" t="s">
        <v>4854</v>
      </c>
      <c r="BK368" s="1064" t="s">
        <v>4829</v>
      </c>
      <c r="BL368" s="1064" t="s">
        <v>4838</v>
      </c>
      <c r="BM368" s="1064" t="s">
        <v>4855</v>
      </c>
      <c r="BN368" s="1063"/>
      <c r="BO368" s="1064"/>
      <c r="BP368" s="1064"/>
      <c r="BQ368" s="1064"/>
      <c r="BR368" s="1064"/>
      <c r="BS368" s="1103"/>
      <c r="BT368" s="1064"/>
      <c r="BU368" s="1064"/>
      <c r="BV368" s="1064"/>
      <c r="BW368" s="1104"/>
      <c r="BX368" s="1103"/>
      <c r="BY368" s="1064"/>
      <c r="BZ368" s="1064"/>
      <c r="CA368" s="1064"/>
      <c r="CB368" s="1104"/>
      <c r="CC368" s="1105"/>
      <c r="CD368" s="1106" t="s">
        <v>1971</v>
      </c>
      <c r="CE368" s="1107" t="s">
        <v>1971</v>
      </c>
      <c r="CF368" s="1107" t="s">
        <v>1971</v>
      </c>
      <c r="CG368" s="1107" t="s">
        <v>1971</v>
      </c>
      <c r="CH368" s="1108" t="s">
        <v>1971</v>
      </c>
      <c r="CI368" s="1063" t="s">
        <v>1971</v>
      </c>
      <c r="CJ368" s="1064" t="s">
        <v>1971</v>
      </c>
      <c r="CK368" s="1064" t="s">
        <v>1971</v>
      </c>
      <c r="CL368" s="1064" t="s">
        <v>1971</v>
      </c>
      <c r="CM368" s="1105" t="s">
        <v>1971</v>
      </c>
      <c r="CN368" s="1063" t="s">
        <v>1971</v>
      </c>
      <c r="CO368" s="1064" t="s">
        <v>1971</v>
      </c>
      <c r="CP368" s="1064" t="s">
        <v>1971</v>
      </c>
      <c r="CQ368" s="1064" t="s">
        <v>1971</v>
      </c>
      <c r="CR368" s="1105" t="s">
        <v>1971</v>
      </c>
      <c r="CS368" s="1063" t="s">
        <v>1971</v>
      </c>
      <c r="CT368" s="1064" t="s">
        <v>1971</v>
      </c>
      <c r="CU368" s="1064" t="s">
        <v>1971</v>
      </c>
      <c r="CV368" s="1064" t="s">
        <v>1971</v>
      </c>
      <c r="CW368" s="1105" t="s">
        <v>1971</v>
      </c>
      <c r="CX368" s="1063" t="s">
        <v>1971</v>
      </c>
      <c r="CY368" s="1064" t="s">
        <v>1971</v>
      </c>
      <c r="CZ368" s="1064" t="s">
        <v>1971</v>
      </c>
      <c r="DA368" s="1064" t="s">
        <v>1971</v>
      </c>
      <c r="DB368" s="1105" t="s">
        <v>1971</v>
      </c>
      <c r="DC368" s="1064" t="s">
        <v>1971</v>
      </c>
      <c r="DD368" s="1064" t="s">
        <v>1971</v>
      </c>
      <c r="DE368" s="1064" t="s">
        <v>1971</v>
      </c>
      <c r="DF368" s="1064" t="s">
        <v>1971</v>
      </c>
      <c r="DG368" s="1105" t="s">
        <v>1971</v>
      </c>
      <c r="DH368" s="1063" t="s">
        <v>1971</v>
      </c>
      <c r="DI368" s="1064" t="s">
        <v>1971</v>
      </c>
      <c r="DJ368" s="1064" t="s">
        <v>1971</v>
      </c>
      <c r="DK368" s="1064" t="s">
        <v>1971</v>
      </c>
      <c r="DL368" s="1105" t="s">
        <v>1971</v>
      </c>
      <c r="DM368" s="1109" t="s">
        <v>1971</v>
      </c>
      <c r="DN368" s="1110" t="s">
        <v>1971</v>
      </c>
      <c r="DO368" s="1110" t="s">
        <v>1971</v>
      </c>
      <c r="DP368" s="1111" t="s">
        <v>1971</v>
      </c>
      <c r="DQ368" s="1110" t="s">
        <v>1971</v>
      </c>
      <c r="DR368" s="1110" t="s">
        <v>1971</v>
      </c>
      <c r="DS368" s="1110" t="s">
        <v>1971</v>
      </c>
      <c r="DT368" s="1111" t="s">
        <v>1971</v>
      </c>
      <c r="DU368" s="1107" t="s">
        <v>1971</v>
      </c>
      <c r="DV368" s="1112">
        <v>1</v>
      </c>
      <c r="DW368" s="1113" t="s">
        <v>1971</v>
      </c>
    </row>
    <row r="369" spans="1:127" s="390" customFormat="1" ht="15.75" customHeight="1">
      <c r="A369" s="1085" t="s">
        <v>993</v>
      </c>
      <c r="B369" s="1045">
        <v>360</v>
      </c>
      <c r="C369" s="1006"/>
      <c r="D369" s="1006"/>
      <c r="E369" s="1006"/>
      <c r="F369" s="1006"/>
      <c r="G369" s="1006"/>
      <c r="H369" s="1006"/>
      <c r="I369" s="1006"/>
      <c r="J369" s="1006"/>
      <c r="K369" s="1006"/>
      <c r="L369" s="1006"/>
      <c r="M369" s="1045"/>
      <c r="N369" s="1006"/>
      <c r="O369" s="1006"/>
      <c r="P369" s="1006"/>
      <c r="Q369" s="1006"/>
      <c r="R369" s="1006"/>
      <c r="S369" s="1006"/>
      <c r="T369" s="1007"/>
      <c r="U369" s="1086" t="s">
        <v>3489</v>
      </c>
      <c r="V369" s="1087" t="s">
        <v>2426</v>
      </c>
      <c r="W369" s="1087" t="s">
        <v>1920</v>
      </c>
      <c r="X369" s="1088" t="s">
        <v>3490</v>
      </c>
      <c r="Y369" s="1089" t="s">
        <v>687</v>
      </c>
      <c r="Z369" s="1090" t="s">
        <v>2428</v>
      </c>
      <c r="AA369" s="1091" t="s">
        <v>1971</v>
      </c>
      <c r="AB369" s="1092" t="s">
        <v>1971</v>
      </c>
      <c r="AC369" s="1092">
        <v>1</v>
      </c>
      <c r="AD369" s="1092" t="s">
        <v>1971</v>
      </c>
      <c r="AE369" s="1092" t="s">
        <v>1971</v>
      </c>
      <c r="AF369" s="1092" t="s">
        <v>1971</v>
      </c>
      <c r="AG369" s="1092" t="s">
        <v>1971</v>
      </c>
      <c r="AH369" s="1092" t="s">
        <v>1971</v>
      </c>
      <c r="AI369" s="1093">
        <f t="shared" si="5"/>
        <v>1</v>
      </c>
      <c r="AJ369" s="1094" t="s">
        <v>988</v>
      </c>
      <c r="AK369" s="1094" t="s">
        <v>964</v>
      </c>
      <c r="AL369" s="1094" t="s">
        <v>965</v>
      </c>
      <c r="AM369" s="1095" t="s">
        <v>2087</v>
      </c>
      <c r="AN369" s="1006" t="s">
        <v>2204</v>
      </c>
      <c r="AO369" s="1006" t="s">
        <v>4477</v>
      </c>
      <c r="AP369" s="1296">
        <v>2</v>
      </c>
      <c r="AQ369" s="1064" t="s">
        <v>978</v>
      </c>
      <c r="AR369" s="1097" t="s">
        <v>687</v>
      </c>
      <c r="AS369" s="1098"/>
      <c r="AT369" s="1088"/>
      <c r="AU369" s="1088"/>
      <c r="AV369" s="1088"/>
      <c r="AW369" s="1099"/>
      <c r="AX369" s="1100"/>
      <c r="AY369" s="1063"/>
      <c r="AZ369" s="1064"/>
      <c r="BA369" s="1064"/>
      <c r="BB369" s="1064"/>
      <c r="BC369" s="1064"/>
      <c r="BD369" s="1064"/>
      <c r="BE369" s="1064"/>
      <c r="BF369" s="1064"/>
      <c r="BG369" s="1114"/>
      <c r="BH369" s="1114"/>
      <c r="BI369" s="1115">
        <v>1.68</v>
      </c>
      <c r="BJ369" s="1114">
        <v>1.63</v>
      </c>
      <c r="BK369" s="1114">
        <v>1.58</v>
      </c>
      <c r="BL369" s="1114">
        <v>1.44</v>
      </c>
      <c r="BM369" s="1114">
        <v>1.34</v>
      </c>
      <c r="BN369" s="1063"/>
      <c r="BO369" s="1064"/>
      <c r="BP369" s="1064"/>
      <c r="BQ369" s="1064"/>
      <c r="BR369" s="1064"/>
      <c r="BS369" s="1103"/>
      <c r="BT369" s="1064"/>
      <c r="BU369" s="1064"/>
      <c r="BV369" s="1064"/>
      <c r="BW369" s="1104"/>
      <c r="BX369" s="1103"/>
      <c r="BY369" s="1064"/>
      <c r="BZ369" s="1064"/>
      <c r="CA369" s="1064"/>
      <c r="CB369" s="1104"/>
      <c r="CC369" s="1105"/>
      <c r="CD369" s="1106" t="s">
        <v>961</v>
      </c>
      <c r="CE369" s="1107" t="s">
        <v>961</v>
      </c>
      <c r="CF369" s="1107" t="s">
        <v>961</v>
      </c>
      <c r="CG369" s="1107" t="s">
        <v>961</v>
      </c>
      <c r="CH369" s="1108" t="s">
        <v>961</v>
      </c>
      <c r="CI369" s="1394">
        <v>2.56</v>
      </c>
      <c r="CJ369" s="1394">
        <v>2.56</v>
      </c>
      <c r="CK369" s="1394">
        <v>2.56</v>
      </c>
      <c r="CL369" s="1394">
        <v>2.56</v>
      </c>
      <c r="CM369" s="1394">
        <v>2.56</v>
      </c>
      <c r="CN369" s="1395">
        <v>2.35</v>
      </c>
      <c r="CO369" s="1395">
        <v>2.35</v>
      </c>
      <c r="CP369" s="1395">
        <v>2.35</v>
      </c>
      <c r="CQ369" s="1395">
        <v>2.35</v>
      </c>
      <c r="CR369" s="1395">
        <v>2.35</v>
      </c>
      <c r="CS369" s="1063" t="s">
        <v>1971</v>
      </c>
      <c r="CT369" s="1064" t="s">
        <v>1971</v>
      </c>
      <c r="CU369" s="1064" t="s">
        <v>1971</v>
      </c>
      <c r="CV369" s="1064" t="s">
        <v>1971</v>
      </c>
      <c r="CW369" s="1105" t="s">
        <v>1971</v>
      </c>
      <c r="CX369" s="1063" t="s">
        <v>1971</v>
      </c>
      <c r="CY369" s="1064" t="s">
        <v>1971</v>
      </c>
      <c r="CZ369" s="1064" t="s">
        <v>1971</v>
      </c>
      <c r="DA369" s="1064" t="s">
        <v>1971</v>
      </c>
      <c r="DB369" s="1105" t="s">
        <v>1971</v>
      </c>
      <c r="DC369" s="1064">
        <v>0.93</v>
      </c>
      <c r="DD369" s="1064">
        <v>0.91</v>
      </c>
      <c r="DE369" s="1064">
        <v>0.87</v>
      </c>
      <c r="DF369" s="1064">
        <v>0.8</v>
      </c>
      <c r="DG369" s="1105">
        <v>0.74</v>
      </c>
      <c r="DH369" s="1063">
        <v>0</v>
      </c>
      <c r="DI369" s="1064">
        <v>0</v>
      </c>
      <c r="DJ369" s="1064">
        <v>0</v>
      </c>
      <c r="DK369" s="1064">
        <v>0</v>
      </c>
      <c r="DL369" s="1105">
        <v>0</v>
      </c>
      <c r="DM369" s="1109">
        <v>-22.602</v>
      </c>
      <c r="DN369" s="1110" t="s">
        <v>1971</v>
      </c>
      <c r="DO369" s="1110" t="s">
        <v>1971</v>
      </c>
      <c r="DP369" s="1111">
        <v>-33.904000000000003</v>
      </c>
      <c r="DQ369" s="1110">
        <v>18.72</v>
      </c>
      <c r="DR369" s="1110" t="s">
        <v>1971</v>
      </c>
      <c r="DS369" s="1110" t="s">
        <v>1971</v>
      </c>
      <c r="DT369" s="1111">
        <v>28.08</v>
      </c>
      <c r="DU369" s="1107" t="s">
        <v>1971</v>
      </c>
      <c r="DV369" s="1112">
        <v>1</v>
      </c>
      <c r="DW369" s="1113" t="s">
        <v>1971</v>
      </c>
    </row>
    <row r="370" spans="1:127" s="390" customFormat="1" ht="15.75" customHeight="1">
      <c r="A370" s="1085" t="s">
        <v>993</v>
      </c>
      <c r="B370" s="1045">
        <v>361</v>
      </c>
      <c r="C370" s="1006"/>
      <c r="D370" s="1006"/>
      <c r="E370" s="1006"/>
      <c r="F370" s="1006"/>
      <c r="G370" s="1006"/>
      <c r="H370" s="1006"/>
      <c r="I370" s="1006"/>
      <c r="J370" s="1006"/>
      <c r="K370" s="1006"/>
      <c r="L370" s="1006"/>
      <c r="M370" s="1045"/>
      <c r="N370" s="1006"/>
      <c r="O370" s="1006"/>
      <c r="P370" s="1006"/>
      <c r="Q370" s="1006"/>
      <c r="R370" s="1006"/>
      <c r="S370" s="1006"/>
      <c r="T370" s="1007"/>
      <c r="U370" s="1086" t="s">
        <v>3492</v>
      </c>
      <c r="V370" s="1087" t="s">
        <v>2426</v>
      </c>
      <c r="W370" s="1087" t="s">
        <v>1920</v>
      </c>
      <c r="X370" s="1088" t="s">
        <v>3493</v>
      </c>
      <c r="Y370" s="1089" t="s">
        <v>689</v>
      </c>
      <c r="Z370" s="1090" t="s">
        <v>2432</v>
      </c>
      <c r="AA370" s="1091" t="s">
        <v>1971</v>
      </c>
      <c r="AB370" s="1092" t="s">
        <v>1971</v>
      </c>
      <c r="AC370" s="1092">
        <v>1</v>
      </c>
      <c r="AD370" s="1092" t="s">
        <v>1971</v>
      </c>
      <c r="AE370" s="1092" t="s">
        <v>1971</v>
      </c>
      <c r="AF370" s="1092" t="s">
        <v>1971</v>
      </c>
      <c r="AG370" s="1092" t="s">
        <v>1971</v>
      </c>
      <c r="AH370" s="1092" t="s">
        <v>1971</v>
      </c>
      <c r="AI370" s="1093">
        <f t="shared" si="5"/>
        <v>1</v>
      </c>
      <c r="AJ370" s="1094" t="s">
        <v>988</v>
      </c>
      <c r="AK370" s="1094" t="s">
        <v>964</v>
      </c>
      <c r="AL370" s="1094" t="s">
        <v>965</v>
      </c>
      <c r="AM370" s="1095" t="s">
        <v>689</v>
      </c>
      <c r="AN370" s="1006" t="s">
        <v>2204</v>
      </c>
      <c r="AO370" s="1006" t="s">
        <v>4798</v>
      </c>
      <c r="AP370" s="1296">
        <v>2</v>
      </c>
      <c r="AQ370" s="1064" t="s">
        <v>978</v>
      </c>
      <c r="AR370" s="1097" t="s">
        <v>689</v>
      </c>
      <c r="AS370" s="1098"/>
      <c r="AT370" s="1088"/>
      <c r="AU370" s="1088"/>
      <c r="AV370" s="1088"/>
      <c r="AW370" s="1099"/>
      <c r="AX370" s="1100"/>
      <c r="AY370" s="1063"/>
      <c r="AZ370" s="1064"/>
      <c r="BA370" s="1064"/>
      <c r="BB370" s="1064"/>
      <c r="BC370" s="1064"/>
      <c r="BD370" s="1064"/>
      <c r="BE370" s="1064"/>
      <c r="BF370" s="1064"/>
      <c r="BG370" s="1114"/>
      <c r="BH370" s="1114"/>
      <c r="BI370" s="1115">
        <v>24.51</v>
      </c>
      <c r="BJ370" s="1114">
        <v>23.74</v>
      </c>
      <c r="BK370" s="1114">
        <v>23</v>
      </c>
      <c r="BL370" s="1114">
        <v>22.4</v>
      </c>
      <c r="BM370" s="1114">
        <v>19.5</v>
      </c>
      <c r="BN370" s="1063"/>
      <c r="BO370" s="1064"/>
      <c r="BP370" s="1064"/>
      <c r="BQ370" s="1064"/>
      <c r="BR370" s="1064"/>
      <c r="BS370" s="1103"/>
      <c r="BT370" s="1064"/>
      <c r="BU370" s="1064"/>
      <c r="BV370" s="1064"/>
      <c r="BW370" s="1104"/>
      <c r="BX370" s="1103"/>
      <c r="BY370" s="1064"/>
      <c r="BZ370" s="1064"/>
      <c r="CA370" s="1064"/>
      <c r="CB370" s="1104"/>
      <c r="CC370" s="1105"/>
      <c r="CD370" s="1106" t="s">
        <v>961</v>
      </c>
      <c r="CE370" s="1107" t="s">
        <v>961</v>
      </c>
      <c r="CF370" s="1107" t="s">
        <v>961</v>
      </c>
      <c r="CG370" s="1107" t="s">
        <v>961</v>
      </c>
      <c r="CH370" s="1108" t="s">
        <v>961</v>
      </c>
      <c r="CI370" s="1063" t="s">
        <v>1971</v>
      </c>
      <c r="CJ370" s="1064" t="s">
        <v>1971</v>
      </c>
      <c r="CK370" s="1064" t="s">
        <v>1971</v>
      </c>
      <c r="CL370" s="1064" t="s">
        <v>1971</v>
      </c>
      <c r="CM370" s="1105" t="s">
        <v>1971</v>
      </c>
      <c r="CN370" s="1063">
        <v>28.73</v>
      </c>
      <c r="CO370" s="1064">
        <v>27.82</v>
      </c>
      <c r="CP370" s="1064">
        <v>26.96</v>
      </c>
      <c r="CQ370" s="1064">
        <v>26.25</v>
      </c>
      <c r="CR370" s="1105">
        <v>22.85</v>
      </c>
      <c r="CS370" s="1063" t="s">
        <v>1971</v>
      </c>
      <c r="CT370" s="1064" t="s">
        <v>1971</v>
      </c>
      <c r="CU370" s="1064" t="s">
        <v>1971</v>
      </c>
      <c r="CV370" s="1064" t="s">
        <v>1971</v>
      </c>
      <c r="CW370" s="1105" t="s">
        <v>1971</v>
      </c>
      <c r="CX370" s="1063" t="s">
        <v>1971</v>
      </c>
      <c r="CY370" s="1064" t="s">
        <v>1971</v>
      </c>
      <c r="CZ370" s="1064" t="s">
        <v>1971</v>
      </c>
      <c r="DA370" s="1064" t="s">
        <v>1971</v>
      </c>
      <c r="DB370" s="1105" t="s">
        <v>1971</v>
      </c>
      <c r="DC370" s="1064">
        <v>8.83</v>
      </c>
      <c r="DD370" s="1064">
        <v>8.5500000000000007</v>
      </c>
      <c r="DE370" s="1064">
        <v>8.2799999999999994</v>
      </c>
      <c r="DF370" s="1064">
        <v>8.07</v>
      </c>
      <c r="DG370" s="1105">
        <v>7.02</v>
      </c>
      <c r="DH370" s="1063" t="s">
        <v>1971</v>
      </c>
      <c r="DI370" s="1064" t="s">
        <v>1971</v>
      </c>
      <c r="DJ370" s="1064" t="s">
        <v>1971</v>
      </c>
      <c r="DK370" s="1064" t="s">
        <v>1971</v>
      </c>
      <c r="DL370" s="1105" t="s">
        <v>1971</v>
      </c>
      <c r="DM370" s="1109">
        <v>-0.61</v>
      </c>
      <c r="DN370" s="1110" t="s">
        <v>1971</v>
      </c>
      <c r="DO370" s="1110" t="s">
        <v>1971</v>
      </c>
      <c r="DP370" s="1111" t="s">
        <v>1971</v>
      </c>
      <c r="DQ370" s="1110">
        <v>0.59699999999999998</v>
      </c>
      <c r="DR370" s="1110" t="s">
        <v>1971</v>
      </c>
      <c r="DS370" s="1110" t="s">
        <v>1971</v>
      </c>
      <c r="DT370" s="1111" t="s">
        <v>1971</v>
      </c>
      <c r="DU370" s="1107" t="s">
        <v>1971</v>
      </c>
      <c r="DV370" s="1112">
        <v>1</v>
      </c>
      <c r="DW370" s="1113" t="s">
        <v>1971</v>
      </c>
    </row>
    <row r="371" spans="1:127" s="390" customFormat="1" ht="15.75" customHeight="1">
      <c r="A371" s="1085" t="s">
        <v>993</v>
      </c>
      <c r="B371" s="1045">
        <v>362</v>
      </c>
      <c r="C371" s="1006"/>
      <c r="D371" s="1006"/>
      <c r="E371" s="1006"/>
      <c r="F371" s="1006"/>
      <c r="G371" s="1006"/>
      <c r="H371" s="1006"/>
      <c r="I371" s="1006"/>
      <c r="J371" s="1006"/>
      <c r="K371" s="1006"/>
      <c r="L371" s="1006"/>
      <c r="M371" s="1045"/>
      <c r="N371" s="1006"/>
      <c r="O371" s="1006"/>
      <c r="P371" s="1006"/>
      <c r="Q371" s="1006"/>
      <c r="R371" s="1006"/>
      <c r="S371" s="1006"/>
      <c r="T371" s="1007"/>
      <c r="U371" s="1086" t="s">
        <v>3495</v>
      </c>
      <c r="V371" s="1087" t="s">
        <v>2426</v>
      </c>
      <c r="W371" s="1087" t="s">
        <v>1936</v>
      </c>
      <c r="X371" s="1088" t="s">
        <v>3496</v>
      </c>
      <c r="Y371" s="1089" t="s">
        <v>693</v>
      </c>
      <c r="Z371" s="1090" t="s">
        <v>2446</v>
      </c>
      <c r="AA371" s="1091" t="s">
        <v>1971</v>
      </c>
      <c r="AB371" s="1092" t="s">
        <v>1971</v>
      </c>
      <c r="AC371" s="1092">
        <v>1</v>
      </c>
      <c r="AD371" s="1092" t="s">
        <v>1971</v>
      </c>
      <c r="AE371" s="1092" t="s">
        <v>1971</v>
      </c>
      <c r="AF371" s="1092" t="s">
        <v>1971</v>
      </c>
      <c r="AG371" s="1092" t="s">
        <v>1971</v>
      </c>
      <c r="AH371" s="1092" t="s">
        <v>1971</v>
      </c>
      <c r="AI371" s="1093">
        <f t="shared" si="5"/>
        <v>1</v>
      </c>
      <c r="AJ371" s="1094" t="s">
        <v>988</v>
      </c>
      <c r="AK371" s="1094" t="s">
        <v>964</v>
      </c>
      <c r="AL371" s="1094" t="s">
        <v>965</v>
      </c>
      <c r="AM371" s="1095" t="s">
        <v>1949</v>
      </c>
      <c r="AN371" s="1006" t="s">
        <v>2204</v>
      </c>
      <c r="AO371" s="1006" t="s">
        <v>4799</v>
      </c>
      <c r="AP371" s="1296">
        <v>2</v>
      </c>
      <c r="AQ371" s="1064" t="s">
        <v>978</v>
      </c>
      <c r="AR371" s="1097" t="s">
        <v>693</v>
      </c>
      <c r="AS371" s="1098"/>
      <c r="AT371" s="1088"/>
      <c r="AU371" s="1088"/>
      <c r="AV371" s="1088"/>
      <c r="AW371" s="1099"/>
      <c r="AX371" s="1100"/>
      <c r="AY371" s="1063"/>
      <c r="AZ371" s="1064"/>
      <c r="BA371" s="1064"/>
      <c r="BB371" s="1064"/>
      <c r="BC371" s="1064"/>
      <c r="BD371" s="1064"/>
      <c r="BE371" s="1064"/>
      <c r="BF371" s="1064"/>
      <c r="BG371" s="1064"/>
      <c r="BH371" s="1064"/>
      <c r="BI371" s="1115">
        <v>8</v>
      </c>
      <c r="BJ371" s="1114">
        <v>8</v>
      </c>
      <c r="BK371" s="1114">
        <v>8</v>
      </c>
      <c r="BL371" s="1114">
        <v>8</v>
      </c>
      <c r="BM371" s="1114">
        <v>8</v>
      </c>
      <c r="BN371" s="1063"/>
      <c r="BO371" s="1064"/>
      <c r="BP371" s="1064"/>
      <c r="BQ371" s="1064"/>
      <c r="BR371" s="1064"/>
      <c r="BS371" s="1103"/>
      <c r="BT371" s="1064"/>
      <c r="BU371" s="1064"/>
      <c r="BV371" s="1064"/>
      <c r="BW371" s="1104"/>
      <c r="BX371" s="1103"/>
      <c r="BY371" s="1064"/>
      <c r="BZ371" s="1064"/>
      <c r="CA371" s="1064"/>
      <c r="CB371" s="1104"/>
      <c r="CC371" s="1105"/>
      <c r="CD371" s="1106" t="s">
        <v>961</v>
      </c>
      <c r="CE371" s="1107" t="s">
        <v>961</v>
      </c>
      <c r="CF371" s="1107" t="s">
        <v>961</v>
      </c>
      <c r="CG371" s="1107" t="s">
        <v>961</v>
      </c>
      <c r="CH371" s="1108" t="s">
        <v>961</v>
      </c>
      <c r="CI371" s="1063" t="s">
        <v>1971</v>
      </c>
      <c r="CJ371" s="1064" t="s">
        <v>1971</v>
      </c>
      <c r="CK371" s="1064" t="s">
        <v>1971</v>
      </c>
      <c r="CL371" s="1064" t="s">
        <v>1971</v>
      </c>
      <c r="CM371" s="1105" t="s">
        <v>1971</v>
      </c>
      <c r="CN371" s="1063" t="s">
        <v>1971</v>
      </c>
      <c r="CO371" s="1064" t="s">
        <v>1971</v>
      </c>
      <c r="CP371" s="1064" t="s">
        <v>1971</v>
      </c>
      <c r="CQ371" s="1064" t="s">
        <v>1971</v>
      </c>
      <c r="CR371" s="1105" t="s">
        <v>1971</v>
      </c>
      <c r="CS371" s="1063" t="s">
        <v>1971</v>
      </c>
      <c r="CT371" s="1064" t="s">
        <v>1971</v>
      </c>
      <c r="CU371" s="1064" t="s">
        <v>1971</v>
      </c>
      <c r="CV371" s="1064" t="s">
        <v>1971</v>
      </c>
      <c r="CW371" s="1105" t="s">
        <v>1971</v>
      </c>
      <c r="CX371" s="1063" t="s">
        <v>1971</v>
      </c>
      <c r="CY371" s="1064" t="s">
        <v>1971</v>
      </c>
      <c r="CZ371" s="1064" t="s">
        <v>1971</v>
      </c>
      <c r="DA371" s="1064" t="s">
        <v>1971</v>
      </c>
      <c r="DB371" s="1105" t="s">
        <v>1971</v>
      </c>
      <c r="DC371" s="1064" t="s">
        <v>1971</v>
      </c>
      <c r="DD371" s="1064" t="s">
        <v>1971</v>
      </c>
      <c r="DE371" s="1064" t="s">
        <v>1971</v>
      </c>
      <c r="DF371" s="1064" t="s">
        <v>1971</v>
      </c>
      <c r="DG371" s="1105" t="s">
        <v>1971</v>
      </c>
      <c r="DH371" s="1063" t="s">
        <v>1971</v>
      </c>
      <c r="DI371" s="1064" t="s">
        <v>1971</v>
      </c>
      <c r="DJ371" s="1064" t="s">
        <v>1971</v>
      </c>
      <c r="DK371" s="1064" t="s">
        <v>1971</v>
      </c>
      <c r="DL371" s="1105" t="s">
        <v>1971</v>
      </c>
      <c r="DM371" s="1109">
        <v>-1.0449999999999999</v>
      </c>
      <c r="DN371" s="1110" t="s">
        <v>1971</v>
      </c>
      <c r="DO371" s="1110" t="s">
        <v>1971</v>
      </c>
      <c r="DP371" s="1111" t="s">
        <v>1971</v>
      </c>
      <c r="DQ371" s="1110">
        <v>0.34499999999999997</v>
      </c>
      <c r="DR371" s="1110" t="s">
        <v>1971</v>
      </c>
      <c r="DS371" s="1110" t="s">
        <v>1971</v>
      </c>
      <c r="DT371" s="1111" t="s">
        <v>1971</v>
      </c>
      <c r="DU371" s="1107" t="s">
        <v>1971</v>
      </c>
      <c r="DV371" s="1112">
        <v>1</v>
      </c>
      <c r="DW371" s="1113" t="s">
        <v>1971</v>
      </c>
    </row>
    <row r="372" spans="1:127" s="390" customFormat="1" ht="15.75" customHeight="1">
      <c r="A372" s="1085" t="s">
        <v>993</v>
      </c>
      <c r="B372" s="1045">
        <v>363</v>
      </c>
      <c r="C372" s="1006"/>
      <c r="D372" s="1006"/>
      <c r="E372" s="1006"/>
      <c r="F372" s="1006"/>
      <c r="G372" s="1006"/>
      <c r="H372" s="1006"/>
      <c r="I372" s="1006"/>
      <c r="J372" s="1006"/>
      <c r="K372" s="1006"/>
      <c r="L372" s="1006"/>
      <c r="M372" s="1045"/>
      <c r="N372" s="1006"/>
      <c r="O372" s="1006"/>
      <c r="P372" s="1006"/>
      <c r="Q372" s="1006"/>
      <c r="R372" s="1006"/>
      <c r="S372" s="1006"/>
      <c r="T372" s="1007"/>
      <c r="U372" s="1086" t="s">
        <v>3498</v>
      </c>
      <c r="V372" s="1087" t="s">
        <v>2426</v>
      </c>
      <c r="W372" s="1087" t="s">
        <v>1936</v>
      </c>
      <c r="X372" s="1088" t="s">
        <v>3499</v>
      </c>
      <c r="Y372" s="1089" t="s">
        <v>778</v>
      </c>
      <c r="Z372" s="1090" t="s">
        <v>2442</v>
      </c>
      <c r="AA372" s="1091" t="s">
        <v>1971</v>
      </c>
      <c r="AB372" s="1092" t="s">
        <v>1971</v>
      </c>
      <c r="AC372" s="1092">
        <v>1</v>
      </c>
      <c r="AD372" s="1092" t="s">
        <v>1971</v>
      </c>
      <c r="AE372" s="1092" t="s">
        <v>1971</v>
      </c>
      <c r="AF372" s="1092" t="s">
        <v>1971</v>
      </c>
      <c r="AG372" s="1092" t="s">
        <v>1971</v>
      </c>
      <c r="AH372" s="1092" t="s">
        <v>1971</v>
      </c>
      <c r="AI372" s="1093">
        <f t="shared" si="5"/>
        <v>1</v>
      </c>
      <c r="AJ372" s="1094" t="s">
        <v>963</v>
      </c>
      <c r="AK372" s="1094" t="s">
        <v>1971</v>
      </c>
      <c r="AL372" s="1094" t="s">
        <v>1971</v>
      </c>
      <c r="AM372" s="1095" t="s">
        <v>1939</v>
      </c>
      <c r="AN372" s="1006" t="s">
        <v>293</v>
      </c>
      <c r="AO372" s="1006" t="s">
        <v>4784</v>
      </c>
      <c r="AP372" s="1296">
        <v>2</v>
      </c>
      <c r="AQ372" s="1064" t="s">
        <v>978</v>
      </c>
      <c r="AR372" s="1097" t="s">
        <v>778</v>
      </c>
      <c r="AS372" s="1098"/>
      <c r="AT372" s="1088"/>
      <c r="AU372" s="1088"/>
      <c r="AV372" s="1088"/>
      <c r="AW372" s="1099"/>
      <c r="AX372" s="1100"/>
      <c r="AY372" s="1063"/>
      <c r="AZ372" s="1064"/>
      <c r="BA372" s="1064"/>
      <c r="BB372" s="1064"/>
      <c r="BC372" s="1064"/>
      <c r="BD372" s="1064"/>
      <c r="BE372" s="1064"/>
      <c r="BF372" s="1064"/>
      <c r="BG372" s="1114"/>
      <c r="BH372" s="1114"/>
      <c r="BI372" s="1115">
        <v>4.1100000000000003</v>
      </c>
      <c r="BJ372" s="1114">
        <v>4.07</v>
      </c>
      <c r="BK372" s="1114">
        <v>4.03</v>
      </c>
      <c r="BL372" s="1114">
        <v>3.99</v>
      </c>
      <c r="BM372" s="1114">
        <v>3.95</v>
      </c>
      <c r="BN372" s="1063"/>
      <c r="BO372" s="1064"/>
      <c r="BP372" s="1064"/>
      <c r="BQ372" s="1064"/>
      <c r="BR372" s="1064"/>
      <c r="BS372" s="1103"/>
      <c r="BT372" s="1064"/>
      <c r="BU372" s="1064"/>
      <c r="BV372" s="1064"/>
      <c r="BW372" s="1104"/>
      <c r="BX372" s="1103"/>
      <c r="BY372" s="1064"/>
      <c r="BZ372" s="1064"/>
      <c r="CA372" s="1064"/>
      <c r="CB372" s="1104"/>
      <c r="CC372" s="1105"/>
      <c r="CD372" s="1106" t="s">
        <v>1971</v>
      </c>
      <c r="CE372" s="1107" t="s">
        <v>1971</v>
      </c>
      <c r="CF372" s="1107" t="s">
        <v>1971</v>
      </c>
      <c r="CG372" s="1107" t="s">
        <v>1971</v>
      </c>
      <c r="CH372" s="1108" t="s">
        <v>1971</v>
      </c>
      <c r="CI372" s="1063" t="s">
        <v>1971</v>
      </c>
      <c r="CJ372" s="1064" t="s">
        <v>1971</v>
      </c>
      <c r="CK372" s="1064" t="s">
        <v>1971</v>
      </c>
      <c r="CL372" s="1064" t="s">
        <v>1971</v>
      </c>
      <c r="CM372" s="1105" t="s">
        <v>1971</v>
      </c>
      <c r="CN372" s="1063" t="s">
        <v>1971</v>
      </c>
      <c r="CO372" s="1064" t="s">
        <v>1971</v>
      </c>
      <c r="CP372" s="1064" t="s">
        <v>1971</v>
      </c>
      <c r="CQ372" s="1064" t="s">
        <v>1971</v>
      </c>
      <c r="CR372" s="1105" t="s">
        <v>1971</v>
      </c>
      <c r="CS372" s="1063" t="s">
        <v>1971</v>
      </c>
      <c r="CT372" s="1064" t="s">
        <v>1971</v>
      </c>
      <c r="CU372" s="1064" t="s">
        <v>1971</v>
      </c>
      <c r="CV372" s="1064" t="s">
        <v>1971</v>
      </c>
      <c r="CW372" s="1105" t="s">
        <v>1971</v>
      </c>
      <c r="CX372" s="1063" t="s">
        <v>1971</v>
      </c>
      <c r="CY372" s="1064" t="s">
        <v>1971</v>
      </c>
      <c r="CZ372" s="1064" t="s">
        <v>1971</v>
      </c>
      <c r="DA372" s="1064" t="s">
        <v>1971</v>
      </c>
      <c r="DB372" s="1105" t="s">
        <v>1971</v>
      </c>
      <c r="DC372" s="1064" t="s">
        <v>1971</v>
      </c>
      <c r="DD372" s="1064" t="s">
        <v>1971</v>
      </c>
      <c r="DE372" s="1064" t="s">
        <v>1971</v>
      </c>
      <c r="DF372" s="1064" t="s">
        <v>1971</v>
      </c>
      <c r="DG372" s="1105" t="s">
        <v>1971</v>
      </c>
      <c r="DH372" s="1063" t="s">
        <v>1971</v>
      </c>
      <c r="DI372" s="1064" t="s">
        <v>1971</v>
      </c>
      <c r="DJ372" s="1064" t="s">
        <v>1971</v>
      </c>
      <c r="DK372" s="1064" t="s">
        <v>1971</v>
      </c>
      <c r="DL372" s="1105" t="s">
        <v>1971</v>
      </c>
      <c r="DM372" s="1109" t="s">
        <v>1971</v>
      </c>
      <c r="DN372" s="1110" t="s">
        <v>1971</v>
      </c>
      <c r="DO372" s="1110" t="s">
        <v>1971</v>
      </c>
      <c r="DP372" s="1111" t="s">
        <v>1971</v>
      </c>
      <c r="DQ372" s="1110" t="s">
        <v>1971</v>
      </c>
      <c r="DR372" s="1110" t="s">
        <v>1971</v>
      </c>
      <c r="DS372" s="1110" t="s">
        <v>1971</v>
      </c>
      <c r="DT372" s="1111" t="s">
        <v>1971</v>
      </c>
      <c r="DU372" s="1107" t="s">
        <v>1971</v>
      </c>
      <c r="DV372" s="1112">
        <v>1</v>
      </c>
      <c r="DW372" s="1113" t="s">
        <v>1971</v>
      </c>
    </row>
    <row r="373" spans="1:127" s="390" customFormat="1" ht="15.75" customHeight="1">
      <c r="A373" s="1085" t="s">
        <v>993</v>
      </c>
      <c r="B373" s="1045">
        <v>364</v>
      </c>
      <c r="C373" s="1006"/>
      <c r="D373" s="1006"/>
      <c r="E373" s="1006"/>
      <c r="F373" s="1006"/>
      <c r="G373" s="1006"/>
      <c r="H373" s="1006"/>
      <c r="I373" s="1006"/>
      <c r="J373" s="1006"/>
      <c r="K373" s="1006"/>
      <c r="L373" s="1006"/>
      <c r="M373" s="1045"/>
      <c r="N373" s="1006"/>
      <c r="O373" s="1006"/>
      <c r="P373" s="1006"/>
      <c r="Q373" s="1006"/>
      <c r="R373" s="1006"/>
      <c r="S373" s="1006"/>
      <c r="T373" s="1007"/>
      <c r="U373" s="1086" t="s">
        <v>3501</v>
      </c>
      <c r="V373" s="1087" t="s">
        <v>2426</v>
      </c>
      <c r="W373" s="1087" t="s">
        <v>1920</v>
      </c>
      <c r="X373" s="1088" t="s">
        <v>3502</v>
      </c>
      <c r="Y373" s="1089" t="s">
        <v>2127</v>
      </c>
      <c r="Z373" s="1090" t="s">
        <v>3503</v>
      </c>
      <c r="AA373" s="1091" t="s">
        <v>1971</v>
      </c>
      <c r="AB373" s="1092" t="s">
        <v>1971</v>
      </c>
      <c r="AC373" s="1092">
        <v>1</v>
      </c>
      <c r="AD373" s="1092" t="s">
        <v>1971</v>
      </c>
      <c r="AE373" s="1092" t="s">
        <v>1971</v>
      </c>
      <c r="AF373" s="1092" t="s">
        <v>1971</v>
      </c>
      <c r="AG373" s="1092" t="s">
        <v>1971</v>
      </c>
      <c r="AH373" s="1092" t="s">
        <v>1971</v>
      </c>
      <c r="AI373" s="1093">
        <f t="shared" si="5"/>
        <v>1</v>
      </c>
      <c r="AJ373" s="1094" t="s">
        <v>988</v>
      </c>
      <c r="AK373" s="1094" t="s">
        <v>964</v>
      </c>
      <c r="AL373" s="1094" t="s">
        <v>965</v>
      </c>
      <c r="AM373" s="1095" t="s">
        <v>2087</v>
      </c>
      <c r="AN373" s="1006" t="s">
        <v>2204</v>
      </c>
      <c r="AO373" s="1006" t="s">
        <v>4477</v>
      </c>
      <c r="AP373" s="1309">
        <v>0</v>
      </c>
      <c r="AQ373" s="1064" t="s">
        <v>978</v>
      </c>
      <c r="AR373" s="1097"/>
      <c r="AS373" s="1098"/>
      <c r="AT373" s="1088"/>
      <c r="AU373" s="1088"/>
      <c r="AV373" s="1088"/>
      <c r="AW373" s="1099"/>
      <c r="AX373" s="1100"/>
      <c r="AY373" s="1063"/>
      <c r="AZ373" s="1064"/>
      <c r="BA373" s="1064"/>
      <c r="BB373" s="1064"/>
      <c r="BC373" s="1064"/>
      <c r="BD373" s="1064"/>
      <c r="BE373" s="1064"/>
      <c r="BF373" s="1064"/>
      <c r="BG373" s="1064"/>
      <c r="BH373" s="1064"/>
      <c r="BI373" s="1394"/>
      <c r="BJ373" s="1343"/>
      <c r="BK373" s="1343"/>
      <c r="BL373" s="1343"/>
      <c r="BM373" s="1343"/>
      <c r="BN373" s="1063"/>
      <c r="BO373" s="1064"/>
      <c r="BP373" s="1064"/>
      <c r="BQ373" s="1064"/>
      <c r="BR373" s="1064"/>
      <c r="BS373" s="1103"/>
      <c r="BT373" s="1064"/>
      <c r="BU373" s="1064"/>
      <c r="BV373" s="1064"/>
      <c r="BW373" s="1104"/>
      <c r="BX373" s="1103"/>
      <c r="BY373" s="1064"/>
      <c r="BZ373" s="1064"/>
      <c r="CA373" s="1064"/>
      <c r="CB373" s="1104"/>
      <c r="CC373" s="1105"/>
      <c r="CD373" s="1351"/>
      <c r="CE373" s="1352"/>
      <c r="CF373" s="1352"/>
      <c r="CG373" s="1352"/>
      <c r="CH373" s="1414"/>
      <c r="CI373" s="1394"/>
      <c r="CJ373" s="1343"/>
      <c r="CK373" s="1343"/>
      <c r="CL373" s="1343"/>
      <c r="CM373" s="1344"/>
      <c r="CN373" s="1394"/>
      <c r="CO373" s="1343"/>
      <c r="CP373" s="1343"/>
      <c r="CQ373" s="1343"/>
      <c r="CR373" s="1344"/>
      <c r="CS373" s="1394"/>
      <c r="CT373" s="1343"/>
      <c r="CU373" s="1343"/>
      <c r="CV373" s="1343"/>
      <c r="CW373" s="1344"/>
      <c r="CX373" s="1394"/>
      <c r="CY373" s="1343"/>
      <c r="CZ373" s="1343"/>
      <c r="DA373" s="1343"/>
      <c r="DB373" s="1344"/>
      <c r="DC373" s="1343"/>
      <c r="DD373" s="1343"/>
      <c r="DE373" s="1343"/>
      <c r="DF373" s="1343"/>
      <c r="DG373" s="1344"/>
      <c r="DH373" s="1394"/>
      <c r="DI373" s="1343"/>
      <c r="DJ373" s="1343"/>
      <c r="DK373" s="1343"/>
      <c r="DL373" s="1344"/>
      <c r="DM373" s="1775"/>
      <c r="DN373" s="1776"/>
      <c r="DO373" s="1776"/>
      <c r="DP373" s="1777"/>
      <c r="DQ373" s="1776"/>
      <c r="DR373" s="1776"/>
      <c r="DS373" s="1776"/>
      <c r="DT373" s="1777"/>
      <c r="DU373" s="1352"/>
      <c r="DV373" s="1696"/>
      <c r="DW373" s="1778"/>
    </row>
    <row r="374" spans="1:127" s="390" customFormat="1" ht="15.75" customHeight="1">
      <c r="A374" s="1085" t="s">
        <v>993</v>
      </c>
      <c r="B374" s="1045">
        <v>365</v>
      </c>
      <c r="C374" s="1006"/>
      <c r="D374" s="1006"/>
      <c r="E374" s="1006"/>
      <c r="F374" s="1006"/>
      <c r="G374" s="1006"/>
      <c r="H374" s="1006"/>
      <c r="I374" s="1006"/>
      <c r="J374" s="1006"/>
      <c r="K374" s="1006"/>
      <c r="L374" s="1006"/>
      <c r="M374" s="1045"/>
      <c r="N374" s="1006"/>
      <c r="O374" s="1006"/>
      <c r="P374" s="1006"/>
      <c r="Q374" s="1006"/>
      <c r="R374" s="1006"/>
      <c r="S374" s="1006"/>
      <c r="T374" s="1007"/>
      <c r="U374" s="1086" t="s">
        <v>3505</v>
      </c>
      <c r="V374" s="1087" t="s">
        <v>2426</v>
      </c>
      <c r="W374" s="1087" t="s">
        <v>1927</v>
      </c>
      <c r="X374" s="1088" t="s">
        <v>3506</v>
      </c>
      <c r="Y374" s="1089" t="s">
        <v>2439</v>
      </c>
      <c r="Z374" s="1090" t="s">
        <v>3507</v>
      </c>
      <c r="AA374" s="1091" t="s">
        <v>1971</v>
      </c>
      <c r="AB374" s="1092" t="s">
        <v>1971</v>
      </c>
      <c r="AC374" s="1092">
        <v>1</v>
      </c>
      <c r="AD374" s="1092" t="s">
        <v>1971</v>
      </c>
      <c r="AE374" s="1092" t="s">
        <v>1971</v>
      </c>
      <c r="AF374" s="1092" t="s">
        <v>1971</v>
      </c>
      <c r="AG374" s="1092" t="s">
        <v>1971</v>
      </c>
      <c r="AH374" s="1092" t="s">
        <v>1971</v>
      </c>
      <c r="AI374" s="1093">
        <f t="shared" si="5"/>
        <v>1</v>
      </c>
      <c r="AJ374" s="1094" t="s">
        <v>988</v>
      </c>
      <c r="AK374" s="1094" t="s">
        <v>964</v>
      </c>
      <c r="AL374" s="1094" t="s">
        <v>965</v>
      </c>
      <c r="AM374" s="1095" t="s">
        <v>2135</v>
      </c>
      <c r="AN374" s="1006" t="s">
        <v>2204</v>
      </c>
      <c r="AO374" s="1006" t="s">
        <v>4814</v>
      </c>
      <c r="AP374" s="1309">
        <v>0</v>
      </c>
      <c r="AQ374" s="1064" t="s">
        <v>978</v>
      </c>
      <c r="AR374" s="1097"/>
      <c r="AS374" s="1098"/>
      <c r="AT374" s="1088"/>
      <c r="AU374" s="1088"/>
      <c r="AV374" s="1088"/>
      <c r="AW374" s="1099"/>
      <c r="AX374" s="1100"/>
      <c r="AY374" s="1063"/>
      <c r="AZ374" s="1064"/>
      <c r="BA374" s="1064"/>
      <c r="BB374" s="1064"/>
      <c r="BC374" s="1064"/>
      <c r="BD374" s="1064"/>
      <c r="BE374" s="1064"/>
      <c r="BF374" s="1064"/>
      <c r="BG374" s="1064"/>
      <c r="BH374" s="1064"/>
      <c r="BI374" s="1394"/>
      <c r="BJ374" s="1343"/>
      <c r="BK374" s="1343"/>
      <c r="BL374" s="1343"/>
      <c r="BM374" s="1343"/>
      <c r="BN374" s="1063"/>
      <c r="BO374" s="1064"/>
      <c r="BP374" s="1064"/>
      <c r="BQ374" s="1064"/>
      <c r="BR374" s="1064"/>
      <c r="BS374" s="1103"/>
      <c r="BT374" s="1064"/>
      <c r="BU374" s="1064"/>
      <c r="BV374" s="1064"/>
      <c r="BW374" s="1104"/>
      <c r="BX374" s="1103"/>
      <c r="BY374" s="1064"/>
      <c r="BZ374" s="1064"/>
      <c r="CA374" s="1064"/>
      <c r="CB374" s="1104"/>
      <c r="CC374" s="1105"/>
      <c r="CD374" s="1351"/>
      <c r="CE374" s="1352"/>
      <c r="CF374" s="1352"/>
      <c r="CG374" s="1352"/>
      <c r="CH374" s="1414"/>
      <c r="CI374" s="1394"/>
      <c r="CJ374" s="1343"/>
      <c r="CK374" s="1343"/>
      <c r="CL374" s="1343"/>
      <c r="CM374" s="1344"/>
      <c r="CN374" s="1394"/>
      <c r="CO374" s="1343"/>
      <c r="CP374" s="1343"/>
      <c r="CQ374" s="1343"/>
      <c r="CR374" s="1344"/>
      <c r="CS374" s="1394"/>
      <c r="CT374" s="1343"/>
      <c r="CU374" s="1343"/>
      <c r="CV374" s="1343"/>
      <c r="CW374" s="1344"/>
      <c r="CX374" s="1394"/>
      <c r="CY374" s="1343"/>
      <c r="CZ374" s="1343"/>
      <c r="DA374" s="1343"/>
      <c r="DB374" s="1344"/>
      <c r="DC374" s="1343"/>
      <c r="DD374" s="1343"/>
      <c r="DE374" s="1343"/>
      <c r="DF374" s="1343"/>
      <c r="DG374" s="1344"/>
      <c r="DH374" s="1394"/>
      <c r="DI374" s="1343"/>
      <c r="DJ374" s="1343"/>
      <c r="DK374" s="1343"/>
      <c r="DL374" s="1344"/>
      <c r="DM374" s="1775"/>
      <c r="DN374" s="1776"/>
      <c r="DO374" s="1776"/>
      <c r="DP374" s="1777"/>
      <c r="DQ374" s="1776"/>
      <c r="DR374" s="1776"/>
      <c r="DS374" s="1776"/>
      <c r="DT374" s="1777"/>
      <c r="DU374" s="1352"/>
      <c r="DV374" s="1696"/>
      <c r="DW374" s="1778"/>
    </row>
    <row r="375" spans="1:127" s="390" customFormat="1" ht="15.75" customHeight="1">
      <c r="A375" s="1085" t="s">
        <v>993</v>
      </c>
      <c r="B375" s="1045">
        <v>366</v>
      </c>
      <c r="C375" s="1006"/>
      <c r="D375" s="1006"/>
      <c r="E375" s="1006"/>
      <c r="F375" s="1006"/>
      <c r="G375" s="1006"/>
      <c r="H375" s="1006"/>
      <c r="I375" s="1006"/>
      <c r="J375" s="1006"/>
      <c r="K375" s="1006"/>
      <c r="L375" s="1006"/>
      <c r="M375" s="1045"/>
      <c r="N375" s="1006"/>
      <c r="O375" s="1006"/>
      <c r="P375" s="1006"/>
      <c r="Q375" s="1006"/>
      <c r="R375" s="1006"/>
      <c r="S375" s="1006"/>
      <c r="T375" s="1007"/>
      <c r="U375" s="1086" t="s">
        <v>3508</v>
      </c>
      <c r="V375" s="1087" t="s">
        <v>2426</v>
      </c>
      <c r="W375" s="1087" t="s">
        <v>1936</v>
      </c>
      <c r="X375" s="1088" t="s">
        <v>3509</v>
      </c>
      <c r="Y375" s="1089" t="s">
        <v>3510</v>
      </c>
      <c r="Z375" s="1090" t="s">
        <v>3511</v>
      </c>
      <c r="AA375" s="1091" t="s">
        <v>1971</v>
      </c>
      <c r="AB375" s="1092" t="s">
        <v>1971</v>
      </c>
      <c r="AC375" s="1092">
        <v>1</v>
      </c>
      <c r="AD375" s="1092" t="s">
        <v>1971</v>
      </c>
      <c r="AE375" s="1092" t="s">
        <v>1971</v>
      </c>
      <c r="AF375" s="1092" t="s">
        <v>1971</v>
      </c>
      <c r="AG375" s="1092" t="s">
        <v>1971</v>
      </c>
      <c r="AH375" s="1092" t="s">
        <v>1971</v>
      </c>
      <c r="AI375" s="1093">
        <f t="shared" si="5"/>
        <v>1</v>
      </c>
      <c r="AJ375" s="1094" t="s">
        <v>988</v>
      </c>
      <c r="AK375" s="1094" t="s">
        <v>964</v>
      </c>
      <c r="AL375" s="1094" t="s">
        <v>965</v>
      </c>
      <c r="AM375" s="1095" t="s">
        <v>2087</v>
      </c>
      <c r="AN375" s="1006" t="s">
        <v>991</v>
      </c>
      <c r="AO375" s="1006" t="s">
        <v>3504</v>
      </c>
      <c r="AP375" s="1309">
        <v>0</v>
      </c>
      <c r="AQ375" s="1064" t="s">
        <v>978</v>
      </c>
      <c r="AR375" s="1097" t="s">
        <v>1971</v>
      </c>
      <c r="AS375" s="1098"/>
      <c r="AT375" s="1088"/>
      <c r="AU375" s="1088"/>
      <c r="AV375" s="1088"/>
      <c r="AW375" s="1099"/>
      <c r="AX375" s="1100"/>
      <c r="AY375" s="1063"/>
      <c r="AZ375" s="1064"/>
      <c r="BA375" s="1064"/>
      <c r="BB375" s="1064"/>
      <c r="BC375" s="1064"/>
      <c r="BD375" s="1064"/>
      <c r="BE375" s="1064"/>
      <c r="BF375" s="1064"/>
      <c r="BG375" s="1064"/>
      <c r="BH375" s="1064"/>
      <c r="BI375" s="1394"/>
      <c r="BJ375" s="1343"/>
      <c r="BK375" s="1343"/>
      <c r="BL375" s="1343"/>
      <c r="BM375" s="1343"/>
      <c r="BN375" s="1063"/>
      <c r="BO375" s="1064"/>
      <c r="BP375" s="1064"/>
      <c r="BQ375" s="1064"/>
      <c r="BR375" s="1064"/>
      <c r="BS375" s="1103"/>
      <c r="BT375" s="1064"/>
      <c r="BU375" s="1064"/>
      <c r="BV375" s="1064"/>
      <c r="BW375" s="1104"/>
      <c r="BX375" s="1103"/>
      <c r="BY375" s="1064"/>
      <c r="BZ375" s="1064"/>
      <c r="CA375" s="1064"/>
      <c r="CB375" s="1104"/>
      <c r="CC375" s="1105"/>
      <c r="CD375" s="1351"/>
      <c r="CE375" s="1352"/>
      <c r="CF375" s="1352"/>
      <c r="CG375" s="1352"/>
      <c r="CH375" s="1414"/>
      <c r="CI375" s="1394"/>
      <c r="CJ375" s="1343"/>
      <c r="CK375" s="1343"/>
      <c r="CL375" s="1343"/>
      <c r="CM375" s="1344"/>
      <c r="CN375" s="1394"/>
      <c r="CO375" s="1343"/>
      <c r="CP375" s="1343"/>
      <c r="CQ375" s="1343"/>
      <c r="CR375" s="1344"/>
      <c r="CS375" s="1394"/>
      <c r="CT375" s="1343"/>
      <c r="CU375" s="1343"/>
      <c r="CV375" s="1343"/>
      <c r="CW375" s="1344"/>
      <c r="CX375" s="1394"/>
      <c r="CY375" s="1343"/>
      <c r="CZ375" s="1343"/>
      <c r="DA375" s="1343"/>
      <c r="DB375" s="1344"/>
      <c r="DC375" s="1343"/>
      <c r="DD375" s="1343"/>
      <c r="DE375" s="1343"/>
      <c r="DF375" s="1343"/>
      <c r="DG375" s="1344"/>
      <c r="DH375" s="1394"/>
      <c r="DI375" s="1343"/>
      <c r="DJ375" s="1343"/>
      <c r="DK375" s="1343"/>
      <c r="DL375" s="1344"/>
      <c r="DM375" s="1775"/>
      <c r="DN375" s="1776"/>
      <c r="DO375" s="1776"/>
      <c r="DP375" s="1777"/>
      <c r="DQ375" s="1776"/>
      <c r="DR375" s="1776"/>
      <c r="DS375" s="1776"/>
      <c r="DT375" s="1777"/>
      <c r="DU375" s="1352"/>
      <c r="DV375" s="1696"/>
      <c r="DW375" s="1778"/>
    </row>
    <row r="376" spans="1:127" s="390" customFormat="1" ht="15.75" customHeight="1">
      <c r="A376" s="1085" t="s">
        <v>993</v>
      </c>
      <c r="B376" s="1045">
        <v>367</v>
      </c>
      <c r="C376" s="1006"/>
      <c r="D376" s="1006"/>
      <c r="E376" s="1006"/>
      <c r="F376" s="1006"/>
      <c r="G376" s="1006"/>
      <c r="H376" s="1006"/>
      <c r="I376" s="1006"/>
      <c r="J376" s="1006"/>
      <c r="K376" s="1006"/>
      <c r="L376" s="1006"/>
      <c r="M376" s="1045"/>
      <c r="N376" s="1006"/>
      <c r="O376" s="1006"/>
      <c r="P376" s="1006"/>
      <c r="Q376" s="1006"/>
      <c r="R376" s="1006"/>
      <c r="S376" s="1006"/>
      <c r="T376" s="1007"/>
      <c r="U376" s="1086" t="s">
        <v>3512</v>
      </c>
      <c r="V376" s="1087" t="s">
        <v>2426</v>
      </c>
      <c r="W376" s="1087" t="s">
        <v>1936</v>
      </c>
      <c r="X376" s="1088" t="s">
        <v>3513</v>
      </c>
      <c r="Y376" s="1089" t="s">
        <v>3514</v>
      </c>
      <c r="Z376" s="1090" t="s">
        <v>3515</v>
      </c>
      <c r="AA376" s="1091" t="s">
        <v>1971</v>
      </c>
      <c r="AB376" s="1092" t="s">
        <v>1971</v>
      </c>
      <c r="AC376" s="1092">
        <v>1</v>
      </c>
      <c r="AD376" s="1092" t="s">
        <v>1971</v>
      </c>
      <c r="AE376" s="1092" t="s">
        <v>1971</v>
      </c>
      <c r="AF376" s="1092" t="s">
        <v>1971</v>
      </c>
      <c r="AG376" s="1092" t="s">
        <v>1971</v>
      </c>
      <c r="AH376" s="1092" t="s">
        <v>1971</v>
      </c>
      <c r="AI376" s="1093">
        <f t="shared" si="5"/>
        <v>1</v>
      </c>
      <c r="AJ376" s="1094" t="s">
        <v>988</v>
      </c>
      <c r="AK376" s="1094" t="s">
        <v>964</v>
      </c>
      <c r="AL376" s="1094" t="s">
        <v>965</v>
      </c>
      <c r="AM376" s="1095" t="s">
        <v>2087</v>
      </c>
      <c r="AN376" s="1006" t="s">
        <v>141</v>
      </c>
      <c r="AO376" s="1006" t="s">
        <v>3516</v>
      </c>
      <c r="AP376" s="1309">
        <v>3</v>
      </c>
      <c r="AQ376" s="1064" t="s">
        <v>966</v>
      </c>
      <c r="AR376" s="1097" t="s">
        <v>1971</v>
      </c>
      <c r="AS376" s="1098"/>
      <c r="AT376" s="1088"/>
      <c r="AU376" s="1088"/>
      <c r="AV376" s="1088"/>
      <c r="AW376" s="1099"/>
      <c r="AX376" s="1100"/>
      <c r="AY376" s="1063"/>
      <c r="AZ376" s="1064"/>
      <c r="BA376" s="1064"/>
      <c r="BB376" s="1064"/>
      <c r="BC376" s="1064"/>
      <c r="BD376" s="1064"/>
      <c r="BE376" s="1064"/>
      <c r="BF376" s="1064"/>
      <c r="BG376" s="1064"/>
      <c r="BH376" s="1064"/>
      <c r="BI376" s="1394"/>
      <c r="BJ376" s="1343"/>
      <c r="BK376" s="1343"/>
      <c r="BL376" s="1343"/>
      <c r="BM376" s="1343"/>
      <c r="BN376" s="1063"/>
      <c r="BO376" s="1064"/>
      <c r="BP376" s="1064"/>
      <c r="BQ376" s="1064"/>
      <c r="BR376" s="1064"/>
      <c r="BS376" s="1103"/>
      <c r="BT376" s="1064"/>
      <c r="BU376" s="1064"/>
      <c r="BV376" s="1064"/>
      <c r="BW376" s="1104"/>
      <c r="BX376" s="1103"/>
      <c r="BY376" s="1064"/>
      <c r="BZ376" s="1064"/>
      <c r="CA376" s="1064"/>
      <c r="CB376" s="1104"/>
      <c r="CC376" s="1105"/>
      <c r="CD376" s="1351"/>
      <c r="CE376" s="1352"/>
      <c r="CF376" s="1352"/>
      <c r="CG376" s="1352"/>
      <c r="CH376" s="1414"/>
      <c r="CI376" s="1394"/>
      <c r="CJ376" s="1343"/>
      <c r="CK376" s="1343"/>
      <c r="CL376" s="1343"/>
      <c r="CM376" s="1344"/>
      <c r="CN376" s="1394"/>
      <c r="CO376" s="1343"/>
      <c r="CP376" s="1343"/>
      <c r="CQ376" s="1343"/>
      <c r="CR376" s="1344"/>
      <c r="CS376" s="1394"/>
      <c r="CT376" s="1343"/>
      <c r="CU376" s="1343"/>
      <c r="CV376" s="1343"/>
      <c r="CW376" s="1344"/>
      <c r="CX376" s="1394"/>
      <c r="CY376" s="1343"/>
      <c r="CZ376" s="1343"/>
      <c r="DA376" s="1343"/>
      <c r="DB376" s="1344"/>
      <c r="DC376" s="1343"/>
      <c r="DD376" s="1343"/>
      <c r="DE376" s="1343"/>
      <c r="DF376" s="1343"/>
      <c r="DG376" s="1344"/>
      <c r="DH376" s="1394"/>
      <c r="DI376" s="1343"/>
      <c r="DJ376" s="1343"/>
      <c r="DK376" s="1343"/>
      <c r="DL376" s="1344"/>
      <c r="DM376" s="1775"/>
      <c r="DN376" s="1776"/>
      <c r="DO376" s="1776"/>
      <c r="DP376" s="1777"/>
      <c r="DQ376" s="1776"/>
      <c r="DR376" s="1776"/>
      <c r="DS376" s="1776"/>
      <c r="DT376" s="1777"/>
      <c r="DU376" s="1352"/>
      <c r="DV376" s="1696"/>
      <c r="DW376" s="1778"/>
    </row>
    <row r="377" spans="1:127" s="390" customFormat="1" ht="15.75" customHeight="1">
      <c r="A377" s="1085" t="s">
        <v>993</v>
      </c>
      <c r="B377" s="1045">
        <v>368</v>
      </c>
      <c r="C377" s="1006"/>
      <c r="D377" s="1006"/>
      <c r="E377" s="1006"/>
      <c r="F377" s="1006"/>
      <c r="G377" s="1006"/>
      <c r="H377" s="1006"/>
      <c r="I377" s="1006"/>
      <c r="J377" s="1006"/>
      <c r="K377" s="1006"/>
      <c r="L377" s="1006"/>
      <c r="M377" s="1045"/>
      <c r="N377" s="1006"/>
      <c r="O377" s="1006"/>
      <c r="P377" s="1006"/>
      <c r="Q377" s="1006"/>
      <c r="R377" s="1006"/>
      <c r="S377" s="1006"/>
      <c r="T377" s="1007"/>
      <c r="U377" s="1086" t="s">
        <v>3517</v>
      </c>
      <c r="V377" s="1087" t="s">
        <v>2426</v>
      </c>
      <c r="W377" s="1087" t="s">
        <v>1920</v>
      </c>
      <c r="X377" s="1088" t="s">
        <v>3518</v>
      </c>
      <c r="Y377" s="1089" t="s">
        <v>3519</v>
      </c>
      <c r="Z377" s="1090" t="s">
        <v>3520</v>
      </c>
      <c r="AA377" s="1091" t="s">
        <v>1971</v>
      </c>
      <c r="AB377" s="1092" t="s">
        <v>1971</v>
      </c>
      <c r="AC377" s="1092">
        <v>1</v>
      </c>
      <c r="AD377" s="1092" t="s">
        <v>1971</v>
      </c>
      <c r="AE377" s="1092" t="s">
        <v>1971</v>
      </c>
      <c r="AF377" s="1092" t="s">
        <v>1971</v>
      </c>
      <c r="AG377" s="1092" t="s">
        <v>1971</v>
      </c>
      <c r="AH377" s="1092" t="s">
        <v>1971</v>
      </c>
      <c r="AI377" s="1093">
        <f t="shared" si="5"/>
        <v>1</v>
      </c>
      <c r="AJ377" s="1094" t="s">
        <v>988</v>
      </c>
      <c r="AK377" s="1094" t="s">
        <v>964</v>
      </c>
      <c r="AL377" s="1094" t="s">
        <v>977</v>
      </c>
      <c r="AM377" s="1095" t="s">
        <v>2087</v>
      </c>
      <c r="AN377" s="1006" t="s">
        <v>991</v>
      </c>
      <c r="AO377" s="1006" t="s">
        <v>3521</v>
      </c>
      <c r="AP377" s="1309">
        <v>0</v>
      </c>
      <c r="AQ377" s="1064" t="s">
        <v>966</v>
      </c>
      <c r="AR377" s="1097" t="s">
        <v>1971</v>
      </c>
      <c r="AS377" s="1098"/>
      <c r="AT377" s="1088"/>
      <c r="AU377" s="1088"/>
      <c r="AV377" s="1088"/>
      <c r="AW377" s="1099"/>
      <c r="AX377" s="1100"/>
      <c r="AY377" s="1063"/>
      <c r="AZ377" s="1064"/>
      <c r="BA377" s="1064"/>
      <c r="BB377" s="1064"/>
      <c r="BC377" s="1064"/>
      <c r="BD377" s="1064"/>
      <c r="BE377" s="1064"/>
      <c r="BF377" s="1064"/>
      <c r="BG377" s="1064"/>
      <c r="BH377" s="1064"/>
      <c r="BI377" s="1394"/>
      <c r="BJ377" s="1343"/>
      <c r="BK377" s="1343"/>
      <c r="BL377" s="1343"/>
      <c r="BM377" s="1343"/>
      <c r="BN377" s="1063"/>
      <c r="BO377" s="1064"/>
      <c r="BP377" s="1064"/>
      <c r="BQ377" s="1064"/>
      <c r="BR377" s="1064"/>
      <c r="BS377" s="1103"/>
      <c r="BT377" s="1064"/>
      <c r="BU377" s="1064"/>
      <c r="BV377" s="1064"/>
      <c r="BW377" s="1104"/>
      <c r="BX377" s="1103"/>
      <c r="BY377" s="1064"/>
      <c r="BZ377" s="1064"/>
      <c r="CA377" s="1064"/>
      <c r="CB377" s="1104"/>
      <c r="CC377" s="1105"/>
      <c r="CD377" s="1351"/>
      <c r="CE377" s="1352"/>
      <c r="CF377" s="1352"/>
      <c r="CG377" s="1352"/>
      <c r="CH377" s="1414"/>
      <c r="CI377" s="1394"/>
      <c r="CJ377" s="1343"/>
      <c r="CK377" s="1343"/>
      <c r="CL377" s="1343"/>
      <c r="CM377" s="1344"/>
      <c r="CN377" s="1394"/>
      <c r="CO377" s="1343"/>
      <c r="CP377" s="1343"/>
      <c r="CQ377" s="1343"/>
      <c r="CR377" s="1344"/>
      <c r="CS377" s="1394"/>
      <c r="CT377" s="1343"/>
      <c r="CU377" s="1343"/>
      <c r="CV377" s="1343"/>
      <c r="CW377" s="1344"/>
      <c r="CX377" s="1394"/>
      <c r="CY377" s="1343"/>
      <c r="CZ377" s="1343"/>
      <c r="DA377" s="1343"/>
      <c r="DB377" s="1344"/>
      <c r="DC377" s="1343"/>
      <c r="DD377" s="1343"/>
      <c r="DE377" s="1343"/>
      <c r="DF377" s="1343"/>
      <c r="DG377" s="1344"/>
      <c r="DH377" s="1394"/>
      <c r="DI377" s="1343"/>
      <c r="DJ377" s="1343"/>
      <c r="DK377" s="1343"/>
      <c r="DL377" s="1344"/>
      <c r="DM377" s="1775"/>
      <c r="DN377" s="1776"/>
      <c r="DO377" s="1776"/>
      <c r="DP377" s="1777"/>
      <c r="DQ377" s="1776"/>
      <c r="DR377" s="1776"/>
      <c r="DS377" s="1776"/>
      <c r="DT377" s="1777"/>
      <c r="DU377" s="1352"/>
      <c r="DV377" s="1696"/>
      <c r="DW377" s="1778"/>
    </row>
    <row r="378" spans="1:127" s="390" customFormat="1" ht="15.75" customHeight="1">
      <c r="A378" s="1085" t="s">
        <v>993</v>
      </c>
      <c r="B378" s="1045">
        <v>369</v>
      </c>
      <c r="C378" s="1006"/>
      <c r="D378" s="1006"/>
      <c r="E378" s="1006"/>
      <c r="F378" s="1006"/>
      <c r="G378" s="1006"/>
      <c r="H378" s="1006"/>
      <c r="I378" s="1006"/>
      <c r="J378" s="1006"/>
      <c r="K378" s="1006"/>
      <c r="L378" s="1006"/>
      <c r="M378" s="1045"/>
      <c r="N378" s="1006"/>
      <c r="O378" s="1006"/>
      <c r="P378" s="1006"/>
      <c r="Q378" s="1006"/>
      <c r="R378" s="1006"/>
      <c r="S378" s="1006"/>
      <c r="T378" s="1007"/>
      <c r="U378" s="1086" t="s">
        <v>3522</v>
      </c>
      <c r="V378" s="1087" t="s">
        <v>2374</v>
      </c>
      <c r="W378" s="1087" t="s">
        <v>1920</v>
      </c>
      <c r="X378" s="1088" t="s">
        <v>3523</v>
      </c>
      <c r="Y378" s="1089" t="s">
        <v>154</v>
      </c>
      <c r="Z378" s="1090" t="s">
        <v>2376</v>
      </c>
      <c r="AA378" s="1091" t="s">
        <v>1971</v>
      </c>
      <c r="AB378" s="1092">
        <v>1</v>
      </c>
      <c r="AC378" s="1092" t="s">
        <v>1971</v>
      </c>
      <c r="AD378" s="1092" t="s">
        <v>1971</v>
      </c>
      <c r="AE378" s="1092" t="s">
        <v>1971</v>
      </c>
      <c r="AF378" s="1092" t="s">
        <v>1971</v>
      </c>
      <c r="AG378" s="1092" t="s">
        <v>1971</v>
      </c>
      <c r="AH378" s="1092" t="s">
        <v>1971</v>
      </c>
      <c r="AI378" s="1093">
        <f t="shared" si="5"/>
        <v>1</v>
      </c>
      <c r="AJ378" s="1094" t="s">
        <v>988</v>
      </c>
      <c r="AK378" s="1094" t="s">
        <v>964</v>
      </c>
      <c r="AL378" s="1094" t="s">
        <v>965</v>
      </c>
      <c r="AM378" s="1095" t="s">
        <v>1923</v>
      </c>
      <c r="AN378" s="1006" t="s">
        <v>4781</v>
      </c>
      <c r="AO378" s="1006" t="s">
        <v>4782</v>
      </c>
      <c r="AP378" s="1296">
        <v>0</v>
      </c>
      <c r="AQ378" s="1064" t="s">
        <v>978</v>
      </c>
      <c r="AR378" s="1097" t="s">
        <v>154</v>
      </c>
      <c r="AS378" s="1098"/>
      <c r="AT378" s="1088"/>
      <c r="AU378" s="1088"/>
      <c r="AV378" s="1088"/>
      <c r="AW378" s="1099"/>
      <c r="AX378" s="1100"/>
      <c r="AY378" s="1063"/>
      <c r="AZ378" s="1064"/>
      <c r="BA378" s="1064"/>
      <c r="BB378" s="1064"/>
      <c r="BC378" s="1064"/>
      <c r="BD378" s="1064"/>
      <c r="BE378" s="1064"/>
      <c r="BF378" s="1064"/>
      <c r="BG378" s="1138"/>
      <c r="BH378" s="1138"/>
      <c r="BI378" s="1137">
        <v>4.5138888888888893E-3</v>
      </c>
      <c r="BJ378" s="1138">
        <v>4.2592592592592595E-3</v>
      </c>
      <c r="BK378" s="1138">
        <v>3.9930555555555561E-3</v>
      </c>
      <c r="BL378" s="1138">
        <v>3.7384259259259263E-3</v>
      </c>
      <c r="BM378" s="1138">
        <v>3.472222222222222E-3</v>
      </c>
      <c r="BN378" s="1063"/>
      <c r="BO378" s="1064"/>
      <c r="BP378" s="1064"/>
      <c r="BQ378" s="1064"/>
      <c r="BR378" s="1064"/>
      <c r="BS378" s="1103"/>
      <c r="BT378" s="1064"/>
      <c r="BU378" s="1064"/>
      <c r="BV378" s="1064"/>
      <c r="BW378" s="1104"/>
      <c r="BX378" s="1103"/>
      <c r="BY378" s="1064"/>
      <c r="BZ378" s="1064"/>
      <c r="CA378" s="1064"/>
      <c r="CB378" s="1104"/>
      <c r="CC378" s="1105"/>
      <c r="CD378" s="1106" t="s">
        <v>961</v>
      </c>
      <c r="CE378" s="1107" t="s">
        <v>961</v>
      </c>
      <c r="CF378" s="1107" t="s">
        <v>961</v>
      </c>
      <c r="CG378" s="1107" t="s">
        <v>961</v>
      </c>
      <c r="CH378" s="1108" t="s">
        <v>961</v>
      </c>
      <c r="CI378" s="1137" t="s">
        <v>1971</v>
      </c>
      <c r="CJ378" s="1138" t="s">
        <v>1971</v>
      </c>
      <c r="CK378" s="1138" t="s">
        <v>1971</v>
      </c>
      <c r="CL378" s="1138" t="s">
        <v>1971</v>
      </c>
      <c r="CM378" s="1141" t="s">
        <v>1971</v>
      </c>
      <c r="CN378" s="1137">
        <v>1.5798611111111114E-2</v>
      </c>
      <c r="CO378" s="1138">
        <v>1.5798611111111114E-2</v>
      </c>
      <c r="CP378" s="1138">
        <v>1.5798611111111114E-2</v>
      </c>
      <c r="CQ378" s="1138">
        <v>1.5798611111111114E-2</v>
      </c>
      <c r="CR378" s="1141">
        <v>1.5798611111111114E-2</v>
      </c>
      <c r="CS378" s="1137" t="s">
        <v>1971</v>
      </c>
      <c r="CT378" s="1138" t="s">
        <v>1971</v>
      </c>
      <c r="CU378" s="1138" t="s">
        <v>1971</v>
      </c>
      <c r="CV378" s="1138" t="s">
        <v>1971</v>
      </c>
      <c r="CW378" s="1141" t="s">
        <v>1971</v>
      </c>
      <c r="CX378" s="1137" t="s">
        <v>1971</v>
      </c>
      <c r="CY378" s="1138" t="s">
        <v>1971</v>
      </c>
      <c r="CZ378" s="1138" t="s">
        <v>1971</v>
      </c>
      <c r="DA378" s="1138" t="s">
        <v>1971</v>
      </c>
      <c r="DB378" s="1141" t="s">
        <v>1971</v>
      </c>
      <c r="DC378" s="1138">
        <v>2.4305555555555556E-3</v>
      </c>
      <c r="DD378" s="1138">
        <v>2.3263888888888891E-3</v>
      </c>
      <c r="DE378" s="1138">
        <v>2.2106481481481491E-3</v>
      </c>
      <c r="DF378" s="1138">
        <v>2.1064814814814817E-3</v>
      </c>
      <c r="DG378" s="1141">
        <v>2.0138888888888888E-3</v>
      </c>
      <c r="DH378" s="1137" t="s">
        <v>1971</v>
      </c>
      <c r="DI378" s="1138" t="s">
        <v>1971</v>
      </c>
      <c r="DJ378" s="1138" t="s">
        <v>1971</v>
      </c>
      <c r="DK378" s="1138" t="s">
        <v>1971</v>
      </c>
      <c r="DL378" s="1141" t="s">
        <v>1971</v>
      </c>
      <c r="DM378" s="1109">
        <v>-1.081</v>
      </c>
      <c r="DN378" s="1110" t="s">
        <v>1971</v>
      </c>
      <c r="DO378" s="1110" t="s">
        <v>1971</v>
      </c>
      <c r="DP378" s="1111" t="s">
        <v>1971</v>
      </c>
      <c r="DQ378" s="1110">
        <v>1.081</v>
      </c>
      <c r="DR378" s="1110" t="s">
        <v>1971</v>
      </c>
      <c r="DS378" s="1110" t="s">
        <v>1971</v>
      </c>
      <c r="DT378" s="1111" t="s">
        <v>1971</v>
      </c>
      <c r="DU378" s="1107" t="s">
        <v>1971</v>
      </c>
      <c r="DV378" s="1112">
        <v>1</v>
      </c>
      <c r="DW378" s="1113" t="s">
        <v>1971</v>
      </c>
    </row>
    <row r="379" spans="1:127" s="390" customFormat="1" ht="15.75" customHeight="1">
      <c r="A379" s="1042" t="s">
        <v>993</v>
      </c>
      <c r="B379" s="1043">
        <v>370</v>
      </c>
      <c r="C379" s="1131"/>
      <c r="D379" s="1131"/>
      <c r="E379" s="1131"/>
      <c r="F379" s="1131"/>
      <c r="G379" s="1131"/>
      <c r="H379" s="1131"/>
      <c r="I379" s="1131"/>
      <c r="J379" s="1131"/>
      <c r="K379" s="1131"/>
      <c r="L379" s="1131"/>
      <c r="M379" s="1043"/>
      <c r="N379" s="1131"/>
      <c r="O379" s="1131"/>
      <c r="P379" s="1131"/>
      <c r="Q379" s="1131"/>
      <c r="R379" s="1131"/>
      <c r="S379" s="1131"/>
      <c r="T379" s="1046"/>
      <c r="U379" s="1047" t="s">
        <v>3524</v>
      </c>
      <c r="V379" s="1048" t="s">
        <v>2374</v>
      </c>
      <c r="W379" s="1048" t="s">
        <v>1920</v>
      </c>
      <c r="X379" s="1049" t="s">
        <v>3525</v>
      </c>
      <c r="Y379" s="1050" t="s">
        <v>629</v>
      </c>
      <c r="Z379" s="1051" t="s">
        <v>2380</v>
      </c>
      <c r="AA379" s="1052" t="s">
        <v>1971</v>
      </c>
      <c r="AB379" s="1053">
        <v>1</v>
      </c>
      <c r="AC379" s="1053" t="s">
        <v>1971</v>
      </c>
      <c r="AD379" s="1053" t="s">
        <v>1971</v>
      </c>
      <c r="AE379" s="1053" t="s">
        <v>1971</v>
      </c>
      <c r="AF379" s="1053" t="s">
        <v>1971</v>
      </c>
      <c r="AG379" s="1053" t="s">
        <v>1971</v>
      </c>
      <c r="AH379" s="1053" t="s">
        <v>1971</v>
      </c>
      <c r="AI379" s="1054">
        <f t="shared" si="5"/>
        <v>1</v>
      </c>
      <c r="AJ379" s="1055" t="s">
        <v>988</v>
      </c>
      <c r="AK379" s="1055" t="s">
        <v>964</v>
      </c>
      <c r="AL379" s="1055" t="s">
        <v>965</v>
      </c>
      <c r="AM379" s="1056" t="s">
        <v>629</v>
      </c>
      <c r="AN379" s="1050" t="s">
        <v>293</v>
      </c>
      <c r="AO379" s="1050" t="s">
        <v>4783</v>
      </c>
      <c r="AP379" s="1296">
        <v>1</v>
      </c>
      <c r="AQ379" s="821" t="s">
        <v>966</v>
      </c>
      <c r="AR379" s="1059" t="s">
        <v>629</v>
      </c>
      <c r="AS379" s="1060"/>
      <c r="AT379" s="1049"/>
      <c r="AU379" s="1049"/>
      <c r="AV379" s="1049"/>
      <c r="AW379" s="1061"/>
      <c r="AX379" s="1062"/>
      <c r="AY379" s="1067"/>
      <c r="AZ379" s="1068"/>
      <c r="BA379" s="1068"/>
      <c r="BB379" s="1068"/>
      <c r="BC379" s="1068"/>
      <c r="BD379" s="1068"/>
      <c r="BE379" s="1068"/>
      <c r="BF379" s="1068"/>
      <c r="BG379" s="1065"/>
      <c r="BH379" s="1065"/>
      <c r="BI379" s="1066">
        <v>1.4</v>
      </c>
      <c r="BJ379" s="1065">
        <v>2.9</v>
      </c>
      <c r="BK379" s="1065">
        <v>5.7</v>
      </c>
      <c r="BL379" s="1065">
        <v>10.5</v>
      </c>
      <c r="BM379" s="1065">
        <v>14.3</v>
      </c>
      <c r="BN379" s="1067"/>
      <c r="BO379" s="1068"/>
      <c r="BP379" s="1068"/>
      <c r="BQ379" s="1068"/>
      <c r="BR379" s="1068"/>
      <c r="BS379" s="1069"/>
      <c r="BT379" s="1068"/>
      <c r="BU379" s="1068"/>
      <c r="BV379" s="1068"/>
      <c r="BW379" s="1070"/>
      <c r="BX379" s="1069"/>
      <c r="BY379" s="1068"/>
      <c r="BZ379" s="1068"/>
      <c r="CA379" s="1068"/>
      <c r="CB379" s="1070"/>
      <c r="CC379" s="1071"/>
      <c r="CD379" s="1072" t="s">
        <v>961</v>
      </c>
      <c r="CE379" s="1073" t="s">
        <v>961</v>
      </c>
      <c r="CF379" s="1073" t="s">
        <v>961</v>
      </c>
      <c r="CG379" s="1073" t="s">
        <v>961</v>
      </c>
      <c r="CH379" s="1074" t="s">
        <v>961</v>
      </c>
      <c r="CI379" s="1077" t="s">
        <v>1971</v>
      </c>
      <c r="CJ379" s="1075" t="s">
        <v>1971</v>
      </c>
      <c r="CK379" s="1075" t="s">
        <v>1971</v>
      </c>
      <c r="CL379" s="1075" t="s">
        <v>1971</v>
      </c>
      <c r="CM379" s="1076" t="s">
        <v>1971</v>
      </c>
      <c r="CN379" s="1077" t="s">
        <v>1971</v>
      </c>
      <c r="CO379" s="1075" t="s">
        <v>1971</v>
      </c>
      <c r="CP379" s="1075" t="s">
        <v>1971</v>
      </c>
      <c r="CQ379" s="1075" t="s">
        <v>1971</v>
      </c>
      <c r="CR379" s="1076" t="s">
        <v>1971</v>
      </c>
      <c r="CS379" s="1067" t="s">
        <v>1971</v>
      </c>
      <c r="CT379" s="1068" t="s">
        <v>1971</v>
      </c>
      <c r="CU379" s="1068" t="s">
        <v>1971</v>
      </c>
      <c r="CV379" s="1068" t="s">
        <v>1971</v>
      </c>
      <c r="CW379" s="1071" t="s">
        <v>1971</v>
      </c>
      <c r="CX379" s="1067" t="s">
        <v>1971</v>
      </c>
      <c r="CY379" s="1068" t="s">
        <v>1971</v>
      </c>
      <c r="CZ379" s="1068" t="s">
        <v>1971</v>
      </c>
      <c r="DA379" s="1068" t="s">
        <v>1971</v>
      </c>
      <c r="DB379" s="1071" t="s">
        <v>1971</v>
      </c>
      <c r="DC379" s="1078" t="s">
        <v>1971</v>
      </c>
      <c r="DD379" s="1075" t="s">
        <v>1971</v>
      </c>
      <c r="DE379" s="1075" t="s">
        <v>1971</v>
      </c>
      <c r="DF379" s="1075" t="s">
        <v>1971</v>
      </c>
      <c r="DG379" s="1076" t="s">
        <v>1971</v>
      </c>
      <c r="DH379" s="1077" t="s">
        <v>1971</v>
      </c>
      <c r="DI379" s="1068" t="s">
        <v>1971</v>
      </c>
      <c r="DJ379" s="1068" t="s">
        <v>1971</v>
      </c>
      <c r="DK379" s="1068" t="s">
        <v>1971</v>
      </c>
      <c r="DL379" s="1071" t="s">
        <v>1971</v>
      </c>
      <c r="DM379" s="1079">
        <v>-0.32500000000000001</v>
      </c>
      <c r="DN379" s="1080" t="s">
        <v>1971</v>
      </c>
      <c r="DO379" s="1080" t="s">
        <v>1971</v>
      </c>
      <c r="DP379" s="1081" t="s">
        <v>1971</v>
      </c>
      <c r="DQ379" s="1080">
        <v>0.32500000000000001</v>
      </c>
      <c r="DR379" s="1080" t="s">
        <v>1971</v>
      </c>
      <c r="DS379" s="1080" t="s">
        <v>1971</v>
      </c>
      <c r="DT379" s="1081" t="s">
        <v>1971</v>
      </c>
      <c r="DU379" s="1073" t="s">
        <v>1971</v>
      </c>
      <c r="DV379" s="1082">
        <v>1</v>
      </c>
      <c r="DW379" s="1083" t="s">
        <v>1971</v>
      </c>
    </row>
    <row r="380" spans="1:127" s="390" customFormat="1" ht="15.75" customHeight="1">
      <c r="A380" s="1042" t="s">
        <v>993</v>
      </c>
      <c r="B380" s="1043">
        <v>371</v>
      </c>
      <c r="C380" s="1131"/>
      <c r="D380" s="1131"/>
      <c r="E380" s="1131"/>
      <c r="F380" s="1131"/>
      <c r="G380" s="1131"/>
      <c r="H380" s="1131"/>
      <c r="I380" s="1131"/>
      <c r="J380" s="1131"/>
      <c r="K380" s="1131"/>
      <c r="L380" s="1131"/>
      <c r="M380" s="1043"/>
      <c r="N380" s="1131"/>
      <c r="O380" s="1131"/>
      <c r="P380" s="1131"/>
      <c r="Q380" s="1131"/>
      <c r="R380" s="1131"/>
      <c r="S380" s="1131"/>
      <c r="T380" s="1046"/>
      <c r="U380" s="1047" t="s">
        <v>1137</v>
      </c>
      <c r="V380" s="1048" t="s">
        <v>2374</v>
      </c>
      <c r="W380" s="1048" t="s">
        <v>1936</v>
      </c>
      <c r="X380" s="1049" t="s">
        <v>3526</v>
      </c>
      <c r="Y380" s="1050" t="s">
        <v>1124</v>
      </c>
      <c r="Z380" s="1051" t="s">
        <v>2382</v>
      </c>
      <c r="AA380" s="1052">
        <v>1</v>
      </c>
      <c r="AB380" s="1053" t="s">
        <v>1971</v>
      </c>
      <c r="AC380" s="1053" t="s">
        <v>1971</v>
      </c>
      <c r="AD380" s="1053" t="s">
        <v>1971</v>
      </c>
      <c r="AE380" s="1053" t="s">
        <v>1971</v>
      </c>
      <c r="AF380" s="1053" t="s">
        <v>1971</v>
      </c>
      <c r="AG380" s="1053" t="s">
        <v>1971</v>
      </c>
      <c r="AH380" s="1053" t="s">
        <v>1971</v>
      </c>
      <c r="AI380" s="1054">
        <f t="shared" si="5"/>
        <v>1</v>
      </c>
      <c r="AJ380" s="1055" t="s">
        <v>984</v>
      </c>
      <c r="AK380" s="1055" t="s">
        <v>964</v>
      </c>
      <c r="AL380" s="1414" t="s">
        <v>977</v>
      </c>
      <c r="AM380" s="1056" t="s">
        <v>2083</v>
      </c>
      <c r="AN380" s="1050" t="s">
        <v>2147</v>
      </c>
      <c r="AO380" s="1050" t="s">
        <v>4783</v>
      </c>
      <c r="AP380" s="1296">
        <v>1</v>
      </c>
      <c r="AQ380" s="821" t="s">
        <v>966</v>
      </c>
      <c r="AR380" s="1059" t="s">
        <v>1124</v>
      </c>
      <c r="AS380" s="1060"/>
      <c r="AT380" s="1049"/>
      <c r="AU380" s="1049"/>
      <c r="AV380" s="1049"/>
      <c r="AW380" s="1061"/>
      <c r="AX380" s="1062"/>
      <c r="AY380" s="1067"/>
      <c r="AZ380" s="1068"/>
      <c r="BA380" s="1068"/>
      <c r="BB380" s="1068"/>
      <c r="BC380" s="1068"/>
      <c r="BD380" s="1068"/>
      <c r="BE380" s="1068"/>
      <c r="BF380" s="1068"/>
      <c r="BG380" s="1065"/>
      <c r="BH380" s="1065"/>
      <c r="BI380" s="1066">
        <v>0.7</v>
      </c>
      <c r="BJ380" s="1065">
        <v>1.4</v>
      </c>
      <c r="BK380" s="1065">
        <v>2.1</v>
      </c>
      <c r="BL380" s="1065">
        <v>2.8</v>
      </c>
      <c r="BM380" s="1065">
        <v>3.5</v>
      </c>
      <c r="BN380" s="1067"/>
      <c r="BO380" s="1068"/>
      <c r="BP380" s="1068"/>
      <c r="BQ380" s="1068"/>
      <c r="BR380" s="1068"/>
      <c r="BS380" s="1069"/>
      <c r="BT380" s="1068"/>
      <c r="BU380" s="1068"/>
      <c r="BV380" s="1068"/>
      <c r="BW380" s="1070"/>
      <c r="BX380" s="1069"/>
      <c r="BY380" s="1068"/>
      <c r="BZ380" s="1068"/>
      <c r="CA380" s="1068"/>
      <c r="CB380" s="1070"/>
      <c r="CC380" s="1071"/>
      <c r="CD380" s="1072" t="s">
        <v>961</v>
      </c>
      <c r="CE380" s="1073" t="s">
        <v>961</v>
      </c>
      <c r="CF380" s="1073" t="s">
        <v>961</v>
      </c>
      <c r="CG380" s="1073" t="s">
        <v>961</v>
      </c>
      <c r="CH380" s="1074" t="s">
        <v>961</v>
      </c>
      <c r="CI380" s="1077" t="s">
        <v>1971</v>
      </c>
      <c r="CJ380" s="1075" t="s">
        <v>1971</v>
      </c>
      <c r="CK380" s="1075" t="s">
        <v>1971</v>
      </c>
      <c r="CL380" s="1075" t="s">
        <v>1971</v>
      </c>
      <c r="CM380" s="1076" t="s">
        <v>1971</v>
      </c>
      <c r="CN380" s="1077" t="s">
        <v>1971</v>
      </c>
      <c r="CO380" s="1075" t="s">
        <v>1971</v>
      </c>
      <c r="CP380" s="1075" t="s">
        <v>1971</v>
      </c>
      <c r="CQ380" s="1075" t="s">
        <v>1971</v>
      </c>
      <c r="CR380" s="1076" t="s">
        <v>1971</v>
      </c>
      <c r="CS380" s="1067" t="s">
        <v>1971</v>
      </c>
      <c r="CT380" s="1068" t="s">
        <v>1971</v>
      </c>
      <c r="CU380" s="1068" t="s">
        <v>1971</v>
      </c>
      <c r="CV380" s="1068" t="s">
        <v>1971</v>
      </c>
      <c r="CW380" s="1071" t="s">
        <v>1971</v>
      </c>
      <c r="CX380" s="1067" t="s">
        <v>1971</v>
      </c>
      <c r="CY380" s="1068" t="s">
        <v>1971</v>
      </c>
      <c r="CZ380" s="1068" t="s">
        <v>1971</v>
      </c>
      <c r="DA380" s="1068" t="s">
        <v>1971</v>
      </c>
      <c r="DB380" s="1071" t="s">
        <v>1971</v>
      </c>
      <c r="DC380" s="1075" t="s">
        <v>1971</v>
      </c>
      <c r="DD380" s="1075" t="s">
        <v>1971</v>
      </c>
      <c r="DE380" s="1075" t="s">
        <v>1971</v>
      </c>
      <c r="DF380" s="1075" t="s">
        <v>1971</v>
      </c>
      <c r="DG380" s="1076" t="s">
        <v>1971</v>
      </c>
      <c r="DH380" s="1077" t="s">
        <v>1971</v>
      </c>
      <c r="DI380" s="1068" t="s">
        <v>1971</v>
      </c>
      <c r="DJ380" s="1068" t="s">
        <v>1971</v>
      </c>
      <c r="DK380" s="1068" t="s">
        <v>1971</v>
      </c>
      <c r="DL380" s="1071" t="s">
        <v>1971</v>
      </c>
      <c r="DM380" s="1079">
        <v>-0.35</v>
      </c>
      <c r="DN380" s="1080" t="s">
        <v>1971</v>
      </c>
      <c r="DO380" s="1080" t="s">
        <v>1971</v>
      </c>
      <c r="DP380" s="1081" t="s">
        <v>1971</v>
      </c>
      <c r="DQ380" s="1080" t="s">
        <v>1971</v>
      </c>
      <c r="DR380" s="1080" t="s">
        <v>1971</v>
      </c>
      <c r="DS380" s="1080" t="s">
        <v>1971</v>
      </c>
      <c r="DT380" s="1081" t="s">
        <v>1971</v>
      </c>
      <c r="DU380" s="1073" t="s">
        <v>1971</v>
      </c>
      <c r="DV380" s="1082">
        <v>1</v>
      </c>
      <c r="DW380" s="1083" t="s">
        <v>1971</v>
      </c>
    </row>
    <row r="381" spans="1:127" s="390" customFormat="1" ht="15.75" customHeight="1">
      <c r="A381" s="1085" t="s">
        <v>993</v>
      </c>
      <c r="B381" s="1045">
        <v>372</v>
      </c>
      <c r="C381" s="1006"/>
      <c r="D381" s="1006"/>
      <c r="E381" s="1006"/>
      <c r="F381" s="1006"/>
      <c r="G381" s="1006"/>
      <c r="H381" s="1006"/>
      <c r="I381" s="1006"/>
      <c r="J381" s="1006"/>
      <c r="K381" s="1006"/>
      <c r="L381" s="1006"/>
      <c r="M381" s="1045"/>
      <c r="N381" s="1006"/>
      <c r="O381" s="1006"/>
      <c r="P381" s="1006"/>
      <c r="Q381" s="1006"/>
      <c r="R381" s="1006"/>
      <c r="S381" s="1006"/>
      <c r="T381" s="1007"/>
      <c r="U381" s="1086" t="s">
        <v>3527</v>
      </c>
      <c r="V381" s="1087" t="s">
        <v>2374</v>
      </c>
      <c r="W381" s="1087" t="s">
        <v>3528</v>
      </c>
      <c r="X381" s="1088" t="s">
        <v>3529</v>
      </c>
      <c r="Y381" s="1089" t="s">
        <v>178</v>
      </c>
      <c r="Z381" s="1090" t="s">
        <v>2390</v>
      </c>
      <c r="AA381" s="1091" t="s">
        <v>1971</v>
      </c>
      <c r="AB381" s="1092">
        <v>1</v>
      </c>
      <c r="AC381" s="1092" t="s">
        <v>1971</v>
      </c>
      <c r="AD381" s="1092" t="s">
        <v>1971</v>
      </c>
      <c r="AE381" s="1092" t="s">
        <v>1971</v>
      </c>
      <c r="AF381" s="1092" t="s">
        <v>1971</v>
      </c>
      <c r="AG381" s="1092" t="s">
        <v>1971</v>
      </c>
      <c r="AH381" s="1092" t="s">
        <v>1971</v>
      </c>
      <c r="AI381" s="1093">
        <f t="shared" si="5"/>
        <v>1</v>
      </c>
      <c r="AJ381" s="1094" t="s">
        <v>988</v>
      </c>
      <c r="AK381" s="1094" t="s">
        <v>964</v>
      </c>
      <c r="AL381" s="1094" t="s">
        <v>965</v>
      </c>
      <c r="AM381" s="1095" t="s">
        <v>2103</v>
      </c>
      <c r="AN381" s="1006" t="s">
        <v>2204</v>
      </c>
      <c r="AO381" s="1006" t="s">
        <v>4786</v>
      </c>
      <c r="AP381" s="1296">
        <v>1</v>
      </c>
      <c r="AQ381" s="1064" t="s">
        <v>978</v>
      </c>
      <c r="AR381" s="1097" t="s">
        <v>178</v>
      </c>
      <c r="AS381" s="1098"/>
      <c r="AT381" s="1088"/>
      <c r="AU381" s="1088"/>
      <c r="AV381" s="1088"/>
      <c r="AW381" s="1099"/>
      <c r="AX381" s="1100"/>
      <c r="AY381" s="1063"/>
      <c r="AZ381" s="1064"/>
      <c r="BA381" s="1064"/>
      <c r="BB381" s="1064"/>
      <c r="BC381" s="1064"/>
      <c r="BD381" s="1064"/>
      <c r="BE381" s="1064"/>
      <c r="BF381" s="1064"/>
      <c r="BG381" s="1101"/>
      <c r="BH381" s="1101"/>
      <c r="BI381" s="1102">
        <v>123.5</v>
      </c>
      <c r="BJ381" s="1101">
        <v>121.8</v>
      </c>
      <c r="BK381" s="1101">
        <v>120.1</v>
      </c>
      <c r="BL381" s="1101">
        <v>118.4</v>
      </c>
      <c r="BM381" s="1101">
        <v>116.7</v>
      </c>
      <c r="BN381" s="1063"/>
      <c r="BO381" s="1064"/>
      <c r="BP381" s="1064"/>
      <c r="BQ381" s="1064"/>
      <c r="BR381" s="1064"/>
      <c r="BS381" s="1103"/>
      <c r="BT381" s="1064"/>
      <c r="BU381" s="1064"/>
      <c r="BV381" s="1064"/>
      <c r="BW381" s="1104"/>
      <c r="BX381" s="1103"/>
      <c r="BY381" s="1064"/>
      <c r="BZ381" s="1064"/>
      <c r="CA381" s="1064"/>
      <c r="CB381" s="1104"/>
      <c r="CC381" s="1105"/>
      <c r="CD381" s="1106" t="s">
        <v>961</v>
      </c>
      <c r="CE381" s="1107" t="s">
        <v>961</v>
      </c>
      <c r="CF381" s="1107" t="s">
        <v>961</v>
      </c>
      <c r="CG381" s="1107" t="s">
        <v>961</v>
      </c>
      <c r="CH381" s="1108" t="s">
        <v>961</v>
      </c>
      <c r="CI381" s="1063" t="s">
        <v>1971</v>
      </c>
      <c r="CJ381" s="1064" t="s">
        <v>1971</v>
      </c>
      <c r="CK381" s="1064" t="s">
        <v>1971</v>
      </c>
      <c r="CL381" s="1064" t="s">
        <v>1971</v>
      </c>
      <c r="CM381" s="1105" t="s">
        <v>1971</v>
      </c>
      <c r="CN381" s="1063">
        <v>163</v>
      </c>
      <c r="CO381" s="1064">
        <v>163</v>
      </c>
      <c r="CP381" s="1064">
        <v>163</v>
      </c>
      <c r="CQ381" s="1064">
        <v>163</v>
      </c>
      <c r="CR381" s="1105">
        <v>163</v>
      </c>
      <c r="CS381" s="1063" t="s">
        <v>1971</v>
      </c>
      <c r="CT381" s="1064" t="s">
        <v>1971</v>
      </c>
      <c r="CU381" s="1064" t="s">
        <v>1971</v>
      </c>
      <c r="CV381" s="1064" t="s">
        <v>1971</v>
      </c>
      <c r="CW381" s="1105" t="s">
        <v>1971</v>
      </c>
      <c r="CX381" s="1063" t="s">
        <v>1971</v>
      </c>
      <c r="CY381" s="1064" t="s">
        <v>1971</v>
      </c>
      <c r="CZ381" s="1064" t="s">
        <v>1971</v>
      </c>
      <c r="DA381" s="1064" t="s">
        <v>1971</v>
      </c>
      <c r="DB381" s="1105" t="s">
        <v>1971</v>
      </c>
      <c r="DC381" s="1064">
        <v>101</v>
      </c>
      <c r="DD381" s="1064">
        <v>101</v>
      </c>
      <c r="DE381" s="1064">
        <v>101</v>
      </c>
      <c r="DF381" s="1064">
        <v>101</v>
      </c>
      <c r="DG381" s="1105">
        <v>101</v>
      </c>
      <c r="DH381" s="1063" t="s">
        <v>1971</v>
      </c>
      <c r="DI381" s="1064" t="s">
        <v>1971</v>
      </c>
      <c r="DJ381" s="1064" t="s">
        <v>1971</v>
      </c>
      <c r="DK381" s="1064" t="s">
        <v>1971</v>
      </c>
      <c r="DL381" s="1105" t="s">
        <v>1971</v>
      </c>
      <c r="DM381" s="1109">
        <v>-0.56200000000000006</v>
      </c>
      <c r="DN381" s="1110" t="s">
        <v>1971</v>
      </c>
      <c r="DO381" s="1110" t="s">
        <v>1971</v>
      </c>
      <c r="DP381" s="1111" t="s">
        <v>1971</v>
      </c>
      <c r="DQ381" s="1110">
        <v>0.185</v>
      </c>
      <c r="DR381" s="1110" t="s">
        <v>1971</v>
      </c>
      <c r="DS381" s="1110" t="s">
        <v>1971</v>
      </c>
      <c r="DT381" s="1111" t="s">
        <v>1971</v>
      </c>
      <c r="DU381" s="1107" t="s">
        <v>1971</v>
      </c>
      <c r="DV381" s="1112">
        <v>1</v>
      </c>
      <c r="DW381" s="1113" t="s">
        <v>1971</v>
      </c>
    </row>
    <row r="382" spans="1:127" s="390" customFormat="1" ht="15.75" customHeight="1">
      <c r="A382" s="1085" t="s">
        <v>993</v>
      </c>
      <c r="B382" s="1045">
        <v>373</v>
      </c>
      <c r="C382" s="1006"/>
      <c r="D382" s="1006"/>
      <c r="E382" s="1006"/>
      <c r="F382" s="1006"/>
      <c r="G382" s="1006"/>
      <c r="H382" s="1006"/>
      <c r="I382" s="1006"/>
      <c r="J382" s="1006"/>
      <c r="K382" s="1006"/>
      <c r="L382" s="1006"/>
      <c r="M382" s="1045"/>
      <c r="N382" s="1006"/>
      <c r="O382" s="1006"/>
      <c r="P382" s="1006"/>
      <c r="Q382" s="1006"/>
      <c r="R382" s="1006"/>
      <c r="S382" s="1006"/>
      <c r="T382" s="1007"/>
      <c r="U382" s="1086" t="s">
        <v>3531</v>
      </c>
      <c r="V382" s="1087" t="s">
        <v>2374</v>
      </c>
      <c r="W382" s="1087" t="s">
        <v>1936</v>
      </c>
      <c r="X382" s="1088" t="s">
        <v>3532</v>
      </c>
      <c r="Y382" s="1089" t="s">
        <v>184</v>
      </c>
      <c r="Z382" s="1090" t="s">
        <v>2394</v>
      </c>
      <c r="AA382" s="1091">
        <v>0.1</v>
      </c>
      <c r="AB382" s="1092">
        <v>0.9</v>
      </c>
      <c r="AC382" s="1092" t="s">
        <v>1971</v>
      </c>
      <c r="AD382" s="1092" t="s">
        <v>1971</v>
      </c>
      <c r="AE382" s="1092" t="s">
        <v>1971</v>
      </c>
      <c r="AF382" s="1092" t="s">
        <v>1971</v>
      </c>
      <c r="AG382" s="1092" t="s">
        <v>1971</v>
      </c>
      <c r="AH382" s="1092" t="s">
        <v>1971</v>
      </c>
      <c r="AI382" s="1093">
        <f t="shared" si="5"/>
        <v>1</v>
      </c>
      <c r="AJ382" s="1094" t="s">
        <v>984</v>
      </c>
      <c r="AK382" s="1094" t="s">
        <v>964</v>
      </c>
      <c r="AL382" s="1094" t="s">
        <v>965</v>
      </c>
      <c r="AM382" s="1095" t="s">
        <v>1944</v>
      </c>
      <c r="AN382" s="1006" t="s">
        <v>293</v>
      </c>
      <c r="AO382" s="1006" t="s">
        <v>4785</v>
      </c>
      <c r="AP382" s="1296">
        <v>2</v>
      </c>
      <c r="AQ382" s="1064" t="s">
        <v>978</v>
      </c>
      <c r="AR382" s="1097" t="s">
        <v>184</v>
      </c>
      <c r="AS382" s="1098"/>
      <c r="AT382" s="1088"/>
      <c r="AU382" s="1088"/>
      <c r="AV382" s="1088"/>
      <c r="AW382" s="1099"/>
      <c r="AX382" s="1100"/>
      <c r="AY382" s="1063"/>
      <c r="AZ382" s="1064"/>
      <c r="BA382" s="1064"/>
      <c r="BB382" s="1064"/>
      <c r="BC382" s="1064"/>
      <c r="BD382" s="1064"/>
      <c r="BE382" s="1064"/>
      <c r="BF382" s="1064"/>
      <c r="BG382" s="1114"/>
      <c r="BH382" s="1114"/>
      <c r="BI382" s="1115">
        <v>2.34</v>
      </c>
      <c r="BJ382" s="1114">
        <v>2.34</v>
      </c>
      <c r="BK382" s="1114">
        <v>2.34</v>
      </c>
      <c r="BL382" s="1114">
        <v>2.34</v>
      </c>
      <c r="BM382" s="1114">
        <v>2.34</v>
      </c>
      <c r="BN382" s="1063"/>
      <c r="BO382" s="1064"/>
      <c r="BP382" s="1064"/>
      <c r="BQ382" s="1064"/>
      <c r="BR382" s="1064"/>
      <c r="BS382" s="1103"/>
      <c r="BT382" s="1064"/>
      <c r="BU382" s="1064"/>
      <c r="BV382" s="1064"/>
      <c r="BW382" s="1104"/>
      <c r="BX382" s="1103"/>
      <c r="BY382" s="1064"/>
      <c r="BZ382" s="1064"/>
      <c r="CA382" s="1064"/>
      <c r="CB382" s="1104"/>
      <c r="CC382" s="1105"/>
      <c r="CD382" s="1106" t="s">
        <v>961</v>
      </c>
      <c r="CE382" s="1107" t="s">
        <v>961</v>
      </c>
      <c r="CF382" s="1107" t="s">
        <v>961</v>
      </c>
      <c r="CG382" s="1107" t="s">
        <v>961</v>
      </c>
      <c r="CH382" s="1108" t="s">
        <v>961</v>
      </c>
      <c r="CI382" s="1063" t="s">
        <v>1971</v>
      </c>
      <c r="CJ382" s="1064" t="s">
        <v>1971</v>
      </c>
      <c r="CK382" s="1064" t="s">
        <v>1971</v>
      </c>
      <c r="CL382" s="1064" t="s">
        <v>1971</v>
      </c>
      <c r="CM382" s="1105" t="s">
        <v>1971</v>
      </c>
      <c r="CN382" s="1063">
        <v>4.68</v>
      </c>
      <c r="CO382" s="1064">
        <v>4.68</v>
      </c>
      <c r="CP382" s="1064">
        <v>4.68</v>
      </c>
      <c r="CQ382" s="1064">
        <v>4.68</v>
      </c>
      <c r="CR382" s="1105">
        <v>4.68</v>
      </c>
      <c r="CS382" s="1063" t="s">
        <v>1971</v>
      </c>
      <c r="CT382" s="1064" t="s">
        <v>1971</v>
      </c>
      <c r="CU382" s="1064" t="s">
        <v>1971</v>
      </c>
      <c r="CV382" s="1064" t="s">
        <v>1971</v>
      </c>
      <c r="CW382" s="1105" t="s">
        <v>1971</v>
      </c>
      <c r="CX382" s="1063" t="s">
        <v>1971</v>
      </c>
      <c r="CY382" s="1064" t="s">
        <v>1971</v>
      </c>
      <c r="CZ382" s="1064" t="s">
        <v>1971</v>
      </c>
      <c r="DA382" s="1064" t="s">
        <v>1971</v>
      </c>
      <c r="DB382" s="1105" t="s">
        <v>1971</v>
      </c>
      <c r="DC382" s="1064" t="s">
        <v>1971</v>
      </c>
      <c r="DD382" s="1064" t="s">
        <v>1971</v>
      </c>
      <c r="DE382" s="1064" t="s">
        <v>1971</v>
      </c>
      <c r="DF382" s="1064" t="s">
        <v>1971</v>
      </c>
      <c r="DG382" s="1105" t="s">
        <v>1971</v>
      </c>
      <c r="DH382" s="1063" t="s">
        <v>1971</v>
      </c>
      <c r="DI382" s="1064" t="s">
        <v>1971</v>
      </c>
      <c r="DJ382" s="1064" t="s">
        <v>1971</v>
      </c>
      <c r="DK382" s="1064" t="s">
        <v>1971</v>
      </c>
      <c r="DL382" s="1105" t="s">
        <v>1971</v>
      </c>
      <c r="DM382" s="1109">
        <v>-3.0249999999999999</v>
      </c>
      <c r="DN382" s="1110" t="s">
        <v>1971</v>
      </c>
      <c r="DO382" s="1110" t="s">
        <v>1971</v>
      </c>
      <c r="DP382" s="1111" t="s">
        <v>1971</v>
      </c>
      <c r="DQ382" s="1110" t="s">
        <v>1971</v>
      </c>
      <c r="DR382" s="1110" t="s">
        <v>1971</v>
      </c>
      <c r="DS382" s="1110" t="s">
        <v>1971</v>
      </c>
      <c r="DT382" s="1111" t="s">
        <v>1971</v>
      </c>
      <c r="DU382" s="1107" t="s">
        <v>1971</v>
      </c>
      <c r="DV382" s="1112">
        <v>1</v>
      </c>
      <c r="DW382" s="1113" t="s">
        <v>1971</v>
      </c>
    </row>
    <row r="383" spans="1:127" s="390" customFormat="1" ht="15.75" customHeight="1">
      <c r="A383" s="1085" t="s">
        <v>993</v>
      </c>
      <c r="B383" s="1045">
        <v>374</v>
      </c>
      <c r="C383" s="1006"/>
      <c r="D383" s="1006"/>
      <c r="E383" s="1006"/>
      <c r="F383" s="1006"/>
      <c r="G383" s="1006"/>
      <c r="H383" s="1006"/>
      <c r="I383" s="1006"/>
      <c r="J383" s="1006"/>
      <c r="K383" s="1006"/>
      <c r="L383" s="1006"/>
      <c r="M383" s="1045"/>
      <c r="N383" s="1006"/>
      <c r="O383" s="1006"/>
      <c r="P383" s="1006"/>
      <c r="Q383" s="1006"/>
      <c r="R383" s="1006"/>
      <c r="S383" s="1006"/>
      <c r="T383" s="1007"/>
      <c r="U383" s="1086" t="s">
        <v>3533</v>
      </c>
      <c r="V383" s="1087" t="s">
        <v>2374</v>
      </c>
      <c r="W383" s="1087" t="s">
        <v>1936</v>
      </c>
      <c r="X383" s="1088" t="s">
        <v>3534</v>
      </c>
      <c r="Y383" s="1089" t="s">
        <v>499</v>
      </c>
      <c r="Z383" s="1090" t="s">
        <v>2386</v>
      </c>
      <c r="AA383" s="1091">
        <v>1</v>
      </c>
      <c r="AB383" s="1092" t="s">
        <v>1971</v>
      </c>
      <c r="AC383" s="1092" t="s">
        <v>1971</v>
      </c>
      <c r="AD383" s="1092" t="s">
        <v>1971</v>
      </c>
      <c r="AE383" s="1092" t="s">
        <v>1971</v>
      </c>
      <c r="AF383" s="1092" t="s">
        <v>1971</v>
      </c>
      <c r="AG383" s="1092" t="s">
        <v>1971</v>
      </c>
      <c r="AH383" s="1092" t="s">
        <v>1971</v>
      </c>
      <c r="AI383" s="1093">
        <f t="shared" si="5"/>
        <v>1</v>
      </c>
      <c r="AJ383" s="1094" t="s">
        <v>963</v>
      </c>
      <c r="AK383" s="1094" t="s">
        <v>1971</v>
      </c>
      <c r="AL383" s="1094" t="s">
        <v>1971</v>
      </c>
      <c r="AM383" s="1095" t="s">
        <v>1939</v>
      </c>
      <c r="AN383" s="1006" t="s">
        <v>293</v>
      </c>
      <c r="AO383" s="1006" t="s">
        <v>4784</v>
      </c>
      <c r="AP383" s="1296">
        <v>1</v>
      </c>
      <c r="AQ383" s="1064" t="s">
        <v>978</v>
      </c>
      <c r="AR383" s="1097" t="s">
        <v>499</v>
      </c>
      <c r="AS383" s="1098"/>
      <c r="AT383" s="1088"/>
      <c r="AU383" s="1088"/>
      <c r="AV383" s="1088"/>
      <c r="AW383" s="1099"/>
      <c r="AX383" s="1100"/>
      <c r="AY383" s="1063"/>
      <c r="AZ383" s="1064"/>
      <c r="BA383" s="1064"/>
      <c r="BB383" s="1064"/>
      <c r="BC383" s="1064"/>
      <c r="BD383" s="1064"/>
      <c r="BE383" s="1064"/>
      <c r="BF383" s="1064"/>
      <c r="BG383" s="1101"/>
      <c r="BH383" s="1101"/>
      <c r="BI383" s="1102">
        <v>56.2</v>
      </c>
      <c r="BJ383" s="1101">
        <v>56.2</v>
      </c>
      <c r="BK383" s="1101">
        <v>56.2</v>
      </c>
      <c r="BL383" s="1101">
        <v>56.2</v>
      </c>
      <c r="BM383" s="1101">
        <v>56.2</v>
      </c>
      <c r="BN383" s="1063"/>
      <c r="BO383" s="1064"/>
      <c r="BP383" s="1064"/>
      <c r="BQ383" s="1064"/>
      <c r="BR383" s="1064"/>
      <c r="BS383" s="1103"/>
      <c r="BT383" s="1064"/>
      <c r="BU383" s="1064"/>
      <c r="BV383" s="1064"/>
      <c r="BW383" s="1104"/>
      <c r="BX383" s="1103"/>
      <c r="BY383" s="1064"/>
      <c r="BZ383" s="1064"/>
      <c r="CA383" s="1064"/>
      <c r="CB383" s="1104"/>
      <c r="CC383" s="1105"/>
      <c r="CD383" s="1106" t="s">
        <v>1971</v>
      </c>
      <c r="CE383" s="1107" t="s">
        <v>1971</v>
      </c>
      <c r="CF383" s="1107" t="s">
        <v>1971</v>
      </c>
      <c r="CG383" s="1107" t="s">
        <v>1971</v>
      </c>
      <c r="CH383" s="1108" t="s">
        <v>1971</v>
      </c>
      <c r="CI383" s="1063" t="s">
        <v>1971</v>
      </c>
      <c r="CJ383" s="1064" t="s">
        <v>1971</v>
      </c>
      <c r="CK383" s="1064" t="s">
        <v>1971</v>
      </c>
      <c r="CL383" s="1064" t="s">
        <v>1971</v>
      </c>
      <c r="CM383" s="1105" t="s">
        <v>1971</v>
      </c>
      <c r="CN383" s="1063" t="s">
        <v>1971</v>
      </c>
      <c r="CO383" s="1064" t="s">
        <v>1971</v>
      </c>
      <c r="CP383" s="1064" t="s">
        <v>1971</v>
      </c>
      <c r="CQ383" s="1064" t="s">
        <v>1971</v>
      </c>
      <c r="CR383" s="1105" t="s">
        <v>1971</v>
      </c>
      <c r="CS383" s="1063" t="s">
        <v>1971</v>
      </c>
      <c r="CT383" s="1064" t="s">
        <v>1971</v>
      </c>
      <c r="CU383" s="1064" t="s">
        <v>1971</v>
      </c>
      <c r="CV383" s="1064" t="s">
        <v>1971</v>
      </c>
      <c r="CW383" s="1105" t="s">
        <v>1971</v>
      </c>
      <c r="CX383" s="1063" t="s">
        <v>1971</v>
      </c>
      <c r="CY383" s="1064" t="s">
        <v>1971</v>
      </c>
      <c r="CZ383" s="1064" t="s">
        <v>1971</v>
      </c>
      <c r="DA383" s="1064" t="s">
        <v>1971</v>
      </c>
      <c r="DB383" s="1105" t="s">
        <v>1971</v>
      </c>
      <c r="DC383" s="1064" t="s">
        <v>1971</v>
      </c>
      <c r="DD383" s="1064" t="s">
        <v>1971</v>
      </c>
      <c r="DE383" s="1064" t="s">
        <v>1971</v>
      </c>
      <c r="DF383" s="1064" t="s">
        <v>1971</v>
      </c>
      <c r="DG383" s="1105" t="s">
        <v>1971</v>
      </c>
      <c r="DH383" s="1063" t="s">
        <v>1971</v>
      </c>
      <c r="DI383" s="1064" t="s">
        <v>1971</v>
      </c>
      <c r="DJ383" s="1064" t="s">
        <v>1971</v>
      </c>
      <c r="DK383" s="1064" t="s">
        <v>1971</v>
      </c>
      <c r="DL383" s="1105" t="s">
        <v>1971</v>
      </c>
      <c r="DM383" s="1109" t="s">
        <v>1971</v>
      </c>
      <c r="DN383" s="1110" t="s">
        <v>1971</v>
      </c>
      <c r="DO383" s="1110" t="s">
        <v>1971</v>
      </c>
      <c r="DP383" s="1111" t="s">
        <v>1971</v>
      </c>
      <c r="DQ383" s="1110" t="s">
        <v>1971</v>
      </c>
      <c r="DR383" s="1110" t="s">
        <v>1971</v>
      </c>
      <c r="DS383" s="1110" t="s">
        <v>1971</v>
      </c>
      <c r="DT383" s="1111" t="s">
        <v>1971</v>
      </c>
      <c r="DU383" s="1107" t="s">
        <v>1971</v>
      </c>
      <c r="DV383" s="1112">
        <v>1</v>
      </c>
      <c r="DW383" s="1113" t="s">
        <v>1971</v>
      </c>
    </row>
    <row r="384" spans="1:127" s="390" customFormat="1" ht="15.75" customHeight="1">
      <c r="A384" s="1085" t="s">
        <v>993</v>
      </c>
      <c r="B384" s="1045">
        <v>375</v>
      </c>
      <c r="C384" s="1006"/>
      <c r="D384" s="1006"/>
      <c r="E384" s="1006"/>
      <c r="F384" s="1006"/>
      <c r="G384" s="1006"/>
      <c r="H384" s="1006"/>
      <c r="I384" s="1006"/>
      <c r="J384" s="1006"/>
      <c r="K384" s="1006"/>
      <c r="L384" s="1006"/>
      <c r="M384" s="1045"/>
      <c r="N384" s="1006"/>
      <c r="O384" s="1006"/>
      <c r="P384" s="1006"/>
      <c r="Q384" s="1006"/>
      <c r="R384" s="1006"/>
      <c r="S384" s="1006"/>
      <c r="T384" s="1007"/>
      <c r="U384" s="1086" t="s">
        <v>3536</v>
      </c>
      <c r="V384" s="1087" t="s">
        <v>2374</v>
      </c>
      <c r="W384" s="1087" t="s">
        <v>1920</v>
      </c>
      <c r="X384" s="1088" t="s">
        <v>3537</v>
      </c>
      <c r="Y384" s="1089" t="s">
        <v>3538</v>
      </c>
      <c r="Z384" s="1090" t="s">
        <v>3539</v>
      </c>
      <c r="AA384" s="1091" t="s">
        <v>1971</v>
      </c>
      <c r="AB384" s="1092">
        <v>1</v>
      </c>
      <c r="AC384" s="1092" t="s">
        <v>1971</v>
      </c>
      <c r="AD384" s="1092" t="s">
        <v>1971</v>
      </c>
      <c r="AE384" s="1092" t="s">
        <v>1971</v>
      </c>
      <c r="AF384" s="1092" t="s">
        <v>1971</v>
      </c>
      <c r="AG384" s="1092" t="s">
        <v>1971</v>
      </c>
      <c r="AH384" s="1092" t="s">
        <v>1971</v>
      </c>
      <c r="AI384" s="1093">
        <f t="shared" si="5"/>
        <v>1</v>
      </c>
      <c r="AJ384" s="1094" t="s">
        <v>988</v>
      </c>
      <c r="AK384" s="1094" t="s">
        <v>964</v>
      </c>
      <c r="AL384" s="1094" t="s">
        <v>965</v>
      </c>
      <c r="AM384" s="1095" t="s">
        <v>629</v>
      </c>
      <c r="AN384" s="1006" t="s">
        <v>987</v>
      </c>
      <c r="AO384" s="1006" t="s">
        <v>3540</v>
      </c>
      <c r="AP384" s="1309">
        <v>1</v>
      </c>
      <c r="AQ384" s="1064" t="s">
        <v>978</v>
      </c>
      <c r="AR384" s="1097" t="s">
        <v>1971</v>
      </c>
      <c r="AS384" s="1098"/>
      <c r="AT384" s="1088"/>
      <c r="AU384" s="1088"/>
      <c r="AV384" s="1088"/>
      <c r="AW384" s="1099"/>
      <c r="AX384" s="1100"/>
      <c r="AY384" s="1063"/>
      <c r="AZ384" s="1064"/>
      <c r="BA384" s="1064"/>
      <c r="BB384" s="1064"/>
      <c r="BC384" s="1064"/>
      <c r="BD384" s="1064"/>
      <c r="BE384" s="1064"/>
      <c r="BF384" s="1064"/>
      <c r="BG384" s="1064"/>
      <c r="BH384" s="1064"/>
      <c r="BI384" s="1394"/>
      <c r="BJ384" s="1343"/>
      <c r="BK384" s="1343"/>
      <c r="BL384" s="1343"/>
      <c r="BM384" s="1343"/>
      <c r="BN384" s="1063"/>
      <c r="BO384" s="1064"/>
      <c r="BP384" s="1064"/>
      <c r="BQ384" s="1064"/>
      <c r="BR384" s="1064"/>
      <c r="BS384" s="1103"/>
      <c r="BT384" s="1064"/>
      <c r="BU384" s="1064"/>
      <c r="BV384" s="1064"/>
      <c r="BW384" s="1104"/>
      <c r="BX384" s="1103"/>
      <c r="BY384" s="1064"/>
      <c r="BZ384" s="1064"/>
      <c r="CA384" s="1064"/>
      <c r="CB384" s="1104"/>
      <c r="CC384" s="1105"/>
      <c r="CD384" s="1351"/>
      <c r="CE384" s="1352"/>
      <c r="CF384" s="1352"/>
      <c r="CG384" s="1352"/>
      <c r="CH384" s="1414"/>
      <c r="CI384" s="1394"/>
      <c r="CJ384" s="1343"/>
      <c r="CK384" s="1343"/>
      <c r="CL384" s="1343"/>
      <c r="CM384" s="1344"/>
      <c r="CN384" s="1394"/>
      <c r="CO384" s="1343"/>
      <c r="CP384" s="1343"/>
      <c r="CQ384" s="1343"/>
      <c r="CR384" s="1344"/>
      <c r="CS384" s="1394"/>
      <c r="CT384" s="1343"/>
      <c r="CU384" s="1343"/>
      <c r="CV384" s="1343"/>
      <c r="CW384" s="1344"/>
      <c r="CX384" s="1394"/>
      <c r="CY384" s="1343"/>
      <c r="CZ384" s="1343"/>
      <c r="DA384" s="1343"/>
      <c r="DB384" s="1344"/>
      <c r="DC384" s="1343"/>
      <c r="DD384" s="1343"/>
      <c r="DE384" s="1343"/>
      <c r="DF384" s="1343"/>
      <c r="DG384" s="1344"/>
      <c r="DH384" s="1394"/>
      <c r="DI384" s="1343"/>
      <c r="DJ384" s="1343"/>
      <c r="DK384" s="1343"/>
      <c r="DL384" s="1344"/>
      <c r="DM384" s="1775"/>
      <c r="DN384" s="1776"/>
      <c r="DO384" s="1776"/>
      <c r="DP384" s="1777"/>
      <c r="DQ384" s="1776"/>
      <c r="DR384" s="1776"/>
      <c r="DS384" s="1776"/>
      <c r="DT384" s="1777"/>
      <c r="DU384" s="1352"/>
      <c r="DV384" s="1696"/>
      <c r="DW384" s="1778"/>
    </row>
    <row r="385" spans="1:127" s="390" customFormat="1" ht="15.75" customHeight="1">
      <c r="A385" s="1085" t="s">
        <v>993</v>
      </c>
      <c r="B385" s="1045">
        <v>376</v>
      </c>
      <c r="C385" s="1006"/>
      <c r="D385" s="1006"/>
      <c r="E385" s="1006"/>
      <c r="F385" s="1006"/>
      <c r="G385" s="1006"/>
      <c r="H385" s="1006"/>
      <c r="I385" s="1006"/>
      <c r="J385" s="1006"/>
      <c r="K385" s="1006"/>
      <c r="L385" s="1006"/>
      <c r="M385" s="1045"/>
      <c r="N385" s="1006"/>
      <c r="O385" s="1006"/>
      <c r="P385" s="1006"/>
      <c r="Q385" s="1006"/>
      <c r="R385" s="1006"/>
      <c r="S385" s="1006"/>
      <c r="T385" s="1007"/>
      <c r="U385" s="1086" t="s">
        <v>3541</v>
      </c>
      <c r="V385" s="1087" t="s">
        <v>2374</v>
      </c>
      <c r="W385" s="1087" t="s">
        <v>1920</v>
      </c>
      <c r="X385" s="1088" t="s">
        <v>3542</v>
      </c>
      <c r="Y385" s="1089" t="s">
        <v>3543</v>
      </c>
      <c r="Z385" s="1090" t="s">
        <v>3544</v>
      </c>
      <c r="AA385" s="1091" t="s">
        <v>1971</v>
      </c>
      <c r="AB385" s="1092">
        <v>1</v>
      </c>
      <c r="AC385" s="1092" t="s">
        <v>1971</v>
      </c>
      <c r="AD385" s="1092" t="s">
        <v>1971</v>
      </c>
      <c r="AE385" s="1092" t="s">
        <v>1971</v>
      </c>
      <c r="AF385" s="1092" t="s">
        <v>1971</v>
      </c>
      <c r="AG385" s="1092" t="s">
        <v>1971</v>
      </c>
      <c r="AH385" s="1092" t="s">
        <v>1971</v>
      </c>
      <c r="AI385" s="1093">
        <f t="shared" si="5"/>
        <v>1</v>
      </c>
      <c r="AJ385" s="1094" t="s">
        <v>988</v>
      </c>
      <c r="AK385" s="1094" t="s">
        <v>964</v>
      </c>
      <c r="AL385" s="1094" t="s">
        <v>965</v>
      </c>
      <c r="AM385" s="1095" t="s">
        <v>2016</v>
      </c>
      <c r="AN385" s="1006" t="s">
        <v>991</v>
      </c>
      <c r="AO385" s="1006" t="s">
        <v>3545</v>
      </c>
      <c r="AP385" s="1309">
        <v>0</v>
      </c>
      <c r="AQ385" s="1064" t="s">
        <v>978</v>
      </c>
      <c r="AR385" s="1097" t="s">
        <v>1971</v>
      </c>
      <c r="AS385" s="1098"/>
      <c r="AT385" s="1088"/>
      <c r="AU385" s="1088"/>
      <c r="AV385" s="1088"/>
      <c r="AW385" s="1099"/>
      <c r="AX385" s="1100"/>
      <c r="AY385" s="1063"/>
      <c r="AZ385" s="1064"/>
      <c r="BA385" s="1064"/>
      <c r="BB385" s="1064"/>
      <c r="BC385" s="1064"/>
      <c r="BD385" s="1064"/>
      <c r="BE385" s="1064"/>
      <c r="BF385" s="1064"/>
      <c r="BG385" s="1064"/>
      <c r="BH385" s="1064"/>
      <c r="BI385" s="1394"/>
      <c r="BJ385" s="1343"/>
      <c r="BK385" s="1343"/>
      <c r="BL385" s="1343"/>
      <c r="BM385" s="1343"/>
      <c r="BN385" s="1063"/>
      <c r="BO385" s="1064"/>
      <c r="BP385" s="1064"/>
      <c r="BQ385" s="1064"/>
      <c r="BR385" s="1064"/>
      <c r="BS385" s="1103"/>
      <c r="BT385" s="1064"/>
      <c r="BU385" s="1064"/>
      <c r="BV385" s="1064"/>
      <c r="BW385" s="1104"/>
      <c r="BX385" s="1103"/>
      <c r="BY385" s="1064"/>
      <c r="BZ385" s="1064"/>
      <c r="CA385" s="1064"/>
      <c r="CB385" s="1104"/>
      <c r="CC385" s="1105"/>
      <c r="CD385" s="1351"/>
      <c r="CE385" s="1352"/>
      <c r="CF385" s="1352"/>
      <c r="CG385" s="1352"/>
      <c r="CH385" s="1414"/>
      <c r="CI385" s="1394"/>
      <c r="CJ385" s="1343"/>
      <c r="CK385" s="1343"/>
      <c r="CL385" s="1343"/>
      <c r="CM385" s="1344"/>
      <c r="CN385" s="1394"/>
      <c r="CO385" s="1343"/>
      <c r="CP385" s="1343"/>
      <c r="CQ385" s="1343"/>
      <c r="CR385" s="1344"/>
      <c r="CS385" s="1394"/>
      <c r="CT385" s="1343"/>
      <c r="CU385" s="1343"/>
      <c r="CV385" s="1343"/>
      <c r="CW385" s="1344"/>
      <c r="CX385" s="1394"/>
      <c r="CY385" s="1343"/>
      <c r="CZ385" s="1343"/>
      <c r="DA385" s="1343"/>
      <c r="DB385" s="1344"/>
      <c r="DC385" s="1343"/>
      <c r="DD385" s="1343"/>
      <c r="DE385" s="1343"/>
      <c r="DF385" s="1343"/>
      <c r="DG385" s="1344"/>
      <c r="DH385" s="1394"/>
      <c r="DI385" s="1343"/>
      <c r="DJ385" s="1343"/>
      <c r="DK385" s="1343"/>
      <c r="DL385" s="1344"/>
      <c r="DM385" s="1775"/>
      <c r="DN385" s="1776"/>
      <c r="DO385" s="1776"/>
      <c r="DP385" s="1777"/>
      <c r="DQ385" s="1776"/>
      <c r="DR385" s="1776"/>
      <c r="DS385" s="1776"/>
      <c r="DT385" s="1777"/>
      <c r="DU385" s="1352"/>
      <c r="DV385" s="1696"/>
      <c r="DW385" s="1778"/>
    </row>
    <row r="386" spans="1:127" s="390" customFormat="1" ht="15.75" customHeight="1">
      <c r="A386" s="1085" t="s">
        <v>993</v>
      </c>
      <c r="B386" s="1045">
        <v>377</v>
      </c>
      <c r="C386" s="1006"/>
      <c r="D386" s="1006"/>
      <c r="E386" s="1006"/>
      <c r="F386" s="1006"/>
      <c r="G386" s="1006"/>
      <c r="H386" s="1006"/>
      <c r="I386" s="1006"/>
      <c r="J386" s="1006"/>
      <c r="K386" s="1006"/>
      <c r="L386" s="1006"/>
      <c r="M386" s="1045"/>
      <c r="N386" s="1006"/>
      <c r="O386" s="1006"/>
      <c r="P386" s="1006"/>
      <c r="Q386" s="1006"/>
      <c r="R386" s="1006"/>
      <c r="S386" s="1006"/>
      <c r="T386" s="1007"/>
      <c r="U386" s="1086" t="s">
        <v>3546</v>
      </c>
      <c r="V386" s="1087" t="s">
        <v>2374</v>
      </c>
      <c r="W386" s="1087" t="s">
        <v>1936</v>
      </c>
      <c r="X386" s="1088" t="s">
        <v>3547</v>
      </c>
      <c r="Y386" s="1089" t="s">
        <v>2336</v>
      </c>
      <c r="Z386" s="1090" t="s">
        <v>3548</v>
      </c>
      <c r="AA386" s="1091">
        <v>1</v>
      </c>
      <c r="AB386" s="1092" t="s">
        <v>1971</v>
      </c>
      <c r="AC386" s="1092" t="s">
        <v>1971</v>
      </c>
      <c r="AD386" s="1092" t="s">
        <v>1971</v>
      </c>
      <c r="AE386" s="1092" t="s">
        <v>1971</v>
      </c>
      <c r="AF386" s="1092" t="s">
        <v>1971</v>
      </c>
      <c r="AG386" s="1092" t="s">
        <v>1971</v>
      </c>
      <c r="AH386" s="1092" t="s">
        <v>1971</v>
      </c>
      <c r="AI386" s="1093">
        <f t="shared" si="5"/>
        <v>1</v>
      </c>
      <c r="AJ386" s="1094" t="s">
        <v>988</v>
      </c>
      <c r="AK386" s="1094" t="s">
        <v>964</v>
      </c>
      <c r="AL386" s="1094" t="s">
        <v>965</v>
      </c>
      <c r="AM386" s="1095" t="s">
        <v>2008</v>
      </c>
      <c r="AN386" s="1006" t="s">
        <v>991</v>
      </c>
      <c r="AO386" s="1006" t="s">
        <v>2338</v>
      </c>
      <c r="AP386" s="1309">
        <v>0</v>
      </c>
      <c r="AQ386" s="1064" t="s">
        <v>978</v>
      </c>
      <c r="AR386" s="1097" t="s">
        <v>1971</v>
      </c>
      <c r="AS386" s="1098"/>
      <c r="AT386" s="1088"/>
      <c r="AU386" s="1088"/>
      <c r="AV386" s="1088"/>
      <c r="AW386" s="1099"/>
      <c r="AX386" s="1100"/>
      <c r="AY386" s="1063"/>
      <c r="AZ386" s="1064"/>
      <c r="BA386" s="1064"/>
      <c r="BB386" s="1064"/>
      <c r="BC386" s="1064"/>
      <c r="BD386" s="1064"/>
      <c r="BE386" s="1064"/>
      <c r="BF386" s="1064"/>
      <c r="BG386" s="1064"/>
      <c r="BH386" s="1064"/>
      <c r="BI386" s="1394"/>
      <c r="BJ386" s="1343"/>
      <c r="BK386" s="1343"/>
      <c r="BL386" s="1343"/>
      <c r="BM386" s="1343"/>
      <c r="BN386" s="1063"/>
      <c r="BO386" s="1064"/>
      <c r="BP386" s="1064"/>
      <c r="BQ386" s="1064"/>
      <c r="BR386" s="1064"/>
      <c r="BS386" s="1103"/>
      <c r="BT386" s="1064"/>
      <c r="BU386" s="1064"/>
      <c r="BV386" s="1064"/>
      <c r="BW386" s="1104"/>
      <c r="BX386" s="1103"/>
      <c r="BY386" s="1064"/>
      <c r="BZ386" s="1064"/>
      <c r="CA386" s="1064"/>
      <c r="CB386" s="1104"/>
      <c r="CC386" s="1105"/>
      <c r="CD386" s="1351"/>
      <c r="CE386" s="1352"/>
      <c r="CF386" s="1352"/>
      <c r="CG386" s="1352"/>
      <c r="CH386" s="1414"/>
      <c r="CI386" s="1394"/>
      <c r="CJ386" s="1343"/>
      <c r="CK386" s="1343"/>
      <c r="CL386" s="1343"/>
      <c r="CM386" s="1344"/>
      <c r="CN386" s="1394"/>
      <c r="CO386" s="1343"/>
      <c r="CP386" s="1343"/>
      <c r="CQ386" s="1343"/>
      <c r="CR386" s="1344"/>
      <c r="CS386" s="1394"/>
      <c r="CT386" s="1343"/>
      <c r="CU386" s="1343"/>
      <c r="CV386" s="1343"/>
      <c r="CW386" s="1344"/>
      <c r="CX386" s="1394"/>
      <c r="CY386" s="1343"/>
      <c r="CZ386" s="1343"/>
      <c r="DA386" s="1343"/>
      <c r="DB386" s="1344"/>
      <c r="DC386" s="1343"/>
      <c r="DD386" s="1343"/>
      <c r="DE386" s="1343"/>
      <c r="DF386" s="1343"/>
      <c r="DG386" s="1344"/>
      <c r="DH386" s="1394"/>
      <c r="DI386" s="1343"/>
      <c r="DJ386" s="1343"/>
      <c r="DK386" s="1343"/>
      <c r="DL386" s="1344"/>
      <c r="DM386" s="1775"/>
      <c r="DN386" s="1776"/>
      <c r="DO386" s="1776"/>
      <c r="DP386" s="1777"/>
      <c r="DQ386" s="1776"/>
      <c r="DR386" s="1776"/>
      <c r="DS386" s="1776"/>
      <c r="DT386" s="1777"/>
      <c r="DU386" s="1352"/>
      <c r="DV386" s="1696"/>
      <c r="DW386" s="1778"/>
    </row>
    <row r="387" spans="1:127" s="390" customFormat="1" ht="15.75" customHeight="1">
      <c r="A387" s="1085" t="s">
        <v>993</v>
      </c>
      <c r="B387" s="1045">
        <v>378</v>
      </c>
      <c r="C387" s="1006"/>
      <c r="D387" s="1006"/>
      <c r="E387" s="1006"/>
      <c r="F387" s="1006"/>
      <c r="G387" s="1006"/>
      <c r="H387" s="1006"/>
      <c r="I387" s="1006"/>
      <c r="J387" s="1006"/>
      <c r="K387" s="1006"/>
      <c r="L387" s="1006"/>
      <c r="M387" s="1045"/>
      <c r="N387" s="1006"/>
      <c r="O387" s="1006"/>
      <c r="P387" s="1006"/>
      <c r="Q387" s="1006"/>
      <c r="R387" s="1006"/>
      <c r="S387" s="1006"/>
      <c r="T387" s="1007"/>
      <c r="U387" s="1086" t="s">
        <v>3549</v>
      </c>
      <c r="V387" s="1087" t="s">
        <v>2374</v>
      </c>
      <c r="W387" s="1087" t="s">
        <v>1920</v>
      </c>
      <c r="X387" s="1088" t="s">
        <v>3550</v>
      </c>
      <c r="Y387" s="1089" t="s">
        <v>3551</v>
      </c>
      <c r="Z387" s="1090" t="s">
        <v>3552</v>
      </c>
      <c r="AA387" s="1091" t="s">
        <v>1971</v>
      </c>
      <c r="AB387" s="1092">
        <v>1</v>
      </c>
      <c r="AC387" s="1092" t="s">
        <v>1971</v>
      </c>
      <c r="AD387" s="1092" t="s">
        <v>1971</v>
      </c>
      <c r="AE387" s="1092" t="s">
        <v>1971</v>
      </c>
      <c r="AF387" s="1092" t="s">
        <v>1971</v>
      </c>
      <c r="AG387" s="1092" t="s">
        <v>1971</v>
      </c>
      <c r="AH387" s="1092" t="s">
        <v>1971</v>
      </c>
      <c r="AI387" s="1093">
        <f t="shared" si="5"/>
        <v>1</v>
      </c>
      <c r="AJ387" s="1094" t="s">
        <v>988</v>
      </c>
      <c r="AK387" s="1094" t="s">
        <v>976</v>
      </c>
      <c r="AL387" s="1094" t="s">
        <v>977</v>
      </c>
      <c r="AM387" s="1095" t="s">
        <v>1939</v>
      </c>
      <c r="AN387" s="1006" t="s">
        <v>293</v>
      </c>
      <c r="AO387" s="1006" t="s">
        <v>3553</v>
      </c>
      <c r="AP387" s="1309">
        <v>1</v>
      </c>
      <c r="AQ387" s="1064" t="s">
        <v>966</v>
      </c>
      <c r="AR387" s="1097" t="s">
        <v>1971</v>
      </c>
      <c r="AS387" s="1098"/>
      <c r="AT387" s="1088"/>
      <c r="AU387" s="1088"/>
      <c r="AV387" s="1088"/>
      <c r="AW387" s="1099"/>
      <c r="AX387" s="1100"/>
      <c r="AY387" s="1063"/>
      <c r="AZ387" s="1064"/>
      <c r="BA387" s="1064"/>
      <c r="BB387" s="1064"/>
      <c r="BC387" s="1064"/>
      <c r="BD387" s="1064"/>
      <c r="BE387" s="1064"/>
      <c r="BF387" s="1064"/>
      <c r="BG387" s="1064"/>
      <c r="BH387" s="1064"/>
      <c r="BI387" s="1394"/>
      <c r="BJ387" s="1343"/>
      <c r="BK387" s="1343"/>
      <c r="BL387" s="1343"/>
      <c r="BM387" s="1343"/>
      <c r="BN387" s="1063"/>
      <c r="BO387" s="1064"/>
      <c r="BP387" s="1064"/>
      <c r="BQ387" s="1064"/>
      <c r="BR387" s="1064"/>
      <c r="BS387" s="1103"/>
      <c r="BT387" s="1064"/>
      <c r="BU387" s="1064"/>
      <c r="BV387" s="1064"/>
      <c r="BW387" s="1104"/>
      <c r="BX387" s="1103"/>
      <c r="BY387" s="1064"/>
      <c r="BZ387" s="1064"/>
      <c r="CA387" s="1064"/>
      <c r="CB387" s="1104"/>
      <c r="CC387" s="1105"/>
      <c r="CD387" s="1351"/>
      <c r="CE387" s="1352"/>
      <c r="CF387" s="1352"/>
      <c r="CG387" s="1352"/>
      <c r="CH387" s="1414"/>
      <c r="CI387" s="1394"/>
      <c r="CJ387" s="1343"/>
      <c r="CK387" s="1343"/>
      <c r="CL387" s="1343"/>
      <c r="CM387" s="1344"/>
      <c r="CN387" s="1394"/>
      <c r="CO387" s="1343"/>
      <c r="CP387" s="1343"/>
      <c r="CQ387" s="1343"/>
      <c r="CR387" s="1344"/>
      <c r="CS387" s="1394"/>
      <c r="CT387" s="1343"/>
      <c r="CU387" s="1343"/>
      <c r="CV387" s="1343"/>
      <c r="CW387" s="1344"/>
      <c r="CX387" s="1394"/>
      <c r="CY387" s="1343"/>
      <c r="CZ387" s="1343"/>
      <c r="DA387" s="1343"/>
      <c r="DB387" s="1344"/>
      <c r="DC387" s="1343"/>
      <c r="DD387" s="1343"/>
      <c r="DE387" s="1343"/>
      <c r="DF387" s="1343"/>
      <c r="DG387" s="1344"/>
      <c r="DH387" s="1394"/>
      <c r="DI387" s="1343"/>
      <c r="DJ387" s="1343"/>
      <c r="DK387" s="1343"/>
      <c r="DL387" s="1344"/>
      <c r="DM387" s="1775"/>
      <c r="DN387" s="1776"/>
      <c r="DO387" s="1776"/>
      <c r="DP387" s="1777"/>
      <c r="DQ387" s="1776"/>
      <c r="DR387" s="1776"/>
      <c r="DS387" s="1776"/>
      <c r="DT387" s="1777"/>
      <c r="DU387" s="1352"/>
      <c r="DV387" s="1696"/>
      <c r="DW387" s="1778"/>
    </row>
    <row r="388" spans="1:127" s="390" customFormat="1" ht="15.75" customHeight="1">
      <c r="A388" s="1085" t="s">
        <v>993</v>
      </c>
      <c r="B388" s="1045">
        <v>379</v>
      </c>
      <c r="C388" s="1006"/>
      <c r="D388" s="1006"/>
      <c r="E388" s="1006"/>
      <c r="F388" s="1006"/>
      <c r="G388" s="1006"/>
      <c r="H388" s="1006"/>
      <c r="I388" s="1006"/>
      <c r="J388" s="1006"/>
      <c r="K388" s="1006"/>
      <c r="L388" s="1006"/>
      <c r="M388" s="1045"/>
      <c r="N388" s="1006"/>
      <c r="O388" s="1006"/>
      <c r="P388" s="1006"/>
      <c r="Q388" s="1006"/>
      <c r="R388" s="1006"/>
      <c r="S388" s="1006"/>
      <c r="T388" s="1007"/>
      <c r="U388" s="1086" t="s">
        <v>3554</v>
      </c>
      <c r="V388" s="1087" t="s">
        <v>2374</v>
      </c>
      <c r="W388" s="1087" t="s">
        <v>1936</v>
      </c>
      <c r="X388" s="1088" t="s">
        <v>3555</v>
      </c>
      <c r="Y388" s="1089" t="s">
        <v>3556</v>
      </c>
      <c r="Z388" s="1090" t="s">
        <v>3557</v>
      </c>
      <c r="AA388" s="1091" t="s">
        <v>1971</v>
      </c>
      <c r="AB388" s="1092">
        <v>0.75</v>
      </c>
      <c r="AC388" s="1092" t="s">
        <v>1971</v>
      </c>
      <c r="AD388" s="1092" t="s">
        <v>1971</v>
      </c>
      <c r="AE388" s="1092">
        <v>0.25</v>
      </c>
      <c r="AF388" s="1092" t="s">
        <v>1971</v>
      </c>
      <c r="AG388" s="1092" t="s">
        <v>1971</v>
      </c>
      <c r="AH388" s="1092" t="s">
        <v>1971</v>
      </c>
      <c r="AI388" s="1093">
        <f t="shared" si="5"/>
        <v>1</v>
      </c>
      <c r="AJ388" s="1094" t="s">
        <v>988</v>
      </c>
      <c r="AK388" s="1094" t="s">
        <v>964</v>
      </c>
      <c r="AL388" s="1094" t="s">
        <v>965</v>
      </c>
      <c r="AM388" s="1095" t="s">
        <v>2016</v>
      </c>
      <c r="AN388" s="1006" t="s">
        <v>293</v>
      </c>
      <c r="AO388" s="1006" t="s">
        <v>1061</v>
      </c>
      <c r="AP388" s="1309">
        <v>1</v>
      </c>
      <c r="AQ388" s="1064" t="s">
        <v>966</v>
      </c>
      <c r="AR388" s="1097" t="s">
        <v>1971</v>
      </c>
      <c r="AS388" s="1098"/>
      <c r="AT388" s="1088"/>
      <c r="AU388" s="1088"/>
      <c r="AV388" s="1088"/>
      <c r="AW388" s="1099"/>
      <c r="AX388" s="1100"/>
      <c r="AY388" s="1063"/>
      <c r="AZ388" s="1064"/>
      <c r="BA388" s="1064"/>
      <c r="BB388" s="1064"/>
      <c r="BC388" s="1064"/>
      <c r="BD388" s="1064"/>
      <c r="BE388" s="1064"/>
      <c r="BF388" s="1064"/>
      <c r="BG388" s="1064"/>
      <c r="BH388" s="1064"/>
      <c r="BI388" s="1394"/>
      <c r="BJ388" s="1343"/>
      <c r="BK388" s="1343"/>
      <c r="BL388" s="1343"/>
      <c r="BM388" s="1343"/>
      <c r="BN388" s="1063"/>
      <c r="BO388" s="1064"/>
      <c r="BP388" s="1064"/>
      <c r="BQ388" s="1064"/>
      <c r="BR388" s="1064"/>
      <c r="BS388" s="1103"/>
      <c r="BT388" s="1064"/>
      <c r="BU388" s="1064"/>
      <c r="BV388" s="1064"/>
      <c r="BW388" s="1104"/>
      <c r="BX388" s="1103"/>
      <c r="BY388" s="1064"/>
      <c r="BZ388" s="1064"/>
      <c r="CA388" s="1064"/>
      <c r="CB388" s="1104"/>
      <c r="CC388" s="1105"/>
      <c r="CD388" s="1351"/>
      <c r="CE388" s="1352"/>
      <c r="CF388" s="1352"/>
      <c r="CG388" s="1352"/>
      <c r="CH388" s="1414"/>
      <c r="CI388" s="1394"/>
      <c r="CJ388" s="1343"/>
      <c r="CK388" s="1343"/>
      <c r="CL388" s="1343"/>
      <c r="CM388" s="1344"/>
      <c r="CN388" s="1394"/>
      <c r="CO388" s="1343"/>
      <c r="CP388" s="1343"/>
      <c r="CQ388" s="1343"/>
      <c r="CR388" s="1344"/>
      <c r="CS388" s="1394"/>
      <c r="CT388" s="1343"/>
      <c r="CU388" s="1343"/>
      <c r="CV388" s="1343"/>
      <c r="CW388" s="1344"/>
      <c r="CX388" s="1394"/>
      <c r="CY388" s="1343"/>
      <c r="CZ388" s="1343"/>
      <c r="DA388" s="1343"/>
      <c r="DB388" s="1344"/>
      <c r="DC388" s="1343"/>
      <c r="DD388" s="1343"/>
      <c r="DE388" s="1343"/>
      <c r="DF388" s="1343"/>
      <c r="DG388" s="1344"/>
      <c r="DH388" s="1394"/>
      <c r="DI388" s="1343"/>
      <c r="DJ388" s="1343"/>
      <c r="DK388" s="1343"/>
      <c r="DL388" s="1344"/>
      <c r="DM388" s="1775"/>
      <c r="DN388" s="1776"/>
      <c r="DO388" s="1776"/>
      <c r="DP388" s="1777"/>
      <c r="DQ388" s="1776"/>
      <c r="DR388" s="1776"/>
      <c r="DS388" s="1776"/>
      <c r="DT388" s="1777"/>
      <c r="DU388" s="1352"/>
      <c r="DV388" s="1696"/>
      <c r="DW388" s="1778"/>
    </row>
    <row r="389" spans="1:127" s="390" customFormat="1" ht="15.75" customHeight="1">
      <c r="A389" s="1085" t="s">
        <v>993</v>
      </c>
      <c r="B389" s="1045">
        <v>380</v>
      </c>
      <c r="C389" s="1006"/>
      <c r="D389" s="1006" t="s">
        <v>2127</v>
      </c>
      <c r="E389" s="1006"/>
      <c r="F389" s="1006"/>
      <c r="G389" s="1006"/>
      <c r="H389" s="1006"/>
      <c r="I389" s="1006"/>
      <c r="J389" s="1006"/>
      <c r="K389" s="1006"/>
      <c r="L389" s="1006"/>
      <c r="M389" s="1045"/>
      <c r="N389" s="1006"/>
      <c r="O389" s="1006"/>
      <c r="P389" s="1006"/>
      <c r="Q389" s="1006"/>
      <c r="R389" s="1006"/>
      <c r="S389" s="1006"/>
      <c r="T389" s="1007"/>
      <c r="U389" s="1086" t="s">
        <v>3558</v>
      </c>
      <c r="V389" s="1087" t="s">
        <v>2374</v>
      </c>
      <c r="W389" s="1087" t="s">
        <v>1936</v>
      </c>
      <c r="X389" s="1088" t="s">
        <v>3559</v>
      </c>
      <c r="Y389" s="1089" t="s">
        <v>3560</v>
      </c>
      <c r="Z389" s="1090" t="s">
        <v>3561</v>
      </c>
      <c r="AA389" s="1091">
        <v>1</v>
      </c>
      <c r="AB389" s="1092" t="s">
        <v>1971</v>
      </c>
      <c r="AC389" s="1092" t="s">
        <v>1971</v>
      </c>
      <c r="AD389" s="1092" t="s">
        <v>1971</v>
      </c>
      <c r="AE389" s="1092" t="s">
        <v>1971</v>
      </c>
      <c r="AF389" s="1092" t="s">
        <v>1971</v>
      </c>
      <c r="AG389" s="1092" t="s">
        <v>1971</v>
      </c>
      <c r="AH389" s="1092" t="s">
        <v>1971</v>
      </c>
      <c r="AI389" s="1093">
        <f t="shared" si="5"/>
        <v>1</v>
      </c>
      <c r="AJ389" s="1094" t="s">
        <v>984</v>
      </c>
      <c r="AK389" s="1094" t="s">
        <v>976</v>
      </c>
      <c r="AL389" s="1094" t="s">
        <v>977</v>
      </c>
      <c r="AM389" s="1095" t="s">
        <v>2536</v>
      </c>
      <c r="AN389" s="1006" t="s">
        <v>991</v>
      </c>
      <c r="AO389" s="1006" t="s">
        <v>2297</v>
      </c>
      <c r="AP389" s="1309">
        <v>1</v>
      </c>
      <c r="AQ389" s="1064" t="s">
        <v>966</v>
      </c>
      <c r="AR389" s="1097" t="s">
        <v>1971</v>
      </c>
      <c r="AS389" s="1098"/>
      <c r="AT389" s="1088"/>
      <c r="AU389" s="1088"/>
      <c r="AV389" s="1088"/>
      <c r="AW389" s="1099"/>
      <c r="AX389" s="1100"/>
      <c r="AY389" s="1063"/>
      <c r="AZ389" s="1064"/>
      <c r="BA389" s="1064"/>
      <c r="BB389" s="1064"/>
      <c r="BC389" s="1064"/>
      <c r="BD389" s="1064"/>
      <c r="BE389" s="1064"/>
      <c r="BF389" s="1064"/>
      <c r="BG389" s="1064"/>
      <c r="BH389" s="1064"/>
      <c r="BI389" s="1394"/>
      <c r="BJ389" s="1343"/>
      <c r="BK389" s="1343"/>
      <c r="BL389" s="1343"/>
      <c r="BM389" s="1343"/>
      <c r="BN389" s="1063"/>
      <c r="BO389" s="1064"/>
      <c r="BP389" s="1064"/>
      <c r="BQ389" s="1064"/>
      <c r="BR389" s="1064"/>
      <c r="BS389" s="1103"/>
      <c r="BT389" s="1064"/>
      <c r="BU389" s="1064"/>
      <c r="BV389" s="1064"/>
      <c r="BW389" s="1104"/>
      <c r="BX389" s="1103"/>
      <c r="BY389" s="1064"/>
      <c r="BZ389" s="1064"/>
      <c r="CA389" s="1064"/>
      <c r="CB389" s="1104"/>
      <c r="CC389" s="1105"/>
      <c r="CD389" s="1351"/>
      <c r="CE389" s="1352"/>
      <c r="CF389" s="1352"/>
      <c r="CG389" s="1352"/>
      <c r="CH389" s="1414"/>
      <c r="CI389" s="1394"/>
      <c r="CJ389" s="1343"/>
      <c r="CK389" s="1343"/>
      <c r="CL389" s="1343"/>
      <c r="CM389" s="1344"/>
      <c r="CN389" s="1394"/>
      <c r="CO389" s="1343"/>
      <c r="CP389" s="1343"/>
      <c r="CQ389" s="1343"/>
      <c r="CR389" s="1344"/>
      <c r="CS389" s="1394"/>
      <c r="CT389" s="1343"/>
      <c r="CU389" s="1343"/>
      <c r="CV389" s="1343"/>
      <c r="CW389" s="1344"/>
      <c r="CX389" s="1394"/>
      <c r="CY389" s="1343"/>
      <c r="CZ389" s="1343"/>
      <c r="DA389" s="1343"/>
      <c r="DB389" s="1344"/>
      <c r="DC389" s="1343"/>
      <c r="DD389" s="1343"/>
      <c r="DE389" s="1343"/>
      <c r="DF389" s="1343"/>
      <c r="DG389" s="1344"/>
      <c r="DH389" s="1394"/>
      <c r="DI389" s="1343"/>
      <c r="DJ389" s="1343"/>
      <c r="DK389" s="1343"/>
      <c r="DL389" s="1344"/>
      <c r="DM389" s="1775"/>
      <c r="DN389" s="1776"/>
      <c r="DO389" s="1776"/>
      <c r="DP389" s="1777"/>
      <c r="DQ389" s="1776"/>
      <c r="DR389" s="1776"/>
      <c r="DS389" s="1776"/>
      <c r="DT389" s="1777"/>
      <c r="DU389" s="1352"/>
      <c r="DV389" s="1696"/>
      <c r="DW389" s="1778"/>
    </row>
    <row r="390" spans="1:127" s="390" customFormat="1" ht="15.75" customHeight="1">
      <c r="A390" s="1085" t="s">
        <v>993</v>
      </c>
      <c r="B390" s="1045">
        <v>381</v>
      </c>
      <c r="C390" s="1006"/>
      <c r="D390" s="1006"/>
      <c r="E390" s="1006"/>
      <c r="F390" s="1006"/>
      <c r="G390" s="1006"/>
      <c r="H390" s="1006"/>
      <c r="I390" s="1006"/>
      <c r="J390" s="1006"/>
      <c r="K390" s="1006"/>
      <c r="L390" s="1006"/>
      <c r="M390" s="1045"/>
      <c r="N390" s="1006"/>
      <c r="O390" s="1006"/>
      <c r="P390" s="1006"/>
      <c r="Q390" s="1006"/>
      <c r="R390" s="1006"/>
      <c r="S390" s="1006"/>
      <c r="T390" s="1007"/>
      <c r="U390" s="1086" t="s">
        <v>3562</v>
      </c>
      <c r="V390" s="1087" t="s">
        <v>2374</v>
      </c>
      <c r="W390" s="1087" t="s">
        <v>1936</v>
      </c>
      <c r="X390" s="1088" t="s">
        <v>3563</v>
      </c>
      <c r="Y390" s="1089" t="s">
        <v>3564</v>
      </c>
      <c r="Z390" s="1090" t="s">
        <v>3565</v>
      </c>
      <c r="AA390" s="1091">
        <v>1</v>
      </c>
      <c r="AB390" s="1092" t="s">
        <v>1971</v>
      </c>
      <c r="AC390" s="1092" t="s">
        <v>1971</v>
      </c>
      <c r="AD390" s="1092" t="s">
        <v>1971</v>
      </c>
      <c r="AE390" s="1092" t="s">
        <v>1971</v>
      </c>
      <c r="AF390" s="1092" t="s">
        <v>1971</v>
      </c>
      <c r="AG390" s="1092" t="s">
        <v>1971</v>
      </c>
      <c r="AH390" s="1092" t="s">
        <v>1971</v>
      </c>
      <c r="AI390" s="1093">
        <f t="shared" si="5"/>
        <v>1</v>
      </c>
      <c r="AJ390" s="1094" t="s">
        <v>988</v>
      </c>
      <c r="AK390" s="1094" t="s">
        <v>964</v>
      </c>
      <c r="AL390" s="1094" t="s">
        <v>965</v>
      </c>
      <c r="AM390" s="1095" t="s">
        <v>1990</v>
      </c>
      <c r="AN390" s="1006" t="s">
        <v>991</v>
      </c>
      <c r="AO390" s="1006" t="s">
        <v>3566</v>
      </c>
      <c r="AP390" s="1309">
        <v>0</v>
      </c>
      <c r="AQ390" s="1064" t="s">
        <v>966</v>
      </c>
      <c r="AR390" s="1097" t="s">
        <v>1971</v>
      </c>
      <c r="AS390" s="1098"/>
      <c r="AT390" s="1088"/>
      <c r="AU390" s="1088"/>
      <c r="AV390" s="1088"/>
      <c r="AW390" s="1099"/>
      <c r="AX390" s="1100"/>
      <c r="AY390" s="1063"/>
      <c r="AZ390" s="1064"/>
      <c r="BA390" s="1064"/>
      <c r="BB390" s="1064"/>
      <c r="BC390" s="1064"/>
      <c r="BD390" s="1064"/>
      <c r="BE390" s="1064"/>
      <c r="BF390" s="1064"/>
      <c r="BG390" s="1064"/>
      <c r="BH390" s="1064"/>
      <c r="BI390" s="1394"/>
      <c r="BJ390" s="1343"/>
      <c r="BK390" s="1343"/>
      <c r="BL390" s="1343"/>
      <c r="BM390" s="1343"/>
      <c r="BN390" s="1063"/>
      <c r="BO390" s="1064"/>
      <c r="BP390" s="1064"/>
      <c r="BQ390" s="1064"/>
      <c r="BR390" s="1064"/>
      <c r="BS390" s="1103"/>
      <c r="BT390" s="1064"/>
      <c r="BU390" s="1064"/>
      <c r="BV390" s="1064"/>
      <c r="BW390" s="1104"/>
      <c r="BX390" s="1103"/>
      <c r="BY390" s="1064"/>
      <c r="BZ390" s="1064"/>
      <c r="CA390" s="1064"/>
      <c r="CB390" s="1104"/>
      <c r="CC390" s="1105"/>
      <c r="CD390" s="1351"/>
      <c r="CE390" s="1352"/>
      <c r="CF390" s="1352"/>
      <c r="CG390" s="1352"/>
      <c r="CH390" s="1414"/>
      <c r="CI390" s="1394"/>
      <c r="CJ390" s="1343"/>
      <c r="CK390" s="1343"/>
      <c r="CL390" s="1343"/>
      <c r="CM390" s="1344"/>
      <c r="CN390" s="1394"/>
      <c r="CO390" s="1343"/>
      <c r="CP390" s="1343"/>
      <c r="CQ390" s="1343"/>
      <c r="CR390" s="1344"/>
      <c r="CS390" s="1394"/>
      <c r="CT390" s="1343"/>
      <c r="CU390" s="1343"/>
      <c r="CV390" s="1343"/>
      <c r="CW390" s="1344"/>
      <c r="CX390" s="1394"/>
      <c r="CY390" s="1343"/>
      <c r="CZ390" s="1343"/>
      <c r="DA390" s="1343"/>
      <c r="DB390" s="1344"/>
      <c r="DC390" s="1343"/>
      <c r="DD390" s="1343"/>
      <c r="DE390" s="1343"/>
      <c r="DF390" s="1343"/>
      <c r="DG390" s="1344"/>
      <c r="DH390" s="1394"/>
      <c r="DI390" s="1343"/>
      <c r="DJ390" s="1343"/>
      <c r="DK390" s="1343"/>
      <c r="DL390" s="1344"/>
      <c r="DM390" s="1775"/>
      <c r="DN390" s="1776"/>
      <c r="DO390" s="1776"/>
      <c r="DP390" s="1777"/>
      <c r="DQ390" s="1776"/>
      <c r="DR390" s="1776"/>
      <c r="DS390" s="1776"/>
      <c r="DT390" s="1777"/>
      <c r="DU390" s="1352"/>
      <c r="DV390" s="1696"/>
      <c r="DW390" s="1778"/>
    </row>
    <row r="391" spans="1:127" s="390" customFormat="1" ht="15.75" customHeight="1">
      <c r="A391" s="1085" t="s">
        <v>993</v>
      </c>
      <c r="B391" s="1045">
        <v>382</v>
      </c>
      <c r="C391" s="1006"/>
      <c r="D391" s="1006"/>
      <c r="E391" s="1006"/>
      <c r="F391" s="1006"/>
      <c r="G391" s="1006"/>
      <c r="H391" s="1006"/>
      <c r="I391" s="1006"/>
      <c r="J391" s="1006"/>
      <c r="K391" s="1006"/>
      <c r="L391" s="1006"/>
      <c r="M391" s="1045"/>
      <c r="N391" s="1006"/>
      <c r="O391" s="1006"/>
      <c r="P391" s="1006"/>
      <c r="Q391" s="1006"/>
      <c r="R391" s="1006"/>
      <c r="S391" s="1006"/>
      <c r="T391" s="1007"/>
      <c r="U391" s="1086" t="s">
        <v>3567</v>
      </c>
      <c r="V391" s="1087" t="s">
        <v>2358</v>
      </c>
      <c r="W391" s="1087" t="s">
        <v>1936</v>
      </c>
      <c r="X391" s="1088" t="s">
        <v>3568</v>
      </c>
      <c r="Y391" s="1089" t="s">
        <v>148</v>
      </c>
      <c r="Z391" s="1090" t="s">
        <v>2360</v>
      </c>
      <c r="AA391" s="1091">
        <v>0.5</v>
      </c>
      <c r="AB391" s="1092">
        <v>0.5</v>
      </c>
      <c r="AC391" s="1092" t="s">
        <v>1971</v>
      </c>
      <c r="AD391" s="1092" t="s">
        <v>1971</v>
      </c>
      <c r="AE391" s="1092" t="s">
        <v>1971</v>
      </c>
      <c r="AF391" s="1092" t="s">
        <v>1971</v>
      </c>
      <c r="AG391" s="1092" t="s">
        <v>1971</v>
      </c>
      <c r="AH391" s="1092" t="s">
        <v>1971</v>
      </c>
      <c r="AI391" s="1093">
        <f t="shared" si="5"/>
        <v>1</v>
      </c>
      <c r="AJ391" s="1094" t="s">
        <v>984</v>
      </c>
      <c r="AK391" s="1094" t="s">
        <v>964</v>
      </c>
      <c r="AL391" s="1094" t="s">
        <v>965</v>
      </c>
      <c r="AM391" s="1095" t="s">
        <v>1955</v>
      </c>
      <c r="AN391" s="1006" t="s">
        <v>2204</v>
      </c>
      <c r="AO391" s="1006" t="s">
        <v>4787</v>
      </c>
      <c r="AP391" s="1296">
        <v>2</v>
      </c>
      <c r="AQ391" s="1064" t="s">
        <v>978</v>
      </c>
      <c r="AR391" s="1097" t="s">
        <v>148</v>
      </c>
      <c r="AS391" s="1098"/>
      <c r="AT391" s="1088"/>
      <c r="AU391" s="1088"/>
      <c r="AV391" s="1088"/>
      <c r="AW391" s="1099"/>
      <c r="AX391" s="1100"/>
      <c r="AY391" s="1063"/>
      <c r="AZ391" s="1064"/>
      <c r="BA391" s="1064"/>
      <c r="BB391" s="1064"/>
      <c r="BC391" s="1064"/>
      <c r="BD391" s="1064"/>
      <c r="BE391" s="1064"/>
      <c r="BF391" s="1064"/>
      <c r="BG391" s="1114"/>
      <c r="BH391" s="1114"/>
      <c r="BI391" s="1115">
        <v>0</v>
      </c>
      <c r="BJ391" s="1114">
        <v>0</v>
      </c>
      <c r="BK391" s="1114">
        <v>0</v>
      </c>
      <c r="BL391" s="1114">
        <v>0</v>
      </c>
      <c r="BM391" s="1114">
        <v>0</v>
      </c>
      <c r="BN391" s="1063"/>
      <c r="BO391" s="1064"/>
      <c r="BP391" s="1064"/>
      <c r="BQ391" s="1064"/>
      <c r="BR391" s="1064"/>
      <c r="BS391" s="1103"/>
      <c r="BT391" s="1064"/>
      <c r="BU391" s="1064"/>
      <c r="BV391" s="1064"/>
      <c r="BW391" s="1104"/>
      <c r="BX391" s="1103"/>
      <c r="BY391" s="1064"/>
      <c r="BZ391" s="1064"/>
      <c r="CA391" s="1064"/>
      <c r="CB391" s="1104"/>
      <c r="CC391" s="1105"/>
      <c r="CD391" s="1106" t="s">
        <v>961</v>
      </c>
      <c r="CE391" s="1107" t="s">
        <v>961</v>
      </c>
      <c r="CF391" s="1107" t="s">
        <v>961</v>
      </c>
      <c r="CG391" s="1107" t="s">
        <v>961</v>
      </c>
      <c r="CH391" s="1108" t="s">
        <v>961</v>
      </c>
      <c r="CI391" s="1063" t="s">
        <v>1971</v>
      </c>
      <c r="CJ391" s="1064" t="s">
        <v>1971</v>
      </c>
      <c r="CK391" s="1064" t="s">
        <v>1971</v>
      </c>
      <c r="CL391" s="1064" t="s">
        <v>1971</v>
      </c>
      <c r="CM391" s="1105" t="s">
        <v>1971</v>
      </c>
      <c r="CN391" s="1063">
        <v>9.5</v>
      </c>
      <c r="CO391" s="1064">
        <v>9.5</v>
      </c>
      <c r="CP391" s="1064">
        <v>9.5</v>
      </c>
      <c r="CQ391" s="1064">
        <v>9.5</v>
      </c>
      <c r="CR391" s="1105">
        <v>9.5</v>
      </c>
      <c r="CS391" s="1063">
        <v>2</v>
      </c>
      <c r="CT391" s="1064">
        <v>2</v>
      </c>
      <c r="CU391" s="1064">
        <v>2</v>
      </c>
      <c r="CV391" s="1064">
        <v>2</v>
      </c>
      <c r="CW391" s="1105">
        <v>2</v>
      </c>
      <c r="CX391" s="1063" t="s">
        <v>1971</v>
      </c>
      <c r="CY391" s="1064" t="s">
        <v>1971</v>
      </c>
      <c r="CZ391" s="1064" t="s">
        <v>1971</v>
      </c>
      <c r="DA391" s="1064" t="s">
        <v>1971</v>
      </c>
      <c r="DB391" s="1105" t="s">
        <v>1971</v>
      </c>
      <c r="DC391" s="1064" t="s">
        <v>1971</v>
      </c>
      <c r="DD391" s="1064" t="s">
        <v>1971</v>
      </c>
      <c r="DE391" s="1064" t="s">
        <v>1971</v>
      </c>
      <c r="DF391" s="1064" t="s">
        <v>1971</v>
      </c>
      <c r="DG391" s="1105" t="s">
        <v>1971</v>
      </c>
      <c r="DH391" s="1063" t="s">
        <v>1971</v>
      </c>
      <c r="DI391" s="1064" t="s">
        <v>1971</v>
      </c>
      <c r="DJ391" s="1064" t="s">
        <v>1971</v>
      </c>
      <c r="DK391" s="1064" t="s">
        <v>1971</v>
      </c>
      <c r="DL391" s="1105" t="s">
        <v>1971</v>
      </c>
      <c r="DM391" s="1109">
        <v>-1.9610000000000001</v>
      </c>
      <c r="DN391" s="1110" t="s">
        <v>1971</v>
      </c>
      <c r="DO391" s="1110" t="s">
        <v>1971</v>
      </c>
      <c r="DP391" s="1111" t="s">
        <v>1971</v>
      </c>
      <c r="DQ391" s="1110">
        <v>0</v>
      </c>
      <c r="DR391" s="1110" t="s">
        <v>1971</v>
      </c>
      <c r="DS391" s="1110" t="s">
        <v>1971</v>
      </c>
      <c r="DT391" s="1111" t="s">
        <v>1971</v>
      </c>
      <c r="DU391" s="1107" t="s">
        <v>1971</v>
      </c>
      <c r="DV391" s="1112">
        <v>1</v>
      </c>
      <c r="DW391" s="1113" t="s">
        <v>1971</v>
      </c>
    </row>
    <row r="392" spans="1:127" s="390" customFormat="1" ht="15.75" customHeight="1">
      <c r="A392" s="1085" t="s">
        <v>993</v>
      </c>
      <c r="B392" s="1045">
        <v>383</v>
      </c>
      <c r="C392" s="1006"/>
      <c r="D392" s="1006"/>
      <c r="E392" s="1006"/>
      <c r="F392" s="1006"/>
      <c r="G392" s="1006"/>
      <c r="H392" s="1006"/>
      <c r="I392" s="1006"/>
      <c r="J392" s="1006"/>
      <c r="K392" s="1006"/>
      <c r="L392" s="1006"/>
      <c r="M392" s="1045"/>
      <c r="N392" s="1006"/>
      <c r="O392" s="1006"/>
      <c r="P392" s="1006"/>
      <c r="Q392" s="1006"/>
      <c r="R392" s="1006"/>
      <c r="S392" s="1006"/>
      <c r="T392" s="1007"/>
      <c r="U392" s="1086" t="s">
        <v>3569</v>
      </c>
      <c r="V392" s="1087" t="s">
        <v>2358</v>
      </c>
      <c r="W392" s="1087" t="s">
        <v>1927</v>
      </c>
      <c r="X392" s="1088" t="s">
        <v>3570</v>
      </c>
      <c r="Y392" s="1089" t="s">
        <v>3571</v>
      </c>
      <c r="Z392" s="1090" t="s">
        <v>3572</v>
      </c>
      <c r="AA392" s="1091">
        <v>0.25</v>
      </c>
      <c r="AB392" s="1092">
        <v>0.75</v>
      </c>
      <c r="AC392" s="1092" t="s">
        <v>1971</v>
      </c>
      <c r="AD392" s="1092" t="s">
        <v>1971</v>
      </c>
      <c r="AE392" s="1092" t="s">
        <v>1971</v>
      </c>
      <c r="AF392" s="1092" t="s">
        <v>1971</v>
      </c>
      <c r="AG392" s="1092" t="s">
        <v>1971</v>
      </c>
      <c r="AH392" s="1092" t="s">
        <v>1971</v>
      </c>
      <c r="AI392" s="1093">
        <f t="shared" si="5"/>
        <v>1</v>
      </c>
      <c r="AJ392" s="1094" t="s">
        <v>988</v>
      </c>
      <c r="AK392" s="1094" t="s">
        <v>964</v>
      </c>
      <c r="AL392" s="1094" t="s">
        <v>965</v>
      </c>
      <c r="AM392" s="1095" t="s">
        <v>2178</v>
      </c>
      <c r="AN392" s="1006" t="s">
        <v>410</v>
      </c>
      <c r="AO392" s="1006" t="s">
        <v>4790</v>
      </c>
      <c r="AP392" s="1309">
        <v>0</v>
      </c>
      <c r="AQ392" s="1064" t="s">
        <v>978</v>
      </c>
      <c r="AR392" s="1097"/>
      <c r="AS392" s="1098"/>
      <c r="AT392" s="1088"/>
      <c r="AU392" s="1088"/>
      <c r="AV392" s="1088"/>
      <c r="AW392" s="1099"/>
      <c r="AX392" s="1100"/>
      <c r="AY392" s="1063"/>
      <c r="AZ392" s="1064"/>
      <c r="BA392" s="1064"/>
      <c r="BB392" s="1064"/>
      <c r="BC392" s="1064"/>
      <c r="BD392" s="1064"/>
      <c r="BE392" s="1064"/>
      <c r="BF392" s="1064"/>
      <c r="BG392" s="1064"/>
      <c r="BH392" s="1064"/>
      <c r="BI392" s="1394"/>
      <c r="BJ392" s="1343"/>
      <c r="BK392" s="1343"/>
      <c r="BL392" s="1343"/>
      <c r="BM392" s="1343"/>
      <c r="BN392" s="1063"/>
      <c r="BO392" s="1064"/>
      <c r="BP392" s="1064"/>
      <c r="BQ392" s="1064"/>
      <c r="BR392" s="1064"/>
      <c r="BS392" s="1103"/>
      <c r="BT392" s="1064"/>
      <c r="BU392" s="1064"/>
      <c r="BV392" s="1064"/>
      <c r="BW392" s="1104"/>
      <c r="BX392" s="1103"/>
      <c r="BY392" s="1064"/>
      <c r="BZ392" s="1064"/>
      <c r="CA392" s="1064"/>
      <c r="CB392" s="1104"/>
      <c r="CC392" s="1105"/>
      <c r="CD392" s="1351"/>
      <c r="CE392" s="1352"/>
      <c r="CF392" s="1352"/>
      <c r="CG392" s="1352"/>
      <c r="CH392" s="1414"/>
      <c r="CI392" s="1394"/>
      <c r="CJ392" s="1343"/>
      <c r="CK392" s="1343"/>
      <c r="CL392" s="1343"/>
      <c r="CM392" s="1344"/>
      <c r="CN392" s="1394"/>
      <c r="CO392" s="1343"/>
      <c r="CP392" s="1343"/>
      <c r="CQ392" s="1343"/>
      <c r="CR392" s="1344"/>
      <c r="CS392" s="1394"/>
      <c r="CT392" s="1343"/>
      <c r="CU392" s="1343"/>
      <c r="CV392" s="1343"/>
      <c r="CW392" s="1344"/>
      <c r="CX392" s="1394"/>
      <c r="CY392" s="1343"/>
      <c r="CZ392" s="1343"/>
      <c r="DA392" s="1343"/>
      <c r="DB392" s="1344"/>
      <c r="DC392" s="1343"/>
      <c r="DD392" s="1343"/>
      <c r="DE392" s="1343"/>
      <c r="DF392" s="1343"/>
      <c r="DG392" s="1344"/>
      <c r="DH392" s="1394"/>
      <c r="DI392" s="1343"/>
      <c r="DJ392" s="1343"/>
      <c r="DK392" s="1343"/>
      <c r="DL392" s="1344"/>
      <c r="DM392" s="1775"/>
      <c r="DN392" s="1776"/>
      <c r="DO392" s="1776"/>
      <c r="DP392" s="1777"/>
      <c r="DQ392" s="1776"/>
      <c r="DR392" s="1776"/>
      <c r="DS392" s="1776"/>
      <c r="DT392" s="1777"/>
      <c r="DU392" s="1352"/>
      <c r="DV392" s="1696"/>
      <c r="DW392" s="1778"/>
    </row>
    <row r="393" spans="1:127" s="390" customFormat="1" ht="15.75" customHeight="1">
      <c r="A393" s="1085" t="s">
        <v>993</v>
      </c>
      <c r="B393" s="1045">
        <v>384</v>
      </c>
      <c r="C393" s="1006"/>
      <c r="D393" s="1006"/>
      <c r="E393" s="1006"/>
      <c r="F393" s="1006"/>
      <c r="G393" s="1006"/>
      <c r="H393" s="1006"/>
      <c r="I393" s="1006"/>
      <c r="J393" s="1006"/>
      <c r="K393" s="1006"/>
      <c r="L393" s="1006"/>
      <c r="M393" s="1045"/>
      <c r="N393" s="1006"/>
      <c r="O393" s="1006"/>
      <c r="P393" s="1006"/>
      <c r="Q393" s="1006"/>
      <c r="R393" s="1006"/>
      <c r="S393" s="1006"/>
      <c r="T393" s="1007"/>
      <c r="U393" s="1086" t="s">
        <v>3574</v>
      </c>
      <c r="V393" s="1087" t="s">
        <v>2358</v>
      </c>
      <c r="W393" s="1087" t="s">
        <v>1920</v>
      </c>
      <c r="X393" s="1088" t="s">
        <v>3575</v>
      </c>
      <c r="Y393" s="1089" t="s">
        <v>3576</v>
      </c>
      <c r="Z393" s="1090" t="s">
        <v>3577</v>
      </c>
      <c r="AA393" s="1091" t="s">
        <v>1971</v>
      </c>
      <c r="AB393" s="1092">
        <v>1</v>
      </c>
      <c r="AC393" s="1092" t="s">
        <v>1971</v>
      </c>
      <c r="AD393" s="1092" t="s">
        <v>1971</v>
      </c>
      <c r="AE393" s="1092" t="s">
        <v>1971</v>
      </c>
      <c r="AF393" s="1092" t="s">
        <v>1971</v>
      </c>
      <c r="AG393" s="1092" t="s">
        <v>1971</v>
      </c>
      <c r="AH393" s="1092" t="s">
        <v>1971</v>
      </c>
      <c r="AI393" s="1093">
        <f t="shared" si="5"/>
        <v>1</v>
      </c>
      <c r="AJ393" s="1094" t="s">
        <v>988</v>
      </c>
      <c r="AK393" s="1094" t="s">
        <v>964</v>
      </c>
      <c r="AL393" s="1094" t="s">
        <v>977</v>
      </c>
      <c r="AM393" s="1095" t="s">
        <v>1996</v>
      </c>
      <c r="AN393" s="1006" t="s">
        <v>991</v>
      </c>
      <c r="AO393" s="1006" t="s">
        <v>3578</v>
      </c>
      <c r="AP393" s="1309">
        <v>0</v>
      </c>
      <c r="AQ393" s="1064" t="s">
        <v>966</v>
      </c>
      <c r="AR393" s="1097" t="s">
        <v>1971</v>
      </c>
      <c r="AS393" s="1098"/>
      <c r="AT393" s="1088"/>
      <c r="AU393" s="1088"/>
      <c r="AV393" s="1088"/>
      <c r="AW393" s="1099"/>
      <c r="AX393" s="1100"/>
      <c r="AY393" s="1063"/>
      <c r="AZ393" s="1064"/>
      <c r="BA393" s="1064"/>
      <c r="BB393" s="1064"/>
      <c r="BC393" s="1064"/>
      <c r="BD393" s="1064"/>
      <c r="BE393" s="1064"/>
      <c r="BF393" s="1064"/>
      <c r="BG393" s="1064"/>
      <c r="BH393" s="1064"/>
      <c r="BI393" s="1394"/>
      <c r="BJ393" s="1343"/>
      <c r="BK393" s="1343"/>
      <c r="BL393" s="1343"/>
      <c r="BM393" s="1343"/>
      <c r="BN393" s="1063"/>
      <c r="BO393" s="1064"/>
      <c r="BP393" s="1064"/>
      <c r="BQ393" s="1064"/>
      <c r="BR393" s="1064"/>
      <c r="BS393" s="1103"/>
      <c r="BT393" s="1064"/>
      <c r="BU393" s="1064"/>
      <c r="BV393" s="1064"/>
      <c r="BW393" s="1104"/>
      <c r="BX393" s="1103"/>
      <c r="BY393" s="1064"/>
      <c r="BZ393" s="1064"/>
      <c r="CA393" s="1064"/>
      <c r="CB393" s="1104"/>
      <c r="CC393" s="1105"/>
      <c r="CD393" s="1351"/>
      <c r="CE393" s="1352"/>
      <c r="CF393" s="1352"/>
      <c r="CG393" s="1352"/>
      <c r="CH393" s="1414"/>
      <c r="CI393" s="1394"/>
      <c r="CJ393" s="1343"/>
      <c r="CK393" s="1343"/>
      <c r="CL393" s="1343"/>
      <c r="CM393" s="1344"/>
      <c r="CN393" s="1394"/>
      <c r="CO393" s="1343"/>
      <c r="CP393" s="1343"/>
      <c r="CQ393" s="1343"/>
      <c r="CR393" s="1344"/>
      <c r="CS393" s="1394"/>
      <c r="CT393" s="1343"/>
      <c r="CU393" s="1343"/>
      <c r="CV393" s="1343"/>
      <c r="CW393" s="1344"/>
      <c r="CX393" s="1394"/>
      <c r="CY393" s="1343"/>
      <c r="CZ393" s="1343"/>
      <c r="DA393" s="1343"/>
      <c r="DB393" s="1344"/>
      <c r="DC393" s="1343"/>
      <c r="DD393" s="1343"/>
      <c r="DE393" s="1343"/>
      <c r="DF393" s="1343"/>
      <c r="DG393" s="1344"/>
      <c r="DH393" s="1394"/>
      <c r="DI393" s="1343"/>
      <c r="DJ393" s="1343"/>
      <c r="DK393" s="1343"/>
      <c r="DL393" s="1344"/>
      <c r="DM393" s="1775"/>
      <c r="DN393" s="1776"/>
      <c r="DO393" s="1776"/>
      <c r="DP393" s="1777"/>
      <c r="DQ393" s="1776"/>
      <c r="DR393" s="1776"/>
      <c r="DS393" s="1776"/>
      <c r="DT393" s="1777"/>
      <c r="DU393" s="1352"/>
      <c r="DV393" s="1696"/>
      <c r="DW393" s="1778"/>
    </row>
    <row r="394" spans="1:127" s="390" customFormat="1" ht="15.75" customHeight="1">
      <c r="A394" s="1085" t="s">
        <v>993</v>
      </c>
      <c r="B394" s="1045">
        <v>385</v>
      </c>
      <c r="C394" s="1006"/>
      <c r="D394" s="1006"/>
      <c r="E394" s="1006"/>
      <c r="F394" s="1006"/>
      <c r="G394" s="1006"/>
      <c r="H394" s="1006"/>
      <c r="I394" s="1006"/>
      <c r="J394" s="1006"/>
      <c r="K394" s="1006"/>
      <c r="L394" s="1006"/>
      <c r="M394" s="1045"/>
      <c r="N394" s="1006"/>
      <c r="O394" s="1006"/>
      <c r="P394" s="1006"/>
      <c r="Q394" s="1006"/>
      <c r="R394" s="1006"/>
      <c r="S394" s="1006"/>
      <c r="T394" s="1007"/>
      <c r="U394" s="1086" t="s">
        <v>3579</v>
      </c>
      <c r="V394" s="1087" t="s">
        <v>2358</v>
      </c>
      <c r="W394" s="1087" t="s">
        <v>1936</v>
      </c>
      <c r="X394" s="1088" t="s">
        <v>3580</v>
      </c>
      <c r="Y394" s="1089" t="s">
        <v>3581</v>
      </c>
      <c r="Z394" s="1090" t="s">
        <v>3582</v>
      </c>
      <c r="AA394" s="1091" t="s">
        <v>1971</v>
      </c>
      <c r="AB394" s="1092">
        <v>1</v>
      </c>
      <c r="AC394" s="1092" t="s">
        <v>1971</v>
      </c>
      <c r="AD394" s="1092" t="s">
        <v>1971</v>
      </c>
      <c r="AE394" s="1092" t="s">
        <v>1971</v>
      </c>
      <c r="AF394" s="1092" t="s">
        <v>1971</v>
      </c>
      <c r="AG394" s="1092" t="s">
        <v>1971</v>
      </c>
      <c r="AH394" s="1092" t="s">
        <v>1971</v>
      </c>
      <c r="AI394" s="1093">
        <f t="shared" ref="AI394:AI457" si="6">SUM(AA394:AH394)</f>
        <v>1</v>
      </c>
      <c r="AJ394" s="1094" t="s">
        <v>988</v>
      </c>
      <c r="AK394" s="1094" t="s">
        <v>964</v>
      </c>
      <c r="AL394" s="1094" t="s">
        <v>977</v>
      </c>
      <c r="AM394" s="1095" t="s">
        <v>3206</v>
      </c>
      <c r="AN394" s="1006" t="s">
        <v>991</v>
      </c>
      <c r="AO394" s="1006" t="s">
        <v>3583</v>
      </c>
      <c r="AP394" s="1309">
        <v>0</v>
      </c>
      <c r="AQ394" s="1064" t="s">
        <v>966</v>
      </c>
      <c r="AR394" s="1097" t="s">
        <v>1971</v>
      </c>
      <c r="AS394" s="1098"/>
      <c r="AT394" s="1088"/>
      <c r="AU394" s="1088"/>
      <c r="AV394" s="1088"/>
      <c r="AW394" s="1099"/>
      <c r="AX394" s="1100"/>
      <c r="AY394" s="1063"/>
      <c r="AZ394" s="1064"/>
      <c r="BA394" s="1064"/>
      <c r="BB394" s="1064"/>
      <c r="BC394" s="1064"/>
      <c r="BD394" s="1064"/>
      <c r="BE394" s="1064"/>
      <c r="BF394" s="1064"/>
      <c r="BG394" s="1064"/>
      <c r="BH394" s="1064"/>
      <c r="BI394" s="1394"/>
      <c r="BJ394" s="1343"/>
      <c r="BK394" s="1343"/>
      <c r="BL394" s="1343"/>
      <c r="BM394" s="1343"/>
      <c r="BN394" s="1063"/>
      <c r="BO394" s="1064"/>
      <c r="BP394" s="1064"/>
      <c r="BQ394" s="1064"/>
      <c r="BR394" s="1064"/>
      <c r="BS394" s="1103"/>
      <c r="BT394" s="1064"/>
      <c r="BU394" s="1064"/>
      <c r="BV394" s="1064"/>
      <c r="BW394" s="1104"/>
      <c r="BX394" s="1103"/>
      <c r="BY394" s="1064"/>
      <c r="BZ394" s="1064"/>
      <c r="CA394" s="1064"/>
      <c r="CB394" s="1104"/>
      <c r="CC394" s="1105"/>
      <c r="CD394" s="1351"/>
      <c r="CE394" s="1352"/>
      <c r="CF394" s="1352"/>
      <c r="CG394" s="1352"/>
      <c r="CH394" s="1414"/>
      <c r="CI394" s="1394"/>
      <c r="CJ394" s="1343"/>
      <c r="CK394" s="1343"/>
      <c r="CL394" s="1343"/>
      <c r="CM394" s="1344"/>
      <c r="CN394" s="1394"/>
      <c r="CO394" s="1343"/>
      <c r="CP394" s="1343"/>
      <c r="CQ394" s="1343"/>
      <c r="CR394" s="1344"/>
      <c r="CS394" s="1394"/>
      <c r="CT394" s="1343"/>
      <c r="CU394" s="1343"/>
      <c r="CV394" s="1343"/>
      <c r="CW394" s="1344"/>
      <c r="CX394" s="1394"/>
      <c r="CY394" s="1343"/>
      <c r="CZ394" s="1343"/>
      <c r="DA394" s="1343"/>
      <c r="DB394" s="1344"/>
      <c r="DC394" s="1343"/>
      <c r="DD394" s="1343"/>
      <c r="DE394" s="1343"/>
      <c r="DF394" s="1343"/>
      <c r="DG394" s="1344"/>
      <c r="DH394" s="1394"/>
      <c r="DI394" s="1343"/>
      <c r="DJ394" s="1343"/>
      <c r="DK394" s="1343"/>
      <c r="DL394" s="1344"/>
      <c r="DM394" s="1775"/>
      <c r="DN394" s="1776"/>
      <c r="DO394" s="1776"/>
      <c r="DP394" s="1777"/>
      <c r="DQ394" s="1776"/>
      <c r="DR394" s="1776"/>
      <c r="DS394" s="1776"/>
      <c r="DT394" s="1777"/>
      <c r="DU394" s="1352"/>
      <c r="DV394" s="1696"/>
      <c r="DW394" s="1778"/>
    </row>
    <row r="395" spans="1:127" s="390" customFormat="1" ht="15.75" customHeight="1">
      <c r="A395" s="1085" t="s">
        <v>999</v>
      </c>
      <c r="B395" s="1045">
        <v>386</v>
      </c>
      <c r="C395" s="1006"/>
      <c r="D395" s="1006"/>
      <c r="E395" s="1006"/>
      <c r="F395" s="1006"/>
      <c r="G395" s="1006"/>
      <c r="H395" s="1006"/>
      <c r="I395" s="1006"/>
      <c r="J395" s="1006"/>
      <c r="K395" s="1006"/>
      <c r="L395" s="1006"/>
      <c r="M395" s="1045"/>
      <c r="N395" s="1006"/>
      <c r="O395" s="1006"/>
      <c r="P395" s="1006"/>
      <c r="Q395" s="1006"/>
      <c r="R395" s="1006"/>
      <c r="S395" s="1006"/>
      <c r="T395" s="1007"/>
      <c r="U395" s="1086" t="s">
        <v>3584</v>
      </c>
      <c r="V395" s="1087" t="s">
        <v>3585</v>
      </c>
      <c r="W395" s="1087" t="s">
        <v>1920</v>
      </c>
      <c r="X395" s="1088" t="s">
        <v>3586</v>
      </c>
      <c r="Y395" s="1089" t="s">
        <v>148</v>
      </c>
      <c r="Z395" s="1090" t="s">
        <v>3587</v>
      </c>
      <c r="AA395" s="1091" t="s">
        <v>1971</v>
      </c>
      <c r="AB395" s="1092">
        <v>1</v>
      </c>
      <c r="AC395" s="1092" t="s">
        <v>1971</v>
      </c>
      <c r="AD395" s="1092" t="s">
        <v>1971</v>
      </c>
      <c r="AE395" s="1092" t="s">
        <v>1971</v>
      </c>
      <c r="AF395" s="1092" t="s">
        <v>1971</v>
      </c>
      <c r="AG395" s="1092" t="s">
        <v>1971</v>
      </c>
      <c r="AH395" s="1092" t="s">
        <v>1971</v>
      </c>
      <c r="AI395" s="1093">
        <f t="shared" si="6"/>
        <v>1</v>
      </c>
      <c r="AJ395" s="1094" t="s">
        <v>984</v>
      </c>
      <c r="AK395" s="1094" t="s">
        <v>964</v>
      </c>
      <c r="AL395" s="1094" t="s">
        <v>965</v>
      </c>
      <c r="AM395" s="1095" t="s">
        <v>1955</v>
      </c>
      <c r="AN395" s="1006" t="s">
        <v>2204</v>
      </c>
      <c r="AO395" s="1006" t="s">
        <v>4787</v>
      </c>
      <c r="AP395" s="1296">
        <v>2</v>
      </c>
      <c r="AQ395" s="1064" t="s">
        <v>978</v>
      </c>
      <c r="AR395" s="1097" t="s">
        <v>148</v>
      </c>
      <c r="AS395" s="1098"/>
      <c r="AT395" s="1088"/>
      <c r="AU395" s="1088"/>
      <c r="AV395" s="1088"/>
      <c r="AW395" s="1099"/>
      <c r="AX395" s="1100"/>
      <c r="AY395" s="1063"/>
      <c r="AZ395" s="1064"/>
      <c r="BA395" s="1064"/>
      <c r="BB395" s="1064"/>
      <c r="BC395" s="1064"/>
      <c r="BD395" s="1064"/>
      <c r="BE395" s="1064"/>
      <c r="BF395" s="1064"/>
      <c r="BG395" s="1114"/>
      <c r="BH395" s="1114"/>
      <c r="BI395" s="1115">
        <v>0</v>
      </c>
      <c r="BJ395" s="1114">
        <v>0</v>
      </c>
      <c r="BK395" s="1114">
        <v>0</v>
      </c>
      <c r="BL395" s="1114">
        <v>0</v>
      </c>
      <c r="BM395" s="1114">
        <v>0</v>
      </c>
      <c r="BN395" s="1063"/>
      <c r="BO395" s="1064"/>
      <c r="BP395" s="1064"/>
      <c r="BQ395" s="1064"/>
      <c r="BR395" s="1064"/>
      <c r="BS395" s="1103"/>
      <c r="BT395" s="1064"/>
      <c r="BU395" s="1064"/>
      <c r="BV395" s="1064"/>
      <c r="BW395" s="1104"/>
      <c r="BX395" s="1103"/>
      <c r="BY395" s="1064"/>
      <c r="BZ395" s="1064"/>
      <c r="CA395" s="1064"/>
      <c r="CB395" s="1104"/>
      <c r="CC395" s="1105"/>
      <c r="CD395" s="1106" t="s">
        <v>961</v>
      </c>
      <c r="CE395" s="1107" t="s">
        <v>961</v>
      </c>
      <c r="CF395" s="1107" t="s">
        <v>961</v>
      </c>
      <c r="CG395" s="1107" t="s">
        <v>961</v>
      </c>
      <c r="CH395" s="1108" t="s">
        <v>961</v>
      </c>
      <c r="CI395" s="1063" t="s">
        <v>1971</v>
      </c>
      <c r="CJ395" s="1064" t="s">
        <v>1971</v>
      </c>
      <c r="CK395" s="1064" t="s">
        <v>1971</v>
      </c>
      <c r="CL395" s="1064" t="s">
        <v>1971</v>
      </c>
      <c r="CM395" s="1105" t="s">
        <v>1971</v>
      </c>
      <c r="CN395" s="1063">
        <v>9.5</v>
      </c>
      <c r="CO395" s="1064">
        <v>9.5</v>
      </c>
      <c r="CP395" s="1064">
        <v>9.5</v>
      </c>
      <c r="CQ395" s="1064">
        <v>9.5</v>
      </c>
      <c r="CR395" s="1105">
        <v>9.5</v>
      </c>
      <c r="CS395" s="1063">
        <v>2</v>
      </c>
      <c r="CT395" s="1064">
        <v>2</v>
      </c>
      <c r="CU395" s="1064">
        <v>2</v>
      </c>
      <c r="CV395" s="1064">
        <v>2</v>
      </c>
      <c r="CW395" s="1105">
        <v>2</v>
      </c>
      <c r="CX395" s="1063" t="s">
        <v>1971</v>
      </c>
      <c r="CY395" s="1064" t="s">
        <v>1971</v>
      </c>
      <c r="CZ395" s="1064" t="s">
        <v>1971</v>
      </c>
      <c r="DA395" s="1064" t="s">
        <v>1971</v>
      </c>
      <c r="DB395" s="1105" t="s">
        <v>1971</v>
      </c>
      <c r="DC395" s="1064" t="s">
        <v>1971</v>
      </c>
      <c r="DD395" s="1064" t="s">
        <v>1971</v>
      </c>
      <c r="DE395" s="1064" t="s">
        <v>1971</v>
      </c>
      <c r="DF395" s="1064" t="s">
        <v>1971</v>
      </c>
      <c r="DG395" s="1105" t="s">
        <v>1971</v>
      </c>
      <c r="DH395" s="1063" t="s">
        <v>1971</v>
      </c>
      <c r="DI395" s="1064" t="s">
        <v>1971</v>
      </c>
      <c r="DJ395" s="1064" t="s">
        <v>1971</v>
      </c>
      <c r="DK395" s="1064" t="s">
        <v>1971</v>
      </c>
      <c r="DL395" s="1105" t="s">
        <v>1971</v>
      </c>
      <c r="DM395" s="1109">
        <v>-0.37</v>
      </c>
      <c r="DN395" s="1110" t="s">
        <v>1971</v>
      </c>
      <c r="DO395" s="1110" t="s">
        <v>1971</v>
      </c>
      <c r="DP395" s="1111" t="s">
        <v>1971</v>
      </c>
      <c r="DQ395" s="1110">
        <v>0</v>
      </c>
      <c r="DR395" s="1110" t="s">
        <v>1971</v>
      </c>
      <c r="DS395" s="1110" t="s">
        <v>1971</v>
      </c>
      <c r="DT395" s="1111" t="s">
        <v>1971</v>
      </c>
      <c r="DU395" s="1107" t="s">
        <v>1971</v>
      </c>
      <c r="DV395" s="1112">
        <v>1</v>
      </c>
      <c r="DW395" s="1113" t="s">
        <v>1971</v>
      </c>
    </row>
    <row r="396" spans="1:127" s="390" customFormat="1" ht="15.75" customHeight="1">
      <c r="A396" s="1085" t="s">
        <v>999</v>
      </c>
      <c r="B396" s="1045">
        <v>387</v>
      </c>
      <c r="C396" s="1006"/>
      <c r="D396" s="1006"/>
      <c r="E396" s="1006"/>
      <c r="F396" s="1006"/>
      <c r="G396" s="1006"/>
      <c r="H396" s="1006"/>
      <c r="I396" s="1006"/>
      <c r="J396" s="1006"/>
      <c r="K396" s="1006"/>
      <c r="L396" s="1006"/>
      <c r="M396" s="1045"/>
      <c r="N396" s="1006"/>
      <c r="O396" s="1006"/>
      <c r="P396" s="1006"/>
      <c r="Q396" s="1006"/>
      <c r="R396" s="1006"/>
      <c r="S396" s="1006"/>
      <c r="T396" s="1007"/>
      <c r="U396" s="1086" t="s">
        <v>3588</v>
      </c>
      <c r="V396" s="1087" t="s">
        <v>3585</v>
      </c>
      <c r="W396" s="1087" t="s">
        <v>1920</v>
      </c>
      <c r="X396" s="1088" t="s">
        <v>3589</v>
      </c>
      <c r="Y396" s="1089" t="s">
        <v>154</v>
      </c>
      <c r="Z396" s="1090" t="s">
        <v>3590</v>
      </c>
      <c r="AA396" s="1091" t="s">
        <v>1971</v>
      </c>
      <c r="AB396" s="1092">
        <v>1</v>
      </c>
      <c r="AC396" s="1092" t="s">
        <v>1971</v>
      </c>
      <c r="AD396" s="1092" t="s">
        <v>1971</v>
      </c>
      <c r="AE396" s="1092" t="s">
        <v>1971</v>
      </c>
      <c r="AF396" s="1092" t="s">
        <v>1971</v>
      </c>
      <c r="AG396" s="1092" t="s">
        <v>1971</v>
      </c>
      <c r="AH396" s="1092" t="s">
        <v>1971</v>
      </c>
      <c r="AI396" s="1093">
        <f t="shared" si="6"/>
        <v>1</v>
      </c>
      <c r="AJ396" s="1094" t="s">
        <v>988</v>
      </c>
      <c r="AK396" s="1094" t="s">
        <v>964</v>
      </c>
      <c r="AL396" s="1094" t="s">
        <v>965</v>
      </c>
      <c r="AM396" s="1095" t="s">
        <v>1923</v>
      </c>
      <c r="AN396" s="1006" t="s">
        <v>4781</v>
      </c>
      <c r="AO396" s="1006" t="s">
        <v>4782</v>
      </c>
      <c r="AP396" s="1296">
        <v>0</v>
      </c>
      <c r="AQ396" s="1064" t="s">
        <v>978</v>
      </c>
      <c r="AR396" s="1097" t="s">
        <v>154</v>
      </c>
      <c r="AS396" s="1098"/>
      <c r="AT396" s="1088"/>
      <c r="AU396" s="1088"/>
      <c r="AV396" s="1088"/>
      <c r="AW396" s="1099"/>
      <c r="AX396" s="1100"/>
      <c r="AY396" s="1063"/>
      <c r="AZ396" s="1064"/>
      <c r="BA396" s="1064"/>
      <c r="BB396" s="1064"/>
      <c r="BC396" s="1064"/>
      <c r="BD396" s="1064"/>
      <c r="BE396" s="1064"/>
      <c r="BF396" s="1064"/>
      <c r="BG396" s="1138"/>
      <c r="BH396" s="1138"/>
      <c r="BI396" s="1137">
        <v>4.5138888888888893E-3</v>
      </c>
      <c r="BJ396" s="1138">
        <v>4.2592592592592595E-3</v>
      </c>
      <c r="BK396" s="1138">
        <v>3.9930555555555561E-3</v>
      </c>
      <c r="BL396" s="1138">
        <v>3.7384259259259263E-3</v>
      </c>
      <c r="BM396" s="1138">
        <v>3.472222222222222E-3</v>
      </c>
      <c r="BN396" s="1063"/>
      <c r="BO396" s="1064"/>
      <c r="BP396" s="1064"/>
      <c r="BQ396" s="1064"/>
      <c r="BR396" s="1064"/>
      <c r="BS396" s="1103"/>
      <c r="BT396" s="1064"/>
      <c r="BU396" s="1064"/>
      <c r="BV396" s="1064"/>
      <c r="BW396" s="1104"/>
      <c r="BX396" s="1103"/>
      <c r="BY396" s="1064"/>
      <c r="BZ396" s="1064"/>
      <c r="CA396" s="1064"/>
      <c r="CB396" s="1104"/>
      <c r="CC396" s="1105"/>
      <c r="CD396" s="1106" t="s">
        <v>961</v>
      </c>
      <c r="CE396" s="1107" t="s">
        <v>961</v>
      </c>
      <c r="CF396" s="1107" t="s">
        <v>961</v>
      </c>
      <c r="CG396" s="1107" t="s">
        <v>961</v>
      </c>
      <c r="CH396" s="1108" t="s">
        <v>961</v>
      </c>
      <c r="CI396" s="1063" t="s">
        <v>1971</v>
      </c>
      <c r="CJ396" s="1064" t="s">
        <v>1971</v>
      </c>
      <c r="CK396" s="1064" t="s">
        <v>1971</v>
      </c>
      <c r="CL396" s="1064" t="s">
        <v>1971</v>
      </c>
      <c r="CM396" s="1105" t="s">
        <v>1971</v>
      </c>
      <c r="CN396" s="1063" t="s">
        <v>1971</v>
      </c>
      <c r="CO396" s="1064" t="s">
        <v>1971</v>
      </c>
      <c r="CP396" s="1064" t="s">
        <v>1971</v>
      </c>
      <c r="CQ396" s="1064" t="s">
        <v>1971</v>
      </c>
      <c r="CR396" s="1105" t="s">
        <v>1971</v>
      </c>
      <c r="CS396" s="1063" t="s">
        <v>1971</v>
      </c>
      <c r="CT396" s="1064" t="s">
        <v>1971</v>
      </c>
      <c r="CU396" s="1064" t="s">
        <v>1971</v>
      </c>
      <c r="CV396" s="1064" t="s">
        <v>1971</v>
      </c>
      <c r="CW396" s="1105" t="s">
        <v>1971</v>
      </c>
      <c r="CX396" s="1063" t="s">
        <v>1971</v>
      </c>
      <c r="CY396" s="1064" t="s">
        <v>1971</v>
      </c>
      <c r="CZ396" s="1064" t="s">
        <v>1971</v>
      </c>
      <c r="DA396" s="1064" t="s">
        <v>1971</v>
      </c>
      <c r="DB396" s="1105" t="s">
        <v>1971</v>
      </c>
      <c r="DC396" s="1064" t="s">
        <v>1971</v>
      </c>
      <c r="DD396" s="1064" t="s">
        <v>1971</v>
      </c>
      <c r="DE396" s="1064" t="s">
        <v>1971</v>
      </c>
      <c r="DF396" s="1064" t="s">
        <v>1971</v>
      </c>
      <c r="DG396" s="1105" t="s">
        <v>1971</v>
      </c>
      <c r="DH396" s="1063" t="s">
        <v>1971</v>
      </c>
      <c r="DI396" s="1064" t="s">
        <v>1971</v>
      </c>
      <c r="DJ396" s="1064" t="s">
        <v>1971</v>
      </c>
      <c r="DK396" s="1064" t="s">
        <v>1971</v>
      </c>
      <c r="DL396" s="1105" t="s">
        <v>1971</v>
      </c>
      <c r="DM396" s="1109">
        <v>-0.46100000000000002</v>
      </c>
      <c r="DN396" s="1110" t="s">
        <v>1971</v>
      </c>
      <c r="DO396" s="1110" t="s">
        <v>1971</v>
      </c>
      <c r="DP396" s="1111" t="s">
        <v>1971</v>
      </c>
      <c r="DQ396" s="1110">
        <v>9.1999999999999998E-2</v>
      </c>
      <c r="DR396" s="1110" t="s">
        <v>1971</v>
      </c>
      <c r="DS396" s="1110" t="s">
        <v>1971</v>
      </c>
      <c r="DT396" s="1111" t="s">
        <v>1971</v>
      </c>
      <c r="DU396" s="1107" t="s">
        <v>1971</v>
      </c>
      <c r="DV396" s="1112">
        <v>1</v>
      </c>
      <c r="DW396" s="1113" t="s">
        <v>1971</v>
      </c>
    </row>
    <row r="397" spans="1:127" s="390" customFormat="1" ht="15.75" customHeight="1">
      <c r="A397" s="1085" t="s">
        <v>999</v>
      </c>
      <c r="B397" s="1045">
        <v>388</v>
      </c>
      <c r="C397" s="1006"/>
      <c r="D397" s="1006"/>
      <c r="E397" s="1006"/>
      <c r="F397" s="1006"/>
      <c r="G397" s="1006"/>
      <c r="H397" s="1006"/>
      <c r="I397" s="1006"/>
      <c r="J397" s="1006"/>
      <c r="K397" s="1006"/>
      <c r="L397" s="1006"/>
      <c r="M397" s="1045"/>
      <c r="N397" s="1006"/>
      <c r="O397" s="1006"/>
      <c r="P397" s="1006"/>
      <c r="Q397" s="1006"/>
      <c r="R397" s="1006"/>
      <c r="S397" s="1006"/>
      <c r="T397" s="1007"/>
      <c r="U397" s="1086" t="s">
        <v>3592</v>
      </c>
      <c r="V397" s="1087" t="s">
        <v>3585</v>
      </c>
      <c r="W397" s="1087" t="s">
        <v>1920</v>
      </c>
      <c r="X397" s="1088" t="s">
        <v>3593</v>
      </c>
      <c r="Y397" s="1089" t="s">
        <v>178</v>
      </c>
      <c r="Z397" s="1090" t="s">
        <v>3594</v>
      </c>
      <c r="AA397" s="1091" t="s">
        <v>1971</v>
      </c>
      <c r="AB397" s="1092">
        <v>1</v>
      </c>
      <c r="AC397" s="1092" t="s">
        <v>1971</v>
      </c>
      <c r="AD397" s="1092" t="s">
        <v>1971</v>
      </c>
      <c r="AE397" s="1092" t="s">
        <v>1971</v>
      </c>
      <c r="AF397" s="1092" t="s">
        <v>1971</v>
      </c>
      <c r="AG397" s="1092" t="s">
        <v>1971</v>
      </c>
      <c r="AH397" s="1092" t="s">
        <v>1971</v>
      </c>
      <c r="AI397" s="1093">
        <f t="shared" si="6"/>
        <v>1</v>
      </c>
      <c r="AJ397" s="1094" t="s">
        <v>988</v>
      </c>
      <c r="AK397" s="1094" t="s">
        <v>964</v>
      </c>
      <c r="AL397" s="1094" t="s">
        <v>965</v>
      </c>
      <c r="AM397" s="1095" t="s">
        <v>2103</v>
      </c>
      <c r="AN397" s="1006" t="s">
        <v>2204</v>
      </c>
      <c r="AO397" s="1006" t="s">
        <v>4786</v>
      </c>
      <c r="AP397" s="1296">
        <v>1</v>
      </c>
      <c r="AQ397" s="1064" t="s">
        <v>978</v>
      </c>
      <c r="AR397" s="1097" t="s">
        <v>178</v>
      </c>
      <c r="AS397" s="1098"/>
      <c r="AT397" s="1088"/>
      <c r="AU397" s="1088"/>
      <c r="AV397" s="1088"/>
      <c r="AW397" s="1099"/>
      <c r="AX397" s="1100"/>
      <c r="AY397" s="1063"/>
      <c r="AZ397" s="1064"/>
      <c r="BA397" s="1064"/>
      <c r="BB397" s="1064"/>
      <c r="BC397" s="1064"/>
      <c r="BD397" s="1064"/>
      <c r="BE397" s="1064"/>
      <c r="BF397" s="1064"/>
      <c r="BG397" s="1101"/>
      <c r="BH397" s="1101"/>
      <c r="BI397" s="1102">
        <v>152.30000000000001</v>
      </c>
      <c r="BJ397" s="1101">
        <v>147</v>
      </c>
      <c r="BK397" s="1101">
        <v>141.80000000000001</v>
      </c>
      <c r="BL397" s="1101">
        <v>136.6</v>
      </c>
      <c r="BM397" s="1101">
        <v>131.6</v>
      </c>
      <c r="BN397" s="1063"/>
      <c r="BO397" s="1064"/>
      <c r="BP397" s="1064"/>
      <c r="BQ397" s="1064"/>
      <c r="BR397" s="1064"/>
      <c r="BS397" s="1103"/>
      <c r="BT397" s="1064"/>
      <c r="BU397" s="1064"/>
      <c r="BV397" s="1064"/>
      <c r="BW397" s="1104"/>
      <c r="BX397" s="1103"/>
      <c r="BY397" s="1064"/>
      <c r="BZ397" s="1064"/>
      <c r="CA397" s="1064"/>
      <c r="CB397" s="1104"/>
      <c r="CC397" s="1105"/>
      <c r="CD397" s="1106" t="s">
        <v>961</v>
      </c>
      <c r="CE397" s="1107" t="s">
        <v>961</v>
      </c>
      <c r="CF397" s="1107" t="s">
        <v>961</v>
      </c>
      <c r="CG397" s="1107" t="s">
        <v>961</v>
      </c>
      <c r="CH397" s="1108" t="s">
        <v>961</v>
      </c>
      <c r="CI397" s="1063" t="s">
        <v>1971</v>
      </c>
      <c r="CJ397" s="1064" t="s">
        <v>1971</v>
      </c>
      <c r="CK397" s="1064" t="s">
        <v>1971</v>
      </c>
      <c r="CL397" s="1064" t="s">
        <v>1971</v>
      </c>
      <c r="CM397" s="1105" t="s">
        <v>1971</v>
      </c>
      <c r="CN397" s="1063" t="s">
        <v>1971</v>
      </c>
      <c r="CO397" s="1064" t="s">
        <v>1971</v>
      </c>
      <c r="CP397" s="1064" t="s">
        <v>1971</v>
      </c>
      <c r="CQ397" s="1064" t="s">
        <v>1971</v>
      </c>
      <c r="CR397" s="1105" t="s">
        <v>1971</v>
      </c>
      <c r="CS397" s="1063" t="s">
        <v>1971</v>
      </c>
      <c r="CT397" s="1064" t="s">
        <v>1971</v>
      </c>
      <c r="CU397" s="1064" t="s">
        <v>1971</v>
      </c>
      <c r="CV397" s="1064" t="s">
        <v>1971</v>
      </c>
      <c r="CW397" s="1105" t="s">
        <v>1971</v>
      </c>
      <c r="CX397" s="1063" t="s">
        <v>1971</v>
      </c>
      <c r="CY397" s="1064" t="s">
        <v>1971</v>
      </c>
      <c r="CZ397" s="1064" t="s">
        <v>1971</v>
      </c>
      <c r="DA397" s="1064" t="s">
        <v>1971</v>
      </c>
      <c r="DB397" s="1105" t="s">
        <v>1971</v>
      </c>
      <c r="DC397" s="1064" t="s">
        <v>1971</v>
      </c>
      <c r="DD397" s="1064" t="s">
        <v>1971</v>
      </c>
      <c r="DE397" s="1064" t="s">
        <v>1971</v>
      </c>
      <c r="DF397" s="1064" t="s">
        <v>1971</v>
      </c>
      <c r="DG397" s="1105" t="s">
        <v>1971</v>
      </c>
      <c r="DH397" s="1063" t="s">
        <v>1971</v>
      </c>
      <c r="DI397" s="1064" t="s">
        <v>1971</v>
      </c>
      <c r="DJ397" s="1064" t="s">
        <v>1971</v>
      </c>
      <c r="DK397" s="1064" t="s">
        <v>1971</v>
      </c>
      <c r="DL397" s="1105" t="s">
        <v>1971</v>
      </c>
      <c r="DM397" s="1109">
        <v>-9.5000000000000001E-2</v>
      </c>
      <c r="DN397" s="1110" t="s">
        <v>1971</v>
      </c>
      <c r="DO397" s="1110" t="s">
        <v>1971</v>
      </c>
      <c r="DP397" s="1111" t="s">
        <v>1971</v>
      </c>
      <c r="DQ397" s="1110">
        <v>6.0000000000000001E-3</v>
      </c>
      <c r="DR397" s="1110" t="s">
        <v>1971</v>
      </c>
      <c r="DS397" s="1110" t="s">
        <v>1971</v>
      </c>
      <c r="DT397" s="1111" t="s">
        <v>1971</v>
      </c>
      <c r="DU397" s="1107" t="s">
        <v>1971</v>
      </c>
      <c r="DV397" s="1112">
        <v>1</v>
      </c>
      <c r="DW397" s="1113" t="s">
        <v>1971</v>
      </c>
    </row>
    <row r="398" spans="1:127" s="390" customFormat="1" ht="15.75" customHeight="1">
      <c r="A398" s="1085" t="s">
        <v>999</v>
      </c>
      <c r="B398" s="1045">
        <v>389</v>
      </c>
      <c r="C398" s="1006"/>
      <c r="D398" s="1006"/>
      <c r="E398" s="1006"/>
      <c r="F398" s="1006"/>
      <c r="G398" s="1006"/>
      <c r="H398" s="1006"/>
      <c r="I398" s="1006"/>
      <c r="J398" s="1006"/>
      <c r="K398" s="1006"/>
      <c r="L398" s="1006"/>
      <c r="M398" s="1045"/>
      <c r="N398" s="1006"/>
      <c r="O398" s="1006"/>
      <c r="P398" s="1006"/>
      <c r="Q398" s="1006"/>
      <c r="R398" s="1006"/>
      <c r="S398" s="1006"/>
      <c r="T398" s="1007"/>
      <c r="U398" s="1086" t="s">
        <v>3596</v>
      </c>
      <c r="V398" s="1087" t="s">
        <v>3585</v>
      </c>
      <c r="W398" s="1087" t="s">
        <v>1936</v>
      </c>
      <c r="X398" s="1088" t="s">
        <v>3597</v>
      </c>
      <c r="Y398" s="1089" t="s">
        <v>184</v>
      </c>
      <c r="Z398" s="1090" t="s">
        <v>3598</v>
      </c>
      <c r="AA398" s="1091" t="s">
        <v>1971</v>
      </c>
      <c r="AB398" s="1092">
        <v>1</v>
      </c>
      <c r="AC398" s="1092" t="s">
        <v>1971</v>
      </c>
      <c r="AD398" s="1092" t="s">
        <v>1971</v>
      </c>
      <c r="AE398" s="1092" t="s">
        <v>1971</v>
      </c>
      <c r="AF398" s="1092" t="s">
        <v>1971</v>
      </c>
      <c r="AG398" s="1092" t="s">
        <v>1971</v>
      </c>
      <c r="AH398" s="1092" t="s">
        <v>1971</v>
      </c>
      <c r="AI398" s="1093">
        <f t="shared" si="6"/>
        <v>1</v>
      </c>
      <c r="AJ398" s="1094" t="s">
        <v>984</v>
      </c>
      <c r="AK398" s="1094" t="s">
        <v>964</v>
      </c>
      <c r="AL398" s="1094" t="s">
        <v>965</v>
      </c>
      <c r="AM398" s="1095" t="s">
        <v>1944</v>
      </c>
      <c r="AN398" s="1006" t="s">
        <v>293</v>
      </c>
      <c r="AO398" s="1006" t="s">
        <v>4785</v>
      </c>
      <c r="AP398" s="1296">
        <v>2</v>
      </c>
      <c r="AQ398" s="1064" t="s">
        <v>978</v>
      </c>
      <c r="AR398" s="1097" t="s">
        <v>184</v>
      </c>
      <c r="AS398" s="1098"/>
      <c r="AT398" s="1088"/>
      <c r="AU398" s="1088"/>
      <c r="AV398" s="1088"/>
      <c r="AW398" s="1099"/>
      <c r="AX398" s="1100"/>
      <c r="AY398" s="1063"/>
      <c r="AZ398" s="1064"/>
      <c r="BA398" s="1064"/>
      <c r="BB398" s="1064"/>
      <c r="BC398" s="1064"/>
      <c r="BD398" s="1064"/>
      <c r="BE398" s="1064"/>
      <c r="BF398" s="1064"/>
      <c r="BG398" s="1114"/>
      <c r="BH398" s="1114"/>
      <c r="BI398" s="1115">
        <v>2.34</v>
      </c>
      <c r="BJ398" s="1114">
        <v>2.34</v>
      </c>
      <c r="BK398" s="1114">
        <v>2.34</v>
      </c>
      <c r="BL398" s="1114">
        <v>2.34</v>
      </c>
      <c r="BM398" s="1114">
        <v>2.34</v>
      </c>
      <c r="BN398" s="1063"/>
      <c r="BO398" s="1064"/>
      <c r="BP398" s="1064"/>
      <c r="BQ398" s="1064"/>
      <c r="BR398" s="1064"/>
      <c r="BS398" s="1103"/>
      <c r="BT398" s="1064"/>
      <c r="BU398" s="1064"/>
      <c r="BV398" s="1064"/>
      <c r="BW398" s="1104"/>
      <c r="BX398" s="1103"/>
      <c r="BY398" s="1064"/>
      <c r="BZ398" s="1064"/>
      <c r="CA398" s="1064"/>
      <c r="CB398" s="1104"/>
      <c r="CC398" s="1105"/>
      <c r="CD398" s="1106" t="s">
        <v>961</v>
      </c>
      <c r="CE398" s="1107" t="s">
        <v>961</v>
      </c>
      <c r="CF398" s="1107" t="s">
        <v>961</v>
      </c>
      <c r="CG398" s="1107" t="s">
        <v>961</v>
      </c>
      <c r="CH398" s="1108" t="s">
        <v>961</v>
      </c>
      <c r="CI398" s="1063" t="s">
        <v>1971</v>
      </c>
      <c r="CJ398" s="1064" t="s">
        <v>1971</v>
      </c>
      <c r="CK398" s="1064" t="s">
        <v>1971</v>
      </c>
      <c r="CL398" s="1064" t="s">
        <v>1971</v>
      </c>
      <c r="CM398" s="1105" t="s">
        <v>1971</v>
      </c>
      <c r="CN398" s="1063">
        <v>2.98</v>
      </c>
      <c r="CO398" s="1064">
        <v>2.98</v>
      </c>
      <c r="CP398" s="1064">
        <v>2.98</v>
      </c>
      <c r="CQ398" s="1064">
        <v>2.98</v>
      </c>
      <c r="CR398" s="1105">
        <v>2.98</v>
      </c>
      <c r="CS398" s="1063" t="s">
        <v>1971</v>
      </c>
      <c r="CT398" s="1064" t="s">
        <v>1971</v>
      </c>
      <c r="CU398" s="1064" t="s">
        <v>1971</v>
      </c>
      <c r="CV398" s="1064" t="s">
        <v>1971</v>
      </c>
      <c r="CW398" s="1105" t="s">
        <v>1971</v>
      </c>
      <c r="CX398" s="1063" t="s">
        <v>1971</v>
      </c>
      <c r="CY398" s="1064" t="s">
        <v>1971</v>
      </c>
      <c r="CZ398" s="1064" t="s">
        <v>1971</v>
      </c>
      <c r="DA398" s="1064" t="s">
        <v>1971</v>
      </c>
      <c r="DB398" s="1105" t="s">
        <v>1971</v>
      </c>
      <c r="DC398" s="1064" t="s">
        <v>1971</v>
      </c>
      <c r="DD398" s="1064" t="s">
        <v>1971</v>
      </c>
      <c r="DE398" s="1064" t="s">
        <v>1971</v>
      </c>
      <c r="DF398" s="1064" t="s">
        <v>1971</v>
      </c>
      <c r="DG398" s="1105" t="s">
        <v>1971</v>
      </c>
      <c r="DH398" s="1063" t="s">
        <v>1971</v>
      </c>
      <c r="DI398" s="1064" t="s">
        <v>1971</v>
      </c>
      <c r="DJ398" s="1064" t="s">
        <v>1971</v>
      </c>
      <c r="DK398" s="1064" t="s">
        <v>1971</v>
      </c>
      <c r="DL398" s="1105" t="s">
        <v>1971</v>
      </c>
      <c r="DM398" s="1109">
        <v>-1.58</v>
      </c>
      <c r="DN398" s="1110" t="s">
        <v>1971</v>
      </c>
      <c r="DO398" s="1110" t="s">
        <v>1971</v>
      </c>
      <c r="DP398" s="1111" t="s">
        <v>1971</v>
      </c>
      <c r="DQ398" s="1110" t="s">
        <v>1971</v>
      </c>
      <c r="DR398" s="1110" t="s">
        <v>1971</v>
      </c>
      <c r="DS398" s="1110" t="s">
        <v>1971</v>
      </c>
      <c r="DT398" s="1111" t="s">
        <v>1971</v>
      </c>
      <c r="DU398" s="1107" t="s">
        <v>1971</v>
      </c>
      <c r="DV398" s="1112">
        <v>1</v>
      </c>
      <c r="DW398" s="1113" t="s">
        <v>1971</v>
      </c>
    </row>
    <row r="399" spans="1:127" s="390" customFormat="1" ht="15.75" customHeight="1">
      <c r="A399" s="1085" t="s">
        <v>999</v>
      </c>
      <c r="B399" s="1045">
        <v>390</v>
      </c>
      <c r="C399" s="1006"/>
      <c r="D399" s="1006"/>
      <c r="E399" s="1006"/>
      <c r="F399" s="1006"/>
      <c r="G399" s="1006"/>
      <c r="H399" s="1006"/>
      <c r="I399" s="1006"/>
      <c r="J399" s="1006"/>
      <c r="K399" s="1006"/>
      <c r="L399" s="1006"/>
      <c r="M399" s="1045"/>
      <c r="N399" s="1006"/>
      <c r="O399" s="1006"/>
      <c r="P399" s="1006"/>
      <c r="Q399" s="1006"/>
      <c r="R399" s="1006"/>
      <c r="S399" s="1006"/>
      <c r="T399" s="1007"/>
      <c r="U399" s="1086" t="s">
        <v>3599</v>
      </c>
      <c r="V399" s="1087" t="s">
        <v>3585</v>
      </c>
      <c r="W399" s="1087" t="s">
        <v>1920</v>
      </c>
      <c r="X399" s="1088" t="s">
        <v>3600</v>
      </c>
      <c r="Y399" s="1089" t="s">
        <v>3601</v>
      </c>
      <c r="Z399" s="1090" t="s">
        <v>3602</v>
      </c>
      <c r="AA399" s="1091" t="s">
        <v>1971</v>
      </c>
      <c r="AB399" s="1092">
        <v>1</v>
      </c>
      <c r="AC399" s="1092" t="s">
        <v>1971</v>
      </c>
      <c r="AD399" s="1092" t="s">
        <v>1971</v>
      </c>
      <c r="AE399" s="1092" t="s">
        <v>1971</v>
      </c>
      <c r="AF399" s="1092" t="s">
        <v>1971</v>
      </c>
      <c r="AG399" s="1092" t="s">
        <v>1971</v>
      </c>
      <c r="AH399" s="1092" t="s">
        <v>1971</v>
      </c>
      <c r="AI399" s="1093">
        <f t="shared" si="6"/>
        <v>1</v>
      </c>
      <c r="AJ399" s="1094" t="s">
        <v>988</v>
      </c>
      <c r="AK399" s="1094" t="s">
        <v>964</v>
      </c>
      <c r="AL399" s="1094" t="s">
        <v>965</v>
      </c>
      <c r="AM399" s="1095" t="s">
        <v>2178</v>
      </c>
      <c r="AN399" s="1006" t="s">
        <v>410</v>
      </c>
      <c r="AO399" s="1006" t="s">
        <v>4790</v>
      </c>
      <c r="AP399" s="1296">
        <v>2</v>
      </c>
      <c r="AQ399" s="1064" t="s">
        <v>978</v>
      </c>
      <c r="AR399" s="1097"/>
      <c r="AS399" s="1098"/>
      <c r="AT399" s="1088"/>
      <c r="AU399" s="1088"/>
      <c r="AV399" s="1088"/>
      <c r="AW399" s="1099"/>
      <c r="AX399" s="1100"/>
      <c r="AY399" s="1063"/>
      <c r="AZ399" s="1064"/>
      <c r="BA399" s="1064"/>
      <c r="BB399" s="1064"/>
      <c r="BC399" s="1064"/>
      <c r="BD399" s="1064"/>
      <c r="BE399" s="1064"/>
      <c r="BF399" s="1064"/>
      <c r="BG399" s="1064"/>
      <c r="BH399" s="1064"/>
      <c r="BI399" s="1394"/>
      <c r="BJ399" s="1343"/>
      <c r="BK399" s="1343"/>
      <c r="BL399" s="1343"/>
      <c r="BM399" s="1343"/>
      <c r="BN399" s="1063"/>
      <c r="BO399" s="1064"/>
      <c r="BP399" s="1064"/>
      <c r="BQ399" s="1064"/>
      <c r="BR399" s="1064"/>
      <c r="BS399" s="1103"/>
      <c r="BT399" s="1064"/>
      <c r="BU399" s="1064"/>
      <c r="BV399" s="1064"/>
      <c r="BW399" s="1104"/>
      <c r="BX399" s="1103"/>
      <c r="BY399" s="1064"/>
      <c r="BZ399" s="1064"/>
      <c r="CA399" s="1064"/>
      <c r="CB399" s="1104"/>
      <c r="CC399" s="1105"/>
      <c r="CD399" s="1351"/>
      <c r="CE399" s="1352"/>
      <c r="CF399" s="1352"/>
      <c r="CG399" s="1352"/>
      <c r="CH399" s="1414"/>
      <c r="CI399" s="1394"/>
      <c r="CJ399" s="1343"/>
      <c r="CK399" s="1343"/>
      <c r="CL399" s="1343"/>
      <c r="CM399" s="1344"/>
      <c r="CN399" s="1394"/>
      <c r="CO399" s="1343"/>
      <c r="CP399" s="1343"/>
      <c r="CQ399" s="1343"/>
      <c r="CR399" s="1344"/>
      <c r="CS399" s="1394"/>
      <c r="CT399" s="1343"/>
      <c r="CU399" s="1343"/>
      <c r="CV399" s="1343"/>
      <c r="CW399" s="1344"/>
      <c r="CX399" s="1394"/>
      <c r="CY399" s="1343"/>
      <c r="CZ399" s="1343"/>
      <c r="DA399" s="1343"/>
      <c r="DB399" s="1344"/>
      <c r="DC399" s="1343"/>
      <c r="DD399" s="1343"/>
      <c r="DE399" s="1343"/>
      <c r="DF399" s="1343"/>
      <c r="DG399" s="1344"/>
      <c r="DH399" s="1394"/>
      <c r="DI399" s="1343"/>
      <c r="DJ399" s="1343"/>
      <c r="DK399" s="1343"/>
      <c r="DL399" s="1344"/>
      <c r="DM399" s="1775"/>
      <c r="DN399" s="1776"/>
      <c r="DO399" s="1776"/>
      <c r="DP399" s="1777"/>
      <c r="DQ399" s="1776"/>
      <c r="DR399" s="1776"/>
      <c r="DS399" s="1776"/>
      <c r="DT399" s="1777"/>
      <c r="DU399" s="1352"/>
      <c r="DV399" s="1696"/>
      <c r="DW399" s="1778"/>
    </row>
    <row r="400" spans="1:127" s="390" customFormat="1" ht="15.75" customHeight="1">
      <c r="A400" s="1085" t="s">
        <v>999</v>
      </c>
      <c r="B400" s="1045">
        <v>391</v>
      </c>
      <c r="C400" s="1006"/>
      <c r="D400" s="1006"/>
      <c r="E400" s="1006"/>
      <c r="F400" s="1006"/>
      <c r="G400" s="1006"/>
      <c r="H400" s="1006"/>
      <c r="I400" s="1006"/>
      <c r="J400" s="1006"/>
      <c r="K400" s="1006"/>
      <c r="L400" s="1006"/>
      <c r="M400" s="1045"/>
      <c r="N400" s="1006"/>
      <c r="O400" s="1006"/>
      <c r="P400" s="1006"/>
      <c r="Q400" s="1006"/>
      <c r="R400" s="1006"/>
      <c r="S400" s="1006"/>
      <c r="T400" s="1007"/>
      <c r="U400" s="1086" t="s">
        <v>1139</v>
      </c>
      <c r="V400" s="1087" t="s">
        <v>3604</v>
      </c>
      <c r="W400" s="1087" t="s">
        <v>1920</v>
      </c>
      <c r="X400" s="1088" t="s">
        <v>3605</v>
      </c>
      <c r="Y400" s="1089" t="s">
        <v>1138</v>
      </c>
      <c r="Z400" s="1090" t="s">
        <v>3606</v>
      </c>
      <c r="AA400" s="1091">
        <v>0.1</v>
      </c>
      <c r="AB400" s="1092">
        <v>0.9</v>
      </c>
      <c r="AC400" s="1092" t="s">
        <v>1971</v>
      </c>
      <c r="AD400" s="1092" t="s">
        <v>1971</v>
      </c>
      <c r="AE400" s="1092" t="s">
        <v>1971</v>
      </c>
      <c r="AF400" s="1092" t="s">
        <v>1971</v>
      </c>
      <c r="AG400" s="1092" t="s">
        <v>1971</v>
      </c>
      <c r="AH400" s="1092" t="s">
        <v>1971</v>
      </c>
      <c r="AI400" s="1093">
        <f t="shared" si="6"/>
        <v>1</v>
      </c>
      <c r="AJ400" s="1094" t="s">
        <v>984</v>
      </c>
      <c r="AK400" s="1094" t="s">
        <v>976</v>
      </c>
      <c r="AL400" s="1094" t="s">
        <v>977</v>
      </c>
      <c r="AM400" s="1095" t="s">
        <v>2960</v>
      </c>
      <c r="AN400" s="1006" t="s">
        <v>4856</v>
      </c>
      <c r="AO400" s="1006" t="s">
        <v>410</v>
      </c>
      <c r="AP400" s="1296">
        <v>0</v>
      </c>
      <c r="AQ400" s="1064" t="s">
        <v>978</v>
      </c>
      <c r="AR400" s="1097" t="s">
        <v>1971</v>
      </c>
      <c r="AS400" s="1098"/>
      <c r="AT400" s="1088"/>
      <c r="AU400" s="1088"/>
      <c r="AV400" s="1088"/>
      <c r="AW400" s="1099"/>
      <c r="AX400" s="1100"/>
      <c r="AY400" s="1063"/>
      <c r="AZ400" s="1064"/>
      <c r="BA400" s="1064"/>
      <c r="BB400" s="1064"/>
      <c r="BC400" s="1064"/>
      <c r="BD400" s="1064"/>
      <c r="BE400" s="1064"/>
      <c r="BF400" s="1064"/>
      <c r="BG400" s="1064"/>
      <c r="BH400" s="1064"/>
      <c r="BI400" s="1394"/>
      <c r="BJ400" s="1343"/>
      <c r="BK400" s="1343"/>
      <c r="BL400" s="1343"/>
      <c r="BM400" s="1343"/>
      <c r="BN400" s="1063"/>
      <c r="BO400" s="1064"/>
      <c r="BP400" s="1064"/>
      <c r="BQ400" s="1064"/>
      <c r="BR400" s="1064"/>
      <c r="BS400" s="1103"/>
      <c r="BT400" s="1064"/>
      <c r="BU400" s="1064"/>
      <c r="BV400" s="1064"/>
      <c r="BW400" s="1104"/>
      <c r="BX400" s="1103"/>
      <c r="BY400" s="1064"/>
      <c r="BZ400" s="1064"/>
      <c r="CA400" s="1064"/>
      <c r="CB400" s="1104"/>
      <c r="CC400" s="1105"/>
      <c r="CD400" s="1351"/>
      <c r="CE400" s="1352"/>
      <c r="CF400" s="1352"/>
      <c r="CG400" s="1352"/>
      <c r="CH400" s="1414"/>
      <c r="CI400" s="1394"/>
      <c r="CJ400" s="1343"/>
      <c r="CK400" s="1343"/>
      <c r="CL400" s="1343"/>
      <c r="CM400" s="1344"/>
      <c r="CN400" s="1394"/>
      <c r="CO400" s="1343"/>
      <c r="CP400" s="1343"/>
      <c r="CQ400" s="1343"/>
      <c r="CR400" s="1344"/>
      <c r="CS400" s="1394"/>
      <c r="CT400" s="1343"/>
      <c r="CU400" s="1343"/>
      <c r="CV400" s="1343"/>
      <c r="CW400" s="1344"/>
      <c r="CX400" s="1394"/>
      <c r="CY400" s="1343"/>
      <c r="CZ400" s="1343"/>
      <c r="DA400" s="1343"/>
      <c r="DB400" s="1344"/>
      <c r="DC400" s="1343"/>
      <c r="DD400" s="1343"/>
      <c r="DE400" s="1343"/>
      <c r="DF400" s="1343"/>
      <c r="DG400" s="1344"/>
      <c r="DH400" s="1394"/>
      <c r="DI400" s="1343"/>
      <c r="DJ400" s="1343"/>
      <c r="DK400" s="1343"/>
      <c r="DL400" s="1344"/>
      <c r="DM400" s="1775"/>
      <c r="DN400" s="1776"/>
      <c r="DO400" s="1776"/>
      <c r="DP400" s="1777"/>
      <c r="DQ400" s="1776"/>
      <c r="DR400" s="1776"/>
      <c r="DS400" s="1776"/>
      <c r="DT400" s="1777"/>
      <c r="DU400" s="1352"/>
      <c r="DV400" s="1696"/>
      <c r="DW400" s="1778"/>
    </row>
    <row r="401" spans="1:127" s="390" customFormat="1" ht="15.75" customHeight="1">
      <c r="A401" s="1042" t="s">
        <v>999</v>
      </c>
      <c r="B401" s="1043">
        <v>392</v>
      </c>
      <c r="C401" s="1131"/>
      <c r="D401" s="1131"/>
      <c r="E401" s="1131"/>
      <c r="F401" s="1131"/>
      <c r="G401" s="1131"/>
      <c r="H401" s="1131"/>
      <c r="I401" s="1131"/>
      <c r="J401" s="1131"/>
      <c r="K401" s="1131"/>
      <c r="L401" s="1131"/>
      <c r="M401" s="1043"/>
      <c r="N401" s="1131"/>
      <c r="O401" s="1131"/>
      <c r="P401" s="1131"/>
      <c r="Q401" s="1131"/>
      <c r="R401" s="1131"/>
      <c r="S401" s="1131"/>
      <c r="T401" s="1046"/>
      <c r="U401" s="1047" t="s">
        <v>3607</v>
      </c>
      <c r="V401" s="1048" t="s">
        <v>3604</v>
      </c>
      <c r="W401" s="1048" t="s">
        <v>1920</v>
      </c>
      <c r="X401" s="1049" t="s">
        <v>3608</v>
      </c>
      <c r="Y401" s="1050" t="s">
        <v>629</v>
      </c>
      <c r="Z401" s="1051" t="s">
        <v>3609</v>
      </c>
      <c r="AA401" s="1052" t="s">
        <v>1971</v>
      </c>
      <c r="AB401" s="1053">
        <v>1</v>
      </c>
      <c r="AC401" s="1053" t="s">
        <v>1971</v>
      </c>
      <c r="AD401" s="1053" t="s">
        <v>1971</v>
      </c>
      <c r="AE401" s="1053" t="s">
        <v>1971</v>
      </c>
      <c r="AF401" s="1053" t="s">
        <v>1971</v>
      </c>
      <c r="AG401" s="1053" t="s">
        <v>1971</v>
      </c>
      <c r="AH401" s="1053" t="s">
        <v>1971</v>
      </c>
      <c r="AI401" s="1054">
        <f t="shared" si="6"/>
        <v>1</v>
      </c>
      <c r="AJ401" s="1055" t="s">
        <v>988</v>
      </c>
      <c r="AK401" s="1055" t="s">
        <v>964</v>
      </c>
      <c r="AL401" s="1055" t="s">
        <v>965</v>
      </c>
      <c r="AM401" s="1056" t="s">
        <v>629</v>
      </c>
      <c r="AN401" s="1050" t="s">
        <v>293</v>
      </c>
      <c r="AO401" s="1050" t="s">
        <v>4783</v>
      </c>
      <c r="AP401" s="1295">
        <v>1</v>
      </c>
      <c r="AQ401" s="1068" t="s">
        <v>966</v>
      </c>
      <c r="AR401" s="1059" t="s">
        <v>629</v>
      </c>
      <c r="AS401" s="1060"/>
      <c r="AT401" s="1049"/>
      <c r="AU401" s="1049"/>
      <c r="AV401" s="1049"/>
      <c r="AW401" s="1061"/>
      <c r="AX401" s="1062"/>
      <c r="AY401" s="1067"/>
      <c r="AZ401" s="1068"/>
      <c r="BA401" s="1068"/>
      <c r="BB401" s="1068"/>
      <c r="BC401" s="1068"/>
      <c r="BD401" s="1068"/>
      <c r="BE401" s="1068"/>
      <c r="BF401" s="1068"/>
      <c r="BG401" s="1065"/>
      <c r="BH401" s="1065"/>
      <c r="BI401" s="1066">
        <v>3</v>
      </c>
      <c r="BJ401" s="1065">
        <v>6</v>
      </c>
      <c r="BK401" s="1065">
        <v>9</v>
      </c>
      <c r="BL401" s="1065">
        <v>12</v>
      </c>
      <c r="BM401" s="1065">
        <v>15</v>
      </c>
      <c r="BN401" s="1067"/>
      <c r="BO401" s="1068"/>
      <c r="BP401" s="1068"/>
      <c r="BQ401" s="1068"/>
      <c r="BR401" s="1068"/>
      <c r="BS401" s="1069"/>
      <c r="BT401" s="1068"/>
      <c r="BU401" s="1068"/>
      <c r="BV401" s="1068"/>
      <c r="BW401" s="1070"/>
      <c r="BX401" s="1069"/>
      <c r="BY401" s="1068"/>
      <c r="BZ401" s="1068"/>
      <c r="CA401" s="1068"/>
      <c r="CB401" s="1070"/>
      <c r="CC401" s="1071"/>
      <c r="CD401" s="1072" t="s">
        <v>961</v>
      </c>
      <c r="CE401" s="1073" t="s">
        <v>961</v>
      </c>
      <c r="CF401" s="1073" t="s">
        <v>961</v>
      </c>
      <c r="CG401" s="1073" t="s">
        <v>961</v>
      </c>
      <c r="CH401" s="1074" t="s">
        <v>961</v>
      </c>
      <c r="CI401" s="1077">
        <v>-59.4</v>
      </c>
      <c r="CJ401" s="1075">
        <v>-59.4</v>
      </c>
      <c r="CK401" s="1075">
        <v>-59.4</v>
      </c>
      <c r="CL401" s="1075">
        <v>-59.4</v>
      </c>
      <c r="CM401" s="1076">
        <v>-59.4</v>
      </c>
      <c r="CN401" s="1077">
        <v>-30.6</v>
      </c>
      <c r="CO401" s="1075">
        <v>-30.6</v>
      </c>
      <c r="CP401" s="1075">
        <v>-30.6</v>
      </c>
      <c r="CQ401" s="1075">
        <v>-30.6</v>
      </c>
      <c r="CR401" s="1076">
        <v>-30.6</v>
      </c>
      <c r="CS401" s="1067" t="s">
        <v>1971</v>
      </c>
      <c r="CT401" s="1068" t="s">
        <v>1971</v>
      </c>
      <c r="CU401" s="1068" t="s">
        <v>1971</v>
      </c>
      <c r="CV401" s="1068" t="s">
        <v>1971</v>
      </c>
      <c r="CW401" s="1071" t="s">
        <v>1971</v>
      </c>
      <c r="CX401" s="1921">
        <v>3</v>
      </c>
      <c r="CY401" s="1922">
        <v>6</v>
      </c>
      <c r="CZ401" s="1922">
        <v>9.1</v>
      </c>
      <c r="DA401" s="1922">
        <v>12.3</v>
      </c>
      <c r="DB401" s="1923">
        <v>15.6</v>
      </c>
      <c r="DC401" s="1075">
        <v>32.6</v>
      </c>
      <c r="DD401" s="1075">
        <v>33.299999999999997</v>
      </c>
      <c r="DE401" s="1075">
        <v>36.1</v>
      </c>
      <c r="DF401" s="1075">
        <v>39.200000000000003</v>
      </c>
      <c r="DG401" s="1076">
        <v>42.3</v>
      </c>
      <c r="DH401" s="1140">
        <v>0</v>
      </c>
      <c r="DI401" s="1068">
        <v>0</v>
      </c>
      <c r="DJ401" s="1068">
        <v>0</v>
      </c>
      <c r="DK401" s="1068">
        <v>0</v>
      </c>
      <c r="DL401" s="1071">
        <v>0</v>
      </c>
      <c r="DM401" s="1079">
        <v>-0.61499999999999999</v>
      </c>
      <c r="DN401" s="1080" t="s">
        <v>1971</v>
      </c>
      <c r="DO401" s="1080" t="s">
        <v>1971</v>
      </c>
      <c r="DP401" s="1081">
        <v>-1.2310000000000001</v>
      </c>
      <c r="DQ401" s="1080">
        <v>0.37</v>
      </c>
      <c r="DR401" s="1080" t="s">
        <v>1971</v>
      </c>
      <c r="DS401" s="1080" t="s">
        <v>1971</v>
      </c>
      <c r="DT401" s="1081">
        <v>0.74</v>
      </c>
      <c r="DU401" s="1073" t="s">
        <v>973</v>
      </c>
      <c r="DV401" s="1082">
        <v>1</v>
      </c>
      <c r="DW401" s="1083" t="s">
        <v>1971</v>
      </c>
    </row>
    <row r="402" spans="1:127" s="390" customFormat="1" ht="15.75" customHeight="1">
      <c r="A402" s="1042" t="s">
        <v>999</v>
      </c>
      <c r="B402" s="1043">
        <v>393</v>
      </c>
      <c r="C402" s="1131"/>
      <c r="D402" s="1131"/>
      <c r="E402" s="1131"/>
      <c r="F402" s="1131"/>
      <c r="G402" s="1131"/>
      <c r="H402" s="1131"/>
      <c r="I402" s="1131"/>
      <c r="J402" s="1131"/>
      <c r="K402" s="1131"/>
      <c r="L402" s="1131"/>
      <c r="M402" s="1043"/>
      <c r="N402" s="1131"/>
      <c r="O402" s="1131"/>
      <c r="P402" s="1131"/>
      <c r="Q402" s="1131"/>
      <c r="R402" s="1131"/>
      <c r="S402" s="1131"/>
      <c r="T402" s="1046"/>
      <c r="U402" s="1047" t="s">
        <v>1140</v>
      </c>
      <c r="V402" s="1048" t="s">
        <v>3604</v>
      </c>
      <c r="W402" s="1048" t="s">
        <v>1936</v>
      </c>
      <c r="X402" s="1049" t="s">
        <v>3611</v>
      </c>
      <c r="Y402" s="1050" t="s">
        <v>1124</v>
      </c>
      <c r="Z402" s="1051" t="s">
        <v>3612</v>
      </c>
      <c r="AA402" s="1052" t="s">
        <v>1971</v>
      </c>
      <c r="AB402" s="1053">
        <v>1</v>
      </c>
      <c r="AC402" s="1053" t="s">
        <v>1971</v>
      </c>
      <c r="AD402" s="1053" t="s">
        <v>1971</v>
      </c>
      <c r="AE402" s="1053" t="s">
        <v>1971</v>
      </c>
      <c r="AF402" s="1053" t="s">
        <v>1971</v>
      </c>
      <c r="AG402" s="1053" t="s">
        <v>1971</v>
      </c>
      <c r="AH402" s="1053" t="s">
        <v>1971</v>
      </c>
      <c r="AI402" s="1054">
        <f t="shared" si="6"/>
        <v>1</v>
      </c>
      <c r="AJ402" s="1055" t="s">
        <v>988</v>
      </c>
      <c r="AK402" s="1055" t="s">
        <v>976</v>
      </c>
      <c r="AL402" s="1055" t="s">
        <v>977</v>
      </c>
      <c r="AM402" s="1056" t="s">
        <v>2083</v>
      </c>
      <c r="AN402" s="1050" t="s">
        <v>2147</v>
      </c>
      <c r="AO402" s="1050" t="s">
        <v>4783</v>
      </c>
      <c r="AP402" s="1295">
        <v>1</v>
      </c>
      <c r="AQ402" s="821" t="s">
        <v>966</v>
      </c>
      <c r="AR402" s="1059" t="s">
        <v>1124</v>
      </c>
      <c r="AS402" s="1060"/>
      <c r="AT402" s="1049"/>
      <c r="AU402" s="1049"/>
      <c r="AV402" s="1049"/>
      <c r="AW402" s="1061"/>
      <c r="AX402" s="1062"/>
      <c r="AY402" s="1067"/>
      <c r="AZ402" s="1068"/>
      <c r="BA402" s="1068"/>
      <c r="BB402" s="1068"/>
      <c r="BC402" s="1068"/>
      <c r="BD402" s="1068"/>
      <c r="BE402" s="1068"/>
      <c r="BF402" s="1068"/>
      <c r="BG402" s="1065"/>
      <c r="BH402" s="1065"/>
      <c r="BI402" s="1066">
        <v>1.1000000000000001</v>
      </c>
      <c r="BJ402" s="1065">
        <v>2.2999999999999998</v>
      </c>
      <c r="BK402" s="1065">
        <v>3.6</v>
      </c>
      <c r="BL402" s="1065">
        <v>5</v>
      </c>
      <c r="BM402" s="1065">
        <v>6.2</v>
      </c>
      <c r="BN402" s="1067"/>
      <c r="BO402" s="1068"/>
      <c r="BP402" s="1068"/>
      <c r="BQ402" s="1068"/>
      <c r="BR402" s="1068"/>
      <c r="BS402" s="1069"/>
      <c r="BT402" s="1068"/>
      <c r="BU402" s="1068"/>
      <c r="BV402" s="1068"/>
      <c r="BW402" s="1070"/>
      <c r="BX402" s="1069"/>
      <c r="BY402" s="1068"/>
      <c r="BZ402" s="1068"/>
      <c r="CA402" s="1068"/>
      <c r="CB402" s="1070"/>
      <c r="CC402" s="1071"/>
      <c r="CD402" s="1072" t="s">
        <v>961</v>
      </c>
      <c r="CE402" s="1073" t="s">
        <v>961</v>
      </c>
      <c r="CF402" s="1073" t="s">
        <v>961</v>
      </c>
      <c r="CG402" s="1073" t="s">
        <v>961</v>
      </c>
      <c r="CH402" s="1074" t="s">
        <v>961</v>
      </c>
      <c r="CI402" s="1077" t="s">
        <v>1971</v>
      </c>
      <c r="CJ402" s="1075" t="s">
        <v>1971</v>
      </c>
      <c r="CK402" s="1075" t="s">
        <v>1971</v>
      </c>
      <c r="CL402" s="1075" t="s">
        <v>1971</v>
      </c>
      <c r="CM402" s="1076" t="s">
        <v>1971</v>
      </c>
      <c r="CN402" s="1140">
        <v>-5</v>
      </c>
      <c r="CO402" s="1075">
        <v>-3.5</v>
      </c>
      <c r="CP402" s="1075">
        <v>-2.8</v>
      </c>
      <c r="CQ402" s="1075">
        <v>-1.3</v>
      </c>
      <c r="CR402" s="1076">
        <v>0.1</v>
      </c>
      <c r="CS402" s="1067" t="s">
        <v>1971</v>
      </c>
      <c r="CT402" s="1068" t="s">
        <v>1971</v>
      </c>
      <c r="CU402" s="1068" t="s">
        <v>1971</v>
      </c>
      <c r="CV402" s="1068" t="s">
        <v>1971</v>
      </c>
      <c r="CW402" s="1071" t="s">
        <v>1971</v>
      </c>
      <c r="CX402" s="1067" t="s">
        <v>1971</v>
      </c>
      <c r="CY402" s="1068" t="s">
        <v>1971</v>
      </c>
      <c r="CZ402" s="1068" t="s">
        <v>1971</v>
      </c>
      <c r="DA402" s="1068" t="s">
        <v>1971</v>
      </c>
      <c r="DB402" s="1071" t="s">
        <v>1971</v>
      </c>
      <c r="DC402" s="1078">
        <v>7.4</v>
      </c>
      <c r="DD402" s="1075">
        <v>8.6</v>
      </c>
      <c r="DE402" s="1075">
        <v>9.9</v>
      </c>
      <c r="DF402" s="1075">
        <v>11.3</v>
      </c>
      <c r="DG402" s="1076">
        <v>12.5</v>
      </c>
      <c r="DH402" s="1077" t="s">
        <v>1971</v>
      </c>
      <c r="DI402" s="1068" t="s">
        <v>1971</v>
      </c>
      <c r="DJ402" s="1068" t="s">
        <v>1971</v>
      </c>
      <c r="DK402" s="1068" t="s">
        <v>1971</v>
      </c>
      <c r="DL402" s="1071" t="s">
        <v>1971</v>
      </c>
      <c r="DM402" s="1079">
        <v>-0.27900000000000003</v>
      </c>
      <c r="DN402" s="1080" t="s">
        <v>1971</v>
      </c>
      <c r="DO402" s="1080" t="s">
        <v>1971</v>
      </c>
      <c r="DP402" s="1081" t="s">
        <v>1971</v>
      </c>
      <c r="DQ402" s="1080">
        <v>0.25600000000000001</v>
      </c>
      <c r="DR402" s="1080" t="s">
        <v>1971</v>
      </c>
      <c r="DS402" s="1080" t="s">
        <v>1971</v>
      </c>
      <c r="DT402" s="1081" t="s">
        <v>1971</v>
      </c>
      <c r="DU402" s="1073" t="s">
        <v>1971</v>
      </c>
      <c r="DV402" s="1082">
        <v>1</v>
      </c>
      <c r="DW402" s="1083" t="s">
        <v>1971</v>
      </c>
    </row>
    <row r="403" spans="1:127" s="390" customFormat="1" ht="15.75" customHeight="1">
      <c r="A403" s="1085" t="s">
        <v>999</v>
      </c>
      <c r="B403" s="1045">
        <v>394</v>
      </c>
      <c r="C403" s="1006"/>
      <c r="D403" s="1006"/>
      <c r="E403" s="1006"/>
      <c r="F403" s="1006"/>
      <c r="G403" s="1006"/>
      <c r="H403" s="1006"/>
      <c r="I403" s="1006"/>
      <c r="J403" s="1006"/>
      <c r="K403" s="1006"/>
      <c r="L403" s="1006"/>
      <c r="M403" s="1045"/>
      <c r="N403" s="1006"/>
      <c r="O403" s="1006"/>
      <c r="P403" s="1006"/>
      <c r="Q403" s="1006"/>
      <c r="R403" s="1006"/>
      <c r="S403" s="1006"/>
      <c r="T403" s="1007"/>
      <c r="U403" s="1086" t="s">
        <v>3614</v>
      </c>
      <c r="V403" s="1087" t="s">
        <v>3615</v>
      </c>
      <c r="W403" s="1087" t="s">
        <v>1920</v>
      </c>
      <c r="X403" s="1088" t="s">
        <v>3616</v>
      </c>
      <c r="Y403" s="1089" t="s">
        <v>687</v>
      </c>
      <c r="Z403" s="1090" t="s">
        <v>3617</v>
      </c>
      <c r="AA403" s="1091" t="s">
        <v>1971</v>
      </c>
      <c r="AB403" s="1092" t="s">
        <v>1971</v>
      </c>
      <c r="AC403" s="1092">
        <v>1</v>
      </c>
      <c r="AD403" s="1092" t="s">
        <v>1971</v>
      </c>
      <c r="AE403" s="1092" t="s">
        <v>1971</v>
      </c>
      <c r="AF403" s="1092" t="s">
        <v>1971</v>
      </c>
      <c r="AG403" s="1092" t="s">
        <v>1971</v>
      </c>
      <c r="AH403" s="1092" t="s">
        <v>1971</v>
      </c>
      <c r="AI403" s="1093">
        <f t="shared" si="6"/>
        <v>1</v>
      </c>
      <c r="AJ403" s="1094" t="s">
        <v>988</v>
      </c>
      <c r="AK403" s="1094" t="s">
        <v>964</v>
      </c>
      <c r="AL403" s="1094" t="s">
        <v>965</v>
      </c>
      <c r="AM403" s="1095" t="s">
        <v>2087</v>
      </c>
      <c r="AN403" s="1006" t="s">
        <v>2204</v>
      </c>
      <c r="AO403" s="1006" t="s">
        <v>4477</v>
      </c>
      <c r="AP403" s="1296">
        <v>2</v>
      </c>
      <c r="AQ403" s="1064" t="s">
        <v>978</v>
      </c>
      <c r="AR403" s="1097" t="s">
        <v>687</v>
      </c>
      <c r="AS403" s="1098"/>
      <c r="AT403" s="1088"/>
      <c r="AU403" s="1088"/>
      <c r="AV403" s="1088"/>
      <c r="AW403" s="1099"/>
      <c r="AX403" s="1100"/>
      <c r="AY403" s="1063"/>
      <c r="AZ403" s="1064"/>
      <c r="BA403" s="1064"/>
      <c r="BB403" s="1064"/>
      <c r="BC403" s="1064"/>
      <c r="BD403" s="1064"/>
      <c r="BE403" s="1064"/>
      <c r="BF403" s="1064"/>
      <c r="BG403" s="1114"/>
      <c r="BH403" s="1114"/>
      <c r="BI403" s="1115">
        <v>1.68</v>
      </c>
      <c r="BJ403" s="1114">
        <v>1.63</v>
      </c>
      <c r="BK403" s="1114">
        <v>1.58</v>
      </c>
      <c r="BL403" s="1114">
        <v>1.44</v>
      </c>
      <c r="BM403" s="1114">
        <v>1.34</v>
      </c>
      <c r="BN403" s="1063"/>
      <c r="BO403" s="1064"/>
      <c r="BP403" s="1064"/>
      <c r="BQ403" s="1064"/>
      <c r="BR403" s="1064"/>
      <c r="BS403" s="1103"/>
      <c r="BT403" s="1064"/>
      <c r="BU403" s="1064"/>
      <c r="BV403" s="1064"/>
      <c r="BW403" s="1104"/>
      <c r="BX403" s="1103"/>
      <c r="BY403" s="1064"/>
      <c r="BZ403" s="1064"/>
      <c r="CA403" s="1064"/>
      <c r="CB403" s="1104"/>
      <c r="CC403" s="1105"/>
      <c r="CD403" s="1106" t="s">
        <v>961</v>
      </c>
      <c r="CE403" s="1107" t="s">
        <v>961</v>
      </c>
      <c r="CF403" s="1107" t="s">
        <v>961</v>
      </c>
      <c r="CG403" s="1107" t="s">
        <v>961</v>
      </c>
      <c r="CH403" s="1108" t="s">
        <v>961</v>
      </c>
      <c r="CI403" s="1063">
        <v>8.4700000000000006</v>
      </c>
      <c r="CJ403" s="1064">
        <v>8.4700000000000006</v>
      </c>
      <c r="CK403" s="1064">
        <v>8.4700000000000006</v>
      </c>
      <c r="CL403" s="1064">
        <v>8.4700000000000006</v>
      </c>
      <c r="CM403" s="1105">
        <v>8.4700000000000006</v>
      </c>
      <c r="CN403" s="1063">
        <v>2.56</v>
      </c>
      <c r="CO403" s="1064">
        <v>2.56</v>
      </c>
      <c r="CP403" s="1064">
        <v>2.56</v>
      </c>
      <c r="CQ403" s="1064">
        <v>2.56</v>
      </c>
      <c r="CR403" s="1105">
        <v>2.56</v>
      </c>
      <c r="CS403" s="1063" t="s">
        <v>1971</v>
      </c>
      <c r="CT403" s="1064" t="s">
        <v>1971</v>
      </c>
      <c r="CU403" s="1064" t="s">
        <v>1971</v>
      </c>
      <c r="CV403" s="1064" t="s">
        <v>1971</v>
      </c>
      <c r="CW403" s="1105" t="s">
        <v>1971</v>
      </c>
      <c r="CX403" s="1063" t="s">
        <v>1971</v>
      </c>
      <c r="CY403" s="1064" t="s">
        <v>1971</v>
      </c>
      <c r="CZ403" s="1064" t="s">
        <v>1971</v>
      </c>
      <c r="DA403" s="1064" t="s">
        <v>1971</v>
      </c>
      <c r="DB403" s="1105" t="s">
        <v>1971</v>
      </c>
      <c r="DC403" s="1064">
        <v>0.93</v>
      </c>
      <c r="DD403" s="1064">
        <v>0.9</v>
      </c>
      <c r="DE403" s="1064">
        <v>0.87</v>
      </c>
      <c r="DF403" s="1064">
        <v>0.8</v>
      </c>
      <c r="DG403" s="1105">
        <v>0.74</v>
      </c>
      <c r="DH403" s="1063">
        <v>0</v>
      </c>
      <c r="DI403" s="1064">
        <v>0</v>
      </c>
      <c r="DJ403" s="1064">
        <v>0</v>
      </c>
      <c r="DK403" s="1064">
        <v>0</v>
      </c>
      <c r="DL403" s="1105">
        <v>0</v>
      </c>
      <c r="DM403" s="1109">
        <v>-9.5120000000000005</v>
      </c>
      <c r="DN403" s="1110" t="s">
        <v>1971</v>
      </c>
      <c r="DO403" s="1110" t="s">
        <v>1971</v>
      </c>
      <c r="DP403" s="1111">
        <v>-19.024000000000001</v>
      </c>
      <c r="DQ403" s="1110">
        <v>3.52</v>
      </c>
      <c r="DR403" s="1110" t="s">
        <v>1971</v>
      </c>
      <c r="DS403" s="1110" t="s">
        <v>1971</v>
      </c>
      <c r="DT403" s="1111">
        <v>7.04</v>
      </c>
      <c r="DU403" s="1107" t="s">
        <v>1971</v>
      </c>
      <c r="DV403" s="1112">
        <v>1</v>
      </c>
      <c r="DW403" s="1113" t="s">
        <v>1971</v>
      </c>
    </row>
    <row r="404" spans="1:127" s="390" customFormat="1" ht="15.75" customHeight="1">
      <c r="A404" s="1085" t="s">
        <v>999</v>
      </c>
      <c r="B404" s="1045">
        <v>395</v>
      </c>
      <c r="C404" s="1006"/>
      <c r="D404" s="1006"/>
      <c r="E404" s="1006"/>
      <c r="F404" s="1006"/>
      <c r="G404" s="1006"/>
      <c r="H404" s="1006"/>
      <c r="I404" s="1006"/>
      <c r="J404" s="1006"/>
      <c r="K404" s="1006"/>
      <c r="L404" s="1006"/>
      <c r="M404" s="1045"/>
      <c r="N404" s="1006"/>
      <c r="O404" s="1006"/>
      <c r="P404" s="1006"/>
      <c r="Q404" s="1006"/>
      <c r="R404" s="1006"/>
      <c r="S404" s="1006"/>
      <c r="T404" s="1007"/>
      <c r="U404" s="1086" t="s">
        <v>3619</v>
      </c>
      <c r="V404" s="1087" t="s">
        <v>3615</v>
      </c>
      <c r="W404" s="1087" t="s">
        <v>1920</v>
      </c>
      <c r="X404" s="1088" t="s">
        <v>3620</v>
      </c>
      <c r="Y404" s="1089" t="s">
        <v>3621</v>
      </c>
      <c r="Z404" s="1090" t="s">
        <v>3622</v>
      </c>
      <c r="AA404" s="1091" t="s">
        <v>1971</v>
      </c>
      <c r="AB404" s="1092" t="s">
        <v>1971</v>
      </c>
      <c r="AC404" s="1092">
        <v>1</v>
      </c>
      <c r="AD404" s="1092" t="s">
        <v>1971</v>
      </c>
      <c r="AE404" s="1092" t="s">
        <v>1971</v>
      </c>
      <c r="AF404" s="1092" t="s">
        <v>1971</v>
      </c>
      <c r="AG404" s="1092" t="s">
        <v>1971</v>
      </c>
      <c r="AH404" s="1092" t="s">
        <v>1971</v>
      </c>
      <c r="AI404" s="1093">
        <f t="shared" si="6"/>
        <v>1</v>
      </c>
      <c r="AJ404" s="1094" t="s">
        <v>988</v>
      </c>
      <c r="AK404" s="1094" t="s">
        <v>964</v>
      </c>
      <c r="AL404" s="1094" t="s">
        <v>965</v>
      </c>
      <c r="AM404" s="1095" t="s">
        <v>2087</v>
      </c>
      <c r="AN404" s="1006" t="s">
        <v>2204</v>
      </c>
      <c r="AO404" s="1006" t="s">
        <v>4477</v>
      </c>
      <c r="AP404" s="1263">
        <v>0</v>
      </c>
      <c r="AQ404" s="1064" t="s">
        <v>978</v>
      </c>
      <c r="AR404" s="1097"/>
      <c r="AS404" s="1098"/>
      <c r="AT404" s="1088"/>
      <c r="AU404" s="1088"/>
      <c r="AV404" s="1088"/>
      <c r="AW404" s="1099"/>
      <c r="AX404" s="1100"/>
      <c r="AY404" s="1063"/>
      <c r="AZ404" s="1064"/>
      <c r="BA404" s="1064"/>
      <c r="BB404" s="1064"/>
      <c r="BC404" s="1064"/>
      <c r="BD404" s="1064"/>
      <c r="BE404" s="1064"/>
      <c r="BF404" s="1064"/>
      <c r="BG404" s="1114"/>
      <c r="BH404" s="1114"/>
      <c r="BI404" s="1692"/>
      <c r="BJ404" s="1693"/>
      <c r="BK404" s="1693"/>
      <c r="BL404" s="1693"/>
      <c r="BM404" s="1693"/>
      <c r="BN404" s="1063"/>
      <c r="BO404" s="1064"/>
      <c r="BP404" s="1064"/>
      <c r="BQ404" s="1064"/>
      <c r="BR404" s="1064"/>
      <c r="BS404" s="1103"/>
      <c r="BT404" s="1064"/>
      <c r="BU404" s="1064"/>
      <c r="BV404" s="1064"/>
      <c r="BW404" s="1104"/>
      <c r="BX404" s="1103"/>
      <c r="BY404" s="1064"/>
      <c r="BZ404" s="1064"/>
      <c r="CA404" s="1064"/>
      <c r="CB404" s="1104"/>
      <c r="CC404" s="1105"/>
      <c r="CD404" s="1351"/>
      <c r="CE404" s="1352"/>
      <c r="CF404" s="1352"/>
      <c r="CG404" s="1352"/>
      <c r="CH404" s="1414"/>
      <c r="CI404" s="1394"/>
      <c r="CJ404" s="1343"/>
      <c r="CK404" s="1343"/>
      <c r="CL404" s="1343"/>
      <c r="CM404" s="1344"/>
      <c r="CN404" s="1394"/>
      <c r="CO404" s="1343"/>
      <c r="CP404" s="1343"/>
      <c r="CQ404" s="1343"/>
      <c r="CR404" s="1344"/>
      <c r="CS404" s="1394"/>
      <c r="CT404" s="1343"/>
      <c r="CU404" s="1343"/>
      <c r="CV404" s="1343"/>
      <c r="CW404" s="1344"/>
      <c r="CX404" s="1394"/>
      <c r="CY404" s="1343"/>
      <c r="CZ404" s="1343"/>
      <c r="DA404" s="1343"/>
      <c r="DB404" s="1344"/>
      <c r="DC404" s="1343"/>
      <c r="DD404" s="1343"/>
      <c r="DE404" s="1343"/>
      <c r="DF404" s="1343"/>
      <c r="DG404" s="1344"/>
      <c r="DH404" s="1394"/>
      <c r="DI404" s="1343"/>
      <c r="DJ404" s="1343"/>
      <c r="DK404" s="1343"/>
      <c r="DL404" s="1344"/>
      <c r="DM404" s="1775"/>
      <c r="DN404" s="1776"/>
      <c r="DO404" s="1776"/>
      <c r="DP404" s="1777"/>
      <c r="DQ404" s="1776"/>
      <c r="DR404" s="1776"/>
      <c r="DS404" s="1776"/>
      <c r="DT404" s="1777"/>
      <c r="DU404" s="1352"/>
      <c r="DV404" s="1696"/>
      <c r="DW404" s="1778"/>
    </row>
    <row r="405" spans="1:127" s="390" customFormat="1" ht="15.75" customHeight="1">
      <c r="A405" s="1085" t="s">
        <v>999</v>
      </c>
      <c r="B405" s="1045">
        <v>396</v>
      </c>
      <c r="C405" s="1006"/>
      <c r="D405" s="1006"/>
      <c r="E405" s="1006"/>
      <c r="F405" s="1006"/>
      <c r="G405" s="1006"/>
      <c r="H405" s="1006"/>
      <c r="I405" s="1006"/>
      <c r="J405" s="1006"/>
      <c r="K405" s="1006"/>
      <c r="L405" s="1006"/>
      <c r="M405" s="1045"/>
      <c r="N405" s="1006"/>
      <c r="O405" s="1006"/>
      <c r="P405" s="1006"/>
      <c r="Q405" s="1006"/>
      <c r="R405" s="1006"/>
      <c r="S405" s="1006"/>
      <c r="T405" s="1007"/>
      <c r="U405" s="1086" t="s">
        <v>3623</v>
      </c>
      <c r="V405" s="1087" t="s">
        <v>3615</v>
      </c>
      <c r="W405" s="1087" t="s">
        <v>1920</v>
      </c>
      <c r="X405" s="1088" t="s">
        <v>3624</v>
      </c>
      <c r="Y405" s="1089" t="s">
        <v>693</v>
      </c>
      <c r="Z405" s="1090" t="s">
        <v>3625</v>
      </c>
      <c r="AA405" s="1091" t="s">
        <v>1971</v>
      </c>
      <c r="AB405" s="1092" t="s">
        <v>1971</v>
      </c>
      <c r="AC405" s="1092">
        <v>1</v>
      </c>
      <c r="AD405" s="1092" t="s">
        <v>1971</v>
      </c>
      <c r="AE405" s="1092" t="s">
        <v>1971</v>
      </c>
      <c r="AF405" s="1092" t="s">
        <v>1971</v>
      </c>
      <c r="AG405" s="1092" t="s">
        <v>1971</v>
      </c>
      <c r="AH405" s="1092" t="s">
        <v>1971</v>
      </c>
      <c r="AI405" s="1093">
        <f t="shared" si="6"/>
        <v>1</v>
      </c>
      <c r="AJ405" s="1094" t="s">
        <v>988</v>
      </c>
      <c r="AK405" s="1094" t="s">
        <v>964</v>
      </c>
      <c r="AL405" s="1094" t="s">
        <v>965</v>
      </c>
      <c r="AM405" s="1095" t="s">
        <v>2264</v>
      </c>
      <c r="AN405" s="1006" t="s">
        <v>2204</v>
      </c>
      <c r="AO405" s="1006" t="s">
        <v>4799</v>
      </c>
      <c r="AP405" s="1296">
        <v>2</v>
      </c>
      <c r="AQ405" s="1064" t="s">
        <v>978</v>
      </c>
      <c r="AR405" s="1097" t="s">
        <v>693</v>
      </c>
      <c r="AS405" s="1098"/>
      <c r="AT405" s="1088"/>
      <c r="AU405" s="1088"/>
      <c r="AV405" s="1088"/>
      <c r="AW405" s="1099"/>
      <c r="AX405" s="1100"/>
      <c r="AY405" s="1063"/>
      <c r="AZ405" s="1064"/>
      <c r="BA405" s="1064"/>
      <c r="BB405" s="1064"/>
      <c r="BC405" s="1064"/>
      <c r="BD405" s="1064"/>
      <c r="BE405" s="1064"/>
      <c r="BF405" s="1064"/>
      <c r="BG405" s="1114"/>
      <c r="BH405" s="1114"/>
      <c r="BI405" s="1115">
        <v>17.059999999999999</v>
      </c>
      <c r="BJ405" s="1114">
        <v>16.27</v>
      </c>
      <c r="BK405" s="1114">
        <v>15.54</v>
      </c>
      <c r="BL405" s="1114">
        <v>14.76</v>
      </c>
      <c r="BM405" s="1114">
        <v>13.99</v>
      </c>
      <c r="BN405" s="1063"/>
      <c r="BO405" s="1064"/>
      <c r="BP405" s="1064"/>
      <c r="BQ405" s="1064"/>
      <c r="BR405" s="1064"/>
      <c r="BS405" s="1103"/>
      <c r="BT405" s="1064"/>
      <c r="BU405" s="1064"/>
      <c r="BV405" s="1064"/>
      <c r="BW405" s="1104"/>
      <c r="BX405" s="1103"/>
      <c r="BY405" s="1064"/>
      <c r="BZ405" s="1064"/>
      <c r="CA405" s="1064"/>
      <c r="CB405" s="1104"/>
      <c r="CC405" s="1105"/>
      <c r="CD405" s="1106" t="s">
        <v>961</v>
      </c>
      <c r="CE405" s="1107" t="s">
        <v>961</v>
      </c>
      <c r="CF405" s="1107" t="s">
        <v>961</v>
      </c>
      <c r="CG405" s="1107" t="s">
        <v>961</v>
      </c>
      <c r="CH405" s="1108" t="s">
        <v>961</v>
      </c>
      <c r="CI405" s="1063" t="s">
        <v>1971</v>
      </c>
      <c r="CJ405" s="1064" t="s">
        <v>1971</v>
      </c>
      <c r="CK405" s="1064" t="s">
        <v>1971</v>
      </c>
      <c r="CL405" s="1064" t="s">
        <v>1971</v>
      </c>
      <c r="CM405" s="1105" t="s">
        <v>1971</v>
      </c>
      <c r="CN405" s="1063" t="s">
        <v>1971</v>
      </c>
      <c r="CO405" s="1064" t="s">
        <v>1971</v>
      </c>
      <c r="CP405" s="1064" t="s">
        <v>1971</v>
      </c>
      <c r="CQ405" s="1064" t="s">
        <v>1971</v>
      </c>
      <c r="CR405" s="1105" t="s">
        <v>1971</v>
      </c>
      <c r="CS405" s="1063" t="s">
        <v>1971</v>
      </c>
      <c r="CT405" s="1064" t="s">
        <v>1971</v>
      </c>
      <c r="CU405" s="1064" t="s">
        <v>1971</v>
      </c>
      <c r="CV405" s="1064" t="s">
        <v>1971</v>
      </c>
      <c r="CW405" s="1105" t="s">
        <v>1971</v>
      </c>
      <c r="CX405" s="1063" t="s">
        <v>1971</v>
      </c>
      <c r="CY405" s="1064" t="s">
        <v>1971</v>
      </c>
      <c r="CZ405" s="1064" t="s">
        <v>1971</v>
      </c>
      <c r="DA405" s="1064" t="s">
        <v>1971</v>
      </c>
      <c r="DB405" s="1105" t="s">
        <v>1971</v>
      </c>
      <c r="DC405" s="1064" t="s">
        <v>1971</v>
      </c>
      <c r="DD405" s="1064" t="s">
        <v>1971</v>
      </c>
      <c r="DE405" s="1064" t="s">
        <v>1971</v>
      </c>
      <c r="DF405" s="1064" t="s">
        <v>1971</v>
      </c>
      <c r="DG405" s="1105" t="s">
        <v>1971</v>
      </c>
      <c r="DH405" s="1063" t="s">
        <v>1971</v>
      </c>
      <c r="DI405" s="1064" t="s">
        <v>1971</v>
      </c>
      <c r="DJ405" s="1064" t="s">
        <v>1971</v>
      </c>
      <c r="DK405" s="1064" t="s">
        <v>1971</v>
      </c>
      <c r="DL405" s="1105" t="s">
        <v>1971</v>
      </c>
      <c r="DM405" s="1109">
        <v>-0.19500000000000001</v>
      </c>
      <c r="DN405" s="1110" t="s">
        <v>1971</v>
      </c>
      <c r="DO405" s="1110" t="s">
        <v>1971</v>
      </c>
      <c r="DP405" s="1111" t="s">
        <v>1971</v>
      </c>
      <c r="DQ405" s="1110">
        <v>0.04</v>
      </c>
      <c r="DR405" s="1110" t="s">
        <v>1971</v>
      </c>
      <c r="DS405" s="1110" t="s">
        <v>1971</v>
      </c>
      <c r="DT405" s="1111" t="s">
        <v>1971</v>
      </c>
      <c r="DU405" s="1107" t="s">
        <v>1971</v>
      </c>
      <c r="DV405" s="1112">
        <v>1</v>
      </c>
      <c r="DW405" s="1113" t="s">
        <v>1971</v>
      </c>
    </row>
    <row r="406" spans="1:127" s="390" customFormat="1" ht="15.75" customHeight="1">
      <c r="A406" s="1085" t="s">
        <v>999</v>
      </c>
      <c r="B406" s="1045">
        <v>397</v>
      </c>
      <c r="C406" s="1006"/>
      <c r="D406" s="1006"/>
      <c r="E406" s="1006"/>
      <c r="F406" s="1006"/>
      <c r="G406" s="1006"/>
      <c r="H406" s="1006"/>
      <c r="I406" s="1006"/>
      <c r="J406" s="1006"/>
      <c r="K406" s="1006"/>
      <c r="L406" s="1006"/>
      <c r="M406" s="1045"/>
      <c r="N406" s="1006"/>
      <c r="O406" s="1006"/>
      <c r="P406" s="1006"/>
      <c r="Q406" s="1006"/>
      <c r="R406" s="1006"/>
      <c r="S406" s="1006"/>
      <c r="T406" s="1007"/>
      <c r="U406" s="1086" t="s">
        <v>3627</v>
      </c>
      <c r="V406" s="1087" t="s">
        <v>3615</v>
      </c>
      <c r="W406" s="1087" t="s">
        <v>1920</v>
      </c>
      <c r="X406" s="1088" t="s">
        <v>3628</v>
      </c>
      <c r="Y406" s="1089" t="s">
        <v>2439</v>
      </c>
      <c r="Z406" s="1090" t="s">
        <v>3629</v>
      </c>
      <c r="AA406" s="1091" t="s">
        <v>1971</v>
      </c>
      <c r="AB406" s="1092" t="s">
        <v>1971</v>
      </c>
      <c r="AC406" s="1092">
        <v>1</v>
      </c>
      <c r="AD406" s="1092" t="s">
        <v>1971</v>
      </c>
      <c r="AE406" s="1092" t="s">
        <v>1971</v>
      </c>
      <c r="AF406" s="1092" t="s">
        <v>1971</v>
      </c>
      <c r="AG406" s="1092" t="s">
        <v>1971</v>
      </c>
      <c r="AH406" s="1092" t="s">
        <v>1971</v>
      </c>
      <c r="AI406" s="1093">
        <f t="shared" si="6"/>
        <v>1</v>
      </c>
      <c r="AJ406" s="1094" t="s">
        <v>988</v>
      </c>
      <c r="AK406" s="1094" t="s">
        <v>964</v>
      </c>
      <c r="AL406" s="1094" t="s">
        <v>965</v>
      </c>
      <c r="AM406" s="1095" t="s">
        <v>2264</v>
      </c>
      <c r="AN406" s="1006" t="s">
        <v>2204</v>
      </c>
      <c r="AO406" s="1006" t="s">
        <v>4814</v>
      </c>
      <c r="AP406" s="1263">
        <v>0</v>
      </c>
      <c r="AQ406" s="1064" t="s">
        <v>978</v>
      </c>
      <c r="AR406" s="1097"/>
      <c r="AS406" s="1098"/>
      <c r="AT406" s="1088"/>
      <c r="AU406" s="1088"/>
      <c r="AV406" s="1088"/>
      <c r="AW406" s="1099"/>
      <c r="AX406" s="1100"/>
      <c r="AY406" s="1063"/>
      <c r="AZ406" s="1064"/>
      <c r="BA406" s="1064"/>
      <c r="BB406" s="1064"/>
      <c r="BC406" s="1064"/>
      <c r="BD406" s="1064"/>
      <c r="BE406" s="1064"/>
      <c r="BF406" s="1064"/>
      <c r="BG406" s="1114"/>
      <c r="BH406" s="1114"/>
      <c r="BI406" s="1692"/>
      <c r="BJ406" s="1693"/>
      <c r="BK406" s="1693"/>
      <c r="BL406" s="1693"/>
      <c r="BM406" s="1693"/>
      <c r="BN406" s="1063"/>
      <c r="BO406" s="1064"/>
      <c r="BP406" s="1064"/>
      <c r="BQ406" s="1064"/>
      <c r="BR406" s="1064"/>
      <c r="BS406" s="1103"/>
      <c r="BT406" s="1064"/>
      <c r="BU406" s="1064"/>
      <c r="BV406" s="1064"/>
      <c r="BW406" s="1104"/>
      <c r="BX406" s="1103"/>
      <c r="BY406" s="1064"/>
      <c r="BZ406" s="1064"/>
      <c r="CA406" s="1064"/>
      <c r="CB406" s="1104"/>
      <c r="CC406" s="1105"/>
      <c r="CD406" s="1351"/>
      <c r="CE406" s="1352"/>
      <c r="CF406" s="1352"/>
      <c r="CG406" s="1352"/>
      <c r="CH406" s="1414"/>
      <c r="CI406" s="1394"/>
      <c r="CJ406" s="1343"/>
      <c r="CK406" s="1343"/>
      <c r="CL406" s="1343"/>
      <c r="CM406" s="1344"/>
      <c r="CN406" s="1394"/>
      <c r="CO406" s="1343"/>
      <c r="CP406" s="1343"/>
      <c r="CQ406" s="1343"/>
      <c r="CR406" s="1344"/>
      <c r="CS406" s="1394"/>
      <c r="CT406" s="1343"/>
      <c r="CU406" s="1343"/>
      <c r="CV406" s="1343"/>
      <c r="CW406" s="1344"/>
      <c r="CX406" s="1394"/>
      <c r="CY406" s="1343"/>
      <c r="CZ406" s="1343"/>
      <c r="DA406" s="1343"/>
      <c r="DB406" s="1344"/>
      <c r="DC406" s="1343"/>
      <c r="DD406" s="1343"/>
      <c r="DE406" s="1343"/>
      <c r="DF406" s="1343"/>
      <c r="DG406" s="1344"/>
      <c r="DH406" s="1394"/>
      <c r="DI406" s="1343"/>
      <c r="DJ406" s="1343"/>
      <c r="DK406" s="1343"/>
      <c r="DL406" s="1344"/>
      <c r="DM406" s="1775"/>
      <c r="DN406" s="1776"/>
      <c r="DO406" s="1776"/>
      <c r="DP406" s="1777"/>
      <c r="DQ406" s="1776"/>
      <c r="DR406" s="1776"/>
      <c r="DS406" s="1776"/>
      <c r="DT406" s="1777"/>
      <c r="DU406" s="1352"/>
      <c r="DV406" s="1696"/>
      <c r="DW406" s="1778"/>
    </row>
    <row r="407" spans="1:127" s="390" customFormat="1" ht="15.75" customHeight="1">
      <c r="A407" s="1085" t="s">
        <v>999</v>
      </c>
      <c r="B407" s="1045">
        <v>398</v>
      </c>
      <c r="C407" s="1006"/>
      <c r="D407" s="1006"/>
      <c r="E407" s="1006"/>
      <c r="F407" s="1006"/>
      <c r="G407" s="1006"/>
      <c r="H407" s="1006"/>
      <c r="I407" s="1006"/>
      <c r="J407" s="1006"/>
      <c r="K407" s="1006"/>
      <c r="L407" s="1006"/>
      <c r="M407" s="1045"/>
      <c r="N407" s="1006"/>
      <c r="O407" s="1006"/>
      <c r="P407" s="1006"/>
      <c r="Q407" s="1006"/>
      <c r="R407" s="1006"/>
      <c r="S407" s="1006"/>
      <c r="T407" s="1007"/>
      <c r="U407" s="1086" t="s">
        <v>3630</v>
      </c>
      <c r="V407" s="1087" t="s">
        <v>3615</v>
      </c>
      <c r="W407" s="1087" t="s">
        <v>1927</v>
      </c>
      <c r="X407" s="1088" t="s">
        <v>3631</v>
      </c>
      <c r="Y407" s="1089" t="s">
        <v>3632</v>
      </c>
      <c r="Z407" s="1090" t="s">
        <v>3633</v>
      </c>
      <c r="AA407" s="1091" t="s">
        <v>1971</v>
      </c>
      <c r="AB407" s="1092" t="s">
        <v>1971</v>
      </c>
      <c r="AC407" s="1092">
        <v>1</v>
      </c>
      <c r="AD407" s="1092" t="s">
        <v>1971</v>
      </c>
      <c r="AE407" s="1092" t="s">
        <v>1971</v>
      </c>
      <c r="AF407" s="1092" t="s">
        <v>1971</v>
      </c>
      <c r="AG407" s="1092" t="s">
        <v>1971</v>
      </c>
      <c r="AH407" s="1092" t="s">
        <v>1971</v>
      </c>
      <c r="AI407" s="1093">
        <f t="shared" si="6"/>
        <v>1</v>
      </c>
      <c r="AJ407" s="1094" t="s">
        <v>988</v>
      </c>
      <c r="AK407" s="1094" t="s">
        <v>964</v>
      </c>
      <c r="AL407" s="1094" t="s">
        <v>965</v>
      </c>
      <c r="AM407" s="1095" t="s">
        <v>3634</v>
      </c>
      <c r="AN407" s="1006" t="s">
        <v>4856</v>
      </c>
      <c r="AO407" s="1006" t="s">
        <v>410</v>
      </c>
      <c r="AP407" s="1263">
        <v>0</v>
      </c>
      <c r="AQ407" s="1064" t="s">
        <v>978</v>
      </c>
      <c r="AR407" s="1097" t="s">
        <v>1971</v>
      </c>
      <c r="AS407" s="1098"/>
      <c r="AT407" s="1088"/>
      <c r="AU407" s="1088"/>
      <c r="AV407" s="1088"/>
      <c r="AW407" s="1099"/>
      <c r="AX407" s="1100"/>
      <c r="AY407" s="1063"/>
      <c r="AZ407" s="1064"/>
      <c r="BA407" s="1064"/>
      <c r="BB407" s="1064"/>
      <c r="BC407" s="1064"/>
      <c r="BD407" s="1064"/>
      <c r="BE407" s="1064"/>
      <c r="BF407" s="1064"/>
      <c r="BG407" s="1064"/>
      <c r="BH407" s="1064"/>
      <c r="BI407" s="1394"/>
      <c r="BJ407" s="1343"/>
      <c r="BK407" s="1343"/>
      <c r="BL407" s="1343"/>
      <c r="BM407" s="1343"/>
      <c r="BN407" s="1063"/>
      <c r="BO407" s="1064"/>
      <c r="BP407" s="1064"/>
      <c r="BQ407" s="1064"/>
      <c r="BR407" s="1064"/>
      <c r="BS407" s="1103"/>
      <c r="BT407" s="1064"/>
      <c r="BU407" s="1064"/>
      <c r="BV407" s="1064"/>
      <c r="BW407" s="1104"/>
      <c r="BX407" s="1103"/>
      <c r="BY407" s="1064"/>
      <c r="BZ407" s="1064"/>
      <c r="CA407" s="1064"/>
      <c r="CB407" s="1104"/>
      <c r="CC407" s="1105"/>
      <c r="CD407" s="1351"/>
      <c r="CE407" s="1352"/>
      <c r="CF407" s="1352"/>
      <c r="CG407" s="1352"/>
      <c r="CH407" s="1414"/>
      <c r="CI407" s="1394"/>
      <c r="CJ407" s="1343"/>
      <c r="CK407" s="1343"/>
      <c r="CL407" s="1343"/>
      <c r="CM407" s="1344"/>
      <c r="CN407" s="1394"/>
      <c r="CO407" s="1343"/>
      <c r="CP407" s="1343"/>
      <c r="CQ407" s="1343"/>
      <c r="CR407" s="1344"/>
      <c r="CS407" s="1394"/>
      <c r="CT407" s="1343"/>
      <c r="CU407" s="1343"/>
      <c r="CV407" s="1343"/>
      <c r="CW407" s="1344"/>
      <c r="CX407" s="1394"/>
      <c r="CY407" s="1343"/>
      <c r="CZ407" s="1343"/>
      <c r="DA407" s="1343"/>
      <c r="DB407" s="1344"/>
      <c r="DC407" s="1343"/>
      <c r="DD407" s="1343"/>
      <c r="DE407" s="1343"/>
      <c r="DF407" s="1343"/>
      <c r="DG407" s="1344"/>
      <c r="DH407" s="1394"/>
      <c r="DI407" s="1343"/>
      <c r="DJ407" s="1343"/>
      <c r="DK407" s="1343"/>
      <c r="DL407" s="1344"/>
      <c r="DM407" s="1775"/>
      <c r="DN407" s="1776"/>
      <c r="DO407" s="1776"/>
      <c r="DP407" s="1777"/>
      <c r="DQ407" s="1776"/>
      <c r="DR407" s="1776"/>
      <c r="DS407" s="1776"/>
      <c r="DT407" s="1777"/>
      <c r="DU407" s="1352"/>
      <c r="DV407" s="1696"/>
      <c r="DW407" s="1778"/>
    </row>
    <row r="408" spans="1:127" s="390" customFormat="1" ht="15.75" customHeight="1">
      <c r="A408" s="1085" t="s">
        <v>999</v>
      </c>
      <c r="B408" s="1045">
        <v>399</v>
      </c>
      <c r="C408" s="1006"/>
      <c r="D408" s="1006"/>
      <c r="E408" s="1006"/>
      <c r="F408" s="1006"/>
      <c r="G408" s="1006"/>
      <c r="H408" s="1006"/>
      <c r="I408" s="1006"/>
      <c r="J408" s="1006"/>
      <c r="K408" s="1006"/>
      <c r="L408" s="1006"/>
      <c r="M408" s="1045"/>
      <c r="N408" s="1006"/>
      <c r="O408" s="1006"/>
      <c r="P408" s="1006"/>
      <c r="Q408" s="1006"/>
      <c r="R408" s="1006"/>
      <c r="S408" s="1006"/>
      <c r="T408" s="1007"/>
      <c r="U408" s="1086" t="s">
        <v>3635</v>
      </c>
      <c r="V408" s="1087" t="s">
        <v>3615</v>
      </c>
      <c r="W408" s="1087" t="s">
        <v>1927</v>
      </c>
      <c r="X408" s="1088" t="s">
        <v>3636</v>
      </c>
      <c r="Y408" s="1089" t="s">
        <v>1016</v>
      </c>
      <c r="Z408" s="1090" t="s">
        <v>3637</v>
      </c>
      <c r="AA408" s="1091" t="s">
        <v>1971</v>
      </c>
      <c r="AB408" s="1092" t="s">
        <v>1971</v>
      </c>
      <c r="AC408" s="1092">
        <v>1</v>
      </c>
      <c r="AD408" s="1092" t="s">
        <v>1971</v>
      </c>
      <c r="AE408" s="1092" t="s">
        <v>1971</v>
      </c>
      <c r="AF408" s="1092" t="s">
        <v>1971</v>
      </c>
      <c r="AG408" s="1092" t="s">
        <v>1971</v>
      </c>
      <c r="AH408" s="1092" t="s">
        <v>1971</v>
      </c>
      <c r="AI408" s="1093">
        <f t="shared" si="6"/>
        <v>1</v>
      </c>
      <c r="AJ408" s="1094" t="s">
        <v>984</v>
      </c>
      <c r="AK408" s="1094" t="s">
        <v>964</v>
      </c>
      <c r="AL408" s="1094" t="s">
        <v>965</v>
      </c>
      <c r="AM408" s="1095" t="s">
        <v>3638</v>
      </c>
      <c r="AN408" s="1006" t="s">
        <v>293</v>
      </c>
      <c r="AO408" s="1006" t="s">
        <v>2472</v>
      </c>
      <c r="AP408" s="1296">
        <v>2</v>
      </c>
      <c r="AQ408" s="1064" t="s">
        <v>966</v>
      </c>
      <c r="AR408" s="1097" t="s">
        <v>1016</v>
      </c>
      <c r="AS408" s="1098"/>
      <c r="AT408" s="1088"/>
      <c r="AU408" s="1088"/>
      <c r="AV408" s="1088"/>
      <c r="AW408" s="1099"/>
      <c r="AX408" s="1100"/>
      <c r="AY408" s="1063"/>
      <c r="AZ408" s="1064"/>
      <c r="BA408" s="1064"/>
      <c r="BB408" s="1064"/>
      <c r="BC408" s="1064"/>
      <c r="BD408" s="1064"/>
      <c r="BE408" s="1064"/>
      <c r="BF408" s="1064"/>
      <c r="BG408" s="1114"/>
      <c r="BH408" s="1114"/>
      <c r="BI408" s="1115">
        <v>100</v>
      </c>
      <c r="BJ408" s="1114">
        <v>100</v>
      </c>
      <c r="BK408" s="1114">
        <v>100</v>
      </c>
      <c r="BL408" s="1114">
        <v>100</v>
      </c>
      <c r="BM408" s="1114">
        <v>100</v>
      </c>
      <c r="BN408" s="1063"/>
      <c r="BO408" s="1064"/>
      <c r="BP408" s="1064"/>
      <c r="BQ408" s="1064"/>
      <c r="BR408" s="1064"/>
      <c r="BS408" s="1103"/>
      <c r="BT408" s="1064"/>
      <c r="BU408" s="1064"/>
      <c r="BV408" s="1064"/>
      <c r="BW408" s="1104"/>
      <c r="BX408" s="1103"/>
      <c r="BY408" s="1064"/>
      <c r="BZ408" s="1064"/>
      <c r="CA408" s="1064"/>
      <c r="CB408" s="1104"/>
      <c r="CC408" s="1105"/>
      <c r="CD408" s="1106" t="s">
        <v>961</v>
      </c>
      <c r="CE408" s="1107" t="s">
        <v>961</v>
      </c>
      <c r="CF408" s="1107" t="s">
        <v>961</v>
      </c>
      <c r="CG408" s="1107" t="s">
        <v>961</v>
      </c>
      <c r="CH408" s="1108" t="s">
        <v>961</v>
      </c>
      <c r="CI408" s="1063" t="s">
        <v>1971</v>
      </c>
      <c r="CJ408" s="1064" t="s">
        <v>1971</v>
      </c>
      <c r="CK408" s="1064" t="s">
        <v>1971</v>
      </c>
      <c r="CL408" s="1064" t="s">
        <v>1971</v>
      </c>
      <c r="CM408" s="1105" t="s">
        <v>1971</v>
      </c>
      <c r="CN408" s="1063" t="s">
        <v>1971</v>
      </c>
      <c r="CO408" s="1064" t="s">
        <v>1971</v>
      </c>
      <c r="CP408" s="1064" t="s">
        <v>1971</v>
      </c>
      <c r="CQ408" s="1064" t="s">
        <v>1971</v>
      </c>
      <c r="CR408" s="1105" t="s">
        <v>1971</v>
      </c>
      <c r="CS408" s="1063">
        <v>99</v>
      </c>
      <c r="CT408" s="1064">
        <v>99</v>
      </c>
      <c r="CU408" s="1064">
        <v>99</v>
      </c>
      <c r="CV408" s="1064">
        <v>99</v>
      </c>
      <c r="CW408" s="1105">
        <v>99</v>
      </c>
      <c r="CX408" s="1063" t="s">
        <v>1971</v>
      </c>
      <c r="CY408" s="1064" t="s">
        <v>1971</v>
      </c>
      <c r="CZ408" s="1064" t="s">
        <v>1971</v>
      </c>
      <c r="DA408" s="1064" t="s">
        <v>1971</v>
      </c>
      <c r="DB408" s="1105" t="s">
        <v>1971</v>
      </c>
      <c r="DC408" s="1064" t="s">
        <v>1971</v>
      </c>
      <c r="DD408" s="1064" t="s">
        <v>1971</v>
      </c>
      <c r="DE408" s="1064" t="s">
        <v>1971</v>
      </c>
      <c r="DF408" s="1064" t="s">
        <v>1971</v>
      </c>
      <c r="DG408" s="1105" t="s">
        <v>1971</v>
      </c>
      <c r="DH408" s="1063" t="s">
        <v>1971</v>
      </c>
      <c r="DI408" s="1064" t="s">
        <v>1971</v>
      </c>
      <c r="DJ408" s="1064" t="s">
        <v>1971</v>
      </c>
      <c r="DK408" s="1064" t="s">
        <v>1971</v>
      </c>
      <c r="DL408" s="1105" t="s">
        <v>1971</v>
      </c>
      <c r="DM408" s="1109">
        <v>-0.36499999999999999</v>
      </c>
      <c r="DN408" s="1110" t="s">
        <v>1971</v>
      </c>
      <c r="DO408" s="1110" t="s">
        <v>1971</v>
      </c>
      <c r="DP408" s="1111" t="s">
        <v>1971</v>
      </c>
      <c r="DQ408" s="1110" t="s">
        <v>1971</v>
      </c>
      <c r="DR408" s="1110" t="s">
        <v>1971</v>
      </c>
      <c r="DS408" s="1110" t="s">
        <v>1971</v>
      </c>
      <c r="DT408" s="1111" t="s">
        <v>1971</v>
      </c>
      <c r="DU408" s="1107" t="s">
        <v>1971</v>
      </c>
      <c r="DV408" s="1112">
        <v>1</v>
      </c>
      <c r="DW408" s="1113" t="s">
        <v>1971</v>
      </c>
    </row>
    <row r="409" spans="1:127" s="390" customFormat="1" ht="15.75" customHeight="1">
      <c r="A409" s="1085" t="s">
        <v>999</v>
      </c>
      <c r="B409" s="1045">
        <v>400</v>
      </c>
      <c r="C409" s="1006"/>
      <c r="D409" s="1006"/>
      <c r="E409" s="1006"/>
      <c r="F409" s="1006"/>
      <c r="G409" s="1006"/>
      <c r="H409" s="1006"/>
      <c r="I409" s="1006"/>
      <c r="J409" s="1006"/>
      <c r="K409" s="1006"/>
      <c r="L409" s="1006"/>
      <c r="M409" s="1045"/>
      <c r="N409" s="1006"/>
      <c r="O409" s="1006"/>
      <c r="P409" s="1006"/>
      <c r="Q409" s="1006"/>
      <c r="R409" s="1006"/>
      <c r="S409" s="1006"/>
      <c r="T409" s="1007"/>
      <c r="U409" s="1086" t="s">
        <v>3639</v>
      </c>
      <c r="V409" s="1087" t="s">
        <v>3615</v>
      </c>
      <c r="W409" s="1087" t="s">
        <v>1927</v>
      </c>
      <c r="X409" s="1088" t="s">
        <v>3640</v>
      </c>
      <c r="Y409" s="1089" t="s">
        <v>3641</v>
      </c>
      <c r="Z409" s="1090" t="s">
        <v>3642</v>
      </c>
      <c r="AA409" s="1091" t="s">
        <v>1971</v>
      </c>
      <c r="AB409" s="1092" t="s">
        <v>1971</v>
      </c>
      <c r="AC409" s="1092">
        <v>1</v>
      </c>
      <c r="AD409" s="1092" t="s">
        <v>1971</v>
      </c>
      <c r="AE409" s="1092" t="s">
        <v>1971</v>
      </c>
      <c r="AF409" s="1092" t="s">
        <v>1971</v>
      </c>
      <c r="AG409" s="1092" t="s">
        <v>1971</v>
      </c>
      <c r="AH409" s="1092" t="s">
        <v>1971</v>
      </c>
      <c r="AI409" s="1093">
        <f t="shared" si="6"/>
        <v>1</v>
      </c>
      <c r="AJ409" s="1094" t="s">
        <v>984</v>
      </c>
      <c r="AK409" s="1094" t="s">
        <v>964</v>
      </c>
      <c r="AL409" s="1094" t="s">
        <v>965</v>
      </c>
      <c r="AM409" s="1095" t="s">
        <v>3643</v>
      </c>
      <c r="AN409" s="1006" t="s">
        <v>293</v>
      </c>
      <c r="AO409" s="1006" t="s">
        <v>1061</v>
      </c>
      <c r="AP409" s="1263">
        <v>1</v>
      </c>
      <c r="AQ409" s="1064" t="s">
        <v>966</v>
      </c>
      <c r="AR409" s="1097" t="s">
        <v>1971</v>
      </c>
      <c r="AS409" s="1098"/>
      <c r="AT409" s="1088"/>
      <c r="AU409" s="1088"/>
      <c r="AV409" s="1088"/>
      <c r="AW409" s="1099"/>
      <c r="AX409" s="1100"/>
      <c r="AY409" s="1063"/>
      <c r="AZ409" s="1064"/>
      <c r="BA409" s="1064"/>
      <c r="BB409" s="1064"/>
      <c r="BC409" s="1064"/>
      <c r="BD409" s="1064"/>
      <c r="BE409" s="1064"/>
      <c r="BF409" s="1064"/>
      <c r="BG409" s="1064"/>
      <c r="BH409" s="1064"/>
      <c r="BI409" s="1394"/>
      <c r="BJ409" s="1343"/>
      <c r="BK409" s="1343"/>
      <c r="BL409" s="1343"/>
      <c r="BM409" s="1343"/>
      <c r="BN409" s="1063"/>
      <c r="BO409" s="1064"/>
      <c r="BP409" s="1064"/>
      <c r="BQ409" s="1064"/>
      <c r="BR409" s="1064"/>
      <c r="BS409" s="1103"/>
      <c r="BT409" s="1064"/>
      <c r="BU409" s="1064"/>
      <c r="BV409" s="1064"/>
      <c r="BW409" s="1104"/>
      <c r="BX409" s="1103"/>
      <c r="BY409" s="1064"/>
      <c r="BZ409" s="1064"/>
      <c r="CA409" s="1064"/>
      <c r="CB409" s="1104"/>
      <c r="CC409" s="1105"/>
      <c r="CD409" s="1351"/>
      <c r="CE409" s="1352"/>
      <c r="CF409" s="1352"/>
      <c r="CG409" s="1352"/>
      <c r="CH409" s="1414"/>
      <c r="CI409" s="1394"/>
      <c r="CJ409" s="1343"/>
      <c r="CK409" s="1343"/>
      <c r="CL409" s="1343"/>
      <c r="CM409" s="1344"/>
      <c r="CN409" s="1394"/>
      <c r="CO409" s="1343"/>
      <c r="CP409" s="1343"/>
      <c r="CQ409" s="1343"/>
      <c r="CR409" s="1344"/>
      <c r="CS409" s="1394"/>
      <c r="CT409" s="1343"/>
      <c r="CU409" s="1343"/>
      <c r="CV409" s="1343"/>
      <c r="CW409" s="1344"/>
      <c r="CX409" s="1394"/>
      <c r="CY409" s="1343"/>
      <c r="CZ409" s="1343"/>
      <c r="DA409" s="1343"/>
      <c r="DB409" s="1344"/>
      <c r="DC409" s="1343"/>
      <c r="DD409" s="1343"/>
      <c r="DE409" s="1343"/>
      <c r="DF409" s="1343"/>
      <c r="DG409" s="1344"/>
      <c r="DH409" s="1394"/>
      <c r="DI409" s="1343"/>
      <c r="DJ409" s="1343"/>
      <c r="DK409" s="1343"/>
      <c r="DL409" s="1344"/>
      <c r="DM409" s="1775"/>
      <c r="DN409" s="1776"/>
      <c r="DO409" s="1776"/>
      <c r="DP409" s="1777"/>
      <c r="DQ409" s="1776"/>
      <c r="DR409" s="1776"/>
      <c r="DS409" s="1776"/>
      <c r="DT409" s="1777"/>
      <c r="DU409" s="1352"/>
      <c r="DV409" s="1696"/>
      <c r="DW409" s="1778"/>
    </row>
    <row r="410" spans="1:127" s="390" customFormat="1" ht="15.75" customHeight="1">
      <c r="A410" s="1085" t="s">
        <v>999</v>
      </c>
      <c r="B410" s="1045">
        <v>401</v>
      </c>
      <c r="C410" s="1006"/>
      <c r="D410" s="1006"/>
      <c r="E410" s="1006"/>
      <c r="F410" s="1006"/>
      <c r="G410" s="1006"/>
      <c r="H410" s="1006"/>
      <c r="I410" s="1006"/>
      <c r="J410" s="1006"/>
      <c r="K410" s="1006"/>
      <c r="L410" s="1006"/>
      <c r="M410" s="1045"/>
      <c r="N410" s="1006"/>
      <c r="O410" s="1006"/>
      <c r="P410" s="1006"/>
      <c r="Q410" s="1006"/>
      <c r="R410" s="1006"/>
      <c r="S410" s="1006"/>
      <c r="T410" s="1007"/>
      <c r="U410" s="1086" t="s">
        <v>3644</v>
      </c>
      <c r="V410" s="1087" t="s">
        <v>3615</v>
      </c>
      <c r="W410" s="1087" t="s">
        <v>1936</v>
      </c>
      <c r="X410" s="1088" t="s">
        <v>3645</v>
      </c>
      <c r="Y410" s="1089" t="s">
        <v>3646</v>
      </c>
      <c r="Z410" s="1090" t="s">
        <v>3647</v>
      </c>
      <c r="AA410" s="1091" t="s">
        <v>1971</v>
      </c>
      <c r="AB410" s="1092" t="s">
        <v>1971</v>
      </c>
      <c r="AC410" s="1092">
        <v>1</v>
      </c>
      <c r="AD410" s="1092" t="s">
        <v>1971</v>
      </c>
      <c r="AE410" s="1092" t="s">
        <v>1971</v>
      </c>
      <c r="AF410" s="1092" t="s">
        <v>1971</v>
      </c>
      <c r="AG410" s="1092" t="s">
        <v>1971</v>
      </c>
      <c r="AH410" s="1092" t="s">
        <v>1971</v>
      </c>
      <c r="AI410" s="1093">
        <f t="shared" si="6"/>
        <v>1</v>
      </c>
      <c r="AJ410" s="1094" t="s">
        <v>963</v>
      </c>
      <c r="AK410" s="1094" t="s">
        <v>1971</v>
      </c>
      <c r="AL410" s="1094" t="s">
        <v>1971</v>
      </c>
      <c r="AM410" s="1095" t="s">
        <v>2135</v>
      </c>
      <c r="AN410" s="1006" t="s">
        <v>293</v>
      </c>
      <c r="AO410" s="1006" t="s">
        <v>1061</v>
      </c>
      <c r="AP410" s="1263">
        <v>1</v>
      </c>
      <c r="AQ410" s="1064" t="s">
        <v>966</v>
      </c>
      <c r="AR410" s="1097" t="s">
        <v>1971</v>
      </c>
      <c r="AS410" s="1098"/>
      <c r="AT410" s="1088"/>
      <c r="AU410" s="1088"/>
      <c r="AV410" s="1088"/>
      <c r="AW410" s="1099"/>
      <c r="AX410" s="1100"/>
      <c r="AY410" s="1063"/>
      <c r="AZ410" s="1064"/>
      <c r="BA410" s="1064"/>
      <c r="BB410" s="1064"/>
      <c r="BC410" s="1064"/>
      <c r="BD410" s="1064"/>
      <c r="BE410" s="1064"/>
      <c r="BF410" s="1064"/>
      <c r="BG410" s="1064"/>
      <c r="BH410" s="1064"/>
      <c r="BI410" s="1394"/>
      <c r="BJ410" s="1343"/>
      <c r="BK410" s="1343"/>
      <c r="BL410" s="1343"/>
      <c r="BM410" s="1343"/>
      <c r="BN410" s="1063"/>
      <c r="BO410" s="1064"/>
      <c r="BP410" s="1064"/>
      <c r="BQ410" s="1064"/>
      <c r="BR410" s="1064"/>
      <c r="BS410" s="1103"/>
      <c r="BT410" s="1064"/>
      <c r="BU410" s="1064"/>
      <c r="BV410" s="1064"/>
      <c r="BW410" s="1104"/>
      <c r="BX410" s="1103"/>
      <c r="BY410" s="1064"/>
      <c r="BZ410" s="1064"/>
      <c r="CA410" s="1064"/>
      <c r="CB410" s="1104"/>
      <c r="CC410" s="1105"/>
      <c r="CD410" s="1351"/>
      <c r="CE410" s="1352"/>
      <c r="CF410" s="1352"/>
      <c r="CG410" s="1352"/>
      <c r="CH410" s="1414"/>
      <c r="CI410" s="1394"/>
      <c r="CJ410" s="1343"/>
      <c r="CK410" s="1343"/>
      <c r="CL410" s="1343"/>
      <c r="CM410" s="1344"/>
      <c r="CN410" s="1394"/>
      <c r="CO410" s="1343"/>
      <c r="CP410" s="1343"/>
      <c r="CQ410" s="1343"/>
      <c r="CR410" s="1344"/>
      <c r="CS410" s="1394"/>
      <c r="CT410" s="1343"/>
      <c r="CU410" s="1343"/>
      <c r="CV410" s="1343"/>
      <c r="CW410" s="1344"/>
      <c r="CX410" s="1394"/>
      <c r="CY410" s="1343"/>
      <c r="CZ410" s="1343"/>
      <c r="DA410" s="1343"/>
      <c r="DB410" s="1344"/>
      <c r="DC410" s="1343"/>
      <c r="DD410" s="1343"/>
      <c r="DE410" s="1343"/>
      <c r="DF410" s="1343"/>
      <c r="DG410" s="1344"/>
      <c r="DH410" s="1394"/>
      <c r="DI410" s="1343"/>
      <c r="DJ410" s="1343"/>
      <c r="DK410" s="1343"/>
      <c r="DL410" s="1344"/>
      <c r="DM410" s="1775"/>
      <c r="DN410" s="1776"/>
      <c r="DO410" s="1776"/>
      <c r="DP410" s="1777"/>
      <c r="DQ410" s="1776"/>
      <c r="DR410" s="1776"/>
      <c r="DS410" s="1776"/>
      <c r="DT410" s="1777"/>
      <c r="DU410" s="1352"/>
      <c r="DV410" s="1696"/>
      <c r="DW410" s="1778"/>
    </row>
    <row r="411" spans="1:127" s="390" customFormat="1" ht="15.75" customHeight="1">
      <c r="A411" s="1085" t="s">
        <v>999</v>
      </c>
      <c r="B411" s="1045">
        <v>402</v>
      </c>
      <c r="C411" s="1006"/>
      <c r="D411" s="1006"/>
      <c r="E411" s="1006"/>
      <c r="F411" s="1006"/>
      <c r="G411" s="1006"/>
      <c r="H411" s="1006"/>
      <c r="I411" s="1006"/>
      <c r="J411" s="1006"/>
      <c r="K411" s="1006"/>
      <c r="L411" s="1006"/>
      <c r="M411" s="1045"/>
      <c r="N411" s="1006"/>
      <c r="O411" s="1006"/>
      <c r="P411" s="1006"/>
      <c r="Q411" s="1006"/>
      <c r="R411" s="1006"/>
      <c r="S411" s="1006"/>
      <c r="T411" s="1007"/>
      <c r="U411" s="1086" t="s">
        <v>3648</v>
      </c>
      <c r="V411" s="1087" t="s">
        <v>3615</v>
      </c>
      <c r="W411" s="1087" t="s">
        <v>1927</v>
      </c>
      <c r="X411" s="1088" t="s">
        <v>3649</v>
      </c>
      <c r="Y411" s="1089" t="s">
        <v>3650</v>
      </c>
      <c r="Z411" s="1090" t="s">
        <v>3651</v>
      </c>
      <c r="AA411" s="1091" t="s">
        <v>1971</v>
      </c>
      <c r="AB411" s="1092" t="s">
        <v>1971</v>
      </c>
      <c r="AC411" s="1092" t="s">
        <v>1971</v>
      </c>
      <c r="AD411" s="1092">
        <v>1</v>
      </c>
      <c r="AE411" s="1092" t="s">
        <v>1971</v>
      </c>
      <c r="AF411" s="1092" t="s">
        <v>1971</v>
      </c>
      <c r="AG411" s="1092" t="s">
        <v>1971</v>
      </c>
      <c r="AH411" s="1092" t="s">
        <v>1971</v>
      </c>
      <c r="AI411" s="1093">
        <f t="shared" si="6"/>
        <v>1</v>
      </c>
      <c r="AJ411" s="1094" t="s">
        <v>984</v>
      </c>
      <c r="AK411" s="1094" t="s">
        <v>964</v>
      </c>
      <c r="AL411" s="1094" t="s">
        <v>965</v>
      </c>
      <c r="AM411" s="1095" t="s">
        <v>711</v>
      </c>
      <c r="AN411" s="1006" t="s">
        <v>293</v>
      </c>
      <c r="AO411" s="1006" t="s">
        <v>1061</v>
      </c>
      <c r="AP411" s="1263">
        <v>2</v>
      </c>
      <c r="AQ411" s="1064" t="s">
        <v>966</v>
      </c>
      <c r="AR411" s="1097" t="s">
        <v>1971</v>
      </c>
      <c r="AS411" s="1098"/>
      <c r="AT411" s="1088"/>
      <c r="AU411" s="1088"/>
      <c r="AV411" s="1088"/>
      <c r="AW411" s="1099"/>
      <c r="AX411" s="1100"/>
      <c r="AY411" s="1063"/>
      <c r="AZ411" s="1064"/>
      <c r="BA411" s="1064"/>
      <c r="BB411" s="1064"/>
      <c r="BC411" s="1064"/>
      <c r="BD411" s="1064"/>
      <c r="BE411" s="1064"/>
      <c r="BF411" s="1064"/>
      <c r="BG411" s="1064"/>
      <c r="BH411" s="1064"/>
      <c r="BI411" s="1394"/>
      <c r="BJ411" s="1343"/>
      <c r="BK411" s="1343"/>
      <c r="BL411" s="1343"/>
      <c r="BM411" s="1343"/>
      <c r="BN411" s="1063"/>
      <c r="BO411" s="1064"/>
      <c r="BP411" s="1064"/>
      <c r="BQ411" s="1064"/>
      <c r="BR411" s="1064"/>
      <c r="BS411" s="1103"/>
      <c r="BT411" s="1064"/>
      <c r="BU411" s="1064"/>
      <c r="BV411" s="1064"/>
      <c r="BW411" s="1104"/>
      <c r="BX411" s="1103"/>
      <c r="BY411" s="1064"/>
      <c r="BZ411" s="1064"/>
      <c r="CA411" s="1064"/>
      <c r="CB411" s="1104"/>
      <c r="CC411" s="1105"/>
      <c r="CD411" s="1351"/>
      <c r="CE411" s="1352"/>
      <c r="CF411" s="1352"/>
      <c r="CG411" s="1352"/>
      <c r="CH411" s="1414"/>
      <c r="CI411" s="1394"/>
      <c r="CJ411" s="1343"/>
      <c r="CK411" s="1343"/>
      <c r="CL411" s="1343"/>
      <c r="CM411" s="1344"/>
      <c r="CN411" s="1394"/>
      <c r="CO411" s="1343"/>
      <c r="CP411" s="1343"/>
      <c r="CQ411" s="1343"/>
      <c r="CR411" s="1344"/>
      <c r="CS411" s="1394"/>
      <c r="CT411" s="1343"/>
      <c r="CU411" s="1343"/>
      <c r="CV411" s="1343"/>
      <c r="CW411" s="1344"/>
      <c r="CX411" s="1394"/>
      <c r="CY411" s="1343"/>
      <c r="CZ411" s="1343"/>
      <c r="DA411" s="1343"/>
      <c r="DB411" s="1344"/>
      <c r="DC411" s="1343"/>
      <c r="DD411" s="1343"/>
      <c r="DE411" s="1343"/>
      <c r="DF411" s="1343"/>
      <c r="DG411" s="1344"/>
      <c r="DH411" s="1394"/>
      <c r="DI411" s="1343"/>
      <c r="DJ411" s="1343"/>
      <c r="DK411" s="1343"/>
      <c r="DL411" s="1344"/>
      <c r="DM411" s="1775"/>
      <c r="DN411" s="1776"/>
      <c r="DO411" s="1776"/>
      <c r="DP411" s="1777"/>
      <c r="DQ411" s="1776"/>
      <c r="DR411" s="1776"/>
      <c r="DS411" s="1776"/>
      <c r="DT411" s="1777"/>
      <c r="DU411" s="1352"/>
      <c r="DV411" s="1696"/>
      <c r="DW411" s="1778"/>
    </row>
    <row r="412" spans="1:127" s="390" customFormat="1" ht="15.75" customHeight="1">
      <c r="A412" s="1085" t="s">
        <v>999</v>
      </c>
      <c r="B412" s="1045">
        <v>403</v>
      </c>
      <c r="C412" s="1006"/>
      <c r="D412" s="1006"/>
      <c r="E412" s="1006"/>
      <c r="F412" s="1006"/>
      <c r="G412" s="1006"/>
      <c r="H412" s="1006"/>
      <c r="I412" s="1006"/>
      <c r="J412" s="1006"/>
      <c r="K412" s="1006"/>
      <c r="L412" s="1006"/>
      <c r="M412" s="1045"/>
      <c r="N412" s="1006"/>
      <c r="O412" s="1006"/>
      <c r="P412" s="1006"/>
      <c r="Q412" s="1006"/>
      <c r="R412" s="1006"/>
      <c r="S412" s="1006"/>
      <c r="T412" s="1007"/>
      <c r="U412" s="1086" t="s">
        <v>3652</v>
      </c>
      <c r="V412" s="1087" t="s">
        <v>1939</v>
      </c>
      <c r="W412" s="1087" t="s">
        <v>1936</v>
      </c>
      <c r="X412" s="1088" t="s">
        <v>3653</v>
      </c>
      <c r="Y412" s="1089" t="s">
        <v>499</v>
      </c>
      <c r="Z412" s="1090" t="s">
        <v>3654</v>
      </c>
      <c r="AA412" s="1091">
        <v>1</v>
      </c>
      <c r="AB412" s="1092" t="s">
        <v>1971</v>
      </c>
      <c r="AC412" s="1092" t="s">
        <v>1971</v>
      </c>
      <c r="AD412" s="1092" t="s">
        <v>1971</v>
      </c>
      <c r="AE412" s="1092" t="s">
        <v>1971</v>
      </c>
      <c r="AF412" s="1092" t="s">
        <v>1971</v>
      </c>
      <c r="AG412" s="1092" t="s">
        <v>1971</v>
      </c>
      <c r="AH412" s="1092" t="s">
        <v>1971</v>
      </c>
      <c r="AI412" s="1093">
        <f t="shared" si="6"/>
        <v>1</v>
      </c>
      <c r="AJ412" s="1094" t="s">
        <v>963</v>
      </c>
      <c r="AK412" s="1094" t="s">
        <v>1971</v>
      </c>
      <c r="AL412" s="1094" t="s">
        <v>1971</v>
      </c>
      <c r="AM412" s="1095" t="s">
        <v>1939</v>
      </c>
      <c r="AN412" s="1006" t="s">
        <v>293</v>
      </c>
      <c r="AO412" s="1006" t="s">
        <v>4784</v>
      </c>
      <c r="AP412" s="1296">
        <v>1</v>
      </c>
      <c r="AQ412" s="1064" t="s">
        <v>978</v>
      </c>
      <c r="AR412" s="1097" t="s">
        <v>499</v>
      </c>
      <c r="AS412" s="1098"/>
      <c r="AT412" s="1088"/>
      <c r="AU412" s="1088"/>
      <c r="AV412" s="1088"/>
      <c r="AW412" s="1099"/>
      <c r="AX412" s="1100"/>
      <c r="AY412" s="1063"/>
      <c r="AZ412" s="1064"/>
      <c r="BA412" s="1064"/>
      <c r="BB412" s="1064"/>
      <c r="BC412" s="1064"/>
      <c r="BD412" s="1064"/>
      <c r="BE412" s="1064"/>
      <c r="BF412" s="1064"/>
      <c r="BG412" s="1101"/>
      <c r="BH412" s="1101"/>
      <c r="BI412" s="1102">
        <v>0</v>
      </c>
      <c r="BJ412" s="1101">
        <v>0</v>
      </c>
      <c r="BK412" s="1101">
        <v>0</v>
      </c>
      <c r="BL412" s="1101">
        <v>0</v>
      </c>
      <c r="BM412" s="1101">
        <v>0</v>
      </c>
      <c r="BN412" s="1063"/>
      <c r="BO412" s="1064"/>
      <c r="BP412" s="1064"/>
      <c r="BQ412" s="1064"/>
      <c r="BR412" s="1064"/>
      <c r="BS412" s="1103"/>
      <c r="BT412" s="1064"/>
      <c r="BU412" s="1064"/>
      <c r="BV412" s="1064"/>
      <c r="BW412" s="1104"/>
      <c r="BX412" s="1103"/>
      <c r="BY412" s="1064"/>
      <c r="BZ412" s="1064"/>
      <c r="CA412" s="1064"/>
      <c r="CB412" s="1104"/>
      <c r="CC412" s="1105"/>
      <c r="CD412" s="1106" t="s">
        <v>1971</v>
      </c>
      <c r="CE412" s="1107" t="s">
        <v>1971</v>
      </c>
      <c r="CF412" s="1107" t="s">
        <v>1971</v>
      </c>
      <c r="CG412" s="1107" t="s">
        <v>1971</v>
      </c>
      <c r="CH412" s="1108" t="s">
        <v>1971</v>
      </c>
      <c r="CI412" s="1063" t="s">
        <v>1971</v>
      </c>
      <c r="CJ412" s="1064" t="s">
        <v>1971</v>
      </c>
      <c r="CK412" s="1064" t="s">
        <v>1971</v>
      </c>
      <c r="CL412" s="1064" t="s">
        <v>1971</v>
      </c>
      <c r="CM412" s="1105" t="s">
        <v>1971</v>
      </c>
      <c r="CN412" s="1063" t="s">
        <v>1971</v>
      </c>
      <c r="CO412" s="1064" t="s">
        <v>1971</v>
      </c>
      <c r="CP412" s="1064" t="s">
        <v>1971</v>
      </c>
      <c r="CQ412" s="1064" t="s">
        <v>1971</v>
      </c>
      <c r="CR412" s="1105" t="s">
        <v>1971</v>
      </c>
      <c r="CS412" s="1063" t="s">
        <v>1971</v>
      </c>
      <c r="CT412" s="1064" t="s">
        <v>1971</v>
      </c>
      <c r="CU412" s="1064" t="s">
        <v>1971</v>
      </c>
      <c r="CV412" s="1064" t="s">
        <v>1971</v>
      </c>
      <c r="CW412" s="1105" t="s">
        <v>1971</v>
      </c>
      <c r="CX412" s="1063" t="s">
        <v>1971</v>
      </c>
      <c r="CY412" s="1064" t="s">
        <v>1971</v>
      </c>
      <c r="CZ412" s="1064" t="s">
        <v>1971</v>
      </c>
      <c r="DA412" s="1064" t="s">
        <v>1971</v>
      </c>
      <c r="DB412" s="1105" t="s">
        <v>1971</v>
      </c>
      <c r="DC412" s="1064" t="s">
        <v>1971</v>
      </c>
      <c r="DD412" s="1064" t="s">
        <v>1971</v>
      </c>
      <c r="DE412" s="1064" t="s">
        <v>1971</v>
      </c>
      <c r="DF412" s="1064" t="s">
        <v>1971</v>
      </c>
      <c r="DG412" s="1105" t="s">
        <v>1971</v>
      </c>
      <c r="DH412" s="1063" t="s">
        <v>1971</v>
      </c>
      <c r="DI412" s="1064" t="s">
        <v>1971</v>
      </c>
      <c r="DJ412" s="1064" t="s">
        <v>1971</v>
      </c>
      <c r="DK412" s="1064" t="s">
        <v>1971</v>
      </c>
      <c r="DL412" s="1105" t="s">
        <v>1971</v>
      </c>
      <c r="DM412" s="1109" t="s">
        <v>1971</v>
      </c>
      <c r="DN412" s="1110" t="s">
        <v>1971</v>
      </c>
      <c r="DO412" s="1110" t="s">
        <v>1971</v>
      </c>
      <c r="DP412" s="1111" t="s">
        <v>1971</v>
      </c>
      <c r="DQ412" s="1110" t="s">
        <v>1971</v>
      </c>
      <c r="DR412" s="1110" t="s">
        <v>1971</v>
      </c>
      <c r="DS412" s="1110" t="s">
        <v>1971</v>
      </c>
      <c r="DT412" s="1111" t="s">
        <v>1971</v>
      </c>
      <c r="DU412" s="1107" t="s">
        <v>1971</v>
      </c>
      <c r="DV412" s="1112">
        <v>1</v>
      </c>
      <c r="DW412" s="1113" t="s">
        <v>1971</v>
      </c>
    </row>
    <row r="413" spans="1:127" s="390" customFormat="1" ht="15.75" customHeight="1">
      <c r="A413" s="1085" t="s">
        <v>999</v>
      </c>
      <c r="B413" s="1045">
        <v>404</v>
      </c>
      <c r="C413" s="1006"/>
      <c r="D413" s="1006"/>
      <c r="E413" s="1006"/>
      <c r="F413" s="1006"/>
      <c r="G413" s="1006"/>
      <c r="H413" s="1006"/>
      <c r="I413" s="1006"/>
      <c r="J413" s="1006"/>
      <c r="K413" s="1006"/>
      <c r="L413" s="1006"/>
      <c r="M413" s="1045"/>
      <c r="N413" s="1006"/>
      <c r="O413" s="1006"/>
      <c r="P413" s="1006"/>
      <c r="Q413" s="1006"/>
      <c r="R413" s="1006"/>
      <c r="S413" s="1006"/>
      <c r="T413" s="1007"/>
      <c r="U413" s="1086" t="s">
        <v>3656</v>
      </c>
      <c r="V413" s="1087" t="s">
        <v>1939</v>
      </c>
      <c r="W413" s="1087" t="s">
        <v>1936</v>
      </c>
      <c r="X413" s="1088" t="s">
        <v>3657</v>
      </c>
      <c r="Y413" s="1089" t="s">
        <v>778</v>
      </c>
      <c r="Z413" s="1090" t="s">
        <v>3658</v>
      </c>
      <c r="AA413" s="1091" t="s">
        <v>1971</v>
      </c>
      <c r="AB413" s="1092" t="s">
        <v>1971</v>
      </c>
      <c r="AC413" s="1092">
        <v>1</v>
      </c>
      <c r="AD413" s="1092" t="s">
        <v>1971</v>
      </c>
      <c r="AE413" s="1092" t="s">
        <v>1971</v>
      </c>
      <c r="AF413" s="1092" t="s">
        <v>1971</v>
      </c>
      <c r="AG413" s="1092" t="s">
        <v>1971</v>
      </c>
      <c r="AH413" s="1092" t="s">
        <v>1971</v>
      </c>
      <c r="AI413" s="1093">
        <f t="shared" si="6"/>
        <v>1</v>
      </c>
      <c r="AJ413" s="1094" t="s">
        <v>963</v>
      </c>
      <c r="AK413" s="1094" t="s">
        <v>1971</v>
      </c>
      <c r="AL413" s="1094" t="s">
        <v>1971</v>
      </c>
      <c r="AM413" s="1095" t="s">
        <v>1939</v>
      </c>
      <c r="AN413" s="1006" t="s">
        <v>293</v>
      </c>
      <c r="AO413" s="1006" t="s">
        <v>4784</v>
      </c>
      <c r="AP413" s="1296">
        <v>2</v>
      </c>
      <c r="AQ413" s="1064" t="s">
        <v>978</v>
      </c>
      <c r="AR413" s="1097" t="s">
        <v>778</v>
      </c>
      <c r="AS413" s="1098"/>
      <c r="AT413" s="1088"/>
      <c r="AU413" s="1088"/>
      <c r="AV413" s="1088"/>
      <c r="AW413" s="1099"/>
      <c r="AX413" s="1100"/>
      <c r="AY413" s="1063"/>
      <c r="AZ413" s="1064"/>
      <c r="BA413" s="1064"/>
      <c r="BB413" s="1064"/>
      <c r="BC413" s="1064"/>
      <c r="BD413" s="1064"/>
      <c r="BE413" s="1064"/>
      <c r="BF413" s="1064"/>
      <c r="BG413" s="1114"/>
      <c r="BH413" s="1114"/>
      <c r="BI413" s="1115">
        <v>30.54</v>
      </c>
      <c r="BJ413" s="1114">
        <v>29.39</v>
      </c>
      <c r="BK413" s="1114">
        <v>28.23</v>
      </c>
      <c r="BL413" s="1114">
        <v>27.08</v>
      </c>
      <c r="BM413" s="1114">
        <v>25.92</v>
      </c>
      <c r="BN413" s="1063"/>
      <c r="BO413" s="1064"/>
      <c r="BP413" s="1064"/>
      <c r="BQ413" s="1064"/>
      <c r="BR413" s="1064"/>
      <c r="BS413" s="1103"/>
      <c r="BT413" s="1064"/>
      <c r="BU413" s="1064"/>
      <c r="BV413" s="1064"/>
      <c r="BW413" s="1104"/>
      <c r="BX413" s="1103"/>
      <c r="BY413" s="1064"/>
      <c r="BZ413" s="1064"/>
      <c r="CA413" s="1064"/>
      <c r="CB413" s="1104"/>
      <c r="CC413" s="1105"/>
      <c r="CD413" s="1106" t="s">
        <v>1971</v>
      </c>
      <c r="CE413" s="1107" t="s">
        <v>1971</v>
      </c>
      <c r="CF413" s="1107" t="s">
        <v>1971</v>
      </c>
      <c r="CG413" s="1107" t="s">
        <v>1971</v>
      </c>
      <c r="CH413" s="1108" t="s">
        <v>1971</v>
      </c>
      <c r="CI413" s="1063" t="s">
        <v>1971</v>
      </c>
      <c r="CJ413" s="1064" t="s">
        <v>1971</v>
      </c>
      <c r="CK413" s="1064" t="s">
        <v>1971</v>
      </c>
      <c r="CL413" s="1064" t="s">
        <v>1971</v>
      </c>
      <c r="CM413" s="1105" t="s">
        <v>1971</v>
      </c>
      <c r="CN413" s="1063" t="s">
        <v>1971</v>
      </c>
      <c r="CO413" s="1064" t="s">
        <v>1971</v>
      </c>
      <c r="CP413" s="1064" t="s">
        <v>1971</v>
      </c>
      <c r="CQ413" s="1064" t="s">
        <v>1971</v>
      </c>
      <c r="CR413" s="1105" t="s">
        <v>1971</v>
      </c>
      <c r="CS413" s="1063" t="s">
        <v>1971</v>
      </c>
      <c r="CT413" s="1064" t="s">
        <v>1971</v>
      </c>
      <c r="CU413" s="1064" t="s">
        <v>1971</v>
      </c>
      <c r="CV413" s="1064" t="s">
        <v>1971</v>
      </c>
      <c r="CW413" s="1105" t="s">
        <v>1971</v>
      </c>
      <c r="CX413" s="1063" t="s">
        <v>1971</v>
      </c>
      <c r="CY413" s="1064" t="s">
        <v>1971</v>
      </c>
      <c r="CZ413" s="1064" t="s">
        <v>1971</v>
      </c>
      <c r="DA413" s="1064" t="s">
        <v>1971</v>
      </c>
      <c r="DB413" s="1105" t="s">
        <v>1971</v>
      </c>
      <c r="DC413" s="1064" t="s">
        <v>1971</v>
      </c>
      <c r="DD413" s="1064" t="s">
        <v>1971</v>
      </c>
      <c r="DE413" s="1064" t="s">
        <v>1971</v>
      </c>
      <c r="DF413" s="1064" t="s">
        <v>1971</v>
      </c>
      <c r="DG413" s="1105" t="s">
        <v>1971</v>
      </c>
      <c r="DH413" s="1063" t="s">
        <v>1971</v>
      </c>
      <c r="DI413" s="1064" t="s">
        <v>1971</v>
      </c>
      <c r="DJ413" s="1064" t="s">
        <v>1971</v>
      </c>
      <c r="DK413" s="1064" t="s">
        <v>1971</v>
      </c>
      <c r="DL413" s="1105" t="s">
        <v>1971</v>
      </c>
      <c r="DM413" s="1109" t="s">
        <v>1971</v>
      </c>
      <c r="DN413" s="1110" t="s">
        <v>1971</v>
      </c>
      <c r="DO413" s="1110" t="s">
        <v>1971</v>
      </c>
      <c r="DP413" s="1111" t="s">
        <v>1971</v>
      </c>
      <c r="DQ413" s="1110" t="s">
        <v>1971</v>
      </c>
      <c r="DR413" s="1110" t="s">
        <v>1971</v>
      </c>
      <c r="DS413" s="1110" t="s">
        <v>1971</v>
      </c>
      <c r="DT413" s="1111" t="s">
        <v>1971</v>
      </c>
      <c r="DU413" s="1107" t="s">
        <v>1971</v>
      </c>
      <c r="DV413" s="1112">
        <v>1</v>
      </c>
      <c r="DW413" s="1113" t="s">
        <v>1971</v>
      </c>
    </row>
    <row r="414" spans="1:127" s="390" customFormat="1" ht="15.75" customHeight="1">
      <c r="A414" s="1085" t="s">
        <v>999</v>
      </c>
      <c r="B414" s="1045">
        <v>405</v>
      </c>
      <c r="C414" s="1006"/>
      <c r="D414" s="1006"/>
      <c r="E414" s="1006"/>
      <c r="F414" s="1006"/>
      <c r="G414" s="1006"/>
      <c r="H414" s="1006"/>
      <c r="I414" s="1006"/>
      <c r="J414" s="1006"/>
      <c r="K414" s="1006"/>
      <c r="L414" s="1006"/>
      <c r="M414" s="1045"/>
      <c r="N414" s="1006"/>
      <c r="O414" s="1006"/>
      <c r="P414" s="1006"/>
      <c r="Q414" s="1006"/>
      <c r="R414" s="1006"/>
      <c r="S414" s="1006"/>
      <c r="T414" s="1007"/>
      <c r="U414" s="1086" t="s">
        <v>3660</v>
      </c>
      <c r="V414" s="1087" t="s">
        <v>1939</v>
      </c>
      <c r="W414" s="1087" t="s">
        <v>1936</v>
      </c>
      <c r="X414" s="1088" t="s">
        <v>3661</v>
      </c>
      <c r="Y414" s="1089" t="s">
        <v>3662</v>
      </c>
      <c r="Z414" s="1090" t="s">
        <v>3663</v>
      </c>
      <c r="AA414" s="1091" t="s">
        <v>1971</v>
      </c>
      <c r="AB414" s="1092" t="s">
        <v>1971</v>
      </c>
      <c r="AC414" s="1092">
        <v>1</v>
      </c>
      <c r="AD414" s="1092" t="s">
        <v>1971</v>
      </c>
      <c r="AE414" s="1092" t="s">
        <v>1971</v>
      </c>
      <c r="AF414" s="1092" t="s">
        <v>1971</v>
      </c>
      <c r="AG414" s="1092" t="s">
        <v>1971</v>
      </c>
      <c r="AH414" s="1092" t="s">
        <v>1971</v>
      </c>
      <c r="AI414" s="1093">
        <f t="shared" si="6"/>
        <v>1</v>
      </c>
      <c r="AJ414" s="1094" t="s">
        <v>988</v>
      </c>
      <c r="AK414" s="1094" t="s">
        <v>964</v>
      </c>
      <c r="AL414" s="1094" t="s">
        <v>965</v>
      </c>
      <c r="AM414" s="1095" t="s">
        <v>1939</v>
      </c>
      <c r="AN414" s="1006" t="s">
        <v>4856</v>
      </c>
      <c r="AO414" s="1006" t="s">
        <v>410</v>
      </c>
      <c r="AP414" s="1263">
        <v>0</v>
      </c>
      <c r="AQ414" s="1064" t="s">
        <v>966</v>
      </c>
      <c r="AR414" s="1097" t="s">
        <v>1971</v>
      </c>
      <c r="AS414" s="1098"/>
      <c r="AT414" s="1088"/>
      <c r="AU414" s="1088"/>
      <c r="AV414" s="1088"/>
      <c r="AW414" s="1099"/>
      <c r="AX414" s="1100"/>
      <c r="AY414" s="1063"/>
      <c r="AZ414" s="1064"/>
      <c r="BA414" s="1064"/>
      <c r="BB414" s="1064"/>
      <c r="BC414" s="1064"/>
      <c r="BD414" s="1064"/>
      <c r="BE414" s="1064"/>
      <c r="BF414" s="1064"/>
      <c r="BG414" s="1064"/>
      <c r="BH414" s="1064"/>
      <c r="BI414" s="1394"/>
      <c r="BJ414" s="1343"/>
      <c r="BK414" s="1343"/>
      <c r="BL414" s="1343"/>
      <c r="BM414" s="1343"/>
      <c r="BN414" s="1063"/>
      <c r="BO414" s="1064"/>
      <c r="BP414" s="1064"/>
      <c r="BQ414" s="1064"/>
      <c r="BR414" s="1064"/>
      <c r="BS414" s="1103"/>
      <c r="BT414" s="1064"/>
      <c r="BU414" s="1064"/>
      <c r="BV414" s="1064"/>
      <c r="BW414" s="1104"/>
      <c r="BX414" s="1103"/>
      <c r="BY414" s="1064"/>
      <c r="BZ414" s="1064"/>
      <c r="CA414" s="1064"/>
      <c r="CB414" s="1104"/>
      <c r="CC414" s="1105"/>
      <c r="CD414" s="1351"/>
      <c r="CE414" s="1352"/>
      <c r="CF414" s="1352"/>
      <c r="CG414" s="1352"/>
      <c r="CH414" s="1414"/>
      <c r="CI414" s="1394"/>
      <c r="CJ414" s="1343"/>
      <c r="CK414" s="1343"/>
      <c r="CL414" s="1343"/>
      <c r="CM414" s="1344"/>
      <c r="CN414" s="1394"/>
      <c r="CO414" s="1343"/>
      <c r="CP414" s="1343"/>
      <c r="CQ414" s="1343"/>
      <c r="CR414" s="1344"/>
      <c r="CS414" s="1394"/>
      <c r="CT414" s="1343"/>
      <c r="CU414" s="1343"/>
      <c r="CV414" s="1343"/>
      <c r="CW414" s="1344"/>
      <c r="CX414" s="1394"/>
      <c r="CY414" s="1343"/>
      <c r="CZ414" s="1343"/>
      <c r="DA414" s="1343"/>
      <c r="DB414" s="1344"/>
      <c r="DC414" s="1343"/>
      <c r="DD414" s="1343"/>
      <c r="DE414" s="1343"/>
      <c r="DF414" s="1343"/>
      <c r="DG414" s="1344"/>
      <c r="DH414" s="1394"/>
      <c r="DI414" s="1343"/>
      <c r="DJ414" s="1343"/>
      <c r="DK414" s="1343"/>
      <c r="DL414" s="1344"/>
      <c r="DM414" s="1775"/>
      <c r="DN414" s="1776"/>
      <c r="DO414" s="1776"/>
      <c r="DP414" s="1777"/>
      <c r="DQ414" s="1776"/>
      <c r="DR414" s="1776"/>
      <c r="DS414" s="1776"/>
      <c r="DT414" s="1777"/>
      <c r="DU414" s="1352"/>
      <c r="DV414" s="1696"/>
      <c r="DW414" s="1778"/>
    </row>
    <row r="415" spans="1:127" s="390" customFormat="1" ht="15.75" customHeight="1">
      <c r="A415" s="1085" t="s">
        <v>999</v>
      </c>
      <c r="B415" s="1045">
        <v>406</v>
      </c>
      <c r="C415" s="1006"/>
      <c r="D415" s="1006"/>
      <c r="E415" s="1006"/>
      <c r="F415" s="1006"/>
      <c r="G415" s="1006"/>
      <c r="H415" s="1006"/>
      <c r="I415" s="1006"/>
      <c r="J415" s="1006"/>
      <c r="K415" s="1006"/>
      <c r="L415" s="1006"/>
      <c r="M415" s="1045"/>
      <c r="N415" s="1006"/>
      <c r="O415" s="1006"/>
      <c r="P415" s="1006"/>
      <c r="Q415" s="1006"/>
      <c r="R415" s="1006"/>
      <c r="S415" s="1006"/>
      <c r="T415" s="1007"/>
      <c r="U415" s="1086" t="s">
        <v>3664</v>
      </c>
      <c r="V415" s="1087" t="s">
        <v>1939</v>
      </c>
      <c r="W415" s="1087" t="s">
        <v>1936</v>
      </c>
      <c r="X415" s="1088" t="s">
        <v>3665</v>
      </c>
      <c r="Y415" s="1089" t="s">
        <v>3666</v>
      </c>
      <c r="Z415" s="1090" t="s">
        <v>3667</v>
      </c>
      <c r="AA415" s="1091" t="s">
        <v>1971</v>
      </c>
      <c r="AB415" s="1092">
        <v>1</v>
      </c>
      <c r="AC415" s="1092" t="s">
        <v>1971</v>
      </c>
      <c r="AD415" s="1092" t="s">
        <v>1971</v>
      </c>
      <c r="AE415" s="1092" t="s">
        <v>1971</v>
      </c>
      <c r="AF415" s="1092" t="s">
        <v>1971</v>
      </c>
      <c r="AG415" s="1092" t="s">
        <v>1971</v>
      </c>
      <c r="AH415" s="1092" t="s">
        <v>1971</v>
      </c>
      <c r="AI415" s="1093">
        <f t="shared" si="6"/>
        <v>1</v>
      </c>
      <c r="AJ415" s="1094" t="s">
        <v>988</v>
      </c>
      <c r="AK415" s="1094" t="s">
        <v>964</v>
      </c>
      <c r="AL415" s="1094" t="s">
        <v>965</v>
      </c>
      <c r="AM415" s="1095" t="s">
        <v>1939</v>
      </c>
      <c r="AN415" s="1006" t="s">
        <v>4856</v>
      </c>
      <c r="AO415" s="1006" t="s">
        <v>410</v>
      </c>
      <c r="AP415" s="1263">
        <v>0</v>
      </c>
      <c r="AQ415" s="1064" t="s">
        <v>978</v>
      </c>
      <c r="AR415" s="1097" t="s">
        <v>1971</v>
      </c>
      <c r="AS415" s="1098"/>
      <c r="AT415" s="1088"/>
      <c r="AU415" s="1088"/>
      <c r="AV415" s="1088"/>
      <c r="AW415" s="1099"/>
      <c r="AX415" s="1100"/>
      <c r="AY415" s="1063"/>
      <c r="AZ415" s="1064"/>
      <c r="BA415" s="1064"/>
      <c r="BB415" s="1064"/>
      <c r="BC415" s="1064"/>
      <c r="BD415" s="1064"/>
      <c r="BE415" s="1064"/>
      <c r="BF415" s="1064"/>
      <c r="BG415" s="1064"/>
      <c r="BH415" s="1064"/>
      <c r="BI415" s="1394"/>
      <c r="BJ415" s="1343"/>
      <c r="BK415" s="1343"/>
      <c r="BL415" s="1343"/>
      <c r="BM415" s="1343"/>
      <c r="BN415" s="1063"/>
      <c r="BO415" s="1064"/>
      <c r="BP415" s="1064"/>
      <c r="BQ415" s="1064"/>
      <c r="BR415" s="1064"/>
      <c r="BS415" s="1103"/>
      <c r="BT415" s="1064"/>
      <c r="BU415" s="1064"/>
      <c r="BV415" s="1064"/>
      <c r="BW415" s="1104"/>
      <c r="BX415" s="1103"/>
      <c r="BY415" s="1064"/>
      <c r="BZ415" s="1064"/>
      <c r="CA415" s="1064"/>
      <c r="CB415" s="1104"/>
      <c r="CC415" s="1105"/>
      <c r="CD415" s="1351"/>
      <c r="CE415" s="1352"/>
      <c r="CF415" s="1352"/>
      <c r="CG415" s="1352"/>
      <c r="CH415" s="1414"/>
      <c r="CI415" s="1394"/>
      <c r="CJ415" s="1343"/>
      <c r="CK415" s="1343"/>
      <c r="CL415" s="1343"/>
      <c r="CM415" s="1344"/>
      <c r="CN415" s="1394"/>
      <c r="CO415" s="1343"/>
      <c r="CP415" s="1343"/>
      <c r="CQ415" s="1343"/>
      <c r="CR415" s="1344"/>
      <c r="CS415" s="1394"/>
      <c r="CT415" s="1343"/>
      <c r="CU415" s="1343"/>
      <c r="CV415" s="1343"/>
      <c r="CW415" s="1344"/>
      <c r="CX415" s="1394"/>
      <c r="CY415" s="1343"/>
      <c r="CZ415" s="1343"/>
      <c r="DA415" s="1343"/>
      <c r="DB415" s="1344"/>
      <c r="DC415" s="1343"/>
      <c r="DD415" s="1343"/>
      <c r="DE415" s="1343"/>
      <c r="DF415" s="1343"/>
      <c r="DG415" s="1344"/>
      <c r="DH415" s="1394"/>
      <c r="DI415" s="1343"/>
      <c r="DJ415" s="1343"/>
      <c r="DK415" s="1343"/>
      <c r="DL415" s="1344"/>
      <c r="DM415" s="1775"/>
      <c r="DN415" s="1776"/>
      <c r="DO415" s="1776"/>
      <c r="DP415" s="1777"/>
      <c r="DQ415" s="1776"/>
      <c r="DR415" s="1776"/>
      <c r="DS415" s="1776"/>
      <c r="DT415" s="1777"/>
      <c r="DU415" s="1352"/>
      <c r="DV415" s="1696"/>
      <c r="DW415" s="1778"/>
    </row>
    <row r="416" spans="1:127" s="390" customFormat="1" ht="15.75" customHeight="1">
      <c r="A416" s="1085" t="s">
        <v>999</v>
      </c>
      <c r="B416" s="1045">
        <v>407</v>
      </c>
      <c r="C416" s="1006"/>
      <c r="D416" s="1006"/>
      <c r="E416" s="1006"/>
      <c r="F416" s="1006"/>
      <c r="G416" s="1006"/>
      <c r="H416" s="1006"/>
      <c r="I416" s="1006"/>
      <c r="J416" s="1006"/>
      <c r="K416" s="1006"/>
      <c r="L416" s="1006"/>
      <c r="M416" s="1045"/>
      <c r="N416" s="1006"/>
      <c r="O416" s="1006"/>
      <c r="P416" s="1006"/>
      <c r="Q416" s="1006"/>
      <c r="R416" s="1006"/>
      <c r="S416" s="1006"/>
      <c r="T416" s="1007"/>
      <c r="U416" s="1086" t="s">
        <v>3668</v>
      </c>
      <c r="V416" s="1087" t="s">
        <v>3669</v>
      </c>
      <c r="W416" s="1087" t="s">
        <v>1936</v>
      </c>
      <c r="X416" s="1088" t="s">
        <v>3670</v>
      </c>
      <c r="Y416" s="1089" t="s">
        <v>1960</v>
      </c>
      <c r="Z416" s="1090" t="s">
        <v>3671</v>
      </c>
      <c r="AA416" s="1091" t="s">
        <v>1971</v>
      </c>
      <c r="AB416" s="1092" t="s">
        <v>1971</v>
      </c>
      <c r="AC416" s="1092" t="s">
        <v>1971</v>
      </c>
      <c r="AD416" s="1092" t="s">
        <v>1971</v>
      </c>
      <c r="AE416" s="1092">
        <v>1</v>
      </c>
      <c r="AF416" s="1092" t="s">
        <v>1971</v>
      </c>
      <c r="AG416" s="1092" t="s">
        <v>1971</v>
      </c>
      <c r="AH416" s="1092" t="s">
        <v>1971</v>
      </c>
      <c r="AI416" s="1093">
        <f t="shared" si="6"/>
        <v>1</v>
      </c>
      <c r="AJ416" s="1094" t="s">
        <v>988</v>
      </c>
      <c r="AK416" s="1094" t="s">
        <v>964</v>
      </c>
      <c r="AL416" s="1094" t="s">
        <v>965</v>
      </c>
      <c r="AM416" s="1095" t="s">
        <v>1027</v>
      </c>
      <c r="AN416" s="1006" t="s">
        <v>1039</v>
      </c>
      <c r="AO416" s="1006" t="s">
        <v>3672</v>
      </c>
      <c r="AP416" s="1263">
        <v>2</v>
      </c>
      <c r="AQ416" s="1064" t="s">
        <v>966</v>
      </c>
      <c r="AR416" s="1097" t="s">
        <v>1960</v>
      </c>
      <c r="AS416" s="1098"/>
      <c r="AT416" s="1088"/>
      <c r="AU416" s="1088"/>
      <c r="AV416" s="1088"/>
      <c r="AW416" s="1099"/>
      <c r="AX416" s="1100"/>
      <c r="AY416" s="1063"/>
      <c r="AZ416" s="1064"/>
      <c r="BA416" s="1064"/>
      <c r="BB416" s="1064"/>
      <c r="BC416" s="1064"/>
      <c r="BD416" s="1064"/>
      <c r="BE416" s="1064"/>
      <c r="BF416" s="1064"/>
      <c r="BG416" s="1064"/>
      <c r="BH416" s="1064"/>
      <c r="BI416" s="1063" t="s">
        <v>1971</v>
      </c>
      <c r="BJ416" s="1064" t="s">
        <v>1971</v>
      </c>
      <c r="BK416" s="1064" t="s">
        <v>1971</v>
      </c>
      <c r="BL416" s="1064" t="s">
        <v>1971</v>
      </c>
      <c r="BM416" s="1064" t="s">
        <v>1971</v>
      </c>
      <c r="BN416" s="1063"/>
      <c r="BO416" s="1064"/>
      <c r="BP416" s="1064"/>
      <c r="BQ416" s="1064"/>
      <c r="BR416" s="1064"/>
      <c r="BS416" s="1103"/>
      <c r="BT416" s="1064"/>
      <c r="BU416" s="1064"/>
      <c r="BV416" s="1064"/>
      <c r="BW416" s="1104"/>
      <c r="BX416" s="1103"/>
      <c r="BY416" s="1064"/>
      <c r="BZ416" s="1064"/>
      <c r="CA416" s="1064"/>
      <c r="CB416" s="1104"/>
      <c r="CC416" s="1105"/>
      <c r="CD416" s="1106" t="s">
        <v>961</v>
      </c>
      <c r="CE416" s="1107" t="s">
        <v>961</v>
      </c>
      <c r="CF416" s="1107" t="s">
        <v>961</v>
      </c>
      <c r="CG416" s="1107" t="s">
        <v>961</v>
      </c>
      <c r="CH416" s="1108" t="s">
        <v>961</v>
      </c>
      <c r="CI416" s="1063" t="s">
        <v>1971</v>
      </c>
      <c r="CJ416" s="1064" t="s">
        <v>1971</v>
      </c>
      <c r="CK416" s="1064" t="s">
        <v>1971</v>
      </c>
      <c r="CL416" s="1064" t="s">
        <v>1971</v>
      </c>
      <c r="CM416" s="1105" t="s">
        <v>1971</v>
      </c>
      <c r="CN416" s="1063" t="s">
        <v>1971</v>
      </c>
      <c r="CO416" s="1064" t="s">
        <v>1971</v>
      </c>
      <c r="CP416" s="1064" t="s">
        <v>1971</v>
      </c>
      <c r="CQ416" s="1064" t="s">
        <v>1971</v>
      </c>
      <c r="CR416" s="1105" t="s">
        <v>1971</v>
      </c>
      <c r="CS416" s="1063" t="s">
        <v>1971</v>
      </c>
      <c r="CT416" s="1064" t="s">
        <v>1971</v>
      </c>
      <c r="CU416" s="1064" t="s">
        <v>1971</v>
      </c>
      <c r="CV416" s="1064" t="s">
        <v>1971</v>
      </c>
      <c r="CW416" s="1105" t="s">
        <v>1971</v>
      </c>
      <c r="CX416" s="1063" t="s">
        <v>1971</v>
      </c>
      <c r="CY416" s="1064" t="s">
        <v>1971</v>
      </c>
      <c r="CZ416" s="1064" t="s">
        <v>1971</v>
      </c>
      <c r="DA416" s="1064" t="s">
        <v>1971</v>
      </c>
      <c r="DB416" s="1105" t="s">
        <v>1971</v>
      </c>
      <c r="DC416" s="1064" t="s">
        <v>1971</v>
      </c>
      <c r="DD416" s="1064" t="s">
        <v>1971</v>
      </c>
      <c r="DE416" s="1064" t="s">
        <v>1971</v>
      </c>
      <c r="DF416" s="1064" t="s">
        <v>1971</v>
      </c>
      <c r="DG416" s="1105" t="s">
        <v>1971</v>
      </c>
      <c r="DH416" s="1063" t="s">
        <v>1971</v>
      </c>
      <c r="DI416" s="1064" t="s">
        <v>1971</v>
      </c>
      <c r="DJ416" s="1064" t="s">
        <v>1971</v>
      </c>
      <c r="DK416" s="1064" t="s">
        <v>1971</v>
      </c>
      <c r="DL416" s="1105" t="s">
        <v>1971</v>
      </c>
      <c r="DM416" s="1109" t="s">
        <v>1971</v>
      </c>
      <c r="DN416" s="1110" t="s">
        <v>1971</v>
      </c>
      <c r="DO416" s="1110" t="s">
        <v>1971</v>
      </c>
      <c r="DP416" s="1111" t="s">
        <v>1971</v>
      </c>
      <c r="DQ416" s="1110" t="s">
        <v>1971</v>
      </c>
      <c r="DR416" s="1110" t="s">
        <v>1971</v>
      </c>
      <c r="DS416" s="1110" t="s">
        <v>1971</v>
      </c>
      <c r="DT416" s="1111" t="s">
        <v>1971</v>
      </c>
      <c r="DU416" s="1107" t="s">
        <v>1971</v>
      </c>
      <c r="DV416" s="1112">
        <v>1</v>
      </c>
      <c r="DW416" s="1113" t="s">
        <v>1971</v>
      </c>
    </row>
    <row r="417" spans="1:127" s="390" customFormat="1" ht="15.75" customHeight="1">
      <c r="A417" s="1085" t="s">
        <v>999</v>
      </c>
      <c r="B417" s="1045">
        <v>408</v>
      </c>
      <c r="C417" s="1006"/>
      <c r="D417" s="1006"/>
      <c r="E417" s="1006"/>
      <c r="F417" s="1006"/>
      <c r="G417" s="1006"/>
      <c r="H417" s="1006"/>
      <c r="I417" s="1006"/>
      <c r="J417" s="1006"/>
      <c r="K417" s="1006"/>
      <c r="L417" s="1006"/>
      <c r="M417" s="1045"/>
      <c r="N417" s="1006"/>
      <c r="O417" s="1006"/>
      <c r="P417" s="1006"/>
      <c r="Q417" s="1006"/>
      <c r="R417" s="1006"/>
      <c r="S417" s="1006"/>
      <c r="T417" s="1007"/>
      <c r="U417" s="1086" t="s">
        <v>3673</v>
      </c>
      <c r="V417" s="1087" t="s">
        <v>3669</v>
      </c>
      <c r="W417" s="1087" t="s">
        <v>1927</v>
      </c>
      <c r="X417" s="1088" t="s">
        <v>3674</v>
      </c>
      <c r="Y417" s="1089" t="s">
        <v>3675</v>
      </c>
      <c r="Z417" s="1090" t="s">
        <v>3676</v>
      </c>
      <c r="AA417" s="1091" t="s">
        <v>1971</v>
      </c>
      <c r="AB417" s="1092">
        <v>1</v>
      </c>
      <c r="AC417" s="1092" t="s">
        <v>1971</v>
      </c>
      <c r="AD417" s="1092" t="s">
        <v>1971</v>
      </c>
      <c r="AE417" s="1092" t="s">
        <v>1971</v>
      </c>
      <c r="AF417" s="1092" t="s">
        <v>1971</v>
      </c>
      <c r="AG417" s="1092" t="s">
        <v>1971</v>
      </c>
      <c r="AH417" s="1092" t="s">
        <v>1971</v>
      </c>
      <c r="AI417" s="1093">
        <f t="shared" si="6"/>
        <v>1</v>
      </c>
      <c r="AJ417" s="1094" t="s">
        <v>988</v>
      </c>
      <c r="AK417" s="1094" t="s">
        <v>964</v>
      </c>
      <c r="AL417" s="1094" t="s">
        <v>965</v>
      </c>
      <c r="AM417" s="1095" t="s">
        <v>3677</v>
      </c>
      <c r="AN417" s="1006" t="s">
        <v>293</v>
      </c>
      <c r="AO417" s="1006" t="s">
        <v>1061</v>
      </c>
      <c r="AP417" s="1263">
        <v>1</v>
      </c>
      <c r="AQ417" s="1064" t="s">
        <v>966</v>
      </c>
      <c r="AR417" s="1097" t="s">
        <v>1971</v>
      </c>
      <c r="AS417" s="1098"/>
      <c r="AT417" s="1088"/>
      <c r="AU417" s="1088"/>
      <c r="AV417" s="1088"/>
      <c r="AW417" s="1099"/>
      <c r="AX417" s="1100"/>
      <c r="AY417" s="1063"/>
      <c r="AZ417" s="1064"/>
      <c r="BA417" s="1064"/>
      <c r="BB417" s="1064"/>
      <c r="BC417" s="1064"/>
      <c r="BD417" s="1064"/>
      <c r="BE417" s="1064"/>
      <c r="BF417" s="1064"/>
      <c r="BG417" s="1064"/>
      <c r="BH417" s="1064"/>
      <c r="BI417" s="1394"/>
      <c r="BJ417" s="1343"/>
      <c r="BK417" s="1343"/>
      <c r="BL417" s="1343"/>
      <c r="BM417" s="1343"/>
      <c r="BN417" s="1063"/>
      <c r="BO417" s="1064"/>
      <c r="BP417" s="1064"/>
      <c r="BQ417" s="1064"/>
      <c r="BR417" s="1064"/>
      <c r="BS417" s="1103"/>
      <c r="BT417" s="1064"/>
      <c r="BU417" s="1064"/>
      <c r="BV417" s="1064"/>
      <c r="BW417" s="1104"/>
      <c r="BX417" s="1103"/>
      <c r="BY417" s="1064"/>
      <c r="BZ417" s="1064"/>
      <c r="CA417" s="1064"/>
      <c r="CB417" s="1104"/>
      <c r="CC417" s="1105"/>
      <c r="CD417" s="1351"/>
      <c r="CE417" s="1352"/>
      <c r="CF417" s="1352"/>
      <c r="CG417" s="1352"/>
      <c r="CH417" s="1414"/>
      <c r="CI417" s="1394"/>
      <c r="CJ417" s="1343"/>
      <c r="CK417" s="1343"/>
      <c r="CL417" s="1343"/>
      <c r="CM417" s="1344"/>
      <c r="CN417" s="1394"/>
      <c r="CO417" s="1343"/>
      <c r="CP417" s="1343"/>
      <c r="CQ417" s="1343"/>
      <c r="CR417" s="1344"/>
      <c r="CS417" s="1394"/>
      <c r="CT417" s="1343"/>
      <c r="CU417" s="1343"/>
      <c r="CV417" s="1343"/>
      <c r="CW417" s="1344"/>
      <c r="CX417" s="1394"/>
      <c r="CY417" s="1343"/>
      <c r="CZ417" s="1343"/>
      <c r="DA417" s="1343"/>
      <c r="DB417" s="1344"/>
      <c r="DC417" s="1343"/>
      <c r="DD417" s="1343"/>
      <c r="DE417" s="1343"/>
      <c r="DF417" s="1343"/>
      <c r="DG417" s="1344"/>
      <c r="DH417" s="1394"/>
      <c r="DI417" s="1343"/>
      <c r="DJ417" s="1343"/>
      <c r="DK417" s="1343"/>
      <c r="DL417" s="1344"/>
      <c r="DM417" s="1775"/>
      <c r="DN417" s="1776"/>
      <c r="DO417" s="1776"/>
      <c r="DP417" s="1777"/>
      <c r="DQ417" s="1776"/>
      <c r="DR417" s="1776"/>
      <c r="DS417" s="1776"/>
      <c r="DT417" s="1777"/>
      <c r="DU417" s="1352"/>
      <c r="DV417" s="1696"/>
      <c r="DW417" s="1778"/>
    </row>
    <row r="418" spans="1:127" s="390" customFormat="1" ht="15.75" customHeight="1">
      <c r="A418" s="1085" t="s">
        <v>999</v>
      </c>
      <c r="B418" s="1045">
        <v>409</v>
      </c>
      <c r="C418" s="1006"/>
      <c r="D418" s="1006"/>
      <c r="E418" s="1006"/>
      <c r="F418" s="1006"/>
      <c r="G418" s="1006"/>
      <c r="H418" s="1006"/>
      <c r="I418" s="1006"/>
      <c r="J418" s="1006"/>
      <c r="K418" s="1006"/>
      <c r="L418" s="1006"/>
      <c r="M418" s="1045"/>
      <c r="N418" s="1006"/>
      <c r="O418" s="1006"/>
      <c r="P418" s="1006"/>
      <c r="Q418" s="1006"/>
      <c r="R418" s="1006"/>
      <c r="S418" s="1006"/>
      <c r="T418" s="1007"/>
      <c r="U418" s="1086" t="s">
        <v>3678</v>
      </c>
      <c r="V418" s="1087" t="s">
        <v>3669</v>
      </c>
      <c r="W418" s="1087" t="s">
        <v>1927</v>
      </c>
      <c r="X418" s="1088" t="s">
        <v>3679</v>
      </c>
      <c r="Y418" s="1089" t="s">
        <v>3680</v>
      </c>
      <c r="Z418" s="1090" t="s">
        <v>3681</v>
      </c>
      <c r="AA418" s="1091" t="s">
        <v>1971</v>
      </c>
      <c r="AB418" s="1092" t="s">
        <v>1971</v>
      </c>
      <c r="AC418" s="1092">
        <v>1</v>
      </c>
      <c r="AD418" s="1092" t="s">
        <v>1971</v>
      </c>
      <c r="AE418" s="1092" t="s">
        <v>1971</v>
      </c>
      <c r="AF418" s="1092" t="s">
        <v>1971</v>
      </c>
      <c r="AG418" s="1092" t="s">
        <v>1971</v>
      </c>
      <c r="AH418" s="1092" t="s">
        <v>1971</v>
      </c>
      <c r="AI418" s="1093">
        <f t="shared" si="6"/>
        <v>1</v>
      </c>
      <c r="AJ418" s="1094" t="s">
        <v>988</v>
      </c>
      <c r="AK418" s="1094" t="s">
        <v>964</v>
      </c>
      <c r="AL418" s="1094" t="s">
        <v>965</v>
      </c>
      <c r="AM418" s="1095" t="s">
        <v>3677</v>
      </c>
      <c r="AN418" s="1006" t="s">
        <v>293</v>
      </c>
      <c r="AO418" s="1006" t="s">
        <v>1061</v>
      </c>
      <c r="AP418" s="1263">
        <v>1</v>
      </c>
      <c r="AQ418" s="1064" t="s">
        <v>966</v>
      </c>
      <c r="AR418" s="1097" t="s">
        <v>1971</v>
      </c>
      <c r="AS418" s="1098"/>
      <c r="AT418" s="1088"/>
      <c r="AU418" s="1088"/>
      <c r="AV418" s="1088"/>
      <c r="AW418" s="1099"/>
      <c r="AX418" s="1100"/>
      <c r="AY418" s="1063"/>
      <c r="AZ418" s="1064"/>
      <c r="BA418" s="1064"/>
      <c r="BB418" s="1064"/>
      <c r="BC418" s="1064"/>
      <c r="BD418" s="1064"/>
      <c r="BE418" s="1064"/>
      <c r="BF418" s="1064"/>
      <c r="BG418" s="1064"/>
      <c r="BH418" s="1064"/>
      <c r="BI418" s="1394"/>
      <c r="BJ418" s="1343"/>
      <c r="BK418" s="1343"/>
      <c r="BL418" s="1343"/>
      <c r="BM418" s="1343"/>
      <c r="BN418" s="1063"/>
      <c r="BO418" s="1064"/>
      <c r="BP418" s="1064"/>
      <c r="BQ418" s="1064"/>
      <c r="BR418" s="1064"/>
      <c r="BS418" s="1103"/>
      <c r="BT418" s="1064"/>
      <c r="BU418" s="1064"/>
      <c r="BV418" s="1064"/>
      <c r="BW418" s="1104"/>
      <c r="BX418" s="1103"/>
      <c r="BY418" s="1064"/>
      <c r="BZ418" s="1064"/>
      <c r="CA418" s="1064"/>
      <c r="CB418" s="1104"/>
      <c r="CC418" s="1105"/>
      <c r="CD418" s="1351"/>
      <c r="CE418" s="1352"/>
      <c r="CF418" s="1352"/>
      <c r="CG418" s="1352"/>
      <c r="CH418" s="1414"/>
      <c r="CI418" s="1394"/>
      <c r="CJ418" s="1343"/>
      <c r="CK418" s="1343"/>
      <c r="CL418" s="1343"/>
      <c r="CM418" s="1344"/>
      <c r="CN418" s="1394"/>
      <c r="CO418" s="1343"/>
      <c r="CP418" s="1343"/>
      <c r="CQ418" s="1343"/>
      <c r="CR418" s="1344"/>
      <c r="CS418" s="1394"/>
      <c r="CT418" s="1343"/>
      <c r="CU418" s="1343"/>
      <c r="CV418" s="1343"/>
      <c r="CW418" s="1344"/>
      <c r="CX418" s="1394"/>
      <c r="CY418" s="1343"/>
      <c r="CZ418" s="1343"/>
      <c r="DA418" s="1343"/>
      <c r="DB418" s="1344"/>
      <c r="DC418" s="1343"/>
      <c r="DD418" s="1343"/>
      <c r="DE418" s="1343"/>
      <c r="DF418" s="1343"/>
      <c r="DG418" s="1344"/>
      <c r="DH418" s="1394"/>
      <c r="DI418" s="1343"/>
      <c r="DJ418" s="1343"/>
      <c r="DK418" s="1343"/>
      <c r="DL418" s="1344"/>
      <c r="DM418" s="1775"/>
      <c r="DN418" s="1776"/>
      <c r="DO418" s="1776"/>
      <c r="DP418" s="1777"/>
      <c r="DQ418" s="1776"/>
      <c r="DR418" s="1776"/>
      <c r="DS418" s="1776"/>
      <c r="DT418" s="1777"/>
      <c r="DU418" s="1352"/>
      <c r="DV418" s="1696"/>
      <c r="DW418" s="1778"/>
    </row>
    <row r="419" spans="1:127" s="390" customFormat="1" ht="15.75" customHeight="1">
      <c r="A419" s="1085" t="s">
        <v>999</v>
      </c>
      <c r="B419" s="1045">
        <v>410</v>
      </c>
      <c r="C419" s="1006"/>
      <c r="D419" s="1006"/>
      <c r="E419" s="1006"/>
      <c r="F419" s="1006"/>
      <c r="G419" s="1006"/>
      <c r="H419" s="1006"/>
      <c r="I419" s="1006"/>
      <c r="J419" s="1006"/>
      <c r="K419" s="1006"/>
      <c r="L419" s="1006"/>
      <c r="M419" s="1045"/>
      <c r="N419" s="1006"/>
      <c r="O419" s="1006"/>
      <c r="P419" s="1006"/>
      <c r="Q419" s="1006"/>
      <c r="R419" s="1006"/>
      <c r="S419" s="1006"/>
      <c r="T419" s="1007"/>
      <c r="U419" s="1086" t="s">
        <v>3682</v>
      </c>
      <c r="V419" s="1087" t="s">
        <v>3669</v>
      </c>
      <c r="W419" s="1087" t="s">
        <v>1936</v>
      </c>
      <c r="X419" s="1088" t="s">
        <v>3683</v>
      </c>
      <c r="Y419" s="1089" t="s">
        <v>1964</v>
      </c>
      <c r="Z419" s="1090" t="s">
        <v>3684</v>
      </c>
      <c r="AA419" s="1091" t="s">
        <v>1971</v>
      </c>
      <c r="AB419" s="1092">
        <v>0.49</v>
      </c>
      <c r="AC419" s="1092">
        <v>0.51</v>
      </c>
      <c r="AD419" s="1092" t="s">
        <v>1971</v>
      </c>
      <c r="AE419" s="1092" t="s">
        <v>1971</v>
      </c>
      <c r="AF419" s="1092" t="s">
        <v>1971</v>
      </c>
      <c r="AG419" s="1092" t="s">
        <v>1971</v>
      </c>
      <c r="AH419" s="1092" t="s">
        <v>1971</v>
      </c>
      <c r="AI419" s="1093">
        <f t="shared" si="6"/>
        <v>1</v>
      </c>
      <c r="AJ419" s="1094" t="s">
        <v>988</v>
      </c>
      <c r="AK419" s="1094" t="s">
        <v>964</v>
      </c>
      <c r="AL419" s="1094" t="s">
        <v>965</v>
      </c>
      <c r="AM419" s="1095" t="s">
        <v>1031</v>
      </c>
      <c r="AN419" s="1006" t="s">
        <v>1039</v>
      </c>
      <c r="AO419" s="1006" t="s">
        <v>3685</v>
      </c>
      <c r="AP419" s="1263">
        <v>2</v>
      </c>
      <c r="AQ419" s="1064" t="s">
        <v>966</v>
      </c>
      <c r="AR419" s="1097" t="s">
        <v>1964</v>
      </c>
      <c r="AS419" s="1098"/>
      <c r="AT419" s="1088"/>
      <c r="AU419" s="1088"/>
      <c r="AV419" s="1088"/>
      <c r="AW419" s="1099"/>
      <c r="AX419" s="1100"/>
      <c r="AY419" s="1063"/>
      <c r="AZ419" s="1064"/>
      <c r="BA419" s="1064"/>
      <c r="BB419" s="1064"/>
      <c r="BC419" s="1064"/>
      <c r="BD419" s="1064"/>
      <c r="BE419" s="1064"/>
      <c r="BF419" s="1064"/>
      <c r="BG419" s="1064"/>
      <c r="BH419" s="1064"/>
      <c r="BI419" s="1063" t="s">
        <v>1971</v>
      </c>
      <c r="BJ419" s="1064" t="s">
        <v>1971</v>
      </c>
      <c r="BK419" s="1064" t="s">
        <v>1971</v>
      </c>
      <c r="BL419" s="1064" t="s">
        <v>1971</v>
      </c>
      <c r="BM419" s="1064" t="s">
        <v>1971</v>
      </c>
      <c r="BN419" s="1063"/>
      <c r="BO419" s="1064"/>
      <c r="BP419" s="1064"/>
      <c r="BQ419" s="1064"/>
      <c r="BR419" s="1064"/>
      <c r="BS419" s="1103"/>
      <c r="BT419" s="1064"/>
      <c r="BU419" s="1064"/>
      <c r="BV419" s="1064"/>
      <c r="BW419" s="1104"/>
      <c r="BX419" s="1103"/>
      <c r="BY419" s="1064"/>
      <c r="BZ419" s="1064"/>
      <c r="CA419" s="1064"/>
      <c r="CB419" s="1104"/>
      <c r="CC419" s="1105"/>
      <c r="CD419" s="1106" t="s">
        <v>961</v>
      </c>
      <c r="CE419" s="1107" t="s">
        <v>961</v>
      </c>
      <c r="CF419" s="1107" t="s">
        <v>961</v>
      </c>
      <c r="CG419" s="1107" t="s">
        <v>961</v>
      </c>
      <c r="CH419" s="1108" t="s">
        <v>961</v>
      </c>
      <c r="CI419" s="1063" t="s">
        <v>1971</v>
      </c>
      <c r="CJ419" s="1064" t="s">
        <v>1971</v>
      </c>
      <c r="CK419" s="1064" t="s">
        <v>1971</v>
      </c>
      <c r="CL419" s="1064" t="s">
        <v>1971</v>
      </c>
      <c r="CM419" s="1105" t="s">
        <v>1971</v>
      </c>
      <c r="CN419" s="1063" t="s">
        <v>1971</v>
      </c>
      <c r="CO419" s="1064" t="s">
        <v>1971</v>
      </c>
      <c r="CP419" s="1064" t="s">
        <v>1971</v>
      </c>
      <c r="CQ419" s="1064" t="s">
        <v>1971</v>
      </c>
      <c r="CR419" s="1105" t="s">
        <v>1971</v>
      </c>
      <c r="CS419" s="1063" t="s">
        <v>1971</v>
      </c>
      <c r="CT419" s="1064" t="s">
        <v>1971</v>
      </c>
      <c r="CU419" s="1064" t="s">
        <v>1971</v>
      </c>
      <c r="CV419" s="1064" t="s">
        <v>1971</v>
      </c>
      <c r="CW419" s="1105" t="s">
        <v>1971</v>
      </c>
      <c r="CX419" s="1063" t="s">
        <v>1971</v>
      </c>
      <c r="CY419" s="1064" t="s">
        <v>1971</v>
      </c>
      <c r="CZ419" s="1064" t="s">
        <v>1971</v>
      </c>
      <c r="DA419" s="1064" t="s">
        <v>1971</v>
      </c>
      <c r="DB419" s="1105" t="s">
        <v>1971</v>
      </c>
      <c r="DC419" s="1064" t="s">
        <v>1971</v>
      </c>
      <c r="DD419" s="1064" t="s">
        <v>1971</v>
      </c>
      <c r="DE419" s="1064" t="s">
        <v>1971</v>
      </c>
      <c r="DF419" s="1064" t="s">
        <v>1971</v>
      </c>
      <c r="DG419" s="1105" t="s">
        <v>1971</v>
      </c>
      <c r="DH419" s="1063" t="s">
        <v>1971</v>
      </c>
      <c r="DI419" s="1064" t="s">
        <v>1971</v>
      </c>
      <c r="DJ419" s="1064" t="s">
        <v>1971</v>
      </c>
      <c r="DK419" s="1064" t="s">
        <v>1971</v>
      </c>
      <c r="DL419" s="1105" t="s">
        <v>1971</v>
      </c>
      <c r="DM419" s="1109" t="s">
        <v>1971</v>
      </c>
      <c r="DN419" s="1110" t="s">
        <v>1971</v>
      </c>
      <c r="DO419" s="1110" t="s">
        <v>1971</v>
      </c>
      <c r="DP419" s="1111" t="s">
        <v>1971</v>
      </c>
      <c r="DQ419" s="1110" t="s">
        <v>1971</v>
      </c>
      <c r="DR419" s="1110" t="s">
        <v>1971</v>
      </c>
      <c r="DS419" s="1110" t="s">
        <v>1971</v>
      </c>
      <c r="DT419" s="1111" t="s">
        <v>1971</v>
      </c>
      <c r="DU419" s="1107" t="s">
        <v>1971</v>
      </c>
      <c r="DV419" s="1112">
        <v>1</v>
      </c>
      <c r="DW419" s="1113" t="s">
        <v>1971</v>
      </c>
    </row>
    <row r="420" spans="1:127" s="390" customFormat="1" ht="15.75" customHeight="1">
      <c r="A420" s="1085" t="s">
        <v>999</v>
      </c>
      <c r="B420" s="1045">
        <v>411</v>
      </c>
      <c r="C420" s="1006"/>
      <c r="D420" s="1006"/>
      <c r="E420" s="1006"/>
      <c r="F420" s="1006"/>
      <c r="G420" s="1006"/>
      <c r="H420" s="1006"/>
      <c r="I420" s="1006"/>
      <c r="J420" s="1006"/>
      <c r="K420" s="1006"/>
      <c r="L420" s="1006"/>
      <c r="M420" s="1045"/>
      <c r="N420" s="1006"/>
      <c r="O420" s="1006"/>
      <c r="P420" s="1006"/>
      <c r="Q420" s="1006"/>
      <c r="R420" s="1006"/>
      <c r="S420" s="1006"/>
      <c r="T420" s="1007"/>
      <c r="U420" s="1086" t="s">
        <v>3686</v>
      </c>
      <c r="V420" s="1087" t="s">
        <v>3669</v>
      </c>
      <c r="W420" s="1087" t="s">
        <v>1927</v>
      </c>
      <c r="X420" s="1088" t="s">
        <v>3687</v>
      </c>
      <c r="Y420" s="1089" t="s">
        <v>3688</v>
      </c>
      <c r="Z420" s="1090" t="s">
        <v>3689</v>
      </c>
      <c r="AA420" s="1091" t="s">
        <v>1971</v>
      </c>
      <c r="AB420" s="1092" t="s">
        <v>1971</v>
      </c>
      <c r="AC420" s="1092" t="s">
        <v>1971</v>
      </c>
      <c r="AD420" s="1092" t="s">
        <v>1971</v>
      </c>
      <c r="AE420" s="1092">
        <v>1</v>
      </c>
      <c r="AF420" s="1092" t="s">
        <v>1971</v>
      </c>
      <c r="AG420" s="1092" t="s">
        <v>1971</v>
      </c>
      <c r="AH420" s="1092" t="s">
        <v>1971</v>
      </c>
      <c r="AI420" s="1093">
        <f t="shared" si="6"/>
        <v>1</v>
      </c>
      <c r="AJ420" s="1094" t="s">
        <v>963</v>
      </c>
      <c r="AK420" s="1094" t="s">
        <v>1971</v>
      </c>
      <c r="AL420" s="1094" t="s">
        <v>1971</v>
      </c>
      <c r="AM420" s="1095" t="s">
        <v>2146</v>
      </c>
      <c r="AN420" s="1006" t="s">
        <v>293</v>
      </c>
      <c r="AO420" s="1006" t="s">
        <v>1061</v>
      </c>
      <c r="AP420" s="1296">
        <v>0</v>
      </c>
      <c r="AQ420" s="1064" t="s">
        <v>966</v>
      </c>
      <c r="AR420" s="1097" t="s">
        <v>1971</v>
      </c>
      <c r="AS420" s="1098"/>
      <c r="AT420" s="1088"/>
      <c r="AU420" s="1088"/>
      <c r="AV420" s="1088"/>
      <c r="AW420" s="1099"/>
      <c r="AX420" s="1100"/>
      <c r="AY420" s="1063"/>
      <c r="AZ420" s="1064"/>
      <c r="BA420" s="1064"/>
      <c r="BB420" s="1064"/>
      <c r="BC420" s="1064"/>
      <c r="BD420" s="1064"/>
      <c r="BE420" s="1064"/>
      <c r="BF420" s="1064"/>
      <c r="BG420" s="1064"/>
      <c r="BH420" s="1064"/>
      <c r="BI420" s="1394"/>
      <c r="BJ420" s="1343"/>
      <c r="BK420" s="1343"/>
      <c r="BL420" s="1343"/>
      <c r="BM420" s="1343"/>
      <c r="BN420" s="1063"/>
      <c r="BO420" s="1064"/>
      <c r="BP420" s="1064"/>
      <c r="BQ420" s="1064"/>
      <c r="BR420" s="1064"/>
      <c r="BS420" s="1103"/>
      <c r="BT420" s="1064"/>
      <c r="BU420" s="1064"/>
      <c r="BV420" s="1064"/>
      <c r="BW420" s="1104"/>
      <c r="BX420" s="1103"/>
      <c r="BY420" s="1064"/>
      <c r="BZ420" s="1064"/>
      <c r="CA420" s="1064"/>
      <c r="CB420" s="1104"/>
      <c r="CC420" s="1105"/>
      <c r="CD420" s="1351"/>
      <c r="CE420" s="1352"/>
      <c r="CF420" s="1352"/>
      <c r="CG420" s="1352"/>
      <c r="CH420" s="1414"/>
      <c r="CI420" s="1394"/>
      <c r="CJ420" s="1343"/>
      <c r="CK420" s="1343"/>
      <c r="CL420" s="1343"/>
      <c r="CM420" s="1344"/>
      <c r="CN420" s="1394"/>
      <c r="CO420" s="1343"/>
      <c r="CP420" s="1343"/>
      <c r="CQ420" s="1343"/>
      <c r="CR420" s="1344"/>
      <c r="CS420" s="1394"/>
      <c r="CT420" s="1343"/>
      <c r="CU420" s="1343"/>
      <c r="CV420" s="1343"/>
      <c r="CW420" s="1344"/>
      <c r="CX420" s="1394"/>
      <c r="CY420" s="1343"/>
      <c r="CZ420" s="1343"/>
      <c r="DA420" s="1343"/>
      <c r="DB420" s="1344"/>
      <c r="DC420" s="1343"/>
      <c r="DD420" s="1343"/>
      <c r="DE420" s="1343"/>
      <c r="DF420" s="1343"/>
      <c r="DG420" s="1344"/>
      <c r="DH420" s="1394"/>
      <c r="DI420" s="1343"/>
      <c r="DJ420" s="1343"/>
      <c r="DK420" s="1343"/>
      <c r="DL420" s="1344"/>
      <c r="DM420" s="1775"/>
      <c r="DN420" s="1776"/>
      <c r="DO420" s="1776"/>
      <c r="DP420" s="1777"/>
      <c r="DQ420" s="1776"/>
      <c r="DR420" s="1776"/>
      <c r="DS420" s="1776"/>
      <c r="DT420" s="1777"/>
      <c r="DU420" s="1352"/>
      <c r="DV420" s="1696"/>
      <c r="DW420" s="1778"/>
    </row>
    <row r="421" spans="1:127" s="390" customFormat="1" ht="15.75" customHeight="1">
      <c r="A421" s="1085" t="s">
        <v>999</v>
      </c>
      <c r="B421" s="1045">
        <v>412</v>
      </c>
      <c r="C421" s="1006"/>
      <c r="D421" s="1006"/>
      <c r="E421" s="1006"/>
      <c r="F421" s="1006"/>
      <c r="G421" s="1006"/>
      <c r="H421" s="1006"/>
      <c r="I421" s="1006"/>
      <c r="J421" s="1006"/>
      <c r="K421" s="1006"/>
      <c r="L421" s="1006"/>
      <c r="M421" s="1045"/>
      <c r="N421" s="1006"/>
      <c r="O421" s="1006"/>
      <c r="P421" s="1006"/>
      <c r="Q421" s="1006"/>
      <c r="R421" s="1006"/>
      <c r="S421" s="1006"/>
      <c r="T421" s="1007"/>
      <c r="U421" s="1086" t="s">
        <v>3690</v>
      </c>
      <c r="V421" s="1087" t="s">
        <v>3669</v>
      </c>
      <c r="W421" s="1087" t="s">
        <v>1936</v>
      </c>
      <c r="X421" s="1088" t="s">
        <v>3691</v>
      </c>
      <c r="Y421" s="1089" t="s">
        <v>658</v>
      </c>
      <c r="Z421" s="1090" t="s">
        <v>3692</v>
      </c>
      <c r="AA421" s="1091" t="s">
        <v>1971</v>
      </c>
      <c r="AB421" s="1092" t="s">
        <v>1971</v>
      </c>
      <c r="AC421" s="1092" t="s">
        <v>1971</v>
      </c>
      <c r="AD421" s="1092" t="s">
        <v>1971</v>
      </c>
      <c r="AE421" s="1092">
        <v>1</v>
      </c>
      <c r="AF421" s="1092" t="s">
        <v>1971</v>
      </c>
      <c r="AG421" s="1092" t="s">
        <v>1971</v>
      </c>
      <c r="AH421" s="1092" t="s">
        <v>1971</v>
      </c>
      <c r="AI421" s="1093">
        <f t="shared" si="6"/>
        <v>1</v>
      </c>
      <c r="AJ421" s="1094" t="s">
        <v>963</v>
      </c>
      <c r="AK421" s="1094" t="s">
        <v>1971</v>
      </c>
      <c r="AL421" s="1094" t="s">
        <v>1971</v>
      </c>
      <c r="AM421" s="1095" t="s">
        <v>2146</v>
      </c>
      <c r="AN421" s="1006" t="s">
        <v>293</v>
      </c>
      <c r="AO421" s="1006" t="s">
        <v>4791</v>
      </c>
      <c r="AP421" s="1307">
        <v>1</v>
      </c>
      <c r="AQ421" s="1064" t="s">
        <v>966</v>
      </c>
      <c r="AR421" s="1097" t="s">
        <v>658</v>
      </c>
      <c r="AS421" s="1098"/>
      <c r="AT421" s="1088"/>
      <c r="AU421" s="1088"/>
      <c r="AV421" s="1088"/>
      <c r="AW421" s="1099"/>
      <c r="AX421" s="1100"/>
      <c r="AY421" s="1063"/>
      <c r="AZ421" s="1064"/>
      <c r="BA421" s="1064"/>
      <c r="BB421" s="1064"/>
      <c r="BC421" s="1064"/>
      <c r="BD421" s="1064"/>
      <c r="BE421" s="1064"/>
      <c r="BF421" s="1064"/>
      <c r="BG421" s="1064"/>
      <c r="BH421" s="1064"/>
      <c r="BI421" s="1063" t="s">
        <v>4857</v>
      </c>
      <c r="BJ421" s="1064" t="s">
        <v>4846</v>
      </c>
      <c r="BK421" s="1064" t="s">
        <v>4858</v>
      </c>
      <c r="BL421" s="1064" t="s">
        <v>4837</v>
      </c>
      <c r="BM421" s="1064" t="s">
        <v>4813</v>
      </c>
      <c r="BN421" s="1063"/>
      <c r="BO421" s="1064"/>
      <c r="BP421" s="1064"/>
      <c r="BQ421" s="1064"/>
      <c r="BR421" s="1064"/>
      <c r="BS421" s="1103"/>
      <c r="BT421" s="1064"/>
      <c r="BU421" s="1064"/>
      <c r="BV421" s="1064"/>
      <c r="BW421" s="1104"/>
      <c r="BX421" s="1103"/>
      <c r="BY421" s="1064"/>
      <c r="BZ421" s="1064"/>
      <c r="CA421" s="1064"/>
      <c r="CB421" s="1104"/>
      <c r="CC421" s="1105"/>
      <c r="CD421" s="1106" t="s">
        <v>1971</v>
      </c>
      <c r="CE421" s="1107" t="s">
        <v>1971</v>
      </c>
      <c r="CF421" s="1107" t="s">
        <v>1971</v>
      </c>
      <c r="CG421" s="1107" t="s">
        <v>1971</v>
      </c>
      <c r="CH421" s="1108" t="s">
        <v>1971</v>
      </c>
      <c r="CI421" s="1063" t="s">
        <v>1971</v>
      </c>
      <c r="CJ421" s="1064" t="s">
        <v>1971</v>
      </c>
      <c r="CK421" s="1064" t="s">
        <v>1971</v>
      </c>
      <c r="CL421" s="1064" t="s">
        <v>1971</v>
      </c>
      <c r="CM421" s="1105" t="s">
        <v>1971</v>
      </c>
      <c r="CN421" s="1063" t="s">
        <v>1971</v>
      </c>
      <c r="CO421" s="1064" t="s">
        <v>1971</v>
      </c>
      <c r="CP421" s="1064" t="s">
        <v>1971</v>
      </c>
      <c r="CQ421" s="1064" t="s">
        <v>1971</v>
      </c>
      <c r="CR421" s="1105" t="s">
        <v>1971</v>
      </c>
      <c r="CS421" s="1063" t="s">
        <v>1971</v>
      </c>
      <c r="CT421" s="1064" t="s">
        <v>1971</v>
      </c>
      <c r="CU421" s="1064" t="s">
        <v>1971</v>
      </c>
      <c r="CV421" s="1064" t="s">
        <v>1971</v>
      </c>
      <c r="CW421" s="1105" t="s">
        <v>1971</v>
      </c>
      <c r="CX421" s="1063" t="s">
        <v>1971</v>
      </c>
      <c r="CY421" s="1064" t="s">
        <v>1971</v>
      </c>
      <c r="CZ421" s="1064" t="s">
        <v>1971</v>
      </c>
      <c r="DA421" s="1064" t="s">
        <v>1971</v>
      </c>
      <c r="DB421" s="1105" t="s">
        <v>1971</v>
      </c>
      <c r="DC421" s="1064" t="s">
        <v>1971</v>
      </c>
      <c r="DD421" s="1064" t="s">
        <v>1971</v>
      </c>
      <c r="DE421" s="1064" t="s">
        <v>1971</v>
      </c>
      <c r="DF421" s="1064" t="s">
        <v>1971</v>
      </c>
      <c r="DG421" s="1105" t="s">
        <v>1971</v>
      </c>
      <c r="DH421" s="1063" t="s">
        <v>1971</v>
      </c>
      <c r="DI421" s="1064" t="s">
        <v>1971</v>
      </c>
      <c r="DJ421" s="1064" t="s">
        <v>1971</v>
      </c>
      <c r="DK421" s="1064" t="s">
        <v>1971</v>
      </c>
      <c r="DL421" s="1105" t="s">
        <v>1971</v>
      </c>
      <c r="DM421" s="1109" t="s">
        <v>1971</v>
      </c>
      <c r="DN421" s="1110" t="s">
        <v>1971</v>
      </c>
      <c r="DO421" s="1110" t="s">
        <v>1971</v>
      </c>
      <c r="DP421" s="1111" t="s">
        <v>1971</v>
      </c>
      <c r="DQ421" s="1110" t="s">
        <v>1971</v>
      </c>
      <c r="DR421" s="1110" t="s">
        <v>1971</v>
      </c>
      <c r="DS421" s="1110" t="s">
        <v>1971</v>
      </c>
      <c r="DT421" s="1111" t="s">
        <v>1971</v>
      </c>
      <c r="DU421" s="1107" t="s">
        <v>1971</v>
      </c>
      <c r="DV421" s="1112">
        <v>1</v>
      </c>
      <c r="DW421" s="1113" t="s">
        <v>1971</v>
      </c>
    </row>
    <row r="422" spans="1:127" s="390" customFormat="1" ht="15.75" customHeight="1">
      <c r="A422" s="1085" t="s">
        <v>999</v>
      </c>
      <c r="B422" s="1045">
        <v>413</v>
      </c>
      <c r="C422" s="1006"/>
      <c r="D422" s="1006"/>
      <c r="E422" s="1006"/>
      <c r="F422" s="1006"/>
      <c r="G422" s="1006"/>
      <c r="H422" s="1006"/>
      <c r="I422" s="1006"/>
      <c r="J422" s="1006"/>
      <c r="K422" s="1006"/>
      <c r="L422" s="1006"/>
      <c r="M422" s="1045"/>
      <c r="N422" s="1006"/>
      <c r="O422" s="1006"/>
      <c r="P422" s="1006"/>
      <c r="Q422" s="1006"/>
      <c r="R422" s="1006"/>
      <c r="S422" s="1006"/>
      <c r="T422" s="1007"/>
      <c r="U422" s="1086" t="s">
        <v>3693</v>
      </c>
      <c r="V422" s="1087" t="s">
        <v>3669</v>
      </c>
      <c r="W422" s="1087" t="s">
        <v>1936</v>
      </c>
      <c r="X422" s="1088" t="s">
        <v>3694</v>
      </c>
      <c r="Y422" s="1089" t="s">
        <v>3695</v>
      </c>
      <c r="Z422" s="1090" t="s">
        <v>3696</v>
      </c>
      <c r="AA422" s="1091" t="s">
        <v>1971</v>
      </c>
      <c r="AB422" s="1092" t="s">
        <v>1971</v>
      </c>
      <c r="AC422" s="1092" t="s">
        <v>1971</v>
      </c>
      <c r="AD422" s="1092" t="s">
        <v>1971</v>
      </c>
      <c r="AE422" s="1092">
        <v>1</v>
      </c>
      <c r="AF422" s="1092" t="s">
        <v>1971</v>
      </c>
      <c r="AG422" s="1092" t="s">
        <v>1971</v>
      </c>
      <c r="AH422" s="1092" t="s">
        <v>1971</v>
      </c>
      <c r="AI422" s="1093">
        <f t="shared" si="6"/>
        <v>1</v>
      </c>
      <c r="AJ422" s="1094" t="s">
        <v>963</v>
      </c>
      <c r="AK422" s="1094" t="s">
        <v>1971</v>
      </c>
      <c r="AL422" s="1094" t="s">
        <v>1971</v>
      </c>
      <c r="AM422" s="1095" t="s">
        <v>2146</v>
      </c>
      <c r="AN422" s="1006" t="s">
        <v>1039</v>
      </c>
      <c r="AO422" s="1006" t="s">
        <v>1956</v>
      </c>
      <c r="AP422" s="1263">
        <v>0</v>
      </c>
      <c r="AQ422" s="1064" t="s">
        <v>1039</v>
      </c>
      <c r="AR422" s="1097" t="s">
        <v>1971</v>
      </c>
      <c r="AS422" s="1098"/>
      <c r="AT422" s="1088"/>
      <c r="AU422" s="1088"/>
      <c r="AV422" s="1088"/>
      <c r="AW422" s="1099"/>
      <c r="AX422" s="1100"/>
      <c r="AY422" s="1063"/>
      <c r="AZ422" s="1064"/>
      <c r="BA422" s="1064"/>
      <c r="BB422" s="1064"/>
      <c r="BC422" s="1064"/>
      <c r="BD422" s="1064"/>
      <c r="BE422" s="1064"/>
      <c r="BF422" s="1064"/>
      <c r="BG422" s="1064"/>
      <c r="BH422" s="1064"/>
      <c r="BI422" s="1394"/>
      <c r="BJ422" s="1343"/>
      <c r="BK422" s="1343"/>
      <c r="BL422" s="1343"/>
      <c r="BM422" s="1343"/>
      <c r="BN422" s="1063"/>
      <c r="BO422" s="1064"/>
      <c r="BP422" s="1064"/>
      <c r="BQ422" s="1064"/>
      <c r="BR422" s="1064"/>
      <c r="BS422" s="1103"/>
      <c r="BT422" s="1064"/>
      <c r="BU422" s="1064"/>
      <c r="BV422" s="1064"/>
      <c r="BW422" s="1104"/>
      <c r="BX422" s="1103"/>
      <c r="BY422" s="1064"/>
      <c r="BZ422" s="1064"/>
      <c r="CA422" s="1064"/>
      <c r="CB422" s="1104"/>
      <c r="CC422" s="1105"/>
      <c r="CD422" s="1351"/>
      <c r="CE422" s="1352"/>
      <c r="CF422" s="1352"/>
      <c r="CG422" s="1352"/>
      <c r="CH422" s="1414"/>
      <c r="CI422" s="1394"/>
      <c r="CJ422" s="1343"/>
      <c r="CK422" s="1343"/>
      <c r="CL422" s="1343"/>
      <c r="CM422" s="1344"/>
      <c r="CN422" s="1394"/>
      <c r="CO422" s="1343"/>
      <c r="CP422" s="1343"/>
      <c r="CQ422" s="1343"/>
      <c r="CR422" s="1344"/>
      <c r="CS422" s="1394"/>
      <c r="CT422" s="1343"/>
      <c r="CU422" s="1343"/>
      <c r="CV422" s="1343"/>
      <c r="CW422" s="1344"/>
      <c r="CX422" s="1394"/>
      <c r="CY422" s="1343"/>
      <c r="CZ422" s="1343"/>
      <c r="DA422" s="1343"/>
      <c r="DB422" s="1344"/>
      <c r="DC422" s="1343"/>
      <c r="DD422" s="1343"/>
      <c r="DE422" s="1343"/>
      <c r="DF422" s="1343"/>
      <c r="DG422" s="1344"/>
      <c r="DH422" s="1394"/>
      <c r="DI422" s="1343"/>
      <c r="DJ422" s="1343"/>
      <c r="DK422" s="1343"/>
      <c r="DL422" s="1344"/>
      <c r="DM422" s="1775"/>
      <c r="DN422" s="1776"/>
      <c r="DO422" s="1776"/>
      <c r="DP422" s="1777"/>
      <c r="DQ422" s="1776"/>
      <c r="DR422" s="1776"/>
      <c r="DS422" s="1776"/>
      <c r="DT422" s="1777"/>
      <c r="DU422" s="1352"/>
      <c r="DV422" s="1696"/>
      <c r="DW422" s="1778"/>
    </row>
    <row r="423" spans="1:127" s="390" customFormat="1" ht="15.75" customHeight="1">
      <c r="A423" s="1085" t="s">
        <v>999</v>
      </c>
      <c r="B423" s="1045">
        <v>414</v>
      </c>
      <c r="C423" s="1006"/>
      <c r="D423" s="1006"/>
      <c r="E423" s="1006"/>
      <c r="F423" s="1006"/>
      <c r="G423" s="1006"/>
      <c r="H423" s="1006"/>
      <c r="I423" s="1006"/>
      <c r="J423" s="1006"/>
      <c r="K423" s="1006"/>
      <c r="L423" s="1006"/>
      <c r="M423" s="1045"/>
      <c r="N423" s="1006"/>
      <c r="O423" s="1006"/>
      <c r="P423" s="1006"/>
      <c r="Q423" s="1006"/>
      <c r="R423" s="1006"/>
      <c r="S423" s="1006"/>
      <c r="T423" s="1007"/>
      <c r="U423" s="1086" t="s">
        <v>3699</v>
      </c>
      <c r="V423" s="1087" t="s">
        <v>3669</v>
      </c>
      <c r="W423" s="1087" t="s">
        <v>1936</v>
      </c>
      <c r="X423" s="1088" t="s">
        <v>3700</v>
      </c>
      <c r="Y423" s="1089" t="s">
        <v>3701</v>
      </c>
      <c r="Z423" s="1090" t="s">
        <v>3702</v>
      </c>
      <c r="AA423" s="1091" t="s">
        <v>1971</v>
      </c>
      <c r="AB423" s="1092" t="s">
        <v>1971</v>
      </c>
      <c r="AC423" s="1092" t="s">
        <v>1971</v>
      </c>
      <c r="AD423" s="1092" t="s">
        <v>1971</v>
      </c>
      <c r="AE423" s="1092">
        <v>1</v>
      </c>
      <c r="AF423" s="1092" t="s">
        <v>1971</v>
      </c>
      <c r="AG423" s="1092" t="s">
        <v>1971</v>
      </c>
      <c r="AH423" s="1092" t="s">
        <v>1971</v>
      </c>
      <c r="AI423" s="1093">
        <f t="shared" si="6"/>
        <v>1</v>
      </c>
      <c r="AJ423" s="1094" t="s">
        <v>963</v>
      </c>
      <c r="AK423" s="1094" t="s">
        <v>1971</v>
      </c>
      <c r="AL423" s="1094" t="s">
        <v>1971</v>
      </c>
      <c r="AM423" s="1095" t="s">
        <v>2146</v>
      </c>
      <c r="AN423" s="1006" t="s">
        <v>293</v>
      </c>
      <c r="AO423" s="1006" t="s">
        <v>1061</v>
      </c>
      <c r="AP423" s="1263">
        <v>0</v>
      </c>
      <c r="AQ423" s="1064" t="s">
        <v>966</v>
      </c>
      <c r="AR423" s="1097" t="s">
        <v>1971</v>
      </c>
      <c r="AS423" s="1098"/>
      <c r="AT423" s="1088"/>
      <c r="AU423" s="1088"/>
      <c r="AV423" s="1088"/>
      <c r="AW423" s="1099"/>
      <c r="AX423" s="1100"/>
      <c r="AY423" s="1063"/>
      <c r="AZ423" s="1064"/>
      <c r="BA423" s="1064"/>
      <c r="BB423" s="1064"/>
      <c r="BC423" s="1064"/>
      <c r="BD423" s="1064"/>
      <c r="BE423" s="1064"/>
      <c r="BF423" s="1064"/>
      <c r="BG423" s="1064"/>
      <c r="BH423" s="1064"/>
      <c r="BI423" s="1394"/>
      <c r="BJ423" s="1343"/>
      <c r="BK423" s="1343"/>
      <c r="BL423" s="1343"/>
      <c r="BM423" s="1343"/>
      <c r="BN423" s="1063"/>
      <c r="BO423" s="1064"/>
      <c r="BP423" s="1064"/>
      <c r="BQ423" s="1064"/>
      <c r="BR423" s="1064"/>
      <c r="BS423" s="1103"/>
      <c r="BT423" s="1064"/>
      <c r="BU423" s="1064"/>
      <c r="BV423" s="1064"/>
      <c r="BW423" s="1104"/>
      <c r="BX423" s="1103"/>
      <c r="BY423" s="1064"/>
      <c r="BZ423" s="1064"/>
      <c r="CA423" s="1064"/>
      <c r="CB423" s="1104"/>
      <c r="CC423" s="1105"/>
      <c r="CD423" s="1351"/>
      <c r="CE423" s="1352"/>
      <c r="CF423" s="1352"/>
      <c r="CG423" s="1352"/>
      <c r="CH423" s="1414"/>
      <c r="CI423" s="1394"/>
      <c r="CJ423" s="1343"/>
      <c r="CK423" s="1343"/>
      <c r="CL423" s="1343"/>
      <c r="CM423" s="1344"/>
      <c r="CN423" s="1394"/>
      <c r="CO423" s="1343"/>
      <c r="CP423" s="1343"/>
      <c r="CQ423" s="1343"/>
      <c r="CR423" s="1344"/>
      <c r="CS423" s="1394"/>
      <c r="CT423" s="1343"/>
      <c r="CU423" s="1343"/>
      <c r="CV423" s="1343"/>
      <c r="CW423" s="1344"/>
      <c r="CX423" s="1394"/>
      <c r="CY423" s="1343"/>
      <c r="CZ423" s="1343"/>
      <c r="DA423" s="1343"/>
      <c r="DB423" s="1344"/>
      <c r="DC423" s="1343"/>
      <c r="DD423" s="1343"/>
      <c r="DE423" s="1343"/>
      <c r="DF423" s="1343"/>
      <c r="DG423" s="1344"/>
      <c r="DH423" s="1394"/>
      <c r="DI423" s="1343"/>
      <c r="DJ423" s="1343"/>
      <c r="DK423" s="1343"/>
      <c r="DL423" s="1344"/>
      <c r="DM423" s="1775"/>
      <c r="DN423" s="1776"/>
      <c r="DO423" s="1776"/>
      <c r="DP423" s="1777"/>
      <c r="DQ423" s="1776"/>
      <c r="DR423" s="1776"/>
      <c r="DS423" s="1776"/>
      <c r="DT423" s="1777"/>
      <c r="DU423" s="1352"/>
      <c r="DV423" s="1696"/>
      <c r="DW423" s="1778"/>
    </row>
    <row r="424" spans="1:127" s="390" customFormat="1" ht="15.75" customHeight="1">
      <c r="A424" s="1085" t="s">
        <v>999</v>
      </c>
      <c r="B424" s="1045">
        <v>415</v>
      </c>
      <c r="C424" s="1006"/>
      <c r="D424" s="1006"/>
      <c r="E424" s="1006"/>
      <c r="F424" s="1006"/>
      <c r="G424" s="1006"/>
      <c r="H424" s="1006"/>
      <c r="I424" s="1006"/>
      <c r="J424" s="1006"/>
      <c r="K424" s="1006"/>
      <c r="L424" s="1006"/>
      <c r="M424" s="1045"/>
      <c r="N424" s="1006"/>
      <c r="O424" s="1006"/>
      <c r="P424" s="1006"/>
      <c r="Q424" s="1006"/>
      <c r="R424" s="1006"/>
      <c r="S424" s="1006"/>
      <c r="T424" s="1007"/>
      <c r="U424" s="1086" t="s">
        <v>3703</v>
      </c>
      <c r="V424" s="1087" t="s">
        <v>3704</v>
      </c>
      <c r="W424" s="1087" t="s">
        <v>1920</v>
      </c>
      <c r="X424" s="1088" t="s">
        <v>3705</v>
      </c>
      <c r="Y424" s="1089" t="s">
        <v>689</v>
      </c>
      <c r="Z424" s="1090" t="s">
        <v>3706</v>
      </c>
      <c r="AA424" s="1091" t="s">
        <v>1971</v>
      </c>
      <c r="AB424" s="1092" t="s">
        <v>1971</v>
      </c>
      <c r="AC424" s="1092">
        <v>1</v>
      </c>
      <c r="AD424" s="1092" t="s">
        <v>1971</v>
      </c>
      <c r="AE424" s="1092" t="s">
        <v>1971</v>
      </c>
      <c r="AF424" s="1092" t="s">
        <v>1971</v>
      </c>
      <c r="AG424" s="1092" t="s">
        <v>1971</v>
      </c>
      <c r="AH424" s="1092" t="s">
        <v>1971</v>
      </c>
      <c r="AI424" s="1093">
        <f t="shared" si="6"/>
        <v>1</v>
      </c>
      <c r="AJ424" s="1094" t="s">
        <v>984</v>
      </c>
      <c r="AK424" s="1094" t="s">
        <v>964</v>
      </c>
      <c r="AL424" s="1094" t="s">
        <v>965</v>
      </c>
      <c r="AM424" s="1095" t="s">
        <v>689</v>
      </c>
      <c r="AN424" s="1006" t="s">
        <v>2204</v>
      </c>
      <c r="AO424" s="1006" t="s">
        <v>4798</v>
      </c>
      <c r="AP424" s="1296">
        <v>2</v>
      </c>
      <c r="AQ424" s="1064" t="s">
        <v>978</v>
      </c>
      <c r="AR424" s="1097" t="s">
        <v>689</v>
      </c>
      <c r="AS424" s="1098"/>
      <c r="AT424" s="1088"/>
      <c r="AU424" s="1088"/>
      <c r="AV424" s="1088"/>
      <c r="AW424" s="1099"/>
      <c r="AX424" s="1100"/>
      <c r="AY424" s="1063"/>
      <c r="AZ424" s="1064"/>
      <c r="BA424" s="1064"/>
      <c r="BB424" s="1064"/>
      <c r="BC424" s="1064"/>
      <c r="BD424" s="1064"/>
      <c r="BE424" s="1064"/>
      <c r="BF424" s="1064"/>
      <c r="BG424" s="1114"/>
      <c r="BH424" s="1114"/>
      <c r="BI424" s="1115">
        <v>24.51</v>
      </c>
      <c r="BJ424" s="1114">
        <v>23.74</v>
      </c>
      <c r="BK424" s="1114">
        <v>23</v>
      </c>
      <c r="BL424" s="1114">
        <v>22.4</v>
      </c>
      <c r="BM424" s="1114">
        <v>19.5</v>
      </c>
      <c r="BN424" s="1063"/>
      <c r="BO424" s="1064"/>
      <c r="BP424" s="1064"/>
      <c r="BQ424" s="1064"/>
      <c r="BR424" s="1064"/>
      <c r="BS424" s="1103"/>
      <c r="BT424" s="1064"/>
      <c r="BU424" s="1064"/>
      <c r="BV424" s="1064"/>
      <c r="BW424" s="1104"/>
      <c r="BX424" s="1103"/>
      <c r="BY424" s="1064"/>
      <c r="BZ424" s="1064"/>
      <c r="CA424" s="1064"/>
      <c r="CB424" s="1104"/>
      <c r="CC424" s="1105"/>
      <c r="CD424" s="1106" t="s">
        <v>961</v>
      </c>
      <c r="CE424" s="1107" t="s">
        <v>961</v>
      </c>
      <c r="CF424" s="1107" t="s">
        <v>961</v>
      </c>
      <c r="CG424" s="1107" t="s">
        <v>961</v>
      </c>
      <c r="CH424" s="1108" t="s">
        <v>961</v>
      </c>
      <c r="CI424" s="1063" t="s">
        <v>1971</v>
      </c>
      <c r="CJ424" s="1064" t="s">
        <v>1971</v>
      </c>
      <c r="CK424" s="1064" t="s">
        <v>1971</v>
      </c>
      <c r="CL424" s="1064" t="s">
        <v>1971</v>
      </c>
      <c r="CM424" s="1105" t="s">
        <v>1971</v>
      </c>
      <c r="CN424" s="1063" t="s">
        <v>1971</v>
      </c>
      <c r="CO424" s="1064" t="s">
        <v>1971</v>
      </c>
      <c r="CP424" s="1064" t="s">
        <v>1971</v>
      </c>
      <c r="CQ424" s="1064" t="s">
        <v>1971</v>
      </c>
      <c r="CR424" s="1105" t="s">
        <v>1971</v>
      </c>
      <c r="CS424" s="1063" t="s">
        <v>1971</v>
      </c>
      <c r="CT424" s="1064" t="s">
        <v>1971</v>
      </c>
      <c r="CU424" s="1064" t="s">
        <v>1971</v>
      </c>
      <c r="CV424" s="1064" t="s">
        <v>1971</v>
      </c>
      <c r="CW424" s="1105" t="s">
        <v>1971</v>
      </c>
      <c r="CX424" s="1063" t="s">
        <v>1971</v>
      </c>
      <c r="CY424" s="1064" t="s">
        <v>1971</v>
      </c>
      <c r="CZ424" s="1064" t="s">
        <v>1971</v>
      </c>
      <c r="DA424" s="1064" t="s">
        <v>1971</v>
      </c>
      <c r="DB424" s="1105" t="s">
        <v>1971</v>
      </c>
      <c r="DC424" s="1064" t="s">
        <v>1971</v>
      </c>
      <c r="DD424" s="1064" t="s">
        <v>1971</v>
      </c>
      <c r="DE424" s="1064" t="s">
        <v>1971</v>
      </c>
      <c r="DF424" s="1064" t="s">
        <v>1971</v>
      </c>
      <c r="DG424" s="1105" t="s">
        <v>1971</v>
      </c>
      <c r="DH424" s="1063" t="s">
        <v>1971</v>
      </c>
      <c r="DI424" s="1064" t="s">
        <v>1971</v>
      </c>
      <c r="DJ424" s="1064" t="s">
        <v>1971</v>
      </c>
      <c r="DK424" s="1064" t="s">
        <v>1971</v>
      </c>
      <c r="DL424" s="1105" t="s">
        <v>1971</v>
      </c>
      <c r="DM424" s="1109">
        <v>-0.115</v>
      </c>
      <c r="DN424" s="1110" t="s">
        <v>1971</v>
      </c>
      <c r="DO424" s="1110" t="s">
        <v>1971</v>
      </c>
      <c r="DP424" s="1111" t="s">
        <v>1971</v>
      </c>
      <c r="DQ424" s="1110" t="s">
        <v>1971</v>
      </c>
      <c r="DR424" s="1110" t="s">
        <v>1971</v>
      </c>
      <c r="DS424" s="1110" t="s">
        <v>1971</v>
      </c>
      <c r="DT424" s="1111" t="s">
        <v>1971</v>
      </c>
      <c r="DU424" s="1107" t="s">
        <v>1971</v>
      </c>
      <c r="DV424" s="1112">
        <v>1</v>
      </c>
      <c r="DW424" s="1113" t="s">
        <v>1971</v>
      </c>
    </row>
    <row r="425" spans="1:127" s="390" customFormat="1" ht="15.75" customHeight="1">
      <c r="A425" s="1085" t="s">
        <v>999</v>
      </c>
      <c r="B425" s="1045">
        <v>416</v>
      </c>
      <c r="C425" s="1006"/>
      <c r="D425" s="1006"/>
      <c r="E425" s="1006"/>
      <c r="F425" s="1006"/>
      <c r="G425" s="1006"/>
      <c r="H425" s="1006"/>
      <c r="I425" s="1006"/>
      <c r="J425" s="1006"/>
      <c r="K425" s="1006"/>
      <c r="L425" s="1006"/>
      <c r="M425" s="1045"/>
      <c r="N425" s="1006"/>
      <c r="O425" s="1006"/>
      <c r="P425" s="1006"/>
      <c r="Q425" s="1006"/>
      <c r="R425" s="1006"/>
      <c r="S425" s="1006"/>
      <c r="T425" s="1007"/>
      <c r="U425" s="1086" t="s">
        <v>3708</v>
      </c>
      <c r="V425" s="1087" t="s">
        <v>3704</v>
      </c>
      <c r="W425" s="1087" t="s">
        <v>1920</v>
      </c>
      <c r="X425" s="1088" t="s">
        <v>3709</v>
      </c>
      <c r="Y425" s="1089" t="s">
        <v>3710</v>
      </c>
      <c r="Z425" s="1090" t="s">
        <v>3711</v>
      </c>
      <c r="AA425" s="1091" t="s">
        <v>1971</v>
      </c>
      <c r="AB425" s="1092">
        <v>1</v>
      </c>
      <c r="AC425" s="1092" t="s">
        <v>1971</v>
      </c>
      <c r="AD425" s="1092" t="s">
        <v>1971</v>
      </c>
      <c r="AE425" s="1092" t="s">
        <v>1971</v>
      </c>
      <c r="AF425" s="1092" t="s">
        <v>1971</v>
      </c>
      <c r="AG425" s="1092" t="s">
        <v>1971</v>
      </c>
      <c r="AH425" s="1092" t="s">
        <v>1971</v>
      </c>
      <c r="AI425" s="1093">
        <f t="shared" si="6"/>
        <v>1</v>
      </c>
      <c r="AJ425" s="1094" t="s">
        <v>984</v>
      </c>
      <c r="AK425" s="1094" t="s">
        <v>964</v>
      </c>
      <c r="AL425" s="1094" t="s">
        <v>965</v>
      </c>
      <c r="AM425" s="1095" t="s">
        <v>689</v>
      </c>
      <c r="AN425" s="1006" t="s">
        <v>4856</v>
      </c>
      <c r="AO425" s="1006" t="s">
        <v>410</v>
      </c>
      <c r="AP425" s="1263">
        <v>0</v>
      </c>
      <c r="AQ425" s="1064" t="s">
        <v>978</v>
      </c>
      <c r="AR425" s="1097" t="s">
        <v>1971</v>
      </c>
      <c r="AS425" s="1098"/>
      <c r="AT425" s="1088"/>
      <c r="AU425" s="1088"/>
      <c r="AV425" s="1088"/>
      <c r="AW425" s="1099"/>
      <c r="AX425" s="1100"/>
      <c r="AY425" s="1063"/>
      <c r="AZ425" s="1064"/>
      <c r="BA425" s="1064"/>
      <c r="BB425" s="1064"/>
      <c r="BC425" s="1064"/>
      <c r="BD425" s="1064"/>
      <c r="BE425" s="1064"/>
      <c r="BF425" s="1064"/>
      <c r="BG425" s="1064"/>
      <c r="BH425" s="1064"/>
      <c r="BI425" s="1394"/>
      <c r="BJ425" s="1343"/>
      <c r="BK425" s="1343"/>
      <c r="BL425" s="1343"/>
      <c r="BM425" s="1343"/>
      <c r="BN425" s="1063"/>
      <c r="BO425" s="1064"/>
      <c r="BP425" s="1064"/>
      <c r="BQ425" s="1064"/>
      <c r="BR425" s="1064"/>
      <c r="BS425" s="1103"/>
      <c r="BT425" s="1064"/>
      <c r="BU425" s="1064"/>
      <c r="BV425" s="1064"/>
      <c r="BW425" s="1104"/>
      <c r="BX425" s="1103"/>
      <c r="BY425" s="1064"/>
      <c r="BZ425" s="1064"/>
      <c r="CA425" s="1064"/>
      <c r="CB425" s="1104"/>
      <c r="CC425" s="1105"/>
      <c r="CD425" s="1351"/>
      <c r="CE425" s="1352"/>
      <c r="CF425" s="1352"/>
      <c r="CG425" s="1352"/>
      <c r="CH425" s="1414"/>
      <c r="CI425" s="1394"/>
      <c r="CJ425" s="1343"/>
      <c r="CK425" s="1343"/>
      <c r="CL425" s="1343"/>
      <c r="CM425" s="1344"/>
      <c r="CN425" s="1394"/>
      <c r="CO425" s="1343"/>
      <c r="CP425" s="1343"/>
      <c r="CQ425" s="1343"/>
      <c r="CR425" s="1344"/>
      <c r="CS425" s="1394"/>
      <c r="CT425" s="1343"/>
      <c r="CU425" s="1343"/>
      <c r="CV425" s="1343"/>
      <c r="CW425" s="1344"/>
      <c r="CX425" s="1394"/>
      <c r="CY425" s="1343"/>
      <c r="CZ425" s="1343"/>
      <c r="DA425" s="1343"/>
      <c r="DB425" s="1344"/>
      <c r="DC425" s="1343"/>
      <c r="DD425" s="1343"/>
      <c r="DE425" s="1343"/>
      <c r="DF425" s="1343"/>
      <c r="DG425" s="1344"/>
      <c r="DH425" s="1394"/>
      <c r="DI425" s="1343"/>
      <c r="DJ425" s="1343"/>
      <c r="DK425" s="1343"/>
      <c r="DL425" s="1344"/>
      <c r="DM425" s="1775"/>
      <c r="DN425" s="1776"/>
      <c r="DO425" s="1776"/>
      <c r="DP425" s="1777"/>
      <c r="DQ425" s="1776"/>
      <c r="DR425" s="1776"/>
      <c r="DS425" s="1776"/>
      <c r="DT425" s="1777"/>
      <c r="DU425" s="1352"/>
      <c r="DV425" s="1696"/>
      <c r="DW425" s="1778"/>
    </row>
    <row r="426" spans="1:127" s="390" customFormat="1" ht="15.75" customHeight="1">
      <c r="A426" s="1085" t="s">
        <v>999</v>
      </c>
      <c r="B426" s="1045">
        <v>417</v>
      </c>
      <c r="C426" s="1006"/>
      <c r="D426" s="1006"/>
      <c r="E426" s="1006"/>
      <c r="F426" s="1006"/>
      <c r="G426" s="1006"/>
      <c r="H426" s="1006"/>
      <c r="I426" s="1006"/>
      <c r="J426" s="1006"/>
      <c r="K426" s="1006"/>
      <c r="L426" s="1006"/>
      <c r="M426" s="1045"/>
      <c r="N426" s="1006"/>
      <c r="O426" s="1006"/>
      <c r="P426" s="1006"/>
      <c r="Q426" s="1006"/>
      <c r="R426" s="1006"/>
      <c r="S426" s="1006"/>
      <c r="T426" s="1007"/>
      <c r="U426" s="1086" t="s">
        <v>3712</v>
      </c>
      <c r="V426" s="1087" t="s">
        <v>3704</v>
      </c>
      <c r="W426" s="1087" t="s">
        <v>1936</v>
      </c>
      <c r="X426" s="1088" t="s">
        <v>3713</v>
      </c>
      <c r="Y426" s="1089" t="s">
        <v>3714</v>
      </c>
      <c r="Z426" s="1090" t="s">
        <v>3715</v>
      </c>
      <c r="AA426" s="1091" t="s">
        <v>1971</v>
      </c>
      <c r="AB426" s="1092" t="s">
        <v>1971</v>
      </c>
      <c r="AC426" s="1092">
        <v>1</v>
      </c>
      <c r="AD426" s="1092" t="s">
        <v>1971</v>
      </c>
      <c r="AE426" s="1092" t="s">
        <v>1971</v>
      </c>
      <c r="AF426" s="1092" t="s">
        <v>1971</v>
      </c>
      <c r="AG426" s="1092" t="s">
        <v>1971</v>
      </c>
      <c r="AH426" s="1092" t="s">
        <v>1971</v>
      </c>
      <c r="AI426" s="1093">
        <f t="shared" si="6"/>
        <v>1</v>
      </c>
      <c r="AJ426" s="1094" t="s">
        <v>963</v>
      </c>
      <c r="AK426" s="1094" t="s">
        <v>1971</v>
      </c>
      <c r="AL426" s="1094" t="s">
        <v>1971</v>
      </c>
      <c r="AM426" s="1095" t="s">
        <v>2315</v>
      </c>
      <c r="AN426" s="1006" t="s">
        <v>4856</v>
      </c>
      <c r="AO426" s="1006" t="s">
        <v>410</v>
      </c>
      <c r="AP426" s="1263">
        <v>0</v>
      </c>
      <c r="AQ426" s="1064" t="s">
        <v>978</v>
      </c>
      <c r="AR426" s="1097" t="s">
        <v>1971</v>
      </c>
      <c r="AS426" s="1098"/>
      <c r="AT426" s="1088"/>
      <c r="AU426" s="1088"/>
      <c r="AV426" s="1088"/>
      <c r="AW426" s="1099"/>
      <c r="AX426" s="1100"/>
      <c r="AY426" s="1063"/>
      <c r="AZ426" s="1064"/>
      <c r="BA426" s="1064"/>
      <c r="BB426" s="1064"/>
      <c r="BC426" s="1064"/>
      <c r="BD426" s="1064"/>
      <c r="BE426" s="1064"/>
      <c r="BF426" s="1064"/>
      <c r="BG426" s="1064"/>
      <c r="BH426" s="1064"/>
      <c r="BI426" s="1394"/>
      <c r="BJ426" s="1343"/>
      <c r="BK426" s="1343"/>
      <c r="BL426" s="1343"/>
      <c r="BM426" s="1343"/>
      <c r="BN426" s="1063"/>
      <c r="BO426" s="1064"/>
      <c r="BP426" s="1064"/>
      <c r="BQ426" s="1064"/>
      <c r="BR426" s="1064"/>
      <c r="BS426" s="1103"/>
      <c r="BT426" s="1064"/>
      <c r="BU426" s="1064"/>
      <c r="BV426" s="1064"/>
      <c r="BW426" s="1104"/>
      <c r="BX426" s="1103"/>
      <c r="BY426" s="1064"/>
      <c r="BZ426" s="1064"/>
      <c r="CA426" s="1064"/>
      <c r="CB426" s="1104"/>
      <c r="CC426" s="1105"/>
      <c r="CD426" s="1351"/>
      <c r="CE426" s="1352"/>
      <c r="CF426" s="1352"/>
      <c r="CG426" s="1352"/>
      <c r="CH426" s="1414"/>
      <c r="CI426" s="1394"/>
      <c r="CJ426" s="1343"/>
      <c r="CK426" s="1343"/>
      <c r="CL426" s="1343"/>
      <c r="CM426" s="1344"/>
      <c r="CN426" s="1394"/>
      <c r="CO426" s="1343"/>
      <c r="CP426" s="1343"/>
      <c r="CQ426" s="1343"/>
      <c r="CR426" s="1344"/>
      <c r="CS426" s="1394"/>
      <c r="CT426" s="1343"/>
      <c r="CU426" s="1343"/>
      <c r="CV426" s="1343"/>
      <c r="CW426" s="1344"/>
      <c r="CX426" s="1394"/>
      <c r="CY426" s="1343"/>
      <c r="CZ426" s="1343"/>
      <c r="DA426" s="1343"/>
      <c r="DB426" s="1344"/>
      <c r="DC426" s="1343"/>
      <c r="DD426" s="1343"/>
      <c r="DE426" s="1343"/>
      <c r="DF426" s="1343"/>
      <c r="DG426" s="1344"/>
      <c r="DH426" s="1394"/>
      <c r="DI426" s="1343"/>
      <c r="DJ426" s="1343"/>
      <c r="DK426" s="1343"/>
      <c r="DL426" s="1344"/>
      <c r="DM426" s="1775"/>
      <c r="DN426" s="1776"/>
      <c r="DO426" s="1776"/>
      <c r="DP426" s="1777"/>
      <c r="DQ426" s="1776"/>
      <c r="DR426" s="1776"/>
      <c r="DS426" s="1776"/>
      <c r="DT426" s="1777"/>
      <c r="DU426" s="1352"/>
      <c r="DV426" s="1696"/>
      <c r="DW426" s="1778"/>
    </row>
    <row r="427" spans="1:127" s="390" customFormat="1" ht="15.75" customHeight="1">
      <c r="A427" s="1085" t="s">
        <v>999</v>
      </c>
      <c r="B427" s="1045">
        <v>418</v>
      </c>
      <c r="C427" s="1006"/>
      <c r="D427" s="1006"/>
      <c r="E427" s="1006"/>
      <c r="F427" s="1006"/>
      <c r="G427" s="1006"/>
      <c r="H427" s="1006"/>
      <c r="I427" s="1006"/>
      <c r="J427" s="1006"/>
      <c r="K427" s="1006"/>
      <c r="L427" s="1006"/>
      <c r="M427" s="1045"/>
      <c r="N427" s="1006"/>
      <c r="O427" s="1006"/>
      <c r="P427" s="1006"/>
      <c r="Q427" s="1006"/>
      <c r="R427" s="1006"/>
      <c r="S427" s="1006"/>
      <c r="T427" s="1007"/>
      <c r="U427" s="1086" t="s">
        <v>3716</v>
      </c>
      <c r="V427" s="1087" t="s">
        <v>3704</v>
      </c>
      <c r="W427" s="1087" t="s">
        <v>1936</v>
      </c>
      <c r="X427" s="1088" t="s">
        <v>3717</v>
      </c>
      <c r="Y427" s="1089" t="s">
        <v>3718</v>
      </c>
      <c r="Z427" s="1090" t="s">
        <v>3719</v>
      </c>
      <c r="AA427" s="1091">
        <v>0.65</v>
      </c>
      <c r="AB427" s="1092">
        <v>0.35</v>
      </c>
      <c r="AC427" s="1092" t="s">
        <v>1971</v>
      </c>
      <c r="AD427" s="1092" t="s">
        <v>1971</v>
      </c>
      <c r="AE427" s="1092" t="s">
        <v>1971</v>
      </c>
      <c r="AF427" s="1092" t="s">
        <v>1971</v>
      </c>
      <c r="AG427" s="1092" t="s">
        <v>1971</v>
      </c>
      <c r="AH427" s="1092" t="s">
        <v>1971</v>
      </c>
      <c r="AI427" s="1093">
        <f t="shared" si="6"/>
        <v>1</v>
      </c>
      <c r="AJ427" s="1094" t="s">
        <v>963</v>
      </c>
      <c r="AK427" s="1094" t="s">
        <v>1971</v>
      </c>
      <c r="AL427" s="1094" t="s">
        <v>1971</v>
      </c>
      <c r="AM427" s="1095" t="s">
        <v>2315</v>
      </c>
      <c r="AN427" s="1006" t="s">
        <v>4856</v>
      </c>
      <c r="AO427" s="1006" t="s">
        <v>410</v>
      </c>
      <c r="AP427" s="1263">
        <v>0</v>
      </c>
      <c r="AQ427" s="1064" t="s">
        <v>966</v>
      </c>
      <c r="AR427" s="1097" t="s">
        <v>1971</v>
      </c>
      <c r="AS427" s="1098"/>
      <c r="AT427" s="1088"/>
      <c r="AU427" s="1088"/>
      <c r="AV427" s="1088"/>
      <c r="AW427" s="1099"/>
      <c r="AX427" s="1100"/>
      <c r="AY427" s="1063"/>
      <c r="AZ427" s="1064"/>
      <c r="BA427" s="1064"/>
      <c r="BB427" s="1064"/>
      <c r="BC427" s="1064"/>
      <c r="BD427" s="1064"/>
      <c r="BE427" s="1064"/>
      <c r="BF427" s="1064"/>
      <c r="BG427" s="1064"/>
      <c r="BH427" s="1064"/>
      <c r="BI427" s="1394"/>
      <c r="BJ427" s="1343"/>
      <c r="BK427" s="1343"/>
      <c r="BL427" s="1343"/>
      <c r="BM427" s="1343"/>
      <c r="BN427" s="1063"/>
      <c r="BO427" s="1064"/>
      <c r="BP427" s="1064"/>
      <c r="BQ427" s="1064"/>
      <c r="BR427" s="1064"/>
      <c r="BS427" s="1103"/>
      <c r="BT427" s="1064"/>
      <c r="BU427" s="1064"/>
      <c r="BV427" s="1064"/>
      <c r="BW427" s="1104"/>
      <c r="BX427" s="1103"/>
      <c r="BY427" s="1064"/>
      <c r="BZ427" s="1064"/>
      <c r="CA427" s="1064"/>
      <c r="CB427" s="1104"/>
      <c r="CC427" s="1105"/>
      <c r="CD427" s="1351"/>
      <c r="CE427" s="1352"/>
      <c r="CF427" s="1352"/>
      <c r="CG427" s="1352"/>
      <c r="CH427" s="1414"/>
      <c r="CI427" s="1394"/>
      <c r="CJ427" s="1343"/>
      <c r="CK427" s="1343"/>
      <c r="CL427" s="1343"/>
      <c r="CM427" s="1344"/>
      <c r="CN427" s="1394"/>
      <c r="CO427" s="1343"/>
      <c r="CP427" s="1343"/>
      <c r="CQ427" s="1343"/>
      <c r="CR427" s="1344"/>
      <c r="CS427" s="1394"/>
      <c r="CT427" s="1343"/>
      <c r="CU427" s="1343"/>
      <c r="CV427" s="1343"/>
      <c r="CW427" s="1344"/>
      <c r="CX427" s="1394"/>
      <c r="CY427" s="1343"/>
      <c r="CZ427" s="1343"/>
      <c r="DA427" s="1343"/>
      <c r="DB427" s="1344"/>
      <c r="DC427" s="1343"/>
      <c r="DD427" s="1343"/>
      <c r="DE427" s="1343"/>
      <c r="DF427" s="1343"/>
      <c r="DG427" s="1344"/>
      <c r="DH427" s="1394"/>
      <c r="DI427" s="1343"/>
      <c r="DJ427" s="1343"/>
      <c r="DK427" s="1343"/>
      <c r="DL427" s="1344"/>
      <c r="DM427" s="1775"/>
      <c r="DN427" s="1776"/>
      <c r="DO427" s="1776"/>
      <c r="DP427" s="1777"/>
      <c r="DQ427" s="1776"/>
      <c r="DR427" s="1776"/>
      <c r="DS427" s="1776"/>
      <c r="DT427" s="1777"/>
      <c r="DU427" s="1352"/>
      <c r="DV427" s="1696"/>
      <c r="DW427" s="1778"/>
    </row>
    <row r="428" spans="1:127" s="390" customFormat="1" ht="15.75" customHeight="1">
      <c r="A428" s="1085" t="s">
        <v>999</v>
      </c>
      <c r="B428" s="1045">
        <v>419</v>
      </c>
      <c r="C428" s="1006"/>
      <c r="D428" s="1006"/>
      <c r="E428" s="1006"/>
      <c r="F428" s="1006"/>
      <c r="G428" s="1006"/>
      <c r="H428" s="1006"/>
      <c r="I428" s="1006"/>
      <c r="J428" s="1006"/>
      <c r="K428" s="1006"/>
      <c r="L428" s="1006"/>
      <c r="M428" s="1045"/>
      <c r="N428" s="1006"/>
      <c r="O428" s="1006"/>
      <c r="P428" s="1006"/>
      <c r="Q428" s="1006"/>
      <c r="R428" s="1006"/>
      <c r="S428" s="1006"/>
      <c r="T428" s="1007"/>
      <c r="U428" s="1086" t="s">
        <v>1142</v>
      </c>
      <c r="V428" s="1087" t="s">
        <v>3704</v>
      </c>
      <c r="W428" s="1087" t="s">
        <v>1936</v>
      </c>
      <c r="X428" s="1088" t="s">
        <v>3720</v>
      </c>
      <c r="Y428" s="1089" t="s">
        <v>1141</v>
      </c>
      <c r="Z428" s="1090" t="s">
        <v>3721</v>
      </c>
      <c r="AA428" s="1091">
        <v>0.45</v>
      </c>
      <c r="AB428" s="1092">
        <v>0.55000000000000004</v>
      </c>
      <c r="AC428" s="1092" t="s">
        <v>1971</v>
      </c>
      <c r="AD428" s="1092" t="s">
        <v>1971</v>
      </c>
      <c r="AE428" s="1092" t="s">
        <v>1971</v>
      </c>
      <c r="AF428" s="1092" t="s">
        <v>1971</v>
      </c>
      <c r="AG428" s="1092" t="s">
        <v>1971</v>
      </c>
      <c r="AH428" s="1092" t="s">
        <v>1971</v>
      </c>
      <c r="AI428" s="1093">
        <f t="shared" si="6"/>
        <v>1</v>
      </c>
      <c r="AJ428" s="1094" t="s">
        <v>988</v>
      </c>
      <c r="AK428" s="1094" t="s">
        <v>976</v>
      </c>
      <c r="AL428" s="1094" t="s">
        <v>977</v>
      </c>
      <c r="AM428" s="1095" t="s">
        <v>1996</v>
      </c>
      <c r="AN428" s="1006" t="s">
        <v>1020</v>
      </c>
      <c r="AO428" s="1006" t="s">
        <v>3372</v>
      </c>
      <c r="AP428" s="1263">
        <v>0</v>
      </c>
      <c r="AQ428" s="1064" t="s">
        <v>966</v>
      </c>
      <c r="AR428" s="1097" t="s">
        <v>1971</v>
      </c>
      <c r="AS428" s="1098"/>
      <c r="AT428" s="1088"/>
      <c r="AU428" s="1088"/>
      <c r="AV428" s="1088"/>
      <c r="AW428" s="1099"/>
      <c r="AX428" s="1100"/>
      <c r="AY428" s="1063"/>
      <c r="AZ428" s="1064"/>
      <c r="BA428" s="1064"/>
      <c r="BB428" s="1064"/>
      <c r="BC428" s="1064"/>
      <c r="BD428" s="1064"/>
      <c r="BE428" s="1064"/>
      <c r="BF428" s="1064"/>
      <c r="BG428" s="1064"/>
      <c r="BH428" s="1064"/>
      <c r="BI428" s="1394"/>
      <c r="BJ428" s="1343"/>
      <c r="BK428" s="1343"/>
      <c r="BL428" s="1343"/>
      <c r="BM428" s="1343"/>
      <c r="BN428" s="1063"/>
      <c r="BO428" s="1064"/>
      <c r="BP428" s="1064"/>
      <c r="BQ428" s="1064"/>
      <c r="BR428" s="1064"/>
      <c r="BS428" s="1103"/>
      <c r="BT428" s="1064"/>
      <c r="BU428" s="1064"/>
      <c r="BV428" s="1064"/>
      <c r="BW428" s="1104"/>
      <c r="BX428" s="1103"/>
      <c r="BY428" s="1064"/>
      <c r="BZ428" s="1064"/>
      <c r="CA428" s="1064"/>
      <c r="CB428" s="1104"/>
      <c r="CC428" s="1105"/>
      <c r="CD428" s="1351"/>
      <c r="CE428" s="1352"/>
      <c r="CF428" s="1352"/>
      <c r="CG428" s="1352"/>
      <c r="CH428" s="1414"/>
      <c r="CI428" s="1394"/>
      <c r="CJ428" s="1343"/>
      <c r="CK428" s="1343"/>
      <c r="CL428" s="1343"/>
      <c r="CM428" s="1344"/>
      <c r="CN428" s="1394"/>
      <c r="CO428" s="1343"/>
      <c r="CP428" s="1343"/>
      <c r="CQ428" s="1343"/>
      <c r="CR428" s="1344"/>
      <c r="CS428" s="1394"/>
      <c r="CT428" s="1343"/>
      <c r="CU428" s="1343"/>
      <c r="CV428" s="1343"/>
      <c r="CW428" s="1344"/>
      <c r="CX428" s="1394"/>
      <c r="CY428" s="1343"/>
      <c r="CZ428" s="1343"/>
      <c r="DA428" s="1343"/>
      <c r="DB428" s="1344"/>
      <c r="DC428" s="1343"/>
      <c r="DD428" s="1343"/>
      <c r="DE428" s="1343"/>
      <c r="DF428" s="1343"/>
      <c r="DG428" s="1344"/>
      <c r="DH428" s="1394"/>
      <c r="DI428" s="1343"/>
      <c r="DJ428" s="1343"/>
      <c r="DK428" s="1343"/>
      <c r="DL428" s="1344"/>
      <c r="DM428" s="1775"/>
      <c r="DN428" s="1776"/>
      <c r="DO428" s="1776"/>
      <c r="DP428" s="1777"/>
      <c r="DQ428" s="1776"/>
      <c r="DR428" s="1776"/>
      <c r="DS428" s="1776"/>
      <c r="DT428" s="1777"/>
      <c r="DU428" s="1352"/>
      <c r="DV428" s="1696"/>
      <c r="DW428" s="1778"/>
    </row>
    <row r="429" spans="1:127" s="390" customFormat="1" ht="15.75" customHeight="1">
      <c r="A429" s="1085" t="s">
        <v>999</v>
      </c>
      <c r="B429" s="1045">
        <v>420</v>
      </c>
      <c r="C429" s="1006"/>
      <c r="D429" s="1006"/>
      <c r="E429" s="1006"/>
      <c r="F429" s="1006"/>
      <c r="G429" s="1006"/>
      <c r="H429" s="1006"/>
      <c r="I429" s="1006"/>
      <c r="J429" s="1006"/>
      <c r="K429" s="1006"/>
      <c r="L429" s="1006"/>
      <c r="M429" s="1045"/>
      <c r="N429" s="1006"/>
      <c r="O429" s="1006"/>
      <c r="P429" s="1006"/>
      <c r="Q429" s="1006"/>
      <c r="R429" s="1006"/>
      <c r="S429" s="1006"/>
      <c r="T429" s="1007"/>
      <c r="U429" s="1086" t="s">
        <v>3722</v>
      </c>
      <c r="V429" s="1087" t="s">
        <v>3704</v>
      </c>
      <c r="W429" s="1087" t="s">
        <v>1936</v>
      </c>
      <c r="X429" s="1088" t="s">
        <v>3723</v>
      </c>
      <c r="Y429" s="1089" t="s">
        <v>3724</v>
      </c>
      <c r="Z429" s="1090" t="s">
        <v>3725</v>
      </c>
      <c r="AA429" s="1091">
        <v>0.15</v>
      </c>
      <c r="AB429" s="1092" t="s">
        <v>1971</v>
      </c>
      <c r="AC429" s="1092">
        <v>0.85</v>
      </c>
      <c r="AD429" s="1092" t="s">
        <v>1971</v>
      </c>
      <c r="AE429" s="1092" t="s">
        <v>1971</v>
      </c>
      <c r="AF429" s="1092" t="s">
        <v>1971</v>
      </c>
      <c r="AG429" s="1092" t="s">
        <v>1971</v>
      </c>
      <c r="AH429" s="1092" t="s">
        <v>1971</v>
      </c>
      <c r="AI429" s="1093">
        <f t="shared" si="6"/>
        <v>1</v>
      </c>
      <c r="AJ429" s="1094" t="s">
        <v>984</v>
      </c>
      <c r="AK429" s="1094" t="s">
        <v>964</v>
      </c>
      <c r="AL429" s="1094" t="s">
        <v>965</v>
      </c>
      <c r="AM429" s="1095" t="s">
        <v>2135</v>
      </c>
      <c r="AN429" s="1006" t="s">
        <v>4856</v>
      </c>
      <c r="AO429" s="1006" t="s">
        <v>410</v>
      </c>
      <c r="AP429" s="1263">
        <v>0</v>
      </c>
      <c r="AQ429" s="1064" t="s">
        <v>966</v>
      </c>
      <c r="AR429" s="1097" t="s">
        <v>1971</v>
      </c>
      <c r="AS429" s="1098"/>
      <c r="AT429" s="1088"/>
      <c r="AU429" s="1088"/>
      <c r="AV429" s="1088"/>
      <c r="AW429" s="1099"/>
      <c r="AX429" s="1100"/>
      <c r="AY429" s="1063"/>
      <c r="AZ429" s="1064"/>
      <c r="BA429" s="1064"/>
      <c r="BB429" s="1064"/>
      <c r="BC429" s="1064"/>
      <c r="BD429" s="1064"/>
      <c r="BE429" s="1064"/>
      <c r="BF429" s="1064"/>
      <c r="BG429" s="1064"/>
      <c r="BH429" s="1064"/>
      <c r="BI429" s="1394"/>
      <c r="BJ429" s="1343"/>
      <c r="BK429" s="1343"/>
      <c r="BL429" s="1343"/>
      <c r="BM429" s="1343"/>
      <c r="BN429" s="1063"/>
      <c r="BO429" s="1064"/>
      <c r="BP429" s="1064"/>
      <c r="BQ429" s="1064"/>
      <c r="BR429" s="1064"/>
      <c r="BS429" s="1103"/>
      <c r="BT429" s="1064"/>
      <c r="BU429" s="1064"/>
      <c r="BV429" s="1064"/>
      <c r="BW429" s="1104"/>
      <c r="BX429" s="1103"/>
      <c r="BY429" s="1064"/>
      <c r="BZ429" s="1064"/>
      <c r="CA429" s="1064"/>
      <c r="CB429" s="1104"/>
      <c r="CC429" s="1105"/>
      <c r="CD429" s="1351"/>
      <c r="CE429" s="1352"/>
      <c r="CF429" s="1352"/>
      <c r="CG429" s="1352"/>
      <c r="CH429" s="1414"/>
      <c r="CI429" s="1394"/>
      <c r="CJ429" s="1343"/>
      <c r="CK429" s="1343"/>
      <c r="CL429" s="1343"/>
      <c r="CM429" s="1344"/>
      <c r="CN429" s="1394"/>
      <c r="CO429" s="1343"/>
      <c r="CP429" s="1343"/>
      <c r="CQ429" s="1343"/>
      <c r="CR429" s="1344"/>
      <c r="CS429" s="1394"/>
      <c r="CT429" s="1343"/>
      <c r="CU429" s="1343"/>
      <c r="CV429" s="1343"/>
      <c r="CW429" s="1344"/>
      <c r="CX429" s="1394"/>
      <c r="CY429" s="1343"/>
      <c r="CZ429" s="1343"/>
      <c r="DA429" s="1343"/>
      <c r="DB429" s="1344"/>
      <c r="DC429" s="1343"/>
      <c r="DD429" s="1343"/>
      <c r="DE429" s="1343"/>
      <c r="DF429" s="1343"/>
      <c r="DG429" s="1344"/>
      <c r="DH429" s="1394"/>
      <c r="DI429" s="1343"/>
      <c r="DJ429" s="1343"/>
      <c r="DK429" s="1343"/>
      <c r="DL429" s="1344"/>
      <c r="DM429" s="1775"/>
      <c r="DN429" s="1776"/>
      <c r="DO429" s="1776"/>
      <c r="DP429" s="1777"/>
      <c r="DQ429" s="1776"/>
      <c r="DR429" s="1776"/>
      <c r="DS429" s="1776"/>
      <c r="DT429" s="1777"/>
      <c r="DU429" s="1352"/>
      <c r="DV429" s="1696"/>
      <c r="DW429" s="1778"/>
    </row>
    <row r="430" spans="1:127" s="390" customFormat="1" ht="15.75" customHeight="1">
      <c r="A430" s="1085" t="s">
        <v>999</v>
      </c>
      <c r="B430" s="1045">
        <v>421</v>
      </c>
      <c r="C430" s="1006"/>
      <c r="D430" s="1006"/>
      <c r="E430" s="1006"/>
      <c r="F430" s="1006"/>
      <c r="G430" s="1006"/>
      <c r="H430" s="1006"/>
      <c r="I430" s="1006"/>
      <c r="J430" s="1006"/>
      <c r="K430" s="1006"/>
      <c r="L430" s="1006"/>
      <c r="M430" s="1045"/>
      <c r="N430" s="1006"/>
      <c r="O430" s="1006"/>
      <c r="P430" s="1006"/>
      <c r="Q430" s="1006"/>
      <c r="R430" s="1006"/>
      <c r="S430" s="1006"/>
      <c r="T430" s="1007"/>
      <c r="U430" s="1086" t="s">
        <v>1146</v>
      </c>
      <c r="V430" s="1087" t="s">
        <v>3726</v>
      </c>
      <c r="W430" s="1087" t="s">
        <v>1927</v>
      </c>
      <c r="X430" s="1088" t="s">
        <v>3727</v>
      </c>
      <c r="Y430" s="1089" t="s">
        <v>1145</v>
      </c>
      <c r="Z430" s="1090" t="s">
        <v>3728</v>
      </c>
      <c r="AA430" s="1091" t="s">
        <v>1971</v>
      </c>
      <c r="AB430" s="1092" t="s">
        <v>1971</v>
      </c>
      <c r="AC430" s="1092">
        <v>1</v>
      </c>
      <c r="AD430" s="1092" t="s">
        <v>1971</v>
      </c>
      <c r="AE430" s="1092" t="s">
        <v>1971</v>
      </c>
      <c r="AF430" s="1092" t="s">
        <v>1971</v>
      </c>
      <c r="AG430" s="1092" t="s">
        <v>1971</v>
      </c>
      <c r="AH430" s="1092" t="s">
        <v>1971</v>
      </c>
      <c r="AI430" s="1093">
        <f t="shared" si="6"/>
        <v>1</v>
      </c>
      <c r="AJ430" s="1094" t="s">
        <v>988</v>
      </c>
      <c r="AK430" s="1094" t="s">
        <v>976</v>
      </c>
      <c r="AL430" s="1094" t="s">
        <v>977</v>
      </c>
      <c r="AM430" s="1095" t="s">
        <v>2135</v>
      </c>
      <c r="AN430" s="1006" t="s">
        <v>4856</v>
      </c>
      <c r="AO430" s="1006" t="s">
        <v>410</v>
      </c>
      <c r="AP430" s="1263">
        <v>0</v>
      </c>
      <c r="AQ430" s="1064" t="s">
        <v>966</v>
      </c>
      <c r="AR430" s="1097" t="s">
        <v>1971</v>
      </c>
      <c r="AS430" s="1098"/>
      <c r="AT430" s="1088"/>
      <c r="AU430" s="1088"/>
      <c r="AV430" s="1088"/>
      <c r="AW430" s="1099"/>
      <c r="AX430" s="1100"/>
      <c r="AY430" s="1063"/>
      <c r="AZ430" s="1064"/>
      <c r="BA430" s="1064"/>
      <c r="BB430" s="1064"/>
      <c r="BC430" s="1064"/>
      <c r="BD430" s="1064"/>
      <c r="BE430" s="1064"/>
      <c r="BF430" s="1064"/>
      <c r="BG430" s="1064"/>
      <c r="BH430" s="1064"/>
      <c r="BI430" s="1394"/>
      <c r="BJ430" s="1343"/>
      <c r="BK430" s="1343"/>
      <c r="BL430" s="1343"/>
      <c r="BM430" s="1343"/>
      <c r="BN430" s="1063"/>
      <c r="BO430" s="1064"/>
      <c r="BP430" s="1064"/>
      <c r="BQ430" s="1064"/>
      <c r="BR430" s="1064"/>
      <c r="BS430" s="1103"/>
      <c r="BT430" s="1064"/>
      <c r="BU430" s="1064"/>
      <c r="BV430" s="1064"/>
      <c r="BW430" s="1104"/>
      <c r="BX430" s="1103"/>
      <c r="BY430" s="1064"/>
      <c r="BZ430" s="1064"/>
      <c r="CA430" s="1064"/>
      <c r="CB430" s="1104"/>
      <c r="CC430" s="1105"/>
      <c r="CD430" s="1351"/>
      <c r="CE430" s="1352"/>
      <c r="CF430" s="1352"/>
      <c r="CG430" s="1352"/>
      <c r="CH430" s="1414"/>
      <c r="CI430" s="1394"/>
      <c r="CJ430" s="1343"/>
      <c r="CK430" s="1343"/>
      <c r="CL430" s="1343"/>
      <c r="CM430" s="1344"/>
      <c r="CN430" s="1394"/>
      <c r="CO430" s="1343"/>
      <c r="CP430" s="1343"/>
      <c r="CQ430" s="1343"/>
      <c r="CR430" s="1344"/>
      <c r="CS430" s="1394"/>
      <c r="CT430" s="1343"/>
      <c r="CU430" s="1343"/>
      <c r="CV430" s="1343"/>
      <c r="CW430" s="1344"/>
      <c r="CX430" s="1394"/>
      <c r="CY430" s="1343"/>
      <c r="CZ430" s="1343"/>
      <c r="DA430" s="1343"/>
      <c r="DB430" s="1344"/>
      <c r="DC430" s="1343"/>
      <c r="DD430" s="1343"/>
      <c r="DE430" s="1343"/>
      <c r="DF430" s="1343"/>
      <c r="DG430" s="1344"/>
      <c r="DH430" s="1394"/>
      <c r="DI430" s="1343"/>
      <c r="DJ430" s="1343"/>
      <c r="DK430" s="1343"/>
      <c r="DL430" s="1344"/>
      <c r="DM430" s="1775"/>
      <c r="DN430" s="1776"/>
      <c r="DO430" s="1776"/>
      <c r="DP430" s="1777"/>
      <c r="DQ430" s="1776"/>
      <c r="DR430" s="1776"/>
      <c r="DS430" s="1776"/>
      <c r="DT430" s="1777"/>
      <c r="DU430" s="1352"/>
      <c r="DV430" s="1696"/>
      <c r="DW430" s="1778"/>
    </row>
    <row r="431" spans="1:127" s="390" customFormat="1" ht="15.75" customHeight="1">
      <c r="A431" s="1085" t="s">
        <v>999</v>
      </c>
      <c r="B431" s="1045">
        <v>422</v>
      </c>
      <c r="C431" s="1006"/>
      <c r="D431" s="1006"/>
      <c r="E431" s="1006"/>
      <c r="F431" s="1006"/>
      <c r="G431" s="1006"/>
      <c r="H431" s="1006"/>
      <c r="I431" s="1006"/>
      <c r="J431" s="1006"/>
      <c r="K431" s="1006"/>
      <c r="L431" s="1006"/>
      <c r="M431" s="1045"/>
      <c r="N431" s="1006"/>
      <c r="O431" s="1006"/>
      <c r="P431" s="1006"/>
      <c r="Q431" s="1006"/>
      <c r="R431" s="1006"/>
      <c r="S431" s="1006"/>
      <c r="T431" s="1007"/>
      <c r="U431" s="1086" t="s">
        <v>3729</v>
      </c>
      <c r="V431" s="1087" t="s">
        <v>3726</v>
      </c>
      <c r="W431" s="1087" t="s">
        <v>1936</v>
      </c>
      <c r="X431" s="1088" t="s">
        <v>3730</v>
      </c>
      <c r="Y431" s="1089" t="s">
        <v>2908</v>
      </c>
      <c r="Z431" s="1090" t="s">
        <v>3731</v>
      </c>
      <c r="AA431" s="1091">
        <v>1</v>
      </c>
      <c r="AB431" s="1092" t="s">
        <v>1971</v>
      </c>
      <c r="AC431" s="1092" t="s">
        <v>1971</v>
      </c>
      <c r="AD431" s="1092" t="s">
        <v>1971</v>
      </c>
      <c r="AE431" s="1092" t="s">
        <v>1971</v>
      </c>
      <c r="AF431" s="1092" t="s">
        <v>1971</v>
      </c>
      <c r="AG431" s="1092" t="s">
        <v>1971</v>
      </c>
      <c r="AH431" s="1092" t="s">
        <v>1971</v>
      </c>
      <c r="AI431" s="1093">
        <f t="shared" si="6"/>
        <v>1</v>
      </c>
      <c r="AJ431" s="1094" t="s">
        <v>988</v>
      </c>
      <c r="AK431" s="1094" t="s">
        <v>964</v>
      </c>
      <c r="AL431" s="1094" t="s">
        <v>965</v>
      </c>
      <c r="AM431" s="1095" t="s">
        <v>2008</v>
      </c>
      <c r="AN431" s="1006" t="s">
        <v>4856</v>
      </c>
      <c r="AO431" s="1006" t="s">
        <v>3732</v>
      </c>
      <c r="AP431" s="1263">
        <v>0</v>
      </c>
      <c r="AQ431" s="1064" t="s">
        <v>966</v>
      </c>
      <c r="AR431" s="1097" t="s">
        <v>1971</v>
      </c>
      <c r="AS431" s="1098"/>
      <c r="AT431" s="1088"/>
      <c r="AU431" s="1088"/>
      <c r="AV431" s="1088"/>
      <c r="AW431" s="1099"/>
      <c r="AX431" s="1100"/>
      <c r="AY431" s="1063"/>
      <c r="AZ431" s="1064"/>
      <c r="BA431" s="1064"/>
      <c r="BB431" s="1064"/>
      <c r="BC431" s="1064"/>
      <c r="BD431" s="1064"/>
      <c r="BE431" s="1064"/>
      <c r="BF431" s="1064"/>
      <c r="BG431" s="1064"/>
      <c r="BH431" s="1064"/>
      <c r="BI431" s="1394"/>
      <c r="BJ431" s="1343"/>
      <c r="BK431" s="1343"/>
      <c r="BL431" s="1343"/>
      <c r="BM431" s="1343"/>
      <c r="BN431" s="1063"/>
      <c r="BO431" s="1064"/>
      <c r="BP431" s="1064"/>
      <c r="BQ431" s="1064"/>
      <c r="BR431" s="1064"/>
      <c r="BS431" s="1103"/>
      <c r="BT431" s="1064"/>
      <c r="BU431" s="1064"/>
      <c r="BV431" s="1064"/>
      <c r="BW431" s="1104"/>
      <c r="BX431" s="1103"/>
      <c r="BY431" s="1064"/>
      <c r="BZ431" s="1064"/>
      <c r="CA431" s="1064"/>
      <c r="CB431" s="1104"/>
      <c r="CC431" s="1105"/>
      <c r="CD431" s="1351"/>
      <c r="CE431" s="1352"/>
      <c r="CF431" s="1352"/>
      <c r="CG431" s="1352"/>
      <c r="CH431" s="1414"/>
      <c r="CI431" s="1394"/>
      <c r="CJ431" s="1343"/>
      <c r="CK431" s="1343"/>
      <c r="CL431" s="1343"/>
      <c r="CM431" s="1344"/>
      <c r="CN431" s="1394"/>
      <c r="CO431" s="1343"/>
      <c r="CP431" s="1343"/>
      <c r="CQ431" s="1343"/>
      <c r="CR431" s="1344"/>
      <c r="CS431" s="1394"/>
      <c r="CT431" s="1343"/>
      <c r="CU431" s="1343"/>
      <c r="CV431" s="1343"/>
      <c r="CW431" s="1344"/>
      <c r="CX431" s="1394"/>
      <c r="CY431" s="1343"/>
      <c r="CZ431" s="1343"/>
      <c r="DA431" s="1343"/>
      <c r="DB431" s="1344"/>
      <c r="DC431" s="1343"/>
      <c r="DD431" s="1343"/>
      <c r="DE431" s="1343"/>
      <c r="DF431" s="1343"/>
      <c r="DG431" s="1344"/>
      <c r="DH431" s="1394"/>
      <c r="DI431" s="1343"/>
      <c r="DJ431" s="1343"/>
      <c r="DK431" s="1343"/>
      <c r="DL431" s="1344"/>
      <c r="DM431" s="1775"/>
      <c r="DN431" s="1776"/>
      <c r="DO431" s="1776"/>
      <c r="DP431" s="1777"/>
      <c r="DQ431" s="1776"/>
      <c r="DR431" s="1776"/>
      <c r="DS431" s="1776"/>
      <c r="DT431" s="1777"/>
      <c r="DU431" s="1352"/>
      <c r="DV431" s="1696"/>
      <c r="DW431" s="1778"/>
    </row>
    <row r="432" spans="1:127" s="390" customFormat="1" ht="15.75" customHeight="1">
      <c r="A432" s="1085" t="s">
        <v>999</v>
      </c>
      <c r="B432" s="1045">
        <v>423</v>
      </c>
      <c r="C432" s="1006"/>
      <c r="D432" s="1006"/>
      <c r="E432" s="1006"/>
      <c r="F432" s="1006"/>
      <c r="G432" s="1006"/>
      <c r="H432" s="1006"/>
      <c r="I432" s="1006"/>
      <c r="J432" s="1006"/>
      <c r="K432" s="1006"/>
      <c r="L432" s="1006"/>
      <c r="M432" s="1045"/>
      <c r="N432" s="1006"/>
      <c r="O432" s="1006"/>
      <c r="P432" s="1006"/>
      <c r="Q432" s="1006"/>
      <c r="R432" s="1006"/>
      <c r="S432" s="1006"/>
      <c r="T432" s="1007"/>
      <c r="U432" s="1086" t="s">
        <v>3733</v>
      </c>
      <c r="V432" s="1087" t="s">
        <v>3734</v>
      </c>
      <c r="W432" s="1087" t="s">
        <v>1936</v>
      </c>
      <c r="X432" s="1088" t="s">
        <v>3735</v>
      </c>
      <c r="Y432" s="1089" t="s">
        <v>4859</v>
      </c>
      <c r="Z432" s="1090" t="s">
        <v>3737</v>
      </c>
      <c r="AA432" s="1091" t="s">
        <v>1971</v>
      </c>
      <c r="AB432" s="1092" t="s">
        <v>1971</v>
      </c>
      <c r="AC432" s="1092" t="s">
        <v>1971</v>
      </c>
      <c r="AD432" s="1092" t="s">
        <v>1971</v>
      </c>
      <c r="AE432" s="1092">
        <v>1</v>
      </c>
      <c r="AF432" s="1092" t="s">
        <v>1971</v>
      </c>
      <c r="AG432" s="1092" t="s">
        <v>1971</v>
      </c>
      <c r="AH432" s="1092" t="s">
        <v>1971</v>
      </c>
      <c r="AI432" s="1093">
        <f t="shared" si="6"/>
        <v>1</v>
      </c>
      <c r="AJ432" s="1094" t="s">
        <v>963</v>
      </c>
      <c r="AK432" s="1094" t="s">
        <v>1971</v>
      </c>
      <c r="AL432" s="1094" t="s">
        <v>1971</v>
      </c>
      <c r="AM432" s="1095" t="s">
        <v>1990</v>
      </c>
      <c r="AN432" s="1006" t="s">
        <v>4856</v>
      </c>
      <c r="AO432" s="1006" t="s">
        <v>410</v>
      </c>
      <c r="AP432" s="1296">
        <v>0</v>
      </c>
      <c r="AQ432" s="1064" t="s">
        <v>966</v>
      </c>
      <c r="AR432" s="1097" t="s">
        <v>1971</v>
      </c>
      <c r="AS432" s="1098"/>
      <c r="AT432" s="1088"/>
      <c r="AU432" s="1088"/>
      <c r="AV432" s="1088"/>
      <c r="AW432" s="1099"/>
      <c r="AX432" s="1100"/>
      <c r="AY432" s="1063"/>
      <c r="AZ432" s="1064"/>
      <c r="BA432" s="1064"/>
      <c r="BB432" s="1064"/>
      <c r="BC432" s="1064"/>
      <c r="BD432" s="1064"/>
      <c r="BE432" s="1064"/>
      <c r="BF432" s="1064"/>
      <c r="BG432" s="1064"/>
      <c r="BH432" s="1064"/>
      <c r="BI432" s="1394"/>
      <c r="BJ432" s="1343"/>
      <c r="BK432" s="1343"/>
      <c r="BL432" s="1343"/>
      <c r="BM432" s="1343"/>
      <c r="BN432" s="1063"/>
      <c r="BO432" s="1064"/>
      <c r="BP432" s="1064"/>
      <c r="BQ432" s="1064"/>
      <c r="BR432" s="1064"/>
      <c r="BS432" s="1103"/>
      <c r="BT432" s="1064"/>
      <c r="BU432" s="1064"/>
      <c r="BV432" s="1064"/>
      <c r="BW432" s="1104"/>
      <c r="BX432" s="1103"/>
      <c r="BY432" s="1064"/>
      <c r="BZ432" s="1064"/>
      <c r="CA432" s="1064"/>
      <c r="CB432" s="1104"/>
      <c r="CC432" s="1105"/>
      <c r="CD432" s="1351"/>
      <c r="CE432" s="1352"/>
      <c r="CF432" s="1352"/>
      <c r="CG432" s="1352"/>
      <c r="CH432" s="1414"/>
      <c r="CI432" s="1394"/>
      <c r="CJ432" s="1343"/>
      <c r="CK432" s="1343"/>
      <c r="CL432" s="1343"/>
      <c r="CM432" s="1344"/>
      <c r="CN432" s="1394"/>
      <c r="CO432" s="1343"/>
      <c r="CP432" s="1343"/>
      <c r="CQ432" s="1343"/>
      <c r="CR432" s="1344"/>
      <c r="CS432" s="1394"/>
      <c r="CT432" s="1343"/>
      <c r="CU432" s="1343"/>
      <c r="CV432" s="1343"/>
      <c r="CW432" s="1344"/>
      <c r="CX432" s="1394"/>
      <c r="CY432" s="1343"/>
      <c r="CZ432" s="1343"/>
      <c r="DA432" s="1343"/>
      <c r="DB432" s="1344"/>
      <c r="DC432" s="1343"/>
      <c r="DD432" s="1343"/>
      <c r="DE432" s="1343"/>
      <c r="DF432" s="1343"/>
      <c r="DG432" s="1344"/>
      <c r="DH432" s="1394"/>
      <c r="DI432" s="1343"/>
      <c r="DJ432" s="1343"/>
      <c r="DK432" s="1343"/>
      <c r="DL432" s="1344"/>
      <c r="DM432" s="1775"/>
      <c r="DN432" s="1776"/>
      <c r="DO432" s="1776"/>
      <c r="DP432" s="1777"/>
      <c r="DQ432" s="1776"/>
      <c r="DR432" s="1776"/>
      <c r="DS432" s="1776"/>
      <c r="DT432" s="1777"/>
      <c r="DU432" s="1352"/>
      <c r="DV432" s="1696"/>
      <c r="DW432" s="1778"/>
    </row>
    <row r="433" spans="1:127" s="390" customFormat="1" ht="15.75" customHeight="1">
      <c r="A433" s="1085" t="s">
        <v>999</v>
      </c>
      <c r="B433" s="1045">
        <v>424</v>
      </c>
      <c r="C433" s="1006"/>
      <c r="D433" s="1006"/>
      <c r="E433" s="1006"/>
      <c r="F433" s="1006"/>
      <c r="G433" s="1006"/>
      <c r="H433" s="1006"/>
      <c r="I433" s="1006"/>
      <c r="J433" s="1006"/>
      <c r="K433" s="1006"/>
      <c r="L433" s="1006"/>
      <c r="M433" s="1045"/>
      <c r="N433" s="1006"/>
      <c r="O433" s="1006"/>
      <c r="P433" s="1006"/>
      <c r="Q433" s="1006"/>
      <c r="R433" s="1006"/>
      <c r="S433" s="1006"/>
      <c r="T433" s="1007"/>
      <c r="U433" s="1086" t="s">
        <v>3738</v>
      </c>
      <c r="V433" s="1087" t="s">
        <v>3734</v>
      </c>
      <c r="W433" s="1087" t="s">
        <v>1920</v>
      </c>
      <c r="X433" s="1088" t="s">
        <v>3739</v>
      </c>
      <c r="Y433" s="1089" t="s">
        <v>3740</v>
      </c>
      <c r="Z433" s="1090" t="s">
        <v>3741</v>
      </c>
      <c r="AA433" s="1091" t="s">
        <v>1971</v>
      </c>
      <c r="AB433" s="1092" t="s">
        <v>1971</v>
      </c>
      <c r="AC433" s="1092" t="s">
        <v>1971</v>
      </c>
      <c r="AD433" s="1092" t="s">
        <v>1971</v>
      </c>
      <c r="AE433" s="1092">
        <v>1</v>
      </c>
      <c r="AF433" s="1092" t="s">
        <v>1971</v>
      </c>
      <c r="AG433" s="1092" t="s">
        <v>1971</v>
      </c>
      <c r="AH433" s="1092" t="s">
        <v>1971</v>
      </c>
      <c r="AI433" s="1093">
        <f t="shared" si="6"/>
        <v>1</v>
      </c>
      <c r="AJ433" s="1094" t="s">
        <v>963</v>
      </c>
      <c r="AK433" s="1094" t="s">
        <v>1971</v>
      </c>
      <c r="AL433" s="1094" t="s">
        <v>1971</v>
      </c>
      <c r="AM433" s="1095" t="s">
        <v>2146</v>
      </c>
      <c r="AN433" s="1006" t="s">
        <v>4856</v>
      </c>
      <c r="AO433" s="1006" t="s">
        <v>410</v>
      </c>
      <c r="AP433" s="1263">
        <v>0</v>
      </c>
      <c r="AQ433" s="1064" t="s">
        <v>966</v>
      </c>
      <c r="AR433" s="1097" t="s">
        <v>1971</v>
      </c>
      <c r="AS433" s="1098"/>
      <c r="AT433" s="1088"/>
      <c r="AU433" s="1088"/>
      <c r="AV433" s="1088"/>
      <c r="AW433" s="1099"/>
      <c r="AX433" s="1100"/>
      <c r="AY433" s="1063"/>
      <c r="AZ433" s="1064"/>
      <c r="BA433" s="1064"/>
      <c r="BB433" s="1064"/>
      <c r="BC433" s="1064"/>
      <c r="BD433" s="1064"/>
      <c r="BE433" s="1064"/>
      <c r="BF433" s="1064"/>
      <c r="BG433" s="1064"/>
      <c r="BH433" s="1064"/>
      <c r="BI433" s="1394"/>
      <c r="BJ433" s="1343"/>
      <c r="BK433" s="1343"/>
      <c r="BL433" s="1343"/>
      <c r="BM433" s="1343"/>
      <c r="BN433" s="1063"/>
      <c r="BO433" s="1064"/>
      <c r="BP433" s="1064"/>
      <c r="BQ433" s="1064"/>
      <c r="BR433" s="1064"/>
      <c r="BS433" s="1103"/>
      <c r="BT433" s="1064"/>
      <c r="BU433" s="1064"/>
      <c r="BV433" s="1064"/>
      <c r="BW433" s="1104"/>
      <c r="BX433" s="1103"/>
      <c r="BY433" s="1064"/>
      <c r="BZ433" s="1064"/>
      <c r="CA433" s="1064"/>
      <c r="CB433" s="1104"/>
      <c r="CC433" s="1105"/>
      <c r="CD433" s="1351"/>
      <c r="CE433" s="1352"/>
      <c r="CF433" s="1352"/>
      <c r="CG433" s="1352"/>
      <c r="CH433" s="1414"/>
      <c r="CI433" s="1394"/>
      <c r="CJ433" s="1343"/>
      <c r="CK433" s="1343"/>
      <c r="CL433" s="1343"/>
      <c r="CM433" s="1344"/>
      <c r="CN433" s="1394"/>
      <c r="CO433" s="1343"/>
      <c r="CP433" s="1343"/>
      <c r="CQ433" s="1343"/>
      <c r="CR433" s="1344"/>
      <c r="CS433" s="1394"/>
      <c r="CT433" s="1343"/>
      <c r="CU433" s="1343"/>
      <c r="CV433" s="1343"/>
      <c r="CW433" s="1344"/>
      <c r="CX433" s="1394"/>
      <c r="CY433" s="1343"/>
      <c r="CZ433" s="1343"/>
      <c r="DA433" s="1343"/>
      <c r="DB433" s="1344"/>
      <c r="DC433" s="1343"/>
      <c r="DD433" s="1343"/>
      <c r="DE433" s="1343"/>
      <c r="DF433" s="1343"/>
      <c r="DG433" s="1344"/>
      <c r="DH433" s="1394"/>
      <c r="DI433" s="1343"/>
      <c r="DJ433" s="1343"/>
      <c r="DK433" s="1343"/>
      <c r="DL433" s="1344"/>
      <c r="DM433" s="1775"/>
      <c r="DN433" s="1776"/>
      <c r="DO433" s="1776"/>
      <c r="DP433" s="1777"/>
      <c r="DQ433" s="1776"/>
      <c r="DR433" s="1776"/>
      <c r="DS433" s="1776"/>
      <c r="DT433" s="1777"/>
      <c r="DU433" s="1352"/>
      <c r="DV433" s="1696"/>
      <c r="DW433" s="1778"/>
    </row>
    <row r="434" spans="1:127" s="390" customFormat="1" ht="15.75" customHeight="1">
      <c r="A434" s="1085" t="s">
        <v>999</v>
      </c>
      <c r="B434" s="1045">
        <v>425</v>
      </c>
      <c r="C434" s="1006"/>
      <c r="D434" s="1006"/>
      <c r="E434" s="1006"/>
      <c r="F434" s="1006"/>
      <c r="G434" s="1006"/>
      <c r="H434" s="1006"/>
      <c r="I434" s="1006"/>
      <c r="J434" s="1006"/>
      <c r="K434" s="1006"/>
      <c r="L434" s="1006"/>
      <c r="M434" s="1045"/>
      <c r="N434" s="1006"/>
      <c r="O434" s="1006"/>
      <c r="P434" s="1006"/>
      <c r="Q434" s="1006"/>
      <c r="R434" s="1006"/>
      <c r="S434" s="1006"/>
      <c r="T434" s="1007"/>
      <c r="U434" s="1086" t="s">
        <v>3742</v>
      </c>
      <c r="V434" s="1087" t="s">
        <v>3734</v>
      </c>
      <c r="W434" s="1087" t="s">
        <v>1936</v>
      </c>
      <c r="X434" s="1088" t="s">
        <v>3743</v>
      </c>
      <c r="Y434" s="1089" t="s">
        <v>3744</v>
      </c>
      <c r="Z434" s="1090" t="s">
        <v>3745</v>
      </c>
      <c r="AA434" s="1091" t="s">
        <v>1971</v>
      </c>
      <c r="AB434" s="1092" t="s">
        <v>1971</v>
      </c>
      <c r="AC434" s="1092" t="s">
        <v>1971</v>
      </c>
      <c r="AD434" s="1092" t="s">
        <v>1971</v>
      </c>
      <c r="AE434" s="1092">
        <v>1</v>
      </c>
      <c r="AF434" s="1092" t="s">
        <v>1971</v>
      </c>
      <c r="AG434" s="1092" t="s">
        <v>1971</v>
      </c>
      <c r="AH434" s="1092" t="s">
        <v>1971</v>
      </c>
      <c r="AI434" s="1093">
        <f t="shared" si="6"/>
        <v>1</v>
      </c>
      <c r="AJ434" s="1094" t="s">
        <v>963</v>
      </c>
      <c r="AK434" s="1094" t="s">
        <v>1971</v>
      </c>
      <c r="AL434" s="1094" t="s">
        <v>1971</v>
      </c>
      <c r="AM434" s="1095" t="s">
        <v>2146</v>
      </c>
      <c r="AN434" s="1006" t="s">
        <v>293</v>
      </c>
      <c r="AO434" s="1006" t="s">
        <v>1061</v>
      </c>
      <c r="AP434" s="1263">
        <v>2</v>
      </c>
      <c r="AQ434" s="1064" t="s">
        <v>978</v>
      </c>
      <c r="AR434" s="1097" t="s">
        <v>1971</v>
      </c>
      <c r="AS434" s="1098"/>
      <c r="AT434" s="1088"/>
      <c r="AU434" s="1088"/>
      <c r="AV434" s="1088"/>
      <c r="AW434" s="1099"/>
      <c r="AX434" s="1100"/>
      <c r="AY434" s="1063"/>
      <c r="AZ434" s="1064"/>
      <c r="BA434" s="1064"/>
      <c r="BB434" s="1064"/>
      <c r="BC434" s="1064"/>
      <c r="BD434" s="1064"/>
      <c r="BE434" s="1064"/>
      <c r="BF434" s="1064"/>
      <c r="BG434" s="1064"/>
      <c r="BH434" s="1064"/>
      <c r="BI434" s="1394"/>
      <c r="BJ434" s="1343"/>
      <c r="BK434" s="1343"/>
      <c r="BL434" s="1343"/>
      <c r="BM434" s="1343"/>
      <c r="BN434" s="1063"/>
      <c r="BO434" s="1064"/>
      <c r="BP434" s="1064"/>
      <c r="BQ434" s="1064"/>
      <c r="BR434" s="1064"/>
      <c r="BS434" s="1103"/>
      <c r="BT434" s="1064"/>
      <c r="BU434" s="1064"/>
      <c r="BV434" s="1064"/>
      <c r="BW434" s="1104"/>
      <c r="BX434" s="1103"/>
      <c r="BY434" s="1064"/>
      <c r="BZ434" s="1064"/>
      <c r="CA434" s="1064"/>
      <c r="CB434" s="1104"/>
      <c r="CC434" s="1105"/>
      <c r="CD434" s="1351"/>
      <c r="CE434" s="1352"/>
      <c r="CF434" s="1352"/>
      <c r="CG434" s="1352"/>
      <c r="CH434" s="1414"/>
      <c r="CI434" s="1394"/>
      <c r="CJ434" s="1343"/>
      <c r="CK434" s="1343"/>
      <c r="CL434" s="1343"/>
      <c r="CM434" s="1344"/>
      <c r="CN434" s="1394"/>
      <c r="CO434" s="1343"/>
      <c r="CP434" s="1343"/>
      <c r="CQ434" s="1343"/>
      <c r="CR434" s="1344"/>
      <c r="CS434" s="1394"/>
      <c r="CT434" s="1343"/>
      <c r="CU434" s="1343"/>
      <c r="CV434" s="1343"/>
      <c r="CW434" s="1344"/>
      <c r="CX434" s="1394"/>
      <c r="CY434" s="1343"/>
      <c r="CZ434" s="1343"/>
      <c r="DA434" s="1343"/>
      <c r="DB434" s="1344"/>
      <c r="DC434" s="1343"/>
      <c r="DD434" s="1343"/>
      <c r="DE434" s="1343"/>
      <c r="DF434" s="1343"/>
      <c r="DG434" s="1344"/>
      <c r="DH434" s="1394"/>
      <c r="DI434" s="1343"/>
      <c r="DJ434" s="1343"/>
      <c r="DK434" s="1343"/>
      <c r="DL434" s="1344"/>
      <c r="DM434" s="1775"/>
      <c r="DN434" s="1776"/>
      <c r="DO434" s="1776"/>
      <c r="DP434" s="1777"/>
      <c r="DQ434" s="1776"/>
      <c r="DR434" s="1776"/>
      <c r="DS434" s="1776"/>
      <c r="DT434" s="1777"/>
      <c r="DU434" s="1352"/>
      <c r="DV434" s="1696"/>
      <c r="DW434" s="1778"/>
    </row>
    <row r="435" spans="1:127" s="390" customFormat="1" ht="15.75" customHeight="1">
      <c r="A435" s="1085" t="s">
        <v>999</v>
      </c>
      <c r="B435" s="1045">
        <v>426</v>
      </c>
      <c r="C435" s="1006"/>
      <c r="D435" s="1006"/>
      <c r="E435" s="1006"/>
      <c r="F435" s="1006"/>
      <c r="G435" s="1006"/>
      <c r="H435" s="1006"/>
      <c r="I435" s="1006"/>
      <c r="J435" s="1006"/>
      <c r="K435" s="1006"/>
      <c r="L435" s="1006"/>
      <c r="M435" s="1045"/>
      <c r="N435" s="1006"/>
      <c r="O435" s="1006"/>
      <c r="P435" s="1006"/>
      <c r="Q435" s="1006"/>
      <c r="R435" s="1006"/>
      <c r="S435" s="1006"/>
      <c r="T435" s="1007"/>
      <c r="U435" s="1086" t="s">
        <v>3746</v>
      </c>
      <c r="V435" s="1087" t="s">
        <v>3734</v>
      </c>
      <c r="W435" s="1087" t="s">
        <v>1936</v>
      </c>
      <c r="X435" s="1088" t="s">
        <v>3747</v>
      </c>
      <c r="Y435" s="1089" t="s">
        <v>3748</v>
      </c>
      <c r="Z435" s="1090" t="s">
        <v>3749</v>
      </c>
      <c r="AA435" s="1091" t="s">
        <v>1971</v>
      </c>
      <c r="AB435" s="1092" t="s">
        <v>1971</v>
      </c>
      <c r="AC435" s="1092" t="s">
        <v>1971</v>
      </c>
      <c r="AD435" s="1092" t="s">
        <v>1971</v>
      </c>
      <c r="AE435" s="1092">
        <v>1</v>
      </c>
      <c r="AF435" s="1092" t="s">
        <v>1971</v>
      </c>
      <c r="AG435" s="1092" t="s">
        <v>1971</v>
      </c>
      <c r="AH435" s="1092" t="s">
        <v>1971</v>
      </c>
      <c r="AI435" s="1093">
        <f t="shared" si="6"/>
        <v>1</v>
      </c>
      <c r="AJ435" s="1094" t="s">
        <v>963</v>
      </c>
      <c r="AK435" s="1094" t="s">
        <v>1971</v>
      </c>
      <c r="AL435" s="1094" t="s">
        <v>1971</v>
      </c>
      <c r="AM435" s="1095" t="s">
        <v>2146</v>
      </c>
      <c r="AN435" s="1006" t="s">
        <v>293</v>
      </c>
      <c r="AO435" s="1006" t="s">
        <v>1061</v>
      </c>
      <c r="AP435" s="1263">
        <v>1</v>
      </c>
      <c r="AQ435" s="1064" t="s">
        <v>966</v>
      </c>
      <c r="AR435" s="1097" t="s">
        <v>1971</v>
      </c>
      <c r="AS435" s="1098"/>
      <c r="AT435" s="1088"/>
      <c r="AU435" s="1088"/>
      <c r="AV435" s="1088"/>
      <c r="AW435" s="1099"/>
      <c r="AX435" s="1100"/>
      <c r="AY435" s="1063"/>
      <c r="AZ435" s="1064"/>
      <c r="BA435" s="1064"/>
      <c r="BB435" s="1064"/>
      <c r="BC435" s="1064"/>
      <c r="BD435" s="1064"/>
      <c r="BE435" s="1064"/>
      <c r="BF435" s="1064"/>
      <c r="BG435" s="1064"/>
      <c r="BH435" s="1064"/>
      <c r="BI435" s="1394"/>
      <c r="BJ435" s="1343"/>
      <c r="BK435" s="1343"/>
      <c r="BL435" s="1343"/>
      <c r="BM435" s="1343"/>
      <c r="BN435" s="1063"/>
      <c r="BO435" s="1064"/>
      <c r="BP435" s="1064"/>
      <c r="BQ435" s="1064"/>
      <c r="BR435" s="1064"/>
      <c r="BS435" s="1103"/>
      <c r="BT435" s="1064"/>
      <c r="BU435" s="1064"/>
      <c r="BV435" s="1064"/>
      <c r="BW435" s="1104"/>
      <c r="BX435" s="1103"/>
      <c r="BY435" s="1064"/>
      <c r="BZ435" s="1064"/>
      <c r="CA435" s="1064"/>
      <c r="CB435" s="1104"/>
      <c r="CC435" s="1105"/>
      <c r="CD435" s="1351"/>
      <c r="CE435" s="1352"/>
      <c r="CF435" s="1352"/>
      <c r="CG435" s="1352"/>
      <c r="CH435" s="1414"/>
      <c r="CI435" s="1394"/>
      <c r="CJ435" s="1343"/>
      <c r="CK435" s="1343"/>
      <c r="CL435" s="1343"/>
      <c r="CM435" s="1344"/>
      <c r="CN435" s="1394"/>
      <c r="CO435" s="1343"/>
      <c r="CP435" s="1343"/>
      <c r="CQ435" s="1343"/>
      <c r="CR435" s="1344"/>
      <c r="CS435" s="1394"/>
      <c r="CT435" s="1343"/>
      <c r="CU435" s="1343"/>
      <c r="CV435" s="1343"/>
      <c r="CW435" s="1344"/>
      <c r="CX435" s="1394"/>
      <c r="CY435" s="1343"/>
      <c r="CZ435" s="1343"/>
      <c r="DA435" s="1343"/>
      <c r="DB435" s="1344"/>
      <c r="DC435" s="1343"/>
      <c r="DD435" s="1343"/>
      <c r="DE435" s="1343"/>
      <c r="DF435" s="1343"/>
      <c r="DG435" s="1344"/>
      <c r="DH435" s="1394"/>
      <c r="DI435" s="1343"/>
      <c r="DJ435" s="1343"/>
      <c r="DK435" s="1343"/>
      <c r="DL435" s="1344"/>
      <c r="DM435" s="1775"/>
      <c r="DN435" s="1776"/>
      <c r="DO435" s="1776"/>
      <c r="DP435" s="1777"/>
      <c r="DQ435" s="1776"/>
      <c r="DR435" s="1776"/>
      <c r="DS435" s="1776"/>
      <c r="DT435" s="1777"/>
      <c r="DU435" s="1352"/>
      <c r="DV435" s="1696"/>
      <c r="DW435" s="1778"/>
    </row>
    <row r="436" spans="1:127" s="390" customFormat="1" ht="15.75" customHeight="1">
      <c r="A436" s="1085" t="s">
        <v>999</v>
      </c>
      <c r="B436" s="1045">
        <v>427</v>
      </c>
      <c r="C436" s="1006"/>
      <c r="D436" s="1006"/>
      <c r="E436" s="1006"/>
      <c r="F436" s="1006"/>
      <c r="G436" s="1006"/>
      <c r="H436" s="1006"/>
      <c r="I436" s="1006"/>
      <c r="J436" s="1006"/>
      <c r="K436" s="1006"/>
      <c r="L436" s="1006"/>
      <c r="M436" s="1045"/>
      <c r="N436" s="1006"/>
      <c r="O436" s="1006"/>
      <c r="P436" s="1006"/>
      <c r="Q436" s="1006"/>
      <c r="R436" s="1006"/>
      <c r="S436" s="1006"/>
      <c r="T436" s="1007"/>
      <c r="U436" s="1086" t="s">
        <v>3750</v>
      </c>
      <c r="V436" s="1087" t="s">
        <v>3585</v>
      </c>
      <c r="W436" s="1087" t="s">
        <v>1936</v>
      </c>
      <c r="X436" s="1088" t="s">
        <v>3751</v>
      </c>
      <c r="Y436" s="1089" t="s">
        <v>3752</v>
      </c>
      <c r="Z436" s="1090" t="s">
        <v>3753</v>
      </c>
      <c r="AA436" s="1091" t="s">
        <v>1971</v>
      </c>
      <c r="AB436" s="1092">
        <v>1</v>
      </c>
      <c r="AC436" s="1092" t="s">
        <v>1971</v>
      </c>
      <c r="AD436" s="1092" t="s">
        <v>1971</v>
      </c>
      <c r="AE436" s="1092" t="s">
        <v>1971</v>
      </c>
      <c r="AF436" s="1092" t="s">
        <v>1971</v>
      </c>
      <c r="AG436" s="1092" t="s">
        <v>1971</v>
      </c>
      <c r="AH436" s="1092" t="s">
        <v>1971</v>
      </c>
      <c r="AI436" s="1093">
        <f t="shared" si="6"/>
        <v>1</v>
      </c>
      <c r="AJ436" s="1094" t="s">
        <v>984</v>
      </c>
      <c r="AK436" s="1094" t="s">
        <v>964</v>
      </c>
      <c r="AL436" s="1094" t="s">
        <v>977</v>
      </c>
      <c r="AM436" s="1095" t="s">
        <v>1955</v>
      </c>
      <c r="AN436" s="1006" t="s">
        <v>1030</v>
      </c>
      <c r="AO436" s="1006" t="s">
        <v>3753</v>
      </c>
      <c r="AP436" s="1263">
        <v>0</v>
      </c>
      <c r="AQ436" s="1064" t="s">
        <v>1030</v>
      </c>
      <c r="AR436" s="1097" t="s">
        <v>1971</v>
      </c>
      <c r="AS436" s="1098"/>
      <c r="AT436" s="1088"/>
      <c r="AU436" s="1088"/>
      <c r="AV436" s="1088"/>
      <c r="AW436" s="1099"/>
      <c r="AX436" s="1100"/>
      <c r="AY436" s="1063"/>
      <c r="AZ436" s="1064"/>
      <c r="BA436" s="1064"/>
      <c r="BB436" s="1064"/>
      <c r="BC436" s="1064"/>
      <c r="BD436" s="1064"/>
      <c r="BE436" s="1064"/>
      <c r="BF436" s="1064"/>
      <c r="BG436" s="1064"/>
      <c r="BH436" s="1064"/>
      <c r="BI436" s="1394"/>
      <c r="BJ436" s="1343"/>
      <c r="BK436" s="1343"/>
      <c r="BL436" s="1343"/>
      <c r="BM436" s="1343"/>
      <c r="BN436" s="1063"/>
      <c r="BO436" s="1064"/>
      <c r="BP436" s="1064"/>
      <c r="BQ436" s="1064"/>
      <c r="BR436" s="1064"/>
      <c r="BS436" s="1103"/>
      <c r="BT436" s="1064"/>
      <c r="BU436" s="1064"/>
      <c r="BV436" s="1064"/>
      <c r="BW436" s="1104"/>
      <c r="BX436" s="1103"/>
      <c r="BY436" s="1064"/>
      <c r="BZ436" s="1064"/>
      <c r="CA436" s="1064"/>
      <c r="CB436" s="1104"/>
      <c r="CC436" s="1105"/>
      <c r="CD436" s="1351"/>
      <c r="CE436" s="1352"/>
      <c r="CF436" s="1352"/>
      <c r="CG436" s="1352"/>
      <c r="CH436" s="1414"/>
      <c r="CI436" s="1394"/>
      <c r="CJ436" s="1343"/>
      <c r="CK436" s="1343"/>
      <c r="CL436" s="1343"/>
      <c r="CM436" s="1344"/>
      <c r="CN436" s="1394"/>
      <c r="CO436" s="1343"/>
      <c r="CP436" s="1343"/>
      <c r="CQ436" s="1343"/>
      <c r="CR436" s="1344"/>
      <c r="CS436" s="1394"/>
      <c r="CT436" s="1343"/>
      <c r="CU436" s="1343"/>
      <c r="CV436" s="1343"/>
      <c r="CW436" s="1344"/>
      <c r="CX436" s="1394"/>
      <c r="CY436" s="1343"/>
      <c r="CZ436" s="1343"/>
      <c r="DA436" s="1343"/>
      <c r="DB436" s="1344"/>
      <c r="DC436" s="1343"/>
      <c r="DD436" s="1343"/>
      <c r="DE436" s="1343"/>
      <c r="DF436" s="1343"/>
      <c r="DG436" s="1344"/>
      <c r="DH436" s="1394"/>
      <c r="DI436" s="1343"/>
      <c r="DJ436" s="1343"/>
      <c r="DK436" s="1343"/>
      <c r="DL436" s="1344"/>
      <c r="DM436" s="1775"/>
      <c r="DN436" s="1776"/>
      <c r="DO436" s="1776"/>
      <c r="DP436" s="1777"/>
      <c r="DQ436" s="1776"/>
      <c r="DR436" s="1776"/>
      <c r="DS436" s="1776"/>
      <c r="DT436" s="1777"/>
      <c r="DU436" s="1352"/>
      <c r="DV436" s="1696"/>
      <c r="DW436" s="1778"/>
    </row>
    <row r="437" spans="1:127" s="390" customFormat="1" ht="15.75" customHeight="1">
      <c r="A437" s="1085" t="s">
        <v>999</v>
      </c>
      <c r="B437" s="1045">
        <v>428</v>
      </c>
      <c r="C437" s="1006"/>
      <c r="D437" s="1006"/>
      <c r="E437" s="1006"/>
      <c r="F437" s="1006"/>
      <c r="G437" s="1006"/>
      <c r="H437" s="1006"/>
      <c r="I437" s="1006"/>
      <c r="J437" s="1006"/>
      <c r="K437" s="1006"/>
      <c r="L437" s="1006"/>
      <c r="M437" s="1045"/>
      <c r="N437" s="1006"/>
      <c r="O437" s="1006"/>
      <c r="P437" s="1006"/>
      <c r="Q437" s="1006"/>
      <c r="R437" s="1006"/>
      <c r="S437" s="1006"/>
      <c r="T437" s="1007"/>
      <c r="U437" s="1086" t="s">
        <v>3754</v>
      </c>
      <c r="V437" s="1087" t="s">
        <v>3585</v>
      </c>
      <c r="W437" s="1087" t="s">
        <v>1936</v>
      </c>
      <c r="X437" s="1088" t="s">
        <v>3755</v>
      </c>
      <c r="Y437" s="1089" t="s">
        <v>3756</v>
      </c>
      <c r="Z437" s="1090" t="s">
        <v>3757</v>
      </c>
      <c r="AA437" s="1091" t="s">
        <v>1971</v>
      </c>
      <c r="AB437" s="1092">
        <v>1</v>
      </c>
      <c r="AC437" s="1092" t="s">
        <v>1971</v>
      </c>
      <c r="AD437" s="1092" t="s">
        <v>1971</v>
      </c>
      <c r="AE437" s="1092" t="s">
        <v>1971</v>
      </c>
      <c r="AF437" s="1092" t="s">
        <v>1971</v>
      </c>
      <c r="AG437" s="1092" t="s">
        <v>1971</v>
      </c>
      <c r="AH437" s="1092" t="s">
        <v>1971</v>
      </c>
      <c r="AI437" s="1093">
        <f t="shared" si="6"/>
        <v>1</v>
      </c>
      <c r="AJ437" s="1094" t="s">
        <v>984</v>
      </c>
      <c r="AK437" s="1094" t="s">
        <v>964</v>
      </c>
      <c r="AL437" s="1094" t="s">
        <v>977</v>
      </c>
      <c r="AM437" s="1095" t="s">
        <v>1955</v>
      </c>
      <c r="AN437" s="1006" t="s">
        <v>1030</v>
      </c>
      <c r="AO437" s="1006" t="s">
        <v>3757</v>
      </c>
      <c r="AP437" s="1263">
        <v>0</v>
      </c>
      <c r="AQ437" s="1064" t="s">
        <v>1030</v>
      </c>
      <c r="AR437" s="1097" t="s">
        <v>1971</v>
      </c>
      <c r="AS437" s="1098"/>
      <c r="AT437" s="1088"/>
      <c r="AU437" s="1088"/>
      <c r="AV437" s="1088"/>
      <c r="AW437" s="1099"/>
      <c r="AX437" s="1100"/>
      <c r="AY437" s="1063"/>
      <c r="AZ437" s="1064"/>
      <c r="BA437" s="1064"/>
      <c r="BB437" s="1064"/>
      <c r="BC437" s="1064"/>
      <c r="BD437" s="1064"/>
      <c r="BE437" s="1064"/>
      <c r="BF437" s="1064"/>
      <c r="BG437" s="1064"/>
      <c r="BH437" s="1064"/>
      <c r="BI437" s="1394"/>
      <c r="BJ437" s="1343"/>
      <c r="BK437" s="1343"/>
      <c r="BL437" s="1343"/>
      <c r="BM437" s="1343"/>
      <c r="BN437" s="1063"/>
      <c r="BO437" s="1064"/>
      <c r="BP437" s="1064"/>
      <c r="BQ437" s="1064"/>
      <c r="BR437" s="1064"/>
      <c r="BS437" s="1103"/>
      <c r="BT437" s="1064"/>
      <c r="BU437" s="1064"/>
      <c r="BV437" s="1064"/>
      <c r="BW437" s="1104"/>
      <c r="BX437" s="1103"/>
      <c r="BY437" s="1064"/>
      <c r="BZ437" s="1064"/>
      <c r="CA437" s="1064"/>
      <c r="CB437" s="1104"/>
      <c r="CC437" s="1105"/>
      <c r="CD437" s="1351"/>
      <c r="CE437" s="1352"/>
      <c r="CF437" s="1352"/>
      <c r="CG437" s="1352"/>
      <c r="CH437" s="1414"/>
      <c r="CI437" s="1394"/>
      <c r="CJ437" s="1343"/>
      <c r="CK437" s="1343"/>
      <c r="CL437" s="1343"/>
      <c r="CM437" s="1344"/>
      <c r="CN437" s="1394"/>
      <c r="CO437" s="1343"/>
      <c r="CP437" s="1343"/>
      <c r="CQ437" s="1343"/>
      <c r="CR437" s="1344"/>
      <c r="CS437" s="1394"/>
      <c r="CT437" s="1343"/>
      <c r="CU437" s="1343"/>
      <c r="CV437" s="1343"/>
      <c r="CW437" s="1344"/>
      <c r="CX437" s="1394"/>
      <c r="CY437" s="1343"/>
      <c r="CZ437" s="1343"/>
      <c r="DA437" s="1343"/>
      <c r="DB437" s="1344"/>
      <c r="DC437" s="1343"/>
      <c r="DD437" s="1343"/>
      <c r="DE437" s="1343"/>
      <c r="DF437" s="1343"/>
      <c r="DG437" s="1344"/>
      <c r="DH437" s="1394"/>
      <c r="DI437" s="1343"/>
      <c r="DJ437" s="1343"/>
      <c r="DK437" s="1343"/>
      <c r="DL437" s="1344"/>
      <c r="DM437" s="1775"/>
      <c r="DN437" s="1776"/>
      <c r="DO437" s="1776"/>
      <c r="DP437" s="1777"/>
      <c r="DQ437" s="1776"/>
      <c r="DR437" s="1776"/>
      <c r="DS437" s="1776"/>
      <c r="DT437" s="1777"/>
      <c r="DU437" s="1352"/>
      <c r="DV437" s="1696"/>
      <c r="DW437" s="1778"/>
    </row>
    <row r="438" spans="1:127" s="390" customFormat="1" ht="15.75" customHeight="1">
      <c r="A438" s="1085" t="s">
        <v>999</v>
      </c>
      <c r="B438" s="1045">
        <v>429</v>
      </c>
      <c r="C438" s="1006"/>
      <c r="D438" s="1006"/>
      <c r="E438" s="1006"/>
      <c r="F438" s="1006"/>
      <c r="G438" s="1006"/>
      <c r="H438" s="1006"/>
      <c r="I438" s="1006"/>
      <c r="J438" s="1006"/>
      <c r="K438" s="1006"/>
      <c r="L438" s="1006"/>
      <c r="M438" s="1045"/>
      <c r="N438" s="1006"/>
      <c r="O438" s="1006"/>
      <c r="P438" s="1006"/>
      <c r="Q438" s="1006"/>
      <c r="R438" s="1006"/>
      <c r="S438" s="1006"/>
      <c r="T438" s="1007"/>
      <c r="U438" s="1086" t="s">
        <v>3758</v>
      </c>
      <c r="V438" s="1087" t="s">
        <v>1939</v>
      </c>
      <c r="W438" s="1087" t="s">
        <v>1936</v>
      </c>
      <c r="X438" s="1088" t="s">
        <v>3759</v>
      </c>
      <c r="Y438" s="1089" t="s">
        <v>3760</v>
      </c>
      <c r="Z438" s="1090" t="s">
        <v>3761</v>
      </c>
      <c r="AA438" s="1091" t="s">
        <v>1971</v>
      </c>
      <c r="AB438" s="1092">
        <v>0.7</v>
      </c>
      <c r="AC438" s="1092">
        <v>0.3</v>
      </c>
      <c r="AD438" s="1092" t="s">
        <v>1971</v>
      </c>
      <c r="AE438" s="1092" t="s">
        <v>1971</v>
      </c>
      <c r="AF438" s="1092" t="s">
        <v>1971</v>
      </c>
      <c r="AG438" s="1092" t="s">
        <v>1971</v>
      </c>
      <c r="AH438" s="1092" t="s">
        <v>1971</v>
      </c>
      <c r="AI438" s="1093">
        <f t="shared" si="6"/>
        <v>1</v>
      </c>
      <c r="AJ438" s="1094" t="s">
        <v>984</v>
      </c>
      <c r="AK438" s="1094" t="s">
        <v>964</v>
      </c>
      <c r="AL438" s="1094" t="s">
        <v>965</v>
      </c>
      <c r="AM438" s="1095" t="s">
        <v>1939</v>
      </c>
      <c r="AN438" s="1006" t="s">
        <v>1030</v>
      </c>
      <c r="AO438" s="1006" t="s">
        <v>3761</v>
      </c>
      <c r="AP438" s="1263">
        <v>0</v>
      </c>
      <c r="AQ438" s="1064" t="s">
        <v>1030</v>
      </c>
      <c r="AR438" s="1097" t="s">
        <v>1971</v>
      </c>
      <c r="AS438" s="1098"/>
      <c r="AT438" s="1088"/>
      <c r="AU438" s="1088"/>
      <c r="AV438" s="1088"/>
      <c r="AW438" s="1099"/>
      <c r="AX438" s="1100"/>
      <c r="AY438" s="1063"/>
      <c r="AZ438" s="1064"/>
      <c r="BA438" s="1064"/>
      <c r="BB438" s="1064"/>
      <c r="BC438" s="1064"/>
      <c r="BD438" s="1064"/>
      <c r="BE438" s="1064"/>
      <c r="BF438" s="1064"/>
      <c r="BG438" s="1064"/>
      <c r="BH438" s="1064"/>
      <c r="BI438" s="1394"/>
      <c r="BJ438" s="1343"/>
      <c r="BK438" s="1343"/>
      <c r="BL438" s="1343"/>
      <c r="BM438" s="1343"/>
      <c r="BN438" s="1063"/>
      <c r="BO438" s="1064"/>
      <c r="BP438" s="1064"/>
      <c r="BQ438" s="1064"/>
      <c r="BR438" s="1064"/>
      <c r="BS438" s="1103"/>
      <c r="BT438" s="1064"/>
      <c r="BU438" s="1064"/>
      <c r="BV438" s="1064"/>
      <c r="BW438" s="1104"/>
      <c r="BX438" s="1103"/>
      <c r="BY438" s="1064"/>
      <c r="BZ438" s="1064"/>
      <c r="CA438" s="1064"/>
      <c r="CB438" s="1104"/>
      <c r="CC438" s="1105"/>
      <c r="CD438" s="1351"/>
      <c r="CE438" s="1352"/>
      <c r="CF438" s="1352"/>
      <c r="CG438" s="1352"/>
      <c r="CH438" s="1414"/>
      <c r="CI438" s="1394"/>
      <c r="CJ438" s="1343"/>
      <c r="CK438" s="1343"/>
      <c r="CL438" s="1343"/>
      <c r="CM438" s="1344"/>
      <c r="CN438" s="1394"/>
      <c r="CO438" s="1343"/>
      <c r="CP438" s="1343"/>
      <c r="CQ438" s="1343"/>
      <c r="CR438" s="1344"/>
      <c r="CS438" s="1394"/>
      <c r="CT438" s="1343"/>
      <c r="CU438" s="1343"/>
      <c r="CV438" s="1343"/>
      <c r="CW438" s="1344"/>
      <c r="CX438" s="1394"/>
      <c r="CY438" s="1343"/>
      <c r="CZ438" s="1343"/>
      <c r="DA438" s="1343"/>
      <c r="DB438" s="1344"/>
      <c r="DC438" s="1343"/>
      <c r="DD438" s="1343"/>
      <c r="DE438" s="1343"/>
      <c r="DF438" s="1343"/>
      <c r="DG438" s="1344"/>
      <c r="DH438" s="1394"/>
      <c r="DI438" s="1343"/>
      <c r="DJ438" s="1343"/>
      <c r="DK438" s="1343"/>
      <c r="DL438" s="1344"/>
      <c r="DM438" s="1775"/>
      <c r="DN438" s="1776"/>
      <c r="DO438" s="1776"/>
      <c r="DP438" s="1777"/>
      <c r="DQ438" s="1776"/>
      <c r="DR438" s="1776"/>
      <c r="DS438" s="1776"/>
      <c r="DT438" s="1777"/>
      <c r="DU438" s="1352"/>
      <c r="DV438" s="1696"/>
      <c r="DW438" s="1778"/>
    </row>
    <row r="439" spans="1:127" s="390" customFormat="1" ht="15.75" customHeight="1">
      <c r="A439" s="1085" t="s">
        <v>1003</v>
      </c>
      <c r="B439" s="1045">
        <v>430</v>
      </c>
      <c r="C439" s="1006"/>
      <c r="D439" s="1006"/>
      <c r="E439" s="1006"/>
      <c r="F439" s="1006"/>
      <c r="G439" s="1006"/>
      <c r="H439" s="1006"/>
      <c r="I439" s="1006"/>
      <c r="J439" s="1006"/>
      <c r="K439" s="1006"/>
      <c r="L439" s="1006"/>
      <c r="M439" s="1045"/>
      <c r="N439" s="1006"/>
      <c r="O439" s="1006"/>
      <c r="P439" s="1006"/>
      <c r="Q439" s="1006"/>
      <c r="R439" s="1006"/>
      <c r="S439" s="1006"/>
      <c r="T439" s="1007"/>
      <c r="U439" s="1086" t="s">
        <v>3763</v>
      </c>
      <c r="V439" s="1087" t="s">
        <v>3764</v>
      </c>
      <c r="W439" s="1087" t="s">
        <v>1936</v>
      </c>
      <c r="X439" s="1088" t="s">
        <v>3765</v>
      </c>
      <c r="Y439" s="1089" t="s">
        <v>1960</v>
      </c>
      <c r="Z439" s="1090" t="s">
        <v>3766</v>
      </c>
      <c r="AA439" s="1091" t="s">
        <v>1971</v>
      </c>
      <c r="AB439" s="1092" t="s">
        <v>1971</v>
      </c>
      <c r="AC439" s="1092" t="s">
        <v>1971</v>
      </c>
      <c r="AD439" s="1092" t="s">
        <v>1971</v>
      </c>
      <c r="AE439" s="1092">
        <v>1</v>
      </c>
      <c r="AF439" s="1092" t="s">
        <v>1971</v>
      </c>
      <c r="AG439" s="1092" t="s">
        <v>1971</v>
      </c>
      <c r="AH439" s="1092" t="s">
        <v>1971</v>
      </c>
      <c r="AI439" s="1093">
        <f t="shared" si="6"/>
        <v>1</v>
      </c>
      <c r="AJ439" s="1094" t="s">
        <v>988</v>
      </c>
      <c r="AK439" s="1094" t="s">
        <v>964</v>
      </c>
      <c r="AL439" s="1094" t="s">
        <v>965</v>
      </c>
      <c r="AM439" s="1095" t="s">
        <v>1027</v>
      </c>
      <c r="AN439" s="1006" t="s">
        <v>1039</v>
      </c>
      <c r="AO439" s="1006" t="s">
        <v>2068</v>
      </c>
      <c r="AP439" s="1309">
        <v>2</v>
      </c>
      <c r="AQ439" s="1064" t="s">
        <v>966</v>
      </c>
      <c r="AR439" s="1097" t="s">
        <v>1960</v>
      </c>
      <c r="AS439" s="1098"/>
      <c r="AT439" s="1088"/>
      <c r="AU439" s="1088"/>
      <c r="AV439" s="1088"/>
      <c r="AW439" s="1099"/>
      <c r="AX439" s="1100"/>
      <c r="AY439" s="1063"/>
      <c r="AZ439" s="1064"/>
      <c r="BA439" s="1064"/>
      <c r="BB439" s="1064"/>
      <c r="BC439" s="1064"/>
      <c r="BD439" s="1064"/>
      <c r="BE439" s="1064"/>
      <c r="BF439" s="1064"/>
      <c r="BG439" s="1064"/>
      <c r="BH439" s="1064"/>
      <c r="BI439" s="1063" t="s">
        <v>1971</v>
      </c>
      <c r="BJ439" s="1064" t="s">
        <v>1971</v>
      </c>
      <c r="BK439" s="1064" t="s">
        <v>1971</v>
      </c>
      <c r="BL439" s="1064" t="s">
        <v>1971</v>
      </c>
      <c r="BM439" s="1064" t="s">
        <v>1971</v>
      </c>
      <c r="BN439" s="1063"/>
      <c r="BO439" s="1064"/>
      <c r="BP439" s="1064"/>
      <c r="BQ439" s="1064"/>
      <c r="BR439" s="1064"/>
      <c r="BS439" s="1103"/>
      <c r="BT439" s="1064"/>
      <c r="BU439" s="1064"/>
      <c r="BV439" s="1064"/>
      <c r="BW439" s="1104"/>
      <c r="BX439" s="1103"/>
      <c r="BY439" s="1064"/>
      <c r="BZ439" s="1064"/>
      <c r="CA439" s="1064"/>
      <c r="CB439" s="1104"/>
      <c r="CC439" s="1105"/>
      <c r="CD439" s="1106" t="s">
        <v>961</v>
      </c>
      <c r="CE439" s="1107" t="s">
        <v>961</v>
      </c>
      <c r="CF439" s="1107" t="s">
        <v>961</v>
      </c>
      <c r="CG439" s="1107" t="s">
        <v>961</v>
      </c>
      <c r="CH439" s="1108" t="s">
        <v>961</v>
      </c>
      <c r="CI439" s="1063" t="s">
        <v>1971</v>
      </c>
      <c r="CJ439" s="1064" t="s">
        <v>1971</v>
      </c>
      <c r="CK439" s="1064" t="s">
        <v>1971</v>
      </c>
      <c r="CL439" s="1064" t="s">
        <v>1971</v>
      </c>
      <c r="CM439" s="1105" t="s">
        <v>1971</v>
      </c>
      <c r="CN439" s="1063" t="s">
        <v>1971</v>
      </c>
      <c r="CO439" s="1064" t="s">
        <v>1971</v>
      </c>
      <c r="CP439" s="1064" t="s">
        <v>1971</v>
      </c>
      <c r="CQ439" s="1064" t="s">
        <v>1971</v>
      </c>
      <c r="CR439" s="1105" t="s">
        <v>1971</v>
      </c>
      <c r="CS439" s="1063" t="s">
        <v>1971</v>
      </c>
      <c r="CT439" s="1064" t="s">
        <v>1971</v>
      </c>
      <c r="CU439" s="1064" t="s">
        <v>1971</v>
      </c>
      <c r="CV439" s="1064" t="s">
        <v>1971</v>
      </c>
      <c r="CW439" s="1105" t="s">
        <v>1971</v>
      </c>
      <c r="CX439" s="1063" t="s">
        <v>1971</v>
      </c>
      <c r="CY439" s="1064" t="s">
        <v>1971</v>
      </c>
      <c r="CZ439" s="1064" t="s">
        <v>1971</v>
      </c>
      <c r="DA439" s="1064" t="s">
        <v>1971</v>
      </c>
      <c r="DB439" s="1105" t="s">
        <v>1971</v>
      </c>
      <c r="DC439" s="1064" t="s">
        <v>1971</v>
      </c>
      <c r="DD439" s="1064" t="s">
        <v>1971</v>
      </c>
      <c r="DE439" s="1064" t="s">
        <v>1971</v>
      </c>
      <c r="DF439" s="1064" t="s">
        <v>1971</v>
      </c>
      <c r="DG439" s="1105" t="s">
        <v>1971</v>
      </c>
      <c r="DH439" s="1063" t="s">
        <v>1971</v>
      </c>
      <c r="DI439" s="1064" t="s">
        <v>1971</v>
      </c>
      <c r="DJ439" s="1064" t="s">
        <v>1971</v>
      </c>
      <c r="DK439" s="1064" t="s">
        <v>1971</v>
      </c>
      <c r="DL439" s="1105" t="s">
        <v>1971</v>
      </c>
      <c r="DM439" s="1109" t="s">
        <v>1971</v>
      </c>
      <c r="DN439" s="1110" t="s">
        <v>1971</v>
      </c>
      <c r="DO439" s="1110" t="s">
        <v>1971</v>
      </c>
      <c r="DP439" s="1111" t="s">
        <v>1971</v>
      </c>
      <c r="DQ439" s="1110" t="s">
        <v>1971</v>
      </c>
      <c r="DR439" s="1110" t="s">
        <v>1971</v>
      </c>
      <c r="DS439" s="1110" t="s">
        <v>1971</v>
      </c>
      <c r="DT439" s="1111" t="s">
        <v>1971</v>
      </c>
      <c r="DU439" s="1107" t="s">
        <v>973</v>
      </c>
      <c r="DV439" s="1112">
        <v>1</v>
      </c>
      <c r="DW439" s="1113" t="s">
        <v>1971</v>
      </c>
    </row>
    <row r="440" spans="1:127" s="390" customFormat="1" ht="15.75" customHeight="1">
      <c r="A440" s="1085" t="s">
        <v>1003</v>
      </c>
      <c r="B440" s="1045">
        <v>431</v>
      </c>
      <c r="C440" s="1006"/>
      <c r="D440" s="1006"/>
      <c r="E440" s="1006"/>
      <c r="F440" s="1006"/>
      <c r="G440" s="1006"/>
      <c r="H440" s="1006"/>
      <c r="I440" s="1006"/>
      <c r="J440" s="1006"/>
      <c r="K440" s="1006"/>
      <c r="L440" s="1006"/>
      <c r="M440" s="1045"/>
      <c r="N440" s="1006"/>
      <c r="O440" s="1006"/>
      <c r="P440" s="1006"/>
      <c r="Q440" s="1006"/>
      <c r="R440" s="1006"/>
      <c r="S440" s="1006"/>
      <c r="T440" s="1007"/>
      <c r="U440" s="1086" t="s">
        <v>3768</v>
      </c>
      <c r="V440" s="1087" t="s">
        <v>3764</v>
      </c>
      <c r="W440" s="1087" t="s">
        <v>1936</v>
      </c>
      <c r="X440" s="1088" t="s">
        <v>3769</v>
      </c>
      <c r="Y440" s="1089" t="s">
        <v>2285</v>
      </c>
      <c r="Z440" s="1090" t="s">
        <v>2286</v>
      </c>
      <c r="AA440" s="1091" t="s">
        <v>1971</v>
      </c>
      <c r="AB440" s="1092" t="s">
        <v>1971</v>
      </c>
      <c r="AC440" s="1092" t="s">
        <v>1971</v>
      </c>
      <c r="AD440" s="1092" t="s">
        <v>1971</v>
      </c>
      <c r="AE440" s="1092" t="s">
        <v>1971</v>
      </c>
      <c r="AF440" s="1092" t="s">
        <v>1971</v>
      </c>
      <c r="AG440" s="1092" t="s">
        <v>1971</v>
      </c>
      <c r="AH440" s="1092" t="s">
        <v>1971</v>
      </c>
      <c r="AI440" s="1093">
        <f t="shared" si="6"/>
        <v>0</v>
      </c>
      <c r="AJ440" s="1094" t="s">
        <v>963</v>
      </c>
      <c r="AK440" s="1094" t="s">
        <v>1971</v>
      </c>
      <c r="AL440" s="1094" t="s">
        <v>1971</v>
      </c>
      <c r="AM440" s="1095" t="s">
        <v>1971</v>
      </c>
      <c r="AN440" s="1006" t="s">
        <v>293</v>
      </c>
      <c r="AO440" s="1006" t="s">
        <v>1971</v>
      </c>
      <c r="AP440" s="1309">
        <v>0</v>
      </c>
      <c r="AQ440" s="1064" t="s">
        <v>966</v>
      </c>
      <c r="AR440" s="1097" t="s">
        <v>1971</v>
      </c>
      <c r="AS440" s="1098"/>
      <c r="AT440" s="1088"/>
      <c r="AU440" s="1088"/>
      <c r="AV440" s="1088"/>
      <c r="AW440" s="1099"/>
      <c r="AX440" s="1100"/>
      <c r="AY440" s="1063"/>
      <c r="AZ440" s="1064"/>
      <c r="BA440" s="1064"/>
      <c r="BB440" s="1064"/>
      <c r="BC440" s="1064"/>
      <c r="BD440" s="1064"/>
      <c r="BE440" s="1064"/>
      <c r="BF440" s="1064"/>
      <c r="BG440" s="1064"/>
      <c r="BH440" s="1064"/>
      <c r="BI440" s="1394"/>
      <c r="BJ440" s="1343"/>
      <c r="BK440" s="1343"/>
      <c r="BL440" s="1343"/>
      <c r="BM440" s="1343"/>
      <c r="BN440" s="1063"/>
      <c r="BO440" s="1064"/>
      <c r="BP440" s="1064"/>
      <c r="BQ440" s="1064"/>
      <c r="BR440" s="1064"/>
      <c r="BS440" s="1103"/>
      <c r="BT440" s="1064"/>
      <c r="BU440" s="1064"/>
      <c r="BV440" s="1064"/>
      <c r="BW440" s="1104"/>
      <c r="BX440" s="1103"/>
      <c r="BY440" s="1064"/>
      <c r="BZ440" s="1064"/>
      <c r="CA440" s="1064"/>
      <c r="CB440" s="1104"/>
      <c r="CC440" s="1105"/>
      <c r="CD440" s="1351"/>
      <c r="CE440" s="1352"/>
      <c r="CF440" s="1352"/>
      <c r="CG440" s="1352"/>
      <c r="CH440" s="1414"/>
      <c r="CI440" s="1394"/>
      <c r="CJ440" s="1343"/>
      <c r="CK440" s="1343"/>
      <c r="CL440" s="1343"/>
      <c r="CM440" s="1344"/>
      <c r="CN440" s="1394"/>
      <c r="CO440" s="1343"/>
      <c r="CP440" s="1343"/>
      <c r="CQ440" s="1343"/>
      <c r="CR440" s="1344"/>
      <c r="CS440" s="1394"/>
      <c r="CT440" s="1343"/>
      <c r="CU440" s="1343"/>
      <c r="CV440" s="1343"/>
      <c r="CW440" s="1344"/>
      <c r="CX440" s="1394"/>
      <c r="CY440" s="1343"/>
      <c r="CZ440" s="1343"/>
      <c r="DA440" s="1343"/>
      <c r="DB440" s="1344"/>
      <c r="DC440" s="1343"/>
      <c r="DD440" s="1343"/>
      <c r="DE440" s="1343"/>
      <c r="DF440" s="1343"/>
      <c r="DG440" s="1344"/>
      <c r="DH440" s="1394"/>
      <c r="DI440" s="1343"/>
      <c r="DJ440" s="1343"/>
      <c r="DK440" s="1343"/>
      <c r="DL440" s="1344"/>
      <c r="DM440" s="1775"/>
      <c r="DN440" s="1776"/>
      <c r="DO440" s="1776"/>
      <c r="DP440" s="1777"/>
      <c r="DQ440" s="1776"/>
      <c r="DR440" s="1776"/>
      <c r="DS440" s="1776"/>
      <c r="DT440" s="1777"/>
      <c r="DU440" s="1352"/>
      <c r="DV440" s="1696"/>
      <c r="DW440" s="1778"/>
    </row>
    <row r="441" spans="1:127" s="390" customFormat="1" ht="15.75" customHeight="1">
      <c r="A441" s="1085" t="s">
        <v>1003</v>
      </c>
      <c r="B441" s="1045">
        <v>432</v>
      </c>
      <c r="C441" s="1006"/>
      <c r="D441" s="1006"/>
      <c r="E441" s="1006"/>
      <c r="F441" s="1006"/>
      <c r="G441" s="1006"/>
      <c r="H441" s="1006"/>
      <c r="I441" s="1006"/>
      <c r="J441" s="1006"/>
      <c r="K441" s="1006"/>
      <c r="L441" s="1006"/>
      <c r="M441" s="1045"/>
      <c r="N441" s="1006"/>
      <c r="O441" s="1006"/>
      <c r="P441" s="1006"/>
      <c r="Q441" s="1006"/>
      <c r="R441" s="1006"/>
      <c r="S441" s="1006"/>
      <c r="T441" s="1007"/>
      <c r="U441" s="1086" t="s">
        <v>3770</v>
      </c>
      <c r="V441" s="1087" t="s">
        <v>3764</v>
      </c>
      <c r="W441" s="1087" t="s">
        <v>1936</v>
      </c>
      <c r="X441" s="1088" t="s">
        <v>3771</v>
      </c>
      <c r="Y441" s="1089" t="s">
        <v>1964</v>
      </c>
      <c r="Z441" s="1090" t="s">
        <v>3772</v>
      </c>
      <c r="AA441" s="1091" t="s">
        <v>1971</v>
      </c>
      <c r="AB441" s="1092">
        <v>0.56000000000000005</v>
      </c>
      <c r="AC441" s="1092">
        <v>0.44</v>
      </c>
      <c r="AD441" s="1092" t="s">
        <v>1971</v>
      </c>
      <c r="AE441" s="1092" t="s">
        <v>1971</v>
      </c>
      <c r="AF441" s="1092" t="s">
        <v>1971</v>
      </c>
      <c r="AG441" s="1092" t="s">
        <v>1971</v>
      </c>
      <c r="AH441" s="1092" t="s">
        <v>1971</v>
      </c>
      <c r="AI441" s="1093">
        <f t="shared" si="6"/>
        <v>1</v>
      </c>
      <c r="AJ441" s="1094" t="s">
        <v>988</v>
      </c>
      <c r="AK441" s="1094" t="s">
        <v>964</v>
      </c>
      <c r="AL441" s="1094" t="s">
        <v>965</v>
      </c>
      <c r="AM441" s="1095" t="s">
        <v>1031</v>
      </c>
      <c r="AN441" s="1006" t="s">
        <v>1039</v>
      </c>
      <c r="AO441" s="1006" t="s">
        <v>431</v>
      </c>
      <c r="AP441" s="1309">
        <v>2</v>
      </c>
      <c r="AQ441" s="1064" t="s">
        <v>966</v>
      </c>
      <c r="AR441" s="1097" t="s">
        <v>1964</v>
      </c>
      <c r="AS441" s="1098"/>
      <c r="AT441" s="1088"/>
      <c r="AU441" s="1088"/>
      <c r="AV441" s="1088"/>
      <c r="AW441" s="1099"/>
      <c r="AX441" s="1100"/>
      <c r="AY441" s="1063"/>
      <c r="AZ441" s="1064"/>
      <c r="BA441" s="1064"/>
      <c r="BB441" s="1064"/>
      <c r="BC441" s="1064"/>
      <c r="BD441" s="1064"/>
      <c r="BE441" s="1064"/>
      <c r="BF441" s="1064"/>
      <c r="BG441" s="1064"/>
      <c r="BH441" s="1064"/>
      <c r="BI441" s="1063" t="s">
        <v>1971</v>
      </c>
      <c r="BJ441" s="1064" t="s">
        <v>1971</v>
      </c>
      <c r="BK441" s="1064" t="s">
        <v>1971</v>
      </c>
      <c r="BL441" s="1064" t="s">
        <v>1971</v>
      </c>
      <c r="BM441" s="1064" t="s">
        <v>1971</v>
      </c>
      <c r="BN441" s="1063"/>
      <c r="BO441" s="1064"/>
      <c r="BP441" s="1064"/>
      <c r="BQ441" s="1064"/>
      <c r="BR441" s="1064"/>
      <c r="BS441" s="1103"/>
      <c r="BT441" s="1064"/>
      <c r="BU441" s="1064"/>
      <c r="BV441" s="1064"/>
      <c r="BW441" s="1104"/>
      <c r="BX441" s="1103"/>
      <c r="BY441" s="1064"/>
      <c r="BZ441" s="1064"/>
      <c r="CA441" s="1064"/>
      <c r="CB441" s="1104"/>
      <c r="CC441" s="1105"/>
      <c r="CD441" s="1106" t="s">
        <v>961</v>
      </c>
      <c r="CE441" s="1107" t="s">
        <v>961</v>
      </c>
      <c r="CF441" s="1107" t="s">
        <v>961</v>
      </c>
      <c r="CG441" s="1107" t="s">
        <v>961</v>
      </c>
      <c r="CH441" s="1108" t="s">
        <v>961</v>
      </c>
      <c r="CI441" s="1063" t="s">
        <v>1971</v>
      </c>
      <c r="CJ441" s="1064" t="s">
        <v>1971</v>
      </c>
      <c r="CK441" s="1064" t="s">
        <v>1971</v>
      </c>
      <c r="CL441" s="1064" t="s">
        <v>1971</v>
      </c>
      <c r="CM441" s="1105" t="s">
        <v>1971</v>
      </c>
      <c r="CN441" s="1063" t="s">
        <v>1971</v>
      </c>
      <c r="CO441" s="1064" t="s">
        <v>1971</v>
      </c>
      <c r="CP441" s="1064" t="s">
        <v>1971</v>
      </c>
      <c r="CQ441" s="1064" t="s">
        <v>1971</v>
      </c>
      <c r="CR441" s="1105" t="s">
        <v>1971</v>
      </c>
      <c r="CS441" s="1063" t="s">
        <v>1971</v>
      </c>
      <c r="CT441" s="1064" t="s">
        <v>1971</v>
      </c>
      <c r="CU441" s="1064" t="s">
        <v>1971</v>
      </c>
      <c r="CV441" s="1064" t="s">
        <v>1971</v>
      </c>
      <c r="CW441" s="1105" t="s">
        <v>1971</v>
      </c>
      <c r="CX441" s="1063" t="s">
        <v>1971</v>
      </c>
      <c r="CY441" s="1064" t="s">
        <v>1971</v>
      </c>
      <c r="CZ441" s="1064" t="s">
        <v>1971</v>
      </c>
      <c r="DA441" s="1064" t="s">
        <v>1971</v>
      </c>
      <c r="DB441" s="1105" t="s">
        <v>1971</v>
      </c>
      <c r="DC441" s="1064" t="s">
        <v>1971</v>
      </c>
      <c r="DD441" s="1064" t="s">
        <v>1971</v>
      </c>
      <c r="DE441" s="1064" t="s">
        <v>1971</v>
      </c>
      <c r="DF441" s="1064" t="s">
        <v>1971</v>
      </c>
      <c r="DG441" s="1105" t="s">
        <v>1971</v>
      </c>
      <c r="DH441" s="1063" t="s">
        <v>1971</v>
      </c>
      <c r="DI441" s="1064" t="s">
        <v>1971</v>
      </c>
      <c r="DJ441" s="1064" t="s">
        <v>1971</v>
      </c>
      <c r="DK441" s="1064" t="s">
        <v>1971</v>
      </c>
      <c r="DL441" s="1105" t="s">
        <v>1971</v>
      </c>
      <c r="DM441" s="1109" t="s">
        <v>1971</v>
      </c>
      <c r="DN441" s="1110" t="s">
        <v>1971</v>
      </c>
      <c r="DO441" s="1110" t="s">
        <v>1971</v>
      </c>
      <c r="DP441" s="1111" t="s">
        <v>1971</v>
      </c>
      <c r="DQ441" s="1110" t="s">
        <v>1971</v>
      </c>
      <c r="DR441" s="1110" t="s">
        <v>1971</v>
      </c>
      <c r="DS441" s="1110" t="s">
        <v>1971</v>
      </c>
      <c r="DT441" s="1111" t="s">
        <v>1971</v>
      </c>
      <c r="DU441" s="1107" t="s">
        <v>973</v>
      </c>
      <c r="DV441" s="1112">
        <v>1</v>
      </c>
      <c r="DW441" s="1113" t="s">
        <v>1971</v>
      </c>
    </row>
    <row r="442" spans="1:127" s="390" customFormat="1" ht="15.75" customHeight="1">
      <c r="A442" s="1085" t="s">
        <v>1003</v>
      </c>
      <c r="B442" s="1045">
        <v>433</v>
      </c>
      <c r="C442" s="1006"/>
      <c r="D442" s="1006"/>
      <c r="E442" s="1006"/>
      <c r="F442" s="1006"/>
      <c r="G442" s="1006"/>
      <c r="H442" s="1006"/>
      <c r="I442" s="1006"/>
      <c r="J442" s="1006"/>
      <c r="K442" s="1006"/>
      <c r="L442" s="1006"/>
      <c r="M442" s="1045"/>
      <c r="N442" s="1006"/>
      <c r="O442" s="1006"/>
      <c r="P442" s="1006"/>
      <c r="Q442" s="1006"/>
      <c r="R442" s="1006"/>
      <c r="S442" s="1006"/>
      <c r="T442" s="1007"/>
      <c r="U442" s="1086" t="s">
        <v>3774</v>
      </c>
      <c r="V442" s="1087" t="s">
        <v>3764</v>
      </c>
      <c r="W442" s="1087" t="s">
        <v>1936</v>
      </c>
      <c r="X442" s="1088" t="s">
        <v>3775</v>
      </c>
      <c r="Y442" s="1089" t="s">
        <v>3776</v>
      </c>
      <c r="Z442" s="1090" t="s">
        <v>3777</v>
      </c>
      <c r="AA442" s="1091">
        <v>0.11</v>
      </c>
      <c r="AB442" s="1092">
        <v>0.89</v>
      </c>
      <c r="AC442" s="1092" t="s">
        <v>1971</v>
      </c>
      <c r="AD442" s="1092" t="s">
        <v>1971</v>
      </c>
      <c r="AE442" s="1092" t="s">
        <v>1971</v>
      </c>
      <c r="AF442" s="1092" t="s">
        <v>1971</v>
      </c>
      <c r="AG442" s="1092" t="s">
        <v>1971</v>
      </c>
      <c r="AH442" s="1092" t="s">
        <v>1971</v>
      </c>
      <c r="AI442" s="1093">
        <f t="shared" si="6"/>
        <v>1</v>
      </c>
      <c r="AJ442" s="1094" t="s">
        <v>963</v>
      </c>
      <c r="AK442" s="1094" t="s">
        <v>1971</v>
      </c>
      <c r="AL442" s="1094" t="s">
        <v>1971</v>
      </c>
      <c r="AM442" s="1095" t="s">
        <v>2423</v>
      </c>
      <c r="AN442" s="1006" t="s">
        <v>991</v>
      </c>
      <c r="AO442" s="1006" t="s">
        <v>3778</v>
      </c>
      <c r="AP442" s="1309">
        <v>0</v>
      </c>
      <c r="AQ442" s="1064" t="s">
        <v>966</v>
      </c>
      <c r="AR442" s="1097" t="s">
        <v>1971</v>
      </c>
      <c r="AS442" s="1098"/>
      <c r="AT442" s="1088"/>
      <c r="AU442" s="1088"/>
      <c r="AV442" s="1088"/>
      <c r="AW442" s="1099"/>
      <c r="AX442" s="1100"/>
      <c r="AY442" s="1063"/>
      <c r="AZ442" s="1064"/>
      <c r="BA442" s="1064"/>
      <c r="BB442" s="1064"/>
      <c r="BC442" s="1064"/>
      <c r="BD442" s="1064"/>
      <c r="BE442" s="1064"/>
      <c r="BF442" s="1064"/>
      <c r="BG442" s="1064"/>
      <c r="BH442" s="1064"/>
      <c r="BI442" s="1394"/>
      <c r="BJ442" s="1343"/>
      <c r="BK442" s="1343"/>
      <c r="BL442" s="1343"/>
      <c r="BM442" s="1343"/>
      <c r="BN442" s="1063"/>
      <c r="BO442" s="1064"/>
      <c r="BP442" s="1064"/>
      <c r="BQ442" s="1064"/>
      <c r="BR442" s="1064"/>
      <c r="BS442" s="1103"/>
      <c r="BT442" s="1064"/>
      <c r="BU442" s="1064"/>
      <c r="BV442" s="1064"/>
      <c r="BW442" s="1104"/>
      <c r="BX442" s="1103"/>
      <c r="BY442" s="1064"/>
      <c r="BZ442" s="1064"/>
      <c r="CA442" s="1064"/>
      <c r="CB442" s="1104"/>
      <c r="CC442" s="1105"/>
      <c r="CD442" s="1351"/>
      <c r="CE442" s="1352"/>
      <c r="CF442" s="1352"/>
      <c r="CG442" s="1352"/>
      <c r="CH442" s="1414"/>
      <c r="CI442" s="1394"/>
      <c r="CJ442" s="1343"/>
      <c r="CK442" s="1343"/>
      <c r="CL442" s="1343"/>
      <c r="CM442" s="1344"/>
      <c r="CN442" s="1394"/>
      <c r="CO442" s="1343"/>
      <c r="CP442" s="1343"/>
      <c r="CQ442" s="1343"/>
      <c r="CR442" s="1344"/>
      <c r="CS442" s="1394"/>
      <c r="CT442" s="1343"/>
      <c r="CU442" s="1343"/>
      <c r="CV442" s="1343"/>
      <c r="CW442" s="1344"/>
      <c r="CX442" s="1394"/>
      <c r="CY442" s="1343"/>
      <c r="CZ442" s="1343"/>
      <c r="DA442" s="1343"/>
      <c r="DB442" s="1344"/>
      <c r="DC442" s="1343"/>
      <c r="DD442" s="1343"/>
      <c r="DE442" s="1343"/>
      <c r="DF442" s="1343"/>
      <c r="DG442" s="1344"/>
      <c r="DH442" s="1394"/>
      <c r="DI442" s="1343"/>
      <c r="DJ442" s="1343"/>
      <c r="DK442" s="1343"/>
      <c r="DL442" s="1344"/>
      <c r="DM442" s="1775"/>
      <c r="DN442" s="1776"/>
      <c r="DO442" s="1776"/>
      <c r="DP442" s="1777"/>
      <c r="DQ442" s="1776"/>
      <c r="DR442" s="1776"/>
      <c r="DS442" s="1776"/>
      <c r="DT442" s="1777"/>
      <c r="DU442" s="1352"/>
      <c r="DV442" s="1696"/>
      <c r="DW442" s="1778"/>
    </row>
    <row r="443" spans="1:127" s="390" customFormat="1" ht="15.75" customHeight="1">
      <c r="A443" s="1085" t="s">
        <v>1003</v>
      </c>
      <c r="B443" s="1045">
        <v>434</v>
      </c>
      <c r="C443" s="1006"/>
      <c r="D443" s="1006"/>
      <c r="E443" s="1006"/>
      <c r="F443" s="1006"/>
      <c r="G443" s="1006"/>
      <c r="H443" s="1006"/>
      <c r="I443" s="1006"/>
      <c r="J443" s="1006"/>
      <c r="K443" s="1006"/>
      <c r="L443" s="1006"/>
      <c r="M443" s="1045"/>
      <c r="N443" s="1006"/>
      <c r="O443" s="1006"/>
      <c r="P443" s="1006"/>
      <c r="Q443" s="1006"/>
      <c r="R443" s="1006"/>
      <c r="S443" s="1006"/>
      <c r="T443" s="1007"/>
      <c r="U443" s="1086" t="s">
        <v>3779</v>
      </c>
      <c r="V443" s="1087" t="s">
        <v>3780</v>
      </c>
      <c r="W443" s="1087" t="s">
        <v>1920</v>
      </c>
      <c r="X443" s="1088" t="s">
        <v>3781</v>
      </c>
      <c r="Y443" s="1089" t="s">
        <v>178</v>
      </c>
      <c r="Z443" s="1090" t="s">
        <v>3782</v>
      </c>
      <c r="AA443" s="1091" t="s">
        <v>1971</v>
      </c>
      <c r="AB443" s="1092">
        <v>1</v>
      </c>
      <c r="AC443" s="1092" t="s">
        <v>1971</v>
      </c>
      <c r="AD443" s="1092" t="s">
        <v>1971</v>
      </c>
      <c r="AE443" s="1092" t="s">
        <v>1971</v>
      </c>
      <c r="AF443" s="1092" t="s">
        <v>1971</v>
      </c>
      <c r="AG443" s="1092" t="s">
        <v>1971</v>
      </c>
      <c r="AH443" s="1092" t="s">
        <v>1971</v>
      </c>
      <c r="AI443" s="1093">
        <f t="shared" si="6"/>
        <v>1</v>
      </c>
      <c r="AJ443" s="1094" t="s">
        <v>988</v>
      </c>
      <c r="AK443" s="1094" t="s">
        <v>964</v>
      </c>
      <c r="AL443" s="1094" t="s">
        <v>965</v>
      </c>
      <c r="AM443" s="1095" t="s">
        <v>2103</v>
      </c>
      <c r="AN443" s="1006" t="s">
        <v>2204</v>
      </c>
      <c r="AO443" s="1006" t="s">
        <v>4786</v>
      </c>
      <c r="AP443" s="1296">
        <v>1</v>
      </c>
      <c r="AQ443" s="1064" t="s">
        <v>978</v>
      </c>
      <c r="AR443" s="1097" t="s">
        <v>178</v>
      </c>
      <c r="AS443" s="1098"/>
      <c r="AT443" s="1088"/>
      <c r="AU443" s="1088"/>
      <c r="AV443" s="1088"/>
      <c r="AW443" s="1099"/>
      <c r="AX443" s="1100"/>
      <c r="AY443" s="1063"/>
      <c r="AZ443" s="1064"/>
      <c r="BA443" s="1064"/>
      <c r="BB443" s="1064"/>
      <c r="BC443" s="1064"/>
      <c r="BD443" s="1064"/>
      <c r="BE443" s="1064"/>
      <c r="BF443" s="1064"/>
      <c r="BG443" s="1101"/>
      <c r="BH443" s="1101"/>
      <c r="BI443" s="1102">
        <v>265.89999999999998</v>
      </c>
      <c r="BJ443" s="1101">
        <v>262.2</v>
      </c>
      <c r="BK443" s="1101">
        <v>258.5</v>
      </c>
      <c r="BL443" s="2045">
        <v>254.7</v>
      </c>
      <c r="BM443" s="2045">
        <v>249.3</v>
      </c>
      <c r="BN443" s="1063"/>
      <c r="BO443" s="1064"/>
      <c r="BP443" s="1064"/>
      <c r="BQ443" s="1064"/>
      <c r="BR443" s="1064"/>
      <c r="BS443" s="1103"/>
      <c r="BT443" s="1064"/>
      <c r="BU443" s="1064"/>
      <c r="BV443" s="1064"/>
      <c r="BW443" s="1104"/>
      <c r="BX443" s="1103"/>
      <c r="BY443" s="1064"/>
      <c r="BZ443" s="1064"/>
      <c r="CA443" s="1064"/>
      <c r="CB443" s="1104"/>
      <c r="CC443" s="1105"/>
      <c r="CD443" s="1106" t="s">
        <v>961</v>
      </c>
      <c r="CE443" s="1107" t="s">
        <v>961</v>
      </c>
      <c r="CF443" s="1107" t="s">
        <v>961</v>
      </c>
      <c r="CG443" s="1107" t="s">
        <v>961</v>
      </c>
      <c r="CH443" s="1108" t="s">
        <v>961</v>
      </c>
      <c r="CI443" s="1063" t="s">
        <v>1971</v>
      </c>
      <c r="CJ443" s="1064" t="s">
        <v>1971</v>
      </c>
      <c r="CK443" s="1064" t="s">
        <v>1971</v>
      </c>
      <c r="CL443" s="1064" t="s">
        <v>1971</v>
      </c>
      <c r="CM443" s="1105" t="s">
        <v>1971</v>
      </c>
      <c r="CN443" s="1063">
        <v>372.3</v>
      </c>
      <c r="CO443" s="1064">
        <v>372.3</v>
      </c>
      <c r="CP443" s="1064">
        <v>372.3</v>
      </c>
      <c r="CQ443" s="1064">
        <v>372.3</v>
      </c>
      <c r="CR443" s="1105">
        <v>372.3</v>
      </c>
      <c r="CS443" s="1063" t="s">
        <v>1971</v>
      </c>
      <c r="CT443" s="1064" t="s">
        <v>1971</v>
      </c>
      <c r="CU443" s="1064" t="s">
        <v>1971</v>
      </c>
      <c r="CV443" s="1064" t="s">
        <v>1971</v>
      </c>
      <c r="CW443" s="1105" t="s">
        <v>1971</v>
      </c>
      <c r="CX443" s="1063" t="s">
        <v>1971</v>
      </c>
      <c r="CY443" s="1064" t="s">
        <v>1971</v>
      </c>
      <c r="CZ443" s="1064" t="s">
        <v>1971</v>
      </c>
      <c r="DA443" s="1064" t="s">
        <v>1971</v>
      </c>
      <c r="DB443" s="1105" t="s">
        <v>1971</v>
      </c>
      <c r="DC443" s="1064">
        <v>212.9</v>
      </c>
      <c r="DD443" s="1064">
        <v>209.2</v>
      </c>
      <c r="DE443" s="1064">
        <v>205.5</v>
      </c>
      <c r="DF443" s="1064">
        <v>201.8</v>
      </c>
      <c r="DG443" s="1105">
        <v>198.1</v>
      </c>
      <c r="DH443" s="1063" t="s">
        <v>1971</v>
      </c>
      <c r="DI443" s="1064" t="s">
        <v>1971</v>
      </c>
      <c r="DJ443" s="1064" t="s">
        <v>1971</v>
      </c>
      <c r="DK443" s="1064" t="s">
        <v>1971</v>
      </c>
      <c r="DL443" s="1105" t="s">
        <v>1971</v>
      </c>
      <c r="DM443" s="1109">
        <v>-0.28599999999999998</v>
      </c>
      <c r="DN443" s="1110" t="s">
        <v>1971</v>
      </c>
      <c r="DO443" s="1110" t="s">
        <v>1971</v>
      </c>
      <c r="DP443" s="1111" t="s">
        <v>1971</v>
      </c>
      <c r="DQ443" s="1110">
        <v>0.224</v>
      </c>
      <c r="DR443" s="1110" t="s">
        <v>1971</v>
      </c>
      <c r="DS443" s="1110" t="s">
        <v>1971</v>
      </c>
      <c r="DT443" s="1111" t="s">
        <v>1971</v>
      </c>
      <c r="DU443" s="1107" t="s">
        <v>1971</v>
      </c>
      <c r="DV443" s="1112">
        <v>1</v>
      </c>
      <c r="DW443" s="1113" t="s">
        <v>1971</v>
      </c>
    </row>
    <row r="444" spans="1:127" s="390" customFormat="1" ht="15.75" customHeight="1">
      <c r="A444" s="1085" t="s">
        <v>1003</v>
      </c>
      <c r="B444" s="1045">
        <v>435</v>
      </c>
      <c r="C444" s="1006"/>
      <c r="D444" s="1006"/>
      <c r="E444" s="1006"/>
      <c r="F444" s="1006"/>
      <c r="G444" s="1006"/>
      <c r="H444" s="1006"/>
      <c r="I444" s="1006"/>
      <c r="J444" s="1006"/>
      <c r="K444" s="1006"/>
      <c r="L444" s="1006"/>
      <c r="M444" s="1045"/>
      <c r="N444" s="1006"/>
      <c r="O444" s="1006"/>
      <c r="P444" s="1006"/>
      <c r="Q444" s="1006"/>
      <c r="R444" s="1006"/>
      <c r="S444" s="1006"/>
      <c r="T444" s="1007"/>
      <c r="U444" s="1086" t="s">
        <v>3784</v>
      </c>
      <c r="V444" s="1087" t="s">
        <v>3780</v>
      </c>
      <c r="W444" s="1087" t="s">
        <v>1936</v>
      </c>
      <c r="X444" s="1088" t="s">
        <v>3785</v>
      </c>
      <c r="Y444" s="1089" t="s">
        <v>184</v>
      </c>
      <c r="Z444" s="1090" t="s">
        <v>3786</v>
      </c>
      <c r="AA444" s="1091">
        <v>0.11</v>
      </c>
      <c r="AB444" s="1092">
        <v>0.89</v>
      </c>
      <c r="AC444" s="1092" t="s">
        <v>1971</v>
      </c>
      <c r="AD444" s="1092" t="s">
        <v>1971</v>
      </c>
      <c r="AE444" s="1092" t="s">
        <v>1971</v>
      </c>
      <c r="AF444" s="1092" t="s">
        <v>1971</v>
      </c>
      <c r="AG444" s="1092" t="s">
        <v>1971</v>
      </c>
      <c r="AH444" s="1092" t="s">
        <v>1971</v>
      </c>
      <c r="AI444" s="1093">
        <f t="shared" si="6"/>
        <v>1</v>
      </c>
      <c r="AJ444" s="1094" t="s">
        <v>984</v>
      </c>
      <c r="AK444" s="1094" t="s">
        <v>964</v>
      </c>
      <c r="AL444" s="1094" t="s">
        <v>965</v>
      </c>
      <c r="AM444" s="1095" t="s">
        <v>1944</v>
      </c>
      <c r="AN444" s="1006" t="s">
        <v>293</v>
      </c>
      <c r="AO444" s="1006" t="s">
        <v>4785</v>
      </c>
      <c r="AP444" s="1296">
        <v>2</v>
      </c>
      <c r="AQ444" s="1064" t="s">
        <v>978</v>
      </c>
      <c r="AR444" s="1097" t="s">
        <v>184</v>
      </c>
      <c r="AS444" s="1098"/>
      <c r="AT444" s="1088"/>
      <c r="AU444" s="1088"/>
      <c r="AV444" s="1088"/>
      <c r="AW444" s="1099"/>
      <c r="AX444" s="1100"/>
      <c r="AY444" s="1063"/>
      <c r="AZ444" s="1064"/>
      <c r="BA444" s="1064"/>
      <c r="BB444" s="1064"/>
      <c r="BC444" s="1064"/>
      <c r="BD444" s="1064"/>
      <c r="BE444" s="1064"/>
      <c r="BF444" s="1064"/>
      <c r="BG444" s="1114"/>
      <c r="BH444" s="1114"/>
      <c r="BI444" s="1115">
        <v>6</v>
      </c>
      <c r="BJ444" s="1114">
        <v>5.09</v>
      </c>
      <c r="BK444" s="1114">
        <v>4.17</v>
      </c>
      <c r="BL444" s="1114">
        <v>3.26</v>
      </c>
      <c r="BM444" s="1114">
        <v>2.34</v>
      </c>
      <c r="BN444" s="1063"/>
      <c r="BO444" s="1064"/>
      <c r="BP444" s="1064"/>
      <c r="BQ444" s="1064"/>
      <c r="BR444" s="1064"/>
      <c r="BS444" s="1103"/>
      <c r="BT444" s="1064"/>
      <c r="BU444" s="1064"/>
      <c r="BV444" s="1064"/>
      <c r="BW444" s="1104"/>
      <c r="BX444" s="1103"/>
      <c r="BY444" s="1064"/>
      <c r="BZ444" s="1064"/>
      <c r="CA444" s="1064"/>
      <c r="CB444" s="1104"/>
      <c r="CC444" s="1105"/>
      <c r="CD444" s="1106" t="s">
        <v>961</v>
      </c>
      <c r="CE444" s="1107" t="s">
        <v>961</v>
      </c>
      <c r="CF444" s="1107" t="s">
        <v>961</v>
      </c>
      <c r="CG444" s="1107" t="s">
        <v>961</v>
      </c>
      <c r="CH444" s="1108" t="s">
        <v>961</v>
      </c>
      <c r="CI444" s="1063" t="s">
        <v>1971</v>
      </c>
      <c r="CJ444" s="1064" t="s">
        <v>1971</v>
      </c>
      <c r="CK444" s="1064" t="s">
        <v>1971</v>
      </c>
      <c r="CL444" s="1064" t="s">
        <v>1971</v>
      </c>
      <c r="CM444" s="1105" t="s">
        <v>1971</v>
      </c>
      <c r="CN444" s="1063">
        <v>24</v>
      </c>
      <c r="CO444" s="1064">
        <v>24</v>
      </c>
      <c r="CP444" s="1064">
        <v>24</v>
      </c>
      <c r="CQ444" s="1064">
        <v>24</v>
      </c>
      <c r="CR444" s="1105">
        <v>24</v>
      </c>
      <c r="CS444" s="1063" t="s">
        <v>1971</v>
      </c>
      <c r="CT444" s="1064" t="s">
        <v>1971</v>
      </c>
      <c r="CU444" s="1064" t="s">
        <v>1971</v>
      </c>
      <c r="CV444" s="1064" t="s">
        <v>1971</v>
      </c>
      <c r="CW444" s="1105" t="s">
        <v>1971</v>
      </c>
      <c r="CX444" s="1063" t="s">
        <v>1971</v>
      </c>
      <c r="CY444" s="1064" t="s">
        <v>1971</v>
      </c>
      <c r="CZ444" s="1064" t="s">
        <v>1971</v>
      </c>
      <c r="DA444" s="1064" t="s">
        <v>1971</v>
      </c>
      <c r="DB444" s="1105" t="s">
        <v>1971</v>
      </c>
      <c r="DC444" s="1064" t="s">
        <v>1971</v>
      </c>
      <c r="DD444" s="1064" t="s">
        <v>1971</v>
      </c>
      <c r="DE444" s="1064" t="s">
        <v>1971</v>
      </c>
      <c r="DF444" s="1064" t="s">
        <v>1971</v>
      </c>
      <c r="DG444" s="1105" t="s">
        <v>1971</v>
      </c>
      <c r="DH444" s="1063" t="s">
        <v>1971</v>
      </c>
      <c r="DI444" s="1064" t="s">
        <v>1971</v>
      </c>
      <c r="DJ444" s="1064" t="s">
        <v>1971</v>
      </c>
      <c r="DK444" s="1064" t="s">
        <v>1971</v>
      </c>
      <c r="DL444" s="1105" t="s">
        <v>1971</v>
      </c>
      <c r="DM444" s="1109">
        <v>-3.08</v>
      </c>
      <c r="DN444" s="1110">
        <v>-2.7189999999999999</v>
      </c>
      <c r="DO444" s="1110" t="s">
        <v>1971</v>
      </c>
      <c r="DP444" s="1111" t="s">
        <v>1971</v>
      </c>
      <c r="DQ444" s="1110">
        <v>0</v>
      </c>
      <c r="DR444" s="1110" t="s">
        <v>1971</v>
      </c>
      <c r="DS444" s="1110" t="s">
        <v>1971</v>
      </c>
      <c r="DT444" s="1111" t="s">
        <v>1971</v>
      </c>
      <c r="DU444" s="1107" t="s">
        <v>1971</v>
      </c>
      <c r="DV444" s="1112">
        <v>1</v>
      </c>
      <c r="DW444" s="1113" t="s">
        <v>1971</v>
      </c>
    </row>
    <row r="445" spans="1:127" s="390" customFormat="1" ht="15.75" customHeight="1">
      <c r="A445" s="1085" t="s">
        <v>1003</v>
      </c>
      <c r="B445" s="1045">
        <v>436</v>
      </c>
      <c r="C445" s="1006"/>
      <c r="D445" s="1006"/>
      <c r="E445" s="1006"/>
      <c r="F445" s="1006"/>
      <c r="G445" s="1006"/>
      <c r="H445" s="1006"/>
      <c r="I445" s="1006"/>
      <c r="J445" s="1006"/>
      <c r="K445" s="1006"/>
      <c r="L445" s="1006"/>
      <c r="M445" s="1045"/>
      <c r="N445" s="1006"/>
      <c r="O445" s="1006"/>
      <c r="P445" s="1006"/>
      <c r="Q445" s="1006"/>
      <c r="R445" s="1006"/>
      <c r="S445" s="1006"/>
      <c r="T445" s="1007"/>
      <c r="U445" s="1086" t="s">
        <v>3787</v>
      </c>
      <c r="V445" s="1087" t="s">
        <v>3780</v>
      </c>
      <c r="W445" s="1087" t="s">
        <v>1920</v>
      </c>
      <c r="X445" s="1088" t="s">
        <v>3788</v>
      </c>
      <c r="Y445" s="1089" t="s">
        <v>154</v>
      </c>
      <c r="Z445" s="1090" t="s">
        <v>3789</v>
      </c>
      <c r="AA445" s="1091" t="s">
        <v>1971</v>
      </c>
      <c r="AB445" s="1092">
        <v>1</v>
      </c>
      <c r="AC445" s="1092" t="s">
        <v>1971</v>
      </c>
      <c r="AD445" s="1092" t="s">
        <v>1971</v>
      </c>
      <c r="AE445" s="1092" t="s">
        <v>1971</v>
      </c>
      <c r="AF445" s="1092" t="s">
        <v>1971</v>
      </c>
      <c r="AG445" s="1092" t="s">
        <v>1971</v>
      </c>
      <c r="AH445" s="1092" t="s">
        <v>1971</v>
      </c>
      <c r="AI445" s="1093">
        <f t="shared" si="6"/>
        <v>1</v>
      </c>
      <c r="AJ445" s="1094" t="s">
        <v>988</v>
      </c>
      <c r="AK445" s="1094" t="s">
        <v>964</v>
      </c>
      <c r="AL445" s="1094" t="s">
        <v>965</v>
      </c>
      <c r="AM445" s="1095" t="s">
        <v>1923</v>
      </c>
      <c r="AN445" s="1006" t="s">
        <v>4781</v>
      </c>
      <c r="AO445" s="1006" t="s">
        <v>4782</v>
      </c>
      <c r="AP445" s="1296">
        <v>0</v>
      </c>
      <c r="AQ445" s="1064" t="s">
        <v>978</v>
      </c>
      <c r="AR445" s="1097" t="s">
        <v>154</v>
      </c>
      <c r="AS445" s="1098"/>
      <c r="AT445" s="1088"/>
      <c r="AU445" s="1088"/>
      <c r="AV445" s="1088"/>
      <c r="AW445" s="1099"/>
      <c r="AX445" s="1100"/>
      <c r="AY445" s="1063"/>
      <c r="AZ445" s="1064"/>
      <c r="BA445" s="1064"/>
      <c r="BB445" s="1064"/>
      <c r="BC445" s="1064"/>
      <c r="BD445" s="1064"/>
      <c r="BE445" s="1064"/>
      <c r="BF445" s="1064"/>
      <c r="BG445" s="1138"/>
      <c r="BH445" s="1138"/>
      <c r="BI445" s="1137">
        <v>4.5138888888888893E-3</v>
      </c>
      <c r="BJ445" s="1138">
        <v>4.2592592592592595E-3</v>
      </c>
      <c r="BK445" s="1138">
        <v>3.9930555555555561E-3</v>
      </c>
      <c r="BL445" s="1138">
        <v>3.7384259259259263E-3</v>
      </c>
      <c r="BM445" s="1138">
        <v>3.472222222222222E-3</v>
      </c>
      <c r="BN445" s="1063"/>
      <c r="BO445" s="1064"/>
      <c r="BP445" s="1064"/>
      <c r="BQ445" s="1064"/>
      <c r="BR445" s="1064"/>
      <c r="BS445" s="1103"/>
      <c r="BT445" s="1064"/>
      <c r="BU445" s="1064"/>
      <c r="BV445" s="1064"/>
      <c r="BW445" s="1104"/>
      <c r="BX445" s="1103"/>
      <c r="BY445" s="1064"/>
      <c r="BZ445" s="1064"/>
      <c r="CA445" s="1064"/>
      <c r="CB445" s="1104"/>
      <c r="CC445" s="1105"/>
      <c r="CD445" s="1106" t="s">
        <v>961</v>
      </c>
      <c r="CE445" s="1107" t="s">
        <v>961</v>
      </c>
      <c r="CF445" s="1107" t="s">
        <v>961</v>
      </c>
      <c r="CG445" s="1107" t="s">
        <v>961</v>
      </c>
      <c r="CH445" s="1108" t="s">
        <v>961</v>
      </c>
      <c r="CI445" s="1063" t="s">
        <v>1971</v>
      </c>
      <c r="CJ445" s="1064" t="s">
        <v>1971</v>
      </c>
      <c r="CK445" s="1064" t="s">
        <v>1971</v>
      </c>
      <c r="CL445" s="1064" t="s">
        <v>1971</v>
      </c>
      <c r="CM445" s="1105" t="s">
        <v>1971</v>
      </c>
      <c r="CN445" s="1137">
        <v>1.5798611111111114E-2</v>
      </c>
      <c r="CO445" s="1138">
        <v>1.5798611111111114E-2</v>
      </c>
      <c r="CP445" s="1138">
        <v>1.5798611111111114E-2</v>
      </c>
      <c r="CQ445" s="1138">
        <v>1.5798611111111114E-2</v>
      </c>
      <c r="CR445" s="1141">
        <v>1.5798611111111114E-2</v>
      </c>
      <c r="CS445" s="1063" t="s">
        <v>1971</v>
      </c>
      <c r="CT445" s="1064" t="s">
        <v>1971</v>
      </c>
      <c r="CU445" s="1064" t="s">
        <v>1971</v>
      </c>
      <c r="CV445" s="1064" t="s">
        <v>1971</v>
      </c>
      <c r="CW445" s="1105" t="s">
        <v>1971</v>
      </c>
      <c r="CX445" s="1063" t="s">
        <v>1971</v>
      </c>
      <c r="CY445" s="1064" t="s">
        <v>1971</v>
      </c>
      <c r="CZ445" s="1064" t="s">
        <v>1971</v>
      </c>
      <c r="DA445" s="1064" t="s">
        <v>1971</v>
      </c>
      <c r="DB445" s="1105" t="s">
        <v>1971</v>
      </c>
      <c r="DC445" s="1138">
        <v>2.6736111111111118E-3</v>
      </c>
      <c r="DD445" s="1138">
        <v>2.4768518518518525E-3</v>
      </c>
      <c r="DE445" s="1138">
        <v>2.2685185185185195E-3</v>
      </c>
      <c r="DF445" s="1138">
        <v>2.0717592592592593E-3</v>
      </c>
      <c r="DG445" s="1141">
        <v>1.8634259259259255E-3</v>
      </c>
      <c r="DH445" s="1063" t="s">
        <v>1971</v>
      </c>
      <c r="DI445" s="1064" t="s">
        <v>1971</v>
      </c>
      <c r="DJ445" s="1064" t="s">
        <v>1971</v>
      </c>
      <c r="DK445" s="1064" t="s">
        <v>1971</v>
      </c>
      <c r="DL445" s="1105" t="s">
        <v>1971</v>
      </c>
      <c r="DM445" s="1109">
        <v>-1.415</v>
      </c>
      <c r="DN445" s="1110" t="s">
        <v>1971</v>
      </c>
      <c r="DO445" s="1110" t="s">
        <v>1971</v>
      </c>
      <c r="DP445" s="1111" t="s">
        <v>1971</v>
      </c>
      <c r="DQ445" s="1110">
        <v>1.415</v>
      </c>
      <c r="DR445" s="1110" t="s">
        <v>1971</v>
      </c>
      <c r="DS445" s="1110" t="s">
        <v>1971</v>
      </c>
      <c r="DT445" s="1111" t="s">
        <v>1971</v>
      </c>
      <c r="DU445" s="1107" t="s">
        <v>1971</v>
      </c>
      <c r="DV445" s="1112">
        <v>1</v>
      </c>
      <c r="DW445" s="1113" t="s">
        <v>1971</v>
      </c>
    </row>
    <row r="446" spans="1:127" s="390" customFormat="1" ht="15.75" customHeight="1">
      <c r="A446" s="1042" t="s">
        <v>1003</v>
      </c>
      <c r="B446" s="1043">
        <v>437</v>
      </c>
      <c r="C446" s="1131"/>
      <c r="D446" s="1131"/>
      <c r="E446" s="1131"/>
      <c r="F446" s="1131"/>
      <c r="G446" s="1131"/>
      <c r="H446" s="1131"/>
      <c r="I446" s="1131"/>
      <c r="J446" s="1131"/>
      <c r="K446" s="1131"/>
      <c r="L446" s="1131"/>
      <c r="M446" s="1043"/>
      <c r="N446" s="1131"/>
      <c r="O446" s="1131"/>
      <c r="P446" s="1131"/>
      <c r="Q446" s="1131"/>
      <c r="R446" s="1131"/>
      <c r="S446" s="1131"/>
      <c r="T446" s="1046"/>
      <c r="U446" s="1047" t="s">
        <v>3791</v>
      </c>
      <c r="V446" s="1048" t="s">
        <v>3780</v>
      </c>
      <c r="W446" s="1048" t="s">
        <v>1920</v>
      </c>
      <c r="X446" s="1049" t="s">
        <v>3792</v>
      </c>
      <c r="Y446" s="1050" t="s">
        <v>629</v>
      </c>
      <c r="Z446" s="1051" t="s">
        <v>3793</v>
      </c>
      <c r="AA446" s="1052" t="s">
        <v>1971</v>
      </c>
      <c r="AB446" s="1053">
        <v>1</v>
      </c>
      <c r="AC446" s="1053" t="s">
        <v>1971</v>
      </c>
      <c r="AD446" s="1053" t="s">
        <v>1971</v>
      </c>
      <c r="AE446" s="1053" t="s">
        <v>1971</v>
      </c>
      <c r="AF446" s="1053" t="s">
        <v>1971</v>
      </c>
      <c r="AG446" s="1053" t="s">
        <v>1971</v>
      </c>
      <c r="AH446" s="1053" t="s">
        <v>1971</v>
      </c>
      <c r="AI446" s="1054">
        <f t="shared" si="6"/>
        <v>1</v>
      </c>
      <c r="AJ446" s="1055" t="s">
        <v>988</v>
      </c>
      <c r="AK446" s="1055" t="s">
        <v>964</v>
      </c>
      <c r="AL446" s="1055" t="s">
        <v>965</v>
      </c>
      <c r="AM446" s="1056" t="s">
        <v>629</v>
      </c>
      <c r="AN446" s="1050" t="s">
        <v>293</v>
      </c>
      <c r="AO446" s="1050" t="s">
        <v>4783</v>
      </c>
      <c r="AP446" s="1296">
        <v>1</v>
      </c>
      <c r="AQ446" s="821" t="s">
        <v>966</v>
      </c>
      <c r="AR446" s="1059" t="s">
        <v>629</v>
      </c>
      <c r="AS446" s="1060"/>
      <c r="AT446" s="1049"/>
      <c r="AU446" s="1049"/>
      <c r="AV446" s="1049"/>
      <c r="AW446" s="1061"/>
      <c r="AX446" s="1062"/>
      <c r="AY446" s="1067"/>
      <c r="AZ446" s="1068"/>
      <c r="BA446" s="1068"/>
      <c r="BB446" s="1068"/>
      <c r="BC446" s="1068"/>
      <c r="BD446" s="1068"/>
      <c r="BE446" s="1068"/>
      <c r="BF446" s="1068"/>
      <c r="BG446" s="1065"/>
      <c r="BH446" s="1065"/>
      <c r="BI446" s="1066">
        <v>4.0999999999999996</v>
      </c>
      <c r="BJ446" s="1065">
        <v>10.199999999999999</v>
      </c>
      <c r="BK446" s="1065">
        <v>14.1</v>
      </c>
      <c r="BL446" s="1065">
        <v>17.399999999999999</v>
      </c>
      <c r="BM446" s="2045">
        <v>20.5</v>
      </c>
      <c r="BN446" s="1067"/>
      <c r="BO446" s="1068"/>
      <c r="BP446" s="1068"/>
      <c r="BQ446" s="1068"/>
      <c r="BR446" s="1068"/>
      <c r="BS446" s="1069"/>
      <c r="BT446" s="1068"/>
      <c r="BU446" s="1068"/>
      <c r="BV446" s="1068"/>
      <c r="BW446" s="1070"/>
      <c r="BX446" s="1069"/>
      <c r="BY446" s="1068"/>
      <c r="BZ446" s="1068"/>
      <c r="CA446" s="1068"/>
      <c r="CB446" s="1070"/>
      <c r="CC446" s="1071"/>
      <c r="CD446" s="1072" t="s">
        <v>961</v>
      </c>
      <c r="CE446" s="1073" t="s">
        <v>961</v>
      </c>
      <c r="CF446" s="1073" t="s">
        <v>961</v>
      </c>
      <c r="CG446" s="1073" t="s">
        <v>961</v>
      </c>
      <c r="CH446" s="1074" t="s">
        <v>961</v>
      </c>
      <c r="CI446" s="1077" t="s">
        <v>1971</v>
      </c>
      <c r="CJ446" s="1075" t="s">
        <v>1971</v>
      </c>
      <c r="CK446" s="1075" t="s">
        <v>1971</v>
      </c>
      <c r="CL446" s="1075" t="s">
        <v>1971</v>
      </c>
      <c r="CM446" s="1076" t="s">
        <v>1971</v>
      </c>
      <c r="CN446" s="1077">
        <v>-10</v>
      </c>
      <c r="CO446" s="1075">
        <v>-10</v>
      </c>
      <c r="CP446" s="1075">
        <v>-10</v>
      </c>
      <c r="CQ446" s="1075">
        <v>-10</v>
      </c>
      <c r="CR446" s="1076">
        <v>-10</v>
      </c>
      <c r="CS446" s="1067" t="s">
        <v>1971</v>
      </c>
      <c r="CT446" s="1068" t="s">
        <v>1971</v>
      </c>
      <c r="CU446" s="1068" t="s">
        <v>1971</v>
      </c>
      <c r="CV446" s="1068" t="s">
        <v>1971</v>
      </c>
      <c r="CW446" s="1071" t="s">
        <v>1971</v>
      </c>
      <c r="CX446" s="1067" t="s">
        <v>1971</v>
      </c>
      <c r="CY446" s="1068" t="s">
        <v>1971</v>
      </c>
      <c r="CZ446" s="1068" t="s">
        <v>1971</v>
      </c>
      <c r="DA446" s="1068" t="s">
        <v>1971</v>
      </c>
      <c r="DB446" s="1071" t="s">
        <v>1971</v>
      </c>
      <c r="DC446" s="1075">
        <v>7.4</v>
      </c>
      <c r="DD446" s="1075">
        <v>14.9</v>
      </c>
      <c r="DE446" s="1075">
        <v>18.8</v>
      </c>
      <c r="DF446" s="1075">
        <v>22.1</v>
      </c>
      <c r="DG446" s="1076">
        <v>25.1</v>
      </c>
      <c r="DH446" s="1077" t="s">
        <v>1971</v>
      </c>
      <c r="DI446" s="1068" t="s">
        <v>1971</v>
      </c>
      <c r="DJ446" s="1068" t="s">
        <v>1971</v>
      </c>
      <c r="DK446" s="1068" t="s">
        <v>1971</v>
      </c>
      <c r="DL446" s="1071" t="s">
        <v>1971</v>
      </c>
      <c r="DM446" s="1079">
        <v>-0.38900000000000001</v>
      </c>
      <c r="DN446" s="1080" t="s">
        <v>1971</v>
      </c>
      <c r="DO446" s="1080" t="s">
        <v>1971</v>
      </c>
      <c r="DP446" s="1081" t="s">
        <v>1971</v>
      </c>
      <c r="DQ446" s="1080">
        <v>0.307</v>
      </c>
      <c r="DR446" s="1080" t="s">
        <v>1971</v>
      </c>
      <c r="DS446" s="1080" t="s">
        <v>1971</v>
      </c>
      <c r="DT446" s="1081" t="s">
        <v>1971</v>
      </c>
      <c r="DU446" s="1073" t="s">
        <v>973</v>
      </c>
      <c r="DV446" s="1082">
        <v>1</v>
      </c>
      <c r="DW446" s="1083" t="s">
        <v>1971</v>
      </c>
    </row>
    <row r="447" spans="1:127" s="390" customFormat="1" ht="15.75" customHeight="1">
      <c r="A447" s="1042" t="s">
        <v>1003</v>
      </c>
      <c r="B447" s="1043">
        <v>438</v>
      </c>
      <c r="C447" s="1131"/>
      <c r="D447" s="1131"/>
      <c r="E447" s="1131"/>
      <c r="F447" s="1131"/>
      <c r="G447" s="1131"/>
      <c r="H447" s="1131"/>
      <c r="I447" s="1131"/>
      <c r="J447" s="1131"/>
      <c r="K447" s="1131"/>
      <c r="L447" s="1131"/>
      <c r="M447" s="1043"/>
      <c r="N447" s="1131"/>
      <c r="O447" s="1131"/>
      <c r="P447" s="1131"/>
      <c r="Q447" s="1131"/>
      <c r="R447" s="1131"/>
      <c r="S447" s="1131"/>
      <c r="T447" s="1046"/>
      <c r="U447" s="1047" t="s">
        <v>1147</v>
      </c>
      <c r="V447" s="1048" t="s">
        <v>3780</v>
      </c>
      <c r="W447" s="1048" t="s">
        <v>1936</v>
      </c>
      <c r="X447" s="1049" t="s">
        <v>3795</v>
      </c>
      <c r="Y447" s="1050" t="s">
        <v>1124</v>
      </c>
      <c r="Z447" s="1051" t="s">
        <v>3796</v>
      </c>
      <c r="AA447" s="1052" t="s">
        <v>1971</v>
      </c>
      <c r="AB447" s="1053">
        <v>1</v>
      </c>
      <c r="AC447" s="1053" t="s">
        <v>1971</v>
      </c>
      <c r="AD447" s="1053" t="s">
        <v>1971</v>
      </c>
      <c r="AE447" s="1053" t="s">
        <v>1971</v>
      </c>
      <c r="AF447" s="1053" t="s">
        <v>1971</v>
      </c>
      <c r="AG447" s="1053" t="s">
        <v>1971</v>
      </c>
      <c r="AH447" s="1053" t="s">
        <v>1971</v>
      </c>
      <c r="AI447" s="1054">
        <f t="shared" si="6"/>
        <v>1</v>
      </c>
      <c r="AJ447" s="1055" t="s">
        <v>988</v>
      </c>
      <c r="AK447" s="1055" t="s">
        <v>964</v>
      </c>
      <c r="AL447" s="1414" t="s">
        <v>977</v>
      </c>
      <c r="AM447" s="1056" t="s">
        <v>2083</v>
      </c>
      <c r="AN447" s="1050" t="s">
        <v>2147</v>
      </c>
      <c r="AO447" s="1050" t="s">
        <v>4783</v>
      </c>
      <c r="AP447" s="1296">
        <v>1</v>
      </c>
      <c r="AQ447" s="821" t="s">
        <v>966</v>
      </c>
      <c r="AR447" s="1059" t="s">
        <v>1124</v>
      </c>
      <c r="AS447" s="1060"/>
      <c r="AT447" s="1049"/>
      <c r="AU447" s="1049"/>
      <c r="AV447" s="1049"/>
      <c r="AW447" s="1061"/>
      <c r="AX447" s="1062"/>
      <c r="AY447" s="1067"/>
      <c r="AZ447" s="1068"/>
      <c r="BA447" s="1068"/>
      <c r="BB447" s="1068"/>
      <c r="BC447" s="1068"/>
      <c r="BD447" s="1068"/>
      <c r="BE447" s="1068"/>
      <c r="BF447" s="1068"/>
      <c r="BG447" s="1065"/>
      <c r="BH447" s="1065"/>
      <c r="BI447" s="1066">
        <v>1.1000000000000001</v>
      </c>
      <c r="BJ447" s="1065">
        <v>2.2999999999999998</v>
      </c>
      <c r="BK447" s="1065">
        <v>3.4</v>
      </c>
      <c r="BL447" s="1065">
        <v>4.4000000000000004</v>
      </c>
      <c r="BM447" s="1065">
        <v>6.3</v>
      </c>
      <c r="BN447" s="1067"/>
      <c r="BO447" s="1068"/>
      <c r="BP447" s="1068"/>
      <c r="BQ447" s="1068"/>
      <c r="BR447" s="1068"/>
      <c r="BS447" s="1069"/>
      <c r="BT447" s="1068"/>
      <c r="BU447" s="1068"/>
      <c r="BV447" s="1068"/>
      <c r="BW447" s="1070"/>
      <c r="BX447" s="1069"/>
      <c r="BY447" s="1068"/>
      <c r="BZ447" s="1068"/>
      <c r="CA447" s="1068"/>
      <c r="CB447" s="1070"/>
      <c r="CC447" s="1071"/>
      <c r="CD447" s="1072" t="s">
        <v>961</v>
      </c>
      <c r="CE447" s="1073" t="s">
        <v>961</v>
      </c>
      <c r="CF447" s="1073" t="s">
        <v>961</v>
      </c>
      <c r="CG447" s="1073" t="s">
        <v>961</v>
      </c>
      <c r="CH447" s="1074" t="s">
        <v>961</v>
      </c>
      <c r="CI447" s="1077" t="s">
        <v>1971</v>
      </c>
      <c r="CJ447" s="1075" t="s">
        <v>1971</v>
      </c>
      <c r="CK447" s="1075" t="s">
        <v>1971</v>
      </c>
      <c r="CL447" s="1075" t="s">
        <v>1971</v>
      </c>
      <c r="CM447" s="1076" t="s">
        <v>1971</v>
      </c>
      <c r="CN447" s="1077">
        <v>-8.8000000000000007</v>
      </c>
      <c r="CO447" s="1075">
        <v>-8.8000000000000007</v>
      </c>
      <c r="CP447" s="1075">
        <v>-8.8000000000000007</v>
      </c>
      <c r="CQ447" s="1075">
        <v>-8.8000000000000007</v>
      </c>
      <c r="CR447" s="1076">
        <v>-8.8000000000000007</v>
      </c>
      <c r="CS447" s="1067" t="s">
        <v>1971</v>
      </c>
      <c r="CT447" s="1068" t="s">
        <v>1971</v>
      </c>
      <c r="CU447" s="1068" t="s">
        <v>1971</v>
      </c>
      <c r="CV447" s="1068" t="s">
        <v>1971</v>
      </c>
      <c r="CW447" s="1071" t="s">
        <v>1971</v>
      </c>
      <c r="CX447" s="1067" t="s">
        <v>1971</v>
      </c>
      <c r="CY447" s="1068" t="s">
        <v>1971</v>
      </c>
      <c r="CZ447" s="1068" t="s">
        <v>1971</v>
      </c>
      <c r="DA447" s="1068" t="s">
        <v>1971</v>
      </c>
      <c r="DB447" s="1071" t="s">
        <v>1971</v>
      </c>
      <c r="DC447" s="1075">
        <v>4.5999999999999996</v>
      </c>
      <c r="DD447" s="1075">
        <v>5.8</v>
      </c>
      <c r="DE447" s="1075">
        <v>6.9</v>
      </c>
      <c r="DF447" s="1075">
        <v>7.9</v>
      </c>
      <c r="DG447" s="1076">
        <v>9.8000000000000007</v>
      </c>
      <c r="DH447" s="1077" t="s">
        <v>1971</v>
      </c>
      <c r="DI447" s="1068" t="s">
        <v>1971</v>
      </c>
      <c r="DJ447" s="1068" t="s">
        <v>1971</v>
      </c>
      <c r="DK447" s="1068" t="s">
        <v>1971</v>
      </c>
      <c r="DL447" s="1071" t="s">
        <v>1971</v>
      </c>
      <c r="DM447" s="1079">
        <v>-0.69599999999999995</v>
      </c>
      <c r="DN447" s="1080" t="s">
        <v>1971</v>
      </c>
      <c r="DO447" s="1080" t="s">
        <v>1971</v>
      </c>
      <c r="DP447" s="1081" t="s">
        <v>1971</v>
      </c>
      <c r="DQ447" s="1080">
        <v>0.76</v>
      </c>
      <c r="DR447" s="1080" t="s">
        <v>1971</v>
      </c>
      <c r="DS447" s="1080" t="s">
        <v>1971</v>
      </c>
      <c r="DT447" s="1081" t="s">
        <v>1971</v>
      </c>
      <c r="DU447" s="1073" t="s">
        <v>973</v>
      </c>
      <c r="DV447" s="1082">
        <v>1</v>
      </c>
      <c r="DW447" s="1083" t="s">
        <v>1971</v>
      </c>
    </row>
    <row r="448" spans="1:127" s="390" customFormat="1" ht="15.75" customHeight="1">
      <c r="A448" s="1085" t="s">
        <v>1003</v>
      </c>
      <c r="B448" s="1045">
        <v>439</v>
      </c>
      <c r="C448" s="1006"/>
      <c r="D448" s="1006"/>
      <c r="E448" s="1006"/>
      <c r="F448" s="1006"/>
      <c r="G448" s="1006"/>
      <c r="H448" s="1006"/>
      <c r="I448" s="1006"/>
      <c r="J448" s="1006"/>
      <c r="K448" s="1006"/>
      <c r="L448" s="1006"/>
      <c r="M448" s="1045"/>
      <c r="N448" s="1006"/>
      <c r="O448" s="1006"/>
      <c r="P448" s="1006"/>
      <c r="Q448" s="1006"/>
      <c r="R448" s="1006"/>
      <c r="S448" s="1006"/>
      <c r="T448" s="1007"/>
      <c r="U448" s="1086" t="s">
        <v>3798</v>
      </c>
      <c r="V448" s="1087" t="s">
        <v>3780</v>
      </c>
      <c r="W448" s="1087" t="s">
        <v>1936</v>
      </c>
      <c r="X448" s="1088" t="s">
        <v>3799</v>
      </c>
      <c r="Y448" s="1089" t="s">
        <v>148</v>
      </c>
      <c r="Z448" s="1090" t="s">
        <v>3800</v>
      </c>
      <c r="AA448" s="1091">
        <v>0.02</v>
      </c>
      <c r="AB448" s="1092">
        <v>0.98</v>
      </c>
      <c r="AC448" s="1092" t="s">
        <v>1971</v>
      </c>
      <c r="AD448" s="1092" t="s">
        <v>1971</v>
      </c>
      <c r="AE448" s="1092" t="s">
        <v>1971</v>
      </c>
      <c r="AF448" s="1092" t="s">
        <v>1971</v>
      </c>
      <c r="AG448" s="1092" t="s">
        <v>1971</v>
      </c>
      <c r="AH448" s="1092" t="s">
        <v>1971</v>
      </c>
      <c r="AI448" s="1093">
        <f t="shared" si="6"/>
        <v>1</v>
      </c>
      <c r="AJ448" s="1094" t="s">
        <v>984</v>
      </c>
      <c r="AK448" s="1094" t="s">
        <v>964</v>
      </c>
      <c r="AL448" s="1094" t="s">
        <v>965</v>
      </c>
      <c r="AM448" s="1095" t="s">
        <v>1955</v>
      </c>
      <c r="AN448" s="1006" t="s">
        <v>2204</v>
      </c>
      <c r="AO448" s="1006" t="s">
        <v>4787</v>
      </c>
      <c r="AP448" s="1296">
        <v>2</v>
      </c>
      <c r="AQ448" s="1064" t="s">
        <v>978</v>
      </c>
      <c r="AR448" s="1097" t="s">
        <v>148</v>
      </c>
      <c r="AS448" s="1098"/>
      <c r="AT448" s="1088"/>
      <c r="AU448" s="1088"/>
      <c r="AV448" s="1088"/>
      <c r="AW448" s="1099"/>
      <c r="AX448" s="1100"/>
      <c r="AY448" s="1063"/>
      <c r="AZ448" s="1064"/>
      <c r="BA448" s="1064"/>
      <c r="BB448" s="1064"/>
      <c r="BC448" s="1064"/>
      <c r="BD448" s="1064"/>
      <c r="BE448" s="1064"/>
      <c r="BF448" s="1064"/>
      <c r="BG448" s="1064"/>
      <c r="BH448" s="1064"/>
      <c r="BI448" s="1063">
        <v>0</v>
      </c>
      <c r="BJ448" s="1064">
        <v>0</v>
      </c>
      <c r="BK448" s="1064">
        <v>0</v>
      </c>
      <c r="BL448" s="1064">
        <v>0</v>
      </c>
      <c r="BM448" s="1064">
        <v>0</v>
      </c>
      <c r="BN448" s="1063"/>
      <c r="BO448" s="1064"/>
      <c r="BP448" s="1064"/>
      <c r="BQ448" s="1064"/>
      <c r="BR448" s="1064"/>
      <c r="BS448" s="1103"/>
      <c r="BT448" s="1064"/>
      <c r="BU448" s="1064"/>
      <c r="BV448" s="1064"/>
      <c r="BW448" s="1104"/>
      <c r="BX448" s="1103"/>
      <c r="BY448" s="1064"/>
      <c r="BZ448" s="1064"/>
      <c r="CA448" s="1064"/>
      <c r="CB448" s="1104"/>
      <c r="CC448" s="1105"/>
      <c r="CD448" s="1106" t="s">
        <v>961</v>
      </c>
      <c r="CE448" s="1107" t="s">
        <v>961</v>
      </c>
      <c r="CF448" s="1107" t="s">
        <v>961</v>
      </c>
      <c r="CG448" s="1107" t="s">
        <v>961</v>
      </c>
      <c r="CH448" s="1108" t="s">
        <v>961</v>
      </c>
      <c r="CI448" s="1063" t="s">
        <v>1971</v>
      </c>
      <c r="CJ448" s="1064" t="s">
        <v>1971</v>
      </c>
      <c r="CK448" s="1064" t="s">
        <v>1971</v>
      </c>
      <c r="CL448" s="1064" t="s">
        <v>1971</v>
      </c>
      <c r="CM448" s="1105" t="s">
        <v>1971</v>
      </c>
      <c r="CN448" s="1063">
        <v>9.5</v>
      </c>
      <c r="CO448" s="1064">
        <v>9.5</v>
      </c>
      <c r="CP448" s="1064">
        <v>9.5</v>
      </c>
      <c r="CQ448" s="1064">
        <v>9.5</v>
      </c>
      <c r="CR448" s="1105">
        <v>9.5</v>
      </c>
      <c r="CS448" s="1063">
        <v>2</v>
      </c>
      <c r="CT448" s="1064">
        <v>2</v>
      </c>
      <c r="CU448" s="1064">
        <v>2</v>
      </c>
      <c r="CV448" s="1064">
        <v>2</v>
      </c>
      <c r="CW448" s="1105">
        <v>2</v>
      </c>
      <c r="CX448" s="1063" t="s">
        <v>1971</v>
      </c>
      <c r="CY448" s="1064" t="s">
        <v>1971</v>
      </c>
      <c r="CZ448" s="1064" t="s">
        <v>1971</v>
      </c>
      <c r="DA448" s="1064" t="s">
        <v>1971</v>
      </c>
      <c r="DB448" s="1105" t="s">
        <v>1971</v>
      </c>
      <c r="DC448" s="1064" t="s">
        <v>1971</v>
      </c>
      <c r="DD448" s="1064" t="s">
        <v>1971</v>
      </c>
      <c r="DE448" s="1064" t="s">
        <v>1971</v>
      </c>
      <c r="DF448" s="1064" t="s">
        <v>1971</v>
      </c>
      <c r="DG448" s="1105" t="s">
        <v>1971</v>
      </c>
      <c r="DH448" s="1063" t="s">
        <v>1971</v>
      </c>
      <c r="DI448" s="1064" t="s">
        <v>1971</v>
      </c>
      <c r="DJ448" s="1064" t="s">
        <v>1971</v>
      </c>
      <c r="DK448" s="1064" t="s">
        <v>1971</v>
      </c>
      <c r="DL448" s="1105" t="s">
        <v>1971</v>
      </c>
      <c r="DM448" s="1109">
        <v>-2.1389999999999998</v>
      </c>
      <c r="DN448" s="1110" t="s">
        <v>1971</v>
      </c>
      <c r="DO448" s="1110" t="s">
        <v>1971</v>
      </c>
      <c r="DP448" s="1111" t="s">
        <v>1971</v>
      </c>
      <c r="DQ448" s="1110">
        <v>0</v>
      </c>
      <c r="DR448" s="1110" t="s">
        <v>1971</v>
      </c>
      <c r="DS448" s="1110" t="s">
        <v>1971</v>
      </c>
      <c r="DT448" s="1111" t="s">
        <v>1971</v>
      </c>
      <c r="DU448" s="1107" t="s">
        <v>973</v>
      </c>
      <c r="DV448" s="1112">
        <v>1</v>
      </c>
      <c r="DW448" s="1113" t="s">
        <v>1971</v>
      </c>
    </row>
    <row r="449" spans="1:127" s="390" customFormat="1" ht="15.75" customHeight="1">
      <c r="A449" s="1085" t="s">
        <v>1003</v>
      </c>
      <c r="B449" s="1045">
        <v>440</v>
      </c>
      <c r="C449" s="1006"/>
      <c r="D449" s="1006"/>
      <c r="E449" s="1006"/>
      <c r="F449" s="1006"/>
      <c r="G449" s="1006"/>
      <c r="H449" s="1006"/>
      <c r="I449" s="1006"/>
      <c r="J449" s="1006"/>
      <c r="K449" s="1006"/>
      <c r="L449" s="1006"/>
      <c r="M449" s="1045"/>
      <c r="N449" s="1006"/>
      <c r="O449" s="1006"/>
      <c r="P449" s="1006"/>
      <c r="Q449" s="1006"/>
      <c r="R449" s="1006"/>
      <c r="S449" s="1006"/>
      <c r="T449" s="1007"/>
      <c r="U449" s="1086" t="s">
        <v>3801</v>
      </c>
      <c r="V449" s="1087" t="s">
        <v>3780</v>
      </c>
      <c r="W449" s="1087" t="s">
        <v>1927</v>
      </c>
      <c r="X449" s="1088" t="s">
        <v>3802</v>
      </c>
      <c r="Y449" s="1089" t="s">
        <v>2012</v>
      </c>
      <c r="Z449" s="1090" t="s">
        <v>3803</v>
      </c>
      <c r="AA449" s="1091">
        <v>0.02</v>
      </c>
      <c r="AB449" s="1092">
        <v>0.98</v>
      </c>
      <c r="AC449" s="1092" t="s">
        <v>1971</v>
      </c>
      <c r="AD449" s="1092" t="s">
        <v>1971</v>
      </c>
      <c r="AE449" s="1092" t="s">
        <v>1971</v>
      </c>
      <c r="AF449" s="1092" t="s">
        <v>1971</v>
      </c>
      <c r="AG449" s="1092" t="s">
        <v>1971</v>
      </c>
      <c r="AH449" s="1092" t="s">
        <v>1971</v>
      </c>
      <c r="AI449" s="1093">
        <f t="shared" si="6"/>
        <v>1</v>
      </c>
      <c r="AJ449" s="1094" t="s">
        <v>984</v>
      </c>
      <c r="AK449" s="1094" t="s">
        <v>964</v>
      </c>
      <c r="AL449" s="1094" t="s">
        <v>965</v>
      </c>
      <c r="AM449" s="1095" t="s">
        <v>2014</v>
      </c>
      <c r="AN449" s="1006" t="s">
        <v>2204</v>
      </c>
      <c r="AO449" s="1006" t="s">
        <v>4788</v>
      </c>
      <c r="AP449" s="1309">
        <v>0</v>
      </c>
      <c r="AQ449" s="1064" t="s">
        <v>978</v>
      </c>
      <c r="AR449" s="1097"/>
      <c r="AS449" s="1098"/>
      <c r="AT449" s="1088"/>
      <c r="AU449" s="1088"/>
      <c r="AV449" s="1088"/>
      <c r="AW449" s="1099"/>
      <c r="AX449" s="1100"/>
      <c r="AY449" s="1063"/>
      <c r="AZ449" s="1064"/>
      <c r="BA449" s="1064"/>
      <c r="BB449" s="1064"/>
      <c r="BC449" s="1064"/>
      <c r="BD449" s="1064"/>
      <c r="BE449" s="1064"/>
      <c r="BF449" s="1064"/>
      <c r="BG449" s="1064"/>
      <c r="BH449" s="1064"/>
      <c r="BI449" s="1394"/>
      <c r="BJ449" s="1343"/>
      <c r="BK449" s="1343"/>
      <c r="BL449" s="1343"/>
      <c r="BM449" s="1343"/>
      <c r="BN449" s="1063"/>
      <c r="BO449" s="1064"/>
      <c r="BP449" s="1064"/>
      <c r="BQ449" s="1064"/>
      <c r="BR449" s="1064"/>
      <c r="BS449" s="1103"/>
      <c r="BT449" s="1064"/>
      <c r="BU449" s="1064"/>
      <c r="BV449" s="1064"/>
      <c r="BW449" s="1104"/>
      <c r="BX449" s="1103"/>
      <c r="BY449" s="1064"/>
      <c r="BZ449" s="1064"/>
      <c r="CA449" s="1064"/>
      <c r="CB449" s="1104"/>
      <c r="CC449" s="1105"/>
      <c r="CD449" s="1351"/>
      <c r="CE449" s="1352"/>
      <c r="CF449" s="1352"/>
      <c r="CG449" s="1352"/>
      <c r="CH449" s="1414"/>
      <c r="CI449" s="1394"/>
      <c r="CJ449" s="1343"/>
      <c r="CK449" s="1343"/>
      <c r="CL449" s="1343"/>
      <c r="CM449" s="1344"/>
      <c r="CN449" s="1394"/>
      <c r="CO449" s="1343"/>
      <c r="CP449" s="1343"/>
      <c r="CQ449" s="1343"/>
      <c r="CR449" s="1344"/>
      <c r="CS449" s="1394"/>
      <c r="CT449" s="1343"/>
      <c r="CU449" s="1343"/>
      <c r="CV449" s="1343"/>
      <c r="CW449" s="1344"/>
      <c r="CX449" s="1394"/>
      <c r="CY449" s="1343"/>
      <c r="CZ449" s="1343"/>
      <c r="DA449" s="1343"/>
      <c r="DB449" s="1344"/>
      <c r="DC449" s="1343"/>
      <c r="DD449" s="1343"/>
      <c r="DE449" s="1343"/>
      <c r="DF449" s="1343"/>
      <c r="DG449" s="1344"/>
      <c r="DH449" s="1394"/>
      <c r="DI449" s="1343"/>
      <c r="DJ449" s="1343"/>
      <c r="DK449" s="1343"/>
      <c r="DL449" s="1344"/>
      <c r="DM449" s="1775"/>
      <c r="DN449" s="1776"/>
      <c r="DO449" s="1776"/>
      <c r="DP449" s="1777"/>
      <c r="DQ449" s="1776"/>
      <c r="DR449" s="1776"/>
      <c r="DS449" s="1776"/>
      <c r="DT449" s="1777"/>
      <c r="DU449" s="1352"/>
      <c r="DV449" s="1696"/>
      <c r="DW449" s="1778"/>
    </row>
    <row r="450" spans="1:127" s="390" customFormat="1" ht="15.75" customHeight="1">
      <c r="A450" s="1085" t="s">
        <v>1003</v>
      </c>
      <c r="B450" s="1045">
        <v>441</v>
      </c>
      <c r="C450" s="1006"/>
      <c r="D450" s="1006"/>
      <c r="E450" s="1006"/>
      <c r="F450" s="1006"/>
      <c r="G450" s="1006"/>
      <c r="H450" s="1006"/>
      <c r="I450" s="1006"/>
      <c r="J450" s="1006"/>
      <c r="K450" s="1006"/>
      <c r="L450" s="1006"/>
      <c r="M450" s="1045"/>
      <c r="N450" s="1006"/>
      <c r="O450" s="1006"/>
      <c r="P450" s="1006"/>
      <c r="Q450" s="1006"/>
      <c r="R450" s="1006"/>
      <c r="S450" s="1006"/>
      <c r="T450" s="1007"/>
      <c r="U450" s="1086" t="s">
        <v>3805</v>
      </c>
      <c r="V450" s="1087" t="s">
        <v>3780</v>
      </c>
      <c r="W450" s="1087" t="s">
        <v>1936</v>
      </c>
      <c r="X450" s="1088" t="s">
        <v>3806</v>
      </c>
      <c r="Y450" s="1089" t="s">
        <v>3807</v>
      </c>
      <c r="Z450" s="1090" t="s">
        <v>3808</v>
      </c>
      <c r="AA450" s="1091">
        <v>0.01</v>
      </c>
      <c r="AB450" s="1092">
        <v>0.99</v>
      </c>
      <c r="AC450" s="1092" t="s">
        <v>1971</v>
      </c>
      <c r="AD450" s="1092" t="s">
        <v>1971</v>
      </c>
      <c r="AE450" s="1092" t="s">
        <v>1971</v>
      </c>
      <c r="AF450" s="1092" t="s">
        <v>1971</v>
      </c>
      <c r="AG450" s="1092" t="s">
        <v>1971</v>
      </c>
      <c r="AH450" s="1092" t="s">
        <v>1971</v>
      </c>
      <c r="AI450" s="1093">
        <f t="shared" si="6"/>
        <v>1</v>
      </c>
      <c r="AJ450" s="1094" t="s">
        <v>984</v>
      </c>
      <c r="AK450" s="1094" t="s">
        <v>964</v>
      </c>
      <c r="AL450" s="1094" t="s">
        <v>965</v>
      </c>
      <c r="AM450" s="1095" t="s">
        <v>2178</v>
      </c>
      <c r="AN450" s="1006" t="s">
        <v>410</v>
      </c>
      <c r="AO450" s="1006" t="s">
        <v>4790</v>
      </c>
      <c r="AP450" s="1296">
        <v>2</v>
      </c>
      <c r="AQ450" s="1064" t="s">
        <v>978</v>
      </c>
      <c r="AR450" s="1097"/>
      <c r="AS450" s="1098"/>
      <c r="AT450" s="1088"/>
      <c r="AU450" s="1088"/>
      <c r="AV450" s="1088"/>
      <c r="AW450" s="1099"/>
      <c r="AX450" s="1100"/>
      <c r="AY450" s="1063"/>
      <c r="AZ450" s="1064"/>
      <c r="BA450" s="1064"/>
      <c r="BB450" s="1064"/>
      <c r="BC450" s="1064"/>
      <c r="BD450" s="1064"/>
      <c r="BE450" s="1064"/>
      <c r="BF450" s="1064"/>
      <c r="BG450" s="1064"/>
      <c r="BH450" s="1064"/>
      <c r="BI450" s="1394"/>
      <c r="BJ450" s="1343"/>
      <c r="BK450" s="1343"/>
      <c r="BL450" s="1343"/>
      <c r="BM450" s="1343"/>
      <c r="BN450" s="1063"/>
      <c r="BO450" s="1064"/>
      <c r="BP450" s="1064"/>
      <c r="BQ450" s="1064"/>
      <c r="BR450" s="1064"/>
      <c r="BS450" s="1103"/>
      <c r="BT450" s="1064"/>
      <c r="BU450" s="1064"/>
      <c r="BV450" s="1064"/>
      <c r="BW450" s="1104"/>
      <c r="BX450" s="1103"/>
      <c r="BY450" s="1064"/>
      <c r="BZ450" s="1064"/>
      <c r="CA450" s="1064"/>
      <c r="CB450" s="1104"/>
      <c r="CC450" s="1105"/>
      <c r="CD450" s="1351"/>
      <c r="CE450" s="1352"/>
      <c r="CF450" s="1352"/>
      <c r="CG450" s="1352"/>
      <c r="CH450" s="1414"/>
      <c r="CI450" s="1394"/>
      <c r="CJ450" s="1343"/>
      <c r="CK450" s="1343"/>
      <c r="CL450" s="1343"/>
      <c r="CM450" s="1344"/>
      <c r="CN450" s="1394"/>
      <c r="CO450" s="1343"/>
      <c r="CP450" s="1343"/>
      <c r="CQ450" s="1343"/>
      <c r="CR450" s="1344"/>
      <c r="CS450" s="1394"/>
      <c r="CT450" s="1343"/>
      <c r="CU450" s="1343"/>
      <c r="CV450" s="1343"/>
      <c r="CW450" s="1344"/>
      <c r="CX450" s="1394"/>
      <c r="CY450" s="1343"/>
      <c r="CZ450" s="1343"/>
      <c r="DA450" s="1343"/>
      <c r="DB450" s="1344"/>
      <c r="DC450" s="1343"/>
      <c r="DD450" s="1343"/>
      <c r="DE450" s="1343"/>
      <c r="DF450" s="1343"/>
      <c r="DG450" s="1344"/>
      <c r="DH450" s="1394"/>
      <c r="DI450" s="1343"/>
      <c r="DJ450" s="1343"/>
      <c r="DK450" s="1343"/>
      <c r="DL450" s="1344"/>
      <c r="DM450" s="1775"/>
      <c r="DN450" s="1776"/>
      <c r="DO450" s="1776"/>
      <c r="DP450" s="1777"/>
      <c r="DQ450" s="1776"/>
      <c r="DR450" s="1776"/>
      <c r="DS450" s="1776"/>
      <c r="DT450" s="1777"/>
      <c r="DU450" s="1352"/>
      <c r="DV450" s="1696"/>
      <c r="DW450" s="1778"/>
    </row>
    <row r="451" spans="1:127" s="390" customFormat="1" ht="15.75" customHeight="1">
      <c r="A451" s="1085" t="s">
        <v>1003</v>
      </c>
      <c r="B451" s="1045">
        <v>442</v>
      </c>
      <c r="C451" s="1006"/>
      <c r="D451" s="1006"/>
      <c r="E451" s="1006"/>
      <c r="F451" s="1006"/>
      <c r="G451" s="1006"/>
      <c r="H451" s="1006"/>
      <c r="I451" s="1006"/>
      <c r="J451" s="1006"/>
      <c r="K451" s="1006"/>
      <c r="L451" s="1006"/>
      <c r="M451" s="1045"/>
      <c r="N451" s="1006"/>
      <c r="O451" s="1006"/>
      <c r="P451" s="1006"/>
      <c r="Q451" s="1006"/>
      <c r="R451" s="1006"/>
      <c r="S451" s="1006"/>
      <c r="T451" s="1007"/>
      <c r="U451" s="1086" t="s">
        <v>3810</v>
      </c>
      <c r="V451" s="1087" t="s">
        <v>3780</v>
      </c>
      <c r="W451" s="1087" t="s">
        <v>1936</v>
      </c>
      <c r="X451" s="1088" t="s">
        <v>3811</v>
      </c>
      <c r="Y451" s="1089" t="s">
        <v>3812</v>
      </c>
      <c r="Z451" s="1090" t="s">
        <v>3813</v>
      </c>
      <c r="AA451" s="1091" t="s">
        <v>1971</v>
      </c>
      <c r="AB451" s="1092">
        <v>1</v>
      </c>
      <c r="AC451" s="1092" t="s">
        <v>1971</v>
      </c>
      <c r="AD451" s="1092" t="s">
        <v>1971</v>
      </c>
      <c r="AE451" s="1092" t="s">
        <v>1971</v>
      </c>
      <c r="AF451" s="1092" t="s">
        <v>1971</v>
      </c>
      <c r="AG451" s="1092" t="s">
        <v>1971</v>
      </c>
      <c r="AH451" s="1092" t="s">
        <v>1971</v>
      </c>
      <c r="AI451" s="1093">
        <f t="shared" si="6"/>
        <v>1</v>
      </c>
      <c r="AJ451" s="1094" t="s">
        <v>984</v>
      </c>
      <c r="AK451" s="1094" t="s">
        <v>964</v>
      </c>
      <c r="AL451" s="1094" t="s">
        <v>965</v>
      </c>
      <c r="AM451" s="1095" t="s">
        <v>1955</v>
      </c>
      <c r="AN451" s="1006" t="s">
        <v>991</v>
      </c>
      <c r="AO451" s="1006" t="s">
        <v>3814</v>
      </c>
      <c r="AP451" s="1309">
        <v>0</v>
      </c>
      <c r="AQ451" s="1064" t="s">
        <v>978</v>
      </c>
      <c r="AR451" s="1097" t="s">
        <v>1971</v>
      </c>
      <c r="AS451" s="1098"/>
      <c r="AT451" s="1088"/>
      <c r="AU451" s="1088"/>
      <c r="AV451" s="1088"/>
      <c r="AW451" s="1099"/>
      <c r="AX451" s="1100"/>
      <c r="AY451" s="1063"/>
      <c r="AZ451" s="1064"/>
      <c r="BA451" s="1064"/>
      <c r="BB451" s="1064"/>
      <c r="BC451" s="1064"/>
      <c r="BD451" s="1064"/>
      <c r="BE451" s="1064"/>
      <c r="BF451" s="1064"/>
      <c r="BG451" s="1064"/>
      <c r="BH451" s="1064"/>
      <c r="BI451" s="1394"/>
      <c r="BJ451" s="1343"/>
      <c r="BK451" s="1343"/>
      <c r="BL451" s="1343"/>
      <c r="BM451" s="1343"/>
      <c r="BN451" s="1063"/>
      <c r="BO451" s="1064"/>
      <c r="BP451" s="1064"/>
      <c r="BQ451" s="1064"/>
      <c r="BR451" s="1064"/>
      <c r="BS451" s="1103"/>
      <c r="BT451" s="1064"/>
      <c r="BU451" s="1064"/>
      <c r="BV451" s="1064"/>
      <c r="BW451" s="1104"/>
      <c r="BX451" s="1103"/>
      <c r="BY451" s="1064"/>
      <c r="BZ451" s="1064"/>
      <c r="CA451" s="1064"/>
      <c r="CB451" s="1104"/>
      <c r="CC451" s="1105"/>
      <c r="CD451" s="1351"/>
      <c r="CE451" s="1352"/>
      <c r="CF451" s="1352"/>
      <c r="CG451" s="1352"/>
      <c r="CH451" s="1414"/>
      <c r="CI451" s="1394"/>
      <c r="CJ451" s="1343"/>
      <c r="CK451" s="1343"/>
      <c r="CL451" s="1343"/>
      <c r="CM451" s="1344"/>
      <c r="CN451" s="1394"/>
      <c r="CO451" s="1343"/>
      <c r="CP451" s="1343"/>
      <c r="CQ451" s="1343"/>
      <c r="CR451" s="1344"/>
      <c r="CS451" s="1394"/>
      <c r="CT451" s="1343"/>
      <c r="CU451" s="1343"/>
      <c r="CV451" s="1343"/>
      <c r="CW451" s="1344"/>
      <c r="CX451" s="1394"/>
      <c r="CY451" s="1343"/>
      <c r="CZ451" s="1343"/>
      <c r="DA451" s="1343"/>
      <c r="DB451" s="1344"/>
      <c r="DC451" s="1343"/>
      <c r="DD451" s="1343"/>
      <c r="DE451" s="1343"/>
      <c r="DF451" s="1343"/>
      <c r="DG451" s="1344"/>
      <c r="DH451" s="1394"/>
      <c r="DI451" s="1343"/>
      <c r="DJ451" s="1343"/>
      <c r="DK451" s="1343"/>
      <c r="DL451" s="1344"/>
      <c r="DM451" s="1775"/>
      <c r="DN451" s="1776"/>
      <c r="DO451" s="1776"/>
      <c r="DP451" s="1777"/>
      <c r="DQ451" s="1776"/>
      <c r="DR451" s="1776"/>
      <c r="DS451" s="1776"/>
      <c r="DT451" s="1777"/>
      <c r="DU451" s="1352"/>
      <c r="DV451" s="1696"/>
      <c r="DW451" s="1778"/>
    </row>
    <row r="452" spans="1:127" s="390" customFormat="1" ht="15.75" customHeight="1">
      <c r="A452" s="1085" t="s">
        <v>1003</v>
      </c>
      <c r="B452" s="1045">
        <v>443</v>
      </c>
      <c r="C452" s="1006"/>
      <c r="D452" s="1006"/>
      <c r="E452" s="1006"/>
      <c r="F452" s="1006"/>
      <c r="G452" s="1006"/>
      <c r="H452" s="1006"/>
      <c r="I452" s="1006"/>
      <c r="J452" s="1006"/>
      <c r="K452" s="1006"/>
      <c r="L452" s="1006"/>
      <c r="M452" s="1045"/>
      <c r="N452" s="1006"/>
      <c r="O452" s="1006"/>
      <c r="P452" s="1006"/>
      <c r="Q452" s="1006"/>
      <c r="R452" s="1006"/>
      <c r="S452" s="1006"/>
      <c r="T452" s="1007"/>
      <c r="U452" s="1086" t="s">
        <v>3815</v>
      </c>
      <c r="V452" s="1087" t="s">
        <v>3780</v>
      </c>
      <c r="W452" s="1087" t="s">
        <v>1936</v>
      </c>
      <c r="X452" s="1088" t="s">
        <v>3816</v>
      </c>
      <c r="Y452" s="1089" t="s">
        <v>3817</v>
      </c>
      <c r="Z452" s="1090" t="s">
        <v>3818</v>
      </c>
      <c r="AA452" s="1091" t="s">
        <v>1971</v>
      </c>
      <c r="AB452" s="1092">
        <v>1</v>
      </c>
      <c r="AC452" s="1092" t="s">
        <v>1971</v>
      </c>
      <c r="AD452" s="1092" t="s">
        <v>1971</v>
      </c>
      <c r="AE452" s="1092" t="s">
        <v>1971</v>
      </c>
      <c r="AF452" s="1092" t="s">
        <v>1971</v>
      </c>
      <c r="AG452" s="1092" t="s">
        <v>1971</v>
      </c>
      <c r="AH452" s="1092" t="s">
        <v>1971</v>
      </c>
      <c r="AI452" s="1093">
        <f t="shared" si="6"/>
        <v>1</v>
      </c>
      <c r="AJ452" s="1094" t="s">
        <v>988</v>
      </c>
      <c r="AK452" s="1094" t="s">
        <v>964</v>
      </c>
      <c r="AL452" s="1094" t="s">
        <v>965</v>
      </c>
      <c r="AM452" s="1095" t="s">
        <v>1955</v>
      </c>
      <c r="AN452" s="1006" t="s">
        <v>991</v>
      </c>
      <c r="AO452" s="1006" t="s">
        <v>3819</v>
      </c>
      <c r="AP452" s="1309">
        <v>0</v>
      </c>
      <c r="AQ452" s="1064" t="s">
        <v>966</v>
      </c>
      <c r="AR452" s="1097" t="s">
        <v>1971</v>
      </c>
      <c r="AS452" s="1098"/>
      <c r="AT452" s="1088"/>
      <c r="AU452" s="1088"/>
      <c r="AV452" s="1088"/>
      <c r="AW452" s="1099"/>
      <c r="AX452" s="1100"/>
      <c r="AY452" s="1063"/>
      <c r="AZ452" s="1064"/>
      <c r="BA452" s="1064"/>
      <c r="BB452" s="1064"/>
      <c r="BC452" s="1064"/>
      <c r="BD452" s="1064"/>
      <c r="BE452" s="1064"/>
      <c r="BF452" s="1064"/>
      <c r="BG452" s="1064"/>
      <c r="BH452" s="1064"/>
      <c r="BI452" s="1394"/>
      <c r="BJ452" s="1343"/>
      <c r="BK452" s="1343"/>
      <c r="BL452" s="1343"/>
      <c r="BM452" s="1343"/>
      <c r="BN452" s="1063"/>
      <c r="BO452" s="1064"/>
      <c r="BP452" s="1064"/>
      <c r="BQ452" s="1064"/>
      <c r="BR452" s="1064"/>
      <c r="BS452" s="1103"/>
      <c r="BT452" s="1064"/>
      <c r="BU452" s="1064"/>
      <c r="BV452" s="1064"/>
      <c r="BW452" s="1104"/>
      <c r="BX452" s="1103"/>
      <c r="BY452" s="1064"/>
      <c r="BZ452" s="1064"/>
      <c r="CA452" s="1064"/>
      <c r="CB452" s="1104"/>
      <c r="CC452" s="1105"/>
      <c r="CD452" s="1351"/>
      <c r="CE452" s="1352"/>
      <c r="CF452" s="1352"/>
      <c r="CG452" s="1352"/>
      <c r="CH452" s="1414"/>
      <c r="CI452" s="1394"/>
      <c r="CJ452" s="1343"/>
      <c r="CK452" s="1343"/>
      <c r="CL452" s="1343"/>
      <c r="CM452" s="1344"/>
      <c r="CN452" s="1394"/>
      <c r="CO452" s="1343"/>
      <c r="CP452" s="1343"/>
      <c r="CQ452" s="1343"/>
      <c r="CR452" s="1344"/>
      <c r="CS452" s="1394"/>
      <c r="CT452" s="1343"/>
      <c r="CU452" s="1343"/>
      <c r="CV452" s="1343"/>
      <c r="CW452" s="1344"/>
      <c r="CX452" s="1394"/>
      <c r="CY452" s="1343"/>
      <c r="CZ452" s="1343"/>
      <c r="DA452" s="1343"/>
      <c r="DB452" s="1344"/>
      <c r="DC452" s="1343"/>
      <c r="DD452" s="1343"/>
      <c r="DE452" s="1343"/>
      <c r="DF452" s="1343"/>
      <c r="DG452" s="1344"/>
      <c r="DH452" s="1394"/>
      <c r="DI452" s="1343"/>
      <c r="DJ452" s="1343"/>
      <c r="DK452" s="1343"/>
      <c r="DL452" s="1344"/>
      <c r="DM452" s="1775"/>
      <c r="DN452" s="1776"/>
      <c r="DO452" s="1776"/>
      <c r="DP452" s="1777"/>
      <c r="DQ452" s="1776"/>
      <c r="DR452" s="1776"/>
      <c r="DS452" s="1776"/>
      <c r="DT452" s="1777"/>
      <c r="DU452" s="1352"/>
      <c r="DV452" s="1696"/>
      <c r="DW452" s="1778"/>
    </row>
    <row r="453" spans="1:127" s="390" customFormat="1" ht="15.75" customHeight="1">
      <c r="A453" s="1085" t="s">
        <v>1003</v>
      </c>
      <c r="B453" s="1045">
        <v>444</v>
      </c>
      <c r="C453" s="1006"/>
      <c r="D453" s="1006"/>
      <c r="E453" s="1006"/>
      <c r="F453" s="1006"/>
      <c r="G453" s="1006"/>
      <c r="H453" s="1006"/>
      <c r="I453" s="1006"/>
      <c r="J453" s="1006"/>
      <c r="K453" s="1006"/>
      <c r="L453" s="1006"/>
      <c r="M453" s="1045"/>
      <c r="N453" s="1006"/>
      <c r="O453" s="1006"/>
      <c r="P453" s="1006"/>
      <c r="Q453" s="1006"/>
      <c r="R453" s="1006"/>
      <c r="S453" s="1006"/>
      <c r="T453" s="1007"/>
      <c r="U453" s="1086" t="s">
        <v>3820</v>
      </c>
      <c r="V453" s="1087" t="s">
        <v>3780</v>
      </c>
      <c r="W453" s="1087" t="s">
        <v>1936</v>
      </c>
      <c r="X453" s="1088" t="s">
        <v>3821</v>
      </c>
      <c r="Y453" s="1089" t="s">
        <v>3822</v>
      </c>
      <c r="Z453" s="1090" t="s">
        <v>3823</v>
      </c>
      <c r="AA453" s="1091" t="s">
        <v>1971</v>
      </c>
      <c r="AB453" s="1092">
        <v>1</v>
      </c>
      <c r="AC453" s="1092" t="s">
        <v>1971</v>
      </c>
      <c r="AD453" s="1092" t="s">
        <v>1971</v>
      </c>
      <c r="AE453" s="1092" t="s">
        <v>1971</v>
      </c>
      <c r="AF453" s="1092" t="s">
        <v>1971</v>
      </c>
      <c r="AG453" s="1092" t="s">
        <v>1971</v>
      </c>
      <c r="AH453" s="1092" t="s">
        <v>1971</v>
      </c>
      <c r="AI453" s="1093">
        <f t="shared" si="6"/>
        <v>1</v>
      </c>
      <c r="AJ453" s="1094" t="s">
        <v>963</v>
      </c>
      <c r="AK453" s="1094" t="s">
        <v>1971</v>
      </c>
      <c r="AL453" s="1094" t="s">
        <v>1971</v>
      </c>
      <c r="AM453" s="1095" t="s">
        <v>1923</v>
      </c>
      <c r="AN453" s="1006" t="s">
        <v>987</v>
      </c>
      <c r="AO453" s="1006" t="s">
        <v>3824</v>
      </c>
      <c r="AP453" s="1309">
        <v>0</v>
      </c>
      <c r="AQ453" s="1064" t="s">
        <v>978</v>
      </c>
      <c r="AR453" s="1097" t="s">
        <v>1971</v>
      </c>
      <c r="AS453" s="1098"/>
      <c r="AT453" s="1088"/>
      <c r="AU453" s="1088"/>
      <c r="AV453" s="1088"/>
      <c r="AW453" s="1099"/>
      <c r="AX453" s="1100"/>
      <c r="AY453" s="1063"/>
      <c r="AZ453" s="1064"/>
      <c r="BA453" s="1064"/>
      <c r="BB453" s="1064"/>
      <c r="BC453" s="1064"/>
      <c r="BD453" s="1064"/>
      <c r="BE453" s="1064"/>
      <c r="BF453" s="1064"/>
      <c r="BG453" s="1064"/>
      <c r="BH453" s="1064"/>
      <c r="BI453" s="1394"/>
      <c r="BJ453" s="1343"/>
      <c r="BK453" s="1343"/>
      <c r="BL453" s="1343"/>
      <c r="BM453" s="1343"/>
      <c r="BN453" s="1063"/>
      <c r="BO453" s="1064"/>
      <c r="BP453" s="1064"/>
      <c r="BQ453" s="1064"/>
      <c r="BR453" s="1064"/>
      <c r="BS453" s="1103"/>
      <c r="BT453" s="1064"/>
      <c r="BU453" s="1064"/>
      <c r="BV453" s="1064"/>
      <c r="BW453" s="1104"/>
      <c r="BX453" s="1103"/>
      <c r="BY453" s="1064"/>
      <c r="BZ453" s="1064"/>
      <c r="CA453" s="1064"/>
      <c r="CB453" s="1104"/>
      <c r="CC453" s="1105"/>
      <c r="CD453" s="1351"/>
      <c r="CE453" s="1352"/>
      <c r="CF453" s="1352"/>
      <c r="CG453" s="1352"/>
      <c r="CH453" s="1414"/>
      <c r="CI453" s="1394"/>
      <c r="CJ453" s="1343"/>
      <c r="CK453" s="1343"/>
      <c r="CL453" s="1343"/>
      <c r="CM453" s="1344"/>
      <c r="CN453" s="1394"/>
      <c r="CO453" s="1343"/>
      <c r="CP453" s="1343"/>
      <c r="CQ453" s="1343"/>
      <c r="CR453" s="1344"/>
      <c r="CS453" s="1394"/>
      <c r="CT453" s="1343"/>
      <c r="CU453" s="1343"/>
      <c r="CV453" s="1343"/>
      <c r="CW453" s="1344"/>
      <c r="CX453" s="1394"/>
      <c r="CY453" s="1343"/>
      <c r="CZ453" s="1343"/>
      <c r="DA453" s="1343"/>
      <c r="DB453" s="1344"/>
      <c r="DC453" s="1343"/>
      <c r="DD453" s="1343"/>
      <c r="DE453" s="1343"/>
      <c r="DF453" s="1343"/>
      <c r="DG453" s="1344"/>
      <c r="DH453" s="1394"/>
      <c r="DI453" s="1343"/>
      <c r="DJ453" s="1343"/>
      <c r="DK453" s="1343"/>
      <c r="DL453" s="1344"/>
      <c r="DM453" s="1775"/>
      <c r="DN453" s="1776"/>
      <c r="DO453" s="1776"/>
      <c r="DP453" s="1777"/>
      <c r="DQ453" s="1776"/>
      <c r="DR453" s="1776"/>
      <c r="DS453" s="1776"/>
      <c r="DT453" s="1777"/>
      <c r="DU453" s="1352"/>
      <c r="DV453" s="1696"/>
      <c r="DW453" s="1778"/>
    </row>
    <row r="454" spans="1:127" s="390" customFormat="1" ht="15.75" customHeight="1">
      <c r="A454" s="1085"/>
      <c r="B454" s="1045">
        <v>445</v>
      </c>
      <c r="C454" s="1006"/>
      <c r="D454" s="1006"/>
      <c r="E454" s="1006"/>
      <c r="F454" s="1006"/>
      <c r="G454" s="1006"/>
      <c r="H454" s="1006"/>
      <c r="I454" s="1006"/>
      <c r="J454" s="1006"/>
      <c r="K454" s="1006"/>
      <c r="L454" s="1006"/>
      <c r="M454" s="1045"/>
      <c r="N454" s="1006"/>
      <c r="O454" s="1006"/>
      <c r="P454" s="1006"/>
      <c r="Q454" s="1006"/>
      <c r="R454" s="1006"/>
      <c r="S454" s="1006"/>
      <c r="T454" s="1007"/>
      <c r="U454" s="1086"/>
      <c r="V454" s="1087"/>
      <c r="W454" s="1087"/>
      <c r="X454" s="1088"/>
      <c r="Y454" s="1089"/>
      <c r="Z454" s="1090" t="e">
        <v>#REF!</v>
      </c>
      <c r="AA454" s="1091"/>
      <c r="AB454" s="1092"/>
      <c r="AC454" s="1092"/>
      <c r="AD454" s="1092"/>
      <c r="AE454" s="1092"/>
      <c r="AF454" s="1092"/>
      <c r="AG454" s="1092"/>
      <c r="AH454" s="1092"/>
      <c r="AI454" s="1093">
        <f t="shared" si="6"/>
        <v>0</v>
      </c>
      <c r="AJ454" s="1094"/>
      <c r="AK454" s="1094"/>
      <c r="AL454" s="1094"/>
      <c r="AM454" s="1095"/>
      <c r="AN454" s="1006"/>
      <c r="AO454" s="1006"/>
      <c r="AP454" s="1296"/>
      <c r="AQ454" s="1064"/>
      <c r="AR454" s="1097"/>
      <c r="AS454" s="1098"/>
      <c r="AT454" s="1088"/>
      <c r="AU454" s="1088"/>
      <c r="AV454" s="1088"/>
      <c r="AW454" s="1099"/>
      <c r="AX454" s="1100"/>
      <c r="AY454" s="1063"/>
      <c r="AZ454" s="1064"/>
      <c r="BA454" s="1064"/>
      <c r="BB454" s="1064"/>
      <c r="BC454" s="1064"/>
      <c r="BD454" s="1064"/>
      <c r="BE454" s="1064"/>
      <c r="BF454" s="1064"/>
      <c r="BG454" s="1064"/>
      <c r="BH454" s="1064"/>
      <c r="BI454" s="1394"/>
      <c r="BJ454" s="1343"/>
      <c r="BK454" s="1343"/>
      <c r="BL454" s="1343"/>
      <c r="BM454" s="1343"/>
      <c r="BN454" s="1063"/>
      <c r="BO454" s="1064"/>
      <c r="BP454" s="1064"/>
      <c r="BQ454" s="1064"/>
      <c r="BR454" s="1064"/>
      <c r="BS454" s="1103"/>
      <c r="BT454" s="1064"/>
      <c r="BU454" s="1064"/>
      <c r="BV454" s="1064"/>
      <c r="BW454" s="1104"/>
      <c r="BX454" s="1103"/>
      <c r="BY454" s="1064"/>
      <c r="BZ454" s="1064"/>
      <c r="CA454" s="1064"/>
      <c r="CB454" s="1104"/>
      <c r="CC454" s="1105"/>
      <c r="CD454" s="1351"/>
      <c r="CE454" s="1352"/>
      <c r="CF454" s="1352"/>
      <c r="CG454" s="1352"/>
      <c r="CH454" s="1414"/>
      <c r="CI454" s="1394"/>
      <c r="CJ454" s="1343"/>
      <c r="CK454" s="1343"/>
      <c r="CL454" s="1343"/>
      <c r="CM454" s="1344"/>
      <c r="CN454" s="1394"/>
      <c r="CO454" s="1343"/>
      <c r="CP454" s="1343"/>
      <c r="CQ454" s="1343"/>
      <c r="CR454" s="1344"/>
      <c r="CS454" s="1394"/>
      <c r="CT454" s="1343"/>
      <c r="CU454" s="1343"/>
      <c r="CV454" s="1343"/>
      <c r="CW454" s="1344"/>
      <c r="CX454" s="1394"/>
      <c r="CY454" s="1343"/>
      <c r="CZ454" s="1343"/>
      <c r="DA454" s="1343"/>
      <c r="DB454" s="1344"/>
      <c r="DC454" s="1343"/>
      <c r="DD454" s="1343"/>
      <c r="DE454" s="1343"/>
      <c r="DF454" s="1343"/>
      <c r="DG454" s="1344"/>
      <c r="DH454" s="1394"/>
      <c r="DI454" s="1343"/>
      <c r="DJ454" s="1343"/>
      <c r="DK454" s="1343"/>
      <c r="DL454" s="1344"/>
      <c r="DM454" s="1775"/>
      <c r="DN454" s="1776"/>
      <c r="DO454" s="1776"/>
      <c r="DP454" s="1777"/>
      <c r="DQ454" s="1776"/>
      <c r="DR454" s="1776"/>
      <c r="DS454" s="1776"/>
      <c r="DT454" s="1777"/>
      <c r="DU454" s="1352"/>
      <c r="DV454" s="1696"/>
      <c r="DW454" s="1778"/>
    </row>
    <row r="455" spans="1:127" s="390" customFormat="1" ht="15.75" customHeight="1">
      <c r="A455" s="1085" t="s">
        <v>1003</v>
      </c>
      <c r="B455" s="1045">
        <v>446</v>
      </c>
      <c r="C455" s="1006"/>
      <c r="D455" s="1006"/>
      <c r="E455" s="1006"/>
      <c r="F455" s="1006"/>
      <c r="G455" s="1006"/>
      <c r="H455" s="1006"/>
      <c r="I455" s="1006"/>
      <c r="J455" s="1006"/>
      <c r="K455" s="1006"/>
      <c r="L455" s="1006"/>
      <c r="M455" s="1045"/>
      <c r="N455" s="1006"/>
      <c r="O455" s="1006"/>
      <c r="P455" s="1006"/>
      <c r="Q455" s="1006"/>
      <c r="R455" s="1006"/>
      <c r="S455" s="1006"/>
      <c r="T455" s="1007"/>
      <c r="U455" s="1086" t="s">
        <v>3830</v>
      </c>
      <c r="V455" s="1087" t="s">
        <v>3831</v>
      </c>
      <c r="W455" s="1087" t="s">
        <v>1936</v>
      </c>
      <c r="X455" s="1088" t="s">
        <v>3832</v>
      </c>
      <c r="Y455" s="1089" t="s">
        <v>1016</v>
      </c>
      <c r="Z455" s="1090" t="s">
        <v>3833</v>
      </c>
      <c r="AA455" s="1091" t="s">
        <v>1971</v>
      </c>
      <c r="AB455" s="1092" t="s">
        <v>1971</v>
      </c>
      <c r="AC455" s="1092">
        <v>1</v>
      </c>
      <c r="AD455" s="1092" t="s">
        <v>1971</v>
      </c>
      <c r="AE455" s="1092" t="s">
        <v>1971</v>
      </c>
      <c r="AF455" s="1092" t="s">
        <v>1971</v>
      </c>
      <c r="AG455" s="1092" t="s">
        <v>1971</v>
      </c>
      <c r="AH455" s="1092" t="s">
        <v>1971</v>
      </c>
      <c r="AI455" s="1093">
        <f t="shared" si="6"/>
        <v>1</v>
      </c>
      <c r="AJ455" s="1094" t="s">
        <v>984</v>
      </c>
      <c r="AK455" s="1094" t="s">
        <v>964</v>
      </c>
      <c r="AL455" s="1094" t="s">
        <v>965</v>
      </c>
      <c r="AM455" s="1095" t="s">
        <v>2114</v>
      </c>
      <c r="AN455" s="1006" t="s">
        <v>293</v>
      </c>
      <c r="AO455" s="1006" t="s">
        <v>2472</v>
      </c>
      <c r="AP455" s="1296">
        <v>2</v>
      </c>
      <c r="AQ455" s="1064" t="s">
        <v>966</v>
      </c>
      <c r="AR455" s="1097" t="s">
        <v>1016</v>
      </c>
      <c r="AS455" s="1098"/>
      <c r="AT455" s="1088"/>
      <c r="AU455" s="1088"/>
      <c r="AV455" s="1088"/>
      <c r="AW455" s="1099"/>
      <c r="AX455" s="1100"/>
      <c r="AY455" s="1063"/>
      <c r="AZ455" s="1064"/>
      <c r="BA455" s="1064"/>
      <c r="BB455" s="1064"/>
      <c r="BC455" s="1064"/>
      <c r="BD455" s="1064"/>
      <c r="BE455" s="1064"/>
      <c r="BF455" s="1064"/>
      <c r="BG455" s="1114"/>
      <c r="BH455" s="1114"/>
      <c r="BI455" s="1128">
        <v>100</v>
      </c>
      <c r="BJ455" s="1129">
        <v>100</v>
      </c>
      <c r="BK455" s="1129">
        <v>100</v>
      </c>
      <c r="BL455" s="1129">
        <v>100</v>
      </c>
      <c r="BM455" s="1129">
        <v>100</v>
      </c>
      <c r="BN455" s="1063"/>
      <c r="BO455" s="1064"/>
      <c r="BP455" s="1064"/>
      <c r="BQ455" s="1064"/>
      <c r="BR455" s="1064"/>
      <c r="BS455" s="1103"/>
      <c r="BT455" s="1064"/>
      <c r="BU455" s="1064"/>
      <c r="BV455" s="1064"/>
      <c r="BW455" s="1104"/>
      <c r="BX455" s="1103"/>
      <c r="BY455" s="1064"/>
      <c r="BZ455" s="1064"/>
      <c r="CA455" s="1064"/>
      <c r="CB455" s="1104"/>
      <c r="CC455" s="1105"/>
      <c r="CD455" s="1106" t="s">
        <v>961</v>
      </c>
      <c r="CE455" s="1107" t="s">
        <v>961</v>
      </c>
      <c r="CF455" s="1107" t="s">
        <v>961</v>
      </c>
      <c r="CG455" s="1107" t="s">
        <v>961</v>
      </c>
      <c r="CH455" s="1108" t="s">
        <v>961</v>
      </c>
      <c r="CI455" s="1063" t="s">
        <v>1971</v>
      </c>
      <c r="CJ455" s="1064" t="s">
        <v>1971</v>
      </c>
      <c r="CK455" s="1064" t="s">
        <v>1971</v>
      </c>
      <c r="CL455" s="1064" t="s">
        <v>1971</v>
      </c>
      <c r="CM455" s="1105" t="s">
        <v>1971</v>
      </c>
      <c r="CN455" s="1063" t="s">
        <v>1971</v>
      </c>
      <c r="CO455" s="1064" t="s">
        <v>1971</v>
      </c>
      <c r="CP455" s="1064" t="s">
        <v>1971</v>
      </c>
      <c r="CQ455" s="1064" t="s">
        <v>1971</v>
      </c>
      <c r="CR455" s="1105" t="s">
        <v>1971</v>
      </c>
      <c r="CS455" s="1063">
        <v>99</v>
      </c>
      <c r="CT455" s="1064">
        <v>99</v>
      </c>
      <c r="CU455" s="1064">
        <v>99</v>
      </c>
      <c r="CV455" s="1064">
        <v>99</v>
      </c>
      <c r="CW455" s="1105">
        <v>99</v>
      </c>
      <c r="CX455" s="1063" t="s">
        <v>1971</v>
      </c>
      <c r="CY455" s="1064" t="s">
        <v>1971</v>
      </c>
      <c r="CZ455" s="1064" t="s">
        <v>1971</v>
      </c>
      <c r="DA455" s="1064" t="s">
        <v>1971</v>
      </c>
      <c r="DB455" s="1105" t="s">
        <v>1971</v>
      </c>
      <c r="DC455" s="1064" t="s">
        <v>1971</v>
      </c>
      <c r="DD455" s="1064" t="s">
        <v>1971</v>
      </c>
      <c r="DE455" s="1064" t="s">
        <v>1971</v>
      </c>
      <c r="DF455" s="1064" t="s">
        <v>1971</v>
      </c>
      <c r="DG455" s="1105" t="s">
        <v>1971</v>
      </c>
      <c r="DH455" s="1063" t="s">
        <v>1971</v>
      </c>
      <c r="DI455" s="1064" t="s">
        <v>1971</v>
      </c>
      <c r="DJ455" s="1064" t="s">
        <v>1971</v>
      </c>
      <c r="DK455" s="1064" t="s">
        <v>1971</v>
      </c>
      <c r="DL455" s="1105" t="s">
        <v>1971</v>
      </c>
      <c r="DM455" s="1109">
        <v>-3.0630000000000002</v>
      </c>
      <c r="DN455" s="1110" t="s">
        <v>1971</v>
      </c>
      <c r="DO455" s="1110" t="s">
        <v>1971</v>
      </c>
      <c r="DP455" s="1111" t="s">
        <v>1971</v>
      </c>
      <c r="DQ455" s="1110" t="s">
        <v>1971</v>
      </c>
      <c r="DR455" s="1110" t="s">
        <v>1971</v>
      </c>
      <c r="DS455" s="1110" t="s">
        <v>1971</v>
      </c>
      <c r="DT455" s="1111" t="s">
        <v>1971</v>
      </c>
      <c r="DU455" s="1107" t="s">
        <v>1971</v>
      </c>
      <c r="DV455" s="1112">
        <v>1</v>
      </c>
      <c r="DW455" s="1113" t="s">
        <v>1971</v>
      </c>
    </row>
    <row r="456" spans="1:127" s="390" customFormat="1" ht="15.75" customHeight="1">
      <c r="A456" s="1085" t="s">
        <v>1003</v>
      </c>
      <c r="B456" s="1045">
        <v>447</v>
      </c>
      <c r="C456" s="1006"/>
      <c r="D456" s="1006"/>
      <c r="E456" s="1006"/>
      <c r="F456" s="1006"/>
      <c r="G456" s="1006"/>
      <c r="H456" s="1006"/>
      <c r="I456" s="1006"/>
      <c r="J456" s="1006"/>
      <c r="K456" s="1006"/>
      <c r="L456" s="1006"/>
      <c r="M456" s="1045"/>
      <c r="N456" s="1006"/>
      <c r="O456" s="1006"/>
      <c r="P456" s="1006"/>
      <c r="Q456" s="1006"/>
      <c r="R456" s="1006"/>
      <c r="S456" s="1006"/>
      <c r="T456" s="1007"/>
      <c r="U456" s="1086" t="s">
        <v>3835</v>
      </c>
      <c r="V456" s="1087" t="s">
        <v>3831</v>
      </c>
      <c r="W456" s="1087" t="s">
        <v>1920</v>
      </c>
      <c r="X456" s="1088" t="s">
        <v>3836</v>
      </c>
      <c r="Y456" s="1089" t="s">
        <v>693</v>
      </c>
      <c r="Z456" s="1090" t="s">
        <v>3837</v>
      </c>
      <c r="AA456" s="1091" t="s">
        <v>1971</v>
      </c>
      <c r="AB456" s="1092" t="s">
        <v>1971</v>
      </c>
      <c r="AC456" s="1092">
        <v>1</v>
      </c>
      <c r="AD456" s="1092" t="s">
        <v>1971</v>
      </c>
      <c r="AE456" s="1092" t="s">
        <v>1971</v>
      </c>
      <c r="AF456" s="1092" t="s">
        <v>1971</v>
      </c>
      <c r="AG456" s="1092" t="s">
        <v>1971</v>
      </c>
      <c r="AH456" s="1092" t="s">
        <v>1971</v>
      </c>
      <c r="AI456" s="1093">
        <f t="shared" si="6"/>
        <v>1</v>
      </c>
      <c r="AJ456" s="1094" t="s">
        <v>988</v>
      </c>
      <c r="AK456" s="1094" t="s">
        <v>964</v>
      </c>
      <c r="AL456" s="1094" t="s">
        <v>965</v>
      </c>
      <c r="AM456" s="1095" t="s">
        <v>1949</v>
      </c>
      <c r="AN456" s="1006" t="s">
        <v>2204</v>
      </c>
      <c r="AO456" s="1006" t="s">
        <v>4799</v>
      </c>
      <c r="AP456" s="1296">
        <v>2</v>
      </c>
      <c r="AQ456" s="1064" t="s">
        <v>978</v>
      </c>
      <c r="AR456" s="1097" t="s">
        <v>693</v>
      </c>
      <c r="AS456" s="1098"/>
      <c r="AT456" s="1088"/>
      <c r="AU456" s="1088"/>
      <c r="AV456" s="1088"/>
      <c r="AW456" s="1099"/>
      <c r="AX456" s="1100"/>
      <c r="AY456" s="1063"/>
      <c r="AZ456" s="1064"/>
      <c r="BA456" s="1064"/>
      <c r="BB456" s="1064"/>
      <c r="BC456" s="1064"/>
      <c r="BD456" s="1064"/>
      <c r="BE456" s="1064"/>
      <c r="BF456" s="1064"/>
      <c r="BG456" s="1114"/>
      <c r="BH456" s="1114"/>
      <c r="BI456" s="1115">
        <v>4</v>
      </c>
      <c r="BJ456" s="1114">
        <v>4</v>
      </c>
      <c r="BK456" s="1114">
        <v>4</v>
      </c>
      <c r="BL456" s="1114">
        <v>4</v>
      </c>
      <c r="BM456" s="1114">
        <v>4</v>
      </c>
      <c r="BN456" s="1063"/>
      <c r="BO456" s="1064"/>
      <c r="BP456" s="1064"/>
      <c r="BQ456" s="1064"/>
      <c r="BR456" s="1064"/>
      <c r="BS456" s="1103"/>
      <c r="BT456" s="1064"/>
      <c r="BU456" s="1064"/>
      <c r="BV456" s="1064"/>
      <c r="BW456" s="1104"/>
      <c r="BX456" s="1103"/>
      <c r="BY456" s="1064"/>
      <c r="BZ456" s="1064"/>
      <c r="CA456" s="1064"/>
      <c r="CB456" s="1104"/>
      <c r="CC456" s="1105"/>
      <c r="CD456" s="1106" t="s">
        <v>961</v>
      </c>
      <c r="CE456" s="1107" t="s">
        <v>961</v>
      </c>
      <c r="CF456" s="1107" t="s">
        <v>961</v>
      </c>
      <c r="CG456" s="1107" t="s">
        <v>961</v>
      </c>
      <c r="CH456" s="1108" t="s">
        <v>961</v>
      </c>
      <c r="CI456" s="1063" t="s">
        <v>1971</v>
      </c>
      <c r="CJ456" s="1064" t="s">
        <v>1971</v>
      </c>
      <c r="CK456" s="1064" t="s">
        <v>1971</v>
      </c>
      <c r="CL456" s="1064" t="s">
        <v>1971</v>
      </c>
      <c r="CM456" s="1105" t="s">
        <v>1971</v>
      </c>
      <c r="CN456" s="1063" t="s">
        <v>1971</v>
      </c>
      <c r="CO456" s="1064" t="s">
        <v>1971</v>
      </c>
      <c r="CP456" s="1064" t="s">
        <v>1971</v>
      </c>
      <c r="CQ456" s="1064" t="s">
        <v>1971</v>
      </c>
      <c r="CR456" s="1105" t="s">
        <v>1971</v>
      </c>
      <c r="CS456" s="1063" t="s">
        <v>1971</v>
      </c>
      <c r="CT456" s="1064" t="s">
        <v>1971</v>
      </c>
      <c r="CU456" s="1064" t="s">
        <v>1971</v>
      </c>
      <c r="CV456" s="1064" t="s">
        <v>1971</v>
      </c>
      <c r="CW456" s="1105" t="s">
        <v>1971</v>
      </c>
      <c r="CX456" s="1063" t="s">
        <v>1971</v>
      </c>
      <c r="CY456" s="1064" t="s">
        <v>1971</v>
      </c>
      <c r="CZ456" s="1064" t="s">
        <v>1971</v>
      </c>
      <c r="DA456" s="1064" t="s">
        <v>1971</v>
      </c>
      <c r="DB456" s="1105" t="s">
        <v>1971</v>
      </c>
      <c r="DC456" s="1064" t="s">
        <v>1971</v>
      </c>
      <c r="DD456" s="1064" t="s">
        <v>1971</v>
      </c>
      <c r="DE456" s="1064" t="s">
        <v>1971</v>
      </c>
      <c r="DF456" s="1064" t="s">
        <v>1971</v>
      </c>
      <c r="DG456" s="1105" t="s">
        <v>1971</v>
      </c>
      <c r="DH456" s="1063" t="s">
        <v>1971</v>
      </c>
      <c r="DI456" s="1064" t="s">
        <v>1971</v>
      </c>
      <c r="DJ456" s="1064" t="s">
        <v>1971</v>
      </c>
      <c r="DK456" s="1064" t="s">
        <v>1971</v>
      </c>
      <c r="DL456" s="1105" t="s">
        <v>1971</v>
      </c>
      <c r="DM456" s="1109">
        <v>-0.96699999999999997</v>
      </c>
      <c r="DN456" s="1110" t="s">
        <v>1971</v>
      </c>
      <c r="DO456" s="1110" t="s">
        <v>1971</v>
      </c>
      <c r="DP456" s="1111" t="s">
        <v>1971</v>
      </c>
      <c r="DQ456" s="1110">
        <v>0.755</v>
      </c>
      <c r="DR456" s="1110" t="s">
        <v>1971</v>
      </c>
      <c r="DS456" s="1110" t="s">
        <v>1971</v>
      </c>
      <c r="DT456" s="1111" t="s">
        <v>1971</v>
      </c>
      <c r="DU456" s="1107" t="s">
        <v>1971</v>
      </c>
      <c r="DV456" s="1112">
        <v>1</v>
      </c>
      <c r="DW456" s="1113" t="s">
        <v>1971</v>
      </c>
    </row>
    <row r="457" spans="1:127" s="390" customFormat="1" ht="15.75" customHeight="1">
      <c r="A457" s="1042" t="s">
        <v>1003</v>
      </c>
      <c r="B457" s="1043">
        <v>448</v>
      </c>
      <c r="C457" s="1131"/>
      <c r="D457" s="1131"/>
      <c r="E457" s="1131"/>
      <c r="F457" s="1131"/>
      <c r="G457" s="1131"/>
      <c r="H457" s="1131"/>
      <c r="I457" s="1131"/>
      <c r="J457" s="1131"/>
      <c r="K457" s="1131"/>
      <c r="L457" s="1131"/>
      <c r="M457" s="1043"/>
      <c r="N457" s="1131"/>
      <c r="O457" s="1131"/>
      <c r="P457" s="1131"/>
      <c r="Q457" s="1131"/>
      <c r="R457" s="1131"/>
      <c r="S457" s="1131"/>
      <c r="T457" s="1046"/>
      <c r="U457" s="1047" t="s">
        <v>3838</v>
      </c>
      <c r="V457" s="1048" t="s">
        <v>3831</v>
      </c>
      <c r="W457" s="1048" t="s">
        <v>1936</v>
      </c>
      <c r="X457" s="1049" t="s">
        <v>3839</v>
      </c>
      <c r="Y457" s="1050" t="s">
        <v>687</v>
      </c>
      <c r="Z457" s="1051" t="s">
        <v>3840</v>
      </c>
      <c r="AA457" s="1052" t="s">
        <v>1971</v>
      </c>
      <c r="AB457" s="1053" t="s">
        <v>1971</v>
      </c>
      <c r="AC457" s="1053">
        <v>1</v>
      </c>
      <c r="AD457" s="1053" t="s">
        <v>1971</v>
      </c>
      <c r="AE457" s="1053" t="s">
        <v>1971</v>
      </c>
      <c r="AF457" s="1053" t="s">
        <v>1971</v>
      </c>
      <c r="AG457" s="1053" t="s">
        <v>1971</v>
      </c>
      <c r="AH457" s="1053" t="s">
        <v>1971</v>
      </c>
      <c r="AI457" s="1054">
        <f t="shared" si="6"/>
        <v>1</v>
      </c>
      <c r="AJ457" s="1055" t="s">
        <v>988</v>
      </c>
      <c r="AK457" s="1055" t="s">
        <v>964</v>
      </c>
      <c r="AL457" s="1055" t="s">
        <v>965</v>
      </c>
      <c r="AM457" s="1056" t="s">
        <v>2087</v>
      </c>
      <c r="AN457" s="1050" t="s">
        <v>2204</v>
      </c>
      <c r="AO457" s="1050" t="s">
        <v>4477</v>
      </c>
      <c r="AP457" s="1296">
        <v>2</v>
      </c>
      <c r="AQ457" s="1068" t="s">
        <v>978</v>
      </c>
      <c r="AR457" s="1059" t="s">
        <v>687</v>
      </c>
      <c r="AS457" s="1060"/>
      <c r="AT457" s="1049"/>
      <c r="AU457" s="1049"/>
      <c r="AV457" s="1049"/>
      <c r="AW457" s="1061"/>
      <c r="AX457" s="1062"/>
      <c r="AY457" s="1067"/>
      <c r="AZ457" s="1068"/>
      <c r="BA457" s="1068"/>
      <c r="BB457" s="1068"/>
      <c r="BC457" s="1068"/>
      <c r="BD457" s="1068"/>
      <c r="BE457" s="1068"/>
      <c r="BF457" s="1068"/>
      <c r="BG457" s="1142"/>
      <c r="BH457" s="1142"/>
      <c r="BI457" s="1143">
        <v>1.68</v>
      </c>
      <c r="BJ457" s="1142">
        <v>1.63</v>
      </c>
      <c r="BK457" s="1142">
        <v>1.58</v>
      </c>
      <c r="BL457" s="1142">
        <v>1.44</v>
      </c>
      <c r="BM457" s="1142">
        <v>1.34</v>
      </c>
      <c r="BN457" s="1067"/>
      <c r="BO457" s="1068"/>
      <c r="BP457" s="1068"/>
      <c r="BQ457" s="1068"/>
      <c r="BR457" s="1068"/>
      <c r="BS457" s="1069"/>
      <c r="BT457" s="1068"/>
      <c r="BU457" s="1068"/>
      <c r="BV457" s="1068"/>
      <c r="BW457" s="1070"/>
      <c r="BX457" s="1069"/>
      <c r="BY457" s="1068"/>
      <c r="BZ457" s="1068"/>
      <c r="CA457" s="1068"/>
      <c r="CB457" s="1070"/>
      <c r="CC457" s="1071"/>
      <c r="CD457" s="1072" t="s">
        <v>961</v>
      </c>
      <c r="CE457" s="1073" t="s">
        <v>961</v>
      </c>
      <c r="CF457" s="1073" t="s">
        <v>961</v>
      </c>
      <c r="CG457" s="1073" t="s">
        <v>961</v>
      </c>
      <c r="CH457" s="1074" t="s">
        <v>961</v>
      </c>
      <c r="CI457" s="1077" t="s">
        <v>1971</v>
      </c>
      <c r="CJ457" s="1075" t="s">
        <v>1971</v>
      </c>
      <c r="CK457" s="1075" t="s">
        <v>1971</v>
      </c>
      <c r="CL457" s="1075" t="s">
        <v>1971</v>
      </c>
      <c r="CM457" s="1076" t="s">
        <v>1971</v>
      </c>
      <c r="CN457" s="1077">
        <v>3.35</v>
      </c>
      <c r="CO457" s="1075">
        <v>3.35</v>
      </c>
      <c r="CP457" s="1075">
        <v>3.35</v>
      </c>
      <c r="CQ457" s="1075">
        <v>3.35</v>
      </c>
      <c r="CR457" s="1076">
        <v>3.35</v>
      </c>
      <c r="CS457" s="1067" t="s">
        <v>1971</v>
      </c>
      <c r="CT457" s="1068" t="s">
        <v>1971</v>
      </c>
      <c r="CU457" s="1068" t="s">
        <v>1971</v>
      </c>
      <c r="CV457" s="1068" t="s">
        <v>1971</v>
      </c>
      <c r="CW457" s="1071" t="s">
        <v>1971</v>
      </c>
      <c r="CX457" s="1067" t="s">
        <v>1971</v>
      </c>
      <c r="CY457" s="1068" t="s">
        <v>1971</v>
      </c>
      <c r="CZ457" s="1068" t="s">
        <v>1971</v>
      </c>
      <c r="DA457" s="1068" t="s">
        <v>1971</v>
      </c>
      <c r="DB457" s="1071" t="s">
        <v>1971</v>
      </c>
      <c r="DC457" s="1075">
        <v>1.22</v>
      </c>
      <c r="DD457" s="1075">
        <v>1.17</v>
      </c>
      <c r="DE457" s="1075">
        <v>1.1299999999999999</v>
      </c>
      <c r="DF457" s="1075">
        <v>0.99</v>
      </c>
      <c r="DG457" s="1076">
        <v>0.9</v>
      </c>
      <c r="DH457" s="1077" t="s">
        <v>1971</v>
      </c>
      <c r="DI457" s="1068" t="s">
        <v>1971</v>
      </c>
      <c r="DJ457" s="1068" t="s">
        <v>1971</v>
      </c>
      <c r="DK457" s="1068" t="s">
        <v>1971</v>
      </c>
      <c r="DL457" s="1071" t="s">
        <v>1971</v>
      </c>
      <c r="DM457" s="1079">
        <v>-16.762</v>
      </c>
      <c r="DN457" s="1080" t="s">
        <v>1971</v>
      </c>
      <c r="DO457" s="1080" t="s">
        <v>1971</v>
      </c>
      <c r="DP457" s="1081" t="s">
        <v>1971</v>
      </c>
      <c r="DQ457" s="1080">
        <v>16.762</v>
      </c>
      <c r="DR457" s="1080" t="s">
        <v>1971</v>
      </c>
      <c r="DS457" s="1080" t="s">
        <v>1971</v>
      </c>
      <c r="DT457" s="1081" t="s">
        <v>1971</v>
      </c>
      <c r="DU457" s="1073" t="s">
        <v>1971</v>
      </c>
      <c r="DV457" s="1082">
        <v>1</v>
      </c>
      <c r="DW457" s="1083" t="s">
        <v>1971</v>
      </c>
    </row>
    <row r="458" spans="1:127" s="390" customFormat="1" ht="15.75" customHeight="1">
      <c r="A458" s="1085" t="s">
        <v>1003</v>
      </c>
      <c r="B458" s="1045">
        <v>449</v>
      </c>
      <c r="C458" s="1006"/>
      <c r="D458" s="1006"/>
      <c r="E458" s="1006"/>
      <c r="F458" s="1006"/>
      <c r="G458" s="1006"/>
      <c r="H458" s="1006"/>
      <c r="I458" s="1006"/>
      <c r="J458" s="1006"/>
      <c r="K458" s="1006"/>
      <c r="L458" s="1006"/>
      <c r="M458" s="1045"/>
      <c r="N458" s="1006"/>
      <c r="O458" s="1006"/>
      <c r="P458" s="1006"/>
      <c r="Q458" s="1006"/>
      <c r="R458" s="1006"/>
      <c r="S458" s="1006"/>
      <c r="T458" s="1007"/>
      <c r="U458" s="1086" t="s">
        <v>3841</v>
      </c>
      <c r="V458" s="1087" t="s">
        <v>3831</v>
      </c>
      <c r="W458" s="1087" t="s">
        <v>1920</v>
      </c>
      <c r="X458" s="1088" t="s">
        <v>3842</v>
      </c>
      <c r="Y458" s="1089" t="s">
        <v>3843</v>
      </c>
      <c r="Z458" s="1090" t="s">
        <v>3844</v>
      </c>
      <c r="AA458" s="1091" t="s">
        <v>1971</v>
      </c>
      <c r="AB458" s="1092" t="s">
        <v>1971</v>
      </c>
      <c r="AC458" s="1092">
        <v>1</v>
      </c>
      <c r="AD458" s="1092" t="s">
        <v>1971</v>
      </c>
      <c r="AE458" s="1092" t="s">
        <v>1971</v>
      </c>
      <c r="AF458" s="1092" t="s">
        <v>1971</v>
      </c>
      <c r="AG458" s="1092" t="s">
        <v>1971</v>
      </c>
      <c r="AH458" s="1092" t="s">
        <v>1971</v>
      </c>
      <c r="AI458" s="1093">
        <f t="shared" ref="AI458:AI521" si="7">SUM(AA458:AH458)</f>
        <v>1</v>
      </c>
      <c r="AJ458" s="1094" t="s">
        <v>988</v>
      </c>
      <c r="AK458" s="1094" t="s">
        <v>964</v>
      </c>
      <c r="AL458" s="1094" t="s">
        <v>965</v>
      </c>
      <c r="AM458" s="1095" t="s">
        <v>2087</v>
      </c>
      <c r="AN458" s="1006" t="s">
        <v>2204</v>
      </c>
      <c r="AO458" s="1006" t="s">
        <v>4814</v>
      </c>
      <c r="AP458" s="1309">
        <v>0</v>
      </c>
      <c r="AQ458" s="1064" t="s">
        <v>978</v>
      </c>
      <c r="AR458" s="1097"/>
      <c r="AS458" s="1098"/>
      <c r="AT458" s="1088"/>
      <c r="AU458" s="1088"/>
      <c r="AV458" s="1088"/>
      <c r="AW458" s="1099"/>
      <c r="AX458" s="1100"/>
      <c r="AY458" s="1063"/>
      <c r="AZ458" s="1064"/>
      <c r="BA458" s="1064"/>
      <c r="BB458" s="1064"/>
      <c r="BC458" s="1064"/>
      <c r="BD458" s="1064"/>
      <c r="BE458" s="1064"/>
      <c r="BF458" s="1064"/>
      <c r="BG458" s="1114"/>
      <c r="BH458" s="1114"/>
      <c r="BI458" s="1692"/>
      <c r="BJ458" s="1693"/>
      <c r="BK458" s="1693"/>
      <c r="BL458" s="1693"/>
      <c r="BM458" s="1693"/>
      <c r="BN458" s="1063"/>
      <c r="BO458" s="1064"/>
      <c r="BP458" s="1064"/>
      <c r="BQ458" s="1064"/>
      <c r="BR458" s="1064"/>
      <c r="BS458" s="1103"/>
      <c r="BT458" s="1064"/>
      <c r="BU458" s="1064"/>
      <c r="BV458" s="1064"/>
      <c r="BW458" s="1104"/>
      <c r="BX458" s="1103"/>
      <c r="BY458" s="1064"/>
      <c r="BZ458" s="1064"/>
      <c r="CA458" s="1064"/>
      <c r="CB458" s="1104"/>
      <c r="CC458" s="1105"/>
      <c r="CD458" s="1351"/>
      <c r="CE458" s="1352"/>
      <c r="CF458" s="1352"/>
      <c r="CG458" s="1352"/>
      <c r="CH458" s="1414"/>
      <c r="CI458" s="1394"/>
      <c r="CJ458" s="1343"/>
      <c r="CK458" s="1343"/>
      <c r="CL458" s="1343"/>
      <c r="CM458" s="1344"/>
      <c r="CN458" s="1394"/>
      <c r="CO458" s="1343"/>
      <c r="CP458" s="1343"/>
      <c r="CQ458" s="1343"/>
      <c r="CR458" s="1344"/>
      <c r="CS458" s="1394"/>
      <c r="CT458" s="1343"/>
      <c r="CU458" s="1343"/>
      <c r="CV458" s="1343"/>
      <c r="CW458" s="1344"/>
      <c r="CX458" s="1394"/>
      <c r="CY458" s="1343"/>
      <c r="CZ458" s="1343"/>
      <c r="DA458" s="1343"/>
      <c r="DB458" s="1344"/>
      <c r="DC458" s="1343"/>
      <c r="DD458" s="1343"/>
      <c r="DE458" s="1343"/>
      <c r="DF458" s="1343"/>
      <c r="DG458" s="1344"/>
      <c r="DH458" s="1394"/>
      <c r="DI458" s="1343"/>
      <c r="DJ458" s="1343"/>
      <c r="DK458" s="1343"/>
      <c r="DL458" s="1344"/>
      <c r="DM458" s="1775"/>
      <c r="DN458" s="1776"/>
      <c r="DO458" s="1776"/>
      <c r="DP458" s="1777"/>
      <c r="DQ458" s="1776"/>
      <c r="DR458" s="1776"/>
      <c r="DS458" s="1776"/>
      <c r="DT458" s="1777"/>
      <c r="DU458" s="1352"/>
      <c r="DV458" s="1696"/>
      <c r="DW458" s="1778"/>
    </row>
    <row r="459" spans="1:127" s="390" customFormat="1" ht="15.75" customHeight="1">
      <c r="A459" s="1085" t="s">
        <v>1003</v>
      </c>
      <c r="B459" s="1045">
        <v>450</v>
      </c>
      <c r="C459" s="1006"/>
      <c r="D459" s="1006"/>
      <c r="E459" s="1006"/>
      <c r="F459" s="1006"/>
      <c r="G459" s="1006"/>
      <c r="H459" s="1006"/>
      <c r="I459" s="1006"/>
      <c r="J459" s="1006"/>
      <c r="K459" s="1006"/>
      <c r="L459" s="1006"/>
      <c r="M459" s="1045"/>
      <c r="N459" s="1006"/>
      <c r="O459" s="1006"/>
      <c r="P459" s="1006"/>
      <c r="Q459" s="1006"/>
      <c r="R459" s="1006"/>
      <c r="S459" s="1006"/>
      <c r="T459" s="1007"/>
      <c r="U459" s="1086" t="s">
        <v>3845</v>
      </c>
      <c r="V459" s="1087" t="s">
        <v>3831</v>
      </c>
      <c r="W459" s="1087" t="s">
        <v>1936</v>
      </c>
      <c r="X459" s="1088" t="s">
        <v>3846</v>
      </c>
      <c r="Y459" s="1089" t="s">
        <v>3847</v>
      </c>
      <c r="Z459" s="1090" t="s">
        <v>3848</v>
      </c>
      <c r="AA459" s="1091" t="s">
        <v>1971</v>
      </c>
      <c r="AB459" s="1092" t="s">
        <v>1971</v>
      </c>
      <c r="AC459" s="1092">
        <v>1</v>
      </c>
      <c r="AD459" s="1092" t="s">
        <v>1971</v>
      </c>
      <c r="AE459" s="1092" t="s">
        <v>1971</v>
      </c>
      <c r="AF459" s="1092" t="s">
        <v>1971</v>
      </c>
      <c r="AG459" s="1092" t="s">
        <v>1971</v>
      </c>
      <c r="AH459" s="1092" t="s">
        <v>1971</v>
      </c>
      <c r="AI459" s="1093">
        <f t="shared" si="7"/>
        <v>1</v>
      </c>
      <c r="AJ459" s="1094" t="s">
        <v>984</v>
      </c>
      <c r="AK459" s="1094" t="s">
        <v>964</v>
      </c>
      <c r="AL459" s="1094" t="s">
        <v>965</v>
      </c>
      <c r="AM459" s="1095" t="s">
        <v>2321</v>
      </c>
      <c r="AN459" s="1006" t="s">
        <v>293</v>
      </c>
      <c r="AO459" s="1006" t="s">
        <v>3849</v>
      </c>
      <c r="AP459" s="1309">
        <v>1</v>
      </c>
      <c r="AQ459" s="1064" t="s">
        <v>966</v>
      </c>
      <c r="AR459" s="1097" t="s">
        <v>1971</v>
      </c>
      <c r="AS459" s="1098"/>
      <c r="AT459" s="1088"/>
      <c r="AU459" s="1088"/>
      <c r="AV459" s="1088"/>
      <c r="AW459" s="1099"/>
      <c r="AX459" s="1100"/>
      <c r="AY459" s="1063"/>
      <c r="AZ459" s="1064"/>
      <c r="BA459" s="1064"/>
      <c r="BB459" s="1064"/>
      <c r="BC459" s="1064"/>
      <c r="BD459" s="1064"/>
      <c r="BE459" s="1064"/>
      <c r="BF459" s="1064"/>
      <c r="BG459" s="1064"/>
      <c r="BH459" s="1064"/>
      <c r="BI459" s="1394"/>
      <c r="BJ459" s="1343"/>
      <c r="BK459" s="1343"/>
      <c r="BL459" s="1343"/>
      <c r="BM459" s="1343"/>
      <c r="BN459" s="1063"/>
      <c r="BO459" s="1064"/>
      <c r="BP459" s="1064"/>
      <c r="BQ459" s="1064"/>
      <c r="BR459" s="1064"/>
      <c r="BS459" s="1103"/>
      <c r="BT459" s="1064"/>
      <c r="BU459" s="1064"/>
      <c r="BV459" s="1064"/>
      <c r="BW459" s="1104"/>
      <c r="BX459" s="1103"/>
      <c r="BY459" s="1064"/>
      <c r="BZ459" s="1064"/>
      <c r="CA459" s="1064"/>
      <c r="CB459" s="1104"/>
      <c r="CC459" s="1105"/>
      <c r="CD459" s="1351"/>
      <c r="CE459" s="1352"/>
      <c r="CF459" s="1352"/>
      <c r="CG459" s="1352"/>
      <c r="CH459" s="1414"/>
      <c r="CI459" s="1394"/>
      <c r="CJ459" s="1343"/>
      <c r="CK459" s="1343"/>
      <c r="CL459" s="1343"/>
      <c r="CM459" s="1344"/>
      <c r="CN459" s="1394"/>
      <c r="CO459" s="1343"/>
      <c r="CP459" s="1343"/>
      <c r="CQ459" s="1343"/>
      <c r="CR459" s="1344"/>
      <c r="CS459" s="1394"/>
      <c r="CT459" s="1343"/>
      <c r="CU459" s="1343"/>
      <c r="CV459" s="1343"/>
      <c r="CW459" s="1344"/>
      <c r="CX459" s="1394"/>
      <c r="CY459" s="1343"/>
      <c r="CZ459" s="1343"/>
      <c r="DA459" s="1343"/>
      <c r="DB459" s="1344"/>
      <c r="DC459" s="1343"/>
      <c r="DD459" s="1343"/>
      <c r="DE459" s="1343"/>
      <c r="DF459" s="1343"/>
      <c r="DG459" s="1344"/>
      <c r="DH459" s="1394"/>
      <c r="DI459" s="1343"/>
      <c r="DJ459" s="1343"/>
      <c r="DK459" s="1343"/>
      <c r="DL459" s="1344"/>
      <c r="DM459" s="1775"/>
      <c r="DN459" s="1776"/>
      <c r="DO459" s="1776"/>
      <c r="DP459" s="1777"/>
      <c r="DQ459" s="1776"/>
      <c r="DR459" s="1776"/>
      <c r="DS459" s="1776"/>
      <c r="DT459" s="1777"/>
      <c r="DU459" s="1352"/>
      <c r="DV459" s="1696"/>
      <c r="DW459" s="1778"/>
    </row>
    <row r="460" spans="1:127" s="390" customFormat="1" ht="15.75" customHeight="1">
      <c r="A460" s="1085" t="s">
        <v>1003</v>
      </c>
      <c r="B460" s="1045">
        <v>451</v>
      </c>
      <c r="C460" s="1006"/>
      <c r="D460" s="1006"/>
      <c r="E460" s="1006"/>
      <c r="F460" s="1006"/>
      <c r="G460" s="1006"/>
      <c r="H460" s="1006"/>
      <c r="I460" s="1006"/>
      <c r="J460" s="1006"/>
      <c r="K460" s="1006"/>
      <c r="L460" s="1006"/>
      <c r="M460" s="1045"/>
      <c r="N460" s="1006"/>
      <c r="O460" s="1006"/>
      <c r="P460" s="1006"/>
      <c r="Q460" s="1006"/>
      <c r="R460" s="1006"/>
      <c r="S460" s="1006"/>
      <c r="T460" s="1007"/>
      <c r="U460" s="1086" t="s">
        <v>3850</v>
      </c>
      <c r="V460" s="1087" t="s">
        <v>3851</v>
      </c>
      <c r="W460" s="1087" t="s">
        <v>1936</v>
      </c>
      <c r="X460" s="1088" t="s">
        <v>3852</v>
      </c>
      <c r="Y460" s="1089" t="s">
        <v>778</v>
      </c>
      <c r="Z460" s="1090" t="s">
        <v>3853</v>
      </c>
      <c r="AA460" s="1091" t="s">
        <v>1971</v>
      </c>
      <c r="AB460" s="1092" t="s">
        <v>1971</v>
      </c>
      <c r="AC460" s="1092">
        <v>1</v>
      </c>
      <c r="AD460" s="1092" t="s">
        <v>1971</v>
      </c>
      <c r="AE460" s="1092" t="s">
        <v>1971</v>
      </c>
      <c r="AF460" s="1092" t="s">
        <v>1971</v>
      </c>
      <c r="AG460" s="1092" t="s">
        <v>1971</v>
      </c>
      <c r="AH460" s="1092" t="s">
        <v>1971</v>
      </c>
      <c r="AI460" s="1093">
        <f t="shared" si="7"/>
        <v>1</v>
      </c>
      <c r="AJ460" s="1094" t="s">
        <v>963</v>
      </c>
      <c r="AK460" s="1094" t="s">
        <v>1971</v>
      </c>
      <c r="AL460" s="1094" t="s">
        <v>1971</v>
      </c>
      <c r="AM460" s="1095" t="s">
        <v>2087</v>
      </c>
      <c r="AN460" s="1006" t="s">
        <v>293</v>
      </c>
      <c r="AO460" s="1006" t="s">
        <v>4784</v>
      </c>
      <c r="AP460" s="1296">
        <v>2</v>
      </c>
      <c r="AQ460" s="1064" t="s">
        <v>978</v>
      </c>
      <c r="AR460" s="1097" t="s">
        <v>778</v>
      </c>
      <c r="AS460" s="1098"/>
      <c r="AT460" s="1088"/>
      <c r="AU460" s="1088"/>
      <c r="AV460" s="1088"/>
      <c r="AW460" s="1099"/>
      <c r="AX460" s="1100"/>
      <c r="AY460" s="1063"/>
      <c r="AZ460" s="1064"/>
      <c r="BA460" s="1064"/>
      <c r="BB460" s="1064"/>
      <c r="BC460" s="1064"/>
      <c r="BD460" s="1064"/>
      <c r="BE460" s="1064"/>
      <c r="BF460" s="1064"/>
      <c r="BG460" s="1064"/>
      <c r="BH460" s="1064"/>
      <c r="BI460" s="1063">
        <v>10.25</v>
      </c>
      <c r="BJ460" s="1064">
        <v>10.25</v>
      </c>
      <c r="BK460" s="1064">
        <v>10.25</v>
      </c>
      <c r="BL460" s="1064">
        <v>10.25</v>
      </c>
      <c r="BM460" s="1064">
        <v>9.9</v>
      </c>
      <c r="BN460" s="1063"/>
      <c r="BO460" s="1064"/>
      <c r="BP460" s="1064"/>
      <c r="BQ460" s="1064"/>
      <c r="BR460" s="1064"/>
      <c r="BS460" s="1103"/>
      <c r="BT460" s="1064"/>
      <c r="BU460" s="1064"/>
      <c r="BV460" s="1064"/>
      <c r="BW460" s="1104"/>
      <c r="BX460" s="1103"/>
      <c r="BY460" s="1064"/>
      <c r="BZ460" s="1064"/>
      <c r="CA460" s="1064"/>
      <c r="CB460" s="1104"/>
      <c r="CC460" s="1105"/>
      <c r="CD460" s="1106" t="s">
        <v>1971</v>
      </c>
      <c r="CE460" s="1107" t="s">
        <v>1971</v>
      </c>
      <c r="CF460" s="1107" t="s">
        <v>1971</v>
      </c>
      <c r="CG460" s="1107" t="s">
        <v>1971</v>
      </c>
      <c r="CH460" s="1108" t="s">
        <v>1971</v>
      </c>
      <c r="CI460" s="1063" t="s">
        <v>1971</v>
      </c>
      <c r="CJ460" s="1064" t="s">
        <v>1971</v>
      </c>
      <c r="CK460" s="1064" t="s">
        <v>1971</v>
      </c>
      <c r="CL460" s="1064" t="s">
        <v>1971</v>
      </c>
      <c r="CM460" s="1105" t="s">
        <v>1971</v>
      </c>
      <c r="CN460" s="1063" t="s">
        <v>1971</v>
      </c>
      <c r="CO460" s="1064" t="s">
        <v>1971</v>
      </c>
      <c r="CP460" s="1064" t="s">
        <v>1971</v>
      </c>
      <c r="CQ460" s="1064" t="s">
        <v>1971</v>
      </c>
      <c r="CR460" s="1105" t="s">
        <v>1971</v>
      </c>
      <c r="CS460" s="1063" t="s">
        <v>1971</v>
      </c>
      <c r="CT460" s="1064" t="s">
        <v>1971</v>
      </c>
      <c r="CU460" s="1064" t="s">
        <v>1971</v>
      </c>
      <c r="CV460" s="1064" t="s">
        <v>1971</v>
      </c>
      <c r="CW460" s="1105" t="s">
        <v>1971</v>
      </c>
      <c r="CX460" s="1063" t="s">
        <v>1971</v>
      </c>
      <c r="CY460" s="1064" t="s">
        <v>1971</v>
      </c>
      <c r="CZ460" s="1064" t="s">
        <v>1971</v>
      </c>
      <c r="DA460" s="1064" t="s">
        <v>1971</v>
      </c>
      <c r="DB460" s="1105" t="s">
        <v>1971</v>
      </c>
      <c r="DC460" s="1064" t="s">
        <v>1971</v>
      </c>
      <c r="DD460" s="1064" t="s">
        <v>1971</v>
      </c>
      <c r="DE460" s="1064" t="s">
        <v>1971</v>
      </c>
      <c r="DF460" s="1064" t="s">
        <v>1971</v>
      </c>
      <c r="DG460" s="1105" t="s">
        <v>1971</v>
      </c>
      <c r="DH460" s="1063" t="s">
        <v>1971</v>
      </c>
      <c r="DI460" s="1064" t="s">
        <v>1971</v>
      </c>
      <c r="DJ460" s="1064" t="s">
        <v>1971</v>
      </c>
      <c r="DK460" s="1064" t="s">
        <v>1971</v>
      </c>
      <c r="DL460" s="1105" t="s">
        <v>1971</v>
      </c>
      <c r="DM460" s="1109" t="s">
        <v>1971</v>
      </c>
      <c r="DN460" s="1110" t="s">
        <v>1971</v>
      </c>
      <c r="DO460" s="1110" t="s">
        <v>1971</v>
      </c>
      <c r="DP460" s="1111" t="s">
        <v>1971</v>
      </c>
      <c r="DQ460" s="1110" t="s">
        <v>1971</v>
      </c>
      <c r="DR460" s="1110" t="s">
        <v>1971</v>
      </c>
      <c r="DS460" s="1110" t="s">
        <v>1971</v>
      </c>
      <c r="DT460" s="1111" t="s">
        <v>1971</v>
      </c>
      <c r="DU460" s="1107" t="s">
        <v>1971</v>
      </c>
      <c r="DV460" s="1112">
        <v>1</v>
      </c>
      <c r="DW460" s="1113" t="s">
        <v>1971</v>
      </c>
    </row>
    <row r="461" spans="1:127" s="390" customFormat="1" ht="15.75" customHeight="1">
      <c r="A461" s="1085" t="s">
        <v>1003</v>
      </c>
      <c r="B461" s="1045">
        <v>452</v>
      </c>
      <c r="C461" s="1006"/>
      <c r="D461" s="1006"/>
      <c r="E461" s="1006"/>
      <c r="F461" s="1006"/>
      <c r="G461" s="1006"/>
      <c r="H461" s="1006"/>
      <c r="I461" s="1006"/>
      <c r="J461" s="1006"/>
      <c r="K461" s="1006"/>
      <c r="L461" s="1006"/>
      <c r="M461" s="1045"/>
      <c r="N461" s="1006"/>
      <c r="O461" s="1006"/>
      <c r="P461" s="1006"/>
      <c r="Q461" s="1006"/>
      <c r="R461" s="1006"/>
      <c r="S461" s="1006"/>
      <c r="T461" s="1007"/>
      <c r="U461" s="1086" t="s">
        <v>3854</v>
      </c>
      <c r="V461" s="1087" t="s">
        <v>3851</v>
      </c>
      <c r="W461" s="1087" t="s">
        <v>1920</v>
      </c>
      <c r="X461" s="1088" t="s">
        <v>3855</v>
      </c>
      <c r="Y461" s="1089" t="s">
        <v>3211</v>
      </c>
      <c r="Z461" s="1090" t="s">
        <v>3856</v>
      </c>
      <c r="AA461" s="1091" t="s">
        <v>1971</v>
      </c>
      <c r="AB461" s="1092" t="s">
        <v>1971</v>
      </c>
      <c r="AC461" s="1092">
        <v>1</v>
      </c>
      <c r="AD461" s="1092" t="s">
        <v>1971</v>
      </c>
      <c r="AE461" s="1092" t="s">
        <v>1971</v>
      </c>
      <c r="AF461" s="1092" t="s">
        <v>1971</v>
      </c>
      <c r="AG461" s="1092" t="s">
        <v>1971</v>
      </c>
      <c r="AH461" s="1092" t="s">
        <v>1971</v>
      </c>
      <c r="AI461" s="1093">
        <f t="shared" si="7"/>
        <v>1</v>
      </c>
      <c r="AJ461" s="1094" t="s">
        <v>988</v>
      </c>
      <c r="AK461" s="1094" t="s">
        <v>964</v>
      </c>
      <c r="AL461" s="1094" t="s">
        <v>977</v>
      </c>
      <c r="AM461" s="1095" t="s">
        <v>1939</v>
      </c>
      <c r="AN461" s="1006" t="s">
        <v>2204</v>
      </c>
      <c r="AO461" s="1006" t="s">
        <v>3857</v>
      </c>
      <c r="AP461" s="1309">
        <v>2</v>
      </c>
      <c r="AQ461" s="1064" t="s">
        <v>966</v>
      </c>
      <c r="AR461" s="1097" t="s">
        <v>1971</v>
      </c>
      <c r="AS461" s="1098"/>
      <c r="AT461" s="1088"/>
      <c r="AU461" s="1088"/>
      <c r="AV461" s="1088"/>
      <c r="AW461" s="1099"/>
      <c r="AX461" s="1100"/>
      <c r="AY461" s="1063"/>
      <c r="AZ461" s="1064"/>
      <c r="BA461" s="1064"/>
      <c r="BB461" s="1064"/>
      <c r="BC461" s="1064"/>
      <c r="BD461" s="1064"/>
      <c r="BE461" s="1064"/>
      <c r="BF461" s="1064"/>
      <c r="BG461" s="1064"/>
      <c r="BH461" s="1064"/>
      <c r="BI461" s="1394"/>
      <c r="BJ461" s="1343"/>
      <c r="BK461" s="1343"/>
      <c r="BL461" s="1343"/>
      <c r="BM461" s="1343"/>
      <c r="BN461" s="1063"/>
      <c r="BO461" s="1064"/>
      <c r="BP461" s="1064"/>
      <c r="BQ461" s="1064"/>
      <c r="BR461" s="1064"/>
      <c r="BS461" s="1103"/>
      <c r="BT461" s="1064"/>
      <c r="BU461" s="1064"/>
      <c r="BV461" s="1064"/>
      <c r="BW461" s="1104"/>
      <c r="BX461" s="1103"/>
      <c r="BY461" s="1064"/>
      <c r="BZ461" s="1064"/>
      <c r="CA461" s="1064"/>
      <c r="CB461" s="1104"/>
      <c r="CC461" s="1105"/>
      <c r="CD461" s="1351"/>
      <c r="CE461" s="1352"/>
      <c r="CF461" s="1352"/>
      <c r="CG461" s="1352"/>
      <c r="CH461" s="1414"/>
      <c r="CI461" s="1394"/>
      <c r="CJ461" s="1343"/>
      <c r="CK461" s="1343"/>
      <c r="CL461" s="1343"/>
      <c r="CM461" s="1344"/>
      <c r="CN461" s="1394"/>
      <c r="CO461" s="1343"/>
      <c r="CP461" s="1343"/>
      <c r="CQ461" s="1343"/>
      <c r="CR461" s="1344"/>
      <c r="CS461" s="1394"/>
      <c r="CT461" s="1343"/>
      <c r="CU461" s="1343"/>
      <c r="CV461" s="1343"/>
      <c r="CW461" s="1344"/>
      <c r="CX461" s="1394"/>
      <c r="CY461" s="1343"/>
      <c r="CZ461" s="1343"/>
      <c r="DA461" s="1343"/>
      <c r="DB461" s="1344"/>
      <c r="DC461" s="1343"/>
      <c r="DD461" s="1343"/>
      <c r="DE461" s="1343"/>
      <c r="DF461" s="1343"/>
      <c r="DG461" s="1344"/>
      <c r="DH461" s="1394"/>
      <c r="DI461" s="1343"/>
      <c r="DJ461" s="1343"/>
      <c r="DK461" s="1343"/>
      <c r="DL461" s="1344"/>
      <c r="DM461" s="1775"/>
      <c r="DN461" s="1776"/>
      <c r="DO461" s="1776"/>
      <c r="DP461" s="1777"/>
      <c r="DQ461" s="1776"/>
      <c r="DR461" s="1776"/>
      <c r="DS461" s="1776"/>
      <c r="DT461" s="1777"/>
      <c r="DU461" s="1352"/>
      <c r="DV461" s="1696"/>
      <c r="DW461" s="1778"/>
    </row>
    <row r="462" spans="1:127" s="390" customFormat="1" ht="15.75" customHeight="1">
      <c r="A462" s="1085" t="s">
        <v>1003</v>
      </c>
      <c r="B462" s="1045">
        <v>453</v>
      </c>
      <c r="C462" s="1006"/>
      <c r="D462" s="1006"/>
      <c r="E462" s="1006"/>
      <c r="F462" s="1006"/>
      <c r="G462" s="1006"/>
      <c r="H462" s="1006"/>
      <c r="I462" s="1006"/>
      <c r="J462" s="1006"/>
      <c r="K462" s="1006"/>
      <c r="L462" s="1006"/>
      <c r="M462" s="1045"/>
      <c r="N462" s="1006"/>
      <c r="O462" s="1006"/>
      <c r="P462" s="1006"/>
      <c r="Q462" s="1006"/>
      <c r="R462" s="1006"/>
      <c r="S462" s="1006"/>
      <c r="T462" s="1007"/>
      <c r="U462" s="1086" t="s">
        <v>3858</v>
      </c>
      <c r="V462" s="1087" t="s">
        <v>3851</v>
      </c>
      <c r="W462" s="1087" t="s">
        <v>1936</v>
      </c>
      <c r="X462" s="1088" t="s">
        <v>3859</v>
      </c>
      <c r="Y462" s="1089" t="s">
        <v>499</v>
      </c>
      <c r="Z462" s="1090" t="s">
        <v>3860</v>
      </c>
      <c r="AA462" s="1091">
        <v>0.01</v>
      </c>
      <c r="AB462" s="1092">
        <v>0.99</v>
      </c>
      <c r="AC462" s="1092" t="s">
        <v>1971</v>
      </c>
      <c r="AD462" s="1092" t="s">
        <v>1971</v>
      </c>
      <c r="AE462" s="1092" t="s">
        <v>1971</v>
      </c>
      <c r="AF462" s="1092" t="s">
        <v>1971</v>
      </c>
      <c r="AG462" s="1092" t="s">
        <v>1971</v>
      </c>
      <c r="AH462" s="1092" t="s">
        <v>1971</v>
      </c>
      <c r="AI462" s="1093">
        <f t="shared" si="7"/>
        <v>1</v>
      </c>
      <c r="AJ462" s="1094" t="s">
        <v>963</v>
      </c>
      <c r="AK462" s="1094" t="s">
        <v>1971</v>
      </c>
      <c r="AL462" s="1094" t="s">
        <v>1971</v>
      </c>
      <c r="AM462" s="1095" t="s">
        <v>1939</v>
      </c>
      <c r="AN462" s="1006" t="s">
        <v>293</v>
      </c>
      <c r="AO462" s="1006" t="s">
        <v>4784</v>
      </c>
      <c r="AP462" s="1296">
        <v>1</v>
      </c>
      <c r="AQ462" s="1064" t="s">
        <v>978</v>
      </c>
      <c r="AR462" s="1097" t="s">
        <v>499</v>
      </c>
      <c r="AS462" s="1098"/>
      <c r="AT462" s="1088"/>
      <c r="AU462" s="1088"/>
      <c r="AV462" s="1088"/>
      <c r="AW462" s="1099"/>
      <c r="AX462" s="1100"/>
      <c r="AY462" s="1063"/>
      <c r="AZ462" s="1064"/>
      <c r="BA462" s="1064"/>
      <c r="BB462" s="1064"/>
      <c r="BC462" s="1064"/>
      <c r="BD462" s="1064"/>
      <c r="BE462" s="1064"/>
      <c r="BF462" s="1064"/>
      <c r="BG462" s="1064"/>
      <c r="BH462" s="1064"/>
      <c r="BI462" s="1128">
        <v>77</v>
      </c>
      <c r="BJ462" s="1129">
        <v>77</v>
      </c>
      <c r="BK462" s="1129">
        <v>77</v>
      </c>
      <c r="BL462" s="1129">
        <v>76.900000000000006</v>
      </c>
      <c r="BM462" s="1129">
        <v>76.900000000000006</v>
      </c>
      <c r="BN462" s="1063"/>
      <c r="BO462" s="1064"/>
      <c r="BP462" s="1064"/>
      <c r="BQ462" s="1064"/>
      <c r="BR462" s="1064"/>
      <c r="BS462" s="1103"/>
      <c r="BT462" s="1064"/>
      <c r="BU462" s="1064"/>
      <c r="BV462" s="1064"/>
      <c r="BW462" s="1104"/>
      <c r="BX462" s="1103"/>
      <c r="BY462" s="1064"/>
      <c r="BZ462" s="1064"/>
      <c r="CA462" s="1064"/>
      <c r="CB462" s="1104"/>
      <c r="CC462" s="1105"/>
      <c r="CD462" s="1106" t="s">
        <v>1971</v>
      </c>
      <c r="CE462" s="1107" t="s">
        <v>1971</v>
      </c>
      <c r="CF462" s="1107" t="s">
        <v>1971</v>
      </c>
      <c r="CG462" s="1107" t="s">
        <v>1971</v>
      </c>
      <c r="CH462" s="1108" t="s">
        <v>1971</v>
      </c>
      <c r="CI462" s="1063" t="s">
        <v>1971</v>
      </c>
      <c r="CJ462" s="1064" t="s">
        <v>1971</v>
      </c>
      <c r="CK462" s="1064" t="s">
        <v>1971</v>
      </c>
      <c r="CL462" s="1064" t="s">
        <v>1971</v>
      </c>
      <c r="CM462" s="1105" t="s">
        <v>1971</v>
      </c>
      <c r="CN462" s="1063" t="s">
        <v>1971</v>
      </c>
      <c r="CO462" s="1064" t="s">
        <v>1971</v>
      </c>
      <c r="CP462" s="1064" t="s">
        <v>1971</v>
      </c>
      <c r="CQ462" s="1064" t="s">
        <v>1971</v>
      </c>
      <c r="CR462" s="1105" t="s">
        <v>1971</v>
      </c>
      <c r="CS462" s="1063" t="s">
        <v>1971</v>
      </c>
      <c r="CT462" s="1064" t="s">
        <v>1971</v>
      </c>
      <c r="CU462" s="1064" t="s">
        <v>1971</v>
      </c>
      <c r="CV462" s="1064" t="s">
        <v>1971</v>
      </c>
      <c r="CW462" s="1105" t="s">
        <v>1971</v>
      </c>
      <c r="CX462" s="1063" t="s">
        <v>1971</v>
      </c>
      <c r="CY462" s="1064" t="s">
        <v>1971</v>
      </c>
      <c r="CZ462" s="1064" t="s">
        <v>1971</v>
      </c>
      <c r="DA462" s="1064" t="s">
        <v>1971</v>
      </c>
      <c r="DB462" s="1105" t="s">
        <v>1971</v>
      </c>
      <c r="DC462" s="1064" t="s">
        <v>1971</v>
      </c>
      <c r="DD462" s="1064" t="s">
        <v>1971</v>
      </c>
      <c r="DE462" s="1064" t="s">
        <v>1971</v>
      </c>
      <c r="DF462" s="1064" t="s">
        <v>1971</v>
      </c>
      <c r="DG462" s="1105" t="s">
        <v>1971</v>
      </c>
      <c r="DH462" s="1063" t="s">
        <v>1971</v>
      </c>
      <c r="DI462" s="1064" t="s">
        <v>1971</v>
      </c>
      <c r="DJ462" s="1064" t="s">
        <v>1971</v>
      </c>
      <c r="DK462" s="1064" t="s">
        <v>1971</v>
      </c>
      <c r="DL462" s="1105" t="s">
        <v>1971</v>
      </c>
      <c r="DM462" s="1109" t="s">
        <v>1971</v>
      </c>
      <c r="DN462" s="1110" t="s">
        <v>1971</v>
      </c>
      <c r="DO462" s="1110" t="s">
        <v>1971</v>
      </c>
      <c r="DP462" s="1111" t="s">
        <v>1971</v>
      </c>
      <c r="DQ462" s="1110" t="s">
        <v>1971</v>
      </c>
      <c r="DR462" s="1110" t="s">
        <v>1971</v>
      </c>
      <c r="DS462" s="1110" t="s">
        <v>1971</v>
      </c>
      <c r="DT462" s="1111" t="s">
        <v>1971</v>
      </c>
      <c r="DU462" s="1107" t="s">
        <v>973</v>
      </c>
      <c r="DV462" s="1112">
        <v>1</v>
      </c>
      <c r="DW462" s="1113" t="s">
        <v>1971</v>
      </c>
    </row>
    <row r="463" spans="1:127" s="390" customFormat="1" ht="15.75" customHeight="1">
      <c r="A463" s="1085" t="s">
        <v>1003</v>
      </c>
      <c r="B463" s="1045">
        <v>454</v>
      </c>
      <c r="C463" s="1006"/>
      <c r="D463" s="1006"/>
      <c r="E463" s="1006"/>
      <c r="F463" s="1006"/>
      <c r="G463" s="1006"/>
      <c r="H463" s="1006"/>
      <c r="I463" s="1006"/>
      <c r="J463" s="1006"/>
      <c r="K463" s="1006"/>
      <c r="L463" s="1006"/>
      <c r="M463" s="1045"/>
      <c r="N463" s="1006"/>
      <c r="O463" s="1006"/>
      <c r="P463" s="1006"/>
      <c r="Q463" s="1006"/>
      <c r="R463" s="1006"/>
      <c r="S463" s="1006"/>
      <c r="T463" s="1007"/>
      <c r="U463" s="1086" t="s">
        <v>3861</v>
      </c>
      <c r="V463" s="1087" t="s">
        <v>3851</v>
      </c>
      <c r="W463" s="1087" t="s">
        <v>1927</v>
      </c>
      <c r="X463" s="1088" t="s">
        <v>3862</v>
      </c>
      <c r="Y463" s="1089" t="s">
        <v>3863</v>
      </c>
      <c r="Z463" s="1090" t="s">
        <v>3864</v>
      </c>
      <c r="AA463" s="1091">
        <v>0.67</v>
      </c>
      <c r="AB463" s="1092">
        <v>0.33</v>
      </c>
      <c r="AC463" s="1092" t="s">
        <v>1971</v>
      </c>
      <c r="AD463" s="1092" t="s">
        <v>1971</v>
      </c>
      <c r="AE463" s="1092" t="s">
        <v>1971</v>
      </c>
      <c r="AF463" s="1092" t="s">
        <v>1971</v>
      </c>
      <c r="AG463" s="1092" t="s">
        <v>1971</v>
      </c>
      <c r="AH463" s="1092" t="s">
        <v>1971</v>
      </c>
      <c r="AI463" s="1093">
        <f t="shared" si="7"/>
        <v>1</v>
      </c>
      <c r="AJ463" s="1094" t="s">
        <v>984</v>
      </c>
      <c r="AK463" s="1094" t="s">
        <v>964</v>
      </c>
      <c r="AL463" s="1094" t="s">
        <v>965</v>
      </c>
      <c r="AM463" s="1095" t="s">
        <v>2536</v>
      </c>
      <c r="AN463" s="1006" t="s">
        <v>1039</v>
      </c>
      <c r="AO463" s="1006" t="s">
        <v>3865</v>
      </c>
      <c r="AP463" s="1309">
        <v>0</v>
      </c>
      <c r="AQ463" s="1064" t="s">
        <v>966</v>
      </c>
      <c r="AR463" s="1097" t="s">
        <v>1971</v>
      </c>
      <c r="AS463" s="1098"/>
      <c r="AT463" s="1088"/>
      <c r="AU463" s="1088"/>
      <c r="AV463" s="1088"/>
      <c r="AW463" s="1099"/>
      <c r="AX463" s="1100"/>
      <c r="AY463" s="1063"/>
      <c r="AZ463" s="1064"/>
      <c r="BA463" s="1064"/>
      <c r="BB463" s="1064"/>
      <c r="BC463" s="1064"/>
      <c r="BD463" s="1064"/>
      <c r="BE463" s="1064"/>
      <c r="BF463" s="1064"/>
      <c r="BG463" s="1064"/>
      <c r="BH463" s="1064"/>
      <c r="BI463" s="1394"/>
      <c r="BJ463" s="1343"/>
      <c r="BK463" s="1343"/>
      <c r="BL463" s="1343"/>
      <c r="BM463" s="1343"/>
      <c r="BN463" s="1063"/>
      <c r="BO463" s="1064"/>
      <c r="BP463" s="1064"/>
      <c r="BQ463" s="1064"/>
      <c r="BR463" s="1064"/>
      <c r="BS463" s="1103"/>
      <c r="BT463" s="1064"/>
      <c r="BU463" s="1064"/>
      <c r="BV463" s="1064"/>
      <c r="BW463" s="1104"/>
      <c r="BX463" s="1103"/>
      <c r="BY463" s="1064"/>
      <c r="BZ463" s="1064"/>
      <c r="CA463" s="1064"/>
      <c r="CB463" s="1104"/>
      <c r="CC463" s="1105"/>
      <c r="CD463" s="1351"/>
      <c r="CE463" s="1352"/>
      <c r="CF463" s="1352"/>
      <c r="CG463" s="1352"/>
      <c r="CH463" s="1414"/>
      <c r="CI463" s="1394"/>
      <c r="CJ463" s="1343"/>
      <c r="CK463" s="1343"/>
      <c r="CL463" s="1343"/>
      <c r="CM463" s="1344"/>
      <c r="CN463" s="1394"/>
      <c r="CO463" s="1343"/>
      <c r="CP463" s="1343"/>
      <c r="CQ463" s="1343"/>
      <c r="CR463" s="1344"/>
      <c r="CS463" s="1394"/>
      <c r="CT463" s="1343"/>
      <c r="CU463" s="1343"/>
      <c r="CV463" s="1343"/>
      <c r="CW463" s="1344"/>
      <c r="CX463" s="1394"/>
      <c r="CY463" s="1343"/>
      <c r="CZ463" s="1343"/>
      <c r="DA463" s="1343"/>
      <c r="DB463" s="1344"/>
      <c r="DC463" s="1343"/>
      <c r="DD463" s="1343"/>
      <c r="DE463" s="1343"/>
      <c r="DF463" s="1343"/>
      <c r="DG463" s="1344"/>
      <c r="DH463" s="1394"/>
      <c r="DI463" s="1343"/>
      <c r="DJ463" s="1343"/>
      <c r="DK463" s="1343"/>
      <c r="DL463" s="1344"/>
      <c r="DM463" s="1775"/>
      <c r="DN463" s="1776"/>
      <c r="DO463" s="1776"/>
      <c r="DP463" s="1777"/>
      <c r="DQ463" s="1776"/>
      <c r="DR463" s="1776"/>
      <c r="DS463" s="1776"/>
      <c r="DT463" s="1777"/>
      <c r="DU463" s="1352"/>
      <c r="DV463" s="1696"/>
      <c r="DW463" s="1778"/>
    </row>
    <row r="464" spans="1:127" s="390" customFormat="1" ht="15.75" customHeight="1">
      <c r="A464" s="1085" t="s">
        <v>1003</v>
      </c>
      <c r="B464" s="1045">
        <v>455</v>
      </c>
      <c r="C464" s="1006"/>
      <c r="D464" s="1006"/>
      <c r="E464" s="1006"/>
      <c r="F464" s="1006"/>
      <c r="G464" s="1006"/>
      <c r="H464" s="1006"/>
      <c r="I464" s="1006"/>
      <c r="J464" s="1006"/>
      <c r="K464" s="1006"/>
      <c r="L464" s="1006"/>
      <c r="M464" s="1045"/>
      <c r="N464" s="1006"/>
      <c r="O464" s="1006"/>
      <c r="P464" s="1006"/>
      <c r="Q464" s="1006"/>
      <c r="R464" s="1006"/>
      <c r="S464" s="1006"/>
      <c r="T464" s="1007"/>
      <c r="U464" s="1086" t="s">
        <v>3866</v>
      </c>
      <c r="V464" s="1087" t="s">
        <v>3851</v>
      </c>
      <c r="W464" s="1087" t="s">
        <v>1936</v>
      </c>
      <c r="X464" s="1088" t="s">
        <v>3867</v>
      </c>
      <c r="Y464" s="1089" t="s">
        <v>3868</v>
      </c>
      <c r="Z464" s="1090" t="s">
        <v>3869</v>
      </c>
      <c r="AA464" s="1091" t="s">
        <v>1971</v>
      </c>
      <c r="AB464" s="1092">
        <v>0.67</v>
      </c>
      <c r="AC464" s="1092">
        <v>0.33</v>
      </c>
      <c r="AD464" s="1092" t="s">
        <v>1971</v>
      </c>
      <c r="AE464" s="1092" t="s">
        <v>1971</v>
      </c>
      <c r="AF464" s="1092" t="s">
        <v>1971</v>
      </c>
      <c r="AG464" s="1092" t="s">
        <v>1971</v>
      </c>
      <c r="AH464" s="1092" t="s">
        <v>1971</v>
      </c>
      <c r="AI464" s="1093">
        <f t="shared" si="7"/>
        <v>1</v>
      </c>
      <c r="AJ464" s="1094" t="s">
        <v>984</v>
      </c>
      <c r="AK464" s="1094" t="s">
        <v>964</v>
      </c>
      <c r="AL464" s="1094" t="s">
        <v>977</v>
      </c>
      <c r="AM464" s="1095" t="s">
        <v>1939</v>
      </c>
      <c r="AN464" s="1006" t="s">
        <v>991</v>
      </c>
      <c r="AO464" s="1006" t="s">
        <v>2701</v>
      </c>
      <c r="AP464" s="1309">
        <v>0</v>
      </c>
      <c r="AQ464" s="1064" t="s">
        <v>966</v>
      </c>
      <c r="AR464" s="1097" t="s">
        <v>1971</v>
      </c>
      <c r="AS464" s="1098"/>
      <c r="AT464" s="1088"/>
      <c r="AU464" s="1088"/>
      <c r="AV464" s="1088"/>
      <c r="AW464" s="1099"/>
      <c r="AX464" s="1100"/>
      <c r="AY464" s="1063"/>
      <c r="AZ464" s="1064"/>
      <c r="BA464" s="1064"/>
      <c r="BB464" s="1064"/>
      <c r="BC464" s="1064"/>
      <c r="BD464" s="1064"/>
      <c r="BE464" s="1064"/>
      <c r="BF464" s="1064"/>
      <c r="BG464" s="1064"/>
      <c r="BH464" s="1064"/>
      <c r="BI464" s="1394"/>
      <c r="BJ464" s="1343"/>
      <c r="BK464" s="1343"/>
      <c r="BL464" s="1343"/>
      <c r="BM464" s="1343"/>
      <c r="BN464" s="1063"/>
      <c r="BO464" s="1064"/>
      <c r="BP464" s="1064"/>
      <c r="BQ464" s="1064"/>
      <c r="BR464" s="1064"/>
      <c r="BS464" s="1103"/>
      <c r="BT464" s="1064"/>
      <c r="BU464" s="1064"/>
      <c r="BV464" s="1064"/>
      <c r="BW464" s="1104"/>
      <c r="BX464" s="1103"/>
      <c r="BY464" s="1064"/>
      <c r="BZ464" s="1064"/>
      <c r="CA464" s="1064"/>
      <c r="CB464" s="1104"/>
      <c r="CC464" s="1105"/>
      <c r="CD464" s="1351"/>
      <c r="CE464" s="1352"/>
      <c r="CF464" s="1352"/>
      <c r="CG464" s="1352"/>
      <c r="CH464" s="1414"/>
      <c r="CI464" s="1394"/>
      <c r="CJ464" s="1343"/>
      <c r="CK464" s="1343"/>
      <c r="CL464" s="1343"/>
      <c r="CM464" s="1344"/>
      <c r="CN464" s="1394"/>
      <c r="CO464" s="1343"/>
      <c r="CP464" s="1343"/>
      <c r="CQ464" s="1343"/>
      <c r="CR464" s="1344"/>
      <c r="CS464" s="1394"/>
      <c r="CT464" s="1343"/>
      <c r="CU464" s="1343"/>
      <c r="CV464" s="1343"/>
      <c r="CW464" s="1344"/>
      <c r="CX464" s="1394"/>
      <c r="CY464" s="1343"/>
      <c r="CZ464" s="1343"/>
      <c r="DA464" s="1343"/>
      <c r="DB464" s="1344"/>
      <c r="DC464" s="1343"/>
      <c r="DD464" s="1343"/>
      <c r="DE464" s="1343"/>
      <c r="DF464" s="1343"/>
      <c r="DG464" s="1344"/>
      <c r="DH464" s="1394"/>
      <c r="DI464" s="1343"/>
      <c r="DJ464" s="1343"/>
      <c r="DK464" s="1343"/>
      <c r="DL464" s="1344"/>
      <c r="DM464" s="1775"/>
      <c r="DN464" s="1776"/>
      <c r="DO464" s="1776"/>
      <c r="DP464" s="1777"/>
      <c r="DQ464" s="1776"/>
      <c r="DR464" s="1776"/>
      <c r="DS464" s="1776"/>
      <c r="DT464" s="1777"/>
      <c r="DU464" s="1352"/>
      <c r="DV464" s="1696"/>
      <c r="DW464" s="1778"/>
    </row>
    <row r="465" spans="1:127" s="390" customFormat="1" ht="15.75" customHeight="1">
      <c r="A465" s="1085" t="s">
        <v>1003</v>
      </c>
      <c r="B465" s="1045">
        <v>456</v>
      </c>
      <c r="C465" s="1006"/>
      <c r="D465" s="1006"/>
      <c r="E465" s="1006"/>
      <c r="F465" s="1006"/>
      <c r="G465" s="1006"/>
      <c r="H465" s="1006"/>
      <c r="I465" s="1006"/>
      <c r="J465" s="1006"/>
      <c r="K465" s="1006"/>
      <c r="L465" s="1006"/>
      <c r="M465" s="1045"/>
      <c r="N465" s="1006"/>
      <c r="O465" s="1006"/>
      <c r="P465" s="1006"/>
      <c r="Q465" s="1006"/>
      <c r="R465" s="1006"/>
      <c r="S465" s="1006"/>
      <c r="T465" s="1007"/>
      <c r="U465" s="1086" t="s">
        <v>3870</v>
      </c>
      <c r="V465" s="1087" t="s">
        <v>3851</v>
      </c>
      <c r="W465" s="1087" t="s">
        <v>1927</v>
      </c>
      <c r="X465" s="1088" t="s">
        <v>3871</v>
      </c>
      <c r="Y465" s="1089" t="s">
        <v>3872</v>
      </c>
      <c r="Z465" s="1090" t="s">
        <v>3873</v>
      </c>
      <c r="AA465" s="1091" t="s">
        <v>1971</v>
      </c>
      <c r="AB465" s="1092">
        <v>0.72</v>
      </c>
      <c r="AC465" s="1092">
        <v>0.28000000000000003</v>
      </c>
      <c r="AD465" s="1092" t="s">
        <v>1971</v>
      </c>
      <c r="AE465" s="1092" t="s">
        <v>1971</v>
      </c>
      <c r="AF465" s="1092" t="s">
        <v>1971</v>
      </c>
      <c r="AG465" s="1092" t="s">
        <v>1971</v>
      </c>
      <c r="AH465" s="1092" t="s">
        <v>1971</v>
      </c>
      <c r="AI465" s="1093">
        <f t="shared" si="7"/>
        <v>1</v>
      </c>
      <c r="AJ465" s="1094" t="s">
        <v>984</v>
      </c>
      <c r="AK465" s="1094" t="s">
        <v>964</v>
      </c>
      <c r="AL465" s="1094" t="s">
        <v>977</v>
      </c>
      <c r="AM465" s="1095" t="s">
        <v>3874</v>
      </c>
      <c r="AN465" s="1006" t="s">
        <v>293</v>
      </c>
      <c r="AO465" s="1006" t="s">
        <v>3875</v>
      </c>
      <c r="AP465" s="1309">
        <v>1</v>
      </c>
      <c r="AQ465" s="1064" t="s">
        <v>966</v>
      </c>
      <c r="AR465" s="1097" t="s">
        <v>1971</v>
      </c>
      <c r="AS465" s="1098"/>
      <c r="AT465" s="1088"/>
      <c r="AU465" s="1088"/>
      <c r="AV465" s="1088"/>
      <c r="AW465" s="1099"/>
      <c r="AX465" s="1100"/>
      <c r="AY465" s="1063"/>
      <c r="AZ465" s="1064"/>
      <c r="BA465" s="1064"/>
      <c r="BB465" s="1064"/>
      <c r="BC465" s="1064"/>
      <c r="BD465" s="1064"/>
      <c r="BE465" s="1064"/>
      <c r="BF465" s="1064"/>
      <c r="BG465" s="1064"/>
      <c r="BH465" s="1064"/>
      <c r="BI465" s="1394"/>
      <c r="BJ465" s="1343"/>
      <c r="BK465" s="1343"/>
      <c r="BL465" s="1343"/>
      <c r="BM465" s="1343"/>
      <c r="BN465" s="1063"/>
      <c r="BO465" s="1064"/>
      <c r="BP465" s="1064"/>
      <c r="BQ465" s="1064"/>
      <c r="BR465" s="1064"/>
      <c r="BS465" s="1103"/>
      <c r="BT465" s="1064"/>
      <c r="BU465" s="1064"/>
      <c r="BV465" s="1064"/>
      <c r="BW465" s="1104"/>
      <c r="BX465" s="1103"/>
      <c r="BY465" s="1064"/>
      <c r="BZ465" s="1064"/>
      <c r="CA465" s="1064"/>
      <c r="CB465" s="1104"/>
      <c r="CC465" s="1105"/>
      <c r="CD465" s="1351"/>
      <c r="CE465" s="1352"/>
      <c r="CF465" s="1352"/>
      <c r="CG465" s="1352"/>
      <c r="CH465" s="1414"/>
      <c r="CI465" s="1394"/>
      <c r="CJ465" s="1343"/>
      <c r="CK465" s="1343"/>
      <c r="CL465" s="1343"/>
      <c r="CM465" s="1344"/>
      <c r="CN465" s="1394"/>
      <c r="CO465" s="1343"/>
      <c r="CP465" s="1343"/>
      <c r="CQ465" s="1343"/>
      <c r="CR465" s="1344"/>
      <c r="CS465" s="1394"/>
      <c r="CT465" s="1343"/>
      <c r="CU465" s="1343"/>
      <c r="CV465" s="1343"/>
      <c r="CW465" s="1344"/>
      <c r="CX465" s="1394"/>
      <c r="CY465" s="1343"/>
      <c r="CZ465" s="1343"/>
      <c r="DA465" s="1343"/>
      <c r="DB465" s="1344"/>
      <c r="DC465" s="1343"/>
      <c r="DD465" s="1343"/>
      <c r="DE465" s="1343"/>
      <c r="DF465" s="1343"/>
      <c r="DG465" s="1344"/>
      <c r="DH465" s="1394"/>
      <c r="DI465" s="1343"/>
      <c r="DJ465" s="1343"/>
      <c r="DK465" s="1343"/>
      <c r="DL465" s="1344"/>
      <c r="DM465" s="1775"/>
      <c r="DN465" s="1776"/>
      <c r="DO465" s="1776"/>
      <c r="DP465" s="1777"/>
      <c r="DQ465" s="1776"/>
      <c r="DR465" s="1776"/>
      <c r="DS465" s="1776"/>
      <c r="DT465" s="1777"/>
      <c r="DU465" s="1352"/>
      <c r="DV465" s="1696"/>
      <c r="DW465" s="1778"/>
    </row>
    <row r="466" spans="1:127" s="390" customFormat="1" ht="15.75" customHeight="1">
      <c r="A466" s="1085" t="s">
        <v>1003</v>
      </c>
      <c r="B466" s="1045">
        <v>457</v>
      </c>
      <c r="C466" s="1006"/>
      <c r="D466" s="1006"/>
      <c r="E466" s="1006"/>
      <c r="F466" s="1006"/>
      <c r="G466" s="1006"/>
      <c r="H466" s="1006"/>
      <c r="I466" s="1006"/>
      <c r="J466" s="1006"/>
      <c r="K466" s="1006"/>
      <c r="L466" s="1006"/>
      <c r="M466" s="1045"/>
      <c r="N466" s="1006"/>
      <c r="O466" s="1006"/>
      <c r="P466" s="1006"/>
      <c r="Q466" s="1006"/>
      <c r="R466" s="1006"/>
      <c r="S466" s="1006"/>
      <c r="T466" s="1007"/>
      <c r="U466" s="1086" t="s">
        <v>3876</v>
      </c>
      <c r="V466" s="1087" t="s">
        <v>1971</v>
      </c>
      <c r="W466" s="1087" t="s">
        <v>1971</v>
      </c>
      <c r="X466" s="1088" t="s">
        <v>3877</v>
      </c>
      <c r="Y466" s="1089" t="s">
        <v>3878</v>
      </c>
      <c r="Z466" s="1090" t="s">
        <v>1971</v>
      </c>
      <c r="AA466" s="1091" t="s">
        <v>1971</v>
      </c>
      <c r="AB466" s="1092">
        <v>0.754</v>
      </c>
      <c r="AC466" s="1092">
        <v>0.246</v>
      </c>
      <c r="AD466" s="1092" t="s">
        <v>1971</v>
      </c>
      <c r="AE466" s="1092" t="s">
        <v>1971</v>
      </c>
      <c r="AF466" s="1092" t="s">
        <v>1971</v>
      </c>
      <c r="AG466" s="1092" t="s">
        <v>1971</v>
      </c>
      <c r="AH466" s="1092" t="s">
        <v>1971</v>
      </c>
      <c r="AI466" s="1093">
        <f t="shared" si="7"/>
        <v>1</v>
      </c>
      <c r="AJ466" s="1094" t="s">
        <v>984</v>
      </c>
      <c r="AK466" s="1094" t="s">
        <v>964</v>
      </c>
      <c r="AL466" s="1094" t="s">
        <v>977</v>
      </c>
      <c r="AM466" s="1095" t="s">
        <v>3874</v>
      </c>
      <c r="AN466" s="1006" t="s">
        <v>2147</v>
      </c>
      <c r="AO466" s="1006" t="s">
        <v>1971</v>
      </c>
      <c r="AP466" s="1309">
        <v>1</v>
      </c>
      <c r="AQ466" s="1064" t="s">
        <v>966</v>
      </c>
      <c r="AR466" s="1097" t="s">
        <v>1971</v>
      </c>
      <c r="AS466" s="1098"/>
      <c r="AT466" s="1088"/>
      <c r="AU466" s="1088"/>
      <c r="AV466" s="1088"/>
      <c r="AW466" s="1099"/>
      <c r="AX466" s="1100"/>
      <c r="AY466" s="1063"/>
      <c r="AZ466" s="1064"/>
      <c r="BA466" s="1064"/>
      <c r="BB466" s="1064"/>
      <c r="BC466" s="1064"/>
      <c r="BD466" s="1064"/>
      <c r="BE466" s="1064"/>
      <c r="BF466" s="1064"/>
      <c r="BG466" s="1064"/>
      <c r="BH466" s="1064"/>
      <c r="BI466" s="1394"/>
      <c r="BJ466" s="1343"/>
      <c r="BK466" s="1343"/>
      <c r="BL466" s="1343"/>
      <c r="BM466" s="1343"/>
      <c r="BN466" s="1063"/>
      <c r="BO466" s="1064"/>
      <c r="BP466" s="1064"/>
      <c r="BQ466" s="1064"/>
      <c r="BR466" s="1064"/>
      <c r="BS466" s="1103"/>
      <c r="BT466" s="1064"/>
      <c r="BU466" s="1064"/>
      <c r="BV466" s="1064"/>
      <c r="BW466" s="1104"/>
      <c r="BX466" s="1103"/>
      <c r="BY466" s="1064"/>
      <c r="BZ466" s="1064"/>
      <c r="CA466" s="1064"/>
      <c r="CB466" s="1104"/>
      <c r="CC466" s="1105"/>
      <c r="CD466" s="1351"/>
      <c r="CE466" s="1352"/>
      <c r="CF466" s="1352"/>
      <c r="CG466" s="1352"/>
      <c r="CH466" s="1414"/>
      <c r="CI466" s="1394"/>
      <c r="CJ466" s="1343"/>
      <c r="CK466" s="1343"/>
      <c r="CL466" s="1343"/>
      <c r="CM466" s="1344"/>
      <c r="CN466" s="1394"/>
      <c r="CO466" s="1343"/>
      <c r="CP466" s="1343"/>
      <c r="CQ466" s="1343"/>
      <c r="CR466" s="1344"/>
      <c r="CS466" s="1394"/>
      <c r="CT466" s="1343"/>
      <c r="CU466" s="1343"/>
      <c r="CV466" s="1343"/>
      <c r="CW466" s="1344"/>
      <c r="CX466" s="1394"/>
      <c r="CY466" s="1343"/>
      <c r="CZ466" s="1343"/>
      <c r="DA466" s="1343"/>
      <c r="DB466" s="1344"/>
      <c r="DC466" s="1343"/>
      <c r="DD466" s="1343"/>
      <c r="DE466" s="1343"/>
      <c r="DF466" s="1343"/>
      <c r="DG466" s="1344"/>
      <c r="DH466" s="1394"/>
      <c r="DI466" s="1343"/>
      <c r="DJ466" s="1343"/>
      <c r="DK466" s="1343"/>
      <c r="DL466" s="1344"/>
      <c r="DM466" s="1775"/>
      <c r="DN466" s="1776"/>
      <c r="DO466" s="1776"/>
      <c r="DP466" s="1777"/>
      <c r="DQ466" s="1776"/>
      <c r="DR466" s="1776"/>
      <c r="DS466" s="1776"/>
      <c r="DT466" s="1777"/>
      <c r="DU466" s="1352"/>
      <c r="DV466" s="1696"/>
      <c r="DW466" s="1778"/>
    </row>
    <row r="467" spans="1:127" s="390" customFormat="1" ht="15.75" customHeight="1">
      <c r="A467" s="1085" t="s">
        <v>1003</v>
      </c>
      <c r="B467" s="1045">
        <v>458</v>
      </c>
      <c r="C467" s="1006"/>
      <c r="D467" s="1006"/>
      <c r="E467" s="1006"/>
      <c r="F467" s="1006"/>
      <c r="G467" s="1006"/>
      <c r="H467" s="1006"/>
      <c r="I467" s="1006"/>
      <c r="J467" s="1006"/>
      <c r="K467" s="1006"/>
      <c r="L467" s="1006"/>
      <c r="M467" s="1045"/>
      <c r="N467" s="1006"/>
      <c r="O467" s="1006"/>
      <c r="P467" s="1006"/>
      <c r="Q467" s="1006"/>
      <c r="R467" s="1006"/>
      <c r="S467" s="1006"/>
      <c r="T467" s="1007"/>
      <c r="U467" s="1086" t="s">
        <v>3879</v>
      </c>
      <c r="V467" s="1087" t="s">
        <v>3880</v>
      </c>
      <c r="W467" s="1087" t="s">
        <v>1936</v>
      </c>
      <c r="X467" s="1088" t="s">
        <v>3881</v>
      </c>
      <c r="Y467" s="1089" t="s">
        <v>3882</v>
      </c>
      <c r="Z467" s="1090" t="s">
        <v>3883</v>
      </c>
      <c r="AA467" s="1091" t="s">
        <v>1971</v>
      </c>
      <c r="AB467" s="1092" t="s">
        <v>1971</v>
      </c>
      <c r="AC467" s="1092" t="s">
        <v>1971</v>
      </c>
      <c r="AD467" s="1092" t="s">
        <v>1971</v>
      </c>
      <c r="AE467" s="1092">
        <v>1</v>
      </c>
      <c r="AF467" s="1092" t="s">
        <v>1971</v>
      </c>
      <c r="AG467" s="1092" t="s">
        <v>1971</v>
      </c>
      <c r="AH467" s="1092" t="s">
        <v>1971</v>
      </c>
      <c r="AI467" s="1093">
        <f t="shared" si="7"/>
        <v>1</v>
      </c>
      <c r="AJ467" s="1094" t="s">
        <v>984</v>
      </c>
      <c r="AK467" s="1094" t="s">
        <v>964</v>
      </c>
      <c r="AL467" s="1094" t="s">
        <v>965</v>
      </c>
      <c r="AM467" s="1095" t="s">
        <v>2781</v>
      </c>
      <c r="AN467" s="1006" t="s">
        <v>1030</v>
      </c>
      <c r="AO467" s="1006" t="s">
        <v>3884</v>
      </c>
      <c r="AP467" s="1309">
        <v>0</v>
      </c>
      <c r="AQ467" s="1064" t="s">
        <v>978</v>
      </c>
      <c r="AR467" s="1097" t="s">
        <v>1971</v>
      </c>
      <c r="AS467" s="1098"/>
      <c r="AT467" s="1088"/>
      <c r="AU467" s="1088"/>
      <c r="AV467" s="1088"/>
      <c r="AW467" s="1099"/>
      <c r="AX467" s="1100"/>
      <c r="AY467" s="1063"/>
      <c r="AZ467" s="1064"/>
      <c r="BA467" s="1064"/>
      <c r="BB467" s="1064"/>
      <c r="BC467" s="1064"/>
      <c r="BD467" s="1064"/>
      <c r="BE467" s="1064"/>
      <c r="BF467" s="1064"/>
      <c r="BG467" s="1064"/>
      <c r="BH467" s="1064"/>
      <c r="BI467" s="1394"/>
      <c r="BJ467" s="1343"/>
      <c r="BK467" s="1343"/>
      <c r="BL467" s="1343"/>
      <c r="BM467" s="1343"/>
      <c r="BN467" s="1063"/>
      <c r="BO467" s="1064"/>
      <c r="BP467" s="1064"/>
      <c r="BQ467" s="1064"/>
      <c r="BR467" s="1064"/>
      <c r="BS467" s="1103"/>
      <c r="BT467" s="1064"/>
      <c r="BU467" s="1064"/>
      <c r="BV467" s="1064"/>
      <c r="BW467" s="1104"/>
      <c r="BX467" s="1103"/>
      <c r="BY467" s="1064"/>
      <c r="BZ467" s="1064"/>
      <c r="CA467" s="1064"/>
      <c r="CB467" s="1104"/>
      <c r="CC467" s="1105"/>
      <c r="CD467" s="1351"/>
      <c r="CE467" s="1352"/>
      <c r="CF467" s="1352"/>
      <c r="CG467" s="1352"/>
      <c r="CH467" s="1414"/>
      <c r="CI467" s="1394"/>
      <c r="CJ467" s="1343"/>
      <c r="CK467" s="1343"/>
      <c r="CL467" s="1343"/>
      <c r="CM467" s="1344"/>
      <c r="CN467" s="1394"/>
      <c r="CO467" s="1343"/>
      <c r="CP467" s="1343"/>
      <c r="CQ467" s="1343"/>
      <c r="CR467" s="1344"/>
      <c r="CS467" s="1394"/>
      <c r="CT467" s="1343"/>
      <c r="CU467" s="1343"/>
      <c r="CV467" s="1343"/>
      <c r="CW467" s="1344"/>
      <c r="CX467" s="1394"/>
      <c r="CY467" s="1343"/>
      <c r="CZ467" s="1343"/>
      <c r="DA467" s="1343"/>
      <c r="DB467" s="1344"/>
      <c r="DC467" s="1343"/>
      <c r="DD467" s="1343"/>
      <c r="DE467" s="1343"/>
      <c r="DF467" s="1343"/>
      <c r="DG467" s="1344"/>
      <c r="DH467" s="1394"/>
      <c r="DI467" s="1343"/>
      <c r="DJ467" s="1343"/>
      <c r="DK467" s="1343"/>
      <c r="DL467" s="1344"/>
      <c r="DM467" s="1775"/>
      <c r="DN467" s="1776"/>
      <c r="DO467" s="1776"/>
      <c r="DP467" s="1777"/>
      <c r="DQ467" s="1776"/>
      <c r="DR467" s="1776"/>
      <c r="DS467" s="1776"/>
      <c r="DT467" s="1777"/>
      <c r="DU467" s="1352"/>
      <c r="DV467" s="1696"/>
      <c r="DW467" s="1778"/>
    </row>
    <row r="468" spans="1:127" s="390" customFormat="1" ht="15.75" customHeight="1">
      <c r="A468" s="1085" t="s">
        <v>1003</v>
      </c>
      <c r="B468" s="1045">
        <v>459</v>
      </c>
      <c r="C468" s="1006"/>
      <c r="D468" s="1006"/>
      <c r="E468" s="1006"/>
      <c r="F468" s="1006"/>
      <c r="G468" s="1006"/>
      <c r="H468" s="1006"/>
      <c r="I468" s="1006"/>
      <c r="J468" s="1006"/>
      <c r="K468" s="1006"/>
      <c r="L468" s="1006"/>
      <c r="M468" s="1045"/>
      <c r="N468" s="1006"/>
      <c r="O468" s="1006"/>
      <c r="P468" s="1006"/>
      <c r="Q468" s="1006"/>
      <c r="R468" s="1006"/>
      <c r="S468" s="1006"/>
      <c r="T468" s="1007"/>
      <c r="U468" s="1086" t="s">
        <v>3885</v>
      </c>
      <c r="V468" s="1087" t="s">
        <v>3880</v>
      </c>
      <c r="W468" s="1087" t="s">
        <v>1936</v>
      </c>
      <c r="X468" s="1088" t="s">
        <v>3886</v>
      </c>
      <c r="Y468" s="1089" t="s">
        <v>3887</v>
      </c>
      <c r="Z468" s="1090" t="s">
        <v>3888</v>
      </c>
      <c r="AA468" s="1091" t="s">
        <v>1971</v>
      </c>
      <c r="AB468" s="1092" t="s">
        <v>1971</v>
      </c>
      <c r="AC468" s="1092" t="s">
        <v>1971</v>
      </c>
      <c r="AD468" s="1092" t="s">
        <v>1971</v>
      </c>
      <c r="AE468" s="1092">
        <v>1</v>
      </c>
      <c r="AF468" s="1092" t="s">
        <v>1971</v>
      </c>
      <c r="AG468" s="1092" t="s">
        <v>1971</v>
      </c>
      <c r="AH468" s="1092" t="s">
        <v>1971</v>
      </c>
      <c r="AI468" s="1093">
        <f t="shared" si="7"/>
        <v>1</v>
      </c>
      <c r="AJ468" s="1094" t="s">
        <v>2769</v>
      </c>
      <c r="AK468" s="1094" t="s">
        <v>964</v>
      </c>
      <c r="AL468" s="1094" t="s">
        <v>965</v>
      </c>
      <c r="AM468" s="1095" t="s">
        <v>2781</v>
      </c>
      <c r="AN468" s="1006" t="s">
        <v>293</v>
      </c>
      <c r="AO468" s="1006" t="s">
        <v>3889</v>
      </c>
      <c r="AP468" s="1309">
        <v>2</v>
      </c>
      <c r="AQ468" s="1064" t="s">
        <v>978</v>
      </c>
      <c r="AR468" s="1097" t="s">
        <v>1971</v>
      </c>
      <c r="AS468" s="1098"/>
      <c r="AT468" s="1088"/>
      <c r="AU468" s="1088"/>
      <c r="AV468" s="1088"/>
      <c r="AW468" s="1099"/>
      <c r="AX468" s="1100"/>
      <c r="AY468" s="1063"/>
      <c r="AZ468" s="1064"/>
      <c r="BA468" s="1064"/>
      <c r="BB468" s="1064"/>
      <c r="BC468" s="1064"/>
      <c r="BD468" s="1064"/>
      <c r="BE468" s="1064"/>
      <c r="BF468" s="1064"/>
      <c r="BG468" s="1064"/>
      <c r="BH468" s="1064"/>
      <c r="BI468" s="1394"/>
      <c r="BJ468" s="1343"/>
      <c r="BK468" s="1343"/>
      <c r="BL468" s="1343"/>
      <c r="BM468" s="1343"/>
      <c r="BN468" s="1063"/>
      <c r="BO468" s="1064"/>
      <c r="BP468" s="1064"/>
      <c r="BQ468" s="1064"/>
      <c r="BR468" s="1064"/>
      <c r="BS468" s="1103"/>
      <c r="BT468" s="1064"/>
      <c r="BU468" s="1064"/>
      <c r="BV468" s="1064"/>
      <c r="BW468" s="1104"/>
      <c r="BX468" s="1103"/>
      <c r="BY468" s="1064"/>
      <c r="BZ468" s="1064"/>
      <c r="CA468" s="1064"/>
      <c r="CB468" s="1104"/>
      <c r="CC468" s="1105"/>
      <c r="CD468" s="1351"/>
      <c r="CE468" s="1352"/>
      <c r="CF468" s="1352"/>
      <c r="CG468" s="1352"/>
      <c r="CH468" s="1414"/>
      <c r="CI468" s="1394"/>
      <c r="CJ468" s="1343"/>
      <c r="CK468" s="1343"/>
      <c r="CL468" s="1343"/>
      <c r="CM468" s="1344"/>
      <c r="CN468" s="1394"/>
      <c r="CO468" s="1343"/>
      <c r="CP468" s="1343"/>
      <c r="CQ468" s="1343"/>
      <c r="CR468" s="1344"/>
      <c r="CS468" s="1394"/>
      <c r="CT468" s="1343"/>
      <c r="CU468" s="1343"/>
      <c r="CV468" s="1343"/>
      <c r="CW468" s="1344"/>
      <c r="CX468" s="1394"/>
      <c r="CY468" s="1343"/>
      <c r="CZ468" s="1343"/>
      <c r="DA468" s="1343"/>
      <c r="DB468" s="1344"/>
      <c r="DC468" s="1343"/>
      <c r="DD468" s="1343"/>
      <c r="DE468" s="1343"/>
      <c r="DF468" s="1343"/>
      <c r="DG468" s="1344"/>
      <c r="DH468" s="1394"/>
      <c r="DI468" s="1343"/>
      <c r="DJ468" s="1343"/>
      <c r="DK468" s="1343"/>
      <c r="DL468" s="1344"/>
      <c r="DM468" s="1775"/>
      <c r="DN468" s="1776"/>
      <c r="DO468" s="1776"/>
      <c r="DP468" s="1777"/>
      <c r="DQ468" s="1776"/>
      <c r="DR468" s="1776"/>
      <c r="DS468" s="1776"/>
      <c r="DT468" s="1777"/>
      <c r="DU468" s="1352"/>
      <c r="DV468" s="1696"/>
      <c r="DW468" s="1778"/>
    </row>
    <row r="469" spans="1:127" s="390" customFormat="1" ht="15.75" customHeight="1">
      <c r="A469" s="1085" t="s">
        <v>1003</v>
      </c>
      <c r="B469" s="1045">
        <v>460</v>
      </c>
      <c r="C469" s="1006"/>
      <c r="D469" s="1006"/>
      <c r="E469" s="1006"/>
      <c r="F469" s="1006"/>
      <c r="G469" s="1006"/>
      <c r="H469" s="1006"/>
      <c r="I469" s="1006"/>
      <c r="J469" s="1006"/>
      <c r="K469" s="1006"/>
      <c r="L469" s="1006"/>
      <c r="M469" s="1045"/>
      <c r="N469" s="1006"/>
      <c r="O469" s="1006"/>
      <c r="P469" s="1006"/>
      <c r="Q469" s="1006"/>
      <c r="R469" s="1006"/>
      <c r="S469" s="1006"/>
      <c r="T469" s="1007"/>
      <c r="U469" s="1086" t="s">
        <v>3890</v>
      </c>
      <c r="V469" s="1087" t="s">
        <v>3880</v>
      </c>
      <c r="W469" s="1087" t="s">
        <v>1936</v>
      </c>
      <c r="X469" s="1088" t="s">
        <v>3891</v>
      </c>
      <c r="Y469" s="1089" t="s">
        <v>3892</v>
      </c>
      <c r="Z469" s="1090" t="s">
        <v>3893</v>
      </c>
      <c r="AA469" s="1091" t="s">
        <v>1971</v>
      </c>
      <c r="AB469" s="1092" t="s">
        <v>1971</v>
      </c>
      <c r="AC469" s="1092" t="s">
        <v>1971</v>
      </c>
      <c r="AD469" s="1092" t="s">
        <v>1971</v>
      </c>
      <c r="AE469" s="1092">
        <v>1</v>
      </c>
      <c r="AF469" s="1092" t="s">
        <v>1971</v>
      </c>
      <c r="AG469" s="1092" t="s">
        <v>1971</v>
      </c>
      <c r="AH469" s="1092" t="s">
        <v>1971</v>
      </c>
      <c r="AI469" s="1093">
        <f t="shared" si="7"/>
        <v>1</v>
      </c>
      <c r="AJ469" s="1094" t="s">
        <v>963</v>
      </c>
      <c r="AK469" s="1094" t="s">
        <v>1971</v>
      </c>
      <c r="AL469" s="1094" t="s">
        <v>1971</v>
      </c>
      <c r="AM469" s="1095" t="s">
        <v>2058</v>
      </c>
      <c r="AN469" s="1006" t="s">
        <v>991</v>
      </c>
      <c r="AO469" s="1006" t="s">
        <v>3894</v>
      </c>
      <c r="AP469" s="1309">
        <v>0</v>
      </c>
      <c r="AQ469" s="1064" t="s">
        <v>966</v>
      </c>
      <c r="AR469" s="1097" t="s">
        <v>1971</v>
      </c>
      <c r="AS469" s="1098"/>
      <c r="AT469" s="1088"/>
      <c r="AU469" s="1088"/>
      <c r="AV469" s="1088"/>
      <c r="AW469" s="1099"/>
      <c r="AX469" s="1100"/>
      <c r="AY469" s="1063"/>
      <c r="AZ469" s="1064"/>
      <c r="BA469" s="1064"/>
      <c r="BB469" s="1064"/>
      <c r="BC469" s="1064"/>
      <c r="BD469" s="1064"/>
      <c r="BE469" s="1064"/>
      <c r="BF469" s="1064"/>
      <c r="BG469" s="1064"/>
      <c r="BH469" s="1064"/>
      <c r="BI469" s="1394"/>
      <c r="BJ469" s="1343"/>
      <c r="BK469" s="1343"/>
      <c r="BL469" s="1343"/>
      <c r="BM469" s="1343"/>
      <c r="BN469" s="1063"/>
      <c r="BO469" s="1064"/>
      <c r="BP469" s="1064"/>
      <c r="BQ469" s="1064"/>
      <c r="BR469" s="1064"/>
      <c r="BS469" s="1103"/>
      <c r="BT469" s="1064"/>
      <c r="BU469" s="1064"/>
      <c r="BV469" s="1064"/>
      <c r="BW469" s="1104"/>
      <c r="BX469" s="1103"/>
      <c r="BY469" s="1064"/>
      <c r="BZ469" s="1064"/>
      <c r="CA469" s="1064"/>
      <c r="CB469" s="1104"/>
      <c r="CC469" s="1105"/>
      <c r="CD469" s="1351"/>
      <c r="CE469" s="1352"/>
      <c r="CF469" s="1352"/>
      <c r="CG469" s="1352"/>
      <c r="CH469" s="1414"/>
      <c r="CI469" s="1394"/>
      <c r="CJ469" s="1343"/>
      <c r="CK469" s="1343"/>
      <c r="CL469" s="1343"/>
      <c r="CM469" s="1344"/>
      <c r="CN469" s="1394"/>
      <c r="CO469" s="1343"/>
      <c r="CP469" s="1343"/>
      <c r="CQ469" s="1343"/>
      <c r="CR469" s="1344"/>
      <c r="CS469" s="1394"/>
      <c r="CT469" s="1343"/>
      <c r="CU469" s="1343"/>
      <c r="CV469" s="1343"/>
      <c r="CW469" s="1344"/>
      <c r="CX469" s="1394"/>
      <c r="CY469" s="1343"/>
      <c r="CZ469" s="1343"/>
      <c r="DA469" s="1343"/>
      <c r="DB469" s="1344"/>
      <c r="DC469" s="1343"/>
      <c r="DD469" s="1343"/>
      <c r="DE469" s="1343"/>
      <c r="DF469" s="1343"/>
      <c r="DG469" s="1344"/>
      <c r="DH469" s="1394"/>
      <c r="DI469" s="1343"/>
      <c r="DJ469" s="1343"/>
      <c r="DK469" s="1343"/>
      <c r="DL469" s="1344"/>
      <c r="DM469" s="1775"/>
      <c r="DN469" s="1776"/>
      <c r="DO469" s="1776"/>
      <c r="DP469" s="1777"/>
      <c r="DQ469" s="1776"/>
      <c r="DR469" s="1776"/>
      <c r="DS469" s="1776"/>
      <c r="DT469" s="1777"/>
      <c r="DU469" s="1352"/>
      <c r="DV469" s="1696"/>
      <c r="DW469" s="1778"/>
    </row>
    <row r="470" spans="1:127" s="390" customFormat="1" ht="15.75" customHeight="1">
      <c r="A470" s="1085" t="s">
        <v>1003</v>
      </c>
      <c r="B470" s="1045">
        <v>461</v>
      </c>
      <c r="C470" s="1006"/>
      <c r="D470" s="1006"/>
      <c r="E470" s="1006"/>
      <c r="F470" s="1006"/>
      <c r="G470" s="1006"/>
      <c r="H470" s="1006"/>
      <c r="I470" s="1006"/>
      <c r="J470" s="1006"/>
      <c r="K470" s="1006"/>
      <c r="L470" s="1006"/>
      <c r="M470" s="1045"/>
      <c r="N470" s="1006"/>
      <c r="O470" s="1006"/>
      <c r="P470" s="1006"/>
      <c r="Q470" s="1006"/>
      <c r="R470" s="1006"/>
      <c r="S470" s="1006"/>
      <c r="T470" s="1007"/>
      <c r="U470" s="1086" t="s">
        <v>3895</v>
      </c>
      <c r="V470" s="1087" t="s">
        <v>3880</v>
      </c>
      <c r="W470" s="1087" t="s">
        <v>1920</v>
      </c>
      <c r="X470" s="1088" t="s">
        <v>3896</v>
      </c>
      <c r="Y470" s="1089" t="s">
        <v>689</v>
      </c>
      <c r="Z470" s="1090" t="s">
        <v>3897</v>
      </c>
      <c r="AA470" s="1091" t="s">
        <v>1971</v>
      </c>
      <c r="AB470" s="1092" t="s">
        <v>1971</v>
      </c>
      <c r="AC470" s="1092">
        <v>1</v>
      </c>
      <c r="AD470" s="1092" t="s">
        <v>1971</v>
      </c>
      <c r="AE470" s="1092" t="s">
        <v>1971</v>
      </c>
      <c r="AF470" s="1092" t="s">
        <v>1971</v>
      </c>
      <c r="AG470" s="1092" t="s">
        <v>1971</v>
      </c>
      <c r="AH470" s="1092" t="s">
        <v>1971</v>
      </c>
      <c r="AI470" s="1093">
        <f t="shared" si="7"/>
        <v>1</v>
      </c>
      <c r="AJ470" s="1094" t="s">
        <v>984</v>
      </c>
      <c r="AK470" s="1094" t="s">
        <v>964</v>
      </c>
      <c r="AL470" s="1094" t="s">
        <v>965</v>
      </c>
      <c r="AM470" s="1095" t="s">
        <v>689</v>
      </c>
      <c r="AN470" s="1006" t="s">
        <v>2204</v>
      </c>
      <c r="AO470" s="1006" t="s">
        <v>4798</v>
      </c>
      <c r="AP470" s="1310">
        <v>2</v>
      </c>
      <c r="AQ470" s="1064" t="s">
        <v>978</v>
      </c>
      <c r="AR470" s="1097" t="s">
        <v>689</v>
      </c>
      <c r="AS470" s="1098"/>
      <c r="AT470" s="1088"/>
      <c r="AU470" s="1088"/>
      <c r="AV470" s="1088"/>
      <c r="AW470" s="1099"/>
      <c r="AX470" s="1100"/>
      <c r="AY470" s="1063"/>
      <c r="AZ470" s="1064"/>
      <c r="BA470" s="1064"/>
      <c r="BB470" s="1064"/>
      <c r="BC470" s="1064"/>
      <c r="BD470" s="1064"/>
      <c r="BE470" s="1064"/>
      <c r="BF470" s="1064"/>
      <c r="BG470" s="1114"/>
      <c r="BH470" s="1114"/>
      <c r="BI470" s="1115">
        <v>24.51</v>
      </c>
      <c r="BJ470" s="1114">
        <v>23.74</v>
      </c>
      <c r="BK470" s="1114">
        <v>23</v>
      </c>
      <c r="BL470" s="1114">
        <v>22.4</v>
      </c>
      <c r="BM470" s="1114">
        <v>19.5</v>
      </c>
      <c r="BN470" s="1063"/>
      <c r="BO470" s="1064"/>
      <c r="BP470" s="1064"/>
      <c r="BQ470" s="1064"/>
      <c r="BR470" s="1064"/>
      <c r="BS470" s="1103"/>
      <c r="BT470" s="1064"/>
      <c r="BU470" s="1064"/>
      <c r="BV470" s="1064"/>
      <c r="BW470" s="1104"/>
      <c r="BX470" s="1103"/>
      <c r="BY470" s="1064"/>
      <c r="BZ470" s="1064"/>
      <c r="CA470" s="1064"/>
      <c r="CB470" s="1104"/>
      <c r="CC470" s="1105"/>
      <c r="CD470" s="1106" t="s">
        <v>961</v>
      </c>
      <c r="CE470" s="1107" t="s">
        <v>961</v>
      </c>
      <c r="CF470" s="1107" t="s">
        <v>961</v>
      </c>
      <c r="CG470" s="1107" t="s">
        <v>961</v>
      </c>
      <c r="CH470" s="1108" t="s">
        <v>961</v>
      </c>
      <c r="CI470" s="1063" t="s">
        <v>1971</v>
      </c>
      <c r="CJ470" s="1064" t="s">
        <v>1971</v>
      </c>
      <c r="CK470" s="1064" t="s">
        <v>1971</v>
      </c>
      <c r="CL470" s="1064" t="s">
        <v>1971</v>
      </c>
      <c r="CM470" s="1105" t="s">
        <v>1971</v>
      </c>
      <c r="CN470" s="1063">
        <v>36.76</v>
      </c>
      <c r="CO470" s="1064">
        <v>36.76</v>
      </c>
      <c r="CP470" s="1064">
        <v>36.76</v>
      </c>
      <c r="CQ470" s="1064">
        <v>36.76</v>
      </c>
      <c r="CR470" s="1105">
        <v>36.76</v>
      </c>
      <c r="CS470" s="1063" t="s">
        <v>1971</v>
      </c>
      <c r="CT470" s="1064" t="s">
        <v>1971</v>
      </c>
      <c r="CU470" s="1064" t="s">
        <v>1971</v>
      </c>
      <c r="CV470" s="1064" t="s">
        <v>1971</v>
      </c>
      <c r="CW470" s="1105" t="s">
        <v>1971</v>
      </c>
      <c r="CX470" s="1063" t="s">
        <v>1971</v>
      </c>
      <c r="CY470" s="1064" t="s">
        <v>1971</v>
      </c>
      <c r="CZ470" s="1064" t="s">
        <v>1971</v>
      </c>
      <c r="DA470" s="1064" t="s">
        <v>1971</v>
      </c>
      <c r="DB470" s="1105" t="s">
        <v>1971</v>
      </c>
      <c r="DC470" s="1064" t="s">
        <v>1971</v>
      </c>
      <c r="DD470" s="1064" t="s">
        <v>1971</v>
      </c>
      <c r="DE470" s="1064" t="s">
        <v>1971</v>
      </c>
      <c r="DF470" s="1064" t="s">
        <v>1971</v>
      </c>
      <c r="DG470" s="1105" t="s">
        <v>1971</v>
      </c>
      <c r="DH470" s="1063" t="s">
        <v>1971</v>
      </c>
      <c r="DI470" s="1064" t="s">
        <v>1971</v>
      </c>
      <c r="DJ470" s="1064" t="s">
        <v>1971</v>
      </c>
      <c r="DK470" s="1064" t="s">
        <v>1971</v>
      </c>
      <c r="DL470" s="1105" t="s">
        <v>1971</v>
      </c>
      <c r="DM470" s="1109">
        <v>-1.268</v>
      </c>
      <c r="DN470" s="1110" t="s">
        <v>1971</v>
      </c>
      <c r="DO470" s="1110" t="s">
        <v>1971</v>
      </c>
      <c r="DP470" s="1111" t="s">
        <v>1971</v>
      </c>
      <c r="DQ470" s="1110" t="s">
        <v>1971</v>
      </c>
      <c r="DR470" s="1110" t="s">
        <v>1971</v>
      </c>
      <c r="DS470" s="1110" t="s">
        <v>1971</v>
      </c>
      <c r="DT470" s="1111" t="s">
        <v>1971</v>
      </c>
      <c r="DU470" s="1107" t="s">
        <v>973</v>
      </c>
      <c r="DV470" s="1112">
        <v>1</v>
      </c>
      <c r="DW470" s="1113" t="s">
        <v>1971</v>
      </c>
    </row>
    <row r="471" spans="1:127" s="390" customFormat="1" ht="15.75" customHeight="1">
      <c r="A471" s="1085" t="s">
        <v>1003</v>
      </c>
      <c r="B471" s="1045">
        <v>462</v>
      </c>
      <c r="C471" s="1006"/>
      <c r="D471" s="1006"/>
      <c r="E471" s="1006"/>
      <c r="F471" s="1006"/>
      <c r="G471" s="1006"/>
      <c r="H471" s="1006"/>
      <c r="I471" s="1006"/>
      <c r="J471" s="1006"/>
      <c r="K471" s="1006"/>
      <c r="L471" s="1006"/>
      <c r="M471" s="1045"/>
      <c r="N471" s="1006"/>
      <c r="O471" s="1006"/>
      <c r="P471" s="1006"/>
      <c r="Q471" s="1006"/>
      <c r="R471" s="1006"/>
      <c r="S471" s="1006"/>
      <c r="T471" s="1007"/>
      <c r="U471" s="1086" t="s">
        <v>3899</v>
      </c>
      <c r="V471" s="1087" t="s">
        <v>3880</v>
      </c>
      <c r="W471" s="1087" t="s">
        <v>1971</v>
      </c>
      <c r="X471" s="1088" t="s">
        <v>3900</v>
      </c>
      <c r="Y471" s="1089" t="s">
        <v>3901</v>
      </c>
      <c r="Z471" s="1090" t="s">
        <v>3902</v>
      </c>
      <c r="AA471" s="1091">
        <v>0.123</v>
      </c>
      <c r="AB471" s="1092">
        <v>2.4E-2</v>
      </c>
      <c r="AC471" s="1092">
        <v>0.85299999999999998</v>
      </c>
      <c r="AD471" s="1092" t="s">
        <v>1971</v>
      </c>
      <c r="AE471" s="1092" t="s">
        <v>1971</v>
      </c>
      <c r="AF471" s="1092" t="s">
        <v>1971</v>
      </c>
      <c r="AG471" s="1092" t="s">
        <v>1971</v>
      </c>
      <c r="AH471" s="1092" t="s">
        <v>1971</v>
      </c>
      <c r="AI471" s="1093">
        <f t="shared" si="7"/>
        <v>1</v>
      </c>
      <c r="AJ471" s="1094" t="s">
        <v>984</v>
      </c>
      <c r="AK471" s="1094" t="s">
        <v>964</v>
      </c>
      <c r="AL471" s="1094" t="s">
        <v>965</v>
      </c>
      <c r="AM471" s="1095" t="s">
        <v>1971</v>
      </c>
      <c r="AN471" s="1006" t="s">
        <v>1971</v>
      </c>
      <c r="AO471" s="1006" t="s">
        <v>1971</v>
      </c>
      <c r="AP471" s="1309">
        <v>0</v>
      </c>
      <c r="AQ471" s="1064" t="s">
        <v>966</v>
      </c>
      <c r="AR471" s="1097" t="s">
        <v>1971</v>
      </c>
      <c r="AS471" s="1098"/>
      <c r="AT471" s="1088"/>
      <c r="AU471" s="1088"/>
      <c r="AV471" s="1088"/>
      <c r="AW471" s="1099"/>
      <c r="AX471" s="1100"/>
      <c r="AY471" s="1063"/>
      <c r="AZ471" s="1064"/>
      <c r="BA471" s="1064"/>
      <c r="BB471" s="1064"/>
      <c r="BC471" s="1064"/>
      <c r="BD471" s="1064"/>
      <c r="BE471" s="1064"/>
      <c r="BF471" s="1064"/>
      <c r="BG471" s="1064"/>
      <c r="BH471" s="1064"/>
      <c r="BI471" s="1394"/>
      <c r="BJ471" s="1343"/>
      <c r="BK471" s="1343"/>
      <c r="BL471" s="1343"/>
      <c r="BM471" s="1343"/>
      <c r="BN471" s="1063"/>
      <c r="BO471" s="1064"/>
      <c r="BP471" s="1064"/>
      <c r="BQ471" s="1064"/>
      <c r="BR471" s="1064"/>
      <c r="BS471" s="1103"/>
      <c r="BT471" s="1064"/>
      <c r="BU471" s="1064"/>
      <c r="BV471" s="1064"/>
      <c r="BW471" s="1104"/>
      <c r="BX471" s="1103"/>
      <c r="BY471" s="1064"/>
      <c r="BZ471" s="1064"/>
      <c r="CA471" s="1064"/>
      <c r="CB471" s="1104"/>
      <c r="CC471" s="1105"/>
      <c r="CD471" s="1351"/>
      <c r="CE471" s="1352"/>
      <c r="CF471" s="1352"/>
      <c r="CG471" s="1352"/>
      <c r="CH471" s="1414"/>
      <c r="CI471" s="1394"/>
      <c r="CJ471" s="1343"/>
      <c r="CK471" s="1343"/>
      <c r="CL471" s="1343"/>
      <c r="CM471" s="1344"/>
      <c r="CN471" s="1394"/>
      <c r="CO471" s="1343"/>
      <c r="CP471" s="1343"/>
      <c r="CQ471" s="1343"/>
      <c r="CR471" s="1344"/>
      <c r="CS471" s="1394"/>
      <c r="CT471" s="1343"/>
      <c r="CU471" s="1343"/>
      <c r="CV471" s="1343"/>
      <c r="CW471" s="1344"/>
      <c r="CX471" s="1394"/>
      <c r="CY471" s="1343"/>
      <c r="CZ471" s="1343"/>
      <c r="DA471" s="1343"/>
      <c r="DB471" s="1344"/>
      <c r="DC471" s="1343"/>
      <c r="DD471" s="1343"/>
      <c r="DE471" s="1343"/>
      <c r="DF471" s="1343"/>
      <c r="DG471" s="1344"/>
      <c r="DH471" s="1394"/>
      <c r="DI471" s="1343"/>
      <c r="DJ471" s="1343"/>
      <c r="DK471" s="1343"/>
      <c r="DL471" s="1344"/>
      <c r="DM471" s="1775"/>
      <c r="DN471" s="1776"/>
      <c r="DO471" s="1776"/>
      <c r="DP471" s="1777"/>
      <c r="DQ471" s="1776"/>
      <c r="DR471" s="1776"/>
      <c r="DS471" s="1776"/>
      <c r="DT471" s="1777"/>
      <c r="DU471" s="1352"/>
      <c r="DV471" s="1696"/>
      <c r="DW471" s="1778"/>
    </row>
    <row r="472" spans="1:127" s="390" customFormat="1" ht="15.75" customHeight="1">
      <c r="A472" s="1085" t="s">
        <v>1003</v>
      </c>
      <c r="B472" s="1045">
        <v>463</v>
      </c>
      <c r="C472" s="1006"/>
      <c r="D472" s="1006"/>
      <c r="E472" s="1006"/>
      <c r="F472" s="1006"/>
      <c r="G472" s="1006"/>
      <c r="H472" s="1006"/>
      <c r="I472" s="1006"/>
      <c r="J472" s="1006"/>
      <c r="K472" s="1006"/>
      <c r="L472" s="1006"/>
      <c r="M472" s="1045"/>
      <c r="N472" s="1006"/>
      <c r="O472" s="1006"/>
      <c r="P472" s="1006"/>
      <c r="Q472" s="1006"/>
      <c r="R472" s="1006"/>
      <c r="S472" s="1006"/>
      <c r="T472" s="1007"/>
      <c r="U472" s="1086" t="s">
        <v>3903</v>
      </c>
      <c r="V472" s="1087" t="s">
        <v>3880</v>
      </c>
      <c r="W472" s="1087" t="s">
        <v>1936</v>
      </c>
      <c r="X472" s="1088" t="s">
        <v>3904</v>
      </c>
      <c r="Y472" s="1089" t="s">
        <v>3905</v>
      </c>
      <c r="Z472" s="1090" t="s">
        <v>3906</v>
      </c>
      <c r="AA472" s="1091" t="s">
        <v>1971</v>
      </c>
      <c r="AB472" s="1092" t="s">
        <v>1971</v>
      </c>
      <c r="AC472" s="1092" t="s">
        <v>1971</v>
      </c>
      <c r="AD472" s="1092">
        <v>1</v>
      </c>
      <c r="AE472" s="1092" t="s">
        <v>1971</v>
      </c>
      <c r="AF472" s="1092" t="s">
        <v>1971</v>
      </c>
      <c r="AG472" s="1092" t="s">
        <v>1971</v>
      </c>
      <c r="AH472" s="1092" t="s">
        <v>1971</v>
      </c>
      <c r="AI472" s="1093">
        <f t="shared" si="7"/>
        <v>1</v>
      </c>
      <c r="AJ472" s="1094" t="s">
        <v>984</v>
      </c>
      <c r="AK472" s="1094" t="s">
        <v>964</v>
      </c>
      <c r="AL472" s="1094" t="s">
        <v>965</v>
      </c>
      <c r="AM472" s="1095" t="s">
        <v>711</v>
      </c>
      <c r="AN472" s="1006" t="s">
        <v>293</v>
      </c>
      <c r="AO472" s="1006" t="s">
        <v>1061</v>
      </c>
      <c r="AP472" s="1309">
        <v>1</v>
      </c>
      <c r="AQ472" s="1064" t="s">
        <v>966</v>
      </c>
      <c r="AR472" s="1097" t="s">
        <v>1971</v>
      </c>
      <c r="AS472" s="1098"/>
      <c r="AT472" s="1088"/>
      <c r="AU472" s="1088"/>
      <c r="AV472" s="1088"/>
      <c r="AW472" s="1099"/>
      <c r="AX472" s="1100"/>
      <c r="AY472" s="1063"/>
      <c r="AZ472" s="1064"/>
      <c r="BA472" s="1064"/>
      <c r="BB472" s="1064"/>
      <c r="BC472" s="1064"/>
      <c r="BD472" s="1064"/>
      <c r="BE472" s="1064"/>
      <c r="BF472" s="1064"/>
      <c r="BG472" s="1064"/>
      <c r="BH472" s="1064"/>
      <c r="BI472" s="1394"/>
      <c r="BJ472" s="1343"/>
      <c r="BK472" s="1343"/>
      <c r="BL472" s="1343"/>
      <c r="BM472" s="1343"/>
      <c r="BN472" s="1063"/>
      <c r="BO472" s="1064"/>
      <c r="BP472" s="1064"/>
      <c r="BQ472" s="1064"/>
      <c r="BR472" s="1064"/>
      <c r="BS472" s="1103"/>
      <c r="BT472" s="1064"/>
      <c r="BU472" s="1064"/>
      <c r="BV472" s="1064"/>
      <c r="BW472" s="1104"/>
      <c r="BX472" s="1103"/>
      <c r="BY472" s="1064"/>
      <c r="BZ472" s="1064"/>
      <c r="CA472" s="1064"/>
      <c r="CB472" s="1104"/>
      <c r="CC472" s="1105"/>
      <c r="CD472" s="1351"/>
      <c r="CE472" s="1352"/>
      <c r="CF472" s="1352"/>
      <c r="CG472" s="1352"/>
      <c r="CH472" s="1414"/>
      <c r="CI472" s="1394"/>
      <c r="CJ472" s="1343"/>
      <c r="CK472" s="1343"/>
      <c r="CL472" s="1343"/>
      <c r="CM472" s="1344"/>
      <c r="CN472" s="1394"/>
      <c r="CO472" s="1343"/>
      <c r="CP472" s="1343"/>
      <c r="CQ472" s="1343"/>
      <c r="CR472" s="1344"/>
      <c r="CS472" s="1394"/>
      <c r="CT472" s="1343"/>
      <c r="CU472" s="1343"/>
      <c r="CV472" s="1343"/>
      <c r="CW472" s="1344"/>
      <c r="CX472" s="1394"/>
      <c r="CY472" s="1343"/>
      <c r="CZ472" s="1343"/>
      <c r="DA472" s="1343"/>
      <c r="DB472" s="1344"/>
      <c r="DC472" s="1343"/>
      <c r="DD472" s="1343"/>
      <c r="DE472" s="1343"/>
      <c r="DF472" s="1343"/>
      <c r="DG472" s="1344"/>
      <c r="DH472" s="1394"/>
      <c r="DI472" s="1343"/>
      <c r="DJ472" s="1343"/>
      <c r="DK472" s="1343"/>
      <c r="DL472" s="1344"/>
      <c r="DM472" s="1775"/>
      <c r="DN472" s="1776"/>
      <c r="DO472" s="1776"/>
      <c r="DP472" s="1777"/>
      <c r="DQ472" s="1776"/>
      <c r="DR472" s="1776"/>
      <c r="DS472" s="1776"/>
      <c r="DT472" s="1777"/>
      <c r="DU472" s="1352"/>
      <c r="DV472" s="1696"/>
      <c r="DW472" s="1778"/>
    </row>
    <row r="473" spans="1:127" s="390" customFormat="1" ht="15.75" customHeight="1">
      <c r="A473" s="1085" t="s">
        <v>1003</v>
      </c>
      <c r="B473" s="1045">
        <v>464</v>
      </c>
      <c r="C473" s="1006"/>
      <c r="D473" s="1006"/>
      <c r="E473" s="1006"/>
      <c r="F473" s="1006"/>
      <c r="G473" s="1006"/>
      <c r="H473" s="1006"/>
      <c r="I473" s="1006"/>
      <c r="J473" s="1006"/>
      <c r="K473" s="1006"/>
      <c r="L473" s="1006"/>
      <c r="M473" s="1045"/>
      <c r="N473" s="1006"/>
      <c r="O473" s="1006"/>
      <c r="P473" s="1006"/>
      <c r="Q473" s="1006"/>
      <c r="R473" s="1006"/>
      <c r="S473" s="1006"/>
      <c r="T473" s="1007"/>
      <c r="U473" s="1086" t="s">
        <v>3907</v>
      </c>
      <c r="V473" s="1087" t="s">
        <v>3880</v>
      </c>
      <c r="W473" s="1087" t="s">
        <v>1936</v>
      </c>
      <c r="X473" s="1088" t="s">
        <v>3908</v>
      </c>
      <c r="Y473" s="1089" t="s">
        <v>3909</v>
      </c>
      <c r="Z473" s="1090" t="s">
        <v>3910</v>
      </c>
      <c r="AA473" s="1091" t="s">
        <v>1971</v>
      </c>
      <c r="AB473" s="1092" t="s">
        <v>1971</v>
      </c>
      <c r="AC473" s="1092" t="s">
        <v>1971</v>
      </c>
      <c r="AD473" s="1092" t="s">
        <v>1971</v>
      </c>
      <c r="AE473" s="1092" t="s">
        <v>1971</v>
      </c>
      <c r="AF473" s="1092" t="s">
        <v>1971</v>
      </c>
      <c r="AG473" s="1092" t="s">
        <v>1971</v>
      </c>
      <c r="AH473" s="1092">
        <v>1</v>
      </c>
      <c r="AI473" s="1093">
        <f t="shared" si="7"/>
        <v>1</v>
      </c>
      <c r="AJ473" s="1094" t="s">
        <v>984</v>
      </c>
      <c r="AK473" s="1094" t="s">
        <v>964</v>
      </c>
      <c r="AL473" s="1094" t="s">
        <v>965</v>
      </c>
      <c r="AM473" s="1095" t="s">
        <v>1939</v>
      </c>
      <c r="AN473" s="1006" t="s">
        <v>1030</v>
      </c>
      <c r="AO473" s="1006" t="s">
        <v>3911</v>
      </c>
      <c r="AP473" s="1309">
        <v>0</v>
      </c>
      <c r="AQ473" s="1064" t="s">
        <v>978</v>
      </c>
      <c r="AR473" s="1097" t="s">
        <v>1971</v>
      </c>
      <c r="AS473" s="1098"/>
      <c r="AT473" s="1088"/>
      <c r="AU473" s="1088"/>
      <c r="AV473" s="1088"/>
      <c r="AW473" s="1099"/>
      <c r="AX473" s="1100"/>
      <c r="AY473" s="1063"/>
      <c r="AZ473" s="1064"/>
      <c r="BA473" s="1064"/>
      <c r="BB473" s="1064"/>
      <c r="BC473" s="1064"/>
      <c r="BD473" s="1064"/>
      <c r="BE473" s="1064"/>
      <c r="BF473" s="1064"/>
      <c r="BG473" s="1064"/>
      <c r="BH473" s="1064"/>
      <c r="BI473" s="1394"/>
      <c r="BJ473" s="1343"/>
      <c r="BK473" s="1343"/>
      <c r="BL473" s="1343"/>
      <c r="BM473" s="1343"/>
      <c r="BN473" s="1063"/>
      <c r="BO473" s="1064"/>
      <c r="BP473" s="1064"/>
      <c r="BQ473" s="1064"/>
      <c r="BR473" s="1064"/>
      <c r="BS473" s="1103"/>
      <c r="BT473" s="1064"/>
      <c r="BU473" s="1064"/>
      <c r="BV473" s="1064"/>
      <c r="BW473" s="1104"/>
      <c r="BX473" s="1103"/>
      <c r="BY473" s="1064"/>
      <c r="BZ473" s="1064"/>
      <c r="CA473" s="1064"/>
      <c r="CB473" s="1104"/>
      <c r="CC473" s="1105"/>
      <c r="CD473" s="1351"/>
      <c r="CE473" s="1352"/>
      <c r="CF473" s="1352"/>
      <c r="CG473" s="1352"/>
      <c r="CH473" s="1414"/>
      <c r="CI473" s="1394"/>
      <c r="CJ473" s="1343"/>
      <c r="CK473" s="1343"/>
      <c r="CL473" s="1343"/>
      <c r="CM473" s="1344"/>
      <c r="CN473" s="1394"/>
      <c r="CO473" s="1343"/>
      <c r="CP473" s="1343"/>
      <c r="CQ473" s="1343"/>
      <c r="CR473" s="1344"/>
      <c r="CS473" s="1394"/>
      <c r="CT473" s="1343"/>
      <c r="CU473" s="1343"/>
      <c r="CV473" s="1343"/>
      <c r="CW473" s="1344"/>
      <c r="CX473" s="1394"/>
      <c r="CY473" s="1343"/>
      <c r="CZ473" s="1343"/>
      <c r="DA473" s="1343"/>
      <c r="DB473" s="1344"/>
      <c r="DC473" s="1343"/>
      <c r="DD473" s="1343"/>
      <c r="DE473" s="1343"/>
      <c r="DF473" s="1343"/>
      <c r="DG473" s="1344"/>
      <c r="DH473" s="1394"/>
      <c r="DI473" s="1343"/>
      <c r="DJ473" s="1343"/>
      <c r="DK473" s="1343"/>
      <c r="DL473" s="1344"/>
      <c r="DM473" s="1775"/>
      <c r="DN473" s="1776"/>
      <c r="DO473" s="1776"/>
      <c r="DP473" s="1777"/>
      <c r="DQ473" s="1776"/>
      <c r="DR473" s="1776"/>
      <c r="DS473" s="1776"/>
      <c r="DT473" s="1777"/>
      <c r="DU473" s="1352"/>
      <c r="DV473" s="1696"/>
      <c r="DW473" s="1778"/>
    </row>
    <row r="474" spans="1:127" s="390" customFormat="1" ht="15.75" customHeight="1">
      <c r="A474" s="1085" t="s">
        <v>1003</v>
      </c>
      <c r="B474" s="1045">
        <v>465</v>
      </c>
      <c r="C474" s="1006"/>
      <c r="D474" s="1006"/>
      <c r="E474" s="1006"/>
      <c r="F474" s="1006"/>
      <c r="G474" s="1006"/>
      <c r="H474" s="1006"/>
      <c r="I474" s="1006"/>
      <c r="J474" s="1006"/>
      <c r="K474" s="1006"/>
      <c r="L474" s="1006"/>
      <c r="M474" s="1045"/>
      <c r="N474" s="1006"/>
      <c r="O474" s="1006"/>
      <c r="P474" s="1006"/>
      <c r="Q474" s="1006"/>
      <c r="R474" s="1006"/>
      <c r="S474" s="1006"/>
      <c r="T474" s="1007"/>
      <c r="U474" s="1086" t="s">
        <v>3912</v>
      </c>
      <c r="V474" s="1087" t="s">
        <v>3880</v>
      </c>
      <c r="W474" s="1087" t="s">
        <v>1927</v>
      </c>
      <c r="X474" s="1088" t="s">
        <v>3913</v>
      </c>
      <c r="Y474" s="1089" t="s">
        <v>3914</v>
      </c>
      <c r="Z474" s="1090" t="s">
        <v>3915</v>
      </c>
      <c r="AA474" s="1091" t="s">
        <v>1971</v>
      </c>
      <c r="AB474" s="1092" t="s">
        <v>1971</v>
      </c>
      <c r="AC474" s="1092" t="s">
        <v>1971</v>
      </c>
      <c r="AD474" s="1092" t="s">
        <v>1971</v>
      </c>
      <c r="AE474" s="1092" t="s">
        <v>1971</v>
      </c>
      <c r="AF474" s="1092" t="s">
        <v>1971</v>
      </c>
      <c r="AG474" s="1092" t="s">
        <v>1971</v>
      </c>
      <c r="AH474" s="1092">
        <v>1</v>
      </c>
      <c r="AI474" s="1093">
        <f t="shared" si="7"/>
        <v>1</v>
      </c>
      <c r="AJ474" s="1094" t="s">
        <v>963</v>
      </c>
      <c r="AK474" s="1094"/>
      <c r="AL474" s="1094" t="s">
        <v>1971</v>
      </c>
      <c r="AM474" s="1095" t="s">
        <v>2423</v>
      </c>
      <c r="AN474" s="1006" t="s">
        <v>1039</v>
      </c>
      <c r="AO474" s="1006" t="s">
        <v>3916</v>
      </c>
      <c r="AP474" s="1309">
        <v>1</v>
      </c>
      <c r="AQ474" s="1064" t="s">
        <v>966</v>
      </c>
      <c r="AR474" s="1097" t="s">
        <v>1971</v>
      </c>
      <c r="AS474" s="1098"/>
      <c r="AT474" s="1088"/>
      <c r="AU474" s="1088"/>
      <c r="AV474" s="1088"/>
      <c r="AW474" s="1099"/>
      <c r="AX474" s="1100"/>
      <c r="AY474" s="1063"/>
      <c r="AZ474" s="1064"/>
      <c r="BA474" s="1064"/>
      <c r="BB474" s="1064"/>
      <c r="BC474" s="1064"/>
      <c r="BD474" s="1064"/>
      <c r="BE474" s="1064"/>
      <c r="BF474" s="1064"/>
      <c r="BG474" s="1064"/>
      <c r="BH474" s="1064"/>
      <c r="BI474" s="1394"/>
      <c r="BJ474" s="1343"/>
      <c r="BK474" s="1343"/>
      <c r="BL474" s="1343"/>
      <c r="BM474" s="1343"/>
      <c r="BN474" s="1063"/>
      <c r="BO474" s="1064"/>
      <c r="BP474" s="1064"/>
      <c r="BQ474" s="1064"/>
      <c r="BR474" s="1064"/>
      <c r="BS474" s="1103"/>
      <c r="BT474" s="1064"/>
      <c r="BU474" s="1064"/>
      <c r="BV474" s="1064"/>
      <c r="BW474" s="1104"/>
      <c r="BX474" s="1103"/>
      <c r="BY474" s="1064"/>
      <c r="BZ474" s="1064"/>
      <c r="CA474" s="1064"/>
      <c r="CB474" s="1104"/>
      <c r="CC474" s="1105"/>
      <c r="CD474" s="1351"/>
      <c r="CE474" s="1352"/>
      <c r="CF474" s="1352"/>
      <c r="CG474" s="1352"/>
      <c r="CH474" s="1414"/>
      <c r="CI474" s="1394"/>
      <c r="CJ474" s="1343"/>
      <c r="CK474" s="1343"/>
      <c r="CL474" s="1343"/>
      <c r="CM474" s="1344"/>
      <c r="CN474" s="1394"/>
      <c r="CO474" s="1343"/>
      <c r="CP474" s="1343"/>
      <c r="CQ474" s="1343"/>
      <c r="CR474" s="1344"/>
      <c r="CS474" s="1394"/>
      <c r="CT474" s="1343"/>
      <c r="CU474" s="1343"/>
      <c r="CV474" s="1343"/>
      <c r="CW474" s="1344"/>
      <c r="CX474" s="1394"/>
      <c r="CY474" s="1343"/>
      <c r="CZ474" s="1343"/>
      <c r="DA474" s="1343"/>
      <c r="DB474" s="1344"/>
      <c r="DC474" s="1343"/>
      <c r="DD474" s="1343"/>
      <c r="DE474" s="1343"/>
      <c r="DF474" s="1343"/>
      <c r="DG474" s="1344"/>
      <c r="DH474" s="1394"/>
      <c r="DI474" s="1343"/>
      <c r="DJ474" s="1343"/>
      <c r="DK474" s="1343"/>
      <c r="DL474" s="1344"/>
      <c r="DM474" s="1775"/>
      <c r="DN474" s="1776"/>
      <c r="DO474" s="1776"/>
      <c r="DP474" s="1777"/>
      <c r="DQ474" s="1776"/>
      <c r="DR474" s="1776"/>
      <c r="DS474" s="1776"/>
      <c r="DT474" s="1777"/>
      <c r="DU474" s="1352"/>
      <c r="DV474" s="1696"/>
      <c r="DW474" s="1778"/>
    </row>
    <row r="475" spans="1:127" s="390" customFormat="1" ht="15.75" customHeight="1">
      <c r="A475" s="1085" t="s">
        <v>1003</v>
      </c>
      <c r="B475" s="1045">
        <v>466</v>
      </c>
      <c r="C475" s="1006"/>
      <c r="D475" s="1006"/>
      <c r="E475" s="1006"/>
      <c r="F475" s="1006"/>
      <c r="G475" s="1006"/>
      <c r="H475" s="1006"/>
      <c r="I475" s="1006"/>
      <c r="J475" s="1006"/>
      <c r="K475" s="1006"/>
      <c r="L475" s="1006"/>
      <c r="M475" s="1045"/>
      <c r="N475" s="1006"/>
      <c r="O475" s="1006"/>
      <c r="P475" s="1006"/>
      <c r="Q475" s="1006"/>
      <c r="R475" s="1006"/>
      <c r="S475" s="1006"/>
      <c r="T475" s="1007"/>
      <c r="U475" s="1086" t="s">
        <v>3917</v>
      </c>
      <c r="V475" s="1087" t="s">
        <v>3880</v>
      </c>
      <c r="W475" s="1087" t="s">
        <v>1936</v>
      </c>
      <c r="X475" s="1088" t="s">
        <v>3918</v>
      </c>
      <c r="Y475" s="1089" t="s">
        <v>3919</v>
      </c>
      <c r="Z475" s="1090" t="s">
        <v>3920</v>
      </c>
      <c r="AA475" s="1091" t="s">
        <v>1971</v>
      </c>
      <c r="AB475" s="1092" t="s">
        <v>1971</v>
      </c>
      <c r="AC475" s="1092">
        <v>0.5</v>
      </c>
      <c r="AD475" s="1092" t="s">
        <v>1971</v>
      </c>
      <c r="AE475" s="1092" t="s">
        <v>1971</v>
      </c>
      <c r="AF475" s="1092" t="s">
        <v>1971</v>
      </c>
      <c r="AG475" s="1092" t="s">
        <v>1971</v>
      </c>
      <c r="AH475" s="1092">
        <v>0.5</v>
      </c>
      <c r="AI475" s="1093">
        <f t="shared" si="7"/>
        <v>1</v>
      </c>
      <c r="AJ475" s="1094" t="s">
        <v>984</v>
      </c>
      <c r="AK475" s="1094" t="s">
        <v>964</v>
      </c>
      <c r="AL475" s="1094" t="s">
        <v>965</v>
      </c>
      <c r="AM475" s="1095" t="s">
        <v>2264</v>
      </c>
      <c r="AN475" s="1006" t="s">
        <v>1030</v>
      </c>
      <c r="AO475" s="1006" t="s">
        <v>3921</v>
      </c>
      <c r="AP475" s="1309">
        <v>0</v>
      </c>
      <c r="AQ475" s="1064" t="s">
        <v>978</v>
      </c>
      <c r="AR475" s="1097" t="s">
        <v>1971</v>
      </c>
      <c r="AS475" s="1098"/>
      <c r="AT475" s="1088"/>
      <c r="AU475" s="1088"/>
      <c r="AV475" s="1088"/>
      <c r="AW475" s="1099"/>
      <c r="AX475" s="1100"/>
      <c r="AY475" s="1063"/>
      <c r="AZ475" s="1064"/>
      <c r="BA475" s="1064"/>
      <c r="BB475" s="1064"/>
      <c r="BC475" s="1064"/>
      <c r="BD475" s="1064"/>
      <c r="BE475" s="1064"/>
      <c r="BF475" s="1064"/>
      <c r="BG475" s="1064"/>
      <c r="BH475" s="1064"/>
      <c r="BI475" s="1394"/>
      <c r="BJ475" s="1343"/>
      <c r="BK475" s="1343"/>
      <c r="BL475" s="1343"/>
      <c r="BM475" s="1343"/>
      <c r="BN475" s="1063"/>
      <c r="BO475" s="1064"/>
      <c r="BP475" s="1064"/>
      <c r="BQ475" s="1064"/>
      <c r="BR475" s="1064"/>
      <c r="BS475" s="1103"/>
      <c r="BT475" s="1064"/>
      <c r="BU475" s="1064"/>
      <c r="BV475" s="1064"/>
      <c r="BW475" s="1104"/>
      <c r="BX475" s="1103"/>
      <c r="BY475" s="1064"/>
      <c r="BZ475" s="1064"/>
      <c r="CA475" s="1064"/>
      <c r="CB475" s="1104"/>
      <c r="CC475" s="1105"/>
      <c r="CD475" s="1351"/>
      <c r="CE475" s="1352"/>
      <c r="CF475" s="1352"/>
      <c r="CG475" s="1352"/>
      <c r="CH475" s="1414"/>
      <c r="CI475" s="1394"/>
      <c r="CJ475" s="1343"/>
      <c r="CK475" s="1343"/>
      <c r="CL475" s="1343"/>
      <c r="CM475" s="1344"/>
      <c r="CN475" s="1394"/>
      <c r="CO475" s="1343"/>
      <c r="CP475" s="1343"/>
      <c r="CQ475" s="1343"/>
      <c r="CR475" s="1344"/>
      <c r="CS475" s="1394"/>
      <c r="CT475" s="1343"/>
      <c r="CU475" s="1343"/>
      <c r="CV475" s="1343"/>
      <c r="CW475" s="1344"/>
      <c r="CX475" s="1394"/>
      <c r="CY475" s="1343"/>
      <c r="CZ475" s="1343"/>
      <c r="DA475" s="1343"/>
      <c r="DB475" s="1344"/>
      <c r="DC475" s="1343"/>
      <c r="DD475" s="1343"/>
      <c r="DE475" s="1343"/>
      <c r="DF475" s="1343"/>
      <c r="DG475" s="1344"/>
      <c r="DH475" s="1394"/>
      <c r="DI475" s="1343"/>
      <c r="DJ475" s="1343"/>
      <c r="DK475" s="1343"/>
      <c r="DL475" s="1344"/>
      <c r="DM475" s="1775"/>
      <c r="DN475" s="1776"/>
      <c r="DO475" s="1776"/>
      <c r="DP475" s="1777"/>
      <c r="DQ475" s="1776"/>
      <c r="DR475" s="1776"/>
      <c r="DS475" s="1776"/>
      <c r="DT475" s="1777"/>
      <c r="DU475" s="1352"/>
      <c r="DV475" s="1696"/>
      <c r="DW475" s="1778"/>
    </row>
    <row r="476" spans="1:127" s="390" customFormat="1" ht="15.75" customHeight="1">
      <c r="A476" s="1085" t="s">
        <v>1003</v>
      </c>
      <c r="B476" s="1045">
        <v>467</v>
      </c>
      <c r="C476" s="1006"/>
      <c r="D476" s="1006"/>
      <c r="E476" s="1006"/>
      <c r="F476" s="1006"/>
      <c r="G476" s="1006"/>
      <c r="H476" s="1006"/>
      <c r="I476" s="1006"/>
      <c r="J476" s="1006"/>
      <c r="K476" s="1006"/>
      <c r="L476" s="1006"/>
      <c r="M476" s="1045"/>
      <c r="N476" s="1006"/>
      <c r="O476" s="1006"/>
      <c r="P476" s="1006"/>
      <c r="Q476" s="1006"/>
      <c r="R476" s="1006"/>
      <c r="S476" s="1006"/>
      <c r="T476" s="1007"/>
      <c r="U476" s="1086" t="s">
        <v>3922</v>
      </c>
      <c r="V476" s="1087" t="s">
        <v>3880</v>
      </c>
      <c r="W476" s="1087" t="s">
        <v>1936</v>
      </c>
      <c r="X476" s="1088" t="s">
        <v>3923</v>
      </c>
      <c r="Y476" s="1089" t="s">
        <v>3924</v>
      </c>
      <c r="Z476" s="1090" t="s">
        <v>1971</v>
      </c>
      <c r="AA476" s="1091" t="s">
        <v>1971</v>
      </c>
      <c r="AB476" s="1092" t="s">
        <v>1971</v>
      </c>
      <c r="AC476" s="1092" t="s">
        <v>1971</v>
      </c>
      <c r="AD476" s="1092" t="s">
        <v>1971</v>
      </c>
      <c r="AE476" s="1092" t="s">
        <v>1971</v>
      </c>
      <c r="AF476" s="1092" t="s">
        <v>1971</v>
      </c>
      <c r="AG476" s="1092" t="s">
        <v>1971</v>
      </c>
      <c r="AH476" s="1092" t="s">
        <v>1971</v>
      </c>
      <c r="AI476" s="1093">
        <f t="shared" si="7"/>
        <v>0</v>
      </c>
      <c r="AJ476" s="1094" t="s">
        <v>963</v>
      </c>
      <c r="AK476" s="1094"/>
      <c r="AL476" s="1094" t="s">
        <v>1971</v>
      </c>
      <c r="AM476" s="1095" t="s">
        <v>1971</v>
      </c>
      <c r="AN476" s="1006" t="s">
        <v>1971</v>
      </c>
      <c r="AO476" s="1006" t="s">
        <v>3925</v>
      </c>
      <c r="AP476" s="1309">
        <v>0</v>
      </c>
      <c r="AQ476" s="1064" t="s">
        <v>1971</v>
      </c>
      <c r="AR476" s="1097" t="s">
        <v>1971</v>
      </c>
      <c r="AS476" s="1098"/>
      <c r="AT476" s="1088"/>
      <c r="AU476" s="1088"/>
      <c r="AV476" s="1088"/>
      <c r="AW476" s="1099"/>
      <c r="AX476" s="1100"/>
      <c r="AY476" s="1063"/>
      <c r="AZ476" s="1064"/>
      <c r="BA476" s="1064"/>
      <c r="BB476" s="1064"/>
      <c r="BC476" s="1064"/>
      <c r="BD476" s="1064"/>
      <c r="BE476" s="1064"/>
      <c r="BF476" s="1064"/>
      <c r="BG476" s="1064"/>
      <c r="BH476" s="1064"/>
      <c r="BI476" s="1394"/>
      <c r="BJ476" s="1343"/>
      <c r="BK476" s="1343"/>
      <c r="BL476" s="1343"/>
      <c r="BM476" s="1343"/>
      <c r="BN476" s="1063"/>
      <c r="BO476" s="1064"/>
      <c r="BP476" s="1064"/>
      <c r="BQ476" s="1064"/>
      <c r="BR476" s="1064"/>
      <c r="BS476" s="1103"/>
      <c r="BT476" s="1064"/>
      <c r="BU476" s="1064"/>
      <c r="BV476" s="1064"/>
      <c r="BW476" s="1104"/>
      <c r="BX476" s="1103"/>
      <c r="BY476" s="1064"/>
      <c r="BZ476" s="1064"/>
      <c r="CA476" s="1064"/>
      <c r="CB476" s="1104"/>
      <c r="CC476" s="1105"/>
      <c r="CD476" s="1351"/>
      <c r="CE476" s="1352"/>
      <c r="CF476" s="1352"/>
      <c r="CG476" s="1352"/>
      <c r="CH476" s="1414"/>
      <c r="CI476" s="1394"/>
      <c r="CJ476" s="1343"/>
      <c r="CK476" s="1343"/>
      <c r="CL476" s="1343"/>
      <c r="CM476" s="1344"/>
      <c r="CN476" s="1394"/>
      <c r="CO476" s="1343"/>
      <c r="CP476" s="1343"/>
      <c r="CQ476" s="1343"/>
      <c r="CR476" s="1344"/>
      <c r="CS476" s="1394"/>
      <c r="CT476" s="1343"/>
      <c r="CU476" s="1343"/>
      <c r="CV476" s="1343"/>
      <c r="CW476" s="1344"/>
      <c r="CX476" s="1394"/>
      <c r="CY476" s="1343"/>
      <c r="CZ476" s="1343"/>
      <c r="DA476" s="1343"/>
      <c r="DB476" s="1344"/>
      <c r="DC476" s="1343"/>
      <c r="DD476" s="1343"/>
      <c r="DE476" s="1343"/>
      <c r="DF476" s="1343"/>
      <c r="DG476" s="1344"/>
      <c r="DH476" s="1394"/>
      <c r="DI476" s="1343"/>
      <c r="DJ476" s="1343"/>
      <c r="DK476" s="1343"/>
      <c r="DL476" s="1344"/>
      <c r="DM476" s="1775"/>
      <c r="DN476" s="1776"/>
      <c r="DO476" s="1776"/>
      <c r="DP476" s="1777"/>
      <c r="DQ476" s="1776"/>
      <c r="DR476" s="1776"/>
      <c r="DS476" s="1776"/>
      <c r="DT476" s="1777"/>
      <c r="DU476" s="1352"/>
      <c r="DV476" s="1696"/>
      <c r="DW476" s="1778"/>
    </row>
    <row r="477" spans="1:127" s="390" customFormat="1" ht="15.75" customHeight="1">
      <c r="A477" s="1085" t="s">
        <v>1003</v>
      </c>
      <c r="B477" s="1045">
        <v>468</v>
      </c>
      <c r="C477" s="1006"/>
      <c r="D477" s="1006"/>
      <c r="E477" s="1006"/>
      <c r="F477" s="1006"/>
      <c r="G477" s="1006"/>
      <c r="H477" s="1006"/>
      <c r="I477" s="1006"/>
      <c r="J477" s="1006"/>
      <c r="K477" s="1006"/>
      <c r="L477" s="1006"/>
      <c r="M477" s="1045"/>
      <c r="N477" s="1006"/>
      <c r="O477" s="1006"/>
      <c r="P477" s="1006"/>
      <c r="Q477" s="1006"/>
      <c r="R477" s="1006"/>
      <c r="S477" s="1006"/>
      <c r="T477" s="1007"/>
      <c r="U477" s="1086" t="s">
        <v>3926</v>
      </c>
      <c r="V477" s="1087" t="s">
        <v>3880</v>
      </c>
      <c r="W477" s="1087" t="s">
        <v>1936</v>
      </c>
      <c r="X477" s="1088" t="s">
        <v>3927</v>
      </c>
      <c r="Y477" s="1089" t="s">
        <v>3928</v>
      </c>
      <c r="Z477" s="1090" t="s">
        <v>1971</v>
      </c>
      <c r="AA477" s="1091" t="s">
        <v>1971</v>
      </c>
      <c r="AB477" s="1092" t="s">
        <v>1971</v>
      </c>
      <c r="AC477" s="1092" t="s">
        <v>1971</v>
      </c>
      <c r="AD477" s="1092" t="s">
        <v>1971</v>
      </c>
      <c r="AE477" s="1092" t="s">
        <v>1971</v>
      </c>
      <c r="AF477" s="1092" t="s">
        <v>1971</v>
      </c>
      <c r="AG477" s="1092" t="s">
        <v>1971</v>
      </c>
      <c r="AH477" s="1092">
        <v>1</v>
      </c>
      <c r="AI477" s="1093">
        <f t="shared" si="7"/>
        <v>1</v>
      </c>
      <c r="AJ477" s="1094" t="s">
        <v>988</v>
      </c>
      <c r="AK477" s="1094" t="s">
        <v>964</v>
      </c>
      <c r="AL477" s="1094" t="s">
        <v>977</v>
      </c>
      <c r="AM477" s="1095" t="s">
        <v>1971</v>
      </c>
      <c r="AN477" s="1006" t="s">
        <v>1971</v>
      </c>
      <c r="AO477" s="1006" t="s">
        <v>1971</v>
      </c>
      <c r="AP477" s="1309">
        <v>1</v>
      </c>
      <c r="AQ477" s="1064" t="s">
        <v>966</v>
      </c>
      <c r="AR477" s="1097" t="s">
        <v>1971</v>
      </c>
      <c r="AS477" s="1098"/>
      <c r="AT477" s="1088"/>
      <c r="AU477" s="1088"/>
      <c r="AV477" s="1088"/>
      <c r="AW477" s="1099"/>
      <c r="AX477" s="1100"/>
      <c r="AY477" s="1063"/>
      <c r="AZ477" s="1064"/>
      <c r="BA477" s="1064"/>
      <c r="BB477" s="1064"/>
      <c r="BC477" s="1064"/>
      <c r="BD477" s="1064"/>
      <c r="BE477" s="1064"/>
      <c r="BF477" s="1064"/>
      <c r="BG477" s="1064"/>
      <c r="BH477" s="1064"/>
      <c r="BI477" s="1394"/>
      <c r="BJ477" s="1343"/>
      <c r="BK477" s="1343"/>
      <c r="BL477" s="1343"/>
      <c r="BM477" s="1343"/>
      <c r="BN477" s="1063"/>
      <c r="BO477" s="1064"/>
      <c r="BP477" s="1064"/>
      <c r="BQ477" s="1064"/>
      <c r="BR477" s="1064"/>
      <c r="BS477" s="1103"/>
      <c r="BT477" s="1064"/>
      <c r="BU477" s="1064"/>
      <c r="BV477" s="1064"/>
      <c r="BW477" s="1104"/>
      <c r="BX477" s="1103"/>
      <c r="BY477" s="1064"/>
      <c r="BZ477" s="1064"/>
      <c r="CA477" s="1064"/>
      <c r="CB477" s="1104"/>
      <c r="CC477" s="1105"/>
      <c r="CD477" s="1351"/>
      <c r="CE477" s="1352"/>
      <c r="CF477" s="1352"/>
      <c r="CG477" s="1352"/>
      <c r="CH477" s="1414"/>
      <c r="CI477" s="1394"/>
      <c r="CJ477" s="1343"/>
      <c r="CK477" s="1343"/>
      <c r="CL477" s="1343"/>
      <c r="CM477" s="1344"/>
      <c r="CN477" s="1394"/>
      <c r="CO477" s="1343"/>
      <c r="CP477" s="1343"/>
      <c r="CQ477" s="1343"/>
      <c r="CR477" s="1344"/>
      <c r="CS477" s="1394"/>
      <c r="CT477" s="1343"/>
      <c r="CU477" s="1343"/>
      <c r="CV477" s="1343"/>
      <c r="CW477" s="1344"/>
      <c r="CX477" s="1394"/>
      <c r="CY477" s="1343"/>
      <c r="CZ477" s="1343"/>
      <c r="DA477" s="1343"/>
      <c r="DB477" s="1344"/>
      <c r="DC477" s="1343"/>
      <c r="DD477" s="1343"/>
      <c r="DE477" s="1343"/>
      <c r="DF477" s="1343"/>
      <c r="DG477" s="1344"/>
      <c r="DH477" s="1394"/>
      <c r="DI477" s="1343"/>
      <c r="DJ477" s="1343"/>
      <c r="DK477" s="1343"/>
      <c r="DL477" s="1344"/>
      <c r="DM477" s="1775"/>
      <c r="DN477" s="1776"/>
      <c r="DO477" s="1776"/>
      <c r="DP477" s="1777"/>
      <c r="DQ477" s="1776"/>
      <c r="DR477" s="1776"/>
      <c r="DS477" s="1776"/>
      <c r="DT477" s="1777"/>
      <c r="DU477" s="1352"/>
      <c r="DV477" s="1696"/>
      <c r="DW477" s="1778"/>
    </row>
    <row r="478" spans="1:127" s="390" customFormat="1" ht="15.75" customHeight="1">
      <c r="A478" s="1085" t="s">
        <v>1003</v>
      </c>
      <c r="B478" s="1045">
        <v>469</v>
      </c>
      <c r="C478" s="1006"/>
      <c r="D478" s="1006"/>
      <c r="E478" s="1006"/>
      <c r="F478" s="1006"/>
      <c r="G478" s="1006"/>
      <c r="H478" s="1006"/>
      <c r="I478" s="1006"/>
      <c r="J478" s="1006"/>
      <c r="K478" s="1006"/>
      <c r="L478" s="1006"/>
      <c r="M478" s="1045"/>
      <c r="N478" s="1006"/>
      <c r="O478" s="1006"/>
      <c r="P478" s="1006"/>
      <c r="Q478" s="1006"/>
      <c r="R478" s="1006"/>
      <c r="S478" s="1006"/>
      <c r="T478" s="1007"/>
      <c r="U478" s="1086" t="s">
        <v>3929</v>
      </c>
      <c r="V478" s="1087" t="s">
        <v>3880</v>
      </c>
      <c r="W478" s="1087" t="s">
        <v>1927</v>
      </c>
      <c r="X478" s="1088" t="s">
        <v>3930</v>
      </c>
      <c r="Y478" s="1089" t="s">
        <v>2336</v>
      </c>
      <c r="Z478" s="1090" t="s">
        <v>3931</v>
      </c>
      <c r="AA478" s="1091">
        <v>1</v>
      </c>
      <c r="AB478" s="1092" t="s">
        <v>1971</v>
      </c>
      <c r="AC478" s="1092" t="s">
        <v>1971</v>
      </c>
      <c r="AD478" s="1092" t="s">
        <v>1971</v>
      </c>
      <c r="AE478" s="1092" t="s">
        <v>1971</v>
      </c>
      <c r="AF478" s="1092" t="s">
        <v>1971</v>
      </c>
      <c r="AG478" s="1092" t="s">
        <v>1971</v>
      </c>
      <c r="AH478" s="1092" t="s">
        <v>1971</v>
      </c>
      <c r="AI478" s="1093">
        <f t="shared" si="7"/>
        <v>1</v>
      </c>
      <c r="AJ478" s="1094" t="s">
        <v>988</v>
      </c>
      <c r="AK478" s="1094" t="s">
        <v>964</v>
      </c>
      <c r="AL478" s="1094" t="s">
        <v>965</v>
      </c>
      <c r="AM478" s="1095" t="s">
        <v>2008</v>
      </c>
      <c r="AN478" s="1006" t="s">
        <v>991</v>
      </c>
      <c r="AO478" s="1006" t="s">
        <v>2338</v>
      </c>
      <c r="AP478" s="1309">
        <v>1</v>
      </c>
      <c r="AQ478" s="1064" t="s">
        <v>978</v>
      </c>
      <c r="AR478" s="1097" t="s">
        <v>1971</v>
      </c>
      <c r="AS478" s="1098"/>
      <c r="AT478" s="1088"/>
      <c r="AU478" s="1088"/>
      <c r="AV478" s="1088"/>
      <c r="AW478" s="1099"/>
      <c r="AX478" s="1100"/>
      <c r="AY478" s="1063"/>
      <c r="AZ478" s="1064"/>
      <c r="BA478" s="1064"/>
      <c r="BB478" s="1064"/>
      <c r="BC478" s="1064"/>
      <c r="BD478" s="1064"/>
      <c r="BE478" s="1064"/>
      <c r="BF478" s="1064"/>
      <c r="BG478" s="1064"/>
      <c r="BH478" s="1064"/>
      <c r="BI478" s="1394"/>
      <c r="BJ478" s="1343"/>
      <c r="BK478" s="1343"/>
      <c r="BL478" s="1343"/>
      <c r="BM478" s="1343"/>
      <c r="BN478" s="1063"/>
      <c r="BO478" s="1064"/>
      <c r="BP478" s="1064"/>
      <c r="BQ478" s="1064"/>
      <c r="BR478" s="1064"/>
      <c r="BS478" s="1103"/>
      <c r="BT478" s="1064"/>
      <c r="BU478" s="1064"/>
      <c r="BV478" s="1064"/>
      <c r="BW478" s="1104"/>
      <c r="BX478" s="1103"/>
      <c r="BY478" s="1064"/>
      <c r="BZ478" s="1064"/>
      <c r="CA478" s="1064"/>
      <c r="CB478" s="1104"/>
      <c r="CC478" s="1105"/>
      <c r="CD478" s="1351"/>
      <c r="CE478" s="1352"/>
      <c r="CF478" s="1352"/>
      <c r="CG478" s="1352"/>
      <c r="CH478" s="1414"/>
      <c r="CI478" s="1394"/>
      <c r="CJ478" s="1343"/>
      <c r="CK478" s="1343"/>
      <c r="CL478" s="1343"/>
      <c r="CM478" s="1344"/>
      <c r="CN478" s="1394"/>
      <c r="CO478" s="1343"/>
      <c r="CP478" s="1343"/>
      <c r="CQ478" s="1343"/>
      <c r="CR478" s="1344"/>
      <c r="CS478" s="1394"/>
      <c r="CT478" s="1343"/>
      <c r="CU478" s="1343"/>
      <c r="CV478" s="1343"/>
      <c r="CW478" s="1344"/>
      <c r="CX478" s="1394"/>
      <c r="CY478" s="1343"/>
      <c r="CZ478" s="1343"/>
      <c r="DA478" s="1343"/>
      <c r="DB478" s="1344"/>
      <c r="DC478" s="1343"/>
      <c r="DD478" s="1343"/>
      <c r="DE478" s="1343"/>
      <c r="DF478" s="1343"/>
      <c r="DG478" s="1344"/>
      <c r="DH478" s="1394"/>
      <c r="DI478" s="1343"/>
      <c r="DJ478" s="1343"/>
      <c r="DK478" s="1343"/>
      <c r="DL478" s="1344"/>
      <c r="DM478" s="1775"/>
      <c r="DN478" s="1776"/>
      <c r="DO478" s="1776"/>
      <c r="DP478" s="1777"/>
      <c r="DQ478" s="1776"/>
      <c r="DR478" s="1776"/>
      <c r="DS478" s="1776"/>
      <c r="DT478" s="1777"/>
      <c r="DU478" s="1352"/>
      <c r="DV478" s="1696"/>
      <c r="DW478" s="1778"/>
    </row>
    <row r="479" spans="1:127" s="390" customFormat="1" ht="15.75" customHeight="1">
      <c r="A479" s="1085" t="s">
        <v>1003</v>
      </c>
      <c r="B479" s="1045">
        <v>470</v>
      </c>
      <c r="C479" s="1006"/>
      <c r="D479" s="1006"/>
      <c r="E479" s="1006"/>
      <c r="F479" s="1006"/>
      <c r="G479" s="1006"/>
      <c r="H479" s="1006"/>
      <c r="I479" s="1006"/>
      <c r="J479" s="1006"/>
      <c r="K479" s="1006"/>
      <c r="L479" s="1006"/>
      <c r="M479" s="1045"/>
      <c r="N479" s="1006"/>
      <c r="O479" s="1006"/>
      <c r="P479" s="1006"/>
      <c r="Q479" s="1006"/>
      <c r="R479" s="1006"/>
      <c r="S479" s="1006"/>
      <c r="T479" s="1007"/>
      <c r="U479" s="1086" t="s">
        <v>3932</v>
      </c>
      <c r="V479" s="1087" t="s">
        <v>3880</v>
      </c>
      <c r="W479" s="1087" t="s">
        <v>1936</v>
      </c>
      <c r="X479" s="1088" t="s">
        <v>3933</v>
      </c>
      <c r="Y479" s="1089" t="s">
        <v>3934</v>
      </c>
      <c r="Z479" s="1090" t="s">
        <v>3935</v>
      </c>
      <c r="AA479" s="1091">
        <v>0.08</v>
      </c>
      <c r="AB479" s="1092">
        <v>0.3</v>
      </c>
      <c r="AC479" s="1092">
        <v>0.57999999999999996</v>
      </c>
      <c r="AD479" s="1092">
        <v>0.04</v>
      </c>
      <c r="AE479" s="1092" t="s">
        <v>1971</v>
      </c>
      <c r="AF479" s="1092" t="s">
        <v>1971</v>
      </c>
      <c r="AG479" s="1092" t="s">
        <v>1971</v>
      </c>
      <c r="AH479" s="1092" t="s">
        <v>1971</v>
      </c>
      <c r="AI479" s="1093">
        <f t="shared" si="7"/>
        <v>1</v>
      </c>
      <c r="AJ479" s="1094" t="s">
        <v>988</v>
      </c>
      <c r="AK479" s="1094" t="s">
        <v>964</v>
      </c>
      <c r="AL479" s="1094" t="s">
        <v>977</v>
      </c>
      <c r="AM479" s="1095" t="s">
        <v>2315</v>
      </c>
      <c r="AN479" s="1006" t="s">
        <v>991</v>
      </c>
      <c r="AO479" s="1006" t="s">
        <v>3936</v>
      </c>
      <c r="AP479" s="1309">
        <v>0</v>
      </c>
      <c r="AQ479" s="1064" t="s">
        <v>966</v>
      </c>
      <c r="AR479" s="1097" t="s">
        <v>1971</v>
      </c>
      <c r="AS479" s="1098"/>
      <c r="AT479" s="1088"/>
      <c r="AU479" s="1088"/>
      <c r="AV479" s="1088"/>
      <c r="AW479" s="1099"/>
      <c r="AX479" s="1100"/>
      <c r="AY479" s="1063"/>
      <c r="AZ479" s="1064"/>
      <c r="BA479" s="1064"/>
      <c r="BB479" s="1064"/>
      <c r="BC479" s="1064"/>
      <c r="BD479" s="1064"/>
      <c r="BE479" s="1064"/>
      <c r="BF479" s="1064"/>
      <c r="BG479" s="1064"/>
      <c r="BH479" s="1064"/>
      <c r="BI479" s="1394"/>
      <c r="BJ479" s="1343"/>
      <c r="BK479" s="1343"/>
      <c r="BL479" s="1343"/>
      <c r="BM479" s="1343"/>
      <c r="BN479" s="1063"/>
      <c r="BO479" s="1064"/>
      <c r="BP479" s="1064"/>
      <c r="BQ479" s="1064"/>
      <c r="BR479" s="1064"/>
      <c r="BS479" s="1103"/>
      <c r="BT479" s="1064"/>
      <c r="BU479" s="1064"/>
      <c r="BV479" s="1064"/>
      <c r="BW479" s="1104"/>
      <c r="BX479" s="1103"/>
      <c r="BY479" s="1064"/>
      <c r="BZ479" s="1064"/>
      <c r="CA479" s="1064"/>
      <c r="CB479" s="1104"/>
      <c r="CC479" s="1105"/>
      <c r="CD479" s="1351"/>
      <c r="CE479" s="1352"/>
      <c r="CF479" s="1352"/>
      <c r="CG479" s="1352"/>
      <c r="CH479" s="1414"/>
      <c r="CI479" s="1394"/>
      <c r="CJ479" s="1343"/>
      <c r="CK479" s="1343"/>
      <c r="CL479" s="1343"/>
      <c r="CM479" s="1344"/>
      <c r="CN479" s="1394"/>
      <c r="CO479" s="1343"/>
      <c r="CP479" s="1343"/>
      <c r="CQ479" s="1343"/>
      <c r="CR479" s="1344"/>
      <c r="CS479" s="1394"/>
      <c r="CT479" s="1343"/>
      <c r="CU479" s="1343"/>
      <c r="CV479" s="1343"/>
      <c r="CW479" s="1344"/>
      <c r="CX479" s="1394"/>
      <c r="CY479" s="1343"/>
      <c r="CZ479" s="1343"/>
      <c r="DA479" s="1343"/>
      <c r="DB479" s="1344"/>
      <c r="DC479" s="1343"/>
      <c r="DD479" s="1343"/>
      <c r="DE479" s="1343"/>
      <c r="DF479" s="1343"/>
      <c r="DG479" s="1344"/>
      <c r="DH479" s="1394"/>
      <c r="DI479" s="1343"/>
      <c r="DJ479" s="1343"/>
      <c r="DK479" s="1343"/>
      <c r="DL479" s="1344"/>
      <c r="DM479" s="1775"/>
      <c r="DN479" s="1776"/>
      <c r="DO479" s="1776"/>
      <c r="DP479" s="1777"/>
      <c r="DQ479" s="1776"/>
      <c r="DR479" s="1776"/>
      <c r="DS479" s="1776"/>
      <c r="DT479" s="1777"/>
      <c r="DU479" s="1352"/>
      <c r="DV479" s="1696"/>
      <c r="DW479" s="1778"/>
    </row>
    <row r="480" spans="1:127" s="390" customFormat="1" ht="15.75" customHeight="1">
      <c r="A480" s="1085" t="s">
        <v>1003</v>
      </c>
      <c r="B480" s="1045">
        <v>471</v>
      </c>
      <c r="C480" s="1006"/>
      <c r="D480" s="1006"/>
      <c r="E480" s="1006"/>
      <c r="F480" s="1006"/>
      <c r="G480" s="1006"/>
      <c r="H480" s="1006"/>
      <c r="I480" s="1006"/>
      <c r="J480" s="1006"/>
      <c r="K480" s="1006"/>
      <c r="L480" s="1006"/>
      <c r="M480" s="1045"/>
      <c r="N480" s="1006"/>
      <c r="O480" s="1006"/>
      <c r="P480" s="1006"/>
      <c r="Q480" s="1006"/>
      <c r="R480" s="1006"/>
      <c r="S480" s="1006"/>
      <c r="T480" s="1007"/>
      <c r="U480" s="1086" t="s">
        <v>3937</v>
      </c>
      <c r="V480" s="1087" t="s">
        <v>3880</v>
      </c>
      <c r="W480" s="1087" t="s">
        <v>1936</v>
      </c>
      <c r="X480" s="1088" t="s">
        <v>3938</v>
      </c>
      <c r="Y480" s="1089" t="s">
        <v>3939</v>
      </c>
      <c r="Z480" s="1090" t="s">
        <v>3940</v>
      </c>
      <c r="AA480" s="1091" t="s">
        <v>1971</v>
      </c>
      <c r="AB480" s="1092" t="s">
        <v>1971</v>
      </c>
      <c r="AC480" s="1092">
        <v>1</v>
      </c>
      <c r="AD480" s="1092" t="s">
        <v>1971</v>
      </c>
      <c r="AE480" s="1092" t="s">
        <v>1971</v>
      </c>
      <c r="AF480" s="1092" t="s">
        <v>1971</v>
      </c>
      <c r="AG480" s="1092" t="s">
        <v>1971</v>
      </c>
      <c r="AH480" s="1092" t="s">
        <v>1971</v>
      </c>
      <c r="AI480" s="1093">
        <f t="shared" si="7"/>
        <v>1</v>
      </c>
      <c r="AJ480" s="1094" t="s">
        <v>984</v>
      </c>
      <c r="AK480" s="1094" t="s">
        <v>964</v>
      </c>
      <c r="AL480" s="1094" t="s">
        <v>965</v>
      </c>
      <c r="AM480" s="1095" t="s">
        <v>1996</v>
      </c>
      <c r="AN480" s="1006" t="s">
        <v>991</v>
      </c>
      <c r="AO480" s="1006" t="s">
        <v>3941</v>
      </c>
      <c r="AP480" s="1309">
        <v>0</v>
      </c>
      <c r="AQ480" s="1064" t="s">
        <v>966</v>
      </c>
      <c r="AR480" s="1097" t="s">
        <v>1971</v>
      </c>
      <c r="AS480" s="1098"/>
      <c r="AT480" s="1088"/>
      <c r="AU480" s="1088"/>
      <c r="AV480" s="1088"/>
      <c r="AW480" s="1099"/>
      <c r="AX480" s="1100"/>
      <c r="AY480" s="1063"/>
      <c r="AZ480" s="1064"/>
      <c r="BA480" s="1064"/>
      <c r="BB480" s="1064"/>
      <c r="BC480" s="1064"/>
      <c r="BD480" s="1064"/>
      <c r="BE480" s="1064"/>
      <c r="BF480" s="1064"/>
      <c r="BG480" s="1064"/>
      <c r="BH480" s="1064"/>
      <c r="BI480" s="1394"/>
      <c r="BJ480" s="1343"/>
      <c r="BK480" s="1343"/>
      <c r="BL480" s="1343"/>
      <c r="BM480" s="1343"/>
      <c r="BN480" s="1063"/>
      <c r="BO480" s="1064"/>
      <c r="BP480" s="1064"/>
      <c r="BQ480" s="1064"/>
      <c r="BR480" s="1064"/>
      <c r="BS480" s="1103"/>
      <c r="BT480" s="1064"/>
      <c r="BU480" s="1064"/>
      <c r="BV480" s="1064"/>
      <c r="BW480" s="1104"/>
      <c r="BX480" s="1103"/>
      <c r="BY480" s="1064"/>
      <c r="BZ480" s="1064"/>
      <c r="CA480" s="1064"/>
      <c r="CB480" s="1104"/>
      <c r="CC480" s="1105"/>
      <c r="CD480" s="1351"/>
      <c r="CE480" s="1352"/>
      <c r="CF480" s="1352"/>
      <c r="CG480" s="1352"/>
      <c r="CH480" s="1414"/>
      <c r="CI480" s="1394"/>
      <c r="CJ480" s="1343"/>
      <c r="CK480" s="1343"/>
      <c r="CL480" s="1343"/>
      <c r="CM480" s="1344"/>
      <c r="CN480" s="1394"/>
      <c r="CO480" s="1343"/>
      <c r="CP480" s="1343"/>
      <c r="CQ480" s="1343"/>
      <c r="CR480" s="1344"/>
      <c r="CS480" s="1394"/>
      <c r="CT480" s="1343"/>
      <c r="CU480" s="1343"/>
      <c r="CV480" s="1343"/>
      <c r="CW480" s="1344"/>
      <c r="CX480" s="1394"/>
      <c r="CY480" s="1343"/>
      <c r="CZ480" s="1343"/>
      <c r="DA480" s="1343"/>
      <c r="DB480" s="1344"/>
      <c r="DC480" s="1343"/>
      <c r="DD480" s="1343"/>
      <c r="DE480" s="1343"/>
      <c r="DF480" s="1343"/>
      <c r="DG480" s="1344"/>
      <c r="DH480" s="1394"/>
      <c r="DI480" s="1343"/>
      <c r="DJ480" s="1343"/>
      <c r="DK480" s="1343"/>
      <c r="DL480" s="1344"/>
      <c r="DM480" s="1775"/>
      <c r="DN480" s="1776"/>
      <c r="DO480" s="1776"/>
      <c r="DP480" s="1777"/>
      <c r="DQ480" s="1776"/>
      <c r="DR480" s="1776"/>
      <c r="DS480" s="1776"/>
      <c r="DT480" s="1777"/>
      <c r="DU480" s="1352"/>
      <c r="DV480" s="1696"/>
      <c r="DW480" s="1778"/>
    </row>
    <row r="481" spans="1:127" s="390" customFormat="1" ht="15.75" customHeight="1">
      <c r="A481" s="1085" t="s">
        <v>1003</v>
      </c>
      <c r="B481" s="1045">
        <v>472</v>
      </c>
      <c r="C481" s="1006"/>
      <c r="D481" s="1006"/>
      <c r="E481" s="1006"/>
      <c r="F481" s="1006"/>
      <c r="G481" s="1006"/>
      <c r="H481" s="1006"/>
      <c r="I481" s="1006"/>
      <c r="J481" s="1006"/>
      <c r="K481" s="1006"/>
      <c r="L481" s="1006"/>
      <c r="M481" s="1045"/>
      <c r="N481" s="1006"/>
      <c r="O481" s="1006"/>
      <c r="P481" s="1006"/>
      <c r="Q481" s="1006"/>
      <c r="R481" s="1006"/>
      <c r="S481" s="1006"/>
      <c r="T481" s="1007"/>
      <c r="U481" s="1086" t="s">
        <v>3942</v>
      </c>
      <c r="V481" s="1087" t="s">
        <v>3880</v>
      </c>
      <c r="W481" s="1087" t="s">
        <v>1936</v>
      </c>
      <c r="X481" s="1088" t="s">
        <v>3943</v>
      </c>
      <c r="Y481" s="1089" t="s">
        <v>3944</v>
      </c>
      <c r="Z481" s="1090" t="s">
        <v>3945</v>
      </c>
      <c r="AA481" s="1091" t="s">
        <v>1971</v>
      </c>
      <c r="AB481" s="1092" t="s">
        <v>1971</v>
      </c>
      <c r="AC481" s="1092">
        <v>0.1</v>
      </c>
      <c r="AD481" s="1092">
        <v>0.9</v>
      </c>
      <c r="AE481" s="1092" t="s">
        <v>1971</v>
      </c>
      <c r="AF481" s="1092" t="s">
        <v>1971</v>
      </c>
      <c r="AG481" s="1092" t="s">
        <v>1971</v>
      </c>
      <c r="AH481" s="1092" t="s">
        <v>1971</v>
      </c>
      <c r="AI481" s="1093">
        <f t="shared" si="7"/>
        <v>1</v>
      </c>
      <c r="AJ481" s="1094" t="s">
        <v>988</v>
      </c>
      <c r="AK481" s="1094" t="s">
        <v>964</v>
      </c>
      <c r="AL481" s="1094" t="s">
        <v>965</v>
      </c>
      <c r="AM481" s="1095" t="s">
        <v>2161</v>
      </c>
      <c r="AN481" s="1006" t="s">
        <v>991</v>
      </c>
      <c r="AO481" s="1006" t="s">
        <v>3946</v>
      </c>
      <c r="AP481" s="1309">
        <v>0</v>
      </c>
      <c r="AQ481" s="1064" t="s">
        <v>966</v>
      </c>
      <c r="AR481" s="1097" t="s">
        <v>1971</v>
      </c>
      <c r="AS481" s="1098"/>
      <c r="AT481" s="1088"/>
      <c r="AU481" s="1088"/>
      <c r="AV481" s="1088"/>
      <c r="AW481" s="1099"/>
      <c r="AX481" s="1100"/>
      <c r="AY481" s="1063"/>
      <c r="AZ481" s="1064"/>
      <c r="BA481" s="1064"/>
      <c r="BB481" s="1064"/>
      <c r="BC481" s="1064"/>
      <c r="BD481" s="1064"/>
      <c r="BE481" s="1064"/>
      <c r="BF481" s="1064"/>
      <c r="BG481" s="1064"/>
      <c r="BH481" s="1064"/>
      <c r="BI481" s="1394"/>
      <c r="BJ481" s="1343"/>
      <c r="BK481" s="1343"/>
      <c r="BL481" s="1343"/>
      <c r="BM481" s="1343"/>
      <c r="BN481" s="1063"/>
      <c r="BO481" s="1064"/>
      <c r="BP481" s="1064"/>
      <c r="BQ481" s="1064"/>
      <c r="BR481" s="1064"/>
      <c r="BS481" s="1103"/>
      <c r="BT481" s="1064"/>
      <c r="BU481" s="1064"/>
      <c r="BV481" s="1064"/>
      <c r="BW481" s="1104"/>
      <c r="BX481" s="1103"/>
      <c r="BY481" s="1064"/>
      <c r="BZ481" s="1064"/>
      <c r="CA481" s="1064"/>
      <c r="CB481" s="1104"/>
      <c r="CC481" s="1105"/>
      <c r="CD481" s="1351"/>
      <c r="CE481" s="1352"/>
      <c r="CF481" s="1352"/>
      <c r="CG481" s="1352"/>
      <c r="CH481" s="1414"/>
      <c r="CI481" s="1394"/>
      <c r="CJ481" s="1343"/>
      <c r="CK481" s="1343"/>
      <c r="CL481" s="1343"/>
      <c r="CM481" s="1344"/>
      <c r="CN481" s="1394"/>
      <c r="CO481" s="1343"/>
      <c r="CP481" s="1343"/>
      <c r="CQ481" s="1343"/>
      <c r="CR481" s="1344"/>
      <c r="CS481" s="1394"/>
      <c r="CT481" s="1343"/>
      <c r="CU481" s="1343"/>
      <c r="CV481" s="1343"/>
      <c r="CW481" s="1344"/>
      <c r="CX481" s="1394"/>
      <c r="CY481" s="1343"/>
      <c r="CZ481" s="1343"/>
      <c r="DA481" s="1343"/>
      <c r="DB481" s="1344"/>
      <c r="DC481" s="1343"/>
      <c r="DD481" s="1343"/>
      <c r="DE481" s="1343"/>
      <c r="DF481" s="1343"/>
      <c r="DG481" s="1344"/>
      <c r="DH481" s="1394"/>
      <c r="DI481" s="1343"/>
      <c r="DJ481" s="1343"/>
      <c r="DK481" s="1343"/>
      <c r="DL481" s="1344"/>
      <c r="DM481" s="1775"/>
      <c r="DN481" s="1776"/>
      <c r="DO481" s="1776"/>
      <c r="DP481" s="1777"/>
      <c r="DQ481" s="1776"/>
      <c r="DR481" s="1776"/>
      <c r="DS481" s="1776"/>
      <c r="DT481" s="1777"/>
      <c r="DU481" s="1352"/>
      <c r="DV481" s="1696"/>
      <c r="DW481" s="1778"/>
    </row>
    <row r="482" spans="1:127" s="390" customFormat="1" ht="15.75" customHeight="1">
      <c r="A482" s="1085" t="s">
        <v>1003</v>
      </c>
      <c r="B482" s="1045">
        <v>473</v>
      </c>
      <c r="C482" s="1006"/>
      <c r="D482" s="1006"/>
      <c r="E482" s="1006"/>
      <c r="F482" s="1006"/>
      <c r="G482" s="1006"/>
      <c r="H482" s="1006"/>
      <c r="I482" s="1006"/>
      <c r="J482" s="1006"/>
      <c r="K482" s="1006"/>
      <c r="L482" s="1006"/>
      <c r="M482" s="1045"/>
      <c r="N482" s="1006"/>
      <c r="O482" s="1006"/>
      <c r="P482" s="1006"/>
      <c r="Q482" s="1006"/>
      <c r="R482" s="1006"/>
      <c r="S482" s="1006"/>
      <c r="T482" s="1007"/>
      <c r="U482" s="1086" t="s">
        <v>3947</v>
      </c>
      <c r="V482" s="1087" t="s">
        <v>3880</v>
      </c>
      <c r="W482" s="1087" t="s">
        <v>1936</v>
      </c>
      <c r="X482" s="1088" t="s">
        <v>3948</v>
      </c>
      <c r="Y482" s="1089" t="s">
        <v>3949</v>
      </c>
      <c r="Z482" s="1090" t="s">
        <v>3950</v>
      </c>
      <c r="AA482" s="1091">
        <v>0.25</v>
      </c>
      <c r="AB482" s="1092">
        <v>0.25</v>
      </c>
      <c r="AC482" s="1092">
        <v>0.25</v>
      </c>
      <c r="AD482" s="1092">
        <v>0.25</v>
      </c>
      <c r="AE482" s="1092" t="s">
        <v>1971</v>
      </c>
      <c r="AF482" s="1092" t="s">
        <v>1971</v>
      </c>
      <c r="AG482" s="1092" t="s">
        <v>1971</v>
      </c>
      <c r="AH482" s="1092" t="s">
        <v>1971</v>
      </c>
      <c r="AI482" s="1093">
        <f t="shared" si="7"/>
        <v>1</v>
      </c>
      <c r="AJ482" s="1094" t="s">
        <v>963</v>
      </c>
      <c r="AK482" s="1094"/>
      <c r="AL482" s="1094"/>
      <c r="AM482" s="1095" t="s">
        <v>2135</v>
      </c>
      <c r="AN482" s="1006" t="s">
        <v>293</v>
      </c>
      <c r="AO482" s="1006" t="s">
        <v>3951</v>
      </c>
      <c r="AP482" s="1309">
        <v>1</v>
      </c>
      <c r="AQ482" s="1064" t="s">
        <v>293</v>
      </c>
      <c r="AR482" s="1097" t="s">
        <v>1971</v>
      </c>
      <c r="AS482" s="1098"/>
      <c r="AT482" s="1088"/>
      <c r="AU482" s="1088"/>
      <c r="AV482" s="1088"/>
      <c r="AW482" s="1099"/>
      <c r="AX482" s="1100"/>
      <c r="AY482" s="1063"/>
      <c r="AZ482" s="1064"/>
      <c r="BA482" s="1064"/>
      <c r="BB482" s="1064"/>
      <c r="BC482" s="1064"/>
      <c r="BD482" s="1064"/>
      <c r="BE482" s="1064"/>
      <c r="BF482" s="1064"/>
      <c r="BG482" s="1064"/>
      <c r="BH482" s="1064"/>
      <c r="BI482" s="1394"/>
      <c r="BJ482" s="1343"/>
      <c r="BK482" s="1343"/>
      <c r="BL482" s="1343"/>
      <c r="BM482" s="1343"/>
      <c r="BN482" s="1063"/>
      <c r="BO482" s="1064"/>
      <c r="BP482" s="1064"/>
      <c r="BQ482" s="1064"/>
      <c r="BR482" s="1064"/>
      <c r="BS482" s="1103"/>
      <c r="BT482" s="1064"/>
      <c r="BU482" s="1064"/>
      <c r="BV482" s="1064"/>
      <c r="BW482" s="1104"/>
      <c r="BX482" s="1103"/>
      <c r="BY482" s="1064"/>
      <c r="BZ482" s="1064"/>
      <c r="CA482" s="1064"/>
      <c r="CB482" s="1104"/>
      <c r="CC482" s="1105"/>
      <c r="CD482" s="1351"/>
      <c r="CE482" s="1352"/>
      <c r="CF482" s="1352"/>
      <c r="CG482" s="1352"/>
      <c r="CH482" s="1414"/>
      <c r="CI482" s="1394"/>
      <c r="CJ482" s="1343"/>
      <c r="CK482" s="1343"/>
      <c r="CL482" s="1343"/>
      <c r="CM482" s="1344"/>
      <c r="CN482" s="1394"/>
      <c r="CO482" s="1343"/>
      <c r="CP482" s="1343"/>
      <c r="CQ482" s="1343"/>
      <c r="CR482" s="1344"/>
      <c r="CS482" s="1394"/>
      <c r="CT482" s="1343"/>
      <c r="CU482" s="1343"/>
      <c r="CV482" s="1343"/>
      <c r="CW482" s="1344"/>
      <c r="CX482" s="1394"/>
      <c r="CY482" s="1343"/>
      <c r="CZ482" s="1343"/>
      <c r="DA482" s="1343"/>
      <c r="DB482" s="1344"/>
      <c r="DC482" s="1343"/>
      <c r="DD482" s="1343"/>
      <c r="DE482" s="1343"/>
      <c r="DF482" s="1343"/>
      <c r="DG482" s="1344"/>
      <c r="DH482" s="1394"/>
      <c r="DI482" s="1343"/>
      <c r="DJ482" s="1343"/>
      <c r="DK482" s="1343"/>
      <c r="DL482" s="1344"/>
      <c r="DM482" s="1775"/>
      <c r="DN482" s="1776"/>
      <c r="DO482" s="1776"/>
      <c r="DP482" s="1777"/>
      <c r="DQ482" s="1776"/>
      <c r="DR482" s="1776"/>
      <c r="DS482" s="1776"/>
      <c r="DT482" s="1777"/>
      <c r="DU482" s="1352"/>
      <c r="DV482" s="1696"/>
      <c r="DW482" s="1778"/>
    </row>
    <row r="483" spans="1:127" s="390" customFormat="1" ht="15.75" customHeight="1">
      <c r="A483" s="1085" t="s">
        <v>1003</v>
      </c>
      <c r="B483" s="1045">
        <v>474</v>
      </c>
      <c r="C483" s="1006"/>
      <c r="D483" s="1006"/>
      <c r="E483" s="1006"/>
      <c r="F483" s="1006"/>
      <c r="G483" s="1006"/>
      <c r="H483" s="1006"/>
      <c r="I483" s="1006"/>
      <c r="J483" s="1006"/>
      <c r="K483" s="1006"/>
      <c r="L483" s="1006"/>
      <c r="M483" s="1045"/>
      <c r="N483" s="1006"/>
      <c r="O483" s="1006"/>
      <c r="P483" s="1006"/>
      <c r="Q483" s="1006"/>
      <c r="R483" s="1006"/>
      <c r="S483" s="1006"/>
      <c r="T483" s="1007"/>
      <c r="U483" s="1086" t="s">
        <v>3952</v>
      </c>
      <c r="V483" s="1087" t="s">
        <v>3880</v>
      </c>
      <c r="W483" s="1087" t="s">
        <v>1936</v>
      </c>
      <c r="X483" s="1088" t="s">
        <v>3953</v>
      </c>
      <c r="Y483" s="1089" t="s">
        <v>3954</v>
      </c>
      <c r="Z483" s="1090" t="s">
        <v>3955</v>
      </c>
      <c r="AA483" s="1091" t="s">
        <v>1971</v>
      </c>
      <c r="AB483" s="1092">
        <v>0.5</v>
      </c>
      <c r="AC483" s="1092">
        <v>0.5</v>
      </c>
      <c r="AD483" s="1092" t="s">
        <v>1971</v>
      </c>
      <c r="AE483" s="1092" t="s">
        <v>1971</v>
      </c>
      <c r="AF483" s="1092" t="s">
        <v>1971</v>
      </c>
      <c r="AG483" s="1092" t="s">
        <v>1971</v>
      </c>
      <c r="AH483" s="1092" t="s">
        <v>1971</v>
      </c>
      <c r="AI483" s="1093">
        <f t="shared" si="7"/>
        <v>1</v>
      </c>
      <c r="AJ483" s="1094" t="s">
        <v>975</v>
      </c>
      <c r="AK483" s="1094" t="s">
        <v>964</v>
      </c>
      <c r="AL483" s="1094" t="s">
        <v>965</v>
      </c>
      <c r="AM483" s="1095" t="s">
        <v>2781</v>
      </c>
      <c r="AN483" s="1006" t="s">
        <v>991</v>
      </c>
      <c r="AO483" s="1006" t="s">
        <v>3956</v>
      </c>
      <c r="AP483" s="1309">
        <v>0</v>
      </c>
      <c r="AQ483" s="1064" t="s">
        <v>966</v>
      </c>
      <c r="AR483" s="1097" t="s">
        <v>1971</v>
      </c>
      <c r="AS483" s="1098"/>
      <c r="AT483" s="1088"/>
      <c r="AU483" s="1088"/>
      <c r="AV483" s="1088"/>
      <c r="AW483" s="1099"/>
      <c r="AX483" s="1100"/>
      <c r="AY483" s="1063"/>
      <c r="AZ483" s="1064"/>
      <c r="BA483" s="1064"/>
      <c r="BB483" s="1064"/>
      <c r="BC483" s="1064"/>
      <c r="BD483" s="1064"/>
      <c r="BE483" s="1064"/>
      <c r="BF483" s="1064"/>
      <c r="BG483" s="1064"/>
      <c r="BH483" s="1064"/>
      <c r="BI483" s="1394"/>
      <c r="BJ483" s="1343"/>
      <c r="BK483" s="1343"/>
      <c r="BL483" s="1343"/>
      <c r="BM483" s="1343"/>
      <c r="BN483" s="1063"/>
      <c r="BO483" s="1064"/>
      <c r="BP483" s="1064"/>
      <c r="BQ483" s="1064"/>
      <c r="BR483" s="1064"/>
      <c r="BS483" s="1103"/>
      <c r="BT483" s="1064"/>
      <c r="BU483" s="1064"/>
      <c r="BV483" s="1064"/>
      <c r="BW483" s="1104"/>
      <c r="BX483" s="1103"/>
      <c r="BY483" s="1064"/>
      <c r="BZ483" s="1064"/>
      <c r="CA483" s="1064"/>
      <c r="CB483" s="1104"/>
      <c r="CC483" s="1105"/>
      <c r="CD483" s="1351"/>
      <c r="CE483" s="1352"/>
      <c r="CF483" s="1352"/>
      <c r="CG483" s="1352"/>
      <c r="CH483" s="1414"/>
      <c r="CI483" s="1394"/>
      <c r="CJ483" s="1343"/>
      <c r="CK483" s="1343"/>
      <c r="CL483" s="1343"/>
      <c r="CM483" s="1344"/>
      <c r="CN483" s="1394"/>
      <c r="CO483" s="1343"/>
      <c r="CP483" s="1343"/>
      <c r="CQ483" s="1343"/>
      <c r="CR483" s="1344"/>
      <c r="CS483" s="1394"/>
      <c r="CT483" s="1343"/>
      <c r="CU483" s="1343"/>
      <c r="CV483" s="1343"/>
      <c r="CW483" s="1344"/>
      <c r="CX483" s="1394"/>
      <c r="CY483" s="1343"/>
      <c r="CZ483" s="1343"/>
      <c r="DA483" s="1343"/>
      <c r="DB483" s="1344"/>
      <c r="DC483" s="1343"/>
      <c r="DD483" s="1343"/>
      <c r="DE483" s="1343"/>
      <c r="DF483" s="1343"/>
      <c r="DG483" s="1344"/>
      <c r="DH483" s="1394"/>
      <c r="DI483" s="1343"/>
      <c r="DJ483" s="1343"/>
      <c r="DK483" s="1343"/>
      <c r="DL483" s="1344"/>
      <c r="DM483" s="1775"/>
      <c r="DN483" s="1776"/>
      <c r="DO483" s="1776"/>
      <c r="DP483" s="1777"/>
      <c r="DQ483" s="1776"/>
      <c r="DR483" s="1776"/>
      <c r="DS483" s="1776"/>
      <c r="DT483" s="1777"/>
      <c r="DU483" s="1352"/>
      <c r="DV483" s="1696"/>
      <c r="DW483" s="1778"/>
    </row>
    <row r="484" spans="1:127" s="390" customFormat="1" ht="15.75" customHeight="1">
      <c r="A484" s="1085" t="s">
        <v>1003</v>
      </c>
      <c r="B484" s="1045">
        <v>475</v>
      </c>
      <c r="C484" s="1006"/>
      <c r="D484" s="1006"/>
      <c r="E484" s="1006"/>
      <c r="F484" s="1006"/>
      <c r="G484" s="1006"/>
      <c r="H484" s="1006"/>
      <c r="I484" s="1006"/>
      <c r="J484" s="1006"/>
      <c r="K484" s="1006"/>
      <c r="L484" s="1006"/>
      <c r="M484" s="1045"/>
      <c r="N484" s="1006"/>
      <c r="O484" s="1006"/>
      <c r="P484" s="1006"/>
      <c r="Q484" s="1006"/>
      <c r="R484" s="1006"/>
      <c r="S484" s="1006"/>
      <c r="T484" s="1007"/>
      <c r="U484" s="1086" t="s">
        <v>3957</v>
      </c>
      <c r="V484" s="1087" t="s">
        <v>3764</v>
      </c>
      <c r="W484" s="1087" t="s">
        <v>1936</v>
      </c>
      <c r="X484" s="1088" t="s">
        <v>3958</v>
      </c>
      <c r="Y484" s="1089" t="s">
        <v>658</v>
      </c>
      <c r="Z484" s="1090" t="s">
        <v>3959</v>
      </c>
      <c r="AA484" s="1091" t="s">
        <v>1971</v>
      </c>
      <c r="AB484" s="1092" t="s">
        <v>1971</v>
      </c>
      <c r="AC484" s="1092" t="s">
        <v>1971</v>
      </c>
      <c r="AD484" s="1092" t="s">
        <v>1971</v>
      </c>
      <c r="AE484" s="1092">
        <v>1</v>
      </c>
      <c r="AF484" s="1092" t="s">
        <v>1971</v>
      </c>
      <c r="AG484" s="1092" t="s">
        <v>1971</v>
      </c>
      <c r="AH484" s="1092" t="s">
        <v>1971</v>
      </c>
      <c r="AI484" s="1093">
        <f t="shared" si="7"/>
        <v>1</v>
      </c>
      <c r="AJ484" s="1094" t="s">
        <v>963</v>
      </c>
      <c r="AK484" s="1094" t="s">
        <v>1971</v>
      </c>
      <c r="AL484" s="1094" t="s">
        <v>1971</v>
      </c>
      <c r="AM484" s="1095" t="s">
        <v>2058</v>
      </c>
      <c r="AN484" s="1006" t="s">
        <v>293</v>
      </c>
      <c r="AO484" s="1006" t="s">
        <v>4791</v>
      </c>
      <c r="AP484" s="1296">
        <v>1</v>
      </c>
      <c r="AQ484" s="1064" t="s">
        <v>966</v>
      </c>
      <c r="AR484" s="1097" t="s">
        <v>658</v>
      </c>
      <c r="AS484" s="1098"/>
      <c r="AT484" s="1088"/>
      <c r="AU484" s="1088"/>
      <c r="AV484" s="1088"/>
      <c r="AW484" s="1099"/>
      <c r="AX484" s="1100"/>
      <c r="AY484" s="1063"/>
      <c r="AZ484" s="1064"/>
      <c r="BA484" s="1064"/>
      <c r="BB484" s="1064"/>
      <c r="BC484" s="1064"/>
      <c r="BD484" s="1064"/>
      <c r="BE484" s="1064"/>
      <c r="BF484" s="1064"/>
      <c r="BG484" s="1064"/>
      <c r="BH484" s="1064"/>
      <c r="BI484" s="1063" t="s">
        <v>4860</v>
      </c>
      <c r="BJ484" s="1064" t="s">
        <v>4818</v>
      </c>
      <c r="BK484" s="1064" t="s">
        <v>4837</v>
      </c>
      <c r="BL484" s="1064" t="s">
        <v>4861</v>
      </c>
      <c r="BM484" s="1064" t="s">
        <v>4813</v>
      </c>
      <c r="BN484" s="1063"/>
      <c r="BO484" s="1064"/>
      <c r="BP484" s="1064"/>
      <c r="BQ484" s="1064"/>
      <c r="BR484" s="1064"/>
      <c r="BS484" s="1103"/>
      <c r="BT484" s="1064"/>
      <c r="BU484" s="1064"/>
      <c r="BV484" s="1064"/>
      <c r="BW484" s="1104"/>
      <c r="BX484" s="1103"/>
      <c r="BY484" s="1064"/>
      <c r="BZ484" s="1064"/>
      <c r="CA484" s="1064"/>
      <c r="CB484" s="1104"/>
      <c r="CC484" s="1105"/>
      <c r="CD484" s="1106" t="s">
        <v>1971</v>
      </c>
      <c r="CE484" s="1107" t="s">
        <v>1971</v>
      </c>
      <c r="CF484" s="1107" t="s">
        <v>1971</v>
      </c>
      <c r="CG484" s="1107" t="s">
        <v>1971</v>
      </c>
      <c r="CH484" s="1108" t="s">
        <v>1971</v>
      </c>
      <c r="CI484" s="1063" t="s">
        <v>1971</v>
      </c>
      <c r="CJ484" s="1064" t="s">
        <v>1971</v>
      </c>
      <c r="CK484" s="1064" t="s">
        <v>1971</v>
      </c>
      <c r="CL484" s="1064" t="s">
        <v>1971</v>
      </c>
      <c r="CM484" s="1105" t="s">
        <v>1971</v>
      </c>
      <c r="CN484" s="1063" t="s">
        <v>1971</v>
      </c>
      <c r="CO484" s="1064" t="s">
        <v>1971</v>
      </c>
      <c r="CP484" s="1064" t="s">
        <v>1971</v>
      </c>
      <c r="CQ484" s="1064" t="s">
        <v>1971</v>
      </c>
      <c r="CR484" s="1105" t="s">
        <v>1971</v>
      </c>
      <c r="CS484" s="1063" t="s">
        <v>1971</v>
      </c>
      <c r="CT484" s="1064" t="s">
        <v>1971</v>
      </c>
      <c r="CU484" s="1064" t="s">
        <v>1971</v>
      </c>
      <c r="CV484" s="1064" t="s">
        <v>1971</v>
      </c>
      <c r="CW484" s="1105" t="s">
        <v>1971</v>
      </c>
      <c r="CX484" s="1063" t="s">
        <v>1971</v>
      </c>
      <c r="CY484" s="1064" t="s">
        <v>1971</v>
      </c>
      <c r="CZ484" s="1064" t="s">
        <v>1971</v>
      </c>
      <c r="DA484" s="1064" t="s">
        <v>1971</v>
      </c>
      <c r="DB484" s="1105" t="s">
        <v>1971</v>
      </c>
      <c r="DC484" s="1064" t="s">
        <v>1971</v>
      </c>
      <c r="DD484" s="1064" t="s">
        <v>1971</v>
      </c>
      <c r="DE484" s="1064" t="s">
        <v>1971</v>
      </c>
      <c r="DF484" s="1064" t="s">
        <v>1971</v>
      </c>
      <c r="DG484" s="1105" t="s">
        <v>1971</v>
      </c>
      <c r="DH484" s="1063" t="s">
        <v>1971</v>
      </c>
      <c r="DI484" s="1064" t="s">
        <v>1971</v>
      </c>
      <c r="DJ484" s="1064" t="s">
        <v>1971</v>
      </c>
      <c r="DK484" s="1064" t="s">
        <v>1971</v>
      </c>
      <c r="DL484" s="1105" t="s">
        <v>1971</v>
      </c>
      <c r="DM484" s="1109" t="s">
        <v>1971</v>
      </c>
      <c r="DN484" s="1110" t="s">
        <v>1971</v>
      </c>
      <c r="DO484" s="1110" t="s">
        <v>1971</v>
      </c>
      <c r="DP484" s="1111" t="s">
        <v>1971</v>
      </c>
      <c r="DQ484" s="1110" t="s">
        <v>1971</v>
      </c>
      <c r="DR484" s="1110" t="s">
        <v>1971</v>
      </c>
      <c r="DS484" s="1110" t="s">
        <v>1971</v>
      </c>
      <c r="DT484" s="1111" t="s">
        <v>1971</v>
      </c>
      <c r="DU484" s="1107" t="s">
        <v>973</v>
      </c>
      <c r="DV484" s="1112">
        <v>1</v>
      </c>
      <c r="DW484" s="1113" t="s">
        <v>3996</v>
      </c>
    </row>
    <row r="485" spans="1:127" s="390" customFormat="1" ht="15.75" customHeight="1">
      <c r="A485" s="1085" t="s">
        <v>1003</v>
      </c>
      <c r="B485" s="1045">
        <v>476</v>
      </c>
      <c r="C485" s="1006"/>
      <c r="D485" s="1006"/>
      <c r="E485" s="1006"/>
      <c r="F485" s="1006"/>
      <c r="G485" s="1006"/>
      <c r="H485" s="1006"/>
      <c r="I485" s="1006"/>
      <c r="J485" s="1006"/>
      <c r="K485" s="1006"/>
      <c r="L485" s="1006"/>
      <c r="M485" s="1045"/>
      <c r="N485" s="1006"/>
      <c r="O485" s="1006"/>
      <c r="P485" s="1006"/>
      <c r="Q485" s="1006"/>
      <c r="R485" s="1006"/>
      <c r="S485" s="1006"/>
      <c r="T485" s="1007"/>
      <c r="U485" s="1086" t="s">
        <v>3961</v>
      </c>
      <c r="V485" s="1087" t="s">
        <v>3764</v>
      </c>
      <c r="W485" s="1087" t="s">
        <v>1936</v>
      </c>
      <c r="X485" s="1088" t="s">
        <v>3962</v>
      </c>
      <c r="Y485" s="1089" t="s">
        <v>3963</v>
      </c>
      <c r="Z485" s="1090" t="s">
        <v>3964</v>
      </c>
      <c r="AA485" s="1091" t="s">
        <v>1971</v>
      </c>
      <c r="AB485" s="1092" t="s">
        <v>1971</v>
      </c>
      <c r="AC485" s="1092" t="s">
        <v>1971</v>
      </c>
      <c r="AD485" s="1092" t="s">
        <v>1971</v>
      </c>
      <c r="AE485" s="1092">
        <v>1</v>
      </c>
      <c r="AF485" s="1092" t="s">
        <v>1971</v>
      </c>
      <c r="AG485" s="1092" t="s">
        <v>1971</v>
      </c>
      <c r="AH485" s="1092" t="s">
        <v>1971</v>
      </c>
      <c r="AI485" s="1093">
        <f t="shared" si="7"/>
        <v>1</v>
      </c>
      <c r="AJ485" s="1094" t="s">
        <v>963</v>
      </c>
      <c r="AK485" s="1094" t="s">
        <v>1971</v>
      </c>
      <c r="AL485" s="1094" t="s">
        <v>1971</v>
      </c>
      <c r="AM485" s="1095" t="s">
        <v>2058</v>
      </c>
      <c r="AN485" s="1006" t="s">
        <v>1030</v>
      </c>
      <c r="AO485" s="1006" t="s">
        <v>3965</v>
      </c>
      <c r="AP485" s="1309">
        <v>0</v>
      </c>
      <c r="AQ485" s="1064" t="s">
        <v>1030</v>
      </c>
      <c r="AR485" s="1097" t="s">
        <v>1971</v>
      </c>
      <c r="AS485" s="1098"/>
      <c r="AT485" s="1088"/>
      <c r="AU485" s="1088"/>
      <c r="AV485" s="1088"/>
      <c r="AW485" s="1099"/>
      <c r="AX485" s="1100"/>
      <c r="AY485" s="1063"/>
      <c r="AZ485" s="1064"/>
      <c r="BA485" s="1064"/>
      <c r="BB485" s="1064"/>
      <c r="BC485" s="1064"/>
      <c r="BD485" s="1064"/>
      <c r="BE485" s="1064"/>
      <c r="BF485" s="1064"/>
      <c r="BG485" s="1064"/>
      <c r="BH485" s="1064"/>
      <c r="BI485" s="1394"/>
      <c r="BJ485" s="1343"/>
      <c r="BK485" s="1343"/>
      <c r="BL485" s="1343"/>
      <c r="BM485" s="1343"/>
      <c r="BN485" s="1063"/>
      <c r="BO485" s="1064"/>
      <c r="BP485" s="1064"/>
      <c r="BQ485" s="1064"/>
      <c r="BR485" s="1064"/>
      <c r="BS485" s="1103"/>
      <c r="BT485" s="1064"/>
      <c r="BU485" s="1064"/>
      <c r="BV485" s="1064"/>
      <c r="BW485" s="1104"/>
      <c r="BX485" s="1103"/>
      <c r="BY485" s="1064"/>
      <c r="BZ485" s="1064"/>
      <c r="CA485" s="1064"/>
      <c r="CB485" s="1104"/>
      <c r="CC485" s="1105"/>
      <c r="CD485" s="1351"/>
      <c r="CE485" s="1352"/>
      <c r="CF485" s="1352"/>
      <c r="CG485" s="1352"/>
      <c r="CH485" s="1414"/>
      <c r="CI485" s="1394"/>
      <c r="CJ485" s="1343"/>
      <c r="CK485" s="1343"/>
      <c r="CL485" s="1343"/>
      <c r="CM485" s="1344"/>
      <c r="CN485" s="1394"/>
      <c r="CO485" s="1343"/>
      <c r="CP485" s="1343"/>
      <c r="CQ485" s="1343"/>
      <c r="CR485" s="1344"/>
      <c r="CS485" s="1394"/>
      <c r="CT485" s="1343"/>
      <c r="CU485" s="1343"/>
      <c r="CV485" s="1343"/>
      <c r="CW485" s="1344"/>
      <c r="CX485" s="1394"/>
      <c r="CY485" s="1343"/>
      <c r="CZ485" s="1343"/>
      <c r="DA485" s="1343"/>
      <c r="DB485" s="1344"/>
      <c r="DC485" s="1343"/>
      <c r="DD485" s="1343"/>
      <c r="DE485" s="1343"/>
      <c r="DF485" s="1343"/>
      <c r="DG485" s="1344"/>
      <c r="DH485" s="1394"/>
      <c r="DI485" s="1343"/>
      <c r="DJ485" s="1343"/>
      <c r="DK485" s="1343"/>
      <c r="DL485" s="1344"/>
      <c r="DM485" s="1775"/>
      <c r="DN485" s="1776"/>
      <c r="DO485" s="1776"/>
      <c r="DP485" s="1777"/>
      <c r="DQ485" s="1776"/>
      <c r="DR485" s="1776"/>
      <c r="DS485" s="1776"/>
      <c r="DT485" s="1777"/>
      <c r="DU485" s="1352"/>
      <c r="DV485" s="1696"/>
      <c r="DW485" s="1778"/>
    </row>
    <row r="486" spans="1:127" s="390" customFormat="1" ht="15.75" customHeight="1">
      <c r="A486" s="1085" t="s">
        <v>1003</v>
      </c>
      <c r="B486" s="1045">
        <v>477</v>
      </c>
      <c r="C486" s="1006"/>
      <c r="D486" s="1006"/>
      <c r="E486" s="1006"/>
      <c r="F486" s="1006"/>
      <c r="G486" s="1006"/>
      <c r="H486" s="1006"/>
      <c r="I486" s="1006"/>
      <c r="J486" s="1006"/>
      <c r="K486" s="1006"/>
      <c r="L486" s="1006"/>
      <c r="M486" s="1045"/>
      <c r="N486" s="1006"/>
      <c r="O486" s="1006"/>
      <c r="P486" s="1006"/>
      <c r="Q486" s="1006"/>
      <c r="R486" s="1006"/>
      <c r="S486" s="1006"/>
      <c r="T486" s="1007"/>
      <c r="U486" s="1086" t="s">
        <v>3967</v>
      </c>
      <c r="V486" s="1087" t="s">
        <v>1971</v>
      </c>
      <c r="W486" s="1087" t="s">
        <v>1971</v>
      </c>
      <c r="X486" s="1088" t="s">
        <v>3968</v>
      </c>
      <c r="Y486" s="1089" t="s">
        <v>3969</v>
      </c>
      <c r="Z486" s="1090" t="s">
        <v>1971</v>
      </c>
      <c r="AA486" s="1091" t="s">
        <v>1971</v>
      </c>
      <c r="AB486" s="1092">
        <v>1</v>
      </c>
      <c r="AC486" s="1092" t="s">
        <v>1971</v>
      </c>
      <c r="AD486" s="1092" t="s">
        <v>1971</v>
      </c>
      <c r="AE486" s="1092" t="s">
        <v>1971</v>
      </c>
      <c r="AF486" s="1092" t="s">
        <v>1971</v>
      </c>
      <c r="AG486" s="1092" t="s">
        <v>1971</v>
      </c>
      <c r="AH486" s="1092" t="s">
        <v>1971</v>
      </c>
      <c r="AI486" s="1093">
        <f t="shared" si="7"/>
        <v>1</v>
      </c>
      <c r="AJ486" s="1094" t="s">
        <v>984</v>
      </c>
      <c r="AK486" s="1094" t="s">
        <v>964</v>
      </c>
      <c r="AL486" s="1094" t="s">
        <v>977</v>
      </c>
      <c r="AM486" s="1095" t="s">
        <v>1971</v>
      </c>
      <c r="AN486" s="1006" t="s">
        <v>1971</v>
      </c>
      <c r="AO486" s="1006" t="s">
        <v>1971</v>
      </c>
      <c r="AP486" s="1309">
        <v>0</v>
      </c>
      <c r="AQ486" s="1064" t="s">
        <v>966</v>
      </c>
      <c r="AR486" s="1097" t="s">
        <v>1971</v>
      </c>
      <c r="AS486" s="1098"/>
      <c r="AT486" s="1088"/>
      <c r="AU486" s="1088"/>
      <c r="AV486" s="1088"/>
      <c r="AW486" s="1099"/>
      <c r="AX486" s="1100"/>
      <c r="AY486" s="1063"/>
      <c r="AZ486" s="1064"/>
      <c r="BA486" s="1064"/>
      <c r="BB486" s="1064"/>
      <c r="BC486" s="1064"/>
      <c r="BD486" s="1064"/>
      <c r="BE486" s="1064"/>
      <c r="BF486" s="1064"/>
      <c r="BG486" s="1064"/>
      <c r="BH486" s="1064"/>
      <c r="BI486" s="1394"/>
      <c r="BJ486" s="1343"/>
      <c r="BK486" s="1343"/>
      <c r="BL486" s="1343"/>
      <c r="BM486" s="1343"/>
      <c r="BN486" s="1063"/>
      <c r="BO486" s="1064"/>
      <c r="BP486" s="1064"/>
      <c r="BQ486" s="1064"/>
      <c r="BR486" s="1064"/>
      <c r="BS486" s="1103"/>
      <c r="BT486" s="1064"/>
      <c r="BU486" s="1064"/>
      <c r="BV486" s="1064"/>
      <c r="BW486" s="1104"/>
      <c r="BX486" s="1103"/>
      <c r="BY486" s="1064"/>
      <c r="BZ486" s="1064"/>
      <c r="CA486" s="1064"/>
      <c r="CB486" s="1104"/>
      <c r="CC486" s="1105"/>
      <c r="CD486" s="1351"/>
      <c r="CE486" s="1352"/>
      <c r="CF486" s="1352"/>
      <c r="CG486" s="1352"/>
      <c r="CH486" s="1414"/>
      <c r="CI486" s="1394"/>
      <c r="CJ486" s="1343"/>
      <c r="CK486" s="1343"/>
      <c r="CL486" s="1343"/>
      <c r="CM486" s="1344"/>
      <c r="CN486" s="1394"/>
      <c r="CO486" s="1343"/>
      <c r="CP486" s="1343"/>
      <c r="CQ486" s="1343"/>
      <c r="CR486" s="1344"/>
      <c r="CS486" s="1394"/>
      <c r="CT486" s="1343"/>
      <c r="CU486" s="1343"/>
      <c r="CV486" s="1343"/>
      <c r="CW486" s="1344"/>
      <c r="CX486" s="1394"/>
      <c r="CY486" s="1343"/>
      <c r="CZ486" s="1343"/>
      <c r="DA486" s="1343"/>
      <c r="DB486" s="1344"/>
      <c r="DC486" s="1343"/>
      <c r="DD486" s="1343"/>
      <c r="DE486" s="1343"/>
      <c r="DF486" s="1343"/>
      <c r="DG486" s="1344"/>
      <c r="DH486" s="1394"/>
      <c r="DI486" s="1343"/>
      <c r="DJ486" s="1343"/>
      <c r="DK486" s="1343"/>
      <c r="DL486" s="1344"/>
      <c r="DM486" s="1775"/>
      <c r="DN486" s="1776"/>
      <c r="DO486" s="1776"/>
      <c r="DP486" s="1777"/>
      <c r="DQ486" s="1776"/>
      <c r="DR486" s="1776"/>
      <c r="DS486" s="1776"/>
      <c r="DT486" s="1777"/>
      <c r="DU486" s="1352"/>
      <c r="DV486" s="1696"/>
      <c r="DW486" s="1778"/>
    </row>
    <row r="487" spans="1:127" s="390" customFormat="1" ht="15.75" customHeight="1">
      <c r="A487" s="1085" t="s">
        <v>1003</v>
      </c>
      <c r="B487" s="1045">
        <v>478</v>
      </c>
      <c r="C487" s="1006"/>
      <c r="D487" s="1006"/>
      <c r="E487" s="1006"/>
      <c r="F487" s="1006"/>
      <c r="G487" s="1006"/>
      <c r="H487" s="1006"/>
      <c r="I487" s="1006"/>
      <c r="J487" s="1006"/>
      <c r="K487" s="1006"/>
      <c r="L487" s="1006"/>
      <c r="M487" s="1045"/>
      <c r="N487" s="1006"/>
      <c r="O487" s="1006"/>
      <c r="P487" s="1006"/>
      <c r="Q487" s="1006"/>
      <c r="R487" s="1006"/>
      <c r="S487" s="1006"/>
      <c r="T487" s="1007"/>
      <c r="U487" s="1086" t="s">
        <v>3970</v>
      </c>
      <c r="V487" s="1087" t="s">
        <v>1971</v>
      </c>
      <c r="W487" s="1087" t="s">
        <v>1971</v>
      </c>
      <c r="X487" s="1088" t="s">
        <v>3971</v>
      </c>
      <c r="Y487" s="1089" t="s">
        <v>3972</v>
      </c>
      <c r="Z487" s="1090" t="s">
        <v>1971</v>
      </c>
      <c r="AA487" s="1091" t="s">
        <v>1971</v>
      </c>
      <c r="AB487" s="1092">
        <v>1</v>
      </c>
      <c r="AC487" s="1092" t="s">
        <v>1971</v>
      </c>
      <c r="AD487" s="1092" t="s">
        <v>1971</v>
      </c>
      <c r="AE487" s="1092" t="s">
        <v>1971</v>
      </c>
      <c r="AF487" s="1092" t="s">
        <v>1971</v>
      </c>
      <c r="AG487" s="1092" t="s">
        <v>1971</v>
      </c>
      <c r="AH487" s="1092" t="s">
        <v>1971</v>
      </c>
      <c r="AI487" s="1093">
        <f t="shared" si="7"/>
        <v>1</v>
      </c>
      <c r="AJ487" s="1094" t="s">
        <v>984</v>
      </c>
      <c r="AK487" s="1094" t="s">
        <v>964</v>
      </c>
      <c r="AL487" s="1094" t="s">
        <v>977</v>
      </c>
      <c r="AM487" s="1095" t="s">
        <v>1971</v>
      </c>
      <c r="AN487" s="1006" t="s">
        <v>1971</v>
      </c>
      <c r="AO487" s="1006" t="s">
        <v>1971</v>
      </c>
      <c r="AP487" s="1309">
        <v>0</v>
      </c>
      <c r="AQ487" s="1064" t="s">
        <v>966</v>
      </c>
      <c r="AR487" s="1097" t="s">
        <v>1971</v>
      </c>
      <c r="AS487" s="1098"/>
      <c r="AT487" s="1088"/>
      <c r="AU487" s="1088"/>
      <c r="AV487" s="1088"/>
      <c r="AW487" s="1099"/>
      <c r="AX487" s="1100"/>
      <c r="AY487" s="1063"/>
      <c r="AZ487" s="1064"/>
      <c r="BA487" s="1064"/>
      <c r="BB487" s="1064"/>
      <c r="BC487" s="1064"/>
      <c r="BD487" s="1064"/>
      <c r="BE487" s="1064"/>
      <c r="BF487" s="1064"/>
      <c r="BG487" s="1064"/>
      <c r="BH487" s="1064"/>
      <c r="BI487" s="1394"/>
      <c r="BJ487" s="1343"/>
      <c r="BK487" s="1343"/>
      <c r="BL487" s="1343"/>
      <c r="BM487" s="1343"/>
      <c r="BN487" s="1063"/>
      <c r="BO487" s="1064"/>
      <c r="BP487" s="1064"/>
      <c r="BQ487" s="1064"/>
      <c r="BR487" s="1064"/>
      <c r="BS487" s="1103"/>
      <c r="BT487" s="1064"/>
      <c r="BU487" s="1064"/>
      <c r="BV487" s="1064"/>
      <c r="BW487" s="1104"/>
      <c r="BX487" s="1103"/>
      <c r="BY487" s="1064"/>
      <c r="BZ487" s="1064"/>
      <c r="CA487" s="1064"/>
      <c r="CB487" s="1104"/>
      <c r="CC487" s="1105"/>
      <c r="CD487" s="1351"/>
      <c r="CE487" s="1352"/>
      <c r="CF487" s="1352"/>
      <c r="CG487" s="1352"/>
      <c r="CH487" s="1414"/>
      <c r="CI487" s="1394"/>
      <c r="CJ487" s="1343"/>
      <c r="CK487" s="1343"/>
      <c r="CL487" s="1343"/>
      <c r="CM487" s="1344"/>
      <c r="CN487" s="1394"/>
      <c r="CO487" s="1343"/>
      <c r="CP487" s="1343"/>
      <c r="CQ487" s="1343"/>
      <c r="CR487" s="1344"/>
      <c r="CS487" s="1394"/>
      <c r="CT487" s="1343"/>
      <c r="CU487" s="1343"/>
      <c r="CV487" s="1343"/>
      <c r="CW487" s="1344"/>
      <c r="CX487" s="1394"/>
      <c r="CY487" s="1343"/>
      <c r="CZ487" s="1343"/>
      <c r="DA487" s="1343"/>
      <c r="DB487" s="1344"/>
      <c r="DC487" s="1343"/>
      <c r="DD487" s="1343"/>
      <c r="DE487" s="1343"/>
      <c r="DF487" s="1343"/>
      <c r="DG487" s="1344"/>
      <c r="DH487" s="1394"/>
      <c r="DI487" s="1343"/>
      <c r="DJ487" s="1343"/>
      <c r="DK487" s="1343"/>
      <c r="DL487" s="1344"/>
      <c r="DM487" s="1775"/>
      <c r="DN487" s="1776"/>
      <c r="DO487" s="1776"/>
      <c r="DP487" s="1777"/>
      <c r="DQ487" s="1776"/>
      <c r="DR487" s="1776"/>
      <c r="DS487" s="1776"/>
      <c r="DT487" s="1777"/>
      <c r="DU487" s="1352"/>
      <c r="DV487" s="1696"/>
      <c r="DW487" s="1778"/>
    </row>
    <row r="488" spans="1:127" s="390" customFormat="1" ht="15.75" customHeight="1">
      <c r="A488" s="1085" t="s">
        <v>1003</v>
      </c>
      <c r="B488" s="1045">
        <v>479</v>
      </c>
      <c r="C488" s="1006"/>
      <c r="D488" s="1006"/>
      <c r="E488" s="1006"/>
      <c r="F488" s="1006"/>
      <c r="G488" s="1006"/>
      <c r="H488" s="1006"/>
      <c r="I488" s="1006"/>
      <c r="J488" s="1006"/>
      <c r="K488" s="1006"/>
      <c r="L488" s="1006"/>
      <c r="M488" s="1045"/>
      <c r="N488" s="1006"/>
      <c r="O488" s="1006"/>
      <c r="P488" s="1006"/>
      <c r="Q488" s="1006"/>
      <c r="R488" s="1006"/>
      <c r="S488" s="1006"/>
      <c r="T488" s="1007"/>
      <c r="U488" s="1086" t="s">
        <v>3973</v>
      </c>
      <c r="V488" s="1087" t="s">
        <v>1971</v>
      </c>
      <c r="W488" s="1087" t="s">
        <v>1971</v>
      </c>
      <c r="X488" s="1088" t="s">
        <v>2061</v>
      </c>
      <c r="Y488" s="1089" t="s">
        <v>2062</v>
      </c>
      <c r="Z488" s="1090" t="s">
        <v>1971</v>
      </c>
      <c r="AA488" s="1091" t="s">
        <v>1971</v>
      </c>
      <c r="AB488" s="1092" t="s">
        <v>1971</v>
      </c>
      <c r="AC488" s="1092" t="s">
        <v>1971</v>
      </c>
      <c r="AD488" s="1092" t="s">
        <v>1971</v>
      </c>
      <c r="AE488" s="1092" t="s">
        <v>1971</v>
      </c>
      <c r="AF488" s="1092" t="s">
        <v>1971</v>
      </c>
      <c r="AG488" s="1092" t="s">
        <v>1971</v>
      </c>
      <c r="AH488" s="1092" t="s">
        <v>1971</v>
      </c>
      <c r="AI488" s="1093">
        <f t="shared" si="7"/>
        <v>0</v>
      </c>
      <c r="AJ488" s="1094" t="s">
        <v>963</v>
      </c>
      <c r="AK488" s="1094" t="s">
        <v>1971</v>
      </c>
      <c r="AL488" s="1094" t="s">
        <v>1971</v>
      </c>
      <c r="AM488" s="1095" t="s">
        <v>1971</v>
      </c>
      <c r="AN488" s="1006" t="s">
        <v>1971</v>
      </c>
      <c r="AO488" s="1006" t="s">
        <v>2063</v>
      </c>
      <c r="AP488" s="1309">
        <v>0</v>
      </c>
      <c r="AQ488" s="1064" t="s">
        <v>1971</v>
      </c>
      <c r="AR488" s="1097" t="s">
        <v>1971</v>
      </c>
      <c r="AS488" s="1098"/>
      <c r="AT488" s="1088"/>
      <c r="AU488" s="1088"/>
      <c r="AV488" s="1088"/>
      <c r="AW488" s="1099"/>
      <c r="AX488" s="1100"/>
      <c r="AY488" s="1063"/>
      <c r="AZ488" s="1064"/>
      <c r="BA488" s="1064"/>
      <c r="BB488" s="1064"/>
      <c r="BC488" s="1064"/>
      <c r="BD488" s="1064"/>
      <c r="BE488" s="1064"/>
      <c r="BF488" s="1064"/>
      <c r="BG488" s="1064"/>
      <c r="BH488" s="1064"/>
      <c r="BI488" s="1394"/>
      <c r="BJ488" s="1343"/>
      <c r="BK488" s="1343"/>
      <c r="BL488" s="1343"/>
      <c r="BM488" s="1343"/>
      <c r="BN488" s="1063"/>
      <c r="BO488" s="1064"/>
      <c r="BP488" s="1064"/>
      <c r="BQ488" s="1064"/>
      <c r="BR488" s="1064"/>
      <c r="BS488" s="1103"/>
      <c r="BT488" s="1064"/>
      <c r="BU488" s="1064"/>
      <c r="BV488" s="1064"/>
      <c r="BW488" s="1104"/>
      <c r="BX488" s="1103"/>
      <c r="BY488" s="1064"/>
      <c r="BZ488" s="1064"/>
      <c r="CA488" s="1064"/>
      <c r="CB488" s="1104"/>
      <c r="CC488" s="1105"/>
      <c r="CD488" s="1351"/>
      <c r="CE488" s="1352"/>
      <c r="CF488" s="1352"/>
      <c r="CG488" s="1352"/>
      <c r="CH488" s="1414"/>
      <c r="CI488" s="1394"/>
      <c r="CJ488" s="1343"/>
      <c r="CK488" s="1343"/>
      <c r="CL488" s="1343"/>
      <c r="CM488" s="1344"/>
      <c r="CN488" s="1394"/>
      <c r="CO488" s="1343"/>
      <c r="CP488" s="1343"/>
      <c r="CQ488" s="1343"/>
      <c r="CR488" s="1344"/>
      <c r="CS488" s="1394"/>
      <c r="CT488" s="1343"/>
      <c r="CU488" s="1343"/>
      <c r="CV488" s="1343"/>
      <c r="CW488" s="1344"/>
      <c r="CX488" s="1394"/>
      <c r="CY488" s="1343"/>
      <c r="CZ488" s="1343"/>
      <c r="DA488" s="1343"/>
      <c r="DB488" s="1344"/>
      <c r="DC488" s="1343"/>
      <c r="DD488" s="1343"/>
      <c r="DE488" s="1343"/>
      <c r="DF488" s="1343"/>
      <c r="DG488" s="1344"/>
      <c r="DH488" s="1394"/>
      <c r="DI488" s="1343"/>
      <c r="DJ488" s="1343"/>
      <c r="DK488" s="1343"/>
      <c r="DL488" s="1344"/>
      <c r="DM488" s="1775"/>
      <c r="DN488" s="1776"/>
      <c r="DO488" s="1776"/>
      <c r="DP488" s="1777"/>
      <c r="DQ488" s="1776"/>
      <c r="DR488" s="1776"/>
      <c r="DS488" s="1776"/>
      <c r="DT488" s="1777"/>
      <c r="DU488" s="1352"/>
      <c r="DV488" s="1696"/>
      <c r="DW488" s="1778"/>
    </row>
    <row r="489" spans="1:127" s="390" customFormat="1" ht="15.75" customHeight="1">
      <c r="A489" s="1085" t="s">
        <v>1003</v>
      </c>
      <c r="B489" s="1045">
        <v>480</v>
      </c>
      <c r="C489" s="1006"/>
      <c r="D489" s="1006"/>
      <c r="E489" s="1006"/>
      <c r="F489" s="1006"/>
      <c r="G489" s="1006"/>
      <c r="H489" s="1006"/>
      <c r="I489" s="1006"/>
      <c r="J489" s="1006"/>
      <c r="K489" s="1006"/>
      <c r="L489" s="1006"/>
      <c r="M489" s="1045"/>
      <c r="N489" s="1006"/>
      <c r="O489" s="1006"/>
      <c r="P489" s="1006"/>
      <c r="Q489" s="1006"/>
      <c r="R489" s="1006"/>
      <c r="S489" s="1006"/>
      <c r="T489" s="1007"/>
      <c r="U489" s="1086" t="s">
        <v>3974</v>
      </c>
      <c r="V489" s="1087" t="s">
        <v>1971</v>
      </c>
      <c r="W489" s="1087" t="s">
        <v>1971</v>
      </c>
      <c r="X489" s="1088" t="s">
        <v>3975</v>
      </c>
      <c r="Y489" s="1089" t="s">
        <v>2716</v>
      </c>
      <c r="Z489" s="1090" t="s">
        <v>1971</v>
      </c>
      <c r="AA489" s="1091" t="s">
        <v>1971</v>
      </c>
      <c r="AB489" s="1092" t="s">
        <v>1971</v>
      </c>
      <c r="AC489" s="1092" t="s">
        <v>1971</v>
      </c>
      <c r="AD489" s="1092" t="s">
        <v>1971</v>
      </c>
      <c r="AE489" s="1092" t="s">
        <v>1971</v>
      </c>
      <c r="AF489" s="1092" t="s">
        <v>1971</v>
      </c>
      <c r="AG489" s="1092" t="s">
        <v>1971</v>
      </c>
      <c r="AH489" s="1092" t="s">
        <v>1971</v>
      </c>
      <c r="AI489" s="1093">
        <f t="shared" si="7"/>
        <v>0</v>
      </c>
      <c r="AJ489" s="1094"/>
      <c r="AK489" s="1094"/>
      <c r="AL489" s="1094"/>
      <c r="AM489" s="1095"/>
      <c r="AN489" s="1006"/>
      <c r="AO489" s="1006"/>
      <c r="AP489" s="1309">
        <v>0</v>
      </c>
      <c r="AQ489" s="1064"/>
      <c r="AR489" s="1097"/>
      <c r="AS489" s="1098"/>
      <c r="AT489" s="1088"/>
      <c r="AU489" s="1088"/>
      <c r="AV489" s="1088"/>
      <c r="AW489" s="1099"/>
      <c r="AX489" s="1100"/>
      <c r="AY489" s="1063"/>
      <c r="AZ489" s="1064"/>
      <c r="BA489" s="1064"/>
      <c r="BB489" s="1064"/>
      <c r="BC489" s="1064"/>
      <c r="BD489" s="1064"/>
      <c r="BE489" s="1064"/>
      <c r="BF489" s="1064"/>
      <c r="BG489" s="1064"/>
      <c r="BH489" s="1064"/>
      <c r="BI489" s="1394"/>
      <c r="BJ489" s="1343"/>
      <c r="BK489" s="1343"/>
      <c r="BL489" s="1343"/>
      <c r="BM489" s="1343"/>
      <c r="BN489" s="1063"/>
      <c r="BO489" s="1064"/>
      <c r="BP489" s="1064"/>
      <c r="BQ489" s="1064"/>
      <c r="BR489" s="1064"/>
      <c r="BS489" s="1103"/>
      <c r="BT489" s="1064"/>
      <c r="BU489" s="1064"/>
      <c r="BV489" s="1064"/>
      <c r="BW489" s="1104"/>
      <c r="BX489" s="1103"/>
      <c r="BY489" s="1064"/>
      <c r="BZ489" s="1064"/>
      <c r="CA489" s="1064"/>
      <c r="CB489" s="1104"/>
      <c r="CC489" s="1105"/>
      <c r="CD489" s="1351"/>
      <c r="CE489" s="1352"/>
      <c r="CF489" s="1352"/>
      <c r="CG489" s="1352"/>
      <c r="CH489" s="1414"/>
      <c r="CI489" s="1394"/>
      <c r="CJ489" s="1343"/>
      <c r="CK489" s="1343"/>
      <c r="CL489" s="1343"/>
      <c r="CM489" s="1344"/>
      <c r="CN489" s="1394"/>
      <c r="CO489" s="1343"/>
      <c r="CP489" s="1343"/>
      <c r="CQ489" s="1343"/>
      <c r="CR489" s="1344"/>
      <c r="CS489" s="1394"/>
      <c r="CT489" s="1343"/>
      <c r="CU489" s="1343"/>
      <c r="CV489" s="1343"/>
      <c r="CW489" s="1344"/>
      <c r="CX489" s="1394"/>
      <c r="CY489" s="1343"/>
      <c r="CZ489" s="1343"/>
      <c r="DA489" s="1343"/>
      <c r="DB489" s="1344"/>
      <c r="DC489" s="1343"/>
      <c r="DD489" s="1343"/>
      <c r="DE489" s="1343"/>
      <c r="DF489" s="1343"/>
      <c r="DG489" s="1344"/>
      <c r="DH489" s="1394"/>
      <c r="DI489" s="1343"/>
      <c r="DJ489" s="1343"/>
      <c r="DK489" s="1343"/>
      <c r="DL489" s="1344"/>
      <c r="DM489" s="1775"/>
      <c r="DN489" s="1776"/>
      <c r="DO489" s="1776"/>
      <c r="DP489" s="1777"/>
      <c r="DQ489" s="1776"/>
      <c r="DR489" s="1776"/>
      <c r="DS489" s="1776"/>
      <c r="DT489" s="1777"/>
      <c r="DU489" s="1352"/>
      <c r="DV489" s="1696"/>
      <c r="DW489" s="1778"/>
    </row>
    <row r="490" spans="1:127" s="390" customFormat="1" ht="15.75" customHeight="1">
      <c r="A490" s="1085" t="s">
        <v>1008</v>
      </c>
      <c r="B490" s="1045">
        <v>481</v>
      </c>
      <c r="C490" s="1006"/>
      <c r="D490" s="1006"/>
      <c r="E490" s="1006"/>
      <c r="F490" s="1006"/>
      <c r="G490" s="1006"/>
      <c r="H490" s="1006"/>
      <c r="I490" s="1006"/>
      <c r="J490" s="1006"/>
      <c r="K490" s="1006"/>
      <c r="L490" s="1006"/>
      <c r="M490" s="1045"/>
      <c r="N490" s="1006"/>
      <c r="O490" s="1006"/>
      <c r="P490" s="1006"/>
      <c r="Q490" s="1006"/>
      <c r="R490" s="1006"/>
      <c r="S490" s="1006"/>
      <c r="T490" s="1007"/>
      <c r="U490" s="1086" t="s">
        <v>3981</v>
      </c>
      <c r="V490" s="1087" t="s">
        <v>3982</v>
      </c>
      <c r="W490" s="1087" t="s">
        <v>1936</v>
      </c>
      <c r="X490" s="1088" t="s">
        <v>3983</v>
      </c>
      <c r="Y490" s="1089" t="s">
        <v>148</v>
      </c>
      <c r="Z490" s="1090" t="s">
        <v>3984</v>
      </c>
      <c r="AA490" s="1091">
        <v>0.1</v>
      </c>
      <c r="AB490" s="1092">
        <v>0.9</v>
      </c>
      <c r="AC490" s="1092" t="s">
        <v>1971</v>
      </c>
      <c r="AD490" s="1092" t="s">
        <v>1971</v>
      </c>
      <c r="AE490" s="1092" t="s">
        <v>1971</v>
      </c>
      <c r="AF490" s="1092" t="s">
        <v>1971</v>
      </c>
      <c r="AG490" s="1092" t="s">
        <v>1971</v>
      </c>
      <c r="AH490" s="1092" t="s">
        <v>1971</v>
      </c>
      <c r="AI490" s="1093">
        <f t="shared" si="7"/>
        <v>1</v>
      </c>
      <c r="AJ490" s="1094" t="s">
        <v>984</v>
      </c>
      <c r="AK490" s="1094" t="s">
        <v>964</v>
      </c>
      <c r="AL490" s="1094" t="s">
        <v>965</v>
      </c>
      <c r="AM490" s="1095" t="s">
        <v>1955</v>
      </c>
      <c r="AN490" s="1006" t="s">
        <v>2204</v>
      </c>
      <c r="AO490" s="1006" t="s">
        <v>4787</v>
      </c>
      <c r="AP490" s="1296">
        <v>2</v>
      </c>
      <c r="AQ490" s="1064" t="s">
        <v>978</v>
      </c>
      <c r="AR490" s="1097" t="s">
        <v>148</v>
      </c>
      <c r="AS490" s="1098"/>
      <c r="AT490" s="1088"/>
      <c r="AU490" s="1088"/>
      <c r="AV490" s="1088"/>
      <c r="AW490" s="1099"/>
      <c r="AX490" s="1100"/>
      <c r="AY490" s="1063"/>
      <c r="AZ490" s="1064"/>
      <c r="BA490" s="1064"/>
      <c r="BB490" s="1064"/>
      <c r="BC490" s="1064"/>
      <c r="BD490" s="1064"/>
      <c r="BE490" s="1064"/>
      <c r="BF490" s="1064"/>
      <c r="BG490" s="1114"/>
      <c r="BH490" s="1114"/>
      <c r="BI490" s="1115">
        <v>0</v>
      </c>
      <c r="BJ490" s="1114">
        <v>0</v>
      </c>
      <c r="BK490" s="1114">
        <v>0</v>
      </c>
      <c r="BL490" s="1114">
        <v>0</v>
      </c>
      <c r="BM490" s="1114">
        <v>0</v>
      </c>
      <c r="BN490" s="1063"/>
      <c r="BO490" s="1064"/>
      <c r="BP490" s="1064"/>
      <c r="BQ490" s="1064"/>
      <c r="BR490" s="1064"/>
      <c r="BS490" s="1103"/>
      <c r="BT490" s="1064"/>
      <c r="BU490" s="1064"/>
      <c r="BV490" s="1064"/>
      <c r="BW490" s="1104"/>
      <c r="BX490" s="1103"/>
      <c r="BY490" s="1064"/>
      <c r="BZ490" s="1064"/>
      <c r="CA490" s="1064"/>
      <c r="CB490" s="1104"/>
      <c r="CC490" s="1105"/>
      <c r="CD490" s="1106" t="s">
        <v>961</v>
      </c>
      <c r="CE490" s="1107" t="s">
        <v>961</v>
      </c>
      <c r="CF490" s="1107" t="s">
        <v>961</v>
      </c>
      <c r="CG490" s="1107" t="s">
        <v>961</v>
      </c>
      <c r="CH490" s="1108" t="s">
        <v>961</v>
      </c>
      <c r="CI490" s="1063" t="s">
        <v>1971</v>
      </c>
      <c r="CJ490" s="1064" t="s">
        <v>1971</v>
      </c>
      <c r="CK490" s="1064" t="s">
        <v>1971</v>
      </c>
      <c r="CL490" s="1064" t="s">
        <v>1971</v>
      </c>
      <c r="CM490" s="1105" t="s">
        <v>1971</v>
      </c>
      <c r="CN490" s="1063">
        <v>9.5</v>
      </c>
      <c r="CO490" s="1064">
        <v>9.5</v>
      </c>
      <c r="CP490" s="1064">
        <v>9.5</v>
      </c>
      <c r="CQ490" s="1064">
        <v>9.5</v>
      </c>
      <c r="CR490" s="1105">
        <v>9.5</v>
      </c>
      <c r="CS490" s="1063">
        <v>2</v>
      </c>
      <c r="CT490" s="1064">
        <v>2</v>
      </c>
      <c r="CU490" s="1064">
        <v>2</v>
      </c>
      <c r="CV490" s="1064">
        <v>2</v>
      </c>
      <c r="CW490" s="1105">
        <v>2</v>
      </c>
      <c r="CX490" s="1063" t="s">
        <v>1971</v>
      </c>
      <c r="CY490" s="1064" t="s">
        <v>1971</v>
      </c>
      <c r="CZ490" s="1064" t="s">
        <v>1971</v>
      </c>
      <c r="DA490" s="1064" t="s">
        <v>1971</v>
      </c>
      <c r="DB490" s="1105" t="s">
        <v>1971</v>
      </c>
      <c r="DC490" s="1064" t="s">
        <v>1971</v>
      </c>
      <c r="DD490" s="1064" t="s">
        <v>1971</v>
      </c>
      <c r="DE490" s="1064" t="s">
        <v>1971</v>
      </c>
      <c r="DF490" s="1064" t="s">
        <v>1971</v>
      </c>
      <c r="DG490" s="1105" t="s">
        <v>1971</v>
      </c>
      <c r="DH490" s="1063" t="s">
        <v>1971</v>
      </c>
      <c r="DI490" s="1064" t="s">
        <v>1971</v>
      </c>
      <c r="DJ490" s="1064" t="s">
        <v>1971</v>
      </c>
      <c r="DK490" s="1064" t="s">
        <v>1971</v>
      </c>
      <c r="DL490" s="1105" t="s">
        <v>1971</v>
      </c>
      <c r="DM490" s="1109">
        <v>-1.125</v>
      </c>
      <c r="DN490" s="1110" t="s">
        <v>1971</v>
      </c>
      <c r="DO490" s="1110" t="s">
        <v>1971</v>
      </c>
      <c r="DP490" s="1111" t="s">
        <v>1971</v>
      </c>
      <c r="DQ490" s="1110">
        <v>0</v>
      </c>
      <c r="DR490" s="1110" t="s">
        <v>1971</v>
      </c>
      <c r="DS490" s="1110" t="s">
        <v>1971</v>
      </c>
      <c r="DT490" s="1111" t="s">
        <v>1971</v>
      </c>
      <c r="DU490" s="1107" t="s">
        <v>973</v>
      </c>
      <c r="DV490" s="1112">
        <v>1</v>
      </c>
      <c r="DW490" s="1113" t="s">
        <v>1971</v>
      </c>
    </row>
    <row r="491" spans="1:127" s="390" customFormat="1" ht="15.75" customHeight="1">
      <c r="A491" s="1085" t="s">
        <v>1008</v>
      </c>
      <c r="B491" s="1045">
        <v>482</v>
      </c>
      <c r="C491" s="1006"/>
      <c r="D491" s="1006"/>
      <c r="E491" s="1006"/>
      <c r="F491" s="1006"/>
      <c r="G491" s="1006"/>
      <c r="H491" s="1006"/>
      <c r="I491" s="1006"/>
      <c r="J491" s="1006"/>
      <c r="K491" s="1006"/>
      <c r="L491" s="1006"/>
      <c r="M491" s="1045"/>
      <c r="N491" s="1006"/>
      <c r="O491" s="1006"/>
      <c r="P491" s="1006"/>
      <c r="Q491" s="1006"/>
      <c r="R491" s="1006"/>
      <c r="S491" s="1006"/>
      <c r="T491" s="1007"/>
      <c r="U491" s="1086" t="s">
        <v>3986</v>
      </c>
      <c r="V491" s="1087" t="s">
        <v>3982</v>
      </c>
      <c r="W491" s="1087" t="s">
        <v>1920</v>
      </c>
      <c r="X491" s="1088" t="s">
        <v>3987</v>
      </c>
      <c r="Y491" s="1089" t="s">
        <v>3988</v>
      </c>
      <c r="Z491" s="1090" t="s">
        <v>3989</v>
      </c>
      <c r="AA491" s="1091" t="s">
        <v>1971</v>
      </c>
      <c r="AB491" s="1092">
        <v>1</v>
      </c>
      <c r="AC491" s="1092" t="s">
        <v>1971</v>
      </c>
      <c r="AD491" s="1092" t="s">
        <v>1971</v>
      </c>
      <c r="AE491" s="1092" t="s">
        <v>1971</v>
      </c>
      <c r="AF491" s="1092" t="s">
        <v>1971</v>
      </c>
      <c r="AG491" s="1092" t="s">
        <v>1971</v>
      </c>
      <c r="AH491" s="1092" t="s">
        <v>1971</v>
      </c>
      <c r="AI491" s="1093">
        <f t="shared" si="7"/>
        <v>1</v>
      </c>
      <c r="AJ491" s="1094" t="s">
        <v>988</v>
      </c>
      <c r="AK491" s="1094" t="s">
        <v>964</v>
      </c>
      <c r="AL491" s="1094" t="s">
        <v>965</v>
      </c>
      <c r="AM491" s="1095" t="s">
        <v>2178</v>
      </c>
      <c r="AN491" s="1006" t="s">
        <v>410</v>
      </c>
      <c r="AO491" s="1006" t="s">
        <v>4790</v>
      </c>
      <c r="AP491" s="1263">
        <v>1</v>
      </c>
      <c r="AQ491" s="1064" t="s">
        <v>978</v>
      </c>
      <c r="AR491" s="1097"/>
      <c r="AS491" s="1098"/>
      <c r="AT491" s="1088"/>
      <c r="AU491" s="1088"/>
      <c r="AV491" s="1088"/>
      <c r="AW491" s="1099"/>
      <c r="AX491" s="1100"/>
      <c r="AY491" s="1063"/>
      <c r="AZ491" s="1064"/>
      <c r="BA491" s="1064"/>
      <c r="BB491" s="1064"/>
      <c r="BC491" s="1064"/>
      <c r="BD491" s="1064"/>
      <c r="BE491" s="1064"/>
      <c r="BF491" s="1064"/>
      <c r="BG491" s="1064"/>
      <c r="BH491" s="1064"/>
      <c r="BI491" s="1394"/>
      <c r="BJ491" s="1343"/>
      <c r="BK491" s="1343"/>
      <c r="BL491" s="1343"/>
      <c r="BM491" s="1343"/>
      <c r="BN491" s="1063"/>
      <c r="BO491" s="1064"/>
      <c r="BP491" s="1064"/>
      <c r="BQ491" s="1064"/>
      <c r="BR491" s="1064"/>
      <c r="BS491" s="1103"/>
      <c r="BT491" s="1064"/>
      <c r="BU491" s="1064"/>
      <c r="BV491" s="1064"/>
      <c r="BW491" s="1104"/>
      <c r="BX491" s="1103"/>
      <c r="BY491" s="1064"/>
      <c r="BZ491" s="1064"/>
      <c r="CA491" s="1064"/>
      <c r="CB491" s="1104"/>
      <c r="CC491" s="1105"/>
      <c r="CD491" s="1351"/>
      <c r="CE491" s="1352"/>
      <c r="CF491" s="1352"/>
      <c r="CG491" s="1352"/>
      <c r="CH491" s="1414"/>
      <c r="CI491" s="1394"/>
      <c r="CJ491" s="1343"/>
      <c r="CK491" s="1343"/>
      <c r="CL491" s="1343"/>
      <c r="CM491" s="1344"/>
      <c r="CN491" s="1394"/>
      <c r="CO491" s="1343"/>
      <c r="CP491" s="1343"/>
      <c r="CQ491" s="1343"/>
      <c r="CR491" s="1344"/>
      <c r="CS491" s="1394"/>
      <c r="CT491" s="1343"/>
      <c r="CU491" s="1343"/>
      <c r="CV491" s="1343"/>
      <c r="CW491" s="1344"/>
      <c r="CX491" s="1394"/>
      <c r="CY491" s="1343"/>
      <c r="CZ491" s="1343"/>
      <c r="DA491" s="1343"/>
      <c r="DB491" s="1344"/>
      <c r="DC491" s="1343"/>
      <c r="DD491" s="1343"/>
      <c r="DE491" s="1343"/>
      <c r="DF491" s="1343"/>
      <c r="DG491" s="1344"/>
      <c r="DH491" s="1394"/>
      <c r="DI491" s="1343"/>
      <c r="DJ491" s="1343"/>
      <c r="DK491" s="1343"/>
      <c r="DL491" s="1344"/>
      <c r="DM491" s="1775"/>
      <c r="DN491" s="1776"/>
      <c r="DO491" s="1776"/>
      <c r="DP491" s="1777"/>
      <c r="DQ491" s="1776"/>
      <c r="DR491" s="1776"/>
      <c r="DS491" s="1776"/>
      <c r="DT491" s="1777"/>
      <c r="DU491" s="1352"/>
      <c r="DV491" s="1696"/>
      <c r="DW491" s="1778"/>
    </row>
    <row r="492" spans="1:127" s="390" customFormat="1" ht="15.75" customHeight="1">
      <c r="A492" s="1085" t="s">
        <v>1008</v>
      </c>
      <c r="B492" s="1045">
        <v>483</v>
      </c>
      <c r="C492" s="1006"/>
      <c r="D492" s="1006"/>
      <c r="E492" s="1006"/>
      <c r="F492" s="1006"/>
      <c r="G492" s="1006"/>
      <c r="H492" s="1006"/>
      <c r="I492" s="1006"/>
      <c r="J492" s="1006"/>
      <c r="K492" s="1006"/>
      <c r="L492" s="1006"/>
      <c r="M492" s="1045"/>
      <c r="N492" s="1006"/>
      <c r="O492" s="1006"/>
      <c r="P492" s="1006"/>
      <c r="Q492" s="1006"/>
      <c r="R492" s="1006"/>
      <c r="S492" s="1006"/>
      <c r="T492" s="1007"/>
      <c r="U492" s="1086" t="s">
        <v>3991</v>
      </c>
      <c r="V492" s="1087" t="s">
        <v>3982</v>
      </c>
      <c r="W492" s="1087" t="s">
        <v>1936</v>
      </c>
      <c r="X492" s="1088" t="s">
        <v>3992</v>
      </c>
      <c r="Y492" s="1089" t="s">
        <v>3993</v>
      </c>
      <c r="Z492" s="1090" t="s">
        <v>3994</v>
      </c>
      <c r="AA492" s="1091" t="s">
        <v>1971</v>
      </c>
      <c r="AB492" s="1092">
        <v>1</v>
      </c>
      <c r="AC492" s="1092" t="s">
        <v>1971</v>
      </c>
      <c r="AD492" s="1092" t="s">
        <v>1971</v>
      </c>
      <c r="AE492" s="1092" t="s">
        <v>1971</v>
      </c>
      <c r="AF492" s="1092" t="s">
        <v>1971</v>
      </c>
      <c r="AG492" s="1092" t="s">
        <v>1971</v>
      </c>
      <c r="AH492" s="1092" t="s">
        <v>1971</v>
      </c>
      <c r="AI492" s="1093">
        <f t="shared" si="7"/>
        <v>1</v>
      </c>
      <c r="AJ492" s="1094" t="s">
        <v>988</v>
      </c>
      <c r="AK492" s="1094" t="s">
        <v>964</v>
      </c>
      <c r="AL492" s="1094" t="s">
        <v>965</v>
      </c>
      <c r="AM492" s="1095" t="s">
        <v>1955</v>
      </c>
      <c r="AN492" s="1006" t="s">
        <v>991</v>
      </c>
      <c r="AO492" s="1006" t="s">
        <v>3995</v>
      </c>
      <c r="AP492" s="1263">
        <v>0</v>
      </c>
      <c r="AQ492" s="1064" t="s">
        <v>966</v>
      </c>
      <c r="AR492" s="1097" t="s">
        <v>1971</v>
      </c>
      <c r="AS492" s="1098"/>
      <c r="AT492" s="1088"/>
      <c r="AU492" s="1088"/>
      <c r="AV492" s="1088"/>
      <c r="AW492" s="1099"/>
      <c r="AX492" s="1100"/>
      <c r="AY492" s="1063"/>
      <c r="AZ492" s="1064"/>
      <c r="BA492" s="1064"/>
      <c r="BB492" s="1064"/>
      <c r="BC492" s="1064"/>
      <c r="BD492" s="1064"/>
      <c r="BE492" s="1064"/>
      <c r="BF492" s="1064"/>
      <c r="BG492" s="1064"/>
      <c r="BH492" s="1064"/>
      <c r="BI492" s="1394"/>
      <c r="BJ492" s="1343"/>
      <c r="BK492" s="1343"/>
      <c r="BL492" s="1343"/>
      <c r="BM492" s="1343"/>
      <c r="BN492" s="1063"/>
      <c r="BO492" s="1064"/>
      <c r="BP492" s="1064"/>
      <c r="BQ492" s="1064"/>
      <c r="BR492" s="1064"/>
      <c r="BS492" s="1103"/>
      <c r="BT492" s="1064"/>
      <c r="BU492" s="1064"/>
      <c r="BV492" s="1064"/>
      <c r="BW492" s="1104"/>
      <c r="BX492" s="1103"/>
      <c r="BY492" s="1064"/>
      <c r="BZ492" s="1064"/>
      <c r="CA492" s="1064"/>
      <c r="CB492" s="1104"/>
      <c r="CC492" s="1105"/>
      <c r="CD492" s="1351"/>
      <c r="CE492" s="1352"/>
      <c r="CF492" s="1352"/>
      <c r="CG492" s="1352"/>
      <c r="CH492" s="1414"/>
      <c r="CI492" s="1394"/>
      <c r="CJ492" s="1343"/>
      <c r="CK492" s="1343"/>
      <c r="CL492" s="1343"/>
      <c r="CM492" s="1344"/>
      <c r="CN492" s="1394"/>
      <c r="CO492" s="1343"/>
      <c r="CP492" s="1343"/>
      <c r="CQ492" s="1343"/>
      <c r="CR492" s="1344"/>
      <c r="CS492" s="1394"/>
      <c r="CT492" s="1343"/>
      <c r="CU492" s="1343"/>
      <c r="CV492" s="1343"/>
      <c r="CW492" s="1344"/>
      <c r="CX492" s="1394"/>
      <c r="CY492" s="1343"/>
      <c r="CZ492" s="1343"/>
      <c r="DA492" s="1343"/>
      <c r="DB492" s="1344"/>
      <c r="DC492" s="1343"/>
      <c r="DD492" s="1343"/>
      <c r="DE492" s="1343"/>
      <c r="DF492" s="1343"/>
      <c r="DG492" s="1344"/>
      <c r="DH492" s="1394"/>
      <c r="DI492" s="1343"/>
      <c r="DJ492" s="1343"/>
      <c r="DK492" s="1343"/>
      <c r="DL492" s="1344"/>
      <c r="DM492" s="1775"/>
      <c r="DN492" s="1776"/>
      <c r="DO492" s="1776"/>
      <c r="DP492" s="1777"/>
      <c r="DQ492" s="1776"/>
      <c r="DR492" s="1776"/>
      <c r="DS492" s="1776"/>
      <c r="DT492" s="1777"/>
      <c r="DU492" s="1352"/>
      <c r="DV492" s="1696"/>
      <c r="DW492" s="1778"/>
    </row>
    <row r="493" spans="1:127" s="390" customFormat="1" ht="15.75" customHeight="1">
      <c r="A493" s="1085" t="s">
        <v>1008</v>
      </c>
      <c r="B493" s="1045">
        <v>484</v>
      </c>
      <c r="C493" s="1006"/>
      <c r="D493" s="1006"/>
      <c r="E493" s="1006"/>
      <c r="F493" s="1006"/>
      <c r="G493" s="1006"/>
      <c r="H493" s="1006"/>
      <c r="I493" s="1006"/>
      <c r="J493" s="1006"/>
      <c r="K493" s="1006"/>
      <c r="L493" s="1006"/>
      <c r="M493" s="1045"/>
      <c r="N493" s="1006"/>
      <c r="O493" s="1006"/>
      <c r="P493" s="1006"/>
      <c r="Q493" s="1006"/>
      <c r="R493" s="1006"/>
      <c r="S493" s="1006"/>
      <c r="T493" s="1007"/>
      <c r="U493" s="1086" t="s">
        <v>3997</v>
      </c>
      <c r="V493" s="1087" t="s">
        <v>3982</v>
      </c>
      <c r="W493" s="1087" t="s">
        <v>1936</v>
      </c>
      <c r="X493" s="1088" t="s">
        <v>3998</v>
      </c>
      <c r="Y493" s="1089" t="s">
        <v>3999</v>
      </c>
      <c r="Z493" s="1090" t="s">
        <v>4000</v>
      </c>
      <c r="AA493" s="1091" t="s">
        <v>1971</v>
      </c>
      <c r="AB493" s="1092">
        <v>1</v>
      </c>
      <c r="AC493" s="1092" t="s">
        <v>1971</v>
      </c>
      <c r="AD493" s="1092" t="s">
        <v>1971</v>
      </c>
      <c r="AE493" s="1092" t="s">
        <v>1971</v>
      </c>
      <c r="AF493" s="1092" t="s">
        <v>1971</v>
      </c>
      <c r="AG493" s="1092" t="s">
        <v>1971</v>
      </c>
      <c r="AH493" s="1092" t="s">
        <v>1971</v>
      </c>
      <c r="AI493" s="1093">
        <f t="shared" si="7"/>
        <v>1</v>
      </c>
      <c r="AJ493" s="1094" t="s">
        <v>988</v>
      </c>
      <c r="AK493" s="1094" t="s">
        <v>964</v>
      </c>
      <c r="AL493" s="1094" t="s">
        <v>965</v>
      </c>
      <c r="AM493" s="1095" t="s">
        <v>2423</v>
      </c>
      <c r="AN493" s="1006" t="s">
        <v>293</v>
      </c>
      <c r="AO493" s="1006" t="s">
        <v>4001</v>
      </c>
      <c r="AP493" s="1263">
        <v>1</v>
      </c>
      <c r="AQ493" s="1064" t="s">
        <v>966</v>
      </c>
      <c r="AR493" s="1097" t="s">
        <v>1971</v>
      </c>
      <c r="AS493" s="1098"/>
      <c r="AT493" s="1088"/>
      <c r="AU493" s="1088"/>
      <c r="AV493" s="1088"/>
      <c r="AW493" s="1099"/>
      <c r="AX493" s="1100"/>
      <c r="AY493" s="1063"/>
      <c r="AZ493" s="1064"/>
      <c r="BA493" s="1064"/>
      <c r="BB493" s="1064"/>
      <c r="BC493" s="1064"/>
      <c r="BD493" s="1064"/>
      <c r="BE493" s="1064"/>
      <c r="BF493" s="1064"/>
      <c r="BG493" s="1064"/>
      <c r="BH493" s="1064"/>
      <c r="BI493" s="1394"/>
      <c r="BJ493" s="1343"/>
      <c r="BK493" s="1343"/>
      <c r="BL493" s="1343"/>
      <c r="BM493" s="1343"/>
      <c r="BN493" s="1063"/>
      <c r="BO493" s="1064"/>
      <c r="BP493" s="1064"/>
      <c r="BQ493" s="1064"/>
      <c r="BR493" s="1064"/>
      <c r="BS493" s="1103"/>
      <c r="BT493" s="1064"/>
      <c r="BU493" s="1064"/>
      <c r="BV493" s="1064"/>
      <c r="BW493" s="1104"/>
      <c r="BX493" s="1103"/>
      <c r="BY493" s="1064"/>
      <c r="BZ493" s="1064"/>
      <c r="CA493" s="1064"/>
      <c r="CB493" s="1104"/>
      <c r="CC493" s="1105"/>
      <c r="CD493" s="1351"/>
      <c r="CE493" s="1352"/>
      <c r="CF493" s="1352"/>
      <c r="CG493" s="1352"/>
      <c r="CH493" s="1414"/>
      <c r="CI493" s="1394"/>
      <c r="CJ493" s="1343"/>
      <c r="CK493" s="1343"/>
      <c r="CL493" s="1343"/>
      <c r="CM493" s="1344"/>
      <c r="CN493" s="1394"/>
      <c r="CO493" s="1343"/>
      <c r="CP493" s="1343"/>
      <c r="CQ493" s="1343"/>
      <c r="CR493" s="1344"/>
      <c r="CS493" s="1394"/>
      <c r="CT493" s="1343"/>
      <c r="CU493" s="1343"/>
      <c r="CV493" s="1343"/>
      <c r="CW493" s="1344"/>
      <c r="CX493" s="1394"/>
      <c r="CY493" s="1343"/>
      <c r="CZ493" s="1343"/>
      <c r="DA493" s="1343"/>
      <c r="DB493" s="1344"/>
      <c r="DC493" s="1343"/>
      <c r="DD493" s="1343"/>
      <c r="DE493" s="1343"/>
      <c r="DF493" s="1343"/>
      <c r="DG493" s="1344"/>
      <c r="DH493" s="1394"/>
      <c r="DI493" s="1343"/>
      <c r="DJ493" s="1343"/>
      <c r="DK493" s="1343"/>
      <c r="DL493" s="1344"/>
      <c r="DM493" s="1775"/>
      <c r="DN493" s="1776"/>
      <c r="DO493" s="1776"/>
      <c r="DP493" s="1777"/>
      <c r="DQ493" s="1776"/>
      <c r="DR493" s="1776"/>
      <c r="DS493" s="1776"/>
      <c r="DT493" s="1777"/>
      <c r="DU493" s="1352"/>
      <c r="DV493" s="1696"/>
      <c r="DW493" s="1778"/>
    </row>
    <row r="494" spans="1:127" s="390" customFormat="1" ht="15.75" customHeight="1">
      <c r="A494" s="1085" t="s">
        <v>1008</v>
      </c>
      <c r="B494" s="1045">
        <v>485</v>
      </c>
      <c r="C494" s="1006"/>
      <c r="D494" s="1006"/>
      <c r="E494" s="1006"/>
      <c r="F494" s="1006"/>
      <c r="G494" s="1006"/>
      <c r="H494" s="1006"/>
      <c r="I494" s="1006"/>
      <c r="J494" s="1006"/>
      <c r="K494" s="1006"/>
      <c r="L494" s="1006"/>
      <c r="M494" s="1045"/>
      <c r="N494" s="1006"/>
      <c r="O494" s="1006"/>
      <c r="P494" s="1006"/>
      <c r="Q494" s="1006"/>
      <c r="R494" s="1006"/>
      <c r="S494" s="1006"/>
      <c r="T494" s="1007"/>
      <c r="U494" s="1086" t="s">
        <v>4002</v>
      </c>
      <c r="V494" s="1087" t="s">
        <v>3982</v>
      </c>
      <c r="W494" s="1087" t="s">
        <v>1936</v>
      </c>
      <c r="X494" s="1088" t="s">
        <v>4003</v>
      </c>
      <c r="Y494" s="1089" t="s">
        <v>4004</v>
      </c>
      <c r="Z494" s="1090" t="s">
        <v>4005</v>
      </c>
      <c r="AA494" s="1091" t="s">
        <v>1971</v>
      </c>
      <c r="AB494" s="1092">
        <v>1</v>
      </c>
      <c r="AC494" s="1092" t="s">
        <v>1971</v>
      </c>
      <c r="AD494" s="1092" t="s">
        <v>1971</v>
      </c>
      <c r="AE494" s="1092" t="s">
        <v>1971</v>
      </c>
      <c r="AF494" s="1092" t="s">
        <v>1971</v>
      </c>
      <c r="AG494" s="1092" t="s">
        <v>1971</v>
      </c>
      <c r="AH494" s="1092" t="s">
        <v>1971</v>
      </c>
      <c r="AI494" s="1093">
        <f t="shared" si="7"/>
        <v>1</v>
      </c>
      <c r="AJ494" s="1094" t="s">
        <v>975</v>
      </c>
      <c r="AK494" s="1094" t="s">
        <v>964</v>
      </c>
      <c r="AL494" s="1094" t="s">
        <v>965</v>
      </c>
      <c r="AM494" s="1095" t="s">
        <v>2178</v>
      </c>
      <c r="AN494" s="1006" t="s">
        <v>991</v>
      </c>
      <c r="AO494" s="1006" t="s">
        <v>4006</v>
      </c>
      <c r="AP494" s="1263">
        <v>2</v>
      </c>
      <c r="AQ494" s="1064" t="s">
        <v>966</v>
      </c>
      <c r="AR494" s="1097" t="s">
        <v>1971</v>
      </c>
      <c r="AS494" s="1098"/>
      <c r="AT494" s="1088"/>
      <c r="AU494" s="1088"/>
      <c r="AV494" s="1088"/>
      <c r="AW494" s="1099"/>
      <c r="AX494" s="1100"/>
      <c r="AY494" s="1063"/>
      <c r="AZ494" s="1064"/>
      <c r="BA494" s="1064"/>
      <c r="BB494" s="1064"/>
      <c r="BC494" s="1064"/>
      <c r="BD494" s="1064"/>
      <c r="BE494" s="1064"/>
      <c r="BF494" s="1064"/>
      <c r="BG494" s="1064"/>
      <c r="BH494" s="1064"/>
      <c r="BI494" s="1394"/>
      <c r="BJ494" s="1343"/>
      <c r="BK494" s="1343"/>
      <c r="BL494" s="1343"/>
      <c r="BM494" s="1343"/>
      <c r="BN494" s="1063"/>
      <c r="BO494" s="1064"/>
      <c r="BP494" s="1064"/>
      <c r="BQ494" s="1064"/>
      <c r="BR494" s="1064"/>
      <c r="BS494" s="1103"/>
      <c r="BT494" s="1064"/>
      <c r="BU494" s="1064"/>
      <c r="BV494" s="1064"/>
      <c r="BW494" s="1104"/>
      <c r="BX494" s="1103"/>
      <c r="BY494" s="1064"/>
      <c r="BZ494" s="1064"/>
      <c r="CA494" s="1064"/>
      <c r="CB494" s="1104"/>
      <c r="CC494" s="1105"/>
      <c r="CD494" s="1351"/>
      <c r="CE494" s="1352"/>
      <c r="CF494" s="1352"/>
      <c r="CG494" s="1352"/>
      <c r="CH494" s="1414"/>
      <c r="CI494" s="1394"/>
      <c r="CJ494" s="1343"/>
      <c r="CK494" s="1343"/>
      <c r="CL494" s="1343"/>
      <c r="CM494" s="1344"/>
      <c r="CN494" s="1394"/>
      <c r="CO494" s="1343"/>
      <c r="CP494" s="1343"/>
      <c r="CQ494" s="1343"/>
      <c r="CR494" s="1344"/>
      <c r="CS494" s="1394"/>
      <c r="CT494" s="1343"/>
      <c r="CU494" s="1343"/>
      <c r="CV494" s="1343"/>
      <c r="CW494" s="1344"/>
      <c r="CX494" s="1394"/>
      <c r="CY494" s="1343"/>
      <c r="CZ494" s="1343"/>
      <c r="DA494" s="1343"/>
      <c r="DB494" s="1344"/>
      <c r="DC494" s="1343"/>
      <c r="DD494" s="1343"/>
      <c r="DE494" s="1343"/>
      <c r="DF494" s="1343"/>
      <c r="DG494" s="1344"/>
      <c r="DH494" s="1394"/>
      <c r="DI494" s="1343"/>
      <c r="DJ494" s="1343"/>
      <c r="DK494" s="1343"/>
      <c r="DL494" s="1344"/>
      <c r="DM494" s="1775"/>
      <c r="DN494" s="1776"/>
      <c r="DO494" s="1776"/>
      <c r="DP494" s="1777"/>
      <c r="DQ494" s="1776"/>
      <c r="DR494" s="1776"/>
      <c r="DS494" s="1776"/>
      <c r="DT494" s="1777"/>
      <c r="DU494" s="1352"/>
      <c r="DV494" s="1696"/>
      <c r="DW494" s="1778"/>
    </row>
    <row r="495" spans="1:127" s="390" customFormat="1" ht="15.75" customHeight="1">
      <c r="A495" s="1042" t="s">
        <v>1008</v>
      </c>
      <c r="B495" s="1043">
        <v>486</v>
      </c>
      <c r="C495" s="1131"/>
      <c r="D495" s="1131"/>
      <c r="E495" s="1131"/>
      <c r="F495" s="1131"/>
      <c r="G495" s="1131"/>
      <c r="H495" s="1131"/>
      <c r="I495" s="1131"/>
      <c r="J495" s="1131"/>
      <c r="K495" s="1131"/>
      <c r="L495" s="1131"/>
      <c r="M495" s="1043"/>
      <c r="N495" s="1131"/>
      <c r="O495" s="1131"/>
      <c r="P495" s="1131"/>
      <c r="Q495" s="1131"/>
      <c r="R495" s="1131"/>
      <c r="S495" s="1131"/>
      <c r="T495" s="1046"/>
      <c r="U495" s="1047" t="s">
        <v>4007</v>
      </c>
      <c r="V495" s="1048" t="s">
        <v>4008</v>
      </c>
      <c r="W495" s="1048" t="s">
        <v>1920</v>
      </c>
      <c r="X495" s="1049" t="s">
        <v>4009</v>
      </c>
      <c r="Y495" s="1050" t="s">
        <v>629</v>
      </c>
      <c r="Z495" s="1051" t="s">
        <v>3984</v>
      </c>
      <c r="AA495" s="1052" t="s">
        <v>1971</v>
      </c>
      <c r="AB495" s="1053">
        <v>1</v>
      </c>
      <c r="AC495" s="1053" t="s">
        <v>1971</v>
      </c>
      <c r="AD495" s="1053" t="s">
        <v>1971</v>
      </c>
      <c r="AE495" s="1053" t="s">
        <v>1971</v>
      </c>
      <c r="AF495" s="1053" t="s">
        <v>1971</v>
      </c>
      <c r="AG495" s="1053" t="s">
        <v>1971</v>
      </c>
      <c r="AH495" s="1053" t="s">
        <v>1971</v>
      </c>
      <c r="AI495" s="1054">
        <f t="shared" si="7"/>
        <v>1</v>
      </c>
      <c r="AJ495" s="1055" t="s">
        <v>988</v>
      </c>
      <c r="AK495" s="1055" t="s">
        <v>964</v>
      </c>
      <c r="AL495" s="1055" t="s">
        <v>965</v>
      </c>
      <c r="AM495" s="1056" t="s">
        <v>629</v>
      </c>
      <c r="AN495" s="1050" t="s">
        <v>293</v>
      </c>
      <c r="AO495" s="1050" t="s">
        <v>4783</v>
      </c>
      <c r="AP495" s="1295">
        <v>1</v>
      </c>
      <c r="AQ495" s="821" t="s">
        <v>966</v>
      </c>
      <c r="AR495" s="1059" t="s">
        <v>629</v>
      </c>
      <c r="AS495" s="1060"/>
      <c r="AT495" s="1049"/>
      <c r="AU495" s="1049"/>
      <c r="AV495" s="1049"/>
      <c r="AW495" s="1061"/>
      <c r="AX495" s="1062"/>
      <c r="AY495" s="1067"/>
      <c r="AZ495" s="1068"/>
      <c r="BA495" s="1068"/>
      <c r="BB495" s="1068"/>
      <c r="BC495" s="1068"/>
      <c r="BD495" s="1068"/>
      <c r="BE495" s="1068"/>
      <c r="BF495" s="1068"/>
      <c r="BG495" s="1065"/>
      <c r="BH495" s="1065"/>
      <c r="BI495" s="1066">
        <v>0.8</v>
      </c>
      <c r="BJ495" s="1065">
        <v>1.9</v>
      </c>
      <c r="BK495" s="1065">
        <v>3.7</v>
      </c>
      <c r="BL495" s="1065">
        <v>6.6</v>
      </c>
      <c r="BM495" s="1065">
        <v>10.8</v>
      </c>
      <c r="BN495" s="1067"/>
      <c r="BO495" s="1068"/>
      <c r="BP495" s="1068"/>
      <c r="BQ495" s="1068"/>
      <c r="BR495" s="1068"/>
      <c r="BS495" s="1069"/>
      <c r="BT495" s="1068"/>
      <c r="BU495" s="1068"/>
      <c r="BV495" s="1068"/>
      <c r="BW495" s="1070"/>
      <c r="BX495" s="1069"/>
      <c r="BY495" s="1068"/>
      <c r="BZ495" s="1068"/>
      <c r="CA495" s="1068"/>
      <c r="CB495" s="1070"/>
      <c r="CC495" s="1071"/>
      <c r="CD495" s="1072" t="s">
        <v>961</v>
      </c>
      <c r="CE495" s="1073" t="s">
        <v>961</v>
      </c>
      <c r="CF495" s="1073" t="s">
        <v>961</v>
      </c>
      <c r="CG495" s="1073" t="s">
        <v>961</v>
      </c>
      <c r="CH495" s="1074" t="s">
        <v>961</v>
      </c>
      <c r="CI495" s="1077" t="s">
        <v>1971</v>
      </c>
      <c r="CJ495" s="1075" t="s">
        <v>1971</v>
      </c>
      <c r="CK495" s="1075" t="s">
        <v>1971</v>
      </c>
      <c r="CL495" s="1075" t="s">
        <v>1971</v>
      </c>
      <c r="CM495" s="1076" t="s">
        <v>1971</v>
      </c>
      <c r="CN495" s="1077">
        <v>-5</v>
      </c>
      <c r="CO495" s="1075">
        <v>-5</v>
      </c>
      <c r="CP495" s="1075">
        <v>-5</v>
      </c>
      <c r="CQ495" s="1075">
        <v>-5</v>
      </c>
      <c r="CR495" s="1076">
        <v>-5</v>
      </c>
      <c r="CS495" s="1067" t="s">
        <v>1971</v>
      </c>
      <c r="CT495" s="1068" t="s">
        <v>1971</v>
      </c>
      <c r="CU495" s="1068" t="s">
        <v>1971</v>
      </c>
      <c r="CV495" s="1068" t="s">
        <v>1971</v>
      </c>
      <c r="CW495" s="1071" t="s">
        <v>1971</v>
      </c>
      <c r="CX495" s="1067" t="s">
        <v>1971</v>
      </c>
      <c r="CY495" s="1068" t="s">
        <v>1971</v>
      </c>
      <c r="CZ495" s="1068" t="s">
        <v>1971</v>
      </c>
      <c r="DA495" s="1068" t="s">
        <v>1971</v>
      </c>
      <c r="DB495" s="1071" t="s">
        <v>1971</v>
      </c>
      <c r="DC495" s="1068">
        <v>2.5</v>
      </c>
      <c r="DD495" s="1068">
        <v>5.0999999999999996</v>
      </c>
      <c r="DE495" s="1068">
        <v>8.9</v>
      </c>
      <c r="DF495" s="1068">
        <v>13.2</v>
      </c>
      <c r="DG495" s="1071">
        <v>17.2</v>
      </c>
      <c r="DH495" s="1077" t="s">
        <v>1971</v>
      </c>
      <c r="DI495" s="1068" t="s">
        <v>1971</v>
      </c>
      <c r="DJ495" s="1068" t="s">
        <v>1971</v>
      </c>
      <c r="DK495" s="1068" t="s">
        <v>1971</v>
      </c>
      <c r="DL495" s="1071" t="s">
        <v>1971</v>
      </c>
      <c r="DM495" s="1079">
        <v>-0.17499999999999999</v>
      </c>
      <c r="DN495" s="1080" t="s">
        <v>1971</v>
      </c>
      <c r="DO495" s="1080" t="s">
        <v>1971</v>
      </c>
      <c r="DP495" s="1081" t="s">
        <v>1971</v>
      </c>
      <c r="DQ495" s="1080">
        <v>0.14599999999999999</v>
      </c>
      <c r="DR495" s="1080" t="s">
        <v>1971</v>
      </c>
      <c r="DS495" s="1080" t="s">
        <v>1971</v>
      </c>
      <c r="DT495" s="1081" t="s">
        <v>1971</v>
      </c>
      <c r="DU495" s="1073" t="s">
        <v>973</v>
      </c>
      <c r="DV495" s="1082">
        <v>1</v>
      </c>
      <c r="DW495" s="1083" t="s">
        <v>1971</v>
      </c>
    </row>
    <row r="496" spans="1:127" s="390" customFormat="1" ht="15.75" customHeight="1">
      <c r="A496" s="1085" t="s">
        <v>1008</v>
      </c>
      <c r="B496" s="1045">
        <v>487</v>
      </c>
      <c r="C496" s="1006"/>
      <c r="D496" s="1006"/>
      <c r="E496" s="1006"/>
      <c r="F496" s="1006"/>
      <c r="G496" s="1006"/>
      <c r="H496" s="1006"/>
      <c r="I496" s="1006"/>
      <c r="J496" s="1006"/>
      <c r="K496" s="1006"/>
      <c r="L496" s="1006"/>
      <c r="M496" s="1045"/>
      <c r="N496" s="1006"/>
      <c r="O496" s="1006"/>
      <c r="P496" s="1006"/>
      <c r="Q496" s="1006"/>
      <c r="R496" s="1006"/>
      <c r="S496" s="1006"/>
      <c r="T496" s="1007"/>
      <c r="U496" s="1086" t="s">
        <v>4011</v>
      </c>
      <c r="V496" s="1087" t="s">
        <v>4008</v>
      </c>
      <c r="W496" s="1087" t="s">
        <v>1920</v>
      </c>
      <c r="X496" s="1088" t="s">
        <v>4012</v>
      </c>
      <c r="Y496" s="1089" t="s">
        <v>178</v>
      </c>
      <c r="Z496" s="1090" t="s">
        <v>3984</v>
      </c>
      <c r="AA496" s="1091" t="s">
        <v>1971</v>
      </c>
      <c r="AB496" s="1092">
        <v>1</v>
      </c>
      <c r="AC496" s="1092" t="s">
        <v>1971</v>
      </c>
      <c r="AD496" s="1092" t="s">
        <v>1971</v>
      </c>
      <c r="AE496" s="1092" t="s">
        <v>1971</v>
      </c>
      <c r="AF496" s="1092" t="s">
        <v>1971</v>
      </c>
      <c r="AG496" s="1092" t="s">
        <v>1971</v>
      </c>
      <c r="AH496" s="1092" t="s">
        <v>1971</v>
      </c>
      <c r="AI496" s="1093">
        <f t="shared" si="7"/>
        <v>1</v>
      </c>
      <c r="AJ496" s="1094" t="s">
        <v>988</v>
      </c>
      <c r="AK496" s="1094" t="s">
        <v>964</v>
      </c>
      <c r="AL496" s="1094" t="s">
        <v>965</v>
      </c>
      <c r="AM496" s="1095" t="s">
        <v>2103</v>
      </c>
      <c r="AN496" s="1006" t="s">
        <v>2204</v>
      </c>
      <c r="AO496" s="1006" t="s">
        <v>4786</v>
      </c>
      <c r="AP496" s="1296">
        <v>1</v>
      </c>
      <c r="AQ496" s="1064" t="s">
        <v>978</v>
      </c>
      <c r="AR496" s="1097" t="s">
        <v>178</v>
      </c>
      <c r="AS496" s="1098"/>
      <c r="AT496" s="1088"/>
      <c r="AU496" s="1088"/>
      <c r="AV496" s="1088"/>
      <c r="AW496" s="1099"/>
      <c r="AX496" s="1100"/>
      <c r="AY496" s="1063"/>
      <c r="AZ496" s="1064"/>
      <c r="BA496" s="1064"/>
      <c r="BB496" s="1064"/>
      <c r="BC496" s="1064"/>
      <c r="BD496" s="1064"/>
      <c r="BE496" s="1064"/>
      <c r="BF496" s="1064"/>
      <c r="BG496" s="1101"/>
      <c r="BH496" s="1101"/>
      <c r="BI496" s="1102">
        <v>119.9</v>
      </c>
      <c r="BJ496" s="1101">
        <v>118.2</v>
      </c>
      <c r="BK496" s="1101">
        <v>116.6</v>
      </c>
      <c r="BL496" s="1101">
        <v>114.9</v>
      </c>
      <c r="BM496" s="1101">
        <v>113.3</v>
      </c>
      <c r="BN496" s="1063"/>
      <c r="BO496" s="1064"/>
      <c r="BP496" s="1064"/>
      <c r="BQ496" s="1064"/>
      <c r="BR496" s="1064"/>
      <c r="BS496" s="1103"/>
      <c r="BT496" s="1064"/>
      <c r="BU496" s="1064"/>
      <c r="BV496" s="1064"/>
      <c r="BW496" s="1104"/>
      <c r="BX496" s="1103"/>
      <c r="BY496" s="1064"/>
      <c r="BZ496" s="1064"/>
      <c r="CA496" s="1064"/>
      <c r="CB496" s="1104"/>
      <c r="CC496" s="1105"/>
      <c r="CD496" s="1106" t="s">
        <v>961</v>
      </c>
      <c r="CE496" s="1107" t="s">
        <v>961</v>
      </c>
      <c r="CF496" s="1107" t="s">
        <v>961</v>
      </c>
      <c r="CG496" s="1107" t="s">
        <v>961</v>
      </c>
      <c r="CH496" s="1108" t="s">
        <v>961</v>
      </c>
      <c r="CI496" s="1063" t="s">
        <v>1971</v>
      </c>
      <c r="CJ496" s="1064" t="s">
        <v>1971</v>
      </c>
      <c r="CK496" s="1064" t="s">
        <v>1971</v>
      </c>
      <c r="CL496" s="1064" t="s">
        <v>1971</v>
      </c>
      <c r="CM496" s="1105" t="s">
        <v>1971</v>
      </c>
      <c r="CN496" s="1063">
        <v>167.9</v>
      </c>
      <c r="CO496" s="1064">
        <v>167.9</v>
      </c>
      <c r="CP496" s="1064">
        <v>167.9</v>
      </c>
      <c r="CQ496" s="1064">
        <v>167.9</v>
      </c>
      <c r="CR496" s="1105">
        <v>167.9</v>
      </c>
      <c r="CS496" s="1063" t="s">
        <v>1971</v>
      </c>
      <c r="CT496" s="1064" t="s">
        <v>1971</v>
      </c>
      <c r="CU496" s="1064" t="s">
        <v>1971</v>
      </c>
      <c r="CV496" s="1064" t="s">
        <v>1971</v>
      </c>
      <c r="CW496" s="1105" t="s">
        <v>1971</v>
      </c>
      <c r="CX496" s="1063" t="s">
        <v>1971</v>
      </c>
      <c r="CY496" s="1064" t="s">
        <v>1971</v>
      </c>
      <c r="CZ496" s="1064" t="s">
        <v>1971</v>
      </c>
      <c r="DA496" s="1064" t="s">
        <v>1971</v>
      </c>
      <c r="DB496" s="1105" t="s">
        <v>1971</v>
      </c>
      <c r="DC496" s="1064">
        <v>89.9</v>
      </c>
      <c r="DD496" s="1350">
        <v>88.3</v>
      </c>
      <c r="DE496" s="1064">
        <v>86.6</v>
      </c>
      <c r="DF496" s="1064">
        <v>84.9</v>
      </c>
      <c r="DG496" s="1105">
        <v>83.3</v>
      </c>
      <c r="DH496" s="1063" t="s">
        <v>1971</v>
      </c>
      <c r="DI496" s="1064" t="s">
        <v>1971</v>
      </c>
      <c r="DJ496" s="1064" t="s">
        <v>1971</v>
      </c>
      <c r="DK496" s="1064" t="s">
        <v>1971</v>
      </c>
      <c r="DL496" s="1105" t="s">
        <v>1971</v>
      </c>
      <c r="DM496" s="1109">
        <v>-0.23499999999999999</v>
      </c>
      <c r="DN496" s="1110" t="s">
        <v>1971</v>
      </c>
      <c r="DO496" s="1110" t="s">
        <v>1971</v>
      </c>
      <c r="DP496" s="1111" t="s">
        <v>1971</v>
      </c>
      <c r="DQ496" s="1110">
        <v>0.13200000000000001</v>
      </c>
      <c r="DR496" s="1110" t="s">
        <v>1971</v>
      </c>
      <c r="DS496" s="1110" t="s">
        <v>1971</v>
      </c>
      <c r="DT496" s="1111" t="s">
        <v>1971</v>
      </c>
      <c r="DU496" s="1107" t="s">
        <v>1971</v>
      </c>
      <c r="DV496" s="1112">
        <v>1</v>
      </c>
      <c r="DW496" s="1113" t="s">
        <v>1971</v>
      </c>
    </row>
    <row r="497" spans="1:127" s="390" customFormat="1" ht="15.75" customHeight="1">
      <c r="A497" s="1085" t="s">
        <v>1008</v>
      </c>
      <c r="B497" s="1045">
        <v>488</v>
      </c>
      <c r="C497" s="1006"/>
      <c r="D497" s="1006"/>
      <c r="E497" s="1006"/>
      <c r="F497" s="1006"/>
      <c r="G497" s="1006"/>
      <c r="H497" s="1006"/>
      <c r="I497" s="1006"/>
      <c r="J497" s="1006"/>
      <c r="K497" s="1006"/>
      <c r="L497" s="1006"/>
      <c r="M497" s="1045"/>
      <c r="N497" s="1006"/>
      <c r="O497" s="1006"/>
      <c r="P497" s="1006"/>
      <c r="Q497" s="1006"/>
      <c r="R497" s="1006"/>
      <c r="S497" s="1006"/>
      <c r="T497" s="1007"/>
      <c r="U497" s="1086" t="s">
        <v>4014</v>
      </c>
      <c r="V497" s="1087" t="s">
        <v>4008</v>
      </c>
      <c r="W497" s="1087" t="s">
        <v>1920</v>
      </c>
      <c r="X497" s="1088" t="s">
        <v>4015</v>
      </c>
      <c r="Y497" s="1089" t="s">
        <v>154</v>
      </c>
      <c r="Z497" s="1090" t="s">
        <v>3984</v>
      </c>
      <c r="AA497" s="1091" t="s">
        <v>1971</v>
      </c>
      <c r="AB497" s="1092">
        <v>1</v>
      </c>
      <c r="AC497" s="1092" t="s">
        <v>1971</v>
      </c>
      <c r="AD497" s="1092" t="s">
        <v>1971</v>
      </c>
      <c r="AE497" s="1092" t="s">
        <v>1971</v>
      </c>
      <c r="AF497" s="1092" t="s">
        <v>1971</v>
      </c>
      <c r="AG497" s="1092" t="s">
        <v>1971</v>
      </c>
      <c r="AH497" s="1092" t="s">
        <v>1971</v>
      </c>
      <c r="AI497" s="1093">
        <f t="shared" si="7"/>
        <v>1</v>
      </c>
      <c r="AJ497" s="1094" t="s">
        <v>988</v>
      </c>
      <c r="AK497" s="1094" t="s">
        <v>964</v>
      </c>
      <c r="AL497" s="1094" t="s">
        <v>965</v>
      </c>
      <c r="AM497" s="1095" t="s">
        <v>1923</v>
      </c>
      <c r="AN497" s="1006" t="s">
        <v>4781</v>
      </c>
      <c r="AO497" s="1006" t="s">
        <v>4782</v>
      </c>
      <c r="AP497" s="1296">
        <v>0</v>
      </c>
      <c r="AQ497" s="1064" t="s">
        <v>978</v>
      </c>
      <c r="AR497" s="1097" t="s">
        <v>154</v>
      </c>
      <c r="AS497" s="1098"/>
      <c r="AT497" s="1088"/>
      <c r="AU497" s="1088"/>
      <c r="AV497" s="1088"/>
      <c r="AW497" s="1099"/>
      <c r="AX497" s="1100"/>
      <c r="AY497" s="1063"/>
      <c r="AZ497" s="1064"/>
      <c r="BA497" s="1064"/>
      <c r="BB497" s="1064"/>
      <c r="BC497" s="1064"/>
      <c r="BD497" s="1064"/>
      <c r="BE497" s="1064"/>
      <c r="BF497" s="1064"/>
      <c r="BG497" s="1138"/>
      <c r="BH497" s="1138"/>
      <c r="BI497" s="1137">
        <v>4.5138888888888893E-3</v>
      </c>
      <c r="BJ497" s="1138">
        <v>4.2592592592592595E-3</v>
      </c>
      <c r="BK497" s="1138">
        <v>3.9930555555555561E-3</v>
      </c>
      <c r="BL497" s="1138">
        <v>3.7384259259259263E-3</v>
      </c>
      <c r="BM497" s="1138">
        <v>3.472222222222222E-3</v>
      </c>
      <c r="BN497" s="1063"/>
      <c r="BO497" s="1064"/>
      <c r="BP497" s="1064"/>
      <c r="BQ497" s="1064"/>
      <c r="BR497" s="1064"/>
      <c r="BS497" s="1103"/>
      <c r="BT497" s="1064"/>
      <c r="BU497" s="1064"/>
      <c r="BV497" s="1064"/>
      <c r="BW497" s="1104"/>
      <c r="BX497" s="1103"/>
      <c r="BY497" s="1064"/>
      <c r="BZ497" s="1064"/>
      <c r="CA497" s="1064"/>
      <c r="CB497" s="1104"/>
      <c r="CC497" s="1105"/>
      <c r="CD497" s="1106" t="s">
        <v>961</v>
      </c>
      <c r="CE497" s="1107" t="s">
        <v>961</v>
      </c>
      <c r="CF497" s="1107" t="s">
        <v>961</v>
      </c>
      <c r="CG497" s="1107" t="s">
        <v>961</v>
      </c>
      <c r="CH497" s="1108" t="s">
        <v>961</v>
      </c>
      <c r="CI497" s="1137" t="s">
        <v>1971</v>
      </c>
      <c r="CJ497" s="1138" t="s">
        <v>1971</v>
      </c>
      <c r="CK497" s="1138" t="s">
        <v>1971</v>
      </c>
      <c r="CL497" s="1138" t="s">
        <v>1971</v>
      </c>
      <c r="CM497" s="1141" t="s">
        <v>1971</v>
      </c>
      <c r="CN497" s="1137">
        <v>1.5798611111111114E-2</v>
      </c>
      <c r="CO497" s="1138">
        <v>1.5798611111111114E-2</v>
      </c>
      <c r="CP497" s="1138">
        <v>1.5798611111111114E-2</v>
      </c>
      <c r="CQ497" s="1138">
        <v>1.5798611111111114E-2</v>
      </c>
      <c r="CR497" s="1141">
        <v>1.5798611111111114E-2</v>
      </c>
      <c r="CS497" s="1137" t="s">
        <v>1971</v>
      </c>
      <c r="CT497" s="1138" t="s">
        <v>1971</v>
      </c>
      <c r="CU497" s="1138" t="s">
        <v>1971</v>
      </c>
      <c r="CV497" s="1138" t="s">
        <v>1971</v>
      </c>
      <c r="CW497" s="1141" t="s">
        <v>1971</v>
      </c>
      <c r="CX497" s="1137" t="s">
        <v>1971</v>
      </c>
      <c r="CY497" s="1138" t="s">
        <v>1971</v>
      </c>
      <c r="CZ497" s="1138" t="s">
        <v>1971</v>
      </c>
      <c r="DA497" s="1138" t="s">
        <v>1971</v>
      </c>
      <c r="DB497" s="1141" t="s">
        <v>1971</v>
      </c>
      <c r="DC497" s="1138">
        <v>2.4305555555555556E-3</v>
      </c>
      <c r="DD497" s="1138">
        <v>2.3263888888888891E-3</v>
      </c>
      <c r="DE497" s="1138">
        <v>2.2106481481481491E-3</v>
      </c>
      <c r="DF497" s="1138">
        <v>2.1064814814814817E-3</v>
      </c>
      <c r="DG497" s="1141">
        <v>2.0138888888888888E-3</v>
      </c>
      <c r="DH497" s="1137" t="s">
        <v>1971</v>
      </c>
      <c r="DI497" s="1138" t="s">
        <v>1971</v>
      </c>
      <c r="DJ497" s="1138" t="s">
        <v>1971</v>
      </c>
      <c r="DK497" s="1138" t="s">
        <v>1971</v>
      </c>
      <c r="DL497" s="1141" t="s">
        <v>1971</v>
      </c>
      <c r="DM497" s="1109">
        <v>-0.93600000000000005</v>
      </c>
      <c r="DN497" s="1110" t="s">
        <v>1971</v>
      </c>
      <c r="DO497" s="1110" t="s">
        <v>1971</v>
      </c>
      <c r="DP497" s="1111" t="s">
        <v>1971</v>
      </c>
      <c r="DQ497" s="1110">
        <v>0.93600000000000005</v>
      </c>
      <c r="DR497" s="1110" t="s">
        <v>1971</v>
      </c>
      <c r="DS497" s="1110" t="s">
        <v>1971</v>
      </c>
      <c r="DT497" s="1111" t="s">
        <v>1971</v>
      </c>
      <c r="DU497" s="1107" t="s">
        <v>973</v>
      </c>
      <c r="DV497" s="1112">
        <v>1</v>
      </c>
      <c r="DW497" s="1113" t="s">
        <v>1971</v>
      </c>
    </row>
    <row r="498" spans="1:127" s="390" customFormat="1" ht="15.75" customHeight="1">
      <c r="A498" s="1085" t="s">
        <v>1008</v>
      </c>
      <c r="B498" s="1045">
        <v>489</v>
      </c>
      <c r="C498" s="1006"/>
      <c r="D498" s="1006"/>
      <c r="E498" s="1006"/>
      <c r="F498" s="1006"/>
      <c r="G498" s="1006"/>
      <c r="H498" s="1006"/>
      <c r="I498" s="1006"/>
      <c r="J498" s="1006"/>
      <c r="K498" s="1006"/>
      <c r="L498" s="1006"/>
      <c r="M498" s="1045"/>
      <c r="N498" s="1006"/>
      <c r="O498" s="1006"/>
      <c r="P498" s="1006"/>
      <c r="Q498" s="1006"/>
      <c r="R498" s="1006"/>
      <c r="S498" s="1006"/>
      <c r="T498" s="1007"/>
      <c r="U498" s="1086" t="s">
        <v>4017</v>
      </c>
      <c r="V498" s="1087" t="s">
        <v>4008</v>
      </c>
      <c r="W498" s="1087" t="s">
        <v>1936</v>
      </c>
      <c r="X498" s="1088" t="s">
        <v>4018</v>
      </c>
      <c r="Y498" s="1089" t="s">
        <v>184</v>
      </c>
      <c r="Z498" s="1090" t="s">
        <v>3984</v>
      </c>
      <c r="AA498" s="1091">
        <v>0.05</v>
      </c>
      <c r="AB498" s="1092">
        <v>0.95</v>
      </c>
      <c r="AC498" s="1092" t="s">
        <v>1971</v>
      </c>
      <c r="AD498" s="1092" t="s">
        <v>1971</v>
      </c>
      <c r="AE498" s="1092" t="s">
        <v>1971</v>
      </c>
      <c r="AF498" s="1092" t="s">
        <v>1971</v>
      </c>
      <c r="AG498" s="1092" t="s">
        <v>1971</v>
      </c>
      <c r="AH498" s="1092" t="s">
        <v>1971</v>
      </c>
      <c r="AI498" s="1093">
        <f t="shared" si="7"/>
        <v>1</v>
      </c>
      <c r="AJ498" s="1094" t="s">
        <v>984</v>
      </c>
      <c r="AK498" s="1094" t="s">
        <v>964</v>
      </c>
      <c r="AL498" s="1094" t="s">
        <v>965</v>
      </c>
      <c r="AM498" s="1095" t="s">
        <v>1944</v>
      </c>
      <c r="AN498" s="1006" t="s">
        <v>293</v>
      </c>
      <c r="AO498" s="1006" t="s">
        <v>4785</v>
      </c>
      <c r="AP498" s="1296">
        <v>2</v>
      </c>
      <c r="AQ498" s="1064" t="s">
        <v>978</v>
      </c>
      <c r="AR498" s="1097" t="s">
        <v>184</v>
      </c>
      <c r="AS498" s="1098"/>
      <c r="AT498" s="1088"/>
      <c r="AU498" s="1088"/>
      <c r="AV498" s="1088"/>
      <c r="AW498" s="1099"/>
      <c r="AX498" s="1100"/>
      <c r="AY498" s="1063"/>
      <c r="AZ498" s="1064"/>
      <c r="BA498" s="1064"/>
      <c r="BB498" s="1064"/>
      <c r="BC498" s="1064"/>
      <c r="BD498" s="1064"/>
      <c r="BE498" s="1064"/>
      <c r="BF498" s="1064"/>
      <c r="BG498" s="1114"/>
      <c r="BH498" s="1114"/>
      <c r="BI498" s="1115">
        <v>3.56</v>
      </c>
      <c r="BJ498" s="1114">
        <v>3.26</v>
      </c>
      <c r="BK498" s="1114">
        <v>2.95</v>
      </c>
      <c r="BL498" s="1114">
        <v>2.65</v>
      </c>
      <c r="BM498" s="1114">
        <v>2.34</v>
      </c>
      <c r="BN498" s="1063"/>
      <c r="BO498" s="1064"/>
      <c r="BP498" s="1064"/>
      <c r="BQ498" s="1064"/>
      <c r="BR498" s="1064"/>
      <c r="BS498" s="1103"/>
      <c r="BT498" s="1064"/>
      <c r="BU498" s="1064"/>
      <c r="BV498" s="1064"/>
      <c r="BW498" s="1104"/>
      <c r="BX498" s="1103"/>
      <c r="BY498" s="1064"/>
      <c r="BZ498" s="1064"/>
      <c r="CA498" s="1064"/>
      <c r="CB498" s="1104"/>
      <c r="CC498" s="1105"/>
      <c r="CD498" s="1106" t="s">
        <v>961</v>
      </c>
      <c r="CE498" s="1107" t="s">
        <v>961</v>
      </c>
      <c r="CF498" s="1107" t="s">
        <v>961</v>
      </c>
      <c r="CG498" s="1107" t="s">
        <v>961</v>
      </c>
      <c r="CH498" s="1108" t="s">
        <v>961</v>
      </c>
      <c r="CI498" s="1063" t="s">
        <v>1971</v>
      </c>
      <c r="CJ498" s="1064" t="s">
        <v>1971</v>
      </c>
      <c r="CK498" s="1064" t="s">
        <v>1971</v>
      </c>
      <c r="CL498" s="1064" t="s">
        <v>1971</v>
      </c>
      <c r="CM498" s="1105" t="s">
        <v>1971</v>
      </c>
      <c r="CN498" s="1063">
        <v>7.13</v>
      </c>
      <c r="CO498" s="1064">
        <v>7.13</v>
      </c>
      <c r="CP498" s="1064">
        <v>7.13</v>
      </c>
      <c r="CQ498" s="1064">
        <v>7.13</v>
      </c>
      <c r="CR498" s="1105">
        <v>7.13</v>
      </c>
      <c r="CS498" s="1063" t="s">
        <v>1971</v>
      </c>
      <c r="CT498" s="1064" t="s">
        <v>1971</v>
      </c>
      <c r="CU498" s="1064" t="s">
        <v>1971</v>
      </c>
      <c r="CV498" s="1064" t="s">
        <v>1971</v>
      </c>
      <c r="CW498" s="1105" t="s">
        <v>1971</v>
      </c>
      <c r="CX498" s="1063" t="s">
        <v>1971</v>
      </c>
      <c r="CY498" s="1064" t="s">
        <v>1971</v>
      </c>
      <c r="CZ498" s="1064" t="s">
        <v>1971</v>
      </c>
      <c r="DA498" s="1064" t="s">
        <v>1971</v>
      </c>
      <c r="DB498" s="1105" t="s">
        <v>1971</v>
      </c>
      <c r="DC498" s="1064" t="s">
        <v>1971</v>
      </c>
      <c r="DD498" s="1064" t="s">
        <v>1971</v>
      </c>
      <c r="DE498" s="1064" t="s">
        <v>1971</v>
      </c>
      <c r="DF498" s="1064" t="s">
        <v>1971</v>
      </c>
      <c r="DG498" s="1105" t="s">
        <v>1971</v>
      </c>
      <c r="DH498" s="1063" t="s">
        <v>1971</v>
      </c>
      <c r="DI498" s="1064" t="s">
        <v>1971</v>
      </c>
      <c r="DJ498" s="1064" t="s">
        <v>1971</v>
      </c>
      <c r="DK498" s="1064" t="s">
        <v>1971</v>
      </c>
      <c r="DL498" s="1105" t="s">
        <v>1971</v>
      </c>
      <c r="DM498" s="1109">
        <v>-2.7029999999999998</v>
      </c>
      <c r="DN498" s="1110" t="s">
        <v>1971</v>
      </c>
      <c r="DO498" s="1110" t="s">
        <v>1971</v>
      </c>
      <c r="DP498" s="1111" t="s">
        <v>1971</v>
      </c>
      <c r="DQ498" s="1110" t="s">
        <v>1971</v>
      </c>
      <c r="DR498" s="1110" t="s">
        <v>1971</v>
      </c>
      <c r="DS498" s="1110" t="s">
        <v>1971</v>
      </c>
      <c r="DT498" s="1111" t="s">
        <v>1971</v>
      </c>
      <c r="DU498" s="1107" t="s">
        <v>1971</v>
      </c>
      <c r="DV498" s="1112">
        <v>1</v>
      </c>
      <c r="DW498" s="1113" t="s">
        <v>1971</v>
      </c>
    </row>
    <row r="499" spans="1:127" s="390" customFormat="1" ht="15.75" customHeight="1">
      <c r="A499" s="1042" t="s">
        <v>1008</v>
      </c>
      <c r="B499" s="1043">
        <v>490</v>
      </c>
      <c r="C499" s="1131"/>
      <c r="D499" s="1131"/>
      <c r="E499" s="1131"/>
      <c r="F499" s="1131"/>
      <c r="G499" s="1131"/>
      <c r="H499" s="1131"/>
      <c r="I499" s="1131"/>
      <c r="J499" s="1131"/>
      <c r="K499" s="1131"/>
      <c r="L499" s="1131"/>
      <c r="M499" s="1043"/>
      <c r="N499" s="1131"/>
      <c r="O499" s="1131"/>
      <c r="P499" s="1131"/>
      <c r="Q499" s="1131"/>
      <c r="R499" s="1131"/>
      <c r="S499" s="1131"/>
      <c r="T499" s="1046"/>
      <c r="U499" s="1047" t="s">
        <v>1150</v>
      </c>
      <c r="V499" s="1048" t="s">
        <v>4008</v>
      </c>
      <c r="W499" s="1048" t="s">
        <v>1936</v>
      </c>
      <c r="X499" s="1049" t="s">
        <v>4020</v>
      </c>
      <c r="Y499" s="1050" t="s">
        <v>1124</v>
      </c>
      <c r="Z499" s="1051" t="s">
        <v>3984</v>
      </c>
      <c r="AA499" s="1052" t="s">
        <v>1971</v>
      </c>
      <c r="AB499" s="1053">
        <v>1</v>
      </c>
      <c r="AC499" s="1053" t="s">
        <v>1971</v>
      </c>
      <c r="AD499" s="1053" t="s">
        <v>1971</v>
      </c>
      <c r="AE499" s="1053" t="s">
        <v>1971</v>
      </c>
      <c r="AF499" s="1053" t="s">
        <v>1971</v>
      </c>
      <c r="AG499" s="1053" t="s">
        <v>1971</v>
      </c>
      <c r="AH499" s="1053" t="s">
        <v>1971</v>
      </c>
      <c r="AI499" s="1054">
        <f t="shared" si="7"/>
        <v>1</v>
      </c>
      <c r="AJ499" s="1055" t="s">
        <v>988</v>
      </c>
      <c r="AK499" s="1055" t="s">
        <v>964</v>
      </c>
      <c r="AL499" s="1414" t="s">
        <v>977</v>
      </c>
      <c r="AM499" s="1056" t="s">
        <v>2083</v>
      </c>
      <c r="AN499" s="1050" t="s">
        <v>293</v>
      </c>
      <c r="AO499" s="1050" t="s">
        <v>4783</v>
      </c>
      <c r="AP499" s="1295">
        <v>1</v>
      </c>
      <c r="AQ499" s="821" t="s">
        <v>966</v>
      </c>
      <c r="AR499" s="1059" t="s">
        <v>1124</v>
      </c>
      <c r="AS499" s="1060"/>
      <c r="AT499" s="1049"/>
      <c r="AU499" s="1049"/>
      <c r="AV499" s="1049"/>
      <c r="AW499" s="1061"/>
      <c r="AX499" s="1062"/>
      <c r="AY499" s="1067"/>
      <c r="AZ499" s="1068"/>
      <c r="BA499" s="1068"/>
      <c r="BB499" s="1068"/>
      <c r="BC499" s="1068"/>
      <c r="BD499" s="1068"/>
      <c r="BE499" s="1068"/>
      <c r="BF499" s="1068"/>
      <c r="BG499" s="1065"/>
      <c r="BH499" s="1065"/>
      <c r="BI499" s="1066">
        <v>1.3</v>
      </c>
      <c r="BJ499" s="1065">
        <v>2.6</v>
      </c>
      <c r="BK499" s="1065">
        <v>3.9</v>
      </c>
      <c r="BL499" s="1065">
        <v>5.0999999999999996</v>
      </c>
      <c r="BM499" s="1065">
        <v>6.3</v>
      </c>
      <c r="BN499" s="1067"/>
      <c r="BO499" s="1068"/>
      <c r="BP499" s="1068"/>
      <c r="BQ499" s="1068"/>
      <c r="BR499" s="1068"/>
      <c r="BS499" s="1069"/>
      <c r="BT499" s="1068"/>
      <c r="BU499" s="1068"/>
      <c r="BV499" s="1068"/>
      <c r="BW499" s="1070"/>
      <c r="BX499" s="1069"/>
      <c r="BY499" s="1068"/>
      <c r="BZ499" s="1068"/>
      <c r="CA499" s="1068"/>
      <c r="CB499" s="1070"/>
      <c r="CC499" s="1071"/>
      <c r="CD499" s="1072" t="s">
        <v>961</v>
      </c>
      <c r="CE499" s="1073" t="s">
        <v>961</v>
      </c>
      <c r="CF499" s="1073" t="s">
        <v>961</v>
      </c>
      <c r="CG499" s="1073" t="s">
        <v>961</v>
      </c>
      <c r="CH499" s="1074" t="s">
        <v>961</v>
      </c>
      <c r="CI499" s="1077" t="s">
        <v>1971</v>
      </c>
      <c r="CJ499" s="1075" t="s">
        <v>1971</v>
      </c>
      <c r="CK499" s="1075" t="s">
        <v>1971</v>
      </c>
      <c r="CL499" s="1075" t="s">
        <v>1971</v>
      </c>
      <c r="CM499" s="1076" t="s">
        <v>1971</v>
      </c>
      <c r="CN499" s="1077" t="s">
        <v>1971</v>
      </c>
      <c r="CO499" s="1075" t="s">
        <v>1971</v>
      </c>
      <c r="CP499" s="1075" t="s">
        <v>1971</v>
      </c>
      <c r="CQ499" s="1075" t="s">
        <v>1971</v>
      </c>
      <c r="CR499" s="1076" t="s">
        <v>1971</v>
      </c>
      <c r="CS499" s="1067" t="s">
        <v>1971</v>
      </c>
      <c r="CT499" s="1068" t="s">
        <v>1971</v>
      </c>
      <c r="CU499" s="1068" t="s">
        <v>1971</v>
      </c>
      <c r="CV499" s="1068" t="s">
        <v>1971</v>
      </c>
      <c r="CW499" s="1071" t="s">
        <v>1971</v>
      </c>
      <c r="CX499" s="1067" t="s">
        <v>1971</v>
      </c>
      <c r="CY499" s="1068" t="s">
        <v>1971</v>
      </c>
      <c r="CZ499" s="1068" t="s">
        <v>1971</v>
      </c>
      <c r="DA499" s="1068" t="s">
        <v>1971</v>
      </c>
      <c r="DB499" s="1071" t="s">
        <v>1971</v>
      </c>
      <c r="DC499" s="1068" t="s">
        <v>1971</v>
      </c>
      <c r="DD499" s="1068" t="s">
        <v>1971</v>
      </c>
      <c r="DE499" s="1068" t="s">
        <v>1971</v>
      </c>
      <c r="DF499" s="1068" t="s">
        <v>1971</v>
      </c>
      <c r="DG499" s="1071" t="s">
        <v>1971</v>
      </c>
      <c r="DH499" s="1077" t="s">
        <v>1971</v>
      </c>
      <c r="DI499" s="1068" t="s">
        <v>1971</v>
      </c>
      <c r="DJ499" s="1068" t="s">
        <v>1971</v>
      </c>
      <c r="DK499" s="1068" t="s">
        <v>1971</v>
      </c>
      <c r="DL499" s="1071" t="s">
        <v>1971</v>
      </c>
      <c r="DM499" s="1079">
        <v>-0.39600000000000002</v>
      </c>
      <c r="DN499" s="1080" t="s">
        <v>1971</v>
      </c>
      <c r="DO499" s="1080" t="s">
        <v>1971</v>
      </c>
      <c r="DP499" s="1081" t="s">
        <v>1971</v>
      </c>
      <c r="DQ499" s="1080">
        <v>0.33</v>
      </c>
      <c r="DR499" s="1080" t="s">
        <v>1971</v>
      </c>
      <c r="DS499" s="1080" t="s">
        <v>1971</v>
      </c>
      <c r="DT499" s="1081" t="s">
        <v>1971</v>
      </c>
      <c r="DU499" s="1073" t="s">
        <v>1971</v>
      </c>
      <c r="DV499" s="1082">
        <v>1</v>
      </c>
      <c r="DW499" s="1083" t="s">
        <v>1971</v>
      </c>
    </row>
    <row r="500" spans="1:127" s="390" customFormat="1" ht="15.75" customHeight="1">
      <c r="A500" s="1085" t="s">
        <v>1008</v>
      </c>
      <c r="B500" s="1045">
        <v>491</v>
      </c>
      <c r="C500" s="1006"/>
      <c r="D500" s="1006"/>
      <c r="E500" s="1006"/>
      <c r="F500" s="1006"/>
      <c r="G500" s="1006"/>
      <c r="H500" s="1006"/>
      <c r="I500" s="1006"/>
      <c r="J500" s="1006"/>
      <c r="K500" s="1006"/>
      <c r="L500" s="1006"/>
      <c r="M500" s="1045"/>
      <c r="N500" s="1006"/>
      <c r="O500" s="1006"/>
      <c r="P500" s="1006"/>
      <c r="Q500" s="1006"/>
      <c r="R500" s="1006"/>
      <c r="S500" s="1006"/>
      <c r="T500" s="1007"/>
      <c r="U500" s="1086" t="s">
        <v>4021</v>
      </c>
      <c r="V500" s="1087" t="s">
        <v>4008</v>
      </c>
      <c r="W500" s="1087" t="s">
        <v>1936</v>
      </c>
      <c r="X500" s="1088" t="s">
        <v>4022</v>
      </c>
      <c r="Y500" s="1089" t="s">
        <v>499</v>
      </c>
      <c r="Z500" s="1090" t="s">
        <v>3984</v>
      </c>
      <c r="AA500" s="1091">
        <v>0.5</v>
      </c>
      <c r="AB500" s="1092">
        <v>0.5</v>
      </c>
      <c r="AC500" s="1092" t="s">
        <v>1971</v>
      </c>
      <c r="AD500" s="1092" t="s">
        <v>1971</v>
      </c>
      <c r="AE500" s="1092" t="s">
        <v>1971</v>
      </c>
      <c r="AF500" s="1092" t="s">
        <v>1971</v>
      </c>
      <c r="AG500" s="1092" t="s">
        <v>1971</v>
      </c>
      <c r="AH500" s="1092" t="s">
        <v>1971</v>
      </c>
      <c r="AI500" s="1093">
        <f t="shared" si="7"/>
        <v>1</v>
      </c>
      <c r="AJ500" s="1094" t="s">
        <v>963</v>
      </c>
      <c r="AK500" s="1094" t="s">
        <v>1971</v>
      </c>
      <c r="AL500" s="1094" t="s">
        <v>1971</v>
      </c>
      <c r="AM500" s="1095" t="s">
        <v>1939</v>
      </c>
      <c r="AN500" s="1006" t="s">
        <v>293</v>
      </c>
      <c r="AO500" s="1006" t="s">
        <v>4784</v>
      </c>
      <c r="AP500" s="1296">
        <v>1</v>
      </c>
      <c r="AQ500" s="1064" t="s">
        <v>978</v>
      </c>
      <c r="AR500" s="1097" t="s">
        <v>499</v>
      </c>
      <c r="AS500" s="1098"/>
      <c r="AT500" s="1088"/>
      <c r="AU500" s="1088"/>
      <c r="AV500" s="1088"/>
      <c r="AW500" s="1099"/>
      <c r="AX500" s="1100"/>
      <c r="AY500" s="1063"/>
      <c r="AZ500" s="1064"/>
      <c r="BA500" s="1064"/>
      <c r="BB500" s="1064"/>
      <c r="BC500" s="1064"/>
      <c r="BD500" s="1064"/>
      <c r="BE500" s="1064"/>
      <c r="BF500" s="1064"/>
      <c r="BG500" s="1101"/>
      <c r="BH500" s="1101"/>
      <c r="BI500" s="1102">
        <v>0</v>
      </c>
      <c r="BJ500" s="1101">
        <v>0</v>
      </c>
      <c r="BK500" s="1101">
        <v>0</v>
      </c>
      <c r="BL500" s="1101">
        <v>0</v>
      </c>
      <c r="BM500" s="1101">
        <v>0</v>
      </c>
      <c r="BN500" s="1063"/>
      <c r="BO500" s="1064"/>
      <c r="BP500" s="1064"/>
      <c r="BQ500" s="1064"/>
      <c r="BR500" s="1064"/>
      <c r="BS500" s="1103"/>
      <c r="BT500" s="1064"/>
      <c r="BU500" s="1064"/>
      <c r="BV500" s="1064"/>
      <c r="BW500" s="1104"/>
      <c r="BX500" s="1103"/>
      <c r="BY500" s="1064"/>
      <c r="BZ500" s="1064"/>
      <c r="CA500" s="1064"/>
      <c r="CB500" s="1104"/>
      <c r="CC500" s="1105"/>
      <c r="CD500" s="1106" t="s">
        <v>1971</v>
      </c>
      <c r="CE500" s="1107" t="s">
        <v>1971</v>
      </c>
      <c r="CF500" s="1107" t="s">
        <v>1971</v>
      </c>
      <c r="CG500" s="1107" t="s">
        <v>1971</v>
      </c>
      <c r="CH500" s="1108" t="s">
        <v>1971</v>
      </c>
      <c r="CI500" s="1063" t="s">
        <v>1971</v>
      </c>
      <c r="CJ500" s="1064" t="s">
        <v>1971</v>
      </c>
      <c r="CK500" s="1064" t="s">
        <v>1971</v>
      </c>
      <c r="CL500" s="1064" t="s">
        <v>1971</v>
      </c>
      <c r="CM500" s="1105" t="s">
        <v>1971</v>
      </c>
      <c r="CN500" s="1063" t="s">
        <v>1971</v>
      </c>
      <c r="CO500" s="1064" t="s">
        <v>1971</v>
      </c>
      <c r="CP500" s="1064" t="s">
        <v>1971</v>
      </c>
      <c r="CQ500" s="1064" t="s">
        <v>1971</v>
      </c>
      <c r="CR500" s="1105" t="s">
        <v>1971</v>
      </c>
      <c r="CS500" s="1063" t="s">
        <v>1971</v>
      </c>
      <c r="CT500" s="1064" t="s">
        <v>1971</v>
      </c>
      <c r="CU500" s="1064" t="s">
        <v>1971</v>
      </c>
      <c r="CV500" s="1064" t="s">
        <v>1971</v>
      </c>
      <c r="CW500" s="1105" t="s">
        <v>1971</v>
      </c>
      <c r="CX500" s="1063" t="s">
        <v>1971</v>
      </c>
      <c r="CY500" s="1064" t="s">
        <v>1971</v>
      </c>
      <c r="CZ500" s="1064" t="s">
        <v>1971</v>
      </c>
      <c r="DA500" s="1064" t="s">
        <v>1971</v>
      </c>
      <c r="DB500" s="1105" t="s">
        <v>1971</v>
      </c>
      <c r="DC500" s="1064" t="s">
        <v>1971</v>
      </c>
      <c r="DD500" s="1064" t="s">
        <v>1971</v>
      </c>
      <c r="DE500" s="1064" t="s">
        <v>1971</v>
      </c>
      <c r="DF500" s="1064" t="s">
        <v>1971</v>
      </c>
      <c r="DG500" s="1105" t="s">
        <v>1971</v>
      </c>
      <c r="DH500" s="1063" t="s">
        <v>1971</v>
      </c>
      <c r="DI500" s="1064" t="s">
        <v>1971</v>
      </c>
      <c r="DJ500" s="1064" t="s">
        <v>1971</v>
      </c>
      <c r="DK500" s="1064" t="s">
        <v>1971</v>
      </c>
      <c r="DL500" s="1105" t="s">
        <v>1971</v>
      </c>
      <c r="DM500" s="1109" t="s">
        <v>1971</v>
      </c>
      <c r="DN500" s="1110" t="s">
        <v>1971</v>
      </c>
      <c r="DO500" s="1110" t="s">
        <v>1971</v>
      </c>
      <c r="DP500" s="1111" t="s">
        <v>1971</v>
      </c>
      <c r="DQ500" s="1110" t="s">
        <v>1971</v>
      </c>
      <c r="DR500" s="1110" t="s">
        <v>1971</v>
      </c>
      <c r="DS500" s="1110" t="s">
        <v>1971</v>
      </c>
      <c r="DT500" s="1111" t="s">
        <v>1971</v>
      </c>
      <c r="DU500" s="1107" t="s">
        <v>1971</v>
      </c>
      <c r="DV500" s="1112" t="s">
        <v>1971</v>
      </c>
      <c r="DW500" s="1113" t="s">
        <v>1971</v>
      </c>
    </row>
    <row r="501" spans="1:127" s="390" customFormat="1" ht="15.75" customHeight="1">
      <c r="A501" s="1085" t="s">
        <v>1008</v>
      </c>
      <c r="B501" s="1045">
        <v>492</v>
      </c>
      <c r="C501" s="1006"/>
      <c r="D501" s="1006"/>
      <c r="E501" s="1006"/>
      <c r="F501" s="1006"/>
      <c r="G501" s="1006"/>
      <c r="H501" s="1006"/>
      <c r="I501" s="1006"/>
      <c r="J501" s="1006"/>
      <c r="K501" s="1006"/>
      <c r="L501" s="1006"/>
      <c r="M501" s="1045"/>
      <c r="N501" s="1006"/>
      <c r="O501" s="1006"/>
      <c r="P501" s="1006"/>
      <c r="Q501" s="1006"/>
      <c r="R501" s="1006"/>
      <c r="S501" s="1006"/>
      <c r="T501" s="1007"/>
      <c r="U501" s="1086" t="s">
        <v>4024</v>
      </c>
      <c r="V501" s="1087" t="s">
        <v>4008</v>
      </c>
      <c r="W501" s="1087" t="s">
        <v>1920</v>
      </c>
      <c r="X501" s="1088" t="s">
        <v>4025</v>
      </c>
      <c r="Y501" s="1089" t="s">
        <v>4026</v>
      </c>
      <c r="Z501" s="1090" t="s">
        <v>4027</v>
      </c>
      <c r="AA501" s="1091" t="s">
        <v>1971</v>
      </c>
      <c r="AB501" s="1092">
        <v>1</v>
      </c>
      <c r="AC501" s="1092" t="s">
        <v>1971</v>
      </c>
      <c r="AD501" s="1092" t="s">
        <v>1971</v>
      </c>
      <c r="AE501" s="1092" t="s">
        <v>1971</v>
      </c>
      <c r="AF501" s="1092" t="s">
        <v>1971</v>
      </c>
      <c r="AG501" s="1092" t="s">
        <v>1971</v>
      </c>
      <c r="AH501" s="1092" t="s">
        <v>1971</v>
      </c>
      <c r="AI501" s="1093">
        <f t="shared" si="7"/>
        <v>1</v>
      </c>
      <c r="AJ501" s="1094" t="s">
        <v>988</v>
      </c>
      <c r="AK501" s="1094" t="s">
        <v>964</v>
      </c>
      <c r="AL501" s="1094" t="s">
        <v>965</v>
      </c>
      <c r="AM501" s="1095" t="s">
        <v>2014</v>
      </c>
      <c r="AN501" s="1006" t="s">
        <v>2204</v>
      </c>
      <c r="AO501" s="1006" t="s">
        <v>4788</v>
      </c>
      <c r="AP501" s="1263">
        <v>3</v>
      </c>
      <c r="AQ501" s="1064" t="s">
        <v>978</v>
      </c>
      <c r="AR501" s="1097"/>
      <c r="AS501" s="1098"/>
      <c r="AT501" s="1088"/>
      <c r="AU501" s="1088"/>
      <c r="AV501" s="1088"/>
      <c r="AW501" s="1099"/>
      <c r="AX501" s="1100"/>
      <c r="AY501" s="1063"/>
      <c r="AZ501" s="1064"/>
      <c r="BA501" s="1064"/>
      <c r="BB501" s="1064"/>
      <c r="BC501" s="1064"/>
      <c r="BD501" s="1064"/>
      <c r="BE501" s="1064"/>
      <c r="BF501" s="1064"/>
      <c r="BG501" s="1064"/>
      <c r="BH501" s="1064"/>
      <c r="BI501" s="1394"/>
      <c r="BJ501" s="1343"/>
      <c r="BK501" s="1343"/>
      <c r="BL501" s="1343"/>
      <c r="BM501" s="1343"/>
      <c r="BN501" s="1063"/>
      <c r="BO501" s="1064"/>
      <c r="BP501" s="1064"/>
      <c r="BQ501" s="1064"/>
      <c r="BR501" s="1064"/>
      <c r="BS501" s="1103"/>
      <c r="BT501" s="1064"/>
      <c r="BU501" s="1064"/>
      <c r="BV501" s="1064"/>
      <c r="BW501" s="1104"/>
      <c r="BX501" s="1103"/>
      <c r="BY501" s="1064"/>
      <c r="BZ501" s="1064"/>
      <c r="CA501" s="1064"/>
      <c r="CB501" s="1104"/>
      <c r="CC501" s="1105"/>
      <c r="CD501" s="1351"/>
      <c r="CE501" s="1352"/>
      <c r="CF501" s="1352"/>
      <c r="CG501" s="1352"/>
      <c r="CH501" s="1414"/>
      <c r="CI501" s="1394"/>
      <c r="CJ501" s="1343"/>
      <c r="CK501" s="1343"/>
      <c r="CL501" s="1343"/>
      <c r="CM501" s="1344"/>
      <c r="CN501" s="1394"/>
      <c r="CO501" s="1343"/>
      <c r="CP501" s="1343"/>
      <c r="CQ501" s="1343"/>
      <c r="CR501" s="1344"/>
      <c r="CS501" s="1394"/>
      <c r="CT501" s="1343"/>
      <c r="CU501" s="1343"/>
      <c r="CV501" s="1343"/>
      <c r="CW501" s="1344"/>
      <c r="CX501" s="1394"/>
      <c r="CY501" s="1343"/>
      <c r="CZ501" s="1343"/>
      <c r="DA501" s="1343"/>
      <c r="DB501" s="1344"/>
      <c r="DC501" s="1343"/>
      <c r="DD501" s="1343"/>
      <c r="DE501" s="1343"/>
      <c r="DF501" s="1343"/>
      <c r="DG501" s="1344"/>
      <c r="DH501" s="1394"/>
      <c r="DI501" s="1343"/>
      <c r="DJ501" s="1343"/>
      <c r="DK501" s="1343"/>
      <c r="DL501" s="1344"/>
      <c r="DM501" s="1775"/>
      <c r="DN501" s="1776"/>
      <c r="DO501" s="1776"/>
      <c r="DP501" s="1777"/>
      <c r="DQ501" s="1776"/>
      <c r="DR501" s="1776"/>
      <c r="DS501" s="1776"/>
      <c r="DT501" s="1777"/>
      <c r="DU501" s="1352"/>
      <c r="DV501" s="1696"/>
      <c r="DW501" s="1778"/>
    </row>
    <row r="502" spans="1:127" s="390" customFormat="1" ht="15.75" customHeight="1">
      <c r="A502" s="1085" t="s">
        <v>1008</v>
      </c>
      <c r="B502" s="1045">
        <v>493</v>
      </c>
      <c r="C502" s="1006"/>
      <c r="D502" s="1006"/>
      <c r="E502" s="1006"/>
      <c r="F502" s="1006"/>
      <c r="G502" s="1006"/>
      <c r="H502" s="1006"/>
      <c r="I502" s="1006"/>
      <c r="J502" s="1006"/>
      <c r="K502" s="1006"/>
      <c r="L502" s="1006"/>
      <c r="M502" s="1045"/>
      <c r="N502" s="1006"/>
      <c r="O502" s="1006"/>
      <c r="P502" s="1006"/>
      <c r="Q502" s="1006"/>
      <c r="R502" s="1006"/>
      <c r="S502" s="1006"/>
      <c r="T502" s="1007"/>
      <c r="U502" s="1086" t="s">
        <v>4029</v>
      </c>
      <c r="V502" s="1087" t="s">
        <v>4008</v>
      </c>
      <c r="W502" s="1087" t="s">
        <v>1936</v>
      </c>
      <c r="X502" s="1088" t="s">
        <v>4030</v>
      </c>
      <c r="Y502" s="1089" t="s">
        <v>4031</v>
      </c>
      <c r="Z502" s="1090" t="s">
        <v>4032</v>
      </c>
      <c r="AA502" s="1091" t="s">
        <v>1971</v>
      </c>
      <c r="AB502" s="1092">
        <v>1</v>
      </c>
      <c r="AC502" s="1092" t="s">
        <v>1971</v>
      </c>
      <c r="AD502" s="1092" t="s">
        <v>1971</v>
      </c>
      <c r="AE502" s="1092" t="s">
        <v>1971</v>
      </c>
      <c r="AF502" s="1092" t="s">
        <v>1971</v>
      </c>
      <c r="AG502" s="1092" t="s">
        <v>1971</v>
      </c>
      <c r="AH502" s="1092" t="s">
        <v>1971</v>
      </c>
      <c r="AI502" s="1093">
        <f t="shared" si="7"/>
        <v>1</v>
      </c>
      <c r="AJ502" s="1094" t="s">
        <v>988</v>
      </c>
      <c r="AK502" s="1094" t="s">
        <v>964</v>
      </c>
      <c r="AL502" s="1094" t="s">
        <v>965</v>
      </c>
      <c r="AM502" s="1095" t="s">
        <v>1949</v>
      </c>
      <c r="AN502" s="1006" t="s">
        <v>991</v>
      </c>
      <c r="AO502" s="1006" t="s">
        <v>4033</v>
      </c>
      <c r="AP502" s="1263">
        <v>0</v>
      </c>
      <c r="AQ502" s="1064" t="s">
        <v>978</v>
      </c>
      <c r="AR502" s="1097" t="s">
        <v>1971</v>
      </c>
      <c r="AS502" s="1098"/>
      <c r="AT502" s="1088"/>
      <c r="AU502" s="1088"/>
      <c r="AV502" s="1088"/>
      <c r="AW502" s="1099"/>
      <c r="AX502" s="1100"/>
      <c r="AY502" s="1063"/>
      <c r="AZ502" s="1064"/>
      <c r="BA502" s="1064"/>
      <c r="BB502" s="1064"/>
      <c r="BC502" s="1064"/>
      <c r="BD502" s="1064"/>
      <c r="BE502" s="1064"/>
      <c r="BF502" s="1064"/>
      <c r="BG502" s="1064"/>
      <c r="BH502" s="1064"/>
      <c r="BI502" s="1394"/>
      <c r="BJ502" s="1343"/>
      <c r="BK502" s="1343"/>
      <c r="BL502" s="1343"/>
      <c r="BM502" s="1343"/>
      <c r="BN502" s="1063"/>
      <c r="BO502" s="1064"/>
      <c r="BP502" s="1064"/>
      <c r="BQ502" s="1064"/>
      <c r="BR502" s="1064"/>
      <c r="BS502" s="1103"/>
      <c r="BT502" s="1064"/>
      <c r="BU502" s="1064"/>
      <c r="BV502" s="1064"/>
      <c r="BW502" s="1104"/>
      <c r="BX502" s="1103"/>
      <c r="BY502" s="1064"/>
      <c r="BZ502" s="1064"/>
      <c r="CA502" s="1064"/>
      <c r="CB502" s="1104"/>
      <c r="CC502" s="1105"/>
      <c r="CD502" s="1351"/>
      <c r="CE502" s="1352"/>
      <c r="CF502" s="1352"/>
      <c r="CG502" s="1352"/>
      <c r="CH502" s="1414"/>
      <c r="CI502" s="1394"/>
      <c r="CJ502" s="1343"/>
      <c r="CK502" s="1343"/>
      <c r="CL502" s="1343"/>
      <c r="CM502" s="1344"/>
      <c r="CN502" s="1394"/>
      <c r="CO502" s="1343"/>
      <c r="CP502" s="1343"/>
      <c r="CQ502" s="1343"/>
      <c r="CR502" s="1344"/>
      <c r="CS502" s="1394"/>
      <c r="CT502" s="1343"/>
      <c r="CU502" s="1343"/>
      <c r="CV502" s="1343"/>
      <c r="CW502" s="1344"/>
      <c r="CX502" s="1394"/>
      <c r="CY502" s="1343"/>
      <c r="CZ502" s="1343"/>
      <c r="DA502" s="1343"/>
      <c r="DB502" s="1344"/>
      <c r="DC502" s="1343"/>
      <c r="DD502" s="1343"/>
      <c r="DE502" s="1343"/>
      <c r="DF502" s="1343"/>
      <c r="DG502" s="1344"/>
      <c r="DH502" s="1394"/>
      <c r="DI502" s="1343"/>
      <c r="DJ502" s="1343"/>
      <c r="DK502" s="1343"/>
      <c r="DL502" s="1344"/>
      <c r="DM502" s="1775"/>
      <c r="DN502" s="1776"/>
      <c r="DO502" s="1776"/>
      <c r="DP502" s="1777"/>
      <c r="DQ502" s="1776"/>
      <c r="DR502" s="1776"/>
      <c r="DS502" s="1776"/>
      <c r="DT502" s="1777"/>
      <c r="DU502" s="1352"/>
      <c r="DV502" s="1696"/>
      <c r="DW502" s="1778"/>
    </row>
    <row r="503" spans="1:127" s="390" customFormat="1" ht="15.75" customHeight="1">
      <c r="A503" s="1085" t="s">
        <v>1008</v>
      </c>
      <c r="B503" s="1045">
        <v>494</v>
      </c>
      <c r="C503" s="1006"/>
      <c r="D503" s="1006"/>
      <c r="E503" s="1006"/>
      <c r="F503" s="1006"/>
      <c r="G503" s="1006"/>
      <c r="H503" s="1006"/>
      <c r="I503" s="1006"/>
      <c r="J503" s="1006"/>
      <c r="K503" s="1006"/>
      <c r="L503" s="1006"/>
      <c r="M503" s="1045"/>
      <c r="N503" s="1006"/>
      <c r="O503" s="1006"/>
      <c r="P503" s="1006"/>
      <c r="Q503" s="1006"/>
      <c r="R503" s="1006"/>
      <c r="S503" s="1006"/>
      <c r="T503" s="1007"/>
      <c r="U503" s="1086" t="s">
        <v>1155</v>
      </c>
      <c r="V503" s="1087" t="s">
        <v>4008</v>
      </c>
      <c r="W503" s="1087" t="s">
        <v>1936</v>
      </c>
      <c r="X503" s="1088" t="s">
        <v>4034</v>
      </c>
      <c r="Y503" s="1089" t="s">
        <v>1154</v>
      </c>
      <c r="Z503" s="1090" t="s">
        <v>4035</v>
      </c>
      <c r="AA503" s="1091" t="s">
        <v>1971</v>
      </c>
      <c r="AB503" s="1092">
        <v>1</v>
      </c>
      <c r="AC503" s="1092" t="s">
        <v>1971</v>
      </c>
      <c r="AD503" s="1092" t="s">
        <v>1971</v>
      </c>
      <c r="AE503" s="1092" t="s">
        <v>1971</v>
      </c>
      <c r="AF503" s="1092" t="s">
        <v>1971</v>
      </c>
      <c r="AG503" s="1092" t="s">
        <v>1971</v>
      </c>
      <c r="AH503" s="1092" t="s">
        <v>1971</v>
      </c>
      <c r="AI503" s="1093">
        <f t="shared" si="7"/>
        <v>1</v>
      </c>
      <c r="AJ503" s="1094" t="s">
        <v>963</v>
      </c>
      <c r="AK503" s="1094" t="s">
        <v>1971</v>
      </c>
      <c r="AL503" s="1094" t="s">
        <v>1971</v>
      </c>
      <c r="AM503" s="1095" t="s">
        <v>1939</v>
      </c>
      <c r="AN503" s="1006" t="s">
        <v>1042</v>
      </c>
      <c r="AO503" s="1006" t="s">
        <v>4038</v>
      </c>
      <c r="AP503" s="1263">
        <v>0</v>
      </c>
      <c r="AQ503" s="1064" t="s">
        <v>966</v>
      </c>
      <c r="AR503" s="1097" t="s">
        <v>1971</v>
      </c>
      <c r="AS503" s="1098"/>
      <c r="AT503" s="1088"/>
      <c r="AU503" s="1088"/>
      <c r="AV503" s="1088"/>
      <c r="AW503" s="1099"/>
      <c r="AX503" s="1100"/>
      <c r="AY503" s="1063"/>
      <c r="AZ503" s="1064"/>
      <c r="BA503" s="1064"/>
      <c r="BB503" s="1064"/>
      <c r="BC503" s="1064"/>
      <c r="BD503" s="1064"/>
      <c r="BE503" s="1064"/>
      <c r="BF503" s="1064"/>
      <c r="BG503" s="1064"/>
      <c r="BH503" s="1064"/>
      <c r="BI503" s="1394"/>
      <c r="BJ503" s="1343"/>
      <c r="BK503" s="1343"/>
      <c r="BL503" s="1343"/>
      <c r="BM503" s="1343"/>
      <c r="BN503" s="1063"/>
      <c r="BO503" s="1064"/>
      <c r="BP503" s="1064"/>
      <c r="BQ503" s="1064"/>
      <c r="BR503" s="1064"/>
      <c r="BS503" s="1103"/>
      <c r="BT503" s="1064"/>
      <c r="BU503" s="1064"/>
      <c r="BV503" s="1064"/>
      <c r="BW503" s="1104"/>
      <c r="BX503" s="1103"/>
      <c r="BY503" s="1064"/>
      <c r="BZ503" s="1064"/>
      <c r="CA503" s="1064"/>
      <c r="CB503" s="1104"/>
      <c r="CC503" s="1105"/>
      <c r="CD503" s="1351"/>
      <c r="CE503" s="1352"/>
      <c r="CF503" s="1352"/>
      <c r="CG503" s="1352"/>
      <c r="CH503" s="1414"/>
      <c r="CI503" s="1394"/>
      <c r="CJ503" s="1343"/>
      <c r="CK503" s="1343"/>
      <c r="CL503" s="1343"/>
      <c r="CM503" s="1344"/>
      <c r="CN503" s="1394"/>
      <c r="CO503" s="1343"/>
      <c r="CP503" s="1343"/>
      <c r="CQ503" s="1343"/>
      <c r="CR503" s="1344"/>
      <c r="CS503" s="1394"/>
      <c r="CT503" s="1343"/>
      <c r="CU503" s="1343"/>
      <c r="CV503" s="1343"/>
      <c r="CW503" s="1344"/>
      <c r="CX503" s="1394"/>
      <c r="CY503" s="1343"/>
      <c r="CZ503" s="1343"/>
      <c r="DA503" s="1343"/>
      <c r="DB503" s="1344"/>
      <c r="DC503" s="1343"/>
      <c r="DD503" s="1343"/>
      <c r="DE503" s="1343"/>
      <c r="DF503" s="1343"/>
      <c r="DG503" s="1344"/>
      <c r="DH503" s="1394"/>
      <c r="DI503" s="1343"/>
      <c r="DJ503" s="1343"/>
      <c r="DK503" s="1343"/>
      <c r="DL503" s="1344"/>
      <c r="DM503" s="1775"/>
      <c r="DN503" s="1776"/>
      <c r="DO503" s="1776"/>
      <c r="DP503" s="1777"/>
      <c r="DQ503" s="1776"/>
      <c r="DR503" s="1776"/>
      <c r="DS503" s="1776"/>
      <c r="DT503" s="1777"/>
      <c r="DU503" s="1352"/>
      <c r="DV503" s="1696"/>
      <c r="DW503" s="1778"/>
    </row>
    <row r="504" spans="1:127" s="390" customFormat="1" ht="15.75" customHeight="1">
      <c r="A504" s="1085" t="s">
        <v>1008</v>
      </c>
      <c r="B504" s="1045">
        <v>495</v>
      </c>
      <c r="C504" s="1006"/>
      <c r="D504" s="1006"/>
      <c r="E504" s="1006"/>
      <c r="F504" s="1006"/>
      <c r="G504" s="1006"/>
      <c r="H504" s="1006"/>
      <c r="I504" s="1006"/>
      <c r="J504" s="1006"/>
      <c r="K504" s="1006"/>
      <c r="L504" s="1006"/>
      <c r="M504" s="1045"/>
      <c r="N504" s="1006"/>
      <c r="O504" s="1006"/>
      <c r="P504" s="1006"/>
      <c r="Q504" s="1006"/>
      <c r="R504" s="1006"/>
      <c r="S504" s="1006"/>
      <c r="T504" s="1007"/>
      <c r="U504" s="1086" t="s">
        <v>4039</v>
      </c>
      <c r="V504" s="1087" t="s">
        <v>4008</v>
      </c>
      <c r="W504" s="1087" t="s">
        <v>1920</v>
      </c>
      <c r="X504" s="1088" t="s">
        <v>4040</v>
      </c>
      <c r="Y504" s="1089" t="s">
        <v>4041</v>
      </c>
      <c r="Z504" s="1090" t="s">
        <v>4042</v>
      </c>
      <c r="AA504" s="1091">
        <v>1</v>
      </c>
      <c r="AB504" s="1092" t="s">
        <v>1971</v>
      </c>
      <c r="AC504" s="1092" t="s">
        <v>1971</v>
      </c>
      <c r="AD504" s="1092" t="s">
        <v>1971</v>
      </c>
      <c r="AE504" s="1092" t="s">
        <v>1971</v>
      </c>
      <c r="AF504" s="1092" t="s">
        <v>1971</v>
      </c>
      <c r="AG504" s="1092" t="s">
        <v>1971</v>
      </c>
      <c r="AH504" s="1092" t="s">
        <v>1971</v>
      </c>
      <c r="AI504" s="1093">
        <f t="shared" si="7"/>
        <v>1</v>
      </c>
      <c r="AJ504" s="1094" t="s">
        <v>1971</v>
      </c>
      <c r="AK504" s="1094" t="s">
        <v>1971</v>
      </c>
      <c r="AL504" s="1094" t="s">
        <v>1971</v>
      </c>
      <c r="AM504" s="1095" t="s">
        <v>2825</v>
      </c>
      <c r="AN504" s="1006" t="s">
        <v>1038</v>
      </c>
      <c r="AO504" s="1006" t="s">
        <v>4044</v>
      </c>
      <c r="AP504" s="1263">
        <v>5</v>
      </c>
      <c r="AQ504" s="1064" t="s">
        <v>966</v>
      </c>
      <c r="AR504" s="1097" t="s">
        <v>1971</v>
      </c>
      <c r="AS504" s="1098"/>
      <c r="AT504" s="1088"/>
      <c r="AU504" s="1088"/>
      <c r="AV504" s="1088"/>
      <c r="AW504" s="1099"/>
      <c r="AX504" s="1100"/>
      <c r="AY504" s="1063"/>
      <c r="AZ504" s="1064"/>
      <c r="BA504" s="1064"/>
      <c r="BB504" s="1064"/>
      <c r="BC504" s="1064"/>
      <c r="BD504" s="1064"/>
      <c r="BE504" s="1064"/>
      <c r="BF504" s="1064"/>
      <c r="BG504" s="1064"/>
      <c r="BH504" s="1064"/>
      <c r="BI504" s="1394"/>
      <c r="BJ504" s="1343"/>
      <c r="BK504" s="1343"/>
      <c r="BL504" s="1343"/>
      <c r="BM504" s="1343"/>
      <c r="BN504" s="1063"/>
      <c r="BO504" s="1064"/>
      <c r="BP504" s="1064"/>
      <c r="BQ504" s="1064"/>
      <c r="BR504" s="1064"/>
      <c r="BS504" s="1103"/>
      <c r="BT504" s="1064"/>
      <c r="BU504" s="1064"/>
      <c r="BV504" s="1064"/>
      <c r="BW504" s="1104"/>
      <c r="BX504" s="1103"/>
      <c r="BY504" s="1064"/>
      <c r="BZ504" s="1064"/>
      <c r="CA504" s="1064"/>
      <c r="CB504" s="1104"/>
      <c r="CC504" s="1105"/>
      <c r="CD504" s="1351"/>
      <c r="CE504" s="1352"/>
      <c r="CF504" s="1352"/>
      <c r="CG504" s="1352"/>
      <c r="CH504" s="1414"/>
      <c r="CI504" s="1394"/>
      <c r="CJ504" s="1343"/>
      <c r="CK504" s="1343"/>
      <c r="CL504" s="1343"/>
      <c r="CM504" s="1344"/>
      <c r="CN504" s="1394"/>
      <c r="CO504" s="1343"/>
      <c r="CP504" s="1343"/>
      <c r="CQ504" s="1343"/>
      <c r="CR504" s="1344"/>
      <c r="CS504" s="1394"/>
      <c r="CT504" s="1343"/>
      <c r="CU504" s="1343"/>
      <c r="CV504" s="1343"/>
      <c r="CW504" s="1344"/>
      <c r="CX504" s="1394"/>
      <c r="CY504" s="1343"/>
      <c r="CZ504" s="1343"/>
      <c r="DA504" s="1343"/>
      <c r="DB504" s="1344"/>
      <c r="DC504" s="1343"/>
      <c r="DD504" s="1343"/>
      <c r="DE504" s="1343"/>
      <c r="DF504" s="1343"/>
      <c r="DG504" s="1344"/>
      <c r="DH504" s="1394"/>
      <c r="DI504" s="1343"/>
      <c r="DJ504" s="1343"/>
      <c r="DK504" s="1343"/>
      <c r="DL504" s="1344"/>
      <c r="DM504" s="1775"/>
      <c r="DN504" s="1776"/>
      <c r="DO504" s="1776"/>
      <c r="DP504" s="1777"/>
      <c r="DQ504" s="1776"/>
      <c r="DR504" s="1776"/>
      <c r="DS504" s="1776"/>
      <c r="DT504" s="1777"/>
      <c r="DU504" s="1352"/>
      <c r="DV504" s="1696"/>
      <c r="DW504" s="1778"/>
    </row>
    <row r="505" spans="1:127" s="390" customFormat="1" ht="15.75" customHeight="1">
      <c r="A505" s="1085" t="s">
        <v>1008</v>
      </c>
      <c r="B505" s="1045">
        <v>496</v>
      </c>
      <c r="C505" s="1006"/>
      <c r="D505" s="1006"/>
      <c r="E505" s="1006"/>
      <c r="F505" s="1006"/>
      <c r="G505" s="1006"/>
      <c r="H505" s="1006"/>
      <c r="I505" s="1006"/>
      <c r="J505" s="1006"/>
      <c r="K505" s="1006"/>
      <c r="L505" s="1006"/>
      <c r="M505" s="1045"/>
      <c r="N505" s="1006"/>
      <c r="O505" s="1006"/>
      <c r="P505" s="1006"/>
      <c r="Q505" s="1006"/>
      <c r="R505" s="1006"/>
      <c r="S505" s="1006"/>
      <c r="T505" s="1007"/>
      <c r="U505" s="1086" t="s">
        <v>4045</v>
      </c>
      <c r="V505" s="1087" t="s">
        <v>4008</v>
      </c>
      <c r="W505" s="1087" t="s">
        <v>1927</v>
      </c>
      <c r="X505" s="1088" t="s">
        <v>4046</v>
      </c>
      <c r="Y505" s="1089" t="s">
        <v>4047</v>
      </c>
      <c r="Z505" s="1090" t="s">
        <v>4048</v>
      </c>
      <c r="AA505" s="1091" t="s">
        <v>1971</v>
      </c>
      <c r="AB505" s="1092">
        <v>1</v>
      </c>
      <c r="AC505" s="1092" t="s">
        <v>1971</v>
      </c>
      <c r="AD505" s="1092" t="s">
        <v>1971</v>
      </c>
      <c r="AE505" s="1092" t="s">
        <v>1971</v>
      </c>
      <c r="AF505" s="1092" t="s">
        <v>1971</v>
      </c>
      <c r="AG505" s="1092" t="s">
        <v>1971</v>
      </c>
      <c r="AH505" s="1092" t="s">
        <v>1971</v>
      </c>
      <c r="AI505" s="1093">
        <f t="shared" si="7"/>
        <v>1</v>
      </c>
      <c r="AJ505" s="1094" t="s">
        <v>988</v>
      </c>
      <c r="AK505" s="1094" t="s">
        <v>964</v>
      </c>
      <c r="AL505" s="1094" t="s">
        <v>965</v>
      </c>
      <c r="AM505" s="1095" t="s">
        <v>2536</v>
      </c>
      <c r="AN505" s="1006" t="s">
        <v>293</v>
      </c>
      <c r="AO505" s="1006" t="s">
        <v>4049</v>
      </c>
      <c r="AP505" s="1263">
        <v>0</v>
      </c>
      <c r="AQ505" s="1064" t="s">
        <v>966</v>
      </c>
      <c r="AR505" s="1097" t="s">
        <v>1971</v>
      </c>
      <c r="AS505" s="1098"/>
      <c r="AT505" s="1088"/>
      <c r="AU505" s="1088"/>
      <c r="AV505" s="1088"/>
      <c r="AW505" s="1099"/>
      <c r="AX505" s="1100"/>
      <c r="AY505" s="1063"/>
      <c r="AZ505" s="1064"/>
      <c r="BA505" s="1064"/>
      <c r="BB505" s="1064"/>
      <c r="BC505" s="1064"/>
      <c r="BD505" s="1064"/>
      <c r="BE505" s="1064"/>
      <c r="BF505" s="1064"/>
      <c r="BG505" s="1064"/>
      <c r="BH505" s="1064"/>
      <c r="BI505" s="1394"/>
      <c r="BJ505" s="1343"/>
      <c r="BK505" s="1343"/>
      <c r="BL505" s="1343"/>
      <c r="BM505" s="1343"/>
      <c r="BN505" s="1063"/>
      <c r="BO505" s="1064"/>
      <c r="BP505" s="1064"/>
      <c r="BQ505" s="1064"/>
      <c r="BR505" s="1064"/>
      <c r="BS505" s="1103"/>
      <c r="BT505" s="1064"/>
      <c r="BU505" s="1064"/>
      <c r="BV505" s="1064"/>
      <c r="BW505" s="1104"/>
      <c r="BX505" s="1103"/>
      <c r="BY505" s="1064"/>
      <c r="BZ505" s="1064"/>
      <c r="CA505" s="1064"/>
      <c r="CB505" s="1104"/>
      <c r="CC505" s="1105"/>
      <c r="CD505" s="1351"/>
      <c r="CE505" s="1352"/>
      <c r="CF505" s="1352"/>
      <c r="CG505" s="1352"/>
      <c r="CH505" s="1414"/>
      <c r="CI505" s="1394"/>
      <c r="CJ505" s="1343"/>
      <c r="CK505" s="1343"/>
      <c r="CL505" s="1343"/>
      <c r="CM505" s="1344"/>
      <c r="CN505" s="1394"/>
      <c r="CO505" s="1343"/>
      <c r="CP505" s="1343"/>
      <c r="CQ505" s="1343"/>
      <c r="CR505" s="1344"/>
      <c r="CS505" s="1394"/>
      <c r="CT505" s="1343"/>
      <c r="CU505" s="1343"/>
      <c r="CV505" s="1343"/>
      <c r="CW505" s="1344"/>
      <c r="CX505" s="1394"/>
      <c r="CY505" s="1343"/>
      <c r="CZ505" s="1343"/>
      <c r="DA505" s="1343"/>
      <c r="DB505" s="1344"/>
      <c r="DC505" s="1343"/>
      <c r="DD505" s="1343"/>
      <c r="DE505" s="1343"/>
      <c r="DF505" s="1343"/>
      <c r="DG505" s="1344"/>
      <c r="DH505" s="1394"/>
      <c r="DI505" s="1343"/>
      <c r="DJ505" s="1343"/>
      <c r="DK505" s="1343"/>
      <c r="DL505" s="1344"/>
      <c r="DM505" s="1775"/>
      <c r="DN505" s="1776"/>
      <c r="DO505" s="1776"/>
      <c r="DP505" s="1777"/>
      <c r="DQ505" s="1776"/>
      <c r="DR505" s="1776"/>
      <c r="DS505" s="1776"/>
      <c r="DT505" s="1777"/>
      <c r="DU505" s="1352"/>
      <c r="DV505" s="1696"/>
      <c r="DW505" s="1778"/>
    </row>
    <row r="506" spans="1:127" s="390" customFormat="1" ht="15.75" customHeight="1">
      <c r="A506" s="1085" t="s">
        <v>1008</v>
      </c>
      <c r="B506" s="1045">
        <v>497</v>
      </c>
      <c r="C506" s="1006"/>
      <c r="D506" s="1006"/>
      <c r="E506" s="1006"/>
      <c r="F506" s="1006"/>
      <c r="G506" s="1006"/>
      <c r="H506" s="1006"/>
      <c r="I506" s="1006"/>
      <c r="J506" s="1006"/>
      <c r="K506" s="1006"/>
      <c r="L506" s="1006"/>
      <c r="M506" s="1045"/>
      <c r="N506" s="1006"/>
      <c r="O506" s="1006"/>
      <c r="P506" s="1006"/>
      <c r="Q506" s="1006"/>
      <c r="R506" s="1006"/>
      <c r="S506" s="1006"/>
      <c r="T506" s="1007"/>
      <c r="U506" s="1086" t="s">
        <v>4050</v>
      </c>
      <c r="V506" s="1087" t="s">
        <v>4051</v>
      </c>
      <c r="W506" s="1087" t="s">
        <v>1920</v>
      </c>
      <c r="X506" s="1088" t="s">
        <v>4052</v>
      </c>
      <c r="Y506" s="1089" t="s">
        <v>689</v>
      </c>
      <c r="Z506" s="1090" t="s">
        <v>3984</v>
      </c>
      <c r="AA506" s="1091" t="s">
        <v>1971</v>
      </c>
      <c r="AB506" s="1092" t="s">
        <v>1971</v>
      </c>
      <c r="AC506" s="1092">
        <v>1</v>
      </c>
      <c r="AD506" s="1092" t="s">
        <v>1971</v>
      </c>
      <c r="AE506" s="1092" t="s">
        <v>1971</v>
      </c>
      <c r="AF506" s="1092" t="s">
        <v>1971</v>
      </c>
      <c r="AG506" s="1092" t="s">
        <v>1971</v>
      </c>
      <c r="AH506" s="1092" t="s">
        <v>1971</v>
      </c>
      <c r="AI506" s="1093">
        <f t="shared" si="7"/>
        <v>1</v>
      </c>
      <c r="AJ506" s="1094" t="s">
        <v>988</v>
      </c>
      <c r="AK506" s="1094" t="s">
        <v>964</v>
      </c>
      <c r="AL506" s="1094" t="s">
        <v>965</v>
      </c>
      <c r="AM506" s="1095" t="s">
        <v>689</v>
      </c>
      <c r="AN506" s="1006" t="s">
        <v>2204</v>
      </c>
      <c r="AO506" s="1006" t="s">
        <v>4798</v>
      </c>
      <c r="AP506" s="1296">
        <v>2</v>
      </c>
      <c r="AQ506" s="1064" t="s">
        <v>978</v>
      </c>
      <c r="AR506" s="1097" t="s">
        <v>689</v>
      </c>
      <c r="AS506" s="1098"/>
      <c r="AT506" s="1088"/>
      <c r="AU506" s="1088"/>
      <c r="AV506" s="1088"/>
      <c r="AW506" s="1099"/>
      <c r="AX506" s="1100"/>
      <c r="AY506" s="1063"/>
      <c r="AZ506" s="1064"/>
      <c r="BA506" s="1064"/>
      <c r="BB506" s="1064"/>
      <c r="BC506" s="1064"/>
      <c r="BD506" s="1064"/>
      <c r="BE506" s="1064"/>
      <c r="BF506" s="1064"/>
      <c r="BG506" s="1114"/>
      <c r="BH506" s="1114"/>
      <c r="BI506" s="1115">
        <v>24.5</v>
      </c>
      <c r="BJ506" s="1114">
        <v>23.7</v>
      </c>
      <c r="BK506" s="1114">
        <v>23</v>
      </c>
      <c r="BL506" s="1114">
        <v>22.4</v>
      </c>
      <c r="BM506" s="1114">
        <v>19.5</v>
      </c>
      <c r="BN506" s="1063"/>
      <c r="BO506" s="1064"/>
      <c r="BP506" s="1064"/>
      <c r="BQ506" s="1064"/>
      <c r="BR506" s="1064"/>
      <c r="BS506" s="1103"/>
      <c r="BT506" s="1064"/>
      <c r="BU506" s="1064"/>
      <c r="BV506" s="1064"/>
      <c r="BW506" s="1104"/>
      <c r="BX506" s="1103"/>
      <c r="BY506" s="1064"/>
      <c r="BZ506" s="1064"/>
      <c r="CA506" s="1064"/>
      <c r="CB506" s="1104"/>
      <c r="CC506" s="1105"/>
      <c r="CD506" s="1106" t="s">
        <v>961</v>
      </c>
      <c r="CE506" s="1107" t="s">
        <v>961</v>
      </c>
      <c r="CF506" s="1107" t="s">
        <v>961</v>
      </c>
      <c r="CG506" s="1107" t="s">
        <v>961</v>
      </c>
      <c r="CH506" s="1108" t="s">
        <v>961</v>
      </c>
      <c r="CI506" s="1063">
        <v>98</v>
      </c>
      <c r="CJ506" s="1064">
        <v>98</v>
      </c>
      <c r="CK506" s="1064">
        <v>98</v>
      </c>
      <c r="CL506" s="1064">
        <v>98</v>
      </c>
      <c r="CM506" s="1105">
        <v>98</v>
      </c>
      <c r="CN506" s="1063">
        <v>41.6</v>
      </c>
      <c r="CO506" s="1064">
        <v>41.6</v>
      </c>
      <c r="CP506" s="1064">
        <v>41.6</v>
      </c>
      <c r="CQ506" s="1064">
        <v>41.6</v>
      </c>
      <c r="CR506" s="1105">
        <v>41.6</v>
      </c>
      <c r="CS506" s="1063" t="s">
        <v>1971</v>
      </c>
      <c r="CT506" s="1064" t="s">
        <v>1971</v>
      </c>
      <c r="CU506" s="1064" t="s">
        <v>1971</v>
      </c>
      <c r="CV506" s="1064" t="s">
        <v>1971</v>
      </c>
      <c r="CW506" s="1105" t="s">
        <v>1971</v>
      </c>
      <c r="CX506" s="1063" t="s">
        <v>1971</v>
      </c>
      <c r="CY506" s="1064" t="s">
        <v>1971</v>
      </c>
      <c r="CZ506" s="1064" t="s">
        <v>1971</v>
      </c>
      <c r="DA506" s="1064" t="s">
        <v>1971</v>
      </c>
      <c r="DB506" s="1105" t="s">
        <v>1971</v>
      </c>
      <c r="DC506" s="1064">
        <v>11.83</v>
      </c>
      <c r="DD506" s="1064">
        <v>11.46</v>
      </c>
      <c r="DE506" s="1064">
        <v>11.11</v>
      </c>
      <c r="DF506" s="1064">
        <v>10.82</v>
      </c>
      <c r="DG506" s="1105">
        <v>9.42</v>
      </c>
      <c r="DH506" s="1063" t="s">
        <v>1971</v>
      </c>
      <c r="DI506" s="1064" t="s">
        <v>1971</v>
      </c>
      <c r="DJ506" s="1064" t="s">
        <v>1971</v>
      </c>
      <c r="DK506" s="1064" t="s">
        <v>1971</v>
      </c>
      <c r="DL506" s="1105" t="s">
        <v>1971</v>
      </c>
      <c r="DM506" s="1109">
        <v>-0.91200000000000003</v>
      </c>
      <c r="DN506" s="1110" t="s">
        <v>1971</v>
      </c>
      <c r="DO506" s="1110" t="s">
        <v>1971</v>
      </c>
      <c r="DP506" s="1111">
        <v>-1.52</v>
      </c>
      <c r="DQ506" s="1110">
        <v>0.76</v>
      </c>
      <c r="DR506" s="1110" t="s">
        <v>1971</v>
      </c>
      <c r="DS506" s="1110" t="s">
        <v>1971</v>
      </c>
      <c r="DT506" s="1111">
        <v>1.52</v>
      </c>
      <c r="DU506" s="1107" t="s">
        <v>973</v>
      </c>
      <c r="DV506" s="1112">
        <v>1</v>
      </c>
      <c r="DW506" s="1113" t="s">
        <v>1971</v>
      </c>
    </row>
    <row r="507" spans="1:127" s="390" customFormat="1" ht="15.75" customHeight="1">
      <c r="A507" s="1085" t="s">
        <v>1008</v>
      </c>
      <c r="B507" s="1045">
        <v>498</v>
      </c>
      <c r="C507" s="1006"/>
      <c r="D507" s="1006"/>
      <c r="E507" s="1006"/>
      <c r="F507" s="1006"/>
      <c r="G507" s="1006"/>
      <c r="H507" s="1006"/>
      <c r="I507" s="1006"/>
      <c r="J507" s="1006"/>
      <c r="K507" s="1006"/>
      <c r="L507" s="1006"/>
      <c r="M507" s="1045"/>
      <c r="N507" s="1006"/>
      <c r="O507" s="1006"/>
      <c r="P507" s="1006"/>
      <c r="Q507" s="1006"/>
      <c r="R507" s="1006"/>
      <c r="S507" s="1006"/>
      <c r="T507" s="1007"/>
      <c r="U507" s="1086" t="s">
        <v>4054</v>
      </c>
      <c r="V507" s="1087" t="s">
        <v>4051</v>
      </c>
      <c r="W507" s="1087" t="s">
        <v>1920</v>
      </c>
      <c r="X507" s="1088" t="s">
        <v>4055</v>
      </c>
      <c r="Y507" s="1089" t="s">
        <v>1016</v>
      </c>
      <c r="Z507" s="1090" t="s">
        <v>3984</v>
      </c>
      <c r="AA507" s="1091" t="s">
        <v>1971</v>
      </c>
      <c r="AB507" s="1092">
        <v>0.06</v>
      </c>
      <c r="AC507" s="1092">
        <v>0.94</v>
      </c>
      <c r="AD507" s="1092" t="s">
        <v>1971</v>
      </c>
      <c r="AE507" s="1092" t="s">
        <v>1971</v>
      </c>
      <c r="AF507" s="1092" t="s">
        <v>1971</v>
      </c>
      <c r="AG507" s="1092" t="s">
        <v>1971</v>
      </c>
      <c r="AH507" s="1092" t="s">
        <v>1971</v>
      </c>
      <c r="AI507" s="1093">
        <f t="shared" si="7"/>
        <v>1</v>
      </c>
      <c r="AJ507" s="1094" t="s">
        <v>988</v>
      </c>
      <c r="AK507" s="1094" t="s">
        <v>964</v>
      </c>
      <c r="AL507" s="1094" t="s">
        <v>965</v>
      </c>
      <c r="AM507" s="1095" t="s">
        <v>2114</v>
      </c>
      <c r="AN507" s="1006" t="s">
        <v>293</v>
      </c>
      <c r="AO507" s="1006" t="s">
        <v>2472</v>
      </c>
      <c r="AP507" s="1296">
        <v>2</v>
      </c>
      <c r="AQ507" s="1064" t="s">
        <v>966</v>
      </c>
      <c r="AR507" s="1097" t="s">
        <v>1016</v>
      </c>
      <c r="AS507" s="1098"/>
      <c r="AT507" s="1088"/>
      <c r="AU507" s="1088"/>
      <c r="AV507" s="1088"/>
      <c r="AW507" s="1099"/>
      <c r="AX507" s="1100"/>
      <c r="AY507" s="1063"/>
      <c r="AZ507" s="1064"/>
      <c r="BA507" s="1064"/>
      <c r="BB507" s="1064"/>
      <c r="BC507" s="1064"/>
      <c r="BD507" s="1064"/>
      <c r="BE507" s="1064"/>
      <c r="BF507" s="1064"/>
      <c r="BG507" s="1114"/>
      <c r="BH507" s="1114"/>
      <c r="BI507" s="1115">
        <v>100</v>
      </c>
      <c r="BJ507" s="1114">
        <v>100</v>
      </c>
      <c r="BK507" s="1114">
        <v>100</v>
      </c>
      <c r="BL507" s="1114">
        <v>100</v>
      </c>
      <c r="BM507" s="1114">
        <v>100</v>
      </c>
      <c r="BN507" s="1063"/>
      <c r="BO507" s="1064"/>
      <c r="BP507" s="1064"/>
      <c r="BQ507" s="1064"/>
      <c r="BR507" s="1064"/>
      <c r="BS507" s="1103"/>
      <c r="BT507" s="1064"/>
      <c r="BU507" s="1064"/>
      <c r="BV507" s="1064"/>
      <c r="BW507" s="1104"/>
      <c r="BX507" s="1103"/>
      <c r="BY507" s="1064"/>
      <c r="BZ507" s="1064"/>
      <c r="CA507" s="1064"/>
      <c r="CB507" s="1104"/>
      <c r="CC507" s="1105"/>
      <c r="CD507" s="1106" t="s">
        <v>961</v>
      </c>
      <c r="CE507" s="1107" t="s">
        <v>961</v>
      </c>
      <c r="CF507" s="1107" t="s">
        <v>961</v>
      </c>
      <c r="CG507" s="1107" t="s">
        <v>961</v>
      </c>
      <c r="CH507" s="1108" t="s">
        <v>961</v>
      </c>
      <c r="CI507" s="1063" t="s">
        <v>1971</v>
      </c>
      <c r="CJ507" s="1064" t="s">
        <v>1971</v>
      </c>
      <c r="CK507" s="1064" t="s">
        <v>1971</v>
      </c>
      <c r="CL507" s="1064" t="s">
        <v>1971</v>
      </c>
      <c r="CM507" s="1105" t="s">
        <v>1971</v>
      </c>
      <c r="CN507" s="1063" t="s">
        <v>1971</v>
      </c>
      <c r="CO507" s="1064" t="s">
        <v>1971</v>
      </c>
      <c r="CP507" s="1064" t="s">
        <v>1971</v>
      </c>
      <c r="CQ507" s="1064" t="s">
        <v>1971</v>
      </c>
      <c r="CR507" s="1105" t="s">
        <v>1971</v>
      </c>
      <c r="CS507" s="1063">
        <v>99</v>
      </c>
      <c r="CT507" s="1064">
        <v>99</v>
      </c>
      <c r="CU507" s="1064">
        <v>99</v>
      </c>
      <c r="CV507" s="1064">
        <v>99</v>
      </c>
      <c r="CW507" s="1105">
        <v>99</v>
      </c>
      <c r="CX507" s="1063" t="s">
        <v>1971</v>
      </c>
      <c r="CY507" s="1064" t="s">
        <v>1971</v>
      </c>
      <c r="CZ507" s="1064" t="s">
        <v>1971</v>
      </c>
      <c r="DA507" s="1064" t="s">
        <v>1971</v>
      </c>
      <c r="DB507" s="1105" t="s">
        <v>1971</v>
      </c>
      <c r="DC507" s="1064" t="s">
        <v>1971</v>
      </c>
      <c r="DD507" s="1064" t="s">
        <v>1971</v>
      </c>
      <c r="DE507" s="1064" t="s">
        <v>1971</v>
      </c>
      <c r="DF507" s="1064" t="s">
        <v>1971</v>
      </c>
      <c r="DG507" s="1105" t="s">
        <v>1971</v>
      </c>
      <c r="DH507" s="1063" t="s">
        <v>1971</v>
      </c>
      <c r="DI507" s="1064" t="s">
        <v>1971</v>
      </c>
      <c r="DJ507" s="1064" t="s">
        <v>1971</v>
      </c>
      <c r="DK507" s="1064" t="s">
        <v>1971</v>
      </c>
      <c r="DL507" s="1105" t="s">
        <v>1971</v>
      </c>
      <c r="DM507" s="1109">
        <v>-1.5249999999999999</v>
      </c>
      <c r="DN507" s="1110" t="s">
        <v>1971</v>
      </c>
      <c r="DO507" s="1110" t="s">
        <v>1971</v>
      </c>
      <c r="DP507" s="1111" t="s">
        <v>1971</v>
      </c>
      <c r="DQ507" s="1110" t="s">
        <v>1971</v>
      </c>
      <c r="DR507" s="1110" t="s">
        <v>1971</v>
      </c>
      <c r="DS507" s="1110" t="s">
        <v>1971</v>
      </c>
      <c r="DT507" s="1111" t="s">
        <v>1971</v>
      </c>
      <c r="DU507" s="1107" t="s">
        <v>1971</v>
      </c>
      <c r="DV507" s="1112">
        <v>100</v>
      </c>
      <c r="DW507" s="1113" t="s">
        <v>4088</v>
      </c>
    </row>
    <row r="508" spans="1:127" s="390" customFormat="1" ht="15.75" customHeight="1">
      <c r="A508" s="1085" t="s">
        <v>1008</v>
      </c>
      <c r="B508" s="1045">
        <v>499</v>
      </c>
      <c r="C508" s="1006"/>
      <c r="D508" s="1006"/>
      <c r="E508" s="1006"/>
      <c r="F508" s="1006"/>
      <c r="G508" s="1006"/>
      <c r="H508" s="1006"/>
      <c r="I508" s="1006"/>
      <c r="J508" s="1006"/>
      <c r="K508" s="1006"/>
      <c r="L508" s="1006"/>
      <c r="M508" s="1045"/>
      <c r="N508" s="1006"/>
      <c r="O508" s="1006"/>
      <c r="P508" s="1006"/>
      <c r="Q508" s="1006"/>
      <c r="R508" s="1006"/>
      <c r="S508" s="1006"/>
      <c r="T508" s="1007"/>
      <c r="U508" s="1086" t="s">
        <v>4057</v>
      </c>
      <c r="V508" s="1087" t="s">
        <v>4051</v>
      </c>
      <c r="W508" s="1087" t="s">
        <v>1920</v>
      </c>
      <c r="X508" s="1088" t="s">
        <v>4058</v>
      </c>
      <c r="Y508" s="1089" t="s">
        <v>2908</v>
      </c>
      <c r="Z508" s="1090" t="s">
        <v>4059</v>
      </c>
      <c r="AA508" s="1091">
        <v>1</v>
      </c>
      <c r="AB508" s="1092" t="s">
        <v>1971</v>
      </c>
      <c r="AC508" s="1092" t="s">
        <v>1971</v>
      </c>
      <c r="AD508" s="1092" t="s">
        <v>1971</v>
      </c>
      <c r="AE508" s="1092" t="s">
        <v>1971</v>
      </c>
      <c r="AF508" s="1092" t="s">
        <v>1971</v>
      </c>
      <c r="AG508" s="1092" t="s">
        <v>1971</v>
      </c>
      <c r="AH508" s="1092" t="s">
        <v>1971</v>
      </c>
      <c r="AI508" s="1093">
        <f t="shared" si="7"/>
        <v>1</v>
      </c>
      <c r="AJ508" s="1094" t="s">
        <v>988</v>
      </c>
      <c r="AK508" s="1094" t="s">
        <v>964</v>
      </c>
      <c r="AL508" s="1094" t="s">
        <v>965</v>
      </c>
      <c r="AM508" s="1095" t="s">
        <v>2008</v>
      </c>
      <c r="AN508" s="1006" t="s">
        <v>991</v>
      </c>
      <c r="AO508" s="1006" t="s">
        <v>2338</v>
      </c>
      <c r="AP508" s="1263">
        <v>1</v>
      </c>
      <c r="AQ508" s="1064" t="s">
        <v>978</v>
      </c>
      <c r="AR508" s="1097" t="s">
        <v>1971</v>
      </c>
      <c r="AS508" s="1098"/>
      <c r="AT508" s="1088"/>
      <c r="AU508" s="1088"/>
      <c r="AV508" s="1088"/>
      <c r="AW508" s="1099"/>
      <c r="AX508" s="1100"/>
      <c r="AY508" s="1063"/>
      <c r="AZ508" s="1064"/>
      <c r="BA508" s="1064"/>
      <c r="BB508" s="1064"/>
      <c r="BC508" s="1064"/>
      <c r="BD508" s="1064"/>
      <c r="BE508" s="1064"/>
      <c r="BF508" s="1064"/>
      <c r="BG508" s="1064"/>
      <c r="BH508" s="1064"/>
      <c r="BI508" s="1394"/>
      <c r="BJ508" s="1343"/>
      <c r="BK508" s="1343"/>
      <c r="BL508" s="1343"/>
      <c r="BM508" s="1343"/>
      <c r="BN508" s="1063"/>
      <c r="BO508" s="1064"/>
      <c r="BP508" s="1064"/>
      <c r="BQ508" s="1064"/>
      <c r="BR508" s="1064"/>
      <c r="BS508" s="1103"/>
      <c r="BT508" s="1064"/>
      <c r="BU508" s="1064"/>
      <c r="BV508" s="1064"/>
      <c r="BW508" s="1104"/>
      <c r="BX508" s="1103"/>
      <c r="BY508" s="1064"/>
      <c r="BZ508" s="1064"/>
      <c r="CA508" s="1064"/>
      <c r="CB508" s="1104"/>
      <c r="CC508" s="1105"/>
      <c r="CD508" s="1351"/>
      <c r="CE508" s="1352"/>
      <c r="CF508" s="1352"/>
      <c r="CG508" s="1352"/>
      <c r="CH508" s="1414"/>
      <c r="CI508" s="1394"/>
      <c r="CJ508" s="1343"/>
      <c r="CK508" s="1343"/>
      <c r="CL508" s="1343"/>
      <c r="CM508" s="1344"/>
      <c r="CN508" s="1394"/>
      <c r="CO508" s="1343"/>
      <c r="CP508" s="1343"/>
      <c r="CQ508" s="1343"/>
      <c r="CR508" s="1344"/>
      <c r="CS508" s="1394"/>
      <c r="CT508" s="1343"/>
      <c r="CU508" s="1343"/>
      <c r="CV508" s="1343"/>
      <c r="CW508" s="1344"/>
      <c r="CX508" s="1394"/>
      <c r="CY508" s="1343"/>
      <c r="CZ508" s="1343"/>
      <c r="DA508" s="1343"/>
      <c r="DB508" s="1344"/>
      <c r="DC508" s="1343"/>
      <c r="DD508" s="1343"/>
      <c r="DE508" s="1343"/>
      <c r="DF508" s="1343"/>
      <c r="DG508" s="1344"/>
      <c r="DH508" s="1394"/>
      <c r="DI508" s="1343"/>
      <c r="DJ508" s="1343"/>
      <c r="DK508" s="1343"/>
      <c r="DL508" s="1344"/>
      <c r="DM508" s="1775"/>
      <c r="DN508" s="1776"/>
      <c r="DO508" s="1776"/>
      <c r="DP508" s="1777"/>
      <c r="DQ508" s="1776"/>
      <c r="DR508" s="1776"/>
      <c r="DS508" s="1776"/>
      <c r="DT508" s="1777"/>
      <c r="DU508" s="1352"/>
      <c r="DV508" s="1696"/>
      <c r="DW508" s="1778"/>
    </row>
    <row r="509" spans="1:127" s="390" customFormat="1" ht="15.75" customHeight="1">
      <c r="A509" s="1085" t="s">
        <v>1008</v>
      </c>
      <c r="B509" s="1045">
        <v>500</v>
      </c>
      <c r="C509" s="1006"/>
      <c r="D509" s="1006"/>
      <c r="E509" s="1006"/>
      <c r="F509" s="1006"/>
      <c r="G509" s="1006"/>
      <c r="H509" s="1006"/>
      <c r="I509" s="1006"/>
      <c r="J509" s="1006"/>
      <c r="K509" s="1006"/>
      <c r="L509" s="1006"/>
      <c r="M509" s="1045"/>
      <c r="N509" s="1006"/>
      <c r="O509" s="1006"/>
      <c r="P509" s="1006"/>
      <c r="Q509" s="1006"/>
      <c r="R509" s="1006"/>
      <c r="S509" s="1006"/>
      <c r="T509" s="1007"/>
      <c r="U509" s="1086" t="s">
        <v>4061</v>
      </c>
      <c r="V509" s="1087" t="s">
        <v>4051</v>
      </c>
      <c r="W509" s="1087" t="s">
        <v>1920</v>
      </c>
      <c r="X509" s="1088" t="s">
        <v>4062</v>
      </c>
      <c r="Y509" s="1089" t="s">
        <v>4063</v>
      </c>
      <c r="Z509" s="1090" t="s">
        <v>4064</v>
      </c>
      <c r="AA509" s="1091">
        <v>1</v>
      </c>
      <c r="AB509" s="1092" t="s">
        <v>1971</v>
      </c>
      <c r="AC509" s="1092" t="s">
        <v>1971</v>
      </c>
      <c r="AD509" s="1092" t="s">
        <v>1971</v>
      </c>
      <c r="AE509" s="1092" t="s">
        <v>1971</v>
      </c>
      <c r="AF509" s="1092" t="s">
        <v>1971</v>
      </c>
      <c r="AG509" s="1092" t="s">
        <v>1971</v>
      </c>
      <c r="AH509" s="1092" t="s">
        <v>1971</v>
      </c>
      <c r="AI509" s="1093">
        <f t="shared" si="7"/>
        <v>1</v>
      </c>
      <c r="AJ509" s="1094" t="s">
        <v>963</v>
      </c>
      <c r="AK509" s="1094" t="s">
        <v>1971</v>
      </c>
      <c r="AL509" s="1094" t="s">
        <v>1971</v>
      </c>
      <c r="AM509" s="1095" t="s">
        <v>2135</v>
      </c>
      <c r="AN509" s="1006" t="s">
        <v>4856</v>
      </c>
      <c r="AO509" s="1006" t="s">
        <v>4065</v>
      </c>
      <c r="AP509" s="1263">
        <v>0</v>
      </c>
      <c r="AQ509" s="1064" t="s">
        <v>966</v>
      </c>
      <c r="AR509" s="1097" t="s">
        <v>1971</v>
      </c>
      <c r="AS509" s="1098"/>
      <c r="AT509" s="1088"/>
      <c r="AU509" s="1088"/>
      <c r="AV509" s="1088"/>
      <c r="AW509" s="1099"/>
      <c r="AX509" s="1100"/>
      <c r="AY509" s="1063"/>
      <c r="AZ509" s="1064"/>
      <c r="BA509" s="1064"/>
      <c r="BB509" s="1064"/>
      <c r="BC509" s="1064"/>
      <c r="BD509" s="1064"/>
      <c r="BE509" s="1064"/>
      <c r="BF509" s="1064"/>
      <c r="BG509" s="1064"/>
      <c r="BH509" s="1064"/>
      <c r="BI509" s="1394"/>
      <c r="BJ509" s="1343"/>
      <c r="BK509" s="1343"/>
      <c r="BL509" s="1343"/>
      <c r="BM509" s="1343"/>
      <c r="BN509" s="1063"/>
      <c r="BO509" s="1064"/>
      <c r="BP509" s="1064"/>
      <c r="BQ509" s="1064"/>
      <c r="BR509" s="1064"/>
      <c r="BS509" s="1103"/>
      <c r="BT509" s="1064"/>
      <c r="BU509" s="1064"/>
      <c r="BV509" s="1064"/>
      <c r="BW509" s="1104"/>
      <c r="BX509" s="1103"/>
      <c r="BY509" s="1064"/>
      <c r="BZ509" s="1064"/>
      <c r="CA509" s="1064"/>
      <c r="CB509" s="1104"/>
      <c r="CC509" s="1105"/>
      <c r="CD509" s="1351"/>
      <c r="CE509" s="1352"/>
      <c r="CF509" s="1352"/>
      <c r="CG509" s="1352"/>
      <c r="CH509" s="1414"/>
      <c r="CI509" s="1394"/>
      <c r="CJ509" s="1343"/>
      <c r="CK509" s="1343"/>
      <c r="CL509" s="1343"/>
      <c r="CM509" s="1344"/>
      <c r="CN509" s="1394"/>
      <c r="CO509" s="1343"/>
      <c r="CP509" s="1343"/>
      <c r="CQ509" s="1343"/>
      <c r="CR509" s="1344"/>
      <c r="CS509" s="1394"/>
      <c r="CT509" s="1343"/>
      <c r="CU509" s="1343"/>
      <c r="CV509" s="1343"/>
      <c r="CW509" s="1344"/>
      <c r="CX509" s="1394"/>
      <c r="CY509" s="1343"/>
      <c r="CZ509" s="1343"/>
      <c r="DA509" s="1343"/>
      <c r="DB509" s="1344"/>
      <c r="DC509" s="1343"/>
      <c r="DD509" s="1343"/>
      <c r="DE509" s="1343"/>
      <c r="DF509" s="1343"/>
      <c r="DG509" s="1344"/>
      <c r="DH509" s="1394"/>
      <c r="DI509" s="1343"/>
      <c r="DJ509" s="1343"/>
      <c r="DK509" s="1343"/>
      <c r="DL509" s="1344"/>
      <c r="DM509" s="1775"/>
      <c r="DN509" s="1776"/>
      <c r="DO509" s="1776"/>
      <c r="DP509" s="1777"/>
      <c r="DQ509" s="1776"/>
      <c r="DR509" s="1776"/>
      <c r="DS509" s="1776"/>
      <c r="DT509" s="1777"/>
      <c r="DU509" s="1352"/>
      <c r="DV509" s="1696"/>
      <c r="DW509" s="1778"/>
    </row>
    <row r="510" spans="1:127" s="390" customFormat="1" ht="15.75" customHeight="1">
      <c r="A510" s="1085" t="s">
        <v>1008</v>
      </c>
      <c r="B510" s="1045">
        <v>501</v>
      </c>
      <c r="C510" s="1006"/>
      <c r="D510" s="1006"/>
      <c r="E510" s="1006"/>
      <c r="F510" s="1006"/>
      <c r="G510" s="1006"/>
      <c r="H510" s="1006"/>
      <c r="I510" s="1006"/>
      <c r="J510" s="1006"/>
      <c r="K510" s="1006"/>
      <c r="L510" s="1006"/>
      <c r="M510" s="1045"/>
      <c r="N510" s="1006"/>
      <c r="O510" s="1006"/>
      <c r="P510" s="1006"/>
      <c r="Q510" s="1006"/>
      <c r="R510" s="1006"/>
      <c r="S510" s="1006"/>
      <c r="T510" s="1007"/>
      <c r="U510" s="1086" t="s">
        <v>4066</v>
      </c>
      <c r="V510" s="1087" t="s">
        <v>4051</v>
      </c>
      <c r="W510" s="1087" t="s">
        <v>1920</v>
      </c>
      <c r="X510" s="1088" t="s">
        <v>4067</v>
      </c>
      <c r="Y510" s="1089" t="s">
        <v>4068</v>
      </c>
      <c r="Z510" s="1090" t="s">
        <v>4064</v>
      </c>
      <c r="AA510" s="1091" t="s">
        <v>1971</v>
      </c>
      <c r="AB510" s="1092" t="s">
        <v>1971</v>
      </c>
      <c r="AC510" s="1092">
        <v>1</v>
      </c>
      <c r="AD510" s="1092" t="s">
        <v>1971</v>
      </c>
      <c r="AE510" s="1092" t="s">
        <v>1971</v>
      </c>
      <c r="AF510" s="1092" t="s">
        <v>1971</v>
      </c>
      <c r="AG510" s="1092" t="s">
        <v>1971</v>
      </c>
      <c r="AH510" s="1092" t="s">
        <v>1971</v>
      </c>
      <c r="AI510" s="1093">
        <f t="shared" si="7"/>
        <v>1</v>
      </c>
      <c r="AJ510" s="1094" t="s">
        <v>963</v>
      </c>
      <c r="AK510" s="1094" t="s">
        <v>1971</v>
      </c>
      <c r="AL510" s="1094" t="s">
        <v>1971</v>
      </c>
      <c r="AM510" s="1095" t="s">
        <v>2135</v>
      </c>
      <c r="AN510" s="1006" t="s">
        <v>4856</v>
      </c>
      <c r="AO510" s="1006" t="s">
        <v>4069</v>
      </c>
      <c r="AP510" s="1263">
        <v>0</v>
      </c>
      <c r="AQ510" s="1064" t="s">
        <v>966</v>
      </c>
      <c r="AR510" s="1097" t="s">
        <v>1971</v>
      </c>
      <c r="AS510" s="1098"/>
      <c r="AT510" s="1088"/>
      <c r="AU510" s="1088"/>
      <c r="AV510" s="1088"/>
      <c r="AW510" s="1099"/>
      <c r="AX510" s="1100"/>
      <c r="AY510" s="1063"/>
      <c r="AZ510" s="1064"/>
      <c r="BA510" s="1064"/>
      <c r="BB510" s="1064"/>
      <c r="BC510" s="1064"/>
      <c r="BD510" s="1064"/>
      <c r="BE510" s="1064"/>
      <c r="BF510" s="1064"/>
      <c r="BG510" s="1064"/>
      <c r="BH510" s="1064"/>
      <c r="BI510" s="1394"/>
      <c r="BJ510" s="1343"/>
      <c r="BK510" s="1343"/>
      <c r="BL510" s="1343"/>
      <c r="BM510" s="1343"/>
      <c r="BN510" s="1063"/>
      <c r="BO510" s="1064"/>
      <c r="BP510" s="1064"/>
      <c r="BQ510" s="1064"/>
      <c r="BR510" s="1064"/>
      <c r="BS510" s="1103"/>
      <c r="BT510" s="1064"/>
      <c r="BU510" s="1064"/>
      <c r="BV510" s="1064"/>
      <c r="BW510" s="1104"/>
      <c r="BX510" s="1103"/>
      <c r="BY510" s="1064"/>
      <c r="BZ510" s="1064"/>
      <c r="CA510" s="1064"/>
      <c r="CB510" s="1104"/>
      <c r="CC510" s="1105"/>
      <c r="CD510" s="1351"/>
      <c r="CE510" s="1352"/>
      <c r="CF510" s="1352"/>
      <c r="CG510" s="1352"/>
      <c r="CH510" s="1414"/>
      <c r="CI510" s="1394"/>
      <c r="CJ510" s="1343"/>
      <c r="CK510" s="1343"/>
      <c r="CL510" s="1343"/>
      <c r="CM510" s="1344"/>
      <c r="CN510" s="1394"/>
      <c r="CO510" s="1343"/>
      <c r="CP510" s="1343"/>
      <c r="CQ510" s="1343"/>
      <c r="CR510" s="1344"/>
      <c r="CS510" s="1394"/>
      <c r="CT510" s="1343"/>
      <c r="CU510" s="1343"/>
      <c r="CV510" s="1343"/>
      <c r="CW510" s="1344"/>
      <c r="CX510" s="1394"/>
      <c r="CY510" s="1343"/>
      <c r="CZ510" s="1343"/>
      <c r="DA510" s="1343"/>
      <c r="DB510" s="1344"/>
      <c r="DC510" s="1343"/>
      <c r="DD510" s="1343"/>
      <c r="DE510" s="1343"/>
      <c r="DF510" s="1343"/>
      <c r="DG510" s="1344"/>
      <c r="DH510" s="1394"/>
      <c r="DI510" s="1343"/>
      <c r="DJ510" s="1343"/>
      <c r="DK510" s="1343"/>
      <c r="DL510" s="1344"/>
      <c r="DM510" s="1775"/>
      <c r="DN510" s="1776"/>
      <c r="DO510" s="1776"/>
      <c r="DP510" s="1777"/>
      <c r="DQ510" s="1776"/>
      <c r="DR510" s="1776"/>
      <c r="DS510" s="1776"/>
      <c r="DT510" s="1777"/>
      <c r="DU510" s="1352"/>
      <c r="DV510" s="1696"/>
      <c r="DW510" s="1778"/>
    </row>
    <row r="511" spans="1:127" s="390" customFormat="1" ht="15.75" customHeight="1">
      <c r="A511" s="1085" t="s">
        <v>1008</v>
      </c>
      <c r="B511" s="1045">
        <v>502</v>
      </c>
      <c r="C511" s="1006"/>
      <c r="D511" s="1006"/>
      <c r="E511" s="1006"/>
      <c r="F511" s="1006"/>
      <c r="G511" s="1006"/>
      <c r="H511" s="1006"/>
      <c r="I511" s="1006"/>
      <c r="J511" s="1006"/>
      <c r="K511" s="1006"/>
      <c r="L511" s="1006"/>
      <c r="M511" s="1045"/>
      <c r="N511" s="1006"/>
      <c r="O511" s="1006"/>
      <c r="P511" s="1006"/>
      <c r="Q511" s="1006"/>
      <c r="R511" s="1006"/>
      <c r="S511" s="1006"/>
      <c r="T511" s="1007"/>
      <c r="U511" s="1086" t="s">
        <v>1158</v>
      </c>
      <c r="V511" s="1087" t="s">
        <v>4051</v>
      </c>
      <c r="W511" s="1087" t="s">
        <v>1920</v>
      </c>
      <c r="X511" s="1088" t="s">
        <v>4070</v>
      </c>
      <c r="Y511" s="1089" t="s">
        <v>1157</v>
      </c>
      <c r="Z511" s="1090" t="s">
        <v>4071</v>
      </c>
      <c r="AA511" s="1091" t="s">
        <v>1971</v>
      </c>
      <c r="AB511" s="1092" t="s">
        <v>1971</v>
      </c>
      <c r="AC511" s="1092">
        <v>1</v>
      </c>
      <c r="AD511" s="1092" t="s">
        <v>1971</v>
      </c>
      <c r="AE511" s="1092" t="s">
        <v>1971</v>
      </c>
      <c r="AF511" s="1092" t="s">
        <v>1971</v>
      </c>
      <c r="AG511" s="1092" t="s">
        <v>1971</v>
      </c>
      <c r="AH511" s="1092" t="s">
        <v>1971</v>
      </c>
      <c r="AI511" s="1093">
        <f t="shared" si="7"/>
        <v>1</v>
      </c>
      <c r="AJ511" s="1094" t="s">
        <v>988</v>
      </c>
      <c r="AK511" s="1094" t="s">
        <v>964</v>
      </c>
      <c r="AL511" s="1094" t="s">
        <v>977</v>
      </c>
      <c r="AM511" s="1095" t="s">
        <v>2135</v>
      </c>
      <c r="AN511" s="1006" t="s">
        <v>991</v>
      </c>
      <c r="AO511" s="1006" t="s">
        <v>4072</v>
      </c>
      <c r="AP511" s="1263">
        <v>0</v>
      </c>
      <c r="AQ511" s="1064" t="s">
        <v>966</v>
      </c>
      <c r="AR511" s="1097" t="s">
        <v>1971</v>
      </c>
      <c r="AS511" s="1098"/>
      <c r="AT511" s="1088"/>
      <c r="AU511" s="1088"/>
      <c r="AV511" s="1088"/>
      <c r="AW511" s="1099"/>
      <c r="AX511" s="1100"/>
      <c r="AY511" s="1063"/>
      <c r="AZ511" s="1064"/>
      <c r="BA511" s="1064"/>
      <c r="BB511" s="1064"/>
      <c r="BC511" s="1064"/>
      <c r="BD511" s="1064"/>
      <c r="BE511" s="1064"/>
      <c r="BF511" s="1064"/>
      <c r="BG511" s="1064"/>
      <c r="BH511" s="1064"/>
      <c r="BI511" s="1394"/>
      <c r="BJ511" s="1343"/>
      <c r="BK511" s="1343"/>
      <c r="BL511" s="1343"/>
      <c r="BM511" s="1343"/>
      <c r="BN511" s="1063"/>
      <c r="BO511" s="1064"/>
      <c r="BP511" s="1064"/>
      <c r="BQ511" s="1064"/>
      <c r="BR511" s="1064"/>
      <c r="BS511" s="1103"/>
      <c r="BT511" s="1064"/>
      <c r="BU511" s="1064"/>
      <c r="BV511" s="1064"/>
      <c r="BW511" s="1104"/>
      <c r="BX511" s="1103"/>
      <c r="BY511" s="1064"/>
      <c r="BZ511" s="1064"/>
      <c r="CA511" s="1064"/>
      <c r="CB511" s="1104"/>
      <c r="CC511" s="1105"/>
      <c r="CD511" s="1351"/>
      <c r="CE511" s="1352"/>
      <c r="CF511" s="1352"/>
      <c r="CG511" s="1352"/>
      <c r="CH511" s="1414"/>
      <c r="CI511" s="1394"/>
      <c r="CJ511" s="1343"/>
      <c r="CK511" s="1343"/>
      <c r="CL511" s="1343"/>
      <c r="CM511" s="1344"/>
      <c r="CN511" s="1394"/>
      <c r="CO511" s="1343"/>
      <c r="CP511" s="1343"/>
      <c r="CQ511" s="1343"/>
      <c r="CR511" s="1344"/>
      <c r="CS511" s="1394"/>
      <c r="CT511" s="1343"/>
      <c r="CU511" s="1343"/>
      <c r="CV511" s="1343"/>
      <c r="CW511" s="1344"/>
      <c r="CX511" s="1394"/>
      <c r="CY511" s="1343"/>
      <c r="CZ511" s="1343"/>
      <c r="DA511" s="1343"/>
      <c r="DB511" s="1344"/>
      <c r="DC511" s="1343"/>
      <c r="DD511" s="1343"/>
      <c r="DE511" s="1343"/>
      <c r="DF511" s="1343"/>
      <c r="DG511" s="1344"/>
      <c r="DH511" s="1394"/>
      <c r="DI511" s="1343"/>
      <c r="DJ511" s="1343"/>
      <c r="DK511" s="1343"/>
      <c r="DL511" s="1344"/>
      <c r="DM511" s="1775"/>
      <c r="DN511" s="1776"/>
      <c r="DO511" s="1776"/>
      <c r="DP511" s="1777"/>
      <c r="DQ511" s="1776"/>
      <c r="DR511" s="1776"/>
      <c r="DS511" s="1776"/>
      <c r="DT511" s="1777"/>
      <c r="DU511" s="1352"/>
      <c r="DV511" s="1696"/>
      <c r="DW511" s="1778"/>
    </row>
    <row r="512" spans="1:127" s="390" customFormat="1" ht="15.75" customHeight="1">
      <c r="A512" s="1085" t="s">
        <v>1008</v>
      </c>
      <c r="B512" s="1045">
        <v>503</v>
      </c>
      <c r="C512" s="1006"/>
      <c r="D512" s="1006"/>
      <c r="E512" s="1006"/>
      <c r="F512" s="1006"/>
      <c r="G512" s="1006"/>
      <c r="H512" s="1006"/>
      <c r="I512" s="1006"/>
      <c r="J512" s="1006"/>
      <c r="K512" s="1006"/>
      <c r="L512" s="1006"/>
      <c r="M512" s="1045"/>
      <c r="N512" s="1006"/>
      <c r="O512" s="1006"/>
      <c r="P512" s="1006"/>
      <c r="Q512" s="1006"/>
      <c r="R512" s="1006"/>
      <c r="S512" s="1006"/>
      <c r="T512" s="1007"/>
      <c r="U512" s="1086" t="s">
        <v>4073</v>
      </c>
      <c r="V512" s="1087" t="s">
        <v>4051</v>
      </c>
      <c r="W512" s="1087" t="s">
        <v>1936</v>
      </c>
      <c r="X512" s="1088" t="s">
        <v>4074</v>
      </c>
      <c r="Y512" s="1089" t="s">
        <v>4075</v>
      </c>
      <c r="Z512" s="1090" t="s">
        <v>4076</v>
      </c>
      <c r="AA512" s="1091">
        <v>0.1</v>
      </c>
      <c r="AB512" s="1092">
        <v>0.05</v>
      </c>
      <c r="AC512" s="1092">
        <v>0.8</v>
      </c>
      <c r="AD512" s="1092">
        <v>0.05</v>
      </c>
      <c r="AE512" s="1092" t="s">
        <v>1971</v>
      </c>
      <c r="AF512" s="1092" t="s">
        <v>1971</v>
      </c>
      <c r="AG512" s="1092" t="s">
        <v>1971</v>
      </c>
      <c r="AH512" s="1092" t="s">
        <v>1971</v>
      </c>
      <c r="AI512" s="1093">
        <f t="shared" si="7"/>
        <v>1</v>
      </c>
      <c r="AJ512" s="1094" t="s">
        <v>988</v>
      </c>
      <c r="AK512" s="1094" t="s">
        <v>964</v>
      </c>
      <c r="AL512" s="1094" t="s">
        <v>965</v>
      </c>
      <c r="AM512" s="1095" t="s">
        <v>2135</v>
      </c>
      <c r="AN512" s="1006" t="s">
        <v>141</v>
      </c>
      <c r="AO512" s="1006" t="s">
        <v>4077</v>
      </c>
      <c r="AP512" s="1263">
        <v>3</v>
      </c>
      <c r="AQ512" s="1064" t="s">
        <v>966</v>
      </c>
      <c r="AR512" s="1097" t="s">
        <v>1971</v>
      </c>
      <c r="AS512" s="1098"/>
      <c r="AT512" s="1088"/>
      <c r="AU512" s="1088"/>
      <c r="AV512" s="1088"/>
      <c r="AW512" s="1099"/>
      <c r="AX512" s="1100"/>
      <c r="AY512" s="1063"/>
      <c r="AZ512" s="1064"/>
      <c r="BA512" s="1064"/>
      <c r="BB512" s="1064"/>
      <c r="BC512" s="1064"/>
      <c r="BD512" s="1064"/>
      <c r="BE512" s="1064"/>
      <c r="BF512" s="1064"/>
      <c r="BG512" s="1064"/>
      <c r="BH512" s="1064"/>
      <c r="BI512" s="1394"/>
      <c r="BJ512" s="1343"/>
      <c r="BK512" s="1343"/>
      <c r="BL512" s="1343"/>
      <c r="BM512" s="1343"/>
      <c r="BN512" s="1063"/>
      <c r="BO512" s="1064"/>
      <c r="BP512" s="1064"/>
      <c r="BQ512" s="1064"/>
      <c r="BR512" s="1064"/>
      <c r="BS512" s="1103"/>
      <c r="BT512" s="1064"/>
      <c r="BU512" s="1064"/>
      <c r="BV512" s="1064"/>
      <c r="BW512" s="1104"/>
      <c r="BX512" s="1103"/>
      <c r="BY512" s="1064"/>
      <c r="BZ512" s="1064"/>
      <c r="CA512" s="1064"/>
      <c r="CB512" s="1104"/>
      <c r="CC512" s="1105"/>
      <c r="CD512" s="1351"/>
      <c r="CE512" s="1352"/>
      <c r="CF512" s="1352"/>
      <c r="CG512" s="1352"/>
      <c r="CH512" s="1414"/>
      <c r="CI512" s="1394"/>
      <c r="CJ512" s="1343"/>
      <c r="CK512" s="1343"/>
      <c r="CL512" s="1343"/>
      <c r="CM512" s="1344"/>
      <c r="CN512" s="1394"/>
      <c r="CO512" s="1343"/>
      <c r="CP512" s="1343"/>
      <c r="CQ512" s="1343"/>
      <c r="CR512" s="1344"/>
      <c r="CS512" s="1394"/>
      <c r="CT512" s="1343"/>
      <c r="CU512" s="1343"/>
      <c r="CV512" s="1343"/>
      <c r="CW512" s="1344"/>
      <c r="CX512" s="1394"/>
      <c r="CY512" s="1343"/>
      <c r="CZ512" s="1343"/>
      <c r="DA512" s="1343"/>
      <c r="DB512" s="1344"/>
      <c r="DC512" s="1343"/>
      <c r="DD512" s="1343"/>
      <c r="DE512" s="1343"/>
      <c r="DF512" s="1343"/>
      <c r="DG512" s="1344"/>
      <c r="DH512" s="1394"/>
      <c r="DI512" s="1343"/>
      <c r="DJ512" s="1343"/>
      <c r="DK512" s="1343"/>
      <c r="DL512" s="1344"/>
      <c r="DM512" s="1775"/>
      <c r="DN512" s="1776"/>
      <c r="DO512" s="1776"/>
      <c r="DP512" s="1777"/>
      <c r="DQ512" s="1776"/>
      <c r="DR512" s="1776"/>
      <c r="DS512" s="1776"/>
      <c r="DT512" s="1777"/>
      <c r="DU512" s="1352"/>
      <c r="DV512" s="1696"/>
      <c r="DW512" s="1778"/>
    </row>
    <row r="513" spans="1:127" s="390" customFormat="1" ht="15.75" customHeight="1">
      <c r="A513" s="1085" t="s">
        <v>1008</v>
      </c>
      <c r="B513" s="1045">
        <v>504</v>
      </c>
      <c r="C513" s="1006"/>
      <c r="D513" s="1006"/>
      <c r="E513" s="1006"/>
      <c r="F513" s="1006"/>
      <c r="G513" s="1006"/>
      <c r="H513" s="1006"/>
      <c r="I513" s="1006"/>
      <c r="J513" s="1006"/>
      <c r="K513" s="1006"/>
      <c r="L513" s="1006"/>
      <c r="M513" s="1045"/>
      <c r="N513" s="1006"/>
      <c r="O513" s="1006"/>
      <c r="P513" s="1006"/>
      <c r="Q513" s="1006"/>
      <c r="R513" s="1006"/>
      <c r="S513" s="1006"/>
      <c r="T513" s="1007"/>
      <c r="U513" s="1086" t="s">
        <v>4078</v>
      </c>
      <c r="V513" s="1087" t="s">
        <v>4051</v>
      </c>
      <c r="W513" s="1087" t="s">
        <v>1920</v>
      </c>
      <c r="X513" s="1088" t="s">
        <v>4079</v>
      </c>
      <c r="Y513" s="1089" t="s">
        <v>4080</v>
      </c>
      <c r="Z513" s="1090" t="s">
        <v>4081</v>
      </c>
      <c r="AA513" s="1091" t="s">
        <v>1971</v>
      </c>
      <c r="AB513" s="1092" t="s">
        <v>1971</v>
      </c>
      <c r="AC513" s="1092" t="s">
        <v>1971</v>
      </c>
      <c r="AD513" s="1092">
        <v>1</v>
      </c>
      <c r="AE513" s="1092" t="s">
        <v>1971</v>
      </c>
      <c r="AF513" s="1092" t="s">
        <v>1971</v>
      </c>
      <c r="AG513" s="1092" t="s">
        <v>1971</v>
      </c>
      <c r="AH513" s="1092" t="s">
        <v>1971</v>
      </c>
      <c r="AI513" s="1093">
        <f t="shared" si="7"/>
        <v>1</v>
      </c>
      <c r="AJ513" s="1094" t="s">
        <v>988</v>
      </c>
      <c r="AK513" s="1094" t="s">
        <v>964</v>
      </c>
      <c r="AL513" s="1094" t="s">
        <v>965</v>
      </c>
      <c r="AM513" s="1095" t="s">
        <v>711</v>
      </c>
      <c r="AN513" s="1006" t="s">
        <v>293</v>
      </c>
      <c r="AO513" s="1006" t="s">
        <v>4082</v>
      </c>
      <c r="AP513" s="1263">
        <v>2</v>
      </c>
      <c r="AQ513" s="1064" t="s">
        <v>966</v>
      </c>
      <c r="AR513" s="1097" t="s">
        <v>1971</v>
      </c>
      <c r="AS513" s="1098"/>
      <c r="AT513" s="1088"/>
      <c r="AU513" s="1088"/>
      <c r="AV513" s="1088"/>
      <c r="AW513" s="1099"/>
      <c r="AX513" s="1100"/>
      <c r="AY513" s="1063"/>
      <c r="AZ513" s="1064"/>
      <c r="BA513" s="1064"/>
      <c r="BB513" s="1064"/>
      <c r="BC513" s="1064"/>
      <c r="BD513" s="1064"/>
      <c r="BE513" s="1064"/>
      <c r="BF513" s="1064"/>
      <c r="BG513" s="1064"/>
      <c r="BH513" s="1064"/>
      <c r="BI513" s="1394"/>
      <c r="BJ513" s="1343"/>
      <c r="BK513" s="1343"/>
      <c r="BL513" s="1343"/>
      <c r="BM513" s="1343"/>
      <c r="BN513" s="1063"/>
      <c r="BO513" s="1064"/>
      <c r="BP513" s="1064"/>
      <c r="BQ513" s="1064"/>
      <c r="BR513" s="1064"/>
      <c r="BS513" s="1103"/>
      <c r="BT513" s="1064"/>
      <c r="BU513" s="1064"/>
      <c r="BV513" s="1064"/>
      <c r="BW513" s="1104"/>
      <c r="BX513" s="1103"/>
      <c r="BY513" s="1064"/>
      <c r="BZ513" s="1064"/>
      <c r="CA513" s="1064"/>
      <c r="CB513" s="1104"/>
      <c r="CC513" s="1105"/>
      <c r="CD513" s="1351"/>
      <c r="CE513" s="1352"/>
      <c r="CF513" s="1352"/>
      <c r="CG513" s="1352"/>
      <c r="CH513" s="1414"/>
      <c r="CI513" s="1394"/>
      <c r="CJ513" s="1343"/>
      <c r="CK513" s="1343"/>
      <c r="CL513" s="1343"/>
      <c r="CM513" s="1344"/>
      <c r="CN513" s="1394"/>
      <c r="CO513" s="1343"/>
      <c r="CP513" s="1343"/>
      <c r="CQ513" s="1343"/>
      <c r="CR513" s="1344"/>
      <c r="CS513" s="1394"/>
      <c r="CT513" s="1343"/>
      <c r="CU513" s="1343"/>
      <c r="CV513" s="1343"/>
      <c r="CW513" s="1344"/>
      <c r="CX513" s="1394"/>
      <c r="CY513" s="1343"/>
      <c r="CZ513" s="1343"/>
      <c r="DA513" s="1343"/>
      <c r="DB513" s="1344"/>
      <c r="DC513" s="1343"/>
      <c r="DD513" s="1343"/>
      <c r="DE513" s="1343"/>
      <c r="DF513" s="1343"/>
      <c r="DG513" s="1344"/>
      <c r="DH513" s="1394"/>
      <c r="DI513" s="1343"/>
      <c r="DJ513" s="1343"/>
      <c r="DK513" s="1343"/>
      <c r="DL513" s="1344"/>
      <c r="DM513" s="1775"/>
      <c r="DN513" s="1776"/>
      <c r="DO513" s="1776"/>
      <c r="DP513" s="1777"/>
      <c r="DQ513" s="1776"/>
      <c r="DR513" s="1776"/>
      <c r="DS513" s="1776"/>
      <c r="DT513" s="1777"/>
      <c r="DU513" s="1352"/>
      <c r="DV513" s="1696"/>
      <c r="DW513" s="1778"/>
    </row>
    <row r="514" spans="1:127" s="390" customFormat="1" ht="15.75" customHeight="1">
      <c r="A514" s="1085" t="s">
        <v>1008</v>
      </c>
      <c r="B514" s="1045">
        <v>505</v>
      </c>
      <c r="C514" s="1006"/>
      <c r="D514" s="1006"/>
      <c r="E514" s="1006"/>
      <c r="F514" s="1006"/>
      <c r="G514" s="1006"/>
      <c r="H514" s="1006"/>
      <c r="I514" s="1006"/>
      <c r="J514" s="1006"/>
      <c r="K514" s="1006"/>
      <c r="L514" s="1006"/>
      <c r="M514" s="1045"/>
      <c r="N514" s="1006"/>
      <c r="O514" s="1006"/>
      <c r="P514" s="1006"/>
      <c r="Q514" s="1006"/>
      <c r="R514" s="1006"/>
      <c r="S514" s="1006"/>
      <c r="T514" s="1007"/>
      <c r="U514" s="1086" t="s">
        <v>4083</v>
      </c>
      <c r="V514" s="1087" t="s">
        <v>4051</v>
      </c>
      <c r="W514" s="1087" t="s">
        <v>1936</v>
      </c>
      <c r="X514" s="1088" t="s">
        <v>4084</v>
      </c>
      <c r="Y514" s="1089" t="s">
        <v>4085</v>
      </c>
      <c r="Z514" s="1090" t="s">
        <v>4086</v>
      </c>
      <c r="AA514" s="1091" t="s">
        <v>1971</v>
      </c>
      <c r="AB514" s="1092" t="s">
        <v>1971</v>
      </c>
      <c r="AC514" s="1092" t="s">
        <v>1971</v>
      </c>
      <c r="AD514" s="1092">
        <v>1</v>
      </c>
      <c r="AE514" s="1092" t="s">
        <v>1971</v>
      </c>
      <c r="AF514" s="1092" t="s">
        <v>1971</v>
      </c>
      <c r="AG514" s="1092" t="s">
        <v>1971</v>
      </c>
      <c r="AH514" s="1092" t="s">
        <v>1971</v>
      </c>
      <c r="AI514" s="1093">
        <f t="shared" si="7"/>
        <v>1</v>
      </c>
      <c r="AJ514" s="1094" t="s">
        <v>988</v>
      </c>
      <c r="AK514" s="1094" t="s">
        <v>964</v>
      </c>
      <c r="AL514" s="1094" t="s">
        <v>965</v>
      </c>
      <c r="AM514" s="1095" t="s">
        <v>2161</v>
      </c>
      <c r="AN514" s="1006" t="s">
        <v>991</v>
      </c>
      <c r="AO514" s="1006" t="s">
        <v>4087</v>
      </c>
      <c r="AP514" s="1263">
        <v>2</v>
      </c>
      <c r="AQ514" s="1064" t="s">
        <v>978</v>
      </c>
      <c r="AR514" s="1097" t="s">
        <v>1971</v>
      </c>
      <c r="AS514" s="1098"/>
      <c r="AT514" s="1088"/>
      <c r="AU514" s="1088"/>
      <c r="AV514" s="1088"/>
      <c r="AW514" s="1099"/>
      <c r="AX514" s="1100"/>
      <c r="AY514" s="1063"/>
      <c r="AZ514" s="1064"/>
      <c r="BA514" s="1064"/>
      <c r="BB514" s="1064"/>
      <c r="BC514" s="1064"/>
      <c r="BD514" s="1064"/>
      <c r="BE514" s="1064"/>
      <c r="BF514" s="1064"/>
      <c r="BG514" s="1064"/>
      <c r="BH514" s="1064"/>
      <c r="BI514" s="1394"/>
      <c r="BJ514" s="1343"/>
      <c r="BK514" s="1343"/>
      <c r="BL514" s="1343"/>
      <c r="BM514" s="1343"/>
      <c r="BN514" s="1063"/>
      <c r="BO514" s="1064"/>
      <c r="BP514" s="1064"/>
      <c r="BQ514" s="1064"/>
      <c r="BR514" s="1064"/>
      <c r="BS514" s="1103"/>
      <c r="BT514" s="1064"/>
      <c r="BU514" s="1064"/>
      <c r="BV514" s="1064"/>
      <c r="BW514" s="1104"/>
      <c r="BX514" s="1103"/>
      <c r="BY514" s="1064"/>
      <c r="BZ514" s="1064"/>
      <c r="CA514" s="1064"/>
      <c r="CB514" s="1104"/>
      <c r="CC514" s="1105"/>
      <c r="CD514" s="1351"/>
      <c r="CE514" s="1352"/>
      <c r="CF514" s="1352"/>
      <c r="CG514" s="1352"/>
      <c r="CH514" s="1414"/>
      <c r="CI514" s="1394"/>
      <c r="CJ514" s="1343"/>
      <c r="CK514" s="1343"/>
      <c r="CL514" s="1343"/>
      <c r="CM514" s="1344"/>
      <c r="CN514" s="1394"/>
      <c r="CO514" s="1343"/>
      <c r="CP514" s="1343"/>
      <c r="CQ514" s="1343"/>
      <c r="CR514" s="1344"/>
      <c r="CS514" s="1394"/>
      <c r="CT514" s="1343"/>
      <c r="CU514" s="1343"/>
      <c r="CV514" s="1343"/>
      <c r="CW514" s="1344"/>
      <c r="CX514" s="1394"/>
      <c r="CY514" s="1343"/>
      <c r="CZ514" s="1343"/>
      <c r="DA514" s="1343"/>
      <c r="DB514" s="1344"/>
      <c r="DC514" s="1343"/>
      <c r="DD514" s="1343"/>
      <c r="DE514" s="1343"/>
      <c r="DF514" s="1343"/>
      <c r="DG514" s="1344"/>
      <c r="DH514" s="1394"/>
      <c r="DI514" s="1343"/>
      <c r="DJ514" s="1343"/>
      <c r="DK514" s="1343"/>
      <c r="DL514" s="1344"/>
      <c r="DM514" s="1775"/>
      <c r="DN514" s="1776"/>
      <c r="DO514" s="1776"/>
      <c r="DP514" s="1777"/>
      <c r="DQ514" s="1776"/>
      <c r="DR514" s="1776"/>
      <c r="DS514" s="1776"/>
      <c r="DT514" s="1777"/>
      <c r="DU514" s="1352"/>
      <c r="DV514" s="1696"/>
      <c r="DW514" s="1778"/>
    </row>
    <row r="515" spans="1:127" s="390" customFormat="1" ht="15.75" customHeight="1">
      <c r="A515" s="1085" t="s">
        <v>1008</v>
      </c>
      <c r="B515" s="1045">
        <v>506</v>
      </c>
      <c r="C515" s="1006"/>
      <c r="D515" s="1006"/>
      <c r="E515" s="1006"/>
      <c r="F515" s="1006"/>
      <c r="G515" s="1006"/>
      <c r="H515" s="1006"/>
      <c r="I515" s="1006"/>
      <c r="J515" s="1006"/>
      <c r="K515" s="1006"/>
      <c r="L515" s="1006"/>
      <c r="M515" s="1045"/>
      <c r="N515" s="1006"/>
      <c r="O515" s="1006"/>
      <c r="P515" s="1006"/>
      <c r="Q515" s="1006"/>
      <c r="R515" s="1006"/>
      <c r="S515" s="1006"/>
      <c r="T515" s="1007"/>
      <c r="U515" s="1086" t="s">
        <v>4089</v>
      </c>
      <c r="V515" s="1087" t="s">
        <v>4090</v>
      </c>
      <c r="W515" s="1087" t="s">
        <v>1936</v>
      </c>
      <c r="X515" s="1088" t="s">
        <v>4091</v>
      </c>
      <c r="Y515" s="1089" t="s">
        <v>1960</v>
      </c>
      <c r="Z515" s="1090" t="s">
        <v>3984</v>
      </c>
      <c r="AA515" s="1091" t="s">
        <v>1971</v>
      </c>
      <c r="AB515" s="1092" t="s">
        <v>1971</v>
      </c>
      <c r="AC515" s="1092" t="s">
        <v>1971</v>
      </c>
      <c r="AD515" s="1092" t="s">
        <v>1971</v>
      </c>
      <c r="AE515" s="1092">
        <v>1</v>
      </c>
      <c r="AF515" s="1092" t="s">
        <v>1971</v>
      </c>
      <c r="AG515" s="1092" t="s">
        <v>1971</v>
      </c>
      <c r="AH515" s="1092" t="s">
        <v>1971</v>
      </c>
      <c r="AI515" s="1093">
        <f t="shared" si="7"/>
        <v>1</v>
      </c>
      <c r="AJ515" s="1094" t="s">
        <v>988</v>
      </c>
      <c r="AK515" s="1094" t="s">
        <v>964</v>
      </c>
      <c r="AL515" s="1094" t="s">
        <v>965</v>
      </c>
      <c r="AM515" s="1095" t="s">
        <v>1027</v>
      </c>
      <c r="AN515" s="1006" t="s">
        <v>1039</v>
      </c>
      <c r="AO515" s="1006" t="s">
        <v>2068</v>
      </c>
      <c r="AP515" s="1263">
        <v>2</v>
      </c>
      <c r="AQ515" s="1064" t="s">
        <v>966</v>
      </c>
      <c r="AR515" s="1097" t="s">
        <v>1960</v>
      </c>
      <c r="AS515" s="1098"/>
      <c r="AT515" s="1088"/>
      <c r="AU515" s="1088"/>
      <c r="AV515" s="1088"/>
      <c r="AW515" s="1099"/>
      <c r="AX515" s="1100"/>
      <c r="AY515" s="1063"/>
      <c r="AZ515" s="1064"/>
      <c r="BA515" s="1064"/>
      <c r="BB515" s="1064"/>
      <c r="BC515" s="1064"/>
      <c r="BD515" s="1064"/>
      <c r="BE515" s="1064"/>
      <c r="BF515" s="1064"/>
      <c r="BG515" s="1064"/>
      <c r="BH515" s="1064"/>
      <c r="BI515" s="1063" t="s">
        <v>1971</v>
      </c>
      <c r="BJ515" s="1064" t="s">
        <v>1971</v>
      </c>
      <c r="BK515" s="1064" t="s">
        <v>1971</v>
      </c>
      <c r="BL515" s="1064" t="s">
        <v>1971</v>
      </c>
      <c r="BM515" s="1064" t="s">
        <v>1971</v>
      </c>
      <c r="BN515" s="1063"/>
      <c r="BO515" s="1064"/>
      <c r="BP515" s="1064"/>
      <c r="BQ515" s="1064"/>
      <c r="BR515" s="1064"/>
      <c r="BS515" s="1103"/>
      <c r="BT515" s="1064"/>
      <c r="BU515" s="1064"/>
      <c r="BV515" s="1064"/>
      <c r="BW515" s="1104"/>
      <c r="BX515" s="1103"/>
      <c r="BY515" s="1064"/>
      <c r="BZ515" s="1064"/>
      <c r="CA515" s="1064"/>
      <c r="CB515" s="1104"/>
      <c r="CC515" s="1105"/>
      <c r="CD515" s="1106" t="s">
        <v>961</v>
      </c>
      <c r="CE515" s="1107" t="s">
        <v>961</v>
      </c>
      <c r="CF515" s="1107" t="s">
        <v>961</v>
      </c>
      <c r="CG515" s="1107" t="s">
        <v>961</v>
      </c>
      <c r="CH515" s="1108" t="s">
        <v>961</v>
      </c>
      <c r="CI515" s="1063" t="s">
        <v>1971</v>
      </c>
      <c r="CJ515" s="1064" t="s">
        <v>1971</v>
      </c>
      <c r="CK515" s="1064" t="s">
        <v>1971</v>
      </c>
      <c r="CL515" s="1064" t="s">
        <v>1971</v>
      </c>
      <c r="CM515" s="1105" t="s">
        <v>1971</v>
      </c>
      <c r="CN515" s="1063" t="s">
        <v>1971</v>
      </c>
      <c r="CO515" s="1064" t="s">
        <v>1971</v>
      </c>
      <c r="CP515" s="1064" t="s">
        <v>1971</v>
      </c>
      <c r="CQ515" s="1064" t="s">
        <v>1971</v>
      </c>
      <c r="CR515" s="1105" t="s">
        <v>1971</v>
      </c>
      <c r="CS515" s="1063" t="s">
        <v>1971</v>
      </c>
      <c r="CT515" s="1064" t="s">
        <v>1971</v>
      </c>
      <c r="CU515" s="1064" t="s">
        <v>1971</v>
      </c>
      <c r="CV515" s="1064" t="s">
        <v>1971</v>
      </c>
      <c r="CW515" s="1105" t="s">
        <v>1971</v>
      </c>
      <c r="CX515" s="1063" t="s">
        <v>1971</v>
      </c>
      <c r="CY515" s="1064" t="s">
        <v>1971</v>
      </c>
      <c r="CZ515" s="1064" t="s">
        <v>1971</v>
      </c>
      <c r="DA515" s="1064" t="s">
        <v>1971</v>
      </c>
      <c r="DB515" s="1105" t="s">
        <v>1971</v>
      </c>
      <c r="DC515" s="1064" t="s">
        <v>1971</v>
      </c>
      <c r="DD515" s="1064" t="s">
        <v>1971</v>
      </c>
      <c r="DE515" s="1064" t="s">
        <v>1971</v>
      </c>
      <c r="DF515" s="1064" t="s">
        <v>1971</v>
      </c>
      <c r="DG515" s="1105" t="s">
        <v>1971</v>
      </c>
      <c r="DH515" s="1063" t="s">
        <v>1971</v>
      </c>
      <c r="DI515" s="1064" t="s">
        <v>1971</v>
      </c>
      <c r="DJ515" s="1064" t="s">
        <v>1971</v>
      </c>
      <c r="DK515" s="1064" t="s">
        <v>1971</v>
      </c>
      <c r="DL515" s="1105" t="s">
        <v>1971</v>
      </c>
      <c r="DM515" s="1109" t="s">
        <v>1971</v>
      </c>
      <c r="DN515" s="1110" t="s">
        <v>1971</v>
      </c>
      <c r="DO515" s="1110" t="s">
        <v>1971</v>
      </c>
      <c r="DP515" s="1111" t="s">
        <v>1971</v>
      </c>
      <c r="DQ515" s="1110" t="s">
        <v>1971</v>
      </c>
      <c r="DR515" s="1110" t="s">
        <v>1971</v>
      </c>
      <c r="DS515" s="1110" t="s">
        <v>1971</v>
      </c>
      <c r="DT515" s="1111" t="s">
        <v>1971</v>
      </c>
      <c r="DU515" s="1107" t="s">
        <v>1971</v>
      </c>
      <c r="DV515" s="1112">
        <v>1</v>
      </c>
      <c r="DW515" s="1113" t="s">
        <v>1971</v>
      </c>
    </row>
    <row r="516" spans="1:127" s="390" customFormat="1" ht="15.75" customHeight="1">
      <c r="A516" s="1085" t="s">
        <v>1008</v>
      </c>
      <c r="B516" s="1045">
        <v>507</v>
      </c>
      <c r="C516" s="1006"/>
      <c r="D516" s="1006"/>
      <c r="E516" s="1006"/>
      <c r="F516" s="1006"/>
      <c r="G516" s="1006"/>
      <c r="H516" s="1006"/>
      <c r="I516" s="1006"/>
      <c r="J516" s="1006"/>
      <c r="K516" s="1006"/>
      <c r="L516" s="1006"/>
      <c r="M516" s="1045"/>
      <c r="N516" s="1006"/>
      <c r="O516" s="1006"/>
      <c r="P516" s="1006"/>
      <c r="Q516" s="1006"/>
      <c r="R516" s="1006"/>
      <c r="S516" s="1006"/>
      <c r="T516" s="1007"/>
      <c r="U516" s="1086" t="s">
        <v>4092</v>
      </c>
      <c r="V516" s="1087" t="s">
        <v>4090</v>
      </c>
      <c r="W516" s="1087" t="s">
        <v>1936</v>
      </c>
      <c r="X516" s="1088" t="s">
        <v>4093</v>
      </c>
      <c r="Y516" s="1089" t="s">
        <v>1964</v>
      </c>
      <c r="Z516" s="1090" t="s">
        <v>3984</v>
      </c>
      <c r="AA516" s="1091" t="s">
        <v>1971</v>
      </c>
      <c r="AB516" s="1092">
        <v>0.23</v>
      </c>
      <c r="AC516" s="1092">
        <v>0.77</v>
      </c>
      <c r="AD516" s="1092" t="s">
        <v>1971</v>
      </c>
      <c r="AE516" s="1092" t="s">
        <v>1971</v>
      </c>
      <c r="AF516" s="1092" t="s">
        <v>1971</v>
      </c>
      <c r="AG516" s="1092" t="s">
        <v>1971</v>
      </c>
      <c r="AH516" s="1092" t="s">
        <v>1971</v>
      </c>
      <c r="AI516" s="1093">
        <f t="shared" si="7"/>
        <v>1</v>
      </c>
      <c r="AJ516" s="1094" t="s">
        <v>988</v>
      </c>
      <c r="AK516" s="1094" t="s">
        <v>964</v>
      </c>
      <c r="AL516" s="1094" t="s">
        <v>965</v>
      </c>
      <c r="AM516" s="1095" t="s">
        <v>1031</v>
      </c>
      <c r="AN516" s="1006" t="s">
        <v>1039</v>
      </c>
      <c r="AO516" s="1006" t="s">
        <v>431</v>
      </c>
      <c r="AP516" s="1263">
        <v>2</v>
      </c>
      <c r="AQ516" s="1064" t="s">
        <v>966</v>
      </c>
      <c r="AR516" s="1097" t="s">
        <v>1964</v>
      </c>
      <c r="AS516" s="1098"/>
      <c r="AT516" s="1088"/>
      <c r="AU516" s="1088"/>
      <c r="AV516" s="1088"/>
      <c r="AW516" s="1099"/>
      <c r="AX516" s="1100"/>
      <c r="AY516" s="1063"/>
      <c r="AZ516" s="1064"/>
      <c r="BA516" s="1064"/>
      <c r="BB516" s="1064"/>
      <c r="BC516" s="1064"/>
      <c r="BD516" s="1064"/>
      <c r="BE516" s="1064"/>
      <c r="BF516" s="1064"/>
      <c r="BG516" s="1064"/>
      <c r="BH516" s="1064"/>
      <c r="BI516" s="1063" t="s">
        <v>1971</v>
      </c>
      <c r="BJ516" s="1064" t="s">
        <v>1971</v>
      </c>
      <c r="BK516" s="1064" t="s">
        <v>1971</v>
      </c>
      <c r="BL516" s="1064" t="s">
        <v>1971</v>
      </c>
      <c r="BM516" s="1064" t="s">
        <v>1971</v>
      </c>
      <c r="BN516" s="1063"/>
      <c r="BO516" s="1064"/>
      <c r="BP516" s="1064"/>
      <c r="BQ516" s="1064"/>
      <c r="BR516" s="1064"/>
      <c r="BS516" s="1103"/>
      <c r="BT516" s="1064"/>
      <c r="BU516" s="1064"/>
      <c r="BV516" s="1064"/>
      <c r="BW516" s="1104"/>
      <c r="BX516" s="1103"/>
      <c r="BY516" s="1064"/>
      <c r="BZ516" s="1064"/>
      <c r="CA516" s="1064"/>
      <c r="CB516" s="1104"/>
      <c r="CC516" s="1105"/>
      <c r="CD516" s="1106" t="s">
        <v>961</v>
      </c>
      <c r="CE516" s="1107" t="s">
        <v>961</v>
      </c>
      <c r="CF516" s="1107" t="s">
        <v>961</v>
      </c>
      <c r="CG516" s="1107" t="s">
        <v>961</v>
      </c>
      <c r="CH516" s="1108" t="s">
        <v>961</v>
      </c>
      <c r="CI516" s="1063" t="s">
        <v>1971</v>
      </c>
      <c r="CJ516" s="1064" t="s">
        <v>1971</v>
      </c>
      <c r="CK516" s="1064" t="s">
        <v>1971</v>
      </c>
      <c r="CL516" s="1064" t="s">
        <v>1971</v>
      </c>
      <c r="CM516" s="1105" t="s">
        <v>1971</v>
      </c>
      <c r="CN516" s="1063" t="s">
        <v>1971</v>
      </c>
      <c r="CO516" s="1064" t="s">
        <v>1971</v>
      </c>
      <c r="CP516" s="1064" t="s">
        <v>1971</v>
      </c>
      <c r="CQ516" s="1064" t="s">
        <v>1971</v>
      </c>
      <c r="CR516" s="1105" t="s">
        <v>1971</v>
      </c>
      <c r="CS516" s="1063" t="s">
        <v>1971</v>
      </c>
      <c r="CT516" s="1064" t="s">
        <v>1971</v>
      </c>
      <c r="CU516" s="1064" t="s">
        <v>1971</v>
      </c>
      <c r="CV516" s="1064" t="s">
        <v>1971</v>
      </c>
      <c r="CW516" s="1105" t="s">
        <v>1971</v>
      </c>
      <c r="CX516" s="1063" t="s">
        <v>1971</v>
      </c>
      <c r="CY516" s="1064" t="s">
        <v>1971</v>
      </c>
      <c r="CZ516" s="1064" t="s">
        <v>1971</v>
      </c>
      <c r="DA516" s="1064" t="s">
        <v>1971</v>
      </c>
      <c r="DB516" s="1105" t="s">
        <v>1971</v>
      </c>
      <c r="DC516" s="1064" t="s">
        <v>1971</v>
      </c>
      <c r="DD516" s="1064" t="s">
        <v>1971</v>
      </c>
      <c r="DE516" s="1064" t="s">
        <v>1971</v>
      </c>
      <c r="DF516" s="1064" t="s">
        <v>1971</v>
      </c>
      <c r="DG516" s="1105" t="s">
        <v>1971</v>
      </c>
      <c r="DH516" s="1063" t="s">
        <v>1971</v>
      </c>
      <c r="DI516" s="1064" t="s">
        <v>1971</v>
      </c>
      <c r="DJ516" s="1064" t="s">
        <v>1971</v>
      </c>
      <c r="DK516" s="1064" t="s">
        <v>1971</v>
      </c>
      <c r="DL516" s="1105" t="s">
        <v>1971</v>
      </c>
      <c r="DM516" s="1109" t="s">
        <v>1971</v>
      </c>
      <c r="DN516" s="1110" t="s">
        <v>1971</v>
      </c>
      <c r="DO516" s="1110" t="s">
        <v>1971</v>
      </c>
      <c r="DP516" s="1111" t="s">
        <v>1971</v>
      </c>
      <c r="DQ516" s="1110" t="s">
        <v>1971</v>
      </c>
      <c r="DR516" s="1110" t="s">
        <v>1971</v>
      </c>
      <c r="DS516" s="1110" t="s">
        <v>1971</v>
      </c>
      <c r="DT516" s="1111" t="s">
        <v>1971</v>
      </c>
      <c r="DU516" s="1107" t="s">
        <v>1971</v>
      </c>
      <c r="DV516" s="1112">
        <v>1</v>
      </c>
      <c r="DW516" s="1113" t="s">
        <v>1971</v>
      </c>
    </row>
    <row r="517" spans="1:127" s="390" customFormat="1" ht="15.75" customHeight="1">
      <c r="A517" s="1085" t="s">
        <v>1008</v>
      </c>
      <c r="B517" s="1045">
        <v>508</v>
      </c>
      <c r="C517" s="1006"/>
      <c r="D517" s="1006"/>
      <c r="E517" s="1006"/>
      <c r="F517" s="1006"/>
      <c r="G517" s="1006"/>
      <c r="H517" s="1006"/>
      <c r="I517" s="1006"/>
      <c r="J517" s="1006"/>
      <c r="K517" s="1006"/>
      <c r="L517" s="1006"/>
      <c r="M517" s="1045"/>
      <c r="N517" s="1006"/>
      <c r="O517" s="1006"/>
      <c r="P517" s="1006"/>
      <c r="Q517" s="1006"/>
      <c r="R517" s="1006"/>
      <c r="S517" s="1006"/>
      <c r="T517" s="1007"/>
      <c r="U517" s="1086" t="s">
        <v>4094</v>
      </c>
      <c r="V517" s="1087" t="s">
        <v>4090</v>
      </c>
      <c r="W517" s="1087" t="s">
        <v>1936</v>
      </c>
      <c r="X517" s="1088" t="s">
        <v>4095</v>
      </c>
      <c r="Y517" s="1089" t="s">
        <v>658</v>
      </c>
      <c r="Z517" s="1090" t="s">
        <v>4096</v>
      </c>
      <c r="AA517" s="1091" t="s">
        <v>1971</v>
      </c>
      <c r="AB517" s="1092" t="s">
        <v>1971</v>
      </c>
      <c r="AC517" s="1092" t="s">
        <v>1971</v>
      </c>
      <c r="AD517" s="1092" t="s">
        <v>1971</v>
      </c>
      <c r="AE517" s="1092">
        <v>1</v>
      </c>
      <c r="AF517" s="1092" t="s">
        <v>1971</v>
      </c>
      <c r="AG517" s="1092" t="s">
        <v>1971</v>
      </c>
      <c r="AH517" s="1092" t="s">
        <v>1971</v>
      </c>
      <c r="AI517" s="1093">
        <f t="shared" si="7"/>
        <v>1</v>
      </c>
      <c r="AJ517" s="1094" t="s">
        <v>963</v>
      </c>
      <c r="AK517" s="1094" t="s">
        <v>1971</v>
      </c>
      <c r="AL517" s="1094" t="s">
        <v>1971</v>
      </c>
      <c r="AM517" s="1095" t="s">
        <v>2146</v>
      </c>
      <c r="AN517" s="1006" t="s">
        <v>293</v>
      </c>
      <c r="AO517" s="1006" t="s">
        <v>4791</v>
      </c>
      <c r="AP517" s="1296">
        <v>1</v>
      </c>
      <c r="AQ517" s="1064" t="s">
        <v>966</v>
      </c>
      <c r="AR517" s="1097" t="s">
        <v>658</v>
      </c>
      <c r="AS517" s="1098"/>
      <c r="AT517" s="1088"/>
      <c r="AU517" s="1088"/>
      <c r="AV517" s="1088"/>
      <c r="AW517" s="1099"/>
      <c r="AX517" s="1100"/>
      <c r="AY517" s="1063"/>
      <c r="AZ517" s="1064"/>
      <c r="BA517" s="1064"/>
      <c r="BB517" s="1064"/>
      <c r="BC517" s="1064"/>
      <c r="BD517" s="1064"/>
      <c r="BE517" s="1064"/>
      <c r="BF517" s="1064"/>
      <c r="BG517" s="1064"/>
      <c r="BH517" s="1064"/>
      <c r="BI517" s="1063" t="s">
        <v>4862</v>
      </c>
      <c r="BJ517" s="1064" t="s">
        <v>4863</v>
      </c>
      <c r="BK517" s="1064" t="s">
        <v>4819</v>
      </c>
      <c r="BL517" s="1064" t="s">
        <v>4864</v>
      </c>
      <c r="BM517" s="1064" t="s">
        <v>4813</v>
      </c>
      <c r="BN517" s="1063"/>
      <c r="BO517" s="1064"/>
      <c r="BP517" s="1064"/>
      <c r="BQ517" s="1064"/>
      <c r="BR517" s="1064"/>
      <c r="BS517" s="1103"/>
      <c r="BT517" s="1064"/>
      <c r="BU517" s="1064"/>
      <c r="BV517" s="1064"/>
      <c r="BW517" s="1104"/>
      <c r="BX517" s="1103"/>
      <c r="BY517" s="1064"/>
      <c r="BZ517" s="1064"/>
      <c r="CA517" s="1064"/>
      <c r="CB517" s="1104"/>
      <c r="CC517" s="1105"/>
      <c r="CD517" s="1106" t="s">
        <v>1971</v>
      </c>
      <c r="CE517" s="1107" t="s">
        <v>1971</v>
      </c>
      <c r="CF517" s="1107" t="s">
        <v>1971</v>
      </c>
      <c r="CG517" s="1107" t="s">
        <v>1971</v>
      </c>
      <c r="CH517" s="1108" t="s">
        <v>1971</v>
      </c>
      <c r="CI517" s="1063" t="s">
        <v>1971</v>
      </c>
      <c r="CJ517" s="1064" t="s">
        <v>1971</v>
      </c>
      <c r="CK517" s="1064" t="s">
        <v>1971</v>
      </c>
      <c r="CL517" s="1064" t="s">
        <v>1971</v>
      </c>
      <c r="CM517" s="1105" t="s">
        <v>1971</v>
      </c>
      <c r="CN517" s="1063" t="s">
        <v>1971</v>
      </c>
      <c r="CO517" s="1064" t="s">
        <v>1971</v>
      </c>
      <c r="CP517" s="1064" t="s">
        <v>1971</v>
      </c>
      <c r="CQ517" s="1064" t="s">
        <v>1971</v>
      </c>
      <c r="CR517" s="1105" t="s">
        <v>1971</v>
      </c>
      <c r="CS517" s="1063" t="s">
        <v>1971</v>
      </c>
      <c r="CT517" s="1064" t="s">
        <v>1971</v>
      </c>
      <c r="CU517" s="1064" t="s">
        <v>1971</v>
      </c>
      <c r="CV517" s="1064" t="s">
        <v>1971</v>
      </c>
      <c r="CW517" s="1105" t="s">
        <v>1971</v>
      </c>
      <c r="CX517" s="1063" t="s">
        <v>1971</v>
      </c>
      <c r="CY517" s="1064" t="s">
        <v>1971</v>
      </c>
      <c r="CZ517" s="1064" t="s">
        <v>1971</v>
      </c>
      <c r="DA517" s="1064" t="s">
        <v>1971</v>
      </c>
      <c r="DB517" s="1105" t="s">
        <v>1971</v>
      </c>
      <c r="DC517" s="1064" t="s">
        <v>1971</v>
      </c>
      <c r="DD517" s="1064" t="s">
        <v>1971</v>
      </c>
      <c r="DE517" s="1064" t="s">
        <v>1971</v>
      </c>
      <c r="DF517" s="1064" t="s">
        <v>1971</v>
      </c>
      <c r="DG517" s="1105" t="s">
        <v>1971</v>
      </c>
      <c r="DH517" s="1063" t="s">
        <v>1971</v>
      </c>
      <c r="DI517" s="1064" t="s">
        <v>1971</v>
      </c>
      <c r="DJ517" s="1064" t="s">
        <v>1971</v>
      </c>
      <c r="DK517" s="1064" t="s">
        <v>1971</v>
      </c>
      <c r="DL517" s="1105" t="s">
        <v>1971</v>
      </c>
      <c r="DM517" s="1109" t="s">
        <v>1971</v>
      </c>
      <c r="DN517" s="1110" t="s">
        <v>1971</v>
      </c>
      <c r="DO517" s="1110" t="s">
        <v>1971</v>
      </c>
      <c r="DP517" s="1111" t="s">
        <v>1971</v>
      </c>
      <c r="DQ517" s="1110" t="s">
        <v>1971</v>
      </c>
      <c r="DR517" s="1110" t="s">
        <v>1971</v>
      </c>
      <c r="DS517" s="1110" t="s">
        <v>1971</v>
      </c>
      <c r="DT517" s="1111" t="s">
        <v>1971</v>
      </c>
      <c r="DU517" s="1107" t="s">
        <v>973</v>
      </c>
      <c r="DV517" s="1112">
        <v>1</v>
      </c>
      <c r="DW517" s="1113" t="s">
        <v>1971</v>
      </c>
    </row>
    <row r="518" spans="1:127" s="390" customFormat="1" ht="15.75" customHeight="1">
      <c r="A518" s="1085" t="s">
        <v>1008</v>
      </c>
      <c r="B518" s="1045">
        <v>509</v>
      </c>
      <c r="C518" s="1006"/>
      <c r="D518" s="1006" t="s">
        <v>2127</v>
      </c>
      <c r="E518" s="1006"/>
      <c r="F518" s="1006"/>
      <c r="G518" s="1006"/>
      <c r="H518" s="1006"/>
      <c r="I518" s="1006"/>
      <c r="J518" s="1006"/>
      <c r="K518" s="1006"/>
      <c r="L518" s="1006"/>
      <c r="M518" s="1045"/>
      <c r="N518" s="1006"/>
      <c r="O518" s="1006"/>
      <c r="P518" s="1006"/>
      <c r="Q518" s="1006"/>
      <c r="R518" s="1006"/>
      <c r="S518" s="1006"/>
      <c r="T518" s="1007"/>
      <c r="U518" s="1086" t="s">
        <v>4098</v>
      </c>
      <c r="V518" s="1087" t="s">
        <v>4090</v>
      </c>
      <c r="W518" s="1087" t="s">
        <v>1936</v>
      </c>
      <c r="X518" s="1088" t="s">
        <v>4099</v>
      </c>
      <c r="Y518" s="1089" t="s">
        <v>4100</v>
      </c>
      <c r="Z518" s="1090" t="s">
        <v>4101</v>
      </c>
      <c r="AA518" s="1091" t="s">
        <v>1971</v>
      </c>
      <c r="AB518" s="1092">
        <v>0.91</v>
      </c>
      <c r="AC518" s="1092">
        <v>0.09</v>
      </c>
      <c r="AD518" s="1092" t="s">
        <v>1971</v>
      </c>
      <c r="AE518" s="1092" t="s">
        <v>1971</v>
      </c>
      <c r="AF518" s="1092" t="s">
        <v>1971</v>
      </c>
      <c r="AG518" s="1092" t="s">
        <v>1971</v>
      </c>
      <c r="AH518" s="1092" t="s">
        <v>1971</v>
      </c>
      <c r="AI518" s="1093">
        <f t="shared" si="7"/>
        <v>1</v>
      </c>
      <c r="AJ518" s="1094" t="s">
        <v>963</v>
      </c>
      <c r="AK518" s="1094" t="s">
        <v>1971</v>
      </c>
      <c r="AL518" s="1094" t="s">
        <v>1971</v>
      </c>
      <c r="AM518" s="1095" t="s">
        <v>4102</v>
      </c>
      <c r="AN518" s="1006" t="s">
        <v>293</v>
      </c>
      <c r="AO518" s="1006" t="s">
        <v>4103</v>
      </c>
      <c r="AP518" s="1263">
        <v>2</v>
      </c>
      <c r="AQ518" s="1064" t="s">
        <v>978</v>
      </c>
      <c r="AR518" s="1097" t="s">
        <v>1971</v>
      </c>
      <c r="AS518" s="1098"/>
      <c r="AT518" s="1088"/>
      <c r="AU518" s="1088"/>
      <c r="AV518" s="1088"/>
      <c r="AW518" s="1099"/>
      <c r="AX518" s="1100"/>
      <c r="AY518" s="1063"/>
      <c r="AZ518" s="1064"/>
      <c r="BA518" s="1064"/>
      <c r="BB518" s="1064"/>
      <c r="BC518" s="1064"/>
      <c r="BD518" s="1064"/>
      <c r="BE518" s="1064"/>
      <c r="BF518" s="1064"/>
      <c r="BG518" s="1064"/>
      <c r="BH518" s="1064"/>
      <c r="BI518" s="1394"/>
      <c r="BJ518" s="1343"/>
      <c r="BK518" s="1343"/>
      <c r="BL518" s="1343"/>
      <c r="BM518" s="1343"/>
      <c r="BN518" s="1063"/>
      <c r="BO518" s="1064"/>
      <c r="BP518" s="1064"/>
      <c r="BQ518" s="1064"/>
      <c r="BR518" s="1064"/>
      <c r="BS518" s="1103"/>
      <c r="BT518" s="1064"/>
      <c r="BU518" s="1064"/>
      <c r="BV518" s="1064"/>
      <c r="BW518" s="1104"/>
      <c r="BX518" s="1103"/>
      <c r="BY518" s="1064"/>
      <c r="BZ518" s="1064"/>
      <c r="CA518" s="1064"/>
      <c r="CB518" s="1104"/>
      <c r="CC518" s="1105"/>
      <c r="CD518" s="1351"/>
      <c r="CE518" s="1352"/>
      <c r="CF518" s="1352"/>
      <c r="CG518" s="1352"/>
      <c r="CH518" s="1414"/>
      <c r="CI518" s="1394"/>
      <c r="CJ518" s="1343"/>
      <c r="CK518" s="1343"/>
      <c r="CL518" s="1343"/>
      <c r="CM518" s="1344"/>
      <c r="CN518" s="1394"/>
      <c r="CO518" s="1343"/>
      <c r="CP518" s="1343"/>
      <c r="CQ518" s="1343"/>
      <c r="CR518" s="1344"/>
      <c r="CS518" s="1394"/>
      <c r="CT518" s="1343"/>
      <c r="CU518" s="1343"/>
      <c r="CV518" s="1343"/>
      <c r="CW518" s="1344"/>
      <c r="CX518" s="1394"/>
      <c r="CY518" s="1343"/>
      <c r="CZ518" s="1343"/>
      <c r="DA518" s="1343"/>
      <c r="DB518" s="1344"/>
      <c r="DC518" s="1343"/>
      <c r="DD518" s="1343"/>
      <c r="DE518" s="1343"/>
      <c r="DF518" s="1343"/>
      <c r="DG518" s="1344"/>
      <c r="DH518" s="1394"/>
      <c r="DI518" s="1343"/>
      <c r="DJ518" s="1343"/>
      <c r="DK518" s="1343"/>
      <c r="DL518" s="1344"/>
      <c r="DM518" s="1775"/>
      <c r="DN518" s="1776"/>
      <c r="DO518" s="1776"/>
      <c r="DP518" s="1777"/>
      <c r="DQ518" s="1776"/>
      <c r="DR518" s="1776"/>
      <c r="DS518" s="1776"/>
      <c r="DT518" s="1777"/>
      <c r="DU518" s="1352"/>
      <c r="DV518" s="1696"/>
      <c r="DW518" s="1778"/>
    </row>
    <row r="519" spans="1:127" s="390" customFormat="1" ht="15.75" customHeight="1">
      <c r="A519" s="1085" t="s">
        <v>1008</v>
      </c>
      <c r="B519" s="1045">
        <v>510</v>
      </c>
      <c r="C519" s="1006"/>
      <c r="D519" s="1006"/>
      <c r="E519" s="1006"/>
      <c r="F519" s="1006"/>
      <c r="G519" s="1006"/>
      <c r="H519" s="1006"/>
      <c r="I519" s="1006"/>
      <c r="J519" s="1006"/>
      <c r="K519" s="1006"/>
      <c r="L519" s="1006"/>
      <c r="M519" s="1045"/>
      <c r="N519" s="1006"/>
      <c r="O519" s="1006"/>
      <c r="P519" s="1006"/>
      <c r="Q519" s="1006"/>
      <c r="R519" s="1006"/>
      <c r="S519" s="1006"/>
      <c r="T519" s="1007"/>
      <c r="U519" s="1086" t="s">
        <v>4104</v>
      </c>
      <c r="V519" s="1087" t="s">
        <v>4090</v>
      </c>
      <c r="W519" s="1087" t="s">
        <v>1936</v>
      </c>
      <c r="X519" s="1088" t="s">
        <v>4105</v>
      </c>
      <c r="Y519" s="1089" t="s">
        <v>4106</v>
      </c>
      <c r="Z519" s="1090" t="s">
        <v>4107</v>
      </c>
      <c r="AA519" s="1091" t="s">
        <v>1971</v>
      </c>
      <c r="AB519" s="1092" t="s">
        <v>1971</v>
      </c>
      <c r="AC519" s="1092" t="s">
        <v>1971</v>
      </c>
      <c r="AD519" s="1092" t="s">
        <v>1971</v>
      </c>
      <c r="AE519" s="1092">
        <v>1</v>
      </c>
      <c r="AF519" s="1092" t="s">
        <v>1971</v>
      </c>
      <c r="AG519" s="1092" t="s">
        <v>1971</v>
      </c>
      <c r="AH519" s="1092" t="s">
        <v>1971</v>
      </c>
      <c r="AI519" s="1093">
        <f t="shared" si="7"/>
        <v>1</v>
      </c>
      <c r="AJ519" s="1094" t="s">
        <v>963</v>
      </c>
      <c r="AK519" s="1094" t="s">
        <v>1971</v>
      </c>
      <c r="AL519" s="1094" t="s">
        <v>1971</v>
      </c>
      <c r="AM519" s="1095" t="s">
        <v>2146</v>
      </c>
      <c r="AN519" s="1006" t="s">
        <v>1052</v>
      </c>
      <c r="AO519" s="1006" t="s">
        <v>2040</v>
      </c>
      <c r="AP519" s="1263">
        <v>0</v>
      </c>
      <c r="AQ519" s="1064" t="s">
        <v>966</v>
      </c>
      <c r="AR519" s="1097" t="s">
        <v>1971</v>
      </c>
      <c r="AS519" s="1098"/>
      <c r="AT519" s="1088"/>
      <c r="AU519" s="1088"/>
      <c r="AV519" s="1088"/>
      <c r="AW519" s="1099"/>
      <c r="AX519" s="1100"/>
      <c r="AY519" s="1063"/>
      <c r="AZ519" s="1064"/>
      <c r="BA519" s="1064"/>
      <c r="BB519" s="1064"/>
      <c r="BC519" s="1064"/>
      <c r="BD519" s="1064"/>
      <c r="BE519" s="1064"/>
      <c r="BF519" s="1064"/>
      <c r="BG519" s="1064"/>
      <c r="BH519" s="1064"/>
      <c r="BI519" s="1394"/>
      <c r="BJ519" s="1343"/>
      <c r="BK519" s="1343"/>
      <c r="BL519" s="1343"/>
      <c r="BM519" s="1343"/>
      <c r="BN519" s="1063"/>
      <c r="BO519" s="1064"/>
      <c r="BP519" s="1064"/>
      <c r="BQ519" s="1064"/>
      <c r="BR519" s="1064"/>
      <c r="BS519" s="1103"/>
      <c r="BT519" s="1064"/>
      <c r="BU519" s="1064"/>
      <c r="BV519" s="1064"/>
      <c r="BW519" s="1104"/>
      <c r="BX519" s="1103"/>
      <c r="BY519" s="1064"/>
      <c r="BZ519" s="1064"/>
      <c r="CA519" s="1064"/>
      <c r="CB519" s="1104"/>
      <c r="CC519" s="1105"/>
      <c r="CD519" s="1351"/>
      <c r="CE519" s="1352"/>
      <c r="CF519" s="1352"/>
      <c r="CG519" s="1352"/>
      <c r="CH519" s="1414"/>
      <c r="CI519" s="1394"/>
      <c r="CJ519" s="1343"/>
      <c r="CK519" s="1343"/>
      <c r="CL519" s="1343"/>
      <c r="CM519" s="1344"/>
      <c r="CN519" s="1394"/>
      <c r="CO519" s="1343"/>
      <c r="CP519" s="1343"/>
      <c r="CQ519" s="1343"/>
      <c r="CR519" s="1344"/>
      <c r="CS519" s="1394"/>
      <c r="CT519" s="1343"/>
      <c r="CU519" s="1343"/>
      <c r="CV519" s="1343"/>
      <c r="CW519" s="1344"/>
      <c r="CX519" s="1394"/>
      <c r="CY519" s="1343"/>
      <c r="CZ519" s="1343"/>
      <c r="DA519" s="1343"/>
      <c r="DB519" s="1344"/>
      <c r="DC519" s="1343"/>
      <c r="DD519" s="1343"/>
      <c r="DE519" s="1343"/>
      <c r="DF519" s="1343"/>
      <c r="DG519" s="1344"/>
      <c r="DH519" s="1394"/>
      <c r="DI519" s="1343"/>
      <c r="DJ519" s="1343"/>
      <c r="DK519" s="1343"/>
      <c r="DL519" s="1344"/>
      <c r="DM519" s="1775"/>
      <c r="DN519" s="1776"/>
      <c r="DO519" s="1776"/>
      <c r="DP519" s="1777"/>
      <c r="DQ519" s="1776"/>
      <c r="DR519" s="1776"/>
      <c r="DS519" s="1776"/>
      <c r="DT519" s="1777"/>
      <c r="DU519" s="1352"/>
      <c r="DV519" s="1696"/>
      <c r="DW519" s="1778"/>
    </row>
    <row r="520" spans="1:127" s="390" customFormat="1" ht="15.75" customHeight="1">
      <c r="A520" s="1085" t="s">
        <v>1008</v>
      </c>
      <c r="B520" s="1045">
        <v>511</v>
      </c>
      <c r="C520" s="1006"/>
      <c r="D520" s="1006"/>
      <c r="E520" s="1006"/>
      <c r="F520" s="1006"/>
      <c r="G520" s="1006"/>
      <c r="H520" s="1006"/>
      <c r="I520" s="1006"/>
      <c r="J520" s="1006"/>
      <c r="K520" s="1006"/>
      <c r="L520" s="1006"/>
      <c r="M520" s="1045"/>
      <c r="N520" s="1006"/>
      <c r="O520" s="1006"/>
      <c r="P520" s="1006"/>
      <c r="Q520" s="1006"/>
      <c r="R520" s="1006"/>
      <c r="S520" s="1006"/>
      <c r="T520" s="1007"/>
      <c r="U520" s="1086" t="s">
        <v>4108</v>
      </c>
      <c r="V520" s="1087" t="s">
        <v>4109</v>
      </c>
      <c r="W520" s="1087" t="s">
        <v>1936</v>
      </c>
      <c r="X520" s="1088" t="s">
        <v>4110</v>
      </c>
      <c r="Y520" s="1089" t="s">
        <v>4111</v>
      </c>
      <c r="Z520" s="1090" t="s">
        <v>4112</v>
      </c>
      <c r="AA520" s="1091" t="s">
        <v>1971</v>
      </c>
      <c r="AB520" s="1092" t="s">
        <v>1971</v>
      </c>
      <c r="AC520" s="1092" t="s">
        <v>1971</v>
      </c>
      <c r="AD520" s="1092" t="s">
        <v>1971</v>
      </c>
      <c r="AE520" s="1092">
        <v>1</v>
      </c>
      <c r="AF520" s="1092" t="s">
        <v>1971</v>
      </c>
      <c r="AG520" s="1092" t="s">
        <v>1971</v>
      </c>
      <c r="AH520" s="1092" t="s">
        <v>1971</v>
      </c>
      <c r="AI520" s="1093">
        <f t="shared" si="7"/>
        <v>1</v>
      </c>
      <c r="AJ520" s="1094" t="s">
        <v>988</v>
      </c>
      <c r="AK520" s="1094" t="s">
        <v>964</v>
      </c>
      <c r="AL520" s="1094" t="s">
        <v>965</v>
      </c>
      <c r="AM520" s="1095" t="s">
        <v>2146</v>
      </c>
      <c r="AN520" s="1006" t="s">
        <v>991</v>
      </c>
      <c r="AO520" s="1006" t="s">
        <v>4113</v>
      </c>
      <c r="AP520" s="1263">
        <v>0</v>
      </c>
      <c r="AQ520" s="1064" t="s">
        <v>966</v>
      </c>
      <c r="AR520" s="1097" t="s">
        <v>1971</v>
      </c>
      <c r="AS520" s="1098"/>
      <c r="AT520" s="1088"/>
      <c r="AU520" s="1088"/>
      <c r="AV520" s="1088"/>
      <c r="AW520" s="1099"/>
      <c r="AX520" s="1100"/>
      <c r="AY520" s="1063"/>
      <c r="AZ520" s="1064"/>
      <c r="BA520" s="1064"/>
      <c r="BB520" s="1064"/>
      <c r="BC520" s="1064"/>
      <c r="BD520" s="1064"/>
      <c r="BE520" s="1064"/>
      <c r="BF520" s="1064"/>
      <c r="BG520" s="1064"/>
      <c r="BH520" s="1064"/>
      <c r="BI520" s="1394"/>
      <c r="BJ520" s="1343"/>
      <c r="BK520" s="1343"/>
      <c r="BL520" s="1343"/>
      <c r="BM520" s="1343"/>
      <c r="BN520" s="1063"/>
      <c r="BO520" s="1064"/>
      <c r="BP520" s="1064"/>
      <c r="BQ520" s="1064"/>
      <c r="BR520" s="1064"/>
      <c r="BS520" s="1103"/>
      <c r="BT520" s="1064"/>
      <c r="BU520" s="1064"/>
      <c r="BV520" s="1064"/>
      <c r="BW520" s="1104"/>
      <c r="BX520" s="1103"/>
      <c r="BY520" s="1064"/>
      <c r="BZ520" s="1064"/>
      <c r="CA520" s="1064"/>
      <c r="CB520" s="1104"/>
      <c r="CC520" s="1105"/>
      <c r="CD520" s="1351"/>
      <c r="CE520" s="1352"/>
      <c r="CF520" s="1352"/>
      <c r="CG520" s="1352"/>
      <c r="CH520" s="1414"/>
      <c r="CI520" s="1394"/>
      <c r="CJ520" s="1343"/>
      <c r="CK520" s="1343"/>
      <c r="CL520" s="1343"/>
      <c r="CM520" s="1344"/>
      <c r="CN520" s="1394"/>
      <c r="CO520" s="1343"/>
      <c r="CP520" s="1343"/>
      <c r="CQ520" s="1343"/>
      <c r="CR520" s="1344"/>
      <c r="CS520" s="1394"/>
      <c r="CT520" s="1343"/>
      <c r="CU520" s="1343"/>
      <c r="CV520" s="1343"/>
      <c r="CW520" s="1344"/>
      <c r="CX520" s="1394"/>
      <c r="CY520" s="1343"/>
      <c r="CZ520" s="1343"/>
      <c r="DA520" s="1343"/>
      <c r="DB520" s="1344"/>
      <c r="DC520" s="1343"/>
      <c r="DD520" s="1343"/>
      <c r="DE520" s="1343"/>
      <c r="DF520" s="1343"/>
      <c r="DG520" s="1344"/>
      <c r="DH520" s="1394"/>
      <c r="DI520" s="1343"/>
      <c r="DJ520" s="1343"/>
      <c r="DK520" s="1343"/>
      <c r="DL520" s="1344"/>
      <c r="DM520" s="1775"/>
      <c r="DN520" s="1776"/>
      <c r="DO520" s="1776"/>
      <c r="DP520" s="1777"/>
      <c r="DQ520" s="1776"/>
      <c r="DR520" s="1776"/>
      <c r="DS520" s="1776"/>
      <c r="DT520" s="1777"/>
      <c r="DU520" s="1352"/>
      <c r="DV520" s="1696"/>
      <c r="DW520" s="1778"/>
    </row>
    <row r="521" spans="1:127" s="390" customFormat="1" ht="15.75" customHeight="1">
      <c r="A521" s="1085" t="s">
        <v>1008</v>
      </c>
      <c r="B521" s="1045">
        <v>512</v>
      </c>
      <c r="C521" s="1006"/>
      <c r="D521" s="1006"/>
      <c r="E521" s="1006"/>
      <c r="F521" s="1006"/>
      <c r="G521" s="1006"/>
      <c r="H521" s="1006"/>
      <c r="I521" s="1006"/>
      <c r="J521" s="1006"/>
      <c r="K521" s="1006"/>
      <c r="L521" s="1006"/>
      <c r="M521" s="1045"/>
      <c r="N521" s="1006"/>
      <c r="O521" s="1006"/>
      <c r="P521" s="1006"/>
      <c r="Q521" s="1006"/>
      <c r="R521" s="1006"/>
      <c r="S521" s="1006"/>
      <c r="T521" s="1007"/>
      <c r="U521" s="1086" t="s">
        <v>4114</v>
      </c>
      <c r="V521" s="1087" t="s">
        <v>1971</v>
      </c>
      <c r="W521" s="1087" t="s">
        <v>1971</v>
      </c>
      <c r="X521" s="1088" t="s">
        <v>4115</v>
      </c>
      <c r="Y521" s="1089" t="s">
        <v>2779</v>
      </c>
      <c r="Z521" s="1090" t="s">
        <v>1971</v>
      </c>
      <c r="AA521" s="1091" t="s">
        <v>1971</v>
      </c>
      <c r="AB521" s="1092" t="s">
        <v>1971</v>
      </c>
      <c r="AC521" s="1092" t="s">
        <v>1971</v>
      </c>
      <c r="AD521" s="1092" t="s">
        <v>1971</v>
      </c>
      <c r="AE521" s="1092">
        <v>1</v>
      </c>
      <c r="AF521" s="1092" t="s">
        <v>1971</v>
      </c>
      <c r="AG521" s="1092" t="s">
        <v>1971</v>
      </c>
      <c r="AH521" s="1092" t="s">
        <v>1971</v>
      </c>
      <c r="AI521" s="1093">
        <f t="shared" si="7"/>
        <v>1</v>
      </c>
      <c r="AJ521" s="1094" t="s">
        <v>988</v>
      </c>
      <c r="AK521" s="1094" t="s">
        <v>964</v>
      </c>
      <c r="AL521" s="1094" t="s">
        <v>965</v>
      </c>
      <c r="AM521" s="1095" t="s">
        <v>2146</v>
      </c>
      <c r="AN521" s="1006"/>
      <c r="AO521" s="1006"/>
      <c r="AP521" s="1264">
        <v>2</v>
      </c>
      <c r="AQ521" s="1064"/>
      <c r="AR521" s="1097" t="s">
        <v>1971</v>
      </c>
      <c r="AS521" s="1098"/>
      <c r="AT521" s="1088"/>
      <c r="AU521" s="1088"/>
      <c r="AV521" s="1088"/>
      <c r="AW521" s="1099"/>
      <c r="AX521" s="1100"/>
      <c r="AY521" s="1063"/>
      <c r="AZ521" s="1064"/>
      <c r="BA521" s="1064"/>
      <c r="BB521" s="1064"/>
      <c r="BC521" s="1064"/>
      <c r="BD521" s="1064"/>
      <c r="BE521" s="1064"/>
      <c r="BF521" s="1064"/>
      <c r="BG521" s="1064"/>
      <c r="BH521" s="1064"/>
      <c r="BI521" s="1394"/>
      <c r="BJ521" s="1343"/>
      <c r="BK521" s="1343"/>
      <c r="BL521" s="1343"/>
      <c r="BM521" s="1343"/>
      <c r="BN521" s="1063"/>
      <c r="BO521" s="1064"/>
      <c r="BP521" s="1064"/>
      <c r="BQ521" s="1064"/>
      <c r="BR521" s="1064"/>
      <c r="BS521" s="1103"/>
      <c r="BT521" s="1064"/>
      <c r="BU521" s="1064"/>
      <c r="BV521" s="1064"/>
      <c r="BW521" s="1104"/>
      <c r="BX521" s="1103"/>
      <c r="BY521" s="1064"/>
      <c r="BZ521" s="1064"/>
      <c r="CA521" s="1064"/>
      <c r="CB521" s="1104"/>
      <c r="CC521" s="1105"/>
      <c r="CD521" s="1351"/>
      <c r="CE521" s="1352"/>
      <c r="CF521" s="1352"/>
      <c r="CG521" s="1352"/>
      <c r="CH521" s="1414"/>
      <c r="CI521" s="1394"/>
      <c r="CJ521" s="1343"/>
      <c r="CK521" s="1343"/>
      <c r="CL521" s="1343"/>
      <c r="CM521" s="1344"/>
      <c r="CN521" s="1394"/>
      <c r="CO521" s="1343"/>
      <c r="CP521" s="1343"/>
      <c r="CQ521" s="1343"/>
      <c r="CR521" s="1344"/>
      <c r="CS521" s="1394"/>
      <c r="CT521" s="1343"/>
      <c r="CU521" s="1343"/>
      <c r="CV521" s="1343"/>
      <c r="CW521" s="1344"/>
      <c r="CX521" s="1394"/>
      <c r="CY521" s="1343"/>
      <c r="CZ521" s="1343"/>
      <c r="DA521" s="1343"/>
      <c r="DB521" s="1344"/>
      <c r="DC521" s="1343"/>
      <c r="DD521" s="1343"/>
      <c r="DE521" s="1343"/>
      <c r="DF521" s="1343"/>
      <c r="DG521" s="1344"/>
      <c r="DH521" s="1394"/>
      <c r="DI521" s="1343"/>
      <c r="DJ521" s="1343"/>
      <c r="DK521" s="1343"/>
      <c r="DL521" s="1344"/>
      <c r="DM521" s="1775"/>
      <c r="DN521" s="1776"/>
      <c r="DO521" s="1776"/>
      <c r="DP521" s="1777"/>
      <c r="DQ521" s="1776"/>
      <c r="DR521" s="1776"/>
      <c r="DS521" s="1776"/>
      <c r="DT521" s="1777"/>
      <c r="DU521" s="1352"/>
      <c r="DV521" s="1696"/>
      <c r="DW521" s="1778"/>
    </row>
    <row r="522" spans="1:127" s="390" customFormat="1" ht="15.75" customHeight="1">
      <c r="A522" s="1085" t="s">
        <v>1008</v>
      </c>
      <c r="B522" s="1045">
        <v>513</v>
      </c>
      <c r="C522" s="1006"/>
      <c r="D522" s="1006"/>
      <c r="E522" s="1006"/>
      <c r="F522" s="1006"/>
      <c r="G522" s="1006"/>
      <c r="H522" s="1006"/>
      <c r="I522" s="1006"/>
      <c r="J522" s="1006"/>
      <c r="K522" s="1006"/>
      <c r="L522" s="1006"/>
      <c r="M522" s="1045"/>
      <c r="N522" s="1006"/>
      <c r="O522" s="1006"/>
      <c r="P522" s="1006"/>
      <c r="Q522" s="1006"/>
      <c r="R522" s="1006"/>
      <c r="S522" s="1006"/>
      <c r="T522" s="1007"/>
      <c r="U522" s="1086" t="s">
        <v>4117</v>
      </c>
      <c r="V522" s="1087" t="s">
        <v>4109</v>
      </c>
      <c r="W522" s="1087" t="s">
        <v>1936</v>
      </c>
      <c r="X522" s="1088" t="s">
        <v>4118</v>
      </c>
      <c r="Y522" s="1089" t="s">
        <v>4119</v>
      </c>
      <c r="Z522" s="1090" t="s">
        <v>4120</v>
      </c>
      <c r="AA522" s="1091" t="s">
        <v>1971</v>
      </c>
      <c r="AB522" s="1092">
        <v>0.5</v>
      </c>
      <c r="AC522" s="1092">
        <v>0.5</v>
      </c>
      <c r="AD522" s="1092" t="s">
        <v>1971</v>
      </c>
      <c r="AE522" s="1092" t="s">
        <v>1971</v>
      </c>
      <c r="AF522" s="1092" t="s">
        <v>1971</v>
      </c>
      <c r="AG522" s="1092" t="s">
        <v>1971</v>
      </c>
      <c r="AH522" s="1092" t="s">
        <v>1971</v>
      </c>
      <c r="AI522" s="1093">
        <f t="shared" ref="AI522:AI585" si="8">SUM(AA522:AH522)</f>
        <v>1</v>
      </c>
      <c r="AJ522" s="1094" t="s">
        <v>975</v>
      </c>
      <c r="AK522" s="1094" t="s">
        <v>964</v>
      </c>
      <c r="AL522" s="1094" t="s">
        <v>965</v>
      </c>
      <c r="AM522" s="1095" t="s">
        <v>2781</v>
      </c>
      <c r="AN522" s="1006" t="s">
        <v>991</v>
      </c>
      <c r="AO522" s="1006" t="s">
        <v>4121</v>
      </c>
      <c r="AP522" s="1263">
        <v>0</v>
      </c>
      <c r="AQ522" s="1064" t="s">
        <v>966</v>
      </c>
      <c r="AR522" s="1097" t="s">
        <v>1971</v>
      </c>
      <c r="AS522" s="1098"/>
      <c r="AT522" s="1088"/>
      <c r="AU522" s="1088"/>
      <c r="AV522" s="1088"/>
      <c r="AW522" s="1099"/>
      <c r="AX522" s="1100"/>
      <c r="AY522" s="1063"/>
      <c r="AZ522" s="1064"/>
      <c r="BA522" s="1064"/>
      <c r="BB522" s="1064"/>
      <c r="BC522" s="1064"/>
      <c r="BD522" s="1064"/>
      <c r="BE522" s="1064"/>
      <c r="BF522" s="1064"/>
      <c r="BG522" s="1064"/>
      <c r="BH522" s="1064"/>
      <c r="BI522" s="1394"/>
      <c r="BJ522" s="1343"/>
      <c r="BK522" s="1343"/>
      <c r="BL522" s="1343"/>
      <c r="BM522" s="1343"/>
      <c r="BN522" s="1063"/>
      <c r="BO522" s="1064"/>
      <c r="BP522" s="1064"/>
      <c r="BQ522" s="1064"/>
      <c r="BR522" s="1064"/>
      <c r="BS522" s="1103"/>
      <c r="BT522" s="1064"/>
      <c r="BU522" s="1064"/>
      <c r="BV522" s="1064"/>
      <c r="BW522" s="1104"/>
      <c r="BX522" s="1103"/>
      <c r="BY522" s="1064"/>
      <c r="BZ522" s="1064"/>
      <c r="CA522" s="1064"/>
      <c r="CB522" s="1104"/>
      <c r="CC522" s="1105"/>
      <c r="CD522" s="1351"/>
      <c r="CE522" s="1352"/>
      <c r="CF522" s="1352"/>
      <c r="CG522" s="1352"/>
      <c r="CH522" s="1414"/>
      <c r="CI522" s="1394"/>
      <c r="CJ522" s="1343"/>
      <c r="CK522" s="1343"/>
      <c r="CL522" s="1343"/>
      <c r="CM522" s="1344"/>
      <c r="CN522" s="1394"/>
      <c r="CO522" s="1343"/>
      <c r="CP522" s="1343"/>
      <c r="CQ522" s="1343"/>
      <c r="CR522" s="1344"/>
      <c r="CS522" s="1394"/>
      <c r="CT522" s="1343"/>
      <c r="CU522" s="1343"/>
      <c r="CV522" s="1343"/>
      <c r="CW522" s="1344"/>
      <c r="CX522" s="1394"/>
      <c r="CY522" s="1343"/>
      <c r="CZ522" s="1343"/>
      <c r="DA522" s="1343"/>
      <c r="DB522" s="1344"/>
      <c r="DC522" s="1343"/>
      <c r="DD522" s="1343"/>
      <c r="DE522" s="1343"/>
      <c r="DF522" s="1343"/>
      <c r="DG522" s="1344"/>
      <c r="DH522" s="1394"/>
      <c r="DI522" s="1343"/>
      <c r="DJ522" s="1343"/>
      <c r="DK522" s="1343"/>
      <c r="DL522" s="1344"/>
      <c r="DM522" s="1775"/>
      <c r="DN522" s="1776"/>
      <c r="DO522" s="1776"/>
      <c r="DP522" s="1777"/>
      <c r="DQ522" s="1776"/>
      <c r="DR522" s="1776"/>
      <c r="DS522" s="1776"/>
      <c r="DT522" s="1777"/>
      <c r="DU522" s="1352"/>
      <c r="DV522" s="1696"/>
      <c r="DW522" s="1778"/>
    </row>
    <row r="523" spans="1:127" s="390" customFormat="1" ht="15.75" customHeight="1">
      <c r="A523" s="1085" t="s">
        <v>1008</v>
      </c>
      <c r="B523" s="1045">
        <v>514</v>
      </c>
      <c r="C523" s="1006"/>
      <c r="D523" s="1006"/>
      <c r="E523" s="1006"/>
      <c r="F523" s="1006"/>
      <c r="G523" s="1006"/>
      <c r="H523" s="1006"/>
      <c r="I523" s="1006"/>
      <c r="J523" s="1006"/>
      <c r="K523" s="1006"/>
      <c r="L523" s="1006"/>
      <c r="M523" s="1045"/>
      <c r="N523" s="1006"/>
      <c r="O523" s="1006"/>
      <c r="P523" s="1006"/>
      <c r="Q523" s="1006"/>
      <c r="R523" s="1006"/>
      <c r="S523" s="1006"/>
      <c r="T523" s="1007"/>
      <c r="U523" s="1086" t="s">
        <v>4122</v>
      </c>
      <c r="V523" s="1087" t="s">
        <v>4109</v>
      </c>
      <c r="W523" s="1087" t="s">
        <v>1936</v>
      </c>
      <c r="X523" s="1088" t="s">
        <v>4123</v>
      </c>
      <c r="Y523" s="1089" t="s">
        <v>4124</v>
      </c>
      <c r="Z523" s="1090" t="s">
        <v>4125</v>
      </c>
      <c r="AA523" s="1091" t="s">
        <v>1971</v>
      </c>
      <c r="AB523" s="1092">
        <v>0.5</v>
      </c>
      <c r="AC523" s="1092">
        <v>0.5</v>
      </c>
      <c r="AD523" s="1092" t="s">
        <v>1971</v>
      </c>
      <c r="AE523" s="1092" t="s">
        <v>1971</v>
      </c>
      <c r="AF523" s="1092" t="s">
        <v>1971</v>
      </c>
      <c r="AG523" s="1092" t="s">
        <v>1971</v>
      </c>
      <c r="AH523" s="1092" t="s">
        <v>1971</v>
      </c>
      <c r="AI523" s="1093">
        <f t="shared" si="8"/>
        <v>1</v>
      </c>
      <c r="AJ523" s="1094" t="s">
        <v>975</v>
      </c>
      <c r="AK523" s="1094" t="s">
        <v>964</v>
      </c>
      <c r="AL523" s="1094" t="s">
        <v>965</v>
      </c>
      <c r="AM523" s="1095" t="s">
        <v>2146</v>
      </c>
      <c r="AN523" s="1006" t="s">
        <v>991</v>
      </c>
      <c r="AO523" s="1006" t="s">
        <v>4126</v>
      </c>
      <c r="AP523" s="1263">
        <v>0</v>
      </c>
      <c r="AQ523" s="1064" t="s">
        <v>966</v>
      </c>
      <c r="AR523" s="1097" t="s">
        <v>1971</v>
      </c>
      <c r="AS523" s="1098"/>
      <c r="AT523" s="1088"/>
      <c r="AU523" s="1088"/>
      <c r="AV523" s="1088"/>
      <c r="AW523" s="1099"/>
      <c r="AX523" s="1100"/>
      <c r="AY523" s="1063"/>
      <c r="AZ523" s="1064"/>
      <c r="BA523" s="1064"/>
      <c r="BB523" s="1064"/>
      <c r="BC523" s="1064"/>
      <c r="BD523" s="1064"/>
      <c r="BE523" s="1064"/>
      <c r="BF523" s="1064"/>
      <c r="BG523" s="1064"/>
      <c r="BH523" s="1064"/>
      <c r="BI523" s="1394"/>
      <c r="BJ523" s="1343"/>
      <c r="BK523" s="1343"/>
      <c r="BL523" s="1343"/>
      <c r="BM523" s="1343"/>
      <c r="BN523" s="1063"/>
      <c r="BO523" s="1064"/>
      <c r="BP523" s="1064"/>
      <c r="BQ523" s="1064"/>
      <c r="BR523" s="1064"/>
      <c r="BS523" s="1103"/>
      <c r="BT523" s="1064"/>
      <c r="BU523" s="1064"/>
      <c r="BV523" s="1064"/>
      <c r="BW523" s="1104"/>
      <c r="BX523" s="1103"/>
      <c r="BY523" s="1064"/>
      <c r="BZ523" s="1064"/>
      <c r="CA523" s="1064"/>
      <c r="CB523" s="1104"/>
      <c r="CC523" s="1105"/>
      <c r="CD523" s="1351"/>
      <c r="CE523" s="1352"/>
      <c r="CF523" s="1352"/>
      <c r="CG523" s="1352"/>
      <c r="CH523" s="1414"/>
      <c r="CI523" s="1394"/>
      <c r="CJ523" s="1343"/>
      <c r="CK523" s="1343"/>
      <c r="CL523" s="1343"/>
      <c r="CM523" s="1344"/>
      <c r="CN523" s="1394"/>
      <c r="CO523" s="1343"/>
      <c r="CP523" s="1343"/>
      <c r="CQ523" s="1343"/>
      <c r="CR523" s="1344"/>
      <c r="CS523" s="1394"/>
      <c r="CT523" s="1343"/>
      <c r="CU523" s="1343"/>
      <c r="CV523" s="1343"/>
      <c r="CW523" s="1344"/>
      <c r="CX523" s="1394"/>
      <c r="CY523" s="1343"/>
      <c r="CZ523" s="1343"/>
      <c r="DA523" s="1343"/>
      <c r="DB523" s="1344"/>
      <c r="DC523" s="1343"/>
      <c r="DD523" s="1343"/>
      <c r="DE523" s="1343"/>
      <c r="DF523" s="1343"/>
      <c r="DG523" s="1344"/>
      <c r="DH523" s="1394"/>
      <c r="DI523" s="1343"/>
      <c r="DJ523" s="1343"/>
      <c r="DK523" s="1343"/>
      <c r="DL523" s="1344"/>
      <c r="DM523" s="1775"/>
      <c r="DN523" s="1776"/>
      <c r="DO523" s="1776"/>
      <c r="DP523" s="1777"/>
      <c r="DQ523" s="1776"/>
      <c r="DR523" s="1776"/>
      <c r="DS523" s="1776"/>
      <c r="DT523" s="1777"/>
      <c r="DU523" s="1352"/>
      <c r="DV523" s="1696"/>
      <c r="DW523" s="1778"/>
    </row>
    <row r="524" spans="1:127" s="390" customFormat="1" ht="15.75" customHeight="1">
      <c r="A524" s="1085" t="s">
        <v>1008</v>
      </c>
      <c r="B524" s="1045">
        <v>515</v>
      </c>
      <c r="C524" s="1006"/>
      <c r="D524" s="1006"/>
      <c r="E524" s="1006"/>
      <c r="F524" s="1006"/>
      <c r="G524" s="1006"/>
      <c r="H524" s="1006"/>
      <c r="I524" s="1006"/>
      <c r="J524" s="1006"/>
      <c r="K524" s="1006"/>
      <c r="L524" s="1006"/>
      <c r="M524" s="1045"/>
      <c r="N524" s="1006"/>
      <c r="O524" s="1006"/>
      <c r="P524" s="1006"/>
      <c r="Q524" s="1006"/>
      <c r="R524" s="1006"/>
      <c r="S524" s="1006"/>
      <c r="T524" s="1007"/>
      <c r="U524" s="1086" t="s">
        <v>4127</v>
      </c>
      <c r="V524" s="1087" t="s">
        <v>4109</v>
      </c>
      <c r="W524" s="1087" t="s">
        <v>1936</v>
      </c>
      <c r="X524" s="1088" t="s">
        <v>4128</v>
      </c>
      <c r="Y524" s="1089" t="s">
        <v>4129</v>
      </c>
      <c r="Z524" s="1090" t="s">
        <v>4130</v>
      </c>
      <c r="AA524" s="1091" t="s">
        <v>1971</v>
      </c>
      <c r="AB524" s="1092" t="s">
        <v>1971</v>
      </c>
      <c r="AC524" s="1092" t="s">
        <v>1971</v>
      </c>
      <c r="AD524" s="1092" t="s">
        <v>1971</v>
      </c>
      <c r="AE524" s="1092">
        <v>1</v>
      </c>
      <c r="AF524" s="1092" t="s">
        <v>1971</v>
      </c>
      <c r="AG524" s="1092" t="s">
        <v>1971</v>
      </c>
      <c r="AH524" s="1092" t="s">
        <v>1971</v>
      </c>
      <c r="AI524" s="1093">
        <f t="shared" si="8"/>
        <v>1</v>
      </c>
      <c r="AJ524" s="1094" t="s">
        <v>975</v>
      </c>
      <c r="AK524" s="1094" t="s">
        <v>964</v>
      </c>
      <c r="AL524" s="1094" t="s">
        <v>965</v>
      </c>
      <c r="AM524" s="1095" t="s">
        <v>2146</v>
      </c>
      <c r="AN524" s="1006" t="s">
        <v>991</v>
      </c>
      <c r="AO524" s="1006" t="s">
        <v>4131</v>
      </c>
      <c r="AP524" s="1263">
        <v>0</v>
      </c>
      <c r="AQ524" s="1064" t="s">
        <v>966</v>
      </c>
      <c r="AR524" s="1097" t="s">
        <v>1971</v>
      </c>
      <c r="AS524" s="1098"/>
      <c r="AT524" s="1088"/>
      <c r="AU524" s="1088"/>
      <c r="AV524" s="1088"/>
      <c r="AW524" s="1099"/>
      <c r="AX524" s="1100"/>
      <c r="AY524" s="1063"/>
      <c r="AZ524" s="1064"/>
      <c r="BA524" s="1064"/>
      <c r="BB524" s="1064"/>
      <c r="BC524" s="1064"/>
      <c r="BD524" s="1064"/>
      <c r="BE524" s="1064"/>
      <c r="BF524" s="1064"/>
      <c r="BG524" s="1064"/>
      <c r="BH524" s="1064"/>
      <c r="BI524" s="1394"/>
      <c r="BJ524" s="1343"/>
      <c r="BK524" s="1343"/>
      <c r="BL524" s="1343"/>
      <c r="BM524" s="1343"/>
      <c r="BN524" s="1063"/>
      <c r="BO524" s="1064"/>
      <c r="BP524" s="1064"/>
      <c r="BQ524" s="1064"/>
      <c r="BR524" s="1064"/>
      <c r="BS524" s="1103"/>
      <c r="BT524" s="1064"/>
      <c r="BU524" s="1064"/>
      <c r="BV524" s="1064"/>
      <c r="BW524" s="1104"/>
      <c r="BX524" s="1103"/>
      <c r="BY524" s="1064"/>
      <c r="BZ524" s="1064"/>
      <c r="CA524" s="1064"/>
      <c r="CB524" s="1104"/>
      <c r="CC524" s="1105"/>
      <c r="CD524" s="1351"/>
      <c r="CE524" s="1352"/>
      <c r="CF524" s="1352"/>
      <c r="CG524" s="1352"/>
      <c r="CH524" s="1414"/>
      <c r="CI524" s="1394"/>
      <c r="CJ524" s="1343"/>
      <c r="CK524" s="1343"/>
      <c r="CL524" s="1343"/>
      <c r="CM524" s="1344"/>
      <c r="CN524" s="1394"/>
      <c r="CO524" s="1343"/>
      <c r="CP524" s="1343"/>
      <c r="CQ524" s="1343"/>
      <c r="CR524" s="1344"/>
      <c r="CS524" s="1394"/>
      <c r="CT524" s="1343"/>
      <c r="CU524" s="1343"/>
      <c r="CV524" s="1343"/>
      <c r="CW524" s="1344"/>
      <c r="CX524" s="1394"/>
      <c r="CY524" s="1343"/>
      <c r="CZ524" s="1343"/>
      <c r="DA524" s="1343"/>
      <c r="DB524" s="1344"/>
      <c r="DC524" s="1343"/>
      <c r="DD524" s="1343"/>
      <c r="DE524" s="1343"/>
      <c r="DF524" s="1343"/>
      <c r="DG524" s="1344"/>
      <c r="DH524" s="1394"/>
      <c r="DI524" s="1343"/>
      <c r="DJ524" s="1343"/>
      <c r="DK524" s="1343"/>
      <c r="DL524" s="1344"/>
      <c r="DM524" s="1775"/>
      <c r="DN524" s="1776"/>
      <c r="DO524" s="1776"/>
      <c r="DP524" s="1777"/>
      <c r="DQ524" s="1776"/>
      <c r="DR524" s="1776"/>
      <c r="DS524" s="1776"/>
      <c r="DT524" s="1777"/>
      <c r="DU524" s="1352"/>
      <c r="DV524" s="1696"/>
      <c r="DW524" s="1778"/>
    </row>
    <row r="525" spans="1:127" s="390" customFormat="1" ht="15.75" customHeight="1">
      <c r="A525" s="1085" t="s">
        <v>1008</v>
      </c>
      <c r="B525" s="1045">
        <v>516</v>
      </c>
      <c r="C525" s="1006"/>
      <c r="D525" s="1006"/>
      <c r="E525" s="1006"/>
      <c r="F525" s="1006"/>
      <c r="G525" s="1006"/>
      <c r="H525" s="1006"/>
      <c r="I525" s="1006"/>
      <c r="J525" s="1006"/>
      <c r="K525" s="1006"/>
      <c r="L525" s="1006"/>
      <c r="M525" s="1045"/>
      <c r="N525" s="1006"/>
      <c r="O525" s="1006"/>
      <c r="P525" s="1006"/>
      <c r="Q525" s="1006"/>
      <c r="R525" s="1006"/>
      <c r="S525" s="1006"/>
      <c r="T525" s="1007"/>
      <c r="U525" s="1086" t="s">
        <v>4132</v>
      </c>
      <c r="V525" s="1087" t="s">
        <v>4109</v>
      </c>
      <c r="W525" s="1087" t="s">
        <v>1936</v>
      </c>
      <c r="X525" s="1088" t="s">
        <v>4133</v>
      </c>
      <c r="Y525" s="1089" t="s">
        <v>4134</v>
      </c>
      <c r="Z525" s="1090" t="s">
        <v>4135</v>
      </c>
      <c r="AA525" s="1091" t="s">
        <v>1971</v>
      </c>
      <c r="AB525" s="1092">
        <v>0.5</v>
      </c>
      <c r="AC525" s="1092">
        <v>0.5</v>
      </c>
      <c r="AD525" s="1092" t="s">
        <v>1971</v>
      </c>
      <c r="AE525" s="1092" t="s">
        <v>1971</v>
      </c>
      <c r="AF525" s="1092" t="s">
        <v>1971</v>
      </c>
      <c r="AG525" s="1092" t="s">
        <v>1971</v>
      </c>
      <c r="AH525" s="1092" t="s">
        <v>1971</v>
      </c>
      <c r="AI525" s="1093">
        <f t="shared" si="8"/>
        <v>1</v>
      </c>
      <c r="AJ525" s="1094" t="s">
        <v>963</v>
      </c>
      <c r="AK525" s="1094" t="s">
        <v>1971</v>
      </c>
      <c r="AL525" s="1094" t="s">
        <v>1971</v>
      </c>
      <c r="AM525" s="1095" t="s">
        <v>1933</v>
      </c>
      <c r="AN525" s="1006" t="s">
        <v>991</v>
      </c>
      <c r="AO525" s="1006" t="s">
        <v>4136</v>
      </c>
      <c r="AP525" s="1263">
        <v>0</v>
      </c>
      <c r="AQ525" s="1064" t="s">
        <v>966</v>
      </c>
      <c r="AR525" s="1097" t="s">
        <v>1971</v>
      </c>
      <c r="AS525" s="1098"/>
      <c r="AT525" s="1088"/>
      <c r="AU525" s="1088"/>
      <c r="AV525" s="1088"/>
      <c r="AW525" s="1099"/>
      <c r="AX525" s="1100"/>
      <c r="AY525" s="1063"/>
      <c r="AZ525" s="1064"/>
      <c r="BA525" s="1064"/>
      <c r="BB525" s="1064"/>
      <c r="BC525" s="1064"/>
      <c r="BD525" s="1064"/>
      <c r="BE525" s="1064"/>
      <c r="BF525" s="1064"/>
      <c r="BG525" s="1064"/>
      <c r="BH525" s="1064"/>
      <c r="BI525" s="1394"/>
      <c r="BJ525" s="1343"/>
      <c r="BK525" s="1343"/>
      <c r="BL525" s="1343"/>
      <c r="BM525" s="1343"/>
      <c r="BN525" s="1063"/>
      <c r="BO525" s="1064"/>
      <c r="BP525" s="1064"/>
      <c r="BQ525" s="1064"/>
      <c r="BR525" s="1064"/>
      <c r="BS525" s="1103"/>
      <c r="BT525" s="1064"/>
      <c r="BU525" s="1064"/>
      <c r="BV525" s="1064"/>
      <c r="BW525" s="1104"/>
      <c r="BX525" s="1103"/>
      <c r="BY525" s="1064"/>
      <c r="BZ525" s="1064"/>
      <c r="CA525" s="1064"/>
      <c r="CB525" s="1104"/>
      <c r="CC525" s="1105"/>
      <c r="CD525" s="1351"/>
      <c r="CE525" s="1352"/>
      <c r="CF525" s="1352"/>
      <c r="CG525" s="1352"/>
      <c r="CH525" s="1414"/>
      <c r="CI525" s="1394"/>
      <c r="CJ525" s="1343"/>
      <c r="CK525" s="1343"/>
      <c r="CL525" s="1343"/>
      <c r="CM525" s="1344"/>
      <c r="CN525" s="1394"/>
      <c r="CO525" s="1343"/>
      <c r="CP525" s="1343"/>
      <c r="CQ525" s="1343"/>
      <c r="CR525" s="1344"/>
      <c r="CS525" s="1394"/>
      <c r="CT525" s="1343"/>
      <c r="CU525" s="1343"/>
      <c r="CV525" s="1343"/>
      <c r="CW525" s="1344"/>
      <c r="CX525" s="1394"/>
      <c r="CY525" s="1343"/>
      <c r="CZ525" s="1343"/>
      <c r="DA525" s="1343"/>
      <c r="DB525" s="1344"/>
      <c r="DC525" s="1343"/>
      <c r="DD525" s="1343"/>
      <c r="DE525" s="1343"/>
      <c r="DF525" s="1343"/>
      <c r="DG525" s="1344"/>
      <c r="DH525" s="1394"/>
      <c r="DI525" s="1343"/>
      <c r="DJ525" s="1343"/>
      <c r="DK525" s="1343"/>
      <c r="DL525" s="1344"/>
      <c r="DM525" s="1775"/>
      <c r="DN525" s="1776"/>
      <c r="DO525" s="1776"/>
      <c r="DP525" s="1777"/>
      <c r="DQ525" s="1776"/>
      <c r="DR525" s="1776"/>
      <c r="DS525" s="1776"/>
      <c r="DT525" s="1777"/>
      <c r="DU525" s="1352"/>
      <c r="DV525" s="1696"/>
      <c r="DW525" s="1778"/>
    </row>
    <row r="526" spans="1:127" s="390" customFormat="1" ht="15.75" customHeight="1">
      <c r="A526" s="1085" t="s">
        <v>1008</v>
      </c>
      <c r="B526" s="1045">
        <v>517</v>
      </c>
      <c r="C526" s="1006"/>
      <c r="D526" s="1006"/>
      <c r="E526" s="1006"/>
      <c r="F526" s="1006"/>
      <c r="G526" s="1006"/>
      <c r="H526" s="1006"/>
      <c r="I526" s="1006"/>
      <c r="J526" s="1006"/>
      <c r="K526" s="1006"/>
      <c r="L526" s="1006"/>
      <c r="M526" s="1045"/>
      <c r="N526" s="1006"/>
      <c r="O526" s="1006"/>
      <c r="P526" s="1006"/>
      <c r="Q526" s="1006"/>
      <c r="R526" s="1006"/>
      <c r="S526" s="1006"/>
      <c r="T526" s="1007"/>
      <c r="U526" s="1086" t="s">
        <v>1161</v>
      </c>
      <c r="V526" s="1087" t="s">
        <v>4109</v>
      </c>
      <c r="W526" s="1087" t="s">
        <v>1936</v>
      </c>
      <c r="X526" s="1088" t="s">
        <v>4137</v>
      </c>
      <c r="Y526" s="1089" t="s">
        <v>1160</v>
      </c>
      <c r="Z526" s="1090" t="s">
        <v>4138</v>
      </c>
      <c r="AA526" s="1091" t="s">
        <v>1971</v>
      </c>
      <c r="AB526" s="1092">
        <v>1</v>
      </c>
      <c r="AC526" s="1092" t="s">
        <v>1971</v>
      </c>
      <c r="AD526" s="1092" t="s">
        <v>1971</v>
      </c>
      <c r="AE526" s="1092" t="s">
        <v>1971</v>
      </c>
      <c r="AF526" s="1092" t="s">
        <v>1971</v>
      </c>
      <c r="AG526" s="1092" t="s">
        <v>1971</v>
      </c>
      <c r="AH526" s="1092" t="s">
        <v>1971</v>
      </c>
      <c r="AI526" s="1093">
        <f t="shared" si="8"/>
        <v>1</v>
      </c>
      <c r="AJ526" s="1094" t="s">
        <v>963</v>
      </c>
      <c r="AK526" s="1094" t="s">
        <v>1971</v>
      </c>
      <c r="AL526" s="1094" t="s">
        <v>1971</v>
      </c>
      <c r="AM526" s="1095" t="s">
        <v>1939</v>
      </c>
      <c r="AN526" s="1006" t="s">
        <v>991</v>
      </c>
      <c r="AO526" s="1006" t="s">
        <v>4139</v>
      </c>
      <c r="AP526" s="1263">
        <v>0</v>
      </c>
      <c r="AQ526" s="1064" t="s">
        <v>966</v>
      </c>
      <c r="AR526" s="1097" t="s">
        <v>1971</v>
      </c>
      <c r="AS526" s="1098"/>
      <c r="AT526" s="1088"/>
      <c r="AU526" s="1088"/>
      <c r="AV526" s="1088"/>
      <c r="AW526" s="1099"/>
      <c r="AX526" s="1100"/>
      <c r="AY526" s="1063"/>
      <c r="AZ526" s="1064"/>
      <c r="BA526" s="1064"/>
      <c r="BB526" s="1064"/>
      <c r="BC526" s="1064"/>
      <c r="BD526" s="1064"/>
      <c r="BE526" s="1064"/>
      <c r="BF526" s="1064"/>
      <c r="BG526" s="1064"/>
      <c r="BH526" s="1064"/>
      <c r="BI526" s="1394"/>
      <c r="BJ526" s="1343"/>
      <c r="BK526" s="1343"/>
      <c r="BL526" s="1343"/>
      <c r="BM526" s="1343"/>
      <c r="BN526" s="1063"/>
      <c r="BO526" s="1064"/>
      <c r="BP526" s="1064"/>
      <c r="BQ526" s="1064"/>
      <c r="BR526" s="1064"/>
      <c r="BS526" s="1103"/>
      <c r="BT526" s="1064"/>
      <c r="BU526" s="1064"/>
      <c r="BV526" s="1064"/>
      <c r="BW526" s="1104"/>
      <c r="BX526" s="1103"/>
      <c r="BY526" s="1064"/>
      <c r="BZ526" s="1064"/>
      <c r="CA526" s="1064"/>
      <c r="CB526" s="1104"/>
      <c r="CC526" s="1105"/>
      <c r="CD526" s="1351"/>
      <c r="CE526" s="1352"/>
      <c r="CF526" s="1352"/>
      <c r="CG526" s="1352"/>
      <c r="CH526" s="1414"/>
      <c r="CI526" s="1394"/>
      <c r="CJ526" s="1343"/>
      <c r="CK526" s="1343"/>
      <c r="CL526" s="1343"/>
      <c r="CM526" s="1344"/>
      <c r="CN526" s="1394"/>
      <c r="CO526" s="1343"/>
      <c r="CP526" s="1343"/>
      <c r="CQ526" s="1343"/>
      <c r="CR526" s="1344"/>
      <c r="CS526" s="1394"/>
      <c r="CT526" s="1343"/>
      <c r="CU526" s="1343"/>
      <c r="CV526" s="1343"/>
      <c r="CW526" s="1344"/>
      <c r="CX526" s="1394"/>
      <c r="CY526" s="1343"/>
      <c r="CZ526" s="1343"/>
      <c r="DA526" s="1343"/>
      <c r="DB526" s="1344"/>
      <c r="DC526" s="1343"/>
      <c r="DD526" s="1343"/>
      <c r="DE526" s="1343"/>
      <c r="DF526" s="1343"/>
      <c r="DG526" s="1344"/>
      <c r="DH526" s="1394"/>
      <c r="DI526" s="1343"/>
      <c r="DJ526" s="1343"/>
      <c r="DK526" s="1343"/>
      <c r="DL526" s="1344"/>
      <c r="DM526" s="1775"/>
      <c r="DN526" s="1776"/>
      <c r="DO526" s="1776"/>
      <c r="DP526" s="1777"/>
      <c r="DQ526" s="1776"/>
      <c r="DR526" s="1776"/>
      <c r="DS526" s="1776"/>
      <c r="DT526" s="1777"/>
      <c r="DU526" s="1352"/>
      <c r="DV526" s="1696"/>
      <c r="DW526" s="1778"/>
    </row>
    <row r="527" spans="1:127" s="390" customFormat="1" ht="15.75" customHeight="1">
      <c r="A527" s="1085" t="s">
        <v>1008</v>
      </c>
      <c r="B527" s="1045">
        <v>518</v>
      </c>
      <c r="C527" s="1006"/>
      <c r="D527" s="1006"/>
      <c r="E527" s="1006"/>
      <c r="F527" s="1006"/>
      <c r="G527" s="1006"/>
      <c r="H527" s="1006"/>
      <c r="I527" s="1006"/>
      <c r="J527" s="1006"/>
      <c r="K527" s="1006"/>
      <c r="L527" s="1006"/>
      <c r="M527" s="1045"/>
      <c r="N527" s="1006"/>
      <c r="O527" s="1006"/>
      <c r="P527" s="1006"/>
      <c r="Q527" s="1006"/>
      <c r="R527" s="1006"/>
      <c r="S527" s="1006"/>
      <c r="T527" s="1007"/>
      <c r="U527" s="1086" t="s">
        <v>4865</v>
      </c>
      <c r="V527" s="1087" t="s">
        <v>4109</v>
      </c>
      <c r="W527" s="1087" t="s">
        <v>1936</v>
      </c>
      <c r="X527" s="1088" t="s">
        <v>4866</v>
      </c>
      <c r="Y527" s="1089" t="s">
        <v>4867</v>
      </c>
      <c r="Z527" s="1090" t="s">
        <v>1971</v>
      </c>
      <c r="AA527" s="1091">
        <v>1</v>
      </c>
      <c r="AB527" s="1092" t="s">
        <v>1971</v>
      </c>
      <c r="AC527" s="1092" t="s">
        <v>1971</v>
      </c>
      <c r="AD527" s="1092" t="s">
        <v>1971</v>
      </c>
      <c r="AE527" s="1092" t="s">
        <v>1971</v>
      </c>
      <c r="AF527" s="1092" t="s">
        <v>1971</v>
      </c>
      <c r="AG527" s="1092" t="s">
        <v>1971</v>
      </c>
      <c r="AH527" s="1092" t="s">
        <v>1971</v>
      </c>
      <c r="AI527" s="1093">
        <f t="shared" si="8"/>
        <v>1</v>
      </c>
      <c r="AJ527" s="1094" t="s">
        <v>1971</v>
      </c>
      <c r="AK527" s="1094" t="s">
        <v>1971</v>
      </c>
      <c r="AL527" s="1094" t="s">
        <v>1971</v>
      </c>
      <c r="AM527" s="1095" t="s">
        <v>1971</v>
      </c>
      <c r="AN527" s="1006"/>
      <c r="AO527" s="1006"/>
      <c r="AP527" s="1264">
        <v>0</v>
      </c>
      <c r="AQ527" s="1064"/>
      <c r="AR527" s="1097" t="s">
        <v>1971</v>
      </c>
      <c r="AS527" s="1098"/>
      <c r="AT527" s="1088"/>
      <c r="AU527" s="1088"/>
      <c r="AV527" s="1088"/>
      <c r="AW527" s="1099"/>
      <c r="AX527" s="1100"/>
      <c r="AY527" s="1063"/>
      <c r="AZ527" s="1064"/>
      <c r="BA527" s="1064"/>
      <c r="BB527" s="1064"/>
      <c r="BC527" s="1064"/>
      <c r="BD527" s="1064"/>
      <c r="BE527" s="1064"/>
      <c r="BF527" s="1064"/>
      <c r="BG527" s="1064"/>
      <c r="BH527" s="1064"/>
      <c r="BI527" s="1394"/>
      <c r="BJ527" s="1343"/>
      <c r="BK527" s="1343"/>
      <c r="BL527" s="1343"/>
      <c r="BM527" s="1343"/>
      <c r="BN527" s="1063"/>
      <c r="BO527" s="1064"/>
      <c r="BP527" s="1064"/>
      <c r="BQ527" s="1064"/>
      <c r="BR527" s="1064"/>
      <c r="BS527" s="1103"/>
      <c r="BT527" s="1064"/>
      <c r="BU527" s="1064"/>
      <c r="BV527" s="1064"/>
      <c r="BW527" s="1104"/>
      <c r="BX527" s="1103"/>
      <c r="BY527" s="1064"/>
      <c r="BZ527" s="1064"/>
      <c r="CA527" s="1064"/>
      <c r="CB527" s="1104"/>
      <c r="CC527" s="1105"/>
      <c r="CD527" s="1351"/>
      <c r="CE527" s="1352"/>
      <c r="CF527" s="1352"/>
      <c r="CG527" s="1352"/>
      <c r="CH527" s="1414"/>
      <c r="CI527" s="1394"/>
      <c r="CJ527" s="1343"/>
      <c r="CK527" s="1343"/>
      <c r="CL527" s="1343"/>
      <c r="CM527" s="1344"/>
      <c r="CN527" s="1394"/>
      <c r="CO527" s="1343"/>
      <c r="CP527" s="1343"/>
      <c r="CQ527" s="1343"/>
      <c r="CR527" s="1344"/>
      <c r="CS527" s="1394"/>
      <c r="CT527" s="1343"/>
      <c r="CU527" s="1343"/>
      <c r="CV527" s="1343"/>
      <c r="CW527" s="1344"/>
      <c r="CX527" s="1394"/>
      <c r="CY527" s="1343"/>
      <c r="CZ527" s="1343"/>
      <c r="DA527" s="1343"/>
      <c r="DB527" s="1344"/>
      <c r="DC527" s="1343"/>
      <c r="DD527" s="1343"/>
      <c r="DE527" s="1343"/>
      <c r="DF527" s="1343"/>
      <c r="DG527" s="1344"/>
      <c r="DH527" s="1394"/>
      <c r="DI527" s="1343"/>
      <c r="DJ527" s="1343"/>
      <c r="DK527" s="1343"/>
      <c r="DL527" s="1344"/>
      <c r="DM527" s="1775"/>
      <c r="DN527" s="1776"/>
      <c r="DO527" s="1776"/>
      <c r="DP527" s="1777"/>
      <c r="DQ527" s="1776"/>
      <c r="DR527" s="1776"/>
      <c r="DS527" s="1776"/>
      <c r="DT527" s="1777"/>
      <c r="DU527" s="1352"/>
      <c r="DV527" s="1696"/>
      <c r="DW527" s="1778"/>
    </row>
    <row r="528" spans="1:127" s="390" customFormat="1" ht="15.75" customHeight="1">
      <c r="A528" s="1085" t="s">
        <v>1008</v>
      </c>
      <c r="B528" s="1045">
        <v>519</v>
      </c>
      <c r="C528" s="1006"/>
      <c r="D528" s="1006"/>
      <c r="E528" s="1006"/>
      <c r="F528" s="1006"/>
      <c r="G528" s="1006"/>
      <c r="H528" s="1006"/>
      <c r="I528" s="1006"/>
      <c r="J528" s="1006"/>
      <c r="K528" s="1006"/>
      <c r="L528" s="1006"/>
      <c r="M528" s="1045"/>
      <c r="N528" s="1006"/>
      <c r="O528" s="1006"/>
      <c r="P528" s="1006"/>
      <c r="Q528" s="1006"/>
      <c r="R528" s="1006"/>
      <c r="S528" s="1006"/>
      <c r="T528" s="1007"/>
      <c r="U528" s="1086" t="s">
        <v>4140</v>
      </c>
      <c r="V528" s="1087" t="s">
        <v>4109</v>
      </c>
      <c r="W528" s="1087" t="s">
        <v>1927</v>
      </c>
      <c r="X528" s="1088" t="s">
        <v>4141</v>
      </c>
      <c r="Y528" s="1089" t="s">
        <v>4142</v>
      </c>
      <c r="Z528" s="1090" t="s">
        <v>4143</v>
      </c>
      <c r="AA528" s="1091" t="s">
        <v>1971</v>
      </c>
      <c r="AB528" s="1092" t="s">
        <v>1971</v>
      </c>
      <c r="AC528" s="1092" t="s">
        <v>1971</v>
      </c>
      <c r="AD528" s="1092" t="s">
        <v>1971</v>
      </c>
      <c r="AE528" s="1092">
        <v>1</v>
      </c>
      <c r="AF528" s="1092" t="s">
        <v>1971</v>
      </c>
      <c r="AG528" s="1092" t="s">
        <v>1971</v>
      </c>
      <c r="AH528" s="1092" t="s">
        <v>1971</v>
      </c>
      <c r="AI528" s="1093">
        <f t="shared" si="8"/>
        <v>1</v>
      </c>
      <c r="AJ528" s="1094" t="s">
        <v>963</v>
      </c>
      <c r="AK528" s="1094" t="s">
        <v>1971</v>
      </c>
      <c r="AL528" s="1094" t="s">
        <v>1971</v>
      </c>
      <c r="AM528" s="1095" t="s">
        <v>2698</v>
      </c>
      <c r="AN528" s="1006" t="s">
        <v>293</v>
      </c>
      <c r="AO528" s="1006" t="s">
        <v>4144</v>
      </c>
      <c r="AP528" s="1263">
        <v>0</v>
      </c>
      <c r="AQ528" s="1064" t="s">
        <v>966</v>
      </c>
      <c r="AR528" s="1097" t="s">
        <v>1971</v>
      </c>
      <c r="AS528" s="1098"/>
      <c r="AT528" s="1088"/>
      <c r="AU528" s="1088"/>
      <c r="AV528" s="1088"/>
      <c r="AW528" s="1099"/>
      <c r="AX528" s="1100"/>
      <c r="AY528" s="1063"/>
      <c r="AZ528" s="1064"/>
      <c r="BA528" s="1064"/>
      <c r="BB528" s="1064"/>
      <c r="BC528" s="1064"/>
      <c r="BD528" s="1064"/>
      <c r="BE528" s="1064"/>
      <c r="BF528" s="1064"/>
      <c r="BG528" s="1064"/>
      <c r="BH528" s="1064"/>
      <c r="BI528" s="1394"/>
      <c r="BJ528" s="1343"/>
      <c r="BK528" s="1343"/>
      <c r="BL528" s="1343"/>
      <c r="BM528" s="1343"/>
      <c r="BN528" s="1063"/>
      <c r="BO528" s="1064"/>
      <c r="BP528" s="1064"/>
      <c r="BQ528" s="1064"/>
      <c r="BR528" s="1064"/>
      <c r="BS528" s="1103"/>
      <c r="BT528" s="1064"/>
      <c r="BU528" s="1064"/>
      <c r="BV528" s="1064"/>
      <c r="BW528" s="1104"/>
      <c r="BX528" s="1103"/>
      <c r="BY528" s="1064"/>
      <c r="BZ528" s="1064"/>
      <c r="CA528" s="1064"/>
      <c r="CB528" s="1104"/>
      <c r="CC528" s="1105"/>
      <c r="CD528" s="1351"/>
      <c r="CE528" s="1352"/>
      <c r="CF528" s="1352"/>
      <c r="CG528" s="1352"/>
      <c r="CH528" s="1414"/>
      <c r="CI528" s="1394"/>
      <c r="CJ528" s="1343"/>
      <c r="CK528" s="1343"/>
      <c r="CL528" s="1343"/>
      <c r="CM528" s="1344"/>
      <c r="CN528" s="1394"/>
      <c r="CO528" s="1343"/>
      <c r="CP528" s="1343"/>
      <c r="CQ528" s="1343"/>
      <c r="CR528" s="1344"/>
      <c r="CS528" s="1394"/>
      <c r="CT528" s="1343"/>
      <c r="CU528" s="1343"/>
      <c r="CV528" s="1343"/>
      <c r="CW528" s="1344"/>
      <c r="CX528" s="1394"/>
      <c r="CY528" s="1343"/>
      <c r="CZ528" s="1343"/>
      <c r="DA528" s="1343"/>
      <c r="DB528" s="1344"/>
      <c r="DC528" s="1343"/>
      <c r="DD528" s="1343"/>
      <c r="DE528" s="1343"/>
      <c r="DF528" s="1343"/>
      <c r="DG528" s="1344"/>
      <c r="DH528" s="1394"/>
      <c r="DI528" s="1343"/>
      <c r="DJ528" s="1343"/>
      <c r="DK528" s="1343"/>
      <c r="DL528" s="1344"/>
      <c r="DM528" s="1775"/>
      <c r="DN528" s="1776"/>
      <c r="DO528" s="1776"/>
      <c r="DP528" s="1777"/>
      <c r="DQ528" s="1776"/>
      <c r="DR528" s="1776"/>
      <c r="DS528" s="1776"/>
      <c r="DT528" s="1777"/>
      <c r="DU528" s="1352"/>
      <c r="DV528" s="1696"/>
      <c r="DW528" s="1778"/>
    </row>
    <row r="529" spans="1:127" s="390" customFormat="1" ht="15.75" customHeight="1">
      <c r="A529" s="1085" t="s">
        <v>1008</v>
      </c>
      <c r="B529" s="1045">
        <v>520</v>
      </c>
      <c r="C529" s="1006"/>
      <c r="D529" s="1006"/>
      <c r="E529" s="1006"/>
      <c r="F529" s="1006"/>
      <c r="G529" s="1006"/>
      <c r="H529" s="1006"/>
      <c r="I529" s="1006"/>
      <c r="J529" s="1006"/>
      <c r="K529" s="1006"/>
      <c r="L529" s="1006"/>
      <c r="M529" s="1045"/>
      <c r="N529" s="1006"/>
      <c r="O529" s="1006"/>
      <c r="P529" s="1006"/>
      <c r="Q529" s="1006"/>
      <c r="R529" s="1006"/>
      <c r="S529" s="1006"/>
      <c r="T529" s="1007"/>
      <c r="U529" s="1086" t="s">
        <v>4145</v>
      </c>
      <c r="V529" s="1087" t="s">
        <v>4146</v>
      </c>
      <c r="W529" s="1087" t="s">
        <v>1920</v>
      </c>
      <c r="X529" s="1088" t="s">
        <v>4147</v>
      </c>
      <c r="Y529" s="1089" t="s">
        <v>693</v>
      </c>
      <c r="Z529" s="1090" t="s">
        <v>3984</v>
      </c>
      <c r="AA529" s="1091" t="s">
        <v>1971</v>
      </c>
      <c r="AB529" s="1092" t="s">
        <v>1971</v>
      </c>
      <c r="AC529" s="1092">
        <v>1</v>
      </c>
      <c r="AD529" s="1092" t="s">
        <v>1971</v>
      </c>
      <c r="AE529" s="1092" t="s">
        <v>1971</v>
      </c>
      <c r="AF529" s="1092" t="s">
        <v>1971</v>
      </c>
      <c r="AG529" s="1092" t="s">
        <v>1971</v>
      </c>
      <c r="AH529" s="1092" t="s">
        <v>1971</v>
      </c>
      <c r="AI529" s="1093">
        <f t="shared" si="8"/>
        <v>1</v>
      </c>
      <c r="AJ529" s="1094" t="s">
        <v>984</v>
      </c>
      <c r="AK529" s="1094" t="s">
        <v>964</v>
      </c>
      <c r="AL529" s="1094" t="s">
        <v>965</v>
      </c>
      <c r="AM529" s="1095" t="s">
        <v>2110</v>
      </c>
      <c r="AN529" s="1006" t="s">
        <v>2204</v>
      </c>
      <c r="AO529" s="1006" t="s">
        <v>4799</v>
      </c>
      <c r="AP529" s="1296">
        <v>2</v>
      </c>
      <c r="AQ529" s="1064" t="s">
        <v>978</v>
      </c>
      <c r="AR529" s="1097" t="s">
        <v>693</v>
      </c>
      <c r="AS529" s="1098"/>
      <c r="AT529" s="1088"/>
      <c r="AU529" s="1088"/>
      <c r="AV529" s="1088"/>
      <c r="AW529" s="1099"/>
      <c r="AX529" s="1100"/>
      <c r="AY529" s="1063"/>
      <c r="AZ529" s="1064"/>
      <c r="BA529" s="1064"/>
      <c r="BB529" s="1064"/>
      <c r="BC529" s="1064"/>
      <c r="BD529" s="1064"/>
      <c r="BE529" s="1064"/>
      <c r="BF529" s="1064"/>
      <c r="BG529" s="1114"/>
      <c r="BH529" s="1114"/>
      <c r="BI529" s="1115">
        <v>15.51</v>
      </c>
      <c r="BJ529" s="1114">
        <v>14.9</v>
      </c>
      <c r="BK529" s="1114">
        <v>14.29</v>
      </c>
      <c r="BL529" s="1114">
        <v>13.68</v>
      </c>
      <c r="BM529" s="1114">
        <v>13.07</v>
      </c>
      <c r="BN529" s="1063"/>
      <c r="BO529" s="1064"/>
      <c r="BP529" s="1064"/>
      <c r="BQ529" s="1064"/>
      <c r="BR529" s="1064"/>
      <c r="BS529" s="1103"/>
      <c r="BT529" s="1064"/>
      <c r="BU529" s="1064"/>
      <c r="BV529" s="1064"/>
      <c r="BW529" s="1104"/>
      <c r="BX529" s="1103"/>
      <c r="BY529" s="1064"/>
      <c r="BZ529" s="1064"/>
      <c r="CA529" s="1064"/>
      <c r="CB529" s="1104"/>
      <c r="CC529" s="1105"/>
      <c r="CD529" s="1106" t="s">
        <v>961</v>
      </c>
      <c r="CE529" s="1107" t="s">
        <v>961</v>
      </c>
      <c r="CF529" s="1107" t="s">
        <v>961</v>
      </c>
      <c r="CG529" s="1107" t="s">
        <v>961</v>
      </c>
      <c r="CH529" s="1108" t="s">
        <v>961</v>
      </c>
      <c r="CI529" s="1063" t="s">
        <v>1971</v>
      </c>
      <c r="CJ529" s="1064" t="s">
        <v>1971</v>
      </c>
      <c r="CK529" s="1064" t="s">
        <v>1971</v>
      </c>
      <c r="CL529" s="1064" t="s">
        <v>1971</v>
      </c>
      <c r="CM529" s="1105" t="s">
        <v>1971</v>
      </c>
      <c r="CN529" s="1063" t="s">
        <v>1971</v>
      </c>
      <c r="CO529" s="1064" t="s">
        <v>1971</v>
      </c>
      <c r="CP529" s="1064" t="s">
        <v>1971</v>
      </c>
      <c r="CQ529" s="1064" t="s">
        <v>1971</v>
      </c>
      <c r="CR529" s="1105" t="s">
        <v>1971</v>
      </c>
      <c r="CS529" s="1063" t="s">
        <v>1971</v>
      </c>
      <c r="CT529" s="1064" t="s">
        <v>1971</v>
      </c>
      <c r="CU529" s="1064" t="s">
        <v>1971</v>
      </c>
      <c r="CV529" s="1064" t="s">
        <v>1971</v>
      </c>
      <c r="CW529" s="1105" t="s">
        <v>1971</v>
      </c>
      <c r="CX529" s="1063" t="s">
        <v>1971</v>
      </c>
      <c r="CY529" s="1064" t="s">
        <v>1971</v>
      </c>
      <c r="CZ529" s="1064" t="s">
        <v>1971</v>
      </c>
      <c r="DA529" s="1064" t="s">
        <v>1971</v>
      </c>
      <c r="DB529" s="1105" t="s">
        <v>1971</v>
      </c>
      <c r="DC529" s="1064" t="s">
        <v>1971</v>
      </c>
      <c r="DD529" s="1064" t="s">
        <v>1971</v>
      </c>
      <c r="DE529" s="1064" t="s">
        <v>1971</v>
      </c>
      <c r="DF529" s="1064" t="s">
        <v>1971</v>
      </c>
      <c r="DG529" s="1105" t="s">
        <v>1971</v>
      </c>
      <c r="DH529" s="1063" t="s">
        <v>1971</v>
      </c>
      <c r="DI529" s="1064" t="s">
        <v>1971</v>
      </c>
      <c r="DJ529" s="1064" t="s">
        <v>1971</v>
      </c>
      <c r="DK529" s="1064" t="s">
        <v>1971</v>
      </c>
      <c r="DL529" s="1105" t="s">
        <v>1971</v>
      </c>
      <c r="DM529" s="1109">
        <v>-0.311</v>
      </c>
      <c r="DN529" s="1110" t="s">
        <v>1971</v>
      </c>
      <c r="DO529" s="1110" t="s">
        <v>1971</v>
      </c>
      <c r="DP529" s="1111" t="s">
        <v>1971</v>
      </c>
      <c r="DQ529" s="1110" t="s">
        <v>1971</v>
      </c>
      <c r="DR529" s="1110" t="s">
        <v>1971</v>
      </c>
      <c r="DS529" s="1110" t="s">
        <v>1971</v>
      </c>
      <c r="DT529" s="1111" t="s">
        <v>1971</v>
      </c>
      <c r="DU529" s="1107" t="s">
        <v>973</v>
      </c>
      <c r="DV529" s="1112">
        <v>1</v>
      </c>
      <c r="DW529" s="1113" t="s">
        <v>1971</v>
      </c>
    </row>
    <row r="530" spans="1:127" s="390" customFormat="1" ht="15.75" customHeight="1">
      <c r="A530" s="1085" t="s">
        <v>1008</v>
      </c>
      <c r="B530" s="1045">
        <v>521</v>
      </c>
      <c r="C530" s="1006"/>
      <c r="D530" s="1006"/>
      <c r="E530" s="1006"/>
      <c r="F530" s="1006"/>
      <c r="G530" s="1006"/>
      <c r="H530" s="1006"/>
      <c r="I530" s="1006"/>
      <c r="J530" s="1006"/>
      <c r="K530" s="1006"/>
      <c r="L530" s="1006"/>
      <c r="M530" s="1045"/>
      <c r="N530" s="1006"/>
      <c r="O530" s="1006"/>
      <c r="P530" s="1006"/>
      <c r="Q530" s="1006"/>
      <c r="R530" s="1006"/>
      <c r="S530" s="1006"/>
      <c r="T530" s="1007"/>
      <c r="U530" s="1086" t="s">
        <v>4149</v>
      </c>
      <c r="V530" s="1087" t="s">
        <v>4146</v>
      </c>
      <c r="W530" s="1087" t="s">
        <v>1920</v>
      </c>
      <c r="X530" s="1088" t="s">
        <v>4150</v>
      </c>
      <c r="Y530" s="1089" t="s">
        <v>2439</v>
      </c>
      <c r="Z530" s="1090" t="s">
        <v>4151</v>
      </c>
      <c r="AA530" s="1091" t="s">
        <v>1971</v>
      </c>
      <c r="AB530" s="1092" t="s">
        <v>1971</v>
      </c>
      <c r="AC530" s="1092">
        <v>1</v>
      </c>
      <c r="AD530" s="1092" t="s">
        <v>1971</v>
      </c>
      <c r="AE530" s="1092" t="s">
        <v>1971</v>
      </c>
      <c r="AF530" s="1092" t="s">
        <v>1971</v>
      </c>
      <c r="AG530" s="1092" t="s">
        <v>1971</v>
      </c>
      <c r="AH530" s="1092" t="s">
        <v>1971</v>
      </c>
      <c r="AI530" s="1093">
        <f t="shared" si="8"/>
        <v>1</v>
      </c>
      <c r="AJ530" s="1094" t="s">
        <v>988</v>
      </c>
      <c r="AK530" s="1094" t="s">
        <v>964</v>
      </c>
      <c r="AL530" s="1094" t="s">
        <v>965</v>
      </c>
      <c r="AM530" s="1095" t="s">
        <v>2110</v>
      </c>
      <c r="AN530" s="1006" t="s">
        <v>2204</v>
      </c>
      <c r="AO530" s="1006" t="s">
        <v>4814</v>
      </c>
      <c r="AP530" s="1263">
        <v>0</v>
      </c>
      <c r="AQ530" s="1064" t="s">
        <v>978</v>
      </c>
      <c r="AR530" s="1097"/>
      <c r="AS530" s="1098"/>
      <c r="AT530" s="1088"/>
      <c r="AU530" s="1088"/>
      <c r="AV530" s="1088"/>
      <c r="AW530" s="1099"/>
      <c r="AX530" s="1100"/>
      <c r="AY530" s="1063"/>
      <c r="AZ530" s="1064"/>
      <c r="BA530" s="1064"/>
      <c r="BB530" s="1064"/>
      <c r="BC530" s="1064"/>
      <c r="BD530" s="1064"/>
      <c r="BE530" s="1064"/>
      <c r="BF530" s="1064"/>
      <c r="BG530" s="1114"/>
      <c r="BH530" s="1114"/>
      <c r="BI530" s="1692"/>
      <c r="BJ530" s="1693"/>
      <c r="BK530" s="1693"/>
      <c r="BL530" s="1693"/>
      <c r="BM530" s="1693"/>
      <c r="BN530" s="1063"/>
      <c r="BO530" s="1064"/>
      <c r="BP530" s="1064"/>
      <c r="BQ530" s="1064"/>
      <c r="BR530" s="1064"/>
      <c r="BS530" s="1103"/>
      <c r="BT530" s="1064"/>
      <c r="BU530" s="1064"/>
      <c r="BV530" s="1064"/>
      <c r="BW530" s="1104"/>
      <c r="BX530" s="1103"/>
      <c r="BY530" s="1064"/>
      <c r="BZ530" s="1064"/>
      <c r="CA530" s="1064"/>
      <c r="CB530" s="1104"/>
      <c r="CC530" s="1105"/>
      <c r="CD530" s="1351"/>
      <c r="CE530" s="1352"/>
      <c r="CF530" s="1352"/>
      <c r="CG530" s="1352"/>
      <c r="CH530" s="1414"/>
      <c r="CI530" s="1394"/>
      <c r="CJ530" s="1343"/>
      <c r="CK530" s="1343"/>
      <c r="CL530" s="1343"/>
      <c r="CM530" s="1344"/>
      <c r="CN530" s="1394"/>
      <c r="CO530" s="1343"/>
      <c r="CP530" s="1343"/>
      <c r="CQ530" s="1343"/>
      <c r="CR530" s="1344"/>
      <c r="CS530" s="1394"/>
      <c r="CT530" s="1343"/>
      <c r="CU530" s="1343"/>
      <c r="CV530" s="1343"/>
      <c r="CW530" s="1344"/>
      <c r="CX530" s="1394"/>
      <c r="CY530" s="1343"/>
      <c r="CZ530" s="1343"/>
      <c r="DA530" s="1343"/>
      <c r="DB530" s="1344"/>
      <c r="DC530" s="1343"/>
      <c r="DD530" s="1343"/>
      <c r="DE530" s="1343"/>
      <c r="DF530" s="1343"/>
      <c r="DG530" s="1344"/>
      <c r="DH530" s="1394"/>
      <c r="DI530" s="1343"/>
      <c r="DJ530" s="1343"/>
      <c r="DK530" s="1343"/>
      <c r="DL530" s="1344"/>
      <c r="DM530" s="1775"/>
      <c r="DN530" s="1776"/>
      <c r="DO530" s="1776"/>
      <c r="DP530" s="1777"/>
      <c r="DQ530" s="1776"/>
      <c r="DR530" s="1776"/>
      <c r="DS530" s="1776"/>
      <c r="DT530" s="1777"/>
      <c r="DU530" s="1352"/>
      <c r="DV530" s="1696"/>
      <c r="DW530" s="1778"/>
    </row>
    <row r="531" spans="1:127" s="390" customFormat="1" ht="15.75" customHeight="1">
      <c r="A531" s="1085" t="s">
        <v>1008</v>
      </c>
      <c r="B531" s="1045">
        <v>522</v>
      </c>
      <c r="C531" s="1006"/>
      <c r="D531" s="1006"/>
      <c r="E531" s="1006"/>
      <c r="F531" s="1006"/>
      <c r="G531" s="1006"/>
      <c r="H531" s="1006"/>
      <c r="I531" s="1006"/>
      <c r="J531" s="1006"/>
      <c r="K531" s="1006"/>
      <c r="L531" s="1006"/>
      <c r="M531" s="1045"/>
      <c r="N531" s="1006"/>
      <c r="O531" s="1006"/>
      <c r="P531" s="1006"/>
      <c r="Q531" s="1006"/>
      <c r="R531" s="1006"/>
      <c r="S531" s="1006"/>
      <c r="T531" s="1007"/>
      <c r="U531" s="1086" t="s">
        <v>4153</v>
      </c>
      <c r="V531" s="1087" t="s">
        <v>4154</v>
      </c>
      <c r="W531" s="1087" t="s">
        <v>1936</v>
      </c>
      <c r="X531" s="1088" t="s">
        <v>4155</v>
      </c>
      <c r="Y531" s="1089" t="s">
        <v>778</v>
      </c>
      <c r="Z531" s="1090" t="s">
        <v>3984</v>
      </c>
      <c r="AA531" s="1091" t="s">
        <v>1971</v>
      </c>
      <c r="AB531" s="1092" t="s">
        <v>1971</v>
      </c>
      <c r="AC531" s="1092">
        <v>1</v>
      </c>
      <c r="AD531" s="1092" t="s">
        <v>1971</v>
      </c>
      <c r="AE531" s="1092" t="s">
        <v>1971</v>
      </c>
      <c r="AF531" s="1092" t="s">
        <v>1971</v>
      </c>
      <c r="AG531" s="1092" t="s">
        <v>1971</v>
      </c>
      <c r="AH531" s="1092" t="s">
        <v>1971</v>
      </c>
      <c r="AI531" s="1093">
        <f t="shared" si="8"/>
        <v>1</v>
      </c>
      <c r="AJ531" s="1094" t="s">
        <v>963</v>
      </c>
      <c r="AK531" s="1094" t="s">
        <v>1971</v>
      </c>
      <c r="AL531" s="1094" t="s">
        <v>1971</v>
      </c>
      <c r="AM531" s="1095" t="s">
        <v>2087</v>
      </c>
      <c r="AN531" s="1006" t="s">
        <v>293</v>
      </c>
      <c r="AO531" s="1006" t="s">
        <v>4784</v>
      </c>
      <c r="AP531" s="1296">
        <v>2</v>
      </c>
      <c r="AQ531" s="1064" t="s">
        <v>978</v>
      </c>
      <c r="AR531" s="1097" t="s">
        <v>778</v>
      </c>
      <c r="AS531" s="1098"/>
      <c r="AT531" s="1088"/>
      <c r="AU531" s="1088"/>
      <c r="AV531" s="1088"/>
      <c r="AW531" s="1099"/>
      <c r="AX531" s="1100"/>
      <c r="AY531" s="1063"/>
      <c r="AZ531" s="1064"/>
      <c r="BA531" s="1064"/>
      <c r="BB531" s="1064"/>
      <c r="BC531" s="1064"/>
      <c r="BD531" s="1064"/>
      <c r="BE531" s="1064"/>
      <c r="BF531" s="1064"/>
      <c r="BG531" s="1114"/>
      <c r="BH531" s="1114"/>
      <c r="BI531" s="1115">
        <v>15.44</v>
      </c>
      <c r="BJ531" s="1114">
        <v>15.33</v>
      </c>
      <c r="BK531" s="1114">
        <v>15.22</v>
      </c>
      <c r="BL531" s="1114">
        <v>15.12</v>
      </c>
      <c r="BM531" s="1114">
        <v>15.02</v>
      </c>
      <c r="BN531" s="1063"/>
      <c r="BO531" s="1064"/>
      <c r="BP531" s="1064"/>
      <c r="BQ531" s="1064"/>
      <c r="BR531" s="1064"/>
      <c r="BS531" s="1103"/>
      <c r="BT531" s="1064"/>
      <c r="BU531" s="1064"/>
      <c r="BV531" s="1064"/>
      <c r="BW531" s="1104"/>
      <c r="BX531" s="1103"/>
      <c r="BY531" s="1064"/>
      <c r="BZ531" s="1064"/>
      <c r="CA531" s="1064"/>
      <c r="CB531" s="1104"/>
      <c r="CC531" s="1105"/>
      <c r="CD531" s="1106" t="s">
        <v>1971</v>
      </c>
      <c r="CE531" s="1107" t="s">
        <v>1971</v>
      </c>
      <c r="CF531" s="1107" t="s">
        <v>1971</v>
      </c>
      <c r="CG531" s="1107" t="s">
        <v>1971</v>
      </c>
      <c r="CH531" s="1108" t="s">
        <v>1971</v>
      </c>
      <c r="CI531" s="1063" t="s">
        <v>1971</v>
      </c>
      <c r="CJ531" s="1064" t="s">
        <v>1971</v>
      </c>
      <c r="CK531" s="1064" t="s">
        <v>1971</v>
      </c>
      <c r="CL531" s="1064" t="s">
        <v>1971</v>
      </c>
      <c r="CM531" s="1105" t="s">
        <v>1971</v>
      </c>
      <c r="CN531" s="1063" t="s">
        <v>1971</v>
      </c>
      <c r="CO531" s="1064" t="s">
        <v>1971</v>
      </c>
      <c r="CP531" s="1064" t="s">
        <v>1971</v>
      </c>
      <c r="CQ531" s="1064" t="s">
        <v>1971</v>
      </c>
      <c r="CR531" s="1105" t="s">
        <v>1971</v>
      </c>
      <c r="CS531" s="1063" t="s">
        <v>1971</v>
      </c>
      <c r="CT531" s="1064" t="s">
        <v>1971</v>
      </c>
      <c r="CU531" s="1064" t="s">
        <v>1971</v>
      </c>
      <c r="CV531" s="1064" t="s">
        <v>1971</v>
      </c>
      <c r="CW531" s="1105" t="s">
        <v>1971</v>
      </c>
      <c r="CX531" s="1063" t="s">
        <v>1971</v>
      </c>
      <c r="CY531" s="1064" t="s">
        <v>1971</v>
      </c>
      <c r="CZ531" s="1064" t="s">
        <v>1971</v>
      </c>
      <c r="DA531" s="1064" t="s">
        <v>1971</v>
      </c>
      <c r="DB531" s="1105" t="s">
        <v>1971</v>
      </c>
      <c r="DC531" s="1064" t="s">
        <v>1971</v>
      </c>
      <c r="DD531" s="1064" t="s">
        <v>1971</v>
      </c>
      <c r="DE531" s="1064" t="s">
        <v>1971</v>
      </c>
      <c r="DF531" s="1064" t="s">
        <v>1971</v>
      </c>
      <c r="DG531" s="1105" t="s">
        <v>1971</v>
      </c>
      <c r="DH531" s="1063" t="s">
        <v>1971</v>
      </c>
      <c r="DI531" s="1064" t="s">
        <v>1971</v>
      </c>
      <c r="DJ531" s="1064" t="s">
        <v>1971</v>
      </c>
      <c r="DK531" s="1064" t="s">
        <v>1971</v>
      </c>
      <c r="DL531" s="1105" t="s">
        <v>1971</v>
      </c>
      <c r="DM531" s="1109" t="s">
        <v>1971</v>
      </c>
      <c r="DN531" s="1110" t="s">
        <v>1971</v>
      </c>
      <c r="DO531" s="1110" t="s">
        <v>1971</v>
      </c>
      <c r="DP531" s="1111" t="s">
        <v>1971</v>
      </c>
      <c r="DQ531" s="1110" t="s">
        <v>1971</v>
      </c>
      <c r="DR531" s="1110" t="s">
        <v>1971</v>
      </c>
      <c r="DS531" s="1110" t="s">
        <v>1971</v>
      </c>
      <c r="DT531" s="1111" t="s">
        <v>1971</v>
      </c>
      <c r="DU531" s="1107" t="s">
        <v>1971</v>
      </c>
      <c r="DV531" s="1112">
        <v>1</v>
      </c>
      <c r="DW531" s="1113" t="s">
        <v>1971</v>
      </c>
    </row>
    <row r="532" spans="1:127" s="390" customFormat="1" ht="15.75" customHeight="1">
      <c r="A532" s="1042" t="s">
        <v>1008</v>
      </c>
      <c r="B532" s="1043">
        <v>523</v>
      </c>
      <c r="C532" s="1131"/>
      <c r="D532" s="1131"/>
      <c r="E532" s="1131"/>
      <c r="F532" s="1131"/>
      <c r="G532" s="1131"/>
      <c r="H532" s="1131"/>
      <c r="I532" s="1131"/>
      <c r="J532" s="1131"/>
      <c r="K532" s="1131"/>
      <c r="L532" s="1131"/>
      <c r="M532" s="1043"/>
      <c r="N532" s="1131"/>
      <c r="O532" s="1131"/>
      <c r="P532" s="1131"/>
      <c r="Q532" s="1131"/>
      <c r="R532" s="1131"/>
      <c r="S532" s="1131"/>
      <c r="T532" s="1046"/>
      <c r="U532" s="1047" t="s">
        <v>4157</v>
      </c>
      <c r="V532" s="1048" t="s">
        <v>4154</v>
      </c>
      <c r="W532" s="1048" t="s">
        <v>1920</v>
      </c>
      <c r="X532" s="1049" t="s">
        <v>4158</v>
      </c>
      <c r="Y532" s="1050" t="s">
        <v>687</v>
      </c>
      <c r="Z532" s="1051" t="s">
        <v>3984</v>
      </c>
      <c r="AA532" s="1052" t="s">
        <v>1971</v>
      </c>
      <c r="AB532" s="1053" t="s">
        <v>1971</v>
      </c>
      <c r="AC532" s="1053">
        <v>1</v>
      </c>
      <c r="AD532" s="1053" t="s">
        <v>1971</v>
      </c>
      <c r="AE532" s="1053" t="s">
        <v>1971</v>
      </c>
      <c r="AF532" s="1053" t="s">
        <v>1971</v>
      </c>
      <c r="AG532" s="1053" t="s">
        <v>1971</v>
      </c>
      <c r="AH532" s="1053" t="s">
        <v>1971</v>
      </c>
      <c r="AI532" s="1054">
        <f t="shared" si="8"/>
        <v>1</v>
      </c>
      <c r="AJ532" s="1055" t="s">
        <v>988</v>
      </c>
      <c r="AK532" s="1055" t="s">
        <v>964</v>
      </c>
      <c r="AL532" s="1055" t="s">
        <v>965</v>
      </c>
      <c r="AM532" s="1056" t="s">
        <v>2087</v>
      </c>
      <c r="AN532" s="1050" t="s">
        <v>2204</v>
      </c>
      <c r="AO532" s="1050" t="s">
        <v>4477</v>
      </c>
      <c r="AP532" s="1295">
        <v>2</v>
      </c>
      <c r="AQ532" s="1068" t="s">
        <v>978</v>
      </c>
      <c r="AR532" s="1059" t="s">
        <v>687</v>
      </c>
      <c r="AS532" s="1060"/>
      <c r="AT532" s="1049"/>
      <c r="AU532" s="1049"/>
      <c r="AV532" s="1049"/>
      <c r="AW532" s="1061"/>
      <c r="AX532" s="1062"/>
      <c r="AY532" s="1067"/>
      <c r="AZ532" s="1068"/>
      <c r="BA532" s="1068"/>
      <c r="BB532" s="1068"/>
      <c r="BC532" s="1068"/>
      <c r="BD532" s="1068"/>
      <c r="BE532" s="1068"/>
      <c r="BF532" s="1068"/>
      <c r="BG532" s="1142"/>
      <c r="BH532" s="1142"/>
      <c r="BI532" s="1143">
        <v>1.68</v>
      </c>
      <c r="BJ532" s="1142">
        <v>1.63</v>
      </c>
      <c r="BK532" s="1142">
        <v>1.58</v>
      </c>
      <c r="BL532" s="1142">
        <v>1.44</v>
      </c>
      <c r="BM532" s="1142">
        <v>1.34</v>
      </c>
      <c r="BN532" s="1067"/>
      <c r="BO532" s="1068"/>
      <c r="BP532" s="1068"/>
      <c r="BQ532" s="1068"/>
      <c r="BR532" s="1068"/>
      <c r="BS532" s="1069"/>
      <c r="BT532" s="1068"/>
      <c r="BU532" s="1068"/>
      <c r="BV532" s="1068"/>
      <c r="BW532" s="1070"/>
      <c r="BX532" s="1069"/>
      <c r="BY532" s="1068"/>
      <c r="BZ532" s="1068"/>
      <c r="CA532" s="1068"/>
      <c r="CB532" s="1070"/>
      <c r="CC532" s="1071"/>
      <c r="CD532" s="1072" t="s">
        <v>961</v>
      </c>
      <c r="CE532" s="1073" t="s">
        <v>961</v>
      </c>
      <c r="CF532" s="1073" t="s">
        <v>961</v>
      </c>
      <c r="CG532" s="1073" t="s">
        <v>961</v>
      </c>
      <c r="CH532" s="1074" t="s">
        <v>961</v>
      </c>
      <c r="CI532" s="1077" t="s">
        <v>1971</v>
      </c>
      <c r="CJ532" s="1075" t="s">
        <v>1971</v>
      </c>
      <c r="CK532" s="1075" t="s">
        <v>1971</v>
      </c>
      <c r="CL532" s="1075" t="s">
        <v>1971</v>
      </c>
      <c r="CM532" s="1076" t="s">
        <v>1971</v>
      </c>
      <c r="CN532" s="1077">
        <v>2.75</v>
      </c>
      <c r="CO532" s="1075">
        <v>3</v>
      </c>
      <c r="CP532" s="1075">
        <v>3.4</v>
      </c>
      <c r="CQ532" s="1075">
        <v>3.6</v>
      </c>
      <c r="CR532" s="1076">
        <v>4</v>
      </c>
      <c r="CS532" s="1067" t="s">
        <v>1971</v>
      </c>
      <c r="CT532" s="1068" t="s">
        <v>1971</v>
      </c>
      <c r="CU532" s="1068" t="s">
        <v>1971</v>
      </c>
      <c r="CV532" s="1068" t="s">
        <v>1971</v>
      </c>
      <c r="CW532" s="1071" t="s">
        <v>1971</v>
      </c>
      <c r="CX532" s="1067" t="s">
        <v>1971</v>
      </c>
      <c r="CY532" s="1068" t="s">
        <v>1971</v>
      </c>
      <c r="CZ532" s="1068" t="s">
        <v>1971</v>
      </c>
      <c r="DA532" s="1068" t="s">
        <v>1971</v>
      </c>
      <c r="DB532" s="1071" t="s">
        <v>1971</v>
      </c>
      <c r="DC532" s="1068">
        <v>1.48</v>
      </c>
      <c r="DD532" s="1068">
        <v>1.42</v>
      </c>
      <c r="DE532" s="1068">
        <v>1.36</v>
      </c>
      <c r="DF532" s="1068">
        <v>1.25</v>
      </c>
      <c r="DG532" s="1071">
        <v>1.1599999999999999</v>
      </c>
      <c r="DH532" s="1077" t="s">
        <v>1971</v>
      </c>
      <c r="DI532" s="1068" t="s">
        <v>1971</v>
      </c>
      <c r="DJ532" s="1068" t="s">
        <v>1971</v>
      </c>
      <c r="DK532" s="1068" t="s">
        <v>1971</v>
      </c>
      <c r="DL532" s="1071" t="s">
        <v>1971</v>
      </c>
      <c r="DM532" s="1079">
        <v>-6.7510000000000003</v>
      </c>
      <c r="DN532" s="1080" t="s">
        <v>1971</v>
      </c>
      <c r="DO532" s="1080" t="s">
        <v>1971</v>
      </c>
      <c r="DP532" s="1081" t="s">
        <v>1971</v>
      </c>
      <c r="DQ532" s="1080">
        <v>6.7510000000000003</v>
      </c>
      <c r="DR532" s="1080" t="s">
        <v>1971</v>
      </c>
      <c r="DS532" s="1080" t="s">
        <v>1971</v>
      </c>
      <c r="DT532" s="1081" t="s">
        <v>1971</v>
      </c>
      <c r="DU532" s="1073" t="s">
        <v>1971</v>
      </c>
      <c r="DV532" s="1082">
        <v>1</v>
      </c>
      <c r="DW532" s="1083" t="s">
        <v>1971</v>
      </c>
    </row>
    <row r="533" spans="1:127" s="390" customFormat="1" ht="15.75" customHeight="1">
      <c r="A533" s="1085" t="s">
        <v>1008</v>
      </c>
      <c r="B533" s="1045">
        <v>524</v>
      </c>
      <c r="C533" s="1006"/>
      <c r="D533" s="1006"/>
      <c r="E533" s="1006"/>
      <c r="F533" s="1006"/>
      <c r="G533" s="1006"/>
      <c r="H533" s="1006"/>
      <c r="I533" s="1006"/>
      <c r="J533" s="1006"/>
      <c r="K533" s="1006"/>
      <c r="L533" s="1006"/>
      <c r="M533" s="1045"/>
      <c r="N533" s="1006"/>
      <c r="O533" s="1006"/>
      <c r="P533" s="1006"/>
      <c r="Q533" s="1006"/>
      <c r="R533" s="1006"/>
      <c r="S533" s="1006"/>
      <c r="T533" s="1007"/>
      <c r="U533" s="1086" t="s">
        <v>4160</v>
      </c>
      <c r="V533" s="1087" t="s">
        <v>4154</v>
      </c>
      <c r="W533" s="1087" t="s">
        <v>1920</v>
      </c>
      <c r="X533" s="1088" t="s">
        <v>4161</v>
      </c>
      <c r="Y533" s="1089" t="s">
        <v>4162</v>
      </c>
      <c r="Z533" s="1090" t="s">
        <v>4163</v>
      </c>
      <c r="AA533" s="1091" t="s">
        <v>1971</v>
      </c>
      <c r="AB533" s="1092" t="s">
        <v>1971</v>
      </c>
      <c r="AC533" s="1092">
        <v>1</v>
      </c>
      <c r="AD533" s="1092" t="s">
        <v>1971</v>
      </c>
      <c r="AE533" s="1092" t="s">
        <v>1971</v>
      </c>
      <c r="AF533" s="1092" t="s">
        <v>1971</v>
      </c>
      <c r="AG533" s="1092" t="s">
        <v>1971</v>
      </c>
      <c r="AH533" s="1092" t="s">
        <v>1971</v>
      </c>
      <c r="AI533" s="1093">
        <f t="shared" si="8"/>
        <v>1</v>
      </c>
      <c r="AJ533" s="1094" t="s">
        <v>988</v>
      </c>
      <c r="AK533" s="1094" t="s">
        <v>964</v>
      </c>
      <c r="AL533" s="1094" t="s">
        <v>965</v>
      </c>
      <c r="AM533" s="1095" t="s">
        <v>2087</v>
      </c>
      <c r="AN533" s="1006" t="s">
        <v>2204</v>
      </c>
      <c r="AO533" s="1006" t="s">
        <v>4477</v>
      </c>
      <c r="AP533" s="1263">
        <v>0</v>
      </c>
      <c r="AQ533" s="1064" t="s">
        <v>978</v>
      </c>
      <c r="AR533" s="1097"/>
      <c r="AS533" s="1098"/>
      <c r="AT533" s="1088"/>
      <c r="AU533" s="1088"/>
      <c r="AV533" s="1088"/>
      <c r="AW533" s="1099"/>
      <c r="AX533" s="1100"/>
      <c r="AY533" s="1063"/>
      <c r="AZ533" s="1064"/>
      <c r="BA533" s="1064"/>
      <c r="BB533" s="1064"/>
      <c r="BC533" s="1064"/>
      <c r="BD533" s="1064"/>
      <c r="BE533" s="1064"/>
      <c r="BF533" s="1064"/>
      <c r="BG533" s="1114"/>
      <c r="BH533" s="1114"/>
      <c r="BI533" s="1692"/>
      <c r="BJ533" s="1693"/>
      <c r="BK533" s="1693"/>
      <c r="BL533" s="1693"/>
      <c r="BM533" s="1693"/>
      <c r="BN533" s="1063"/>
      <c r="BO533" s="1064"/>
      <c r="BP533" s="1064"/>
      <c r="BQ533" s="1064"/>
      <c r="BR533" s="1064"/>
      <c r="BS533" s="1103"/>
      <c r="BT533" s="1064"/>
      <c r="BU533" s="1064"/>
      <c r="BV533" s="1064"/>
      <c r="BW533" s="1104"/>
      <c r="BX533" s="1103"/>
      <c r="BY533" s="1064"/>
      <c r="BZ533" s="1064"/>
      <c r="CA533" s="1064"/>
      <c r="CB533" s="1104"/>
      <c r="CC533" s="1105"/>
      <c r="CD533" s="1351"/>
      <c r="CE533" s="1352"/>
      <c r="CF533" s="1352"/>
      <c r="CG533" s="1352"/>
      <c r="CH533" s="1414"/>
      <c r="CI533" s="1394"/>
      <c r="CJ533" s="1343"/>
      <c r="CK533" s="1343"/>
      <c r="CL533" s="1343"/>
      <c r="CM533" s="1344"/>
      <c r="CN533" s="1394"/>
      <c r="CO533" s="1343"/>
      <c r="CP533" s="1343"/>
      <c r="CQ533" s="1343"/>
      <c r="CR533" s="1344"/>
      <c r="CS533" s="1394"/>
      <c r="CT533" s="1343"/>
      <c r="CU533" s="1343"/>
      <c r="CV533" s="1343"/>
      <c r="CW533" s="1344"/>
      <c r="CX533" s="1394"/>
      <c r="CY533" s="1343"/>
      <c r="CZ533" s="1343"/>
      <c r="DA533" s="1343"/>
      <c r="DB533" s="1344"/>
      <c r="DC533" s="1343"/>
      <c r="DD533" s="1343"/>
      <c r="DE533" s="1343"/>
      <c r="DF533" s="1343"/>
      <c r="DG533" s="1344"/>
      <c r="DH533" s="1394"/>
      <c r="DI533" s="1343"/>
      <c r="DJ533" s="1343"/>
      <c r="DK533" s="1343"/>
      <c r="DL533" s="1344"/>
      <c r="DM533" s="1775"/>
      <c r="DN533" s="1776"/>
      <c r="DO533" s="1776"/>
      <c r="DP533" s="1777"/>
      <c r="DQ533" s="1776"/>
      <c r="DR533" s="1776"/>
      <c r="DS533" s="1776"/>
      <c r="DT533" s="1777"/>
      <c r="DU533" s="1352"/>
      <c r="DV533" s="1696"/>
      <c r="DW533" s="1778"/>
    </row>
    <row r="534" spans="1:127" s="390" customFormat="1" ht="15.75" customHeight="1">
      <c r="A534" s="1085" t="s">
        <v>1008</v>
      </c>
      <c r="B534" s="1045">
        <v>525</v>
      </c>
      <c r="C534" s="1006"/>
      <c r="D534" s="1006"/>
      <c r="E534" s="1006"/>
      <c r="F534" s="1006"/>
      <c r="G534" s="1006"/>
      <c r="H534" s="1006"/>
      <c r="I534" s="1006"/>
      <c r="J534" s="1006"/>
      <c r="K534" s="1006"/>
      <c r="L534" s="1006"/>
      <c r="M534" s="1045"/>
      <c r="N534" s="1006"/>
      <c r="O534" s="1006"/>
      <c r="P534" s="1006"/>
      <c r="Q534" s="1006"/>
      <c r="R534" s="1006"/>
      <c r="S534" s="1006"/>
      <c r="T534" s="1007"/>
      <c r="U534" s="1086" t="s">
        <v>4165</v>
      </c>
      <c r="V534" s="1087" t="s">
        <v>4154</v>
      </c>
      <c r="W534" s="1087" t="s">
        <v>1936</v>
      </c>
      <c r="X534" s="1088" t="s">
        <v>4166</v>
      </c>
      <c r="Y534" s="1089" t="s">
        <v>4167</v>
      </c>
      <c r="Z534" s="1090" t="s">
        <v>4168</v>
      </c>
      <c r="AA534" s="1091" t="s">
        <v>1971</v>
      </c>
      <c r="AB534" s="1092" t="s">
        <v>1971</v>
      </c>
      <c r="AC534" s="1092">
        <v>1</v>
      </c>
      <c r="AD534" s="1092" t="s">
        <v>1971</v>
      </c>
      <c r="AE534" s="1092" t="s">
        <v>1971</v>
      </c>
      <c r="AF534" s="1092" t="s">
        <v>1971</v>
      </c>
      <c r="AG534" s="1092" t="s">
        <v>1971</v>
      </c>
      <c r="AH534" s="1092" t="s">
        <v>1971</v>
      </c>
      <c r="AI534" s="1093">
        <f t="shared" si="8"/>
        <v>1</v>
      </c>
      <c r="AJ534" s="1094" t="s">
        <v>988</v>
      </c>
      <c r="AK534" s="1094" t="s">
        <v>964</v>
      </c>
      <c r="AL534" s="1094" t="s">
        <v>965</v>
      </c>
      <c r="AM534" s="1095" t="s">
        <v>2423</v>
      </c>
      <c r="AN534" s="1006" t="s">
        <v>293</v>
      </c>
      <c r="AO534" s="1006" t="s">
        <v>4169</v>
      </c>
      <c r="AP534" s="1263">
        <v>1</v>
      </c>
      <c r="AQ534" s="1064" t="s">
        <v>966</v>
      </c>
      <c r="AR534" s="1097" t="s">
        <v>1971</v>
      </c>
      <c r="AS534" s="1098"/>
      <c r="AT534" s="1088"/>
      <c r="AU534" s="1088"/>
      <c r="AV534" s="1088"/>
      <c r="AW534" s="1099"/>
      <c r="AX534" s="1100"/>
      <c r="AY534" s="1063"/>
      <c r="AZ534" s="1064"/>
      <c r="BA534" s="1064"/>
      <c r="BB534" s="1064"/>
      <c r="BC534" s="1064"/>
      <c r="BD534" s="1064"/>
      <c r="BE534" s="1064"/>
      <c r="BF534" s="1064"/>
      <c r="BG534" s="1064"/>
      <c r="BH534" s="1064"/>
      <c r="BI534" s="1394"/>
      <c r="BJ534" s="1343"/>
      <c r="BK534" s="1343"/>
      <c r="BL534" s="1343"/>
      <c r="BM534" s="1343"/>
      <c r="BN534" s="1063"/>
      <c r="BO534" s="1064"/>
      <c r="BP534" s="1064"/>
      <c r="BQ534" s="1064"/>
      <c r="BR534" s="1064"/>
      <c r="BS534" s="1103"/>
      <c r="BT534" s="1064"/>
      <c r="BU534" s="1064"/>
      <c r="BV534" s="1064"/>
      <c r="BW534" s="1104"/>
      <c r="BX534" s="1103"/>
      <c r="BY534" s="1064"/>
      <c r="BZ534" s="1064"/>
      <c r="CA534" s="1064"/>
      <c r="CB534" s="1104"/>
      <c r="CC534" s="1105"/>
      <c r="CD534" s="1351"/>
      <c r="CE534" s="1352"/>
      <c r="CF534" s="1352"/>
      <c r="CG534" s="1352"/>
      <c r="CH534" s="1414"/>
      <c r="CI534" s="1394"/>
      <c r="CJ534" s="1343"/>
      <c r="CK534" s="1343"/>
      <c r="CL534" s="1343"/>
      <c r="CM534" s="1344"/>
      <c r="CN534" s="1394"/>
      <c r="CO534" s="1343"/>
      <c r="CP534" s="1343"/>
      <c r="CQ534" s="1343"/>
      <c r="CR534" s="1344"/>
      <c r="CS534" s="1394"/>
      <c r="CT534" s="1343"/>
      <c r="CU534" s="1343"/>
      <c r="CV534" s="1343"/>
      <c r="CW534" s="1344"/>
      <c r="CX534" s="1394"/>
      <c r="CY534" s="1343"/>
      <c r="CZ534" s="1343"/>
      <c r="DA534" s="1343"/>
      <c r="DB534" s="1344"/>
      <c r="DC534" s="1343"/>
      <c r="DD534" s="1343"/>
      <c r="DE534" s="1343"/>
      <c r="DF534" s="1343"/>
      <c r="DG534" s="1344"/>
      <c r="DH534" s="1394"/>
      <c r="DI534" s="1343"/>
      <c r="DJ534" s="1343"/>
      <c r="DK534" s="1343"/>
      <c r="DL534" s="1344"/>
      <c r="DM534" s="1775"/>
      <c r="DN534" s="1776"/>
      <c r="DO534" s="1776"/>
      <c r="DP534" s="1777"/>
      <c r="DQ534" s="1776"/>
      <c r="DR534" s="1776"/>
      <c r="DS534" s="1776"/>
      <c r="DT534" s="1777"/>
      <c r="DU534" s="1352"/>
      <c r="DV534" s="1696"/>
      <c r="DW534" s="1778"/>
    </row>
    <row r="535" spans="1:127" s="390" customFormat="1" ht="15.75" customHeight="1">
      <c r="A535" s="1085" t="s">
        <v>1008</v>
      </c>
      <c r="B535" s="1045">
        <v>526</v>
      </c>
      <c r="C535" s="1006"/>
      <c r="D535" s="1006"/>
      <c r="E535" s="1006"/>
      <c r="F535" s="1006"/>
      <c r="G535" s="1006"/>
      <c r="H535" s="1006"/>
      <c r="I535" s="1006"/>
      <c r="J535" s="1006"/>
      <c r="K535" s="1006"/>
      <c r="L535" s="1006"/>
      <c r="M535" s="1045"/>
      <c r="N535" s="1006"/>
      <c r="O535" s="1006"/>
      <c r="P535" s="1006"/>
      <c r="Q535" s="1006"/>
      <c r="R535" s="1006"/>
      <c r="S535" s="1006"/>
      <c r="T535" s="1007"/>
      <c r="U535" s="1086" t="s">
        <v>4170</v>
      </c>
      <c r="V535" s="1087" t="s">
        <v>4154</v>
      </c>
      <c r="W535" s="1087" t="s">
        <v>1936</v>
      </c>
      <c r="X535" s="1088" t="s">
        <v>4171</v>
      </c>
      <c r="Y535" s="1089" t="s">
        <v>4172</v>
      </c>
      <c r="Z535" s="1090" t="s">
        <v>4173</v>
      </c>
      <c r="AA535" s="1091" t="s">
        <v>1971</v>
      </c>
      <c r="AB535" s="1092" t="s">
        <v>1971</v>
      </c>
      <c r="AC535" s="1092">
        <v>1</v>
      </c>
      <c r="AD535" s="1092" t="s">
        <v>1971</v>
      </c>
      <c r="AE535" s="1092" t="s">
        <v>1971</v>
      </c>
      <c r="AF535" s="1092" t="s">
        <v>1971</v>
      </c>
      <c r="AG535" s="1092" t="s">
        <v>1971</v>
      </c>
      <c r="AH535" s="1092" t="s">
        <v>1971</v>
      </c>
      <c r="AI535" s="1093">
        <f t="shared" si="8"/>
        <v>1</v>
      </c>
      <c r="AJ535" s="1094" t="s">
        <v>988</v>
      </c>
      <c r="AK535" s="1094" t="s">
        <v>964</v>
      </c>
      <c r="AL535" s="1094" t="s">
        <v>965</v>
      </c>
      <c r="AM535" s="1095" t="s">
        <v>2087</v>
      </c>
      <c r="AN535" s="1006" t="s">
        <v>991</v>
      </c>
      <c r="AO535" s="1006" t="s">
        <v>4174</v>
      </c>
      <c r="AP535" s="1263">
        <v>2</v>
      </c>
      <c r="AQ535" s="1064" t="s">
        <v>978</v>
      </c>
      <c r="AR535" s="1097" t="s">
        <v>1971</v>
      </c>
      <c r="AS535" s="1098"/>
      <c r="AT535" s="1088"/>
      <c r="AU535" s="1088"/>
      <c r="AV535" s="1088"/>
      <c r="AW535" s="1099"/>
      <c r="AX535" s="1100"/>
      <c r="AY535" s="1063"/>
      <c r="AZ535" s="1064"/>
      <c r="BA535" s="1064"/>
      <c r="BB535" s="1064"/>
      <c r="BC535" s="1064"/>
      <c r="BD535" s="1064"/>
      <c r="BE535" s="1064"/>
      <c r="BF535" s="1064"/>
      <c r="BG535" s="1064"/>
      <c r="BH535" s="1064"/>
      <c r="BI535" s="1394"/>
      <c r="BJ535" s="1343"/>
      <c r="BK535" s="1343"/>
      <c r="BL535" s="1343"/>
      <c r="BM535" s="1343"/>
      <c r="BN535" s="1063"/>
      <c r="BO535" s="1064"/>
      <c r="BP535" s="1064"/>
      <c r="BQ535" s="1064"/>
      <c r="BR535" s="1064"/>
      <c r="BS535" s="1103"/>
      <c r="BT535" s="1064"/>
      <c r="BU535" s="1064"/>
      <c r="BV535" s="1064"/>
      <c r="BW535" s="1104"/>
      <c r="BX535" s="1103"/>
      <c r="BY535" s="1064"/>
      <c r="BZ535" s="1064"/>
      <c r="CA535" s="1064"/>
      <c r="CB535" s="1104"/>
      <c r="CC535" s="1105"/>
      <c r="CD535" s="1351"/>
      <c r="CE535" s="1352"/>
      <c r="CF535" s="1352"/>
      <c r="CG535" s="1352"/>
      <c r="CH535" s="1414"/>
      <c r="CI535" s="1394"/>
      <c r="CJ535" s="1343"/>
      <c r="CK535" s="1343"/>
      <c r="CL535" s="1343"/>
      <c r="CM535" s="1344"/>
      <c r="CN535" s="1394"/>
      <c r="CO535" s="1343"/>
      <c r="CP535" s="1343"/>
      <c r="CQ535" s="1343"/>
      <c r="CR535" s="1344"/>
      <c r="CS535" s="1394"/>
      <c r="CT535" s="1343"/>
      <c r="CU535" s="1343"/>
      <c r="CV535" s="1343"/>
      <c r="CW535" s="1344"/>
      <c r="CX535" s="1394"/>
      <c r="CY535" s="1343"/>
      <c r="CZ535" s="1343"/>
      <c r="DA535" s="1343"/>
      <c r="DB535" s="1344"/>
      <c r="DC535" s="1343"/>
      <c r="DD535" s="1343"/>
      <c r="DE535" s="1343"/>
      <c r="DF535" s="1343"/>
      <c r="DG535" s="1344"/>
      <c r="DH535" s="1394"/>
      <c r="DI535" s="1343"/>
      <c r="DJ535" s="1343"/>
      <c r="DK535" s="1343"/>
      <c r="DL535" s="1344"/>
      <c r="DM535" s="1775"/>
      <c r="DN535" s="1776"/>
      <c r="DO535" s="1776"/>
      <c r="DP535" s="1777"/>
      <c r="DQ535" s="1776"/>
      <c r="DR535" s="1776"/>
      <c r="DS535" s="1776"/>
      <c r="DT535" s="1777"/>
      <c r="DU535" s="1352"/>
      <c r="DV535" s="1696"/>
      <c r="DW535" s="1778"/>
    </row>
    <row r="536" spans="1:127" s="390" customFormat="1" ht="15.75" customHeight="1">
      <c r="A536" s="1085" t="s">
        <v>1008</v>
      </c>
      <c r="B536" s="1045">
        <v>527</v>
      </c>
      <c r="C536" s="1006"/>
      <c r="D536" s="1006"/>
      <c r="E536" s="1006"/>
      <c r="F536" s="1006"/>
      <c r="G536" s="1006"/>
      <c r="H536" s="1006"/>
      <c r="I536" s="1006"/>
      <c r="J536" s="1006"/>
      <c r="K536" s="1006"/>
      <c r="L536" s="1006"/>
      <c r="M536" s="1045"/>
      <c r="N536" s="1006"/>
      <c r="O536" s="1006"/>
      <c r="P536" s="1006"/>
      <c r="Q536" s="1006"/>
      <c r="R536" s="1006"/>
      <c r="S536" s="1006"/>
      <c r="T536" s="1007"/>
      <c r="U536" s="1086" t="s">
        <v>4175</v>
      </c>
      <c r="V536" s="1087" t="s">
        <v>4154</v>
      </c>
      <c r="W536" s="1087" t="s">
        <v>1936</v>
      </c>
      <c r="X536" s="1088" t="s">
        <v>4176</v>
      </c>
      <c r="Y536" s="1089" t="s">
        <v>4177</v>
      </c>
      <c r="Z536" s="1090" t="s">
        <v>4178</v>
      </c>
      <c r="AA536" s="1091" t="s">
        <v>1971</v>
      </c>
      <c r="AB536" s="1092" t="s">
        <v>1971</v>
      </c>
      <c r="AC536" s="1092">
        <v>1</v>
      </c>
      <c r="AD536" s="1092" t="s">
        <v>1971</v>
      </c>
      <c r="AE536" s="1092" t="s">
        <v>1971</v>
      </c>
      <c r="AF536" s="1092" t="s">
        <v>1971</v>
      </c>
      <c r="AG536" s="1092" t="s">
        <v>1971</v>
      </c>
      <c r="AH536" s="1092" t="s">
        <v>1971</v>
      </c>
      <c r="AI536" s="1093">
        <f t="shared" si="8"/>
        <v>1</v>
      </c>
      <c r="AJ536" s="1094" t="s">
        <v>988</v>
      </c>
      <c r="AK536" s="1094" t="s">
        <v>964</v>
      </c>
      <c r="AL536" s="1094" t="s">
        <v>965</v>
      </c>
      <c r="AM536" s="1095" t="s">
        <v>2087</v>
      </c>
      <c r="AN536" s="1006" t="s">
        <v>991</v>
      </c>
      <c r="AO536" s="1006" t="s">
        <v>4174</v>
      </c>
      <c r="AP536" s="1263">
        <v>2</v>
      </c>
      <c r="AQ536" s="1064" t="s">
        <v>978</v>
      </c>
      <c r="AR536" s="1097" t="s">
        <v>1971</v>
      </c>
      <c r="AS536" s="1098"/>
      <c r="AT536" s="1088"/>
      <c r="AU536" s="1088"/>
      <c r="AV536" s="1088"/>
      <c r="AW536" s="1099"/>
      <c r="AX536" s="1100"/>
      <c r="AY536" s="1063"/>
      <c r="AZ536" s="1064"/>
      <c r="BA536" s="1064"/>
      <c r="BB536" s="1064"/>
      <c r="BC536" s="1064"/>
      <c r="BD536" s="1064"/>
      <c r="BE536" s="1064"/>
      <c r="BF536" s="1064"/>
      <c r="BG536" s="1064"/>
      <c r="BH536" s="1064"/>
      <c r="BI536" s="1394"/>
      <c r="BJ536" s="1343"/>
      <c r="BK536" s="1343"/>
      <c r="BL536" s="1343"/>
      <c r="BM536" s="1343"/>
      <c r="BN536" s="1063"/>
      <c r="BO536" s="1064"/>
      <c r="BP536" s="1064"/>
      <c r="BQ536" s="1064"/>
      <c r="BR536" s="1064"/>
      <c r="BS536" s="1103"/>
      <c r="BT536" s="1064"/>
      <c r="BU536" s="1064"/>
      <c r="BV536" s="1064"/>
      <c r="BW536" s="1104"/>
      <c r="BX536" s="1103"/>
      <c r="BY536" s="1064"/>
      <c r="BZ536" s="1064"/>
      <c r="CA536" s="1064"/>
      <c r="CB536" s="1104"/>
      <c r="CC536" s="1105"/>
      <c r="CD536" s="1351"/>
      <c r="CE536" s="1352"/>
      <c r="CF536" s="1352"/>
      <c r="CG536" s="1352"/>
      <c r="CH536" s="1414"/>
      <c r="CI536" s="1394"/>
      <c r="CJ536" s="1343"/>
      <c r="CK536" s="1343"/>
      <c r="CL536" s="1343"/>
      <c r="CM536" s="1344"/>
      <c r="CN536" s="1394"/>
      <c r="CO536" s="1343"/>
      <c r="CP536" s="1343"/>
      <c r="CQ536" s="1343"/>
      <c r="CR536" s="1344"/>
      <c r="CS536" s="1394"/>
      <c r="CT536" s="1343"/>
      <c r="CU536" s="1343"/>
      <c r="CV536" s="1343"/>
      <c r="CW536" s="1344"/>
      <c r="CX536" s="1394"/>
      <c r="CY536" s="1343"/>
      <c r="CZ536" s="1343"/>
      <c r="DA536" s="1343"/>
      <c r="DB536" s="1344"/>
      <c r="DC536" s="1343"/>
      <c r="DD536" s="1343"/>
      <c r="DE536" s="1343"/>
      <c r="DF536" s="1343"/>
      <c r="DG536" s="1344"/>
      <c r="DH536" s="1394"/>
      <c r="DI536" s="1343"/>
      <c r="DJ536" s="1343"/>
      <c r="DK536" s="1343"/>
      <c r="DL536" s="1344"/>
      <c r="DM536" s="1775"/>
      <c r="DN536" s="1776"/>
      <c r="DO536" s="1776"/>
      <c r="DP536" s="1777"/>
      <c r="DQ536" s="1776"/>
      <c r="DR536" s="1776"/>
      <c r="DS536" s="1776"/>
      <c r="DT536" s="1777"/>
      <c r="DU536" s="1352"/>
      <c r="DV536" s="1696"/>
      <c r="DW536" s="1778"/>
    </row>
    <row r="537" spans="1:127" s="390" customFormat="1" ht="15.75" customHeight="1">
      <c r="A537" s="1085" t="s">
        <v>982</v>
      </c>
      <c r="B537" s="1045">
        <v>528</v>
      </c>
      <c r="C537" s="1006"/>
      <c r="D537" s="1006"/>
      <c r="E537" s="1006"/>
      <c r="F537" s="1006"/>
      <c r="G537" s="1006"/>
      <c r="H537" s="1006"/>
      <c r="I537" s="1006"/>
      <c r="J537" s="1006"/>
      <c r="K537" s="1006"/>
      <c r="L537" s="1006"/>
      <c r="M537" s="1045"/>
      <c r="N537" s="1006"/>
      <c r="O537" s="1006"/>
      <c r="P537" s="1006"/>
      <c r="Q537" s="1006"/>
      <c r="R537" s="1006"/>
      <c r="S537" s="1006"/>
      <c r="T537" s="1007"/>
      <c r="U537" s="1086" t="s">
        <v>4179</v>
      </c>
      <c r="V537" s="1087" t="s">
        <v>4180</v>
      </c>
      <c r="W537" s="1087" t="s">
        <v>1936</v>
      </c>
      <c r="X537" s="1088" t="s">
        <v>4181</v>
      </c>
      <c r="Y537" s="1089" t="s">
        <v>148</v>
      </c>
      <c r="Z537" s="1090" t="s">
        <v>4182</v>
      </c>
      <c r="AA537" s="1091" t="s">
        <v>1971</v>
      </c>
      <c r="AB537" s="1092">
        <v>1</v>
      </c>
      <c r="AC537" s="1092" t="s">
        <v>1971</v>
      </c>
      <c r="AD537" s="1092" t="s">
        <v>1971</v>
      </c>
      <c r="AE537" s="1092" t="s">
        <v>1971</v>
      </c>
      <c r="AF537" s="1092" t="s">
        <v>1971</v>
      </c>
      <c r="AG537" s="1092" t="s">
        <v>1971</v>
      </c>
      <c r="AH537" s="1092" t="s">
        <v>1971</v>
      </c>
      <c r="AI537" s="1093">
        <f t="shared" si="8"/>
        <v>1</v>
      </c>
      <c r="AJ537" s="1094" t="s">
        <v>984</v>
      </c>
      <c r="AK537" s="1094" t="s">
        <v>964</v>
      </c>
      <c r="AL537" s="1094" t="s">
        <v>965</v>
      </c>
      <c r="AM537" s="1095" t="s">
        <v>1955</v>
      </c>
      <c r="AN537" s="1006" t="s">
        <v>2204</v>
      </c>
      <c r="AO537" s="1006" t="s">
        <v>4787</v>
      </c>
      <c r="AP537" s="1296">
        <v>2</v>
      </c>
      <c r="AQ537" s="1064" t="s">
        <v>978</v>
      </c>
      <c r="AR537" s="1097" t="s">
        <v>148</v>
      </c>
      <c r="AS537" s="1098"/>
      <c r="AT537" s="1088"/>
      <c r="AU537" s="1088"/>
      <c r="AV537" s="1088"/>
      <c r="AW537" s="1099"/>
      <c r="AX537" s="1100"/>
      <c r="AY537" s="1063"/>
      <c r="AZ537" s="1064"/>
      <c r="BA537" s="1064"/>
      <c r="BB537" s="1064"/>
      <c r="BC537" s="1064"/>
      <c r="BD537" s="1064"/>
      <c r="BE537" s="1064"/>
      <c r="BF537" s="1064"/>
      <c r="BG537" s="1114"/>
      <c r="BH537" s="1114"/>
      <c r="BI537" s="1115">
        <v>0</v>
      </c>
      <c r="BJ537" s="1114">
        <v>0</v>
      </c>
      <c r="BK537" s="1114">
        <v>0</v>
      </c>
      <c r="BL537" s="1114">
        <v>0</v>
      </c>
      <c r="BM537" s="1114">
        <v>0</v>
      </c>
      <c r="BN537" s="1063"/>
      <c r="BO537" s="1064"/>
      <c r="BP537" s="1064"/>
      <c r="BQ537" s="1064"/>
      <c r="BR537" s="1064"/>
      <c r="BS537" s="1103"/>
      <c r="BT537" s="1064"/>
      <c r="BU537" s="1064"/>
      <c r="BV537" s="1064"/>
      <c r="BW537" s="1104"/>
      <c r="BX537" s="1103"/>
      <c r="BY537" s="1064"/>
      <c r="BZ537" s="1064"/>
      <c r="CA537" s="1064"/>
      <c r="CB537" s="1104"/>
      <c r="CC537" s="1105"/>
      <c r="CD537" s="1106" t="s">
        <v>961</v>
      </c>
      <c r="CE537" s="1107" t="s">
        <v>961</v>
      </c>
      <c r="CF537" s="1107" t="s">
        <v>961</v>
      </c>
      <c r="CG537" s="1107" t="s">
        <v>961</v>
      </c>
      <c r="CH537" s="1108" t="s">
        <v>961</v>
      </c>
      <c r="CI537" s="1063" t="s">
        <v>1971</v>
      </c>
      <c r="CJ537" s="1064" t="s">
        <v>1971</v>
      </c>
      <c r="CK537" s="1064" t="s">
        <v>1971</v>
      </c>
      <c r="CL537" s="1064" t="s">
        <v>1971</v>
      </c>
      <c r="CM537" s="1105" t="s">
        <v>1971</v>
      </c>
      <c r="CN537" s="1063">
        <v>9.5</v>
      </c>
      <c r="CO537" s="1064">
        <v>9.5</v>
      </c>
      <c r="CP537" s="1064">
        <v>9.5</v>
      </c>
      <c r="CQ537" s="1064">
        <v>9.5</v>
      </c>
      <c r="CR537" s="1105">
        <v>9.5</v>
      </c>
      <c r="CS537" s="1063">
        <v>2</v>
      </c>
      <c r="CT537" s="1064">
        <v>2</v>
      </c>
      <c r="CU537" s="1064">
        <v>2</v>
      </c>
      <c r="CV537" s="1064">
        <v>2</v>
      </c>
      <c r="CW537" s="1105">
        <v>2</v>
      </c>
      <c r="CX537" s="1063" t="s">
        <v>1971</v>
      </c>
      <c r="CY537" s="1064" t="s">
        <v>1971</v>
      </c>
      <c r="CZ537" s="1064" t="s">
        <v>1971</v>
      </c>
      <c r="DA537" s="1064" t="s">
        <v>1971</v>
      </c>
      <c r="DB537" s="1105" t="s">
        <v>1971</v>
      </c>
      <c r="DC537" s="1064" t="s">
        <v>1971</v>
      </c>
      <c r="DD537" s="1064" t="s">
        <v>1971</v>
      </c>
      <c r="DE537" s="1064" t="s">
        <v>1971</v>
      </c>
      <c r="DF537" s="1064" t="s">
        <v>1971</v>
      </c>
      <c r="DG537" s="1105" t="s">
        <v>1971</v>
      </c>
      <c r="DH537" s="1063" t="s">
        <v>1971</v>
      </c>
      <c r="DI537" s="1064" t="s">
        <v>1971</v>
      </c>
      <c r="DJ537" s="1064" t="s">
        <v>1971</v>
      </c>
      <c r="DK537" s="1064" t="s">
        <v>1971</v>
      </c>
      <c r="DL537" s="1105" t="s">
        <v>1971</v>
      </c>
      <c r="DM537" s="1109">
        <v>-0.48799999999999999</v>
      </c>
      <c r="DN537" s="1110" t="s">
        <v>1971</v>
      </c>
      <c r="DO537" s="1110" t="s">
        <v>1971</v>
      </c>
      <c r="DP537" s="1111" t="s">
        <v>1971</v>
      </c>
      <c r="DQ537" s="1110">
        <v>0</v>
      </c>
      <c r="DR537" s="1110" t="s">
        <v>1971</v>
      </c>
      <c r="DS537" s="1110" t="s">
        <v>1971</v>
      </c>
      <c r="DT537" s="1111" t="s">
        <v>1971</v>
      </c>
      <c r="DU537" s="1107" t="s">
        <v>1971</v>
      </c>
      <c r="DV537" s="1112">
        <v>1</v>
      </c>
      <c r="DW537" s="1113" t="s">
        <v>1971</v>
      </c>
    </row>
    <row r="538" spans="1:127" s="390" customFormat="1" ht="15.75" customHeight="1">
      <c r="A538" s="1042" t="s">
        <v>982</v>
      </c>
      <c r="B538" s="1043">
        <v>529</v>
      </c>
      <c r="C538" s="1131"/>
      <c r="D538" s="1131"/>
      <c r="E538" s="1131"/>
      <c r="F538" s="1131"/>
      <c r="G538" s="1131"/>
      <c r="H538" s="1131"/>
      <c r="I538" s="1131"/>
      <c r="J538" s="1131"/>
      <c r="K538" s="1131"/>
      <c r="L538" s="1131"/>
      <c r="M538" s="1043"/>
      <c r="N538" s="1131"/>
      <c r="O538" s="1131"/>
      <c r="P538" s="1131"/>
      <c r="Q538" s="1131"/>
      <c r="R538" s="1131"/>
      <c r="S538" s="1131"/>
      <c r="T538" s="1046"/>
      <c r="U538" s="1047" t="s">
        <v>4183</v>
      </c>
      <c r="V538" s="1048" t="s">
        <v>4180</v>
      </c>
      <c r="W538" s="1048" t="s">
        <v>1927</v>
      </c>
      <c r="X538" s="1049" t="s">
        <v>4184</v>
      </c>
      <c r="Y538" s="1050" t="s">
        <v>154</v>
      </c>
      <c r="Z538" s="1051" t="s">
        <v>4185</v>
      </c>
      <c r="AA538" s="1052" t="s">
        <v>1971</v>
      </c>
      <c r="AB538" s="1053">
        <v>1</v>
      </c>
      <c r="AC538" s="1053" t="s">
        <v>1971</v>
      </c>
      <c r="AD538" s="1053" t="s">
        <v>1971</v>
      </c>
      <c r="AE538" s="1053" t="s">
        <v>1971</v>
      </c>
      <c r="AF538" s="1053" t="s">
        <v>1971</v>
      </c>
      <c r="AG538" s="1053" t="s">
        <v>1971</v>
      </c>
      <c r="AH538" s="1053" t="s">
        <v>1971</v>
      </c>
      <c r="AI538" s="1054">
        <f t="shared" si="8"/>
        <v>1</v>
      </c>
      <c r="AJ538" s="1055" t="s">
        <v>988</v>
      </c>
      <c r="AK538" s="1055" t="s">
        <v>964</v>
      </c>
      <c r="AL538" s="1055" t="s">
        <v>965</v>
      </c>
      <c r="AM538" s="1056" t="s">
        <v>1923</v>
      </c>
      <c r="AN538" s="1050" t="s">
        <v>4781</v>
      </c>
      <c r="AO538" s="1050" t="s">
        <v>4782</v>
      </c>
      <c r="AP538" s="1295">
        <v>0</v>
      </c>
      <c r="AQ538" s="1068" t="s">
        <v>978</v>
      </c>
      <c r="AR538" s="1059" t="s">
        <v>154</v>
      </c>
      <c r="AS538" s="1060"/>
      <c r="AT538" s="1049"/>
      <c r="AU538" s="1049"/>
      <c r="AV538" s="1049"/>
      <c r="AW538" s="1061"/>
      <c r="AX538" s="1062"/>
      <c r="AY538" s="1067"/>
      <c r="AZ538" s="1068"/>
      <c r="BA538" s="1068"/>
      <c r="BB538" s="1068"/>
      <c r="BC538" s="1068"/>
      <c r="BD538" s="1068"/>
      <c r="BE538" s="1068"/>
      <c r="BF538" s="1068"/>
      <c r="BG538" s="1144"/>
      <c r="BH538" s="1144"/>
      <c r="BI538" s="1124">
        <v>4.5138888888888893E-3</v>
      </c>
      <c r="BJ538" s="1123">
        <v>4.2592592592592595E-3</v>
      </c>
      <c r="BK538" s="1123">
        <v>3.9930555555555561E-3</v>
      </c>
      <c r="BL538" s="1123">
        <v>3.7384259259259263E-3</v>
      </c>
      <c r="BM538" s="1123">
        <v>3.472222222222222E-3</v>
      </c>
      <c r="BN538" s="1067"/>
      <c r="BO538" s="1068"/>
      <c r="BP538" s="1068"/>
      <c r="BQ538" s="1068"/>
      <c r="BR538" s="1068"/>
      <c r="BS538" s="1069"/>
      <c r="BT538" s="1068"/>
      <c r="BU538" s="1068"/>
      <c r="BV538" s="1068"/>
      <c r="BW538" s="1070"/>
      <c r="BX538" s="1069"/>
      <c r="BY538" s="1068"/>
      <c r="BZ538" s="1068"/>
      <c r="CA538" s="1068"/>
      <c r="CB538" s="1070"/>
      <c r="CC538" s="1071"/>
      <c r="CD538" s="1072" t="s">
        <v>961</v>
      </c>
      <c r="CE538" s="1073" t="s">
        <v>961</v>
      </c>
      <c r="CF538" s="1073" t="s">
        <v>961</v>
      </c>
      <c r="CG538" s="1073" t="s">
        <v>961</v>
      </c>
      <c r="CH538" s="1074" t="s">
        <v>961</v>
      </c>
      <c r="CI538" s="1124" t="s">
        <v>1971</v>
      </c>
      <c r="CJ538" s="1123" t="s">
        <v>1971</v>
      </c>
      <c r="CK538" s="1123" t="s">
        <v>1971</v>
      </c>
      <c r="CL538" s="1123" t="s">
        <v>1971</v>
      </c>
      <c r="CM538" s="1127" t="s">
        <v>1971</v>
      </c>
      <c r="CN538" s="1124">
        <v>1.5798611111111114E-2</v>
      </c>
      <c r="CO538" s="1123">
        <v>1.5798611111111114E-2</v>
      </c>
      <c r="CP538" s="1123">
        <v>1.5798611111111114E-2</v>
      </c>
      <c r="CQ538" s="1123">
        <v>1.5798611111111114E-2</v>
      </c>
      <c r="CR538" s="1127">
        <v>1.5798611111111114E-2</v>
      </c>
      <c r="CS538" s="1334"/>
      <c r="CT538" s="1335"/>
      <c r="CU538" s="1335"/>
      <c r="CV538" s="1335"/>
      <c r="CW538" s="1336"/>
      <c r="CX538" s="1334"/>
      <c r="CY538" s="1335"/>
      <c r="CZ538" s="1335"/>
      <c r="DA538" s="1335"/>
      <c r="DB538" s="1336"/>
      <c r="DC538" s="1287">
        <v>3.4606481481481485E-3</v>
      </c>
      <c r="DD538" s="1287">
        <v>3.0092592592592588E-3</v>
      </c>
      <c r="DE538" s="1287">
        <v>2.615740740740741E-3</v>
      </c>
      <c r="DF538" s="1287">
        <v>2.1990740740740742E-3</v>
      </c>
      <c r="DG538" s="1288">
        <v>1.8865740740740742E-3</v>
      </c>
      <c r="DH538" s="1124" t="s">
        <v>1971</v>
      </c>
      <c r="DI538" s="1123" t="s">
        <v>1971</v>
      </c>
      <c r="DJ538" s="1123"/>
      <c r="DK538" s="1123" t="s">
        <v>1971</v>
      </c>
      <c r="DL538" s="1127" t="s">
        <v>1971</v>
      </c>
      <c r="DM538" s="1079">
        <v>-0.61</v>
      </c>
      <c r="DN538" s="1080" t="s">
        <v>1971</v>
      </c>
      <c r="DO538" s="1080" t="s">
        <v>1971</v>
      </c>
      <c r="DP538" s="1081" t="s">
        <v>1971</v>
      </c>
      <c r="DQ538" s="1080">
        <v>0.61</v>
      </c>
      <c r="DR538" s="1080" t="s">
        <v>1971</v>
      </c>
      <c r="DS538" s="1080" t="s">
        <v>1971</v>
      </c>
      <c r="DT538" s="1081" t="s">
        <v>1971</v>
      </c>
      <c r="DU538" s="1073" t="s">
        <v>1971</v>
      </c>
      <c r="DV538" s="1082">
        <v>1</v>
      </c>
      <c r="DW538" s="1083" t="s">
        <v>1971</v>
      </c>
    </row>
    <row r="539" spans="1:127" s="390" customFormat="1" ht="15.75" customHeight="1">
      <c r="A539" s="1085" t="s">
        <v>982</v>
      </c>
      <c r="B539" s="1045">
        <v>530</v>
      </c>
      <c r="C539" s="1006"/>
      <c r="D539" s="1006"/>
      <c r="E539" s="1006"/>
      <c r="F539" s="1006"/>
      <c r="G539" s="1006"/>
      <c r="H539" s="1006"/>
      <c r="I539" s="1006"/>
      <c r="J539" s="1006"/>
      <c r="K539" s="1006"/>
      <c r="L539" s="1006"/>
      <c r="M539" s="1045"/>
      <c r="N539" s="1006"/>
      <c r="O539" s="1006"/>
      <c r="P539" s="1006"/>
      <c r="Q539" s="1006"/>
      <c r="R539" s="1006"/>
      <c r="S539" s="1006"/>
      <c r="T539" s="1007"/>
      <c r="U539" s="1086" t="s">
        <v>4186</v>
      </c>
      <c r="V539" s="1087" t="s">
        <v>4180</v>
      </c>
      <c r="W539" s="1087" t="s">
        <v>1920</v>
      </c>
      <c r="X539" s="1088" t="s">
        <v>4187</v>
      </c>
      <c r="Y539" s="1089" t="s">
        <v>4188</v>
      </c>
      <c r="Z539" s="1090" t="s">
        <v>4189</v>
      </c>
      <c r="AA539" s="1091" t="s">
        <v>1971</v>
      </c>
      <c r="AB539" s="1092">
        <v>1</v>
      </c>
      <c r="AC539" s="1092" t="s">
        <v>1971</v>
      </c>
      <c r="AD539" s="1092" t="s">
        <v>1971</v>
      </c>
      <c r="AE539" s="1092" t="s">
        <v>1971</v>
      </c>
      <c r="AF539" s="1092" t="s">
        <v>1971</v>
      </c>
      <c r="AG539" s="1092" t="s">
        <v>1971</v>
      </c>
      <c r="AH539" s="1092" t="s">
        <v>1971</v>
      </c>
      <c r="AI539" s="1093">
        <f t="shared" si="8"/>
        <v>1</v>
      </c>
      <c r="AJ539" s="1094" t="s">
        <v>988</v>
      </c>
      <c r="AK539" s="1094" t="s">
        <v>964</v>
      </c>
      <c r="AL539" s="1094" t="s">
        <v>965</v>
      </c>
      <c r="AM539" s="1095" t="s">
        <v>2178</v>
      </c>
      <c r="AN539" s="1006" t="s">
        <v>410</v>
      </c>
      <c r="AO539" s="1006" t="s">
        <v>4790</v>
      </c>
      <c r="AP539" s="1296">
        <v>2</v>
      </c>
      <c r="AQ539" s="1064" t="s">
        <v>978</v>
      </c>
      <c r="AR539" s="1097"/>
      <c r="AS539" s="1098"/>
      <c r="AT539" s="1088"/>
      <c r="AU539" s="1088"/>
      <c r="AV539" s="1088"/>
      <c r="AW539" s="1099"/>
      <c r="AX539" s="1100"/>
      <c r="AY539" s="1063"/>
      <c r="AZ539" s="1064"/>
      <c r="BA539" s="1064"/>
      <c r="BB539" s="1064"/>
      <c r="BC539" s="1064"/>
      <c r="BD539" s="1064"/>
      <c r="BE539" s="1064"/>
      <c r="BF539" s="1064"/>
      <c r="BG539" s="1064"/>
      <c r="BH539" s="1064"/>
      <c r="BI539" s="1394"/>
      <c r="BJ539" s="1343"/>
      <c r="BK539" s="1343"/>
      <c r="BL539" s="1343"/>
      <c r="BM539" s="1343"/>
      <c r="BN539" s="1063"/>
      <c r="BO539" s="1064"/>
      <c r="BP539" s="1064"/>
      <c r="BQ539" s="1064"/>
      <c r="BR539" s="1064"/>
      <c r="BS539" s="1103"/>
      <c r="BT539" s="1064"/>
      <c r="BU539" s="1064"/>
      <c r="BV539" s="1064"/>
      <c r="BW539" s="1104"/>
      <c r="BX539" s="1103"/>
      <c r="BY539" s="1064"/>
      <c r="BZ539" s="1064"/>
      <c r="CA539" s="1064"/>
      <c r="CB539" s="1104"/>
      <c r="CC539" s="1105"/>
      <c r="CD539" s="1351"/>
      <c r="CE539" s="1352"/>
      <c r="CF539" s="1352"/>
      <c r="CG539" s="1352"/>
      <c r="CH539" s="1414"/>
      <c r="CI539" s="1394"/>
      <c r="CJ539" s="1343"/>
      <c r="CK539" s="1343"/>
      <c r="CL539" s="1343"/>
      <c r="CM539" s="1344"/>
      <c r="CN539" s="1394"/>
      <c r="CO539" s="1343"/>
      <c r="CP539" s="1343"/>
      <c r="CQ539" s="1343"/>
      <c r="CR539" s="1344"/>
      <c r="CS539" s="1394"/>
      <c r="CT539" s="1343"/>
      <c r="CU539" s="1343"/>
      <c r="CV539" s="1343"/>
      <c r="CW539" s="1344"/>
      <c r="CX539" s="1394"/>
      <c r="CY539" s="1343"/>
      <c r="CZ539" s="1343"/>
      <c r="DA539" s="1343"/>
      <c r="DB539" s="1344"/>
      <c r="DC539" s="1343"/>
      <c r="DD539" s="1343"/>
      <c r="DE539" s="1343"/>
      <c r="DF539" s="1343"/>
      <c r="DG539" s="1344"/>
      <c r="DH539" s="1394"/>
      <c r="DI539" s="1343"/>
      <c r="DJ539" s="1343"/>
      <c r="DK539" s="1343"/>
      <c r="DL539" s="1344"/>
      <c r="DM539" s="1775"/>
      <c r="DN539" s="1776"/>
      <c r="DO539" s="1776"/>
      <c r="DP539" s="1777"/>
      <c r="DQ539" s="1776"/>
      <c r="DR539" s="1776"/>
      <c r="DS539" s="1776"/>
      <c r="DT539" s="1777"/>
      <c r="DU539" s="1352"/>
      <c r="DV539" s="1696"/>
      <c r="DW539" s="1778"/>
    </row>
    <row r="540" spans="1:127" s="390" customFormat="1" ht="15.75" customHeight="1">
      <c r="A540" s="1085" t="s">
        <v>982</v>
      </c>
      <c r="B540" s="1045">
        <v>531</v>
      </c>
      <c r="C540" s="1006"/>
      <c r="D540" s="1006"/>
      <c r="E540" s="1006"/>
      <c r="F540" s="1006"/>
      <c r="G540" s="1006"/>
      <c r="H540" s="1006"/>
      <c r="I540" s="1006"/>
      <c r="J540" s="1006"/>
      <c r="K540" s="1006"/>
      <c r="L540" s="1006"/>
      <c r="M540" s="1045"/>
      <c r="N540" s="1006"/>
      <c r="O540" s="1006"/>
      <c r="P540" s="1006"/>
      <c r="Q540" s="1006"/>
      <c r="R540" s="1006"/>
      <c r="S540" s="1006"/>
      <c r="T540" s="1007"/>
      <c r="U540" s="1086" t="s">
        <v>4191</v>
      </c>
      <c r="V540" s="1087" t="s">
        <v>4180</v>
      </c>
      <c r="W540" s="1087" t="s">
        <v>1936</v>
      </c>
      <c r="X540" s="1088" t="s">
        <v>4192</v>
      </c>
      <c r="Y540" s="1089" t="s">
        <v>178</v>
      </c>
      <c r="Z540" s="1090" t="s">
        <v>4193</v>
      </c>
      <c r="AA540" s="1091" t="s">
        <v>1971</v>
      </c>
      <c r="AB540" s="1092">
        <v>1</v>
      </c>
      <c r="AC540" s="1092" t="s">
        <v>1971</v>
      </c>
      <c r="AD540" s="1092" t="s">
        <v>1971</v>
      </c>
      <c r="AE540" s="1092" t="s">
        <v>1971</v>
      </c>
      <c r="AF540" s="1092" t="s">
        <v>1971</v>
      </c>
      <c r="AG540" s="1092" t="s">
        <v>1971</v>
      </c>
      <c r="AH540" s="1092" t="s">
        <v>1971</v>
      </c>
      <c r="AI540" s="1093">
        <f t="shared" si="8"/>
        <v>1</v>
      </c>
      <c r="AJ540" s="1094" t="s">
        <v>984</v>
      </c>
      <c r="AK540" s="1094" t="s">
        <v>964</v>
      </c>
      <c r="AL540" s="1094" t="s">
        <v>965</v>
      </c>
      <c r="AM540" s="1095" t="s">
        <v>2103</v>
      </c>
      <c r="AN540" s="1006" t="s">
        <v>2204</v>
      </c>
      <c r="AO540" s="1006" t="s">
        <v>4786</v>
      </c>
      <c r="AP540" s="1296">
        <v>1</v>
      </c>
      <c r="AQ540" s="1064" t="s">
        <v>978</v>
      </c>
      <c r="AR540" s="1097" t="s">
        <v>178</v>
      </c>
      <c r="AS540" s="1098"/>
      <c r="AT540" s="1088"/>
      <c r="AU540" s="1088"/>
      <c r="AV540" s="1088"/>
      <c r="AW540" s="1099"/>
      <c r="AX540" s="1100"/>
      <c r="AY540" s="1063"/>
      <c r="AZ540" s="1064"/>
      <c r="BA540" s="1064"/>
      <c r="BB540" s="1064"/>
      <c r="BC540" s="1064"/>
      <c r="BD540" s="1064"/>
      <c r="BE540" s="1064"/>
      <c r="BF540" s="1064"/>
      <c r="BG540" s="1064"/>
      <c r="BH540" s="1064"/>
      <c r="BI540" s="1102">
        <v>138.9</v>
      </c>
      <c r="BJ540" s="1101">
        <v>137</v>
      </c>
      <c r="BK540" s="1101">
        <v>135.1</v>
      </c>
      <c r="BL540" s="1101">
        <v>133.1</v>
      </c>
      <c r="BM540" s="1101">
        <v>131.19999999999999</v>
      </c>
      <c r="BN540" s="1063"/>
      <c r="BO540" s="1064"/>
      <c r="BP540" s="1064"/>
      <c r="BQ540" s="1064"/>
      <c r="BR540" s="1064"/>
      <c r="BS540" s="1103"/>
      <c r="BT540" s="1064"/>
      <c r="BU540" s="1064"/>
      <c r="BV540" s="1064"/>
      <c r="BW540" s="1104"/>
      <c r="BX540" s="1103"/>
      <c r="BY540" s="1064"/>
      <c r="BZ540" s="1064"/>
      <c r="CA540" s="1064"/>
      <c r="CB540" s="1104"/>
      <c r="CC540" s="1105"/>
      <c r="CD540" s="1106" t="s">
        <v>961</v>
      </c>
      <c r="CE540" s="1107" t="s">
        <v>961</v>
      </c>
      <c r="CF540" s="1107" t="s">
        <v>961</v>
      </c>
      <c r="CG540" s="1107" t="s">
        <v>961</v>
      </c>
      <c r="CH540" s="1108" t="s">
        <v>961</v>
      </c>
      <c r="CI540" s="1063" t="s">
        <v>1971</v>
      </c>
      <c r="CJ540" s="1064" t="s">
        <v>1971</v>
      </c>
      <c r="CK540" s="1064" t="s">
        <v>1971</v>
      </c>
      <c r="CL540" s="1064" t="s">
        <v>1971</v>
      </c>
      <c r="CM540" s="1105" t="s">
        <v>1971</v>
      </c>
      <c r="CN540" s="1063">
        <v>194.5</v>
      </c>
      <c r="CO540" s="1064">
        <v>194.5</v>
      </c>
      <c r="CP540" s="1064">
        <v>194.5</v>
      </c>
      <c r="CQ540" s="1064">
        <v>194.5</v>
      </c>
      <c r="CR540" s="1105">
        <v>194.5</v>
      </c>
      <c r="CS540" s="1063" t="s">
        <v>1971</v>
      </c>
      <c r="CT540" s="1064" t="s">
        <v>1971</v>
      </c>
      <c r="CU540" s="1064" t="s">
        <v>1971</v>
      </c>
      <c r="CV540" s="1064" t="s">
        <v>1971</v>
      </c>
      <c r="CW540" s="1105" t="s">
        <v>1971</v>
      </c>
      <c r="CX540" s="1063" t="s">
        <v>1971</v>
      </c>
      <c r="CY540" s="1064" t="s">
        <v>1971</v>
      </c>
      <c r="CZ540" s="1064" t="s">
        <v>1971</v>
      </c>
      <c r="DA540" s="1064" t="s">
        <v>1971</v>
      </c>
      <c r="DB540" s="1105" t="s">
        <v>1971</v>
      </c>
      <c r="DC540" s="1064" t="s">
        <v>1971</v>
      </c>
      <c r="DD540" s="1064" t="s">
        <v>1971</v>
      </c>
      <c r="DE540" s="1064" t="s">
        <v>1971</v>
      </c>
      <c r="DF540" s="1064" t="s">
        <v>1971</v>
      </c>
      <c r="DG540" s="1105" t="s">
        <v>1971</v>
      </c>
      <c r="DH540" s="1063" t="s">
        <v>1971</v>
      </c>
      <c r="DI540" s="1064" t="s">
        <v>1971</v>
      </c>
      <c r="DJ540" s="1064" t="s">
        <v>1971</v>
      </c>
      <c r="DK540" s="1064" t="s">
        <v>1971</v>
      </c>
      <c r="DL540" s="1105" t="s">
        <v>1971</v>
      </c>
      <c r="DM540" s="1109">
        <v>-0.10199999999999999</v>
      </c>
      <c r="DN540" s="1110" t="s">
        <v>1971</v>
      </c>
      <c r="DO540" s="1110" t="s">
        <v>1971</v>
      </c>
      <c r="DP540" s="1111" t="s">
        <v>1971</v>
      </c>
      <c r="DQ540" s="1110" t="s">
        <v>1971</v>
      </c>
      <c r="DR540" s="1110" t="s">
        <v>1971</v>
      </c>
      <c r="DS540" s="1110" t="s">
        <v>1971</v>
      </c>
      <c r="DT540" s="1111" t="s">
        <v>1971</v>
      </c>
      <c r="DU540" s="1107" t="s">
        <v>1971</v>
      </c>
      <c r="DV540" s="1112">
        <v>1</v>
      </c>
      <c r="DW540" s="1113" t="s">
        <v>1971</v>
      </c>
    </row>
    <row r="541" spans="1:127" s="390" customFormat="1" ht="15.75" customHeight="1">
      <c r="A541" s="1085" t="s">
        <v>982</v>
      </c>
      <c r="B541" s="1045">
        <v>532</v>
      </c>
      <c r="C541" s="1006"/>
      <c r="D541" s="1006"/>
      <c r="E541" s="1006"/>
      <c r="F541" s="1006"/>
      <c r="G541" s="1006"/>
      <c r="H541" s="1006"/>
      <c r="I541" s="1006"/>
      <c r="J541" s="1006"/>
      <c r="K541" s="1006"/>
      <c r="L541" s="1006"/>
      <c r="M541" s="1045"/>
      <c r="N541" s="1006"/>
      <c r="O541" s="1006"/>
      <c r="P541" s="1006"/>
      <c r="Q541" s="1006"/>
      <c r="R541" s="1006"/>
      <c r="S541" s="1006"/>
      <c r="T541" s="1007"/>
      <c r="U541" s="1086" t="s">
        <v>4195</v>
      </c>
      <c r="V541" s="1087" t="s">
        <v>4180</v>
      </c>
      <c r="W541" s="1087" t="s">
        <v>1936</v>
      </c>
      <c r="X541" s="1088" t="s">
        <v>4196</v>
      </c>
      <c r="Y541" s="1089" t="s">
        <v>184</v>
      </c>
      <c r="Z541" s="1090" t="s">
        <v>4197</v>
      </c>
      <c r="AA541" s="1091" t="s">
        <v>1971</v>
      </c>
      <c r="AB541" s="1092">
        <v>1</v>
      </c>
      <c r="AC541" s="1092" t="s">
        <v>1971</v>
      </c>
      <c r="AD541" s="1092" t="s">
        <v>1971</v>
      </c>
      <c r="AE541" s="1092" t="s">
        <v>1971</v>
      </c>
      <c r="AF541" s="1092" t="s">
        <v>1971</v>
      </c>
      <c r="AG541" s="1092" t="s">
        <v>1971</v>
      </c>
      <c r="AH541" s="1092" t="s">
        <v>1971</v>
      </c>
      <c r="AI541" s="1093">
        <f t="shared" si="8"/>
        <v>1</v>
      </c>
      <c r="AJ541" s="1094" t="s">
        <v>984</v>
      </c>
      <c r="AK541" s="1094" t="s">
        <v>964</v>
      </c>
      <c r="AL541" s="1094" t="s">
        <v>965</v>
      </c>
      <c r="AM541" s="1095" t="s">
        <v>1944</v>
      </c>
      <c r="AN541" s="1006" t="s">
        <v>293</v>
      </c>
      <c r="AO541" s="1006" t="s">
        <v>4785</v>
      </c>
      <c r="AP541" s="1296">
        <v>2</v>
      </c>
      <c r="AQ541" s="1064" t="s">
        <v>978</v>
      </c>
      <c r="AR541" s="1097" t="s">
        <v>184</v>
      </c>
      <c r="AS541" s="1098"/>
      <c r="AT541" s="1088"/>
      <c r="AU541" s="1088"/>
      <c r="AV541" s="1088"/>
      <c r="AW541" s="1099"/>
      <c r="AX541" s="1100"/>
      <c r="AY541" s="1063"/>
      <c r="AZ541" s="1064"/>
      <c r="BA541" s="1064"/>
      <c r="BB541" s="1064"/>
      <c r="BC541" s="1064"/>
      <c r="BD541" s="1064"/>
      <c r="BE541" s="1064"/>
      <c r="BF541" s="1064"/>
      <c r="BG541" s="1064"/>
      <c r="BH541" s="1064"/>
      <c r="BI541" s="1063">
        <v>2.34</v>
      </c>
      <c r="BJ541" s="1064">
        <v>2.34</v>
      </c>
      <c r="BK541" s="1064">
        <v>2.34</v>
      </c>
      <c r="BL541" s="1064">
        <v>2.34</v>
      </c>
      <c r="BM541" s="1064">
        <v>2.34</v>
      </c>
      <c r="BN541" s="1063"/>
      <c r="BO541" s="1064"/>
      <c r="BP541" s="1064"/>
      <c r="BQ541" s="1064"/>
      <c r="BR541" s="1064"/>
      <c r="BS541" s="1103"/>
      <c r="BT541" s="1064"/>
      <c r="BU541" s="1064"/>
      <c r="BV541" s="1064"/>
      <c r="BW541" s="1104"/>
      <c r="BX541" s="1103"/>
      <c r="BY541" s="1064"/>
      <c r="BZ541" s="1064"/>
      <c r="CA541" s="1064"/>
      <c r="CB541" s="1104"/>
      <c r="CC541" s="1105"/>
      <c r="CD541" s="1106" t="s">
        <v>961</v>
      </c>
      <c r="CE541" s="1107" t="s">
        <v>961</v>
      </c>
      <c r="CF541" s="1107" t="s">
        <v>961</v>
      </c>
      <c r="CG541" s="1107" t="s">
        <v>961</v>
      </c>
      <c r="CH541" s="1108" t="s">
        <v>961</v>
      </c>
      <c r="CI541" s="1063" t="s">
        <v>1971</v>
      </c>
      <c r="CJ541" s="1064" t="s">
        <v>1971</v>
      </c>
      <c r="CK541" s="1064" t="s">
        <v>1971</v>
      </c>
      <c r="CL541" s="1064" t="s">
        <v>1971</v>
      </c>
      <c r="CM541" s="1105" t="s">
        <v>1971</v>
      </c>
      <c r="CN541" s="1063">
        <v>4.68</v>
      </c>
      <c r="CO541" s="1064">
        <v>4.68</v>
      </c>
      <c r="CP541" s="1064">
        <v>4.68</v>
      </c>
      <c r="CQ541" s="1064">
        <v>4.68</v>
      </c>
      <c r="CR541" s="1105">
        <v>4.68</v>
      </c>
      <c r="CS541" s="1063" t="s">
        <v>1971</v>
      </c>
      <c r="CT541" s="1064" t="s">
        <v>1971</v>
      </c>
      <c r="CU541" s="1064" t="s">
        <v>1971</v>
      </c>
      <c r="CV541" s="1064" t="s">
        <v>1971</v>
      </c>
      <c r="CW541" s="1105" t="s">
        <v>1971</v>
      </c>
      <c r="CX541" s="1063" t="s">
        <v>1971</v>
      </c>
      <c r="CY541" s="1064" t="s">
        <v>1971</v>
      </c>
      <c r="CZ541" s="1064" t="s">
        <v>1971</v>
      </c>
      <c r="DA541" s="1064" t="s">
        <v>1971</v>
      </c>
      <c r="DB541" s="1105" t="s">
        <v>1971</v>
      </c>
      <c r="DC541" s="1064" t="s">
        <v>1971</v>
      </c>
      <c r="DD541" s="1064" t="s">
        <v>1971</v>
      </c>
      <c r="DE541" s="1064" t="s">
        <v>1971</v>
      </c>
      <c r="DF541" s="1064" t="s">
        <v>1971</v>
      </c>
      <c r="DG541" s="1105" t="s">
        <v>1971</v>
      </c>
      <c r="DH541" s="1063" t="s">
        <v>1971</v>
      </c>
      <c r="DI541" s="1064" t="s">
        <v>1971</v>
      </c>
      <c r="DJ541" s="1064" t="s">
        <v>1971</v>
      </c>
      <c r="DK541" s="1064" t="s">
        <v>1971</v>
      </c>
      <c r="DL541" s="1105" t="s">
        <v>1971</v>
      </c>
      <c r="DM541" s="1109">
        <v>-0.81899999999999995</v>
      </c>
      <c r="DN541" s="1110" t="s">
        <v>1971</v>
      </c>
      <c r="DO541" s="1110" t="s">
        <v>1971</v>
      </c>
      <c r="DP541" s="1111" t="s">
        <v>1971</v>
      </c>
      <c r="DQ541" s="1110" t="s">
        <v>1971</v>
      </c>
      <c r="DR541" s="1110" t="s">
        <v>1971</v>
      </c>
      <c r="DS541" s="1110" t="s">
        <v>1971</v>
      </c>
      <c r="DT541" s="1111" t="s">
        <v>1971</v>
      </c>
      <c r="DU541" s="1107" t="s">
        <v>1971</v>
      </c>
      <c r="DV541" s="1112">
        <v>1</v>
      </c>
      <c r="DW541" s="1113" t="s">
        <v>1971</v>
      </c>
    </row>
    <row r="542" spans="1:127" s="390" customFormat="1" ht="15.75" customHeight="1">
      <c r="A542" s="1085" t="s">
        <v>982</v>
      </c>
      <c r="B542" s="1045">
        <v>533</v>
      </c>
      <c r="C542" s="1006"/>
      <c r="D542" s="1006"/>
      <c r="E542" s="1006"/>
      <c r="F542" s="1006"/>
      <c r="G542" s="1006"/>
      <c r="H542" s="1006"/>
      <c r="I542" s="1006"/>
      <c r="J542" s="1006"/>
      <c r="K542" s="1006"/>
      <c r="L542" s="1006"/>
      <c r="M542" s="1045"/>
      <c r="N542" s="1006"/>
      <c r="O542" s="1006"/>
      <c r="P542" s="1006"/>
      <c r="Q542" s="1006"/>
      <c r="R542" s="1006"/>
      <c r="S542" s="1006"/>
      <c r="T542" s="1007"/>
      <c r="U542" s="1086" t="s">
        <v>4198</v>
      </c>
      <c r="V542" s="1087" t="s">
        <v>4180</v>
      </c>
      <c r="W542" s="1087" t="s">
        <v>1936</v>
      </c>
      <c r="X542" s="1088" t="s">
        <v>4199</v>
      </c>
      <c r="Y542" s="1089" t="s">
        <v>4200</v>
      </c>
      <c r="Z542" s="1090" t="s">
        <v>4201</v>
      </c>
      <c r="AA542" s="1091" t="s">
        <v>1971</v>
      </c>
      <c r="AB542" s="1092">
        <v>1</v>
      </c>
      <c r="AC542" s="1092" t="s">
        <v>1971</v>
      </c>
      <c r="AD542" s="1092" t="s">
        <v>1971</v>
      </c>
      <c r="AE542" s="1092" t="s">
        <v>1971</v>
      </c>
      <c r="AF542" s="1092" t="s">
        <v>1971</v>
      </c>
      <c r="AG542" s="1092" t="s">
        <v>1971</v>
      </c>
      <c r="AH542" s="1092" t="s">
        <v>1971</v>
      </c>
      <c r="AI542" s="1093">
        <f t="shared" si="8"/>
        <v>1</v>
      </c>
      <c r="AJ542" s="1094" t="s">
        <v>963</v>
      </c>
      <c r="AK542" s="1094" t="s">
        <v>1971</v>
      </c>
      <c r="AL542" s="1094" t="s">
        <v>1971</v>
      </c>
      <c r="AM542" s="1095" t="s">
        <v>1955</v>
      </c>
      <c r="AN542" s="1006" t="s">
        <v>991</v>
      </c>
      <c r="AO542" s="1006" t="s">
        <v>1971</v>
      </c>
      <c r="AP542" s="1263">
        <v>3</v>
      </c>
      <c r="AQ542" s="1064" t="s">
        <v>978</v>
      </c>
      <c r="AR542" s="1097" t="s">
        <v>1971</v>
      </c>
      <c r="AS542" s="1098"/>
      <c r="AT542" s="1088"/>
      <c r="AU542" s="1088"/>
      <c r="AV542" s="1088"/>
      <c r="AW542" s="1099"/>
      <c r="AX542" s="1100"/>
      <c r="AY542" s="1063"/>
      <c r="AZ542" s="1064"/>
      <c r="BA542" s="1064"/>
      <c r="BB542" s="1064"/>
      <c r="BC542" s="1064"/>
      <c r="BD542" s="1064"/>
      <c r="BE542" s="1064"/>
      <c r="BF542" s="1064"/>
      <c r="BG542" s="1064"/>
      <c r="BH542" s="1064"/>
      <c r="BI542" s="1394"/>
      <c r="BJ542" s="1343"/>
      <c r="BK542" s="1343"/>
      <c r="BL542" s="1343"/>
      <c r="BM542" s="1343"/>
      <c r="BN542" s="1063"/>
      <c r="BO542" s="1064"/>
      <c r="BP542" s="1064"/>
      <c r="BQ542" s="1064"/>
      <c r="BR542" s="1064"/>
      <c r="BS542" s="1103"/>
      <c r="BT542" s="1064"/>
      <c r="BU542" s="1064"/>
      <c r="BV542" s="1064"/>
      <c r="BW542" s="1104"/>
      <c r="BX542" s="1103"/>
      <c r="BY542" s="1064"/>
      <c r="BZ542" s="1064"/>
      <c r="CA542" s="1064"/>
      <c r="CB542" s="1104"/>
      <c r="CC542" s="1105"/>
      <c r="CD542" s="1351"/>
      <c r="CE542" s="1352"/>
      <c r="CF542" s="1352"/>
      <c r="CG542" s="1352"/>
      <c r="CH542" s="1414"/>
      <c r="CI542" s="1394"/>
      <c r="CJ542" s="1343"/>
      <c r="CK542" s="1343"/>
      <c r="CL542" s="1343"/>
      <c r="CM542" s="1344"/>
      <c r="CN542" s="1394"/>
      <c r="CO542" s="1343"/>
      <c r="CP542" s="1343"/>
      <c r="CQ542" s="1343"/>
      <c r="CR542" s="1344"/>
      <c r="CS542" s="1394"/>
      <c r="CT542" s="1343"/>
      <c r="CU542" s="1343"/>
      <c r="CV542" s="1343"/>
      <c r="CW542" s="1344"/>
      <c r="CX542" s="1394"/>
      <c r="CY542" s="1343"/>
      <c r="CZ542" s="1343"/>
      <c r="DA542" s="1343"/>
      <c r="DB542" s="1344"/>
      <c r="DC542" s="1343"/>
      <c r="DD542" s="1343"/>
      <c r="DE542" s="1343"/>
      <c r="DF542" s="1343"/>
      <c r="DG542" s="1344"/>
      <c r="DH542" s="1394"/>
      <c r="DI542" s="1343"/>
      <c r="DJ542" s="1343"/>
      <c r="DK542" s="1343"/>
      <c r="DL542" s="1344"/>
      <c r="DM542" s="1775"/>
      <c r="DN542" s="1776"/>
      <c r="DO542" s="1776"/>
      <c r="DP542" s="1777"/>
      <c r="DQ542" s="1776"/>
      <c r="DR542" s="1776"/>
      <c r="DS542" s="1776"/>
      <c r="DT542" s="1777"/>
      <c r="DU542" s="1352"/>
      <c r="DV542" s="1696"/>
      <c r="DW542" s="1778"/>
    </row>
    <row r="543" spans="1:127" s="390" customFormat="1" ht="15.75" customHeight="1">
      <c r="A543" s="1085" t="s">
        <v>982</v>
      </c>
      <c r="B543" s="1045">
        <v>534</v>
      </c>
      <c r="C543" s="1006"/>
      <c r="D543" s="1006"/>
      <c r="E543" s="1006"/>
      <c r="F543" s="1006"/>
      <c r="G543" s="1006"/>
      <c r="H543" s="1006"/>
      <c r="I543" s="1006"/>
      <c r="J543" s="1006"/>
      <c r="K543" s="1006"/>
      <c r="L543" s="1006"/>
      <c r="M543" s="1045"/>
      <c r="N543" s="1006"/>
      <c r="O543" s="1006"/>
      <c r="P543" s="1006"/>
      <c r="Q543" s="1006"/>
      <c r="R543" s="1006"/>
      <c r="S543" s="1006"/>
      <c r="T543" s="1007"/>
      <c r="U543" s="1086" t="s">
        <v>4202</v>
      </c>
      <c r="V543" s="1087" t="s">
        <v>4180</v>
      </c>
      <c r="W543" s="1087" t="s">
        <v>1936</v>
      </c>
      <c r="X543" s="1088" t="s">
        <v>4203</v>
      </c>
      <c r="Y543" s="1089" t="s">
        <v>4204</v>
      </c>
      <c r="Z543" s="1090" t="s">
        <v>4205</v>
      </c>
      <c r="AA543" s="1091">
        <v>1</v>
      </c>
      <c r="AB543" s="1092" t="s">
        <v>1971</v>
      </c>
      <c r="AC543" s="1092" t="s">
        <v>1971</v>
      </c>
      <c r="AD543" s="1092" t="s">
        <v>1971</v>
      </c>
      <c r="AE543" s="1092" t="s">
        <v>1971</v>
      </c>
      <c r="AF543" s="1092" t="s">
        <v>1971</v>
      </c>
      <c r="AG543" s="1092" t="s">
        <v>1971</v>
      </c>
      <c r="AH543" s="1092" t="s">
        <v>1971</v>
      </c>
      <c r="AI543" s="1093">
        <f t="shared" si="8"/>
        <v>1</v>
      </c>
      <c r="AJ543" s="1094" t="s">
        <v>963</v>
      </c>
      <c r="AK543" s="1094" t="s">
        <v>1971</v>
      </c>
      <c r="AL543" s="1094" t="s">
        <v>1971</v>
      </c>
      <c r="AM543" s="1095" t="s">
        <v>1996</v>
      </c>
      <c r="AN543" s="1006" t="s">
        <v>991</v>
      </c>
      <c r="AO543" s="1006" t="s">
        <v>1971</v>
      </c>
      <c r="AP543" s="1263">
        <v>0</v>
      </c>
      <c r="AQ543" s="1064" t="s">
        <v>978</v>
      </c>
      <c r="AR543" s="1097" t="s">
        <v>1971</v>
      </c>
      <c r="AS543" s="1098"/>
      <c r="AT543" s="1088"/>
      <c r="AU543" s="1088"/>
      <c r="AV543" s="1088"/>
      <c r="AW543" s="1099"/>
      <c r="AX543" s="1100"/>
      <c r="AY543" s="1063"/>
      <c r="AZ543" s="1064"/>
      <c r="BA543" s="1064"/>
      <c r="BB543" s="1064"/>
      <c r="BC543" s="1064"/>
      <c r="BD543" s="1064"/>
      <c r="BE543" s="1064"/>
      <c r="BF543" s="1064"/>
      <c r="BG543" s="1064"/>
      <c r="BH543" s="1064"/>
      <c r="BI543" s="1394"/>
      <c r="BJ543" s="1343"/>
      <c r="BK543" s="1343"/>
      <c r="BL543" s="1343"/>
      <c r="BM543" s="1343"/>
      <c r="BN543" s="1063"/>
      <c r="BO543" s="1064"/>
      <c r="BP543" s="1064"/>
      <c r="BQ543" s="1064"/>
      <c r="BR543" s="1064"/>
      <c r="BS543" s="1103"/>
      <c r="BT543" s="1064"/>
      <c r="BU543" s="1064"/>
      <c r="BV543" s="1064"/>
      <c r="BW543" s="1104"/>
      <c r="BX543" s="1103"/>
      <c r="BY543" s="1064"/>
      <c r="BZ543" s="1064"/>
      <c r="CA543" s="1064"/>
      <c r="CB543" s="1104"/>
      <c r="CC543" s="1105"/>
      <c r="CD543" s="1351"/>
      <c r="CE543" s="1352"/>
      <c r="CF543" s="1352"/>
      <c r="CG543" s="1352"/>
      <c r="CH543" s="1414"/>
      <c r="CI543" s="1394"/>
      <c r="CJ543" s="1343"/>
      <c r="CK543" s="1343"/>
      <c r="CL543" s="1343"/>
      <c r="CM543" s="1344"/>
      <c r="CN543" s="1394"/>
      <c r="CO543" s="1343"/>
      <c r="CP543" s="1343"/>
      <c r="CQ543" s="1343"/>
      <c r="CR543" s="1344"/>
      <c r="CS543" s="1394"/>
      <c r="CT543" s="1343"/>
      <c r="CU543" s="1343"/>
      <c r="CV543" s="1343"/>
      <c r="CW543" s="1344"/>
      <c r="CX543" s="1394"/>
      <c r="CY543" s="1343"/>
      <c r="CZ543" s="1343"/>
      <c r="DA543" s="1343"/>
      <c r="DB543" s="1344"/>
      <c r="DC543" s="1343"/>
      <c r="DD543" s="1343"/>
      <c r="DE543" s="1343"/>
      <c r="DF543" s="1343"/>
      <c r="DG543" s="1344"/>
      <c r="DH543" s="1394"/>
      <c r="DI543" s="1343"/>
      <c r="DJ543" s="1343"/>
      <c r="DK543" s="1343"/>
      <c r="DL543" s="1344"/>
      <c r="DM543" s="1775"/>
      <c r="DN543" s="1776"/>
      <c r="DO543" s="1776"/>
      <c r="DP543" s="1777"/>
      <c r="DQ543" s="1776"/>
      <c r="DR543" s="1776"/>
      <c r="DS543" s="1776"/>
      <c r="DT543" s="1777"/>
      <c r="DU543" s="1352"/>
      <c r="DV543" s="1696"/>
      <c r="DW543" s="1778"/>
    </row>
    <row r="544" spans="1:127" s="390" customFormat="1" ht="15.75" customHeight="1">
      <c r="A544" s="1085" t="s">
        <v>982</v>
      </c>
      <c r="B544" s="1045">
        <v>535</v>
      </c>
      <c r="C544" s="1006"/>
      <c r="D544" s="1006"/>
      <c r="E544" s="1006"/>
      <c r="F544" s="1006"/>
      <c r="G544" s="1006"/>
      <c r="H544" s="1006"/>
      <c r="I544" s="1006"/>
      <c r="J544" s="1006"/>
      <c r="K544" s="1006"/>
      <c r="L544" s="1006"/>
      <c r="M544" s="1045"/>
      <c r="N544" s="1006"/>
      <c r="O544" s="1006"/>
      <c r="P544" s="1006"/>
      <c r="Q544" s="1006"/>
      <c r="R544" s="1006"/>
      <c r="S544" s="1006"/>
      <c r="T544" s="1007"/>
      <c r="U544" s="1086" t="s">
        <v>4206</v>
      </c>
      <c r="V544" s="1087" t="s">
        <v>4180</v>
      </c>
      <c r="W544" s="1087" t="s">
        <v>1936</v>
      </c>
      <c r="X544" s="1088" t="s">
        <v>4207</v>
      </c>
      <c r="Y544" s="1089" t="s">
        <v>4208</v>
      </c>
      <c r="Z544" s="1090" t="s">
        <v>4209</v>
      </c>
      <c r="AA544" s="1091" t="s">
        <v>1971</v>
      </c>
      <c r="AB544" s="1092">
        <v>1</v>
      </c>
      <c r="AC544" s="1092" t="s">
        <v>1971</v>
      </c>
      <c r="AD544" s="1092" t="s">
        <v>1971</v>
      </c>
      <c r="AE544" s="1092" t="s">
        <v>1971</v>
      </c>
      <c r="AF544" s="1092" t="s">
        <v>1971</v>
      </c>
      <c r="AG544" s="1092" t="s">
        <v>1971</v>
      </c>
      <c r="AH544" s="1092" t="s">
        <v>1971</v>
      </c>
      <c r="AI544" s="1093">
        <f t="shared" si="8"/>
        <v>1</v>
      </c>
      <c r="AJ544" s="1094" t="s">
        <v>988</v>
      </c>
      <c r="AK544" s="1094" t="s">
        <v>964</v>
      </c>
      <c r="AL544" s="1094" t="s">
        <v>965</v>
      </c>
      <c r="AM544" s="1095" t="s">
        <v>1955</v>
      </c>
      <c r="AN544" s="1006" t="s">
        <v>991</v>
      </c>
      <c r="AO544" s="1006" t="s">
        <v>1971</v>
      </c>
      <c r="AP544" s="1263">
        <v>0</v>
      </c>
      <c r="AQ544" s="1064" t="s">
        <v>966</v>
      </c>
      <c r="AR544" s="1097" t="s">
        <v>1971</v>
      </c>
      <c r="AS544" s="1098"/>
      <c r="AT544" s="1088"/>
      <c r="AU544" s="1088"/>
      <c r="AV544" s="1088"/>
      <c r="AW544" s="1099"/>
      <c r="AX544" s="1100"/>
      <c r="AY544" s="1063"/>
      <c r="AZ544" s="1064"/>
      <c r="BA544" s="1064"/>
      <c r="BB544" s="1064"/>
      <c r="BC544" s="1064"/>
      <c r="BD544" s="1064"/>
      <c r="BE544" s="1064"/>
      <c r="BF544" s="1064"/>
      <c r="BG544" s="1064"/>
      <c r="BH544" s="1064"/>
      <c r="BI544" s="1394"/>
      <c r="BJ544" s="1343"/>
      <c r="BK544" s="1343"/>
      <c r="BL544" s="1343"/>
      <c r="BM544" s="1343"/>
      <c r="BN544" s="1063"/>
      <c r="BO544" s="1064"/>
      <c r="BP544" s="1064"/>
      <c r="BQ544" s="1064"/>
      <c r="BR544" s="1064"/>
      <c r="BS544" s="1103"/>
      <c r="BT544" s="1064"/>
      <c r="BU544" s="1064"/>
      <c r="BV544" s="1064"/>
      <c r="BW544" s="1104"/>
      <c r="BX544" s="1103"/>
      <c r="BY544" s="1064"/>
      <c r="BZ544" s="1064"/>
      <c r="CA544" s="1064"/>
      <c r="CB544" s="1104"/>
      <c r="CC544" s="1105"/>
      <c r="CD544" s="1351"/>
      <c r="CE544" s="1352"/>
      <c r="CF544" s="1352"/>
      <c r="CG544" s="1352"/>
      <c r="CH544" s="1414"/>
      <c r="CI544" s="1394"/>
      <c r="CJ544" s="1343"/>
      <c r="CK544" s="1343"/>
      <c r="CL544" s="1343"/>
      <c r="CM544" s="1344"/>
      <c r="CN544" s="1394"/>
      <c r="CO544" s="1343"/>
      <c r="CP544" s="1343"/>
      <c r="CQ544" s="1343"/>
      <c r="CR544" s="1344"/>
      <c r="CS544" s="1394"/>
      <c r="CT544" s="1343"/>
      <c r="CU544" s="1343"/>
      <c r="CV544" s="1343"/>
      <c r="CW544" s="1344"/>
      <c r="CX544" s="1394"/>
      <c r="CY544" s="1343"/>
      <c r="CZ544" s="1343"/>
      <c r="DA544" s="1343"/>
      <c r="DB544" s="1344"/>
      <c r="DC544" s="1343"/>
      <c r="DD544" s="1343"/>
      <c r="DE544" s="1343"/>
      <c r="DF544" s="1343"/>
      <c r="DG544" s="1344"/>
      <c r="DH544" s="1394"/>
      <c r="DI544" s="1343"/>
      <c r="DJ544" s="1343"/>
      <c r="DK544" s="1343"/>
      <c r="DL544" s="1344"/>
      <c r="DM544" s="1775"/>
      <c r="DN544" s="1776"/>
      <c r="DO544" s="1776"/>
      <c r="DP544" s="1777"/>
      <c r="DQ544" s="1776"/>
      <c r="DR544" s="1776"/>
      <c r="DS544" s="1776"/>
      <c r="DT544" s="1777"/>
      <c r="DU544" s="1352"/>
      <c r="DV544" s="1696"/>
      <c r="DW544" s="1778"/>
    </row>
    <row r="545" spans="1:127" s="390" customFormat="1" ht="15.75" customHeight="1">
      <c r="A545" s="1085" t="s">
        <v>982</v>
      </c>
      <c r="B545" s="1045">
        <v>536</v>
      </c>
      <c r="C545" s="1006"/>
      <c r="D545" s="1006" t="s">
        <v>2127</v>
      </c>
      <c r="E545" s="1006"/>
      <c r="F545" s="1006"/>
      <c r="G545" s="1006"/>
      <c r="H545" s="1006"/>
      <c r="I545" s="1006"/>
      <c r="J545" s="1006"/>
      <c r="K545" s="1006"/>
      <c r="L545" s="1006"/>
      <c r="M545" s="1045"/>
      <c r="N545" s="1006"/>
      <c r="O545" s="1006"/>
      <c r="P545" s="1006"/>
      <c r="Q545" s="1006"/>
      <c r="R545" s="1006"/>
      <c r="S545" s="1006"/>
      <c r="T545" s="1007"/>
      <c r="U545" s="1086" t="s">
        <v>4210</v>
      </c>
      <c r="V545" s="1087" t="s">
        <v>4211</v>
      </c>
      <c r="W545" s="1087" t="s">
        <v>1920</v>
      </c>
      <c r="X545" s="1088" t="s">
        <v>4212</v>
      </c>
      <c r="Y545" s="1089" t="s">
        <v>1016</v>
      </c>
      <c r="Z545" s="1090" t="s">
        <v>4213</v>
      </c>
      <c r="AA545" s="1091" t="s">
        <v>1971</v>
      </c>
      <c r="AB545" s="1092" t="s">
        <v>1971</v>
      </c>
      <c r="AC545" s="1092">
        <v>1</v>
      </c>
      <c r="AD545" s="1092" t="s">
        <v>1971</v>
      </c>
      <c r="AE545" s="1092" t="s">
        <v>1971</v>
      </c>
      <c r="AF545" s="1092" t="s">
        <v>1971</v>
      </c>
      <c r="AG545" s="1092" t="s">
        <v>1971</v>
      </c>
      <c r="AH545" s="1092" t="s">
        <v>1971</v>
      </c>
      <c r="AI545" s="1093">
        <f t="shared" si="8"/>
        <v>1</v>
      </c>
      <c r="AJ545" s="1094" t="s">
        <v>984</v>
      </c>
      <c r="AK545" s="1094" t="s">
        <v>964</v>
      </c>
      <c r="AL545" s="1094" t="s">
        <v>965</v>
      </c>
      <c r="AM545" s="1095" t="s">
        <v>3638</v>
      </c>
      <c r="AN545" s="1006" t="s">
        <v>293</v>
      </c>
      <c r="AO545" s="1006" t="s">
        <v>2472</v>
      </c>
      <c r="AP545" s="1296">
        <v>2</v>
      </c>
      <c r="AQ545" s="1064" t="s">
        <v>966</v>
      </c>
      <c r="AR545" s="1097" t="s">
        <v>1016</v>
      </c>
      <c r="AS545" s="1098"/>
      <c r="AT545" s="1088"/>
      <c r="AU545" s="1088"/>
      <c r="AV545" s="1088"/>
      <c r="AW545" s="1099"/>
      <c r="AX545" s="1100"/>
      <c r="AY545" s="1063"/>
      <c r="AZ545" s="1064"/>
      <c r="BA545" s="1064"/>
      <c r="BB545" s="1064"/>
      <c r="BC545" s="1064"/>
      <c r="BD545" s="1064"/>
      <c r="BE545" s="1064"/>
      <c r="BF545" s="1064"/>
      <c r="BG545" s="1114"/>
      <c r="BH545" s="1114"/>
      <c r="BI545" s="1115">
        <v>100</v>
      </c>
      <c r="BJ545" s="1114">
        <v>100</v>
      </c>
      <c r="BK545" s="1114">
        <v>100</v>
      </c>
      <c r="BL545" s="1114">
        <v>100</v>
      </c>
      <c r="BM545" s="1114">
        <v>100</v>
      </c>
      <c r="BN545" s="1063"/>
      <c r="BO545" s="1064"/>
      <c r="BP545" s="1064"/>
      <c r="BQ545" s="1064"/>
      <c r="BR545" s="1064"/>
      <c r="BS545" s="1103"/>
      <c r="BT545" s="1064"/>
      <c r="BU545" s="1064"/>
      <c r="BV545" s="1064"/>
      <c r="BW545" s="1104"/>
      <c r="BX545" s="1103"/>
      <c r="BY545" s="1064"/>
      <c r="BZ545" s="1064"/>
      <c r="CA545" s="1064"/>
      <c r="CB545" s="1104"/>
      <c r="CC545" s="1105"/>
      <c r="CD545" s="1106" t="s">
        <v>961</v>
      </c>
      <c r="CE545" s="1107" t="s">
        <v>961</v>
      </c>
      <c r="CF545" s="1107" t="s">
        <v>961</v>
      </c>
      <c r="CG545" s="1107" t="s">
        <v>961</v>
      </c>
      <c r="CH545" s="1108" t="s">
        <v>961</v>
      </c>
      <c r="CI545" s="1063" t="s">
        <v>1971</v>
      </c>
      <c r="CJ545" s="1064" t="s">
        <v>1971</v>
      </c>
      <c r="CK545" s="1064" t="s">
        <v>1971</v>
      </c>
      <c r="CL545" s="1064" t="s">
        <v>1971</v>
      </c>
      <c r="CM545" s="1105" t="s">
        <v>1971</v>
      </c>
      <c r="CN545" s="1063">
        <v>95</v>
      </c>
      <c r="CO545" s="1064">
        <v>95</v>
      </c>
      <c r="CP545" s="1064">
        <v>95</v>
      </c>
      <c r="CQ545" s="1064">
        <v>95</v>
      </c>
      <c r="CR545" s="1105">
        <v>95</v>
      </c>
      <c r="CS545" s="1063">
        <v>99</v>
      </c>
      <c r="CT545" s="1064">
        <v>99</v>
      </c>
      <c r="CU545" s="1064">
        <v>99</v>
      </c>
      <c r="CV545" s="1064">
        <v>99</v>
      </c>
      <c r="CW545" s="1105">
        <v>99</v>
      </c>
      <c r="CX545" s="1063" t="s">
        <v>1971</v>
      </c>
      <c r="CY545" s="1064" t="s">
        <v>1971</v>
      </c>
      <c r="CZ545" s="1064" t="s">
        <v>1971</v>
      </c>
      <c r="DA545" s="1064" t="s">
        <v>1971</v>
      </c>
      <c r="DB545" s="1105" t="s">
        <v>1971</v>
      </c>
      <c r="DC545" s="1064" t="s">
        <v>1971</v>
      </c>
      <c r="DD545" s="1064" t="s">
        <v>1971</v>
      </c>
      <c r="DE545" s="1064" t="s">
        <v>1971</v>
      </c>
      <c r="DF545" s="1064" t="s">
        <v>1971</v>
      </c>
      <c r="DG545" s="1105" t="s">
        <v>1971</v>
      </c>
      <c r="DH545" s="1063" t="s">
        <v>1971</v>
      </c>
      <c r="DI545" s="1064" t="s">
        <v>1971</v>
      </c>
      <c r="DJ545" s="1064" t="s">
        <v>1971</v>
      </c>
      <c r="DK545" s="1064" t="s">
        <v>1971</v>
      </c>
      <c r="DL545" s="1105" t="s">
        <v>1971</v>
      </c>
      <c r="DM545" s="1109">
        <v>-0.7</v>
      </c>
      <c r="DN545" s="1110" t="s">
        <v>1971</v>
      </c>
      <c r="DO545" s="1110" t="s">
        <v>1971</v>
      </c>
      <c r="DP545" s="1111" t="s">
        <v>1971</v>
      </c>
      <c r="DQ545" s="1110" t="s">
        <v>1971</v>
      </c>
      <c r="DR545" s="1110" t="s">
        <v>1971</v>
      </c>
      <c r="DS545" s="1110" t="s">
        <v>1971</v>
      </c>
      <c r="DT545" s="1111" t="s">
        <v>1971</v>
      </c>
      <c r="DU545" s="1107" t="s">
        <v>1971</v>
      </c>
      <c r="DV545" s="1112">
        <v>1</v>
      </c>
      <c r="DW545" s="1113" t="s">
        <v>1971</v>
      </c>
    </row>
    <row r="546" spans="1:127" s="390" customFormat="1" ht="15.75" customHeight="1">
      <c r="A546" s="1085" t="s">
        <v>982</v>
      </c>
      <c r="B546" s="1045">
        <v>537</v>
      </c>
      <c r="C546" s="1006"/>
      <c r="D546" s="1006"/>
      <c r="E546" s="1006"/>
      <c r="F546" s="1006"/>
      <c r="G546" s="1006"/>
      <c r="H546" s="1006"/>
      <c r="I546" s="1006"/>
      <c r="J546" s="1006"/>
      <c r="K546" s="1006"/>
      <c r="L546" s="1006"/>
      <c r="M546" s="1045"/>
      <c r="N546" s="1006"/>
      <c r="O546" s="1006"/>
      <c r="P546" s="1006"/>
      <c r="Q546" s="1006"/>
      <c r="R546" s="1006"/>
      <c r="S546" s="1006"/>
      <c r="T546" s="1007"/>
      <c r="U546" s="1086" t="s">
        <v>4214</v>
      </c>
      <c r="V546" s="1087" t="s">
        <v>1971</v>
      </c>
      <c r="W546" s="1087" t="s">
        <v>1971</v>
      </c>
      <c r="X546" s="1088" t="s">
        <v>4215</v>
      </c>
      <c r="Y546" s="1089" t="s">
        <v>4216</v>
      </c>
      <c r="Z546" s="1090" t="s">
        <v>1971</v>
      </c>
      <c r="AA546" s="1091" t="s">
        <v>1971</v>
      </c>
      <c r="AB546" s="1092" t="s">
        <v>1971</v>
      </c>
      <c r="AC546" s="1092" t="s">
        <v>1971</v>
      </c>
      <c r="AD546" s="1092" t="s">
        <v>1971</v>
      </c>
      <c r="AE546" s="1092" t="s">
        <v>1971</v>
      </c>
      <c r="AF546" s="1092" t="s">
        <v>1971</v>
      </c>
      <c r="AG546" s="1092" t="s">
        <v>1971</v>
      </c>
      <c r="AH546" s="1092" t="s">
        <v>1971</v>
      </c>
      <c r="AI546" s="1093">
        <f t="shared" si="8"/>
        <v>0</v>
      </c>
      <c r="AJ546" s="1094" t="s">
        <v>963</v>
      </c>
      <c r="AK546" s="1094" t="s">
        <v>1971</v>
      </c>
      <c r="AL546" s="1094" t="s">
        <v>1971</v>
      </c>
      <c r="AM546" s="1095" t="s">
        <v>1971</v>
      </c>
      <c r="AN546" s="1006" t="s">
        <v>1971</v>
      </c>
      <c r="AO546" s="1006" t="s">
        <v>1971</v>
      </c>
      <c r="AP546" s="1263">
        <v>2</v>
      </c>
      <c r="AQ546" s="1064" t="s">
        <v>966</v>
      </c>
      <c r="AR546" s="1097" t="s">
        <v>1971</v>
      </c>
      <c r="AS546" s="1098"/>
      <c r="AT546" s="1088"/>
      <c r="AU546" s="1088"/>
      <c r="AV546" s="1088"/>
      <c r="AW546" s="1099"/>
      <c r="AX546" s="1100"/>
      <c r="AY546" s="1063"/>
      <c r="AZ546" s="1064"/>
      <c r="BA546" s="1064"/>
      <c r="BB546" s="1064"/>
      <c r="BC546" s="1064"/>
      <c r="BD546" s="1064"/>
      <c r="BE546" s="1064"/>
      <c r="BF546" s="1064"/>
      <c r="BG546" s="1064"/>
      <c r="BH546" s="1064"/>
      <c r="BI546" s="1394"/>
      <c r="BJ546" s="1343"/>
      <c r="BK546" s="1343"/>
      <c r="BL546" s="1343"/>
      <c r="BM546" s="1343"/>
      <c r="BN546" s="1063"/>
      <c r="BO546" s="1064"/>
      <c r="BP546" s="1064"/>
      <c r="BQ546" s="1064"/>
      <c r="BR546" s="1064"/>
      <c r="BS546" s="1103"/>
      <c r="BT546" s="1064"/>
      <c r="BU546" s="1064"/>
      <c r="BV546" s="1064"/>
      <c r="BW546" s="1104"/>
      <c r="BX546" s="1103"/>
      <c r="BY546" s="1064"/>
      <c r="BZ546" s="1064"/>
      <c r="CA546" s="1064"/>
      <c r="CB546" s="1104"/>
      <c r="CC546" s="1105"/>
      <c r="CD546" s="1351"/>
      <c r="CE546" s="1352"/>
      <c r="CF546" s="1352"/>
      <c r="CG546" s="1352"/>
      <c r="CH546" s="1414"/>
      <c r="CI546" s="1394"/>
      <c r="CJ546" s="1343"/>
      <c r="CK546" s="1343"/>
      <c r="CL546" s="1343"/>
      <c r="CM546" s="1344"/>
      <c r="CN546" s="1394"/>
      <c r="CO546" s="1343"/>
      <c r="CP546" s="1343"/>
      <c r="CQ546" s="1343"/>
      <c r="CR546" s="1344"/>
      <c r="CS546" s="1394"/>
      <c r="CT546" s="1343"/>
      <c r="CU546" s="1343"/>
      <c r="CV546" s="1343"/>
      <c r="CW546" s="1344"/>
      <c r="CX546" s="1394"/>
      <c r="CY546" s="1343"/>
      <c r="CZ546" s="1343"/>
      <c r="DA546" s="1343"/>
      <c r="DB546" s="1344"/>
      <c r="DC546" s="1343"/>
      <c r="DD546" s="1343"/>
      <c r="DE546" s="1343"/>
      <c r="DF546" s="1343"/>
      <c r="DG546" s="1344"/>
      <c r="DH546" s="1394"/>
      <c r="DI546" s="1343"/>
      <c r="DJ546" s="1343"/>
      <c r="DK546" s="1343"/>
      <c r="DL546" s="1344"/>
      <c r="DM546" s="1775"/>
      <c r="DN546" s="1776"/>
      <c r="DO546" s="1776"/>
      <c r="DP546" s="1777"/>
      <c r="DQ546" s="1776"/>
      <c r="DR546" s="1776"/>
      <c r="DS546" s="1776"/>
      <c r="DT546" s="1777"/>
      <c r="DU546" s="1352"/>
      <c r="DV546" s="1696"/>
      <c r="DW546" s="1778"/>
    </row>
    <row r="547" spans="1:127" s="390" customFormat="1" ht="15.75" customHeight="1">
      <c r="A547" s="1085" t="s">
        <v>982</v>
      </c>
      <c r="B547" s="1045">
        <v>538</v>
      </c>
      <c r="C547" s="1006"/>
      <c r="D547" s="1006"/>
      <c r="E547" s="1006"/>
      <c r="F547" s="1006"/>
      <c r="G547" s="1006"/>
      <c r="H547" s="1006"/>
      <c r="I547" s="1006"/>
      <c r="J547" s="1006"/>
      <c r="K547" s="1006"/>
      <c r="L547" s="1006"/>
      <c r="M547" s="1045"/>
      <c r="N547" s="1006"/>
      <c r="O547" s="1006"/>
      <c r="P547" s="1006"/>
      <c r="Q547" s="1006"/>
      <c r="R547" s="1006"/>
      <c r="S547" s="1006"/>
      <c r="T547" s="1007"/>
      <c r="U547" s="1086" t="s">
        <v>4217</v>
      </c>
      <c r="V547" s="1087" t="s">
        <v>4211</v>
      </c>
      <c r="W547" s="1087" t="s">
        <v>1920</v>
      </c>
      <c r="X547" s="1088" t="s">
        <v>4218</v>
      </c>
      <c r="Y547" s="1089" t="s">
        <v>689</v>
      </c>
      <c r="Z547" s="1090" t="s">
        <v>4219</v>
      </c>
      <c r="AA547" s="1091" t="s">
        <v>1971</v>
      </c>
      <c r="AB547" s="1092">
        <v>0</v>
      </c>
      <c r="AC547" s="1092">
        <v>1</v>
      </c>
      <c r="AD547" s="1092" t="s">
        <v>1971</v>
      </c>
      <c r="AE547" s="1092" t="s">
        <v>1971</v>
      </c>
      <c r="AF547" s="1092" t="s">
        <v>1971</v>
      </c>
      <c r="AG547" s="1092" t="s">
        <v>1971</v>
      </c>
      <c r="AH547" s="1092" t="s">
        <v>1971</v>
      </c>
      <c r="AI547" s="1093">
        <f t="shared" si="8"/>
        <v>1</v>
      </c>
      <c r="AJ547" s="1094" t="s">
        <v>988</v>
      </c>
      <c r="AK547" s="1094" t="s">
        <v>964</v>
      </c>
      <c r="AL547" s="1094" t="s">
        <v>965</v>
      </c>
      <c r="AM547" s="1095" t="s">
        <v>689</v>
      </c>
      <c r="AN547" s="1006" t="s">
        <v>2204</v>
      </c>
      <c r="AO547" s="1006" t="s">
        <v>4798</v>
      </c>
      <c r="AP547" s="1296">
        <v>2</v>
      </c>
      <c r="AQ547" s="1064" t="s">
        <v>978</v>
      </c>
      <c r="AR547" s="1097" t="s">
        <v>689</v>
      </c>
      <c r="AS547" s="1098"/>
      <c r="AT547" s="1088"/>
      <c r="AU547" s="1088"/>
      <c r="AV547" s="1088"/>
      <c r="AW547" s="1099"/>
      <c r="AX547" s="1100"/>
      <c r="AY547" s="1063"/>
      <c r="AZ547" s="1064"/>
      <c r="BA547" s="1064"/>
      <c r="BB547" s="1064"/>
      <c r="BC547" s="1064"/>
      <c r="BD547" s="1064"/>
      <c r="BE547" s="1064"/>
      <c r="BF547" s="1064"/>
      <c r="BG547" s="1114"/>
      <c r="BH547" s="1114"/>
      <c r="BI547" s="1115">
        <v>24.51</v>
      </c>
      <c r="BJ547" s="1114">
        <v>23.74</v>
      </c>
      <c r="BK547" s="1114">
        <v>23</v>
      </c>
      <c r="BL547" s="1114">
        <v>22.4</v>
      </c>
      <c r="BM547" s="1114">
        <v>19.5</v>
      </c>
      <c r="BN547" s="1063"/>
      <c r="BO547" s="1064"/>
      <c r="BP547" s="1064"/>
      <c r="BQ547" s="1064"/>
      <c r="BR547" s="1064"/>
      <c r="BS547" s="1103"/>
      <c r="BT547" s="1064"/>
      <c r="BU547" s="1064"/>
      <c r="BV547" s="1064"/>
      <c r="BW547" s="1104"/>
      <c r="BX547" s="1103"/>
      <c r="BY547" s="1064"/>
      <c r="BZ547" s="1064"/>
      <c r="CA547" s="1064"/>
      <c r="CB547" s="1104"/>
      <c r="CC547" s="1105"/>
      <c r="CD547" s="1106" t="s">
        <v>961</v>
      </c>
      <c r="CE547" s="1107" t="s">
        <v>961</v>
      </c>
      <c r="CF547" s="1107" t="s">
        <v>961</v>
      </c>
      <c r="CG547" s="1107" t="s">
        <v>961</v>
      </c>
      <c r="CH547" s="1108" t="s">
        <v>961</v>
      </c>
      <c r="CI547" s="1063" t="s">
        <v>1971</v>
      </c>
      <c r="CJ547" s="1064" t="s">
        <v>1971</v>
      </c>
      <c r="CK547" s="1064" t="s">
        <v>1971</v>
      </c>
      <c r="CL547" s="1064" t="s">
        <v>1971</v>
      </c>
      <c r="CM547" s="1105" t="s">
        <v>1971</v>
      </c>
      <c r="CN547" s="1063">
        <v>36.76</v>
      </c>
      <c r="CO547" s="1064">
        <v>36.76</v>
      </c>
      <c r="CP547" s="1064">
        <v>36.76</v>
      </c>
      <c r="CQ547" s="1064">
        <v>36.76</v>
      </c>
      <c r="CR547" s="1105">
        <v>36.76</v>
      </c>
      <c r="CS547" s="1063" t="s">
        <v>1971</v>
      </c>
      <c r="CT547" s="1064" t="s">
        <v>1971</v>
      </c>
      <c r="CU547" s="1064" t="s">
        <v>1971</v>
      </c>
      <c r="CV547" s="1064" t="s">
        <v>1971</v>
      </c>
      <c r="CW547" s="1105" t="s">
        <v>1971</v>
      </c>
      <c r="CX547" s="1063" t="s">
        <v>1971</v>
      </c>
      <c r="CY547" s="1064" t="s">
        <v>1971</v>
      </c>
      <c r="CZ547" s="1064" t="s">
        <v>1971</v>
      </c>
      <c r="DA547" s="1064" t="s">
        <v>1971</v>
      </c>
      <c r="DB547" s="1105" t="s">
        <v>1971</v>
      </c>
      <c r="DC547" s="1064">
        <v>18.510000000000002</v>
      </c>
      <c r="DD547" s="1064">
        <v>14.74</v>
      </c>
      <c r="DE547" s="1064">
        <v>14</v>
      </c>
      <c r="DF547" s="1064">
        <v>12.4</v>
      </c>
      <c r="DG547" s="1105">
        <v>10.5</v>
      </c>
      <c r="DH547" s="1063" t="s">
        <v>1971</v>
      </c>
      <c r="DI547" s="1064" t="s">
        <v>1971</v>
      </c>
      <c r="DJ547" s="1064" t="s">
        <v>1971</v>
      </c>
      <c r="DK547" s="1064" t="s">
        <v>1971</v>
      </c>
      <c r="DL547" s="1105" t="s">
        <v>1971</v>
      </c>
      <c r="DM547" s="1109">
        <v>-0.215</v>
      </c>
      <c r="DN547" s="1110" t="s">
        <v>1971</v>
      </c>
      <c r="DO547" s="1110" t="s">
        <v>1971</v>
      </c>
      <c r="DP547" s="1111" t="s">
        <v>1971</v>
      </c>
      <c r="DQ547" s="1110">
        <v>0.17799999999999999</v>
      </c>
      <c r="DR547" s="1110" t="s">
        <v>1971</v>
      </c>
      <c r="DS547" s="1110" t="s">
        <v>1971</v>
      </c>
      <c r="DT547" s="1111" t="s">
        <v>1971</v>
      </c>
      <c r="DU547" s="1107" t="s">
        <v>973</v>
      </c>
      <c r="DV547" s="1112">
        <v>1</v>
      </c>
      <c r="DW547" s="1113" t="s">
        <v>1971</v>
      </c>
    </row>
    <row r="548" spans="1:127" s="390" customFormat="1" ht="15.75" customHeight="1">
      <c r="A548" s="1042" t="s">
        <v>982</v>
      </c>
      <c r="B548" s="1043">
        <v>539</v>
      </c>
      <c r="C548" s="1131"/>
      <c r="D548" s="1131"/>
      <c r="E548" s="1131"/>
      <c r="F548" s="1131"/>
      <c r="G548" s="1131"/>
      <c r="H548" s="1131"/>
      <c r="I548" s="1131"/>
      <c r="J548" s="1131"/>
      <c r="K548" s="1131"/>
      <c r="L548" s="1131"/>
      <c r="M548" s="1043"/>
      <c r="N548" s="1131"/>
      <c r="O548" s="1131"/>
      <c r="P548" s="1131"/>
      <c r="Q548" s="1131"/>
      <c r="R548" s="1131"/>
      <c r="S548" s="1131"/>
      <c r="T548" s="1046"/>
      <c r="U548" s="1047" t="s">
        <v>4221</v>
      </c>
      <c r="V548" s="1048" t="s">
        <v>4211</v>
      </c>
      <c r="W548" s="1048" t="s">
        <v>1920</v>
      </c>
      <c r="X548" s="1049" t="s">
        <v>4222</v>
      </c>
      <c r="Y548" s="1050" t="s">
        <v>629</v>
      </c>
      <c r="Z548" s="1051" t="s">
        <v>4223</v>
      </c>
      <c r="AA548" s="1052" t="s">
        <v>1971</v>
      </c>
      <c r="AB548" s="1053">
        <v>1</v>
      </c>
      <c r="AC548" s="1053" t="s">
        <v>1971</v>
      </c>
      <c r="AD548" s="1053" t="s">
        <v>1971</v>
      </c>
      <c r="AE548" s="1053" t="s">
        <v>1971</v>
      </c>
      <c r="AF548" s="1053" t="s">
        <v>1971</v>
      </c>
      <c r="AG548" s="1053" t="s">
        <v>1971</v>
      </c>
      <c r="AH548" s="1053" t="s">
        <v>1971</v>
      </c>
      <c r="AI548" s="1054">
        <f t="shared" si="8"/>
        <v>1</v>
      </c>
      <c r="AJ548" s="1055" t="s">
        <v>988</v>
      </c>
      <c r="AK548" s="1055" t="s">
        <v>964</v>
      </c>
      <c r="AL548" s="1055" t="s">
        <v>965</v>
      </c>
      <c r="AM548" s="1056" t="s">
        <v>629</v>
      </c>
      <c r="AN548" s="1050" t="s">
        <v>293</v>
      </c>
      <c r="AO548" s="1050" t="s">
        <v>4783</v>
      </c>
      <c r="AP548" s="1295">
        <v>1</v>
      </c>
      <c r="AQ548" s="821" t="s">
        <v>966</v>
      </c>
      <c r="AR548" s="1059" t="s">
        <v>629</v>
      </c>
      <c r="AS548" s="1060"/>
      <c r="AT548" s="1049"/>
      <c r="AU548" s="1049"/>
      <c r="AV548" s="1049"/>
      <c r="AW548" s="1061"/>
      <c r="AX548" s="1062"/>
      <c r="AY548" s="1067"/>
      <c r="AZ548" s="1068"/>
      <c r="BA548" s="1068"/>
      <c r="BB548" s="1068"/>
      <c r="BC548" s="1068"/>
      <c r="BD548" s="1068"/>
      <c r="BE548" s="1068"/>
      <c r="BF548" s="1068"/>
      <c r="BG548" s="1065"/>
      <c r="BH548" s="1065"/>
      <c r="BI548" s="1066">
        <v>1.8</v>
      </c>
      <c r="BJ548" s="1065">
        <v>4.2</v>
      </c>
      <c r="BK548" s="1065">
        <v>7.3</v>
      </c>
      <c r="BL548" s="1065">
        <v>10.3</v>
      </c>
      <c r="BM548" s="1065">
        <v>13.3</v>
      </c>
      <c r="BN548" s="1067"/>
      <c r="BO548" s="1068"/>
      <c r="BP548" s="1068"/>
      <c r="BQ548" s="1068"/>
      <c r="BR548" s="1068"/>
      <c r="BS548" s="1069"/>
      <c r="BT548" s="1068"/>
      <c r="BU548" s="1068"/>
      <c r="BV548" s="1068"/>
      <c r="BW548" s="1070"/>
      <c r="BX548" s="1069"/>
      <c r="BY548" s="1068"/>
      <c r="BZ548" s="1068"/>
      <c r="CA548" s="1068"/>
      <c r="CB548" s="1070"/>
      <c r="CC548" s="1071"/>
      <c r="CD548" s="1072" t="s">
        <v>961</v>
      </c>
      <c r="CE548" s="1073" t="s">
        <v>961</v>
      </c>
      <c r="CF548" s="1073" t="s">
        <v>961</v>
      </c>
      <c r="CG548" s="1073" t="s">
        <v>961</v>
      </c>
      <c r="CH548" s="1074" t="s">
        <v>961</v>
      </c>
      <c r="CI548" s="1077" t="s">
        <v>1971</v>
      </c>
      <c r="CJ548" s="1075" t="s">
        <v>1971</v>
      </c>
      <c r="CK548" s="1075" t="s">
        <v>1971</v>
      </c>
      <c r="CL548" s="1075" t="s">
        <v>1971</v>
      </c>
      <c r="CM548" s="1076" t="s">
        <v>1971</v>
      </c>
      <c r="CN548" s="1077">
        <v>-5</v>
      </c>
      <c r="CO548" s="1075">
        <v>-5</v>
      </c>
      <c r="CP548" s="1075">
        <v>-5</v>
      </c>
      <c r="CQ548" s="1075">
        <v>-5</v>
      </c>
      <c r="CR548" s="1076">
        <v>-5</v>
      </c>
      <c r="CS548" s="1067" t="s">
        <v>1971</v>
      </c>
      <c r="CT548" s="1068" t="s">
        <v>1971</v>
      </c>
      <c r="CU548" s="1068" t="s">
        <v>1971</v>
      </c>
      <c r="CV548" s="1068" t="s">
        <v>1971</v>
      </c>
      <c r="CW548" s="1071" t="s">
        <v>1971</v>
      </c>
      <c r="CX548" s="1067" t="s">
        <v>1971</v>
      </c>
      <c r="CY548" s="1068" t="s">
        <v>1971</v>
      </c>
      <c r="CZ548" s="1068" t="s">
        <v>1971</v>
      </c>
      <c r="DA548" s="1068" t="s">
        <v>1971</v>
      </c>
      <c r="DB548" s="1071" t="s">
        <v>1971</v>
      </c>
      <c r="DC548" s="867">
        <v>11.5</v>
      </c>
      <c r="DD548" s="867">
        <v>13.7</v>
      </c>
      <c r="DE548" s="867">
        <v>16.5</v>
      </c>
      <c r="DF548" s="867">
        <v>19.3</v>
      </c>
      <c r="DG548" s="922">
        <v>22.1</v>
      </c>
      <c r="DH548" s="1077" t="s">
        <v>1971</v>
      </c>
      <c r="DI548" s="1068" t="s">
        <v>1971</v>
      </c>
      <c r="DJ548" s="1068" t="s">
        <v>1971</v>
      </c>
      <c r="DK548" s="1068" t="s">
        <v>1971</v>
      </c>
      <c r="DL548" s="1071" t="s">
        <v>1971</v>
      </c>
      <c r="DM548" s="1079">
        <v>-0.16800000000000001</v>
      </c>
      <c r="DN548" s="1080" t="s">
        <v>1971</v>
      </c>
      <c r="DO548" s="1080" t="s">
        <v>1971</v>
      </c>
      <c r="DP548" s="1081" t="s">
        <v>1971</v>
      </c>
      <c r="DQ548" s="1080">
        <v>0.14299999999999999</v>
      </c>
      <c r="DR548" s="1080" t="s">
        <v>1971</v>
      </c>
      <c r="DS548" s="1080" t="s">
        <v>1971</v>
      </c>
      <c r="DT548" s="1081" t="s">
        <v>1971</v>
      </c>
      <c r="DU548" s="1073" t="s">
        <v>1971</v>
      </c>
      <c r="DV548" s="1082">
        <v>1</v>
      </c>
      <c r="DW548" s="1083" t="s">
        <v>1971</v>
      </c>
    </row>
    <row r="549" spans="1:127" s="390" customFormat="1" ht="15.75" customHeight="1">
      <c r="A549" s="1042" t="s">
        <v>982</v>
      </c>
      <c r="B549" s="1043">
        <v>540</v>
      </c>
      <c r="C549" s="1131"/>
      <c r="D549" s="1131"/>
      <c r="E549" s="1131"/>
      <c r="F549" s="1131"/>
      <c r="G549" s="1131"/>
      <c r="H549" s="1131"/>
      <c r="I549" s="1131"/>
      <c r="J549" s="1131"/>
      <c r="K549" s="1131"/>
      <c r="L549" s="1131"/>
      <c r="M549" s="1043"/>
      <c r="N549" s="1131"/>
      <c r="O549" s="1131"/>
      <c r="P549" s="1131"/>
      <c r="Q549" s="1131"/>
      <c r="R549" s="1131"/>
      <c r="S549" s="1131"/>
      <c r="T549" s="1046"/>
      <c r="U549" s="1047" t="s">
        <v>1128</v>
      </c>
      <c r="V549" s="1048" t="s">
        <v>4211</v>
      </c>
      <c r="W549" s="1048" t="s">
        <v>1936</v>
      </c>
      <c r="X549" s="1049" t="s">
        <v>4225</v>
      </c>
      <c r="Y549" s="1050" t="s">
        <v>1124</v>
      </c>
      <c r="Z549" s="1051" t="s">
        <v>4226</v>
      </c>
      <c r="AA549" s="1052" t="s">
        <v>1971</v>
      </c>
      <c r="AB549" s="1053">
        <v>1</v>
      </c>
      <c r="AC549" s="1053" t="s">
        <v>1971</v>
      </c>
      <c r="AD549" s="1053" t="s">
        <v>1971</v>
      </c>
      <c r="AE549" s="1053" t="s">
        <v>1971</v>
      </c>
      <c r="AF549" s="1053" t="s">
        <v>1971</v>
      </c>
      <c r="AG549" s="1053" t="s">
        <v>1971</v>
      </c>
      <c r="AH549" s="1053" t="s">
        <v>1971</v>
      </c>
      <c r="AI549" s="1054">
        <f t="shared" si="8"/>
        <v>1</v>
      </c>
      <c r="AJ549" s="1055" t="s">
        <v>984</v>
      </c>
      <c r="AK549" s="1055" t="s">
        <v>964</v>
      </c>
      <c r="AL549" s="1414" t="s">
        <v>977</v>
      </c>
      <c r="AM549" s="1056" t="s">
        <v>2083</v>
      </c>
      <c r="AN549" s="1050" t="s">
        <v>2147</v>
      </c>
      <c r="AO549" s="1050" t="s">
        <v>4783</v>
      </c>
      <c r="AP549" s="1295">
        <v>1</v>
      </c>
      <c r="AQ549" s="821" t="s">
        <v>966</v>
      </c>
      <c r="AR549" s="1059" t="s">
        <v>1124</v>
      </c>
      <c r="AS549" s="1060"/>
      <c r="AT549" s="1049"/>
      <c r="AU549" s="1049"/>
      <c r="AV549" s="1049"/>
      <c r="AW549" s="1061"/>
      <c r="AX549" s="1062"/>
      <c r="AY549" s="1067"/>
      <c r="AZ549" s="1068"/>
      <c r="BA549" s="1068"/>
      <c r="BB549" s="1068"/>
      <c r="BC549" s="1068"/>
      <c r="BD549" s="1068"/>
      <c r="BE549" s="1068"/>
      <c r="BF549" s="1068"/>
      <c r="BG549" s="1065"/>
      <c r="BH549" s="1065"/>
      <c r="BI549" s="1066">
        <v>1</v>
      </c>
      <c r="BJ549" s="1065">
        <v>2</v>
      </c>
      <c r="BK549" s="1065">
        <v>3</v>
      </c>
      <c r="BL549" s="1065">
        <v>4.5999999999999996</v>
      </c>
      <c r="BM549" s="1065">
        <v>6.3</v>
      </c>
      <c r="BN549" s="1067"/>
      <c r="BO549" s="1068"/>
      <c r="BP549" s="1068"/>
      <c r="BQ549" s="1068"/>
      <c r="BR549" s="1068"/>
      <c r="BS549" s="1069"/>
      <c r="BT549" s="1068"/>
      <c r="BU549" s="1068"/>
      <c r="BV549" s="1068"/>
      <c r="BW549" s="1070"/>
      <c r="BX549" s="1069"/>
      <c r="BY549" s="1068"/>
      <c r="BZ549" s="1068"/>
      <c r="CA549" s="1068"/>
      <c r="CB549" s="1070"/>
      <c r="CC549" s="1071"/>
      <c r="CD549" s="1072" t="s">
        <v>961</v>
      </c>
      <c r="CE549" s="1073" t="s">
        <v>961</v>
      </c>
      <c r="CF549" s="1073" t="s">
        <v>961</v>
      </c>
      <c r="CG549" s="1073" t="s">
        <v>961</v>
      </c>
      <c r="CH549" s="1074" t="s">
        <v>961</v>
      </c>
      <c r="CI549" s="1077" t="s">
        <v>1971</v>
      </c>
      <c r="CJ549" s="1075" t="s">
        <v>1971</v>
      </c>
      <c r="CK549" s="1075" t="s">
        <v>1971</v>
      </c>
      <c r="CL549" s="1075" t="s">
        <v>1971</v>
      </c>
      <c r="CM549" s="1076" t="s">
        <v>1971</v>
      </c>
      <c r="CN549" s="1077" t="s">
        <v>1971</v>
      </c>
      <c r="CO549" s="1075" t="s">
        <v>1971</v>
      </c>
      <c r="CP549" s="1075" t="s">
        <v>1971</v>
      </c>
      <c r="CQ549" s="1075" t="s">
        <v>1971</v>
      </c>
      <c r="CR549" s="1076" t="s">
        <v>1971</v>
      </c>
      <c r="CS549" s="1067" t="s">
        <v>1971</v>
      </c>
      <c r="CT549" s="1068" t="s">
        <v>1971</v>
      </c>
      <c r="CU549" s="1068" t="s">
        <v>1971</v>
      </c>
      <c r="CV549" s="1068" t="s">
        <v>1971</v>
      </c>
      <c r="CW549" s="1071" t="s">
        <v>1971</v>
      </c>
      <c r="CX549" s="1067" t="s">
        <v>1971</v>
      </c>
      <c r="CY549" s="1068" t="s">
        <v>1971</v>
      </c>
      <c r="CZ549" s="1068" t="s">
        <v>1971</v>
      </c>
      <c r="DA549" s="1068" t="s">
        <v>1971</v>
      </c>
      <c r="DB549" s="1071" t="s">
        <v>1971</v>
      </c>
      <c r="DC549" s="1075" t="s">
        <v>1971</v>
      </c>
      <c r="DD549" s="1075" t="s">
        <v>1971</v>
      </c>
      <c r="DE549" s="1075" t="s">
        <v>1971</v>
      </c>
      <c r="DF549" s="1075" t="s">
        <v>1971</v>
      </c>
      <c r="DG549" s="1076" t="s">
        <v>1971</v>
      </c>
      <c r="DH549" s="1077" t="s">
        <v>1971</v>
      </c>
      <c r="DI549" s="1068" t="s">
        <v>1971</v>
      </c>
      <c r="DJ549" s="1068" t="s">
        <v>1971</v>
      </c>
      <c r="DK549" s="1068" t="s">
        <v>1971</v>
      </c>
      <c r="DL549" s="1071" t="s">
        <v>1971</v>
      </c>
      <c r="DM549" s="1079">
        <v>-0.13500000000000001</v>
      </c>
      <c r="DN549" s="1080" t="s">
        <v>1971</v>
      </c>
      <c r="DO549" s="1080" t="s">
        <v>1971</v>
      </c>
      <c r="DP549" s="1081" t="s">
        <v>1971</v>
      </c>
      <c r="DQ549" s="1080" t="s">
        <v>1971</v>
      </c>
      <c r="DR549" s="1080" t="s">
        <v>1971</v>
      </c>
      <c r="DS549" s="1080" t="s">
        <v>1971</v>
      </c>
      <c r="DT549" s="1081" t="s">
        <v>1971</v>
      </c>
      <c r="DU549" s="1073" t="s">
        <v>1971</v>
      </c>
      <c r="DV549" s="1082">
        <v>1</v>
      </c>
      <c r="DW549" s="1083" t="s">
        <v>1971</v>
      </c>
    </row>
    <row r="550" spans="1:127" s="390" customFormat="1" ht="15.75" customHeight="1">
      <c r="A550" s="1085" t="s">
        <v>982</v>
      </c>
      <c r="B550" s="1045">
        <v>541</v>
      </c>
      <c r="C550" s="1006"/>
      <c r="D550" s="1006"/>
      <c r="E550" s="1006"/>
      <c r="F550" s="1006"/>
      <c r="G550" s="1006"/>
      <c r="H550" s="1006"/>
      <c r="I550" s="1006"/>
      <c r="J550" s="1006"/>
      <c r="K550" s="1006"/>
      <c r="L550" s="1006"/>
      <c r="M550" s="1045"/>
      <c r="N550" s="1006"/>
      <c r="O550" s="1006"/>
      <c r="P550" s="1006"/>
      <c r="Q550" s="1006"/>
      <c r="R550" s="1006"/>
      <c r="S550" s="1006"/>
      <c r="T550" s="1007"/>
      <c r="U550" s="1086" t="s">
        <v>1130</v>
      </c>
      <c r="V550" s="1087" t="s">
        <v>4211</v>
      </c>
      <c r="W550" s="1087" t="s">
        <v>1936</v>
      </c>
      <c r="X550" s="1088" t="s">
        <v>4227</v>
      </c>
      <c r="Y550" s="1089" t="s">
        <v>1129</v>
      </c>
      <c r="Z550" s="1090" t="s">
        <v>4228</v>
      </c>
      <c r="AA550" s="1091">
        <v>0.28999999999999998</v>
      </c>
      <c r="AB550" s="1092" t="s">
        <v>1971</v>
      </c>
      <c r="AC550" s="1092">
        <v>0.71</v>
      </c>
      <c r="AD550" s="1092" t="s">
        <v>1971</v>
      </c>
      <c r="AE550" s="1092" t="s">
        <v>1971</v>
      </c>
      <c r="AF550" s="1092" t="s">
        <v>1971</v>
      </c>
      <c r="AG550" s="1092" t="s">
        <v>1971</v>
      </c>
      <c r="AH550" s="1092" t="s">
        <v>1971</v>
      </c>
      <c r="AI550" s="1093">
        <f t="shared" si="8"/>
        <v>1</v>
      </c>
      <c r="AJ550" s="1094" t="s">
        <v>988</v>
      </c>
      <c r="AK550" s="1094" t="s">
        <v>964</v>
      </c>
      <c r="AL550" s="1094" t="s">
        <v>977</v>
      </c>
      <c r="AM550" s="1095" t="s">
        <v>2135</v>
      </c>
      <c r="AN550" s="1006" t="s">
        <v>994</v>
      </c>
      <c r="AO550" s="1006" t="s">
        <v>4229</v>
      </c>
      <c r="AP550" s="1263">
        <v>0</v>
      </c>
      <c r="AQ550" s="1064" t="s">
        <v>966</v>
      </c>
      <c r="AR550" s="1097" t="s">
        <v>1971</v>
      </c>
      <c r="AS550" s="1098"/>
      <c r="AT550" s="1088"/>
      <c r="AU550" s="1088"/>
      <c r="AV550" s="1088"/>
      <c r="AW550" s="1099"/>
      <c r="AX550" s="1100"/>
      <c r="AY550" s="1063"/>
      <c r="AZ550" s="1064"/>
      <c r="BA550" s="1064"/>
      <c r="BB550" s="1064"/>
      <c r="BC550" s="1064"/>
      <c r="BD550" s="1064"/>
      <c r="BE550" s="1064"/>
      <c r="BF550" s="1064"/>
      <c r="BG550" s="1064"/>
      <c r="BH550" s="1064"/>
      <c r="BI550" s="1394"/>
      <c r="BJ550" s="1343"/>
      <c r="BK550" s="1343"/>
      <c r="BL550" s="1343"/>
      <c r="BM550" s="1343"/>
      <c r="BN550" s="1063"/>
      <c r="BO550" s="1064"/>
      <c r="BP550" s="1064"/>
      <c r="BQ550" s="1064"/>
      <c r="BR550" s="1064"/>
      <c r="BS550" s="1103"/>
      <c r="BT550" s="1064"/>
      <c r="BU550" s="1064"/>
      <c r="BV550" s="1064"/>
      <c r="BW550" s="1104"/>
      <c r="BX550" s="1103"/>
      <c r="BY550" s="1064"/>
      <c r="BZ550" s="1064"/>
      <c r="CA550" s="1064"/>
      <c r="CB550" s="1104"/>
      <c r="CC550" s="1105"/>
      <c r="CD550" s="1351"/>
      <c r="CE550" s="1352"/>
      <c r="CF550" s="1352"/>
      <c r="CG550" s="1352"/>
      <c r="CH550" s="1414"/>
      <c r="CI550" s="1394"/>
      <c r="CJ550" s="1343"/>
      <c r="CK550" s="1343"/>
      <c r="CL550" s="1343"/>
      <c r="CM550" s="1344"/>
      <c r="CN550" s="1394"/>
      <c r="CO550" s="1343"/>
      <c r="CP550" s="1343"/>
      <c r="CQ550" s="1343"/>
      <c r="CR550" s="1344"/>
      <c r="CS550" s="1394"/>
      <c r="CT550" s="1343"/>
      <c r="CU550" s="1343"/>
      <c r="CV550" s="1343"/>
      <c r="CW550" s="1344"/>
      <c r="CX550" s="1394"/>
      <c r="CY550" s="1343"/>
      <c r="CZ550" s="1343"/>
      <c r="DA550" s="1343"/>
      <c r="DB550" s="1344"/>
      <c r="DC550" s="1343"/>
      <c r="DD550" s="1343"/>
      <c r="DE550" s="1343"/>
      <c r="DF550" s="1343"/>
      <c r="DG550" s="1344"/>
      <c r="DH550" s="1394"/>
      <c r="DI550" s="1343"/>
      <c r="DJ550" s="1343"/>
      <c r="DK550" s="1343"/>
      <c r="DL550" s="1344"/>
      <c r="DM550" s="1775"/>
      <c r="DN550" s="1776"/>
      <c r="DO550" s="1776"/>
      <c r="DP550" s="1777"/>
      <c r="DQ550" s="1776"/>
      <c r="DR550" s="1776"/>
      <c r="DS550" s="1776"/>
      <c r="DT550" s="1777"/>
      <c r="DU550" s="1352"/>
      <c r="DV550" s="1696"/>
      <c r="DW550" s="1778"/>
    </row>
    <row r="551" spans="1:127" s="390" customFormat="1" ht="15.75" customHeight="1">
      <c r="A551" s="1085" t="s">
        <v>982</v>
      </c>
      <c r="B551" s="1045">
        <v>542</v>
      </c>
      <c r="C551" s="1006"/>
      <c r="D551" s="1006"/>
      <c r="E551" s="1006"/>
      <c r="F551" s="1006"/>
      <c r="G551" s="1006"/>
      <c r="H551" s="1006"/>
      <c r="I551" s="1006"/>
      <c r="J551" s="1006"/>
      <c r="K551" s="1006"/>
      <c r="L551" s="1006"/>
      <c r="M551" s="1045"/>
      <c r="N551" s="1006"/>
      <c r="O551" s="1006"/>
      <c r="P551" s="1006"/>
      <c r="Q551" s="1006"/>
      <c r="R551" s="1006"/>
      <c r="S551" s="1006"/>
      <c r="T551" s="1007"/>
      <c r="U551" s="1086" t="s">
        <v>4230</v>
      </c>
      <c r="V551" s="1087" t="s">
        <v>4211</v>
      </c>
      <c r="W551" s="1087" t="s">
        <v>1936</v>
      </c>
      <c r="X551" s="1088" t="s">
        <v>4231</v>
      </c>
      <c r="Y551" s="1089" t="s">
        <v>4232</v>
      </c>
      <c r="Z551" s="1090" t="s">
        <v>4233</v>
      </c>
      <c r="AA551" s="1091" t="s">
        <v>1971</v>
      </c>
      <c r="AB551" s="1092" t="s">
        <v>1971</v>
      </c>
      <c r="AC551" s="1092" t="s">
        <v>1971</v>
      </c>
      <c r="AD551" s="1092">
        <v>1</v>
      </c>
      <c r="AE551" s="1092" t="s">
        <v>1971</v>
      </c>
      <c r="AF551" s="1092" t="s">
        <v>1971</v>
      </c>
      <c r="AG551" s="1092" t="s">
        <v>1971</v>
      </c>
      <c r="AH551" s="1092" t="s">
        <v>1971</v>
      </c>
      <c r="AI551" s="1093">
        <f t="shared" si="8"/>
        <v>1</v>
      </c>
      <c r="AJ551" s="1094" t="s">
        <v>988</v>
      </c>
      <c r="AK551" s="1094" t="s">
        <v>964</v>
      </c>
      <c r="AL551" s="1094" t="s">
        <v>965</v>
      </c>
      <c r="AM551" s="1095" t="s">
        <v>711</v>
      </c>
      <c r="AN551" s="1006" t="s">
        <v>293</v>
      </c>
      <c r="AO551" s="1006" t="s">
        <v>1971</v>
      </c>
      <c r="AP551" s="1263">
        <v>1</v>
      </c>
      <c r="AQ551" s="1064" t="s">
        <v>966</v>
      </c>
      <c r="AR551" s="1097" t="s">
        <v>1971</v>
      </c>
      <c r="AS551" s="1098"/>
      <c r="AT551" s="1088"/>
      <c r="AU551" s="1088"/>
      <c r="AV551" s="1088"/>
      <c r="AW551" s="1099"/>
      <c r="AX551" s="1100"/>
      <c r="AY551" s="1063"/>
      <c r="AZ551" s="1064"/>
      <c r="BA551" s="1064"/>
      <c r="BB551" s="1064"/>
      <c r="BC551" s="1064"/>
      <c r="BD551" s="1064"/>
      <c r="BE551" s="1064"/>
      <c r="BF551" s="1064"/>
      <c r="BG551" s="1064"/>
      <c r="BH551" s="1064"/>
      <c r="BI551" s="1394"/>
      <c r="BJ551" s="1343"/>
      <c r="BK551" s="1343"/>
      <c r="BL551" s="1343"/>
      <c r="BM551" s="1343"/>
      <c r="BN551" s="1063"/>
      <c r="BO551" s="1064"/>
      <c r="BP551" s="1064"/>
      <c r="BQ551" s="1064"/>
      <c r="BR551" s="1064"/>
      <c r="BS551" s="1103"/>
      <c r="BT551" s="1064"/>
      <c r="BU551" s="1064"/>
      <c r="BV551" s="1064"/>
      <c r="BW551" s="1104"/>
      <c r="BX551" s="1103"/>
      <c r="BY551" s="1064"/>
      <c r="BZ551" s="1064"/>
      <c r="CA551" s="1064"/>
      <c r="CB551" s="1104"/>
      <c r="CC551" s="1105"/>
      <c r="CD551" s="1351"/>
      <c r="CE551" s="1352"/>
      <c r="CF551" s="1352"/>
      <c r="CG551" s="1352"/>
      <c r="CH551" s="1414"/>
      <c r="CI551" s="1394"/>
      <c r="CJ551" s="1343"/>
      <c r="CK551" s="1343"/>
      <c r="CL551" s="1343"/>
      <c r="CM551" s="1344"/>
      <c r="CN551" s="1394"/>
      <c r="CO551" s="1343"/>
      <c r="CP551" s="1343"/>
      <c r="CQ551" s="1343"/>
      <c r="CR551" s="1344"/>
      <c r="CS551" s="1394"/>
      <c r="CT551" s="1343"/>
      <c r="CU551" s="1343"/>
      <c r="CV551" s="1343"/>
      <c r="CW551" s="1344"/>
      <c r="CX551" s="1394"/>
      <c r="CY551" s="1343"/>
      <c r="CZ551" s="1343"/>
      <c r="DA551" s="1343"/>
      <c r="DB551" s="1344"/>
      <c r="DC551" s="1343"/>
      <c r="DD551" s="1343"/>
      <c r="DE551" s="1343"/>
      <c r="DF551" s="1343"/>
      <c r="DG551" s="1344"/>
      <c r="DH551" s="1394"/>
      <c r="DI551" s="1343"/>
      <c r="DJ551" s="1343"/>
      <c r="DK551" s="1343"/>
      <c r="DL551" s="1344"/>
      <c r="DM551" s="1775"/>
      <c r="DN551" s="1776"/>
      <c r="DO551" s="1776"/>
      <c r="DP551" s="1777"/>
      <c r="DQ551" s="1776"/>
      <c r="DR551" s="1776"/>
      <c r="DS551" s="1776"/>
      <c r="DT551" s="1777"/>
      <c r="DU551" s="1352"/>
      <c r="DV551" s="1696"/>
      <c r="DW551" s="1778"/>
    </row>
    <row r="552" spans="1:127" s="390" customFormat="1" ht="15.75" customHeight="1">
      <c r="A552" s="1085" t="s">
        <v>982</v>
      </c>
      <c r="B552" s="1045">
        <v>543</v>
      </c>
      <c r="C552" s="1006"/>
      <c r="D552" s="1006"/>
      <c r="E552" s="1006"/>
      <c r="F552" s="1006"/>
      <c r="G552" s="1006"/>
      <c r="H552" s="1006"/>
      <c r="I552" s="1006"/>
      <c r="J552" s="1006"/>
      <c r="K552" s="1006"/>
      <c r="L552" s="1006"/>
      <c r="M552" s="1045"/>
      <c r="N552" s="1006"/>
      <c r="O552" s="1006"/>
      <c r="P552" s="1006"/>
      <c r="Q552" s="1006"/>
      <c r="R552" s="1006"/>
      <c r="S552" s="1006"/>
      <c r="T552" s="1007"/>
      <c r="U552" s="1086" t="s">
        <v>4234</v>
      </c>
      <c r="V552" s="1087" t="s">
        <v>4211</v>
      </c>
      <c r="W552" s="1087" t="s">
        <v>1936</v>
      </c>
      <c r="X552" s="1088" t="s">
        <v>4235</v>
      </c>
      <c r="Y552" s="1089" t="s">
        <v>4236</v>
      </c>
      <c r="Z552" s="1090" t="s">
        <v>4237</v>
      </c>
      <c r="AA552" s="1091" t="s">
        <v>1971</v>
      </c>
      <c r="AB552" s="1092" t="s">
        <v>1971</v>
      </c>
      <c r="AC552" s="1092" t="s">
        <v>1971</v>
      </c>
      <c r="AD552" s="1092">
        <v>1</v>
      </c>
      <c r="AE552" s="1092" t="s">
        <v>1971</v>
      </c>
      <c r="AF552" s="1092" t="s">
        <v>1971</v>
      </c>
      <c r="AG552" s="1092" t="s">
        <v>1971</v>
      </c>
      <c r="AH552" s="1092" t="s">
        <v>1971</v>
      </c>
      <c r="AI552" s="1093">
        <f t="shared" si="8"/>
        <v>1</v>
      </c>
      <c r="AJ552" s="1094" t="s">
        <v>984</v>
      </c>
      <c r="AK552" s="1094" t="s">
        <v>964</v>
      </c>
      <c r="AL552" s="1094" t="s">
        <v>965</v>
      </c>
      <c r="AM552" s="1095" t="s">
        <v>711</v>
      </c>
      <c r="AN552" s="1006" t="s">
        <v>293</v>
      </c>
      <c r="AO552" s="1006" t="s">
        <v>1971</v>
      </c>
      <c r="AP552" s="1263">
        <v>2</v>
      </c>
      <c r="AQ552" s="1064" t="s">
        <v>966</v>
      </c>
      <c r="AR552" s="1097" t="s">
        <v>1971</v>
      </c>
      <c r="AS552" s="1098"/>
      <c r="AT552" s="1088"/>
      <c r="AU552" s="1088"/>
      <c r="AV552" s="1088"/>
      <c r="AW552" s="1099"/>
      <c r="AX552" s="1100"/>
      <c r="AY552" s="1063"/>
      <c r="AZ552" s="1064"/>
      <c r="BA552" s="1064"/>
      <c r="BB552" s="1064"/>
      <c r="BC552" s="1064"/>
      <c r="BD552" s="1064"/>
      <c r="BE552" s="1064"/>
      <c r="BF552" s="1064"/>
      <c r="BG552" s="1064"/>
      <c r="BH552" s="1064"/>
      <c r="BI552" s="1394"/>
      <c r="BJ552" s="1343"/>
      <c r="BK552" s="1343"/>
      <c r="BL552" s="1343"/>
      <c r="BM552" s="1343"/>
      <c r="BN552" s="1063"/>
      <c r="BO552" s="1064"/>
      <c r="BP552" s="1064"/>
      <c r="BQ552" s="1064"/>
      <c r="BR552" s="1064"/>
      <c r="BS552" s="1103"/>
      <c r="BT552" s="1064"/>
      <c r="BU552" s="1064"/>
      <c r="BV552" s="1064"/>
      <c r="BW552" s="1104"/>
      <c r="BX552" s="1103"/>
      <c r="BY552" s="1064"/>
      <c r="BZ552" s="1064"/>
      <c r="CA552" s="1064"/>
      <c r="CB552" s="1104"/>
      <c r="CC552" s="1105"/>
      <c r="CD552" s="1351"/>
      <c r="CE552" s="1352"/>
      <c r="CF552" s="1352"/>
      <c r="CG552" s="1352"/>
      <c r="CH552" s="1414"/>
      <c r="CI552" s="1394"/>
      <c r="CJ552" s="1343"/>
      <c r="CK552" s="1343"/>
      <c r="CL552" s="1343"/>
      <c r="CM552" s="1344"/>
      <c r="CN552" s="1394"/>
      <c r="CO552" s="1343"/>
      <c r="CP552" s="1343"/>
      <c r="CQ552" s="1343"/>
      <c r="CR552" s="1344"/>
      <c r="CS552" s="1394"/>
      <c r="CT552" s="1343"/>
      <c r="CU552" s="1343"/>
      <c r="CV552" s="1343"/>
      <c r="CW552" s="1344"/>
      <c r="CX552" s="1394"/>
      <c r="CY552" s="1343"/>
      <c r="CZ552" s="1343"/>
      <c r="DA552" s="1343"/>
      <c r="DB552" s="1344"/>
      <c r="DC552" s="1343"/>
      <c r="DD552" s="1343"/>
      <c r="DE552" s="1343"/>
      <c r="DF552" s="1343"/>
      <c r="DG552" s="1344"/>
      <c r="DH552" s="1394"/>
      <c r="DI552" s="1343"/>
      <c r="DJ552" s="1343"/>
      <c r="DK552" s="1343"/>
      <c r="DL552" s="1344"/>
      <c r="DM552" s="1775"/>
      <c r="DN552" s="1776"/>
      <c r="DO552" s="1776"/>
      <c r="DP552" s="1777"/>
      <c r="DQ552" s="1776"/>
      <c r="DR552" s="1776"/>
      <c r="DS552" s="1776"/>
      <c r="DT552" s="1777"/>
      <c r="DU552" s="1352"/>
      <c r="DV552" s="1696"/>
      <c r="DW552" s="1778"/>
    </row>
    <row r="553" spans="1:127" s="390" customFormat="1" ht="15.75" customHeight="1">
      <c r="A553" s="1085" t="s">
        <v>982</v>
      </c>
      <c r="B553" s="1045">
        <v>544</v>
      </c>
      <c r="C553" s="1006"/>
      <c r="D553" s="1006"/>
      <c r="E553" s="1006"/>
      <c r="F553" s="1006"/>
      <c r="G553" s="1006"/>
      <c r="H553" s="1006"/>
      <c r="I553" s="1006"/>
      <c r="J553" s="1006"/>
      <c r="K553" s="1006"/>
      <c r="L553" s="1006"/>
      <c r="M553" s="1045"/>
      <c r="N553" s="1006"/>
      <c r="O553" s="1006"/>
      <c r="P553" s="1006"/>
      <c r="Q553" s="1006"/>
      <c r="R553" s="1006"/>
      <c r="S553" s="1006"/>
      <c r="T553" s="1007"/>
      <c r="U553" s="1086" t="s">
        <v>4238</v>
      </c>
      <c r="V553" s="1087" t="s">
        <v>4239</v>
      </c>
      <c r="W553" s="1087" t="s">
        <v>1936</v>
      </c>
      <c r="X553" s="1088" t="s">
        <v>4240</v>
      </c>
      <c r="Y553" s="1089" t="s">
        <v>1960</v>
      </c>
      <c r="Z553" s="1090" t="s">
        <v>4241</v>
      </c>
      <c r="AA553" s="1091" t="s">
        <v>1971</v>
      </c>
      <c r="AB553" s="1092" t="s">
        <v>1971</v>
      </c>
      <c r="AC553" s="1092" t="s">
        <v>1971</v>
      </c>
      <c r="AD553" s="1092" t="s">
        <v>1971</v>
      </c>
      <c r="AE553" s="1092">
        <v>1</v>
      </c>
      <c r="AF553" s="1092" t="s">
        <v>1971</v>
      </c>
      <c r="AG553" s="1092" t="s">
        <v>1971</v>
      </c>
      <c r="AH553" s="1092" t="s">
        <v>1971</v>
      </c>
      <c r="AI553" s="1093">
        <f t="shared" si="8"/>
        <v>1</v>
      </c>
      <c r="AJ553" s="1094" t="s">
        <v>988</v>
      </c>
      <c r="AK553" s="1094" t="s">
        <v>964</v>
      </c>
      <c r="AL553" s="1094" t="s">
        <v>965</v>
      </c>
      <c r="AM553" s="1095" t="s">
        <v>1027</v>
      </c>
      <c r="AN553" s="1006" t="s">
        <v>1039</v>
      </c>
      <c r="AO553" s="1006" t="s">
        <v>2068</v>
      </c>
      <c r="AP553" s="1263">
        <v>2</v>
      </c>
      <c r="AQ553" s="1064" t="s">
        <v>966</v>
      </c>
      <c r="AR553" s="1097" t="s">
        <v>1960</v>
      </c>
      <c r="AS553" s="1098"/>
      <c r="AT553" s="1088"/>
      <c r="AU553" s="1088"/>
      <c r="AV553" s="1088"/>
      <c r="AW553" s="1099"/>
      <c r="AX553" s="1100"/>
      <c r="AY553" s="1063"/>
      <c r="AZ553" s="1064"/>
      <c r="BA553" s="1064"/>
      <c r="BB553" s="1064"/>
      <c r="BC553" s="1064"/>
      <c r="BD553" s="1064"/>
      <c r="BE553" s="1064"/>
      <c r="BF553" s="1064"/>
      <c r="BG553" s="1064"/>
      <c r="BH553" s="1064"/>
      <c r="BI553" s="1063" t="s">
        <v>4868</v>
      </c>
      <c r="BJ553" s="1064" t="s">
        <v>4868</v>
      </c>
      <c r="BK553" s="1064" t="s">
        <v>4868</v>
      </c>
      <c r="BL553" s="1064" t="s">
        <v>4868</v>
      </c>
      <c r="BM553" s="1064" t="s">
        <v>4868</v>
      </c>
      <c r="BN553" s="1063"/>
      <c r="BO553" s="1064"/>
      <c r="BP553" s="1064"/>
      <c r="BQ553" s="1064"/>
      <c r="BR553" s="1064"/>
      <c r="BS553" s="1103"/>
      <c r="BT553" s="1064"/>
      <c r="BU553" s="1064"/>
      <c r="BV553" s="1064"/>
      <c r="BW553" s="1104"/>
      <c r="BX553" s="1103"/>
      <c r="BY553" s="1064"/>
      <c r="BZ553" s="1064"/>
      <c r="CA553" s="1064"/>
      <c r="CB553" s="1104"/>
      <c r="CC553" s="1105"/>
      <c r="CD553" s="1106" t="s">
        <v>961</v>
      </c>
      <c r="CE553" s="1107" t="s">
        <v>961</v>
      </c>
      <c r="CF553" s="1107" t="s">
        <v>961</v>
      </c>
      <c r="CG553" s="1107" t="s">
        <v>961</v>
      </c>
      <c r="CH553" s="1108" t="s">
        <v>961</v>
      </c>
      <c r="CI553" s="1063" t="s">
        <v>1971</v>
      </c>
      <c r="CJ553" s="1064" t="s">
        <v>1971</v>
      </c>
      <c r="CK553" s="1064" t="s">
        <v>1971</v>
      </c>
      <c r="CL553" s="1064" t="s">
        <v>1971</v>
      </c>
      <c r="CM553" s="1105" t="s">
        <v>1971</v>
      </c>
      <c r="CN553" s="1063" t="s">
        <v>1971</v>
      </c>
      <c r="CO553" s="1064" t="s">
        <v>1971</v>
      </c>
      <c r="CP553" s="1064" t="s">
        <v>1971</v>
      </c>
      <c r="CQ553" s="1064" t="s">
        <v>1971</v>
      </c>
      <c r="CR553" s="1105" t="s">
        <v>1971</v>
      </c>
      <c r="CS553" s="1063" t="s">
        <v>1971</v>
      </c>
      <c r="CT553" s="1064" t="s">
        <v>1971</v>
      </c>
      <c r="CU553" s="1064" t="s">
        <v>1971</v>
      </c>
      <c r="CV553" s="1064" t="s">
        <v>1971</v>
      </c>
      <c r="CW553" s="1105" t="s">
        <v>1971</v>
      </c>
      <c r="CX553" s="1063" t="s">
        <v>1971</v>
      </c>
      <c r="CY553" s="1064" t="s">
        <v>1971</v>
      </c>
      <c r="CZ553" s="1064" t="s">
        <v>1971</v>
      </c>
      <c r="DA553" s="1064" t="s">
        <v>1971</v>
      </c>
      <c r="DB553" s="1105" t="s">
        <v>1971</v>
      </c>
      <c r="DC553" s="1064" t="s">
        <v>1971</v>
      </c>
      <c r="DD553" s="1064" t="s">
        <v>1971</v>
      </c>
      <c r="DE553" s="1064" t="s">
        <v>1971</v>
      </c>
      <c r="DF553" s="1064" t="s">
        <v>1971</v>
      </c>
      <c r="DG553" s="1105" t="s">
        <v>1971</v>
      </c>
      <c r="DH553" s="1063" t="s">
        <v>1971</v>
      </c>
      <c r="DI553" s="1064" t="s">
        <v>1971</v>
      </c>
      <c r="DJ553" s="1064" t="s">
        <v>1971</v>
      </c>
      <c r="DK553" s="1064" t="s">
        <v>1971</v>
      </c>
      <c r="DL553" s="1105" t="s">
        <v>1971</v>
      </c>
      <c r="DM553" s="1109" t="s">
        <v>1971</v>
      </c>
      <c r="DN553" s="1110" t="s">
        <v>1971</v>
      </c>
      <c r="DO553" s="1110" t="s">
        <v>1971</v>
      </c>
      <c r="DP553" s="1111" t="s">
        <v>1971</v>
      </c>
      <c r="DQ553" s="1110" t="s">
        <v>1971</v>
      </c>
      <c r="DR553" s="1110" t="s">
        <v>1971</v>
      </c>
      <c r="DS553" s="1110" t="s">
        <v>1971</v>
      </c>
      <c r="DT553" s="1111" t="s">
        <v>1971</v>
      </c>
      <c r="DU553" s="1107" t="s">
        <v>1971</v>
      </c>
      <c r="DV553" s="1112">
        <v>1</v>
      </c>
      <c r="DW553" s="1113" t="s">
        <v>1971</v>
      </c>
    </row>
    <row r="554" spans="1:127" s="390" customFormat="1" ht="15.75" customHeight="1">
      <c r="A554" s="1085" t="s">
        <v>982</v>
      </c>
      <c r="B554" s="1045">
        <v>545</v>
      </c>
      <c r="C554" s="1006"/>
      <c r="D554" s="1006"/>
      <c r="E554" s="1006"/>
      <c r="F554" s="1006"/>
      <c r="G554" s="1006"/>
      <c r="H554" s="1006"/>
      <c r="I554" s="1006"/>
      <c r="J554" s="1006"/>
      <c r="K554" s="1006"/>
      <c r="L554" s="1006"/>
      <c r="M554" s="1045"/>
      <c r="N554" s="1006"/>
      <c r="O554" s="1006"/>
      <c r="P554" s="1006"/>
      <c r="Q554" s="1006"/>
      <c r="R554" s="1006"/>
      <c r="S554" s="1006"/>
      <c r="T554" s="1007"/>
      <c r="U554" s="1086" t="s">
        <v>4242</v>
      </c>
      <c r="V554" s="1087" t="s">
        <v>4239</v>
      </c>
      <c r="W554" s="1087" t="s">
        <v>1936</v>
      </c>
      <c r="X554" s="1088" t="s">
        <v>4243</v>
      </c>
      <c r="Y554" s="1089" t="s">
        <v>1964</v>
      </c>
      <c r="Z554" s="1090" t="s">
        <v>4244</v>
      </c>
      <c r="AA554" s="1091" t="s">
        <v>1971</v>
      </c>
      <c r="AB554" s="1092">
        <v>0.6</v>
      </c>
      <c r="AC554" s="1092">
        <v>0.4</v>
      </c>
      <c r="AD554" s="1092" t="s">
        <v>1971</v>
      </c>
      <c r="AE554" s="1092" t="s">
        <v>1971</v>
      </c>
      <c r="AF554" s="1092" t="s">
        <v>1971</v>
      </c>
      <c r="AG554" s="1092" t="s">
        <v>1971</v>
      </c>
      <c r="AH554" s="1092" t="s">
        <v>1971</v>
      </c>
      <c r="AI554" s="1093">
        <f t="shared" si="8"/>
        <v>1</v>
      </c>
      <c r="AJ554" s="1094" t="s">
        <v>988</v>
      </c>
      <c r="AK554" s="1094" t="s">
        <v>964</v>
      </c>
      <c r="AL554" s="1094" t="s">
        <v>965</v>
      </c>
      <c r="AM554" s="1095" t="s">
        <v>1031</v>
      </c>
      <c r="AN554" s="1006" t="s">
        <v>1039</v>
      </c>
      <c r="AO554" s="1006" t="s">
        <v>431</v>
      </c>
      <c r="AP554" s="1263">
        <v>2</v>
      </c>
      <c r="AQ554" s="1064" t="s">
        <v>966</v>
      </c>
      <c r="AR554" s="1097" t="s">
        <v>1964</v>
      </c>
      <c r="AS554" s="1098"/>
      <c r="AT554" s="1088"/>
      <c r="AU554" s="1088"/>
      <c r="AV554" s="1088"/>
      <c r="AW554" s="1099"/>
      <c r="AX554" s="1100"/>
      <c r="AY554" s="1063"/>
      <c r="AZ554" s="1064"/>
      <c r="BA554" s="1064"/>
      <c r="BB554" s="1064"/>
      <c r="BC554" s="1064"/>
      <c r="BD554" s="1064"/>
      <c r="BE554" s="1064"/>
      <c r="BF554" s="1064"/>
      <c r="BG554" s="1064"/>
      <c r="BH554" s="1064"/>
      <c r="BI554" s="1063" t="s">
        <v>4868</v>
      </c>
      <c r="BJ554" s="1064" t="s">
        <v>4868</v>
      </c>
      <c r="BK554" s="1064" t="s">
        <v>4868</v>
      </c>
      <c r="BL554" s="1064" t="s">
        <v>4868</v>
      </c>
      <c r="BM554" s="1064" t="s">
        <v>4868</v>
      </c>
      <c r="BN554" s="1063"/>
      <c r="BO554" s="1064"/>
      <c r="BP554" s="1064"/>
      <c r="BQ554" s="1064"/>
      <c r="BR554" s="1064"/>
      <c r="BS554" s="1103"/>
      <c r="BT554" s="1064"/>
      <c r="BU554" s="1064"/>
      <c r="BV554" s="1064"/>
      <c r="BW554" s="1104"/>
      <c r="BX554" s="1103"/>
      <c r="BY554" s="1064"/>
      <c r="BZ554" s="1064"/>
      <c r="CA554" s="1064"/>
      <c r="CB554" s="1104"/>
      <c r="CC554" s="1105"/>
      <c r="CD554" s="1106" t="s">
        <v>961</v>
      </c>
      <c r="CE554" s="1107" t="s">
        <v>961</v>
      </c>
      <c r="CF554" s="1107" t="s">
        <v>961</v>
      </c>
      <c r="CG554" s="1107" t="s">
        <v>961</v>
      </c>
      <c r="CH554" s="1108" t="s">
        <v>961</v>
      </c>
      <c r="CI554" s="1063" t="s">
        <v>1971</v>
      </c>
      <c r="CJ554" s="1064" t="s">
        <v>1971</v>
      </c>
      <c r="CK554" s="1064" t="s">
        <v>1971</v>
      </c>
      <c r="CL554" s="1064" t="s">
        <v>1971</v>
      </c>
      <c r="CM554" s="1105" t="s">
        <v>1971</v>
      </c>
      <c r="CN554" s="1063" t="s">
        <v>1971</v>
      </c>
      <c r="CO554" s="1064" t="s">
        <v>1971</v>
      </c>
      <c r="CP554" s="1064" t="s">
        <v>1971</v>
      </c>
      <c r="CQ554" s="1064" t="s">
        <v>1971</v>
      </c>
      <c r="CR554" s="1105" t="s">
        <v>1971</v>
      </c>
      <c r="CS554" s="1063" t="s">
        <v>1971</v>
      </c>
      <c r="CT554" s="1064" t="s">
        <v>1971</v>
      </c>
      <c r="CU554" s="1064" t="s">
        <v>1971</v>
      </c>
      <c r="CV554" s="1064" t="s">
        <v>1971</v>
      </c>
      <c r="CW554" s="1105" t="s">
        <v>1971</v>
      </c>
      <c r="CX554" s="1063" t="s">
        <v>1971</v>
      </c>
      <c r="CY554" s="1064" t="s">
        <v>1971</v>
      </c>
      <c r="CZ554" s="1064" t="s">
        <v>1971</v>
      </c>
      <c r="DA554" s="1064" t="s">
        <v>1971</v>
      </c>
      <c r="DB554" s="1105" t="s">
        <v>1971</v>
      </c>
      <c r="DC554" s="1064" t="s">
        <v>1971</v>
      </c>
      <c r="DD554" s="1064" t="s">
        <v>1971</v>
      </c>
      <c r="DE554" s="1064" t="s">
        <v>1971</v>
      </c>
      <c r="DF554" s="1064" t="s">
        <v>1971</v>
      </c>
      <c r="DG554" s="1105" t="s">
        <v>1971</v>
      </c>
      <c r="DH554" s="1063" t="s">
        <v>1971</v>
      </c>
      <c r="DI554" s="1064" t="s">
        <v>1971</v>
      </c>
      <c r="DJ554" s="1064" t="s">
        <v>1971</v>
      </c>
      <c r="DK554" s="1064" t="s">
        <v>1971</v>
      </c>
      <c r="DL554" s="1105" t="s">
        <v>1971</v>
      </c>
      <c r="DM554" s="1109" t="s">
        <v>1971</v>
      </c>
      <c r="DN554" s="1110" t="s">
        <v>1971</v>
      </c>
      <c r="DO554" s="1110" t="s">
        <v>1971</v>
      </c>
      <c r="DP554" s="1111" t="s">
        <v>1971</v>
      </c>
      <c r="DQ554" s="1110" t="s">
        <v>1971</v>
      </c>
      <c r="DR554" s="1110" t="s">
        <v>1971</v>
      </c>
      <c r="DS554" s="1110" t="s">
        <v>1971</v>
      </c>
      <c r="DT554" s="1111" t="s">
        <v>1971</v>
      </c>
      <c r="DU554" s="1107" t="s">
        <v>1971</v>
      </c>
      <c r="DV554" s="1112">
        <v>1</v>
      </c>
      <c r="DW554" s="1113" t="s">
        <v>1971</v>
      </c>
    </row>
    <row r="555" spans="1:127" s="390" customFormat="1" ht="15.75" customHeight="1">
      <c r="A555" s="1085" t="s">
        <v>982</v>
      </c>
      <c r="B555" s="1045">
        <v>546</v>
      </c>
      <c r="C555" s="1006"/>
      <c r="D555" s="1006"/>
      <c r="E555" s="1006"/>
      <c r="F555" s="1006"/>
      <c r="G555" s="1006"/>
      <c r="H555" s="1006"/>
      <c r="I555" s="1006"/>
      <c r="J555" s="1006"/>
      <c r="K555" s="1006"/>
      <c r="L555" s="1006"/>
      <c r="M555" s="1045"/>
      <c r="N555" s="1006"/>
      <c r="O555" s="1006"/>
      <c r="P555" s="1006"/>
      <c r="Q555" s="1006"/>
      <c r="R555" s="1006"/>
      <c r="S555" s="1006"/>
      <c r="T555" s="1007"/>
      <c r="U555" s="1086" t="s">
        <v>4245</v>
      </c>
      <c r="V555" s="1087" t="s">
        <v>4239</v>
      </c>
      <c r="W555" s="1087" t="s">
        <v>1920</v>
      </c>
      <c r="X555" s="1088" t="s">
        <v>4246</v>
      </c>
      <c r="Y555" s="1089" t="s">
        <v>2209</v>
      </c>
      <c r="Z555" s="1090" t="s">
        <v>4247</v>
      </c>
      <c r="AA555" s="1091">
        <v>4.3999999999999997E-2</v>
      </c>
      <c r="AB555" s="1092">
        <v>0.34200000000000003</v>
      </c>
      <c r="AC555" s="1092">
        <v>0.48399999999999999</v>
      </c>
      <c r="AD555" s="1092">
        <v>4.4999999999999998E-2</v>
      </c>
      <c r="AE555" s="1092">
        <v>8.5000000000000006E-2</v>
      </c>
      <c r="AF555" s="1092" t="s">
        <v>1971</v>
      </c>
      <c r="AG555" s="1092" t="s">
        <v>1971</v>
      </c>
      <c r="AH555" s="1092" t="s">
        <v>1971</v>
      </c>
      <c r="AI555" s="1093">
        <f t="shared" si="8"/>
        <v>1</v>
      </c>
      <c r="AJ555" s="1094" t="s">
        <v>963</v>
      </c>
      <c r="AK555" s="1094" t="s">
        <v>1971</v>
      </c>
      <c r="AL555" s="1094" t="s">
        <v>1971</v>
      </c>
      <c r="AM555" s="1095" t="s">
        <v>1976</v>
      </c>
      <c r="AN555" s="1006" t="s">
        <v>1039</v>
      </c>
      <c r="AO555" s="1006" t="s">
        <v>2059</v>
      </c>
      <c r="AP555" s="1263">
        <v>2</v>
      </c>
      <c r="AQ555" s="1064" t="s">
        <v>966</v>
      </c>
      <c r="AR555" s="1097" t="s">
        <v>1971</v>
      </c>
      <c r="AS555" s="1098"/>
      <c r="AT555" s="1088"/>
      <c r="AU555" s="1088"/>
      <c r="AV555" s="1088"/>
      <c r="AW555" s="1099"/>
      <c r="AX555" s="1100"/>
      <c r="AY555" s="1063"/>
      <c r="AZ555" s="1064"/>
      <c r="BA555" s="1064"/>
      <c r="BB555" s="1064"/>
      <c r="BC555" s="1064"/>
      <c r="BD555" s="1064"/>
      <c r="BE555" s="1064"/>
      <c r="BF555" s="1064"/>
      <c r="BG555" s="1064"/>
      <c r="BH555" s="1064"/>
      <c r="BI555" s="1394"/>
      <c r="BJ555" s="1343"/>
      <c r="BK555" s="1343"/>
      <c r="BL555" s="1343"/>
      <c r="BM555" s="1343"/>
      <c r="BN555" s="1063"/>
      <c r="BO555" s="1064"/>
      <c r="BP555" s="1064"/>
      <c r="BQ555" s="1064"/>
      <c r="BR555" s="1064"/>
      <c r="BS555" s="1103"/>
      <c r="BT555" s="1064"/>
      <c r="BU555" s="1064"/>
      <c r="BV555" s="1064"/>
      <c r="BW555" s="1104"/>
      <c r="BX555" s="1103"/>
      <c r="BY555" s="1064"/>
      <c r="BZ555" s="1064"/>
      <c r="CA555" s="1064"/>
      <c r="CB555" s="1104"/>
      <c r="CC555" s="1105"/>
      <c r="CD555" s="1351"/>
      <c r="CE555" s="1352"/>
      <c r="CF555" s="1352"/>
      <c r="CG555" s="1352"/>
      <c r="CH555" s="1414"/>
      <c r="CI555" s="1394"/>
      <c r="CJ555" s="1343"/>
      <c r="CK555" s="1343"/>
      <c r="CL555" s="1343"/>
      <c r="CM555" s="1344"/>
      <c r="CN555" s="1394"/>
      <c r="CO555" s="1343"/>
      <c r="CP555" s="1343"/>
      <c r="CQ555" s="1343"/>
      <c r="CR555" s="1344"/>
      <c r="CS555" s="1394"/>
      <c r="CT555" s="1343"/>
      <c r="CU555" s="1343"/>
      <c r="CV555" s="1343"/>
      <c r="CW555" s="1344"/>
      <c r="CX555" s="1394"/>
      <c r="CY555" s="1343"/>
      <c r="CZ555" s="1343"/>
      <c r="DA555" s="1343"/>
      <c r="DB555" s="1344"/>
      <c r="DC555" s="1343"/>
      <c r="DD555" s="1343"/>
      <c r="DE555" s="1343"/>
      <c r="DF555" s="1343"/>
      <c r="DG555" s="1344"/>
      <c r="DH555" s="1394"/>
      <c r="DI555" s="1343"/>
      <c r="DJ555" s="1343"/>
      <c r="DK555" s="1343"/>
      <c r="DL555" s="1344"/>
      <c r="DM555" s="1775"/>
      <c r="DN555" s="1776"/>
      <c r="DO555" s="1776"/>
      <c r="DP555" s="1777"/>
      <c r="DQ555" s="1776"/>
      <c r="DR555" s="1776"/>
      <c r="DS555" s="1776"/>
      <c r="DT555" s="1777"/>
      <c r="DU555" s="1352"/>
      <c r="DV555" s="1696"/>
      <c r="DW555" s="1778"/>
    </row>
    <row r="556" spans="1:127" s="390" customFormat="1" ht="15.75" customHeight="1">
      <c r="A556" s="1085" t="s">
        <v>982</v>
      </c>
      <c r="B556" s="1045">
        <v>547</v>
      </c>
      <c r="C556" s="1006"/>
      <c r="D556" s="1006"/>
      <c r="E556" s="1006"/>
      <c r="F556" s="1006"/>
      <c r="G556" s="1006"/>
      <c r="H556" s="1006"/>
      <c r="I556" s="1006"/>
      <c r="J556" s="1006"/>
      <c r="K556" s="1006"/>
      <c r="L556" s="1006"/>
      <c r="M556" s="1045"/>
      <c r="N556" s="1006"/>
      <c r="O556" s="1006"/>
      <c r="P556" s="1006"/>
      <c r="Q556" s="1006"/>
      <c r="R556" s="1006"/>
      <c r="S556" s="1006"/>
      <c r="T556" s="1007"/>
      <c r="U556" s="1086" t="s">
        <v>4248</v>
      </c>
      <c r="V556" s="1087" t="s">
        <v>4239</v>
      </c>
      <c r="W556" s="1087" t="s">
        <v>1920</v>
      </c>
      <c r="X556" s="1088" t="s">
        <v>4249</v>
      </c>
      <c r="Y556" s="1089" t="s">
        <v>4250</v>
      </c>
      <c r="Z556" s="1090" t="s">
        <v>4251</v>
      </c>
      <c r="AA556" s="1091" t="s">
        <v>1971</v>
      </c>
      <c r="AB556" s="1092" t="s">
        <v>1971</v>
      </c>
      <c r="AC556" s="1092" t="s">
        <v>1971</v>
      </c>
      <c r="AD556" s="1092" t="s">
        <v>1971</v>
      </c>
      <c r="AE556" s="1092" t="s">
        <v>1971</v>
      </c>
      <c r="AF556" s="1092">
        <v>1</v>
      </c>
      <c r="AG556" s="1092" t="s">
        <v>1971</v>
      </c>
      <c r="AH556" s="1092" t="s">
        <v>1971</v>
      </c>
      <c r="AI556" s="1093">
        <f t="shared" si="8"/>
        <v>1</v>
      </c>
      <c r="AJ556" s="1094" t="s">
        <v>988</v>
      </c>
      <c r="AK556" s="1094" t="s">
        <v>964</v>
      </c>
      <c r="AL556" s="1094" t="s">
        <v>965</v>
      </c>
      <c r="AM556" s="1095" t="s">
        <v>1976</v>
      </c>
      <c r="AN556" s="1006" t="s">
        <v>1039</v>
      </c>
      <c r="AO556" s="1006" t="s">
        <v>4252</v>
      </c>
      <c r="AP556" s="1263">
        <v>1</v>
      </c>
      <c r="AQ556" s="1064" t="s">
        <v>966</v>
      </c>
      <c r="AR556" s="1097" t="s">
        <v>1971</v>
      </c>
      <c r="AS556" s="1098"/>
      <c r="AT556" s="1088"/>
      <c r="AU556" s="1088"/>
      <c r="AV556" s="1088"/>
      <c r="AW556" s="1099"/>
      <c r="AX556" s="1100"/>
      <c r="AY556" s="1063"/>
      <c r="AZ556" s="1064"/>
      <c r="BA556" s="1064"/>
      <c r="BB556" s="1064"/>
      <c r="BC556" s="1064"/>
      <c r="BD556" s="1064"/>
      <c r="BE556" s="1064"/>
      <c r="BF556" s="1064"/>
      <c r="BG556" s="1064"/>
      <c r="BH556" s="1064"/>
      <c r="BI556" s="1394"/>
      <c r="BJ556" s="1343"/>
      <c r="BK556" s="1343"/>
      <c r="BL556" s="1343"/>
      <c r="BM556" s="1343"/>
      <c r="BN556" s="1063"/>
      <c r="BO556" s="1064"/>
      <c r="BP556" s="1064"/>
      <c r="BQ556" s="1064"/>
      <c r="BR556" s="1064"/>
      <c r="BS556" s="1103"/>
      <c r="BT556" s="1064"/>
      <c r="BU556" s="1064"/>
      <c r="BV556" s="1064"/>
      <c r="BW556" s="1104"/>
      <c r="BX556" s="1103"/>
      <c r="BY556" s="1064"/>
      <c r="BZ556" s="1064"/>
      <c r="CA556" s="1064"/>
      <c r="CB556" s="1104"/>
      <c r="CC556" s="1105"/>
      <c r="CD556" s="1351"/>
      <c r="CE556" s="1352"/>
      <c r="CF556" s="1352"/>
      <c r="CG556" s="1352"/>
      <c r="CH556" s="1414"/>
      <c r="CI556" s="1394"/>
      <c r="CJ556" s="1343"/>
      <c r="CK556" s="1343"/>
      <c r="CL556" s="1343"/>
      <c r="CM556" s="1344"/>
      <c r="CN556" s="1394"/>
      <c r="CO556" s="1343"/>
      <c r="CP556" s="1343"/>
      <c r="CQ556" s="1343"/>
      <c r="CR556" s="1344"/>
      <c r="CS556" s="1394"/>
      <c r="CT556" s="1343"/>
      <c r="CU556" s="1343"/>
      <c r="CV556" s="1343"/>
      <c r="CW556" s="1344"/>
      <c r="CX556" s="1394"/>
      <c r="CY556" s="1343"/>
      <c r="CZ556" s="1343"/>
      <c r="DA556" s="1343"/>
      <c r="DB556" s="1344"/>
      <c r="DC556" s="1343"/>
      <c r="DD556" s="1343"/>
      <c r="DE556" s="1343"/>
      <c r="DF556" s="1343"/>
      <c r="DG556" s="1344"/>
      <c r="DH556" s="1394"/>
      <c r="DI556" s="1343"/>
      <c r="DJ556" s="1343"/>
      <c r="DK556" s="1343"/>
      <c r="DL556" s="1344"/>
      <c r="DM556" s="1775"/>
      <c r="DN556" s="1776"/>
      <c r="DO556" s="1776"/>
      <c r="DP556" s="1777"/>
      <c r="DQ556" s="1776"/>
      <c r="DR556" s="1776"/>
      <c r="DS556" s="1776"/>
      <c r="DT556" s="1777"/>
      <c r="DU556" s="1352"/>
      <c r="DV556" s="1696"/>
      <c r="DW556" s="1778"/>
    </row>
    <row r="557" spans="1:127" s="390" customFormat="1" ht="15.75" customHeight="1">
      <c r="A557" s="1085" t="s">
        <v>982</v>
      </c>
      <c r="B557" s="1045">
        <v>548</v>
      </c>
      <c r="C557" s="1006"/>
      <c r="D557" s="1006"/>
      <c r="E557" s="1006"/>
      <c r="F557" s="1006"/>
      <c r="G557" s="1006"/>
      <c r="H557" s="1006"/>
      <c r="I557" s="1006"/>
      <c r="J557" s="1006"/>
      <c r="K557" s="1006"/>
      <c r="L557" s="1006"/>
      <c r="M557" s="1045"/>
      <c r="N557" s="1006"/>
      <c r="O557" s="1006"/>
      <c r="P557" s="1006"/>
      <c r="Q557" s="1006"/>
      <c r="R557" s="1006"/>
      <c r="S557" s="1006"/>
      <c r="T557" s="1007"/>
      <c r="U557" s="1086" t="s">
        <v>4253</v>
      </c>
      <c r="V557" s="1087" t="s">
        <v>1971</v>
      </c>
      <c r="W557" s="1087" t="s">
        <v>1971</v>
      </c>
      <c r="X557" s="1088" t="s">
        <v>4254</v>
      </c>
      <c r="Y557" s="1089" t="s">
        <v>658</v>
      </c>
      <c r="Z557" s="1090" t="s">
        <v>1971</v>
      </c>
      <c r="AA557" s="1091" t="s">
        <v>1971</v>
      </c>
      <c r="AB557" s="1092" t="s">
        <v>1971</v>
      </c>
      <c r="AC557" s="1092" t="s">
        <v>1971</v>
      </c>
      <c r="AD557" s="1092" t="s">
        <v>1971</v>
      </c>
      <c r="AE557" s="1092" t="s">
        <v>1971</v>
      </c>
      <c r="AF557" s="1092" t="s">
        <v>1971</v>
      </c>
      <c r="AG557" s="1092" t="s">
        <v>1971</v>
      </c>
      <c r="AH557" s="1092" t="s">
        <v>1971</v>
      </c>
      <c r="AI557" s="1093">
        <f t="shared" si="8"/>
        <v>0</v>
      </c>
      <c r="AJ557" s="1094" t="s">
        <v>963</v>
      </c>
      <c r="AK557" s="1094" t="s">
        <v>1971</v>
      </c>
      <c r="AL557" s="1094" t="s">
        <v>1971</v>
      </c>
      <c r="AM557" s="1095" t="s">
        <v>1971</v>
      </c>
      <c r="AN557" s="1006" t="s">
        <v>293</v>
      </c>
      <c r="AO557" s="1006" t="s">
        <v>4791</v>
      </c>
      <c r="AP557" s="1296">
        <v>1</v>
      </c>
      <c r="AQ557" s="1064" t="s">
        <v>1971</v>
      </c>
      <c r="AR557" s="1097" t="s">
        <v>658</v>
      </c>
      <c r="AS557" s="1098"/>
      <c r="AT557" s="1088"/>
      <c r="AU557" s="1088"/>
      <c r="AV557" s="1088"/>
      <c r="AW557" s="1099"/>
      <c r="AX557" s="1100"/>
      <c r="AY557" s="1063"/>
      <c r="AZ557" s="1064"/>
      <c r="BA557" s="1064"/>
      <c r="BB557" s="1064"/>
      <c r="BC557" s="1064"/>
      <c r="BD557" s="1064"/>
      <c r="BE557" s="1064"/>
      <c r="BF557" s="1064"/>
      <c r="BG557" s="1064"/>
      <c r="BH557" s="1064"/>
      <c r="BI557" s="1063" t="s">
        <v>4869</v>
      </c>
      <c r="BJ557" s="1064" t="s">
        <v>4837</v>
      </c>
      <c r="BK557" s="1064" t="s">
        <v>4795</v>
      </c>
      <c r="BL557" s="1064" t="s">
        <v>4864</v>
      </c>
      <c r="BM557" s="1064" t="s">
        <v>4813</v>
      </c>
      <c r="BN557" s="1063"/>
      <c r="BO557" s="1064"/>
      <c r="BP557" s="1064"/>
      <c r="BQ557" s="1064"/>
      <c r="BR557" s="1064"/>
      <c r="BS557" s="1103"/>
      <c r="BT557" s="1064"/>
      <c r="BU557" s="1064"/>
      <c r="BV557" s="1064"/>
      <c r="BW557" s="1104"/>
      <c r="BX557" s="1103"/>
      <c r="BY557" s="1064"/>
      <c r="BZ557" s="1064"/>
      <c r="CA557" s="1064"/>
      <c r="CB557" s="1104"/>
      <c r="CC557" s="1105"/>
      <c r="CD557" s="1106" t="s">
        <v>1971</v>
      </c>
      <c r="CE557" s="1107" t="s">
        <v>1971</v>
      </c>
      <c r="CF557" s="1107" t="s">
        <v>1971</v>
      </c>
      <c r="CG557" s="1107" t="s">
        <v>1971</v>
      </c>
      <c r="CH557" s="1108" t="s">
        <v>1971</v>
      </c>
      <c r="CI557" s="1063" t="s">
        <v>1971</v>
      </c>
      <c r="CJ557" s="1064" t="s">
        <v>1971</v>
      </c>
      <c r="CK557" s="1064" t="s">
        <v>1971</v>
      </c>
      <c r="CL557" s="1064" t="s">
        <v>1971</v>
      </c>
      <c r="CM557" s="1105" t="s">
        <v>1971</v>
      </c>
      <c r="CN557" s="1063" t="s">
        <v>1971</v>
      </c>
      <c r="CO557" s="1064" t="s">
        <v>1971</v>
      </c>
      <c r="CP557" s="1064" t="s">
        <v>1971</v>
      </c>
      <c r="CQ557" s="1064" t="s">
        <v>1971</v>
      </c>
      <c r="CR557" s="1105" t="s">
        <v>1971</v>
      </c>
      <c r="CS557" s="1063" t="s">
        <v>1971</v>
      </c>
      <c r="CT557" s="1064" t="s">
        <v>1971</v>
      </c>
      <c r="CU557" s="1064" t="s">
        <v>1971</v>
      </c>
      <c r="CV557" s="1064" t="s">
        <v>1971</v>
      </c>
      <c r="CW557" s="1105" t="s">
        <v>1971</v>
      </c>
      <c r="CX557" s="1063" t="s">
        <v>1971</v>
      </c>
      <c r="CY557" s="1064" t="s">
        <v>1971</v>
      </c>
      <c r="CZ557" s="1064" t="s">
        <v>1971</v>
      </c>
      <c r="DA557" s="1064" t="s">
        <v>1971</v>
      </c>
      <c r="DB557" s="1105" t="s">
        <v>1971</v>
      </c>
      <c r="DC557" s="1064" t="s">
        <v>1971</v>
      </c>
      <c r="DD557" s="1064" t="s">
        <v>1971</v>
      </c>
      <c r="DE557" s="1064" t="s">
        <v>1971</v>
      </c>
      <c r="DF557" s="1064" t="s">
        <v>1971</v>
      </c>
      <c r="DG557" s="1105" t="s">
        <v>1971</v>
      </c>
      <c r="DH557" s="1063" t="s">
        <v>1971</v>
      </c>
      <c r="DI557" s="1064" t="s">
        <v>1971</v>
      </c>
      <c r="DJ557" s="1064" t="s">
        <v>1971</v>
      </c>
      <c r="DK557" s="1064" t="s">
        <v>1971</v>
      </c>
      <c r="DL557" s="1105" t="s">
        <v>1971</v>
      </c>
      <c r="DM557" s="1109" t="s">
        <v>1971</v>
      </c>
      <c r="DN557" s="1110" t="s">
        <v>1971</v>
      </c>
      <c r="DO557" s="1110" t="s">
        <v>1971</v>
      </c>
      <c r="DP557" s="1111" t="s">
        <v>1971</v>
      </c>
      <c r="DQ557" s="1110" t="s">
        <v>1971</v>
      </c>
      <c r="DR557" s="1110" t="s">
        <v>1971</v>
      </c>
      <c r="DS557" s="1110" t="s">
        <v>1971</v>
      </c>
      <c r="DT557" s="1111" t="s">
        <v>1971</v>
      </c>
      <c r="DU557" s="1107" t="s">
        <v>1971</v>
      </c>
      <c r="DV557" s="1112">
        <v>1</v>
      </c>
      <c r="DW557" s="1113" t="s">
        <v>1971</v>
      </c>
    </row>
    <row r="558" spans="1:127" s="390" customFormat="1" ht="15.75" customHeight="1">
      <c r="A558" s="1085" t="s">
        <v>982</v>
      </c>
      <c r="B558" s="1045">
        <v>549</v>
      </c>
      <c r="C558" s="1006"/>
      <c r="D558" s="1006"/>
      <c r="E558" s="1006"/>
      <c r="F558" s="1006"/>
      <c r="G558" s="1006"/>
      <c r="H558" s="1006"/>
      <c r="I558" s="1006"/>
      <c r="J558" s="1006"/>
      <c r="K558" s="1006"/>
      <c r="L558" s="1006"/>
      <c r="M558" s="1045"/>
      <c r="N558" s="1006"/>
      <c r="O558" s="1006"/>
      <c r="P558" s="1006"/>
      <c r="Q558" s="1006"/>
      <c r="R558" s="1006"/>
      <c r="S558" s="1006"/>
      <c r="T558" s="1007"/>
      <c r="U558" s="1086" t="s">
        <v>4255</v>
      </c>
      <c r="V558" s="1087" t="s">
        <v>4239</v>
      </c>
      <c r="W558" s="1087" t="s">
        <v>1936</v>
      </c>
      <c r="X558" s="1088" t="s">
        <v>4256</v>
      </c>
      <c r="Y558" s="1089" t="s">
        <v>4257</v>
      </c>
      <c r="Z558" s="1090" t="s">
        <v>4258</v>
      </c>
      <c r="AA558" s="1091" t="s">
        <v>1971</v>
      </c>
      <c r="AB558" s="1092" t="s">
        <v>1971</v>
      </c>
      <c r="AC558" s="1092" t="s">
        <v>1971</v>
      </c>
      <c r="AD558" s="1092" t="s">
        <v>1971</v>
      </c>
      <c r="AE558" s="1092">
        <v>1</v>
      </c>
      <c r="AF558" s="1092" t="s">
        <v>1971</v>
      </c>
      <c r="AG558" s="1092" t="s">
        <v>1971</v>
      </c>
      <c r="AH558" s="1092" t="s">
        <v>1971</v>
      </c>
      <c r="AI558" s="1093">
        <f t="shared" si="8"/>
        <v>1</v>
      </c>
      <c r="AJ558" s="1094" t="s">
        <v>963</v>
      </c>
      <c r="AK558" s="1094" t="s">
        <v>1971</v>
      </c>
      <c r="AL558" s="1094" t="s">
        <v>1971</v>
      </c>
      <c r="AM558" s="1095" t="s">
        <v>2332</v>
      </c>
      <c r="AN558" s="1006" t="s">
        <v>991</v>
      </c>
      <c r="AO558" s="1006" t="s">
        <v>1971</v>
      </c>
      <c r="AP558" s="1263">
        <v>0</v>
      </c>
      <c r="AQ558" s="1064" t="s">
        <v>966</v>
      </c>
      <c r="AR558" s="1097" t="s">
        <v>1971</v>
      </c>
      <c r="AS558" s="1098"/>
      <c r="AT558" s="1088"/>
      <c r="AU558" s="1088"/>
      <c r="AV558" s="1088"/>
      <c r="AW558" s="1099"/>
      <c r="AX558" s="1100"/>
      <c r="AY558" s="1063"/>
      <c r="AZ558" s="1064"/>
      <c r="BA558" s="1064"/>
      <c r="BB558" s="1064"/>
      <c r="BC558" s="1064"/>
      <c r="BD558" s="1064"/>
      <c r="BE558" s="1064"/>
      <c r="BF558" s="1064"/>
      <c r="BG558" s="1064"/>
      <c r="BH558" s="1064"/>
      <c r="BI558" s="1394"/>
      <c r="BJ558" s="1343"/>
      <c r="BK558" s="1343"/>
      <c r="BL558" s="1343"/>
      <c r="BM558" s="1343"/>
      <c r="BN558" s="1063"/>
      <c r="BO558" s="1064"/>
      <c r="BP558" s="1064"/>
      <c r="BQ558" s="1064"/>
      <c r="BR558" s="1064"/>
      <c r="BS558" s="1103"/>
      <c r="BT558" s="1064"/>
      <c r="BU558" s="1064"/>
      <c r="BV558" s="1064"/>
      <c r="BW558" s="1104"/>
      <c r="BX558" s="1103"/>
      <c r="BY558" s="1064"/>
      <c r="BZ558" s="1064"/>
      <c r="CA558" s="1064"/>
      <c r="CB558" s="1104"/>
      <c r="CC558" s="1105"/>
      <c r="CD558" s="1351"/>
      <c r="CE558" s="1352"/>
      <c r="CF558" s="1352"/>
      <c r="CG558" s="1352"/>
      <c r="CH558" s="1414"/>
      <c r="CI558" s="1394"/>
      <c r="CJ558" s="1343"/>
      <c r="CK558" s="1343"/>
      <c r="CL558" s="1343"/>
      <c r="CM558" s="1344"/>
      <c r="CN558" s="1394"/>
      <c r="CO558" s="1343"/>
      <c r="CP558" s="1343"/>
      <c r="CQ558" s="1343"/>
      <c r="CR558" s="1344"/>
      <c r="CS558" s="1394"/>
      <c r="CT558" s="1343"/>
      <c r="CU558" s="1343"/>
      <c r="CV558" s="1343"/>
      <c r="CW558" s="1344"/>
      <c r="CX558" s="1394"/>
      <c r="CY558" s="1343"/>
      <c r="CZ558" s="1343"/>
      <c r="DA558" s="1343"/>
      <c r="DB558" s="1344"/>
      <c r="DC558" s="1343"/>
      <c r="DD558" s="1343"/>
      <c r="DE558" s="1343"/>
      <c r="DF558" s="1343"/>
      <c r="DG558" s="1344"/>
      <c r="DH558" s="1394"/>
      <c r="DI558" s="1343"/>
      <c r="DJ558" s="1343"/>
      <c r="DK558" s="1343"/>
      <c r="DL558" s="1344"/>
      <c r="DM558" s="1775"/>
      <c r="DN558" s="1776"/>
      <c r="DO558" s="1776"/>
      <c r="DP558" s="1777"/>
      <c r="DQ558" s="1776"/>
      <c r="DR558" s="1776"/>
      <c r="DS558" s="1776"/>
      <c r="DT558" s="1777"/>
      <c r="DU558" s="1352"/>
      <c r="DV558" s="1696"/>
      <c r="DW558" s="1778"/>
    </row>
    <row r="559" spans="1:127" s="390" customFormat="1" ht="15.75" customHeight="1">
      <c r="A559" s="1085" t="s">
        <v>982</v>
      </c>
      <c r="B559" s="1045">
        <v>550</v>
      </c>
      <c r="C559" s="1006"/>
      <c r="D559" s="1006"/>
      <c r="E559" s="1006"/>
      <c r="F559" s="1006"/>
      <c r="G559" s="1006"/>
      <c r="H559" s="1006"/>
      <c r="I559" s="1006"/>
      <c r="J559" s="1006"/>
      <c r="K559" s="1006"/>
      <c r="L559" s="1006"/>
      <c r="M559" s="1045"/>
      <c r="N559" s="1006"/>
      <c r="O559" s="1006"/>
      <c r="P559" s="1006"/>
      <c r="Q559" s="1006"/>
      <c r="R559" s="1006"/>
      <c r="S559" s="1006"/>
      <c r="T559" s="1007"/>
      <c r="U559" s="1086" t="s">
        <v>4259</v>
      </c>
      <c r="V559" s="1087" t="s">
        <v>4260</v>
      </c>
      <c r="W559" s="1087" t="s">
        <v>1920</v>
      </c>
      <c r="X559" s="1088" t="s">
        <v>4261</v>
      </c>
      <c r="Y559" s="1089" t="s">
        <v>687</v>
      </c>
      <c r="Z559" s="1090" t="s">
        <v>4262</v>
      </c>
      <c r="AA559" s="1091" t="s">
        <v>1971</v>
      </c>
      <c r="AB559" s="1092" t="s">
        <v>1971</v>
      </c>
      <c r="AC559" s="1092">
        <v>1</v>
      </c>
      <c r="AD559" s="1092" t="s">
        <v>1971</v>
      </c>
      <c r="AE559" s="1092" t="s">
        <v>1971</v>
      </c>
      <c r="AF559" s="1092" t="s">
        <v>1971</v>
      </c>
      <c r="AG559" s="1092" t="s">
        <v>1971</v>
      </c>
      <c r="AH559" s="1092" t="s">
        <v>1971</v>
      </c>
      <c r="AI559" s="1093">
        <f t="shared" si="8"/>
        <v>1</v>
      </c>
      <c r="AJ559" s="1094" t="s">
        <v>988</v>
      </c>
      <c r="AK559" s="1094" t="s">
        <v>964</v>
      </c>
      <c r="AL559" s="1094" t="s">
        <v>965</v>
      </c>
      <c r="AM559" s="1095" t="s">
        <v>2087</v>
      </c>
      <c r="AN559" s="1006" t="s">
        <v>2204</v>
      </c>
      <c r="AO559" s="1006" t="s">
        <v>4477</v>
      </c>
      <c r="AP559" s="1296">
        <v>2</v>
      </c>
      <c r="AQ559" s="1064" t="s">
        <v>978</v>
      </c>
      <c r="AR559" s="1097" t="s">
        <v>687</v>
      </c>
      <c r="AS559" s="1098"/>
      <c r="AT559" s="1088"/>
      <c r="AU559" s="1088"/>
      <c r="AV559" s="1088"/>
      <c r="AW559" s="1099"/>
      <c r="AX559" s="1100"/>
      <c r="AY559" s="1063"/>
      <c r="AZ559" s="1064"/>
      <c r="BA559" s="1064"/>
      <c r="BB559" s="1064"/>
      <c r="BC559" s="1064"/>
      <c r="BD559" s="1064"/>
      <c r="BE559" s="1064"/>
      <c r="BF559" s="1064"/>
      <c r="BG559" s="1114"/>
      <c r="BH559" s="1114"/>
      <c r="BI559" s="1115">
        <v>1.68</v>
      </c>
      <c r="BJ559" s="1114">
        <v>1.63</v>
      </c>
      <c r="BK559" s="1114">
        <v>1.58</v>
      </c>
      <c r="BL559" s="1114">
        <v>1.44</v>
      </c>
      <c r="BM559" s="1114">
        <v>1.34</v>
      </c>
      <c r="BN559" s="1063"/>
      <c r="BO559" s="1064"/>
      <c r="BP559" s="1064"/>
      <c r="BQ559" s="1064"/>
      <c r="BR559" s="1064"/>
      <c r="BS559" s="1103"/>
      <c r="BT559" s="1064"/>
      <c r="BU559" s="1064"/>
      <c r="BV559" s="1064"/>
      <c r="BW559" s="1104"/>
      <c r="BX559" s="1103"/>
      <c r="BY559" s="1064"/>
      <c r="BZ559" s="1064"/>
      <c r="CA559" s="1064"/>
      <c r="CB559" s="1104"/>
      <c r="CC559" s="1105"/>
      <c r="CD559" s="1106" t="s">
        <v>961</v>
      </c>
      <c r="CE559" s="1107" t="s">
        <v>961</v>
      </c>
      <c r="CF559" s="1107" t="s">
        <v>961</v>
      </c>
      <c r="CG559" s="1107" t="s">
        <v>961</v>
      </c>
      <c r="CH559" s="1108" t="s">
        <v>961</v>
      </c>
      <c r="CI559" s="1063" t="s">
        <v>1971</v>
      </c>
      <c r="CJ559" s="1064" t="s">
        <v>1971</v>
      </c>
      <c r="CK559" s="1064" t="s">
        <v>1971</v>
      </c>
      <c r="CL559" s="1064" t="s">
        <v>1971</v>
      </c>
      <c r="CM559" s="1105" t="s">
        <v>1971</v>
      </c>
      <c r="CN559" s="1063">
        <v>3.35</v>
      </c>
      <c r="CO559" s="1064">
        <v>3.35</v>
      </c>
      <c r="CP559" s="1064">
        <v>3.35</v>
      </c>
      <c r="CQ559" s="1064">
        <v>3.35</v>
      </c>
      <c r="CR559" s="1105">
        <v>3.35</v>
      </c>
      <c r="CS559" s="1063" t="s">
        <v>1971</v>
      </c>
      <c r="CT559" s="1064" t="s">
        <v>1971</v>
      </c>
      <c r="CU559" s="1064" t="s">
        <v>1971</v>
      </c>
      <c r="CV559" s="1064" t="s">
        <v>1971</v>
      </c>
      <c r="CW559" s="1105" t="s">
        <v>1971</v>
      </c>
      <c r="CX559" s="1063" t="s">
        <v>1971</v>
      </c>
      <c r="CY559" s="1064" t="s">
        <v>1971</v>
      </c>
      <c r="CZ559" s="1064" t="s">
        <v>1971</v>
      </c>
      <c r="DA559" s="1064" t="s">
        <v>1971</v>
      </c>
      <c r="DB559" s="1105" t="s">
        <v>1971</v>
      </c>
      <c r="DC559" s="1064">
        <v>1.21</v>
      </c>
      <c r="DD559" s="1064">
        <v>1.17</v>
      </c>
      <c r="DE559" s="1064">
        <v>1.1100000000000001</v>
      </c>
      <c r="DF559" s="1064">
        <v>0.95</v>
      </c>
      <c r="DG559" s="1105">
        <v>0.87</v>
      </c>
      <c r="DH559" s="1063" t="s">
        <v>1971</v>
      </c>
      <c r="DI559" s="1064" t="s">
        <v>1971</v>
      </c>
      <c r="DJ559" s="1064" t="s">
        <v>1971</v>
      </c>
      <c r="DK559" s="1064" t="s">
        <v>1971</v>
      </c>
      <c r="DL559" s="1105" t="s">
        <v>1971</v>
      </c>
      <c r="DM559" s="1109">
        <v>-4.2729999999999997</v>
      </c>
      <c r="DN559" s="1110" t="s">
        <v>1971</v>
      </c>
      <c r="DO559" s="1110" t="s">
        <v>1971</v>
      </c>
      <c r="DP559" s="1111" t="s">
        <v>1971</v>
      </c>
      <c r="DQ559" s="1110">
        <v>4.2729999999999997</v>
      </c>
      <c r="DR559" s="1110" t="s">
        <v>1971</v>
      </c>
      <c r="DS559" s="1110" t="s">
        <v>1971</v>
      </c>
      <c r="DT559" s="1111" t="s">
        <v>1971</v>
      </c>
      <c r="DU559" s="1107" t="s">
        <v>1971</v>
      </c>
      <c r="DV559" s="1112">
        <v>1</v>
      </c>
      <c r="DW559" s="1113" t="s">
        <v>1971</v>
      </c>
    </row>
    <row r="560" spans="1:127" s="390" customFormat="1" ht="15.75" customHeight="1">
      <c r="A560" s="1085" t="s">
        <v>982</v>
      </c>
      <c r="B560" s="1045">
        <v>551</v>
      </c>
      <c r="C560" s="1006"/>
      <c r="D560" s="1006"/>
      <c r="E560" s="1006"/>
      <c r="F560" s="1006"/>
      <c r="G560" s="1006"/>
      <c r="H560" s="1006"/>
      <c r="I560" s="1006"/>
      <c r="J560" s="1006"/>
      <c r="K560" s="1006"/>
      <c r="L560" s="1006"/>
      <c r="M560" s="1045"/>
      <c r="N560" s="1006"/>
      <c r="O560" s="1006"/>
      <c r="P560" s="1006"/>
      <c r="Q560" s="1006"/>
      <c r="R560" s="1006"/>
      <c r="S560" s="1006"/>
      <c r="T560" s="1007"/>
      <c r="U560" s="1086" t="s">
        <v>4263</v>
      </c>
      <c r="V560" s="1087" t="s">
        <v>4260</v>
      </c>
      <c r="W560" s="1087" t="s">
        <v>1936</v>
      </c>
      <c r="X560" s="1088" t="s">
        <v>4264</v>
      </c>
      <c r="Y560" s="1089" t="s">
        <v>4265</v>
      </c>
      <c r="Z560" s="1090" t="s">
        <v>4266</v>
      </c>
      <c r="AA560" s="1091" t="s">
        <v>1971</v>
      </c>
      <c r="AB560" s="1092" t="s">
        <v>1971</v>
      </c>
      <c r="AC560" s="1092">
        <v>1</v>
      </c>
      <c r="AD560" s="1092" t="s">
        <v>1971</v>
      </c>
      <c r="AE560" s="1092" t="s">
        <v>1971</v>
      </c>
      <c r="AF560" s="1092" t="s">
        <v>1971</v>
      </c>
      <c r="AG560" s="1092" t="s">
        <v>1971</v>
      </c>
      <c r="AH560" s="1092" t="s">
        <v>1971</v>
      </c>
      <c r="AI560" s="1093">
        <f t="shared" si="8"/>
        <v>1</v>
      </c>
      <c r="AJ560" s="1094" t="s">
        <v>988</v>
      </c>
      <c r="AK560" s="1094" t="s">
        <v>964</v>
      </c>
      <c r="AL560" s="1094" t="s">
        <v>965</v>
      </c>
      <c r="AM560" s="1095" t="s">
        <v>2087</v>
      </c>
      <c r="AN560" s="1006" t="s">
        <v>2204</v>
      </c>
      <c r="AO560" s="1006" t="s">
        <v>4477</v>
      </c>
      <c r="AP560" s="1296">
        <v>2</v>
      </c>
      <c r="AQ560" s="1064" t="s">
        <v>978</v>
      </c>
      <c r="AR560" s="1097"/>
      <c r="AS560" s="1098"/>
      <c r="AT560" s="1088"/>
      <c r="AU560" s="1088"/>
      <c r="AV560" s="1088"/>
      <c r="AW560" s="1099"/>
      <c r="AX560" s="1100"/>
      <c r="AY560" s="1063"/>
      <c r="AZ560" s="1064"/>
      <c r="BA560" s="1064"/>
      <c r="BB560" s="1064"/>
      <c r="BC560" s="1064"/>
      <c r="BD560" s="1064"/>
      <c r="BE560" s="1064"/>
      <c r="BF560" s="1064"/>
      <c r="BG560" s="1114"/>
      <c r="BH560" s="1114"/>
      <c r="BI560" s="1692"/>
      <c r="BJ560" s="1693"/>
      <c r="BK560" s="1693"/>
      <c r="BL560" s="1693"/>
      <c r="BM560" s="1693"/>
      <c r="BN560" s="1063"/>
      <c r="BO560" s="1064"/>
      <c r="BP560" s="1064"/>
      <c r="BQ560" s="1064"/>
      <c r="BR560" s="1064"/>
      <c r="BS560" s="1103"/>
      <c r="BT560" s="1064"/>
      <c r="BU560" s="1064"/>
      <c r="BV560" s="1064"/>
      <c r="BW560" s="1104"/>
      <c r="BX560" s="1103"/>
      <c r="BY560" s="1064"/>
      <c r="BZ560" s="1064"/>
      <c r="CA560" s="1064"/>
      <c r="CB560" s="1104"/>
      <c r="CC560" s="1105"/>
      <c r="CD560" s="1351"/>
      <c r="CE560" s="1352"/>
      <c r="CF560" s="1352"/>
      <c r="CG560" s="1352"/>
      <c r="CH560" s="1414"/>
      <c r="CI560" s="1394"/>
      <c r="CJ560" s="1343"/>
      <c r="CK560" s="1343"/>
      <c r="CL560" s="1343"/>
      <c r="CM560" s="1344"/>
      <c r="CN560" s="1394"/>
      <c r="CO560" s="1343"/>
      <c r="CP560" s="1343"/>
      <c r="CQ560" s="1343"/>
      <c r="CR560" s="1344"/>
      <c r="CS560" s="1394"/>
      <c r="CT560" s="1343"/>
      <c r="CU560" s="1343"/>
      <c r="CV560" s="1343"/>
      <c r="CW560" s="1344"/>
      <c r="CX560" s="1394"/>
      <c r="CY560" s="1343"/>
      <c r="CZ560" s="1343"/>
      <c r="DA560" s="1343"/>
      <c r="DB560" s="1344"/>
      <c r="DC560" s="1343"/>
      <c r="DD560" s="1343"/>
      <c r="DE560" s="1343"/>
      <c r="DF560" s="1343"/>
      <c r="DG560" s="1344"/>
      <c r="DH560" s="1394"/>
      <c r="DI560" s="1343"/>
      <c r="DJ560" s="1343"/>
      <c r="DK560" s="1343"/>
      <c r="DL560" s="1344"/>
      <c r="DM560" s="1775"/>
      <c r="DN560" s="1776"/>
      <c r="DO560" s="1776"/>
      <c r="DP560" s="1777"/>
      <c r="DQ560" s="1776"/>
      <c r="DR560" s="1776"/>
      <c r="DS560" s="1776"/>
      <c r="DT560" s="1777"/>
      <c r="DU560" s="1352"/>
      <c r="DV560" s="1696"/>
      <c r="DW560" s="1778"/>
    </row>
    <row r="561" spans="1:127" s="390" customFormat="1" ht="15.75" customHeight="1">
      <c r="A561" s="1085" t="s">
        <v>982</v>
      </c>
      <c r="B561" s="1045">
        <v>552</v>
      </c>
      <c r="C561" s="1006"/>
      <c r="D561" s="1006"/>
      <c r="E561" s="1006"/>
      <c r="F561" s="1006"/>
      <c r="G561" s="1006"/>
      <c r="H561" s="1006"/>
      <c r="I561" s="1006"/>
      <c r="J561" s="1006"/>
      <c r="K561" s="1006"/>
      <c r="L561" s="1006"/>
      <c r="M561" s="1045"/>
      <c r="N561" s="1006"/>
      <c r="O561" s="1006"/>
      <c r="P561" s="1006"/>
      <c r="Q561" s="1006"/>
      <c r="R561" s="1006"/>
      <c r="S561" s="1006"/>
      <c r="T561" s="1007"/>
      <c r="U561" s="1086" t="s">
        <v>4267</v>
      </c>
      <c r="V561" s="1087" t="s">
        <v>4260</v>
      </c>
      <c r="W561" s="1087" t="s">
        <v>1936</v>
      </c>
      <c r="X561" s="1088" t="s">
        <v>4268</v>
      </c>
      <c r="Y561" s="1089" t="s">
        <v>693</v>
      </c>
      <c r="Z561" s="1090" t="s">
        <v>4269</v>
      </c>
      <c r="AA561" s="1091" t="s">
        <v>1971</v>
      </c>
      <c r="AB561" s="1092" t="s">
        <v>1971</v>
      </c>
      <c r="AC561" s="1092">
        <v>1</v>
      </c>
      <c r="AD561" s="1092" t="s">
        <v>1971</v>
      </c>
      <c r="AE561" s="1092" t="s">
        <v>1971</v>
      </c>
      <c r="AF561" s="1092" t="s">
        <v>1971</v>
      </c>
      <c r="AG561" s="1092" t="s">
        <v>1971</v>
      </c>
      <c r="AH561" s="1092" t="s">
        <v>1971</v>
      </c>
      <c r="AI561" s="1093">
        <f t="shared" si="8"/>
        <v>1</v>
      </c>
      <c r="AJ561" s="1094" t="s">
        <v>984</v>
      </c>
      <c r="AK561" s="1094" t="s">
        <v>964</v>
      </c>
      <c r="AL561" s="1094" t="s">
        <v>965</v>
      </c>
      <c r="AM561" s="1095" t="s">
        <v>1949</v>
      </c>
      <c r="AN561" s="1006" t="s">
        <v>2204</v>
      </c>
      <c r="AO561" s="1006" t="s">
        <v>4799</v>
      </c>
      <c r="AP561" s="1296">
        <v>2</v>
      </c>
      <c r="AQ561" s="1064" t="s">
        <v>978</v>
      </c>
      <c r="AR561" s="1097" t="s">
        <v>693</v>
      </c>
      <c r="AS561" s="1098"/>
      <c r="AT561" s="1088"/>
      <c r="AU561" s="1088"/>
      <c r="AV561" s="1088"/>
      <c r="AW561" s="1099"/>
      <c r="AX561" s="1100"/>
      <c r="AY561" s="1063"/>
      <c r="AZ561" s="1064"/>
      <c r="BA561" s="1064"/>
      <c r="BB561" s="1064"/>
      <c r="BC561" s="1064"/>
      <c r="BD561" s="1064"/>
      <c r="BE561" s="1064"/>
      <c r="BF561" s="1064"/>
      <c r="BG561" s="1114"/>
      <c r="BH561" s="1114"/>
      <c r="BI561" s="1115">
        <v>7.2</v>
      </c>
      <c r="BJ561" s="1114">
        <v>7.2</v>
      </c>
      <c r="BK561" s="1114">
        <v>7.2</v>
      </c>
      <c r="BL561" s="1114">
        <v>7.2</v>
      </c>
      <c r="BM561" s="1114">
        <v>7.2</v>
      </c>
      <c r="BN561" s="1063"/>
      <c r="BO561" s="1064"/>
      <c r="BP561" s="1064"/>
      <c r="BQ561" s="1064"/>
      <c r="BR561" s="1064"/>
      <c r="BS561" s="1103"/>
      <c r="BT561" s="1064"/>
      <c r="BU561" s="1064"/>
      <c r="BV561" s="1064"/>
      <c r="BW561" s="1104"/>
      <c r="BX561" s="1103"/>
      <c r="BY561" s="1064"/>
      <c r="BZ561" s="1064"/>
      <c r="CA561" s="1064"/>
      <c r="CB561" s="1104"/>
      <c r="CC561" s="1105"/>
      <c r="CD561" s="1106" t="s">
        <v>961</v>
      </c>
      <c r="CE561" s="1107" t="s">
        <v>961</v>
      </c>
      <c r="CF561" s="1107" t="s">
        <v>961</v>
      </c>
      <c r="CG561" s="1107" t="s">
        <v>961</v>
      </c>
      <c r="CH561" s="1108" t="s">
        <v>961</v>
      </c>
      <c r="CI561" s="1063" t="s">
        <v>1971</v>
      </c>
      <c r="CJ561" s="1064" t="s">
        <v>1971</v>
      </c>
      <c r="CK561" s="1064" t="s">
        <v>1971</v>
      </c>
      <c r="CL561" s="1064" t="s">
        <v>1971</v>
      </c>
      <c r="CM561" s="1105" t="s">
        <v>1971</v>
      </c>
      <c r="CN561" s="1063">
        <v>10.8</v>
      </c>
      <c r="CO561" s="1064">
        <v>10.8</v>
      </c>
      <c r="CP561" s="1064">
        <v>10.8</v>
      </c>
      <c r="CQ561" s="1064">
        <v>10.8</v>
      </c>
      <c r="CR561" s="1105">
        <v>10.8</v>
      </c>
      <c r="CS561" s="1063" t="s">
        <v>1971</v>
      </c>
      <c r="CT561" s="1064" t="s">
        <v>1971</v>
      </c>
      <c r="CU561" s="1064" t="s">
        <v>1971</v>
      </c>
      <c r="CV561" s="1064" t="s">
        <v>1971</v>
      </c>
      <c r="CW561" s="1105" t="s">
        <v>1971</v>
      </c>
      <c r="CX561" s="1063" t="s">
        <v>1971</v>
      </c>
      <c r="CY561" s="1064" t="s">
        <v>1971</v>
      </c>
      <c r="CZ561" s="1064" t="s">
        <v>1971</v>
      </c>
      <c r="DA561" s="1064" t="s">
        <v>1971</v>
      </c>
      <c r="DB561" s="1105" t="s">
        <v>1971</v>
      </c>
      <c r="DC561" s="1064" t="s">
        <v>1971</v>
      </c>
      <c r="DD561" s="1064" t="s">
        <v>1971</v>
      </c>
      <c r="DE561" s="1064" t="s">
        <v>1971</v>
      </c>
      <c r="DF561" s="1064" t="s">
        <v>1971</v>
      </c>
      <c r="DG561" s="1105" t="s">
        <v>1971</v>
      </c>
      <c r="DH561" s="1063" t="s">
        <v>1971</v>
      </c>
      <c r="DI561" s="1064" t="s">
        <v>1971</v>
      </c>
      <c r="DJ561" s="1064" t="s">
        <v>1971</v>
      </c>
      <c r="DK561" s="1064" t="s">
        <v>1971</v>
      </c>
      <c r="DL561" s="1105" t="s">
        <v>1971</v>
      </c>
      <c r="DM561" s="1109">
        <v>-0.14000000000000001</v>
      </c>
      <c r="DN561" s="1110" t="s">
        <v>1971</v>
      </c>
      <c r="DO561" s="1110" t="s">
        <v>1971</v>
      </c>
      <c r="DP561" s="1111" t="s">
        <v>1971</v>
      </c>
      <c r="DQ561" s="1110" t="s">
        <v>1971</v>
      </c>
      <c r="DR561" s="1110" t="s">
        <v>1971</v>
      </c>
      <c r="DS561" s="1110" t="s">
        <v>1971</v>
      </c>
      <c r="DT561" s="1111" t="s">
        <v>1971</v>
      </c>
      <c r="DU561" s="1107" t="s">
        <v>1971</v>
      </c>
      <c r="DV561" s="1112">
        <v>1</v>
      </c>
      <c r="DW561" s="1113" t="s">
        <v>1971</v>
      </c>
    </row>
    <row r="562" spans="1:127" s="390" customFormat="1" ht="15.75" customHeight="1">
      <c r="A562" s="1085" t="s">
        <v>982</v>
      </c>
      <c r="B562" s="1045">
        <v>553</v>
      </c>
      <c r="C562" s="1006"/>
      <c r="D562" s="1006"/>
      <c r="E562" s="1006"/>
      <c r="F562" s="1006"/>
      <c r="G562" s="1006"/>
      <c r="H562" s="1006"/>
      <c r="I562" s="1006"/>
      <c r="J562" s="1006"/>
      <c r="K562" s="1006"/>
      <c r="L562" s="1006"/>
      <c r="M562" s="1045"/>
      <c r="N562" s="1006"/>
      <c r="O562" s="1006"/>
      <c r="P562" s="1006"/>
      <c r="Q562" s="1006"/>
      <c r="R562" s="1006"/>
      <c r="S562" s="1006"/>
      <c r="T562" s="1007"/>
      <c r="U562" s="1086" t="s">
        <v>4271</v>
      </c>
      <c r="V562" s="1087" t="s">
        <v>4260</v>
      </c>
      <c r="W562" s="1087" t="s">
        <v>1936</v>
      </c>
      <c r="X562" s="1088" t="s">
        <v>4272</v>
      </c>
      <c r="Y562" s="1089" t="s">
        <v>4273</v>
      </c>
      <c r="Z562" s="1090" t="s">
        <v>4274</v>
      </c>
      <c r="AA562" s="1091" t="s">
        <v>1971</v>
      </c>
      <c r="AB562" s="1092">
        <v>0.375</v>
      </c>
      <c r="AC562" s="1092">
        <v>0.53200000000000003</v>
      </c>
      <c r="AD562" s="1092" t="s">
        <v>1971</v>
      </c>
      <c r="AE562" s="1092">
        <v>9.2999999999999999E-2</v>
      </c>
      <c r="AF562" s="1092" t="s">
        <v>1971</v>
      </c>
      <c r="AG562" s="1092" t="s">
        <v>1971</v>
      </c>
      <c r="AH562" s="1092" t="s">
        <v>1971</v>
      </c>
      <c r="AI562" s="1093">
        <f t="shared" si="8"/>
        <v>1</v>
      </c>
      <c r="AJ562" s="1094" t="s">
        <v>988</v>
      </c>
      <c r="AK562" s="1094" t="s">
        <v>964</v>
      </c>
      <c r="AL562" s="1094" t="s">
        <v>965</v>
      </c>
      <c r="AM562" s="1095" t="s">
        <v>3677</v>
      </c>
      <c r="AN562" s="1006" t="s">
        <v>991</v>
      </c>
      <c r="AO562" s="1006" t="s">
        <v>4275</v>
      </c>
      <c r="AP562" s="1263">
        <v>1</v>
      </c>
      <c r="AQ562" s="1064" t="s">
        <v>978</v>
      </c>
      <c r="AR562" s="1097" t="s">
        <v>1971</v>
      </c>
      <c r="AS562" s="1098"/>
      <c r="AT562" s="1088"/>
      <c r="AU562" s="1088"/>
      <c r="AV562" s="1088"/>
      <c r="AW562" s="1099"/>
      <c r="AX562" s="1100"/>
      <c r="AY562" s="1063"/>
      <c r="AZ562" s="1064"/>
      <c r="BA562" s="1064"/>
      <c r="BB562" s="1064"/>
      <c r="BC562" s="1064"/>
      <c r="BD562" s="1064"/>
      <c r="BE562" s="1064"/>
      <c r="BF562" s="1064"/>
      <c r="BG562" s="1064"/>
      <c r="BH562" s="1064"/>
      <c r="BI562" s="1394"/>
      <c r="BJ562" s="1343"/>
      <c r="BK562" s="1343"/>
      <c r="BL562" s="1343"/>
      <c r="BM562" s="1343"/>
      <c r="BN562" s="1063"/>
      <c r="BO562" s="1064"/>
      <c r="BP562" s="1064"/>
      <c r="BQ562" s="1064"/>
      <c r="BR562" s="1064"/>
      <c r="BS562" s="1103"/>
      <c r="BT562" s="1064"/>
      <c r="BU562" s="1064"/>
      <c r="BV562" s="1064"/>
      <c r="BW562" s="1104"/>
      <c r="BX562" s="1103"/>
      <c r="BY562" s="1064"/>
      <c r="BZ562" s="1064"/>
      <c r="CA562" s="1064"/>
      <c r="CB562" s="1104"/>
      <c r="CC562" s="1105"/>
      <c r="CD562" s="1351"/>
      <c r="CE562" s="1352"/>
      <c r="CF562" s="1352"/>
      <c r="CG562" s="1352"/>
      <c r="CH562" s="1414"/>
      <c r="CI562" s="1394"/>
      <c r="CJ562" s="1343"/>
      <c r="CK562" s="1343"/>
      <c r="CL562" s="1343"/>
      <c r="CM562" s="1344"/>
      <c r="CN562" s="1394"/>
      <c r="CO562" s="1343"/>
      <c r="CP562" s="1343"/>
      <c r="CQ562" s="1343"/>
      <c r="CR562" s="1344"/>
      <c r="CS562" s="1394"/>
      <c r="CT562" s="1343"/>
      <c r="CU562" s="1343"/>
      <c r="CV562" s="1343"/>
      <c r="CW562" s="1344"/>
      <c r="CX562" s="1394"/>
      <c r="CY562" s="1343"/>
      <c r="CZ562" s="1343"/>
      <c r="DA562" s="1343"/>
      <c r="DB562" s="1344"/>
      <c r="DC562" s="1343"/>
      <c r="DD562" s="1343"/>
      <c r="DE562" s="1343"/>
      <c r="DF562" s="1343"/>
      <c r="DG562" s="1344"/>
      <c r="DH562" s="1394"/>
      <c r="DI562" s="1343"/>
      <c r="DJ562" s="1343"/>
      <c r="DK562" s="1343"/>
      <c r="DL562" s="1344"/>
      <c r="DM562" s="1775"/>
      <c r="DN562" s="1776"/>
      <c r="DO562" s="1776"/>
      <c r="DP562" s="1777"/>
      <c r="DQ562" s="1776"/>
      <c r="DR562" s="1776"/>
      <c r="DS562" s="1776"/>
      <c r="DT562" s="1777"/>
      <c r="DU562" s="1352"/>
      <c r="DV562" s="1696"/>
      <c r="DW562" s="1778"/>
    </row>
    <row r="563" spans="1:127" s="390" customFormat="1" ht="15.75" customHeight="1">
      <c r="A563" s="1085" t="s">
        <v>982</v>
      </c>
      <c r="B563" s="1045">
        <v>554</v>
      </c>
      <c r="C563" s="1006"/>
      <c r="D563" s="1006"/>
      <c r="E563" s="1006"/>
      <c r="F563" s="1006"/>
      <c r="G563" s="1006"/>
      <c r="H563" s="1006"/>
      <c r="I563" s="1006"/>
      <c r="J563" s="1006"/>
      <c r="K563" s="1006"/>
      <c r="L563" s="1006"/>
      <c r="M563" s="1045"/>
      <c r="N563" s="1006"/>
      <c r="O563" s="1006"/>
      <c r="P563" s="1006"/>
      <c r="Q563" s="1006"/>
      <c r="R563" s="1006"/>
      <c r="S563" s="1006"/>
      <c r="T563" s="1007"/>
      <c r="U563" s="1086" t="s">
        <v>4276</v>
      </c>
      <c r="V563" s="1087" t="s">
        <v>4260</v>
      </c>
      <c r="W563" s="1087" t="s">
        <v>1920</v>
      </c>
      <c r="X563" s="1088" t="s">
        <v>4277</v>
      </c>
      <c r="Y563" s="1089" t="s">
        <v>4278</v>
      </c>
      <c r="Z563" s="1090" t="s">
        <v>4279</v>
      </c>
      <c r="AA563" s="1091" t="s">
        <v>1971</v>
      </c>
      <c r="AB563" s="1092">
        <v>1</v>
      </c>
      <c r="AC563" s="1092" t="s">
        <v>1971</v>
      </c>
      <c r="AD563" s="1092" t="s">
        <v>1971</v>
      </c>
      <c r="AE563" s="1092" t="s">
        <v>1971</v>
      </c>
      <c r="AF563" s="1092" t="s">
        <v>1971</v>
      </c>
      <c r="AG563" s="1092" t="s">
        <v>1971</v>
      </c>
      <c r="AH563" s="1092" t="s">
        <v>1971</v>
      </c>
      <c r="AI563" s="1093">
        <f t="shared" si="8"/>
        <v>1</v>
      </c>
      <c r="AJ563" s="1094" t="s">
        <v>963</v>
      </c>
      <c r="AK563" s="1094" t="s">
        <v>1971</v>
      </c>
      <c r="AL563" s="1094" t="s">
        <v>1971</v>
      </c>
      <c r="AM563" s="1095" t="s">
        <v>1923</v>
      </c>
      <c r="AN563" s="1006" t="s">
        <v>991</v>
      </c>
      <c r="AO563" s="1006" t="s">
        <v>2857</v>
      </c>
      <c r="AP563" s="1263">
        <v>0</v>
      </c>
      <c r="AQ563" s="1064" t="s">
        <v>978</v>
      </c>
      <c r="AR563" s="1097" t="s">
        <v>1971</v>
      </c>
      <c r="AS563" s="1098"/>
      <c r="AT563" s="1088"/>
      <c r="AU563" s="1088"/>
      <c r="AV563" s="1088"/>
      <c r="AW563" s="1099"/>
      <c r="AX563" s="1100"/>
      <c r="AY563" s="1063"/>
      <c r="AZ563" s="1064"/>
      <c r="BA563" s="1064"/>
      <c r="BB563" s="1064"/>
      <c r="BC563" s="1064"/>
      <c r="BD563" s="1064"/>
      <c r="BE563" s="1064"/>
      <c r="BF563" s="1064"/>
      <c r="BG563" s="1064"/>
      <c r="BH563" s="1064"/>
      <c r="BI563" s="1394"/>
      <c r="BJ563" s="1343"/>
      <c r="BK563" s="1343"/>
      <c r="BL563" s="1343"/>
      <c r="BM563" s="1343"/>
      <c r="BN563" s="1063"/>
      <c r="BO563" s="1064"/>
      <c r="BP563" s="1064"/>
      <c r="BQ563" s="1064"/>
      <c r="BR563" s="1064"/>
      <c r="BS563" s="1103"/>
      <c r="BT563" s="1064"/>
      <c r="BU563" s="1064"/>
      <c r="BV563" s="1064"/>
      <c r="BW563" s="1104"/>
      <c r="BX563" s="1103"/>
      <c r="BY563" s="1064"/>
      <c r="BZ563" s="1064"/>
      <c r="CA563" s="1064"/>
      <c r="CB563" s="1104"/>
      <c r="CC563" s="1105"/>
      <c r="CD563" s="1351"/>
      <c r="CE563" s="1352"/>
      <c r="CF563" s="1352"/>
      <c r="CG563" s="1352"/>
      <c r="CH563" s="1414"/>
      <c r="CI563" s="1394"/>
      <c r="CJ563" s="1343"/>
      <c r="CK563" s="1343"/>
      <c r="CL563" s="1343"/>
      <c r="CM563" s="1344"/>
      <c r="CN563" s="1394"/>
      <c r="CO563" s="1343"/>
      <c r="CP563" s="1343"/>
      <c r="CQ563" s="1343"/>
      <c r="CR563" s="1344"/>
      <c r="CS563" s="1394"/>
      <c r="CT563" s="1343"/>
      <c r="CU563" s="1343"/>
      <c r="CV563" s="1343"/>
      <c r="CW563" s="1344"/>
      <c r="CX563" s="1394"/>
      <c r="CY563" s="1343"/>
      <c r="CZ563" s="1343"/>
      <c r="DA563" s="1343"/>
      <c r="DB563" s="1344"/>
      <c r="DC563" s="1343"/>
      <c r="DD563" s="1343"/>
      <c r="DE563" s="1343"/>
      <c r="DF563" s="1343"/>
      <c r="DG563" s="1344"/>
      <c r="DH563" s="1394"/>
      <c r="DI563" s="1343"/>
      <c r="DJ563" s="1343"/>
      <c r="DK563" s="1343"/>
      <c r="DL563" s="1344"/>
      <c r="DM563" s="1775"/>
      <c r="DN563" s="1776"/>
      <c r="DO563" s="1776"/>
      <c r="DP563" s="1777"/>
      <c r="DQ563" s="1776"/>
      <c r="DR563" s="1776"/>
      <c r="DS563" s="1776"/>
      <c r="DT563" s="1777"/>
      <c r="DU563" s="1352"/>
      <c r="DV563" s="1696"/>
      <c r="DW563" s="1778"/>
    </row>
    <row r="564" spans="1:127" s="390" customFormat="1" ht="15.75" customHeight="1">
      <c r="A564" s="1085" t="s">
        <v>982</v>
      </c>
      <c r="B564" s="1045">
        <v>555</v>
      </c>
      <c r="C564" s="1006"/>
      <c r="D564" s="1006"/>
      <c r="E564" s="1006"/>
      <c r="F564" s="1006"/>
      <c r="G564" s="1006"/>
      <c r="H564" s="1006"/>
      <c r="I564" s="1006"/>
      <c r="J564" s="1006"/>
      <c r="K564" s="1006"/>
      <c r="L564" s="1006"/>
      <c r="M564" s="1045"/>
      <c r="N564" s="1006"/>
      <c r="O564" s="1006"/>
      <c r="P564" s="1006"/>
      <c r="Q564" s="1006"/>
      <c r="R564" s="1006"/>
      <c r="S564" s="1006"/>
      <c r="T564" s="1007"/>
      <c r="U564" s="1086" t="s">
        <v>4280</v>
      </c>
      <c r="V564" s="1087" t="s">
        <v>4260</v>
      </c>
      <c r="W564" s="1087" t="s">
        <v>1920</v>
      </c>
      <c r="X564" s="1088" t="s">
        <v>4281</v>
      </c>
      <c r="Y564" s="1089" t="s">
        <v>4282</v>
      </c>
      <c r="Z564" s="1090" t="s">
        <v>4283</v>
      </c>
      <c r="AA564" s="1091" t="s">
        <v>1971</v>
      </c>
      <c r="AB564" s="1092" t="s">
        <v>1971</v>
      </c>
      <c r="AC564" s="1092">
        <v>1</v>
      </c>
      <c r="AD564" s="1092" t="s">
        <v>1971</v>
      </c>
      <c r="AE564" s="1092" t="s">
        <v>1971</v>
      </c>
      <c r="AF564" s="1092" t="s">
        <v>1971</v>
      </c>
      <c r="AG564" s="1092" t="s">
        <v>1971</v>
      </c>
      <c r="AH564" s="1092" t="s">
        <v>1971</v>
      </c>
      <c r="AI564" s="1093">
        <f t="shared" si="8"/>
        <v>1</v>
      </c>
      <c r="AJ564" s="1094" t="s">
        <v>963</v>
      </c>
      <c r="AK564" s="1094" t="s">
        <v>1971</v>
      </c>
      <c r="AL564" s="1094" t="s">
        <v>1971</v>
      </c>
      <c r="AM564" s="1095" t="s">
        <v>2087</v>
      </c>
      <c r="AN564" s="1006" t="s">
        <v>991</v>
      </c>
      <c r="AO564" s="1006" t="s">
        <v>1971</v>
      </c>
      <c r="AP564" s="1263">
        <v>0</v>
      </c>
      <c r="AQ564" s="1064" t="s">
        <v>978</v>
      </c>
      <c r="AR564" s="1097" t="s">
        <v>1971</v>
      </c>
      <c r="AS564" s="1098"/>
      <c r="AT564" s="1088"/>
      <c r="AU564" s="1088"/>
      <c r="AV564" s="1088"/>
      <c r="AW564" s="1099"/>
      <c r="AX564" s="1100"/>
      <c r="AY564" s="1063"/>
      <c r="AZ564" s="1064"/>
      <c r="BA564" s="1064"/>
      <c r="BB564" s="1064"/>
      <c r="BC564" s="1064"/>
      <c r="BD564" s="1064"/>
      <c r="BE564" s="1064"/>
      <c r="BF564" s="1064"/>
      <c r="BG564" s="1064"/>
      <c r="BH564" s="1064"/>
      <c r="BI564" s="1394"/>
      <c r="BJ564" s="1343"/>
      <c r="BK564" s="1343"/>
      <c r="BL564" s="1343"/>
      <c r="BM564" s="1343"/>
      <c r="BN564" s="1063"/>
      <c r="BO564" s="1064"/>
      <c r="BP564" s="1064"/>
      <c r="BQ564" s="1064"/>
      <c r="BR564" s="1064"/>
      <c r="BS564" s="1103"/>
      <c r="BT564" s="1064"/>
      <c r="BU564" s="1064"/>
      <c r="BV564" s="1064"/>
      <c r="BW564" s="1104"/>
      <c r="BX564" s="1103"/>
      <c r="BY564" s="1064"/>
      <c r="BZ564" s="1064"/>
      <c r="CA564" s="1064"/>
      <c r="CB564" s="1104"/>
      <c r="CC564" s="1105"/>
      <c r="CD564" s="1351"/>
      <c r="CE564" s="1352"/>
      <c r="CF564" s="1352"/>
      <c r="CG564" s="1352"/>
      <c r="CH564" s="1414"/>
      <c r="CI564" s="1394"/>
      <c r="CJ564" s="1343"/>
      <c r="CK564" s="1343"/>
      <c r="CL564" s="1343"/>
      <c r="CM564" s="1344"/>
      <c r="CN564" s="1394"/>
      <c r="CO564" s="1343"/>
      <c r="CP564" s="1343"/>
      <c r="CQ564" s="1343"/>
      <c r="CR564" s="1344"/>
      <c r="CS564" s="1394"/>
      <c r="CT564" s="1343"/>
      <c r="CU564" s="1343"/>
      <c r="CV564" s="1343"/>
      <c r="CW564" s="1344"/>
      <c r="CX564" s="1394"/>
      <c r="CY564" s="1343"/>
      <c r="CZ564" s="1343"/>
      <c r="DA564" s="1343"/>
      <c r="DB564" s="1344"/>
      <c r="DC564" s="1343"/>
      <c r="DD564" s="1343"/>
      <c r="DE564" s="1343"/>
      <c r="DF564" s="1343"/>
      <c r="DG564" s="1344"/>
      <c r="DH564" s="1394"/>
      <c r="DI564" s="1343"/>
      <c r="DJ564" s="1343"/>
      <c r="DK564" s="1343"/>
      <c r="DL564" s="1344"/>
      <c r="DM564" s="1775"/>
      <c r="DN564" s="1776"/>
      <c r="DO564" s="1776"/>
      <c r="DP564" s="1777"/>
      <c r="DQ564" s="1776"/>
      <c r="DR564" s="1776"/>
      <c r="DS564" s="1776"/>
      <c r="DT564" s="1777"/>
      <c r="DU564" s="1352"/>
      <c r="DV564" s="1696"/>
      <c r="DW564" s="1778"/>
    </row>
    <row r="565" spans="1:127" s="390" customFormat="1" ht="15.75" customHeight="1">
      <c r="A565" s="1085" t="s">
        <v>982</v>
      </c>
      <c r="B565" s="1045">
        <v>556</v>
      </c>
      <c r="C565" s="1006"/>
      <c r="D565" s="1006"/>
      <c r="E565" s="1006"/>
      <c r="F565" s="1006"/>
      <c r="G565" s="1006"/>
      <c r="H565" s="1006"/>
      <c r="I565" s="1006"/>
      <c r="J565" s="1006"/>
      <c r="K565" s="1006"/>
      <c r="L565" s="1006"/>
      <c r="M565" s="1045"/>
      <c r="N565" s="1006"/>
      <c r="O565" s="1006"/>
      <c r="P565" s="1006"/>
      <c r="Q565" s="1006"/>
      <c r="R565" s="1006"/>
      <c r="S565" s="1006"/>
      <c r="T565" s="1007"/>
      <c r="U565" s="1086" t="s">
        <v>4284</v>
      </c>
      <c r="V565" s="1087" t="s">
        <v>4285</v>
      </c>
      <c r="W565" s="1087" t="s">
        <v>1927</v>
      </c>
      <c r="X565" s="1088" t="s">
        <v>4286</v>
      </c>
      <c r="Y565" s="1089" t="s">
        <v>4287</v>
      </c>
      <c r="Z565" s="1090" t="s">
        <v>4288</v>
      </c>
      <c r="AA565" s="1091" t="s">
        <v>1971</v>
      </c>
      <c r="AB565" s="1092" t="s">
        <v>1971</v>
      </c>
      <c r="AC565" s="1092" t="s">
        <v>1971</v>
      </c>
      <c r="AD565" s="1092" t="s">
        <v>1971</v>
      </c>
      <c r="AE565" s="1092">
        <v>1</v>
      </c>
      <c r="AF565" s="1092" t="s">
        <v>1971</v>
      </c>
      <c r="AG565" s="1092" t="s">
        <v>1971</v>
      </c>
      <c r="AH565" s="1092" t="s">
        <v>1971</v>
      </c>
      <c r="AI565" s="1093">
        <f t="shared" si="8"/>
        <v>1</v>
      </c>
      <c r="AJ565" s="1094" t="s">
        <v>963</v>
      </c>
      <c r="AK565" s="1094" t="s">
        <v>1971</v>
      </c>
      <c r="AL565" s="1094" t="s">
        <v>1971</v>
      </c>
      <c r="AM565" s="1095" t="s">
        <v>2146</v>
      </c>
      <c r="AN565" s="1006" t="s">
        <v>293</v>
      </c>
      <c r="AO565" s="1006" t="s">
        <v>1971</v>
      </c>
      <c r="AP565" s="1263">
        <v>1</v>
      </c>
      <c r="AQ565" s="1064" t="s">
        <v>978</v>
      </c>
      <c r="AR565" s="1097" t="s">
        <v>1971</v>
      </c>
      <c r="AS565" s="1098"/>
      <c r="AT565" s="1088"/>
      <c r="AU565" s="1088"/>
      <c r="AV565" s="1088"/>
      <c r="AW565" s="1099"/>
      <c r="AX565" s="1100"/>
      <c r="AY565" s="1063"/>
      <c r="AZ565" s="1064"/>
      <c r="BA565" s="1064"/>
      <c r="BB565" s="1064"/>
      <c r="BC565" s="1064"/>
      <c r="BD565" s="1064"/>
      <c r="BE565" s="1064"/>
      <c r="BF565" s="1064"/>
      <c r="BG565" s="1064"/>
      <c r="BH565" s="1064"/>
      <c r="BI565" s="1394"/>
      <c r="BJ565" s="1343"/>
      <c r="BK565" s="1343"/>
      <c r="BL565" s="1343"/>
      <c r="BM565" s="1343"/>
      <c r="BN565" s="1063"/>
      <c r="BO565" s="1064"/>
      <c r="BP565" s="1064"/>
      <c r="BQ565" s="1064"/>
      <c r="BR565" s="1064"/>
      <c r="BS565" s="1103"/>
      <c r="BT565" s="1064"/>
      <c r="BU565" s="1064"/>
      <c r="BV565" s="1064"/>
      <c r="BW565" s="1104"/>
      <c r="BX565" s="1103"/>
      <c r="BY565" s="1064"/>
      <c r="BZ565" s="1064"/>
      <c r="CA565" s="1064"/>
      <c r="CB565" s="1104"/>
      <c r="CC565" s="1105"/>
      <c r="CD565" s="1351"/>
      <c r="CE565" s="1352"/>
      <c r="CF565" s="1352"/>
      <c r="CG565" s="1352"/>
      <c r="CH565" s="1414"/>
      <c r="CI565" s="1394"/>
      <c r="CJ565" s="1343"/>
      <c r="CK565" s="1343"/>
      <c r="CL565" s="1343"/>
      <c r="CM565" s="1344"/>
      <c r="CN565" s="1394"/>
      <c r="CO565" s="1343"/>
      <c r="CP565" s="1343"/>
      <c r="CQ565" s="1343"/>
      <c r="CR565" s="1344"/>
      <c r="CS565" s="1394"/>
      <c r="CT565" s="1343"/>
      <c r="CU565" s="1343"/>
      <c r="CV565" s="1343"/>
      <c r="CW565" s="1344"/>
      <c r="CX565" s="1394"/>
      <c r="CY565" s="1343"/>
      <c r="CZ565" s="1343"/>
      <c r="DA565" s="1343"/>
      <c r="DB565" s="1344"/>
      <c r="DC565" s="1343"/>
      <c r="DD565" s="1343"/>
      <c r="DE565" s="1343"/>
      <c r="DF565" s="1343"/>
      <c r="DG565" s="1344"/>
      <c r="DH565" s="1394"/>
      <c r="DI565" s="1343"/>
      <c r="DJ565" s="1343"/>
      <c r="DK565" s="1343"/>
      <c r="DL565" s="1344"/>
      <c r="DM565" s="1775"/>
      <c r="DN565" s="1776"/>
      <c r="DO565" s="1776"/>
      <c r="DP565" s="1777"/>
      <c r="DQ565" s="1776"/>
      <c r="DR565" s="1776"/>
      <c r="DS565" s="1776"/>
      <c r="DT565" s="1777"/>
      <c r="DU565" s="1352"/>
      <c r="DV565" s="1696"/>
      <c r="DW565" s="1778"/>
    </row>
    <row r="566" spans="1:127" s="390" customFormat="1" ht="15.75" customHeight="1">
      <c r="A566" s="1085" t="s">
        <v>982</v>
      </c>
      <c r="B566" s="1045">
        <v>557</v>
      </c>
      <c r="C566" s="1006"/>
      <c r="D566" s="1006"/>
      <c r="E566" s="1006"/>
      <c r="F566" s="1006"/>
      <c r="G566" s="1006"/>
      <c r="H566" s="1006"/>
      <c r="I566" s="1006"/>
      <c r="J566" s="1006"/>
      <c r="K566" s="1006"/>
      <c r="L566" s="1006"/>
      <c r="M566" s="1045"/>
      <c r="N566" s="1006"/>
      <c r="O566" s="1006"/>
      <c r="P566" s="1006"/>
      <c r="Q566" s="1006"/>
      <c r="R566" s="1006"/>
      <c r="S566" s="1006"/>
      <c r="T566" s="1007"/>
      <c r="U566" s="1086" t="s">
        <v>4290</v>
      </c>
      <c r="V566" s="1087" t="s">
        <v>4285</v>
      </c>
      <c r="W566" s="1087" t="s">
        <v>1920</v>
      </c>
      <c r="X566" s="1088" t="s">
        <v>4291</v>
      </c>
      <c r="Y566" s="1089" t="s">
        <v>4292</v>
      </c>
      <c r="Z566" s="1090" t="s">
        <v>4293</v>
      </c>
      <c r="AA566" s="1091" t="s">
        <v>1971</v>
      </c>
      <c r="AB566" s="1092" t="s">
        <v>1971</v>
      </c>
      <c r="AC566" s="1092" t="s">
        <v>1971</v>
      </c>
      <c r="AD566" s="1092" t="s">
        <v>1971</v>
      </c>
      <c r="AE566" s="1092">
        <v>1</v>
      </c>
      <c r="AF566" s="1092" t="s">
        <v>1971</v>
      </c>
      <c r="AG566" s="1092" t="s">
        <v>1971</v>
      </c>
      <c r="AH566" s="1092" t="s">
        <v>1971</v>
      </c>
      <c r="AI566" s="1093">
        <f t="shared" si="8"/>
        <v>1</v>
      </c>
      <c r="AJ566" s="1094" t="s">
        <v>963</v>
      </c>
      <c r="AK566" s="1094" t="s">
        <v>1971</v>
      </c>
      <c r="AL566" s="1094" t="s">
        <v>1971</v>
      </c>
      <c r="AM566" s="1095" t="s">
        <v>2146</v>
      </c>
      <c r="AN566" s="1006" t="s">
        <v>991</v>
      </c>
      <c r="AO566" s="1006" t="s">
        <v>1971</v>
      </c>
      <c r="AP566" s="1263">
        <v>0</v>
      </c>
      <c r="AQ566" s="1064" t="s">
        <v>966</v>
      </c>
      <c r="AR566" s="1097" t="s">
        <v>1971</v>
      </c>
      <c r="AS566" s="1098"/>
      <c r="AT566" s="1088"/>
      <c r="AU566" s="1088"/>
      <c r="AV566" s="1088"/>
      <c r="AW566" s="1099"/>
      <c r="AX566" s="1100"/>
      <c r="AY566" s="1063"/>
      <c r="AZ566" s="1064"/>
      <c r="BA566" s="1064"/>
      <c r="BB566" s="1064"/>
      <c r="BC566" s="1064"/>
      <c r="BD566" s="1064"/>
      <c r="BE566" s="1064"/>
      <c r="BF566" s="1064"/>
      <c r="BG566" s="1064"/>
      <c r="BH566" s="1064"/>
      <c r="BI566" s="1394"/>
      <c r="BJ566" s="1343"/>
      <c r="BK566" s="1343"/>
      <c r="BL566" s="1343"/>
      <c r="BM566" s="1343"/>
      <c r="BN566" s="1063"/>
      <c r="BO566" s="1064"/>
      <c r="BP566" s="1064"/>
      <c r="BQ566" s="1064"/>
      <c r="BR566" s="1064"/>
      <c r="BS566" s="1103"/>
      <c r="BT566" s="1064"/>
      <c r="BU566" s="1064"/>
      <c r="BV566" s="1064"/>
      <c r="BW566" s="1104"/>
      <c r="BX566" s="1103"/>
      <c r="BY566" s="1064"/>
      <c r="BZ566" s="1064"/>
      <c r="CA566" s="1064"/>
      <c r="CB566" s="1104"/>
      <c r="CC566" s="1105"/>
      <c r="CD566" s="1351"/>
      <c r="CE566" s="1352"/>
      <c r="CF566" s="1352"/>
      <c r="CG566" s="1352"/>
      <c r="CH566" s="1414"/>
      <c r="CI566" s="1394"/>
      <c r="CJ566" s="1343"/>
      <c r="CK566" s="1343"/>
      <c r="CL566" s="1343"/>
      <c r="CM566" s="1344"/>
      <c r="CN566" s="1394"/>
      <c r="CO566" s="1343"/>
      <c r="CP566" s="1343"/>
      <c r="CQ566" s="1343"/>
      <c r="CR566" s="1344"/>
      <c r="CS566" s="1394"/>
      <c r="CT566" s="1343"/>
      <c r="CU566" s="1343"/>
      <c r="CV566" s="1343"/>
      <c r="CW566" s="1344"/>
      <c r="CX566" s="1394"/>
      <c r="CY566" s="1343"/>
      <c r="CZ566" s="1343"/>
      <c r="DA566" s="1343"/>
      <c r="DB566" s="1344"/>
      <c r="DC566" s="1343"/>
      <c r="DD566" s="1343"/>
      <c r="DE566" s="1343"/>
      <c r="DF566" s="1343"/>
      <c r="DG566" s="1344"/>
      <c r="DH566" s="1394"/>
      <c r="DI566" s="1343"/>
      <c r="DJ566" s="1343"/>
      <c r="DK566" s="1343"/>
      <c r="DL566" s="1344"/>
      <c r="DM566" s="1775"/>
      <c r="DN566" s="1776"/>
      <c r="DO566" s="1776"/>
      <c r="DP566" s="1777"/>
      <c r="DQ566" s="1776"/>
      <c r="DR566" s="1776"/>
      <c r="DS566" s="1776"/>
      <c r="DT566" s="1777"/>
      <c r="DU566" s="1352"/>
      <c r="DV566" s="1696"/>
      <c r="DW566" s="1778"/>
    </row>
    <row r="567" spans="1:127" s="390" customFormat="1" ht="15.75" customHeight="1">
      <c r="A567" s="1085" t="s">
        <v>982</v>
      </c>
      <c r="B567" s="1045">
        <v>558</v>
      </c>
      <c r="C567" s="1006"/>
      <c r="D567" s="1006"/>
      <c r="E567" s="1006"/>
      <c r="F567" s="1006"/>
      <c r="G567" s="1006"/>
      <c r="H567" s="1006"/>
      <c r="I567" s="1006"/>
      <c r="J567" s="1006"/>
      <c r="K567" s="1006"/>
      <c r="L567" s="1006"/>
      <c r="M567" s="1045"/>
      <c r="N567" s="1006"/>
      <c r="O567" s="1006"/>
      <c r="P567" s="1006"/>
      <c r="Q567" s="1006"/>
      <c r="R567" s="1006"/>
      <c r="S567" s="1006"/>
      <c r="T567" s="1007"/>
      <c r="U567" s="1086" t="s">
        <v>4294</v>
      </c>
      <c r="V567" s="1087" t="s">
        <v>4285</v>
      </c>
      <c r="W567" s="1087" t="s">
        <v>1936</v>
      </c>
      <c r="X567" s="1088" t="s">
        <v>4295</v>
      </c>
      <c r="Y567" s="1089" t="s">
        <v>4296</v>
      </c>
      <c r="Z567" s="1090" t="s">
        <v>4297</v>
      </c>
      <c r="AA567" s="1091" t="s">
        <v>1971</v>
      </c>
      <c r="AB567" s="1092" t="s">
        <v>1971</v>
      </c>
      <c r="AC567" s="1092" t="s">
        <v>1971</v>
      </c>
      <c r="AD567" s="1092" t="s">
        <v>1971</v>
      </c>
      <c r="AE567" s="1092">
        <v>0.89200000000000002</v>
      </c>
      <c r="AF567" s="1092">
        <v>0.108</v>
      </c>
      <c r="AG567" s="1092" t="s">
        <v>1971</v>
      </c>
      <c r="AH567" s="1092" t="s">
        <v>1971</v>
      </c>
      <c r="AI567" s="1093">
        <f t="shared" si="8"/>
        <v>1</v>
      </c>
      <c r="AJ567" s="1094" t="s">
        <v>963</v>
      </c>
      <c r="AK567" s="1094" t="s">
        <v>1971</v>
      </c>
      <c r="AL567" s="1094" t="s">
        <v>1971</v>
      </c>
      <c r="AM567" s="1095" t="s">
        <v>2146</v>
      </c>
      <c r="AN567" s="1006" t="s">
        <v>293</v>
      </c>
      <c r="AO567" s="1006" t="s">
        <v>1971</v>
      </c>
      <c r="AP567" s="1263">
        <v>1</v>
      </c>
      <c r="AQ567" s="1064" t="s">
        <v>978</v>
      </c>
      <c r="AR567" s="1097" t="s">
        <v>1971</v>
      </c>
      <c r="AS567" s="1098"/>
      <c r="AT567" s="1088"/>
      <c r="AU567" s="1088"/>
      <c r="AV567" s="1088"/>
      <c r="AW567" s="1099"/>
      <c r="AX567" s="1100"/>
      <c r="AY567" s="1063"/>
      <c r="AZ567" s="1064"/>
      <c r="BA567" s="1064"/>
      <c r="BB567" s="1064"/>
      <c r="BC567" s="1064"/>
      <c r="BD567" s="1064"/>
      <c r="BE567" s="1064"/>
      <c r="BF567" s="1064"/>
      <c r="BG567" s="1064"/>
      <c r="BH567" s="1064"/>
      <c r="BI567" s="1394"/>
      <c r="BJ567" s="1343"/>
      <c r="BK567" s="1343"/>
      <c r="BL567" s="1343"/>
      <c r="BM567" s="1343"/>
      <c r="BN567" s="1063"/>
      <c r="BO567" s="1064"/>
      <c r="BP567" s="1064"/>
      <c r="BQ567" s="1064"/>
      <c r="BR567" s="1064"/>
      <c r="BS567" s="1103"/>
      <c r="BT567" s="1064"/>
      <c r="BU567" s="1064"/>
      <c r="BV567" s="1064"/>
      <c r="BW567" s="1104"/>
      <c r="BX567" s="1103"/>
      <c r="BY567" s="1064"/>
      <c r="BZ567" s="1064"/>
      <c r="CA567" s="1064"/>
      <c r="CB567" s="1104"/>
      <c r="CC567" s="1105"/>
      <c r="CD567" s="1351"/>
      <c r="CE567" s="1352"/>
      <c r="CF567" s="1352"/>
      <c r="CG567" s="1352"/>
      <c r="CH567" s="1414"/>
      <c r="CI567" s="1394"/>
      <c r="CJ567" s="1343"/>
      <c r="CK567" s="1343"/>
      <c r="CL567" s="1343"/>
      <c r="CM567" s="1344"/>
      <c r="CN567" s="1394"/>
      <c r="CO567" s="1343"/>
      <c r="CP567" s="1343"/>
      <c r="CQ567" s="1343"/>
      <c r="CR567" s="1344"/>
      <c r="CS567" s="1394"/>
      <c r="CT567" s="1343"/>
      <c r="CU567" s="1343"/>
      <c r="CV567" s="1343"/>
      <c r="CW567" s="1344"/>
      <c r="CX567" s="1394"/>
      <c r="CY567" s="1343"/>
      <c r="CZ567" s="1343"/>
      <c r="DA567" s="1343"/>
      <c r="DB567" s="1344"/>
      <c r="DC567" s="1343"/>
      <c r="DD567" s="1343"/>
      <c r="DE567" s="1343"/>
      <c r="DF567" s="1343"/>
      <c r="DG567" s="1344"/>
      <c r="DH567" s="1394"/>
      <c r="DI567" s="1343"/>
      <c r="DJ567" s="1343"/>
      <c r="DK567" s="1343"/>
      <c r="DL567" s="1344"/>
      <c r="DM567" s="1775"/>
      <c r="DN567" s="1776"/>
      <c r="DO567" s="1776"/>
      <c r="DP567" s="1777"/>
      <c r="DQ567" s="1776"/>
      <c r="DR567" s="1776"/>
      <c r="DS567" s="1776"/>
      <c r="DT567" s="1777"/>
      <c r="DU567" s="1352"/>
      <c r="DV567" s="1696"/>
      <c r="DW567" s="1778"/>
    </row>
    <row r="568" spans="1:127" s="390" customFormat="1" ht="15.75" customHeight="1">
      <c r="A568" s="1085" t="s">
        <v>982</v>
      </c>
      <c r="B568" s="1045">
        <v>559</v>
      </c>
      <c r="C568" s="1006"/>
      <c r="D568" s="1006"/>
      <c r="E568" s="1006"/>
      <c r="F568" s="1006"/>
      <c r="G568" s="1006"/>
      <c r="H568" s="1006"/>
      <c r="I568" s="1006"/>
      <c r="J568" s="1006"/>
      <c r="K568" s="1006"/>
      <c r="L568" s="1006"/>
      <c r="M568" s="1045"/>
      <c r="N568" s="1006"/>
      <c r="O568" s="1006"/>
      <c r="P568" s="1006"/>
      <c r="Q568" s="1006"/>
      <c r="R568" s="1006"/>
      <c r="S568" s="1006"/>
      <c r="T568" s="1007"/>
      <c r="U568" s="1086" t="s">
        <v>4298</v>
      </c>
      <c r="V568" s="1087" t="s">
        <v>4285</v>
      </c>
      <c r="W568" s="1087" t="s">
        <v>1936</v>
      </c>
      <c r="X568" s="1088" t="s">
        <v>4299</v>
      </c>
      <c r="Y568" s="1089" t="s">
        <v>4300</v>
      </c>
      <c r="Z568" s="1090" t="s">
        <v>4301</v>
      </c>
      <c r="AA568" s="1091" t="s">
        <v>1971</v>
      </c>
      <c r="AB568" s="1092" t="s">
        <v>1971</v>
      </c>
      <c r="AC568" s="1092" t="s">
        <v>1971</v>
      </c>
      <c r="AD568" s="1092" t="s">
        <v>1971</v>
      </c>
      <c r="AE568" s="1092">
        <v>0.89200000000000002</v>
      </c>
      <c r="AF568" s="1092">
        <v>0.108</v>
      </c>
      <c r="AG568" s="1092" t="s">
        <v>1971</v>
      </c>
      <c r="AH568" s="1092" t="s">
        <v>1971</v>
      </c>
      <c r="AI568" s="1093">
        <f t="shared" si="8"/>
        <v>1</v>
      </c>
      <c r="AJ568" s="1094" t="s">
        <v>988</v>
      </c>
      <c r="AK568" s="1094" t="s">
        <v>964</v>
      </c>
      <c r="AL568" s="1094" t="s">
        <v>965</v>
      </c>
      <c r="AM568" s="1095" t="s">
        <v>2146</v>
      </c>
      <c r="AN568" s="1006" t="s">
        <v>293</v>
      </c>
      <c r="AO568" s="1006" t="s">
        <v>1971</v>
      </c>
      <c r="AP568" s="1263">
        <v>2</v>
      </c>
      <c r="AQ568" s="1064" t="s">
        <v>978</v>
      </c>
      <c r="AR568" s="1097" t="s">
        <v>1971</v>
      </c>
      <c r="AS568" s="1098"/>
      <c r="AT568" s="1088"/>
      <c r="AU568" s="1088"/>
      <c r="AV568" s="1088"/>
      <c r="AW568" s="1099"/>
      <c r="AX568" s="1100"/>
      <c r="AY568" s="1063"/>
      <c r="AZ568" s="1064"/>
      <c r="BA568" s="1064"/>
      <c r="BB568" s="1064"/>
      <c r="BC568" s="1064"/>
      <c r="BD568" s="1064"/>
      <c r="BE568" s="1064"/>
      <c r="BF568" s="1064"/>
      <c r="BG568" s="1064"/>
      <c r="BH568" s="1064"/>
      <c r="BI568" s="1394"/>
      <c r="BJ568" s="1343"/>
      <c r="BK568" s="1343"/>
      <c r="BL568" s="1343"/>
      <c r="BM568" s="1343"/>
      <c r="BN568" s="1063"/>
      <c r="BO568" s="1064"/>
      <c r="BP568" s="1064"/>
      <c r="BQ568" s="1064"/>
      <c r="BR568" s="1064"/>
      <c r="BS568" s="1103"/>
      <c r="BT568" s="1064"/>
      <c r="BU568" s="1064"/>
      <c r="BV568" s="1064"/>
      <c r="BW568" s="1104"/>
      <c r="BX568" s="1103"/>
      <c r="BY568" s="1064"/>
      <c r="BZ568" s="1064"/>
      <c r="CA568" s="1064"/>
      <c r="CB568" s="1104"/>
      <c r="CC568" s="1105"/>
      <c r="CD568" s="1351"/>
      <c r="CE568" s="1352"/>
      <c r="CF568" s="1352"/>
      <c r="CG568" s="1352"/>
      <c r="CH568" s="1414"/>
      <c r="CI568" s="1394"/>
      <c r="CJ568" s="1343"/>
      <c r="CK568" s="1343"/>
      <c r="CL568" s="1343"/>
      <c r="CM568" s="1344"/>
      <c r="CN568" s="1394"/>
      <c r="CO568" s="1343"/>
      <c r="CP568" s="1343"/>
      <c r="CQ568" s="1343"/>
      <c r="CR568" s="1344"/>
      <c r="CS568" s="1394"/>
      <c r="CT568" s="1343"/>
      <c r="CU568" s="1343"/>
      <c r="CV568" s="1343"/>
      <c r="CW568" s="1344"/>
      <c r="CX568" s="1394"/>
      <c r="CY568" s="1343"/>
      <c r="CZ568" s="1343"/>
      <c r="DA568" s="1343"/>
      <c r="DB568" s="1344"/>
      <c r="DC568" s="1343"/>
      <c r="DD568" s="1343"/>
      <c r="DE568" s="1343"/>
      <c r="DF568" s="1343"/>
      <c r="DG568" s="1344"/>
      <c r="DH568" s="1394"/>
      <c r="DI568" s="1343"/>
      <c r="DJ568" s="1343"/>
      <c r="DK568" s="1343"/>
      <c r="DL568" s="1344"/>
      <c r="DM568" s="1775"/>
      <c r="DN568" s="1776"/>
      <c r="DO568" s="1776"/>
      <c r="DP568" s="1777"/>
      <c r="DQ568" s="1776"/>
      <c r="DR568" s="1776"/>
      <c r="DS568" s="1776"/>
      <c r="DT568" s="1777"/>
      <c r="DU568" s="1352"/>
      <c r="DV568" s="1696"/>
      <c r="DW568" s="1778"/>
    </row>
    <row r="569" spans="1:127" s="390" customFormat="1" ht="15.75" customHeight="1">
      <c r="A569" s="1085" t="s">
        <v>982</v>
      </c>
      <c r="B569" s="1045">
        <v>560</v>
      </c>
      <c r="C569" s="1006"/>
      <c r="D569" s="1006"/>
      <c r="E569" s="1006"/>
      <c r="F569" s="1006"/>
      <c r="G569" s="1006"/>
      <c r="H569" s="1006"/>
      <c r="I569" s="1006"/>
      <c r="J569" s="1006"/>
      <c r="K569" s="1006"/>
      <c r="L569" s="1006"/>
      <c r="M569" s="1045"/>
      <c r="N569" s="1006"/>
      <c r="O569" s="1006"/>
      <c r="P569" s="1006"/>
      <c r="Q569" s="1006"/>
      <c r="R569" s="1006"/>
      <c r="S569" s="1006"/>
      <c r="T569" s="1007"/>
      <c r="U569" s="1086" t="s">
        <v>4302</v>
      </c>
      <c r="V569" s="1087" t="s">
        <v>4285</v>
      </c>
      <c r="W569" s="1087" t="s">
        <v>1936</v>
      </c>
      <c r="X569" s="1088" t="s">
        <v>4303</v>
      </c>
      <c r="Y569" s="1089" t="s">
        <v>4304</v>
      </c>
      <c r="Z569" s="1090" t="s">
        <v>4305</v>
      </c>
      <c r="AA569" s="1091">
        <v>4.3999999999999997E-2</v>
      </c>
      <c r="AB569" s="1092">
        <v>0.33800000000000002</v>
      </c>
      <c r="AC569" s="1092">
        <v>0.48</v>
      </c>
      <c r="AD569" s="1092">
        <v>4.3999999999999997E-2</v>
      </c>
      <c r="AE569" s="1092">
        <v>8.4000000000000005E-2</v>
      </c>
      <c r="AF569" s="1092">
        <v>0.01</v>
      </c>
      <c r="AG569" s="1092" t="s">
        <v>1971</v>
      </c>
      <c r="AH569" s="1092" t="s">
        <v>1971</v>
      </c>
      <c r="AI569" s="1093">
        <f t="shared" si="8"/>
        <v>1</v>
      </c>
      <c r="AJ569" s="1094" t="s">
        <v>963</v>
      </c>
      <c r="AK569" s="1094" t="s">
        <v>1971</v>
      </c>
      <c r="AL569" s="1094" t="s">
        <v>1971</v>
      </c>
      <c r="AM569" s="1095" t="s">
        <v>1939</v>
      </c>
      <c r="AN569" s="1006" t="s">
        <v>1041</v>
      </c>
      <c r="AO569" s="1006" t="s">
        <v>1971</v>
      </c>
      <c r="AP569" s="1263">
        <v>0</v>
      </c>
      <c r="AQ569" s="1064" t="s">
        <v>966</v>
      </c>
      <c r="AR569" s="1097" t="s">
        <v>1971</v>
      </c>
      <c r="AS569" s="1098"/>
      <c r="AT569" s="1088"/>
      <c r="AU569" s="1088"/>
      <c r="AV569" s="1088"/>
      <c r="AW569" s="1099"/>
      <c r="AX569" s="1100"/>
      <c r="AY569" s="1063"/>
      <c r="AZ569" s="1064"/>
      <c r="BA569" s="1064"/>
      <c r="BB569" s="1064"/>
      <c r="BC569" s="1064"/>
      <c r="BD569" s="1064"/>
      <c r="BE569" s="1064"/>
      <c r="BF569" s="1064"/>
      <c r="BG569" s="1064"/>
      <c r="BH569" s="1064"/>
      <c r="BI569" s="1394"/>
      <c r="BJ569" s="1343"/>
      <c r="BK569" s="1343"/>
      <c r="BL569" s="1343"/>
      <c r="BM569" s="1343"/>
      <c r="BN569" s="1063"/>
      <c r="BO569" s="1064"/>
      <c r="BP569" s="1064"/>
      <c r="BQ569" s="1064"/>
      <c r="BR569" s="1064"/>
      <c r="BS569" s="1103"/>
      <c r="BT569" s="1064"/>
      <c r="BU569" s="1064"/>
      <c r="BV569" s="1064"/>
      <c r="BW569" s="1104"/>
      <c r="BX569" s="1103"/>
      <c r="BY569" s="1064"/>
      <c r="BZ569" s="1064"/>
      <c r="CA569" s="1064"/>
      <c r="CB569" s="1104"/>
      <c r="CC569" s="1105"/>
      <c r="CD569" s="1351"/>
      <c r="CE569" s="1352"/>
      <c r="CF569" s="1352"/>
      <c r="CG569" s="1352"/>
      <c r="CH569" s="1414"/>
      <c r="CI569" s="1394"/>
      <c r="CJ569" s="1343"/>
      <c r="CK569" s="1343"/>
      <c r="CL569" s="1343"/>
      <c r="CM569" s="1344"/>
      <c r="CN569" s="1394"/>
      <c r="CO569" s="1343"/>
      <c r="CP569" s="1343"/>
      <c r="CQ569" s="1343"/>
      <c r="CR569" s="1344"/>
      <c r="CS569" s="1394"/>
      <c r="CT569" s="1343"/>
      <c r="CU569" s="1343"/>
      <c r="CV569" s="1343"/>
      <c r="CW569" s="1344"/>
      <c r="CX569" s="1394"/>
      <c r="CY569" s="1343"/>
      <c r="CZ569" s="1343"/>
      <c r="DA569" s="1343"/>
      <c r="DB569" s="1344"/>
      <c r="DC569" s="1343"/>
      <c r="DD569" s="1343"/>
      <c r="DE569" s="1343"/>
      <c r="DF569" s="1343"/>
      <c r="DG569" s="1344"/>
      <c r="DH569" s="1394"/>
      <c r="DI569" s="1343"/>
      <c r="DJ569" s="1343"/>
      <c r="DK569" s="1343"/>
      <c r="DL569" s="1344"/>
      <c r="DM569" s="1775"/>
      <c r="DN569" s="1776"/>
      <c r="DO569" s="1776"/>
      <c r="DP569" s="1777"/>
      <c r="DQ569" s="1776"/>
      <c r="DR569" s="1776"/>
      <c r="DS569" s="1776"/>
      <c r="DT569" s="1777"/>
      <c r="DU569" s="1352"/>
      <c r="DV569" s="1696"/>
      <c r="DW569" s="1778"/>
    </row>
    <row r="570" spans="1:127" s="390" customFormat="1" ht="15.75" customHeight="1">
      <c r="A570" s="1085" t="s">
        <v>982</v>
      </c>
      <c r="B570" s="1045">
        <v>561</v>
      </c>
      <c r="C570" s="1006"/>
      <c r="D570" s="1006"/>
      <c r="E570" s="1006"/>
      <c r="F570" s="1006"/>
      <c r="G570" s="1006"/>
      <c r="H570" s="1006"/>
      <c r="I570" s="1006"/>
      <c r="J570" s="1006"/>
      <c r="K570" s="1006"/>
      <c r="L570" s="1006"/>
      <c r="M570" s="1045"/>
      <c r="N570" s="1006"/>
      <c r="O570" s="1006"/>
      <c r="P570" s="1006"/>
      <c r="Q570" s="1006"/>
      <c r="R570" s="1006"/>
      <c r="S570" s="1006"/>
      <c r="T570" s="1007"/>
      <c r="U570" s="1086" t="s">
        <v>4306</v>
      </c>
      <c r="V570" s="1087" t="s">
        <v>4307</v>
      </c>
      <c r="W570" s="1087" t="s">
        <v>1936</v>
      </c>
      <c r="X570" s="1088" t="s">
        <v>4308</v>
      </c>
      <c r="Y570" s="1089" t="s">
        <v>499</v>
      </c>
      <c r="Z570" s="1090" t="s">
        <v>4309</v>
      </c>
      <c r="AA570" s="1091">
        <v>0.115</v>
      </c>
      <c r="AB570" s="1092">
        <v>0.88500000000000001</v>
      </c>
      <c r="AC570" s="1092" t="s">
        <v>1971</v>
      </c>
      <c r="AD570" s="1092" t="s">
        <v>1971</v>
      </c>
      <c r="AE570" s="1092" t="s">
        <v>1971</v>
      </c>
      <c r="AF570" s="1092" t="s">
        <v>1971</v>
      </c>
      <c r="AG570" s="1092" t="s">
        <v>1971</v>
      </c>
      <c r="AH570" s="1092" t="s">
        <v>1971</v>
      </c>
      <c r="AI570" s="1093">
        <f t="shared" si="8"/>
        <v>1</v>
      </c>
      <c r="AJ570" s="1094" t="s">
        <v>963</v>
      </c>
      <c r="AK570" s="1094" t="s">
        <v>1971</v>
      </c>
      <c r="AL570" s="1094" t="s">
        <v>1971</v>
      </c>
      <c r="AM570" s="1095" t="s">
        <v>1939</v>
      </c>
      <c r="AN570" s="1006" t="s">
        <v>293</v>
      </c>
      <c r="AO570" s="1006" t="s">
        <v>4784</v>
      </c>
      <c r="AP570" s="1296">
        <v>1</v>
      </c>
      <c r="AQ570" s="1064" t="s">
        <v>978</v>
      </c>
      <c r="AR570" s="1097" t="s">
        <v>499</v>
      </c>
      <c r="AS570" s="1098"/>
      <c r="AT570" s="1088"/>
      <c r="AU570" s="1088"/>
      <c r="AV570" s="1088"/>
      <c r="AW570" s="1099"/>
      <c r="AX570" s="1100"/>
      <c r="AY570" s="1063"/>
      <c r="AZ570" s="1064"/>
      <c r="BA570" s="1064"/>
      <c r="BB570" s="1064"/>
      <c r="BC570" s="1064"/>
      <c r="BD570" s="1064"/>
      <c r="BE570" s="1064"/>
      <c r="BF570" s="1064"/>
      <c r="BG570" s="1101"/>
      <c r="BH570" s="1101"/>
      <c r="BI570" s="1102">
        <v>4.5</v>
      </c>
      <c r="BJ570" s="1101">
        <v>4.5</v>
      </c>
      <c r="BK570" s="1101">
        <v>4.5</v>
      </c>
      <c r="BL570" s="1101">
        <v>4.5</v>
      </c>
      <c r="BM570" s="1101">
        <v>0</v>
      </c>
      <c r="BN570" s="1063"/>
      <c r="BO570" s="1064"/>
      <c r="BP570" s="1064"/>
      <c r="BQ570" s="1064"/>
      <c r="BR570" s="1064"/>
      <c r="BS570" s="1103"/>
      <c r="BT570" s="1064"/>
      <c r="BU570" s="1064"/>
      <c r="BV570" s="1064"/>
      <c r="BW570" s="1104"/>
      <c r="BX570" s="1103"/>
      <c r="BY570" s="1064"/>
      <c r="BZ570" s="1064"/>
      <c r="CA570" s="1064"/>
      <c r="CB570" s="1104"/>
      <c r="CC570" s="1105"/>
      <c r="CD570" s="1106" t="s">
        <v>1971</v>
      </c>
      <c r="CE570" s="1107" t="s">
        <v>1971</v>
      </c>
      <c r="CF570" s="1107" t="s">
        <v>1971</v>
      </c>
      <c r="CG570" s="1107" t="s">
        <v>1971</v>
      </c>
      <c r="CH570" s="1108" t="s">
        <v>1971</v>
      </c>
      <c r="CI570" s="1063" t="s">
        <v>1971</v>
      </c>
      <c r="CJ570" s="1064" t="s">
        <v>1971</v>
      </c>
      <c r="CK570" s="1064" t="s">
        <v>1971</v>
      </c>
      <c r="CL570" s="1064" t="s">
        <v>1971</v>
      </c>
      <c r="CM570" s="1105" t="s">
        <v>1971</v>
      </c>
      <c r="CN570" s="1063" t="s">
        <v>1971</v>
      </c>
      <c r="CO570" s="1064" t="s">
        <v>1971</v>
      </c>
      <c r="CP570" s="1064" t="s">
        <v>1971</v>
      </c>
      <c r="CQ570" s="1064" t="s">
        <v>1971</v>
      </c>
      <c r="CR570" s="1105" t="s">
        <v>1971</v>
      </c>
      <c r="CS570" s="1063" t="s">
        <v>1971</v>
      </c>
      <c r="CT570" s="1064" t="s">
        <v>1971</v>
      </c>
      <c r="CU570" s="1064" t="s">
        <v>1971</v>
      </c>
      <c r="CV570" s="1064" t="s">
        <v>1971</v>
      </c>
      <c r="CW570" s="1105" t="s">
        <v>1971</v>
      </c>
      <c r="CX570" s="1063" t="s">
        <v>1971</v>
      </c>
      <c r="CY570" s="1064" t="s">
        <v>1971</v>
      </c>
      <c r="CZ570" s="1064" t="s">
        <v>1971</v>
      </c>
      <c r="DA570" s="1064" t="s">
        <v>1971</v>
      </c>
      <c r="DB570" s="1105" t="s">
        <v>1971</v>
      </c>
      <c r="DC570" s="1064" t="s">
        <v>1971</v>
      </c>
      <c r="DD570" s="1064" t="s">
        <v>1971</v>
      </c>
      <c r="DE570" s="1064" t="s">
        <v>1971</v>
      </c>
      <c r="DF570" s="1064" t="s">
        <v>1971</v>
      </c>
      <c r="DG570" s="1105" t="s">
        <v>1971</v>
      </c>
      <c r="DH570" s="1063" t="s">
        <v>1971</v>
      </c>
      <c r="DI570" s="1064" t="s">
        <v>1971</v>
      </c>
      <c r="DJ570" s="1064" t="s">
        <v>1971</v>
      </c>
      <c r="DK570" s="1064" t="s">
        <v>1971</v>
      </c>
      <c r="DL570" s="1105" t="s">
        <v>1971</v>
      </c>
      <c r="DM570" s="1109" t="s">
        <v>1971</v>
      </c>
      <c r="DN570" s="1110" t="s">
        <v>1971</v>
      </c>
      <c r="DO570" s="1110" t="s">
        <v>1971</v>
      </c>
      <c r="DP570" s="1111" t="s">
        <v>1971</v>
      </c>
      <c r="DQ570" s="1110" t="s">
        <v>1971</v>
      </c>
      <c r="DR570" s="1110" t="s">
        <v>1971</v>
      </c>
      <c r="DS570" s="1110" t="s">
        <v>1971</v>
      </c>
      <c r="DT570" s="1111" t="s">
        <v>1971</v>
      </c>
      <c r="DU570" s="1107" t="s">
        <v>1971</v>
      </c>
      <c r="DV570" s="1112">
        <v>1</v>
      </c>
      <c r="DW570" s="1113" t="s">
        <v>1971</v>
      </c>
    </row>
    <row r="571" spans="1:127" s="390" customFormat="1" ht="15.75" customHeight="1">
      <c r="A571" s="1085" t="s">
        <v>982</v>
      </c>
      <c r="B571" s="1045">
        <v>562</v>
      </c>
      <c r="C571" s="1006"/>
      <c r="D571" s="1006"/>
      <c r="E571" s="1006"/>
      <c r="F571" s="1006"/>
      <c r="G571" s="1006"/>
      <c r="H571" s="1006"/>
      <c r="I571" s="1006"/>
      <c r="J571" s="1006"/>
      <c r="K571" s="1006"/>
      <c r="L571" s="1006"/>
      <c r="M571" s="1045"/>
      <c r="N571" s="1006"/>
      <c r="O571" s="1006"/>
      <c r="P571" s="1006"/>
      <c r="Q571" s="1006"/>
      <c r="R571" s="1006"/>
      <c r="S571" s="1006"/>
      <c r="T571" s="1007"/>
      <c r="U571" s="1086" t="s">
        <v>4310</v>
      </c>
      <c r="V571" s="1087" t="s">
        <v>4307</v>
      </c>
      <c r="W571" s="1087" t="s">
        <v>1936</v>
      </c>
      <c r="X571" s="1088" t="s">
        <v>4311</v>
      </c>
      <c r="Y571" s="1089" t="s">
        <v>778</v>
      </c>
      <c r="Z571" s="1090" t="s">
        <v>4312</v>
      </c>
      <c r="AA571" s="1091" t="s">
        <v>1971</v>
      </c>
      <c r="AB571" s="1092" t="s">
        <v>1971</v>
      </c>
      <c r="AC571" s="1092">
        <v>1</v>
      </c>
      <c r="AD571" s="1092" t="s">
        <v>1971</v>
      </c>
      <c r="AE571" s="1092" t="s">
        <v>1971</v>
      </c>
      <c r="AF571" s="1092" t="s">
        <v>1971</v>
      </c>
      <c r="AG571" s="1092" t="s">
        <v>1971</v>
      </c>
      <c r="AH571" s="1092" t="s">
        <v>1971</v>
      </c>
      <c r="AI571" s="1093">
        <f t="shared" si="8"/>
        <v>1</v>
      </c>
      <c r="AJ571" s="1094" t="s">
        <v>963</v>
      </c>
      <c r="AK571" s="1094" t="s">
        <v>1971</v>
      </c>
      <c r="AL571" s="1094" t="s">
        <v>1971</v>
      </c>
      <c r="AM571" s="1095" t="s">
        <v>1939</v>
      </c>
      <c r="AN571" s="1006" t="s">
        <v>293</v>
      </c>
      <c r="AO571" s="1006" t="s">
        <v>4784</v>
      </c>
      <c r="AP571" s="1296">
        <v>2</v>
      </c>
      <c r="AQ571" s="1064" t="s">
        <v>978</v>
      </c>
      <c r="AR571" s="1097" t="s">
        <v>778</v>
      </c>
      <c r="AS571" s="1098"/>
      <c r="AT571" s="1088"/>
      <c r="AU571" s="1088"/>
      <c r="AV571" s="1088"/>
      <c r="AW571" s="1099"/>
      <c r="AX571" s="1100"/>
      <c r="AY571" s="1063"/>
      <c r="AZ571" s="1064"/>
      <c r="BA571" s="1064"/>
      <c r="BB571" s="1064"/>
      <c r="BC571" s="1064"/>
      <c r="BD571" s="1064"/>
      <c r="BE571" s="1064"/>
      <c r="BF571" s="1064"/>
      <c r="BG571" s="1114"/>
      <c r="BH571" s="1114"/>
      <c r="BI571" s="1115">
        <v>30.69</v>
      </c>
      <c r="BJ571" s="1114">
        <v>30.38</v>
      </c>
      <c r="BK571" s="1114">
        <v>30.07</v>
      </c>
      <c r="BL571" s="1114">
        <v>29.76</v>
      </c>
      <c r="BM571" s="1114">
        <v>29.45</v>
      </c>
      <c r="BN571" s="1063"/>
      <c r="BO571" s="1064"/>
      <c r="BP571" s="1064"/>
      <c r="BQ571" s="1064"/>
      <c r="BR571" s="1064"/>
      <c r="BS571" s="1103"/>
      <c r="BT571" s="1064"/>
      <c r="BU571" s="1064"/>
      <c r="BV571" s="1064"/>
      <c r="BW571" s="1104"/>
      <c r="BX571" s="1103"/>
      <c r="BY571" s="1064"/>
      <c r="BZ571" s="1064"/>
      <c r="CA571" s="1064"/>
      <c r="CB571" s="1104"/>
      <c r="CC571" s="1105"/>
      <c r="CD571" s="1106" t="s">
        <v>1971</v>
      </c>
      <c r="CE571" s="1107" t="s">
        <v>1971</v>
      </c>
      <c r="CF571" s="1107" t="s">
        <v>1971</v>
      </c>
      <c r="CG571" s="1107" t="s">
        <v>1971</v>
      </c>
      <c r="CH571" s="1108" t="s">
        <v>1971</v>
      </c>
      <c r="CI571" s="1063" t="s">
        <v>1971</v>
      </c>
      <c r="CJ571" s="1064" t="s">
        <v>1971</v>
      </c>
      <c r="CK571" s="1064" t="s">
        <v>1971</v>
      </c>
      <c r="CL571" s="1064" t="s">
        <v>1971</v>
      </c>
      <c r="CM571" s="1105" t="s">
        <v>1971</v>
      </c>
      <c r="CN571" s="1063" t="s">
        <v>1971</v>
      </c>
      <c r="CO571" s="1064" t="s">
        <v>1971</v>
      </c>
      <c r="CP571" s="1064" t="s">
        <v>1971</v>
      </c>
      <c r="CQ571" s="1064" t="s">
        <v>1971</v>
      </c>
      <c r="CR571" s="1105" t="s">
        <v>1971</v>
      </c>
      <c r="CS571" s="1063" t="s">
        <v>1971</v>
      </c>
      <c r="CT571" s="1064" t="s">
        <v>1971</v>
      </c>
      <c r="CU571" s="1064" t="s">
        <v>1971</v>
      </c>
      <c r="CV571" s="1064" t="s">
        <v>1971</v>
      </c>
      <c r="CW571" s="1105" t="s">
        <v>1971</v>
      </c>
      <c r="CX571" s="1063" t="s">
        <v>1971</v>
      </c>
      <c r="CY571" s="1064" t="s">
        <v>1971</v>
      </c>
      <c r="CZ571" s="1064" t="s">
        <v>1971</v>
      </c>
      <c r="DA571" s="1064" t="s">
        <v>1971</v>
      </c>
      <c r="DB571" s="1105" t="s">
        <v>1971</v>
      </c>
      <c r="DC571" s="1064" t="s">
        <v>1971</v>
      </c>
      <c r="DD571" s="1064" t="s">
        <v>1971</v>
      </c>
      <c r="DE571" s="1064" t="s">
        <v>1971</v>
      </c>
      <c r="DF571" s="1064" t="s">
        <v>1971</v>
      </c>
      <c r="DG571" s="1105" t="s">
        <v>1971</v>
      </c>
      <c r="DH571" s="1063" t="s">
        <v>1971</v>
      </c>
      <c r="DI571" s="1064" t="s">
        <v>1971</v>
      </c>
      <c r="DJ571" s="1064" t="s">
        <v>1971</v>
      </c>
      <c r="DK571" s="1064" t="s">
        <v>1971</v>
      </c>
      <c r="DL571" s="1105" t="s">
        <v>1971</v>
      </c>
      <c r="DM571" s="1109" t="s">
        <v>1971</v>
      </c>
      <c r="DN571" s="1110" t="s">
        <v>1971</v>
      </c>
      <c r="DO571" s="1110" t="s">
        <v>1971</v>
      </c>
      <c r="DP571" s="1111" t="s">
        <v>1971</v>
      </c>
      <c r="DQ571" s="1110" t="s">
        <v>1971</v>
      </c>
      <c r="DR571" s="1110" t="s">
        <v>1971</v>
      </c>
      <c r="DS571" s="1110" t="s">
        <v>1971</v>
      </c>
      <c r="DT571" s="1111" t="s">
        <v>1971</v>
      </c>
      <c r="DU571" s="1107" t="s">
        <v>1971</v>
      </c>
      <c r="DV571" s="1112">
        <v>1</v>
      </c>
      <c r="DW571" s="1113" t="s">
        <v>1971</v>
      </c>
    </row>
    <row r="572" spans="1:127" s="390" customFormat="1" ht="15.75" customHeight="1">
      <c r="A572" s="1085" t="s">
        <v>982</v>
      </c>
      <c r="B572" s="1045">
        <v>563</v>
      </c>
      <c r="C572" s="1006"/>
      <c r="D572" s="1006"/>
      <c r="E572" s="1006"/>
      <c r="F572" s="1006"/>
      <c r="G572" s="1006"/>
      <c r="H572" s="1006"/>
      <c r="I572" s="1006"/>
      <c r="J572" s="1006"/>
      <c r="K572" s="1006"/>
      <c r="L572" s="1006"/>
      <c r="M572" s="1045"/>
      <c r="N572" s="1006"/>
      <c r="O572" s="1006"/>
      <c r="P572" s="1006"/>
      <c r="Q572" s="1006"/>
      <c r="R572" s="1006"/>
      <c r="S572" s="1006"/>
      <c r="T572" s="1007"/>
      <c r="U572" s="1086" t="s">
        <v>4314</v>
      </c>
      <c r="V572" s="1087" t="s">
        <v>4307</v>
      </c>
      <c r="W572" s="1087" t="s">
        <v>1920</v>
      </c>
      <c r="X572" s="1088" t="s">
        <v>4315</v>
      </c>
      <c r="Y572" s="1089" t="s">
        <v>4316</v>
      </c>
      <c r="Z572" s="1090" t="s">
        <v>4317</v>
      </c>
      <c r="AA572" s="1091">
        <v>4.3999999999999997E-2</v>
      </c>
      <c r="AB572" s="1092">
        <v>0.33800000000000002</v>
      </c>
      <c r="AC572" s="1092">
        <v>0.48</v>
      </c>
      <c r="AD572" s="1092">
        <v>4.3999999999999997E-2</v>
      </c>
      <c r="AE572" s="1092">
        <v>8.4000000000000005E-2</v>
      </c>
      <c r="AF572" s="1092">
        <v>0.01</v>
      </c>
      <c r="AG572" s="1092" t="s">
        <v>1971</v>
      </c>
      <c r="AH572" s="1092" t="s">
        <v>1971</v>
      </c>
      <c r="AI572" s="1093">
        <f t="shared" si="8"/>
        <v>1</v>
      </c>
      <c r="AJ572" s="1094" t="s">
        <v>963</v>
      </c>
      <c r="AK572" s="1094" t="s">
        <v>1971</v>
      </c>
      <c r="AL572" s="1094" t="s">
        <v>1971</v>
      </c>
      <c r="AM572" s="1095" t="s">
        <v>2161</v>
      </c>
      <c r="AN572" s="1006" t="s">
        <v>293</v>
      </c>
      <c r="AO572" s="1006" t="s">
        <v>1971</v>
      </c>
      <c r="AP572" s="1296">
        <v>0</v>
      </c>
      <c r="AQ572" s="1064" t="s">
        <v>966</v>
      </c>
      <c r="AR572" s="1097" t="s">
        <v>1971</v>
      </c>
      <c r="AS572" s="1098"/>
      <c r="AT572" s="1088"/>
      <c r="AU572" s="1088"/>
      <c r="AV572" s="1088"/>
      <c r="AW572" s="1099"/>
      <c r="AX572" s="1100"/>
      <c r="AY572" s="1063"/>
      <c r="AZ572" s="1064"/>
      <c r="BA572" s="1064"/>
      <c r="BB572" s="1064"/>
      <c r="BC572" s="1064"/>
      <c r="BD572" s="1064"/>
      <c r="BE572" s="1064"/>
      <c r="BF572" s="1064"/>
      <c r="BG572" s="1064"/>
      <c r="BH572" s="1064"/>
      <c r="BI572" s="1394"/>
      <c r="BJ572" s="1343"/>
      <c r="BK572" s="1343"/>
      <c r="BL572" s="1343"/>
      <c r="BM572" s="1343"/>
      <c r="BN572" s="1063"/>
      <c r="BO572" s="1064"/>
      <c r="BP572" s="1064"/>
      <c r="BQ572" s="1064"/>
      <c r="BR572" s="1064"/>
      <c r="BS572" s="1103"/>
      <c r="BT572" s="1064"/>
      <c r="BU572" s="1064"/>
      <c r="BV572" s="1064"/>
      <c r="BW572" s="1104"/>
      <c r="BX572" s="1103"/>
      <c r="BY572" s="1064"/>
      <c r="BZ572" s="1064"/>
      <c r="CA572" s="1064"/>
      <c r="CB572" s="1104"/>
      <c r="CC572" s="1105"/>
      <c r="CD572" s="1351"/>
      <c r="CE572" s="1352"/>
      <c r="CF572" s="1352"/>
      <c r="CG572" s="1352"/>
      <c r="CH572" s="1414"/>
      <c r="CI572" s="1394"/>
      <c r="CJ572" s="1343"/>
      <c r="CK572" s="1343"/>
      <c r="CL572" s="1343"/>
      <c r="CM572" s="1344"/>
      <c r="CN572" s="1394"/>
      <c r="CO572" s="1343"/>
      <c r="CP572" s="1343"/>
      <c r="CQ572" s="1343"/>
      <c r="CR572" s="1344"/>
      <c r="CS572" s="1394"/>
      <c r="CT572" s="1343"/>
      <c r="CU572" s="1343"/>
      <c r="CV572" s="1343"/>
      <c r="CW572" s="1344"/>
      <c r="CX572" s="1394"/>
      <c r="CY572" s="1343"/>
      <c r="CZ572" s="1343"/>
      <c r="DA572" s="1343"/>
      <c r="DB572" s="1344"/>
      <c r="DC572" s="1343"/>
      <c r="DD572" s="1343"/>
      <c r="DE572" s="1343"/>
      <c r="DF572" s="1343"/>
      <c r="DG572" s="1344"/>
      <c r="DH572" s="1394"/>
      <c r="DI572" s="1343"/>
      <c r="DJ572" s="1343"/>
      <c r="DK572" s="1343"/>
      <c r="DL572" s="1344"/>
      <c r="DM572" s="1775"/>
      <c r="DN572" s="1776"/>
      <c r="DO572" s="1776"/>
      <c r="DP572" s="1777"/>
      <c r="DQ572" s="1776"/>
      <c r="DR572" s="1776"/>
      <c r="DS572" s="1776"/>
      <c r="DT572" s="1777"/>
      <c r="DU572" s="1352"/>
      <c r="DV572" s="1696"/>
      <c r="DW572" s="1778"/>
    </row>
    <row r="573" spans="1:127" s="390" customFormat="1" ht="15.75" customHeight="1">
      <c r="A573" s="1085" t="s">
        <v>982</v>
      </c>
      <c r="B573" s="1045">
        <v>564</v>
      </c>
      <c r="C573" s="1006"/>
      <c r="D573" s="1006"/>
      <c r="E573" s="1006"/>
      <c r="F573" s="1006"/>
      <c r="G573" s="1006"/>
      <c r="H573" s="1006"/>
      <c r="I573" s="1006"/>
      <c r="J573" s="1006"/>
      <c r="K573" s="1006"/>
      <c r="L573" s="1006"/>
      <c r="M573" s="1045"/>
      <c r="N573" s="1006"/>
      <c r="O573" s="1006"/>
      <c r="P573" s="1006"/>
      <c r="Q573" s="1006"/>
      <c r="R573" s="1006"/>
      <c r="S573" s="1006"/>
      <c r="T573" s="1007"/>
      <c r="U573" s="1086" t="s">
        <v>4318</v>
      </c>
      <c r="V573" s="1087" t="s">
        <v>4307</v>
      </c>
      <c r="W573" s="1087" t="s">
        <v>1927</v>
      </c>
      <c r="X573" s="1088" t="s">
        <v>4319</v>
      </c>
      <c r="Y573" s="1089" t="s">
        <v>4320</v>
      </c>
      <c r="Z573" s="1090" t="s">
        <v>4321</v>
      </c>
      <c r="AA573" s="1091" t="s">
        <v>1971</v>
      </c>
      <c r="AB573" s="1092" t="s">
        <v>1971</v>
      </c>
      <c r="AC573" s="1092">
        <v>1</v>
      </c>
      <c r="AD573" s="1092" t="s">
        <v>1971</v>
      </c>
      <c r="AE573" s="1092" t="s">
        <v>1971</v>
      </c>
      <c r="AF573" s="1092" t="s">
        <v>1971</v>
      </c>
      <c r="AG573" s="1092" t="s">
        <v>1971</v>
      </c>
      <c r="AH573" s="1092" t="s">
        <v>1971</v>
      </c>
      <c r="AI573" s="1093">
        <f t="shared" si="8"/>
        <v>1</v>
      </c>
      <c r="AJ573" s="1094" t="s">
        <v>988</v>
      </c>
      <c r="AK573" s="1094" t="s">
        <v>964</v>
      </c>
      <c r="AL573" s="1094" t="s">
        <v>965</v>
      </c>
      <c r="AM573" s="1095" t="s">
        <v>2135</v>
      </c>
      <c r="AN573" s="1006" t="s">
        <v>991</v>
      </c>
      <c r="AO573" s="1006" t="s">
        <v>4322</v>
      </c>
      <c r="AP573" s="1263">
        <v>0</v>
      </c>
      <c r="AQ573" s="1064" t="s">
        <v>966</v>
      </c>
      <c r="AR573" s="1097" t="s">
        <v>1971</v>
      </c>
      <c r="AS573" s="1098"/>
      <c r="AT573" s="1088"/>
      <c r="AU573" s="1088"/>
      <c r="AV573" s="1088"/>
      <c r="AW573" s="1099"/>
      <c r="AX573" s="1100"/>
      <c r="AY573" s="1063"/>
      <c r="AZ573" s="1064"/>
      <c r="BA573" s="1064"/>
      <c r="BB573" s="1064"/>
      <c r="BC573" s="1064"/>
      <c r="BD573" s="1064"/>
      <c r="BE573" s="1064"/>
      <c r="BF573" s="1064"/>
      <c r="BG573" s="1064"/>
      <c r="BH573" s="1064"/>
      <c r="BI573" s="1394"/>
      <c r="BJ573" s="1343"/>
      <c r="BK573" s="1343"/>
      <c r="BL573" s="1343"/>
      <c r="BM573" s="1343"/>
      <c r="BN573" s="1063"/>
      <c r="BO573" s="1064"/>
      <c r="BP573" s="1064"/>
      <c r="BQ573" s="1064"/>
      <c r="BR573" s="1064"/>
      <c r="BS573" s="1103"/>
      <c r="BT573" s="1064"/>
      <c r="BU573" s="1064"/>
      <c r="BV573" s="1064"/>
      <c r="BW573" s="1104"/>
      <c r="BX573" s="1103"/>
      <c r="BY573" s="1064"/>
      <c r="BZ573" s="1064"/>
      <c r="CA573" s="1064"/>
      <c r="CB573" s="1104"/>
      <c r="CC573" s="1105"/>
      <c r="CD573" s="1351"/>
      <c r="CE573" s="1352"/>
      <c r="CF573" s="1352"/>
      <c r="CG573" s="1352"/>
      <c r="CH573" s="1414"/>
      <c r="CI573" s="1394"/>
      <c r="CJ573" s="1343"/>
      <c r="CK573" s="1343"/>
      <c r="CL573" s="1343"/>
      <c r="CM573" s="1344"/>
      <c r="CN573" s="1394"/>
      <c r="CO573" s="1343"/>
      <c r="CP573" s="1343"/>
      <c r="CQ573" s="1343"/>
      <c r="CR573" s="1344"/>
      <c r="CS573" s="1394"/>
      <c r="CT573" s="1343"/>
      <c r="CU573" s="1343"/>
      <c r="CV573" s="1343"/>
      <c r="CW573" s="1344"/>
      <c r="CX573" s="1394"/>
      <c r="CY573" s="1343"/>
      <c r="CZ573" s="1343"/>
      <c r="DA573" s="1343"/>
      <c r="DB573" s="1344"/>
      <c r="DC573" s="1343"/>
      <c r="DD573" s="1343"/>
      <c r="DE573" s="1343"/>
      <c r="DF573" s="1343"/>
      <c r="DG573" s="1344"/>
      <c r="DH573" s="1394"/>
      <c r="DI573" s="1343"/>
      <c r="DJ573" s="1343"/>
      <c r="DK573" s="1343"/>
      <c r="DL573" s="1344"/>
      <c r="DM573" s="1775"/>
      <c r="DN573" s="1776"/>
      <c r="DO573" s="1776"/>
      <c r="DP573" s="1777"/>
      <c r="DQ573" s="1776"/>
      <c r="DR573" s="1776"/>
      <c r="DS573" s="1776"/>
      <c r="DT573" s="1777"/>
      <c r="DU573" s="1352"/>
      <c r="DV573" s="1696"/>
      <c r="DW573" s="1778"/>
    </row>
    <row r="574" spans="1:127" s="390" customFormat="1" ht="15.75" customHeight="1">
      <c r="A574" s="1085" t="s">
        <v>982</v>
      </c>
      <c r="B574" s="1045">
        <v>565</v>
      </c>
      <c r="C574" s="1006"/>
      <c r="D574" s="1006"/>
      <c r="E574" s="1006"/>
      <c r="F574" s="1006"/>
      <c r="G574" s="1006"/>
      <c r="H574" s="1006"/>
      <c r="I574" s="1006"/>
      <c r="J574" s="1006"/>
      <c r="K574" s="1006"/>
      <c r="L574" s="1006"/>
      <c r="M574" s="1045"/>
      <c r="N574" s="1006"/>
      <c r="O574" s="1006"/>
      <c r="P574" s="1006"/>
      <c r="Q574" s="1006"/>
      <c r="R574" s="1006"/>
      <c r="S574" s="1006"/>
      <c r="T574" s="1007"/>
      <c r="U574" s="1086" t="s">
        <v>4323</v>
      </c>
      <c r="V574" s="1087" t="s">
        <v>4307</v>
      </c>
      <c r="W574" s="1087" t="s">
        <v>1920</v>
      </c>
      <c r="X574" s="1088" t="s">
        <v>4324</v>
      </c>
      <c r="Y574" s="1089" t="s">
        <v>4325</v>
      </c>
      <c r="Z574" s="1090" t="s">
        <v>4326</v>
      </c>
      <c r="AA574" s="1091">
        <v>1</v>
      </c>
      <c r="AB574" s="1092" t="s">
        <v>1971</v>
      </c>
      <c r="AC574" s="1092" t="s">
        <v>1971</v>
      </c>
      <c r="AD574" s="1092" t="s">
        <v>1971</v>
      </c>
      <c r="AE574" s="1092" t="s">
        <v>1971</v>
      </c>
      <c r="AF574" s="1092" t="s">
        <v>1971</v>
      </c>
      <c r="AG574" s="1092" t="s">
        <v>1971</v>
      </c>
      <c r="AH574" s="1092" t="s">
        <v>1971</v>
      </c>
      <c r="AI574" s="1093">
        <f t="shared" si="8"/>
        <v>1</v>
      </c>
      <c r="AJ574" s="1094" t="s">
        <v>963</v>
      </c>
      <c r="AK574" s="1094" t="s">
        <v>1971</v>
      </c>
      <c r="AL574" s="1094" t="s">
        <v>1971</v>
      </c>
      <c r="AM574" s="1095" t="s">
        <v>1939</v>
      </c>
      <c r="AN574" s="1006" t="s">
        <v>293</v>
      </c>
      <c r="AO574" s="1006" t="s">
        <v>1971</v>
      </c>
      <c r="AP574" s="1263">
        <v>1</v>
      </c>
      <c r="AQ574" s="1064" t="s">
        <v>966</v>
      </c>
      <c r="AR574" s="1097" t="s">
        <v>1971</v>
      </c>
      <c r="AS574" s="1098"/>
      <c r="AT574" s="1088"/>
      <c r="AU574" s="1088"/>
      <c r="AV574" s="1088"/>
      <c r="AW574" s="1099"/>
      <c r="AX574" s="1100"/>
      <c r="AY574" s="1063"/>
      <c r="AZ574" s="1064"/>
      <c r="BA574" s="1064"/>
      <c r="BB574" s="1064"/>
      <c r="BC574" s="1064"/>
      <c r="BD574" s="1064"/>
      <c r="BE574" s="1064"/>
      <c r="BF574" s="1064"/>
      <c r="BG574" s="1064"/>
      <c r="BH574" s="1064"/>
      <c r="BI574" s="1394"/>
      <c r="BJ574" s="1343"/>
      <c r="BK574" s="1343"/>
      <c r="BL574" s="1343"/>
      <c r="BM574" s="1343"/>
      <c r="BN574" s="1063"/>
      <c r="BO574" s="1064"/>
      <c r="BP574" s="1064"/>
      <c r="BQ574" s="1064"/>
      <c r="BR574" s="1064"/>
      <c r="BS574" s="1103"/>
      <c r="BT574" s="1064"/>
      <c r="BU574" s="1064"/>
      <c r="BV574" s="1064"/>
      <c r="BW574" s="1104"/>
      <c r="BX574" s="1103"/>
      <c r="BY574" s="1064"/>
      <c r="BZ574" s="1064"/>
      <c r="CA574" s="1064"/>
      <c r="CB574" s="1104"/>
      <c r="CC574" s="1105"/>
      <c r="CD574" s="1351"/>
      <c r="CE574" s="1352"/>
      <c r="CF574" s="1352"/>
      <c r="CG574" s="1352"/>
      <c r="CH574" s="1414"/>
      <c r="CI574" s="1394"/>
      <c r="CJ574" s="1343"/>
      <c r="CK574" s="1343"/>
      <c r="CL574" s="1343"/>
      <c r="CM574" s="1344"/>
      <c r="CN574" s="1394"/>
      <c r="CO574" s="1343"/>
      <c r="CP574" s="1343"/>
      <c r="CQ574" s="1343"/>
      <c r="CR574" s="1344"/>
      <c r="CS574" s="1394"/>
      <c r="CT574" s="1343"/>
      <c r="CU574" s="1343"/>
      <c r="CV574" s="1343"/>
      <c r="CW574" s="1344"/>
      <c r="CX574" s="1394"/>
      <c r="CY574" s="1343"/>
      <c r="CZ574" s="1343"/>
      <c r="DA574" s="1343"/>
      <c r="DB574" s="1344"/>
      <c r="DC574" s="1343"/>
      <c r="DD574" s="1343"/>
      <c r="DE574" s="1343"/>
      <c r="DF574" s="1343"/>
      <c r="DG574" s="1344"/>
      <c r="DH574" s="1394"/>
      <c r="DI574" s="1343"/>
      <c r="DJ574" s="1343"/>
      <c r="DK574" s="1343"/>
      <c r="DL574" s="1344"/>
      <c r="DM574" s="1775"/>
      <c r="DN574" s="1776"/>
      <c r="DO574" s="1776"/>
      <c r="DP574" s="1777"/>
      <c r="DQ574" s="1776"/>
      <c r="DR574" s="1776"/>
      <c r="DS574" s="1776"/>
      <c r="DT574" s="1777"/>
      <c r="DU574" s="1352"/>
      <c r="DV574" s="1696"/>
      <c r="DW574" s="1778"/>
    </row>
    <row r="575" spans="1:127" s="390" customFormat="1" ht="15.75" customHeight="1">
      <c r="A575" s="1085" t="s">
        <v>982</v>
      </c>
      <c r="B575" s="1045">
        <v>566</v>
      </c>
      <c r="C575" s="1006"/>
      <c r="D575" s="1006"/>
      <c r="E575" s="1006"/>
      <c r="F575" s="1006"/>
      <c r="G575" s="1006"/>
      <c r="H575" s="1006"/>
      <c r="I575" s="1006"/>
      <c r="J575" s="1006"/>
      <c r="K575" s="1006"/>
      <c r="L575" s="1006"/>
      <c r="M575" s="1045"/>
      <c r="N575" s="1006"/>
      <c r="O575" s="1006"/>
      <c r="P575" s="1006"/>
      <c r="Q575" s="1006"/>
      <c r="R575" s="1006"/>
      <c r="S575" s="1006"/>
      <c r="T575" s="1007"/>
      <c r="U575" s="1086" t="s">
        <v>4327</v>
      </c>
      <c r="V575" s="1087" t="s">
        <v>4307</v>
      </c>
      <c r="W575" s="1087" t="s">
        <v>1920</v>
      </c>
      <c r="X575" s="1088" t="s">
        <v>4328</v>
      </c>
      <c r="Y575" s="1089" t="s">
        <v>4329</v>
      </c>
      <c r="Z575" s="1090" t="s">
        <v>4330</v>
      </c>
      <c r="AA575" s="1091" t="s">
        <v>1971</v>
      </c>
      <c r="AB575" s="1092">
        <v>1</v>
      </c>
      <c r="AC575" s="1092" t="s">
        <v>1971</v>
      </c>
      <c r="AD575" s="1092" t="s">
        <v>1971</v>
      </c>
      <c r="AE575" s="1092" t="s">
        <v>1971</v>
      </c>
      <c r="AF575" s="1092" t="s">
        <v>1971</v>
      </c>
      <c r="AG575" s="1092" t="s">
        <v>1971</v>
      </c>
      <c r="AH575" s="1092" t="s">
        <v>1971</v>
      </c>
      <c r="AI575" s="1093">
        <f t="shared" si="8"/>
        <v>1</v>
      </c>
      <c r="AJ575" s="1094" t="s">
        <v>963</v>
      </c>
      <c r="AK575" s="1094" t="s">
        <v>1971</v>
      </c>
      <c r="AL575" s="1094" t="s">
        <v>1971</v>
      </c>
      <c r="AM575" s="1095" t="s">
        <v>1939</v>
      </c>
      <c r="AN575" s="1006" t="s">
        <v>293</v>
      </c>
      <c r="AO575" s="1006" t="s">
        <v>1971</v>
      </c>
      <c r="AP575" s="1263">
        <v>1</v>
      </c>
      <c r="AQ575" s="1064" t="s">
        <v>966</v>
      </c>
      <c r="AR575" s="1097" t="s">
        <v>1971</v>
      </c>
      <c r="AS575" s="1098"/>
      <c r="AT575" s="1088"/>
      <c r="AU575" s="1088"/>
      <c r="AV575" s="1088"/>
      <c r="AW575" s="1099"/>
      <c r="AX575" s="1100"/>
      <c r="AY575" s="1063"/>
      <c r="AZ575" s="1064"/>
      <c r="BA575" s="1064"/>
      <c r="BB575" s="1064"/>
      <c r="BC575" s="1064"/>
      <c r="BD575" s="1064"/>
      <c r="BE575" s="1064"/>
      <c r="BF575" s="1064"/>
      <c r="BG575" s="1064"/>
      <c r="BH575" s="1064"/>
      <c r="BI575" s="1394"/>
      <c r="BJ575" s="1343"/>
      <c r="BK575" s="1343"/>
      <c r="BL575" s="1343"/>
      <c r="BM575" s="1343"/>
      <c r="BN575" s="1063"/>
      <c r="BO575" s="1064"/>
      <c r="BP575" s="1064"/>
      <c r="BQ575" s="1064"/>
      <c r="BR575" s="1064"/>
      <c r="BS575" s="1103"/>
      <c r="BT575" s="1064"/>
      <c r="BU575" s="1064"/>
      <c r="BV575" s="1064"/>
      <c r="BW575" s="1104"/>
      <c r="BX575" s="1103"/>
      <c r="BY575" s="1064"/>
      <c r="BZ575" s="1064"/>
      <c r="CA575" s="1064"/>
      <c r="CB575" s="1104"/>
      <c r="CC575" s="1105"/>
      <c r="CD575" s="1351"/>
      <c r="CE575" s="1352"/>
      <c r="CF575" s="1352"/>
      <c r="CG575" s="1352"/>
      <c r="CH575" s="1414"/>
      <c r="CI575" s="1394"/>
      <c r="CJ575" s="1343"/>
      <c r="CK575" s="1343"/>
      <c r="CL575" s="1343"/>
      <c r="CM575" s="1344"/>
      <c r="CN575" s="1394"/>
      <c r="CO575" s="1343"/>
      <c r="CP575" s="1343"/>
      <c r="CQ575" s="1343"/>
      <c r="CR575" s="1344"/>
      <c r="CS575" s="1394"/>
      <c r="CT575" s="1343"/>
      <c r="CU575" s="1343"/>
      <c r="CV575" s="1343"/>
      <c r="CW575" s="1344"/>
      <c r="CX575" s="1394"/>
      <c r="CY575" s="1343"/>
      <c r="CZ575" s="1343"/>
      <c r="DA575" s="1343"/>
      <c r="DB575" s="1344"/>
      <c r="DC575" s="1343"/>
      <c r="DD575" s="1343"/>
      <c r="DE575" s="1343"/>
      <c r="DF575" s="1343"/>
      <c r="DG575" s="1344"/>
      <c r="DH575" s="1394"/>
      <c r="DI575" s="1343"/>
      <c r="DJ575" s="1343"/>
      <c r="DK575" s="1343"/>
      <c r="DL575" s="1344"/>
      <c r="DM575" s="1775"/>
      <c r="DN575" s="1776"/>
      <c r="DO575" s="1776"/>
      <c r="DP575" s="1777"/>
      <c r="DQ575" s="1776"/>
      <c r="DR575" s="1776"/>
      <c r="DS575" s="1776"/>
      <c r="DT575" s="1777"/>
      <c r="DU575" s="1352"/>
      <c r="DV575" s="1696"/>
      <c r="DW575" s="1778"/>
    </row>
    <row r="576" spans="1:127" s="390" customFormat="1" ht="15.75" customHeight="1">
      <c r="A576" s="1085" t="s">
        <v>982</v>
      </c>
      <c r="B576" s="1045">
        <v>567</v>
      </c>
      <c r="C576" s="1006"/>
      <c r="D576" s="1006"/>
      <c r="E576" s="1006"/>
      <c r="F576" s="1006"/>
      <c r="G576" s="1006"/>
      <c r="H576" s="1006"/>
      <c r="I576" s="1006"/>
      <c r="J576" s="1006"/>
      <c r="K576" s="1006"/>
      <c r="L576" s="1006"/>
      <c r="M576" s="1045"/>
      <c r="N576" s="1006"/>
      <c r="O576" s="1006"/>
      <c r="P576" s="1006"/>
      <c r="Q576" s="1006"/>
      <c r="R576" s="1006"/>
      <c r="S576" s="1006"/>
      <c r="T576" s="1007"/>
      <c r="U576" s="1086" t="s">
        <v>4331</v>
      </c>
      <c r="V576" s="1087" t="s">
        <v>4307</v>
      </c>
      <c r="W576" s="1087" t="s">
        <v>1920</v>
      </c>
      <c r="X576" s="1088" t="s">
        <v>4332</v>
      </c>
      <c r="Y576" s="1089" t="s">
        <v>4333</v>
      </c>
      <c r="Z576" s="1090" t="s">
        <v>4334</v>
      </c>
      <c r="AA576" s="1091" t="s">
        <v>1971</v>
      </c>
      <c r="AB576" s="1092">
        <v>1</v>
      </c>
      <c r="AC576" s="1092" t="s">
        <v>1971</v>
      </c>
      <c r="AD576" s="1092" t="s">
        <v>1971</v>
      </c>
      <c r="AE576" s="1092" t="s">
        <v>1971</v>
      </c>
      <c r="AF576" s="1092" t="s">
        <v>1971</v>
      </c>
      <c r="AG576" s="1092" t="s">
        <v>1971</v>
      </c>
      <c r="AH576" s="1092" t="s">
        <v>1971</v>
      </c>
      <c r="AI576" s="1093">
        <f t="shared" si="8"/>
        <v>1</v>
      </c>
      <c r="AJ576" s="1094" t="s">
        <v>963</v>
      </c>
      <c r="AK576" s="1094" t="s">
        <v>1971</v>
      </c>
      <c r="AL576" s="1094" t="s">
        <v>1971</v>
      </c>
      <c r="AM576" s="1095" t="s">
        <v>1939</v>
      </c>
      <c r="AN576" s="1006" t="s">
        <v>293</v>
      </c>
      <c r="AO576" s="1006" t="s">
        <v>1971</v>
      </c>
      <c r="AP576" s="1263">
        <v>1</v>
      </c>
      <c r="AQ576" s="1064" t="s">
        <v>966</v>
      </c>
      <c r="AR576" s="1097" t="s">
        <v>1971</v>
      </c>
      <c r="AS576" s="1098"/>
      <c r="AT576" s="1088"/>
      <c r="AU576" s="1088"/>
      <c r="AV576" s="1088"/>
      <c r="AW576" s="1099"/>
      <c r="AX576" s="1100"/>
      <c r="AY576" s="1063"/>
      <c r="AZ576" s="1064"/>
      <c r="BA576" s="1064"/>
      <c r="BB576" s="1064"/>
      <c r="BC576" s="1064"/>
      <c r="BD576" s="1064"/>
      <c r="BE576" s="1064"/>
      <c r="BF576" s="1064"/>
      <c r="BG576" s="1064"/>
      <c r="BH576" s="1064"/>
      <c r="BI576" s="1394"/>
      <c r="BJ576" s="1343"/>
      <c r="BK576" s="1343"/>
      <c r="BL576" s="1343"/>
      <c r="BM576" s="1343"/>
      <c r="BN576" s="1063"/>
      <c r="BO576" s="1064"/>
      <c r="BP576" s="1064"/>
      <c r="BQ576" s="1064"/>
      <c r="BR576" s="1064"/>
      <c r="BS576" s="1103"/>
      <c r="BT576" s="1064"/>
      <c r="BU576" s="1064"/>
      <c r="BV576" s="1064"/>
      <c r="BW576" s="1104"/>
      <c r="BX576" s="1103"/>
      <c r="BY576" s="1064"/>
      <c r="BZ576" s="1064"/>
      <c r="CA576" s="1064"/>
      <c r="CB576" s="1104"/>
      <c r="CC576" s="1105"/>
      <c r="CD576" s="1351"/>
      <c r="CE576" s="1352"/>
      <c r="CF576" s="1352"/>
      <c r="CG576" s="1352"/>
      <c r="CH576" s="1414"/>
      <c r="CI576" s="1394"/>
      <c r="CJ576" s="1343"/>
      <c r="CK576" s="1343"/>
      <c r="CL576" s="1343"/>
      <c r="CM576" s="1344"/>
      <c r="CN576" s="1394"/>
      <c r="CO576" s="1343"/>
      <c r="CP576" s="1343"/>
      <c r="CQ576" s="1343"/>
      <c r="CR576" s="1344"/>
      <c r="CS576" s="1394"/>
      <c r="CT576" s="1343"/>
      <c r="CU576" s="1343"/>
      <c r="CV576" s="1343"/>
      <c r="CW576" s="1344"/>
      <c r="CX576" s="1394"/>
      <c r="CY576" s="1343"/>
      <c r="CZ576" s="1343"/>
      <c r="DA576" s="1343"/>
      <c r="DB576" s="1344"/>
      <c r="DC576" s="1343"/>
      <c r="DD576" s="1343"/>
      <c r="DE576" s="1343"/>
      <c r="DF576" s="1343"/>
      <c r="DG576" s="1344"/>
      <c r="DH576" s="1394"/>
      <c r="DI576" s="1343"/>
      <c r="DJ576" s="1343"/>
      <c r="DK576" s="1343"/>
      <c r="DL576" s="1344"/>
      <c r="DM576" s="1775"/>
      <c r="DN576" s="1776"/>
      <c r="DO576" s="1776"/>
      <c r="DP576" s="1777"/>
      <c r="DQ576" s="1776"/>
      <c r="DR576" s="1776"/>
      <c r="DS576" s="1776"/>
      <c r="DT576" s="1777"/>
      <c r="DU576" s="1352"/>
      <c r="DV576" s="1696"/>
      <c r="DW576" s="1778"/>
    </row>
    <row r="577" spans="1:127" s="390" customFormat="1" ht="15.75" customHeight="1">
      <c r="A577" s="1085" t="s">
        <v>982</v>
      </c>
      <c r="B577" s="1045">
        <v>568</v>
      </c>
      <c r="C577" s="1006"/>
      <c r="D577" s="1006"/>
      <c r="E577" s="1006"/>
      <c r="F577" s="1006"/>
      <c r="G577" s="1006"/>
      <c r="H577" s="1006"/>
      <c r="I577" s="1006"/>
      <c r="J577" s="1006"/>
      <c r="K577" s="1006"/>
      <c r="L577" s="1006"/>
      <c r="M577" s="1045"/>
      <c r="N577" s="1006"/>
      <c r="O577" s="1006"/>
      <c r="P577" s="1006"/>
      <c r="Q577" s="1006"/>
      <c r="R577" s="1006"/>
      <c r="S577" s="1006"/>
      <c r="T577" s="1007"/>
      <c r="U577" s="1086" t="s">
        <v>4335</v>
      </c>
      <c r="V577" s="1087" t="s">
        <v>4307</v>
      </c>
      <c r="W577" s="1087" t="s">
        <v>1920</v>
      </c>
      <c r="X577" s="1088" t="s">
        <v>4336</v>
      </c>
      <c r="Y577" s="1089" t="s">
        <v>4337</v>
      </c>
      <c r="Z577" s="1090" t="s">
        <v>4338</v>
      </c>
      <c r="AA577" s="1091" t="s">
        <v>1971</v>
      </c>
      <c r="AB577" s="1092" t="s">
        <v>1971</v>
      </c>
      <c r="AC577" s="1092">
        <v>1</v>
      </c>
      <c r="AD577" s="1092" t="s">
        <v>1971</v>
      </c>
      <c r="AE577" s="1092" t="s">
        <v>1971</v>
      </c>
      <c r="AF577" s="1092" t="s">
        <v>1971</v>
      </c>
      <c r="AG577" s="1092" t="s">
        <v>1971</v>
      </c>
      <c r="AH577" s="1092" t="s">
        <v>1971</v>
      </c>
      <c r="AI577" s="1093">
        <f t="shared" si="8"/>
        <v>1</v>
      </c>
      <c r="AJ577" s="1094" t="s">
        <v>963</v>
      </c>
      <c r="AK577" s="1094" t="s">
        <v>1971</v>
      </c>
      <c r="AL577" s="1094" t="s">
        <v>1971</v>
      </c>
      <c r="AM577" s="1095" t="s">
        <v>1939</v>
      </c>
      <c r="AN577" s="1006" t="s">
        <v>293</v>
      </c>
      <c r="AO577" s="1006" t="s">
        <v>1971</v>
      </c>
      <c r="AP577" s="1263">
        <v>1</v>
      </c>
      <c r="AQ577" s="1064" t="s">
        <v>966</v>
      </c>
      <c r="AR577" s="1097" t="s">
        <v>1971</v>
      </c>
      <c r="AS577" s="1098"/>
      <c r="AT577" s="1088"/>
      <c r="AU577" s="1088"/>
      <c r="AV577" s="1088"/>
      <c r="AW577" s="1099"/>
      <c r="AX577" s="1100"/>
      <c r="AY577" s="1063"/>
      <c r="AZ577" s="1064"/>
      <c r="BA577" s="1064"/>
      <c r="BB577" s="1064"/>
      <c r="BC577" s="1064"/>
      <c r="BD577" s="1064"/>
      <c r="BE577" s="1064"/>
      <c r="BF577" s="1064"/>
      <c r="BG577" s="1064"/>
      <c r="BH577" s="1064"/>
      <c r="BI577" s="1394"/>
      <c r="BJ577" s="1343"/>
      <c r="BK577" s="1343"/>
      <c r="BL577" s="1343"/>
      <c r="BM577" s="1343"/>
      <c r="BN577" s="1063"/>
      <c r="BO577" s="1064"/>
      <c r="BP577" s="1064"/>
      <c r="BQ577" s="1064"/>
      <c r="BR577" s="1064"/>
      <c r="BS577" s="1103"/>
      <c r="BT577" s="1064"/>
      <c r="BU577" s="1064"/>
      <c r="BV577" s="1064"/>
      <c r="BW577" s="1104"/>
      <c r="BX577" s="1103"/>
      <c r="BY577" s="1064"/>
      <c r="BZ577" s="1064"/>
      <c r="CA577" s="1064"/>
      <c r="CB577" s="1104"/>
      <c r="CC577" s="1105"/>
      <c r="CD577" s="1351"/>
      <c r="CE577" s="1352"/>
      <c r="CF577" s="1352"/>
      <c r="CG577" s="1352"/>
      <c r="CH577" s="1414"/>
      <c r="CI577" s="1394"/>
      <c r="CJ577" s="1343"/>
      <c r="CK577" s="1343"/>
      <c r="CL577" s="1343"/>
      <c r="CM577" s="1344"/>
      <c r="CN577" s="1394"/>
      <c r="CO577" s="1343"/>
      <c r="CP577" s="1343"/>
      <c r="CQ577" s="1343"/>
      <c r="CR577" s="1344"/>
      <c r="CS577" s="1394"/>
      <c r="CT577" s="1343"/>
      <c r="CU577" s="1343"/>
      <c r="CV577" s="1343"/>
      <c r="CW577" s="1344"/>
      <c r="CX577" s="1394"/>
      <c r="CY577" s="1343"/>
      <c r="CZ577" s="1343"/>
      <c r="DA577" s="1343"/>
      <c r="DB577" s="1344"/>
      <c r="DC577" s="1343"/>
      <c r="DD577" s="1343"/>
      <c r="DE577" s="1343"/>
      <c r="DF577" s="1343"/>
      <c r="DG577" s="1344"/>
      <c r="DH577" s="1394"/>
      <c r="DI577" s="1343"/>
      <c r="DJ577" s="1343"/>
      <c r="DK577" s="1343"/>
      <c r="DL577" s="1344"/>
      <c r="DM577" s="1775"/>
      <c r="DN577" s="1776"/>
      <c r="DO577" s="1776"/>
      <c r="DP577" s="1777"/>
      <c r="DQ577" s="1776"/>
      <c r="DR577" s="1776"/>
      <c r="DS577" s="1776"/>
      <c r="DT577" s="1777"/>
      <c r="DU577" s="1352"/>
      <c r="DV577" s="1696"/>
      <c r="DW577" s="1778"/>
    </row>
    <row r="578" spans="1:127" s="390" customFormat="1" ht="15.75" customHeight="1">
      <c r="A578" s="1085" t="s">
        <v>982</v>
      </c>
      <c r="B578" s="1045">
        <v>569</v>
      </c>
      <c r="C578" s="1006"/>
      <c r="D578" s="1006"/>
      <c r="E578" s="1006"/>
      <c r="F578" s="1006"/>
      <c r="G578" s="1006"/>
      <c r="H578" s="1006"/>
      <c r="I578" s="1006"/>
      <c r="J578" s="1006"/>
      <c r="K578" s="1006"/>
      <c r="L578" s="1006"/>
      <c r="M578" s="1045"/>
      <c r="N578" s="1006"/>
      <c r="O578" s="1006"/>
      <c r="P578" s="1006"/>
      <c r="Q578" s="1006"/>
      <c r="R578" s="1006"/>
      <c r="S578" s="1006"/>
      <c r="T578" s="1007"/>
      <c r="U578" s="1086" t="s">
        <v>4339</v>
      </c>
      <c r="V578" s="1087" t="s">
        <v>4307</v>
      </c>
      <c r="W578" s="1087" t="s">
        <v>1920</v>
      </c>
      <c r="X578" s="1088" t="s">
        <v>4340</v>
      </c>
      <c r="Y578" s="1089" t="s">
        <v>4341</v>
      </c>
      <c r="Z578" s="1090" t="s">
        <v>4342</v>
      </c>
      <c r="AA578" s="1091" t="s">
        <v>1971</v>
      </c>
      <c r="AB578" s="1092" t="s">
        <v>1971</v>
      </c>
      <c r="AC578" s="1092">
        <v>1</v>
      </c>
      <c r="AD578" s="1092" t="s">
        <v>1971</v>
      </c>
      <c r="AE578" s="1092" t="s">
        <v>1971</v>
      </c>
      <c r="AF578" s="1092" t="s">
        <v>1971</v>
      </c>
      <c r="AG578" s="1092" t="s">
        <v>1971</v>
      </c>
      <c r="AH578" s="1092" t="s">
        <v>1971</v>
      </c>
      <c r="AI578" s="1093">
        <f t="shared" si="8"/>
        <v>1</v>
      </c>
      <c r="AJ578" s="1094" t="s">
        <v>963</v>
      </c>
      <c r="AK578" s="1094" t="s">
        <v>1971</v>
      </c>
      <c r="AL578" s="1094" t="s">
        <v>1971</v>
      </c>
      <c r="AM578" s="1095" t="s">
        <v>1939</v>
      </c>
      <c r="AN578" s="1006" t="s">
        <v>293</v>
      </c>
      <c r="AO578" s="1006" t="s">
        <v>1971</v>
      </c>
      <c r="AP578" s="1263">
        <v>1</v>
      </c>
      <c r="AQ578" s="1064" t="s">
        <v>966</v>
      </c>
      <c r="AR578" s="1097" t="s">
        <v>1971</v>
      </c>
      <c r="AS578" s="1098"/>
      <c r="AT578" s="1088"/>
      <c r="AU578" s="1088"/>
      <c r="AV578" s="1088"/>
      <c r="AW578" s="1099"/>
      <c r="AX578" s="1100"/>
      <c r="AY578" s="1063"/>
      <c r="AZ578" s="1064"/>
      <c r="BA578" s="1064"/>
      <c r="BB578" s="1064"/>
      <c r="BC578" s="1064"/>
      <c r="BD578" s="1064"/>
      <c r="BE578" s="1064"/>
      <c r="BF578" s="1064"/>
      <c r="BG578" s="1064"/>
      <c r="BH578" s="1064"/>
      <c r="BI578" s="1394"/>
      <c r="BJ578" s="1343"/>
      <c r="BK578" s="1343"/>
      <c r="BL578" s="1343"/>
      <c r="BM578" s="1343"/>
      <c r="BN578" s="1063"/>
      <c r="BO578" s="1064"/>
      <c r="BP578" s="1064"/>
      <c r="BQ578" s="1064"/>
      <c r="BR578" s="1064"/>
      <c r="BS578" s="1103"/>
      <c r="BT578" s="1064"/>
      <c r="BU578" s="1064"/>
      <c r="BV578" s="1064"/>
      <c r="BW578" s="1104"/>
      <c r="BX578" s="1103"/>
      <c r="BY578" s="1064"/>
      <c r="BZ578" s="1064"/>
      <c r="CA578" s="1064"/>
      <c r="CB578" s="1104"/>
      <c r="CC578" s="1105"/>
      <c r="CD578" s="1351"/>
      <c r="CE578" s="1352"/>
      <c r="CF578" s="1352"/>
      <c r="CG578" s="1352"/>
      <c r="CH578" s="1414"/>
      <c r="CI578" s="1394"/>
      <c r="CJ578" s="1343"/>
      <c r="CK578" s="1343"/>
      <c r="CL578" s="1343"/>
      <c r="CM578" s="1344"/>
      <c r="CN578" s="1394"/>
      <c r="CO578" s="1343"/>
      <c r="CP578" s="1343"/>
      <c r="CQ578" s="1343"/>
      <c r="CR578" s="1344"/>
      <c r="CS578" s="1394"/>
      <c r="CT578" s="1343"/>
      <c r="CU578" s="1343"/>
      <c r="CV578" s="1343"/>
      <c r="CW578" s="1344"/>
      <c r="CX578" s="1394"/>
      <c r="CY578" s="1343"/>
      <c r="CZ578" s="1343"/>
      <c r="DA578" s="1343"/>
      <c r="DB578" s="1344"/>
      <c r="DC578" s="1343"/>
      <c r="DD578" s="1343"/>
      <c r="DE578" s="1343"/>
      <c r="DF578" s="1343"/>
      <c r="DG578" s="1344"/>
      <c r="DH578" s="1394"/>
      <c r="DI578" s="1343"/>
      <c r="DJ578" s="1343"/>
      <c r="DK578" s="1343"/>
      <c r="DL578" s="1344"/>
      <c r="DM578" s="1775"/>
      <c r="DN578" s="1776"/>
      <c r="DO578" s="1776"/>
      <c r="DP578" s="1777"/>
      <c r="DQ578" s="1776"/>
      <c r="DR578" s="1776"/>
      <c r="DS578" s="1776"/>
      <c r="DT578" s="1777"/>
      <c r="DU578" s="1352"/>
      <c r="DV578" s="1696"/>
      <c r="DW578" s="1778"/>
    </row>
    <row r="579" spans="1:127" s="390" customFormat="1" ht="15.75" customHeight="1">
      <c r="A579" s="1085" t="s">
        <v>982</v>
      </c>
      <c r="B579" s="1045">
        <v>570</v>
      </c>
      <c r="C579" s="1006"/>
      <c r="D579" s="1006"/>
      <c r="E579" s="1006"/>
      <c r="F579" s="1006"/>
      <c r="G579" s="1006"/>
      <c r="H579" s="1006"/>
      <c r="I579" s="1006"/>
      <c r="J579" s="1006"/>
      <c r="K579" s="1006"/>
      <c r="L579" s="1006"/>
      <c r="M579" s="1045"/>
      <c r="N579" s="1006"/>
      <c r="O579" s="1006"/>
      <c r="P579" s="1006"/>
      <c r="Q579" s="1006"/>
      <c r="R579" s="1006"/>
      <c r="S579" s="1006"/>
      <c r="T579" s="1007"/>
      <c r="U579" s="1086" t="s">
        <v>4343</v>
      </c>
      <c r="V579" s="1087" t="s">
        <v>4307</v>
      </c>
      <c r="W579" s="1087" t="s">
        <v>1936</v>
      </c>
      <c r="X579" s="1088" t="s">
        <v>4344</v>
      </c>
      <c r="Y579" s="1089" t="s">
        <v>4345</v>
      </c>
      <c r="Z579" s="1090" t="s">
        <v>4346</v>
      </c>
      <c r="AA579" s="1091" t="s">
        <v>1971</v>
      </c>
      <c r="AB579" s="1092">
        <v>0.41399999999999998</v>
      </c>
      <c r="AC579" s="1092">
        <v>0.58599999999999997</v>
      </c>
      <c r="AD579" s="1092" t="s">
        <v>1971</v>
      </c>
      <c r="AE579" s="1092" t="s">
        <v>1971</v>
      </c>
      <c r="AF579" s="1092" t="s">
        <v>1971</v>
      </c>
      <c r="AG579" s="1092" t="s">
        <v>1971</v>
      </c>
      <c r="AH579" s="1092" t="s">
        <v>1971</v>
      </c>
      <c r="AI579" s="1093">
        <f t="shared" si="8"/>
        <v>1</v>
      </c>
      <c r="AJ579" s="1094" t="s">
        <v>984</v>
      </c>
      <c r="AK579" s="1094" t="s">
        <v>1971</v>
      </c>
      <c r="AL579" s="1094" t="s">
        <v>1971</v>
      </c>
      <c r="AM579" s="1095" t="s">
        <v>2423</v>
      </c>
      <c r="AN579" s="1006" t="s">
        <v>991</v>
      </c>
      <c r="AO579" s="1006" t="s">
        <v>1971</v>
      </c>
      <c r="AP579" s="1263">
        <v>0</v>
      </c>
      <c r="AQ579" s="1064" t="s">
        <v>966</v>
      </c>
      <c r="AR579" s="1097" t="s">
        <v>1971</v>
      </c>
      <c r="AS579" s="1098"/>
      <c r="AT579" s="1088"/>
      <c r="AU579" s="1088"/>
      <c r="AV579" s="1088"/>
      <c r="AW579" s="1099"/>
      <c r="AX579" s="1100"/>
      <c r="AY579" s="1063"/>
      <c r="AZ579" s="1064"/>
      <c r="BA579" s="1064"/>
      <c r="BB579" s="1064"/>
      <c r="BC579" s="1064"/>
      <c r="BD579" s="1064"/>
      <c r="BE579" s="1064"/>
      <c r="BF579" s="1064"/>
      <c r="BG579" s="1064"/>
      <c r="BH579" s="1064"/>
      <c r="BI579" s="1394"/>
      <c r="BJ579" s="1343"/>
      <c r="BK579" s="1343"/>
      <c r="BL579" s="1343"/>
      <c r="BM579" s="1343"/>
      <c r="BN579" s="1063"/>
      <c r="BO579" s="1064"/>
      <c r="BP579" s="1064"/>
      <c r="BQ579" s="1064"/>
      <c r="BR579" s="1064"/>
      <c r="BS579" s="1103"/>
      <c r="BT579" s="1064"/>
      <c r="BU579" s="1064"/>
      <c r="BV579" s="1064"/>
      <c r="BW579" s="1104"/>
      <c r="BX579" s="1103"/>
      <c r="BY579" s="1064"/>
      <c r="BZ579" s="1064"/>
      <c r="CA579" s="1064"/>
      <c r="CB579" s="1104"/>
      <c r="CC579" s="1105"/>
      <c r="CD579" s="1351"/>
      <c r="CE579" s="1352"/>
      <c r="CF579" s="1352"/>
      <c r="CG579" s="1352"/>
      <c r="CH579" s="1414"/>
      <c r="CI579" s="1394"/>
      <c r="CJ579" s="1343"/>
      <c r="CK579" s="1343"/>
      <c r="CL579" s="1343"/>
      <c r="CM579" s="1344"/>
      <c r="CN579" s="1394"/>
      <c r="CO579" s="1343"/>
      <c r="CP579" s="1343"/>
      <c r="CQ579" s="1343"/>
      <c r="CR579" s="1344"/>
      <c r="CS579" s="1394"/>
      <c r="CT579" s="1343"/>
      <c r="CU579" s="1343"/>
      <c r="CV579" s="1343"/>
      <c r="CW579" s="1344"/>
      <c r="CX579" s="1394"/>
      <c r="CY579" s="1343"/>
      <c r="CZ579" s="1343"/>
      <c r="DA579" s="1343"/>
      <c r="DB579" s="1344"/>
      <c r="DC579" s="1343"/>
      <c r="DD579" s="1343"/>
      <c r="DE579" s="1343"/>
      <c r="DF579" s="1343"/>
      <c r="DG579" s="1344"/>
      <c r="DH579" s="1394"/>
      <c r="DI579" s="1343"/>
      <c r="DJ579" s="1343"/>
      <c r="DK579" s="1343"/>
      <c r="DL579" s="1344"/>
      <c r="DM579" s="1775"/>
      <c r="DN579" s="1776"/>
      <c r="DO579" s="1776"/>
      <c r="DP579" s="1777"/>
      <c r="DQ579" s="1776"/>
      <c r="DR579" s="1776"/>
      <c r="DS579" s="1776"/>
      <c r="DT579" s="1777"/>
      <c r="DU579" s="1352"/>
      <c r="DV579" s="1696"/>
      <c r="DW579" s="1778"/>
    </row>
    <row r="580" spans="1:127" s="390" customFormat="1" ht="15.75" customHeight="1">
      <c r="A580" s="1085" t="s">
        <v>982</v>
      </c>
      <c r="B580" s="1045">
        <v>571</v>
      </c>
      <c r="C580" s="1006"/>
      <c r="D580" s="1006"/>
      <c r="E580" s="1006"/>
      <c r="F580" s="1006"/>
      <c r="G580" s="1006"/>
      <c r="H580" s="1006"/>
      <c r="I580" s="1006"/>
      <c r="J580" s="1006"/>
      <c r="K580" s="1006"/>
      <c r="L580" s="1006"/>
      <c r="M580" s="1045"/>
      <c r="N580" s="1006"/>
      <c r="O580" s="1006"/>
      <c r="P580" s="1006"/>
      <c r="Q580" s="1006"/>
      <c r="R580" s="1006"/>
      <c r="S580" s="1006"/>
      <c r="T580" s="1007"/>
      <c r="U580" s="1086" t="s">
        <v>4347</v>
      </c>
      <c r="V580" s="1087" t="s">
        <v>4307</v>
      </c>
      <c r="W580" s="1087" t="s">
        <v>1936</v>
      </c>
      <c r="X580" s="1088" t="s">
        <v>4348</v>
      </c>
      <c r="Y580" s="1089" t="s">
        <v>4349</v>
      </c>
      <c r="Z580" s="1090" t="s">
        <v>4350</v>
      </c>
      <c r="AA580" s="1091">
        <v>1</v>
      </c>
      <c r="AB580" s="1092" t="s">
        <v>1971</v>
      </c>
      <c r="AC580" s="1092" t="s">
        <v>1971</v>
      </c>
      <c r="AD580" s="1092" t="s">
        <v>1971</v>
      </c>
      <c r="AE580" s="1092" t="s">
        <v>1971</v>
      </c>
      <c r="AF580" s="1092" t="s">
        <v>1971</v>
      </c>
      <c r="AG580" s="1092" t="s">
        <v>1971</v>
      </c>
      <c r="AH580" s="1092" t="s">
        <v>1971</v>
      </c>
      <c r="AI580" s="1093">
        <f t="shared" si="8"/>
        <v>1</v>
      </c>
      <c r="AJ580" s="1094" t="s">
        <v>988</v>
      </c>
      <c r="AK580" s="1094" t="s">
        <v>1971</v>
      </c>
      <c r="AL580" s="1094" t="s">
        <v>1971</v>
      </c>
      <c r="AM580" s="1095" t="s">
        <v>2423</v>
      </c>
      <c r="AN580" s="1006" t="s">
        <v>991</v>
      </c>
      <c r="AO580" s="1006" t="s">
        <v>1971</v>
      </c>
      <c r="AP580" s="1263">
        <v>0</v>
      </c>
      <c r="AQ580" s="1064" t="s">
        <v>966</v>
      </c>
      <c r="AR580" s="1097" t="s">
        <v>1971</v>
      </c>
      <c r="AS580" s="1098"/>
      <c r="AT580" s="1088"/>
      <c r="AU580" s="1088"/>
      <c r="AV580" s="1088"/>
      <c r="AW580" s="1099"/>
      <c r="AX580" s="1100"/>
      <c r="AY580" s="1063"/>
      <c r="AZ580" s="1064"/>
      <c r="BA580" s="1064"/>
      <c r="BB580" s="1064"/>
      <c r="BC580" s="1064"/>
      <c r="BD580" s="1064"/>
      <c r="BE580" s="1064"/>
      <c r="BF580" s="1064"/>
      <c r="BG580" s="1064"/>
      <c r="BH580" s="1064"/>
      <c r="BI580" s="1394"/>
      <c r="BJ580" s="1343"/>
      <c r="BK580" s="1343"/>
      <c r="BL580" s="1343"/>
      <c r="BM580" s="1343"/>
      <c r="BN580" s="1063"/>
      <c r="BO580" s="1064"/>
      <c r="BP580" s="1064"/>
      <c r="BQ580" s="1064"/>
      <c r="BR580" s="1064"/>
      <c r="BS580" s="1103"/>
      <c r="BT580" s="1064"/>
      <c r="BU580" s="1064"/>
      <c r="BV580" s="1064"/>
      <c r="BW580" s="1104"/>
      <c r="BX580" s="1103"/>
      <c r="BY580" s="1064"/>
      <c r="BZ580" s="1064"/>
      <c r="CA580" s="1064"/>
      <c r="CB580" s="1104"/>
      <c r="CC580" s="1105"/>
      <c r="CD580" s="1351"/>
      <c r="CE580" s="1352"/>
      <c r="CF580" s="1352"/>
      <c r="CG580" s="1352"/>
      <c r="CH580" s="1414"/>
      <c r="CI580" s="1394"/>
      <c r="CJ580" s="1343"/>
      <c r="CK580" s="1343"/>
      <c r="CL580" s="1343"/>
      <c r="CM580" s="1344"/>
      <c r="CN580" s="1394"/>
      <c r="CO580" s="1343"/>
      <c r="CP580" s="1343"/>
      <c r="CQ580" s="1343"/>
      <c r="CR580" s="1344"/>
      <c r="CS580" s="1394"/>
      <c r="CT580" s="1343"/>
      <c r="CU580" s="1343"/>
      <c r="CV580" s="1343"/>
      <c r="CW580" s="1344"/>
      <c r="CX580" s="1394"/>
      <c r="CY580" s="1343"/>
      <c r="CZ580" s="1343"/>
      <c r="DA580" s="1343"/>
      <c r="DB580" s="1344"/>
      <c r="DC580" s="1343"/>
      <c r="DD580" s="1343"/>
      <c r="DE580" s="1343"/>
      <c r="DF580" s="1343"/>
      <c r="DG580" s="1344"/>
      <c r="DH580" s="1394"/>
      <c r="DI580" s="1343"/>
      <c r="DJ580" s="1343"/>
      <c r="DK580" s="1343"/>
      <c r="DL580" s="1344"/>
      <c r="DM580" s="1775"/>
      <c r="DN580" s="1776"/>
      <c r="DO580" s="1776"/>
      <c r="DP580" s="1777"/>
      <c r="DQ580" s="1776"/>
      <c r="DR580" s="1776"/>
      <c r="DS580" s="1776"/>
      <c r="DT580" s="1777"/>
      <c r="DU580" s="1352"/>
      <c r="DV580" s="1696"/>
      <c r="DW580" s="1778"/>
    </row>
    <row r="581" spans="1:127" s="390" customFormat="1" ht="15.75" customHeight="1">
      <c r="A581" s="1085" t="s">
        <v>982</v>
      </c>
      <c r="B581" s="1045">
        <v>572</v>
      </c>
      <c r="C581" s="1006"/>
      <c r="D581" s="1006"/>
      <c r="E581" s="1006"/>
      <c r="F581" s="1006"/>
      <c r="G581" s="1006"/>
      <c r="H581" s="1006"/>
      <c r="I581" s="1006"/>
      <c r="J581" s="1006"/>
      <c r="K581" s="1006"/>
      <c r="L581" s="1006"/>
      <c r="M581" s="1045"/>
      <c r="N581" s="1006"/>
      <c r="O581" s="1006"/>
      <c r="P581" s="1006"/>
      <c r="Q581" s="1006"/>
      <c r="R581" s="1006"/>
      <c r="S581" s="1006"/>
      <c r="T581" s="1007"/>
      <c r="U581" s="1086" t="s">
        <v>4351</v>
      </c>
      <c r="V581" s="1087" t="s">
        <v>4352</v>
      </c>
      <c r="W581" s="1087" t="s">
        <v>4353</v>
      </c>
      <c r="X581" s="1088" t="s">
        <v>4354</v>
      </c>
      <c r="Y581" s="1089" t="s">
        <v>4355</v>
      </c>
      <c r="Z581" s="1090" t="s">
        <v>4356</v>
      </c>
      <c r="AA581" s="1091">
        <v>0.04</v>
      </c>
      <c r="AB581" s="1092">
        <v>0.39</v>
      </c>
      <c r="AC581" s="1092">
        <v>0.31</v>
      </c>
      <c r="AD581" s="1092">
        <v>7.0000000000000007E-2</v>
      </c>
      <c r="AE581" s="1092">
        <v>0.17</v>
      </c>
      <c r="AF581" s="1092">
        <v>0.02</v>
      </c>
      <c r="AG581" s="1092" t="s">
        <v>1971</v>
      </c>
      <c r="AH581" s="1092" t="s">
        <v>1971</v>
      </c>
      <c r="AI581" s="1093">
        <f t="shared" si="8"/>
        <v>1</v>
      </c>
      <c r="AJ581" s="1094" t="s">
        <v>963</v>
      </c>
      <c r="AK581" s="1094" t="s">
        <v>1971</v>
      </c>
      <c r="AL581" s="1094" t="s">
        <v>1971</v>
      </c>
      <c r="AM581" s="1095" t="s">
        <v>2825</v>
      </c>
      <c r="AN581" s="1006" t="s">
        <v>991</v>
      </c>
      <c r="AO581" s="1006" t="s">
        <v>1971</v>
      </c>
      <c r="AP581" s="1263">
        <v>0</v>
      </c>
      <c r="AQ581" s="1064" t="s">
        <v>978</v>
      </c>
      <c r="AR581" s="1097" t="s">
        <v>1971</v>
      </c>
      <c r="AS581" s="1098"/>
      <c r="AT581" s="1088"/>
      <c r="AU581" s="1088"/>
      <c r="AV581" s="1088"/>
      <c r="AW581" s="1099"/>
      <c r="AX581" s="1100"/>
      <c r="AY581" s="1063"/>
      <c r="AZ581" s="1064"/>
      <c r="BA581" s="1064"/>
      <c r="BB581" s="1064"/>
      <c r="BC581" s="1064"/>
      <c r="BD581" s="1064"/>
      <c r="BE581" s="1064"/>
      <c r="BF581" s="1064"/>
      <c r="BG581" s="1064"/>
      <c r="BH581" s="1064"/>
      <c r="BI581" s="1394"/>
      <c r="BJ581" s="1343"/>
      <c r="BK581" s="1343"/>
      <c r="BL581" s="1343"/>
      <c r="BM581" s="1343"/>
      <c r="BN581" s="1063"/>
      <c r="BO581" s="1064"/>
      <c r="BP581" s="1064"/>
      <c r="BQ581" s="1064"/>
      <c r="BR581" s="1064"/>
      <c r="BS581" s="1103"/>
      <c r="BT581" s="1064"/>
      <c r="BU581" s="1064"/>
      <c r="BV581" s="1064"/>
      <c r="BW581" s="1104"/>
      <c r="BX581" s="1103"/>
      <c r="BY581" s="1064"/>
      <c r="BZ581" s="1064"/>
      <c r="CA581" s="1064"/>
      <c r="CB581" s="1104"/>
      <c r="CC581" s="1105"/>
      <c r="CD581" s="1351"/>
      <c r="CE581" s="1352"/>
      <c r="CF581" s="1352"/>
      <c r="CG581" s="1352"/>
      <c r="CH581" s="1414"/>
      <c r="CI581" s="1394"/>
      <c r="CJ581" s="1343"/>
      <c r="CK581" s="1343"/>
      <c r="CL581" s="1343"/>
      <c r="CM581" s="1344"/>
      <c r="CN581" s="1394"/>
      <c r="CO581" s="1343"/>
      <c r="CP581" s="1343"/>
      <c r="CQ581" s="1343"/>
      <c r="CR581" s="1344"/>
      <c r="CS581" s="1394"/>
      <c r="CT581" s="1343"/>
      <c r="CU581" s="1343"/>
      <c r="CV581" s="1343"/>
      <c r="CW581" s="1344"/>
      <c r="CX581" s="1394"/>
      <c r="CY581" s="1343"/>
      <c r="CZ581" s="1343"/>
      <c r="DA581" s="1343"/>
      <c r="DB581" s="1344"/>
      <c r="DC581" s="1343"/>
      <c r="DD581" s="1343"/>
      <c r="DE581" s="1343"/>
      <c r="DF581" s="1343"/>
      <c r="DG581" s="1344"/>
      <c r="DH581" s="1394"/>
      <c r="DI581" s="1343"/>
      <c r="DJ581" s="1343"/>
      <c r="DK581" s="1343"/>
      <c r="DL581" s="1344"/>
      <c r="DM581" s="1775"/>
      <c r="DN581" s="1776"/>
      <c r="DO581" s="1776"/>
      <c r="DP581" s="1777"/>
      <c r="DQ581" s="1776"/>
      <c r="DR581" s="1776"/>
      <c r="DS581" s="1776"/>
      <c r="DT581" s="1777"/>
      <c r="DU581" s="1352"/>
      <c r="DV581" s="1696"/>
      <c r="DW581" s="1778"/>
    </row>
    <row r="582" spans="1:127" s="390" customFormat="1" ht="15.75" customHeight="1">
      <c r="A582" s="1085" t="s">
        <v>982</v>
      </c>
      <c r="B582" s="1045">
        <v>573</v>
      </c>
      <c r="C582" s="1006"/>
      <c r="D582" s="1006"/>
      <c r="E582" s="1006"/>
      <c r="F582" s="1006"/>
      <c r="G582" s="1006"/>
      <c r="H582" s="1006"/>
      <c r="I582" s="1006"/>
      <c r="J582" s="1006"/>
      <c r="K582" s="1006"/>
      <c r="L582" s="1006"/>
      <c r="M582" s="1045"/>
      <c r="N582" s="1006"/>
      <c r="O582" s="1006"/>
      <c r="P582" s="1006"/>
      <c r="Q582" s="1006"/>
      <c r="R582" s="1006"/>
      <c r="S582" s="1006"/>
      <c r="T582" s="1007"/>
      <c r="U582" s="1086" t="s">
        <v>4357</v>
      </c>
      <c r="V582" s="1087" t="s">
        <v>4352</v>
      </c>
      <c r="W582" s="1087" t="s">
        <v>1936</v>
      </c>
      <c r="X582" s="1088" t="s">
        <v>4358</v>
      </c>
      <c r="Y582" s="1089" t="s">
        <v>4359</v>
      </c>
      <c r="Z582" s="1090" t="s">
        <v>4360</v>
      </c>
      <c r="AA582" s="1091">
        <v>0.04</v>
      </c>
      <c r="AB582" s="1092">
        <v>0.39</v>
      </c>
      <c r="AC582" s="1092">
        <v>0.31</v>
      </c>
      <c r="AD582" s="1092">
        <v>7.0000000000000007E-2</v>
      </c>
      <c r="AE582" s="1092">
        <v>0.17</v>
      </c>
      <c r="AF582" s="1092">
        <v>0.02</v>
      </c>
      <c r="AG582" s="1092" t="s">
        <v>1971</v>
      </c>
      <c r="AH582" s="1092" t="s">
        <v>1971</v>
      </c>
      <c r="AI582" s="1093">
        <f t="shared" si="8"/>
        <v>1</v>
      </c>
      <c r="AJ582" s="1094" t="s">
        <v>963</v>
      </c>
      <c r="AK582" s="1094" t="s">
        <v>1971</v>
      </c>
      <c r="AL582" s="1094" t="s">
        <v>1971</v>
      </c>
      <c r="AM582" s="1095" t="s">
        <v>2371</v>
      </c>
      <c r="AN582" s="1006" t="s">
        <v>293</v>
      </c>
      <c r="AO582" s="1006" t="s">
        <v>1971</v>
      </c>
      <c r="AP582" s="1263">
        <v>1</v>
      </c>
      <c r="AQ582" s="1064" t="s">
        <v>966</v>
      </c>
      <c r="AR582" s="1097" t="s">
        <v>1971</v>
      </c>
      <c r="AS582" s="1098"/>
      <c r="AT582" s="1088"/>
      <c r="AU582" s="1088"/>
      <c r="AV582" s="1088"/>
      <c r="AW582" s="1099"/>
      <c r="AX582" s="1100"/>
      <c r="AY582" s="1063"/>
      <c r="AZ582" s="1064"/>
      <c r="BA582" s="1064"/>
      <c r="BB582" s="1064"/>
      <c r="BC582" s="1064"/>
      <c r="BD582" s="1064"/>
      <c r="BE582" s="1064"/>
      <c r="BF582" s="1064"/>
      <c r="BG582" s="1064"/>
      <c r="BH582" s="1064"/>
      <c r="BI582" s="1394"/>
      <c r="BJ582" s="1343"/>
      <c r="BK582" s="1343"/>
      <c r="BL582" s="1343"/>
      <c r="BM582" s="1343"/>
      <c r="BN582" s="1063"/>
      <c r="BO582" s="1064"/>
      <c r="BP582" s="1064"/>
      <c r="BQ582" s="1064"/>
      <c r="BR582" s="1064"/>
      <c r="BS582" s="1103"/>
      <c r="BT582" s="1064"/>
      <c r="BU582" s="1064"/>
      <c r="BV582" s="1064"/>
      <c r="BW582" s="1104"/>
      <c r="BX582" s="1103"/>
      <c r="BY582" s="1064"/>
      <c r="BZ582" s="1064"/>
      <c r="CA582" s="1064"/>
      <c r="CB582" s="1104"/>
      <c r="CC582" s="1105"/>
      <c r="CD582" s="1351"/>
      <c r="CE582" s="1352"/>
      <c r="CF582" s="1352"/>
      <c r="CG582" s="1352"/>
      <c r="CH582" s="1414"/>
      <c r="CI582" s="1394"/>
      <c r="CJ582" s="1343"/>
      <c r="CK582" s="1343"/>
      <c r="CL582" s="1343"/>
      <c r="CM582" s="1344"/>
      <c r="CN582" s="1394"/>
      <c r="CO582" s="1343"/>
      <c r="CP582" s="1343"/>
      <c r="CQ582" s="1343"/>
      <c r="CR582" s="1344"/>
      <c r="CS582" s="1394"/>
      <c r="CT582" s="1343"/>
      <c r="CU582" s="1343"/>
      <c r="CV582" s="1343"/>
      <c r="CW582" s="1344"/>
      <c r="CX582" s="1394"/>
      <c r="CY582" s="1343"/>
      <c r="CZ582" s="1343"/>
      <c r="DA582" s="1343"/>
      <c r="DB582" s="1344"/>
      <c r="DC582" s="1343"/>
      <c r="DD582" s="1343"/>
      <c r="DE582" s="1343"/>
      <c r="DF582" s="1343"/>
      <c r="DG582" s="1344"/>
      <c r="DH582" s="1394"/>
      <c r="DI582" s="1343"/>
      <c r="DJ582" s="1343"/>
      <c r="DK582" s="1343"/>
      <c r="DL582" s="1344"/>
      <c r="DM582" s="1775"/>
      <c r="DN582" s="1776"/>
      <c r="DO582" s="1776"/>
      <c r="DP582" s="1777"/>
      <c r="DQ582" s="1776"/>
      <c r="DR582" s="1776"/>
      <c r="DS582" s="1776"/>
      <c r="DT582" s="1777"/>
      <c r="DU582" s="1352"/>
      <c r="DV582" s="1696"/>
      <c r="DW582" s="1778"/>
    </row>
    <row r="583" spans="1:127" s="390" customFormat="1" ht="15.75" customHeight="1">
      <c r="A583" s="1085" t="s">
        <v>982</v>
      </c>
      <c r="B583" s="1045">
        <v>574</v>
      </c>
      <c r="C583" s="1006"/>
      <c r="D583" s="1006"/>
      <c r="E583" s="1006"/>
      <c r="F583" s="1006"/>
      <c r="G583" s="1006"/>
      <c r="H583" s="1006"/>
      <c r="I583" s="1006"/>
      <c r="J583" s="1006"/>
      <c r="K583" s="1006"/>
      <c r="L583" s="1006"/>
      <c r="M583" s="1045"/>
      <c r="N583" s="1006"/>
      <c r="O583" s="1006"/>
      <c r="P583" s="1006"/>
      <c r="Q583" s="1006"/>
      <c r="R583" s="1006"/>
      <c r="S583" s="1006"/>
      <c r="T583" s="1007"/>
      <c r="U583" s="1086" t="s">
        <v>4361</v>
      </c>
      <c r="V583" s="1087" t="s">
        <v>4352</v>
      </c>
      <c r="W583" s="1087" t="s">
        <v>1936</v>
      </c>
      <c r="X583" s="1088" t="s">
        <v>4362</v>
      </c>
      <c r="Y583" s="1089" t="s">
        <v>4363</v>
      </c>
      <c r="Z583" s="1090" t="s">
        <v>4364</v>
      </c>
      <c r="AA583" s="1091">
        <v>0.04</v>
      </c>
      <c r="AB583" s="1092">
        <v>0.39</v>
      </c>
      <c r="AC583" s="1092">
        <v>0.31</v>
      </c>
      <c r="AD583" s="1092">
        <v>7.0000000000000007E-2</v>
      </c>
      <c r="AE583" s="1092">
        <v>0.17</v>
      </c>
      <c r="AF583" s="1092">
        <v>0.02</v>
      </c>
      <c r="AG583" s="1092" t="s">
        <v>1971</v>
      </c>
      <c r="AH583" s="1092" t="s">
        <v>1971</v>
      </c>
      <c r="AI583" s="1093">
        <f t="shared" si="8"/>
        <v>1</v>
      </c>
      <c r="AJ583" s="1094" t="s">
        <v>963</v>
      </c>
      <c r="AK583" s="1094" t="s">
        <v>1971</v>
      </c>
      <c r="AL583" s="1094" t="s">
        <v>1971</v>
      </c>
      <c r="AM583" s="1095" t="s">
        <v>2371</v>
      </c>
      <c r="AN583" s="1006" t="s">
        <v>293</v>
      </c>
      <c r="AO583" s="1006" t="s">
        <v>1971</v>
      </c>
      <c r="AP583" s="1263">
        <v>0</v>
      </c>
      <c r="AQ583" s="1064" t="s">
        <v>966</v>
      </c>
      <c r="AR583" s="1097" t="s">
        <v>1971</v>
      </c>
      <c r="AS583" s="1098"/>
      <c r="AT583" s="1088"/>
      <c r="AU583" s="1088"/>
      <c r="AV583" s="1088"/>
      <c r="AW583" s="1099"/>
      <c r="AX583" s="1100"/>
      <c r="AY583" s="1063"/>
      <c r="AZ583" s="1064"/>
      <c r="BA583" s="1064"/>
      <c r="BB583" s="1064"/>
      <c r="BC583" s="1064"/>
      <c r="BD583" s="1064"/>
      <c r="BE583" s="1064"/>
      <c r="BF583" s="1064"/>
      <c r="BG583" s="1064"/>
      <c r="BH583" s="1064"/>
      <c r="BI583" s="1394"/>
      <c r="BJ583" s="1343"/>
      <c r="BK583" s="1343"/>
      <c r="BL583" s="1343"/>
      <c r="BM583" s="1343"/>
      <c r="BN583" s="1063"/>
      <c r="BO583" s="1064"/>
      <c r="BP583" s="1064"/>
      <c r="BQ583" s="1064"/>
      <c r="BR583" s="1064"/>
      <c r="BS583" s="1103"/>
      <c r="BT583" s="1064"/>
      <c r="BU583" s="1064"/>
      <c r="BV583" s="1064"/>
      <c r="BW583" s="1104"/>
      <c r="BX583" s="1103"/>
      <c r="BY583" s="1064"/>
      <c r="BZ583" s="1064"/>
      <c r="CA583" s="1064"/>
      <c r="CB583" s="1104"/>
      <c r="CC583" s="1105"/>
      <c r="CD583" s="1351"/>
      <c r="CE583" s="1352"/>
      <c r="CF583" s="1352"/>
      <c r="CG583" s="1352"/>
      <c r="CH583" s="1414"/>
      <c r="CI583" s="1394"/>
      <c r="CJ583" s="1343"/>
      <c r="CK583" s="1343"/>
      <c r="CL583" s="1343"/>
      <c r="CM583" s="1344"/>
      <c r="CN583" s="1394"/>
      <c r="CO583" s="1343"/>
      <c r="CP583" s="1343"/>
      <c r="CQ583" s="1343"/>
      <c r="CR583" s="1344"/>
      <c r="CS583" s="1394"/>
      <c r="CT583" s="1343"/>
      <c r="CU583" s="1343"/>
      <c r="CV583" s="1343"/>
      <c r="CW583" s="1344"/>
      <c r="CX583" s="1394"/>
      <c r="CY583" s="1343"/>
      <c r="CZ583" s="1343"/>
      <c r="DA583" s="1343"/>
      <c r="DB583" s="1344"/>
      <c r="DC583" s="1343"/>
      <c r="DD583" s="1343"/>
      <c r="DE583" s="1343"/>
      <c r="DF583" s="1343"/>
      <c r="DG583" s="1344"/>
      <c r="DH583" s="1394"/>
      <c r="DI583" s="1343"/>
      <c r="DJ583" s="1343"/>
      <c r="DK583" s="1343"/>
      <c r="DL583" s="1344"/>
      <c r="DM583" s="1775"/>
      <c r="DN583" s="1776"/>
      <c r="DO583" s="1776"/>
      <c r="DP583" s="1777"/>
      <c r="DQ583" s="1776"/>
      <c r="DR583" s="1776"/>
      <c r="DS583" s="1776"/>
      <c r="DT583" s="1777"/>
      <c r="DU583" s="1352"/>
      <c r="DV583" s="1696"/>
      <c r="DW583" s="1778"/>
    </row>
    <row r="584" spans="1:127" s="390" customFormat="1" ht="15.75" customHeight="1">
      <c r="A584" s="1085" t="s">
        <v>982</v>
      </c>
      <c r="B584" s="1045">
        <v>575</v>
      </c>
      <c r="C584" s="1006"/>
      <c r="D584" s="1006"/>
      <c r="E584" s="1006"/>
      <c r="F584" s="1006"/>
      <c r="G584" s="1006"/>
      <c r="H584" s="1006"/>
      <c r="I584" s="1006"/>
      <c r="J584" s="1006"/>
      <c r="K584" s="1006"/>
      <c r="L584" s="1006"/>
      <c r="M584" s="1045"/>
      <c r="N584" s="1006"/>
      <c r="O584" s="1006"/>
      <c r="P584" s="1006"/>
      <c r="Q584" s="1006"/>
      <c r="R584" s="1006"/>
      <c r="S584" s="1006"/>
      <c r="T584" s="1007"/>
      <c r="U584" s="1086" t="s">
        <v>4365</v>
      </c>
      <c r="V584" s="1087" t="s">
        <v>4285</v>
      </c>
      <c r="W584" s="1087" t="s">
        <v>1936</v>
      </c>
      <c r="X584" s="1088" t="s">
        <v>4366</v>
      </c>
      <c r="Y584" s="1089" t="s">
        <v>4367</v>
      </c>
      <c r="Z584" s="1090" t="s">
        <v>4368</v>
      </c>
      <c r="AA584" s="1091">
        <v>1</v>
      </c>
      <c r="AB584" s="1092" t="s">
        <v>1971</v>
      </c>
      <c r="AC584" s="1092" t="s">
        <v>1971</v>
      </c>
      <c r="AD584" s="1092" t="s">
        <v>1971</v>
      </c>
      <c r="AE584" s="1092" t="s">
        <v>1971</v>
      </c>
      <c r="AF584" s="1092" t="s">
        <v>1971</v>
      </c>
      <c r="AG584" s="1092" t="s">
        <v>1971</v>
      </c>
      <c r="AH584" s="1092" t="s">
        <v>1971</v>
      </c>
      <c r="AI584" s="1093">
        <f t="shared" si="8"/>
        <v>1</v>
      </c>
      <c r="AJ584" s="1094" t="s">
        <v>984</v>
      </c>
      <c r="AK584" s="1094" t="s">
        <v>964</v>
      </c>
      <c r="AL584" s="1094" t="s">
        <v>965</v>
      </c>
      <c r="AM584" s="1095" t="s">
        <v>2146</v>
      </c>
      <c r="AN584" s="1006" t="s">
        <v>141</v>
      </c>
      <c r="AO584" s="1006" t="s">
        <v>1971</v>
      </c>
      <c r="AP584" s="1263">
        <v>0</v>
      </c>
      <c r="AQ584" s="1064" t="s">
        <v>966</v>
      </c>
      <c r="AR584" s="1097" t="s">
        <v>1971</v>
      </c>
      <c r="AS584" s="1098"/>
      <c r="AT584" s="1088"/>
      <c r="AU584" s="1088"/>
      <c r="AV584" s="1088"/>
      <c r="AW584" s="1099"/>
      <c r="AX584" s="1100"/>
      <c r="AY584" s="1063"/>
      <c r="AZ584" s="1064"/>
      <c r="BA584" s="1064"/>
      <c r="BB584" s="1064"/>
      <c r="BC584" s="1064"/>
      <c r="BD584" s="1064"/>
      <c r="BE584" s="1064"/>
      <c r="BF584" s="1064"/>
      <c r="BG584" s="1064"/>
      <c r="BH584" s="1064"/>
      <c r="BI584" s="1394"/>
      <c r="BJ584" s="1343"/>
      <c r="BK584" s="1343"/>
      <c r="BL584" s="1343"/>
      <c r="BM584" s="1343"/>
      <c r="BN584" s="1063"/>
      <c r="BO584" s="1064"/>
      <c r="BP584" s="1064"/>
      <c r="BQ584" s="1064"/>
      <c r="BR584" s="1064"/>
      <c r="BS584" s="1103"/>
      <c r="BT584" s="1064"/>
      <c r="BU584" s="1064"/>
      <c r="BV584" s="1064"/>
      <c r="BW584" s="1104"/>
      <c r="BX584" s="1103"/>
      <c r="BY584" s="1064"/>
      <c r="BZ584" s="1064"/>
      <c r="CA584" s="1064"/>
      <c r="CB584" s="1104"/>
      <c r="CC584" s="1105"/>
      <c r="CD584" s="1351"/>
      <c r="CE584" s="1352"/>
      <c r="CF584" s="1352"/>
      <c r="CG584" s="1352"/>
      <c r="CH584" s="1414"/>
      <c r="CI584" s="1394"/>
      <c r="CJ584" s="1343"/>
      <c r="CK584" s="1343"/>
      <c r="CL584" s="1343"/>
      <c r="CM584" s="1344"/>
      <c r="CN584" s="1394"/>
      <c r="CO584" s="1343"/>
      <c r="CP584" s="1343"/>
      <c r="CQ584" s="1343"/>
      <c r="CR584" s="1344"/>
      <c r="CS584" s="1394"/>
      <c r="CT584" s="1343"/>
      <c r="CU584" s="1343"/>
      <c r="CV584" s="1343"/>
      <c r="CW584" s="1344"/>
      <c r="CX584" s="1394"/>
      <c r="CY584" s="1343"/>
      <c r="CZ584" s="1343"/>
      <c r="DA584" s="1343"/>
      <c r="DB584" s="1344"/>
      <c r="DC584" s="1343"/>
      <c r="DD584" s="1343"/>
      <c r="DE584" s="1343"/>
      <c r="DF584" s="1343"/>
      <c r="DG584" s="1344"/>
      <c r="DH584" s="1394"/>
      <c r="DI584" s="1343"/>
      <c r="DJ584" s="1343"/>
      <c r="DK584" s="1343"/>
      <c r="DL584" s="1344"/>
      <c r="DM584" s="1775"/>
      <c r="DN584" s="1776"/>
      <c r="DO584" s="1776"/>
      <c r="DP584" s="1777"/>
      <c r="DQ584" s="1776"/>
      <c r="DR584" s="1776"/>
      <c r="DS584" s="1776"/>
      <c r="DT584" s="1777"/>
      <c r="DU584" s="1352"/>
      <c r="DV584" s="1696"/>
      <c r="DW584" s="1778"/>
    </row>
    <row r="585" spans="1:127" s="390" customFormat="1" ht="15.75" customHeight="1">
      <c r="A585" s="1085" t="s">
        <v>982</v>
      </c>
      <c r="B585" s="1045">
        <v>576</v>
      </c>
      <c r="C585" s="1006"/>
      <c r="D585" s="1006"/>
      <c r="E585" s="1006"/>
      <c r="F585" s="1006"/>
      <c r="G585" s="1006"/>
      <c r="H585" s="1006"/>
      <c r="I585" s="1006"/>
      <c r="J585" s="1006"/>
      <c r="K585" s="1006"/>
      <c r="L585" s="1006"/>
      <c r="M585" s="1045"/>
      <c r="N585" s="1006"/>
      <c r="O585" s="1006"/>
      <c r="P585" s="1006"/>
      <c r="Q585" s="1006"/>
      <c r="R585" s="1006"/>
      <c r="S585" s="1006"/>
      <c r="T585" s="1007"/>
      <c r="U585" s="1086" t="s">
        <v>4369</v>
      </c>
      <c r="V585" s="1087" t="s">
        <v>4285</v>
      </c>
      <c r="W585" s="1087" t="s">
        <v>1936</v>
      </c>
      <c r="X585" s="1088" t="s">
        <v>4370</v>
      </c>
      <c r="Y585" s="1089" t="s">
        <v>4371</v>
      </c>
      <c r="Z585" s="1090" t="s">
        <v>4372</v>
      </c>
      <c r="AA585" s="1091" t="s">
        <v>1971</v>
      </c>
      <c r="AB585" s="1092">
        <v>1</v>
      </c>
      <c r="AC585" s="1092" t="s">
        <v>1971</v>
      </c>
      <c r="AD585" s="1092" t="s">
        <v>1971</v>
      </c>
      <c r="AE585" s="1092" t="s">
        <v>1971</v>
      </c>
      <c r="AF585" s="1092" t="s">
        <v>1971</v>
      </c>
      <c r="AG585" s="1092" t="s">
        <v>1971</v>
      </c>
      <c r="AH585" s="1092" t="s">
        <v>1971</v>
      </c>
      <c r="AI585" s="1093">
        <f t="shared" si="8"/>
        <v>1</v>
      </c>
      <c r="AJ585" s="1094" t="s">
        <v>984</v>
      </c>
      <c r="AK585" s="1094" t="s">
        <v>964</v>
      </c>
      <c r="AL585" s="1094" t="s">
        <v>977</v>
      </c>
      <c r="AM585" s="1095" t="s">
        <v>2146</v>
      </c>
      <c r="AN585" s="1006" t="s">
        <v>141</v>
      </c>
      <c r="AO585" s="1006" t="s">
        <v>1971</v>
      </c>
      <c r="AP585" s="1263">
        <v>0</v>
      </c>
      <c r="AQ585" s="1064" t="s">
        <v>966</v>
      </c>
      <c r="AR585" s="1097" t="s">
        <v>1971</v>
      </c>
      <c r="AS585" s="1098"/>
      <c r="AT585" s="1088"/>
      <c r="AU585" s="1088"/>
      <c r="AV585" s="1088"/>
      <c r="AW585" s="1099"/>
      <c r="AX585" s="1100"/>
      <c r="AY585" s="1063"/>
      <c r="AZ585" s="1064"/>
      <c r="BA585" s="1064"/>
      <c r="BB585" s="1064"/>
      <c r="BC585" s="1064"/>
      <c r="BD585" s="1064"/>
      <c r="BE585" s="1064"/>
      <c r="BF585" s="1064"/>
      <c r="BG585" s="1064"/>
      <c r="BH585" s="1064"/>
      <c r="BI585" s="1394"/>
      <c r="BJ585" s="1343"/>
      <c r="BK585" s="1343"/>
      <c r="BL585" s="1343"/>
      <c r="BM585" s="1343"/>
      <c r="BN585" s="1063"/>
      <c r="BO585" s="1064"/>
      <c r="BP585" s="1064"/>
      <c r="BQ585" s="1064"/>
      <c r="BR585" s="1064"/>
      <c r="BS585" s="1103"/>
      <c r="BT585" s="1064"/>
      <c r="BU585" s="1064"/>
      <c r="BV585" s="1064"/>
      <c r="BW585" s="1104"/>
      <c r="BX585" s="1103"/>
      <c r="BY585" s="1064"/>
      <c r="BZ585" s="1064"/>
      <c r="CA585" s="1064"/>
      <c r="CB585" s="1104"/>
      <c r="CC585" s="1105"/>
      <c r="CD585" s="1351"/>
      <c r="CE585" s="1352"/>
      <c r="CF585" s="1352"/>
      <c r="CG585" s="1352"/>
      <c r="CH585" s="1414"/>
      <c r="CI585" s="1394"/>
      <c r="CJ585" s="1343"/>
      <c r="CK585" s="1343"/>
      <c r="CL585" s="1343"/>
      <c r="CM585" s="1344"/>
      <c r="CN585" s="1394"/>
      <c r="CO585" s="1343"/>
      <c r="CP585" s="1343"/>
      <c r="CQ585" s="1343"/>
      <c r="CR585" s="1344"/>
      <c r="CS585" s="1394"/>
      <c r="CT585" s="1343"/>
      <c r="CU585" s="1343"/>
      <c r="CV585" s="1343"/>
      <c r="CW585" s="1344"/>
      <c r="CX585" s="1394"/>
      <c r="CY585" s="1343"/>
      <c r="CZ585" s="1343"/>
      <c r="DA585" s="1343"/>
      <c r="DB585" s="1344"/>
      <c r="DC585" s="1343"/>
      <c r="DD585" s="1343"/>
      <c r="DE585" s="1343"/>
      <c r="DF585" s="1343"/>
      <c r="DG585" s="1344"/>
      <c r="DH585" s="1394"/>
      <c r="DI585" s="1343"/>
      <c r="DJ585" s="1343"/>
      <c r="DK585" s="1343"/>
      <c r="DL585" s="1344"/>
      <c r="DM585" s="1775"/>
      <c r="DN585" s="1776"/>
      <c r="DO585" s="1776"/>
      <c r="DP585" s="1777"/>
      <c r="DQ585" s="1776"/>
      <c r="DR585" s="1776"/>
      <c r="DS585" s="1776"/>
      <c r="DT585" s="1777"/>
      <c r="DU585" s="1352"/>
      <c r="DV585" s="1696"/>
      <c r="DW585" s="1778"/>
    </row>
    <row r="586" spans="1:127" s="390" customFormat="1" ht="15.75" customHeight="1">
      <c r="A586" s="1085" t="s">
        <v>982</v>
      </c>
      <c r="B586" s="1045">
        <v>577</v>
      </c>
      <c r="C586" s="1006"/>
      <c r="D586" s="1006"/>
      <c r="E586" s="1006"/>
      <c r="F586" s="1006"/>
      <c r="G586" s="1006"/>
      <c r="H586" s="1006"/>
      <c r="I586" s="1006"/>
      <c r="J586" s="1006"/>
      <c r="K586" s="1006"/>
      <c r="L586" s="1006"/>
      <c r="M586" s="1045"/>
      <c r="N586" s="1006"/>
      <c r="O586" s="1006"/>
      <c r="P586" s="1006"/>
      <c r="Q586" s="1006"/>
      <c r="R586" s="1006"/>
      <c r="S586" s="1006"/>
      <c r="T586" s="1007"/>
      <c r="U586" s="1086" t="s">
        <v>4373</v>
      </c>
      <c r="V586" s="1087" t="s">
        <v>1971</v>
      </c>
      <c r="W586" s="1087" t="s">
        <v>1971</v>
      </c>
      <c r="X586" s="1088" t="s">
        <v>4374</v>
      </c>
      <c r="Y586" s="1089" t="s">
        <v>4375</v>
      </c>
      <c r="Z586" s="1090" t="s">
        <v>1971</v>
      </c>
      <c r="AA586" s="1091" t="s">
        <v>1971</v>
      </c>
      <c r="AB586" s="1092" t="s">
        <v>1971</v>
      </c>
      <c r="AC586" s="1092">
        <v>1</v>
      </c>
      <c r="AD586" s="1092" t="s">
        <v>1971</v>
      </c>
      <c r="AE586" s="1092" t="s">
        <v>1971</v>
      </c>
      <c r="AF586" s="1092" t="s">
        <v>1971</v>
      </c>
      <c r="AG586" s="1092" t="s">
        <v>1971</v>
      </c>
      <c r="AH586" s="1092" t="s">
        <v>1971</v>
      </c>
      <c r="AI586" s="1093">
        <f t="shared" ref="AI586:AI649" si="9">SUM(AA586:AH586)</f>
        <v>1</v>
      </c>
      <c r="AJ586" s="1094" t="s">
        <v>984</v>
      </c>
      <c r="AK586" s="1094" t="s">
        <v>964</v>
      </c>
      <c r="AL586" s="1094" t="s">
        <v>977</v>
      </c>
      <c r="AM586" s="1095" t="s">
        <v>1971</v>
      </c>
      <c r="AN586" s="1006" t="s">
        <v>1971</v>
      </c>
      <c r="AO586" s="1006" t="s">
        <v>4376</v>
      </c>
      <c r="AP586" s="1263">
        <v>0</v>
      </c>
      <c r="AQ586" s="1064" t="s">
        <v>966</v>
      </c>
      <c r="AR586" s="1097" t="s">
        <v>1971</v>
      </c>
      <c r="AS586" s="1098"/>
      <c r="AT586" s="1088"/>
      <c r="AU586" s="1088"/>
      <c r="AV586" s="1088"/>
      <c r="AW586" s="1099"/>
      <c r="AX586" s="1100"/>
      <c r="AY586" s="1063"/>
      <c r="AZ586" s="1064"/>
      <c r="BA586" s="1064"/>
      <c r="BB586" s="1064"/>
      <c r="BC586" s="1064"/>
      <c r="BD586" s="1064"/>
      <c r="BE586" s="1064"/>
      <c r="BF586" s="1064"/>
      <c r="BG586" s="1064"/>
      <c r="BH586" s="1064"/>
      <c r="BI586" s="1394"/>
      <c r="BJ586" s="1343"/>
      <c r="BK586" s="1343"/>
      <c r="BL586" s="1343"/>
      <c r="BM586" s="1343"/>
      <c r="BN586" s="1063"/>
      <c r="BO586" s="1064"/>
      <c r="BP586" s="1064"/>
      <c r="BQ586" s="1064"/>
      <c r="BR586" s="1064"/>
      <c r="BS586" s="1103"/>
      <c r="BT586" s="1064"/>
      <c r="BU586" s="1064"/>
      <c r="BV586" s="1064"/>
      <c r="BW586" s="1104"/>
      <c r="BX586" s="1103"/>
      <c r="BY586" s="1064"/>
      <c r="BZ586" s="1064"/>
      <c r="CA586" s="1064"/>
      <c r="CB586" s="1104"/>
      <c r="CC586" s="1105"/>
      <c r="CD586" s="1351"/>
      <c r="CE586" s="1352"/>
      <c r="CF586" s="1352"/>
      <c r="CG586" s="1352"/>
      <c r="CH586" s="1414"/>
      <c r="CI586" s="1394"/>
      <c r="CJ586" s="1343"/>
      <c r="CK586" s="1343"/>
      <c r="CL586" s="1343"/>
      <c r="CM586" s="1344"/>
      <c r="CN586" s="1394"/>
      <c r="CO586" s="1343"/>
      <c r="CP586" s="1343"/>
      <c r="CQ586" s="1343"/>
      <c r="CR586" s="1344"/>
      <c r="CS586" s="1394"/>
      <c r="CT586" s="1343"/>
      <c r="CU586" s="1343"/>
      <c r="CV586" s="1343"/>
      <c r="CW586" s="1344"/>
      <c r="CX586" s="1394"/>
      <c r="CY586" s="1343"/>
      <c r="CZ586" s="1343"/>
      <c r="DA586" s="1343"/>
      <c r="DB586" s="1344"/>
      <c r="DC586" s="1343"/>
      <c r="DD586" s="1343"/>
      <c r="DE586" s="1343"/>
      <c r="DF586" s="1343"/>
      <c r="DG586" s="1344"/>
      <c r="DH586" s="1394"/>
      <c r="DI586" s="1343"/>
      <c r="DJ586" s="1343"/>
      <c r="DK586" s="1343"/>
      <c r="DL586" s="1344"/>
      <c r="DM586" s="1775"/>
      <c r="DN586" s="1776"/>
      <c r="DO586" s="1776"/>
      <c r="DP586" s="1777"/>
      <c r="DQ586" s="1776"/>
      <c r="DR586" s="1776"/>
      <c r="DS586" s="1776"/>
      <c r="DT586" s="1777"/>
      <c r="DU586" s="1352"/>
      <c r="DV586" s="1696"/>
      <c r="DW586" s="1778"/>
    </row>
    <row r="587" spans="1:127" s="390" customFormat="1" ht="15.75" customHeight="1">
      <c r="A587" s="1085" t="s">
        <v>982</v>
      </c>
      <c r="B587" s="1045">
        <v>578</v>
      </c>
      <c r="C587" s="1006"/>
      <c r="D587" s="1006"/>
      <c r="E587" s="1006"/>
      <c r="F587" s="1006"/>
      <c r="G587" s="1006"/>
      <c r="H587" s="1006"/>
      <c r="I587" s="1006"/>
      <c r="J587" s="1006"/>
      <c r="K587" s="1006"/>
      <c r="L587" s="1006"/>
      <c r="M587" s="1045"/>
      <c r="N587" s="1006"/>
      <c r="O587" s="1006"/>
      <c r="P587" s="1006"/>
      <c r="Q587" s="1006"/>
      <c r="R587" s="1006"/>
      <c r="S587" s="1006"/>
      <c r="T587" s="1007"/>
      <c r="U587" s="1086" t="s">
        <v>4377</v>
      </c>
      <c r="V587" s="1087" t="s">
        <v>1971</v>
      </c>
      <c r="W587" s="1087" t="s">
        <v>1971</v>
      </c>
      <c r="X587" s="1088" t="s">
        <v>2061</v>
      </c>
      <c r="Y587" s="1089" t="s">
        <v>2062</v>
      </c>
      <c r="Z587" s="1090" t="s">
        <v>1971</v>
      </c>
      <c r="AA587" s="1091" t="s">
        <v>1971</v>
      </c>
      <c r="AB587" s="1092" t="s">
        <v>1971</v>
      </c>
      <c r="AC587" s="1092" t="s">
        <v>1971</v>
      </c>
      <c r="AD587" s="1092" t="s">
        <v>1971</v>
      </c>
      <c r="AE587" s="1092" t="s">
        <v>1971</v>
      </c>
      <c r="AF587" s="1092" t="s">
        <v>1971</v>
      </c>
      <c r="AG587" s="1092" t="s">
        <v>1971</v>
      </c>
      <c r="AH587" s="1092" t="s">
        <v>1971</v>
      </c>
      <c r="AI587" s="1093">
        <f t="shared" si="9"/>
        <v>0</v>
      </c>
      <c r="AJ587" s="1094" t="s">
        <v>963</v>
      </c>
      <c r="AK587" s="1094" t="s">
        <v>1971</v>
      </c>
      <c r="AL587" s="1094" t="s">
        <v>1971</v>
      </c>
      <c r="AM587" s="1095" t="s">
        <v>1971</v>
      </c>
      <c r="AN587" s="1006" t="s">
        <v>1971</v>
      </c>
      <c r="AO587" s="1006" t="s">
        <v>2063</v>
      </c>
      <c r="AP587" s="1263">
        <v>0</v>
      </c>
      <c r="AQ587" s="1064" t="s">
        <v>1971</v>
      </c>
      <c r="AR587" s="1097" t="s">
        <v>1971</v>
      </c>
      <c r="AS587" s="1098"/>
      <c r="AT587" s="1088"/>
      <c r="AU587" s="1088"/>
      <c r="AV587" s="1088"/>
      <c r="AW587" s="1099"/>
      <c r="AX587" s="1100"/>
      <c r="AY587" s="1063"/>
      <c r="AZ587" s="1064"/>
      <c r="BA587" s="1064"/>
      <c r="BB587" s="1064"/>
      <c r="BC587" s="1064"/>
      <c r="BD587" s="1064"/>
      <c r="BE587" s="1064"/>
      <c r="BF587" s="1064"/>
      <c r="BG587" s="1064"/>
      <c r="BH587" s="1064"/>
      <c r="BI587" s="1394"/>
      <c r="BJ587" s="1343"/>
      <c r="BK587" s="1343"/>
      <c r="BL587" s="1343"/>
      <c r="BM587" s="1343"/>
      <c r="BN587" s="1063"/>
      <c r="BO587" s="1064"/>
      <c r="BP587" s="1064"/>
      <c r="BQ587" s="1064"/>
      <c r="BR587" s="1064"/>
      <c r="BS587" s="1103"/>
      <c r="BT587" s="1064"/>
      <c r="BU587" s="1064"/>
      <c r="BV587" s="1064"/>
      <c r="BW587" s="1104"/>
      <c r="BX587" s="1103"/>
      <c r="BY587" s="1064"/>
      <c r="BZ587" s="1064"/>
      <c r="CA587" s="1064"/>
      <c r="CB587" s="1104"/>
      <c r="CC587" s="1105"/>
      <c r="CD587" s="1351"/>
      <c r="CE587" s="1352"/>
      <c r="CF587" s="1352"/>
      <c r="CG587" s="1352"/>
      <c r="CH587" s="1414"/>
      <c r="CI587" s="1394"/>
      <c r="CJ587" s="1343"/>
      <c r="CK587" s="1343"/>
      <c r="CL587" s="1343"/>
      <c r="CM587" s="1344"/>
      <c r="CN587" s="1394"/>
      <c r="CO587" s="1343"/>
      <c r="CP587" s="1343"/>
      <c r="CQ587" s="1343"/>
      <c r="CR587" s="1344"/>
      <c r="CS587" s="1394"/>
      <c r="CT587" s="1343"/>
      <c r="CU587" s="1343"/>
      <c r="CV587" s="1343"/>
      <c r="CW587" s="1344"/>
      <c r="CX587" s="1394"/>
      <c r="CY587" s="1343"/>
      <c r="CZ587" s="1343"/>
      <c r="DA587" s="1343"/>
      <c r="DB587" s="1344"/>
      <c r="DC587" s="1343"/>
      <c r="DD587" s="1343"/>
      <c r="DE587" s="1343"/>
      <c r="DF587" s="1343"/>
      <c r="DG587" s="1344"/>
      <c r="DH587" s="1394"/>
      <c r="DI587" s="1343"/>
      <c r="DJ587" s="1343"/>
      <c r="DK587" s="1343"/>
      <c r="DL587" s="1344"/>
      <c r="DM587" s="1775"/>
      <c r="DN587" s="1776"/>
      <c r="DO587" s="1776"/>
      <c r="DP587" s="1777"/>
      <c r="DQ587" s="1776"/>
      <c r="DR587" s="1776"/>
      <c r="DS587" s="1776"/>
      <c r="DT587" s="1777"/>
      <c r="DU587" s="1352"/>
      <c r="DV587" s="1696"/>
      <c r="DW587" s="1778"/>
    </row>
    <row r="588" spans="1:127" s="390" customFormat="1" ht="15.75" customHeight="1">
      <c r="A588" s="1085" t="s">
        <v>982</v>
      </c>
      <c r="B588" s="1045">
        <v>579</v>
      </c>
      <c r="C588" s="1006"/>
      <c r="D588" s="1006"/>
      <c r="E588" s="1006"/>
      <c r="F588" s="1006"/>
      <c r="G588" s="1006"/>
      <c r="H588" s="1006"/>
      <c r="I588" s="1006"/>
      <c r="J588" s="1006"/>
      <c r="K588" s="1006"/>
      <c r="L588" s="1006"/>
      <c r="M588" s="1045"/>
      <c r="N588" s="1006"/>
      <c r="O588" s="1006"/>
      <c r="P588" s="1006"/>
      <c r="Q588" s="1006"/>
      <c r="R588" s="1006"/>
      <c r="S588" s="1006"/>
      <c r="T588" s="1007"/>
      <c r="U588" s="1086" t="s">
        <v>4378</v>
      </c>
      <c r="V588" s="1087" t="s">
        <v>1971</v>
      </c>
      <c r="W588" s="1087" t="s">
        <v>1971</v>
      </c>
      <c r="X588" s="1088" t="s">
        <v>4379</v>
      </c>
      <c r="Y588" s="1089" t="s">
        <v>4380</v>
      </c>
      <c r="Z588" s="1090" t="s">
        <v>1971</v>
      </c>
      <c r="AA588" s="1091" t="s">
        <v>1971</v>
      </c>
      <c r="AB588" s="1092">
        <v>1</v>
      </c>
      <c r="AC588" s="1092" t="s">
        <v>1971</v>
      </c>
      <c r="AD588" s="1092" t="s">
        <v>1971</v>
      </c>
      <c r="AE588" s="1092" t="s">
        <v>1971</v>
      </c>
      <c r="AF588" s="1092" t="s">
        <v>1971</v>
      </c>
      <c r="AG588" s="1092" t="s">
        <v>1971</v>
      </c>
      <c r="AH588" s="1092" t="s">
        <v>1971</v>
      </c>
      <c r="AI588" s="1093">
        <f t="shared" si="9"/>
        <v>1</v>
      </c>
      <c r="AJ588" s="1094" t="s">
        <v>984</v>
      </c>
      <c r="AK588" s="1094" t="s">
        <v>964</v>
      </c>
      <c r="AL588" s="1094" t="s">
        <v>977</v>
      </c>
      <c r="AM588" s="1095" t="s">
        <v>1971</v>
      </c>
      <c r="AN588" s="1006"/>
      <c r="AO588" s="1006"/>
      <c r="AP588" s="1263">
        <v>0</v>
      </c>
      <c r="AQ588" s="1064"/>
      <c r="AR588" s="1097" t="s">
        <v>1971</v>
      </c>
      <c r="AS588" s="1098"/>
      <c r="AT588" s="1088"/>
      <c r="AU588" s="1088"/>
      <c r="AV588" s="1088"/>
      <c r="AW588" s="1099"/>
      <c r="AX588" s="1100"/>
      <c r="AY588" s="1063"/>
      <c r="AZ588" s="1064"/>
      <c r="BA588" s="1064"/>
      <c r="BB588" s="1064"/>
      <c r="BC588" s="1064"/>
      <c r="BD588" s="1064"/>
      <c r="BE588" s="1064"/>
      <c r="BF588" s="1064"/>
      <c r="BG588" s="1064"/>
      <c r="BH588" s="1064"/>
      <c r="BI588" s="1394"/>
      <c r="BJ588" s="1343"/>
      <c r="BK588" s="1343"/>
      <c r="BL588" s="1343"/>
      <c r="BM588" s="1343"/>
      <c r="BN588" s="1063"/>
      <c r="BO588" s="1064"/>
      <c r="BP588" s="1064"/>
      <c r="BQ588" s="1064"/>
      <c r="BR588" s="1064"/>
      <c r="BS588" s="1103"/>
      <c r="BT588" s="1064"/>
      <c r="BU588" s="1064"/>
      <c r="BV588" s="1064"/>
      <c r="BW588" s="1104"/>
      <c r="BX588" s="1103"/>
      <c r="BY588" s="1064"/>
      <c r="BZ588" s="1064"/>
      <c r="CA588" s="1064"/>
      <c r="CB588" s="1104"/>
      <c r="CC588" s="1105"/>
      <c r="CD588" s="1351"/>
      <c r="CE588" s="1352"/>
      <c r="CF588" s="1352"/>
      <c r="CG588" s="1352"/>
      <c r="CH588" s="1414"/>
      <c r="CI588" s="1394"/>
      <c r="CJ588" s="1343"/>
      <c r="CK588" s="1343"/>
      <c r="CL588" s="1343"/>
      <c r="CM588" s="1344"/>
      <c r="CN588" s="1394"/>
      <c r="CO588" s="1343"/>
      <c r="CP588" s="1343"/>
      <c r="CQ588" s="1343"/>
      <c r="CR588" s="1344"/>
      <c r="CS588" s="1394"/>
      <c r="CT588" s="1343"/>
      <c r="CU588" s="1343"/>
      <c r="CV588" s="1343"/>
      <c r="CW588" s="1344"/>
      <c r="CX588" s="1394"/>
      <c r="CY588" s="1343"/>
      <c r="CZ588" s="1343"/>
      <c r="DA588" s="1343"/>
      <c r="DB588" s="1344"/>
      <c r="DC588" s="1343"/>
      <c r="DD588" s="1343"/>
      <c r="DE588" s="1343"/>
      <c r="DF588" s="1343"/>
      <c r="DG588" s="1344"/>
      <c r="DH588" s="1394"/>
      <c r="DI588" s="1343"/>
      <c r="DJ588" s="1343"/>
      <c r="DK588" s="1343"/>
      <c r="DL588" s="1344"/>
      <c r="DM588" s="1775"/>
      <c r="DN588" s="1776"/>
      <c r="DO588" s="1776"/>
      <c r="DP588" s="1777"/>
      <c r="DQ588" s="1776"/>
      <c r="DR588" s="1776"/>
      <c r="DS588" s="1776"/>
      <c r="DT588" s="1777"/>
      <c r="DU588" s="1352"/>
      <c r="DV588" s="1696"/>
      <c r="DW588" s="1778"/>
    </row>
    <row r="589" spans="1:127" s="390" customFormat="1" ht="15.75" customHeight="1">
      <c r="A589" s="1085" t="s">
        <v>982</v>
      </c>
      <c r="B589" s="1045">
        <v>580</v>
      </c>
      <c r="C589" s="1006"/>
      <c r="D589" s="1006"/>
      <c r="E589" s="1006"/>
      <c r="F589" s="1006"/>
      <c r="G589" s="1006"/>
      <c r="H589" s="1006"/>
      <c r="I589" s="1006"/>
      <c r="J589" s="1006"/>
      <c r="K589" s="1006"/>
      <c r="L589" s="1006"/>
      <c r="M589" s="1045"/>
      <c r="N589" s="1006"/>
      <c r="O589" s="1006"/>
      <c r="P589" s="1006"/>
      <c r="Q589" s="1006"/>
      <c r="R589" s="1006"/>
      <c r="S589" s="1006"/>
      <c r="T589" s="1007"/>
      <c r="U589" s="1086" t="s">
        <v>4382</v>
      </c>
      <c r="V589" s="1087" t="s">
        <v>1971</v>
      </c>
      <c r="W589" s="1087" t="s">
        <v>1971</v>
      </c>
      <c r="X589" s="1088" t="s">
        <v>3975</v>
      </c>
      <c r="Y589" s="1089" t="s">
        <v>2716</v>
      </c>
      <c r="Z589" s="1090" t="s">
        <v>1971</v>
      </c>
      <c r="AA589" s="1091" t="s">
        <v>1971</v>
      </c>
      <c r="AB589" s="1092" t="s">
        <v>1971</v>
      </c>
      <c r="AC589" s="1092" t="s">
        <v>1971</v>
      </c>
      <c r="AD589" s="1092" t="s">
        <v>1971</v>
      </c>
      <c r="AE589" s="1092" t="s">
        <v>1971</v>
      </c>
      <c r="AF589" s="1092" t="s">
        <v>1971</v>
      </c>
      <c r="AG589" s="1092" t="s">
        <v>1971</v>
      </c>
      <c r="AH589" s="1092" t="s">
        <v>1971</v>
      </c>
      <c r="AI589" s="1093">
        <f t="shared" si="9"/>
        <v>0</v>
      </c>
      <c r="AJ589" s="1094"/>
      <c r="AK589" s="1094"/>
      <c r="AL589" s="1094"/>
      <c r="AM589" s="1095"/>
      <c r="AN589" s="1006"/>
      <c r="AO589" s="1006"/>
      <c r="AP589" s="1263">
        <v>0</v>
      </c>
      <c r="AQ589" s="1064"/>
      <c r="AR589" s="1097"/>
      <c r="AS589" s="1098"/>
      <c r="AT589" s="1088"/>
      <c r="AU589" s="1088"/>
      <c r="AV589" s="1088"/>
      <c r="AW589" s="1099"/>
      <c r="AX589" s="1100"/>
      <c r="AY589" s="1063"/>
      <c r="AZ589" s="1064"/>
      <c r="BA589" s="1064"/>
      <c r="BB589" s="1064"/>
      <c r="BC589" s="1064"/>
      <c r="BD589" s="1064"/>
      <c r="BE589" s="1064"/>
      <c r="BF589" s="1064"/>
      <c r="BG589" s="1064"/>
      <c r="BH589" s="1064"/>
      <c r="BI589" s="1394"/>
      <c r="BJ589" s="1343"/>
      <c r="BK589" s="1343"/>
      <c r="BL589" s="1343"/>
      <c r="BM589" s="1343"/>
      <c r="BN589" s="1063"/>
      <c r="BO589" s="1064"/>
      <c r="BP589" s="1064"/>
      <c r="BQ589" s="1064"/>
      <c r="BR589" s="1064"/>
      <c r="BS589" s="1103"/>
      <c r="BT589" s="1064"/>
      <c r="BU589" s="1064"/>
      <c r="BV589" s="1064"/>
      <c r="BW589" s="1104"/>
      <c r="BX589" s="1103"/>
      <c r="BY589" s="1064"/>
      <c r="BZ589" s="1064"/>
      <c r="CA589" s="1064"/>
      <c r="CB589" s="1104"/>
      <c r="CC589" s="1105"/>
      <c r="CD589" s="1351"/>
      <c r="CE589" s="1352"/>
      <c r="CF589" s="1352"/>
      <c r="CG589" s="1352"/>
      <c r="CH589" s="1414"/>
      <c r="CI589" s="1394"/>
      <c r="CJ589" s="1343"/>
      <c r="CK589" s="1343"/>
      <c r="CL589" s="1343"/>
      <c r="CM589" s="1344"/>
      <c r="CN589" s="1394"/>
      <c r="CO589" s="1343"/>
      <c r="CP589" s="1343"/>
      <c r="CQ589" s="1343"/>
      <c r="CR589" s="1344"/>
      <c r="CS589" s="1394"/>
      <c r="CT589" s="1343"/>
      <c r="CU589" s="1343"/>
      <c r="CV589" s="1343"/>
      <c r="CW589" s="1344"/>
      <c r="CX589" s="1394"/>
      <c r="CY589" s="1343"/>
      <c r="CZ589" s="1343"/>
      <c r="DA589" s="1343"/>
      <c r="DB589" s="1344"/>
      <c r="DC589" s="1343"/>
      <c r="DD589" s="1343"/>
      <c r="DE589" s="1343"/>
      <c r="DF589" s="1343"/>
      <c r="DG589" s="1344"/>
      <c r="DH589" s="1394"/>
      <c r="DI589" s="1343"/>
      <c r="DJ589" s="1343"/>
      <c r="DK589" s="1343"/>
      <c r="DL589" s="1344"/>
      <c r="DM589" s="1775"/>
      <c r="DN589" s="1776"/>
      <c r="DO589" s="1776"/>
      <c r="DP589" s="1777"/>
      <c r="DQ589" s="1776"/>
      <c r="DR589" s="1776"/>
      <c r="DS589" s="1776"/>
      <c r="DT589" s="1777"/>
      <c r="DU589" s="1352"/>
      <c r="DV589" s="1696"/>
      <c r="DW589" s="1778"/>
    </row>
    <row r="590" spans="1:127" s="390" customFormat="1" ht="15.75" customHeight="1">
      <c r="A590" s="1085" t="s">
        <v>1012</v>
      </c>
      <c r="B590" s="1045">
        <v>581</v>
      </c>
      <c r="C590" s="1006"/>
      <c r="D590" s="1006"/>
      <c r="E590" s="1006"/>
      <c r="F590" s="1006"/>
      <c r="G590" s="1006"/>
      <c r="H590" s="1006"/>
      <c r="I590" s="1006"/>
      <c r="J590" s="1006"/>
      <c r="K590" s="1006"/>
      <c r="L590" s="1006"/>
      <c r="M590" s="1045"/>
      <c r="N590" s="1006"/>
      <c r="O590" s="1006"/>
      <c r="P590" s="1006"/>
      <c r="Q590" s="1006"/>
      <c r="R590" s="1006"/>
      <c r="S590" s="1006"/>
      <c r="T590" s="1007"/>
      <c r="U590" s="1086" t="s">
        <v>4395</v>
      </c>
      <c r="V590" s="1087" t="s">
        <v>4396</v>
      </c>
      <c r="W590" s="1087" t="s">
        <v>1936</v>
      </c>
      <c r="X590" s="1088" t="s">
        <v>2359</v>
      </c>
      <c r="Y590" s="1089" t="s">
        <v>4397</v>
      </c>
      <c r="Z590" s="1090" t="s">
        <v>4398</v>
      </c>
      <c r="AA590" s="1091" t="s">
        <v>1971</v>
      </c>
      <c r="AB590" s="1092" t="s">
        <v>1971</v>
      </c>
      <c r="AC590" s="1092" t="s">
        <v>1971</v>
      </c>
      <c r="AD590" s="1092" t="s">
        <v>1971</v>
      </c>
      <c r="AE590" s="1092">
        <v>1</v>
      </c>
      <c r="AF590" s="1092" t="s">
        <v>1971</v>
      </c>
      <c r="AG590" s="1092" t="s">
        <v>1971</v>
      </c>
      <c r="AH590" s="1092" t="s">
        <v>1971</v>
      </c>
      <c r="AI590" s="1093">
        <f t="shared" si="9"/>
        <v>1</v>
      </c>
      <c r="AJ590" s="1094" t="s">
        <v>988</v>
      </c>
      <c r="AK590" s="1094" t="s">
        <v>964</v>
      </c>
      <c r="AL590" s="1094" t="s">
        <v>965</v>
      </c>
      <c r="AM590" s="1095" t="s">
        <v>2058</v>
      </c>
      <c r="AN590" s="1006" t="s">
        <v>991</v>
      </c>
      <c r="AO590" s="1006" t="s">
        <v>4399</v>
      </c>
      <c r="AP590" s="1263">
        <v>0</v>
      </c>
      <c r="AQ590" s="1064" t="s">
        <v>966</v>
      </c>
      <c r="AR590" s="1097" t="s">
        <v>1971</v>
      </c>
      <c r="AS590" s="1098"/>
      <c r="AT590" s="1088"/>
      <c r="AU590" s="1088"/>
      <c r="AV590" s="1088"/>
      <c r="AW590" s="1099"/>
      <c r="AX590" s="1100"/>
      <c r="AY590" s="1063"/>
      <c r="AZ590" s="1064"/>
      <c r="BA590" s="1064"/>
      <c r="BB590" s="1064"/>
      <c r="BC590" s="1064"/>
      <c r="BD590" s="1064"/>
      <c r="BE590" s="1064"/>
      <c r="BF590" s="1064"/>
      <c r="BG590" s="1064"/>
      <c r="BH590" s="1064"/>
      <c r="BI590" s="1394"/>
      <c r="BJ590" s="1343"/>
      <c r="BK590" s="1343"/>
      <c r="BL590" s="1343"/>
      <c r="BM590" s="1343"/>
      <c r="BN590" s="1063"/>
      <c r="BO590" s="1064"/>
      <c r="BP590" s="1064"/>
      <c r="BQ590" s="1064"/>
      <c r="BR590" s="1064"/>
      <c r="BS590" s="1103"/>
      <c r="BT590" s="1064"/>
      <c r="BU590" s="1064"/>
      <c r="BV590" s="1064"/>
      <c r="BW590" s="1104"/>
      <c r="BX590" s="1103"/>
      <c r="BY590" s="1064"/>
      <c r="BZ590" s="1064"/>
      <c r="CA590" s="1064"/>
      <c r="CB590" s="1104"/>
      <c r="CC590" s="1105"/>
      <c r="CD590" s="1351"/>
      <c r="CE590" s="1352"/>
      <c r="CF590" s="1352"/>
      <c r="CG590" s="1352"/>
      <c r="CH590" s="1414"/>
      <c r="CI590" s="1394"/>
      <c r="CJ590" s="1343"/>
      <c r="CK590" s="1343"/>
      <c r="CL590" s="1343"/>
      <c r="CM590" s="1344"/>
      <c r="CN590" s="1394"/>
      <c r="CO590" s="1343"/>
      <c r="CP590" s="1343"/>
      <c r="CQ590" s="1343"/>
      <c r="CR590" s="1344"/>
      <c r="CS590" s="1394"/>
      <c r="CT590" s="1343"/>
      <c r="CU590" s="1343"/>
      <c r="CV590" s="1343"/>
      <c r="CW590" s="1344"/>
      <c r="CX590" s="1394"/>
      <c r="CY590" s="1343"/>
      <c r="CZ590" s="1343"/>
      <c r="DA590" s="1343"/>
      <c r="DB590" s="1344"/>
      <c r="DC590" s="1343"/>
      <c r="DD590" s="1343"/>
      <c r="DE590" s="1343"/>
      <c r="DF590" s="1343"/>
      <c r="DG590" s="1344"/>
      <c r="DH590" s="1394"/>
      <c r="DI590" s="1343"/>
      <c r="DJ590" s="1343"/>
      <c r="DK590" s="1343"/>
      <c r="DL590" s="1344"/>
      <c r="DM590" s="1775"/>
      <c r="DN590" s="1776"/>
      <c r="DO590" s="1776"/>
      <c r="DP590" s="1777"/>
      <c r="DQ590" s="1776"/>
      <c r="DR590" s="1776"/>
      <c r="DS590" s="1776"/>
      <c r="DT590" s="1777"/>
      <c r="DU590" s="1352"/>
      <c r="DV590" s="1696"/>
      <c r="DW590" s="1778"/>
    </row>
    <row r="591" spans="1:127" s="390" customFormat="1" ht="15.75" customHeight="1">
      <c r="A591" s="1085" t="s">
        <v>1012</v>
      </c>
      <c r="B591" s="1045">
        <v>582</v>
      </c>
      <c r="C591" s="1006"/>
      <c r="D591" s="1006" t="s">
        <v>2127</v>
      </c>
      <c r="E591" s="1006"/>
      <c r="F591" s="1006"/>
      <c r="G591" s="1006"/>
      <c r="H591" s="1006"/>
      <c r="I591" s="1006"/>
      <c r="J591" s="1006"/>
      <c r="K591" s="1006"/>
      <c r="L591" s="1006"/>
      <c r="M591" s="1045"/>
      <c r="N591" s="1006"/>
      <c r="O591" s="1006"/>
      <c r="P591" s="1006"/>
      <c r="Q591" s="1006"/>
      <c r="R591" s="1006"/>
      <c r="S591" s="1006"/>
      <c r="T591" s="1007"/>
      <c r="U591" s="1086" t="s">
        <v>4400</v>
      </c>
      <c r="V591" s="1087" t="s">
        <v>4396</v>
      </c>
      <c r="W591" s="1087" t="s">
        <v>1936</v>
      </c>
      <c r="X591" s="1088" t="s">
        <v>2363</v>
      </c>
      <c r="Y591" s="1089" t="s">
        <v>4401</v>
      </c>
      <c r="Z591" s="1090" t="s">
        <v>4402</v>
      </c>
      <c r="AA591" s="1091" t="s">
        <v>1971</v>
      </c>
      <c r="AB591" s="1092" t="s">
        <v>1971</v>
      </c>
      <c r="AC591" s="1092" t="s">
        <v>1971</v>
      </c>
      <c r="AD591" s="1092" t="s">
        <v>1971</v>
      </c>
      <c r="AE591" s="1092">
        <v>1</v>
      </c>
      <c r="AF591" s="1092" t="s">
        <v>1971</v>
      </c>
      <c r="AG591" s="1092" t="s">
        <v>1971</v>
      </c>
      <c r="AH591" s="1092" t="s">
        <v>1971</v>
      </c>
      <c r="AI591" s="1093">
        <f t="shared" si="9"/>
        <v>1</v>
      </c>
      <c r="AJ591" s="1094" t="s">
        <v>963</v>
      </c>
      <c r="AK591" s="1094" t="s">
        <v>1971</v>
      </c>
      <c r="AL591" s="1094" t="s">
        <v>1971</v>
      </c>
      <c r="AM591" s="1095" t="s">
        <v>2058</v>
      </c>
      <c r="AN591" s="1006" t="s">
        <v>991</v>
      </c>
      <c r="AO591" s="1006" t="s">
        <v>4403</v>
      </c>
      <c r="AP591" s="1263">
        <v>0</v>
      </c>
      <c r="AQ591" s="1064" t="s">
        <v>966</v>
      </c>
      <c r="AR591" s="1097" t="s">
        <v>1971</v>
      </c>
      <c r="AS591" s="1098"/>
      <c r="AT591" s="1088"/>
      <c r="AU591" s="1088"/>
      <c r="AV591" s="1088"/>
      <c r="AW591" s="1099"/>
      <c r="AX591" s="1100"/>
      <c r="AY591" s="1063"/>
      <c r="AZ591" s="1064"/>
      <c r="BA591" s="1064"/>
      <c r="BB591" s="1064"/>
      <c r="BC591" s="1064"/>
      <c r="BD591" s="1064"/>
      <c r="BE591" s="1064"/>
      <c r="BF591" s="1064"/>
      <c r="BG591" s="1064"/>
      <c r="BH591" s="1064"/>
      <c r="BI591" s="1394"/>
      <c r="BJ591" s="1343"/>
      <c r="BK591" s="1343"/>
      <c r="BL591" s="1343"/>
      <c r="BM591" s="1343"/>
      <c r="BN591" s="1063"/>
      <c r="BO591" s="1064"/>
      <c r="BP591" s="1064"/>
      <c r="BQ591" s="1064"/>
      <c r="BR591" s="1064"/>
      <c r="BS591" s="1103"/>
      <c r="BT591" s="1064"/>
      <c r="BU591" s="1064"/>
      <c r="BV591" s="1064"/>
      <c r="BW591" s="1104"/>
      <c r="BX591" s="1103"/>
      <c r="BY591" s="1064"/>
      <c r="BZ591" s="1064"/>
      <c r="CA591" s="1064"/>
      <c r="CB591" s="1104"/>
      <c r="CC591" s="1105"/>
      <c r="CD591" s="1351"/>
      <c r="CE591" s="1352"/>
      <c r="CF591" s="1352"/>
      <c r="CG591" s="1352"/>
      <c r="CH591" s="1414"/>
      <c r="CI591" s="1394"/>
      <c r="CJ591" s="1343"/>
      <c r="CK591" s="1343"/>
      <c r="CL591" s="1343"/>
      <c r="CM591" s="1344"/>
      <c r="CN591" s="1394"/>
      <c r="CO591" s="1343"/>
      <c r="CP591" s="1343"/>
      <c r="CQ591" s="1343"/>
      <c r="CR591" s="1344"/>
      <c r="CS591" s="1394"/>
      <c r="CT591" s="1343"/>
      <c r="CU591" s="1343"/>
      <c r="CV591" s="1343"/>
      <c r="CW591" s="1344"/>
      <c r="CX591" s="1394"/>
      <c r="CY591" s="1343"/>
      <c r="CZ591" s="1343"/>
      <c r="DA591" s="1343"/>
      <c r="DB591" s="1344"/>
      <c r="DC591" s="1343"/>
      <c r="DD591" s="1343"/>
      <c r="DE591" s="1343"/>
      <c r="DF591" s="1343"/>
      <c r="DG591" s="1344"/>
      <c r="DH591" s="1394"/>
      <c r="DI591" s="1343"/>
      <c r="DJ591" s="1343"/>
      <c r="DK591" s="1343"/>
      <c r="DL591" s="1344"/>
      <c r="DM591" s="1775"/>
      <c r="DN591" s="1776"/>
      <c r="DO591" s="1776"/>
      <c r="DP591" s="1777"/>
      <c r="DQ591" s="1776"/>
      <c r="DR591" s="1776"/>
      <c r="DS591" s="1776"/>
      <c r="DT591" s="1777"/>
      <c r="DU591" s="1352"/>
      <c r="DV591" s="1696"/>
      <c r="DW591" s="1778"/>
    </row>
    <row r="592" spans="1:127" s="390" customFormat="1" ht="15.75" customHeight="1">
      <c r="A592" s="1085" t="s">
        <v>1012</v>
      </c>
      <c r="B592" s="1045">
        <v>583</v>
      </c>
      <c r="C592" s="1006"/>
      <c r="D592" s="1006"/>
      <c r="E592" s="1006"/>
      <c r="F592" s="1006"/>
      <c r="G592" s="1006"/>
      <c r="H592" s="1006"/>
      <c r="I592" s="1006"/>
      <c r="J592" s="1006"/>
      <c r="K592" s="1006"/>
      <c r="L592" s="1006"/>
      <c r="M592" s="1045"/>
      <c r="N592" s="1006"/>
      <c r="O592" s="1006"/>
      <c r="P592" s="1006"/>
      <c r="Q592" s="1006"/>
      <c r="R592" s="1006"/>
      <c r="S592" s="1006"/>
      <c r="T592" s="1007"/>
      <c r="U592" s="1086" t="s">
        <v>4404</v>
      </c>
      <c r="V592" s="1087" t="s">
        <v>4396</v>
      </c>
      <c r="W592" s="1087" t="s">
        <v>1936</v>
      </c>
      <c r="X592" s="1088" t="s">
        <v>2368</v>
      </c>
      <c r="Y592" s="1089" t="s">
        <v>4405</v>
      </c>
      <c r="Z592" s="1090" t="s">
        <v>4406</v>
      </c>
      <c r="AA592" s="1091" t="s">
        <v>1971</v>
      </c>
      <c r="AB592" s="1092" t="s">
        <v>1971</v>
      </c>
      <c r="AC592" s="1092" t="s">
        <v>1971</v>
      </c>
      <c r="AD592" s="1092" t="s">
        <v>1971</v>
      </c>
      <c r="AE592" s="1092">
        <v>1</v>
      </c>
      <c r="AF592" s="1092" t="s">
        <v>1971</v>
      </c>
      <c r="AG592" s="1092" t="s">
        <v>1971</v>
      </c>
      <c r="AH592" s="1092" t="s">
        <v>1971</v>
      </c>
      <c r="AI592" s="1093">
        <f t="shared" si="9"/>
        <v>1</v>
      </c>
      <c r="AJ592" s="1094" t="s">
        <v>988</v>
      </c>
      <c r="AK592" s="1094" t="s">
        <v>964</v>
      </c>
      <c r="AL592" s="1094" t="s">
        <v>965</v>
      </c>
      <c r="AM592" s="1095" t="s">
        <v>2781</v>
      </c>
      <c r="AN592" s="1006" t="s">
        <v>293</v>
      </c>
      <c r="AO592" s="1006" t="s">
        <v>4407</v>
      </c>
      <c r="AP592" s="1263">
        <v>2</v>
      </c>
      <c r="AQ592" s="1064" t="s">
        <v>978</v>
      </c>
      <c r="AR592" s="1097" t="s">
        <v>1971</v>
      </c>
      <c r="AS592" s="1098"/>
      <c r="AT592" s="1088"/>
      <c r="AU592" s="1088"/>
      <c r="AV592" s="1088"/>
      <c r="AW592" s="1099"/>
      <c r="AX592" s="1100"/>
      <c r="AY592" s="1063"/>
      <c r="AZ592" s="1064"/>
      <c r="BA592" s="1064"/>
      <c r="BB592" s="1064"/>
      <c r="BC592" s="1064"/>
      <c r="BD592" s="1064"/>
      <c r="BE592" s="1064"/>
      <c r="BF592" s="1064"/>
      <c r="BG592" s="1064"/>
      <c r="BH592" s="1064"/>
      <c r="BI592" s="1394"/>
      <c r="BJ592" s="1343"/>
      <c r="BK592" s="1343"/>
      <c r="BL592" s="1343"/>
      <c r="BM592" s="1343"/>
      <c r="BN592" s="1063"/>
      <c r="BO592" s="1064"/>
      <c r="BP592" s="1064"/>
      <c r="BQ592" s="1064"/>
      <c r="BR592" s="1064"/>
      <c r="BS592" s="1103"/>
      <c r="BT592" s="1064"/>
      <c r="BU592" s="1064"/>
      <c r="BV592" s="1064"/>
      <c r="BW592" s="1104"/>
      <c r="BX592" s="1103"/>
      <c r="BY592" s="1064"/>
      <c r="BZ592" s="1064"/>
      <c r="CA592" s="1064"/>
      <c r="CB592" s="1104"/>
      <c r="CC592" s="1105"/>
      <c r="CD592" s="1351"/>
      <c r="CE592" s="1352"/>
      <c r="CF592" s="1352"/>
      <c r="CG592" s="1352"/>
      <c r="CH592" s="1414"/>
      <c r="CI592" s="1394"/>
      <c r="CJ592" s="1343"/>
      <c r="CK592" s="1343"/>
      <c r="CL592" s="1343"/>
      <c r="CM592" s="1344"/>
      <c r="CN592" s="1394"/>
      <c r="CO592" s="1343"/>
      <c r="CP592" s="1343"/>
      <c r="CQ592" s="1343"/>
      <c r="CR592" s="1344"/>
      <c r="CS592" s="1394"/>
      <c r="CT592" s="1343"/>
      <c r="CU592" s="1343"/>
      <c r="CV592" s="1343"/>
      <c r="CW592" s="1344"/>
      <c r="CX592" s="1394"/>
      <c r="CY592" s="1343"/>
      <c r="CZ592" s="1343"/>
      <c r="DA592" s="1343"/>
      <c r="DB592" s="1344"/>
      <c r="DC592" s="1343"/>
      <c r="DD592" s="1343"/>
      <c r="DE592" s="1343"/>
      <c r="DF592" s="1343"/>
      <c r="DG592" s="1344"/>
      <c r="DH592" s="1394"/>
      <c r="DI592" s="1343"/>
      <c r="DJ592" s="1343"/>
      <c r="DK592" s="1343"/>
      <c r="DL592" s="1344"/>
      <c r="DM592" s="1775"/>
      <c r="DN592" s="1776"/>
      <c r="DO592" s="1776"/>
      <c r="DP592" s="1777"/>
      <c r="DQ592" s="1776"/>
      <c r="DR592" s="1776"/>
      <c r="DS592" s="1776"/>
      <c r="DT592" s="1777"/>
      <c r="DU592" s="1352"/>
      <c r="DV592" s="1696"/>
      <c r="DW592" s="1778"/>
    </row>
    <row r="593" spans="1:127" s="390" customFormat="1" ht="15.75" customHeight="1">
      <c r="A593" s="1085" t="s">
        <v>1012</v>
      </c>
      <c r="B593" s="1045">
        <v>584</v>
      </c>
      <c r="C593" s="1006"/>
      <c r="D593" s="1006"/>
      <c r="E593" s="1006"/>
      <c r="F593" s="1006"/>
      <c r="G593" s="1006"/>
      <c r="H593" s="1006"/>
      <c r="I593" s="1006"/>
      <c r="J593" s="1006"/>
      <c r="K593" s="1006"/>
      <c r="L593" s="1006"/>
      <c r="M593" s="1045"/>
      <c r="N593" s="1006"/>
      <c r="O593" s="1006"/>
      <c r="P593" s="1006"/>
      <c r="Q593" s="1006"/>
      <c r="R593" s="1006"/>
      <c r="S593" s="1006"/>
      <c r="T593" s="1007"/>
      <c r="U593" s="1086" t="s">
        <v>4408</v>
      </c>
      <c r="V593" s="1087" t="s">
        <v>4396</v>
      </c>
      <c r="W593" s="1087" t="s">
        <v>1936</v>
      </c>
      <c r="X593" s="1088" t="s">
        <v>4409</v>
      </c>
      <c r="Y593" s="1089" t="s">
        <v>2595</v>
      </c>
      <c r="Z593" s="1090" t="s">
        <v>4410</v>
      </c>
      <c r="AA593" s="1091" t="s">
        <v>1971</v>
      </c>
      <c r="AB593" s="1092" t="s">
        <v>1971</v>
      </c>
      <c r="AC593" s="1092" t="s">
        <v>1971</v>
      </c>
      <c r="AD593" s="1092" t="s">
        <v>1971</v>
      </c>
      <c r="AE593" s="1092">
        <v>1</v>
      </c>
      <c r="AF593" s="1092" t="s">
        <v>1971</v>
      </c>
      <c r="AG593" s="1092" t="s">
        <v>1971</v>
      </c>
      <c r="AH593" s="1092" t="s">
        <v>1971</v>
      </c>
      <c r="AI593" s="1093">
        <f t="shared" si="9"/>
        <v>1</v>
      </c>
      <c r="AJ593" s="1094" t="s">
        <v>988</v>
      </c>
      <c r="AK593" s="1094" t="s">
        <v>964</v>
      </c>
      <c r="AL593" s="1094" t="s">
        <v>965</v>
      </c>
      <c r="AM593" s="1095" t="s">
        <v>2781</v>
      </c>
      <c r="AN593" s="1006" t="s">
        <v>991</v>
      </c>
      <c r="AO593" s="1006" t="s">
        <v>4411</v>
      </c>
      <c r="AP593" s="1263">
        <v>0</v>
      </c>
      <c r="AQ593" s="1064" t="s">
        <v>966</v>
      </c>
      <c r="AR593" s="1097" t="s">
        <v>1971</v>
      </c>
      <c r="AS593" s="1098"/>
      <c r="AT593" s="1088"/>
      <c r="AU593" s="1088"/>
      <c r="AV593" s="1088"/>
      <c r="AW593" s="1099"/>
      <c r="AX593" s="1100"/>
      <c r="AY593" s="1063"/>
      <c r="AZ593" s="1064"/>
      <c r="BA593" s="1064"/>
      <c r="BB593" s="1064"/>
      <c r="BC593" s="1064"/>
      <c r="BD593" s="1064"/>
      <c r="BE593" s="1064"/>
      <c r="BF593" s="1064"/>
      <c r="BG593" s="1064"/>
      <c r="BH593" s="1064"/>
      <c r="BI593" s="1394"/>
      <c r="BJ593" s="1343"/>
      <c r="BK593" s="1343"/>
      <c r="BL593" s="1343"/>
      <c r="BM593" s="1343"/>
      <c r="BN593" s="1063"/>
      <c r="BO593" s="1064"/>
      <c r="BP593" s="1064"/>
      <c r="BQ593" s="1064"/>
      <c r="BR593" s="1064"/>
      <c r="BS593" s="1103"/>
      <c r="BT593" s="1064"/>
      <c r="BU593" s="1064"/>
      <c r="BV593" s="1064"/>
      <c r="BW593" s="1104"/>
      <c r="BX593" s="1103"/>
      <c r="BY593" s="1064"/>
      <c r="BZ593" s="1064"/>
      <c r="CA593" s="1064"/>
      <c r="CB593" s="1104"/>
      <c r="CC593" s="1105"/>
      <c r="CD593" s="1351"/>
      <c r="CE593" s="1352"/>
      <c r="CF593" s="1352"/>
      <c r="CG593" s="1352"/>
      <c r="CH593" s="1414"/>
      <c r="CI593" s="1394"/>
      <c r="CJ593" s="1343"/>
      <c r="CK593" s="1343"/>
      <c r="CL593" s="1343"/>
      <c r="CM593" s="1344"/>
      <c r="CN593" s="1394"/>
      <c r="CO593" s="1343"/>
      <c r="CP593" s="1343"/>
      <c r="CQ593" s="1343"/>
      <c r="CR593" s="1344"/>
      <c r="CS593" s="1394"/>
      <c r="CT593" s="1343"/>
      <c r="CU593" s="1343"/>
      <c r="CV593" s="1343"/>
      <c r="CW593" s="1344"/>
      <c r="CX593" s="1394"/>
      <c r="CY593" s="1343"/>
      <c r="CZ593" s="1343"/>
      <c r="DA593" s="1343"/>
      <c r="DB593" s="1344"/>
      <c r="DC593" s="1343"/>
      <c r="DD593" s="1343"/>
      <c r="DE593" s="1343"/>
      <c r="DF593" s="1343"/>
      <c r="DG593" s="1344"/>
      <c r="DH593" s="1394"/>
      <c r="DI593" s="1343"/>
      <c r="DJ593" s="1343"/>
      <c r="DK593" s="1343"/>
      <c r="DL593" s="1344"/>
      <c r="DM593" s="1775"/>
      <c r="DN593" s="1776"/>
      <c r="DO593" s="1776"/>
      <c r="DP593" s="1777"/>
      <c r="DQ593" s="1776"/>
      <c r="DR593" s="1776"/>
      <c r="DS593" s="1776"/>
      <c r="DT593" s="1777"/>
      <c r="DU593" s="1352"/>
      <c r="DV593" s="1696"/>
      <c r="DW593" s="1778"/>
    </row>
    <row r="594" spans="1:127" s="390" customFormat="1" ht="15.75" customHeight="1">
      <c r="A594" s="1085" t="s">
        <v>1012</v>
      </c>
      <c r="B594" s="1045">
        <v>585</v>
      </c>
      <c r="C594" s="1006"/>
      <c r="D594" s="1006"/>
      <c r="E594" s="1006"/>
      <c r="F594" s="1006"/>
      <c r="G594" s="1006"/>
      <c r="H594" s="1006"/>
      <c r="I594" s="1006"/>
      <c r="J594" s="1006"/>
      <c r="K594" s="1006"/>
      <c r="L594" s="1006"/>
      <c r="M594" s="1045"/>
      <c r="N594" s="1006"/>
      <c r="O594" s="1006"/>
      <c r="P594" s="1006"/>
      <c r="Q594" s="1006"/>
      <c r="R594" s="1006"/>
      <c r="S594" s="1006"/>
      <c r="T594" s="1007"/>
      <c r="U594" s="1086" t="s">
        <v>4412</v>
      </c>
      <c r="V594" s="1087" t="s">
        <v>4413</v>
      </c>
      <c r="W594" s="1087" t="s">
        <v>1936</v>
      </c>
      <c r="X594" s="1088" t="s">
        <v>4414</v>
      </c>
      <c r="Y594" s="1089" t="s">
        <v>1960</v>
      </c>
      <c r="Z594" s="1090" t="s">
        <v>1027</v>
      </c>
      <c r="AA594" s="1091" t="s">
        <v>1971</v>
      </c>
      <c r="AB594" s="1092" t="s">
        <v>1971</v>
      </c>
      <c r="AC594" s="1092" t="s">
        <v>1971</v>
      </c>
      <c r="AD594" s="1092" t="s">
        <v>1971</v>
      </c>
      <c r="AE594" s="1092">
        <v>1</v>
      </c>
      <c r="AF594" s="1092" t="s">
        <v>1971</v>
      </c>
      <c r="AG594" s="1092" t="s">
        <v>1971</v>
      </c>
      <c r="AH594" s="1092" t="s">
        <v>1971</v>
      </c>
      <c r="AI594" s="1093">
        <f t="shared" si="9"/>
        <v>1</v>
      </c>
      <c r="AJ594" s="1094" t="s">
        <v>988</v>
      </c>
      <c r="AK594" s="1094" t="s">
        <v>964</v>
      </c>
      <c r="AL594" s="1094" t="s">
        <v>965</v>
      </c>
      <c r="AM594" s="1095" t="s">
        <v>1027</v>
      </c>
      <c r="AN594" s="1006" t="s">
        <v>1039</v>
      </c>
      <c r="AO594" s="1006" t="s">
        <v>2068</v>
      </c>
      <c r="AP594" s="1263">
        <v>2</v>
      </c>
      <c r="AQ594" s="1064" t="s">
        <v>966</v>
      </c>
      <c r="AR594" s="1097" t="s">
        <v>1960</v>
      </c>
      <c r="AS594" s="1098"/>
      <c r="AT594" s="1088"/>
      <c r="AU594" s="1088"/>
      <c r="AV594" s="1088"/>
      <c r="AW594" s="1099"/>
      <c r="AX594" s="1100"/>
      <c r="AY594" s="1063"/>
      <c r="AZ594" s="1064"/>
      <c r="BA594" s="1064"/>
      <c r="BB594" s="1064"/>
      <c r="BC594" s="1064"/>
      <c r="BD594" s="1064"/>
      <c r="BE594" s="1064"/>
      <c r="BF594" s="1064"/>
      <c r="BG594" s="1064"/>
      <c r="BH594" s="1064"/>
      <c r="BI594" s="1063" t="s">
        <v>3996</v>
      </c>
      <c r="BJ594" s="1064" t="s">
        <v>3996</v>
      </c>
      <c r="BK594" s="1064" t="s">
        <v>3996</v>
      </c>
      <c r="BL594" s="1064" t="s">
        <v>3996</v>
      </c>
      <c r="BM594" s="1064" t="s">
        <v>3996</v>
      </c>
      <c r="BN594" s="1063"/>
      <c r="BO594" s="1064"/>
      <c r="BP594" s="1064"/>
      <c r="BQ594" s="1064"/>
      <c r="BR594" s="1064"/>
      <c r="BS594" s="1103"/>
      <c r="BT594" s="1064"/>
      <c r="BU594" s="1064"/>
      <c r="BV594" s="1064"/>
      <c r="BW594" s="1104"/>
      <c r="BX594" s="1103"/>
      <c r="BY594" s="1064"/>
      <c r="BZ594" s="1064"/>
      <c r="CA594" s="1064"/>
      <c r="CB594" s="1104"/>
      <c r="CC594" s="1105"/>
      <c r="CD594" s="1106" t="s">
        <v>961</v>
      </c>
      <c r="CE594" s="1107" t="s">
        <v>961</v>
      </c>
      <c r="CF594" s="1107" t="s">
        <v>961</v>
      </c>
      <c r="CG594" s="1107" t="s">
        <v>961</v>
      </c>
      <c r="CH594" s="1108" t="s">
        <v>961</v>
      </c>
      <c r="CI594" s="1063" t="s">
        <v>1971</v>
      </c>
      <c r="CJ594" s="1064" t="s">
        <v>1971</v>
      </c>
      <c r="CK594" s="1064" t="s">
        <v>1971</v>
      </c>
      <c r="CL594" s="1064" t="s">
        <v>1971</v>
      </c>
      <c r="CM594" s="1105" t="s">
        <v>1971</v>
      </c>
      <c r="CN594" s="1063" t="s">
        <v>1971</v>
      </c>
      <c r="CO594" s="1064" t="s">
        <v>1971</v>
      </c>
      <c r="CP594" s="1064" t="s">
        <v>1971</v>
      </c>
      <c r="CQ594" s="1064" t="s">
        <v>1971</v>
      </c>
      <c r="CR594" s="1105" t="s">
        <v>1971</v>
      </c>
      <c r="CS594" s="1063" t="s">
        <v>1971</v>
      </c>
      <c r="CT594" s="1064" t="s">
        <v>1971</v>
      </c>
      <c r="CU594" s="1064" t="s">
        <v>1971</v>
      </c>
      <c r="CV594" s="1064" t="s">
        <v>1971</v>
      </c>
      <c r="CW594" s="1105" t="s">
        <v>1971</v>
      </c>
      <c r="CX594" s="1063" t="s">
        <v>1971</v>
      </c>
      <c r="CY594" s="1064" t="s">
        <v>1971</v>
      </c>
      <c r="CZ594" s="1064" t="s">
        <v>1971</v>
      </c>
      <c r="DA594" s="1064" t="s">
        <v>1971</v>
      </c>
      <c r="DB594" s="1105" t="s">
        <v>1971</v>
      </c>
      <c r="DC594" s="1064" t="s">
        <v>1971</v>
      </c>
      <c r="DD594" s="1064" t="s">
        <v>1971</v>
      </c>
      <c r="DE594" s="1064" t="s">
        <v>1971</v>
      </c>
      <c r="DF594" s="1064" t="s">
        <v>1971</v>
      </c>
      <c r="DG594" s="1105" t="s">
        <v>1971</v>
      </c>
      <c r="DH594" s="1063" t="s">
        <v>1971</v>
      </c>
      <c r="DI594" s="1064" t="s">
        <v>1971</v>
      </c>
      <c r="DJ594" s="1064" t="s">
        <v>1971</v>
      </c>
      <c r="DK594" s="1064" t="s">
        <v>1971</v>
      </c>
      <c r="DL594" s="1105" t="s">
        <v>1971</v>
      </c>
      <c r="DM594" s="1109" t="s">
        <v>1971</v>
      </c>
      <c r="DN594" s="1110" t="s">
        <v>1971</v>
      </c>
      <c r="DO594" s="1110" t="s">
        <v>1971</v>
      </c>
      <c r="DP594" s="1111" t="s">
        <v>1971</v>
      </c>
      <c r="DQ594" s="1110" t="s">
        <v>1971</v>
      </c>
      <c r="DR594" s="1110" t="s">
        <v>1971</v>
      </c>
      <c r="DS594" s="1110" t="s">
        <v>1971</v>
      </c>
      <c r="DT594" s="1111" t="s">
        <v>1971</v>
      </c>
      <c r="DU594" s="1107" t="s">
        <v>1971</v>
      </c>
      <c r="DV594" s="1112">
        <v>1</v>
      </c>
      <c r="DW594" s="1113" t="s">
        <v>1971</v>
      </c>
    </row>
    <row r="595" spans="1:127" s="390" customFormat="1" ht="15.75" customHeight="1">
      <c r="A595" s="1085" t="s">
        <v>1012</v>
      </c>
      <c r="B595" s="1045">
        <v>586</v>
      </c>
      <c r="C595" s="1006"/>
      <c r="D595" s="1006"/>
      <c r="E595" s="1006"/>
      <c r="F595" s="1006"/>
      <c r="G595" s="1006"/>
      <c r="H595" s="1006"/>
      <c r="I595" s="1006"/>
      <c r="J595" s="1006"/>
      <c r="K595" s="1006"/>
      <c r="L595" s="1006"/>
      <c r="M595" s="1045"/>
      <c r="N595" s="1006"/>
      <c r="O595" s="1006"/>
      <c r="P595" s="1006"/>
      <c r="Q595" s="1006"/>
      <c r="R595" s="1006"/>
      <c r="S595" s="1006"/>
      <c r="T595" s="1007"/>
      <c r="U595" s="1086" t="s">
        <v>4415</v>
      </c>
      <c r="V595" s="1087" t="s">
        <v>4413</v>
      </c>
      <c r="W595" s="1087" t="s">
        <v>1936</v>
      </c>
      <c r="X595" s="1088" t="s">
        <v>4416</v>
      </c>
      <c r="Y595" s="1089" t="s">
        <v>1964</v>
      </c>
      <c r="Z595" s="1090" t="s">
        <v>1031</v>
      </c>
      <c r="AA595" s="1091" t="s">
        <v>1971</v>
      </c>
      <c r="AB595" s="1092">
        <v>0.37</v>
      </c>
      <c r="AC595" s="1092">
        <v>0.63</v>
      </c>
      <c r="AD595" s="1092" t="s">
        <v>1971</v>
      </c>
      <c r="AE595" s="1092" t="s">
        <v>1971</v>
      </c>
      <c r="AF595" s="1092" t="s">
        <v>1971</v>
      </c>
      <c r="AG595" s="1092" t="s">
        <v>1971</v>
      </c>
      <c r="AH595" s="1092" t="s">
        <v>1971</v>
      </c>
      <c r="AI595" s="1093">
        <f t="shared" si="9"/>
        <v>1</v>
      </c>
      <c r="AJ595" s="1094" t="s">
        <v>988</v>
      </c>
      <c r="AK595" s="1094" t="s">
        <v>964</v>
      </c>
      <c r="AL595" s="1094" t="s">
        <v>965</v>
      </c>
      <c r="AM595" s="1095" t="s">
        <v>1031</v>
      </c>
      <c r="AN595" s="1006" t="s">
        <v>1039</v>
      </c>
      <c r="AO595" s="1006" t="s">
        <v>4417</v>
      </c>
      <c r="AP595" s="1263">
        <v>2</v>
      </c>
      <c r="AQ595" s="1064" t="s">
        <v>966</v>
      </c>
      <c r="AR595" s="1097" t="s">
        <v>1964</v>
      </c>
      <c r="AS595" s="1098"/>
      <c r="AT595" s="1088"/>
      <c r="AU595" s="1088"/>
      <c r="AV595" s="1088"/>
      <c r="AW595" s="1099"/>
      <c r="AX595" s="1100"/>
      <c r="AY595" s="1063"/>
      <c r="AZ595" s="1064"/>
      <c r="BA595" s="1064"/>
      <c r="BB595" s="1064"/>
      <c r="BC595" s="1064"/>
      <c r="BD595" s="1064"/>
      <c r="BE595" s="1064"/>
      <c r="BF595" s="1064"/>
      <c r="BG595" s="1064"/>
      <c r="BH595" s="1064"/>
      <c r="BI595" s="1063" t="s">
        <v>3996</v>
      </c>
      <c r="BJ595" s="1064" t="s">
        <v>3996</v>
      </c>
      <c r="BK595" s="1064" t="s">
        <v>3996</v>
      </c>
      <c r="BL595" s="1064" t="s">
        <v>3996</v>
      </c>
      <c r="BM595" s="1064" t="s">
        <v>3996</v>
      </c>
      <c r="BN595" s="1063"/>
      <c r="BO595" s="1064"/>
      <c r="BP595" s="1064"/>
      <c r="BQ595" s="1064"/>
      <c r="BR595" s="1064"/>
      <c r="BS595" s="1103"/>
      <c r="BT595" s="1064"/>
      <c r="BU595" s="1064"/>
      <c r="BV595" s="1064"/>
      <c r="BW595" s="1104"/>
      <c r="BX595" s="1103"/>
      <c r="BY595" s="1064"/>
      <c r="BZ595" s="1064"/>
      <c r="CA595" s="1064"/>
      <c r="CB595" s="1104"/>
      <c r="CC595" s="1105"/>
      <c r="CD595" s="1106" t="s">
        <v>961</v>
      </c>
      <c r="CE595" s="1107" t="s">
        <v>961</v>
      </c>
      <c r="CF595" s="1107" t="s">
        <v>961</v>
      </c>
      <c r="CG595" s="1107" t="s">
        <v>961</v>
      </c>
      <c r="CH595" s="1108" t="s">
        <v>961</v>
      </c>
      <c r="CI595" s="1063" t="s">
        <v>1971</v>
      </c>
      <c r="CJ595" s="1064" t="s">
        <v>1971</v>
      </c>
      <c r="CK595" s="1064" t="s">
        <v>1971</v>
      </c>
      <c r="CL595" s="1064" t="s">
        <v>1971</v>
      </c>
      <c r="CM595" s="1105" t="s">
        <v>1971</v>
      </c>
      <c r="CN595" s="1063" t="s">
        <v>1971</v>
      </c>
      <c r="CO595" s="1064" t="s">
        <v>1971</v>
      </c>
      <c r="CP595" s="1064" t="s">
        <v>1971</v>
      </c>
      <c r="CQ595" s="1064" t="s">
        <v>1971</v>
      </c>
      <c r="CR595" s="1105" t="s">
        <v>1971</v>
      </c>
      <c r="CS595" s="1063" t="s">
        <v>1971</v>
      </c>
      <c r="CT595" s="1064" t="s">
        <v>1971</v>
      </c>
      <c r="CU595" s="1064" t="s">
        <v>1971</v>
      </c>
      <c r="CV595" s="1064" t="s">
        <v>1971</v>
      </c>
      <c r="CW595" s="1105" t="s">
        <v>1971</v>
      </c>
      <c r="CX595" s="1063" t="s">
        <v>1971</v>
      </c>
      <c r="CY595" s="1064" t="s">
        <v>1971</v>
      </c>
      <c r="CZ595" s="1064" t="s">
        <v>1971</v>
      </c>
      <c r="DA595" s="1064" t="s">
        <v>1971</v>
      </c>
      <c r="DB595" s="1105" t="s">
        <v>1971</v>
      </c>
      <c r="DC595" s="1064" t="s">
        <v>1971</v>
      </c>
      <c r="DD595" s="1064" t="s">
        <v>1971</v>
      </c>
      <c r="DE595" s="1064" t="s">
        <v>1971</v>
      </c>
      <c r="DF595" s="1064" t="s">
        <v>1971</v>
      </c>
      <c r="DG595" s="1105" t="s">
        <v>1971</v>
      </c>
      <c r="DH595" s="1063" t="s">
        <v>1971</v>
      </c>
      <c r="DI595" s="1064" t="s">
        <v>1971</v>
      </c>
      <c r="DJ595" s="1064" t="s">
        <v>1971</v>
      </c>
      <c r="DK595" s="1064" t="s">
        <v>1971</v>
      </c>
      <c r="DL595" s="1105" t="s">
        <v>1971</v>
      </c>
      <c r="DM595" s="1109" t="s">
        <v>1971</v>
      </c>
      <c r="DN595" s="1110" t="s">
        <v>1971</v>
      </c>
      <c r="DO595" s="1110" t="s">
        <v>1971</v>
      </c>
      <c r="DP595" s="1111" t="s">
        <v>1971</v>
      </c>
      <c r="DQ595" s="1110" t="s">
        <v>1971</v>
      </c>
      <c r="DR595" s="1110" t="s">
        <v>1971</v>
      </c>
      <c r="DS595" s="1110" t="s">
        <v>1971</v>
      </c>
      <c r="DT595" s="1111" t="s">
        <v>1971</v>
      </c>
      <c r="DU595" s="1107" t="s">
        <v>1971</v>
      </c>
      <c r="DV595" s="1112">
        <v>1</v>
      </c>
      <c r="DW595" s="1113" t="s">
        <v>1971</v>
      </c>
    </row>
    <row r="596" spans="1:127" s="390" customFormat="1" ht="15.75" customHeight="1">
      <c r="A596" s="1085" t="s">
        <v>1012</v>
      </c>
      <c r="B596" s="1045">
        <v>587</v>
      </c>
      <c r="C596" s="1006"/>
      <c r="D596" s="1006"/>
      <c r="E596" s="1006"/>
      <c r="F596" s="1006"/>
      <c r="G596" s="1006"/>
      <c r="H596" s="1006"/>
      <c r="I596" s="1006"/>
      <c r="J596" s="1006"/>
      <c r="K596" s="1006"/>
      <c r="L596" s="1006"/>
      <c r="M596" s="1045"/>
      <c r="N596" s="1006"/>
      <c r="O596" s="1006"/>
      <c r="P596" s="1006"/>
      <c r="Q596" s="1006"/>
      <c r="R596" s="1006"/>
      <c r="S596" s="1006"/>
      <c r="T596" s="1007"/>
      <c r="U596" s="1086" t="s">
        <v>4418</v>
      </c>
      <c r="V596" s="1087" t="s">
        <v>4413</v>
      </c>
      <c r="W596" s="1087" t="s">
        <v>1927</v>
      </c>
      <c r="X596" s="1088" t="s">
        <v>4419</v>
      </c>
      <c r="Y596" s="1089" t="s">
        <v>2280</v>
      </c>
      <c r="Z596" s="1090" t="s">
        <v>4420</v>
      </c>
      <c r="AA596" s="1091" t="s">
        <v>1971</v>
      </c>
      <c r="AB596" s="1092" t="s">
        <v>1971</v>
      </c>
      <c r="AC596" s="1092" t="s">
        <v>1971</v>
      </c>
      <c r="AD596" s="1092" t="s">
        <v>1971</v>
      </c>
      <c r="AE596" s="1092">
        <v>1</v>
      </c>
      <c r="AF596" s="1092" t="s">
        <v>1971</v>
      </c>
      <c r="AG596" s="1092" t="s">
        <v>1971</v>
      </c>
      <c r="AH596" s="1092" t="s">
        <v>1971</v>
      </c>
      <c r="AI596" s="1093">
        <f t="shared" si="9"/>
        <v>1</v>
      </c>
      <c r="AJ596" s="1094" t="s">
        <v>963</v>
      </c>
      <c r="AK596" s="1094" t="s">
        <v>1971</v>
      </c>
      <c r="AL596" s="1094" t="s">
        <v>1971</v>
      </c>
      <c r="AM596" s="1095" t="s">
        <v>2058</v>
      </c>
      <c r="AN596" s="1006" t="s">
        <v>293</v>
      </c>
      <c r="AO596" s="1006" t="s">
        <v>4421</v>
      </c>
      <c r="AP596" s="1263">
        <v>0</v>
      </c>
      <c r="AQ596" s="1064" t="s">
        <v>966</v>
      </c>
      <c r="AR596" s="1097" t="s">
        <v>1971</v>
      </c>
      <c r="AS596" s="1098"/>
      <c r="AT596" s="1088"/>
      <c r="AU596" s="1088"/>
      <c r="AV596" s="1088"/>
      <c r="AW596" s="1099"/>
      <c r="AX596" s="1100"/>
      <c r="AY596" s="1063"/>
      <c r="AZ596" s="1064"/>
      <c r="BA596" s="1064"/>
      <c r="BB596" s="1064"/>
      <c r="BC596" s="1064"/>
      <c r="BD596" s="1064"/>
      <c r="BE596" s="1064"/>
      <c r="BF596" s="1064"/>
      <c r="BG596" s="1064"/>
      <c r="BH596" s="1064"/>
      <c r="BI596" s="1394"/>
      <c r="BJ596" s="1343"/>
      <c r="BK596" s="1343"/>
      <c r="BL596" s="1343"/>
      <c r="BM596" s="1343"/>
      <c r="BN596" s="1063"/>
      <c r="BO596" s="1064"/>
      <c r="BP596" s="1064"/>
      <c r="BQ596" s="1064"/>
      <c r="BR596" s="1064"/>
      <c r="BS596" s="1103"/>
      <c r="BT596" s="1064"/>
      <c r="BU596" s="1064"/>
      <c r="BV596" s="1064"/>
      <c r="BW596" s="1104"/>
      <c r="BX596" s="1103"/>
      <c r="BY596" s="1064"/>
      <c r="BZ596" s="1064"/>
      <c r="CA596" s="1064"/>
      <c r="CB596" s="1104"/>
      <c r="CC596" s="1105"/>
      <c r="CD596" s="1351"/>
      <c r="CE596" s="1352"/>
      <c r="CF596" s="1352"/>
      <c r="CG596" s="1352"/>
      <c r="CH596" s="1414"/>
      <c r="CI596" s="1394"/>
      <c r="CJ596" s="1343"/>
      <c r="CK596" s="1343"/>
      <c r="CL596" s="1343"/>
      <c r="CM596" s="1344"/>
      <c r="CN596" s="1394"/>
      <c r="CO596" s="1343"/>
      <c r="CP596" s="1343"/>
      <c r="CQ596" s="1343"/>
      <c r="CR596" s="1344"/>
      <c r="CS596" s="1394"/>
      <c r="CT596" s="1343"/>
      <c r="CU596" s="1343"/>
      <c r="CV596" s="1343"/>
      <c r="CW596" s="1344"/>
      <c r="CX596" s="1394"/>
      <c r="CY596" s="1343"/>
      <c r="CZ596" s="1343"/>
      <c r="DA596" s="1343"/>
      <c r="DB596" s="1344"/>
      <c r="DC596" s="1343"/>
      <c r="DD596" s="1343"/>
      <c r="DE596" s="1343"/>
      <c r="DF596" s="1343"/>
      <c r="DG596" s="1344"/>
      <c r="DH596" s="1394"/>
      <c r="DI596" s="1343"/>
      <c r="DJ596" s="1343"/>
      <c r="DK596" s="1343"/>
      <c r="DL596" s="1344"/>
      <c r="DM596" s="1775"/>
      <c r="DN596" s="1776"/>
      <c r="DO596" s="1776"/>
      <c r="DP596" s="1777"/>
      <c r="DQ596" s="1776"/>
      <c r="DR596" s="1776"/>
      <c r="DS596" s="1776"/>
      <c r="DT596" s="1777"/>
      <c r="DU596" s="1352"/>
      <c r="DV596" s="1696"/>
      <c r="DW596" s="1778"/>
    </row>
    <row r="597" spans="1:127" s="390" customFormat="1" ht="15.75" customHeight="1">
      <c r="A597" s="1085" t="s">
        <v>1012</v>
      </c>
      <c r="B597" s="1045">
        <v>588</v>
      </c>
      <c r="C597" s="1006"/>
      <c r="D597" s="1006"/>
      <c r="E597" s="1006"/>
      <c r="F597" s="1006"/>
      <c r="G597" s="1006"/>
      <c r="H597" s="1006"/>
      <c r="I597" s="1006"/>
      <c r="J597" s="1006"/>
      <c r="K597" s="1006"/>
      <c r="L597" s="1006"/>
      <c r="M597" s="1045"/>
      <c r="N597" s="1006"/>
      <c r="O597" s="1006"/>
      <c r="P597" s="1006"/>
      <c r="Q597" s="1006"/>
      <c r="R597" s="1006"/>
      <c r="S597" s="1006"/>
      <c r="T597" s="1007"/>
      <c r="U597" s="1086" t="s">
        <v>4422</v>
      </c>
      <c r="V597" s="1087" t="s">
        <v>4423</v>
      </c>
      <c r="W597" s="1087" t="s">
        <v>1936</v>
      </c>
      <c r="X597" s="1088" t="s">
        <v>2401</v>
      </c>
      <c r="Y597" s="1089" t="s">
        <v>658</v>
      </c>
      <c r="Z597" s="1090" t="s">
        <v>4424</v>
      </c>
      <c r="AA597" s="1091" t="s">
        <v>1971</v>
      </c>
      <c r="AB597" s="1092" t="s">
        <v>1971</v>
      </c>
      <c r="AC597" s="1092" t="s">
        <v>1971</v>
      </c>
      <c r="AD597" s="1092" t="s">
        <v>1971</v>
      </c>
      <c r="AE597" s="1092">
        <v>1</v>
      </c>
      <c r="AF597" s="1092" t="s">
        <v>1971</v>
      </c>
      <c r="AG597" s="1092" t="s">
        <v>1971</v>
      </c>
      <c r="AH597" s="1092" t="s">
        <v>1971</v>
      </c>
      <c r="AI597" s="1093">
        <f t="shared" si="9"/>
        <v>1</v>
      </c>
      <c r="AJ597" s="1094" t="s">
        <v>963</v>
      </c>
      <c r="AK597" s="1094" t="s">
        <v>1971</v>
      </c>
      <c r="AL597" s="1094" t="s">
        <v>1971</v>
      </c>
      <c r="AM597" s="1095" t="s">
        <v>2058</v>
      </c>
      <c r="AN597" s="1006" t="s">
        <v>293</v>
      </c>
      <c r="AO597" s="1006" t="s">
        <v>4791</v>
      </c>
      <c r="AP597" s="1296">
        <v>1</v>
      </c>
      <c r="AQ597" s="1064" t="s">
        <v>966</v>
      </c>
      <c r="AR597" s="1097" t="s">
        <v>658</v>
      </c>
      <c r="AS597" s="1098"/>
      <c r="AT597" s="1088"/>
      <c r="AU597" s="1088"/>
      <c r="AV597" s="1088"/>
      <c r="AW597" s="1099"/>
      <c r="AX597" s="1100"/>
      <c r="AY597" s="1063"/>
      <c r="AZ597" s="1064"/>
      <c r="BA597" s="1064"/>
      <c r="BB597" s="1064"/>
      <c r="BC597" s="1064"/>
      <c r="BD597" s="1064"/>
      <c r="BE597" s="1064"/>
      <c r="BF597" s="1064"/>
      <c r="BG597" s="1064"/>
      <c r="BH597" s="1064"/>
      <c r="BI597" s="1063" t="s">
        <v>4870</v>
      </c>
      <c r="BJ597" s="1064" t="s">
        <v>4871</v>
      </c>
      <c r="BK597" s="1064" t="s">
        <v>4872</v>
      </c>
      <c r="BL597" s="1064" t="s">
        <v>4861</v>
      </c>
      <c r="BM597" s="1064" t="s">
        <v>4813</v>
      </c>
      <c r="BN597" s="1063"/>
      <c r="BO597" s="1064"/>
      <c r="BP597" s="1064"/>
      <c r="BQ597" s="1064"/>
      <c r="BR597" s="1064"/>
      <c r="BS597" s="1103"/>
      <c r="BT597" s="1064"/>
      <c r="BU597" s="1064"/>
      <c r="BV597" s="1064"/>
      <c r="BW597" s="1104"/>
      <c r="BX597" s="1103"/>
      <c r="BY597" s="1064"/>
      <c r="BZ597" s="1064"/>
      <c r="CA597" s="1064"/>
      <c r="CB597" s="1104"/>
      <c r="CC597" s="1105"/>
      <c r="CD597" s="1106" t="s">
        <v>1971</v>
      </c>
      <c r="CE597" s="1107" t="s">
        <v>1971</v>
      </c>
      <c r="CF597" s="1107" t="s">
        <v>1971</v>
      </c>
      <c r="CG597" s="1107" t="s">
        <v>1971</v>
      </c>
      <c r="CH597" s="1108" t="s">
        <v>1971</v>
      </c>
      <c r="CI597" s="1063" t="s">
        <v>1971</v>
      </c>
      <c r="CJ597" s="1064" t="s">
        <v>1971</v>
      </c>
      <c r="CK597" s="1064" t="s">
        <v>1971</v>
      </c>
      <c r="CL597" s="1064" t="s">
        <v>1971</v>
      </c>
      <c r="CM597" s="1105" t="s">
        <v>1971</v>
      </c>
      <c r="CN597" s="1063" t="s">
        <v>1971</v>
      </c>
      <c r="CO597" s="1064" t="s">
        <v>1971</v>
      </c>
      <c r="CP597" s="1064" t="s">
        <v>1971</v>
      </c>
      <c r="CQ597" s="1064" t="s">
        <v>1971</v>
      </c>
      <c r="CR597" s="1105" t="s">
        <v>1971</v>
      </c>
      <c r="CS597" s="1063" t="s">
        <v>1971</v>
      </c>
      <c r="CT597" s="1064" t="s">
        <v>1971</v>
      </c>
      <c r="CU597" s="1064" t="s">
        <v>1971</v>
      </c>
      <c r="CV597" s="1064" t="s">
        <v>1971</v>
      </c>
      <c r="CW597" s="1105" t="s">
        <v>1971</v>
      </c>
      <c r="CX597" s="1063" t="s">
        <v>1971</v>
      </c>
      <c r="CY597" s="1064" t="s">
        <v>1971</v>
      </c>
      <c r="CZ597" s="1064" t="s">
        <v>1971</v>
      </c>
      <c r="DA597" s="1064" t="s">
        <v>1971</v>
      </c>
      <c r="DB597" s="1105" t="s">
        <v>1971</v>
      </c>
      <c r="DC597" s="1064" t="s">
        <v>1971</v>
      </c>
      <c r="DD597" s="1064" t="s">
        <v>1971</v>
      </c>
      <c r="DE597" s="1064" t="s">
        <v>1971</v>
      </c>
      <c r="DF597" s="1064" t="s">
        <v>1971</v>
      </c>
      <c r="DG597" s="1105" t="s">
        <v>1971</v>
      </c>
      <c r="DH597" s="1063" t="s">
        <v>1971</v>
      </c>
      <c r="DI597" s="1064" t="s">
        <v>1971</v>
      </c>
      <c r="DJ597" s="1064" t="s">
        <v>1971</v>
      </c>
      <c r="DK597" s="1064" t="s">
        <v>1971</v>
      </c>
      <c r="DL597" s="1105" t="s">
        <v>1971</v>
      </c>
      <c r="DM597" s="1109" t="s">
        <v>1971</v>
      </c>
      <c r="DN597" s="1110" t="s">
        <v>1971</v>
      </c>
      <c r="DO597" s="1110" t="s">
        <v>1971</v>
      </c>
      <c r="DP597" s="1111" t="s">
        <v>1971</v>
      </c>
      <c r="DQ597" s="1110" t="s">
        <v>1971</v>
      </c>
      <c r="DR597" s="1110" t="s">
        <v>1971</v>
      </c>
      <c r="DS597" s="1110" t="s">
        <v>1971</v>
      </c>
      <c r="DT597" s="1111" t="s">
        <v>1971</v>
      </c>
      <c r="DU597" s="1107" t="s">
        <v>1971</v>
      </c>
      <c r="DV597" s="1112">
        <v>1</v>
      </c>
      <c r="DW597" s="1113" t="s">
        <v>1971</v>
      </c>
    </row>
    <row r="598" spans="1:127" s="390" customFormat="1" ht="15.75" customHeight="1">
      <c r="A598" s="1085" t="s">
        <v>1012</v>
      </c>
      <c r="B598" s="1045">
        <v>589</v>
      </c>
      <c r="C598" s="1006"/>
      <c r="D598" s="1006"/>
      <c r="E598" s="1006"/>
      <c r="F598" s="1006"/>
      <c r="G598" s="1006"/>
      <c r="H598" s="1006"/>
      <c r="I598" s="1006"/>
      <c r="J598" s="1006"/>
      <c r="K598" s="1006"/>
      <c r="L598" s="1006"/>
      <c r="M598" s="1045"/>
      <c r="N598" s="1006"/>
      <c r="O598" s="1006"/>
      <c r="P598" s="1006"/>
      <c r="Q598" s="1006"/>
      <c r="R598" s="1006"/>
      <c r="S598" s="1006"/>
      <c r="T598" s="1007"/>
      <c r="U598" s="1086" t="s">
        <v>4426</v>
      </c>
      <c r="V598" s="1087" t="s">
        <v>4423</v>
      </c>
      <c r="W598" s="1087" t="s">
        <v>1927</v>
      </c>
      <c r="X598" s="1088" t="s">
        <v>2405</v>
      </c>
      <c r="Y598" s="1089" t="s">
        <v>4427</v>
      </c>
      <c r="Z598" s="1090" t="s">
        <v>4428</v>
      </c>
      <c r="AA598" s="1091" t="s">
        <v>1971</v>
      </c>
      <c r="AB598" s="1092" t="s">
        <v>1971</v>
      </c>
      <c r="AC598" s="1092" t="s">
        <v>1971</v>
      </c>
      <c r="AD598" s="1092" t="s">
        <v>1971</v>
      </c>
      <c r="AE598" s="1092">
        <v>1</v>
      </c>
      <c r="AF598" s="1092" t="s">
        <v>1971</v>
      </c>
      <c r="AG598" s="1092" t="s">
        <v>1971</v>
      </c>
      <c r="AH598" s="1092" t="s">
        <v>1971</v>
      </c>
      <c r="AI598" s="1093">
        <f t="shared" si="9"/>
        <v>1</v>
      </c>
      <c r="AJ598" s="1094" t="s">
        <v>963</v>
      </c>
      <c r="AK598" s="1094" t="s">
        <v>1971</v>
      </c>
      <c r="AL598" s="1094" t="s">
        <v>1971</v>
      </c>
      <c r="AM598" s="1095" t="s">
        <v>2058</v>
      </c>
      <c r="AN598" s="1006" t="s">
        <v>1030</v>
      </c>
      <c r="AO598" s="1006" t="s">
        <v>4429</v>
      </c>
      <c r="AP598" s="1263">
        <v>0</v>
      </c>
      <c r="AQ598" s="1064" t="s">
        <v>1030</v>
      </c>
      <c r="AR598" s="1097" t="s">
        <v>1971</v>
      </c>
      <c r="AS598" s="1098"/>
      <c r="AT598" s="1088"/>
      <c r="AU598" s="1088"/>
      <c r="AV598" s="1088"/>
      <c r="AW598" s="1099"/>
      <c r="AX598" s="1100"/>
      <c r="AY598" s="1063"/>
      <c r="AZ598" s="1064"/>
      <c r="BA598" s="1064"/>
      <c r="BB598" s="1064"/>
      <c r="BC598" s="1064"/>
      <c r="BD598" s="1064"/>
      <c r="BE598" s="1064"/>
      <c r="BF598" s="1064"/>
      <c r="BG598" s="1064"/>
      <c r="BH598" s="1064"/>
      <c r="BI598" s="1394"/>
      <c r="BJ598" s="1343"/>
      <c r="BK598" s="1343"/>
      <c r="BL598" s="1343"/>
      <c r="BM598" s="1343"/>
      <c r="BN598" s="1063"/>
      <c r="BO598" s="1064"/>
      <c r="BP598" s="1064"/>
      <c r="BQ598" s="1064"/>
      <c r="BR598" s="1064"/>
      <c r="BS598" s="1103"/>
      <c r="BT598" s="1064"/>
      <c r="BU598" s="1064"/>
      <c r="BV598" s="1064"/>
      <c r="BW598" s="1104"/>
      <c r="BX598" s="1103"/>
      <c r="BY598" s="1064"/>
      <c r="BZ598" s="1064"/>
      <c r="CA598" s="1064"/>
      <c r="CB598" s="1104"/>
      <c r="CC598" s="1105"/>
      <c r="CD598" s="1351"/>
      <c r="CE598" s="1352"/>
      <c r="CF598" s="1352"/>
      <c r="CG598" s="1352"/>
      <c r="CH598" s="1414"/>
      <c r="CI598" s="1394"/>
      <c r="CJ598" s="1343"/>
      <c r="CK598" s="1343"/>
      <c r="CL598" s="1343"/>
      <c r="CM598" s="1344"/>
      <c r="CN598" s="1394"/>
      <c r="CO598" s="1343"/>
      <c r="CP598" s="1343"/>
      <c r="CQ598" s="1343"/>
      <c r="CR598" s="1344"/>
      <c r="CS598" s="1394"/>
      <c r="CT598" s="1343"/>
      <c r="CU598" s="1343"/>
      <c r="CV598" s="1343"/>
      <c r="CW598" s="1344"/>
      <c r="CX598" s="1394"/>
      <c r="CY598" s="1343"/>
      <c r="CZ598" s="1343"/>
      <c r="DA598" s="1343"/>
      <c r="DB598" s="1344"/>
      <c r="DC598" s="1343"/>
      <c r="DD598" s="1343"/>
      <c r="DE598" s="1343"/>
      <c r="DF598" s="1343"/>
      <c r="DG598" s="1344"/>
      <c r="DH598" s="1394"/>
      <c r="DI598" s="1343"/>
      <c r="DJ598" s="1343"/>
      <c r="DK598" s="1343"/>
      <c r="DL598" s="1344"/>
      <c r="DM598" s="1775"/>
      <c r="DN598" s="1776"/>
      <c r="DO598" s="1776"/>
      <c r="DP598" s="1777"/>
      <c r="DQ598" s="1776"/>
      <c r="DR598" s="1776"/>
      <c r="DS598" s="1776"/>
      <c r="DT598" s="1777"/>
      <c r="DU598" s="1352"/>
      <c r="DV598" s="1696"/>
      <c r="DW598" s="1778"/>
    </row>
    <row r="599" spans="1:127" s="390" customFormat="1" ht="15.75" customHeight="1">
      <c r="A599" s="1085" t="s">
        <v>1012</v>
      </c>
      <c r="B599" s="1045">
        <v>590</v>
      </c>
      <c r="C599" s="1006"/>
      <c r="D599" s="1006"/>
      <c r="E599" s="1006"/>
      <c r="F599" s="1006"/>
      <c r="G599" s="1006"/>
      <c r="H599" s="1006"/>
      <c r="I599" s="1006"/>
      <c r="J599" s="1006"/>
      <c r="K599" s="1006"/>
      <c r="L599" s="1006"/>
      <c r="M599" s="1045"/>
      <c r="N599" s="1006"/>
      <c r="O599" s="1006"/>
      <c r="P599" s="1006"/>
      <c r="Q599" s="1006"/>
      <c r="R599" s="1006"/>
      <c r="S599" s="1006"/>
      <c r="T599" s="1007"/>
      <c r="U599" s="1086" t="s">
        <v>4430</v>
      </c>
      <c r="V599" s="1087" t="s">
        <v>4423</v>
      </c>
      <c r="W599" s="1087" t="s">
        <v>1936</v>
      </c>
      <c r="X599" s="1088" t="s">
        <v>2410</v>
      </c>
      <c r="Y599" s="1089" t="s">
        <v>4431</v>
      </c>
      <c r="Z599" s="1090" t="s">
        <v>4432</v>
      </c>
      <c r="AA599" s="1091">
        <v>0.25</v>
      </c>
      <c r="AB599" s="1092">
        <v>0.25</v>
      </c>
      <c r="AC599" s="1092">
        <v>0.25</v>
      </c>
      <c r="AD599" s="1092">
        <v>0.25</v>
      </c>
      <c r="AE599" s="1092" t="s">
        <v>1971</v>
      </c>
      <c r="AF599" s="1092" t="s">
        <v>1971</v>
      </c>
      <c r="AG599" s="1092" t="s">
        <v>1971</v>
      </c>
      <c r="AH599" s="1092" t="s">
        <v>1971</v>
      </c>
      <c r="AI599" s="1093">
        <f t="shared" si="9"/>
        <v>1</v>
      </c>
      <c r="AJ599" s="1094" t="s">
        <v>988</v>
      </c>
      <c r="AK599" s="1094" t="s">
        <v>964</v>
      </c>
      <c r="AL599" s="1094" t="s">
        <v>965</v>
      </c>
      <c r="AM599" s="1095" t="s">
        <v>2423</v>
      </c>
      <c r="AN599" s="1006" t="s">
        <v>991</v>
      </c>
      <c r="AO599" s="1006" t="s">
        <v>4431</v>
      </c>
      <c r="AP599" s="1263">
        <v>0</v>
      </c>
      <c r="AQ599" s="1064" t="s">
        <v>966</v>
      </c>
      <c r="AR599" s="1097" t="s">
        <v>1971</v>
      </c>
      <c r="AS599" s="1098"/>
      <c r="AT599" s="1088"/>
      <c r="AU599" s="1088"/>
      <c r="AV599" s="1088"/>
      <c r="AW599" s="1099"/>
      <c r="AX599" s="1100"/>
      <c r="AY599" s="1063"/>
      <c r="AZ599" s="1064"/>
      <c r="BA599" s="1064"/>
      <c r="BB599" s="1064"/>
      <c r="BC599" s="1064"/>
      <c r="BD599" s="1064"/>
      <c r="BE599" s="1064"/>
      <c r="BF599" s="1064"/>
      <c r="BG599" s="1064"/>
      <c r="BH599" s="1064"/>
      <c r="BI599" s="1394"/>
      <c r="BJ599" s="1343"/>
      <c r="BK599" s="1343"/>
      <c r="BL599" s="1343"/>
      <c r="BM599" s="1343"/>
      <c r="BN599" s="1063"/>
      <c r="BO599" s="1064"/>
      <c r="BP599" s="1064"/>
      <c r="BQ599" s="1064"/>
      <c r="BR599" s="1064"/>
      <c r="BS599" s="1103"/>
      <c r="BT599" s="1064"/>
      <c r="BU599" s="1064"/>
      <c r="BV599" s="1064"/>
      <c r="BW599" s="1104"/>
      <c r="BX599" s="1103"/>
      <c r="BY599" s="1064"/>
      <c r="BZ599" s="1064"/>
      <c r="CA599" s="1064"/>
      <c r="CB599" s="1104"/>
      <c r="CC599" s="1105"/>
      <c r="CD599" s="1351"/>
      <c r="CE599" s="1352"/>
      <c r="CF599" s="1352"/>
      <c r="CG599" s="1352"/>
      <c r="CH599" s="1414"/>
      <c r="CI599" s="1394"/>
      <c r="CJ599" s="1343"/>
      <c r="CK599" s="1343"/>
      <c r="CL599" s="1343"/>
      <c r="CM599" s="1344"/>
      <c r="CN599" s="1394"/>
      <c r="CO599" s="1343"/>
      <c r="CP599" s="1343"/>
      <c r="CQ599" s="1343"/>
      <c r="CR599" s="1344"/>
      <c r="CS599" s="1394"/>
      <c r="CT599" s="1343"/>
      <c r="CU599" s="1343"/>
      <c r="CV599" s="1343"/>
      <c r="CW599" s="1344"/>
      <c r="CX599" s="1394"/>
      <c r="CY599" s="1343"/>
      <c r="CZ599" s="1343"/>
      <c r="DA599" s="1343"/>
      <c r="DB599" s="1344"/>
      <c r="DC599" s="1343"/>
      <c r="DD599" s="1343"/>
      <c r="DE599" s="1343"/>
      <c r="DF599" s="1343"/>
      <c r="DG599" s="1344"/>
      <c r="DH599" s="1394"/>
      <c r="DI599" s="1343"/>
      <c r="DJ599" s="1343"/>
      <c r="DK599" s="1343"/>
      <c r="DL599" s="1344"/>
      <c r="DM599" s="1775"/>
      <c r="DN599" s="1776"/>
      <c r="DO599" s="1776"/>
      <c r="DP599" s="1777"/>
      <c r="DQ599" s="1776"/>
      <c r="DR599" s="1776"/>
      <c r="DS599" s="1776"/>
      <c r="DT599" s="1777"/>
      <c r="DU599" s="1352"/>
      <c r="DV599" s="1696"/>
      <c r="DW599" s="1778"/>
    </row>
    <row r="600" spans="1:127" s="390" customFormat="1" ht="15.75" customHeight="1">
      <c r="A600" s="1042" t="s">
        <v>1012</v>
      </c>
      <c r="B600" s="1043">
        <v>591</v>
      </c>
      <c r="C600" s="1131"/>
      <c r="D600" s="1131"/>
      <c r="E600" s="1131"/>
      <c r="F600" s="1131"/>
      <c r="G600" s="1131"/>
      <c r="H600" s="1131"/>
      <c r="I600" s="1131"/>
      <c r="J600" s="1131"/>
      <c r="K600" s="1131"/>
      <c r="L600" s="1131"/>
      <c r="M600" s="1043"/>
      <c r="N600" s="1131"/>
      <c r="O600" s="1131"/>
      <c r="P600" s="1131"/>
      <c r="Q600" s="1131"/>
      <c r="R600" s="1131"/>
      <c r="S600" s="1131"/>
      <c r="T600" s="1046"/>
      <c r="U600" s="1047" t="s">
        <v>4433</v>
      </c>
      <c r="V600" s="1048" t="s">
        <v>4434</v>
      </c>
      <c r="W600" s="1048" t="s">
        <v>1920</v>
      </c>
      <c r="X600" s="1049" t="s">
        <v>4435</v>
      </c>
      <c r="Y600" s="1050" t="s">
        <v>629</v>
      </c>
      <c r="Z600" s="1051" t="s">
        <v>4436</v>
      </c>
      <c r="AA600" s="1052" t="s">
        <v>1971</v>
      </c>
      <c r="AB600" s="1053">
        <v>1</v>
      </c>
      <c r="AC600" s="1053" t="s">
        <v>1971</v>
      </c>
      <c r="AD600" s="1053" t="s">
        <v>1971</v>
      </c>
      <c r="AE600" s="1053" t="s">
        <v>1971</v>
      </c>
      <c r="AF600" s="1053" t="s">
        <v>1971</v>
      </c>
      <c r="AG600" s="1053" t="s">
        <v>1971</v>
      </c>
      <c r="AH600" s="1053" t="s">
        <v>1971</v>
      </c>
      <c r="AI600" s="1054">
        <f t="shared" si="9"/>
        <v>1</v>
      </c>
      <c r="AJ600" s="1055" t="s">
        <v>988</v>
      </c>
      <c r="AK600" s="1055" t="s">
        <v>964</v>
      </c>
      <c r="AL600" s="1055" t="s">
        <v>965</v>
      </c>
      <c r="AM600" s="1056" t="s">
        <v>629</v>
      </c>
      <c r="AN600" s="1050" t="s">
        <v>293</v>
      </c>
      <c r="AO600" s="1050" t="s">
        <v>4783</v>
      </c>
      <c r="AP600" s="1295">
        <v>1</v>
      </c>
      <c r="AQ600" s="1068" t="s">
        <v>966</v>
      </c>
      <c r="AR600" s="1059" t="s">
        <v>629</v>
      </c>
      <c r="AS600" s="1060"/>
      <c r="AT600" s="1049"/>
      <c r="AU600" s="1049"/>
      <c r="AV600" s="1049"/>
      <c r="AW600" s="1061"/>
      <c r="AX600" s="1062"/>
      <c r="AY600" s="1067"/>
      <c r="AZ600" s="1068"/>
      <c r="BA600" s="1068"/>
      <c r="BB600" s="1068"/>
      <c r="BC600" s="1068"/>
      <c r="BD600" s="1068"/>
      <c r="BE600" s="1068"/>
      <c r="BF600" s="1068"/>
      <c r="BG600" s="1065"/>
      <c r="BH600" s="1065"/>
      <c r="BI600" s="1066">
        <v>1.6</v>
      </c>
      <c r="BJ600" s="1065">
        <v>3.9</v>
      </c>
      <c r="BK600" s="1065">
        <v>6.9</v>
      </c>
      <c r="BL600" s="1065">
        <v>9.9</v>
      </c>
      <c r="BM600" s="1065">
        <v>12.8</v>
      </c>
      <c r="BN600" s="1067"/>
      <c r="BO600" s="1068"/>
      <c r="BP600" s="1068"/>
      <c r="BQ600" s="1068"/>
      <c r="BR600" s="1068"/>
      <c r="BS600" s="1069"/>
      <c r="BT600" s="1068"/>
      <c r="BU600" s="1068"/>
      <c r="BV600" s="1068"/>
      <c r="BW600" s="1070"/>
      <c r="BX600" s="1069"/>
      <c r="BY600" s="1068"/>
      <c r="BZ600" s="1068"/>
      <c r="CA600" s="1068"/>
      <c r="CB600" s="1070"/>
      <c r="CC600" s="1071"/>
      <c r="CD600" s="1072" t="s">
        <v>961</v>
      </c>
      <c r="CE600" s="1073" t="s">
        <v>961</v>
      </c>
      <c r="CF600" s="1073" t="s">
        <v>961</v>
      </c>
      <c r="CG600" s="1073" t="s">
        <v>961</v>
      </c>
      <c r="CH600" s="1074" t="s">
        <v>961</v>
      </c>
      <c r="CI600" s="1077">
        <v>-45.4</v>
      </c>
      <c r="CJ600" s="1075">
        <v>-45.4</v>
      </c>
      <c r="CK600" s="1075">
        <v>-45.4</v>
      </c>
      <c r="CL600" s="1075">
        <v>-45.4</v>
      </c>
      <c r="CM600" s="1076">
        <v>-45.4</v>
      </c>
      <c r="CN600" s="1077">
        <v>-25</v>
      </c>
      <c r="CO600" s="1075">
        <v>-25</v>
      </c>
      <c r="CP600" s="1075">
        <v>-25</v>
      </c>
      <c r="CQ600" s="1075">
        <v>-25</v>
      </c>
      <c r="CR600" s="1076">
        <v>-25</v>
      </c>
      <c r="CS600" s="1067" t="s">
        <v>1971</v>
      </c>
      <c r="CT600" s="1068" t="s">
        <v>1971</v>
      </c>
      <c r="CU600" s="1068" t="s">
        <v>1971</v>
      </c>
      <c r="CV600" s="1068" t="s">
        <v>1971</v>
      </c>
      <c r="CW600" s="1071" t="s">
        <v>1971</v>
      </c>
      <c r="CX600" s="1067" t="s">
        <v>1971</v>
      </c>
      <c r="CY600" s="1068" t="s">
        <v>1971</v>
      </c>
      <c r="CZ600" s="1068" t="s">
        <v>1971</v>
      </c>
      <c r="DA600" s="1068" t="s">
        <v>1971</v>
      </c>
      <c r="DB600" s="1071" t="s">
        <v>1971</v>
      </c>
      <c r="DC600" s="1075">
        <v>35.6</v>
      </c>
      <c r="DD600" s="1075">
        <v>36.200000000000003</v>
      </c>
      <c r="DE600" s="1075">
        <v>37.1</v>
      </c>
      <c r="DF600" s="1075">
        <v>38.1</v>
      </c>
      <c r="DG600" s="1076">
        <v>39.299999999999997</v>
      </c>
      <c r="DH600" s="1077" t="s">
        <v>4797</v>
      </c>
      <c r="DI600" s="1068" t="s">
        <v>4797</v>
      </c>
      <c r="DJ600" s="1068" t="s">
        <v>4797</v>
      </c>
      <c r="DK600" s="1068" t="s">
        <v>4797</v>
      </c>
      <c r="DL600" s="1071" t="s">
        <v>4797</v>
      </c>
      <c r="DM600" s="1079">
        <v>-0.33</v>
      </c>
      <c r="DN600" s="1080" t="s">
        <v>1971</v>
      </c>
      <c r="DO600" s="1080" t="s">
        <v>1971</v>
      </c>
      <c r="DP600" s="1081">
        <v>-0.47099999999999997</v>
      </c>
      <c r="DQ600" s="1080">
        <v>0.22</v>
      </c>
      <c r="DR600" s="1080" t="s">
        <v>1971</v>
      </c>
      <c r="DS600" s="1080" t="s">
        <v>1971</v>
      </c>
      <c r="DT600" s="1081">
        <v>0.47099999999999997</v>
      </c>
      <c r="DU600" s="1073" t="s">
        <v>1971</v>
      </c>
      <c r="DV600" s="1082">
        <v>1</v>
      </c>
      <c r="DW600" s="1083" t="s">
        <v>1971</v>
      </c>
    </row>
    <row r="601" spans="1:127" s="390" customFormat="1" ht="15.75" customHeight="1">
      <c r="A601" s="1042" t="s">
        <v>1012</v>
      </c>
      <c r="B601" s="1043">
        <v>592</v>
      </c>
      <c r="C601" s="1131"/>
      <c r="D601" s="1131"/>
      <c r="E601" s="1131"/>
      <c r="F601" s="1131"/>
      <c r="G601" s="1131"/>
      <c r="H601" s="1131"/>
      <c r="I601" s="1131"/>
      <c r="J601" s="1131"/>
      <c r="K601" s="1131"/>
      <c r="L601" s="1131"/>
      <c r="M601" s="1043"/>
      <c r="N601" s="1131"/>
      <c r="O601" s="1131"/>
      <c r="P601" s="1131"/>
      <c r="Q601" s="1131"/>
      <c r="R601" s="1131"/>
      <c r="S601" s="1131"/>
      <c r="T601" s="1046"/>
      <c r="U601" s="1047" t="s">
        <v>1153</v>
      </c>
      <c r="V601" s="1048" t="s">
        <v>4434</v>
      </c>
      <c r="W601" s="1048" t="s">
        <v>1920</v>
      </c>
      <c r="X601" s="1049" t="s">
        <v>4438</v>
      </c>
      <c r="Y601" s="1050" t="s">
        <v>1124</v>
      </c>
      <c r="Z601" s="1051" t="s">
        <v>4439</v>
      </c>
      <c r="AA601" s="1052" t="s">
        <v>1971</v>
      </c>
      <c r="AB601" s="1053">
        <v>1</v>
      </c>
      <c r="AC601" s="1053" t="s">
        <v>1971</v>
      </c>
      <c r="AD601" s="1053" t="s">
        <v>1971</v>
      </c>
      <c r="AE601" s="1053" t="s">
        <v>1971</v>
      </c>
      <c r="AF601" s="1053" t="s">
        <v>1971</v>
      </c>
      <c r="AG601" s="1053" t="s">
        <v>1971</v>
      </c>
      <c r="AH601" s="1053" t="s">
        <v>1971</v>
      </c>
      <c r="AI601" s="1054">
        <f t="shared" si="9"/>
        <v>1</v>
      </c>
      <c r="AJ601" s="1055" t="s">
        <v>988</v>
      </c>
      <c r="AK601" s="1055" t="s">
        <v>964</v>
      </c>
      <c r="AL601" s="1414" t="s">
        <v>977</v>
      </c>
      <c r="AM601" s="1056" t="s">
        <v>2083</v>
      </c>
      <c r="AN601" s="1050" t="s">
        <v>2147</v>
      </c>
      <c r="AO601" s="1050" t="s">
        <v>4783</v>
      </c>
      <c r="AP601" s="1295">
        <v>1</v>
      </c>
      <c r="AQ601" s="821" t="s">
        <v>966</v>
      </c>
      <c r="AR601" s="1059" t="s">
        <v>1124</v>
      </c>
      <c r="AS601" s="1060"/>
      <c r="AT601" s="1049"/>
      <c r="AU601" s="1049"/>
      <c r="AV601" s="1049"/>
      <c r="AW601" s="1061"/>
      <c r="AX601" s="1062"/>
      <c r="AY601" s="1067"/>
      <c r="AZ601" s="1068"/>
      <c r="BA601" s="1068"/>
      <c r="BB601" s="1068"/>
      <c r="BC601" s="1068"/>
      <c r="BD601" s="1068"/>
      <c r="BE601" s="1068"/>
      <c r="BF601" s="1068"/>
      <c r="BG601" s="1065"/>
      <c r="BH601" s="1065"/>
      <c r="BI601" s="1066">
        <v>0.1</v>
      </c>
      <c r="BJ601" s="1065">
        <v>0.2</v>
      </c>
      <c r="BK601" s="1065">
        <v>0.3</v>
      </c>
      <c r="BL601" s="1065">
        <v>0.4</v>
      </c>
      <c r="BM601" s="1065">
        <v>0.9</v>
      </c>
      <c r="BN601" s="1067"/>
      <c r="BO601" s="1068"/>
      <c r="BP601" s="1068"/>
      <c r="BQ601" s="1068"/>
      <c r="BR601" s="1068"/>
      <c r="BS601" s="1069"/>
      <c r="BT601" s="1068"/>
      <c r="BU601" s="1068"/>
      <c r="BV601" s="1068"/>
      <c r="BW601" s="1070"/>
      <c r="BX601" s="1069"/>
      <c r="BY601" s="1068"/>
      <c r="BZ601" s="1068"/>
      <c r="CA601" s="1068"/>
      <c r="CB601" s="1070"/>
      <c r="CC601" s="1071"/>
      <c r="CD601" s="1072" t="s">
        <v>961</v>
      </c>
      <c r="CE601" s="1073" t="s">
        <v>961</v>
      </c>
      <c r="CF601" s="1073" t="s">
        <v>961</v>
      </c>
      <c r="CG601" s="1073" t="s">
        <v>961</v>
      </c>
      <c r="CH601" s="1074" t="s">
        <v>961</v>
      </c>
      <c r="CI601" s="1077" t="s">
        <v>1971</v>
      </c>
      <c r="CJ601" s="1075" t="s">
        <v>1971</v>
      </c>
      <c r="CK601" s="1075" t="s">
        <v>1971</v>
      </c>
      <c r="CL601" s="1075" t="s">
        <v>1971</v>
      </c>
      <c r="CM601" s="1076" t="s">
        <v>1971</v>
      </c>
      <c r="CN601" s="921">
        <v>-12.7</v>
      </c>
      <c r="CO601" s="867">
        <v>-12.7</v>
      </c>
      <c r="CP601" s="867">
        <v>-12.7</v>
      </c>
      <c r="CQ601" s="867">
        <v>-12.7</v>
      </c>
      <c r="CR601" s="922">
        <v>-12.7</v>
      </c>
      <c r="CS601" s="1067" t="s">
        <v>1971</v>
      </c>
      <c r="CT601" s="1068" t="s">
        <v>1971</v>
      </c>
      <c r="CU601" s="1068" t="s">
        <v>1971</v>
      </c>
      <c r="CV601" s="1068" t="s">
        <v>1971</v>
      </c>
      <c r="CW601" s="1071" t="s">
        <v>1971</v>
      </c>
      <c r="CX601" s="1067" t="s">
        <v>1971</v>
      </c>
      <c r="CY601" s="1068" t="s">
        <v>1971</v>
      </c>
      <c r="CZ601" s="1068" t="s">
        <v>1971</v>
      </c>
      <c r="DA601" s="1068" t="s">
        <v>1971</v>
      </c>
      <c r="DB601" s="1071" t="s">
        <v>1971</v>
      </c>
      <c r="DC601" s="1075" t="s">
        <v>1971</v>
      </c>
      <c r="DD601" s="1075" t="s">
        <v>1971</v>
      </c>
      <c r="DE601" s="1075" t="s">
        <v>1971</v>
      </c>
      <c r="DF601" s="1075" t="s">
        <v>1971</v>
      </c>
      <c r="DG601" s="1076" t="s">
        <v>1971</v>
      </c>
      <c r="DH601" s="1077" t="s">
        <v>1971</v>
      </c>
      <c r="DI601" s="1068" t="s">
        <v>1971</v>
      </c>
      <c r="DJ601" s="1068" t="s">
        <v>1971</v>
      </c>
      <c r="DK601" s="1068" t="s">
        <v>1971</v>
      </c>
      <c r="DL601" s="1071" t="s">
        <v>1971</v>
      </c>
      <c r="DM601" s="1079">
        <v>-0.13</v>
      </c>
      <c r="DN601" s="1080">
        <v>-0.43</v>
      </c>
      <c r="DO601" s="1080" t="s">
        <v>1971</v>
      </c>
      <c r="DP601" s="1081" t="s">
        <v>1971</v>
      </c>
      <c r="DQ601" s="1080">
        <v>9.0999999999999998E-2</v>
      </c>
      <c r="DR601" s="1080" t="s">
        <v>1971</v>
      </c>
      <c r="DS601" s="1080" t="s">
        <v>1971</v>
      </c>
      <c r="DT601" s="1081" t="s">
        <v>1971</v>
      </c>
      <c r="DU601" s="1073" t="s">
        <v>1971</v>
      </c>
      <c r="DV601" s="1082">
        <v>1</v>
      </c>
      <c r="DW601" s="1083" t="s">
        <v>1971</v>
      </c>
    </row>
    <row r="602" spans="1:127" s="390" customFormat="1" ht="15.75" customHeight="1">
      <c r="A602" s="1085" t="s">
        <v>1012</v>
      </c>
      <c r="B602" s="1045">
        <v>593</v>
      </c>
      <c r="C602" s="1006"/>
      <c r="D602" s="1006"/>
      <c r="E602" s="1006"/>
      <c r="F602" s="1006"/>
      <c r="G602" s="1006"/>
      <c r="H602" s="1006"/>
      <c r="I602" s="1006"/>
      <c r="J602" s="1006"/>
      <c r="K602" s="1006"/>
      <c r="L602" s="1006"/>
      <c r="M602" s="1045"/>
      <c r="N602" s="1006"/>
      <c r="O602" s="1006"/>
      <c r="P602" s="1006"/>
      <c r="Q602" s="1006"/>
      <c r="R602" s="1006"/>
      <c r="S602" s="1006"/>
      <c r="T602" s="1007"/>
      <c r="U602" s="1086" t="s">
        <v>4441</v>
      </c>
      <c r="V602" s="1087" t="s">
        <v>4434</v>
      </c>
      <c r="W602" s="1087" t="s">
        <v>1927</v>
      </c>
      <c r="X602" s="1088" t="s">
        <v>4442</v>
      </c>
      <c r="Y602" s="1089" t="s">
        <v>4443</v>
      </c>
      <c r="Z602" s="1090" t="s">
        <v>4444</v>
      </c>
      <c r="AA602" s="1091" t="s">
        <v>1971</v>
      </c>
      <c r="AB602" s="1092">
        <v>1</v>
      </c>
      <c r="AC602" s="1092" t="s">
        <v>1971</v>
      </c>
      <c r="AD602" s="1092" t="s">
        <v>1971</v>
      </c>
      <c r="AE602" s="1092" t="s">
        <v>1971</v>
      </c>
      <c r="AF602" s="1092" t="s">
        <v>1971</v>
      </c>
      <c r="AG602" s="1092" t="s">
        <v>1971</v>
      </c>
      <c r="AH602" s="1092" t="s">
        <v>1971</v>
      </c>
      <c r="AI602" s="1093">
        <f t="shared" si="9"/>
        <v>1</v>
      </c>
      <c r="AJ602" s="1094" t="s">
        <v>988</v>
      </c>
      <c r="AK602" s="1094" t="s">
        <v>964</v>
      </c>
      <c r="AL602" s="1094" t="s">
        <v>965</v>
      </c>
      <c r="AM602" s="1095" t="s">
        <v>629</v>
      </c>
      <c r="AN602" s="1006" t="s">
        <v>293</v>
      </c>
      <c r="AO602" s="1006" t="s">
        <v>4445</v>
      </c>
      <c r="AP602" s="1263">
        <v>0</v>
      </c>
      <c r="AQ602" s="1064" t="s">
        <v>966</v>
      </c>
      <c r="AR602" s="1097" t="s">
        <v>1971</v>
      </c>
      <c r="AS602" s="1098"/>
      <c r="AT602" s="1088"/>
      <c r="AU602" s="1088"/>
      <c r="AV602" s="1088"/>
      <c r="AW602" s="1099"/>
      <c r="AX602" s="1100"/>
      <c r="AY602" s="1063"/>
      <c r="AZ602" s="1064"/>
      <c r="BA602" s="1064"/>
      <c r="BB602" s="1064"/>
      <c r="BC602" s="1064"/>
      <c r="BD602" s="1064"/>
      <c r="BE602" s="1064"/>
      <c r="BF602" s="1064"/>
      <c r="BG602" s="1064"/>
      <c r="BH602" s="1064"/>
      <c r="BI602" s="1394"/>
      <c r="BJ602" s="1343"/>
      <c r="BK602" s="1343"/>
      <c r="BL602" s="1343"/>
      <c r="BM602" s="1343"/>
      <c r="BN602" s="1063"/>
      <c r="BO602" s="1064"/>
      <c r="BP602" s="1064"/>
      <c r="BQ602" s="1064"/>
      <c r="BR602" s="1064"/>
      <c r="BS602" s="1103"/>
      <c r="BT602" s="1064"/>
      <c r="BU602" s="1064"/>
      <c r="BV602" s="1064"/>
      <c r="BW602" s="1104"/>
      <c r="BX602" s="1103"/>
      <c r="BY602" s="1064"/>
      <c r="BZ602" s="1064"/>
      <c r="CA602" s="1064"/>
      <c r="CB602" s="1104"/>
      <c r="CC602" s="1105"/>
      <c r="CD602" s="1351"/>
      <c r="CE602" s="1352"/>
      <c r="CF602" s="1352"/>
      <c r="CG602" s="1352"/>
      <c r="CH602" s="1414"/>
      <c r="CI602" s="1394"/>
      <c r="CJ602" s="1343"/>
      <c r="CK602" s="1343"/>
      <c r="CL602" s="1343"/>
      <c r="CM602" s="1344"/>
      <c r="CN602" s="1394"/>
      <c r="CO602" s="1343"/>
      <c r="CP602" s="1343"/>
      <c r="CQ602" s="1343"/>
      <c r="CR602" s="1344"/>
      <c r="CS602" s="1394"/>
      <c r="CT602" s="1343"/>
      <c r="CU602" s="1343"/>
      <c r="CV602" s="1343"/>
      <c r="CW602" s="1344"/>
      <c r="CX602" s="1394"/>
      <c r="CY602" s="1343"/>
      <c r="CZ602" s="1343"/>
      <c r="DA602" s="1343"/>
      <c r="DB602" s="1344"/>
      <c r="DC602" s="1343"/>
      <c r="DD602" s="1343"/>
      <c r="DE602" s="1343"/>
      <c r="DF602" s="1343"/>
      <c r="DG602" s="1344"/>
      <c r="DH602" s="1394"/>
      <c r="DI602" s="1343"/>
      <c r="DJ602" s="1343"/>
      <c r="DK602" s="1343"/>
      <c r="DL602" s="1344"/>
      <c r="DM602" s="1775"/>
      <c r="DN602" s="1776"/>
      <c r="DO602" s="1776"/>
      <c r="DP602" s="1777"/>
      <c r="DQ602" s="1776"/>
      <c r="DR602" s="1776"/>
      <c r="DS602" s="1776"/>
      <c r="DT602" s="1777"/>
      <c r="DU602" s="1352"/>
      <c r="DV602" s="1696"/>
      <c r="DW602" s="1778"/>
    </row>
    <row r="603" spans="1:127" s="390" customFormat="1" ht="15.75" customHeight="1">
      <c r="A603" s="1085" t="s">
        <v>1012</v>
      </c>
      <c r="B603" s="1045">
        <v>594</v>
      </c>
      <c r="C603" s="1006"/>
      <c r="D603" s="1006"/>
      <c r="E603" s="1006"/>
      <c r="F603" s="1006"/>
      <c r="G603" s="1006"/>
      <c r="H603" s="1006"/>
      <c r="I603" s="1006"/>
      <c r="J603" s="1006"/>
      <c r="K603" s="1006"/>
      <c r="L603" s="1006"/>
      <c r="M603" s="1045"/>
      <c r="N603" s="1006"/>
      <c r="O603" s="1006"/>
      <c r="P603" s="1006"/>
      <c r="Q603" s="1006"/>
      <c r="R603" s="1006"/>
      <c r="S603" s="1006"/>
      <c r="T603" s="1007"/>
      <c r="U603" s="1086" t="s">
        <v>4446</v>
      </c>
      <c r="V603" s="1087" t="s">
        <v>4434</v>
      </c>
      <c r="W603" s="1087" t="s">
        <v>1920</v>
      </c>
      <c r="X603" s="1088" t="s">
        <v>4447</v>
      </c>
      <c r="Y603" s="1089" t="s">
        <v>4448</v>
      </c>
      <c r="Z603" s="1090" t="s">
        <v>4449</v>
      </c>
      <c r="AA603" s="1091" t="s">
        <v>1971</v>
      </c>
      <c r="AB603" s="1092">
        <v>1</v>
      </c>
      <c r="AC603" s="1092" t="s">
        <v>1971</v>
      </c>
      <c r="AD603" s="1092" t="s">
        <v>1971</v>
      </c>
      <c r="AE603" s="1092" t="s">
        <v>1971</v>
      </c>
      <c r="AF603" s="1092" t="s">
        <v>1971</v>
      </c>
      <c r="AG603" s="1092" t="s">
        <v>1971</v>
      </c>
      <c r="AH603" s="1092" t="s">
        <v>1971</v>
      </c>
      <c r="AI603" s="1093">
        <f t="shared" si="9"/>
        <v>1</v>
      </c>
      <c r="AJ603" s="1094" t="s">
        <v>963</v>
      </c>
      <c r="AK603" s="1094" t="s">
        <v>1971</v>
      </c>
      <c r="AL603" s="1094" t="s">
        <v>1971</v>
      </c>
      <c r="AM603" s="1095" t="s">
        <v>2083</v>
      </c>
      <c r="AN603" s="1006" t="s">
        <v>991</v>
      </c>
      <c r="AO603" s="1006" t="s">
        <v>4450</v>
      </c>
      <c r="AP603" s="1263">
        <v>1</v>
      </c>
      <c r="AQ603" s="1064" t="s">
        <v>966</v>
      </c>
      <c r="AR603" s="1097" t="s">
        <v>1971</v>
      </c>
      <c r="AS603" s="1098"/>
      <c r="AT603" s="1088"/>
      <c r="AU603" s="1088"/>
      <c r="AV603" s="1088"/>
      <c r="AW603" s="1099"/>
      <c r="AX603" s="1100"/>
      <c r="AY603" s="1063"/>
      <c r="AZ603" s="1064"/>
      <c r="BA603" s="1064"/>
      <c r="BB603" s="1064"/>
      <c r="BC603" s="1064"/>
      <c r="BD603" s="1064"/>
      <c r="BE603" s="1064"/>
      <c r="BF603" s="1064"/>
      <c r="BG603" s="1064"/>
      <c r="BH603" s="1064"/>
      <c r="BI603" s="1394"/>
      <c r="BJ603" s="1343"/>
      <c r="BK603" s="1343"/>
      <c r="BL603" s="1343"/>
      <c r="BM603" s="1343"/>
      <c r="BN603" s="1063"/>
      <c r="BO603" s="1064"/>
      <c r="BP603" s="1064"/>
      <c r="BQ603" s="1064"/>
      <c r="BR603" s="1064"/>
      <c r="BS603" s="1103"/>
      <c r="BT603" s="1064"/>
      <c r="BU603" s="1064"/>
      <c r="BV603" s="1064"/>
      <c r="BW603" s="1104"/>
      <c r="BX603" s="1103"/>
      <c r="BY603" s="1064"/>
      <c r="BZ603" s="1064"/>
      <c r="CA603" s="1064"/>
      <c r="CB603" s="1104"/>
      <c r="CC603" s="1105"/>
      <c r="CD603" s="1351"/>
      <c r="CE603" s="1352"/>
      <c r="CF603" s="1352"/>
      <c r="CG603" s="1352"/>
      <c r="CH603" s="1414"/>
      <c r="CI603" s="1394"/>
      <c r="CJ603" s="1343"/>
      <c r="CK603" s="1343"/>
      <c r="CL603" s="1343"/>
      <c r="CM603" s="1344"/>
      <c r="CN603" s="1394"/>
      <c r="CO603" s="1343"/>
      <c r="CP603" s="1343"/>
      <c r="CQ603" s="1343"/>
      <c r="CR603" s="1344"/>
      <c r="CS603" s="1394"/>
      <c r="CT603" s="1343"/>
      <c r="CU603" s="1343"/>
      <c r="CV603" s="1343"/>
      <c r="CW603" s="1344"/>
      <c r="CX603" s="1394"/>
      <c r="CY603" s="1343"/>
      <c r="CZ603" s="1343"/>
      <c r="DA603" s="1343"/>
      <c r="DB603" s="1344"/>
      <c r="DC603" s="1343"/>
      <c r="DD603" s="1343"/>
      <c r="DE603" s="1343"/>
      <c r="DF603" s="1343"/>
      <c r="DG603" s="1344"/>
      <c r="DH603" s="1394"/>
      <c r="DI603" s="1343"/>
      <c r="DJ603" s="1343"/>
      <c r="DK603" s="1343"/>
      <c r="DL603" s="1344"/>
      <c r="DM603" s="1775"/>
      <c r="DN603" s="1776"/>
      <c r="DO603" s="1776"/>
      <c r="DP603" s="1777"/>
      <c r="DQ603" s="1776"/>
      <c r="DR603" s="1776"/>
      <c r="DS603" s="1776"/>
      <c r="DT603" s="1777"/>
      <c r="DU603" s="1352"/>
      <c r="DV603" s="1696"/>
      <c r="DW603" s="1778"/>
    </row>
    <row r="604" spans="1:127" s="390" customFormat="1" ht="15.75" customHeight="1">
      <c r="A604" s="1085" t="s">
        <v>1012</v>
      </c>
      <c r="B604" s="1045">
        <v>595</v>
      </c>
      <c r="C604" s="1006"/>
      <c r="D604" s="1006"/>
      <c r="E604" s="1006"/>
      <c r="F604" s="1006"/>
      <c r="G604" s="1006"/>
      <c r="H604" s="1006"/>
      <c r="I604" s="1006"/>
      <c r="J604" s="1006"/>
      <c r="K604" s="1006"/>
      <c r="L604" s="1006"/>
      <c r="M604" s="1045"/>
      <c r="N604" s="1006"/>
      <c r="O604" s="1006"/>
      <c r="P604" s="1006"/>
      <c r="Q604" s="1006"/>
      <c r="R604" s="1006"/>
      <c r="S604" s="1006"/>
      <c r="T604" s="1007"/>
      <c r="U604" s="1086" t="s">
        <v>4451</v>
      </c>
      <c r="V604" s="1087" t="s">
        <v>4452</v>
      </c>
      <c r="W604" s="1087" t="s">
        <v>1936</v>
      </c>
      <c r="X604" s="1088" t="s">
        <v>4453</v>
      </c>
      <c r="Y604" s="1089" t="s">
        <v>148</v>
      </c>
      <c r="Z604" s="1090" t="s">
        <v>4454</v>
      </c>
      <c r="AA604" s="1091" t="s">
        <v>1971</v>
      </c>
      <c r="AB604" s="1092">
        <v>1</v>
      </c>
      <c r="AC604" s="1092" t="s">
        <v>1971</v>
      </c>
      <c r="AD604" s="1092" t="s">
        <v>1971</v>
      </c>
      <c r="AE604" s="1092" t="s">
        <v>1971</v>
      </c>
      <c r="AF604" s="1092" t="s">
        <v>1971</v>
      </c>
      <c r="AG604" s="1092" t="s">
        <v>1971</v>
      </c>
      <c r="AH604" s="1092" t="s">
        <v>1971</v>
      </c>
      <c r="AI604" s="1093">
        <f t="shared" si="9"/>
        <v>1</v>
      </c>
      <c r="AJ604" s="1094" t="s">
        <v>984</v>
      </c>
      <c r="AK604" s="1094" t="s">
        <v>964</v>
      </c>
      <c r="AL604" s="1094" t="s">
        <v>965</v>
      </c>
      <c r="AM604" s="1095" t="s">
        <v>1955</v>
      </c>
      <c r="AN604" s="1006" t="s">
        <v>2204</v>
      </c>
      <c r="AO604" s="1006" t="s">
        <v>4787</v>
      </c>
      <c r="AP604" s="1296">
        <v>2</v>
      </c>
      <c r="AQ604" s="1064" t="s">
        <v>978</v>
      </c>
      <c r="AR604" s="1097" t="s">
        <v>148</v>
      </c>
      <c r="AS604" s="1098"/>
      <c r="AT604" s="1088"/>
      <c r="AU604" s="1088"/>
      <c r="AV604" s="1088"/>
      <c r="AW604" s="1099"/>
      <c r="AX604" s="1100"/>
      <c r="AY604" s="1063"/>
      <c r="AZ604" s="1064"/>
      <c r="BA604" s="1064"/>
      <c r="BB604" s="1064"/>
      <c r="BC604" s="1064"/>
      <c r="BD604" s="1064"/>
      <c r="BE604" s="1064"/>
      <c r="BF604" s="1064"/>
      <c r="BG604" s="1114"/>
      <c r="BH604" s="1114"/>
      <c r="BI604" s="1115">
        <v>0</v>
      </c>
      <c r="BJ604" s="1114">
        <v>0</v>
      </c>
      <c r="BK604" s="1114">
        <v>0</v>
      </c>
      <c r="BL604" s="1114">
        <v>0</v>
      </c>
      <c r="BM604" s="1114">
        <v>0</v>
      </c>
      <c r="BN604" s="1063"/>
      <c r="BO604" s="1064"/>
      <c r="BP604" s="1064"/>
      <c r="BQ604" s="1064"/>
      <c r="BR604" s="1064"/>
      <c r="BS604" s="1103"/>
      <c r="BT604" s="1064"/>
      <c r="BU604" s="1064"/>
      <c r="BV604" s="1064"/>
      <c r="BW604" s="1104"/>
      <c r="BX604" s="1103"/>
      <c r="BY604" s="1064"/>
      <c r="BZ604" s="1064"/>
      <c r="CA604" s="1064"/>
      <c r="CB604" s="1104"/>
      <c r="CC604" s="1105"/>
      <c r="CD604" s="1106" t="s">
        <v>961</v>
      </c>
      <c r="CE604" s="1107" t="s">
        <v>961</v>
      </c>
      <c r="CF604" s="1107" t="s">
        <v>961</v>
      </c>
      <c r="CG604" s="1107" t="s">
        <v>961</v>
      </c>
      <c r="CH604" s="1108" t="s">
        <v>961</v>
      </c>
      <c r="CI604" s="1063" t="s">
        <v>1971</v>
      </c>
      <c r="CJ604" s="1064" t="s">
        <v>1971</v>
      </c>
      <c r="CK604" s="1064" t="s">
        <v>1971</v>
      </c>
      <c r="CL604" s="1064" t="s">
        <v>1971</v>
      </c>
      <c r="CM604" s="1105" t="s">
        <v>1971</v>
      </c>
      <c r="CN604" s="1063">
        <v>9.5</v>
      </c>
      <c r="CO604" s="1064">
        <v>9.5</v>
      </c>
      <c r="CP604" s="1064">
        <v>9.5</v>
      </c>
      <c r="CQ604" s="1064">
        <v>9.5</v>
      </c>
      <c r="CR604" s="1105">
        <v>9.5</v>
      </c>
      <c r="CS604" s="1063">
        <v>2</v>
      </c>
      <c r="CT604" s="1064">
        <v>2</v>
      </c>
      <c r="CU604" s="1064">
        <v>2</v>
      </c>
      <c r="CV604" s="1064">
        <v>2</v>
      </c>
      <c r="CW604" s="1105">
        <v>2</v>
      </c>
      <c r="CX604" s="1063" t="s">
        <v>1971</v>
      </c>
      <c r="CY604" s="1064" t="s">
        <v>1971</v>
      </c>
      <c r="CZ604" s="1064" t="s">
        <v>1971</v>
      </c>
      <c r="DA604" s="1064" t="s">
        <v>1971</v>
      </c>
      <c r="DB604" s="1105" t="s">
        <v>1971</v>
      </c>
      <c r="DC604" s="1064" t="s">
        <v>1971</v>
      </c>
      <c r="DD604" s="1064" t="s">
        <v>1971</v>
      </c>
      <c r="DE604" s="1064" t="s">
        <v>1971</v>
      </c>
      <c r="DF604" s="1064" t="s">
        <v>1971</v>
      </c>
      <c r="DG604" s="1105" t="s">
        <v>1971</v>
      </c>
      <c r="DH604" s="1063" t="s">
        <v>1971</v>
      </c>
      <c r="DI604" s="1064" t="s">
        <v>1971</v>
      </c>
      <c r="DJ604" s="1064" t="s">
        <v>1971</v>
      </c>
      <c r="DK604" s="1064" t="s">
        <v>1971</v>
      </c>
      <c r="DL604" s="1105" t="s">
        <v>1971</v>
      </c>
      <c r="DM604" s="1109">
        <v>-0.57999999999999996</v>
      </c>
      <c r="DN604" s="1110">
        <v>-2.5</v>
      </c>
      <c r="DO604" s="1110" t="s">
        <v>1971</v>
      </c>
      <c r="DP604" s="1111" t="s">
        <v>1971</v>
      </c>
      <c r="DQ604" s="1110">
        <v>0</v>
      </c>
      <c r="DR604" s="1110" t="s">
        <v>1971</v>
      </c>
      <c r="DS604" s="1110" t="s">
        <v>1971</v>
      </c>
      <c r="DT604" s="1111" t="s">
        <v>1971</v>
      </c>
      <c r="DU604" s="1107" t="s">
        <v>1971</v>
      </c>
      <c r="DV604" s="1112">
        <v>1</v>
      </c>
      <c r="DW604" s="1113" t="s">
        <v>1971</v>
      </c>
    </row>
    <row r="605" spans="1:127" s="390" customFormat="1" ht="15.75" customHeight="1">
      <c r="A605" s="1085" t="s">
        <v>1012</v>
      </c>
      <c r="B605" s="1045">
        <v>596</v>
      </c>
      <c r="C605" s="1006"/>
      <c r="D605" s="1006"/>
      <c r="E605" s="1006"/>
      <c r="F605" s="1006"/>
      <c r="G605" s="1006"/>
      <c r="H605" s="1006"/>
      <c r="I605" s="1006"/>
      <c r="J605" s="1006"/>
      <c r="K605" s="1006"/>
      <c r="L605" s="1006"/>
      <c r="M605" s="1045"/>
      <c r="N605" s="1006"/>
      <c r="O605" s="1006"/>
      <c r="P605" s="1006"/>
      <c r="Q605" s="1006"/>
      <c r="R605" s="1006"/>
      <c r="S605" s="1006"/>
      <c r="T605" s="1007"/>
      <c r="U605" s="1086" t="s">
        <v>4455</v>
      </c>
      <c r="V605" s="1087" t="s">
        <v>4452</v>
      </c>
      <c r="W605" s="1087" t="s">
        <v>1920</v>
      </c>
      <c r="X605" s="1088" t="s">
        <v>4456</v>
      </c>
      <c r="Y605" s="1089" t="s">
        <v>4457</v>
      </c>
      <c r="Z605" s="1090" t="s">
        <v>4458</v>
      </c>
      <c r="AA605" s="1091" t="s">
        <v>1971</v>
      </c>
      <c r="AB605" s="1092">
        <v>1</v>
      </c>
      <c r="AC605" s="1092" t="s">
        <v>1971</v>
      </c>
      <c r="AD605" s="1092" t="s">
        <v>1971</v>
      </c>
      <c r="AE605" s="1092" t="s">
        <v>1971</v>
      </c>
      <c r="AF605" s="1092" t="s">
        <v>1971</v>
      </c>
      <c r="AG605" s="1092" t="s">
        <v>1971</v>
      </c>
      <c r="AH605" s="1092" t="s">
        <v>1971</v>
      </c>
      <c r="AI605" s="1093">
        <f t="shared" si="9"/>
        <v>1</v>
      </c>
      <c r="AJ605" s="1094" t="s">
        <v>988</v>
      </c>
      <c r="AK605" s="1094" t="s">
        <v>964</v>
      </c>
      <c r="AL605" s="1094" t="s">
        <v>965</v>
      </c>
      <c r="AM605" s="1095" t="s">
        <v>2178</v>
      </c>
      <c r="AN605" s="1006" t="s">
        <v>410</v>
      </c>
      <c r="AO605" s="1006" t="s">
        <v>4790</v>
      </c>
      <c r="AP605" s="1296">
        <v>2</v>
      </c>
      <c r="AQ605" s="1064" t="s">
        <v>978</v>
      </c>
      <c r="AR605" s="1097"/>
      <c r="AS605" s="1098"/>
      <c r="AT605" s="1088"/>
      <c r="AU605" s="1088"/>
      <c r="AV605" s="1088"/>
      <c r="AW605" s="1099"/>
      <c r="AX605" s="1100"/>
      <c r="AY605" s="1063"/>
      <c r="AZ605" s="1064"/>
      <c r="BA605" s="1064"/>
      <c r="BB605" s="1064"/>
      <c r="BC605" s="1064"/>
      <c r="BD605" s="1064"/>
      <c r="BE605" s="1064"/>
      <c r="BF605" s="1064"/>
      <c r="BG605" s="1114"/>
      <c r="BH605" s="1114"/>
      <c r="BI605" s="1692"/>
      <c r="BJ605" s="1693"/>
      <c r="BK605" s="1693"/>
      <c r="BL605" s="1693"/>
      <c r="BM605" s="1693"/>
      <c r="BN605" s="1063"/>
      <c r="BO605" s="1064"/>
      <c r="BP605" s="1064"/>
      <c r="BQ605" s="1064"/>
      <c r="BR605" s="1064"/>
      <c r="BS605" s="1103"/>
      <c r="BT605" s="1064"/>
      <c r="BU605" s="1064"/>
      <c r="BV605" s="1064"/>
      <c r="BW605" s="1104"/>
      <c r="BX605" s="1103"/>
      <c r="BY605" s="1064"/>
      <c r="BZ605" s="1064"/>
      <c r="CA605" s="1064"/>
      <c r="CB605" s="1104"/>
      <c r="CC605" s="1105"/>
      <c r="CD605" s="1351"/>
      <c r="CE605" s="1352"/>
      <c r="CF605" s="1352"/>
      <c r="CG605" s="1352"/>
      <c r="CH605" s="1414"/>
      <c r="CI605" s="1394"/>
      <c r="CJ605" s="1343"/>
      <c r="CK605" s="1343"/>
      <c r="CL605" s="1343"/>
      <c r="CM605" s="1344"/>
      <c r="CN605" s="1394"/>
      <c r="CO605" s="1343"/>
      <c r="CP605" s="1343"/>
      <c r="CQ605" s="1343"/>
      <c r="CR605" s="1344"/>
      <c r="CS605" s="1394"/>
      <c r="CT605" s="1343"/>
      <c r="CU605" s="1343"/>
      <c r="CV605" s="1343"/>
      <c r="CW605" s="1344"/>
      <c r="CX605" s="1394"/>
      <c r="CY605" s="1343"/>
      <c r="CZ605" s="1343"/>
      <c r="DA605" s="1343"/>
      <c r="DB605" s="1344"/>
      <c r="DC605" s="1343"/>
      <c r="DD605" s="1343"/>
      <c r="DE605" s="1343"/>
      <c r="DF605" s="1343"/>
      <c r="DG605" s="1344"/>
      <c r="DH605" s="1394"/>
      <c r="DI605" s="1343"/>
      <c r="DJ605" s="1343"/>
      <c r="DK605" s="1343"/>
      <c r="DL605" s="1344"/>
      <c r="DM605" s="1775"/>
      <c r="DN605" s="1776"/>
      <c r="DO605" s="1776"/>
      <c r="DP605" s="1777"/>
      <c r="DQ605" s="1776"/>
      <c r="DR605" s="1776"/>
      <c r="DS605" s="1776"/>
      <c r="DT605" s="1777"/>
      <c r="DU605" s="1352"/>
      <c r="DV605" s="1696"/>
      <c r="DW605" s="1778"/>
    </row>
    <row r="606" spans="1:127" s="390" customFormat="1" ht="15.75" customHeight="1">
      <c r="A606" s="1085" t="s">
        <v>1012</v>
      </c>
      <c r="B606" s="1045">
        <v>597</v>
      </c>
      <c r="C606" s="1006"/>
      <c r="D606" s="1006"/>
      <c r="E606" s="1006"/>
      <c r="F606" s="1006"/>
      <c r="G606" s="1006"/>
      <c r="H606" s="1006"/>
      <c r="I606" s="1006"/>
      <c r="J606" s="1006"/>
      <c r="K606" s="1006"/>
      <c r="L606" s="1006"/>
      <c r="M606" s="1045"/>
      <c r="N606" s="1006"/>
      <c r="O606" s="1006"/>
      <c r="P606" s="1006"/>
      <c r="Q606" s="1006"/>
      <c r="R606" s="1006"/>
      <c r="S606" s="1006"/>
      <c r="T606" s="1007"/>
      <c r="U606" s="1086" t="s">
        <v>4460</v>
      </c>
      <c r="V606" s="1087" t="s">
        <v>4452</v>
      </c>
      <c r="W606" s="1087" t="s">
        <v>1936</v>
      </c>
      <c r="X606" s="1088" t="s">
        <v>4461</v>
      </c>
      <c r="Y606" s="1089" t="s">
        <v>4462</v>
      </c>
      <c r="Z606" s="1090" t="s">
        <v>4463</v>
      </c>
      <c r="AA606" s="1091" t="s">
        <v>1971</v>
      </c>
      <c r="AB606" s="1092">
        <v>1</v>
      </c>
      <c r="AC606" s="1092" t="s">
        <v>1971</v>
      </c>
      <c r="AD606" s="1092" t="s">
        <v>1971</v>
      </c>
      <c r="AE606" s="1092" t="s">
        <v>1971</v>
      </c>
      <c r="AF606" s="1092" t="s">
        <v>1971</v>
      </c>
      <c r="AG606" s="1092" t="s">
        <v>1971</v>
      </c>
      <c r="AH606" s="1092" t="s">
        <v>1971</v>
      </c>
      <c r="AI606" s="1093">
        <f t="shared" si="9"/>
        <v>1</v>
      </c>
      <c r="AJ606" s="1094" t="s">
        <v>988</v>
      </c>
      <c r="AK606" s="1094" t="s">
        <v>964</v>
      </c>
      <c r="AL606" s="1094" t="s">
        <v>965</v>
      </c>
      <c r="AM606" s="1095" t="s">
        <v>1955</v>
      </c>
      <c r="AN606" s="1006" t="s">
        <v>1039</v>
      </c>
      <c r="AO606" s="1006" t="s">
        <v>4464</v>
      </c>
      <c r="AP606" s="1263">
        <v>0</v>
      </c>
      <c r="AQ606" s="1064" t="s">
        <v>966</v>
      </c>
      <c r="AR606" s="1097" t="s">
        <v>1971</v>
      </c>
      <c r="AS606" s="1098"/>
      <c r="AT606" s="1088"/>
      <c r="AU606" s="1088"/>
      <c r="AV606" s="1088"/>
      <c r="AW606" s="1099"/>
      <c r="AX606" s="1100"/>
      <c r="AY606" s="1063"/>
      <c r="AZ606" s="1064"/>
      <c r="BA606" s="1064"/>
      <c r="BB606" s="1064"/>
      <c r="BC606" s="1064"/>
      <c r="BD606" s="1064"/>
      <c r="BE606" s="1064"/>
      <c r="BF606" s="1064"/>
      <c r="BG606" s="1064"/>
      <c r="BH606" s="1064"/>
      <c r="BI606" s="1394"/>
      <c r="BJ606" s="1343"/>
      <c r="BK606" s="1343"/>
      <c r="BL606" s="1343"/>
      <c r="BM606" s="1343"/>
      <c r="BN606" s="1063"/>
      <c r="BO606" s="1064"/>
      <c r="BP606" s="1064"/>
      <c r="BQ606" s="1064"/>
      <c r="BR606" s="1064"/>
      <c r="BS606" s="1103"/>
      <c r="BT606" s="1064"/>
      <c r="BU606" s="1064"/>
      <c r="BV606" s="1064"/>
      <c r="BW606" s="1104"/>
      <c r="BX606" s="1103"/>
      <c r="BY606" s="1064"/>
      <c r="BZ606" s="1064"/>
      <c r="CA606" s="1064"/>
      <c r="CB606" s="1104"/>
      <c r="CC606" s="1105"/>
      <c r="CD606" s="1351"/>
      <c r="CE606" s="1352"/>
      <c r="CF606" s="1352"/>
      <c r="CG606" s="1352"/>
      <c r="CH606" s="1414"/>
      <c r="CI606" s="1394"/>
      <c r="CJ606" s="1343"/>
      <c r="CK606" s="1343"/>
      <c r="CL606" s="1343"/>
      <c r="CM606" s="1344"/>
      <c r="CN606" s="1394"/>
      <c r="CO606" s="1343"/>
      <c r="CP606" s="1343"/>
      <c r="CQ606" s="1343"/>
      <c r="CR606" s="1344"/>
      <c r="CS606" s="1394"/>
      <c r="CT606" s="1343"/>
      <c r="CU606" s="1343"/>
      <c r="CV606" s="1343"/>
      <c r="CW606" s="1344"/>
      <c r="CX606" s="1394"/>
      <c r="CY606" s="1343"/>
      <c r="CZ606" s="1343"/>
      <c r="DA606" s="1343"/>
      <c r="DB606" s="1344"/>
      <c r="DC606" s="1343"/>
      <c r="DD606" s="1343"/>
      <c r="DE606" s="1343"/>
      <c r="DF606" s="1343"/>
      <c r="DG606" s="1344"/>
      <c r="DH606" s="1394"/>
      <c r="DI606" s="1343"/>
      <c r="DJ606" s="1343"/>
      <c r="DK606" s="1343"/>
      <c r="DL606" s="1344"/>
      <c r="DM606" s="1775"/>
      <c r="DN606" s="1776"/>
      <c r="DO606" s="1776"/>
      <c r="DP606" s="1777"/>
      <c r="DQ606" s="1776"/>
      <c r="DR606" s="1776"/>
      <c r="DS606" s="1776"/>
      <c r="DT606" s="1777"/>
      <c r="DU606" s="1352"/>
      <c r="DV606" s="1696"/>
      <c r="DW606" s="1778"/>
    </row>
    <row r="607" spans="1:127" s="390" customFormat="1" ht="15.75" customHeight="1">
      <c r="A607" s="1085" t="s">
        <v>1012</v>
      </c>
      <c r="B607" s="1045">
        <v>598</v>
      </c>
      <c r="C607" s="1006"/>
      <c r="D607" s="1006"/>
      <c r="E607" s="1006"/>
      <c r="F607" s="1006"/>
      <c r="G607" s="1006"/>
      <c r="H607" s="1006"/>
      <c r="I607" s="1006"/>
      <c r="J607" s="1006"/>
      <c r="K607" s="1006"/>
      <c r="L607" s="1006"/>
      <c r="M607" s="1045"/>
      <c r="N607" s="1006"/>
      <c r="O607" s="1006"/>
      <c r="P607" s="1006"/>
      <c r="Q607" s="1006"/>
      <c r="R607" s="1006"/>
      <c r="S607" s="1006"/>
      <c r="T607" s="1007"/>
      <c r="U607" s="1086" t="s">
        <v>4465</v>
      </c>
      <c r="V607" s="1087" t="s">
        <v>4452</v>
      </c>
      <c r="W607" s="1087" t="s">
        <v>1936</v>
      </c>
      <c r="X607" s="1088" t="s">
        <v>4466</v>
      </c>
      <c r="Y607" s="1089" t="s">
        <v>4467</v>
      </c>
      <c r="Z607" s="1090" t="s">
        <v>4468</v>
      </c>
      <c r="AA607" s="1091" t="s">
        <v>1971</v>
      </c>
      <c r="AB607" s="1092">
        <v>1</v>
      </c>
      <c r="AC607" s="1092" t="s">
        <v>1971</v>
      </c>
      <c r="AD607" s="1092" t="s">
        <v>1971</v>
      </c>
      <c r="AE607" s="1092" t="s">
        <v>1971</v>
      </c>
      <c r="AF607" s="1092" t="s">
        <v>1971</v>
      </c>
      <c r="AG607" s="1092" t="s">
        <v>1971</v>
      </c>
      <c r="AH607" s="1092" t="s">
        <v>1971</v>
      </c>
      <c r="AI607" s="1093">
        <f t="shared" si="9"/>
        <v>1</v>
      </c>
      <c r="AJ607" s="1094" t="s">
        <v>988</v>
      </c>
      <c r="AK607" s="1094" t="s">
        <v>964</v>
      </c>
      <c r="AL607" s="1094" t="s">
        <v>965</v>
      </c>
      <c r="AM607" s="1095" t="s">
        <v>1955</v>
      </c>
      <c r="AN607" s="1006" t="s">
        <v>991</v>
      </c>
      <c r="AO607" s="1006" t="s">
        <v>4469</v>
      </c>
      <c r="AP607" s="1263">
        <v>0</v>
      </c>
      <c r="AQ607" s="1064" t="s">
        <v>966</v>
      </c>
      <c r="AR607" s="1097" t="s">
        <v>1971</v>
      </c>
      <c r="AS607" s="1098"/>
      <c r="AT607" s="1088"/>
      <c r="AU607" s="1088"/>
      <c r="AV607" s="1088"/>
      <c r="AW607" s="1099"/>
      <c r="AX607" s="1100"/>
      <c r="AY607" s="1063"/>
      <c r="AZ607" s="1064"/>
      <c r="BA607" s="1064"/>
      <c r="BB607" s="1064"/>
      <c r="BC607" s="1064"/>
      <c r="BD607" s="1064"/>
      <c r="BE607" s="1064"/>
      <c r="BF607" s="1064"/>
      <c r="BG607" s="1064"/>
      <c r="BH607" s="1064"/>
      <c r="BI607" s="1394"/>
      <c r="BJ607" s="1343"/>
      <c r="BK607" s="1343"/>
      <c r="BL607" s="1343"/>
      <c r="BM607" s="1343"/>
      <c r="BN607" s="1063"/>
      <c r="BO607" s="1064"/>
      <c r="BP607" s="1064"/>
      <c r="BQ607" s="1064"/>
      <c r="BR607" s="1064"/>
      <c r="BS607" s="1103"/>
      <c r="BT607" s="1064"/>
      <c r="BU607" s="1064"/>
      <c r="BV607" s="1064"/>
      <c r="BW607" s="1104"/>
      <c r="BX607" s="1103"/>
      <c r="BY607" s="1064"/>
      <c r="BZ607" s="1064"/>
      <c r="CA607" s="1064"/>
      <c r="CB607" s="1104"/>
      <c r="CC607" s="1105"/>
      <c r="CD607" s="1351"/>
      <c r="CE607" s="1352"/>
      <c r="CF607" s="1352"/>
      <c r="CG607" s="1352"/>
      <c r="CH607" s="1414"/>
      <c r="CI607" s="1394"/>
      <c r="CJ607" s="1343"/>
      <c r="CK607" s="1343"/>
      <c r="CL607" s="1343"/>
      <c r="CM607" s="1344"/>
      <c r="CN607" s="1394"/>
      <c r="CO607" s="1343"/>
      <c r="CP607" s="1343"/>
      <c r="CQ607" s="1343"/>
      <c r="CR607" s="1344"/>
      <c r="CS607" s="1394"/>
      <c r="CT607" s="1343"/>
      <c r="CU607" s="1343"/>
      <c r="CV607" s="1343"/>
      <c r="CW607" s="1344"/>
      <c r="CX607" s="1394"/>
      <c r="CY607" s="1343"/>
      <c r="CZ607" s="1343"/>
      <c r="DA607" s="1343"/>
      <c r="DB607" s="1344"/>
      <c r="DC607" s="1343"/>
      <c r="DD607" s="1343"/>
      <c r="DE607" s="1343"/>
      <c r="DF607" s="1343"/>
      <c r="DG607" s="1344"/>
      <c r="DH607" s="1394"/>
      <c r="DI607" s="1343"/>
      <c r="DJ607" s="1343"/>
      <c r="DK607" s="1343"/>
      <c r="DL607" s="1344"/>
      <c r="DM607" s="1775"/>
      <c r="DN607" s="1776"/>
      <c r="DO607" s="1776"/>
      <c r="DP607" s="1777"/>
      <c r="DQ607" s="1776"/>
      <c r="DR607" s="1776"/>
      <c r="DS607" s="1776"/>
      <c r="DT607" s="1777"/>
      <c r="DU607" s="1352"/>
      <c r="DV607" s="1696"/>
      <c r="DW607" s="1778"/>
    </row>
    <row r="608" spans="1:127" s="390" customFormat="1" ht="15.75" customHeight="1">
      <c r="A608" s="1085" t="s">
        <v>1012</v>
      </c>
      <c r="B608" s="1045">
        <v>599</v>
      </c>
      <c r="C608" s="1006"/>
      <c r="D608" s="1006"/>
      <c r="E608" s="1006"/>
      <c r="F608" s="1006"/>
      <c r="G608" s="1006"/>
      <c r="H608" s="1006"/>
      <c r="I608" s="1006"/>
      <c r="J608" s="1006"/>
      <c r="K608" s="1006"/>
      <c r="L608" s="1006"/>
      <c r="M608" s="1045"/>
      <c r="N608" s="1006"/>
      <c r="O608" s="1006"/>
      <c r="P608" s="1006"/>
      <c r="Q608" s="1006"/>
      <c r="R608" s="1006"/>
      <c r="S608" s="1006"/>
      <c r="T608" s="1007"/>
      <c r="U608" s="1086" t="s">
        <v>4470</v>
      </c>
      <c r="V608" s="1087" t="s">
        <v>4452</v>
      </c>
      <c r="W608" s="1087" t="s">
        <v>1936</v>
      </c>
      <c r="X608" s="1088" t="s">
        <v>4471</v>
      </c>
      <c r="Y608" s="1089" t="s">
        <v>4472</v>
      </c>
      <c r="Z608" s="1090" t="s">
        <v>4473</v>
      </c>
      <c r="AA608" s="1091" t="s">
        <v>1971</v>
      </c>
      <c r="AB608" s="1092">
        <v>1</v>
      </c>
      <c r="AC608" s="1092" t="s">
        <v>1971</v>
      </c>
      <c r="AD608" s="1092" t="s">
        <v>1971</v>
      </c>
      <c r="AE608" s="1092" t="s">
        <v>1971</v>
      </c>
      <c r="AF608" s="1092" t="s">
        <v>1971</v>
      </c>
      <c r="AG608" s="1092" t="s">
        <v>1971</v>
      </c>
      <c r="AH608" s="1092" t="s">
        <v>1971</v>
      </c>
      <c r="AI608" s="1093">
        <f t="shared" si="9"/>
        <v>1</v>
      </c>
      <c r="AJ608" s="1094" t="s">
        <v>963</v>
      </c>
      <c r="AK608" s="1094" t="s">
        <v>1971</v>
      </c>
      <c r="AL608" s="1094" t="s">
        <v>1971</v>
      </c>
      <c r="AM608" s="1095" t="s">
        <v>1955</v>
      </c>
      <c r="AN608" s="1006" t="s">
        <v>1039</v>
      </c>
      <c r="AO608" s="1006" t="s">
        <v>2361</v>
      </c>
      <c r="AP608" s="1263">
        <v>3</v>
      </c>
      <c r="AQ608" s="1064" t="s">
        <v>978</v>
      </c>
      <c r="AR608" s="1097" t="s">
        <v>1971</v>
      </c>
      <c r="AS608" s="1098"/>
      <c r="AT608" s="1088"/>
      <c r="AU608" s="1088"/>
      <c r="AV608" s="1088"/>
      <c r="AW608" s="1099"/>
      <c r="AX608" s="1100"/>
      <c r="AY608" s="1063"/>
      <c r="AZ608" s="1064"/>
      <c r="BA608" s="1064"/>
      <c r="BB608" s="1064"/>
      <c r="BC608" s="1064"/>
      <c r="BD608" s="1064"/>
      <c r="BE608" s="1064"/>
      <c r="BF608" s="1064"/>
      <c r="BG608" s="1064"/>
      <c r="BH608" s="1064"/>
      <c r="BI608" s="1394"/>
      <c r="BJ608" s="1343"/>
      <c r="BK608" s="1343"/>
      <c r="BL608" s="1343"/>
      <c r="BM608" s="1343"/>
      <c r="BN608" s="1063"/>
      <c r="BO608" s="1064"/>
      <c r="BP608" s="1064"/>
      <c r="BQ608" s="1064"/>
      <c r="BR608" s="1064"/>
      <c r="BS608" s="1103"/>
      <c r="BT608" s="1064"/>
      <c r="BU608" s="1064"/>
      <c r="BV608" s="1064"/>
      <c r="BW608" s="1104"/>
      <c r="BX608" s="1103"/>
      <c r="BY608" s="1064"/>
      <c r="BZ608" s="1064"/>
      <c r="CA608" s="1064"/>
      <c r="CB608" s="1104"/>
      <c r="CC608" s="1105"/>
      <c r="CD608" s="1351"/>
      <c r="CE608" s="1352"/>
      <c r="CF608" s="1352"/>
      <c r="CG608" s="1352"/>
      <c r="CH608" s="1414"/>
      <c r="CI608" s="1394"/>
      <c r="CJ608" s="1343"/>
      <c r="CK608" s="1343"/>
      <c r="CL608" s="1343"/>
      <c r="CM608" s="1344"/>
      <c r="CN608" s="1394"/>
      <c r="CO608" s="1343"/>
      <c r="CP608" s="1343"/>
      <c r="CQ608" s="1343"/>
      <c r="CR608" s="1344"/>
      <c r="CS608" s="1394"/>
      <c r="CT608" s="1343"/>
      <c r="CU608" s="1343"/>
      <c r="CV608" s="1343"/>
      <c r="CW608" s="1344"/>
      <c r="CX608" s="1394"/>
      <c r="CY608" s="1343"/>
      <c r="CZ608" s="1343"/>
      <c r="DA608" s="1343"/>
      <c r="DB608" s="1344"/>
      <c r="DC608" s="1343"/>
      <c r="DD608" s="1343"/>
      <c r="DE608" s="1343"/>
      <c r="DF608" s="1343"/>
      <c r="DG608" s="1344"/>
      <c r="DH608" s="1394"/>
      <c r="DI608" s="1343"/>
      <c r="DJ608" s="1343"/>
      <c r="DK608" s="1343"/>
      <c r="DL608" s="1344"/>
      <c r="DM608" s="1775"/>
      <c r="DN608" s="1776"/>
      <c r="DO608" s="1776"/>
      <c r="DP608" s="1777"/>
      <c r="DQ608" s="1776"/>
      <c r="DR608" s="1776"/>
      <c r="DS608" s="1776"/>
      <c r="DT608" s="1777"/>
      <c r="DU608" s="1352"/>
      <c r="DV608" s="1696"/>
      <c r="DW608" s="1778"/>
    </row>
    <row r="609" spans="1:127" s="390" customFormat="1" ht="15.75" customHeight="1">
      <c r="A609" s="1085" t="s">
        <v>1012</v>
      </c>
      <c r="B609" s="1045">
        <v>600</v>
      </c>
      <c r="C609" s="1006"/>
      <c r="D609" s="1006"/>
      <c r="E609" s="1006"/>
      <c r="F609" s="1006"/>
      <c r="G609" s="1006"/>
      <c r="H609" s="1006"/>
      <c r="I609" s="1006"/>
      <c r="J609" s="1006"/>
      <c r="K609" s="1006"/>
      <c r="L609" s="1006"/>
      <c r="M609" s="1045"/>
      <c r="N609" s="1006"/>
      <c r="O609" s="1006"/>
      <c r="P609" s="1006"/>
      <c r="Q609" s="1006"/>
      <c r="R609" s="1006"/>
      <c r="S609" s="1006"/>
      <c r="T609" s="1007"/>
      <c r="U609" s="1086" t="s">
        <v>4474</v>
      </c>
      <c r="V609" s="1087" t="s">
        <v>4475</v>
      </c>
      <c r="W609" s="1087" t="s">
        <v>1920</v>
      </c>
      <c r="X609" s="1088" t="s">
        <v>2450</v>
      </c>
      <c r="Y609" s="1089" t="s">
        <v>687</v>
      </c>
      <c r="Z609" s="1090" t="s">
        <v>4476</v>
      </c>
      <c r="AA609" s="1091" t="s">
        <v>1971</v>
      </c>
      <c r="AB609" s="1092" t="s">
        <v>1971</v>
      </c>
      <c r="AC609" s="1092">
        <v>1</v>
      </c>
      <c r="AD609" s="1092" t="s">
        <v>1971</v>
      </c>
      <c r="AE609" s="1092" t="s">
        <v>1971</v>
      </c>
      <c r="AF609" s="1092" t="s">
        <v>1971</v>
      </c>
      <c r="AG609" s="1092" t="s">
        <v>1971</v>
      </c>
      <c r="AH609" s="1092" t="s">
        <v>1971</v>
      </c>
      <c r="AI609" s="1093">
        <f t="shared" si="9"/>
        <v>1</v>
      </c>
      <c r="AJ609" s="1094" t="s">
        <v>988</v>
      </c>
      <c r="AK609" s="1094" t="s">
        <v>964</v>
      </c>
      <c r="AL609" s="1094" t="s">
        <v>965</v>
      </c>
      <c r="AM609" s="1095" t="s">
        <v>2087</v>
      </c>
      <c r="AN609" s="1006" t="s">
        <v>2204</v>
      </c>
      <c r="AO609" s="1006" t="s">
        <v>4477</v>
      </c>
      <c r="AP609" s="1296">
        <v>2</v>
      </c>
      <c r="AQ609" s="1064" t="s">
        <v>978</v>
      </c>
      <c r="AR609" s="1097" t="s">
        <v>687</v>
      </c>
      <c r="AS609" s="1098"/>
      <c r="AT609" s="1088"/>
      <c r="AU609" s="1088"/>
      <c r="AV609" s="1088"/>
      <c r="AW609" s="1099"/>
      <c r="AX609" s="1100"/>
      <c r="AY609" s="1063"/>
      <c r="AZ609" s="1064"/>
      <c r="BA609" s="1064"/>
      <c r="BB609" s="1064"/>
      <c r="BC609" s="1064"/>
      <c r="BD609" s="1064"/>
      <c r="BE609" s="1064"/>
      <c r="BF609" s="1064"/>
      <c r="BG609" s="1114"/>
      <c r="BH609" s="1114"/>
      <c r="BI609" s="1115">
        <v>1.68</v>
      </c>
      <c r="BJ609" s="1114">
        <v>1.63</v>
      </c>
      <c r="BK609" s="1114">
        <v>1.58</v>
      </c>
      <c r="BL609" s="1114">
        <v>1.44</v>
      </c>
      <c r="BM609" s="1114">
        <v>1.34</v>
      </c>
      <c r="BN609" s="1063"/>
      <c r="BO609" s="1064"/>
      <c r="BP609" s="1064"/>
      <c r="BQ609" s="1064"/>
      <c r="BR609" s="1064"/>
      <c r="BS609" s="1103"/>
      <c r="BT609" s="1064"/>
      <c r="BU609" s="1064"/>
      <c r="BV609" s="1064"/>
      <c r="BW609" s="1104"/>
      <c r="BX609" s="1103"/>
      <c r="BY609" s="1064"/>
      <c r="BZ609" s="1064"/>
      <c r="CA609" s="1064"/>
      <c r="CB609" s="1104"/>
      <c r="CC609" s="1105"/>
      <c r="CD609" s="1106" t="s">
        <v>961</v>
      </c>
      <c r="CE609" s="1107" t="s">
        <v>961</v>
      </c>
      <c r="CF609" s="1107" t="s">
        <v>961</v>
      </c>
      <c r="CG609" s="1107" t="s">
        <v>961</v>
      </c>
      <c r="CH609" s="1108" t="s">
        <v>961</v>
      </c>
      <c r="CI609" s="1063">
        <v>4.09</v>
      </c>
      <c r="CJ609" s="1064">
        <v>4.09</v>
      </c>
      <c r="CK609" s="1064">
        <v>4.09</v>
      </c>
      <c r="CL609" s="1064">
        <v>4.09</v>
      </c>
      <c r="CM609" s="1105">
        <v>4.09</v>
      </c>
      <c r="CN609" s="1063">
        <v>2.56</v>
      </c>
      <c r="CO609" s="1064">
        <v>2.56</v>
      </c>
      <c r="CP609" s="1064">
        <v>2.56</v>
      </c>
      <c r="CQ609" s="1064">
        <v>2.56</v>
      </c>
      <c r="CR609" s="1105">
        <v>2.56</v>
      </c>
      <c r="CS609" s="1063" t="s">
        <v>1971</v>
      </c>
      <c r="CT609" s="1064" t="s">
        <v>1971</v>
      </c>
      <c r="CU609" s="1064" t="s">
        <v>1971</v>
      </c>
      <c r="CV609" s="1064" t="s">
        <v>1971</v>
      </c>
      <c r="CW609" s="1105" t="s">
        <v>1971</v>
      </c>
      <c r="CX609" s="1063" t="s">
        <v>1971</v>
      </c>
      <c r="CY609" s="1064" t="s">
        <v>1971</v>
      </c>
      <c r="CZ609" s="1064" t="s">
        <v>1971</v>
      </c>
      <c r="DA609" s="1064" t="s">
        <v>1971</v>
      </c>
      <c r="DB609" s="1105" t="s">
        <v>1971</v>
      </c>
      <c r="DC609" s="1064">
        <v>0.93</v>
      </c>
      <c r="DD609" s="1064">
        <v>0.9</v>
      </c>
      <c r="DE609" s="1064">
        <v>0.87</v>
      </c>
      <c r="DF609" s="1064">
        <v>0.8</v>
      </c>
      <c r="DG609" s="1105">
        <v>0.74</v>
      </c>
      <c r="DH609" s="1063" t="s">
        <v>4797</v>
      </c>
      <c r="DI609" s="1064" t="s">
        <v>4797</v>
      </c>
      <c r="DJ609" s="1064" t="s">
        <v>4797</v>
      </c>
      <c r="DK609" s="1064" t="s">
        <v>4797</v>
      </c>
      <c r="DL609" s="1105" t="s">
        <v>4797</v>
      </c>
      <c r="DM609" s="1109">
        <v>-5.69</v>
      </c>
      <c r="DN609" s="1110" t="s">
        <v>1971</v>
      </c>
      <c r="DO609" s="1110" t="s">
        <v>1971</v>
      </c>
      <c r="DP609" s="1111">
        <v>-18.177</v>
      </c>
      <c r="DQ609" s="1110">
        <v>5.69</v>
      </c>
      <c r="DR609" s="1110" t="s">
        <v>1971</v>
      </c>
      <c r="DS609" s="1110" t="s">
        <v>1971</v>
      </c>
      <c r="DT609" s="1111">
        <v>18.177</v>
      </c>
      <c r="DU609" s="1107" t="s">
        <v>1971</v>
      </c>
      <c r="DV609" s="1112">
        <v>1</v>
      </c>
      <c r="DW609" s="1113" t="s">
        <v>1971</v>
      </c>
    </row>
    <row r="610" spans="1:127" s="390" customFormat="1" ht="15.75" customHeight="1">
      <c r="A610" s="1085" t="s">
        <v>1012</v>
      </c>
      <c r="B610" s="1045">
        <v>601</v>
      </c>
      <c r="C610" s="1006"/>
      <c r="D610" s="1006"/>
      <c r="E610" s="1006"/>
      <c r="F610" s="1006"/>
      <c r="G610" s="1006"/>
      <c r="H610" s="1006"/>
      <c r="I610" s="1006"/>
      <c r="J610" s="1006"/>
      <c r="K610" s="1006"/>
      <c r="L610" s="1006"/>
      <c r="M610" s="1045"/>
      <c r="N610" s="1006"/>
      <c r="O610" s="1006"/>
      <c r="P610" s="1006"/>
      <c r="Q610" s="1006"/>
      <c r="R610" s="1006"/>
      <c r="S610" s="1006"/>
      <c r="T610" s="1007"/>
      <c r="U610" s="1086" t="s">
        <v>4478</v>
      </c>
      <c r="V610" s="1087" t="s">
        <v>4475</v>
      </c>
      <c r="W610" s="1087" t="s">
        <v>1936</v>
      </c>
      <c r="X610" s="1088" t="s">
        <v>3432</v>
      </c>
      <c r="Y610" s="1089" t="s">
        <v>4479</v>
      </c>
      <c r="Z610" s="1090" t="s">
        <v>4480</v>
      </c>
      <c r="AA610" s="1091" t="s">
        <v>1971</v>
      </c>
      <c r="AB610" s="1092" t="s">
        <v>1971</v>
      </c>
      <c r="AC610" s="1092">
        <v>1</v>
      </c>
      <c r="AD610" s="1092" t="s">
        <v>1971</v>
      </c>
      <c r="AE610" s="1092" t="s">
        <v>1971</v>
      </c>
      <c r="AF610" s="1092" t="s">
        <v>1971</v>
      </c>
      <c r="AG610" s="1092" t="s">
        <v>1971</v>
      </c>
      <c r="AH610" s="1092" t="s">
        <v>1971</v>
      </c>
      <c r="AI610" s="1093">
        <f t="shared" si="9"/>
        <v>1</v>
      </c>
      <c r="AJ610" s="1094" t="s">
        <v>988</v>
      </c>
      <c r="AK610" s="1094" t="s">
        <v>964</v>
      </c>
      <c r="AL610" s="1094" t="s">
        <v>965</v>
      </c>
      <c r="AM610" s="1095" t="s">
        <v>2087</v>
      </c>
      <c r="AN610" s="1006" t="s">
        <v>2204</v>
      </c>
      <c r="AO610" s="1006" t="s">
        <v>4477</v>
      </c>
      <c r="AP610" s="1296">
        <v>2</v>
      </c>
      <c r="AQ610" s="1064" t="s">
        <v>978</v>
      </c>
      <c r="AR610" s="1097"/>
      <c r="AS610" s="1098"/>
      <c r="AT610" s="1088"/>
      <c r="AU610" s="1088"/>
      <c r="AV610" s="1088"/>
      <c r="AW610" s="1099"/>
      <c r="AX610" s="1100"/>
      <c r="AY610" s="1063"/>
      <c r="AZ610" s="1064"/>
      <c r="BA610" s="1064"/>
      <c r="BB610" s="1064"/>
      <c r="BC610" s="1064"/>
      <c r="BD610" s="1064"/>
      <c r="BE610" s="1064"/>
      <c r="BF610" s="1064"/>
      <c r="BG610" s="1114"/>
      <c r="BH610" s="1114"/>
      <c r="BI610" s="1692"/>
      <c r="BJ610" s="1693"/>
      <c r="BK610" s="1693"/>
      <c r="BL610" s="1693"/>
      <c r="BM610" s="1693"/>
      <c r="BN610" s="1063"/>
      <c r="BO610" s="1064"/>
      <c r="BP610" s="1064"/>
      <c r="BQ610" s="1064"/>
      <c r="BR610" s="1064"/>
      <c r="BS610" s="1103"/>
      <c r="BT610" s="1064"/>
      <c r="BU610" s="1064"/>
      <c r="BV610" s="1064"/>
      <c r="BW610" s="1104"/>
      <c r="BX610" s="1103"/>
      <c r="BY610" s="1064"/>
      <c r="BZ610" s="1064"/>
      <c r="CA610" s="1064"/>
      <c r="CB610" s="1104"/>
      <c r="CC610" s="1105"/>
      <c r="CD610" s="1351"/>
      <c r="CE610" s="1352"/>
      <c r="CF610" s="1352"/>
      <c r="CG610" s="1352"/>
      <c r="CH610" s="1414"/>
      <c r="CI610" s="1394"/>
      <c r="CJ610" s="1343"/>
      <c r="CK610" s="1343"/>
      <c r="CL610" s="1343"/>
      <c r="CM610" s="1344"/>
      <c r="CN610" s="1394"/>
      <c r="CO610" s="1343"/>
      <c r="CP610" s="1343"/>
      <c r="CQ610" s="1343"/>
      <c r="CR610" s="1344"/>
      <c r="CS610" s="1394"/>
      <c r="CT610" s="1343"/>
      <c r="CU610" s="1343"/>
      <c r="CV610" s="1343"/>
      <c r="CW610" s="1344"/>
      <c r="CX610" s="1394"/>
      <c r="CY610" s="1343"/>
      <c r="CZ610" s="1343"/>
      <c r="DA610" s="1343"/>
      <c r="DB610" s="1344"/>
      <c r="DC610" s="1343"/>
      <c r="DD610" s="1343"/>
      <c r="DE610" s="1343"/>
      <c r="DF610" s="1343"/>
      <c r="DG610" s="1344"/>
      <c r="DH610" s="1394"/>
      <c r="DI610" s="1343"/>
      <c r="DJ610" s="1343"/>
      <c r="DK610" s="1343"/>
      <c r="DL610" s="1344"/>
      <c r="DM610" s="1775"/>
      <c r="DN610" s="1776"/>
      <c r="DO610" s="1776"/>
      <c r="DP610" s="1777"/>
      <c r="DQ610" s="1776"/>
      <c r="DR610" s="1776"/>
      <c r="DS610" s="1776"/>
      <c r="DT610" s="1777"/>
      <c r="DU610" s="1352"/>
      <c r="DV610" s="1696"/>
      <c r="DW610" s="1778"/>
    </row>
    <row r="611" spans="1:127" s="390" customFormat="1" ht="15.75" customHeight="1">
      <c r="A611" s="1085" t="s">
        <v>1012</v>
      </c>
      <c r="B611" s="1045">
        <v>602</v>
      </c>
      <c r="C611" s="1006"/>
      <c r="D611" s="1006"/>
      <c r="E611" s="1006"/>
      <c r="F611" s="1006"/>
      <c r="G611" s="1006"/>
      <c r="H611" s="1006"/>
      <c r="I611" s="1006"/>
      <c r="J611" s="1006"/>
      <c r="K611" s="1006"/>
      <c r="L611" s="1006"/>
      <c r="M611" s="1045"/>
      <c r="N611" s="1006"/>
      <c r="O611" s="1006"/>
      <c r="P611" s="1006"/>
      <c r="Q611" s="1006"/>
      <c r="R611" s="1006"/>
      <c r="S611" s="1006"/>
      <c r="T611" s="1007"/>
      <c r="U611" s="1086" t="s">
        <v>4481</v>
      </c>
      <c r="V611" s="1087" t="s">
        <v>4475</v>
      </c>
      <c r="W611" s="1087" t="s">
        <v>1927</v>
      </c>
      <c r="X611" s="1088" t="s">
        <v>4482</v>
      </c>
      <c r="Y611" s="1089" t="s">
        <v>4483</v>
      </c>
      <c r="Z611" s="1090" t="s">
        <v>4484</v>
      </c>
      <c r="AA611" s="1091" t="s">
        <v>1971</v>
      </c>
      <c r="AB611" s="1092" t="s">
        <v>1971</v>
      </c>
      <c r="AC611" s="1092">
        <v>1</v>
      </c>
      <c r="AD611" s="1092" t="s">
        <v>1971</v>
      </c>
      <c r="AE611" s="1092" t="s">
        <v>1971</v>
      </c>
      <c r="AF611" s="1092" t="s">
        <v>1971</v>
      </c>
      <c r="AG611" s="1092" t="s">
        <v>1971</v>
      </c>
      <c r="AH611" s="1092" t="s">
        <v>1971</v>
      </c>
      <c r="AI611" s="1093">
        <f t="shared" si="9"/>
        <v>1</v>
      </c>
      <c r="AJ611" s="1094" t="s">
        <v>984</v>
      </c>
      <c r="AK611" s="1094" t="s">
        <v>964</v>
      </c>
      <c r="AL611" s="1094" t="s">
        <v>965</v>
      </c>
      <c r="AM611" s="1095" t="s">
        <v>2087</v>
      </c>
      <c r="AN611" s="1006" t="s">
        <v>1039</v>
      </c>
      <c r="AO611" s="1006" t="s">
        <v>2361</v>
      </c>
      <c r="AP611" s="1263">
        <v>0</v>
      </c>
      <c r="AQ611" s="1064" t="s">
        <v>978</v>
      </c>
      <c r="AR611" s="1097" t="s">
        <v>1971</v>
      </c>
      <c r="AS611" s="1098"/>
      <c r="AT611" s="1088"/>
      <c r="AU611" s="1088"/>
      <c r="AV611" s="1088"/>
      <c r="AW611" s="1099"/>
      <c r="AX611" s="1100"/>
      <c r="AY611" s="1063"/>
      <c r="AZ611" s="1064"/>
      <c r="BA611" s="1064"/>
      <c r="BB611" s="1064"/>
      <c r="BC611" s="1064"/>
      <c r="BD611" s="1064"/>
      <c r="BE611" s="1064"/>
      <c r="BF611" s="1064"/>
      <c r="BG611" s="1064"/>
      <c r="BH611" s="1064"/>
      <c r="BI611" s="1394"/>
      <c r="BJ611" s="1343"/>
      <c r="BK611" s="1343"/>
      <c r="BL611" s="1343"/>
      <c r="BM611" s="1343"/>
      <c r="BN611" s="1063"/>
      <c r="BO611" s="1064"/>
      <c r="BP611" s="1064"/>
      <c r="BQ611" s="1064"/>
      <c r="BR611" s="1064"/>
      <c r="BS611" s="1103"/>
      <c r="BT611" s="1064"/>
      <c r="BU611" s="1064"/>
      <c r="BV611" s="1064"/>
      <c r="BW611" s="1104"/>
      <c r="BX611" s="1103"/>
      <c r="BY611" s="1064"/>
      <c r="BZ611" s="1064"/>
      <c r="CA611" s="1064"/>
      <c r="CB611" s="1104"/>
      <c r="CC611" s="1105"/>
      <c r="CD611" s="1351"/>
      <c r="CE611" s="1352"/>
      <c r="CF611" s="1352"/>
      <c r="CG611" s="1352"/>
      <c r="CH611" s="1414"/>
      <c r="CI611" s="1394"/>
      <c r="CJ611" s="1343"/>
      <c r="CK611" s="1343"/>
      <c r="CL611" s="1343"/>
      <c r="CM611" s="1344"/>
      <c r="CN611" s="1394"/>
      <c r="CO611" s="1343"/>
      <c r="CP611" s="1343"/>
      <c r="CQ611" s="1343"/>
      <c r="CR611" s="1344"/>
      <c r="CS611" s="1394"/>
      <c r="CT611" s="1343"/>
      <c r="CU611" s="1343"/>
      <c r="CV611" s="1343"/>
      <c r="CW611" s="1344"/>
      <c r="CX611" s="1394"/>
      <c r="CY611" s="1343"/>
      <c r="CZ611" s="1343"/>
      <c r="DA611" s="1343"/>
      <c r="DB611" s="1344"/>
      <c r="DC611" s="1343"/>
      <c r="DD611" s="1343"/>
      <c r="DE611" s="1343"/>
      <c r="DF611" s="1343"/>
      <c r="DG611" s="1344"/>
      <c r="DH611" s="1394"/>
      <c r="DI611" s="1343"/>
      <c r="DJ611" s="1343"/>
      <c r="DK611" s="1343"/>
      <c r="DL611" s="1344"/>
      <c r="DM611" s="1775"/>
      <c r="DN611" s="1776"/>
      <c r="DO611" s="1776"/>
      <c r="DP611" s="1777"/>
      <c r="DQ611" s="1776"/>
      <c r="DR611" s="1776"/>
      <c r="DS611" s="1776"/>
      <c r="DT611" s="1777"/>
      <c r="DU611" s="1352"/>
      <c r="DV611" s="1696"/>
      <c r="DW611" s="1778"/>
    </row>
    <row r="612" spans="1:127" s="390" customFormat="1" ht="15.75" customHeight="1">
      <c r="A612" s="1085" t="s">
        <v>1012</v>
      </c>
      <c r="B612" s="1045">
        <v>603</v>
      </c>
      <c r="C612" s="1006"/>
      <c r="D612" s="1006"/>
      <c r="E612" s="1006"/>
      <c r="F612" s="1006"/>
      <c r="G612" s="1006"/>
      <c r="H612" s="1006"/>
      <c r="I612" s="1006"/>
      <c r="J612" s="1006"/>
      <c r="K612" s="1006"/>
      <c r="L612" s="1006"/>
      <c r="M612" s="1045"/>
      <c r="N612" s="1006"/>
      <c r="O612" s="1006"/>
      <c r="P612" s="1006"/>
      <c r="Q612" s="1006"/>
      <c r="R612" s="1006"/>
      <c r="S612" s="1006"/>
      <c r="T612" s="1007"/>
      <c r="U612" s="1086" t="s">
        <v>4485</v>
      </c>
      <c r="V612" s="1087" t="s">
        <v>4475</v>
      </c>
      <c r="W612" s="1087" t="s">
        <v>1927</v>
      </c>
      <c r="X612" s="1088" t="s">
        <v>4486</v>
      </c>
      <c r="Y612" s="1089" t="s">
        <v>4487</v>
      </c>
      <c r="Z612" s="1090" t="s">
        <v>4488</v>
      </c>
      <c r="AA612" s="1091" t="s">
        <v>1971</v>
      </c>
      <c r="AB612" s="1092" t="s">
        <v>1971</v>
      </c>
      <c r="AC612" s="1092">
        <v>1</v>
      </c>
      <c r="AD612" s="1092" t="s">
        <v>1971</v>
      </c>
      <c r="AE612" s="1092" t="s">
        <v>1971</v>
      </c>
      <c r="AF612" s="1092" t="s">
        <v>1971</v>
      </c>
      <c r="AG612" s="1092" t="s">
        <v>1971</v>
      </c>
      <c r="AH612" s="1092" t="s">
        <v>1971</v>
      </c>
      <c r="AI612" s="1093">
        <f t="shared" si="9"/>
        <v>1</v>
      </c>
      <c r="AJ612" s="1094" t="s">
        <v>984</v>
      </c>
      <c r="AK612" s="1094" t="s">
        <v>964</v>
      </c>
      <c r="AL612" s="1094" t="s">
        <v>965</v>
      </c>
      <c r="AM612" s="1095" t="s">
        <v>1939</v>
      </c>
      <c r="AN612" s="1006" t="s">
        <v>991</v>
      </c>
      <c r="AO612" s="1006" t="s">
        <v>4489</v>
      </c>
      <c r="AP612" s="1263">
        <v>0</v>
      </c>
      <c r="AQ612" s="1064" t="s">
        <v>978</v>
      </c>
      <c r="AR612" s="1097" t="s">
        <v>1971</v>
      </c>
      <c r="AS612" s="1098"/>
      <c r="AT612" s="1088"/>
      <c r="AU612" s="1088"/>
      <c r="AV612" s="1088"/>
      <c r="AW612" s="1099"/>
      <c r="AX612" s="1100"/>
      <c r="AY612" s="1063"/>
      <c r="AZ612" s="1064"/>
      <c r="BA612" s="1064"/>
      <c r="BB612" s="1064"/>
      <c r="BC612" s="1064"/>
      <c r="BD612" s="1064"/>
      <c r="BE612" s="1064"/>
      <c r="BF612" s="1064"/>
      <c r="BG612" s="1064"/>
      <c r="BH612" s="1064"/>
      <c r="BI612" s="1394"/>
      <c r="BJ612" s="1343"/>
      <c r="BK612" s="1343"/>
      <c r="BL612" s="1343"/>
      <c r="BM612" s="1343"/>
      <c r="BN612" s="1063"/>
      <c r="BO612" s="1064"/>
      <c r="BP612" s="1064"/>
      <c r="BQ612" s="1064"/>
      <c r="BR612" s="1064"/>
      <c r="BS612" s="1103"/>
      <c r="BT612" s="1064"/>
      <c r="BU612" s="1064"/>
      <c r="BV612" s="1064"/>
      <c r="BW612" s="1104"/>
      <c r="BX612" s="1103"/>
      <c r="BY612" s="1064"/>
      <c r="BZ612" s="1064"/>
      <c r="CA612" s="1064"/>
      <c r="CB612" s="1104"/>
      <c r="CC612" s="1105"/>
      <c r="CD612" s="1351"/>
      <c r="CE612" s="1352"/>
      <c r="CF612" s="1352"/>
      <c r="CG612" s="1352"/>
      <c r="CH612" s="1414"/>
      <c r="CI612" s="1394"/>
      <c r="CJ612" s="1343"/>
      <c r="CK612" s="1343"/>
      <c r="CL612" s="1343"/>
      <c r="CM612" s="1344"/>
      <c r="CN612" s="1394"/>
      <c r="CO612" s="1343"/>
      <c r="CP612" s="1343"/>
      <c r="CQ612" s="1343"/>
      <c r="CR612" s="1344"/>
      <c r="CS612" s="1394"/>
      <c r="CT612" s="1343"/>
      <c r="CU612" s="1343"/>
      <c r="CV612" s="1343"/>
      <c r="CW612" s="1344"/>
      <c r="CX612" s="1394"/>
      <c r="CY612" s="1343"/>
      <c r="CZ612" s="1343"/>
      <c r="DA612" s="1343"/>
      <c r="DB612" s="1344"/>
      <c r="DC612" s="1343"/>
      <c r="DD612" s="1343"/>
      <c r="DE612" s="1343"/>
      <c r="DF612" s="1343"/>
      <c r="DG612" s="1344"/>
      <c r="DH612" s="1394"/>
      <c r="DI612" s="1343"/>
      <c r="DJ612" s="1343"/>
      <c r="DK612" s="1343"/>
      <c r="DL612" s="1344"/>
      <c r="DM612" s="1775"/>
      <c r="DN612" s="1776"/>
      <c r="DO612" s="1776"/>
      <c r="DP612" s="1777"/>
      <c r="DQ612" s="1776"/>
      <c r="DR612" s="1776"/>
      <c r="DS612" s="1776"/>
      <c r="DT612" s="1777"/>
      <c r="DU612" s="1352"/>
      <c r="DV612" s="1696"/>
      <c r="DW612" s="1778"/>
    </row>
    <row r="613" spans="1:127" s="390" customFormat="1" ht="15.75" customHeight="1">
      <c r="A613" s="1085" t="s">
        <v>1012</v>
      </c>
      <c r="B613" s="1045">
        <v>604</v>
      </c>
      <c r="C613" s="1006"/>
      <c r="D613" s="1006"/>
      <c r="E613" s="1006"/>
      <c r="F613" s="1006"/>
      <c r="G613" s="1006"/>
      <c r="H613" s="1006"/>
      <c r="I613" s="1006"/>
      <c r="J613" s="1006"/>
      <c r="K613" s="1006"/>
      <c r="L613" s="1006"/>
      <c r="M613" s="1045"/>
      <c r="N613" s="1006"/>
      <c r="O613" s="1006"/>
      <c r="P613" s="1006"/>
      <c r="Q613" s="1006"/>
      <c r="R613" s="1006"/>
      <c r="S613" s="1006"/>
      <c r="T613" s="1007"/>
      <c r="U613" s="1086" t="s">
        <v>4490</v>
      </c>
      <c r="V613" s="1087" t="s">
        <v>4491</v>
      </c>
      <c r="W613" s="1087" t="s">
        <v>1920</v>
      </c>
      <c r="X613" s="1088" t="s">
        <v>4492</v>
      </c>
      <c r="Y613" s="1089" t="s">
        <v>154</v>
      </c>
      <c r="Z613" s="1090" t="s">
        <v>4493</v>
      </c>
      <c r="AA613" s="1091" t="s">
        <v>1971</v>
      </c>
      <c r="AB613" s="1092">
        <v>1</v>
      </c>
      <c r="AC613" s="1092" t="s">
        <v>1971</v>
      </c>
      <c r="AD613" s="1092" t="s">
        <v>1971</v>
      </c>
      <c r="AE613" s="1092" t="s">
        <v>1971</v>
      </c>
      <c r="AF613" s="1092" t="s">
        <v>1971</v>
      </c>
      <c r="AG613" s="1092" t="s">
        <v>1971</v>
      </c>
      <c r="AH613" s="1092" t="s">
        <v>1971</v>
      </c>
      <c r="AI613" s="1093">
        <f t="shared" si="9"/>
        <v>1</v>
      </c>
      <c r="AJ613" s="1094" t="s">
        <v>988</v>
      </c>
      <c r="AK613" s="1094" t="s">
        <v>964</v>
      </c>
      <c r="AL613" s="1094" t="s">
        <v>965</v>
      </c>
      <c r="AM613" s="1095" t="s">
        <v>1923</v>
      </c>
      <c r="AN613" s="1006" t="s">
        <v>4781</v>
      </c>
      <c r="AO613" s="1006" t="s">
        <v>4782</v>
      </c>
      <c r="AP613" s="1296">
        <v>0</v>
      </c>
      <c r="AQ613" s="1064" t="s">
        <v>978</v>
      </c>
      <c r="AR613" s="1097" t="s">
        <v>154</v>
      </c>
      <c r="AS613" s="1098"/>
      <c r="AT613" s="1088"/>
      <c r="AU613" s="1088"/>
      <c r="AV613" s="1088"/>
      <c r="AW613" s="1099"/>
      <c r="AX613" s="1100"/>
      <c r="AY613" s="1063"/>
      <c r="AZ613" s="1064"/>
      <c r="BA613" s="1064"/>
      <c r="BB613" s="1064"/>
      <c r="BC613" s="1064"/>
      <c r="BD613" s="1064"/>
      <c r="BE613" s="1064"/>
      <c r="BF613" s="1064"/>
      <c r="BG613" s="1138"/>
      <c r="BH613" s="1138"/>
      <c r="BI613" s="1137">
        <v>4.5138888888888893E-3</v>
      </c>
      <c r="BJ613" s="1138">
        <v>4.2592592592592595E-3</v>
      </c>
      <c r="BK613" s="1138">
        <v>3.9930555555555561E-3</v>
      </c>
      <c r="BL613" s="1138">
        <v>3.7384259259259263E-3</v>
      </c>
      <c r="BM613" s="1138">
        <v>3.472222222222222E-3</v>
      </c>
      <c r="BN613" s="1063"/>
      <c r="BO613" s="1064"/>
      <c r="BP613" s="1064"/>
      <c r="BQ613" s="1064"/>
      <c r="BR613" s="1064"/>
      <c r="BS613" s="1103"/>
      <c r="BT613" s="1064"/>
      <c r="BU613" s="1064"/>
      <c r="BV613" s="1064"/>
      <c r="BW613" s="1104"/>
      <c r="BX613" s="1103"/>
      <c r="BY613" s="1064"/>
      <c r="BZ613" s="1064"/>
      <c r="CA613" s="1064"/>
      <c r="CB613" s="1104"/>
      <c r="CC613" s="1105"/>
      <c r="CD613" s="1106" t="s">
        <v>961</v>
      </c>
      <c r="CE613" s="1107" t="s">
        <v>961</v>
      </c>
      <c r="CF613" s="1107" t="s">
        <v>961</v>
      </c>
      <c r="CG613" s="1107" t="s">
        <v>961</v>
      </c>
      <c r="CH613" s="1108" t="s">
        <v>961</v>
      </c>
      <c r="CI613" s="1345">
        <v>1.3391203703703704E-2</v>
      </c>
      <c r="CJ613" s="1346">
        <v>1.3391203703703704E-2</v>
      </c>
      <c r="CK613" s="1346">
        <v>1.3391203703703704E-2</v>
      </c>
      <c r="CL613" s="1346">
        <v>1.3391203703703704E-2</v>
      </c>
      <c r="CM613" s="1347">
        <v>1.3391203703703704E-2</v>
      </c>
      <c r="CN613" s="1345">
        <v>1.1793981481481482E-2</v>
      </c>
      <c r="CO613" s="1346">
        <v>1.1793981481481482E-2</v>
      </c>
      <c r="CP613" s="1346">
        <v>1.1793981481481482E-2</v>
      </c>
      <c r="CQ613" s="1346">
        <v>1.1793981481481482E-2</v>
      </c>
      <c r="CR613" s="1347">
        <v>1.1793981481481482E-2</v>
      </c>
      <c r="CS613" s="1137" t="s">
        <v>1971</v>
      </c>
      <c r="CT613" s="1138" t="s">
        <v>1971</v>
      </c>
      <c r="CU613" s="1138" t="s">
        <v>1971</v>
      </c>
      <c r="CV613" s="1138" t="s">
        <v>1971</v>
      </c>
      <c r="CW613" s="1141" t="s">
        <v>1971</v>
      </c>
      <c r="CX613" s="1137" t="s">
        <v>1971</v>
      </c>
      <c r="CY613" s="1138" t="s">
        <v>1971</v>
      </c>
      <c r="CZ613" s="1138" t="s">
        <v>1971</v>
      </c>
      <c r="DA613" s="1138" t="s">
        <v>1971</v>
      </c>
      <c r="DB613" s="1141" t="s">
        <v>1971</v>
      </c>
      <c r="DC613" s="1138">
        <v>9.0277777777777784E-4</v>
      </c>
      <c r="DD613" s="1138">
        <v>9.0277777777777784E-4</v>
      </c>
      <c r="DE613" s="1138">
        <v>9.0277777777777784E-4</v>
      </c>
      <c r="DF613" s="1138">
        <v>9.0277777777777784E-4</v>
      </c>
      <c r="DG613" s="1141">
        <v>9.0277777777777784E-4</v>
      </c>
      <c r="DH613" s="1137" t="s">
        <v>4797</v>
      </c>
      <c r="DI613" s="1138" t="s">
        <v>4797</v>
      </c>
      <c r="DJ613" s="1138" t="s">
        <v>4797</v>
      </c>
      <c r="DK613" s="1138" t="s">
        <v>4797</v>
      </c>
      <c r="DL613" s="1141" t="s">
        <v>4797</v>
      </c>
      <c r="DM613" s="1109">
        <v>-0.14000000000000001</v>
      </c>
      <c r="DN613" s="1110" t="s">
        <v>1971</v>
      </c>
      <c r="DO613" s="1110" t="s">
        <v>1971</v>
      </c>
      <c r="DP613" s="1111">
        <v>-0.3</v>
      </c>
      <c r="DQ613" s="1110">
        <v>0.14000000000000001</v>
      </c>
      <c r="DR613" s="1110" t="s">
        <v>1971</v>
      </c>
      <c r="DS613" s="1110" t="s">
        <v>1971</v>
      </c>
      <c r="DT613" s="1111">
        <v>0.3</v>
      </c>
      <c r="DU613" s="1107" t="s">
        <v>1971</v>
      </c>
      <c r="DV613" s="1112">
        <v>1</v>
      </c>
      <c r="DW613" s="1113" t="s">
        <v>1971</v>
      </c>
    </row>
    <row r="614" spans="1:127" s="390" customFormat="1" ht="15.75" customHeight="1">
      <c r="A614" s="1085" t="s">
        <v>1012</v>
      </c>
      <c r="B614" s="1045">
        <v>605</v>
      </c>
      <c r="C614" s="1006"/>
      <c r="D614" s="1006"/>
      <c r="E614" s="1006"/>
      <c r="F614" s="1006"/>
      <c r="G614" s="1006"/>
      <c r="H614" s="1006"/>
      <c r="I614" s="1006"/>
      <c r="J614" s="1006"/>
      <c r="K614" s="1006"/>
      <c r="L614" s="1006"/>
      <c r="M614" s="1045"/>
      <c r="N614" s="1006"/>
      <c r="O614" s="1006"/>
      <c r="P614" s="1006"/>
      <c r="Q614" s="1006"/>
      <c r="R614" s="1006"/>
      <c r="S614" s="1006"/>
      <c r="T614" s="1007"/>
      <c r="U614" s="1086" t="s">
        <v>4494</v>
      </c>
      <c r="V614" s="1087" t="s">
        <v>4491</v>
      </c>
      <c r="W614" s="1087" t="s">
        <v>1936</v>
      </c>
      <c r="X614" s="1088" t="s">
        <v>4495</v>
      </c>
      <c r="Y614" s="1089" t="s">
        <v>499</v>
      </c>
      <c r="Z614" s="1090" t="s">
        <v>4496</v>
      </c>
      <c r="AA614" s="1091">
        <v>1</v>
      </c>
      <c r="AB614" s="1092" t="s">
        <v>1971</v>
      </c>
      <c r="AC614" s="1092" t="s">
        <v>1971</v>
      </c>
      <c r="AD614" s="1092" t="s">
        <v>1971</v>
      </c>
      <c r="AE614" s="1092" t="s">
        <v>1971</v>
      </c>
      <c r="AF614" s="1092" t="s">
        <v>1971</v>
      </c>
      <c r="AG614" s="1092" t="s">
        <v>1971</v>
      </c>
      <c r="AH614" s="1092" t="s">
        <v>1971</v>
      </c>
      <c r="AI614" s="1093">
        <f t="shared" si="9"/>
        <v>1</v>
      </c>
      <c r="AJ614" s="1094" t="s">
        <v>963</v>
      </c>
      <c r="AK614" s="1094" t="s">
        <v>1971</v>
      </c>
      <c r="AL614" s="1094" t="s">
        <v>1971</v>
      </c>
      <c r="AM614" s="1095" t="s">
        <v>2960</v>
      </c>
      <c r="AN614" s="1006" t="s">
        <v>293</v>
      </c>
      <c r="AO614" s="1006" t="s">
        <v>4784</v>
      </c>
      <c r="AP614" s="1296">
        <v>1</v>
      </c>
      <c r="AQ614" s="1064" t="s">
        <v>978</v>
      </c>
      <c r="AR614" s="1097" t="s">
        <v>499</v>
      </c>
      <c r="AS614" s="1098"/>
      <c r="AT614" s="1088"/>
      <c r="AU614" s="1088"/>
      <c r="AV614" s="1088"/>
      <c r="AW614" s="1099"/>
      <c r="AX614" s="1100"/>
      <c r="AY614" s="1063"/>
      <c r="AZ614" s="1064"/>
      <c r="BA614" s="1064"/>
      <c r="BB614" s="1064"/>
      <c r="BC614" s="1064"/>
      <c r="BD614" s="1064"/>
      <c r="BE614" s="1064"/>
      <c r="BF614" s="1064"/>
      <c r="BG614" s="1064"/>
      <c r="BH614" s="1064"/>
      <c r="BI614" s="1063">
        <v>0</v>
      </c>
      <c r="BJ614" s="1064">
        <v>0</v>
      </c>
      <c r="BK614" s="1064">
        <v>0</v>
      </c>
      <c r="BL614" s="1064">
        <v>0</v>
      </c>
      <c r="BM614" s="1064">
        <v>0</v>
      </c>
      <c r="BN614" s="1063"/>
      <c r="BO614" s="1064"/>
      <c r="BP614" s="1064"/>
      <c r="BQ614" s="1064"/>
      <c r="BR614" s="1064"/>
      <c r="BS614" s="1103"/>
      <c r="BT614" s="1064"/>
      <c r="BU614" s="1064"/>
      <c r="BV614" s="1064"/>
      <c r="BW614" s="1104"/>
      <c r="BX614" s="1103"/>
      <c r="BY614" s="1064"/>
      <c r="BZ614" s="1064"/>
      <c r="CA614" s="1064"/>
      <c r="CB614" s="1104"/>
      <c r="CC614" s="1105"/>
      <c r="CD614" s="1106" t="s">
        <v>1971</v>
      </c>
      <c r="CE614" s="1107" t="s">
        <v>1971</v>
      </c>
      <c r="CF614" s="1107" t="s">
        <v>1971</v>
      </c>
      <c r="CG614" s="1107" t="s">
        <v>1971</v>
      </c>
      <c r="CH614" s="1108" t="s">
        <v>1971</v>
      </c>
      <c r="CI614" s="1063" t="s">
        <v>1971</v>
      </c>
      <c r="CJ614" s="1064" t="s">
        <v>1971</v>
      </c>
      <c r="CK614" s="1064" t="s">
        <v>1971</v>
      </c>
      <c r="CL614" s="1064" t="s">
        <v>1971</v>
      </c>
      <c r="CM614" s="1105" t="s">
        <v>1971</v>
      </c>
      <c r="CN614" s="1063" t="s">
        <v>1971</v>
      </c>
      <c r="CO614" s="1064" t="s">
        <v>1971</v>
      </c>
      <c r="CP614" s="1064" t="s">
        <v>1971</v>
      </c>
      <c r="CQ614" s="1064" t="s">
        <v>1971</v>
      </c>
      <c r="CR614" s="1105" t="s">
        <v>1971</v>
      </c>
      <c r="CS614" s="1063" t="s">
        <v>1971</v>
      </c>
      <c r="CT614" s="1064" t="s">
        <v>1971</v>
      </c>
      <c r="CU614" s="1064" t="s">
        <v>1971</v>
      </c>
      <c r="CV614" s="1064" t="s">
        <v>1971</v>
      </c>
      <c r="CW614" s="1105" t="s">
        <v>1971</v>
      </c>
      <c r="CX614" s="1063" t="s">
        <v>1971</v>
      </c>
      <c r="CY614" s="1064" t="s">
        <v>1971</v>
      </c>
      <c r="CZ614" s="1064" t="s">
        <v>1971</v>
      </c>
      <c r="DA614" s="1064" t="s">
        <v>1971</v>
      </c>
      <c r="DB614" s="1105" t="s">
        <v>1971</v>
      </c>
      <c r="DC614" s="1064" t="s">
        <v>1971</v>
      </c>
      <c r="DD614" s="1064" t="s">
        <v>1971</v>
      </c>
      <c r="DE614" s="1064" t="s">
        <v>1971</v>
      </c>
      <c r="DF614" s="1064" t="s">
        <v>1971</v>
      </c>
      <c r="DG614" s="1105" t="s">
        <v>1971</v>
      </c>
      <c r="DH614" s="1063" t="s">
        <v>1971</v>
      </c>
      <c r="DI614" s="1064" t="s">
        <v>1971</v>
      </c>
      <c r="DJ614" s="1064" t="s">
        <v>1971</v>
      </c>
      <c r="DK614" s="1064" t="s">
        <v>1971</v>
      </c>
      <c r="DL614" s="1105" t="s">
        <v>1971</v>
      </c>
      <c r="DM614" s="1109" t="s">
        <v>1971</v>
      </c>
      <c r="DN614" s="1110" t="s">
        <v>1971</v>
      </c>
      <c r="DO614" s="1110" t="s">
        <v>1971</v>
      </c>
      <c r="DP614" s="1111" t="s">
        <v>1971</v>
      </c>
      <c r="DQ614" s="1110" t="s">
        <v>1971</v>
      </c>
      <c r="DR614" s="1110" t="s">
        <v>1971</v>
      </c>
      <c r="DS614" s="1110" t="s">
        <v>1971</v>
      </c>
      <c r="DT614" s="1111" t="s">
        <v>1971</v>
      </c>
      <c r="DU614" s="1107" t="s">
        <v>1971</v>
      </c>
      <c r="DV614" s="1112">
        <v>1</v>
      </c>
      <c r="DW614" s="1113" t="s">
        <v>1971</v>
      </c>
    </row>
    <row r="615" spans="1:127" s="390" customFormat="1" ht="15.75" customHeight="1">
      <c r="A615" s="1085" t="s">
        <v>1012</v>
      </c>
      <c r="B615" s="1045">
        <v>606</v>
      </c>
      <c r="C615" s="1006"/>
      <c r="D615" s="1006"/>
      <c r="E615" s="1006"/>
      <c r="F615" s="1006"/>
      <c r="G615" s="1006"/>
      <c r="H615" s="1006"/>
      <c r="I615" s="1006"/>
      <c r="J615" s="1006"/>
      <c r="K615" s="1006"/>
      <c r="L615" s="1006"/>
      <c r="M615" s="1045"/>
      <c r="N615" s="1006"/>
      <c r="O615" s="1006"/>
      <c r="P615" s="1006"/>
      <c r="Q615" s="1006"/>
      <c r="R615" s="1006"/>
      <c r="S615" s="1006"/>
      <c r="T615" s="1007"/>
      <c r="U615" s="1086" t="s">
        <v>4497</v>
      </c>
      <c r="V615" s="1087" t="s">
        <v>4491</v>
      </c>
      <c r="W615" s="1087" t="s">
        <v>1936</v>
      </c>
      <c r="X615" s="1088" t="s">
        <v>4498</v>
      </c>
      <c r="Y615" s="1089" t="s">
        <v>778</v>
      </c>
      <c r="Z615" s="1090" t="s">
        <v>4499</v>
      </c>
      <c r="AA615" s="1091" t="s">
        <v>1971</v>
      </c>
      <c r="AB615" s="1092" t="s">
        <v>1971</v>
      </c>
      <c r="AC615" s="1092">
        <v>1</v>
      </c>
      <c r="AD615" s="1092" t="s">
        <v>1971</v>
      </c>
      <c r="AE615" s="1092" t="s">
        <v>1971</v>
      </c>
      <c r="AF615" s="1092" t="s">
        <v>1971</v>
      </c>
      <c r="AG615" s="1092" t="s">
        <v>1971</v>
      </c>
      <c r="AH615" s="1092" t="s">
        <v>1971</v>
      </c>
      <c r="AI615" s="1093">
        <f t="shared" si="9"/>
        <v>1</v>
      </c>
      <c r="AJ615" s="1094" t="s">
        <v>963</v>
      </c>
      <c r="AK615" s="1094" t="s">
        <v>1971</v>
      </c>
      <c r="AL615" s="1094" t="s">
        <v>1971</v>
      </c>
      <c r="AM615" s="1095" t="s">
        <v>2087</v>
      </c>
      <c r="AN615" s="1006" t="s">
        <v>293</v>
      </c>
      <c r="AO615" s="1006" t="s">
        <v>4784</v>
      </c>
      <c r="AP615" s="1296">
        <v>2</v>
      </c>
      <c r="AQ615" s="1064" t="s">
        <v>978</v>
      </c>
      <c r="AR615" s="1097" t="s">
        <v>778</v>
      </c>
      <c r="AS615" s="1098"/>
      <c r="AT615" s="1088"/>
      <c r="AU615" s="1088"/>
      <c r="AV615" s="1088"/>
      <c r="AW615" s="1099"/>
      <c r="AX615" s="1100"/>
      <c r="AY615" s="1063"/>
      <c r="AZ615" s="1064"/>
      <c r="BA615" s="1064"/>
      <c r="BB615" s="1064"/>
      <c r="BC615" s="1064"/>
      <c r="BD615" s="1064"/>
      <c r="BE615" s="1064"/>
      <c r="BF615" s="1064"/>
      <c r="BG615" s="1064"/>
      <c r="BH615" s="1064"/>
      <c r="BI615" s="1063" t="s">
        <v>4873</v>
      </c>
      <c r="BJ615" s="1064" t="s">
        <v>4874</v>
      </c>
      <c r="BK615" s="1064" t="s">
        <v>4875</v>
      </c>
      <c r="BL615" s="1064" t="s">
        <v>4876</v>
      </c>
      <c r="BM615" s="1064" t="s">
        <v>4877</v>
      </c>
      <c r="BN615" s="1063"/>
      <c r="BO615" s="1064"/>
      <c r="BP615" s="1064"/>
      <c r="BQ615" s="1064"/>
      <c r="BR615" s="1064"/>
      <c r="BS615" s="1103"/>
      <c r="BT615" s="1064"/>
      <c r="BU615" s="1064"/>
      <c r="BV615" s="1064"/>
      <c r="BW615" s="1104"/>
      <c r="BX615" s="1103"/>
      <c r="BY615" s="1064"/>
      <c r="BZ615" s="1064"/>
      <c r="CA615" s="1064"/>
      <c r="CB615" s="1104"/>
      <c r="CC615" s="1105"/>
      <c r="CD615" s="1106" t="s">
        <v>1971</v>
      </c>
      <c r="CE615" s="1107" t="s">
        <v>1971</v>
      </c>
      <c r="CF615" s="1107" t="s">
        <v>1971</v>
      </c>
      <c r="CG615" s="1107" t="s">
        <v>1971</v>
      </c>
      <c r="CH615" s="1108" t="s">
        <v>1971</v>
      </c>
      <c r="CI615" s="1063" t="s">
        <v>1971</v>
      </c>
      <c r="CJ615" s="1064" t="s">
        <v>1971</v>
      </c>
      <c r="CK615" s="1064" t="s">
        <v>1971</v>
      </c>
      <c r="CL615" s="1064" t="s">
        <v>1971</v>
      </c>
      <c r="CM615" s="1105" t="s">
        <v>1971</v>
      </c>
      <c r="CN615" s="1063" t="s">
        <v>1971</v>
      </c>
      <c r="CO615" s="1064" t="s">
        <v>1971</v>
      </c>
      <c r="CP615" s="1064" t="s">
        <v>1971</v>
      </c>
      <c r="CQ615" s="1064" t="s">
        <v>1971</v>
      </c>
      <c r="CR615" s="1105" t="s">
        <v>1971</v>
      </c>
      <c r="CS615" s="1063" t="s">
        <v>1971</v>
      </c>
      <c r="CT615" s="1064" t="s">
        <v>1971</v>
      </c>
      <c r="CU615" s="1064" t="s">
        <v>1971</v>
      </c>
      <c r="CV615" s="1064" t="s">
        <v>1971</v>
      </c>
      <c r="CW615" s="1105" t="s">
        <v>1971</v>
      </c>
      <c r="CX615" s="1063" t="s">
        <v>1971</v>
      </c>
      <c r="CY615" s="1064" t="s">
        <v>1971</v>
      </c>
      <c r="CZ615" s="1064" t="s">
        <v>1971</v>
      </c>
      <c r="DA615" s="1064" t="s">
        <v>1971</v>
      </c>
      <c r="DB615" s="1105" t="s">
        <v>1971</v>
      </c>
      <c r="DC615" s="1064" t="s">
        <v>1971</v>
      </c>
      <c r="DD615" s="1064" t="s">
        <v>1971</v>
      </c>
      <c r="DE615" s="1064" t="s">
        <v>1971</v>
      </c>
      <c r="DF615" s="1064" t="s">
        <v>1971</v>
      </c>
      <c r="DG615" s="1105" t="s">
        <v>1971</v>
      </c>
      <c r="DH615" s="1063" t="s">
        <v>1971</v>
      </c>
      <c r="DI615" s="1064" t="s">
        <v>1971</v>
      </c>
      <c r="DJ615" s="1064" t="s">
        <v>1971</v>
      </c>
      <c r="DK615" s="1064" t="s">
        <v>1971</v>
      </c>
      <c r="DL615" s="1105" t="s">
        <v>1971</v>
      </c>
      <c r="DM615" s="1109" t="s">
        <v>1971</v>
      </c>
      <c r="DN615" s="1110" t="s">
        <v>1971</v>
      </c>
      <c r="DO615" s="1110" t="s">
        <v>1971</v>
      </c>
      <c r="DP615" s="1111" t="s">
        <v>1971</v>
      </c>
      <c r="DQ615" s="1110" t="s">
        <v>1971</v>
      </c>
      <c r="DR615" s="1110" t="s">
        <v>1971</v>
      </c>
      <c r="DS615" s="1110" t="s">
        <v>1971</v>
      </c>
      <c r="DT615" s="1111" t="s">
        <v>1971</v>
      </c>
      <c r="DU615" s="1107" t="s">
        <v>1971</v>
      </c>
      <c r="DV615" s="1112">
        <v>1</v>
      </c>
      <c r="DW615" s="1113" t="s">
        <v>1971</v>
      </c>
    </row>
    <row r="616" spans="1:127" s="390" customFormat="1" ht="15.75" customHeight="1">
      <c r="A616" s="1085" t="s">
        <v>1012</v>
      </c>
      <c r="B616" s="1045">
        <v>607</v>
      </c>
      <c r="C616" s="1006"/>
      <c r="D616" s="1006"/>
      <c r="E616" s="1006"/>
      <c r="F616" s="1006"/>
      <c r="G616" s="1006"/>
      <c r="H616" s="1006"/>
      <c r="I616" s="1006"/>
      <c r="J616" s="1006"/>
      <c r="K616" s="1006"/>
      <c r="L616" s="1006"/>
      <c r="M616" s="1045"/>
      <c r="N616" s="1006"/>
      <c r="O616" s="1006"/>
      <c r="P616" s="1006"/>
      <c r="Q616" s="1006"/>
      <c r="R616" s="1006"/>
      <c r="S616" s="1006"/>
      <c r="T616" s="1007"/>
      <c r="U616" s="1086" t="s">
        <v>4500</v>
      </c>
      <c r="V616" s="1087" t="s">
        <v>4491</v>
      </c>
      <c r="W616" s="1087" t="s">
        <v>1927</v>
      </c>
      <c r="X616" s="1088" t="s">
        <v>4501</v>
      </c>
      <c r="Y616" s="1089" t="s">
        <v>178</v>
      </c>
      <c r="Z616" s="1090" t="s">
        <v>4502</v>
      </c>
      <c r="AA616" s="1091" t="s">
        <v>1971</v>
      </c>
      <c r="AB616" s="1092">
        <v>1</v>
      </c>
      <c r="AC616" s="1092" t="s">
        <v>1971</v>
      </c>
      <c r="AD616" s="1092" t="s">
        <v>1971</v>
      </c>
      <c r="AE616" s="1092" t="s">
        <v>1971</v>
      </c>
      <c r="AF616" s="1092" t="s">
        <v>1971</v>
      </c>
      <c r="AG616" s="1092" t="s">
        <v>1971</v>
      </c>
      <c r="AH616" s="1092" t="s">
        <v>1971</v>
      </c>
      <c r="AI616" s="1093">
        <f t="shared" si="9"/>
        <v>1</v>
      </c>
      <c r="AJ616" s="1094" t="s">
        <v>984</v>
      </c>
      <c r="AK616" s="1094" t="s">
        <v>964</v>
      </c>
      <c r="AL616" s="1094" t="s">
        <v>965</v>
      </c>
      <c r="AM616" s="1095" t="s">
        <v>2103</v>
      </c>
      <c r="AN616" s="1006" t="s">
        <v>2204</v>
      </c>
      <c r="AO616" s="1006" t="s">
        <v>4786</v>
      </c>
      <c r="AP616" s="1296">
        <v>1</v>
      </c>
      <c r="AQ616" s="1064" t="s">
        <v>978</v>
      </c>
      <c r="AR616" s="1097" t="s">
        <v>178</v>
      </c>
      <c r="AS616" s="1098"/>
      <c r="AT616" s="1088"/>
      <c r="AU616" s="1088"/>
      <c r="AV616" s="1088"/>
      <c r="AW616" s="1099"/>
      <c r="AX616" s="1100"/>
      <c r="AY616" s="1063"/>
      <c r="AZ616" s="1064"/>
      <c r="BA616" s="1064"/>
      <c r="BB616" s="1064"/>
      <c r="BC616" s="1064"/>
      <c r="BD616" s="1064"/>
      <c r="BE616" s="1064"/>
      <c r="BF616" s="1064"/>
      <c r="BG616" s="1064"/>
      <c r="BH616" s="1064"/>
      <c r="BI616" s="1063">
        <v>161.4</v>
      </c>
      <c r="BJ616" s="1064">
        <v>159.1</v>
      </c>
      <c r="BK616" s="1064">
        <v>156.9</v>
      </c>
      <c r="BL616" s="1064">
        <v>154.6</v>
      </c>
      <c r="BM616" s="1064">
        <v>152.4</v>
      </c>
      <c r="BN616" s="1063"/>
      <c r="BO616" s="1064"/>
      <c r="BP616" s="1064"/>
      <c r="BQ616" s="1064"/>
      <c r="BR616" s="1064"/>
      <c r="BS616" s="1103"/>
      <c r="BT616" s="1064"/>
      <c r="BU616" s="1064"/>
      <c r="BV616" s="1064"/>
      <c r="BW616" s="1104"/>
      <c r="BX616" s="1103"/>
      <c r="BY616" s="1064"/>
      <c r="BZ616" s="1064"/>
      <c r="CA616" s="1064"/>
      <c r="CB616" s="1104"/>
      <c r="CC616" s="1105"/>
      <c r="CD616" s="1106" t="s">
        <v>961</v>
      </c>
      <c r="CE616" s="1107" t="s">
        <v>961</v>
      </c>
      <c r="CF616" s="1107" t="s">
        <v>961</v>
      </c>
      <c r="CG616" s="1107" t="s">
        <v>961</v>
      </c>
      <c r="CH616" s="1108" t="s">
        <v>961</v>
      </c>
      <c r="CI616" s="1063" t="s">
        <v>1971</v>
      </c>
      <c r="CJ616" s="1064" t="s">
        <v>1971</v>
      </c>
      <c r="CK616" s="1064" t="s">
        <v>1971</v>
      </c>
      <c r="CL616" s="1064" t="s">
        <v>1971</v>
      </c>
      <c r="CM616" s="1105" t="s">
        <v>1971</v>
      </c>
      <c r="CN616" s="1063">
        <v>225.9</v>
      </c>
      <c r="CO616" s="1064">
        <v>225.9</v>
      </c>
      <c r="CP616" s="1064">
        <v>225.9</v>
      </c>
      <c r="CQ616" s="1064">
        <v>225.9</v>
      </c>
      <c r="CR616" s="1105">
        <v>225.9</v>
      </c>
      <c r="CS616" s="1063" t="s">
        <v>1971</v>
      </c>
      <c r="CT616" s="1064" t="s">
        <v>1971</v>
      </c>
      <c r="CU616" s="1064" t="s">
        <v>1971</v>
      </c>
      <c r="CV616" s="1064" t="s">
        <v>1971</v>
      </c>
      <c r="CW616" s="1105" t="s">
        <v>1971</v>
      </c>
      <c r="CX616" s="1063" t="s">
        <v>1971</v>
      </c>
      <c r="CY616" s="1064" t="s">
        <v>1971</v>
      </c>
      <c r="CZ616" s="1064" t="s">
        <v>1971</v>
      </c>
      <c r="DA616" s="1064" t="s">
        <v>1971</v>
      </c>
      <c r="DB616" s="1105" t="s">
        <v>1971</v>
      </c>
      <c r="DC616" s="1064" t="s">
        <v>1971</v>
      </c>
      <c r="DD616" s="1064" t="s">
        <v>1971</v>
      </c>
      <c r="DE616" s="1064" t="s">
        <v>1971</v>
      </c>
      <c r="DF616" s="1064" t="s">
        <v>1971</v>
      </c>
      <c r="DG616" s="1105" t="s">
        <v>1971</v>
      </c>
      <c r="DH616" s="1063" t="s">
        <v>1971</v>
      </c>
      <c r="DI616" s="1064" t="s">
        <v>1971</v>
      </c>
      <c r="DJ616" s="1064" t="s">
        <v>1971</v>
      </c>
      <c r="DK616" s="1064" t="s">
        <v>1971</v>
      </c>
      <c r="DL616" s="1105" t="s">
        <v>1971</v>
      </c>
      <c r="DM616" s="1109">
        <v>-4.5999999999999999E-2</v>
      </c>
      <c r="DN616" s="1110">
        <v>-0.38</v>
      </c>
      <c r="DO616" s="1110" t="s">
        <v>1971</v>
      </c>
      <c r="DP616" s="1111" t="s">
        <v>1971</v>
      </c>
      <c r="DQ616" s="1110" t="s">
        <v>1971</v>
      </c>
      <c r="DR616" s="1110" t="s">
        <v>1971</v>
      </c>
      <c r="DS616" s="1110" t="s">
        <v>1971</v>
      </c>
      <c r="DT616" s="1111" t="s">
        <v>1971</v>
      </c>
      <c r="DU616" s="1107" t="s">
        <v>1971</v>
      </c>
      <c r="DV616" s="1112">
        <v>1</v>
      </c>
      <c r="DW616" s="1113" t="s">
        <v>1971</v>
      </c>
    </row>
    <row r="617" spans="1:127" s="390" customFormat="1" ht="15.75" customHeight="1">
      <c r="A617" s="1085" t="s">
        <v>1012</v>
      </c>
      <c r="B617" s="1045">
        <v>608</v>
      </c>
      <c r="C617" s="1006"/>
      <c r="D617" s="1006"/>
      <c r="E617" s="1006"/>
      <c r="F617" s="1006"/>
      <c r="G617" s="1006"/>
      <c r="H617" s="1006"/>
      <c r="I617" s="1006"/>
      <c r="J617" s="1006"/>
      <c r="K617" s="1006"/>
      <c r="L617" s="1006"/>
      <c r="M617" s="1045"/>
      <c r="N617" s="1006"/>
      <c r="O617" s="1006"/>
      <c r="P617" s="1006"/>
      <c r="Q617" s="1006"/>
      <c r="R617" s="1006"/>
      <c r="S617" s="1006"/>
      <c r="T617" s="1007"/>
      <c r="U617" s="1086" t="s">
        <v>4504</v>
      </c>
      <c r="V617" s="1087" t="s">
        <v>4491</v>
      </c>
      <c r="W617" s="1087" t="s">
        <v>1936</v>
      </c>
      <c r="X617" s="1088" t="s">
        <v>4505</v>
      </c>
      <c r="Y617" s="1089" t="s">
        <v>184</v>
      </c>
      <c r="Z617" s="1090" t="s">
        <v>4506</v>
      </c>
      <c r="AA617" s="1091" t="s">
        <v>1971</v>
      </c>
      <c r="AB617" s="1092">
        <v>1</v>
      </c>
      <c r="AC617" s="1092" t="s">
        <v>1971</v>
      </c>
      <c r="AD617" s="1092" t="s">
        <v>1971</v>
      </c>
      <c r="AE617" s="1092" t="s">
        <v>1971</v>
      </c>
      <c r="AF617" s="1092" t="s">
        <v>1971</v>
      </c>
      <c r="AG617" s="1092" t="s">
        <v>1971</v>
      </c>
      <c r="AH617" s="1092" t="s">
        <v>1971</v>
      </c>
      <c r="AI617" s="1093">
        <f t="shared" si="9"/>
        <v>1</v>
      </c>
      <c r="AJ617" s="1094" t="s">
        <v>984</v>
      </c>
      <c r="AK617" s="1094" t="s">
        <v>964</v>
      </c>
      <c r="AL617" s="1094" t="s">
        <v>965</v>
      </c>
      <c r="AM617" s="1095" t="s">
        <v>1944</v>
      </c>
      <c r="AN617" s="1006" t="s">
        <v>293</v>
      </c>
      <c r="AO617" s="1006" t="s">
        <v>4785</v>
      </c>
      <c r="AP617" s="1296">
        <v>2</v>
      </c>
      <c r="AQ617" s="1064" t="s">
        <v>978</v>
      </c>
      <c r="AR617" s="1097" t="s">
        <v>184</v>
      </c>
      <c r="AS617" s="1098"/>
      <c r="AT617" s="1088"/>
      <c r="AU617" s="1088"/>
      <c r="AV617" s="1088"/>
      <c r="AW617" s="1099"/>
      <c r="AX617" s="1100"/>
      <c r="AY617" s="1063"/>
      <c r="AZ617" s="1064"/>
      <c r="BA617" s="1064"/>
      <c r="BB617" s="1064"/>
      <c r="BC617" s="1064"/>
      <c r="BD617" s="1064"/>
      <c r="BE617" s="1064"/>
      <c r="BF617" s="1064"/>
      <c r="BG617" s="1064"/>
      <c r="BH617" s="1064"/>
      <c r="BI617" s="1063">
        <v>2.34</v>
      </c>
      <c r="BJ617" s="1064">
        <v>2.34</v>
      </c>
      <c r="BK617" s="1064">
        <v>2.34</v>
      </c>
      <c r="BL617" s="1064">
        <v>2.34</v>
      </c>
      <c r="BM617" s="1064">
        <v>2.34</v>
      </c>
      <c r="BN617" s="1063"/>
      <c r="BO617" s="1064"/>
      <c r="BP617" s="1064"/>
      <c r="BQ617" s="1064"/>
      <c r="BR617" s="1064"/>
      <c r="BS617" s="1103"/>
      <c r="BT617" s="1064"/>
      <c r="BU617" s="1064"/>
      <c r="BV617" s="1064"/>
      <c r="BW617" s="1104"/>
      <c r="BX617" s="1103"/>
      <c r="BY617" s="1064"/>
      <c r="BZ617" s="1064"/>
      <c r="CA617" s="1064"/>
      <c r="CB617" s="1104"/>
      <c r="CC617" s="1105"/>
      <c r="CD617" s="1106" t="s">
        <v>961</v>
      </c>
      <c r="CE617" s="1107" t="s">
        <v>961</v>
      </c>
      <c r="CF617" s="1107" t="s">
        <v>961</v>
      </c>
      <c r="CG617" s="1107" t="s">
        <v>961</v>
      </c>
      <c r="CH617" s="1108" t="s">
        <v>961</v>
      </c>
      <c r="CI617" s="1063" t="s">
        <v>1971</v>
      </c>
      <c r="CJ617" s="1064" t="s">
        <v>1971</v>
      </c>
      <c r="CK617" s="1064" t="s">
        <v>1971</v>
      </c>
      <c r="CL617" s="1064" t="s">
        <v>1971</v>
      </c>
      <c r="CM617" s="1105" t="s">
        <v>1971</v>
      </c>
      <c r="CN617" s="1063">
        <v>4.68</v>
      </c>
      <c r="CO617" s="1064">
        <v>4.68</v>
      </c>
      <c r="CP617" s="1064">
        <v>4.68</v>
      </c>
      <c r="CQ617" s="1064">
        <v>4.68</v>
      </c>
      <c r="CR617" s="1105">
        <v>4.68</v>
      </c>
      <c r="CS617" s="1063" t="s">
        <v>1971</v>
      </c>
      <c r="CT617" s="1064" t="s">
        <v>1971</v>
      </c>
      <c r="CU617" s="1064" t="s">
        <v>1971</v>
      </c>
      <c r="CV617" s="1064" t="s">
        <v>1971</v>
      </c>
      <c r="CW617" s="1105" t="s">
        <v>1971</v>
      </c>
      <c r="CX617" s="1063" t="s">
        <v>1971</v>
      </c>
      <c r="CY617" s="1064" t="s">
        <v>1971</v>
      </c>
      <c r="CZ617" s="1064" t="s">
        <v>1971</v>
      </c>
      <c r="DA617" s="1064" t="s">
        <v>1971</v>
      </c>
      <c r="DB617" s="1105" t="s">
        <v>1971</v>
      </c>
      <c r="DC617" s="1064" t="s">
        <v>1971</v>
      </c>
      <c r="DD617" s="1064" t="s">
        <v>1971</v>
      </c>
      <c r="DE617" s="1064" t="s">
        <v>1971</v>
      </c>
      <c r="DF617" s="1064" t="s">
        <v>1971</v>
      </c>
      <c r="DG617" s="1105" t="s">
        <v>1971</v>
      </c>
      <c r="DH617" s="1063" t="s">
        <v>1971</v>
      </c>
      <c r="DI617" s="1064" t="s">
        <v>1971</v>
      </c>
      <c r="DJ617" s="1064" t="s">
        <v>1971</v>
      </c>
      <c r="DK617" s="1064" t="s">
        <v>1971</v>
      </c>
      <c r="DL617" s="1105" t="s">
        <v>1971</v>
      </c>
      <c r="DM617" s="1109">
        <v>-0.24299999999999999</v>
      </c>
      <c r="DN617" s="1110" t="s">
        <v>1971</v>
      </c>
      <c r="DO617" s="1110" t="s">
        <v>1971</v>
      </c>
      <c r="DP617" s="1111" t="s">
        <v>1971</v>
      </c>
      <c r="DQ617" s="1110" t="s">
        <v>1971</v>
      </c>
      <c r="DR617" s="1110" t="s">
        <v>1971</v>
      </c>
      <c r="DS617" s="1110" t="s">
        <v>1971</v>
      </c>
      <c r="DT617" s="1111" t="s">
        <v>1971</v>
      </c>
      <c r="DU617" s="1107" t="s">
        <v>1971</v>
      </c>
      <c r="DV617" s="1112">
        <v>1</v>
      </c>
      <c r="DW617" s="1113" t="s">
        <v>1971</v>
      </c>
    </row>
    <row r="618" spans="1:127" s="390" customFormat="1" ht="15.75" customHeight="1">
      <c r="A618" s="1085" t="s">
        <v>1012</v>
      </c>
      <c r="B618" s="1045">
        <v>609</v>
      </c>
      <c r="C618" s="1006"/>
      <c r="D618" s="1006"/>
      <c r="E618" s="1006"/>
      <c r="F618" s="1006"/>
      <c r="G618" s="1006"/>
      <c r="H618" s="1006"/>
      <c r="I618" s="1006"/>
      <c r="J618" s="1006"/>
      <c r="K618" s="1006"/>
      <c r="L618" s="1006"/>
      <c r="M618" s="1045"/>
      <c r="N618" s="1006"/>
      <c r="O618" s="1006"/>
      <c r="P618" s="1006"/>
      <c r="Q618" s="1006"/>
      <c r="R618" s="1006"/>
      <c r="S618" s="1006"/>
      <c r="T618" s="1007"/>
      <c r="U618" s="1086" t="s">
        <v>4508</v>
      </c>
      <c r="V618" s="1087" t="s">
        <v>4491</v>
      </c>
      <c r="W618" s="1087" t="s">
        <v>1927</v>
      </c>
      <c r="X618" s="1088" t="s">
        <v>4509</v>
      </c>
      <c r="Y618" s="1089" t="s">
        <v>693</v>
      </c>
      <c r="Z618" s="1090" t="s">
        <v>4510</v>
      </c>
      <c r="AA618" s="1091" t="s">
        <v>1971</v>
      </c>
      <c r="AB618" s="1092" t="s">
        <v>1971</v>
      </c>
      <c r="AC618" s="1092">
        <v>1</v>
      </c>
      <c r="AD618" s="1092" t="s">
        <v>1971</v>
      </c>
      <c r="AE618" s="1092" t="s">
        <v>1971</v>
      </c>
      <c r="AF618" s="1092" t="s">
        <v>1971</v>
      </c>
      <c r="AG618" s="1092" t="s">
        <v>1971</v>
      </c>
      <c r="AH618" s="1092" t="s">
        <v>1971</v>
      </c>
      <c r="AI618" s="1093">
        <f t="shared" si="9"/>
        <v>1</v>
      </c>
      <c r="AJ618" s="1094" t="s">
        <v>984</v>
      </c>
      <c r="AK618" s="1094" t="s">
        <v>964</v>
      </c>
      <c r="AL618" s="1094" t="s">
        <v>965</v>
      </c>
      <c r="AM618" s="1095" t="s">
        <v>1939</v>
      </c>
      <c r="AN618" s="1006" t="s">
        <v>2204</v>
      </c>
      <c r="AO618" s="1006" t="s">
        <v>4799</v>
      </c>
      <c r="AP618" s="1296">
        <v>2</v>
      </c>
      <c r="AQ618" s="1064" t="s">
        <v>978</v>
      </c>
      <c r="AR618" s="1097" t="s">
        <v>693</v>
      </c>
      <c r="AS618" s="1098"/>
      <c r="AT618" s="1088"/>
      <c r="AU618" s="1088"/>
      <c r="AV618" s="1088"/>
      <c r="AW618" s="1099"/>
      <c r="AX618" s="1100"/>
      <c r="AY618" s="1063"/>
      <c r="AZ618" s="1064"/>
      <c r="BA618" s="1064"/>
      <c r="BB618" s="1064"/>
      <c r="BC618" s="1064"/>
      <c r="BD618" s="1064"/>
      <c r="BE618" s="1064"/>
      <c r="BF618" s="1064"/>
      <c r="BG618" s="1114"/>
      <c r="BH618" s="1114"/>
      <c r="BI618" s="1115">
        <v>6.33</v>
      </c>
      <c r="BJ618" s="1114">
        <v>6.33</v>
      </c>
      <c r="BK618" s="1114">
        <v>6.33</v>
      </c>
      <c r="BL618" s="1114">
        <v>6.33</v>
      </c>
      <c r="BM618" s="1114">
        <v>6.33</v>
      </c>
      <c r="BN618" s="1063"/>
      <c r="BO618" s="1064"/>
      <c r="BP618" s="1064"/>
      <c r="BQ618" s="1064"/>
      <c r="BR618" s="1064"/>
      <c r="BS618" s="1103"/>
      <c r="BT618" s="1064"/>
      <c r="BU618" s="1064"/>
      <c r="BV618" s="1064"/>
      <c r="BW618" s="1104"/>
      <c r="BX618" s="1103"/>
      <c r="BY618" s="1064"/>
      <c r="BZ618" s="1064"/>
      <c r="CA618" s="1064"/>
      <c r="CB618" s="1104"/>
      <c r="CC618" s="1105"/>
      <c r="CD618" s="1106" t="s">
        <v>961</v>
      </c>
      <c r="CE618" s="1107" t="s">
        <v>961</v>
      </c>
      <c r="CF618" s="1107" t="s">
        <v>961</v>
      </c>
      <c r="CG618" s="1107" t="s">
        <v>961</v>
      </c>
      <c r="CH618" s="1108" t="s">
        <v>961</v>
      </c>
      <c r="CI618" s="1063" t="s">
        <v>1971</v>
      </c>
      <c r="CJ618" s="1064" t="s">
        <v>1971</v>
      </c>
      <c r="CK618" s="1064" t="s">
        <v>1971</v>
      </c>
      <c r="CL618" s="1064" t="s">
        <v>1971</v>
      </c>
      <c r="CM618" s="1105" t="s">
        <v>1971</v>
      </c>
      <c r="CN618" s="1063">
        <v>9.5</v>
      </c>
      <c r="CO618" s="1064">
        <v>9.5</v>
      </c>
      <c r="CP618" s="1064">
        <v>9.5</v>
      </c>
      <c r="CQ618" s="1064">
        <v>9.5</v>
      </c>
      <c r="CR618" s="1105">
        <v>9.5</v>
      </c>
      <c r="CS618" s="1063" t="s">
        <v>1971</v>
      </c>
      <c r="CT618" s="1064" t="s">
        <v>1971</v>
      </c>
      <c r="CU618" s="1064" t="s">
        <v>1971</v>
      </c>
      <c r="CV618" s="1064" t="s">
        <v>1971</v>
      </c>
      <c r="CW618" s="1105" t="s">
        <v>1971</v>
      </c>
      <c r="CX618" s="1063" t="s">
        <v>1971</v>
      </c>
      <c r="CY618" s="1064" t="s">
        <v>1971</v>
      </c>
      <c r="CZ618" s="1064" t="s">
        <v>1971</v>
      </c>
      <c r="DA618" s="1064" t="s">
        <v>1971</v>
      </c>
      <c r="DB618" s="1105" t="s">
        <v>1971</v>
      </c>
      <c r="DC618" s="1064" t="s">
        <v>1971</v>
      </c>
      <c r="DD618" s="1064" t="s">
        <v>1971</v>
      </c>
      <c r="DE618" s="1064" t="s">
        <v>1971</v>
      </c>
      <c r="DF618" s="1064" t="s">
        <v>1971</v>
      </c>
      <c r="DG618" s="1105" t="s">
        <v>1971</v>
      </c>
      <c r="DH618" s="1063" t="s">
        <v>1971</v>
      </c>
      <c r="DI618" s="1064" t="s">
        <v>1971</v>
      </c>
      <c r="DJ618" s="1064" t="s">
        <v>1971</v>
      </c>
      <c r="DK618" s="1064" t="s">
        <v>1971</v>
      </c>
      <c r="DL618" s="1105" t="s">
        <v>1971</v>
      </c>
      <c r="DM618" s="1109">
        <v>-0.125</v>
      </c>
      <c r="DN618" s="1110">
        <v>-0.99</v>
      </c>
      <c r="DO618" s="1110" t="s">
        <v>1971</v>
      </c>
      <c r="DP618" s="1111" t="s">
        <v>1971</v>
      </c>
      <c r="DQ618" s="1110" t="s">
        <v>1971</v>
      </c>
      <c r="DR618" s="1110" t="s">
        <v>1971</v>
      </c>
      <c r="DS618" s="1110" t="s">
        <v>1971</v>
      </c>
      <c r="DT618" s="1111" t="s">
        <v>1971</v>
      </c>
      <c r="DU618" s="1107" t="s">
        <v>1971</v>
      </c>
      <c r="DV618" s="1112">
        <v>1</v>
      </c>
      <c r="DW618" s="1113" t="s">
        <v>1971</v>
      </c>
    </row>
    <row r="619" spans="1:127" s="390" customFormat="1" ht="15.75" customHeight="1">
      <c r="A619" s="1085" t="s">
        <v>1012</v>
      </c>
      <c r="B619" s="1045">
        <v>610</v>
      </c>
      <c r="C619" s="1006"/>
      <c r="D619" s="1006"/>
      <c r="E619" s="1006"/>
      <c r="F619" s="1006"/>
      <c r="G619" s="1006"/>
      <c r="H619" s="1006"/>
      <c r="I619" s="1006"/>
      <c r="J619" s="1006"/>
      <c r="K619" s="1006"/>
      <c r="L619" s="1006"/>
      <c r="M619" s="1045"/>
      <c r="N619" s="1006"/>
      <c r="O619" s="1006"/>
      <c r="P619" s="1006"/>
      <c r="Q619" s="1006"/>
      <c r="R619" s="1006"/>
      <c r="S619" s="1006"/>
      <c r="T619" s="1007"/>
      <c r="U619" s="1086" t="s">
        <v>4512</v>
      </c>
      <c r="V619" s="1087" t="s">
        <v>4491</v>
      </c>
      <c r="W619" s="1087" t="s">
        <v>1927</v>
      </c>
      <c r="X619" s="1088" t="s">
        <v>4513</v>
      </c>
      <c r="Y619" s="1089" t="s">
        <v>4514</v>
      </c>
      <c r="Z619" s="1090" t="s">
        <v>4515</v>
      </c>
      <c r="AA619" s="1091">
        <v>1</v>
      </c>
      <c r="AB619" s="1092" t="s">
        <v>1971</v>
      </c>
      <c r="AC619" s="1092" t="s">
        <v>1971</v>
      </c>
      <c r="AD619" s="1092" t="s">
        <v>1971</v>
      </c>
      <c r="AE619" s="1092" t="s">
        <v>1971</v>
      </c>
      <c r="AF619" s="1092" t="s">
        <v>1971</v>
      </c>
      <c r="AG619" s="1092" t="s">
        <v>1971</v>
      </c>
      <c r="AH619" s="1092" t="s">
        <v>1971</v>
      </c>
      <c r="AI619" s="1093">
        <f t="shared" si="9"/>
        <v>1</v>
      </c>
      <c r="AJ619" s="1094" t="s">
        <v>984</v>
      </c>
      <c r="AK619" s="1094" t="s">
        <v>964</v>
      </c>
      <c r="AL619" s="1094" t="s">
        <v>965</v>
      </c>
      <c r="AM619" s="1095" t="s">
        <v>2960</v>
      </c>
      <c r="AN619" s="1006" t="s">
        <v>991</v>
      </c>
      <c r="AO619" s="1006" t="s">
        <v>4516</v>
      </c>
      <c r="AP619" s="1263">
        <v>0</v>
      </c>
      <c r="AQ619" s="1064" t="s">
        <v>978</v>
      </c>
      <c r="AR619" s="1097" t="s">
        <v>1971</v>
      </c>
      <c r="AS619" s="1098"/>
      <c r="AT619" s="1088"/>
      <c r="AU619" s="1088"/>
      <c r="AV619" s="1088"/>
      <c r="AW619" s="1099"/>
      <c r="AX619" s="1100"/>
      <c r="AY619" s="1063"/>
      <c r="AZ619" s="1064"/>
      <c r="BA619" s="1064"/>
      <c r="BB619" s="1064"/>
      <c r="BC619" s="1064"/>
      <c r="BD619" s="1064"/>
      <c r="BE619" s="1064"/>
      <c r="BF619" s="1064"/>
      <c r="BG619" s="1064"/>
      <c r="BH619" s="1064"/>
      <c r="BI619" s="1394"/>
      <c r="BJ619" s="1343"/>
      <c r="BK619" s="1343"/>
      <c r="BL619" s="1343"/>
      <c r="BM619" s="1343"/>
      <c r="BN619" s="1063"/>
      <c r="BO619" s="1064"/>
      <c r="BP619" s="1064"/>
      <c r="BQ619" s="1064"/>
      <c r="BR619" s="1064"/>
      <c r="BS619" s="1103"/>
      <c r="BT619" s="1064"/>
      <c r="BU619" s="1064"/>
      <c r="BV619" s="1064"/>
      <c r="BW619" s="1104"/>
      <c r="BX619" s="1103"/>
      <c r="BY619" s="1064"/>
      <c r="BZ619" s="1064"/>
      <c r="CA619" s="1064"/>
      <c r="CB619" s="1104"/>
      <c r="CC619" s="1105"/>
      <c r="CD619" s="1351"/>
      <c r="CE619" s="1352"/>
      <c r="CF619" s="1352"/>
      <c r="CG619" s="1352"/>
      <c r="CH619" s="1414"/>
      <c r="CI619" s="1394"/>
      <c r="CJ619" s="1343"/>
      <c r="CK619" s="1343"/>
      <c r="CL619" s="1343"/>
      <c r="CM619" s="1344"/>
      <c r="CN619" s="1394"/>
      <c r="CO619" s="1343"/>
      <c r="CP619" s="1343"/>
      <c r="CQ619" s="1343"/>
      <c r="CR619" s="1344"/>
      <c r="CS619" s="1394"/>
      <c r="CT619" s="1343"/>
      <c r="CU619" s="1343"/>
      <c r="CV619" s="1343"/>
      <c r="CW619" s="1344"/>
      <c r="CX619" s="1394"/>
      <c r="CY619" s="1343"/>
      <c r="CZ619" s="1343"/>
      <c r="DA619" s="1343"/>
      <c r="DB619" s="1344"/>
      <c r="DC619" s="1343"/>
      <c r="DD619" s="1343"/>
      <c r="DE619" s="1343"/>
      <c r="DF619" s="1343"/>
      <c r="DG619" s="1344"/>
      <c r="DH619" s="1394"/>
      <c r="DI619" s="1343"/>
      <c r="DJ619" s="1343"/>
      <c r="DK619" s="1343"/>
      <c r="DL619" s="1344"/>
      <c r="DM619" s="1775"/>
      <c r="DN619" s="1776"/>
      <c r="DO619" s="1776"/>
      <c r="DP619" s="1777"/>
      <c r="DQ619" s="1776"/>
      <c r="DR619" s="1776"/>
      <c r="DS619" s="1776"/>
      <c r="DT619" s="1777"/>
      <c r="DU619" s="1352"/>
      <c r="DV619" s="1696"/>
      <c r="DW619" s="1778"/>
    </row>
    <row r="620" spans="1:127" s="390" customFormat="1" ht="15.75" customHeight="1">
      <c r="A620" s="1085" t="s">
        <v>1012</v>
      </c>
      <c r="B620" s="1045">
        <v>611</v>
      </c>
      <c r="C620" s="1006"/>
      <c r="D620" s="1006"/>
      <c r="E620" s="1006"/>
      <c r="F620" s="1006"/>
      <c r="G620" s="1006"/>
      <c r="H620" s="1006"/>
      <c r="I620" s="1006"/>
      <c r="J620" s="1006"/>
      <c r="K620" s="1006"/>
      <c r="L620" s="1006"/>
      <c r="M620" s="1045"/>
      <c r="N620" s="1006"/>
      <c r="O620" s="1006"/>
      <c r="P620" s="1006"/>
      <c r="Q620" s="1006"/>
      <c r="R620" s="1006"/>
      <c r="S620" s="1006"/>
      <c r="T620" s="1007"/>
      <c r="U620" s="1086" t="s">
        <v>4517</v>
      </c>
      <c r="V620" s="1087" t="s">
        <v>4518</v>
      </c>
      <c r="W620" s="1087" t="s">
        <v>1920</v>
      </c>
      <c r="X620" s="1088" t="s">
        <v>2427</v>
      </c>
      <c r="Y620" s="1089" t="s">
        <v>1016</v>
      </c>
      <c r="Z620" s="1090" t="s">
        <v>4519</v>
      </c>
      <c r="AA620" s="1091" t="s">
        <v>1971</v>
      </c>
      <c r="AB620" s="1092" t="s">
        <v>1971</v>
      </c>
      <c r="AC620" s="1092">
        <v>1</v>
      </c>
      <c r="AD620" s="1092" t="s">
        <v>1971</v>
      </c>
      <c r="AE620" s="1092" t="s">
        <v>1971</v>
      </c>
      <c r="AF620" s="1092" t="s">
        <v>1971</v>
      </c>
      <c r="AG620" s="1092" t="s">
        <v>1971</v>
      </c>
      <c r="AH620" s="1092" t="s">
        <v>1971</v>
      </c>
      <c r="AI620" s="1093">
        <f t="shared" si="9"/>
        <v>1</v>
      </c>
      <c r="AJ620" s="1094" t="s">
        <v>984</v>
      </c>
      <c r="AK620" s="1094" t="s">
        <v>964</v>
      </c>
      <c r="AL620" s="1094" t="s">
        <v>965</v>
      </c>
      <c r="AM620" s="1095" t="s">
        <v>2135</v>
      </c>
      <c r="AN620" s="1006" t="s">
        <v>293</v>
      </c>
      <c r="AO620" s="1006" t="s">
        <v>2472</v>
      </c>
      <c r="AP620" s="1296">
        <v>2</v>
      </c>
      <c r="AQ620" s="1064" t="s">
        <v>966</v>
      </c>
      <c r="AR620" s="1097" t="s">
        <v>1016</v>
      </c>
      <c r="AS620" s="1098"/>
      <c r="AT620" s="1088"/>
      <c r="AU620" s="1088"/>
      <c r="AV620" s="1088"/>
      <c r="AW620" s="1099"/>
      <c r="AX620" s="1100"/>
      <c r="AY620" s="1063"/>
      <c r="AZ620" s="1064"/>
      <c r="BA620" s="1064"/>
      <c r="BB620" s="1064"/>
      <c r="BC620" s="1064"/>
      <c r="BD620" s="1064"/>
      <c r="BE620" s="1064"/>
      <c r="BF620" s="1064"/>
      <c r="BG620" s="1114"/>
      <c r="BH620" s="1114"/>
      <c r="BI620" s="1115">
        <v>100</v>
      </c>
      <c r="BJ620" s="1114">
        <v>100</v>
      </c>
      <c r="BK620" s="1114">
        <v>100</v>
      </c>
      <c r="BL620" s="1114">
        <v>100</v>
      </c>
      <c r="BM620" s="1114">
        <v>100</v>
      </c>
      <c r="BN620" s="1063"/>
      <c r="BO620" s="1064"/>
      <c r="BP620" s="1064"/>
      <c r="BQ620" s="1064"/>
      <c r="BR620" s="1064"/>
      <c r="BS620" s="1103"/>
      <c r="BT620" s="1064"/>
      <c r="BU620" s="1064"/>
      <c r="BV620" s="1064"/>
      <c r="BW620" s="1104"/>
      <c r="BX620" s="1103"/>
      <c r="BY620" s="1064"/>
      <c r="BZ620" s="1064"/>
      <c r="CA620" s="1064"/>
      <c r="CB620" s="1104"/>
      <c r="CC620" s="1105"/>
      <c r="CD620" s="1106" t="s">
        <v>961</v>
      </c>
      <c r="CE620" s="1107" t="s">
        <v>961</v>
      </c>
      <c r="CF620" s="1107" t="s">
        <v>961</v>
      </c>
      <c r="CG620" s="1107" t="s">
        <v>961</v>
      </c>
      <c r="CH620" s="1108" t="s">
        <v>961</v>
      </c>
      <c r="CI620" s="1063" t="s">
        <v>1971</v>
      </c>
      <c r="CJ620" s="1064" t="s">
        <v>1971</v>
      </c>
      <c r="CK620" s="1064" t="s">
        <v>1971</v>
      </c>
      <c r="CL620" s="1064" t="s">
        <v>1971</v>
      </c>
      <c r="CM620" s="1105" t="s">
        <v>1971</v>
      </c>
      <c r="CN620" s="1063">
        <v>97.7</v>
      </c>
      <c r="CO620" s="1064">
        <v>97.7</v>
      </c>
      <c r="CP620" s="1064">
        <v>97.7</v>
      </c>
      <c r="CQ620" s="1064">
        <v>97.7</v>
      </c>
      <c r="CR620" s="1105">
        <v>97.7</v>
      </c>
      <c r="CS620" s="1063">
        <v>99</v>
      </c>
      <c r="CT620" s="1064">
        <v>99</v>
      </c>
      <c r="CU620" s="1064">
        <v>99</v>
      </c>
      <c r="CV620" s="1064">
        <v>99</v>
      </c>
      <c r="CW620" s="1105">
        <v>99</v>
      </c>
      <c r="CX620" s="1063" t="s">
        <v>1971</v>
      </c>
      <c r="CY620" s="1064" t="s">
        <v>1971</v>
      </c>
      <c r="CZ620" s="1064" t="s">
        <v>1971</v>
      </c>
      <c r="DA620" s="1064" t="s">
        <v>1971</v>
      </c>
      <c r="DB620" s="1105" t="s">
        <v>1971</v>
      </c>
      <c r="DC620" s="1064" t="s">
        <v>1971</v>
      </c>
      <c r="DD620" s="1064" t="s">
        <v>1971</v>
      </c>
      <c r="DE620" s="1064" t="s">
        <v>1971</v>
      </c>
      <c r="DF620" s="1064" t="s">
        <v>1971</v>
      </c>
      <c r="DG620" s="1105" t="s">
        <v>1971</v>
      </c>
      <c r="DH620" s="1063" t="s">
        <v>1971</v>
      </c>
      <c r="DI620" s="1064" t="s">
        <v>1971</v>
      </c>
      <c r="DJ620" s="1064" t="s">
        <v>1971</v>
      </c>
      <c r="DK620" s="1064" t="s">
        <v>1971</v>
      </c>
      <c r="DL620" s="1105" t="s">
        <v>1971</v>
      </c>
      <c r="DM620" s="1109">
        <v>-0.53</v>
      </c>
      <c r="DN620" s="1110">
        <v>-2.2999999999999998</v>
      </c>
      <c r="DO620" s="1110" t="s">
        <v>1971</v>
      </c>
      <c r="DP620" s="1111" t="s">
        <v>1971</v>
      </c>
      <c r="DQ620" s="1110" t="s">
        <v>1971</v>
      </c>
      <c r="DR620" s="1110" t="s">
        <v>1971</v>
      </c>
      <c r="DS620" s="1110" t="s">
        <v>1971</v>
      </c>
      <c r="DT620" s="1111" t="s">
        <v>1971</v>
      </c>
      <c r="DU620" s="1107" t="s">
        <v>1971</v>
      </c>
      <c r="DV620" s="1112">
        <v>1</v>
      </c>
      <c r="DW620" s="1113" t="s">
        <v>1971</v>
      </c>
    </row>
    <row r="621" spans="1:127" s="390" customFormat="1" ht="15.75" customHeight="1">
      <c r="A621" s="1085" t="s">
        <v>1012</v>
      </c>
      <c r="B621" s="1045">
        <v>612</v>
      </c>
      <c r="C621" s="1006"/>
      <c r="D621" s="1006"/>
      <c r="E621" s="1006"/>
      <c r="F621" s="1006"/>
      <c r="G621" s="1006"/>
      <c r="H621" s="1006"/>
      <c r="I621" s="1006"/>
      <c r="J621" s="1006"/>
      <c r="K621" s="1006"/>
      <c r="L621" s="1006"/>
      <c r="M621" s="1045"/>
      <c r="N621" s="1006"/>
      <c r="O621" s="1006"/>
      <c r="P621" s="1006"/>
      <c r="Q621" s="1006"/>
      <c r="R621" s="1006"/>
      <c r="S621" s="1006"/>
      <c r="T621" s="1007"/>
      <c r="U621" s="1086" t="s">
        <v>4521</v>
      </c>
      <c r="V621" s="1087" t="s">
        <v>4518</v>
      </c>
      <c r="W621" s="1087" t="s">
        <v>1920</v>
      </c>
      <c r="X621" s="1088" t="s">
        <v>2431</v>
      </c>
      <c r="Y621" s="1089" t="s">
        <v>689</v>
      </c>
      <c r="Z621" s="1090" t="s">
        <v>4522</v>
      </c>
      <c r="AA621" s="1091" t="s">
        <v>1971</v>
      </c>
      <c r="AB621" s="1092" t="s">
        <v>1971</v>
      </c>
      <c r="AC621" s="1092">
        <v>1</v>
      </c>
      <c r="AD621" s="1092" t="s">
        <v>1971</v>
      </c>
      <c r="AE621" s="1092" t="s">
        <v>1971</v>
      </c>
      <c r="AF621" s="1092" t="s">
        <v>1971</v>
      </c>
      <c r="AG621" s="1092" t="s">
        <v>1971</v>
      </c>
      <c r="AH621" s="1092" t="s">
        <v>1971</v>
      </c>
      <c r="AI621" s="1093">
        <f t="shared" si="9"/>
        <v>1</v>
      </c>
      <c r="AJ621" s="1094" t="s">
        <v>988</v>
      </c>
      <c r="AK621" s="1094" t="s">
        <v>964</v>
      </c>
      <c r="AL621" s="1094" t="s">
        <v>965</v>
      </c>
      <c r="AM621" s="1095" t="s">
        <v>689</v>
      </c>
      <c r="AN621" s="1006" t="s">
        <v>2204</v>
      </c>
      <c r="AO621" s="1006" t="s">
        <v>4798</v>
      </c>
      <c r="AP621" s="1296">
        <v>2</v>
      </c>
      <c r="AQ621" s="1064" t="s">
        <v>978</v>
      </c>
      <c r="AR621" s="1097" t="s">
        <v>689</v>
      </c>
      <c r="AS621" s="1098"/>
      <c r="AT621" s="1088"/>
      <c r="AU621" s="1088"/>
      <c r="AV621" s="1088"/>
      <c r="AW621" s="1099"/>
      <c r="AX621" s="1100"/>
      <c r="AY621" s="1063"/>
      <c r="AZ621" s="1064"/>
      <c r="BA621" s="1064"/>
      <c r="BB621" s="1064"/>
      <c r="BC621" s="1064"/>
      <c r="BD621" s="1064"/>
      <c r="BE621" s="1064"/>
      <c r="BF621" s="1064"/>
      <c r="BG621" s="1114"/>
      <c r="BH621" s="1114"/>
      <c r="BI621" s="1115">
        <v>24.51</v>
      </c>
      <c r="BJ621" s="1114">
        <v>23.74</v>
      </c>
      <c r="BK621" s="1114">
        <v>23</v>
      </c>
      <c r="BL621" s="1114">
        <v>22.4</v>
      </c>
      <c r="BM621" s="1114">
        <v>19.5</v>
      </c>
      <c r="BN621" s="1063"/>
      <c r="BO621" s="1064"/>
      <c r="BP621" s="1064"/>
      <c r="BQ621" s="1064"/>
      <c r="BR621" s="1064"/>
      <c r="BS621" s="1103"/>
      <c r="BT621" s="1064"/>
      <c r="BU621" s="1064"/>
      <c r="BV621" s="1064"/>
      <c r="BW621" s="1104"/>
      <c r="BX621" s="1103"/>
      <c r="BY621" s="1064"/>
      <c r="BZ621" s="1064"/>
      <c r="CA621" s="1064"/>
      <c r="CB621" s="1104"/>
      <c r="CC621" s="1105"/>
      <c r="CD621" s="1106" t="s">
        <v>961</v>
      </c>
      <c r="CE621" s="1107" t="s">
        <v>961</v>
      </c>
      <c r="CF621" s="1107" t="s">
        <v>961</v>
      </c>
      <c r="CG621" s="1107" t="s">
        <v>961</v>
      </c>
      <c r="CH621" s="1108" t="s">
        <v>961</v>
      </c>
      <c r="CI621" s="1063">
        <v>98</v>
      </c>
      <c r="CJ621" s="1064">
        <v>98</v>
      </c>
      <c r="CK621" s="1064">
        <v>98</v>
      </c>
      <c r="CL621" s="1064">
        <v>98</v>
      </c>
      <c r="CM621" s="1105">
        <v>98</v>
      </c>
      <c r="CN621" s="1063">
        <v>41.6</v>
      </c>
      <c r="CO621" s="1064">
        <v>41.6</v>
      </c>
      <c r="CP621" s="1064">
        <v>41.6</v>
      </c>
      <c r="CQ621" s="1064">
        <v>41.6</v>
      </c>
      <c r="CR621" s="1105">
        <v>41.6</v>
      </c>
      <c r="CS621" s="1063" t="s">
        <v>1971</v>
      </c>
      <c r="CT621" s="1064" t="s">
        <v>1971</v>
      </c>
      <c r="CU621" s="1064" t="s">
        <v>1971</v>
      </c>
      <c r="CV621" s="1064" t="s">
        <v>1971</v>
      </c>
      <c r="CW621" s="1105" t="s">
        <v>1971</v>
      </c>
      <c r="CX621" s="1063" t="s">
        <v>1971</v>
      </c>
      <c r="CY621" s="1064" t="s">
        <v>1971</v>
      </c>
      <c r="CZ621" s="1064" t="s">
        <v>1971</v>
      </c>
      <c r="DA621" s="1064" t="s">
        <v>1971</v>
      </c>
      <c r="DB621" s="1105" t="s">
        <v>1971</v>
      </c>
      <c r="DC621" s="1064">
        <v>11.83</v>
      </c>
      <c r="DD621" s="1064">
        <v>11.46</v>
      </c>
      <c r="DE621" s="1064">
        <v>11.11</v>
      </c>
      <c r="DF621" s="1064">
        <v>10.82</v>
      </c>
      <c r="DG621" s="1105">
        <v>9.42</v>
      </c>
      <c r="DH621" s="1063" t="s">
        <v>4797</v>
      </c>
      <c r="DI621" s="1064" t="s">
        <v>4797</v>
      </c>
      <c r="DJ621" s="1064" t="s">
        <v>4797</v>
      </c>
      <c r="DK621" s="1064" t="s">
        <v>4797</v>
      </c>
      <c r="DL621" s="1105" t="s">
        <v>4797</v>
      </c>
      <c r="DM621" s="1109">
        <v>-0.27</v>
      </c>
      <c r="DN621" s="1110" t="s">
        <v>1971</v>
      </c>
      <c r="DO621" s="1110" t="s">
        <v>1971</v>
      </c>
      <c r="DP621" s="1289">
        <v>-0.85399999999999998</v>
      </c>
      <c r="DQ621" s="1110">
        <v>0.26</v>
      </c>
      <c r="DR621" s="1110" t="s">
        <v>1971</v>
      </c>
      <c r="DS621" s="1110" t="s">
        <v>1971</v>
      </c>
      <c r="DT621" s="1289">
        <v>0.85399999999999998</v>
      </c>
      <c r="DU621" s="1107" t="s">
        <v>1971</v>
      </c>
      <c r="DV621" s="1112">
        <v>1</v>
      </c>
      <c r="DW621" s="1113" t="s">
        <v>1971</v>
      </c>
    </row>
    <row r="622" spans="1:127" s="390" customFormat="1" ht="15.75" customHeight="1">
      <c r="A622" s="1085" t="s">
        <v>1012</v>
      </c>
      <c r="B622" s="1045">
        <v>613</v>
      </c>
      <c r="C622" s="1006"/>
      <c r="D622" s="1006"/>
      <c r="E622" s="1006"/>
      <c r="F622" s="1006"/>
      <c r="G622" s="1006"/>
      <c r="H622" s="1006"/>
      <c r="I622" s="1006"/>
      <c r="J622" s="1006"/>
      <c r="K622" s="1006"/>
      <c r="L622" s="1006"/>
      <c r="M622" s="1045"/>
      <c r="N622" s="1006"/>
      <c r="O622" s="1006"/>
      <c r="P622" s="1006"/>
      <c r="Q622" s="1006"/>
      <c r="R622" s="1006"/>
      <c r="S622" s="1006"/>
      <c r="T622" s="1007"/>
      <c r="U622" s="1086" t="s">
        <v>4524</v>
      </c>
      <c r="V622" s="1087" t="s">
        <v>4518</v>
      </c>
      <c r="W622" s="1087" t="s">
        <v>1927</v>
      </c>
      <c r="X622" s="1088" t="s">
        <v>2435</v>
      </c>
      <c r="Y622" s="1089" t="s">
        <v>4525</v>
      </c>
      <c r="Z622" s="1090" t="s">
        <v>4526</v>
      </c>
      <c r="AA622" s="1091">
        <v>1</v>
      </c>
      <c r="AB622" s="1092" t="s">
        <v>1971</v>
      </c>
      <c r="AC622" s="1092" t="s">
        <v>1971</v>
      </c>
      <c r="AD622" s="1092" t="s">
        <v>1971</v>
      </c>
      <c r="AE622" s="1092" t="s">
        <v>1971</v>
      </c>
      <c r="AF622" s="1092" t="s">
        <v>1971</v>
      </c>
      <c r="AG622" s="1092" t="s">
        <v>1971</v>
      </c>
      <c r="AH622" s="1092" t="s">
        <v>1971</v>
      </c>
      <c r="AI622" s="1093">
        <f t="shared" si="9"/>
        <v>1</v>
      </c>
      <c r="AJ622" s="1094" t="s">
        <v>988</v>
      </c>
      <c r="AK622" s="1094" t="s">
        <v>964</v>
      </c>
      <c r="AL622" s="1094" t="s">
        <v>965</v>
      </c>
      <c r="AM622" s="1095" t="s">
        <v>2008</v>
      </c>
      <c r="AN622" s="1006" t="s">
        <v>991</v>
      </c>
      <c r="AO622" s="1006" t="s">
        <v>4527</v>
      </c>
      <c r="AP622" s="1263">
        <v>0</v>
      </c>
      <c r="AQ622" s="1064" t="s">
        <v>978</v>
      </c>
      <c r="AR622" s="1097" t="s">
        <v>1971</v>
      </c>
      <c r="AS622" s="1098"/>
      <c r="AT622" s="1088"/>
      <c r="AU622" s="1088"/>
      <c r="AV622" s="1088"/>
      <c r="AW622" s="1099"/>
      <c r="AX622" s="1100"/>
      <c r="AY622" s="1063"/>
      <c r="AZ622" s="1064"/>
      <c r="BA622" s="1064"/>
      <c r="BB622" s="1064"/>
      <c r="BC622" s="1064"/>
      <c r="BD622" s="1064"/>
      <c r="BE622" s="1064"/>
      <c r="BF622" s="1064"/>
      <c r="BG622" s="1064"/>
      <c r="BH622" s="1064"/>
      <c r="BI622" s="1394"/>
      <c r="BJ622" s="1343"/>
      <c r="BK622" s="1343"/>
      <c r="BL622" s="1343"/>
      <c r="BM622" s="1343"/>
      <c r="BN622" s="1063"/>
      <c r="BO622" s="1064"/>
      <c r="BP622" s="1064"/>
      <c r="BQ622" s="1064"/>
      <c r="BR622" s="1064"/>
      <c r="BS622" s="1103"/>
      <c r="BT622" s="1064"/>
      <c r="BU622" s="1064"/>
      <c r="BV622" s="1064"/>
      <c r="BW622" s="1104"/>
      <c r="BX622" s="1103"/>
      <c r="BY622" s="1064"/>
      <c r="BZ622" s="1064"/>
      <c r="CA622" s="1064"/>
      <c r="CB622" s="1104"/>
      <c r="CC622" s="1105"/>
      <c r="CD622" s="1351"/>
      <c r="CE622" s="1352"/>
      <c r="CF622" s="1352"/>
      <c r="CG622" s="1352"/>
      <c r="CH622" s="1414"/>
      <c r="CI622" s="1394"/>
      <c r="CJ622" s="1343"/>
      <c r="CK622" s="1343"/>
      <c r="CL622" s="1343"/>
      <c r="CM622" s="1344"/>
      <c r="CN622" s="1394"/>
      <c r="CO622" s="1343"/>
      <c r="CP622" s="1343"/>
      <c r="CQ622" s="1343"/>
      <c r="CR622" s="1344"/>
      <c r="CS622" s="1394"/>
      <c r="CT622" s="1343"/>
      <c r="CU622" s="1343"/>
      <c r="CV622" s="1343"/>
      <c r="CW622" s="1344"/>
      <c r="CX622" s="1394"/>
      <c r="CY622" s="1343"/>
      <c r="CZ622" s="1343"/>
      <c r="DA622" s="1343"/>
      <c r="DB622" s="1344"/>
      <c r="DC622" s="1343"/>
      <c r="DD622" s="1343"/>
      <c r="DE622" s="1343"/>
      <c r="DF622" s="1343"/>
      <c r="DG622" s="1344"/>
      <c r="DH622" s="1394"/>
      <c r="DI622" s="1343"/>
      <c r="DJ622" s="1343"/>
      <c r="DK622" s="1343"/>
      <c r="DL622" s="1344"/>
      <c r="DM622" s="1775"/>
      <c r="DN622" s="1776"/>
      <c r="DO622" s="1776"/>
      <c r="DP622" s="1777"/>
      <c r="DQ622" s="1776"/>
      <c r="DR622" s="1776"/>
      <c r="DS622" s="1776"/>
      <c r="DT622" s="1777"/>
      <c r="DU622" s="1352"/>
      <c r="DV622" s="1696"/>
      <c r="DW622" s="1778"/>
    </row>
    <row r="623" spans="1:127" s="390" customFormat="1" ht="15.75" customHeight="1">
      <c r="A623" s="1085" t="s">
        <v>1012</v>
      </c>
      <c r="B623" s="1045">
        <v>614</v>
      </c>
      <c r="C623" s="1006"/>
      <c r="D623" s="1006"/>
      <c r="E623" s="1006"/>
      <c r="F623" s="1006"/>
      <c r="G623" s="1006"/>
      <c r="H623" s="1006"/>
      <c r="I623" s="1006"/>
      <c r="J623" s="1006"/>
      <c r="K623" s="1006"/>
      <c r="L623" s="1006"/>
      <c r="M623" s="1045"/>
      <c r="N623" s="1006"/>
      <c r="O623" s="1006"/>
      <c r="P623" s="1006"/>
      <c r="Q623" s="1006"/>
      <c r="R623" s="1006"/>
      <c r="S623" s="1006"/>
      <c r="T623" s="1007"/>
      <c r="U623" s="1086" t="s">
        <v>4528</v>
      </c>
      <c r="V623" s="1087" t="s">
        <v>4518</v>
      </c>
      <c r="W623" s="1087" t="s">
        <v>1936</v>
      </c>
      <c r="X623" s="1088" t="s">
        <v>2441</v>
      </c>
      <c r="Y623" s="1089" t="s">
        <v>4529</v>
      </c>
      <c r="Z623" s="1090" t="s">
        <v>4530</v>
      </c>
      <c r="AA623" s="1091">
        <v>1</v>
      </c>
      <c r="AB623" s="1092" t="s">
        <v>1971</v>
      </c>
      <c r="AC623" s="1092" t="s">
        <v>1971</v>
      </c>
      <c r="AD623" s="1092" t="s">
        <v>1971</v>
      </c>
      <c r="AE623" s="1092" t="s">
        <v>1971</v>
      </c>
      <c r="AF623" s="1092" t="s">
        <v>1971</v>
      </c>
      <c r="AG623" s="1092" t="s">
        <v>1971</v>
      </c>
      <c r="AH623" s="1092" t="s">
        <v>1971</v>
      </c>
      <c r="AI623" s="1093">
        <f t="shared" si="9"/>
        <v>1</v>
      </c>
      <c r="AJ623" s="1094" t="s">
        <v>988</v>
      </c>
      <c r="AK623" s="1094" t="s">
        <v>964</v>
      </c>
      <c r="AL623" s="1094" t="s">
        <v>965</v>
      </c>
      <c r="AM623" s="1095" t="s">
        <v>2315</v>
      </c>
      <c r="AN623" s="1006" t="s">
        <v>293</v>
      </c>
      <c r="AO623" s="1006" t="s">
        <v>4531</v>
      </c>
      <c r="AP623" s="1263">
        <v>0</v>
      </c>
      <c r="AQ623" s="1064" t="s">
        <v>966</v>
      </c>
      <c r="AR623" s="1097" t="s">
        <v>1971</v>
      </c>
      <c r="AS623" s="1098"/>
      <c r="AT623" s="1088"/>
      <c r="AU623" s="1088"/>
      <c r="AV623" s="1088"/>
      <c r="AW623" s="1099"/>
      <c r="AX623" s="1100"/>
      <c r="AY623" s="1063"/>
      <c r="AZ623" s="1064"/>
      <c r="BA623" s="1064"/>
      <c r="BB623" s="1064"/>
      <c r="BC623" s="1064"/>
      <c r="BD623" s="1064"/>
      <c r="BE623" s="1064"/>
      <c r="BF623" s="1064"/>
      <c r="BG623" s="1064"/>
      <c r="BH623" s="1064"/>
      <c r="BI623" s="1394"/>
      <c r="BJ623" s="1343"/>
      <c r="BK623" s="1343"/>
      <c r="BL623" s="1343"/>
      <c r="BM623" s="1343"/>
      <c r="BN623" s="1063"/>
      <c r="BO623" s="1064"/>
      <c r="BP623" s="1064"/>
      <c r="BQ623" s="1064"/>
      <c r="BR623" s="1064"/>
      <c r="BS623" s="1103"/>
      <c r="BT623" s="1064"/>
      <c r="BU623" s="1064"/>
      <c r="BV623" s="1064"/>
      <c r="BW623" s="1104"/>
      <c r="BX623" s="1103"/>
      <c r="BY623" s="1064"/>
      <c r="BZ623" s="1064"/>
      <c r="CA623" s="1064"/>
      <c r="CB623" s="1104"/>
      <c r="CC623" s="1105"/>
      <c r="CD623" s="1351"/>
      <c r="CE623" s="1352"/>
      <c r="CF623" s="1352"/>
      <c r="CG623" s="1352"/>
      <c r="CH623" s="1414"/>
      <c r="CI623" s="1394"/>
      <c r="CJ623" s="1343"/>
      <c r="CK623" s="1343"/>
      <c r="CL623" s="1343"/>
      <c r="CM623" s="1344"/>
      <c r="CN623" s="1394"/>
      <c r="CO623" s="1343"/>
      <c r="CP623" s="1343"/>
      <c r="CQ623" s="1343"/>
      <c r="CR623" s="1344"/>
      <c r="CS623" s="1394"/>
      <c r="CT623" s="1343"/>
      <c r="CU623" s="1343"/>
      <c r="CV623" s="1343"/>
      <c r="CW623" s="1344"/>
      <c r="CX623" s="1394"/>
      <c r="CY623" s="1343"/>
      <c r="CZ623" s="1343"/>
      <c r="DA623" s="1343"/>
      <c r="DB623" s="1344"/>
      <c r="DC623" s="1343"/>
      <c r="DD623" s="1343"/>
      <c r="DE623" s="1343"/>
      <c r="DF623" s="1343"/>
      <c r="DG623" s="1344"/>
      <c r="DH623" s="1394"/>
      <c r="DI623" s="1343"/>
      <c r="DJ623" s="1343"/>
      <c r="DK623" s="1343"/>
      <c r="DL623" s="1344"/>
      <c r="DM623" s="1775"/>
      <c r="DN623" s="1776"/>
      <c r="DO623" s="1776"/>
      <c r="DP623" s="1777"/>
      <c r="DQ623" s="1776"/>
      <c r="DR623" s="1776"/>
      <c r="DS623" s="1776"/>
      <c r="DT623" s="1777"/>
      <c r="DU623" s="1352"/>
      <c r="DV623" s="1696"/>
      <c r="DW623" s="1778"/>
    </row>
    <row r="624" spans="1:127" s="390" customFormat="1" ht="15.75" customHeight="1">
      <c r="A624" s="1085" t="s">
        <v>1012</v>
      </c>
      <c r="B624" s="1045">
        <v>615</v>
      </c>
      <c r="C624" s="1006"/>
      <c r="D624" s="1006"/>
      <c r="E624" s="1006"/>
      <c r="F624" s="1006"/>
      <c r="G624" s="1006"/>
      <c r="H624" s="1006"/>
      <c r="I624" s="1006"/>
      <c r="J624" s="1006"/>
      <c r="K624" s="1006"/>
      <c r="L624" s="1006"/>
      <c r="M624" s="1045"/>
      <c r="N624" s="1006"/>
      <c r="O624" s="1006"/>
      <c r="P624" s="1006"/>
      <c r="Q624" s="1006"/>
      <c r="R624" s="1006"/>
      <c r="S624" s="1006"/>
      <c r="T624" s="1007"/>
      <c r="U624" s="1086" t="s">
        <v>4532</v>
      </c>
      <c r="V624" s="1087" t="s">
        <v>4518</v>
      </c>
      <c r="W624" s="1087" t="s">
        <v>1920</v>
      </c>
      <c r="X624" s="1088" t="s">
        <v>2445</v>
      </c>
      <c r="Y624" s="1089" t="s">
        <v>2899</v>
      </c>
      <c r="Z624" s="1090" t="s">
        <v>4533</v>
      </c>
      <c r="AA624" s="1091">
        <v>0.03</v>
      </c>
      <c r="AB624" s="1092">
        <v>0.25</v>
      </c>
      <c r="AC624" s="1092">
        <v>0.54</v>
      </c>
      <c r="AD624" s="1092">
        <v>0.18</v>
      </c>
      <c r="AE624" s="1092" t="s">
        <v>1971</v>
      </c>
      <c r="AF624" s="1092" t="s">
        <v>1971</v>
      </c>
      <c r="AG624" s="1092" t="s">
        <v>1971</v>
      </c>
      <c r="AH624" s="1092" t="s">
        <v>1971</v>
      </c>
      <c r="AI624" s="1093">
        <f t="shared" si="9"/>
        <v>1</v>
      </c>
      <c r="AJ624" s="1094" t="s">
        <v>984</v>
      </c>
      <c r="AK624" s="1094" t="s">
        <v>964</v>
      </c>
      <c r="AL624" s="1094" t="s">
        <v>965</v>
      </c>
      <c r="AM624" s="1095" t="s">
        <v>2161</v>
      </c>
      <c r="AN624" s="1006" t="s">
        <v>991</v>
      </c>
      <c r="AO624" s="1006" t="s">
        <v>4534</v>
      </c>
      <c r="AP624" s="1263">
        <v>0</v>
      </c>
      <c r="AQ624" s="1064" t="s">
        <v>978</v>
      </c>
      <c r="AR624" s="1097" t="s">
        <v>1971</v>
      </c>
      <c r="AS624" s="1098"/>
      <c r="AT624" s="1088"/>
      <c r="AU624" s="1088"/>
      <c r="AV624" s="1088"/>
      <c r="AW624" s="1099"/>
      <c r="AX624" s="1100"/>
      <c r="AY624" s="1063"/>
      <c r="AZ624" s="1064"/>
      <c r="BA624" s="1064"/>
      <c r="BB624" s="1064"/>
      <c r="BC624" s="1064"/>
      <c r="BD624" s="1064"/>
      <c r="BE624" s="1064"/>
      <c r="BF624" s="1064"/>
      <c r="BG624" s="1064"/>
      <c r="BH624" s="1064"/>
      <c r="BI624" s="1394"/>
      <c r="BJ624" s="1343"/>
      <c r="BK624" s="1343"/>
      <c r="BL624" s="1343"/>
      <c r="BM624" s="1343"/>
      <c r="BN624" s="1063"/>
      <c r="BO624" s="1064"/>
      <c r="BP624" s="1064"/>
      <c r="BQ624" s="1064"/>
      <c r="BR624" s="1064"/>
      <c r="BS624" s="1103"/>
      <c r="BT624" s="1064"/>
      <c r="BU624" s="1064"/>
      <c r="BV624" s="1064"/>
      <c r="BW624" s="1104"/>
      <c r="BX624" s="1103"/>
      <c r="BY624" s="1064"/>
      <c r="BZ624" s="1064"/>
      <c r="CA624" s="1064"/>
      <c r="CB624" s="1104"/>
      <c r="CC624" s="1105"/>
      <c r="CD624" s="1351"/>
      <c r="CE624" s="1352"/>
      <c r="CF624" s="1352"/>
      <c r="CG624" s="1352"/>
      <c r="CH624" s="1414"/>
      <c r="CI624" s="1394"/>
      <c r="CJ624" s="1343"/>
      <c r="CK624" s="1343"/>
      <c r="CL624" s="1343"/>
      <c r="CM624" s="1344"/>
      <c r="CN624" s="1394"/>
      <c r="CO624" s="1343"/>
      <c r="CP624" s="1343"/>
      <c r="CQ624" s="1343"/>
      <c r="CR624" s="1344"/>
      <c r="CS624" s="1394"/>
      <c r="CT624" s="1343"/>
      <c r="CU624" s="1343"/>
      <c r="CV624" s="1343"/>
      <c r="CW624" s="1344"/>
      <c r="CX624" s="1394"/>
      <c r="CY624" s="1343"/>
      <c r="CZ624" s="1343"/>
      <c r="DA624" s="1343"/>
      <c r="DB624" s="1344"/>
      <c r="DC624" s="1343"/>
      <c r="DD624" s="1343"/>
      <c r="DE624" s="1343"/>
      <c r="DF624" s="1343"/>
      <c r="DG624" s="1344"/>
      <c r="DH624" s="1394"/>
      <c r="DI624" s="1343"/>
      <c r="DJ624" s="1343"/>
      <c r="DK624" s="1343"/>
      <c r="DL624" s="1344"/>
      <c r="DM624" s="1775"/>
      <c r="DN624" s="1776"/>
      <c r="DO624" s="1776"/>
      <c r="DP624" s="1777"/>
      <c r="DQ624" s="1776"/>
      <c r="DR624" s="1776"/>
      <c r="DS624" s="1776"/>
      <c r="DT624" s="1777"/>
      <c r="DU624" s="1352"/>
      <c r="DV624" s="1696"/>
      <c r="DW624" s="1778"/>
    </row>
    <row r="625" spans="1:127" s="390" customFormat="1" ht="15.75" customHeight="1">
      <c r="A625" s="1085" t="s">
        <v>1012</v>
      </c>
      <c r="B625" s="1045">
        <v>616</v>
      </c>
      <c r="C625" s="1006"/>
      <c r="D625" s="1006"/>
      <c r="E625" s="1006"/>
      <c r="F625" s="1006"/>
      <c r="G625" s="1006"/>
      <c r="H625" s="1006"/>
      <c r="I625" s="1006"/>
      <c r="J625" s="1006"/>
      <c r="K625" s="1006"/>
      <c r="L625" s="1006"/>
      <c r="M625" s="1045"/>
      <c r="N625" s="1006"/>
      <c r="O625" s="1006"/>
      <c r="P625" s="1006"/>
      <c r="Q625" s="1006"/>
      <c r="R625" s="1006"/>
      <c r="S625" s="1006"/>
      <c r="T625" s="1007"/>
      <c r="U625" s="1086" t="s">
        <v>4535</v>
      </c>
      <c r="V625" s="1087" t="s">
        <v>4518</v>
      </c>
      <c r="W625" s="1087" t="s">
        <v>1936</v>
      </c>
      <c r="X625" s="1088" t="s">
        <v>4536</v>
      </c>
      <c r="Y625" s="1089" t="s">
        <v>4537</v>
      </c>
      <c r="Z625" s="1090" t="s">
        <v>4538</v>
      </c>
      <c r="AA625" s="1091" t="s">
        <v>1971</v>
      </c>
      <c r="AB625" s="1092" t="s">
        <v>1971</v>
      </c>
      <c r="AC625" s="1092">
        <v>1</v>
      </c>
      <c r="AD625" s="1092" t="s">
        <v>1971</v>
      </c>
      <c r="AE625" s="1092" t="s">
        <v>1971</v>
      </c>
      <c r="AF625" s="1092" t="s">
        <v>1971</v>
      </c>
      <c r="AG625" s="1092" t="s">
        <v>1971</v>
      </c>
      <c r="AH625" s="1092" t="s">
        <v>1971</v>
      </c>
      <c r="AI625" s="1093">
        <f t="shared" si="9"/>
        <v>1</v>
      </c>
      <c r="AJ625" s="1094" t="s">
        <v>988</v>
      </c>
      <c r="AK625" s="1094" t="s">
        <v>964</v>
      </c>
      <c r="AL625" s="1094" t="s">
        <v>965</v>
      </c>
      <c r="AM625" s="1095" t="s">
        <v>2332</v>
      </c>
      <c r="AN625" s="1006" t="s">
        <v>991</v>
      </c>
      <c r="AO625" s="1006" t="s">
        <v>4539</v>
      </c>
      <c r="AP625" s="1263">
        <v>0</v>
      </c>
      <c r="AQ625" s="1064" t="s">
        <v>966</v>
      </c>
      <c r="AR625" s="1097" t="s">
        <v>1971</v>
      </c>
      <c r="AS625" s="1098"/>
      <c r="AT625" s="1088"/>
      <c r="AU625" s="1088"/>
      <c r="AV625" s="1088"/>
      <c r="AW625" s="1099"/>
      <c r="AX625" s="1100"/>
      <c r="AY625" s="1063"/>
      <c r="AZ625" s="1064"/>
      <c r="BA625" s="1064"/>
      <c r="BB625" s="1064"/>
      <c r="BC625" s="1064"/>
      <c r="BD625" s="1064"/>
      <c r="BE625" s="1064"/>
      <c r="BF625" s="1064"/>
      <c r="BG625" s="1064"/>
      <c r="BH625" s="1064"/>
      <c r="BI625" s="1394"/>
      <c r="BJ625" s="1343"/>
      <c r="BK625" s="1343"/>
      <c r="BL625" s="1343"/>
      <c r="BM625" s="1343"/>
      <c r="BN625" s="1063"/>
      <c r="BO625" s="1064"/>
      <c r="BP625" s="1064"/>
      <c r="BQ625" s="1064"/>
      <c r="BR625" s="1064"/>
      <c r="BS625" s="1103"/>
      <c r="BT625" s="1064"/>
      <c r="BU625" s="1064"/>
      <c r="BV625" s="1064"/>
      <c r="BW625" s="1104"/>
      <c r="BX625" s="1103"/>
      <c r="BY625" s="1064"/>
      <c r="BZ625" s="1064"/>
      <c r="CA625" s="1064"/>
      <c r="CB625" s="1104"/>
      <c r="CC625" s="1105"/>
      <c r="CD625" s="1351"/>
      <c r="CE625" s="1352"/>
      <c r="CF625" s="1352"/>
      <c r="CG625" s="1352"/>
      <c r="CH625" s="1414"/>
      <c r="CI625" s="1394"/>
      <c r="CJ625" s="1343"/>
      <c r="CK625" s="1343"/>
      <c r="CL625" s="1343"/>
      <c r="CM625" s="1344"/>
      <c r="CN625" s="1394"/>
      <c r="CO625" s="1343"/>
      <c r="CP625" s="1343"/>
      <c r="CQ625" s="1343"/>
      <c r="CR625" s="1344"/>
      <c r="CS625" s="1394"/>
      <c r="CT625" s="1343"/>
      <c r="CU625" s="1343"/>
      <c r="CV625" s="1343"/>
      <c r="CW625" s="1344"/>
      <c r="CX625" s="1394"/>
      <c r="CY625" s="1343"/>
      <c r="CZ625" s="1343"/>
      <c r="DA625" s="1343"/>
      <c r="DB625" s="1344"/>
      <c r="DC625" s="1343"/>
      <c r="DD625" s="1343"/>
      <c r="DE625" s="1343"/>
      <c r="DF625" s="1343"/>
      <c r="DG625" s="1344"/>
      <c r="DH625" s="1394"/>
      <c r="DI625" s="1343"/>
      <c r="DJ625" s="1343"/>
      <c r="DK625" s="1343"/>
      <c r="DL625" s="1344"/>
      <c r="DM625" s="1775"/>
      <c r="DN625" s="1776"/>
      <c r="DO625" s="1776"/>
      <c r="DP625" s="1777"/>
      <c r="DQ625" s="1776"/>
      <c r="DR625" s="1776"/>
      <c r="DS625" s="1776"/>
      <c r="DT625" s="1777"/>
      <c r="DU625" s="1352"/>
      <c r="DV625" s="1696"/>
      <c r="DW625" s="1778"/>
    </row>
    <row r="626" spans="1:127" s="390" customFormat="1" ht="15.75" customHeight="1">
      <c r="A626" s="1085" t="s">
        <v>1012</v>
      </c>
      <c r="B626" s="1045">
        <v>617</v>
      </c>
      <c r="C626" s="1006"/>
      <c r="D626" s="1006"/>
      <c r="E626" s="1006"/>
      <c r="F626" s="1006"/>
      <c r="G626" s="1006"/>
      <c r="H626" s="1006"/>
      <c r="I626" s="1006"/>
      <c r="J626" s="1006"/>
      <c r="K626" s="1006"/>
      <c r="L626" s="1006"/>
      <c r="M626" s="1045"/>
      <c r="N626" s="1006"/>
      <c r="O626" s="1006"/>
      <c r="P626" s="1006"/>
      <c r="Q626" s="1006"/>
      <c r="R626" s="1006"/>
      <c r="S626" s="1006"/>
      <c r="T626" s="1007"/>
      <c r="U626" s="1086" t="s">
        <v>4540</v>
      </c>
      <c r="V626" s="1087" t="s">
        <v>4518</v>
      </c>
      <c r="W626" s="1087" t="s">
        <v>1936</v>
      </c>
      <c r="X626" s="1088" t="s">
        <v>4541</v>
      </c>
      <c r="Y626" s="1089" t="s">
        <v>4542</v>
      </c>
      <c r="Z626" s="1090" t="s">
        <v>4543</v>
      </c>
      <c r="AA626" s="1091" t="s">
        <v>1971</v>
      </c>
      <c r="AB626" s="1092" t="s">
        <v>1971</v>
      </c>
      <c r="AC626" s="1092">
        <v>1</v>
      </c>
      <c r="AD626" s="1092" t="s">
        <v>1971</v>
      </c>
      <c r="AE626" s="1092" t="s">
        <v>1971</v>
      </c>
      <c r="AF626" s="1092" t="s">
        <v>1971</v>
      </c>
      <c r="AG626" s="1092" t="s">
        <v>1971</v>
      </c>
      <c r="AH626" s="1092" t="s">
        <v>1971</v>
      </c>
      <c r="AI626" s="1093">
        <f t="shared" si="9"/>
        <v>1</v>
      </c>
      <c r="AJ626" s="1094" t="s">
        <v>988</v>
      </c>
      <c r="AK626" s="1094" t="s">
        <v>964</v>
      </c>
      <c r="AL626" s="1094" t="s">
        <v>965</v>
      </c>
      <c r="AM626" s="1095" t="s">
        <v>2332</v>
      </c>
      <c r="AN626" s="1006" t="s">
        <v>991</v>
      </c>
      <c r="AO626" s="1006" t="s">
        <v>4544</v>
      </c>
      <c r="AP626" s="1263">
        <v>0</v>
      </c>
      <c r="AQ626" s="1064" t="s">
        <v>966</v>
      </c>
      <c r="AR626" s="1097" t="s">
        <v>1971</v>
      </c>
      <c r="AS626" s="1098"/>
      <c r="AT626" s="1088"/>
      <c r="AU626" s="1088"/>
      <c r="AV626" s="1088"/>
      <c r="AW626" s="1099"/>
      <c r="AX626" s="1100"/>
      <c r="AY626" s="1063"/>
      <c r="AZ626" s="1064"/>
      <c r="BA626" s="1064"/>
      <c r="BB626" s="1064"/>
      <c r="BC626" s="1064"/>
      <c r="BD626" s="1064"/>
      <c r="BE626" s="1064"/>
      <c r="BF626" s="1064"/>
      <c r="BG626" s="1064"/>
      <c r="BH626" s="1064"/>
      <c r="BI626" s="1394"/>
      <c r="BJ626" s="1343"/>
      <c r="BK626" s="1343"/>
      <c r="BL626" s="1343"/>
      <c r="BM626" s="1343"/>
      <c r="BN626" s="1063"/>
      <c r="BO626" s="1064"/>
      <c r="BP626" s="1064"/>
      <c r="BQ626" s="1064"/>
      <c r="BR626" s="1064"/>
      <c r="BS626" s="1103"/>
      <c r="BT626" s="1064"/>
      <c r="BU626" s="1064"/>
      <c r="BV626" s="1064"/>
      <c r="BW626" s="1104"/>
      <c r="BX626" s="1103"/>
      <c r="BY626" s="1064"/>
      <c r="BZ626" s="1064"/>
      <c r="CA626" s="1064"/>
      <c r="CB626" s="1104"/>
      <c r="CC626" s="1105"/>
      <c r="CD626" s="1351"/>
      <c r="CE626" s="1352"/>
      <c r="CF626" s="1352"/>
      <c r="CG626" s="1352"/>
      <c r="CH626" s="1414"/>
      <c r="CI626" s="1394"/>
      <c r="CJ626" s="1343"/>
      <c r="CK626" s="1343"/>
      <c r="CL626" s="1343"/>
      <c r="CM626" s="1344"/>
      <c r="CN626" s="1394"/>
      <c r="CO626" s="1343"/>
      <c r="CP626" s="1343"/>
      <c r="CQ626" s="1343"/>
      <c r="CR626" s="1344"/>
      <c r="CS626" s="1394"/>
      <c r="CT626" s="1343"/>
      <c r="CU626" s="1343"/>
      <c r="CV626" s="1343"/>
      <c r="CW626" s="1344"/>
      <c r="CX626" s="1394"/>
      <c r="CY626" s="1343"/>
      <c r="CZ626" s="1343"/>
      <c r="DA626" s="1343"/>
      <c r="DB626" s="1344"/>
      <c r="DC626" s="1343"/>
      <c r="DD626" s="1343"/>
      <c r="DE626" s="1343"/>
      <c r="DF626" s="1343"/>
      <c r="DG626" s="1344"/>
      <c r="DH626" s="1394"/>
      <c r="DI626" s="1343"/>
      <c r="DJ626" s="1343"/>
      <c r="DK626" s="1343"/>
      <c r="DL626" s="1344"/>
      <c r="DM626" s="1775"/>
      <c r="DN626" s="1776"/>
      <c r="DO626" s="1776"/>
      <c r="DP626" s="1777"/>
      <c r="DQ626" s="1776"/>
      <c r="DR626" s="1776"/>
      <c r="DS626" s="1776"/>
      <c r="DT626" s="1777"/>
      <c r="DU626" s="1352"/>
      <c r="DV626" s="1696"/>
      <c r="DW626" s="1778"/>
    </row>
    <row r="627" spans="1:127" s="390" customFormat="1" ht="15.75" customHeight="1">
      <c r="A627" s="1085" t="s">
        <v>1012</v>
      </c>
      <c r="B627" s="1045">
        <v>618</v>
      </c>
      <c r="C627" s="1006"/>
      <c r="D627" s="1006"/>
      <c r="E627" s="1006"/>
      <c r="F627" s="1006"/>
      <c r="G627" s="1006"/>
      <c r="H627" s="1006"/>
      <c r="I627" s="1006"/>
      <c r="J627" s="1006"/>
      <c r="K627" s="1006"/>
      <c r="L627" s="1006"/>
      <c r="M627" s="1045"/>
      <c r="N627" s="1006"/>
      <c r="O627" s="1006"/>
      <c r="P627" s="1006"/>
      <c r="Q627" s="1006"/>
      <c r="R627" s="1006"/>
      <c r="S627" s="1006"/>
      <c r="T627" s="1007"/>
      <c r="U627" s="1086" t="s">
        <v>4545</v>
      </c>
      <c r="V627" s="1087" t="s">
        <v>4518</v>
      </c>
      <c r="W627" s="1087" t="s">
        <v>1920</v>
      </c>
      <c r="X627" s="1088" t="s">
        <v>4546</v>
      </c>
      <c r="Y627" s="1089" t="s">
        <v>2411</v>
      </c>
      <c r="Z627" s="1090" t="s">
        <v>4547</v>
      </c>
      <c r="AA627" s="1091" t="s">
        <v>1971</v>
      </c>
      <c r="AB627" s="1092" t="s">
        <v>1971</v>
      </c>
      <c r="AC627" s="1092" t="s">
        <v>1971</v>
      </c>
      <c r="AD627" s="1092">
        <v>1</v>
      </c>
      <c r="AE627" s="1092" t="s">
        <v>1971</v>
      </c>
      <c r="AF627" s="1092" t="s">
        <v>1971</v>
      </c>
      <c r="AG627" s="1092" t="s">
        <v>1971</v>
      </c>
      <c r="AH627" s="1092" t="s">
        <v>1971</v>
      </c>
      <c r="AI627" s="1093">
        <f t="shared" si="9"/>
        <v>1</v>
      </c>
      <c r="AJ627" s="1094" t="s">
        <v>984</v>
      </c>
      <c r="AK627" s="1094" t="s">
        <v>964</v>
      </c>
      <c r="AL627" s="1094" t="s">
        <v>965</v>
      </c>
      <c r="AM627" s="1095" t="s">
        <v>711</v>
      </c>
      <c r="AN627" s="1006" t="s">
        <v>293</v>
      </c>
      <c r="AO627" s="1006" t="s">
        <v>4548</v>
      </c>
      <c r="AP627" s="1263">
        <v>2</v>
      </c>
      <c r="AQ627" s="1064" t="s">
        <v>966</v>
      </c>
      <c r="AR627" s="1097" t="s">
        <v>1971</v>
      </c>
      <c r="AS627" s="1098"/>
      <c r="AT627" s="1088"/>
      <c r="AU627" s="1088"/>
      <c r="AV627" s="1088"/>
      <c r="AW627" s="1099"/>
      <c r="AX627" s="1100"/>
      <c r="AY627" s="1063"/>
      <c r="AZ627" s="1064"/>
      <c r="BA627" s="1064"/>
      <c r="BB627" s="1064"/>
      <c r="BC627" s="1064"/>
      <c r="BD627" s="1064"/>
      <c r="BE627" s="1064"/>
      <c r="BF627" s="1064"/>
      <c r="BG627" s="1064"/>
      <c r="BH627" s="1064"/>
      <c r="BI627" s="1394"/>
      <c r="BJ627" s="1343"/>
      <c r="BK627" s="1343"/>
      <c r="BL627" s="1343"/>
      <c r="BM627" s="1343"/>
      <c r="BN627" s="1063"/>
      <c r="BO627" s="1064"/>
      <c r="BP627" s="1064"/>
      <c r="BQ627" s="1064"/>
      <c r="BR627" s="1064"/>
      <c r="BS627" s="1103"/>
      <c r="BT627" s="1064"/>
      <c r="BU627" s="1064"/>
      <c r="BV627" s="1064"/>
      <c r="BW627" s="1104"/>
      <c r="BX627" s="1103"/>
      <c r="BY627" s="1064"/>
      <c r="BZ627" s="1064"/>
      <c r="CA627" s="1064"/>
      <c r="CB627" s="1104"/>
      <c r="CC627" s="1105"/>
      <c r="CD627" s="1351"/>
      <c r="CE627" s="1352"/>
      <c r="CF627" s="1352"/>
      <c r="CG627" s="1352"/>
      <c r="CH627" s="1414"/>
      <c r="CI627" s="1394"/>
      <c r="CJ627" s="1343"/>
      <c r="CK627" s="1343"/>
      <c r="CL627" s="1343"/>
      <c r="CM627" s="1344"/>
      <c r="CN627" s="1394"/>
      <c r="CO627" s="1343"/>
      <c r="CP627" s="1343"/>
      <c r="CQ627" s="1343"/>
      <c r="CR627" s="1344"/>
      <c r="CS627" s="1394"/>
      <c r="CT627" s="1343"/>
      <c r="CU627" s="1343"/>
      <c r="CV627" s="1343"/>
      <c r="CW627" s="1344"/>
      <c r="CX627" s="1394"/>
      <c r="CY627" s="1343"/>
      <c r="CZ627" s="1343"/>
      <c r="DA627" s="1343"/>
      <c r="DB627" s="1344"/>
      <c r="DC627" s="1343"/>
      <c r="DD627" s="1343"/>
      <c r="DE627" s="1343"/>
      <c r="DF627" s="1343"/>
      <c r="DG627" s="1344"/>
      <c r="DH627" s="1394"/>
      <c r="DI627" s="1343"/>
      <c r="DJ627" s="1343"/>
      <c r="DK627" s="1343"/>
      <c r="DL627" s="1344"/>
      <c r="DM627" s="1775"/>
      <c r="DN627" s="1776"/>
      <c r="DO627" s="1776"/>
      <c r="DP627" s="1777"/>
      <c r="DQ627" s="1776"/>
      <c r="DR627" s="1776"/>
      <c r="DS627" s="1776"/>
      <c r="DT627" s="1777"/>
      <c r="DU627" s="1352"/>
      <c r="DV627" s="1696"/>
      <c r="DW627" s="1778"/>
    </row>
    <row r="628" spans="1:127" s="390" customFormat="1" ht="15.75" customHeight="1">
      <c r="A628" s="1085" t="s">
        <v>1012</v>
      </c>
      <c r="B628" s="1045">
        <v>619</v>
      </c>
      <c r="C628" s="1006"/>
      <c r="D628" s="1006"/>
      <c r="E628" s="1006"/>
      <c r="F628" s="1006"/>
      <c r="G628" s="1006"/>
      <c r="H628" s="1006"/>
      <c r="I628" s="1006"/>
      <c r="J628" s="1006"/>
      <c r="K628" s="1006"/>
      <c r="L628" s="1006"/>
      <c r="M628" s="1045"/>
      <c r="N628" s="1006"/>
      <c r="O628" s="1006"/>
      <c r="P628" s="1006"/>
      <c r="Q628" s="1006"/>
      <c r="R628" s="1006"/>
      <c r="S628" s="1006"/>
      <c r="T628" s="1007"/>
      <c r="U628" s="1086" t="s">
        <v>4549</v>
      </c>
      <c r="V628" s="1087" t="s">
        <v>4518</v>
      </c>
      <c r="W628" s="1087" t="s">
        <v>1936</v>
      </c>
      <c r="X628" s="1088" t="s">
        <v>4550</v>
      </c>
      <c r="Y628" s="1089" t="s">
        <v>4551</v>
      </c>
      <c r="Z628" s="1090" t="s">
        <v>4552</v>
      </c>
      <c r="AA628" s="1091" t="s">
        <v>1971</v>
      </c>
      <c r="AB628" s="1092" t="s">
        <v>1971</v>
      </c>
      <c r="AC628" s="1092">
        <v>1</v>
      </c>
      <c r="AD628" s="1092" t="s">
        <v>1971</v>
      </c>
      <c r="AE628" s="1092" t="s">
        <v>1971</v>
      </c>
      <c r="AF628" s="1092" t="s">
        <v>1971</v>
      </c>
      <c r="AG628" s="1092" t="s">
        <v>1971</v>
      </c>
      <c r="AH628" s="1092" t="s">
        <v>1971</v>
      </c>
      <c r="AI628" s="1093">
        <f t="shared" si="9"/>
        <v>1</v>
      </c>
      <c r="AJ628" s="1094" t="s">
        <v>975</v>
      </c>
      <c r="AK628" s="1094" t="s">
        <v>964</v>
      </c>
      <c r="AL628" s="1094" t="s">
        <v>965</v>
      </c>
      <c r="AM628" s="1095" t="s">
        <v>2135</v>
      </c>
      <c r="AN628" s="1006" t="s">
        <v>991</v>
      </c>
      <c r="AO628" s="1006" t="s">
        <v>2205</v>
      </c>
      <c r="AP628" s="1263">
        <v>0</v>
      </c>
      <c r="AQ628" s="1064" t="s">
        <v>966</v>
      </c>
      <c r="AR628" s="1097" t="s">
        <v>1971</v>
      </c>
      <c r="AS628" s="1098"/>
      <c r="AT628" s="1088"/>
      <c r="AU628" s="1088"/>
      <c r="AV628" s="1088"/>
      <c r="AW628" s="1099"/>
      <c r="AX628" s="1100"/>
      <c r="AY628" s="1063"/>
      <c r="AZ628" s="1064"/>
      <c r="BA628" s="1064"/>
      <c r="BB628" s="1064"/>
      <c r="BC628" s="1064"/>
      <c r="BD628" s="1064"/>
      <c r="BE628" s="1064"/>
      <c r="BF628" s="1064"/>
      <c r="BG628" s="1064"/>
      <c r="BH628" s="1064"/>
      <c r="BI628" s="1394"/>
      <c r="BJ628" s="1343"/>
      <c r="BK628" s="1343"/>
      <c r="BL628" s="1343"/>
      <c r="BM628" s="1343"/>
      <c r="BN628" s="1063"/>
      <c r="BO628" s="1064"/>
      <c r="BP628" s="1064"/>
      <c r="BQ628" s="1064"/>
      <c r="BR628" s="1064"/>
      <c r="BS628" s="1103"/>
      <c r="BT628" s="1064"/>
      <c r="BU628" s="1064"/>
      <c r="BV628" s="1064"/>
      <c r="BW628" s="1104"/>
      <c r="BX628" s="1103"/>
      <c r="BY628" s="1064"/>
      <c r="BZ628" s="1064"/>
      <c r="CA628" s="1064"/>
      <c r="CB628" s="1104"/>
      <c r="CC628" s="1105"/>
      <c r="CD628" s="1351"/>
      <c r="CE628" s="1352"/>
      <c r="CF628" s="1352"/>
      <c r="CG628" s="1352"/>
      <c r="CH628" s="1414"/>
      <c r="CI628" s="1394"/>
      <c r="CJ628" s="1343"/>
      <c r="CK628" s="1343"/>
      <c r="CL628" s="1343"/>
      <c r="CM628" s="1344"/>
      <c r="CN628" s="1394"/>
      <c r="CO628" s="1343"/>
      <c r="CP628" s="1343"/>
      <c r="CQ628" s="1343"/>
      <c r="CR628" s="1344"/>
      <c r="CS628" s="1394"/>
      <c r="CT628" s="1343"/>
      <c r="CU628" s="1343"/>
      <c r="CV628" s="1343"/>
      <c r="CW628" s="1344"/>
      <c r="CX628" s="1394"/>
      <c r="CY628" s="1343"/>
      <c r="CZ628" s="1343"/>
      <c r="DA628" s="1343"/>
      <c r="DB628" s="1344"/>
      <c r="DC628" s="1343"/>
      <c r="DD628" s="1343"/>
      <c r="DE628" s="1343"/>
      <c r="DF628" s="1343"/>
      <c r="DG628" s="1344"/>
      <c r="DH628" s="1394"/>
      <c r="DI628" s="1343"/>
      <c r="DJ628" s="1343"/>
      <c r="DK628" s="1343"/>
      <c r="DL628" s="1344"/>
      <c r="DM628" s="1775"/>
      <c r="DN628" s="1776"/>
      <c r="DO628" s="1776"/>
      <c r="DP628" s="1777"/>
      <c r="DQ628" s="1776"/>
      <c r="DR628" s="1776"/>
      <c r="DS628" s="1776"/>
      <c r="DT628" s="1777"/>
      <c r="DU628" s="1352"/>
      <c r="DV628" s="1696"/>
      <c r="DW628" s="1778"/>
    </row>
    <row r="629" spans="1:127" s="390" customFormat="1" ht="15.75" customHeight="1">
      <c r="A629" s="1085" t="s">
        <v>1012</v>
      </c>
      <c r="B629" s="1045">
        <v>620</v>
      </c>
      <c r="C629" s="1006"/>
      <c r="D629" s="1006"/>
      <c r="E629" s="1006"/>
      <c r="F629" s="1006"/>
      <c r="G629" s="1006"/>
      <c r="H629" s="1006"/>
      <c r="I629" s="1006"/>
      <c r="J629" s="1006"/>
      <c r="K629" s="1006"/>
      <c r="L629" s="1006"/>
      <c r="M629" s="1045"/>
      <c r="N629" s="1006"/>
      <c r="O629" s="1006"/>
      <c r="P629" s="1006"/>
      <c r="Q629" s="1006"/>
      <c r="R629" s="1006"/>
      <c r="S629" s="1006"/>
      <c r="T629" s="1007"/>
      <c r="U629" s="1086" t="s">
        <v>4553</v>
      </c>
      <c r="V629" s="1087" t="s">
        <v>4518</v>
      </c>
      <c r="W629" s="1087" t="s">
        <v>1936</v>
      </c>
      <c r="X629" s="1088" t="s">
        <v>4554</v>
      </c>
      <c r="Y629" s="1089" t="s">
        <v>4555</v>
      </c>
      <c r="Z629" s="1090" t="s">
        <v>4555</v>
      </c>
      <c r="AA629" s="1091" t="s">
        <v>1971</v>
      </c>
      <c r="AB629" s="1092" t="s">
        <v>1971</v>
      </c>
      <c r="AC629" s="1092">
        <v>1</v>
      </c>
      <c r="AD629" s="1092" t="s">
        <v>1971</v>
      </c>
      <c r="AE629" s="1092" t="s">
        <v>1971</v>
      </c>
      <c r="AF629" s="1092" t="s">
        <v>1971</v>
      </c>
      <c r="AG629" s="1092" t="s">
        <v>1971</v>
      </c>
      <c r="AH629" s="1092" t="s">
        <v>1971</v>
      </c>
      <c r="AI629" s="1093">
        <f t="shared" si="9"/>
        <v>1</v>
      </c>
      <c r="AJ629" s="1094" t="s">
        <v>984</v>
      </c>
      <c r="AK629" s="1094" t="s">
        <v>964</v>
      </c>
      <c r="AL629" s="1094" t="s">
        <v>965</v>
      </c>
      <c r="AM629" s="1095" t="s">
        <v>2135</v>
      </c>
      <c r="AN629" s="1006" t="s">
        <v>991</v>
      </c>
      <c r="AO629" s="1006" t="s">
        <v>4556</v>
      </c>
      <c r="AP629" s="1263">
        <v>1</v>
      </c>
      <c r="AQ629" s="1064" t="s">
        <v>966</v>
      </c>
      <c r="AR629" s="1097" t="s">
        <v>1971</v>
      </c>
      <c r="AS629" s="1098"/>
      <c r="AT629" s="1088"/>
      <c r="AU629" s="1088"/>
      <c r="AV629" s="1088"/>
      <c r="AW629" s="1099"/>
      <c r="AX629" s="1100"/>
      <c r="AY629" s="1063"/>
      <c r="AZ629" s="1064"/>
      <c r="BA629" s="1064"/>
      <c r="BB629" s="1064"/>
      <c r="BC629" s="1064"/>
      <c r="BD629" s="1064"/>
      <c r="BE629" s="1064"/>
      <c r="BF629" s="1064"/>
      <c r="BG629" s="1064"/>
      <c r="BH629" s="1064"/>
      <c r="BI629" s="1394"/>
      <c r="BJ629" s="1343"/>
      <c r="BK629" s="1343"/>
      <c r="BL629" s="1343"/>
      <c r="BM629" s="1343"/>
      <c r="BN629" s="1063"/>
      <c r="BO629" s="1064"/>
      <c r="BP629" s="1064"/>
      <c r="BQ629" s="1064"/>
      <c r="BR629" s="1064"/>
      <c r="BS629" s="1103"/>
      <c r="BT629" s="1064"/>
      <c r="BU629" s="1064"/>
      <c r="BV629" s="1064"/>
      <c r="BW629" s="1104"/>
      <c r="BX629" s="1103"/>
      <c r="BY629" s="1064"/>
      <c r="BZ629" s="1064"/>
      <c r="CA629" s="1064"/>
      <c r="CB629" s="1104"/>
      <c r="CC629" s="1105"/>
      <c r="CD629" s="1351"/>
      <c r="CE629" s="1352"/>
      <c r="CF629" s="1352"/>
      <c r="CG629" s="1352"/>
      <c r="CH629" s="1414"/>
      <c r="CI629" s="1394"/>
      <c r="CJ629" s="1343"/>
      <c r="CK629" s="1343"/>
      <c r="CL629" s="1343"/>
      <c r="CM629" s="1344"/>
      <c r="CN629" s="1394"/>
      <c r="CO629" s="1343"/>
      <c r="CP629" s="1343"/>
      <c r="CQ629" s="1343"/>
      <c r="CR629" s="1344"/>
      <c r="CS629" s="1394"/>
      <c r="CT629" s="1343"/>
      <c r="CU629" s="1343"/>
      <c r="CV629" s="1343"/>
      <c r="CW629" s="1344"/>
      <c r="CX629" s="1394"/>
      <c r="CY629" s="1343"/>
      <c r="CZ629" s="1343"/>
      <c r="DA629" s="1343"/>
      <c r="DB629" s="1344"/>
      <c r="DC629" s="1343"/>
      <c r="DD629" s="1343"/>
      <c r="DE629" s="1343"/>
      <c r="DF629" s="1343"/>
      <c r="DG629" s="1344"/>
      <c r="DH629" s="1394"/>
      <c r="DI629" s="1343"/>
      <c r="DJ629" s="1343"/>
      <c r="DK629" s="1343"/>
      <c r="DL629" s="1344"/>
      <c r="DM629" s="1775"/>
      <c r="DN629" s="1776"/>
      <c r="DO629" s="1776"/>
      <c r="DP629" s="1777"/>
      <c r="DQ629" s="1776"/>
      <c r="DR629" s="1776"/>
      <c r="DS629" s="1776"/>
      <c r="DT629" s="1777"/>
      <c r="DU629" s="1352"/>
      <c r="DV629" s="1696"/>
      <c r="DW629" s="1778"/>
    </row>
    <row r="630" spans="1:127" s="390" customFormat="1" ht="15.75" customHeight="1">
      <c r="A630" s="1085" t="s">
        <v>1012</v>
      </c>
      <c r="B630" s="1045">
        <v>621</v>
      </c>
      <c r="C630" s="1006"/>
      <c r="D630" s="1006"/>
      <c r="E630" s="1006"/>
      <c r="F630" s="1006"/>
      <c r="G630" s="1006"/>
      <c r="H630" s="1006"/>
      <c r="I630" s="1006"/>
      <c r="J630" s="1006"/>
      <c r="K630" s="1006"/>
      <c r="L630" s="1006"/>
      <c r="M630" s="1045"/>
      <c r="N630" s="1006"/>
      <c r="O630" s="1006"/>
      <c r="P630" s="1006"/>
      <c r="Q630" s="1006"/>
      <c r="R630" s="1006"/>
      <c r="S630" s="1006"/>
      <c r="T630" s="1007"/>
      <c r="U630" s="1086" t="s">
        <v>4557</v>
      </c>
      <c r="V630" s="1087" t="s">
        <v>4518</v>
      </c>
      <c r="W630" s="1087" t="s">
        <v>1936</v>
      </c>
      <c r="X630" s="1088" t="s">
        <v>4558</v>
      </c>
      <c r="Y630" s="1089" t="s">
        <v>4559</v>
      </c>
      <c r="Z630" s="1090" t="s">
        <v>4560</v>
      </c>
      <c r="AA630" s="1091" t="s">
        <v>1971</v>
      </c>
      <c r="AB630" s="1092" t="s">
        <v>1971</v>
      </c>
      <c r="AC630" s="1092">
        <v>1</v>
      </c>
      <c r="AD630" s="1092" t="s">
        <v>1971</v>
      </c>
      <c r="AE630" s="1092" t="s">
        <v>1971</v>
      </c>
      <c r="AF630" s="1092" t="s">
        <v>1971</v>
      </c>
      <c r="AG630" s="1092" t="s">
        <v>1971</v>
      </c>
      <c r="AH630" s="1092" t="s">
        <v>1971</v>
      </c>
      <c r="AI630" s="1093">
        <f t="shared" si="9"/>
        <v>1</v>
      </c>
      <c r="AJ630" s="1094" t="s">
        <v>975</v>
      </c>
      <c r="AK630" s="1094" t="s">
        <v>964</v>
      </c>
      <c r="AL630" s="1094" t="s">
        <v>965</v>
      </c>
      <c r="AM630" s="1095" t="s">
        <v>2135</v>
      </c>
      <c r="AN630" s="1006" t="s">
        <v>991</v>
      </c>
      <c r="AO630" s="1006" t="s">
        <v>4561</v>
      </c>
      <c r="AP630" s="1263">
        <v>1</v>
      </c>
      <c r="AQ630" s="1064" t="s">
        <v>966</v>
      </c>
      <c r="AR630" s="1097" t="s">
        <v>1971</v>
      </c>
      <c r="AS630" s="1098"/>
      <c r="AT630" s="1088"/>
      <c r="AU630" s="1088"/>
      <c r="AV630" s="1088"/>
      <c r="AW630" s="1099"/>
      <c r="AX630" s="1100"/>
      <c r="AY630" s="1063"/>
      <c r="AZ630" s="1064"/>
      <c r="BA630" s="1064"/>
      <c r="BB630" s="1064"/>
      <c r="BC630" s="1064"/>
      <c r="BD630" s="1064"/>
      <c r="BE630" s="1064"/>
      <c r="BF630" s="1064"/>
      <c r="BG630" s="1064"/>
      <c r="BH630" s="1064"/>
      <c r="BI630" s="1394"/>
      <c r="BJ630" s="1343"/>
      <c r="BK630" s="1343"/>
      <c r="BL630" s="1343"/>
      <c r="BM630" s="1343"/>
      <c r="BN630" s="1063"/>
      <c r="BO630" s="1064"/>
      <c r="BP630" s="1064"/>
      <c r="BQ630" s="1064"/>
      <c r="BR630" s="1064"/>
      <c r="BS630" s="1103"/>
      <c r="BT630" s="1064"/>
      <c r="BU630" s="1064"/>
      <c r="BV630" s="1064"/>
      <c r="BW630" s="1104"/>
      <c r="BX630" s="1103"/>
      <c r="BY630" s="1064"/>
      <c r="BZ630" s="1064"/>
      <c r="CA630" s="1064"/>
      <c r="CB630" s="1104"/>
      <c r="CC630" s="1105"/>
      <c r="CD630" s="1351"/>
      <c r="CE630" s="1352"/>
      <c r="CF630" s="1352"/>
      <c r="CG630" s="1352"/>
      <c r="CH630" s="1414"/>
      <c r="CI630" s="1394"/>
      <c r="CJ630" s="1343"/>
      <c r="CK630" s="1343"/>
      <c r="CL630" s="1343"/>
      <c r="CM630" s="1344"/>
      <c r="CN630" s="1394"/>
      <c r="CO630" s="1343"/>
      <c r="CP630" s="1343"/>
      <c r="CQ630" s="1343"/>
      <c r="CR630" s="1344"/>
      <c r="CS630" s="1394"/>
      <c r="CT630" s="1343"/>
      <c r="CU630" s="1343"/>
      <c r="CV630" s="1343"/>
      <c r="CW630" s="1344"/>
      <c r="CX630" s="1394"/>
      <c r="CY630" s="1343"/>
      <c r="CZ630" s="1343"/>
      <c r="DA630" s="1343"/>
      <c r="DB630" s="1344"/>
      <c r="DC630" s="1343"/>
      <c r="DD630" s="1343"/>
      <c r="DE630" s="1343"/>
      <c r="DF630" s="1343"/>
      <c r="DG630" s="1344"/>
      <c r="DH630" s="1394"/>
      <c r="DI630" s="1343"/>
      <c r="DJ630" s="1343"/>
      <c r="DK630" s="1343"/>
      <c r="DL630" s="1344"/>
      <c r="DM630" s="1775"/>
      <c r="DN630" s="1776"/>
      <c r="DO630" s="1776"/>
      <c r="DP630" s="1777"/>
      <c r="DQ630" s="1776"/>
      <c r="DR630" s="1776"/>
      <c r="DS630" s="1776"/>
      <c r="DT630" s="1777"/>
      <c r="DU630" s="1352"/>
      <c r="DV630" s="1696"/>
      <c r="DW630" s="1778"/>
    </row>
    <row r="631" spans="1:127" s="390" customFormat="1" ht="15.75" customHeight="1">
      <c r="A631" s="1085" t="s">
        <v>1012</v>
      </c>
      <c r="B631" s="1045">
        <v>622</v>
      </c>
      <c r="C631" s="1006"/>
      <c r="D631" s="1006"/>
      <c r="E631" s="1006"/>
      <c r="F631" s="1006"/>
      <c r="G631" s="1006"/>
      <c r="H631" s="1006"/>
      <c r="I631" s="1006"/>
      <c r="J631" s="1006"/>
      <c r="K631" s="1006"/>
      <c r="L631" s="1006"/>
      <c r="M631" s="1045"/>
      <c r="N631" s="1006"/>
      <c r="O631" s="1006"/>
      <c r="P631" s="1006"/>
      <c r="Q631" s="1006"/>
      <c r="R631" s="1006"/>
      <c r="S631" s="1006"/>
      <c r="T631" s="1007"/>
      <c r="U631" s="1086" t="s">
        <v>4562</v>
      </c>
      <c r="V631" s="1087" t="s">
        <v>4518</v>
      </c>
      <c r="W631" s="1087" t="s">
        <v>1936</v>
      </c>
      <c r="X631" s="1088" t="s">
        <v>4563</v>
      </c>
      <c r="Y631" s="1089" t="s">
        <v>4564</v>
      </c>
      <c r="Z631" s="1090" t="s">
        <v>4565</v>
      </c>
      <c r="AA631" s="1091">
        <v>1</v>
      </c>
      <c r="AB631" s="1092" t="s">
        <v>1971</v>
      </c>
      <c r="AC631" s="1092" t="s">
        <v>1971</v>
      </c>
      <c r="AD631" s="1092" t="s">
        <v>1971</v>
      </c>
      <c r="AE631" s="1092" t="s">
        <v>1971</v>
      </c>
      <c r="AF631" s="1092" t="s">
        <v>1971</v>
      </c>
      <c r="AG631" s="1092" t="s">
        <v>1971</v>
      </c>
      <c r="AH631" s="1092" t="s">
        <v>1971</v>
      </c>
      <c r="AI631" s="1093">
        <f t="shared" si="9"/>
        <v>1</v>
      </c>
      <c r="AJ631" s="1094" t="s">
        <v>988</v>
      </c>
      <c r="AK631" s="1094" t="s">
        <v>964</v>
      </c>
      <c r="AL631" s="1094" t="s">
        <v>965</v>
      </c>
      <c r="AM631" s="1095" t="s">
        <v>2008</v>
      </c>
      <c r="AN631" s="1006" t="s">
        <v>991</v>
      </c>
      <c r="AO631" s="1006" t="s">
        <v>4527</v>
      </c>
      <c r="AP631" s="1263">
        <v>0</v>
      </c>
      <c r="AQ631" s="1064" t="s">
        <v>978</v>
      </c>
      <c r="AR631" s="1097" t="s">
        <v>1971</v>
      </c>
      <c r="AS631" s="1098"/>
      <c r="AT631" s="1088"/>
      <c r="AU631" s="1088"/>
      <c r="AV631" s="1088"/>
      <c r="AW631" s="1099"/>
      <c r="AX631" s="1100"/>
      <c r="AY631" s="1063"/>
      <c r="AZ631" s="1064"/>
      <c r="BA631" s="1064"/>
      <c r="BB631" s="1064"/>
      <c r="BC631" s="1064"/>
      <c r="BD631" s="1064"/>
      <c r="BE631" s="1064"/>
      <c r="BF631" s="1064"/>
      <c r="BG631" s="1064"/>
      <c r="BH631" s="1064"/>
      <c r="BI631" s="1394"/>
      <c r="BJ631" s="1343"/>
      <c r="BK631" s="1343"/>
      <c r="BL631" s="1343"/>
      <c r="BM631" s="1343"/>
      <c r="BN631" s="1063"/>
      <c r="BO631" s="1064"/>
      <c r="BP631" s="1064"/>
      <c r="BQ631" s="1064"/>
      <c r="BR631" s="1064"/>
      <c r="BS631" s="1103"/>
      <c r="BT631" s="1064"/>
      <c r="BU631" s="1064"/>
      <c r="BV631" s="1064"/>
      <c r="BW631" s="1104"/>
      <c r="BX631" s="1103"/>
      <c r="BY631" s="1064"/>
      <c r="BZ631" s="1064"/>
      <c r="CA631" s="1064"/>
      <c r="CB631" s="1104"/>
      <c r="CC631" s="1105"/>
      <c r="CD631" s="1351"/>
      <c r="CE631" s="1352"/>
      <c r="CF631" s="1352"/>
      <c r="CG631" s="1352"/>
      <c r="CH631" s="1414"/>
      <c r="CI631" s="1394"/>
      <c r="CJ631" s="1343"/>
      <c r="CK631" s="1343"/>
      <c r="CL631" s="1343"/>
      <c r="CM631" s="1344"/>
      <c r="CN631" s="1394"/>
      <c r="CO631" s="1343"/>
      <c r="CP631" s="1343"/>
      <c r="CQ631" s="1343"/>
      <c r="CR631" s="1344"/>
      <c r="CS631" s="1394"/>
      <c r="CT631" s="1343"/>
      <c r="CU631" s="1343"/>
      <c r="CV631" s="1343"/>
      <c r="CW631" s="1344"/>
      <c r="CX631" s="1394"/>
      <c r="CY631" s="1343"/>
      <c r="CZ631" s="1343"/>
      <c r="DA631" s="1343"/>
      <c r="DB631" s="1344"/>
      <c r="DC631" s="1343"/>
      <c r="DD631" s="1343"/>
      <c r="DE631" s="1343"/>
      <c r="DF631" s="1343"/>
      <c r="DG631" s="1344"/>
      <c r="DH631" s="1394"/>
      <c r="DI631" s="1343"/>
      <c r="DJ631" s="1343"/>
      <c r="DK631" s="1343"/>
      <c r="DL631" s="1344"/>
      <c r="DM631" s="1775"/>
      <c r="DN631" s="1776"/>
      <c r="DO631" s="1776"/>
      <c r="DP631" s="1777"/>
      <c r="DQ631" s="1776"/>
      <c r="DR631" s="1776"/>
      <c r="DS631" s="1776"/>
      <c r="DT631" s="1777"/>
      <c r="DU631" s="1352"/>
      <c r="DV631" s="1696"/>
      <c r="DW631" s="1778"/>
    </row>
    <row r="632" spans="1:127" s="390" customFormat="1" ht="15.75" customHeight="1">
      <c r="A632" s="1085" t="s">
        <v>1012</v>
      </c>
      <c r="B632" s="1045">
        <v>623</v>
      </c>
      <c r="C632" s="1006"/>
      <c r="D632" s="1006"/>
      <c r="E632" s="1006"/>
      <c r="F632" s="1006"/>
      <c r="G632" s="1006"/>
      <c r="H632" s="1006"/>
      <c r="I632" s="1006"/>
      <c r="J632" s="1006"/>
      <c r="K632" s="1006"/>
      <c r="L632" s="1006"/>
      <c r="M632" s="1045"/>
      <c r="N632" s="1006"/>
      <c r="O632" s="1006"/>
      <c r="P632" s="1006"/>
      <c r="Q632" s="1006"/>
      <c r="R632" s="1006"/>
      <c r="S632" s="1006"/>
      <c r="T632" s="1007"/>
      <c r="U632" s="1086" t="s">
        <v>4567</v>
      </c>
      <c r="V632" s="1087" t="s">
        <v>1971</v>
      </c>
      <c r="W632" s="1087" t="s">
        <v>1971</v>
      </c>
      <c r="X632" s="1088" t="s">
        <v>2061</v>
      </c>
      <c r="Y632" s="1089" t="s">
        <v>2062</v>
      </c>
      <c r="Z632" s="1090" t="s">
        <v>1971</v>
      </c>
      <c r="AA632" s="1091" t="s">
        <v>1971</v>
      </c>
      <c r="AB632" s="1092" t="s">
        <v>1971</v>
      </c>
      <c r="AC632" s="1092" t="s">
        <v>1971</v>
      </c>
      <c r="AD632" s="1092" t="s">
        <v>1971</v>
      </c>
      <c r="AE632" s="1092" t="s">
        <v>1971</v>
      </c>
      <c r="AF632" s="1092" t="s">
        <v>1971</v>
      </c>
      <c r="AG632" s="1092" t="s">
        <v>1971</v>
      </c>
      <c r="AH632" s="1092" t="s">
        <v>1971</v>
      </c>
      <c r="AI632" s="1093">
        <f t="shared" si="9"/>
        <v>0</v>
      </c>
      <c r="AJ632" s="1094" t="s">
        <v>963</v>
      </c>
      <c r="AK632" s="1094" t="s">
        <v>1971</v>
      </c>
      <c r="AL632" s="1094" t="s">
        <v>1971</v>
      </c>
      <c r="AM632" s="1095" t="s">
        <v>1971</v>
      </c>
      <c r="AN632" s="1006" t="s">
        <v>1971</v>
      </c>
      <c r="AO632" s="1006" t="s">
        <v>2063</v>
      </c>
      <c r="AP632" s="1264">
        <v>0</v>
      </c>
      <c r="AQ632" s="1064" t="s">
        <v>1971</v>
      </c>
      <c r="AR632" s="1097" t="s">
        <v>1971</v>
      </c>
      <c r="AS632" s="1098"/>
      <c r="AT632" s="1088"/>
      <c r="AU632" s="1088"/>
      <c r="AV632" s="1088"/>
      <c r="AW632" s="1099"/>
      <c r="AX632" s="1100"/>
      <c r="AY632" s="1063"/>
      <c r="AZ632" s="1064"/>
      <c r="BA632" s="1064"/>
      <c r="BB632" s="1064"/>
      <c r="BC632" s="1064"/>
      <c r="BD632" s="1064"/>
      <c r="BE632" s="1064"/>
      <c r="BF632" s="1064"/>
      <c r="BG632" s="1064"/>
      <c r="BH632" s="1064"/>
      <c r="BI632" s="1394"/>
      <c r="BJ632" s="1343"/>
      <c r="BK632" s="1343"/>
      <c r="BL632" s="1343"/>
      <c r="BM632" s="1343"/>
      <c r="BN632" s="1063"/>
      <c r="BO632" s="1064"/>
      <c r="BP632" s="1064"/>
      <c r="BQ632" s="1064"/>
      <c r="BR632" s="1064"/>
      <c r="BS632" s="1103"/>
      <c r="BT632" s="1064"/>
      <c r="BU632" s="1064"/>
      <c r="BV632" s="1064"/>
      <c r="BW632" s="1104"/>
      <c r="BX632" s="1103"/>
      <c r="BY632" s="1064"/>
      <c r="BZ632" s="1064"/>
      <c r="CA632" s="1064"/>
      <c r="CB632" s="1104"/>
      <c r="CC632" s="1105"/>
      <c r="CD632" s="1351"/>
      <c r="CE632" s="1352"/>
      <c r="CF632" s="1352"/>
      <c r="CG632" s="1352"/>
      <c r="CH632" s="1414"/>
      <c r="CI632" s="1394"/>
      <c r="CJ632" s="1343"/>
      <c r="CK632" s="1343"/>
      <c r="CL632" s="1343"/>
      <c r="CM632" s="1344"/>
      <c r="CN632" s="1394"/>
      <c r="CO632" s="1343"/>
      <c r="CP632" s="1343"/>
      <c r="CQ632" s="1343"/>
      <c r="CR632" s="1344"/>
      <c r="CS632" s="1394"/>
      <c r="CT632" s="1343"/>
      <c r="CU632" s="1343"/>
      <c r="CV632" s="1343"/>
      <c r="CW632" s="1344"/>
      <c r="CX632" s="1394"/>
      <c r="CY632" s="1343"/>
      <c r="CZ632" s="1343"/>
      <c r="DA632" s="1343"/>
      <c r="DB632" s="1344"/>
      <c r="DC632" s="1343"/>
      <c r="DD632" s="1343"/>
      <c r="DE632" s="1343"/>
      <c r="DF632" s="1343"/>
      <c r="DG632" s="1344"/>
      <c r="DH632" s="1394"/>
      <c r="DI632" s="1343"/>
      <c r="DJ632" s="1343"/>
      <c r="DK632" s="1343"/>
      <c r="DL632" s="1344"/>
      <c r="DM632" s="1775"/>
      <c r="DN632" s="1776"/>
      <c r="DO632" s="1776"/>
      <c r="DP632" s="1777"/>
      <c r="DQ632" s="1776"/>
      <c r="DR632" s="1776"/>
      <c r="DS632" s="1776"/>
      <c r="DT632" s="1777"/>
      <c r="DU632" s="1352"/>
      <c r="DV632" s="1696"/>
      <c r="DW632" s="1778"/>
    </row>
    <row r="633" spans="1:127" s="390" customFormat="1" ht="15.75" customHeight="1">
      <c r="A633" s="1085" t="s">
        <v>1012</v>
      </c>
      <c r="B633" s="1045">
        <v>624</v>
      </c>
      <c r="C633" s="1006"/>
      <c r="D633" s="1006"/>
      <c r="E633" s="1006"/>
      <c r="F633" s="1006"/>
      <c r="G633" s="1006"/>
      <c r="H633" s="1006"/>
      <c r="I633" s="1006"/>
      <c r="J633" s="1006"/>
      <c r="K633" s="1006"/>
      <c r="L633" s="1006"/>
      <c r="M633" s="1045"/>
      <c r="N633" s="1006"/>
      <c r="O633" s="1006"/>
      <c r="P633" s="1006"/>
      <c r="Q633" s="1006"/>
      <c r="R633" s="1006"/>
      <c r="S633" s="1006"/>
      <c r="T633" s="1007"/>
      <c r="U633" s="1086" t="s">
        <v>4568</v>
      </c>
      <c r="V633" s="1087" t="s">
        <v>1971</v>
      </c>
      <c r="W633" s="1087" t="s">
        <v>1971</v>
      </c>
      <c r="X633" s="1088" t="s">
        <v>4569</v>
      </c>
      <c r="Y633" s="1089" t="s">
        <v>4570</v>
      </c>
      <c r="Z633" s="1090" t="s">
        <v>1971</v>
      </c>
      <c r="AA633" s="1091" t="s">
        <v>1971</v>
      </c>
      <c r="AB633" s="1092">
        <v>1</v>
      </c>
      <c r="AC633" s="1092" t="s">
        <v>1971</v>
      </c>
      <c r="AD633" s="1092" t="s">
        <v>1971</v>
      </c>
      <c r="AE633" s="1092" t="s">
        <v>1971</v>
      </c>
      <c r="AF633" s="1092" t="s">
        <v>1971</v>
      </c>
      <c r="AG633" s="1092" t="s">
        <v>1971</v>
      </c>
      <c r="AH633" s="1092" t="s">
        <v>1971</v>
      </c>
      <c r="AI633" s="1093">
        <f t="shared" si="9"/>
        <v>1</v>
      </c>
      <c r="AJ633" s="1094"/>
      <c r="AK633" s="1094"/>
      <c r="AL633" s="1094"/>
      <c r="AM633" s="1095"/>
      <c r="AN633" s="1006"/>
      <c r="AO633" s="1006"/>
      <c r="AP633" s="1264">
        <v>0</v>
      </c>
      <c r="AQ633" s="1064"/>
      <c r="AR633" s="1097"/>
      <c r="AS633" s="1098"/>
      <c r="AT633" s="1088"/>
      <c r="AU633" s="1088"/>
      <c r="AV633" s="1088"/>
      <c r="AW633" s="1099"/>
      <c r="AX633" s="1100"/>
      <c r="AY633" s="1063"/>
      <c r="AZ633" s="1064"/>
      <c r="BA633" s="1064"/>
      <c r="BB633" s="1064"/>
      <c r="BC633" s="1064"/>
      <c r="BD633" s="1064"/>
      <c r="BE633" s="1064"/>
      <c r="BF633" s="1064"/>
      <c r="BG633" s="1064"/>
      <c r="BH633" s="1064"/>
      <c r="BI633" s="1394"/>
      <c r="BJ633" s="1343"/>
      <c r="BK633" s="1343"/>
      <c r="BL633" s="1343"/>
      <c r="BM633" s="1343"/>
      <c r="BN633" s="1063"/>
      <c r="BO633" s="1064"/>
      <c r="BP633" s="1064"/>
      <c r="BQ633" s="1064"/>
      <c r="BR633" s="1064"/>
      <c r="BS633" s="1103"/>
      <c r="BT633" s="1064"/>
      <c r="BU633" s="1064"/>
      <c r="BV633" s="1064"/>
      <c r="BW633" s="1104"/>
      <c r="BX633" s="1103"/>
      <c r="BY633" s="1064"/>
      <c r="BZ633" s="1064"/>
      <c r="CA633" s="1064"/>
      <c r="CB633" s="1104"/>
      <c r="CC633" s="1105"/>
      <c r="CD633" s="1351"/>
      <c r="CE633" s="1352"/>
      <c r="CF633" s="1352"/>
      <c r="CG633" s="1352"/>
      <c r="CH633" s="1414"/>
      <c r="CI633" s="1394"/>
      <c r="CJ633" s="1343"/>
      <c r="CK633" s="1343"/>
      <c r="CL633" s="1343"/>
      <c r="CM633" s="1344"/>
      <c r="CN633" s="1394"/>
      <c r="CO633" s="1343"/>
      <c r="CP633" s="1343"/>
      <c r="CQ633" s="1343"/>
      <c r="CR633" s="1344"/>
      <c r="CS633" s="1394"/>
      <c r="CT633" s="1343"/>
      <c r="CU633" s="1343"/>
      <c r="CV633" s="1343"/>
      <c r="CW633" s="1344"/>
      <c r="CX633" s="1394"/>
      <c r="CY633" s="1343"/>
      <c r="CZ633" s="1343"/>
      <c r="DA633" s="1343"/>
      <c r="DB633" s="1344"/>
      <c r="DC633" s="1343"/>
      <c r="DD633" s="1343"/>
      <c r="DE633" s="1343"/>
      <c r="DF633" s="1343"/>
      <c r="DG633" s="1344"/>
      <c r="DH633" s="1394"/>
      <c r="DI633" s="1343"/>
      <c r="DJ633" s="1343"/>
      <c r="DK633" s="1343"/>
      <c r="DL633" s="1344"/>
      <c r="DM633" s="1775"/>
      <c r="DN633" s="1776"/>
      <c r="DO633" s="1776"/>
      <c r="DP633" s="1777"/>
      <c r="DQ633" s="1776"/>
      <c r="DR633" s="1776"/>
      <c r="DS633" s="1776"/>
      <c r="DT633" s="1777"/>
      <c r="DU633" s="1352"/>
      <c r="DV633" s="1696"/>
      <c r="DW633" s="1778"/>
    </row>
    <row r="634" spans="1:127" s="390" customFormat="1" ht="15.75" customHeight="1">
      <c r="A634" s="1085" t="s">
        <v>1012</v>
      </c>
      <c r="B634" s="1045">
        <v>625</v>
      </c>
      <c r="C634" s="1006"/>
      <c r="D634" s="1006"/>
      <c r="E634" s="1006"/>
      <c r="F634" s="1006"/>
      <c r="G634" s="1006"/>
      <c r="H634" s="1006"/>
      <c r="I634" s="1006"/>
      <c r="J634" s="1006"/>
      <c r="K634" s="1006"/>
      <c r="L634" s="1006"/>
      <c r="M634" s="1045"/>
      <c r="N634" s="1006"/>
      <c r="O634" s="1006"/>
      <c r="P634" s="1006"/>
      <c r="Q634" s="1006"/>
      <c r="R634" s="1006"/>
      <c r="S634" s="1006"/>
      <c r="T634" s="1007"/>
      <c r="U634" s="1086" t="s">
        <v>4572</v>
      </c>
      <c r="V634" s="1087" t="s">
        <v>1971</v>
      </c>
      <c r="W634" s="1087" t="s">
        <v>1971</v>
      </c>
      <c r="X634" s="1088" t="s">
        <v>3975</v>
      </c>
      <c r="Y634" s="1089" t="s">
        <v>2716</v>
      </c>
      <c r="Z634" s="1090" t="s">
        <v>1971</v>
      </c>
      <c r="AA634" s="1091" t="s">
        <v>1971</v>
      </c>
      <c r="AB634" s="1092" t="s">
        <v>1971</v>
      </c>
      <c r="AC634" s="1092" t="s">
        <v>1971</v>
      </c>
      <c r="AD634" s="1092" t="s">
        <v>1971</v>
      </c>
      <c r="AE634" s="1092" t="s">
        <v>1971</v>
      </c>
      <c r="AF634" s="1092" t="s">
        <v>1971</v>
      </c>
      <c r="AG634" s="1092" t="s">
        <v>1971</v>
      </c>
      <c r="AH634" s="1092" t="s">
        <v>1971</v>
      </c>
      <c r="AI634" s="1093">
        <f t="shared" si="9"/>
        <v>0</v>
      </c>
      <c r="AJ634" s="1094"/>
      <c r="AK634" s="1094"/>
      <c r="AL634" s="1094"/>
      <c r="AM634" s="1095"/>
      <c r="AN634" s="1006"/>
      <c r="AO634" s="1006"/>
      <c r="AP634" s="1264">
        <v>0</v>
      </c>
      <c r="AQ634" s="1064"/>
      <c r="AR634" s="1097"/>
      <c r="AS634" s="1098"/>
      <c r="AT634" s="1088"/>
      <c r="AU634" s="1088"/>
      <c r="AV634" s="1088"/>
      <c r="AW634" s="1099"/>
      <c r="AX634" s="1100"/>
      <c r="AY634" s="1063"/>
      <c r="AZ634" s="1064"/>
      <c r="BA634" s="1064"/>
      <c r="BB634" s="1064"/>
      <c r="BC634" s="1064"/>
      <c r="BD634" s="1064"/>
      <c r="BE634" s="1064"/>
      <c r="BF634" s="1064"/>
      <c r="BG634" s="1064"/>
      <c r="BH634" s="1064"/>
      <c r="BI634" s="1394"/>
      <c r="BJ634" s="1343"/>
      <c r="BK634" s="1343"/>
      <c r="BL634" s="1343"/>
      <c r="BM634" s="1343"/>
      <c r="BN634" s="1063"/>
      <c r="BO634" s="1064"/>
      <c r="BP634" s="1064"/>
      <c r="BQ634" s="1064"/>
      <c r="BR634" s="1064"/>
      <c r="BS634" s="1103"/>
      <c r="BT634" s="1064"/>
      <c r="BU634" s="1064"/>
      <c r="BV634" s="1064"/>
      <c r="BW634" s="1104"/>
      <c r="BX634" s="1103"/>
      <c r="BY634" s="1064"/>
      <c r="BZ634" s="1064"/>
      <c r="CA634" s="1064"/>
      <c r="CB634" s="1104"/>
      <c r="CC634" s="1105"/>
      <c r="CD634" s="1351"/>
      <c r="CE634" s="1352"/>
      <c r="CF634" s="1352"/>
      <c r="CG634" s="1352"/>
      <c r="CH634" s="1414"/>
      <c r="CI634" s="1394"/>
      <c r="CJ634" s="1343"/>
      <c r="CK634" s="1343"/>
      <c r="CL634" s="1343"/>
      <c r="CM634" s="1344"/>
      <c r="CN634" s="1394"/>
      <c r="CO634" s="1343"/>
      <c r="CP634" s="1343"/>
      <c r="CQ634" s="1343"/>
      <c r="CR634" s="1344"/>
      <c r="CS634" s="1394"/>
      <c r="CT634" s="1343"/>
      <c r="CU634" s="1343"/>
      <c r="CV634" s="1343"/>
      <c r="CW634" s="1344"/>
      <c r="CX634" s="1394"/>
      <c r="CY634" s="1343"/>
      <c r="CZ634" s="1343"/>
      <c r="DA634" s="1343"/>
      <c r="DB634" s="1344"/>
      <c r="DC634" s="1343"/>
      <c r="DD634" s="1343"/>
      <c r="DE634" s="1343"/>
      <c r="DF634" s="1343"/>
      <c r="DG634" s="1344"/>
      <c r="DH634" s="1394"/>
      <c r="DI634" s="1343"/>
      <c r="DJ634" s="1343"/>
      <c r="DK634" s="1343"/>
      <c r="DL634" s="1344"/>
      <c r="DM634" s="1775"/>
      <c r="DN634" s="1776"/>
      <c r="DO634" s="1776"/>
      <c r="DP634" s="1777"/>
      <c r="DQ634" s="1776"/>
      <c r="DR634" s="1776"/>
      <c r="DS634" s="1776"/>
      <c r="DT634" s="1777"/>
      <c r="DU634" s="1352"/>
      <c r="DV634" s="1696"/>
      <c r="DW634" s="1778"/>
    </row>
    <row r="635" spans="1:127" s="390" customFormat="1" ht="15.75" customHeight="1">
      <c r="A635" s="1085" t="s">
        <v>1012</v>
      </c>
      <c r="B635" s="1045">
        <v>626</v>
      </c>
      <c r="C635" s="1006"/>
      <c r="D635" s="1006"/>
      <c r="E635" s="1006"/>
      <c r="F635" s="1006"/>
      <c r="G635" s="1006"/>
      <c r="H635" s="1006"/>
      <c r="I635" s="1006"/>
      <c r="J635" s="1006"/>
      <c r="K635" s="1006"/>
      <c r="L635" s="1006"/>
      <c r="M635" s="1045"/>
      <c r="N635" s="1006"/>
      <c r="O635" s="1006"/>
      <c r="P635" s="1006"/>
      <c r="Q635" s="1006"/>
      <c r="R635" s="1006"/>
      <c r="S635" s="1006"/>
      <c r="T635" s="1007"/>
      <c r="U635" s="1086" t="s">
        <v>4878</v>
      </c>
      <c r="V635" s="1087" t="s">
        <v>1971</v>
      </c>
      <c r="W635" s="1087" t="s">
        <v>1971</v>
      </c>
      <c r="X635" s="1088" t="s">
        <v>1010</v>
      </c>
      <c r="Y635" s="1089" t="s">
        <v>4575</v>
      </c>
      <c r="Z635" s="1090" t="s">
        <v>1971</v>
      </c>
      <c r="AA635" s="1091" t="s">
        <v>1971</v>
      </c>
      <c r="AB635" s="1092" t="s">
        <v>1971</v>
      </c>
      <c r="AC635" s="1092" t="s">
        <v>1971</v>
      </c>
      <c r="AD635" s="1092" t="s">
        <v>1971</v>
      </c>
      <c r="AE635" s="1092" t="s">
        <v>1971</v>
      </c>
      <c r="AF635" s="1092" t="s">
        <v>1971</v>
      </c>
      <c r="AG635" s="1092" t="s">
        <v>1971</v>
      </c>
      <c r="AH635" s="1092" t="s">
        <v>1971</v>
      </c>
      <c r="AI635" s="1093">
        <f t="shared" si="9"/>
        <v>0</v>
      </c>
      <c r="AJ635" s="1094"/>
      <c r="AK635" s="1094"/>
      <c r="AL635" s="1094"/>
      <c r="AM635" s="1095"/>
      <c r="AN635" s="1006"/>
      <c r="AO635" s="1006"/>
      <c r="AP635" s="1264">
        <v>0</v>
      </c>
      <c r="AQ635" s="1064"/>
      <c r="AR635" s="1097"/>
      <c r="AS635" s="1098"/>
      <c r="AT635" s="1088"/>
      <c r="AU635" s="1088"/>
      <c r="AV635" s="1088"/>
      <c r="AW635" s="1099"/>
      <c r="AX635" s="1100"/>
      <c r="AY635" s="1063"/>
      <c r="AZ635" s="1064"/>
      <c r="BA635" s="1064"/>
      <c r="BB635" s="1064"/>
      <c r="BC635" s="1064"/>
      <c r="BD635" s="1064"/>
      <c r="BE635" s="1064"/>
      <c r="BF635" s="1064"/>
      <c r="BG635" s="1064"/>
      <c r="BH635" s="1064"/>
      <c r="BI635" s="1394"/>
      <c r="BJ635" s="1343"/>
      <c r="BK635" s="1343"/>
      <c r="BL635" s="1343"/>
      <c r="BM635" s="1343"/>
      <c r="BN635" s="1063"/>
      <c r="BO635" s="1064"/>
      <c r="BP635" s="1064"/>
      <c r="BQ635" s="1064"/>
      <c r="BR635" s="1064"/>
      <c r="BS635" s="1103"/>
      <c r="BT635" s="1064"/>
      <c r="BU635" s="1064"/>
      <c r="BV635" s="1064"/>
      <c r="BW635" s="1104"/>
      <c r="BX635" s="1103"/>
      <c r="BY635" s="1064"/>
      <c r="BZ635" s="1064"/>
      <c r="CA635" s="1064"/>
      <c r="CB635" s="1104"/>
      <c r="CC635" s="1105"/>
      <c r="CD635" s="1351"/>
      <c r="CE635" s="1352"/>
      <c r="CF635" s="1352"/>
      <c r="CG635" s="1352"/>
      <c r="CH635" s="1414"/>
      <c r="CI635" s="1394"/>
      <c r="CJ635" s="1343"/>
      <c r="CK635" s="1343"/>
      <c r="CL635" s="1343"/>
      <c r="CM635" s="1344"/>
      <c r="CN635" s="1394"/>
      <c r="CO635" s="1343"/>
      <c r="CP635" s="1343"/>
      <c r="CQ635" s="1343"/>
      <c r="CR635" s="1344"/>
      <c r="CS635" s="1394"/>
      <c r="CT635" s="1343"/>
      <c r="CU635" s="1343"/>
      <c r="CV635" s="1343"/>
      <c r="CW635" s="1344"/>
      <c r="CX635" s="1394"/>
      <c r="CY635" s="1343"/>
      <c r="CZ635" s="1343"/>
      <c r="DA635" s="1343"/>
      <c r="DB635" s="1344"/>
      <c r="DC635" s="1343"/>
      <c r="DD635" s="1343"/>
      <c r="DE635" s="1343"/>
      <c r="DF635" s="1343"/>
      <c r="DG635" s="1344"/>
      <c r="DH635" s="1394"/>
      <c r="DI635" s="1343"/>
      <c r="DJ635" s="1343"/>
      <c r="DK635" s="1343"/>
      <c r="DL635" s="1344"/>
      <c r="DM635" s="1775"/>
      <c r="DN635" s="1776"/>
      <c r="DO635" s="1776"/>
      <c r="DP635" s="1777"/>
      <c r="DQ635" s="1776"/>
      <c r="DR635" s="1776"/>
      <c r="DS635" s="1776"/>
      <c r="DT635" s="1777"/>
      <c r="DU635" s="1352"/>
      <c r="DV635" s="1696"/>
      <c r="DW635" s="1778"/>
    </row>
    <row r="636" spans="1:127" s="390" customFormat="1" ht="15.75" customHeight="1">
      <c r="A636" s="1085" t="s">
        <v>1015</v>
      </c>
      <c r="B636" s="1045">
        <v>627</v>
      </c>
      <c r="C636" s="1006"/>
      <c r="D636" s="1006"/>
      <c r="E636" s="1006"/>
      <c r="F636" s="1006"/>
      <c r="G636" s="1006"/>
      <c r="H636" s="1006"/>
      <c r="I636" s="1006"/>
      <c r="J636" s="1006"/>
      <c r="K636" s="1006"/>
      <c r="L636" s="1006"/>
      <c r="M636" s="1045"/>
      <c r="N636" s="1006"/>
      <c r="O636" s="1006"/>
      <c r="P636" s="1006"/>
      <c r="Q636" s="1006"/>
      <c r="R636" s="1006"/>
      <c r="S636" s="1006"/>
      <c r="T636" s="1007"/>
      <c r="U636" s="1086" t="s">
        <v>4576</v>
      </c>
      <c r="V636" s="1087" t="s">
        <v>4577</v>
      </c>
      <c r="W636" s="1087" t="s">
        <v>1927</v>
      </c>
      <c r="X636" s="1088">
        <v>1</v>
      </c>
      <c r="Y636" s="1089" t="s">
        <v>4578</v>
      </c>
      <c r="Z636" s="1090" t="s">
        <v>4579</v>
      </c>
      <c r="AA636" s="1091">
        <v>0.57999999999999996</v>
      </c>
      <c r="AB636" s="1092">
        <v>0</v>
      </c>
      <c r="AC636" s="1092">
        <v>0.42</v>
      </c>
      <c r="AD636" s="1092">
        <v>0</v>
      </c>
      <c r="AE636" s="1092">
        <v>0</v>
      </c>
      <c r="AF636" s="1092">
        <v>0</v>
      </c>
      <c r="AG636" s="1092">
        <v>0</v>
      </c>
      <c r="AH636" s="1092">
        <v>0</v>
      </c>
      <c r="AI636" s="1093">
        <f t="shared" si="9"/>
        <v>1</v>
      </c>
      <c r="AJ636" s="1094" t="s">
        <v>975</v>
      </c>
      <c r="AK636" s="1094" t="s">
        <v>964</v>
      </c>
      <c r="AL636" s="1094" t="s">
        <v>977</v>
      </c>
      <c r="AM636" s="1095" t="s">
        <v>2332</v>
      </c>
      <c r="AN636" s="1006" t="s">
        <v>991</v>
      </c>
      <c r="AO636" s="1006" t="s">
        <v>4580</v>
      </c>
      <c r="AP636" s="821">
        <v>0</v>
      </c>
      <c r="AQ636" s="1064" t="s">
        <v>966</v>
      </c>
      <c r="AR636" s="1097" t="s">
        <v>1971</v>
      </c>
      <c r="AS636" s="1098"/>
      <c r="AT636" s="1088"/>
      <c r="AU636" s="1088"/>
      <c r="AV636" s="1088"/>
      <c r="AW636" s="1099"/>
      <c r="AX636" s="1100"/>
      <c r="AY636" s="1063"/>
      <c r="AZ636" s="1064"/>
      <c r="BA636" s="1064"/>
      <c r="BB636" s="1064"/>
      <c r="BC636" s="1064"/>
      <c r="BD636" s="1064"/>
      <c r="BE636" s="1064"/>
      <c r="BF636" s="1064"/>
      <c r="BG636" s="1064"/>
      <c r="BH636" s="1064"/>
      <c r="BI636" s="1394"/>
      <c r="BJ636" s="1343"/>
      <c r="BK636" s="1343"/>
      <c r="BL636" s="1343"/>
      <c r="BM636" s="1343"/>
      <c r="BN636" s="1063"/>
      <c r="BO636" s="1064"/>
      <c r="BP636" s="1064"/>
      <c r="BQ636" s="1064"/>
      <c r="BR636" s="1064"/>
      <c r="BS636" s="1103"/>
      <c r="BT636" s="1064"/>
      <c r="BU636" s="1064"/>
      <c r="BV636" s="1064"/>
      <c r="BW636" s="1104"/>
      <c r="BX636" s="1103"/>
      <c r="BY636" s="1064"/>
      <c r="BZ636" s="1064"/>
      <c r="CA636" s="1064"/>
      <c r="CB636" s="1104"/>
      <c r="CC636" s="1105"/>
      <c r="CD636" s="1351"/>
      <c r="CE636" s="1352"/>
      <c r="CF636" s="1352"/>
      <c r="CG636" s="1352"/>
      <c r="CH636" s="1414"/>
      <c r="CI636" s="1394"/>
      <c r="CJ636" s="1343"/>
      <c r="CK636" s="1343"/>
      <c r="CL636" s="1343"/>
      <c r="CM636" s="1344"/>
      <c r="CN636" s="1394"/>
      <c r="CO636" s="1343"/>
      <c r="CP636" s="1343"/>
      <c r="CQ636" s="1343"/>
      <c r="CR636" s="1344"/>
      <c r="CS636" s="1394"/>
      <c r="CT636" s="1343"/>
      <c r="CU636" s="1343"/>
      <c r="CV636" s="1343"/>
      <c r="CW636" s="1344"/>
      <c r="CX636" s="1394"/>
      <c r="CY636" s="1343"/>
      <c r="CZ636" s="1343"/>
      <c r="DA636" s="1343"/>
      <c r="DB636" s="1344"/>
      <c r="DC636" s="1343"/>
      <c r="DD636" s="1343"/>
      <c r="DE636" s="1343"/>
      <c r="DF636" s="1343"/>
      <c r="DG636" s="1344"/>
      <c r="DH636" s="1394"/>
      <c r="DI636" s="1343"/>
      <c r="DJ636" s="1343"/>
      <c r="DK636" s="1343"/>
      <c r="DL636" s="1344"/>
      <c r="DM636" s="1775"/>
      <c r="DN636" s="1776"/>
      <c r="DO636" s="1776"/>
      <c r="DP636" s="1777"/>
      <c r="DQ636" s="1776"/>
      <c r="DR636" s="1776"/>
      <c r="DS636" s="1776"/>
      <c r="DT636" s="1777"/>
      <c r="DU636" s="1352"/>
      <c r="DV636" s="1696"/>
      <c r="DW636" s="1778"/>
    </row>
    <row r="637" spans="1:127" s="390" customFormat="1" ht="15.75" customHeight="1">
      <c r="A637" s="1085" t="s">
        <v>1015</v>
      </c>
      <c r="B637" s="1045">
        <v>628</v>
      </c>
      <c r="C637" s="1006"/>
      <c r="D637" s="1006"/>
      <c r="E637" s="1006"/>
      <c r="F637" s="1006"/>
      <c r="G637" s="1006"/>
      <c r="H637" s="1006"/>
      <c r="I637" s="1006"/>
      <c r="J637" s="1006"/>
      <c r="K637" s="1006"/>
      <c r="L637" s="1006"/>
      <c r="M637" s="1045"/>
      <c r="N637" s="1006"/>
      <c r="O637" s="1006"/>
      <c r="P637" s="1006"/>
      <c r="Q637" s="1006"/>
      <c r="R637" s="1006"/>
      <c r="S637" s="1006"/>
      <c r="T637" s="1007"/>
      <c r="U637" s="1086" t="s">
        <v>4581</v>
      </c>
      <c r="V637" s="1087" t="s">
        <v>4582</v>
      </c>
      <c r="W637" s="1087" t="s">
        <v>1920</v>
      </c>
      <c r="X637" s="1088">
        <v>2</v>
      </c>
      <c r="Y637" s="1089" t="s">
        <v>4583</v>
      </c>
      <c r="Z637" s="1090" t="s">
        <v>4584</v>
      </c>
      <c r="AA637" s="1091">
        <v>0.7</v>
      </c>
      <c r="AB637" s="1092">
        <v>0</v>
      </c>
      <c r="AC637" s="1092">
        <v>0.3</v>
      </c>
      <c r="AD637" s="1092">
        <v>0</v>
      </c>
      <c r="AE637" s="1092">
        <v>0</v>
      </c>
      <c r="AF637" s="1092">
        <v>0</v>
      </c>
      <c r="AG637" s="1092">
        <v>0</v>
      </c>
      <c r="AH637" s="1092">
        <v>0</v>
      </c>
      <c r="AI637" s="1093">
        <f t="shared" si="9"/>
        <v>1</v>
      </c>
      <c r="AJ637" s="1094" t="s">
        <v>988</v>
      </c>
      <c r="AK637" s="1094" t="s">
        <v>964</v>
      </c>
      <c r="AL637" s="1094" t="s">
        <v>977</v>
      </c>
      <c r="AM637" s="1095" t="s">
        <v>2135</v>
      </c>
      <c r="AN637" s="1006" t="s">
        <v>991</v>
      </c>
      <c r="AO637" s="1006" t="s">
        <v>4585</v>
      </c>
      <c r="AP637" s="821">
        <v>0</v>
      </c>
      <c r="AQ637" s="1064" t="s">
        <v>966</v>
      </c>
      <c r="AR637" s="1097" t="s">
        <v>1971</v>
      </c>
      <c r="AS637" s="1098"/>
      <c r="AT637" s="1088"/>
      <c r="AU637" s="1088"/>
      <c r="AV637" s="1088"/>
      <c r="AW637" s="1099"/>
      <c r="AX637" s="1100"/>
      <c r="AY637" s="1063"/>
      <c r="AZ637" s="1064"/>
      <c r="BA637" s="1064"/>
      <c r="BB637" s="1064"/>
      <c r="BC637" s="1064"/>
      <c r="BD637" s="1064"/>
      <c r="BE637" s="1064"/>
      <c r="BF637" s="1064"/>
      <c r="BG637" s="1064"/>
      <c r="BH637" s="1064"/>
      <c r="BI637" s="1394"/>
      <c r="BJ637" s="1343"/>
      <c r="BK637" s="1343"/>
      <c r="BL637" s="1343"/>
      <c r="BM637" s="1343"/>
      <c r="BN637" s="1063"/>
      <c r="BO637" s="1064"/>
      <c r="BP637" s="1064"/>
      <c r="BQ637" s="1064"/>
      <c r="BR637" s="1064"/>
      <c r="BS637" s="1103"/>
      <c r="BT637" s="1064"/>
      <c r="BU637" s="1064"/>
      <c r="BV637" s="1064"/>
      <c r="BW637" s="1104"/>
      <c r="BX637" s="1103"/>
      <c r="BY637" s="1064"/>
      <c r="BZ637" s="1064"/>
      <c r="CA637" s="1064"/>
      <c r="CB637" s="1104"/>
      <c r="CC637" s="1105"/>
      <c r="CD637" s="1351"/>
      <c r="CE637" s="1352"/>
      <c r="CF637" s="1352"/>
      <c r="CG637" s="1352"/>
      <c r="CH637" s="1414"/>
      <c r="CI637" s="1394"/>
      <c r="CJ637" s="1343"/>
      <c r="CK637" s="1343"/>
      <c r="CL637" s="1343"/>
      <c r="CM637" s="1344"/>
      <c r="CN637" s="1394"/>
      <c r="CO637" s="1343"/>
      <c r="CP637" s="1343"/>
      <c r="CQ637" s="1343"/>
      <c r="CR637" s="1344"/>
      <c r="CS637" s="1394"/>
      <c r="CT637" s="1343"/>
      <c r="CU637" s="1343"/>
      <c r="CV637" s="1343"/>
      <c r="CW637" s="1344"/>
      <c r="CX637" s="1394"/>
      <c r="CY637" s="1343"/>
      <c r="CZ637" s="1343"/>
      <c r="DA637" s="1343"/>
      <c r="DB637" s="1344"/>
      <c r="DC637" s="1343"/>
      <c r="DD637" s="1343"/>
      <c r="DE637" s="1343"/>
      <c r="DF637" s="1343"/>
      <c r="DG637" s="1344"/>
      <c r="DH637" s="1394"/>
      <c r="DI637" s="1343"/>
      <c r="DJ637" s="1343"/>
      <c r="DK637" s="1343"/>
      <c r="DL637" s="1344"/>
      <c r="DM637" s="1775"/>
      <c r="DN637" s="1776"/>
      <c r="DO637" s="1776"/>
      <c r="DP637" s="1777"/>
      <c r="DQ637" s="1776"/>
      <c r="DR637" s="1776"/>
      <c r="DS637" s="1776"/>
      <c r="DT637" s="1777"/>
      <c r="DU637" s="1352"/>
      <c r="DV637" s="1696"/>
      <c r="DW637" s="1778"/>
    </row>
    <row r="638" spans="1:127" s="390" customFormat="1" ht="15.75" customHeight="1">
      <c r="A638" s="1085" t="s">
        <v>1015</v>
      </c>
      <c r="B638" s="1045">
        <v>629</v>
      </c>
      <c r="C638" s="1006"/>
      <c r="D638" s="1006"/>
      <c r="E638" s="1006"/>
      <c r="F638" s="1006"/>
      <c r="G638" s="1006"/>
      <c r="H638" s="1006"/>
      <c r="I638" s="1006"/>
      <c r="J638" s="1006"/>
      <c r="K638" s="1006"/>
      <c r="L638" s="1006"/>
      <c r="M638" s="1045"/>
      <c r="N638" s="1006"/>
      <c r="O638" s="1006"/>
      <c r="P638" s="1006"/>
      <c r="Q638" s="1006"/>
      <c r="R638" s="1006"/>
      <c r="S638" s="1006"/>
      <c r="T638" s="1007"/>
      <c r="U638" s="1086" t="s">
        <v>4586</v>
      </c>
      <c r="V638" s="1087" t="s">
        <v>4582</v>
      </c>
      <c r="W638" s="1087" t="s">
        <v>1936</v>
      </c>
      <c r="X638" s="1088">
        <v>3</v>
      </c>
      <c r="Y638" s="1089" t="s">
        <v>4587</v>
      </c>
      <c r="Z638" s="1090" t="s">
        <v>4588</v>
      </c>
      <c r="AA638" s="1091">
        <v>0.69</v>
      </c>
      <c r="AB638" s="1092">
        <v>0</v>
      </c>
      <c r="AC638" s="1092">
        <v>0.31</v>
      </c>
      <c r="AD638" s="1092">
        <v>0</v>
      </c>
      <c r="AE638" s="1092">
        <v>0</v>
      </c>
      <c r="AF638" s="1092">
        <v>0</v>
      </c>
      <c r="AG638" s="1092">
        <v>0</v>
      </c>
      <c r="AH638" s="1092">
        <v>0</v>
      </c>
      <c r="AI638" s="1093">
        <f t="shared" si="9"/>
        <v>1</v>
      </c>
      <c r="AJ638" s="1094" t="s">
        <v>963</v>
      </c>
      <c r="AK638" s="1094" t="s">
        <v>1971</v>
      </c>
      <c r="AL638" s="1094" t="s">
        <v>1971</v>
      </c>
      <c r="AM638" s="1095" t="s">
        <v>1996</v>
      </c>
      <c r="AN638" s="1006" t="s">
        <v>293</v>
      </c>
      <c r="AO638" s="1006" t="s">
        <v>4589</v>
      </c>
      <c r="AP638" s="821">
        <v>1</v>
      </c>
      <c r="AQ638" s="1064" t="s">
        <v>966</v>
      </c>
      <c r="AR638" s="1097" t="s">
        <v>1971</v>
      </c>
      <c r="AS638" s="1098"/>
      <c r="AT638" s="1088"/>
      <c r="AU638" s="1088"/>
      <c r="AV638" s="1088"/>
      <c r="AW638" s="1099"/>
      <c r="AX638" s="1100"/>
      <c r="AY638" s="1063"/>
      <c r="AZ638" s="1064"/>
      <c r="BA638" s="1064"/>
      <c r="BB638" s="1064"/>
      <c r="BC638" s="1064"/>
      <c r="BD638" s="1064"/>
      <c r="BE638" s="1064"/>
      <c r="BF638" s="1064"/>
      <c r="BG638" s="1064"/>
      <c r="BH638" s="1064"/>
      <c r="BI638" s="1394"/>
      <c r="BJ638" s="1343"/>
      <c r="BK638" s="1343"/>
      <c r="BL638" s="1343"/>
      <c r="BM638" s="1343"/>
      <c r="BN638" s="1063"/>
      <c r="BO638" s="1064"/>
      <c r="BP638" s="1064"/>
      <c r="BQ638" s="1064"/>
      <c r="BR638" s="1064"/>
      <c r="BS638" s="1103"/>
      <c r="BT638" s="1064"/>
      <c r="BU638" s="1064"/>
      <c r="BV638" s="1064"/>
      <c r="BW638" s="1104"/>
      <c r="BX638" s="1103"/>
      <c r="BY638" s="1064"/>
      <c r="BZ638" s="1064"/>
      <c r="CA638" s="1064"/>
      <c r="CB638" s="1104"/>
      <c r="CC638" s="1105"/>
      <c r="CD638" s="1351"/>
      <c r="CE638" s="1352"/>
      <c r="CF638" s="1352"/>
      <c r="CG638" s="1352"/>
      <c r="CH638" s="1414"/>
      <c r="CI638" s="1394"/>
      <c r="CJ638" s="1343"/>
      <c r="CK638" s="1343"/>
      <c r="CL638" s="1343"/>
      <c r="CM638" s="1344"/>
      <c r="CN638" s="1394"/>
      <c r="CO638" s="1343"/>
      <c r="CP638" s="1343"/>
      <c r="CQ638" s="1343"/>
      <c r="CR638" s="1344"/>
      <c r="CS638" s="1394"/>
      <c r="CT638" s="1343"/>
      <c r="CU638" s="1343"/>
      <c r="CV638" s="1343"/>
      <c r="CW638" s="1344"/>
      <c r="CX638" s="1394"/>
      <c r="CY638" s="1343"/>
      <c r="CZ638" s="1343"/>
      <c r="DA638" s="1343"/>
      <c r="DB638" s="1344"/>
      <c r="DC638" s="1343"/>
      <c r="DD638" s="1343"/>
      <c r="DE638" s="1343"/>
      <c r="DF638" s="1343"/>
      <c r="DG638" s="1344"/>
      <c r="DH638" s="1394"/>
      <c r="DI638" s="1343"/>
      <c r="DJ638" s="1343"/>
      <c r="DK638" s="1343"/>
      <c r="DL638" s="1344"/>
      <c r="DM638" s="1775"/>
      <c r="DN638" s="1776"/>
      <c r="DO638" s="1776"/>
      <c r="DP638" s="1777"/>
      <c r="DQ638" s="1776"/>
      <c r="DR638" s="1776"/>
      <c r="DS638" s="1776"/>
      <c r="DT638" s="1777"/>
      <c r="DU638" s="1352"/>
      <c r="DV638" s="1696"/>
      <c r="DW638" s="1778"/>
    </row>
    <row r="639" spans="1:127" s="390" customFormat="1" ht="15.75" customHeight="1">
      <c r="A639" s="1085" t="s">
        <v>1015</v>
      </c>
      <c r="B639" s="1045">
        <v>630</v>
      </c>
      <c r="C639" s="1006"/>
      <c r="D639" s="1006"/>
      <c r="E639" s="1006"/>
      <c r="F639" s="1006"/>
      <c r="G639" s="1006"/>
      <c r="H639" s="1006"/>
      <c r="I639" s="1006"/>
      <c r="J639" s="1006"/>
      <c r="K639" s="1006"/>
      <c r="L639" s="1006"/>
      <c r="M639" s="1045"/>
      <c r="N639" s="1006"/>
      <c r="O639" s="1006"/>
      <c r="P639" s="1006"/>
      <c r="Q639" s="1006"/>
      <c r="R639" s="1006"/>
      <c r="S639" s="1006"/>
      <c r="T639" s="1007"/>
      <c r="U639" s="1086" t="s">
        <v>4590</v>
      </c>
      <c r="V639" s="1087" t="s">
        <v>4582</v>
      </c>
      <c r="W639" s="1087" t="s">
        <v>1920</v>
      </c>
      <c r="X639" s="1088">
        <v>4</v>
      </c>
      <c r="Y639" s="1089" t="s">
        <v>4591</v>
      </c>
      <c r="Z639" s="1090" t="s">
        <v>4592</v>
      </c>
      <c r="AA639" s="1091">
        <v>0.04</v>
      </c>
      <c r="AB639" s="1092">
        <v>0</v>
      </c>
      <c r="AC639" s="1092">
        <v>0.96</v>
      </c>
      <c r="AD639" s="1092">
        <v>0</v>
      </c>
      <c r="AE639" s="1092">
        <v>0</v>
      </c>
      <c r="AF639" s="1092">
        <v>0</v>
      </c>
      <c r="AG639" s="1092">
        <v>0</v>
      </c>
      <c r="AH639" s="1092">
        <v>0</v>
      </c>
      <c r="AI639" s="1093">
        <f t="shared" si="9"/>
        <v>1</v>
      </c>
      <c r="AJ639" s="1094" t="s">
        <v>988</v>
      </c>
      <c r="AK639" s="1094" t="s">
        <v>964</v>
      </c>
      <c r="AL639" s="1094" t="s">
        <v>977</v>
      </c>
      <c r="AM639" s="1095" t="s">
        <v>2135</v>
      </c>
      <c r="AN639" s="1006" t="s">
        <v>994</v>
      </c>
      <c r="AO639" s="1006" t="s">
        <v>4879</v>
      </c>
      <c r="AP639" s="821">
        <v>2</v>
      </c>
      <c r="AQ639" s="1064" t="s">
        <v>966</v>
      </c>
      <c r="AR639" s="1097" t="s">
        <v>1971</v>
      </c>
      <c r="AS639" s="1098"/>
      <c r="AT639" s="1088"/>
      <c r="AU639" s="1088"/>
      <c r="AV639" s="1088"/>
      <c r="AW639" s="1099"/>
      <c r="AX639" s="1100"/>
      <c r="AY639" s="1063"/>
      <c r="AZ639" s="1064"/>
      <c r="BA639" s="1064"/>
      <c r="BB639" s="1064"/>
      <c r="BC639" s="1064"/>
      <c r="BD639" s="1064"/>
      <c r="BE639" s="1064"/>
      <c r="BF639" s="1064"/>
      <c r="BG639" s="1064"/>
      <c r="BH639" s="1064"/>
      <c r="BI639" s="1394"/>
      <c r="BJ639" s="1343"/>
      <c r="BK639" s="1343"/>
      <c r="BL639" s="1343"/>
      <c r="BM639" s="1343"/>
      <c r="BN639" s="1063"/>
      <c r="BO639" s="1064"/>
      <c r="BP639" s="1064"/>
      <c r="BQ639" s="1064"/>
      <c r="BR639" s="1064"/>
      <c r="BS639" s="1103"/>
      <c r="BT639" s="1064"/>
      <c r="BU639" s="1064"/>
      <c r="BV639" s="1064"/>
      <c r="BW639" s="1104"/>
      <c r="BX639" s="1103"/>
      <c r="BY639" s="1064"/>
      <c r="BZ639" s="1064"/>
      <c r="CA639" s="1064"/>
      <c r="CB639" s="1104"/>
      <c r="CC639" s="1105"/>
      <c r="CD639" s="1351"/>
      <c r="CE639" s="1352"/>
      <c r="CF639" s="1352"/>
      <c r="CG639" s="1352"/>
      <c r="CH639" s="1414"/>
      <c r="CI639" s="1394"/>
      <c r="CJ639" s="1343"/>
      <c r="CK639" s="1343"/>
      <c r="CL639" s="1343"/>
      <c r="CM639" s="1344"/>
      <c r="CN639" s="1394"/>
      <c r="CO639" s="1343"/>
      <c r="CP639" s="1343"/>
      <c r="CQ639" s="1343"/>
      <c r="CR639" s="1344"/>
      <c r="CS639" s="1394"/>
      <c r="CT639" s="1343"/>
      <c r="CU639" s="1343"/>
      <c r="CV639" s="1343"/>
      <c r="CW639" s="1344"/>
      <c r="CX639" s="1394"/>
      <c r="CY639" s="1343"/>
      <c r="CZ639" s="1343"/>
      <c r="DA639" s="1343"/>
      <c r="DB639" s="1344"/>
      <c r="DC639" s="1343"/>
      <c r="DD639" s="1343"/>
      <c r="DE639" s="1343"/>
      <c r="DF639" s="1343"/>
      <c r="DG639" s="1344"/>
      <c r="DH639" s="1394"/>
      <c r="DI639" s="1343"/>
      <c r="DJ639" s="1343"/>
      <c r="DK639" s="1343"/>
      <c r="DL639" s="1344"/>
      <c r="DM639" s="1775"/>
      <c r="DN639" s="1776"/>
      <c r="DO639" s="1776"/>
      <c r="DP639" s="1777"/>
      <c r="DQ639" s="1776"/>
      <c r="DR639" s="1776"/>
      <c r="DS639" s="1776"/>
      <c r="DT639" s="1777"/>
      <c r="DU639" s="1352"/>
      <c r="DV639" s="1696"/>
      <c r="DW639" s="1778"/>
    </row>
    <row r="640" spans="1:127" s="390" customFormat="1" ht="15.75" customHeight="1">
      <c r="A640" s="1085" t="s">
        <v>1015</v>
      </c>
      <c r="B640" s="1045">
        <v>631</v>
      </c>
      <c r="C640" s="1006"/>
      <c r="D640" s="1006"/>
      <c r="E640" s="1006"/>
      <c r="F640" s="1006"/>
      <c r="G640" s="1006"/>
      <c r="H640" s="1006"/>
      <c r="I640" s="1006"/>
      <c r="J640" s="1006"/>
      <c r="K640" s="1006"/>
      <c r="L640" s="1006"/>
      <c r="M640" s="1045"/>
      <c r="N640" s="1006"/>
      <c r="O640" s="1006"/>
      <c r="P640" s="1006"/>
      <c r="Q640" s="1006"/>
      <c r="R640" s="1006"/>
      <c r="S640" s="1006"/>
      <c r="T640" s="1007"/>
      <c r="U640" s="1086" t="s">
        <v>4594</v>
      </c>
      <c r="V640" s="1087" t="s">
        <v>4582</v>
      </c>
      <c r="W640" s="1087" t="s">
        <v>1936</v>
      </c>
      <c r="X640" s="1088">
        <v>5</v>
      </c>
      <c r="Y640" s="1089" t="s">
        <v>4595</v>
      </c>
      <c r="Z640" s="1090" t="s">
        <v>4596</v>
      </c>
      <c r="AA640" s="1091">
        <v>0.7</v>
      </c>
      <c r="AB640" s="1092">
        <v>0</v>
      </c>
      <c r="AC640" s="1092">
        <v>0</v>
      </c>
      <c r="AD640" s="1092">
        <v>0.3</v>
      </c>
      <c r="AE640" s="1092">
        <v>0</v>
      </c>
      <c r="AF640" s="1092">
        <v>0</v>
      </c>
      <c r="AG640" s="1092">
        <v>0</v>
      </c>
      <c r="AH640" s="1092">
        <v>0</v>
      </c>
      <c r="AI640" s="1093">
        <f t="shared" si="9"/>
        <v>1</v>
      </c>
      <c r="AJ640" s="1094" t="s">
        <v>963</v>
      </c>
      <c r="AK640" s="1094" t="s">
        <v>1971</v>
      </c>
      <c r="AL640" s="1094" t="s">
        <v>1971</v>
      </c>
      <c r="AM640" s="1095" t="s">
        <v>2135</v>
      </c>
      <c r="AN640" s="1006" t="s">
        <v>991</v>
      </c>
      <c r="AO640" s="1006" t="s">
        <v>4597</v>
      </c>
      <c r="AP640" s="821">
        <v>0</v>
      </c>
      <c r="AQ640" s="1064" t="s">
        <v>966</v>
      </c>
      <c r="AR640" s="1097" t="s">
        <v>1971</v>
      </c>
      <c r="AS640" s="1098"/>
      <c r="AT640" s="1088"/>
      <c r="AU640" s="1088"/>
      <c r="AV640" s="1088"/>
      <c r="AW640" s="1099"/>
      <c r="AX640" s="1100"/>
      <c r="AY640" s="1063"/>
      <c r="AZ640" s="1064"/>
      <c r="BA640" s="1064"/>
      <c r="BB640" s="1064"/>
      <c r="BC640" s="1064"/>
      <c r="BD640" s="1064"/>
      <c r="BE640" s="1064"/>
      <c r="BF640" s="1064"/>
      <c r="BG640" s="1064"/>
      <c r="BH640" s="1064"/>
      <c r="BI640" s="1394"/>
      <c r="BJ640" s="1343"/>
      <c r="BK640" s="1343"/>
      <c r="BL640" s="1343"/>
      <c r="BM640" s="1343"/>
      <c r="BN640" s="1063"/>
      <c r="BO640" s="1064"/>
      <c r="BP640" s="1064"/>
      <c r="BQ640" s="1064"/>
      <c r="BR640" s="1064"/>
      <c r="BS640" s="1103"/>
      <c r="BT640" s="1064"/>
      <c r="BU640" s="1064"/>
      <c r="BV640" s="1064"/>
      <c r="BW640" s="1104"/>
      <c r="BX640" s="1103"/>
      <c r="BY640" s="1064"/>
      <c r="BZ640" s="1064"/>
      <c r="CA640" s="1064"/>
      <c r="CB640" s="1104"/>
      <c r="CC640" s="1105"/>
      <c r="CD640" s="1351"/>
      <c r="CE640" s="1352"/>
      <c r="CF640" s="1352"/>
      <c r="CG640" s="1352"/>
      <c r="CH640" s="1414"/>
      <c r="CI640" s="1394"/>
      <c r="CJ640" s="1343"/>
      <c r="CK640" s="1343"/>
      <c r="CL640" s="1343"/>
      <c r="CM640" s="1344"/>
      <c r="CN640" s="1394"/>
      <c r="CO640" s="1343"/>
      <c r="CP640" s="1343"/>
      <c r="CQ640" s="1343"/>
      <c r="CR640" s="1344"/>
      <c r="CS640" s="1394"/>
      <c r="CT640" s="1343"/>
      <c r="CU640" s="1343"/>
      <c r="CV640" s="1343"/>
      <c r="CW640" s="1344"/>
      <c r="CX640" s="1394"/>
      <c r="CY640" s="1343"/>
      <c r="CZ640" s="1343"/>
      <c r="DA640" s="1343"/>
      <c r="DB640" s="1344"/>
      <c r="DC640" s="1343"/>
      <c r="DD640" s="1343"/>
      <c r="DE640" s="1343"/>
      <c r="DF640" s="1343"/>
      <c r="DG640" s="1344"/>
      <c r="DH640" s="1394"/>
      <c r="DI640" s="1343"/>
      <c r="DJ640" s="1343"/>
      <c r="DK640" s="1343"/>
      <c r="DL640" s="1344"/>
      <c r="DM640" s="1775"/>
      <c r="DN640" s="1776"/>
      <c r="DO640" s="1776"/>
      <c r="DP640" s="1777"/>
      <c r="DQ640" s="1776"/>
      <c r="DR640" s="1776"/>
      <c r="DS640" s="1776"/>
      <c r="DT640" s="1777"/>
      <c r="DU640" s="1352"/>
      <c r="DV640" s="1696"/>
      <c r="DW640" s="1778"/>
    </row>
    <row r="641" spans="1:127" s="390" customFormat="1" ht="15.75" customHeight="1">
      <c r="A641" s="1085" t="s">
        <v>1015</v>
      </c>
      <c r="B641" s="1045">
        <v>632</v>
      </c>
      <c r="C641" s="1006"/>
      <c r="D641" s="1006"/>
      <c r="E641" s="1006"/>
      <c r="F641" s="1006"/>
      <c r="G641" s="1006"/>
      <c r="H641" s="1006"/>
      <c r="I641" s="1006"/>
      <c r="J641" s="1006"/>
      <c r="K641" s="1006"/>
      <c r="L641" s="1006"/>
      <c r="M641" s="1045"/>
      <c r="N641" s="1006"/>
      <c r="O641" s="1006"/>
      <c r="P641" s="1006"/>
      <c r="Q641" s="1006"/>
      <c r="R641" s="1006"/>
      <c r="S641" s="1006"/>
      <c r="T641" s="1007"/>
      <c r="U641" s="1086" t="s">
        <v>4598</v>
      </c>
      <c r="V641" s="1087" t="s">
        <v>4582</v>
      </c>
      <c r="W641" s="1087" t="s">
        <v>1936</v>
      </c>
      <c r="X641" s="1088" t="s">
        <v>4599</v>
      </c>
      <c r="Y641" s="1089" t="s">
        <v>4600</v>
      </c>
      <c r="Z641" s="1090" t="s">
        <v>4601</v>
      </c>
      <c r="AA641" s="1091">
        <v>0.09</v>
      </c>
      <c r="AB641" s="1092">
        <v>0.12</v>
      </c>
      <c r="AC641" s="1092">
        <v>0.24</v>
      </c>
      <c r="AD641" s="1092">
        <v>0.55000000000000004</v>
      </c>
      <c r="AE641" s="1092">
        <v>0</v>
      </c>
      <c r="AF641" s="1092">
        <v>0</v>
      </c>
      <c r="AG641" s="1092">
        <v>0</v>
      </c>
      <c r="AH641" s="1092">
        <v>0</v>
      </c>
      <c r="AI641" s="1093">
        <f t="shared" si="9"/>
        <v>1</v>
      </c>
      <c r="AJ641" s="1094" t="s">
        <v>988</v>
      </c>
      <c r="AK641" s="1094" t="s">
        <v>964</v>
      </c>
      <c r="AL641" s="1094" t="s">
        <v>965</v>
      </c>
      <c r="AM641" s="1095" t="s">
        <v>2161</v>
      </c>
      <c r="AN641" s="1006" t="s">
        <v>293</v>
      </c>
      <c r="AO641" s="1006" t="s">
        <v>2813</v>
      </c>
      <c r="AP641" s="821">
        <v>1</v>
      </c>
      <c r="AQ641" s="1064" t="s">
        <v>966</v>
      </c>
      <c r="AR641" s="1097" t="s">
        <v>1971</v>
      </c>
      <c r="AS641" s="1098"/>
      <c r="AT641" s="1088"/>
      <c r="AU641" s="1088"/>
      <c r="AV641" s="1088"/>
      <c r="AW641" s="1099"/>
      <c r="AX641" s="1100"/>
      <c r="AY641" s="1063"/>
      <c r="AZ641" s="1064"/>
      <c r="BA641" s="1064"/>
      <c r="BB641" s="1064"/>
      <c r="BC641" s="1064"/>
      <c r="BD641" s="1064"/>
      <c r="BE641" s="1064"/>
      <c r="BF641" s="1064"/>
      <c r="BG641" s="1064"/>
      <c r="BH641" s="1064"/>
      <c r="BI641" s="1394"/>
      <c r="BJ641" s="1343"/>
      <c r="BK641" s="1343"/>
      <c r="BL641" s="1343"/>
      <c r="BM641" s="1343"/>
      <c r="BN641" s="1063"/>
      <c r="BO641" s="1064"/>
      <c r="BP641" s="1064"/>
      <c r="BQ641" s="1064"/>
      <c r="BR641" s="1064"/>
      <c r="BS641" s="1103"/>
      <c r="BT641" s="1064"/>
      <c r="BU641" s="1064"/>
      <c r="BV641" s="1064"/>
      <c r="BW641" s="1104"/>
      <c r="BX641" s="1103"/>
      <c r="BY641" s="1064"/>
      <c r="BZ641" s="1064"/>
      <c r="CA641" s="1064"/>
      <c r="CB641" s="1104"/>
      <c r="CC641" s="1105"/>
      <c r="CD641" s="1351"/>
      <c r="CE641" s="1352"/>
      <c r="CF641" s="1352"/>
      <c r="CG641" s="1352"/>
      <c r="CH641" s="1414"/>
      <c r="CI641" s="1394"/>
      <c r="CJ641" s="1343"/>
      <c r="CK641" s="1343"/>
      <c r="CL641" s="1343"/>
      <c r="CM641" s="1344"/>
      <c r="CN641" s="1394"/>
      <c r="CO641" s="1343"/>
      <c r="CP641" s="1343"/>
      <c r="CQ641" s="1343"/>
      <c r="CR641" s="1344"/>
      <c r="CS641" s="1394"/>
      <c r="CT641" s="1343"/>
      <c r="CU641" s="1343"/>
      <c r="CV641" s="1343"/>
      <c r="CW641" s="1344"/>
      <c r="CX641" s="1394"/>
      <c r="CY641" s="1343"/>
      <c r="CZ641" s="1343"/>
      <c r="DA641" s="1343"/>
      <c r="DB641" s="1344"/>
      <c r="DC641" s="1343"/>
      <c r="DD641" s="1343"/>
      <c r="DE641" s="1343"/>
      <c r="DF641" s="1343"/>
      <c r="DG641" s="1344"/>
      <c r="DH641" s="1394"/>
      <c r="DI641" s="1343"/>
      <c r="DJ641" s="1343"/>
      <c r="DK641" s="1343"/>
      <c r="DL641" s="1344"/>
      <c r="DM641" s="1775"/>
      <c r="DN641" s="1776"/>
      <c r="DO641" s="1776"/>
      <c r="DP641" s="1777"/>
      <c r="DQ641" s="1776"/>
      <c r="DR641" s="1776"/>
      <c r="DS641" s="1776"/>
      <c r="DT641" s="1777"/>
      <c r="DU641" s="1352"/>
      <c r="DV641" s="1696"/>
      <c r="DW641" s="1778"/>
    </row>
    <row r="642" spans="1:127" s="390" customFormat="1" ht="15.75" customHeight="1">
      <c r="A642" s="1085" t="s">
        <v>1015</v>
      </c>
      <c r="B642" s="1045">
        <v>633</v>
      </c>
      <c r="C642" s="1006"/>
      <c r="D642" s="1006"/>
      <c r="E642" s="1006"/>
      <c r="F642" s="1006"/>
      <c r="G642" s="1006"/>
      <c r="H642" s="1006"/>
      <c r="I642" s="1006"/>
      <c r="J642" s="1006"/>
      <c r="K642" s="1006"/>
      <c r="L642" s="1006"/>
      <c r="M642" s="1045"/>
      <c r="N642" s="1006"/>
      <c r="O642" s="1006"/>
      <c r="P642" s="1006"/>
      <c r="Q642" s="1006"/>
      <c r="R642" s="1006"/>
      <c r="S642" s="1006"/>
      <c r="T642" s="1007"/>
      <c r="U642" s="1086" t="s">
        <v>4602</v>
      </c>
      <c r="V642" s="1087" t="s">
        <v>1971</v>
      </c>
      <c r="W642" s="1087" t="s">
        <v>1971</v>
      </c>
      <c r="X642" s="1088" t="s">
        <v>4603</v>
      </c>
      <c r="Y642" s="1089" t="s">
        <v>4604</v>
      </c>
      <c r="Z642" s="1090" t="s">
        <v>1971</v>
      </c>
      <c r="AA642" s="1091">
        <v>0.09</v>
      </c>
      <c r="AB642" s="1092">
        <v>0.12</v>
      </c>
      <c r="AC642" s="1092">
        <v>0.24</v>
      </c>
      <c r="AD642" s="1092">
        <v>0.55000000000000004</v>
      </c>
      <c r="AE642" s="1092">
        <v>0</v>
      </c>
      <c r="AF642" s="1092">
        <v>0</v>
      </c>
      <c r="AG642" s="1092">
        <v>0</v>
      </c>
      <c r="AH642" s="1092">
        <v>0</v>
      </c>
      <c r="AI642" s="1093">
        <f t="shared" si="9"/>
        <v>1</v>
      </c>
      <c r="AJ642" s="1094" t="s">
        <v>963</v>
      </c>
      <c r="AK642" s="1094" t="s">
        <v>1971</v>
      </c>
      <c r="AL642" s="1094" t="s">
        <v>1971</v>
      </c>
      <c r="AM642" s="1095" t="s">
        <v>1971</v>
      </c>
      <c r="AN642" s="1006" t="s">
        <v>293</v>
      </c>
      <c r="AO642" s="1006" t="s">
        <v>4605</v>
      </c>
      <c r="AP642" s="821">
        <v>1</v>
      </c>
      <c r="AQ642" s="1064" t="s">
        <v>293</v>
      </c>
      <c r="AR642" s="1097" t="s">
        <v>1971</v>
      </c>
      <c r="AS642" s="1098"/>
      <c r="AT642" s="1088"/>
      <c r="AU642" s="1088"/>
      <c r="AV642" s="1088"/>
      <c r="AW642" s="1099"/>
      <c r="AX642" s="1100"/>
      <c r="AY642" s="1063"/>
      <c r="AZ642" s="1064"/>
      <c r="BA642" s="1064"/>
      <c r="BB642" s="1064"/>
      <c r="BC642" s="1064"/>
      <c r="BD642" s="1064"/>
      <c r="BE642" s="1064"/>
      <c r="BF642" s="1064"/>
      <c r="BG642" s="1064"/>
      <c r="BH642" s="1064"/>
      <c r="BI642" s="1394"/>
      <c r="BJ642" s="1343"/>
      <c r="BK642" s="1343"/>
      <c r="BL642" s="1343"/>
      <c r="BM642" s="1343"/>
      <c r="BN642" s="1063"/>
      <c r="BO642" s="1064"/>
      <c r="BP642" s="1064"/>
      <c r="BQ642" s="1064"/>
      <c r="BR642" s="1064"/>
      <c r="BS642" s="1103"/>
      <c r="BT642" s="1064"/>
      <c r="BU642" s="1064"/>
      <c r="BV642" s="1064"/>
      <c r="BW642" s="1104"/>
      <c r="BX642" s="1103"/>
      <c r="BY642" s="1064"/>
      <c r="BZ642" s="1064"/>
      <c r="CA642" s="1064"/>
      <c r="CB642" s="1104"/>
      <c r="CC642" s="1105"/>
      <c r="CD642" s="1351"/>
      <c r="CE642" s="1352"/>
      <c r="CF642" s="1352"/>
      <c r="CG642" s="1352"/>
      <c r="CH642" s="1414"/>
      <c r="CI642" s="1394"/>
      <c r="CJ642" s="1343"/>
      <c r="CK642" s="1343"/>
      <c r="CL642" s="1343"/>
      <c r="CM642" s="1344"/>
      <c r="CN642" s="1394"/>
      <c r="CO642" s="1343"/>
      <c r="CP642" s="1343"/>
      <c r="CQ642" s="1343"/>
      <c r="CR642" s="1344"/>
      <c r="CS642" s="1394"/>
      <c r="CT642" s="1343"/>
      <c r="CU642" s="1343"/>
      <c r="CV642" s="1343"/>
      <c r="CW642" s="1344"/>
      <c r="CX642" s="1394"/>
      <c r="CY642" s="1343"/>
      <c r="CZ642" s="1343"/>
      <c r="DA642" s="1343"/>
      <c r="DB642" s="1344"/>
      <c r="DC642" s="1343"/>
      <c r="DD642" s="1343"/>
      <c r="DE642" s="1343"/>
      <c r="DF642" s="1343"/>
      <c r="DG642" s="1344"/>
      <c r="DH642" s="1394"/>
      <c r="DI642" s="1343"/>
      <c r="DJ642" s="1343"/>
      <c r="DK642" s="1343"/>
      <c r="DL642" s="1344"/>
      <c r="DM642" s="1775"/>
      <c r="DN642" s="1776"/>
      <c r="DO642" s="1776"/>
      <c r="DP642" s="1777"/>
      <c r="DQ642" s="1776"/>
      <c r="DR642" s="1776"/>
      <c r="DS642" s="1776"/>
      <c r="DT642" s="1777"/>
      <c r="DU642" s="1352"/>
      <c r="DV642" s="1696"/>
      <c r="DW642" s="1778"/>
    </row>
    <row r="643" spans="1:127" s="390" customFormat="1" ht="15.75" customHeight="1">
      <c r="A643" s="1085" t="s">
        <v>1015</v>
      </c>
      <c r="B643" s="1045">
        <v>634</v>
      </c>
      <c r="C643" s="1006"/>
      <c r="D643" s="1006"/>
      <c r="E643" s="1006"/>
      <c r="F643" s="1006"/>
      <c r="G643" s="1006"/>
      <c r="H643" s="1006"/>
      <c r="I643" s="1006"/>
      <c r="J643" s="1006"/>
      <c r="K643" s="1006"/>
      <c r="L643" s="1006"/>
      <c r="M643" s="1045"/>
      <c r="N643" s="1006"/>
      <c r="O643" s="1006"/>
      <c r="P643" s="1006"/>
      <c r="Q643" s="1006"/>
      <c r="R643" s="1006"/>
      <c r="S643" s="1006"/>
      <c r="T643" s="1007"/>
      <c r="U643" s="1086" t="s">
        <v>4606</v>
      </c>
      <c r="V643" s="1087" t="s">
        <v>4607</v>
      </c>
      <c r="W643" s="1087" t="s">
        <v>1936</v>
      </c>
      <c r="X643" s="1088">
        <v>7</v>
      </c>
      <c r="Y643" s="1089" t="s">
        <v>4608</v>
      </c>
      <c r="Z643" s="1090" t="s">
        <v>4609</v>
      </c>
      <c r="AA643" s="1091">
        <v>0.36</v>
      </c>
      <c r="AB643" s="1092">
        <v>0.26</v>
      </c>
      <c r="AC643" s="1092">
        <v>0.24</v>
      </c>
      <c r="AD643" s="1092">
        <v>0.14000000000000001</v>
      </c>
      <c r="AE643" s="1092">
        <v>0</v>
      </c>
      <c r="AF643" s="1092">
        <v>0</v>
      </c>
      <c r="AG643" s="1092">
        <v>0</v>
      </c>
      <c r="AH643" s="1092">
        <v>0</v>
      </c>
      <c r="AI643" s="1093">
        <f t="shared" si="9"/>
        <v>1</v>
      </c>
      <c r="AJ643" s="1094" t="s">
        <v>984</v>
      </c>
      <c r="AK643" s="1094" t="s">
        <v>964</v>
      </c>
      <c r="AL643" s="1094" t="s">
        <v>965</v>
      </c>
      <c r="AM643" s="1095" t="s">
        <v>2423</v>
      </c>
      <c r="AN643" s="1006" t="s">
        <v>991</v>
      </c>
      <c r="AO643" s="1006" t="s">
        <v>4610</v>
      </c>
      <c r="AP643" s="821">
        <v>0</v>
      </c>
      <c r="AQ643" s="1064" t="s">
        <v>966</v>
      </c>
      <c r="AR643" s="1097" t="s">
        <v>1971</v>
      </c>
      <c r="AS643" s="1098"/>
      <c r="AT643" s="1088"/>
      <c r="AU643" s="1088"/>
      <c r="AV643" s="1088"/>
      <c r="AW643" s="1099"/>
      <c r="AX643" s="1100"/>
      <c r="AY643" s="1063"/>
      <c r="AZ643" s="1064"/>
      <c r="BA643" s="1064"/>
      <c r="BB643" s="1064"/>
      <c r="BC643" s="1064"/>
      <c r="BD643" s="1064"/>
      <c r="BE643" s="1064"/>
      <c r="BF643" s="1064"/>
      <c r="BG643" s="1064"/>
      <c r="BH643" s="1064"/>
      <c r="BI643" s="1394"/>
      <c r="BJ643" s="1343"/>
      <c r="BK643" s="1343"/>
      <c r="BL643" s="1343"/>
      <c r="BM643" s="1343"/>
      <c r="BN643" s="1063"/>
      <c r="BO643" s="1064"/>
      <c r="BP643" s="1064"/>
      <c r="BQ643" s="1064"/>
      <c r="BR643" s="1064"/>
      <c r="BS643" s="1103"/>
      <c r="BT643" s="1064"/>
      <c r="BU643" s="1064"/>
      <c r="BV643" s="1064"/>
      <c r="BW643" s="1104"/>
      <c r="BX643" s="1103"/>
      <c r="BY643" s="1064"/>
      <c r="BZ643" s="1064"/>
      <c r="CA643" s="1064"/>
      <c r="CB643" s="1104"/>
      <c r="CC643" s="1105"/>
      <c r="CD643" s="1351"/>
      <c r="CE643" s="1352"/>
      <c r="CF643" s="1352"/>
      <c r="CG643" s="1352"/>
      <c r="CH643" s="1414"/>
      <c r="CI643" s="1394"/>
      <c r="CJ643" s="1343"/>
      <c r="CK643" s="1343"/>
      <c r="CL643" s="1343"/>
      <c r="CM643" s="1344"/>
      <c r="CN643" s="1394"/>
      <c r="CO643" s="1343"/>
      <c r="CP643" s="1343"/>
      <c r="CQ643" s="1343"/>
      <c r="CR643" s="1344"/>
      <c r="CS643" s="1394"/>
      <c r="CT643" s="1343"/>
      <c r="CU643" s="1343"/>
      <c r="CV643" s="1343"/>
      <c r="CW643" s="1344"/>
      <c r="CX643" s="1394"/>
      <c r="CY643" s="1343"/>
      <c r="CZ643" s="1343"/>
      <c r="DA643" s="1343"/>
      <c r="DB643" s="1344"/>
      <c r="DC643" s="1343"/>
      <c r="DD643" s="1343"/>
      <c r="DE643" s="1343"/>
      <c r="DF643" s="1343"/>
      <c r="DG643" s="1344"/>
      <c r="DH643" s="1394"/>
      <c r="DI643" s="1343"/>
      <c r="DJ643" s="1343"/>
      <c r="DK643" s="1343"/>
      <c r="DL643" s="1344"/>
      <c r="DM643" s="1775"/>
      <c r="DN643" s="1776"/>
      <c r="DO643" s="1776"/>
      <c r="DP643" s="1777"/>
      <c r="DQ643" s="1776"/>
      <c r="DR643" s="1776"/>
      <c r="DS643" s="1776"/>
      <c r="DT643" s="1777"/>
      <c r="DU643" s="1352"/>
      <c r="DV643" s="1696"/>
      <c r="DW643" s="1778"/>
    </row>
    <row r="644" spans="1:127" s="390" customFormat="1" ht="15.75" customHeight="1">
      <c r="A644" s="1085" t="s">
        <v>1015</v>
      </c>
      <c r="B644" s="1045">
        <v>635</v>
      </c>
      <c r="C644" s="1006"/>
      <c r="D644" s="1006"/>
      <c r="E644" s="1006"/>
      <c r="F644" s="1006"/>
      <c r="G644" s="1006"/>
      <c r="H644" s="1006"/>
      <c r="I644" s="1006"/>
      <c r="J644" s="1006"/>
      <c r="K644" s="1006"/>
      <c r="L644" s="1006"/>
      <c r="M644" s="1045"/>
      <c r="N644" s="1006"/>
      <c r="O644" s="1006"/>
      <c r="P644" s="1006"/>
      <c r="Q644" s="1006"/>
      <c r="R644" s="1006"/>
      <c r="S644" s="1006"/>
      <c r="T644" s="1007"/>
      <c r="U644" s="1086" t="s">
        <v>4611</v>
      </c>
      <c r="V644" s="1087" t="s">
        <v>4577</v>
      </c>
      <c r="W644" s="1087" t="s">
        <v>1920</v>
      </c>
      <c r="X644" s="1088">
        <v>8</v>
      </c>
      <c r="Y644" s="1089" t="s">
        <v>4612</v>
      </c>
      <c r="Z644" s="1090" t="s">
        <v>4613</v>
      </c>
      <c r="AA644" s="1091">
        <v>0</v>
      </c>
      <c r="AB644" s="1092">
        <v>7.0000000000000007E-2</v>
      </c>
      <c r="AC644" s="1092">
        <v>0.28999999999999998</v>
      </c>
      <c r="AD644" s="1092">
        <v>0.64</v>
      </c>
      <c r="AE644" s="1092">
        <v>0</v>
      </c>
      <c r="AF644" s="1092">
        <v>0</v>
      </c>
      <c r="AG644" s="1092">
        <v>0</v>
      </c>
      <c r="AH644" s="1092">
        <v>0</v>
      </c>
      <c r="AI644" s="1093">
        <f t="shared" si="9"/>
        <v>1</v>
      </c>
      <c r="AJ644" s="1094" t="s">
        <v>963</v>
      </c>
      <c r="AK644" s="1094" t="s">
        <v>1971</v>
      </c>
      <c r="AL644" s="1094" t="s">
        <v>1971</v>
      </c>
      <c r="AM644" s="1095" t="s">
        <v>1933</v>
      </c>
      <c r="AN644" s="1006" t="s">
        <v>141</v>
      </c>
      <c r="AO644" s="1006" t="s">
        <v>4614</v>
      </c>
      <c r="AP644" s="821">
        <v>0</v>
      </c>
      <c r="AQ644" s="1064" t="s">
        <v>966</v>
      </c>
      <c r="AR644" s="1097" t="s">
        <v>1971</v>
      </c>
      <c r="AS644" s="1098"/>
      <c r="AT644" s="1088"/>
      <c r="AU644" s="1088"/>
      <c r="AV644" s="1088"/>
      <c r="AW644" s="1099"/>
      <c r="AX644" s="1100"/>
      <c r="AY644" s="1063"/>
      <c r="AZ644" s="1064"/>
      <c r="BA644" s="1064"/>
      <c r="BB644" s="1064"/>
      <c r="BC644" s="1064"/>
      <c r="BD644" s="1064"/>
      <c r="BE644" s="1064"/>
      <c r="BF644" s="1064"/>
      <c r="BG644" s="1064"/>
      <c r="BH644" s="1064"/>
      <c r="BI644" s="1394"/>
      <c r="BJ644" s="1343"/>
      <c r="BK644" s="1343"/>
      <c r="BL644" s="1343"/>
      <c r="BM644" s="1343"/>
      <c r="BN644" s="1063"/>
      <c r="BO644" s="1064"/>
      <c r="BP644" s="1064"/>
      <c r="BQ644" s="1064"/>
      <c r="BR644" s="1064"/>
      <c r="BS644" s="1103"/>
      <c r="BT644" s="1064"/>
      <c r="BU644" s="1064"/>
      <c r="BV644" s="1064"/>
      <c r="BW644" s="1104"/>
      <c r="BX644" s="1103"/>
      <c r="BY644" s="1064"/>
      <c r="BZ644" s="1064"/>
      <c r="CA644" s="1064"/>
      <c r="CB644" s="1104"/>
      <c r="CC644" s="1105"/>
      <c r="CD644" s="1351"/>
      <c r="CE644" s="1352"/>
      <c r="CF644" s="1352"/>
      <c r="CG644" s="1352"/>
      <c r="CH644" s="1414"/>
      <c r="CI644" s="1394"/>
      <c r="CJ644" s="1343"/>
      <c r="CK644" s="1343"/>
      <c r="CL644" s="1343"/>
      <c r="CM644" s="1344"/>
      <c r="CN644" s="1394"/>
      <c r="CO644" s="1343"/>
      <c r="CP644" s="1343"/>
      <c r="CQ644" s="1343"/>
      <c r="CR644" s="1344"/>
      <c r="CS644" s="1394"/>
      <c r="CT644" s="1343"/>
      <c r="CU644" s="1343"/>
      <c r="CV644" s="1343"/>
      <c r="CW644" s="1344"/>
      <c r="CX644" s="1394"/>
      <c r="CY644" s="1343"/>
      <c r="CZ644" s="1343"/>
      <c r="DA644" s="1343"/>
      <c r="DB644" s="1344"/>
      <c r="DC644" s="1343"/>
      <c r="DD644" s="1343"/>
      <c r="DE644" s="1343"/>
      <c r="DF644" s="1343"/>
      <c r="DG644" s="1344"/>
      <c r="DH644" s="1394"/>
      <c r="DI644" s="1343"/>
      <c r="DJ644" s="1343"/>
      <c r="DK644" s="1343"/>
      <c r="DL644" s="1344"/>
      <c r="DM644" s="1775"/>
      <c r="DN644" s="1776"/>
      <c r="DO644" s="1776"/>
      <c r="DP644" s="1777"/>
      <c r="DQ644" s="1776"/>
      <c r="DR644" s="1776"/>
      <c r="DS644" s="1776"/>
      <c r="DT644" s="1777"/>
      <c r="DU644" s="1352"/>
      <c r="DV644" s="1696"/>
      <c r="DW644" s="1778"/>
    </row>
    <row r="645" spans="1:127" s="390" customFormat="1" ht="15.75" customHeight="1">
      <c r="A645" s="1085" t="s">
        <v>1015</v>
      </c>
      <c r="B645" s="1045">
        <v>636</v>
      </c>
      <c r="C645" s="1006"/>
      <c r="D645" s="1006"/>
      <c r="E645" s="1006"/>
      <c r="F645" s="1006"/>
      <c r="G645" s="1006"/>
      <c r="H645" s="1006"/>
      <c r="I645" s="1006"/>
      <c r="J645" s="1006"/>
      <c r="K645" s="1006"/>
      <c r="L645" s="1006"/>
      <c r="M645" s="1045"/>
      <c r="N645" s="1006"/>
      <c r="O645" s="1006"/>
      <c r="P645" s="1006"/>
      <c r="Q645" s="1006"/>
      <c r="R645" s="1006"/>
      <c r="S645" s="1006"/>
      <c r="T645" s="1007"/>
      <c r="U645" s="1086" t="s">
        <v>4615</v>
      </c>
      <c r="V645" s="1087" t="s">
        <v>4607</v>
      </c>
      <c r="W645" s="1087" t="s">
        <v>1936</v>
      </c>
      <c r="X645" s="1088">
        <v>9</v>
      </c>
      <c r="Y645" s="1089" t="s">
        <v>4616</v>
      </c>
      <c r="Z645" s="1090" t="s">
        <v>4617</v>
      </c>
      <c r="AA645" s="1091">
        <v>0</v>
      </c>
      <c r="AB645" s="1092">
        <v>0.32</v>
      </c>
      <c r="AC645" s="1092">
        <v>0.68</v>
      </c>
      <c r="AD645" s="1092">
        <v>0</v>
      </c>
      <c r="AE645" s="1092">
        <v>0</v>
      </c>
      <c r="AF645" s="1092">
        <v>0</v>
      </c>
      <c r="AG645" s="1092">
        <v>0</v>
      </c>
      <c r="AH645" s="1092">
        <v>0</v>
      </c>
      <c r="AI645" s="1093">
        <f t="shared" si="9"/>
        <v>1</v>
      </c>
      <c r="AJ645" s="1094" t="s">
        <v>988</v>
      </c>
      <c r="AK645" s="1094" t="s">
        <v>964</v>
      </c>
      <c r="AL645" s="1094" t="s">
        <v>965</v>
      </c>
      <c r="AM645" s="1095" t="s">
        <v>2083</v>
      </c>
      <c r="AN645" s="1006" t="s">
        <v>991</v>
      </c>
      <c r="AO645" s="1006" t="s">
        <v>4618</v>
      </c>
      <c r="AP645" s="821">
        <v>2</v>
      </c>
      <c r="AQ645" s="1064" t="s">
        <v>966</v>
      </c>
      <c r="AR645" s="1097" t="s">
        <v>1971</v>
      </c>
      <c r="AS645" s="1098"/>
      <c r="AT645" s="1088"/>
      <c r="AU645" s="1088"/>
      <c r="AV645" s="1088"/>
      <c r="AW645" s="1099"/>
      <c r="AX645" s="1100"/>
      <c r="AY645" s="1063"/>
      <c r="AZ645" s="1064"/>
      <c r="BA645" s="1064"/>
      <c r="BB645" s="1064"/>
      <c r="BC645" s="1064"/>
      <c r="BD645" s="1064"/>
      <c r="BE645" s="1064"/>
      <c r="BF645" s="1064"/>
      <c r="BG645" s="1064"/>
      <c r="BH645" s="1064"/>
      <c r="BI645" s="1394"/>
      <c r="BJ645" s="1343"/>
      <c r="BK645" s="1343"/>
      <c r="BL645" s="1343"/>
      <c r="BM645" s="1343"/>
      <c r="BN645" s="1063"/>
      <c r="BO645" s="1064"/>
      <c r="BP645" s="1064"/>
      <c r="BQ645" s="1064"/>
      <c r="BR645" s="1064"/>
      <c r="BS645" s="1103"/>
      <c r="BT645" s="1064"/>
      <c r="BU645" s="1064"/>
      <c r="BV645" s="1064"/>
      <c r="BW645" s="1104"/>
      <c r="BX645" s="1103"/>
      <c r="BY645" s="1064"/>
      <c r="BZ645" s="1064"/>
      <c r="CA645" s="1064"/>
      <c r="CB645" s="1104"/>
      <c r="CC645" s="1105"/>
      <c r="CD645" s="1351"/>
      <c r="CE645" s="1352"/>
      <c r="CF645" s="1352"/>
      <c r="CG645" s="1352"/>
      <c r="CH645" s="1414"/>
      <c r="CI645" s="1394"/>
      <c r="CJ645" s="1343"/>
      <c r="CK645" s="1343"/>
      <c r="CL645" s="1343"/>
      <c r="CM645" s="1344"/>
      <c r="CN645" s="1394"/>
      <c r="CO645" s="1343"/>
      <c r="CP645" s="1343"/>
      <c r="CQ645" s="1343"/>
      <c r="CR645" s="1344"/>
      <c r="CS645" s="1394"/>
      <c r="CT645" s="1343"/>
      <c r="CU645" s="1343"/>
      <c r="CV645" s="1343"/>
      <c r="CW645" s="1344"/>
      <c r="CX645" s="1394"/>
      <c r="CY645" s="1343"/>
      <c r="CZ645" s="1343"/>
      <c r="DA645" s="1343"/>
      <c r="DB645" s="1344"/>
      <c r="DC645" s="1343"/>
      <c r="DD645" s="1343"/>
      <c r="DE645" s="1343"/>
      <c r="DF645" s="1343"/>
      <c r="DG645" s="1344"/>
      <c r="DH645" s="1394"/>
      <c r="DI645" s="1343"/>
      <c r="DJ645" s="1343"/>
      <c r="DK645" s="1343"/>
      <c r="DL645" s="1344"/>
      <c r="DM645" s="1775"/>
      <c r="DN645" s="1776"/>
      <c r="DO645" s="1776"/>
      <c r="DP645" s="1777"/>
      <c r="DQ645" s="1776"/>
      <c r="DR645" s="1776"/>
      <c r="DS645" s="1776"/>
      <c r="DT645" s="1777"/>
      <c r="DU645" s="1352"/>
      <c r="DV645" s="1696"/>
      <c r="DW645" s="1778"/>
    </row>
    <row r="646" spans="1:127" s="390" customFormat="1" ht="15.75" customHeight="1">
      <c r="A646" s="1085" t="s">
        <v>1015</v>
      </c>
      <c r="B646" s="1045">
        <v>637</v>
      </c>
      <c r="C646" s="1006"/>
      <c r="D646" s="1006"/>
      <c r="E646" s="1006"/>
      <c r="F646" s="1006"/>
      <c r="G646" s="1006"/>
      <c r="H646" s="1006"/>
      <c r="I646" s="1006"/>
      <c r="J646" s="1006"/>
      <c r="K646" s="1006"/>
      <c r="L646" s="1006"/>
      <c r="M646" s="1045"/>
      <c r="N646" s="1006"/>
      <c r="O646" s="1006"/>
      <c r="P646" s="1006"/>
      <c r="Q646" s="1006"/>
      <c r="R646" s="1006"/>
      <c r="S646" s="1006"/>
      <c r="T646" s="1007"/>
      <c r="U646" s="1086" t="s">
        <v>4619</v>
      </c>
      <c r="V646" s="1087" t="s">
        <v>4620</v>
      </c>
      <c r="W646" s="1087" t="s">
        <v>1936</v>
      </c>
      <c r="X646" s="1088">
        <v>10</v>
      </c>
      <c r="Y646" s="1089" t="s">
        <v>1964</v>
      </c>
      <c r="Z646" s="1090" t="s">
        <v>4621</v>
      </c>
      <c r="AA646" s="1091">
        <v>0</v>
      </c>
      <c r="AB646" s="1092">
        <v>0.26</v>
      </c>
      <c r="AC646" s="1092">
        <v>0.74</v>
      </c>
      <c r="AD646" s="1092">
        <v>0</v>
      </c>
      <c r="AE646" s="1092">
        <v>0</v>
      </c>
      <c r="AF646" s="1092">
        <v>0</v>
      </c>
      <c r="AG646" s="1092">
        <v>0</v>
      </c>
      <c r="AH646" s="1092">
        <v>0</v>
      </c>
      <c r="AI646" s="1093">
        <f t="shared" si="9"/>
        <v>1</v>
      </c>
      <c r="AJ646" s="1094" t="s">
        <v>988</v>
      </c>
      <c r="AK646" s="1094" t="s">
        <v>964</v>
      </c>
      <c r="AL646" s="1094" t="s">
        <v>965</v>
      </c>
      <c r="AM646" s="1095" t="s">
        <v>1031</v>
      </c>
      <c r="AN646" s="1006" t="s">
        <v>1039</v>
      </c>
      <c r="AO646" s="1006" t="s">
        <v>3172</v>
      </c>
      <c r="AP646" s="821">
        <v>2</v>
      </c>
      <c r="AQ646" s="1064" t="s">
        <v>966</v>
      </c>
      <c r="AR646" s="1097" t="s">
        <v>1964</v>
      </c>
      <c r="AS646" s="1098"/>
      <c r="AT646" s="1088"/>
      <c r="AU646" s="1088"/>
      <c r="AV646" s="1088"/>
      <c r="AW646" s="1099"/>
      <c r="AX646" s="1100"/>
      <c r="AY646" s="1063"/>
      <c r="AZ646" s="1064"/>
      <c r="BA646" s="1064"/>
      <c r="BB646" s="1064"/>
      <c r="BC646" s="1064"/>
      <c r="BD646" s="1064"/>
      <c r="BE646" s="1064"/>
      <c r="BF646" s="1064"/>
      <c r="BG646" s="1064"/>
      <c r="BH646" s="1064"/>
      <c r="BI646" s="1063" t="s">
        <v>1971</v>
      </c>
      <c r="BJ646" s="1064" t="s">
        <v>1971</v>
      </c>
      <c r="BK646" s="1064" t="s">
        <v>1971</v>
      </c>
      <c r="BL646" s="1064" t="s">
        <v>1971</v>
      </c>
      <c r="BM646" s="1064" t="s">
        <v>1971</v>
      </c>
      <c r="BN646" s="1063"/>
      <c r="BO646" s="1064"/>
      <c r="BP646" s="1064"/>
      <c r="BQ646" s="1064"/>
      <c r="BR646" s="1064"/>
      <c r="BS646" s="1103"/>
      <c r="BT646" s="1064"/>
      <c r="BU646" s="1064"/>
      <c r="BV646" s="1064"/>
      <c r="BW646" s="1104"/>
      <c r="BX646" s="1103"/>
      <c r="BY646" s="1064"/>
      <c r="BZ646" s="1064"/>
      <c r="CA646" s="1064"/>
      <c r="CB646" s="1104"/>
      <c r="CC646" s="1105"/>
      <c r="CD646" s="1106" t="s">
        <v>961</v>
      </c>
      <c r="CE646" s="1107" t="s">
        <v>961</v>
      </c>
      <c r="CF646" s="1107" t="s">
        <v>961</v>
      </c>
      <c r="CG646" s="1107" t="s">
        <v>961</v>
      </c>
      <c r="CH646" s="1108" t="s">
        <v>961</v>
      </c>
      <c r="CI646" s="1063" t="s">
        <v>1971</v>
      </c>
      <c r="CJ646" s="1064" t="s">
        <v>1971</v>
      </c>
      <c r="CK646" s="1064" t="s">
        <v>1971</v>
      </c>
      <c r="CL646" s="1064" t="s">
        <v>1971</v>
      </c>
      <c r="CM646" s="1105" t="s">
        <v>1971</v>
      </c>
      <c r="CN646" s="1063" t="s">
        <v>1971</v>
      </c>
      <c r="CO646" s="1064" t="s">
        <v>1971</v>
      </c>
      <c r="CP646" s="1064" t="s">
        <v>1971</v>
      </c>
      <c r="CQ646" s="1064" t="s">
        <v>1971</v>
      </c>
      <c r="CR646" s="1105" t="s">
        <v>1971</v>
      </c>
      <c r="CS646" s="1063" t="s">
        <v>1971</v>
      </c>
      <c r="CT646" s="1064" t="s">
        <v>1971</v>
      </c>
      <c r="CU646" s="1064" t="s">
        <v>1971</v>
      </c>
      <c r="CV646" s="1064" t="s">
        <v>1971</v>
      </c>
      <c r="CW646" s="1105" t="s">
        <v>1971</v>
      </c>
      <c r="CX646" s="1063" t="s">
        <v>1971</v>
      </c>
      <c r="CY646" s="1064" t="s">
        <v>1971</v>
      </c>
      <c r="CZ646" s="1064" t="s">
        <v>1971</v>
      </c>
      <c r="DA646" s="1064" t="s">
        <v>1971</v>
      </c>
      <c r="DB646" s="1105" t="s">
        <v>1971</v>
      </c>
      <c r="DC646" s="1064" t="s">
        <v>1971</v>
      </c>
      <c r="DD646" s="1064" t="s">
        <v>1971</v>
      </c>
      <c r="DE646" s="1064" t="s">
        <v>1971</v>
      </c>
      <c r="DF646" s="1064" t="s">
        <v>1971</v>
      </c>
      <c r="DG646" s="1105" t="s">
        <v>1971</v>
      </c>
      <c r="DH646" s="1063" t="s">
        <v>1971</v>
      </c>
      <c r="DI646" s="1064" t="s">
        <v>1971</v>
      </c>
      <c r="DJ646" s="1064" t="s">
        <v>1971</v>
      </c>
      <c r="DK646" s="1064" t="s">
        <v>1971</v>
      </c>
      <c r="DL646" s="1105" t="s">
        <v>1971</v>
      </c>
      <c r="DM646" s="1109" t="s">
        <v>1971</v>
      </c>
      <c r="DN646" s="1110" t="s">
        <v>1971</v>
      </c>
      <c r="DO646" s="1110" t="s">
        <v>1971</v>
      </c>
      <c r="DP646" s="1111" t="s">
        <v>1971</v>
      </c>
      <c r="DQ646" s="1110" t="s">
        <v>1971</v>
      </c>
      <c r="DR646" s="1110" t="s">
        <v>1971</v>
      </c>
      <c r="DS646" s="1110" t="s">
        <v>1971</v>
      </c>
      <c r="DT646" s="1111" t="s">
        <v>1971</v>
      </c>
      <c r="DU646" s="1107" t="s">
        <v>1971</v>
      </c>
      <c r="DV646" s="1112">
        <v>1</v>
      </c>
      <c r="DW646" s="1113" t="s">
        <v>1971</v>
      </c>
    </row>
    <row r="647" spans="1:127" s="390" customFormat="1" ht="15.75" customHeight="1">
      <c r="A647" s="1085" t="s">
        <v>1015</v>
      </c>
      <c r="B647" s="1045">
        <v>638</v>
      </c>
      <c r="C647" s="1006"/>
      <c r="D647" s="1006"/>
      <c r="E647" s="1006"/>
      <c r="F647" s="1006"/>
      <c r="G647" s="1006"/>
      <c r="H647" s="1006"/>
      <c r="I647" s="1006"/>
      <c r="J647" s="1006"/>
      <c r="K647" s="1006"/>
      <c r="L647" s="1006"/>
      <c r="M647" s="1045"/>
      <c r="N647" s="1006"/>
      <c r="O647" s="1006"/>
      <c r="P647" s="1006"/>
      <c r="Q647" s="1006"/>
      <c r="R647" s="1006"/>
      <c r="S647" s="1006"/>
      <c r="T647" s="1007"/>
      <c r="U647" s="1086" t="s">
        <v>4622</v>
      </c>
      <c r="V647" s="1087" t="s">
        <v>4577</v>
      </c>
      <c r="W647" s="1087" t="s">
        <v>1936</v>
      </c>
      <c r="X647" s="1088">
        <v>11</v>
      </c>
      <c r="Y647" s="1089" t="s">
        <v>4623</v>
      </c>
      <c r="Z647" s="1090" t="s">
        <v>4624</v>
      </c>
      <c r="AA647" s="1091">
        <v>0</v>
      </c>
      <c r="AB647" s="1092">
        <v>0</v>
      </c>
      <c r="AC647" s="1092">
        <v>0</v>
      </c>
      <c r="AD647" s="1092">
        <v>0</v>
      </c>
      <c r="AE647" s="1092">
        <v>1</v>
      </c>
      <c r="AF647" s="1092">
        <v>0</v>
      </c>
      <c r="AG647" s="1092">
        <v>0</v>
      </c>
      <c r="AH647" s="1092">
        <v>0</v>
      </c>
      <c r="AI647" s="1093">
        <f t="shared" si="9"/>
        <v>1</v>
      </c>
      <c r="AJ647" s="1094" t="s">
        <v>963</v>
      </c>
      <c r="AK647" s="1094" t="s">
        <v>1971</v>
      </c>
      <c r="AL647" s="1094" t="s">
        <v>1971</v>
      </c>
      <c r="AM647" s="1095" t="s">
        <v>2146</v>
      </c>
      <c r="AN647" s="1006" t="s">
        <v>293</v>
      </c>
      <c r="AO647" s="1006" t="s">
        <v>4625</v>
      </c>
      <c r="AP647" s="821">
        <v>0</v>
      </c>
      <c r="AQ647" s="1064" t="s">
        <v>966</v>
      </c>
      <c r="AR647" s="1097" t="s">
        <v>1971</v>
      </c>
      <c r="AS647" s="1098"/>
      <c r="AT647" s="1088"/>
      <c r="AU647" s="1088"/>
      <c r="AV647" s="1088"/>
      <c r="AW647" s="1099"/>
      <c r="AX647" s="1100"/>
      <c r="AY647" s="1063"/>
      <c r="AZ647" s="1064"/>
      <c r="BA647" s="1064"/>
      <c r="BB647" s="1064"/>
      <c r="BC647" s="1064"/>
      <c r="BD647" s="1064"/>
      <c r="BE647" s="1064"/>
      <c r="BF647" s="1064"/>
      <c r="BG647" s="1064"/>
      <c r="BH647" s="1064"/>
      <c r="BI647" s="1394"/>
      <c r="BJ647" s="1343"/>
      <c r="BK647" s="1343"/>
      <c r="BL647" s="1343"/>
      <c r="BM647" s="1343"/>
      <c r="BN647" s="1063"/>
      <c r="BO647" s="1064"/>
      <c r="BP647" s="1064"/>
      <c r="BQ647" s="1064"/>
      <c r="BR647" s="1064"/>
      <c r="BS647" s="1103"/>
      <c r="BT647" s="1064"/>
      <c r="BU647" s="1064"/>
      <c r="BV647" s="1064"/>
      <c r="BW647" s="1104"/>
      <c r="BX647" s="1103"/>
      <c r="BY647" s="1064"/>
      <c r="BZ647" s="1064"/>
      <c r="CA647" s="1064"/>
      <c r="CB647" s="1104"/>
      <c r="CC647" s="1105"/>
      <c r="CD647" s="1351"/>
      <c r="CE647" s="1352"/>
      <c r="CF647" s="1352"/>
      <c r="CG647" s="1352"/>
      <c r="CH647" s="1414"/>
      <c r="CI647" s="1394"/>
      <c r="CJ647" s="1343"/>
      <c r="CK647" s="1343"/>
      <c r="CL647" s="1343"/>
      <c r="CM647" s="1344"/>
      <c r="CN647" s="1394"/>
      <c r="CO647" s="1343"/>
      <c r="CP647" s="1343"/>
      <c r="CQ647" s="1343"/>
      <c r="CR647" s="1344"/>
      <c r="CS647" s="1394"/>
      <c r="CT647" s="1343"/>
      <c r="CU647" s="1343"/>
      <c r="CV647" s="1343"/>
      <c r="CW647" s="1344"/>
      <c r="CX647" s="1394"/>
      <c r="CY647" s="1343"/>
      <c r="CZ647" s="1343"/>
      <c r="DA647" s="1343"/>
      <c r="DB647" s="1344"/>
      <c r="DC647" s="1343"/>
      <c r="DD647" s="1343"/>
      <c r="DE647" s="1343"/>
      <c r="DF647" s="1343"/>
      <c r="DG647" s="1344"/>
      <c r="DH647" s="1394"/>
      <c r="DI647" s="1343"/>
      <c r="DJ647" s="1343"/>
      <c r="DK647" s="1343"/>
      <c r="DL647" s="1344"/>
      <c r="DM647" s="1775"/>
      <c r="DN647" s="1776"/>
      <c r="DO647" s="1776"/>
      <c r="DP647" s="1777"/>
      <c r="DQ647" s="1776"/>
      <c r="DR647" s="1776"/>
      <c r="DS647" s="1776"/>
      <c r="DT647" s="1777"/>
      <c r="DU647" s="1352"/>
      <c r="DV647" s="1696"/>
      <c r="DW647" s="1778"/>
    </row>
    <row r="648" spans="1:127" s="390" customFormat="1" ht="15.75" customHeight="1">
      <c r="A648" s="1085" t="s">
        <v>1015</v>
      </c>
      <c r="B648" s="1045">
        <v>639</v>
      </c>
      <c r="C648" s="1006"/>
      <c r="D648" s="1006"/>
      <c r="E648" s="1006"/>
      <c r="F648" s="1006"/>
      <c r="G648" s="1006"/>
      <c r="H648" s="1006"/>
      <c r="I648" s="1006"/>
      <c r="J648" s="1006"/>
      <c r="K648" s="1006"/>
      <c r="L648" s="1006"/>
      <c r="M648" s="1045"/>
      <c r="N648" s="1006"/>
      <c r="O648" s="1006"/>
      <c r="P648" s="1006"/>
      <c r="Q648" s="1006"/>
      <c r="R648" s="1006"/>
      <c r="S648" s="1006"/>
      <c r="T648" s="1007"/>
      <c r="U648" s="1086" t="s">
        <v>4626</v>
      </c>
      <c r="V648" s="1087" t="s">
        <v>4620</v>
      </c>
      <c r="W648" s="1087" t="s">
        <v>1927</v>
      </c>
      <c r="X648" s="1088">
        <v>12</v>
      </c>
      <c r="Y648" s="1089" t="s">
        <v>4627</v>
      </c>
      <c r="Z648" s="1090" t="s">
        <v>4628</v>
      </c>
      <c r="AA648" s="1091">
        <v>0</v>
      </c>
      <c r="AB648" s="1092">
        <v>0</v>
      </c>
      <c r="AC648" s="1092">
        <v>0</v>
      </c>
      <c r="AD648" s="1092">
        <v>0</v>
      </c>
      <c r="AE648" s="1092">
        <v>1</v>
      </c>
      <c r="AF648" s="1092">
        <v>0</v>
      </c>
      <c r="AG648" s="1092">
        <v>0</v>
      </c>
      <c r="AH648" s="1092">
        <v>0</v>
      </c>
      <c r="AI648" s="1093">
        <f t="shared" si="9"/>
        <v>1</v>
      </c>
      <c r="AJ648" s="1094" t="s">
        <v>963</v>
      </c>
      <c r="AK648" s="1094" t="s">
        <v>1971</v>
      </c>
      <c r="AL648" s="1094" t="s">
        <v>1971</v>
      </c>
      <c r="AM648" s="1095" t="s">
        <v>2146</v>
      </c>
      <c r="AN648" s="1006" t="s">
        <v>991</v>
      </c>
      <c r="AO648" s="1006" t="s">
        <v>4629</v>
      </c>
      <c r="AP648" s="821">
        <v>0</v>
      </c>
      <c r="AQ648" s="1064" t="s">
        <v>966</v>
      </c>
      <c r="AR648" s="1097" t="s">
        <v>1971</v>
      </c>
      <c r="AS648" s="1098"/>
      <c r="AT648" s="1088"/>
      <c r="AU648" s="1088"/>
      <c r="AV648" s="1088"/>
      <c r="AW648" s="1099"/>
      <c r="AX648" s="1100"/>
      <c r="AY648" s="1063"/>
      <c r="AZ648" s="1064"/>
      <c r="BA648" s="1064"/>
      <c r="BB648" s="1064"/>
      <c r="BC648" s="1064"/>
      <c r="BD648" s="1064"/>
      <c r="BE648" s="1064"/>
      <c r="BF648" s="1064"/>
      <c r="BG648" s="1064"/>
      <c r="BH648" s="1064"/>
      <c r="BI648" s="1394"/>
      <c r="BJ648" s="1343"/>
      <c r="BK648" s="1343"/>
      <c r="BL648" s="1343"/>
      <c r="BM648" s="1343"/>
      <c r="BN648" s="1063"/>
      <c r="BO648" s="1064"/>
      <c r="BP648" s="1064"/>
      <c r="BQ648" s="1064"/>
      <c r="BR648" s="1064"/>
      <c r="BS648" s="1103"/>
      <c r="BT648" s="1064"/>
      <c r="BU648" s="1064"/>
      <c r="BV648" s="1064"/>
      <c r="BW648" s="1104"/>
      <c r="BX648" s="1103"/>
      <c r="BY648" s="1064"/>
      <c r="BZ648" s="1064"/>
      <c r="CA648" s="1064"/>
      <c r="CB648" s="1104"/>
      <c r="CC648" s="1105"/>
      <c r="CD648" s="1351"/>
      <c r="CE648" s="1352"/>
      <c r="CF648" s="1352"/>
      <c r="CG648" s="1352"/>
      <c r="CH648" s="1414"/>
      <c r="CI648" s="1394"/>
      <c r="CJ648" s="1343"/>
      <c r="CK648" s="1343"/>
      <c r="CL648" s="1343"/>
      <c r="CM648" s="1344"/>
      <c r="CN648" s="1394"/>
      <c r="CO648" s="1343"/>
      <c r="CP648" s="1343"/>
      <c r="CQ648" s="1343"/>
      <c r="CR648" s="1344"/>
      <c r="CS648" s="1394"/>
      <c r="CT648" s="1343"/>
      <c r="CU648" s="1343"/>
      <c r="CV648" s="1343"/>
      <c r="CW648" s="1344"/>
      <c r="CX648" s="1394"/>
      <c r="CY648" s="1343"/>
      <c r="CZ648" s="1343"/>
      <c r="DA648" s="1343"/>
      <c r="DB648" s="1344"/>
      <c r="DC648" s="1343"/>
      <c r="DD648" s="1343"/>
      <c r="DE648" s="1343"/>
      <c r="DF648" s="1343"/>
      <c r="DG648" s="1344"/>
      <c r="DH648" s="1394"/>
      <c r="DI648" s="1343"/>
      <c r="DJ648" s="1343"/>
      <c r="DK648" s="1343"/>
      <c r="DL648" s="1344"/>
      <c r="DM648" s="1775"/>
      <c r="DN648" s="1776"/>
      <c r="DO648" s="1776"/>
      <c r="DP648" s="1777"/>
      <c r="DQ648" s="1776"/>
      <c r="DR648" s="1776"/>
      <c r="DS648" s="1776"/>
      <c r="DT648" s="1777"/>
      <c r="DU648" s="1352"/>
      <c r="DV648" s="1696"/>
      <c r="DW648" s="1778"/>
    </row>
    <row r="649" spans="1:127" s="390" customFormat="1" ht="15.75" customHeight="1">
      <c r="A649" s="1085" t="s">
        <v>1015</v>
      </c>
      <c r="B649" s="1045">
        <v>640</v>
      </c>
      <c r="C649" s="1006"/>
      <c r="D649" s="1006"/>
      <c r="E649" s="1006"/>
      <c r="F649" s="1006"/>
      <c r="G649" s="1006"/>
      <c r="H649" s="1006"/>
      <c r="I649" s="1006"/>
      <c r="J649" s="1006"/>
      <c r="K649" s="1006"/>
      <c r="L649" s="1006"/>
      <c r="M649" s="1045"/>
      <c r="N649" s="1006"/>
      <c r="O649" s="1006"/>
      <c r="P649" s="1006"/>
      <c r="Q649" s="1006"/>
      <c r="R649" s="1006"/>
      <c r="S649" s="1006"/>
      <c r="T649" s="1007"/>
      <c r="U649" s="1086" t="s">
        <v>4630</v>
      </c>
      <c r="V649" s="1087" t="s">
        <v>4577</v>
      </c>
      <c r="W649" s="1087" t="s">
        <v>1927</v>
      </c>
      <c r="X649" s="1088">
        <v>13</v>
      </c>
      <c r="Y649" s="1089" t="s">
        <v>4631</v>
      </c>
      <c r="Z649" s="1090" t="s">
        <v>4632</v>
      </c>
      <c r="AA649" s="1091">
        <v>0</v>
      </c>
      <c r="AB649" s="1092">
        <v>0</v>
      </c>
      <c r="AC649" s="1092">
        <v>0</v>
      </c>
      <c r="AD649" s="1092">
        <v>0</v>
      </c>
      <c r="AE649" s="1092">
        <v>1</v>
      </c>
      <c r="AF649" s="1092">
        <v>0</v>
      </c>
      <c r="AG649" s="1092">
        <v>0</v>
      </c>
      <c r="AH649" s="1092">
        <v>0</v>
      </c>
      <c r="AI649" s="1093">
        <f t="shared" si="9"/>
        <v>1</v>
      </c>
      <c r="AJ649" s="1094" t="s">
        <v>963</v>
      </c>
      <c r="AK649" s="1094" t="s">
        <v>1971</v>
      </c>
      <c r="AL649" s="1094" t="s">
        <v>1971</v>
      </c>
      <c r="AM649" s="1095" t="s">
        <v>2146</v>
      </c>
      <c r="AN649" s="1006" t="s">
        <v>293</v>
      </c>
      <c r="AO649" s="1006" t="s">
        <v>4633</v>
      </c>
      <c r="AP649" s="821">
        <v>2</v>
      </c>
      <c r="AQ649" s="1064" t="s">
        <v>978</v>
      </c>
      <c r="AR649" s="1097" t="s">
        <v>1971</v>
      </c>
      <c r="AS649" s="1098"/>
      <c r="AT649" s="1088"/>
      <c r="AU649" s="1088"/>
      <c r="AV649" s="1088"/>
      <c r="AW649" s="1099"/>
      <c r="AX649" s="1100"/>
      <c r="AY649" s="1063"/>
      <c r="AZ649" s="1064"/>
      <c r="BA649" s="1064"/>
      <c r="BB649" s="1064"/>
      <c r="BC649" s="1064"/>
      <c r="BD649" s="1064"/>
      <c r="BE649" s="1064"/>
      <c r="BF649" s="1064"/>
      <c r="BG649" s="1064"/>
      <c r="BH649" s="1064"/>
      <c r="BI649" s="1394"/>
      <c r="BJ649" s="1343"/>
      <c r="BK649" s="1343"/>
      <c r="BL649" s="1343"/>
      <c r="BM649" s="1343"/>
      <c r="BN649" s="1063"/>
      <c r="BO649" s="1064"/>
      <c r="BP649" s="1064"/>
      <c r="BQ649" s="1064"/>
      <c r="BR649" s="1064"/>
      <c r="BS649" s="1103"/>
      <c r="BT649" s="1064"/>
      <c r="BU649" s="1064"/>
      <c r="BV649" s="1064"/>
      <c r="BW649" s="1104"/>
      <c r="BX649" s="1103"/>
      <c r="BY649" s="1064"/>
      <c r="BZ649" s="1064"/>
      <c r="CA649" s="1064"/>
      <c r="CB649" s="1104"/>
      <c r="CC649" s="1105"/>
      <c r="CD649" s="1351"/>
      <c r="CE649" s="1352"/>
      <c r="CF649" s="1352"/>
      <c r="CG649" s="1352"/>
      <c r="CH649" s="1414"/>
      <c r="CI649" s="1394"/>
      <c r="CJ649" s="1343"/>
      <c r="CK649" s="1343"/>
      <c r="CL649" s="1343"/>
      <c r="CM649" s="1344"/>
      <c r="CN649" s="1394"/>
      <c r="CO649" s="1343"/>
      <c r="CP649" s="1343"/>
      <c r="CQ649" s="1343"/>
      <c r="CR649" s="1344"/>
      <c r="CS649" s="1394"/>
      <c r="CT649" s="1343"/>
      <c r="CU649" s="1343"/>
      <c r="CV649" s="1343"/>
      <c r="CW649" s="1344"/>
      <c r="CX649" s="1394"/>
      <c r="CY649" s="1343"/>
      <c r="CZ649" s="1343"/>
      <c r="DA649" s="1343"/>
      <c r="DB649" s="1344"/>
      <c r="DC649" s="1343"/>
      <c r="DD649" s="1343"/>
      <c r="DE649" s="1343"/>
      <c r="DF649" s="1343"/>
      <c r="DG649" s="1344"/>
      <c r="DH649" s="1394"/>
      <c r="DI649" s="1343"/>
      <c r="DJ649" s="1343"/>
      <c r="DK649" s="1343"/>
      <c r="DL649" s="1344"/>
      <c r="DM649" s="1775"/>
      <c r="DN649" s="1776"/>
      <c r="DO649" s="1776"/>
      <c r="DP649" s="1777"/>
      <c r="DQ649" s="1776"/>
      <c r="DR649" s="1776"/>
      <c r="DS649" s="1776"/>
      <c r="DT649" s="1777"/>
      <c r="DU649" s="1352"/>
      <c r="DV649" s="1696"/>
      <c r="DW649" s="1778"/>
    </row>
    <row r="650" spans="1:127" s="390" customFormat="1" ht="15.75" customHeight="1">
      <c r="A650" s="1085" t="s">
        <v>1015</v>
      </c>
      <c r="B650" s="1045">
        <v>641</v>
      </c>
      <c r="C650" s="1006"/>
      <c r="D650" s="1006"/>
      <c r="E650" s="1006"/>
      <c r="F650" s="1006"/>
      <c r="G650" s="1006"/>
      <c r="H650" s="1006"/>
      <c r="I650" s="1006"/>
      <c r="J650" s="1006"/>
      <c r="K650" s="1006"/>
      <c r="L650" s="1006"/>
      <c r="M650" s="1045"/>
      <c r="N650" s="1006"/>
      <c r="O650" s="1006"/>
      <c r="P650" s="1006"/>
      <c r="Q650" s="1006"/>
      <c r="R650" s="1006"/>
      <c r="S650" s="1006"/>
      <c r="T650" s="1007"/>
      <c r="U650" s="1086" t="s">
        <v>4634</v>
      </c>
      <c r="V650" s="1087" t="s">
        <v>4620</v>
      </c>
      <c r="W650" s="1087" t="s">
        <v>1936</v>
      </c>
      <c r="X650" s="1088">
        <v>14</v>
      </c>
      <c r="Y650" s="1089" t="s">
        <v>4635</v>
      </c>
      <c r="Z650" s="1090" t="s">
        <v>4636</v>
      </c>
      <c r="AA650" s="1091">
        <v>0</v>
      </c>
      <c r="AB650" s="1092">
        <v>0</v>
      </c>
      <c r="AC650" s="1092">
        <v>0</v>
      </c>
      <c r="AD650" s="1092">
        <v>0</v>
      </c>
      <c r="AE650" s="1092">
        <v>1</v>
      </c>
      <c r="AF650" s="1092">
        <v>0</v>
      </c>
      <c r="AG650" s="1092">
        <v>0</v>
      </c>
      <c r="AH650" s="1092">
        <v>0</v>
      </c>
      <c r="AI650" s="1093">
        <f t="shared" ref="AI650:AI678" si="10">SUM(AA650:AH650)</f>
        <v>1</v>
      </c>
      <c r="AJ650" s="1094" t="s">
        <v>963</v>
      </c>
      <c r="AK650" s="1094" t="s">
        <v>1971</v>
      </c>
      <c r="AL650" s="1094" t="s">
        <v>1971</v>
      </c>
      <c r="AM650" s="1095" t="s">
        <v>2146</v>
      </c>
      <c r="AN650" s="1006" t="s">
        <v>293</v>
      </c>
      <c r="AO650" s="1006" t="s">
        <v>2148</v>
      </c>
      <c r="AP650" s="821">
        <v>0</v>
      </c>
      <c r="AQ650" s="1064" t="s">
        <v>966</v>
      </c>
      <c r="AR650" s="1097" t="s">
        <v>1971</v>
      </c>
      <c r="AS650" s="1098"/>
      <c r="AT650" s="1088"/>
      <c r="AU650" s="1088"/>
      <c r="AV650" s="1088"/>
      <c r="AW650" s="1099"/>
      <c r="AX650" s="1100"/>
      <c r="AY650" s="1063"/>
      <c r="AZ650" s="1064"/>
      <c r="BA650" s="1064"/>
      <c r="BB650" s="1064"/>
      <c r="BC650" s="1064"/>
      <c r="BD650" s="1064"/>
      <c r="BE650" s="1064"/>
      <c r="BF650" s="1064"/>
      <c r="BG650" s="1064"/>
      <c r="BH650" s="1064"/>
      <c r="BI650" s="1394"/>
      <c r="BJ650" s="1343"/>
      <c r="BK650" s="1343"/>
      <c r="BL650" s="1343"/>
      <c r="BM650" s="1343"/>
      <c r="BN650" s="1063"/>
      <c r="BO650" s="1064"/>
      <c r="BP650" s="1064"/>
      <c r="BQ650" s="1064"/>
      <c r="BR650" s="1064"/>
      <c r="BS650" s="1103"/>
      <c r="BT650" s="1064"/>
      <c r="BU650" s="1064"/>
      <c r="BV650" s="1064"/>
      <c r="BW650" s="1104"/>
      <c r="BX650" s="1103"/>
      <c r="BY650" s="1064"/>
      <c r="BZ650" s="1064"/>
      <c r="CA650" s="1064"/>
      <c r="CB650" s="1104"/>
      <c r="CC650" s="1105"/>
      <c r="CD650" s="1351"/>
      <c r="CE650" s="1352"/>
      <c r="CF650" s="1352"/>
      <c r="CG650" s="1352"/>
      <c r="CH650" s="1414"/>
      <c r="CI650" s="1394"/>
      <c r="CJ650" s="1343"/>
      <c r="CK650" s="1343"/>
      <c r="CL650" s="1343"/>
      <c r="CM650" s="1344"/>
      <c r="CN650" s="1394"/>
      <c r="CO650" s="1343"/>
      <c r="CP650" s="1343"/>
      <c r="CQ650" s="1343"/>
      <c r="CR650" s="1344"/>
      <c r="CS650" s="1394"/>
      <c r="CT650" s="1343"/>
      <c r="CU650" s="1343"/>
      <c r="CV650" s="1343"/>
      <c r="CW650" s="1344"/>
      <c r="CX650" s="1394"/>
      <c r="CY650" s="1343"/>
      <c r="CZ650" s="1343"/>
      <c r="DA650" s="1343"/>
      <c r="DB650" s="1344"/>
      <c r="DC650" s="1343"/>
      <c r="DD650" s="1343"/>
      <c r="DE650" s="1343"/>
      <c r="DF650" s="1343"/>
      <c r="DG650" s="1344"/>
      <c r="DH650" s="1394"/>
      <c r="DI650" s="1343"/>
      <c r="DJ650" s="1343"/>
      <c r="DK650" s="1343"/>
      <c r="DL650" s="1344"/>
      <c r="DM650" s="1775"/>
      <c r="DN650" s="1776"/>
      <c r="DO650" s="1776"/>
      <c r="DP650" s="1777"/>
      <c r="DQ650" s="1776"/>
      <c r="DR650" s="1776"/>
      <c r="DS650" s="1776"/>
      <c r="DT650" s="1777"/>
      <c r="DU650" s="1352"/>
      <c r="DV650" s="1696"/>
      <c r="DW650" s="1778"/>
    </row>
    <row r="651" spans="1:127" s="390" customFormat="1" ht="15.75" customHeight="1">
      <c r="A651" s="1085" t="s">
        <v>1015</v>
      </c>
      <c r="B651" s="1045">
        <v>642</v>
      </c>
      <c r="C651" s="1006"/>
      <c r="D651" s="1006"/>
      <c r="E651" s="1006"/>
      <c r="F651" s="1006"/>
      <c r="G651" s="1006"/>
      <c r="H651" s="1006"/>
      <c r="I651" s="1006"/>
      <c r="J651" s="1006"/>
      <c r="K651" s="1006"/>
      <c r="L651" s="1006"/>
      <c r="M651" s="1045"/>
      <c r="N651" s="1006"/>
      <c r="O651" s="1006"/>
      <c r="P651" s="1006"/>
      <c r="Q651" s="1006"/>
      <c r="R651" s="1006"/>
      <c r="S651" s="1006"/>
      <c r="T651" s="1007"/>
      <c r="U651" s="1086" t="s">
        <v>4637</v>
      </c>
      <c r="V651" s="1087" t="s">
        <v>4620</v>
      </c>
      <c r="W651" s="1087" t="s">
        <v>1936</v>
      </c>
      <c r="X651" s="1088">
        <v>15</v>
      </c>
      <c r="Y651" s="1089" t="s">
        <v>4638</v>
      </c>
      <c r="Z651" s="1090" t="s">
        <v>4639</v>
      </c>
      <c r="AA651" s="1091">
        <v>0</v>
      </c>
      <c r="AB651" s="1092">
        <v>0</v>
      </c>
      <c r="AC651" s="1092">
        <v>0</v>
      </c>
      <c r="AD651" s="1092">
        <v>0</v>
      </c>
      <c r="AE651" s="1092">
        <v>1</v>
      </c>
      <c r="AF651" s="1092">
        <v>0</v>
      </c>
      <c r="AG651" s="1092">
        <v>0</v>
      </c>
      <c r="AH651" s="1092">
        <v>0</v>
      </c>
      <c r="AI651" s="1093">
        <f t="shared" si="10"/>
        <v>1</v>
      </c>
      <c r="AJ651" s="1094" t="s">
        <v>963</v>
      </c>
      <c r="AK651" s="1094" t="s">
        <v>1971</v>
      </c>
      <c r="AL651" s="1094" t="s">
        <v>1971</v>
      </c>
      <c r="AM651" s="1095" t="s">
        <v>2146</v>
      </c>
      <c r="AN651" s="1006" t="s">
        <v>293</v>
      </c>
      <c r="AO651" s="1006" t="s">
        <v>4640</v>
      </c>
      <c r="AP651" s="821">
        <v>0</v>
      </c>
      <c r="AQ651" s="1064" t="s">
        <v>966</v>
      </c>
      <c r="AR651" s="1097" t="s">
        <v>1971</v>
      </c>
      <c r="AS651" s="1098"/>
      <c r="AT651" s="1088"/>
      <c r="AU651" s="1088"/>
      <c r="AV651" s="1088"/>
      <c r="AW651" s="1099"/>
      <c r="AX651" s="1100"/>
      <c r="AY651" s="1063"/>
      <c r="AZ651" s="1064"/>
      <c r="BA651" s="1064"/>
      <c r="BB651" s="1064"/>
      <c r="BC651" s="1064"/>
      <c r="BD651" s="1064"/>
      <c r="BE651" s="1064"/>
      <c r="BF651" s="1064"/>
      <c r="BG651" s="1064"/>
      <c r="BH651" s="1064"/>
      <c r="BI651" s="1394"/>
      <c r="BJ651" s="1343"/>
      <c r="BK651" s="1343"/>
      <c r="BL651" s="1343"/>
      <c r="BM651" s="1343"/>
      <c r="BN651" s="1063"/>
      <c r="BO651" s="1064"/>
      <c r="BP651" s="1064"/>
      <c r="BQ651" s="1064"/>
      <c r="BR651" s="1064"/>
      <c r="BS651" s="1103"/>
      <c r="BT651" s="1064"/>
      <c r="BU651" s="1064"/>
      <c r="BV651" s="1064"/>
      <c r="BW651" s="1104"/>
      <c r="BX651" s="1103"/>
      <c r="BY651" s="1064"/>
      <c r="BZ651" s="1064"/>
      <c r="CA651" s="1064"/>
      <c r="CB651" s="1104"/>
      <c r="CC651" s="1105"/>
      <c r="CD651" s="1351"/>
      <c r="CE651" s="1352"/>
      <c r="CF651" s="1352"/>
      <c r="CG651" s="1352"/>
      <c r="CH651" s="1414"/>
      <c r="CI651" s="1394"/>
      <c r="CJ651" s="1343"/>
      <c r="CK651" s="1343"/>
      <c r="CL651" s="1343"/>
      <c r="CM651" s="1344"/>
      <c r="CN651" s="1394"/>
      <c r="CO651" s="1343"/>
      <c r="CP651" s="1343"/>
      <c r="CQ651" s="1343"/>
      <c r="CR651" s="1344"/>
      <c r="CS651" s="1394"/>
      <c r="CT651" s="1343"/>
      <c r="CU651" s="1343"/>
      <c r="CV651" s="1343"/>
      <c r="CW651" s="1344"/>
      <c r="CX651" s="1394"/>
      <c r="CY651" s="1343"/>
      <c r="CZ651" s="1343"/>
      <c r="DA651" s="1343"/>
      <c r="DB651" s="1344"/>
      <c r="DC651" s="1343"/>
      <c r="DD651" s="1343"/>
      <c r="DE651" s="1343"/>
      <c r="DF651" s="1343"/>
      <c r="DG651" s="1344"/>
      <c r="DH651" s="1394"/>
      <c r="DI651" s="1343"/>
      <c r="DJ651" s="1343"/>
      <c r="DK651" s="1343"/>
      <c r="DL651" s="1344"/>
      <c r="DM651" s="1775"/>
      <c r="DN651" s="1776"/>
      <c r="DO651" s="1776"/>
      <c r="DP651" s="1777"/>
      <c r="DQ651" s="1776"/>
      <c r="DR651" s="1776"/>
      <c r="DS651" s="1776"/>
      <c r="DT651" s="1777"/>
      <c r="DU651" s="1352"/>
      <c r="DV651" s="1696"/>
      <c r="DW651" s="1778"/>
    </row>
    <row r="652" spans="1:127" s="390" customFormat="1" ht="15.75" customHeight="1">
      <c r="A652" s="1085" t="s">
        <v>1015</v>
      </c>
      <c r="B652" s="1045">
        <v>643</v>
      </c>
      <c r="C652" s="1006"/>
      <c r="D652" s="1006"/>
      <c r="E652" s="1006"/>
      <c r="F652" s="1006"/>
      <c r="G652" s="1006"/>
      <c r="H652" s="1006"/>
      <c r="I652" s="1006"/>
      <c r="J652" s="1006"/>
      <c r="K652" s="1006"/>
      <c r="L652" s="1006"/>
      <c r="M652" s="1045"/>
      <c r="N652" s="1006"/>
      <c r="O652" s="1006"/>
      <c r="P652" s="1006"/>
      <c r="Q652" s="1006"/>
      <c r="R652" s="1006"/>
      <c r="S652" s="1006"/>
      <c r="T652" s="1007"/>
      <c r="U652" s="1086" t="s">
        <v>4641</v>
      </c>
      <c r="V652" s="1087" t="s">
        <v>4620</v>
      </c>
      <c r="W652" s="1087" t="s">
        <v>1936</v>
      </c>
      <c r="X652" s="1088">
        <v>16</v>
      </c>
      <c r="Y652" s="1089" t="s">
        <v>4642</v>
      </c>
      <c r="Z652" s="1090" t="s">
        <v>4643</v>
      </c>
      <c r="AA652" s="1091">
        <v>0</v>
      </c>
      <c r="AB652" s="1092">
        <v>0</v>
      </c>
      <c r="AC652" s="1092">
        <v>0</v>
      </c>
      <c r="AD652" s="1092">
        <v>0</v>
      </c>
      <c r="AE652" s="1092">
        <v>1</v>
      </c>
      <c r="AF652" s="1092">
        <v>0</v>
      </c>
      <c r="AG652" s="1092">
        <v>0</v>
      </c>
      <c r="AH652" s="1092">
        <v>0</v>
      </c>
      <c r="AI652" s="1093">
        <f t="shared" si="10"/>
        <v>1</v>
      </c>
      <c r="AJ652" s="1094" t="s">
        <v>963</v>
      </c>
      <c r="AK652" s="1094" t="s">
        <v>1971</v>
      </c>
      <c r="AL652" s="1094" t="s">
        <v>1971</v>
      </c>
      <c r="AM652" s="1095" t="s">
        <v>2146</v>
      </c>
      <c r="AN652" s="1006" t="s">
        <v>293</v>
      </c>
      <c r="AO652" s="1006" t="s">
        <v>4644</v>
      </c>
      <c r="AP652" s="821">
        <v>0</v>
      </c>
      <c r="AQ652" s="1064" t="s">
        <v>966</v>
      </c>
      <c r="AR652" s="1097" t="s">
        <v>1971</v>
      </c>
      <c r="AS652" s="1098"/>
      <c r="AT652" s="1088"/>
      <c r="AU652" s="1088"/>
      <c r="AV652" s="1088"/>
      <c r="AW652" s="1099"/>
      <c r="AX652" s="1100"/>
      <c r="AY652" s="1063"/>
      <c r="AZ652" s="1064"/>
      <c r="BA652" s="1064"/>
      <c r="BB652" s="1064"/>
      <c r="BC652" s="1064"/>
      <c r="BD652" s="1064"/>
      <c r="BE652" s="1064"/>
      <c r="BF652" s="1064"/>
      <c r="BG652" s="1064"/>
      <c r="BH652" s="1064"/>
      <c r="BI652" s="1394"/>
      <c r="BJ652" s="1343"/>
      <c r="BK652" s="1343"/>
      <c r="BL652" s="1343"/>
      <c r="BM652" s="1343"/>
      <c r="BN652" s="1063"/>
      <c r="BO652" s="1064"/>
      <c r="BP652" s="1064"/>
      <c r="BQ652" s="1064"/>
      <c r="BR652" s="1064"/>
      <c r="BS652" s="1103"/>
      <c r="BT652" s="1064"/>
      <c r="BU652" s="1064"/>
      <c r="BV652" s="1064"/>
      <c r="BW652" s="1104"/>
      <c r="BX652" s="1103"/>
      <c r="BY652" s="1064"/>
      <c r="BZ652" s="1064"/>
      <c r="CA652" s="1064"/>
      <c r="CB652" s="1104"/>
      <c r="CC652" s="1105"/>
      <c r="CD652" s="1351"/>
      <c r="CE652" s="1352"/>
      <c r="CF652" s="1352"/>
      <c r="CG652" s="1352"/>
      <c r="CH652" s="1414"/>
      <c r="CI652" s="1394"/>
      <c r="CJ652" s="1343"/>
      <c r="CK652" s="1343"/>
      <c r="CL652" s="1343"/>
      <c r="CM652" s="1344"/>
      <c r="CN652" s="1394"/>
      <c r="CO652" s="1343"/>
      <c r="CP652" s="1343"/>
      <c r="CQ652" s="1343"/>
      <c r="CR652" s="1344"/>
      <c r="CS652" s="1394"/>
      <c r="CT652" s="1343"/>
      <c r="CU652" s="1343"/>
      <c r="CV652" s="1343"/>
      <c r="CW652" s="1344"/>
      <c r="CX652" s="1394"/>
      <c r="CY652" s="1343"/>
      <c r="CZ652" s="1343"/>
      <c r="DA652" s="1343"/>
      <c r="DB652" s="1344"/>
      <c r="DC652" s="1343"/>
      <c r="DD652" s="1343"/>
      <c r="DE652" s="1343"/>
      <c r="DF652" s="1343"/>
      <c r="DG652" s="1344"/>
      <c r="DH652" s="1394"/>
      <c r="DI652" s="1343"/>
      <c r="DJ652" s="1343"/>
      <c r="DK652" s="1343"/>
      <c r="DL652" s="1344"/>
      <c r="DM652" s="1775"/>
      <c r="DN652" s="1776"/>
      <c r="DO652" s="1776"/>
      <c r="DP652" s="1777"/>
      <c r="DQ652" s="1776"/>
      <c r="DR652" s="1776"/>
      <c r="DS652" s="1776"/>
      <c r="DT652" s="1777"/>
      <c r="DU652" s="1352"/>
      <c r="DV652" s="1696"/>
      <c r="DW652" s="1778"/>
    </row>
    <row r="653" spans="1:127" s="390" customFormat="1" ht="15.75" customHeight="1">
      <c r="A653" s="1085" t="s">
        <v>1015</v>
      </c>
      <c r="B653" s="1045">
        <v>644</v>
      </c>
      <c r="C653" s="1006"/>
      <c r="D653" s="1006"/>
      <c r="E653" s="1006"/>
      <c r="F653" s="1006"/>
      <c r="G653" s="1006"/>
      <c r="H653" s="1006"/>
      <c r="I653" s="1006"/>
      <c r="J653" s="1006"/>
      <c r="K653" s="1006"/>
      <c r="L653" s="1006"/>
      <c r="M653" s="1045"/>
      <c r="N653" s="1006"/>
      <c r="O653" s="1006"/>
      <c r="P653" s="1006"/>
      <c r="Q653" s="1006"/>
      <c r="R653" s="1006"/>
      <c r="S653" s="1006"/>
      <c r="T653" s="1007"/>
      <c r="U653" s="1086" t="s">
        <v>4645</v>
      </c>
      <c r="V653" s="1087" t="s">
        <v>4577</v>
      </c>
      <c r="W653" s="1087" t="s">
        <v>1936</v>
      </c>
      <c r="X653" s="1088">
        <v>17</v>
      </c>
      <c r="Y653" s="1089" t="s">
        <v>2595</v>
      </c>
      <c r="Z653" s="1090" t="s">
        <v>4646</v>
      </c>
      <c r="AA653" s="1091">
        <v>0</v>
      </c>
      <c r="AB653" s="1092">
        <v>0</v>
      </c>
      <c r="AC653" s="1092">
        <v>0</v>
      </c>
      <c r="AD653" s="1092">
        <v>0</v>
      </c>
      <c r="AE653" s="1092">
        <v>1</v>
      </c>
      <c r="AF653" s="1092">
        <v>0</v>
      </c>
      <c r="AG653" s="1092">
        <v>0</v>
      </c>
      <c r="AH653" s="1092">
        <v>0</v>
      </c>
      <c r="AI653" s="1093">
        <f t="shared" si="10"/>
        <v>1</v>
      </c>
      <c r="AJ653" s="1094" t="s">
        <v>984</v>
      </c>
      <c r="AK653" s="1094" t="s">
        <v>964</v>
      </c>
      <c r="AL653" s="1094" t="s">
        <v>965</v>
      </c>
      <c r="AM653" s="1095" t="s">
        <v>2146</v>
      </c>
      <c r="AN653" s="1006" t="s">
        <v>293</v>
      </c>
      <c r="AO653" s="1006" t="s">
        <v>4647</v>
      </c>
      <c r="AP653" s="821">
        <v>0</v>
      </c>
      <c r="AQ653" s="1064" t="s">
        <v>966</v>
      </c>
      <c r="AR653" s="1097" t="s">
        <v>1971</v>
      </c>
      <c r="AS653" s="1098"/>
      <c r="AT653" s="1088"/>
      <c r="AU653" s="1088"/>
      <c r="AV653" s="1088"/>
      <c r="AW653" s="1099"/>
      <c r="AX653" s="1100"/>
      <c r="AY653" s="1063"/>
      <c r="AZ653" s="1064"/>
      <c r="BA653" s="1064"/>
      <c r="BB653" s="1064"/>
      <c r="BC653" s="1064"/>
      <c r="BD653" s="1064"/>
      <c r="BE653" s="1064"/>
      <c r="BF653" s="1064"/>
      <c r="BG653" s="1064"/>
      <c r="BH653" s="1064"/>
      <c r="BI653" s="1394"/>
      <c r="BJ653" s="1343"/>
      <c r="BK653" s="1343"/>
      <c r="BL653" s="1343"/>
      <c r="BM653" s="1343"/>
      <c r="BN653" s="1063"/>
      <c r="BO653" s="1064"/>
      <c r="BP653" s="1064"/>
      <c r="BQ653" s="1064"/>
      <c r="BR653" s="1064"/>
      <c r="BS653" s="1103"/>
      <c r="BT653" s="1064"/>
      <c r="BU653" s="1064"/>
      <c r="BV653" s="1064"/>
      <c r="BW653" s="1104"/>
      <c r="BX653" s="1103"/>
      <c r="BY653" s="1064"/>
      <c r="BZ653" s="1064"/>
      <c r="CA653" s="1064"/>
      <c r="CB653" s="1104"/>
      <c r="CC653" s="1105"/>
      <c r="CD653" s="1351"/>
      <c r="CE653" s="1352"/>
      <c r="CF653" s="1352"/>
      <c r="CG653" s="1352"/>
      <c r="CH653" s="1414"/>
      <c r="CI653" s="1394"/>
      <c r="CJ653" s="1343"/>
      <c r="CK653" s="1343"/>
      <c r="CL653" s="1343"/>
      <c r="CM653" s="1344"/>
      <c r="CN653" s="1394"/>
      <c r="CO653" s="1343"/>
      <c r="CP653" s="1343"/>
      <c r="CQ653" s="1343"/>
      <c r="CR653" s="1344"/>
      <c r="CS653" s="1394"/>
      <c r="CT653" s="1343"/>
      <c r="CU653" s="1343"/>
      <c r="CV653" s="1343"/>
      <c r="CW653" s="1344"/>
      <c r="CX653" s="1394"/>
      <c r="CY653" s="1343"/>
      <c r="CZ653" s="1343"/>
      <c r="DA653" s="1343"/>
      <c r="DB653" s="1344"/>
      <c r="DC653" s="1343"/>
      <c r="DD653" s="1343"/>
      <c r="DE653" s="1343"/>
      <c r="DF653" s="1343"/>
      <c r="DG653" s="1344"/>
      <c r="DH653" s="1394"/>
      <c r="DI653" s="1343"/>
      <c r="DJ653" s="1343"/>
      <c r="DK653" s="1343"/>
      <c r="DL653" s="1344"/>
      <c r="DM653" s="1775"/>
      <c r="DN653" s="1776"/>
      <c r="DO653" s="1776"/>
      <c r="DP653" s="1777"/>
      <c r="DQ653" s="1776"/>
      <c r="DR653" s="1776"/>
      <c r="DS653" s="1776"/>
      <c r="DT653" s="1777"/>
      <c r="DU653" s="1352"/>
      <c r="DV653" s="1696"/>
      <c r="DW653" s="1778"/>
    </row>
    <row r="654" spans="1:127" s="390" customFormat="1" ht="15.75" customHeight="1">
      <c r="A654" s="1085" t="s">
        <v>1015</v>
      </c>
      <c r="B654" s="1045">
        <v>645</v>
      </c>
      <c r="C654" s="1006"/>
      <c r="D654" s="1006"/>
      <c r="E654" s="1006"/>
      <c r="F654" s="1006"/>
      <c r="G654" s="1006"/>
      <c r="H654" s="1006"/>
      <c r="I654" s="1006"/>
      <c r="J654" s="1006"/>
      <c r="K654" s="1006"/>
      <c r="L654" s="1006"/>
      <c r="M654" s="1045"/>
      <c r="N654" s="1006"/>
      <c r="O654" s="1006"/>
      <c r="P654" s="1006"/>
      <c r="Q654" s="1006"/>
      <c r="R654" s="1006"/>
      <c r="S654" s="1006"/>
      <c r="T654" s="1007"/>
      <c r="U654" s="1086" t="s">
        <v>4648</v>
      </c>
      <c r="V654" s="1087" t="s">
        <v>4577</v>
      </c>
      <c r="W654" s="1087" t="s">
        <v>1936</v>
      </c>
      <c r="X654" s="1088">
        <v>18</v>
      </c>
      <c r="Y654" s="1089" t="s">
        <v>2154</v>
      </c>
      <c r="Z654" s="1090" t="s">
        <v>4649</v>
      </c>
      <c r="AA654" s="1091">
        <v>0</v>
      </c>
      <c r="AB654" s="1092">
        <v>0</v>
      </c>
      <c r="AC654" s="1092">
        <v>0</v>
      </c>
      <c r="AD654" s="1092">
        <v>0</v>
      </c>
      <c r="AE654" s="1092">
        <v>1</v>
      </c>
      <c r="AF654" s="1092">
        <v>0</v>
      </c>
      <c r="AG654" s="1092">
        <v>0</v>
      </c>
      <c r="AH654" s="1092">
        <v>0</v>
      </c>
      <c r="AI654" s="1093">
        <f t="shared" si="10"/>
        <v>1</v>
      </c>
      <c r="AJ654" s="1094" t="s">
        <v>988</v>
      </c>
      <c r="AK654" s="1094" t="s">
        <v>964</v>
      </c>
      <c r="AL654" s="1094" t="s">
        <v>965</v>
      </c>
      <c r="AM654" s="1095" t="s">
        <v>2146</v>
      </c>
      <c r="AN654" s="1006" t="s">
        <v>293</v>
      </c>
      <c r="AO654" s="1006" t="s">
        <v>4650</v>
      </c>
      <c r="AP654" s="821">
        <v>2</v>
      </c>
      <c r="AQ654" s="1064" t="s">
        <v>978</v>
      </c>
      <c r="AR654" s="1097" t="s">
        <v>1971</v>
      </c>
      <c r="AS654" s="1098"/>
      <c r="AT654" s="1088"/>
      <c r="AU654" s="1088"/>
      <c r="AV654" s="1088"/>
      <c r="AW654" s="1099"/>
      <c r="AX654" s="1100"/>
      <c r="AY654" s="1063"/>
      <c r="AZ654" s="1064"/>
      <c r="BA654" s="1064"/>
      <c r="BB654" s="1064"/>
      <c r="BC654" s="1064"/>
      <c r="BD654" s="1064"/>
      <c r="BE654" s="1064"/>
      <c r="BF654" s="1064"/>
      <c r="BG654" s="1064"/>
      <c r="BH654" s="1064"/>
      <c r="BI654" s="1394"/>
      <c r="BJ654" s="1343"/>
      <c r="BK654" s="1343"/>
      <c r="BL654" s="1343"/>
      <c r="BM654" s="1343"/>
      <c r="BN654" s="1063"/>
      <c r="BO654" s="1064"/>
      <c r="BP654" s="1064"/>
      <c r="BQ654" s="1064"/>
      <c r="BR654" s="1064"/>
      <c r="BS654" s="1103"/>
      <c r="BT654" s="1064"/>
      <c r="BU654" s="1064"/>
      <c r="BV654" s="1064"/>
      <c r="BW654" s="1104"/>
      <c r="BX654" s="1103"/>
      <c r="BY654" s="1064"/>
      <c r="BZ654" s="1064"/>
      <c r="CA654" s="1064"/>
      <c r="CB654" s="1104"/>
      <c r="CC654" s="1105"/>
      <c r="CD654" s="1351"/>
      <c r="CE654" s="1352"/>
      <c r="CF654" s="1352"/>
      <c r="CG654" s="1352"/>
      <c r="CH654" s="1414"/>
      <c r="CI654" s="1394"/>
      <c r="CJ654" s="1343"/>
      <c r="CK654" s="1343"/>
      <c r="CL654" s="1343"/>
      <c r="CM654" s="1344"/>
      <c r="CN654" s="1394"/>
      <c r="CO654" s="1343"/>
      <c r="CP654" s="1343"/>
      <c r="CQ654" s="1343"/>
      <c r="CR654" s="1344"/>
      <c r="CS654" s="1394"/>
      <c r="CT654" s="1343"/>
      <c r="CU654" s="1343"/>
      <c r="CV654" s="1343"/>
      <c r="CW654" s="1344"/>
      <c r="CX654" s="1394"/>
      <c r="CY654" s="1343"/>
      <c r="CZ654" s="1343"/>
      <c r="DA654" s="1343"/>
      <c r="DB654" s="1344"/>
      <c r="DC654" s="1343"/>
      <c r="DD654" s="1343"/>
      <c r="DE654" s="1343"/>
      <c r="DF654" s="1343"/>
      <c r="DG654" s="1344"/>
      <c r="DH654" s="1394"/>
      <c r="DI654" s="1343"/>
      <c r="DJ654" s="1343"/>
      <c r="DK654" s="1343"/>
      <c r="DL654" s="1344"/>
      <c r="DM654" s="1775"/>
      <c r="DN654" s="1776"/>
      <c r="DO654" s="1776"/>
      <c r="DP654" s="1777"/>
      <c r="DQ654" s="1776"/>
      <c r="DR654" s="1776"/>
      <c r="DS654" s="1776"/>
      <c r="DT654" s="1777"/>
      <c r="DU654" s="1352"/>
      <c r="DV654" s="1696"/>
      <c r="DW654" s="1778"/>
    </row>
    <row r="655" spans="1:127" s="390" customFormat="1" ht="15.75" customHeight="1">
      <c r="A655" s="1085" t="s">
        <v>1015</v>
      </c>
      <c r="B655" s="1045">
        <v>646</v>
      </c>
      <c r="C655" s="1006"/>
      <c r="D655" s="1006"/>
      <c r="E655" s="1006"/>
      <c r="F655" s="1006"/>
      <c r="G655" s="1006"/>
      <c r="H655" s="1006"/>
      <c r="I655" s="1006"/>
      <c r="J655" s="1006"/>
      <c r="K655" s="1006"/>
      <c r="L655" s="1006"/>
      <c r="M655" s="1045"/>
      <c r="N655" s="1006"/>
      <c r="O655" s="1006"/>
      <c r="P655" s="1006"/>
      <c r="Q655" s="1006"/>
      <c r="R655" s="1006"/>
      <c r="S655" s="1006"/>
      <c r="T655" s="1007"/>
      <c r="U655" s="1086" t="s">
        <v>4651</v>
      </c>
      <c r="V655" s="1087" t="s">
        <v>4620</v>
      </c>
      <c r="W655" s="1087" t="s">
        <v>1936</v>
      </c>
      <c r="X655" s="1088">
        <v>19</v>
      </c>
      <c r="Y655" s="1089" t="s">
        <v>1960</v>
      </c>
      <c r="Z655" s="1090" t="s">
        <v>4652</v>
      </c>
      <c r="AA655" s="1091">
        <v>0</v>
      </c>
      <c r="AB655" s="1092">
        <v>0</v>
      </c>
      <c r="AC655" s="1092">
        <v>0</v>
      </c>
      <c r="AD655" s="1092">
        <v>0</v>
      </c>
      <c r="AE655" s="1092">
        <v>1</v>
      </c>
      <c r="AF655" s="1092">
        <v>0</v>
      </c>
      <c r="AG655" s="1092">
        <v>0</v>
      </c>
      <c r="AH655" s="1092">
        <v>0</v>
      </c>
      <c r="AI655" s="1093">
        <f t="shared" si="10"/>
        <v>1</v>
      </c>
      <c r="AJ655" s="1094" t="s">
        <v>988</v>
      </c>
      <c r="AK655" s="1094" t="s">
        <v>964</v>
      </c>
      <c r="AL655" s="1094" t="s">
        <v>965</v>
      </c>
      <c r="AM655" s="1095" t="s">
        <v>1027</v>
      </c>
      <c r="AN655" s="1006" t="s">
        <v>1039</v>
      </c>
      <c r="AO655" s="1006" t="s">
        <v>3183</v>
      </c>
      <c r="AP655" s="821">
        <v>2</v>
      </c>
      <c r="AQ655" s="1064" t="s">
        <v>966</v>
      </c>
      <c r="AR655" s="1097" t="s">
        <v>1960</v>
      </c>
      <c r="AS655" s="1098"/>
      <c r="AT655" s="1088"/>
      <c r="AU655" s="1088"/>
      <c r="AV655" s="1088"/>
      <c r="AW655" s="1099"/>
      <c r="AX655" s="1100"/>
      <c r="AY655" s="1063"/>
      <c r="AZ655" s="1064"/>
      <c r="BA655" s="1064"/>
      <c r="BB655" s="1064"/>
      <c r="BC655" s="1064"/>
      <c r="BD655" s="1064"/>
      <c r="BE655" s="1064"/>
      <c r="BF655" s="1064"/>
      <c r="BG655" s="1064"/>
      <c r="BH655" s="1064"/>
      <c r="BI655" s="1063" t="s">
        <v>1971</v>
      </c>
      <c r="BJ655" s="1064" t="s">
        <v>1971</v>
      </c>
      <c r="BK655" s="1064" t="s">
        <v>1971</v>
      </c>
      <c r="BL655" s="1064" t="s">
        <v>1971</v>
      </c>
      <c r="BM655" s="1064" t="s">
        <v>1971</v>
      </c>
      <c r="BN655" s="1063"/>
      <c r="BO655" s="1064"/>
      <c r="BP655" s="1064"/>
      <c r="BQ655" s="1064"/>
      <c r="BR655" s="1064"/>
      <c r="BS655" s="1103"/>
      <c r="BT655" s="1064"/>
      <c r="BU655" s="1064"/>
      <c r="BV655" s="1064"/>
      <c r="BW655" s="1104"/>
      <c r="BX655" s="1103"/>
      <c r="BY655" s="1064"/>
      <c r="BZ655" s="1064"/>
      <c r="CA655" s="1064"/>
      <c r="CB655" s="1104"/>
      <c r="CC655" s="1105"/>
      <c r="CD655" s="1106" t="s">
        <v>961</v>
      </c>
      <c r="CE655" s="1107" t="s">
        <v>961</v>
      </c>
      <c r="CF655" s="1107" t="s">
        <v>961</v>
      </c>
      <c r="CG655" s="1107" t="s">
        <v>961</v>
      </c>
      <c r="CH655" s="1108" t="s">
        <v>961</v>
      </c>
      <c r="CI655" s="1063" t="s">
        <v>1971</v>
      </c>
      <c r="CJ655" s="1064" t="s">
        <v>1971</v>
      </c>
      <c r="CK655" s="1064" t="s">
        <v>1971</v>
      </c>
      <c r="CL655" s="1064" t="s">
        <v>1971</v>
      </c>
      <c r="CM655" s="1105" t="s">
        <v>1971</v>
      </c>
      <c r="CN655" s="1063" t="s">
        <v>1971</v>
      </c>
      <c r="CO655" s="1064" t="s">
        <v>1971</v>
      </c>
      <c r="CP655" s="1064" t="s">
        <v>1971</v>
      </c>
      <c r="CQ655" s="1064" t="s">
        <v>1971</v>
      </c>
      <c r="CR655" s="1105" t="s">
        <v>1971</v>
      </c>
      <c r="CS655" s="1063" t="s">
        <v>1971</v>
      </c>
      <c r="CT655" s="1064" t="s">
        <v>1971</v>
      </c>
      <c r="CU655" s="1064" t="s">
        <v>1971</v>
      </c>
      <c r="CV655" s="1064" t="s">
        <v>1971</v>
      </c>
      <c r="CW655" s="1105" t="s">
        <v>1971</v>
      </c>
      <c r="CX655" s="1063" t="s">
        <v>1971</v>
      </c>
      <c r="CY655" s="1064" t="s">
        <v>1971</v>
      </c>
      <c r="CZ655" s="1064" t="s">
        <v>1971</v>
      </c>
      <c r="DA655" s="1064" t="s">
        <v>1971</v>
      </c>
      <c r="DB655" s="1105" t="s">
        <v>1971</v>
      </c>
      <c r="DC655" s="1064" t="s">
        <v>1971</v>
      </c>
      <c r="DD655" s="1064" t="s">
        <v>1971</v>
      </c>
      <c r="DE655" s="1064" t="s">
        <v>1971</v>
      </c>
      <c r="DF655" s="1064" t="s">
        <v>1971</v>
      </c>
      <c r="DG655" s="1105" t="s">
        <v>1971</v>
      </c>
      <c r="DH655" s="1063" t="s">
        <v>1971</v>
      </c>
      <c r="DI655" s="1064" t="s">
        <v>1971</v>
      </c>
      <c r="DJ655" s="1064" t="s">
        <v>1971</v>
      </c>
      <c r="DK655" s="1064" t="s">
        <v>1971</v>
      </c>
      <c r="DL655" s="1105" t="s">
        <v>1971</v>
      </c>
      <c r="DM655" s="1109" t="s">
        <v>1971</v>
      </c>
      <c r="DN655" s="1110" t="s">
        <v>1971</v>
      </c>
      <c r="DO655" s="1110" t="s">
        <v>1971</v>
      </c>
      <c r="DP655" s="1111" t="s">
        <v>1971</v>
      </c>
      <c r="DQ655" s="1110" t="s">
        <v>1971</v>
      </c>
      <c r="DR655" s="1110" t="s">
        <v>1971</v>
      </c>
      <c r="DS655" s="1110" t="s">
        <v>1971</v>
      </c>
      <c r="DT655" s="1111" t="s">
        <v>1971</v>
      </c>
      <c r="DU655" s="1107" t="s">
        <v>1971</v>
      </c>
      <c r="DV655" s="1112">
        <v>1</v>
      </c>
      <c r="DW655" s="1113" t="s">
        <v>1971</v>
      </c>
    </row>
    <row r="656" spans="1:127" s="390" customFormat="1" ht="15.75" customHeight="1">
      <c r="A656" s="1085" t="s">
        <v>1015</v>
      </c>
      <c r="B656" s="1045">
        <v>647</v>
      </c>
      <c r="C656" s="1006"/>
      <c r="D656" s="1006"/>
      <c r="E656" s="1006"/>
      <c r="F656" s="1006"/>
      <c r="G656" s="1006"/>
      <c r="H656" s="1006"/>
      <c r="I656" s="1006"/>
      <c r="J656" s="1006"/>
      <c r="K656" s="1006"/>
      <c r="L656" s="1006"/>
      <c r="M656" s="1045"/>
      <c r="N656" s="1006"/>
      <c r="O656" s="1006"/>
      <c r="P656" s="1006"/>
      <c r="Q656" s="1006"/>
      <c r="R656" s="1006"/>
      <c r="S656" s="1006"/>
      <c r="T656" s="1007"/>
      <c r="U656" s="1086" t="s">
        <v>4653</v>
      </c>
      <c r="V656" s="1087" t="s">
        <v>4607</v>
      </c>
      <c r="W656" s="1087" t="s">
        <v>1920</v>
      </c>
      <c r="X656" s="1088">
        <v>20</v>
      </c>
      <c r="Y656" s="1089" t="s">
        <v>148</v>
      </c>
      <c r="Z656" s="1090" t="s">
        <v>4654</v>
      </c>
      <c r="AA656" s="1091">
        <v>0</v>
      </c>
      <c r="AB656" s="1092">
        <v>1</v>
      </c>
      <c r="AC656" s="1092">
        <v>0</v>
      </c>
      <c r="AD656" s="1092">
        <v>0</v>
      </c>
      <c r="AE656" s="1092">
        <v>0</v>
      </c>
      <c r="AF656" s="1092">
        <v>0</v>
      </c>
      <c r="AG656" s="1092">
        <v>0</v>
      </c>
      <c r="AH656" s="1092">
        <v>0</v>
      </c>
      <c r="AI656" s="1093">
        <f t="shared" si="10"/>
        <v>1</v>
      </c>
      <c r="AJ656" s="1094" t="s">
        <v>984</v>
      </c>
      <c r="AK656" s="1094" t="s">
        <v>964</v>
      </c>
      <c r="AL656" s="1094" t="s">
        <v>965</v>
      </c>
      <c r="AM656" s="1095" t="s">
        <v>1955</v>
      </c>
      <c r="AN656" s="1006" t="s">
        <v>2204</v>
      </c>
      <c r="AO656" s="1006" t="s">
        <v>4787</v>
      </c>
      <c r="AP656" s="1302">
        <v>2</v>
      </c>
      <c r="AQ656" s="1064" t="s">
        <v>978</v>
      </c>
      <c r="AR656" s="1097" t="s">
        <v>148</v>
      </c>
      <c r="AS656" s="1098"/>
      <c r="AT656" s="1088"/>
      <c r="AU656" s="1088"/>
      <c r="AV656" s="1088"/>
      <c r="AW656" s="1099"/>
      <c r="AX656" s="1100"/>
      <c r="AY656" s="1063"/>
      <c r="AZ656" s="1064"/>
      <c r="BA656" s="1064"/>
      <c r="BB656" s="1064"/>
      <c r="BC656" s="1064"/>
      <c r="BD656" s="1064"/>
      <c r="BE656" s="1064"/>
      <c r="BF656" s="1064"/>
      <c r="BG656" s="1114"/>
      <c r="BH656" s="1114"/>
      <c r="BI656" s="1115">
        <v>0</v>
      </c>
      <c r="BJ656" s="1114">
        <v>0</v>
      </c>
      <c r="BK656" s="1114">
        <v>0</v>
      </c>
      <c r="BL656" s="1114">
        <v>0</v>
      </c>
      <c r="BM656" s="1114">
        <v>0</v>
      </c>
      <c r="BN656" s="1063"/>
      <c r="BO656" s="1064"/>
      <c r="BP656" s="1064"/>
      <c r="BQ656" s="1064"/>
      <c r="BR656" s="1064"/>
      <c r="BS656" s="1103"/>
      <c r="BT656" s="1064"/>
      <c r="BU656" s="1064"/>
      <c r="BV656" s="1064"/>
      <c r="BW656" s="1104"/>
      <c r="BX656" s="1103"/>
      <c r="BY656" s="1064"/>
      <c r="BZ656" s="1064"/>
      <c r="CA656" s="1064"/>
      <c r="CB656" s="1104"/>
      <c r="CC656" s="1105"/>
      <c r="CD656" s="1106" t="s">
        <v>961</v>
      </c>
      <c r="CE656" s="1107" t="s">
        <v>961</v>
      </c>
      <c r="CF656" s="1107" t="s">
        <v>961</v>
      </c>
      <c r="CG656" s="1107" t="s">
        <v>961</v>
      </c>
      <c r="CH656" s="1108" t="s">
        <v>961</v>
      </c>
      <c r="CI656" s="1063" t="s">
        <v>1971</v>
      </c>
      <c r="CJ656" s="1064" t="s">
        <v>1971</v>
      </c>
      <c r="CK656" s="1064" t="s">
        <v>1971</v>
      </c>
      <c r="CL656" s="1064" t="s">
        <v>1971</v>
      </c>
      <c r="CM656" s="1105" t="s">
        <v>1971</v>
      </c>
      <c r="CN656" s="1063">
        <v>9.5</v>
      </c>
      <c r="CO656" s="1064">
        <v>9.5</v>
      </c>
      <c r="CP656" s="1064">
        <v>9.5</v>
      </c>
      <c r="CQ656" s="1064">
        <v>9.5</v>
      </c>
      <c r="CR656" s="1105">
        <v>9.5</v>
      </c>
      <c r="CS656" s="1063">
        <v>2</v>
      </c>
      <c r="CT656" s="1064">
        <v>2</v>
      </c>
      <c r="CU656" s="1199">
        <v>1.5</v>
      </c>
      <c r="CV656" s="1199">
        <v>1.5</v>
      </c>
      <c r="CW656" s="1200">
        <v>1.5</v>
      </c>
      <c r="CX656" s="1063" t="s">
        <v>1971</v>
      </c>
      <c r="CY656" s="1064" t="s">
        <v>1971</v>
      </c>
      <c r="CZ656" s="1064" t="s">
        <v>1971</v>
      </c>
      <c r="DA656" s="1064" t="s">
        <v>1971</v>
      </c>
      <c r="DB656" s="1105" t="s">
        <v>1971</v>
      </c>
      <c r="DC656" s="1064" t="s">
        <v>1971</v>
      </c>
      <c r="DD656" s="1064" t="s">
        <v>1971</v>
      </c>
      <c r="DE656" s="1064" t="s">
        <v>1971</v>
      </c>
      <c r="DF656" s="1064" t="s">
        <v>1971</v>
      </c>
      <c r="DG656" s="1105" t="s">
        <v>1971</v>
      </c>
      <c r="DH656" s="1063" t="s">
        <v>1971</v>
      </c>
      <c r="DI656" s="1064" t="s">
        <v>1971</v>
      </c>
      <c r="DJ656" s="1064" t="s">
        <v>1971</v>
      </c>
      <c r="DK656" s="1064" t="s">
        <v>1971</v>
      </c>
      <c r="DL656" s="1105" t="s">
        <v>1971</v>
      </c>
      <c r="DM656" s="1109">
        <v>-1.226</v>
      </c>
      <c r="DN656" s="1110" t="s">
        <v>1971</v>
      </c>
      <c r="DO656" s="1110" t="s">
        <v>1971</v>
      </c>
      <c r="DP656" s="1111" t="s">
        <v>1971</v>
      </c>
      <c r="DQ656" s="1110">
        <v>0</v>
      </c>
      <c r="DR656" s="1110" t="s">
        <v>1971</v>
      </c>
      <c r="DS656" s="1110" t="s">
        <v>1971</v>
      </c>
      <c r="DT656" s="1111" t="s">
        <v>1971</v>
      </c>
      <c r="DU656" s="1107" t="s">
        <v>1971</v>
      </c>
      <c r="DV656" s="1112">
        <v>1</v>
      </c>
      <c r="DW656" s="1113" t="s">
        <v>1971</v>
      </c>
    </row>
    <row r="657" spans="1:127" s="390" customFormat="1" ht="15.75" customHeight="1">
      <c r="A657" s="1085" t="s">
        <v>1015</v>
      </c>
      <c r="B657" s="1045">
        <v>648</v>
      </c>
      <c r="C657" s="1006"/>
      <c r="D657" s="1006"/>
      <c r="E657" s="1006"/>
      <c r="F657" s="1006"/>
      <c r="G657" s="1006"/>
      <c r="H657" s="1006"/>
      <c r="I657" s="1006"/>
      <c r="J657" s="1006"/>
      <c r="K657" s="1006"/>
      <c r="L657" s="1006"/>
      <c r="M657" s="1045"/>
      <c r="N657" s="1006"/>
      <c r="O657" s="1006"/>
      <c r="P657" s="1006"/>
      <c r="Q657" s="1006"/>
      <c r="R657" s="1006"/>
      <c r="S657" s="1006"/>
      <c r="T657" s="1007"/>
      <c r="U657" s="1086" t="s">
        <v>4656</v>
      </c>
      <c r="V657" s="1087" t="s">
        <v>4607</v>
      </c>
      <c r="W657" s="1087" t="s">
        <v>1920</v>
      </c>
      <c r="X657" s="1088">
        <v>21</v>
      </c>
      <c r="Y657" s="1089" t="s">
        <v>154</v>
      </c>
      <c r="Z657" s="1090" t="s">
        <v>4657</v>
      </c>
      <c r="AA657" s="1091">
        <v>0</v>
      </c>
      <c r="AB657" s="1092">
        <v>1</v>
      </c>
      <c r="AC657" s="1092">
        <v>0</v>
      </c>
      <c r="AD657" s="1092">
        <v>0</v>
      </c>
      <c r="AE657" s="1092">
        <v>0</v>
      </c>
      <c r="AF657" s="1092">
        <v>0</v>
      </c>
      <c r="AG657" s="1092">
        <v>0</v>
      </c>
      <c r="AH657" s="1092">
        <v>0</v>
      </c>
      <c r="AI657" s="1093">
        <f t="shared" si="10"/>
        <v>1</v>
      </c>
      <c r="AJ657" s="1094" t="s">
        <v>988</v>
      </c>
      <c r="AK657" s="1094" t="s">
        <v>964</v>
      </c>
      <c r="AL657" s="1094" t="s">
        <v>965</v>
      </c>
      <c r="AM657" s="1095" t="s">
        <v>1923</v>
      </c>
      <c r="AN657" s="1006" t="s">
        <v>4781</v>
      </c>
      <c r="AO657" s="1006" t="s">
        <v>4782</v>
      </c>
      <c r="AP657" s="1302">
        <v>0</v>
      </c>
      <c r="AQ657" s="1064" t="s">
        <v>978</v>
      </c>
      <c r="AR657" s="1097" t="s">
        <v>154</v>
      </c>
      <c r="AS657" s="1098"/>
      <c r="AT657" s="1088"/>
      <c r="AU657" s="1088"/>
      <c r="AV657" s="1088"/>
      <c r="AW657" s="1099"/>
      <c r="AX657" s="1100"/>
      <c r="AY657" s="1063"/>
      <c r="AZ657" s="1064"/>
      <c r="BA657" s="1064"/>
      <c r="BB657" s="1064"/>
      <c r="BC657" s="1064"/>
      <c r="BD657" s="1064"/>
      <c r="BE657" s="1064"/>
      <c r="BF657" s="1064"/>
      <c r="BG657" s="1138"/>
      <c r="BH657" s="1138"/>
      <c r="BI657" s="1137">
        <v>4.5138888888888893E-3</v>
      </c>
      <c r="BJ657" s="1138">
        <v>4.2592592592592595E-3</v>
      </c>
      <c r="BK657" s="1138">
        <v>3.9930555555555561E-3</v>
      </c>
      <c r="BL657" s="1138">
        <v>3.7384259259259263E-3</v>
      </c>
      <c r="BM657" s="1138">
        <v>3.472222222222222E-3</v>
      </c>
      <c r="BN657" s="1063"/>
      <c r="BO657" s="1064"/>
      <c r="BP657" s="1064"/>
      <c r="BQ657" s="1064"/>
      <c r="BR657" s="1064"/>
      <c r="BS657" s="1103"/>
      <c r="BT657" s="1064"/>
      <c r="BU657" s="1064"/>
      <c r="BV657" s="1064"/>
      <c r="BW657" s="1104"/>
      <c r="BX657" s="1103"/>
      <c r="BY657" s="1064"/>
      <c r="BZ657" s="1064"/>
      <c r="CA657" s="1064"/>
      <c r="CB657" s="1104"/>
      <c r="CC657" s="1105"/>
      <c r="CD657" s="1106" t="s">
        <v>961</v>
      </c>
      <c r="CE657" s="1107" t="s">
        <v>961</v>
      </c>
      <c r="CF657" s="1107" t="s">
        <v>961</v>
      </c>
      <c r="CG657" s="1107" t="s">
        <v>961</v>
      </c>
      <c r="CH657" s="1108" t="s">
        <v>961</v>
      </c>
      <c r="CI657" s="1345">
        <v>1.3391203703703704E-2</v>
      </c>
      <c r="CJ657" s="1346">
        <v>1.3391203703703704E-2</v>
      </c>
      <c r="CK657" s="1346">
        <v>1.3391203703703704E-2</v>
      </c>
      <c r="CL657" s="1346">
        <v>1.3391203703703704E-2</v>
      </c>
      <c r="CM657" s="1347">
        <v>1.3391203703703704E-2</v>
      </c>
      <c r="CN657" s="1345">
        <v>1.1793981481481482E-2</v>
      </c>
      <c r="CO657" s="1346">
        <v>1.1793981481481482E-2</v>
      </c>
      <c r="CP657" s="1346">
        <v>1.1793981481481482E-2</v>
      </c>
      <c r="CQ657" s="1346">
        <v>1.1793981481481482E-2</v>
      </c>
      <c r="CR657" s="1347">
        <v>1.1793981481481482E-2</v>
      </c>
      <c r="CS657" s="1137" t="s">
        <v>1971</v>
      </c>
      <c r="CT657" s="1138" t="s">
        <v>1971</v>
      </c>
      <c r="CU657" s="1138" t="s">
        <v>1971</v>
      </c>
      <c r="CV657" s="1138" t="s">
        <v>1971</v>
      </c>
      <c r="CW657" s="1141" t="s">
        <v>1971</v>
      </c>
      <c r="CX657" s="1137" t="s">
        <v>1971</v>
      </c>
      <c r="CY657" s="1138" t="s">
        <v>1971</v>
      </c>
      <c r="CZ657" s="1138" t="s">
        <v>1971</v>
      </c>
      <c r="DA657" s="1138" t="s">
        <v>1971</v>
      </c>
      <c r="DB657" s="1141" t="s">
        <v>1971</v>
      </c>
      <c r="DC657" s="1138">
        <v>6.9444444444444447E-4</v>
      </c>
      <c r="DD657" s="1138">
        <v>6.9444444444444447E-4</v>
      </c>
      <c r="DE657" s="1138">
        <v>6.9444444444444447E-4</v>
      </c>
      <c r="DF657" s="1138">
        <v>6.9444444444444447E-4</v>
      </c>
      <c r="DG657" s="1141">
        <v>6.9444444444444447E-4</v>
      </c>
      <c r="DH657" s="1137" t="s">
        <v>4797</v>
      </c>
      <c r="DI657" s="1138" t="s">
        <v>4797</v>
      </c>
      <c r="DJ657" s="1138" t="s">
        <v>4797</v>
      </c>
      <c r="DK657" s="1138" t="s">
        <v>4797</v>
      </c>
      <c r="DL657" s="1141" t="s">
        <v>4797</v>
      </c>
      <c r="DM657" s="1109">
        <v>-1.228</v>
      </c>
      <c r="DN657" s="1110" t="s">
        <v>1971</v>
      </c>
      <c r="DO657" s="1110" t="s">
        <v>1971</v>
      </c>
      <c r="DP657" s="1111">
        <v>-3.173</v>
      </c>
      <c r="DQ657" s="1110">
        <v>1.228</v>
      </c>
      <c r="DR657" s="1110" t="s">
        <v>1971</v>
      </c>
      <c r="DS657" s="1110" t="s">
        <v>1971</v>
      </c>
      <c r="DT657" s="1111">
        <v>3.173</v>
      </c>
      <c r="DU657" s="1107" t="s">
        <v>1971</v>
      </c>
      <c r="DV657" s="1112">
        <v>1</v>
      </c>
      <c r="DW657" s="1113" t="s">
        <v>1971</v>
      </c>
    </row>
    <row r="658" spans="1:127" s="390" customFormat="1" ht="15.75" customHeight="1">
      <c r="A658" s="1042" t="s">
        <v>1015</v>
      </c>
      <c r="B658" s="1043">
        <v>649</v>
      </c>
      <c r="C658" s="1131"/>
      <c r="D658" s="1131"/>
      <c r="E658" s="1131"/>
      <c r="F658" s="1131"/>
      <c r="G658" s="1131"/>
      <c r="H658" s="1131"/>
      <c r="I658" s="1131"/>
      <c r="J658" s="1131"/>
      <c r="K658" s="1131"/>
      <c r="L658" s="1131"/>
      <c r="M658" s="1043"/>
      <c r="N658" s="1131"/>
      <c r="O658" s="1131"/>
      <c r="P658" s="1131"/>
      <c r="Q658" s="1131"/>
      <c r="R658" s="1131"/>
      <c r="S658" s="1131"/>
      <c r="T658" s="1046"/>
      <c r="U658" s="1047" t="s">
        <v>4659</v>
      </c>
      <c r="V658" s="1048" t="s">
        <v>4607</v>
      </c>
      <c r="W658" s="1048" t="s">
        <v>1920</v>
      </c>
      <c r="X658" s="1049">
        <v>22</v>
      </c>
      <c r="Y658" s="1050" t="s">
        <v>629</v>
      </c>
      <c r="Z658" s="1051" t="s">
        <v>4660</v>
      </c>
      <c r="AA658" s="1052">
        <v>0</v>
      </c>
      <c r="AB658" s="1053">
        <v>1</v>
      </c>
      <c r="AC658" s="1053">
        <v>0</v>
      </c>
      <c r="AD658" s="1053">
        <v>0</v>
      </c>
      <c r="AE658" s="1053">
        <v>0</v>
      </c>
      <c r="AF658" s="1053">
        <v>0</v>
      </c>
      <c r="AG658" s="1053">
        <v>0</v>
      </c>
      <c r="AH658" s="1053">
        <v>0</v>
      </c>
      <c r="AI658" s="1054">
        <f t="shared" si="10"/>
        <v>1</v>
      </c>
      <c r="AJ658" s="1055" t="s">
        <v>988</v>
      </c>
      <c r="AK658" s="1055" t="s">
        <v>964</v>
      </c>
      <c r="AL658" s="1055" t="s">
        <v>965</v>
      </c>
      <c r="AM658" s="1056" t="s">
        <v>629</v>
      </c>
      <c r="AN658" s="1050" t="s">
        <v>293</v>
      </c>
      <c r="AO658" s="1050" t="s">
        <v>4783</v>
      </c>
      <c r="AP658" s="1068">
        <v>1</v>
      </c>
      <c r="AQ658" s="821" t="s">
        <v>966</v>
      </c>
      <c r="AR658" s="1059" t="s">
        <v>629</v>
      </c>
      <c r="AS658" s="1060"/>
      <c r="AT658" s="1049"/>
      <c r="AU658" s="1049"/>
      <c r="AV658" s="1049"/>
      <c r="AW658" s="1061"/>
      <c r="AX658" s="1062"/>
      <c r="AY658" s="1067"/>
      <c r="AZ658" s="1068"/>
      <c r="BA658" s="1068"/>
      <c r="BB658" s="1068"/>
      <c r="BC658" s="1068"/>
      <c r="BD658" s="1068"/>
      <c r="BE658" s="1068"/>
      <c r="BF658" s="1068"/>
      <c r="BG658" s="1065"/>
      <c r="BH658" s="1065"/>
      <c r="BI658" s="1066">
        <v>3.4</v>
      </c>
      <c r="BJ658" s="1065">
        <v>7.4</v>
      </c>
      <c r="BK658" s="1065">
        <v>9.4</v>
      </c>
      <c r="BL658" s="1065">
        <v>11.7</v>
      </c>
      <c r="BM658" s="1065">
        <v>15</v>
      </c>
      <c r="BN658" s="1067"/>
      <c r="BO658" s="1068"/>
      <c r="BP658" s="1068"/>
      <c r="BQ658" s="1068"/>
      <c r="BR658" s="1068"/>
      <c r="BS658" s="1069"/>
      <c r="BT658" s="1068"/>
      <c r="BU658" s="1068"/>
      <c r="BV658" s="1068"/>
      <c r="BW658" s="1070"/>
      <c r="BX658" s="1069"/>
      <c r="BY658" s="1068"/>
      <c r="BZ658" s="1068"/>
      <c r="CA658" s="1068"/>
      <c r="CB658" s="1070"/>
      <c r="CC658" s="1071"/>
      <c r="CD658" s="1072" t="s">
        <v>961</v>
      </c>
      <c r="CE658" s="1073" t="s">
        <v>961</v>
      </c>
      <c r="CF658" s="1073" t="s">
        <v>961</v>
      </c>
      <c r="CG658" s="1073" t="s">
        <v>961</v>
      </c>
      <c r="CH658" s="1074" t="s">
        <v>961</v>
      </c>
      <c r="CI658" s="1492">
        <v>-20</v>
      </c>
      <c r="CJ658" s="1492">
        <v>-20</v>
      </c>
      <c r="CK658" s="1492">
        <v>-20</v>
      </c>
      <c r="CL658" s="1492">
        <v>-20</v>
      </c>
      <c r="CM658" s="1492">
        <v>-20</v>
      </c>
      <c r="CN658" s="1492">
        <v>0</v>
      </c>
      <c r="CO658" s="1492">
        <v>0</v>
      </c>
      <c r="CP658" s="1492">
        <v>0</v>
      </c>
      <c r="CQ658" s="1492">
        <v>0</v>
      </c>
      <c r="CR658" s="1492">
        <v>0</v>
      </c>
      <c r="CS658" s="1067" t="s">
        <v>1971</v>
      </c>
      <c r="CT658" s="1068" t="s">
        <v>1971</v>
      </c>
      <c r="CU658" s="1068" t="s">
        <v>1971</v>
      </c>
      <c r="CV658" s="1068" t="s">
        <v>1971</v>
      </c>
      <c r="CW658" s="1071" t="s">
        <v>1971</v>
      </c>
      <c r="CX658" s="1067" t="s">
        <v>1971</v>
      </c>
      <c r="CY658" s="1068" t="s">
        <v>1971</v>
      </c>
      <c r="CZ658" s="1068" t="s">
        <v>1971</v>
      </c>
      <c r="DA658" s="1068" t="s">
        <v>1971</v>
      </c>
      <c r="DB658" s="1071" t="s">
        <v>1971</v>
      </c>
      <c r="DC658" s="1349" t="s">
        <v>4797</v>
      </c>
      <c r="DD658" s="1349" t="s">
        <v>4797</v>
      </c>
      <c r="DE658" s="1349" t="s">
        <v>4797</v>
      </c>
      <c r="DF658" s="1349" t="s">
        <v>4797</v>
      </c>
      <c r="DG658" s="1349" t="s">
        <v>4797</v>
      </c>
      <c r="DH658" s="1201" t="s">
        <v>1971</v>
      </c>
      <c r="DI658" s="1202" t="s">
        <v>1971</v>
      </c>
      <c r="DJ658" s="1202" t="s">
        <v>1971</v>
      </c>
      <c r="DK658" s="1202" t="s">
        <v>1971</v>
      </c>
      <c r="DL658" s="1204" t="s">
        <v>1971</v>
      </c>
      <c r="DM658" s="1079">
        <v>-0.16700000000000001</v>
      </c>
      <c r="DN658" s="1209">
        <v>-0.253</v>
      </c>
      <c r="DO658" s="1080" t="s">
        <v>1971</v>
      </c>
      <c r="DP658" s="1208" t="s">
        <v>1971</v>
      </c>
      <c r="DQ658" s="1080">
        <v>0.13900000000000001</v>
      </c>
      <c r="DR658" s="1080" t="s">
        <v>1971</v>
      </c>
      <c r="DS658" s="1080" t="s">
        <v>1971</v>
      </c>
      <c r="DT658" s="1208" t="s">
        <v>1971</v>
      </c>
      <c r="DU658" s="1073" t="s">
        <v>1971</v>
      </c>
      <c r="DV658" s="1082">
        <v>1</v>
      </c>
      <c r="DW658" s="1083" t="s">
        <v>1971</v>
      </c>
    </row>
    <row r="659" spans="1:127" s="390" customFormat="1" ht="15.75" customHeight="1">
      <c r="A659" s="1085" t="s">
        <v>1015</v>
      </c>
      <c r="B659" s="1045">
        <v>650</v>
      </c>
      <c r="C659" s="1006"/>
      <c r="D659" s="1006"/>
      <c r="E659" s="1006"/>
      <c r="F659" s="1006"/>
      <c r="G659" s="1006"/>
      <c r="H659" s="1006"/>
      <c r="I659" s="1006"/>
      <c r="J659" s="1006"/>
      <c r="K659" s="1006"/>
      <c r="L659" s="1006"/>
      <c r="M659" s="1045"/>
      <c r="N659" s="1006"/>
      <c r="O659" s="1006"/>
      <c r="P659" s="1006"/>
      <c r="Q659" s="1006"/>
      <c r="R659" s="1006"/>
      <c r="S659" s="1006"/>
      <c r="T659" s="1007"/>
      <c r="U659" s="1086" t="s">
        <v>4662</v>
      </c>
      <c r="V659" s="1087" t="s">
        <v>4607</v>
      </c>
      <c r="W659" s="1087" t="s">
        <v>1936</v>
      </c>
      <c r="X659" s="1088">
        <v>23</v>
      </c>
      <c r="Y659" s="1089" t="s">
        <v>184</v>
      </c>
      <c r="Z659" s="1090" t="s">
        <v>4663</v>
      </c>
      <c r="AA659" s="1091">
        <v>0</v>
      </c>
      <c r="AB659" s="1092">
        <v>1</v>
      </c>
      <c r="AC659" s="1092">
        <v>0</v>
      </c>
      <c r="AD659" s="1092">
        <v>0</v>
      </c>
      <c r="AE659" s="1092">
        <v>0</v>
      </c>
      <c r="AF659" s="1092">
        <v>0</v>
      </c>
      <c r="AG659" s="1092">
        <v>0</v>
      </c>
      <c r="AH659" s="1092">
        <v>0</v>
      </c>
      <c r="AI659" s="1093">
        <f t="shared" si="10"/>
        <v>1</v>
      </c>
      <c r="AJ659" s="1094" t="s">
        <v>984</v>
      </c>
      <c r="AK659" s="1094" t="s">
        <v>964</v>
      </c>
      <c r="AL659" s="1094" t="s">
        <v>965</v>
      </c>
      <c r="AM659" s="1095" t="s">
        <v>1944</v>
      </c>
      <c r="AN659" s="1006" t="s">
        <v>293</v>
      </c>
      <c r="AO659" s="1006" t="s">
        <v>4785</v>
      </c>
      <c r="AP659" s="1302">
        <v>2</v>
      </c>
      <c r="AQ659" s="1064" t="s">
        <v>978</v>
      </c>
      <c r="AR659" s="1097" t="s">
        <v>184</v>
      </c>
      <c r="AS659" s="1098"/>
      <c r="AT659" s="1088"/>
      <c r="AU659" s="1088"/>
      <c r="AV659" s="1088"/>
      <c r="AW659" s="1099"/>
      <c r="AX659" s="1100"/>
      <c r="AY659" s="1063"/>
      <c r="AZ659" s="1064"/>
      <c r="BA659" s="1064"/>
      <c r="BB659" s="1064"/>
      <c r="BC659" s="1064"/>
      <c r="BD659" s="1064"/>
      <c r="BE659" s="1064"/>
      <c r="BF659" s="1064"/>
      <c r="BG659" s="1114"/>
      <c r="BH659" s="1114"/>
      <c r="BI659" s="1115">
        <v>5.12</v>
      </c>
      <c r="BJ659" s="1114">
        <v>4.42</v>
      </c>
      <c r="BK659" s="1114">
        <v>3.73</v>
      </c>
      <c r="BL659" s="1114">
        <v>3.03</v>
      </c>
      <c r="BM659" s="1114">
        <v>2.34</v>
      </c>
      <c r="BN659" s="1063"/>
      <c r="BO659" s="1064"/>
      <c r="BP659" s="1064"/>
      <c r="BQ659" s="1064"/>
      <c r="BR659" s="1064"/>
      <c r="BS659" s="1103"/>
      <c r="BT659" s="1064"/>
      <c r="BU659" s="1064"/>
      <c r="BV659" s="1064"/>
      <c r="BW659" s="1104"/>
      <c r="BX659" s="1103"/>
      <c r="BY659" s="1064"/>
      <c r="BZ659" s="1064"/>
      <c r="CA659" s="1064"/>
      <c r="CB659" s="1104"/>
      <c r="CC659" s="1105"/>
      <c r="CD659" s="1106" t="s">
        <v>961</v>
      </c>
      <c r="CE659" s="1107" t="s">
        <v>961</v>
      </c>
      <c r="CF659" s="1107" t="s">
        <v>961</v>
      </c>
      <c r="CG659" s="1107" t="s">
        <v>961</v>
      </c>
      <c r="CH659" s="1108" t="s">
        <v>961</v>
      </c>
      <c r="CI659" s="1063" t="s">
        <v>1971</v>
      </c>
      <c r="CJ659" s="1064" t="s">
        <v>1971</v>
      </c>
      <c r="CK659" s="1064" t="s">
        <v>1971</v>
      </c>
      <c r="CL659" s="1064" t="s">
        <v>1971</v>
      </c>
      <c r="CM659" s="1105" t="s">
        <v>1971</v>
      </c>
      <c r="CN659" s="1063">
        <v>10.23</v>
      </c>
      <c r="CO659" s="1064">
        <v>10.23</v>
      </c>
      <c r="CP659" s="1064">
        <v>10.23</v>
      </c>
      <c r="CQ659" s="1064">
        <v>10.23</v>
      </c>
      <c r="CR659" s="1105">
        <v>10.23</v>
      </c>
      <c r="CS659" s="1201">
        <v>6.14</v>
      </c>
      <c r="CT659" s="1202">
        <v>5.3</v>
      </c>
      <c r="CU659" s="1202">
        <v>4.4800000000000004</v>
      </c>
      <c r="CV659" s="1202">
        <v>3.64</v>
      </c>
      <c r="CW659" s="1204">
        <v>2.81</v>
      </c>
      <c r="CX659" s="1063" t="s">
        <v>1971</v>
      </c>
      <c r="CY659" s="1064" t="s">
        <v>1971</v>
      </c>
      <c r="CZ659" s="1064" t="s">
        <v>1971</v>
      </c>
      <c r="DA659" s="1064" t="s">
        <v>1971</v>
      </c>
      <c r="DB659" s="1105" t="s">
        <v>1971</v>
      </c>
      <c r="DC659" s="1064" t="s">
        <v>1971</v>
      </c>
      <c r="DD659" s="1064" t="s">
        <v>1971</v>
      </c>
      <c r="DE659" s="1064" t="s">
        <v>1971</v>
      </c>
      <c r="DF659" s="1064" t="s">
        <v>1971</v>
      </c>
      <c r="DG659" s="1105" t="s">
        <v>1971</v>
      </c>
      <c r="DH659" s="1063" t="s">
        <v>1971</v>
      </c>
      <c r="DI659" s="1064" t="s">
        <v>1971</v>
      </c>
      <c r="DJ659" s="1064" t="s">
        <v>1971</v>
      </c>
      <c r="DK659" s="1064" t="s">
        <v>1971</v>
      </c>
      <c r="DL659" s="1105" t="s">
        <v>1971</v>
      </c>
      <c r="DM659" s="1109">
        <v>-1.7989999999999999</v>
      </c>
      <c r="DN659" s="1110" t="s">
        <v>1971</v>
      </c>
      <c r="DO659" s="1110" t="s">
        <v>1971</v>
      </c>
      <c r="DP659" s="1111" t="s">
        <v>1971</v>
      </c>
      <c r="DQ659" s="1110" t="s">
        <v>1971</v>
      </c>
      <c r="DR659" s="1110" t="s">
        <v>1971</v>
      </c>
      <c r="DS659" s="1110" t="s">
        <v>1971</v>
      </c>
      <c r="DT659" s="1111" t="s">
        <v>1971</v>
      </c>
      <c r="DU659" s="1107" t="s">
        <v>1971</v>
      </c>
      <c r="DV659" s="1112">
        <v>1</v>
      </c>
      <c r="DW659" s="1113" t="s">
        <v>1971</v>
      </c>
    </row>
    <row r="660" spans="1:127" s="390" customFormat="1" ht="15.75" customHeight="1">
      <c r="A660" s="1085" t="s">
        <v>1015</v>
      </c>
      <c r="B660" s="1045">
        <v>651</v>
      </c>
      <c r="C660" s="1006"/>
      <c r="D660" s="1006"/>
      <c r="E660" s="1006"/>
      <c r="F660" s="1006"/>
      <c r="G660" s="1006"/>
      <c r="H660" s="1006"/>
      <c r="I660" s="1006"/>
      <c r="J660" s="1006"/>
      <c r="K660" s="1006"/>
      <c r="L660" s="1006"/>
      <c r="M660" s="1045"/>
      <c r="N660" s="1006"/>
      <c r="O660" s="1006"/>
      <c r="P660" s="1006"/>
      <c r="Q660" s="1006"/>
      <c r="R660" s="1006"/>
      <c r="S660" s="1006"/>
      <c r="T660" s="1007"/>
      <c r="U660" s="1086" t="s">
        <v>4665</v>
      </c>
      <c r="V660" s="1087" t="s">
        <v>4607</v>
      </c>
      <c r="W660" s="1087" t="s">
        <v>1920</v>
      </c>
      <c r="X660" s="1088">
        <v>24</v>
      </c>
      <c r="Y660" s="1089" t="s">
        <v>178</v>
      </c>
      <c r="Z660" s="1090" t="s">
        <v>4666</v>
      </c>
      <c r="AA660" s="1091">
        <v>0</v>
      </c>
      <c r="AB660" s="1092">
        <v>1</v>
      </c>
      <c r="AC660" s="1092">
        <v>0</v>
      </c>
      <c r="AD660" s="1092">
        <v>0</v>
      </c>
      <c r="AE660" s="1092">
        <v>0</v>
      </c>
      <c r="AF660" s="1092">
        <v>0</v>
      </c>
      <c r="AG660" s="1092">
        <v>0</v>
      </c>
      <c r="AH660" s="1092">
        <v>0</v>
      </c>
      <c r="AI660" s="1093">
        <f t="shared" si="10"/>
        <v>1</v>
      </c>
      <c r="AJ660" s="1094" t="s">
        <v>984</v>
      </c>
      <c r="AK660" s="1094" t="s">
        <v>964</v>
      </c>
      <c r="AL660" s="1094" t="s">
        <v>965</v>
      </c>
      <c r="AM660" s="1095" t="s">
        <v>2103</v>
      </c>
      <c r="AN660" s="1006" t="s">
        <v>2204</v>
      </c>
      <c r="AO660" s="1006" t="s">
        <v>4786</v>
      </c>
      <c r="AP660" s="1302">
        <v>1</v>
      </c>
      <c r="AQ660" s="1064" t="s">
        <v>978</v>
      </c>
      <c r="AR660" s="1097" t="s">
        <v>178</v>
      </c>
      <c r="AS660" s="1098"/>
      <c r="AT660" s="1088"/>
      <c r="AU660" s="1088"/>
      <c r="AV660" s="1088"/>
      <c r="AW660" s="1099"/>
      <c r="AX660" s="1100"/>
      <c r="AY660" s="1063"/>
      <c r="AZ660" s="1064"/>
      <c r="BA660" s="1064"/>
      <c r="BB660" s="1064"/>
      <c r="BC660" s="1064"/>
      <c r="BD660" s="1064"/>
      <c r="BE660" s="1064"/>
      <c r="BF660" s="1064"/>
      <c r="BG660" s="1101"/>
      <c r="BH660" s="1101"/>
      <c r="BI660" s="1102">
        <v>186.1</v>
      </c>
      <c r="BJ660" s="1101">
        <v>183.6</v>
      </c>
      <c r="BK660" s="1101">
        <v>181</v>
      </c>
      <c r="BL660" s="1101">
        <v>178.4</v>
      </c>
      <c r="BM660" s="1101">
        <v>175.8</v>
      </c>
      <c r="BN660" s="1063"/>
      <c r="BO660" s="1064"/>
      <c r="BP660" s="1064"/>
      <c r="BQ660" s="1064"/>
      <c r="BR660" s="1064"/>
      <c r="BS660" s="1103"/>
      <c r="BT660" s="1064"/>
      <c r="BU660" s="1064"/>
      <c r="BV660" s="1064"/>
      <c r="BW660" s="1104"/>
      <c r="BX660" s="1103"/>
      <c r="BY660" s="1064"/>
      <c r="BZ660" s="1064"/>
      <c r="CA660" s="1064"/>
      <c r="CB660" s="1104"/>
      <c r="CC660" s="1105"/>
      <c r="CD660" s="1106" t="s">
        <v>961</v>
      </c>
      <c r="CE660" s="1107" t="s">
        <v>961</v>
      </c>
      <c r="CF660" s="1107" t="s">
        <v>961</v>
      </c>
      <c r="CG660" s="1107" t="s">
        <v>961</v>
      </c>
      <c r="CH660" s="1108" t="s">
        <v>961</v>
      </c>
      <c r="CI660" s="1063" t="s">
        <v>1971</v>
      </c>
      <c r="CJ660" s="1064" t="s">
        <v>1971</v>
      </c>
      <c r="CK660" s="1064" t="s">
        <v>1971</v>
      </c>
      <c r="CL660" s="1064" t="s">
        <v>1971</v>
      </c>
      <c r="CM660" s="1105" t="s">
        <v>1971</v>
      </c>
      <c r="CN660" s="1063" t="s">
        <v>1971</v>
      </c>
      <c r="CO660" s="1064" t="s">
        <v>1971</v>
      </c>
      <c r="CP660" s="1064" t="s">
        <v>1971</v>
      </c>
      <c r="CQ660" s="1064" t="s">
        <v>1971</v>
      </c>
      <c r="CR660" s="1105" t="s">
        <v>1971</v>
      </c>
      <c r="CS660" s="1203">
        <v>196.1</v>
      </c>
      <c r="CT660" s="1205">
        <v>193.6</v>
      </c>
      <c r="CU660" s="1205">
        <v>191</v>
      </c>
      <c r="CV660" s="1205">
        <v>188.4</v>
      </c>
      <c r="CW660" s="1206">
        <v>185.8</v>
      </c>
      <c r="CX660" s="1063" t="s">
        <v>1971</v>
      </c>
      <c r="CY660" s="1064" t="s">
        <v>1971</v>
      </c>
      <c r="CZ660" s="1064" t="s">
        <v>1971</v>
      </c>
      <c r="DA660" s="1064" t="s">
        <v>1971</v>
      </c>
      <c r="DB660" s="1105" t="s">
        <v>1971</v>
      </c>
      <c r="DC660" s="1064" t="s">
        <v>1971</v>
      </c>
      <c r="DD660" s="1064" t="s">
        <v>1971</v>
      </c>
      <c r="DE660" s="1064" t="s">
        <v>1971</v>
      </c>
      <c r="DF660" s="1064" t="s">
        <v>1971</v>
      </c>
      <c r="DG660" s="1105" t="s">
        <v>1971</v>
      </c>
      <c r="DH660" s="1063" t="s">
        <v>1971</v>
      </c>
      <c r="DI660" s="1064" t="s">
        <v>1971</v>
      </c>
      <c r="DJ660" s="1064" t="s">
        <v>1971</v>
      </c>
      <c r="DK660" s="1064" t="s">
        <v>1971</v>
      </c>
      <c r="DL660" s="1105" t="s">
        <v>1971</v>
      </c>
      <c r="DM660" s="1109">
        <v>-0.16700000000000001</v>
      </c>
      <c r="DN660" s="1110" t="s">
        <v>1971</v>
      </c>
      <c r="DO660" s="1110" t="s">
        <v>1971</v>
      </c>
      <c r="DP660" s="1111" t="s">
        <v>1971</v>
      </c>
      <c r="DQ660" s="1110" t="s">
        <v>1971</v>
      </c>
      <c r="DR660" s="1110" t="s">
        <v>1971</v>
      </c>
      <c r="DS660" s="1110" t="s">
        <v>1971</v>
      </c>
      <c r="DT660" s="1111" t="s">
        <v>1971</v>
      </c>
      <c r="DU660" s="1107" t="s">
        <v>1971</v>
      </c>
      <c r="DV660" s="1112">
        <v>1</v>
      </c>
      <c r="DW660" s="1113" t="s">
        <v>1971</v>
      </c>
    </row>
    <row r="661" spans="1:127" s="390" customFormat="1" ht="15.75" customHeight="1">
      <c r="A661" s="1042" t="s">
        <v>1015</v>
      </c>
      <c r="B661" s="1043">
        <v>652</v>
      </c>
      <c r="C661" s="1131"/>
      <c r="D661" s="1131"/>
      <c r="E661" s="1131"/>
      <c r="F661" s="1131"/>
      <c r="G661" s="1131"/>
      <c r="H661" s="1131"/>
      <c r="I661" s="1131"/>
      <c r="J661" s="1131"/>
      <c r="K661" s="1131"/>
      <c r="L661" s="1131"/>
      <c r="M661" s="1043"/>
      <c r="N661" s="1131"/>
      <c r="O661" s="1131"/>
      <c r="P661" s="1131"/>
      <c r="Q661" s="1131"/>
      <c r="R661" s="1131"/>
      <c r="S661" s="1131"/>
      <c r="T661" s="1046"/>
      <c r="U661" s="1047" t="s">
        <v>1156</v>
      </c>
      <c r="V661" s="1048" t="s">
        <v>4607</v>
      </c>
      <c r="W661" s="1048" t="s">
        <v>1920</v>
      </c>
      <c r="X661" s="1049">
        <v>25</v>
      </c>
      <c r="Y661" s="1050" t="s">
        <v>1124</v>
      </c>
      <c r="Z661" s="1051" t="s">
        <v>4668</v>
      </c>
      <c r="AA661" s="1052">
        <v>0</v>
      </c>
      <c r="AB661" s="1053">
        <v>1</v>
      </c>
      <c r="AC661" s="1053">
        <v>0</v>
      </c>
      <c r="AD661" s="1053">
        <v>0</v>
      </c>
      <c r="AE661" s="1053">
        <v>0</v>
      </c>
      <c r="AF661" s="1053">
        <v>0</v>
      </c>
      <c r="AG661" s="1053">
        <v>0</v>
      </c>
      <c r="AH661" s="1053">
        <v>0</v>
      </c>
      <c r="AI661" s="1054">
        <f t="shared" si="10"/>
        <v>1</v>
      </c>
      <c r="AJ661" s="1055" t="s">
        <v>988</v>
      </c>
      <c r="AK661" s="1055" t="s">
        <v>964</v>
      </c>
      <c r="AL661" s="1414" t="s">
        <v>977</v>
      </c>
      <c r="AM661" s="1056" t="s">
        <v>2083</v>
      </c>
      <c r="AN661" s="1050" t="s">
        <v>2147</v>
      </c>
      <c r="AO661" s="1050" t="s">
        <v>4783</v>
      </c>
      <c r="AP661" s="1068">
        <v>1</v>
      </c>
      <c r="AQ661" s="821" t="s">
        <v>966</v>
      </c>
      <c r="AR661" s="1059" t="s">
        <v>1124</v>
      </c>
      <c r="AS661" s="1060"/>
      <c r="AT661" s="1049"/>
      <c r="AU661" s="1049"/>
      <c r="AV661" s="1049"/>
      <c r="AW661" s="1061"/>
      <c r="AX661" s="1062"/>
      <c r="AY661" s="1067"/>
      <c r="AZ661" s="1068"/>
      <c r="BA661" s="1068"/>
      <c r="BB661" s="1068"/>
      <c r="BC661" s="1068"/>
      <c r="BD661" s="1068"/>
      <c r="BE661" s="1068"/>
      <c r="BF661" s="1068"/>
      <c r="BG661" s="1065"/>
      <c r="BH661" s="1065"/>
      <c r="BI661" s="1066">
        <v>2.4</v>
      </c>
      <c r="BJ661" s="1065">
        <v>4.9000000000000004</v>
      </c>
      <c r="BK661" s="1065">
        <v>7.4</v>
      </c>
      <c r="BL661" s="1065">
        <v>8.3000000000000007</v>
      </c>
      <c r="BM661" s="1065">
        <v>8.9</v>
      </c>
      <c r="BN661" s="1067"/>
      <c r="BO661" s="1068"/>
      <c r="BP661" s="1068"/>
      <c r="BQ661" s="1068"/>
      <c r="BR661" s="1068"/>
      <c r="BS661" s="1069"/>
      <c r="BT661" s="1068"/>
      <c r="BU661" s="1068"/>
      <c r="BV661" s="1068"/>
      <c r="BW661" s="1070"/>
      <c r="BX661" s="1069"/>
      <c r="BY661" s="1068"/>
      <c r="BZ661" s="1068"/>
      <c r="CA661" s="1068"/>
      <c r="CB661" s="1070"/>
      <c r="CC661" s="1071"/>
      <c r="CD661" s="1072" t="s">
        <v>961</v>
      </c>
      <c r="CE661" s="1073" t="s">
        <v>961</v>
      </c>
      <c r="CF661" s="1073" t="s">
        <v>961</v>
      </c>
      <c r="CG661" s="1073" t="s">
        <v>961</v>
      </c>
      <c r="CH661" s="1074" t="s">
        <v>961</v>
      </c>
      <c r="CI661" s="1077">
        <v>-17.600000000000001</v>
      </c>
      <c r="CJ661" s="1075">
        <v>-17.600000000000001</v>
      </c>
      <c r="CK661" s="1075">
        <v>-17.600000000000001</v>
      </c>
      <c r="CL661" s="1075">
        <v>-17.600000000000001</v>
      </c>
      <c r="CM661" s="1076">
        <v>-17.600000000000001</v>
      </c>
      <c r="CN661" s="1077">
        <v>-16</v>
      </c>
      <c r="CO661" s="1075">
        <v>-16</v>
      </c>
      <c r="CP661" s="1075">
        <v>-16</v>
      </c>
      <c r="CQ661" s="1075">
        <v>-16</v>
      </c>
      <c r="CR661" s="1076">
        <v>-16</v>
      </c>
      <c r="CS661" s="1067" t="s">
        <v>1971</v>
      </c>
      <c r="CT661" s="1068" t="s">
        <v>1971</v>
      </c>
      <c r="CU661" s="1068" t="s">
        <v>1971</v>
      </c>
      <c r="CV661" s="1068" t="s">
        <v>1971</v>
      </c>
      <c r="CW661" s="1071" t="s">
        <v>1971</v>
      </c>
      <c r="CX661" s="1067" t="s">
        <v>1971</v>
      </c>
      <c r="CY661" s="1068" t="s">
        <v>1971</v>
      </c>
      <c r="CZ661" s="1068" t="s">
        <v>1971</v>
      </c>
      <c r="DA661" s="1068" t="s">
        <v>1971</v>
      </c>
      <c r="DB661" s="1071" t="s">
        <v>1971</v>
      </c>
      <c r="DC661" s="1075">
        <v>12.3</v>
      </c>
      <c r="DD661" s="1075">
        <v>12.3</v>
      </c>
      <c r="DE661" s="1075">
        <v>12.3</v>
      </c>
      <c r="DF661" s="1075">
        <v>12.3</v>
      </c>
      <c r="DG661" s="1076">
        <v>12.3</v>
      </c>
      <c r="DH661" s="1077" t="s">
        <v>4797</v>
      </c>
      <c r="DI661" s="1068" t="s">
        <v>4797</v>
      </c>
      <c r="DJ661" s="1068" t="s">
        <v>4797</v>
      </c>
      <c r="DK661" s="1068" t="s">
        <v>4797</v>
      </c>
      <c r="DL661" s="1071" t="s">
        <v>4797</v>
      </c>
      <c r="DM661" s="1079">
        <v>-0.222</v>
      </c>
      <c r="DN661" s="1080" t="s">
        <v>1971</v>
      </c>
      <c r="DO661" s="1080" t="s">
        <v>1971</v>
      </c>
      <c r="DP661" s="1145">
        <v>-0.78700000000000003</v>
      </c>
      <c r="DQ661" s="1080">
        <v>0.185</v>
      </c>
      <c r="DR661" s="1080" t="s">
        <v>1971</v>
      </c>
      <c r="DS661" s="1080" t="s">
        <v>1971</v>
      </c>
      <c r="DT661" s="1081">
        <v>0.78700000000000003</v>
      </c>
      <c r="DU661" s="1073" t="s">
        <v>1971</v>
      </c>
      <c r="DV661" s="1082">
        <v>1</v>
      </c>
      <c r="DW661" s="1083" t="s">
        <v>1971</v>
      </c>
    </row>
    <row r="662" spans="1:127" s="390" customFormat="1" ht="15.75" customHeight="1">
      <c r="A662" s="1085" t="s">
        <v>1015</v>
      </c>
      <c r="B662" s="1045">
        <v>653</v>
      </c>
      <c r="C662" s="1006"/>
      <c r="D662" s="1006"/>
      <c r="E662" s="1006"/>
      <c r="F662" s="1006"/>
      <c r="G662" s="1006"/>
      <c r="H662" s="1006"/>
      <c r="I662" s="1006"/>
      <c r="J662" s="1006"/>
      <c r="K662" s="1006"/>
      <c r="L662" s="1006"/>
      <c r="M662" s="1045"/>
      <c r="N662" s="1006"/>
      <c r="O662" s="1006"/>
      <c r="P662" s="1006"/>
      <c r="Q662" s="1006"/>
      <c r="R662" s="1006"/>
      <c r="S662" s="1006"/>
      <c r="T662" s="1007"/>
      <c r="U662" s="1086" t="s">
        <v>4670</v>
      </c>
      <c r="V662" s="1087" t="s">
        <v>4607</v>
      </c>
      <c r="W662" s="1087" t="s">
        <v>1920</v>
      </c>
      <c r="X662" s="1088">
        <v>26</v>
      </c>
      <c r="Y662" s="1089" t="s">
        <v>4671</v>
      </c>
      <c r="Z662" s="1090" t="s">
        <v>4672</v>
      </c>
      <c r="AA662" s="1091">
        <v>0</v>
      </c>
      <c r="AB662" s="1092">
        <v>1</v>
      </c>
      <c r="AC662" s="1092">
        <v>0</v>
      </c>
      <c r="AD662" s="1092">
        <v>0</v>
      </c>
      <c r="AE662" s="1092">
        <v>0</v>
      </c>
      <c r="AF662" s="1092">
        <v>0</v>
      </c>
      <c r="AG662" s="1092">
        <v>0</v>
      </c>
      <c r="AH662" s="1092">
        <v>0</v>
      </c>
      <c r="AI662" s="1093">
        <f t="shared" si="10"/>
        <v>1</v>
      </c>
      <c r="AJ662" s="1094" t="s">
        <v>988</v>
      </c>
      <c r="AK662" s="1094" t="s">
        <v>964</v>
      </c>
      <c r="AL662" s="1094" t="s">
        <v>965</v>
      </c>
      <c r="AM662" s="1095" t="s">
        <v>2178</v>
      </c>
      <c r="AN662" s="1006" t="s">
        <v>410</v>
      </c>
      <c r="AO662" s="1006" t="s">
        <v>4790</v>
      </c>
      <c r="AP662" s="821">
        <v>2</v>
      </c>
      <c r="AQ662" s="1064" t="s">
        <v>978</v>
      </c>
      <c r="AR662" s="1097"/>
      <c r="AS662" s="1098"/>
      <c r="AT662" s="1088"/>
      <c r="AU662" s="1088"/>
      <c r="AV662" s="1088"/>
      <c r="AW662" s="1099"/>
      <c r="AX662" s="1100"/>
      <c r="AY662" s="1063"/>
      <c r="AZ662" s="1064"/>
      <c r="BA662" s="1064"/>
      <c r="BB662" s="1064"/>
      <c r="BC662" s="1064"/>
      <c r="BD662" s="1064"/>
      <c r="BE662" s="1064"/>
      <c r="BF662" s="1064"/>
      <c r="BG662" s="1064"/>
      <c r="BH662" s="1064"/>
      <c r="BI662" s="1394"/>
      <c r="BJ662" s="1343"/>
      <c r="BK662" s="1343"/>
      <c r="BL662" s="1343"/>
      <c r="BM662" s="1343"/>
      <c r="BN662" s="1063"/>
      <c r="BO662" s="1064"/>
      <c r="BP662" s="1064"/>
      <c r="BQ662" s="1064"/>
      <c r="BR662" s="1064"/>
      <c r="BS662" s="1103"/>
      <c r="BT662" s="1064"/>
      <c r="BU662" s="1064"/>
      <c r="BV662" s="1064"/>
      <c r="BW662" s="1104"/>
      <c r="BX662" s="1103"/>
      <c r="BY662" s="1064"/>
      <c r="BZ662" s="1064"/>
      <c r="CA662" s="1064"/>
      <c r="CB662" s="1104"/>
      <c r="CC662" s="1105"/>
      <c r="CD662" s="1351"/>
      <c r="CE662" s="1352"/>
      <c r="CF662" s="1352"/>
      <c r="CG662" s="1352"/>
      <c r="CH662" s="1414"/>
      <c r="CI662" s="1394"/>
      <c r="CJ662" s="1343"/>
      <c r="CK662" s="1343"/>
      <c r="CL662" s="1343"/>
      <c r="CM662" s="1344"/>
      <c r="CN662" s="1394"/>
      <c r="CO662" s="1343"/>
      <c r="CP662" s="1343"/>
      <c r="CQ662" s="1343"/>
      <c r="CR662" s="1344"/>
      <c r="CS662" s="1394"/>
      <c r="CT662" s="1343"/>
      <c r="CU662" s="1343"/>
      <c r="CV662" s="1343"/>
      <c r="CW662" s="1344"/>
      <c r="CX662" s="1394"/>
      <c r="CY662" s="1343"/>
      <c r="CZ662" s="1343"/>
      <c r="DA662" s="1343"/>
      <c r="DB662" s="1344"/>
      <c r="DC662" s="1343"/>
      <c r="DD662" s="1343"/>
      <c r="DE662" s="1343"/>
      <c r="DF662" s="1343"/>
      <c r="DG662" s="1344"/>
      <c r="DH662" s="1394"/>
      <c r="DI662" s="1343"/>
      <c r="DJ662" s="1343"/>
      <c r="DK662" s="1343"/>
      <c r="DL662" s="1344"/>
      <c r="DM662" s="1775"/>
      <c r="DN662" s="1776"/>
      <c r="DO662" s="1776"/>
      <c r="DP662" s="1777"/>
      <c r="DQ662" s="1776"/>
      <c r="DR662" s="1776"/>
      <c r="DS662" s="1776"/>
      <c r="DT662" s="1777"/>
      <c r="DU662" s="1352"/>
      <c r="DV662" s="1696"/>
      <c r="DW662" s="1778"/>
    </row>
    <row r="663" spans="1:127" s="390" customFormat="1" ht="15.75" customHeight="1">
      <c r="A663" s="1085" t="s">
        <v>1015</v>
      </c>
      <c r="B663" s="1045">
        <v>654</v>
      </c>
      <c r="C663" s="1006"/>
      <c r="D663" s="1006"/>
      <c r="E663" s="1006"/>
      <c r="F663" s="1006"/>
      <c r="G663" s="1006"/>
      <c r="H663" s="1006"/>
      <c r="I663" s="1006"/>
      <c r="J663" s="1006"/>
      <c r="K663" s="1006"/>
      <c r="L663" s="1006"/>
      <c r="M663" s="1045"/>
      <c r="N663" s="1006"/>
      <c r="O663" s="1006"/>
      <c r="P663" s="1006"/>
      <c r="Q663" s="1006"/>
      <c r="R663" s="1006"/>
      <c r="S663" s="1006"/>
      <c r="T663" s="1007"/>
      <c r="U663" s="1086" t="s">
        <v>4674</v>
      </c>
      <c r="V663" s="1087" t="s">
        <v>4607</v>
      </c>
      <c r="W663" s="1087" t="s">
        <v>1920</v>
      </c>
      <c r="X663" s="1088">
        <v>27</v>
      </c>
      <c r="Y663" s="1089" t="s">
        <v>4675</v>
      </c>
      <c r="Z663" s="1090" t="s">
        <v>4676</v>
      </c>
      <c r="AA663" s="1091">
        <v>0</v>
      </c>
      <c r="AB663" s="1092">
        <v>1</v>
      </c>
      <c r="AC663" s="1092">
        <v>0</v>
      </c>
      <c r="AD663" s="1092">
        <v>0</v>
      </c>
      <c r="AE663" s="1092">
        <v>0</v>
      </c>
      <c r="AF663" s="1092">
        <v>0</v>
      </c>
      <c r="AG663" s="1092">
        <v>0</v>
      </c>
      <c r="AH663" s="1092">
        <v>0</v>
      </c>
      <c r="AI663" s="1093">
        <f t="shared" si="10"/>
        <v>1</v>
      </c>
      <c r="AJ663" s="1094" t="s">
        <v>988</v>
      </c>
      <c r="AK663" s="1094" t="s">
        <v>964</v>
      </c>
      <c r="AL663" s="1094" t="s">
        <v>965</v>
      </c>
      <c r="AM663" s="1095" t="s">
        <v>1923</v>
      </c>
      <c r="AN663" s="1006" t="s">
        <v>991</v>
      </c>
      <c r="AO663" s="1006" t="s">
        <v>4677</v>
      </c>
      <c r="AP663" s="821">
        <v>0</v>
      </c>
      <c r="AQ663" s="1064" t="s">
        <v>978</v>
      </c>
      <c r="AR663" s="1097" t="s">
        <v>1971</v>
      </c>
      <c r="AS663" s="1098"/>
      <c r="AT663" s="1088"/>
      <c r="AU663" s="1088"/>
      <c r="AV663" s="1088"/>
      <c r="AW663" s="1099"/>
      <c r="AX663" s="1100"/>
      <c r="AY663" s="1063"/>
      <c r="AZ663" s="1064"/>
      <c r="BA663" s="1064"/>
      <c r="BB663" s="1064"/>
      <c r="BC663" s="1064"/>
      <c r="BD663" s="1064"/>
      <c r="BE663" s="1064"/>
      <c r="BF663" s="1064"/>
      <c r="BG663" s="1064"/>
      <c r="BH663" s="1064"/>
      <c r="BI663" s="1394"/>
      <c r="BJ663" s="1343"/>
      <c r="BK663" s="1343"/>
      <c r="BL663" s="1343"/>
      <c r="BM663" s="1343"/>
      <c r="BN663" s="1063"/>
      <c r="BO663" s="1064"/>
      <c r="BP663" s="1064"/>
      <c r="BQ663" s="1064"/>
      <c r="BR663" s="1064"/>
      <c r="BS663" s="1103"/>
      <c r="BT663" s="1064"/>
      <c r="BU663" s="1064"/>
      <c r="BV663" s="1064"/>
      <c r="BW663" s="1104"/>
      <c r="BX663" s="1103"/>
      <c r="BY663" s="1064"/>
      <c r="BZ663" s="1064"/>
      <c r="CA663" s="1064"/>
      <c r="CB663" s="1104"/>
      <c r="CC663" s="1105"/>
      <c r="CD663" s="1351"/>
      <c r="CE663" s="1352"/>
      <c r="CF663" s="1352"/>
      <c r="CG663" s="1352"/>
      <c r="CH663" s="1414"/>
      <c r="CI663" s="1394"/>
      <c r="CJ663" s="1343"/>
      <c r="CK663" s="1343"/>
      <c r="CL663" s="1343"/>
      <c r="CM663" s="1344"/>
      <c r="CN663" s="1394"/>
      <c r="CO663" s="1343"/>
      <c r="CP663" s="1343"/>
      <c r="CQ663" s="1343"/>
      <c r="CR663" s="1344"/>
      <c r="CS663" s="1394"/>
      <c r="CT663" s="1343"/>
      <c r="CU663" s="1343"/>
      <c r="CV663" s="1343"/>
      <c r="CW663" s="1344"/>
      <c r="CX663" s="1394"/>
      <c r="CY663" s="1343"/>
      <c r="CZ663" s="1343"/>
      <c r="DA663" s="1343"/>
      <c r="DB663" s="1344"/>
      <c r="DC663" s="1343"/>
      <c r="DD663" s="1343"/>
      <c r="DE663" s="1343"/>
      <c r="DF663" s="1343"/>
      <c r="DG663" s="1344"/>
      <c r="DH663" s="1394"/>
      <c r="DI663" s="1343"/>
      <c r="DJ663" s="1343"/>
      <c r="DK663" s="1343"/>
      <c r="DL663" s="1344"/>
      <c r="DM663" s="1775"/>
      <c r="DN663" s="1776"/>
      <c r="DO663" s="1776"/>
      <c r="DP663" s="1777"/>
      <c r="DQ663" s="1776"/>
      <c r="DR663" s="1776"/>
      <c r="DS663" s="1776"/>
      <c r="DT663" s="1777"/>
      <c r="DU663" s="1352"/>
      <c r="DV663" s="1696"/>
      <c r="DW663" s="1778"/>
    </row>
    <row r="664" spans="1:127" s="390" customFormat="1" ht="15.75" customHeight="1">
      <c r="A664" s="1085" t="s">
        <v>1015</v>
      </c>
      <c r="B664" s="1045">
        <v>655</v>
      </c>
      <c r="C664" s="1006"/>
      <c r="D664" s="1006"/>
      <c r="E664" s="1006"/>
      <c r="F664" s="1006"/>
      <c r="G664" s="1006"/>
      <c r="H664" s="1006"/>
      <c r="I664" s="1006"/>
      <c r="J664" s="1006"/>
      <c r="K664" s="1006"/>
      <c r="L664" s="1006"/>
      <c r="M664" s="1045"/>
      <c r="N664" s="1006"/>
      <c r="O664" s="1006"/>
      <c r="P664" s="1006"/>
      <c r="Q664" s="1006"/>
      <c r="R664" s="1006"/>
      <c r="S664" s="1006"/>
      <c r="T664" s="1007"/>
      <c r="U664" s="1086" t="s">
        <v>4678</v>
      </c>
      <c r="V664" s="1087" t="s">
        <v>4607</v>
      </c>
      <c r="W664" s="1087" t="s">
        <v>1927</v>
      </c>
      <c r="X664" s="1088">
        <v>28</v>
      </c>
      <c r="Y664" s="1089" t="s">
        <v>2016</v>
      </c>
      <c r="Z664" s="1090" t="s">
        <v>4679</v>
      </c>
      <c r="AA664" s="1091">
        <v>0</v>
      </c>
      <c r="AB664" s="1092">
        <v>1</v>
      </c>
      <c r="AC664" s="1092">
        <v>0</v>
      </c>
      <c r="AD664" s="1092">
        <v>0</v>
      </c>
      <c r="AE664" s="1092">
        <v>0</v>
      </c>
      <c r="AF664" s="1092">
        <v>0</v>
      </c>
      <c r="AG664" s="1092">
        <v>0</v>
      </c>
      <c r="AH664" s="1092">
        <v>0</v>
      </c>
      <c r="AI664" s="1093">
        <f t="shared" si="10"/>
        <v>1</v>
      </c>
      <c r="AJ664" s="1094" t="s">
        <v>988</v>
      </c>
      <c r="AK664" s="1094" t="s">
        <v>964</v>
      </c>
      <c r="AL664" s="1094" t="s">
        <v>965</v>
      </c>
      <c r="AM664" s="1095" t="s">
        <v>2016</v>
      </c>
      <c r="AN664" s="1006" t="s">
        <v>2204</v>
      </c>
      <c r="AO664" s="1006" t="s">
        <v>4788</v>
      </c>
      <c r="AP664" s="821">
        <v>0</v>
      </c>
      <c r="AQ664" s="1064" t="s">
        <v>978</v>
      </c>
      <c r="AR664" s="1097"/>
      <c r="AS664" s="1098"/>
      <c r="AT664" s="1088"/>
      <c r="AU664" s="1088"/>
      <c r="AV664" s="1088"/>
      <c r="AW664" s="1099"/>
      <c r="AX664" s="1100"/>
      <c r="AY664" s="1063"/>
      <c r="AZ664" s="1064"/>
      <c r="BA664" s="1064"/>
      <c r="BB664" s="1064"/>
      <c r="BC664" s="1064"/>
      <c r="BD664" s="1064"/>
      <c r="BE664" s="1064"/>
      <c r="BF664" s="1064"/>
      <c r="BG664" s="1064"/>
      <c r="BH664" s="1064"/>
      <c r="BI664" s="1394"/>
      <c r="BJ664" s="1343"/>
      <c r="BK664" s="1343"/>
      <c r="BL664" s="1343"/>
      <c r="BM664" s="1343"/>
      <c r="BN664" s="1063"/>
      <c r="BO664" s="1064"/>
      <c r="BP664" s="1064"/>
      <c r="BQ664" s="1064"/>
      <c r="BR664" s="1064"/>
      <c r="BS664" s="1103"/>
      <c r="BT664" s="1064"/>
      <c r="BU664" s="1064"/>
      <c r="BV664" s="1064"/>
      <c r="BW664" s="1104"/>
      <c r="BX664" s="1103"/>
      <c r="BY664" s="1064"/>
      <c r="BZ664" s="1064"/>
      <c r="CA664" s="1064"/>
      <c r="CB664" s="1104"/>
      <c r="CC664" s="1105"/>
      <c r="CD664" s="1351"/>
      <c r="CE664" s="1352"/>
      <c r="CF664" s="1352"/>
      <c r="CG664" s="1352"/>
      <c r="CH664" s="1414"/>
      <c r="CI664" s="1394"/>
      <c r="CJ664" s="1343"/>
      <c r="CK664" s="1343"/>
      <c r="CL664" s="1343"/>
      <c r="CM664" s="1344"/>
      <c r="CN664" s="1394"/>
      <c r="CO664" s="1343"/>
      <c r="CP664" s="1343"/>
      <c r="CQ664" s="1343"/>
      <c r="CR664" s="1344"/>
      <c r="CS664" s="1394"/>
      <c r="CT664" s="1343"/>
      <c r="CU664" s="1343"/>
      <c r="CV664" s="1343"/>
      <c r="CW664" s="1344"/>
      <c r="CX664" s="1394"/>
      <c r="CY664" s="1343"/>
      <c r="CZ664" s="1343"/>
      <c r="DA664" s="1343"/>
      <c r="DB664" s="1344"/>
      <c r="DC664" s="1343"/>
      <c r="DD664" s="1343"/>
      <c r="DE664" s="1343"/>
      <c r="DF664" s="1343"/>
      <c r="DG664" s="1344"/>
      <c r="DH664" s="1394"/>
      <c r="DI664" s="1343"/>
      <c r="DJ664" s="1343"/>
      <c r="DK664" s="1343"/>
      <c r="DL664" s="1344"/>
      <c r="DM664" s="1775"/>
      <c r="DN664" s="1776"/>
      <c r="DO664" s="1776"/>
      <c r="DP664" s="1777"/>
      <c r="DQ664" s="1776"/>
      <c r="DR664" s="1776"/>
      <c r="DS664" s="1776"/>
      <c r="DT664" s="1777"/>
      <c r="DU664" s="1352"/>
      <c r="DV664" s="1696"/>
      <c r="DW664" s="1778"/>
    </row>
    <row r="665" spans="1:127" s="390" customFormat="1" ht="15.75" customHeight="1">
      <c r="A665" s="1085" t="s">
        <v>1015</v>
      </c>
      <c r="B665" s="1045">
        <v>656</v>
      </c>
      <c r="C665" s="1006"/>
      <c r="D665" s="1006"/>
      <c r="E665" s="1006"/>
      <c r="F665" s="1006"/>
      <c r="G665" s="1006"/>
      <c r="H665" s="1006"/>
      <c r="I665" s="1006"/>
      <c r="J665" s="1006"/>
      <c r="K665" s="1006"/>
      <c r="L665" s="1006"/>
      <c r="M665" s="1045"/>
      <c r="N665" s="1006"/>
      <c r="O665" s="1006"/>
      <c r="P665" s="1006"/>
      <c r="Q665" s="1006"/>
      <c r="R665" s="1006"/>
      <c r="S665" s="1006"/>
      <c r="T665" s="1007"/>
      <c r="U665" s="1086" t="s">
        <v>4681</v>
      </c>
      <c r="V665" s="1087" t="s">
        <v>4607</v>
      </c>
      <c r="W665" s="1087" t="s">
        <v>1936</v>
      </c>
      <c r="X665" s="1088">
        <v>29</v>
      </c>
      <c r="Y665" s="1089" t="s">
        <v>4682</v>
      </c>
      <c r="Z665" s="1090" t="s">
        <v>4683</v>
      </c>
      <c r="AA665" s="1091">
        <v>0</v>
      </c>
      <c r="AB665" s="1092">
        <v>1</v>
      </c>
      <c r="AC665" s="1092">
        <v>0</v>
      </c>
      <c r="AD665" s="1092">
        <v>0</v>
      </c>
      <c r="AE665" s="1092">
        <v>0</v>
      </c>
      <c r="AF665" s="1092">
        <v>0</v>
      </c>
      <c r="AG665" s="1092">
        <v>0</v>
      </c>
      <c r="AH665" s="1092">
        <v>0</v>
      </c>
      <c r="AI665" s="1093">
        <f t="shared" si="10"/>
        <v>1</v>
      </c>
      <c r="AJ665" s="1094" t="s">
        <v>988</v>
      </c>
      <c r="AK665" s="1094" t="s">
        <v>964</v>
      </c>
      <c r="AL665" s="1094" t="s">
        <v>965</v>
      </c>
      <c r="AM665" s="1095" t="s">
        <v>1923</v>
      </c>
      <c r="AN665" s="1006" t="s">
        <v>991</v>
      </c>
      <c r="AO665" s="1006" t="s">
        <v>4684</v>
      </c>
      <c r="AP665" s="821">
        <v>0</v>
      </c>
      <c r="AQ665" s="1064" t="s">
        <v>966</v>
      </c>
      <c r="AR665" s="1097" t="s">
        <v>1971</v>
      </c>
      <c r="AS665" s="1098"/>
      <c r="AT665" s="1088"/>
      <c r="AU665" s="1088"/>
      <c r="AV665" s="1088"/>
      <c r="AW665" s="1099"/>
      <c r="AX665" s="1100"/>
      <c r="AY665" s="1063"/>
      <c r="AZ665" s="1064"/>
      <c r="BA665" s="1064"/>
      <c r="BB665" s="1064"/>
      <c r="BC665" s="1064"/>
      <c r="BD665" s="1064"/>
      <c r="BE665" s="1064"/>
      <c r="BF665" s="1064"/>
      <c r="BG665" s="1064"/>
      <c r="BH665" s="1064"/>
      <c r="BI665" s="1394"/>
      <c r="BJ665" s="1343"/>
      <c r="BK665" s="1343"/>
      <c r="BL665" s="1343"/>
      <c r="BM665" s="1343"/>
      <c r="BN665" s="1063"/>
      <c r="BO665" s="1064"/>
      <c r="BP665" s="1064"/>
      <c r="BQ665" s="1064"/>
      <c r="BR665" s="1064"/>
      <c r="BS665" s="1103"/>
      <c r="BT665" s="1064"/>
      <c r="BU665" s="1064"/>
      <c r="BV665" s="1064"/>
      <c r="BW665" s="1104"/>
      <c r="BX665" s="1103"/>
      <c r="BY665" s="1064"/>
      <c r="BZ665" s="1064"/>
      <c r="CA665" s="1064"/>
      <c r="CB665" s="1104"/>
      <c r="CC665" s="1105"/>
      <c r="CD665" s="1351"/>
      <c r="CE665" s="1352"/>
      <c r="CF665" s="1352"/>
      <c r="CG665" s="1352"/>
      <c r="CH665" s="1414"/>
      <c r="CI665" s="1394"/>
      <c r="CJ665" s="1343"/>
      <c r="CK665" s="1343"/>
      <c r="CL665" s="1343"/>
      <c r="CM665" s="1344"/>
      <c r="CN665" s="1394"/>
      <c r="CO665" s="1343"/>
      <c r="CP665" s="1343"/>
      <c r="CQ665" s="1343"/>
      <c r="CR665" s="1344"/>
      <c r="CS665" s="1394"/>
      <c r="CT665" s="1343"/>
      <c r="CU665" s="1343"/>
      <c r="CV665" s="1343"/>
      <c r="CW665" s="1344"/>
      <c r="CX665" s="1394"/>
      <c r="CY665" s="1343"/>
      <c r="CZ665" s="1343"/>
      <c r="DA665" s="1343"/>
      <c r="DB665" s="1344"/>
      <c r="DC665" s="1343"/>
      <c r="DD665" s="1343"/>
      <c r="DE665" s="1343"/>
      <c r="DF665" s="1343"/>
      <c r="DG665" s="1344"/>
      <c r="DH665" s="1394"/>
      <c r="DI665" s="1343"/>
      <c r="DJ665" s="1343"/>
      <c r="DK665" s="1343"/>
      <c r="DL665" s="1344"/>
      <c r="DM665" s="1775"/>
      <c r="DN665" s="1776"/>
      <c r="DO665" s="1776"/>
      <c r="DP665" s="1777"/>
      <c r="DQ665" s="1776"/>
      <c r="DR665" s="1776"/>
      <c r="DS665" s="1776"/>
      <c r="DT665" s="1777"/>
      <c r="DU665" s="1352"/>
      <c r="DV665" s="1696"/>
      <c r="DW665" s="1778"/>
    </row>
    <row r="666" spans="1:127" s="390" customFormat="1" ht="15.75" customHeight="1">
      <c r="A666" s="1042" t="s">
        <v>1015</v>
      </c>
      <c r="B666" s="1043">
        <v>657</v>
      </c>
      <c r="C666" s="1131"/>
      <c r="D666" s="1131"/>
      <c r="E666" s="1131"/>
      <c r="F666" s="1131"/>
      <c r="G666" s="1131"/>
      <c r="H666" s="1131"/>
      <c r="I666" s="1131"/>
      <c r="J666" s="1131"/>
      <c r="K666" s="1131"/>
      <c r="L666" s="1131"/>
      <c r="M666" s="1043"/>
      <c r="N666" s="1131"/>
      <c r="O666" s="1131"/>
      <c r="P666" s="1131"/>
      <c r="Q666" s="1131"/>
      <c r="R666" s="1131"/>
      <c r="S666" s="1131"/>
      <c r="T666" s="1046"/>
      <c r="U666" s="1047" t="s">
        <v>4685</v>
      </c>
      <c r="V666" s="1048" t="s">
        <v>4582</v>
      </c>
      <c r="W666" s="1048" t="s">
        <v>1920</v>
      </c>
      <c r="X666" s="1049">
        <v>30</v>
      </c>
      <c r="Y666" s="1050" t="s">
        <v>689</v>
      </c>
      <c r="Z666" s="1051" t="s">
        <v>4686</v>
      </c>
      <c r="AA666" s="1052">
        <v>0</v>
      </c>
      <c r="AB666" s="1053">
        <v>0</v>
      </c>
      <c r="AC666" s="1053">
        <v>1</v>
      </c>
      <c r="AD666" s="1053">
        <v>0</v>
      </c>
      <c r="AE666" s="1053">
        <v>0</v>
      </c>
      <c r="AF666" s="1053">
        <v>0</v>
      </c>
      <c r="AG666" s="1053">
        <v>0</v>
      </c>
      <c r="AH666" s="1053">
        <v>0</v>
      </c>
      <c r="AI666" s="1054">
        <f t="shared" si="10"/>
        <v>1</v>
      </c>
      <c r="AJ666" s="1055" t="s">
        <v>988</v>
      </c>
      <c r="AK666" s="1055" t="s">
        <v>964</v>
      </c>
      <c r="AL666" s="1055" t="s">
        <v>965</v>
      </c>
      <c r="AM666" s="1056" t="s">
        <v>689</v>
      </c>
      <c r="AN666" s="1050" t="s">
        <v>2204</v>
      </c>
      <c r="AO666" s="1050" t="s">
        <v>4798</v>
      </c>
      <c r="AP666" s="1068">
        <v>2</v>
      </c>
      <c r="AQ666" s="1068" t="s">
        <v>978</v>
      </c>
      <c r="AR666" s="1059" t="s">
        <v>689</v>
      </c>
      <c r="AS666" s="1060"/>
      <c r="AT666" s="1049"/>
      <c r="AU666" s="1049"/>
      <c r="AV666" s="1049"/>
      <c r="AW666" s="1061"/>
      <c r="AX666" s="1062"/>
      <c r="AY666" s="1067"/>
      <c r="AZ666" s="1068"/>
      <c r="BA666" s="1068"/>
      <c r="BB666" s="1068"/>
      <c r="BC666" s="1068"/>
      <c r="BD666" s="1068"/>
      <c r="BE666" s="1068"/>
      <c r="BF666" s="1068"/>
      <c r="BG666" s="1142"/>
      <c r="BH666" s="1142"/>
      <c r="BI666" s="1143">
        <v>24.51</v>
      </c>
      <c r="BJ666" s="1142">
        <v>23.74</v>
      </c>
      <c r="BK666" s="1142">
        <v>23</v>
      </c>
      <c r="BL666" s="1142">
        <v>22.4</v>
      </c>
      <c r="BM666" s="1142">
        <v>19.5</v>
      </c>
      <c r="BN666" s="1067"/>
      <c r="BO666" s="1068"/>
      <c r="BP666" s="1068"/>
      <c r="BQ666" s="1068"/>
      <c r="BR666" s="1068"/>
      <c r="BS666" s="1069"/>
      <c r="BT666" s="1068"/>
      <c r="BU666" s="1068"/>
      <c r="BV666" s="1068"/>
      <c r="BW666" s="1070"/>
      <c r="BX666" s="1069"/>
      <c r="BY666" s="1068"/>
      <c r="BZ666" s="1068"/>
      <c r="CA666" s="1068"/>
      <c r="CB666" s="1070"/>
      <c r="CC666" s="1071"/>
      <c r="CD666" s="1072" t="s">
        <v>961</v>
      </c>
      <c r="CE666" s="1073" t="s">
        <v>961</v>
      </c>
      <c r="CF666" s="1073" t="s">
        <v>961</v>
      </c>
      <c r="CG666" s="1073" t="s">
        <v>961</v>
      </c>
      <c r="CH666" s="1074" t="s">
        <v>961</v>
      </c>
      <c r="CI666" s="1077">
        <v>98</v>
      </c>
      <c r="CJ666" s="1075">
        <v>98</v>
      </c>
      <c r="CK666" s="1075">
        <v>98</v>
      </c>
      <c r="CL666" s="1075">
        <v>98</v>
      </c>
      <c r="CM666" s="1076">
        <v>98</v>
      </c>
      <c r="CN666" s="1140">
        <v>41.6</v>
      </c>
      <c r="CO666" s="1075">
        <v>41.6</v>
      </c>
      <c r="CP666" s="1075">
        <v>41.6</v>
      </c>
      <c r="CQ666" s="1075">
        <v>41.6</v>
      </c>
      <c r="CR666" s="1076">
        <v>41.6</v>
      </c>
      <c r="CS666" s="1067" t="s">
        <v>1971</v>
      </c>
      <c r="CT666" s="1068" t="s">
        <v>1971</v>
      </c>
      <c r="CU666" s="1068" t="s">
        <v>1971</v>
      </c>
      <c r="CV666" s="1068" t="s">
        <v>1971</v>
      </c>
      <c r="CW666" s="1071" t="s">
        <v>1971</v>
      </c>
      <c r="CX666" s="1067" t="s">
        <v>1971</v>
      </c>
      <c r="CY666" s="1068" t="s">
        <v>1971</v>
      </c>
      <c r="CZ666" s="1068" t="s">
        <v>1971</v>
      </c>
      <c r="DA666" s="1068" t="s">
        <v>1971</v>
      </c>
      <c r="DB666" s="1071" t="s">
        <v>1971</v>
      </c>
      <c r="DC666" s="1075">
        <v>11.83</v>
      </c>
      <c r="DD666" s="1075">
        <v>11.46</v>
      </c>
      <c r="DE666" s="1075">
        <v>11.11</v>
      </c>
      <c r="DF666" s="1075">
        <v>10.82</v>
      </c>
      <c r="DG666" s="1076">
        <v>9.42</v>
      </c>
      <c r="DH666" s="1077" t="s">
        <v>4797</v>
      </c>
      <c r="DI666" s="1068" t="s">
        <v>4797</v>
      </c>
      <c r="DJ666" s="1068" t="s">
        <v>4797</v>
      </c>
      <c r="DK666" s="1068" t="s">
        <v>4797</v>
      </c>
      <c r="DL666" s="1071" t="s">
        <v>4797</v>
      </c>
      <c r="DM666" s="1079">
        <v>-0.68600000000000005</v>
      </c>
      <c r="DN666" s="1080" t="s">
        <v>1971</v>
      </c>
      <c r="DO666" s="1080" t="s">
        <v>1971</v>
      </c>
      <c r="DP666" s="1289">
        <v>-1.1950000000000001</v>
      </c>
      <c r="DQ666" s="1080">
        <v>0.436</v>
      </c>
      <c r="DR666" s="1080" t="s">
        <v>1971</v>
      </c>
      <c r="DS666" s="1080" t="s">
        <v>1971</v>
      </c>
      <c r="DT666" s="1289">
        <v>0.6</v>
      </c>
      <c r="DU666" s="1073" t="s">
        <v>1971</v>
      </c>
      <c r="DV666" s="1082">
        <v>1</v>
      </c>
      <c r="DW666" s="1083" t="s">
        <v>1971</v>
      </c>
    </row>
    <row r="667" spans="1:127" s="390" customFormat="1" ht="15.75" customHeight="1">
      <c r="A667" s="1042" t="s">
        <v>1015</v>
      </c>
      <c r="B667" s="1043">
        <v>658</v>
      </c>
      <c r="C667" s="1131"/>
      <c r="D667" s="1131"/>
      <c r="E667" s="1131"/>
      <c r="F667" s="1131"/>
      <c r="G667" s="1131"/>
      <c r="H667" s="1131"/>
      <c r="I667" s="1131"/>
      <c r="J667" s="1131"/>
      <c r="K667" s="1131"/>
      <c r="L667" s="1131"/>
      <c r="M667" s="1043"/>
      <c r="N667" s="1131"/>
      <c r="O667" s="1131"/>
      <c r="P667" s="1131"/>
      <c r="Q667" s="1131"/>
      <c r="R667" s="1131"/>
      <c r="S667" s="1131"/>
      <c r="T667" s="1046"/>
      <c r="U667" s="1047" t="s">
        <v>4688</v>
      </c>
      <c r="V667" s="1048" t="s">
        <v>4582</v>
      </c>
      <c r="W667" s="1048" t="s">
        <v>1920</v>
      </c>
      <c r="X667" s="1049">
        <v>31</v>
      </c>
      <c r="Y667" s="1050" t="s">
        <v>687</v>
      </c>
      <c r="Z667" s="1051" t="s">
        <v>4689</v>
      </c>
      <c r="AA667" s="1052">
        <v>0</v>
      </c>
      <c r="AB667" s="1053">
        <v>0</v>
      </c>
      <c r="AC667" s="1053">
        <v>1</v>
      </c>
      <c r="AD667" s="1053">
        <v>0</v>
      </c>
      <c r="AE667" s="1053">
        <v>0</v>
      </c>
      <c r="AF667" s="1053">
        <v>0</v>
      </c>
      <c r="AG667" s="1053">
        <v>0</v>
      </c>
      <c r="AH667" s="1053">
        <v>0</v>
      </c>
      <c r="AI667" s="1054">
        <f t="shared" si="10"/>
        <v>1</v>
      </c>
      <c r="AJ667" s="1055" t="s">
        <v>988</v>
      </c>
      <c r="AK667" s="1055" t="s">
        <v>964</v>
      </c>
      <c r="AL667" s="1055" t="s">
        <v>965</v>
      </c>
      <c r="AM667" s="1056" t="s">
        <v>2087</v>
      </c>
      <c r="AN667" s="1050" t="s">
        <v>2204</v>
      </c>
      <c r="AO667" s="1050" t="s">
        <v>4477</v>
      </c>
      <c r="AP667" s="1068">
        <v>2</v>
      </c>
      <c r="AQ667" s="1068" t="s">
        <v>978</v>
      </c>
      <c r="AR667" s="1059" t="s">
        <v>687</v>
      </c>
      <c r="AS667" s="1060"/>
      <c r="AT667" s="1049"/>
      <c r="AU667" s="1049"/>
      <c r="AV667" s="1049"/>
      <c r="AW667" s="1061"/>
      <c r="AX667" s="1062"/>
      <c r="AY667" s="1067"/>
      <c r="AZ667" s="1068"/>
      <c r="BA667" s="1068"/>
      <c r="BB667" s="1068"/>
      <c r="BC667" s="1068"/>
      <c r="BD667" s="1068"/>
      <c r="BE667" s="1068"/>
      <c r="BF667" s="1068"/>
      <c r="BG667" s="1142"/>
      <c r="BH667" s="1142"/>
      <c r="BI667" s="1143">
        <v>1.68</v>
      </c>
      <c r="BJ667" s="1142">
        <v>1.63</v>
      </c>
      <c r="BK667" s="1142">
        <v>1.58</v>
      </c>
      <c r="BL667" s="1142">
        <v>1.44</v>
      </c>
      <c r="BM667" s="1142">
        <v>1.34</v>
      </c>
      <c r="BN667" s="1067"/>
      <c r="BO667" s="1068"/>
      <c r="BP667" s="1068"/>
      <c r="BQ667" s="1068"/>
      <c r="BR667" s="1068"/>
      <c r="BS667" s="1069"/>
      <c r="BT667" s="1068"/>
      <c r="BU667" s="1068"/>
      <c r="BV667" s="1068"/>
      <c r="BW667" s="1070"/>
      <c r="BX667" s="1069"/>
      <c r="BY667" s="1068"/>
      <c r="BZ667" s="1068"/>
      <c r="CA667" s="1068"/>
      <c r="CB667" s="1070"/>
      <c r="CC667" s="1071"/>
      <c r="CD667" s="1072" t="s">
        <v>961</v>
      </c>
      <c r="CE667" s="1073" t="s">
        <v>961</v>
      </c>
      <c r="CF667" s="1073" t="s">
        <v>961</v>
      </c>
      <c r="CG667" s="1073" t="s">
        <v>961</v>
      </c>
      <c r="CH667" s="1074" t="s">
        <v>961</v>
      </c>
      <c r="CI667" s="1077" t="s">
        <v>1971</v>
      </c>
      <c r="CJ667" s="1075" t="s">
        <v>1971</v>
      </c>
      <c r="CK667" s="1075" t="s">
        <v>1971</v>
      </c>
      <c r="CL667" s="1075" t="s">
        <v>1971</v>
      </c>
      <c r="CM667" s="1076" t="s">
        <v>1971</v>
      </c>
      <c r="CN667" s="1077">
        <v>2.75</v>
      </c>
      <c r="CO667" s="1202">
        <v>3.2</v>
      </c>
      <c r="CP667" s="1202">
        <v>3.8</v>
      </c>
      <c r="CQ667" s="1202">
        <v>4.3</v>
      </c>
      <c r="CR667" s="1204">
        <v>4.9000000000000004</v>
      </c>
      <c r="CS667" s="1067" t="s">
        <v>1971</v>
      </c>
      <c r="CT667" s="1068" t="s">
        <v>1971</v>
      </c>
      <c r="CU667" s="1068" t="s">
        <v>1971</v>
      </c>
      <c r="CV667" s="1068" t="s">
        <v>1971</v>
      </c>
      <c r="CW667" s="1071" t="s">
        <v>1971</v>
      </c>
      <c r="CX667" s="1067" t="s">
        <v>1971</v>
      </c>
      <c r="CY667" s="1068" t="s">
        <v>1971</v>
      </c>
      <c r="CZ667" s="1068" t="s">
        <v>1971</v>
      </c>
      <c r="DA667" s="1068" t="s">
        <v>1971</v>
      </c>
      <c r="DB667" s="1071" t="s">
        <v>1971</v>
      </c>
      <c r="DC667" s="1075">
        <v>0.82</v>
      </c>
      <c r="DD667" s="1075">
        <v>0.81</v>
      </c>
      <c r="DE667" s="1075">
        <v>0.8</v>
      </c>
      <c r="DF667" s="1075">
        <v>0.69</v>
      </c>
      <c r="DG667" s="1076">
        <v>0.63</v>
      </c>
      <c r="DH667" s="1077" t="s">
        <v>1971</v>
      </c>
      <c r="DI667" s="1068" t="s">
        <v>1971</v>
      </c>
      <c r="DJ667" s="1068" t="s">
        <v>1971</v>
      </c>
      <c r="DK667" s="1068" t="s">
        <v>1971</v>
      </c>
      <c r="DL667" s="1071" t="s">
        <v>1971</v>
      </c>
      <c r="DM667" s="1079">
        <v>-8.4350000000000005</v>
      </c>
      <c r="DN667" s="1080" t="s">
        <v>1971</v>
      </c>
      <c r="DO667" s="1080" t="s">
        <v>1971</v>
      </c>
      <c r="DP667" s="1145" t="s">
        <v>1971</v>
      </c>
      <c r="DQ667" s="1080">
        <v>8.4350000000000005</v>
      </c>
      <c r="DR667" s="1080" t="s">
        <v>1971</v>
      </c>
      <c r="DS667" s="1080" t="s">
        <v>1971</v>
      </c>
      <c r="DT667" s="1081" t="s">
        <v>1971</v>
      </c>
      <c r="DU667" s="1073" t="s">
        <v>1971</v>
      </c>
      <c r="DV667" s="1082">
        <v>1</v>
      </c>
      <c r="DW667" s="1083" t="s">
        <v>1971</v>
      </c>
    </row>
    <row r="668" spans="1:127" s="390" customFormat="1" ht="15.75" customHeight="1">
      <c r="A668" s="1085" t="s">
        <v>1015</v>
      </c>
      <c r="B668" s="1045">
        <v>659</v>
      </c>
      <c r="C668" s="1006"/>
      <c r="D668" s="1006"/>
      <c r="E668" s="1006"/>
      <c r="F668" s="1006"/>
      <c r="G668" s="1006"/>
      <c r="H668" s="1006"/>
      <c r="I668" s="1006"/>
      <c r="J668" s="1006"/>
      <c r="K668" s="1006"/>
      <c r="L668" s="1006"/>
      <c r="M668" s="1045"/>
      <c r="N668" s="1006"/>
      <c r="O668" s="1006"/>
      <c r="P668" s="1006"/>
      <c r="Q668" s="1006"/>
      <c r="R668" s="1006"/>
      <c r="S668" s="1006"/>
      <c r="T668" s="1007"/>
      <c r="U668" s="1086" t="s">
        <v>4691</v>
      </c>
      <c r="V668" s="1087" t="s">
        <v>4582</v>
      </c>
      <c r="W668" s="1087" t="s">
        <v>1936</v>
      </c>
      <c r="X668" s="1088">
        <v>32</v>
      </c>
      <c r="Y668" s="1089" t="s">
        <v>1016</v>
      </c>
      <c r="Z668" s="1090" t="s">
        <v>4692</v>
      </c>
      <c r="AA668" s="1091">
        <v>0</v>
      </c>
      <c r="AB668" s="1092">
        <v>0.05</v>
      </c>
      <c r="AC668" s="1092">
        <v>0.95</v>
      </c>
      <c r="AD668" s="1092">
        <v>0</v>
      </c>
      <c r="AE668" s="1092">
        <v>0</v>
      </c>
      <c r="AF668" s="1092">
        <v>0</v>
      </c>
      <c r="AG668" s="1092">
        <v>0</v>
      </c>
      <c r="AH668" s="1092">
        <v>0</v>
      </c>
      <c r="AI668" s="1093">
        <f t="shared" si="10"/>
        <v>1</v>
      </c>
      <c r="AJ668" s="1094" t="s">
        <v>984</v>
      </c>
      <c r="AK668" s="1094" t="s">
        <v>964</v>
      </c>
      <c r="AL668" s="1094" t="s">
        <v>965</v>
      </c>
      <c r="AM668" s="1095" t="s">
        <v>2557</v>
      </c>
      <c r="AN668" s="1006" t="s">
        <v>293</v>
      </c>
      <c r="AO668" s="1006" t="s">
        <v>2472</v>
      </c>
      <c r="AP668" s="1302">
        <v>2</v>
      </c>
      <c r="AQ668" s="1064" t="s">
        <v>966</v>
      </c>
      <c r="AR668" s="1097" t="s">
        <v>1016</v>
      </c>
      <c r="AS668" s="1098"/>
      <c r="AT668" s="1088"/>
      <c r="AU668" s="1088"/>
      <c r="AV668" s="1088"/>
      <c r="AW668" s="1099"/>
      <c r="AX668" s="1100"/>
      <c r="AY668" s="1063"/>
      <c r="AZ668" s="1064"/>
      <c r="BA668" s="1064"/>
      <c r="BB668" s="1064"/>
      <c r="BC668" s="1064"/>
      <c r="BD668" s="1064"/>
      <c r="BE668" s="1064"/>
      <c r="BF668" s="1064"/>
      <c r="BG668" s="1114"/>
      <c r="BH668" s="1114"/>
      <c r="BI668" s="1115">
        <v>100</v>
      </c>
      <c r="BJ668" s="1114">
        <v>100</v>
      </c>
      <c r="BK668" s="1114">
        <v>100</v>
      </c>
      <c r="BL668" s="1114">
        <v>100</v>
      </c>
      <c r="BM668" s="1114">
        <v>100</v>
      </c>
      <c r="BN668" s="1063"/>
      <c r="BO668" s="1064"/>
      <c r="BP668" s="1064"/>
      <c r="BQ668" s="1064"/>
      <c r="BR668" s="1064"/>
      <c r="BS668" s="1103"/>
      <c r="BT668" s="1064"/>
      <c r="BU668" s="1064"/>
      <c r="BV668" s="1064"/>
      <c r="BW668" s="1104"/>
      <c r="BX668" s="1103"/>
      <c r="BY668" s="1064"/>
      <c r="BZ668" s="1064"/>
      <c r="CA668" s="1064"/>
      <c r="CB668" s="1104"/>
      <c r="CC668" s="1105"/>
      <c r="CD668" s="1106" t="s">
        <v>961</v>
      </c>
      <c r="CE668" s="1107" t="s">
        <v>961</v>
      </c>
      <c r="CF668" s="1107" t="s">
        <v>961</v>
      </c>
      <c r="CG668" s="1107" t="s">
        <v>961</v>
      </c>
      <c r="CH668" s="1108" t="s">
        <v>961</v>
      </c>
      <c r="CI668" s="1063" t="s">
        <v>1971</v>
      </c>
      <c r="CJ668" s="1064" t="s">
        <v>1971</v>
      </c>
      <c r="CK668" s="1064" t="s">
        <v>1971</v>
      </c>
      <c r="CL668" s="1064" t="s">
        <v>1971</v>
      </c>
      <c r="CM668" s="1105" t="s">
        <v>1971</v>
      </c>
      <c r="CN668" s="1063" t="s">
        <v>1971</v>
      </c>
      <c r="CO668" s="1064" t="s">
        <v>1971</v>
      </c>
      <c r="CP668" s="1064" t="s">
        <v>1971</v>
      </c>
      <c r="CQ668" s="1064" t="s">
        <v>1971</v>
      </c>
      <c r="CR668" s="1105" t="s">
        <v>1971</v>
      </c>
      <c r="CS668" s="1063">
        <v>99</v>
      </c>
      <c r="CT668" s="1064">
        <v>99</v>
      </c>
      <c r="CU668" s="1064">
        <v>99</v>
      </c>
      <c r="CV668" s="1064">
        <v>99</v>
      </c>
      <c r="CW668" s="1105">
        <v>99</v>
      </c>
      <c r="CX668" s="1063" t="s">
        <v>1971</v>
      </c>
      <c r="CY668" s="1064" t="s">
        <v>1971</v>
      </c>
      <c r="CZ668" s="1064" t="s">
        <v>1971</v>
      </c>
      <c r="DA668" s="1064" t="s">
        <v>1971</v>
      </c>
      <c r="DB668" s="1105" t="s">
        <v>1971</v>
      </c>
      <c r="DC668" s="1064" t="s">
        <v>1971</v>
      </c>
      <c r="DD668" s="1064" t="s">
        <v>1971</v>
      </c>
      <c r="DE668" s="1064" t="s">
        <v>1971</v>
      </c>
      <c r="DF668" s="1064" t="s">
        <v>1971</v>
      </c>
      <c r="DG668" s="1105" t="s">
        <v>1971</v>
      </c>
      <c r="DH668" s="1063" t="s">
        <v>1971</v>
      </c>
      <c r="DI668" s="1064" t="s">
        <v>1971</v>
      </c>
      <c r="DJ668" s="1064" t="s">
        <v>1971</v>
      </c>
      <c r="DK668" s="1064" t="s">
        <v>1971</v>
      </c>
      <c r="DL668" s="1105" t="s">
        <v>1971</v>
      </c>
      <c r="DM668" s="1109">
        <v>-1.1879999999999999</v>
      </c>
      <c r="DN668" s="1110" t="s">
        <v>1971</v>
      </c>
      <c r="DO668" s="1110" t="s">
        <v>1971</v>
      </c>
      <c r="DP668" s="1111" t="s">
        <v>1971</v>
      </c>
      <c r="DQ668" s="1110" t="s">
        <v>1971</v>
      </c>
      <c r="DR668" s="1110" t="s">
        <v>1971</v>
      </c>
      <c r="DS668" s="1110" t="s">
        <v>1971</v>
      </c>
      <c r="DT668" s="1111" t="s">
        <v>1971</v>
      </c>
      <c r="DU668" s="1107" t="s">
        <v>1971</v>
      </c>
      <c r="DV668" s="1112">
        <v>1</v>
      </c>
      <c r="DW668" s="1113" t="s">
        <v>1971</v>
      </c>
    </row>
    <row r="669" spans="1:127" s="390" customFormat="1" ht="15.75" customHeight="1">
      <c r="A669" s="1085" t="s">
        <v>1015</v>
      </c>
      <c r="B669" s="1045">
        <v>660</v>
      </c>
      <c r="C669" s="1006"/>
      <c r="D669" s="1006"/>
      <c r="E669" s="1006"/>
      <c r="F669" s="1006"/>
      <c r="G669" s="1006"/>
      <c r="H669" s="1006"/>
      <c r="I669" s="1006"/>
      <c r="J669" s="1006"/>
      <c r="K669" s="1006"/>
      <c r="L669" s="1006"/>
      <c r="M669" s="1045"/>
      <c r="N669" s="1006"/>
      <c r="O669" s="1006"/>
      <c r="P669" s="1006"/>
      <c r="Q669" s="1006"/>
      <c r="R669" s="1006"/>
      <c r="S669" s="1006"/>
      <c r="T669" s="1007"/>
      <c r="U669" s="1086" t="s">
        <v>4694</v>
      </c>
      <c r="V669" s="1087" t="s">
        <v>4582</v>
      </c>
      <c r="W669" s="1087" t="s">
        <v>1920</v>
      </c>
      <c r="X669" s="1088">
        <v>33</v>
      </c>
      <c r="Y669" s="1089" t="s">
        <v>693</v>
      </c>
      <c r="Z669" s="1090" t="s">
        <v>4695</v>
      </c>
      <c r="AA669" s="1091">
        <v>0</v>
      </c>
      <c r="AB669" s="1092">
        <v>0</v>
      </c>
      <c r="AC669" s="1092">
        <v>1</v>
      </c>
      <c r="AD669" s="1092">
        <v>0</v>
      </c>
      <c r="AE669" s="1092">
        <v>0</v>
      </c>
      <c r="AF669" s="1092">
        <v>0</v>
      </c>
      <c r="AG669" s="1092">
        <v>0</v>
      </c>
      <c r="AH669" s="1092">
        <v>0</v>
      </c>
      <c r="AI669" s="1093">
        <f t="shared" si="10"/>
        <v>1</v>
      </c>
      <c r="AJ669" s="1094" t="s">
        <v>984</v>
      </c>
      <c r="AK669" s="1094" t="s">
        <v>964</v>
      </c>
      <c r="AL669" s="1094" t="s">
        <v>965</v>
      </c>
      <c r="AM669" s="1095" t="s">
        <v>2110</v>
      </c>
      <c r="AN669" s="1006" t="s">
        <v>2204</v>
      </c>
      <c r="AO669" s="1006" t="s">
        <v>4799</v>
      </c>
      <c r="AP669" s="1302">
        <v>2</v>
      </c>
      <c r="AQ669" s="1064" t="s">
        <v>978</v>
      </c>
      <c r="AR669" s="1097" t="s">
        <v>693</v>
      </c>
      <c r="AS669" s="1098"/>
      <c r="AT669" s="1088"/>
      <c r="AU669" s="1088"/>
      <c r="AV669" s="1088"/>
      <c r="AW669" s="1099"/>
      <c r="AX669" s="1100"/>
      <c r="AY669" s="1063"/>
      <c r="AZ669" s="1064"/>
      <c r="BA669" s="1064"/>
      <c r="BB669" s="1064"/>
      <c r="BC669" s="1064"/>
      <c r="BD669" s="1064"/>
      <c r="BE669" s="1064"/>
      <c r="BF669" s="1064"/>
      <c r="BG669" s="1114"/>
      <c r="BH669" s="1114"/>
      <c r="BI669" s="1115">
        <v>18.260000000000002</v>
      </c>
      <c r="BJ669" s="1114">
        <v>17.55</v>
      </c>
      <c r="BK669" s="1114">
        <v>16.829999999999998</v>
      </c>
      <c r="BL669" s="1114">
        <v>16.11</v>
      </c>
      <c r="BM669" s="1114">
        <v>15.39</v>
      </c>
      <c r="BN669" s="1063"/>
      <c r="BO669" s="1064"/>
      <c r="BP669" s="1064"/>
      <c r="BQ669" s="1064"/>
      <c r="BR669" s="1064"/>
      <c r="BS669" s="1103"/>
      <c r="BT669" s="1064"/>
      <c r="BU669" s="1064"/>
      <c r="BV669" s="1064"/>
      <c r="BW669" s="1104"/>
      <c r="BX669" s="1103"/>
      <c r="BY669" s="1064"/>
      <c r="BZ669" s="1064"/>
      <c r="CA669" s="1064"/>
      <c r="CB669" s="1104"/>
      <c r="CC669" s="1105"/>
      <c r="CD669" s="1106" t="s">
        <v>961</v>
      </c>
      <c r="CE669" s="1107" t="s">
        <v>961</v>
      </c>
      <c r="CF669" s="1107" t="s">
        <v>961</v>
      </c>
      <c r="CG669" s="1107" t="s">
        <v>961</v>
      </c>
      <c r="CH669" s="1108" t="s">
        <v>961</v>
      </c>
      <c r="CI669" s="1063" t="s">
        <v>1971</v>
      </c>
      <c r="CJ669" s="1064" t="s">
        <v>1971</v>
      </c>
      <c r="CK669" s="1064" t="s">
        <v>1971</v>
      </c>
      <c r="CL669" s="1064" t="s">
        <v>1971</v>
      </c>
      <c r="CM669" s="1105" t="s">
        <v>1971</v>
      </c>
      <c r="CN669" s="1063" t="s">
        <v>1971</v>
      </c>
      <c r="CO669" s="1064" t="s">
        <v>1971</v>
      </c>
      <c r="CP669" s="1064" t="s">
        <v>1971</v>
      </c>
      <c r="CQ669" s="1064" t="s">
        <v>1971</v>
      </c>
      <c r="CR669" s="1105" t="s">
        <v>1971</v>
      </c>
      <c r="CS669" s="1063" t="s">
        <v>1971</v>
      </c>
      <c r="CT669" s="1064" t="s">
        <v>1971</v>
      </c>
      <c r="CU669" s="1064" t="s">
        <v>1971</v>
      </c>
      <c r="CV669" s="1064" t="s">
        <v>1971</v>
      </c>
      <c r="CW669" s="1105" t="s">
        <v>1971</v>
      </c>
      <c r="CX669" s="1063" t="s">
        <v>1971</v>
      </c>
      <c r="CY669" s="1064" t="s">
        <v>1971</v>
      </c>
      <c r="CZ669" s="1064" t="s">
        <v>1971</v>
      </c>
      <c r="DA669" s="1064" t="s">
        <v>1971</v>
      </c>
      <c r="DB669" s="1105" t="s">
        <v>1971</v>
      </c>
      <c r="DC669" s="1064" t="s">
        <v>1971</v>
      </c>
      <c r="DD669" s="1064" t="s">
        <v>1971</v>
      </c>
      <c r="DE669" s="1064" t="s">
        <v>1971</v>
      </c>
      <c r="DF669" s="1064" t="s">
        <v>1971</v>
      </c>
      <c r="DG669" s="1105" t="s">
        <v>1971</v>
      </c>
      <c r="DH669" s="1063" t="s">
        <v>1971</v>
      </c>
      <c r="DI669" s="1064" t="s">
        <v>1971</v>
      </c>
      <c r="DJ669" s="1064" t="s">
        <v>1971</v>
      </c>
      <c r="DK669" s="1064" t="s">
        <v>1971</v>
      </c>
      <c r="DL669" s="1105" t="s">
        <v>1971</v>
      </c>
      <c r="DM669" s="1109">
        <v>-0.221</v>
      </c>
      <c r="DN669" s="1110" t="s">
        <v>1971</v>
      </c>
      <c r="DO669" s="1110" t="s">
        <v>1971</v>
      </c>
      <c r="DP669" s="1111" t="s">
        <v>1971</v>
      </c>
      <c r="DQ669" s="1110" t="s">
        <v>1971</v>
      </c>
      <c r="DR669" s="1110" t="s">
        <v>1971</v>
      </c>
      <c r="DS669" s="1110" t="s">
        <v>1971</v>
      </c>
      <c r="DT669" s="1111" t="s">
        <v>1971</v>
      </c>
      <c r="DU669" s="1107" t="s">
        <v>1971</v>
      </c>
      <c r="DV669" s="1112">
        <v>1</v>
      </c>
      <c r="DW669" s="1113" t="s">
        <v>1971</v>
      </c>
    </row>
    <row r="670" spans="1:127" s="390" customFormat="1" ht="15.75" customHeight="1">
      <c r="A670" s="1085" t="s">
        <v>1015</v>
      </c>
      <c r="B670" s="1045">
        <v>661</v>
      </c>
      <c r="C670" s="1006"/>
      <c r="D670" s="1006"/>
      <c r="E670" s="1006"/>
      <c r="F670" s="1006"/>
      <c r="G670" s="1006"/>
      <c r="H670" s="1006"/>
      <c r="I670" s="1006"/>
      <c r="J670" s="1006"/>
      <c r="K670" s="1006"/>
      <c r="L670" s="1006"/>
      <c r="M670" s="1045"/>
      <c r="N670" s="1006"/>
      <c r="O670" s="1006"/>
      <c r="P670" s="1006"/>
      <c r="Q670" s="1006"/>
      <c r="R670" s="1006"/>
      <c r="S670" s="1006"/>
      <c r="T670" s="1007"/>
      <c r="U670" s="1086" t="s">
        <v>4697</v>
      </c>
      <c r="V670" s="1087" t="s">
        <v>4582</v>
      </c>
      <c r="W670" s="1087" t="s">
        <v>1936</v>
      </c>
      <c r="X670" s="1088">
        <v>34</v>
      </c>
      <c r="Y670" s="1089" t="s">
        <v>778</v>
      </c>
      <c r="Z670" s="1090" t="s">
        <v>4698</v>
      </c>
      <c r="AA670" s="1091">
        <v>0</v>
      </c>
      <c r="AB670" s="1092">
        <v>0</v>
      </c>
      <c r="AC670" s="1092">
        <v>1</v>
      </c>
      <c r="AD670" s="1092">
        <v>0</v>
      </c>
      <c r="AE670" s="1092">
        <v>0</v>
      </c>
      <c r="AF670" s="1092">
        <v>0</v>
      </c>
      <c r="AG670" s="1092">
        <v>0</v>
      </c>
      <c r="AH670" s="1092">
        <v>0</v>
      </c>
      <c r="AI670" s="1093">
        <f t="shared" si="10"/>
        <v>1</v>
      </c>
      <c r="AJ670" s="1094" t="s">
        <v>963</v>
      </c>
      <c r="AK670" s="1094" t="s">
        <v>1971</v>
      </c>
      <c r="AL670" s="1094" t="s">
        <v>1971</v>
      </c>
      <c r="AM670" s="1095" t="s">
        <v>1939</v>
      </c>
      <c r="AN670" s="1006" t="s">
        <v>293</v>
      </c>
      <c r="AO670" s="1006" t="s">
        <v>4784</v>
      </c>
      <c r="AP670" s="1302">
        <v>2</v>
      </c>
      <c r="AQ670" s="1064" t="s">
        <v>978</v>
      </c>
      <c r="AR670" s="1097" t="s">
        <v>778</v>
      </c>
      <c r="AS670" s="1098"/>
      <c r="AT670" s="1088"/>
      <c r="AU670" s="1088"/>
      <c r="AV670" s="1088"/>
      <c r="AW670" s="1099"/>
      <c r="AX670" s="1100"/>
      <c r="AY670" s="1063"/>
      <c r="AZ670" s="1064"/>
      <c r="BA670" s="1064"/>
      <c r="BB670" s="1064"/>
      <c r="BC670" s="1064"/>
      <c r="BD670" s="1064"/>
      <c r="BE670" s="1064"/>
      <c r="BF670" s="1064"/>
      <c r="BG670" s="1114"/>
      <c r="BH670" s="1114"/>
      <c r="BI670" s="1115">
        <v>22.2</v>
      </c>
      <c r="BJ670" s="1114">
        <v>22.2</v>
      </c>
      <c r="BK670" s="1114">
        <v>22.2</v>
      </c>
      <c r="BL670" s="1114">
        <v>22.2</v>
      </c>
      <c r="BM670" s="1114">
        <v>22.2</v>
      </c>
      <c r="BN670" s="1063"/>
      <c r="BO670" s="1064"/>
      <c r="BP670" s="1064"/>
      <c r="BQ670" s="1064"/>
      <c r="BR670" s="1064"/>
      <c r="BS670" s="1103"/>
      <c r="BT670" s="1064"/>
      <c r="BU670" s="1064"/>
      <c r="BV670" s="1064"/>
      <c r="BW670" s="1104"/>
      <c r="BX670" s="1103"/>
      <c r="BY670" s="1064"/>
      <c r="BZ670" s="1064"/>
      <c r="CA670" s="1064"/>
      <c r="CB670" s="1104"/>
      <c r="CC670" s="1105"/>
      <c r="CD670" s="1106" t="s">
        <v>1971</v>
      </c>
      <c r="CE670" s="1107" t="s">
        <v>1971</v>
      </c>
      <c r="CF670" s="1107" t="s">
        <v>1971</v>
      </c>
      <c r="CG670" s="1107" t="s">
        <v>1971</v>
      </c>
      <c r="CH670" s="1108" t="s">
        <v>1971</v>
      </c>
      <c r="CI670" s="1063" t="s">
        <v>1971</v>
      </c>
      <c r="CJ670" s="1064" t="s">
        <v>1971</v>
      </c>
      <c r="CK670" s="1064" t="s">
        <v>1971</v>
      </c>
      <c r="CL670" s="1064" t="s">
        <v>1971</v>
      </c>
      <c r="CM670" s="1105" t="s">
        <v>1971</v>
      </c>
      <c r="CN670" s="1063" t="s">
        <v>1971</v>
      </c>
      <c r="CO670" s="1064" t="s">
        <v>1971</v>
      </c>
      <c r="CP670" s="1064" t="s">
        <v>1971</v>
      </c>
      <c r="CQ670" s="1064" t="s">
        <v>1971</v>
      </c>
      <c r="CR670" s="1105" t="s">
        <v>1971</v>
      </c>
      <c r="CS670" s="1063" t="s">
        <v>1971</v>
      </c>
      <c r="CT670" s="1064" t="s">
        <v>1971</v>
      </c>
      <c r="CU670" s="1064" t="s">
        <v>1971</v>
      </c>
      <c r="CV670" s="1064" t="s">
        <v>1971</v>
      </c>
      <c r="CW670" s="1105" t="s">
        <v>1971</v>
      </c>
      <c r="CX670" s="1063" t="s">
        <v>1971</v>
      </c>
      <c r="CY670" s="1064" t="s">
        <v>1971</v>
      </c>
      <c r="CZ670" s="1064" t="s">
        <v>1971</v>
      </c>
      <c r="DA670" s="1064" t="s">
        <v>1971</v>
      </c>
      <c r="DB670" s="1105" t="s">
        <v>1971</v>
      </c>
      <c r="DC670" s="1064" t="s">
        <v>1971</v>
      </c>
      <c r="DD670" s="1064" t="s">
        <v>1971</v>
      </c>
      <c r="DE670" s="1064" t="s">
        <v>1971</v>
      </c>
      <c r="DF670" s="1064" t="s">
        <v>1971</v>
      </c>
      <c r="DG670" s="1105" t="s">
        <v>1971</v>
      </c>
      <c r="DH670" s="1063" t="s">
        <v>1971</v>
      </c>
      <c r="DI670" s="1064" t="s">
        <v>1971</v>
      </c>
      <c r="DJ670" s="1064" t="s">
        <v>1971</v>
      </c>
      <c r="DK670" s="1064" t="s">
        <v>1971</v>
      </c>
      <c r="DL670" s="1105" t="s">
        <v>1971</v>
      </c>
      <c r="DM670" s="1109" t="s">
        <v>1971</v>
      </c>
      <c r="DN670" s="1110" t="s">
        <v>1971</v>
      </c>
      <c r="DO670" s="1110" t="s">
        <v>1971</v>
      </c>
      <c r="DP670" s="1111" t="s">
        <v>1971</v>
      </c>
      <c r="DQ670" s="1110" t="s">
        <v>1971</v>
      </c>
      <c r="DR670" s="1110" t="s">
        <v>1971</v>
      </c>
      <c r="DS670" s="1110" t="s">
        <v>1971</v>
      </c>
      <c r="DT670" s="1111" t="s">
        <v>1971</v>
      </c>
      <c r="DU670" s="1107" t="s">
        <v>1971</v>
      </c>
      <c r="DV670" s="1112">
        <v>1</v>
      </c>
      <c r="DW670" s="1113" t="s">
        <v>1971</v>
      </c>
    </row>
    <row r="671" spans="1:127" s="390" customFormat="1" ht="15.75" customHeight="1">
      <c r="A671" s="1085" t="s">
        <v>1015</v>
      </c>
      <c r="B671" s="1045">
        <v>662</v>
      </c>
      <c r="C671" s="1006"/>
      <c r="D671" s="1006"/>
      <c r="E671" s="1006"/>
      <c r="F671" s="1006"/>
      <c r="G671" s="1006"/>
      <c r="H671" s="1006"/>
      <c r="I671" s="1006"/>
      <c r="J671" s="1006"/>
      <c r="K671" s="1006"/>
      <c r="L671" s="1006"/>
      <c r="M671" s="1045"/>
      <c r="N671" s="1006"/>
      <c r="O671" s="1006"/>
      <c r="P671" s="1006"/>
      <c r="Q671" s="1006"/>
      <c r="R671" s="1006"/>
      <c r="S671" s="1006"/>
      <c r="T671" s="1007"/>
      <c r="U671" s="1086" t="s">
        <v>4700</v>
      </c>
      <c r="V671" s="1087" t="s">
        <v>4582</v>
      </c>
      <c r="W671" s="1087" t="s">
        <v>1920</v>
      </c>
      <c r="X671" s="1088">
        <v>35</v>
      </c>
      <c r="Y671" s="1089" t="s">
        <v>2127</v>
      </c>
      <c r="Z671" s="1090" t="s">
        <v>4701</v>
      </c>
      <c r="AA671" s="1091">
        <v>0</v>
      </c>
      <c r="AB671" s="1092">
        <v>0</v>
      </c>
      <c r="AC671" s="1092">
        <v>1</v>
      </c>
      <c r="AD671" s="1092">
        <v>0</v>
      </c>
      <c r="AE671" s="1092">
        <v>0</v>
      </c>
      <c r="AF671" s="1092">
        <v>0</v>
      </c>
      <c r="AG671" s="1092">
        <v>0</v>
      </c>
      <c r="AH671" s="1092">
        <v>0</v>
      </c>
      <c r="AI671" s="1093">
        <f t="shared" si="10"/>
        <v>1</v>
      </c>
      <c r="AJ671" s="1094" t="s">
        <v>988</v>
      </c>
      <c r="AK671" s="1094" t="s">
        <v>964</v>
      </c>
      <c r="AL671" s="1094" t="s">
        <v>965</v>
      </c>
      <c r="AM671" s="1095" t="s">
        <v>2087</v>
      </c>
      <c r="AN671" s="1006" t="s">
        <v>2204</v>
      </c>
      <c r="AO671" s="1006" t="s">
        <v>4477</v>
      </c>
      <c r="AP671" s="821">
        <v>0</v>
      </c>
      <c r="AQ671" s="1064" t="s">
        <v>978</v>
      </c>
      <c r="AR671" s="1097"/>
      <c r="AS671" s="1098"/>
      <c r="AT671" s="1088"/>
      <c r="AU671" s="1088"/>
      <c r="AV671" s="1088"/>
      <c r="AW671" s="1099"/>
      <c r="AX671" s="1100"/>
      <c r="AY671" s="1063"/>
      <c r="AZ671" s="1064"/>
      <c r="BA671" s="1064"/>
      <c r="BB671" s="1064"/>
      <c r="BC671" s="1064"/>
      <c r="BD671" s="1064"/>
      <c r="BE671" s="1064"/>
      <c r="BF671" s="1064"/>
      <c r="BG671" s="1064"/>
      <c r="BH671" s="1064"/>
      <c r="BI671" s="1394"/>
      <c r="BJ671" s="1343"/>
      <c r="BK671" s="1343"/>
      <c r="BL671" s="1343"/>
      <c r="BM671" s="1343"/>
      <c r="BN671" s="1063"/>
      <c r="BO671" s="1064"/>
      <c r="BP671" s="1064"/>
      <c r="BQ671" s="1064"/>
      <c r="BR671" s="1064"/>
      <c r="BS671" s="1103"/>
      <c r="BT671" s="1064"/>
      <c r="BU671" s="1064"/>
      <c r="BV671" s="1064"/>
      <c r="BW671" s="1104"/>
      <c r="BX671" s="1103"/>
      <c r="BY671" s="1064"/>
      <c r="BZ671" s="1064"/>
      <c r="CA671" s="1064"/>
      <c r="CB671" s="1104"/>
      <c r="CC671" s="1105"/>
      <c r="CD671" s="1351"/>
      <c r="CE671" s="1352"/>
      <c r="CF671" s="1352"/>
      <c r="CG671" s="1352"/>
      <c r="CH671" s="1414"/>
      <c r="CI671" s="1394"/>
      <c r="CJ671" s="1343"/>
      <c r="CK671" s="1343"/>
      <c r="CL671" s="1343"/>
      <c r="CM671" s="1344"/>
      <c r="CN671" s="1394"/>
      <c r="CO671" s="1343"/>
      <c r="CP671" s="1343"/>
      <c r="CQ671" s="1343"/>
      <c r="CR671" s="1344"/>
      <c r="CS671" s="1394"/>
      <c r="CT671" s="1343"/>
      <c r="CU671" s="1343"/>
      <c r="CV671" s="1343"/>
      <c r="CW671" s="1344"/>
      <c r="CX671" s="1394"/>
      <c r="CY671" s="1343"/>
      <c r="CZ671" s="1343"/>
      <c r="DA671" s="1343"/>
      <c r="DB671" s="1344"/>
      <c r="DC671" s="1343"/>
      <c r="DD671" s="1343"/>
      <c r="DE671" s="1343"/>
      <c r="DF671" s="1343"/>
      <c r="DG671" s="1344"/>
      <c r="DH671" s="1394"/>
      <c r="DI671" s="1343"/>
      <c r="DJ671" s="1343"/>
      <c r="DK671" s="1343"/>
      <c r="DL671" s="1344"/>
      <c r="DM671" s="1775"/>
      <c r="DN671" s="1776"/>
      <c r="DO671" s="1776"/>
      <c r="DP671" s="1777"/>
      <c r="DQ671" s="1776"/>
      <c r="DR671" s="1776"/>
      <c r="DS671" s="1776"/>
      <c r="DT671" s="1777"/>
      <c r="DU671" s="1352"/>
      <c r="DV671" s="1696"/>
      <c r="DW671" s="1778"/>
    </row>
    <row r="672" spans="1:127" s="390" customFormat="1" ht="15.75" customHeight="1">
      <c r="A672" s="1085" t="s">
        <v>1015</v>
      </c>
      <c r="B672" s="1045">
        <v>663</v>
      </c>
      <c r="C672" s="1006"/>
      <c r="D672" s="1006"/>
      <c r="E672" s="1006"/>
      <c r="F672" s="1006"/>
      <c r="G672" s="1006"/>
      <c r="H672" s="1006"/>
      <c r="I672" s="1006"/>
      <c r="J672" s="1006"/>
      <c r="K672" s="1006"/>
      <c r="L672" s="1006"/>
      <c r="M672" s="1045"/>
      <c r="N672" s="1006"/>
      <c r="O672" s="1006"/>
      <c r="P672" s="1006"/>
      <c r="Q672" s="1006"/>
      <c r="R672" s="1006"/>
      <c r="S672" s="1006"/>
      <c r="T672" s="1007"/>
      <c r="U672" s="1086" t="s">
        <v>4703</v>
      </c>
      <c r="V672" s="1087" t="s">
        <v>4582</v>
      </c>
      <c r="W672" s="1087" t="s">
        <v>1927</v>
      </c>
      <c r="X672" s="1088">
        <v>36</v>
      </c>
      <c r="Y672" s="1089" t="s">
        <v>1145</v>
      </c>
      <c r="Z672" s="1090" t="s">
        <v>4704</v>
      </c>
      <c r="AA672" s="1091">
        <v>0</v>
      </c>
      <c r="AB672" s="1092">
        <v>0</v>
      </c>
      <c r="AC672" s="1092">
        <v>1</v>
      </c>
      <c r="AD672" s="1092">
        <v>0</v>
      </c>
      <c r="AE672" s="1092">
        <v>0</v>
      </c>
      <c r="AF672" s="1092">
        <v>0</v>
      </c>
      <c r="AG672" s="1092">
        <v>0</v>
      </c>
      <c r="AH672" s="1092">
        <v>0</v>
      </c>
      <c r="AI672" s="1093">
        <f t="shared" si="10"/>
        <v>1</v>
      </c>
      <c r="AJ672" s="1094" t="s">
        <v>988</v>
      </c>
      <c r="AK672" s="1094" t="s">
        <v>964</v>
      </c>
      <c r="AL672" s="1094" t="s">
        <v>965</v>
      </c>
      <c r="AM672" s="1095" t="s">
        <v>2135</v>
      </c>
      <c r="AN672" s="1006" t="s">
        <v>991</v>
      </c>
      <c r="AO672" s="1006" t="s">
        <v>4705</v>
      </c>
      <c r="AP672" s="821">
        <v>0</v>
      </c>
      <c r="AQ672" s="1064" t="s">
        <v>966</v>
      </c>
      <c r="AR672" s="1097" t="s">
        <v>1971</v>
      </c>
      <c r="AS672" s="1098"/>
      <c r="AT672" s="1088"/>
      <c r="AU672" s="1088"/>
      <c r="AV672" s="1088"/>
      <c r="AW672" s="1099"/>
      <c r="AX672" s="1100"/>
      <c r="AY672" s="1063"/>
      <c r="AZ672" s="1064"/>
      <c r="BA672" s="1064"/>
      <c r="BB672" s="1064"/>
      <c r="BC672" s="1064"/>
      <c r="BD672" s="1064"/>
      <c r="BE672" s="1064"/>
      <c r="BF672" s="1064"/>
      <c r="BG672" s="1064"/>
      <c r="BH672" s="1064"/>
      <c r="BI672" s="1394"/>
      <c r="BJ672" s="1343"/>
      <c r="BK672" s="1343"/>
      <c r="BL672" s="1343"/>
      <c r="BM672" s="1343"/>
      <c r="BN672" s="1063"/>
      <c r="BO672" s="1064"/>
      <c r="BP672" s="1064"/>
      <c r="BQ672" s="1064"/>
      <c r="BR672" s="1064"/>
      <c r="BS672" s="1103"/>
      <c r="BT672" s="1064"/>
      <c r="BU672" s="1064"/>
      <c r="BV672" s="1064"/>
      <c r="BW672" s="1104"/>
      <c r="BX672" s="1103"/>
      <c r="BY672" s="1064"/>
      <c r="BZ672" s="1064"/>
      <c r="CA672" s="1064"/>
      <c r="CB672" s="1104"/>
      <c r="CC672" s="1105"/>
      <c r="CD672" s="1351"/>
      <c r="CE672" s="1352"/>
      <c r="CF672" s="1352"/>
      <c r="CG672" s="1352"/>
      <c r="CH672" s="1414"/>
      <c r="CI672" s="1394"/>
      <c r="CJ672" s="1343"/>
      <c r="CK672" s="1343"/>
      <c r="CL672" s="1343"/>
      <c r="CM672" s="1344"/>
      <c r="CN672" s="1394"/>
      <c r="CO672" s="1343"/>
      <c r="CP672" s="1343"/>
      <c r="CQ672" s="1343"/>
      <c r="CR672" s="1344"/>
      <c r="CS672" s="1394"/>
      <c r="CT672" s="1343"/>
      <c r="CU672" s="1343"/>
      <c r="CV672" s="1343"/>
      <c r="CW672" s="1344"/>
      <c r="CX672" s="1394"/>
      <c r="CY672" s="1343"/>
      <c r="CZ672" s="1343"/>
      <c r="DA672" s="1343"/>
      <c r="DB672" s="1344"/>
      <c r="DC672" s="1343"/>
      <c r="DD672" s="1343"/>
      <c r="DE672" s="1343"/>
      <c r="DF672" s="1343"/>
      <c r="DG672" s="1344"/>
      <c r="DH672" s="1394"/>
      <c r="DI672" s="1343"/>
      <c r="DJ672" s="1343"/>
      <c r="DK672" s="1343"/>
      <c r="DL672" s="1344"/>
      <c r="DM672" s="1775"/>
      <c r="DN672" s="1776"/>
      <c r="DO672" s="1776"/>
      <c r="DP672" s="1777"/>
      <c r="DQ672" s="1776"/>
      <c r="DR672" s="1776"/>
      <c r="DS672" s="1776"/>
      <c r="DT672" s="1777"/>
      <c r="DU672" s="1352"/>
      <c r="DV672" s="1696"/>
      <c r="DW672" s="1778"/>
    </row>
    <row r="673" spans="1:127" s="390" customFormat="1" ht="15.75" customHeight="1">
      <c r="A673" s="1085" t="s">
        <v>1015</v>
      </c>
      <c r="B673" s="1045">
        <v>664</v>
      </c>
      <c r="C673" s="1006"/>
      <c r="D673" s="1006"/>
      <c r="E673" s="1006"/>
      <c r="F673" s="1006"/>
      <c r="G673" s="1006"/>
      <c r="H673" s="1006"/>
      <c r="I673" s="1006"/>
      <c r="J673" s="1006"/>
      <c r="K673" s="1006"/>
      <c r="L673" s="1006"/>
      <c r="M673" s="1045"/>
      <c r="N673" s="1006"/>
      <c r="O673" s="1006"/>
      <c r="P673" s="1006"/>
      <c r="Q673" s="1006"/>
      <c r="R673" s="1006"/>
      <c r="S673" s="1006"/>
      <c r="T673" s="1007"/>
      <c r="U673" s="1086" t="s">
        <v>4706</v>
      </c>
      <c r="V673" s="1087" t="s">
        <v>4582</v>
      </c>
      <c r="W673" s="1087" t="s">
        <v>1936</v>
      </c>
      <c r="X673" s="1088">
        <v>37</v>
      </c>
      <c r="Y673" s="1089" t="s">
        <v>3211</v>
      </c>
      <c r="Z673" s="1090" t="s">
        <v>4707</v>
      </c>
      <c r="AA673" s="1091">
        <v>0</v>
      </c>
      <c r="AB673" s="1092">
        <v>0.16</v>
      </c>
      <c r="AC673" s="1092">
        <v>0.84</v>
      </c>
      <c r="AD673" s="1092">
        <v>0</v>
      </c>
      <c r="AE673" s="1092">
        <v>0</v>
      </c>
      <c r="AF673" s="1092">
        <v>0</v>
      </c>
      <c r="AG673" s="1092">
        <v>0</v>
      </c>
      <c r="AH673" s="1092">
        <v>0</v>
      </c>
      <c r="AI673" s="1093">
        <f t="shared" si="10"/>
        <v>1</v>
      </c>
      <c r="AJ673" s="1094" t="s">
        <v>988</v>
      </c>
      <c r="AK673" s="1094" t="s">
        <v>964</v>
      </c>
      <c r="AL673" s="1094" t="s">
        <v>965</v>
      </c>
      <c r="AM673" s="1095" t="s">
        <v>2135</v>
      </c>
      <c r="AN673" s="1006" t="s">
        <v>991</v>
      </c>
      <c r="AO673" s="1006" t="s">
        <v>4708</v>
      </c>
      <c r="AP673" s="821">
        <v>0</v>
      </c>
      <c r="AQ673" s="1064" t="s">
        <v>966</v>
      </c>
      <c r="AR673" s="1097" t="s">
        <v>1971</v>
      </c>
      <c r="AS673" s="1098"/>
      <c r="AT673" s="1088"/>
      <c r="AU673" s="1088"/>
      <c r="AV673" s="1088"/>
      <c r="AW673" s="1099"/>
      <c r="AX673" s="1100"/>
      <c r="AY673" s="1063"/>
      <c r="AZ673" s="1064"/>
      <c r="BA673" s="1064"/>
      <c r="BB673" s="1064"/>
      <c r="BC673" s="1064"/>
      <c r="BD673" s="1064"/>
      <c r="BE673" s="1064"/>
      <c r="BF673" s="1064"/>
      <c r="BG673" s="1064"/>
      <c r="BH673" s="1064"/>
      <c r="BI673" s="1394"/>
      <c r="BJ673" s="1343"/>
      <c r="BK673" s="1343"/>
      <c r="BL673" s="1343"/>
      <c r="BM673" s="1343"/>
      <c r="BN673" s="1063"/>
      <c r="BO673" s="1064"/>
      <c r="BP673" s="1064"/>
      <c r="BQ673" s="1064"/>
      <c r="BR673" s="1064"/>
      <c r="BS673" s="1103"/>
      <c r="BT673" s="1064"/>
      <c r="BU673" s="1064"/>
      <c r="BV673" s="1064"/>
      <c r="BW673" s="1104"/>
      <c r="BX673" s="1103"/>
      <c r="BY673" s="1064"/>
      <c r="BZ673" s="1064"/>
      <c r="CA673" s="1064"/>
      <c r="CB673" s="1104"/>
      <c r="CC673" s="1105"/>
      <c r="CD673" s="1351"/>
      <c r="CE673" s="1352"/>
      <c r="CF673" s="1352"/>
      <c r="CG673" s="1352"/>
      <c r="CH673" s="1414"/>
      <c r="CI673" s="1394"/>
      <c r="CJ673" s="1343"/>
      <c r="CK673" s="1343"/>
      <c r="CL673" s="1343"/>
      <c r="CM673" s="1344"/>
      <c r="CN673" s="1394"/>
      <c r="CO673" s="1343"/>
      <c r="CP673" s="1343"/>
      <c r="CQ673" s="1343"/>
      <c r="CR673" s="1344"/>
      <c r="CS673" s="1394"/>
      <c r="CT673" s="1343"/>
      <c r="CU673" s="1343"/>
      <c r="CV673" s="1343"/>
      <c r="CW673" s="1344"/>
      <c r="CX673" s="1394"/>
      <c r="CY673" s="1343"/>
      <c r="CZ673" s="1343"/>
      <c r="DA673" s="1343"/>
      <c r="DB673" s="1344"/>
      <c r="DC673" s="1343"/>
      <c r="DD673" s="1343"/>
      <c r="DE673" s="1343"/>
      <c r="DF673" s="1343"/>
      <c r="DG673" s="1344"/>
      <c r="DH673" s="1394"/>
      <c r="DI673" s="1343"/>
      <c r="DJ673" s="1343"/>
      <c r="DK673" s="1343"/>
      <c r="DL673" s="1344"/>
      <c r="DM673" s="1775"/>
      <c r="DN673" s="1776"/>
      <c r="DO673" s="1776"/>
      <c r="DP673" s="1777"/>
      <c r="DQ673" s="1776"/>
      <c r="DR673" s="1776"/>
      <c r="DS673" s="1776"/>
      <c r="DT673" s="1777"/>
      <c r="DU673" s="1352"/>
      <c r="DV673" s="1696"/>
      <c r="DW673" s="1778"/>
    </row>
    <row r="674" spans="1:127" s="390" customFormat="1" ht="15.75" customHeight="1">
      <c r="A674" s="1085" t="s">
        <v>1015</v>
      </c>
      <c r="B674" s="1045">
        <v>665</v>
      </c>
      <c r="C674" s="1006"/>
      <c r="D674" s="1006"/>
      <c r="E674" s="1006"/>
      <c r="F674" s="1006"/>
      <c r="G674" s="1006"/>
      <c r="H674" s="1006"/>
      <c r="I674" s="1006"/>
      <c r="J674" s="1006"/>
      <c r="K674" s="1006"/>
      <c r="L674" s="1006"/>
      <c r="M674" s="1045"/>
      <c r="N674" s="1006"/>
      <c r="O674" s="1006"/>
      <c r="P674" s="1006"/>
      <c r="Q674" s="1006"/>
      <c r="R674" s="1006"/>
      <c r="S674" s="1006"/>
      <c r="T674" s="1007"/>
      <c r="U674" s="1086" t="s">
        <v>4709</v>
      </c>
      <c r="V674" s="1087" t="s">
        <v>4607</v>
      </c>
      <c r="W674" s="1087" t="s">
        <v>1936</v>
      </c>
      <c r="X674" s="1088">
        <v>38</v>
      </c>
      <c r="Y674" s="1089" t="s">
        <v>499</v>
      </c>
      <c r="Z674" s="1090" t="s">
        <v>4710</v>
      </c>
      <c r="AA674" s="1091">
        <v>1</v>
      </c>
      <c r="AB674" s="1092">
        <v>0</v>
      </c>
      <c r="AC674" s="1092">
        <v>0</v>
      </c>
      <c r="AD674" s="1092">
        <v>0</v>
      </c>
      <c r="AE674" s="1092">
        <v>0</v>
      </c>
      <c r="AF674" s="1092">
        <v>0</v>
      </c>
      <c r="AG674" s="1092">
        <v>0</v>
      </c>
      <c r="AH674" s="1092">
        <v>0</v>
      </c>
      <c r="AI674" s="1093">
        <f t="shared" si="10"/>
        <v>1</v>
      </c>
      <c r="AJ674" s="1094" t="s">
        <v>963</v>
      </c>
      <c r="AK674" s="1094" t="s">
        <v>1971</v>
      </c>
      <c r="AL674" s="1094" t="s">
        <v>1971</v>
      </c>
      <c r="AM674" s="1095" t="s">
        <v>1939</v>
      </c>
      <c r="AN674" s="1006" t="s">
        <v>293</v>
      </c>
      <c r="AO674" s="1006" t="s">
        <v>4784</v>
      </c>
      <c r="AP674" s="1302">
        <v>1</v>
      </c>
      <c r="AQ674" s="1064" t="s">
        <v>978</v>
      </c>
      <c r="AR674" s="1097" t="s">
        <v>499</v>
      </c>
      <c r="AS674" s="1098"/>
      <c r="AT674" s="1088"/>
      <c r="AU674" s="1088"/>
      <c r="AV674" s="1088"/>
      <c r="AW674" s="1099"/>
      <c r="AX674" s="1100"/>
      <c r="AY674" s="1063"/>
      <c r="AZ674" s="1064"/>
      <c r="BA674" s="1064"/>
      <c r="BB674" s="1064"/>
      <c r="BC674" s="1064"/>
      <c r="BD674" s="1064"/>
      <c r="BE674" s="1064"/>
      <c r="BF674" s="1064"/>
      <c r="BG674" s="1101"/>
      <c r="BH674" s="1101"/>
      <c r="BI674" s="1102">
        <v>0</v>
      </c>
      <c r="BJ674" s="1101">
        <v>0</v>
      </c>
      <c r="BK674" s="1101">
        <v>0</v>
      </c>
      <c r="BL674" s="1101">
        <v>0</v>
      </c>
      <c r="BM674" s="1101">
        <v>0</v>
      </c>
      <c r="BN674" s="1063"/>
      <c r="BO674" s="1064"/>
      <c r="BP674" s="1064"/>
      <c r="BQ674" s="1064"/>
      <c r="BR674" s="1064"/>
      <c r="BS674" s="1103"/>
      <c r="BT674" s="1064"/>
      <c r="BU674" s="1064"/>
      <c r="BV674" s="1064"/>
      <c r="BW674" s="1104"/>
      <c r="BX674" s="1103"/>
      <c r="BY674" s="1064"/>
      <c r="BZ674" s="1064"/>
      <c r="CA674" s="1064"/>
      <c r="CB674" s="1104"/>
      <c r="CC674" s="1105"/>
      <c r="CD674" s="1106" t="s">
        <v>1971</v>
      </c>
      <c r="CE674" s="1107" t="s">
        <v>1971</v>
      </c>
      <c r="CF674" s="1107" t="s">
        <v>1971</v>
      </c>
      <c r="CG674" s="1107" t="s">
        <v>1971</v>
      </c>
      <c r="CH674" s="1108" t="s">
        <v>1971</v>
      </c>
      <c r="CI674" s="1063" t="s">
        <v>1971</v>
      </c>
      <c r="CJ674" s="1064" t="s">
        <v>1971</v>
      </c>
      <c r="CK674" s="1064" t="s">
        <v>1971</v>
      </c>
      <c r="CL674" s="1064" t="s">
        <v>1971</v>
      </c>
      <c r="CM674" s="1105" t="s">
        <v>1971</v>
      </c>
      <c r="CN674" s="1063" t="s">
        <v>1971</v>
      </c>
      <c r="CO674" s="1064" t="s">
        <v>1971</v>
      </c>
      <c r="CP674" s="1064" t="s">
        <v>1971</v>
      </c>
      <c r="CQ674" s="1064" t="s">
        <v>1971</v>
      </c>
      <c r="CR674" s="1105" t="s">
        <v>1971</v>
      </c>
      <c r="CS674" s="1063" t="s">
        <v>1971</v>
      </c>
      <c r="CT674" s="1064" t="s">
        <v>1971</v>
      </c>
      <c r="CU674" s="1064" t="s">
        <v>1971</v>
      </c>
      <c r="CV674" s="1064" t="s">
        <v>1971</v>
      </c>
      <c r="CW674" s="1105" t="s">
        <v>1971</v>
      </c>
      <c r="CX674" s="1063" t="s">
        <v>1971</v>
      </c>
      <c r="CY674" s="1064" t="s">
        <v>1971</v>
      </c>
      <c r="CZ674" s="1064" t="s">
        <v>1971</v>
      </c>
      <c r="DA674" s="1064" t="s">
        <v>1971</v>
      </c>
      <c r="DB674" s="1105" t="s">
        <v>1971</v>
      </c>
      <c r="DC674" s="1064" t="s">
        <v>1971</v>
      </c>
      <c r="DD674" s="1064" t="s">
        <v>1971</v>
      </c>
      <c r="DE674" s="1064" t="s">
        <v>1971</v>
      </c>
      <c r="DF674" s="1064" t="s">
        <v>1971</v>
      </c>
      <c r="DG674" s="1105" t="s">
        <v>1971</v>
      </c>
      <c r="DH674" s="1063" t="s">
        <v>1971</v>
      </c>
      <c r="DI674" s="1064" t="s">
        <v>1971</v>
      </c>
      <c r="DJ674" s="1064" t="s">
        <v>1971</v>
      </c>
      <c r="DK674" s="1064" t="s">
        <v>1971</v>
      </c>
      <c r="DL674" s="1105" t="s">
        <v>1971</v>
      </c>
      <c r="DM674" s="1109" t="s">
        <v>1971</v>
      </c>
      <c r="DN674" s="1110" t="s">
        <v>1971</v>
      </c>
      <c r="DO674" s="1110" t="s">
        <v>1971</v>
      </c>
      <c r="DP674" s="1111" t="s">
        <v>1971</v>
      </c>
      <c r="DQ674" s="1110" t="s">
        <v>1971</v>
      </c>
      <c r="DR674" s="1110" t="s">
        <v>1971</v>
      </c>
      <c r="DS674" s="1110" t="s">
        <v>1971</v>
      </c>
      <c r="DT674" s="1111" t="s">
        <v>1971</v>
      </c>
      <c r="DU674" s="1107" t="s">
        <v>1971</v>
      </c>
      <c r="DV674" s="1112">
        <v>1</v>
      </c>
      <c r="DW674" s="1113" t="s">
        <v>1971</v>
      </c>
    </row>
    <row r="675" spans="1:127" s="390" customFormat="1" ht="15.75" customHeight="1">
      <c r="A675" s="1085" t="s">
        <v>1015</v>
      </c>
      <c r="B675" s="1045">
        <v>666</v>
      </c>
      <c r="C675" s="1006"/>
      <c r="D675" s="1006"/>
      <c r="E675" s="1006"/>
      <c r="F675" s="1006"/>
      <c r="G675" s="1006"/>
      <c r="H675" s="1006"/>
      <c r="I675" s="1006"/>
      <c r="J675" s="1006"/>
      <c r="K675" s="1006"/>
      <c r="L675" s="1006"/>
      <c r="M675" s="1045"/>
      <c r="N675" s="1006"/>
      <c r="O675" s="1006"/>
      <c r="P675" s="1006"/>
      <c r="Q675" s="1006"/>
      <c r="R675" s="1006"/>
      <c r="S675" s="1006"/>
      <c r="T675" s="1007"/>
      <c r="U675" s="1086" t="s">
        <v>4712</v>
      </c>
      <c r="V675" s="1087" t="s">
        <v>4582</v>
      </c>
      <c r="W675" s="1087" t="s">
        <v>1936</v>
      </c>
      <c r="X675" s="1088">
        <v>40</v>
      </c>
      <c r="Y675" s="1089" t="s">
        <v>4713</v>
      </c>
      <c r="Z675" s="1090" t="s">
        <v>4714</v>
      </c>
      <c r="AA675" s="1091">
        <v>0</v>
      </c>
      <c r="AB675" s="1092">
        <v>0</v>
      </c>
      <c r="AC675" s="1092">
        <v>0</v>
      </c>
      <c r="AD675" s="1092">
        <v>1</v>
      </c>
      <c r="AE675" s="1092">
        <v>0</v>
      </c>
      <c r="AF675" s="1092">
        <v>0</v>
      </c>
      <c r="AG675" s="1092">
        <v>0</v>
      </c>
      <c r="AH675" s="1092">
        <v>0</v>
      </c>
      <c r="AI675" s="1093">
        <f t="shared" si="10"/>
        <v>1</v>
      </c>
      <c r="AJ675" s="1094" t="s">
        <v>984</v>
      </c>
      <c r="AK675" s="1094" t="s">
        <v>964</v>
      </c>
      <c r="AL675" s="1094" t="s">
        <v>965</v>
      </c>
      <c r="AM675" s="1095" t="s">
        <v>711</v>
      </c>
      <c r="AN675" s="1006" t="s">
        <v>293</v>
      </c>
      <c r="AO675" s="1006" t="s">
        <v>4715</v>
      </c>
      <c r="AP675" s="821">
        <v>0</v>
      </c>
      <c r="AQ675" s="1064" t="s">
        <v>966</v>
      </c>
      <c r="AR675" s="1097" t="s">
        <v>1971</v>
      </c>
      <c r="AS675" s="1098"/>
      <c r="AT675" s="1088"/>
      <c r="AU675" s="1088"/>
      <c r="AV675" s="1088"/>
      <c r="AW675" s="1099"/>
      <c r="AX675" s="1100"/>
      <c r="AY675" s="1063"/>
      <c r="AZ675" s="1064"/>
      <c r="BA675" s="1064"/>
      <c r="BB675" s="1064"/>
      <c r="BC675" s="1064"/>
      <c r="BD675" s="1064"/>
      <c r="BE675" s="1064"/>
      <c r="BF675" s="1064"/>
      <c r="BG675" s="1064"/>
      <c r="BH675" s="1064"/>
      <c r="BI675" s="1394"/>
      <c r="BJ675" s="1343"/>
      <c r="BK675" s="1343"/>
      <c r="BL675" s="1343"/>
      <c r="BM675" s="1343"/>
      <c r="BN675" s="1063"/>
      <c r="BO675" s="1064"/>
      <c r="BP675" s="1064"/>
      <c r="BQ675" s="1064"/>
      <c r="BR675" s="1064"/>
      <c r="BS675" s="1103"/>
      <c r="BT675" s="1064"/>
      <c r="BU675" s="1064"/>
      <c r="BV675" s="1064"/>
      <c r="BW675" s="1104"/>
      <c r="BX675" s="1103"/>
      <c r="BY675" s="1064"/>
      <c r="BZ675" s="1064"/>
      <c r="CA675" s="1064"/>
      <c r="CB675" s="1104"/>
      <c r="CC675" s="1105"/>
      <c r="CD675" s="1351"/>
      <c r="CE675" s="1352"/>
      <c r="CF675" s="1352"/>
      <c r="CG675" s="1352"/>
      <c r="CH675" s="1414"/>
      <c r="CI675" s="1394"/>
      <c r="CJ675" s="1343"/>
      <c r="CK675" s="1343"/>
      <c r="CL675" s="1343"/>
      <c r="CM675" s="1344"/>
      <c r="CN675" s="1394"/>
      <c r="CO675" s="1343"/>
      <c r="CP675" s="1343"/>
      <c r="CQ675" s="1343"/>
      <c r="CR675" s="1344"/>
      <c r="CS675" s="1394"/>
      <c r="CT675" s="1343"/>
      <c r="CU675" s="1343"/>
      <c r="CV675" s="1343"/>
      <c r="CW675" s="1344"/>
      <c r="CX675" s="1394"/>
      <c r="CY675" s="1343"/>
      <c r="CZ675" s="1343"/>
      <c r="DA675" s="1343"/>
      <c r="DB675" s="1344"/>
      <c r="DC675" s="1343"/>
      <c r="DD675" s="1343"/>
      <c r="DE675" s="1343"/>
      <c r="DF675" s="1343"/>
      <c r="DG675" s="1344"/>
      <c r="DH675" s="1394"/>
      <c r="DI675" s="1343"/>
      <c r="DJ675" s="1343"/>
      <c r="DK675" s="1343"/>
      <c r="DL675" s="1344"/>
      <c r="DM675" s="1775"/>
      <c r="DN675" s="1776"/>
      <c r="DO675" s="1776"/>
      <c r="DP675" s="1777"/>
      <c r="DQ675" s="1776"/>
      <c r="DR675" s="1776"/>
      <c r="DS675" s="1776"/>
      <c r="DT675" s="1777"/>
      <c r="DU675" s="1352"/>
      <c r="DV675" s="1696"/>
      <c r="DW675" s="1778"/>
    </row>
    <row r="676" spans="1:127" s="390" customFormat="1" ht="15.75" customHeight="1">
      <c r="A676" s="1085" t="s">
        <v>1015</v>
      </c>
      <c r="B676" s="1045">
        <v>667</v>
      </c>
      <c r="C676" s="1006"/>
      <c r="D676" s="1006"/>
      <c r="E676" s="1006"/>
      <c r="F676" s="1006"/>
      <c r="G676" s="1006"/>
      <c r="H676" s="1006"/>
      <c r="I676" s="1006"/>
      <c r="J676" s="1006"/>
      <c r="K676" s="1006"/>
      <c r="L676" s="1006"/>
      <c r="M676" s="1045"/>
      <c r="N676" s="1006"/>
      <c r="O676" s="1006"/>
      <c r="P676" s="1006"/>
      <c r="Q676" s="1006"/>
      <c r="R676" s="1006"/>
      <c r="S676" s="1006"/>
      <c r="T676" s="1007"/>
      <c r="U676" s="1086" t="s">
        <v>4716</v>
      </c>
      <c r="V676" s="1087" t="s">
        <v>4582</v>
      </c>
      <c r="W676" s="1087" t="s">
        <v>1920</v>
      </c>
      <c r="X676" s="1088">
        <v>41</v>
      </c>
      <c r="Y676" s="1089" t="s">
        <v>4717</v>
      </c>
      <c r="Z676" s="1090" t="s">
        <v>4718</v>
      </c>
      <c r="AA676" s="1091">
        <v>0</v>
      </c>
      <c r="AB676" s="1092">
        <v>0</v>
      </c>
      <c r="AC676" s="1092">
        <v>0</v>
      </c>
      <c r="AD676" s="1092">
        <v>1</v>
      </c>
      <c r="AE676" s="1092">
        <v>0</v>
      </c>
      <c r="AF676" s="1092">
        <v>0</v>
      </c>
      <c r="AG676" s="1092">
        <v>0</v>
      </c>
      <c r="AH676" s="1092">
        <v>0</v>
      </c>
      <c r="AI676" s="1093">
        <f t="shared" si="10"/>
        <v>1</v>
      </c>
      <c r="AJ676" s="1094" t="s">
        <v>963</v>
      </c>
      <c r="AK676" s="1094" t="s">
        <v>1971</v>
      </c>
      <c r="AL676" s="1094" t="s">
        <v>1971</v>
      </c>
      <c r="AM676" s="1095" t="s">
        <v>2161</v>
      </c>
      <c r="AN676" s="1006" t="s">
        <v>991</v>
      </c>
      <c r="AO676" s="1006" t="s">
        <v>4719</v>
      </c>
      <c r="AP676" s="821">
        <v>0</v>
      </c>
      <c r="AQ676" s="1064" t="s">
        <v>966</v>
      </c>
      <c r="AR676" s="1097" t="s">
        <v>1971</v>
      </c>
      <c r="AS676" s="1098"/>
      <c r="AT676" s="1088"/>
      <c r="AU676" s="1088"/>
      <c r="AV676" s="1088"/>
      <c r="AW676" s="1099"/>
      <c r="AX676" s="1100"/>
      <c r="AY676" s="1063"/>
      <c r="AZ676" s="1064"/>
      <c r="BA676" s="1064"/>
      <c r="BB676" s="1064"/>
      <c r="BC676" s="1064"/>
      <c r="BD676" s="1064"/>
      <c r="BE676" s="1064"/>
      <c r="BF676" s="1064"/>
      <c r="BG676" s="1064"/>
      <c r="BH676" s="1064"/>
      <c r="BI676" s="1394"/>
      <c r="BJ676" s="1343"/>
      <c r="BK676" s="1343"/>
      <c r="BL676" s="1343"/>
      <c r="BM676" s="1343"/>
      <c r="BN676" s="1063"/>
      <c r="BO676" s="1064"/>
      <c r="BP676" s="1064"/>
      <c r="BQ676" s="1064"/>
      <c r="BR676" s="1064"/>
      <c r="BS676" s="1103"/>
      <c r="BT676" s="1064"/>
      <c r="BU676" s="1064"/>
      <c r="BV676" s="1064"/>
      <c r="BW676" s="1104"/>
      <c r="BX676" s="1103"/>
      <c r="BY676" s="1064"/>
      <c r="BZ676" s="1064"/>
      <c r="CA676" s="1064"/>
      <c r="CB676" s="1104"/>
      <c r="CC676" s="1105"/>
      <c r="CD676" s="1351"/>
      <c r="CE676" s="1352"/>
      <c r="CF676" s="1352"/>
      <c r="CG676" s="1352"/>
      <c r="CH676" s="1414"/>
      <c r="CI676" s="1394"/>
      <c r="CJ676" s="1343"/>
      <c r="CK676" s="1343"/>
      <c r="CL676" s="1343"/>
      <c r="CM676" s="1344"/>
      <c r="CN676" s="1394"/>
      <c r="CO676" s="1343"/>
      <c r="CP676" s="1343"/>
      <c r="CQ676" s="1343"/>
      <c r="CR676" s="1344"/>
      <c r="CS676" s="1394"/>
      <c r="CT676" s="1343"/>
      <c r="CU676" s="1343"/>
      <c r="CV676" s="1343"/>
      <c r="CW676" s="1344"/>
      <c r="CX676" s="1394"/>
      <c r="CY676" s="1343"/>
      <c r="CZ676" s="1343"/>
      <c r="DA676" s="1343"/>
      <c r="DB676" s="1344"/>
      <c r="DC676" s="1343"/>
      <c r="DD676" s="1343"/>
      <c r="DE676" s="1343"/>
      <c r="DF676" s="1343"/>
      <c r="DG676" s="1344"/>
      <c r="DH676" s="1394"/>
      <c r="DI676" s="1343"/>
      <c r="DJ676" s="1343"/>
      <c r="DK676" s="1343"/>
      <c r="DL676" s="1344"/>
      <c r="DM676" s="1775"/>
      <c r="DN676" s="1776"/>
      <c r="DO676" s="1776"/>
      <c r="DP676" s="1777"/>
      <c r="DQ676" s="1776"/>
      <c r="DR676" s="1776"/>
      <c r="DS676" s="1776"/>
      <c r="DT676" s="1777"/>
      <c r="DU676" s="1352"/>
      <c r="DV676" s="1696"/>
      <c r="DW676" s="1778"/>
    </row>
    <row r="677" spans="1:127" s="390" customFormat="1" ht="15.75" customHeight="1">
      <c r="A677" s="1085" t="s">
        <v>1015</v>
      </c>
      <c r="B677" s="1045">
        <v>668</v>
      </c>
      <c r="C677" s="1007"/>
      <c r="D677" s="1007"/>
      <c r="E677" s="1007"/>
      <c r="F677" s="1007"/>
      <c r="G677" s="1007"/>
      <c r="H677" s="1007"/>
      <c r="I677" s="1007"/>
      <c r="J677" s="1007"/>
      <c r="K677" s="1007"/>
      <c r="L677" s="1007"/>
      <c r="M677" s="1007"/>
      <c r="N677" s="1007"/>
      <c r="O677" s="1007"/>
      <c r="P677" s="1007"/>
      <c r="Q677" s="1007"/>
      <c r="R677" s="1007"/>
      <c r="S677" s="1007"/>
      <c r="T677" s="1007"/>
      <c r="U677" s="1086" t="s">
        <v>4720</v>
      </c>
      <c r="V677" s="1087" t="s">
        <v>1971</v>
      </c>
      <c r="W677" s="1087" t="s">
        <v>1971</v>
      </c>
      <c r="X677" s="1088" t="s">
        <v>2061</v>
      </c>
      <c r="Y677" s="1089" t="s">
        <v>2062</v>
      </c>
      <c r="Z677" s="1090" t="s">
        <v>1971</v>
      </c>
      <c r="AA677" s="1091" t="s">
        <v>1971</v>
      </c>
      <c r="AB677" s="1092" t="s">
        <v>1971</v>
      </c>
      <c r="AC677" s="1092" t="s">
        <v>1971</v>
      </c>
      <c r="AD677" s="1092" t="s">
        <v>1971</v>
      </c>
      <c r="AE677" s="1092" t="s">
        <v>1971</v>
      </c>
      <c r="AF677" s="1092" t="s">
        <v>1971</v>
      </c>
      <c r="AG677" s="1092" t="s">
        <v>1971</v>
      </c>
      <c r="AH677" s="1092" t="s">
        <v>1971</v>
      </c>
      <c r="AI677" s="1093">
        <f t="shared" si="10"/>
        <v>0</v>
      </c>
      <c r="AJ677" s="1094" t="s">
        <v>963</v>
      </c>
      <c r="AK677" s="1094" t="s">
        <v>1971</v>
      </c>
      <c r="AL677" s="1094" t="s">
        <v>1971</v>
      </c>
      <c r="AM677" s="1095" t="s">
        <v>1971</v>
      </c>
      <c r="AN677" s="1006" t="s">
        <v>1971</v>
      </c>
      <c r="AO677" s="1006" t="s">
        <v>2063</v>
      </c>
      <c r="AP677" s="1302">
        <v>0</v>
      </c>
      <c r="AQ677" s="1064" t="s">
        <v>1971</v>
      </c>
      <c r="AR677" s="1097" t="s">
        <v>1971</v>
      </c>
      <c r="AS677" s="1098"/>
      <c r="AT677" s="1088"/>
      <c r="AU677" s="1088"/>
      <c r="AV677" s="1088"/>
      <c r="AW677" s="1099"/>
      <c r="AX677" s="1100"/>
      <c r="AY677" s="1146"/>
      <c r="AZ677" s="1147"/>
      <c r="BA677" s="1147"/>
      <c r="BB677" s="1147"/>
      <c r="BC677" s="1147"/>
      <c r="BD677" s="1147"/>
      <c r="BE677" s="1147"/>
      <c r="BF677" s="1147"/>
      <c r="BG677" s="1147"/>
      <c r="BH677" s="1148"/>
      <c r="BI677" s="1394"/>
      <c r="BJ677" s="1343"/>
      <c r="BK677" s="1343"/>
      <c r="BL677" s="1343"/>
      <c r="BM677" s="1344"/>
      <c r="BN677" s="1375"/>
      <c r="BO677" s="1375"/>
      <c r="BP677" s="1375"/>
      <c r="BQ677" s="1375"/>
      <c r="BR677" s="1375"/>
      <c r="BS677" s="1376"/>
      <c r="BT677" s="1375"/>
      <c r="BU677" s="1375"/>
      <c r="BV677" s="1375"/>
      <c r="BW677" s="1377"/>
      <c r="BX677" s="1376"/>
      <c r="BY677" s="1375"/>
      <c r="BZ677" s="1375"/>
      <c r="CA677" s="1375"/>
      <c r="CB677" s="1377"/>
      <c r="CC677" s="1375"/>
      <c r="CD677" s="1351"/>
      <c r="CE677" s="1352"/>
      <c r="CF677" s="1352"/>
      <c r="CG677" s="1352"/>
      <c r="CH677" s="1414"/>
      <c r="CI677" s="1394"/>
      <c r="CJ677" s="1343"/>
      <c r="CK677" s="1343"/>
      <c r="CL677" s="1343"/>
      <c r="CM677" s="1344"/>
      <c r="CN677" s="1394"/>
      <c r="CO677" s="1343"/>
      <c r="CP677" s="1343"/>
      <c r="CQ677" s="1343"/>
      <c r="CR677" s="1344"/>
      <c r="CS677" s="1394"/>
      <c r="CT677" s="1343"/>
      <c r="CU677" s="1343"/>
      <c r="CV677" s="1343"/>
      <c r="CW677" s="1344"/>
      <c r="CX677" s="1394"/>
      <c r="CY677" s="1343"/>
      <c r="CZ677" s="1343"/>
      <c r="DA677" s="1343"/>
      <c r="DB677" s="1344"/>
      <c r="DC677" s="1343"/>
      <c r="DD677" s="1343"/>
      <c r="DE677" s="1343"/>
      <c r="DF677" s="1343"/>
      <c r="DG677" s="1344"/>
      <c r="DH677" s="1394"/>
      <c r="DI677" s="1343"/>
      <c r="DJ677" s="1343"/>
      <c r="DK677" s="1343"/>
      <c r="DL677" s="1344"/>
      <c r="DM677" s="1775"/>
      <c r="DN677" s="1776"/>
      <c r="DO677" s="1776"/>
      <c r="DP677" s="1777"/>
      <c r="DQ677" s="1776"/>
      <c r="DR677" s="1776"/>
      <c r="DS677" s="1776"/>
      <c r="DT677" s="1777"/>
      <c r="DU677" s="1352"/>
      <c r="DV677" s="1696"/>
      <c r="DW677" s="1778"/>
    </row>
    <row r="678" spans="1:127" s="390" customFormat="1" ht="15.75" customHeight="1" thickBot="1">
      <c r="A678" s="1149" t="s">
        <v>1015</v>
      </c>
      <c r="B678" s="1150">
        <v>669</v>
      </c>
      <c r="C678" s="1378"/>
      <c r="D678" s="1007"/>
      <c r="E678" s="1007"/>
      <c r="F678" s="1007"/>
      <c r="G678" s="1007"/>
      <c r="H678" s="1007"/>
      <c r="I678" s="1007"/>
      <c r="J678" s="1007"/>
      <c r="K678" s="1007"/>
      <c r="L678" s="1007"/>
      <c r="M678" s="1007"/>
      <c r="N678" s="1007"/>
      <c r="O678" s="1007"/>
      <c r="P678" s="1007"/>
      <c r="Q678" s="1007"/>
      <c r="R678" s="1007"/>
      <c r="S678" s="1007"/>
      <c r="T678" s="1007"/>
      <c r="U678" s="1151" t="s">
        <v>4721</v>
      </c>
      <c r="V678" s="1152" t="s">
        <v>4620</v>
      </c>
      <c r="W678" s="1152" t="s">
        <v>1936</v>
      </c>
      <c r="X678" s="1153">
        <v>42</v>
      </c>
      <c r="Y678" s="1154" t="s">
        <v>658</v>
      </c>
      <c r="Z678" s="1155" t="s">
        <v>4722</v>
      </c>
      <c r="AA678" s="1156">
        <v>0</v>
      </c>
      <c r="AB678" s="1157">
        <v>0</v>
      </c>
      <c r="AC678" s="1157">
        <v>0</v>
      </c>
      <c r="AD678" s="1157">
        <v>0</v>
      </c>
      <c r="AE678" s="1157">
        <v>1</v>
      </c>
      <c r="AF678" s="1157">
        <v>0</v>
      </c>
      <c r="AG678" s="1157">
        <v>0</v>
      </c>
      <c r="AH678" s="1157">
        <v>0</v>
      </c>
      <c r="AI678" s="1158">
        <f t="shared" si="10"/>
        <v>1</v>
      </c>
      <c r="AJ678" s="1159" t="s">
        <v>963</v>
      </c>
      <c r="AK678" s="1159" t="s">
        <v>1971</v>
      </c>
      <c r="AL678" s="1159" t="s">
        <v>1971</v>
      </c>
      <c r="AM678" s="1160" t="s">
        <v>2698</v>
      </c>
      <c r="AN678" s="1161" t="s">
        <v>293</v>
      </c>
      <c r="AO678" s="1161" t="s">
        <v>4791</v>
      </c>
      <c r="AP678" s="1162">
        <v>1</v>
      </c>
      <c r="AQ678" s="1162" t="s">
        <v>966</v>
      </c>
      <c r="AR678" s="1163" t="s">
        <v>658</v>
      </c>
      <c r="AS678" s="1164"/>
      <c r="AT678" s="1153"/>
      <c r="AU678" s="1153"/>
      <c r="AV678" s="1153"/>
      <c r="AW678" s="1165"/>
      <c r="AX678" s="1166"/>
      <c r="AY678" s="1167"/>
      <c r="AZ678" s="1168"/>
      <c r="BA678" s="1168"/>
      <c r="BB678" s="1168"/>
      <c r="BC678" s="1168"/>
      <c r="BD678" s="1168"/>
      <c r="BE678" s="1168"/>
      <c r="BF678" s="1168"/>
      <c r="BG678" s="1162"/>
      <c r="BH678" s="1169"/>
      <c r="BI678" s="1162" t="s">
        <v>4862</v>
      </c>
      <c r="BJ678" s="1162" t="s">
        <v>4880</v>
      </c>
      <c r="BK678" s="1162" t="s">
        <v>4851</v>
      </c>
      <c r="BL678" s="1162" t="s">
        <v>4881</v>
      </c>
      <c r="BM678" s="1169" t="s">
        <v>4826</v>
      </c>
      <c r="BN678" s="1379"/>
      <c r="BO678" s="1379"/>
      <c r="BP678" s="1379"/>
      <c r="BQ678" s="1379"/>
      <c r="BR678" s="1379"/>
      <c r="BS678" s="1380"/>
      <c r="BT678" s="1379"/>
      <c r="BU678" s="1379"/>
      <c r="BV678" s="1379"/>
      <c r="BW678" s="1381"/>
      <c r="BX678" s="1380"/>
      <c r="BY678" s="1379"/>
      <c r="BZ678" s="1379"/>
      <c r="CA678" s="1379"/>
      <c r="CB678" s="1381"/>
      <c r="CC678" s="1379"/>
      <c r="CD678" s="1170" t="s">
        <v>1971</v>
      </c>
      <c r="CE678" s="1171" t="s">
        <v>1971</v>
      </c>
      <c r="CF678" s="1171" t="s">
        <v>1971</v>
      </c>
      <c r="CG678" s="1171" t="s">
        <v>1971</v>
      </c>
      <c r="CH678" s="1172" t="s">
        <v>1971</v>
      </c>
      <c r="CI678" s="1173" t="s">
        <v>1971</v>
      </c>
      <c r="CJ678" s="1162" t="s">
        <v>1971</v>
      </c>
      <c r="CK678" s="1162" t="s">
        <v>1971</v>
      </c>
      <c r="CL678" s="1162" t="s">
        <v>1971</v>
      </c>
      <c r="CM678" s="1169" t="s">
        <v>1971</v>
      </c>
      <c r="CN678" s="1173" t="s">
        <v>1971</v>
      </c>
      <c r="CO678" s="1162" t="s">
        <v>1971</v>
      </c>
      <c r="CP678" s="1162" t="s">
        <v>1971</v>
      </c>
      <c r="CQ678" s="1162" t="s">
        <v>1971</v>
      </c>
      <c r="CR678" s="1169" t="s">
        <v>1971</v>
      </c>
      <c r="CS678" s="1173" t="s">
        <v>1971</v>
      </c>
      <c r="CT678" s="1162" t="s">
        <v>1971</v>
      </c>
      <c r="CU678" s="1162" t="s">
        <v>1971</v>
      </c>
      <c r="CV678" s="1162" t="s">
        <v>1971</v>
      </c>
      <c r="CW678" s="1169" t="s">
        <v>1971</v>
      </c>
      <c r="CX678" s="1173" t="s">
        <v>1971</v>
      </c>
      <c r="CY678" s="1162" t="s">
        <v>1971</v>
      </c>
      <c r="CZ678" s="1162" t="s">
        <v>1971</v>
      </c>
      <c r="DA678" s="1162" t="s">
        <v>1971</v>
      </c>
      <c r="DB678" s="1169" t="s">
        <v>1971</v>
      </c>
      <c r="DC678" s="1162" t="s">
        <v>1971</v>
      </c>
      <c r="DD678" s="1162" t="s">
        <v>1971</v>
      </c>
      <c r="DE678" s="1162" t="s">
        <v>1971</v>
      </c>
      <c r="DF678" s="1162" t="s">
        <v>1971</v>
      </c>
      <c r="DG678" s="1169" t="s">
        <v>1971</v>
      </c>
      <c r="DH678" s="1173" t="s">
        <v>1971</v>
      </c>
      <c r="DI678" s="1162" t="s">
        <v>1971</v>
      </c>
      <c r="DJ678" s="1162" t="s">
        <v>1971</v>
      </c>
      <c r="DK678" s="1162" t="s">
        <v>1971</v>
      </c>
      <c r="DL678" s="1169" t="s">
        <v>1971</v>
      </c>
      <c r="DM678" s="1174" t="s">
        <v>1971</v>
      </c>
      <c r="DN678" s="1175" t="s">
        <v>1971</v>
      </c>
      <c r="DO678" s="1175" t="s">
        <v>1971</v>
      </c>
      <c r="DP678" s="1176" t="s">
        <v>1971</v>
      </c>
      <c r="DQ678" s="1175" t="s">
        <v>1971</v>
      </c>
      <c r="DR678" s="1175" t="s">
        <v>1971</v>
      </c>
      <c r="DS678" s="1175" t="s">
        <v>1971</v>
      </c>
      <c r="DT678" s="1176" t="s">
        <v>1971</v>
      </c>
      <c r="DU678" s="1171"/>
      <c r="DV678" s="1177"/>
      <c r="DW678" s="1178"/>
    </row>
    <row r="679" spans="1:127" ht="15.75" customHeight="1">
      <c r="D679" s="80"/>
      <c r="E679" s="80"/>
      <c r="F679" s="80"/>
      <c r="G679" s="80"/>
      <c r="H679" s="80"/>
      <c r="I679" s="80"/>
      <c r="J679" s="80"/>
      <c r="K679" s="80"/>
      <c r="L679" s="80"/>
      <c r="M679" s="80"/>
      <c r="N679" s="80"/>
      <c r="O679" s="80"/>
      <c r="P679" s="80"/>
      <c r="Q679" s="80"/>
      <c r="R679" s="80"/>
      <c r="S679" s="80"/>
      <c r="T679" s="80"/>
      <c r="U679" s="79"/>
      <c r="V679" s="79"/>
      <c r="W679" s="79"/>
      <c r="X679" s="79"/>
      <c r="Y679" s="79"/>
      <c r="Z679" s="79"/>
      <c r="AA679" s="79"/>
      <c r="AB679" s="79"/>
      <c r="AC679" s="79"/>
      <c r="AD679" s="79"/>
      <c r="AE679" s="79"/>
      <c r="AF679" s="79"/>
      <c r="AG679" s="79"/>
      <c r="AH679" s="79"/>
      <c r="AI679" s="79"/>
      <c r="AJ679" s="79"/>
      <c r="AK679" s="79"/>
      <c r="AL679" s="79"/>
      <c r="AM679" s="79"/>
      <c r="AN679" s="79"/>
      <c r="AO679" s="79"/>
      <c r="AP679" s="79"/>
      <c r="AQ679" s="79"/>
      <c r="AR679" s="79"/>
      <c r="AS679" s="79"/>
      <c r="AT679" s="79"/>
      <c r="AU679" s="79"/>
      <c r="AV679" s="79"/>
      <c r="AW679" s="79"/>
      <c r="AX679" s="79"/>
      <c r="AY679" s="81"/>
      <c r="AZ679" s="81"/>
      <c r="BA679" s="81"/>
      <c r="BB679" s="81"/>
      <c r="BC679" s="81"/>
      <c r="BD679" s="81"/>
      <c r="BE679" s="81"/>
      <c r="BF679" s="81"/>
      <c r="BG679" s="79"/>
      <c r="BH679" s="79"/>
      <c r="BI679" s="79"/>
      <c r="BJ679" s="79"/>
      <c r="BK679" s="79"/>
      <c r="BL679" s="79"/>
      <c r="BM679" s="79"/>
      <c r="BN679" s="79"/>
      <c r="BO679" s="79"/>
      <c r="BP679" s="79"/>
      <c r="BQ679" s="79"/>
      <c r="BR679" s="79"/>
      <c r="BS679" s="79"/>
      <c r="BT679" s="79"/>
      <c r="BU679" s="79"/>
      <c r="BV679" s="79"/>
      <c r="BW679" s="79"/>
      <c r="BX679" s="79"/>
      <c r="BY679" s="79"/>
      <c r="BZ679" s="79"/>
      <c r="CA679" s="79"/>
      <c r="CB679" s="79"/>
      <c r="CC679" s="79"/>
      <c r="CD679" s="79"/>
      <c r="CE679" s="79"/>
      <c r="CF679" s="79"/>
      <c r="CG679" s="79"/>
      <c r="CH679" s="79"/>
      <c r="CI679" s="79"/>
      <c r="CJ679" s="79"/>
      <c r="CK679" s="79"/>
      <c r="CL679" s="79"/>
      <c r="CM679" s="79"/>
      <c r="CN679" s="79"/>
      <c r="CO679" s="79"/>
      <c r="CP679" s="79"/>
      <c r="CQ679" s="79"/>
      <c r="CR679" s="79"/>
      <c r="CS679" s="79"/>
      <c r="CT679" s="79"/>
      <c r="CU679" s="79"/>
      <c r="CV679" s="79"/>
      <c r="CW679" s="79"/>
      <c r="CX679" s="79"/>
      <c r="CY679" s="79"/>
      <c r="CZ679" s="79"/>
      <c r="DA679" s="79"/>
      <c r="DB679" s="79"/>
      <c r="DC679" s="79"/>
      <c r="DD679" s="79"/>
      <c r="DE679" s="79"/>
      <c r="DF679" s="79"/>
      <c r="DG679" s="79"/>
      <c r="DH679" s="79"/>
      <c r="DI679" s="79"/>
      <c r="DJ679" s="79"/>
      <c r="DK679" s="79"/>
      <c r="DL679" s="79"/>
      <c r="DM679" s="79"/>
      <c r="DN679" s="79"/>
      <c r="DO679" s="79"/>
      <c r="DP679" s="79"/>
      <c r="DQ679" s="79"/>
      <c r="DR679" s="79"/>
      <c r="DS679" s="79"/>
      <c r="DT679" s="79"/>
      <c r="DU679" s="79"/>
      <c r="DV679" s="79"/>
      <c r="DW679" s="79"/>
    </row>
    <row r="680" spans="1:127">
      <c r="V680" s="79"/>
      <c r="W680" s="79"/>
      <c r="X680" s="79"/>
      <c r="Y680" s="79"/>
      <c r="Z680" s="79"/>
      <c r="AA680" s="79"/>
      <c r="AB680" s="79"/>
      <c r="AC680" s="79"/>
      <c r="AD680" s="79"/>
      <c r="AE680" s="79"/>
      <c r="AF680" s="79"/>
      <c r="AG680" s="79"/>
      <c r="AH680" s="79"/>
      <c r="AI680" s="79"/>
      <c r="AJ680" s="79"/>
      <c r="AK680" s="79"/>
      <c r="AL680" s="79"/>
      <c r="AM680" s="79"/>
      <c r="AN680" s="79"/>
      <c r="AO680" s="79"/>
      <c r="AP680" s="79"/>
      <c r="AQ680" s="79"/>
      <c r="AR680" s="79"/>
      <c r="AS680" s="79"/>
      <c r="AT680" s="79"/>
      <c r="AU680" s="79"/>
      <c r="AV680" s="79"/>
      <c r="AW680" s="79"/>
      <c r="AX680" s="79"/>
      <c r="AY680" s="79"/>
      <c r="AZ680" s="79"/>
      <c r="BA680" s="79"/>
      <c r="BB680" s="79"/>
      <c r="BC680" s="79"/>
      <c r="BD680" s="79"/>
      <c r="BE680" s="79"/>
      <c r="BF680" s="79"/>
      <c r="BG680" s="79"/>
      <c r="BH680" s="79"/>
      <c r="BI680" s="79"/>
      <c r="BJ680" s="79"/>
      <c r="BK680" s="79"/>
      <c r="BL680" s="79"/>
      <c r="BM680" s="79"/>
      <c r="BN680" s="79"/>
      <c r="BO680" s="79"/>
      <c r="BP680" s="79"/>
      <c r="BQ680" s="79"/>
      <c r="BR680" s="79"/>
      <c r="BS680" s="79"/>
      <c r="BT680" s="79"/>
      <c r="BU680" s="79"/>
      <c r="BV680" s="79"/>
      <c r="BW680" s="79"/>
      <c r="BX680" s="79"/>
      <c r="BY680" s="79"/>
      <c r="BZ680" s="79"/>
      <c r="CA680" s="79"/>
      <c r="CB680" s="79"/>
      <c r="CC680" s="79"/>
      <c r="CD680" s="79"/>
      <c r="CE680" s="79"/>
      <c r="CF680" s="79"/>
      <c r="CG680" s="79"/>
      <c r="CH680" s="79"/>
      <c r="CI680" s="79"/>
      <c r="CJ680" s="79"/>
      <c r="CK680" s="79"/>
      <c r="CL680" s="79"/>
      <c r="CM680" s="79"/>
      <c r="CN680" s="79"/>
      <c r="CO680" s="79"/>
      <c r="CP680" s="79"/>
      <c r="CQ680" s="79"/>
      <c r="CR680" s="79"/>
      <c r="CS680" s="79"/>
      <c r="CT680" s="79"/>
      <c r="CU680" s="79"/>
      <c r="CV680" s="79"/>
      <c r="CW680" s="79"/>
      <c r="CX680" s="79"/>
      <c r="CY680" s="79"/>
      <c r="CZ680" s="79"/>
      <c r="DA680" s="79"/>
      <c r="DB680" s="79"/>
      <c r="DC680" s="79"/>
      <c r="DD680" s="79"/>
      <c r="DE680" s="79"/>
      <c r="DF680" s="79"/>
      <c r="DG680" s="79"/>
      <c r="DH680" s="79"/>
      <c r="DI680" s="79"/>
      <c r="DJ680" s="79"/>
      <c r="DK680" s="79"/>
      <c r="DL680" s="79"/>
      <c r="DM680" s="79"/>
      <c r="DN680" s="79"/>
      <c r="DO680" s="79"/>
      <c r="DP680" s="79"/>
      <c r="DQ680" s="79"/>
      <c r="DR680" s="79"/>
      <c r="DS680" s="79"/>
      <c r="DT680" s="79"/>
      <c r="DU680" s="79"/>
      <c r="DV680" s="79"/>
      <c r="DW680" s="79"/>
    </row>
    <row r="681" spans="1:127">
      <c r="V681" s="79"/>
      <c r="W681" s="79"/>
      <c r="X681" s="79"/>
      <c r="Y681" s="79"/>
      <c r="Z681" s="79"/>
      <c r="AA681" s="79"/>
      <c r="AB681" s="79"/>
      <c r="AC681" s="79"/>
      <c r="AD681" s="79"/>
      <c r="AE681" s="79"/>
      <c r="AF681" s="79"/>
      <c r="AG681" s="79"/>
      <c r="AH681" s="79"/>
      <c r="AI681" s="79"/>
      <c r="AJ681" s="79"/>
      <c r="AK681" s="79"/>
      <c r="AL681" s="79"/>
      <c r="AM681" s="79"/>
      <c r="AN681" s="79"/>
      <c r="AO681" s="79"/>
      <c r="AP681" s="79"/>
      <c r="AQ681" s="79"/>
      <c r="AR681" s="79"/>
      <c r="AS681" s="79"/>
      <c r="AT681" s="79"/>
      <c r="AU681" s="79"/>
      <c r="AV681" s="79"/>
      <c r="AW681" s="79"/>
      <c r="AX681" s="79"/>
      <c r="AY681" s="79"/>
      <c r="AZ681" s="79"/>
      <c r="BA681" s="79"/>
      <c r="BB681" s="79"/>
      <c r="BC681" s="79"/>
      <c r="BD681" s="79"/>
      <c r="BE681" s="79"/>
      <c r="BF681" s="79"/>
      <c r="BG681" s="79"/>
      <c r="BH681" s="79"/>
      <c r="BI681" s="79"/>
      <c r="BJ681" s="79"/>
      <c r="BK681" s="79"/>
      <c r="BL681" s="79"/>
      <c r="BM681" s="79"/>
      <c r="BN681" s="79"/>
      <c r="BO681" s="79"/>
      <c r="BP681" s="79"/>
      <c r="BQ681" s="79"/>
      <c r="BR681" s="79"/>
      <c r="BS681" s="79"/>
      <c r="BT681" s="79"/>
      <c r="BU681" s="79"/>
      <c r="BV681" s="79"/>
      <c r="BW681" s="79"/>
      <c r="BX681" s="79"/>
      <c r="BY681" s="79"/>
      <c r="BZ681" s="79"/>
      <c r="CA681" s="79"/>
      <c r="CB681" s="79"/>
      <c r="CC681" s="79"/>
      <c r="CD681" s="79"/>
      <c r="CE681" s="79"/>
      <c r="CF681" s="79"/>
      <c r="CG681" s="79"/>
      <c r="CH681" s="79"/>
      <c r="CI681" s="79"/>
      <c r="CJ681" s="79"/>
      <c r="CK681" s="79"/>
      <c r="CL681" s="79"/>
      <c r="CM681" s="79"/>
      <c r="CN681" s="79"/>
      <c r="CO681" s="79"/>
      <c r="CP681" s="79"/>
      <c r="CQ681" s="79"/>
      <c r="CR681" s="79"/>
      <c r="CS681" s="79"/>
      <c r="CT681" s="79"/>
      <c r="CU681" s="79"/>
      <c r="CV681" s="79"/>
      <c r="CW681" s="79"/>
      <c r="CX681" s="79"/>
      <c r="CY681" s="79"/>
      <c r="CZ681" s="79"/>
      <c r="DA681" s="79"/>
      <c r="DB681" s="79"/>
      <c r="DC681" s="79"/>
      <c r="DD681" s="79"/>
      <c r="DE681" s="79"/>
      <c r="DF681" s="79"/>
      <c r="DG681" s="79"/>
      <c r="DH681" s="79"/>
      <c r="DI681" s="79"/>
      <c r="DJ681" s="79"/>
      <c r="DK681" s="79"/>
      <c r="DL681" s="79"/>
      <c r="DM681" s="79"/>
      <c r="DN681" s="79"/>
      <c r="DO681" s="79"/>
      <c r="DP681" s="79"/>
      <c r="DQ681" s="79"/>
      <c r="DR681" s="79"/>
      <c r="DS681" s="79"/>
      <c r="DT681" s="79"/>
      <c r="DU681" s="79"/>
      <c r="DV681" s="79"/>
      <c r="DW681" s="79"/>
    </row>
    <row r="682" spans="1:127" s="58" customFormat="1" ht="15">
      <c r="A682" s="79"/>
      <c r="B682" s="79"/>
      <c r="C682" s="79"/>
      <c r="D682" s="82"/>
      <c r="E682" s="82"/>
      <c r="F682" s="82"/>
      <c r="G682" s="82"/>
      <c r="H682" s="82"/>
      <c r="I682" s="82"/>
      <c r="J682" s="82"/>
      <c r="K682" s="82"/>
      <c r="L682" s="82"/>
      <c r="M682" s="82"/>
      <c r="N682" s="82"/>
      <c r="O682" s="82"/>
      <c r="P682" s="82"/>
      <c r="Q682" s="82"/>
      <c r="R682" s="82"/>
      <c r="S682" s="82"/>
      <c r="T682" s="82"/>
      <c r="U682" s="83"/>
      <c r="V682" s="79"/>
      <c r="W682" s="79"/>
      <c r="X682" s="79"/>
      <c r="Y682" s="79"/>
      <c r="Z682" s="79"/>
      <c r="AA682" s="79"/>
      <c r="AB682" s="79"/>
      <c r="AC682" s="79"/>
      <c r="AD682" s="79"/>
      <c r="AE682" s="79"/>
      <c r="AF682" s="79"/>
      <c r="AG682" s="79"/>
      <c r="AH682" s="79"/>
      <c r="AI682" s="79"/>
      <c r="AJ682" s="79"/>
      <c r="AK682" s="79"/>
      <c r="AL682" s="79"/>
      <c r="AM682" s="79"/>
      <c r="AN682" s="79"/>
      <c r="AO682" s="79"/>
      <c r="AP682" s="79"/>
      <c r="AQ682" s="79"/>
      <c r="AR682" s="79"/>
      <c r="AS682" s="79"/>
      <c r="AT682" s="79"/>
      <c r="AU682" s="79"/>
      <c r="AV682" s="79"/>
      <c r="AW682" s="79"/>
      <c r="AX682" s="79"/>
      <c r="AY682" s="79"/>
      <c r="AZ682" s="79"/>
      <c r="BA682" s="79"/>
      <c r="BB682" s="79"/>
      <c r="BC682" s="79"/>
      <c r="BD682" s="79"/>
      <c r="BE682" s="79"/>
      <c r="BF682" s="79"/>
      <c r="BG682" s="79"/>
      <c r="BH682" s="79"/>
      <c r="BI682" s="79"/>
      <c r="BJ682" s="79"/>
      <c r="BK682" s="79"/>
      <c r="BL682" s="79"/>
      <c r="BM682" s="79"/>
      <c r="BN682" s="79"/>
      <c r="BO682" s="79"/>
      <c r="BP682" s="79"/>
      <c r="BQ682" s="79"/>
      <c r="BR682" s="79"/>
      <c r="BS682" s="79"/>
      <c r="BT682" s="79"/>
      <c r="BU682" s="79"/>
      <c r="BV682" s="79"/>
      <c r="BW682" s="79"/>
      <c r="BX682" s="79"/>
      <c r="BY682" s="79"/>
      <c r="BZ682" s="79"/>
      <c r="CA682" s="79"/>
      <c r="CB682" s="79"/>
      <c r="CC682" s="79"/>
      <c r="CD682" s="79"/>
      <c r="CE682" s="79"/>
      <c r="CF682" s="79"/>
      <c r="CG682" s="79"/>
      <c r="CH682" s="79"/>
      <c r="CI682" s="79"/>
      <c r="CJ682" s="79"/>
      <c r="CK682" s="79"/>
      <c r="CL682" s="79"/>
      <c r="CM682" s="79"/>
      <c r="CN682" s="79"/>
      <c r="CO682" s="79"/>
      <c r="CP682" s="79"/>
      <c r="CQ682" s="79"/>
      <c r="CR682" s="79"/>
      <c r="CS682" s="79"/>
      <c r="CT682" s="79"/>
      <c r="CU682" s="79"/>
      <c r="CV682" s="79"/>
      <c r="CW682" s="79"/>
      <c r="CX682" s="79"/>
      <c r="CY682" s="79"/>
      <c r="CZ682" s="79"/>
      <c r="DA682" s="79"/>
      <c r="DB682" s="79"/>
      <c r="DC682" s="79"/>
      <c r="DD682" s="79"/>
      <c r="DE682" s="79"/>
      <c r="DF682" s="79"/>
      <c r="DG682" s="79"/>
      <c r="DH682" s="79"/>
      <c r="DI682" s="79"/>
      <c r="DJ682" s="79"/>
      <c r="DK682" s="79"/>
      <c r="DL682" s="79"/>
      <c r="DM682" s="79"/>
      <c r="DN682" s="79"/>
      <c r="DO682" s="79"/>
      <c r="DP682" s="79"/>
      <c r="DQ682" s="79"/>
      <c r="DR682" s="79"/>
      <c r="DS682" s="79"/>
      <c r="DT682" s="79"/>
      <c r="DU682" s="79"/>
      <c r="DV682" s="79"/>
      <c r="DW682" s="79"/>
    </row>
    <row r="683" spans="1:127" s="58" customFormat="1" ht="15">
      <c r="A683" s="79"/>
      <c r="B683" s="79"/>
      <c r="C683" s="79"/>
      <c r="D683" s="84"/>
      <c r="E683" s="84"/>
      <c r="F683" s="84"/>
      <c r="G683" s="84"/>
      <c r="H683" s="84"/>
      <c r="I683" s="84"/>
      <c r="J683" s="84"/>
      <c r="K683" s="84"/>
      <c r="L683" s="84"/>
      <c r="M683" s="84"/>
      <c r="N683" s="84"/>
      <c r="O683" s="84"/>
      <c r="P683" s="84"/>
      <c r="Q683" s="84"/>
      <c r="R683" s="84"/>
      <c r="S683" s="84"/>
      <c r="T683" s="84"/>
      <c r="V683" s="79"/>
      <c r="W683" s="79"/>
      <c r="X683" s="79"/>
      <c r="Y683" s="79"/>
      <c r="Z683" s="79"/>
      <c r="AA683" s="79"/>
      <c r="AB683" s="79"/>
      <c r="AC683" s="79"/>
      <c r="AD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85"/>
      <c r="BJ683" s="315"/>
      <c r="BK683" s="87"/>
      <c r="BL683" s="79"/>
      <c r="BM683" s="79"/>
      <c r="BN683" s="79"/>
      <c r="BO683" s="79"/>
      <c r="BP683" s="79"/>
      <c r="BQ683" s="79"/>
      <c r="BR683" s="79"/>
      <c r="BS683" s="79"/>
      <c r="BT683" s="79"/>
      <c r="BU683" s="79"/>
      <c r="BV683" s="79"/>
      <c r="BW683" s="79"/>
      <c r="BX683" s="79"/>
      <c r="BY683" s="79"/>
      <c r="BZ683" s="79"/>
      <c r="CA683" s="79"/>
      <c r="CB683" s="79"/>
      <c r="CC683" s="79"/>
      <c r="CD683" s="79"/>
      <c r="CE683" s="79"/>
      <c r="CF683" s="79"/>
      <c r="CG683" s="79"/>
      <c r="CH683" s="79"/>
      <c r="CI683" s="79"/>
      <c r="CJ683" s="79"/>
      <c r="CK683" s="79"/>
      <c r="CL683" s="79"/>
      <c r="CM683" s="79"/>
      <c r="CN683" s="79"/>
      <c r="CO683" s="79"/>
      <c r="CP683" s="79"/>
      <c r="CQ683" s="79"/>
      <c r="CR683" s="79"/>
      <c r="CS683" s="79"/>
      <c r="CT683" s="79"/>
      <c r="CU683" s="79"/>
      <c r="CV683" s="79"/>
      <c r="CW683" s="79"/>
      <c r="CX683" s="79"/>
      <c r="CY683" s="79"/>
      <c r="CZ683" s="79"/>
      <c r="DA683" s="79"/>
      <c r="DB683" s="79"/>
      <c r="DC683" s="79"/>
      <c r="DD683" s="79"/>
      <c r="DE683" s="79"/>
      <c r="DF683" s="79"/>
      <c r="DG683" s="79"/>
      <c r="DH683" s="79"/>
      <c r="DI683" s="79"/>
      <c r="DJ683" s="79"/>
      <c r="DK683" s="79"/>
      <c r="DL683" s="79"/>
      <c r="DM683" s="79"/>
      <c r="DN683" s="79"/>
      <c r="DO683" s="79"/>
      <c r="DP683" s="79"/>
      <c r="DQ683" s="79"/>
      <c r="DR683" s="79"/>
      <c r="DS683" s="79"/>
      <c r="DT683" s="79"/>
      <c r="DU683" s="79"/>
      <c r="DV683" s="79"/>
      <c r="DW683" s="79"/>
    </row>
    <row r="684" spans="1:127" s="58" customFormat="1" ht="15">
      <c r="A684" s="79"/>
      <c r="B684" s="79"/>
      <c r="C684" s="79"/>
      <c r="D684" s="84"/>
      <c r="E684" s="84"/>
      <c r="F684" s="84"/>
      <c r="G684" s="84"/>
      <c r="H684" s="84"/>
      <c r="I684" s="84"/>
      <c r="J684" s="84"/>
      <c r="K684" s="84"/>
      <c r="L684" s="84"/>
      <c r="M684" s="84"/>
      <c r="N684" s="84"/>
      <c r="O684" s="84"/>
      <c r="P684" s="84"/>
      <c r="Q684" s="84"/>
      <c r="R684" s="84"/>
      <c r="S684" s="84"/>
      <c r="T684" s="84"/>
      <c r="V684" s="79"/>
      <c r="W684" s="79"/>
      <c r="X684" s="79"/>
      <c r="Y684" s="79"/>
      <c r="Z684" s="79"/>
      <c r="AA684" s="79"/>
      <c r="AB684" s="79"/>
      <c r="AC684" s="79"/>
      <c r="AD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85"/>
      <c r="BJ684" s="315"/>
      <c r="BK684" s="86"/>
      <c r="BL684" s="79"/>
      <c r="BM684" s="79"/>
      <c r="BN684" s="79"/>
      <c r="BO684" s="79"/>
      <c r="BP684" s="79"/>
      <c r="BQ684" s="79"/>
      <c r="BR684" s="79"/>
      <c r="BS684" s="79"/>
      <c r="BT684" s="79"/>
      <c r="BU684" s="79"/>
      <c r="BV684" s="79"/>
      <c r="BW684" s="79"/>
      <c r="BX684" s="79"/>
      <c r="BY684" s="79"/>
      <c r="BZ684" s="79"/>
      <c r="CA684" s="79"/>
      <c r="CB684" s="79"/>
      <c r="CC684" s="79"/>
      <c r="CD684" s="79"/>
      <c r="CE684" s="79"/>
      <c r="CF684" s="79"/>
      <c r="CG684" s="79"/>
      <c r="CH684" s="79"/>
      <c r="CI684" s="79"/>
      <c r="CJ684" s="79"/>
      <c r="CK684" s="79"/>
      <c r="CL684" s="79"/>
      <c r="CM684" s="79"/>
      <c r="CN684" s="79"/>
      <c r="CO684" s="79"/>
      <c r="CP684" s="79"/>
      <c r="CQ684" s="79"/>
      <c r="CR684" s="79"/>
      <c r="CS684" s="79"/>
      <c r="CT684" s="79"/>
      <c r="CU684" s="79"/>
      <c r="CV684" s="79"/>
      <c r="CW684" s="79"/>
      <c r="CX684" s="79"/>
      <c r="CY684" s="79"/>
      <c r="CZ684" s="79"/>
      <c r="DA684" s="79"/>
      <c r="DB684" s="79"/>
      <c r="DC684" s="79"/>
      <c r="DD684" s="79"/>
      <c r="DE684" s="79"/>
      <c r="DF684" s="79"/>
      <c r="DG684" s="79"/>
      <c r="DH684" s="79"/>
      <c r="DI684" s="79"/>
      <c r="DJ684" s="79"/>
      <c r="DK684" s="79"/>
      <c r="DL684" s="79"/>
      <c r="DM684" s="79"/>
      <c r="DN684" s="79"/>
      <c r="DO684" s="79"/>
      <c r="DP684" s="79"/>
      <c r="DQ684" s="79"/>
      <c r="DR684" s="79"/>
      <c r="DS684" s="79"/>
      <c r="DT684" s="79"/>
      <c r="DU684" s="79"/>
      <c r="DV684" s="79"/>
      <c r="DW684" s="79"/>
    </row>
    <row r="685" spans="1:127" s="58" customFormat="1" ht="15">
      <c r="A685" s="79"/>
      <c r="B685" s="79"/>
      <c r="C685" s="79"/>
      <c r="D685" s="84"/>
      <c r="E685" s="84"/>
      <c r="F685" s="84"/>
      <c r="G685" s="84"/>
      <c r="H685" s="84"/>
      <c r="I685" s="84"/>
      <c r="J685" s="84"/>
      <c r="K685" s="84"/>
      <c r="L685" s="84"/>
      <c r="M685" s="84"/>
      <c r="N685" s="84"/>
      <c r="O685" s="84"/>
      <c r="P685" s="84"/>
      <c r="Q685" s="84"/>
      <c r="R685" s="84"/>
      <c r="S685" s="84"/>
      <c r="T685" s="84"/>
      <c r="V685" s="79"/>
      <c r="W685" s="79"/>
      <c r="X685" s="79"/>
      <c r="Y685" s="79"/>
      <c r="Z685" s="79"/>
      <c r="AA685" s="79"/>
      <c r="AB685" s="79"/>
      <c r="AC685" s="79"/>
      <c r="AD685" s="79"/>
      <c r="AE685" s="79"/>
      <c r="AF685" s="79"/>
      <c r="AG685" s="79"/>
      <c r="AH685" s="79"/>
      <c r="AI685" s="79"/>
      <c r="AJ685" s="79"/>
      <c r="AK685" s="79"/>
      <c r="AL685" s="79"/>
      <c r="AM685" s="79"/>
      <c r="AN685" s="79"/>
      <c r="AO685" s="79"/>
      <c r="AP685" s="79"/>
      <c r="AQ685" s="351"/>
      <c r="AR685" s="79"/>
      <c r="AS685" s="79"/>
      <c r="AT685" s="79"/>
      <c r="AU685" s="79"/>
      <c r="AV685" s="79"/>
      <c r="AW685" s="79"/>
      <c r="AX685" s="79"/>
      <c r="AY685" s="79"/>
      <c r="AZ685" s="79"/>
      <c r="BA685" s="79"/>
      <c r="BB685" s="79"/>
      <c r="BC685" s="79"/>
      <c r="BD685" s="79"/>
      <c r="BE685" s="79"/>
      <c r="BF685" s="79"/>
      <c r="BG685" s="79"/>
      <c r="BH685" s="79"/>
      <c r="BI685" s="85"/>
      <c r="BJ685" s="86"/>
      <c r="BK685" s="86"/>
      <c r="BL685" s="79"/>
      <c r="BM685" s="79"/>
      <c r="BN685" s="79"/>
      <c r="BO685" s="79"/>
      <c r="BP685" s="79"/>
      <c r="BQ685" s="79"/>
      <c r="BR685" s="79"/>
      <c r="BS685" s="79"/>
      <c r="BT685" s="79"/>
      <c r="BU685" s="79"/>
      <c r="BV685" s="79"/>
      <c r="BW685" s="79"/>
      <c r="BX685" s="79"/>
      <c r="BY685" s="79"/>
      <c r="BZ685" s="79"/>
      <c r="CA685" s="79"/>
      <c r="CB685" s="79"/>
      <c r="CC685" s="79"/>
      <c r="CD685" s="79"/>
      <c r="CE685" s="79"/>
      <c r="CF685" s="79"/>
      <c r="CG685" s="79"/>
      <c r="CH685" s="79"/>
      <c r="CI685" s="79"/>
      <c r="CJ685" s="79"/>
      <c r="CK685" s="79"/>
      <c r="CL685" s="79"/>
      <c r="CM685" s="79"/>
      <c r="CN685" s="79"/>
      <c r="CO685" s="79"/>
      <c r="CP685" s="79"/>
      <c r="CQ685" s="79"/>
      <c r="CR685" s="79"/>
      <c r="CS685" s="79"/>
      <c r="CT685" s="79"/>
      <c r="CU685" s="79"/>
      <c r="CV685" s="79"/>
      <c r="CW685" s="79"/>
      <c r="CX685" s="79"/>
      <c r="CY685" s="79"/>
      <c r="CZ685" s="79"/>
      <c r="DA685" s="79"/>
      <c r="DB685" s="79"/>
      <c r="DC685" s="79"/>
      <c r="DD685" s="79"/>
      <c r="DE685" s="79"/>
      <c r="DF685" s="79"/>
      <c r="DG685" s="79"/>
      <c r="DH685" s="79"/>
      <c r="DI685" s="79"/>
      <c r="DJ685" s="79"/>
      <c r="DK685" s="79"/>
      <c r="DL685" s="79"/>
      <c r="DM685" s="79"/>
      <c r="DN685" s="79"/>
      <c r="DO685" s="79"/>
      <c r="DP685" s="79"/>
      <c r="DQ685" s="79"/>
      <c r="DR685" s="79"/>
      <c r="DS685" s="79"/>
      <c r="DT685" s="79"/>
      <c r="DU685" s="79"/>
      <c r="DV685" s="79"/>
      <c r="DW685" s="79"/>
    </row>
    <row r="686" spans="1:127" s="58" customFormat="1" ht="15">
      <c r="A686" s="79"/>
      <c r="B686" s="79"/>
      <c r="C686" s="79"/>
      <c r="D686" s="84"/>
      <c r="E686" s="84"/>
      <c r="F686" s="84"/>
      <c r="G686" s="84"/>
      <c r="H686" s="84"/>
      <c r="I686" s="84"/>
      <c r="J686" s="84"/>
      <c r="K686" s="84"/>
      <c r="L686" s="84"/>
      <c r="M686" s="84"/>
      <c r="N686" s="84"/>
      <c r="O686" s="84"/>
      <c r="P686" s="84"/>
      <c r="Q686" s="84"/>
      <c r="R686" s="84"/>
      <c r="S686" s="84"/>
      <c r="T686" s="84"/>
      <c r="V686" s="79"/>
      <c r="W686" s="79"/>
      <c r="X686" s="79"/>
      <c r="Y686" s="79"/>
      <c r="Z686" s="79"/>
      <c r="AA686" s="79"/>
      <c r="AB686" s="79"/>
      <c r="AC686" s="79"/>
      <c r="AD686" s="79"/>
      <c r="AE686" s="79"/>
      <c r="AF686" s="79"/>
      <c r="AG686" s="79"/>
      <c r="AH686" s="79"/>
      <c r="AI686" s="79"/>
      <c r="AJ686" s="79"/>
      <c r="AK686" s="79"/>
      <c r="AL686" s="79"/>
      <c r="AM686" s="79"/>
      <c r="AN686" s="79"/>
      <c r="AO686" s="79"/>
      <c r="AP686" s="79"/>
      <c r="AQ686" s="79"/>
      <c r="AR686" s="79"/>
      <c r="AS686" s="79"/>
      <c r="AT686" s="79"/>
      <c r="AU686" s="79"/>
      <c r="AV686" s="79"/>
      <c r="AW686" s="79"/>
      <c r="AX686" s="79"/>
      <c r="AY686" s="79"/>
      <c r="AZ686" s="79"/>
      <c r="BA686" s="79"/>
      <c r="BB686" s="79"/>
      <c r="BC686" s="79"/>
      <c r="BD686" s="79"/>
      <c r="BE686" s="79"/>
      <c r="BF686" s="79"/>
      <c r="BG686" s="79"/>
      <c r="BH686" s="79"/>
      <c r="BI686" s="85"/>
      <c r="BJ686" s="86"/>
      <c r="BK686" s="86"/>
      <c r="BL686" s="79"/>
      <c r="BM686" s="79"/>
      <c r="BN686" s="79"/>
      <c r="BO686" s="79"/>
      <c r="BP686" s="79"/>
      <c r="BQ686" s="79"/>
      <c r="BR686" s="79"/>
      <c r="BS686" s="79"/>
      <c r="BT686" s="79"/>
      <c r="BU686" s="79"/>
      <c r="BV686" s="79"/>
      <c r="BW686" s="79"/>
      <c r="BX686" s="79"/>
      <c r="BY686" s="79"/>
      <c r="BZ686" s="79"/>
      <c r="CA686" s="79"/>
      <c r="CB686" s="79"/>
      <c r="CC686" s="79"/>
      <c r="CD686" s="79"/>
      <c r="CE686" s="79"/>
      <c r="CF686" s="79"/>
      <c r="CG686" s="79"/>
      <c r="CH686" s="79"/>
      <c r="CI686" s="79"/>
      <c r="CJ686" s="79"/>
      <c r="CK686" s="79"/>
      <c r="CL686" s="79"/>
      <c r="CM686" s="79"/>
      <c r="CN686" s="79"/>
      <c r="CO686" s="79"/>
      <c r="CP686" s="79"/>
      <c r="CQ686" s="79"/>
      <c r="CR686" s="79"/>
      <c r="CS686" s="79"/>
      <c r="CT686" s="79"/>
      <c r="CU686" s="79"/>
      <c r="CV686" s="79"/>
      <c r="CW686" s="79"/>
      <c r="CX686" s="79"/>
      <c r="CY686" s="79"/>
      <c r="CZ686" s="79"/>
      <c r="DA686" s="79"/>
      <c r="DB686" s="79"/>
      <c r="DC686" s="79"/>
      <c r="DD686" s="79"/>
      <c r="DE686" s="79"/>
      <c r="DF686" s="79"/>
      <c r="DG686" s="79"/>
      <c r="DH686" s="79"/>
      <c r="DI686" s="79"/>
      <c r="DJ686" s="79"/>
      <c r="DK686" s="79"/>
      <c r="DL686" s="79"/>
      <c r="DM686" s="79"/>
      <c r="DN686" s="79"/>
      <c r="DO686" s="79"/>
      <c r="DP686" s="79"/>
      <c r="DQ686" s="79"/>
      <c r="DR686" s="79"/>
      <c r="DS686" s="79"/>
      <c r="DT686" s="79"/>
      <c r="DU686" s="79"/>
      <c r="DV686" s="79"/>
      <c r="DW686" s="79"/>
    </row>
    <row r="687" spans="1:127" s="58" customFormat="1" ht="15">
      <c r="A687" s="79"/>
      <c r="B687" s="79"/>
      <c r="C687" s="79"/>
      <c r="D687" s="88"/>
      <c r="E687" s="88"/>
      <c r="F687" s="88"/>
      <c r="G687" s="88"/>
      <c r="H687" s="88"/>
      <c r="I687" s="88"/>
      <c r="J687" s="88"/>
      <c r="K687" s="88"/>
      <c r="L687" s="88"/>
      <c r="M687" s="88"/>
      <c r="N687" s="88"/>
      <c r="O687" s="88"/>
      <c r="P687" s="88"/>
      <c r="Q687" s="88"/>
      <c r="R687" s="88"/>
      <c r="S687" s="88"/>
      <c r="T687" s="88"/>
      <c r="V687" s="79"/>
      <c r="W687" s="79"/>
      <c r="X687" s="79"/>
      <c r="Y687" s="79"/>
      <c r="Z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85"/>
      <c r="BJ687" s="86"/>
      <c r="BK687" s="86"/>
      <c r="BL687" s="79"/>
      <c r="BM687" s="79"/>
      <c r="BN687" s="79"/>
      <c r="BO687" s="79"/>
      <c r="BP687" s="79"/>
      <c r="BQ687" s="79"/>
      <c r="BR687" s="79"/>
      <c r="BS687" s="79"/>
      <c r="BT687" s="79"/>
      <c r="BU687" s="79"/>
      <c r="BV687" s="79"/>
      <c r="BW687" s="79"/>
      <c r="BX687" s="79"/>
      <c r="BY687" s="79"/>
      <c r="BZ687" s="79"/>
      <c r="CA687" s="79"/>
      <c r="CB687" s="79"/>
      <c r="CC687" s="79"/>
      <c r="CD687" s="79"/>
      <c r="CE687" s="79"/>
      <c r="CF687" s="79"/>
      <c r="CG687" s="79"/>
      <c r="CH687" s="79"/>
      <c r="CI687" s="79"/>
      <c r="CJ687" s="79"/>
      <c r="CK687" s="79"/>
      <c r="CL687" s="79"/>
      <c r="CM687" s="79"/>
      <c r="CN687" s="79"/>
      <c r="CO687" s="79"/>
      <c r="CP687" s="79"/>
      <c r="CQ687" s="79"/>
      <c r="CR687" s="79"/>
      <c r="CS687" s="79"/>
      <c r="CT687" s="79"/>
      <c r="CU687" s="79"/>
      <c r="CV687" s="79"/>
      <c r="CW687" s="79"/>
      <c r="CX687" s="79"/>
      <c r="CY687" s="79"/>
      <c r="CZ687" s="79"/>
      <c r="DA687" s="79"/>
      <c r="DB687" s="79"/>
      <c r="DC687" s="79"/>
      <c r="DD687" s="79"/>
      <c r="DE687" s="79"/>
      <c r="DF687" s="79"/>
      <c r="DG687" s="79"/>
      <c r="DH687" s="79"/>
      <c r="DI687" s="79"/>
      <c r="DJ687" s="79"/>
      <c r="DK687" s="79"/>
      <c r="DL687" s="79"/>
      <c r="DM687" s="79"/>
      <c r="DN687" s="79"/>
      <c r="DO687" s="79"/>
      <c r="DP687" s="79"/>
      <c r="DQ687" s="79"/>
      <c r="DR687" s="79"/>
      <c r="DS687" s="79"/>
      <c r="DT687" s="79"/>
      <c r="DU687" s="79"/>
      <c r="DV687" s="79"/>
      <c r="DW687" s="79"/>
    </row>
    <row r="688" spans="1:127" s="58" customFormat="1" ht="15">
      <c r="A688" s="79"/>
      <c r="B688" s="79"/>
      <c r="C688" s="79"/>
      <c r="D688" s="88"/>
      <c r="E688" s="88"/>
      <c r="F688" s="88"/>
      <c r="G688" s="88"/>
      <c r="H688" s="88"/>
      <c r="I688" s="88"/>
      <c r="J688" s="88"/>
      <c r="K688" s="88"/>
      <c r="L688" s="88"/>
      <c r="M688" s="88"/>
      <c r="N688" s="88"/>
      <c r="O688" s="88"/>
      <c r="P688" s="88"/>
      <c r="Q688" s="88"/>
      <c r="R688" s="88"/>
      <c r="S688" s="88"/>
      <c r="T688" s="88"/>
      <c r="V688" s="79"/>
      <c r="W688" s="79"/>
      <c r="X688" s="79"/>
      <c r="Y688" s="79"/>
      <c r="Z688" s="79"/>
      <c r="AA688" s="79"/>
      <c r="AB688" s="79"/>
      <c r="AC688" s="79"/>
      <c r="AD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85"/>
      <c r="BJ688" s="86"/>
      <c r="BK688" s="86"/>
      <c r="BL688" s="79"/>
      <c r="BM688" s="79"/>
      <c r="BN688" s="79"/>
      <c r="BO688" s="79"/>
      <c r="BP688" s="79"/>
      <c r="BQ688" s="79"/>
      <c r="BR688" s="79"/>
      <c r="BS688" s="79"/>
      <c r="BT688" s="79"/>
      <c r="BU688" s="79"/>
      <c r="BV688" s="79"/>
      <c r="BW688" s="79"/>
      <c r="BX688" s="79"/>
      <c r="BY688" s="79"/>
      <c r="BZ688" s="79"/>
      <c r="CA688" s="79"/>
      <c r="CB688" s="79"/>
      <c r="CC688" s="79"/>
      <c r="CD688" s="79"/>
      <c r="CE688" s="79"/>
      <c r="CF688" s="79"/>
      <c r="CG688" s="79"/>
      <c r="CH688" s="79"/>
      <c r="CI688" s="79"/>
      <c r="CJ688" s="79"/>
      <c r="CK688" s="79"/>
      <c r="CL688" s="79"/>
      <c r="CM688" s="79"/>
      <c r="CN688" s="79"/>
      <c r="CO688" s="79"/>
      <c r="CP688" s="79"/>
      <c r="CQ688" s="79"/>
      <c r="CR688" s="79"/>
      <c r="CS688" s="79"/>
      <c r="CT688" s="79"/>
      <c r="CU688" s="79"/>
      <c r="CV688" s="79"/>
      <c r="CW688" s="79"/>
      <c r="CX688" s="79"/>
      <c r="CY688" s="79"/>
      <c r="CZ688" s="79"/>
      <c r="DA688" s="79"/>
      <c r="DB688" s="79"/>
      <c r="DC688" s="79"/>
      <c r="DD688" s="79"/>
      <c r="DE688" s="79"/>
      <c r="DF688" s="79"/>
      <c r="DG688" s="79"/>
      <c r="DH688" s="79"/>
      <c r="DI688" s="79"/>
      <c r="DJ688" s="79"/>
      <c r="DK688" s="79"/>
      <c r="DL688" s="79"/>
      <c r="DM688" s="79"/>
      <c r="DN688" s="79"/>
      <c r="DO688" s="79"/>
      <c r="DP688" s="79"/>
      <c r="DQ688" s="79"/>
      <c r="DR688" s="79"/>
      <c r="DS688" s="79"/>
      <c r="DT688" s="79"/>
      <c r="DU688" s="79"/>
      <c r="DV688" s="79"/>
      <c r="DW688" s="79"/>
    </row>
    <row r="689" spans="4:127">
      <c r="V689" s="79"/>
      <c r="W689" s="79"/>
      <c r="X689" s="79"/>
      <c r="Y689" s="79"/>
      <c r="Z689" s="79"/>
      <c r="AA689" s="79"/>
      <c r="AB689" s="79"/>
      <c r="AC689" s="79"/>
      <c r="AD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c r="CA689" s="79"/>
      <c r="CB689" s="79"/>
      <c r="CC689" s="79"/>
      <c r="CD689" s="79"/>
      <c r="CE689" s="79"/>
      <c r="CF689" s="79"/>
      <c r="CG689" s="79"/>
      <c r="CH689" s="79"/>
      <c r="CI689" s="79"/>
      <c r="CJ689" s="79"/>
      <c r="CK689" s="79"/>
      <c r="CL689" s="79"/>
      <c r="CM689" s="79"/>
      <c r="CN689" s="79"/>
      <c r="CO689" s="79"/>
      <c r="CP689" s="79"/>
      <c r="CQ689" s="79"/>
      <c r="CR689" s="79"/>
      <c r="CS689" s="79"/>
      <c r="CT689" s="79"/>
      <c r="CU689" s="79"/>
      <c r="CV689" s="79"/>
      <c r="CW689" s="79"/>
      <c r="CX689" s="79"/>
      <c r="CY689" s="79"/>
      <c r="CZ689" s="79"/>
      <c r="DA689" s="79"/>
      <c r="DB689" s="79"/>
      <c r="DC689" s="79"/>
      <c r="DD689" s="79"/>
      <c r="DE689" s="79"/>
      <c r="DF689" s="79"/>
      <c r="DG689" s="79"/>
      <c r="DH689" s="79"/>
      <c r="DI689" s="79"/>
      <c r="DJ689" s="79"/>
      <c r="DK689" s="79"/>
      <c r="DL689" s="79"/>
      <c r="DM689" s="79"/>
      <c r="DN689" s="79"/>
      <c r="DO689" s="79"/>
      <c r="DP689" s="79"/>
      <c r="DQ689" s="79"/>
      <c r="DR689" s="79"/>
      <c r="DS689" s="79"/>
      <c r="DT689" s="79"/>
      <c r="DU689" s="79"/>
      <c r="DV689" s="79"/>
      <c r="DW689" s="79"/>
    </row>
    <row r="690" spans="4:127" hidden="1">
      <c r="V690" s="89"/>
      <c r="W690" s="89"/>
      <c r="X690" s="90"/>
      <c r="Y690" s="76"/>
      <c r="Z690" s="76"/>
      <c r="AA690" s="91"/>
      <c r="AB690" s="92"/>
      <c r="AC690" s="92"/>
      <c r="AD690" s="92"/>
      <c r="AE690" s="92"/>
      <c r="AF690" s="92"/>
      <c r="AG690" s="92"/>
      <c r="AH690" s="93"/>
      <c r="AI690" s="59"/>
      <c r="AJ690" s="94"/>
      <c r="AK690" s="89"/>
      <c r="AL690" s="95"/>
      <c r="AM690" s="89"/>
      <c r="AN690" s="89"/>
      <c r="AO690" s="89"/>
      <c r="AP690" s="96"/>
      <c r="AQ690" s="97"/>
      <c r="AR690" s="98"/>
      <c r="AS690" s="90"/>
      <c r="AT690" s="90"/>
      <c r="AU690" s="90"/>
      <c r="AV690" s="90"/>
      <c r="AW690" s="90"/>
      <c r="AX690" s="99"/>
      <c r="AY690" s="77"/>
      <c r="AZ690" s="100"/>
      <c r="BA690" s="100"/>
      <c r="BB690" s="100"/>
      <c r="BC690" s="100"/>
      <c r="BD690" s="100"/>
      <c r="BE690" s="100"/>
      <c r="BF690" s="100"/>
      <c r="BG690" s="100"/>
      <c r="BH690" s="100"/>
      <c r="BI690" s="100"/>
      <c r="BJ690" s="100"/>
      <c r="BK690" s="100"/>
      <c r="BL690" s="100"/>
      <c r="BM690" s="100"/>
      <c r="BN690" s="77"/>
      <c r="BO690" s="77"/>
      <c r="BP690" s="77"/>
      <c r="BQ690" s="77"/>
      <c r="BR690" s="77"/>
      <c r="BS690" s="101"/>
      <c r="BT690" s="101"/>
      <c r="BU690" s="101"/>
      <c r="BV690" s="101"/>
      <c r="BW690" s="101"/>
      <c r="BX690" s="101"/>
      <c r="BY690" s="101"/>
      <c r="BZ690" s="101"/>
      <c r="CA690" s="101"/>
      <c r="CB690" s="101"/>
      <c r="CC690" s="102"/>
      <c r="CD690" s="94"/>
      <c r="CE690" s="90"/>
      <c r="CF690" s="90"/>
      <c r="CG690" s="90"/>
      <c r="CH690" s="95"/>
      <c r="CI690" s="73"/>
      <c r="CJ690" s="96"/>
      <c r="CK690" s="96"/>
      <c r="CL690" s="96"/>
      <c r="CM690" s="74"/>
      <c r="CN690" s="73"/>
      <c r="CO690" s="96"/>
      <c r="CP690" s="96"/>
      <c r="CQ690" s="96"/>
      <c r="CR690" s="74"/>
      <c r="CS690" s="73"/>
      <c r="CT690" s="96"/>
      <c r="CU690" s="96"/>
      <c r="CV690" s="96"/>
      <c r="CW690" s="74"/>
      <c r="CX690" s="73"/>
      <c r="CY690" s="96"/>
      <c r="CZ690" s="96"/>
      <c r="DA690" s="96"/>
      <c r="DB690" s="74"/>
      <c r="DC690" s="73"/>
      <c r="DD690" s="96"/>
      <c r="DE690" s="96"/>
      <c r="DF690" s="96"/>
      <c r="DG690" s="74"/>
      <c r="DH690" s="73"/>
      <c r="DI690" s="96"/>
      <c r="DJ690" s="96"/>
      <c r="DK690" s="96"/>
      <c r="DL690" s="74"/>
      <c r="DM690" s="75"/>
      <c r="DN690" s="103"/>
      <c r="DO690" s="103"/>
      <c r="DP690" s="104"/>
      <c r="DQ690" s="103"/>
      <c r="DR690" s="103"/>
      <c r="DS690" s="103"/>
      <c r="DT690" s="104"/>
      <c r="DU690" s="90"/>
      <c r="DV690" s="105"/>
      <c r="DW690" s="106"/>
    </row>
    <row r="691" spans="4:127" hidden="1">
      <c r="V691" s="89"/>
      <c r="W691" s="89"/>
      <c r="X691" s="90"/>
      <c r="Y691" s="76"/>
      <c r="Z691" s="76"/>
      <c r="AA691" s="91"/>
      <c r="AB691" s="92"/>
      <c r="AC691" s="92"/>
      <c r="AD691" s="92"/>
      <c r="AE691" s="92"/>
      <c r="AF691" s="92"/>
      <c r="AG691" s="92"/>
      <c r="AH691" s="93"/>
      <c r="AI691" s="59"/>
      <c r="AJ691" s="94"/>
      <c r="AK691" s="89"/>
      <c r="AL691" s="95"/>
      <c r="AM691" s="89"/>
      <c r="AN691" s="89"/>
      <c r="AO691" s="89"/>
      <c r="AP691" s="96"/>
      <c r="AQ691" s="97"/>
      <c r="AR691" s="98"/>
      <c r="AS691" s="90"/>
      <c r="AT691" s="90"/>
      <c r="AU691" s="90"/>
      <c r="AV691" s="90"/>
      <c r="AW691" s="90"/>
      <c r="AX691" s="99"/>
      <c r="AY691" s="77"/>
      <c r="AZ691" s="100"/>
      <c r="BA691" s="100"/>
      <c r="BB691" s="100"/>
      <c r="BC691" s="100"/>
      <c r="BD691" s="100"/>
      <c r="BE691" s="100"/>
      <c r="BF691" s="100"/>
      <c r="BG691" s="100"/>
      <c r="BH691" s="100"/>
      <c r="BI691" s="100"/>
      <c r="BJ691" s="100"/>
      <c r="BK691" s="100"/>
      <c r="BL691" s="100"/>
      <c r="BM691" s="100"/>
      <c r="BN691" s="77"/>
      <c r="BO691" s="77"/>
      <c r="BP691" s="77"/>
      <c r="BQ691" s="77"/>
      <c r="BR691" s="77"/>
      <c r="BS691" s="101"/>
      <c r="BT691" s="101"/>
      <c r="BU691" s="101"/>
      <c r="BV691" s="101"/>
      <c r="BW691" s="101"/>
      <c r="BX691" s="101"/>
      <c r="BY691" s="101"/>
      <c r="BZ691" s="101"/>
      <c r="CA691" s="101"/>
      <c r="CB691" s="101"/>
      <c r="CC691" s="78"/>
      <c r="CD691" s="94"/>
      <c r="CE691" s="90"/>
      <c r="CF691" s="90"/>
      <c r="CG691" s="90"/>
      <c r="CH691" s="95"/>
      <c r="CI691" s="73"/>
      <c r="CJ691" s="96"/>
      <c r="CK691" s="96"/>
      <c r="CL691" s="96"/>
      <c r="CM691" s="74"/>
      <c r="CN691" s="73"/>
      <c r="CO691" s="96"/>
      <c r="CP691" s="96"/>
      <c r="CQ691" s="96"/>
      <c r="CR691" s="74"/>
      <c r="CS691" s="73"/>
      <c r="CT691" s="96"/>
      <c r="CU691" s="96"/>
      <c r="CV691" s="96"/>
      <c r="CW691" s="74"/>
      <c r="CX691" s="73"/>
      <c r="CY691" s="96"/>
      <c r="CZ691" s="96"/>
      <c r="DA691" s="96"/>
      <c r="DB691" s="74"/>
      <c r="DC691" s="73"/>
      <c r="DD691" s="96"/>
      <c r="DE691" s="96"/>
      <c r="DF691" s="96"/>
      <c r="DG691" s="74"/>
      <c r="DH691" s="73"/>
      <c r="DI691" s="96"/>
      <c r="DJ691" s="96"/>
      <c r="DK691" s="96"/>
      <c r="DL691" s="74"/>
      <c r="DM691" s="75"/>
      <c r="DN691" s="103"/>
      <c r="DO691" s="103"/>
      <c r="DP691" s="104"/>
      <c r="DQ691" s="103"/>
      <c r="DR691" s="103"/>
      <c r="DS691" s="103"/>
      <c r="DT691" s="104"/>
      <c r="DU691" s="90"/>
      <c r="DV691" s="105"/>
      <c r="DW691" s="106"/>
    </row>
    <row r="692" spans="4:127" hidden="1">
      <c r="V692" s="89"/>
      <c r="W692" s="89"/>
      <c r="X692" s="90"/>
      <c r="Y692" s="76"/>
      <c r="Z692" s="76"/>
      <c r="AA692" s="91"/>
      <c r="AB692" s="92"/>
      <c r="AC692" s="92"/>
      <c r="AD692" s="92"/>
      <c r="AE692" s="92"/>
      <c r="AF692" s="92"/>
      <c r="AG692" s="92"/>
      <c r="AH692" s="93"/>
      <c r="AI692" s="59"/>
      <c r="AJ692" s="94"/>
      <c r="AK692" s="89"/>
      <c r="AL692" s="95"/>
      <c r="AM692" s="89"/>
      <c r="AN692" s="89"/>
      <c r="AO692" s="89"/>
      <c r="AP692" s="96"/>
      <c r="AQ692" s="97"/>
      <c r="AR692" s="98"/>
      <c r="AS692" s="90"/>
      <c r="AT692" s="90"/>
      <c r="AU692" s="90"/>
      <c r="AV692" s="90"/>
      <c r="AW692" s="90"/>
      <c r="AX692" s="99"/>
      <c r="AY692" s="77"/>
      <c r="AZ692" s="100"/>
      <c r="BA692" s="100"/>
      <c r="BB692" s="100"/>
      <c r="BC692" s="100"/>
      <c r="BD692" s="100"/>
      <c r="BE692" s="100"/>
      <c r="BF692" s="100"/>
      <c r="BG692" s="100"/>
      <c r="BH692" s="100"/>
      <c r="BI692" s="100"/>
      <c r="BJ692" s="100"/>
      <c r="BK692" s="100"/>
      <c r="BL692" s="100"/>
      <c r="BM692" s="100"/>
      <c r="BN692" s="107"/>
      <c r="BO692" s="107"/>
      <c r="BP692" s="107"/>
      <c r="BQ692" s="107"/>
      <c r="BR692" s="107"/>
      <c r="BS692" s="107"/>
      <c r="BT692" s="107"/>
      <c r="BU692" s="107"/>
      <c r="BV692" s="107"/>
      <c r="BW692" s="107"/>
      <c r="BX692" s="107"/>
      <c r="BY692" s="107"/>
      <c r="BZ692" s="107"/>
      <c r="CA692" s="107"/>
      <c r="CB692" s="107"/>
      <c r="CC692" s="107"/>
      <c r="CD692" s="94"/>
      <c r="CE692" s="90"/>
      <c r="CF692" s="90"/>
      <c r="CG692" s="90"/>
      <c r="CH692" s="95"/>
      <c r="CI692" s="73"/>
      <c r="CJ692" s="96"/>
      <c r="CK692" s="96"/>
      <c r="CL692" s="96"/>
      <c r="CM692" s="74"/>
      <c r="CN692" s="73"/>
      <c r="CO692" s="96"/>
      <c r="CP692" s="96"/>
      <c r="CQ692" s="96"/>
      <c r="CR692" s="74"/>
      <c r="CS692" s="73"/>
      <c r="CT692" s="96"/>
      <c r="CU692" s="96"/>
      <c r="CV692" s="96"/>
      <c r="CW692" s="74"/>
      <c r="CX692" s="73"/>
      <c r="CY692" s="96"/>
      <c r="CZ692" s="96"/>
      <c r="DA692" s="96"/>
      <c r="DB692" s="74"/>
      <c r="DC692" s="73"/>
      <c r="DD692" s="96"/>
      <c r="DE692" s="96"/>
      <c r="DF692" s="96"/>
      <c r="DG692" s="74"/>
      <c r="DH692" s="73"/>
      <c r="DI692" s="96"/>
      <c r="DJ692" s="96"/>
      <c r="DK692" s="96"/>
      <c r="DL692" s="74"/>
      <c r="DM692" s="75"/>
      <c r="DN692" s="103"/>
      <c r="DO692" s="103"/>
      <c r="DP692" s="104"/>
      <c r="DQ692" s="103"/>
      <c r="DR692" s="103"/>
      <c r="DS692" s="103"/>
      <c r="DT692" s="104"/>
      <c r="DU692" s="90"/>
      <c r="DV692" s="105"/>
      <c r="DW692" s="106"/>
    </row>
    <row r="693" spans="4:127" hidden="1">
      <c r="V693" s="89"/>
      <c r="W693" s="89"/>
      <c r="X693" s="90"/>
      <c r="Y693" s="76"/>
      <c r="Z693" s="76"/>
      <c r="AA693" s="91"/>
      <c r="AB693" s="92"/>
      <c r="AC693" s="92"/>
      <c r="AD693" s="92"/>
      <c r="AE693" s="92"/>
      <c r="AF693" s="92"/>
      <c r="AG693" s="92"/>
      <c r="AH693" s="93"/>
      <c r="AI693" s="59"/>
      <c r="AJ693" s="94"/>
      <c r="AK693" s="89"/>
      <c r="AL693" s="95"/>
      <c r="AM693" s="89"/>
      <c r="AN693" s="89"/>
      <c r="AO693" s="89"/>
      <c r="AP693" s="96"/>
      <c r="AQ693" s="97"/>
      <c r="AR693" s="98"/>
      <c r="AS693" s="90"/>
      <c r="AT693" s="90"/>
      <c r="AU693" s="90"/>
      <c r="AV693" s="90"/>
      <c r="AW693" s="90"/>
      <c r="AX693" s="99"/>
      <c r="AY693" s="77"/>
      <c r="AZ693" s="100"/>
      <c r="BA693" s="100"/>
      <c r="BB693" s="100"/>
      <c r="BC693" s="100"/>
      <c r="BD693" s="100"/>
      <c r="BE693" s="100"/>
      <c r="BF693" s="100"/>
      <c r="BG693" s="100"/>
      <c r="BH693" s="78"/>
      <c r="BI693" s="100"/>
      <c r="BJ693" s="100"/>
      <c r="BK693" s="100"/>
      <c r="BL693" s="100"/>
      <c r="BM693" s="100"/>
      <c r="BN693" s="107"/>
      <c r="BO693" s="107"/>
      <c r="BP693" s="107"/>
      <c r="BQ693" s="107"/>
      <c r="BR693" s="107"/>
      <c r="BS693" s="108"/>
      <c r="BT693" s="108"/>
      <c r="BU693" s="108"/>
      <c r="BV693" s="108"/>
      <c r="BW693" s="108"/>
      <c r="BX693" s="108"/>
      <c r="BY693" s="108"/>
      <c r="BZ693" s="108"/>
      <c r="CA693" s="108"/>
      <c r="CB693" s="108"/>
      <c r="CC693" s="109"/>
      <c r="CD693" s="94"/>
      <c r="CE693" s="90"/>
      <c r="CF693" s="90"/>
      <c r="CG693" s="90"/>
      <c r="CH693" s="95"/>
      <c r="CI693" s="73"/>
      <c r="CJ693" s="96"/>
      <c r="CK693" s="96"/>
      <c r="CL693" s="96"/>
      <c r="CM693" s="74"/>
      <c r="CN693" s="73"/>
      <c r="CO693" s="96"/>
      <c r="CP693" s="96"/>
      <c r="CQ693" s="96"/>
      <c r="CR693" s="74"/>
      <c r="CS693" s="73"/>
      <c r="CT693" s="96"/>
      <c r="CU693" s="96"/>
      <c r="CV693" s="96"/>
      <c r="CW693" s="74"/>
      <c r="CX693" s="73"/>
      <c r="CY693" s="96"/>
      <c r="CZ693" s="96"/>
      <c r="DA693" s="96"/>
      <c r="DB693" s="74"/>
      <c r="DC693" s="73"/>
      <c r="DD693" s="96"/>
      <c r="DE693" s="96"/>
      <c r="DF693" s="96"/>
      <c r="DG693" s="74"/>
      <c r="DH693" s="73"/>
      <c r="DI693" s="96"/>
      <c r="DJ693" s="96"/>
      <c r="DK693" s="96"/>
      <c r="DL693" s="74"/>
      <c r="DM693" s="75"/>
      <c r="DN693" s="103"/>
      <c r="DO693" s="103"/>
      <c r="DP693" s="104"/>
      <c r="DQ693" s="103"/>
      <c r="DR693" s="103"/>
      <c r="DS693" s="103"/>
      <c r="DT693" s="104"/>
      <c r="DU693" s="90"/>
      <c r="DV693" s="105"/>
      <c r="DW693" s="106"/>
    </row>
    <row r="694" spans="4:127" hidden="1">
      <c r="V694" s="89"/>
      <c r="W694" s="89"/>
      <c r="X694" s="90"/>
      <c r="Y694" s="76"/>
      <c r="Z694" s="76"/>
      <c r="AA694" s="91"/>
      <c r="AB694" s="92"/>
      <c r="AC694" s="92"/>
      <c r="AD694" s="92"/>
      <c r="AE694" s="92"/>
      <c r="AF694" s="92"/>
      <c r="AG694" s="92"/>
      <c r="AH694" s="93"/>
      <c r="AI694" s="59"/>
      <c r="AJ694" s="94"/>
      <c r="AK694" s="89"/>
      <c r="AL694" s="95"/>
      <c r="AM694" s="89"/>
      <c r="AN694" s="89"/>
      <c r="AO694" s="89"/>
      <c r="AP694" s="96"/>
      <c r="AQ694" s="110"/>
      <c r="AR694" s="98"/>
      <c r="AS694" s="90"/>
      <c r="AT694" s="90"/>
      <c r="AU694" s="90"/>
      <c r="AV694" s="90"/>
      <c r="AW694" s="90"/>
      <c r="AX694" s="99"/>
      <c r="AY694" s="77"/>
      <c r="AZ694" s="100"/>
      <c r="BA694" s="100"/>
      <c r="BB694" s="100"/>
      <c r="BC694" s="100"/>
      <c r="BD694" s="100"/>
      <c r="BE694" s="100"/>
      <c r="BF694" s="100"/>
      <c r="BG694" s="100"/>
      <c r="BH694" s="78"/>
      <c r="BI694" s="100"/>
      <c r="BJ694" s="78"/>
      <c r="BK694" s="100"/>
      <c r="BL694" s="78"/>
      <c r="BM694" s="100"/>
      <c r="BN694" s="77"/>
      <c r="BO694" s="77"/>
      <c r="BP694" s="77"/>
      <c r="BQ694" s="77"/>
      <c r="BR694" s="77"/>
      <c r="BS694" s="101"/>
      <c r="BT694" s="101"/>
      <c r="BU694" s="101"/>
      <c r="BV694" s="101"/>
      <c r="BW694" s="101"/>
      <c r="BX694" s="101"/>
      <c r="BY694" s="101"/>
      <c r="BZ694" s="101"/>
      <c r="CA694" s="101"/>
      <c r="CB694" s="101"/>
      <c r="CC694" s="78"/>
      <c r="CD694" s="94"/>
      <c r="CE694" s="90"/>
      <c r="CF694" s="90"/>
      <c r="CG694" s="90"/>
      <c r="CH694" s="95"/>
      <c r="CI694" s="73"/>
      <c r="CJ694" s="96"/>
      <c r="CK694" s="96"/>
      <c r="CL694" s="96"/>
      <c r="CM694" s="74"/>
      <c r="CN694" s="73"/>
      <c r="CO694" s="96"/>
      <c r="CP694" s="96"/>
      <c r="CQ694" s="96"/>
      <c r="CR694" s="74"/>
      <c r="CS694" s="73"/>
      <c r="CT694" s="96"/>
      <c r="CU694" s="96"/>
      <c r="CV694" s="96"/>
      <c r="CW694" s="74"/>
      <c r="CX694" s="73"/>
      <c r="CY694" s="96"/>
      <c r="CZ694" s="96"/>
      <c r="DA694" s="96"/>
      <c r="DB694" s="74"/>
      <c r="DC694" s="73"/>
      <c r="DD694" s="96"/>
      <c r="DE694" s="96"/>
      <c r="DF694" s="96"/>
      <c r="DG694" s="74"/>
      <c r="DH694" s="73"/>
      <c r="DI694" s="96"/>
      <c r="DJ694" s="96"/>
      <c r="DK694" s="96"/>
      <c r="DL694" s="74"/>
      <c r="DM694" s="75"/>
      <c r="DN694" s="103"/>
      <c r="DO694" s="103"/>
      <c r="DP694" s="104"/>
      <c r="DQ694" s="103"/>
      <c r="DR694" s="103"/>
      <c r="DS694" s="103"/>
      <c r="DT694" s="104"/>
      <c r="DU694" s="90"/>
      <c r="DV694" s="105"/>
      <c r="DW694" s="106"/>
    </row>
    <row r="695" spans="4:127" hidden="1">
      <c r="V695" s="89"/>
      <c r="W695" s="89"/>
      <c r="X695" s="90"/>
      <c r="Y695" s="76"/>
      <c r="Z695" s="76"/>
      <c r="AA695" s="91"/>
      <c r="AB695" s="92"/>
      <c r="AC695" s="92"/>
      <c r="AD695" s="92"/>
      <c r="AE695" s="92"/>
      <c r="AF695" s="92"/>
      <c r="AG695" s="92"/>
      <c r="AH695" s="93"/>
      <c r="AI695" s="59"/>
      <c r="AJ695" s="94"/>
      <c r="AK695" s="89"/>
      <c r="AL695" s="95"/>
      <c r="AM695" s="89"/>
      <c r="AN695" s="89"/>
      <c r="AO695" s="89"/>
      <c r="AP695" s="111"/>
      <c r="AQ695" s="110"/>
      <c r="AR695" s="98"/>
      <c r="AS695" s="90"/>
      <c r="AT695" s="90"/>
      <c r="AU695" s="90"/>
      <c r="AV695" s="90"/>
      <c r="AW695" s="90"/>
      <c r="AX695" s="99"/>
      <c r="AY695" s="77"/>
      <c r="AZ695" s="100"/>
      <c r="BA695" s="100"/>
      <c r="BB695" s="100"/>
      <c r="BC695" s="100"/>
      <c r="BD695" s="100"/>
      <c r="BE695" s="100"/>
      <c r="BF695" s="100"/>
      <c r="BG695" s="100"/>
      <c r="BH695" s="78"/>
      <c r="BI695" s="100"/>
      <c r="BJ695" s="100"/>
      <c r="BK695" s="100"/>
      <c r="BL695" s="100"/>
      <c r="BM695" s="100"/>
      <c r="BN695" s="100"/>
      <c r="BO695" s="100"/>
      <c r="BP695" s="100"/>
      <c r="BQ695" s="100"/>
      <c r="BR695" s="100"/>
      <c r="BS695" s="100"/>
      <c r="BT695" s="100"/>
      <c r="BU695" s="100"/>
      <c r="BV695" s="100"/>
      <c r="BW695" s="100"/>
      <c r="BX695" s="100"/>
      <c r="BY695" s="100"/>
      <c r="BZ695" s="100"/>
      <c r="CA695" s="100"/>
      <c r="CB695" s="100"/>
      <c r="CC695" s="100"/>
      <c r="CD695" s="94"/>
      <c r="CE695" s="90"/>
      <c r="CF695" s="90"/>
      <c r="CG695" s="90"/>
      <c r="CH695" s="95"/>
      <c r="CI695" s="73"/>
      <c r="CJ695" s="96"/>
      <c r="CK695" s="96"/>
      <c r="CL695" s="96"/>
      <c r="CM695" s="74"/>
      <c r="CN695" s="73"/>
      <c r="CO695" s="96"/>
      <c r="CP695" s="96"/>
      <c r="CQ695" s="96"/>
      <c r="CR695" s="74"/>
      <c r="CS695" s="73"/>
      <c r="CT695" s="96"/>
      <c r="CU695" s="96"/>
      <c r="CV695" s="96"/>
      <c r="CW695" s="74"/>
      <c r="CX695" s="73"/>
      <c r="CY695" s="96"/>
      <c r="CZ695" s="96"/>
      <c r="DA695" s="96"/>
      <c r="DB695" s="74"/>
      <c r="DC695" s="73"/>
      <c r="DD695" s="96"/>
      <c r="DE695" s="96"/>
      <c r="DF695" s="96"/>
      <c r="DG695" s="74"/>
      <c r="DH695" s="73"/>
      <c r="DI695" s="96"/>
      <c r="DJ695" s="96"/>
      <c r="DK695" s="96"/>
      <c r="DL695" s="74"/>
      <c r="DM695" s="75"/>
      <c r="DN695" s="103"/>
      <c r="DO695" s="103"/>
      <c r="DP695" s="104"/>
      <c r="DQ695" s="103"/>
      <c r="DR695" s="103"/>
      <c r="DS695" s="103"/>
      <c r="DT695" s="104"/>
      <c r="DU695" s="90"/>
      <c r="DV695" s="105"/>
      <c r="DW695" s="106"/>
    </row>
    <row r="696" spans="4:127" hidden="1">
      <c r="V696" s="89"/>
      <c r="W696" s="89"/>
      <c r="X696" s="90"/>
      <c r="Y696" s="76"/>
      <c r="Z696" s="76"/>
      <c r="AA696" s="91"/>
      <c r="AB696" s="92"/>
      <c r="AC696" s="92"/>
      <c r="AD696" s="92"/>
      <c r="AE696" s="92"/>
      <c r="AF696" s="92"/>
      <c r="AG696" s="92"/>
      <c r="AH696" s="93"/>
      <c r="AI696" s="59"/>
      <c r="AJ696" s="94"/>
      <c r="AK696" s="89"/>
      <c r="AL696" s="95"/>
      <c r="AM696" s="89"/>
      <c r="AN696" s="89"/>
      <c r="AO696" s="89"/>
      <c r="AP696" s="96"/>
      <c r="AQ696" s="110"/>
      <c r="AR696" s="98"/>
      <c r="AS696" s="90"/>
      <c r="AT696" s="90"/>
      <c r="AU696" s="90"/>
      <c r="AV696" s="90"/>
      <c r="AW696" s="90"/>
      <c r="AX696" s="99"/>
      <c r="AY696" s="77"/>
      <c r="AZ696" s="100"/>
      <c r="BA696" s="100"/>
      <c r="BB696" s="100"/>
      <c r="BC696" s="100"/>
      <c r="BD696" s="100"/>
      <c r="BE696" s="100"/>
      <c r="BF696" s="100"/>
      <c r="BG696" s="100"/>
      <c r="BH696" s="78"/>
      <c r="BI696" s="100"/>
      <c r="BJ696" s="100"/>
      <c r="BK696" s="100"/>
      <c r="BL696" s="100"/>
      <c r="BM696" s="100"/>
      <c r="BN696" s="77"/>
      <c r="BO696" s="77"/>
      <c r="BP696" s="77"/>
      <c r="BQ696" s="77"/>
      <c r="BR696" s="77"/>
      <c r="BS696" s="77"/>
      <c r="BT696" s="77"/>
      <c r="BU696" s="77"/>
      <c r="BV696" s="77"/>
      <c r="BW696" s="77"/>
      <c r="BX696" s="77"/>
      <c r="BY696" s="77"/>
      <c r="BZ696" s="77"/>
      <c r="CA696" s="77"/>
      <c r="CB696" s="77"/>
      <c r="CC696" s="77"/>
      <c r="CD696" s="94"/>
      <c r="CE696" s="90"/>
      <c r="CF696" s="90"/>
      <c r="CG696" s="90"/>
      <c r="CH696" s="95"/>
      <c r="CI696" s="73"/>
      <c r="CJ696" s="96"/>
      <c r="CK696" s="96"/>
      <c r="CL696" s="96"/>
      <c r="CM696" s="74"/>
      <c r="CN696" s="73"/>
      <c r="CO696" s="96"/>
      <c r="CP696" s="96"/>
      <c r="CQ696" s="96"/>
      <c r="CR696" s="74"/>
      <c r="CS696" s="73"/>
      <c r="CT696" s="96"/>
      <c r="CU696" s="96"/>
      <c r="CV696" s="96"/>
      <c r="CW696" s="74"/>
      <c r="CX696" s="73"/>
      <c r="CY696" s="96"/>
      <c r="CZ696" s="96"/>
      <c r="DA696" s="96"/>
      <c r="DB696" s="74"/>
      <c r="DC696" s="73"/>
      <c r="DD696" s="96"/>
      <c r="DE696" s="96"/>
      <c r="DF696" s="96"/>
      <c r="DG696" s="74"/>
      <c r="DH696" s="73"/>
      <c r="DI696" s="96"/>
      <c r="DJ696" s="96"/>
      <c r="DK696" s="96"/>
      <c r="DL696" s="74"/>
      <c r="DM696" s="75"/>
      <c r="DN696" s="103"/>
      <c r="DO696" s="103"/>
      <c r="DP696" s="104"/>
      <c r="DQ696" s="103"/>
      <c r="DR696" s="103"/>
      <c r="DS696" s="103"/>
      <c r="DT696" s="104"/>
      <c r="DU696" s="90"/>
      <c r="DV696" s="105"/>
      <c r="DW696" s="106"/>
    </row>
    <row r="697" spans="4:127"/>
    <row r="698" spans="4:127"/>
    <row r="699" spans="4:127"/>
    <row r="700" spans="4:127" s="79" customFormat="1">
      <c r="D700" s="57"/>
      <c r="E700" s="57"/>
      <c r="F700" s="57"/>
      <c r="G700" s="57"/>
      <c r="H700" s="57"/>
      <c r="I700" s="57"/>
      <c r="J700" s="57"/>
      <c r="K700" s="57"/>
      <c r="L700" s="57"/>
      <c r="M700" s="57"/>
      <c r="N700" s="57"/>
      <c r="O700" s="57"/>
      <c r="P700" s="57"/>
      <c r="Q700" s="57"/>
      <c r="R700" s="57"/>
      <c r="S700" s="57"/>
      <c r="T700" s="57"/>
      <c r="U700" s="57"/>
      <c r="V700" s="60"/>
      <c r="W700" s="60"/>
      <c r="X700" s="61"/>
      <c r="Y700" s="60"/>
      <c r="Z700" s="60"/>
      <c r="AA700" s="60"/>
      <c r="AB700" s="60"/>
      <c r="AC700" s="60"/>
      <c r="AD700" s="60"/>
      <c r="AE700" s="60"/>
      <c r="AF700" s="60"/>
      <c r="AG700" s="60"/>
      <c r="AH700" s="60"/>
      <c r="AI700" s="60"/>
      <c r="AJ700" s="61"/>
      <c r="AK700" s="60"/>
      <c r="AL700" s="61"/>
      <c r="AM700" s="60"/>
      <c r="AN700" s="60"/>
      <c r="AO700" s="60"/>
      <c r="AP700" s="62"/>
      <c r="AQ700" s="63"/>
      <c r="AR700" s="60"/>
      <c r="AS700" s="61"/>
      <c r="AT700" s="61"/>
      <c r="AU700" s="61"/>
      <c r="AV700" s="61"/>
      <c r="AW700" s="61"/>
      <c r="AX700" s="61"/>
      <c r="AY700" s="60"/>
      <c r="AZ700" s="60"/>
      <c r="BA700" s="60"/>
      <c r="BB700" s="60"/>
      <c r="BC700" s="60"/>
      <c r="BD700" s="60"/>
      <c r="BE700" s="60"/>
      <c r="BF700" s="60"/>
      <c r="BG700" s="60"/>
      <c r="BH700" s="60"/>
      <c r="BI700" s="60"/>
      <c r="BJ700" s="60"/>
      <c r="BK700" s="60"/>
      <c r="BL700" s="60"/>
      <c r="BM700" s="60"/>
      <c r="BN700" s="60"/>
      <c r="BO700" s="60"/>
      <c r="BP700" s="60"/>
      <c r="BQ700" s="60"/>
      <c r="BR700" s="60"/>
      <c r="BS700" s="60"/>
      <c r="BT700" s="60"/>
      <c r="BU700" s="60"/>
      <c r="BV700" s="60"/>
      <c r="BW700" s="60"/>
      <c r="BX700" s="60"/>
      <c r="BY700" s="60"/>
      <c r="BZ700" s="60"/>
      <c r="CA700" s="60"/>
      <c r="CB700" s="60"/>
      <c r="CC700" s="60"/>
      <c r="CD700" s="64"/>
      <c r="CE700" s="64"/>
      <c r="CF700" s="64"/>
      <c r="CG700" s="64"/>
      <c r="CH700" s="64"/>
      <c r="CI700" s="65"/>
      <c r="CJ700" s="65"/>
      <c r="CK700" s="65"/>
      <c r="CL700" s="65"/>
      <c r="CM700" s="65"/>
      <c r="CN700" s="65"/>
      <c r="CO700" s="65"/>
      <c r="CP700" s="65"/>
      <c r="CQ700" s="65"/>
      <c r="CR700" s="65"/>
      <c r="CS700" s="65"/>
      <c r="CT700" s="65"/>
      <c r="CU700" s="65"/>
      <c r="CV700" s="65"/>
      <c r="CW700" s="65"/>
      <c r="CX700" s="65"/>
      <c r="CY700" s="65"/>
      <c r="CZ700" s="65"/>
      <c r="DA700" s="65"/>
      <c r="DB700" s="65"/>
      <c r="DC700" s="65"/>
      <c r="DD700" s="65"/>
      <c r="DE700" s="65"/>
      <c r="DF700" s="65"/>
      <c r="DG700" s="65"/>
      <c r="DH700" s="65"/>
      <c r="DI700" s="65"/>
      <c r="DJ700" s="65"/>
      <c r="DK700" s="65"/>
      <c r="DL700" s="65"/>
      <c r="DM700" s="65"/>
      <c r="DN700" s="65"/>
      <c r="DO700" s="65"/>
      <c r="DP700" s="65"/>
      <c r="DQ700" s="65"/>
      <c r="DR700" s="65"/>
      <c r="DS700" s="65"/>
      <c r="DT700" s="65"/>
      <c r="DU700" s="64"/>
      <c r="DV700" s="66"/>
      <c r="DW700" s="67"/>
    </row>
    <row r="701" spans="4:127" s="79" customFormat="1">
      <c r="D701" s="57"/>
      <c r="E701" s="57"/>
      <c r="F701" s="57"/>
      <c r="G701" s="57"/>
      <c r="H701" s="57"/>
      <c r="I701" s="57"/>
      <c r="J701" s="57"/>
      <c r="K701" s="57"/>
      <c r="L701" s="57"/>
      <c r="M701" s="57"/>
      <c r="N701" s="57"/>
      <c r="O701" s="57"/>
      <c r="P701" s="57"/>
      <c r="Q701" s="57"/>
      <c r="R701" s="57"/>
      <c r="S701" s="57"/>
      <c r="T701" s="57"/>
      <c r="U701" s="57"/>
      <c r="V701" s="60"/>
      <c r="W701" s="60"/>
      <c r="X701" s="61"/>
      <c r="Y701" s="60"/>
      <c r="Z701" s="60"/>
      <c r="AA701" s="60"/>
      <c r="AB701" s="60"/>
      <c r="AC701" s="60"/>
      <c r="AD701" s="60"/>
      <c r="AE701" s="60"/>
      <c r="AF701" s="60"/>
      <c r="AG701" s="60"/>
      <c r="AH701" s="60"/>
      <c r="AI701" s="60"/>
      <c r="AJ701" s="61"/>
      <c r="AK701" s="60"/>
      <c r="AL701" s="61"/>
      <c r="AM701" s="60"/>
      <c r="AN701" s="60"/>
      <c r="AO701" s="60"/>
      <c r="AP701" s="62"/>
      <c r="AQ701" s="63"/>
      <c r="AR701" s="60"/>
      <c r="AS701" s="61"/>
      <c r="AT701" s="61"/>
      <c r="AU701" s="61"/>
      <c r="AV701" s="61"/>
      <c r="AW701" s="61"/>
      <c r="AX701" s="61"/>
      <c r="AY701" s="60"/>
      <c r="AZ701" s="60"/>
      <c r="BA701" s="60"/>
      <c r="BB701" s="60"/>
      <c r="BC701" s="60"/>
      <c r="BD701" s="60"/>
      <c r="BE701" s="60"/>
      <c r="BF701" s="60"/>
      <c r="BG701" s="60"/>
      <c r="BH701" s="60"/>
      <c r="BI701" s="60"/>
      <c r="BJ701" s="60"/>
      <c r="BK701" s="60"/>
      <c r="BL701" s="60"/>
      <c r="BM701" s="60"/>
      <c r="BN701" s="60"/>
      <c r="BO701" s="60"/>
      <c r="BP701" s="60"/>
      <c r="BQ701" s="60"/>
      <c r="BR701" s="60"/>
      <c r="BS701" s="60"/>
      <c r="BT701" s="60"/>
      <c r="BU701" s="60"/>
      <c r="BV701" s="60"/>
      <c r="BW701" s="60"/>
      <c r="BX701" s="60"/>
      <c r="BY701" s="60"/>
      <c r="BZ701" s="60"/>
      <c r="CA701" s="60"/>
      <c r="CB701" s="60"/>
      <c r="CC701" s="60"/>
      <c r="CD701" s="64"/>
      <c r="CE701" s="64"/>
      <c r="CF701" s="64"/>
      <c r="CG701" s="64"/>
      <c r="CH701" s="64"/>
      <c r="CI701" s="65"/>
      <c r="CJ701" s="65"/>
      <c r="CK701" s="65"/>
      <c r="CL701" s="65"/>
      <c r="CM701" s="65"/>
      <c r="CN701" s="65"/>
      <c r="CO701" s="65"/>
      <c r="CP701" s="65"/>
      <c r="CQ701" s="65"/>
      <c r="CR701" s="65"/>
      <c r="CS701" s="65"/>
      <c r="CT701" s="65"/>
      <c r="CU701" s="65"/>
      <c r="CV701" s="65"/>
      <c r="CW701" s="65"/>
      <c r="CX701" s="65"/>
      <c r="CY701" s="65"/>
      <c r="CZ701" s="65"/>
      <c r="DA701" s="65"/>
      <c r="DB701" s="65"/>
      <c r="DC701" s="65"/>
      <c r="DD701" s="65"/>
      <c r="DE701" s="65"/>
      <c r="DF701" s="65"/>
      <c r="DG701" s="65"/>
      <c r="DH701" s="65"/>
      <c r="DI701" s="65"/>
      <c r="DJ701" s="65"/>
      <c r="DK701" s="65"/>
      <c r="DL701" s="65"/>
      <c r="DM701" s="65"/>
      <c r="DN701" s="65"/>
      <c r="DO701" s="65"/>
      <c r="DP701" s="65"/>
      <c r="DQ701" s="65"/>
      <c r="DR701" s="65"/>
      <c r="DS701" s="65"/>
      <c r="DT701" s="65"/>
      <c r="DU701" s="64"/>
      <c r="DV701" s="66"/>
      <c r="DW701" s="67"/>
    </row>
    <row r="702" spans="4:127" s="79" customFormat="1">
      <c r="D702" s="57"/>
      <c r="E702" s="57"/>
      <c r="F702" s="57"/>
      <c r="G702" s="57"/>
      <c r="H702" s="57"/>
      <c r="I702" s="57"/>
      <c r="J702" s="57"/>
      <c r="K702" s="57"/>
      <c r="L702" s="57"/>
      <c r="M702" s="57"/>
      <c r="N702" s="57"/>
      <c r="O702" s="57"/>
      <c r="P702" s="57"/>
      <c r="Q702" s="57"/>
      <c r="R702" s="57"/>
      <c r="S702" s="57"/>
      <c r="T702" s="57"/>
      <c r="U702" s="57"/>
      <c r="V702" s="60"/>
      <c r="W702" s="60"/>
      <c r="X702" s="61"/>
      <c r="Y702" s="60"/>
      <c r="Z702" s="60"/>
      <c r="AA702" s="60"/>
      <c r="AB702" s="60"/>
      <c r="AC702" s="60"/>
      <c r="AD702" s="60"/>
      <c r="AE702" s="60"/>
      <c r="AF702" s="60"/>
      <c r="AG702" s="60"/>
      <c r="AH702" s="60"/>
      <c r="AI702" s="60"/>
      <c r="AJ702" s="61"/>
      <c r="AK702" s="60"/>
      <c r="AL702" s="61"/>
      <c r="AM702" s="60"/>
      <c r="AN702" s="60"/>
      <c r="AO702" s="60"/>
      <c r="AP702" s="62"/>
      <c r="AQ702" s="63"/>
      <c r="AR702" s="60"/>
      <c r="AS702" s="61"/>
      <c r="AT702" s="61"/>
      <c r="AU702" s="61"/>
      <c r="AV702" s="61"/>
      <c r="AW702" s="61"/>
      <c r="AX702" s="61"/>
      <c r="AY702" s="60"/>
      <c r="AZ702" s="60"/>
      <c r="BA702" s="60"/>
      <c r="BB702" s="60"/>
      <c r="BC702" s="60"/>
      <c r="BD702" s="60"/>
      <c r="BE702" s="60"/>
      <c r="BF702" s="60"/>
      <c r="BG702" s="60"/>
      <c r="BH702" s="60"/>
      <c r="BI702" s="60"/>
      <c r="BJ702" s="60"/>
      <c r="BK702" s="60"/>
      <c r="BL702" s="60"/>
      <c r="BM702" s="60"/>
      <c r="BN702" s="60"/>
      <c r="BO702" s="60"/>
      <c r="BP702" s="60"/>
      <c r="BQ702" s="60"/>
      <c r="BR702" s="60"/>
      <c r="BS702" s="60"/>
      <c r="BT702" s="60"/>
      <c r="BU702" s="60"/>
      <c r="BV702" s="60"/>
      <c r="BW702" s="60"/>
      <c r="BX702" s="60"/>
      <c r="BY702" s="60"/>
      <c r="BZ702" s="60"/>
      <c r="CA702" s="60"/>
      <c r="CB702" s="60"/>
      <c r="CC702" s="60"/>
      <c r="CD702" s="64"/>
      <c r="CE702" s="64"/>
      <c r="CF702" s="64"/>
      <c r="CG702" s="64"/>
      <c r="CH702" s="64"/>
      <c r="CI702" s="65"/>
      <c r="CJ702" s="65"/>
      <c r="CK702" s="65"/>
      <c r="CL702" s="65"/>
      <c r="CM702" s="65"/>
      <c r="CN702" s="65"/>
      <c r="CO702" s="65"/>
      <c r="CP702" s="65"/>
      <c r="CQ702" s="65"/>
      <c r="CR702" s="65"/>
      <c r="CS702" s="65"/>
      <c r="CT702" s="65"/>
      <c r="CU702" s="65"/>
      <c r="CV702" s="65"/>
      <c r="CW702" s="65"/>
      <c r="CX702" s="65"/>
      <c r="CY702" s="65"/>
      <c r="CZ702" s="65"/>
      <c r="DA702" s="65"/>
      <c r="DB702" s="65"/>
      <c r="DC702" s="65"/>
      <c r="DD702" s="65"/>
      <c r="DE702" s="65"/>
      <c r="DF702" s="65"/>
      <c r="DG702" s="65"/>
      <c r="DH702" s="65"/>
      <c r="DI702" s="65"/>
      <c r="DJ702" s="65"/>
      <c r="DK702" s="65"/>
      <c r="DL702" s="65"/>
      <c r="DM702" s="65"/>
      <c r="DN702" s="65"/>
      <c r="DO702" s="65"/>
      <c r="DP702" s="65"/>
      <c r="DQ702" s="65"/>
      <c r="DR702" s="65"/>
      <c r="DS702" s="65"/>
      <c r="DT702" s="65"/>
      <c r="DU702" s="64"/>
      <c r="DV702" s="66"/>
      <c r="DW702" s="67"/>
    </row>
    <row r="703" spans="4:127" s="79" customFormat="1">
      <c r="D703" s="57"/>
      <c r="E703" s="57"/>
      <c r="F703" s="57"/>
      <c r="G703" s="57"/>
      <c r="H703" s="57"/>
      <c r="I703" s="57"/>
      <c r="J703" s="57"/>
      <c r="K703" s="57"/>
      <c r="L703" s="57"/>
      <c r="M703" s="57"/>
      <c r="N703" s="57"/>
      <c r="O703" s="57"/>
      <c r="P703" s="57"/>
      <c r="Q703" s="57"/>
      <c r="R703" s="57"/>
      <c r="S703" s="57"/>
      <c r="T703" s="57"/>
      <c r="U703" s="57"/>
      <c r="V703" s="60"/>
      <c r="W703" s="60"/>
      <c r="X703" s="61"/>
      <c r="Y703" s="60"/>
      <c r="Z703" s="60"/>
      <c r="AA703" s="60"/>
      <c r="AB703" s="60"/>
      <c r="AC703" s="60"/>
      <c r="AD703" s="60"/>
      <c r="AE703" s="60"/>
      <c r="AF703" s="60"/>
      <c r="AG703" s="60"/>
      <c r="AH703" s="60"/>
      <c r="AI703" s="60"/>
      <c r="AJ703" s="61"/>
      <c r="AK703" s="60"/>
      <c r="AL703" s="61"/>
      <c r="AM703" s="60"/>
      <c r="AN703" s="60"/>
      <c r="AO703" s="60"/>
      <c r="AP703" s="62"/>
      <c r="AQ703" s="63"/>
      <c r="AR703" s="60"/>
      <c r="AS703" s="61"/>
      <c r="AT703" s="61"/>
      <c r="AU703" s="61"/>
      <c r="AV703" s="61"/>
      <c r="AW703" s="61"/>
      <c r="AX703" s="61"/>
      <c r="AY703" s="60"/>
      <c r="AZ703" s="60"/>
      <c r="BA703" s="60"/>
      <c r="BB703" s="60"/>
      <c r="BC703" s="60"/>
      <c r="BD703" s="60"/>
      <c r="BE703" s="60"/>
      <c r="BF703" s="60"/>
      <c r="BG703" s="60"/>
      <c r="BH703" s="60"/>
      <c r="BI703" s="60"/>
      <c r="BJ703" s="60"/>
      <c r="BK703" s="60"/>
      <c r="BL703" s="60"/>
      <c r="BM703" s="60"/>
      <c r="BN703" s="60"/>
      <c r="BO703" s="60"/>
      <c r="BP703" s="60"/>
      <c r="BQ703" s="60"/>
      <c r="BR703" s="60"/>
      <c r="BS703" s="60"/>
      <c r="BT703" s="60"/>
      <c r="BU703" s="60"/>
      <c r="BV703" s="60"/>
      <c r="BW703" s="60"/>
      <c r="BX703" s="60"/>
      <c r="BY703" s="60"/>
      <c r="BZ703" s="60"/>
      <c r="CA703" s="60"/>
      <c r="CB703" s="60"/>
      <c r="CC703" s="60"/>
      <c r="CD703" s="64"/>
      <c r="CE703" s="64"/>
      <c r="CF703" s="64"/>
      <c r="CG703" s="64"/>
      <c r="CH703" s="64"/>
      <c r="CI703" s="65"/>
      <c r="CJ703" s="65"/>
      <c r="CK703" s="65"/>
      <c r="CL703" s="65"/>
      <c r="CM703" s="65"/>
      <c r="CN703" s="65"/>
      <c r="CO703" s="65"/>
      <c r="CP703" s="65"/>
      <c r="CQ703" s="65"/>
      <c r="CR703" s="65"/>
      <c r="CS703" s="65"/>
      <c r="CT703" s="65"/>
      <c r="CU703" s="65"/>
      <c r="CV703" s="65"/>
      <c r="CW703" s="65"/>
      <c r="CX703" s="65"/>
      <c r="CY703" s="65"/>
      <c r="CZ703" s="65"/>
      <c r="DA703" s="65"/>
      <c r="DB703" s="65"/>
      <c r="DC703" s="65"/>
      <c r="DD703" s="65"/>
      <c r="DE703" s="65"/>
      <c r="DF703" s="65"/>
      <c r="DG703" s="65"/>
      <c r="DH703" s="65"/>
      <c r="DI703" s="65"/>
      <c r="DJ703" s="65"/>
      <c r="DK703" s="65"/>
      <c r="DL703" s="65"/>
      <c r="DM703" s="65"/>
      <c r="DN703" s="65"/>
      <c r="DO703" s="65"/>
      <c r="DP703" s="65"/>
      <c r="DQ703" s="65"/>
      <c r="DR703" s="65"/>
      <c r="DS703" s="65"/>
      <c r="DT703" s="65"/>
      <c r="DU703" s="64"/>
      <c r="DV703" s="66"/>
      <c r="DW703" s="67"/>
    </row>
    <row r="704" spans="4:127" s="79" customFormat="1">
      <c r="D704" s="57"/>
      <c r="E704" s="57"/>
      <c r="F704" s="57"/>
      <c r="G704" s="57"/>
      <c r="H704" s="57"/>
      <c r="I704" s="57"/>
      <c r="J704" s="57"/>
      <c r="K704" s="57"/>
      <c r="L704" s="57"/>
      <c r="M704" s="57"/>
      <c r="N704" s="57"/>
      <c r="O704" s="57"/>
      <c r="P704" s="57"/>
      <c r="Q704" s="57"/>
      <c r="R704" s="57"/>
      <c r="S704" s="57"/>
      <c r="T704" s="57"/>
      <c r="U704" s="57"/>
      <c r="V704" s="60"/>
      <c r="W704" s="60"/>
      <c r="X704" s="61"/>
      <c r="Y704" s="60"/>
      <c r="Z704" s="60"/>
      <c r="AA704" s="60"/>
      <c r="AB704" s="60"/>
      <c r="AC704" s="60"/>
      <c r="AD704" s="60"/>
      <c r="AE704" s="60"/>
      <c r="AF704" s="60"/>
      <c r="AG704" s="60"/>
      <c r="AH704" s="60"/>
      <c r="AI704" s="60"/>
      <c r="AJ704" s="61"/>
      <c r="AK704" s="60"/>
      <c r="AL704" s="61"/>
      <c r="AM704" s="60"/>
      <c r="AN704" s="60"/>
      <c r="AO704" s="60"/>
      <c r="AP704" s="62"/>
      <c r="AQ704" s="63"/>
      <c r="AR704" s="60"/>
      <c r="AS704" s="61"/>
      <c r="AT704" s="61"/>
      <c r="AU704" s="61"/>
      <c r="AV704" s="61"/>
      <c r="AW704" s="61"/>
      <c r="AX704" s="61"/>
      <c r="AY704" s="60"/>
      <c r="AZ704" s="60"/>
      <c r="BA704" s="60"/>
      <c r="BB704" s="60"/>
      <c r="BC704" s="60"/>
      <c r="BD704" s="60"/>
      <c r="BE704" s="60"/>
      <c r="BF704" s="60"/>
      <c r="BG704" s="60"/>
      <c r="BH704" s="60"/>
      <c r="BI704" s="60"/>
      <c r="BJ704" s="60"/>
      <c r="BK704" s="60"/>
      <c r="BL704" s="60"/>
      <c r="BM704" s="60"/>
      <c r="BN704" s="60"/>
      <c r="BO704" s="60"/>
      <c r="BP704" s="60"/>
      <c r="BQ704" s="60"/>
      <c r="BR704" s="60"/>
      <c r="BS704" s="60"/>
      <c r="BT704" s="60"/>
      <c r="BU704" s="60"/>
      <c r="BV704" s="60"/>
      <c r="BW704" s="60"/>
      <c r="BX704" s="60"/>
      <c r="BY704" s="60"/>
      <c r="BZ704" s="60"/>
      <c r="CA704" s="60"/>
      <c r="CB704" s="60"/>
      <c r="CC704" s="60"/>
      <c r="CD704" s="64"/>
      <c r="CE704" s="64"/>
      <c r="CF704" s="64"/>
      <c r="CG704" s="64"/>
      <c r="CH704" s="64"/>
      <c r="CI704" s="65"/>
      <c r="CJ704" s="65"/>
      <c r="CK704" s="65"/>
      <c r="CL704" s="65"/>
      <c r="CM704" s="65"/>
      <c r="CN704" s="65"/>
      <c r="CO704" s="65"/>
      <c r="CP704" s="65"/>
      <c r="CQ704" s="65"/>
      <c r="CR704" s="65"/>
      <c r="CS704" s="65"/>
      <c r="CT704" s="65"/>
      <c r="CU704" s="65"/>
      <c r="CV704" s="65"/>
      <c r="CW704" s="65"/>
      <c r="CX704" s="65"/>
      <c r="CY704" s="65"/>
      <c r="CZ704" s="65"/>
      <c r="DA704" s="65"/>
      <c r="DB704" s="65"/>
      <c r="DC704" s="65"/>
      <c r="DD704" s="65"/>
      <c r="DE704" s="65"/>
      <c r="DF704" s="65"/>
      <c r="DG704" s="65"/>
      <c r="DH704" s="65"/>
      <c r="DI704" s="65"/>
      <c r="DJ704" s="65"/>
      <c r="DK704" s="65"/>
      <c r="DL704" s="65"/>
      <c r="DM704" s="65"/>
      <c r="DN704" s="65"/>
      <c r="DO704" s="65"/>
      <c r="DP704" s="65"/>
      <c r="DQ704" s="65"/>
      <c r="DR704" s="65"/>
      <c r="DS704" s="65"/>
      <c r="DT704" s="65"/>
      <c r="DU704" s="64"/>
      <c r="DV704" s="66"/>
      <c r="DW704" s="67"/>
    </row>
    <row r="705" spans="4:127" s="79" customFormat="1">
      <c r="D705" s="57"/>
      <c r="E705" s="57"/>
      <c r="F705" s="57"/>
      <c r="G705" s="57"/>
      <c r="H705" s="57"/>
      <c r="I705" s="57"/>
      <c r="J705" s="57"/>
      <c r="K705" s="57"/>
      <c r="L705" s="57"/>
      <c r="M705" s="57"/>
      <c r="N705" s="57"/>
      <c r="O705" s="57"/>
      <c r="P705" s="57"/>
      <c r="Q705" s="57"/>
      <c r="R705" s="57"/>
      <c r="S705" s="57"/>
      <c r="T705" s="57"/>
      <c r="U705" s="57"/>
      <c r="V705" s="60"/>
      <c r="W705" s="60"/>
      <c r="X705" s="61"/>
      <c r="Y705" s="60"/>
      <c r="Z705" s="60"/>
      <c r="AA705" s="60"/>
      <c r="AB705" s="60"/>
      <c r="AC705" s="60"/>
      <c r="AD705" s="60"/>
      <c r="AE705" s="60"/>
      <c r="AF705" s="60"/>
      <c r="AG705" s="60"/>
      <c r="AH705" s="60"/>
      <c r="AI705" s="60"/>
      <c r="AJ705" s="61"/>
      <c r="AK705" s="60"/>
      <c r="AL705" s="61"/>
      <c r="AM705" s="60"/>
      <c r="AN705" s="60"/>
      <c r="AO705" s="60"/>
      <c r="AP705" s="62"/>
      <c r="AQ705" s="63"/>
      <c r="AR705" s="60"/>
      <c r="AS705" s="61"/>
      <c r="AT705" s="61"/>
      <c r="AU705" s="61"/>
      <c r="AV705" s="61"/>
      <c r="AW705" s="61"/>
      <c r="AX705" s="61"/>
      <c r="AY705" s="60"/>
      <c r="AZ705" s="60"/>
      <c r="BA705" s="60"/>
      <c r="BB705" s="60"/>
      <c r="BC705" s="60"/>
      <c r="BD705" s="60"/>
      <c r="BE705" s="60"/>
      <c r="BF705" s="60"/>
      <c r="BG705" s="60"/>
      <c r="BH705" s="60"/>
      <c r="BI705" s="60"/>
      <c r="BJ705" s="60"/>
      <c r="BK705" s="60"/>
      <c r="BL705" s="60"/>
      <c r="BM705" s="60"/>
      <c r="BN705" s="60"/>
      <c r="BO705" s="60"/>
      <c r="BP705" s="60"/>
      <c r="BQ705" s="60"/>
      <c r="BR705" s="60"/>
      <c r="BS705" s="60"/>
      <c r="BT705" s="60"/>
      <c r="BU705" s="60"/>
      <c r="BV705" s="60"/>
      <c r="BW705" s="60"/>
      <c r="BX705" s="60"/>
      <c r="BY705" s="60"/>
      <c r="BZ705" s="60"/>
      <c r="CA705" s="60"/>
      <c r="CB705" s="60"/>
      <c r="CC705" s="60"/>
      <c r="CD705" s="64"/>
      <c r="CE705" s="64"/>
      <c r="CF705" s="64"/>
      <c r="CG705" s="64"/>
      <c r="CH705" s="64"/>
      <c r="CI705" s="65"/>
      <c r="CJ705" s="65"/>
      <c r="CK705" s="65"/>
      <c r="CL705" s="65"/>
      <c r="CM705" s="65"/>
      <c r="CN705" s="65"/>
      <c r="CO705" s="65"/>
      <c r="CP705" s="65"/>
      <c r="CQ705" s="65"/>
      <c r="CR705" s="65"/>
      <c r="CS705" s="65"/>
      <c r="CT705" s="65"/>
      <c r="CU705" s="65"/>
      <c r="CV705" s="65"/>
      <c r="CW705" s="65"/>
      <c r="CX705" s="65"/>
      <c r="CY705" s="65"/>
      <c r="CZ705" s="65"/>
      <c r="DA705" s="65"/>
      <c r="DB705" s="65"/>
      <c r="DC705" s="65"/>
      <c r="DD705" s="65"/>
      <c r="DE705" s="65"/>
      <c r="DF705" s="65"/>
      <c r="DG705" s="65"/>
      <c r="DH705" s="65"/>
      <c r="DI705" s="65"/>
      <c r="DJ705" s="65"/>
      <c r="DK705" s="65"/>
      <c r="DL705" s="65"/>
      <c r="DM705" s="65"/>
      <c r="DN705" s="65"/>
      <c r="DO705" s="65"/>
      <c r="DP705" s="65"/>
      <c r="DQ705" s="65"/>
      <c r="DR705" s="65"/>
      <c r="DS705" s="65"/>
      <c r="DT705" s="65"/>
      <c r="DU705" s="64"/>
      <c r="DV705" s="66"/>
      <c r="DW705" s="67"/>
    </row>
    <row r="706" spans="4:127" s="79" customFormat="1">
      <c r="D706" s="57"/>
      <c r="E706" s="57"/>
      <c r="F706" s="57"/>
      <c r="G706" s="57"/>
      <c r="H706" s="57"/>
      <c r="I706" s="57"/>
      <c r="J706" s="57"/>
      <c r="K706" s="57"/>
      <c r="L706" s="57"/>
      <c r="M706" s="57"/>
      <c r="N706" s="57"/>
      <c r="O706" s="57"/>
      <c r="P706" s="57"/>
      <c r="Q706" s="57"/>
      <c r="R706" s="57"/>
      <c r="S706" s="57"/>
      <c r="T706" s="57"/>
      <c r="U706" s="57"/>
      <c r="V706" s="60"/>
      <c r="W706" s="60"/>
      <c r="X706" s="61"/>
      <c r="Y706" s="60"/>
      <c r="Z706" s="60"/>
      <c r="AA706" s="60"/>
      <c r="AB706" s="60"/>
      <c r="AC706" s="60"/>
      <c r="AD706" s="60"/>
      <c r="AE706" s="60"/>
      <c r="AF706" s="60"/>
      <c r="AG706" s="60"/>
      <c r="AH706" s="60"/>
      <c r="AI706" s="60"/>
      <c r="AJ706" s="61"/>
      <c r="AK706" s="60"/>
      <c r="AL706" s="61"/>
      <c r="AM706" s="60"/>
      <c r="AN706" s="60"/>
      <c r="AO706" s="60"/>
      <c r="AP706" s="62"/>
      <c r="AQ706" s="63"/>
      <c r="AR706" s="60"/>
      <c r="AS706" s="61"/>
      <c r="AT706" s="61"/>
      <c r="AU706" s="61"/>
      <c r="AV706" s="61"/>
      <c r="AW706" s="61"/>
      <c r="AX706" s="61"/>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c r="BV706" s="60"/>
      <c r="BW706" s="60"/>
      <c r="BX706" s="60"/>
      <c r="BY706" s="60"/>
      <c r="BZ706" s="60"/>
      <c r="CA706" s="60"/>
      <c r="CB706" s="60"/>
      <c r="CC706" s="60"/>
      <c r="CD706" s="64"/>
      <c r="CE706" s="64"/>
      <c r="CF706" s="64"/>
      <c r="CG706" s="64"/>
      <c r="CH706" s="64"/>
      <c r="CI706" s="65"/>
      <c r="CJ706" s="65"/>
      <c r="CK706" s="65"/>
      <c r="CL706" s="65"/>
      <c r="CM706" s="65"/>
      <c r="CN706" s="65"/>
      <c r="CO706" s="65"/>
      <c r="CP706" s="65"/>
      <c r="CQ706" s="65"/>
      <c r="CR706" s="65"/>
      <c r="CS706" s="65"/>
      <c r="CT706" s="65"/>
      <c r="CU706" s="65"/>
      <c r="CV706" s="65"/>
      <c r="CW706" s="65"/>
      <c r="CX706" s="65"/>
      <c r="CY706" s="65"/>
      <c r="CZ706" s="65"/>
      <c r="DA706" s="65"/>
      <c r="DB706" s="65"/>
      <c r="DC706" s="65"/>
      <c r="DD706" s="65"/>
      <c r="DE706" s="65"/>
      <c r="DF706" s="65"/>
      <c r="DG706" s="65"/>
      <c r="DH706" s="65"/>
      <c r="DI706" s="65"/>
      <c r="DJ706" s="65"/>
      <c r="DK706" s="65"/>
      <c r="DL706" s="65"/>
      <c r="DM706" s="65"/>
      <c r="DN706" s="65"/>
      <c r="DO706" s="65"/>
      <c r="DP706" s="65"/>
      <c r="DQ706" s="65"/>
      <c r="DR706" s="65"/>
      <c r="DS706" s="65"/>
      <c r="DT706" s="65"/>
      <c r="DU706" s="64"/>
      <c r="DV706" s="66"/>
      <c r="DW706" s="67"/>
    </row>
    <row r="707" spans="4:127" s="79" customFormat="1">
      <c r="D707" s="57"/>
      <c r="E707" s="57"/>
      <c r="F707" s="57"/>
      <c r="G707" s="57"/>
      <c r="H707" s="57"/>
      <c r="I707" s="57"/>
      <c r="J707" s="57"/>
      <c r="K707" s="57"/>
      <c r="L707" s="57"/>
      <c r="M707" s="57"/>
      <c r="N707" s="57"/>
      <c r="O707" s="57"/>
      <c r="P707" s="57"/>
      <c r="Q707" s="57"/>
      <c r="R707" s="57"/>
      <c r="S707" s="57"/>
      <c r="T707" s="57"/>
      <c r="U707" s="57"/>
      <c r="V707" s="60"/>
      <c r="W707" s="60"/>
      <c r="X707" s="61"/>
      <c r="Y707" s="60"/>
      <c r="Z707" s="60"/>
      <c r="AA707" s="60"/>
      <c r="AB707" s="60"/>
      <c r="AC707" s="60"/>
      <c r="AD707" s="60"/>
      <c r="AE707" s="60"/>
      <c r="AF707" s="60"/>
      <c r="AG707" s="60"/>
      <c r="AH707" s="60"/>
      <c r="AI707" s="60"/>
      <c r="AJ707" s="61"/>
      <c r="AK707" s="60"/>
      <c r="AL707" s="61"/>
      <c r="AM707" s="60"/>
      <c r="AN707" s="60"/>
      <c r="AO707" s="60"/>
      <c r="AP707" s="62"/>
      <c r="AQ707" s="63"/>
      <c r="AR707" s="60"/>
      <c r="AS707" s="61"/>
      <c r="AT707" s="61"/>
      <c r="AU707" s="61"/>
      <c r="AV707" s="61"/>
      <c r="AW707" s="61"/>
      <c r="AX707" s="61"/>
      <c r="AY707" s="60"/>
      <c r="AZ707" s="60"/>
      <c r="BA707" s="60"/>
      <c r="BB707" s="60"/>
      <c r="BC707" s="60"/>
      <c r="BD707" s="60"/>
      <c r="BE707" s="60"/>
      <c r="BF707" s="60"/>
      <c r="BG707" s="60"/>
      <c r="BH707" s="60"/>
      <c r="BI707" s="60"/>
      <c r="BJ707" s="60"/>
      <c r="BK707" s="60"/>
      <c r="BL707" s="60"/>
      <c r="BM707" s="60"/>
      <c r="BN707" s="60"/>
      <c r="BO707" s="60"/>
      <c r="BP707" s="60"/>
      <c r="BQ707" s="60"/>
      <c r="BR707" s="60"/>
      <c r="BS707" s="60"/>
      <c r="BT707" s="60"/>
      <c r="BU707" s="60"/>
      <c r="BV707" s="60"/>
      <c r="BW707" s="60"/>
      <c r="BX707" s="60"/>
      <c r="BY707" s="60"/>
      <c r="BZ707" s="60"/>
      <c r="CA707" s="60"/>
      <c r="CB707" s="60"/>
      <c r="CC707" s="60"/>
      <c r="CD707" s="64"/>
      <c r="CE707" s="64"/>
      <c r="CF707" s="64"/>
      <c r="CG707" s="64"/>
      <c r="CH707" s="64"/>
      <c r="CI707" s="65"/>
      <c r="CJ707" s="65"/>
      <c r="CK707" s="65"/>
      <c r="CL707" s="65"/>
      <c r="CM707" s="65"/>
      <c r="CN707" s="65"/>
      <c r="CO707" s="65"/>
      <c r="CP707" s="65"/>
      <c r="CQ707" s="65"/>
      <c r="CR707" s="65"/>
      <c r="CS707" s="65"/>
      <c r="CT707" s="65"/>
      <c r="CU707" s="65"/>
      <c r="CV707" s="65"/>
      <c r="CW707" s="65"/>
      <c r="CX707" s="65"/>
      <c r="CY707" s="65"/>
      <c r="CZ707" s="65"/>
      <c r="DA707" s="65"/>
      <c r="DB707" s="65"/>
      <c r="DC707" s="65"/>
      <c r="DD707" s="65"/>
      <c r="DE707" s="65"/>
      <c r="DF707" s="65"/>
      <c r="DG707" s="65"/>
      <c r="DH707" s="65"/>
      <c r="DI707" s="65"/>
      <c r="DJ707" s="65"/>
      <c r="DK707" s="65"/>
      <c r="DL707" s="65"/>
      <c r="DM707" s="65"/>
      <c r="DN707" s="65"/>
      <c r="DO707" s="65"/>
      <c r="DP707" s="65"/>
      <c r="DQ707" s="65"/>
      <c r="DR707" s="65"/>
      <c r="DS707" s="65"/>
      <c r="DT707" s="65"/>
      <c r="DU707" s="64"/>
      <c r="DV707" s="66"/>
      <c r="DW707" s="67"/>
    </row>
    <row r="708" spans="4:127" s="79" customFormat="1">
      <c r="D708" s="57"/>
      <c r="E708" s="57"/>
      <c r="F708" s="57"/>
      <c r="G708" s="57"/>
      <c r="H708" s="57"/>
      <c r="I708" s="57"/>
      <c r="J708" s="57"/>
      <c r="K708" s="57"/>
      <c r="L708" s="57"/>
      <c r="M708" s="57"/>
      <c r="N708" s="57"/>
      <c r="O708" s="57"/>
      <c r="P708" s="57"/>
      <c r="Q708" s="57"/>
      <c r="R708" s="57"/>
      <c r="S708" s="57"/>
      <c r="T708" s="57"/>
      <c r="U708" s="57"/>
      <c r="V708" s="60"/>
      <c r="W708" s="60"/>
      <c r="X708" s="61"/>
      <c r="Y708" s="60"/>
      <c r="Z708" s="60"/>
      <c r="AA708" s="60"/>
      <c r="AB708" s="60"/>
      <c r="AC708" s="60"/>
      <c r="AD708" s="60"/>
      <c r="AE708" s="60"/>
      <c r="AF708" s="60"/>
      <c r="AG708" s="60"/>
      <c r="AH708" s="60"/>
      <c r="AI708" s="60"/>
      <c r="AJ708" s="61"/>
      <c r="AK708" s="60"/>
      <c r="AL708" s="61"/>
      <c r="AM708" s="60"/>
      <c r="AN708" s="60"/>
      <c r="AO708" s="60"/>
      <c r="AP708" s="62"/>
      <c r="AQ708" s="63"/>
      <c r="AR708" s="60"/>
      <c r="AS708" s="61"/>
      <c r="AT708" s="61"/>
      <c r="AU708" s="61"/>
      <c r="AV708" s="61"/>
      <c r="AW708" s="61"/>
      <c r="AX708" s="61"/>
      <c r="AY708" s="60"/>
      <c r="AZ708" s="60"/>
      <c r="BA708" s="60"/>
      <c r="BB708" s="60"/>
      <c r="BC708" s="60"/>
      <c r="BD708" s="60"/>
      <c r="BE708" s="60"/>
      <c r="BF708" s="60"/>
      <c r="BG708" s="60"/>
      <c r="BH708" s="60"/>
      <c r="BI708" s="60"/>
      <c r="BJ708" s="60"/>
      <c r="BK708" s="60"/>
      <c r="BL708" s="60"/>
      <c r="BM708" s="60"/>
      <c r="BN708" s="60"/>
      <c r="BO708" s="60"/>
      <c r="BP708" s="60"/>
      <c r="BQ708" s="60"/>
      <c r="BR708" s="60"/>
      <c r="BS708" s="60"/>
      <c r="BT708" s="60"/>
      <c r="BU708" s="60"/>
      <c r="BV708" s="60"/>
      <c r="BW708" s="60"/>
      <c r="BX708" s="60"/>
      <c r="BY708" s="60"/>
      <c r="BZ708" s="60"/>
      <c r="CA708" s="60"/>
      <c r="CB708" s="60"/>
      <c r="CC708" s="60"/>
      <c r="CD708" s="64"/>
      <c r="CE708" s="64"/>
      <c r="CF708" s="64"/>
      <c r="CG708" s="64"/>
      <c r="CH708" s="64"/>
      <c r="CI708" s="65"/>
      <c r="CJ708" s="65"/>
      <c r="CK708" s="65"/>
      <c r="CL708" s="65"/>
      <c r="CM708" s="65"/>
      <c r="CN708" s="65"/>
      <c r="CO708" s="65"/>
      <c r="CP708" s="65"/>
      <c r="CQ708" s="65"/>
      <c r="CR708" s="65"/>
      <c r="CS708" s="65"/>
      <c r="CT708" s="65"/>
      <c r="CU708" s="65"/>
      <c r="CV708" s="65"/>
      <c r="CW708" s="65"/>
      <c r="CX708" s="65"/>
      <c r="CY708" s="65"/>
      <c r="CZ708" s="65"/>
      <c r="DA708" s="65"/>
      <c r="DB708" s="65"/>
      <c r="DC708" s="65"/>
      <c r="DD708" s="65"/>
      <c r="DE708" s="65"/>
      <c r="DF708" s="65"/>
      <c r="DG708" s="65"/>
      <c r="DH708" s="65"/>
      <c r="DI708" s="65"/>
      <c r="DJ708" s="65"/>
      <c r="DK708" s="65"/>
      <c r="DL708" s="65"/>
      <c r="DM708" s="65"/>
      <c r="DN708" s="65"/>
      <c r="DO708" s="65"/>
      <c r="DP708" s="65"/>
      <c r="DQ708" s="65"/>
      <c r="DR708" s="65"/>
      <c r="DS708" s="65"/>
      <c r="DT708" s="65"/>
      <c r="DU708" s="64"/>
      <c r="DV708" s="66"/>
      <c r="DW708" s="67"/>
    </row>
    <row r="709" spans="4:127" s="79" customFormat="1">
      <c r="D709" s="57"/>
      <c r="E709" s="57"/>
      <c r="F709" s="57"/>
      <c r="G709" s="57"/>
      <c r="H709" s="57"/>
      <c r="I709" s="57"/>
      <c r="J709" s="57"/>
      <c r="K709" s="57"/>
      <c r="L709" s="57"/>
      <c r="M709" s="57"/>
      <c r="N709" s="57"/>
      <c r="O709" s="57"/>
      <c r="P709" s="57"/>
      <c r="Q709" s="57"/>
      <c r="R709" s="57"/>
      <c r="S709" s="57"/>
      <c r="T709" s="57"/>
      <c r="U709" s="57"/>
      <c r="V709" s="60"/>
      <c r="W709" s="60"/>
      <c r="X709" s="61"/>
      <c r="Y709" s="60"/>
      <c r="Z709" s="60"/>
      <c r="AA709" s="60"/>
      <c r="AB709" s="60"/>
      <c r="AC709" s="60"/>
      <c r="AD709" s="60"/>
      <c r="AE709" s="60"/>
      <c r="AF709" s="60"/>
      <c r="AG709" s="60"/>
      <c r="AH709" s="60"/>
      <c r="AI709" s="60"/>
      <c r="AJ709" s="61"/>
      <c r="AK709" s="60"/>
      <c r="AL709" s="61"/>
      <c r="AM709" s="60"/>
      <c r="AN709" s="60"/>
      <c r="AO709" s="60"/>
      <c r="AP709" s="62"/>
      <c r="AQ709" s="63"/>
      <c r="AR709" s="60"/>
      <c r="AS709" s="61"/>
      <c r="AT709" s="61"/>
      <c r="AU709" s="61"/>
      <c r="AV709" s="61"/>
      <c r="AW709" s="61"/>
      <c r="AX709" s="61"/>
      <c r="AY709" s="60"/>
      <c r="AZ709" s="60"/>
      <c r="BA709" s="60"/>
      <c r="BB709" s="60"/>
      <c r="BC709" s="60"/>
      <c r="BD709" s="60"/>
      <c r="BE709" s="60"/>
      <c r="BF709" s="60"/>
      <c r="BG709" s="60"/>
      <c r="BH709" s="60"/>
      <c r="BI709" s="60"/>
      <c r="BJ709" s="60"/>
      <c r="BK709" s="60"/>
      <c r="BL709" s="60"/>
      <c r="BM709" s="60"/>
      <c r="BN709" s="60"/>
      <c r="BO709" s="60"/>
      <c r="BP709" s="60"/>
      <c r="BQ709" s="60"/>
      <c r="BR709" s="60"/>
      <c r="BS709" s="60"/>
      <c r="BT709" s="60"/>
      <c r="BU709" s="60"/>
      <c r="BV709" s="60"/>
      <c r="BW709" s="60"/>
      <c r="BX709" s="60"/>
      <c r="BY709" s="60"/>
      <c r="BZ709" s="60"/>
      <c r="CA709" s="60"/>
      <c r="CB709" s="60"/>
      <c r="CC709" s="60"/>
      <c r="CD709" s="64"/>
      <c r="CE709" s="64"/>
      <c r="CF709" s="64"/>
      <c r="CG709" s="64"/>
      <c r="CH709" s="64"/>
      <c r="CI709" s="65"/>
      <c r="CJ709" s="65"/>
      <c r="CK709" s="65"/>
      <c r="CL709" s="65"/>
      <c r="CM709" s="65"/>
      <c r="CN709" s="65"/>
      <c r="CO709" s="65"/>
      <c r="CP709" s="65"/>
      <c r="CQ709" s="65"/>
      <c r="CR709" s="65"/>
      <c r="CS709" s="65"/>
      <c r="CT709" s="65"/>
      <c r="CU709" s="65"/>
      <c r="CV709" s="65"/>
      <c r="CW709" s="65"/>
      <c r="CX709" s="65"/>
      <c r="CY709" s="65"/>
      <c r="CZ709" s="65"/>
      <c r="DA709" s="65"/>
      <c r="DB709" s="65"/>
      <c r="DC709" s="65"/>
      <c r="DD709" s="65"/>
      <c r="DE709" s="65"/>
      <c r="DF709" s="65"/>
      <c r="DG709" s="65"/>
      <c r="DH709" s="65"/>
      <c r="DI709" s="65"/>
      <c r="DJ709" s="65"/>
      <c r="DK709" s="65"/>
      <c r="DL709" s="65"/>
      <c r="DM709" s="65"/>
      <c r="DN709" s="65"/>
      <c r="DO709" s="65"/>
      <c r="DP709" s="65"/>
      <c r="DQ709" s="65"/>
      <c r="DR709" s="65"/>
      <c r="DS709" s="65"/>
      <c r="DT709" s="65"/>
      <c r="DU709" s="64"/>
      <c r="DV709" s="66"/>
      <c r="DW709" s="67"/>
    </row>
    <row r="710" spans="4:127" s="79" customFormat="1">
      <c r="D710" s="57"/>
      <c r="E710" s="57"/>
      <c r="F710" s="57"/>
      <c r="G710" s="57"/>
      <c r="H710" s="57"/>
      <c r="I710" s="57"/>
      <c r="J710" s="57"/>
      <c r="K710" s="57"/>
      <c r="L710" s="57"/>
      <c r="M710" s="57"/>
      <c r="N710" s="57"/>
      <c r="O710" s="57"/>
      <c r="P710" s="57"/>
      <c r="Q710" s="57"/>
      <c r="R710" s="57"/>
      <c r="S710" s="57"/>
      <c r="T710" s="57"/>
      <c r="U710" s="57"/>
      <c r="V710" s="60"/>
      <c r="W710" s="60"/>
      <c r="X710" s="61"/>
      <c r="Y710" s="60"/>
      <c r="Z710" s="60"/>
      <c r="AA710" s="60"/>
      <c r="AB710" s="60"/>
      <c r="AC710" s="60"/>
      <c r="AD710" s="60"/>
      <c r="AE710" s="60"/>
      <c r="AF710" s="60"/>
      <c r="AG710" s="60"/>
      <c r="AH710" s="60"/>
      <c r="AI710" s="60"/>
      <c r="AJ710" s="61"/>
      <c r="AK710" s="60"/>
      <c r="AL710" s="61"/>
      <c r="AM710" s="60"/>
      <c r="AN710" s="60"/>
      <c r="AO710" s="60"/>
      <c r="AP710" s="62"/>
      <c r="AQ710" s="63"/>
      <c r="AR710" s="60"/>
      <c r="AS710" s="61"/>
      <c r="AT710" s="61"/>
      <c r="AU710" s="61"/>
      <c r="AV710" s="61"/>
      <c r="AW710" s="61"/>
      <c r="AX710" s="61"/>
      <c r="AY710" s="60"/>
      <c r="AZ710" s="60"/>
      <c r="BA710" s="60"/>
      <c r="BB710" s="60"/>
      <c r="BC710" s="60"/>
      <c r="BD710" s="60"/>
      <c r="BE710" s="60"/>
      <c r="BF710" s="60"/>
      <c r="BG710" s="60"/>
      <c r="BH710" s="60"/>
      <c r="BI710" s="60"/>
      <c r="BJ710" s="60"/>
      <c r="BK710" s="60"/>
      <c r="BL710" s="60"/>
      <c r="BM710" s="60"/>
      <c r="BN710" s="60"/>
      <c r="BO710" s="60"/>
      <c r="BP710" s="60"/>
      <c r="BQ710" s="60"/>
      <c r="BR710" s="60"/>
      <c r="BS710" s="60"/>
      <c r="BT710" s="60"/>
      <c r="BU710" s="60"/>
      <c r="BV710" s="60"/>
      <c r="BW710" s="60"/>
      <c r="BX710" s="60"/>
      <c r="BY710" s="60"/>
      <c r="BZ710" s="60"/>
      <c r="CA710" s="60"/>
      <c r="CB710" s="60"/>
      <c r="CC710" s="60"/>
      <c r="CD710" s="64"/>
      <c r="CE710" s="64"/>
      <c r="CF710" s="64"/>
      <c r="CG710" s="64"/>
      <c r="CH710" s="64"/>
      <c r="CI710" s="65"/>
      <c r="CJ710" s="65"/>
      <c r="CK710" s="65"/>
      <c r="CL710" s="65"/>
      <c r="CM710" s="65"/>
      <c r="CN710" s="65"/>
      <c r="CO710" s="65"/>
      <c r="CP710" s="65"/>
      <c r="CQ710" s="65"/>
      <c r="CR710" s="65"/>
      <c r="CS710" s="65"/>
      <c r="CT710" s="65"/>
      <c r="CU710" s="65"/>
      <c r="CV710" s="65"/>
      <c r="CW710" s="65"/>
      <c r="CX710" s="65"/>
      <c r="CY710" s="65"/>
      <c r="CZ710" s="65"/>
      <c r="DA710" s="65"/>
      <c r="DB710" s="65"/>
      <c r="DC710" s="65"/>
      <c r="DD710" s="65"/>
      <c r="DE710" s="65"/>
      <c r="DF710" s="65"/>
      <c r="DG710" s="65"/>
      <c r="DH710" s="65"/>
      <c r="DI710" s="65"/>
      <c r="DJ710" s="65"/>
      <c r="DK710" s="65"/>
      <c r="DL710" s="65"/>
      <c r="DM710" s="65"/>
      <c r="DN710" s="65"/>
      <c r="DO710" s="65"/>
      <c r="DP710" s="65"/>
      <c r="DQ710" s="65"/>
      <c r="DR710" s="65"/>
      <c r="DS710" s="65"/>
      <c r="DT710" s="65"/>
      <c r="DU710" s="64"/>
      <c r="DV710" s="66"/>
      <c r="DW710" s="67"/>
    </row>
    <row r="711" spans="4:127" s="79" customFormat="1">
      <c r="D711" s="57"/>
      <c r="E711" s="57"/>
      <c r="F711" s="57"/>
      <c r="G711" s="57"/>
      <c r="H711" s="57"/>
      <c r="I711" s="57"/>
      <c r="J711" s="57"/>
      <c r="K711" s="57"/>
      <c r="L711" s="57"/>
      <c r="M711" s="57"/>
      <c r="N711" s="57"/>
      <c r="O711" s="57"/>
      <c r="P711" s="57"/>
      <c r="Q711" s="57"/>
      <c r="R711" s="57"/>
      <c r="S711" s="57"/>
      <c r="T711" s="57"/>
      <c r="U711" s="57"/>
      <c r="V711" s="60"/>
      <c r="W711" s="60"/>
      <c r="X711" s="61"/>
      <c r="Y711" s="60"/>
      <c r="Z711" s="60"/>
      <c r="AA711" s="60"/>
      <c r="AB711" s="60"/>
      <c r="AC711" s="60"/>
      <c r="AD711" s="60"/>
      <c r="AE711" s="60"/>
      <c r="AF711" s="60"/>
      <c r="AG711" s="60"/>
      <c r="AH711" s="60"/>
      <c r="AI711" s="60"/>
      <c r="AJ711" s="61"/>
      <c r="AK711" s="60"/>
      <c r="AL711" s="61"/>
      <c r="AM711" s="60"/>
      <c r="AN711" s="60"/>
      <c r="AO711" s="60"/>
      <c r="AP711" s="62"/>
      <c r="AQ711" s="63"/>
      <c r="AR711" s="60"/>
      <c r="AS711" s="61"/>
      <c r="AT711" s="61"/>
      <c r="AU711" s="61"/>
      <c r="AV711" s="61"/>
      <c r="AW711" s="61"/>
      <c r="AX711" s="61"/>
      <c r="AY711" s="60"/>
      <c r="AZ711" s="60"/>
      <c r="BA711" s="60"/>
      <c r="BB711" s="60"/>
      <c r="BC711" s="60"/>
      <c r="BD711" s="60"/>
      <c r="BE711" s="60"/>
      <c r="BF711" s="60"/>
      <c r="BG711" s="60"/>
      <c r="BH711" s="60"/>
      <c r="BI711" s="60"/>
      <c r="BJ711" s="60"/>
      <c r="BK711" s="60"/>
      <c r="BL711" s="60"/>
      <c r="BM711" s="60"/>
      <c r="BN711" s="60"/>
      <c r="BO711" s="60"/>
      <c r="BP711" s="60"/>
      <c r="BQ711" s="60"/>
      <c r="BR711" s="60"/>
      <c r="BS711" s="60"/>
      <c r="BT711" s="60"/>
      <c r="BU711" s="60"/>
      <c r="BV711" s="60"/>
      <c r="BW711" s="60"/>
      <c r="BX711" s="60"/>
      <c r="BY711" s="60"/>
      <c r="BZ711" s="60"/>
      <c r="CA711" s="60"/>
      <c r="CB711" s="60"/>
      <c r="CC711" s="60"/>
      <c r="CD711" s="64"/>
      <c r="CE711" s="64"/>
      <c r="CF711" s="64"/>
      <c r="CG711" s="64"/>
      <c r="CH711" s="64"/>
      <c r="CI711" s="65"/>
      <c r="CJ711" s="65"/>
      <c r="CK711" s="65"/>
      <c r="CL711" s="65"/>
      <c r="CM711" s="65"/>
      <c r="CN711" s="65"/>
      <c r="CO711" s="65"/>
      <c r="CP711" s="65"/>
      <c r="CQ711" s="65"/>
      <c r="CR711" s="65"/>
      <c r="CS711" s="65"/>
      <c r="CT711" s="65"/>
      <c r="CU711" s="65"/>
      <c r="CV711" s="65"/>
      <c r="CW711" s="65"/>
      <c r="CX711" s="65"/>
      <c r="CY711" s="65"/>
      <c r="CZ711" s="65"/>
      <c r="DA711" s="65"/>
      <c r="DB711" s="65"/>
      <c r="DC711" s="65"/>
      <c r="DD711" s="65"/>
      <c r="DE711" s="65"/>
      <c r="DF711" s="65"/>
      <c r="DG711" s="65"/>
      <c r="DH711" s="65"/>
      <c r="DI711" s="65"/>
      <c r="DJ711" s="65"/>
      <c r="DK711" s="65"/>
      <c r="DL711" s="65"/>
      <c r="DM711" s="65"/>
      <c r="DN711" s="65"/>
      <c r="DO711" s="65"/>
      <c r="DP711" s="65"/>
      <c r="DQ711" s="65"/>
      <c r="DR711" s="65"/>
      <c r="DS711" s="65"/>
      <c r="DT711" s="65"/>
      <c r="DU711" s="64"/>
      <c r="DV711" s="66"/>
      <c r="DW711" s="67"/>
    </row>
    <row r="712" spans="4:127" s="79" customFormat="1">
      <c r="D712" s="57"/>
      <c r="E712" s="57"/>
      <c r="F712" s="57"/>
      <c r="G712" s="57"/>
      <c r="H712" s="57"/>
      <c r="I712" s="57"/>
      <c r="J712" s="57"/>
      <c r="K712" s="57"/>
      <c r="L712" s="57"/>
      <c r="M712" s="57"/>
      <c r="N712" s="57"/>
      <c r="O712" s="57"/>
      <c r="P712" s="57"/>
      <c r="Q712" s="57"/>
      <c r="R712" s="57"/>
      <c r="S712" s="57"/>
      <c r="T712" s="57"/>
      <c r="U712" s="57"/>
      <c r="V712" s="60"/>
      <c r="W712" s="60"/>
      <c r="X712" s="61"/>
      <c r="Y712" s="60"/>
      <c r="Z712" s="60"/>
      <c r="AA712" s="60"/>
      <c r="AB712" s="60"/>
      <c r="AC712" s="60"/>
      <c r="AD712" s="60"/>
      <c r="AE712" s="60"/>
      <c r="AF712" s="60"/>
      <c r="AG712" s="60"/>
      <c r="AH712" s="60"/>
      <c r="AI712" s="60"/>
      <c r="AJ712" s="61"/>
      <c r="AK712" s="60"/>
      <c r="AL712" s="61"/>
      <c r="AM712" s="60"/>
      <c r="AN712" s="60"/>
      <c r="AO712" s="60"/>
      <c r="AP712" s="62"/>
      <c r="AQ712" s="63"/>
      <c r="AR712" s="60"/>
      <c r="AS712" s="61"/>
      <c r="AT712" s="61"/>
      <c r="AU712" s="61"/>
      <c r="AV712" s="61"/>
      <c r="AW712" s="61"/>
      <c r="AX712" s="61"/>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c r="BV712" s="60"/>
      <c r="BW712" s="60"/>
      <c r="BX712" s="60"/>
      <c r="BY712" s="60"/>
      <c r="BZ712" s="60"/>
      <c r="CA712" s="60"/>
      <c r="CB712" s="60"/>
      <c r="CC712" s="60"/>
      <c r="CD712" s="64"/>
      <c r="CE712" s="64"/>
      <c r="CF712" s="64"/>
      <c r="CG712" s="64"/>
      <c r="CH712" s="64"/>
      <c r="CI712" s="65"/>
      <c r="CJ712" s="65"/>
      <c r="CK712" s="65"/>
      <c r="CL712" s="65"/>
      <c r="CM712" s="65"/>
      <c r="CN712" s="65"/>
      <c r="CO712" s="65"/>
      <c r="CP712" s="65"/>
      <c r="CQ712" s="65"/>
      <c r="CR712" s="65"/>
      <c r="CS712" s="65"/>
      <c r="CT712" s="65"/>
      <c r="CU712" s="65"/>
      <c r="CV712" s="65"/>
      <c r="CW712" s="65"/>
      <c r="CX712" s="65"/>
      <c r="CY712" s="65"/>
      <c r="CZ712" s="65"/>
      <c r="DA712" s="65"/>
      <c r="DB712" s="65"/>
      <c r="DC712" s="65"/>
      <c r="DD712" s="65"/>
      <c r="DE712" s="65"/>
      <c r="DF712" s="65"/>
      <c r="DG712" s="65"/>
      <c r="DH712" s="65"/>
      <c r="DI712" s="65"/>
      <c r="DJ712" s="65"/>
      <c r="DK712" s="65"/>
      <c r="DL712" s="65"/>
      <c r="DM712" s="65"/>
      <c r="DN712" s="65"/>
      <c r="DO712" s="65"/>
      <c r="DP712" s="65"/>
      <c r="DQ712" s="65"/>
      <c r="DR712" s="65"/>
      <c r="DS712" s="65"/>
      <c r="DT712" s="65"/>
      <c r="DU712" s="64"/>
      <c r="DV712" s="66"/>
      <c r="DW712" s="67"/>
    </row>
    <row r="713" spans="4:127" s="79" customFormat="1">
      <c r="D713" s="57"/>
      <c r="E713" s="57"/>
      <c r="F713" s="57"/>
      <c r="G713" s="57"/>
      <c r="H713" s="57"/>
      <c r="I713" s="57"/>
      <c r="J713" s="57"/>
      <c r="K713" s="57"/>
      <c r="L713" s="57"/>
      <c r="M713" s="57"/>
      <c r="N713" s="57"/>
      <c r="O713" s="57"/>
      <c r="P713" s="57"/>
      <c r="Q713" s="57"/>
      <c r="R713" s="57"/>
      <c r="S713" s="57"/>
      <c r="T713" s="57"/>
      <c r="U713" s="57"/>
      <c r="V713" s="60"/>
      <c r="W713" s="60"/>
      <c r="X713" s="61"/>
      <c r="Y713" s="60"/>
      <c r="Z713" s="60"/>
      <c r="AA713" s="60"/>
      <c r="AB713" s="60"/>
      <c r="AC713" s="60"/>
      <c r="AD713" s="60"/>
      <c r="AE713" s="60"/>
      <c r="AF713" s="60"/>
      <c r="AG713" s="60"/>
      <c r="AH713" s="60"/>
      <c r="AI713" s="60"/>
      <c r="AJ713" s="61"/>
      <c r="AK713" s="60"/>
      <c r="AL713" s="61"/>
      <c r="AM713" s="60"/>
      <c r="AN713" s="60"/>
      <c r="AO713" s="60"/>
      <c r="AP713" s="62"/>
      <c r="AQ713" s="63"/>
      <c r="AR713" s="60"/>
      <c r="AS713" s="61"/>
      <c r="AT713" s="61"/>
      <c r="AU713" s="61"/>
      <c r="AV713" s="61"/>
      <c r="AW713" s="61"/>
      <c r="AX713" s="61"/>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c r="BV713" s="60"/>
      <c r="BW713" s="60"/>
      <c r="BX713" s="60"/>
      <c r="BY713" s="60"/>
      <c r="BZ713" s="60"/>
      <c r="CA713" s="60"/>
      <c r="CB713" s="60"/>
      <c r="CC713" s="60"/>
      <c r="CD713" s="64"/>
      <c r="CE713" s="64"/>
      <c r="CF713" s="64"/>
      <c r="CG713" s="64"/>
      <c r="CH713" s="64"/>
      <c r="CI713" s="65"/>
      <c r="CJ713" s="65"/>
      <c r="CK713" s="65"/>
      <c r="CL713" s="65"/>
      <c r="CM713" s="65"/>
      <c r="CN713" s="65"/>
      <c r="CO713" s="65"/>
      <c r="CP713" s="65"/>
      <c r="CQ713" s="65"/>
      <c r="CR713" s="65"/>
      <c r="CS713" s="65"/>
      <c r="CT713" s="65"/>
      <c r="CU713" s="65"/>
      <c r="CV713" s="65"/>
      <c r="CW713" s="65"/>
      <c r="CX713" s="65"/>
      <c r="CY713" s="65"/>
      <c r="CZ713" s="65"/>
      <c r="DA713" s="65"/>
      <c r="DB713" s="65"/>
      <c r="DC713" s="65"/>
      <c r="DD713" s="65"/>
      <c r="DE713" s="65"/>
      <c r="DF713" s="65"/>
      <c r="DG713" s="65"/>
      <c r="DH713" s="65"/>
      <c r="DI713" s="65"/>
      <c r="DJ713" s="65"/>
      <c r="DK713" s="65"/>
      <c r="DL713" s="65"/>
      <c r="DM713" s="65"/>
      <c r="DN713" s="65"/>
      <c r="DO713" s="65"/>
      <c r="DP713" s="65"/>
      <c r="DQ713" s="65"/>
      <c r="DR713" s="65"/>
      <c r="DS713" s="65"/>
      <c r="DT713" s="65"/>
      <c r="DU713" s="64"/>
      <c r="DV713" s="66"/>
      <c r="DW713" s="67"/>
    </row>
    <row r="714" spans="4:127" s="79" customFormat="1">
      <c r="D714" s="57"/>
      <c r="E714" s="57"/>
      <c r="F714" s="57"/>
      <c r="G714" s="57"/>
      <c r="H714" s="57"/>
      <c r="I714" s="57"/>
      <c r="J714" s="57"/>
      <c r="K714" s="57"/>
      <c r="L714" s="57"/>
      <c r="M714" s="57"/>
      <c r="N714" s="57"/>
      <c r="O714" s="57"/>
      <c r="P714" s="57"/>
      <c r="Q714" s="57"/>
      <c r="R714" s="57"/>
      <c r="S714" s="57"/>
      <c r="T714" s="57"/>
      <c r="U714" s="57"/>
      <c r="V714" s="60"/>
      <c r="W714" s="60"/>
      <c r="X714" s="61"/>
      <c r="Y714" s="60"/>
      <c r="Z714" s="60"/>
      <c r="AA714" s="60"/>
      <c r="AB714" s="60"/>
      <c r="AC714" s="60"/>
      <c r="AD714" s="60"/>
      <c r="AE714" s="60"/>
      <c r="AF714" s="60"/>
      <c r="AG714" s="60"/>
      <c r="AH714" s="60"/>
      <c r="AI714" s="60"/>
      <c r="AJ714" s="61"/>
      <c r="AK714" s="60"/>
      <c r="AL714" s="61"/>
      <c r="AM714" s="60"/>
      <c r="AN714" s="60"/>
      <c r="AO714" s="60"/>
      <c r="AP714" s="62"/>
      <c r="AQ714" s="63"/>
      <c r="AR714" s="60"/>
      <c r="AS714" s="61"/>
      <c r="AT714" s="61"/>
      <c r="AU714" s="61"/>
      <c r="AV714" s="61"/>
      <c r="AW714" s="61"/>
      <c r="AX714" s="61"/>
      <c r="AY714" s="60"/>
      <c r="AZ714" s="60"/>
      <c r="BA714" s="60"/>
      <c r="BB714" s="60"/>
      <c r="BC714" s="60"/>
      <c r="BD714" s="60"/>
      <c r="BE714" s="60"/>
      <c r="BF714" s="60"/>
      <c r="BG714" s="60"/>
      <c r="BH714" s="60"/>
      <c r="BI714" s="60"/>
      <c r="BJ714" s="60"/>
      <c r="BK714" s="60"/>
      <c r="BL714" s="60"/>
      <c r="BM714" s="60"/>
      <c r="BN714" s="60"/>
      <c r="BO714" s="60"/>
      <c r="BP714" s="60"/>
      <c r="BQ714" s="60"/>
      <c r="BR714" s="60"/>
      <c r="BS714" s="60"/>
      <c r="BT714" s="60"/>
      <c r="BU714" s="60"/>
      <c r="BV714" s="60"/>
      <c r="BW714" s="60"/>
      <c r="BX714" s="60"/>
      <c r="BY714" s="60"/>
      <c r="BZ714" s="60"/>
      <c r="CA714" s="60"/>
      <c r="CB714" s="60"/>
      <c r="CC714" s="60"/>
      <c r="CD714" s="64"/>
      <c r="CE714" s="64"/>
      <c r="CF714" s="64"/>
      <c r="CG714" s="64"/>
      <c r="CH714" s="64"/>
      <c r="CI714" s="65"/>
      <c r="CJ714" s="65"/>
      <c r="CK714" s="65"/>
      <c r="CL714" s="65"/>
      <c r="CM714" s="65"/>
      <c r="CN714" s="65"/>
      <c r="CO714" s="65"/>
      <c r="CP714" s="65"/>
      <c r="CQ714" s="65"/>
      <c r="CR714" s="65"/>
      <c r="CS714" s="65"/>
      <c r="CT714" s="65"/>
      <c r="CU714" s="65"/>
      <c r="CV714" s="65"/>
      <c r="CW714" s="65"/>
      <c r="CX714" s="65"/>
      <c r="CY714" s="65"/>
      <c r="CZ714" s="65"/>
      <c r="DA714" s="65"/>
      <c r="DB714" s="65"/>
      <c r="DC714" s="65"/>
      <c r="DD714" s="65"/>
      <c r="DE714" s="65"/>
      <c r="DF714" s="65"/>
      <c r="DG714" s="65"/>
      <c r="DH714" s="65"/>
      <c r="DI714" s="65"/>
      <c r="DJ714" s="65"/>
      <c r="DK714" s="65"/>
      <c r="DL714" s="65"/>
      <c r="DM714" s="65"/>
      <c r="DN714" s="65"/>
      <c r="DO714" s="65"/>
      <c r="DP714" s="65"/>
      <c r="DQ714" s="65"/>
      <c r="DR714" s="65"/>
      <c r="DS714" s="65"/>
      <c r="DT714" s="65"/>
      <c r="DU714" s="64"/>
      <c r="DV714" s="66"/>
      <c r="DW714" s="67"/>
    </row>
    <row r="715" spans="4:127" s="79" customFormat="1">
      <c r="D715" s="57"/>
      <c r="E715" s="57"/>
      <c r="F715" s="57"/>
      <c r="G715" s="57"/>
      <c r="H715" s="57"/>
      <c r="I715" s="57"/>
      <c r="J715" s="57"/>
      <c r="K715" s="57"/>
      <c r="L715" s="57"/>
      <c r="M715" s="57"/>
      <c r="N715" s="57"/>
      <c r="O715" s="57"/>
      <c r="P715" s="57"/>
      <c r="Q715" s="57"/>
      <c r="R715" s="57"/>
      <c r="S715" s="57"/>
      <c r="T715" s="57"/>
      <c r="U715" s="57"/>
      <c r="V715" s="60"/>
      <c r="W715" s="60"/>
      <c r="X715" s="61"/>
      <c r="Y715" s="60"/>
      <c r="Z715" s="60"/>
      <c r="AA715" s="60"/>
      <c r="AB715" s="60"/>
      <c r="AC715" s="60"/>
      <c r="AD715" s="60"/>
      <c r="AE715" s="60"/>
      <c r="AF715" s="60"/>
      <c r="AG715" s="60"/>
      <c r="AH715" s="60"/>
      <c r="AI715" s="60"/>
      <c r="AJ715" s="61"/>
      <c r="AK715" s="60"/>
      <c r="AL715" s="61"/>
      <c r="AM715" s="60"/>
      <c r="AN715" s="60"/>
      <c r="AO715" s="60"/>
      <c r="AP715" s="62"/>
      <c r="AQ715" s="63"/>
      <c r="AR715" s="60"/>
      <c r="AS715" s="61"/>
      <c r="AT715" s="61"/>
      <c r="AU715" s="61"/>
      <c r="AV715" s="61"/>
      <c r="AW715" s="61"/>
      <c r="AX715" s="61"/>
      <c r="AY715" s="60"/>
      <c r="AZ715" s="60"/>
      <c r="BA715" s="60"/>
      <c r="BB715" s="60"/>
      <c r="BC715" s="60"/>
      <c r="BD715" s="60"/>
      <c r="BE715" s="60"/>
      <c r="BF715" s="60"/>
      <c r="BG715" s="60"/>
      <c r="BH715" s="60"/>
      <c r="BI715" s="60"/>
      <c r="BJ715" s="60"/>
      <c r="BK715" s="60"/>
      <c r="BL715" s="60"/>
      <c r="BM715" s="60"/>
      <c r="BN715" s="60"/>
      <c r="BO715" s="60"/>
      <c r="BP715" s="60"/>
      <c r="BQ715" s="60"/>
      <c r="BR715" s="60"/>
      <c r="BS715" s="60"/>
      <c r="BT715" s="60"/>
      <c r="BU715" s="60"/>
      <c r="BV715" s="60"/>
      <c r="BW715" s="60"/>
      <c r="BX715" s="60"/>
      <c r="BY715" s="60"/>
      <c r="BZ715" s="60"/>
      <c r="CA715" s="60"/>
      <c r="CB715" s="60"/>
      <c r="CC715" s="60"/>
      <c r="CD715" s="64"/>
      <c r="CE715" s="64"/>
      <c r="CF715" s="64"/>
      <c r="CG715" s="64"/>
      <c r="CH715" s="64"/>
      <c r="CI715" s="65"/>
      <c r="CJ715" s="65"/>
      <c r="CK715" s="65"/>
      <c r="CL715" s="65"/>
      <c r="CM715" s="65"/>
      <c r="CN715" s="65"/>
      <c r="CO715" s="65"/>
      <c r="CP715" s="65"/>
      <c r="CQ715" s="65"/>
      <c r="CR715" s="65"/>
      <c r="CS715" s="65"/>
      <c r="CT715" s="65"/>
      <c r="CU715" s="65"/>
      <c r="CV715" s="65"/>
      <c r="CW715" s="65"/>
      <c r="CX715" s="65"/>
      <c r="CY715" s="65"/>
      <c r="CZ715" s="65"/>
      <c r="DA715" s="65"/>
      <c r="DB715" s="65"/>
      <c r="DC715" s="65"/>
      <c r="DD715" s="65"/>
      <c r="DE715" s="65"/>
      <c r="DF715" s="65"/>
      <c r="DG715" s="65"/>
      <c r="DH715" s="65"/>
      <c r="DI715" s="65"/>
      <c r="DJ715" s="65"/>
      <c r="DK715" s="65"/>
      <c r="DL715" s="65"/>
      <c r="DM715" s="65"/>
      <c r="DN715" s="65"/>
      <c r="DO715" s="65"/>
      <c r="DP715" s="65"/>
      <c r="DQ715" s="65"/>
      <c r="DR715" s="65"/>
      <c r="DS715" s="65"/>
      <c r="DT715" s="65"/>
      <c r="DU715" s="64"/>
      <c r="DV715" s="66"/>
      <c r="DW715" s="67"/>
    </row>
    <row r="716" spans="4:127" s="79" customFormat="1">
      <c r="D716" s="57"/>
      <c r="E716" s="57"/>
      <c r="F716" s="57"/>
      <c r="G716" s="57"/>
      <c r="H716" s="57"/>
      <c r="I716" s="57"/>
      <c r="J716" s="57"/>
      <c r="K716" s="57"/>
      <c r="L716" s="57"/>
      <c r="M716" s="57"/>
      <c r="N716" s="57"/>
      <c r="O716" s="57"/>
      <c r="P716" s="57"/>
      <c r="Q716" s="57"/>
      <c r="R716" s="57"/>
      <c r="S716" s="57"/>
      <c r="T716" s="57"/>
      <c r="U716" s="57"/>
      <c r="V716" s="60"/>
      <c r="W716" s="60"/>
      <c r="X716" s="61"/>
      <c r="Y716" s="60"/>
      <c r="Z716" s="60"/>
      <c r="AA716" s="60"/>
      <c r="AB716" s="60"/>
      <c r="AC716" s="60"/>
      <c r="AD716" s="60"/>
      <c r="AE716" s="60"/>
      <c r="AF716" s="60"/>
      <c r="AG716" s="60"/>
      <c r="AH716" s="60"/>
      <c r="AI716" s="60"/>
      <c r="AJ716" s="61"/>
      <c r="AK716" s="60"/>
      <c r="AL716" s="61"/>
      <c r="AM716" s="60"/>
      <c r="AN716" s="60"/>
      <c r="AO716" s="60"/>
      <c r="AP716" s="62"/>
      <c r="AQ716" s="63"/>
      <c r="AR716" s="60"/>
      <c r="AS716" s="61"/>
      <c r="AT716" s="61"/>
      <c r="AU716" s="61"/>
      <c r="AV716" s="61"/>
      <c r="AW716" s="61"/>
      <c r="AX716" s="61"/>
      <c r="AY716" s="60"/>
      <c r="AZ716" s="60"/>
      <c r="BA716" s="60"/>
      <c r="BB716" s="60"/>
      <c r="BC716" s="60"/>
      <c r="BD716" s="60"/>
      <c r="BE716" s="60"/>
      <c r="BF716" s="60"/>
      <c r="BG716" s="60"/>
      <c r="BH716" s="60"/>
      <c r="BI716" s="60"/>
      <c r="BJ716" s="60"/>
      <c r="BK716" s="60"/>
      <c r="BL716" s="60"/>
      <c r="BM716" s="60"/>
      <c r="BN716" s="60"/>
      <c r="BO716" s="60"/>
      <c r="BP716" s="60"/>
      <c r="BQ716" s="60"/>
      <c r="BR716" s="60"/>
      <c r="BS716" s="60"/>
      <c r="BT716" s="60"/>
      <c r="BU716" s="60"/>
      <c r="BV716" s="60"/>
      <c r="BW716" s="60"/>
      <c r="BX716" s="60"/>
      <c r="BY716" s="60"/>
      <c r="BZ716" s="60"/>
      <c r="CA716" s="60"/>
      <c r="CB716" s="60"/>
      <c r="CC716" s="60"/>
      <c r="CD716" s="64"/>
      <c r="CE716" s="64"/>
      <c r="CF716" s="64"/>
      <c r="CG716" s="64"/>
      <c r="CH716" s="64"/>
      <c r="CI716" s="65"/>
      <c r="CJ716" s="65"/>
      <c r="CK716" s="65"/>
      <c r="CL716" s="65"/>
      <c r="CM716" s="65"/>
      <c r="CN716" s="65"/>
      <c r="CO716" s="65"/>
      <c r="CP716" s="65"/>
      <c r="CQ716" s="65"/>
      <c r="CR716" s="65"/>
      <c r="CS716" s="65"/>
      <c r="CT716" s="65"/>
      <c r="CU716" s="65"/>
      <c r="CV716" s="65"/>
      <c r="CW716" s="65"/>
      <c r="CX716" s="65"/>
      <c r="CY716" s="65"/>
      <c r="CZ716" s="65"/>
      <c r="DA716" s="65"/>
      <c r="DB716" s="65"/>
      <c r="DC716" s="65"/>
      <c r="DD716" s="65"/>
      <c r="DE716" s="65"/>
      <c r="DF716" s="65"/>
      <c r="DG716" s="65"/>
      <c r="DH716" s="65"/>
      <c r="DI716" s="65"/>
      <c r="DJ716" s="65"/>
      <c r="DK716" s="65"/>
      <c r="DL716" s="65"/>
      <c r="DM716" s="65"/>
      <c r="DN716" s="65"/>
      <c r="DO716" s="65"/>
      <c r="DP716" s="65"/>
      <c r="DQ716" s="65"/>
      <c r="DR716" s="65"/>
      <c r="DS716" s="65"/>
      <c r="DT716" s="65"/>
      <c r="DU716" s="64"/>
      <c r="DV716" s="66"/>
      <c r="DW716" s="67"/>
    </row>
    <row r="717" spans="4:127" s="79" customFormat="1">
      <c r="D717" s="57"/>
      <c r="E717" s="57"/>
      <c r="F717" s="57"/>
      <c r="G717" s="57"/>
      <c r="H717" s="57"/>
      <c r="I717" s="57"/>
      <c r="J717" s="57"/>
      <c r="K717" s="57"/>
      <c r="L717" s="57"/>
      <c r="M717" s="57"/>
      <c r="N717" s="57"/>
      <c r="O717" s="57"/>
      <c r="P717" s="57"/>
      <c r="Q717" s="57"/>
      <c r="R717" s="57"/>
      <c r="S717" s="57"/>
      <c r="T717" s="57"/>
      <c r="U717" s="57"/>
      <c r="V717" s="60"/>
      <c r="W717" s="60"/>
      <c r="X717" s="61"/>
      <c r="Y717" s="60"/>
      <c r="Z717" s="60"/>
      <c r="AA717" s="60"/>
      <c r="AB717" s="60"/>
      <c r="AC717" s="60"/>
      <c r="AD717" s="60"/>
      <c r="AE717" s="60"/>
      <c r="AF717" s="60"/>
      <c r="AG717" s="60"/>
      <c r="AH717" s="60"/>
      <c r="AI717" s="60"/>
      <c r="AJ717" s="61"/>
      <c r="AK717" s="60"/>
      <c r="AL717" s="61"/>
      <c r="AM717" s="60"/>
      <c r="AN717" s="60"/>
      <c r="AO717" s="60"/>
      <c r="AP717" s="62"/>
      <c r="AQ717" s="63"/>
      <c r="AR717" s="60"/>
      <c r="AS717" s="61"/>
      <c r="AT717" s="61"/>
      <c r="AU717" s="61"/>
      <c r="AV717" s="61"/>
      <c r="AW717" s="61"/>
      <c r="AX717" s="61"/>
      <c r="AY717" s="60"/>
      <c r="AZ717" s="60"/>
      <c r="BA717" s="60"/>
      <c r="BB717" s="60"/>
      <c r="BC717" s="60"/>
      <c r="BD717" s="60"/>
      <c r="BE717" s="60"/>
      <c r="BF717" s="60"/>
      <c r="BG717" s="60"/>
      <c r="BH717" s="60"/>
      <c r="BI717" s="60"/>
      <c r="BJ717" s="60"/>
      <c r="BK717" s="60"/>
      <c r="BL717" s="60"/>
      <c r="BM717" s="60"/>
      <c r="BN717" s="60"/>
      <c r="BO717" s="60"/>
      <c r="BP717" s="60"/>
      <c r="BQ717" s="60"/>
      <c r="BR717" s="60"/>
      <c r="BS717" s="60"/>
      <c r="BT717" s="60"/>
      <c r="BU717" s="60"/>
      <c r="BV717" s="60"/>
      <c r="BW717" s="60"/>
      <c r="BX717" s="60"/>
      <c r="BY717" s="60"/>
      <c r="BZ717" s="60"/>
      <c r="CA717" s="60"/>
      <c r="CB717" s="60"/>
      <c r="CC717" s="60"/>
      <c r="CD717" s="64"/>
      <c r="CE717" s="64"/>
      <c r="CF717" s="64"/>
      <c r="CG717" s="64"/>
      <c r="CH717" s="64"/>
      <c r="CI717" s="65"/>
      <c r="CJ717" s="65"/>
      <c r="CK717" s="65"/>
      <c r="CL717" s="65"/>
      <c r="CM717" s="65"/>
      <c r="CN717" s="65"/>
      <c r="CO717" s="65"/>
      <c r="CP717" s="65"/>
      <c r="CQ717" s="65"/>
      <c r="CR717" s="65"/>
      <c r="CS717" s="65"/>
      <c r="CT717" s="65"/>
      <c r="CU717" s="65"/>
      <c r="CV717" s="65"/>
      <c r="CW717" s="65"/>
      <c r="CX717" s="65"/>
      <c r="CY717" s="65"/>
      <c r="CZ717" s="65"/>
      <c r="DA717" s="65"/>
      <c r="DB717" s="65"/>
      <c r="DC717" s="65"/>
      <c r="DD717" s="65"/>
      <c r="DE717" s="65"/>
      <c r="DF717" s="65"/>
      <c r="DG717" s="65"/>
      <c r="DH717" s="65"/>
      <c r="DI717" s="65"/>
      <c r="DJ717" s="65"/>
      <c r="DK717" s="65"/>
      <c r="DL717" s="65"/>
      <c r="DM717" s="65"/>
      <c r="DN717" s="65"/>
      <c r="DO717" s="65"/>
      <c r="DP717" s="65"/>
      <c r="DQ717" s="65"/>
      <c r="DR717" s="65"/>
      <c r="DS717" s="65"/>
      <c r="DT717" s="65"/>
      <c r="DU717" s="64"/>
      <c r="DV717" s="66"/>
      <c r="DW717" s="67"/>
    </row>
    <row r="718" spans="4:127" s="79" customFormat="1">
      <c r="D718" s="57"/>
      <c r="E718" s="57"/>
      <c r="F718" s="57"/>
      <c r="G718" s="57"/>
      <c r="H718" s="57"/>
      <c r="I718" s="57"/>
      <c r="J718" s="57"/>
      <c r="K718" s="57"/>
      <c r="L718" s="57"/>
      <c r="M718" s="57"/>
      <c r="N718" s="57"/>
      <c r="O718" s="57"/>
      <c r="P718" s="57"/>
      <c r="Q718" s="57"/>
      <c r="R718" s="57"/>
      <c r="S718" s="57"/>
      <c r="T718" s="57"/>
      <c r="U718" s="57"/>
      <c r="V718" s="60"/>
      <c r="W718" s="60"/>
      <c r="X718" s="61"/>
      <c r="Y718" s="60"/>
      <c r="Z718" s="60"/>
      <c r="AA718" s="60"/>
      <c r="AB718" s="60"/>
      <c r="AC718" s="60"/>
      <c r="AD718" s="60"/>
      <c r="AE718" s="60"/>
      <c r="AF718" s="60"/>
      <c r="AG718" s="60"/>
      <c r="AH718" s="60"/>
      <c r="AI718" s="60"/>
      <c r="AJ718" s="61"/>
      <c r="AK718" s="60"/>
      <c r="AL718" s="61"/>
      <c r="AM718" s="60"/>
      <c r="AN718" s="60"/>
      <c r="AO718" s="60"/>
      <c r="AP718" s="62"/>
      <c r="AQ718" s="63"/>
      <c r="AR718" s="60"/>
      <c r="AS718" s="61"/>
      <c r="AT718" s="61"/>
      <c r="AU718" s="61"/>
      <c r="AV718" s="61"/>
      <c r="AW718" s="61"/>
      <c r="AX718" s="61"/>
      <c r="AY718" s="60"/>
      <c r="AZ718" s="60"/>
      <c r="BA718" s="60"/>
      <c r="BB718" s="60"/>
      <c r="BC718" s="60"/>
      <c r="BD718" s="60"/>
      <c r="BE718" s="60"/>
      <c r="BF718" s="60"/>
      <c r="BG718" s="60"/>
      <c r="BH718" s="60"/>
      <c r="BI718" s="60"/>
      <c r="BJ718" s="60"/>
      <c r="BK718" s="60"/>
      <c r="BL718" s="60"/>
      <c r="BM718" s="60"/>
      <c r="BN718" s="60"/>
      <c r="BO718" s="60"/>
      <c r="BP718" s="60"/>
      <c r="BQ718" s="60"/>
      <c r="BR718" s="60"/>
      <c r="BS718" s="60"/>
      <c r="BT718" s="60"/>
      <c r="BU718" s="60"/>
      <c r="BV718" s="60"/>
      <c r="BW718" s="60"/>
      <c r="BX718" s="60"/>
      <c r="BY718" s="60"/>
      <c r="BZ718" s="60"/>
      <c r="CA718" s="60"/>
      <c r="CB718" s="60"/>
      <c r="CC718" s="60"/>
      <c r="CD718" s="64"/>
      <c r="CE718" s="64"/>
      <c r="CF718" s="64"/>
      <c r="CG718" s="64"/>
      <c r="CH718" s="64"/>
      <c r="CI718" s="65"/>
      <c r="CJ718" s="65"/>
      <c r="CK718" s="65"/>
      <c r="CL718" s="65"/>
      <c r="CM718" s="65"/>
      <c r="CN718" s="65"/>
      <c r="CO718" s="65"/>
      <c r="CP718" s="65"/>
      <c r="CQ718" s="65"/>
      <c r="CR718" s="65"/>
      <c r="CS718" s="65"/>
      <c r="CT718" s="65"/>
      <c r="CU718" s="65"/>
      <c r="CV718" s="65"/>
      <c r="CW718" s="65"/>
      <c r="CX718" s="65"/>
      <c r="CY718" s="65"/>
      <c r="CZ718" s="65"/>
      <c r="DA718" s="65"/>
      <c r="DB718" s="65"/>
      <c r="DC718" s="65"/>
      <c r="DD718" s="65"/>
      <c r="DE718" s="65"/>
      <c r="DF718" s="65"/>
      <c r="DG718" s="65"/>
      <c r="DH718" s="65"/>
      <c r="DI718" s="65"/>
      <c r="DJ718" s="65"/>
      <c r="DK718" s="65"/>
      <c r="DL718" s="65"/>
      <c r="DM718" s="65"/>
      <c r="DN718" s="65"/>
      <c r="DO718" s="65"/>
      <c r="DP718" s="65"/>
      <c r="DQ718" s="65"/>
      <c r="DR718" s="65"/>
      <c r="DS718" s="65"/>
      <c r="DT718" s="65"/>
      <c r="DU718" s="64"/>
      <c r="DV718" s="66"/>
      <c r="DW718" s="67"/>
    </row>
    <row r="719" spans="4:127" s="79" customFormat="1">
      <c r="D719" s="57"/>
      <c r="E719" s="57"/>
      <c r="F719" s="57"/>
      <c r="G719" s="57"/>
      <c r="H719" s="57"/>
      <c r="I719" s="57"/>
      <c r="J719" s="57"/>
      <c r="K719" s="57"/>
      <c r="L719" s="57"/>
      <c r="M719" s="57"/>
      <c r="N719" s="57"/>
      <c r="O719" s="57"/>
      <c r="P719" s="57"/>
      <c r="Q719" s="57"/>
      <c r="R719" s="57"/>
      <c r="S719" s="57"/>
      <c r="T719" s="57"/>
      <c r="U719" s="57"/>
      <c r="V719" s="60"/>
      <c r="W719" s="60"/>
      <c r="X719" s="61"/>
      <c r="Y719" s="60"/>
      <c r="Z719" s="60"/>
      <c r="AA719" s="60"/>
      <c r="AB719" s="60"/>
      <c r="AC719" s="60"/>
      <c r="AD719" s="60"/>
      <c r="AE719" s="60"/>
      <c r="AF719" s="60"/>
      <c r="AG719" s="60"/>
      <c r="AH719" s="60"/>
      <c r="AI719" s="60"/>
      <c r="AJ719" s="61"/>
      <c r="AK719" s="60"/>
      <c r="AL719" s="61"/>
      <c r="AM719" s="60"/>
      <c r="AN719" s="60"/>
      <c r="AO719" s="60"/>
      <c r="AP719" s="62"/>
      <c r="AQ719" s="63"/>
      <c r="AR719" s="60"/>
      <c r="AS719" s="61"/>
      <c r="AT719" s="61"/>
      <c r="AU719" s="61"/>
      <c r="AV719" s="61"/>
      <c r="AW719" s="61"/>
      <c r="AX719" s="61"/>
      <c r="AY719" s="60"/>
      <c r="AZ719" s="60"/>
      <c r="BA719" s="60"/>
      <c r="BB719" s="60"/>
      <c r="BC719" s="60"/>
      <c r="BD719" s="60"/>
      <c r="BE719" s="60"/>
      <c r="BF719" s="60"/>
      <c r="BG719" s="60"/>
      <c r="BH719" s="60"/>
      <c r="BI719" s="60"/>
      <c r="BJ719" s="60"/>
      <c r="BK719" s="60"/>
      <c r="BL719" s="60"/>
      <c r="BM719" s="60"/>
      <c r="BN719" s="60"/>
      <c r="BO719" s="60"/>
      <c r="BP719" s="60"/>
      <c r="BQ719" s="60"/>
      <c r="BR719" s="60"/>
      <c r="BS719" s="60"/>
      <c r="BT719" s="60"/>
      <c r="BU719" s="60"/>
      <c r="BV719" s="60"/>
      <c r="BW719" s="60"/>
      <c r="BX719" s="60"/>
      <c r="BY719" s="60"/>
      <c r="BZ719" s="60"/>
      <c r="CA719" s="60"/>
      <c r="CB719" s="60"/>
      <c r="CC719" s="60"/>
      <c r="CD719" s="64"/>
      <c r="CE719" s="64"/>
      <c r="CF719" s="64"/>
      <c r="CG719" s="64"/>
      <c r="CH719" s="64"/>
      <c r="CI719" s="65"/>
      <c r="CJ719" s="65"/>
      <c r="CK719" s="65"/>
      <c r="CL719" s="65"/>
      <c r="CM719" s="65"/>
      <c r="CN719" s="65"/>
      <c r="CO719" s="65"/>
      <c r="CP719" s="65"/>
      <c r="CQ719" s="65"/>
      <c r="CR719" s="65"/>
      <c r="CS719" s="65"/>
      <c r="CT719" s="65"/>
      <c r="CU719" s="65"/>
      <c r="CV719" s="65"/>
      <c r="CW719" s="65"/>
      <c r="CX719" s="65"/>
      <c r="CY719" s="65"/>
      <c r="CZ719" s="65"/>
      <c r="DA719" s="65"/>
      <c r="DB719" s="65"/>
      <c r="DC719" s="65"/>
      <c r="DD719" s="65"/>
      <c r="DE719" s="65"/>
      <c r="DF719" s="65"/>
      <c r="DG719" s="65"/>
      <c r="DH719" s="65"/>
      <c r="DI719" s="65"/>
      <c r="DJ719" s="65"/>
      <c r="DK719" s="65"/>
      <c r="DL719" s="65"/>
      <c r="DM719" s="65"/>
      <c r="DN719" s="65"/>
      <c r="DO719" s="65"/>
      <c r="DP719" s="65"/>
      <c r="DQ719" s="65"/>
      <c r="DR719" s="65"/>
      <c r="DS719" s="65"/>
      <c r="DT719" s="65"/>
      <c r="DU719" s="64"/>
      <c r="DV719" s="66"/>
      <c r="DW719" s="67"/>
    </row>
    <row r="720" spans="4:127" s="79" customFormat="1">
      <c r="D720" s="57"/>
      <c r="E720" s="57"/>
      <c r="F720" s="57"/>
      <c r="G720" s="57"/>
      <c r="H720" s="57"/>
      <c r="I720" s="57"/>
      <c r="J720" s="57"/>
      <c r="K720" s="57"/>
      <c r="L720" s="57"/>
      <c r="M720" s="57"/>
      <c r="N720" s="57"/>
      <c r="O720" s="57"/>
      <c r="P720" s="57"/>
      <c r="Q720" s="57"/>
      <c r="R720" s="57"/>
      <c r="S720" s="57"/>
      <c r="T720" s="57"/>
      <c r="U720" s="57"/>
      <c r="V720" s="60"/>
      <c r="W720" s="60"/>
      <c r="X720" s="61"/>
      <c r="Y720" s="60"/>
      <c r="Z720" s="60"/>
      <c r="AA720" s="60"/>
      <c r="AB720" s="60"/>
      <c r="AC720" s="60"/>
      <c r="AD720" s="60"/>
      <c r="AE720" s="60"/>
      <c r="AF720" s="60"/>
      <c r="AG720" s="60"/>
      <c r="AH720" s="60"/>
      <c r="AI720" s="60"/>
      <c r="AJ720" s="61"/>
      <c r="AK720" s="60"/>
      <c r="AL720" s="61"/>
      <c r="AM720" s="60"/>
      <c r="AN720" s="60"/>
      <c r="AO720" s="60"/>
      <c r="AP720" s="62"/>
      <c r="AQ720" s="63"/>
      <c r="AR720" s="60"/>
      <c r="AS720" s="61"/>
      <c r="AT720" s="61"/>
      <c r="AU720" s="61"/>
      <c r="AV720" s="61"/>
      <c r="AW720" s="61"/>
      <c r="AX720" s="61"/>
      <c r="AY720" s="60"/>
      <c r="AZ720" s="60"/>
      <c r="BA720" s="60"/>
      <c r="BB720" s="60"/>
      <c r="BC720" s="60"/>
      <c r="BD720" s="60"/>
      <c r="BE720" s="60"/>
      <c r="BF720" s="60"/>
      <c r="BG720" s="60"/>
      <c r="BH720" s="60"/>
      <c r="BI720" s="60"/>
      <c r="BJ720" s="60"/>
      <c r="BK720" s="60"/>
      <c r="BL720" s="60"/>
      <c r="BM720" s="60"/>
      <c r="BN720" s="60"/>
      <c r="BO720" s="60"/>
      <c r="BP720" s="60"/>
      <c r="BQ720" s="60"/>
      <c r="BR720" s="60"/>
      <c r="BS720" s="60"/>
      <c r="BT720" s="60"/>
      <c r="BU720" s="60"/>
      <c r="BV720" s="60"/>
      <c r="BW720" s="60"/>
      <c r="BX720" s="60"/>
      <c r="BY720" s="60"/>
      <c r="BZ720" s="60"/>
      <c r="CA720" s="60"/>
      <c r="CB720" s="60"/>
      <c r="CC720" s="60"/>
      <c r="CD720" s="64"/>
      <c r="CE720" s="64"/>
      <c r="CF720" s="64"/>
      <c r="CG720" s="64"/>
      <c r="CH720" s="64"/>
      <c r="CI720" s="65"/>
      <c r="CJ720" s="65"/>
      <c r="CK720" s="65"/>
      <c r="CL720" s="65"/>
      <c r="CM720" s="65"/>
      <c r="CN720" s="65"/>
      <c r="CO720" s="65"/>
      <c r="CP720" s="65"/>
      <c r="CQ720" s="65"/>
      <c r="CR720" s="65"/>
      <c r="CS720" s="65"/>
      <c r="CT720" s="65"/>
      <c r="CU720" s="65"/>
      <c r="CV720" s="65"/>
      <c r="CW720" s="65"/>
      <c r="CX720" s="65"/>
      <c r="CY720" s="65"/>
      <c r="CZ720" s="65"/>
      <c r="DA720" s="65"/>
      <c r="DB720" s="65"/>
      <c r="DC720" s="65"/>
      <c r="DD720" s="65"/>
      <c r="DE720" s="65"/>
      <c r="DF720" s="65"/>
      <c r="DG720" s="65"/>
      <c r="DH720" s="65"/>
      <c r="DI720" s="65"/>
      <c r="DJ720" s="65"/>
      <c r="DK720" s="65"/>
      <c r="DL720" s="65"/>
      <c r="DM720" s="65"/>
      <c r="DN720" s="65"/>
      <c r="DO720" s="65"/>
      <c r="DP720" s="65"/>
      <c r="DQ720" s="65"/>
      <c r="DR720" s="65"/>
      <c r="DS720" s="65"/>
      <c r="DT720" s="65"/>
      <c r="DU720" s="64"/>
      <c r="DV720" s="66"/>
      <c r="DW720" s="67"/>
    </row>
    <row r="721" spans="4:127" s="79" customFormat="1">
      <c r="D721" s="57"/>
      <c r="E721" s="57"/>
      <c r="F721" s="57"/>
      <c r="G721" s="57"/>
      <c r="H721" s="57"/>
      <c r="I721" s="57"/>
      <c r="J721" s="57"/>
      <c r="K721" s="57"/>
      <c r="L721" s="57"/>
      <c r="M721" s="57"/>
      <c r="N721" s="57"/>
      <c r="O721" s="57"/>
      <c r="P721" s="57"/>
      <c r="Q721" s="57"/>
      <c r="R721" s="57"/>
      <c r="S721" s="57"/>
      <c r="T721" s="57"/>
      <c r="U721" s="57"/>
      <c r="V721" s="60"/>
      <c r="W721" s="60"/>
      <c r="X721" s="61"/>
      <c r="Y721" s="60"/>
      <c r="Z721" s="60"/>
      <c r="AA721" s="60"/>
      <c r="AB721" s="60"/>
      <c r="AC721" s="60"/>
      <c r="AD721" s="60"/>
      <c r="AE721" s="60"/>
      <c r="AF721" s="60"/>
      <c r="AG721" s="60"/>
      <c r="AH721" s="60"/>
      <c r="AI721" s="60"/>
      <c r="AJ721" s="61"/>
      <c r="AK721" s="60"/>
      <c r="AL721" s="61"/>
      <c r="AM721" s="60"/>
      <c r="AN721" s="60"/>
      <c r="AO721" s="60"/>
      <c r="AP721" s="62"/>
      <c r="AQ721" s="63"/>
      <c r="AR721" s="60"/>
      <c r="AS721" s="61"/>
      <c r="AT721" s="61"/>
      <c r="AU721" s="61"/>
      <c r="AV721" s="61"/>
      <c r="AW721" s="61"/>
      <c r="AX721" s="61"/>
      <c r="AY721" s="60"/>
      <c r="AZ721" s="60"/>
      <c r="BA721" s="60"/>
      <c r="BB721" s="60"/>
      <c r="BC721" s="60"/>
      <c r="BD721" s="60"/>
      <c r="BE721" s="60"/>
      <c r="BF721" s="60"/>
      <c r="BG721" s="60"/>
      <c r="BH721" s="60"/>
      <c r="BI721" s="60"/>
      <c r="BJ721" s="60"/>
      <c r="BK721" s="60"/>
      <c r="BL721" s="60"/>
      <c r="BM721" s="60"/>
      <c r="BN721" s="60"/>
      <c r="BO721" s="60"/>
      <c r="BP721" s="60"/>
      <c r="BQ721" s="60"/>
      <c r="BR721" s="60"/>
      <c r="BS721" s="60"/>
      <c r="BT721" s="60"/>
      <c r="BU721" s="60"/>
      <c r="BV721" s="60"/>
      <c r="BW721" s="60"/>
      <c r="BX721" s="60"/>
      <c r="BY721" s="60"/>
      <c r="BZ721" s="60"/>
      <c r="CA721" s="60"/>
      <c r="CB721" s="60"/>
      <c r="CC721" s="60"/>
      <c r="CD721" s="64"/>
      <c r="CE721" s="64"/>
      <c r="CF721" s="64"/>
      <c r="CG721" s="64"/>
      <c r="CH721" s="64"/>
      <c r="CI721" s="65"/>
      <c r="CJ721" s="65"/>
      <c r="CK721" s="65"/>
      <c r="CL721" s="65"/>
      <c r="CM721" s="65"/>
      <c r="CN721" s="65"/>
      <c r="CO721" s="65"/>
      <c r="CP721" s="65"/>
      <c r="CQ721" s="65"/>
      <c r="CR721" s="65"/>
      <c r="CS721" s="65"/>
      <c r="CT721" s="65"/>
      <c r="CU721" s="65"/>
      <c r="CV721" s="65"/>
      <c r="CW721" s="65"/>
      <c r="CX721" s="65"/>
      <c r="CY721" s="65"/>
      <c r="CZ721" s="65"/>
      <c r="DA721" s="65"/>
      <c r="DB721" s="65"/>
      <c r="DC721" s="65"/>
      <c r="DD721" s="65"/>
      <c r="DE721" s="65"/>
      <c r="DF721" s="65"/>
      <c r="DG721" s="65"/>
      <c r="DH721" s="65"/>
      <c r="DI721" s="65"/>
      <c r="DJ721" s="65"/>
      <c r="DK721" s="65"/>
      <c r="DL721" s="65"/>
      <c r="DM721" s="65"/>
      <c r="DN721" s="65"/>
      <c r="DO721" s="65"/>
      <c r="DP721" s="65"/>
      <c r="DQ721" s="65"/>
      <c r="DR721" s="65"/>
      <c r="DS721" s="65"/>
      <c r="DT721" s="65"/>
      <c r="DU721" s="64"/>
      <c r="DV721" s="66"/>
      <c r="DW721" s="67"/>
    </row>
    <row r="722" spans="4:127" s="79" customFormat="1">
      <c r="D722" s="57"/>
      <c r="E722" s="57"/>
      <c r="F722" s="57"/>
      <c r="G722" s="57"/>
      <c r="H722" s="57"/>
      <c r="I722" s="57"/>
      <c r="J722" s="57"/>
      <c r="K722" s="57"/>
      <c r="L722" s="57"/>
      <c r="M722" s="57"/>
      <c r="N722" s="57"/>
      <c r="O722" s="57"/>
      <c r="P722" s="57"/>
      <c r="Q722" s="57"/>
      <c r="R722" s="57"/>
      <c r="S722" s="57"/>
      <c r="T722" s="57"/>
      <c r="U722" s="57"/>
      <c r="V722" s="60"/>
      <c r="W722" s="60"/>
      <c r="X722" s="61"/>
      <c r="Y722" s="60"/>
      <c r="Z722" s="60"/>
      <c r="AA722" s="60"/>
      <c r="AB722" s="60"/>
      <c r="AC722" s="60"/>
      <c r="AD722" s="60"/>
      <c r="AE722" s="60"/>
      <c r="AF722" s="60"/>
      <c r="AG722" s="60"/>
      <c r="AH722" s="60"/>
      <c r="AI722" s="60"/>
      <c r="AJ722" s="61"/>
      <c r="AK722" s="60"/>
      <c r="AL722" s="61"/>
      <c r="AM722" s="60"/>
      <c r="AN722" s="60"/>
      <c r="AO722" s="60"/>
      <c r="AP722" s="62"/>
      <c r="AQ722" s="63"/>
      <c r="AR722" s="60"/>
      <c r="AS722" s="61"/>
      <c r="AT722" s="61"/>
      <c r="AU722" s="61"/>
      <c r="AV722" s="61"/>
      <c r="AW722" s="61"/>
      <c r="AX722" s="61"/>
      <c r="AY722" s="60"/>
      <c r="AZ722" s="60"/>
      <c r="BA722" s="60"/>
      <c r="BB722" s="60"/>
      <c r="BC722" s="60"/>
      <c r="BD722" s="60"/>
      <c r="BE722" s="60"/>
      <c r="BF722" s="60"/>
      <c r="BG722" s="60"/>
      <c r="BH722" s="60"/>
      <c r="BI722" s="60"/>
      <c r="BJ722" s="60"/>
      <c r="BK722" s="60"/>
      <c r="BL722" s="60"/>
      <c r="BM722" s="60"/>
      <c r="BN722" s="60"/>
      <c r="BO722" s="60"/>
      <c r="BP722" s="60"/>
      <c r="BQ722" s="60"/>
      <c r="BR722" s="60"/>
      <c r="BS722" s="60"/>
      <c r="BT722" s="60"/>
      <c r="BU722" s="60"/>
      <c r="BV722" s="60"/>
      <c r="BW722" s="60"/>
      <c r="BX722" s="60"/>
      <c r="BY722" s="60"/>
      <c r="BZ722" s="60"/>
      <c r="CA722" s="60"/>
      <c r="CB722" s="60"/>
      <c r="CC722" s="60"/>
      <c r="CD722" s="64"/>
      <c r="CE722" s="64"/>
      <c r="CF722" s="64"/>
      <c r="CG722" s="64"/>
      <c r="CH722" s="64"/>
      <c r="CI722" s="65"/>
      <c r="CJ722" s="65"/>
      <c r="CK722" s="65"/>
      <c r="CL722" s="65"/>
      <c r="CM722" s="65"/>
      <c r="CN722" s="65"/>
      <c r="CO722" s="65"/>
      <c r="CP722" s="65"/>
      <c r="CQ722" s="65"/>
      <c r="CR722" s="65"/>
      <c r="CS722" s="65"/>
      <c r="CT722" s="65"/>
      <c r="CU722" s="65"/>
      <c r="CV722" s="65"/>
      <c r="CW722" s="65"/>
      <c r="CX722" s="65"/>
      <c r="CY722" s="65"/>
      <c r="CZ722" s="65"/>
      <c r="DA722" s="65"/>
      <c r="DB722" s="65"/>
      <c r="DC722" s="65"/>
      <c r="DD722" s="65"/>
      <c r="DE722" s="65"/>
      <c r="DF722" s="65"/>
      <c r="DG722" s="65"/>
      <c r="DH722" s="65"/>
      <c r="DI722" s="65"/>
      <c r="DJ722" s="65"/>
      <c r="DK722" s="65"/>
      <c r="DL722" s="65"/>
      <c r="DM722" s="65"/>
      <c r="DN722" s="65"/>
      <c r="DO722" s="65"/>
      <c r="DP722" s="65"/>
      <c r="DQ722" s="65"/>
      <c r="DR722" s="65"/>
      <c r="DS722" s="65"/>
      <c r="DT722" s="65"/>
      <c r="DU722" s="64"/>
      <c r="DV722" s="66"/>
      <c r="DW722" s="67"/>
    </row>
    <row r="723" spans="4:127" s="79" customFormat="1">
      <c r="D723" s="57"/>
      <c r="E723" s="57"/>
      <c r="F723" s="57"/>
      <c r="G723" s="57"/>
      <c r="H723" s="57"/>
      <c r="I723" s="57"/>
      <c r="J723" s="57"/>
      <c r="K723" s="57"/>
      <c r="L723" s="57"/>
      <c r="M723" s="57"/>
      <c r="N723" s="57"/>
      <c r="O723" s="57"/>
      <c r="P723" s="57"/>
      <c r="Q723" s="57"/>
      <c r="R723" s="57"/>
      <c r="S723" s="57"/>
      <c r="T723" s="57"/>
      <c r="U723" s="57"/>
      <c r="V723" s="60"/>
      <c r="W723" s="60"/>
      <c r="X723" s="61"/>
      <c r="Y723" s="60"/>
      <c r="Z723" s="60"/>
      <c r="AA723" s="60"/>
      <c r="AB723" s="60"/>
      <c r="AC723" s="60"/>
      <c r="AD723" s="60"/>
      <c r="AE723" s="60"/>
      <c r="AF723" s="60"/>
      <c r="AG723" s="60"/>
      <c r="AH723" s="60"/>
      <c r="AI723" s="60"/>
      <c r="AJ723" s="61"/>
      <c r="AK723" s="60"/>
      <c r="AL723" s="61"/>
      <c r="AM723" s="60"/>
      <c r="AN723" s="60"/>
      <c r="AO723" s="60"/>
      <c r="AP723" s="62"/>
      <c r="AQ723" s="63"/>
      <c r="AR723" s="60"/>
      <c r="AS723" s="61"/>
      <c r="AT723" s="61"/>
      <c r="AU723" s="61"/>
      <c r="AV723" s="61"/>
      <c r="AW723" s="61"/>
      <c r="AX723" s="61"/>
      <c r="AY723" s="60"/>
      <c r="AZ723" s="60"/>
      <c r="BA723" s="60"/>
      <c r="BB723" s="60"/>
      <c r="BC723" s="60"/>
      <c r="BD723" s="60"/>
      <c r="BE723" s="60"/>
      <c r="BF723" s="60"/>
      <c r="BG723" s="60"/>
      <c r="BH723" s="60"/>
      <c r="BI723" s="60"/>
      <c r="BJ723" s="60"/>
      <c r="BK723" s="60"/>
      <c r="BL723" s="60"/>
      <c r="BM723" s="60"/>
      <c r="BN723" s="60"/>
      <c r="BO723" s="60"/>
      <c r="BP723" s="60"/>
      <c r="BQ723" s="60"/>
      <c r="BR723" s="60"/>
      <c r="BS723" s="60"/>
      <c r="BT723" s="60"/>
      <c r="BU723" s="60"/>
      <c r="BV723" s="60"/>
      <c r="BW723" s="60"/>
      <c r="BX723" s="60"/>
      <c r="BY723" s="60"/>
      <c r="BZ723" s="60"/>
      <c r="CA723" s="60"/>
      <c r="CB723" s="60"/>
      <c r="CC723" s="60"/>
      <c r="CD723" s="64"/>
      <c r="CE723" s="64"/>
      <c r="CF723" s="64"/>
      <c r="CG723" s="64"/>
      <c r="CH723" s="64"/>
      <c r="CI723" s="65"/>
      <c r="CJ723" s="65"/>
      <c r="CK723" s="65"/>
      <c r="CL723" s="65"/>
      <c r="CM723" s="65"/>
      <c r="CN723" s="65"/>
      <c r="CO723" s="65"/>
      <c r="CP723" s="65"/>
      <c r="CQ723" s="65"/>
      <c r="CR723" s="65"/>
      <c r="CS723" s="65"/>
      <c r="CT723" s="65"/>
      <c r="CU723" s="65"/>
      <c r="CV723" s="65"/>
      <c r="CW723" s="65"/>
      <c r="CX723" s="65"/>
      <c r="CY723" s="65"/>
      <c r="CZ723" s="65"/>
      <c r="DA723" s="65"/>
      <c r="DB723" s="65"/>
      <c r="DC723" s="65"/>
      <c r="DD723" s="65"/>
      <c r="DE723" s="65"/>
      <c r="DF723" s="65"/>
      <c r="DG723" s="65"/>
      <c r="DH723" s="65"/>
      <c r="DI723" s="65"/>
      <c r="DJ723" s="65"/>
      <c r="DK723" s="65"/>
      <c r="DL723" s="65"/>
      <c r="DM723" s="65"/>
      <c r="DN723" s="65"/>
      <c r="DO723" s="65"/>
      <c r="DP723" s="65"/>
      <c r="DQ723" s="65"/>
      <c r="DR723" s="65"/>
      <c r="DS723" s="65"/>
      <c r="DT723" s="65"/>
      <c r="DU723" s="64"/>
      <c r="DV723" s="66"/>
      <c r="DW723" s="67"/>
    </row>
    <row r="724" spans="4:127" s="79" customFormat="1">
      <c r="D724" s="57"/>
      <c r="E724" s="57"/>
      <c r="F724" s="57"/>
      <c r="G724" s="57"/>
      <c r="H724" s="57"/>
      <c r="I724" s="57"/>
      <c r="J724" s="57"/>
      <c r="K724" s="57"/>
      <c r="L724" s="57"/>
      <c r="M724" s="57"/>
      <c r="N724" s="57"/>
      <c r="O724" s="57"/>
      <c r="P724" s="57"/>
      <c r="Q724" s="57"/>
      <c r="R724" s="57"/>
      <c r="S724" s="57"/>
      <c r="T724" s="57"/>
      <c r="U724" s="57"/>
      <c r="V724" s="60"/>
      <c r="W724" s="60"/>
      <c r="X724" s="61"/>
      <c r="Y724" s="60"/>
      <c r="Z724" s="60"/>
      <c r="AA724" s="60"/>
      <c r="AB724" s="60"/>
      <c r="AC724" s="60"/>
      <c r="AD724" s="60"/>
      <c r="AE724" s="60"/>
      <c r="AF724" s="60"/>
      <c r="AG724" s="60"/>
      <c r="AH724" s="60"/>
      <c r="AI724" s="60"/>
      <c r="AJ724" s="61"/>
      <c r="AK724" s="60"/>
      <c r="AL724" s="61"/>
      <c r="AM724" s="60"/>
      <c r="AN724" s="60"/>
      <c r="AO724" s="60"/>
      <c r="AP724" s="62"/>
      <c r="AQ724" s="63"/>
      <c r="AR724" s="60"/>
      <c r="AS724" s="61"/>
      <c r="AT724" s="61"/>
      <c r="AU724" s="61"/>
      <c r="AV724" s="61"/>
      <c r="AW724" s="61"/>
      <c r="AX724" s="61"/>
      <c r="AY724" s="60"/>
      <c r="AZ724" s="60"/>
      <c r="BA724" s="60"/>
      <c r="BB724" s="60"/>
      <c r="BC724" s="60"/>
      <c r="BD724" s="60"/>
      <c r="BE724" s="60"/>
      <c r="BF724" s="60"/>
      <c r="BG724" s="60"/>
      <c r="BH724" s="60"/>
      <c r="BI724" s="60"/>
      <c r="BJ724" s="60"/>
      <c r="BK724" s="60"/>
      <c r="BL724" s="60"/>
      <c r="BM724" s="60"/>
      <c r="BN724" s="60"/>
      <c r="BO724" s="60"/>
      <c r="BP724" s="60"/>
      <c r="BQ724" s="60"/>
      <c r="BR724" s="60"/>
      <c r="BS724" s="60"/>
      <c r="BT724" s="60"/>
      <c r="BU724" s="60"/>
      <c r="BV724" s="60"/>
      <c r="BW724" s="60"/>
      <c r="BX724" s="60"/>
      <c r="BY724" s="60"/>
      <c r="BZ724" s="60"/>
      <c r="CA724" s="60"/>
      <c r="CB724" s="60"/>
      <c r="CC724" s="60"/>
      <c r="CD724" s="64"/>
      <c r="CE724" s="64"/>
      <c r="CF724" s="64"/>
      <c r="CG724" s="64"/>
      <c r="CH724" s="64"/>
      <c r="CI724" s="65"/>
      <c r="CJ724" s="65"/>
      <c r="CK724" s="65"/>
      <c r="CL724" s="65"/>
      <c r="CM724" s="65"/>
      <c r="CN724" s="65"/>
      <c r="CO724" s="65"/>
      <c r="CP724" s="65"/>
      <c r="CQ724" s="65"/>
      <c r="CR724" s="65"/>
      <c r="CS724" s="65"/>
      <c r="CT724" s="65"/>
      <c r="CU724" s="65"/>
      <c r="CV724" s="65"/>
      <c r="CW724" s="65"/>
      <c r="CX724" s="65"/>
      <c r="CY724" s="65"/>
      <c r="CZ724" s="65"/>
      <c r="DA724" s="65"/>
      <c r="DB724" s="65"/>
      <c r="DC724" s="65"/>
      <c r="DD724" s="65"/>
      <c r="DE724" s="65"/>
      <c r="DF724" s="65"/>
      <c r="DG724" s="65"/>
      <c r="DH724" s="65"/>
      <c r="DI724" s="65"/>
      <c r="DJ724" s="65"/>
      <c r="DK724" s="65"/>
      <c r="DL724" s="65"/>
      <c r="DM724" s="65"/>
      <c r="DN724" s="65"/>
      <c r="DO724" s="65"/>
      <c r="DP724" s="65"/>
      <c r="DQ724" s="65"/>
      <c r="DR724" s="65"/>
      <c r="DS724" s="65"/>
      <c r="DT724" s="65"/>
      <c r="DU724" s="64"/>
      <c r="DV724" s="66"/>
      <c r="DW724" s="67"/>
    </row>
    <row r="725" spans="4:127" s="79" customFormat="1">
      <c r="D725" s="57"/>
      <c r="E725" s="57"/>
      <c r="F725" s="57"/>
      <c r="G725" s="57"/>
      <c r="H725" s="57"/>
      <c r="I725" s="57"/>
      <c r="J725" s="57"/>
      <c r="K725" s="57"/>
      <c r="L725" s="57"/>
      <c r="M725" s="57"/>
      <c r="N725" s="57"/>
      <c r="O725" s="57"/>
      <c r="P725" s="57"/>
      <c r="Q725" s="57"/>
      <c r="R725" s="57"/>
      <c r="S725" s="57"/>
      <c r="T725" s="57"/>
      <c r="U725" s="57"/>
      <c r="V725" s="60"/>
      <c r="W725" s="60"/>
      <c r="X725" s="61"/>
      <c r="Y725" s="60"/>
      <c r="Z725" s="60"/>
      <c r="AA725" s="60"/>
      <c r="AB725" s="60"/>
      <c r="AC725" s="60"/>
      <c r="AD725" s="60"/>
      <c r="AE725" s="60"/>
      <c r="AF725" s="60"/>
      <c r="AG725" s="60"/>
      <c r="AH725" s="60"/>
      <c r="AI725" s="60"/>
      <c r="AJ725" s="61"/>
      <c r="AK725" s="60"/>
      <c r="AL725" s="61"/>
      <c r="AM725" s="60"/>
      <c r="AN725" s="60"/>
      <c r="AO725" s="60"/>
      <c r="AP725" s="62"/>
      <c r="AQ725" s="63"/>
      <c r="AR725" s="60"/>
      <c r="AS725" s="61"/>
      <c r="AT725" s="61"/>
      <c r="AU725" s="61"/>
      <c r="AV725" s="61"/>
      <c r="AW725" s="61"/>
      <c r="AX725" s="61"/>
      <c r="AY725" s="60"/>
      <c r="AZ725" s="60"/>
      <c r="BA725" s="60"/>
      <c r="BB725" s="60"/>
      <c r="BC725" s="60"/>
      <c r="BD725" s="60"/>
      <c r="BE725" s="60"/>
      <c r="BF725" s="60"/>
      <c r="BG725" s="60"/>
      <c r="BH725" s="60"/>
      <c r="BI725" s="60"/>
      <c r="BJ725" s="60"/>
      <c r="BK725" s="60"/>
      <c r="BL725" s="60"/>
      <c r="BM725" s="60"/>
      <c r="BN725" s="60"/>
      <c r="BO725" s="60"/>
      <c r="BP725" s="60"/>
      <c r="BQ725" s="60"/>
      <c r="BR725" s="60"/>
      <c r="BS725" s="60"/>
      <c r="BT725" s="60"/>
      <c r="BU725" s="60"/>
      <c r="BV725" s="60"/>
      <c r="BW725" s="60"/>
      <c r="BX725" s="60"/>
      <c r="BY725" s="60"/>
      <c r="BZ725" s="60"/>
      <c r="CA725" s="60"/>
      <c r="CB725" s="60"/>
      <c r="CC725" s="60"/>
      <c r="CD725" s="64"/>
      <c r="CE725" s="64"/>
      <c r="CF725" s="64"/>
      <c r="CG725" s="64"/>
      <c r="CH725" s="64"/>
      <c r="CI725" s="65"/>
      <c r="CJ725" s="65"/>
      <c r="CK725" s="65"/>
      <c r="CL725" s="65"/>
      <c r="CM725" s="65"/>
      <c r="CN725" s="65"/>
      <c r="CO725" s="65"/>
      <c r="CP725" s="65"/>
      <c r="CQ725" s="65"/>
      <c r="CR725" s="65"/>
      <c r="CS725" s="65"/>
      <c r="CT725" s="65"/>
      <c r="CU725" s="65"/>
      <c r="CV725" s="65"/>
      <c r="CW725" s="65"/>
      <c r="CX725" s="65"/>
      <c r="CY725" s="65"/>
      <c r="CZ725" s="65"/>
      <c r="DA725" s="65"/>
      <c r="DB725" s="65"/>
      <c r="DC725" s="65"/>
      <c r="DD725" s="65"/>
      <c r="DE725" s="65"/>
      <c r="DF725" s="65"/>
      <c r="DG725" s="65"/>
      <c r="DH725" s="65"/>
      <c r="DI725" s="65"/>
      <c r="DJ725" s="65"/>
      <c r="DK725" s="65"/>
      <c r="DL725" s="65"/>
      <c r="DM725" s="65"/>
      <c r="DN725" s="65"/>
      <c r="DO725" s="65"/>
      <c r="DP725" s="65"/>
      <c r="DQ725" s="65"/>
      <c r="DR725" s="65"/>
      <c r="DS725" s="65"/>
      <c r="DT725" s="65"/>
      <c r="DU725" s="64"/>
      <c r="DV725" s="66"/>
      <c r="DW725" s="67"/>
    </row>
    <row r="726" spans="4:127" s="79" customFormat="1">
      <c r="D726" s="57"/>
      <c r="E726" s="57"/>
      <c r="F726" s="57"/>
      <c r="G726" s="57"/>
      <c r="H726" s="57"/>
      <c r="I726" s="57"/>
      <c r="J726" s="57"/>
      <c r="K726" s="57"/>
      <c r="L726" s="57"/>
      <c r="M726" s="57"/>
      <c r="N726" s="57"/>
      <c r="O726" s="57"/>
      <c r="P726" s="57"/>
      <c r="Q726" s="57"/>
      <c r="R726" s="57"/>
      <c r="S726" s="57"/>
      <c r="T726" s="57"/>
      <c r="U726" s="57"/>
      <c r="V726" s="60"/>
      <c r="W726" s="60"/>
      <c r="X726" s="61"/>
      <c r="Y726" s="60"/>
      <c r="Z726" s="60"/>
      <c r="AA726" s="60"/>
      <c r="AB726" s="60"/>
      <c r="AC726" s="60"/>
      <c r="AD726" s="60"/>
      <c r="AE726" s="60"/>
      <c r="AF726" s="60"/>
      <c r="AG726" s="60"/>
      <c r="AH726" s="60"/>
      <c r="AI726" s="60"/>
      <c r="AJ726" s="61"/>
      <c r="AK726" s="60"/>
      <c r="AL726" s="61"/>
      <c r="AM726" s="60"/>
      <c r="AN726" s="60"/>
      <c r="AO726" s="60"/>
      <c r="AP726" s="62"/>
      <c r="AQ726" s="63"/>
      <c r="AR726" s="60"/>
      <c r="AS726" s="61"/>
      <c r="AT726" s="61"/>
      <c r="AU726" s="61"/>
      <c r="AV726" s="61"/>
      <c r="AW726" s="61"/>
      <c r="AX726" s="61"/>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c r="BV726" s="60"/>
      <c r="BW726" s="60"/>
      <c r="BX726" s="60"/>
      <c r="BY726" s="60"/>
      <c r="BZ726" s="60"/>
      <c r="CA726" s="60"/>
      <c r="CB726" s="60"/>
      <c r="CC726" s="60"/>
      <c r="CD726" s="64"/>
      <c r="CE726" s="64"/>
      <c r="CF726" s="64"/>
      <c r="CG726" s="64"/>
      <c r="CH726" s="64"/>
      <c r="CI726" s="65"/>
      <c r="CJ726" s="65"/>
      <c r="CK726" s="65"/>
      <c r="CL726" s="65"/>
      <c r="CM726" s="65"/>
      <c r="CN726" s="65"/>
      <c r="CO726" s="65"/>
      <c r="CP726" s="65"/>
      <c r="CQ726" s="65"/>
      <c r="CR726" s="65"/>
      <c r="CS726" s="65"/>
      <c r="CT726" s="65"/>
      <c r="CU726" s="65"/>
      <c r="CV726" s="65"/>
      <c r="CW726" s="65"/>
      <c r="CX726" s="65"/>
      <c r="CY726" s="65"/>
      <c r="CZ726" s="65"/>
      <c r="DA726" s="65"/>
      <c r="DB726" s="65"/>
      <c r="DC726" s="65"/>
      <c r="DD726" s="65"/>
      <c r="DE726" s="65"/>
      <c r="DF726" s="65"/>
      <c r="DG726" s="65"/>
      <c r="DH726" s="65"/>
      <c r="DI726" s="65"/>
      <c r="DJ726" s="65"/>
      <c r="DK726" s="65"/>
      <c r="DL726" s="65"/>
      <c r="DM726" s="65"/>
      <c r="DN726" s="65"/>
      <c r="DO726" s="65"/>
      <c r="DP726" s="65"/>
      <c r="DQ726" s="65"/>
      <c r="DR726" s="65"/>
      <c r="DS726" s="65"/>
      <c r="DT726" s="65"/>
      <c r="DU726" s="64"/>
      <c r="DV726" s="66"/>
      <c r="DW726" s="67"/>
    </row>
    <row r="727" spans="4:127" s="79" customFormat="1">
      <c r="D727" s="57"/>
      <c r="E727" s="57"/>
      <c r="F727" s="57"/>
      <c r="G727" s="57"/>
      <c r="H727" s="57"/>
      <c r="I727" s="57"/>
      <c r="J727" s="57"/>
      <c r="K727" s="57"/>
      <c r="L727" s="57"/>
      <c r="M727" s="57"/>
      <c r="N727" s="57"/>
      <c r="O727" s="57"/>
      <c r="P727" s="57"/>
      <c r="Q727" s="57"/>
      <c r="R727" s="57"/>
      <c r="S727" s="57"/>
      <c r="T727" s="57"/>
      <c r="U727" s="57"/>
      <c r="V727" s="60"/>
      <c r="W727" s="60"/>
      <c r="X727" s="61"/>
      <c r="Y727" s="60"/>
      <c r="Z727" s="60"/>
      <c r="AA727" s="60"/>
      <c r="AB727" s="60"/>
      <c r="AC727" s="60"/>
      <c r="AD727" s="60"/>
      <c r="AE727" s="60"/>
      <c r="AF727" s="60"/>
      <c r="AG727" s="60"/>
      <c r="AH727" s="60"/>
      <c r="AI727" s="60"/>
      <c r="AJ727" s="61"/>
      <c r="AK727" s="60"/>
      <c r="AL727" s="61"/>
      <c r="AM727" s="60"/>
      <c r="AN727" s="60"/>
      <c r="AO727" s="60"/>
      <c r="AP727" s="62"/>
      <c r="AQ727" s="63"/>
      <c r="AR727" s="60"/>
      <c r="AS727" s="61"/>
      <c r="AT727" s="61"/>
      <c r="AU727" s="61"/>
      <c r="AV727" s="61"/>
      <c r="AW727" s="61"/>
      <c r="AX727" s="61"/>
      <c r="AY727" s="60"/>
      <c r="AZ727" s="60"/>
      <c r="BA727" s="60"/>
      <c r="BB727" s="60"/>
      <c r="BC727" s="60"/>
      <c r="BD727" s="60"/>
      <c r="BE727" s="60"/>
      <c r="BF727" s="60"/>
      <c r="BG727" s="60"/>
      <c r="BH727" s="60"/>
      <c r="BI727" s="60"/>
      <c r="BJ727" s="60"/>
      <c r="BK727" s="60"/>
      <c r="BL727" s="60"/>
      <c r="BM727" s="60"/>
      <c r="BN727" s="60"/>
      <c r="BO727" s="60"/>
      <c r="BP727" s="60"/>
      <c r="BQ727" s="60"/>
      <c r="BR727" s="60"/>
      <c r="BS727" s="60"/>
      <c r="BT727" s="60"/>
      <c r="BU727" s="60"/>
      <c r="BV727" s="60"/>
      <c r="BW727" s="60"/>
      <c r="BX727" s="60"/>
      <c r="BY727" s="60"/>
      <c r="BZ727" s="60"/>
      <c r="CA727" s="60"/>
      <c r="CB727" s="60"/>
      <c r="CC727" s="60"/>
      <c r="CD727" s="64"/>
      <c r="CE727" s="64"/>
      <c r="CF727" s="64"/>
      <c r="CG727" s="64"/>
      <c r="CH727" s="64"/>
      <c r="CI727" s="65"/>
      <c r="CJ727" s="65"/>
      <c r="CK727" s="65"/>
      <c r="CL727" s="65"/>
      <c r="CM727" s="65"/>
      <c r="CN727" s="65"/>
      <c r="CO727" s="65"/>
      <c r="CP727" s="65"/>
      <c r="CQ727" s="65"/>
      <c r="CR727" s="65"/>
      <c r="CS727" s="65"/>
      <c r="CT727" s="65"/>
      <c r="CU727" s="65"/>
      <c r="CV727" s="65"/>
      <c r="CW727" s="65"/>
      <c r="CX727" s="65"/>
      <c r="CY727" s="65"/>
      <c r="CZ727" s="65"/>
      <c r="DA727" s="65"/>
      <c r="DB727" s="65"/>
      <c r="DC727" s="65"/>
      <c r="DD727" s="65"/>
      <c r="DE727" s="65"/>
      <c r="DF727" s="65"/>
      <c r="DG727" s="65"/>
      <c r="DH727" s="65"/>
      <c r="DI727" s="65"/>
      <c r="DJ727" s="65"/>
      <c r="DK727" s="65"/>
      <c r="DL727" s="65"/>
      <c r="DM727" s="65"/>
      <c r="DN727" s="65"/>
      <c r="DO727" s="65"/>
      <c r="DP727" s="65"/>
      <c r="DQ727" s="65"/>
      <c r="DR727" s="65"/>
      <c r="DS727" s="65"/>
      <c r="DT727" s="65"/>
      <c r="DU727" s="64"/>
      <c r="DV727" s="66"/>
      <c r="DW727" s="67"/>
    </row>
    <row r="728" spans="4:127" s="79" customFormat="1">
      <c r="D728" s="57"/>
      <c r="E728" s="57"/>
      <c r="F728" s="57"/>
      <c r="G728" s="57"/>
      <c r="H728" s="57"/>
      <c r="I728" s="57"/>
      <c r="J728" s="57"/>
      <c r="K728" s="57"/>
      <c r="L728" s="57"/>
      <c r="M728" s="57"/>
      <c r="N728" s="57"/>
      <c r="O728" s="57"/>
      <c r="P728" s="57"/>
      <c r="Q728" s="57"/>
      <c r="R728" s="57"/>
      <c r="S728" s="57"/>
      <c r="T728" s="57"/>
      <c r="U728" s="57"/>
      <c r="V728" s="60"/>
      <c r="W728" s="60"/>
      <c r="X728" s="61"/>
      <c r="Y728" s="60"/>
      <c r="Z728" s="60"/>
      <c r="AA728" s="60"/>
      <c r="AB728" s="60"/>
      <c r="AC728" s="60"/>
      <c r="AD728" s="60"/>
      <c r="AE728" s="60"/>
      <c r="AF728" s="60"/>
      <c r="AG728" s="60"/>
      <c r="AH728" s="60"/>
      <c r="AI728" s="60"/>
      <c r="AJ728" s="61"/>
      <c r="AK728" s="60"/>
      <c r="AL728" s="61"/>
      <c r="AM728" s="60"/>
      <c r="AN728" s="60"/>
      <c r="AO728" s="60"/>
      <c r="AP728" s="62"/>
      <c r="AQ728" s="63"/>
      <c r="AR728" s="60"/>
      <c r="AS728" s="61"/>
      <c r="AT728" s="61"/>
      <c r="AU728" s="61"/>
      <c r="AV728" s="61"/>
      <c r="AW728" s="61"/>
      <c r="AX728" s="61"/>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c r="BV728" s="60"/>
      <c r="BW728" s="60"/>
      <c r="BX728" s="60"/>
      <c r="BY728" s="60"/>
      <c r="BZ728" s="60"/>
      <c r="CA728" s="60"/>
      <c r="CB728" s="60"/>
      <c r="CC728" s="60"/>
      <c r="CD728" s="64"/>
      <c r="CE728" s="64"/>
      <c r="CF728" s="64"/>
      <c r="CG728" s="64"/>
      <c r="CH728" s="64"/>
      <c r="CI728" s="65"/>
      <c r="CJ728" s="65"/>
      <c r="CK728" s="65"/>
      <c r="CL728" s="65"/>
      <c r="CM728" s="65"/>
      <c r="CN728" s="65"/>
      <c r="CO728" s="65"/>
      <c r="CP728" s="65"/>
      <c r="CQ728" s="65"/>
      <c r="CR728" s="65"/>
      <c r="CS728" s="65"/>
      <c r="CT728" s="65"/>
      <c r="CU728" s="65"/>
      <c r="CV728" s="65"/>
      <c r="CW728" s="65"/>
      <c r="CX728" s="65"/>
      <c r="CY728" s="65"/>
      <c r="CZ728" s="65"/>
      <c r="DA728" s="65"/>
      <c r="DB728" s="65"/>
      <c r="DC728" s="65"/>
      <c r="DD728" s="65"/>
      <c r="DE728" s="65"/>
      <c r="DF728" s="65"/>
      <c r="DG728" s="65"/>
      <c r="DH728" s="65"/>
      <c r="DI728" s="65"/>
      <c r="DJ728" s="65"/>
      <c r="DK728" s="65"/>
      <c r="DL728" s="65"/>
      <c r="DM728" s="65"/>
      <c r="DN728" s="65"/>
      <c r="DO728" s="65"/>
      <c r="DP728" s="65"/>
      <c r="DQ728" s="65"/>
      <c r="DR728" s="65"/>
      <c r="DS728" s="65"/>
      <c r="DT728" s="65"/>
      <c r="DU728" s="64"/>
      <c r="DV728" s="66"/>
      <c r="DW728" s="67"/>
    </row>
    <row r="729" spans="4:127" s="79" customFormat="1">
      <c r="D729" s="57"/>
      <c r="E729" s="57"/>
      <c r="F729" s="57"/>
      <c r="G729" s="57"/>
      <c r="H729" s="57"/>
      <c r="I729" s="57"/>
      <c r="J729" s="57"/>
      <c r="K729" s="57"/>
      <c r="L729" s="57"/>
      <c r="M729" s="57"/>
      <c r="N729" s="57"/>
      <c r="O729" s="57"/>
      <c r="P729" s="57"/>
      <c r="Q729" s="57"/>
      <c r="R729" s="57"/>
      <c r="S729" s="57"/>
      <c r="T729" s="57"/>
      <c r="U729" s="57"/>
      <c r="V729" s="60"/>
      <c r="W729" s="60"/>
      <c r="X729" s="61"/>
      <c r="Y729" s="60"/>
      <c r="Z729" s="60"/>
      <c r="AA729" s="60"/>
      <c r="AB729" s="60"/>
      <c r="AC729" s="60"/>
      <c r="AD729" s="60"/>
      <c r="AE729" s="60"/>
      <c r="AF729" s="60"/>
      <c r="AG729" s="60"/>
      <c r="AH729" s="60"/>
      <c r="AI729" s="60"/>
      <c r="AJ729" s="61"/>
      <c r="AK729" s="60"/>
      <c r="AL729" s="61"/>
      <c r="AM729" s="60"/>
      <c r="AN729" s="60"/>
      <c r="AO729" s="60"/>
      <c r="AP729" s="62"/>
      <c r="AQ729" s="63"/>
      <c r="AR729" s="60"/>
      <c r="AS729" s="61"/>
      <c r="AT729" s="61"/>
      <c r="AU729" s="61"/>
      <c r="AV729" s="61"/>
      <c r="AW729" s="61"/>
      <c r="AX729" s="61"/>
      <c r="AY729" s="60"/>
      <c r="AZ729" s="60"/>
      <c r="BA729" s="60"/>
      <c r="BB729" s="60"/>
      <c r="BC729" s="60"/>
      <c r="BD729" s="60"/>
      <c r="BE729" s="60"/>
      <c r="BF729" s="60"/>
      <c r="BG729" s="60"/>
      <c r="BH729" s="60"/>
      <c r="BI729" s="60"/>
      <c r="BJ729" s="60"/>
      <c r="BK729" s="60"/>
      <c r="BL729" s="60"/>
      <c r="BM729" s="60"/>
      <c r="BN729" s="60"/>
      <c r="BO729" s="60"/>
      <c r="BP729" s="60"/>
      <c r="BQ729" s="60"/>
      <c r="BR729" s="60"/>
      <c r="BS729" s="60"/>
      <c r="BT729" s="60"/>
      <c r="BU729" s="60"/>
      <c r="BV729" s="60"/>
      <c r="BW729" s="60"/>
      <c r="BX729" s="60"/>
      <c r="BY729" s="60"/>
      <c r="BZ729" s="60"/>
      <c r="CA729" s="60"/>
      <c r="CB729" s="60"/>
      <c r="CC729" s="60"/>
      <c r="CD729" s="64"/>
      <c r="CE729" s="64"/>
      <c r="CF729" s="64"/>
      <c r="CG729" s="64"/>
      <c r="CH729" s="64"/>
      <c r="CI729" s="65"/>
      <c r="CJ729" s="65"/>
      <c r="CK729" s="65"/>
      <c r="CL729" s="65"/>
      <c r="CM729" s="65"/>
      <c r="CN729" s="65"/>
      <c r="CO729" s="65"/>
      <c r="CP729" s="65"/>
      <c r="CQ729" s="65"/>
      <c r="CR729" s="65"/>
      <c r="CS729" s="65"/>
      <c r="CT729" s="65"/>
      <c r="CU729" s="65"/>
      <c r="CV729" s="65"/>
      <c r="CW729" s="65"/>
      <c r="CX729" s="65"/>
      <c r="CY729" s="65"/>
      <c r="CZ729" s="65"/>
      <c r="DA729" s="65"/>
      <c r="DB729" s="65"/>
      <c r="DC729" s="65"/>
      <c r="DD729" s="65"/>
      <c r="DE729" s="65"/>
      <c r="DF729" s="65"/>
      <c r="DG729" s="65"/>
      <c r="DH729" s="65"/>
      <c r="DI729" s="65"/>
      <c r="DJ729" s="65"/>
      <c r="DK729" s="65"/>
      <c r="DL729" s="65"/>
      <c r="DM729" s="65"/>
      <c r="DN729" s="65"/>
      <c r="DO729" s="65"/>
      <c r="DP729" s="65"/>
      <c r="DQ729" s="65"/>
      <c r="DR729" s="65"/>
      <c r="DS729" s="65"/>
      <c r="DT729" s="65"/>
      <c r="DU729" s="64"/>
      <c r="DV729" s="66"/>
      <c r="DW729" s="67"/>
    </row>
    <row r="730" spans="4:127" s="79" customFormat="1">
      <c r="D730" s="57"/>
      <c r="E730" s="57"/>
      <c r="F730" s="57"/>
      <c r="G730" s="57"/>
      <c r="H730" s="57"/>
      <c r="I730" s="57"/>
      <c r="J730" s="57"/>
      <c r="K730" s="57"/>
      <c r="L730" s="57"/>
      <c r="M730" s="57"/>
      <c r="N730" s="57"/>
      <c r="O730" s="57"/>
      <c r="P730" s="57"/>
      <c r="Q730" s="57"/>
      <c r="R730" s="57"/>
      <c r="S730" s="57"/>
      <c r="T730" s="57"/>
      <c r="U730" s="57"/>
      <c r="V730" s="60"/>
      <c r="W730" s="60"/>
      <c r="X730" s="61"/>
      <c r="Y730" s="60"/>
      <c r="Z730" s="60"/>
      <c r="AA730" s="60"/>
      <c r="AB730" s="60"/>
      <c r="AC730" s="60"/>
      <c r="AD730" s="60"/>
      <c r="AE730" s="60"/>
      <c r="AF730" s="60"/>
      <c r="AG730" s="60"/>
      <c r="AH730" s="60"/>
      <c r="AI730" s="60"/>
      <c r="AJ730" s="61"/>
      <c r="AK730" s="60"/>
      <c r="AL730" s="61"/>
      <c r="AM730" s="60"/>
      <c r="AN730" s="60"/>
      <c r="AO730" s="60"/>
      <c r="AP730" s="62"/>
      <c r="AQ730" s="63"/>
      <c r="AR730" s="60"/>
      <c r="AS730" s="61"/>
      <c r="AT730" s="61"/>
      <c r="AU730" s="61"/>
      <c r="AV730" s="61"/>
      <c r="AW730" s="61"/>
      <c r="AX730" s="61"/>
      <c r="AY730" s="60"/>
      <c r="AZ730" s="60"/>
      <c r="BA730" s="60"/>
      <c r="BB730" s="60"/>
      <c r="BC730" s="60"/>
      <c r="BD730" s="60"/>
      <c r="BE730" s="60"/>
      <c r="BF730" s="60"/>
      <c r="BG730" s="60"/>
      <c r="BH730" s="60"/>
      <c r="BI730" s="60"/>
      <c r="BJ730" s="60"/>
      <c r="BK730" s="60"/>
      <c r="BL730" s="60"/>
      <c r="BM730" s="60"/>
      <c r="BN730" s="60"/>
      <c r="BO730" s="60"/>
      <c r="BP730" s="60"/>
      <c r="BQ730" s="60"/>
      <c r="BR730" s="60"/>
      <c r="BS730" s="60"/>
      <c r="BT730" s="60"/>
      <c r="BU730" s="60"/>
      <c r="BV730" s="60"/>
      <c r="BW730" s="60"/>
      <c r="BX730" s="60"/>
      <c r="BY730" s="60"/>
      <c r="BZ730" s="60"/>
      <c r="CA730" s="60"/>
      <c r="CB730" s="60"/>
      <c r="CC730" s="60"/>
      <c r="CD730" s="64"/>
      <c r="CE730" s="64"/>
      <c r="CF730" s="64"/>
      <c r="CG730" s="64"/>
      <c r="CH730" s="64"/>
      <c r="CI730" s="65"/>
      <c r="CJ730" s="65"/>
      <c r="CK730" s="65"/>
      <c r="CL730" s="65"/>
      <c r="CM730" s="65"/>
      <c r="CN730" s="65"/>
      <c r="CO730" s="65"/>
      <c r="CP730" s="65"/>
      <c r="CQ730" s="65"/>
      <c r="CR730" s="65"/>
      <c r="CS730" s="65"/>
      <c r="CT730" s="65"/>
      <c r="CU730" s="65"/>
      <c r="CV730" s="65"/>
      <c r="CW730" s="65"/>
      <c r="CX730" s="65"/>
      <c r="CY730" s="65"/>
      <c r="CZ730" s="65"/>
      <c r="DA730" s="65"/>
      <c r="DB730" s="65"/>
      <c r="DC730" s="65"/>
      <c r="DD730" s="65"/>
      <c r="DE730" s="65"/>
      <c r="DF730" s="65"/>
      <c r="DG730" s="65"/>
      <c r="DH730" s="65"/>
      <c r="DI730" s="65"/>
      <c r="DJ730" s="65"/>
      <c r="DK730" s="65"/>
      <c r="DL730" s="65"/>
      <c r="DM730" s="65"/>
      <c r="DN730" s="65"/>
      <c r="DO730" s="65"/>
      <c r="DP730" s="65"/>
      <c r="DQ730" s="65"/>
      <c r="DR730" s="65"/>
      <c r="DS730" s="65"/>
      <c r="DT730" s="65"/>
      <c r="DU730" s="64"/>
      <c r="DV730" s="66"/>
      <c r="DW730" s="67"/>
    </row>
    <row r="731" spans="4:127" s="79" customFormat="1">
      <c r="D731" s="57"/>
      <c r="E731" s="57"/>
      <c r="F731" s="57"/>
      <c r="G731" s="57"/>
      <c r="H731" s="57"/>
      <c r="I731" s="57"/>
      <c r="J731" s="57"/>
      <c r="K731" s="57"/>
      <c r="L731" s="57"/>
      <c r="M731" s="57"/>
      <c r="N731" s="57"/>
      <c r="O731" s="57"/>
      <c r="P731" s="57"/>
      <c r="Q731" s="57"/>
      <c r="R731" s="57"/>
      <c r="S731" s="57"/>
      <c r="T731" s="57"/>
      <c r="U731" s="57"/>
      <c r="V731" s="60"/>
      <c r="W731" s="60"/>
      <c r="X731" s="61"/>
      <c r="Y731" s="60"/>
      <c r="Z731" s="60"/>
      <c r="AA731" s="60"/>
      <c r="AB731" s="60"/>
      <c r="AC731" s="60"/>
      <c r="AD731" s="60"/>
      <c r="AE731" s="60"/>
      <c r="AF731" s="60"/>
      <c r="AG731" s="60"/>
      <c r="AH731" s="60"/>
      <c r="AI731" s="60"/>
      <c r="AJ731" s="61"/>
      <c r="AK731" s="60"/>
      <c r="AL731" s="61"/>
      <c r="AM731" s="60"/>
      <c r="AN731" s="60"/>
      <c r="AO731" s="60"/>
      <c r="AP731" s="62"/>
      <c r="AQ731" s="63"/>
      <c r="AR731" s="60"/>
      <c r="AS731" s="61"/>
      <c r="AT731" s="61"/>
      <c r="AU731" s="61"/>
      <c r="AV731" s="61"/>
      <c r="AW731" s="61"/>
      <c r="AX731" s="61"/>
      <c r="AY731" s="60"/>
      <c r="AZ731" s="60"/>
      <c r="BA731" s="60"/>
      <c r="BB731" s="60"/>
      <c r="BC731" s="60"/>
      <c r="BD731" s="60"/>
      <c r="BE731" s="60"/>
      <c r="BF731" s="60"/>
      <c r="BG731" s="60"/>
      <c r="BH731" s="60"/>
      <c r="BI731" s="60"/>
      <c r="BJ731" s="60"/>
      <c r="BK731" s="60"/>
      <c r="BL731" s="60"/>
      <c r="BM731" s="60"/>
      <c r="BN731" s="60"/>
      <c r="BO731" s="60"/>
      <c r="BP731" s="60"/>
      <c r="BQ731" s="60"/>
      <c r="BR731" s="60"/>
      <c r="BS731" s="60"/>
      <c r="BT731" s="60"/>
      <c r="BU731" s="60"/>
      <c r="BV731" s="60"/>
      <c r="BW731" s="60"/>
      <c r="BX731" s="60"/>
      <c r="BY731" s="60"/>
      <c r="BZ731" s="60"/>
      <c r="CA731" s="60"/>
      <c r="CB731" s="60"/>
      <c r="CC731" s="60"/>
      <c r="CD731" s="64"/>
      <c r="CE731" s="64"/>
      <c r="CF731" s="64"/>
      <c r="CG731" s="64"/>
      <c r="CH731" s="64"/>
      <c r="CI731" s="65"/>
      <c r="CJ731" s="65"/>
      <c r="CK731" s="65"/>
      <c r="CL731" s="65"/>
      <c r="CM731" s="65"/>
      <c r="CN731" s="65"/>
      <c r="CO731" s="65"/>
      <c r="CP731" s="65"/>
      <c r="CQ731" s="65"/>
      <c r="CR731" s="65"/>
      <c r="CS731" s="65"/>
      <c r="CT731" s="65"/>
      <c r="CU731" s="65"/>
      <c r="CV731" s="65"/>
      <c r="CW731" s="65"/>
      <c r="CX731" s="65"/>
      <c r="CY731" s="65"/>
      <c r="CZ731" s="65"/>
      <c r="DA731" s="65"/>
      <c r="DB731" s="65"/>
      <c r="DC731" s="65"/>
      <c r="DD731" s="65"/>
      <c r="DE731" s="65"/>
      <c r="DF731" s="65"/>
      <c r="DG731" s="65"/>
      <c r="DH731" s="65"/>
      <c r="DI731" s="65"/>
      <c r="DJ731" s="65"/>
      <c r="DK731" s="65"/>
      <c r="DL731" s="65"/>
      <c r="DM731" s="65"/>
      <c r="DN731" s="65"/>
      <c r="DO731" s="65"/>
      <c r="DP731" s="65"/>
      <c r="DQ731" s="65"/>
      <c r="DR731" s="65"/>
      <c r="DS731" s="65"/>
      <c r="DT731" s="65"/>
      <c r="DU731" s="64"/>
      <c r="DV731" s="66"/>
      <c r="DW731" s="67"/>
    </row>
    <row r="732" spans="4:127" s="79" customFormat="1">
      <c r="D732" s="57"/>
      <c r="E732" s="57"/>
      <c r="F732" s="57"/>
      <c r="G732" s="57"/>
      <c r="H732" s="57"/>
      <c r="I732" s="57"/>
      <c r="J732" s="57"/>
      <c r="K732" s="57"/>
      <c r="L732" s="57"/>
      <c r="M732" s="57"/>
      <c r="N732" s="57"/>
      <c r="O732" s="57"/>
      <c r="P732" s="57"/>
      <c r="Q732" s="57"/>
      <c r="R732" s="57"/>
      <c r="S732" s="57"/>
      <c r="T732" s="57"/>
      <c r="U732" s="57"/>
      <c r="V732" s="60"/>
      <c r="W732" s="60"/>
      <c r="X732" s="61"/>
      <c r="Y732" s="60"/>
      <c r="Z732" s="60"/>
      <c r="AA732" s="60"/>
      <c r="AB732" s="60"/>
      <c r="AC732" s="60"/>
      <c r="AD732" s="60"/>
      <c r="AE732" s="60"/>
      <c r="AF732" s="60"/>
      <c r="AG732" s="60"/>
      <c r="AH732" s="60"/>
      <c r="AI732" s="60"/>
      <c r="AJ732" s="61"/>
      <c r="AK732" s="60"/>
      <c r="AL732" s="61"/>
      <c r="AM732" s="60"/>
      <c r="AN732" s="60"/>
      <c r="AO732" s="60"/>
      <c r="AP732" s="62"/>
      <c r="AQ732" s="63"/>
      <c r="AR732" s="60"/>
      <c r="AS732" s="61"/>
      <c r="AT732" s="61"/>
      <c r="AU732" s="61"/>
      <c r="AV732" s="61"/>
      <c r="AW732" s="61"/>
      <c r="AX732" s="61"/>
      <c r="AY732" s="60"/>
      <c r="AZ732" s="60"/>
      <c r="BA732" s="60"/>
      <c r="BB732" s="60"/>
      <c r="BC732" s="60"/>
      <c r="BD732" s="60"/>
      <c r="BE732" s="60"/>
      <c r="BF732" s="60"/>
      <c r="BG732" s="60"/>
      <c r="BH732" s="60"/>
      <c r="BI732" s="60"/>
      <c r="BJ732" s="60"/>
      <c r="BK732" s="60"/>
      <c r="BL732" s="60"/>
      <c r="BM732" s="60"/>
      <c r="BN732" s="60"/>
      <c r="BO732" s="60"/>
      <c r="BP732" s="60"/>
      <c r="BQ732" s="60"/>
      <c r="BR732" s="60"/>
      <c r="BS732" s="60"/>
      <c r="BT732" s="60"/>
      <c r="BU732" s="60"/>
      <c r="BV732" s="60"/>
      <c r="BW732" s="60"/>
      <c r="BX732" s="60"/>
      <c r="BY732" s="60"/>
      <c r="BZ732" s="60"/>
      <c r="CA732" s="60"/>
      <c r="CB732" s="60"/>
      <c r="CC732" s="60"/>
      <c r="CD732" s="64"/>
      <c r="CE732" s="64"/>
      <c r="CF732" s="64"/>
      <c r="CG732" s="64"/>
      <c r="CH732" s="64"/>
      <c r="CI732" s="65"/>
      <c r="CJ732" s="65"/>
      <c r="CK732" s="65"/>
      <c r="CL732" s="65"/>
      <c r="CM732" s="65"/>
      <c r="CN732" s="65"/>
      <c r="CO732" s="65"/>
      <c r="CP732" s="65"/>
      <c r="CQ732" s="65"/>
      <c r="CR732" s="65"/>
      <c r="CS732" s="65"/>
      <c r="CT732" s="65"/>
      <c r="CU732" s="65"/>
      <c r="CV732" s="65"/>
      <c r="CW732" s="65"/>
      <c r="CX732" s="65"/>
      <c r="CY732" s="65"/>
      <c r="CZ732" s="65"/>
      <c r="DA732" s="65"/>
      <c r="DB732" s="65"/>
      <c r="DC732" s="65"/>
      <c r="DD732" s="65"/>
      <c r="DE732" s="65"/>
      <c r="DF732" s="65"/>
      <c r="DG732" s="65"/>
      <c r="DH732" s="65"/>
      <c r="DI732" s="65"/>
      <c r="DJ732" s="65"/>
      <c r="DK732" s="65"/>
      <c r="DL732" s="65"/>
      <c r="DM732" s="65"/>
      <c r="DN732" s="65"/>
      <c r="DO732" s="65"/>
      <c r="DP732" s="65"/>
      <c r="DQ732" s="65"/>
      <c r="DR732" s="65"/>
      <c r="DS732" s="65"/>
      <c r="DT732" s="65"/>
      <c r="DU732" s="64"/>
      <c r="DV732" s="66"/>
      <c r="DW732" s="67"/>
    </row>
    <row r="733" spans="4:127" s="79" customFormat="1">
      <c r="D733" s="57"/>
      <c r="E733" s="57"/>
      <c r="F733" s="57"/>
      <c r="G733" s="57"/>
      <c r="H733" s="57"/>
      <c r="I733" s="57"/>
      <c r="J733" s="57"/>
      <c r="K733" s="57"/>
      <c r="L733" s="57"/>
      <c r="M733" s="57"/>
      <c r="N733" s="57"/>
      <c r="O733" s="57"/>
      <c r="P733" s="57"/>
      <c r="Q733" s="57"/>
      <c r="R733" s="57"/>
      <c r="S733" s="57"/>
      <c r="T733" s="57"/>
      <c r="U733" s="57"/>
      <c r="V733" s="60"/>
      <c r="W733" s="60"/>
      <c r="X733" s="61"/>
      <c r="Y733" s="60"/>
      <c r="Z733" s="60"/>
      <c r="AA733" s="60"/>
      <c r="AB733" s="60"/>
      <c r="AC733" s="60"/>
      <c r="AD733" s="60"/>
      <c r="AE733" s="60"/>
      <c r="AF733" s="60"/>
      <c r="AG733" s="60"/>
      <c r="AH733" s="60"/>
      <c r="AI733" s="60"/>
      <c r="AJ733" s="61"/>
      <c r="AK733" s="60"/>
      <c r="AL733" s="61"/>
      <c r="AM733" s="60"/>
      <c r="AN733" s="60"/>
      <c r="AO733" s="60"/>
      <c r="AP733" s="62"/>
      <c r="AQ733" s="63"/>
      <c r="AR733" s="60"/>
      <c r="AS733" s="61"/>
      <c r="AT733" s="61"/>
      <c r="AU733" s="61"/>
      <c r="AV733" s="61"/>
      <c r="AW733" s="61"/>
      <c r="AX733" s="61"/>
      <c r="AY733" s="60"/>
      <c r="AZ733" s="60"/>
      <c r="BA733" s="60"/>
      <c r="BB733" s="60"/>
      <c r="BC733" s="60"/>
      <c r="BD733" s="60"/>
      <c r="BE733" s="60"/>
      <c r="BF733" s="60"/>
      <c r="BG733" s="60"/>
      <c r="BH733" s="60"/>
      <c r="BI733" s="60"/>
      <c r="BJ733" s="60"/>
      <c r="BK733" s="60"/>
      <c r="BL733" s="60"/>
      <c r="BM733" s="60"/>
      <c r="BN733" s="60"/>
      <c r="BO733" s="60"/>
      <c r="BP733" s="60"/>
      <c r="BQ733" s="60"/>
      <c r="BR733" s="60"/>
      <c r="BS733" s="60"/>
      <c r="BT733" s="60"/>
      <c r="BU733" s="60"/>
      <c r="BV733" s="60"/>
      <c r="BW733" s="60"/>
      <c r="BX733" s="60"/>
      <c r="BY733" s="60"/>
      <c r="BZ733" s="60"/>
      <c r="CA733" s="60"/>
      <c r="CB733" s="60"/>
      <c r="CC733" s="60"/>
      <c r="CD733" s="64"/>
      <c r="CE733" s="64"/>
      <c r="CF733" s="64"/>
      <c r="CG733" s="64"/>
      <c r="CH733" s="64"/>
      <c r="CI733" s="65"/>
      <c r="CJ733" s="65"/>
      <c r="CK733" s="65"/>
      <c r="CL733" s="65"/>
      <c r="CM733" s="65"/>
      <c r="CN733" s="65"/>
      <c r="CO733" s="65"/>
      <c r="CP733" s="65"/>
      <c r="CQ733" s="65"/>
      <c r="CR733" s="65"/>
      <c r="CS733" s="65"/>
      <c r="CT733" s="65"/>
      <c r="CU733" s="65"/>
      <c r="CV733" s="65"/>
      <c r="CW733" s="65"/>
      <c r="CX733" s="65"/>
      <c r="CY733" s="65"/>
      <c r="CZ733" s="65"/>
      <c r="DA733" s="65"/>
      <c r="DB733" s="65"/>
      <c r="DC733" s="65"/>
      <c r="DD733" s="65"/>
      <c r="DE733" s="65"/>
      <c r="DF733" s="65"/>
      <c r="DG733" s="65"/>
      <c r="DH733" s="65"/>
      <c r="DI733" s="65"/>
      <c r="DJ733" s="65"/>
      <c r="DK733" s="65"/>
      <c r="DL733" s="65"/>
      <c r="DM733" s="65"/>
      <c r="DN733" s="65"/>
      <c r="DO733" s="65"/>
      <c r="DP733" s="65"/>
      <c r="DQ733" s="65"/>
      <c r="DR733" s="65"/>
      <c r="DS733" s="65"/>
      <c r="DT733" s="65"/>
      <c r="DU733" s="64"/>
      <c r="DV733" s="66"/>
      <c r="DW733" s="67"/>
    </row>
    <row r="734" spans="4:127" s="79" customFormat="1">
      <c r="D734" s="57"/>
      <c r="E734" s="57"/>
      <c r="F734" s="57"/>
      <c r="G734" s="57"/>
      <c r="H734" s="57"/>
      <c r="I734" s="57"/>
      <c r="J734" s="57"/>
      <c r="K734" s="57"/>
      <c r="L734" s="57"/>
      <c r="M734" s="57"/>
      <c r="N734" s="57"/>
      <c r="O734" s="57"/>
      <c r="P734" s="57"/>
      <c r="Q734" s="57"/>
      <c r="R734" s="57"/>
      <c r="S734" s="57"/>
      <c r="T734" s="57"/>
      <c r="U734" s="57"/>
      <c r="V734" s="60"/>
      <c r="W734" s="60"/>
      <c r="X734" s="61"/>
      <c r="Y734" s="60"/>
      <c r="Z734" s="60"/>
      <c r="AA734" s="60"/>
      <c r="AB734" s="60"/>
      <c r="AC734" s="60"/>
      <c r="AD734" s="60"/>
      <c r="AE734" s="60"/>
      <c r="AF734" s="60"/>
      <c r="AG734" s="60"/>
      <c r="AH734" s="60"/>
      <c r="AI734" s="60"/>
      <c r="AJ734" s="61"/>
      <c r="AK734" s="60"/>
      <c r="AL734" s="61"/>
      <c r="AM734" s="60"/>
      <c r="AN734" s="60"/>
      <c r="AO734" s="60"/>
      <c r="AP734" s="62"/>
      <c r="AQ734" s="63"/>
      <c r="AR734" s="60"/>
      <c r="AS734" s="61"/>
      <c r="AT734" s="61"/>
      <c r="AU734" s="61"/>
      <c r="AV734" s="61"/>
      <c r="AW734" s="61"/>
      <c r="AX734" s="61"/>
      <c r="AY734" s="60"/>
      <c r="AZ734" s="60"/>
      <c r="BA734" s="60"/>
      <c r="BB734" s="60"/>
      <c r="BC734" s="60"/>
      <c r="BD734" s="60"/>
      <c r="BE734" s="60"/>
      <c r="BF734" s="60"/>
      <c r="BG734" s="60"/>
      <c r="BH734" s="60"/>
      <c r="BI734" s="60"/>
      <c r="BJ734" s="60"/>
      <c r="BK734" s="60"/>
      <c r="BL734" s="60"/>
      <c r="BM734" s="60"/>
      <c r="BN734" s="60"/>
      <c r="BO734" s="60"/>
      <c r="BP734" s="60"/>
      <c r="BQ734" s="60"/>
      <c r="BR734" s="60"/>
      <c r="BS734" s="60"/>
      <c r="BT734" s="60"/>
      <c r="BU734" s="60"/>
      <c r="BV734" s="60"/>
      <c r="BW734" s="60"/>
      <c r="BX734" s="60"/>
      <c r="BY734" s="60"/>
      <c r="BZ734" s="60"/>
      <c r="CA734" s="60"/>
      <c r="CB734" s="60"/>
      <c r="CC734" s="60"/>
      <c r="CD734" s="64"/>
      <c r="CE734" s="64"/>
      <c r="CF734" s="64"/>
      <c r="CG734" s="64"/>
      <c r="CH734" s="64"/>
      <c r="CI734" s="65"/>
      <c r="CJ734" s="65"/>
      <c r="CK734" s="65"/>
      <c r="CL734" s="65"/>
      <c r="CM734" s="65"/>
      <c r="CN734" s="65"/>
      <c r="CO734" s="65"/>
      <c r="CP734" s="65"/>
      <c r="CQ734" s="65"/>
      <c r="CR734" s="65"/>
      <c r="CS734" s="65"/>
      <c r="CT734" s="65"/>
      <c r="CU734" s="65"/>
      <c r="CV734" s="65"/>
      <c r="CW734" s="65"/>
      <c r="CX734" s="65"/>
      <c r="CY734" s="65"/>
      <c r="CZ734" s="65"/>
      <c r="DA734" s="65"/>
      <c r="DB734" s="65"/>
      <c r="DC734" s="65"/>
      <c r="DD734" s="65"/>
      <c r="DE734" s="65"/>
      <c r="DF734" s="65"/>
      <c r="DG734" s="65"/>
      <c r="DH734" s="65"/>
      <c r="DI734" s="65"/>
      <c r="DJ734" s="65"/>
      <c r="DK734" s="65"/>
      <c r="DL734" s="65"/>
      <c r="DM734" s="65"/>
      <c r="DN734" s="65"/>
      <c r="DO734" s="65"/>
      <c r="DP734" s="65"/>
      <c r="DQ734" s="65"/>
      <c r="DR734" s="65"/>
      <c r="DS734" s="65"/>
      <c r="DT734" s="65"/>
      <c r="DU734" s="64"/>
      <c r="DV734" s="66"/>
      <c r="DW734" s="67"/>
    </row>
    <row r="735" spans="4:127" s="79" customFormat="1">
      <c r="D735" s="57"/>
      <c r="E735" s="57"/>
      <c r="F735" s="57"/>
      <c r="G735" s="57"/>
      <c r="H735" s="57"/>
      <c r="I735" s="57"/>
      <c r="J735" s="57"/>
      <c r="K735" s="57"/>
      <c r="L735" s="57"/>
      <c r="M735" s="57"/>
      <c r="N735" s="57"/>
      <c r="O735" s="57"/>
      <c r="P735" s="57"/>
      <c r="Q735" s="57"/>
      <c r="R735" s="57"/>
      <c r="S735" s="57"/>
      <c r="T735" s="57"/>
      <c r="U735" s="57"/>
      <c r="V735" s="60"/>
      <c r="W735" s="60"/>
      <c r="X735" s="61"/>
      <c r="Y735" s="60"/>
      <c r="Z735" s="60"/>
      <c r="AA735" s="60"/>
      <c r="AB735" s="60"/>
      <c r="AC735" s="60"/>
      <c r="AD735" s="60"/>
      <c r="AE735" s="60"/>
      <c r="AF735" s="60"/>
      <c r="AG735" s="60"/>
      <c r="AH735" s="60"/>
      <c r="AI735" s="60"/>
      <c r="AJ735" s="61"/>
      <c r="AK735" s="60"/>
      <c r="AL735" s="61"/>
      <c r="AM735" s="60"/>
      <c r="AN735" s="60"/>
      <c r="AO735" s="60"/>
      <c r="AP735" s="62"/>
      <c r="AQ735" s="63"/>
      <c r="AR735" s="60"/>
      <c r="AS735" s="61"/>
      <c r="AT735" s="61"/>
      <c r="AU735" s="61"/>
      <c r="AV735" s="61"/>
      <c r="AW735" s="61"/>
      <c r="AX735" s="61"/>
      <c r="AY735" s="60"/>
      <c r="AZ735" s="60"/>
      <c r="BA735" s="60"/>
      <c r="BB735" s="60"/>
      <c r="BC735" s="60"/>
      <c r="BD735" s="60"/>
      <c r="BE735" s="60"/>
      <c r="BF735" s="60"/>
      <c r="BG735" s="60"/>
      <c r="BH735" s="60"/>
      <c r="BI735" s="60"/>
      <c r="BJ735" s="60"/>
      <c r="BK735" s="60"/>
      <c r="BL735" s="60"/>
      <c r="BM735" s="60"/>
      <c r="BN735" s="60"/>
      <c r="BO735" s="60"/>
      <c r="BP735" s="60"/>
      <c r="BQ735" s="60"/>
      <c r="BR735" s="60"/>
      <c r="BS735" s="60"/>
      <c r="BT735" s="60"/>
      <c r="BU735" s="60"/>
      <c r="BV735" s="60"/>
      <c r="BW735" s="60"/>
      <c r="BX735" s="60"/>
      <c r="BY735" s="60"/>
      <c r="BZ735" s="60"/>
      <c r="CA735" s="60"/>
      <c r="CB735" s="60"/>
      <c r="CC735" s="60"/>
      <c r="CD735" s="64"/>
      <c r="CE735" s="64"/>
      <c r="CF735" s="64"/>
      <c r="CG735" s="64"/>
      <c r="CH735" s="64"/>
      <c r="CI735" s="65"/>
      <c r="CJ735" s="65"/>
      <c r="CK735" s="65"/>
      <c r="CL735" s="65"/>
      <c r="CM735" s="65"/>
      <c r="CN735" s="65"/>
      <c r="CO735" s="65"/>
      <c r="CP735" s="65"/>
      <c r="CQ735" s="65"/>
      <c r="CR735" s="65"/>
      <c r="CS735" s="65"/>
      <c r="CT735" s="65"/>
      <c r="CU735" s="65"/>
      <c r="CV735" s="65"/>
      <c r="CW735" s="65"/>
      <c r="CX735" s="65"/>
      <c r="CY735" s="65"/>
      <c r="CZ735" s="65"/>
      <c r="DA735" s="65"/>
      <c r="DB735" s="65"/>
      <c r="DC735" s="65"/>
      <c r="DD735" s="65"/>
      <c r="DE735" s="65"/>
      <c r="DF735" s="65"/>
      <c r="DG735" s="65"/>
      <c r="DH735" s="65"/>
      <c r="DI735" s="65"/>
      <c r="DJ735" s="65"/>
      <c r="DK735" s="65"/>
      <c r="DL735" s="65"/>
      <c r="DM735" s="65"/>
      <c r="DN735" s="65"/>
      <c r="DO735" s="65"/>
      <c r="DP735" s="65"/>
      <c r="DQ735" s="65"/>
      <c r="DR735" s="65"/>
      <c r="DS735" s="65"/>
      <c r="DT735" s="65"/>
      <c r="DU735" s="64"/>
      <c r="DV735" s="66"/>
      <c r="DW735" s="67"/>
    </row>
    <row r="736" spans="4:127" s="79" customFormat="1">
      <c r="D736" s="57"/>
      <c r="E736" s="57"/>
      <c r="F736" s="57"/>
      <c r="G736" s="57"/>
      <c r="H736" s="57"/>
      <c r="I736" s="57"/>
      <c r="J736" s="57"/>
      <c r="K736" s="57"/>
      <c r="L736" s="57"/>
      <c r="M736" s="57"/>
      <c r="N736" s="57"/>
      <c r="O736" s="57"/>
      <c r="P736" s="57"/>
      <c r="Q736" s="57"/>
      <c r="R736" s="57"/>
      <c r="S736" s="57"/>
      <c r="T736" s="57"/>
      <c r="U736" s="57"/>
      <c r="V736" s="60"/>
      <c r="W736" s="60"/>
      <c r="X736" s="61"/>
      <c r="Y736" s="60"/>
      <c r="Z736" s="60"/>
      <c r="AA736" s="60"/>
      <c r="AB736" s="60"/>
      <c r="AC736" s="60"/>
      <c r="AD736" s="60"/>
      <c r="AE736" s="60"/>
      <c r="AF736" s="60"/>
      <c r="AG736" s="60"/>
      <c r="AH736" s="60"/>
      <c r="AI736" s="60"/>
      <c r="AJ736" s="61"/>
      <c r="AK736" s="60"/>
      <c r="AL736" s="61"/>
      <c r="AM736" s="60"/>
      <c r="AN736" s="60"/>
      <c r="AO736" s="60"/>
      <c r="AP736" s="62"/>
      <c r="AQ736" s="63"/>
      <c r="AR736" s="60"/>
      <c r="AS736" s="61"/>
      <c r="AT736" s="61"/>
      <c r="AU736" s="61"/>
      <c r="AV736" s="61"/>
      <c r="AW736" s="61"/>
      <c r="AX736" s="61"/>
      <c r="AY736" s="60"/>
      <c r="AZ736" s="60"/>
      <c r="BA736" s="60"/>
      <c r="BB736" s="60"/>
      <c r="BC736" s="60"/>
      <c r="BD736" s="60"/>
      <c r="BE736" s="60"/>
      <c r="BF736" s="60"/>
      <c r="BG736" s="60"/>
      <c r="BH736" s="60"/>
      <c r="BI736" s="60"/>
      <c r="BJ736" s="60"/>
      <c r="BK736" s="60"/>
      <c r="BL736" s="60"/>
      <c r="BM736" s="60"/>
      <c r="BN736" s="60"/>
      <c r="BO736" s="60"/>
      <c r="BP736" s="60"/>
      <c r="BQ736" s="60"/>
      <c r="BR736" s="60"/>
      <c r="BS736" s="60"/>
      <c r="BT736" s="60"/>
      <c r="BU736" s="60"/>
      <c r="BV736" s="60"/>
      <c r="BW736" s="60"/>
      <c r="BX736" s="60"/>
      <c r="BY736" s="60"/>
      <c r="BZ736" s="60"/>
      <c r="CA736" s="60"/>
      <c r="CB736" s="60"/>
      <c r="CC736" s="60"/>
      <c r="CD736" s="64"/>
      <c r="CE736" s="64"/>
      <c r="CF736" s="64"/>
      <c r="CG736" s="64"/>
      <c r="CH736" s="64"/>
      <c r="CI736" s="65"/>
      <c r="CJ736" s="65"/>
      <c r="CK736" s="65"/>
      <c r="CL736" s="65"/>
      <c r="CM736" s="65"/>
      <c r="CN736" s="65"/>
      <c r="CO736" s="65"/>
      <c r="CP736" s="65"/>
      <c r="CQ736" s="65"/>
      <c r="CR736" s="65"/>
      <c r="CS736" s="65"/>
      <c r="CT736" s="65"/>
      <c r="CU736" s="65"/>
      <c r="CV736" s="65"/>
      <c r="CW736" s="65"/>
      <c r="CX736" s="65"/>
      <c r="CY736" s="65"/>
      <c r="CZ736" s="65"/>
      <c r="DA736" s="65"/>
      <c r="DB736" s="65"/>
      <c r="DC736" s="65"/>
      <c r="DD736" s="65"/>
      <c r="DE736" s="65"/>
      <c r="DF736" s="65"/>
      <c r="DG736" s="65"/>
      <c r="DH736" s="65"/>
      <c r="DI736" s="65"/>
      <c r="DJ736" s="65"/>
      <c r="DK736" s="65"/>
      <c r="DL736" s="65"/>
      <c r="DM736" s="65"/>
      <c r="DN736" s="65"/>
      <c r="DO736" s="65"/>
      <c r="DP736" s="65"/>
      <c r="DQ736" s="65"/>
      <c r="DR736" s="65"/>
      <c r="DS736" s="65"/>
      <c r="DT736" s="65"/>
      <c r="DU736" s="64"/>
      <c r="DV736" s="66"/>
      <c r="DW736" s="67"/>
    </row>
    <row r="737" spans="4:127" s="79" customFormat="1">
      <c r="D737" s="57"/>
      <c r="E737" s="57"/>
      <c r="F737" s="57"/>
      <c r="G737" s="57"/>
      <c r="H737" s="57"/>
      <c r="I737" s="57"/>
      <c r="J737" s="57"/>
      <c r="K737" s="57"/>
      <c r="L737" s="57"/>
      <c r="M737" s="57"/>
      <c r="N737" s="57"/>
      <c r="O737" s="57"/>
      <c r="P737" s="57"/>
      <c r="Q737" s="57"/>
      <c r="R737" s="57"/>
      <c r="S737" s="57"/>
      <c r="T737" s="57"/>
      <c r="U737" s="57"/>
      <c r="V737" s="60"/>
      <c r="W737" s="60"/>
      <c r="X737" s="61"/>
      <c r="Y737" s="60"/>
      <c r="Z737" s="60"/>
      <c r="AA737" s="60"/>
      <c r="AB737" s="60"/>
      <c r="AC737" s="60"/>
      <c r="AD737" s="60"/>
      <c r="AE737" s="60"/>
      <c r="AF737" s="60"/>
      <c r="AG737" s="60"/>
      <c r="AH737" s="60"/>
      <c r="AI737" s="60"/>
      <c r="AJ737" s="61"/>
      <c r="AK737" s="60"/>
      <c r="AL737" s="61"/>
      <c r="AM737" s="60"/>
      <c r="AN737" s="60"/>
      <c r="AO737" s="60"/>
      <c r="AP737" s="62"/>
      <c r="AQ737" s="63"/>
      <c r="AR737" s="60"/>
      <c r="AS737" s="61"/>
      <c r="AT737" s="61"/>
      <c r="AU737" s="61"/>
      <c r="AV737" s="61"/>
      <c r="AW737" s="61"/>
      <c r="AX737" s="61"/>
      <c r="AY737" s="60"/>
      <c r="AZ737" s="60"/>
      <c r="BA737" s="60"/>
      <c r="BB737" s="60"/>
      <c r="BC737" s="60"/>
      <c r="BD737" s="60"/>
      <c r="BE737" s="60"/>
      <c r="BF737" s="60"/>
      <c r="BG737" s="60"/>
      <c r="BH737" s="60"/>
      <c r="BI737" s="60"/>
      <c r="BJ737" s="60"/>
      <c r="BK737" s="60"/>
      <c r="BL737" s="60"/>
      <c r="BM737" s="60"/>
      <c r="BN737" s="60"/>
      <c r="BO737" s="60"/>
      <c r="BP737" s="60"/>
      <c r="BQ737" s="60"/>
      <c r="BR737" s="60"/>
      <c r="BS737" s="60"/>
      <c r="BT737" s="60"/>
      <c r="BU737" s="60"/>
      <c r="BV737" s="60"/>
      <c r="BW737" s="60"/>
      <c r="BX737" s="60"/>
      <c r="BY737" s="60"/>
      <c r="BZ737" s="60"/>
      <c r="CA737" s="60"/>
      <c r="CB737" s="60"/>
      <c r="CC737" s="60"/>
      <c r="CD737" s="64"/>
      <c r="CE737" s="64"/>
      <c r="CF737" s="64"/>
      <c r="CG737" s="64"/>
      <c r="CH737" s="64"/>
      <c r="CI737" s="65"/>
      <c r="CJ737" s="65"/>
      <c r="CK737" s="65"/>
      <c r="CL737" s="65"/>
      <c r="CM737" s="65"/>
      <c r="CN737" s="65"/>
      <c r="CO737" s="65"/>
      <c r="CP737" s="65"/>
      <c r="CQ737" s="65"/>
      <c r="CR737" s="65"/>
      <c r="CS737" s="65"/>
      <c r="CT737" s="65"/>
      <c r="CU737" s="65"/>
      <c r="CV737" s="65"/>
      <c r="CW737" s="65"/>
      <c r="CX737" s="65"/>
      <c r="CY737" s="65"/>
      <c r="CZ737" s="65"/>
      <c r="DA737" s="65"/>
      <c r="DB737" s="65"/>
      <c r="DC737" s="65"/>
      <c r="DD737" s="65"/>
      <c r="DE737" s="65"/>
      <c r="DF737" s="65"/>
      <c r="DG737" s="65"/>
      <c r="DH737" s="65"/>
      <c r="DI737" s="65"/>
      <c r="DJ737" s="65"/>
      <c r="DK737" s="65"/>
      <c r="DL737" s="65"/>
      <c r="DM737" s="65"/>
      <c r="DN737" s="65"/>
      <c r="DO737" s="65"/>
      <c r="DP737" s="65"/>
      <c r="DQ737" s="65"/>
      <c r="DR737" s="65"/>
      <c r="DS737" s="65"/>
      <c r="DT737" s="65"/>
      <c r="DU737" s="64"/>
      <c r="DV737" s="66"/>
      <c r="DW737" s="67"/>
    </row>
    <row r="738" spans="4:127" s="79" customFormat="1">
      <c r="D738" s="57"/>
      <c r="E738" s="57"/>
      <c r="F738" s="57"/>
      <c r="G738" s="57"/>
      <c r="H738" s="57"/>
      <c r="I738" s="57"/>
      <c r="J738" s="57"/>
      <c r="K738" s="57"/>
      <c r="L738" s="57"/>
      <c r="M738" s="57"/>
      <c r="N738" s="57"/>
      <c r="O738" s="57"/>
      <c r="P738" s="57"/>
      <c r="Q738" s="57"/>
      <c r="R738" s="57"/>
      <c r="S738" s="57"/>
      <c r="T738" s="57"/>
      <c r="U738" s="57"/>
      <c r="V738" s="60"/>
      <c r="W738" s="60"/>
      <c r="X738" s="61"/>
      <c r="Y738" s="60"/>
      <c r="Z738" s="60"/>
      <c r="AA738" s="60"/>
      <c r="AB738" s="60"/>
      <c r="AC738" s="60"/>
      <c r="AD738" s="60"/>
      <c r="AE738" s="60"/>
      <c r="AF738" s="60"/>
      <c r="AG738" s="60"/>
      <c r="AH738" s="60"/>
      <c r="AI738" s="60"/>
      <c r="AJ738" s="61"/>
      <c r="AK738" s="60"/>
      <c r="AL738" s="61"/>
      <c r="AM738" s="60"/>
      <c r="AN738" s="60"/>
      <c r="AO738" s="60"/>
      <c r="AP738" s="62"/>
      <c r="AQ738" s="63"/>
      <c r="AR738" s="60"/>
      <c r="AS738" s="61"/>
      <c r="AT738" s="61"/>
      <c r="AU738" s="61"/>
      <c r="AV738" s="61"/>
      <c r="AW738" s="61"/>
      <c r="AX738" s="61"/>
      <c r="AY738" s="60"/>
      <c r="AZ738" s="60"/>
      <c r="BA738" s="60"/>
      <c r="BB738" s="60"/>
      <c r="BC738" s="60"/>
      <c r="BD738" s="60"/>
      <c r="BE738" s="60"/>
      <c r="BF738" s="60"/>
      <c r="BG738" s="60"/>
      <c r="BH738" s="60"/>
      <c r="BI738" s="60"/>
      <c r="BJ738" s="60"/>
      <c r="BK738" s="60"/>
      <c r="BL738" s="60"/>
      <c r="BM738" s="60"/>
      <c r="BN738" s="60"/>
      <c r="BO738" s="60"/>
      <c r="BP738" s="60"/>
      <c r="BQ738" s="60"/>
      <c r="BR738" s="60"/>
      <c r="BS738" s="60"/>
      <c r="BT738" s="60"/>
      <c r="BU738" s="60"/>
      <c r="BV738" s="60"/>
      <c r="BW738" s="60"/>
      <c r="BX738" s="60"/>
      <c r="BY738" s="60"/>
      <c r="BZ738" s="60"/>
      <c r="CA738" s="60"/>
      <c r="CB738" s="60"/>
      <c r="CC738" s="60"/>
      <c r="CD738" s="64"/>
      <c r="CE738" s="64"/>
      <c r="CF738" s="64"/>
      <c r="CG738" s="64"/>
      <c r="CH738" s="64"/>
      <c r="CI738" s="65"/>
      <c r="CJ738" s="65"/>
      <c r="CK738" s="65"/>
      <c r="CL738" s="65"/>
      <c r="CM738" s="65"/>
      <c r="CN738" s="65"/>
      <c r="CO738" s="65"/>
      <c r="CP738" s="65"/>
      <c r="CQ738" s="65"/>
      <c r="CR738" s="65"/>
      <c r="CS738" s="65"/>
      <c r="CT738" s="65"/>
      <c r="CU738" s="65"/>
      <c r="CV738" s="65"/>
      <c r="CW738" s="65"/>
      <c r="CX738" s="65"/>
      <c r="CY738" s="65"/>
      <c r="CZ738" s="65"/>
      <c r="DA738" s="65"/>
      <c r="DB738" s="65"/>
      <c r="DC738" s="65"/>
      <c r="DD738" s="65"/>
      <c r="DE738" s="65"/>
      <c r="DF738" s="65"/>
      <c r="DG738" s="65"/>
      <c r="DH738" s="65"/>
      <c r="DI738" s="65"/>
      <c r="DJ738" s="65"/>
      <c r="DK738" s="65"/>
      <c r="DL738" s="65"/>
      <c r="DM738" s="65"/>
      <c r="DN738" s="65"/>
      <c r="DO738" s="65"/>
      <c r="DP738" s="65"/>
      <c r="DQ738" s="65"/>
      <c r="DR738" s="65"/>
      <c r="DS738" s="65"/>
      <c r="DT738" s="65"/>
      <c r="DU738" s="64"/>
      <c r="DV738" s="66"/>
      <c r="DW738" s="67"/>
    </row>
    <row r="739" spans="4:127" s="79" customFormat="1">
      <c r="D739" s="57"/>
      <c r="E739" s="57"/>
      <c r="F739" s="57"/>
      <c r="G739" s="57"/>
      <c r="H739" s="57"/>
      <c r="I739" s="57"/>
      <c r="J739" s="57"/>
      <c r="K739" s="57"/>
      <c r="L739" s="57"/>
      <c r="M739" s="57"/>
      <c r="N739" s="57"/>
      <c r="O739" s="57"/>
      <c r="P739" s="57"/>
      <c r="Q739" s="57"/>
      <c r="R739" s="57"/>
      <c r="S739" s="57"/>
      <c r="T739" s="57"/>
      <c r="U739" s="57"/>
      <c r="V739" s="60"/>
      <c r="W739" s="60"/>
      <c r="X739" s="61"/>
      <c r="Y739" s="60"/>
      <c r="Z739" s="60"/>
      <c r="AA739" s="60"/>
      <c r="AB739" s="60"/>
      <c r="AC739" s="60"/>
      <c r="AD739" s="60"/>
      <c r="AE739" s="60"/>
      <c r="AF739" s="60"/>
      <c r="AG739" s="60"/>
      <c r="AH739" s="60"/>
      <c r="AI739" s="60"/>
      <c r="AJ739" s="61"/>
      <c r="AK739" s="60"/>
      <c r="AL739" s="61"/>
      <c r="AM739" s="60"/>
      <c r="AN739" s="60"/>
      <c r="AO739" s="60"/>
      <c r="AP739" s="62"/>
      <c r="AQ739" s="63"/>
      <c r="AR739" s="60"/>
      <c r="AS739" s="61"/>
      <c r="AT739" s="61"/>
      <c r="AU739" s="61"/>
      <c r="AV739" s="61"/>
      <c r="AW739" s="61"/>
      <c r="AX739" s="61"/>
      <c r="AY739" s="60"/>
      <c r="AZ739" s="60"/>
      <c r="BA739" s="60"/>
      <c r="BB739" s="60"/>
      <c r="BC739" s="60"/>
      <c r="BD739" s="60"/>
      <c r="BE739" s="60"/>
      <c r="BF739" s="60"/>
      <c r="BG739" s="60"/>
      <c r="BH739" s="60"/>
      <c r="BI739" s="60"/>
      <c r="BJ739" s="60"/>
      <c r="BK739" s="60"/>
      <c r="BL739" s="60"/>
      <c r="BM739" s="60"/>
      <c r="BN739" s="60"/>
      <c r="BO739" s="60"/>
      <c r="BP739" s="60"/>
      <c r="BQ739" s="60"/>
      <c r="BR739" s="60"/>
      <c r="BS739" s="60"/>
      <c r="BT739" s="60"/>
      <c r="BU739" s="60"/>
      <c r="BV739" s="60"/>
      <c r="BW739" s="60"/>
      <c r="BX739" s="60"/>
      <c r="BY739" s="60"/>
      <c r="BZ739" s="60"/>
      <c r="CA739" s="60"/>
      <c r="CB739" s="60"/>
      <c r="CC739" s="60"/>
      <c r="CD739" s="64"/>
      <c r="CE739" s="64"/>
      <c r="CF739" s="64"/>
      <c r="CG739" s="64"/>
      <c r="CH739" s="64"/>
      <c r="CI739" s="65"/>
      <c r="CJ739" s="65"/>
      <c r="CK739" s="65"/>
      <c r="CL739" s="65"/>
      <c r="CM739" s="65"/>
      <c r="CN739" s="65"/>
      <c r="CO739" s="65"/>
      <c r="CP739" s="65"/>
      <c r="CQ739" s="65"/>
      <c r="CR739" s="65"/>
      <c r="CS739" s="65"/>
      <c r="CT739" s="65"/>
      <c r="CU739" s="65"/>
      <c r="CV739" s="65"/>
      <c r="CW739" s="65"/>
      <c r="CX739" s="65"/>
      <c r="CY739" s="65"/>
      <c r="CZ739" s="65"/>
      <c r="DA739" s="65"/>
      <c r="DB739" s="65"/>
      <c r="DC739" s="65"/>
      <c r="DD739" s="65"/>
      <c r="DE739" s="65"/>
      <c r="DF739" s="65"/>
      <c r="DG739" s="65"/>
      <c r="DH739" s="65"/>
      <c r="DI739" s="65"/>
      <c r="DJ739" s="65"/>
      <c r="DK739" s="65"/>
      <c r="DL739" s="65"/>
      <c r="DM739" s="65"/>
      <c r="DN739" s="65"/>
      <c r="DO739" s="65"/>
      <c r="DP739" s="65"/>
      <c r="DQ739" s="65"/>
      <c r="DR739" s="65"/>
      <c r="DS739" s="65"/>
      <c r="DT739" s="65"/>
      <c r="DU739" s="64"/>
      <c r="DV739" s="66"/>
      <c r="DW739" s="67"/>
    </row>
    <row r="740" spans="4:127" s="79" customFormat="1">
      <c r="D740" s="57"/>
      <c r="E740" s="57"/>
      <c r="F740" s="57"/>
      <c r="G740" s="57"/>
      <c r="H740" s="57"/>
      <c r="I740" s="57"/>
      <c r="J740" s="57"/>
      <c r="K740" s="57"/>
      <c r="L740" s="57"/>
      <c r="M740" s="57"/>
      <c r="N740" s="57"/>
      <c r="O740" s="57"/>
      <c r="P740" s="57"/>
      <c r="Q740" s="57"/>
      <c r="R740" s="57"/>
      <c r="S740" s="57"/>
      <c r="T740" s="57"/>
      <c r="U740" s="57"/>
      <c r="V740" s="60"/>
      <c r="W740" s="60"/>
      <c r="X740" s="61"/>
      <c r="Y740" s="60"/>
      <c r="Z740" s="60"/>
      <c r="AA740" s="60"/>
      <c r="AB740" s="60"/>
      <c r="AC740" s="60"/>
      <c r="AD740" s="60"/>
      <c r="AE740" s="60"/>
      <c r="AF740" s="60"/>
      <c r="AG740" s="60"/>
      <c r="AH740" s="60"/>
      <c r="AI740" s="60"/>
      <c r="AJ740" s="61"/>
      <c r="AK740" s="60"/>
      <c r="AL740" s="61"/>
      <c r="AM740" s="60"/>
      <c r="AN740" s="60"/>
      <c r="AO740" s="60"/>
      <c r="AP740" s="62"/>
      <c r="AQ740" s="63"/>
      <c r="AR740" s="60"/>
      <c r="AS740" s="61"/>
      <c r="AT740" s="61"/>
      <c r="AU740" s="61"/>
      <c r="AV740" s="61"/>
      <c r="AW740" s="61"/>
      <c r="AX740" s="61"/>
      <c r="AY740" s="60"/>
      <c r="AZ740" s="60"/>
      <c r="BA740" s="60"/>
      <c r="BB740" s="60"/>
      <c r="BC740" s="60"/>
      <c r="BD740" s="60"/>
      <c r="BE740" s="60"/>
      <c r="BF740" s="60"/>
      <c r="BG740" s="60"/>
      <c r="BH740" s="60"/>
      <c r="BI740" s="60"/>
      <c r="BJ740" s="60"/>
      <c r="BK740" s="60"/>
      <c r="BL740" s="60"/>
      <c r="BM740" s="60"/>
      <c r="BN740" s="60"/>
      <c r="BO740" s="60"/>
      <c r="BP740" s="60"/>
      <c r="BQ740" s="60"/>
      <c r="BR740" s="60"/>
      <c r="BS740" s="60"/>
      <c r="BT740" s="60"/>
      <c r="BU740" s="60"/>
      <c r="BV740" s="60"/>
      <c r="BW740" s="60"/>
      <c r="BX740" s="60"/>
      <c r="BY740" s="60"/>
      <c r="BZ740" s="60"/>
      <c r="CA740" s="60"/>
      <c r="CB740" s="60"/>
      <c r="CC740" s="60"/>
      <c r="CD740" s="64"/>
      <c r="CE740" s="64"/>
      <c r="CF740" s="64"/>
      <c r="CG740" s="64"/>
      <c r="CH740" s="64"/>
      <c r="CI740" s="65"/>
      <c r="CJ740" s="65"/>
      <c r="CK740" s="65"/>
      <c r="CL740" s="65"/>
      <c r="CM740" s="65"/>
      <c r="CN740" s="65"/>
      <c r="CO740" s="65"/>
      <c r="CP740" s="65"/>
      <c r="CQ740" s="65"/>
      <c r="CR740" s="65"/>
      <c r="CS740" s="65"/>
      <c r="CT740" s="65"/>
      <c r="CU740" s="65"/>
      <c r="CV740" s="65"/>
      <c r="CW740" s="65"/>
      <c r="CX740" s="65"/>
      <c r="CY740" s="65"/>
      <c r="CZ740" s="65"/>
      <c r="DA740" s="65"/>
      <c r="DB740" s="65"/>
      <c r="DC740" s="65"/>
      <c r="DD740" s="65"/>
      <c r="DE740" s="65"/>
      <c r="DF740" s="65"/>
      <c r="DG740" s="65"/>
      <c r="DH740" s="65"/>
      <c r="DI740" s="65"/>
      <c r="DJ740" s="65"/>
      <c r="DK740" s="65"/>
      <c r="DL740" s="65"/>
      <c r="DM740" s="65"/>
      <c r="DN740" s="65"/>
      <c r="DO740" s="65"/>
      <c r="DP740" s="65"/>
      <c r="DQ740" s="65"/>
      <c r="DR740" s="65"/>
      <c r="DS740" s="65"/>
      <c r="DT740" s="65"/>
      <c r="DU740" s="64"/>
      <c r="DV740" s="66"/>
      <c r="DW740" s="67"/>
    </row>
    <row r="741" spans="4:127" s="79" customFormat="1">
      <c r="D741" s="57"/>
      <c r="E741" s="57"/>
      <c r="F741" s="57"/>
      <c r="G741" s="57"/>
      <c r="H741" s="57"/>
      <c r="I741" s="57"/>
      <c r="J741" s="57"/>
      <c r="K741" s="57"/>
      <c r="L741" s="57"/>
      <c r="M741" s="57"/>
      <c r="N741" s="57"/>
      <c r="O741" s="57"/>
      <c r="P741" s="57"/>
      <c r="Q741" s="57"/>
      <c r="R741" s="57"/>
      <c r="S741" s="57"/>
      <c r="T741" s="57"/>
      <c r="U741" s="57"/>
      <c r="V741" s="60"/>
      <c r="W741" s="60"/>
      <c r="X741" s="61"/>
      <c r="Y741" s="60"/>
      <c r="Z741" s="60"/>
      <c r="AA741" s="60"/>
      <c r="AB741" s="60"/>
      <c r="AC741" s="60"/>
      <c r="AD741" s="60"/>
      <c r="AE741" s="60"/>
      <c r="AF741" s="60"/>
      <c r="AG741" s="60"/>
      <c r="AH741" s="60"/>
      <c r="AI741" s="60"/>
      <c r="AJ741" s="61"/>
      <c r="AK741" s="60"/>
      <c r="AL741" s="61"/>
      <c r="AM741" s="60"/>
      <c r="AN741" s="60"/>
      <c r="AO741" s="60"/>
      <c r="AP741" s="62"/>
      <c r="AQ741" s="63"/>
      <c r="AR741" s="60"/>
      <c r="AS741" s="61"/>
      <c r="AT741" s="61"/>
      <c r="AU741" s="61"/>
      <c r="AV741" s="61"/>
      <c r="AW741" s="61"/>
      <c r="AX741" s="61"/>
      <c r="AY741" s="60"/>
      <c r="AZ741" s="60"/>
      <c r="BA741" s="60"/>
      <c r="BB741" s="60"/>
      <c r="BC741" s="60"/>
      <c r="BD741" s="60"/>
      <c r="BE741" s="60"/>
      <c r="BF741" s="60"/>
      <c r="BG741" s="60"/>
      <c r="BH741" s="60"/>
      <c r="BI741" s="60"/>
      <c r="BJ741" s="60"/>
      <c r="BK741" s="60"/>
      <c r="BL741" s="60"/>
      <c r="BM741" s="60"/>
      <c r="BN741" s="60"/>
      <c r="BO741" s="60"/>
      <c r="BP741" s="60"/>
      <c r="BQ741" s="60"/>
      <c r="BR741" s="60"/>
      <c r="BS741" s="60"/>
      <c r="BT741" s="60"/>
      <c r="BU741" s="60"/>
      <c r="BV741" s="60"/>
      <c r="BW741" s="60"/>
      <c r="BX741" s="60"/>
      <c r="BY741" s="60"/>
      <c r="BZ741" s="60"/>
      <c r="CA741" s="60"/>
      <c r="CB741" s="60"/>
      <c r="CC741" s="60"/>
      <c r="CD741" s="64"/>
      <c r="CE741" s="64"/>
      <c r="CF741" s="64"/>
      <c r="CG741" s="64"/>
      <c r="CH741" s="64"/>
      <c r="CI741" s="65"/>
      <c r="CJ741" s="65"/>
      <c r="CK741" s="65"/>
      <c r="CL741" s="65"/>
      <c r="CM741" s="65"/>
      <c r="CN741" s="65"/>
      <c r="CO741" s="65"/>
      <c r="CP741" s="65"/>
      <c r="CQ741" s="65"/>
      <c r="CR741" s="65"/>
      <c r="CS741" s="65"/>
      <c r="CT741" s="65"/>
      <c r="CU741" s="65"/>
      <c r="CV741" s="65"/>
      <c r="CW741" s="65"/>
      <c r="CX741" s="65"/>
      <c r="CY741" s="65"/>
      <c r="CZ741" s="65"/>
      <c r="DA741" s="65"/>
      <c r="DB741" s="65"/>
      <c r="DC741" s="65"/>
      <c r="DD741" s="65"/>
      <c r="DE741" s="65"/>
      <c r="DF741" s="65"/>
      <c r="DG741" s="65"/>
      <c r="DH741" s="65"/>
      <c r="DI741" s="65"/>
      <c r="DJ741" s="65"/>
      <c r="DK741" s="65"/>
      <c r="DL741" s="65"/>
      <c r="DM741" s="65"/>
      <c r="DN741" s="65"/>
      <c r="DO741" s="65"/>
      <c r="DP741" s="65"/>
      <c r="DQ741" s="65"/>
      <c r="DR741" s="65"/>
      <c r="DS741" s="65"/>
      <c r="DT741" s="65"/>
      <c r="DU741" s="64"/>
      <c r="DV741" s="66"/>
      <c r="DW741" s="67"/>
    </row>
    <row r="742" spans="4:127" s="79" customFormat="1">
      <c r="D742" s="57"/>
      <c r="E742" s="57"/>
      <c r="F742" s="57"/>
      <c r="G742" s="57"/>
      <c r="H742" s="57"/>
      <c r="I742" s="57"/>
      <c r="J742" s="57"/>
      <c r="K742" s="57"/>
      <c r="L742" s="57"/>
      <c r="M742" s="57"/>
      <c r="N742" s="57"/>
      <c r="O742" s="57"/>
      <c r="P742" s="57"/>
      <c r="Q742" s="57"/>
      <c r="R742" s="57"/>
      <c r="S742" s="57"/>
      <c r="T742" s="57"/>
      <c r="U742" s="57"/>
      <c r="V742" s="60"/>
      <c r="W742" s="60"/>
      <c r="X742" s="61"/>
      <c r="Y742" s="60"/>
      <c r="Z742" s="60"/>
      <c r="AA742" s="60"/>
      <c r="AB742" s="60"/>
      <c r="AC742" s="60"/>
      <c r="AD742" s="60"/>
      <c r="AE742" s="60"/>
      <c r="AF742" s="60"/>
      <c r="AG742" s="60"/>
      <c r="AH742" s="60"/>
      <c r="AI742" s="60"/>
      <c r="AJ742" s="61"/>
      <c r="AK742" s="60"/>
      <c r="AL742" s="61"/>
      <c r="AM742" s="60"/>
      <c r="AN742" s="60"/>
      <c r="AO742" s="60"/>
      <c r="AP742" s="62"/>
      <c r="AQ742" s="63"/>
      <c r="AR742" s="60"/>
      <c r="AS742" s="61"/>
      <c r="AT742" s="61"/>
      <c r="AU742" s="61"/>
      <c r="AV742" s="61"/>
      <c r="AW742" s="61"/>
      <c r="AX742" s="61"/>
      <c r="AY742" s="60"/>
      <c r="AZ742" s="60"/>
      <c r="BA742" s="60"/>
      <c r="BB742" s="60"/>
      <c r="BC742" s="60"/>
      <c r="BD742" s="60"/>
      <c r="BE742" s="60"/>
      <c r="BF742" s="60"/>
      <c r="BG742" s="60"/>
      <c r="BH742" s="60"/>
      <c r="BI742" s="60"/>
      <c r="BJ742" s="60"/>
      <c r="BK742" s="60"/>
      <c r="BL742" s="60"/>
      <c r="BM742" s="60"/>
      <c r="BN742" s="60"/>
      <c r="BO742" s="60"/>
      <c r="BP742" s="60"/>
      <c r="BQ742" s="60"/>
      <c r="BR742" s="60"/>
      <c r="BS742" s="60"/>
      <c r="BT742" s="60"/>
      <c r="BU742" s="60"/>
      <c r="BV742" s="60"/>
      <c r="BW742" s="60"/>
      <c r="BX742" s="60"/>
      <c r="BY742" s="60"/>
      <c r="BZ742" s="60"/>
      <c r="CA742" s="60"/>
      <c r="CB742" s="60"/>
      <c r="CC742" s="60"/>
      <c r="CD742" s="64"/>
      <c r="CE742" s="64"/>
      <c r="CF742" s="64"/>
      <c r="CG742" s="64"/>
      <c r="CH742" s="64"/>
      <c r="CI742" s="65"/>
      <c r="CJ742" s="65"/>
      <c r="CK742" s="65"/>
      <c r="CL742" s="65"/>
      <c r="CM742" s="65"/>
      <c r="CN742" s="65"/>
      <c r="CO742" s="65"/>
      <c r="CP742" s="65"/>
      <c r="CQ742" s="65"/>
      <c r="CR742" s="65"/>
      <c r="CS742" s="65"/>
      <c r="CT742" s="65"/>
      <c r="CU742" s="65"/>
      <c r="CV742" s="65"/>
      <c r="CW742" s="65"/>
      <c r="CX742" s="65"/>
      <c r="CY742" s="65"/>
      <c r="CZ742" s="65"/>
      <c r="DA742" s="65"/>
      <c r="DB742" s="65"/>
      <c r="DC742" s="65"/>
      <c r="DD742" s="65"/>
      <c r="DE742" s="65"/>
      <c r="DF742" s="65"/>
      <c r="DG742" s="65"/>
      <c r="DH742" s="65"/>
      <c r="DI742" s="65"/>
      <c r="DJ742" s="65"/>
      <c r="DK742" s="65"/>
      <c r="DL742" s="65"/>
      <c r="DM742" s="65"/>
      <c r="DN742" s="65"/>
      <c r="DO742" s="65"/>
      <c r="DP742" s="65"/>
      <c r="DQ742" s="65"/>
      <c r="DR742" s="65"/>
      <c r="DS742" s="65"/>
      <c r="DT742" s="65"/>
      <c r="DU742" s="64"/>
      <c r="DV742" s="66"/>
      <c r="DW742" s="67"/>
    </row>
    <row r="743" spans="4:127" s="79" customFormat="1">
      <c r="D743" s="57"/>
      <c r="E743" s="57"/>
      <c r="F743" s="57"/>
      <c r="G743" s="57"/>
      <c r="H743" s="57"/>
      <c r="I743" s="57"/>
      <c r="J743" s="57"/>
      <c r="K743" s="57"/>
      <c r="L743" s="57"/>
      <c r="M743" s="57"/>
      <c r="N743" s="57"/>
      <c r="O743" s="57"/>
      <c r="P743" s="57"/>
      <c r="Q743" s="57"/>
      <c r="R743" s="57"/>
      <c r="S743" s="57"/>
      <c r="T743" s="57"/>
      <c r="U743" s="57"/>
      <c r="V743" s="60"/>
      <c r="W743" s="60"/>
      <c r="X743" s="61"/>
      <c r="Y743" s="60"/>
      <c r="Z743" s="60"/>
      <c r="AA743" s="60"/>
      <c r="AB743" s="60"/>
      <c r="AC743" s="60"/>
      <c r="AD743" s="60"/>
      <c r="AE743" s="60"/>
      <c r="AF743" s="60"/>
      <c r="AG743" s="60"/>
      <c r="AH743" s="60"/>
      <c r="AI743" s="60"/>
      <c r="AJ743" s="61"/>
      <c r="AK743" s="60"/>
      <c r="AL743" s="61"/>
      <c r="AM743" s="60"/>
      <c r="AN743" s="60"/>
      <c r="AO743" s="60"/>
      <c r="AP743" s="62"/>
      <c r="AQ743" s="63"/>
      <c r="AR743" s="60"/>
      <c r="AS743" s="61"/>
      <c r="AT743" s="61"/>
      <c r="AU743" s="61"/>
      <c r="AV743" s="61"/>
      <c r="AW743" s="61"/>
      <c r="AX743" s="61"/>
      <c r="AY743" s="60"/>
      <c r="AZ743" s="60"/>
      <c r="BA743" s="60"/>
      <c r="BB743" s="60"/>
      <c r="BC743" s="60"/>
      <c r="BD743" s="60"/>
      <c r="BE743" s="60"/>
      <c r="BF743" s="60"/>
      <c r="BG743" s="60"/>
      <c r="BH743" s="60"/>
      <c r="BI743" s="60"/>
      <c r="BJ743" s="60"/>
      <c r="BK743" s="60"/>
      <c r="BL743" s="60"/>
      <c r="BM743" s="60"/>
      <c r="BN743" s="60"/>
      <c r="BO743" s="60"/>
      <c r="BP743" s="60"/>
      <c r="BQ743" s="60"/>
      <c r="BR743" s="60"/>
      <c r="BS743" s="60"/>
      <c r="BT743" s="60"/>
      <c r="BU743" s="60"/>
      <c r="BV743" s="60"/>
      <c r="BW743" s="60"/>
      <c r="BX743" s="60"/>
      <c r="BY743" s="60"/>
      <c r="BZ743" s="60"/>
      <c r="CA743" s="60"/>
      <c r="CB743" s="60"/>
      <c r="CC743" s="60"/>
      <c r="CD743" s="64"/>
      <c r="CE743" s="64"/>
      <c r="CF743" s="64"/>
      <c r="CG743" s="64"/>
      <c r="CH743" s="64"/>
      <c r="CI743" s="65"/>
      <c r="CJ743" s="65"/>
      <c r="CK743" s="65"/>
      <c r="CL743" s="65"/>
      <c r="CM743" s="65"/>
      <c r="CN743" s="65"/>
      <c r="CO743" s="65"/>
      <c r="CP743" s="65"/>
      <c r="CQ743" s="65"/>
      <c r="CR743" s="65"/>
      <c r="CS743" s="65"/>
      <c r="CT743" s="65"/>
      <c r="CU743" s="65"/>
      <c r="CV743" s="65"/>
      <c r="CW743" s="65"/>
      <c r="CX743" s="65"/>
      <c r="CY743" s="65"/>
      <c r="CZ743" s="65"/>
      <c r="DA743" s="65"/>
      <c r="DB743" s="65"/>
      <c r="DC743" s="65"/>
      <c r="DD743" s="65"/>
      <c r="DE743" s="65"/>
      <c r="DF743" s="65"/>
      <c r="DG743" s="65"/>
      <c r="DH743" s="65"/>
      <c r="DI743" s="65"/>
      <c r="DJ743" s="65"/>
      <c r="DK743" s="65"/>
      <c r="DL743" s="65"/>
      <c r="DM743" s="65"/>
      <c r="DN743" s="65"/>
      <c r="DO743" s="65"/>
      <c r="DP743" s="65"/>
      <c r="DQ743" s="65"/>
      <c r="DR743" s="65"/>
      <c r="DS743" s="65"/>
      <c r="DT743" s="65"/>
      <c r="DU743" s="64"/>
      <c r="DV743" s="66"/>
      <c r="DW743" s="67"/>
    </row>
    <row r="744" spans="4:127" s="79" customFormat="1">
      <c r="D744" s="57"/>
      <c r="E744" s="57"/>
      <c r="F744" s="57"/>
      <c r="G744" s="57"/>
      <c r="H744" s="57"/>
      <c r="I744" s="57"/>
      <c r="J744" s="57"/>
      <c r="K744" s="57"/>
      <c r="L744" s="57"/>
      <c r="M744" s="57"/>
      <c r="N744" s="57"/>
      <c r="O744" s="57"/>
      <c r="P744" s="57"/>
      <c r="Q744" s="57"/>
      <c r="R744" s="57"/>
      <c r="S744" s="57"/>
      <c r="T744" s="57"/>
      <c r="U744" s="57"/>
      <c r="V744" s="60"/>
      <c r="W744" s="60"/>
      <c r="X744" s="61"/>
      <c r="Y744" s="60"/>
      <c r="Z744" s="60"/>
      <c r="AA744" s="60"/>
      <c r="AB744" s="60"/>
      <c r="AC744" s="60"/>
      <c r="AD744" s="60"/>
      <c r="AE744" s="60"/>
      <c r="AF744" s="60"/>
      <c r="AG744" s="60"/>
      <c r="AH744" s="60"/>
      <c r="AI744" s="60"/>
      <c r="AJ744" s="61"/>
      <c r="AK744" s="60"/>
      <c r="AL744" s="61"/>
      <c r="AM744" s="60"/>
      <c r="AN744" s="60"/>
      <c r="AO744" s="60"/>
      <c r="AP744" s="62"/>
      <c r="AQ744" s="63"/>
      <c r="AR744" s="60"/>
      <c r="AS744" s="61"/>
      <c r="AT744" s="61"/>
      <c r="AU744" s="61"/>
      <c r="AV744" s="61"/>
      <c r="AW744" s="61"/>
      <c r="AX744" s="61"/>
      <c r="AY744" s="60"/>
      <c r="AZ744" s="60"/>
      <c r="BA744" s="60"/>
      <c r="BB744" s="60"/>
      <c r="BC744" s="60"/>
      <c r="BD744" s="60"/>
      <c r="BE744" s="60"/>
      <c r="BF744" s="60"/>
      <c r="BG744" s="60"/>
      <c r="BH744" s="60"/>
      <c r="BI744" s="60"/>
      <c r="BJ744" s="60"/>
      <c r="BK744" s="60"/>
      <c r="BL744" s="60"/>
      <c r="BM744" s="60"/>
      <c r="BN744" s="60"/>
      <c r="BO744" s="60"/>
      <c r="BP744" s="60"/>
      <c r="BQ744" s="60"/>
      <c r="BR744" s="60"/>
      <c r="BS744" s="60"/>
      <c r="BT744" s="60"/>
      <c r="BU744" s="60"/>
      <c r="BV744" s="60"/>
      <c r="BW744" s="60"/>
      <c r="BX744" s="60"/>
      <c r="BY744" s="60"/>
      <c r="BZ744" s="60"/>
      <c r="CA744" s="60"/>
      <c r="CB744" s="60"/>
      <c r="CC744" s="60"/>
      <c r="CD744" s="64"/>
      <c r="CE744" s="64"/>
      <c r="CF744" s="64"/>
      <c r="CG744" s="64"/>
      <c r="CH744" s="64"/>
      <c r="CI744" s="65"/>
      <c r="CJ744" s="65"/>
      <c r="CK744" s="65"/>
      <c r="CL744" s="65"/>
      <c r="CM744" s="65"/>
      <c r="CN744" s="65"/>
      <c r="CO744" s="65"/>
      <c r="CP744" s="65"/>
      <c r="CQ744" s="65"/>
      <c r="CR744" s="65"/>
      <c r="CS744" s="65"/>
      <c r="CT744" s="65"/>
      <c r="CU744" s="65"/>
      <c r="CV744" s="65"/>
      <c r="CW744" s="65"/>
      <c r="CX744" s="65"/>
      <c r="CY744" s="65"/>
      <c r="CZ744" s="65"/>
      <c r="DA744" s="65"/>
      <c r="DB744" s="65"/>
      <c r="DC744" s="65"/>
      <c r="DD744" s="65"/>
      <c r="DE744" s="65"/>
      <c r="DF744" s="65"/>
      <c r="DG744" s="65"/>
      <c r="DH744" s="65"/>
      <c r="DI744" s="65"/>
      <c r="DJ744" s="65"/>
      <c r="DK744" s="65"/>
      <c r="DL744" s="65"/>
      <c r="DM744" s="65"/>
      <c r="DN744" s="65"/>
      <c r="DO744" s="65"/>
      <c r="DP744" s="65"/>
      <c r="DQ744" s="65"/>
      <c r="DR744" s="65"/>
      <c r="DS744" s="65"/>
      <c r="DT744" s="65"/>
      <c r="DU744" s="64"/>
      <c r="DV744" s="66"/>
      <c r="DW744" s="67"/>
    </row>
    <row r="745" spans="4:127" s="79" customFormat="1">
      <c r="D745" s="57"/>
      <c r="E745" s="57"/>
      <c r="F745" s="57"/>
      <c r="G745" s="57"/>
      <c r="H745" s="57"/>
      <c r="I745" s="57"/>
      <c r="J745" s="57"/>
      <c r="K745" s="57"/>
      <c r="L745" s="57"/>
      <c r="M745" s="57"/>
      <c r="N745" s="57"/>
      <c r="O745" s="57"/>
      <c r="P745" s="57"/>
      <c r="Q745" s="57"/>
      <c r="R745" s="57"/>
      <c r="S745" s="57"/>
      <c r="T745" s="57"/>
      <c r="U745" s="57"/>
      <c r="V745" s="60"/>
      <c r="W745" s="60"/>
      <c r="X745" s="61"/>
      <c r="Y745" s="60"/>
      <c r="Z745" s="60"/>
      <c r="AA745" s="60"/>
      <c r="AB745" s="60"/>
      <c r="AC745" s="60"/>
      <c r="AD745" s="60"/>
      <c r="AE745" s="60"/>
      <c r="AF745" s="60"/>
      <c r="AG745" s="60"/>
      <c r="AH745" s="60"/>
      <c r="AI745" s="60"/>
      <c r="AJ745" s="61"/>
      <c r="AK745" s="60"/>
      <c r="AL745" s="61"/>
      <c r="AM745" s="60"/>
      <c r="AN745" s="60"/>
      <c r="AO745" s="60"/>
      <c r="AP745" s="62"/>
      <c r="AQ745" s="63"/>
      <c r="AR745" s="60"/>
      <c r="AS745" s="61"/>
      <c r="AT745" s="61"/>
      <c r="AU745" s="61"/>
      <c r="AV745" s="61"/>
      <c r="AW745" s="61"/>
      <c r="AX745" s="61"/>
      <c r="AY745" s="60"/>
      <c r="AZ745" s="60"/>
      <c r="BA745" s="60"/>
      <c r="BB745" s="60"/>
      <c r="BC745" s="60"/>
      <c r="BD745" s="60"/>
      <c r="BE745" s="60"/>
      <c r="BF745" s="60"/>
      <c r="BG745" s="60"/>
      <c r="BH745" s="60"/>
      <c r="BI745" s="60"/>
      <c r="BJ745" s="60"/>
      <c r="BK745" s="60"/>
      <c r="BL745" s="60"/>
      <c r="BM745" s="60"/>
      <c r="BN745" s="60"/>
      <c r="BO745" s="60"/>
      <c r="BP745" s="60"/>
      <c r="BQ745" s="60"/>
      <c r="BR745" s="60"/>
      <c r="BS745" s="60"/>
      <c r="BT745" s="60"/>
      <c r="BU745" s="60"/>
      <c r="BV745" s="60"/>
      <c r="BW745" s="60"/>
      <c r="BX745" s="60"/>
      <c r="BY745" s="60"/>
      <c r="BZ745" s="60"/>
      <c r="CA745" s="60"/>
      <c r="CB745" s="60"/>
      <c r="CC745" s="60"/>
      <c r="CD745" s="64"/>
      <c r="CE745" s="64"/>
      <c r="CF745" s="64"/>
      <c r="CG745" s="64"/>
      <c r="CH745" s="64"/>
      <c r="CI745" s="65"/>
      <c r="CJ745" s="65"/>
      <c r="CK745" s="65"/>
      <c r="CL745" s="65"/>
      <c r="CM745" s="65"/>
      <c r="CN745" s="65"/>
      <c r="CO745" s="65"/>
      <c r="CP745" s="65"/>
      <c r="CQ745" s="65"/>
      <c r="CR745" s="65"/>
      <c r="CS745" s="65"/>
      <c r="CT745" s="65"/>
      <c r="CU745" s="65"/>
      <c r="CV745" s="65"/>
      <c r="CW745" s="65"/>
      <c r="CX745" s="65"/>
      <c r="CY745" s="65"/>
      <c r="CZ745" s="65"/>
      <c r="DA745" s="65"/>
      <c r="DB745" s="65"/>
      <c r="DC745" s="65"/>
      <c r="DD745" s="65"/>
      <c r="DE745" s="65"/>
      <c r="DF745" s="65"/>
      <c r="DG745" s="65"/>
      <c r="DH745" s="65"/>
      <c r="DI745" s="65"/>
      <c r="DJ745" s="65"/>
      <c r="DK745" s="65"/>
      <c r="DL745" s="65"/>
      <c r="DM745" s="65"/>
      <c r="DN745" s="65"/>
      <c r="DO745" s="65"/>
      <c r="DP745" s="65"/>
      <c r="DQ745" s="65"/>
      <c r="DR745" s="65"/>
      <c r="DS745" s="65"/>
      <c r="DT745" s="65"/>
      <c r="DU745" s="64"/>
      <c r="DV745" s="66"/>
      <c r="DW745" s="67"/>
    </row>
    <row r="746" spans="4:127" s="79" customFormat="1">
      <c r="D746" s="57"/>
      <c r="E746" s="57"/>
      <c r="F746" s="57"/>
      <c r="G746" s="57"/>
      <c r="H746" s="57"/>
      <c r="I746" s="57"/>
      <c r="J746" s="57"/>
      <c r="K746" s="57"/>
      <c r="L746" s="57"/>
      <c r="M746" s="57"/>
      <c r="N746" s="57"/>
      <c r="O746" s="57"/>
      <c r="P746" s="57"/>
      <c r="Q746" s="57"/>
      <c r="R746" s="57"/>
      <c r="S746" s="57"/>
      <c r="T746" s="57"/>
      <c r="U746" s="57"/>
      <c r="V746" s="60"/>
      <c r="W746" s="60"/>
      <c r="X746" s="61"/>
      <c r="Y746" s="60"/>
      <c r="Z746" s="60"/>
      <c r="AA746" s="60"/>
      <c r="AB746" s="60"/>
      <c r="AC746" s="60"/>
      <c r="AD746" s="60"/>
      <c r="AE746" s="60"/>
      <c r="AF746" s="60"/>
      <c r="AG746" s="60"/>
      <c r="AH746" s="60"/>
      <c r="AI746" s="60"/>
      <c r="AJ746" s="61"/>
      <c r="AK746" s="60"/>
      <c r="AL746" s="61"/>
      <c r="AM746" s="60"/>
      <c r="AN746" s="60"/>
      <c r="AO746" s="60"/>
      <c r="AP746" s="62"/>
      <c r="AQ746" s="63"/>
      <c r="AR746" s="60"/>
      <c r="AS746" s="61"/>
      <c r="AT746" s="61"/>
      <c r="AU746" s="61"/>
      <c r="AV746" s="61"/>
      <c r="AW746" s="61"/>
      <c r="AX746" s="61"/>
      <c r="AY746" s="60"/>
      <c r="AZ746" s="60"/>
      <c r="BA746" s="60"/>
      <c r="BB746" s="60"/>
      <c r="BC746" s="60"/>
      <c r="BD746" s="60"/>
      <c r="BE746" s="60"/>
      <c r="BF746" s="60"/>
      <c r="BG746" s="60"/>
      <c r="BH746" s="60"/>
      <c r="BI746" s="60"/>
      <c r="BJ746" s="60"/>
      <c r="BK746" s="60"/>
      <c r="BL746" s="60"/>
      <c r="BM746" s="60"/>
      <c r="BN746" s="60"/>
      <c r="BO746" s="60"/>
      <c r="BP746" s="60"/>
      <c r="BQ746" s="60"/>
      <c r="BR746" s="60"/>
      <c r="BS746" s="60"/>
      <c r="BT746" s="60"/>
      <c r="BU746" s="60"/>
      <c r="BV746" s="60"/>
      <c r="BW746" s="60"/>
      <c r="BX746" s="60"/>
      <c r="BY746" s="60"/>
      <c r="BZ746" s="60"/>
      <c r="CA746" s="60"/>
      <c r="CB746" s="60"/>
      <c r="CC746" s="60"/>
      <c r="CD746" s="64"/>
      <c r="CE746" s="64"/>
      <c r="CF746" s="64"/>
      <c r="CG746" s="64"/>
      <c r="CH746" s="64"/>
      <c r="CI746" s="65"/>
      <c r="CJ746" s="65"/>
      <c r="CK746" s="65"/>
      <c r="CL746" s="65"/>
      <c r="CM746" s="65"/>
      <c r="CN746" s="65"/>
      <c r="CO746" s="65"/>
      <c r="CP746" s="65"/>
      <c r="CQ746" s="65"/>
      <c r="CR746" s="65"/>
      <c r="CS746" s="65"/>
      <c r="CT746" s="65"/>
      <c r="CU746" s="65"/>
      <c r="CV746" s="65"/>
      <c r="CW746" s="65"/>
      <c r="CX746" s="65"/>
      <c r="CY746" s="65"/>
      <c r="CZ746" s="65"/>
      <c r="DA746" s="65"/>
      <c r="DB746" s="65"/>
      <c r="DC746" s="65"/>
      <c r="DD746" s="65"/>
      <c r="DE746" s="65"/>
      <c r="DF746" s="65"/>
      <c r="DG746" s="65"/>
      <c r="DH746" s="65"/>
      <c r="DI746" s="65"/>
      <c r="DJ746" s="65"/>
      <c r="DK746" s="65"/>
      <c r="DL746" s="65"/>
      <c r="DM746" s="65"/>
      <c r="DN746" s="65"/>
      <c r="DO746" s="65"/>
      <c r="DP746" s="65"/>
      <c r="DQ746" s="65"/>
      <c r="DR746" s="65"/>
      <c r="DS746" s="65"/>
      <c r="DT746" s="65"/>
      <c r="DU746" s="64"/>
      <c r="DV746" s="66"/>
      <c r="DW746" s="67"/>
    </row>
    <row r="747" spans="4:127" s="79" customFormat="1">
      <c r="D747" s="57"/>
      <c r="E747" s="57"/>
      <c r="F747" s="57"/>
      <c r="G747" s="57"/>
      <c r="H747" s="57"/>
      <c r="I747" s="57"/>
      <c r="J747" s="57"/>
      <c r="K747" s="57"/>
      <c r="L747" s="57"/>
      <c r="M747" s="57"/>
      <c r="N747" s="57"/>
      <c r="O747" s="57"/>
      <c r="P747" s="57"/>
      <c r="Q747" s="57"/>
      <c r="R747" s="57"/>
      <c r="S747" s="57"/>
      <c r="T747" s="57"/>
      <c r="U747" s="57"/>
      <c r="V747" s="60"/>
      <c r="W747" s="60"/>
      <c r="X747" s="61"/>
      <c r="Y747" s="60"/>
      <c r="Z747" s="60"/>
      <c r="AA747" s="60"/>
      <c r="AB747" s="60"/>
      <c r="AC747" s="60"/>
      <c r="AD747" s="60"/>
      <c r="AE747" s="60"/>
      <c r="AF747" s="60"/>
      <c r="AG747" s="60"/>
      <c r="AH747" s="60"/>
      <c r="AI747" s="60"/>
      <c r="AJ747" s="61"/>
      <c r="AK747" s="60"/>
      <c r="AL747" s="61"/>
      <c r="AM747" s="60"/>
      <c r="AN747" s="60"/>
      <c r="AO747" s="60"/>
      <c r="AP747" s="62"/>
      <c r="AQ747" s="63"/>
      <c r="AR747" s="60"/>
      <c r="AS747" s="61"/>
      <c r="AT747" s="61"/>
      <c r="AU747" s="61"/>
      <c r="AV747" s="61"/>
      <c r="AW747" s="61"/>
      <c r="AX747" s="61"/>
      <c r="AY747" s="60"/>
      <c r="AZ747" s="60"/>
      <c r="BA747" s="60"/>
      <c r="BB747" s="60"/>
      <c r="BC747" s="60"/>
      <c r="BD747" s="60"/>
      <c r="BE747" s="60"/>
      <c r="BF747" s="60"/>
      <c r="BG747" s="60"/>
      <c r="BH747" s="60"/>
      <c r="BI747" s="60"/>
      <c r="BJ747" s="60"/>
      <c r="BK747" s="60"/>
      <c r="BL747" s="60"/>
      <c r="BM747" s="60"/>
      <c r="BN747" s="60"/>
      <c r="BO747" s="60"/>
      <c r="BP747" s="60"/>
      <c r="BQ747" s="60"/>
      <c r="BR747" s="60"/>
      <c r="BS747" s="60"/>
      <c r="BT747" s="60"/>
      <c r="BU747" s="60"/>
      <c r="BV747" s="60"/>
      <c r="BW747" s="60"/>
      <c r="BX747" s="60"/>
      <c r="BY747" s="60"/>
      <c r="BZ747" s="60"/>
      <c r="CA747" s="60"/>
      <c r="CB747" s="60"/>
      <c r="CC747" s="60"/>
      <c r="CD747" s="64"/>
      <c r="CE747" s="64"/>
      <c r="CF747" s="64"/>
      <c r="CG747" s="64"/>
      <c r="CH747" s="64"/>
      <c r="CI747" s="65"/>
      <c r="CJ747" s="65"/>
      <c r="CK747" s="65"/>
      <c r="CL747" s="65"/>
      <c r="CM747" s="65"/>
      <c r="CN747" s="65"/>
      <c r="CO747" s="65"/>
      <c r="CP747" s="65"/>
      <c r="CQ747" s="65"/>
      <c r="CR747" s="65"/>
      <c r="CS747" s="65"/>
      <c r="CT747" s="65"/>
      <c r="CU747" s="65"/>
      <c r="CV747" s="65"/>
      <c r="CW747" s="65"/>
      <c r="CX747" s="65"/>
      <c r="CY747" s="65"/>
      <c r="CZ747" s="65"/>
      <c r="DA747" s="65"/>
      <c r="DB747" s="65"/>
      <c r="DC747" s="65"/>
      <c r="DD747" s="65"/>
      <c r="DE747" s="65"/>
      <c r="DF747" s="65"/>
      <c r="DG747" s="65"/>
      <c r="DH747" s="65"/>
      <c r="DI747" s="65"/>
      <c r="DJ747" s="65"/>
      <c r="DK747" s="65"/>
      <c r="DL747" s="65"/>
      <c r="DM747" s="65"/>
      <c r="DN747" s="65"/>
      <c r="DO747" s="65"/>
      <c r="DP747" s="65"/>
      <c r="DQ747" s="65"/>
      <c r="DR747" s="65"/>
      <c r="DS747" s="65"/>
      <c r="DT747" s="65"/>
      <c r="DU747" s="64"/>
      <c r="DV747" s="66"/>
      <c r="DW747" s="67"/>
    </row>
    <row r="748" spans="4:127" s="79" customFormat="1">
      <c r="D748" s="57"/>
      <c r="E748" s="57"/>
      <c r="F748" s="57"/>
      <c r="G748" s="57"/>
      <c r="H748" s="57"/>
      <c r="I748" s="57"/>
      <c r="J748" s="57"/>
      <c r="K748" s="57"/>
      <c r="L748" s="57"/>
      <c r="M748" s="57"/>
      <c r="N748" s="57"/>
      <c r="O748" s="57"/>
      <c r="P748" s="57"/>
      <c r="Q748" s="57"/>
      <c r="R748" s="57"/>
      <c r="S748" s="57"/>
      <c r="T748" s="57"/>
      <c r="U748" s="57"/>
      <c r="V748" s="60"/>
      <c r="W748" s="60"/>
      <c r="X748" s="61"/>
      <c r="Y748" s="60"/>
      <c r="Z748" s="60"/>
      <c r="AA748" s="60"/>
      <c r="AB748" s="60"/>
      <c r="AC748" s="60"/>
      <c r="AD748" s="60"/>
      <c r="AE748" s="60"/>
      <c r="AF748" s="60"/>
      <c r="AG748" s="60"/>
      <c r="AH748" s="60"/>
      <c r="AI748" s="60"/>
      <c r="AJ748" s="61"/>
      <c r="AK748" s="60"/>
      <c r="AL748" s="61"/>
      <c r="AM748" s="60"/>
      <c r="AN748" s="60"/>
      <c r="AO748" s="60"/>
      <c r="AP748" s="62"/>
      <c r="AQ748" s="63"/>
      <c r="AR748" s="60"/>
      <c r="AS748" s="61"/>
      <c r="AT748" s="61"/>
      <c r="AU748" s="61"/>
      <c r="AV748" s="61"/>
      <c r="AW748" s="61"/>
      <c r="AX748" s="61"/>
      <c r="AY748" s="60"/>
      <c r="AZ748" s="60"/>
      <c r="BA748" s="60"/>
      <c r="BB748" s="60"/>
      <c r="BC748" s="60"/>
      <c r="BD748" s="60"/>
      <c r="BE748" s="60"/>
      <c r="BF748" s="60"/>
      <c r="BG748" s="60"/>
      <c r="BH748" s="60"/>
      <c r="BI748" s="60"/>
      <c r="BJ748" s="60"/>
      <c r="BK748" s="60"/>
      <c r="BL748" s="60"/>
      <c r="BM748" s="60"/>
      <c r="BN748" s="60"/>
      <c r="BO748" s="60"/>
      <c r="BP748" s="60"/>
      <c r="BQ748" s="60"/>
      <c r="BR748" s="60"/>
      <c r="BS748" s="60"/>
      <c r="BT748" s="60"/>
      <c r="BU748" s="60"/>
      <c r="BV748" s="60"/>
      <c r="BW748" s="60"/>
      <c r="BX748" s="60"/>
      <c r="BY748" s="60"/>
      <c r="BZ748" s="60"/>
      <c r="CA748" s="60"/>
      <c r="CB748" s="60"/>
      <c r="CC748" s="60"/>
      <c r="CD748" s="64"/>
      <c r="CE748" s="64"/>
      <c r="CF748" s="64"/>
      <c r="CG748" s="64"/>
      <c r="CH748" s="64"/>
      <c r="CI748" s="65"/>
      <c r="CJ748" s="65"/>
      <c r="CK748" s="65"/>
      <c r="CL748" s="65"/>
      <c r="CM748" s="65"/>
      <c r="CN748" s="65"/>
      <c r="CO748" s="65"/>
      <c r="CP748" s="65"/>
      <c r="CQ748" s="65"/>
      <c r="CR748" s="65"/>
      <c r="CS748" s="65"/>
      <c r="CT748" s="65"/>
      <c r="CU748" s="65"/>
      <c r="CV748" s="65"/>
      <c r="CW748" s="65"/>
      <c r="CX748" s="65"/>
      <c r="CY748" s="65"/>
      <c r="CZ748" s="65"/>
      <c r="DA748" s="65"/>
      <c r="DB748" s="65"/>
      <c r="DC748" s="65"/>
      <c r="DD748" s="65"/>
      <c r="DE748" s="65"/>
      <c r="DF748" s="65"/>
      <c r="DG748" s="65"/>
      <c r="DH748" s="65"/>
      <c r="DI748" s="65"/>
      <c r="DJ748" s="65"/>
      <c r="DK748" s="65"/>
      <c r="DL748" s="65"/>
      <c r="DM748" s="65"/>
      <c r="DN748" s="65"/>
      <c r="DO748" s="65"/>
      <c r="DP748" s="65"/>
      <c r="DQ748" s="65"/>
      <c r="DR748" s="65"/>
      <c r="DS748" s="65"/>
      <c r="DT748" s="65"/>
      <c r="DU748" s="64"/>
      <c r="DV748" s="66"/>
      <c r="DW748" s="67"/>
    </row>
    <row r="749" spans="4:127" s="79" customFormat="1">
      <c r="D749" s="57"/>
      <c r="E749" s="57"/>
      <c r="F749" s="57"/>
      <c r="G749" s="57"/>
      <c r="H749" s="57"/>
      <c r="I749" s="57"/>
      <c r="J749" s="57"/>
      <c r="K749" s="57"/>
      <c r="L749" s="57"/>
      <c r="M749" s="57"/>
      <c r="N749" s="57"/>
      <c r="O749" s="57"/>
      <c r="P749" s="57"/>
      <c r="Q749" s="57"/>
      <c r="R749" s="57"/>
      <c r="S749" s="57"/>
      <c r="T749" s="57"/>
      <c r="U749" s="57"/>
      <c r="V749" s="60"/>
      <c r="W749" s="60"/>
      <c r="X749" s="61"/>
      <c r="Y749" s="60"/>
      <c r="Z749" s="60"/>
      <c r="AA749" s="60"/>
      <c r="AB749" s="60"/>
      <c r="AC749" s="60"/>
      <c r="AD749" s="60"/>
      <c r="AE749" s="60"/>
      <c r="AF749" s="60"/>
      <c r="AG749" s="60"/>
      <c r="AH749" s="60"/>
      <c r="AI749" s="60"/>
      <c r="AJ749" s="61"/>
      <c r="AK749" s="60"/>
      <c r="AL749" s="61"/>
      <c r="AM749" s="60"/>
      <c r="AN749" s="60"/>
      <c r="AO749" s="60"/>
      <c r="AP749" s="62"/>
      <c r="AQ749" s="63"/>
      <c r="AR749" s="60"/>
      <c r="AS749" s="61"/>
      <c r="AT749" s="61"/>
      <c r="AU749" s="61"/>
      <c r="AV749" s="61"/>
      <c r="AW749" s="61"/>
      <c r="AX749" s="61"/>
      <c r="AY749" s="60"/>
      <c r="AZ749" s="60"/>
      <c r="BA749" s="60"/>
      <c r="BB749" s="60"/>
      <c r="BC749" s="60"/>
      <c r="BD749" s="60"/>
      <c r="BE749" s="60"/>
      <c r="BF749" s="60"/>
      <c r="BG749" s="60"/>
      <c r="BH749" s="60"/>
      <c r="BI749" s="60"/>
      <c r="BJ749" s="60"/>
      <c r="BK749" s="60"/>
      <c r="BL749" s="60"/>
      <c r="BM749" s="60"/>
      <c r="BN749" s="60"/>
      <c r="BO749" s="60"/>
      <c r="BP749" s="60"/>
      <c r="BQ749" s="60"/>
      <c r="BR749" s="60"/>
      <c r="BS749" s="60"/>
      <c r="BT749" s="60"/>
      <c r="BU749" s="60"/>
      <c r="BV749" s="60"/>
      <c r="BW749" s="60"/>
      <c r="BX749" s="60"/>
      <c r="BY749" s="60"/>
      <c r="BZ749" s="60"/>
      <c r="CA749" s="60"/>
      <c r="CB749" s="60"/>
      <c r="CC749" s="60"/>
      <c r="CD749" s="64"/>
      <c r="CE749" s="64"/>
      <c r="CF749" s="64"/>
      <c r="CG749" s="64"/>
      <c r="CH749" s="64"/>
      <c r="CI749" s="65"/>
      <c r="CJ749" s="65"/>
      <c r="CK749" s="65"/>
      <c r="CL749" s="65"/>
      <c r="CM749" s="65"/>
      <c r="CN749" s="65"/>
      <c r="CO749" s="65"/>
      <c r="CP749" s="65"/>
      <c r="CQ749" s="65"/>
      <c r="CR749" s="65"/>
      <c r="CS749" s="65"/>
      <c r="CT749" s="65"/>
      <c r="CU749" s="65"/>
      <c r="CV749" s="65"/>
      <c r="CW749" s="65"/>
      <c r="CX749" s="65"/>
      <c r="CY749" s="65"/>
      <c r="CZ749" s="65"/>
      <c r="DA749" s="65"/>
      <c r="DB749" s="65"/>
      <c r="DC749" s="65"/>
      <c r="DD749" s="65"/>
      <c r="DE749" s="65"/>
      <c r="DF749" s="65"/>
      <c r="DG749" s="65"/>
      <c r="DH749" s="65"/>
      <c r="DI749" s="65"/>
      <c r="DJ749" s="65"/>
      <c r="DK749" s="65"/>
      <c r="DL749" s="65"/>
      <c r="DM749" s="65"/>
      <c r="DN749" s="65"/>
      <c r="DO749" s="65"/>
      <c r="DP749" s="65"/>
      <c r="DQ749" s="65"/>
      <c r="DR749" s="65"/>
      <c r="DS749" s="65"/>
      <c r="DT749" s="65"/>
      <c r="DU749" s="64"/>
      <c r="DV749" s="66"/>
      <c r="DW749" s="67"/>
    </row>
    <row r="750" spans="4:127" s="79" customFormat="1">
      <c r="D750" s="57"/>
      <c r="E750" s="57"/>
      <c r="F750" s="57"/>
      <c r="G750" s="57"/>
      <c r="H750" s="57"/>
      <c r="I750" s="57"/>
      <c r="J750" s="57"/>
      <c r="K750" s="57"/>
      <c r="L750" s="57"/>
      <c r="M750" s="57"/>
      <c r="N750" s="57"/>
      <c r="O750" s="57"/>
      <c r="P750" s="57"/>
      <c r="Q750" s="57"/>
      <c r="R750" s="57"/>
      <c r="S750" s="57"/>
      <c r="T750" s="57"/>
      <c r="U750" s="57"/>
      <c r="V750" s="60"/>
      <c r="W750" s="60"/>
      <c r="X750" s="61"/>
      <c r="Y750" s="60"/>
      <c r="Z750" s="60"/>
      <c r="AA750" s="60"/>
      <c r="AB750" s="60"/>
      <c r="AC750" s="60"/>
      <c r="AD750" s="60"/>
      <c r="AE750" s="60"/>
      <c r="AF750" s="60"/>
      <c r="AG750" s="60"/>
      <c r="AH750" s="60"/>
      <c r="AI750" s="60"/>
      <c r="AJ750" s="61"/>
      <c r="AK750" s="60"/>
      <c r="AL750" s="61"/>
      <c r="AM750" s="60"/>
      <c r="AN750" s="60"/>
      <c r="AO750" s="60"/>
      <c r="AP750" s="62"/>
      <c r="AQ750" s="63"/>
      <c r="AR750" s="60"/>
      <c r="AS750" s="61"/>
      <c r="AT750" s="61"/>
      <c r="AU750" s="61"/>
      <c r="AV750" s="61"/>
      <c r="AW750" s="61"/>
      <c r="AX750" s="61"/>
      <c r="AY750" s="60"/>
      <c r="AZ750" s="60"/>
      <c r="BA750" s="60"/>
      <c r="BB750" s="60"/>
      <c r="BC750" s="60"/>
      <c r="BD750" s="60"/>
      <c r="BE750" s="60"/>
      <c r="BF750" s="60"/>
      <c r="BG750" s="60"/>
      <c r="BH750" s="60"/>
      <c r="BI750" s="60"/>
      <c r="BJ750" s="60"/>
      <c r="BK750" s="60"/>
      <c r="BL750" s="60"/>
      <c r="BM750" s="60"/>
      <c r="BN750" s="60"/>
      <c r="BO750" s="60"/>
      <c r="BP750" s="60"/>
      <c r="BQ750" s="60"/>
      <c r="BR750" s="60"/>
      <c r="BS750" s="60"/>
      <c r="BT750" s="60"/>
      <c r="BU750" s="60"/>
      <c r="BV750" s="60"/>
      <c r="BW750" s="60"/>
      <c r="BX750" s="60"/>
      <c r="BY750" s="60"/>
      <c r="BZ750" s="60"/>
      <c r="CA750" s="60"/>
      <c r="CB750" s="60"/>
      <c r="CC750" s="60"/>
      <c r="CD750" s="64"/>
      <c r="CE750" s="64"/>
      <c r="CF750" s="64"/>
      <c r="CG750" s="64"/>
      <c r="CH750" s="64"/>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4"/>
      <c r="DV750" s="66"/>
      <c r="DW750" s="67"/>
    </row>
    <row r="751" spans="4:127" s="79" customFormat="1">
      <c r="D751" s="57"/>
      <c r="E751" s="57"/>
      <c r="F751" s="57"/>
      <c r="G751" s="57"/>
      <c r="H751" s="57"/>
      <c r="I751" s="57"/>
      <c r="J751" s="57"/>
      <c r="K751" s="57"/>
      <c r="L751" s="57"/>
      <c r="M751" s="57"/>
      <c r="N751" s="57"/>
      <c r="O751" s="57"/>
      <c r="P751" s="57"/>
      <c r="Q751" s="57"/>
      <c r="R751" s="57"/>
      <c r="S751" s="57"/>
      <c r="T751" s="57"/>
      <c r="U751" s="57"/>
      <c r="V751" s="60"/>
      <c r="W751" s="60"/>
      <c r="X751" s="61"/>
      <c r="Y751" s="60"/>
      <c r="Z751" s="60"/>
      <c r="AA751" s="60"/>
      <c r="AB751" s="60"/>
      <c r="AC751" s="60"/>
      <c r="AD751" s="60"/>
      <c r="AE751" s="60"/>
      <c r="AF751" s="60"/>
      <c r="AG751" s="60"/>
      <c r="AH751" s="60"/>
      <c r="AI751" s="60"/>
      <c r="AJ751" s="61"/>
      <c r="AK751" s="60"/>
      <c r="AL751" s="61"/>
      <c r="AM751" s="60"/>
      <c r="AN751" s="60"/>
      <c r="AO751" s="60"/>
      <c r="AP751" s="62"/>
      <c r="AQ751" s="63"/>
      <c r="AR751" s="60"/>
      <c r="AS751" s="61"/>
      <c r="AT751" s="61"/>
      <c r="AU751" s="61"/>
      <c r="AV751" s="61"/>
      <c r="AW751" s="61"/>
      <c r="AX751" s="61"/>
      <c r="AY751" s="60"/>
      <c r="AZ751" s="60"/>
      <c r="BA751" s="60"/>
      <c r="BB751" s="60"/>
      <c r="BC751" s="60"/>
      <c r="BD751" s="60"/>
      <c r="BE751" s="60"/>
      <c r="BF751" s="60"/>
      <c r="BG751" s="60"/>
      <c r="BH751" s="60"/>
      <c r="BI751" s="60"/>
      <c r="BJ751" s="60"/>
      <c r="BK751" s="60"/>
      <c r="BL751" s="60"/>
      <c r="BM751" s="60"/>
      <c r="BN751" s="60"/>
      <c r="BO751" s="60"/>
      <c r="BP751" s="60"/>
      <c r="BQ751" s="60"/>
      <c r="BR751" s="60"/>
      <c r="BS751" s="60"/>
      <c r="BT751" s="60"/>
      <c r="BU751" s="60"/>
      <c r="BV751" s="60"/>
      <c r="BW751" s="60"/>
      <c r="BX751" s="60"/>
      <c r="BY751" s="60"/>
      <c r="BZ751" s="60"/>
      <c r="CA751" s="60"/>
      <c r="CB751" s="60"/>
      <c r="CC751" s="60"/>
      <c r="CD751" s="64"/>
      <c r="CE751" s="64"/>
      <c r="CF751" s="64"/>
      <c r="CG751" s="64"/>
      <c r="CH751" s="64"/>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4"/>
      <c r="DV751" s="66"/>
      <c r="DW751" s="67"/>
    </row>
    <row r="752" spans="4:127" s="79" customFormat="1">
      <c r="D752" s="57"/>
      <c r="E752" s="57"/>
      <c r="F752" s="57"/>
      <c r="G752" s="57"/>
      <c r="H752" s="57"/>
      <c r="I752" s="57"/>
      <c r="J752" s="57"/>
      <c r="K752" s="57"/>
      <c r="L752" s="57"/>
      <c r="M752" s="57"/>
      <c r="N752" s="57"/>
      <c r="O752" s="57"/>
      <c r="P752" s="57"/>
      <c r="Q752" s="57"/>
      <c r="R752" s="57"/>
      <c r="S752" s="57"/>
      <c r="T752" s="57"/>
      <c r="U752" s="57"/>
      <c r="V752" s="60"/>
      <c r="W752" s="60"/>
      <c r="X752" s="61"/>
      <c r="Y752" s="60"/>
      <c r="Z752" s="60"/>
      <c r="AA752" s="60"/>
      <c r="AB752" s="60"/>
      <c r="AC752" s="60"/>
      <c r="AD752" s="60"/>
      <c r="AE752" s="60"/>
      <c r="AF752" s="60"/>
      <c r="AG752" s="60"/>
      <c r="AH752" s="60"/>
      <c r="AI752" s="60"/>
      <c r="AJ752" s="61"/>
      <c r="AK752" s="60"/>
      <c r="AL752" s="61"/>
      <c r="AM752" s="60"/>
      <c r="AN752" s="60"/>
      <c r="AO752" s="60"/>
      <c r="AP752" s="62"/>
      <c r="AQ752" s="63"/>
      <c r="AR752" s="60"/>
      <c r="AS752" s="61"/>
      <c r="AT752" s="61"/>
      <c r="AU752" s="61"/>
      <c r="AV752" s="61"/>
      <c r="AW752" s="61"/>
      <c r="AX752" s="61"/>
      <c r="AY752" s="60"/>
      <c r="AZ752" s="60"/>
      <c r="BA752" s="60"/>
      <c r="BB752" s="60"/>
      <c r="BC752" s="60"/>
      <c r="BD752" s="60"/>
      <c r="BE752" s="60"/>
      <c r="BF752" s="60"/>
      <c r="BG752" s="60"/>
      <c r="BH752" s="60"/>
      <c r="BI752" s="60"/>
      <c r="BJ752" s="60"/>
      <c r="BK752" s="60"/>
      <c r="BL752" s="60"/>
      <c r="BM752" s="60"/>
      <c r="BN752" s="60"/>
      <c r="BO752" s="60"/>
      <c r="BP752" s="60"/>
      <c r="BQ752" s="60"/>
      <c r="BR752" s="60"/>
      <c r="BS752" s="60"/>
      <c r="BT752" s="60"/>
      <c r="BU752" s="60"/>
      <c r="BV752" s="60"/>
      <c r="BW752" s="60"/>
      <c r="BX752" s="60"/>
      <c r="BY752" s="60"/>
      <c r="BZ752" s="60"/>
      <c r="CA752" s="60"/>
      <c r="CB752" s="60"/>
      <c r="CC752" s="60"/>
      <c r="CD752" s="64"/>
      <c r="CE752" s="64"/>
      <c r="CF752" s="64"/>
      <c r="CG752" s="64"/>
      <c r="CH752" s="64"/>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4"/>
      <c r="DV752" s="66"/>
      <c r="DW752" s="67"/>
    </row>
    <row r="753" spans="4:127" s="79" customFormat="1">
      <c r="D753" s="57"/>
      <c r="E753" s="57"/>
      <c r="F753" s="57"/>
      <c r="G753" s="57"/>
      <c r="H753" s="57"/>
      <c r="I753" s="57"/>
      <c r="J753" s="57"/>
      <c r="K753" s="57"/>
      <c r="L753" s="57"/>
      <c r="M753" s="57"/>
      <c r="N753" s="57"/>
      <c r="O753" s="57"/>
      <c r="P753" s="57"/>
      <c r="Q753" s="57"/>
      <c r="R753" s="57"/>
      <c r="S753" s="57"/>
      <c r="T753" s="57"/>
      <c r="U753" s="57"/>
      <c r="V753" s="60"/>
      <c r="W753" s="60"/>
      <c r="X753" s="61"/>
      <c r="Y753" s="60"/>
      <c r="Z753" s="60"/>
      <c r="AA753" s="60"/>
      <c r="AB753" s="60"/>
      <c r="AC753" s="60"/>
      <c r="AD753" s="60"/>
      <c r="AE753" s="60"/>
      <c r="AF753" s="60"/>
      <c r="AG753" s="60"/>
      <c r="AH753" s="60"/>
      <c r="AI753" s="60"/>
      <c r="AJ753" s="61"/>
      <c r="AK753" s="60"/>
      <c r="AL753" s="61"/>
      <c r="AM753" s="60"/>
      <c r="AN753" s="60"/>
      <c r="AO753" s="60"/>
      <c r="AP753" s="62"/>
      <c r="AQ753" s="63"/>
      <c r="AR753" s="60"/>
      <c r="AS753" s="61"/>
      <c r="AT753" s="61"/>
      <c r="AU753" s="61"/>
      <c r="AV753" s="61"/>
      <c r="AW753" s="61"/>
      <c r="AX753" s="61"/>
      <c r="AY753" s="60"/>
      <c r="AZ753" s="60"/>
      <c r="BA753" s="60"/>
      <c r="BB753" s="60"/>
      <c r="BC753" s="60"/>
      <c r="BD753" s="60"/>
      <c r="BE753" s="60"/>
      <c r="BF753" s="60"/>
      <c r="BG753" s="60"/>
      <c r="BH753" s="60"/>
      <c r="BI753" s="60"/>
      <c r="BJ753" s="60"/>
      <c r="BK753" s="60"/>
      <c r="BL753" s="60"/>
      <c r="BM753" s="60"/>
      <c r="BN753" s="60"/>
      <c r="BO753" s="60"/>
      <c r="BP753" s="60"/>
      <c r="BQ753" s="60"/>
      <c r="BR753" s="60"/>
      <c r="BS753" s="60"/>
      <c r="BT753" s="60"/>
      <c r="BU753" s="60"/>
      <c r="BV753" s="60"/>
      <c r="BW753" s="60"/>
      <c r="BX753" s="60"/>
      <c r="BY753" s="60"/>
      <c r="BZ753" s="60"/>
      <c r="CA753" s="60"/>
      <c r="CB753" s="60"/>
      <c r="CC753" s="60"/>
      <c r="CD753" s="64"/>
      <c r="CE753" s="64"/>
      <c r="CF753" s="64"/>
      <c r="CG753" s="64"/>
      <c r="CH753" s="64"/>
      <c r="CI753" s="65"/>
      <c r="CJ753" s="65"/>
      <c r="CK753" s="65"/>
      <c r="CL753" s="65"/>
      <c r="CM753" s="65"/>
      <c r="CN753" s="65"/>
      <c r="CO753" s="65"/>
      <c r="CP753" s="65"/>
      <c r="CQ753" s="65"/>
      <c r="CR753" s="65"/>
      <c r="CS753" s="65"/>
      <c r="CT753" s="65"/>
      <c r="CU753" s="65"/>
      <c r="CV753" s="65"/>
      <c r="CW753" s="65"/>
      <c r="CX753" s="65"/>
      <c r="CY753" s="65"/>
      <c r="CZ753" s="65"/>
      <c r="DA753" s="65"/>
      <c r="DB753" s="65"/>
      <c r="DC753" s="65"/>
      <c r="DD753" s="65"/>
      <c r="DE753" s="65"/>
      <c r="DF753" s="65"/>
      <c r="DG753" s="65"/>
      <c r="DH753" s="65"/>
      <c r="DI753" s="65"/>
      <c r="DJ753" s="65"/>
      <c r="DK753" s="65"/>
      <c r="DL753" s="65"/>
      <c r="DM753" s="65"/>
      <c r="DN753" s="65"/>
      <c r="DO753" s="65"/>
      <c r="DP753" s="65"/>
      <c r="DQ753" s="65"/>
      <c r="DR753" s="65"/>
      <c r="DS753" s="65"/>
      <c r="DT753" s="65"/>
      <c r="DU753" s="64"/>
      <c r="DV753" s="66"/>
      <c r="DW753" s="67"/>
    </row>
    <row r="754" spans="4:127" s="79" customFormat="1">
      <c r="D754" s="57"/>
      <c r="E754" s="57"/>
      <c r="F754" s="57"/>
      <c r="G754" s="57"/>
      <c r="H754" s="57"/>
      <c r="I754" s="57"/>
      <c r="J754" s="57"/>
      <c r="K754" s="57"/>
      <c r="L754" s="57"/>
      <c r="M754" s="57"/>
      <c r="N754" s="57"/>
      <c r="O754" s="57"/>
      <c r="P754" s="57"/>
      <c r="Q754" s="57"/>
      <c r="R754" s="57"/>
      <c r="S754" s="57"/>
      <c r="T754" s="57"/>
      <c r="U754" s="57"/>
      <c r="V754" s="60"/>
      <c r="W754" s="60"/>
      <c r="X754" s="61"/>
      <c r="Y754" s="60"/>
      <c r="Z754" s="60"/>
      <c r="AA754" s="60"/>
      <c r="AB754" s="60"/>
      <c r="AC754" s="60"/>
      <c r="AD754" s="60"/>
      <c r="AE754" s="60"/>
      <c r="AF754" s="60"/>
      <c r="AG754" s="60"/>
      <c r="AH754" s="60"/>
      <c r="AI754" s="60"/>
      <c r="AJ754" s="61"/>
      <c r="AK754" s="60"/>
      <c r="AL754" s="61"/>
      <c r="AM754" s="60"/>
      <c r="AN754" s="60"/>
      <c r="AO754" s="60"/>
      <c r="AP754" s="62"/>
      <c r="AQ754" s="63"/>
      <c r="AR754" s="60"/>
      <c r="AS754" s="61"/>
      <c r="AT754" s="61"/>
      <c r="AU754" s="61"/>
      <c r="AV754" s="61"/>
      <c r="AW754" s="61"/>
      <c r="AX754" s="61"/>
      <c r="AY754" s="60"/>
      <c r="AZ754" s="60"/>
      <c r="BA754" s="60"/>
      <c r="BB754" s="60"/>
      <c r="BC754" s="60"/>
      <c r="BD754" s="60"/>
      <c r="BE754" s="60"/>
      <c r="BF754" s="60"/>
      <c r="BG754" s="60"/>
      <c r="BH754" s="60"/>
      <c r="BI754" s="60"/>
      <c r="BJ754" s="60"/>
      <c r="BK754" s="60"/>
      <c r="BL754" s="60"/>
      <c r="BM754" s="60"/>
      <c r="BN754" s="60"/>
      <c r="BO754" s="60"/>
      <c r="BP754" s="60"/>
      <c r="BQ754" s="60"/>
      <c r="BR754" s="60"/>
      <c r="BS754" s="60"/>
      <c r="BT754" s="60"/>
      <c r="BU754" s="60"/>
      <c r="BV754" s="60"/>
      <c r="BW754" s="60"/>
      <c r="BX754" s="60"/>
      <c r="BY754" s="60"/>
      <c r="BZ754" s="60"/>
      <c r="CA754" s="60"/>
      <c r="CB754" s="60"/>
      <c r="CC754" s="60"/>
      <c r="CD754" s="64"/>
      <c r="CE754" s="64"/>
      <c r="CF754" s="64"/>
      <c r="CG754" s="64"/>
      <c r="CH754" s="64"/>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4"/>
      <c r="DV754" s="66"/>
      <c r="DW754" s="67"/>
    </row>
    <row r="755" spans="4:127" s="79" customFormat="1">
      <c r="D755" s="57"/>
      <c r="E755" s="57"/>
      <c r="F755" s="57"/>
      <c r="G755" s="57"/>
      <c r="H755" s="57"/>
      <c r="I755" s="57"/>
      <c r="J755" s="57"/>
      <c r="K755" s="57"/>
      <c r="L755" s="57"/>
      <c r="M755" s="57"/>
      <c r="N755" s="57"/>
      <c r="O755" s="57"/>
      <c r="P755" s="57"/>
      <c r="Q755" s="57"/>
      <c r="R755" s="57"/>
      <c r="S755" s="57"/>
      <c r="T755" s="57"/>
      <c r="U755" s="57"/>
      <c r="V755" s="60"/>
      <c r="W755" s="60"/>
      <c r="X755" s="61"/>
      <c r="Y755" s="60"/>
      <c r="Z755" s="60"/>
      <c r="AA755" s="60"/>
      <c r="AB755" s="60"/>
      <c r="AC755" s="60"/>
      <c r="AD755" s="60"/>
      <c r="AE755" s="60"/>
      <c r="AF755" s="60"/>
      <c r="AG755" s="60"/>
      <c r="AH755" s="60"/>
      <c r="AI755" s="60"/>
      <c r="AJ755" s="61"/>
      <c r="AK755" s="60"/>
      <c r="AL755" s="61"/>
      <c r="AM755" s="60"/>
      <c r="AN755" s="60"/>
      <c r="AO755" s="60"/>
      <c r="AP755" s="62"/>
      <c r="AQ755" s="63"/>
      <c r="AR755" s="60"/>
      <c r="AS755" s="61"/>
      <c r="AT755" s="61"/>
      <c r="AU755" s="61"/>
      <c r="AV755" s="61"/>
      <c r="AW755" s="61"/>
      <c r="AX755" s="61"/>
      <c r="AY755" s="60"/>
      <c r="AZ755" s="60"/>
      <c r="BA755" s="60"/>
      <c r="BB755" s="60"/>
      <c r="BC755" s="60"/>
      <c r="BD755" s="60"/>
      <c r="BE755" s="60"/>
      <c r="BF755" s="60"/>
      <c r="BG755" s="60"/>
      <c r="BH755" s="60"/>
      <c r="BI755" s="60"/>
      <c r="BJ755" s="60"/>
      <c r="BK755" s="60"/>
      <c r="BL755" s="60"/>
      <c r="BM755" s="60"/>
      <c r="BN755" s="60"/>
      <c r="BO755" s="60"/>
      <c r="BP755" s="60"/>
      <c r="BQ755" s="60"/>
      <c r="BR755" s="60"/>
      <c r="BS755" s="60"/>
      <c r="BT755" s="60"/>
      <c r="BU755" s="60"/>
      <c r="BV755" s="60"/>
      <c r="BW755" s="60"/>
      <c r="BX755" s="60"/>
      <c r="BY755" s="60"/>
      <c r="BZ755" s="60"/>
      <c r="CA755" s="60"/>
      <c r="CB755" s="60"/>
      <c r="CC755" s="60"/>
      <c r="CD755" s="64"/>
      <c r="CE755" s="64"/>
      <c r="CF755" s="64"/>
      <c r="CG755" s="64"/>
      <c r="CH755" s="64"/>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4"/>
      <c r="DV755" s="66"/>
      <c r="DW755" s="67"/>
    </row>
    <row r="756" spans="4:127" s="79" customFormat="1">
      <c r="D756" s="57"/>
      <c r="E756" s="57"/>
      <c r="F756" s="57"/>
      <c r="G756" s="57"/>
      <c r="H756" s="57"/>
      <c r="I756" s="57"/>
      <c r="J756" s="57"/>
      <c r="K756" s="57"/>
      <c r="L756" s="57"/>
      <c r="M756" s="57"/>
      <c r="N756" s="57"/>
      <c r="O756" s="57"/>
      <c r="P756" s="57"/>
      <c r="Q756" s="57"/>
      <c r="R756" s="57"/>
      <c r="S756" s="57"/>
      <c r="T756" s="57"/>
      <c r="U756" s="57"/>
      <c r="V756" s="60"/>
      <c r="W756" s="60"/>
      <c r="X756" s="61"/>
      <c r="Y756" s="60"/>
      <c r="Z756" s="60"/>
      <c r="AA756" s="60"/>
      <c r="AB756" s="60"/>
      <c r="AC756" s="60"/>
      <c r="AD756" s="60"/>
      <c r="AE756" s="60"/>
      <c r="AF756" s="60"/>
      <c r="AG756" s="60"/>
      <c r="AH756" s="60"/>
      <c r="AI756" s="60"/>
      <c r="AJ756" s="61"/>
      <c r="AK756" s="60"/>
      <c r="AL756" s="61"/>
      <c r="AM756" s="60"/>
      <c r="AN756" s="60"/>
      <c r="AO756" s="60"/>
      <c r="AP756" s="62"/>
      <c r="AQ756" s="63"/>
      <c r="AR756" s="60"/>
      <c r="AS756" s="61"/>
      <c r="AT756" s="61"/>
      <c r="AU756" s="61"/>
      <c r="AV756" s="61"/>
      <c r="AW756" s="61"/>
      <c r="AX756" s="61"/>
      <c r="AY756" s="60"/>
      <c r="AZ756" s="60"/>
      <c r="BA756" s="60"/>
      <c r="BB756" s="60"/>
      <c r="BC756" s="60"/>
      <c r="BD756" s="60"/>
      <c r="BE756" s="60"/>
      <c r="BF756" s="60"/>
      <c r="BG756" s="60"/>
      <c r="BH756" s="60"/>
      <c r="BI756" s="60"/>
      <c r="BJ756" s="60"/>
      <c r="BK756" s="60"/>
      <c r="BL756" s="60"/>
      <c r="BM756" s="60"/>
      <c r="BN756" s="60"/>
      <c r="BO756" s="60"/>
      <c r="BP756" s="60"/>
      <c r="BQ756" s="60"/>
      <c r="BR756" s="60"/>
      <c r="BS756" s="60"/>
      <c r="BT756" s="60"/>
      <c r="BU756" s="60"/>
      <c r="BV756" s="60"/>
      <c r="BW756" s="60"/>
      <c r="BX756" s="60"/>
      <c r="BY756" s="60"/>
      <c r="BZ756" s="60"/>
      <c r="CA756" s="60"/>
      <c r="CB756" s="60"/>
      <c r="CC756" s="60"/>
      <c r="CD756" s="64"/>
      <c r="CE756" s="64"/>
      <c r="CF756" s="64"/>
      <c r="CG756" s="64"/>
      <c r="CH756" s="64"/>
      <c r="CI756" s="65"/>
      <c r="CJ756" s="65"/>
      <c r="CK756" s="65"/>
      <c r="CL756" s="65"/>
      <c r="CM756" s="65"/>
      <c r="CN756" s="65"/>
      <c r="CO756" s="65"/>
      <c r="CP756" s="65"/>
      <c r="CQ756" s="65"/>
      <c r="CR756" s="65"/>
      <c r="CS756" s="65"/>
      <c r="CT756" s="65"/>
      <c r="CU756" s="65"/>
      <c r="CV756" s="65"/>
      <c r="CW756" s="65"/>
      <c r="CX756" s="65"/>
      <c r="CY756" s="65"/>
      <c r="CZ756" s="65"/>
      <c r="DA756" s="65"/>
      <c r="DB756" s="65"/>
      <c r="DC756" s="65"/>
      <c r="DD756" s="65"/>
      <c r="DE756" s="65"/>
      <c r="DF756" s="65"/>
      <c r="DG756" s="65"/>
      <c r="DH756" s="65"/>
      <c r="DI756" s="65"/>
      <c r="DJ756" s="65"/>
      <c r="DK756" s="65"/>
      <c r="DL756" s="65"/>
      <c r="DM756" s="65"/>
      <c r="DN756" s="65"/>
      <c r="DO756" s="65"/>
      <c r="DP756" s="65"/>
      <c r="DQ756" s="65"/>
      <c r="DR756" s="65"/>
      <c r="DS756" s="65"/>
      <c r="DT756" s="65"/>
      <c r="DU756" s="64"/>
      <c r="DV756" s="66"/>
      <c r="DW756" s="67"/>
    </row>
    <row r="757" spans="4:127" s="79" customFormat="1">
      <c r="D757" s="57"/>
      <c r="E757" s="57"/>
      <c r="F757" s="57"/>
      <c r="G757" s="57"/>
      <c r="H757" s="57"/>
      <c r="I757" s="57"/>
      <c r="J757" s="57"/>
      <c r="K757" s="57"/>
      <c r="L757" s="57"/>
      <c r="M757" s="57"/>
      <c r="N757" s="57"/>
      <c r="O757" s="57"/>
      <c r="P757" s="57"/>
      <c r="Q757" s="57"/>
      <c r="R757" s="57"/>
      <c r="S757" s="57"/>
      <c r="T757" s="57"/>
      <c r="U757" s="57"/>
      <c r="V757" s="60"/>
      <c r="W757" s="60"/>
      <c r="X757" s="61"/>
      <c r="Y757" s="60"/>
      <c r="Z757" s="60"/>
      <c r="AA757" s="60"/>
      <c r="AB757" s="60"/>
      <c r="AC757" s="60"/>
      <c r="AD757" s="60"/>
      <c r="AE757" s="60"/>
      <c r="AF757" s="60"/>
      <c r="AG757" s="60"/>
      <c r="AH757" s="60"/>
      <c r="AI757" s="60"/>
      <c r="AJ757" s="61"/>
      <c r="AK757" s="60"/>
      <c r="AL757" s="61"/>
      <c r="AM757" s="60"/>
      <c r="AN757" s="60"/>
      <c r="AO757" s="60"/>
      <c r="AP757" s="62"/>
      <c r="AQ757" s="63"/>
      <c r="AR757" s="60"/>
      <c r="AS757" s="61"/>
      <c r="AT757" s="61"/>
      <c r="AU757" s="61"/>
      <c r="AV757" s="61"/>
      <c r="AW757" s="61"/>
      <c r="AX757" s="61"/>
      <c r="AY757" s="60"/>
      <c r="AZ757" s="60"/>
      <c r="BA757" s="60"/>
      <c r="BB757" s="60"/>
      <c r="BC757" s="60"/>
      <c r="BD757" s="60"/>
      <c r="BE757" s="60"/>
      <c r="BF757" s="60"/>
      <c r="BG757" s="60"/>
      <c r="BH757" s="60"/>
      <c r="BI757" s="60"/>
      <c r="BJ757" s="60"/>
      <c r="BK757" s="60"/>
      <c r="BL757" s="60"/>
      <c r="BM757" s="60"/>
      <c r="BN757" s="60"/>
      <c r="BO757" s="60"/>
      <c r="BP757" s="60"/>
      <c r="BQ757" s="60"/>
      <c r="BR757" s="60"/>
      <c r="BS757" s="60"/>
      <c r="BT757" s="60"/>
      <c r="BU757" s="60"/>
      <c r="BV757" s="60"/>
      <c r="BW757" s="60"/>
      <c r="BX757" s="60"/>
      <c r="BY757" s="60"/>
      <c r="BZ757" s="60"/>
      <c r="CA757" s="60"/>
      <c r="CB757" s="60"/>
      <c r="CC757" s="60"/>
      <c r="CD757" s="64"/>
      <c r="CE757" s="64"/>
      <c r="CF757" s="64"/>
      <c r="CG757" s="64"/>
      <c r="CH757" s="64"/>
      <c r="CI757" s="65"/>
      <c r="CJ757" s="65"/>
      <c r="CK757" s="65"/>
      <c r="CL757" s="65"/>
      <c r="CM757" s="65"/>
      <c r="CN757" s="65"/>
      <c r="CO757" s="65"/>
      <c r="CP757" s="65"/>
      <c r="CQ757" s="65"/>
      <c r="CR757" s="65"/>
      <c r="CS757" s="65"/>
      <c r="CT757" s="65"/>
      <c r="CU757" s="65"/>
      <c r="CV757" s="65"/>
      <c r="CW757" s="65"/>
      <c r="CX757" s="65"/>
      <c r="CY757" s="65"/>
      <c r="CZ757" s="65"/>
      <c r="DA757" s="65"/>
      <c r="DB757" s="65"/>
      <c r="DC757" s="65"/>
      <c r="DD757" s="65"/>
      <c r="DE757" s="65"/>
      <c r="DF757" s="65"/>
      <c r="DG757" s="65"/>
      <c r="DH757" s="65"/>
      <c r="DI757" s="65"/>
      <c r="DJ757" s="65"/>
      <c r="DK757" s="65"/>
      <c r="DL757" s="65"/>
      <c r="DM757" s="65"/>
      <c r="DN757" s="65"/>
      <c r="DO757" s="65"/>
      <c r="DP757" s="65"/>
      <c r="DQ757" s="65"/>
      <c r="DR757" s="65"/>
      <c r="DS757" s="65"/>
      <c r="DT757" s="65"/>
      <c r="DU757" s="64"/>
      <c r="DV757" s="66"/>
      <c r="DW757" s="67"/>
    </row>
    <row r="758" spans="4:127" s="79" customFormat="1">
      <c r="D758" s="57"/>
      <c r="E758" s="57"/>
      <c r="F758" s="57"/>
      <c r="G758" s="57"/>
      <c r="H758" s="57"/>
      <c r="I758" s="57"/>
      <c r="J758" s="57"/>
      <c r="K758" s="57"/>
      <c r="L758" s="57"/>
      <c r="M758" s="57"/>
      <c r="N758" s="57"/>
      <c r="O758" s="57"/>
      <c r="P758" s="57"/>
      <c r="Q758" s="57"/>
      <c r="R758" s="57"/>
      <c r="S758" s="57"/>
      <c r="T758" s="57"/>
      <c r="U758" s="57"/>
      <c r="V758" s="60"/>
      <c r="W758" s="60"/>
      <c r="X758" s="61"/>
      <c r="Y758" s="60"/>
      <c r="Z758" s="60"/>
      <c r="AA758" s="60"/>
      <c r="AB758" s="60"/>
      <c r="AC758" s="60"/>
      <c r="AD758" s="60"/>
      <c r="AE758" s="60"/>
      <c r="AF758" s="60"/>
      <c r="AG758" s="60"/>
      <c r="AH758" s="60"/>
      <c r="AI758" s="60"/>
      <c r="AJ758" s="61"/>
      <c r="AK758" s="60"/>
      <c r="AL758" s="61"/>
      <c r="AM758" s="60"/>
      <c r="AN758" s="60"/>
      <c r="AO758" s="60"/>
      <c r="AP758" s="62"/>
      <c r="AQ758" s="63"/>
      <c r="AR758" s="60"/>
      <c r="AS758" s="61"/>
      <c r="AT758" s="61"/>
      <c r="AU758" s="61"/>
      <c r="AV758" s="61"/>
      <c r="AW758" s="61"/>
      <c r="AX758" s="61"/>
      <c r="AY758" s="60"/>
      <c r="AZ758" s="60"/>
      <c r="BA758" s="60"/>
      <c r="BB758" s="60"/>
      <c r="BC758" s="60"/>
      <c r="BD758" s="60"/>
      <c r="BE758" s="60"/>
      <c r="BF758" s="60"/>
      <c r="BG758" s="60"/>
      <c r="BH758" s="60"/>
      <c r="BI758" s="60"/>
      <c r="BJ758" s="60"/>
      <c r="BK758" s="60"/>
      <c r="BL758" s="60"/>
      <c r="BM758" s="60"/>
      <c r="BN758" s="60"/>
      <c r="BO758" s="60"/>
      <c r="BP758" s="60"/>
      <c r="BQ758" s="60"/>
      <c r="BR758" s="60"/>
      <c r="BS758" s="60"/>
      <c r="BT758" s="60"/>
      <c r="BU758" s="60"/>
      <c r="BV758" s="60"/>
      <c r="BW758" s="60"/>
      <c r="BX758" s="60"/>
      <c r="BY758" s="60"/>
      <c r="BZ758" s="60"/>
      <c r="CA758" s="60"/>
      <c r="CB758" s="60"/>
      <c r="CC758" s="60"/>
      <c r="CD758" s="64"/>
      <c r="CE758" s="64"/>
      <c r="CF758" s="64"/>
      <c r="CG758" s="64"/>
      <c r="CH758" s="64"/>
      <c r="CI758" s="65"/>
      <c r="CJ758" s="65"/>
      <c r="CK758" s="65"/>
      <c r="CL758" s="65"/>
      <c r="CM758" s="65"/>
      <c r="CN758" s="65"/>
      <c r="CO758" s="65"/>
      <c r="CP758" s="65"/>
      <c r="CQ758" s="65"/>
      <c r="CR758" s="65"/>
      <c r="CS758" s="65"/>
      <c r="CT758" s="65"/>
      <c r="CU758" s="65"/>
      <c r="CV758" s="65"/>
      <c r="CW758" s="65"/>
      <c r="CX758" s="65"/>
      <c r="CY758" s="65"/>
      <c r="CZ758" s="65"/>
      <c r="DA758" s="65"/>
      <c r="DB758" s="65"/>
      <c r="DC758" s="65"/>
      <c r="DD758" s="65"/>
      <c r="DE758" s="65"/>
      <c r="DF758" s="65"/>
      <c r="DG758" s="65"/>
      <c r="DH758" s="65"/>
      <c r="DI758" s="65"/>
      <c r="DJ758" s="65"/>
      <c r="DK758" s="65"/>
      <c r="DL758" s="65"/>
      <c r="DM758" s="65"/>
      <c r="DN758" s="65"/>
      <c r="DO758" s="65"/>
      <c r="DP758" s="65"/>
      <c r="DQ758" s="65"/>
      <c r="DR758" s="65"/>
      <c r="DS758" s="65"/>
      <c r="DT758" s="65"/>
      <c r="DU758" s="64"/>
      <c r="DV758" s="66"/>
      <c r="DW758" s="67"/>
    </row>
    <row r="759" spans="4:127" s="79" customFormat="1">
      <c r="D759" s="57"/>
      <c r="E759" s="57"/>
      <c r="F759" s="57"/>
      <c r="G759" s="57"/>
      <c r="H759" s="57"/>
      <c r="I759" s="57"/>
      <c r="J759" s="57"/>
      <c r="K759" s="57"/>
      <c r="L759" s="57"/>
      <c r="M759" s="57"/>
      <c r="N759" s="57"/>
      <c r="O759" s="57"/>
      <c r="P759" s="57"/>
      <c r="Q759" s="57"/>
      <c r="R759" s="57"/>
      <c r="S759" s="57"/>
      <c r="T759" s="57"/>
      <c r="U759" s="57"/>
      <c r="V759" s="60"/>
      <c r="W759" s="60"/>
      <c r="X759" s="61"/>
      <c r="Y759" s="60"/>
      <c r="Z759" s="60"/>
      <c r="AA759" s="60"/>
      <c r="AB759" s="60"/>
      <c r="AC759" s="60"/>
      <c r="AD759" s="60"/>
      <c r="AE759" s="60"/>
      <c r="AF759" s="60"/>
      <c r="AG759" s="60"/>
      <c r="AH759" s="60"/>
      <c r="AI759" s="60"/>
      <c r="AJ759" s="61"/>
      <c r="AK759" s="60"/>
      <c r="AL759" s="61"/>
      <c r="AM759" s="60"/>
      <c r="AN759" s="60"/>
      <c r="AO759" s="60"/>
      <c r="AP759" s="62"/>
      <c r="AQ759" s="63"/>
      <c r="AR759" s="60"/>
      <c r="AS759" s="61"/>
      <c r="AT759" s="61"/>
      <c r="AU759" s="61"/>
      <c r="AV759" s="61"/>
      <c r="AW759" s="61"/>
      <c r="AX759" s="61"/>
      <c r="AY759" s="60"/>
      <c r="AZ759" s="60"/>
      <c r="BA759" s="60"/>
      <c r="BB759" s="60"/>
      <c r="BC759" s="60"/>
      <c r="BD759" s="60"/>
      <c r="BE759" s="60"/>
      <c r="BF759" s="60"/>
      <c r="BG759" s="60"/>
      <c r="BH759" s="60"/>
      <c r="BI759" s="60"/>
      <c r="BJ759" s="60"/>
      <c r="BK759" s="60"/>
      <c r="BL759" s="60"/>
      <c r="BM759" s="60"/>
      <c r="BN759" s="60"/>
      <c r="BO759" s="60"/>
      <c r="BP759" s="60"/>
      <c r="BQ759" s="60"/>
      <c r="BR759" s="60"/>
      <c r="BS759" s="60"/>
      <c r="BT759" s="60"/>
      <c r="BU759" s="60"/>
      <c r="BV759" s="60"/>
      <c r="BW759" s="60"/>
      <c r="BX759" s="60"/>
      <c r="BY759" s="60"/>
      <c r="BZ759" s="60"/>
      <c r="CA759" s="60"/>
      <c r="CB759" s="60"/>
      <c r="CC759" s="60"/>
      <c r="CD759" s="64"/>
      <c r="CE759" s="64"/>
      <c r="CF759" s="64"/>
      <c r="CG759" s="64"/>
      <c r="CH759" s="64"/>
      <c r="CI759" s="65"/>
      <c r="CJ759" s="65"/>
      <c r="CK759" s="65"/>
      <c r="CL759" s="65"/>
      <c r="CM759" s="65"/>
      <c r="CN759" s="65"/>
      <c r="CO759" s="65"/>
      <c r="CP759" s="65"/>
      <c r="CQ759" s="65"/>
      <c r="CR759" s="65"/>
      <c r="CS759" s="65"/>
      <c r="CT759" s="65"/>
      <c r="CU759" s="65"/>
      <c r="CV759" s="65"/>
      <c r="CW759" s="65"/>
      <c r="CX759" s="65"/>
      <c r="CY759" s="65"/>
      <c r="CZ759" s="65"/>
      <c r="DA759" s="65"/>
      <c r="DB759" s="65"/>
      <c r="DC759" s="65"/>
      <c r="DD759" s="65"/>
      <c r="DE759" s="65"/>
      <c r="DF759" s="65"/>
      <c r="DG759" s="65"/>
      <c r="DH759" s="65"/>
      <c r="DI759" s="65"/>
      <c r="DJ759" s="65"/>
      <c r="DK759" s="65"/>
      <c r="DL759" s="65"/>
      <c r="DM759" s="65"/>
      <c r="DN759" s="65"/>
      <c r="DO759" s="65"/>
      <c r="DP759" s="65"/>
      <c r="DQ759" s="65"/>
      <c r="DR759" s="65"/>
      <c r="DS759" s="65"/>
      <c r="DT759" s="65"/>
      <c r="DU759" s="64"/>
      <c r="DV759" s="66"/>
      <c r="DW759" s="67"/>
    </row>
    <row r="760" spans="4:127" s="79" customFormat="1">
      <c r="D760" s="57"/>
      <c r="E760" s="57"/>
      <c r="F760" s="57"/>
      <c r="G760" s="57"/>
      <c r="H760" s="57"/>
      <c r="I760" s="57"/>
      <c r="J760" s="57"/>
      <c r="K760" s="57"/>
      <c r="L760" s="57"/>
      <c r="M760" s="57"/>
      <c r="N760" s="57"/>
      <c r="O760" s="57"/>
      <c r="P760" s="57"/>
      <c r="Q760" s="57"/>
      <c r="R760" s="57"/>
      <c r="S760" s="57"/>
      <c r="T760" s="57"/>
      <c r="U760" s="57"/>
      <c r="V760" s="60"/>
      <c r="W760" s="60"/>
      <c r="X760" s="61"/>
      <c r="Y760" s="60"/>
      <c r="Z760" s="60"/>
      <c r="AA760" s="60"/>
      <c r="AB760" s="60"/>
      <c r="AC760" s="60"/>
      <c r="AD760" s="60"/>
      <c r="AE760" s="60"/>
      <c r="AF760" s="60"/>
      <c r="AG760" s="60"/>
      <c r="AH760" s="60"/>
      <c r="AI760" s="60"/>
      <c r="AJ760" s="61"/>
      <c r="AK760" s="60"/>
      <c r="AL760" s="61"/>
      <c r="AM760" s="60"/>
      <c r="AN760" s="60"/>
      <c r="AO760" s="60"/>
      <c r="AP760" s="62"/>
      <c r="AQ760" s="63"/>
      <c r="AR760" s="60"/>
      <c r="AS760" s="61"/>
      <c r="AT760" s="61"/>
      <c r="AU760" s="61"/>
      <c r="AV760" s="61"/>
      <c r="AW760" s="61"/>
      <c r="AX760" s="61"/>
      <c r="AY760" s="60"/>
      <c r="AZ760" s="60"/>
      <c r="BA760" s="60"/>
      <c r="BB760" s="60"/>
      <c r="BC760" s="60"/>
      <c r="BD760" s="60"/>
      <c r="BE760" s="60"/>
      <c r="BF760" s="60"/>
      <c r="BG760" s="60"/>
      <c r="BH760" s="60"/>
      <c r="BI760" s="60"/>
      <c r="BJ760" s="60"/>
      <c r="BK760" s="60"/>
      <c r="BL760" s="60"/>
      <c r="BM760" s="60"/>
      <c r="BN760" s="60"/>
      <c r="BO760" s="60"/>
      <c r="BP760" s="60"/>
      <c r="BQ760" s="60"/>
      <c r="BR760" s="60"/>
      <c r="BS760" s="60"/>
      <c r="BT760" s="60"/>
      <c r="BU760" s="60"/>
      <c r="BV760" s="60"/>
      <c r="BW760" s="60"/>
      <c r="BX760" s="60"/>
      <c r="BY760" s="60"/>
      <c r="BZ760" s="60"/>
      <c r="CA760" s="60"/>
      <c r="CB760" s="60"/>
      <c r="CC760" s="60"/>
      <c r="CD760" s="64"/>
      <c r="CE760" s="64"/>
      <c r="CF760" s="64"/>
      <c r="CG760" s="64"/>
      <c r="CH760" s="64"/>
      <c r="CI760" s="65"/>
      <c r="CJ760" s="65"/>
      <c r="CK760" s="65"/>
      <c r="CL760" s="65"/>
      <c r="CM760" s="65"/>
      <c r="CN760" s="65"/>
      <c r="CO760" s="65"/>
      <c r="CP760" s="65"/>
      <c r="CQ760" s="65"/>
      <c r="CR760" s="65"/>
      <c r="CS760" s="65"/>
      <c r="CT760" s="65"/>
      <c r="CU760" s="65"/>
      <c r="CV760" s="65"/>
      <c r="CW760" s="65"/>
      <c r="CX760" s="65"/>
      <c r="CY760" s="65"/>
      <c r="CZ760" s="65"/>
      <c r="DA760" s="65"/>
      <c r="DB760" s="65"/>
      <c r="DC760" s="65"/>
      <c r="DD760" s="65"/>
      <c r="DE760" s="65"/>
      <c r="DF760" s="65"/>
      <c r="DG760" s="65"/>
      <c r="DH760" s="65"/>
      <c r="DI760" s="65"/>
      <c r="DJ760" s="65"/>
      <c r="DK760" s="65"/>
      <c r="DL760" s="65"/>
      <c r="DM760" s="65"/>
      <c r="DN760" s="65"/>
      <c r="DO760" s="65"/>
      <c r="DP760" s="65"/>
      <c r="DQ760" s="65"/>
      <c r="DR760" s="65"/>
      <c r="DS760" s="65"/>
      <c r="DT760" s="65"/>
      <c r="DU760" s="64"/>
      <c r="DV760" s="66"/>
      <c r="DW760" s="67"/>
    </row>
    <row r="761" spans="4:127" s="79" customFormat="1">
      <c r="D761" s="57"/>
      <c r="E761" s="57"/>
      <c r="F761" s="57"/>
      <c r="G761" s="57"/>
      <c r="H761" s="57"/>
      <c r="I761" s="57"/>
      <c r="J761" s="57"/>
      <c r="K761" s="57"/>
      <c r="L761" s="57"/>
      <c r="M761" s="57"/>
      <c r="N761" s="57"/>
      <c r="O761" s="57"/>
      <c r="P761" s="57"/>
      <c r="Q761" s="57"/>
      <c r="R761" s="57"/>
      <c r="S761" s="57"/>
      <c r="T761" s="57"/>
      <c r="U761" s="57"/>
      <c r="V761" s="60"/>
      <c r="W761" s="60"/>
      <c r="X761" s="61"/>
      <c r="Y761" s="60"/>
      <c r="Z761" s="60"/>
      <c r="AA761" s="60"/>
      <c r="AB761" s="60"/>
      <c r="AC761" s="60"/>
      <c r="AD761" s="60"/>
      <c r="AE761" s="60"/>
      <c r="AF761" s="60"/>
      <c r="AG761" s="60"/>
      <c r="AH761" s="60"/>
      <c r="AI761" s="60"/>
      <c r="AJ761" s="61"/>
      <c r="AK761" s="60"/>
      <c r="AL761" s="61"/>
      <c r="AM761" s="60"/>
      <c r="AN761" s="60"/>
      <c r="AO761" s="60"/>
      <c r="AP761" s="62"/>
      <c r="AQ761" s="63"/>
      <c r="AR761" s="60"/>
      <c r="AS761" s="61"/>
      <c r="AT761" s="61"/>
      <c r="AU761" s="61"/>
      <c r="AV761" s="61"/>
      <c r="AW761" s="61"/>
      <c r="AX761" s="61"/>
      <c r="AY761" s="60"/>
      <c r="AZ761" s="60"/>
      <c r="BA761" s="60"/>
      <c r="BB761" s="60"/>
      <c r="BC761" s="60"/>
      <c r="BD761" s="60"/>
      <c r="BE761" s="60"/>
      <c r="BF761" s="60"/>
      <c r="BG761" s="60"/>
      <c r="BH761" s="60"/>
      <c r="BI761" s="60"/>
      <c r="BJ761" s="60"/>
      <c r="BK761" s="60"/>
      <c r="BL761" s="60"/>
      <c r="BM761" s="60"/>
      <c r="BN761" s="60"/>
      <c r="BO761" s="60"/>
      <c r="BP761" s="60"/>
      <c r="BQ761" s="60"/>
      <c r="BR761" s="60"/>
      <c r="BS761" s="60"/>
      <c r="BT761" s="60"/>
      <c r="BU761" s="60"/>
      <c r="BV761" s="60"/>
      <c r="BW761" s="60"/>
      <c r="BX761" s="60"/>
      <c r="BY761" s="60"/>
      <c r="BZ761" s="60"/>
      <c r="CA761" s="60"/>
      <c r="CB761" s="60"/>
      <c r="CC761" s="60"/>
      <c r="CD761" s="64"/>
      <c r="CE761" s="64"/>
      <c r="CF761" s="64"/>
      <c r="CG761" s="64"/>
      <c r="CH761" s="64"/>
      <c r="CI761" s="65"/>
      <c r="CJ761" s="65"/>
      <c r="CK761" s="65"/>
      <c r="CL761" s="65"/>
      <c r="CM761" s="65"/>
      <c r="CN761" s="65"/>
      <c r="CO761" s="65"/>
      <c r="CP761" s="65"/>
      <c r="CQ761" s="65"/>
      <c r="CR761" s="65"/>
      <c r="CS761" s="65"/>
      <c r="CT761" s="65"/>
      <c r="CU761" s="65"/>
      <c r="CV761" s="65"/>
      <c r="CW761" s="65"/>
      <c r="CX761" s="65"/>
      <c r="CY761" s="65"/>
      <c r="CZ761" s="65"/>
      <c r="DA761" s="65"/>
      <c r="DB761" s="65"/>
      <c r="DC761" s="65"/>
      <c r="DD761" s="65"/>
      <c r="DE761" s="65"/>
      <c r="DF761" s="65"/>
      <c r="DG761" s="65"/>
      <c r="DH761" s="65"/>
      <c r="DI761" s="65"/>
      <c r="DJ761" s="65"/>
      <c r="DK761" s="65"/>
      <c r="DL761" s="65"/>
      <c r="DM761" s="65"/>
      <c r="DN761" s="65"/>
      <c r="DO761" s="65"/>
      <c r="DP761" s="65"/>
      <c r="DQ761" s="65"/>
      <c r="DR761" s="65"/>
      <c r="DS761" s="65"/>
      <c r="DT761" s="65"/>
      <c r="DU761" s="64"/>
      <c r="DV761" s="66"/>
      <c r="DW761" s="67"/>
    </row>
    <row r="762" spans="4:127" s="79" customFormat="1">
      <c r="D762" s="57"/>
      <c r="E762" s="57"/>
      <c r="F762" s="57"/>
      <c r="G762" s="57"/>
      <c r="H762" s="57"/>
      <c r="I762" s="57"/>
      <c r="J762" s="57"/>
      <c r="K762" s="57"/>
      <c r="L762" s="57"/>
      <c r="M762" s="57"/>
      <c r="N762" s="57"/>
      <c r="O762" s="57"/>
      <c r="P762" s="57"/>
      <c r="Q762" s="57"/>
      <c r="R762" s="57"/>
      <c r="S762" s="57"/>
      <c r="T762" s="57"/>
      <c r="U762" s="57"/>
      <c r="V762" s="60"/>
      <c r="W762" s="60"/>
      <c r="X762" s="61"/>
      <c r="Y762" s="60"/>
      <c r="Z762" s="60"/>
      <c r="AA762" s="60"/>
      <c r="AB762" s="60"/>
      <c r="AC762" s="60"/>
      <c r="AD762" s="60"/>
      <c r="AE762" s="60"/>
      <c r="AF762" s="60"/>
      <c r="AG762" s="60"/>
      <c r="AH762" s="60"/>
      <c r="AI762" s="60"/>
      <c r="AJ762" s="61"/>
      <c r="AK762" s="60"/>
      <c r="AL762" s="61"/>
      <c r="AM762" s="60"/>
      <c r="AN762" s="60"/>
      <c r="AO762" s="60"/>
      <c r="AP762" s="62"/>
      <c r="AQ762" s="63"/>
      <c r="AR762" s="60"/>
      <c r="AS762" s="61"/>
      <c r="AT762" s="61"/>
      <c r="AU762" s="61"/>
      <c r="AV762" s="61"/>
      <c r="AW762" s="61"/>
      <c r="AX762" s="61"/>
      <c r="AY762" s="60"/>
      <c r="AZ762" s="60"/>
      <c r="BA762" s="60"/>
      <c r="BB762" s="60"/>
      <c r="BC762" s="60"/>
      <c r="BD762" s="60"/>
      <c r="BE762" s="60"/>
      <c r="BF762" s="60"/>
      <c r="BG762" s="60"/>
      <c r="BH762" s="60"/>
      <c r="BI762" s="60"/>
      <c r="BJ762" s="60"/>
      <c r="BK762" s="60"/>
      <c r="BL762" s="60"/>
      <c r="BM762" s="60"/>
      <c r="BN762" s="60"/>
      <c r="BO762" s="60"/>
      <c r="BP762" s="60"/>
      <c r="BQ762" s="60"/>
      <c r="BR762" s="60"/>
      <c r="BS762" s="60"/>
      <c r="BT762" s="60"/>
      <c r="BU762" s="60"/>
      <c r="BV762" s="60"/>
      <c r="BW762" s="60"/>
      <c r="BX762" s="60"/>
      <c r="BY762" s="60"/>
      <c r="BZ762" s="60"/>
      <c r="CA762" s="60"/>
      <c r="CB762" s="60"/>
      <c r="CC762" s="60"/>
      <c r="CD762" s="64"/>
      <c r="CE762" s="64"/>
      <c r="CF762" s="64"/>
      <c r="CG762" s="64"/>
      <c r="CH762" s="64"/>
      <c r="CI762" s="65"/>
      <c r="CJ762" s="65"/>
      <c r="CK762" s="65"/>
      <c r="CL762" s="65"/>
      <c r="CM762" s="65"/>
      <c r="CN762" s="65"/>
      <c r="CO762" s="65"/>
      <c r="CP762" s="65"/>
      <c r="CQ762" s="65"/>
      <c r="CR762" s="65"/>
      <c r="CS762" s="65"/>
      <c r="CT762" s="65"/>
      <c r="CU762" s="65"/>
      <c r="CV762" s="65"/>
      <c r="CW762" s="65"/>
      <c r="CX762" s="65"/>
      <c r="CY762" s="65"/>
      <c r="CZ762" s="65"/>
      <c r="DA762" s="65"/>
      <c r="DB762" s="65"/>
      <c r="DC762" s="65"/>
      <c r="DD762" s="65"/>
      <c r="DE762" s="65"/>
      <c r="DF762" s="65"/>
      <c r="DG762" s="65"/>
      <c r="DH762" s="65"/>
      <c r="DI762" s="65"/>
      <c r="DJ762" s="65"/>
      <c r="DK762" s="65"/>
      <c r="DL762" s="65"/>
      <c r="DM762" s="65"/>
      <c r="DN762" s="65"/>
      <c r="DO762" s="65"/>
      <c r="DP762" s="65"/>
      <c r="DQ762" s="65"/>
      <c r="DR762" s="65"/>
      <c r="DS762" s="65"/>
      <c r="DT762" s="65"/>
      <c r="DU762" s="64"/>
      <c r="DV762" s="66"/>
      <c r="DW762" s="67"/>
    </row>
    <row r="763" spans="4:127" s="79" customFormat="1">
      <c r="D763" s="57"/>
      <c r="E763" s="57"/>
      <c r="F763" s="57"/>
      <c r="G763" s="57"/>
      <c r="H763" s="57"/>
      <c r="I763" s="57"/>
      <c r="J763" s="57"/>
      <c r="K763" s="57"/>
      <c r="L763" s="57"/>
      <c r="M763" s="57"/>
      <c r="N763" s="57"/>
      <c r="O763" s="57"/>
      <c r="P763" s="57"/>
      <c r="Q763" s="57"/>
      <c r="R763" s="57"/>
      <c r="S763" s="57"/>
      <c r="T763" s="57"/>
      <c r="U763" s="57"/>
      <c r="V763" s="60"/>
      <c r="W763" s="60"/>
      <c r="X763" s="61"/>
      <c r="Y763" s="60"/>
      <c r="Z763" s="60"/>
      <c r="AA763" s="60"/>
      <c r="AB763" s="60"/>
      <c r="AC763" s="60"/>
      <c r="AD763" s="60"/>
      <c r="AE763" s="60"/>
      <c r="AF763" s="60"/>
      <c r="AG763" s="60"/>
      <c r="AH763" s="60"/>
      <c r="AI763" s="60"/>
      <c r="AJ763" s="61"/>
      <c r="AK763" s="60"/>
      <c r="AL763" s="61"/>
      <c r="AM763" s="60"/>
      <c r="AN763" s="60"/>
      <c r="AO763" s="60"/>
      <c r="AP763" s="62"/>
      <c r="AQ763" s="63"/>
      <c r="AR763" s="60"/>
      <c r="AS763" s="61"/>
      <c r="AT763" s="61"/>
      <c r="AU763" s="61"/>
      <c r="AV763" s="61"/>
      <c r="AW763" s="61"/>
      <c r="AX763" s="61"/>
      <c r="AY763" s="60"/>
      <c r="AZ763" s="60"/>
      <c r="BA763" s="60"/>
      <c r="BB763" s="60"/>
      <c r="BC763" s="60"/>
      <c r="BD763" s="60"/>
      <c r="BE763" s="60"/>
      <c r="BF763" s="60"/>
      <c r="BG763" s="60"/>
      <c r="BH763" s="60"/>
      <c r="BI763" s="60"/>
      <c r="BJ763" s="60"/>
      <c r="BK763" s="60"/>
      <c r="BL763" s="60"/>
      <c r="BM763" s="60"/>
      <c r="BN763" s="60"/>
      <c r="BO763" s="60"/>
      <c r="BP763" s="60"/>
      <c r="BQ763" s="60"/>
      <c r="BR763" s="60"/>
      <c r="BS763" s="60"/>
      <c r="BT763" s="60"/>
      <c r="BU763" s="60"/>
      <c r="BV763" s="60"/>
      <c r="BW763" s="60"/>
      <c r="BX763" s="60"/>
      <c r="BY763" s="60"/>
      <c r="BZ763" s="60"/>
      <c r="CA763" s="60"/>
      <c r="CB763" s="60"/>
      <c r="CC763" s="60"/>
      <c r="CD763" s="64"/>
      <c r="CE763" s="64"/>
      <c r="CF763" s="64"/>
      <c r="CG763" s="64"/>
      <c r="CH763" s="64"/>
      <c r="CI763" s="65"/>
      <c r="CJ763" s="65"/>
      <c r="CK763" s="65"/>
      <c r="CL763" s="65"/>
      <c r="CM763" s="65"/>
      <c r="CN763" s="65"/>
      <c r="CO763" s="65"/>
      <c r="CP763" s="65"/>
      <c r="CQ763" s="65"/>
      <c r="CR763" s="65"/>
      <c r="CS763" s="65"/>
      <c r="CT763" s="65"/>
      <c r="CU763" s="65"/>
      <c r="CV763" s="65"/>
      <c r="CW763" s="65"/>
      <c r="CX763" s="65"/>
      <c r="CY763" s="65"/>
      <c r="CZ763" s="65"/>
      <c r="DA763" s="65"/>
      <c r="DB763" s="65"/>
      <c r="DC763" s="65"/>
      <c r="DD763" s="65"/>
      <c r="DE763" s="65"/>
      <c r="DF763" s="65"/>
      <c r="DG763" s="65"/>
      <c r="DH763" s="65"/>
      <c r="DI763" s="65"/>
      <c r="DJ763" s="65"/>
      <c r="DK763" s="65"/>
      <c r="DL763" s="65"/>
      <c r="DM763" s="65"/>
      <c r="DN763" s="65"/>
      <c r="DO763" s="65"/>
      <c r="DP763" s="65"/>
      <c r="DQ763" s="65"/>
      <c r="DR763" s="65"/>
      <c r="DS763" s="65"/>
      <c r="DT763" s="65"/>
      <c r="DU763" s="64"/>
      <c r="DV763" s="66"/>
      <c r="DW763" s="67"/>
    </row>
    <row r="764" spans="4:127" s="79" customFormat="1">
      <c r="D764" s="57"/>
      <c r="E764" s="57"/>
      <c r="F764" s="57"/>
      <c r="G764" s="57"/>
      <c r="H764" s="57"/>
      <c r="I764" s="57"/>
      <c r="J764" s="57"/>
      <c r="K764" s="57"/>
      <c r="L764" s="57"/>
      <c r="M764" s="57"/>
      <c r="N764" s="57"/>
      <c r="O764" s="57"/>
      <c r="P764" s="57"/>
      <c r="Q764" s="57"/>
      <c r="R764" s="57"/>
      <c r="S764" s="57"/>
      <c r="T764" s="57"/>
      <c r="U764" s="57"/>
      <c r="V764" s="60"/>
      <c r="W764" s="60"/>
      <c r="X764" s="61"/>
      <c r="Y764" s="60"/>
      <c r="Z764" s="60"/>
      <c r="AA764" s="60"/>
      <c r="AB764" s="60"/>
      <c r="AC764" s="60"/>
      <c r="AD764" s="60"/>
      <c r="AE764" s="60"/>
      <c r="AF764" s="60"/>
      <c r="AG764" s="60"/>
      <c r="AH764" s="60"/>
      <c r="AI764" s="60"/>
      <c r="AJ764" s="61"/>
      <c r="AK764" s="60"/>
      <c r="AL764" s="61"/>
      <c r="AM764" s="60"/>
      <c r="AN764" s="60"/>
      <c r="AO764" s="60"/>
      <c r="AP764" s="62"/>
      <c r="AQ764" s="63"/>
      <c r="AR764" s="60"/>
      <c r="AS764" s="61"/>
      <c r="AT764" s="61"/>
      <c r="AU764" s="61"/>
      <c r="AV764" s="61"/>
      <c r="AW764" s="61"/>
      <c r="AX764" s="61"/>
      <c r="AY764" s="60"/>
      <c r="AZ764" s="60"/>
      <c r="BA764" s="60"/>
      <c r="BB764" s="60"/>
      <c r="BC764" s="60"/>
      <c r="BD764" s="60"/>
      <c r="BE764" s="60"/>
      <c r="BF764" s="60"/>
      <c r="BG764" s="60"/>
      <c r="BH764" s="60"/>
      <c r="BI764" s="60"/>
      <c r="BJ764" s="60"/>
      <c r="BK764" s="60"/>
      <c r="BL764" s="60"/>
      <c r="BM764" s="60"/>
      <c r="BN764" s="60"/>
      <c r="BO764" s="60"/>
      <c r="BP764" s="60"/>
      <c r="BQ764" s="60"/>
      <c r="BR764" s="60"/>
      <c r="BS764" s="60"/>
      <c r="BT764" s="60"/>
      <c r="BU764" s="60"/>
      <c r="BV764" s="60"/>
      <c r="BW764" s="60"/>
      <c r="BX764" s="60"/>
      <c r="BY764" s="60"/>
      <c r="BZ764" s="60"/>
      <c r="CA764" s="60"/>
      <c r="CB764" s="60"/>
      <c r="CC764" s="60"/>
      <c r="CD764" s="64"/>
      <c r="CE764" s="64"/>
      <c r="CF764" s="64"/>
      <c r="CG764" s="64"/>
      <c r="CH764" s="64"/>
      <c r="CI764" s="65"/>
      <c r="CJ764" s="65"/>
      <c r="CK764" s="65"/>
      <c r="CL764" s="65"/>
      <c r="CM764" s="65"/>
      <c r="CN764" s="65"/>
      <c r="CO764" s="65"/>
      <c r="CP764" s="65"/>
      <c r="CQ764" s="65"/>
      <c r="CR764" s="65"/>
      <c r="CS764" s="65"/>
      <c r="CT764" s="65"/>
      <c r="CU764" s="65"/>
      <c r="CV764" s="65"/>
      <c r="CW764" s="65"/>
      <c r="CX764" s="65"/>
      <c r="CY764" s="65"/>
      <c r="CZ764" s="65"/>
      <c r="DA764" s="65"/>
      <c r="DB764" s="65"/>
      <c r="DC764" s="65"/>
      <c r="DD764" s="65"/>
      <c r="DE764" s="65"/>
      <c r="DF764" s="65"/>
      <c r="DG764" s="65"/>
      <c r="DH764" s="65"/>
      <c r="DI764" s="65"/>
      <c r="DJ764" s="65"/>
      <c r="DK764" s="65"/>
      <c r="DL764" s="65"/>
      <c r="DM764" s="65"/>
      <c r="DN764" s="65"/>
      <c r="DO764" s="65"/>
      <c r="DP764" s="65"/>
      <c r="DQ764" s="65"/>
      <c r="DR764" s="65"/>
      <c r="DS764" s="65"/>
      <c r="DT764" s="65"/>
      <c r="DU764" s="64"/>
      <c r="DV764" s="66"/>
      <c r="DW764" s="67"/>
    </row>
    <row r="765" spans="4:127" s="79" customFormat="1">
      <c r="D765" s="57"/>
      <c r="E765" s="57"/>
      <c r="F765" s="57"/>
      <c r="G765" s="57"/>
      <c r="H765" s="57"/>
      <c r="I765" s="57"/>
      <c r="J765" s="57"/>
      <c r="K765" s="57"/>
      <c r="L765" s="57"/>
      <c r="M765" s="57"/>
      <c r="N765" s="57"/>
      <c r="O765" s="57"/>
      <c r="P765" s="57"/>
      <c r="Q765" s="57"/>
      <c r="R765" s="57"/>
      <c r="S765" s="57"/>
      <c r="T765" s="57"/>
      <c r="U765" s="57"/>
      <c r="V765" s="60"/>
      <c r="W765" s="60"/>
      <c r="X765" s="61"/>
      <c r="Y765" s="60"/>
      <c r="Z765" s="60"/>
      <c r="AA765" s="60"/>
      <c r="AB765" s="60"/>
      <c r="AC765" s="60"/>
      <c r="AD765" s="60"/>
      <c r="AE765" s="60"/>
      <c r="AF765" s="60"/>
      <c r="AG765" s="60"/>
      <c r="AH765" s="60"/>
      <c r="AI765" s="60"/>
      <c r="AJ765" s="61"/>
      <c r="AK765" s="60"/>
      <c r="AL765" s="61"/>
      <c r="AM765" s="60"/>
      <c r="AN765" s="60"/>
      <c r="AO765" s="60"/>
      <c r="AP765" s="62"/>
      <c r="AQ765" s="63"/>
      <c r="AR765" s="60"/>
      <c r="AS765" s="61"/>
      <c r="AT765" s="61"/>
      <c r="AU765" s="61"/>
      <c r="AV765" s="61"/>
      <c r="AW765" s="61"/>
      <c r="AX765" s="61"/>
      <c r="AY765" s="60"/>
      <c r="AZ765" s="60"/>
      <c r="BA765" s="60"/>
      <c r="BB765" s="60"/>
      <c r="BC765" s="60"/>
      <c r="BD765" s="60"/>
      <c r="BE765" s="60"/>
      <c r="BF765" s="60"/>
      <c r="BG765" s="60"/>
      <c r="BH765" s="60"/>
      <c r="BI765" s="60"/>
      <c r="BJ765" s="60"/>
      <c r="BK765" s="60"/>
      <c r="BL765" s="60"/>
      <c r="BM765" s="60"/>
      <c r="BN765" s="60"/>
      <c r="BO765" s="60"/>
      <c r="BP765" s="60"/>
      <c r="BQ765" s="60"/>
      <c r="BR765" s="60"/>
      <c r="BS765" s="60"/>
      <c r="BT765" s="60"/>
      <c r="BU765" s="60"/>
      <c r="BV765" s="60"/>
      <c r="BW765" s="60"/>
      <c r="BX765" s="60"/>
      <c r="BY765" s="60"/>
      <c r="BZ765" s="60"/>
      <c r="CA765" s="60"/>
      <c r="CB765" s="60"/>
      <c r="CC765" s="60"/>
      <c r="CD765" s="64"/>
      <c r="CE765" s="64"/>
      <c r="CF765" s="64"/>
      <c r="CG765" s="64"/>
      <c r="CH765" s="64"/>
      <c r="CI765" s="65"/>
      <c r="CJ765" s="65"/>
      <c r="CK765" s="65"/>
      <c r="CL765" s="65"/>
      <c r="CM765" s="65"/>
      <c r="CN765" s="65"/>
      <c r="CO765" s="65"/>
      <c r="CP765" s="65"/>
      <c r="CQ765" s="65"/>
      <c r="CR765" s="65"/>
      <c r="CS765" s="65"/>
      <c r="CT765" s="65"/>
      <c r="CU765" s="65"/>
      <c r="CV765" s="65"/>
      <c r="CW765" s="65"/>
      <c r="CX765" s="65"/>
      <c r="CY765" s="65"/>
      <c r="CZ765" s="65"/>
      <c r="DA765" s="65"/>
      <c r="DB765" s="65"/>
      <c r="DC765" s="65"/>
      <c r="DD765" s="65"/>
      <c r="DE765" s="65"/>
      <c r="DF765" s="65"/>
      <c r="DG765" s="65"/>
      <c r="DH765" s="65"/>
      <c r="DI765" s="65"/>
      <c r="DJ765" s="65"/>
      <c r="DK765" s="65"/>
      <c r="DL765" s="65"/>
      <c r="DM765" s="65"/>
      <c r="DN765" s="65"/>
      <c r="DO765" s="65"/>
      <c r="DP765" s="65"/>
      <c r="DQ765" s="65"/>
      <c r="DR765" s="65"/>
      <c r="DS765" s="65"/>
      <c r="DT765" s="65"/>
      <c r="DU765" s="64"/>
      <c r="DV765" s="66"/>
      <c r="DW765" s="67"/>
    </row>
    <row r="766" spans="4:127" s="79" customFormat="1">
      <c r="D766" s="57"/>
      <c r="E766" s="57"/>
      <c r="F766" s="57"/>
      <c r="G766" s="57"/>
      <c r="H766" s="57"/>
      <c r="I766" s="57"/>
      <c r="J766" s="57"/>
      <c r="K766" s="57"/>
      <c r="L766" s="57"/>
      <c r="M766" s="57"/>
      <c r="N766" s="57"/>
      <c r="O766" s="57"/>
      <c r="P766" s="57"/>
      <c r="Q766" s="57"/>
      <c r="R766" s="57"/>
      <c r="S766" s="57"/>
      <c r="T766" s="57"/>
      <c r="U766" s="57"/>
      <c r="V766" s="60"/>
      <c r="W766" s="60"/>
      <c r="X766" s="61"/>
      <c r="Y766" s="60"/>
      <c r="Z766" s="60"/>
      <c r="AA766" s="60"/>
      <c r="AB766" s="60"/>
      <c r="AC766" s="60"/>
      <c r="AD766" s="60"/>
      <c r="AE766" s="60"/>
      <c r="AF766" s="60"/>
      <c r="AG766" s="60"/>
      <c r="AH766" s="60"/>
      <c r="AI766" s="60"/>
      <c r="AJ766" s="61"/>
      <c r="AK766" s="60"/>
      <c r="AL766" s="61"/>
      <c r="AM766" s="60"/>
      <c r="AN766" s="60"/>
      <c r="AO766" s="60"/>
      <c r="AP766" s="62"/>
      <c r="AQ766" s="63"/>
      <c r="AR766" s="60"/>
      <c r="AS766" s="61"/>
      <c r="AT766" s="61"/>
      <c r="AU766" s="61"/>
      <c r="AV766" s="61"/>
      <c r="AW766" s="61"/>
      <c r="AX766" s="61"/>
      <c r="AY766" s="60"/>
      <c r="AZ766" s="60"/>
      <c r="BA766" s="60"/>
      <c r="BB766" s="60"/>
      <c r="BC766" s="60"/>
      <c r="BD766" s="60"/>
      <c r="BE766" s="60"/>
      <c r="BF766" s="60"/>
      <c r="BG766" s="60"/>
      <c r="BH766" s="60"/>
      <c r="BI766" s="60"/>
      <c r="BJ766" s="60"/>
      <c r="BK766" s="60"/>
      <c r="BL766" s="60"/>
      <c r="BM766" s="60"/>
      <c r="BN766" s="60"/>
      <c r="BO766" s="60"/>
      <c r="BP766" s="60"/>
      <c r="BQ766" s="60"/>
      <c r="BR766" s="60"/>
      <c r="BS766" s="60"/>
      <c r="BT766" s="60"/>
      <c r="BU766" s="60"/>
      <c r="BV766" s="60"/>
      <c r="BW766" s="60"/>
      <c r="BX766" s="60"/>
      <c r="BY766" s="60"/>
      <c r="BZ766" s="60"/>
      <c r="CA766" s="60"/>
      <c r="CB766" s="60"/>
      <c r="CC766" s="60"/>
      <c r="CD766" s="64"/>
      <c r="CE766" s="64"/>
      <c r="CF766" s="64"/>
      <c r="CG766" s="64"/>
      <c r="CH766" s="64"/>
      <c r="CI766" s="65"/>
      <c r="CJ766" s="65"/>
      <c r="CK766" s="65"/>
      <c r="CL766" s="65"/>
      <c r="CM766" s="65"/>
      <c r="CN766" s="65"/>
      <c r="CO766" s="65"/>
      <c r="CP766" s="65"/>
      <c r="CQ766" s="65"/>
      <c r="CR766" s="65"/>
      <c r="CS766" s="65"/>
      <c r="CT766" s="65"/>
      <c r="CU766" s="65"/>
      <c r="CV766" s="65"/>
      <c r="CW766" s="65"/>
      <c r="CX766" s="65"/>
      <c r="CY766" s="65"/>
      <c r="CZ766" s="65"/>
      <c r="DA766" s="65"/>
      <c r="DB766" s="65"/>
      <c r="DC766" s="65"/>
      <c r="DD766" s="65"/>
      <c r="DE766" s="65"/>
      <c r="DF766" s="65"/>
      <c r="DG766" s="65"/>
      <c r="DH766" s="65"/>
      <c r="DI766" s="65"/>
      <c r="DJ766" s="65"/>
      <c r="DK766" s="65"/>
      <c r="DL766" s="65"/>
      <c r="DM766" s="65"/>
      <c r="DN766" s="65"/>
      <c r="DO766" s="65"/>
      <c r="DP766" s="65"/>
      <c r="DQ766" s="65"/>
      <c r="DR766" s="65"/>
      <c r="DS766" s="65"/>
      <c r="DT766" s="65"/>
      <c r="DU766" s="64"/>
      <c r="DV766" s="66"/>
      <c r="DW766" s="67"/>
    </row>
    <row r="767" spans="4:127" s="79" customFormat="1">
      <c r="D767" s="57"/>
      <c r="E767" s="57"/>
      <c r="F767" s="57"/>
      <c r="G767" s="57"/>
      <c r="H767" s="57"/>
      <c r="I767" s="57"/>
      <c r="J767" s="57"/>
      <c r="K767" s="57"/>
      <c r="L767" s="57"/>
      <c r="M767" s="57"/>
      <c r="N767" s="57"/>
      <c r="O767" s="57"/>
      <c r="P767" s="57"/>
      <c r="Q767" s="57"/>
      <c r="R767" s="57"/>
      <c r="S767" s="57"/>
      <c r="T767" s="57"/>
      <c r="U767" s="57"/>
      <c r="V767" s="60"/>
      <c r="W767" s="60"/>
      <c r="X767" s="61"/>
      <c r="Y767" s="60"/>
      <c r="Z767" s="60"/>
      <c r="AA767" s="60"/>
      <c r="AB767" s="60"/>
      <c r="AC767" s="60"/>
      <c r="AD767" s="60"/>
      <c r="AE767" s="60"/>
      <c r="AF767" s="60"/>
      <c r="AG767" s="60"/>
      <c r="AH767" s="60"/>
      <c r="AI767" s="60"/>
      <c r="AJ767" s="61"/>
      <c r="AK767" s="60"/>
      <c r="AL767" s="61"/>
      <c r="AM767" s="60"/>
      <c r="AN767" s="60"/>
      <c r="AO767" s="60"/>
      <c r="AP767" s="62"/>
      <c r="AQ767" s="63"/>
      <c r="AR767" s="60"/>
      <c r="AS767" s="61"/>
      <c r="AT767" s="61"/>
      <c r="AU767" s="61"/>
      <c r="AV767" s="61"/>
      <c r="AW767" s="61"/>
      <c r="AX767" s="61"/>
      <c r="AY767" s="60"/>
      <c r="AZ767" s="60"/>
      <c r="BA767" s="60"/>
      <c r="BB767" s="60"/>
      <c r="BC767" s="60"/>
      <c r="BD767" s="60"/>
      <c r="BE767" s="60"/>
      <c r="BF767" s="60"/>
      <c r="BG767" s="60"/>
      <c r="BH767" s="60"/>
      <c r="BI767" s="60"/>
      <c r="BJ767" s="60"/>
      <c r="BK767" s="60"/>
      <c r="BL767" s="60"/>
      <c r="BM767" s="60"/>
      <c r="BN767" s="60"/>
      <c r="BO767" s="60"/>
      <c r="BP767" s="60"/>
      <c r="BQ767" s="60"/>
      <c r="BR767" s="60"/>
      <c r="BS767" s="60"/>
      <c r="BT767" s="60"/>
      <c r="BU767" s="60"/>
      <c r="BV767" s="60"/>
      <c r="BW767" s="60"/>
      <c r="BX767" s="60"/>
      <c r="BY767" s="60"/>
      <c r="BZ767" s="60"/>
      <c r="CA767" s="60"/>
      <c r="CB767" s="60"/>
      <c r="CC767" s="60"/>
      <c r="CD767" s="64"/>
      <c r="CE767" s="64"/>
      <c r="CF767" s="64"/>
      <c r="CG767" s="64"/>
      <c r="CH767" s="64"/>
      <c r="CI767" s="65"/>
      <c r="CJ767" s="65"/>
      <c r="CK767" s="65"/>
      <c r="CL767" s="65"/>
      <c r="CM767" s="65"/>
      <c r="CN767" s="65"/>
      <c r="CO767" s="65"/>
      <c r="CP767" s="65"/>
      <c r="CQ767" s="65"/>
      <c r="CR767" s="65"/>
      <c r="CS767" s="65"/>
      <c r="CT767" s="65"/>
      <c r="CU767" s="65"/>
      <c r="CV767" s="65"/>
      <c r="CW767" s="65"/>
      <c r="CX767" s="65"/>
      <c r="CY767" s="65"/>
      <c r="CZ767" s="65"/>
      <c r="DA767" s="65"/>
      <c r="DB767" s="65"/>
      <c r="DC767" s="65"/>
      <c r="DD767" s="65"/>
      <c r="DE767" s="65"/>
      <c r="DF767" s="65"/>
      <c r="DG767" s="65"/>
      <c r="DH767" s="65"/>
      <c r="DI767" s="65"/>
      <c r="DJ767" s="65"/>
      <c r="DK767" s="65"/>
      <c r="DL767" s="65"/>
      <c r="DM767" s="65"/>
      <c r="DN767" s="65"/>
      <c r="DO767" s="65"/>
      <c r="DP767" s="65"/>
      <c r="DQ767" s="65"/>
      <c r="DR767" s="65"/>
      <c r="DS767" s="65"/>
      <c r="DT767" s="65"/>
      <c r="DU767" s="64"/>
      <c r="DV767" s="66"/>
      <c r="DW767" s="67"/>
    </row>
    <row r="768" spans="4:127" s="79" customFormat="1">
      <c r="D768" s="57"/>
      <c r="E768" s="57"/>
      <c r="F768" s="57"/>
      <c r="G768" s="57"/>
      <c r="H768" s="57"/>
      <c r="I768" s="57"/>
      <c r="J768" s="57"/>
      <c r="K768" s="57"/>
      <c r="L768" s="57"/>
      <c r="M768" s="57"/>
      <c r="N768" s="57"/>
      <c r="O768" s="57"/>
      <c r="P768" s="57"/>
      <c r="Q768" s="57"/>
      <c r="R768" s="57"/>
      <c r="S768" s="57"/>
      <c r="T768" s="57"/>
      <c r="U768" s="57"/>
      <c r="V768" s="60"/>
      <c r="W768" s="60"/>
      <c r="X768" s="61"/>
      <c r="Y768" s="60"/>
      <c r="Z768" s="60"/>
      <c r="AA768" s="60"/>
      <c r="AB768" s="60"/>
      <c r="AC768" s="60"/>
      <c r="AD768" s="60"/>
      <c r="AE768" s="60"/>
      <c r="AF768" s="60"/>
      <c r="AG768" s="60"/>
      <c r="AH768" s="60"/>
      <c r="AI768" s="60"/>
      <c r="AJ768" s="61"/>
      <c r="AK768" s="60"/>
      <c r="AL768" s="61"/>
      <c r="AM768" s="60"/>
      <c r="AN768" s="60"/>
      <c r="AO768" s="60"/>
      <c r="AP768" s="62"/>
      <c r="AQ768" s="63"/>
      <c r="AR768" s="60"/>
      <c r="AS768" s="61"/>
      <c r="AT768" s="61"/>
      <c r="AU768" s="61"/>
      <c r="AV768" s="61"/>
      <c r="AW768" s="61"/>
      <c r="AX768" s="61"/>
      <c r="AY768" s="60"/>
      <c r="AZ768" s="60"/>
      <c r="BA768" s="60"/>
      <c r="BB768" s="60"/>
      <c r="BC768" s="60"/>
      <c r="BD768" s="60"/>
      <c r="BE768" s="60"/>
      <c r="BF768" s="60"/>
      <c r="BG768" s="60"/>
      <c r="BH768" s="60"/>
      <c r="BI768" s="60"/>
      <c r="BJ768" s="60"/>
      <c r="BK768" s="60"/>
      <c r="BL768" s="60"/>
      <c r="BM768" s="60"/>
      <c r="BN768" s="60"/>
      <c r="BO768" s="60"/>
      <c r="BP768" s="60"/>
      <c r="BQ768" s="60"/>
      <c r="BR768" s="60"/>
      <c r="BS768" s="60"/>
      <c r="BT768" s="60"/>
      <c r="BU768" s="60"/>
      <c r="BV768" s="60"/>
      <c r="BW768" s="60"/>
      <c r="BX768" s="60"/>
      <c r="BY768" s="60"/>
      <c r="BZ768" s="60"/>
      <c r="CA768" s="60"/>
      <c r="CB768" s="60"/>
      <c r="CC768" s="60"/>
      <c r="CD768" s="64"/>
      <c r="CE768" s="64"/>
      <c r="CF768" s="64"/>
      <c r="CG768" s="64"/>
      <c r="CH768" s="64"/>
      <c r="CI768" s="65"/>
      <c r="CJ768" s="65"/>
      <c r="CK768" s="65"/>
      <c r="CL768" s="65"/>
      <c r="CM768" s="65"/>
      <c r="CN768" s="65"/>
      <c r="CO768" s="65"/>
      <c r="CP768" s="65"/>
      <c r="CQ768" s="65"/>
      <c r="CR768" s="65"/>
      <c r="CS768" s="65"/>
      <c r="CT768" s="65"/>
      <c r="CU768" s="65"/>
      <c r="CV768" s="65"/>
      <c r="CW768" s="65"/>
      <c r="CX768" s="65"/>
      <c r="CY768" s="65"/>
      <c r="CZ768" s="65"/>
      <c r="DA768" s="65"/>
      <c r="DB768" s="65"/>
      <c r="DC768" s="65"/>
      <c r="DD768" s="65"/>
      <c r="DE768" s="65"/>
      <c r="DF768" s="65"/>
      <c r="DG768" s="65"/>
      <c r="DH768" s="65"/>
      <c r="DI768" s="65"/>
      <c r="DJ768" s="65"/>
      <c r="DK768" s="65"/>
      <c r="DL768" s="65"/>
      <c r="DM768" s="65"/>
      <c r="DN768" s="65"/>
      <c r="DO768" s="65"/>
      <c r="DP768" s="65"/>
      <c r="DQ768" s="65"/>
      <c r="DR768" s="65"/>
      <c r="DS768" s="65"/>
      <c r="DT768" s="65"/>
      <c r="DU768" s="64"/>
      <c r="DV768" s="66"/>
      <c r="DW768" s="67"/>
    </row>
    <row r="769" spans="4:127" s="79" customFormat="1">
      <c r="D769" s="57"/>
      <c r="E769" s="57"/>
      <c r="F769" s="57"/>
      <c r="G769" s="57"/>
      <c r="H769" s="57"/>
      <c r="I769" s="57"/>
      <c r="J769" s="57"/>
      <c r="K769" s="57"/>
      <c r="L769" s="57"/>
      <c r="M769" s="57"/>
      <c r="N769" s="57"/>
      <c r="O769" s="57"/>
      <c r="P769" s="57"/>
      <c r="Q769" s="57"/>
      <c r="R769" s="57"/>
      <c r="S769" s="57"/>
      <c r="T769" s="57"/>
      <c r="U769" s="57"/>
      <c r="V769" s="60"/>
      <c r="W769" s="60"/>
      <c r="X769" s="61"/>
      <c r="Y769" s="60"/>
      <c r="Z769" s="60"/>
      <c r="AA769" s="60"/>
      <c r="AB769" s="60"/>
      <c r="AC769" s="60"/>
      <c r="AD769" s="60"/>
      <c r="AE769" s="60"/>
      <c r="AF769" s="60"/>
      <c r="AG769" s="60"/>
      <c r="AH769" s="60"/>
      <c r="AI769" s="60"/>
      <c r="AJ769" s="61"/>
      <c r="AK769" s="60"/>
      <c r="AL769" s="61"/>
      <c r="AM769" s="60"/>
      <c r="AN769" s="60"/>
      <c r="AO769" s="60"/>
      <c r="AP769" s="62"/>
      <c r="AQ769" s="63"/>
      <c r="AR769" s="60"/>
      <c r="AS769" s="61"/>
      <c r="AT769" s="61"/>
      <c r="AU769" s="61"/>
      <c r="AV769" s="61"/>
      <c r="AW769" s="61"/>
      <c r="AX769" s="61"/>
      <c r="AY769" s="60"/>
      <c r="AZ769" s="60"/>
      <c r="BA769" s="60"/>
      <c r="BB769" s="60"/>
      <c r="BC769" s="60"/>
      <c r="BD769" s="60"/>
      <c r="BE769" s="60"/>
      <c r="BF769" s="60"/>
      <c r="BG769" s="60"/>
      <c r="BH769" s="60"/>
      <c r="BI769" s="60"/>
      <c r="BJ769" s="60"/>
      <c r="BK769" s="60"/>
      <c r="BL769" s="60"/>
      <c r="BM769" s="60"/>
      <c r="BN769" s="60"/>
      <c r="BO769" s="60"/>
      <c r="BP769" s="60"/>
      <c r="BQ769" s="60"/>
      <c r="BR769" s="60"/>
      <c r="BS769" s="60"/>
      <c r="BT769" s="60"/>
      <c r="BU769" s="60"/>
      <c r="BV769" s="60"/>
      <c r="BW769" s="60"/>
      <c r="BX769" s="60"/>
      <c r="BY769" s="60"/>
      <c r="BZ769" s="60"/>
      <c r="CA769" s="60"/>
      <c r="CB769" s="60"/>
      <c r="CC769" s="60"/>
      <c r="CD769" s="64"/>
      <c r="CE769" s="64"/>
      <c r="CF769" s="64"/>
      <c r="CG769" s="64"/>
      <c r="CH769" s="64"/>
      <c r="CI769" s="65"/>
      <c r="CJ769" s="65"/>
      <c r="CK769" s="65"/>
      <c r="CL769" s="65"/>
      <c r="CM769" s="65"/>
      <c r="CN769" s="65"/>
      <c r="CO769" s="65"/>
      <c r="CP769" s="65"/>
      <c r="CQ769" s="65"/>
      <c r="CR769" s="65"/>
      <c r="CS769" s="65"/>
      <c r="CT769" s="65"/>
      <c r="CU769" s="65"/>
      <c r="CV769" s="65"/>
      <c r="CW769" s="65"/>
      <c r="CX769" s="65"/>
      <c r="CY769" s="65"/>
      <c r="CZ769" s="65"/>
      <c r="DA769" s="65"/>
      <c r="DB769" s="65"/>
      <c r="DC769" s="65"/>
      <c r="DD769" s="65"/>
      <c r="DE769" s="65"/>
      <c r="DF769" s="65"/>
      <c r="DG769" s="65"/>
      <c r="DH769" s="65"/>
      <c r="DI769" s="65"/>
      <c r="DJ769" s="65"/>
      <c r="DK769" s="65"/>
      <c r="DL769" s="65"/>
      <c r="DM769" s="65"/>
      <c r="DN769" s="65"/>
      <c r="DO769" s="65"/>
      <c r="DP769" s="65"/>
      <c r="DQ769" s="65"/>
      <c r="DR769" s="65"/>
      <c r="DS769" s="65"/>
      <c r="DT769" s="65"/>
      <c r="DU769" s="64"/>
      <c r="DV769" s="66"/>
      <c r="DW769" s="67"/>
    </row>
    <row r="770" spans="4:127" s="79" customFormat="1">
      <c r="D770" s="57"/>
      <c r="E770" s="57"/>
      <c r="F770" s="57"/>
      <c r="G770" s="57"/>
      <c r="H770" s="57"/>
      <c r="I770" s="57"/>
      <c r="J770" s="57"/>
      <c r="K770" s="57"/>
      <c r="L770" s="57"/>
      <c r="M770" s="57"/>
      <c r="N770" s="57"/>
      <c r="O770" s="57"/>
      <c r="P770" s="57"/>
      <c r="Q770" s="57"/>
      <c r="R770" s="57"/>
      <c r="S770" s="57"/>
      <c r="T770" s="57"/>
      <c r="U770" s="57"/>
      <c r="V770" s="60"/>
      <c r="W770" s="60"/>
      <c r="X770" s="61"/>
      <c r="Y770" s="60"/>
      <c r="Z770" s="60"/>
      <c r="AA770" s="60"/>
      <c r="AB770" s="60"/>
      <c r="AC770" s="60"/>
      <c r="AD770" s="60"/>
      <c r="AE770" s="60"/>
      <c r="AF770" s="60"/>
      <c r="AG770" s="60"/>
      <c r="AH770" s="60"/>
      <c r="AI770" s="60"/>
      <c r="AJ770" s="61"/>
      <c r="AK770" s="60"/>
      <c r="AL770" s="61"/>
      <c r="AM770" s="60"/>
      <c r="AN770" s="60"/>
      <c r="AO770" s="60"/>
      <c r="AP770" s="62"/>
      <c r="AQ770" s="63"/>
      <c r="AR770" s="60"/>
      <c r="AS770" s="61"/>
      <c r="AT770" s="61"/>
      <c r="AU770" s="61"/>
      <c r="AV770" s="61"/>
      <c r="AW770" s="61"/>
      <c r="AX770" s="61"/>
      <c r="AY770" s="60"/>
      <c r="AZ770" s="60"/>
      <c r="BA770" s="60"/>
      <c r="BB770" s="60"/>
      <c r="BC770" s="60"/>
      <c r="BD770" s="60"/>
      <c r="BE770" s="60"/>
      <c r="BF770" s="60"/>
      <c r="BG770" s="60"/>
      <c r="BH770" s="60"/>
      <c r="BI770" s="60"/>
      <c r="BJ770" s="60"/>
      <c r="BK770" s="60"/>
      <c r="BL770" s="60"/>
      <c r="BM770" s="60"/>
      <c r="BN770" s="60"/>
      <c r="BO770" s="60"/>
      <c r="BP770" s="60"/>
      <c r="BQ770" s="60"/>
      <c r="BR770" s="60"/>
      <c r="BS770" s="60"/>
      <c r="BT770" s="60"/>
      <c r="BU770" s="60"/>
      <c r="BV770" s="60"/>
      <c r="BW770" s="60"/>
      <c r="BX770" s="60"/>
      <c r="BY770" s="60"/>
      <c r="BZ770" s="60"/>
      <c r="CA770" s="60"/>
      <c r="CB770" s="60"/>
      <c r="CC770" s="60"/>
      <c r="CD770" s="64"/>
      <c r="CE770" s="64"/>
      <c r="CF770" s="64"/>
      <c r="CG770" s="64"/>
      <c r="CH770" s="64"/>
      <c r="CI770" s="65"/>
      <c r="CJ770" s="65"/>
      <c r="CK770" s="65"/>
      <c r="CL770" s="65"/>
      <c r="CM770" s="65"/>
      <c r="CN770" s="65"/>
      <c r="CO770" s="65"/>
      <c r="CP770" s="65"/>
      <c r="CQ770" s="65"/>
      <c r="CR770" s="65"/>
      <c r="CS770" s="65"/>
      <c r="CT770" s="65"/>
      <c r="CU770" s="65"/>
      <c r="CV770" s="65"/>
      <c r="CW770" s="65"/>
      <c r="CX770" s="65"/>
      <c r="CY770" s="65"/>
      <c r="CZ770" s="65"/>
      <c r="DA770" s="65"/>
      <c r="DB770" s="65"/>
      <c r="DC770" s="65"/>
      <c r="DD770" s="65"/>
      <c r="DE770" s="65"/>
      <c r="DF770" s="65"/>
      <c r="DG770" s="65"/>
      <c r="DH770" s="65"/>
      <c r="DI770" s="65"/>
      <c r="DJ770" s="65"/>
      <c r="DK770" s="65"/>
      <c r="DL770" s="65"/>
      <c r="DM770" s="65"/>
      <c r="DN770" s="65"/>
      <c r="DO770" s="65"/>
      <c r="DP770" s="65"/>
      <c r="DQ770" s="65"/>
      <c r="DR770" s="65"/>
      <c r="DS770" s="65"/>
      <c r="DT770" s="65"/>
      <c r="DU770" s="64"/>
      <c r="DV770" s="66"/>
      <c r="DW770" s="67"/>
    </row>
    <row r="771" spans="4:127" s="79" customFormat="1">
      <c r="D771" s="57"/>
      <c r="E771" s="57"/>
      <c r="F771" s="57"/>
      <c r="G771" s="57"/>
      <c r="H771" s="57"/>
      <c r="I771" s="57"/>
      <c r="J771" s="57"/>
      <c r="K771" s="57"/>
      <c r="L771" s="57"/>
      <c r="M771" s="57"/>
      <c r="N771" s="57"/>
      <c r="O771" s="57"/>
      <c r="P771" s="57"/>
      <c r="Q771" s="57"/>
      <c r="R771" s="57"/>
      <c r="S771" s="57"/>
      <c r="T771" s="57"/>
      <c r="U771" s="57"/>
      <c r="V771" s="60"/>
      <c r="W771" s="60"/>
      <c r="X771" s="61"/>
      <c r="Y771" s="60"/>
      <c r="Z771" s="60"/>
      <c r="AA771" s="60"/>
      <c r="AB771" s="60"/>
      <c r="AC771" s="60"/>
      <c r="AD771" s="60"/>
      <c r="AE771" s="60"/>
      <c r="AF771" s="60"/>
      <c r="AG771" s="60"/>
      <c r="AH771" s="60"/>
      <c r="AI771" s="60"/>
      <c r="AJ771" s="61"/>
      <c r="AK771" s="60"/>
      <c r="AL771" s="61"/>
      <c r="AM771" s="60"/>
      <c r="AN771" s="60"/>
      <c r="AO771" s="60"/>
      <c r="AP771" s="62"/>
      <c r="AQ771" s="63"/>
      <c r="AR771" s="60"/>
      <c r="AS771" s="61"/>
      <c r="AT771" s="61"/>
      <c r="AU771" s="61"/>
      <c r="AV771" s="61"/>
      <c r="AW771" s="61"/>
      <c r="AX771" s="61"/>
      <c r="AY771" s="60"/>
      <c r="AZ771" s="60"/>
      <c r="BA771" s="60"/>
      <c r="BB771" s="60"/>
      <c r="BC771" s="60"/>
      <c r="BD771" s="60"/>
      <c r="BE771" s="60"/>
      <c r="BF771" s="60"/>
      <c r="BG771" s="60"/>
      <c r="BH771" s="60"/>
      <c r="BI771" s="60"/>
      <c r="BJ771" s="60"/>
      <c r="BK771" s="60"/>
      <c r="BL771" s="60"/>
      <c r="BM771" s="60"/>
      <c r="BN771" s="60"/>
      <c r="BO771" s="60"/>
      <c r="BP771" s="60"/>
      <c r="BQ771" s="60"/>
      <c r="BR771" s="60"/>
      <c r="BS771" s="60"/>
      <c r="BT771" s="60"/>
      <c r="BU771" s="60"/>
      <c r="BV771" s="60"/>
      <c r="BW771" s="60"/>
      <c r="BX771" s="60"/>
      <c r="BY771" s="60"/>
      <c r="BZ771" s="60"/>
      <c r="CA771" s="60"/>
      <c r="CB771" s="60"/>
      <c r="CC771" s="60"/>
      <c r="CD771" s="64"/>
      <c r="CE771" s="64"/>
      <c r="CF771" s="64"/>
      <c r="CG771" s="64"/>
      <c r="CH771" s="64"/>
      <c r="CI771" s="65"/>
      <c r="CJ771" s="65"/>
      <c r="CK771" s="65"/>
      <c r="CL771" s="65"/>
      <c r="CM771" s="65"/>
      <c r="CN771" s="65"/>
      <c r="CO771" s="65"/>
      <c r="CP771" s="65"/>
      <c r="CQ771" s="65"/>
      <c r="CR771" s="65"/>
      <c r="CS771" s="65"/>
      <c r="CT771" s="65"/>
      <c r="CU771" s="65"/>
      <c r="CV771" s="65"/>
      <c r="CW771" s="65"/>
      <c r="CX771" s="65"/>
      <c r="CY771" s="65"/>
      <c r="CZ771" s="65"/>
      <c r="DA771" s="65"/>
      <c r="DB771" s="65"/>
      <c r="DC771" s="65"/>
      <c r="DD771" s="65"/>
      <c r="DE771" s="65"/>
      <c r="DF771" s="65"/>
      <c r="DG771" s="65"/>
      <c r="DH771" s="65"/>
      <c r="DI771" s="65"/>
      <c r="DJ771" s="65"/>
      <c r="DK771" s="65"/>
      <c r="DL771" s="65"/>
      <c r="DM771" s="65"/>
      <c r="DN771" s="65"/>
      <c r="DO771" s="65"/>
      <c r="DP771" s="65"/>
      <c r="DQ771" s="65"/>
      <c r="DR771" s="65"/>
      <c r="DS771" s="65"/>
      <c r="DT771" s="65"/>
      <c r="DU771" s="64"/>
      <c r="DV771" s="66"/>
      <c r="DW771" s="67"/>
    </row>
    <row r="772" spans="4:127" s="79" customFormat="1">
      <c r="D772" s="57"/>
      <c r="E772" s="57"/>
      <c r="F772" s="57"/>
      <c r="G772" s="57"/>
      <c r="H772" s="57"/>
      <c r="I772" s="57"/>
      <c r="J772" s="57"/>
      <c r="K772" s="57"/>
      <c r="L772" s="57"/>
      <c r="M772" s="57"/>
      <c r="N772" s="57"/>
      <c r="O772" s="57"/>
      <c r="P772" s="57"/>
      <c r="Q772" s="57"/>
      <c r="R772" s="57"/>
      <c r="S772" s="57"/>
      <c r="T772" s="57"/>
      <c r="U772" s="57"/>
      <c r="V772" s="60"/>
      <c r="W772" s="60"/>
      <c r="X772" s="61"/>
      <c r="Y772" s="60"/>
      <c r="Z772" s="60"/>
      <c r="AA772" s="60"/>
      <c r="AB772" s="60"/>
      <c r="AC772" s="60"/>
      <c r="AD772" s="60"/>
      <c r="AE772" s="60"/>
      <c r="AF772" s="60"/>
      <c r="AG772" s="60"/>
      <c r="AH772" s="60"/>
      <c r="AI772" s="60"/>
      <c r="AJ772" s="61"/>
      <c r="AK772" s="60"/>
      <c r="AL772" s="61"/>
      <c r="AM772" s="60"/>
      <c r="AN772" s="60"/>
      <c r="AO772" s="60"/>
      <c r="AP772" s="62"/>
      <c r="AQ772" s="63"/>
      <c r="AR772" s="60"/>
      <c r="AS772" s="61"/>
      <c r="AT772" s="61"/>
      <c r="AU772" s="61"/>
      <c r="AV772" s="61"/>
      <c r="AW772" s="61"/>
      <c r="AX772" s="61"/>
      <c r="AY772" s="60"/>
      <c r="AZ772" s="60"/>
      <c r="BA772" s="60"/>
      <c r="BB772" s="60"/>
      <c r="BC772" s="60"/>
      <c r="BD772" s="60"/>
      <c r="BE772" s="60"/>
      <c r="BF772" s="60"/>
      <c r="BG772" s="60"/>
      <c r="BH772" s="60"/>
      <c r="BI772" s="60"/>
      <c r="BJ772" s="60"/>
      <c r="BK772" s="60"/>
      <c r="BL772" s="60"/>
      <c r="BM772" s="60"/>
      <c r="BN772" s="60"/>
      <c r="BO772" s="60"/>
      <c r="BP772" s="60"/>
      <c r="BQ772" s="60"/>
      <c r="BR772" s="60"/>
      <c r="BS772" s="60"/>
      <c r="BT772" s="60"/>
      <c r="BU772" s="60"/>
      <c r="BV772" s="60"/>
      <c r="BW772" s="60"/>
      <c r="BX772" s="60"/>
      <c r="BY772" s="60"/>
      <c r="BZ772" s="60"/>
      <c r="CA772" s="60"/>
      <c r="CB772" s="60"/>
      <c r="CC772" s="60"/>
      <c r="CD772" s="64"/>
      <c r="CE772" s="64"/>
      <c r="CF772" s="64"/>
      <c r="CG772" s="64"/>
      <c r="CH772" s="64"/>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4"/>
      <c r="DV772" s="66"/>
      <c r="DW772" s="67"/>
    </row>
    <row r="773" spans="4:127" s="79" customFormat="1">
      <c r="D773" s="57"/>
      <c r="E773" s="57"/>
      <c r="F773" s="57"/>
      <c r="G773" s="57"/>
      <c r="H773" s="57"/>
      <c r="I773" s="57"/>
      <c r="J773" s="57"/>
      <c r="K773" s="57"/>
      <c r="L773" s="57"/>
      <c r="M773" s="57"/>
      <c r="N773" s="57"/>
      <c r="O773" s="57"/>
      <c r="P773" s="57"/>
      <c r="Q773" s="57"/>
      <c r="R773" s="57"/>
      <c r="S773" s="57"/>
      <c r="T773" s="57"/>
      <c r="U773" s="57"/>
      <c r="V773" s="60"/>
      <c r="W773" s="60"/>
      <c r="X773" s="61"/>
      <c r="Y773" s="60"/>
      <c r="Z773" s="60"/>
      <c r="AA773" s="60"/>
      <c r="AB773" s="60"/>
      <c r="AC773" s="60"/>
      <c r="AD773" s="60"/>
      <c r="AE773" s="60"/>
      <c r="AF773" s="60"/>
      <c r="AG773" s="60"/>
      <c r="AH773" s="60"/>
      <c r="AI773" s="60"/>
      <c r="AJ773" s="61"/>
      <c r="AK773" s="60"/>
      <c r="AL773" s="61"/>
      <c r="AM773" s="60"/>
      <c r="AN773" s="60"/>
      <c r="AO773" s="60"/>
      <c r="AP773" s="62"/>
      <c r="AQ773" s="63"/>
      <c r="AR773" s="60"/>
      <c r="AS773" s="61"/>
      <c r="AT773" s="61"/>
      <c r="AU773" s="61"/>
      <c r="AV773" s="61"/>
      <c r="AW773" s="61"/>
      <c r="AX773" s="61"/>
      <c r="AY773" s="60"/>
      <c r="AZ773" s="60"/>
      <c r="BA773" s="60"/>
      <c r="BB773" s="60"/>
      <c r="BC773" s="60"/>
      <c r="BD773" s="60"/>
      <c r="BE773" s="60"/>
      <c r="BF773" s="60"/>
      <c r="BG773" s="60"/>
      <c r="BH773" s="60"/>
      <c r="BI773" s="60"/>
      <c r="BJ773" s="60"/>
      <c r="BK773" s="60"/>
      <c r="BL773" s="60"/>
      <c r="BM773" s="60"/>
      <c r="BN773" s="60"/>
      <c r="BO773" s="60"/>
      <c r="BP773" s="60"/>
      <c r="BQ773" s="60"/>
      <c r="BR773" s="60"/>
      <c r="BS773" s="60"/>
      <c r="BT773" s="60"/>
      <c r="BU773" s="60"/>
      <c r="BV773" s="60"/>
      <c r="BW773" s="60"/>
      <c r="BX773" s="60"/>
      <c r="BY773" s="60"/>
      <c r="BZ773" s="60"/>
      <c r="CA773" s="60"/>
      <c r="CB773" s="60"/>
      <c r="CC773" s="60"/>
      <c r="CD773" s="64"/>
      <c r="CE773" s="64"/>
      <c r="CF773" s="64"/>
      <c r="CG773" s="64"/>
      <c r="CH773" s="64"/>
      <c r="CI773" s="65"/>
      <c r="CJ773" s="65"/>
      <c r="CK773" s="65"/>
      <c r="CL773" s="65"/>
      <c r="CM773" s="65"/>
      <c r="CN773" s="65"/>
      <c r="CO773" s="65"/>
      <c r="CP773" s="65"/>
      <c r="CQ773" s="65"/>
      <c r="CR773" s="65"/>
      <c r="CS773" s="65"/>
      <c r="CT773" s="65"/>
      <c r="CU773" s="65"/>
      <c r="CV773" s="65"/>
      <c r="CW773" s="65"/>
      <c r="CX773" s="65"/>
      <c r="CY773" s="65"/>
      <c r="CZ773" s="65"/>
      <c r="DA773" s="65"/>
      <c r="DB773" s="65"/>
      <c r="DC773" s="65"/>
      <c r="DD773" s="65"/>
      <c r="DE773" s="65"/>
      <c r="DF773" s="65"/>
      <c r="DG773" s="65"/>
      <c r="DH773" s="65"/>
      <c r="DI773" s="65"/>
      <c r="DJ773" s="65"/>
      <c r="DK773" s="65"/>
      <c r="DL773" s="65"/>
      <c r="DM773" s="65"/>
      <c r="DN773" s="65"/>
      <c r="DO773" s="65"/>
      <c r="DP773" s="65"/>
      <c r="DQ773" s="65"/>
      <c r="DR773" s="65"/>
      <c r="DS773" s="65"/>
      <c r="DT773" s="65"/>
      <c r="DU773" s="64"/>
      <c r="DV773" s="66"/>
      <c r="DW773" s="67"/>
    </row>
    <row r="774" spans="4:127" s="79" customFormat="1">
      <c r="D774" s="57"/>
      <c r="E774" s="57"/>
      <c r="F774" s="57"/>
      <c r="G774" s="57"/>
      <c r="H774" s="57"/>
      <c r="I774" s="57"/>
      <c r="J774" s="57"/>
      <c r="K774" s="57"/>
      <c r="L774" s="57"/>
      <c r="M774" s="57"/>
      <c r="N774" s="57"/>
      <c r="O774" s="57"/>
      <c r="P774" s="57"/>
      <c r="Q774" s="57"/>
      <c r="R774" s="57"/>
      <c r="S774" s="57"/>
      <c r="T774" s="57"/>
      <c r="U774" s="57"/>
      <c r="V774" s="60"/>
      <c r="W774" s="60"/>
      <c r="X774" s="61"/>
      <c r="Y774" s="60"/>
      <c r="Z774" s="60"/>
      <c r="AA774" s="60"/>
      <c r="AB774" s="60"/>
      <c r="AC774" s="60"/>
      <c r="AD774" s="60"/>
      <c r="AE774" s="60"/>
      <c r="AF774" s="60"/>
      <c r="AG774" s="60"/>
      <c r="AH774" s="60"/>
      <c r="AI774" s="60"/>
      <c r="AJ774" s="61"/>
      <c r="AK774" s="60"/>
      <c r="AL774" s="61"/>
      <c r="AM774" s="60"/>
      <c r="AN774" s="60"/>
      <c r="AO774" s="60"/>
      <c r="AP774" s="62"/>
      <c r="AQ774" s="63"/>
      <c r="AR774" s="60"/>
      <c r="AS774" s="61"/>
      <c r="AT774" s="61"/>
      <c r="AU774" s="61"/>
      <c r="AV774" s="61"/>
      <c r="AW774" s="61"/>
      <c r="AX774" s="61"/>
      <c r="AY774" s="60"/>
      <c r="AZ774" s="60"/>
      <c r="BA774" s="60"/>
      <c r="BB774" s="60"/>
      <c r="BC774" s="60"/>
      <c r="BD774" s="60"/>
      <c r="BE774" s="60"/>
      <c r="BF774" s="60"/>
      <c r="BG774" s="60"/>
      <c r="BH774" s="60"/>
      <c r="BI774" s="60"/>
      <c r="BJ774" s="60"/>
      <c r="BK774" s="60"/>
      <c r="BL774" s="60"/>
      <c r="BM774" s="60"/>
      <c r="BN774" s="60"/>
      <c r="BO774" s="60"/>
      <c r="BP774" s="60"/>
      <c r="BQ774" s="60"/>
      <c r="BR774" s="60"/>
      <c r="BS774" s="60"/>
      <c r="BT774" s="60"/>
      <c r="BU774" s="60"/>
      <c r="BV774" s="60"/>
      <c r="BW774" s="60"/>
      <c r="BX774" s="60"/>
      <c r="BY774" s="60"/>
      <c r="BZ774" s="60"/>
      <c r="CA774" s="60"/>
      <c r="CB774" s="60"/>
      <c r="CC774" s="60"/>
      <c r="CD774" s="64"/>
      <c r="CE774" s="64"/>
      <c r="CF774" s="64"/>
      <c r="CG774" s="64"/>
      <c r="CH774" s="64"/>
      <c r="CI774" s="65"/>
      <c r="CJ774" s="65"/>
      <c r="CK774" s="65"/>
      <c r="CL774" s="65"/>
      <c r="CM774" s="65"/>
      <c r="CN774" s="65"/>
      <c r="CO774" s="65"/>
      <c r="CP774" s="65"/>
      <c r="CQ774" s="65"/>
      <c r="CR774" s="65"/>
      <c r="CS774" s="65"/>
      <c r="CT774" s="65"/>
      <c r="CU774" s="65"/>
      <c r="CV774" s="65"/>
      <c r="CW774" s="65"/>
      <c r="CX774" s="65"/>
      <c r="CY774" s="65"/>
      <c r="CZ774" s="65"/>
      <c r="DA774" s="65"/>
      <c r="DB774" s="65"/>
      <c r="DC774" s="65"/>
      <c r="DD774" s="65"/>
      <c r="DE774" s="65"/>
      <c r="DF774" s="65"/>
      <c r="DG774" s="65"/>
      <c r="DH774" s="65"/>
      <c r="DI774" s="65"/>
      <c r="DJ774" s="65"/>
      <c r="DK774" s="65"/>
      <c r="DL774" s="65"/>
      <c r="DM774" s="65"/>
      <c r="DN774" s="65"/>
      <c r="DO774" s="65"/>
      <c r="DP774" s="65"/>
      <c r="DQ774" s="65"/>
      <c r="DR774" s="65"/>
      <c r="DS774" s="65"/>
      <c r="DT774" s="65"/>
      <c r="DU774" s="64"/>
      <c r="DV774" s="66"/>
      <c r="DW774" s="67"/>
    </row>
    <row r="775" spans="4:127" s="79" customFormat="1">
      <c r="D775" s="57"/>
      <c r="E775" s="57"/>
      <c r="F775" s="57"/>
      <c r="G775" s="57"/>
      <c r="H775" s="57"/>
      <c r="I775" s="57"/>
      <c r="J775" s="57"/>
      <c r="K775" s="57"/>
      <c r="L775" s="57"/>
      <c r="M775" s="57"/>
      <c r="N775" s="57"/>
      <c r="O775" s="57"/>
      <c r="P775" s="57"/>
      <c r="Q775" s="57"/>
      <c r="R775" s="57"/>
      <c r="S775" s="57"/>
      <c r="T775" s="57"/>
      <c r="U775" s="57"/>
      <c r="V775" s="60"/>
      <c r="W775" s="60"/>
      <c r="X775" s="61"/>
      <c r="Y775" s="60"/>
      <c r="Z775" s="60"/>
      <c r="AA775" s="60"/>
      <c r="AB775" s="60"/>
      <c r="AC775" s="60"/>
      <c r="AD775" s="60"/>
      <c r="AE775" s="60"/>
      <c r="AF775" s="60"/>
      <c r="AG775" s="60"/>
      <c r="AH775" s="60"/>
      <c r="AI775" s="60"/>
      <c r="AJ775" s="61"/>
      <c r="AK775" s="60"/>
      <c r="AL775" s="61"/>
      <c r="AM775" s="60"/>
      <c r="AN775" s="60"/>
      <c r="AO775" s="60"/>
      <c r="AP775" s="62"/>
      <c r="AQ775" s="63"/>
      <c r="AR775" s="60"/>
      <c r="AS775" s="61"/>
      <c r="AT775" s="61"/>
      <c r="AU775" s="61"/>
      <c r="AV775" s="61"/>
      <c r="AW775" s="61"/>
      <c r="AX775" s="61"/>
      <c r="AY775" s="60"/>
      <c r="AZ775" s="60"/>
      <c r="BA775" s="60"/>
      <c r="BB775" s="60"/>
      <c r="BC775" s="60"/>
      <c r="BD775" s="60"/>
      <c r="BE775" s="60"/>
      <c r="BF775" s="60"/>
      <c r="BG775" s="60"/>
      <c r="BH775" s="60"/>
      <c r="BI775" s="60"/>
      <c r="BJ775" s="60"/>
      <c r="BK775" s="60"/>
      <c r="BL775" s="60"/>
      <c r="BM775" s="60"/>
      <c r="BN775" s="60"/>
      <c r="BO775" s="60"/>
      <c r="BP775" s="60"/>
      <c r="BQ775" s="60"/>
      <c r="BR775" s="60"/>
      <c r="BS775" s="60"/>
      <c r="BT775" s="60"/>
      <c r="BU775" s="60"/>
      <c r="BV775" s="60"/>
      <c r="BW775" s="60"/>
      <c r="BX775" s="60"/>
      <c r="BY775" s="60"/>
      <c r="BZ775" s="60"/>
      <c r="CA775" s="60"/>
      <c r="CB775" s="60"/>
      <c r="CC775" s="60"/>
      <c r="CD775" s="64"/>
      <c r="CE775" s="64"/>
      <c r="CF775" s="64"/>
      <c r="CG775" s="64"/>
      <c r="CH775" s="64"/>
      <c r="CI775" s="65"/>
      <c r="CJ775" s="65"/>
      <c r="CK775" s="65"/>
      <c r="CL775" s="65"/>
      <c r="CM775" s="65"/>
      <c r="CN775" s="65"/>
      <c r="CO775" s="65"/>
      <c r="CP775" s="65"/>
      <c r="CQ775" s="65"/>
      <c r="CR775" s="65"/>
      <c r="CS775" s="65"/>
      <c r="CT775" s="65"/>
      <c r="CU775" s="65"/>
      <c r="CV775" s="65"/>
      <c r="CW775" s="65"/>
      <c r="CX775" s="65"/>
      <c r="CY775" s="65"/>
      <c r="CZ775" s="65"/>
      <c r="DA775" s="65"/>
      <c r="DB775" s="65"/>
      <c r="DC775" s="65"/>
      <c r="DD775" s="65"/>
      <c r="DE775" s="65"/>
      <c r="DF775" s="65"/>
      <c r="DG775" s="65"/>
      <c r="DH775" s="65"/>
      <c r="DI775" s="65"/>
      <c r="DJ775" s="65"/>
      <c r="DK775" s="65"/>
      <c r="DL775" s="65"/>
      <c r="DM775" s="65"/>
      <c r="DN775" s="65"/>
      <c r="DO775" s="65"/>
      <c r="DP775" s="65"/>
      <c r="DQ775" s="65"/>
      <c r="DR775" s="65"/>
      <c r="DS775" s="65"/>
      <c r="DT775" s="65"/>
      <c r="DU775" s="64"/>
      <c r="DV775" s="66"/>
      <c r="DW775" s="67"/>
    </row>
    <row r="776" spans="4:127" s="79" customFormat="1">
      <c r="D776" s="57"/>
      <c r="E776" s="57"/>
      <c r="F776" s="57"/>
      <c r="G776" s="57"/>
      <c r="H776" s="57"/>
      <c r="I776" s="57"/>
      <c r="J776" s="57"/>
      <c r="K776" s="57"/>
      <c r="L776" s="57"/>
      <c r="M776" s="57"/>
      <c r="N776" s="57"/>
      <c r="O776" s="57"/>
      <c r="P776" s="57"/>
      <c r="Q776" s="57"/>
      <c r="R776" s="57"/>
      <c r="S776" s="57"/>
      <c r="T776" s="57"/>
      <c r="U776" s="57"/>
      <c r="V776" s="60"/>
      <c r="W776" s="60"/>
      <c r="X776" s="61"/>
      <c r="Y776" s="60"/>
      <c r="Z776" s="60"/>
      <c r="AA776" s="60"/>
      <c r="AB776" s="60"/>
      <c r="AC776" s="60"/>
      <c r="AD776" s="60"/>
      <c r="AE776" s="60"/>
      <c r="AF776" s="60"/>
      <c r="AG776" s="60"/>
      <c r="AH776" s="60"/>
      <c r="AI776" s="60"/>
      <c r="AJ776" s="61"/>
      <c r="AK776" s="60"/>
      <c r="AL776" s="61"/>
      <c r="AM776" s="60"/>
      <c r="AN776" s="60"/>
      <c r="AO776" s="60"/>
      <c r="AP776" s="62"/>
      <c r="AQ776" s="63"/>
      <c r="AR776" s="60"/>
      <c r="AS776" s="61"/>
      <c r="AT776" s="61"/>
      <c r="AU776" s="61"/>
      <c r="AV776" s="61"/>
      <c r="AW776" s="61"/>
      <c r="AX776" s="61"/>
      <c r="AY776" s="60"/>
      <c r="AZ776" s="60"/>
      <c r="BA776" s="60"/>
      <c r="BB776" s="60"/>
      <c r="BC776" s="60"/>
      <c r="BD776" s="60"/>
      <c r="BE776" s="60"/>
      <c r="BF776" s="60"/>
      <c r="BG776" s="60"/>
      <c r="BH776" s="60"/>
      <c r="BI776" s="60"/>
      <c r="BJ776" s="60"/>
      <c r="BK776" s="60"/>
      <c r="BL776" s="60"/>
      <c r="BM776" s="60"/>
      <c r="BN776" s="60"/>
      <c r="BO776" s="60"/>
      <c r="BP776" s="60"/>
      <c r="BQ776" s="60"/>
      <c r="BR776" s="60"/>
      <c r="BS776" s="60"/>
      <c r="BT776" s="60"/>
      <c r="BU776" s="60"/>
      <c r="BV776" s="60"/>
      <c r="BW776" s="60"/>
      <c r="BX776" s="60"/>
      <c r="BY776" s="60"/>
      <c r="BZ776" s="60"/>
      <c r="CA776" s="60"/>
      <c r="CB776" s="60"/>
      <c r="CC776" s="60"/>
      <c r="CD776" s="64"/>
      <c r="CE776" s="64"/>
      <c r="CF776" s="64"/>
      <c r="CG776" s="64"/>
      <c r="CH776" s="64"/>
      <c r="CI776" s="65"/>
      <c r="CJ776" s="65"/>
      <c r="CK776" s="65"/>
      <c r="CL776" s="65"/>
      <c r="CM776" s="65"/>
      <c r="CN776" s="65"/>
      <c r="CO776" s="65"/>
      <c r="CP776" s="65"/>
      <c r="CQ776" s="65"/>
      <c r="CR776" s="65"/>
      <c r="CS776" s="65"/>
      <c r="CT776" s="65"/>
      <c r="CU776" s="65"/>
      <c r="CV776" s="65"/>
      <c r="CW776" s="65"/>
      <c r="CX776" s="65"/>
      <c r="CY776" s="65"/>
      <c r="CZ776" s="65"/>
      <c r="DA776" s="65"/>
      <c r="DB776" s="65"/>
      <c r="DC776" s="65"/>
      <c r="DD776" s="65"/>
      <c r="DE776" s="65"/>
      <c r="DF776" s="65"/>
      <c r="DG776" s="65"/>
      <c r="DH776" s="65"/>
      <c r="DI776" s="65"/>
      <c r="DJ776" s="65"/>
      <c r="DK776" s="65"/>
      <c r="DL776" s="65"/>
      <c r="DM776" s="65"/>
      <c r="DN776" s="65"/>
      <c r="DO776" s="65"/>
      <c r="DP776" s="65"/>
      <c r="DQ776" s="65"/>
      <c r="DR776" s="65"/>
      <c r="DS776" s="65"/>
      <c r="DT776" s="65"/>
      <c r="DU776" s="64"/>
      <c r="DV776" s="66"/>
      <c r="DW776" s="67"/>
    </row>
    <row r="777" spans="4:127" s="79" customFormat="1">
      <c r="D777" s="57"/>
      <c r="E777" s="57"/>
      <c r="F777" s="57"/>
      <c r="G777" s="57"/>
      <c r="H777" s="57"/>
      <c r="I777" s="57"/>
      <c r="J777" s="57"/>
      <c r="K777" s="57"/>
      <c r="L777" s="57"/>
      <c r="M777" s="57"/>
      <c r="N777" s="57"/>
      <c r="O777" s="57"/>
      <c r="P777" s="57"/>
      <c r="Q777" s="57"/>
      <c r="R777" s="57"/>
      <c r="S777" s="57"/>
      <c r="T777" s="57"/>
      <c r="U777" s="57"/>
      <c r="V777" s="60"/>
      <c r="W777" s="60"/>
      <c r="X777" s="61"/>
      <c r="Y777" s="60"/>
      <c r="Z777" s="60"/>
      <c r="AA777" s="60"/>
      <c r="AB777" s="60"/>
      <c r="AC777" s="60"/>
      <c r="AD777" s="60"/>
      <c r="AE777" s="60"/>
      <c r="AF777" s="60"/>
      <c r="AG777" s="60"/>
      <c r="AH777" s="60"/>
      <c r="AI777" s="60"/>
      <c r="AJ777" s="61"/>
      <c r="AK777" s="60"/>
      <c r="AL777" s="61"/>
      <c r="AM777" s="60"/>
      <c r="AN777" s="60"/>
      <c r="AO777" s="60"/>
      <c r="AP777" s="62"/>
      <c r="AQ777" s="63"/>
      <c r="AR777" s="60"/>
      <c r="AS777" s="61"/>
      <c r="AT777" s="61"/>
      <c r="AU777" s="61"/>
      <c r="AV777" s="61"/>
      <c r="AW777" s="61"/>
      <c r="AX777" s="61"/>
      <c r="AY777" s="60"/>
      <c r="AZ777" s="60"/>
      <c r="BA777" s="60"/>
      <c r="BB777" s="60"/>
      <c r="BC777" s="60"/>
      <c r="BD777" s="60"/>
      <c r="BE777" s="60"/>
      <c r="BF777" s="60"/>
      <c r="BG777" s="60"/>
      <c r="BH777" s="60"/>
      <c r="BI777" s="60"/>
      <c r="BJ777" s="60"/>
      <c r="BK777" s="60"/>
      <c r="BL777" s="60"/>
      <c r="BM777" s="60"/>
      <c r="BN777" s="60"/>
      <c r="BO777" s="60"/>
      <c r="BP777" s="60"/>
      <c r="BQ777" s="60"/>
      <c r="BR777" s="60"/>
      <c r="BS777" s="60"/>
      <c r="BT777" s="60"/>
      <c r="BU777" s="60"/>
      <c r="BV777" s="60"/>
      <c r="BW777" s="60"/>
      <c r="BX777" s="60"/>
      <c r="BY777" s="60"/>
      <c r="BZ777" s="60"/>
      <c r="CA777" s="60"/>
      <c r="CB777" s="60"/>
      <c r="CC777" s="60"/>
      <c r="CD777" s="64"/>
      <c r="CE777" s="64"/>
      <c r="CF777" s="64"/>
      <c r="CG777" s="64"/>
      <c r="CH777" s="64"/>
      <c r="CI777" s="65"/>
      <c r="CJ777" s="65"/>
      <c r="CK777" s="65"/>
      <c r="CL777" s="65"/>
      <c r="CM777" s="65"/>
      <c r="CN777" s="65"/>
      <c r="CO777" s="65"/>
      <c r="CP777" s="65"/>
      <c r="CQ777" s="65"/>
      <c r="CR777" s="65"/>
      <c r="CS777" s="65"/>
      <c r="CT777" s="65"/>
      <c r="CU777" s="65"/>
      <c r="CV777" s="65"/>
      <c r="CW777" s="65"/>
      <c r="CX777" s="65"/>
      <c r="CY777" s="65"/>
      <c r="CZ777" s="65"/>
      <c r="DA777" s="65"/>
      <c r="DB777" s="65"/>
      <c r="DC777" s="65"/>
      <c r="DD777" s="65"/>
      <c r="DE777" s="65"/>
      <c r="DF777" s="65"/>
      <c r="DG777" s="65"/>
      <c r="DH777" s="65"/>
      <c r="DI777" s="65"/>
      <c r="DJ777" s="65"/>
      <c r="DK777" s="65"/>
      <c r="DL777" s="65"/>
      <c r="DM777" s="65"/>
      <c r="DN777" s="65"/>
      <c r="DO777" s="65"/>
      <c r="DP777" s="65"/>
      <c r="DQ777" s="65"/>
      <c r="DR777" s="65"/>
      <c r="DS777" s="65"/>
      <c r="DT777" s="65"/>
      <c r="DU777" s="64"/>
      <c r="DV777" s="66"/>
      <c r="DW777" s="67"/>
    </row>
    <row r="778" spans="4:127" s="79" customFormat="1">
      <c r="D778" s="57"/>
      <c r="E778" s="57"/>
      <c r="F778" s="57"/>
      <c r="G778" s="57"/>
      <c r="H778" s="57"/>
      <c r="I778" s="57"/>
      <c r="J778" s="57"/>
      <c r="K778" s="57"/>
      <c r="L778" s="57"/>
      <c r="M778" s="57"/>
      <c r="N778" s="57"/>
      <c r="O778" s="57"/>
      <c r="P778" s="57"/>
      <c r="Q778" s="57"/>
      <c r="R778" s="57"/>
      <c r="S778" s="57"/>
      <c r="T778" s="57"/>
      <c r="U778" s="57"/>
      <c r="V778" s="60"/>
      <c r="W778" s="60"/>
      <c r="X778" s="61"/>
      <c r="Y778" s="60"/>
      <c r="Z778" s="60"/>
      <c r="AA778" s="60"/>
      <c r="AB778" s="60"/>
      <c r="AC778" s="60"/>
      <c r="AD778" s="60"/>
      <c r="AE778" s="60"/>
      <c r="AF778" s="60"/>
      <c r="AG778" s="60"/>
      <c r="AH778" s="60"/>
      <c r="AI778" s="60"/>
      <c r="AJ778" s="61"/>
      <c r="AK778" s="60"/>
      <c r="AL778" s="61"/>
      <c r="AM778" s="60"/>
      <c r="AN778" s="60"/>
      <c r="AO778" s="60"/>
      <c r="AP778" s="62"/>
      <c r="AQ778" s="63"/>
      <c r="AR778" s="60"/>
      <c r="AS778" s="61"/>
      <c r="AT778" s="61"/>
      <c r="AU778" s="61"/>
      <c r="AV778" s="61"/>
      <c r="AW778" s="61"/>
      <c r="AX778" s="61"/>
      <c r="AY778" s="60"/>
      <c r="AZ778" s="60"/>
      <c r="BA778" s="60"/>
      <c r="BB778" s="60"/>
      <c r="BC778" s="60"/>
      <c r="BD778" s="60"/>
      <c r="BE778" s="60"/>
      <c r="BF778" s="60"/>
      <c r="BG778" s="60"/>
      <c r="BH778" s="60"/>
      <c r="BI778" s="60"/>
      <c r="BJ778" s="60"/>
      <c r="BK778" s="60"/>
      <c r="BL778" s="60"/>
      <c r="BM778" s="60"/>
      <c r="BN778" s="60"/>
      <c r="BO778" s="60"/>
      <c r="BP778" s="60"/>
      <c r="BQ778" s="60"/>
      <c r="BR778" s="60"/>
      <c r="BS778" s="60"/>
      <c r="BT778" s="60"/>
      <c r="BU778" s="60"/>
      <c r="BV778" s="60"/>
      <c r="BW778" s="60"/>
      <c r="BX778" s="60"/>
      <c r="BY778" s="60"/>
      <c r="BZ778" s="60"/>
      <c r="CA778" s="60"/>
      <c r="CB778" s="60"/>
      <c r="CC778" s="60"/>
      <c r="CD778" s="64"/>
      <c r="CE778" s="64"/>
      <c r="CF778" s="64"/>
      <c r="CG778" s="64"/>
      <c r="CH778" s="64"/>
      <c r="CI778" s="65"/>
      <c r="CJ778" s="65"/>
      <c r="CK778" s="65"/>
      <c r="CL778" s="65"/>
      <c r="CM778" s="65"/>
      <c r="CN778" s="65"/>
      <c r="CO778" s="65"/>
      <c r="CP778" s="65"/>
      <c r="CQ778" s="65"/>
      <c r="CR778" s="65"/>
      <c r="CS778" s="65"/>
      <c r="CT778" s="65"/>
      <c r="CU778" s="65"/>
      <c r="CV778" s="65"/>
      <c r="CW778" s="65"/>
      <c r="CX778" s="65"/>
      <c r="CY778" s="65"/>
      <c r="CZ778" s="65"/>
      <c r="DA778" s="65"/>
      <c r="DB778" s="65"/>
      <c r="DC778" s="65"/>
      <c r="DD778" s="65"/>
      <c r="DE778" s="65"/>
      <c r="DF778" s="65"/>
      <c r="DG778" s="65"/>
      <c r="DH778" s="65"/>
      <c r="DI778" s="65"/>
      <c r="DJ778" s="65"/>
      <c r="DK778" s="65"/>
      <c r="DL778" s="65"/>
      <c r="DM778" s="65"/>
      <c r="DN778" s="65"/>
      <c r="DO778" s="65"/>
      <c r="DP778" s="65"/>
      <c r="DQ778" s="65"/>
      <c r="DR778" s="65"/>
      <c r="DS778" s="65"/>
      <c r="DT778" s="65"/>
      <c r="DU778" s="64"/>
      <c r="DV778" s="66"/>
      <c r="DW778" s="67"/>
    </row>
    <row r="779" spans="4:127" s="79" customFormat="1">
      <c r="D779" s="57"/>
      <c r="E779" s="57"/>
      <c r="F779" s="57"/>
      <c r="G779" s="57"/>
      <c r="H779" s="57"/>
      <c r="I779" s="57"/>
      <c r="J779" s="57"/>
      <c r="K779" s="57"/>
      <c r="L779" s="57"/>
      <c r="M779" s="57"/>
      <c r="N779" s="57"/>
      <c r="O779" s="57"/>
      <c r="P779" s="57"/>
      <c r="Q779" s="57"/>
      <c r="R779" s="57"/>
      <c r="S779" s="57"/>
      <c r="T779" s="57"/>
      <c r="U779" s="57"/>
      <c r="V779" s="60"/>
      <c r="W779" s="60"/>
      <c r="X779" s="61"/>
      <c r="Y779" s="60"/>
      <c r="Z779" s="60"/>
      <c r="AA779" s="60"/>
      <c r="AB779" s="60"/>
      <c r="AC779" s="60"/>
      <c r="AD779" s="60"/>
      <c r="AE779" s="60"/>
      <c r="AF779" s="60"/>
      <c r="AG779" s="60"/>
      <c r="AH779" s="60"/>
      <c r="AI779" s="60"/>
      <c r="AJ779" s="61"/>
      <c r="AK779" s="60"/>
      <c r="AL779" s="61"/>
      <c r="AM779" s="60"/>
      <c r="AN779" s="60"/>
      <c r="AO779" s="60"/>
      <c r="AP779" s="62"/>
      <c r="AQ779" s="63"/>
      <c r="AR779" s="60"/>
      <c r="AS779" s="61"/>
      <c r="AT779" s="61"/>
      <c r="AU779" s="61"/>
      <c r="AV779" s="61"/>
      <c r="AW779" s="61"/>
      <c r="AX779" s="61"/>
      <c r="AY779" s="60"/>
      <c r="AZ779" s="60"/>
      <c r="BA779" s="60"/>
      <c r="BB779" s="60"/>
      <c r="BC779" s="60"/>
      <c r="BD779" s="60"/>
      <c r="BE779" s="60"/>
      <c r="BF779" s="60"/>
      <c r="BG779" s="60"/>
      <c r="BH779" s="60"/>
      <c r="BI779" s="60"/>
      <c r="BJ779" s="60"/>
      <c r="BK779" s="60"/>
      <c r="BL779" s="60"/>
      <c r="BM779" s="60"/>
      <c r="BN779" s="60"/>
      <c r="BO779" s="60"/>
      <c r="BP779" s="60"/>
      <c r="BQ779" s="60"/>
      <c r="BR779" s="60"/>
      <c r="BS779" s="60"/>
      <c r="BT779" s="60"/>
      <c r="BU779" s="60"/>
      <c r="BV779" s="60"/>
      <c r="BW779" s="60"/>
      <c r="BX779" s="60"/>
      <c r="BY779" s="60"/>
      <c r="BZ779" s="60"/>
      <c r="CA779" s="60"/>
      <c r="CB779" s="60"/>
      <c r="CC779" s="60"/>
      <c r="CD779" s="64"/>
      <c r="CE779" s="64"/>
      <c r="CF779" s="64"/>
      <c r="CG779" s="64"/>
      <c r="CH779" s="64"/>
      <c r="CI779" s="65"/>
      <c r="CJ779" s="65"/>
      <c r="CK779" s="65"/>
      <c r="CL779" s="65"/>
      <c r="CM779" s="65"/>
      <c r="CN779" s="65"/>
      <c r="CO779" s="65"/>
      <c r="CP779" s="65"/>
      <c r="CQ779" s="65"/>
      <c r="CR779" s="65"/>
      <c r="CS779" s="65"/>
      <c r="CT779" s="65"/>
      <c r="CU779" s="65"/>
      <c r="CV779" s="65"/>
      <c r="CW779" s="65"/>
      <c r="CX779" s="65"/>
      <c r="CY779" s="65"/>
      <c r="CZ779" s="65"/>
      <c r="DA779" s="65"/>
      <c r="DB779" s="65"/>
      <c r="DC779" s="65"/>
      <c r="DD779" s="65"/>
      <c r="DE779" s="65"/>
      <c r="DF779" s="65"/>
      <c r="DG779" s="65"/>
      <c r="DH779" s="65"/>
      <c r="DI779" s="65"/>
      <c r="DJ779" s="65"/>
      <c r="DK779" s="65"/>
      <c r="DL779" s="65"/>
      <c r="DM779" s="65"/>
      <c r="DN779" s="65"/>
      <c r="DO779" s="65"/>
      <c r="DP779" s="65"/>
      <c r="DQ779" s="65"/>
      <c r="DR779" s="65"/>
      <c r="DS779" s="65"/>
      <c r="DT779" s="65"/>
      <c r="DU779" s="64"/>
      <c r="DV779" s="66"/>
      <c r="DW779" s="67"/>
    </row>
    <row r="780" spans="4:127" s="79" customFormat="1">
      <c r="D780" s="57"/>
      <c r="E780" s="57"/>
      <c r="F780" s="57"/>
      <c r="G780" s="57"/>
      <c r="H780" s="57"/>
      <c r="I780" s="57"/>
      <c r="J780" s="57"/>
      <c r="K780" s="57"/>
      <c r="L780" s="57"/>
      <c r="M780" s="57"/>
      <c r="N780" s="57"/>
      <c r="O780" s="57"/>
      <c r="P780" s="57"/>
      <c r="Q780" s="57"/>
      <c r="R780" s="57"/>
      <c r="S780" s="57"/>
      <c r="T780" s="57"/>
      <c r="U780" s="57"/>
      <c r="V780" s="60"/>
      <c r="W780" s="60"/>
      <c r="X780" s="61"/>
      <c r="Y780" s="60"/>
      <c r="Z780" s="60"/>
      <c r="AA780" s="60"/>
      <c r="AB780" s="60"/>
      <c r="AC780" s="60"/>
      <c r="AD780" s="60"/>
      <c r="AE780" s="60"/>
      <c r="AF780" s="60"/>
      <c r="AG780" s="60"/>
      <c r="AH780" s="60"/>
      <c r="AI780" s="60"/>
      <c r="AJ780" s="61"/>
      <c r="AK780" s="60"/>
      <c r="AL780" s="61"/>
      <c r="AM780" s="60"/>
      <c r="AN780" s="60"/>
      <c r="AO780" s="60"/>
      <c r="AP780" s="62"/>
      <c r="AQ780" s="63"/>
      <c r="AR780" s="60"/>
      <c r="AS780" s="61"/>
      <c r="AT780" s="61"/>
      <c r="AU780" s="61"/>
      <c r="AV780" s="61"/>
      <c r="AW780" s="61"/>
      <c r="AX780" s="61"/>
      <c r="AY780" s="60"/>
      <c r="AZ780" s="60"/>
      <c r="BA780" s="60"/>
      <c r="BB780" s="60"/>
      <c r="BC780" s="60"/>
      <c r="BD780" s="60"/>
      <c r="BE780" s="60"/>
      <c r="BF780" s="60"/>
      <c r="BG780" s="60"/>
      <c r="BH780" s="60"/>
      <c r="BI780" s="60"/>
      <c r="BJ780" s="60"/>
      <c r="BK780" s="60"/>
      <c r="BL780" s="60"/>
      <c r="BM780" s="60"/>
      <c r="BN780" s="60"/>
      <c r="BO780" s="60"/>
      <c r="BP780" s="60"/>
      <c r="BQ780" s="60"/>
      <c r="BR780" s="60"/>
      <c r="BS780" s="60"/>
      <c r="BT780" s="60"/>
      <c r="BU780" s="60"/>
      <c r="BV780" s="60"/>
      <c r="BW780" s="60"/>
      <c r="BX780" s="60"/>
      <c r="BY780" s="60"/>
      <c r="BZ780" s="60"/>
      <c r="CA780" s="60"/>
      <c r="CB780" s="60"/>
      <c r="CC780" s="60"/>
      <c r="CD780" s="64"/>
      <c r="CE780" s="64"/>
      <c r="CF780" s="64"/>
      <c r="CG780" s="64"/>
      <c r="CH780" s="64"/>
      <c r="CI780" s="65"/>
      <c r="CJ780" s="65"/>
      <c r="CK780" s="65"/>
      <c r="CL780" s="65"/>
      <c r="CM780" s="65"/>
      <c r="CN780" s="65"/>
      <c r="CO780" s="65"/>
      <c r="CP780" s="65"/>
      <c r="CQ780" s="65"/>
      <c r="CR780" s="65"/>
      <c r="CS780" s="65"/>
      <c r="CT780" s="65"/>
      <c r="CU780" s="65"/>
      <c r="CV780" s="65"/>
      <c r="CW780" s="65"/>
      <c r="CX780" s="65"/>
      <c r="CY780" s="65"/>
      <c r="CZ780" s="65"/>
      <c r="DA780" s="65"/>
      <c r="DB780" s="65"/>
      <c r="DC780" s="65"/>
      <c r="DD780" s="65"/>
      <c r="DE780" s="65"/>
      <c r="DF780" s="65"/>
      <c r="DG780" s="65"/>
      <c r="DH780" s="65"/>
      <c r="DI780" s="65"/>
      <c r="DJ780" s="65"/>
      <c r="DK780" s="65"/>
      <c r="DL780" s="65"/>
      <c r="DM780" s="65"/>
      <c r="DN780" s="65"/>
      <c r="DO780" s="65"/>
      <c r="DP780" s="65"/>
      <c r="DQ780" s="65"/>
      <c r="DR780" s="65"/>
      <c r="DS780" s="65"/>
      <c r="DT780" s="65"/>
      <c r="DU780" s="64"/>
      <c r="DV780" s="66"/>
      <c r="DW780" s="67"/>
    </row>
    <row r="781" spans="4:127" s="79" customFormat="1">
      <c r="D781" s="57"/>
      <c r="E781" s="57"/>
      <c r="F781" s="57"/>
      <c r="G781" s="57"/>
      <c r="H781" s="57"/>
      <c r="I781" s="57"/>
      <c r="J781" s="57"/>
      <c r="K781" s="57"/>
      <c r="L781" s="57"/>
      <c r="M781" s="57"/>
      <c r="N781" s="57"/>
      <c r="O781" s="57"/>
      <c r="P781" s="57"/>
      <c r="Q781" s="57"/>
      <c r="R781" s="57"/>
      <c r="S781" s="57"/>
      <c r="T781" s="57"/>
      <c r="U781" s="57"/>
      <c r="V781" s="60"/>
      <c r="W781" s="60"/>
      <c r="X781" s="61"/>
      <c r="Y781" s="60"/>
      <c r="Z781" s="60"/>
      <c r="AA781" s="60"/>
      <c r="AB781" s="60"/>
      <c r="AC781" s="60"/>
      <c r="AD781" s="60"/>
      <c r="AE781" s="60"/>
      <c r="AF781" s="60"/>
      <c r="AG781" s="60"/>
      <c r="AH781" s="60"/>
      <c r="AI781" s="60"/>
      <c r="AJ781" s="61"/>
      <c r="AK781" s="60"/>
      <c r="AL781" s="61"/>
      <c r="AM781" s="60"/>
      <c r="AN781" s="60"/>
      <c r="AO781" s="60"/>
      <c r="AP781" s="62"/>
      <c r="AQ781" s="63"/>
      <c r="AR781" s="60"/>
      <c r="AS781" s="61"/>
      <c r="AT781" s="61"/>
      <c r="AU781" s="61"/>
      <c r="AV781" s="61"/>
      <c r="AW781" s="61"/>
      <c r="AX781" s="61"/>
      <c r="AY781" s="60"/>
      <c r="AZ781" s="60"/>
      <c r="BA781" s="60"/>
      <c r="BB781" s="60"/>
      <c r="BC781" s="60"/>
      <c r="BD781" s="60"/>
      <c r="BE781" s="60"/>
      <c r="BF781" s="60"/>
      <c r="BG781" s="60"/>
      <c r="BH781" s="60"/>
      <c r="BI781" s="60"/>
      <c r="BJ781" s="60"/>
      <c r="BK781" s="60"/>
      <c r="BL781" s="60"/>
      <c r="BM781" s="60"/>
      <c r="BN781" s="60"/>
      <c r="BO781" s="60"/>
      <c r="BP781" s="60"/>
      <c r="BQ781" s="60"/>
      <c r="BR781" s="60"/>
      <c r="BS781" s="60"/>
      <c r="BT781" s="60"/>
      <c r="BU781" s="60"/>
      <c r="BV781" s="60"/>
      <c r="BW781" s="60"/>
      <c r="BX781" s="60"/>
      <c r="BY781" s="60"/>
      <c r="BZ781" s="60"/>
      <c r="CA781" s="60"/>
      <c r="CB781" s="60"/>
      <c r="CC781" s="60"/>
      <c r="CD781" s="64"/>
      <c r="CE781" s="64"/>
      <c r="CF781" s="64"/>
      <c r="CG781" s="64"/>
      <c r="CH781" s="64"/>
      <c r="CI781" s="65"/>
      <c r="CJ781" s="65"/>
      <c r="CK781" s="65"/>
      <c r="CL781" s="65"/>
      <c r="CM781" s="65"/>
      <c r="CN781" s="65"/>
      <c r="CO781" s="65"/>
      <c r="CP781" s="65"/>
      <c r="CQ781" s="65"/>
      <c r="CR781" s="65"/>
      <c r="CS781" s="65"/>
      <c r="CT781" s="65"/>
      <c r="CU781" s="65"/>
      <c r="CV781" s="65"/>
      <c r="CW781" s="65"/>
      <c r="CX781" s="65"/>
      <c r="CY781" s="65"/>
      <c r="CZ781" s="65"/>
      <c r="DA781" s="65"/>
      <c r="DB781" s="65"/>
      <c r="DC781" s="65"/>
      <c r="DD781" s="65"/>
      <c r="DE781" s="65"/>
      <c r="DF781" s="65"/>
      <c r="DG781" s="65"/>
      <c r="DH781" s="65"/>
      <c r="DI781" s="65"/>
      <c r="DJ781" s="65"/>
      <c r="DK781" s="65"/>
      <c r="DL781" s="65"/>
      <c r="DM781" s="65"/>
      <c r="DN781" s="65"/>
      <c r="DO781" s="65"/>
      <c r="DP781" s="65"/>
      <c r="DQ781" s="65"/>
      <c r="DR781" s="65"/>
      <c r="DS781" s="65"/>
      <c r="DT781" s="65"/>
      <c r="DU781" s="64"/>
      <c r="DV781" s="66"/>
      <c r="DW781" s="67"/>
    </row>
    <row r="782" spans="4:127" s="79" customFormat="1">
      <c r="D782" s="57"/>
      <c r="E782" s="57"/>
      <c r="F782" s="57"/>
      <c r="G782" s="57"/>
      <c r="H782" s="57"/>
      <c r="I782" s="57"/>
      <c r="J782" s="57"/>
      <c r="K782" s="57"/>
      <c r="L782" s="57"/>
      <c r="M782" s="57"/>
      <c r="N782" s="57"/>
      <c r="O782" s="57"/>
      <c r="P782" s="57"/>
      <c r="Q782" s="57"/>
      <c r="R782" s="57"/>
      <c r="S782" s="57"/>
      <c r="T782" s="57"/>
      <c r="U782" s="57"/>
      <c r="V782" s="60"/>
      <c r="W782" s="60"/>
      <c r="X782" s="61"/>
      <c r="Y782" s="60"/>
      <c r="Z782" s="60"/>
      <c r="AA782" s="60"/>
      <c r="AB782" s="60"/>
      <c r="AC782" s="60"/>
      <c r="AD782" s="60"/>
      <c r="AE782" s="60"/>
      <c r="AF782" s="60"/>
      <c r="AG782" s="60"/>
      <c r="AH782" s="60"/>
      <c r="AI782" s="60"/>
      <c r="AJ782" s="61"/>
      <c r="AK782" s="60"/>
      <c r="AL782" s="61"/>
      <c r="AM782" s="60"/>
      <c r="AN782" s="60"/>
      <c r="AO782" s="60"/>
      <c r="AP782" s="62"/>
      <c r="AQ782" s="63"/>
      <c r="AR782" s="60"/>
      <c r="AS782" s="61"/>
      <c r="AT782" s="61"/>
      <c r="AU782" s="61"/>
      <c r="AV782" s="61"/>
      <c r="AW782" s="61"/>
      <c r="AX782" s="61"/>
      <c r="AY782" s="60"/>
      <c r="AZ782" s="60"/>
      <c r="BA782" s="60"/>
      <c r="BB782" s="60"/>
      <c r="BC782" s="60"/>
      <c r="BD782" s="60"/>
      <c r="BE782" s="60"/>
      <c r="BF782" s="60"/>
      <c r="BG782" s="60"/>
      <c r="BH782" s="60"/>
      <c r="BI782" s="60"/>
      <c r="BJ782" s="60"/>
      <c r="BK782" s="60"/>
      <c r="BL782" s="60"/>
      <c r="BM782" s="60"/>
      <c r="BN782" s="60"/>
      <c r="BO782" s="60"/>
      <c r="BP782" s="60"/>
      <c r="BQ782" s="60"/>
      <c r="BR782" s="60"/>
      <c r="BS782" s="60"/>
      <c r="BT782" s="60"/>
      <c r="BU782" s="60"/>
      <c r="BV782" s="60"/>
      <c r="BW782" s="60"/>
      <c r="BX782" s="60"/>
      <c r="BY782" s="60"/>
      <c r="BZ782" s="60"/>
      <c r="CA782" s="60"/>
      <c r="CB782" s="60"/>
      <c r="CC782" s="60"/>
      <c r="CD782" s="64"/>
      <c r="CE782" s="64"/>
      <c r="CF782" s="64"/>
      <c r="CG782" s="64"/>
      <c r="CH782" s="64"/>
      <c r="CI782" s="65"/>
      <c r="CJ782" s="65"/>
      <c r="CK782" s="65"/>
      <c r="CL782" s="65"/>
      <c r="CM782" s="65"/>
      <c r="CN782" s="65"/>
      <c r="CO782" s="65"/>
      <c r="CP782" s="65"/>
      <c r="CQ782" s="65"/>
      <c r="CR782" s="65"/>
      <c r="CS782" s="65"/>
      <c r="CT782" s="65"/>
      <c r="CU782" s="65"/>
      <c r="CV782" s="65"/>
      <c r="CW782" s="65"/>
      <c r="CX782" s="65"/>
      <c r="CY782" s="65"/>
      <c r="CZ782" s="65"/>
      <c r="DA782" s="65"/>
      <c r="DB782" s="65"/>
      <c r="DC782" s="65"/>
      <c r="DD782" s="65"/>
      <c r="DE782" s="65"/>
      <c r="DF782" s="65"/>
      <c r="DG782" s="65"/>
      <c r="DH782" s="65"/>
      <c r="DI782" s="65"/>
      <c r="DJ782" s="65"/>
      <c r="DK782" s="65"/>
      <c r="DL782" s="65"/>
      <c r="DM782" s="65"/>
      <c r="DN782" s="65"/>
      <c r="DO782" s="65"/>
      <c r="DP782" s="65"/>
      <c r="DQ782" s="65"/>
      <c r="DR782" s="65"/>
      <c r="DS782" s="65"/>
      <c r="DT782" s="65"/>
      <c r="DU782" s="64"/>
      <c r="DV782" s="66"/>
      <c r="DW782" s="67"/>
    </row>
    <row r="783" spans="4:127" s="79" customFormat="1">
      <c r="D783" s="57"/>
      <c r="E783" s="57"/>
      <c r="F783" s="57"/>
      <c r="G783" s="57"/>
      <c r="H783" s="57"/>
      <c r="I783" s="57"/>
      <c r="J783" s="57"/>
      <c r="K783" s="57"/>
      <c r="L783" s="57"/>
      <c r="M783" s="57"/>
      <c r="N783" s="57"/>
      <c r="O783" s="57"/>
      <c r="P783" s="57"/>
      <c r="Q783" s="57"/>
      <c r="R783" s="57"/>
      <c r="S783" s="57"/>
      <c r="T783" s="57"/>
      <c r="U783" s="57"/>
      <c r="V783" s="60"/>
      <c r="W783" s="60"/>
      <c r="X783" s="61"/>
      <c r="Y783" s="60"/>
      <c r="Z783" s="60"/>
      <c r="AA783" s="60"/>
      <c r="AB783" s="60"/>
      <c r="AC783" s="60"/>
      <c r="AD783" s="60"/>
      <c r="AE783" s="60"/>
      <c r="AF783" s="60"/>
      <c r="AG783" s="60"/>
      <c r="AH783" s="60"/>
      <c r="AI783" s="60"/>
      <c r="AJ783" s="61"/>
      <c r="AK783" s="60"/>
      <c r="AL783" s="61"/>
      <c r="AM783" s="60"/>
      <c r="AN783" s="60"/>
      <c r="AO783" s="60"/>
      <c r="AP783" s="62"/>
      <c r="AQ783" s="63"/>
      <c r="AR783" s="60"/>
      <c r="AS783" s="61"/>
      <c r="AT783" s="61"/>
      <c r="AU783" s="61"/>
      <c r="AV783" s="61"/>
      <c r="AW783" s="61"/>
      <c r="AX783" s="61"/>
      <c r="AY783" s="60"/>
      <c r="AZ783" s="60"/>
      <c r="BA783" s="60"/>
      <c r="BB783" s="60"/>
      <c r="BC783" s="60"/>
      <c r="BD783" s="60"/>
      <c r="BE783" s="60"/>
      <c r="BF783" s="60"/>
      <c r="BG783" s="60"/>
      <c r="BH783" s="60"/>
      <c r="BI783" s="60"/>
      <c r="BJ783" s="60"/>
      <c r="BK783" s="60"/>
      <c r="BL783" s="60"/>
      <c r="BM783" s="60"/>
      <c r="BN783" s="60"/>
      <c r="BO783" s="60"/>
      <c r="BP783" s="60"/>
      <c r="BQ783" s="60"/>
      <c r="BR783" s="60"/>
      <c r="BS783" s="60"/>
      <c r="BT783" s="60"/>
      <c r="BU783" s="60"/>
      <c r="BV783" s="60"/>
      <c r="BW783" s="60"/>
      <c r="BX783" s="60"/>
      <c r="BY783" s="60"/>
      <c r="BZ783" s="60"/>
      <c r="CA783" s="60"/>
      <c r="CB783" s="60"/>
      <c r="CC783" s="60"/>
      <c r="CD783" s="64"/>
      <c r="CE783" s="64"/>
      <c r="CF783" s="64"/>
      <c r="CG783" s="64"/>
      <c r="CH783" s="64"/>
      <c r="CI783" s="65"/>
      <c r="CJ783" s="65"/>
      <c r="CK783" s="65"/>
      <c r="CL783" s="65"/>
      <c r="CM783" s="65"/>
      <c r="CN783" s="65"/>
      <c r="CO783" s="65"/>
      <c r="CP783" s="65"/>
      <c r="CQ783" s="65"/>
      <c r="CR783" s="65"/>
      <c r="CS783" s="65"/>
      <c r="CT783" s="65"/>
      <c r="CU783" s="65"/>
      <c r="CV783" s="65"/>
      <c r="CW783" s="65"/>
      <c r="CX783" s="65"/>
      <c r="CY783" s="65"/>
      <c r="CZ783" s="65"/>
      <c r="DA783" s="65"/>
      <c r="DB783" s="65"/>
      <c r="DC783" s="65"/>
      <c r="DD783" s="65"/>
      <c r="DE783" s="65"/>
      <c r="DF783" s="65"/>
      <c r="DG783" s="65"/>
      <c r="DH783" s="65"/>
      <c r="DI783" s="65"/>
      <c r="DJ783" s="65"/>
      <c r="DK783" s="65"/>
      <c r="DL783" s="65"/>
      <c r="DM783" s="65"/>
      <c r="DN783" s="65"/>
      <c r="DO783" s="65"/>
      <c r="DP783" s="65"/>
      <c r="DQ783" s="65"/>
      <c r="DR783" s="65"/>
      <c r="DS783" s="65"/>
      <c r="DT783" s="65"/>
      <c r="DU783" s="64"/>
      <c r="DV783" s="66"/>
      <c r="DW783" s="67"/>
    </row>
    <row r="784" spans="4:127" s="79" customFormat="1">
      <c r="D784" s="57"/>
      <c r="E784" s="57"/>
      <c r="F784" s="57"/>
      <c r="G784" s="57"/>
      <c r="H784" s="57"/>
      <c r="I784" s="57"/>
      <c r="J784" s="57"/>
      <c r="K784" s="57"/>
      <c r="L784" s="57"/>
      <c r="M784" s="57"/>
      <c r="N784" s="57"/>
      <c r="O784" s="57"/>
      <c r="P784" s="57"/>
      <c r="Q784" s="57"/>
      <c r="R784" s="57"/>
      <c r="S784" s="57"/>
      <c r="T784" s="57"/>
      <c r="U784" s="57"/>
      <c r="V784" s="60"/>
      <c r="W784" s="60"/>
      <c r="X784" s="61"/>
      <c r="Y784" s="60"/>
      <c r="Z784" s="60"/>
      <c r="AA784" s="60"/>
      <c r="AB784" s="60"/>
      <c r="AC784" s="60"/>
      <c r="AD784" s="60"/>
      <c r="AE784" s="60"/>
      <c r="AF784" s="60"/>
      <c r="AG784" s="60"/>
      <c r="AH784" s="60"/>
      <c r="AI784" s="60"/>
      <c r="AJ784" s="61"/>
      <c r="AK784" s="60"/>
      <c r="AL784" s="61"/>
      <c r="AM784" s="60"/>
      <c r="AN784" s="60"/>
      <c r="AO784" s="60"/>
      <c r="AP784" s="62"/>
      <c r="AQ784" s="63"/>
      <c r="AR784" s="60"/>
      <c r="AS784" s="61"/>
      <c r="AT784" s="61"/>
      <c r="AU784" s="61"/>
      <c r="AV784" s="61"/>
      <c r="AW784" s="61"/>
      <c r="AX784" s="61"/>
      <c r="AY784" s="60"/>
      <c r="AZ784" s="60"/>
      <c r="BA784" s="60"/>
      <c r="BB784" s="60"/>
      <c r="BC784" s="60"/>
      <c r="BD784" s="60"/>
      <c r="BE784" s="60"/>
      <c r="BF784" s="60"/>
      <c r="BG784" s="60"/>
      <c r="BH784" s="60"/>
      <c r="BI784" s="60"/>
      <c r="BJ784" s="60"/>
      <c r="BK784" s="60"/>
      <c r="BL784" s="60"/>
      <c r="BM784" s="60"/>
      <c r="BN784" s="60"/>
      <c r="BO784" s="60"/>
      <c r="BP784" s="60"/>
      <c r="BQ784" s="60"/>
      <c r="BR784" s="60"/>
      <c r="BS784" s="60"/>
      <c r="BT784" s="60"/>
      <c r="BU784" s="60"/>
      <c r="BV784" s="60"/>
      <c r="BW784" s="60"/>
      <c r="BX784" s="60"/>
      <c r="BY784" s="60"/>
      <c r="BZ784" s="60"/>
      <c r="CA784" s="60"/>
      <c r="CB784" s="60"/>
      <c r="CC784" s="60"/>
      <c r="CD784" s="64"/>
      <c r="CE784" s="64"/>
      <c r="CF784" s="64"/>
      <c r="CG784" s="64"/>
      <c r="CH784" s="64"/>
      <c r="CI784" s="65"/>
      <c r="CJ784" s="65"/>
      <c r="CK784" s="65"/>
      <c r="CL784" s="65"/>
      <c r="CM784" s="65"/>
      <c r="CN784" s="65"/>
      <c r="CO784" s="65"/>
      <c r="CP784" s="65"/>
      <c r="CQ784" s="65"/>
      <c r="CR784" s="65"/>
      <c r="CS784" s="65"/>
      <c r="CT784" s="65"/>
      <c r="CU784" s="65"/>
      <c r="CV784" s="65"/>
      <c r="CW784" s="65"/>
      <c r="CX784" s="65"/>
      <c r="CY784" s="65"/>
      <c r="CZ784" s="65"/>
      <c r="DA784" s="65"/>
      <c r="DB784" s="65"/>
      <c r="DC784" s="65"/>
      <c r="DD784" s="65"/>
      <c r="DE784" s="65"/>
      <c r="DF784" s="65"/>
      <c r="DG784" s="65"/>
      <c r="DH784" s="65"/>
      <c r="DI784" s="65"/>
      <c r="DJ784" s="65"/>
      <c r="DK784" s="65"/>
      <c r="DL784" s="65"/>
      <c r="DM784" s="65"/>
      <c r="DN784" s="65"/>
      <c r="DO784" s="65"/>
      <c r="DP784" s="65"/>
      <c r="DQ784" s="65"/>
      <c r="DR784" s="65"/>
      <c r="DS784" s="65"/>
      <c r="DT784" s="65"/>
      <c r="DU784" s="64"/>
      <c r="DV784" s="66"/>
      <c r="DW784" s="67"/>
    </row>
    <row r="785" spans="4:127" s="79" customFormat="1">
      <c r="D785" s="57"/>
      <c r="E785" s="57"/>
      <c r="F785" s="57"/>
      <c r="G785" s="57"/>
      <c r="H785" s="57"/>
      <c r="I785" s="57"/>
      <c r="J785" s="57"/>
      <c r="K785" s="57"/>
      <c r="L785" s="57"/>
      <c r="M785" s="57"/>
      <c r="N785" s="57"/>
      <c r="O785" s="57"/>
      <c r="P785" s="57"/>
      <c r="Q785" s="57"/>
      <c r="R785" s="57"/>
      <c r="S785" s="57"/>
      <c r="T785" s="57"/>
      <c r="U785" s="57"/>
      <c r="V785" s="60"/>
      <c r="W785" s="60"/>
      <c r="X785" s="61"/>
      <c r="Y785" s="60"/>
      <c r="Z785" s="60"/>
      <c r="AA785" s="60"/>
      <c r="AB785" s="60"/>
      <c r="AC785" s="60"/>
      <c r="AD785" s="60"/>
      <c r="AE785" s="60"/>
      <c r="AF785" s="60"/>
      <c r="AG785" s="60"/>
      <c r="AH785" s="60"/>
      <c r="AI785" s="60"/>
      <c r="AJ785" s="61"/>
      <c r="AK785" s="60"/>
      <c r="AL785" s="61"/>
      <c r="AM785" s="60"/>
      <c r="AN785" s="60"/>
      <c r="AO785" s="60"/>
      <c r="AP785" s="62"/>
      <c r="AQ785" s="63"/>
      <c r="AR785" s="60"/>
      <c r="AS785" s="61"/>
      <c r="AT785" s="61"/>
      <c r="AU785" s="61"/>
      <c r="AV785" s="61"/>
      <c r="AW785" s="61"/>
      <c r="AX785" s="61"/>
      <c r="AY785" s="60"/>
      <c r="AZ785" s="60"/>
      <c r="BA785" s="60"/>
      <c r="BB785" s="60"/>
      <c r="BC785" s="60"/>
      <c r="BD785" s="60"/>
      <c r="BE785" s="60"/>
      <c r="BF785" s="60"/>
      <c r="BG785" s="60"/>
      <c r="BH785" s="60"/>
      <c r="BI785" s="60"/>
      <c r="BJ785" s="60"/>
      <c r="BK785" s="60"/>
      <c r="BL785" s="60"/>
      <c r="BM785" s="60"/>
      <c r="BN785" s="60"/>
      <c r="BO785" s="60"/>
      <c r="BP785" s="60"/>
      <c r="BQ785" s="60"/>
      <c r="BR785" s="60"/>
      <c r="BS785" s="60"/>
      <c r="BT785" s="60"/>
      <c r="BU785" s="60"/>
      <c r="BV785" s="60"/>
      <c r="BW785" s="60"/>
      <c r="BX785" s="60"/>
      <c r="BY785" s="60"/>
      <c r="BZ785" s="60"/>
      <c r="CA785" s="60"/>
      <c r="CB785" s="60"/>
      <c r="CC785" s="60"/>
      <c r="CD785" s="64"/>
      <c r="CE785" s="64"/>
      <c r="CF785" s="64"/>
      <c r="CG785" s="64"/>
      <c r="CH785" s="64"/>
      <c r="CI785" s="65"/>
      <c r="CJ785" s="65"/>
      <c r="CK785" s="65"/>
      <c r="CL785" s="65"/>
      <c r="CM785" s="65"/>
      <c r="CN785" s="65"/>
      <c r="CO785" s="65"/>
      <c r="CP785" s="65"/>
      <c r="CQ785" s="65"/>
      <c r="CR785" s="65"/>
      <c r="CS785" s="65"/>
      <c r="CT785" s="65"/>
      <c r="CU785" s="65"/>
      <c r="CV785" s="65"/>
      <c r="CW785" s="65"/>
      <c r="CX785" s="65"/>
      <c r="CY785" s="65"/>
      <c r="CZ785" s="65"/>
      <c r="DA785" s="65"/>
      <c r="DB785" s="65"/>
      <c r="DC785" s="65"/>
      <c r="DD785" s="65"/>
      <c r="DE785" s="65"/>
      <c r="DF785" s="65"/>
      <c r="DG785" s="65"/>
      <c r="DH785" s="65"/>
      <c r="DI785" s="65"/>
      <c r="DJ785" s="65"/>
      <c r="DK785" s="65"/>
      <c r="DL785" s="65"/>
      <c r="DM785" s="65"/>
      <c r="DN785" s="65"/>
      <c r="DO785" s="65"/>
      <c r="DP785" s="65"/>
      <c r="DQ785" s="65"/>
      <c r="DR785" s="65"/>
      <c r="DS785" s="65"/>
      <c r="DT785" s="65"/>
      <c r="DU785" s="64"/>
      <c r="DV785" s="66"/>
      <c r="DW785" s="67"/>
    </row>
    <row r="786" spans="4:127" s="79" customFormat="1">
      <c r="D786" s="57"/>
      <c r="E786" s="57"/>
      <c r="F786" s="57"/>
      <c r="G786" s="57"/>
      <c r="H786" s="57"/>
      <c r="I786" s="57"/>
      <c r="J786" s="57"/>
      <c r="K786" s="57"/>
      <c r="L786" s="57"/>
      <c r="M786" s="57"/>
      <c r="N786" s="57"/>
      <c r="O786" s="57"/>
      <c r="P786" s="57"/>
      <c r="Q786" s="57"/>
      <c r="R786" s="57"/>
      <c r="S786" s="57"/>
      <c r="T786" s="57"/>
      <c r="U786" s="57"/>
      <c r="V786" s="60"/>
      <c r="W786" s="60"/>
      <c r="X786" s="61"/>
      <c r="Y786" s="60"/>
      <c r="Z786" s="60"/>
      <c r="AA786" s="60"/>
      <c r="AB786" s="60"/>
      <c r="AC786" s="60"/>
      <c r="AD786" s="60"/>
      <c r="AE786" s="60"/>
      <c r="AF786" s="60"/>
      <c r="AG786" s="60"/>
      <c r="AH786" s="60"/>
      <c r="AI786" s="60"/>
      <c r="AJ786" s="61"/>
      <c r="AK786" s="60"/>
      <c r="AL786" s="61"/>
      <c r="AM786" s="60"/>
      <c r="AN786" s="60"/>
      <c r="AO786" s="60"/>
      <c r="AP786" s="62"/>
      <c r="AQ786" s="63"/>
      <c r="AR786" s="60"/>
      <c r="AS786" s="61"/>
      <c r="AT786" s="61"/>
      <c r="AU786" s="61"/>
      <c r="AV786" s="61"/>
      <c r="AW786" s="61"/>
      <c r="AX786" s="61"/>
      <c r="AY786" s="60"/>
      <c r="AZ786" s="60"/>
      <c r="BA786" s="60"/>
      <c r="BB786" s="60"/>
      <c r="BC786" s="60"/>
      <c r="BD786" s="60"/>
      <c r="BE786" s="60"/>
      <c r="BF786" s="60"/>
      <c r="BG786" s="60"/>
      <c r="BH786" s="60"/>
      <c r="BI786" s="60"/>
      <c r="BJ786" s="60"/>
      <c r="BK786" s="60"/>
      <c r="BL786" s="60"/>
      <c r="BM786" s="60"/>
      <c r="BN786" s="60"/>
      <c r="BO786" s="60"/>
      <c r="BP786" s="60"/>
      <c r="BQ786" s="60"/>
      <c r="BR786" s="60"/>
      <c r="BS786" s="60"/>
      <c r="BT786" s="60"/>
      <c r="BU786" s="60"/>
      <c r="BV786" s="60"/>
      <c r="BW786" s="60"/>
      <c r="BX786" s="60"/>
      <c r="BY786" s="60"/>
      <c r="BZ786" s="60"/>
      <c r="CA786" s="60"/>
      <c r="CB786" s="60"/>
      <c r="CC786" s="60"/>
      <c r="CD786" s="64"/>
      <c r="CE786" s="64"/>
      <c r="CF786" s="64"/>
      <c r="CG786" s="64"/>
      <c r="CH786" s="64"/>
      <c r="CI786" s="65"/>
      <c r="CJ786" s="65"/>
      <c r="CK786" s="65"/>
      <c r="CL786" s="65"/>
      <c r="CM786" s="65"/>
      <c r="CN786" s="65"/>
      <c r="CO786" s="65"/>
      <c r="CP786" s="65"/>
      <c r="CQ786" s="65"/>
      <c r="CR786" s="65"/>
      <c r="CS786" s="65"/>
      <c r="CT786" s="65"/>
      <c r="CU786" s="65"/>
      <c r="CV786" s="65"/>
      <c r="CW786" s="65"/>
      <c r="CX786" s="65"/>
      <c r="CY786" s="65"/>
      <c r="CZ786" s="65"/>
      <c r="DA786" s="65"/>
      <c r="DB786" s="65"/>
      <c r="DC786" s="65"/>
      <c r="DD786" s="65"/>
      <c r="DE786" s="65"/>
      <c r="DF786" s="65"/>
      <c r="DG786" s="65"/>
      <c r="DH786" s="65"/>
      <c r="DI786" s="65"/>
      <c r="DJ786" s="65"/>
      <c r="DK786" s="65"/>
      <c r="DL786" s="65"/>
      <c r="DM786" s="65"/>
      <c r="DN786" s="65"/>
      <c r="DO786" s="65"/>
      <c r="DP786" s="65"/>
      <c r="DQ786" s="65"/>
      <c r="DR786" s="65"/>
      <c r="DS786" s="65"/>
      <c r="DT786" s="65"/>
      <c r="DU786" s="64"/>
      <c r="DV786" s="66"/>
      <c r="DW786" s="67"/>
    </row>
    <row r="787" spans="4:127" s="79" customFormat="1">
      <c r="D787" s="57"/>
      <c r="E787" s="57"/>
      <c r="F787" s="57"/>
      <c r="G787" s="57"/>
      <c r="H787" s="57"/>
      <c r="I787" s="57"/>
      <c r="J787" s="57"/>
      <c r="K787" s="57"/>
      <c r="L787" s="57"/>
      <c r="M787" s="57"/>
      <c r="N787" s="57"/>
      <c r="O787" s="57"/>
      <c r="P787" s="57"/>
      <c r="Q787" s="57"/>
      <c r="R787" s="57"/>
      <c r="S787" s="57"/>
      <c r="T787" s="57"/>
      <c r="U787" s="57"/>
      <c r="V787" s="60"/>
      <c r="W787" s="60"/>
      <c r="X787" s="61"/>
      <c r="Y787" s="60"/>
      <c r="Z787" s="60"/>
      <c r="AA787" s="60"/>
      <c r="AB787" s="60"/>
      <c r="AC787" s="60"/>
      <c r="AD787" s="60"/>
      <c r="AE787" s="60"/>
      <c r="AF787" s="60"/>
      <c r="AG787" s="60"/>
      <c r="AH787" s="60"/>
      <c r="AI787" s="60"/>
      <c r="AJ787" s="61"/>
      <c r="AK787" s="60"/>
      <c r="AL787" s="61"/>
      <c r="AM787" s="60"/>
      <c r="AN787" s="60"/>
      <c r="AO787" s="60"/>
      <c r="AP787" s="62"/>
      <c r="AQ787" s="63"/>
      <c r="AR787" s="60"/>
      <c r="AS787" s="61"/>
      <c r="AT787" s="61"/>
      <c r="AU787" s="61"/>
      <c r="AV787" s="61"/>
      <c r="AW787" s="61"/>
      <c r="AX787" s="61"/>
      <c r="AY787" s="60"/>
      <c r="AZ787" s="60"/>
      <c r="BA787" s="60"/>
      <c r="BB787" s="60"/>
      <c r="BC787" s="60"/>
      <c r="BD787" s="60"/>
      <c r="BE787" s="60"/>
      <c r="BF787" s="60"/>
      <c r="BG787" s="60"/>
      <c r="BH787" s="60"/>
      <c r="BI787" s="60"/>
      <c r="BJ787" s="60"/>
      <c r="BK787" s="60"/>
      <c r="BL787" s="60"/>
      <c r="BM787" s="60"/>
      <c r="BN787" s="60"/>
      <c r="BO787" s="60"/>
      <c r="BP787" s="60"/>
      <c r="BQ787" s="60"/>
      <c r="BR787" s="60"/>
      <c r="BS787" s="60"/>
      <c r="BT787" s="60"/>
      <c r="BU787" s="60"/>
      <c r="BV787" s="60"/>
      <c r="BW787" s="60"/>
      <c r="BX787" s="60"/>
      <c r="BY787" s="60"/>
      <c r="BZ787" s="60"/>
      <c r="CA787" s="60"/>
      <c r="CB787" s="60"/>
      <c r="CC787" s="60"/>
      <c r="CD787" s="64"/>
      <c r="CE787" s="64"/>
      <c r="CF787" s="64"/>
      <c r="CG787" s="64"/>
      <c r="CH787" s="64"/>
      <c r="CI787" s="65"/>
      <c r="CJ787" s="65"/>
      <c r="CK787" s="65"/>
      <c r="CL787" s="65"/>
      <c r="CM787" s="65"/>
      <c r="CN787" s="65"/>
      <c r="CO787" s="65"/>
      <c r="CP787" s="65"/>
      <c r="CQ787" s="65"/>
      <c r="CR787" s="65"/>
      <c r="CS787" s="65"/>
      <c r="CT787" s="65"/>
      <c r="CU787" s="65"/>
      <c r="CV787" s="65"/>
      <c r="CW787" s="65"/>
      <c r="CX787" s="65"/>
      <c r="CY787" s="65"/>
      <c r="CZ787" s="65"/>
      <c r="DA787" s="65"/>
      <c r="DB787" s="65"/>
      <c r="DC787" s="65"/>
      <c r="DD787" s="65"/>
      <c r="DE787" s="65"/>
      <c r="DF787" s="65"/>
      <c r="DG787" s="65"/>
      <c r="DH787" s="65"/>
      <c r="DI787" s="65"/>
      <c r="DJ787" s="65"/>
      <c r="DK787" s="65"/>
      <c r="DL787" s="65"/>
      <c r="DM787" s="65"/>
      <c r="DN787" s="65"/>
      <c r="DO787" s="65"/>
      <c r="DP787" s="65"/>
      <c r="DQ787" s="65"/>
      <c r="DR787" s="65"/>
      <c r="DS787" s="65"/>
      <c r="DT787" s="65"/>
      <c r="DU787" s="64"/>
      <c r="DV787" s="66"/>
      <c r="DW787" s="67"/>
    </row>
    <row r="788" spans="4:127" s="79" customFormat="1">
      <c r="D788" s="57"/>
      <c r="E788" s="57"/>
      <c r="F788" s="57"/>
      <c r="G788" s="57"/>
      <c r="H788" s="57"/>
      <c r="I788" s="57"/>
      <c r="J788" s="57"/>
      <c r="K788" s="57"/>
      <c r="L788" s="57"/>
      <c r="M788" s="57"/>
      <c r="N788" s="57"/>
      <c r="O788" s="57"/>
      <c r="P788" s="57"/>
      <c r="Q788" s="57"/>
      <c r="R788" s="57"/>
      <c r="S788" s="57"/>
      <c r="T788" s="57"/>
      <c r="U788" s="57"/>
      <c r="V788" s="60"/>
      <c r="W788" s="60"/>
      <c r="X788" s="61"/>
      <c r="Y788" s="60"/>
      <c r="Z788" s="60"/>
      <c r="AA788" s="60"/>
      <c r="AB788" s="60"/>
      <c r="AC788" s="60"/>
      <c r="AD788" s="60"/>
      <c r="AE788" s="60"/>
      <c r="AF788" s="60"/>
      <c r="AG788" s="60"/>
      <c r="AH788" s="60"/>
      <c r="AI788" s="60"/>
      <c r="AJ788" s="61"/>
      <c r="AK788" s="60"/>
      <c r="AL788" s="61"/>
      <c r="AM788" s="60"/>
      <c r="AN788" s="60"/>
      <c r="AO788" s="60"/>
      <c r="AP788" s="62"/>
      <c r="AQ788" s="63"/>
      <c r="AR788" s="60"/>
      <c r="AS788" s="61"/>
      <c r="AT788" s="61"/>
      <c r="AU788" s="61"/>
      <c r="AV788" s="61"/>
      <c r="AW788" s="61"/>
      <c r="AX788" s="61"/>
      <c r="AY788" s="60"/>
      <c r="AZ788" s="60"/>
      <c r="BA788" s="60"/>
      <c r="BB788" s="60"/>
      <c r="BC788" s="60"/>
      <c r="BD788" s="60"/>
      <c r="BE788" s="60"/>
      <c r="BF788" s="60"/>
      <c r="BG788" s="60"/>
      <c r="BH788" s="60"/>
      <c r="BI788" s="60"/>
      <c r="BJ788" s="60"/>
      <c r="BK788" s="60"/>
      <c r="BL788" s="60"/>
      <c r="BM788" s="60"/>
      <c r="BN788" s="60"/>
      <c r="BO788" s="60"/>
      <c r="BP788" s="60"/>
      <c r="BQ788" s="60"/>
      <c r="BR788" s="60"/>
      <c r="BS788" s="60"/>
      <c r="BT788" s="60"/>
      <c r="BU788" s="60"/>
      <c r="BV788" s="60"/>
      <c r="BW788" s="60"/>
      <c r="BX788" s="60"/>
      <c r="BY788" s="60"/>
      <c r="BZ788" s="60"/>
      <c r="CA788" s="60"/>
      <c r="CB788" s="60"/>
      <c r="CC788" s="60"/>
      <c r="CD788" s="64"/>
      <c r="CE788" s="64"/>
      <c r="CF788" s="64"/>
      <c r="CG788" s="64"/>
      <c r="CH788" s="64"/>
      <c r="CI788" s="65"/>
      <c r="CJ788" s="65"/>
      <c r="CK788" s="65"/>
      <c r="CL788" s="65"/>
      <c r="CM788" s="65"/>
      <c r="CN788" s="65"/>
      <c r="CO788" s="65"/>
      <c r="CP788" s="65"/>
      <c r="CQ788" s="65"/>
      <c r="CR788" s="65"/>
      <c r="CS788" s="65"/>
      <c r="CT788" s="65"/>
      <c r="CU788" s="65"/>
      <c r="CV788" s="65"/>
      <c r="CW788" s="65"/>
      <c r="CX788" s="65"/>
      <c r="CY788" s="65"/>
      <c r="CZ788" s="65"/>
      <c r="DA788" s="65"/>
      <c r="DB788" s="65"/>
      <c r="DC788" s="65"/>
      <c r="DD788" s="65"/>
      <c r="DE788" s="65"/>
      <c r="DF788" s="65"/>
      <c r="DG788" s="65"/>
      <c r="DH788" s="65"/>
      <c r="DI788" s="65"/>
      <c r="DJ788" s="65"/>
      <c r="DK788" s="65"/>
      <c r="DL788" s="65"/>
      <c r="DM788" s="65"/>
      <c r="DN788" s="65"/>
      <c r="DO788" s="65"/>
      <c r="DP788" s="65"/>
      <c r="DQ788" s="65"/>
      <c r="DR788" s="65"/>
      <c r="DS788" s="65"/>
      <c r="DT788" s="65"/>
      <c r="DU788" s="64"/>
      <c r="DV788" s="66"/>
      <c r="DW788" s="67"/>
    </row>
    <row r="789" spans="4:127" s="79" customFormat="1">
      <c r="D789" s="57"/>
      <c r="E789" s="57"/>
      <c r="F789" s="57"/>
      <c r="G789" s="57"/>
      <c r="H789" s="57"/>
      <c r="I789" s="57"/>
      <c r="J789" s="57"/>
      <c r="K789" s="57"/>
      <c r="L789" s="57"/>
      <c r="M789" s="57"/>
      <c r="N789" s="57"/>
      <c r="O789" s="57"/>
      <c r="P789" s="57"/>
      <c r="Q789" s="57"/>
      <c r="R789" s="57"/>
      <c r="S789" s="57"/>
      <c r="T789" s="57"/>
      <c r="U789" s="57"/>
      <c r="V789" s="60"/>
      <c r="W789" s="60"/>
      <c r="X789" s="61"/>
      <c r="Y789" s="60"/>
      <c r="Z789" s="60"/>
      <c r="AA789" s="60"/>
      <c r="AB789" s="60"/>
      <c r="AC789" s="60"/>
      <c r="AD789" s="60"/>
      <c r="AE789" s="60"/>
      <c r="AF789" s="60"/>
      <c r="AG789" s="60"/>
      <c r="AH789" s="60"/>
      <c r="AI789" s="60"/>
      <c r="AJ789" s="61"/>
      <c r="AK789" s="60"/>
      <c r="AL789" s="61"/>
      <c r="AM789" s="60"/>
      <c r="AN789" s="60"/>
      <c r="AO789" s="60"/>
      <c r="AP789" s="62"/>
      <c r="AQ789" s="63"/>
      <c r="AR789" s="60"/>
      <c r="AS789" s="61"/>
      <c r="AT789" s="61"/>
      <c r="AU789" s="61"/>
      <c r="AV789" s="61"/>
      <c r="AW789" s="61"/>
      <c r="AX789" s="61"/>
      <c r="AY789" s="60"/>
      <c r="AZ789" s="60"/>
      <c r="BA789" s="60"/>
      <c r="BB789" s="60"/>
      <c r="BC789" s="60"/>
      <c r="BD789" s="60"/>
      <c r="BE789" s="60"/>
      <c r="BF789" s="60"/>
      <c r="BG789" s="60"/>
      <c r="BH789" s="60"/>
      <c r="BI789" s="60"/>
      <c r="BJ789" s="60"/>
      <c r="BK789" s="60"/>
      <c r="BL789" s="60"/>
      <c r="BM789" s="60"/>
      <c r="BN789" s="60"/>
      <c r="BO789" s="60"/>
      <c r="BP789" s="60"/>
      <c r="BQ789" s="60"/>
      <c r="BR789" s="60"/>
      <c r="BS789" s="60"/>
      <c r="BT789" s="60"/>
      <c r="BU789" s="60"/>
      <c r="BV789" s="60"/>
      <c r="BW789" s="60"/>
      <c r="BX789" s="60"/>
      <c r="BY789" s="60"/>
      <c r="BZ789" s="60"/>
      <c r="CA789" s="60"/>
      <c r="CB789" s="60"/>
      <c r="CC789" s="60"/>
      <c r="CD789" s="64"/>
      <c r="CE789" s="64"/>
      <c r="CF789" s="64"/>
      <c r="CG789" s="64"/>
      <c r="CH789" s="64"/>
      <c r="CI789" s="65"/>
      <c r="CJ789" s="65"/>
      <c r="CK789" s="65"/>
      <c r="CL789" s="65"/>
      <c r="CM789" s="65"/>
      <c r="CN789" s="65"/>
      <c r="CO789" s="65"/>
      <c r="CP789" s="65"/>
      <c r="CQ789" s="65"/>
      <c r="CR789" s="65"/>
      <c r="CS789" s="65"/>
      <c r="CT789" s="65"/>
      <c r="CU789" s="65"/>
      <c r="CV789" s="65"/>
      <c r="CW789" s="65"/>
      <c r="CX789" s="65"/>
      <c r="CY789" s="65"/>
      <c r="CZ789" s="65"/>
      <c r="DA789" s="65"/>
      <c r="DB789" s="65"/>
      <c r="DC789" s="65"/>
      <c r="DD789" s="65"/>
      <c r="DE789" s="65"/>
      <c r="DF789" s="65"/>
      <c r="DG789" s="65"/>
      <c r="DH789" s="65"/>
      <c r="DI789" s="65"/>
      <c r="DJ789" s="65"/>
      <c r="DK789" s="65"/>
      <c r="DL789" s="65"/>
      <c r="DM789" s="65"/>
      <c r="DN789" s="65"/>
      <c r="DO789" s="65"/>
      <c r="DP789" s="65"/>
      <c r="DQ789" s="65"/>
      <c r="DR789" s="65"/>
      <c r="DS789" s="65"/>
      <c r="DT789" s="65"/>
      <c r="DU789" s="64"/>
      <c r="DV789" s="66"/>
      <c r="DW789" s="67"/>
    </row>
    <row r="790" spans="4:127" s="79" customFormat="1">
      <c r="D790" s="57"/>
      <c r="E790" s="57"/>
      <c r="F790" s="57"/>
      <c r="G790" s="57"/>
      <c r="H790" s="57"/>
      <c r="I790" s="57"/>
      <c r="J790" s="57"/>
      <c r="K790" s="57"/>
      <c r="L790" s="57"/>
      <c r="M790" s="57"/>
      <c r="N790" s="57"/>
      <c r="O790" s="57"/>
      <c r="P790" s="57"/>
      <c r="Q790" s="57"/>
      <c r="R790" s="57"/>
      <c r="S790" s="57"/>
      <c r="T790" s="57"/>
      <c r="U790" s="57"/>
      <c r="V790" s="60"/>
      <c r="W790" s="60"/>
      <c r="X790" s="61"/>
      <c r="Y790" s="60"/>
      <c r="Z790" s="60"/>
      <c r="AA790" s="60"/>
      <c r="AB790" s="60"/>
      <c r="AC790" s="60"/>
      <c r="AD790" s="60"/>
      <c r="AE790" s="60"/>
      <c r="AF790" s="60"/>
      <c r="AG790" s="60"/>
      <c r="AH790" s="60"/>
      <c r="AI790" s="60"/>
      <c r="AJ790" s="61"/>
      <c r="AK790" s="60"/>
      <c r="AL790" s="61"/>
      <c r="AM790" s="60"/>
      <c r="AN790" s="60"/>
      <c r="AO790" s="60"/>
      <c r="AP790" s="62"/>
      <c r="AQ790" s="63"/>
      <c r="AR790" s="60"/>
      <c r="AS790" s="61"/>
      <c r="AT790" s="61"/>
      <c r="AU790" s="61"/>
      <c r="AV790" s="61"/>
      <c r="AW790" s="61"/>
      <c r="AX790" s="61"/>
      <c r="AY790" s="60"/>
      <c r="AZ790" s="60"/>
      <c r="BA790" s="60"/>
      <c r="BB790" s="60"/>
      <c r="BC790" s="60"/>
      <c r="BD790" s="60"/>
      <c r="BE790" s="60"/>
      <c r="BF790" s="60"/>
      <c r="BG790" s="60"/>
      <c r="BH790" s="60"/>
      <c r="BI790" s="60"/>
      <c r="BJ790" s="60"/>
      <c r="BK790" s="60"/>
      <c r="BL790" s="60"/>
      <c r="BM790" s="60"/>
      <c r="BN790" s="60"/>
      <c r="BO790" s="60"/>
      <c r="BP790" s="60"/>
      <c r="BQ790" s="60"/>
      <c r="BR790" s="60"/>
      <c r="BS790" s="60"/>
      <c r="BT790" s="60"/>
      <c r="BU790" s="60"/>
      <c r="BV790" s="60"/>
      <c r="BW790" s="60"/>
      <c r="BX790" s="60"/>
      <c r="BY790" s="60"/>
      <c r="BZ790" s="60"/>
      <c r="CA790" s="60"/>
      <c r="CB790" s="60"/>
      <c r="CC790" s="60"/>
      <c r="CD790" s="64"/>
      <c r="CE790" s="64"/>
      <c r="CF790" s="64"/>
      <c r="CG790" s="64"/>
      <c r="CH790" s="64"/>
      <c r="CI790" s="65"/>
      <c r="CJ790" s="65"/>
      <c r="CK790" s="65"/>
      <c r="CL790" s="65"/>
      <c r="CM790" s="65"/>
      <c r="CN790" s="65"/>
      <c r="CO790" s="65"/>
      <c r="CP790" s="65"/>
      <c r="CQ790" s="65"/>
      <c r="CR790" s="65"/>
      <c r="CS790" s="65"/>
      <c r="CT790" s="65"/>
      <c r="CU790" s="65"/>
      <c r="CV790" s="65"/>
      <c r="CW790" s="65"/>
      <c r="CX790" s="65"/>
      <c r="CY790" s="65"/>
      <c r="CZ790" s="65"/>
      <c r="DA790" s="65"/>
      <c r="DB790" s="65"/>
      <c r="DC790" s="65"/>
      <c r="DD790" s="65"/>
      <c r="DE790" s="65"/>
      <c r="DF790" s="65"/>
      <c r="DG790" s="65"/>
      <c r="DH790" s="65"/>
      <c r="DI790" s="65"/>
      <c r="DJ790" s="65"/>
      <c r="DK790" s="65"/>
      <c r="DL790" s="65"/>
      <c r="DM790" s="65"/>
      <c r="DN790" s="65"/>
      <c r="DO790" s="65"/>
      <c r="DP790" s="65"/>
      <c r="DQ790" s="65"/>
      <c r="DR790" s="65"/>
      <c r="DS790" s="65"/>
      <c r="DT790" s="65"/>
      <c r="DU790" s="64"/>
      <c r="DV790" s="66"/>
      <c r="DW790" s="67"/>
    </row>
    <row r="791" spans="4:127" s="79" customFormat="1">
      <c r="D791" s="57"/>
      <c r="E791" s="57"/>
      <c r="F791" s="57"/>
      <c r="G791" s="57"/>
      <c r="H791" s="57"/>
      <c r="I791" s="57"/>
      <c r="J791" s="57"/>
      <c r="K791" s="57"/>
      <c r="L791" s="57"/>
      <c r="M791" s="57"/>
      <c r="N791" s="57"/>
      <c r="O791" s="57"/>
      <c r="P791" s="57"/>
      <c r="Q791" s="57"/>
      <c r="R791" s="57"/>
      <c r="S791" s="57"/>
      <c r="T791" s="57"/>
      <c r="U791" s="57"/>
      <c r="V791" s="60"/>
      <c r="W791" s="60"/>
      <c r="X791" s="61"/>
      <c r="Y791" s="60"/>
      <c r="Z791" s="60"/>
      <c r="AA791" s="60"/>
      <c r="AB791" s="60"/>
      <c r="AC791" s="60"/>
      <c r="AD791" s="60"/>
      <c r="AE791" s="60"/>
      <c r="AF791" s="60"/>
      <c r="AG791" s="60"/>
      <c r="AH791" s="60"/>
      <c r="AI791" s="60"/>
      <c r="AJ791" s="61"/>
      <c r="AK791" s="60"/>
      <c r="AL791" s="61"/>
      <c r="AM791" s="60"/>
      <c r="AN791" s="60"/>
      <c r="AO791" s="60"/>
      <c r="AP791" s="62"/>
      <c r="AQ791" s="63"/>
      <c r="AR791" s="60"/>
      <c r="AS791" s="61"/>
      <c r="AT791" s="61"/>
      <c r="AU791" s="61"/>
      <c r="AV791" s="61"/>
      <c r="AW791" s="61"/>
      <c r="AX791" s="61"/>
      <c r="AY791" s="60"/>
      <c r="AZ791" s="60"/>
      <c r="BA791" s="60"/>
      <c r="BB791" s="60"/>
      <c r="BC791" s="60"/>
      <c r="BD791" s="60"/>
      <c r="BE791" s="60"/>
      <c r="BF791" s="60"/>
      <c r="BG791" s="60"/>
      <c r="BH791" s="60"/>
      <c r="BI791" s="60"/>
      <c r="BJ791" s="60"/>
      <c r="BK791" s="60"/>
      <c r="BL791" s="60"/>
      <c r="BM791" s="60"/>
      <c r="BN791" s="60"/>
      <c r="BO791" s="60"/>
      <c r="BP791" s="60"/>
      <c r="BQ791" s="60"/>
      <c r="BR791" s="60"/>
      <c r="BS791" s="60"/>
      <c r="BT791" s="60"/>
      <c r="BU791" s="60"/>
      <c r="BV791" s="60"/>
      <c r="BW791" s="60"/>
      <c r="BX791" s="60"/>
      <c r="BY791" s="60"/>
      <c r="BZ791" s="60"/>
      <c r="CA791" s="60"/>
      <c r="CB791" s="60"/>
      <c r="CC791" s="60"/>
      <c r="CD791" s="64"/>
      <c r="CE791" s="64"/>
      <c r="CF791" s="64"/>
      <c r="CG791" s="64"/>
      <c r="CH791" s="64"/>
      <c r="CI791" s="65"/>
      <c r="CJ791" s="65"/>
      <c r="CK791" s="65"/>
      <c r="CL791" s="65"/>
      <c r="CM791" s="65"/>
      <c r="CN791" s="65"/>
      <c r="CO791" s="65"/>
      <c r="CP791" s="65"/>
      <c r="CQ791" s="65"/>
      <c r="CR791" s="65"/>
      <c r="CS791" s="65"/>
      <c r="CT791" s="65"/>
      <c r="CU791" s="65"/>
      <c r="CV791" s="65"/>
      <c r="CW791" s="65"/>
      <c r="CX791" s="65"/>
      <c r="CY791" s="65"/>
      <c r="CZ791" s="65"/>
      <c r="DA791" s="65"/>
      <c r="DB791" s="65"/>
      <c r="DC791" s="65"/>
      <c r="DD791" s="65"/>
      <c r="DE791" s="65"/>
      <c r="DF791" s="65"/>
      <c r="DG791" s="65"/>
      <c r="DH791" s="65"/>
      <c r="DI791" s="65"/>
      <c r="DJ791" s="65"/>
      <c r="DK791" s="65"/>
      <c r="DL791" s="65"/>
      <c r="DM791" s="65"/>
      <c r="DN791" s="65"/>
      <c r="DO791" s="65"/>
      <c r="DP791" s="65"/>
      <c r="DQ791" s="65"/>
      <c r="DR791" s="65"/>
      <c r="DS791" s="65"/>
      <c r="DT791" s="65"/>
      <c r="DU791" s="64"/>
      <c r="DV791" s="66"/>
      <c r="DW791" s="67"/>
    </row>
    <row r="792" spans="4:127" s="79" customFormat="1">
      <c r="D792" s="57"/>
      <c r="E792" s="57"/>
      <c r="F792" s="57"/>
      <c r="G792" s="57"/>
      <c r="H792" s="57"/>
      <c r="I792" s="57"/>
      <c r="J792" s="57"/>
      <c r="K792" s="57"/>
      <c r="L792" s="57"/>
      <c r="M792" s="57"/>
      <c r="N792" s="57"/>
      <c r="O792" s="57"/>
      <c r="P792" s="57"/>
      <c r="Q792" s="57"/>
      <c r="R792" s="57"/>
      <c r="S792" s="57"/>
      <c r="T792" s="57"/>
      <c r="U792" s="57"/>
      <c r="V792" s="60"/>
      <c r="W792" s="60"/>
      <c r="X792" s="61"/>
      <c r="Y792" s="60"/>
      <c r="Z792" s="60"/>
      <c r="AA792" s="60"/>
      <c r="AB792" s="60"/>
      <c r="AC792" s="60"/>
      <c r="AD792" s="60"/>
      <c r="AE792" s="60"/>
      <c r="AF792" s="60"/>
      <c r="AG792" s="60"/>
      <c r="AH792" s="60"/>
      <c r="AI792" s="60"/>
      <c r="AJ792" s="61"/>
      <c r="AK792" s="60"/>
      <c r="AL792" s="61"/>
      <c r="AM792" s="60"/>
      <c r="AN792" s="60"/>
      <c r="AO792" s="60"/>
      <c r="AP792" s="62"/>
      <c r="AQ792" s="63"/>
      <c r="AR792" s="60"/>
      <c r="AS792" s="61"/>
      <c r="AT792" s="61"/>
      <c r="AU792" s="61"/>
      <c r="AV792" s="61"/>
      <c r="AW792" s="61"/>
      <c r="AX792" s="61"/>
      <c r="AY792" s="60"/>
      <c r="AZ792" s="60"/>
      <c r="BA792" s="60"/>
      <c r="BB792" s="60"/>
      <c r="BC792" s="60"/>
      <c r="BD792" s="60"/>
      <c r="BE792" s="60"/>
      <c r="BF792" s="60"/>
      <c r="BG792" s="60"/>
      <c r="BH792" s="60"/>
      <c r="BI792" s="60"/>
      <c r="BJ792" s="60"/>
      <c r="BK792" s="60"/>
      <c r="BL792" s="60"/>
      <c r="BM792" s="60"/>
      <c r="BN792" s="60"/>
      <c r="BO792" s="60"/>
      <c r="BP792" s="60"/>
      <c r="BQ792" s="60"/>
      <c r="BR792" s="60"/>
      <c r="BS792" s="60"/>
      <c r="BT792" s="60"/>
      <c r="BU792" s="60"/>
      <c r="BV792" s="60"/>
      <c r="BW792" s="60"/>
      <c r="BX792" s="60"/>
      <c r="BY792" s="60"/>
      <c r="BZ792" s="60"/>
      <c r="CA792" s="60"/>
      <c r="CB792" s="60"/>
      <c r="CC792" s="60"/>
      <c r="CD792" s="64"/>
      <c r="CE792" s="64"/>
      <c r="CF792" s="64"/>
      <c r="CG792" s="64"/>
      <c r="CH792" s="64"/>
      <c r="CI792" s="65"/>
      <c r="CJ792" s="65"/>
      <c r="CK792" s="65"/>
      <c r="CL792" s="65"/>
      <c r="CM792" s="65"/>
      <c r="CN792" s="65"/>
      <c r="CO792" s="65"/>
      <c r="CP792" s="65"/>
      <c r="CQ792" s="65"/>
      <c r="CR792" s="65"/>
      <c r="CS792" s="65"/>
      <c r="CT792" s="65"/>
      <c r="CU792" s="65"/>
      <c r="CV792" s="65"/>
      <c r="CW792" s="65"/>
      <c r="CX792" s="65"/>
      <c r="CY792" s="65"/>
      <c r="CZ792" s="65"/>
      <c r="DA792" s="65"/>
      <c r="DB792" s="65"/>
      <c r="DC792" s="65"/>
      <c r="DD792" s="65"/>
      <c r="DE792" s="65"/>
      <c r="DF792" s="65"/>
      <c r="DG792" s="65"/>
      <c r="DH792" s="65"/>
      <c r="DI792" s="65"/>
      <c r="DJ792" s="65"/>
      <c r="DK792" s="65"/>
      <c r="DL792" s="65"/>
      <c r="DM792" s="65"/>
      <c r="DN792" s="65"/>
      <c r="DO792" s="65"/>
      <c r="DP792" s="65"/>
      <c r="DQ792" s="65"/>
      <c r="DR792" s="65"/>
      <c r="DS792" s="65"/>
      <c r="DT792" s="65"/>
      <c r="DU792" s="64"/>
      <c r="DV792" s="66"/>
      <c r="DW792" s="67"/>
    </row>
    <row r="793" spans="4:127" s="79" customFormat="1">
      <c r="D793" s="57"/>
      <c r="E793" s="57"/>
      <c r="F793" s="57"/>
      <c r="G793" s="57"/>
      <c r="H793" s="57"/>
      <c r="I793" s="57"/>
      <c r="J793" s="57"/>
      <c r="K793" s="57"/>
      <c r="L793" s="57"/>
      <c r="M793" s="57"/>
      <c r="N793" s="57"/>
      <c r="O793" s="57"/>
      <c r="P793" s="57"/>
      <c r="Q793" s="57"/>
      <c r="R793" s="57"/>
      <c r="S793" s="57"/>
      <c r="T793" s="57"/>
      <c r="U793" s="57"/>
      <c r="V793" s="60"/>
      <c r="W793" s="60"/>
      <c r="X793" s="61"/>
      <c r="Y793" s="60"/>
      <c r="Z793" s="60"/>
      <c r="AA793" s="60"/>
      <c r="AB793" s="60"/>
      <c r="AC793" s="60"/>
      <c r="AD793" s="60"/>
      <c r="AE793" s="60"/>
      <c r="AF793" s="60"/>
      <c r="AG793" s="60"/>
      <c r="AH793" s="60"/>
      <c r="AI793" s="60"/>
      <c r="AJ793" s="61"/>
      <c r="AK793" s="60"/>
      <c r="AL793" s="61"/>
      <c r="AM793" s="60"/>
      <c r="AN793" s="60"/>
      <c r="AO793" s="60"/>
      <c r="AP793" s="62"/>
      <c r="AQ793" s="63"/>
      <c r="AR793" s="60"/>
      <c r="AS793" s="61"/>
      <c r="AT793" s="61"/>
      <c r="AU793" s="61"/>
      <c r="AV793" s="61"/>
      <c r="AW793" s="61"/>
      <c r="AX793" s="61"/>
      <c r="AY793" s="60"/>
      <c r="AZ793" s="60"/>
      <c r="BA793" s="60"/>
      <c r="BB793" s="60"/>
      <c r="BC793" s="60"/>
      <c r="BD793" s="60"/>
      <c r="BE793" s="60"/>
      <c r="BF793" s="60"/>
      <c r="BG793" s="60"/>
      <c r="BH793" s="60"/>
      <c r="BI793" s="60"/>
      <c r="BJ793" s="60"/>
      <c r="BK793" s="60"/>
      <c r="BL793" s="60"/>
      <c r="BM793" s="60"/>
      <c r="BN793" s="60"/>
      <c r="BO793" s="60"/>
      <c r="BP793" s="60"/>
      <c r="BQ793" s="60"/>
      <c r="BR793" s="60"/>
      <c r="BS793" s="60"/>
      <c r="BT793" s="60"/>
      <c r="BU793" s="60"/>
      <c r="BV793" s="60"/>
      <c r="BW793" s="60"/>
      <c r="BX793" s="60"/>
      <c r="BY793" s="60"/>
      <c r="BZ793" s="60"/>
      <c r="CA793" s="60"/>
      <c r="CB793" s="60"/>
      <c r="CC793" s="60"/>
      <c r="CD793" s="64"/>
      <c r="CE793" s="64"/>
      <c r="CF793" s="64"/>
      <c r="CG793" s="64"/>
      <c r="CH793" s="64"/>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4"/>
      <c r="DV793" s="66"/>
      <c r="DW793" s="67"/>
    </row>
    <row r="794" spans="4:127" s="79" customFormat="1">
      <c r="D794" s="57"/>
      <c r="E794" s="57"/>
      <c r="F794" s="57"/>
      <c r="G794" s="57"/>
      <c r="H794" s="57"/>
      <c r="I794" s="57"/>
      <c r="J794" s="57"/>
      <c r="K794" s="57"/>
      <c r="L794" s="57"/>
      <c r="M794" s="57"/>
      <c r="N794" s="57"/>
      <c r="O794" s="57"/>
      <c r="P794" s="57"/>
      <c r="Q794" s="57"/>
      <c r="R794" s="57"/>
      <c r="S794" s="57"/>
      <c r="T794" s="57"/>
      <c r="U794" s="57"/>
      <c r="V794" s="60"/>
      <c r="W794" s="60"/>
      <c r="X794" s="61"/>
      <c r="Y794" s="60"/>
      <c r="Z794" s="60"/>
      <c r="AA794" s="60"/>
      <c r="AB794" s="60"/>
      <c r="AC794" s="60"/>
      <c r="AD794" s="60"/>
      <c r="AE794" s="60"/>
      <c r="AF794" s="60"/>
      <c r="AG794" s="60"/>
      <c r="AH794" s="60"/>
      <c r="AI794" s="60"/>
      <c r="AJ794" s="61"/>
      <c r="AK794" s="60"/>
      <c r="AL794" s="61"/>
      <c r="AM794" s="60"/>
      <c r="AN794" s="60"/>
      <c r="AO794" s="60"/>
      <c r="AP794" s="62"/>
      <c r="AQ794" s="63"/>
      <c r="AR794" s="60"/>
      <c r="AS794" s="61"/>
      <c r="AT794" s="61"/>
      <c r="AU794" s="61"/>
      <c r="AV794" s="61"/>
      <c r="AW794" s="61"/>
      <c r="AX794" s="61"/>
      <c r="AY794" s="60"/>
      <c r="AZ794" s="60"/>
      <c r="BA794" s="60"/>
      <c r="BB794" s="60"/>
      <c r="BC794" s="60"/>
      <c r="BD794" s="60"/>
      <c r="BE794" s="60"/>
      <c r="BF794" s="60"/>
      <c r="BG794" s="60"/>
      <c r="BH794" s="60"/>
      <c r="BI794" s="60"/>
      <c r="BJ794" s="60"/>
      <c r="BK794" s="60"/>
      <c r="BL794" s="60"/>
      <c r="BM794" s="60"/>
      <c r="BN794" s="60"/>
      <c r="BO794" s="60"/>
      <c r="BP794" s="60"/>
      <c r="BQ794" s="60"/>
      <c r="BR794" s="60"/>
      <c r="BS794" s="60"/>
      <c r="BT794" s="60"/>
      <c r="BU794" s="60"/>
      <c r="BV794" s="60"/>
      <c r="BW794" s="60"/>
      <c r="BX794" s="60"/>
      <c r="BY794" s="60"/>
      <c r="BZ794" s="60"/>
      <c r="CA794" s="60"/>
      <c r="CB794" s="60"/>
      <c r="CC794" s="60"/>
      <c r="CD794" s="64"/>
      <c r="CE794" s="64"/>
      <c r="CF794" s="64"/>
      <c r="CG794" s="64"/>
      <c r="CH794" s="64"/>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4"/>
      <c r="DV794" s="66"/>
      <c r="DW794" s="67"/>
    </row>
    <row r="795" spans="4:127" s="79" customFormat="1">
      <c r="D795" s="57"/>
      <c r="E795" s="57"/>
      <c r="F795" s="57"/>
      <c r="G795" s="57"/>
      <c r="H795" s="57"/>
      <c r="I795" s="57"/>
      <c r="J795" s="57"/>
      <c r="K795" s="57"/>
      <c r="L795" s="57"/>
      <c r="M795" s="57"/>
      <c r="N795" s="57"/>
      <c r="O795" s="57"/>
      <c r="P795" s="57"/>
      <c r="Q795" s="57"/>
      <c r="R795" s="57"/>
      <c r="S795" s="57"/>
      <c r="T795" s="57"/>
      <c r="U795" s="57"/>
      <c r="V795" s="60"/>
      <c r="W795" s="60"/>
      <c r="X795" s="61"/>
      <c r="Y795" s="60"/>
      <c r="Z795" s="60"/>
      <c r="AA795" s="60"/>
      <c r="AB795" s="60"/>
      <c r="AC795" s="60"/>
      <c r="AD795" s="60"/>
      <c r="AE795" s="60"/>
      <c r="AF795" s="60"/>
      <c r="AG795" s="60"/>
      <c r="AH795" s="60"/>
      <c r="AI795" s="60"/>
      <c r="AJ795" s="61"/>
      <c r="AK795" s="60"/>
      <c r="AL795" s="61"/>
      <c r="AM795" s="60"/>
      <c r="AN795" s="60"/>
      <c r="AO795" s="60"/>
      <c r="AP795" s="62"/>
      <c r="AQ795" s="63"/>
      <c r="AR795" s="60"/>
      <c r="AS795" s="61"/>
      <c r="AT795" s="61"/>
      <c r="AU795" s="61"/>
      <c r="AV795" s="61"/>
      <c r="AW795" s="61"/>
      <c r="AX795" s="61"/>
      <c r="AY795" s="60"/>
      <c r="AZ795" s="60"/>
      <c r="BA795" s="60"/>
      <c r="BB795" s="60"/>
      <c r="BC795" s="60"/>
      <c r="BD795" s="60"/>
      <c r="BE795" s="60"/>
      <c r="BF795" s="60"/>
      <c r="BG795" s="60"/>
      <c r="BH795" s="60"/>
      <c r="BI795" s="60"/>
      <c r="BJ795" s="60"/>
      <c r="BK795" s="60"/>
      <c r="BL795" s="60"/>
      <c r="BM795" s="60"/>
      <c r="BN795" s="60"/>
      <c r="BO795" s="60"/>
      <c r="BP795" s="60"/>
      <c r="BQ795" s="60"/>
      <c r="BR795" s="60"/>
      <c r="BS795" s="60"/>
      <c r="BT795" s="60"/>
      <c r="BU795" s="60"/>
      <c r="BV795" s="60"/>
      <c r="BW795" s="60"/>
      <c r="BX795" s="60"/>
      <c r="BY795" s="60"/>
      <c r="BZ795" s="60"/>
      <c r="CA795" s="60"/>
      <c r="CB795" s="60"/>
      <c r="CC795" s="60"/>
      <c r="CD795" s="64"/>
      <c r="CE795" s="64"/>
      <c r="CF795" s="64"/>
      <c r="CG795" s="64"/>
      <c r="CH795" s="64"/>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4"/>
      <c r="DV795" s="66"/>
      <c r="DW795" s="67"/>
    </row>
    <row r="796" spans="4:127" s="79" customFormat="1">
      <c r="D796" s="57"/>
      <c r="E796" s="57"/>
      <c r="F796" s="57"/>
      <c r="G796" s="57"/>
      <c r="H796" s="57"/>
      <c r="I796" s="57"/>
      <c r="J796" s="57"/>
      <c r="K796" s="57"/>
      <c r="L796" s="57"/>
      <c r="M796" s="57"/>
      <c r="N796" s="57"/>
      <c r="O796" s="57"/>
      <c r="P796" s="57"/>
      <c r="Q796" s="57"/>
      <c r="R796" s="57"/>
      <c r="S796" s="57"/>
      <c r="T796" s="57"/>
      <c r="U796" s="57"/>
      <c r="V796" s="60"/>
      <c r="W796" s="60"/>
      <c r="X796" s="61"/>
      <c r="Y796" s="60"/>
      <c r="Z796" s="60"/>
      <c r="AA796" s="60"/>
      <c r="AB796" s="60"/>
      <c r="AC796" s="60"/>
      <c r="AD796" s="60"/>
      <c r="AE796" s="60"/>
      <c r="AF796" s="60"/>
      <c r="AG796" s="60"/>
      <c r="AH796" s="60"/>
      <c r="AI796" s="60"/>
      <c r="AJ796" s="61"/>
      <c r="AK796" s="60"/>
      <c r="AL796" s="61"/>
      <c r="AM796" s="60"/>
      <c r="AN796" s="60"/>
      <c r="AO796" s="60"/>
      <c r="AP796" s="62"/>
      <c r="AQ796" s="63"/>
      <c r="AR796" s="60"/>
      <c r="AS796" s="61"/>
      <c r="AT796" s="61"/>
      <c r="AU796" s="61"/>
      <c r="AV796" s="61"/>
      <c r="AW796" s="61"/>
      <c r="AX796" s="61"/>
      <c r="AY796" s="60"/>
      <c r="AZ796" s="60"/>
      <c r="BA796" s="60"/>
      <c r="BB796" s="60"/>
      <c r="BC796" s="60"/>
      <c r="BD796" s="60"/>
      <c r="BE796" s="60"/>
      <c r="BF796" s="60"/>
      <c r="BG796" s="60"/>
      <c r="BH796" s="60"/>
      <c r="BI796" s="60"/>
      <c r="BJ796" s="60"/>
      <c r="BK796" s="60"/>
      <c r="BL796" s="60"/>
      <c r="BM796" s="60"/>
      <c r="BN796" s="60"/>
      <c r="BO796" s="60"/>
      <c r="BP796" s="60"/>
      <c r="BQ796" s="60"/>
      <c r="BR796" s="60"/>
      <c r="BS796" s="60"/>
      <c r="BT796" s="60"/>
      <c r="BU796" s="60"/>
      <c r="BV796" s="60"/>
      <c r="BW796" s="60"/>
      <c r="BX796" s="60"/>
      <c r="BY796" s="60"/>
      <c r="BZ796" s="60"/>
      <c r="CA796" s="60"/>
      <c r="CB796" s="60"/>
      <c r="CC796" s="60"/>
      <c r="CD796" s="64"/>
      <c r="CE796" s="64"/>
      <c r="CF796" s="64"/>
      <c r="CG796" s="64"/>
      <c r="CH796" s="64"/>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4"/>
      <c r="DV796" s="66"/>
      <c r="DW796" s="67"/>
    </row>
    <row r="797" spans="4:127" s="79" customFormat="1">
      <c r="D797" s="57"/>
      <c r="E797" s="57"/>
      <c r="F797" s="57"/>
      <c r="G797" s="57"/>
      <c r="H797" s="57"/>
      <c r="I797" s="57"/>
      <c r="J797" s="57"/>
      <c r="K797" s="57"/>
      <c r="L797" s="57"/>
      <c r="M797" s="57"/>
      <c r="N797" s="57"/>
      <c r="O797" s="57"/>
      <c r="P797" s="57"/>
      <c r="Q797" s="57"/>
      <c r="R797" s="57"/>
      <c r="S797" s="57"/>
      <c r="T797" s="57"/>
      <c r="U797" s="57"/>
      <c r="V797" s="60"/>
      <c r="W797" s="60"/>
      <c r="X797" s="61"/>
      <c r="Y797" s="60"/>
      <c r="Z797" s="60"/>
      <c r="AA797" s="60"/>
      <c r="AB797" s="60"/>
      <c r="AC797" s="60"/>
      <c r="AD797" s="60"/>
      <c r="AE797" s="60"/>
      <c r="AF797" s="60"/>
      <c r="AG797" s="60"/>
      <c r="AH797" s="60"/>
      <c r="AI797" s="60"/>
      <c r="AJ797" s="61"/>
      <c r="AK797" s="60"/>
      <c r="AL797" s="61"/>
      <c r="AM797" s="60"/>
      <c r="AN797" s="60"/>
      <c r="AO797" s="60"/>
      <c r="AP797" s="62"/>
      <c r="AQ797" s="63"/>
      <c r="AR797" s="60"/>
      <c r="AS797" s="61"/>
      <c r="AT797" s="61"/>
      <c r="AU797" s="61"/>
      <c r="AV797" s="61"/>
      <c r="AW797" s="61"/>
      <c r="AX797" s="61"/>
      <c r="AY797" s="60"/>
      <c r="AZ797" s="60"/>
      <c r="BA797" s="60"/>
      <c r="BB797" s="60"/>
      <c r="BC797" s="60"/>
      <c r="BD797" s="60"/>
      <c r="BE797" s="60"/>
      <c r="BF797" s="60"/>
      <c r="BG797" s="60"/>
      <c r="BH797" s="60"/>
      <c r="BI797" s="60"/>
      <c r="BJ797" s="60"/>
      <c r="BK797" s="60"/>
      <c r="BL797" s="60"/>
      <c r="BM797" s="60"/>
      <c r="BN797" s="60"/>
      <c r="BO797" s="60"/>
      <c r="BP797" s="60"/>
      <c r="BQ797" s="60"/>
      <c r="BR797" s="60"/>
      <c r="BS797" s="60"/>
      <c r="BT797" s="60"/>
      <c r="BU797" s="60"/>
      <c r="BV797" s="60"/>
      <c r="BW797" s="60"/>
      <c r="BX797" s="60"/>
      <c r="BY797" s="60"/>
      <c r="BZ797" s="60"/>
      <c r="CA797" s="60"/>
      <c r="CB797" s="60"/>
      <c r="CC797" s="60"/>
      <c r="CD797" s="64"/>
      <c r="CE797" s="64"/>
      <c r="CF797" s="64"/>
      <c r="CG797" s="64"/>
      <c r="CH797" s="64"/>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4"/>
      <c r="DV797" s="66"/>
      <c r="DW797" s="67"/>
    </row>
    <row r="798" spans="4:127" s="79" customFormat="1">
      <c r="D798" s="57"/>
      <c r="E798" s="57"/>
      <c r="F798" s="57"/>
      <c r="G798" s="57"/>
      <c r="H798" s="57"/>
      <c r="I798" s="57"/>
      <c r="J798" s="57"/>
      <c r="K798" s="57"/>
      <c r="L798" s="57"/>
      <c r="M798" s="57"/>
      <c r="N798" s="57"/>
      <c r="O798" s="57"/>
      <c r="P798" s="57"/>
      <c r="Q798" s="57"/>
      <c r="R798" s="57"/>
      <c r="S798" s="57"/>
      <c r="T798" s="57"/>
      <c r="U798" s="57"/>
      <c r="V798" s="60"/>
      <c r="W798" s="60"/>
      <c r="X798" s="61"/>
      <c r="Y798" s="60"/>
      <c r="Z798" s="60"/>
      <c r="AA798" s="60"/>
      <c r="AB798" s="60"/>
      <c r="AC798" s="60"/>
      <c r="AD798" s="60"/>
      <c r="AE798" s="60"/>
      <c r="AF798" s="60"/>
      <c r="AG798" s="60"/>
      <c r="AH798" s="60"/>
      <c r="AI798" s="60"/>
      <c r="AJ798" s="61"/>
      <c r="AK798" s="60"/>
      <c r="AL798" s="61"/>
      <c r="AM798" s="60"/>
      <c r="AN798" s="60"/>
      <c r="AO798" s="60"/>
      <c r="AP798" s="62"/>
      <c r="AQ798" s="63"/>
      <c r="AR798" s="60"/>
      <c r="AS798" s="61"/>
      <c r="AT798" s="61"/>
      <c r="AU798" s="61"/>
      <c r="AV798" s="61"/>
      <c r="AW798" s="61"/>
      <c r="AX798" s="61"/>
      <c r="AY798" s="60"/>
      <c r="AZ798" s="60"/>
      <c r="BA798" s="60"/>
      <c r="BB798" s="60"/>
      <c r="BC798" s="60"/>
      <c r="BD798" s="60"/>
      <c r="BE798" s="60"/>
      <c r="BF798" s="60"/>
      <c r="BG798" s="60"/>
      <c r="BH798" s="60"/>
      <c r="BI798" s="60"/>
      <c r="BJ798" s="60"/>
      <c r="BK798" s="60"/>
      <c r="BL798" s="60"/>
      <c r="BM798" s="60"/>
      <c r="BN798" s="60"/>
      <c r="BO798" s="60"/>
      <c r="BP798" s="60"/>
      <c r="BQ798" s="60"/>
      <c r="BR798" s="60"/>
      <c r="BS798" s="60"/>
      <c r="BT798" s="60"/>
      <c r="BU798" s="60"/>
      <c r="BV798" s="60"/>
      <c r="BW798" s="60"/>
      <c r="BX798" s="60"/>
      <c r="BY798" s="60"/>
      <c r="BZ798" s="60"/>
      <c r="CA798" s="60"/>
      <c r="CB798" s="60"/>
      <c r="CC798" s="60"/>
      <c r="CD798" s="64"/>
      <c r="CE798" s="64"/>
      <c r="CF798" s="64"/>
      <c r="CG798" s="64"/>
      <c r="CH798" s="64"/>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4"/>
      <c r="DV798" s="66"/>
      <c r="DW798" s="67"/>
    </row>
    <row r="799" spans="4:127" s="79" customFormat="1">
      <c r="D799" s="57"/>
      <c r="E799" s="57"/>
      <c r="F799" s="57"/>
      <c r="G799" s="57"/>
      <c r="H799" s="57"/>
      <c r="I799" s="57"/>
      <c r="J799" s="57"/>
      <c r="K799" s="57"/>
      <c r="L799" s="57"/>
      <c r="M799" s="57"/>
      <c r="N799" s="57"/>
      <c r="O799" s="57"/>
      <c r="P799" s="57"/>
      <c r="Q799" s="57"/>
      <c r="R799" s="57"/>
      <c r="S799" s="57"/>
      <c r="T799" s="57"/>
      <c r="U799" s="57"/>
      <c r="V799" s="60"/>
      <c r="W799" s="60"/>
      <c r="X799" s="61"/>
      <c r="Y799" s="60"/>
      <c r="Z799" s="60"/>
      <c r="AA799" s="60"/>
      <c r="AB799" s="60"/>
      <c r="AC799" s="60"/>
      <c r="AD799" s="60"/>
      <c r="AE799" s="60"/>
      <c r="AF799" s="60"/>
      <c r="AG799" s="60"/>
      <c r="AH799" s="60"/>
      <c r="AI799" s="60"/>
      <c r="AJ799" s="61"/>
      <c r="AK799" s="60"/>
      <c r="AL799" s="61"/>
      <c r="AM799" s="60"/>
      <c r="AN799" s="60"/>
      <c r="AO799" s="60"/>
      <c r="AP799" s="62"/>
      <c r="AQ799" s="63"/>
      <c r="AR799" s="60"/>
      <c r="AS799" s="61"/>
      <c r="AT799" s="61"/>
      <c r="AU799" s="61"/>
      <c r="AV799" s="61"/>
      <c r="AW799" s="61"/>
      <c r="AX799" s="61"/>
      <c r="AY799" s="60"/>
      <c r="AZ799" s="60"/>
      <c r="BA799" s="60"/>
      <c r="BB799" s="60"/>
      <c r="BC799" s="60"/>
      <c r="BD799" s="60"/>
      <c r="BE799" s="60"/>
      <c r="BF799" s="60"/>
      <c r="BG799" s="60"/>
      <c r="BH799" s="60"/>
      <c r="BI799" s="60"/>
      <c r="BJ799" s="60"/>
      <c r="BK799" s="60"/>
      <c r="BL799" s="60"/>
      <c r="BM799" s="60"/>
      <c r="BN799" s="60"/>
      <c r="BO799" s="60"/>
      <c r="BP799" s="60"/>
      <c r="BQ799" s="60"/>
      <c r="BR799" s="60"/>
      <c r="BS799" s="60"/>
      <c r="BT799" s="60"/>
      <c r="BU799" s="60"/>
      <c r="BV799" s="60"/>
      <c r="BW799" s="60"/>
      <c r="BX799" s="60"/>
      <c r="BY799" s="60"/>
      <c r="BZ799" s="60"/>
      <c r="CA799" s="60"/>
      <c r="CB799" s="60"/>
      <c r="CC799" s="60"/>
      <c r="CD799" s="64"/>
      <c r="CE799" s="64"/>
      <c r="CF799" s="64"/>
      <c r="CG799" s="64"/>
      <c r="CH799" s="64"/>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4"/>
      <c r="DV799" s="66"/>
      <c r="DW799" s="67"/>
    </row>
    <row r="800" spans="4:127" s="79" customFormat="1">
      <c r="D800" s="57"/>
      <c r="E800" s="57"/>
      <c r="F800" s="57"/>
      <c r="G800" s="57"/>
      <c r="H800" s="57"/>
      <c r="I800" s="57"/>
      <c r="J800" s="57"/>
      <c r="K800" s="57"/>
      <c r="L800" s="57"/>
      <c r="M800" s="57"/>
      <c r="N800" s="57"/>
      <c r="O800" s="57"/>
      <c r="P800" s="57"/>
      <c r="Q800" s="57"/>
      <c r="R800" s="57"/>
      <c r="S800" s="57"/>
      <c r="T800" s="57"/>
      <c r="U800" s="57"/>
      <c r="V800" s="60"/>
      <c r="W800" s="60"/>
      <c r="X800" s="61"/>
      <c r="Y800" s="60"/>
      <c r="Z800" s="60"/>
      <c r="AA800" s="60"/>
      <c r="AB800" s="60"/>
      <c r="AC800" s="60"/>
      <c r="AD800" s="60"/>
      <c r="AE800" s="60"/>
      <c r="AF800" s="60"/>
      <c r="AG800" s="60"/>
      <c r="AH800" s="60"/>
      <c r="AI800" s="60"/>
      <c r="AJ800" s="61"/>
      <c r="AK800" s="60"/>
      <c r="AL800" s="61"/>
      <c r="AM800" s="60"/>
      <c r="AN800" s="60"/>
      <c r="AO800" s="60"/>
      <c r="AP800" s="62"/>
      <c r="AQ800" s="63"/>
      <c r="AR800" s="60"/>
      <c r="AS800" s="61"/>
      <c r="AT800" s="61"/>
      <c r="AU800" s="61"/>
      <c r="AV800" s="61"/>
      <c r="AW800" s="61"/>
      <c r="AX800" s="61"/>
      <c r="AY800" s="60"/>
      <c r="AZ800" s="60"/>
      <c r="BA800" s="60"/>
      <c r="BB800" s="60"/>
      <c r="BC800" s="60"/>
      <c r="BD800" s="60"/>
      <c r="BE800" s="60"/>
      <c r="BF800" s="60"/>
      <c r="BG800" s="60"/>
      <c r="BH800" s="60"/>
      <c r="BI800" s="60"/>
      <c r="BJ800" s="60"/>
      <c r="BK800" s="60"/>
      <c r="BL800" s="60"/>
      <c r="BM800" s="60"/>
      <c r="BN800" s="60"/>
      <c r="BO800" s="60"/>
      <c r="BP800" s="60"/>
      <c r="BQ800" s="60"/>
      <c r="BR800" s="60"/>
      <c r="BS800" s="60"/>
      <c r="BT800" s="60"/>
      <c r="BU800" s="60"/>
      <c r="BV800" s="60"/>
      <c r="BW800" s="60"/>
      <c r="BX800" s="60"/>
      <c r="BY800" s="60"/>
      <c r="BZ800" s="60"/>
      <c r="CA800" s="60"/>
      <c r="CB800" s="60"/>
      <c r="CC800" s="60"/>
      <c r="CD800" s="64"/>
      <c r="CE800" s="64"/>
      <c r="CF800" s="64"/>
      <c r="CG800" s="64"/>
      <c r="CH800" s="64"/>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4"/>
      <c r="DV800" s="66"/>
      <c r="DW800" s="67"/>
    </row>
    <row r="801" spans="4:127" s="79" customFormat="1">
      <c r="D801" s="57"/>
      <c r="E801" s="57"/>
      <c r="F801" s="57"/>
      <c r="G801" s="57"/>
      <c r="H801" s="57"/>
      <c r="I801" s="57"/>
      <c r="J801" s="57"/>
      <c r="K801" s="57"/>
      <c r="L801" s="57"/>
      <c r="M801" s="57"/>
      <c r="N801" s="57"/>
      <c r="O801" s="57"/>
      <c r="P801" s="57"/>
      <c r="Q801" s="57"/>
      <c r="R801" s="57"/>
      <c r="S801" s="57"/>
      <c r="T801" s="57"/>
      <c r="U801" s="57"/>
      <c r="V801" s="60"/>
      <c r="W801" s="60"/>
      <c r="X801" s="61"/>
      <c r="Y801" s="60"/>
      <c r="Z801" s="60"/>
      <c r="AA801" s="60"/>
      <c r="AB801" s="60"/>
      <c r="AC801" s="60"/>
      <c r="AD801" s="60"/>
      <c r="AE801" s="60"/>
      <c r="AF801" s="60"/>
      <c r="AG801" s="60"/>
      <c r="AH801" s="60"/>
      <c r="AI801" s="60"/>
      <c r="AJ801" s="61"/>
      <c r="AK801" s="60"/>
      <c r="AL801" s="61"/>
      <c r="AM801" s="60"/>
      <c r="AN801" s="60"/>
      <c r="AO801" s="60"/>
      <c r="AP801" s="62"/>
      <c r="AQ801" s="63"/>
      <c r="AR801" s="60"/>
      <c r="AS801" s="61"/>
      <c r="AT801" s="61"/>
      <c r="AU801" s="61"/>
      <c r="AV801" s="61"/>
      <c r="AW801" s="61"/>
      <c r="AX801" s="61"/>
      <c r="AY801" s="60"/>
      <c r="AZ801" s="60"/>
      <c r="BA801" s="60"/>
      <c r="BB801" s="60"/>
      <c r="BC801" s="60"/>
      <c r="BD801" s="60"/>
      <c r="BE801" s="60"/>
      <c r="BF801" s="60"/>
      <c r="BG801" s="60"/>
      <c r="BH801" s="60"/>
      <c r="BI801" s="60"/>
      <c r="BJ801" s="60"/>
      <c r="BK801" s="60"/>
      <c r="BL801" s="60"/>
      <c r="BM801" s="60"/>
      <c r="BN801" s="60"/>
      <c r="BO801" s="60"/>
      <c r="BP801" s="60"/>
      <c r="BQ801" s="60"/>
      <c r="BR801" s="60"/>
      <c r="BS801" s="60"/>
      <c r="BT801" s="60"/>
      <c r="BU801" s="60"/>
      <c r="BV801" s="60"/>
      <c r="BW801" s="60"/>
      <c r="BX801" s="60"/>
      <c r="BY801" s="60"/>
      <c r="BZ801" s="60"/>
      <c r="CA801" s="60"/>
      <c r="CB801" s="60"/>
      <c r="CC801" s="60"/>
      <c r="CD801" s="64"/>
      <c r="CE801" s="64"/>
      <c r="CF801" s="64"/>
      <c r="CG801" s="64"/>
      <c r="CH801" s="64"/>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4"/>
      <c r="DV801" s="66"/>
      <c r="DW801" s="67"/>
    </row>
    <row r="802" spans="4:127" s="79" customFormat="1">
      <c r="D802" s="57"/>
      <c r="E802" s="57"/>
      <c r="F802" s="57"/>
      <c r="G802" s="57"/>
      <c r="H802" s="57"/>
      <c r="I802" s="57"/>
      <c r="J802" s="57"/>
      <c r="K802" s="57"/>
      <c r="L802" s="57"/>
      <c r="M802" s="57"/>
      <c r="N802" s="57"/>
      <c r="O802" s="57"/>
      <c r="P802" s="57"/>
      <c r="Q802" s="57"/>
      <c r="R802" s="57"/>
      <c r="S802" s="57"/>
      <c r="T802" s="57"/>
      <c r="U802" s="57"/>
      <c r="V802" s="60"/>
      <c r="W802" s="60"/>
      <c r="X802" s="61"/>
      <c r="Y802" s="60"/>
      <c r="Z802" s="60"/>
      <c r="AA802" s="60"/>
      <c r="AB802" s="60"/>
      <c r="AC802" s="60"/>
      <c r="AD802" s="60"/>
      <c r="AE802" s="60"/>
      <c r="AF802" s="60"/>
      <c r="AG802" s="60"/>
      <c r="AH802" s="60"/>
      <c r="AI802" s="60"/>
      <c r="AJ802" s="61"/>
      <c r="AK802" s="60"/>
      <c r="AL802" s="61"/>
      <c r="AM802" s="60"/>
      <c r="AN802" s="60"/>
      <c r="AO802" s="60"/>
      <c r="AP802" s="62"/>
      <c r="AQ802" s="63"/>
      <c r="AR802" s="60"/>
      <c r="AS802" s="61"/>
      <c r="AT802" s="61"/>
      <c r="AU802" s="61"/>
      <c r="AV802" s="61"/>
      <c r="AW802" s="61"/>
      <c r="AX802" s="61"/>
      <c r="AY802" s="60"/>
      <c r="AZ802" s="60"/>
      <c r="BA802" s="60"/>
      <c r="BB802" s="60"/>
      <c r="BC802" s="60"/>
      <c r="BD802" s="60"/>
      <c r="BE802" s="60"/>
      <c r="BF802" s="60"/>
      <c r="BG802" s="60"/>
      <c r="BH802" s="60"/>
      <c r="BI802" s="60"/>
      <c r="BJ802" s="60"/>
      <c r="BK802" s="60"/>
      <c r="BL802" s="60"/>
      <c r="BM802" s="60"/>
      <c r="BN802" s="60"/>
      <c r="BO802" s="60"/>
      <c r="BP802" s="60"/>
      <c r="BQ802" s="60"/>
      <c r="BR802" s="60"/>
      <c r="BS802" s="60"/>
      <c r="BT802" s="60"/>
      <c r="BU802" s="60"/>
      <c r="BV802" s="60"/>
      <c r="BW802" s="60"/>
      <c r="BX802" s="60"/>
      <c r="BY802" s="60"/>
      <c r="BZ802" s="60"/>
      <c r="CA802" s="60"/>
      <c r="CB802" s="60"/>
      <c r="CC802" s="60"/>
      <c r="CD802" s="64"/>
      <c r="CE802" s="64"/>
      <c r="CF802" s="64"/>
      <c r="CG802" s="64"/>
      <c r="CH802" s="64"/>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4"/>
      <c r="DV802" s="66"/>
      <c r="DW802" s="67"/>
    </row>
    <row r="803" spans="4:127" s="79" customFormat="1">
      <c r="D803" s="57"/>
      <c r="E803" s="57"/>
      <c r="F803" s="57"/>
      <c r="G803" s="57"/>
      <c r="H803" s="57"/>
      <c r="I803" s="57"/>
      <c r="J803" s="57"/>
      <c r="K803" s="57"/>
      <c r="L803" s="57"/>
      <c r="M803" s="57"/>
      <c r="N803" s="57"/>
      <c r="O803" s="57"/>
      <c r="P803" s="57"/>
      <c r="Q803" s="57"/>
      <c r="R803" s="57"/>
      <c r="S803" s="57"/>
      <c r="T803" s="57"/>
      <c r="U803" s="57"/>
      <c r="V803" s="60"/>
      <c r="W803" s="60"/>
      <c r="X803" s="61"/>
      <c r="Y803" s="60"/>
      <c r="Z803" s="60"/>
      <c r="AA803" s="60"/>
      <c r="AB803" s="60"/>
      <c r="AC803" s="60"/>
      <c r="AD803" s="60"/>
      <c r="AE803" s="60"/>
      <c r="AF803" s="60"/>
      <c r="AG803" s="60"/>
      <c r="AH803" s="60"/>
      <c r="AI803" s="60"/>
      <c r="AJ803" s="61"/>
      <c r="AK803" s="60"/>
      <c r="AL803" s="61"/>
      <c r="AM803" s="60"/>
      <c r="AN803" s="60"/>
      <c r="AO803" s="60"/>
      <c r="AP803" s="62"/>
      <c r="AQ803" s="63"/>
      <c r="AR803" s="60"/>
      <c r="AS803" s="61"/>
      <c r="AT803" s="61"/>
      <c r="AU803" s="61"/>
      <c r="AV803" s="61"/>
      <c r="AW803" s="61"/>
      <c r="AX803" s="61"/>
      <c r="AY803" s="60"/>
      <c r="AZ803" s="60"/>
      <c r="BA803" s="60"/>
      <c r="BB803" s="60"/>
      <c r="BC803" s="60"/>
      <c r="BD803" s="60"/>
      <c r="BE803" s="60"/>
      <c r="BF803" s="60"/>
      <c r="BG803" s="60"/>
      <c r="BH803" s="60"/>
      <c r="BI803" s="60"/>
      <c r="BJ803" s="60"/>
      <c r="BK803" s="60"/>
      <c r="BL803" s="60"/>
      <c r="BM803" s="60"/>
      <c r="BN803" s="60"/>
      <c r="BO803" s="60"/>
      <c r="BP803" s="60"/>
      <c r="BQ803" s="60"/>
      <c r="BR803" s="60"/>
      <c r="BS803" s="60"/>
      <c r="BT803" s="60"/>
      <c r="BU803" s="60"/>
      <c r="BV803" s="60"/>
      <c r="BW803" s="60"/>
      <c r="BX803" s="60"/>
      <c r="BY803" s="60"/>
      <c r="BZ803" s="60"/>
      <c r="CA803" s="60"/>
      <c r="CB803" s="60"/>
      <c r="CC803" s="60"/>
      <c r="CD803" s="64"/>
      <c r="CE803" s="64"/>
      <c r="CF803" s="64"/>
      <c r="CG803" s="64"/>
      <c r="CH803" s="64"/>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4"/>
      <c r="DV803" s="66"/>
      <c r="DW803" s="67"/>
    </row>
    <row r="804" spans="4:127" s="79" customFormat="1">
      <c r="D804" s="57"/>
      <c r="E804" s="57"/>
      <c r="F804" s="57"/>
      <c r="G804" s="57"/>
      <c r="H804" s="57"/>
      <c r="I804" s="57"/>
      <c r="J804" s="57"/>
      <c r="K804" s="57"/>
      <c r="L804" s="57"/>
      <c r="M804" s="57"/>
      <c r="N804" s="57"/>
      <c r="O804" s="57"/>
      <c r="P804" s="57"/>
      <c r="Q804" s="57"/>
      <c r="R804" s="57"/>
      <c r="S804" s="57"/>
      <c r="T804" s="57"/>
      <c r="U804" s="57"/>
      <c r="V804" s="60"/>
      <c r="W804" s="60"/>
      <c r="X804" s="61"/>
      <c r="Y804" s="60"/>
      <c r="Z804" s="60"/>
      <c r="AA804" s="60"/>
      <c r="AB804" s="60"/>
      <c r="AC804" s="60"/>
      <c r="AD804" s="60"/>
      <c r="AE804" s="60"/>
      <c r="AF804" s="60"/>
      <c r="AG804" s="60"/>
      <c r="AH804" s="60"/>
      <c r="AI804" s="60"/>
      <c r="AJ804" s="61"/>
      <c r="AK804" s="60"/>
      <c r="AL804" s="61"/>
      <c r="AM804" s="60"/>
      <c r="AN804" s="60"/>
      <c r="AO804" s="60"/>
      <c r="AP804" s="62"/>
      <c r="AQ804" s="63"/>
      <c r="AR804" s="60"/>
      <c r="AS804" s="61"/>
      <c r="AT804" s="61"/>
      <c r="AU804" s="61"/>
      <c r="AV804" s="61"/>
      <c r="AW804" s="61"/>
      <c r="AX804" s="61"/>
      <c r="AY804" s="60"/>
      <c r="AZ804" s="60"/>
      <c r="BA804" s="60"/>
      <c r="BB804" s="60"/>
      <c r="BC804" s="60"/>
      <c r="BD804" s="60"/>
      <c r="BE804" s="60"/>
      <c r="BF804" s="60"/>
      <c r="BG804" s="60"/>
      <c r="BH804" s="60"/>
      <c r="BI804" s="60"/>
      <c r="BJ804" s="60"/>
      <c r="BK804" s="60"/>
      <c r="BL804" s="60"/>
      <c r="BM804" s="60"/>
      <c r="BN804" s="60"/>
      <c r="BO804" s="60"/>
      <c r="BP804" s="60"/>
      <c r="BQ804" s="60"/>
      <c r="BR804" s="60"/>
      <c r="BS804" s="60"/>
      <c r="BT804" s="60"/>
      <c r="BU804" s="60"/>
      <c r="BV804" s="60"/>
      <c r="BW804" s="60"/>
      <c r="BX804" s="60"/>
      <c r="BY804" s="60"/>
      <c r="BZ804" s="60"/>
      <c r="CA804" s="60"/>
      <c r="CB804" s="60"/>
      <c r="CC804" s="60"/>
      <c r="CD804" s="64"/>
      <c r="CE804" s="64"/>
      <c r="CF804" s="64"/>
      <c r="CG804" s="64"/>
      <c r="CH804" s="64"/>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4"/>
      <c r="DV804" s="66"/>
      <c r="DW804" s="67"/>
    </row>
    <row r="805" spans="4:127" s="79" customFormat="1">
      <c r="D805" s="57"/>
      <c r="E805" s="57"/>
      <c r="F805" s="57"/>
      <c r="G805" s="57"/>
      <c r="H805" s="57"/>
      <c r="I805" s="57"/>
      <c r="J805" s="57"/>
      <c r="K805" s="57"/>
      <c r="L805" s="57"/>
      <c r="M805" s="57"/>
      <c r="N805" s="57"/>
      <c r="O805" s="57"/>
      <c r="P805" s="57"/>
      <c r="Q805" s="57"/>
      <c r="R805" s="57"/>
      <c r="S805" s="57"/>
      <c r="T805" s="57"/>
      <c r="U805" s="57"/>
      <c r="V805" s="60"/>
      <c r="W805" s="60"/>
      <c r="X805" s="61"/>
      <c r="Y805" s="60"/>
      <c r="Z805" s="60"/>
      <c r="AA805" s="60"/>
      <c r="AB805" s="60"/>
      <c r="AC805" s="60"/>
      <c r="AD805" s="60"/>
      <c r="AE805" s="60"/>
      <c r="AF805" s="60"/>
      <c r="AG805" s="60"/>
      <c r="AH805" s="60"/>
      <c r="AI805" s="60"/>
      <c r="AJ805" s="61"/>
      <c r="AK805" s="60"/>
      <c r="AL805" s="61"/>
      <c r="AM805" s="60"/>
      <c r="AN805" s="60"/>
      <c r="AO805" s="60"/>
      <c r="AP805" s="62"/>
      <c r="AQ805" s="63"/>
      <c r="AR805" s="60"/>
      <c r="AS805" s="61"/>
      <c r="AT805" s="61"/>
      <c r="AU805" s="61"/>
      <c r="AV805" s="61"/>
      <c r="AW805" s="61"/>
      <c r="AX805" s="61"/>
      <c r="AY805" s="60"/>
      <c r="AZ805" s="60"/>
      <c r="BA805" s="60"/>
      <c r="BB805" s="60"/>
      <c r="BC805" s="60"/>
      <c r="BD805" s="60"/>
      <c r="BE805" s="60"/>
      <c r="BF805" s="60"/>
      <c r="BG805" s="60"/>
      <c r="BH805" s="60"/>
      <c r="BI805" s="60"/>
      <c r="BJ805" s="60"/>
      <c r="BK805" s="60"/>
      <c r="BL805" s="60"/>
      <c r="BM805" s="60"/>
      <c r="BN805" s="60"/>
      <c r="BO805" s="60"/>
      <c r="BP805" s="60"/>
      <c r="BQ805" s="60"/>
      <c r="BR805" s="60"/>
      <c r="BS805" s="60"/>
      <c r="BT805" s="60"/>
      <c r="BU805" s="60"/>
      <c r="BV805" s="60"/>
      <c r="BW805" s="60"/>
      <c r="BX805" s="60"/>
      <c r="BY805" s="60"/>
      <c r="BZ805" s="60"/>
      <c r="CA805" s="60"/>
      <c r="CB805" s="60"/>
      <c r="CC805" s="60"/>
      <c r="CD805" s="64"/>
      <c r="CE805" s="64"/>
      <c r="CF805" s="64"/>
      <c r="CG805" s="64"/>
      <c r="CH805" s="64"/>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4"/>
      <c r="DV805" s="66"/>
      <c r="DW805" s="67"/>
    </row>
    <row r="806" spans="4:127"/>
    <row r="807" spans="4:127"/>
    <row r="808" spans="4:127"/>
    <row r="809" spans="4:127"/>
    <row r="810" spans="4:127"/>
    <row r="811" spans="4:127"/>
    <row r="812" spans="4:127"/>
    <row r="813" spans="4:127"/>
    <row r="814" spans="4:127"/>
    <row r="815" spans="4:127"/>
    <row r="816" spans="4:127"/>
  </sheetData>
  <sheetProtection algorithmName="SHA-512" hashValue="s7LroRU6He/gJVEnesfDpy30DX2ZnlXOOaIpEDLy1rViN+xxL4bpTLv7wVCDJcWAEEdyyu7D0jB3tWyk5VRoXg==" saltValue="4f8m45ncmDhTocVmzdlkww==" spinCount="100000" sheet="1" autoFilter="0"/>
  <autoFilter ref="A9:DW679" xr:uid="{00000000-0009-0000-0000-000024000000}"/>
  <mergeCells count="40">
    <mergeCell ref="DC8:DG8"/>
    <mergeCell ref="DH8:DL8"/>
    <mergeCell ref="DM8:DP8"/>
    <mergeCell ref="DQ8:DT8"/>
    <mergeCell ref="AA8:AI8"/>
    <mergeCell ref="AY8:BH8"/>
    <mergeCell ref="BI8:BM8"/>
    <mergeCell ref="BN8:CC8"/>
    <mergeCell ref="CD8:CH8"/>
    <mergeCell ref="CI8:CM8"/>
    <mergeCell ref="CN8:CR8"/>
    <mergeCell ref="CS8:CW8"/>
    <mergeCell ref="CX8:DB8"/>
    <mergeCell ref="CS7:CW7"/>
    <mergeCell ref="CX7:DB7"/>
    <mergeCell ref="DC7:DG7"/>
    <mergeCell ref="DH7:DL7"/>
    <mergeCell ref="AA7:AH7"/>
    <mergeCell ref="AY7:BH7"/>
    <mergeCell ref="BI7:BM7"/>
    <mergeCell ref="BN7:CC7"/>
    <mergeCell ref="CD7:CH7"/>
    <mergeCell ref="CI7:CM7"/>
    <mergeCell ref="CN7:CR7"/>
    <mergeCell ref="DQ6:DS6"/>
    <mergeCell ref="CN6:CR6"/>
    <mergeCell ref="CS6:CW6"/>
    <mergeCell ref="CX6:DB6"/>
    <mergeCell ref="DC6:DG6"/>
    <mergeCell ref="DH6:DL6"/>
    <mergeCell ref="DM6:DO6"/>
    <mergeCell ref="A3:S4"/>
    <mergeCell ref="U3:U4"/>
    <mergeCell ref="CS3:DB4"/>
    <mergeCell ref="AA6:AH6"/>
    <mergeCell ref="AY6:BH6"/>
    <mergeCell ref="BI6:BM6"/>
    <mergeCell ref="BN6:CC6"/>
    <mergeCell ref="CD6:CH6"/>
    <mergeCell ref="CI6:CM6"/>
  </mergeCells>
  <conditionalFormatting sqref="AA10:AI678">
    <cfRule type="cellIs" dxfId="58" priority="47" operator="equal">
      <formula>0</formula>
    </cfRule>
  </conditionalFormatting>
  <conditionalFormatting sqref="AL12">
    <cfRule type="expression" dxfId="57" priority="18">
      <formula>$R12="NFI"</formula>
    </cfRule>
  </conditionalFormatting>
  <conditionalFormatting sqref="AL43">
    <cfRule type="expression" dxfId="56" priority="17">
      <formula>$R43="NFI"</formula>
    </cfRule>
  </conditionalFormatting>
  <conditionalFormatting sqref="AL98">
    <cfRule type="expression" dxfId="55" priority="16">
      <formula>$R98="NFI"</formula>
    </cfRule>
  </conditionalFormatting>
  <conditionalFormatting sqref="AL115">
    <cfRule type="expression" dxfId="54" priority="15">
      <formula>$R115="NFI"</formula>
    </cfRule>
  </conditionalFormatting>
  <conditionalFormatting sqref="AL147">
    <cfRule type="expression" dxfId="53" priority="14">
      <formula>$R147="NFI"</formula>
    </cfRule>
  </conditionalFormatting>
  <conditionalFormatting sqref="AL191">
    <cfRule type="expression" dxfId="52" priority="13">
      <formula>$R191="NFI"</formula>
    </cfRule>
  </conditionalFormatting>
  <conditionalFormatting sqref="AL231">
    <cfRule type="expression" dxfId="51" priority="12">
      <formula>$R231="NFI"</formula>
    </cfRule>
  </conditionalFormatting>
  <conditionalFormatting sqref="AL245">
    <cfRule type="expression" dxfId="50" priority="11">
      <formula>$R245="NFI"</formula>
    </cfRule>
  </conditionalFormatting>
  <conditionalFormatting sqref="AL265">
    <cfRule type="expression" dxfId="49" priority="1">
      <formula>$R265="NFI"</formula>
    </cfRule>
  </conditionalFormatting>
  <conditionalFormatting sqref="AL280">
    <cfRule type="expression" dxfId="48" priority="10">
      <formula>$R280="NFI"</formula>
    </cfRule>
  </conditionalFormatting>
  <conditionalFormatting sqref="AL334:AL335">
    <cfRule type="expression" dxfId="47" priority="8">
      <formula>$R334="NFI"</formula>
    </cfRule>
  </conditionalFormatting>
  <conditionalFormatting sqref="AL380">
    <cfRule type="expression" dxfId="46" priority="7">
      <formula>$R380="NFI"</formula>
    </cfRule>
  </conditionalFormatting>
  <conditionalFormatting sqref="AL447">
    <cfRule type="expression" dxfId="45" priority="6">
      <formula>$R447="NFI"</formula>
    </cfRule>
  </conditionalFormatting>
  <conditionalFormatting sqref="AL499">
    <cfRule type="expression" dxfId="44" priority="5">
      <formula>$R499="NFI"</formula>
    </cfRule>
  </conditionalFormatting>
  <conditionalFormatting sqref="AL549">
    <cfRule type="expression" dxfId="43" priority="4">
      <formula>$R549="NFI"</formula>
    </cfRule>
  </conditionalFormatting>
  <conditionalFormatting sqref="AL601">
    <cfRule type="expression" dxfId="42" priority="3">
      <formula>$R601="NFI"</formula>
    </cfRule>
  </conditionalFormatting>
  <conditionalFormatting sqref="AL661">
    <cfRule type="expression" dxfId="41" priority="2">
      <formula>$R661="NFI"</formula>
    </cfRule>
  </conditionalFormatting>
  <conditionalFormatting sqref="AO257">
    <cfRule type="expression" dxfId="40" priority="25">
      <formula>$R257="NFI"</formula>
    </cfRule>
  </conditionalFormatting>
  <conditionalFormatting sqref="AO262">
    <cfRule type="expression" dxfId="39" priority="24">
      <formula>$R262="NFI"</formula>
    </cfRule>
  </conditionalFormatting>
  <conditionalFormatting sqref="AP41">
    <cfRule type="expression" dxfId="38" priority="26">
      <formula>$R41="NFI"</formula>
    </cfRule>
  </conditionalFormatting>
  <conditionalFormatting sqref="BI207:BM207">
    <cfRule type="expression" dxfId="37" priority="23">
      <formula>$R207="NFI"</formula>
    </cfRule>
  </conditionalFormatting>
  <conditionalFormatting sqref="CD143:CT143 CX143:DW143 CD144:DW144 CD145:DB146 DM145:DM146 DO145:DO146 DQ145:DS146 DU145:DW146 CD147:DW151 CD152:CR153 CX152:DW153 CD656:CT656 CX656:DW656 CD657:DW657 CD658:DG658 DM658 DO658 DQ658:DS658 DU658:DW658 CD659:CR660 CX659:DW660">
    <cfRule type="expression" dxfId="36" priority="103">
      <formula>$AJ143="NFI"</formula>
    </cfRule>
    <cfRule type="expression" dxfId="35" priority="104">
      <formula>CD143=0</formula>
    </cfRule>
  </conditionalFormatting>
  <conditionalFormatting sqref="CD10:DW142">
    <cfRule type="expression" dxfId="34" priority="19">
      <formula>$AJ10="NFI"</formula>
    </cfRule>
    <cfRule type="expression" dxfId="33" priority="20">
      <formula>CD10=0</formula>
    </cfRule>
  </conditionalFormatting>
  <conditionalFormatting sqref="CD154:DW655">
    <cfRule type="expression" dxfId="32" priority="28">
      <formula>CD154=0</formula>
    </cfRule>
    <cfRule type="expression" dxfId="31" priority="27">
      <formula>$AJ154="NFI"</formula>
    </cfRule>
  </conditionalFormatting>
  <conditionalFormatting sqref="CD661:DW678">
    <cfRule type="expression" dxfId="30" priority="68">
      <formula>$AJ661="NFI"</formula>
    </cfRule>
    <cfRule type="expression" dxfId="29" priority="69">
      <formula>CD661=0</formula>
    </cfRule>
  </conditionalFormatting>
  <conditionalFormatting sqref="CS660">
    <cfRule type="expression" dxfId="28" priority="42">
      <formula>$AJ660="NFI"</formula>
    </cfRule>
    <cfRule type="expression" dxfId="27" priority="43">
      <formula>CS660=0</formula>
    </cfRule>
  </conditionalFormatting>
  <conditionalFormatting sqref="CS152:CW152">
    <cfRule type="expression" dxfId="26" priority="37">
      <formula>$R152="NFI"</formula>
    </cfRule>
  </conditionalFormatting>
  <conditionalFormatting sqref="CS153:CW153">
    <cfRule type="expression" dxfId="25" priority="35">
      <formula>$AJ153="NFI"</formula>
    </cfRule>
    <cfRule type="expression" dxfId="24" priority="36">
      <formula>CS153=0</formula>
    </cfRule>
  </conditionalFormatting>
  <conditionalFormatting sqref="CS659:CW659">
    <cfRule type="expression" dxfId="23" priority="41">
      <formula>$R659="NFI"</formula>
    </cfRule>
  </conditionalFormatting>
  <conditionalFormatting sqref="CT660:CW660">
    <cfRule type="expression" dxfId="22" priority="44">
      <formula>$R660="NFI"</formula>
    </cfRule>
  </conditionalFormatting>
  <conditionalFormatting sqref="CU143:CW143">
    <cfRule type="expression" dxfId="21" priority="46">
      <formula>$R143="NFI"</formula>
    </cfRule>
  </conditionalFormatting>
  <conditionalFormatting sqref="CU656:CW656">
    <cfRule type="expression" dxfId="20" priority="45">
      <formula>$R656="NFI"</formula>
    </cfRule>
  </conditionalFormatting>
  <conditionalFormatting sqref="DC145:DL146">
    <cfRule type="expression" dxfId="19" priority="34">
      <formula>$R145="NFI"</formula>
    </cfRule>
  </conditionalFormatting>
  <conditionalFormatting sqref="DH658:DL658">
    <cfRule type="expression" dxfId="18" priority="38">
      <formula>$R658="NFI"</formula>
    </cfRule>
  </conditionalFormatting>
  <conditionalFormatting sqref="DN145:DN146">
    <cfRule type="expression" dxfId="17" priority="31">
      <formula>$R145="NFI"</formula>
    </cfRule>
  </conditionalFormatting>
  <conditionalFormatting sqref="DN658">
    <cfRule type="expression" dxfId="16" priority="30">
      <formula>$R658="NFI"</formula>
    </cfRule>
  </conditionalFormatting>
  <conditionalFormatting sqref="DP145:DP146">
    <cfRule type="expression" dxfId="15" priority="33">
      <formula>$R145="NFI"</formula>
    </cfRule>
  </conditionalFormatting>
  <conditionalFormatting sqref="DP658">
    <cfRule type="expression" dxfId="14" priority="40">
      <formula>$R658="NFI"</formula>
    </cfRule>
  </conditionalFormatting>
  <conditionalFormatting sqref="DT145:DT146">
    <cfRule type="expression" dxfId="13" priority="32">
      <formula>$R145="NFI"</formula>
    </cfRule>
  </conditionalFormatting>
  <conditionalFormatting sqref="DT658">
    <cfRule type="expression" dxfId="12" priority="39">
      <formula>$R658="NFI"</formula>
    </cfRule>
  </conditionalFormatting>
  <conditionalFormatting sqref="DU10">
    <cfRule type="expression" dxfId="11" priority="105">
      <formula>$AJ10="NFI"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DC536"/>
  <sheetViews>
    <sheetView zoomScaleNormal="100" workbookViewId="0">
      <pane ySplit="7" topLeftCell="A8" activePane="bottomLeft" state="frozen"/>
      <selection activeCell="I8" sqref="I8"/>
      <selection pane="bottomLeft"/>
    </sheetView>
  </sheetViews>
  <sheetFormatPr defaultRowHeight="13.8"/>
  <cols>
    <col min="2" max="2" width="13.59765625" style="1226" customWidth="1"/>
    <col min="3" max="3" width="24.19921875" customWidth="1"/>
    <col min="4" max="4" width="43.3984375" style="1228" customWidth="1"/>
    <col min="5" max="5" width="12" style="1228" customWidth="1"/>
    <col min="6" max="6" width="13.3984375" style="1227" customWidth="1"/>
    <col min="7" max="7" width="12.3984375" style="1227" customWidth="1"/>
    <col min="8" max="8" width="45.3984375" style="1227" customWidth="1"/>
    <col min="9" max="9" width="9.09765625" style="1227" customWidth="1"/>
    <col min="10" max="10" width="12.09765625" style="1227" customWidth="1"/>
    <col min="11" max="11" width="17.69921875" style="1227" customWidth="1"/>
    <col min="12" max="12" width="95.59765625" style="1228" bestFit="1" customWidth="1"/>
    <col min="13" max="13" width="13.8984375" customWidth="1"/>
    <col min="14" max="14" width="10.59765625" bestFit="1" customWidth="1"/>
    <col min="15" max="15" width="10.5" bestFit="1" customWidth="1"/>
    <col min="16" max="16" width="10.69921875" customWidth="1"/>
    <col min="17" max="17" width="10.5" bestFit="1" customWidth="1"/>
  </cols>
  <sheetData>
    <row r="1" spans="1:107" s="45" customFormat="1" ht="32.4">
      <c r="A1" s="688" t="s">
        <v>4882</v>
      </c>
      <c r="B1" s="1230"/>
      <c r="C1" s="380"/>
      <c r="D1" s="1232"/>
      <c r="E1" s="1232"/>
      <c r="F1" s="1229"/>
      <c r="G1" s="1229"/>
      <c r="H1" s="1229"/>
      <c r="I1" s="1229"/>
      <c r="J1" s="1229"/>
      <c r="K1" s="1229"/>
      <c r="L1" s="1231"/>
      <c r="M1" s="383"/>
      <c r="N1" s="1525"/>
      <c r="O1" s="1525"/>
      <c r="P1" s="1526"/>
      <c r="Q1" s="1525"/>
      <c r="R1" s="1526"/>
      <c r="S1" s="1525"/>
      <c r="T1" s="1525"/>
      <c r="U1" s="1525"/>
      <c r="V1" s="1527"/>
      <c r="W1" s="1525"/>
      <c r="X1" s="1527"/>
      <c r="Y1" s="1526"/>
      <c r="Z1" s="1526"/>
      <c r="AA1" s="1526"/>
      <c r="AB1" s="1526"/>
      <c r="AC1" s="1526"/>
      <c r="AD1" s="1526"/>
      <c r="AE1" s="1525"/>
      <c r="AF1" s="1525"/>
      <c r="AG1" s="1525"/>
      <c r="AH1" s="1525"/>
      <c r="AI1" s="1525"/>
      <c r="AJ1" s="1525"/>
      <c r="AK1" s="1525"/>
      <c r="AL1" s="1525"/>
      <c r="AM1" s="1525"/>
      <c r="AN1" s="1525"/>
      <c r="AO1" s="1525"/>
      <c r="AP1" s="1525"/>
      <c r="AQ1" s="1528"/>
      <c r="AR1" s="1525"/>
      <c r="AS1" s="1525"/>
      <c r="AT1" s="1525"/>
      <c r="AU1" s="1525"/>
      <c r="AV1" s="1525"/>
      <c r="AW1" s="1525"/>
      <c r="AX1" s="1525"/>
      <c r="AY1" s="1525"/>
      <c r="AZ1" s="1525"/>
      <c r="BA1" s="1525"/>
      <c r="BB1" s="1525"/>
      <c r="BC1" s="1525"/>
      <c r="BD1" s="1525"/>
      <c r="BE1" s="1525"/>
      <c r="BF1" s="1525"/>
      <c r="BG1" s="1525"/>
      <c r="BH1" s="1525"/>
      <c r="BI1" s="1529"/>
      <c r="BJ1" s="1526"/>
      <c r="BK1" s="1526"/>
      <c r="BL1" s="1526"/>
      <c r="BM1" s="1526"/>
      <c r="BN1" s="1526"/>
      <c r="BO1" s="1527"/>
      <c r="BP1" s="1527"/>
      <c r="BQ1" s="1527"/>
      <c r="BR1" s="1527"/>
      <c r="BS1" s="1527"/>
      <c r="BT1" s="1527"/>
      <c r="BU1" s="1527"/>
      <c r="BV1" s="1527"/>
      <c r="BW1" s="1527"/>
      <c r="BX1" s="1527"/>
      <c r="BY1" s="1529"/>
      <c r="BZ1" s="1527"/>
      <c r="CA1" s="1527"/>
      <c r="CB1" s="1527"/>
      <c r="CC1" s="1527"/>
      <c r="CD1" s="1527"/>
      <c r="CE1" s="1527"/>
      <c r="CF1" s="1527"/>
      <c r="CG1" s="1527"/>
      <c r="CH1" s="1527"/>
      <c r="CI1" s="1527"/>
      <c r="CJ1" s="1527"/>
      <c r="CK1" s="1527"/>
      <c r="CL1" s="1527"/>
      <c r="CM1" s="1527"/>
      <c r="CN1" s="1527"/>
      <c r="CO1" s="1527"/>
      <c r="CP1" s="1527"/>
      <c r="CQ1" s="1527"/>
      <c r="CR1" s="1527"/>
      <c r="CS1" s="1530"/>
      <c r="CT1" s="1527"/>
      <c r="CU1" s="1527"/>
      <c r="CV1" s="1527"/>
      <c r="CW1" s="1527"/>
      <c r="CX1" s="1527"/>
      <c r="CY1" s="1527"/>
      <c r="CZ1" s="1527"/>
      <c r="DA1" s="1526"/>
      <c r="DB1" s="1527"/>
      <c r="DC1" s="1529"/>
    </row>
    <row r="2" spans="1:107" s="1353" customFormat="1" ht="14.4">
      <c r="A2" s="1353" t="s">
        <v>4883</v>
      </c>
      <c r="B2" s="1506"/>
      <c r="D2" s="2151" t="s">
        <v>4884</v>
      </c>
      <c r="E2" s="2151"/>
      <c r="F2" s="1551"/>
      <c r="G2" s="1551"/>
      <c r="H2" s="1551"/>
      <c r="I2" s="1551"/>
      <c r="J2" s="1551"/>
      <c r="K2" s="1551"/>
      <c r="L2" s="2151"/>
    </row>
    <row r="3" spans="1:107" s="1353" customFormat="1" ht="16.5" customHeight="1">
      <c r="A3" s="1552"/>
      <c r="B3" s="1506" t="s">
        <v>4885</v>
      </c>
      <c r="D3" s="2150" t="s">
        <v>4886</v>
      </c>
      <c r="E3" s="2227" t="s">
        <v>4887</v>
      </c>
      <c r="F3" s="2228"/>
      <c r="G3" s="1551"/>
      <c r="H3" s="1551"/>
      <c r="I3" s="1551"/>
      <c r="J3" s="1551"/>
      <c r="K3" s="1551"/>
      <c r="L3" s="2151"/>
    </row>
    <row r="4" spans="1:107" s="1353" customFormat="1" ht="14.4">
      <c r="A4" s="1553"/>
      <c r="B4" s="1506" t="s">
        <v>4888</v>
      </c>
      <c r="D4" s="2150"/>
      <c r="E4" s="2150"/>
      <c r="F4" s="1551"/>
      <c r="G4" s="1551"/>
      <c r="H4" s="1551"/>
      <c r="I4" s="1551"/>
      <c r="J4" s="1551"/>
      <c r="K4" s="1551"/>
      <c r="L4" s="2151"/>
    </row>
    <row r="5" spans="1:107" s="1353" customFormat="1" ht="14.4">
      <c r="A5" s="1554"/>
      <c r="B5" s="1506" t="s">
        <v>4889</v>
      </c>
      <c r="D5" s="2150"/>
      <c r="E5" s="2150"/>
      <c r="F5" s="1551"/>
      <c r="G5" s="1551"/>
      <c r="H5" s="1551"/>
      <c r="I5" s="1551"/>
      <c r="J5" s="1551"/>
      <c r="K5" s="1551"/>
      <c r="L5" s="2151"/>
    </row>
    <row r="6" spans="1:107" s="1353" customFormat="1" ht="14.4">
      <c r="A6" s="1873"/>
      <c r="B6" s="1506" t="s">
        <v>4890</v>
      </c>
      <c r="D6" s="2151"/>
      <c r="E6" s="2151"/>
      <c r="F6" s="1551"/>
      <c r="G6" s="1551"/>
      <c r="H6" s="1551"/>
      <c r="I6" s="1551"/>
      <c r="J6" s="1551"/>
      <c r="K6" s="1551"/>
      <c r="L6" s="2151"/>
    </row>
    <row r="7" spans="1:107" s="1353" customFormat="1" ht="28.8">
      <c r="A7" s="1555" t="s">
        <v>407</v>
      </c>
      <c r="B7" s="1556" t="s">
        <v>4891</v>
      </c>
      <c r="C7" s="1555" t="s">
        <v>1123</v>
      </c>
      <c r="D7" s="1557" t="s">
        <v>4892</v>
      </c>
      <c r="E7" s="1557" t="s">
        <v>4893</v>
      </c>
      <c r="F7" s="1558" t="s">
        <v>4894</v>
      </c>
      <c r="G7" s="1559" t="s">
        <v>4895</v>
      </c>
      <c r="H7" s="1559" t="s">
        <v>4896</v>
      </c>
      <c r="I7" s="1558" t="s">
        <v>4897</v>
      </c>
      <c r="J7" s="1558" t="s">
        <v>4898</v>
      </c>
      <c r="K7" s="1558" t="s">
        <v>4899</v>
      </c>
      <c r="L7" s="1557" t="s">
        <v>4900</v>
      </c>
      <c r="M7" s="1555" t="s">
        <v>4901</v>
      </c>
    </row>
    <row r="8" spans="1:107" s="1353" customFormat="1" ht="14.4">
      <c r="A8" s="1550">
        <v>1</v>
      </c>
      <c r="B8" s="1560" t="s">
        <v>972</v>
      </c>
      <c r="C8" s="1561" t="s">
        <v>2071</v>
      </c>
      <c r="D8" s="1561" t="s">
        <v>4902</v>
      </c>
      <c r="E8" s="1561" t="s">
        <v>4903</v>
      </c>
      <c r="F8" s="1550" t="s">
        <v>4904</v>
      </c>
      <c r="G8" s="1550">
        <v>77</v>
      </c>
      <c r="H8" s="1550" t="s">
        <v>1859</v>
      </c>
      <c r="I8" s="1550" t="s">
        <v>985</v>
      </c>
      <c r="J8" s="1562">
        <v>2</v>
      </c>
      <c r="K8" s="1562">
        <v>1.5</v>
      </c>
      <c r="L8" s="1561" t="s">
        <v>4905</v>
      </c>
      <c r="M8" s="1563">
        <v>44287</v>
      </c>
    </row>
    <row r="9" spans="1:107" s="1353" customFormat="1" ht="14.4">
      <c r="A9" s="1550">
        <v>2</v>
      </c>
      <c r="B9" s="1560" t="s">
        <v>972</v>
      </c>
      <c r="C9" s="1561" t="s">
        <v>2071</v>
      </c>
      <c r="D9" s="1561" t="s">
        <v>4902</v>
      </c>
      <c r="E9" s="1561" t="s">
        <v>4903</v>
      </c>
      <c r="F9" s="1550" t="s">
        <v>4904</v>
      </c>
      <c r="G9" s="1550">
        <v>77</v>
      </c>
      <c r="H9" s="1550" t="s">
        <v>1859</v>
      </c>
      <c r="I9" s="1550" t="s">
        <v>958</v>
      </c>
      <c r="J9" s="1562">
        <v>2</v>
      </c>
      <c r="K9" s="1562">
        <v>1.5</v>
      </c>
      <c r="L9" s="1561" t="s">
        <v>4905</v>
      </c>
      <c r="M9" s="1563">
        <v>44287</v>
      </c>
    </row>
    <row r="10" spans="1:107" s="1353" customFormat="1" ht="14.4">
      <c r="A10" s="1550">
        <v>3</v>
      </c>
      <c r="B10" s="1560" t="s">
        <v>972</v>
      </c>
      <c r="C10" s="1561" t="s">
        <v>2071</v>
      </c>
      <c r="D10" s="1561" t="s">
        <v>4902</v>
      </c>
      <c r="E10" s="1561" t="s">
        <v>4903</v>
      </c>
      <c r="F10" s="1550" t="s">
        <v>4904</v>
      </c>
      <c r="G10" s="1550">
        <v>77</v>
      </c>
      <c r="H10" s="1550" t="s">
        <v>1859</v>
      </c>
      <c r="I10" s="1550" t="s">
        <v>970</v>
      </c>
      <c r="J10" s="1562">
        <v>2</v>
      </c>
      <c r="K10" s="1562">
        <v>1.5</v>
      </c>
      <c r="L10" s="1561" t="s">
        <v>4905</v>
      </c>
      <c r="M10" s="1563">
        <v>44287</v>
      </c>
    </row>
    <row r="11" spans="1:107" s="1353" customFormat="1" ht="14.4">
      <c r="A11" s="1550">
        <v>4</v>
      </c>
      <c r="B11" s="1560" t="s">
        <v>972</v>
      </c>
      <c r="C11" s="1561" t="s">
        <v>2078</v>
      </c>
      <c r="D11" s="1561" t="s">
        <v>629</v>
      </c>
      <c r="E11" s="1561" t="s">
        <v>4903</v>
      </c>
      <c r="F11" s="1550" t="s">
        <v>4904</v>
      </c>
      <c r="G11" s="1550">
        <v>92</v>
      </c>
      <c r="H11" s="1550" t="s">
        <v>1862</v>
      </c>
      <c r="I11" s="1550" t="s">
        <v>968</v>
      </c>
      <c r="J11" s="1562" t="s">
        <v>4797</v>
      </c>
      <c r="K11" s="1562" t="s">
        <v>4906</v>
      </c>
      <c r="L11" s="1561" t="s">
        <v>4907</v>
      </c>
      <c r="M11" s="1563">
        <v>44287</v>
      </c>
    </row>
    <row r="12" spans="1:107" s="1353" customFormat="1" ht="14.4">
      <c r="A12" s="1550">
        <v>5</v>
      </c>
      <c r="B12" s="1560" t="s">
        <v>972</v>
      </c>
      <c r="C12" s="1561" t="s">
        <v>2078</v>
      </c>
      <c r="D12" s="1561" t="s">
        <v>629</v>
      </c>
      <c r="E12" s="1561" t="s">
        <v>4903</v>
      </c>
      <c r="F12" s="1550" t="s">
        <v>4904</v>
      </c>
      <c r="G12" s="1550">
        <v>92</v>
      </c>
      <c r="H12" s="1550" t="s">
        <v>1862</v>
      </c>
      <c r="I12" s="1550" t="s">
        <v>980</v>
      </c>
      <c r="J12" s="1562" t="s">
        <v>4797</v>
      </c>
      <c r="K12" s="1562" t="s">
        <v>4906</v>
      </c>
      <c r="L12" s="1561" t="s">
        <v>4907</v>
      </c>
      <c r="M12" s="1563">
        <v>44287</v>
      </c>
    </row>
    <row r="13" spans="1:107" s="1353" customFormat="1" ht="14.4">
      <c r="A13" s="1550">
        <v>6</v>
      </c>
      <c r="B13" s="1560" t="s">
        <v>972</v>
      </c>
      <c r="C13" s="1561" t="s">
        <v>2078</v>
      </c>
      <c r="D13" s="1561" t="s">
        <v>629</v>
      </c>
      <c r="E13" s="1561" t="s">
        <v>4903</v>
      </c>
      <c r="F13" s="1550" t="s">
        <v>4904</v>
      </c>
      <c r="G13" s="1550">
        <v>92</v>
      </c>
      <c r="H13" s="1550" t="s">
        <v>1862</v>
      </c>
      <c r="I13" s="1550" t="s">
        <v>985</v>
      </c>
      <c r="J13" s="1562" t="s">
        <v>4797</v>
      </c>
      <c r="K13" s="1562" t="s">
        <v>4906</v>
      </c>
      <c r="L13" s="1561" t="s">
        <v>4907</v>
      </c>
      <c r="M13" s="1563">
        <v>44287</v>
      </c>
    </row>
    <row r="14" spans="1:107" s="1353" customFormat="1" ht="14.4">
      <c r="A14" s="1550">
        <v>7</v>
      </c>
      <c r="B14" s="1560" t="s">
        <v>972</v>
      </c>
      <c r="C14" s="1561" t="s">
        <v>2078</v>
      </c>
      <c r="D14" s="1561" t="s">
        <v>629</v>
      </c>
      <c r="E14" s="1561" t="s">
        <v>4903</v>
      </c>
      <c r="F14" s="1550" t="s">
        <v>4904</v>
      </c>
      <c r="G14" s="1550">
        <v>92</v>
      </c>
      <c r="H14" s="1550" t="s">
        <v>1862</v>
      </c>
      <c r="I14" s="1550" t="s">
        <v>958</v>
      </c>
      <c r="J14" s="1562" t="s">
        <v>4797</v>
      </c>
      <c r="K14" s="1562" t="s">
        <v>4906</v>
      </c>
      <c r="L14" s="1561" t="s">
        <v>4907</v>
      </c>
      <c r="M14" s="1563">
        <v>44287</v>
      </c>
    </row>
    <row r="15" spans="1:107" s="1353" customFormat="1" ht="14.4">
      <c r="A15" s="1550">
        <v>8</v>
      </c>
      <c r="B15" s="1560" t="s">
        <v>972</v>
      </c>
      <c r="C15" s="1561" t="s">
        <v>2078</v>
      </c>
      <c r="D15" s="1561" t="s">
        <v>629</v>
      </c>
      <c r="E15" s="1561" t="s">
        <v>4903</v>
      </c>
      <c r="F15" s="1550" t="s">
        <v>4904</v>
      </c>
      <c r="G15" s="1550">
        <v>92</v>
      </c>
      <c r="H15" s="1550" t="s">
        <v>1862</v>
      </c>
      <c r="I15" s="1550" t="s">
        <v>970</v>
      </c>
      <c r="J15" s="1562" t="s">
        <v>4797</v>
      </c>
      <c r="K15" s="1562" t="s">
        <v>4906</v>
      </c>
      <c r="L15" s="1561" t="s">
        <v>4907</v>
      </c>
      <c r="M15" s="1563">
        <v>44287</v>
      </c>
    </row>
    <row r="16" spans="1:107" s="1353" customFormat="1" ht="43.2">
      <c r="A16" s="1550">
        <v>9</v>
      </c>
      <c r="B16" s="1560" t="s">
        <v>972</v>
      </c>
      <c r="C16" s="1561" t="s">
        <v>2078</v>
      </c>
      <c r="D16" s="1561" t="s">
        <v>629</v>
      </c>
      <c r="E16" s="1561" t="s">
        <v>4903</v>
      </c>
      <c r="F16" s="1550" t="s">
        <v>4904</v>
      </c>
      <c r="G16" s="1550">
        <v>97</v>
      </c>
      <c r="H16" s="1564" t="s">
        <v>1908</v>
      </c>
      <c r="I16" s="1550" t="s">
        <v>1037</v>
      </c>
      <c r="J16" s="1562">
        <v>-0.28038099999999999</v>
      </c>
      <c r="K16" s="1562">
        <v>-0.7</v>
      </c>
      <c r="L16" s="1561" t="s">
        <v>4908</v>
      </c>
      <c r="M16" s="1563">
        <v>44287</v>
      </c>
    </row>
    <row r="17" spans="1:13" s="1353" customFormat="1" ht="14.4">
      <c r="A17" s="1550">
        <v>10</v>
      </c>
      <c r="B17" s="1560" t="s">
        <v>972</v>
      </c>
      <c r="C17" s="1561" t="s">
        <v>2078</v>
      </c>
      <c r="D17" s="1561" t="s">
        <v>629</v>
      </c>
      <c r="E17" s="1561" t="s">
        <v>4903</v>
      </c>
      <c r="F17" s="1550" t="s">
        <v>4904</v>
      </c>
      <c r="G17" s="1550">
        <v>100</v>
      </c>
      <c r="H17" s="1550" t="s">
        <v>1910</v>
      </c>
      <c r="I17" s="1550" t="s">
        <v>1037</v>
      </c>
      <c r="J17" s="1562">
        <v>-0.78239599999999998</v>
      </c>
      <c r="K17" s="1562" t="s">
        <v>4906</v>
      </c>
      <c r="L17" s="1561" t="s">
        <v>4909</v>
      </c>
      <c r="M17" s="1563">
        <v>44287</v>
      </c>
    </row>
    <row r="18" spans="1:13" s="1353" customFormat="1" ht="14.4">
      <c r="A18" s="1550">
        <v>11</v>
      </c>
      <c r="B18" s="1560" t="s">
        <v>972</v>
      </c>
      <c r="C18" s="1561" t="s">
        <v>2078</v>
      </c>
      <c r="D18" s="1561" t="s">
        <v>629</v>
      </c>
      <c r="E18" s="1561" t="s">
        <v>4903</v>
      </c>
      <c r="F18" s="1550" t="s">
        <v>4904</v>
      </c>
      <c r="G18" s="1550">
        <v>104</v>
      </c>
      <c r="H18" s="1550" t="s">
        <v>1914</v>
      </c>
      <c r="I18" s="1550" t="s">
        <v>1037</v>
      </c>
      <c r="J18" s="1562">
        <v>0.78239599999999998</v>
      </c>
      <c r="K18" s="1562" t="s">
        <v>4906</v>
      </c>
      <c r="L18" s="1561" t="s">
        <v>4909</v>
      </c>
      <c r="M18" s="1563">
        <v>44287</v>
      </c>
    </row>
    <row r="19" spans="1:13" s="1353" customFormat="1" ht="14.4">
      <c r="A19" s="1550">
        <v>12</v>
      </c>
      <c r="B19" s="1560" t="s">
        <v>972</v>
      </c>
      <c r="C19" s="1561" t="s">
        <v>2089</v>
      </c>
      <c r="D19" s="1561" t="s">
        <v>689</v>
      </c>
      <c r="E19" s="1561" t="s">
        <v>4903</v>
      </c>
      <c r="F19" s="1550" t="s">
        <v>4904</v>
      </c>
      <c r="G19" s="1550">
        <v>72</v>
      </c>
      <c r="H19" s="1550" t="s">
        <v>1858</v>
      </c>
      <c r="I19" s="1550" t="s">
        <v>968</v>
      </c>
      <c r="J19" s="1562">
        <v>36.756999999999998</v>
      </c>
      <c r="K19" s="1562">
        <v>41.6</v>
      </c>
      <c r="L19" s="1561" t="s">
        <v>4910</v>
      </c>
      <c r="M19" s="1563">
        <v>44287</v>
      </c>
    </row>
    <row r="20" spans="1:13" s="1353" customFormat="1" ht="14.4">
      <c r="A20" s="1550">
        <v>13</v>
      </c>
      <c r="B20" s="1560" t="s">
        <v>972</v>
      </c>
      <c r="C20" s="1561" t="s">
        <v>2089</v>
      </c>
      <c r="D20" s="1561" t="s">
        <v>689</v>
      </c>
      <c r="E20" s="1561" t="s">
        <v>4903</v>
      </c>
      <c r="F20" s="1550" t="s">
        <v>4904</v>
      </c>
      <c r="G20" s="1550">
        <v>72</v>
      </c>
      <c r="H20" s="1550" t="s">
        <v>1858</v>
      </c>
      <c r="I20" s="1550" t="s">
        <v>980</v>
      </c>
      <c r="J20" s="1562">
        <v>36.756999999999998</v>
      </c>
      <c r="K20" s="1562">
        <v>41.6</v>
      </c>
      <c r="L20" s="1561" t="s">
        <v>4910</v>
      </c>
      <c r="M20" s="1563">
        <v>44287</v>
      </c>
    </row>
    <row r="21" spans="1:13" s="1353" customFormat="1" ht="14.4">
      <c r="A21" s="1550">
        <v>14</v>
      </c>
      <c r="B21" s="1560" t="s">
        <v>972</v>
      </c>
      <c r="C21" s="1561" t="s">
        <v>2089</v>
      </c>
      <c r="D21" s="1561" t="s">
        <v>689</v>
      </c>
      <c r="E21" s="1561" t="s">
        <v>4903</v>
      </c>
      <c r="F21" s="1550" t="s">
        <v>4904</v>
      </c>
      <c r="G21" s="1550">
        <v>72</v>
      </c>
      <c r="H21" s="1550" t="s">
        <v>1858</v>
      </c>
      <c r="I21" s="1550" t="s">
        <v>985</v>
      </c>
      <c r="J21" s="1562">
        <v>36.756999999999998</v>
      </c>
      <c r="K21" s="1562">
        <v>41.6</v>
      </c>
      <c r="L21" s="1561" t="s">
        <v>4910</v>
      </c>
      <c r="M21" s="1563">
        <v>44287</v>
      </c>
    </row>
    <row r="22" spans="1:13" s="1353" customFormat="1" ht="14.4">
      <c r="A22" s="1550">
        <v>15</v>
      </c>
      <c r="B22" s="1560" t="s">
        <v>972</v>
      </c>
      <c r="C22" s="1561" t="s">
        <v>2089</v>
      </c>
      <c r="D22" s="1561" t="s">
        <v>689</v>
      </c>
      <c r="E22" s="1561" t="s">
        <v>4903</v>
      </c>
      <c r="F22" s="1550" t="s">
        <v>4904</v>
      </c>
      <c r="G22" s="1550">
        <v>72</v>
      </c>
      <c r="H22" s="1550" t="s">
        <v>1858</v>
      </c>
      <c r="I22" s="1550" t="s">
        <v>958</v>
      </c>
      <c r="J22" s="1562">
        <v>36.756999999999998</v>
      </c>
      <c r="K22" s="1562">
        <v>41.6</v>
      </c>
      <c r="L22" s="1561" t="s">
        <v>4910</v>
      </c>
      <c r="M22" s="1563">
        <v>44287</v>
      </c>
    </row>
    <row r="23" spans="1:13" s="1353" customFormat="1" ht="14.4">
      <c r="A23" s="1550">
        <v>16</v>
      </c>
      <c r="B23" s="1560" t="s">
        <v>972</v>
      </c>
      <c r="C23" s="1561" t="s">
        <v>2089</v>
      </c>
      <c r="D23" s="1561" t="s">
        <v>689</v>
      </c>
      <c r="E23" s="1561" t="s">
        <v>4903</v>
      </c>
      <c r="F23" s="1550" t="s">
        <v>4904</v>
      </c>
      <c r="G23" s="1550">
        <v>72</v>
      </c>
      <c r="H23" s="1550" t="s">
        <v>1858</v>
      </c>
      <c r="I23" s="1550" t="s">
        <v>970</v>
      </c>
      <c r="J23" s="1562">
        <v>36.756999999999998</v>
      </c>
      <c r="K23" s="1562">
        <v>41.6</v>
      </c>
      <c r="L23" s="1561" t="s">
        <v>4910</v>
      </c>
      <c r="M23" s="1563">
        <v>44287</v>
      </c>
    </row>
    <row r="24" spans="1:13" s="1353" customFormat="1" ht="14.4">
      <c r="A24" s="1550">
        <v>17</v>
      </c>
      <c r="B24" s="1560" t="s">
        <v>972</v>
      </c>
      <c r="C24" s="1561" t="s">
        <v>2100</v>
      </c>
      <c r="D24" s="1561" t="s">
        <v>4911</v>
      </c>
      <c r="E24" s="1561" t="s">
        <v>4903</v>
      </c>
      <c r="F24" s="1550" t="s">
        <v>4904</v>
      </c>
      <c r="G24" s="1550">
        <v>77</v>
      </c>
      <c r="H24" s="1550" t="s">
        <v>1859</v>
      </c>
      <c r="I24" s="1550" t="s">
        <v>968</v>
      </c>
      <c r="J24" s="1562" t="s">
        <v>4906</v>
      </c>
      <c r="K24" s="1562">
        <v>150.1</v>
      </c>
      <c r="L24" s="1561" t="s">
        <v>4912</v>
      </c>
      <c r="M24" s="1563">
        <v>44287</v>
      </c>
    </row>
    <row r="25" spans="1:13" s="1353" customFormat="1" ht="14.4">
      <c r="A25" s="1550">
        <v>18</v>
      </c>
      <c r="B25" s="1560" t="s">
        <v>972</v>
      </c>
      <c r="C25" s="1561" t="s">
        <v>2100</v>
      </c>
      <c r="D25" s="1561" t="s">
        <v>4911</v>
      </c>
      <c r="E25" s="1561" t="s">
        <v>4903</v>
      </c>
      <c r="F25" s="1550" t="s">
        <v>4904</v>
      </c>
      <c r="G25" s="1550">
        <v>77</v>
      </c>
      <c r="H25" s="1550" t="s">
        <v>1859</v>
      </c>
      <c r="I25" s="1550" t="s">
        <v>980</v>
      </c>
      <c r="J25" s="1562" t="s">
        <v>4906</v>
      </c>
      <c r="K25" s="1562">
        <v>148.1</v>
      </c>
      <c r="L25" s="1561" t="s">
        <v>4912</v>
      </c>
      <c r="M25" s="1563">
        <v>44287</v>
      </c>
    </row>
    <row r="26" spans="1:13" s="1353" customFormat="1" ht="14.4">
      <c r="A26" s="1550">
        <v>19</v>
      </c>
      <c r="B26" s="1560" t="s">
        <v>972</v>
      </c>
      <c r="C26" s="1561" t="s">
        <v>2100</v>
      </c>
      <c r="D26" s="1561" t="s">
        <v>4911</v>
      </c>
      <c r="E26" s="1561" t="s">
        <v>4903</v>
      </c>
      <c r="F26" s="1550" t="s">
        <v>4904</v>
      </c>
      <c r="G26" s="1550">
        <v>77</v>
      </c>
      <c r="H26" s="1550" t="s">
        <v>1859</v>
      </c>
      <c r="I26" s="1550" t="s">
        <v>985</v>
      </c>
      <c r="J26" s="1562" t="s">
        <v>4906</v>
      </c>
      <c r="K26" s="1562">
        <v>146.19999999999999</v>
      </c>
      <c r="L26" s="1561" t="s">
        <v>4912</v>
      </c>
      <c r="M26" s="1563">
        <v>44287</v>
      </c>
    </row>
    <row r="27" spans="1:13" s="1353" customFormat="1" ht="14.4">
      <c r="A27" s="1550">
        <v>20</v>
      </c>
      <c r="B27" s="1560" t="s">
        <v>972</v>
      </c>
      <c r="C27" s="1561" t="s">
        <v>2100</v>
      </c>
      <c r="D27" s="1561" t="s">
        <v>4911</v>
      </c>
      <c r="E27" s="1561" t="s">
        <v>4903</v>
      </c>
      <c r="F27" s="1550" t="s">
        <v>4904</v>
      </c>
      <c r="G27" s="1550">
        <v>77</v>
      </c>
      <c r="H27" s="1550" t="s">
        <v>1859</v>
      </c>
      <c r="I27" s="1550" t="s">
        <v>958</v>
      </c>
      <c r="J27" s="1562" t="s">
        <v>4906</v>
      </c>
      <c r="K27" s="1562">
        <v>144.19999999999999</v>
      </c>
      <c r="L27" s="1561" t="s">
        <v>4912</v>
      </c>
      <c r="M27" s="1563">
        <v>44287</v>
      </c>
    </row>
    <row r="28" spans="1:13" s="1353" customFormat="1" ht="14.4">
      <c r="A28" s="1550">
        <v>21</v>
      </c>
      <c r="B28" s="1560" t="s">
        <v>972</v>
      </c>
      <c r="C28" s="1561" t="s">
        <v>2100</v>
      </c>
      <c r="D28" s="1561" t="s">
        <v>4911</v>
      </c>
      <c r="E28" s="1561" t="s">
        <v>4903</v>
      </c>
      <c r="F28" s="1550" t="s">
        <v>4904</v>
      </c>
      <c r="G28" s="1550">
        <v>77</v>
      </c>
      <c r="H28" s="1550" t="s">
        <v>1859</v>
      </c>
      <c r="I28" s="1550" t="s">
        <v>970</v>
      </c>
      <c r="J28" s="1562" t="s">
        <v>4906</v>
      </c>
      <c r="K28" s="1562">
        <v>142.30000000000001</v>
      </c>
      <c r="L28" s="1561" t="s">
        <v>4912</v>
      </c>
      <c r="M28" s="1563">
        <v>44287</v>
      </c>
    </row>
    <row r="29" spans="1:13" s="1353" customFormat="1" ht="14.4">
      <c r="A29" s="1550">
        <v>22</v>
      </c>
      <c r="B29" s="1560" t="s">
        <v>972</v>
      </c>
      <c r="C29" s="1561" t="s">
        <v>2105</v>
      </c>
      <c r="D29" s="1561" t="s">
        <v>4913</v>
      </c>
      <c r="E29" s="1561" t="s">
        <v>4903</v>
      </c>
      <c r="F29" s="1550" t="s">
        <v>4904</v>
      </c>
      <c r="G29" s="1550">
        <v>77</v>
      </c>
      <c r="H29" s="1550" t="s">
        <v>1859</v>
      </c>
      <c r="I29" s="1550" t="s">
        <v>968</v>
      </c>
      <c r="J29" s="1562" t="s">
        <v>4906</v>
      </c>
      <c r="K29" s="1562">
        <v>2.81</v>
      </c>
      <c r="L29" s="1561" t="s">
        <v>4914</v>
      </c>
      <c r="M29" s="1563">
        <v>44287</v>
      </c>
    </row>
    <row r="30" spans="1:13" s="1353" customFormat="1" ht="14.4">
      <c r="A30" s="1550">
        <v>23</v>
      </c>
      <c r="B30" s="1560" t="s">
        <v>972</v>
      </c>
      <c r="C30" s="1561" t="s">
        <v>2105</v>
      </c>
      <c r="D30" s="1561" t="s">
        <v>4913</v>
      </c>
      <c r="E30" s="1561" t="s">
        <v>4903</v>
      </c>
      <c r="F30" s="1550" t="s">
        <v>4904</v>
      </c>
      <c r="G30" s="1550">
        <v>77</v>
      </c>
      <c r="H30" s="1550" t="s">
        <v>1859</v>
      </c>
      <c r="I30" s="1550" t="s">
        <v>980</v>
      </c>
      <c r="J30" s="1562" t="s">
        <v>4906</v>
      </c>
      <c r="K30" s="1562">
        <v>2.81</v>
      </c>
      <c r="L30" s="1561" t="s">
        <v>4914</v>
      </c>
      <c r="M30" s="1563">
        <v>44287</v>
      </c>
    </row>
    <row r="31" spans="1:13" s="1353" customFormat="1" ht="14.4">
      <c r="A31" s="1550">
        <v>24</v>
      </c>
      <c r="B31" s="1560" t="s">
        <v>972</v>
      </c>
      <c r="C31" s="1561" t="s">
        <v>2105</v>
      </c>
      <c r="D31" s="1561" t="s">
        <v>4913</v>
      </c>
      <c r="E31" s="1561" t="s">
        <v>4903</v>
      </c>
      <c r="F31" s="1550" t="s">
        <v>4904</v>
      </c>
      <c r="G31" s="1550">
        <v>77</v>
      </c>
      <c r="H31" s="1550" t="s">
        <v>1859</v>
      </c>
      <c r="I31" s="1550" t="s">
        <v>985</v>
      </c>
      <c r="J31" s="1562" t="s">
        <v>4906</v>
      </c>
      <c r="K31" s="1562">
        <v>2.81</v>
      </c>
      <c r="L31" s="1561" t="s">
        <v>4914</v>
      </c>
      <c r="M31" s="1563">
        <v>44287</v>
      </c>
    </row>
    <row r="32" spans="1:13" s="1353" customFormat="1" ht="14.4">
      <c r="A32" s="1550">
        <v>25</v>
      </c>
      <c r="B32" s="1560" t="s">
        <v>972</v>
      </c>
      <c r="C32" s="1561" t="s">
        <v>2105</v>
      </c>
      <c r="D32" s="1561" t="s">
        <v>4913</v>
      </c>
      <c r="E32" s="1561" t="s">
        <v>4903</v>
      </c>
      <c r="F32" s="1550" t="s">
        <v>4904</v>
      </c>
      <c r="G32" s="1550">
        <v>77</v>
      </c>
      <c r="H32" s="1550" t="s">
        <v>1859</v>
      </c>
      <c r="I32" s="1550" t="s">
        <v>958</v>
      </c>
      <c r="J32" s="1562" t="s">
        <v>4906</v>
      </c>
      <c r="K32" s="1562">
        <v>2.81</v>
      </c>
      <c r="L32" s="1561" t="s">
        <v>4914</v>
      </c>
      <c r="M32" s="1563">
        <v>44287</v>
      </c>
    </row>
    <row r="33" spans="1:13" s="1353" customFormat="1" ht="14.4">
      <c r="A33" s="1550">
        <v>26</v>
      </c>
      <c r="B33" s="1560" t="s">
        <v>972</v>
      </c>
      <c r="C33" s="1561" t="s">
        <v>2105</v>
      </c>
      <c r="D33" s="1561" t="s">
        <v>4913</v>
      </c>
      <c r="E33" s="1561" t="s">
        <v>4903</v>
      </c>
      <c r="F33" s="1550" t="s">
        <v>4904</v>
      </c>
      <c r="G33" s="1550">
        <v>77</v>
      </c>
      <c r="H33" s="1550" t="s">
        <v>1859</v>
      </c>
      <c r="I33" s="1550" t="s">
        <v>970</v>
      </c>
      <c r="J33" s="1562" t="s">
        <v>4906</v>
      </c>
      <c r="K33" s="1562">
        <v>2.81</v>
      </c>
      <c r="L33" s="1561" t="s">
        <v>4914</v>
      </c>
      <c r="M33" s="1563">
        <v>44287</v>
      </c>
    </row>
    <row r="34" spans="1:13" s="1353" customFormat="1" ht="14.4">
      <c r="A34" s="1565">
        <v>27</v>
      </c>
      <c r="B34" s="1566" t="s">
        <v>972</v>
      </c>
      <c r="C34" s="1567" t="s">
        <v>2138</v>
      </c>
      <c r="D34" s="1567" t="s">
        <v>2139</v>
      </c>
      <c r="E34" s="1567" t="s">
        <v>788</v>
      </c>
      <c r="F34" s="1565" t="s">
        <v>4904</v>
      </c>
      <c r="G34" s="1565">
        <v>41</v>
      </c>
      <c r="H34" s="1565" t="s">
        <v>4915</v>
      </c>
      <c r="I34" s="1565" t="s">
        <v>968</v>
      </c>
      <c r="J34" s="1568">
        <v>-87</v>
      </c>
      <c r="K34" s="1568">
        <v>0</v>
      </c>
      <c r="L34" s="1567" t="s">
        <v>4916</v>
      </c>
      <c r="M34" s="1569">
        <v>44225</v>
      </c>
    </row>
    <row r="35" spans="1:13" s="1353" customFormat="1" ht="14.4">
      <c r="A35" s="1565">
        <v>28</v>
      </c>
      <c r="B35" s="1566" t="s">
        <v>972</v>
      </c>
      <c r="C35" s="1567" t="s">
        <v>2138</v>
      </c>
      <c r="D35" s="1567" t="s">
        <v>2139</v>
      </c>
      <c r="E35" s="1567" t="s">
        <v>788</v>
      </c>
      <c r="F35" s="1565" t="s">
        <v>4904</v>
      </c>
      <c r="G35" s="1565">
        <v>41</v>
      </c>
      <c r="H35" s="1565" t="s">
        <v>4915</v>
      </c>
      <c r="I35" s="1565" t="s">
        <v>980</v>
      </c>
      <c r="J35" s="1568">
        <v>-87</v>
      </c>
      <c r="K35" s="1568">
        <v>0</v>
      </c>
      <c r="L35" s="1567" t="s">
        <v>4916</v>
      </c>
      <c r="M35" s="1569">
        <v>44225</v>
      </c>
    </row>
    <row r="36" spans="1:13" s="1353" customFormat="1" ht="14.4">
      <c r="A36" s="1565">
        <v>29</v>
      </c>
      <c r="B36" s="1566" t="s">
        <v>972</v>
      </c>
      <c r="C36" s="1567" t="s">
        <v>2138</v>
      </c>
      <c r="D36" s="1567" t="s">
        <v>2139</v>
      </c>
      <c r="E36" s="1567" t="s">
        <v>788</v>
      </c>
      <c r="F36" s="1565" t="s">
        <v>4904</v>
      </c>
      <c r="G36" s="1565">
        <v>41</v>
      </c>
      <c r="H36" s="1565" t="s">
        <v>4915</v>
      </c>
      <c r="I36" s="1565" t="s">
        <v>985</v>
      </c>
      <c r="J36" s="1568">
        <v>-87</v>
      </c>
      <c r="K36" s="1568">
        <v>0</v>
      </c>
      <c r="L36" s="1567" t="s">
        <v>4916</v>
      </c>
      <c r="M36" s="1569">
        <v>44225</v>
      </c>
    </row>
    <row r="37" spans="1:13" s="1353" customFormat="1" ht="14.4">
      <c r="A37" s="1565">
        <v>30</v>
      </c>
      <c r="B37" s="1566" t="s">
        <v>972</v>
      </c>
      <c r="C37" s="1567" t="s">
        <v>2138</v>
      </c>
      <c r="D37" s="1567" t="s">
        <v>2139</v>
      </c>
      <c r="E37" s="1567" t="s">
        <v>788</v>
      </c>
      <c r="F37" s="1565" t="s">
        <v>4904</v>
      </c>
      <c r="G37" s="1565">
        <v>41</v>
      </c>
      <c r="H37" s="1565" t="s">
        <v>4915</v>
      </c>
      <c r="I37" s="1565" t="s">
        <v>958</v>
      </c>
      <c r="J37" s="1568">
        <v>-87</v>
      </c>
      <c r="K37" s="1568">
        <v>0</v>
      </c>
      <c r="L37" s="1567" t="s">
        <v>4916</v>
      </c>
      <c r="M37" s="1569">
        <v>44225</v>
      </c>
    </row>
    <row r="38" spans="1:13" s="1353" customFormat="1" ht="14.4">
      <c r="A38" s="1565">
        <v>31</v>
      </c>
      <c r="B38" s="1566" t="s">
        <v>972</v>
      </c>
      <c r="C38" s="1567" t="s">
        <v>2138</v>
      </c>
      <c r="D38" s="1567" t="s">
        <v>2139</v>
      </c>
      <c r="E38" s="1567" t="s">
        <v>788</v>
      </c>
      <c r="F38" s="1565" t="s">
        <v>4904</v>
      </c>
      <c r="G38" s="1565">
        <v>41</v>
      </c>
      <c r="H38" s="1565" t="s">
        <v>4915</v>
      </c>
      <c r="I38" s="1565" t="s">
        <v>970</v>
      </c>
      <c r="J38" s="1568">
        <v>-87</v>
      </c>
      <c r="K38" s="1568">
        <v>0</v>
      </c>
      <c r="L38" s="1567" t="s">
        <v>4916</v>
      </c>
      <c r="M38" s="1569">
        <v>44225</v>
      </c>
    </row>
    <row r="39" spans="1:13" s="1353" customFormat="1" ht="14.4">
      <c r="A39" s="1565">
        <v>32</v>
      </c>
      <c r="B39" s="1566" t="s">
        <v>972</v>
      </c>
      <c r="C39" s="1567" t="s">
        <v>2138</v>
      </c>
      <c r="D39" s="1567" t="s">
        <v>2139</v>
      </c>
      <c r="E39" s="1567" t="s">
        <v>788</v>
      </c>
      <c r="F39" s="1565" t="s">
        <v>4904</v>
      </c>
      <c r="G39" s="1565">
        <v>72</v>
      </c>
      <c r="H39" s="1565" t="s">
        <v>1858</v>
      </c>
      <c r="I39" s="1565" t="s">
        <v>968</v>
      </c>
      <c r="J39" s="1568">
        <v>2634</v>
      </c>
      <c r="K39" s="1568">
        <v>648</v>
      </c>
      <c r="L39" s="1567" t="s">
        <v>4916</v>
      </c>
      <c r="M39" s="1569">
        <v>44225</v>
      </c>
    </row>
    <row r="40" spans="1:13" s="1353" customFormat="1" ht="14.4">
      <c r="A40" s="1565">
        <v>33</v>
      </c>
      <c r="B40" s="1566" t="s">
        <v>972</v>
      </c>
      <c r="C40" s="1567" t="s">
        <v>2138</v>
      </c>
      <c r="D40" s="1567" t="s">
        <v>2139</v>
      </c>
      <c r="E40" s="1567" t="s">
        <v>788</v>
      </c>
      <c r="F40" s="1565" t="s">
        <v>4904</v>
      </c>
      <c r="G40" s="1565">
        <v>72</v>
      </c>
      <c r="H40" s="1565" t="s">
        <v>1858</v>
      </c>
      <c r="I40" s="1565" t="s">
        <v>980</v>
      </c>
      <c r="J40" s="1568">
        <v>2634</v>
      </c>
      <c r="K40" s="1568">
        <v>648</v>
      </c>
      <c r="L40" s="1567" t="s">
        <v>4916</v>
      </c>
      <c r="M40" s="1569">
        <v>44225</v>
      </c>
    </row>
    <row r="41" spans="1:13" s="1353" customFormat="1" ht="14.4">
      <c r="A41" s="1565">
        <v>34</v>
      </c>
      <c r="B41" s="1566" t="s">
        <v>972</v>
      </c>
      <c r="C41" s="1567" t="s">
        <v>2138</v>
      </c>
      <c r="D41" s="1567" t="s">
        <v>2139</v>
      </c>
      <c r="E41" s="1567" t="s">
        <v>788</v>
      </c>
      <c r="F41" s="1565" t="s">
        <v>4904</v>
      </c>
      <c r="G41" s="1565">
        <v>72</v>
      </c>
      <c r="H41" s="1565" t="s">
        <v>1858</v>
      </c>
      <c r="I41" s="1565" t="s">
        <v>985</v>
      </c>
      <c r="J41" s="1568">
        <v>2634</v>
      </c>
      <c r="K41" s="1568">
        <v>648</v>
      </c>
      <c r="L41" s="1567" t="s">
        <v>4916</v>
      </c>
      <c r="M41" s="1569">
        <v>44225</v>
      </c>
    </row>
    <row r="42" spans="1:13" s="1353" customFormat="1" ht="14.4">
      <c r="A42" s="1565">
        <v>35</v>
      </c>
      <c r="B42" s="1566" t="s">
        <v>972</v>
      </c>
      <c r="C42" s="1567" t="s">
        <v>2138</v>
      </c>
      <c r="D42" s="1567" t="s">
        <v>2139</v>
      </c>
      <c r="E42" s="1567" t="s">
        <v>788</v>
      </c>
      <c r="F42" s="1565" t="s">
        <v>4904</v>
      </c>
      <c r="G42" s="1565">
        <v>72</v>
      </c>
      <c r="H42" s="1565" t="s">
        <v>1858</v>
      </c>
      <c r="I42" s="1565" t="s">
        <v>958</v>
      </c>
      <c r="J42" s="1568">
        <v>2634</v>
      </c>
      <c r="K42" s="1568">
        <v>648</v>
      </c>
      <c r="L42" s="1567" t="s">
        <v>4916</v>
      </c>
      <c r="M42" s="1569">
        <v>44225</v>
      </c>
    </row>
    <row r="43" spans="1:13" s="1353" customFormat="1" ht="14.4">
      <c r="A43" s="1565">
        <v>36</v>
      </c>
      <c r="B43" s="1566" t="s">
        <v>972</v>
      </c>
      <c r="C43" s="1567" t="s">
        <v>2138</v>
      </c>
      <c r="D43" s="1567" t="s">
        <v>2139</v>
      </c>
      <c r="E43" s="1567" t="s">
        <v>788</v>
      </c>
      <c r="F43" s="1565" t="s">
        <v>4904</v>
      </c>
      <c r="G43" s="1565">
        <v>72</v>
      </c>
      <c r="H43" s="1565" t="s">
        <v>1858</v>
      </c>
      <c r="I43" s="1565" t="s">
        <v>970</v>
      </c>
      <c r="J43" s="1568">
        <v>2634</v>
      </c>
      <c r="K43" s="1568">
        <v>648</v>
      </c>
      <c r="L43" s="1567" t="s">
        <v>4916</v>
      </c>
      <c r="M43" s="1569">
        <v>44225</v>
      </c>
    </row>
    <row r="44" spans="1:13" s="1353" customFormat="1" ht="14.4">
      <c r="A44" s="1565">
        <v>37</v>
      </c>
      <c r="B44" s="1566" t="s">
        <v>972</v>
      </c>
      <c r="C44" s="1567" t="s">
        <v>2138</v>
      </c>
      <c r="D44" s="1567" t="s">
        <v>2139</v>
      </c>
      <c r="E44" s="1567" t="s">
        <v>788</v>
      </c>
      <c r="F44" s="1565" t="s">
        <v>4904</v>
      </c>
      <c r="G44" s="1565">
        <v>87</v>
      </c>
      <c r="H44" s="1565" t="s">
        <v>1861</v>
      </c>
      <c r="I44" s="1565" t="s">
        <v>968</v>
      </c>
      <c r="J44" s="1568">
        <v>-8886</v>
      </c>
      <c r="K44" s="1568">
        <v>-1848</v>
      </c>
      <c r="L44" s="1567" t="s">
        <v>4916</v>
      </c>
      <c r="M44" s="1569">
        <v>44225</v>
      </c>
    </row>
    <row r="45" spans="1:13" s="1353" customFormat="1" ht="14.4">
      <c r="A45" s="1565">
        <v>38</v>
      </c>
      <c r="B45" s="1566" t="s">
        <v>972</v>
      </c>
      <c r="C45" s="1567" t="s">
        <v>2138</v>
      </c>
      <c r="D45" s="1567" t="s">
        <v>2139</v>
      </c>
      <c r="E45" s="1567" t="s">
        <v>788</v>
      </c>
      <c r="F45" s="1565" t="s">
        <v>4904</v>
      </c>
      <c r="G45" s="1565">
        <v>87</v>
      </c>
      <c r="H45" s="1565" t="s">
        <v>1861</v>
      </c>
      <c r="I45" s="1565" t="s">
        <v>980</v>
      </c>
      <c r="J45" s="1568">
        <v>-8886</v>
      </c>
      <c r="K45" s="1568">
        <v>-1848</v>
      </c>
      <c r="L45" s="1567" t="s">
        <v>4916</v>
      </c>
      <c r="M45" s="1569">
        <v>44225</v>
      </c>
    </row>
    <row r="46" spans="1:13" s="1353" customFormat="1" ht="14.4">
      <c r="A46" s="1565">
        <v>39</v>
      </c>
      <c r="B46" s="1566" t="s">
        <v>972</v>
      </c>
      <c r="C46" s="1567" t="s">
        <v>2138</v>
      </c>
      <c r="D46" s="1567" t="s">
        <v>2139</v>
      </c>
      <c r="E46" s="1567" t="s">
        <v>788</v>
      </c>
      <c r="F46" s="1565" t="s">
        <v>4904</v>
      </c>
      <c r="G46" s="1565">
        <v>87</v>
      </c>
      <c r="H46" s="1565" t="s">
        <v>1861</v>
      </c>
      <c r="I46" s="1565" t="s">
        <v>985</v>
      </c>
      <c r="J46" s="1568">
        <v>-8886</v>
      </c>
      <c r="K46" s="1568">
        <v>-1848</v>
      </c>
      <c r="L46" s="1567" t="s">
        <v>4916</v>
      </c>
      <c r="M46" s="1569">
        <v>44225</v>
      </c>
    </row>
    <row r="47" spans="1:13" s="1353" customFormat="1" ht="14.4">
      <c r="A47" s="1565">
        <v>40</v>
      </c>
      <c r="B47" s="1566" t="s">
        <v>972</v>
      </c>
      <c r="C47" s="1567" t="s">
        <v>2138</v>
      </c>
      <c r="D47" s="1567" t="s">
        <v>2139</v>
      </c>
      <c r="E47" s="1567" t="s">
        <v>788</v>
      </c>
      <c r="F47" s="1565" t="s">
        <v>4904</v>
      </c>
      <c r="G47" s="1565">
        <v>87</v>
      </c>
      <c r="H47" s="1565" t="s">
        <v>1861</v>
      </c>
      <c r="I47" s="1565" t="s">
        <v>958</v>
      </c>
      <c r="J47" s="1568">
        <v>-8886</v>
      </c>
      <c r="K47" s="1568">
        <v>-1848</v>
      </c>
      <c r="L47" s="1567" t="s">
        <v>4916</v>
      </c>
      <c r="M47" s="1569">
        <v>44225</v>
      </c>
    </row>
    <row r="48" spans="1:13" s="1353" customFormat="1" ht="14.4">
      <c r="A48" s="1565">
        <v>41</v>
      </c>
      <c r="B48" s="1566" t="s">
        <v>972</v>
      </c>
      <c r="C48" s="1567" t="s">
        <v>2138</v>
      </c>
      <c r="D48" s="1567" t="s">
        <v>2139</v>
      </c>
      <c r="E48" s="1567" t="s">
        <v>788</v>
      </c>
      <c r="F48" s="1565" t="s">
        <v>4904</v>
      </c>
      <c r="G48" s="1565">
        <v>87</v>
      </c>
      <c r="H48" s="1565" t="s">
        <v>1861</v>
      </c>
      <c r="I48" s="1565" t="s">
        <v>970</v>
      </c>
      <c r="J48" s="1568">
        <v>-8886</v>
      </c>
      <c r="K48" s="1568">
        <v>-1848</v>
      </c>
      <c r="L48" s="1567" t="s">
        <v>4916</v>
      </c>
      <c r="M48" s="1569">
        <v>44225</v>
      </c>
    </row>
    <row r="49" spans="1:13" s="1353" customFormat="1" ht="43.2">
      <c r="A49" s="1550">
        <v>42</v>
      </c>
      <c r="B49" s="1560" t="s">
        <v>972</v>
      </c>
      <c r="C49" s="1561" t="s">
        <v>2192</v>
      </c>
      <c r="D49" s="1561" t="s">
        <v>2193</v>
      </c>
      <c r="E49" s="1561" t="s">
        <v>4903</v>
      </c>
      <c r="F49" s="1550" t="s">
        <v>4904</v>
      </c>
      <c r="G49" s="1550">
        <v>97</v>
      </c>
      <c r="H49" s="1564" t="s">
        <v>1907</v>
      </c>
      <c r="I49" s="1550" t="s">
        <v>1037</v>
      </c>
      <c r="J49" s="1570">
        <v>-1.4E-5</v>
      </c>
      <c r="K49" s="1570">
        <v>-3.0000000000000001E-5</v>
      </c>
      <c r="L49" s="1561" t="s">
        <v>4917</v>
      </c>
      <c r="M49" s="1563">
        <v>44287</v>
      </c>
    </row>
    <row r="50" spans="1:13" s="1353" customFormat="1" ht="14.4">
      <c r="A50" s="1550">
        <v>43</v>
      </c>
      <c r="B50" s="1560" t="s">
        <v>972</v>
      </c>
      <c r="C50" s="1561" t="s">
        <v>1127</v>
      </c>
      <c r="D50" s="1561" t="s">
        <v>1126</v>
      </c>
      <c r="E50" s="1561" t="s">
        <v>4903</v>
      </c>
      <c r="F50" s="1550" t="s">
        <v>4904</v>
      </c>
      <c r="G50" s="1550">
        <v>41</v>
      </c>
      <c r="H50" s="1550" t="s">
        <v>4915</v>
      </c>
      <c r="I50" s="1550" t="s">
        <v>970</v>
      </c>
      <c r="J50" s="1562">
        <v>355.2</v>
      </c>
      <c r="K50" s="1562">
        <v>382.4</v>
      </c>
      <c r="L50" s="1561" t="s">
        <v>4918</v>
      </c>
      <c r="M50" s="1563">
        <v>44287</v>
      </c>
    </row>
    <row r="51" spans="1:13" s="1353" customFormat="1" ht="72">
      <c r="A51" s="1550">
        <v>44</v>
      </c>
      <c r="B51" s="1560" t="s">
        <v>972</v>
      </c>
      <c r="C51" s="1561" t="s">
        <v>1127</v>
      </c>
      <c r="D51" s="1561" t="s">
        <v>1126</v>
      </c>
      <c r="E51" s="1561" t="s">
        <v>4903</v>
      </c>
      <c r="F51" s="1550" t="s">
        <v>4904</v>
      </c>
      <c r="G51" s="1550">
        <v>97</v>
      </c>
      <c r="H51" s="1564" t="s">
        <v>1907</v>
      </c>
      <c r="I51" s="1550" t="s">
        <v>1037</v>
      </c>
      <c r="J51" s="1571">
        <v>-6.83E-2</v>
      </c>
      <c r="K51" s="1571">
        <v>-0.46</v>
      </c>
      <c r="L51" s="1561" t="s">
        <v>4919</v>
      </c>
      <c r="M51" s="1563">
        <v>44287</v>
      </c>
    </row>
    <row r="52" spans="1:13" s="1353" customFormat="1" ht="28.8">
      <c r="A52" s="1550">
        <v>45</v>
      </c>
      <c r="B52" s="1560" t="s">
        <v>972</v>
      </c>
      <c r="C52" s="1561" t="s">
        <v>2199</v>
      </c>
      <c r="D52" s="1561" t="s">
        <v>2200</v>
      </c>
      <c r="E52" s="1561" t="s">
        <v>4903</v>
      </c>
      <c r="F52" s="1550" t="s">
        <v>4904</v>
      </c>
      <c r="G52" s="1550">
        <v>97</v>
      </c>
      <c r="H52" s="1564" t="s">
        <v>1907</v>
      </c>
      <c r="I52" s="1550" t="s">
        <v>1037</v>
      </c>
      <c r="J52" s="1571">
        <v>-4.3099999999999999E-2</v>
      </c>
      <c r="K52" s="1571">
        <v>-6.4799999999999996E-2</v>
      </c>
      <c r="L52" s="1561" t="s">
        <v>4920</v>
      </c>
      <c r="M52" s="1563">
        <v>44287</v>
      </c>
    </row>
    <row r="53" spans="1:13" s="1353" customFormat="1" ht="28.8">
      <c r="A53" s="1550">
        <v>46</v>
      </c>
      <c r="B53" s="1560" t="s">
        <v>972</v>
      </c>
      <c r="C53" s="1561" t="s">
        <v>2202</v>
      </c>
      <c r="D53" s="1561" t="s">
        <v>2203</v>
      </c>
      <c r="E53" s="1561" t="s">
        <v>4903</v>
      </c>
      <c r="F53" s="1550" t="s">
        <v>4904</v>
      </c>
      <c r="G53" s="1550">
        <v>97</v>
      </c>
      <c r="H53" s="1564" t="s">
        <v>1907</v>
      </c>
      <c r="I53" s="1550" t="s">
        <v>1037</v>
      </c>
      <c r="J53" s="1571">
        <v>-4.6199999999999998E-2</v>
      </c>
      <c r="K53" s="1571">
        <v>-5.9499999999999997E-2</v>
      </c>
      <c r="L53" s="1561" t="s">
        <v>4921</v>
      </c>
      <c r="M53" s="1563">
        <v>44287</v>
      </c>
    </row>
    <row r="54" spans="1:13" s="1353" customFormat="1" ht="14.4">
      <c r="A54" s="1550">
        <v>47</v>
      </c>
      <c r="B54" s="1560" t="s">
        <v>1022</v>
      </c>
      <c r="C54" s="1561" t="s">
        <v>2223</v>
      </c>
      <c r="D54" s="1561" t="s">
        <v>4902</v>
      </c>
      <c r="E54" s="1561" t="s">
        <v>4903</v>
      </c>
      <c r="F54" s="1550" t="s">
        <v>4904</v>
      </c>
      <c r="G54" s="1550">
        <v>77</v>
      </c>
      <c r="H54" s="1550" t="s">
        <v>1859</v>
      </c>
      <c r="I54" s="1550" t="s">
        <v>985</v>
      </c>
      <c r="J54" s="1572">
        <v>2</v>
      </c>
      <c r="K54" s="1572">
        <v>1.5</v>
      </c>
      <c r="L54" s="1561" t="s">
        <v>4905</v>
      </c>
      <c r="M54" s="1563">
        <v>44287</v>
      </c>
    </row>
    <row r="55" spans="1:13" s="1353" customFormat="1" ht="14.4">
      <c r="A55" s="1550">
        <v>48</v>
      </c>
      <c r="B55" s="1560" t="s">
        <v>1022</v>
      </c>
      <c r="C55" s="1561" t="s">
        <v>2223</v>
      </c>
      <c r="D55" s="1561" t="s">
        <v>4902</v>
      </c>
      <c r="E55" s="1561" t="s">
        <v>4903</v>
      </c>
      <c r="F55" s="1550" t="s">
        <v>4904</v>
      </c>
      <c r="G55" s="1550">
        <v>77</v>
      </c>
      <c r="H55" s="1550" t="s">
        <v>1859</v>
      </c>
      <c r="I55" s="1550" t="s">
        <v>958</v>
      </c>
      <c r="J55" s="1572">
        <v>2</v>
      </c>
      <c r="K55" s="1572">
        <v>1.5</v>
      </c>
      <c r="L55" s="1561" t="s">
        <v>4905</v>
      </c>
      <c r="M55" s="1563">
        <v>44287</v>
      </c>
    </row>
    <row r="56" spans="1:13" s="1353" customFormat="1" ht="14.4">
      <c r="A56" s="1550">
        <v>49</v>
      </c>
      <c r="B56" s="1560" t="s">
        <v>1022</v>
      </c>
      <c r="C56" s="1561" t="s">
        <v>2223</v>
      </c>
      <c r="D56" s="1561" t="s">
        <v>4902</v>
      </c>
      <c r="E56" s="1561" t="s">
        <v>4903</v>
      </c>
      <c r="F56" s="1550" t="s">
        <v>4904</v>
      </c>
      <c r="G56" s="1550">
        <v>77</v>
      </c>
      <c r="H56" s="1550" t="s">
        <v>1859</v>
      </c>
      <c r="I56" s="1550" t="s">
        <v>970</v>
      </c>
      <c r="J56" s="1572">
        <v>2</v>
      </c>
      <c r="K56" s="1572">
        <v>1.5</v>
      </c>
      <c r="L56" s="1561" t="s">
        <v>4905</v>
      </c>
      <c r="M56" s="1563">
        <v>44287</v>
      </c>
    </row>
    <row r="57" spans="1:13" s="1353" customFormat="1" ht="14.4">
      <c r="A57" s="1550">
        <v>50</v>
      </c>
      <c r="B57" s="1560" t="s">
        <v>1022</v>
      </c>
      <c r="C57" s="1561" t="s">
        <v>2231</v>
      </c>
      <c r="D57" s="1561" t="s">
        <v>4911</v>
      </c>
      <c r="E57" s="1561" t="s">
        <v>4903</v>
      </c>
      <c r="F57" s="1550" t="s">
        <v>4904</v>
      </c>
      <c r="G57" s="1550">
        <v>77</v>
      </c>
      <c r="H57" s="1550" t="s">
        <v>1859</v>
      </c>
      <c r="I57" s="1550" t="s">
        <v>968</v>
      </c>
      <c r="J57" s="1562" t="s">
        <v>4906</v>
      </c>
      <c r="K57" s="1573">
        <v>148.4</v>
      </c>
      <c r="L57" s="1561" t="s">
        <v>4912</v>
      </c>
      <c r="M57" s="1563">
        <v>44287</v>
      </c>
    </row>
    <row r="58" spans="1:13" s="1353" customFormat="1" ht="14.4">
      <c r="A58" s="1550">
        <v>51</v>
      </c>
      <c r="B58" s="1560" t="s">
        <v>1022</v>
      </c>
      <c r="C58" s="1561" t="s">
        <v>2231</v>
      </c>
      <c r="D58" s="1561" t="s">
        <v>4911</v>
      </c>
      <c r="E58" s="1561" t="s">
        <v>4903</v>
      </c>
      <c r="F58" s="1550" t="s">
        <v>4904</v>
      </c>
      <c r="G58" s="1550">
        <v>77</v>
      </c>
      <c r="H58" s="1550" t="s">
        <v>1859</v>
      </c>
      <c r="I58" s="1550" t="s">
        <v>980</v>
      </c>
      <c r="J58" s="1562" t="s">
        <v>4906</v>
      </c>
      <c r="K58" s="1573">
        <v>146.5</v>
      </c>
      <c r="L58" s="1561" t="s">
        <v>4912</v>
      </c>
      <c r="M58" s="1563">
        <v>44287</v>
      </c>
    </row>
    <row r="59" spans="1:13" s="1353" customFormat="1" ht="14.4">
      <c r="A59" s="1550">
        <v>52</v>
      </c>
      <c r="B59" s="1560" t="s">
        <v>1022</v>
      </c>
      <c r="C59" s="1561" t="s">
        <v>2231</v>
      </c>
      <c r="D59" s="1561" t="s">
        <v>4911</v>
      </c>
      <c r="E59" s="1561" t="s">
        <v>4903</v>
      </c>
      <c r="F59" s="1550" t="s">
        <v>4904</v>
      </c>
      <c r="G59" s="1550">
        <v>77</v>
      </c>
      <c r="H59" s="1550" t="s">
        <v>1859</v>
      </c>
      <c r="I59" s="1550" t="s">
        <v>985</v>
      </c>
      <c r="J59" s="1562" t="s">
        <v>4906</v>
      </c>
      <c r="K59" s="1573">
        <v>144.6</v>
      </c>
      <c r="L59" s="1561" t="s">
        <v>4912</v>
      </c>
      <c r="M59" s="1563">
        <v>44287</v>
      </c>
    </row>
    <row r="60" spans="1:13" s="1353" customFormat="1" ht="14.4">
      <c r="A60" s="1550">
        <v>53</v>
      </c>
      <c r="B60" s="1560" t="s">
        <v>1022</v>
      </c>
      <c r="C60" s="1561" t="s">
        <v>2231</v>
      </c>
      <c r="D60" s="1561" t="s">
        <v>4911</v>
      </c>
      <c r="E60" s="1561" t="s">
        <v>4903</v>
      </c>
      <c r="F60" s="1550" t="s">
        <v>4904</v>
      </c>
      <c r="G60" s="1550">
        <v>77</v>
      </c>
      <c r="H60" s="1550" t="s">
        <v>1859</v>
      </c>
      <c r="I60" s="1550" t="s">
        <v>958</v>
      </c>
      <c r="J60" s="1562" t="s">
        <v>4906</v>
      </c>
      <c r="K60" s="1573">
        <v>142.69999999999999</v>
      </c>
      <c r="L60" s="1561" t="s">
        <v>4912</v>
      </c>
      <c r="M60" s="1563">
        <v>44287</v>
      </c>
    </row>
    <row r="61" spans="1:13" s="1353" customFormat="1" ht="14.4">
      <c r="A61" s="1550">
        <v>54</v>
      </c>
      <c r="B61" s="1560" t="s">
        <v>1022</v>
      </c>
      <c r="C61" s="1561" t="s">
        <v>2231</v>
      </c>
      <c r="D61" s="1561" t="s">
        <v>4911</v>
      </c>
      <c r="E61" s="1561" t="s">
        <v>4903</v>
      </c>
      <c r="F61" s="1550" t="s">
        <v>4904</v>
      </c>
      <c r="G61" s="1550">
        <v>77</v>
      </c>
      <c r="H61" s="1550" t="s">
        <v>1859</v>
      </c>
      <c r="I61" s="1550" t="s">
        <v>970</v>
      </c>
      <c r="J61" s="1562" t="s">
        <v>4906</v>
      </c>
      <c r="K61" s="1573">
        <v>140.69999999999999</v>
      </c>
      <c r="L61" s="1561" t="s">
        <v>4912</v>
      </c>
      <c r="M61" s="1563">
        <v>44287</v>
      </c>
    </row>
    <row r="62" spans="1:13" s="1353" customFormat="1" ht="14.4">
      <c r="A62" s="1550">
        <v>55</v>
      </c>
      <c r="B62" s="1560" t="s">
        <v>1022</v>
      </c>
      <c r="C62" s="1561" t="s">
        <v>2235</v>
      </c>
      <c r="D62" s="1561" t="s">
        <v>4913</v>
      </c>
      <c r="E62" s="1561" t="s">
        <v>4903</v>
      </c>
      <c r="F62" s="1550" t="s">
        <v>4904</v>
      </c>
      <c r="G62" s="1550">
        <v>77</v>
      </c>
      <c r="H62" s="1550" t="s">
        <v>1859</v>
      </c>
      <c r="I62" s="1550" t="s">
        <v>968</v>
      </c>
      <c r="J62" s="1562" t="s">
        <v>4906</v>
      </c>
      <c r="K62" s="1572">
        <v>2.81</v>
      </c>
      <c r="L62" s="1561" t="s">
        <v>4914</v>
      </c>
      <c r="M62" s="1563">
        <v>44287</v>
      </c>
    </row>
    <row r="63" spans="1:13" s="1353" customFormat="1" ht="14.4">
      <c r="A63" s="1550">
        <v>56</v>
      </c>
      <c r="B63" s="1560" t="s">
        <v>1022</v>
      </c>
      <c r="C63" s="1561" t="s">
        <v>2235</v>
      </c>
      <c r="D63" s="1561" t="s">
        <v>4913</v>
      </c>
      <c r="E63" s="1561" t="s">
        <v>4903</v>
      </c>
      <c r="F63" s="1550" t="s">
        <v>4904</v>
      </c>
      <c r="G63" s="1550">
        <v>77</v>
      </c>
      <c r="H63" s="1550" t="s">
        <v>1859</v>
      </c>
      <c r="I63" s="1550" t="s">
        <v>980</v>
      </c>
      <c r="J63" s="1562" t="s">
        <v>4906</v>
      </c>
      <c r="K63" s="1572">
        <v>2.81</v>
      </c>
      <c r="L63" s="1561" t="s">
        <v>4914</v>
      </c>
      <c r="M63" s="1563">
        <v>44287</v>
      </c>
    </row>
    <row r="64" spans="1:13" s="1353" customFormat="1" ht="14.4">
      <c r="A64" s="1550">
        <v>57</v>
      </c>
      <c r="B64" s="1560" t="s">
        <v>1022</v>
      </c>
      <c r="C64" s="1561" t="s">
        <v>2235</v>
      </c>
      <c r="D64" s="1561" t="s">
        <v>4913</v>
      </c>
      <c r="E64" s="1561" t="s">
        <v>4903</v>
      </c>
      <c r="F64" s="1550" t="s">
        <v>4904</v>
      </c>
      <c r="G64" s="1550">
        <v>77</v>
      </c>
      <c r="H64" s="1550" t="s">
        <v>1859</v>
      </c>
      <c r="I64" s="1550" t="s">
        <v>985</v>
      </c>
      <c r="J64" s="1562" t="s">
        <v>4906</v>
      </c>
      <c r="K64" s="1572">
        <v>2.81</v>
      </c>
      <c r="L64" s="1561" t="s">
        <v>4914</v>
      </c>
      <c r="M64" s="1563">
        <v>44287</v>
      </c>
    </row>
    <row r="65" spans="1:13" s="1353" customFormat="1" ht="14.4">
      <c r="A65" s="1550">
        <v>58</v>
      </c>
      <c r="B65" s="1560" t="s">
        <v>1022</v>
      </c>
      <c r="C65" s="1561" t="s">
        <v>2235</v>
      </c>
      <c r="D65" s="1561" t="s">
        <v>4913</v>
      </c>
      <c r="E65" s="1561" t="s">
        <v>4903</v>
      </c>
      <c r="F65" s="1550" t="s">
        <v>4904</v>
      </c>
      <c r="G65" s="1550">
        <v>77</v>
      </c>
      <c r="H65" s="1550" t="s">
        <v>1859</v>
      </c>
      <c r="I65" s="1550" t="s">
        <v>958</v>
      </c>
      <c r="J65" s="1562" t="s">
        <v>4906</v>
      </c>
      <c r="K65" s="1572">
        <v>2.81</v>
      </c>
      <c r="L65" s="1561" t="s">
        <v>4914</v>
      </c>
      <c r="M65" s="1563">
        <v>44287</v>
      </c>
    </row>
    <row r="66" spans="1:13" s="1353" customFormat="1" ht="14.4">
      <c r="A66" s="1550">
        <v>59</v>
      </c>
      <c r="B66" s="1560" t="s">
        <v>1022</v>
      </c>
      <c r="C66" s="1561" t="s">
        <v>2235</v>
      </c>
      <c r="D66" s="1561" t="s">
        <v>4913</v>
      </c>
      <c r="E66" s="1561" t="s">
        <v>4903</v>
      </c>
      <c r="F66" s="1550" t="s">
        <v>4904</v>
      </c>
      <c r="G66" s="1550">
        <v>77</v>
      </c>
      <c r="H66" s="1550" t="s">
        <v>1859</v>
      </c>
      <c r="I66" s="1550" t="s">
        <v>970</v>
      </c>
      <c r="J66" s="1562" t="s">
        <v>4906</v>
      </c>
      <c r="K66" s="1572">
        <v>2.81</v>
      </c>
      <c r="L66" s="1561" t="s">
        <v>4914</v>
      </c>
      <c r="M66" s="1563">
        <v>44287</v>
      </c>
    </row>
    <row r="67" spans="1:13" s="1353" customFormat="1" ht="43.2">
      <c r="A67" s="1550">
        <v>60</v>
      </c>
      <c r="B67" s="1560" t="s">
        <v>1022</v>
      </c>
      <c r="C67" s="1561" t="s">
        <v>2293</v>
      </c>
      <c r="D67" s="1561" t="s">
        <v>629</v>
      </c>
      <c r="E67" s="1561" t="s">
        <v>4903</v>
      </c>
      <c r="F67" s="1550" t="s">
        <v>4904</v>
      </c>
      <c r="G67" s="1550">
        <v>97</v>
      </c>
      <c r="H67" s="1564" t="s">
        <v>1908</v>
      </c>
      <c r="I67" s="1550" t="s">
        <v>1037</v>
      </c>
      <c r="J67" s="1562">
        <v>-6.3549999999999995E-2</v>
      </c>
      <c r="K67" s="1562">
        <v>-0.26200000000000001</v>
      </c>
      <c r="L67" s="1561" t="s">
        <v>4922</v>
      </c>
      <c r="M67" s="1563">
        <v>44287</v>
      </c>
    </row>
    <row r="68" spans="1:13" s="1353" customFormat="1" ht="28.8">
      <c r="A68" s="1550">
        <v>61</v>
      </c>
      <c r="B68" s="1560" t="s">
        <v>1022</v>
      </c>
      <c r="C68" s="1561" t="s">
        <v>1162</v>
      </c>
      <c r="D68" s="1561" t="s">
        <v>1124</v>
      </c>
      <c r="E68" s="1561" t="s">
        <v>4903</v>
      </c>
      <c r="F68" s="1550" t="s">
        <v>4904</v>
      </c>
      <c r="G68" s="1550">
        <v>97</v>
      </c>
      <c r="H68" s="1564" t="s">
        <v>1907</v>
      </c>
      <c r="I68" s="1550" t="s">
        <v>1037</v>
      </c>
      <c r="J68" s="1562">
        <v>-6.6600000000000006E-2</v>
      </c>
      <c r="K68" s="1562">
        <v>-0.03</v>
      </c>
      <c r="L68" s="1561" t="s">
        <v>4923</v>
      </c>
      <c r="M68" s="1563">
        <v>44287</v>
      </c>
    </row>
    <row r="69" spans="1:13" s="1353" customFormat="1" ht="28.8">
      <c r="A69" s="1550">
        <v>62</v>
      </c>
      <c r="B69" s="1560" t="s">
        <v>1022</v>
      </c>
      <c r="C69" s="1561" t="s">
        <v>1162</v>
      </c>
      <c r="D69" s="1561" t="s">
        <v>1124</v>
      </c>
      <c r="E69" s="1561" t="s">
        <v>4903</v>
      </c>
      <c r="F69" s="1550" t="s">
        <v>4904</v>
      </c>
      <c r="G69" s="1550">
        <v>101</v>
      </c>
      <c r="H69" s="1564" t="s">
        <v>1911</v>
      </c>
      <c r="I69" s="1550" t="s">
        <v>1037</v>
      </c>
      <c r="J69" s="1562">
        <v>5.5500000000000001E-2</v>
      </c>
      <c r="K69" s="1562">
        <v>2.5000000000000001E-2</v>
      </c>
      <c r="L69" s="1561" t="s">
        <v>4923</v>
      </c>
      <c r="M69" s="1563">
        <v>44287</v>
      </c>
    </row>
    <row r="70" spans="1:13" s="1353" customFormat="1" ht="28.8">
      <c r="A70" s="1550">
        <v>63</v>
      </c>
      <c r="B70" s="1560" t="s">
        <v>1022</v>
      </c>
      <c r="C70" s="1561" t="s">
        <v>2301</v>
      </c>
      <c r="D70" s="1561" t="s">
        <v>4924</v>
      </c>
      <c r="E70" s="1561" t="s">
        <v>4903</v>
      </c>
      <c r="F70" s="1550" t="s">
        <v>4904</v>
      </c>
      <c r="G70" s="1550">
        <v>97</v>
      </c>
      <c r="H70" s="1564" t="s">
        <v>1907</v>
      </c>
      <c r="I70" s="1550" t="s">
        <v>1037</v>
      </c>
      <c r="J70" s="1562">
        <v>-0.40036899999999997</v>
      </c>
      <c r="K70" s="1562">
        <v>-0.45300000000000001</v>
      </c>
      <c r="L70" s="1561" t="s">
        <v>4925</v>
      </c>
      <c r="M70" s="1563">
        <v>44287</v>
      </c>
    </row>
    <row r="71" spans="1:13" s="1353" customFormat="1" ht="28.8">
      <c r="A71" s="1550">
        <v>64</v>
      </c>
      <c r="B71" s="1560" t="s">
        <v>1022</v>
      </c>
      <c r="C71" s="1561" t="s">
        <v>2301</v>
      </c>
      <c r="D71" s="1561" t="s">
        <v>4924</v>
      </c>
      <c r="E71" s="1561" t="s">
        <v>4903</v>
      </c>
      <c r="F71" s="1550" t="s">
        <v>4904</v>
      </c>
      <c r="G71" s="1550">
        <v>101</v>
      </c>
      <c r="H71" s="1564" t="s">
        <v>1911</v>
      </c>
      <c r="I71" s="1550" t="s">
        <v>1037</v>
      </c>
      <c r="J71" s="1562">
        <v>0.606595</v>
      </c>
      <c r="K71" s="1562">
        <v>0.55400000000000005</v>
      </c>
      <c r="L71" s="1561" t="s">
        <v>4925</v>
      </c>
      <c r="M71" s="1563">
        <v>44287</v>
      </c>
    </row>
    <row r="72" spans="1:13" s="1353" customFormat="1" ht="28.8">
      <c r="A72" s="1550">
        <v>65</v>
      </c>
      <c r="B72" s="1560" t="s">
        <v>1022</v>
      </c>
      <c r="C72" s="1561" t="s">
        <v>2323</v>
      </c>
      <c r="D72" s="1561" t="s">
        <v>4926</v>
      </c>
      <c r="E72" s="1561" t="s">
        <v>4903</v>
      </c>
      <c r="F72" s="1550" t="s">
        <v>4904</v>
      </c>
      <c r="G72" s="1550">
        <v>97</v>
      </c>
      <c r="H72" s="1564" t="s">
        <v>1907</v>
      </c>
      <c r="I72" s="1550" t="s">
        <v>1037</v>
      </c>
      <c r="J72" s="1574">
        <v>-2.3E-3</v>
      </c>
      <c r="K72" s="1574">
        <v>-2.3800000000000002E-3</v>
      </c>
      <c r="L72" s="1561" t="s">
        <v>4927</v>
      </c>
      <c r="M72" s="1563">
        <v>44287</v>
      </c>
    </row>
    <row r="73" spans="1:13" s="1353" customFormat="1" ht="28.8">
      <c r="A73" s="1550">
        <v>66</v>
      </c>
      <c r="B73" s="1560" t="s">
        <v>1022</v>
      </c>
      <c r="C73" s="1561" t="s">
        <v>2343</v>
      </c>
      <c r="D73" s="1561" t="s">
        <v>4928</v>
      </c>
      <c r="E73" s="1561" t="s">
        <v>4903</v>
      </c>
      <c r="F73" s="1550" t="s">
        <v>4904</v>
      </c>
      <c r="G73" s="1550">
        <v>97</v>
      </c>
      <c r="H73" s="1564" t="s">
        <v>1907</v>
      </c>
      <c r="I73" s="1550" t="s">
        <v>1037</v>
      </c>
      <c r="J73" s="1571">
        <v>-4.6899999999999997E-2</v>
      </c>
      <c r="K73" s="1571">
        <v>-5.3100000000000001E-2</v>
      </c>
      <c r="L73" s="1561" t="s">
        <v>4929</v>
      </c>
      <c r="M73" s="1563">
        <v>44287</v>
      </c>
    </row>
    <row r="74" spans="1:13" s="1353" customFormat="1" ht="14.4">
      <c r="A74" s="1550">
        <v>67</v>
      </c>
      <c r="B74" s="1560" t="s">
        <v>990</v>
      </c>
      <c r="C74" s="1561" t="s">
        <v>2511</v>
      </c>
      <c r="D74" s="1561" t="s">
        <v>4930</v>
      </c>
      <c r="E74" s="1561" t="s">
        <v>4903</v>
      </c>
      <c r="F74" s="1550" t="s">
        <v>4904</v>
      </c>
      <c r="G74" s="1550">
        <v>67</v>
      </c>
      <c r="H74" s="1550" t="s">
        <v>955</v>
      </c>
      <c r="I74" s="1550" t="s">
        <v>968</v>
      </c>
      <c r="J74" s="1562">
        <v>186.57761434904049</v>
      </c>
      <c r="K74" s="1562" t="s">
        <v>4906</v>
      </c>
      <c r="L74" s="1561" t="s">
        <v>4907</v>
      </c>
      <c r="M74" s="1563">
        <v>44287</v>
      </c>
    </row>
    <row r="75" spans="1:13" s="1353" customFormat="1" ht="14.4">
      <c r="A75" s="1550">
        <v>68</v>
      </c>
      <c r="B75" s="1560" t="s">
        <v>990</v>
      </c>
      <c r="C75" s="1561" t="s">
        <v>2511</v>
      </c>
      <c r="D75" s="1561" t="s">
        <v>4930</v>
      </c>
      <c r="E75" s="1561" t="s">
        <v>4903</v>
      </c>
      <c r="F75" s="1550" t="s">
        <v>4904</v>
      </c>
      <c r="G75" s="1550">
        <v>67</v>
      </c>
      <c r="H75" s="1550" t="s">
        <v>955</v>
      </c>
      <c r="I75" s="1550" t="s">
        <v>980</v>
      </c>
      <c r="J75" s="1562">
        <v>186.57761434904049</v>
      </c>
      <c r="K75" s="1562" t="s">
        <v>4906</v>
      </c>
      <c r="L75" s="1561" t="s">
        <v>4907</v>
      </c>
      <c r="M75" s="1563">
        <v>44287</v>
      </c>
    </row>
    <row r="76" spans="1:13" s="1353" customFormat="1" ht="14.4">
      <c r="A76" s="1550">
        <v>69</v>
      </c>
      <c r="B76" s="1560" t="s">
        <v>990</v>
      </c>
      <c r="C76" s="1561" t="s">
        <v>2511</v>
      </c>
      <c r="D76" s="1561" t="s">
        <v>4930</v>
      </c>
      <c r="E76" s="1561" t="s">
        <v>4903</v>
      </c>
      <c r="F76" s="1550" t="s">
        <v>4904</v>
      </c>
      <c r="G76" s="1550">
        <v>67</v>
      </c>
      <c r="H76" s="1550" t="s">
        <v>955</v>
      </c>
      <c r="I76" s="1550" t="s">
        <v>985</v>
      </c>
      <c r="J76" s="1562">
        <v>186.57761434904049</v>
      </c>
      <c r="K76" s="1562" t="s">
        <v>4906</v>
      </c>
      <c r="L76" s="1561" t="s">
        <v>4907</v>
      </c>
      <c r="M76" s="1563">
        <v>44287</v>
      </c>
    </row>
    <row r="77" spans="1:13" s="1353" customFormat="1" ht="14.4">
      <c r="A77" s="1550">
        <v>70</v>
      </c>
      <c r="B77" s="1560" t="s">
        <v>990</v>
      </c>
      <c r="C77" s="1561" t="s">
        <v>2511</v>
      </c>
      <c r="D77" s="1561" t="s">
        <v>4930</v>
      </c>
      <c r="E77" s="1561" t="s">
        <v>4903</v>
      </c>
      <c r="F77" s="1550" t="s">
        <v>4904</v>
      </c>
      <c r="G77" s="1550">
        <v>67</v>
      </c>
      <c r="H77" s="1550" t="s">
        <v>955</v>
      </c>
      <c r="I77" s="1550" t="s">
        <v>958</v>
      </c>
      <c r="J77" s="1562">
        <v>186.57761434904049</v>
      </c>
      <c r="K77" s="1562" t="s">
        <v>4906</v>
      </c>
      <c r="L77" s="1561" t="s">
        <v>4907</v>
      </c>
      <c r="M77" s="1563">
        <v>44287</v>
      </c>
    </row>
    <row r="78" spans="1:13" s="1353" customFormat="1" ht="14.4">
      <c r="A78" s="1550">
        <v>71</v>
      </c>
      <c r="B78" s="1560" t="s">
        <v>990</v>
      </c>
      <c r="C78" s="1561" t="s">
        <v>2511</v>
      </c>
      <c r="D78" s="1561" t="s">
        <v>4930</v>
      </c>
      <c r="E78" s="1561" t="s">
        <v>4903</v>
      </c>
      <c r="F78" s="1550" t="s">
        <v>4904</v>
      </c>
      <c r="G78" s="1550">
        <v>67</v>
      </c>
      <c r="H78" s="1550" t="s">
        <v>955</v>
      </c>
      <c r="I78" s="1550" t="s">
        <v>970</v>
      </c>
      <c r="J78" s="1562">
        <v>186.57761434904049</v>
      </c>
      <c r="K78" s="1562" t="s">
        <v>4906</v>
      </c>
      <c r="L78" s="1561" t="s">
        <v>4907</v>
      </c>
      <c r="M78" s="1563">
        <v>44287</v>
      </c>
    </row>
    <row r="79" spans="1:13" s="1353" customFormat="1" ht="14.4">
      <c r="A79" s="1550">
        <v>72</v>
      </c>
      <c r="B79" s="1560" t="s">
        <v>990</v>
      </c>
      <c r="C79" s="1561" t="s">
        <v>2516</v>
      </c>
      <c r="D79" s="1561" t="s">
        <v>4931</v>
      </c>
      <c r="E79" s="1561" t="s">
        <v>4903</v>
      </c>
      <c r="F79" s="1550" t="s">
        <v>4904</v>
      </c>
      <c r="G79" s="1550">
        <v>67</v>
      </c>
      <c r="H79" s="1550" t="s">
        <v>955</v>
      </c>
      <c r="I79" s="1550" t="s">
        <v>968</v>
      </c>
      <c r="J79" s="1562">
        <v>109.90615346050799</v>
      </c>
      <c r="K79" s="1562" t="s">
        <v>4906</v>
      </c>
      <c r="L79" s="1561" t="s">
        <v>4907</v>
      </c>
      <c r="M79" s="1563">
        <v>44287</v>
      </c>
    </row>
    <row r="80" spans="1:13" s="1353" customFormat="1" ht="14.4">
      <c r="A80" s="1550">
        <v>73</v>
      </c>
      <c r="B80" s="1560" t="s">
        <v>990</v>
      </c>
      <c r="C80" s="1561" t="s">
        <v>2516</v>
      </c>
      <c r="D80" s="1561" t="s">
        <v>4931</v>
      </c>
      <c r="E80" s="1561" t="s">
        <v>4903</v>
      </c>
      <c r="F80" s="1550" t="s">
        <v>4904</v>
      </c>
      <c r="G80" s="1550">
        <v>67</v>
      </c>
      <c r="H80" s="1550" t="s">
        <v>955</v>
      </c>
      <c r="I80" s="1550" t="s">
        <v>980</v>
      </c>
      <c r="J80" s="1562">
        <v>109.90615346050799</v>
      </c>
      <c r="K80" s="1562" t="s">
        <v>4906</v>
      </c>
      <c r="L80" s="1561" t="s">
        <v>4907</v>
      </c>
      <c r="M80" s="1563">
        <v>44287</v>
      </c>
    </row>
    <row r="81" spans="1:13" s="1353" customFormat="1" ht="14.4">
      <c r="A81" s="1550">
        <v>74</v>
      </c>
      <c r="B81" s="1560" t="s">
        <v>990</v>
      </c>
      <c r="C81" s="1561" t="s">
        <v>2516</v>
      </c>
      <c r="D81" s="1561" t="s">
        <v>4931</v>
      </c>
      <c r="E81" s="1561" t="s">
        <v>4903</v>
      </c>
      <c r="F81" s="1550" t="s">
        <v>4904</v>
      </c>
      <c r="G81" s="1550">
        <v>67</v>
      </c>
      <c r="H81" s="1550" t="s">
        <v>955</v>
      </c>
      <c r="I81" s="1550" t="s">
        <v>985</v>
      </c>
      <c r="J81" s="1562">
        <v>109.90615346050799</v>
      </c>
      <c r="K81" s="1562" t="s">
        <v>4906</v>
      </c>
      <c r="L81" s="1561" t="s">
        <v>4907</v>
      </c>
      <c r="M81" s="1563">
        <v>44287</v>
      </c>
    </row>
    <row r="82" spans="1:13" s="1353" customFormat="1" ht="14.4">
      <c r="A82" s="1550">
        <v>75</v>
      </c>
      <c r="B82" s="1560" t="s">
        <v>990</v>
      </c>
      <c r="C82" s="1561" t="s">
        <v>2516</v>
      </c>
      <c r="D82" s="1561" t="s">
        <v>4931</v>
      </c>
      <c r="E82" s="1561" t="s">
        <v>4903</v>
      </c>
      <c r="F82" s="1550" t="s">
        <v>4904</v>
      </c>
      <c r="G82" s="1550">
        <v>67</v>
      </c>
      <c r="H82" s="1550" t="s">
        <v>955</v>
      </c>
      <c r="I82" s="1550" t="s">
        <v>958</v>
      </c>
      <c r="J82" s="1562">
        <v>109.90615346050799</v>
      </c>
      <c r="K82" s="1562" t="s">
        <v>4906</v>
      </c>
      <c r="L82" s="1561" t="s">
        <v>4907</v>
      </c>
      <c r="M82" s="1563">
        <v>44287</v>
      </c>
    </row>
    <row r="83" spans="1:13" s="1353" customFormat="1" ht="14.4">
      <c r="A83" s="1550">
        <v>76</v>
      </c>
      <c r="B83" s="1560" t="s">
        <v>990</v>
      </c>
      <c r="C83" s="1561" t="s">
        <v>2516</v>
      </c>
      <c r="D83" s="1561" t="s">
        <v>4931</v>
      </c>
      <c r="E83" s="1561" t="s">
        <v>4903</v>
      </c>
      <c r="F83" s="1550" t="s">
        <v>4904</v>
      </c>
      <c r="G83" s="1550">
        <v>67</v>
      </c>
      <c r="H83" s="1550" t="s">
        <v>955</v>
      </c>
      <c r="I83" s="1550" t="s">
        <v>970</v>
      </c>
      <c r="J83" s="1562">
        <v>109.90615346050799</v>
      </c>
      <c r="K83" s="1562" t="s">
        <v>4906</v>
      </c>
      <c r="L83" s="1561" t="s">
        <v>4907</v>
      </c>
      <c r="M83" s="1563">
        <v>44287</v>
      </c>
    </row>
    <row r="84" spans="1:13" s="1353" customFormat="1" ht="14.4">
      <c r="A84" s="1550">
        <v>77</v>
      </c>
      <c r="B84" s="1560" t="s">
        <v>990</v>
      </c>
      <c r="C84" s="1561" t="s">
        <v>2502</v>
      </c>
      <c r="D84" s="1561" t="s">
        <v>4902</v>
      </c>
      <c r="E84" s="1561" t="s">
        <v>4903</v>
      </c>
      <c r="F84" s="1550" t="s">
        <v>4904</v>
      </c>
      <c r="G84" s="1550">
        <v>77</v>
      </c>
      <c r="H84" s="1550" t="s">
        <v>1859</v>
      </c>
      <c r="I84" s="1550" t="s">
        <v>985</v>
      </c>
      <c r="J84" s="1562">
        <v>2</v>
      </c>
      <c r="K84" s="1562">
        <v>1.5</v>
      </c>
      <c r="L84" s="1561" t="s">
        <v>4905</v>
      </c>
      <c r="M84" s="1563">
        <v>44287</v>
      </c>
    </row>
    <row r="85" spans="1:13" s="1353" customFormat="1" ht="14.4">
      <c r="A85" s="1550">
        <v>78</v>
      </c>
      <c r="B85" s="1560" t="s">
        <v>990</v>
      </c>
      <c r="C85" s="1561" t="s">
        <v>2502</v>
      </c>
      <c r="D85" s="1561" t="s">
        <v>4902</v>
      </c>
      <c r="E85" s="1561" t="s">
        <v>4903</v>
      </c>
      <c r="F85" s="1550" t="s">
        <v>4904</v>
      </c>
      <c r="G85" s="1550">
        <v>77</v>
      </c>
      <c r="H85" s="1550" t="s">
        <v>1859</v>
      </c>
      <c r="I85" s="1550" t="s">
        <v>958</v>
      </c>
      <c r="J85" s="1562">
        <v>2</v>
      </c>
      <c r="K85" s="1562">
        <v>1.5</v>
      </c>
      <c r="L85" s="1561" t="s">
        <v>4905</v>
      </c>
      <c r="M85" s="1563">
        <v>44287</v>
      </c>
    </row>
    <row r="86" spans="1:13" s="1353" customFormat="1" ht="14.4">
      <c r="A86" s="1550">
        <v>79</v>
      </c>
      <c r="B86" s="1560" t="s">
        <v>990</v>
      </c>
      <c r="C86" s="1561" t="s">
        <v>2502</v>
      </c>
      <c r="D86" s="1561" t="s">
        <v>4902</v>
      </c>
      <c r="E86" s="1561" t="s">
        <v>4903</v>
      </c>
      <c r="F86" s="1550" t="s">
        <v>4904</v>
      </c>
      <c r="G86" s="1550">
        <v>77</v>
      </c>
      <c r="H86" s="1550" t="s">
        <v>1859</v>
      </c>
      <c r="I86" s="1550" t="s">
        <v>970</v>
      </c>
      <c r="J86" s="1562">
        <v>2</v>
      </c>
      <c r="K86" s="1562">
        <v>1.5</v>
      </c>
      <c r="L86" s="1561" t="s">
        <v>4905</v>
      </c>
      <c r="M86" s="1563">
        <v>44287</v>
      </c>
    </row>
    <row r="87" spans="1:13" s="1353" customFormat="1" ht="14.4">
      <c r="A87" s="1550">
        <v>80</v>
      </c>
      <c r="B87" s="1575" t="s">
        <v>990</v>
      </c>
      <c r="C87" s="1561" t="s">
        <v>2542</v>
      </c>
      <c r="D87" s="1561" t="s">
        <v>4911</v>
      </c>
      <c r="E87" s="1561" t="s">
        <v>4903</v>
      </c>
      <c r="F87" s="1550" t="s">
        <v>4904</v>
      </c>
      <c r="G87" s="1550">
        <v>77</v>
      </c>
      <c r="H87" s="1550" t="s">
        <v>1859</v>
      </c>
      <c r="I87" s="1550" t="s">
        <v>968</v>
      </c>
      <c r="J87" s="1562" t="s">
        <v>4906</v>
      </c>
      <c r="K87" s="1573">
        <v>151.9</v>
      </c>
      <c r="L87" s="1561" t="s">
        <v>4912</v>
      </c>
      <c r="M87" s="1563">
        <v>44287</v>
      </c>
    </row>
    <row r="88" spans="1:13" s="1353" customFormat="1" ht="14.4">
      <c r="A88" s="1550">
        <v>81</v>
      </c>
      <c r="B88" s="1575" t="s">
        <v>990</v>
      </c>
      <c r="C88" s="1561" t="s">
        <v>2542</v>
      </c>
      <c r="D88" s="1561" t="s">
        <v>4911</v>
      </c>
      <c r="E88" s="1561" t="s">
        <v>4903</v>
      </c>
      <c r="F88" s="1550" t="s">
        <v>4904</v>
      </c>
      <c r="G88" s="1550">
        <v>77</v>
      </c>
      <c r="H88" s="1550" t="s">
        <v>1859</v>
      </c>
      <c r="I88" s="1550" t="s">
        <v>980</v>
      </c>
      <c r="J88" s="1562" t="s">
        <v>4906</v>
      </c>
      <c r="K88" s="1573">
        <v>147.1</v>
      </c>
      <c r="L88" s="1561" t="s">
        <v>4912</v>
      </c>
      <c r="M88" s="1563">
        <v>44287</v>
      </c>
    </row>
    <row r="89" spans="1:13" s="1353" customFormat="1" ht="14.4">
      <c r="A89" s="1550">
        <v>82</v>
      </c>
      <c r="B89" s="1575" t="s">
        <v>990</v>
      </c>
      <c r="C89" s="1561" t="s">
        <v>2542</v>
      </c>
      <c r="D89" s="1561" t="s">
        <v>4911</v>
      </c>
      <c r="E89" s="1561" t="s">
        <v>4903</v>
      </c>
      <c r="F89" s="1550" t="s">
        <v>4904</v>
      </c>
      <c r="G89" s="1550">
        <v>77</v>
      </c>
      <c r="H89" s="1550" t="s">
        <v>1859</v>
      </c>
      <c r="I89" s="1550" t="s">
        <v>985</v>
      </c>
      <c r="J89" s="1562" t="s">
        <v>4906</v>
      </c>
      <c r="K89" s="1573">
        <v>142.4</v>
      </c>
      <c r="L89" s="1561" t="s">
        <v>4912</v>
      </c>
      <c r="M89" s="1563">
        <v>44287</v>
      </c>
    </row>
    <row r="90" spans="1:13" s="1353" customFormat="1" ht="14.4">
      <c r="A90" s="1550">
        <v>83</v>
      </c>
      <c r="B90" s="1575" t="s">
        <v>990</v>
      </c>
      <c r="C90" s="1561" t="s">
        <v>2542</v>
      </c>
      <c r="D90" s="1561" t="s">
        <v>4911</v>
      </c>
      <c r="E90" s="1561" t="s">
        <v>4903</v>
      </c>
      <c r="F90" s="1550" t="s">
        <v>4904</v>
      </c>
      <c r="G90" s="1550">
        <v>77</v>
      </c>
      <c r="H90" s="1550" t="s">
        <v>1859</v>
      </c>
      <c r="I90" s="1550" t="s">
        <v>958</v>
      </c>
      <c r="J90" s="1562" t="s">
        <v>4906</v>
      </c>
      <c r="K90" s="1573">
        <v>137.9</v>
      </c>
      <c r="L90" s="1561" t="s">
        <v>4912</v>
      </c>
      <c r="M90" s="1563">
        <v>44287</v>
      </c>
    </row>
    <row r="91" spans="1:13" s="1353" customFormat="1" ht="14.4">
      <c r="A91" s="1550">
        <v>84</v>
      </c>
      <c r="B91" s="1575" t="s">
        <v>990</v>
      </c>
      <c r="C91" s="1561" t="s">
        <v>2542</v>
      </c>
      <c r="D91" s="1561" t="s">
        <v>4911</v>
      </c>
      <c r="E91" s="1561" t="s">
        <v>4903</v>
      </c>
      <c r="F91" s="1550" t="s">
        <v>4904</v>
      </c>
      <c r="G91" s="1550">
        <v>77</v>
      </c>
      <c r="H91" s="1550" t="s">
        <v>1859</v>
      </c>
      <c r="I91" s="1550" t="s">
        <v>970</v>
      </c>
      <c r="J91" s="1562" t="s">
        <v>4906</v>
      </c>
      <c r="K91" s="1573">
        <v>133.4</v>
      </c>
      <c r="L91" s="1561" t="s">
        <v>4912</v>
      </c>
      <c r="M91" s="1563">
        <v>44287</v>
      </c>
    </row>
    <row r="92" spans="1:13" s="1353" customFormat="1" ht="14.4">
      <c r="A92" s="1550">
        <v>85</v>
      </c>
      <c r="B92" s="1575" t="s">
        <v>990</v>
      </c>
      <c r="C92" s="1561" t="s">
        <v>2546</v>
      </c>
      <c r="D92" s="1561" t="s">
        <v>4913</v>
      </c>
      <c r="E92" s="1561" t="s">
        <v>4903</v>
      </c>
      <c r="F92" s="1550" t="s">
        <v>4904</v>
      </c>
      <c r="G92" s="1550">
        <v>77</v>
      </c>
      <c r="H92" s="1550" t="s">
        <v>1859</v>
      </c>
      <c r="I92" s="1550" t="s">
        <v>968</v>
      </c>
      <c r="J92" s="1562" t="s">
        <v>4906</v>
      </c>
      <c r="K92" s="1572">
        <v>7.64</v>
      </c>
      <c r="L92" s="1561" t="s">
        <v>4932</v>
      </c>
      <c r="M92" s="1563">
        <v>44287</v>
      </c>
    </row>
    <row r="93" spans="1:13" s="1353" customFormat="1" ht="14.4">
      <c r="A93" s="1550">
        <v>86</v>
      </c>
      <c r="B93" s="1575" t="s">
        <v>990</v>
      </c>
      <c r="C93" s="1561" t="s">
        <v>2546</v>
      </c>
      <c r="D93" s="1561" t="s">
        <v>4913</v>
      </c>
      <c r="E93" s="1561" t="s">
        <v>4903</v>
      </c>
      <c r="F93" s="1550" t="s">
        <v>4904</v>
      </c>
      <c r="G93" s="1550">
        <v>77</v>
      </c>
      <c r="H93" s="1550" t="s">
        <v>1859</v>
      </c>
      <c r="I93" s="1550" t="s">
        <v>980</v>
      </c>
      <c r="J93" s="1562" t="s">
        <v>4906</v>
      </c>
      <c r="K93" s="1572">
        <v>6.43</v>
      </c>
      <c r="L93" s="1561" t="s">
        <v>4932</v>
      </c>
      <c r="M93" s="1563">
        <v>44287</v>
      </c>
    </row>
    <row r="94" spans="1:13" s="1353" customFormat="1" ht="14.4">
      <c r="A94" s="1550">
        <v>87</v>
      </c>
      <c r="B94" s="1575" t="s">
        <v>990</v>
      </c>
      <c r="C94" s="1561" t="s">
        <v>2546</v>
      </c>
      <c r="D94" s="1561" t="s">
        <v>4913</v>
      </c>
      <c r="E94" s="1561" t="s">
        <v>4903</v>
      </c>
      <c r="F94" s="1550" t="s">
        <v>4904</v>
      </c>
      <c r="G94" s="1550">
        <v>77</v>
      </c>
      <c r="H94" s="1550" t="s">
        <v>1859</v>
      </c>
      <c r="I94" s="1550" t="s">
        <v>985</v>
      </c>
      <c r="J94" s="1562" t="s">
        <v>4906</v>
      </c>
      <c r="K94" s="1572">
        <v>5.23</v>
      </c>
      <c r="L94" s="1561" t="s">
        <v>4932</v>
      </c>
      <c r="M94" s="1563">
        <v>44287</v>
      </c>
    </row>
    <row r="95" spans="1:13" s="1353" customFormat="1" ht="14.4">
      <c r="A95" s="1550">
        <v>88</v>
      </c>
      <c r="B95" s="1575" t="s">
        <v>990</v>
      </c>
      <c r="C95" s="1561" t="s">
        <v>2546</v>
      </c>
      <c r="D95" s="1561" t="s">
        <v>4913</v>
      </c>
      <c r="E95" s="1561" t="s">
        <v>4903</v>
      </c>
      <c r="F95" s="1550" t="s">
        <v>4904</v>
      </c>
      <c r="G95" s="1550">
        <v>77</v>
      </c>
      <c r="H95" s="1550" t="s">
        <v>1859</v>
      </c>
      <c r="I95" s="1550" t="s">
        <v>958</v>
      </c>
      <c r="J95" s="1562" t="s">
        <v>4906</v>
      </c>
      <c r="K95" s="1572">
        <v>4.0199999999999996</v>
      </c>
      <c r="L95" s="1561" t="s">
        <v>4932</v>
      </c>
      <c r="M95" s="1563">
        <v>44287</v>
      </c>
    </row>
    <row r="96" spans="1:13" s="1353" customFormat="1" ht="14.4">
      <c r="A96" s="1550">
        <v>89</v>
      </c>
      <c r="B96" s="1575" t="s">
        <v>990</v>
      </c>
      <c r="C96" s="1561" t="s">
        <v>2546</v>
      </c>
      <c r="D96" s="1561" t="s">
        <v>4913</v>
      </c>
      <c r="E96" s="1561" t="s">
        <v>4903</v>
      </c>
      <c r="F96" s="1550" t="s">
        <v>4904</v>
      </c>
      <c r="G96" s="1550">
        <v>77</v>
      </c>
      <c r="H96" s="1550" t="s">
        <v>1859</v>
      </c>
      <c r="I96" s="1550" t="s">
        <v>970</v>
      </c>
      <c r="J96" s="1562" t="s">
        <v>4906</v>
      </c>
      <c r="K96" s="1572">
        <v>2.81</v>
      </c>
      <c r="L96" s="1561" t="s">
        <v>4932</v>
      </c>
      <c r="M96" s="1563">
        <v>44287</v>
      </c>
    </row>
    <row r="97" spans="1:13" s="1353" customFormat="1" ht="14.4">
      <c r="A97" s="1550">
        <v>90</v>
      </c>
      <c r="B97" s="1560" t="s">
        <v>990</v>
      </c>
      <c r="C97" s="1561" t="s">
        <v>2511</v>
      </c>
      <c r="D97" s="1561" t="s">
        <v>4930</v>
      </c>
      <c r="E97" s="1561" t="s">
        <v>4903</v>
      </c>
      <c r="F97" s="1550" t="s">
        <v>4904</v>
      </c>
      <c r="G97" s="1550">
        <v>92</v>
      </c>
      <c r="H97" s="1550" t="s">
        <v>1862</v>
      </c>
      <c r="I97" s="1550" t="s">
        <v>968</v>
      </c>
      <c r="J97" s="1562" t="s">
        <v>4797</v>
      </c>
      <c r="K97" s="1562" t="s">
        <v>4906</v>
      </c>
      <c r="L97" s="1561" t="s">
        <v>4907</v>
      </c>
      <c r="M97" s="1563">
        <v>44287</v>
      </c>
    </row>
    <row r="98" spans="1:13" s="1353" customFormat="1" ht="14.4">
      <c r="A98" s="1550">
        <v>91</v>
      </c>
      <c r="B98" s="1560" t="s">
        <v>990</v>
      </c>
      <c r="C98" s="1561" t="s">
        <v>2511</v>
      </c>
      <c r="D98" s="1561" t="s">
        <v>4930</v>
      </c>
      <c r="E98" s="1561" t="s">
        <v>4903</v>
      </c>
      <c r="F98" s="1550" t="s">
        <v>4904</v>
      </c>
      <c r="G98" s="1550">
        <v>92</v>
      </c>
      <c r="H98" s="1550" t="s">
        <v>1862</v>
      </c>
      <c r="I98" s="1550" t="s">
        <v>980</v>
      </c>
      <c r="J98" s="1562" t="s">
        <v>4797</v>
      </c>
      <c r="K98" s="1562" t="s">
        <v>4906</v>
      </c>
      <c r="L98" s="1561" t="s">
        <v>4907</v>
      </c>
      <c r="M98" s="1563">
        <v>44287</v>
      </c>
    </row>
    <row r="99" spans="1:13" s="1353" customFormat="1" ht="14.4">
      <c r="A99" s="1550">
        <v>92</v>
      </c>
      <c r="B99" s="1560" t="s">
        <v>990</v>
      </c>
      <c r="C99" s="1561" t="s">
        <v>2511</v>
      </c>
      <c r="D99" s="1561" t="s">
        <v>4930</v>
      </c>
      <c r="E99" s="1561" t="s">
        <v>4903</v>
      </c>
      <c r="F99" s="1550" t="s">
        <v>4904</v>
      </c>
      <c r="G99" s="1550">
        <v>92</v>
      </c>
      <c r="H99" s="1550" t="s">
        <v>1862</v>
      </c>
      <c r="I99" s="1550" t="s">
        <v>985</v>
      </c>
      <c r="J99" s="1562" t="s">
        <v>4797</v>
      </c>
      <c r="K99" s="1562" t="s">
        <v>4906</v>
      </c>
      <c r="L99" s="1561" t="s">
        <v>4907</v>
      </c>
      <c r="M99" s="1563">
        <v>44287</v>
      </c>
    </row>
    <row r="100" spans="1:13" s="1353" customFormat="1" ht="14.4">
      <c r="A100" s="1550">
        <v>93</v>
      </c>
      <c r="B100" s="1560" t="s">
        <v>990</v>
      </c>
      <c r="C100" s="1561" t="s">
        <v>2511</v>
      </c>
      <c r="D100" s="1561" t="s">
        <v>4930</v>
      </c>
      <c r="E100" s="1561" t="s">
        <v>4903</v>
      </c>
      <c r="F100" s="1550" t="s">
        <v>4904</v>
      </c>
      <c r="G100" s="1550">
        <v>92</v>
      </c>
      <c r="H100" s="1550" t="s">
        <v>1862</v>
      </c>
      <c r="I100" s="1550" t="s">
        <v>958</v>
      </c>
      <c r="J100" s="1562" t="s">
        <v>4797</v>
      </c>
      <c r="K100" s="1562" t="s">
        <v>4906</v>
      </c>
      <c r="L100" s="1561" t="s">
        <v>4907</v>
      </c>
      <c r="M100" s="1563">
        <v>44287</v>
      </c>
    </row>
    <row r="101" spans="1:13" s="1353" customFormat="1" ht="14.4">
      <c r="A101" s="1550">
        <v>94</v>
      </c>
      <c r="B101" s="1560" t="s">
        <v>990</v>
      </c>
      <c r="C101" s="1561" t="s">
        <v>2511</v>
      </c>
      <c r="D101" s="1561" t="s">
        <v>4930</v>
      </c>
      <c r="E101" s="1561" t="s">
        <v>4903</v>
      </c>
      <c r="F101" s="1550" t="s">
        <v>4904</v>
      </c>
      <c r="G101" s="1550">
        <v>92</v>
      </c>
      <c r="H101" s="1550" t="s">
        <v>1862</v>
      </c>
      <c r="I101" s="1550" t="s">
        <v>970</v>
      </c>
      <c r="J101" s="1562" t="s">
        <v>4797</v>
      </c>
      <c r="K101" s="1562" t="s">
        <v>4906</v>
      </c>
      <c r="L101" s="1561" t="s">
        <v>4907</v>
      </c>
      <c r="M101" s="1563">
        <v>44287</v>
      </c>
    </row>
    <row r="102" spans="1:13" s="1353" customFormat="1" ht="14.4">
      <c r="A102" s="1550">
        <v>95</v>
      </c>
      <c r="B102" s="1560" t="s">
        <v>990</v>
      </c>
      <c r="C102" s="1561" t="s">
        <v>2516</v>
      </c>
      <c r="D102" s="1561" t="s">
        <v>4931</v>
      </c>
      <c r="E102" s="1561" t="s">
        <v>4903</v>
      </c>
      <c r="F102" s="1550" t="s">
        <v>4904</v>
      </c>
      <c r="G102" s="1550">
        <v>92</v>
      </c>
      <c r="H102" s="1550" t="s">
        <v>1862</v>
      </c>
      <c r="I102" s="1550" t="s">
        <v>968</v>
      </c>
      <c r="J102" s="1562" t="s">
        <v>4797</v>
      </c>
      <c r="K102" s="1562" t="s">
        <v>4906</v>
      </c>
      <c r="L102" s="1561" t="s">
        <v>4907</v>
      </c>
      <c r="M102" s="1563">
        <v>44287</v>
      </c>
    </row>
    <row r="103" spans="1:13" s="1353" customFormat="1" ht="14.4">
      <c r="A103" s="1550">
        <v>96</v>
      </c>
      <c r="B103" s="1560" t="s">
        <v>990</v>
      </c>
      <c r="C103" s="1561" t="s">
        <v>2516</v>
      </c>
      <c r="D103" s="1561" t="s">
        <v>4931</v>
      </c>
      <c r="E103" s="1561" t="s">
        <v>4903</v>
      </c>
      <c r="F103" s="1550" t="s">
        <v>4904</v>
      </c>
      <c r="G103" s="1550">
        <v>92</v>
      </c>
      <c r="H103" s="1550" t="s">
        <v>1862</v>
      </c>
      <c r="I103" s="1550" t="s">
        <v>980</v>
      </c>
      <c r="J103" s="1562" t="s">
        <v>4797</v>
      </c>
      <c r="K103" s="1562" t="s">
        <v>4906</v>
      </c>
      <c r="L103" s="1561" t="s">
        <v>4907</v>
      </c>
      <c r="M103" s="1563">
        <v>44287</v>
      </c>
    </row>
    <row r="104" spans="1:13" s="1353" customFormat="1" ht="14.4">
      <c r="A104" s="1550">
        <v>97</v>
      </c>
      <c r="B104" s="1560" t="s">
        <v>990</v>
      </c>
      <c r="C104" s="1561" t="s">
        <v>2516</v>
      </c>
      <c r="D104" s="1561" t="s">
        <v>4931</v>
      </c>
      <c r="E104" s="1561" t="s">
        <v>4903</v>
      </c>
      <c r="F104" s="1550" t="s">
        <v>4904</v>
      </c>
      <c r="G104" s="1550">
        <v>92</v>
      </c>
      <c r="H104" s="1550" t="s">
        <v>1862</v>
      </c>
      <c r="I104" s="1550" t="s">
        <v>985</v>
      </c>
      <c r="J104" s="1562" t="s">
        <v>4797</v>
      </c>
      <c r="K104" s="1562" t="s">
        <v>4906</v>
      </c>
      <c r="L104" s="1561" t="s">
        <v>4907</v>
      </c>
      <c r="M104" s="1563">
        <v>44287</v>
      </c>
    </row>
    <row r="105" spans="1:13" s="1353" customFormat="1" ht="14.4">
      <c r="A105" s="1550">
        <v>98</v>
      </c>
      <c r="B105" s="1560" t="s">
        <v>990</v>
      </c>
      <c r="C105" s="1561" t="s">
        <v>2516</v>
      </c>
      <c r="D105" s="1561" t="s">
        <v>4931</v>
      </c>
      <c r="E105" s="1561" t="s">
        <v>4903</v>
      </c>
      <c r="F105" s="1550" t="s">
        <v>4904</v>
      </c>
      <c r="G105" s="1550">
        <v>92</v>
      </c>
      <c r="H105" s="1550" t="s">
        <v>1862</v>
      </c>
      <c r="I105" s="1550" t="s">
        <v>958</v>
      </c>
      <c r="J105" s="1562" t="s">
        <v>4797</v>
      </c>
      <c r="K105" s="1562" t="s">
        <v>4906</v>
      </c>
      <c r="L105" s="1561" t="s">
        <v>4907</v>
      </c>
      <c r="M105" s="1563">
        <v>44287</v>
      </c>
    </row>
    <row r="106" spans="1:13" s="1353" customFormat="1" ht="14.4">
      <c r="A106" s="1550">
        <v>99</v>
      </c>
      <c r="B106" s="1560" t="s">
        <v>990</v>
      </c>
      <c r="C106" s="1561" t="s">
        <v>2516</v>
      </c>
      <c r="D106" s="1561" t="s">
        <v>4931</v>
      </c>
      <c r="E106" s="1561" t="s">
        <v>4903</v>
      </c>
      <c r="F106" s="1550" t="s">
        <v>4904</v>
      </c>
      <c r="G106" s="1550">
        <v>92</v>
      </c>
      <c r="H106" s="1550" t="s">
        <v>1862</v>
      </c>
      <c r="I106" s="1550" t="s">
        <v>970</v>
      </c>
      <c r="J106" s="1562" t="s">
        <v>4797</v>
      </c>
      <c r="K106" s="1562" t="s">
        <v>4906</v>
      </c>
      <c r="L106" s="1561" t="s">
        <v>4907</v>
      </c>
      <c r="M106" s="1563">
        <v>44287</v>
      </c>
    </row>
    <row r="107" spans="1:13" s="1353" customFormat="1" ht="43.2">
      <c r="A107" s="1550">
        <v>100</v>
      </c>
      <c r="B107" s="1560" t="s">
        <v>990</v>
      </c>
      <c r="C107" s="1561" t="s">
        <v>2511</v>
      </c>
      <c r="D107" s="1561" t="s">
        <v>4930</v>
      </c>
      <c r="E107" s="1561" t="s">
        <v>4903</v>
      </c>
      <c r="F107" s="1550" t="s">
        <v>4904</v>
      </c>
      <c r="G107" s="1550">
        <v>97</v>
      </c>
      <c r="H107" s="1576" t="s">
        <v>1908</v>
      </c>
      <c r="I107" s="1550" t="s">
        <v>1037</v>
      </c>
      <c r="J107" s="1562" t="s">
        <v>4906</v>
      </c>
      <c r="K107" s="1562">
        <v>-0.17499999999999999</v>
      </c>
      <c r="L107" s="1561" t="s">
        <v>4933</v>
      </c>
      <c r="M107" s="1563">
        <v>44287</v>
      </c>
    </row>
    <row r="108" spans="1:13" s="1353" customFormat="1" ht="43.2">
      <c r="A108" s="1550">
        <v>101</v>
      </c>
      <c r="B108" s="1560" t="s">
        <v>990</v>
      </c>
      <c r="C108" s="1561" t="s">
        <v>2516</v>
      </c>
      <c r="D108" s="1561" t="s">
        <v>4931</v>
      </c>
      <c r="E108" s="1561" t="s">
        <v>4903</v>
      </c>
      <c r="F108" s="1550" t="s">
        <v>4904</v>
      </c>
      <c r="G108" s="1550">
        <v>97</v>
      </c>
      <c r="H108" s="1576" t="s">
        <v>1908</v>
      </c>
      <c r="I108" s="1550" t="s">
        <v>1037</v>
      </c>
      <c r="J108" s="1562" t="s">
        <v>4906</v>
      </c>
      <c r="K108" s="1562">
        <v>-0.18</v>
      </c>
      <c r="L108" s="1561" t="s">
        <v>4934</v>
      </c>
      <c r="M108" s="1563">
        <v>44287</v>
      </c>
    </row>
    <row r="109" spans="1:13" s="1353" customFormat="1" ht="43.2">
      <c r="A109" s="1550">
        <v>102</v>
      </c>
      <c r="B109" s="1575" t="s">
        <v>990</v>
      </c>
      <c r="C109" s="1576" t="s">
        <v>2685</v>
      </c>
      <c r="D109" s="1576" t="s">
        <v>2687</v>
      </c>
      <c r="E109" s="1561" t="s">
        <v>4903</v>
      </c>
      <c r="F109" s="1550" t="s">
        <v>4904</v>
      </c>
      <c r="G109" s="1550">
        <v>97</v>
      </c>
      <c r="H109" s="1576" t="s">
        <v>1907</v>
      </c>
      <c r="I109" s="1550" t="s">
        <v>1037</v>
      </c>
      <c r="J109" s="1562">
        <v>-0.29430000000000001</v>
      </c>
      <c r="K109" s="1562">
        <v>-0.36899999999999999</v>
      </c>
      <c r="L109" s="1561" t="s">
        <v>4935</v>
      </c>
      <c r="M109" s="1563">
        <v>44287</v>
      </c>
    </row>
    <row r="110" spans="1:13" s="1353" customFormat="1" ht="28.8">
      <c r="A110" s="1550">
        <v>103</v>
      </c>
      <c r="B110" s="1575" t="s">
        <v>990</v>
      </c>
      <c r="C110" s="1576" t="s">
        <v>2690</v>
      </c>
      <c r="D110" s="1576" t="s">
        <v>2692</v>
      </c>
      <c r="E110" s="1561" t="s">
        <v>4903</v>
      </c>
      <c r="F110" s="1550" t="s">
        <v>4904</v>
      </c>
      <c r="G110" s="1550">
        <v>97</v>
      </c>
      <c r="H110" s="1576" t="s">
        <v>1907</v>
      </c>
      <c r="I110" s="1550" t="s">
        <v>1037</v>
      </c>
      <c r="J110" s="1571">
        <v>-4.7399999999999998E-2</v>
      </c>
      <c r="K110" s="1571">
        <v>-4.6199999999999998E-2</v>
      </c>
      <c r="L110" s="1561" t="s">
        <v>4936</v>
      </c>
      <c r="M110" s="1563">
        <v>44287</v>
      </c>
    </row>
    <row r="111" spans="1:13" s="1353" customFormat="1" ht="28.8">
      <c r="A111" s="1550">
        <v>104</v>
      </c>
      <c r="B111" s="1575" t="s">
        <v>990</v>
      </c>
      <c r="C111" s="1576" t="s">
        <v>2694</v>
      </c>
      <c r="D111" s="1576" t="s">
        <v>2696</v>
      </c>
      <c r="E111" s="1561" t="s">
        <v>4903</v>
      </c>
      <c r="F111" s="1550" t="s">
        <v>4904</v>
      </c>
      <c r="G111" s="1550">
        <v>97</v>
      </c>
      <c r="H111" s="1576" t="s">
        <v>1907</v>
      </c>
      <c r="I111" s="1550" t="s">
        <v>1037</v>
      </c>
      <c r="J111" s="1562">
        <v>-0.19900000000000001</v>
      </c>
      <c r="K111" s="1562">
        <v>-0.19400000000000001</v>
      </c>
      <c r="L111" s="1561" t="s">
        <v>4937</v>
      </c>
      <c r="M111" s="1563">
        <v>44287</v>
      </c>
    </row>
    <row r="112" spans="1:13" s="1353" customFormat="1" ht="28.8">
      <c r="A112" s="1550">
        <v>105</v>
      </c>
      <c r="B112" s="1575" t="s">
        <v>990</v>
      </c>
      <c r="C112" s="1576" t="s">
        <v>1136</v>
      </c>
      <c r="D112" s="1576" t="s">
        <v>4938</v>
      </c>
      <c r="E112" s="1561" t="s">
        <v>4903</v>
      </c>
      <c r="F112" s="1550" t="s">
        <v>4904</v>
      </c>
      <c r="G112" s="1550">
        <v>97</v>
      </c>
      <c r="H112" s="1576" t="s">
        <v>1907</v>
      </c>
      <c r="I112" s="1550" t="s">
        <v>1037</v>
      </c>
      <c r="J112" s="1571">
        <v>-9.74E-2</v>
      </c>
      <c r="K112" s="1562">
        <v>-0.127</v>
      </c>
      <c r="L112" s="1561" t="s">
        <v>4939</v>
      </c>
      <c r="M112" s="1563">
        <v>44287</v>
      </c>
    </row>
    <row r="113" spans="1:13" s="1353" customFormat="1" ht="43.2">
      <c r="A113" s="1550">
        <v>106</v>
      </c>
      <c r="B113" s="1575" t="s">
        <v>990</v>
      </c>
      <c r="C113" s="1576" t="s">
        <v>2702</v>
      </c>
      <c r="D113" s="1576" t="s">
        <v>2704</v>
      </c>
      <c r="E113" s="1561" t="s">
        <v>4903</v>
      </c>
      <c r="F113" s="1550" t="s">
        <v>4904</v>
      </c>
      <c r="G113" s="1550">
        <v>97</v>
      </c>
      <c r="H113" s="1576" t="s">
        <v>1907</v>
      </c>
      <c r="I113" s="1550" t="s">
        <v>1037</v>
      </c>
      <c r="J113" s="1571">
        <v>-7.1000000000000004E-3</v>
      </c>
      <c r="K113" s="1571">
        <v>-7.3000000000000001E-3</v>
      </c>
      <c r="L113" s="1561" t="s">
        <v>4940</v>
      </c>
      <c r="M113" s="1563">
        <v>44287</v>
      </c>
    </row>
    <row r="114" spans="1:13" s="1353" customFormat="1" ht="28.8">
      <c r="A114" s="1550">
        <v>107</v>
      </c>
      <c r="B114" s="1575" t="s">
        <v>990</v>
      </c>
      <c r="C114" s="1576" t="s">
        <v>2718</v>
      </c>
      <c r="D114" s="1576" t="s">
        <v>2720</v>
      </c>
      <c r="E114" s="1561" t="s">
        <v>4903</v>
      </c>
      <c r="F114" s="1550" t="s">
        <v>4904</v>
      </c>
      <c r="G114" s="1550">
        <v>97</v>
      </c>
      <c r="H114" s="1576" t="s">
        <v>1907</v>
      </c>
      <c r="I114" s="1550" t="s">
        <v>1037</v>
      </c>
      <c r="J114" s="1571">
        <v>-2.0899999999999998E-2</v>
      </c>
      <c r="K114" s="1571">
        <v>-2.7400000000000001E-2</v>
      </c>
      <c r="L114" s="1561" t="s">
        <v>4941</v>
      </c>
      <c r="M114" s="1563">
        <v>44287</v>
      </c>
    </row>
    <row r="115" spans="1:13" s="1353" customFormat="1" ht="28.8">
      <c r="A115" s="1550">
        <v>108</v>
      </c>
      <c r="B115" s="1575" t="s">
        <v>990</v>
      </c>
      <c r="C115" s="1576" t="s">
        <v>2711</v>
      </c>
      <c r="D115" s="1576" t="s">
        <v>2172</v>
      </c>
      <c r="E115" s="1561" t="s">
        <v>4903</v>
      </c>
      <c r="F115" s="1550" t="s">
        <v>4904</v>
      </c>
      <c r="G115" s="1550">
        <v>97</v>
      </c>
      <c r="H115" s="1576" t="s">
        <v>1907</v>
      </c>
      <c r="I115" s="1550" t="s">
        <v>1037</v>
      </c>
      <c r="J115" s="1571">
        <v>-1.78E-2</v>
      </c>
      <c r="K115" s="1571">
        <v>-1.83E-2</v>
      </c>
      <c r="L115" s="1561" t="s">
        <v>4942</v>
      </c>
      <c r="M115" s="1563">
        <v>44287</v>
      </c>
    </row>
    <row r="116" spans="1:13" s="1353" customFormat="1" ht="14.4">
      <c r="A116" s="1550">
        <v>109</v>
      </c>
      <c r="B116" s="1560" t="s">
        <v>990</v>
      </c>
      <c r="C116" s="1561" t="s">
        <v>2511</v>
      </c>
      <c r="D116" s="1561" t="s">
        <v>4930</v>
      </c>
      <c r="E116" s="1561" t="s">
        <v>4903</v>
      </c>
      <c r="F116" s="1550" t="s">
        <v>4904</v>
      </c>
      <c r="G116" s="1550">
        <v>100</v>
      </c>
      <c r="H116" s="1550" t="s">
        <v>1910</v>
      </c>
      <c r="I116" s="1550" t="s">
        <v>1037</v>
      </c>
      <c r="J116" s="1562">
        <v>-0.26645000000000002</v>
      </c>
      <c r="K116" s="1562" t="s">
        <v>4906</v>
      </c>
      <c r="L116" s="1561" t="s">
        <v>4907</v>
      </c>
      <c r="M116" s="1563">
        <v>44287</v>
      </c>
    </row>
    <row r="117" spans="1:13" s="1353" customFormat="1" ht="14.4">
      <c r="A117" s="1550">
        <v>110</v>
      </c>
      <c r="B117" s="1560" t="s">
        <v>990</v>
      </c>
      <c r="C117" s="1561" t="s">
        <v>2516</v>
      </c>
      <c r="D117" s="1561" t="s">
        <v>4931</v>
      </c>
      <c r="E117" s="1561" t="s">
        <v>4903</v>
      </c>
      <c r="F117" s="1550" t="s">
        <v>4904</v>
      </c>
      <c r="G117" s="1550">
        <v>100</v>
      </c>
      <c r="H117" s="1550" t="s">
        <v>1910</v>
      </c>
      <c r="I117" s="1550" t="s">
        <v>1037</v>
      </c>
      <c r="J117" s="1562">
        <v>-0.48801299999999997</v>
      </c>
      <c r="K117" s="1562" t="s">
        <v>4906</v>
      </c>
      <c r="L117" s="1561" t="s">
        <v>4907</v>
      </c>
      <c r="M117" s="1563">
        <v>44287</v>
      </c>
    </row>
    <row r="118" spans="1:13" s="1353" customFormat="1" ht="14.4">
      <c r="A118" s="1550">
        <v>111</v>
      </c>
      <c r="B118" s="1560" t="s">
        <v>990</v>
      </c>
      <c r="C118" s="1561" t="s">
        <v>2511</v>
      </c>
      <c r="D118" s="1561" t="s">
        <v>4930</v>
      </c>
      <c r="E118" s="1561" t="s">
        <v>4903</v>
      </c>
      <c r="F118" s="1550" t="s">
        <v>4904</v>
      </c>
      <c r="G118" s="1550">
        <v>104</v>
      </c>
      <c r="H118" s="1550" t="s">
        <v>1914</v>
      </c>
      <c r="I118" s="1550" t="s">
        <v>1037</v>
      </c>
      <c r="J118" s="1562">
        <v>0.26645000000000002</v>
      </c>
      <c r="K118" s="1562" t="s">
        <v>4906</v>
      </c>
      <c r="L118" s="1561" t="s">
        <v>4907</v>
      </c>
      <c r="M118" s="1563">
        <v>44287</v>
      </c>
    </row>
    <row r="119" spans="1:13" s="1353" customFormat="1" ht="14.4">
      <c r="A119" s="1550">
        <v>112</v>
      </c>
      <c r="B119" s="1560" t="s">
        <v>990</v>
      </c>
      <c r="C119" s="1561" t="s">
        <v>2516</v>
      </c>
      <c r="D119" s="1561" t="s">
        <v>4931</v>
      </c>
      <c r="E119" s="1561" t="s">
        <v>4903</v>
      </c>
      <c r="F119" s="1550" t="s">
        <v>4904</v>
      </c>
      <c r="G119" s="1550">
        <v>104</v>
      </c>
      <c r="H119" s="1550" t="s">
        <v>1914</v>
      </c>
      <c r="I119" s="1550" t="s">
        <v>1037</v>
      </c>
      <c r="J119" s="1562">
        <v>0.48801299999999997</v>
      </c>
      <c r="K119" s="1562" t="s">
        <v>4906</v>
      </c>
      <c r="L119" s="1561" t="s">
        <v>4907</v>
      </c>
      <c r="M119" s="1563">
        <v>44287</v>
      </c>
    </row>
    <row r="120" spans="1:13" s="1353" customFormat="1" ht="43.2">
      <c r="A120" s="1550">
        <v>113</v>
      </c>
      <c r="B120" s="1575" t="s">
        <v>990</v>
      </c>
      <c r="C120" s="1576" t="s">
        <v>4943</v>
      </c>
      <c r="D120" s="1561" t="s">
        <v>4944</v>
      </c>
      <c r="E120" s="1561" t="s">
        <v>4903</v>
      </c>
      <c r="F120" s="1550" t="s">
        <v>4904</v>
      </c>
      <c r="G120" s="1550"/>
      <c r="H120" s="1550"/>
      <c r="I120" s="1550"/>
      <c r="J120" s="1562" t="s">
        <v>4945</v>
      </c>
      <c r="K120" s="1562" t="s">
        <v>4945</v>
      </c>
      <c r="L120" s="1561" t="s">
        <v>4946</v>
      </c>
      <c r="M120" s="1563">
        <v>44287</v>
      </c>
    </row>
    <row r="121" spans="1:13" s="1353" customFormat="1" ht="14.4">
      <c r="A121" s="1550">
        <v>114</v>
      </c>
      <c r="B121" s="1575" t="s">
        <v>1015</v>
      </c>
      <c r="C121" s="1576" t="s">
        <v>4653</v>
      </c>
      <c r="D121" s="1576" t="s">
        <v>4902</v>
      </c>
      <c r="E121" s="1561" t="s">
        <v>4903</v>
      </c>
      <c r="F121" s="1550" t="s">
        <v>4904</v>
      </c>
      <c r="G121" s="1550">
        <v>77</v>
      </c>
      <c r="H121" s="1550" t="s">
        <v>1859</v>
      </c>
      <c r="I121" s="1550" t="s">
        <v>985</v>
      </c>
      <c r="J121" s="1562">
        <v>2</v>
      </c>
      <c r="K121" s="1562">
        <v>1.5</v>
      </c>
      <c r="L121" s="1561" t="s">
        <v>4905</v>
      </c>
      <c r="M121" s="1563">
        <v>44287</v>
      </c>
    </row>
    <row r="122" spans="1:13" s="1353" customFormat="1" ht="14.4">
      <c r="A122" s="1550">
        <v>115</v>
      </c>
      <c r="B122" s="1575" t="s">
        <v>1015</v>
      </c>
      <c r="C122" s="1576" t="s">
        <v>4653</v>
      </c>
      <c r="D122" s="1576" t="s">
        <v>4902</v>
      </c>
      <c r="E122" s="1561" t="s">
        <v>4903</v>
      </c>
      <c r="F122" s="1550" t="s">
        <v>4904</v>
      </c>
      <c r="G122" s="1550">
        <v>77</v>
      </c>
      <c r="H122" s="1550" t="s">
        <v>1859</v>
      </c>
      <c r="I122" s="1550" t="s">
        <v>958</v>
      </c>
      <c r="J122" s="1562">
        <v>2</v>
      </c>
      <c r="K122" s="1562">
        <v>1.5</v>
      </c>
      <c r="L122" s="1561" t="s">
        <v>4905</v>
      </c>
      <c r="M122" s="1563">
        <v>44287</v>
      </c>
    </row>
    <row r="123" spans="1:13" s="1353" customFormat="1" ht="14.4">
      <c r="A123" s="1550">
        <v>116</v>
      </c>
      <c r="B123" s="1575" t="s">
        <v>1015</v>
      </c>
      <c r="C123" s="1576" t="s">
        <v>4653</v>
      </c>
      <c r="D123" s="1576" t="s">
        <v>4902</v>
      </c>
      <c r="E123" s="1561" t="s">
        <v>4903</v>
      </c>
      <c r="F123" s="1550" t="s">
        <v>4904</v>
      </c>
      <c r="G123" s="1550">
        <v>77</v>
      </c>
      <c r="H123" s="1550" t="s">
        <v>1859</v>
      </c>
      <c r="I123" s="1550" t="s">
        <v>970</v>
      </c>
      <c r="J123" s="1562">
        <v>2</v>
      </c>
      <c r="K123" s="1562">
        <v>1.5</v>
      </c>
      <c r="L123" s="1561" t="s">
        <v>4905</v>
      </c>
      <c r="M123" s="1563">
        <v>44287</v>
      </c>
    </row>
    <row r="124" spans="1:13" s="1353" customFormat="1" ht="14.4">
      <c r="A124" s="1550">
        <v>117</v>
      </c>
      <c r="B124" s="1560" t="s">
        <v>1015</v>
      </c>
      <c r="C124" s="1561" t="s">
        <v>4659</v>
      </c>
      <c r="D124" s="1561" t="s">
        <v>629</v>
      </c>
      <c r="E124" s="1561" t="s">
        <v>4903</v>
      </c>
      <c r="F124" s="1550" t="s">
        <v>4904</v>
      </c>
      <c r="G124" s="1550">
        <v>67</v>
      </c>
      <c r="H124" s="1550" t="s">
        <v>1857</v>
      </c>
      <c r="I124" s="1550" t="s">
        <v>968</v>
      </c>
      <c r="J124" s="1562">
        <v>348.76805357173879</v>
      </c>
      <c r="K124" s="1562" t="s">
        <v>4906</v>
      </c>
      <c r="L124" s="1561" t="s">
        <v>4907</v>
      </c>
      <c r="M124" s="1563">
        <v>44287</v>
      </c>
    </row>
    <row r="125" spans="1:13" s="1353" customFormat="1" ht="14.4">
      <c r="A125" s="1550">
        <v>118</v>
      </c>
      <c r="B125" s="1560" t="s">
        <v>1015</v>
      </c>
      <c r="C125" s="1561" t="s">
        <v>4659</v>
      </c>
      <c r="D125" s="1561" t="s">
        <v>629</v>
      </c>
      <c r="E125" s="1561" t="s">
        <v>4903</v>
      </c>
      <c r="F125" s="1550" t="s">
        <v>4904</v>
      </c>
      <c r="G125" s="1550">
        <v>67</v>
      </c>
      <c r="H125" s="1550" t="s">
        <v>1857</v>
      </c>
      <c r="I125" s="1550" t="s">
        <v>980</v>
      </c>
      <c r="J125" s="1562">
        <v>348.76805357173879</v>
      </c>
      <c r="K125" s="1562" t="s">
        <v>4906</v>
      </c>
      <c r="L125" s="1561" t="s">
        <v>4907</v>
      </c>
      <c r="M125" s="1563">
        <v>44287</v>
      </c>
    </row>
    <row r="126" spans="1:13" s="1353" customFormat="1" ht="14.4">
      <c r="A126" s="1550">
        <v>119</v>
      </c>
      <c r="B126" s="1560" t="s">
        <v>1015</v>
      </c>
      <c r="C126" s="1561" t="s">
        <v>4659</v>
      </c>
      <c r="D126" s="1561" t="s">
        <v>629</v>
      </c>
      <c r="E126" s="1561" t="s">
        <v>4903</v>
      </c>
      <c r="F126" s="1550" t="s">
        <v>4904</v>
      </c>
      <c r="G126" s="1550">
        <v>67</v>
      </c>
      <c r="H126" s="1550" t="s">
        <v>1857</v>
      </c>
      <c r="I126" s="1550" t="s">
        <v>985</v>
      </c>
      <c r="J126" s="1562">
        <v>348.76805357173879</v>
      </c>
      <c r="K126" s="1562" t="s">
        <v>4906</v>
      </c>
      <c r="L126" s="1561" t="s">
        <v>4907</v>
      </c>
      <c r="M126" s="1563">
        <v>44287</v>
      </c>
    </row>
    <row r="127" spans="1:13" s="1353" customFormat="1" ht="14.4">
      <c r="A127" s="1550">
        <v>120</v>
      </c>
      <c r="B127" s="1560" t="s">
        <v>1015</v>
      </c>
      <c r="C127" s="1561" t="s">
        <v>4659</v>
      </c>
      <c r="D127" s="1561" t="s">
        <v>629</v>
      </c>
      <c r="E127" s="1561" t="s">
        <v>4903</v>
      </c>
      <c r="F127" s="1550" t="s">
        <v>4904</v>
      </c>
      <c r="G127" s="1550">
        <v>67</v>
      </c>
      <c r="H127" s="1550" t="s">
        <v>1857</v>
      </c>
      <c r="I127" s="1550" t="s">
        <v>958</v>
      </c>
      <c r="J127" s="1562">
        <v>348.76805357173879</v>
      </c>
      <c r="K127" s="1562" t="s">
        <v>4906</v>
      </c>
      <c r="L127" s="1561" t="s">
        <v>4907</v>
      </c>
      <c r="M127" s="1563">
        <v>44287</v>
      </c>
    </row>
    <row r="128" spans="1:13" s="1353" customFormat="1" ht="14.4">
      <c r="A128" s="1550">
        <v>121</v>
      </c>
      <c r="B128" s="1560" t="s">
        <v>1015</v>
      </c>
      <c r="C128" s="1561" t="s">
        <v>4659</v>
      </c>
      <c r="D128" s="1561" t="s">
        <v>629</v>
      </c>
      <c r="E128" s="1561" t="s">
        <v>4903</v>
      </c>
      <c r="F128" s="1550" t="s">
        <v>4904</v>
      </c>
      <c r="G128" s="1550">
        <v>67</v>
      </c>
      <c r="H128" s="1550" t="s">
        <v>1857</v>
      </c>
      <c r="I128" s="1550" t="s">
        <v>970</v>
      </c>
      <c r="J128" s="1562">
        <v>348.76805357173879</v>
      </c>
      <c r="K128" s="1562" t="s">
        <v>4906</v>
      </c>
      <c r="L128" s="1561" t="s">
        <v>4907</v>
      </c>
      <c r="M128" s="1563">
        <v>44287</v>
      </c>
    </row>
    <row r="129" spans="1:13" s="1353" customFormat="1" ht="14.4">
      <c r="A129" s="1550">
        <v>122</v>
      </c>
      <c r="B129" s="1560" t="s">
        <v>1015</v>
      </c>
      <c r="C129" s="1561" t="s">
        <v>4659</v>
      </c>
      <c r="D129" s="1561" t="s">
        <v>629</v>
      </c>
      <c r="E129" s="1561" t="s">
        <v>4903</v>
      </c>
      <c r="F129" s="1550" t="s">
        <v>4904</v>
      </c>
      <c r="G129" s="1550">
        <v>92</v>
      </c>
      <c r="H129" s="1550" t="s">
        <v>1862</v>
      </c>
      <c r="I129" s="1550" t="s">
        <v>968</v>
      </c>
      <c r="J129" s="1562" t="s">
        <v>4797</v>
      </c>
      <c r="K129" s="1562" t="s">
        <v>4906</v>
      </c>
      <c r="L129" s="1561" t="s">
        <v>4907</v>
      </c>
      <c r="M129" s="1563">
        <v>44287</v>
      </c>
    </row>
    <row r="130" spans="1:13" s="1353" customFormat="1" ht="14.4">
      <c r="A130" s="1550">
        <v>123</v>
      </c>
      <c r="B130" s="1560" t="s">
        <v>1015</v>
      </c>
      <c r="C130" s="1561" t="s">
        <v>4659</v>
      </c>
      <c r="D130" s="1561" t="s">
        <v>629</v>
      </c>
      <c r="E130" s="1561" t="s">
        <v>4903</v>
      </c>
      <c r="F130" s="1550" t="s">
        <v>4904</v>
      </c>
      <c r="G130" s="1550">
        <v>92</v>
      </c>
      <c r="H130" s="1550" t="s">
        <v>1862</v>
      </c>
      <c r="I130" s="1550" t="s">
        <v>980</v>
      </c>
      <c r="J130" s="1562" t="s">
        <v>4797</v>
      </c>
      <c r="K130" s="1562" t="s">
        <v>4906</v>
      </c>
      <c r="L130" s="1561" t="s">
        <v>4907</v>
      </c>
      <c r="M130" s="1563">
        <v>44287</v>
      </c>
    </row>
    <row r="131" spans="1:13" s="1353" customFormat="1" ht="14.4">
      <c r="A131" s="1550">
        <v>124</v>
      </c>
      <c r="B131" s="1560" t="s">
        <v>1015</v>
      </c>
      <c r="C131" s="1561" t="s">
        <v>4659</v>
      </c>
      <c r="D131" s="1561" t="s">
        <v>629</v>
      </c>
      <c r="E131" s="1561" t="s">
        <v>4903</v>
      </c>
      <c r="F131" s="1550" t="s">
        <v>4904</v>
      </c>
      <c r="G131" s="1550">
        <v>92</v>
      </c>
      <c r="H131" s="1550" t="s">
        <v>1862</v>
      </c>
      <c r="I131" s="1550" t="s">
        <v>985</v>
      </c>
      <c r="J131" s="1562" t="s">
        <v>4797</v>
      </c>
      <c r="K131" s="1562" t="s">
        <v>4906</v>
      </c>
      <c r="L131" s="1561" t="s">
        <v>4907</v>
      </c>
      <c r="M131" s="1563">
        <v>44287</v>
      </c>
    </row>
    <row r="132" spans="1:13" s="1353" customFormat="1" ht="14.4">
      <c r="A132" s="1550">
        <v>125</v>
      </c>
      <c r="B132" s="1560" t="s">
        <v>1015</v>
      </c>
      <c r="C132" s="1561" t="s">
        <v>4659</v>
      </c>
      <c r="D132" s="1561" t="s">
        <v>629</v>
      </c>
      <c r="E132" s="1561" t="s">
        <v>4903</v>
      </c>
      <c r="F132" s="1550" t="s">
        <v>4904</v>
      </c>
      <c r="G132" s="1550">
        <v>92</v>
      </c>
      <c r="H132" s="1550" t="s">
        <v>1862</v>
      </c>
      <c r="I132" s="1550" t="s">
        <v>958</v>
      </c>
      <c r="J132" s="1562" t="s">
        <v>4797</v>
      </c>
      <c r="K132" s="1562" t="s">
        <v>4906</v>
      </c>
      <c r="L132" s="1561" t="s">
        <v>4907</v>
      </c>
      <c r="M132" s="1563">
        <v>44287</v>
      </c>
    </row>
    <row r="133" spans="1:13" s="1353" customFormat="1" ht="14.4">
      <c r="A133" s="1550">
        <v>126</v>
      </c>
      <c r="B133" s="1560" t="s">
        <v>1015</v>
      </c>
      <c r="C133" s="1561" t="s">
        <v>4659</v>
      </c>
      <c r="D133" s="1561" t="s">
        <v>629</v>
      </c>
      <c r="E133" s="1561" t="s">
        <v>4903</v>
      </c>
      <c r="F133" s="1550" t="s">
        <v>4904</v>
      </c>
      <c r="G133" s="1550">
        <v>92</v>
      </c>
      <c r="H133" s="1550" t="s">
        <v>1862</v>
      </c>
      <c r="I133" s="1550" t="s">
        <v>970</v>
      </c>
      <c r="J133" s="1562" t="s">
        <v>4797</v>
      </c>
      <c r="K133" s="1562" t="s">
        <v>4906</v>
      </c>
      <c r="L133" s="1561" t="s">
        <v>4907</v>
      </c>
      <c r="M133" s="1563">
        <v>44287</v>
      </c>
    </row>
    <row r="134" spans="1:13" s="1353" customFormat="1" ht="43.2">
      <c r="A134" s="1550">
        <v>127</v>
      </c>
      <c r="B134" s="1560" t="s">
        <v>1015</v>
      </c>
      <c r="C134" s="1561" t="s">
        <v>4659</v>
      </c>
      <c r="D134" s="1561" t="s">
        <v>629</v>
      </c>
      <c r="E134" s="1561" t="s">
        <v>4903</v>
      </c>
      <c r="F134" s="1550" t="s">
        <v>4904</v>
      </c>
      <c r="G134" s="1550">
        <v>97</v>
      </c>
      <c r="H134" s="1564" t="s">
        <v>1908</v>
      </c>
      <c r="I134" s="1550" t="s">
        <v>1037</v>
      </c>
      <c r="J134" s="1562" t="s">
        <v>4906</v>
      </c>
      <c r="K134" s="1562">
        <v>-0.253</v>
      </c>
      <c r="L134" s="1561" t="s">
        <v>4947</v>
      </c>
      <c r="M134" s="1563">
        <v>44287</v>
      </c>
    </row>
    <row r="135" spans="1:13" s="1353" customFormat="1" ht="14.4">
      <c r="A135" s="1550">
        <v>128</v>
      </c>
      <c r="B135" s="1560" t="s">
        <v>1015</v>
      </c>
      <c r="C135" s="1561" t="s">
        <v>4659</v>
      </c>
      <c r="D135" s="1561" t="s">
        <v>629</v>
      </c>
      <c r="E135" s="1561" t="s">
        <v>4903</v>
      </c>
      <c r="F135" s="1550" t="s">
        <v>4904</v>
      </c>
      <c r="G135" s="1550">
        <v>100</v>
      </c>
      <c r="H135" s="1550" t="s">
        <v>1910</v>
      </c>
      <c r="I135" s="1550" t="s">
        <v>1037</v>
      </c>
      <c r="J135" s="1562">
        <v>-0.70199387493371368</v>
      </c>
      <c r="K135" s="1562" t="s">
        <v>4906</v>
      </c>
      <c r="L135" s="1561" t="s">
        <v>4907</v>
      </c>
      <c r="M135" s="1563">
        <v>44287</v>
      </c>
    </row>
    <row r="136" spans="1:13" s="1353" customFormat="1" ht="14.4">
      <c r="A136" s="1550">
        <v>129</v>
      </c>
      <c r="B136" s="1560" t="s">
        <v>1015</v>
      </c>
      <c r="C136" s="1561" t="s">
        <v>4659</v>
      </c>
      <c r="D136" s="1561" t="s">
        <v>629</v>
      </c>
      <c r="E136" s="1561" t="s">
        <v>4903</v>
      </c>
      <c r="F136" s="1550" t="s">
        <v>4904</v>
      </c>
      <c r="G136" s="1550">
        <v>104</v>
      </c>
      <c r="H136" s="1550" t="s">
        <v>1914</v>
      </c>
      <c r="I136" s="1550" t="s">
        <v>1037</v>
      </c>
      <c r="J136" s="1562">
        <v>0.70199387493371368</v>
      </c>
      <c r="K136" s="1562" t="s">
        <v>4906</v>
      </c>
      <c r="L136" s="1561" t="s">
        <v>4907</v>
      </c>
      <c r="M136" s="1563">
        <v>44287</v>
      </c>
    </row>
    <row r="137" spans="1:13" s="1353" customFormat="1" ht="14.4">
      <c r="A137" s="1550">
        <v>130</v>
      </c>
      <c r="B137" s="1560" t="s">
        <v>1015</v>
      </c>
      <c r="C137" s="1561" t="s">
        <v>4662</v>
      </c>
      <c r="D137" s="1561" t="s">
        <v>4913</v>
      </c>
      <c r="E137" s="1561" t="s">
        <v>4903</v>
      </c>
      <c r="F137" s="1550" t="s">
        <v>4904</v>
      </c>
      <c r="G137" s="1550">
        <v>77</v>
      </c>
      <c r="H137" s="1550" t="s">
        <v>1859</v>
      </c>
      <c r="I137" s="1550" t="s">
        <v>968</v>
      </c>
      <c r="J137" s="1562" t="s">
        <v>4906</v>
      </c>
      <c r="K137" s="1562">
        <v>6.14</v>
      </c>
      <c r="L137" s="1561" t="s">
        <v>4932</v>
      </c>
      <c r="M137" s="1563">
        <v>44287</v>
      </c>
    </row>
    <row r="138" spans="1:13" s="1353" customFormat="1" ht="14.4">
      <c r="A138" s="1550">
        <v>131</v>
      </c>
      <c r="B138" s="1560" t="s">
        <v>1015</v>
      </c>
      <c r="C138" s="1561" t="s">
        <v>4662</v>
      </c>
      <c r="D138" s="1561" t="s">
        <v>4913</v>
      </c>
      <c r="E138" s="1561" t="s">
        <v>4903</v>
      </c>
      <c r="F138" s="1550" t="s">
        <v>4904</v>
      </c>
      <c r="G138" s="1550">
        <v>77</v>
      </c>
      <c r="H138" s="1550" t="s">
        <v>1859</v>
      </c>
      <c r="I138" s="1550" t="s">
        <v>980</v>
      </c>
      <c r="J138" s="1562" t="s">
        <v>4906</v>
      </c>
      <c r="K138" s="1562">
        <v>5.3</v>
      </c>
      <c r="L138" s="1561" t="s">
        <v>4932</v>
      </c>
      <c r="M138" s="1563">
        <v>44287</v>
      </c>
    </row>
    <row r="139" spans="1:13" s="1353" customFormat="1" ht="14.4">
      <c r="A139" s="1550">
        <v>132</v>
      </c>
      <c r="B139" s="1560" t="s">
        <v>1015</v>
      </c>
      <c r="C139" s="1561" t="s">
        <v>4662</v>
      </c>
      <c r="D139" s="1561" t="s">
        <v>4913</v>
      </c>
      <c r="E139" s="1561" t="s">
        <v>4903</v>
      </c>
      <c r="F139" s="1550" t="s">
        <v>4904</v>
      </c>
      <c r="G139" s="1550">
        <v>77</v>
      </c>
      <c r="H139" s="1550" t="s">
        <v>1859</v>
      </c>
      <c r="I139" s="1550" t="s">
        <v>985</v>
      </c>
      <c r="J139" s="1562" t="s">
        <v>4906</v>
      </c>
      <c r="K139" s="1562">
        <v>4.4800000000000004</v>
      </c>
      <c r="L139" s="1561" t="s">
        <v>4932</v>
      </c>
      <c r="M139" s="1563">
        <v>44287</v>
      </c>
    </row>
    <row r="140" spans="1:13" s="1353" customFormat="1" ht="14.4">
      <c r="A140" s="1550">
        <v>133</v>
      </c>
      <c r="B140" s="1560" t="s">
        <v>1015</v>
      </c>
      <c r="C140" s="1561" t="s">
        <v>4662</v>
      </c>
      <c r="D140" s="1561" t="s">
        <v>4913</v>
      </c>
      <c r="E140" s="1561" t="s">
        <v>4903</v>
      </c>
      <c r="F140" s="1550" t="s">
        <v>4904</v>
      </c>
      <c r="G140" s="1550">
        <v>77</v>
      </c>
      <c r="H140" s="1550" t="s">
        <v>1859</v>
      </c>
      <c r="I140" s="1550" t="s">
        <v>958</v>
      </c>
      <c r="J140" s="1562" t="s">
        <v>4906</v>
      </c>
      <c r="K140" s="1562">
        <v>3.64</v>
      </c>
      <c r="L140" s="1561" t="s">
        <v>4932</v>
      </c>
      <c r="M140" s="1563">
        <v>44287</v>
      </c>
    </row>
    <row r="141" spans="1:13" s="1353" customFormat="1" ht="14.4">
      <c r="A141" s="1550">
        <v>134</v>
      </c>
      <c r="B141" s="1560" t="s">
        <v>1015</v>
      </c>
      <c r="C141" s="1561" t="s">
        <v>4662</v>
      </c>
      <c r="D141" s="1561" t="s">
        <v>4913</v>
      </c>
      <c r="E141" s="1561" t="s">
        <v>4903</v>
      </c>
      <c r="F141" s="1550" t="s">
        <v>4904</v>
      </c>
      <c r="G141" s="1550">
        <v>77</v>
      </c>
      <c r="H141" s="1550" t="s">
        <v>1859</v>
      </c>
      <c r="I141" s="1550" t="s">
        <v>970</v>
      </c>
      <c r="J141" s="1562" t="s">
        <v>4906</v>
      </c>
      <c r="K141" s="1562">
        <v>2.81</v>
      </c>
      <c r="L141" s="1561" t="s">
        <v>4932</v>
      </c>
      <c r="M141" s="1563">
        <v>44287</v>
      </c>
    </row>
    <row r="142" spans="1:13" s="1353" customFormat="1" ht="14.4">
      <c r="A142" s="1550">
        <v>135</v>
      </c>
      <c r="B142" s="1560" t="s">
        <v>1015</v>
      </c>
      <c r="C142" s="1561" t="s">
        <v>4665</v>
      </c>
      <c r="D142" s="1561" t="s">
        <v>4911</v>
      </c>
      <c r="E142" s="1561" t="s">
        <v>4903</v>
      </c>
      <c r="F142" s="1550" t="s">
        <v>4904</v>
      </c>
      <c r="G142" s="1550">
        <v>77</v>
      </c>
      <c r="H142" s="1550" t="s">
        <v>1859</v>
      </c>
      <c r="I142" s="1550" t="s">
        <v>968</v>
      </c>
      <c r="J142" s="1562" t="s">
        <v>4906</v>
      </c>
      <c r="K142" s="1562">
        <v>196.1</v>
      </c>
      <c r="L142" s="1561" t="s">
        <v>4912</v>
      </c>
      <c r="M142" s="1563">
        <v>44287</v>
      </c>
    </row>
    <row r="143" spans="1:13" s="1353" customFormat="1" ht="14.4">
      <c r="A143" s="1550">
        <v>136</v>
      </c>
      <c r="B143" s="1560" t="s">
        <v>1015</v>
      </c>
      <c r="C143" s="1561" t="s">
        <v>4665</v>
      </c>
      <c r="D143" s="1561" t="s">
        <v>4911</v>
      </c>
      <c r="E143" s="1561" t="s">
        <v>4903</v>
      </c>
      <c r="F143" s="1550" t="s">
        <v>4904</v>
      </c>
      <c r="G143" s="1550">
        <v>77</v>
      </c>
      <c r="H143" s="1550" t="s">
        <v>1859</v>
      </c>
      <c r="I143" s="1550" t="s">
        <v>980</v>
      </c>
      <c r="J143" s="1562" t="s">
        <v>4906</v>
      </c>
      <c r="K143" s="1562">
        <v>193.6</v>
      </c>
      <c r="L143" s="1561" t="s">
        <v>4912</v>
      </c>
      <c r="M143" s="1563">
        <v>44287</v>
      </c>
    </row>
    <row r="144" spans="1:13" s="1353" customFormat="1" ht="14.4">
      <c r="A144" s="1550">
        <v>137</v>
      </c>
      <c r="B144" s="1560" t="s">
        <v>1015</v>
      </c>
      <c r="C144" s="1561" t="s">
        <v>4665</v>
      </c>
      <c r="D144" s="1561" t="s">
        <v>4911</v>
      </c>
      <c r="E144" s="1561" t="s">
        <v>4903</v>
      </c>
      <c r="F144" s="1550" t="s">
        <v>4904</v>
      </c>
      <c r="G144" s="1550">
        <v>77</v>
      </c>
      <c r="H144" s="1550" t="s">
        <v>1859</v>
      </c>
      <c r="I144" s="1550" t="s">
        <v>985</v>
      </c>
      <c r="J144" s="1562" t="s">
        <v>4906</v>
      </c>
      <c r="K144" s="1562">
        <v>191</v>
      </c>
      <c r="L144" s="1561" t="s">
        <v>4912</v>
      </c>
      <c r="M144" s="1563">
        <v>44287</v>
      </c>
    </row>
    <row r="145" spans="1:13" s="1353" customFormat="1" ht="14.4">
      <c r="A145" s="1550">
        <v>138</v>
      </c>
      <c r="B145" s="1560" t="s">
        <v>1015</v>
      </c>
      <c r="C145" s="1561" t="s">
        <v>4665</v>
      </c>
      <c r="D145" s="1561" t="s">
        <v>4911</v>
      </c>
      <c r="E145" s="1561" t="s">
        <v>4903</v>
      </c>
      <c r="F145" s="1550" t="s">
        <v>4904</v>
      </c>
      <c r="G145" s="1550">
        <v>77</v>
      </c>
      <c r="H145" s="1550" t="s">
        <v>1859</v>
      </c>
      <c r="I145" s="1550" t="s">
        <v>958</v>
      </c>
      <c r="J145" s="1562" t="s">
        <v>4906</v>
      </c>
      <c r="K145" s="1562">
        <v>188.4</v>
      </c>
      <c r="L145" s="1561" t="s">
        <v>4912</v>
      </c>
      <c r="M145" s="1563">
        <v>44287</v>
      </c>
    </row>
    <row r="146" spans="1:13" s="1353" customFormat="1" ht="14.4">
      <c r="A146" s="1550">
        <v>139</v>
      </c>
      <c r="B146" s="1560" t="s">
        <v>1015</v>
      </c>
      <c r="C146" s="1561" t="s">
        <v>4665</v>
      </c>
      <c r="D146" s="1561" t="s">
        <v>4911</v>
      </c>
      <c r="E146" s="1561" t="s">
        <v>4903</v>
      </c>
      <c r="F146" s="1550" t="s">
        <v>4904</v>
      </c>
      <c r="G146" s="1550">
        <v>77</v>
      </c>
      <c r="H146" s="1550" t="s">
        <v>1859</v>
      </c>
      <c r="I146" s="1550" t="s">
        <v>970</v>
      </c>
      <c r="J146" s="1562" t="s">
        <v>4906</v>
      </c>
      <c r="K146" s="1562">
        <v>185.8</v>
      </c>
      <c r="L146" s="1561" t="s">
        <v>4912</v>
      </c>
      <c r="M146" s="1563">
        <v>44287</v>
      </c>
    </row>
    <row r="147" spans="1:13" s="1353" customFormat="1" ht="28.8">
      <c r="A147" s="1550">
        <v>140</v>
      </c>
      <c r="B147" s="1560" t="s">
        <v>1015</v>
      </c>
      <c r="C147" s="1561" t="s">
        <v>4678</v>
      </c>
      <c r="D147" s="1561" t="s">
        <v>2016</v>
      </c>
      <c r="E147" s="1561" t="s">
        <v>4903</v>
      </c>
      <c r="F147" s="1550" t="s">
        <v>4904</v>
      </c>
      <c r="G147" s="1550">
        <v>101</v>
      </c>
      <c r="H147" s="1564" t="s">
        <v>1911</v>
      </c>
      <c r="I147" s="1550" t="s">
        <v>1037</v>
      </c>
      <c r="J147" s="1562">
        <v>0.139214</v>
      </c>
      <c r="K147" s="1562" t="s">
        <v>4906</v>
      </c>
      <c r="L147" s="1561" t="s">
        <v>4948</v>
      </c>
      <c r="M147" s="1563">
        <v>44287</v>
      </c>
    </row>
    <row r="148" spans="1:13" s="1353" customFormat="1" ht="28.8">
      <c r="A148" s="1565">
        <v>141</v>
      </c>
      <c r="B148" s="1566" t="s">
        <v>1036</v>
      </c>
      <c r="C148" s="1567" t="s">
        <v>3358</v>
      </c>
      <c r="D148" s="1567" t="s">
        <v>3360</v>
      </c>
      <c r="E148" s="1567" t="s">
        <v>788</v>
      </c>
      <c r="F148" s="1565" t="s">
        <v>4904</v>
      </c>
      <c r="G148" s="1565">
        <v>20</v>
      </c>
      <c r="H148" s="1565" t="s">
        <v>1873</v>
      </c>
      <c r="I148" s="1565" t="s">
        <v>1037</v>
      </c>
      <c r="J148" s="1568" t="s">
        <v>1039</v>
      </c>
      <c r="K148" s="1568" t="s">
        <v>2204</v>
      </c>
      <c r="L148" s="1567" t="s">
        <v>4949</v>
      </c>
      <c r="M148" s="1569">
        <v>44225</v>
      </c>
    </row>
    <row r="149" spans="1:13" s="1353" customFormat="1" ht="28.8">
      <c r="A149" s="1565">
        <v>142</v>
      </c>
      <c r="B149" s="1566" t="s">
        <v>1036</v>
      </c>
      <c r="C149" s="1567" t="s">
        <v>3405</v>
      </c>
      <c r="D149" s="1567" t="s">
        <v>3407</v>
      </c>
      <c r="E149" s="1567" t="s">
        <v>788</v>
      </c>
      <c r="F149" s="1565" t="s">
        <v>4904</v>
      </c>
      <c r="G149" s="1565">
        <v>41</v>
      </c>
      <c r="H149" s="1565" t="s">
        <v>4915</v>
      </c>
      <c r="I149" s="1565" t="s">
        <v>985</v>
      </c>
      <c r="J149" s="1568">
        <v>44.9</v>
      </c>
      <c r="K149" s="1568">
        <v>55.1</v>
      </c>
      <c r="L149" s="1567" t="s">
        <v>4949</v>
      </c>
      <c r="M149" s="1569">
        <v>44225</v>
      </c>
    </row>
    <row r="150" spans="1:13" s="1353" customFormat="1" ht="14.4">
      <c r="A150" s="1565">
        <v>143</v>
      </c>
      <c r="B150" s="1577" t="s">
        <v>1003</v>
      </c>
      <c r="C150" s="1578" t="s">
        <v>3899</v>
      </c>
      <c r="D150" s="1578" t="s">
        <v>3901</v>
      </c>
      <c r="E150" s="1578" t="s">
        <v>788</v>
      </c>
      <c r="F150" s="1579" t="s">
        <v>4904</v>
      </c>
      <c r="G150" s="1579">
        <v>62</v>
      </c>
      <c r="H150" s="1579" t="s">
        <v>956</v>
      </c>
      <c r="I150" s="1579" t="s">
        <v>968</v>
      </c>
      <c r="J150" s="1580" t="s">
        <v>4906</v>
      </c>
      <c r="K150" s="1580" t="s">
        <v>961</v>
      </c>
      <c r="L150" s="1578" t="s">
        <v>4950</v>
      </c>
      <c r="M150" s="1581">
        <v>44225</v>
      </c>
    </row>
    <row r="151" spans="1:13" s="1353" customFormat="1" ht="14.4">
      <c r="A151" s="1565">
        <v>144</v>
      </c>
      <c r="B151" s="1577" t="s">
        <v>1003</v>
      </c>
      <c r="C151" s="1578" t="s">
        <v>3899</v>
      </c>
      <c r="D151" s="1578" t="s">
        <v>3901</v>
      </c>
      <c r="E151" s="1578" t="s">
        <v>788</v>
      </c>
      <c r="F151" s="1579" t="s">
        <v>4904</v>
      </c>
      <c r="G151" s="1579">
        <v>62</v>
      </c>
      <c r="H151" s="1579" t="s">
        <v>956</v>
      </c>
      <c r="I151" s="1579" t="s">
        <v>980</v>
      </c>
      <c r="J151" s="1580" t="s">
        <v>4906</v>
      </c>
      <c r="K151" s="1580" t="s">
        <v>961</v>
      </c>
      <c r="L151" s="1578" t="s">
        <v>4950</v>
      </c>
      <c r="M151" s="1581">
        <v>44225</v>
      </c>
    </row>
    <row r="152" spans="1:13" s="1353" customFormat="1" ht="14.4">
      <c r="A152" s="1565">
        <v>145</v>
      </c>
      <c r="B152" s="1577" t="s">
        <v>1003</v>
      </c>
      <c r="C152" s="1578" t="s">
        <v>3899</v>
      </c>
      <c r="D152" s="1578" t="s">
        <v>3901</v>
      </c>
      <c r="E152" s="1578" t="s">
        <v>788</v>
      </c>
      <c r="F152" s="1579" t="s">
        <v>4904</v>
      </c>
      <c r="G152" s="1579">
        <v>62</v>
      </c>
      <c r="H152" s="1579" t="s">
        <v>956</v>
      </c>
      <c r="I152" s="1579" t="s">
        <v>985</v>
      </c>
      <c r="J152" s="1580" t="s">
        <v>4906</v>
      </c>
      <c r="K152" s="1580" t="s">
        <v>961</v>
      </c>
      <c r="L152" s="1578" t="s">
        <v>4950</v>
      </c>
      <c r="M152" s="1581">
        <v>44225</v>
      </c>
    </row>
    <row r="153" spans="1:13" s="1353" customFormat="1" ht="14.4">
      <c r="A153" s="1565">
        <v>146</v>
      </c>
      <c r="B153" s="1577" t="s">
        <v>1003</v>
      </c>
      <c r="C153" s="1578" t="s">
        <v>3899</v>
      </c>
      <c r="D153" s="1578" t="s">
        <v>3901</v>
      </c>
      <c r="E153" s="1578" t="s">
        <v>788</v>
      </c>
      <c r="F153" s="1579" t="s">
        <v>4904</v>
      </c>
      <c r="G153" s="1579">
        <v>62</v>
      </c>
      <c r="H153" s="1579" t="s">
        <v>956</v>
      </c>
      <c r="I153" s="1579" t="s">
        <v>958</v>
      </c>
      <c r="J153" s="1580" t="s">
        <v>4906</v>
      </c>
      <c r="K153" s="1580" t="s">
        <v>961</v>
      </c>
      <c r="L153" s="1578" t="s">
        <v>4950</v>
      </c>
      <c r="M153" s="1581">
        <v>44225</v>
      </c>
    </row>
    <row r="154" spans="1:13" s="1353" customFormat="1" ht="14.4">
      <c r="A154" s="1565">
        <v>147</v>
      </c>
      <c r="B154" s="1566" t="s">
        <v>1008</v>
      </c>
      <c r="C154" s="1567" t="s">
        <v>4007</v>
      </c>
      <c r="D154" s="1567" t="s">
        <v>629</v>
      </c>
      <c r="E154" s="1567" t="s">
        <v>788</v>
      </c>
      <c r="F154" s="1565" t="s">
        <v>4904</v>
      </c>
      <c r="G154" s="1565">
        <v>41</v>
      </c>
      <c r="H154" s="1565" t="s">
        <v>4915</v>
      </c>
      <c r="I154" s="1565" t="s">
        <v>968</v>
      </c>
      <c r="J154" s="1568">
        <v>-0.8</v>
      </c>
      <c r="K154" s="1568">
        <v>0.8</v>
      </c>
      <c r="L154" s="1567" t="s">
        <v>4951</v>
      </c>
      <c r="M154" s="1569">
        <v>44225</v>
      </c>
    </row>
    <row r="155" spans="1:13" s="1353" customFormat="1" ht="14.4">
      <c r="A155" s="1565">
        <v>148</v>
      </c>
      <c r="B155" s="1566" t="s">
        <v>1008</v>
      </c>
      <c r="C155" s="1567" t="s">
        <v>4007</v>
      </c>
      <c r="D155" s="1567" t="s">
        <v>629</v>
      </c>
      <c r="E155" s="1567" t="s">
        <v>788</v>
      </c>
      <c r="F155" s="1565" t="s">
        <v>4904</v>
      </c>
      <c r="G155" s="1565">
        <v>41</v>
      </c>
      <c r="H155" s="1565" t="s">
        <v>4915</v>
      </c>
      <c r="I155" s="1565" t="s">
        <v>980</v>
      </c>
      <c r="J155" s="1568">
        <v>-1.9</v>
      </c>
      <c r="K155" s="1568">
        <v>1.9</v>
      </c>
      <c r="L155" s="1567" t="s">
        <v>4951</v>
      </c>
      <c r="M155" s="1569">
        <v>44225</v>
      </c>
    </row>
    <row r="156" spans="1:13" s="1353" customFormat="1" ht="14.4">
      <c r="A156" s="1565">
        <v>149</v>
      </c>
      <c r="B156" s="1566" t="s">
        <v>1008</v>
      </c>
      <c r="C156" s="1567" t="s">
        <v>4007</v>
      </c>
      <c r="D156" s="1567" t="s">
        <v>629</v>
      </c>
      <c r="E156" s="1567" t="s">
        <v>788</v>
      </c>
      <c r="F156" s="1565" t="s">
        <v>4904</v>
      </c>
      <c r="G156" s="1565">
        <v>41</v>
      </c>
      <c r="H156" s="1565" t="s">
        <v>4915</v>
      </c>
      <c r="I156" s="1565" t="s">
        <v>985</v>
      </c>
      <c r="J156" s="1568">
        <v>-3.7</v>
      </c>
      <c r="K156" s="1568">
        <v>3.7</v>
      </c>
      <c r="L156" s="1567" t="s">
        <v>4951</v>
      </c>
      <c r="M156" s="1569">
        <v>44225</v>
      </c>
    </row>
    <row r="157" spans="1:13" s="1353" customFormat="1" ht="14.4">
      <c r="A157" s="1565">
        <v>150</v>
      </c>
      <c r="B157" s="1566" t="s">
        <v>1008</v>
      </c>
      <c r="C157" s="1567" t="s">
        <v>4007</v>
      </c>
      <c r="D157" s="1567" t="s">
        <v>629</v>
      </c>
      <c r="E157" s="1567" t="s">
        <v>788</v>
      </c>
      <c r="F157" s="1565" t="s">
        <v>4904</v>
      </c>
      <c r="G157" s="1565">
        <v>41</v>
      </c>
      <c r="H157" s="1565" t="s">
        <v>4915</v>
      </c>
      <c r="I157" s="1565" t="s">
        <v>958</v>
      </c>
      <c r="J157" s="1568">
        <v>-6.6</v>
      </c>
      <c r="K157" s="1568">
        <v>6.6</v>
      </c>
      <c r="L157" s="1567" t="s">
        <v>4951</v>
      </c>
      <c r="M157" s="1569">
        <v>44225</v>
      </c>
    </row>
    <row r="158" spans="1:13" s="1353" customFormat="1" ht="14.4">
      <c r="A158" s="1565">
        <v>151</v>
      </c>
      <c r="B158" s="1566" t="s">
        <v>1008</v>
      </c>
      <c r="C158" s="1567" t="s">
        <v>4007</v>
      </c>
      <c r="D158" s="1567" t="s">
        <v>629</v>
      </c>
      <c r="E158" s="1567" t="s">
        <v>788</v>
      </c>
      <c r="F158" s="1565" t="s">
        <v>4904</v>
      </c>
      <c r="G158" s="1565">
        <v>41</v>
      </c>
      <c r="H158" s="1565" t="s">
        <v>4915</v>
      </c>
      <c r="I158" s="1565" t="s">
        <v>970</v>
      </c>
      <c r="J158" s="1568">
        <v>-10.8</v>
      </c>
      <c r="K158" s="1568">
        <v>10.8</v>
      </c>
      <c r="L158" s="1567" t="s">
        <v>4951</v>
      </c>
      <c r="M158" s="1569">
        <v>44225</v>
      </c>
    </row>
    <row r="159" spans="1:13" s="1353" customFormat="1" ht="14.4">
      <c r="A159" s="1565">
        <v>152</v>
      </c>
      <c r="B159" s="1566" t="s">
        <v>1008</v>
      </c>
      <c r="C159" s="1567" t="s">
        <v>4007</v>
      </c>
      <c r="D159" s="1567" t="s">
        <v>629</v>
      </c>
      <c r="E159" s="1567" t="s">
        <v>788</v>
      </c>
      <c r="F159" s="1565" t="s">
        <v>4904</v>
      </c>
      <c r="G159" s="1565">
        <v>72</v>
      </c>
      <c r="H159" s="1565" t="s">
        <v>1858</v>
      </c>
      <c r="I159" s="1565" t="s">
        <v>968</v>
      </c>
      <c r="J159" s="1568">
        <v>5</v>
      </c>
      <c r="K159" s="1568">
        <v>-5</v>
      </c>
      <c r="L159" s="1567" t="s">
        <v>4951</v>
      </c>
      <c r="M159" s="1569">
        <v>44225</v>
      </c>
    </row>
    <row r="160" spans="1:13" s="1353" customFormat="1" ht="14.4">
      <c r="A160" s="1565">
        <v>153</v>
      </c>
      <c r="B160" s="1566" t="s">
        <v>1008</v>
      </c>
      <c r="C160" s="1567" t="s">
        <v>4007</v>
      </c>
      <c r="D160" s="1567" t="s">
        <v>629</v>
      </c>
      <c r="E160" s="1567" t="s">
        <v>788</v>
      </c>
      <c r="F160" s="1565" t="s">
        <v>4904</v>
      </c>
      <c r="G160" s="1565">
        <v>72</v>
      </c>
      <c r="H160" s="1565" t="s">
        <v>1858</v>
      </c>
      <c r="I160" s="1565" t="s">
        <v>980</v>
      </c>
      <c r="J160" s="1568">
        <v>5</v>
      </c>
      <c r="K160" s="1568">
        <v>-5</v>
      </c>
      <c r="L160" s="1567" t="s">
        <v>4951</v>
      </c>
      <c r="M160" s="1569">
        <v>44225</v>
      </c>
    </row>
    <row r="161" spans="1:13" s="1353" customFormat="1" ht="14.4">
      <c r="A161" s="1565">
        <v>154</v>
      </c>
      <c r="B161" s="1566" t="s">
        <v>1008</v>
      </c>
      <c r="C161" s="1567" t="s">
        <v>4007</v>
      </c>
      <c r="D161" s="1567" t="s">
        <v>629</v>
      </c>
      <c r="E161" s="1567" t="s">
        <v>788</v>
      </c>
      <c r="F161" s="1565" t="s">
        <v>4904</v>
      </c>
      <c r="G161" s="1565">
        <v>72</v>
      </c>
      <c r="H161" s="1565" t="s">
        <v>1858</v>
      </c>
      <c r="I161" s="1565" t="s">
        <v>985</v>
      </c>
      <c r="J161" s="1568">
        <v>5</v>
      </c>
      <c r="K161" s="1568">
        <v>-5</v>
      </c>
      <c r="L161" s="1567" t="s">
        <v>4951</v>
      </c>
      <c r="M161" s="1569">
        <v>44225</v>
      </c>
    </row>
    <row r="162" spans="1:13" s="1353" customFormat="1" ht="14.4">
      <c r="A162" s="1565">
        <v>155</v>
      </c>
      <c r="B162" s="1566" t="s">
        <v>1008</v>
      </c>
      <c r="C162" s="1567" t="s">
        <v>4007</v>
      </c>
      <c r="D162" s="1567" t="s">
        <v>629</v>
      </c>
      <c r="E162" s="1567" t="s">
        <v>788</v>
      </c>
      <c r="F162" s="1565" t="s">
        <v>4904</v>
      </c>
      <c r="G162" s="1565">
        <v>72</v>
      </c>
      <c r="H162" s="1565" t="s">
        <v>1858</v>
      </c>
      <c r="I162" s="1565" t="s">
        <v>958</v>
      </c>
      <c r="J162" s="1568">
        <v>5</v>
      </c>
      <c r="K162" s="1568">
        <v>-5</v>
      </c>
      <c r="L162" s="1567" t="s">
        <v>4951</v>
      </c>
      <c r="M162" s="1569">
        <v>44225</v>
      </c>
    </row>
    <row r="163" spans="1:13" s="1353" customFormat="1" ht="14.4">
      <c r="A163" s="1565">
        <v>156</v>
      </c>
      <c r="B163" s="1566" t="s">
        <v>1008</v>
      </c>
      <c r="C163" s="1567" t="s">
        <v>4007</v>
      </c>
      <c r="D163" s="1567" t="s">
        <v>629</v>
      </c>
      <c r="E163" s="1567" t="s">
        <v>788</v>
      </c>
      <c r="F163" s="1565" t="s">
        <v>4904</v>
      </c>
      <c r="G163" s="1565">
        <v>72</v>
      </c>
      <c r="H163" s="1565" t="s">
        <v>1858</v>
      </c>
      <c r="I163" s="1565" t="s">
        <v>970</v>
      </c>
      <c r="J163" s="1568">
        <v>5</v>
      </c>
      <c r="K163" s="1568">
        <v>-5</v>
      </c>
      <c r="L163" s="1567" t="s">
        <v>4951</v>
      </c>
      <c r="M163" s="1569">
        <v>44225</v>
      </c>
    </row>
    <row r="164" spans="1:13" s="1353" customFormat="1" ht="14.4">
      <c r="A164" s="1565">
        <v>157</v>
      </c>
      <c r="B164" s="1566" t="s">
        <v>1008</v>
      </c>
      <c r="C164" s="1567" t="s">
        <v>4007</v>
      </c>
      <c r="D164" s="1567" t="s">
        <v>629</v>
      </c>
      <c r="E164" s="1567" t="s">
        <v>788</v>
      </c>
      <c r="F164" s="1565" t="s">
        <v>4904</v>
      </c>
      <c r="G164" s="1565">
        <v>87</v>
      </c>
      <c r="H164" s="1565" t="s">
        <v>1861</v>
      </c>
      <c r="I164" s="1565" t="s">
        <v>968</v>
      </c>
      <c r="J164" s="1568">
        <v>-2.5</v>
      </c>
      <c r="K164" s="1568">
        <v>2.5</v>
      </c>
      <c r="L164" s="1567" t="s">
        <v>4951</v>
      </c>
      <c r="M164" s="1569">
        <v>44225</v>
      </c>
    </row>
    <row r="165" spans="1:13" s="1353" customFormat="1" ht="14.4">
      <c r="A165" s="1565">
        <v>158</v>
      </c>
      <c r="B165" s="1566" t="s">
        <v>1008</v>
      </c>
      <c r="C165" s="1567" t="s">
        <v>4007</v>
      </c>
      <c r="D165" s="1567" t="s">
        <v>629</v>
      </c>
      <c r="E165" s="1567" t="s">
        <v>788</v>
      </c>
      <c r="F165" s="1565" t="s">
        <v>4904</v>
      </c>
      <c r="G165" s="1565">
        <v>87</v>
      </c>
      <c r="H165" s="1565" t="s">
        <v>1861</v>
      </c>
      <c r="I165" s="1565" t="s">
        <v>980</v>
      </c>
      <c r="J165" s="1568">
        <v>-5.0999999999999996</v>
      </c>
      <c r="K165" s="1568">
        <v>5.0999999999999996</v>
      </c>
      <c r="L165" s="1567" t="s">
        <v>4951</v>
      </c>
      <c r="M165" s="1569">
        <v>44225</v>
      </c>
    </row>
    <row r="166" spans="1:13" s="1353" customFormat="1" ht="14.4">
      <c r="A166" s="1565">
        <v>159</v>
      </c>
      <c r="B166" s="1566" t="s">
        <v>1008</v>
      </c>
      <c r="C166" s="1567" t="s">
        <v>4007</v>
      </c>
      <c r="D166" s="1567" t="s">
        <v>629</v>
      </c>
      <c r="E166" s="1567" t="s">
        <v>788</v>
      </c>
      <c r="F166" s="1565" t="s">
        <v>4904</v>
      </c>
      <c r="G166" s="1565">
        <v>87</v>
      </c>
      <c r="H166" s="1565" t="s">
        <v>1861</v>
      </c>
      <c r="I166" s="1565" t="s">
        <v>985</v>
      </c>
      <c r="J166" s="1568">
        <v>-8.9</v>
      </c>
      <c r="K166" s="1568">
        <v>8.9</v>
      </c>
      <c r="L166" s="1567" t="s">
        <v>4951</v>
      </c>
      <c r="M166" s="1569">
        <v>44225</v>
      </c>
    </row>
    <row r="167" spans="1:13" s="1353" customFormat="1" ht="14.4">
      <c r="A167" s="1565">
        <v>160</v>
      </c>
      <c r="B167" s="1566" t="s">
        <v>1008</v>
      </c>
      <c r="C167" s="1567" t="s">
        <v>4007</v>
      </c>
      <c r="D167" s="1567" t="s">
        <v>629</v>
      </c>
      <c r="E167" s="1567" t="s">
        <v>788</v>
      </c>
      <c r="F167" s="1565" t="s">
        <v>4904</v>
      </c>
      <c r="G167" s="1565">
        <v>87</v>
      </c>
      <c r="H167" s="1565" t="s">
        <v>1861</v>
      </c>
      <c r="I167" s="1565" t="s">
        <v>958</v>
      </c>
      <c r="J167" s="1568">
        <v>-13.200000000000001</v>
      </c>
      <c r="K167" s="1568">
        <v>13.2</v>
      </c>
      <c r="L167" s="1567" t="s">
        <v>4951</v>
      </c>
      <c r="M167" s="1569">
        <v>44225</v>
      </c>
    </row>
    <row r="168" spans="1:13" s="1353" customFormat="1" ht="14.4">
      <c r="A168" s="1565">
        <v>161</v>
      </c>
      <c r="B168" s="1566" t="s">
        <v>1008</v>
      </c>
      <c r="C168" s="1567" t="s">
        <v>4007</v>
      </c>
      <c r="D168" s="1567" t="s">
        <v>629</v>
      </c>
      <c r="E168" s="1567" t="s">
        <v>788</v>
      </c>
      <c r="F168" s="1565" t="s">
        <v>4904</v>
      </c>
      <c r="G168" s="1565">
        <v>87</v>
      </c>
      <c r="H168" s="1565" t="s">
        <v>1861</v>
      </c>
      <c r="I168" s="1565" t="s">
        <v>970</v>
      </c>
      <c r="J168" s="1568">
        <v>-17.200000000000003</v>
      </c>
      <c r="K168" s="1568">
        <v>17.2</v>
      </c>
      <c r="L168" s="1567" t="s">
        <v>4951</v>
      </c>
      <c r="M168" s="1569">
        <v>44225</v>
      </c>
    </row>
    <row r="169" spans="1:13" s="1353" customFormat="1" ht="43.2">
      <c r="A169" s="1565">
        <v>162</v>
      </c>
      <c r="B169" s="1566" t="s">
        <v>4952</v>
      </c>
      <c r="C169" s="1567" t="s">
        <v>1037</v>
      </c>
      <c r="D169" s="1567" t="s">
        <v>4953</v>
      </c>
      <c r="E169" s="1567" t="s">
        <v>4954</v>
      </c>
      <c r="F169" s="1565" t="s">
        <v>4955</v>
      </c>
      <c r="G169" s="1565">
        <v>22</v>
      </c>
      <c r="H169" s="1582" t="s">
        <v>4956</v>
      </c>
      <c r="I169" s="1565" t="s">
        <v>3996</v>
      </c>
      <c r="J169" s="1568" t="s">
        <v>4906</v>
      </c>
      <c r="K169" s="1583">
        <v>0</v>
      </c>
      <c r="L169" s="1567" t="s">
        <v>4957</v>
      </c>
      <c r="M169" s="1569">
        <v>44327</v>
      </c>
    </row>
    <row r="170" spans="1:13" s="1353" customFormat="1" ht="14.4">
      <c r="A170" s="1565">
        <v>163</v>
      </c>
      <c r="B170" s="1566" t="s">
        <v>1012</v>
      </c>
      <c r="C170" s="1567" t="s">
        <v>4573</v>
      </c>
      <c r="D170" s="1567" t="s">
        <v>4575</v>
      </c>
      <c r="E170" s="1567" t="s">
        <v>788</v>
      </c>
      <c r="F170" s="1565" t="s">
        <v>4904</v>
      </c>
      <c r="G170" s="1565">
        <v>97</v>
      </c>
      <c r="H170" s="1565" t="s">
        <v>4958</v>
      </c>
      <c r="I170" s="1565" t="s">
        <v>1037</v>
      </c>
      <c r="J170" s="1565">
        <v>-0.2888</v>
      </c>
      <c r="K170" s="1584">
        <v>-4.2500000000000003E-2</v>
      </c>
      <c r="L170" s="1567" t="s">
        <v>4959</v>
      </c>
      <c r="M170" s="1569">
        <v>44328</v>
      </c>
    </row>
    <row r="171" spans="1:13" s="1353" customFormat="1" ht="14.4">
      <c r="A171" s="1565">
        <v>164</v>
      </c>
      <c r="B171" s="1566" t="s">
        <v>982</v>
      </c>
      <c r="C171" s="1567" t="s">
        <v>4373</v>
      </c>
      <c r="D171" s="1567" t="s">
        <v>4375</v>
      </c>
      <c r="E171" s="1567" t="s">
        <v>788</v>
      </c>
      <c r="F171" s="1565" t="s">
        <v>4904</v>
      </c>
      <c r="G171" s="1565">
        <v>97</v>
      </c>
      <c r="H171" s="1565" t="s">
        <v>4958</v>
      </c>
      <c r="I171" s="1565" t="s">
        <v>1037</v>
      </c>
      <c r="J171" s="1585">
        <v>-8.0000000000000004E-4</v>
      </c>
      <c r="K171" s="1585">
        <v>-7.6000000000000004E-4</v>
      </c>
      <c r="L171" s="1567" t="s">
        <v>4960</v>
      </c>
      <c r="M171" s="1569">
        <v>44328</v>
      </c>
    </row>
    <row r="172" spans="1:13" s="1353" customFormat="1" ht="43.2">
      <c r="A172" s="1565">
        <v>165</v>
      </c>
      <c r="B172" s="1586" t="s">
        <v>1033</v>
      </c>
      <c r="C172" s="1567" t="s">
        <v>2942</v>
      </c>
      <c r="D172" s="1567" t="s">
        <v>4961</v>
      </c>
      <c r="E172" s="1567" t="s">
        <v>4954</v>
      </c>
      <c r="F172" s="1565" t="s">
        <v>4904</v>
      </c>
      <c r="G172" s="1565">
        <v>41</v>
      </c>
      <c r="H172" s="1565" t="s">
        <v>4915</v>
      </c>
      <c r="I172" s="1565" t="s">
        <v>4962</v>
      </c>
      <c r="J172" s="1582" t="s">
        <v>4963</v>
      </c>
      <c r="K172" s="1582" t="s">
        <v>4964</v>
      </c>
      <c r="L172" s="1567" t="s">
        <v>4965</v>
      </c>
      <c r="M172" s="1569">
        <v>44328</v>
      </c>
    </row>
    <row r="173" spans="1:13" s="1353" customFormat="1" ht="43.2">
      <c r="A173" s="1565">
        <v>166</v>
      </c>
      <c r="B173" s="1566" t="s">
        <v>1033</v>
      </c>
      <c r="C173" s="1567" t="s">
        <v>2950</v>
      </c>
      <c r="D173" s="1567" t="s">
        <v>629</v>
      </c>
      <c r="E173" s="1567" t="s">
        <v>4954</v>
      </c>
      <c r="F173" s="1565" t="s">
        <v>4904</v>
      </c>
      <c r="G173" s="1565">
        <v>41</v>
      </c>
      <c r="H173" s="1565" t="s">
        <v>4915</v>
      </c>
      <c r="I173" s="1565" t="s">
        <v>4962</v>
      </c>
      <c r="J173" s="1582" t="s">
        <v>4964</v>
      </c>
      <c r="K173" s="1582" t="s">
        <v>4966</v>
      </c>
      <c r="L173" s="1567" t="s">
        <v>4965</v>
      </c>
      <c r="M173" s="1569">
        <v>44328</v>
      </c>
    </row>
    <row r="174" spans="1:13" s="1353" customFormat="1" ht="43.2">
      <c r="A174" s="1565">
        <v>167</v>
      </c>
      <c r="B174" s="1586" t="s">
        <v>1033</v>
      </c>
      <c r="C174" s="1567" t="s">
        <v>2962</v>
      </c>
      <c r="D174" s="1567" t="s">
        <v>4911</v>
      </c>
      <c r="E174" s="1567" t="s">
        <v>4954</v>
      </c>
      <c r="F174" s="1565" t="s">
        <v>4904</v>
      </c>
      <c r="G174" s="1565">
        <v>41</v>
      </c>
      <c r="H174" s="1565" t="s">
        <v>4915</v>
      </c>
      <c r="I174" s="1565" t="s">
        <v>4962</v>
      </c>
      <c r="J174" s="1582" t="s">
        <v>4964</v>
      </c>
      <c r="K174" s="1582" t="s">
        <v>4966</v>
      </c>
      <c r="L174" s="1567" t="s">
        <v>4967</v>
      </c>
      <c r="M174" s="1569">
        <v>44328</v>
      </c>
    </row>
    <row r="175" spans="1:13" s="1353" customFormat="1" ht="43.2">
      <c r="A175" s="1565">
        <v>168</v>
      </c>
      <c r="B175" s="1566" t="s">
        <v>1033</v>
      </c>
      <c r="C175" s="1567" t="s">
        <v>3024</v>
      </c>
      <c r="D175" s="1567" t="s">
        <v>2595</v>
      </c>
      <c r="E175" s="1567" t="s">
        <v>4954</v>
      </c>
      <c r="F175" s="1565" t="s">
        <v>4904</v>
      </c>
      <c r="G175" s="1565">
        <v>41</v>
      </c>
      <c r="H175" s="1565" t="s">
        <v>4915</v>
      </c>
      <c r="I175" s="1565" t="s">
        <v>4962</v>
      </c>
      <c r="J175" s="1582" t="s">
        <v>4964</v>
      </c>
      <c r="K175" s="1582" t="s">
        <v>4963</v>
      </c>
      <c r="L175" s="1567" t="s">
        <v>4965</v>
      </c>
      <c r="M175" s="1569">
        <v>44328</v>
      </c>
    </row>
    <row r="176" spans="1:13" s="1353" customFormat="1" ht="43.2">
      <c r="A176" s="1565">
        <v>169</v>
      </c>
      <c r="B176" s="1586" t="s">
        <v>1033</v>
      </c>
      <c r="C176" s="1567" t="s">
        <v>1164</v>
      </c>
      <c r="D176" s="1567" t="s">
        <v>4968</v>
      </c>
      <c r="E176" s="1567" t="s">
        <v>4954</v>
      </c>
      <c r="F176" s="1565" t="s">
        <v>4904</v>
      </c>
      <c r="G176" s="1565">
        <v>41</v>
      </c>
      <c r="H176" s="1565" t="s">
        <v>4915</v>
      </c>
      <c r="I176" s="1565" t="s">
        <v>4962</v>
      </c>
      <c r="J176" s="1582" t="s">
        <v>4966</v>
      </c>
      <c r="K176" s="1582" t="s">
        <v>4964</v>
      </c>
      <c r="L176" s="1567" t="s">
        <v>4965</v>
      </c>
      <c r="M176" s="1569">
        <v>44328</v>
      </c>
    </row>
    <row r="177" spans="1:13" s="1353" customFormat="1" ht="43.2">
      <c r="A177" s="1565">
        <v>170</v>
      </c>
      <c r="B177" s="1566" t="s">
        <v>1033</v>
      </c>
      <c r="C177" s="1567" t="s">
        <v>3045</v>
      </c>
      <c r="D177" s="1567" t="s">
        <v>3048</v>
      </c>
      <c r="E177" s="1567" t="s">
        <v>4954</v>
      </c>
      <c r="F177" s="1565" t="s">
        <v>4904</v>
      </c>
      <c r="G177" s="1565">
        <v>41</v>
      </c>
      <c r="H177" s="1565" t="s">
        <v>4915</v>
      </c>
      <c r="I177" s="1565" t="s">
        <v>4962</v>
      </c>
      <c r="J177" s="1582" t="s">
        <v>4963</v>
      </c>
      <c r="K177" s="1582" t="s">
        <v>4966</v>
      </c>
      <c r="L177" s="1567" t="s">
        <v>4965</v>
      </c>
      <c r="M177" s="1569">
        <v>44328</v>
      </c>
    </row>
    <row r="178" spans="1:13" s="1353" customFormat="1" ht="43.2">
      <c r="A178" s="1565">
        <v>171</v>
      </c>
      <c r="B178" s="1586" t="s">
        <v>1033</v>
      </c>
      <c r="C178" s="1567" t="s">
        <v>3074</v>
      </c>
      <c r="D178" s="1567" t="s">
        <v>3076</v>
      </c>
      <c r="E178" s="1567" t="s">
        <v>4954</v>
      </c>
      <c r="F178" s="1565" t="s">
        <v>4904</v>
      </c>
      <c r="G178" s="1565">
        <v>41</v>
      </c>
      <c r="H178" s="1565" t="s">
        <v>4915</v>
      </c>
      <c r="I178" s="1582" t="s">
        <v>4969</v>
      </c>
      <c r="J178" s="1582" t="s">
        <v>4963</v>
      </c>
      <c r="K178" s="1582" t="s">
        <v>4966</v>
      </c>
      <c r="L178" s="1567" t="s">
        <v>4965</v>
      </c>
      <c r="M178" s="1569">
        <v>44328</v>
      </c>
    </row>
    <row r="179" spans="1:13" s="1353" customFormat="1" ht="28.8">
      <c r="A179" s="1565">
        <v>172</v>
      </c>
      <c r="B179" s="1566" t="s">
        <v>4952</v>
      </c>
      <c r="C179" s="1566" t="s">
        <v>1037</v>
      </c>
      <c r="D179" s="1567" t="s">
        <v>4970</v>
      </c>
      <c r="E179" s="1567" t="s">
        <v>788</v>
      </c>
      <c r="F179" s="1565" t="s">
        <v>4904</v>
      </c>
      <c r="G179" s="1582" t="s">
        <v>4971</v>
      </c>
      <c r="H179" s="1565" t="s">
        <v>4972</v>
      </c>
      <c r="I179" s="1565" t="s">
        <v>1037</v>
      </c>
      <c r="J179" s="1582" t="s">
        <v>4973</v>
      </c>
      <c r="K179" s="1582" t="s">
        <v>4974</v>
      </c>
      <c r="L179" s="1587" t="s">
        <v>4975</v>
      </c>
      <c r="M179" s="1569">
        <v>44329</v>
      </c>
    </row>
    <row r="180" spans="1:13" s="1353" customFormat="1" ht="43.2">
      <c r="A180" s="1565">
        <v>173</v>
      </c>
      <c r="B180" s="1566" t="s">
        <v>982</v>
      </c>
      <c r="C180" s="1567" t="s">
        <v>4183</v>
      </c>
      <c r="D180" s="1567" t="s">
        <v>4976</v>
      </c>
      <c r="E180" s="1567" t="s">
        <v>4954</v>
      </c>
      <c r="F180" s="1565" t="s">
        <v>4904</v>
      </c>
      <c r="G180" s="1565">
        <v>87</v>
      </c>
      <c r="H180" s="1565" t="s">
        <v>1861</v>
      </c>
      <c r="I180" s="1565" t="s">
        <v>968</v>
      </c>
      <c r="J180" s="1588">
        <v>1.1805555555555564E-3</v>
      </c>
      <c r="K180" s="1588">
        <v>3.4606481481481485E-3</v>
      </c>
      <c r="L180" s="1567" t="s">
        <v>4977</v>
      </c>
      <c r="M180" s="1569">
        <v>44334</v>
      </c>
    </row>
    <row r="181" spans="1:13" s="1353" customFormat="1" ht="43.2">
      <c r="A181" s="1565">
        <v>174</v>
      </c>
      <c r="B181" s="1566" t="s">
        <v>982</v>
      </c>
      <c r="C181" s="1567" t="s">
        <v>4183</v>
      </c>
      <c r="D181" s="1567" t="s">
        <v>4976</v>
      </c>
      <c r="E181" s="1567" t="s">
        <v>4954</v>
      </c>
      <c r="F181" s="1565" t="s">
        <v>4904</v>
      </c>
      <c r="G181" s="1565">
        <v>87</v>
      </c>
      <c r="H181" s="1565" t="s">
        <v>1861</v>
      </c>
      <c r="I181" s="1565" t="s">
        <v>980</v>
      </c>
      <c r="J181" s="1588">
        <v>1.2037037037037038E-3</v>
      </c>
      <c r="K181" s="1588">
        <v>3.0092592592592588E-3</v>
      </c>
      <c r="L181" s="1567" t="s">
        <v>4977</v>
      </c>
      <c r="M181" s="1569">
        <v>44334</v>
      </c>
    </row>
    <row r="182" spans="1:13" s="1353" customFormat="1" ht="43.2">
      <c r="A182" s="1565">
        <v>175</v>
      </c>
      <c r="B182" s="1566" t="s">
        <v>982</v>
      </c>
      <c r="C182" s="1567" t="s">
        <v>4183</v>
      </c>
      <c r="D182" s="1567" t="s">
        <v>4976</v>
      </c>
      <c r="E182" s="1567" t="s">
        <v>4954</v>
      </c>
      <c r="F182" s="1565" t="s">
        <v>4904</v>
      </c>
      <c r="G182" s="1565">
        <v>87</v>
      </c>
      <c r="H182" s="1565" t="s">
        <v>1861</v>
      </c>
      <c r="I182" s="1565" t="s">
        <v>985</v>
      </c>
      <c r="J182" s="1588">
        <v>1.1458333333333342E-3</v>
      </c>
      <c r="K182" s="1588">
        <v>2.615740740740741E-3</v>
      </c>
      <c r="L182" s="1567" t="s">
        <v>4977</v>
      </c>
      <c r="M182" s="1569">
        <v>44334</v>
      </c>
    </row>
    <row r="183" spans="1:13" s="1353" customFormat="1" ht="43.2">
      <c r="A183" s="1565">
        <v>176</v>
      </c>
      <c r="B183" s="1566" t="s">
        <v>982</v>
      </c>
      <c r="C183" s="1567" t="s">
        <v>4183</v>
      </c>
      <c r="D183" s="1567" t="s">
        <v>4976</v>
      </c>
      <c r="E183" s="1567" t="s">
        <v>4954</v>
      </c>
      <c r="F183" s="1565" t="s">
        <v>4904</v>
      </c>
      <c r="G183" s="1565">
        <v>87</v>
      </c>
      <c r="H183" s="1565" t="s">
        <v>1861</v>
      </c>
      <c r="I183" s="1565" t="s">
        <v>958</v>
      </c>
      <c r="J183" s="1588">
        <v>1.3773148148148147E-3</v>
      </c>
      <c r="K183" s="1588">
        <v>2.1990740740740742E-3</v>
      </c>
      <c r="L183" s="1567" t="s">
        <v>4977</v>
      </c>
      <c r="M183" s="1569">
        <v>44334</v>
      </c>
    </row>
    <row r="184" spans="1:13" s="1353" customFormat="1" ht="43.2">
      <c r="A184" s="1565">
        <v>177</v>
      </c>
      <c r="B184" s="1566" t="s">
        <v>982</v>
      </c>
      <c r="C184" s="1567" t="s">
        <v>4183</v>
      </c>
      <c r="D184" s="1567" t="s">
        <v>4976</v>
      </c>
      <c r="E184" s="1567" t="s">
        <v>4954</v>
      </c>
      <c r="F184" s="1565" t="s">
        <v>4904</v>
      </c>
      <c r="G184" s="1565">
        <v>87</v>
      </c>
      <c r="H184" s="1565" t="s">
        <v>1861</v>
      </c>
      <c r="I184" s="1565" t="s">
        <v>970</v>
      </c>
      <c r="J184" s="1588">
        <v>1.3888888888888889E-3</v>
      </c>
      <c r="K184" s="1588">
        <v>1.8865740740740742E-3</v>
      </c>
      <c r="L184" s="1567" t="s">
        <v>4977</v>
      </c>
      <c r="M184" s="1569">
        <v>44334</v>
      </c>
    </row>
    <row r="185" spans="1:13" s="1353" customFormat="1" ht="43.2">
      <c r="A185" s="1565">
        <v>178</v>
      </c>
      <c r="B185" s="1566" t="s">
        <v>982</v>
      </c>
      <c r="C185" s="1567" t="s">
        <v>4978</v>
      </c>
      <c r="D185" s="1567" t="s">
        <v>4979</v>
      </c>
      <c r="E185" s="1567" t="s">
        <v>4954</v>
      </c>
      <c r="F185" s="1565" t="s">
        <v>4904</v>
      </c>
      <c r="G185" s="1565">
        <v>87</v>
      </c>
      <c r="H185" s="1565" t="s">
        <v>1861</v>
      </c>
      <c r="I185" s="1565" t="s">
        <v>968</v>
      </c>
      <c r="J185" s="1568" t="s">
        <v>4906</v>
      </c>
      <c r="K185" s="1583">
        <v>5</v>
      </c>
      <c r="L185" s="1567" t="s">
        <v>4977</v>
      </c>
      <c r="M185" s="1569">
        <v>44334</v>
      </c>
    </row>
    <row r="186" spans="1:13" s="1353" customFormat="1" ht="43.2">
      <c r="A186" s="1565">
        <v>179</v>
      </c>
      <c r="B186" s="1566" t="s">
        <v>982</v>
      </c>
      <c r="C186" s="1567" t="s">
        <v>4978</v>
      </c>
      <c r="D186" s="1567" t="s">
        <v>4979</v>
      </c>
      <c r="E186" s="1567" t="s">
        <v>4954</v>
      </c>
      <c r="F186" s="1565" t="s">
        <v>4904</v>
      </c>
      <c r="G186" s="1565">
        <v>87</v>
      </c>
      <c r="H186" s="1565" t="s">
        <v>1861</v>
      </c>
      <c r="I186" s="1565" t="s">
        <v>980</v>
      </c>
      <c r="J186" s="1568" t="s">
        <v>4906</v>
      </c>
      <c r="K186" s="1583">
        <v>50</v>
      </c>
      <c r="L186" s="1567" t="s">
        <v>4977</v>
      </c>
      <c r="M186" s="1569">
        <v>44334</v>
      </c>
    </row>
    <row r="187" spans="1:13" s="1353" customFormat="1" ht="43.2">
      <c r="A187" s="1565">
        <v>180</v>
      </c>
      <c r="B187" s="1566" t="s">
        <v>982</v>
      </c>
      <c r="C187" s="1567" t="s">
        <v>4978</v>
      </c>
      <c r="D187" s="1567" t="s">
        <v>4979</v>
      </c>
      <c r="E187" s="1567" t="s">
        <v>4954</v>
      </c>
      <c r="F187" s="1565" t="s">
        <v>4904</v>
      </c>
      <c r="G187" s="1565">
        <v>87</v>
      </c>
      <c r="H187" s="1565" t="s">
        <v>1861</v>
      </c>
      <c r="I187" s="1565" t="s">
        <v>985</v>
      </c>
      <c r="J187" s="1568" t="s">
        <v>4906</v>
      </c>
      <c r="K187" s="1583">
        <v>100</v>
      </c>
      <c r="L187" s="1567" t="s">
        <v>4977</v>
      </c>
      <c r="M187" s="1569">
        <v>44334</v>
      </c>
    </row>
    <row r="188" spans="1:13" s="1353" customFormat="1" ht="43.2">
      <c r="A188" s="1565">
        <v>181</v>
      </c>
      <c r="B188" s="1566" t="s">
        <v>982</v>
      </c>
      <c r="C188" s="1567" t="s">
        <v>4978</v>
      </c>
      <c r="D188" s="1567" t="s">
        <v>4979</v>
      </c>
      <c r="E188" s="1567" t="s">
        <v>4954</v>
      </c>
      <c r="F188" s="1565" t="s">
        <v>4904</v>
      </c>
      <c r="G188" s="1565">
        <v>87</v>
      </c>
      <c r="H188" s="1565" t="s">
        <v>1861</v>
      </c>
      <c r="I188" s="1565" t="s">
        <v>958</v>
      </c>
      <c r="J188" s="1568" t="s">
        <v>4906</v>
      </c>
      <c r="K188" s="1583">
        <v>250</v>
      </c>
      <c r="L188" s="1567" t="s">
        <v>4977</v>
      </c>
      <c r="M188" s="1569">
        <v>44334</v>
      </c>
    </row>
    <row r="189" spans="1:13" s="1353" customFormat="1" ht="43.2">
      <c r="A189" s="1565">
        <v>182</v>
      </c>
      <c r="B189" s="1566" t="s">
        <v>1015</v>
      </c>
      <c r="C189" s="1567" t="s">
        <v>4700</v>
      </c>
      <c r="D189" s="1567" t="s">
        <v>2124</v>
      </c>
      <c r="E189" s="1567" t="s">
        <v>4954</v>
      </c>
      <c r="F189" s="1565" t="s">
        <v>4904</v>
      </c>
      <c r="G189" s="1565">
        <v>87</v>
      </c>
      <c r="H189" s="1565" t="s">
        <v>1861</v>
      </c>
      <c r="I189" s="1565" t="s">
        <v>968</v>
      </c>
      <c r="J189" s="1568">
        <v>3154.7</v>
      </c>
      <c r="K189" s="1589">
        <v>3924</v>
      </c>
      <c r="L189" s="1567" t="s">
        <v>4977</v>
      </c>
      <c r="M189" s="1569">
        <v>44335</v>
      </c>
    </row>
    <row r="190" spans="1:13" s="1353" customFormat="1" ht="43.2">
      <c r="A190" s="1565">
        <v>183</v>
      </c>
      <c r="B190" s="1566" t="s">
        <v>1015</v>
      </c>
      <c r="C190" s="1567" t="s">
        <v>4700</v>
      </c>
      <c r="D190" s="1567" t="s">
        <v>2124</v>
      </c>
      <c r="E190" s="1567" t="s">
        <v>4954</v>
      </c>
      <c r="F190" s="1565" t="s">
        <v>4904</v>
      </c>
      <c r="G190" s="1565">
        <v>87</v>
      </c>
      <c r="H190" s="1565" t="s">
        <v>1861</v>
      </c>
      <c r="I190" s="1565" t="s">
        <v>980</v>
      </c>
      <c r="J190" s="1568">
        <v>2927.4000000000005</v>
      </c>
      <c r="K190" s="1589">
        <v>3702</v>
      </c>
      <c r="L190" s="1567" t="s">
        <v>4977</v>
      </c>
      <c r="M190" s="1569">
        <v>44335</v>
      </c>
    </row>
    <row r="191" spans="1:13" s="1353" customFormat="1" ht="43.2">
      <c r="A191" s="1565">
        <v>184</v>
      </c>
      <c r="B191" s="1566" t="s">
        <v>1015</v>
      </c>
      <c r="C191" s="1567" t="s">
        <v>4700</v>
      </c>
      <c r="D191" s="1567" t="s">
        <v>2124</v>
      </c>
      <c r="E191" s="1567" t="s">
        <v>4954</v>
      </c>
      <c r="F191" s="1565" t="s">
        <v>4904</v>
      </c>
      <c r="G191" s="1565">
        <v>87</v>
      </c>
      <c r="H191" s="1565" t="s">
        <v>1861</v>
      </c>
      <c r="I191" s="1565" t="s">
        <v>985</v>
      </c>
      <c r="J191" s="1568">
        <v>2662.0999999999995</v>
      </c>
      <c r="K191" s="1589">
        <v>3519</v>
      </c>
      <c r="L191" s="1567" t="s">
        <v>4977</v>
      </c>
      <c r="M191" s="1569">
        <v>44335</v>
      </c>
    </row>
    <row r="192" spans="1:13" s="1353" customFormat="1" ht="43.2">
      <c r="A192" s="1565">
        <v>185</v>
      </c>
      <c r="B192" s="1566" t="s">
        <v>1015</v>
      </c>
      <c r="C192" s="1567" t="s">
        <v>4700</v>
      </c>
      <c r="D192" s="1567" t="s">
        <v>2124</v>
      </c>
      <c r="E192" s="1567" t="s">
        <v>4954</v>
      </c>
      <c r="F192" s="1565" t="s">
        <v>4904</v>
      </c>
      <c r="G192" s="1565">
        <v>87</v>
      </c>
      <c r="H192" s="1565" t="s">
        <v>1861</v>
      </c>
      <c r="I192" s="1565" t="s">
        <v>958</v>
      </c>
      <c r="J192" s="1568">
        <v>2368.8000000000002</v>
      </c>
      <c r="K192" s="1589">
        <v>3248</v>
      </c>
      <c r="L192" s="1567" t="s">
        <v>4977</v>
      </c>
      <c r="M192" s="1569">
        <v>44335</v>
      </c>
    </row>
    <row r="193" spans="1:13" s="1353" customFormat="1" ht="43.2">
      <c r="A193" s="1565">
        <v>186</v>
      </c>
      <c r="B193" s="1566" t="s">
        <v>1015</v>
      </c>
      <c r="C193" s="1567" t="s">
        <v>4700</v>
      </c>
      <c r="D193" s="1567" t="s">
        <v>2124</v>
      </c>
      <c r="E193" s="1567" t="s">
        <v>4954</v>
      </c>
      <c r="F193" s="1565" t="s">
        <v>4904</v>
      </c>
      <c r="G193" s="1565">
        <v>87</v>
      </c>
      <c r="H193" s="1565" t="s">
        <v>1861</v>
      </c>
      <c r="I193" s="1565" t="s">
        <v>970</v>
      </c>
      <c r="J193" s="1568">
        <v>2246.5</v>
      </c>
      <c r="K193" s="1589">
        <v>2957</v>
      </c>
      <c r="L193" s="1567" t="s">
        <v>4977</v>
      </c>
      <c r="M193" s="1569">
        <v>44335</v>
      </c>
    </row>
    <row r="194" spans="1:13" s="1353" customFormat="1" ht="43.2">
      <c r="A194" s="1565">
        <v>187</v>
      </c>
      <c r="B194" s="1567" t="s">
        <v>4980</v>
      </c>
      <c r="C194" s="1567" t="s">
        <v>1037</v>
      </c>
      <c r="D194" s="1567" t="s">
        <v>4953</v>
      </c>
      <c r="E194" s="1567" t="s">
        <v>4954</v>
      </c>
      <c r="F194" s="1565" t="s">
        <v>4904</v>
      </c>
      <c r="G194" s="1565">
        <v>22</v>
      </c>
      <c r="H194" s="1565" t="s">
        <v>4981</v>
      </c>
      <c r="I194" s="1565" t="s">
        <v>1037</v>
      </c>
      <c r="J194" s="1582" t="s">
        <v>4973</v>
      </c>
      <c r="K194" s="1565" t="s">
        <v>4982</v>
      </c>
      <c r="L194" s="1567" t="s">
        <v>4983</v>
      </c>
      <c r="M194" s="1569">
        <v>44335</v>
      </c>
    </row>
    <row r="195" spans="1:13" s="1353" customFormat="1" ht="57.6">
      <c r="A195" s="1565">
        <v>188</v>
      </c>
      <c r="B195" s="1567" t="s">
        <v>4984</v>
      </c>
      <c r="C195" s="1567" t="s">
        <v>1037</v>
      </c>
      <c r="D195" s="1567" t="s">
        <v>4953</v>
      </c>
      <c r="E195" s="1567" t="s">
        <v>4954</v>
      </c>
      <c r="F195" s="1565" t="s">
        <v>4904</v>
      </c>
      <c r="G195" s="1565">
        <v>22</v>
      </c>
      <c r="H195" s="1565" t="s">
        <v>4981</v>
      </c>
      <c r="I195" s="1565" t="s">
        <v>1037</v>
      </c>
      <c r="J195" s="1582" t="s">
        <v>4973</v>
      </c>
      <c r="K195" s="1565" t="s">
        <v>4982</v>
      </c>
      <c r="L195" s="1567" t="s">
        <v>4983</v>
      </c>
      <c r="M195" s="1569">
        <v>44335</v>
      </c>
    </row>
    <row r="196" spans="1:13" s="1353" customFormat="1" ht="43.2">
      <c r="A196" s="1565">
        <v>189</v>
      </c>
      <c r="B196" s="1566" t="s">
        <v>1022</v>
      </c>
      <c r="C196" s="1567" t="s">
        <v>2228</v>
      </c>
      <c r="D196" s="1567" t="s">
        <v>1923</v>
      </c>
      <c r="E196" s="1567" t="s">
        <v>4954</v>
      </c>
      <c r="F196" s="1565" t="s">
        <v>4904</v>
      </c>
      <c r="G196" s="1565">
        <v>87</v>
      </c>
      <c r="H196" s="1565" t="s">
        <v>1861</v>
      </c>
      <c r="I196" s="1565" t="s">
        <v>968</v>
      </c>
      <c r="J196" s="1590">
        <v>3.7166666670000001</v>
      </c>
      <c r="K196" s="1588">
        <v>1.8171296296296297E-3</v>
      </c>
      <c r="L196" s="1567" t="s">
        <v>4985</v>
      </c>
      <c r="M196" s="1569">
        <v>44335</v>
      </c>
    </row>
    <row r="197" spans="1:13" s="1353" customFormat="1" ht="43.2">
      <c r="A197" s="1565">
        <v>190</v>
      </c>
      <c r="B197" s="1566" t="s">
        <v>1022</v>
      </c>
      <c r="C197" s="1567" t="s">
        <v>2231</v>
      </c>
      <c r="D197" s="1567" t="s">
        <v>1923</v>
      </c>
      <c r="E197" s="1567" t="s">
        <v>4954</v>
      </c>
      <c r="F197" s="1565" t="s">
        <v>4904</v>
      </c>
      <c r="G197" s="1565">
        <v>87</v>
      </c>
      <c r="H197" s="1565" t="s">
        <v>1861</v>
      </c>
      <c r="I197" s="1565" t="s">
        <v>980</v>
      </c>
      <c r="J197" s="1590">
        <v>3.6666666663333336</v>
      </c>
      <c r="K197" s="1588">
        <v>1.6203703703703703E-3</v>
      </c>
      <c r="L197" s="1567" t="s">
        <v>4985</v>
      </c>
      <c r="M197" s="1569">
        <v>44335</v>
      </c>
    </row>
    <row r="198" spans="1:13" s="1353" customFormat="1" ht="43.2">
      <c r="A198" s="1565">
        <v>191</v>
      </c>
      <c r="B198" s="1566" t="s">
        <v>1022</v>
      </c>
      <c r="C198" s="1567" t="s">
        <v>2235</v>
      </c>
      <c r="D198" s="1567" t="s">
        <v>1923</v>
      </c>
      <c r="E198" s="1567" t="s">
        <v>4954</v>
      </c>
      <c r="F198" s="1565" t="s">
        <v>4904</v>
      </c>
      <c r="G198" s="1565">
        <v>87</v>
      </c>
      <c r="H198" s="1565" t="s">
        <v>1861</v>
      </c>
      <c r="I198" s="1565" t="s">
        <v>985</v>
      </c>
      <c r="J198" s="1590">
        <v>3.583333333000001</v>
      </c>
      <c r="K198" s="1588">
        <v>1.0416666666666667E-3</v>
      </c>
      <c r="L198" s="1567" t="s">
        <v>4985</v>
      </c>
      <c r="M198" s="1569">
        <v>44335</v>
      </c>
    </row>
    <row r="199" spans="1:13" s="1353" customFormat="1" ht="43.2">
      <c r="A199" s="1565">
        <v>192</v>
      </c>
      <c r="B199" s="1566" t="s">
        <v>1022</v>
      </c>
      <c r="C199" s="1567" t="s">
        <v>2238</v>
      </c>
      <c r="D199" s="1567" t="s">
        <v>1923</v>
      </c>
      <c r="E199" s="1567" t="s">
        <v>4954</v>
      </c>
      <c r="F199" s="1565" t="s">
        <v>4904</v>
      </c>
      <c r="G199" s="1565">
        <v>87</v>
      </c>
      <c r="H199" s="1565" t="s">
        <v>1861</v>
      </c>
      <c r="I199" s="1565" t="s">
        <v>958</v>
      </c>
      <c r="J199" s="1590">
        <v>3.5166666663333337</v>
      </c>
      <c r="K199" s="1588">
        <v>1.0416666666666667E-3</v>
      </c>
      <c r="L199" s="1567" t="s">
        <v>4985</v>
      </c>
      <c r="M199" s="1569">
        <v>44335</v>
      </c>
    </row>
    <row r="200" spans="1:13" s="1353" customFormat="1" ht="43.2">
      <c r="A200" s="1565">
        <v>193</v>
      </c>
      <c r="B200" s="1566" t="s">
        <v>1022</v>
      </c>
      <c r="C200" s="1567" t="s">
        <v>2242</v>
      </c>
      <c r="D200" s="1567" t="s">
        <v>1923</v>
      </c>
      <c r="E200" s="1567" t="s">
        <v>4954</v>
      </c>
      <c r="F200" s="1565" t="s">
        <v>4904</v>
      </c>
      <c r="G200" s="1565">
        <v>87</v>
      </c>
      <c r="H200" s="1565" t="s">
        <v>1861</v>
      </c>
      <c r="I200" s="1565" t="s">
        <v>970</v>
      </c>
      <c r="J200" s="1590">
        <v>3.5</v>
      </c>
      <c r="K200" s="1588">
        <v>1.0416666666666667E-3</v>
      </c>
      <c r="L200" s="1567" t="s">
        <v>4985</v>
      </c>
      <c r="M200" s="1569">
        <v>44335</v>
      </c>
    </row>
    <row r="201" spans="1:13" s="1353" customFormat="1" ht="43.2">
      <c r="A201" s="1565">
        <v>194</v>
      </c>
      <c r="B201" s="1566" t="s">
        <v>1022</v>
      </c>
      <c r="C201" s="1591" t="s">
        <v>2343</v>
      </c>
      <c r="D201" s="1591" t="s">
        <v>2345</v>
      </c>
      <c r="E201" s="1567" t="s">
        <v>4954</v>
      </c>
      <c r="F201" s="1565" t="s">
        <v>4904</v>
      </c>
      <c r="G201" s="1565">
        <v>23</v>
      </c>
      <c r="H201" s="1565" t="s">
        <v>1090</v>
      </c>
      <c r="I201" s="1565" t="s">
        <v>4986</v>
      </c>
      <c r="J201" s="1568" t="s">
        <v>966</v>
      </c>
      <c r="K201" s="1568" t="s">
        <v>978</v>
      </c>
      <c r="L201" s="1567" t="s">
        <v>4985</v>
      </c>
      <c r="M201" s="1569">
        <v>44335</v>
      </c>
    </row>
    <row r="202" spans="1:13" s="1353" customFormat="1" ht="43.2">
      <c r="A202" s="1565">
        <v>195</v>
      </c>
      <c r="B202" s="1566" t="s">
        <v>4952</v>
      </c>
      <c r="C202" s="1567" t="s">
        <v>4952</v>
      </c>
      <c r="D202" s="1567" t="s">
        <v>4952</v>
      </c>
      <c r="E202" s="1567" t="s">
        <v>4954</v>
      </c>
      <c r="F202" s="1565" t="s">
        <v>4904</v>
      </c>
      <c r="G202" s="1565">
        <v>22</v>
      </c>
      <c r="H202" s="1565" t="s">
        <v>132</v>
      </c>
      <c r="I202" s="1565" t="s">
        <v>1037</v>
      </c>
      <c r="J202" s="1582" t="s">
        <v>4973</v>
      </c>
      <c r="K202" s="1592" t="s">
        <v>4974</v>
      </c>
      <c r="L202" s="1567" t="s">
        <v>4987</v>
      </c>
      <c r="M202" s="1569">
        <v>44336</v>
      </c>
    </row>
    <row r="203" spans="1:13" s="1353" customFormat="1" ht="43.2">
      <c r="A203" s="1565">
        <v>196</v>
      </c>
      <c r="B203" s="1566" t="s">
        <v>1022</v>
      </c>
      <c r="C203" s="1591" t="s">
        <v>2343</v>
      </c>
      <c r="D203" s="1591" t="s">
        <v>2345</v>
      </c>
      <c r="E203" s="1567" t="s">
        <v>4954</v>
      </c>
      <c r="F203" s="1565" t="s">
        <v>4904</v>
      </c>
      <c r="G203" s="1565">
        <v>20</v>
      </c>
      <c r="H203" s="1565" t="s">
        <v>1873</v>
      </c>
      <c r="I203" s="1565" t="s">
        <v>4986</v>
      </c>
      <c r="J203" s="1565" t="s">
        <v>293</v>
      </c>
      <c r="K203" s="1565" t="s">
        <v>991</v>
      </c>
      <c r="L203" s="1567" t="s">
        <v>4985</v>
      </c>
      <c r="M203" s="1569">
        <v>44336</v>
      </c>
    </row>
    <row r="204" spans="1:13" s="1353" customFormat="1" ht="43.2">
      <c r="A204" s="1565">
        <v>197</v>
      </c>
      <c r="B204" s="1566" t="s">
        <v>999</v>
      </c>
      <c r="C204" s="1591" t="s">
        <v>3722</v>
      </c>
      <c r="D204" s="1567" t="s">
        <v>3724</v>
      </c>
      <c r="E204" s="1567" t="s">
        <v>4954</v>
      </c>
      <c r="F204" s="1565" t="s">
        <v>4904</v>
      </c>
      <c r="G204" s="1565">
        <v>41</v>
      </c>
      <c r="H204" s="1565" t="s">
        <v>4988</v>
      </c>
      <c r="I204" s="1565" t="s">
        <v>4986</v>
      </c>
      <c r="J204" s="1593">
        <v>0</v>
      </c>
      <c r="K204" s="1568" t="s">
        <v>4989</v>
      </c>
      <c r="L204" s="1567" t="s">
        <v>4990</v>
      </c>
      <c r="M204" s="1569">
        <v>44340</v>
      </c>
    </row>
    <row r="205" spans="1:13" s="1353" customFormat="1" ht="43.2">
      <c r="A205" s="1565">
        <v>198</v>
      </c>
      <c r="B205" s="1566" t="s">
        <v>982</v>
      </c>
      <c r="C205" s="1567" t="s">
        <v>4271</v>
      </c>
      <c r="D205" s="1567" t="s">
        <v>4273</v>
      </c>
      <c r="E205" s="1567" t="s">
        <v>4954</v>
      </c>
      <c r="F205" s="1565" t="s">
        <v>4904</v>
      </c>
      <c r="G205" s="1565">
        <v>41</v>
      </c>
      <c r="H205" s="1565" t="s">
        <v>4988</v>
      </c>
      <c r="I205" s="1565" t="s">
        <v>968</v>
      </c>
      <c r="J205" s="1565">
        <v>319.89999999999998</v>
      </c>
      <c r="K205" s="1568">
        <v>86.5</v>
      </c>
      <c r="L205" s="1567" t="s">
        <v>4991</v>
      </c>
      <c r="M205" s="1569">
        <v>44340</v>
      </c>
    </row>
    <row r="206" spans="1:13" s="1353" customFormat="1" ht="72">
      <c r="A206" s="1565">
        <v>199</v>
      </c>
      <c r="B206" s="1566" t="s">
        <v>1033</v>
      </c>
      <c r="C206" s="1567" t="s">
        <v>2998</v>
      </c>
      <c r="D206" s="1567" t="s">
        <v>3000</v>
      </c>
      <c r="E206" s="1567" t="s">
        <v>4954</v>
      </c>
      <c r="F206" s="1565" t="s">
        <v>4904</v>
      </c>
      <c r="G206" s="1565">
        <v>21</v>
      </c>
      <c r="H206" s="1565" t="s">
        <v>1874</v>
      </c>
      <c r="I206" s="1565" t="s">
        <v>4986</v>
      </c>
      <c r="J206" s="1582" t="s">
        <v>4992</v>
      </c>
      <c r="K206" s="1582" t="s">
        <v>3002</v>
      </c>
      <c r="L206" s="1567" t="s">
        <v>4993</v>
      </c>
      <c r="M206" s="1569">
        <v>44340</v>
      </c>
    </row>
    <row r="207" spans="1:13" s="1353" customFormat="1" ht="72">
      <c r="A207" s="1565">
        <v>200</v>
      </c>
      <c r="B207" s="1566" t="s">
        <v>1033</v>
      </c>
      <c r="C207" s="1567" t="s">
        <v>3020</v>
      </c>
      <c r="D207" s="1567" t="s">
        <v>3022</v>
      </c>
      <c r="E207" s="1567" t="s">
        <v>4954</v>
      </c>
      <c r="F207" s="1565" t="s">
        <v>4904</v>
      </c>
      <c r="G207" s="1565">
        <v>21</v>
      </c>
      <c r="H207" s="1565" t="s">
        <v>1874</v>
      </c>
      <c r="I207" s="1565" t="s">
        <v>4986</v>
      </c>
      <c r="J207" s="1582" t="s">
        <v>4992</v>
      </c>
      <c r="K207" s="1582" t="s">
        <v>3002</v>
      </c>
      <c r="L207" s="1567" t="s">
        <v>4993</v>
      </c>
      <c r="M207" s="1569">
        <v>44340</v>
      </c>
    </row>
    <row r="208" spans="1:13" s="1353" customFormat="1" ht="43.2">
      <c r="A208" s="1565">
        <v>201</v>
      </c>
      <c r="B208" s="1566" t="s">
        <v>1033</v>
      </c>
      <c r="C208" s="1567" t="s">
        <v>2998</v>
      </c>
      <c r="D208" s="1567" t="s">
        <v>3000</v>
      </c>
      <c r="E208" s="1567" t="s">
        <v>4954</v>
      </c>
      <c r="F208" s="1565" t="s">
        <v>4904</v>
      </c>
      <c r="G208" s="1565">
        <v>20</v>
      </c>
      <c r="H208" s="1565" t="s">
        <v>4994</v>
      </c>
      <c r="I208" s="1565" t="s">
        <v>4986</v>
      </c>
      <c r="J208" s="1565" t="s">
        <v>293</v>
      </c>
      <c r="K208" s="1565" t="s">
        <v>1039</v>
      </c>
      <c r="L208" s="1567" t="s">
        <v>4993</v>
      </c>
      <c r="M208" s="1569">
        <v>44340</v>
      </c>
    </row>
    <row r="209" spans="1:13" s="1353" customFormat="1" ht="43.2">
      <c r="A209" s="1565">
        <v>202</v>
      </c>
      <c r="B209" s="1566" t="s">
        <v>1033</v>
      </c>
      <c r="C209" s="1567" t="s">
        <v>3020</v>
      </c>
      <c r="D209" s="1567" t="s">
        <v>3022</v>
      </c>
      <c r="E209" s="1567" t="s">
        <v>4954</v>
      </c>
      <c r="F209" s="1565" t="s">
        <v>4904</v>
      </c>
      <c r="G209" s="1565">
        <v>20</v>
      </c>
      <c r="H209" s="1565" t="s">
        <v>4994</v>
      </c>
      <c r="I209" s="1565" t="s">
        <v>4986</v>
      </c>
      <c r="J209" s="1565" t="s">
        <v>293</v>
      </c>
      <c r="K209" s="1565" t="s">
        <v>1039</v>
      </c>
      <c r="L209" s="1567" t="s">
        <v>4993</v>
      </c>
      <c r="M209" s="1569">
        <v>44340</v>
      </c>
    </row>
    <row r="210" spans="1:13" s="1353" customFormat="1" ht="14.4">
      <c r="A210" s="1550">
        <v>203</v>
      </c>
      <c r="B210" s="1560" t="s">
        <v>1015</v>
      </c>
      <c r="C210" s="1561" t="s">
        <v>4678</v>
      </c>
      <c r="D210" s="1561" t="s">
        <v>2016</v>
      </c>
      <c r="E210" s="1561" t="s">
        <v>4903</v>
      </c>
      <c r="F210" s="1550" t="s">
        <v>4904</v>
      </c>
      <c r="G210" s="1550">
        <v>82</v>
      </c>
      <c r="H210" s="1550" t="s">
        <v>1860</v>
      </c>
      <c r="I210" s="1550" t="s">
        <v>968</v>
      </c>
      <c r="J210" s="1562">
        <v>11</v>
      </c>
      <c r="K210" s="1562" t="s">
        <v>4906</v>
      </c>
      <c r="L210" s="1575" t="s">
        <v>4995</v>
      </c>
      <c r="M210" s="1563">
        <v>44341</v>
      </c>
    </row>
    <row r="211" spans="1:13" s="1353" customFormat="1" ht="14.4">
      <c r="A211" s="1550">
        <v>204</v>
      </c>
      <c r="B211" s="1560" t="s">
        <v>1015</v>
      </c>
      <c r="C211" s="1561" t="s">
        <v>4678</v>
      </c>
      <c r="D211" s="1561" t="s">
        <v>2016</v>
      </c>
      <c r="E211" s="1561" t="s">
        <v>4903</v>
      </c>
      <c r="F211" s="1550" t="s">
        <v>4904</v>
      </c>
      <c r="G211" s="1550">
        <v>82</v>
      </c>
      <c r="H211" s="1550" t="s">
        <v>1860</v>
      </c>
      <c r="I211" s="1550" t="s">
        <v>980</v>
      </c>
      <c r="J211" s="1562">
        <v>11</v>
      </c>
      <c r="K211" s="1562" t="s">
        <v>4906</v>
      </c>
      <c r="L211" s="1575" t="s">
        <v>4995</v>
      </c>
      <c r="M211" s="1563">
        <v>44341</v>
      </c>
    </row>
    <row r="212" spans="1:13" s="1353" customFormat="1" ht="14.4">
      <c r="A212" s="1550">
        <v>205</v>
      </c>
      <c r="B212" s="1560" t="s">
        <v>1015</v>
      </c>
      <c r="C212" s="1561" t="s">
        <v>4678</v>
      </c>
      <c r="D212" s="1561" t="s">
        <v>2016</v>
      </c>
      <c r="E212" s="1561" t="s">
        <v>4903</v>
      </c>
      <c r="F212" s="1550" t="s">
        <v>4904</v>
      </c>
      <c r="G212" s="1550">
        <v>82</v>
      </c>
      <c r="H212" s="1550" t="s">
        <v>1860</v>
      </c>
      <c r="I212" s="1550" t="s">
        <v>985</v>
      </c>
      <c r="J212" s="1562">
        <v>11</v>
      </c>
      <c r="K212" s="1562" t="s">
        <v>4906</v>
      </c>
      <c r="L212" s="1575" t="s">
        <v>4995</v>
      </c>
      <c r="M212" s="1563">
        <v>44341</v>
      </c>
    </row>
    <row r="213" spans="1:13" s="1353" customFormat="1" ht="14.4">
      <c r="A213" s="1550">
        <v>206</v>
      </c>
      <c r="B213" s="1560" t="s">
        <v>1015</v>
      </c>
      <c r="C213" s="1561" t="s">
        <v>4678</v>
      </c>
      <c r="D213" s="1561" t="s">
        <v>2016</v>
      </c>
      <c r="E213" s="1561" t="s">
        <v>4903</v>
      </c>
      <c r="F213" s="1550" t="s">
        <v>4904</v>
      </c>
      <c r="G213" s="1550">
        <v>82</v>
      </c>
      <c r="H213" s="1550" t="s">
        <v>1860</v>
      </c>
      <c r="I213" s="1550" t="s">
        <v>958</v>
      </c>
      <c r="J213" s="1562">
        <v>11</v>
      </c>
      <c r="K213" s="1562" t="s">
        <v>4906</v>
      </c>
      <c r="L213" s="1575" t="s">
        <v>4995</v>
      </c>
      <c r="M213" s="1563">
        <v>44341</v>
      </c>
    </row>
    <row r="214" spans="1:13" s="1353" customFormat="1" ht="14.4">
      <c r="A214" s="1550">
        <v>207</v>
      </c>
      <c r="B214" s="1560" t="s">
        <v>1015</v>
      </c>
      <c r="C214" s="1561" t="s">
        <v>4678</v>
      </c>
      <c r="D214" s="1561" t="s">
        <v>2016</v>
      </c>
      <c r="E214" s="1561" t="s">
        <v>4903</v>
      </c>
      <c r="F214" s="1550" t="s">
        <v>4904</v>
      </c>
      <c r="G214" s="1550">
        <v>82</v>
      </c>
      <c r="H214" s="1550" t="s">
        <v>1860</v>
      </c>
      <c r="I214" s="1550" t="s">
        <v>970</v>
      </c>
      <c r="J214" s="1562">
        <v>11</v>
      </c>
      <c r="K214" s="1562" t="s">
        <v>4906</v>
      </c>
      <c r="L214" s="1575" t="s">
        <v>4995</v>
      </c>
      <c r="M214" s="1563">
        <v>44341</v>
      </c>
    </row>
    <row r="215" spans="1:13" s="1353" customFormat="1" ht="14.4">
      <c r="A215" s="1550">
        <v>208</v>
      </c>
      <c r="B215" s="1560" t="s">
        <v>990</v>
      </c>
      <c r="C215" s="1561" t="s">
        <v>2511</v>
      </c>
      <c r="D215" s="1561" t="s">
        <v>2513</v>
      </c>
      <c r="E215" s="1561" t="s">
        <v>4903</v>
      </c>
      <c r="F215" s="1550" t="s">
        <v>4904</v>
      </c>
      <c r="G215" s="1550">
        <v>41</v>
      </c>
      <c r="H215" s="1550" t="s">
        <v>4915</v>
      </c>
      <c r="I215" s="1550" t="s">
        <v>968</v>
      </c>
      <c r="J215" s="1573">
        <v>134</v>
      </c>
      <c r="K215" s="1573">
        <f>'App1'!AQ142</f>
        <v>0</v>
      </c>
      <c r="L215" s="1561" t="s">
        <v>4996</v>
      </c>
      <c r="M215" s="1563">
        <v>44341</v>
      </c>
    </row>
    <row r="216" spans="1:13" s="1353" customFormat="1" ht="14.4">
      <c r="A216" s="1550">
        <v>209</v>
      </c>
      <c r="B216" s="1560" t="s">
        <v>990</v>
      </c>
      <c r="C216" s="1561" t="s">
        <v>2511</v>
      </c>
      <c r="D216" s="1561" t="s">
        <v>2513</v>
      </c>
      <c r="E216" s="1561" t="s">
        <v>4903</v>
      </c>
      <c r="F216" s="1550" t="s">
        <v>4904</v>
      </c>
      <c r="G216" s="1550">
        <v>41</v>
      </c>
      <c r="H216" s="1550" t="s">
        <v>4915</v>
      </c>
      <c r="I216" s="1550" t="s">
        <v>980</v>
      </c>
      <c r="J216" s="1573">
        <v>132.6</v>
      </c>
      <c r="K216" s="1573">
        <f>'App1'!AR142</f>
        <v>0</v>
      </c>
      <c r="L216" s="1561" t="s">
        <v>4996</v>
      </c>
      <c r="M216" s="1563">
        <v>44341</v>
      </c>
    </row>
    <row r="217" spans="1:13" s="1353" customFormat="1" ht="14.4">
      <c r="A217" s="1550">
        <v>210</v>
      </c>
      <c r="B217" s="1560" t="s">
        <v>990</v>
      </c>
      <c r="C217" s="1561" t="s">
        <v>2511</v>
      </c>
      <c r="D217" s="1561" t="s">
        <v>2513</v>
      </c>
      <c r="E217" s="1561" t="s">
        <v>4903</v>
      </c>
      <c r="F217" s="1550" t="s">
        <v>4904</v>
      </c>
      <c r="G217" s="1550">
        <v>41</v>
      </c>
      <c r="H217" s="1550" t="s">
        <v>4915</v>
      </c>
      <c r="I217" s="1550" t="s">
        <v>985</v>
      </c>
      <c r="J217" s="1573">
        <v>128.4</v>
      </c>
      <c r="K217" s="1573">
        <f>'App1'!AS142</f>
        <v>0</v>
      </c>
      <c r="L217" s="1561" t="s">
        <v>4996</v>
      </c>
      <c r="M217" s="1563">
        <v>44341</v>
      </c>
    </row>
    <row r="218" spans="1:13" s="1353" customFormat="1" ht="14.4">
      <c r="A218" s="1550">
        <v>211</v>
      </c>
      <c r="B218" s="1560" t="s">
        <v>990</v>
      </c>
      <c r="C218" s="1561" t="s">
        <v>2511</v>
      </c>
      <c r="D218" s="1561" t="s">
        <v>2513</v>
      </c>
      <c r="E218" s="1561" t="s">
        <v>4903</v>
      </c>
      <c r="F218" s="1550" t="s">
        <v>4904</v>
      </c>
      <c r="G218" s="1550">
        <v>41</v>
      </c>
      <c r="H218" s="1550" t="s">
        <v>4915</v>
      </c>
      <c r="I218" s="1550" t="s">
        <v>958</v>
      </c>
      <c r="J218" s="1573">
        <v>124.4</v>
      </c>
      <c r="K218" s="1573">
        <f>'App1'!AT142</f>
        <v>0</v>
      </c>
      <c r="L218" s="1561" t="s">
        <v>4996</v>
      </c>
      <c r="M218" s="1563">
        <v>44341</v>
      </c>
    </row>
    <row r="219" spans="1:13" s="1353" customFormat="1" ht="14.4">
      <c r="A219" s="1550">
        <v>212</v>
      </c>
      <c r="B219" s="1560" t="s">
        <v>990</v>
      </c>
      <c r="C219" s="1561" t="s">
        <v>2511</v>
      </c>
      <c r="D219" s="1561" t="s">
        <v>2513</v>
      </c>
      <c r="E219" s="1561" t="s">
        <v>4903</v>
      </c>
      <c r="F219" s="1550" t="s">
        <v>4904</v>
      </c>
      <c r="G219" s="1550">
        <v>41</v>
      </c>
      <c r="H219" s="1550" t="s">
        <v>4915</v>
      </c>
      <c r="I219" s="1550" t="s">
        <v>970</v>
      </c>
      <c r="J219" s="1573">
        <v>120.3</v>
      </c>
      <c r="K219" s="1573">
        <f>'App1'!AU142</f>
        <v>0</v>
      </c>
      <c r="L219" s="1561" t="s">
        <v>4996</v>
      </c>
      <c r="M219" s="1563">
        <v>44341</v>
      </c>
    </row>
    <row r="220" spans="1:13" s="1353" customFormat="1" ht="14.4">
      <c r="A220" s="1550">
        <v>213</v>
      </c>
      <c r="B220" s="1560" t="s">
        <v>990</v>
      </c>
      <c r="C220" s="1561" t="s">
        <v>2516</v>
      </c>
      <c r="D220" s="1561" t="s">
        <v>2518</v>
      </c>
      <c r="E220" s="1561" t="s">
        <v>4903</v>
      </c>
      <c r="F220" s="1550" t="s">
        <v>4904</v>
      </c>
      <c r="G220" s="1550">
        <v>41</v>
      </c>
      <c r="H220" s="1550" t="s">
        <v>4915</v>
      </c>
      <c r="I220" s="1550" t="s">
        <v>968</v>
      </c>
      <c r="J220" s="1573">
        <v>58.2</v>
      </c>
      <c r="K220" s="1573">
        <f>'App1'!AQ143</f>
        <v>0</v>
      </c>
      <c r="L220" s="1561" t="s">
        <v>4996</v>
      </c>
      <c r="M220" s="1563">
        <v>44341</v>
      </c>
    </row>
    <row r="221" spans="1:13" s="1353" customFormat="1" ht="14.4">
      <c r="A221" s="1550">
        <v>214</v>
      </c>
      <c r="B221" s="1560" t="s">
        <v>990</v>
      </c>
      <c r="C221" s="1561" t="s">
        <v>2516</v>
      </c>
      <c r="D221" s="1561" t="s">
        <v>2518</v>
      </c>
      <c r="E221" s="1561" t="s">
        <v>4903</v>
      </c>
      <c r="F221" s="1550" t="s">
        <v>4904</v>
      </c>
      <c r="G221" s="1550">
        <v>41</v>
      </c>
      <c r="H221" s="1550" t="s">
        <v>4915</v>
      </c>
      <c r="I221" s="1550" t="s">
        <v>980</v>
      </c>
      <c r="J221" s="1573">
        <v>56.8</v>
      </c>
      <c r="K221" s="1573">
        <f>'App1'!AR143</f>
        <v>0</v>
      </c>
      <c r="L221" s="1561" t="s">
        <v>4996</v>
      </c>
      <c r="M221" s="1563">
        <v>44341</v>
      </c>
    </row>
    <row r="222" spans="1:13" s="1353" customFormat="1" ht="14.4">
      <c r="A222" s="1550">
        <v>215</v>
      </c>
      <c r="B222" s="1560" t="s">
        <v>990</v>
      </c>
      <c r="C222" s="1561" t="s">
        <v>2516</v>
      </c>
      <c r="D222" s="1561" t="s">
        <v>2518</v>
      </c>
      <c r="E222" s="1561" t="s">
        <v>4903</v>
      </c>
      <c r="F222" s="1550" t="s">
        <v>4904</v>
      </c>
      <c r="G222" s="1550">
        <v>41</v>
      </c>
      <c r="H222" s="1550" t="s">
        <v>4915</v>
      </c>
      <c r="I222" s="1550" t="s">
        <v>985</v>
      </c>
      <c r="J222" s="1573">
        <v>54.7</v>
      </c>
      <c r="K222" s="1573">
        <f>'App1'!AS143</f>
        <v>0</v>
      </c>
      <c r="L222" s="1561" t="s">
        <v>4996</v>
      </c>
      <c r="M222" s="1563">
        <v>44341</v>
      </c>
    </row>
    <row r="223" spans="1:13" s="1353" customFormat="1" ht="14.4">
      <c r="A223" s="1550">
        <v>216</v>
      </c>
      <c r="B223" s="1560" t="s">
        <v>990</v>
      </c>
      <c r="C223" s="1561" t="s">
        <v>2516</v>
      </c>
      <c r="D223" s="1561" t="s">
        <v>2518</v>
      </c>
      <c r="E223" s="1561" t="s">
        <v>4903</v>
      </c>
      <c r="F223" s="1550" t="s">
        <v>4904</v>
      </c>
      <c r="G223" s="1550">
        <v>41</v>
      </c>
      <c r="H223" s="1550" t="s">
        <v>4915</v>
      </c>
      <c r="I223" s="1550" t="s">
        <v>958</v>
      </c>
      <c r="J223" s="1573">
        <v>52.6</v>
      </c>
      <c r="K223" s="1573">
        <f>'App1'!AT143</f>
        <v>0</v>
      </c>
      <c r="L223" s="1561" t="s">
        <v>4996</v>
      </c>
      <c r="M223" s="1563">
        <v>44341</v>
      </c>
    </row>
    <row r="224" spans="1:13" s="1353" customFormat="1" ht="14.4">
      <c r="A224" s="1550">
        <v>217</v>
      </c>
      <c r="B224" s="1560" t="s">
        <v>990</v>
      </c>
      <c r="C224" s="1561" t="s">
        <v>2516</v>
      </c>
      <c r="D224" s="1561" t="s">
        <v>2518</v>
      </c>
      <c r="E224" s="1561" t="s">
        <v>4903</v>
      </c>
      <c r="F224" s="1550" t="s">
        <v>4904</v>
      </c>
      <c r="G224" s="1550">
        <v>41</v>
      </c>
      <c r="H224" s="1550" t="s">
        <v>4915</v>
      </c>
      <c r="I224" s="1550" t="s">
        <v>970</v>
      </c>
      <c r="J224" s="1573">
        <v>50.6</v>
      </c>
      <c r="K224" s="1573">
        <f>'App1'!AU143</f>
        <v>0</v>
      </c>
      <c r="L224" s="1561" t="s">
        <v>4996</v>
      </c>
      <c r="M224" s="1563">
        <v>44341</v>
      </c>
    </row>
    <row r="225" spans="1:13" s="1353" customFormat="1" ht="14.4">
      <c r="A225" s="1550">
        <v>218</v>
      </c>
      <c r="B225" s="1560" t="s">
        <v>990</v>
      </c>
      <c r="C225" s="1561" t="s">
        <v>2511</v>
      </c>
      <c r="D225" s="1561" t="s">
        <v>2513</v>
      </c>
      <c r="E225" s="1561" t="s">
        <v>4903</v>
      </c>
      <c r="F225" s="1550" t="s">
        <v>4904</v>
      </c>
      <c r="G225" s="1550">
        <v>72</v>
      </c>
      <c r="H225" s="1550" t="s">
        <v>1858</v>
      </c>
      <c r="I225" s="1550" t="s">
        <v>968</v>
      </c>
      <c r="J225" s="1573">
        <v>162</v>
      </c>
      <c r="K225" s="1573">
        <v>186</v>
      </c>
      <c r="L225" s="1561" t="s">
        <v>4997</v>
      </c>
      <c r="M225" s="1563">
        <v>44341</v>
      </c>
    </row>
    <row r="226" spans="1:13" s="1353" customFormat="1" ht="14.4">
      <c r="A226" s="1550">
        <v>219</v>
      </c>
      <c r="B226" s="1560" t="s">
        <v>990</v>
      </c>
      <c r="C226" s="1561" t="s">
        <v>2511</v>
      </c>
      <c r="D226" s="1561" t="s">
        <v>2513</v>
      </c>
      <c r="E226" s="1561" t="s">
        <v>4903</v>
      </c>
      <c r="F226" s="1550" t="s">
        <v>4904</v>
      </c>
      <c r="G226" s="1550">
        <v>72</v>
      </c>
      <c r="H226" s="1550" t="s">
        <v>1858</v>
      </c>
      <c r="I226" s="1550" t="s">
        <v>980</v>
      </c>
      <c r="J226" s="1573">
        <v>162</v>
      </c>
      <c r="K226" s="1573">
        <v>186</v>
      </c>
      <c r="L226" s="1561" t="s">
        <v>4997</v>
      </c>
      <c r="M226" s="1563">
        <v>44341</v>
      </c>
    </row>
    <row r="227" spans="1:13" s="1353" customFormat="1" ht="14.4">
      <c r="A227" s="1550">
        <v>220</v>
      </c>
      <c r="B227" s="1560" t="s">
        <v>990</v>
      </c>
      <c r="C227" s="1561" t="s">
        <v>2511</v>
      </c>
      <c r="D227" s="1561" t="s">
        <v>2513</v>
      </c>
      <c r="E227" s="1561" t="s">
        <v>4903</v>
      </c>
      <c r="F227" s="1550" t="s">
        <v>4904</v>
      </c>
      <c r="G227" s="1550">
        <v>72</v>
      </c>
      <c r="H227" s="1550" t="s">
        <v>1858</v>
      </c>
      <c r="I227" s="1550" t="s">
        <v>985</v>
      </c>
      <c r="J227" s="1573">
        <v>162</v>
      </c>
      <c r="K227" s="1573">
        <v>186</v>
      </c>
      <c r="L227" s="1561" t="s">
        <v>4997</v>
      </c>
      <c r="M227" s="1563">
        <v>44341</v>
      </c>
    </row>
    <row r="228" spans="1:13" s="1353" customFormat="1" ht="14.4">
      <c r="A228" s="1550">
        <v>221</v>
      </c>
      <c r="B228" s="1560" t="s">
        <v>990</v>
      </c>
      <c r="C228" s="1561" t="s">
        <v>2511</v>
      </c>
      <c r="D228" s="1561" t="s">
        <v>2513</v>
      </c>
      <c r="E228" s="1561" t="s">
        <v>4903</v>
      </c>
      <c r="F228" s="1550" t="s">
        <v>4904</v>
      </c>
      <c r="G228" s="1550">
        <v>72</v>
      </c>
      <c r="H228" s="1550" t="s">
        <v>1858</v>
      </c>
      <c r="I228" s="1550" t="s">
        <v>958</v>
      </c>
      <c r="J228" s="1573">
        <v>162</v>
      </c>
      <c r="K228" s="1573">
        <v>186</v>
      </c>
      <c r="L228" s="1561" t="s">
        <v>4997</v>
      </c>
      <c r="M228" s="1563">
        <v>44341</v>
      </c>
    </row>
    <row r="229" spans="1:13" s="1353" customFormat="1" ht="14.4">
      <c r="A229" s="1550">
        <v>222</v>
      </c>
      <c r="B229" s="1560" t="s">
        <v>990</v>
      </c>
      <c r="C229" s="1561" t="s">
        <v>2511</v>
      </c>
      <c r="D229" s="1561" t="s">
        <v>2513</v>
      </c>
      <c r="E229" s="1561" t="s">
        <v>4903</v>
      </c>
      <c r="F229" s="1550" t="s">
        <v>4904</v>
      </c>
      <c r="G229" s="1550">
        <v>72</v>
      </c>
      <c r="H229" s="1550" t="s">
        <v>1858</v>
      </c>
      <c r="I229" s="1550" t="s">
        <v>970</v>
      </c>
      <c r="J229" s="1573">
        <v>162</v>
      </c>
      <c r="K229" s="1573">
        <v>186</v>
      </c>
      <c r="L229" s="1561" t="s">
        <v>4997</v>
      </c>
      <c r="M229" s="1563">
        <v>44341</v>
      </c>
    </row>
    <row r="230" spans="1:13" s="1353" customFormat="1" ht="14.4">
      <c r="A230" s="1550">
        <v>223</v>
      </c>
      <c r="B230" s="1560" t="s">
        <v>990</v>
      </c>
      <c r="C230" s="1561" t="s">
        <v>2516</v>
      </c>
      <c r="D230" s="1561" t="s">
        <v>2518</v>
      </c>
      <c r="E230" s="1561" t="s">
        <v>4903</v>
      </c>
      <c r="F230" s="1550" t="s">
        <v>4904</v>
      </c>
      <c r="G230" s="1550">
        <v>72</v>
      </c>
      <c r="H230" s="1550" t="s">
        <v>1858</v>
      </c>
      <c r="I230" s="1550" t="s">
        <v>968</v>
      </c>
      <c r="J230" s="1573">
        <v>97.1</v>
      </c>
      <c r="K230" s="1573">
        <v>115.6</v>
      </c>
      <c r="L230" s="1561" t="s">
        <v>4997</v>
      </c>
      <c r="M230" s="1563">
        <v>44341</v>
      </c>
    </row>
    <row r="231" spans="1:13" s="1353" customFormat="1" ht="14.4">
      <c r="A231" s="1550">
        <v>224</v>
      </c>
      <c r="B231" s="1560" t="s">
        <v>990</v>
      </c>
      <c r="C231" s="1561" t="s">
        <v>2516</v>
      </c>
      <c r="D231" s="1561" t="s">
        <v>2518</v>
      </c>
      <c r="E231" s="1561" t="s">
        <v>4903</v>
      </c>
      <c r="F231" s="1550" t="s">
        <v>4904</v>
      </c>
      <c r="G231" s="1550">
        <v>72</v>
      </c>
      <c r="H231" s="1550" t="s">
        <v>1858</v>
      </c>
      <c r="I231" s="1550" t="s">
        <v>980</v>
      </c>
      <c r="J231" s="1573">
        <v>97.1</v>
      </c>
      <c r="K231" s="1573">
        <v>115.6</v>
      </c>
      <c r="L231" s="1561" t="s">
        <v>4997</v>
      </c>
      <c r="M231" s="1563">
        <v>44341</v>
      </c>
    </row>
    <row r="232" spans="1:13" s="1353" customFormat="1" ht="14.4">
      <c r="A232" s="1550">
        <v>225</v>
      </c>
      <c r="B232" s="1560" t="s">
        <v>990</v>
      </c>
      <c r="C232" s="1561" t="s">
        <v>2516</v>
      </c>
      <c r="D232" s="1561" t="s">
        <v>2518</v>
      </c>
      <c r="E232" s="1561" t="s">
        <v>4903</v>
      </c>
      <c r="F232" s="1550" t="s">
        <v>4904</v>
      </c>
      <c r="G232" s="1550">
        <v>72</v>
      </c>
      <c r="H232" s="1550" t="s">
        <v>1858</v>
      </c>
      <c r="I232" s="1550" t="s">
        <v>985</v>
      </c>
      <c r="J232" s="1573">
        <v>97.1</v>
      </c>
      <c r="K232" s="1573">
        <v>115.6</v>
      </c>
      <c r="L232" s="1561" t="s">
        <v>4997</v>
      </c>
      <c r="M232" s="1563">
        <v>44341</v>
      </c>
    </row>
    <row r="233" spans="1:13" s="1353" customFormat="1" ht="14.4">
      <c r="A233" s="1550">
        <v>226</v>
      </c>
      <c r="B233" s="1560" t="s">
        <v>990</v>
      </c>
      <c r="C233" s="1561" t="s">
        <v>2516</v>
      </c>
      <c r="D233" s="1561" t="s">
        <v>2518</v>
      </c>
      <c r="E233" s="1561" t="s">
        <v>4903</v>
      </c>
      <c r="F233" s="1550" t="s">
        <v>4904</v>
      </c>
      <c r="G233" s="1550">
        <v>72</v>
      </c>
      <c r="H233" s="1550" t="s">
        <v>1858</v>
      </c>
      <c r="I233" s="1550" t="s">
        <v>958</v>
      </c>
      <c r="J233" s="1573">
        <v>97.1</v>
      </c>
      <c r="K233" s="1573">
        <v>115.6</v>
      </c>
      <c r="L233" s="1561" t="s">
        <v>4997</v>
      </c>
      <c r="M233" s="1563">
        <v>44341</v>
      </c>
    </row>
    <row r="234" spans="1:13" s="1353" customFormat="1" ht="14.4">
      <c r="A234" s="1550">
        <v>227</v>
      </c>
      <c r="B234" s="1560" t="s">
        <v>990</v>
      </c>
      <c r="C234" s="1561" t="s">
        <v>2516</v>
      </c>
      <c r="D234" s="1561" t="s">
        <v>2518</v>
      </c>
      <c r="E234" s="1561" t="s">
        <v>4903</v>
      </c>
      <c r="F234" s="1550" t="s">
        <v>4904</v>
      </c>
      <c r="G234" s="1550">
        <v>72</v>
      </c>
      <c r="H234" s="1550" t="s">
        <v>1858</v>
      </c>
      <c r="I234" s="1550" t="s">
        <v>970</v>
      </c>
      <c r="J234" s="1573">
        <v>97.1</v>
      </c>
      <c r="K234" s="1573">
        <v>115.6</v>
      </c>
      <c r="L234" s="1561" t="s">
        <v>4997</v>
      </c>
      <c r="M234" s="1563">
        <v>44341</v>
      </c>
    </row>
    <row r="235" spans="1:13" s="1353" customFormat="1" ht="43.2">
      <c r="A235" s="1565">
        <v>228</v>
      </c>
      <c r="B235" s="1566" t="s">
        <v>990</v>
      </c>
      <c r="C235" s="1567" t="s">
        <v>2511</v>
      </c>
      <c r="D235" s="1567" t="s">
        <v>2513</v>
      </c>
      <c r="E235" s="1567" t="s">
        <v>4954</v>
      </c>
      <c r="F235" s="1565" t="s">
        <v>4904</v>
      </c>
      <c r="G235" s="1565">
        <v>87</v>
      </c>
      <c r="H235" s="1567" t="s">
        <v>1861</v>
      </c>
      <c r="I235" s="1565" t="s">
        <v>968</v>
      </c>
      <c r="J235" s="1594">
        <v>84.3</v>
      </c>
      <c r="K235" s="1594">
        <v>84</v>
      </c>
      <c r="L235" s="1567" t="s">
        <v>4998</v>
      </c>
      <c r="M235" s="1569">
        <v>44341</v>
      </c>
    </row>
    <row r="236" spans="1:13" s="1353" customFormat="1" ht="43.2">
      <c r="A236" s="1565">
        <v>229</v>
      </c>
      <c r="B236" s="1566" t="s">
        <v>990</v>
      </c>
      <c r="C236" s="1567" t="s">
        <v>2511</v>
      </c>
      <c r="D236" s="1567" t="s">
        <v>2513</v>
      </c>
      <c r="E236" s="1567" t="s">
        <v>4954</v>
      </c>
      <c r="F236" s="1565" t="s">
        <v>4904</v>
      </c>
      <c r="G236" s="1565">
        <v>87</v>
      </c>
      <c r="H236" s="1567" t="s">
        <v>1861</v>
      </c>
      <c r="I236" s="1565" t="s">
        <v>980</v>
      </c>
      <c r="J236" s="1594">
        <v>83.4</v>
      </c>
      <c r="K236" s="1594">
        <v>83.2</v>
      </c>
      <c r="L236" s="1567" t="s">
        <v>4998</v>
      </c>
      <c r="M236" s="1569">
        <v>44341</v>
      </c>
    </row>
    <row r="237" spans="1:13" s="1353" customFormat="1" ht="43.2">
      <c r="A237" s="1565">
        <v>230</v>
      </c>
      <c r="B237" s="1566" t="s">
        <v>990</v>
      </c>
      <c r="C237" s="1567" t="s">
        <v>2511</v>
      </c>
      <c r="D237" s="1567" t="s">
        <v>2513</v>
      </c>
      <c r="E237" s="1567" t="s">
        <v>4954</v>
      </c>
      <c r="F237" s="1565" t="s">
        <v>4904</v>
      </c>
      <c r="G237" s="1565">
        <v>87</v>
      </c>
      <c r="H237" s="1567" t="s">
        <v>1861</v>
      </c>
      <c r="I237" s="1565" t="s">
        <v>985</v>
      </c>
      <c r="J237" s="1594">
        <v>82.2</v>
      </c>
      <c r="K237" s="1594">
        <v>82</v>
      </c>
      <c r="L237" s="1567" t="s">
        <v>4998</v>
      </c>
      <c r="M237" s="1569">
        <v>44341</v>
      </c>
    </row>
    <row r="238" spans="1:13" s="1353" customFormat="1" ht="43.2">
      <c r="A238" s="1565">
        <v>231</v>
      </c>
      <c r="B238" s="1566" t="s">
        <v>990</v>
      </c>
      <c r="C238" s="1567" t="s">
        <v>2511</v>
      </c>
      <c r="D238" s="1567" t="s">
        <v>2513</v>
      </c>
      <c r="E238" s="1567" t="s">
        <v>4954</v>
      </c>
      <c r="F238" s="1565" t="s">
        <v>4904</v>
      </c>
      <c r="G238" s="1565">
        <v>87</v>
      </c>
      <c r="H238" s="1567" t="s">
        <v>1861</v>
      </c>
      <c r="I238" s="1565" t="s">
        <v>958</v>
      </c>
      <c r="J238" s="1594">
        <v>80.7</v>
      </c>
      <c r="K238" s="1594">
        <v>80.5</v>
      </c>
      <c r="L238" s="1567" t="s">
        <v>4998</v>
      </c>
      <c r="M238" s="1569">
        <v>44341</v>
      </c>
    </row>
    <row r="239" spans="1:13" s="1353" customFormat="1" ht="43.2">
      <c r="A239" s="1565">
        <v>232</v>
      </c>
      <c r="B239" s="1566" t="s">
        <v>990</v>
      </c>
      <c r="C239" s="1567" t="s">
        <v>2511</v>
      </c>
      <c r="D239" s="1567" t="s">
        <v>2513</v>
      </c>
      <c r="E239" s="1567" t="s">
        <v>4954</v>
      </c>
      <c r="F239" s="1565" t="s">
        <v>4904</v>
      </c>
      <c r="G239" s="1565">
        <v>87</v>
      </c>
      <c r="H239" s="1567" t="s">
        <v>1861</v>
      </c>
      <c r="I239" s="1565" t="s">
        <v>970</v>
      </c>
      <c r="J239" s="1594">
        <v>78.099999999999994</v>
      </c>
      <c r="K239" s="1594">
        <v>77.900000000000006</v>
      </c>
      <c r="L239" s="1567" t="s">
        <v>4998</v>
      </c>
      <c r="M239" s="1569">
        <v>44341</v>
      </c>
    </row>
    <row r="240" spans="1:13" s="1353" customFormat="1" ht="43.2">
      <c r="A240" s="1565">
        <v>233</v>
      </c>
      <c r="B240" s="1566" t="s">
        <v>990</v>
      </c>
      <c r="C240" s="1567" t="s">
        <v>2516</v>
      </c>
      <c r="D240" s="1567" t="s">
        <v>2518</v>
      </c>
      <c r="E240" s="1567" t="s">
        <v>4954</v>
      </c>
      <c r="F240" s="1565" t="s">
        <v>4904</v>
      </c>
      <c r="G240" s="1565">
        <v>87</v>
      </c>
      <c r="H240" s="1567" t="s">
        <v>1861</v>
      </c>
      <c r="I240" s="1565" t="s">
        <v>968</v>
      </c>
      <c r="J240" s="1590">
        <v>50.7</v>
      </c>
      <c r="K240" s="1590">
        <v>53.3</v>
      </c>
      <c r="L240" s="1567" t="s">
        <v>4998</v>
      </c>
      <c r="M240" s="1569">
        <v>44341</v>
      </c>
    </row>
    <row r="241" spans="1:13" s="1353" customFormat="1" ht="43.2">
      <c r="A241" s="1565">
        <v>234</v>
      </c>
      <c r="B241" s="1566" t="s">
        <v>990</v>
      </c>
      <c r="C241" s="1567" t="s">
        <v>2516</v>
      </c>
      <c r="D241" s="1567" t="s">
        <v>2518</v>
      </c>
      <c r="E241" s="1567" t="s">
        <v>4954</v>
      </c>
      <c r="F241" s="1565" t="s">
        <v>4904</v>
      </c>
      <c r="G241" s="1565">
        <v>87</v>
      </c>
      <c r="H241" s="1567" t="s">
        <v>1861</v>
      </c>
      <c r="I241" s="1565" t="s">
        <v>980</v>
      </c>
      <c r="J241" s="1590">
        <v>50</v>
      </c>
      <c r="K241" s="1590">
        <v>52.6</v>
      </c>
      <c r="L241" s="1567" t="s">
        <v>4998</v>
      </c>
      <c r="M241" s="1569">
        <v>44341</v>
      </c>
    </row>
    <row r="242" spans="1:13" s="1353" customFormat="1" ht="43.2">
      <c r="A242" s="1565">
        <v>235</v>
      </c>
      <c r="B242" s="1566" t="s">
        <v>990</v>
      </c>
      <c r="C242" s="1567" t="s">
        <v>2516</v>
      </c>
      <c r="D242" s="1567" t="s">
        <v>2518</v>
      </c>
      <c r="E242" s="1567" t="s">
        <v>4954</v>
      </c>
      <c r="F242" s="1565" t="s">
        <v>4904</v>
      </c>
      <c r="G242" s="1565">
        <v>87</v>
      </c>
      <c r="H242" s="1567" t="s">
        <v>1861</v>
      </c>
      <c r="I242" s="1565" t="s">
        <v>985</v>
      </c>
      <c r="J242" s="1590">
        <v>49.1</v>
      </c>
      <c r="K242" s="1590">
        <v>51.6</v>
      </c>
      <c r="L242" s="1567" t="s">
        <v>4998</v>
      </c>
      <c r="M242" s="1569">
        <v>44341</v>
      </c>
    </row>
    <row r="243" spans="1:13" s="1353" customFormat="1" ht="43.2">
      <c r="A243" s="1565">
        <v>236</v>
      </c>
      <c r="B243" s="1566" t="s">
        <v>990</v>
      </c>
      <c r="C243" s="1567" t="s">
        <v>2516</v>
      </c>
      <c r="D243" s="1567" t="s">
        <v>2518</v>
      </c>
      <c r="E243" s="1567" t="s">
        <v>4954</v>
      </c>
      <c r="F243" s="1565" t="s">
        <v>4904</v>
      </c>
      <c r="G243" s="1565">
        <v>87</v>
      </c>
      <c r="H243" s="1567" t="s">
        <v>1861</v>
      </c>
      <c r="I243" s="1565" t="s">
        <v>958</v>
      </c>
      <c r="J243" s="1590">
        <v>47.9</v>
      </c>
      <c r="K243" s="1590">
        <v>50.4</v>
      </c>
      <c r="L243" s="1567" t="s">
        <v>4998</v>
      </c>
      <c r="M243" s="1569">
        <v>44341</v>
      </c>
    </row>
    <row r="244" spans="1:13" s="1353" customFormat="1" ht="43.2">
      <c r="A244" s="1565">
        <v>237</v>
      </c>
      <c r="B244" s="1566" t="s">
        <v>990</v>
      </c>
      <c r="C244" s="1567" t="s">
        <v>2516</v>
      </c>
      <c r="D244" s="1567" t="s">
        <v>2518</v>
      </c>
      <c r="E244" s="1567" t="s">
        <v>4954</v>
      </c>
      <c r="F244" s="1565" t="s">
        <v>4904</v>
      </c>
      <c r="G244" s="1565">
        <v>87</v>
      </c>
      <c r="H244" s="1567" t="s">
        <v>1861</v>
      </c>
      <c r="I244" s="1565" t="s">
        <v>970</v>
      </c>
      <c r="J244" s="1590">
        <v>46.6</v>
      </c>
      <c r="K244" s="1590">
        <v>49</v>
      </c>
      <c r="L244" s="1567" t="s">
        <v>4998</v>
      </c>
      <c r="M244" s="1569">
        <v>44341</v>
      </c>
    </row>
    <row r="245" spans="1:13" s="1353" customFormat="1" ht="43.2">
      <c r="A245" s="1565">
        <v>238</v>
      </c>
      <c r="B245" s="1566" t="s">
        <v>990</v>
      </c>
      <c r="C245" s="1567" t="s">
        <v>2527</v>
      </c>
      <c r="D245" s="1567" t="s">
        <v>689</v>
      </c>
      <c r="E245" s="1567" t="s">
        <v>4954</v>
      </c>
      <c r="F245" s="1565" t="s">
        <v>4904</v>
      </c>
      <c r="G245" s="1565">
        <v>100</v>
      </c>
      <c r="H245" s="1565" t="s">
        <v>1910</v>
      </c>
      <c r="I245" s="1565" t="s">
        <v>4999</v>
      </c>
      <c r="J245" s="1568">
        <v>-0.874</v>
      </c>
      <c r="K245" s="1568">
        <v>-0.877</v>
      </c>
      <c r="L245" s="1567" t="s">
        <v>5000</v>
      </c>
      <c r="M245" s="1569">
        <v>44341</v>
      </c>
    </row>
    <row r="246" spans="1:13" s="1353" customFormat="1" ht="43.2">
      <c r="A246" s="1565">
        <v>239</v>
      </c>
      <c r="B246" s="1566" t="s">
        <v>990</v>
      </c>
      <c r="C246" s="1567" t="s">
        <v>2576</v>
      </c>
      <c r="D246" s="1567" t="s">
        <v>2578</v>
      </c>
      <c r="E246" s="1567" t="s">
        <v>4954</v>
      </c>
      <c r="F246" s="1565" t="s">
        <v>4904</v>
      </c>
      <c r="G246" s="1565">
        <v>6</v>
      </c>
      <c r="H246" s="1565" t="s">
        <v>5001</v>
      </c>
      <c r="I246" s="1565" t="s">
        <v>4999</v>
      </c>
      <c r="J246" s="1568" t="s">
        <v>4999</v>
      </c>
      <c r="K246" s="1568" t="s">
        <v>4999</v>
      </c>
      <c r="L246" s="1567" t="s">
        <v>5002</v>
      </c>
      <c r="M246" s="1569">
        <v>44341</v>
      </c>
    </row>
    <row r="247" spans="1:13" s="1353" customFormat="1" ht="43.2">
      <c r="A247" s="1565">
        <v>240</v>
      </c>
      <c r="B247" s="1566" t="s">
        <v>990</v>
      </c>
      <c r="C247" s="1567" t="s">
        <v>1134</v>
      </c>
      <c r="D247" s="1567" t="s">
        <v>1124</v>
      </c>
      <c r="E247" s="1567" t="s">
        <v>4954</v>
      </c>
      <c r="F247" s="1565" t="s">
        <v>4904</v>
      </c>
      <c r="G247" s="1565">
        <v>41</v>
      </c>
      <c r="H247" s="1565" t="s">
        <v>4915</v>
      </c>
      <c r="I247" s="1565" t="s">
        <v>968</v>
      </c>
      <c r="J247" s="1594">
        <v>142.5</v>
      </c>
      <c r="K247" s="1594">
        <v>149.4</v>
      </c>
      <c r="L247" s="1567" t="s">
        <v>5003</v>
      </c>
      <c r="M247" s="1569">
        <v>44341</v>
      </c>
    </row>
    <row r="248" spans="1:13" s="1353" customFormat="1" ht="43.2">
      <c r="A248" s="1565">
        <v>241</v>
      </c>
      <c r="B248" s="1566" t="s">
        <v>990</v>
      </c>
      <c r="C248" s="1567" t="s">
        <v>1134</v>
      </c>
      <c r="D248" s="1567" t="s">
        <v>1124</v>
      </c>
      <c r="E248" s="1567" t="s">
        <v>4954</v>
      </c>
      <c r="F248" s="1565" t="s">
        <v>4904</v>
      </c>
      <c r="G248" s="1565">
        <v>41</v>
      </c>
      <c r="H248" s="1565" t="s">
        <v>4915</v>
      </c>
      <c r="I248" s="1565" t="s">
        <v>980</v>
      </c>
      <c r="J248" s="1594">
        <v>141</v>
      </c>
      <c r="K248" s="1594">
        <v>147.9</v>
      </c>
      <c r="L248" s="1567" t="s">
        <v>5003</v>
      </c>
      <c r="M248" s="1569">
        <v>44341</v>
      </c>
    </row>
    <row r="249" spans="1:13" s="1353" customFormat="1" ht="43.2">
      <c r="A249" s="1565">
        <v>242</v>
      </c>
      <c r="B249" s="1566" t="s">
        <v>990</v>
      </c>
      <c r="C249" s="1567" t="s">
        <v>1134</v>
      </c>
      <c r="D249" s="1567" t="s">
        <v>1124</v>
      </c>
      <c r="E249" s="1567" t="s">
        <v>4954</v>
      </c>
      <c r="F249" s="1565" t="s">
        <v>4904</v>
      </c>
      <c r="G249" s="1565">
        <v>41</v>
      </c>
      <c r="H249" s="1565" t="s">
        <v>4915</v>
      </c>
      <c r="I249" s="1565" t="s">
        <v>985</v>
      </c>
      <c r="J249" s="1594">
        <v>139.4</v>
      </c>
      <c r="K249" s="1594">
        <v>146.19999999999999</v>
      </c>
      <c r="L249" s="1567" t="s">
        <v>5003</v>
      </c>
      <c r="M249" s="1569">
        <v>44341</v>
      </c>
    </row>
    <row r="250" spans="1:13" s="1353" customFormat="1" ht="43.2">
      <c r="A250" s="1565">
        <v>243</v>
      </c>
      <c r="B250" s="1566" t="s">
        <v>990</v>
      </c>
      <c r="C250" s="1567" t="s">
        <v>1134</v>
      </c>
      <c r="D250" s="1567" t="s">
        <v>1124</v>
      </c>
      <c r="E250" s="1567" t="s">
        <v>4954</v>
      </c>
      <c r="F250" s="1565" t="s">
        <v>4904</v>
      </c>
      <c r="G250" s="1565">
        <v>41</v>
      </c>
      <c r="H250" s="1565" t="s">
        <v>4915</v>
      </c>
      <c r="I250" s="1565" t="s">
        <v>958</v>
      </c>
      <c r="J250" s="1594">
        <v>137.69999999999999</v>
      </c>
      <c r="K250" s="1594">
        <v>144.4</v>
      </c>
      <c r="L250" s="1567" t="s">
        <v>5003</v>
      </c>
      <c r="M250" s="1569">
        <v>44341</v>
      </c>
    </row>
    <row r="251" spans="1:13" s="1353" customFormat="1" ht="43.2">
      <c r="A251" s="1565">
        <v>244</v>
      </c>
      <c r="B251" s="1566" t="s">
        <v>990</v>
      </c>
      <c r="C251" s="1567" t="s">
        <v>1134</v>
      </c>
      <c r="D251" s="1567" t="s">
        <v>1124</v>
      </c>
      <c r="E251" s="1567" t="s">
        <v>4954</v>
      </c>
      <c r="F251" s="1565" t="s">
        <v>4904</v>
      </c>
      <c r="G251" s="1565">
        <v>41</v>
      </c>
      <c r="H251" s="1565" t="s">
        <v>4915</v>
      </c>
      <c r="I251" s="1565" t="s">
        <v>970</v>
      </c>
      <c r="J251" s="1594">
        <v>136</v>
      </c>
      <c r="K251" s="1594">
        <v>142.6</v>
      </c>
      <c r="L251" s="1567" t="s">
        <v>5003</v>
      </c>
      <c r="M251" s="1569">
        <v>44341</v>
      </c>
    </row>
    <row r="252" spans="1:13" s="1353" customFormat="1" ht="28.8">
      <c r="A252" s="1550">
        <v>245</v>
      </c>
      <c r="B252" s="1560" t="s">
        <v>990</v>
      </c>
      <c r="C252" s="1561" t="s">
        <v>2702</v>
      </c>
      <c r="D252" s="1561" t="s">
        <v>5004</v>
      </c>
      <c r="E252" s="1561" t="s">
        <v>4903</v>
      </c>
      <c r="F252" s="1550" t="s">
        <v>4904</v>
      </c>
      <c r="G252" s="1550">
        <v>97</v>
      </c>
      <c r="H252" s="1564" t="s">
        <v>1908</v>
      </c>
      <c r="I252" s="1550" t="s">
        <v>4999</v>
      </c>
      <c r="J252" s="1562" t="s">
        <v>4906</v>
      </c>
      <c r="K252" s="1571">
        <v>-4.1700000000000001E-2</v>
      </c>
      <c r="L252" s="1561" t="s">
        <v>5005</v>
      </c>
      <c r="M252" s="1563">
        <v>44341</v>
      </c>
    </row>
    <row r="253" spans="1:13" s="1353" customFormat="1" ht="14.4">
      <c r="A253" s="1565">
        <v>246</v>
      </c>
      <c r="B253" s="1566" t="s">
        <v>972</v>
      </c>
      <c r="C253" s="1567" t="s">
        <v>2075</v>
      </c>
      <c r="D253" s="1567" t="s">
        <v>154</v>
      </c>
      <c r="E253" s="1567" t="s">
        <v>788</v>
      </c>
      <c r="F253" s="1565" t="s">
        <v>4904</v>
      </c>
      <c r="G253" s="1565">
        <v>41</v>
      </c>
      <c r="H253" s="1565" t="s">
        <v>5006</v>
      </c>
      <c r="I253" s="1565" t="s">
        <v>4962</v>
      </c>
      <c r="J253" s="1568" t="s">
        <v>5007</v>
      </c>
      <c r="K253" s="1568" t="s">
        <v>5008</v>
      </c>
      <c r="L253" s="1567" t="s">
        <v>5009</v>
      </c>
      <c r="M253" s="1569">
        <v>44342</v>
      </c>
    </row>
    <row r="254" spans="1:13" s="1353" customFormat="1" ht="14.4">
      <c r="A254" s="1565">
        <v>247</v>
      </c>
      <c r="B254" s="1566" t="s">
        <v>972</v>
      </c>
      <c r="C254" s="1567" t="s">
        <v>2075</v>
      </c>
      <c r="D254" s="1567" t="s">
        <v>154</v>
      </c>
      <c r="E254" s="1567" t="s">
        <v>788</v>
      </c>
      <c r="F254" s="1565" t="s">
        <v>4904</v>
      </c>
      <c r="G254" s="1565">
        <v>77</v>
      </c>
      <c r="H254" s="1565" t="s">
        <v>953</v>
      </c>
      <c r="I254" s="1565" t="s">
        <v>4962</v>
      </c>
      <c r="J254" s="1568" t="s">
        <v>5007</v>
      </c>
      <c r="K254" s="1568" t="s">
        <v>5008</v>
      </c>
      <c r="L254" s="1567" t="s">
        <v>5009</v>
      </c>
      <c r="M254" s="1569">
        <v>44342</v>
      </c>
    </row>
    <row r="255" spans="1:13" s="1353" customFormat="1" ht="14.4">
      <c r="A255" s="1565">
        <v>248</v>
      </c>
      <c r="B255" s="1566" t="s">
        <v>972</v>
      </c>
      <c r="C255" s="1567" t="s">
        <v>2075</v>
      </c>
      <c r="D255" s="1567" t="s">
        <v>154</v>
      </c>
      <c r="E255" s="1567" t="s">
        <v>788</v>
      </c>
      <c r="F255" s="1565" t="s">
        <v>4904</v>
      </c>
      <c r="G255" s="1565">
        <v>87</v>
      </c>
      <c r="H255" s="1565" t="s">
        <v>949</v>
      </c>
      <c r="I255" s="1565" t="s">
        <v>4962</v>
      </c>
      <c r="J255" s="1568" t="s">
        <v>5007</v>
      </c>
      <c r="K255" s="1568" t="s">
        <v>5008</v>
      </c>
      <c r="L255" s="1567" t="s">
        <v>5009</v>
      </c>
      <c r="M255" s="1569">
        <v>44342</v>
      </c>
    </row>
    <row r="256" spans="1:13" s="1353" customFormat="1" ht="14.4">
      <c r="A256" s="1550">
        <v>249</v>
      </c>
      <c r="B256" s="1560" t="s">
        <v>972</v>
      </c>
      <c r="C256" s="1561" t="s">
        <v>2075</v>
      </c>
      <c r="D256" s="1561" t="s">
        <v>154</v>
      </c>
      <c r="E256" s="1561" t="s">
        <v>788</v>
      </c>
      <c r="F256" s="1550" t="s">
        <v>4904</v>
      </c>
      <c r="G256" s="1550">
        <v>67</v>
      </c>
      <c r="H256" s="1550" t="s">
        <v>1857</v>
      </c>
      <c r="I256" s="1550" t="s">
        <v>4962</v>
      </c>
      <c r="J256" s="1573">
        <v>384.6</v>
      </c>
      <c r="K256" s="1573">
        <v>0</v>
      </c>
      <c r="L256" s="1561" t="s">
        <v>5010</v>
      </c>
      <c r="M256" s="1563">
        <v>44342</v>
      </c>
    </row>
    <row r="257" spans="1:13" s="1353" customFormat="1" ht="14.4">
      <c r="A257" s="1550">
        <v>250</v>
      </c>
      <c r="B257" s="1560" t="s">
        <v>972</v>
      </c>
      <c r="C257" s="1561" t="s">
        <v>2075</v>
      </c>
      <c r="D257" s="1561" t="s">
        <v>154</v>
      </c>
      <c r="E257" s="1561" t="s">
        <v>788</v>
      </c>
      <c r="F257" s="1550" t="s">
        <v>4904</v>
      </c>
      <c r="G257" s="1550">
        <v>72</v>
      </c>
      <c r="H257" s="1550" t="s">
        <v>1858</v>
      </c>
      <c r="I257" s="1550" t="s">
        <v>4962</v>
      </c>
      <c r="J257" s="1573">
        <v>332</v>
      </c>
      <c r="K257" s="1573">
        <v>384.6</v>
      </c>
      <c r="L257" s="1561" t="s">
        <v>4997</v>
      </c>
      <c r="M257" s="1563">
        <v>44342</v>
      </c>
    </row>
    <row r="258" spans="1:13" s="1353" customFormat="1" ht="14.4">
      <c r="A258" s="1565">
        <v>251</v>
      </c>
      <c r="B258" s="1566" t="s">
        <v>972</v>
      </c>
      <c r="C258" s="1567" t="s">
        <v>2085</v>
      </c>
      <c r="D258" s="1567" t="s">
        <v>687</v>
      </c>
      <c r="E258" s="1567" t="s">
        <v>788</v>
      </c>
      <c r="F258" s="1565" t="s">
        <v>4904</v>
      </c>
      <c r="G258" s="1565">
        <v>87</v>
      </c>
      <c r="H258" s="1565" t="s">
        <v>1861</v>
      </c>
      <c r="I258" s="1565" t="s">
        <v>968</v>
      </c>
      <c r="J258" s="1565">
        <v>1.62</v>
      </c>
      <c r="K258" s="1565">
        <v>1.35</v>
      </c>
      <c r="L258" s="1567" t="s">
        <v>5011</v>
      </c>
      <c r="M258" s="1569">
        <v>44342</v>
      </c>
    </row>
    <row r="259" spans="1:13" s="1353" customFormat="1" ht="14.4">
      <c r="A259" s="1565">
        <v>252</v>
      </c>
      <c r="B259" s="1566" t="s">
        <v>972</v>
      </c>
      <c r="C259" s="1567" t="s">
        <v>2085</v>
      </c>
      <c r="D259" s="1567" t="s">
        <v>687</v>
      </c>
      <c r="E259" s="1567" t="s">
        <v>788</v>
      </c>
      <c r="F259" s="1565" t="s">
        <v>4904</v>
      </c>
      <c r="G259" s="1565">
        <v>87</v>
      </c>
      <c r="H259" s="1565" t="s">
        <v>1861</v>
      </c>
      <c r="I259" s="1565" t="s">
        <v>980</v>
      </c>
      <c r="J259" s="1565">
        <v>1.52</v>
      </c>
      <c r="K259" s="1565">
        <v>1.3</v>
      </c>
      <c r="L259" s="1567" t="s">
        <v>5011</v>
      </c>
      <c r="M259" s="1569">
        <v>44342</v>
      </c>
    </row>
    <row r="260" spans="1:13" s="1353" customFormat="1" ht="14.4">
      <c r="A260" s="1565">
        <v>253</v>
      </c>
      <c r="B260" s="1566" t="s">
        <v>972</v>
      </c>
      <c r="C260" s="1567" t="s">
        <v>2085</v>
      </c>
      <c r="D260" s="1567" t="s">
        <v>687</v>
      </c>
      <c r="E260" s="1567" t="s">
        <v>788</v>
      </c>
      <c r="F260" s="1565" t="s">
        <v>4904</v>
      </c>
      <c r="G260" s="1565">
        <v>87</v>
      </c>
      <c r="H260" s="1565" t="s">
        <v>1861</v>
      </c>
      <c r="I260" s="1565" t="s">
        <v>985</v>
      </c>
      <c r="J260" s="1565">
        <v>1.43</v>
      </c>
      <c r="K260" s="1565">
        <v>1.25</v>
      </c>
      <c r="L260" s="1567" t="s">
        <v>5011</v>
      </c>
      <c r="M260" s="1569">
        <v>44342</v>
      </c>
    </row>
    <row r="261" spans="1:13" s="1353" customFormat="1" ht="14.4">
      <c r="A261" s="1565">
        <v>254</v>
      </c>
      <c r="B261" s="1566" t="s">
        <v>972</v>
      </c>
      <c r="C261" s="1567" t="s">
        <v>2085</v>
      </c>
      <c r="D261" s="1567" t="s">
        <v>687</v>
      </c>
      <c r="E261" s="1567" t="s">
        <v>788</v>
      </c>
      <c r="F261" s="1565" t="s">
        <v>4904</v>
      </c>
      <c r="G261" s="1565">
        <v>87</v>
      </c>
      <c r="H261" s="1565" t="s">
        <v>1861</v>
      </c>
      <c r="I261" s="1565" t="s">
        <v>958</v>
      </c>
      <c r="J261" s="1565">
        <v>1.23</v>
      </c>
      <c r="K261" s="1565">
        <v>1.1100000000000001</v>
      </c>
      <c r="L261" s="1567" t="s">
        <v>5011</v>
      </c>
      <c r="M261" s="1569">
        <v>44342</v>
      </c>
    </row>
    <row r="262" spans="1:13" s="1353" customFormat="1" ht="14.4">
      <c r="A262" s="1565">
        <v>255</v>
      </c>
      <c r="B262" s="1566" t="s">
        <v>972</v>
      </c>
      <c r="C262" s="1567" t="s">
        <v>2085</v>
      </c>
      <c r="D262" s="1567" t="s">
        <v>687</v>
      </c>
      <c r="E262" s="1567" t="s">
        <v>788</v>
      </c>
      <c r="F262" s="1565" t="s">
        <v>4904</v>
      </c>
      <c r="G262" s="1565">
        <v>87</v>
      </c>
      <c r="H262" s="1565" t="s">
        <v>1861</v>
      </c>
      <c r="I262" s="1565" t="s">
        <v>970</v>
      </c>
      <c r="J262" s="1565">
        <v>1.07</v>
      </c>
      <c r="K262" s="1565">
        <v>1.01</v>
      </c>
      <c r="L262" s="1567" t="s">
        <v>5011</v>
      </c>
      <c r="M262" s="1569">
        <v>44342</v>
      </c>
    </row>
    <row r="263" spans="1:13" s="1353" customFormat="1" ht="14.4">
      <c r="A263" s="1565">
        <v>256</v>
      </c>
      <c r="B263" s="1566" t="s">
        <v>972</v>
      </c>
      <c r="C263" s="1567" t="s">
        <v>2089</v>
      </c>
      <c r="D263" s="1567" t="s">
        <v>689</v>
      </c>
      <c r="E263" s="1567" t="s">
        <v>788</v>
      </c>
      <c r="F263" s="1565" t="s">
        <v>4904</v>
      </c>
      <c r="G263" s="1565">
        <v>87</v>
      </c>
      <c r="H263" s="1565" t="s">
        <v>1861</v>
      </c>
      <c r="I263" s="1565" t="s">
        <v>968</v>
      </c>
      <c r="J263" s="1590">
        <v>17</v>
      </c>
      <c r="K263" s="1590">
        <v>9.51</v>
      </c>
      <c r="L263" s="1567" t="s">
        <v>5011</v>
      </c>
      <c r="M263" s="1569">
        <v>44342</v>
      </c>
    </row>
    <row r="264" spans="1:13" s="1353" customFormat="1" ht="14.4">
      <c r="A264" s="1565">
        <v>257</v>
      </c>
      <c r="B264" s="1566" t="s">
        <v>972</v>
      </c>
      <c r="C264" s="1567" t="s">
        <v>2089</v>
      </c>
      <c r="D264" s="1567" t="s">
        <v>689</v>
      </c>
      <c r="E264" s="1567" t="s">
        <v>788</v>
      </c>
      <c r="F264" s="1565" t="s">
        <v>4904</v>
      </c>
      <c r="G264" s="1565">
        <v>87</v>
      </c>
      <c r="H264" s="1565" t="s">
        <v>1861</v>
      </c>
      <c r="I264" s="1565" t="s">
        <v>980</v>
      </c>
      <c r="J264" s="1590">
        <v>16.5</v>
      </c>
      <c r="K264" s="1590">
        <v>8.74</v>
      </c>
      <c r="L264" s="1567" t="s">
        <v>5011</v>
      </c>
      <c r="M264" s="1569">
        <v>44342</v>
      </c>
    </row>
    <row r="265" spans="1:13" s="1353" customFormat="1" ht="14.4">
      <c r="A265" s="1565">
        <v>258</v>
      </c>
      <c r="B265" s="1566" t="s">
        <v>972</v>
      </c>
      <c r="C265" s="1567" t="s">
        <v>2089</v>
      </c>
      <c r="D265" s="1567" t="s">
        <v>689</v>
      </c>
      <c r="E265" s="1567" t="s">
        <v>788</v>
      </c>
      <c r="F265" s="1565" t="s">
        <v>4904</v>
      </c>
      <c r="G265" s="1565">
        <v>87</v>
      </c>
      <c r="H265" s="1565" t="s">
        <v>1861</v>
      </c>
      <c r="I265" s="1565" t="s">
        <v>985</v>
      </c>
      <c r="J265" s="1590">
        <v>16</v>
      </c>
      <c r="K265" s="1590">
        <v>8</v>
      </c>
      <c r="L265" s="1567" t="s">
        <v>5011</v>
      </c>
      <c r="M265" s="1569">
        <v>44342</v>
      </c>
    </row>
    <row r="266" spans="1:13" s="1353" customFormat="1" ht="14.4">
      <c r="A266" s="1565">
        <v>259</v>
      </c>
      <c r="B266" s="1566" t="s">
        <v>972</v>
      </c>
      <c r="C266" s="1567" t="s">
        <v>2089</v>
      </c>
      <c r="D266" s="1567" t="s">
        <v>689</v>
      </c>
      <c r="E266" s="1567" t="s">
        <v>788</v>
      </c>
      <c r="F266" s="1565" t="s">
        <v>4904</v>
      </c>
      <c r="G266" s="1565">
        <v>87</v>
      </c>
      <c r="H266" s="1565" t="s">
        <v>1861</v>
      </c>
      <c r="I266" s="1565" t="s">
        <v>958</v>
      </c>
      <c r="J266" s="1590">
        <v>15.5</v>
      </c>
      <c r="K266" s="1590">
        <v>7.4</v>
      </c>
      <c r="L266" s="1567" t="s">
        <v>5011</v>
      </c>
      <c r="M266" s="1569">
        <v>44342</v>
      </c>
    </row>
    <row r="267" spans="1:13" s="1353" customFormat="1" ht="14.4">
      <c r="A267" s="1565">
        <v>260</v>
      </c>
      <c r="B267" s="1566" t="s">
        <v>972</v>
      </c>
      <c r="C267" s="1567" t="s">
        <v>2089</v>
      </c>
      <c r="D267" s="1567" t="s">
        <v>689</v>
      </c>
      <c r="E267" s="1567" t="s">
        <v>788</v>
      </c>
      <c r="F267" s="1565" t="s">
        <v>4904</v>
      </c>
      <c r="G267" s="1565">
        <v>87</v>
      </c>
      <c r="H267" s="1565" t="s">
        <v>1861</v>
      </c>
      <c r="I267" s="1565" t="s">
        <v>970</v>
      </c>
      <c r="J267" s="1590">
        <v>15</v>
      </c>
      <c r="K267" s="1590">
        <v>4.5</v>
      </c>
      <c r="L267" s="1567" t="s">
        <v>5011</v>
      </c>
      <c r="M267" s="1569">
        <v>44342</v>
      </c>
    </row>
    <row r="268" spans="1:13" s="1353" customFormat="1" ht="28.8">
      <c r="A268" s="1565">
        <v>261</v>
      </c>
      <c r="B268" s="1566" t="s">
        <v>1026</v>
      </c>
      <c r="C268" s="1852" t="s">
        <v>2800</v>
      </c>
      <c r="D268" s="1567" t="s">
        <v>499</v>
      </c>
      <c r="E268" s="1567" t="s">
        <v>788</v>
      </c>
      <c r="F268" s="1565" t="s">
        <v>4904</v>
      </c>
      <c r="G268" s="1565">
        <v>41</v>
      </c>
      <c r="H268" s="1565" t="s">
        <v>4915</v>
      </c>
      <c r="I268" s="1565" t="s">
        <v>968</v>
      </c>
      <c r="J268" s="1565">
        <v>0.8</v>
      </c>
      <c r="K268" s="1595">
        <v>0.84</v>
      </c>
      <c r="L268" s="1567" t="s">
        <v>5012</v>
      </c>
      <c r="M268" s="1569">
        <v>44342</v>
      </c>
    </row>
    <row r="269" spans="1:13" s="1353" customFormat="1" ht="28.8">
      <c r="A269" s="1565">
        <v>262</v>
      </c>
      <c r="B269" s="1566" t="s">
        <v>1026</v>
      </c>
      <c r="C269" s="1852" t="s">
        <v>2800</v>
      </c>
      <c r="D269" s="1567" t="s">
        <v>499</v>
      </c>
      <c r="E269" s="1567" t="s">
        <v>788</v>
      </c>
      <c r="F269" s="1565" t="s">
        <v>4904</v>
      </c>
      <c r="G269" s="1565">
        <v>41</v>
      </c>
      <c r="H269" s="1565" t="s">
        <v>4915</v>
      </c>
      <c r="I269" s="1565" t="s">
        <v>980</v>
      </c>
      <c r="J269" s="1565">
        <v>0.8</v>
      </c>
      <c r="K269" s="1595">
        <v>0.84</v>
      </c>
      <c r="L269" s="1567" t="s">
        <v>5012</v>
      </c>
      <c r="M269" s="1569">
        <v>44342</v>
      </c>
    </row>
    <row r="270" spans="1:13" s="1353" customFormat="1" ht="28.8">
      <c r="A270" s="1565">
        <v>263</v>
      </c>
      <c r="B270" s="1566" t="s">
        <v>1026</v>
      </c>
      <c r="C270" s="1852" t="s">
        <v>2800</v>
      </c>
      <c r="D270" s="1567" t="s">
        <v>499</v>
      </c>
      <c r="E270" s="1567" t="s">
        <v>788</v>
      </c>
      <c r="F270" s="1565" t="s">
        <v>4904</v>
      </c>
      <c r="G270" s="1565">
        <v>41</v>
      </c>
      <c r="H270" s="1565" t="s">
        <v>4915</v>
      </c>
      <c r="I270" s="1565" t="s">
        <v>985</v>
      </c>
      <c r="J270" s="1565">
        <v>0.8</v>
      </c>
      <c r="K270" s="1595">
        <v>0.76</v>
      </c>
      <c r="L270" s="1567" t="s">
        <v>5012</v>
      </c>
      <c r="M270" s="1569">
        <v>44342</v>
      </c>
    </row>
    <row r="271" spans="1:13" s="1353" customFormat="1" ht="28.8">
      <c r="A271" s="1565">
        <v>264</v>
      </c>
      <c r="B271" s="1566" t="s">
        <v>1026</v>
      </c>
      <c r="C271" s="1852" t="s">
        <v>2800</v>
      </c>
      <c r="D271" s="1567" t="s">
        <v>499</v>
      </c>
      <c r="E271" s="1567" t="s">
        <v>788</v>
      </c>
      <c r="F271" s="1565" t="s">
        <v>4904</v>
      </c>
      <c r="G271" s="1565">
        <v>41</v>
      </c>
      <c r="H271" s="1565" t="s">
        <v>4915</v>
      </c>
      <c r="I271" s="1565" t="s">
        <v>958</v>
      </c>
      <c r="J271" s="1565">
        <v>0.7</v>
      </c>
      <c r="K271" s="1595">
        <v>0.68</v>
      </c>
      <c r="L271" s="1567" t="s">
        <v>5012</v>
      </c>
      <c r="M271" s="1569">
        <v>44342</v>
      </c>
    </row>
    <row r="272" spans="1:13" s="1353" customFormat="1" ht="28.8">
      <c r="A272" s="1565">
        <v>265</v>
      </c>
      <c r="B272" s="1566" t="s">
        <v>1026</v>
      </c>
      <c r="C272" s="1852" t="s">
        <v>2800</v>
      </c>
      <c r="D272" s="1567" t="s">
        <v>499</v>
      </c>
      <c r="E272" s="1567" t="s">
        <v>788</v>
      </c>
      <c r="F272" s="1565" t="s">
        <v>4904</v>
      </c>
      <c r="G272" s="1565">
        <v>41</v>
      </c>
      <c r="H272" s="1565" t="s">
        <v>4915</v>
      </c>
      <c r="I272" s="1565" t="s">
        <v>970</v>
      </c>
      <c r="J272" s="1565">
        <v>0.3</v>
      </c>
      <c r="K272" s="1595">
        <v>0.32</v>
      </c>
      <c r="L272" s="1567" t="s">
        <v>5012</v>
      </c>
      <c r="M272" s="1569">
        <v>44342</v>
      </c>
    </row>
    <row r="273" spans="1:13" s="1353" customFormat="1" ht="14.4">
      <c r="A273" s="1550">
        <v>266</v>
      </c>
      <c r="B273" s="1560" t="s">
        <v>972</v>
      </c>
      <c r="C273" s="1576" t="s">
        <v>1127</v>
      </c>
      <c r="D273" s="1561" t="s">
        <v>1126</v>
      </c>
      <c r="E273" s="1561" t="s">
        <v>788</v>
      </c>
      <c r="F273" s="1550" t="s">
        <v>4904</v>
      </c>
      <c r="G273" s="1550">
        <v>41</v>
      </c>
      <c r="H273" s="1550" t="s">
        <v>4915</v>
      </c>
      <c r="I273" s="1550" t="s">
        <v>980</v>
      </c>
      <c r="J273" s="1550">
        <v>3.3</v>
      </c>
      <c r="K273" s="1550">
        <v>0</v>
      </c>
      <c r="L273" s="1561" t="s">
        <v>5013</v>
      </c>
      <c r="M273" s="1563">
        <v>44343</v>
      </c>
    </row>
    <row r="274" spans="1:13" s="1353" customFormat="1" ht="14.4">
      <c r="A274" s="1550">
        <v>267</v>
      </c>
      <c r="B274" s="1560" t="s">
        <v>972</v>
      </c>
      <c r="C274" s="1576" t="s">
        <v>1127</v>
      </c>
      <c r="D274" s="1561" t="s">
        <v>1126</v>
      </c>
      <c r="E274" s="1561" t="s">
        <v>788</v>
      </c>
      <c r="F274" s="1550" t="s">
        <v>4904</v>
      </c>
      <c r="G274" s="1550">
        <v>41</v>
      </c>
      <c r="H274" s="1550" t="s">
        <v>4915</v>
      </c>
      <c r="I274" s="1550" t="s">
        <v>985</v>
      </c>
      <c r="J274" s="1550">
        <v>45.8</v>
      </c>
      <c r="K274" s="1550">
        <v>0</v>
      </c>
      <c r="L274" s="1561" t="s">
        <v>5013</v>
      </c>
      <c r="M274" s="1563">
        <v>44343</v>
      </c>
    </row>
    <row r="275" spans="1:13" s="1353" customFormat="1" ht="14.4">
      <c r="A275" s="1550">
        <v>268</v>
      </c>
      <c r="B275" s="1560" t="s">
        <v>972</v>
      </c>
      <c r="C275" s="1576" t="s">
        <v>1127</v>
      </c>
      <c r="D275" s="1561" t="s">
        <v>1126</v>
      </c>
      <c r="E275" s="1561" t="s">
        <v>788</v>
      </c>
      <c r="F275" s="1550" t="s">
        <v>4904</v>
      </c>
      <c r="G275" s="1550">
        <v>41</v>
      </c>
      <c r="H275" s="1550" t="s">
        <v>4915</v>
      </c>
      <c r="I275" s="1550" t="s">
        <v>958</v>
      </c>
      <c r="J275" s="1550">
        <v>45.8</v>
      </c>
      <c r="K275" s="1550">
        <v>0</v>
      </c>
      <c r="L275" s="1561" t="s">
        <v>5013</v>
      </c>
      <c r="M275" s="1563">
        <v>44343</v>
      </c>
    </row>
    <row r="276" spans="1:13" s="1353" customFormat="1" ht="43.2">
      <c r="A276" s="1565">
        <v>269</v>
      </c>
      <c r="B276" s="1566" t="s">
        <v>1008</v>
      </c>
      <c r="C276" s="1853" t="s">
        <v>4057</v>
      </c>
      <c r="D276" s="1567" t="s">
        <v>1880</v>
      </c>
      <c r="E276" s="1567" t="s">
        <v>4954</v>
      </c>
      <c r="F276" s="1565" t="s">
        <v>4904</v>
      </c>
      <c r="G276" s="1565">
        <v>20</v>
      </c>
      <c r="H276" s="1565" t="s">
        <v>1873</v>
      </c>
      <c r="I276" s="1565" t="s">
        <v>4986</v>
      </c>
      <c r="J276" s="1565" t="s">
        <v>991</v>
      </c>
      <c r="K276" s="1565" t="s">
        <v>2009</v>
      </c>
      <c r="L276" s="1567" t="s">
        <v>5014</v>
      </c>
      <c r="M276" s="1569">
        <v>44344</v>
      </c>
    </row>
    <row r="277" spans="1:13" s="1353" customFormat="1" ht="43.2">
      <c r="A277" s="1565">
        <v>270</v>
      </c>
      <c r="B277" s="1566" t="s">
        <v>1008</v>
      </c>
      <c r="C277" s="1853" t="s">
        <v>4029</v>
      </c>
      <c r="D277" s="1494" t="s">
        <v>4031</v>
      </c>
      <c r="E277" s="1567" t="s">
        <v>4954</v>
      </c>
      <c r="F277" s="1565" t="s">
        <v>4904</v>
      </c>
      <c r="G277" s="1565">
        <v>72</v>
      </c>
      <c r="H277" s="1565" t="s">
        <v>1858</v>
      </c>
      <c r="I277" s="1565" t="s">
        <v>968</v>
      </c>
      <c r="J277" s="1565"/>
      <c r="K277" s="1565">
        <v>0</v>
      </c>
      <c r="L277" s="1567" t="s">
        <v>5014</v>
      </c>
      <c r="M277" s="1569">
        <v>44344</v>
      </c>
    </row>
    <row r="278" spans="1:13" s="1353" customFormat="1" ht="43.2">
      <c r="A278" s="1565">
        <v>271</v>
      </c>
      <c r="B278" s="1566" t="s">
        <v>1008</v>
      </c>
      <c r="C278" s="1853" t="s">
        <v>4029</v>
      </c>
      <c r="D278" s="1494" t="s">
        <v>4031</v>
      </c>
      <c r="E278" s="1567" t="s">
        <v>4954</v>
      </c>
      <c r="F278" s="1565" t="s">
        <v>4904</v>
      </c>
      <c r="G278" s="1565">
        <v>72</v>
      </c>
      <c r="H278" s="1565" t="s">
        <v>1858</v>
      </c>
      <c r="I278" s="1565" t="s">
        <v>980</v>
      </c>
      <c r="J278" s="1565"/>
      <c r="K278" s="1565">
        <v>0</v>
      </c>
      <c r="L278" s="1567" t="s">
        <v>5014</v>
      </c>
      <c r="M278" s="1569">
        <v>44344</v>
      </c>
    </row>
    <row r="279" spans="1:13" s="1353" customFormat="1" ht="43.2">
      <c r="A279" s="1565">
        <v>272</v>
      </c>
      <c r="B279" s="1566" t="s">
        <v>1008</v>
      </c>
      <c r="C279" s="1853" t="s">
        <v>4029</v>
      </c>
      <c r="D279" s="1494" t="s">
        <v>4031</v>
      </c>
      <c r="E279" s="1567" t="s">
        <v>4954</v>
      </c>
      <c r="F279" s="1565" t="s">
        <v>4904</v>
      </c>
      <c r="G279" s="1565">
        <v>72</v>
      </c>
      <c r="H279" s="1565" t="s">
        <v>1858</v>
      </c>
      <c r="I279" s="1565" t="s">
        <v>985</v>
      </c>
      <c r="J279" s="1565"/>
      <c r="K279" s="1565">
        <v>0</v>
      </c>
      <c r="L279" s="1567" t="s">
        <v>5014</v>
      </c>
      <c r="M279" s="1569">
        <v>44344</v>
      </c>
    </row>
    <row r="280" spans="1:13" s="1353" customFormat="1" ht="43.2">
      <c r="A280" s="1565">
        <v>273</v>
      </c>
      <c r="B280" s="1566" t="s">
        <v>1008</v>
      </c>
      <c r="C280" s="1853" t="s">
        <v>4029</v>
      </c>
      <c r="D280" s="1494" t="s">
        <v>4031</v>
      </c>
      <c r="E280" s="1567" t="s">
        <v>4954</v>
      </c>
      <c r="F280" s="1565" t="s">
        <v>4904</v>
      </c>
      <c r="G280" s="1565">
        <v>72</v>
      </c>
      <c r="H280" s="1565" t="s">
        <v>1858</v>
      </c>
      <c r="I280" s="1565" t="s">
        <v>958</v>
      </c>
      <c r="J280" s="1565"/>
      <c r="K280" s="1565">
        <v>0</v>
      </c>
      <c r="L280" s="1567" t="s">
        <v>5014</v>
      </c>
      <c r="M280" s="1569">
        <v>44344</v>
      </c>
    </row>
    <row r="281" spans="1:13" s="1353" customFormat="1" ht="43.2">
      <c r="A281" s="1565">
        <v>274</v>
      </c>
      <c r="B281" s="1566" t="s">
        <v>1008</v>
      </c>
      <c r="C281" s="1853" t="s">
        <v>4029</v>
      </c>
      <c r="D281" s="1494" t="s">
        <v>4031</v>
      </c>
      <c r="E281" s="1567" t="s">
        <v>4954</v>
      </c>
      <c r="F281" s="1565" t="s">
        <v>4904</v>
      </c>
      <c r="G281" s="1565">
        <v>72</v>
      </c>
      <c r="H281" s="1565" t="s">
        <v>1858</v>
      </c>
      <c r="I281" s="1565" t="s">
        <v>970</v>
      </c>
      <c r="J281" s="1565"/>
      <c r="K281" s="1565">
        <v>0</v>
      </c>
      <c r="L281" s="1567" t="s">
        <v>5014</v>
      </c>
      <c r="M281" s="1569">
        <v>44344</v>
      </c>
    </row>
    <row r="282" spans="1:13" s="1353" customFormat="1" ht="43.2">
      <c r="A282" s="1565">
        <v>275</v>
      </c>
      <c r="B282" s="1566" t="s">
        <v>1008</v>
      </c>
      <c r="C282" s="1853" t="s">
        <v>4029</v>
      </c>
      <c r="D282" s="1494" t="s">
        <v>4031</v>
      </c>
      <c r="E282" s="1567" t="s">
        <v>4954</v>
      </c>
      <c r="F282" s="1565" t="s">
        <v>4904</v>
      </c>
      <c r="G282" s="1565">
        <v>87</v>
      </c>
      <c r="H282" s="1565" t="s">
        <v>5015</v>
      </c>
      <c r="I282" s="1565" t="s">
        <v>968</v>
      </c>
      <c r="J282" s="1565"/>
      <c r="K282" s="1565">
        <v>0</v>
      </c>
      <c r="L282" s="1567" t="s">
        <v>5014</v>
      </c>
      <c r="M282" s="1569">
        <v>44344</v>
      </c>
    </row>
    <row r="283" spans="1:13" s="1353" customFormat="1" ht="43.2">
      <c r="A283" s="1565">
        <v>276</v>
      </c>
      <c r="B283" s="1566" t="s">
        <v>1008</v>
      </c>
      <c r="C283" s="1853" t="s">
        <v>4029</v>
      </c>
      <c r="D283" s="1494" t="s">
        <v>4031</v>
      </c>
      <c r="E283" s="1567" t="s">
        <v>4954</v>
      </c>
      <c r="F283" s="1565" t="s">
        <v>4904</v>
      </c>
      <c r="G283" s="1565">
        <v>87</v>
      </c>
      <c r="H283" s="1565" t="s">
        <v>5015</v>
      </c>
      <c r="I283" s="1565" t="s">
        <v>980</v>
      </c>
      <c r="J283" s="1565"/>
      <c r="K283" s="1565">
        <v>1023</v>
      </c>
      <c r="L283" s="1567" t="s">
        <v>5014</v>
      </c>
      <c r="M283" s="1569">
        <v>44344</v>
      </c>
    </row>
    <row r="284" spans="1:13" s="1353" customFormat="1" ht="43.2">
      <c r="A284" s="1565">
        <v>277</v>
      </c>
      <c r="B284" s="1566" t="s">
        <v>1008</v>
      </c>
      <c r="C284" s="1853" t="s">
        <v>4029</v>
      </c>
      <c r="D284" s="1494" t="s">
        <v>4031</v>
      </c>
      <c r="E284" s="1567" t="s">
        <v>4954</v>
      </c>
      <c r="F284" s="1565" t="s">
        <v>4904</v>
      </c>
      <c r="G284" s="1565">
        <v>87</v>
      </c>
      <c r="H284" s="1565" t="s">
        <v>5015</v>
      </c>
      <c r="I284" s="1565" t="s">
        <v>985</v>
      </c>
      <c r="J284" s="1565"/>
      <c r="K284" s="1565">
        <v>2046</v>
      </c>
      <c r="L284" s="1567" t="s">
        <v>5014</v>
      </c>
      <c r="M284" s="1569">
        <v>44344</v>
      </c>
    </row>
    <row r="285" spans="1:13" s="1353" customFormat="1" ht="43.2">
      <c r="A285" s="1565">
        <v>278</v>
      </c>
      <c r="B285" s="1566" t="s">
        <v>1008</v>
      </c>
      <c r="C285" s="1853" t="s">
        <v>4029</v>
      </c>
      <c r="D285" s="1494" t="s">
        <v>4031</v>
      </c>
      <c r="E285" s="1567" t="s">
        <v>4954</v>
      </c>
      <c r="F285" s="1565" t="s">
        <v>4904</v>
      </c>
      <c r="G285" s="1565">
        <v>87</v>
      </c>
      <c r="H285" s="1565" t="s">
        <v>5015</v>
      </c>
      <c r="I285" s="1565" t="s">
        <v>958</v>
      </c>
      <c r="J285" s="1565"/>
      <c r="K285" s="1565">
        <v>3068</v>
      </c>
      <c r="L285" s="1567" t="s">
        <v>5014</v>
      </c>
      <c r="M285" s="1569">
        <v>44344</v>
      </c>
    </row>
    <row r="286" spans="1:13" s="1353" customFormat="1" ht="43.2">
      <c r="A286" s="1565">
        <v>279</v>
      </c>
      <c r="B286" s="1566" t="s">
        <v>1008</v>
      </c>
      <c r="C286" s="1853" t="s">
        <v>4029</v>
      </c>
      <c r="D286" s="1494" t="s">
        <v>4031</v>
      </c>
      <c r="E286" s="1567" t="s">
        <v>4954</v>
      </c>
      <c r="F286" s="1565" t="s">
        <v>4904</v>
      </c>
      <c r="G286" s="1565">
        <v>87</v>
      </c>
      <c r="H286" s="1565" t="s">
        <v>5015</v>
      </c>
      <c r="I286" s="1565" t="s">
        <v>970</v>
      </c>
      <c r="J286" s="1565"/>
      <c r="K286" s="1565">
        <v>4089</v>
      </c>
      <c r="L286" s="1567" t="s">
        <v>5014</v>
      </c>
      <c r="M286" s="1569">
        <v>44344</v>
      </c>
    </row>
    <row r="287" spans="1:13" s="1353" customFormat="1" ht="43.2">
      <c r="A287" s="1565">
        <v>280</v>
      </c>
      <c r="B287" s="1566" t="s">
        <v>982</v>
      </c>
      <c r="C287" s="1853" t="s">
        <v>4365</v>
      </c>
      <c r="D287" s="1494" t="s">
        <v>4367</v>
      </c>
      <c r="E287" s="1567" t="s">
        <v>4954</v>
      </c>
      <c r="F287" s="1565" t="s">
        <v>4904</v>
      </c>
      <c r="G287" s="1565">
        <v>20</v>
      </c>
      <c r="H287" s="1565" t="s">
        <v>1873</v>
      </c>
      <c r="I287" s="1565" t="s">
        <v>4986</v>
      </c>
      <c r="J287" s="1565" t="s">
        <v>141</v>
      </c>
      <c r="K287" s="1565" t="s">
        <v>991</v>
      </c>
      <c r="L287" s="1567" t="s">
        <v>5014</v>
      </c>
      <c r="M287" s="1569">
        <v>44344</v>
      </c>
    </row>
    <row r="288" spans="1:13" s="1353" customFormat="1" ht="43.2">
      <c r="A288" s="1565">
        <v>281</v>
      </c>
      <c r="B288" s="1566" t="s">
        <v>982</v>
      </c>
      <c r="C288" s="1853" t="s">
        <v>4369</v>
      </c>
      <c r="D288" s="1495" t="s">
        <v>5016</v>
      </c>
      <c r="E288" s="1567" t="s">
        <v>4954</v>
      </c>
      <c r="F288" s="1565" t="s">
        <v>4904</v>
      </c>
      <c r="G288" s="1565">
        <v>20</v>
      </c>
      <c r="H288" s="1565" t="s">
        <v>1873</v>
      </c>
      <c r="I288" s="1565" t="s">
        <v>4986</v>
      </c>
      <c r="J288" s="1565" t="s">
        <v>141</v>
      </c>
      <c r="K288" s="1565" t="s">
        <v>991</v>
      </c>
      <c r="L288" s="1567" t="s">
        <v>5014</v>
      </c>
      <c r="M288" s="1569">
        <v>44344</v>
      </c>
    </row>
    <row r="289" spans="1:13" s="1353" customFormat="1" ht="43.2">
      <c r="A289" s="1565">
        <v>282</v>
      </c>
      <c r="B289" s="1566" t="s">
        <v>1012</v>
      </c>
      <c r="C289" s="1853" t="s">
        <v>4524</v>
      </c>
      <c r="D289" s="1494" t="s">
        <v>4525</v>
      </c>
      <c r="E289" s="1567" t="s">
        <v>4954</v>
      </c>
      <c r="F289" s="1565" t="s">
        <v>4904</v>
      </c>
      <c r="G289" s="1565">
        <v>20</v>
      </c>
      <c r="H289" s="1565" t="s">
        <v>1873</v>
      </c>
      <c r="I289" s="1565" t="s">
        <v>4986</v>
      </c>
      <c r="J289" s="1565" t="s">
        <v>991</v>
      </c>
      <c r="K289" s="1565" t="s">
        <v>4566</v>
      </c>
      <c r="L289" s="1567" t="s">
        <v>5014</v>
      </c>
      <c r="M289" s="1569">
        <v>44344</v>
      </c>
    </row>
    <row r="290" spans="1:13" s="1353" customFormat="1" ht="43.2">
      <c r="A290" s="1565">
        <v>283</v>
      </c>
      <c r="B290" s="1566" t="s">
        <v>1012</v>
      </c>
      <c r="C290" s="1853" t="s">
        <v>4562</v>
      </c>
      <c r="D290" s="1494" t="s">
        <v>4564</v>
      </c>
      <c r="E290" s="1567" t="s">
        <v>4954</v>
      </c>
      <c r="F290" s="1565" t="s">
        <v>4904</v>
      </c>
      <c r="G290" s="1565">
        <v>20</v>
      </c>
      <c r="H290" s="1565" t="s">
        <v>1873</v>
      </c>
      <c r="I290" s="1565" t="s">
        <v>4986</v>
      </c>
      <c r="J290" s="1565" t="s">
        <v>991</v>
      </c>
      <c r="K290" s="1565" t="s">
        <v>4566</v>
      </c>
      <c r="L290" s="1567" t="s">
        <v>5014</v>
      </c>
      <c r="M290" s="1569">
        <v>44344</v>
      </c>
    </row>
    <row r="291" spans="1:13" s="1353" customFormat="1" ht="43.2">
      <c r="A291" s="1565">
        <v>284</v>
      </c>
      <c r="B291" s="1566" t="s">
        <v>1012</v>
      </c>
      <c r="C291" s="1853" t="s">
        <v>4568</v>
      </c>
      <c r="D291" s="1494" t="s">
        <v>4570</v>
      </c>
      <c r="E291" s="1567" t="s">
        <v>4954</v>
      </c>
      <c r="F291" s="1565" t="s">
        <v>4904</v>
      </c>
      <c r="G291" s="1565">
        <v>23</v>
      </c>
      <c r="H291" s="1565" t="s">
        <v>1090</v>
      </c>
      <c r="I291" s="1565" t="s">
        <v>4986</v>
      </c>
      <c r="J291" s="1565" t="s">
        <v>966</v>
      </c>
      <c r="K291" s="1565" t="s">
        <v>978</v>
      </c>
      <c r="L291" s="1567" t="s">
        <v>5014</v>
      </c>
      <c r="M291" s="1569">
        <v>44344</v>
      </c>
    </row>
    <row r="292" spans="1:13" s="1353" customFormat="1" ht="43.2">
      <c r="A292" s="1565">
        <v>285</v>
      </c>
      <c r="B292" s="1566" t="s">
        <v>1012</v>
      </c>
      <c r="C292" s="1853" t="s">
        <v>4553</v>
      </c>
      <c r="D292" s="1494" t="s">
        <v>4555</v>
      </c>
      <c r="E292" s="1567" t="s">
        <v>4954</v>
      </c>
      <c r="F292" s="1565" t="s">
        <v>4904</v>
      </c>
      <c r="G292" s="1565">
        <v>20</v>
      </c>
      <c r="H292" s="1565" t="s">
        <v>1873</v>
      </c>
      <c r="I292" s="1565" t="s">
        <v>4986</v>
      </c>
      <c r="J292" s="1565" t="s">
        <v>991</v>
      </c>
      <c r="K292" s="1565" t="s">
        <v>994</v>
      </c>
      <c r="L292" s="1567" t="s">
        <v>5014</v>
      </c>
      <c r="M292" s="1569">
        <v>44344</v>
      </c>
    </row>
    <row r="293" spans="1:13" s="1353" customFormat="1" ht="43.2">
      <c r="A293" s="1565">
        <v>286</v>
      </c>
      <c r="B293" s="1566" t="s">
        <v>1012</v>
      </c>
      <c r="C293" s="1853" t="s">
        <v>4557</v>
      </c>
      <c r="D293" s="1494" t="s">
        <v>4559</v>
      </c>
      <c r="E293" s="1567" t="s">
        <v>4954</v>
      </c>
      <c r="F293" s="1565" t="s">
        <v>4904</v>
      </c>
      <c r="G293" s="1565">
        <v>20</v>
      </c>
      <c r="H293" s="1565" t="s">
        <v>1873</v>
      </c>
      <c r="I293" s="1565" t="s">
        <v>4986</v>
      </c>
      <c r="J293" s="1565" t="s">
        <v>991</v>
      </c>
      <c r="K293" s="1565" t="s">
        <v>994</v>
      </c>
      <c r="L293" s="1567" t="s">
        <v>5014</v>
      </c>
      <c r="M293" s="1569">
        <v>44344</v>
      </c>
    </row>
    <row r="294" spans="1:13" s="1353" customFormat="1" ht="14.4">
      <c r="A294" s="1596">
        <v>287</v>
      </c>
      <c r="B294" s="1597" t="s">
        <v>1008</v>
      </c>
      <c r="C294" s="1854" t="s">
        <v>5017</v>
      </c>
      <c r="D294" s="1598" t="s">
        <v>5018</v>
      </c>
      <c r="E294" s="1598" t="s">
        <v>788</v>
      </c>
      <c r="F294" s="1596" t="s">
        <v>4904</v>
      </c>
      <c r="G294" s="1596">
        <v>41</v>
      </c>
      <c r="H294" s="1596" t="s">
        <v>5019</v>
      </c>
      <c r="I294" s="1596" t="s">
        <v>968</v>
      </c>
      <c r="J294" s="1596">
        <v>0.76400000000000001</v>
      </c>
      <c r="K294" s="1596">
        <v>0.76</v>
      </c>
      <c r="L294" s="1598" t="s">
        <v>5020</v>
      </c>
      <c r="M294" s="1599">
        <v>44356</v>
      </c>
    </row>
    <row r="295" spans="1:13" s="1353" customFormat="1" ht="14.4">
      <c r="A295" s="1596">
        <v>288</v>
      </c>
      <c r="B295" s="1597" t="s">
        <v>1008</v>
      </c>
      <c r="C295" s="1854" t="s">
        <v>5017</v>
      </c>
      <c r="D295" s="1598" t="s">
        <v>5018</v>
      </c>
      <c r="E295" s="1598" t="s">
        <v>788</v>
      </c>
      <c r="F295" s="1596" t="s">
        <v>4904</v>
      </c>
      <c r="G295" s="1596">
        <v>41</v>
      </c>
      <c r="H295" s="1596" t="s">
        <v>5019</v>
      </c>
      <c r="I295" s="1596" t="s">
        <v>980</v>
      </c>
      <c r="J295" s="1596">
        <v>0.71699999999999997</v>
      </c>
      <c r="K295" s="1596">
        <v>0.72</v>
      </c>
      <c r="L295" s="1598" t="s">
        <v>5020</v>
      </c>
      <c r="M295" s="1599">
        <v>44356</v>
      </c>
    </row>
    <row r="296" spans="1:13" s="1353" customFormat="1" ht="14.4">
      <c r="A296" s="1596">
        <v>289</v>
      </c>
      <c r="B296" s="1597" t="s">
        <v>1008</v>
      </c>
      <c r="C296" s="1854" t="s">
        <v>5017</v>
      </c>
      <c r="D296" s="1598" t="s">
        <v>5018</v>
      </c>
      <c r="E296" s="1598" t="s">
        <v>788</v>
      </c>
      <c r="F296" s="1596" t="s">
        <v>4904</v>
      </c>
      <c r="G296" s="1596">
        <v>41</v>
      </c>
      <c r="H296" s="1596" t="s">
        <v>5019</v>
      </c>
      <c r="I296" s="1596" t="s">
        <v>985</v>
      </c>
      <c r="J296" s="1596">
        <v>0.67</v>
      </c>
      <c r="K296" s="1596">
        <v>0.67</v>
      </c>
      <c r="L296" s="1598" t="s">
        <v>5020</v>
      </c>
      <c r="M296" s="1599">
        <v>44356</v>
      </c>
    </row>
    <row r="297" spans="1:13" s="1353" customFormat="1" ht="14.4">
      <c r="A297" s="1596">
        <v>290</v>
      </c>
      <c r="B297" s="1597" t="s">
        <v>1008</v>
      </c>
      <c r="C297" s="1854" t="s">
        <v>5017</v>
      </c>
      <c r="D297" s="1598" t="s">
        <v>5018</v>
      </c>
      <c r="E297" s="1598" t="s">
        <v>788</v>
      </c>
      <c r="F297" s="1596" t="s">
        <v>4904</v>
      </c>
      <c r="G297" s="1596">
        <v>41</v>
      </c>
      <c r="H297" s="1596" t="s">
        <v>5019</v>
      </c>
      <c r="I297" s="1596" t="s">
        <v>958</v>
      </c>
      <c r="J297" s="1596">
        <v>0.623</v>
      </c>
      <c r="K297" s="1596">
        <v>0.62</v>
      </c>
      <c r="L297" s="1598" t="s">
        <v>5020</v>
      </c>
      <c r="M297" s="1599">
        <v>44356</v>
      </c>
    </row>
    <row r="298" spans="1:13" s="1353" customFormat="1" ht="14.4">
      <c r="A298" s="1596">
        <v>291</v>
      </c>
      <c r="B298" s="1597" t="s">
        <v>1008</v>
      </c>
      <c r="C298" s="1854" t="s">
        <v>5017</v>
      </c>
      <c r="D298" s="1598" t="s">
        <v>5018</v>
      </c>
      <c r="E298" s="1598" t="s">
        <v>788</v>
      </c>
      <c r="F298" s="1596" t="s">
        <v>4904</v>
      </c>
      <c r="G298" s="1596">
        <v>41</v>
      </c>
      <c r="H298" s="1596" t="s">
        <v>5019</v>
      </c>
      <c r="I298" s="1596" t="s">
        <v>970</v>
      </c>
      <c r="J298" s="1596">
        <v>0.57599999999999996</v>
      </c>
      <c r="K298" s="1596">
        <v>0.57999999999999996</v>
      </c>
      <c r="L298" s="1598" t="s">
        <v>5020</v>
      </c>
      <c r="M298" s="1599">
        <v>44356</v>
      </c>
    </row>
    <row r="299" spans="1:13" s="1353" customFormat="1" ht="14.4">
      <c r="A299" s="1596">
        <v>292</v>
      </c>
      <c r="B299" s="1597" t="s">
        <v>1008</v>
      </c>
      <c r="C299" s="1854" t="s">
        <v>4011</v>
      </c>
      <c r="D299" s="1598" t="s">
        <v>178</v>
      </c>
      <c r="E299" s="1598" t="s">
        <v>788</v>
      </c>
      <c r="F299" s="1596" t="s">
        <v>4904</v>
      </c>
      <c r="G299" s="1596">
        <v>87</v>
      </c>
      <c r="H299" s="1596" t="s">
        <v>1861</v>
      </c>
      <c r="I299" s="1596" t="s">
        <v>980</v>
      </c>
      <c r="J299" s="1596">
        <v>88.2</v>
      </c>
      <c r="K299" s="1596">
        <v>88.3</v>
      </c>
      <c r="L299" s="1598" t="s">
        <v>5020</v>
      </c>
      <c r="M299" s="1599">
        <v>44356</v>
      </c>
    </row>
    <row r="300" spans="1:13" s="1353" customFormat="1" ht="14.4">
      <c r="A300" s="1596">
        <v>293</v>
      </c>
      <c r="B300" s="1597" t="s">
        <v>1008</v>
      </c>
      <c r="C300" s="1854" t="s">
        <v>5021</v>
      </c>
      <c r="D300" s="1598" t="s">
        <v>5022</v>
      </c>
      <c r="E300" s="1598" t="s">
        <v>788</v>
      </c>
      <c r="F300" s="1596" t="s">
        <v>4904</v>
      </c>
      <c r="G300" s="1596">
        <v>97</v>
      </c>
      <c r="H300" s="1596" t="s">
        <v>1907</v>
      </c>
      <c r="I300" s="1596"/>
      <c r="J300" s="1596">
        <v>-0.05</v>
      </c>
      <c r="K300" s="1596">
        <v>-2.34</v>
      </c>
      <c r="L300" s="1598" t="s">
        <v>5020</v>
      </c>
      <c r="M300" s="1599">
        <v>44356</v>
      </c>
    </row>
    <row r="301" spans="1:13" s="1353" customFormat="1" ht="14.4">
      <c r="A301" s="1596">
        <v>294</v>
      </c>
      <c r="B301" s="1597" t="s">
        <v>1008</v>
      </c>
      <c r="C301" s="1854" t="s">
        <v>5021</v>
      </c>
      <c r="D301" s="1600" t="s">
        <v>5023</v>
      </c>
      <c r="E301" s="1598" t="s">
        <v>788</v>
      </c>
      <c r="F301" s="1596" t="s">
        <v>4904</v>
      </c>
      <c r="G301" s="1596">
        <v>101</v>
      </c>
      <c r="H301" s="1596" t="s">
        <v>1911</v>
      </c>
      <c r="I301" s="1596"/>
      <c r="J301" s="1596">
        <v>0.05</v>
      </c>
      <c r="K301" s="1596">
        <v>1.17</v>
      </c>
      <c r="L301" s="1598" t="s">
        <v>5020</v>
      </c>
      <c r="M301" s="1599">
        <v>44356</v>
      </c>
    </row>
    <row r="302" spans="1:13" s="1353" customFormat="1" ht="14.4">
      <c r="A302" s="1601">
        <v>295</v>
      </c>
      <c r="B302" s="1602" t="s">
        <v>972</v>
      </c>
      <c r="C302" s="1670" t="s">
        <v>2078</v>
      </c>
      <c r="D302" s="1603" t="s">
        <v>629</v>
      </c>
      <c r="E302" s="1603" t="s">
        <v>788</v>
      </c>
      <c r="F302" s="1601" t="s">
        <v>4904</v>
      </c>
      <c r="G302" s="1601">
        <v>87</v>
      </c>
      <c r="H302" s="1601" t="s">
        <v>1861</v>
      </c>
      <c r="I302" s="1601" t="s">
        <v>968</v>
      </c>
      <c r="J302" s="1601">
        <v>171.4</v>
      </c>
      <c r="K302" s="1601" t="s">
        <v>4797</v>
      </c>
      <c r="L302" s="1603" t="s">
        <v>5024</v>
      </c>
      <c r="M302" s="1604">
        <v>44356</v>
      </c>
    </row>
    <row r="303" spans="1:13" s="1353" customFormat="1" ht="14.4">
      <c r="A303" s="1601">
        <v>296</v>
      </c>
      <c r="B303" s="1602" t="s">
        <v>972</v>
      </c>
      <c r="C303" s="1670" t="s">
        <v>2078</v>
      </c>
      <c r="D303" s="1603" t="s">
        <v>629</v>
      </c>
      <c r="E303" s="1603" t="s">
        <v>788</v>
      </c>
      <c r="F303" s="1601" t="s">
        <v>4904</v>
      </c>
      <c r="G303" s="1601">
        <v>87</v>
      </c>
      <c r="H303" s="1601" t="s">
        <v>1861</v>
      </c>
      <c r="I303" s="1601" t="s">
        <v>980</v>
      </c>
      <c r="J303" s="1601">
        <v>168.5</v>
      </c>
      <c r="K303" s="1601" t="s">
        <v>4797</v>
      </c>
      <c r="L303" s="1603" t="s">
        <v>5024</v>
      </c>
      <c r="M303" s="1604">
        <v>44356</v>
      </c>
    </row>
    <row r="304" spans="1:13" s="1353" customFormat="1" ht="14.4">
      <c r="A304" s="1601">
        <v>297</v>
      </c>
      <c r="B304" s="1602" t="s">
        <v>972</v>
      </c>
      <c r="C304" s="1670" t="s">
        <v>2078</v>
      </c>
      <c r="D304" s="1603" t="s">
        <v>629</v>
      </c>
      <c r="E304" s="1603" t="s">
        <v>788</v>
      </c>
      <c r="F304" s="1601" t="s">
        <v>4904</v>
      </c>
      <c r="G304" s="1601">
        <v>87</v>
      </c>
      <c r="H304" s="1601" t="s">
        <v>1861</v>
      </c>
      <c r="I304" s="1601" t="s">
        <v>985</v>
      </c>
      <c r="J304" s="1601">
        <v>163.30000000000001</v>
      </c>
      <c r="K304" s="1601" t="s">
        <v>4797</v>
      </c>
      <c r="L304" s="1603" t="s">
        <v>5024</v>
      </c>
      <c r="M304" s="1604">
        <v>44356</v>
      </c>
    </row>
    <row r="305" spans="1:14" s="1353" customFormat="1" ht="14.4">
      <c r="A305" s="1601">
        <v>298</v>
      </c>
      <c r="B305" s="1602" t="s">
        <v>972</v>
      </c>
      <c r="C305" s="1670" t="s">
        <v>2078</v>
      </c>
      <c r="D305" s="1603" t="s">
        <v>629</v>
      </c>
      <c r="E305" s="1603" t="s">
        <v>788</v>
      </c>
      <c r="F305" s="1601" t="s">
        <v>4904</v>
      </c>
      <c r="G305" s="1601">
        <v>87</v>
      </c>
      <c r="H305" s="1601" t="s">
        <v>1861</v>
      </c>
      <c r="I305" s="1601" t="s">
        <v>958</v>
      </c>
      <c r="J305" s="1601">
        <v>156.30000000000001</v>
      </c>
      <c r="K305" s="1601" t="s">
        <v>4797</v>
      </c>
      <c r="L305" s="1603" t="s">
        <v>5024</v>
      </c>
      <c r="M305" s="1604">
        <v>44356</v>
      </c>
    </row>
    <row r="306" spans="1:14" s="1353" customFormat="1" ht="14.4">
      <c r="A306" s="1601">
        <v>299</v>
      </c>
      <c r="B306" s="1602" t="s">
        <v>972</v>
      </c>
      <c r="C306" s="1670" t="s">
        <v>2078</v>
      </c>
      <c r="D306" s="1603" t="s">
        <v>629</v>
      </c>
      <c r="E306" s="1603" t="s">
        <v>788</v>
      </c>
      <c r="F306" s="1601" t="s">
        <v>4904</v>
      </c>
      <c r="G306" s="1601">
        <v>87</v>
      </c>
      <c r="H306" s="1601" t="s">
        <v>1861</v>
      </c>
      <c r="I306" s="1601" t="s">
        <v>970</v>
      </c>
      <c r="J306" s="1601">
        <v>149.19999999999999</v>
      </c>
      <c r="K306" s="1601" t="s">
        <v>4797</v>
      </c>
      <c r="L306" s="1603" t="s">
        <v>5024</v>
      </c>
      <c r="M306" s="1604">
        <v>44356</v>
      </c>
    </row>
    <row r="307" spans="1:14" s="1353" customFormat="1" ht="14.4">
      <c r="A307" s="1601">
        <v>300</v>
      </c>
      <c r="B307" s="1602" t="s">
        <v>972</v>
      </c>
      <c r="C307" s="1670" t="s">
        <v>2132</v>
      </c>
      <c r="D307" s="1603" t="s">
        <v>2133</v>
      </c>
      <c r="E307" s="1603" t="s">
        <v>788</v>
      </c>
      <c r="F307" s="1601" t="s">
        <v>4904</v>
      </c>
      <c r="G307" s="1601">
        <v>62</v>
      </c>
      <c r="H307" s="1601" t="s">
        <v>956</v>
      </c>
      <c r="I307" s="1601" t="s">
        <v>968</v>
      </c>
      <c r="J307" s="1601" t="s">
        <v>5025</v>
      </c>
      <c r="K307" s="1601"/>
      <c r="L307" s="1603" t="s">
        <v>5026</v>
      </c>
      <c r="M307" s="1604">
        <v>44372</v>
      </c>
    </row>
    <row r="308" spans="1:14" s="1353" customFormat="1" ht="14.4">
      <c r="A308" s="1601">
        <v>301</v>
      </c>
      <c r="B308" s="1602" t="s">
        <v>972</v>
      </c>
      <c r="C308" s="1855" t="s">
        <v>2132</v>
      </c>
      <c r="D308" s="1603" t="s">
        <v>2133</v>
      </c>
      <c r="E308" s="1603" t="s">
        <v>788</v>
      </c>
      <c r="F308" s="1601" t="s">
        <v>4904</v>
      </c>
      <c r="G308" s="1601">
        <v>62</v>
      </c>
      <c r="H308" s="1601" t="s">
        <v>956</v>
      </c>
      <c r="I308" s="1601" t="s">
        <v>980</v>
      </c>
      <c r="J308" s="1601" t="s">
        <v>5025</v>
      </c>
      <c r="K308" s="1601"/>
      <c r="L308" s="1603" t="s">
        <v>5026</v>
      </c>
      <c r="M308" s="1604">
        <v>44372</v>
      </c>
    </row>
    <row r="309" spans="1:14" s="1353" customFormat="1" ht="14.4">
      <c r="A309" s="1601">
        <v>302</v>
      </c>
      <c r="B309" s="1602" t="s">
        <v>972</v>
      </c>
      <c r="C309" s="1670" t="s">
        <v>2132</v>
      </c>
      <c r="D309" s="1603" t="s">
        <v>2133</v>
      </c>
      <c r="E309" s="1603" t="s">
        <v>788</v>
      </c>
      <c r="F309" s="1601" t="s">
        <v>4904</v>
      </c>
      <c r="G309" s="1601">
        <v>62</v>
      </c>
      <c r="H309" s="1601" t="s">
        <v>956</v>
      </c>
      <c r="I309" s="1601" t="s">
        <v>985</v>
      </c>
      <c r="J309" s="1601" t="s">
        <v>5025</v>
      </c>
      <c r="K309" s="1601"/>
      <c r="L309" s="1603" t="s">
        <v>5026</v>
      </c>
      <c r="M309" s="1604">
        <v>44372</v>
      </c>
    </row>
    <row r="310" spans="1:14" s="1353" customFormat="1" ht="14.4">
      <c r="A310" s="1601">
        <v>303</v>
      </c>
      <c r="B310" s="1602" t="s">
        <v>972</v>
      </c>
      <c r="C310" s="1855" t="s">
        <v>2132</v>
      </c>
      <c r="D310" s="1603" t="s">
        <v>2133</v>
      </c>
      <c r="E310" s="1603" t="s">
        <v>788</v>
      </c>
      <c r="F310" s="1601" t="s">
        <v>4904</v>
      </c>
      <c r="G310" s="1601">
        <v>62</v>
      </c>
      <c r="H310" s="1601" t="s">
        <v>956</v>
      </c>
      <c r="I310" s="1601" t="s">
        <v>958</v>
      </c>
      <c r="J310" s="1601" t="s">
        <v>5025</v>
      </c>
      <c r="K310" s="1601"/>
      <c r="L310" s="1603" t="s">
        <v>5026</v>
      </c>
      <c r="M310" s="1604">
        <v>44372</v>
      </c>
    </row>
    <row r="311" spans="1:14" s="1353" customFormat="1" ht="28.8">
      <c r="A311" s="1601">
        <v>304</v>
      </c>
      <c r="B311" s="1602" t="s">
        <v>1018</v>
      </c>
      <c r="C311" s="1856" t="s">
        <v>1159</v>
      </c>
      <c r="D311" s="1603" t="s">
        <v>604</v>
      </c>
      <c r="E311" s="1603" t="s">
        <v>788</v>
      </c>
      <c r="F311" s="1601" t="s">
        <v>4904</v>
      </c>
      <c r="G311" s="1601">
        <v>18</v>
      </c>
      <c r="H311" s="1601" t="s">
        <v>944</v>
      </c>
      <c r="I311" s="1596"/>
      <c r="J311" s="1596" t="s">
        <v>965</v>
      </c>
      <c r="K311" s="1596" t="s">
        <v>977</v>
      </c>
      <c r="L311" s="1603" t="s">
        <v>5027</v>
      </c>
      <c r="M311" s="1604">
        <v>44539</v>
      </c>
    </row>
    <row r="312" spans="1:14" s="1356" customFormat="1" ht="28.8">
      <c r="A312" s="1601">
        <v>305</v>
      </c>
      <c r="B312" s="1602" t="s">
        <v>972</v>
      </c>
      <c r="C312" s="1856" t="s">
        <v>1125</v>
      </c>
      <c r="D312" s="1603" t="s">
        <v>604</v>
      </c>
      <c r="E312" s="1603" t="s">
        <v>788</v>
      </c>
      <c r="F312" s="1601" t="s">
        <v>4904</v>
      </c>
      <c r="G312" s="1601">
        <v>18</v>
      </c>
      <c r="H312" s="1601" t="s">
        <v>944</v>
      </c>
      <c r="I312" s="1596"/>
      <c r="J312" s="1596" t="s">
        <v>965</v>
      </c>
      <c r="K312" s="1596" t="s">
        <v>977</v>
      </c>
      <c r="L312" s="1603" t="s">
        <v>5027</v>
      </c>
      <c r="M312" s="1604">
        <v>44539</v>
      </c>
      <c r="N312" s="1353"/>
    </row>
    <row r="313" spans="1:14" s="1356" customFormat="1" ht="28.8">
      <c r="A313" s="1601">
        <v>306</v>
      </c>
      <c r="B313" s="1602" t="s">
        <v>1022</v>
      </c>
      <c r="C313" s="1856" t="s">
        <v>1162</v>
      </c>
      <c r="D313" s="1603" t="s">
        <v>604</v>
      </c>
      <c r="E313" s="1603" t="s">
        <v>788</v>
      </c>
      <c r="F313" s="1601" t="s">
        <v>4904</v>
      </c>
      <c r="G313" s="1601">
        <v>18</v>
      </c>
      <c r="H313" s="1601" t="s">
        <v>944</v>
      </c>
      <c r="I313" s="1596"/>
      <c r="J313" s="1596" t="s">
        <v>965</v>
      </c>
      <c r="K313" s="1596" t="s">
        <v>977</v>
      </c>
      <c r="L313" s="1603" t="s">
        <v>5027</v>
      </c>
      <c r="M313" s="1604">
        <v>44539</v>
      </c>
      <c r="N313" s="1353"/>
    </row>
    <row r="314" spans="1:14" s="1353" customFormat="1" ht="28.8">
      <c r="A314" s="1601">
        <v>307</v>
      </c>
      <c r="B314" s="1602" t="s">
        <v>5028</v>
      </c>
      <c r="C314" s="1857" t="s">
        <v>1131</v>
      </c>
      <c r="D314" s="1603" t="s">
        <v>604</v>
      </c>
      <c r="E314" s="1603" t="s">
        <v>788</v>
      </c>
      <c r="F314" s="1601" t="s">
        <v>4904</v>
      </c>
      <c r="G314" s="1601">
        <v>18</v>
      </c>
      <c r="H314" s="1601" t="s">
        <v>944</v>
      </c>
      <c r="I314" s="1596"/>
      <c r="J314" s="1596" t="s">
        <v>965</v>
      </c>
      <c r="K314" s="1596" t="s">
        <v>977</v>
      </c>
      <c r="L314" s="1603" t="s">
        <v>5027</v>
      </c>
      <c r="M314" s="1604">
        <v>44539</v>
      </c>
    </row>
    <row r="315" spans="1:14" s="1353" customFormat="1" ht="28.8">
      <c r="A315" s="1601">
        <v>308</v>
      </c>
      <c r="B315" s="1602" t="s">
        <v>990</v>
      </c>
      <c r="C315" s="1856" t="s">
        <v>1134</v>
      </c>
      <c r="D315" s="1603" t="s">
        <v>604</v>
      </c>
      <c r="E315" s="1603" t="s">
        <v>788</v>
      </c>
      <c r="F315" s="1601" t="s">
        <v>4904</v>
      </c>
      <c r="G315" s="1601">
        <v>18</v>
      </c>
      <c r="H315" s="1601" t="s">
        <v>944</v>
      </c>
      <c r="I315" s="1596"/>
      <c r="J315" s="1596" t="s">
        <v>965</v>
      </c>
      <c r="K315" s="1596" t="s">
        <v>977</v>
      </c>
      <c r="L315" s="1603" t="s">
        <v>5027</v>
      </c>
      <c r="M315" s="1604">
        <v>44539</v>
      </c>
    </row>
    <row r="316" spans="1:14" s="1353" customFormat="1" ht="28.8">
      <c r="A316" s="1601">
        <v>309</v>
      </c>
      <c r="B316" s="1602" t="s">
        <v>1026</v>
      </c>
      <c r="C316" s="1856" t="s">
        <v>1165</v>
      </c>
      <c r="D316" s="1603" t="s">
        <v>604</v>
      </c>
      <c r="E316" s="1603" t="s">
        <v>788</v>
      </c>
      <c r="F316" s="1601" t="s">
        <v>4904</v>
      </c>
      <c r="G316" s="1601">
        <v>18</v>
      </c>
      <c r="H316" s="1601" t="s">
        <v>944</v>
      </c>
      <c r="I316" s="1596"/>
      <c r="J316" s="1596" t="s">
        <v>965</v>
      </c>
      <c r="K316" s="1596" t="s">
        <v>977</v>
      </c>
      <c r="L316" s="1603" t="s">
        <v>5027</v>
      </c>
      <c r="M316" s="1604">
        <v>44539</v>
      </c>
    </row>
    <row r="317" spans="1:14" s="1353" customFormat="1" ht="28.8">
      <c r="A317" s="1601">
        <v>310</v>
      </c>
      <c r="B317" s="1602" t="s">
        <v>5029</v>
      </c>
      <c r="C317" s="1856" t="s">
        <v>1171</v>
      </c>
      <c r="D317" s="1603" t="s">
        <v>604</v>
      </c>
      <c r="E317" s="1603" t="s">
        <v>788</v>
      </c>
      <c r="F317" s="1601" t="s">
        <v>4904</v>
      </c>
      <c r="G317" s="1601">
        <v>18</v>
      </c>
      <c r="H317" s="1601" t="s">
        <v>944</v>
      </c>
      <c r="I317" s="1596"/>
      <c r="J317" s="1596" t="s">
        <v>965</v>
      </c>
      <c r="K317" s="1596" t="s">
        <v>977</v>
      </c>
      <c r="L317" s="1603" t="s">
        <v>5027</v>
      </c>
      <c r="M317" s="1604">
        <v>44539</v>
      </c>
    </row>
    <row r="318" spans="1:14" s="1353" customFormat="1" ht="28.8">
      <c r="A318" s="1601">
        <v>311</v>
      </c>
      <c r="B318" s="1602" t="s">
        <v>1033</v>
      </c>
      <c r="C318" s="1856" t="s">
        <v>1166</v>
      </c>
      <c r="D318" s="1603" t="s">
        <v>604</v>
      </c>
      <c r="E318" s="1603" t="s">
        <v>788</v>
      </c>
      <c r="F318" s="1601" t="s">
        <v>4904</v>
      </c>
      <c r="G318" s="1601">
        <v>18</v>
      </c>
      <c r="H318" s="1601" t="s">
        <v>944</v>
      </c>
      <c r="I318" s="1596"/>
      <c r="J318" s="1596" t="s">
        <v>965</v>
      </c>
      <c r="K318" s="1596" t="s">
        <v>977</v>
      </c>
      <c r="L318" s="1603" t="s">
        <v>5027</v>
      </c>
      <c r="M318" s="1604">
        <v>44539</v>
      </c>
    </row>
    <row r="319" spans="1:14" s="1353" customFormat="1" ht="28.8">
      <c r="A319" s="1601">
        <v>312</v>
      </c>
      <c r="B319" s="1602" t="s">
        <v>996</v>
      </c>
      <c r="C319" s="1857" t="s">
        <v>1143</v>
      </c>
      <c r="D319" s="1603" t="s">
        <v>604</v>
      </c>
      <c r="E319" s="1603" t="s">
        <v>788</v>
      </c>
      <c r="F319" s="1601" t="s">
        <v>4904</v>
      </c>
      <c r="G319" s="1601">
        <v>18</v>
      </c>
      <c r="H319" s="1601" t="s">
        <v>944</v>
      </c>
      <c r="I319" s="1596"/>
      <c r="J319" s="1596" t="s">
        <v>965</v>
      </c>
      <c r="K319" s="1596" t="s">
        <v>977</v>
      </c>
      <c r="L319" s="1603" t="s">
        <v>5027</v>
      </c>
      <c r="M319" s="1604">
        <v>44539</v>
      </c>
    </row>
    <row r="320" spans="1:14" s="1353" customFormat="1" ht="28.8">
      <c r="A320" s="1601">
        <v>313</v>
      </c>
      <c r="B320" s="1602" t="s">
        <v>1036</v>
      </c>
      <c r="C320" s="1856" t="s">
        <v>1168</v>
      </c>
      <c r="D320" s="1603" t="s">
        <v>604</v>
      </c>
      <c r="E320" s="1603" t="s">
        <v>788</v>
      </c>
      <c r="F320" s="1601" t="s">
        <v>4904</v>
      </c>
      <c r="G320" s="1601">
        <v>18</v>
      </c>
      <c r="H320" s="1601" t="s">
        <v>944</v>
      </c>
      <c r="I320" s="1596"/>
      <c r="J320" s="1596" t="s">
        <v>965</v>
      </c>
      <c r="K320" s="1596" t="s">
        <v>977</v>
      </c>
      <c r="L320" s="1603" t="s">
        <v>5027</v>
      </c>
      <c r="M320" s="1604">
        <v>44539</v>
      </c>
    </row>
    <row r="321" spans="1:14" s="1353" customFormat="1" ht="28.8">
      <c r="A321" s="1601">
        <v>314</v>
      </c>
      <c r="B321" s="1602" t="s">
        <v>1036</v>
      </c>
      <c r="C321" s="1856" t="s">
        <v>1170</v>
      </c>
      <c r="D321" s="1603" t="s">
        <v>604</v>
      </c>
      <c r="E321" s="1603" t="s">
        <v>788</v>
      </c>
      <c r="F321" s="1601" t="s">
        <v>4904</v>
      </c>
      <c r="G321" s="1601">
        <v>18</v>
      </c>
      <c r="H321" s="1601" t="s">
        <v>944</v>
      </c>
      <c r="I321" s="1596"/>
      <c r="J321" s="1596" t="s">
        <v>965</v>
      </c>
      <c r="K321" s="1596" t="s">
        <v>977</v>
      </c>
      <c r="L321" s="1603" t="s">
        <v>5027</v>
      </c>
      <c r="M321" s="1604">
        <v>44539</v>
      </c>
    </row>
    <row r="322" spans="1:14" s="1353" customFormat="1" ht="28.8">
      <c r="A322" s="1601">
        <v>315</v>
      </c>
      <c r="B322" s="1602" t="s">
        <v>993</v>
      </c>
      <c r="C322" s="1856" t="s">
        <v>1137</v>
      </c>
      <c r="D322" s="1603" t="s">
        <v>604</v>
      </c>
      <c r="E322" s="1603" t="s">
        <v>788</v>
      </c>
      <c r="F322" s="1601" t="s">
        <v>4904</v>
      </c>
      <c r="G322" s="1601">
        <v>18</v>
      </c>
      <c r="H322" s="1601" t="s">
        <v>944</v>
      </c>
      <c r="I322" s="1596"/>
      <c r="J322" s="1596" t="s">
        <v>965</v>
      </c>
      <c r="K322" s="1596" t="s">
        <v>977</v>
      </c>
      <c r="L322" s="1603" t="s">
        <v>5027</v>
      </c>
      <c r="M322" s="1604">
        <v>44539</v>
      </c>
    </row>
    <row r="323" spans="1:14" s="1353" customFormat="1" ht="28.8">
      <c r="A323" s="1601">
        <v>316</v>
      </c>
      <c r="B323" s="1602" t="s">
        <v>1003</v>
      </c>
      <c r="C323" s="1856" t="s">
        <v>1147</v>
      </c>
      <c r="D323" s="1603" t="s">
        <v>604</v>
      </c>
      <c r="E323" s="1603" t="s">
        <v>788</v>
      </c>
      <c r="F323" s="1601" t="s">
        <v>4904</v>
      </c>
      <c r="G323" s="1601">
        <v>18</v>
      </c>
      <c r="H323" s="1601" t="s">
        <v>944</v>
      </c>
      <c r="I323" s="1596"/>
      <c r="J323" s="1596" t="s">
        <v>965</v>
      </c>
      <c r="K323" s="1596" t="s">
        <v>977</v>
      </c>
      <c r="L323" s="1603" t="s">
        <v>5027</v>
      </c>
      <c r="M323" s="1604">
        <v>44539</v>
      </c>
    </row>
    <row r="324" spans="1:14" s="1353" customFormat="1" ht="28.8">
      <c r="A324" s="1601">
        <v>317</v>
      </c>
      <c r="B324" s="1602" t="s">
        <v>1008</v>
      </c>
      <c r="C324" s="1857" t="s">
        <v>1150</v>
      </c>
      <c r="D324" s="1603" t="s">
        <v>604</v>
      </c>
      <c r="E324" s="1603" t="s">
        <v>788</v>
      </c>
      <c r="F324" s="1601" t="s">
        <v>4904</v>
      </c>
      <c r="G324" s="1601">
        <v>18</v>
      </c>
      <c r="H324" s="1601" t="s">
        <v>944</v>
      </c>
      <c r="I324" s="1596"/>
      <c r="J324" s="1596" t="s">
        <v>965</v>
      </c>
      <c r="K324" s="1596" t="s">
        <v>977</v>
      </c>
      <c r="L324" s="1603" t="s">
        <v>5027</v>
      </c>
      <c r="M324" s="1604">
        <v>44539</v>
      </c>
    </row>
    <row r="325" spans="1:14" s="1353" customFormat="1" ht="28.8">
      <c r="A325" s="1601">
        <v>318</v>
      </c>
      <c r="B325" s="1602" t="s">
        <v>982</v>
      </c>
      <c r="C325" s="1856" t="s">
        <v>1128</v>
      </c>
      <c r="D325" s="1603" t="s">
        <v>604</v>
      </c>
      <c r="E325" s="1603" t="s">
        <v>788</v>
      </c>
      <c r="F325" s="1601" t="s">
        <v>4904</v>
      </c>
      <c r="G325" s="1601">
        <v>18</v>
      </c>
      <c r="H325" s="1601" t="s">
        <v>944</v>
      </c>
      <c r="I325" s="1596"/>
      <c r="J325" s="1596" t="s">
        <v>965</v>
      </c>
      <c r="K325" s="1596" t="s">
        <v>977</v>
      </c>
      <c r="L325" s="1603" t="s">
        <v>5027</v>
      </c>
      <c r="M325" s="1604">
        <v>44539</v>
      </c>
    </row>
    <row r="326" spans="1:14" s="1353" customFormat="1" ht="28.8">
      <c r="A326" s="1601">
        <v>319</v>
      </c>
      <c r="B326" s="1602" t="s">
        <v>1012</v>
      </c>
      <c r="C326" s="1856" t="s">
        <v>1153</v>
      </c>
      <c r="D326" s="1603" t="s">
        <v>604</v>
      </c>
      <c r="E326" s="1603" t="s">
        <v>788</v>
      </c>
      <c r="F326" s="1601" t="s">
        <v>4904</v>
      </c>
      <c r="G326" s="1601">
        <v>18</v>
      </c>
      <c r="H326" s="1601" t="s">
        <v>944</v>
      </c>
      <c r="I326" s="1596"/>
      <c r="J326" s="1596" t="s">
        <v>965</v>
      </c>
      <c r="K326" s="1596" t="s">
        <v>977</v>
      </c>
      <c r="L326" s="1603" t="s">
        <v>5027</v>
      </c>
      <c r="M326" s="1604">
        <v>44539</v>
      </c>
    </row>
    <row r="327" spans="1:14" s="1356" customFormat="1" ht="28.8">
      <c r="A327" s="1601">
        <v>320</v>
      </c>
      <c r="B327" s="1602" t="s">
        <v>1015</v>
      </c>
      <c r="C327" s="1856" t="s">
        <v>1156</v>
      </c>
      <c r="D327" s="1603" t="s">
        <v>604</v>
      </c>
      <c r="E327" s="1603" t="s">
        <v>788</v>
      </c>
      <c r="F327" s="1601" t="s">
        <v>4904</v>
      </c>
      <c r="G327" s="1601">
        <v>18</v>
      </c>
      <c r="H327" s="1601" t="s">
        <v>944</v>
      </c>
      <c r="I327" s="1596"/>
      <c r="J327" s="1596" t="s">
        <v>965</v>
      </c>
      <c r="K327" s="1596" t="s">
        <v>977</v>
      </c>
      <c r="L327" s="1603" t="s">
        <v>5027</v>
      </c>
      <c r="M327" s="1604">
        <v>44539</v>
      </c>
      <c r="N327" s="1353"/>
    </row>
    <row r="328" spans="1:14" s="1353" customFormat="1" ht="43.2">
      <c r="A328" s="1601">
        <v>321</v>
      </c>
      <c r="B328" s="1602" t="s">
        <v>1033</v>
      </c>
      <c r="C328" s="1856" t="s">
        <v>1164</v>
      </c>
      <c r="D328" s="1603" t="s">
        <v>1163</v>
      </c>
      <c r="E328" s="1603" t="s">
        <v>788</v>
      </c>
      <c r="F328" s="1601" t="s">
        <v>4904</v>
      </c>
      <c r="G328" s="1601">
        <v>18</v>
      </c>
      <c r="H328" s="1601" t="s">
        <v>944</v>
      </c>
      <c r="I328" s="1596"/>
      <c r="J328" s="1596" t="s">
        <v>965</v>
      </c>
      <c r="K328" s="1596" t="s">
        <v>977</v>
      </c>
      <c r="L328" s="1603" t="s">
        <v>5030</v>
      </c>
      <c r="M328" s="1604">
        <v>44539</v>
      </c>
    </row>
    <row r="329" spans="1:14" s="1353" customFormat="1" ht="14.4">
      <c r="A329" s="1601">
        <v>322</v>
      </c>
      <c r="B329" s="1605" t="s">
        <v>990</v>
      </c>
      <c r="C329" s="1857" t="s">
        <v>2511</v>
      </c>
      <c r="D329" s="1605" t="s">
        <v>5031</v>
      </c>
      <c r="E329" s="1606" t="s">
        <v>4903</v>
      </c>
      <c r="F329" s="1607" t="s">
        <v>4904</v>
      </c>
      <c r="G329" s="1608">
        <v>87</v>
      </c>
      <c r="H329" s="1607" t="s">
        <v>949</v>
      </c>
      <c r="I329" s="1608" t="s">
        <v>968</v>
      </c>
      <c r="J329" s="1609">
        <v>84</v>
      </c>
      <c r="K329" s="1610" t="s">
        <v>4797</v>
      </c>
      <c r="L329" s="1606" t="s">
        <v>5024</v>
      </c>
      <c r="M329" s="1611">
        <v>44545</v>
      </c>
    </row>
    <row r="330" spans="1:14" s="1353" customFormat="1" ht="14.4">
      <c r="A330" s="1601">
        <v>323</v>
      </c>
      <c r="B330" s="1602" t="s">
        <v>990</v>
      </c>
      <c r="C330" s="1856" t="s">
        <v>2511</v>
      </c>
      <c r="D330" s="1602" t="s">
        <v>5031</v>
      </c>
      <c r="E330" s="1603" t="s">
        <v>4903</v>
      </c>
      <c r="F330" s="1601" t="s">
        <v>4904</v>
      </c>
      <c r="G330" s="1601">
        <v>87</v>
      </c>
      <c r="H330" s="1601" t="s">
        <v>949</v>
      </c>
      <c r="I330" s="1601" t="s">
        <v>980</v>
      </c>
      <c r="J330" s="1612">
        <v>83.2</v>
      </c>
      <c r="K330" s="1596" t="s">
        <v>4797</v>
      </c>
      <c r="L330" s="1603" t="s">
        <v>5024</v>
      </c>
      <c r="M330" s="1604">
        <v>44545</v>
      </c>
    </row>
    <row r="331" spans="1:14" s="1353" customFormat="1" ht="14.4">
      <c r="A331" s="1601">
        <v>324</v>
      </c>
      <c r="B331" s="1602" t="s">
        <v>990</v>
      </c>
      <c r="C331" s="1856" t="s">
        <v>2511</v>
      </c>
      <c r="D331" s="1602" t="s">
        <v>5031</v>
      </c>
      <c r="E331" s="1603" t="s">
        <v>4903</v>
      </c>
      <c r="F331" s="1601" t="s">
        <v>4904</v>
      </c>
      <c r="G331" s="1601">
        <v>87</v>
      </c>
      <c r="H331" s="1601" t="s">
        <v>949</v>
      </c>
      <c r="I331" s="1601" t="s">
        <v>985</v>
      </c>
      <c r="J331" s="1612">
        <v>82</v>
      </c>
      <c r="K331" s="1596" t="s">
        <v>4797</v>
      </c>
      <c r="L331" s="1603" t="s">
        <v>5024</v>
      </c>
      <c r="M331" s="1604">
        <v>44545</v>
      </c>
    </row>
    <row r="332" spans="1:14" s="1353" customFormat="1" ht="14.4">
      <c r="A332" s="1601">
        <v>325</v>
      </c>
      <c r="B332" s="1602" t="s">
        <v>990</v>
      </c>
      <c r="C332" s="1856" t="s">
        <v>2511</v>
      </c>
      <c r="D332" s="1602" t="s">
        <v>5031</v>
      </c>
      <c r="E332" s="1603" t="s">
        <v>4903</v>
      </c>
      <c r="F332" s="1601" t="s">
        <v>4904</v>
      </c>
      <c r="G332" s="1601">
        <v>87</v>
      </c>
      <c r="H332" s="1601" t="s">
        <v>949</v>
      </c>
      <c r="I332" s="1601" t="s">
        <v>958</v>
      </c>
      <c r="J332" s="1612">
        <v>80.5</v>
      </c>
      <c r="K332" s="1596" t="s">
        <v>4797</v>
      </c>
      <c r="L332" s="1603" t="s">
        <v>5024</v>
      </c>
      <c r="M332" s="1604">
        <v>44545</v>
      </c>
    </row>
    <row r="333" spans="1:14" s="1353" customFormat="1" ht="14.4">
      <c r="A333" s="1601">
        <v>326</v>
      </c>
      <c r="B333" s="1613" t="s">
        <v>990</v>
      </c>
      <c r="C333" s="1857" t="s">
        <v>2511</v>
      </c>
      <c r="D333" s="1613" t="s">
        <v>5031</v>
      </c>
      <c r="E333" s="1614" t="s">
        <v>4903</v>
      </c>
      <c r="F333" s="1615" t="s">
        <v>4904</v>
      </c>
      <c r="G333" s="1608">
        <v>87</v>
      </c>
      <c r="H333" s="1615" t="s">
        <v>949</v>
      </c>
      <c r="I333" s="1608" t="s">
        <v>970</v>
      </c>
      <c r="J333" s="1616">
        <v>77.900000000000006</v>
      </c>
      <c r="K333" s="1617" t="s">
        <v>4797</v>
      </c>
      <c r="L333" s="1614" t="s">
        <v>5024</v>
      </c>
      <c r="M333" s="1618">
        <v>44545</v>
      </c>
    </row>
    <row r="334" spans="1:14" s="1353" customFormat="1" ht="28.8">
      <c r="A334" s="1601">
        <v>327</v>
      </c>
      <c r="B334" s="1602" t="s">
        <v>993</v>
      </c>
      <c r="C334" s="1670" t="s">
        <v>3489</v>
      </c>
      <c r="D334" s="1603" t="s">
        <v>687</v>
      </c>
      <c r="E334" s="1603" t="s">
        <v>788</v>
      </c>
      <c r="F334" s="1601" t="s">
        <v>4904</v>
      </c>
      <c r="G334" s="1601">
        <v>67</v>
      </c>
      <c r="H334" s="1602" t="s">
        <v>1857</v>
      </c>
      <c r="I334" s="1601" t="s">
        <v>968</v>
      </c>
      <c r="J334" s="1601">
        <v>2.35</v>
      </c>
      <c r="K334" s="1601">
        <v>2.56</v>
      </c>
      <c r="L334" s="1603" t="s">
        <v>5032</v>
      </c>
      <c r="M334" s="1604">
        <v>44547</v>
      </c>
    </row>
    <row r="335" spans="1:14" s="1353" customFormat="1" ht="28.8">
      <c r="A335" s="1601">
        <v>328</v>
      </c>
      <c r="B335" s="1602" t="s">
        <v>993</v>
      </c>
      <c r="C335" s="1670" t="s">
        <v>3489</v>
      </c>
      <c r="D335" s="1603" t="s">
        <v>687</v>
      </c>
      <c r="E335" s="1603" t="s">
        <v>788</v>
      </c>
      <c r="F335" s="1601" t="s">
        <v>4904</v>
      </c>
      <c r="G335" s="1601">
        <v>67</v>
      </c>
      <c r="H335" s="1602" t="s">
        <v>1857</v>
      </c>
      <c r="I335" s="1601" t="s">
        <v>980</v>
      </c>
      <c r="J335" s="1601">
        <v>2.35</v>
      </c>
      <c r="K335" s="1601">
        <v>2.56</v>
      </c>
      <c r="L335" s="1603" t="s">
        <v>5032</v>
      </c>
      <c r="M335" s="1604">
        <v>44547</v>
      </c>
    </row>
    <row r="336" spans="1:14" s="1353" customFormat="1" ht="28.8">
      <c r="A336" s="1601">
        <v>329</v>
      </c>
      <c r="B336" s="1602" t="s">
        <v>993</v>
      </c>
      <c r="C336" s="1670" t="s">
        <v>3489</v>
      </c>
      <c r="D336" s="1603" t="s">
        <v>687</v>
      </c>
      <c r="E336" s="1603" t="s">
        <v>788</v>
      </c>
      <c r="F336" s="1601" t="s">
        <v>4904</v>
      </c>
      <c r="G336" s="1601">
        <v>67</v>
      </c>
      <c r="H336" s="1602" t="s">
        <v>1857</v>
      </c>
      <c r="I336" s="1601" t="s">
        <v>985</v>
      </c>
      <c r="J336" s="1601">
        <v>2.35</v>
      </c>
      <c r="K336" s="1601">
        <v>2.56</v>
      </c>
      <c r="L336" s="1603" t="s">
        <v>5032</v>
      </c>
      <c r="M336" s="1604">
        <v>44547</v>
      </c>
    </row>
    <row r="337" spans="1:14" s="1353" customFormat="1" ht="28.8">
      <c r="A337" s="1601">
        <v>330</v>
      </c>
      <c r="B337" s="1602" t="s">
        <v>993</v>
      </c>
      <c r="C337" s="1670" t="s">
        <v>3489</v>
      </c>
      <c r="D337" s="1603" t="s">
        <v>687</v>
      </c>
      <c r="E337" s="1603" t="s">
        <v>788</v>
      </c>
      <c r="F337" s="1601" t="s">
        <v>4904</v>
      </c>
      <c r="G337" s="1601">
        <v>67</v>
      </c>
      <c r="H337" s="1602" t="s">
        <v>1857</v>
      </c>
      <c r="I337" s="1601" t="s">
        <v>958</v>
      </c>
      <c r="J337" s="1601">
        <v>2.35</v>
      </c>
      <c r="K337" s="1601">
        <v>2.56</v>
      </c>
      <c r="L337" s="1603" t="s">
        <v>5032</v>
      </c>
      <c r="M337" s="1604">
        <v>44547</v>
      </c>
    </row>
    <row r="338" spans="1:14" s="1353" customFormat="1" ht="28.8">
      <c r="A338" s="1601">
        <v>331</v>
      </c>
      <c r="B338" s="1602" t="s">
        <v>993</v>
      </c>
      <c r="C338" s="1670" t="s">
        <v>3489</v>
      </c>
      <c r="D338" s="1603" t="s">
        <v>687</v>
      </c>
      <c r="E338" s="1603" t="s">
        <v>788</v>
      </c>
      <c r="F338" s="1601" t="s">
        <v>4904</v>
      </c>
      <c r="G338" s="1601">
        <v>67</v>
      </c>
      <c r="H338" s="1602" t="s">
        <v>1857</v>
      </c>
      <c r="I338" s="1601" t="s">
        <v>970</v>
      </c>
      <c r="J338" s="1601">
        <v>2.35</v>
      </c>
      <c r="K338" s="1601">
        <v>2.56</v>
      </c>
      <c r="L338" s="1603" t="s">
        <v>5032</v>
      </c>
      <c r="M338" s="1604">
        <v>44547</v>
      </c>
    </row>
    <row r="339" spans="1:14" s="1353" customFormat="1" ht="28.8">
      <c r="A339" s="1601">
        <v>332</v>
      </c>
      <c r="B339" s="1602" t="s">
        <v>993</v>
      </c>
      <c r="C339" s="1670" t="s">
        <v>3489</v>
      </c>
      <c r="D339" s="1603" t="s">
        <v>687</v>
      </c>
      <c r="E339" s="1603" t="s">
        <v>788</v>
      </c>
      <c r="F339" s="1601" t="s">
        <v>4904</v>
      </c>
      <c r="G339" s="1601">
        <v>72</v>
      </c>
      <c r="H339" s="1602" t="s">
        <v>1858</v>
      </c>
      <c r="I339" s="1601" t="s">
        <v>968</v>
      </c>
      <c r="J339" s="1601">
        <v>2.56</v>
      </c>
      <c r="K339" s="1601">
        <v>2.35</v>
      </c>
      <c r="L339" s="1603" t="s">
        <v>5032</v>
      </c>
      <c r="M339" s="1604">
        <v>44547</v>
      </c>
    </row>
    <row r="340" spans="1:14" s="1353" customFormat="1" ht="28.8">
      <c r="A340" s="1601">
        <v>333</v>
      </c>
      <c r="B340" s="1602" t="s">
        <v>993</v>
      </c>
      <c r="C340" s="1670" t="s">
        <v>3489</v>
      </c>
      <c r="D340" s="1603" t="s">
        <v>687</v>
      </c>
      <c r="E340" s="1603" t="s">
        <v>788</v>
      </c>
      <c r="F340" s="1601" t="s">
        <v>4904</v>
      </c>
      <c r="G340" s="1601">
        <v>72</v>
      </c>
      <c r="H340" s="1602" t="s">
        <v>1858</v>
      </c>
      <c r="I340" s="1601" t="s">
        <v>980</v>
      </c>
      <c r="J340" s="1601">
        <v>2.56</v>
      </c>
      <c r="K340" s="1601">
        <v>2.35</v>
      </c>
      <c r="L340" s="1603" t="s">
        <v>5032</v>
      </c>
      <c r="M340" s="1604">
        <v>44547</v>
      </c>
    </row>
    <row r="341" spans="1:14" s="1353" customFormat="1" ht="28.8">
      <c r="A341" s="1601">
        <v>334</v>
      </c>
      <c r="B341" s="1602" t="s">
        <v>993</v>
      </c>
      <c r="C341" s="1670" t="s">
        <v>3489</v>
      </c>
      <c r="D341" s="1603" t="s">
        <v>687</v>
      </c>
      <c r="E341" s="1603" t="s">
        <v>788</v>
      </c>
      <c r="F341" s="1601" t="s">
        <v>4904</v>
      </c>
      <c r="G341" s="1601">
        <v>72</v>
      </c>
      <c r="H341" s="1602" t="s">
        <v>1858</v>
      </c>
      <c r="I341" s="1601" t="s">
        <v>985</v>
      </c>
      <c r="J341" s="1601">
        <v>2.56</v>
      </c>
      <c r="K341" s="1601">
        <v>2.35</v>
      </c>
      <c r="L341" s="1603" t="s">
        <v>5032</v>
      </c>
      <c r="M341" s="1604">
        <v>44547</v>
      </c>
    </row>
    <row r="342" spans="1:14" s="1353" customFormat="1" ht="28.8">
      <c r="A342" s="1601">
        <v>335</v>
      </c>
      <c r="B342" s="1602" t="s">
        <v>993</v>
      </c>
      <c r="C342" s="1670" t="s">
        <v>3489</v>
      </c>
      <c r="D342" s="1603" t="s">
        <v>687</v>
      </c>
      <c r="E342" s="1603" t="s">
        <v>788</v>
      </c>
      <c r="F342" s="1601" t="s">
        <v>4904</v>
      </c>
      <c r="G342" s="1601">
        <v>72</v>
      </c>
      <c r="H342" s="1602" t="s">
        <v>1858</v>
      </c>
      <c r="I342" s="1601" t="s">
        <v>958</v>
      </c>
      <c r="J342" s="1601">
        <v>2.56</v>
      </c>
      <c r="K342" s="1601">
        <v>2.35</v>
      </c>
      <c r="L342" s="1603" t="s">
        <v>5032</v>
      </c>
      <c r="M342" s="1604">
        <v>44547</v>
      </c>
    </row>
    <row r="343" spans="1:14" s="1353" customFormat="1" ht="28.8">
      <c r="A343" s="1601">
        <v>336</v>
      </c>
      <c r="B343" s="1602" t="s">
        <v>993</v>
      </c>
      <c r="C343" s="1670" t="s">
        <v>3489</v>
      </c>
      <c r="D343" s="1603" t="s">
        <v>687</v>
      </c>
      <c r="E343" s="1603" t="s">
        <v>788</v>
      </c>
      <c r="F343" s="1601" t="s">
        <v>4904</v>
      </c>
      <c r="G343" s="1601">
        <v>72</v>
      </c>
      <c r="H343" s="1602" t="s">
        <v>1858</v>
      </c>
      <c r="I343" s="1601" t="s">
        <v>970</v>
      </c>
      <c r="J343" s="1601">
        <v>2.56</v>
      </c>
      <c r="K343" s="1601">
        <v>2.35</v>
      </c>
      <c r="L343" s="1603" t="s">
        <v>5032</v>
      </c>
      <c r="M343" s="1604">
        <v>44547</v>
      </c>
    </row>
    <row r="344" spans="1:14" s="1356" customFormat="1" ht="28.8">
      <c r="A344" s="1601">
        <v>337</v>
      </c>
      <c r="B344" s="1602" t="s">
        <v>972</v>
      </c>
      <c r="C344" s="1670" t="s">
        <v>4729</v>
      </c>
      <c r="D344" s="1603" t="s">
        <v>5033</v>
      </c>
      <c r="E344" s="1603" t="s">
        <v>4903</v>
      </c>
      <c r="F344" s="1601" t="s">
        <v>4904</v>
      </c>
      <c r="G344" s="1601">
        <v>97</v>
      </c>
      <c r="H344" s="1603" t="s">
        <v>1907</v>
      </c>
      <c r="I344" s="1601"/>
      <c r="J344" s="1601">
        <v>4.7699999999999996</v>
      </c>
      <c r="K344" s="1601">
        <v>4.7699999999999999E-2</v>
      </c>
      <c r="L344" s="1603" t="s">
        <v>5034</v>
      </c>
      <c r="M344" s="1604">
        <v>44579</v>
      </c>
      <c r="N344" s="1353"/>
    </row>
    <row r="345" spans="1:14" s="1353" customFormat="1" ht="57.6">
      <c r="A345" s="1601">
        <v>338</v>
      </c>
      <c r="B345" s="1602" t="s">
        <v>990</v>
      </c>
      <c r="C345" s="1670" t="s">
        <v>2702</v>
      </c>
      <c r="D345" s="1603" t="s">
        <v>5004</v>
      </c>
      <c r="E345" s="1603" t="s">
        <v>4903</v>
      </c>
      <c r="F345" s="1601" t="s">
        <v>4904</v>
      </c>
      <c r="G345" s="1601">
        <v>97</v>
      </c>
      <c r="H345" s="1603" t="s">
        <v>1908</v>
      </c>
      <c r="I345" s="1601"/>
      <c r="J345" s="1601">
        <v>-4.1700000000000001E-2</v>
      </c>
      <c r="K345" s="1601" t="s">
        <v>4906</v>
      </c>
      <c r="L345" s="1603" t="s">
        <v>5035</v>
      </c>
      <c r="M345" s="1604">
        <v>44582</v>
      </c>
    </row>
    <row r="346" spans="1:14" s="1356" customFormat="1" ht="43.2">
      <c r="A346" s="1601">
        <v>339</v>
      </c>
      <c r="B346" s="1602" t="s">
        <v>1015</v>
      </c>
      <c r="C346" s="1670" t="s">
        <v>4724</v>
      </c>
      <c r="D346" s="1603" t="s">
        <v>4725</v>
      </c>
      <c r="E346" s="1603" t="s">
        <v>4903</v>
      </c>
      <c r="F346" s="1601" t="s">
        <v>4904</v>
      </c>
      <c r="G346" s="1601">
        <v>41</v>
      </c>
      <c r="H346" s="1603" t="s">
        <v>1855</v>
      </c>
      <c r="I346" s="1601" t="s">
        <v>970</v>
      </c>
      <c r="J346" s="1601" t="s">
        <v>4906</v>
      </c>
      <c r="K346" s="1496" t="s">
        <v>4728</v>
      </c>
      <c r="L346" s="1603" t="s">
        <v>5036</v>
      </c>
      <c r="M346" s="1604">
        <v>44582</v>
      </c>
      <c r="N346" s="1353"/>
    </row>
    <row r="347" spans="1:14" s="1353" customFormat="1" ht="43.2">
      <c r="A347" s="1601">
        <v>340</v>
      </c>
      <c r="B347" s="1602" t="s">
        <v>990</v>
      </c>
      <c r="C347" s="1670" t="s">
        <v>1136</v>
      </c>
      <c r="D347" s="1603" t="s">
        <v>1135</v>
      </c>
      <c r="E347" s="1603" t="s">
        <v>4954</v>
      </c>
      <c r="F347" s="1601" t="s">
        <v>4904</v>
      </c>
      <c r="G347" s="1601">
        <v>20</v>
      </c>
      <c r="H347" s="1603" t="s">
        <v>1873</v>
      </c>
      <c r="I347" s="1601"/>
      <c r="J347" s="1601" t="s">
        <v>1030</v>
      </c>
      <c r="K347" s="1601" t="s">
        <v>991</v>
      </c>
      <c r="L347" s="1598" t="s">
        <v>5020</v>
      </c>
      <c r="M347" s="1604">
        <v>44589</v>
      </c>
    </row>
    <row r="348" spans="1:14" s="1353" customFormat="1" ht="43.2">
      <c r="A348" s="1601">
        <v>341</v>
      </c>
      <c r="B348" s="1597" t="s">
        <v>1008</v>
      </c>
      <c r="C348" s="1854" t="s">
        <v>5017</v>
      </c>
      <c r="D348" s="1598" t="s">
        <v>5018</v>
      </c>
      <c r="E348" s="1603" t="s">
        <v>4954</v>
      </c>
      <c r="F348" s="1596" t="s">
        <v>4904</v>
      </c>
      <c r="G348" s="1601">
        <v>22</v>
      </c>
      <c r="H348" s="1603" t="s">
        <v>4956</v>
      </c>
      <c r="I348" s="1601"/>
      <c r="J348" s="1601">
        <v>2</v>
      </c>
      <c r="K348" s="1601">
        <v>3</v>
      </c>
      <c r="L348" s="1598" t="s">
        <v>5037</v>
      </c>
      <c r="M348" s="1604">
        <v>44589</v>
      </c>
    </row>
    <row r="349" spans="1:14" s="1353" customFormat="1" ht="43.2">
      <c r="A349" s="1601">
        <v>342</v>
      </c>
      <c r="B349" s="1602" t="s">
        <v>990</v>
      </c>
      <c r="C349" s="1854" t="s">
        <v>2711</v>
      </c>
      <c r="D349" s="1598" t="s">
        <v>2172</v>
      </c>
      <c r="E349" s="1603" t="s">
        <v>4954</v>
      </c>
      <c r="F349" s="1601" t="s">
        <v>4904</v>
      </c>
      <c r="G349" s="1601">
        <v>62</v>
      </c>
      <c r="H349" s="1603" t="s">
        <v>956</v>
      </c>
      <c r="I349" s="1601" t="s">
        <v>968</v>
      </c>
      <c r="J349" s="1601" t="s">
        <v>961</v>
      </c>
      <c r="K349" s="1601"/>
      <c r="L349" s="1598" t="s">
        <v>5038</v>
      </c>
      <c r="M349" s="1604">
        <v>44592</v>
      </c>
    </row>
    <row r="350" spans="1:14" s="1353" customFormat="1" ht="43.2">
      <c r="A350" s="1601">
        <v>343</v>
      </c>
      <c r="B350" s="1602" t="s">
        <v>990</v>
      </c>
      <c r="C350" s="1854" t="s">
        <v>2711</v>
      </c>
      <c r="D350" s="1598" t="s">
        <v>2172</v>
      </c>
      <c r="E350" s="1603" t="s">
        <v>4954</v>
      </c>
      <c r="F350" s="1596" t="s">
        <v>4904</v>
      </c>
      <c r="G350" s="1601">
        <v>62</v>
      </c>
      <c r="H350" s="1603" t="s">
        <v>956</v>
      </c>
      <c r="I350" s="1601" t="s">
        <v>980</v>
      </c>
      <c r="J350" s="1601" t="s">
        <v>961</v>
      </c>
      <c r="K350" s="1601"/>
      <c r="L350" s="1598" t="s">
        <v>5038</v>
      </c>
      <c r="M350" s="1604">
        <v>44592</v>
      </c>
    </row>
    <row r="351" spans="1:14" s="1353" customFormat="1" ht="43.2">
      <c r="A351" s="1601">
        <v>344</v>
      </c>
      <c r="B351" s="1602" t="s">
        <v>990</v>
      </c>
      <c r="C351" s="1854" t="s">
        <v>2711</v>
      </c>
      <c r="D351" s="1598" t="s">
        <v>2172</v>
      </c>
      <c r="E351" s="1603" t="s">
        <v>4954</v>
      </c>
      <c r="F351" s="1601" t="s">
        <v>4904</v>
      </c>
      <c r="G351" s="1601">
        <v>62</v>
      </c>
      <c r="H351" s="1603" t="s">
        <v>956</v>
      </c>
      <c r="I351" s="1601" t="s">
        <v>985</v>
      </c>
      <c r="J351" s="1601" t="s">
        <v>961</v>
      </c>
      <c r="K351" s="1601"/>
      <c r="L351" s="1598" t="s">
        <v>5038</v>
      </c>
      <c r="M351" s="1604">
        <v>44592</v>
      </c>
    </row>
    <row r="352" spans="1:14" s="1353" customFormat="1" ht="43.2">
      <c r="A352" s="1601">
        <v>345</v>
      </c>
      <c r="B352" s="1602" t="s">
        <v>990</v>
      </c>
      <c r="C352" s="1854" t="s">
        <v>2711</v>
      </c>
      <c r="D352" s="1598" t="s">
        <v>2172</v>
      </c>
      <c r="E352" s="1603" t="s">
        <v>4954</v>
      </c>
      <c r="F352" s="1596" t="s">
        <v>4904</v>
      </c>
      <c r="G352" s="1601">
        <v>62</v>
      </c>
      <c r="H352" s="1603" t="s">
        <v>956</v>
      </c>
      <c r="I352" s="1601" t="s">
        <v>958</v>
      </c>
      <c r="J352" s="1601" t="s">
        <v>961</v>
      </c>
      <c r="K352" s="1601"/>
      <c r="L352" s="1598" t="s">
        <v>5038</v>
      </c>
      <c r="M352" s="1604">
        <v>44592</v>
      </c>
    </row>
    <row r="353" spans="1:13" s="1353" customFormat="1" ht="14.4">
      <c r="A353" s="1601">
        <v>346</v>
      </c>
      <c r="B353" s="1602" t="s">
        <v>972</v>
      </c>
      <c r="C353" s="1854" t="s">
        <v>1127</v>
      </c>
      <c r="D353" s="1598" t="s">
        <v>1126</v>
      </c>
      <c r="E353" s="1603" t="s">
        <v>5039</v>
      </c>
      <c r="F353" s="1601" t="s">
        <v>4904</v>
      </c>
      <c r="G353" s="1601">
        <v>41</v>
      </c>
      <c r="H353" s="1603" t="s">
        <v>1855</v>
      </c>
      <c r="I353" s="1601" t="s">
        <v>970</v>
      </c>
      <c r="J353" s="1601">
        <v>382.4</v>
      </c>
      <c r="K353" s="1601">
        <v>469.4</v>
      </c>
      <c r="L353" s="1598" t="s">
        <v>5040</v>
      </c>
      <c r="M353" s="1604">
        <v>44596</v>
      </c>
    </row>
    <row r="354" spans="1:13" s="1353" customFormat="1" ht="28.8">
      <c r="A354" s="1601">
        <v>347</v>
      </c>
      <c r="B354" s="1602" t="s">
        <v>972</v>
      </c>
      <c r="C354" s="1854" t="s">
        <v>1127</v>
      </c>
      <c r="D354" s="1598" t="s">
        <v>1126</v>
      </c>
      <c r="E354" s="1603" t="s">
        <v>5039</v>
      </c>
      <c r="F354" s="1596" t="s">
        <v>4904</v>
      </c>
      <c r="G354" s="1601">
        <v>97</v>
      </c>
      <c r="H354" s="1603" t="s">
        <v>1907</v>
      </c>
      <c r="I354" s="1601"/>
      <c r="J354" s="1619">
        <v>-0.46</v>
      </c>
      <c r="K354" s="1601">
        <v>-0.45900000000000002</v>
      </c>
      <c r="L354" s="1598" t="s">
        <v>5040</v>
      </c>
      <c r="M354" s="1604">
        <v>44596</v>
      </c>
    </row>
    <row r="355" spans="1:13" s="1353" customFormat="1" ht="14.4">
      <c r="A355" s="1601">
        <v>348</v>
      </c>
      <c r="B355" s="1602" t="s">
        <v>1015</v>
      </c>
      <c r="C355" s="1854" t="s">
        <v>4724</v>
      </c>
      <c r="D355" s="1598" t="s">
        <v>4725</v>
      </c>
      <c r="E355" s="1603" t="s">
        <v>4903</v>
      </c>
      <c r="F355" s="1596" t="s">
        <v>4904</v>
      </c>
      <c r="G355" s="1601">
        <v>17</v>
      </c>
      <c r="H355" s="1603" t="s">
        <v>943</v>
      </c>
      <c r="I355" s="1601" t="s">
        <v>1037</v>
      </c>
      <c r="J355" s="1619" t="s">
        <v>976</v>
      </c>
      <c r="K355" s="1601" t="s">
        <v>964</v>
      </c>
      <c r="L355" s="1598" t="s">
        <v>5041</v>
      </c>
      <c r="M355" s="1604">
        <v>44596</v>
      </c>
    </row>
    <row r="356" spans="1:13" s="1353" customFormat="1" ht="14.4">
      <c r="A356" s="1601">
        <v>349</v>
      </c>
      <c r="B356" s="1602" t="s">
        <v>1015</v>
      </c>
      <c r="C356" s="1854" t="s">
        <v>4724</v>
      </c>
      <c r="D356" s="1598" t="s">
        <v>4725</v>
      </c>
      <c r="E356" s="1603" t="s">
        <v>4903</v>
      </c>
      <c r="F356" s="1596" t="s">
        <v>4904</v>
      </c>
      <c r="G356" s="1601">
        <v>22</v>
      </c>
      <c r="H356" s="1603" t="s">
        <v>132</v>
      </c>
      <c r="I356" s="1601" t="s">
        <v>1037</v>
      </c>
      <c r="J356" s="1620">
        <v>3</v>
      </c>
      <c r="K356" s="1601">
        <v>1</v>
      </c>
      <c r="L356" s="1598" t="s">
        <v>5041</v>
      </c>
      <c r="M356" s="1604">
        <v>44596</v>
      </c>
    </row>
    <row r="357" spans="1:13" s="1353" customFormat="1" ht="14.4">
      <c r="A357" s="1601">
        <v>350</v>
      </c>
      <c r="B357" s="1602" t="s">
        <v>1008</v>
      </c>
      <c r="C357" s="1854" t="s">
        <v>5042</v>
      </c>
      <c r="D357" s="1598" t="s">
        <v>4075</v>
      </c>
      <c r="E357" s="1603" t="s">
        <v>788</v>
      </c>
      <c r="F357" s="1596" t="s">
        <v>4904</v>
      </c>
      <c r="G357" s="1601">
        <v>72</v>
      </c>
      <c r="H357" s="1603" t="s">
        <v>1858</v>
      </c>
      <c r="I357" s="1601" t="s">
        <v>968</v>
      </c>
      <c r="J357" s="1601">
        <v>9</v>
      </c>
      <c r="K357" s="1601"/>
      <c r="L357" s="1598" t="s">
        <v>5043</v>
      </c>
      <c r="M357" s="1604">
        <v>44613</v>
      </c>
    </row>
    <row r="358" spans="1:13" s="1353" customFormat="1" ht="14.4">
      <c r="A358" s="1601">
        <v>351</v>
      </c>
      <c r="B358" s="1602" t="s">
        <v>1008</v>
      </c>
      <c r="C358" s="1854" t="s">
        <v>5042</v>
      </c>
      <c r="D358" s="1598" t="s">
        <v>4075</v>
      </c>
      <c r="E358" s="1603" t="s">
        <v>788</v>
      </c>
      <c r="F358" s="1596" t="s">
        <v>4904</v>
      </c>
      <c r="G358" s="1601">
        <v>72</v>
      </c>
      <c r="H358" s="1603" t="s">
        <v>1858</v>
      </c>
      <c r="I358" s="1601" t="s">
        <v>980</v>
      </c>
      <c r="J358" s="1601">
        <v>5.75</v>
      </c>
      <c r="K358" s="1601"/>
      <c r="L358" s="1598" t="s">
        <v>5043</v>
      </c>
      <c r="M358" s="1604">
        <v>44613</v>
      </c>
    </row>
    <row r="359" spans="1:13" s="1353" customFormat="1" ht="14.4">
      <c r="A359" s="1601">
        <v>352</v>
      </c>
      <c r="B359" s="1602" t="s">
        <v>1008</v>
      </c>
      <c r="C359" s="1854" t="s">
        <v>5042</v>
      </c>
      <c r="D359" s="1598" t="s">
        <v>4075</v>
      </c>
      <c r="E359" s="1603" t="s">
        <v>788</v>
      </c>
      <c r="F359" s="1596" t="s">
        <v>4904</v>
      </c>
      <c r="G359" s="1601">
        <v>72</v>
      </c>
      <c r="H359" s="1603" t="s">
        <v>1858</v>
      </c>
      <c r="I359" s="1601" t="s">
        <v>985</v>
      </c>
      <c r="J359" s="1601">
        <v>4</v>
      </c>
      <c r="K359" s="1601"/>
      <c r="L359" s="1598" t="s">
        <v>5043</v>
      </c>
      <c r="M359" s="1604">
        <v>44613</v>
      </c>
    </row>
    <row r="360" spans="1:13" s="1353" customFormat="1" ht="14.4">
      <c r="A360" s="1601">
        <v>353</v>
      </c>
      <c r="B360" s="1602" t="s">
        <v>1008</v>
      </c>
      <c r="C360" s="1854" t="s">
        <v>5042</v>
      </c>
      <c r="D360" s="1598" t="s">
        <v>4075</v>
      </c>
      <c r="E360" s="1603" t="s">
        <v>788</v>
      </c>
      <c r="F360" s="1596" t="s">
        <v>4904</v>
      </c>
      <c r="G360" s="1601">
        <v>72</v>
      </c>
      <c r="H360" s="1603" t="s">
        <v>1858</v>
      </c>
      <c r="I360" s="1601" t="s">
        <v>958</v>
      </c>
      <c r="J360" s="1601">
        <v>4</v>
      </c>
      <c r="K360" s="1601"/>
      <c r="L360" s="1598" t="s">
        <v>5043</v>
      </c>
      <c r="M360" s="1604">
        <v>44613</v>
      </c>
    </row>
    <row r="361" spans="1:13" s="1353" customFormat="1" ht="14.4">
      <c r="A361" s="1601">
        <v>354</v>
      </c>
      <c r="B361" s="1602" t="s">
        <v>1008</v>
      </c>
      <c r="C361" s="1854" t="s">
        <v>5042</v>
      </c>
      <c r="D361" s="1598" t="s">
        <v>4075</v>
      </c>
      <c r="E361" s="1603" t="s">
        <v>788</v>
      </c>
      <c r="F361" s="1596" t="s">
        <v>4904</v>
      </c>
      <c r="G361" s="1601">
        <v>72</v>
      </c>
      <c r="H361" s="1603" t="s">
        <v>1858</v>
      </c>
      <c r="I361" s="1601" t="s">
        <v>970</v>
      </c>
      <c r="J361" s="1601">
        <v>9</v>
      </c>
      <c r="K361" s="1601"/>
      <c r="L361" s="1598" t="s">
        <v>5043</v>
      </c>
      <c r="M361" s="1604">
        <v>44613</v>
      </c>
    </row>
    <row r="362" spans="1:13" s="1353" customFormat="1" ht="43.2">
      <c r="A362" s="1601">
        <v>355</v>
      </c>
      <c r="B362" s="1602" t="s">
        <v>982</v>
      </c>
      <c r="C362" s="1854" t="s">
        <v>4271</v>
      </c>
      <c r="D362" s="1598" t="s">
        <v>4273</v>
      </c>
      <c r="E362" s="1603" t="s">
        <v>4954</v>
      </c>
      <c r="F362" s="1596" t="s">
        <v>4904</v>
      </c>
      <c r="G362" s="1601">
        <v>41</v>
      </c>
      <c r="H362" s="1603" t="s">
        <v>1855</v>
      </c>
      <c r="I362" s="1601" t="s">
        <v>968</v>
      </c>
      <c r="J362" s="1601">
        <v>86.5</v>
      </c>
      <c r="K362" s="1603" t="s">
        <v>2352</v>
      </c>
      <c r="L362" s="1598" t="s">
        <v>5044</v>
      </c>
      <c r="M362" s="1604">
        <v>44629</v>
      </c>
    </row>
    <row r="363" spans="1:13" s="1353" customFormat="1" ht="43.2">
      <c r="A363" s="1601">
        <v>356</v>
      </c>
      <c r="B363" s="1602" t="s">
        <v>982</v>
      </c>
      <c r="C363" s="1854" t="s">
        <v>4271</v>
      </c>
      <c r="D363" s="1598" t="s">
        <v>4273</v>
      </c>
      <c r="E363" s="1603" t="s">
        <v>4954</v>
      </c>
      <c r="F363" s="1596" t="s">
        <v>4904</v>
      </c>
      <c r="G363" s="1601">
        <v>41</v>
      </c>
      <c r="H363" s="1603" t="s">
        <v>1855</v>
      </c>
      <c r="I363" s="1601" t="s">
        <v>980</v>
      </c>
      <c r="J363" s="1601">
        <v>287.89999999999998</v>
      </c>
      <c r="K363" s="1603" t="s">
        <v>2353</v>
      </c>
      <c r="L363" s="1598" t="s">
        <v>5044</v>
      </c>
      <c r="M363" s="1604">
        <v>44629</v>
      </c>
    </row>
    <row r="364" spans="1:13" s="1353" customFormat="1" ht="43.2">
      <c r="A364" s="1601">
        <v>357</v>
      </c>
      <c r="B364" s="1602" t="s">
        <v>982</v>
      </c>
      <c r="C364" s="1854" t="s">
        <v>4271</v>
      </c>
      <c r="D364" s="1598" t="s">
        <v>4273</v>
      </c>
      <c r="E364" s="1603" t="s">
        <v>4954</v>
      </c>
      <c r="F364" s="1596" t="s">
        <v>4904</v>
      </c>
      <c r="G364" s="1601">
        <v>41</v>
      </c>
      <c r="H364" s="1603" t="s">
        <v>1855</v>
      </c>
      <c r="I364" s="1601" t="s">
        <v>985</v>
      </c>
      <c r="J364" s="1601">
        <v>259.10000000000002</v>
      </c>
      <c r="K364" s="1603" t="s">
        <v>2354</v>
      </c>
      <c r="L364" s="1598" t="s">
        <v>5044</v>
      </c>
      <c r="M364" s="1604">
        <v>44629</v>
      </c>
    </row>
    <row r="365" spans="1:13" s="1353" customFormat="1" ht="43.2">
      <c r="A365" s="1601">
        <v>358</v>
      </c>
      <c r="B365" s="1602" t="s">
        <v>982</v>
      </c>
      <c r="C365" s="1854" t="s">
        <v>4271</v>
      </c>
      <c r="D365" s="1598" t="s">
        <v>4273</v>
      </c>
      <c r="E365" s="1603" t="s">
        <v>4954</v>
      </c>
      <c r="F365" s="1596" t="s">
        <v>4904</v>
      </c>
      <c r="G365" s="1601">
        <v>41</v>
      </c>
      <c r="H365" s="1603" t="s">
        <v>1855</v>
      </c>
      <c r="I365" s="1601" t="s">
        <v>958</v>
      </c>
      <c r="J365" s="1601">
        <v>233.2</v>
      </c>
      <c r="K365" s="1603" t="s">
        <v>2355</v>
      </c>
      <c r="L365" s="1598" t="s">
        <v>5044</v>
      </c>
      <c r="M365" s="1604">
        <v>44629</v>
      </c>
    </row>
    <row r="366" spans="1:13" s="1353" customFormat="1" ht="43.2">
      <c r="A366" s="1601">
        <v>359</v>
      </c>
      <c r="B366" s="1602" t="s">
        <v>982</v>
      </c>
      <c r="C366" s="1854" t="s">
        <v>4271</v>
      </c>
      <c r="D366" s="1598" t="s">
        <v>4273</v>
      </c>
      <c r="E366" s="1603" t="s">
        <v>4954</v>
      </c>
      <c r="F366" s="1596" t="s">
        <v>4904</v>
      </c>
      <c r="G366" s="1601">
        <v>41</v>
      </c>
      <c r="H366" s="1603" t="s">
        <v>1855</v>
      </c>
      <c r="I366" s="1601" t="s">
        <v>970</v>
      </c>
      <c r="J366" s="1601">
        <v>209.9</v>
      </c>
      <c r="K366" s="1603" t="s">
        <v>2356</v>
      </c>
      <c r="L366" s="1598" t="s">
        <v>5044</v>
      </c>
      <c r="M366" s="1604">
        <v>44629</v>
      </c>
    </row>
    <row r="367" spans="1:13" s="1353" customFormat="1" ht="43.2">
      <c r="A367" s="1601">
        <v>360</v>
      </c>
      <c r="B367" s="1603" t="s">
        <v>5045</v>
      </c>
      <c r="C367" s="1854"/>
      <c r="D367" s="1598" t="s">
        <v>5046</v>
      </c>
      <c r="E367" s="1603" t="s">
        <v>788</v>
      </c>
      <c r="F367" s="1596" t="s">
        <v>4904</v>
      </c>
      <c r="G367" s="1661" t="s">
        <v>5047</v>
      </c>
      <c r="H367" s="1601" t="s">
        <v>5047</v>
      </c>
      <c r="I367" s="1601" t="s">
        <v>4962</v>
      </c>
      <c r="J367" s="1661" t="s">
        <v>5048</v>
      </c>
      <c r="K367" s="1601"/>
      <c r="L367" s="1598" t="s">
        <v>5049</v>
      </c>
      <c r="M367" s="1774">
        <v>44634</v>
      </c>
    </row>
    <row r="368" spans="1:13" s="1353" customFormat="1" ht="43.2">
      <c r="A368" s="1601">
        <v>361</v>
      </c>
      <c r="B368" s="1602" t="s">
        <v>982</v>
      </c>
      <c r="C368" s="1597" t="s">
        <v>4186</v>
      </c>
      <c r="D368" s="1598" t="s">
        <v>4188</v>
      </c>
      <c r="E368" s="1603" t="s">
        <v>4954</v>
      </c>
      <c r="F368" s="1596" t="s">
        <v>4904</v>
      </c>
      <c r="G368" s="1661">
        <v>72</v>
      </c>
      <c r="H368" s="1603" t="s">
        <v>1858</v>
      </c>
      <c r="I368" s="1601" t="s">
        <v>968</v>
      </c>
      <c r="J368" s="1601">
        <v>4.47</v>
      </c>
      <c r="K368" s="1601">
        <v>4.4800000000000004</v>
      </c>
      <c r="L368" s="1598" t="s">
        <v>5020</v>
      </c>
      <c r="M368" s="1604">
        <v>44635</v>
      </c>
    </row>
    <row r="369" spans="1:13" s="1353" customFormat="1" ht="43.2">
      <c r="A369" s="1601">
        <v>362</v>
      </c>
      <c r="B369" s="1602" t="s">
        <v>982</v>
      </c>
      <c r="C369" s="1597" t="s">
        <v>4186</v>
      </c>
      <c r="D369" s="1598" t="s">
        <v>4188</v>
      </c>
      <c r="E369" s="1603" t="s">
        <v>4954</v>
      </c>
      <c r="F369" s="1596" t="s">
        <v>4904</v>
      </c>
      <c r="G369" s="1661">
        <v>72</v>
      </c>
      <c r="H369" s="1603" t="s">
        <v>1858</v>
      </c>
      <c r="I369" s="1601" t="s">
        <v>980</v>
      </c>
      <c r="J369" s="1601">
        <v>4.47</v>
      </c>
      <c r="K369" s="1601">
        <v>4.4800000000000004</v>
      </c>
      <c r="L369" s="1598" t="s">
        <v>5020</v>
      </c>
      <c r="M369" s="1604">
        <v>44635</v>
      </c>
    </row>
    <row r="370" spans="1:13" s="1353" customFormat="1" ht="43.2">
      <c r="A370" s="1601">
        <v>363</v>
      </c>
      <c r="B370" s="1602" t="s">
        <v>982</v>
      </c>
      <c r="C370" s="1597" t="s">
        <v>4186</v>
      </c>
      <c r="D370" s="1598" t="s">
        <v>4188</v>
      </c>
      <c r="E370" s="1603" t="s">
        <v>4954</v>
      </c>
      <c r="F370" s="1596" t="s">
        <v>4904</v>
      </c>
      <c r="G370" s="1661">
        <v>72</v>
      </c>
      <c r="H370" s="1603" t="s">
        <v>1858</v>
      </c>
      <c r="I370" s="1601" t="s">
        <v>985</v>
      </c>
      <c r="J370" s="1601">
        <v>4.47</v>
      </c>
      <c r="K370" s="1601">
        <v>4.4800000000000004</v>
      </c>
      <c r="L370" s="1598" t="s">
        <v>5020</v>
      </c>
      <c r="M370" s="1604">
        <v>44635</v>
      </c>
    </row>
    <row r="371" spans="1:13" s="1353" customFormat="1" ht="43.2">
      <c r="A371" s="1601">
        <v>364</v>
      </c>
      <c r="B371" s="1602" t="s">
        <v>982</v>
      </c>
      <c r="C371" s="1597" t="s">
        <v>4186</v>
      </c>
      <c r="D371" s="1598" t="s">
        <v>4188</v>
      </c>
      <c r="E371" s="1603" t="s">
        <v>4954</v>
      </c>
      <c r="F371" s="1596" t="s">
        <v>4904</v>
      </c>
      <c r="G371" s="1661">
        <v>72</v>
      </c>
      <c r="H371" s="1603" t="s">
        <v>1858</v>
      </c>
      <c r="I371" s="1601" t="s">
        <v>958</v>
      </c>
      <c r="J371" s="1601">
        <v>4.47</v>
      </c>
      <c r="K371" s="1601">
        <v>4.4800000000000004</v>
      </c>
      <c r="L371" s="1598" t="s">
        <v>5020</v>
      </c>
      <c r="M371" s="1604">
        <v>44635</v>
      </c>
    </row>
    <row r="372" spans="1:13" s="1353" customFormat="1" ht="43.2">
      <c r="A372" s="1601">
        <v>365</v>
      </c>
      <c r="B372" s="1602" t="s">
        <v>982</v>
      </c>
      <c r="C372" s="1597" t="s">
        <v>4186</v>
      </c>
      <c r="D372" s="1598" t="s">
        <v>4188</v>
      </c>
      <c r="E372" s="1603" t="s">
        <v>4954</v>
      </c>
      <c r="F372" s="1596" t="s">
        <v>4904</v>
      </c>
      <c r="G372" s="1661">
        <v>72</v>
      </c>
      <c r="H372" s="1603" t="s">
        <v>1858</v>
      </c>
      <c r="I372" s="1601" t="s">
        <v>970</v>
      </c>
      <c r="J372" s="1601">
        <v>4.47</v>
      </c>
      <c r="K372" s="1601">
        <v>4.4800000000000004</v>
      </c>
      <c r="L372" s="1598" t="s">
        <v>5020</v>
      </c>
      <c r="M372" s="1604">
        <v>44635</v>
      </c>
    </row>
    <row r="373" spans="1:13" s="1353" customFormat="1" ht="43.2">
      <c r="A373" s="1601">
        <v>366</v>
      </c>
      <c r="B373" s="1602" t="s">
        <v>982</v>
      </c>
      <c r="C373" s="1597" t="s">
        <v>4248</v>
      </c>
      <c r="D373" s="1598" t="s">
        <v>4250</v>
      </c>
      <c r="E373" s="1603" t="s">
        <v>4954</v>
      </c>
      <c r="F373" s="1596" t="s">
        <v>4904</v>
      </c>
      <c r="G373" s="1661">
        <v>72</v>
      </c>
      <c r="H373" s="1603" t="s">
        <v>1858</v>
      </c>
      <c r="I373" s="1601" t="s">
        <v>968</v>
      </c>
      <c r="J373" s="1601">
        <v>4.0999999999999996</v>
      </c>
      <c r="K373" s="1781">
        <v>4</v>
      </c>
      <c r="L373" s="1598" t="s">
        <v>5020</v>
      </c>
      <c r="M373" s="1604">
        <v>44635</v>
      </c>
    </row>
    <row r="374" spans="1:13" s="1353" customFormat="1" ht="43.2">
      <c r="A374" s="1601">
        <v>367</v>
      </c>
      <c r="B374" s="1602" t="s">
        <v>982</v>
      </c>
      <c r="C374" s="1597" t="s">
        <v>4248</v>
      </c>
      <c r="D374" s="1598" t="s">
        <v>4250</v>
      </c>
      <c r="E374" s="1603" t="s">
        <v>4954</v>
      </c>
      <c r="F374" s="1596" t="s">
        <v>4904</v>
      </c>
      <c r="G374" s="1661">
        <v>72</v>
      </c>
      <c r="H374" s="1603" t="s">
        <v>1858</v>
      </c>
      <c r="I374" s="1601" t="s">
        <v>980</v>
      </c>
      <c r="J374" s="1601">
        <v>4.0999999999999996</v>
      </c>
      <c r="K374" s="1781">
        <v>4</v>
      </c>
      <c r="L374" s="1598" t="s">
        <v>5020</v>
      </c>
      <c r="M374" s="1604">
        <v>44635</v>
      </c>
    </row>
    <row r="375" spans="1:13" s="1353" customFormat="1" ht="43.2">
      <c r="A375" s="1601">
        <v>368</v>
      </c>
      <c r="B375" s="1602" t="s">
        <v>982</v>
      </c>
      <c r="C375" s="1597" t="s">
        <v>4248</v>
      </c>
      <c r="D375" s="1598" t="s">
        <v>4250</v>
      </c>
      <c r="E375" s="1603" t="s">
        <v>4954</v>
      </c>
      <c r="F375" s="1596" t="s">
        <v>4904</v>
      </c>
      <c r="G375" s="1661">
        <v>72</v>
      </c>
      <c r="H375" s="1603" t="s">
        <v>1858</v>
      </c>
      <c r="I375" s="1601" t="s">
        <v>985</v>
      </c>
      <c r="J375" s="1601">
        <v>4.0999999999999996</v>
      </c>
      <c r="K375" s="1781">
        <v>4</v>
      </c>
      <c r="L375" s="1598" t="s">
        <v>5020</v>
      </c>
      <c r="M375" s="1604">
        <v>44635</v>
      </c>
    </row>
    <row r="376" spans="1:13" s="1353" customFormat="1" ht="43.2">
      <c r="A376" s="1601">
        <v>369</v>
      </c>
      <c r="B376" s="1602" t="s">
        <v>982</v>
      </c>
      <c r="C376" s="1597" t="s">
        <v>4248</v>
      </c>
      <c r="D376" s="1598" t="s">
        <v>4250</v>
      </c>
      <c r="E376" s="1603" t="s">
        <v>4954</v>
      </c>
      <c r="F376" s="1596" t="s">
        <v>4904</v>
      </c>
      <c r="G376" s="1661">
        <v>72</v>
      </c>
      <c r="H376" s="1603" t="s">
        <v>1858</v>
      </c>
      <c r="I376" s="1601" t="s">
        <v>958</v>
      </c>
      <c r="J376" s="1601">
        <v>4.0999999999999996</v>
      </c>
      <c r="K376" s="1781">
        <v>4</v>
      </c>
      <c r="L376" s="1598" t="s">
        <v>5020</v>
      </c>
      <c r="M376" s="1604">
        <v>44635</v>
      </c>
    </row>
    <row r="377" spans="1:13" s="1353" customFormat="1" ht="43.2">
      <c r="A377" s="1601">
        <v>370</v>
      </c>
      <c r="B377" s="1602" t="s">
        <v>982</v>
      </c>
      <c r="C377" s="1597" t="s">
        <v>4248</v>
      </c>
      <c r="D377" s="1598" t="s">
        <v>4250</v>
      </c>
      <c r="E377" s="1603" t="s">
        <v>4954</v>
      </c>
      <c r="F377" s="1596" t="s">
        <v>4904</v>
      </c>
      <c r="G377" s="1661">
        <v>72</v>
      </c>
      <c r="H377" s="1603" t="s">
        <v>1858</v>
      </c>
      <c r="I377" s="1601" t="s">
        <v>970</v>
      </c>
      <c r="J377" s="1601">
        <v>4.0999999999999996</v>
      </c>
      <c r="K377" s="1781">
        <v>4</v>
      </c>
      <c r="L377" s="1598" t="s">
        <v>5020</v>
      </c>
      <c r="M377" s="1604">
        <v>44635</v>
      </c>
    </row>
    <row r="378" spans="1:13" s="1353" customFormat="1" ht="43.2">
      <c r="A378" s="1601">
        <v>371</v>
      </c>
      <c r="B378" s="1602" t="s">
        <v>982</v>
      </c>
      <c r="C378" s="1597" t="s">
        <v>4263</v>
      </c>
      <c r="D378" s="1598" t="s">
        <v>4265</v>
      </c>
      <c r="E378" s="1603" t="s">
        <v>4954</v>
      </c>
      <c r="F378" s="1596" t="s">
        <v>4904</v>
      </c>
      <c r="G378" s="1661">
        <v>72</v>
      </c>
      <c r="H378" s="1603" t="s">
        <v>1858</v>
      </c>
      <c r="I378" s="1601" t="s">
        <v>968</v>
      </c>
      <c r="J378" s="1601">
        <v>40.04</v>
      </c>
      <c r="K378" s="1601">
        <v>40.049999999999997</v>
      </c>
      <c r="L378" s="1598" t="s">
        <v>5020</v>
      </c>
      <c r="M378" s="1604">
        <v>44635</v>
      </c>
    </row>
    <row r="379" spans="1:13" s="1353" customFormat="1" ht="43.2">
      <c r="A379" s="1601">
        <v>372</v>
      </c>
      <c r="B379" s="1602" t="s">
        <v>982</v>
      </c>
      <c r="C379" s="1597" t="s">
        <v>4263</v>
      </c>
      <c r="D379" s="1598" t="s">
        <v>4265</v>
      </c>
      <c r="E379" s="1603" t="s">
        <v>4954</v>
      </c>
      <c r="F379" s="1596" t="s">
        <v>4904</v>
      </c>
      <c r="G379" s="1661">
        <v>72</v>
      </c>
      <c r="H379" s="1603" t="s">
        <v>1858</v>
      </c>
      <c r="I379" s="1601" t="s">
        <v>980</v>
      </c>
      <c r="J379" s="1601">
        <v>40.04</v>
      </c>
      <c r="K379" s="1601">
        <v>40.049999999999997</v>
      </c>
      <c r="L379" s="1598" t="s">
        <v>5020</v>
      </c>
      <c r="M379" s="1604">
        <v>44635</v>
      </c>
    </row>
    <row r="380" spans="1:13" s="1353" customFormat="1" ht="43.2">
      <c r="A380" s="1601">
        <v>373</v>
      </c>
      <c r="B380" s="1602" t="s">
        <v>982</v>
      </c>
      <c r="C380" s="1597" t="s">
        <v>4263</v>
      </c>
      <c r="D380" s="1598" t="s">
        <v>4265</v>
      </c>
      <c r="E380" s="1603" t="s">
        <v>4954</v>
      </c>
      <c r="F380" s="1596" t="s">
        <v>4904</v>
      </c>
      <c r="G380" s="1661">
        <v>72</v>
      </c>
      <c r="H380" s="1603" t="s">
        <v>1858</v>
      </c>
      <c r="I380" s="1601" t="s">
        <v>985</v>
      </c>
      <c r="J380" s="1601">
        <v>40.04</v>
      </c>
      <c r="K380" s="1601">
        <v>40.049999999999997</v>
      </c>
      <c r="L380" s="1598" t="s">
        <v>5020</v>
      </c>
      <c r="M380" s="1604">
        <v>44635</v>
      </c>
    </row>
    <row r="381" spans="1:13" s="1353" customFormat="1" ht="43.2">
      <c r="A381" s="1601">
        <v>374</v>
      </c>
      <c r="B381" s="1602" t="s">
        <v>982</v>
      </c>
      <c r="C381" s="1597" t="s">
        <v>4263</v>
      </c>
      <c r="D381" s="1598" t="s">
        <v>4265</v>
      </c>
      <c r="E381" s="1603" t="s">
        <v>4954</v>
      </c>
      <c r="F381" s="1596" t="s">
        <v>4904</v>
      </c>
      <c r="G381" s="1661">
        <v>72</v>
      </c>
      <c r="H381" s="1603" t="s">
        <v>1858</v>
      </c>
      <c r="I381" s="1601" t="s">
        <v>958</v>
      </c>
      <c r="J381" s="1601">
        <v>40.04</v>
      </c>
      <c r="K381" s="1601">
        <v>40.049999999999997</v>
      </c>
      <c r="L381" s="1598" t="s">
        <v>5020</v>
      </c>
      <c r="M381" s="1604">
        <v>44635</v>
      </c>
    </row>
    <row r="382" spans="1:13" s="1353" customFormat="1" ht="43.2">
      <c r="A382" s="1601">
        <v>375</v>
      </c>
      <c r="B382" s="1602" t="s">
        <v>982</v>
      </c>
      <c r="C382" s="1597" t="s">
        <v>4263</v>
      </c>
      <c r="D382" s="1598" t="s">
        <v>4265</v>
      </c>
      <c r="E382" s="1603" t="s">
        <v>4954</v>
      </c>
      <c r="F382" s="1596" t="s">
        <v>4904</v>
      </c>
      <c r="G382" s="1661">
        <v>72</v>
      </c>
      <c r="H382" s="1603" t="s">
        <v>1858</v>
      </c>
      <c r="I382" s="1601" t="s">
        <v>970</v>
      </c>
      <c r="J382" s="1601">
        <v>40.04</v>
      </c>
      <c r="K382" s="1601">
        <v>40.049999999999997</v>
      </c>
      <c r="L382" s="1598" t="s">
        <v>5020</v>
      </c>
      <c r="M382" s="1604">
        <v>44635</v>
      </c>
    </row>
    <row r="383" spans="1:13" s="1353" customFormat="1" ht="43.2">
      <c r="A383" s="1601">
        <v>376</v>
      </c>
      <c r="B383" s="1602" t="s">
        <v>982</v>
      </c>
      <c r="C383" s="1597" t="s">
        <v>4343</v>
      </c>
      <c r="D383" s="1598" t="s">
        <v>4345</v>
      </c>
      <c r="E383" s="1603" t="s">
        <v>4954</v>
      </c>
      <c r="F383" s="1596" t="s">
        <v>4904</v>
      </c>
      <c r="G383" s="1661">
        <v>87</v>
      </c>
      <c r="H383" s="1603" t="s">
        <v>1861</v>
      </c>
      <c r="I383" s="1601" t="s">
        <v>968</v>
      </c>
      <c r="J383" s="1783"/>
      <c r="K383" s="1786">
        <v>98000</v>
      </c>
      <c r="L383" s="1598" t="s">
        <v>5020</v>
      </c>
      <c r="M383" s="1604">
        <v>44635</v>
      </c>
    </row>
    <row r="384" spans="1:13" s="1353" customFormat="1" ht="43.2">
      <c r="A384" s="1601">
        <v>377</v>
      </c>
      <c r="B384" s="1602" t="s">
        <v>982</v>
      </c>
      <c r="C384" s="1597" t="s">
        <v>4343</v>
      </c>
      <c r="D384" s="1598" t="s">
        <v>4345</v>
      </c>
      <c r="E384" s="1603" t="s">
        <v>4954</v>
      </c>
      <c r="F384" s="1596" t="s">
        <v>4904</v>
      </c>
      <c r="G384" s="1661">
        <v>87</v>
      </c>
      <c r="H384" s="1603" t="s">
        <v>1861</v>
      </c>
      <c r="I384" s="1601" t="s">
        <v>980</v>
      </c>
      <c r="J384" s="1783"/>
      <c r="K384" s="1786">
        <v>100800</v>
      </c>
      <c r="L384" s="1598" t="s">
        <v>5020</v>
      </c>
      <c r="M384" s="1604">
        <v>44635</v>
      </c>
    </row>
    <row r="385" spans="1:13" s="1353" customFormat="1" ht="43.2">
      <c r="A385" s="1601">
        <v>378</v>
      </c>
      <c r="B385" s="1602" t="s">
        <v>982</v>
      </c>
      <c r="C385" s="1597" t="s">
        <v>4343</v>
      </c>
      <c r="D385" s="1598" t="s">
        <v>4345</v>
      </c>
      <c r="E385" s="1603" t="s">
        <v>4954</v>
      </c>
      <c r="F385" s="1596" t="s">
        <v>4904</v>
      </c>
      <c r="G385" s="1661">
        <v>87</v>
      </c>
      <c r="H385" s="1603" t="s">
        <v>1861</v>
      </c>
      <c r="I385" s="1601" t="s">
        <v>985</v>
      </c>
      <c r="J385" s="1783"/>
      <c r="K385" s="1786">
        <v>102200</v>
      </c>
      <c r="L385" s="1598" t="s">
        <v>5020</v>
      </c>
      <c r="M385" s="1604">
        <v>44635</v>
      </c>
    </row>
    <row r="386" spans="1:13" s="1353" customFormat="1" ht="43.2">
      <c r="A386" s="1601">
        <v>379</v>
      </c>
      <c r="B386" s="1602" t="s">
        <v>982</v>
      </c>
      <c r="C386" s="1597" t="s">
        <v>4343</v>
      </c>
      <c r="D386" s="1598" t="s">
        <v>4345</v>
      </c>
      <c r="E386" s="1603" t="s">
        <v>4954</v>
      </c>
      <c r="F386" s="1596" t="s">
        <v>4904</v>
      </c>
      <c r="G386" s="1661">
        <v>87</v>
      </c>
      <c r="H386" s="1603" t="s">
        <v>1861</v>
      </c>
      <c r="I386" s="1601" t="s">
        <v>958</v>
      </c>
      <c r="J386" s="1783"/>
      <c r="K386" s="1786">
        <v>103600</v>
      </c>
      <c r="L386" s="1598" t="s">
        <v>5020</v>
      </c>
      <c r="M386" s="1604">
        <v>44635</v>
      </c>
    </row>
    <row r="387" spans="1:13" s="1353" customFormat="1" ht="43.2">
      <c r="A387" s="1601">
        <v>380</v>
      </c>
      <c r="B387" s="1602" t="s">
        <v>982</v>
      </c>
      <c r="C387" s="1597" t="s">
        <v>4343</v>
      </c>
      <c r="D387" s="1598" t="s">
        <v>4345</v>
      </c>
      <c r="E387" s="1603" t="s">
        <v>4954</v>
      </c>
      <c r="F387" s="1596" t="s">
        <v>4904</v>
      </c>
      <c r="G387" s="1661">
        <v>87</v>
      </c>
      <c r="H387" s="1603" t="s">
        <v>1861</v>
      </c>
      <c r="I387" s="1601" t="s">
        <v>970</v>
      </c>
      <c r="J387" s="1783"/>
      <c r="K387" s="1786">
        <v>105000</v>
      </c>
      <c r="L387" s="1598" t="s">
        <v>5020</v>
      </c>
      <c r="M387" s="1604">
        <v>44635</v>
      </c>
    </row>
    <row r="388" spans="1:13" s="1353" customFormat="1" ht="43.2">
      <c r="A388" s="1601">
        <v>381</v>
      </c>
      <c r="B388" s="1602" t="s">
        <v>982</v>
      </c>
      <c r="C388" s="1597" t="s">
        <v>4343</v>
      </c>
      <c r="D388" s="1598" t="s">
        <v>4345</v>
      </c>
      <c r="E388" s="1603" t="s">
        <v>4954</v>
      </c>
      <c r="F388" s="1596" t="s">
        <v>4904</v>
      </c>
      <c r="G388" s="1661">
        <v>17</v>
      </c>
      <c r="H388" s="1603" t="s">
        <v>943</v>
      </c>
      <c r="I388" s="1601" t="s">
        <v>1037</v>
      </c>
      <c r="J388" s="1783"/>
      <c r="K388" s="1784" t="s">
        <v>964</v>
      </c>
      <c r="L388" s="1598" t="s">
        <v>5020</v>
      </c>
      <c r="M388" s="1604">
        <v>44635</v>
      </c>
    </row>
    <row r="389" spans="1:13" s="1353" customFormat="1" ht="28.8">
      <c r="A389" s="1601">
        <v>382</v>
      </c>
      <c r="B389" s="1602" t="s">
        <v>1015</v>
      </c>
      <c r="C389" s="1597" t="s">
        <v>4724</v>
      </c>
      <c r="D389" s="1598" t="s">
        <v>4725</v>
      </c>
      <c r="E389" s="1603" t="s">
        <v>4903</v>
      </c>
      <c r="F389" s="1596" t="s">
        <v>4904</v>
      </c>
      <c r="G389" s="1601">
        <v>22</v>
      </c>
      <c r="H389" s="1603" t="s">
        <v>132</v>
      </c>
      <c r="I389" s="1601" t="s">
        <v>1037</v>
      </c>
      <c r="J389" s="1620">
        <v>1</v>
      </c>
      <c r="K389" s="1601">
        <v>3</v>
      </c>
      <c r="L389" s="1598" t="s">
        <v>5050</v>
      </c>
      <c r="M389" s="1604">
        <v>44636</v>
      </c>
    </row>
    <row r="390" spans="1:13" s="1353" customFormat="1" ht="43.2">
      <c r="A390" s="1601">
        <v>383</v>
      </c>
      <c r="B390" s="1602" t="s">
        <v>972</v>
      </c>
      <c r="C390" s="1597" t="s">
        <v>2138</v>
      </c>
      <c r="D390" s="1598" t="s">
        <v>2139</v>
      </c>
      <c r="E390" s="1603" t="s">
        <v>4954</v>
      </c>
      <c r="F390" s="1596" t="s">
        <v>4904</v>
      </c>
      <c r="G390" s="1661">
        <v>41</v>
      </c>
      <c r="H390" s="1603" t="s">
        <v>4915</v>
      </c>
      <c r="I390" s="1601" t="s">
        <v>968</v>
      </c>
      <c r="J390" s="1784">
        <v>0</v>
      </c>
      <c r="K390" s="1784"/>
      <c r="L390" s="1598" t="s">
        <v>5051</v>
      </c>
      <c r="M390" s="1604">
        <v>44636</v>
      </c>
    </row>
    <row r="391" spans="1:13" s="1353" customFormat="1" ht="43.2">
      <c r="A391" s="1601">
        <v>384</v>
      </c>
      <c r="B391" s="1602" t="s">
        <v>972</v>
      </c>
      <c r="C391" s="1597" t="s">
        <v>2138</v>
      </c>
      <c r="D391" s="1598" t="s">
        <v>2139</v>
      </c>
      <c r="E391" s="1603" t="s">
        <v>4954</v>
      </c>
      <c r="F391" s="1596" t="s">
        <v>4904</v>
      </c>
      <c r="G391" s="1661">
        <v>41</v>
      </c>
      <c r="H391" s="1603" t="s">
        <v>4915</v>
      </c>
      <c r="I391" s="1601" t="s">
        <v>980</v>
      </c>
      <c r="J391" s="1784">
        <v>0</v>
      </c>
      <c r="K391" s="1784"/>
      <c r="L391" s="1598" t="s">
        <v>5051</v>
      </c>
      <c r="M391" s="1604">
        <v>44636</v>
      </c>
    </row>
    <row r="392" spans="1:13" s="1353" customFormat="1" ht="43.2">
      <c r="A392" s="1601">
        <v>385</v>
      </c>
      <c r="B392" s="1602" t="s">
        <v>972</v>
      </c>
      <c r="C392" s="1597" t="s">
        <v>2138</v>
      </c>
      <c r="D392" s="1598" t="s">
        <v>2139</v>
      </c>
      <c r="E392" s="1603" t="s">
        <v>4954</v>
      </c>
      <c r="F392" s="1596" t="s">
        <v>4904</v>
      </c>
      <c r="G392" s="1661">
        <v>41</v>
      </c>
      <c r="H392" s="1603" t="s">
        <v>4915</v>
      </c>
      <c r="I392" s="1601" t="s">
        <v>985</v>
      </c>
      <c r="J392" s="1784">
        <v>0</v>
      </c>
      <c r="K392" s="1784"/>
      <c r="L392" s="1598" t="s">
        <v>5051</v>
      </c>
      <c r="M392" s="1604">
        <v>44636</v>
      </c>
    </row>
    <row r="393" spans="1:13" s="1353" customFormat="1" ht="43.2">
      <c r="A393" s="1601">
        <v>386</v>
      </c>
      <c r="B393" s="1602" t="s">
        <v>972</v>
      </c>
      <c r="C393" s="1597" t="s">
        <v>2138</v>
      </c>
      <c r="D393" s="1598" t="s">
        <v>2139</v>
      </c>
      <c r="E393" s="1603" t="s">
        <v>4954</v>
      </c>
      <c r="F393" s="1596" t="s">
        <v>4904</v>
      </c>
      <c r="G393" s="1661">
        <v>41</v>
      </c>
      <c r="H393" s="1603" t="s">
        <v>4915</v>
      </c>
      <c r="I393" s="1601" t="s">
        <v>958</v>
      </c>
      <c r="J393" s="1784">
        <v>0</v>
      </c>
      <c r="K393" s="1784"/>
      <c r="L393" s="1598" t="s">
        <v>5051</v>
      </c>
      <c r="M393" s="1604">
        <v>44636</v>
      </c>
    </row>
    <row r="394" spans="1:13" s="1353" customFormat="1" ht="43.2">
      <c r="A394" s="1601">
        <v>387</v>
      </c>
      <c r="B394" s="1602" t="s">
        <v>972</v>
      </c>
      <c r="C394" s="1597" t="s">
        <v>2138</v>
      </c>
      <c r="D394" s="1598" t="s">
        <v>2139</v>
      </c>
      <c r="E394" s="1603" t="s">
        <v>4954</v>
      </c>
      <c r="F394" s="1596" t="s">
        <v>4904</v>
      </c>
      <c r="G394" s="1661">
        <v>41</v>
      </c>
      <c r="H394" s="1603" t="s">
        <v>4915</v>
      </c>
      <c r="I394" s="1601" t="s">
        <v>970</v>
      </c>
      <c r="J394" s="1784">
        <v>0</v>
      </c>
      <c r="K394" s="1784"/>
      <c r="L394" s="1598" t="s">
        <v>5051</v>
      </c>
      <c r="M394" s="1604">
        <v>44636</v>
      </c>
    </row>
    <row r="395" spans="1:13" s="1353" customFormat="1" ht="43.2">
      <c r="A395" s="1601">
        <v>388</v>
      </c>
      <c r="B395" s="1602" t="s">
        <v>972</v>
      </c>
      <c r="C395" s="1597" t="s">
        <v>2138</v>
      </c>
      <c r="D395" s="1598" t="s">
        <v>2139</v>
      </c>
      <c r="E395" s="1603" t="s">
        <v>4954</v>
      </c>
      <c r="F395" s="1596" t="s">
        <v>4904</v>
      </c>
      <c r="G395" s="1661">
        <v>72</v>
      </c>
      <c r="H395" s="1603" t="s">
        <v>1858</v>
      </c>
      <c r="I395" s="1601" t="s">
        <v>968</v>
      </c>
      <c r="J395" s="1784">
        <v>648</v>
      </c>
      <c r="K395" s="1784"/>
      <c r="L395" s="1598" t="s">
        <v>5051</v>
      </c>
      <c r="M395" s="1604">
        <v>44636</v>
      </c>
    </row>
    <row r="396" spans="1:13" s="1353" customFormat="1" ht="43.2">
      <c r="A396" s="1601">
        <v>389</v>
      </c>
      <c r="B396" s="1602" t="s">
        <v>972</v>
      </c>
      <c r="C396" s="1597" t="s">
        <v>2138</v>
      </c>
      <c r="D396" s="1598" t="s">
        <v>2139</v>
      </c>
      <c r="E396" s="1603" t="s">
        <v>4954</v>
      </c>
      <c r="F396" s="1596" t="s">
        <v>4904</v>
      </c>
      <c r="G396" s="1661">
        <v>72</v>
      </c>
      <c r="H396" s="1603" t="s">
        <v>1858</v>
      </c>
      <c r="I396" s="1601" t="s">
        <v>980</v>
      </c>
      <c r="J396" s="1784">
        <v>648</v>
      </c>
      <c r="K396" s="1784"/>
      <c r="L396" s="1598" t="s">
        <v>5051</v>
      </c>
      <c r="M396" s="1604">
        <v>44636</v>
      </c>
    </row>
    <row r="397" spans="1:13" s="1353" customFormat="1" ht="43.2">
      <c r="A397" s="1601">
        <v>390</v>
      </c>
      <c r="B397" s="1602" t="s">
        <v>972</v>
      </c>
      <c r="C397" s="1597" t="s">
        <v>2138</v>
      </c>
      <c r="D397" s="1598" t="s">
        <v>2139</v>
      </c>
      <c r="E397" s="1603" t="s">
        <v>4954</v>
      </c>
      <c r="F397" s="1596" t="s">
        <v>4904</v>
      </c>
      <c r="G397" s="1661">
        <v>72</v>
      </c>
      <c r="H397" s="1603" t="s">
        <v>1858</v>
      </c>
      <c r="I397" s="1601" t="s">
        <v>985</v>
      </c>
      <c r="J397" s="1784">
        <v>648</v>
      </c>
      <c r="K397" s="1784"/>
      <c r="L397" s="1598" t="s">
        <v>5051</v>
      </c>
      <c r="M397" s="1604">
        <v>44636</v>
      </c>
    </row>
    <row r="398" spans="1:13" s="1353" customFormat="1" ht="43.2">
      <c r="A398" s="1601">
        <v>391</v>
      </c>
      <c r="B398" s="1602" t="s">
        <v>972</v>
      </c>
      <c r="C398" s="1597" t="s">
        <v>2138</v>
      </c>
      <c r="D398" s="1598" t="s">
        <v>2139</v>
      </c>
      <c r="E398" s="1603" t="s">
        <v>4954</v>
      </c>
      <c r="F398" s="1596" t="s">
        <v>4904</v>
      </c>
      <c r="G398" s="1661">
        <v>72</v>
      </c>
      <c r="H398" s="1603" t="s">
        <v>1858</v>
      </c>
      <c r="I398" s="1601" t="s">
        <v>958</v>
      </c>
      <c r="J398" s="1784">
        <v>648</v>
      </c>
      <c r="K398" s="1784"/>
      <c r="L398" s="1598" t="s">
        <v>5051</v>
      </c>
      <c r="M398" s="1604">
        <v>44636</v>
      </c>
    </row>
    <row r="399" spans="1:13" s="1353" customFormat="1" ht="43.2">
      <c r="A399" s="1601">
        <v>392</v>
      </c>
      <c r="B399" s="1602" t="s">
        <v>972</v>
      </c>
      <c r="C399" s="1597" t="s">
        <v>2138</v>
      </c>
      <c r="D399" s="1598" t="s">
        <v>2139</v>
      </c>
      <c r="E399" s="1603" t="s">
        <v>4954</v>
      </c>
      <c r="F399" s="1596" t="s">
        <v>4904</v>
      </c>
      <c r="G399" s="1661">
        <v>72</v>
      </c>
      <c r="H399" s="1603" t="s">
        <v>1858</v>
      </c>
      <c r="I399" s="1601" t="s">
        <v>970</v>
      </c>
      <c r="J399" s="1784">
        <v>648</v>
      </c>
      <c r="K399" s="1784"/>
      <c r="L399" s="1598" t="s">
        <v>5051</v>
      </c>
      <c r="M399" s="1604">
        <v>44636</v>
      </c>
    </row>
    <row r="400" spans="1:13" s="1353" customFormat="1" ht="43.2">
      <c r="A400" s="1601">
        <v>393</v>
      </c>
      <c r="B400" s="1602" t="s">
        <v>972</v>
      </c>
      <c r="C400" s="1597" t="s">
        <v>2138</v>
      </c>
      <c r="D400" s="1598" t="s">
        <v>2139</v>
      </c>
      <c r="E400" s="1603" t="s">
        <v>4954</v>
      </c>
      <c r="F400" s="1596" t="s">
        <v>4904</v>
      </c>
      <c r="G400" s="1661">
        <v>87</v>
      </c>
      <c r="H400" s="1603" t="s">
        <v>1861</v>
      </c>
      <c r="I400" s="1601" t="s">
        <v>968</v>
      </c>
      <c r="J400" s="1784">
        <v>-1848</v>
      </c>
      <c r="K400" s="1784"/>
      <c r="L400" s="1598" t="s">
        <v>5051</v>
      </c>
      <c r="M400" s="1604">
        <v>44636</v>
      </c>
    </row>
    <row r="401" spans="1:13" s="1353" customFormat="1" ht="43.2">
      <c r="A401" s="1601">
        <v>394</v>
      </c>
      <c r="B401" s="1602" t="s">
        <v>972</v>
      </c>
      <c r="C401" s="1597" t="s">
        <v>2138</v>
      </c>
      <c r="D401" s="1598" t="s">
        <v>2139</v>
      </c>
      <c r="E401" s="1603" t="s">
        <v>4954</v>
      </c>
      <c r="F401" s="1596" t="s">
        <v>4904</v>
      </c>
      <c r="G401" s="1661">
        <v>87</v>
      </c>
      <c r="H401" s="1603" t="s">
        <v>1861</v>
      </c>
      <c r="I401" s="1601" t="s">
        <v>980</v>
      </c>
      <c r="J401" s="1784">
        <v>-1848</v>
      </c>
      <c r="K401" s="1784"/>
      <c r="L401" s="1598" t="s">
        <v>5051</v>
      </c>
      <c r="M401" s="1604">
        <v>44636</v>
      </c>
    </row>
    <row r="402" spans="1:13" s="1353" customFormat="1" ht="43.2">
      <c r="A402" s="1601">
        <v>395</v>
      </c>
      <c r="B402" s="1602" t="s">
        <v>972</v>
      </c>
      <c r="C402" s="1597" t="s">
        <v>2138</v>
      </c>
      <c r="D402" s="1598" t="s">
        <v>2139</v>
      </c>
      <c r="E402" s="1603" t="s">
        <v>4954</v>
      </c>
      <c r="F402" s="1596" t="s">
        <v>4904</v>
      </c>
      <c r="G402" s="1661">
        <v>87</v>
      </c>
      <c r="H402" s="1603" t="s">
        <v>1861</v>
      </c>
      <c r="I402" s="1601" t="s">
        <v>985</v>
      </c>
      <c r="J402" s="1784">
        <v>-1848</v>
      </c>
      <c r="K402" s="1784"/>
      <c r="L402" s="1598" t="s">
        <v>5051</v>
      </c>
      <c r="M402" s="1604">
        <v>44636</v>
      </c>
    </row>
    <row r="403" spans="1:13" s="1353" customFormat="1" ht="43.2">
      <c r="A403" s="1601">
        <v>396</v>
      </c>
      <c r="B403" s="1602" t="s">
        <v>972</v>
      </c>
      <c r="C403" s="1597" t="s">
        <v>2138</v>
      </c>
      <c r="D403" s="1598" t="s">
        <v>2139</v>
      </c>
      <c r="E403" s="1603" t="s">
        <v>4954</v>
      </c>
      <c r="F403" s="1596" t="s">
        <v>4904</v>
      </c>
      <c r="G403" s="1661">
        <v>87</v>
      </c>
      <c r="H403" s="1603" t="s">
        <v>1861</v>
      </c>
      <c r="I403" s="1601" t="s">
        <v>958</v>
      </c>
      <c r="J403" s="1784">
        <v>-1848</v>
      </c>
      <c r="K403" s="1784"/>
      <c r="L403" s="1598" t="s">
        <v>5051</v>
      </c>
      <c r="M403" s="1604">
        <v>44636</v>
      </c>
    </row>
    <row r="404" spans="1:13" s="1353" customFormat="1" ht="43.2">
      <c r="A404" s="1601">
        <v>397</v>
      </c>
      <c r="B404" s="1602" t="s">
        <v>972</v>
      </c>
      <c r="C404" s="1597" t="s">
        <v>2138</v>
      </c>
      <c r="D404" s="1598" t="s">
        <v>2139</v>
      </c>
      <c r="E404" s="1603" t="s">
        <v>4954</v>
      </c>
      <c r="F404" s="1596" t="s">
        <v>4904</v>
      </c>
      <c r="G404" s="1661">
        <v>87</v>
      </c>
      <c r="H404" s="1603" t="s">
        <v>1861</v>
      </c>
      <c r="I404" s="1601" t="s">
        <v>970</v>
      </c>
      <c r="J404" s="1784">
        <v>-1848</v>
      </c>
      <c r="K404" s="1784"/>
      <c r="L404" s="1598" t="s">
        <v>5051</v>
      </c>
      <c r="M404" s="1604">
        <v>44636</v>
      </c>
    </row>
    <row r="405" spans="1:13" s="1353" customFormat="1" ht="43.2">
      <c r="A405" s="1601">
        <v>398</v>
      </c>
      <c r="B405" s="1602" t="s">
        <v>972</v>
      </c>
      <c r="C405" s="1597" t="s">
        <v>2138</v>
      </c>
      <c r="D405" s="1598" t="s">
        <v>2139</v>
      </c>
      <c r="E405" s="1603" t="s">
        <v>4954</v>
      </c>
      <c r="F405" s="1596" t="s">
        <v>4904</v>
      </c>
      <c r="G405" s="1661">
        <v>97</v>
      </c>
      <c r="H405" s="1603" t="s">
        <v>1907</v>
      </c>
      <c r="I405" s="1601" t="s">
        <v>874</v>
      </c>
      <c r="J405" s="1784">
        <v>-1.1980000000000001E-3</v>
      </c>
      <c r="K405" s="1784"/>
      <c r="L405" s="1598" t="s">
        <v>5051</v>
      </c>
      <c r="M405" s="1604">
        <v>44636</v>
      </c>
    </row>
    <row r="406" spans="1:13" s="1353" customFormat="1" ht="43.2">
      <c r="A406" s="1601">
        <v>399</v>
      </c>
      <c r="B406" s="1602" t="s">
        <v>972</v>
      </c>
      <c r="C406" s="1597" t="s">
        <v>2138</v>
      </c>
      <c r="D406" s="1598" t="s">
        <v>2139</v>
      </c>
      <c r="E406" s="1603" t="s">
        <v>4954</v>
      </c>
      <c r="F406" s="1596" t="s">
        <v>4904</v>
      </c>
      <c r="G406" s="1661">
        <v>101</v>
      </c>
      <c r="H406" s="1603" t="s">
        <v>1911</v>
      </c>
      <c r="I406" s="1601" t="s">
        <v>874</v>
      </c>
      <c r="J406" s="1784">
        <v>4.2000000000000002E-4</v>
      </c>
      <c r="K406" s="1784"/>
      <c r="L406" s="1598" t="s">
        <v>5051</v>
      </c>
      <c r="M406" s="1604">
        <v>44636</v>
      </c>
    </row>
    <row r="407" spans="1:13" s="1353" customFormat="1" ht="43.2">
      <c r="A407" s="1601">
        <v>400</v>
      </c>
      <c r="B407" s="1602" t="s">
        <v>1036</v>
      </c>
      <c r="C407" s="1597" t="s">
        <v>3358</v>
      </c>
      <c r="D407" s="1598" t="s">
        <v>5052</v>
      </c>
      <c r="E407" s="1603" t="s">
        <v>4954</v>
      </c>
      <c r="F407" s="1596" t="s">
        <v>4904</v>
      </c>
      <c r="G407" s="1661">
        <v>23</v>
      </c>
      <c r="H407" s="1603" t="s">
        <v>1090</v>
      </c>
      <c r="I407" s="1601" t="s">
        <v>874</v>
      </c>
      <c r="J407" s="1601" t="s">
        <v>966</v>
      </c>
      <c r="K407" s="1601" t="s">
        <v>978</v>
      </c>
      <c r="L407" s="1598" t="s">
        <v>5053</v>
      </c>
      <c r="M407" s="1604">
        <v>44649</v>
      </c>
    </row>
    <row r="408" spans="1:13" s="1353" customFormat="1" ht="57.6">
      <c r="A408" s="1868">
        <f>A407+1</f>
        <v>401</v>
      </c>
      <c r="B408" s="1869" t="s">
        <v>990</v>
      </c>
      <c r="C408" s="1869" t="s">
        <v>1136</v>
      </c>
      <c r="D408" s="1870" t="s">
        <v>1135</v>
      </c>
      <c r="E408" s="1870" t="s">
        <v>5054</v>
      </c>
      <c r="F408" s="1868" t="s">
        <v>4904</v>
      </c>
      <c r="G408" s="1871">
        <v>23</v>
      </c>
      <c r="H408" s="1870" t="s">
        <v>1090</v>
      </c>
      <c r="I408" s="1868" t="s">
        <v>874</v>
      </c>
      <c r="J408" s="1868" t="s">
        <v>978</v>
      </c>
      <c r="K408" s="1868" t="s">
        <v>966</v>
      </c>
      <c r="L408" s="1870" t="s">
        <v>5055</v>
      </c>
      <c r="M408" s="1872">
        <v>44900</v>
      </c>
    </row>
    <row r="409" spans="1:13" s="1353" customFormat="1" ht="57.6">
      <c r="A409" s="1868">
        <f t="shared" ref="A409:A425" si="0">A408+1</f>
        <v>402</v>
      </c>
      <c r="B409" s="1869" t="s">
        <v>993</v>
      </c>
      <c r="C409" s="1869" t="s">
        <v>3558</v>
      </c>
      <c r="D409" s="1870" t="s">
        <v>3560</v>
      </c>
      <c r="E409" s="1870" t="s">
        <v>5054</v>
      </c>
      <c r="F409" s="1868" t="s">
        <v>4904</v>
      </c>
      <c r="G409" s="1871">
        <v>62</v>
      </c>
      <c r="H409" s="1870" t="s">
        <v>956</v>
      </c>
      <c r="I409" s="1871" t="s">
        <v>5056</v>
      </c>
      <c r="J409" s="1868" t="s">
        <v>961</v>
      </c>
      <c r="K409" s="1868" t="s">
        <v>4906</v>
      </c>
      <c r="L409" s="1870" t="s">
        <v>5057</v>
      </c>
      <c r="M409" s="1872">
        <v>44900</v>
      </c>
    </row>
    <row r="410" spans="1:13" s="1353" customFormat="1" ht="86.4">
      <c r="A410" s="1868">
        <f t="shared" si="0"/>
        <v>403</v>
      </c>
      <c r="B410" s="1869" t="s">
        <v>5028</v>
      </c>
      <c r="C410" s="1869" t="s">
        <v>2367</v>
      </c>
      <c r="D410" s="1870" t="s">
        <v>2369</v>
      </c>
      <c r="E410" s="1884" t="s">
        <v>5058</v>
      </c>
      <c r="F410" s="1868" t="s">
        <v>4904</v>
      </c>
      <c r="G410" s="1871">
        <v>62</v>
      </c>
      <c r="H410" s="1870" t="s">
        <v>956</v>
      </c>
      <c r="I410" s="1871" t="s">
        <v>5056</v>
      </c>
      <c r="J410" s="1868" t="s">
        <v>4906</v>
      </c>
      <c r="K410" s="1868" t="s">
        <v>961</v>
      </c>
      <c r="L410" s="1870" t="s">
        <v>5059</v>
      </c>
      <c r="M410" s="1872">
        <v>44900</v>
      </c>
    </row>
    <row r="411" spans="1:13" s="1353" customFormat="1" ht="86.4">
      <c r="A411" s="1882">
        <f t="shared" si="0"/>
        <v>404</v>
      </c>
      <c r="B411" s="1883" t="s">
        <v>990</v>
      </c>
      <c r="C411" s="1869" t="s">
        <v>1136</v>
      </c>
      <c r="D411" s="1870" t="s">
        <v>1135</v>
      </c>
      <c r="E411" s="1884" t="s">
        <v>5058</v>
      </c>
      <c r="F411" s="1868" t="s">
        <v>4904</v>
      </c>
      <c r="G411" s="1871">
        <v>62</v>
      </c>
      <c r="H411" s="1870" t="s">
        <v>956</v>
      </c>
      <c r="I411" s="1871" t="s">
        <v>5056</v>
      </c>
      <c r="J411" s="1868" t="s">
        <v>4906</v>
      </c>
      <c r="K411" s="1868" t="s">
        <v>961</v>
      </c>
      <c r="L411" s="1870" t="s">
        <v>5060</v>
      </c>
      <c r="M411" s="1872">
        <v>44914</v>
      </c>
    </row>
    <row r="412" spans="1:13" s="1353" customFormat="1" ht="86.4">
      <c r="A412" s="1882">
        <f t="shared" si="0"/>
        <v>405</v>
      </c>
      <c r="B412" s="1883" t="s">
        <v>5029</v>
      </c>
      <c r="C412" s="1883" t="s">
        <v>2930</v>
      </c>
      <c r="D412" s="1884" t="s">
        <v>2932</v>
      </c>
      <c r="E412" s="1884" t="s">
        <v>5058</v>
      </c>
      <c r="F412" s="1882" t="s">
        <v>4904</v>
      </c>
      <c r="G412" s="1885">
        <v>62</v>
      </c>
      <c r="H412" s="1884" t="s">
        <v>956</v>
      </c>
      <c r="I412" s="1885" t="s">
        <v>5056</v>
      </c>
      <c r="J412" s="1882" t="s">
        <v>4906</v>
      </c>
      <c r="K412" s="1882" t="s">
        <v>961</v>
      </c>
      <c r="L412" s="1884" t="s">
        <v>5061</v>
      </c>
      <c r="M412" s="1886">
        <v>44914</v>
      </c>
    </row>
    <row r="413" spans="1:13" s="1353" customFormat="1" ht="86.4">
      <c r="A413" s="1882">
        <f t="shared" si="0"/>
        <v>406</v>
      </c>
      <c r="B413" s="1883" t="s">
        <v>996</v>
      </c>
      <c r="C413" s="1883" t="s">
        <v>3131</v>
      </c>
      <c r="D413" s="1884" t="s">
        <v>3134</v>
      </c>
      <c r="E413" s="1884" t="s">
        <v>5058</v>
      </c>
      <c r="F413" s="1882" t="s">
        <v>4904</v>
      </c>
      <c r="G413" s="1885">
        <v>62</v>
      </c>
      <c r="H413" s="1884" t="s">
        <v>956</v>
      </c>
      <c r="I413" s="1885" t="s">
        <v>5056</v>
      </c>
      <c r="J413" s="1882" t="s">
        <v>4906</v>
      </c>
      <c r="K413" s="1882" t="s">
        <v>961</v>
      </c>
      <c r="L413" s="1884" t="s">
        <v>5062</v>
      </c>
      <c r="M413" s="1886">
        <v>44914</v>
      </c>
    </row>
    <row r="414" spans="1:13" s="1353" customFormat="1" ht="86.4">
      <c r="A414" s="1882">
        <f t="shared" si="0"/>
        <v>407</v>
      </c>
      <c r="B414" s="1883" t="s">
        <v>996</v>
      </c>
      <c r="C414" s="1883" t="s">
        <v>1149</v>
      </c>
      <c r="D414" s="1884" t="s">
        <v>1148</v>
      </c>
      <c r="E414" s="1884" t="s">
        <v>5058</v>
      </c>
      <c r="F414" s="1882" t="s">
        <v>4904</v>
      </c>
      <c r="G414" s="1885">
        <v>62</v>
      </c>
      <c r="H414" s="1884" t="s">
        <v>956</v>
      </c>
      <c r="I414" s="1885" t="s">
        <v>5056</v>
      </c>
      <c r="J414" s="1882" t="s">
        <v>4906</v>
      </c>
      <c r="K414" s="1882" t="s">
        <v>961</v>
      </c>
      <c r="L414" s="1870" t="s">
        <v>5063</v>
      </c>
      <c r="M414" s="1886">
        <v>44914</v>
      </c>
    </row>
    <row r="415" spans="1:13" s="1353" customFormat="1" ht="86.4">
      <c r="A415" s="1882">
        <f t="shared" si="0"/>
        <v>408</v>
      </c>
      <c r="B415" s="1883" t="s">
        <v>1036</v>
      </c>
      <c r="C415" s="1883" t="s">
        <v>3405</v>
      </c>
      <c r="D415" s="1884" t="s">
        <v>3407</v>
      </c>
      <c r="E415" s="1884" t="s">
        <v>5058</v>
      </c>
      <c r="F415" s="1882" t="s">
        <v>4904</v>
      </c>
      <c r="G415" s="1885">
        <v>62</v>
      </c>
      <c r="H415" s="1884" t="s">
        <v>956</v>
      </c>
      <c r="I415" s="1885" t="s">
        <v>5056</v>
      </c>
      <c r="J415" s="1882" t="s">
        <v>4906</v>
      </c>
      <c r="K415" s="1882" t="s">
        <v>961</v>
      </c>
      <c r="L415" s="1884" t="s">
        <v>5064</v>
      </c>
      <c r="M415" s="1886">
        <v>44914</v>
      </c>
    </row>
    <row r="416" spans="1:13" s="1353" customFormat="1" ht="86.4">
      <c r="A416" s="1882">
        <f t="shared" si="0"/>
        <v>409</v>
      </c>
      <c r="B416" s="1883" t="s">
        <v>993</v>
      </c>
      <c r="C416" s="1883" t="s">
        <v>3562</v>
      </c>
      <c r="D416" s="1884" t="s">
        <v>3564</v>
      </c>
      <c r="E416" s="1884" t="s">
        <v>5058</v>
      </c>
      <c r="F416" s="1882" t="s">
        <v>4904</v>
      </c>
      <c r="G416" s="1885">
        <v>62</v>
      </c>
      <c r="H416" s="1884" t="s">
        <v>956</v>
      </c>
      <c r="I416" s="1885" t="s">
        <v>5056</v>
      </c>
      <c r="J416" s="1882" t="s">
        <v>4906</v>
      </c>
      <c r="K416" s="1882" t="s">
        <v>961</v>
      </c>
      <c r="L416" s="1884" t="s">
        <v>5065</v>
      </c>
      <c r="M416" s="1886">
        <v>44914</v>
      </c>
    </row>
    <row r="417" spans="1:13" s="1353" customFormat="1" ht="86.4">
      <c r="A417" s="1882">
        <f t="shared" si="0"/>
        <v>410</v>
      </c>
      <c r="B417" s="1883" t="s">
        <v>1003</v>
      </c>
      <c r="C417" s="1883" t="s">
        <v>3815</v>
      </c>
      <c r="D417" s="1884" t="s">
        <v>3817</v>
      </c>
      <c r="E417" s="1884" t="s">
        <v>5058</v>
      </c>
      <c r="F417" s="1882" t="s">
        <v>4904</v>
      </c>
      <c r="G417" s="1885">
        <v>62</v>
      </c>
      <c r="H417" s="1884" t="s">
        <v>956</v>
      </c>
      <c r="I417" s="1885" t="s">
        <v>5056</v>
      </c>
      <c r="J417" s="1882" t="s">
        <v>4906</v>
      </c>
      <c r="K417" s="1882" t="s">
        <v>961</v>
      </c>
      <c r="L417" s="1884" t="s">
        <v>5066</v>
      </c>
      <c r="M417" s="1886">
        <v>44914</v>
      </c>
    </row>
    <row r="418" spans="1:13" s="1353" customFormat="1" ht="86.4">
      <c r="A418" s="1882">
        <f t="shared" si="0"/>
        <v>411</v>
      </c>
      <c r="B418" s="1883" t="s">
        <v>1008</v>
      </c>
      <c r="C418" s="1883" t="s">
        <v>1155</v>
      </c>
      <c r="D418" s="1884" t="s">
        <v>1154</v>
      </c>
      <c r="E418" s="1884" t="s">
        <v>5058</v>
      </c>
      <c r="F418" s="1882" t="s">
        <v>4904</v>
      </c>
      <c r="G418" s="1885">
        <v>62</v>
      </c>
      <c r="H418" s="1884" t="s">
        <v>956</v>
      </c>
      <c r="I418" s="1885" t="s">
        <v>5056</v>
      </c>
      <c r="J418" s="1882" t="s">
        <v>4906</v>
      </c>
      <c r="K418" s="1882" t="s">
        <v>961</v>
      </c>
      <c r="L418" s="1884" t="s">
        <v>5067</v>
      </c>
      <c r="M418" s="1886">
        <v>44914</v>
      </c>
    </row>
    <row r="419" spans="1:13" s="1353" customFormat="1" ht="86.4">
      <c r="A419" s="1882">
        <f t="shared" si="0"/>
        <v>412</v>
      </c>
      <c r="B419" s="1883" t="s">
        <v>1008</v>
      </c>
      <c r="C419" s="1883" t="s">
        <v>4061</v>
      </c>
      <c r="D419" s="1884" t="s">
        <v>4063</v>
      </c>
      <c r="E419" s="1884" t="s">
        <v>5058</v>
      </c>
      <c r="F419" s="1882" t="s">
        <v>4904</v>
      </c>
      <c r="G419" s="1885">
        <v>62</v>
      </c>
      <c r="H419" s="1884" t="s">
        <v>956</v>
      </c>
      <c r="I419" s="1885" t="s">
        <v>5056</v>
      </c>
      <c r="J419" s="1882" t="s">
        <v>4906</v>
      </c>
      <c r="K419" s="1882" t="s">
        <v>961</v>
      </c>
      <c r="L419" s="1884" t="s">
        <v>5068</v>
      </c>
      <c r="M419" s="1886">
        <v>44914</v>
      </c>
    </row>
    <row r="420" spans="1:13" s="1353" customFormat="1" ht="86.4">
      <c r="A420" s="1882">
        <f t="shared" si="0"/>
        <v>413</v>
      </c>
      <c r="B420" s="1883" t="s">
        <v>1008</v>
      </c>
      <c r="C420" s="1883" t="s">
        <v>1161</v>
      </c>
      <c r="D420" s="1884" t="s">
        <v>1160</v>
      </c>
      <c r="E420" s="1884" t="s">
        <v>5058</v>
      </c>
      <c r="F420" s="1882" t="s">
        <v>4904</v>
      </c>
      <c r="G420" s="1885">
        <v>62</v>
      </c>
      <c r="H420" s="1884" t="s">
        <v>956</v>
      </c>
      <c r="I420" s="1885" t="s">
        <v>5056</v>
      </c>
      <c r="J420" s="1882" t="s">
        <v>4906</v>
      </c>
      <c r="K420" s="1882" t="s">
        <v>961</v>
      </c>
      <c r="L420" s="1884" t="s">
        <v>5069</v>
      </c>
      <c r="M420" s="1886">
        <v>44914</v>
      </c>
    </row>
    <row r="421" spans="1:13" s="1353" customFormat="1" ht="86.4">
      <c r="A421" s="1882">
        <f t="shared" si="0"/>
        <v>414</v>
      </c>
      <c r="B421" s="1883" t="s">
        <v>1008</v>
      </c>
      <c r="C421" s="1883" t="s">
        <v>4066</v>
      </c>
      <c r="D421" s="1884" t="s">
        <v>4068</v>
      </c>
      <c r="E421" s="1884" t="s">
        <v>5058</v>
      </c>
      <c r="F421" s="1882" t="s">
        <v>4904</v>
      </c>
      <c r="G421" s="1885">
        <v>62</v>
      </c>
      <c r="H421" s="1884" t="s">
        <v>956</v>
      </c>
      <c r="I421" s="1885" t="s">
        <v>5056</v>
      </c>
      <c r="J421" s="1882" t="s">
        <v>4906</v>
      </c>
      <c r="K421" s="1882" t="s">
        <v>961</v>
      </c>
      <c r="L421" s="1884" t="s">
        <v>5068</v>
      </c>
      <c r="M421" s="1886">
        <v>44914</v>
      </c>
    </row>
    <row r="422" spans="1:13" s="1353" customFormat="1" ht="86.4">
      <c r="A422" s="1882">
        <f t="shared" si="0"/>
        <v>415</v>
      </c>
      <c r="B422" s="1883" t="s">
        <v>982</v>
      </c>
      <c r="C422" s="1883" t="s">
        <v>5070</v>
      </c>
      <c r="D422" s="1884" t="s">
        <v>4367</v>
      </c>
      <c r="E422" s="1884" t="s">
        <v>5058</v>
      </c>
      <c r="F422" s="1882" t="s">
        <v>4904</v>
      </c>
      <c r="G422" s="1885">
        <v>62</v>
      </c>
      <c r="H422" s="1884" t="s">
        <v>956</v>
      </c>
      <c r="I422" s="1885" t="s">
        <v>5056</v>
      </c>
      <c r="J422" s="1882" t="s">
        <v>4906</v>
      </c>
      <c r="K422" s="1882" t="s">
        <v>961</v>
      </c>
      <c r="L422" s="1884" t="s">
        <v>5071</v>
      </c>
      <c r="M422" s="1886">
        <v>44914</v>
      </c>
    </row>
    <row r="423" spans="1:13" s="1353" customFormat="1" ht="86.4">
      <c r="A423" s="1882">
        <f t="shared" si="0"/>
        <v>416</v>
      </c>
      <c r="B423" s="1883" t="s">
        <v>1012</v>
      </c>
      <c r="C423" s="1883" t="s">
        <v>4465</v>
      </c>
      <c r="D423" s="1884" t="s">
        <v>4467</v>
      </c>
      <c r="E423" s="1884" t="s">
        <v>5058</v>
      </c>
      <c r="F423" s="1882" t="s">
        <v>4904</v>
      </c>
      <c r="G423" s="1885">
        <v>62</v>
      </c>
      <c r="H423" s="1884" t="s">
        <v>956</v>
      </c>
      <c r="I423" s="1885" t="s">
        <v>5056</v>
      </c>
      <c r="J423" s="1882" t="s">
        <v>4906</v>
      </c>
      <c r="K423" s="1882" t="s">
        <v>961</v>
      </c>
      <c r="L423" s="1884" t="s">
        <v>5072</v>
      </c>
      <c r="M423" s="1886">
        <v>44914</v>
      </c>
    </row>
    <row r="424" spans="1:13" s="1353" customFormat="1" ht="86.4">
      <c r="A424" s="1882">
        <f t="shared" si="0"/>
        <v>417</v>
      </c>
      <c r="B424" s="1883" t="s">
        <v>1012</v>
      </c>
      <c r="C424" s="1883" t="s">
        <v>4485</v>
      </c>
      <c r="D424" s="1884" t="s">
        <v>4487</v>
      </c>
      <c r="E424" s="1884" t="s">
        <v>5058</v>
      </c>
      <c r="F424" s="1882" t="s">
        <v>4904</v>
      </c>
      <c r="G424" s="1885">
        <v>62</v>
      </c>
      <c r="H424" s="1884" t="s">
        <v>956</v>
      </c>
      <c r="I424" s="1885" t="s">
        <v>5056</v>
      </c>
      <c r="J424" s="1882" t="s">
        <v>4906</v>
      </c>
      <c r="K424" s="1882" t="s">
        <v>961</v>
      </c>
      <c r="L424" s="1912" t="s">
        <v>5072</v>
      </c>
      <c r="M424" s="1886">
        <v>44914</v>
      </c>
    </row>
    <row r="425" spans="1:13" s="1353" customFormat="1" ht="28.8">
      <c r="A425" s="1882">
        <f t="shared" si="0"/>
        <v>418</v>
      </c>
      <c r="B425" s="1883" t="s">
        <v>993</v>
      </c>
      <c r="C425" s="1883" t="s">
        <v>3549</v>
      </c>
      <c r="D425" s="1884" t="s">
        <v>3551</v>
      </c>
      <c r="E425" s="1884" t="s">
        <v>5073</v>
      </c>
      <c r="F425" s="1882" t="s">
        <v>4904</v>
      </c>
      <c r="G425" s="1885">
        <v>41</v>
      </c>
      <c r="H425" s="1884" t="s">
        <v>1855</v>
      </c>
      <c r="I425" s="1882" t="s">
        <v>970</v>
      </c>
      <c r="J425" s="1913">
        <v>96</v>
      </c>
      <c r="K425" s="1913">
        <v>97.7</v>
      </c>
      <c r="L425" s="1914" t="s">
        <v>5074</v>
      </c>
      <c r="M425" s="1886">
        <v>44914</v>
      </c>
    </row>
    <row r="426" spans="1:13" s="1353" customFormat="1" ht="55.2">
      <c r="A426" s="1882">
        <f>A425+1</f>
        <v>419</v>
      </c>
      <c r="B426" s="1883" t="s">
        <v>1036</v>
      </c>
      <c r="C426" s="1883" t="s">
        <v>3405</v>
      </c>
      <c r="D426" s="1884" t="s">
        <v>3407</v>
      </c>
      <c r="E426" s="1884" t="s">
        <v>5073</v>
      </c>
      <c r="F426" s="1882" t="s">
        <v>4904</v>
      </c>
      <c r="G426" s="1885">
        <v>41</v>
      </c>
      <c r="H426" s="1884" t="s">
        <v>1855</v>
      </c>
      <c r="I426" s="1882" t="s">
        <v>958</v>
      </c>
      <c r="J426" s="1915">
        <v>100</v>
      </c>
      <c r="K426" s="1915">
        <v>55.1</v>
      </c>
      <c r="L426" s="1928" t="s">
        <v>5075</v>
      </c>
      <c r="M426" s="1886">
        <v>44914</v>
      </c>
    </row>
    <row r="427" spans="1:13" s="1353" customFormat="1" ht="28.8">
      <c r="A427" s="1882">
        <f t="shared" ref="A427:A489" si="1">A426+1</f>
        <v>420</v>
      </c>
      <c r="B427" s="1883" t="s">
        <v>999</v>
      </c>
      <c r="C427" s="1883" t="s">
        <v>1142</v>
      </c>
      <c r="D427" s="1884" t="s">
        <v>1141</v>
      </c>
      <c r="E427" s="1884" t="s">
        <v>5073</v>
      </c>
      <c r="F427" s="1882" t="s">
        <v>4904</v>
      </c>
      <c r="G427" s="1885">
        <v>41</v>
      </c>
      <c r="H427" s="1884" t="s">
        <v>1855</v>
      </c>
      <c r="I427" s="1882" t="s">
        <v>980</v>
      </c>
      <c r="J427" s="1920">
        <v>83209</v>
      </c>
      <c r="K427" s="1920">
        <v>84209</v>
      </c>
      <c r="L427" s="1914" t="s">
        <v>5074</v>
      </c>
      <c r="M427" s="1886">
        <v>44915</v>
      </c>
    </row>
    <row r="428" spans="1:13" s="1353" customFormat="1" ht="28.8">
      <c r="A428" s="1882">
        <f t="shared" si="1"/>
        <v>421</v>
      </c>
      <c r="B428" s="1883" t="s">
        <v>999</v>
      </c>
      <c r="C428" s="1883" t="s">
        <v>1142</v>
      </c>
      <c r="D428" s="1884" t="s">
        <v>1141</v>
      </c>
      <c r="E428" s="1884" t="s">
        <v>5073</v>
      </c>
      <c r="F428" s="1882" t="s">
        <v>4904</v>
      </c>
      <c r="G428" s="1885">
        <v>41</v>
      </c>
      <c r="H428" s="1884" t="s">
        <v>1855</v>
      </c>
      <c r="I428" s="1882" t="s">
        <v>985</v>
      </c>
      <c r="J428" s="1920">
        <v>93209</v>
      </c>
      <c r="K428" s="1920">
        <v>96209</v>
      </c>
      <c r="L428" s="1914" t="s">
        <v>5074</v>
      </c>
      <c r="M428" s="1886">
        <v>44915</v>
      </c>
    </row>
    <row r="429" spans="1:13" s="1353" customFormat="1" ht="28.8">
      <c r="A429" s="1882">
        <f t="shared" si="1"/>
        <v>422</v>
      </c>
      <c r="B429" s="1883" t="s">
        <v>999</v>
      </c>
      <c r="C429" s="1883" t="s">
        <v>1142</v>
      </c>
      <c r="D429" s="1884" t="s">
        <v>1141</v>
      </c>
      <c r="E429" s="1884" t="s">
        <v>5073</v>
      </c>
      <c r="F429" s="1882" t="s">
        <v>4904</v>
      </c>
      <c r="G429" s="1885">
        <v>41</v>
      </c>
      <c r="H429" s="1884" t="s">
        <v>1855</v>
      </c>
      <c r="I429" s="1882" t="s">
        <v>958</v>
      </c>
      <c r="J429" s="1920">
        <v>103209</v>
      </c>
      <c r="K429" s="1920">
        <v>109209</v>
      </c>
      <c r="L429" s="1914" t="s">
        <v>5074</v>
      </c>
      <c r="M429" s="1886">
        <v>44915</v>
      </c>
    </row>
    <row r="430" spans="1:13" s="1353" customFormat="1" ht="28.8">
      <c r="A430" s="1882">
        <f t="shared" si="1"/>
        <v>423</v>
      </c>
      <c r="B430" s="1883" t="s">
        <v>999</v>
      </c>
      <c r="C430" s="1883" t="s">
        <v>1142</v>
      </c>
      <c r="D430" s="1884" t="s">
        <v>1141</v>
      </c>
      <c r="E430" s="1884" t="s">
        <v>5073</v>
      </c>
      <c r="F430" s="1882" t="s">
        <v>4904</v>
      </c>
      <c r="G430" s="1885">
        <v>41</v>
      </c>
      <c r="H430" s="1884" t="s">
        <v>1855</v>
      </c>
      <c r="I430" s="1882" t="s">
        <v>970</v>
      </c>
      <c r="J430" s="1920">
        <v>113209</v>
      </c>
      <c r="K430" s="1920">
        <v>123209</v>
      </c>
      <c r="L430" s="1914" t="s">
        <v>5074</v>
      </c>
      <c r="M430" s="1886">
        <v>44915</v>
      </c>
    </row>
    <row r="431" spans="1:13" s="1353" customFormat="1" ht="28.8">
      <c r="A431" s="1882">
        <f t="shared" si="1"/>
        <v>424</v>
      </c>
      <c r="B431" s="1883" t="s">
        <v>999</v>
      </c>
      <c r="C431" s="1883" t="s">
        <v>1142</v>
      </c>
      <c r="D431" s="1884" t="s">
        <v>1141</v>
      </c>
      <c r="E431" s="1884" t="s">
        <v>5073</v>
      </c>
      <c r="F431" s="1882" t="s">
        <v>4904</v>
      </c>
      <c r="G431" s="1885">
        <v>72</v>
      </c>
      <c r="H431" s="1884" t="s">
        <v>1858</v>
      </c>
      <c r="I431" s="1882" t="s">
        <v>980</v>
      </c>
      <c r="J431" s="1920">
        <v>79028</v>
      </c>
      <c r="K431" s="1920">
        <v>79828</v>
      </c>
      <c r="L431" s="1914" t="s">
        <v>5074</v>
      </c>
      <c r="M431" s="1886">
        <v>44915</v>
      </c>
    </row>
    <row r="432" spans="1:13" s="1353" customFormat="1" ht="28.8">
      <c r="A432" s="1882">
        <f t="shared" si="1"/>
        <v>425</v>
      </c>
      <c r="B432" s="1883" t="s">
        <v>999</v>
      </c>
      <c r="C432" s="1883" t="s">
        <v>1142</v>
      </c>
      <c r="D432" s="1884" t="s">
        <v>1141</v>
      </c>
      <c r="E432" s="1884" t="s">
        <v>5073</v>
      </c>
      <c r="F432" s="1882" t="s">
        <v>4904</v>
      </c>
      <c r="G432" s="1885">
        <v>72</v>
      </c>
      <c r="H432" s="1884" t="s">
        <v>1858</v>
      </c>
      <c r="I432" s="1882" t="s">
        <v>985</v>
      </c>
      <c r="J432" s="1920">
        <v>89028</v>
      </c>
      <c r="K432" s="1920">
        <v>91428</v>
      </c>
      <c r="L432" s="1914" t="s">
        <v>5074</v>
      </c>
      <c r="M432" s="1886">
        <v>44915</v>
      </c>
    </row>
    <row r="433" spans="1:13" s="1353" customFormat="1" ht="28.8">
      <c r="A433" s="1882">
        <f t="shared" si="1"/>
        <v>426</v>
      </c>
      <c r="B433" s="1883" t="s">
        <v>999</v>
      </c>
      <c r="C433" s="1883" t="s">
        <v>1142</v>
      </c>
      <c r="D433" s="1884" t="s">
        <v>1141</v>
      </c>
      <c r="E433" s="1884" t="s">
        <v>5073</v>
      </c>
      <c r="F433" s="1882" t="s">
        <v>4904</v>
      </c>
      <c r="G433" s="1885">
        <v>72</v>
      </c>
      <c r="H433" s="1884" t="s">
        <v>1858</v>
      </c>
      <c r="I433" s="1882" t="s">
        <v>958</v>
      </c>
      <c r="J433" s="1920">
        <v>99028</v>
      </c>
      <c r="K433" s="1920">
        <v>103828</v>
      </c>
      <c r="L433" s="1914" t="s">
        <v>5074</v>
      </c>
      <c r="M433" s="1886">
        <v>44915</v>
      </c>
    </row>
    <row r="434" spans="1:13" s="1353" customFormat="1" ht="28.8">
      <c r="A434" s="1882">
        <f t="shared" si="1"/>
        <v>427</v>
      </c>
      <c r="B434" s="1883" t="s">
        <v>999</v>
      </c>
      <c r="C434" s="1883" t="s">
        <v>1142</v>
      </c>
      <c r="D434" s="1884" t="s">
        <v>1141</v>
      </c>
      <c r="E434" s="1884" t="s">
        <v>5073</v>
      </c>
      <c r="F434" s="1882" t="s">
        <v>4904</v>
      </c>
      <c r="G434" s="1885">
        <v>72</v>
      </c>
      <c r="H434" s="1884" t="s">
        <v>1858</v>
      </c>
      <c r="I434" s="1882" t="s">
        <v>970</v>
      </c>
      <c r="J434" s="1920">
        <v>109028</v>
      </c>
      <c r="K434" s="1920">
        <v>117028</v>
      </c>
      <c r="L434" s="1914" t="s">
        <v>5074</v>
      </c>
      <c r="M434" s="1886">
        <v>44915</v>
      </c>
    </row>
    <row r="435" spans="1:13" s="1353" customFormat="1" ht="28.8">
      <c r="A435" s="1882">
        <f t="shared" si="1"/>
        <v>428</v>
      </c>
      <c r="B435" s="1883" t="s">
        <v>999</v>
      </c>
      <c r="C435" s="1883" t="s">
        <v>1142</v>
      </c>
      <c r="D435" s="1884" t="s">
        <v>1141</v>
      </c>
      <c r="E435" s="1884" t="s">
        <v>5073</v>
      </c>
      <c r="F435" s="1882" t="s">
        <v>4904</v>
      </c>
      <c r="G435" s="1885">
        <v>87</v>
      </c>
      <c r="H435" s="1884" t="s">
        <v>1861</v>
      </c>
      <c r="I435" s="1882" t="s">
        <v>980</v>
      </c>
      <c r="J435" s="1920">
        <v>92209</v>
      </c>
      <c r="K435" s="1920">
        <v>93709</v>
      </c>
      <c r="L435" s="1914" t="s">
        <v>5074</v>
      </c>
      <c r="M435" s="1886">
        <v>44915</v>
      </c>
    </row>
    <row r="436" spans="1:13" s="1353" customFormat="1" ht="28.8">
      <c r="A436" s="1882">
        <f t="shared" si="1"/>
        <v>429</v>
      </c>
      <c r="B436" s="1883" t="s">
        <v>999</v>
      </c>
      <c r="C436" s="1883" t="s">
        <v>1142</v>
      </c>
      <c r="D436" s="1884" t="s">
        <v>1141</v>
      </c>
      <c r="E436" s="1884" t="s">
        <v>5073</v>
      </c>
      <c r="F436" s="1882" t="s">
        <v>4904</v>
      </c>
      <c r="G436" s="1885">
        <v>87</v>
      </c>
      <c r="H436" s="1884" t="s">
        <v>1861</v>
      </c>
      <c r="I436" s="1882" t="s">
        <v>985</v>
      </c>
      <c r="J436" s="1920">
        <v>102209</v>
      </c>
      <c r="K436" s="1920">
        <v>106709</v>
      </c>
      <c r="L436" s="1914" t="s">
        <v>5074</v>
      </c>
      <c r="M436" s="1886">
        <v>44915</v>
      </c>
    </row>
    <row r="437" spans="1:13" s="1353" customFormat="1" ht="28.8">
      <c r="A437" s="1882">
        <f t="shared" si="1"/>
        <v>430</v>
      </c>
      <c r="B437" s="1883" t="s">
        <v>999</v>
      </c>
      <c r="C437" s="1883" t="s">
        <v>1142</v>
      </c>
      <c r="D437" s="1884" t="s">
        <v>1141</v>
      </c>
      <c r="E437" s="1884" t="s">
        <v>5073</v>
      </c>
      <c r="F437" s="1882" t="s">
        <v>4904</v>
      </c>
      <c r="G437" s="1885">
        <v>87</v>
      </c>
      <c r="H437" s="1884" t="s">
        <v>1861</v>
      </c>
      <c r="I437" s="1882" t="s">
        <v>958</v>
      </c>
      <c r="J437" s="1920">
        <v>112209</v>
      </c>
      <c r="K437" s="1920">
        <v>121209</v>
      </c>
      <c r="L437" s="1914" t="s">
        <v>5074</v>
      </c>
      <c r="M437" s="1886">
        <v>44915</v>
      </c>
    </row>
    <row r="438" spans="1:13" s="1353" customFormat="1" ht="28.8">
      <c r="A438" s="1882">
        <f t="shared" si="1"/>
        <v>431</v>
      </c>
      <c r="B438" s="1883" t="s">
        <v>999</v>
      </c>
      <c r="C438" s="1883" t="s">
        <v>1142</v>
      </c>
      <c r="D438" s="1884" t="s">
        <v>1141</v>
      </c>
      <c r="E438" s="1884" t="s">
        <v>5073</v>
      </c>
      <c r="F438" s="1882" t="s">
        <v>4904</v>
      </c>
      <c r="G438" s="1885">
        <v>87</v>
      </c>
      <c r="H438" s="1884" t="s">
        <v>1861</v>
      </c>
      <c r="I438" s="1882" t="s">
        <v>970</v>
      </c>
      <c r="J438" s="1920">
        <v>122209</v>
      </c>
      <c r="K438" s="1920">
        <v>137209</v>
      </c>
      <c r="L438" s="1914" t="s">
        <v>5074</v>
      </c>
      <c r="M438" s="1886">
        <v>44915</v>
      </c>
    </row>
    <row r="439" spans="1:13" s="1353" customFormat="1" ht="86.4">
      <c r="A439" s="1882">
        <f t="shared" si="1"/>
        <v>432</v>
      </c>
      <c r="B439" s="1883" t="s">
        <v>972</v>
      </c>
      <c r="C439" s="1883" t="s">
        <v>1127</v>
      </c>
      <c r="D439" s="1884" t="s">
        <v>1126</v>
      </c>
      <c r="E439" s="1884" t="s">
        <v>5058</v>
      </c>
      <c r="F439" s="1882" t="s">
        <v>4904</v>
      </c>
      <c r="G439" s="1885">
        <v>62</v>
      </c>
      <c r="H439" s="1884" t="s">
        <v>956</v>
      </c>
      <c r="I439" s="1885" t="s">
        <v>5056</v>
      </c>
      <c r="J439" s="1882" t="s">
        <v>4906</v>
      </c>
      <c r="K439" s="1882" t="s">
        <v>961</v>
      </c>
      <c r="L439" s="1884" t="s">
        <v>5076</v>
      </c>
      <c r="M439" s="1886">
        <v>44915</v>
      </c>
    </row>
    <row r="440" spans="1:13" s="1353" customFormat="1" ht="86.4">
      <c r="A440" s="1882">
        <f t="shared" si="1"/>
        <v>433</v>
      </c>
      <c r="B440" s="1883" t="s">
        <v>972</v>
      </c>
      <c r="C440" s="1883" t="s">
        <v>2116</v>
      </c>
      <c r="D440" s="1884" t="s">
        <v>2117</v>
      </c>
      <c r="E440" s="1884" t="s">
        <v>5058</v>
      </c>
      <c r="F440" s="1882" t="s">
        <v>4904</v>
      </c>
      <c r="G440" s="1885">
        <v>17</v>
      </c>
      <c r="H440" s="1884" t="s">
        <v>943</v>
      </c>
      <c r="I440" s="1882" t="s">
        <v>874</v>
      </c>
      <c r="J440" s="1882" t="s">
        <v>5077</v>
      </c>
      <c r="K440" s="1882" t="s">
        <v>964</v>
      </c>
      <c r="L440" s="1884" t="s">
        <v>5078</v>
      </c>
      <c r="M440" s="1886">
        <v>44931</v>
      </c>
    </row>
    <row r="441" spans="1:13" s="1353" customFormat="1" ht="28.8">
      <c r="A441" s="1882">
        <f t="shared" si="1"/>
        <v>434</v>
      </c>
      <c r="B441" s="1883" t="s">
        <v>972</v>
      </c>
      <c r="C441" s="1883" t="s">
        <v>4729</v>
      </c>
      <c r="D441" s="1884" t="s">
        <v>4730</v>
      </c>
      <c r="E441" s="1884" t="s">
        <v>4903</v>
      </c>
      <c r="F441" s="1882" t="s">
        <v>4904</v>
      </c>
      <c r="G441" s="1885">
        <v>97</v>
      </c>
      <c r="H441" s="1884" t="s">
        <v>1907</v>
      </c>
      <c r="I441" s="1882"/>
      <c r="J441" s="1882">
        <v>4.7699999999999999E-2</v>
      </c>
      <c r="K441" s="1882">
        <v>-4.7699999999999999E-2</v>
      </c>
      <c r="L441" s="1884" t="s">
        <v>5079</v>
      </c>
      <c r="M441" s="1886">
        <v>44937</v>
      </c>
    </row>
    <row r="442" spans="1:13" s="1353" customFormat="1" ht="28.8">
      <c r="A442" s="1882">
        <f t="shared" si="1"/>
        <v>435</v>
      </c>
      <c r="B442" s="1883" t="s">
        <v>1015</v>
      </c>
      <c r="C442" s="1883" t="s">
        <v>4576</v>
      </c>
      <c r="D442" s="1884" t="s">
        <v>4578</v>
      </c>
      <c r="E442" s="1884" t="s">
        <v>5080</v>
      </c>
      <c r="F442" s="1882" t="s">
        <v>4904</v>
      </c>
      <c r="G442" s="1885">
        <v>62</v>
      </c>
      <c r="H442" s="1884" t="s">
        <v>956</v>
      </c>
      <c r="I442" s="1882" t="s">
        <v>968</v>
      </c>
      <c r="J442" s="1882" t="s">
        <v>961</v>
      </c>
      <c r="K442" s="1882" t="s">
        <v>4906</v>
      </c>
      <c r="L442" s="1884" t="s">
        <v>5081</v>
      </c>
      <c r="M442" s="1886">
        <v>44960</v>
      </c>
    </row>
    <row r="443" spans="1:13" s="1353" customFormat="1" ht="28.8">
      <c r="A443" s="1882">
        <f t="shared" si="1"/>
        <v>436</v>
      </c>
      <c r="B443" s="1883" t="s">
        <v>1015</v>
      </c>
      <c r="C443" s="1883" t="s">
        <v>4576</v>
      </c>
      <c r="D443" s="1884" t="s">
        <v>4578</v>
      </c>
      <c r="E443" s="1884" t="s">
        <v>5080</v>
      </c>
      <c r="F443" s="1882" t="s">
        <v>4904</v>
      </c>
      <c r="G443" s="1885">
        <v>62</v>
      </c>
      <c r="H443" s="1884" t="s">
        <v>956</v>
      </c>
      <c r="I443" s="1882" t="s">
        <v>980</v>
      </c>
      <c r="J443" s="1882" t="s">
        <v>961</v>
      </c>
      <c r="K443" s="1882" t="s">
        <v>4906</v>
      </c>
      <c r="L443" s="1884" t="s">
        <v>5081</v>
      </c>
      <c r="M443" s="1886">
        <v>44960</v>
      </c>
    </row>
    <row r="444" spans="1:13" s="1353" customFormat="1" ht="28.8">
      <c r="A444" s="1882">
        <f t="shared" si="1"/>
        <v>437</v>
      </c>
      <c r="B444" s="1883" t="s">
        <v>1015</v>
      </c>
      <c r="C444" s="1883" t="s">
        <v>4576</v>
      </c>
      <c r="D444" s="1884" t="s">
        <v>4578</v>
      </c>
      <c r="E444" s="1884" t="s">
        <v>5080</v>
      </c>
      <c r="F444" s="1882" t="s">
        <v>4904</v>
      </c>
      <c r="G444" s="1885">
        <v>62</v>
      </c>
      <c r="H444" s="1884" t="s">
        <v>956</v>
      </c>
      <c r="I444" s="1882" t="s">
        <v>985</v>
      </c>
      <c r="J444" s="1882" t="s">
        <v>961</v>
      </c>
      <c r="K444" s="1882" t="s">
        <v>4906</v>
      </c>
      <c r="L444" s="1884" t="s">
        <v>5081</v>
      </c>
      <c r="M444" s="1886">
        <v>44960</v>
      </c>
    </row>
    <row r="445" spans="1:13" s="1353" customFormat="1" ht="28.8">
      <c r="A445" s="1882">
        <f t="shared" si="1"/>
        <v>438</v>
      </c>
      <c r="B445" s="1883" t="s">
        <v>1015</v>
      </c>
      <c r="C445" s="1883" t="s">
        <v>4576</v>
      </c>
      <c r="D445" s="1884" t="s">
        <v>4578</v>
      </c>
      <c r="E445" s="1884" t="s">
        <v>5080</v>
      </c>
      <c r="F445" s="1882" t="s">
        <v>4904</v>
      </c>
      <c r="G445" s="1885">
        <v>62</v>
      </c>
      <c r="H445" s="1884" t="s">
        <v>956</v>
      </c>
      <c r="I445" s="1882" t="s">
        <v>958</v>
      </c>
      <c r="J445" s="1882" t="s">
        <v>961</v>
      </c>
      <c r="K445" s="1882" t="s">
        <v>4906</v>
      </c>
      <c r="L445" s="1884" t="s">
        <v>5081</v>
      </c>
      <c r="M445" s="1886">
        <v>44960</v>
      </c>
    </row>
    <row r="446" spans="1:13" s="1353" customFormat="1" ht="28.8">
      <c r="A446" s="1882">
        <f t="shared" si="1"/>
        <v>439</v>
      </c>
      <c r="B446" s="1883" t="s">
        <v>972</v>
      </c>
      <c r="C446" s="1883" t="s">
        <v>2199</v>
      </c>
      <c r="D446" s="1884" t="s">
        <v>2200</v>
      </c>
      <c r="E446" s="1884" t="s">
        <v>5080</v>
      </c>
      <c r="F446" s="1882" t="s">
        <v>4904</v>
      </c>
      <c r="G446" s="1885">
        <v>41</v>
      </c>
      <c r="H446" s="1884" t="s">
        <v>1855</v>
      </c>
      <c r="I446" s="1882" t="s">
        <v>970</v>
      </c>
      <c r="J446" s="1929">
        <v>1</v>
      </c>
      <c r="K446" s="1882">
        <v>100</v>
      </c>
      <c r="L446" s="1884" t="s">
        <v>5082</v>
      </c>
      <c r="M446" s="1886">
        <v>44973</v>
      </c>
    </row>
    <row r="447" spans="1:13" s="1353" customFormat="1" ht="28.8">
      <c r="A447" s="1882">
        <f t="shared" si="1"/>
        <v>440</v>
      </c>
      <c r="B447" s="1883" t="s">
        <v>1022</v>
      </c>
      <c r="C447" s="1883" t="s">
        <v>2301</v>
      </c>
      <c r="D447" s="1884" t="s">
        <v>2303</v>
      </c>
      <c r="E447" s="1884" t="s">
        <v>5080</v>
      </c>
      <c r="F447" s="1882" t="s">
        <v>4904</v>
      </c>
      <c r="G447" s="1885">
        <v>87</v>
      </c>
      <c r="H447" s="1884" t="s">
        <v>949</v>
      </c>
      <c r="I447" s="1885" t="s">
        <v>968</v>
      </c>
      <c r="J447" s="1882">
        <v>90</v>
      </c>
      <c r="K447" s="1882" t="s">
        <v>4906</v>
      </c>
      <c r="L447" s="1884" t="s">
        <v>5083</v>
      </c>
      <c r="M447" s="1886">
        <v>44974</v>
      </c>
    </row>
    <row r="448" spans="1:13" s="1353" customFormat="1" ht="28.8">
      <c r="A448" s="1882">
        <f t="shared" si="1"/>
        <v>441</v>
      </c>
      <c r="B448" s="1883" t="s">
        <v>1022</v>
      </c>
      <c r="C448" s="1883" t="s">
        <v>2301</v>
      </c>
      <c r="D448" s="1884" t="s">
        <v>2303</v>
      </c>
      <c r="E448" s="1884" t="s">
        <v>5080</v>
      </c>
      <c r="F448" s="1882" t="s">
        <v>4904</v>
      </c>
      <c r="G448" s="1885">
        <v>87</v>
      </c>
      <c r="H448" s="1884" t="s">
        <v>949</v>
      </c>
      <c r="I448" s="1885" t="s">
        <v>980</v>
      </c>
      <c r="J448" s="1882">
        <v>90</v>
      </c>
      <c r="K448" s="1882" t="s">
        <v>4906</v>
      </c>
      <c r="L448" s="1884" t="s">
        <v>5083</v>
      </c>
      <c r="M448" s="1886">
        <v>44974</v>
      </c>
    </row>
    <row r="449" spans="1:13" s="1353" customFormat="1" ht="28.8">
      <c r="A449" s="1882">
        <f t="shared" si="1"/>
        <v>442</v>
      </c>
      <c r="B449" s="1883" t="s">
        <v>1022</v>
      </c>
      <c r="C449" s="1883" t="s">
        <v>2301</v>
      </c>
      <c r="D449" s="1884" t="s">
        <v>2303</v>
      </c>
      <c r="E449" s="1884" t="s">
        <v>5080</v>
      </c>
      <c r="F449" s="1882" t="s">
        <v>4904</v>
      </c>
      <c r="G449" s="1885">
        <v>87</v>
      </c>
      <c r="H449" s="1884" t="s">
        <v>949</v>
      </c>
      <c r="I449" s="1885" t="s">
        <v>985</v>
      </c>
      <c r="J449" s="1882">
        <v>90</v>
      </c>
      <c r="K449" s="1882" t="s">
        <v>4906</v>
      </c>
      <c r="L449" s="1884" t="s">
        <v>5083</v>
      </c>
      <c r="M449" s="1886">
        <v>44974</v>
      </c>
    </row>
    <row r="450" spans="1:13" s="1353" customFormat="1" ht="28.8">
      <c r="A450" s="1882">
        <f t="shared" si="1"/>
        <v>443</v>
      </c>
      <c r="B450" s="1883" t="s">
        <v>1022</v>
      </c>
      <c r="C450" s="1883" t="s">
        <v>2301</v>
      </c>
      <c r="D450" s="1884" t="s">
        <v>2303</v>
      </c>
      <c r="E450" s="1884" t="s">
        <v>5080</v>
      </c>
      <c r="F450" s="1882" t="s">
        <v>4904</v>
      </c>
      <c r="G450" s="1885">
        <v>87</v>
      </c>
      <c r="H450" s="1884" t="s">
        <v>949</v>
      </c>
      <c r="I450" s="1885" t="s">
        <v>958</v>
      </c>
      <c r="J450" s="1882">
        <v>90</v>
      </c>
      <c r="K450" s="1882" t="s">
        <v>4906</v>
      </c>
      <c r="L450" s="1884" t="s">
        <v>5083</v>
      </c>
      <c r="M450" s="1886">
        <v>44974</v>
      </c>
    </row>
    <row r="451" spans="1:13" s="1353" customFormat="1" ht="14.4">
      <c r="A451" s="1882">
        <f t="shared" si="1"/>
        <v>444</v>
      </c>
      <c r="B451" s="1883" t="s">
        <v>1022</v>
      </c>
      <c r="C451" s="1883" t="s">
        <v>2301</v>
      </c>
      <c r="D451" s="1884" t="s">
        <v>2303</v>
      </c>
      <c r="E451" s="1884" t="s">
        <v>5080</v>
      </c>
      <c r="F451" s="1882" t="s">
        <v>4904</v>
      </c>
      <c r="G451" s="1885">
        <v>87</v>
      </c>
      <c r="H451" s="1884" t="s">
        <v>949</v>
      </c>
      <c r="I451" s="1885" t="s">
        <v>970</v>
      </c>
      <c r="J451" s="1882">
        <v>90</v>
      </c>
      <c r="K451" s="1882">
        <v>77</v>
      </c>
      <c r="L451" s="1884" t="s">
        <v>5084</v>
      </c>
      <c r="M451" s="1886">
        <v>44974</v>
      </c>
    </row>
    <row r="452" spans="1:13" s="1353" customFormat="1" ht="14.4">
      <c r="A452" s="1882">
        <f t="shared" si="1"/>
        <v>445</v>
      </c>
      <c r="B452" s="1883" t="s">
        <v>1008</v>
      </c>
      <c r="C452" s="1883" t="s">
        <v>4073</v>
      </c>
      <c r="D452" s="1884" t="s">
        <v>4075</v>
      </c>
      <c r="E452" s="1884" t="s">
        <v>1008</v>
      </c>
      <c r="F452" s="1882" t="s">
        <v>4904</v>
      </c>
      <c r="G452" s="1885">
        <v>87</v>
      </c>
      <c r="H452" s="1884" t="s">
        <v>949</v>
      </c>
      <c r="I452" s="1882" t="s">
        <v>968</v>
      </c>
      <c r="J452" s="1882">
        <v>4.5</v>
      </c>
      <c r="K452" s="1882">
        <v>9</v>
      </c>
      <c r="L452" s="1884" t="s">
        <v>5085</v>
      </c>
      <c r="M452" s="1886">
        <v>44995</v>
      </c>
    </row>
    <row r="453" spans="1:13" s="1353" customFormat="1" ht="14.4">
      <c r="A453" s="1882">
        <f t="shared" si="1"/>
        <v>446</v>
      </c>
      <c r="B453" s="1883" t="s">
        <v>1008</v>
      </c>
      <c r="C453" s="1883" t="s">
        <v>4073</v>
      </c>
      <c r="D453" s="1884" t="s">
        <v>4075</v>
      </c>
      <c r="E453" s="1884" t="s">
        <v>1008</v>
      </c>
      <c r="F453" s="1882" t="s">
        <v>4904</v>
      </c>
      <c r="G453" s="1885">
        <v>87</v>
      </c>
      <c r="H453" s="1884" t="s">
        <v>949</v>
      </c>
      <c r="I453" s="1882" t="s">
        <v>980</v>
      </c>
      <c r="J453" s="1882">
        <v>2</v>
      </c>
      <c r="K453" s="1882">
        <v>5.75</v>
      </c>
      <c r="L453" s="1884" t="s">
        <v>5085</v>
      </c>
      <c r="M453" s="1886">
        <v>44995</v>
      </c>
    </row>
    <row r="454" spans="1:13" s="1353" customFormat="1" ht="14.4">
      <c r="A454" s="1882">
        <f t="shared" si="1"/>
        <v>447</v>
      </c>
      <c r="B454" s="1883" t="s">
        <v>1008</v>
      </c>
      <c r="C454" s="1883" t="s">
        <v>4073</v>
      </c>
      <c r="D454" s="1884" t="s">
        <v>4075</v>
      </c>
      <c r="E454" s="1884" t="s">
        <v>1008</v>
      </c>
      <c r="F454" s="1882" t="s">
        <v>4904</v>
      </c>
      <c r="G454" s="1885">
        <v>87</v>
      </c>
      <c r="H454" s="1884" t="s">
        <v>949</v>
      </c>
      <c r="I454" s="1882" t="s">
        <v>985</v>
      </c>
      <c r="J454" s="1882">
        <v>2</v>
      </c>
      <c r="K454" s="1882">
        <v>4</v>
      </c>
      <c r="L454" s="1884" t="s">
        <v>5085</v>
      </c>
      <c r="M454" s="1886">
        <v>44995</v>
      </c>
    </row>
    <row r="455" spans="1:13" s="1353" customFormat="1" ht="14.4">
      <c r="A455" s="1882">
        <f t="shared" si="1"/>
        <v>448</v>
      </c>
      <c r="B455" s="1883" t="s">
        <v>1008</v>
      </c>
      <c r="C455" s="1883" t="s">
        <v>4073</v>
      </c>
      <c r="D455" s="1884" t="s">
        <v>4075</v>
      </c>
      <c r="E455" s="1884" t="s">
        <v>1008</v>
      </c>
      <c r="F455" s="1882" t="s">
        <v>4904</v>
      </c>
      <c r="G455" s="1885">
        <v>87</v>
      </c>
      <c r="H455" s="1884" t="s">
        <v>949</v>
      </c>
      <c r="I455" s="1882" t="s">
        <v>958</v>
      </c>
      <c r="J455" s="1882">
        <v>2</v>
      </c>
      <c r="K455" s="1882">
        <v>4</v>
      </c>
      <c r="L455" s="1884" t="s">
        <v>5085</v>
      </c>
      <c r="M455" s="1886">
        <v>44995</v>
      </c>
    </row>
    <row r="456" spans="1:13" s="1353" customFormat="1" ht="14.4">
      <c r="A456" s="1882">
        <f t="shared" si="1"/>
        <v>449</v>
      </c>
      <c r="B456" s="1883" t="s">
        <v>1008</v>
      </c>
      <c r="C456" s="1883" t="s">
        <v>4073</v>
      </c>
      <c r="D456" s="1884" t="s">
        <v>4075</v>
      </c>
      <c r="E456" s="1884" t="s">
        <v>1008</v>
      </c>
      <c r="F456" s="1882" t="s">
        <v>4904</v>
      </c>
      <c r="G456" s="1885">
        <v>87</v>
      </c>
      <c r="H456" s="1884" t="s">
        <v>949</v>
      </c>
      <c r="I456" s="1882" t="s">
        <v>970</v>
      </c>
      <c r="J456" s="1882">
        <v>4.5</v>
      </c>
      <c r="K456" s="1882">
        <v>9</v>
      </c>
      <c r="L456" s="1884" t="s">
        <v>5085</v>
      </c>
      <c r="M456" s="1886">
        <v>44995</v>
      </c>
    </row>
    <row r="457" spans="1:13" s="1353" customFormat="1" ht="14.4">
      <c r="A457" s="1882">
        <f t="shared" si="1"/>
        <v>450</v>
      </c>
      <c r="B457" s="1883" t="s">
        <v>1033</v>
      </c>
      <c r="C457" s="1883" t="s">
        <v>3056</v>
      </c>
      <c r="D457" s="1884" t="s">
        <v>2172</v>
      </c>
      <c r="E457" s="1884" t="s">
        <v>5086</v>
      </c>
      <c r="F457" s="1882" t="s">
        <v>4904</v>
      </c>
      <c r="G457" s="1885">
        <v>41</v>
      </c>
      <c r="H457" s="1884" t="s">
        <v>1855</v>
      </c>
      <c r="I457" s="1882" t="s">
        <v>980</v>
      </c>
      <c r="J457" s="1882">
        <v>43</v>
      </c>
      <c r="K457" s="1882">
        <v>37</v>
      </c>
      <c r="L457" s="1884" t="s">
        <v>5087</v>
      </c>
      <c r="M457" s="1886">
        <v>45065</v>
      </c>
    </row>
    <row r="458" spans="1:13" s="1353" customFormat="1" ht="14.4">
      <c r="A458" s="1882">
        <f t="shared" si="1"/>
        <v>451</v>
      </c>
      <c r="B458" s="1883" t="s">
        <v>1033</v>
      </c>
      <c r="C458" s="1883" t="s">
        <v>3056</v>
      </c>
      <c r="D458" s="1884" t="s">
        <v>2172</v>
      </c>
      <c r="E458" s="1884" t="s">
        <v>5086</v>
      </c>
      <c r="F458" s="1882" t="s">
        <v>4904</v>
      </c>
      <c r="G458" s="1885">
        <v>41</v>
      </c>
      <c r="H458" s="1884" t="s">
        <v>1855</v>
      </c>
      <c r="I458" s="1882" t="s">
        <v>985</v>
      </c>
      <c r="J458" s="1882">
        <v>43</v>
      </c>
      <c r="K458" s="1882">
        <v>38</v>
      </c>
      <c r="L458" s="1884" t="s">
        <v>5087</v>
      </c>
      <c r="M458" s="1886">
        <v>45065</v>
      </c>
    </row>
    <row r="459" spans="1:13" s="1353" customFormat="1" ht="14.4">
      <c r="A459" s="1882">
        <f t="shared" si="1"/>
        <v>452</v>
      </c>
      <c r="B459" s="1883" t="s">
        <v>1033</v>
      </c>
      <c r="C459" s="1883" t="s">
        <v>3056</v>
      </c>
      <c r="D459" s="1884" t="s">
        <v>2172</v>
      </c>
      <c r="E459" s="1884" t="s">
        <v>5086</v>
      </c>
      <c r="F459" s="1882" t="s">
        <v>4904</v>
      </c>
      <c r="G459" s="1885">
        <v>41</v>
      </c>
      <c r="H459" s="1884" t="s">
        <v>1855</v>
      </c>
      <c r="I459" s="1882" t="s">
        <v>958</v>
      </c>
      <c r="J459" s="1882">
        <v>44</v>
      </c>
      <c r="K459" s="1882">
        <v>39</v>
      </c>
      <c r="L459" s="1884" t="s">
        <v>5087</v>
      </c>
      <c r="M459" s="1886">
        <v>45065</v>
      </c>
    </row>
    <row r="460" spans="1:13" s="1353" customFormat="1" ht="14.4">
      <c r="A460" s="1882">
        <f t="shared" si="1"/>
        <v>453</v>
      </c>
      <c r="B460" s="1883" t="s">
        <v>1033</v>
      </c>
      <c r="C460" s="1883" t="s">
        <v>3056</v>
      </c>
      <c r="D460" s="1884" t="s">
        <v>2172</v>
      </c>
      <c r="E460" s="1884" t="s">
        <v>5086</v>
      </c>
      <c r="F460" s="1882" t="s">
        <v>4904</v>
      </c>
      <c r="G460" s="1885">
        <v>41</v>
      </c>
      <c r="H460" s="1884" t="s">
        <v>1855</v>
      </c>
      <c r="I460" s="1882" t="s">
        <v>970</v>
      </c>
      <c r="J460" s="1882">
        <v>60</v>
      </c>
      <c r="K460" s="1882">
        <v>65</v>
      </c>
      <c r="L460" s="1884" t="s">
        <v>5087</v>
      </c>
      <c r="M460" s="1886">
        <v>45065</v>
      </c>
    </row>
    <row r="461" spans="1:13" s="1353" customFormat="1" ht="14.4">
      <c r="A461" s="1882">
        <f t="shared" si="1"/>
        <v>454</v>
      </c>
      <c r="B461" s="1883" t="s">
        <v>1008</v>
      </c>
      <c r="C461" s="1883" t="s">
        <v>3991</v>
      </c>
      <c r="D461" s="1884" t="s">
        <v>3993</v>
      </c>
      <c r="E461" s="1884" t="s">
        <v>1008</v>
      </c>
      <c r="F461" s="1882" t="s">
        <v>4904</v>
      </c>
      <c r="G461" s="1885">
        <v>87</v>
      </c>
      <c r="H461" s="1884" t="s">
        <v>1861</v>
      </c>
      <c r="I461" s="1882" t="s">
        <v>968</v>
      </c>
      <c r="J461" s="1920">
        <v>0</v>
      </c>
      <c r="K461" s="1920"/>
      <c r="L461" s="1884" t="s">
        <v>5088</v>
      </c>
      <c r="M461" s="1886">
        <v>45065</v>
      </c>
    </row>
    <row r="462" spans="1:13" s="1353" customFormat="1" ht="14.4">
      <c r="A462" s="1882">
        <f t="shared" si="1"/>
        <v>455</v>
      </c>
      <c r="B462" s="1883" t="s">
        <v>1008</v>
      </c>
      <c r="C462" s="1883" t="s">
        <v>3991</v>
      </c>
      <c r="D462" s="1884" t="s">
        <v>3993</v>
      </c>
      <c r="E462" s="1884" t="s">
        <v>1008</v>
      </c>
      <c r="F462" s="1882" t="s">
        <v>4904</v>
      </c>
      <c r="G462" s="1885">
        <v>87</v>
      </c>
      <c r="H462" s="1884" t="s">
        <v>1861</v>
      </c>
      <c r="I462" s="1882" t="s">
        <v>980</v>
      </c>
      <c r="J462" s="1920">
        <v>3600</v>
      </c>
      <c r="K462" s="1920"/>
      <c r="L462" s="1884" t="s">
        <v>5088</v>
      </c>
      <c r="M462" s="1886">
        <v>45065</v>
      </c>
    </row>
    <row r="463" spans="1:13" s="1353" customFormat="1" ht="14.4">
      <c r="A463" s="1882">
        <f t="shared" si="1"/>
        <v>456</v>
      </c>
      <c r="B463" s="1883" t="s">
        <v>1008</v>
      </c>
      <c r="C463" s="1883" t="s">
        <v>3991</v>
      </c>
      <c r="D463" s="1884" t="s">
        <v>3993</v>
      </c>
      <c r="E463" s="1884" t="s">
        <v>1008</v>
      </c>
      <c r="F463" s="1882" t="s">
        <v>4904</v>
      </c>
      <c r="G463" s="1885">
        <v>87</v>
      </c>
      <c r="H463" s="1884" t="s">
        <v>1861</v>
      </c>
      <c r="I463" s="1882" t="s">
        <v>985</v>
      </c>
      <c r="J463" s="1920">
        <v>3500</v>
      </c>
      <c r="K463" s="1920"/>
      <c r="L463" s="1884" t="s">
        <v>5088</v>
      </c>
      <c r="M463" s="1886">
        <v>45065</v>
      </c>
    </row>
    <row r="464" spans="1:13" s="1353" customFormat="1" ht="14.4">
      <c r="A464" s="1882">
        <f t="shared" si="1"/>
        <v>457</v>
      </c>
      <c r="B464" s="1883" t="s">
        <v>1008</v>
      </c>
      <c r="C464" s="1883" t="s">
        <v>3991</v>
      </c>
      <c r="D464" s="1884" t="s">
        <v>3993</v>
      </c>
      <c r="E464" s="1884" t="s">
        <v>1008</v>
      </c>
      <c r="F464" s="1882" t="s">
        <v>4904</v>
      </c>
      <c r="G464" s="1885">
        <v>87</v>
      </c>
      <c r="H464" s="1884" t="s">
        <v>1861</v>
      </c>
      <c r="I464" s="1882" t="s">
        <v>958</v>
      </c>
      <c r="J464" s="1920">
        <v>3500</v>
      </c>
      <c r="K464" s="1920"/>
      <c r="L464" s="1884" t="s">
        <v>5088</v>
      </c>
      <c r="M464" s="1886">
        <v>45065</v>
      </c>
    </row>
    <row r="465" spans="1:13" s="1353" customFormat="1" ht="14.4">
      <c r="A465" s="1882">
        <f t="shared" si="1"/>
        <v>458</v>
      </c>
      <c r="B465" s="1883" t="s">
        <v>1008</v>
      </c>
      <c r="C465" s="1883" t="s">
        <v>3991</v>
      </c>
      <c r="D465" s="1884" t="s">
        <v>3993</v>
      </c>
      <c r="E465" s="1884" t="s">
        <v>1008</v>
      </c>
      <c r="F465" s="1882" t="s">
        <v>4904</v>
      </c>
      <c r="G465" s="1885">
        <v>87</v>
      </c>
      <c r="H465" s="1884" t="s">
        <v>1861</v>
      </c>
      <c r="I465" s="1882" t="s">
        <v>970</v>
      </c>
      <c r="J465" s="1920">
        <v>3500</v>
      </c>
      <c r="K465" s="1920">
        <v>14100</v>
      </c>
      <c r="L465" s="1884" t="s">
        <v>5088</v>
      </c>
      <c r="M465" s="1886">
        <v>45065</v>
      </c>
    </row>
    <row r="466" spans="1:13" s="1353" customFormat="1" ht="44.25" customHeight="1">
      <c r="A466" s="1882">
        <f t="shared" si="1"/>
        <v>459</v>
      </c>
      <c r="B466" s="1883" t="s">
        <v>1008</v>
      </c>
      <c r="C466" s="1883" t="s">
        <v>1155</v>
      </c>
      <c r="D466" s="1884" t="s">
        <v>1154</v>
      </c>
      <c r="E466" s="1884" t="s">
        <v>1008</v>
      </c>
      <c r="F466" s="1882" t="s">
        <v>4904</v>
      </c>
      <c r="G466" s="1885">
        <v>41</v>
      </c>
      <c r="H466" s="1884" t="s">
        <v>1855</v>
      </c>
      <c r="I466" s="1882" t="s">
        <v>968</v>
      </c>
      <c r="J466" s="1885" t="s">
        <v>5089</v>
      </c>
      <c r="K466" s="1882">
        <v>1</v>
      </c>
      <c r="L466" s="1884" t="s">
        <v>5090</v>
      </c>
      <c r="M466" s="1886">
        <v>45065</v>
      </c>
    </row>
    <row r="467" spans="1:13" s="1353" customFormat="1" ht="45.75" customHeight="1">
      <c r="A467" s="1882">
        <f t="shared" si="1"/>
        <v>460</v>
      </c>
      <c r="B467" s="1883" t="s">
        <v>1008</v>
      </c>
      <c r="C467" s="1883" t="s">
        <v>1155</v>
      </c>
      <c r="D467" s="1884" t="s">
        <v>1154</v>
      </c>
      <c r="E467" s="1884" t="s">
        <v>1008</v>
      </c>
      <c r="F467" s="1882" t="s">
        <v>4904</v>
      </c>
      <c r="G467" s="1885">
        <v>41</v>
      </c>
      <c r="H467" s="1884" t="s">
        <v>1855</v>
      </c>
      <c r="I467" s="1882" t="s">
        <v>985</v>
      </c>
      <c r="J467" s="1885" t="s">
        <v>5091</v>
      </c>
      <c r="K467" s="1882">
        <v>1</v>
      </c>
      <c r="L467" s="1884" t="s">
        <v>5092</v>
      </c>
      <c r="M467" s="1886">
        <v>45065</v>
      </c>
    </row>
    <row r="468" spans="1:13" s="1353" customFormat="1" ht="46.5" customHeight="1">
      <c r="A468" s="1882">
        <f t="shared" si="1"/>
        <v>461</v>
      </c>
      <c r="B468" s="1883" t="s">
        <v>1008</v>
      </c>
      <c r="C468" s="1883" t="s">
        <v>1155</v>
      </c>
      <c r="D468" s="1884" t="s">
        <v>1154</v>
      </c>
      <c r="E468" s="1884" t="s">
        <v>1008</v>
      </c>
      <c r="F468" s="1882" t="s">
        <v>4904</v>
      </c>
      <c r="G468" s="1885">
        <v>41</v>
      </c>
      <c r="H468" s="1884" t="s">
        <v>1855</v>
      </c>
      <c r="I468" s="1882" t="s">
        <v>958</v>
      </c>
      <c r="J468" s="1885" t="s">
        <v>5093</v>
      </c>
      <c r="K468" s="1882">
        <v>1</v>
      </c>
      <c r="L468" s="1884" t="s">
        <v>5092</v>
      </c>
      <c r="M468" s="1886">
        <v>45065</v>
      </c>
    </row>
    <row r="469" spans="1:13" s="1353" customFormat="1" ht="89.25" customHeight="1">
      <c r="A469" s="1882">
        <f t="shared" si="1"/>
        <v>462</v>
      </c>
      <c r="B469" s="1883" t="s">
        <v>1008</v>
      </c>
      <c r="C469" s="1883" t="s">
        <v>1161</v>
      </c>
      <c r="D469" s="1884" t="s">
        <v>1160</v>
      </c>
      <c r="E469" s="1884" t="s">
        <v>1008</v>
      </c>
      <c r="F469" s="1882" t="s">
        <v>4904</v>
      </c>
      <c r="G469" s="1885">
        <v>41</v>
      </c>
      <c r="H469" s="1884" t="s">
        <v>1855</v>
      </c>
      <c r="I469" s="1882" t="s">
        <v>958</v>
      </c>
      <c r="J469" s="1885" t="s">
        <v>5094</v>
      </c>
      <c r="K469" s="1882">
        <v>1</v>
      </c>
      <c r="L469" s="1884" t="s">
        <v>5092</v>
      </c>
      <c r="M469" s="1886">
        <v>45065</v>
      </c>
    </row>
    <row r="470" spans="1:13" s="1353" customFormat="1" ht="14.4">
      <c r="A470" s="1861">
        <f t="shared" si="1"/>
        <v>463</v>
      </c>
      <c r="B470" s="1862"/>
      <c r="C470" s="1862"/>
      <c r="D470" s="1863"/>
      <c r="E470" s="1863"/>
      <c r="F470" s="1861"/>
      <c r="G470" s="1864"/>
      <c r="H470" s="1863"/>
      <c r="I470" s="1861"/>
      <c r="J470" s="1861"/>
      <c r="K470" s="1861"/>
      <c r="L470" s="1863"/>
      <c r="M470" s="1865"/>
    </row>
    <row r="471" spans="1:13" s="1353" customFormat="1" ht="14.4">
      <c r="A471" s="1861">
        <f t="shared" si="1"/>
        <v>464</v>
      </c>
      <c r="B471" s="1862"/>
      <c r="C471" s="1862"/>
      <c r="D471" s="1863"/>
      <c r="E471" s="1863"/>
      <c r="F471" s="1861"/>
      <c r="G471" s="1864"/>
      <c r="H471" s="1863"/>
      <c r="I471" s="1861"/>
      <c r="J471" s="1861"/>
      <c r="K471" s="1861"/>
      <c r="L471" s="1863"/>
      <c r="M471" s="1865"/>
    </row>
    <row r="472" spans="1:13" s="1353" customFormat="1" ht="14.4">
      <c r="A472" s="1861">
        <f t="shared" si="1"/>
        <v>465</v>
      </c>
      <c r="B472" s="1862"/>
      <c r="C472" s="1862"/>
      <c r="D472" s="1863"/>
      <c r="E472" s="1863"/>
      <c r="F472" s="1861"/>
      <c r="G472" s="1864"/>
      <c r="H472" s="1863"/>
      <c r="I472" s="1861"/>
      <c r="J472" s="1861"/>
      <c r="K472" s="1861"/>
      <c r="L472" s="1863"/>
      <c r="M472" s="1865"/>
    </row>
    <row r="473" spans="1:13" s="1353" customFormat="1" ht="14.4">
      <c r="A473" s="1861">
        <f t="shared" si="1"/>
        <v>466</v>
      </c>
      <c r="B473" s="1862"/>
      <c r="C473" s="1862"/>
      <c r="D473" s="1863"/>
      <c r="E473" s="1863"/>
      <c r="F473" s="1861"/>
      <c r="G473" s="1864"/>
      <c r="H473" s="1863"/>
      <c r="I473" s="1861"/>
      <c r="J473" s="1861"/>
      <c r="K473" s="1861"/>
      <c r="L473" s="1863"/>
      <c r="M473" s="1865"/>
    </row>
    <row r="474" spans="1:13" s="1353" customFormat="1" ht="14.4">
      <c r="A474" s="1861">
        <f t="shared" si="1"/>
        <v>467</v>
      </c>
      <c r="B474" s="1862"/>
      <c r="C474" s="1862"/>
      <c r="D474" s="1863"/>
      <c r="E474" s="1863"/>
      <c r="F474" s="1861"/>
      <c r="G474" s="1864"/>
      <c r="H474" s="1863"/>
      <c r="I474" s="1861"/>
      <c r="J474" s="1861"/>
      <c r="K474" s="1861"/>
      <c r="L474" s="1863"/>
      <c r="M474" s="1865"/>
    </row>
    <row r="475" spans="1:13" s="1353" customFormat="1" ht="14.4">
      <c r="A475" s="1861">
        <f t="shared" si="1"/>
        <v>468</v>
      </c>
      <c r="B475" s="1862"/>
      <c r="C475" s="1862"/>
      <c r="D475" s="1863"/>
      <c r="E475" s="1863"/>
      <c r="F475" s="1861"/>
      <c r="G475" s="1864"/>
      <c r="H475" s="1863"/>
      <c r="I475" s="1861"/>
      <c r="J475" s="1861"/>
      <c r="K475" s="1861"/>
      <c r="L475" s="1863"/>
      <c r="M475" s="1865"/>
    </row>
    <row r="476" spans="1:13" s="1353" customFormat="1" ht="14.4">
      <c r="A476" s="1861">
        <f t="shared" si="1"/>
        <v>469</v>
      </c>
      <c r="B476" s="1862"/>
      <c r="C476" s="1862"/>
      <c r="D476" s="1863"/>
      <c r="E476" s="1863"/>
      <c r="F476" s="1861"/>
      <c r="G476" s="1864"/>
      <c r="H476" s="1863"/>
      <c r="I476" s="1861"/>
      <c r="J476" s="1861"/>
      <c r="K476" s="1861"/>
      <c r="L476" s="1863"/>
      <c r="M476" s="1865"/>
    </row>
    <row r="477" spans="1:13" s="1353" customFormat="1" ht="14.4">
      <c r="A477" s="1861">
        <f t="shared" si="1"/>
        <v>470</v>
      </c>
      <c r="B477" s="1862"/>
      <c r="C477" s="1862"/>
      <c r="D477" s="1863"/>
      <c r="E477" s="1863"/>
      <c r="F477" s="1861"/>
      <c r="G477" s="1864"/>
      <c r="H477" s="1863"/>
      <c r="I477" s="1861"/>
      <c r="J477" s="1861"/>
      <c r="K477" s="1861"/>
      <c r="L477" s="1863"/>
      <c r="M477" s="1865"/>
    </row>
    <row r="478" spans="1:13" s="1353" customFormat="1" ht="14.4">
      <c r="A478" s="1861">
        <f t="shared" si="1"/>
        <v>471</v>
      </c>
      <c r="B478" s="1862"/>
      <c r="C478" s="1862"/>
      <c r="D478" s="1863"/>
      <c r="E478" s="1863"/>
      <c r="F478" s="1861"/>
      <c r="G478" s="1864"/>
      <c r="H478" s="1863"/>
      <c r="I478" s="1861"/>
      <c r="J478" s="1861"/>
      <c r="K478" s="1861"/>
      <c r="L478" s="1863"/>
      <c r="M478" s="1865"/>
    </row>
    <row r="479" spans="1:13" s="1353" customFormat="1" ht="14.4">
      <c r="A479" s="1861">
        <f t="shared" si="1"/>
        <v>472</v>
      </c>
      <c r="B479" s="1862"/>
      <c r="C479" s="1862"/>
      <c r="D479" s="1863"/>
      <c r="E479" s="1863"/>
      <c r="F479" s="1861"/>
      <c r="G479" s="1864"/>
      <c r="H479" s="1863"/>
      <c r="I479" s="1861"/>
      <c r="J479" s="1861"/>
      <c r="K479" s="1861"/>
      <c r="L479" s="1863"/>
      <c r="M479" s="1865"/>
    </row>
    <row r="480" spans="1:13" s="1353" customFormat="1" ht="14.4">
      <c r="A480" s="1861">
        <f t="shared" si="1"/>
        <v>473</v>
      </c>
      <c r="B480" s="1862"/>
      <c r="C480" s="1862"/>
      <c r="D480" s="1863"/>
      <c r="E480" s="1863"/>
      <c r="F480" s="1861"/>
      <c r="G480" s="1864"/>
      <c r="H480" s="1863"/>
      <c r="I480" s="1861"/>
      <c r="J480" s="1861"/>
      <c r="K480" s="1861"/>
      <c r="L480" s="1863"/>
      <c r="M480" s="1865"/>
    </row>
    <row r="481" spans="1:13" s="1353" customFormat="1" ht="14.4">
      <c r="A481" s="1861">
        <f t="shared" si="1"/>
        <v>474</v>
      </c>
      <c r="B481" s="1862"/>
      <c r="C481" s="1862"/>
      <c r="D481" s="1863"/>
      <c r="E481" s="1863"/>
      <c r="F481" s="1861"/>
      <c r="G481" s="1864"/>
      <c r="H481" s="1863"/>
      <c r="I481" s="1861"/>
      <c r="J481" s="1861"/>
      <c r="K481" s="1861"/>
      <c r="L481" s="1863"/>
      <c r="M481" s="1865"/>
    </row>
    <row r="482" spans="1:13" s="1353" customFormat="1" ht="14.4">
      <c r="A482" s="1861">
        <f t="shared" si="1"/>
        <v>475</v>
      </c>
      <c r="B482" s="1862"/>
      <c r="C482" s="1862"/>
      <c r="D482" s="1863"/>
      <c r="E482" s="1863"/>
      <c r="F482" s="1861"/>
      <c r="G482" s="1864"/>
      <c r="H482" s="1863"/>
      <c r="I482" s="1861"/>
      <c r="J482" s="1861"/>
      <c r="K482" s="1861"/>
      <c r="L482" s="1863"/>
      <c r="M482" s="1865"/>
    </row>
    <row r="483" spans="1:13" s="1353" customFormat="1" ht="14.4">
      <c r="A483" s="1861">
        <f t="shared" si="1"/>
        <v>476</v>
      </c>
      <c r="B483" s="1862"/>
      <c r="C483" s="1862"/>
      <c r="D483" s="1863"/>
      <c r="E483" s="1863"/>
      <c r="F483" s="1861"/>
      <c r="G483" s="1864"/>
      <c r="H483" s="1863"/>
      <c r="I483" s="1861"/>
      <c r="J483" s="1861"/>
      <c r="K483" s="1861"/>
      <c r="L483" s="1863"/>
      <c r="M483" s="1865"/>
    </row>
    <row r="484" spans="1:13" s="1353" customFormat="1" ht="14.4">
      <c r="A484" s="1861">
        <f t="shared" si="1"/>
        <v>477</v>
      </c>
      <c r="B484" s="1862"/>
      <c r="C484" s="1862"/>
      <c r="D484" s="1863"/>
      <c r="E484" s="1863"/>
      <c r="F484" s="1861"/>
      <c r="G484" s="1864"/>
      <c r="H484" s="1863"/>
      <c r="I484" s="1861"/>
      <c r="J484" s="1861"/>
      <c r="K484" s="1861"/>
      <c r="L484" s="1863"/>
      <c r="M484" s="1865"/>
    </row>
    <row r="485" spans="1:13" s="1353" customFormat="1" ht="14.4">
      <c r="A485" s="1861">
        <f t="shared" si="1"/>
        <v>478</v>
      </c>
      <c r="B485" s="1862"/>
      <c r="C485" s="1862"/>
      <c r="D485" s="1863"/>
      <c r="E485" s="1863"/>
      <c r="F485" s="1861"/>
      <c r="G485" s="1864"/>
      <c r="H485" s="1863"/>
      <c r="I485" s="1861"/>
      <c r="J485" s="1861"/>
      <c r="K485" s="1861"/>
      <c r="L485" s="1863"/>
      <c r="M485" s="1865"/>
    </row>
    <row r="486" spans="1:13" s="1353" customFormat="1" ht="14.4">
      <c r="A486" s="1861">
        <f t="shared" si="1"/>
        <v>479</v>
      </c>
      <c r="B486" s="1862"/>
      <c r="C486" s="1862"/>
      <c r="D486" s="1863"/>
      <c r="E486" s="1863"/>
      <c r="F486" s="1861"/>
      <c r="G486" s="1864"/>
      <c r="H486" s="1863"/>
      <c r="I486" s="1861"/>
      <c r="J486" s="1861"/>
      <c r="K486" s="1861"/>
      <c r="L486" s="1863"/>
      <c r="M486" s="1865"/>
    </row>
    <row r="487" spans="1:13" s="1353" customFormat="1" ht="14.4">
      <c r="A487" s="1861">
        <f t="shared" si="1"/>
        <v>480</v>
      </c>
      <c r="B487" s="1862"/>
      <c r="C487" s="1862"/>
      <c r="D487" s="1863"/>
      <c r="E487" s="1863"/>
      <c r="F487" s="1861"/>
      <c r="G487" s="1864"/>
      <c r="H487" s="1863"/>
      <c r="I487" s="1861"/>
      <c r="J487" s="1861"/>
      <c r="K487" s="1861"/>
      <c r="L487" s="1863"/>
      <c r="M487" s="1865"/>
    </row>
    <row r="488" spans="1:13" s="1353" customFormat="1" ht="14.4">
      <c r="A488" s="1861">
        <f t="shared" si="1"/>
        <v>481</v>
      </c>
      <c r="B488" s="1862"/>
      <c r="C488" s="1862"/>
      <c r="D488" s="1863"/>
      <c r="E488" s="1863"/>
      <c r="F488" s="1861"/>
      <c r="G488" s="1864"/>
      <c r="H488" s="1863"/>
      <c r="I488" s="1861"/>
      <c r="J488" s="1861"/>
      <c r="K488" s="1861"/>
      <c r="L488" s="1863"/>
      <c r="M488" s="1865"/>
    </row>
    <row r="489" spans="1:13" s="1353" customFormat="1" ht="14.4">
      <c r="A489" s="1861">
        <f t="shared" si="1"/>
        <v>482</v>
      </c>
      <c r="B489" s="1862"/>
      <c r="C489" s="1862"/>
      <c r="D489" s="1863"/>
      <c r="E489" s="1863"/>
      <c r="F489" s="1861"/>
      <c r="G489" s="1864"/>
      <c r="H489" s="1863"/>
      <c r="I489" s="1861"/>
      <c r="J489" s="1861"/>
      <c r="K489" s="1861"/>
      <c r="L489" s="1863"/>
      <c r="M489" s="1865"/>
    </row>
    <row r="490" spans="1:13" s="1353" customFormat="1" ht="14.4">
      <c r="A490" s="1861">
        <f t="shared" ref="A490:A506" si="2">A489+1</f>
        <v>483</v>
      </c>
      <c r="B490" s="1862"/>
      <c r="C490" s="1862"/>
      <c r="D490" s="1863"/>
      <c r="E490" s="1863"/>
      <c r="F490" s="1861"/>
      <c r="G490" s="1864"/>
      <c r="H490" s="1863"/>
      <c r="I490" s="1861"/>
      <c r="J490" s="1861"/>
      <c r="K490" s="1861"/>
      <c r="L490" s="1863"/>
      <c r="M490" s="1865"/>
    </row>
    <row r="491" spans="1:13" s="1353" customFormat="1" ht="14.4">
      <c r="A491" s="1861">
        <f t="shared" si="2"/>
        <v>484</v>
      </c>
      <c r="B491" s="1862"/>
      <c r="C491" s="1862"/>
      <c r="D491" s="1863"/>
      <c r="E491" s="1863"/>
      <c r="F491" s="1861"/>
      <c r="G491" s="1864"/>
      <c r="H491" s="1863"/>
      <c r="I491" s="1861"/>
      <c r="J491" s="1861"/>
      <c r="K491" s="1861"/>
      <c r="L491" s="1863"/>
      <c r="M491" s="1865"/>
    </row>
    <row r="492" spans="1:13" s="1353" customFormat="1" ht="14.4">
      <c r="A492" s="1861">
        <f t="shared" si="2"/>
        <v>485</v>
      </c>
      <c r="B492" s="1862"/>
      <c r="C492" s="1862"/>
      <c r="D492" s="1863"/>
      <c r="E492" s="1863"/>
      <c r="F492" s="1861"/>
      <c r="G492" s="1864"/>
      <c r="H492" s="1863"/>
      <c r="I492" s="1861"/>
      <c r="J492" s="1861"/>
      <c r="K492" s="1861"/>
      <c r="L492" s="1863"/>
      <c r="M492" s="1865"/>
    </row>
    <row r="493" spans="1:13" s="1353" customFormat="1" ht="14.4">
      <c r="A493" s="1861">
        <f t="shared" si="2"/>
        <v>486</v>
      </c>
      <c r="B493" s="1862"/>
      <c r="C493" s="1862"/>
      <c r="D493" s="1863"/>
      <c r="E493" s="1863"/>
      <c r="F493" s="1861"/>
      <c r="G493" s="1864"/>
      <c r="H493" s="1863"/>
      <c r="I493" s="1861"/>
      <c r="J493" s="1861"/>
      <c r="K493" s="1861"/>
      <c r="L493" s="1863"/>
      <c r="M493" s="1865"/>
    </row>
    <row r="494" spans="1:13" s="1353" customFormat="1" ht="14.4">
      <c r="A494" s="1861">
        <f t="shared" si="2"/>
        <v>487</v>
      </c>
      <c r="B494" s="1862"/>
      <c r="C494" s="1862"/>
      <c r="D494" s="1863"/>
      <c r="E494" s="1863"/>
      <c r="F494" s="1861"/>
      <c r="G494" s="1864"/>
      <c r="H494" s="1863"/>
      <c r="I494" s="1861"/>
      <c r="J494" s="1861"/>
      <c r="K494" s="1861"/>
      <c r="L494" s="1863"/>
      <c r="M494" s="1865"/>
    </row>
    <row r="495" spans="1:13" s="1353" customFormat="1" ht="14.4">
      <c r="A495" s="1861">
        <f t="shared" si="2"/>
        <v>488</v>
      </c>
      <c r="B495" s="1862"/>
      <c r="C495" s="1862"/>
      <c r="D495" s="1863"/>
      <c r="E495" s="1863"/>
      <c r="F495" s="1861"/>
      <c r="G495" s="1864"/>
      <c r="H495" s="1863"/>
      <c r="I495" s="1861"/>
      <c r="J495" s="1861"/>
      <c r="K495" s="1861"/>
      <c r="L495" s="1863"/>
      <c r="M495" s="1865"/>
    </row>
    <row r="496" spans="1:13" s="1353" customFormat="1" ht="14.4">
      <c r="A496" s="1861">
        <f t="shared" si="2"/>
        <v>489</v>
      </c>
      <c r="B496" s="1862"/>
      <c r="C496" s="1862"/>
      <c r="D496" s="1863"/>
      <c r="E496" s="1863"/>
      <c r="F496" s="1861"/>
      <c r="G496" s="1864"/>
      <c r="H496" s="1863"/>
      <c r="I496" s="1861"/>
      <c r="J496" s="1861"/>
      <c r="K496" s="1861"/>
      <c r="L496" s="1863"/>
      <c r="M496" s="1865"/>
    </row>
    <row r="497" spans="1:13" s="1353" customFormat="1" ht="14.4">
      <c r="A497" s="1861">
        <f t="shared" si="2"/>
        <v>490</v>
      </c>
      <c r="B497" s="1862"/>
      <c r="C497" s="1862"/>
      <c r="D497" s="1863"/>
      <c r="E497" s="1863"/>
      <c r="F497" s="1861"/>
      <c r="G497" s="1864"/>
      <c r="H497" s="1863"/>
      <c r="I497" s="1861"/>
      <c r="J497" s="1861"/>
      <c r="K497" s="1861"/>
      <c r="L497" s="1863"/>
      <c r="M497" s="1865"/>
    </row>
    <row r="498" spans="1:13" s="1353" customFormat="1" ht="14.4">
      <c r="A498" s="1861">
        <f t="shared" si="2"/>
        <v>491</v>
      </c>
      <c r="B498" s="1862"/>
      <c r="C498" s="1862"/>
      <c r="D498" s="1863"/>
      <c r="E498" s="1863"/>
      <c r="F498" s="1861"/>
      <c r="G498" s="1864"/>
      <c r="H498" s="1863"/>
      <c r="I498" s="1861"/>
      <c r="J498" s="1861"/>
      <c r="K498" s="1861"/>
      <c r="L498" s="1863"/>
      <c r="M498" s="1865"/>
    </row>
    <row r="499" spans="1:13" s="1353" customFormat="1" ht="14.4">
      <c r="A499" s="1861">
        <f t="shared" si="2"/>
        <v>492</v>
      </c>
      <c r="B499" s="1862"/>
      <c r="C499" s="1862"/>
      <c r="D499" s="1863"/>
      <c r="E499" s="1863"/>
      <c r="F499" s="1861"/>
      <c r="G499" s="1864"/>
      <c r="H499" s="1863"/>
      <c r="I499" s="1861"/>
      <c r="J499" s="1861"/>
      <c r="K499" s="1861"/>
      <c r="L499" s="1863"/>
      <c r="M499" s="1865"/>
    </row>
    <row r="500" spans="1:13" s="1353" customFormat="1" ht="14.4">
      <c r="A500" s="1861">
        <f t="shared" si="2"/>
        <v>493</v>
      </c>
      <c r="B500" s="1862"/>
      <c r="C500" s="1862"/>
      <c r="D500" s="1863"/>
      <c r="E500" s="1863"/>
      <c r="F500" s="1861"/>
      <c r="G500" s="1864"/>
      <c r="H500" s="1863"/>
      <c r="I500" s="1861"/>
      <c r="J500" s="1861"/>
      <c r="K500" s="1861"/>
      <c r="L500" s="1863"/>
      <c r="M500" s="1865"/>
    </row>
    <row r="501" spans="1:13" s="1353" customFormat="1" ht="14.4">
      <c r="A501" s="1861">
        <f t="shared" si="2"/>
        <v>494</v>
      </c>
      <c r="B501" s="1862"/>
      <c r="C501" s="1862"/>
      <c r="D501" s="1863"/>
      <c r="E501" s="1863"/>
      <c r="F501" s="1861"/>
      <c r="G501" s="1864"/>
      <c r="H501" s="1863"/>
      <c r="I501" s="1861"/>
      <c r="J501" s="1861"/>
      <c r="K501" s="1861"/>
      <c r="L501" s="1863"/>
      <c r="M501" s="1865"/>
    </row>
    <row r="502" spans="1:13" s="1353" customFormat="1" ht="14.4">
      <c r="A502" s="1861">
        <f t="shared" si="2"/>
        <v>495</v>
      </c>
      <c r="B502" s="1862"/>
      <c r="C502" s="1862"/>
      <c r="D502" s="1863"/>
      <c r="E502" s="1863"/>
      <c r="F502" s="1861"/>
      <c r="G502" s="1864"/>
      <c r="H502" s="1863"/>
      <c r="I502" s="1861"/>
      <c r="J502" s="1861"/>
      <c r="K502" s="1861"/>
      <c r="L502" s="1863"/>
      <c r="M502" s="1865"/>
    </row>
    <row r="503" spans="1:13" s="1353" customFormat="1" ht="14.4">
      <c r="A503" s="1861">
        <f t="shared" si="2"/>
        <v>496</v>
      </c>
      <c r="B503" s="1862"/>
      <c r="C503" s="1862"/>
      <c r="D503" s="1863"/>
      <c r="E503" s="1863"/>
      <c r="F503" s="1861"/>
      <c r="G503" s="1864"/>
      <c r="H503" s="1863"/>
      <c r="I503" s="1861"/>
      <c r="J503" s="1861"/>
      <c r="K503" s="1861"/>
      <c r="L503" s="1863"/>
      <c r="M503" s="1865"/>
    </row>
    <row r="504" spans="1:13" s="1353" customFormat="1" ht="14.4">
      <c r="A504" s="1861">
        <f t="shared" si="2"/>
        <v>497</v>
      </c>
      <c r="B504" s="1862"/>
      <c r="C504" s="1862"/>
      <c r="D504" s="1863"/>
      <c r="E504" s="1863"/>
      <c r="F504" s="1861"/>
      <c r="G504" s="1864"/>
      <c r="H504" s="1863"/>
      <c r="I504" s="1861"/>
      <c r="J504" s="1861"/>
      <c r="K504" s="1861"/>
      <c r="L504" s="1863"/>
      <c r="M504" s="1865"/>
    </row>
    <row r="505" spans="1:13" s="1353" customFormat="1" ht="14.4">
      <c r="A505" s="1861">
        <f t="shared" si="2"/>
        <v>498</v>
      </c>
      <c r="B505" s="1862"/>
      <c r="C505" s="1862"/>
      <c r="D505" s="1863"/>
      <c r="E505" s="1863"/>
      <c r="F505" s="1861"/>
      <c r="G505" s="1864"/>
      <c r="H505" s="1863"/>
      <c r="I505" s="1861"/>
      <c r="J505" s="1861"/>
      <c r="K505" s="1861"/>
      <c r="L505" s="1863"/>
      <c r="M505" s="1865"/>
    </row>
    <row r="506" spans="1:13" s="1353" customFormat="1" ht="14.4">
      <c r="A506" s="1861">
        <f t="shared" si="2"/>
        <v>499</v>
      </c>
      <c r="B506" s="1862"/>
      <c r="C506" s="1862"/>
      <c r="D506" s="1863"/>
      <c r="E506" s="1863"/>
      <c r="F506" s="1861"/>
      <c r="G506" s="1864"/>
      <c r="H506" s="1863"/>
      <c r="I506" s="1861"/>
      <c r="J506" s="1861"/>
      <c r="K506" s="1861"/>
      <c r="L506" s="1863"/>
      <c r="M506" s="1865"/>
    </row>
    <row r="507" spans="1:13" s="1353" customFormat="1" ht="14.4">
      <c r="B507" s="1506"/>
      <c r="D507" s="2151"/>
      <c r="E507" s="2151"/>
      <c r="F507" s="1551"/>
      <c r="G507" s="1551"/>
      <c r="H507" s="1551"/>
      <c r="I507" s="1551"/>
      <c r="J507" s="1551"/>
      <c r="K507" s="1551"/>
      <c r="L507" s="2151"/>
    </row>
    <row r="508" spans="1:13" s="1353" customFormat="1" ht="14.4">
      <c r="B508" s="1506"/>
      <c r="D508" s="2151"/>
      <c r="E508" s="2151"/>
      <c r="F508" s="1551"/>
      <c r="G508" s="1551"/>
      <c r="H508" s="1551"/>
      <c r="I508" s="1551"/>
      <c r="J508" s="1551"/>
      <c r="K508" s="1551"/>
      <c r="L508" s="2151"/>
    </row>
    <row r="509" spans="1:13" s="1353" customFormat="1" ht="14.4">
      <c r="B509" s="1506"/>
      <c r="D509" s="2151"/>
      <c r="E509" s="2151"/>
      <c r="F509" s="1551"/>
      <c r="G509" s="1551"/>
      <c r="H509" s="1551"/>
      <c r="I509" s="1551"/>
      <c r="J509" s="1551"/>
      <c r="K509" s="1551"/>
      <c r="L509" s="2151"/>
    </row>
    <row r="510" spans="1:13" s="1353" customFormat="1" ht="14.4">
      <c r="B510" s="1506"/>
      <c r="D510" s="2151"/>
      <c r="E510" s="2151"/>
      <c r="F510" s="1551"/>
      <c r="G510" s="1551"/>
      <c r="H510" s="1551"/>
      <c r="I510" s="1551"/>
      <c r="J510" s="1551"/>
      <c r="K510" s="1551"/>
      <c r="L510" s="2151"/>
    </row>
    <row r="511" spans="1:13" s="1353" customFormat="1" ht="14.4">
      <c r="B511" s="1506"/>
      <c r="D511" s="2151"/>
      <c r="E511" s="2151"/>
      <c r="F511" s="1551"/>
      <c r="G511" s="1551"/>
      <c r="H511" s="1551"/>
      <c r="I511" s="1551"/>
      <c r="J511" s="1551"/>
      <c r="K511" s="1551"/>
      <c r="L511" s="2151"/>
    </row>
    <row r="512" spans="1:13" s="1353" customFormat="1" ht="14.4">
      <c r="B512" s="1506"/>
      <c r="D512" s="2151"/>
      <c r="E512" s="2151"/>
      <c r="F512" s="1551"/>
      <c r="G512" s="1551"/>
      <c r="H512" s="1551"/>
      <c r="I512" s="1551"/>
      <c r="J512" s="1551"/>
      <c r="K512" s="1551"/>
      <c r="L512" s="2151"/>
    </row>
    <row r="513" spans="2:12" s="1353" customFormat="1" ht="14.4">
      <c r="B513" s="1506"/>
      <c r="D513" s="2151"/>
      <c r="E513" s="2151"/>
      <c r="F513" s="1551"/>
      <c r="G513" s="1551"/>
      <c r="H513" s="1551"/>
      <c r="I513" s="1551"/>
      <c r="J513" s="1551"/>
      <c r="K513" s="1551"/>
      <c r="L513" s="2151"/>
    </row>
    <row r="514" spans="2:12" s="1353" customFormat="1" ht="14.4">
      <c r="B514" s="1506"/>
      <c r="D514" s="2151"/>
      <c r="E514" s="2151"/>
      <c r="F514" s="1551"/>
      <c r="G514" s="1551"/>
      <c r="H514" s="1551"/>
      <c r="I514" s="1551"/>
      <c r="J514" s="1551"/>
      <c r="K514" s="1551"/>
      <c r="L514" s="2151"/>
    </row>
    <row r="515" spans="2:12" s="1353" customFormat="1" ht="14.4">
      <c r="B515" s="1506"/>
      <c r="D515" s="2151"/>
      <c r="E515" s="2151"/>
      <c r="F515" s="1551"/>
      <c r="G515" s="1551"/>
      <c r="H515" s="1551"/>
      <c r="I515" s="1551"/>
      <c r="J515" s="1551"/>
      <c r="K515" s="1551"/>
      <c r="L515" s="2151"/>
    </row>
    <row r="516" spans="2:12" s="1353" customFormat="1" ht="14.4">
      <c r="B516" s="1506"/>
      <c r="D516" s="2151"/>
      <c r="E516" s="2151"/>
      <c r="F516" s="1551"/>
      <c r="G516" s="1551"/>
      <c r="H516" s="1551"/>
      <c r="I516" s="1551"/>
      <c r="J516" s="1551"/>
      <c r="K516" s="1551"/>
      <c r="L516" s="2151"/>
    </row>
    <row r="517" spans="2:12" s="1353" customFormat="1" ht="14.4">
      <c r="B517" s="1506"/>
      <c r="D517" s="2151"/>
      <c r="E517" s="2151"/>
      <c r="F517" s="1551"/>
      <c r="G517" s="1551"/>
      <c r="H517" s="1551"/>
      <c r="I517" s="1551"/>
      <c r="J517" s="1551"/>
      <c r="K517" s="1551"/>
      <c r="L517" s="2151"/>
    </row>
    <row r="518" spans="2:12" s="1353" customFormat="1" ht="14.4">
      <c r="B518" s="1506"/>
      <c r="D518" s="2151"/>
      <c r="E518" s="2151"/>
      <c r="F518" s="1551"/>
      <c r="G518" s="1551"/>
      <c r="H518" s="1551"/>
      <c r="I518" s="1551"/>
      <c r="J518" s="1551"/>
      <c r="K518" s="1551"/>
      <c r="L518" s="2151"/>
    </row>
    <row r="519" spans="2:12" s="1353" customFormat="1" ht="14.4">
      <c r="B519" s="1506"/>
      <c r="D519" s="2151"/>
      <c r="E519" s="2151"/>
      <c r="F519" s="1551"/>
      <c r="G519" s="1551"/>
      <c r="H519" s="1551"/>
      <c r="I519" s="1551"/>
      <c r="J519" s="1551"/>
      <c r="K519" s="1551"/>
      <c r="L519" s="2151"/>
    </row>
    <row r="520" spans="2:12" s="1353" customFormat="1" ht="14.4">
      <c r="B520" s="1506"/>
      <c r="D520" s="2151"/>
      <c r="E520" s="2151"/>
      <c r="F520" s="1551"/>
      <c r="G520" s="1551"/>
      <c r="H520" s="1551"/>
      <c r="I520" s="1551"/>
      <c r="J520" s="1551"/>
      <c r="K520" s="1551"/>
      <c r="L520" s="2151"/>
    </row>
    <row r="521" spans="2:12" s="1353" customFormat="1" ht="14.4">
      <c r="B521" s="1506"/>
      <c r="D521" s="2151"/>
      <c r="E521" s="2151"/>
      <c r="F521" s="1551"/>
      <c r="G521" s="1551"/>
      <c r="H521" s="1551"/>
      <c r="I521" s="1551"/>
      <c r="J521" s="1551"/>
      <c r="K521" s="1551"/>
      <c r="L521" s="2151"/>
    </row>
    <row r="522" spans="2:12" s="1353" customFormat="1" ht="14.4">
      <c r="B522" s="1506"/>
      <c r="D522" s="2151"/>
      <c r="E522" s="2151"/>
      <c r="F522" s="1551"/>
      <c r="G522" s="1551"/>
      <c r="H522" s="1551"/>
      <c r="I522" s="1551"/>
      <c r="J522" s="1551"/>
      <c r="K522" s="1551"/>
      <c r="L522" s="2151"/>
    </row>
    <row r="523" spans="2:12" s="1353" customFormat="1" ht="14.4">
      <c r="B523" s="1506"/>
      <c r="D523" s="2151"/>
      <c r="E523" s="2151"/>
      <c r="F523" s="1551"/>
      <c r="G523" s="1551"/>
      <c r="H523" s="1551"/>
      <c r="I523" s="1551"/>
      <c r="J523" s="1551"/>
      <c r="K523" s="1551"/>
      <c r="L523" s="2151"/>
    </row>
    <row r="524" spans="2:12" s="1353" customFormat="1" ht="14.4">
      <c r="B524" s="1506"/>
      <c r="D524" s="2151"/>
      <c r="E524" s="2151"/>
      <c r="F524" s="1551"/>
      <c r="G524" s="1551"/>
      <c r="H524" s="1551"/>
      <c r="I524" s="1551"/>
      <c r="J524" s="1551"/>
      <c r="K524" s="1551"/>
      <c r="L524" s="2151"/>
    </row>
    <row r="525" spans="2:12" s="1353" customFormat="1" ht="14.4">
      <c r="B525" s="1506"/>
      <c r="D525" s="2151"/>
      <c r="E525" s="2151"/>
      <c r="F525" s="1551"/>
      <c r="G525" s="1551"/>
      <c r="H525" s="1551"/>
      <c r="I525" s="1551"/>
      <c r="J525" s="1551"/>
      <c r="K525" s="1551"/>
      <c r="L525" s="2151"/>
    </row>
    <row r="526" spans="2:12" s="1353" customFormat="1" ht="14.4">
      <c r="B526" s="1506"/>
      <c r="D526" s="2151"/>
      <c r="E526" s="2151"/>
      <c r="F526" s="1551"/>
      <c r="G526" s="1551"/>
      <c r="H526" s="1551"/>
      <c r="I526" s="1551"/>
      <c r="J526" s="1551"/>
      <c r="K526" s="1551"/>
      <c r="L526" s="2151"/>
    </row>
    <row r="527" spans="2:12" s="1353" customFormat="1" ht="14.4">
      <c r="B527" s="1506"/>
      <c r="D527" s="2151"/>
      <c r="E527" s="2151"/>
      <c r="F527" s="1551"/>
      <c r="G527" s="1551"/>
      <c r="H527" s="1551"/>
      <c r="I527" s="1551"/>
      <c r="J527" s="1551"/>
      <c r="K527" s="1551"/>
      <c r="L527" s="2151"/>
    </row>
    <row r="528" spans="2:12" s="1353" customFormat="1" ht="14.4">
      <c r="B528" s="1506"/>
      <c r="D528" s="2151"/>
      <c r="E528" s="2151"/>
      <c r="F528" s="1551"/>
      <c r="G528" s="1551"/>
      <c r="H528" s="1551"/>
      <c r="I528" s="1551"/>
      <c r="J528" s="1551"/>
      <c r="K528" s="1551"/>
      <c r="L528" s="2151"/>
    </row>
    <row r="529" spans="2:12" s="1353" customFormat="1" ht="14.4">
      <c r="B529" s="1506"/>
      <c r="D529" s="2151"/>
      <c r="E529" s="2151"/>
      <c r="F529" s="1551"/>
      <c r="G529" s="1551"/>
      <c r="H529" s="1551"/>
      <c r="I529" s="1551"/>
      <c r="J529" s="1551"/>
      <c r="K529" s="1551"/>
      <c r="L529" s="2151"/>
    </row>
    <row r="530" spans="2:12" s="1353" customFormat="1" ht="14.4">
      <c r="B530" s="1506"/>
      <c r="D530" s="2151"/>
      <c r="E530" s="2151"/>
      <c r="F530" s="1551"/>
      <c r="G530" s="1551"/>
      <c r="H530" s="1551"/>
      <c r="I530" s="1551"/>
      <c r="J530" s="1551"/>
      <c r="K530" s="1551"/>
      <c r="L530" s="2151"/>
    </row>
    <row r="531" spans="2:12" s="1353" customFormat="1" ht="14.4">
      <c r="B531" s="1506"/>
      <c r="D531" s="2151"/>
      <c r="E531" s="2151"/>
      <c r="F531" s="1551"/>
      <c r="G531" s="1551"/>
      <c r="H531" s="1551"/>
      <c r="I531" s="1551"/>
      <c r="J531" s="1551"/>
      <c r="K531" s="1551"/>
      <c r="L531" s="2151"/>
    </row>
    <row r="532" spans="2:12" s="1353" customFormat="1" ht="14.4">
      <c r="B532" s="1506"/>
      <c r="D532" s="2151"/>
      <c r="E532" s="2151"/>
      <c r="F532" s="1551"/>
      <c r="G532" s="1551"/>
      <c r="H532" s="1551"/>
      <c r="I532" s="1551"/>
      <c r="J532" s="1551"/>
      <c r="K532" s="1551"/>
      <c r="L532" s="2151"/>
    </row>
    <row r="533" spans="2:12" s="1353" customFormat="1" ht="14.4">
      <c r="B533" s="1506"/>
      <c r="D533" s="2151"/>
      <c r="E533" s="2151"/>
      <c r="F533" s="1551"/>
      <c r="G533" s="1551"/>
      <c r="H533" s="1551"/>
      <c r="I533" s="1551"/>
      <c r="J533" s="1551"/>
      <c r="K533" s="1551"/>
      <c r="L533" s="2151"/>
    </row>
    <row r="534" spans="2:12" s="1353" customFormat="1" ht="14.4">
      <c r="B534" s="1506"/>
      <c r="D534" s="2151"/>
      <c r="E534" s="2151"/>
      <c r="F534" s="1551"/>
      <c r="G534" s="1551"/>
      <c r="H534" s="1551"/>
      <c r="I534" s="1551"/>
      <c r="J534" s="1551"/>
      <c r="K534" s="1551"/>
      <c r="L534" s="2151"/>
    </row>
    <row r="535" spans="2:12" s="1353" customFormat="1" ht="14.4">
      <c r="B535" s="1506"/>
      <c r="D535" s="2151"/>
      <c r="E535" s="2151"/>
      <c r="F535" s="1551"/>
      <c r="G535" s="1551"/>
      <c r="H535" s="1551"/>
      <c r="I535" s="1551"/>
      <c r="J535" s="1551"/>
      <c r="K535" s="1551"/>
      <c r="L535" s="2151"/>
    </row>
    <row r="536" spans="2:12" s="1353" customFormat="1" ht="14.4">
      <c r="B536" s="1506"/>
      <c r="D536" s="2151"/>
      <c r="E536" s="2151"/>
      <c r="F536" s="1551"/>
      <c r="G536" s="1551"/>
      <c r="H536" s="1551"/>
      <c r="I536" s="1551"/>
      <c r="J536" s="1551"/>
      <c r="K536" s="1551"/>
      <c r="L536" s="2151"/>
    </row>
  </sheetData>
  <sheetProtection autoFilter="0"/>
  <autoFilter ref="A7:M506" xr:uid="{00000000-0009-0000-0000-000025000000}"/>
  <mergeCells count="1">
    <mergeCell ref="E3:F3"/>
  </mergeCells>
  <phoneticPr fontId="178" type="noConversion"/>
  <conditionalFormatting sqref="C268:C272">
    <cfRule type="expression" dxfId="10" priority="118">
      <formula>#REF!="NFI"</formula>
    </cfRule>
  </conditionalFormatting>
  <conditionalFormatting sqref="C276:C293">
    <cfRule type="expression" dxfId="9" priority="41">
      <formula>$O276="NFI"</formula>
    </cfRule>
  </conditionalFormatting>
  <conditionalFormatting sqref="D277:D287">
    <cfRule type="expression" dxfId="8" priority="45">
      <formula>$O277="NFI"</formula>
    </cfRule>
  </conditionalFormatting>
  <conditionalFormatting sqref="D289:D293">
    <cfRule type="expression" dxfId="7" priority="39">
      <formula>$O289="NFI"</formula>
    </cfRule>
  </conditionalFormatting>
  <conditionalFormatting sqref="J383:K388">
    <cfRule type="expression" dxfId="6" priority="9">
      <formula>$R383="NFI"</formula>
    </cfRule>
  </conditionalFormatting>
  <conditionalFormatting sqref="J390:K406">
    <cfRule type="expression" dxfId="5" priority="2">
      <formula>$R390="NFI"</formula>
    </cfRule>
  </conditionalFormatting>
  <conditionalFormatting sqref="K346">
    <cfRule type="expression" dxfId="4" priority="17">
      <formula>$O346="NFI"</formula>
    </cfRule>
  </conditionalFormatting>
  <hyperlinks>
    <hyperlink ref="D3" r:id="rId1" xr:uid="{00000000-0004-0000-2500-000000000000}"/>
    <hyperlink ref="E3" r:id="rId2" xr:uid="{00000000-0004-0000-2500-000001000000}"/>
    <hyperlink ref="L425" r:id="rId3" xr:uid="{00000000-0004-0000-2500-000002000000}"/>
    <hyperlink ref="L427" r:id="rId4" xr:uid="{00000000-0004-0000-2500-000003000000}"/>
    <hyperlink ref="L428" r:id="rId5" xr:uid="{00000000-0004-0000-2500-000004000000}"/>
    <hyperlink ref="L429" r:id="rId6" xr:uid="{00000000-0004-0000-2500-000005000000}"/>
    <hyperlink ref="L430" r:id="rId7" xr:uid="{00000000-0004-0000-2500-000006000000}"/>
    <hyperlink ref="L431" r:id="rId8" xr:uid="{00000000-0004-0000-2500-000007000000}"/>
    <hyperlink ref="L432" r:id="rId9" xr:uid="{00000000-0004-0000-2500-000008000000}"/>
    <hyperlink ref="L433" r:id="rId10" xr:uid="{00000000-0004-0000-2500-000009000000}"/>
    <hyperlink ref="L434" r:id="rId11" xr:uid="{00000000-0004-0000-2500-00000A000000}"/>
    <hyperlink ref="L435" r:id="rId12" xr:uid="{00000000-0004-0000-2500-00000B000000}"/>
    <hyperlink ref="L436" r:id="rId13" xr:uid="{00000000-0004-0000-2500-00000C000000}"/>
    <hyperlink ref="L437" r:id="rId14" xr:uid="{00000000-0004-0000-2500-00000D000000}"/>
    <hyperlink ref="L438" r:id="rId15" xr:uid="{00000000-0004-0000-2500-00000E000000}"/>
  </hyperlinks>
  <printOptions horizontalCentered="1"/>
  <pageMargins left="0.39370078740157483" right="0.39370078740157483" top="0.78740157480314965" bottom="0.78740157480314965" header="0.31496062992125984" footer="0.31496062992125984"/>
  <pageSetup paperSize="8" scale="58" fitToHeight="0" orientation="landscape" r:id="rId16"/>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DC683"/>
  <sheetViews>
    <sheetView zoomScaleNormal="100" workbookViewId="0">
      <pane ySplit="7" topLeftCell="A8" activePane="bottomLeft" state="frozen"/>
      <selection activeCell="I8" sqref="I8"/>
      <selection pane="bottomLeft"/>
    </sheetView>
  </sheetViews>
  <sheetFormatPr defaultRowHeight="13.8"/>
  <cols>
    <col min="2" max="2" width="13.59765625" style="1226" customWidth="1"/>
    <col min="3" max="3" width="24.19921875" customWidth="1"/>
    <col min="4" max="4" width="43.3984375" style="1228" customWidth="1"/>
    <col min="5" max="5" width="9.8984375" style="1228" customWidth="1"/>
    <col min="6" max="6" width="13.3984375" style="1227" customWidth="1"/>
    <col min="7" max="7" width="12.3984375" style="1227" customWidth="1"/>
    <col min="8" max="8" width="41.69921875" style="1227" customWidth="1"/>
    <col min="9" max="9" width="9.09765625" style="1227" customWidth="1"/>
    <col min="10" max="10" width="15.69921875" style="1227" customWidth="1"/>
    <col min="11" max="11" width="15.8984375" style="1227" customWidth="1"/>
    <col min="12" max="12" width="95.59765625" style="1228" bestFit="1" customWidth="1"/>
    <col min="13" max="13" width="13.8984375" customWidth="1"/>
    <col min="16" max="16" width="10.09765625" bestFit="1" customWidth="1"/>
  </cols>
  <sheetData>
    <row r="1" spans="1:107" s="45" customFormat="1" ht="32.4">
      <c r="A1" s="688" t="s">
        <v>4882</v>
      </c>
      <c r="B1" s="1230"/>
      <c r="C1" s="380"/>
      <c r="D1" s="1232"/>
      <c r="E1" s="1232"/>
      <c r="F1" s="1229"/>
      <c r="G1" s="1229"/>
      <c r="H1" s="1229"/>
      <c r="I1" s="1229"/>
      <c r="J1" s="1229"/>
      <c r="K1" s="1229"/>
      <c r="L1" s="1231"/>
      <c r="M1" s="383"/>
      <c r="N1" s="1525"/>
      <c r="O1" s="1525"/>
      <c r="P1" s="1526"/>
      <c r="Q1" s="1525"/>
      <c r="R1" s="1526"/>
      <c r="S1" s="1525"/>
      <c r="T1" s="1525"/>
      <c r="U1" s="1525"/>
      <c r="V1" s="1527"/>
      <c r="W1" s="1525"/>
      <c r="X1" s="1527"/>
      <c r="Y1" s="1526"/>
      <c r="Z1" s="1526"/>
      <c r="AA1" s="1526"/>
      <c r="AB1" s="1526"/>
      <c r="AC1" s="1526"/>
      <c r="AD1" s="1526"/>
      <c r="AE1" s="1525"/>
      <c r="AF1" s="1525"/>
      <c r="AG1" s="1525"/>
      <c r="AH1" s="1525"/>
      <c r="AI1" s="1525"/>
      <c r="AJ1" s="1525"/>
      <c r="AK1" s="1525"/>
      <c r="AL1" s="1525"/>
      <c r="AM1" s="1525"/>
      <c r="AN1" s="1525"/>
      <c r="AO1" s="1525"/>
      <c r="AP1" s="1525"/>
      <c r="AQ1" s="1528"/>
      <c r="AR1" s="1525"/>
      <c r="AS1" s="1525"/>
      <c r="AT1" s="1525"/>
      <c r="AU1" s="1525"/>
      <c r="AV1" s="1525"/>
      <c r="AW1" s="1525"/>
      <c r="AX1" s="1525"/>
      <c r="AY1" s="1525"/>
      <c r="AZ1" s="1525"/>
      <c r="BA1" s="1525"/>
      <c r="BB1" s="1525"/>
      <c r="BC1" s="1525"/>
      <c r="BD1" s="1525"/>
      <c r="BE1" s="1525"/>
      <c r="BF1" s="1525"/>
      <c r="BG1" s="1525"/>
      <c r="BH1" s="1525"/>
      <c r="BI1" s="1529"/>
      <c r="BJ1" s="1526"/>
      <c r="BK1" s="1526"/>
      <c r="BL1" s="1526"/>
      <c r="BM1" s="1526"/>
      <c r="BN1" s="1526"/>
      <c r="BO1" s="1527"/>
      <c r="BP1" s="1527"/>
      <c r="BQ1" s="1527"/>
      <c r="BR1" s="1527"/>
      <c r="BS1" s="1527"/>
      <c r="BT1" s="1527"/>
      <c r="BU1" s="1527"/>
      <c r="BV1" s="1527"/>
      <c r="BW1" s="1527"/>
      <c r="BX1" s="1527"/>
      <c r="BY1" s="1529"/>
      <c r="BZ1" s="1527"/>
      <c r="CA1" s="1527"/>
      <c r="CB1" s="1527"/>
      <c r="CC1" s="1527"/>
      <c r="CD1" s="1527"/>
      <c r="CE1" s="1527"/>
      <c r="CF1" s="1527"/>
      <c r="CG1" s="1527"/>
      <c r="CH1" s="1527"/>
      <c r="CI1" s="1527"/>
      <c r="CJ1" s="1527"/>
      <c r="CK1" s="1527"/>
      <c r="CL1" s="1527"/>
      <c r="CM1" s="1527"/>
      <c r="CN1" s="1527"/>
      <c r="CO1" s="1527"/>
      <c r="CP1" s="1527"/>
      <c r="CQ1" s="1527"/>
      <c r="CR1" s="1527"/>
      <c r="CS1" s="1530"/>
      <c r="CT1" s="1527"/>
      <c r="CU1" s="1527"/>
      <c r="CV1" s="1527"/>
      <c r="CW1" s="1527"/>
      <c r="CX1" s="1527"/>
      <c r="CY1" s="1527"/>
      <c r="CZ1" s="1527"/>
      <c r="DA1" s="1526"/>
      <c r="DB1" s="1527"/>
      <c r="DC1" s="1529"/>
    </row>
    <row r="2" spans="1:107" s="1353" customFormat="1" ht="14.4">
      <c r="A2" s="1353" t="s">
        <v>4883</v>
      </c>
      <c r="B2" s="1506"/>
      <c r="D2" s="2151" t="s">
        <v>4884</v>
      </c>
      <c r="E2" s="2151"/>
      <c r="F2" s="1551"/>
      <c r="G2" s="1551"/>
      <c r="H2" s="1551"/>
      <c r="I2" s="1551"/>
      <c r="J2" s="1551"/>
      <c r="K2" s="1551"/>
      <c r="L2" s="2151"/>
    </row>
    <row r="3" spans="1:107" s="1353" customFormat="1" ht="14.4">
      <c r="A3" s="1552"/>
      <c r="B3" s="1506" t="s">
        <v>5095</v>
      </c>
      <c r="D3" s="2150" t="s">
        <v>4886</v>
      </c>
      <c r="E3" s="2227" t="s">
        <v>4887</v>
      </c>
      <c r="F3" s="2228"/>
      <c r="G3" s="1551"/>
      <c r="H3" s="1551"/>
      <c r="I3" s="1551"/>
      <c r="J3" s="1551"/>
      <c r="K3" s="1551"/>
      <c r="L3" s="2151"/>
    </row>
    <row r="4" spans="1:107" s="1353" customFormat="1" ht="14.4">
      <c r="A4" s="1553"/>
      <c r="B4" s="1506" t="s">
        <v>5096</v>
      </c>
      <c r="D4" s="2150"/>
      <c r="E4" s="2150"/>
      <c r="F4" s="1551"/>
      <c r="G4" s="1551"/>
      <c r="H4" s="1551"/>
      <c r="I4" s="1551"/>
      <c r="J4" s="1551"/>
      <c r="K4" s="1551"/>
      <c r="L4" s="2151"/>
    </row>
    <row r="5" spans="1:107" s="1353" customFormat="1" ht="14.4">
      <c r="A5" s="1554"/>
      <c r="B5" s="1506" t="s">
        <v>5097</v>
      </c>
      <c r="D5" s="2150"/>
      <c r="E5" s="2150"/>
      <c r="F5" s="1551"/>
      <c r="G5" s="1551"/>
      <c r="H5" s="1551"/>
      <c r="I5" s="1551"/>
      <c r="J5" s="1551"/>
      <c r="K5" s="1551"/>
      <c r="L5" s="2151"/>
    </row>
    <row r="6" spans="1:107" s="1353" customFormat="1" ht="14.4">
      <c r="A6" s="1873"/>
      <c r="B6" s="1506" t="s">
        <v>4890</v>
      </c>
      <c r="D6" s="2151"/>
      <c r="E6" s="2151"/>
      <c r="F6" s="1551"/>
      <c r="G6" s="1551"/>
      <c r="H6" s="1551"/>
      <c r="I6" s="1551"/>
      <c r="J6" s="1551"/>
      <c r="K6" s="1551"/>
      <c r="L6" s="2151"/>
    </row>
    <row r="7" spans="1:107" s="1353" customFormat="1" ht="28.8">
      <c r="A7" s="1555" t="s">
        <v>407</v>
      </c>
      <c r="B7" s="1556" t="s">
        <v>4891</v>
      </c>
      <c r="C7" s="1555" t="s">
        <v>1123</v>
      </c>
      <c r="D7" s="1557" t="s">
        <v>4892</v>
      </c>
      <c r="E7" s="1557" t="s">
        <v>4893</v>
      </c>
      <c r="F7" s="1558" t="s">
        <v>4894</v>
      </c>
      <c r="G7" s="1559" t="s">
        <v>4895</v>
      </c>
      <c r="H7" s="1559" t="s">
        <v>4896</v>
      </c>
      <c r="I7" s="1558" t="s">
        <v>4897</v>
      </c>
      <c r="J7" s="1558" t="s">
        <v>4898</v>
      </c>
      <c r="K7" s="1558" t="s">
        <v>4899</v>
      </c>
      <c r="L7" s="1557" t="s">
        <v>4900</v>
      </c>
      <c r="M7" s="1555" t="s">
        <v>4901</v>
      </c>
    </row>
    <row r="8" spans="1:107" s="1353" customFormat="1" ht="14.4">
      <c r="A8" s="1621">
        <v>1</v>
      </c>
      <c r="B8" s="1622" t="s">
        <v>972</v>
      </c>
      <c r="C8" s="1623" t="s">
        <v>2071</v>
      </c>
      <c r="D8" s="1623" t="s">
        <v>4902</v>
      </c>
      <c r="E8" s="1623" t="s">
        <v>4903</v>
      </c>
      <c r="F8" s="1621" t="s">
        <v>5098</v>
      </c>
      <c r="G8" s="1621">
        <v>95</v>
      </c>
      <c r="H8" s="1621" t="s">
        <v>1859</v>
      </c>
      <c r="I8" s="1621" t="s">
        <v>985</v>
      </c>
      <c r="J8" s="1624">
        <v>2</v>
      </c>
      <c r="K8" s="1624">
        <v>1.5</v>
      </c>
      <c r="L8" s="1623" t="s">
        <v>4905</v>
      </c>
      <c r="M8" s="1625">
        <v>44287</v>
      </c>
    </row>
    <row r="9" spans="1:107" s="1353" customFormat="1" ht="14.4">
      <c r="A9" s="1621">
        <v>2</v>
      </c>
      <c r="B9" s="1622" t="s">
        <v>972</v>
      </c>
      <c r="C9" s="1623" t="s">
        <v>2071</v>
      </c>
      <c r="D9" s="1623" t="s">
        <v>4902</v>
      </c>
      <c r="E9" s="1623" t="s">
        <v>4903</v>
      </c>
      <c r="F9" s="1621" t="s">
        <v>5098</v>
      </c>
      <c r="G9" s="1621">
        <v>95</v>
      </c>
      <c r="H9" s="1621" t="s">
        <v>1859</v>
      </c>
      <c r="I9" s="1621" t="s">
        <v>958</v>
      </c>
      <c r="J9" s="1624">
        <v>2</v>
      </c>
      <c r="K9" s="1624">
        <v>1.5</v>
      </c>
      <c r="L9" s="1623" t="s">
        <v>4905</v>
      </c>
      <c r="M9" s="1625">
        <v>44287</v>
      </c>
    </row>
    <row r="10" spans="1:107" s="1353" customFormat="1" ht="14.4">
      <c r="A10" s="1621">
        <v>3</v>
      </c>
      <c r="B10" s="1622" t="s">
        <v>972</v>
      </c>
      <c r="C10" s="1623" t="s">
        <v>2071</v>
      </c>
      <c r="D10" s="1623" t="s">
        <v>4902</v>
      </c>
      <c r="E10" s="1623" t="s">
        <v>4903</v>
      </c>
      <c r="F10" s="1621" t="s">
        <v>5098</v>
      </c>
      <c r="G10" s="1621">
        <v>95</v>
      </c>
      <c r="H10" s="1621" t="s">
        <v>1859</v>
      </c>
      <c r="I10" s="1621" t="s">
        <v>970</v>
      </c>
      <c r="J10" s="1624">
        <v>2</v>
      </c>
      <c r="K10" s="1624">
        <v>1.5</v>
      </c>
      <c r="L10" s="1623" t="s">
        <v>4905</v>
      </c>
      <c r="M10" s="1625">
        <v>44287</v>
      </c>
    </row>
    <row r="11" spans="1:107" s="1353" customFormat="1" ht="14.4">
      <c r="A11" s="1621">
        <v>4</v>
      </c>
      <c r="B11" s="1622" t="s">
        <v>972</v>
      </c>
      <c r="C11" s="1623" t="s">
        <v>2078</v>
      </c>
      <c r="D11" s="1623" t="s">
        <v>629</v>
      </c>
      <c r="E11" s="1623" t="s">
        <v>4903</v>
      </c>
      <c r="F11" s="1621" t="s">
        <v>5098</v>
      </c>
      <c r="G11" s="1621">
        <v>85</v>
      </c>
      <c r="H11" s="1621" t="s">
        <v>1857</v>
      </c>
      <c r="I11" s="1621" t="s">
        <v>968</v>
      </c>
      <c r="J11" s="1624">
        <v>-109.48162685541099</v>
      </c>
      <c r="K11" s="1624" t="s">
        <v>4906</v>
      </c>
      <c r="L11" s="1623" t="s">
        <v>4907</v>
      </c>
      <c r="M11" s="1625">
        <v>44287</v>
      </c>
    </row>
    <row r="12" spans="1:107" s="1353" customFormat="1" ht="14.4">
      <c r="A12" s="1621">
        <v>5</v>
      </c>
      <c r="B12" s="1622" t="s">
        <v>972</v>
      </c>
      <c r="C12" s="1623" t="s">
        <v>2078</v>
      </c>
      <c r="D12" s="1623" t="s">
        <v>629</v>
      </c>
      <c r="E12" s="1623" t="s">
        <v>4903</v>
      </c>
      <c r="F12" s="1621" t="s">
        <v>5098</v>
      </c>
      <c r="G12" s="1621">
        <v>85</v>
      </c>
      <c r="H12" s="1621" t="s">
        <v>1857</v>
      </c>
      <c r="I12" s="1621" t="s">
        <v>980</v>
      </c>
      <c r="J12" s="1624">
        <v>-109.48162685541099</v>
      </c>
      <c r="K12" s="1624" t="s">
        <v>4906</v>
      </c>
      <c r="L12" s="1623" t="s">
        <v>4907</v>
      </c>
      <c r="M12" s="1625">
        <v>44287</v>
      </c>
    </row>
    <row r="13" spans="1:107" s="1353" customFormat="1" ht="14.4">
      <c r="A13" s="1621">
        <v>6</v>
      </c>
      <c r="B13" s="1622" t="s">
        <v>972</v>
      </c>
      <c r="C13" s="1623" t="s">
        <v>2078</v>
      </c>
      <c r="D13" s="1623" t="s">
        <v>629</v>
      </c>
      <c r="E13" s="1623" t="s">
        <v>4903</v>
      </c>
      <c r="F13" s="1621" t="s">
        <v>5098</v>
      </c>
      <c r="G13" s="1621">
        <v>85</v>
      </c>
      <c r="H13" s="1621" t="s">
        <v>1857</v>
      </c>
      <c r="I13" s="1621" t="s">
        <v>985</v>
      </c>
      <c r="J13" s="1624">
        <v>-109.48162685541099</v>
      </c>
      <c r="K13" s="1624" t="s">
        <v>4906</v>
      </c>
      <c r="L13" s="1623" t="s">
        <v>4907</v>
      </c>
      <c r="M13" s="1625">
        <v>44287</v>
      </c>
    </row>
    <row r="14" spans="1:107" s="1353" customFormat="1" ht="14.4">
      <c r="A14" s="1621">
        <v>7</v>
      </c>
      <c r="B14" s="1622" t="s">
        <v>972</v>
      </c>
      <c r="C14" s="1623" t="s">
        <v>2078</v>
      </c>
      <c r="D14" s="1623" t="s">
        <v>629</v>
      </c>
      <c r="E14" s="1623" t="s">
        <v>4903</v>
      </c>
      <c r="F14" s="1621" t="s">
        <v>5098</v>
      </c>
      <c r="G14" s="1621">
        <v>85</v>
      </c>
      <c r="H14" s="1621" t="s">
        <v>1857</v>
      </c>
      <c r="I14" s="1621" t="s">
        <v>958</v>
      </c>
      <c r="J14" s="1624">
        <v>-109.48162685541099</v>
      </c>
      <c r="K14" s="1624" t="s">
        <v>4906</v>
      </c>
      <c r="L14" s="1623" t="s">
        <v>4907</v>
      </c>
      <c r="M14" s="1625">
        <v>44287</v>
      </c>
    </row>
    <row r="15" spans="1:107" s="1353" customFormat="1" ht="14.4">
      <c r="A15" s="1621">
        <v>8</v>
      </c>
      <c r="B15" s="1622" t="s">
        <v>972</v>
      </c>
      <c r="C15" s="1623" t="s">
        <v>2078</v>
      </c>
      <c r="D15" s="1623" t="s">
        <v>629</v>
      </c>
      <c r="E15" s="1623" t="s">
        <v>4903</v>
      </c>
      <c r="F15" s="1621" t="s">
        <v>5098</v>
      </c>
      <c r="G15" s="1621">
        <v>85</v>
      </c>
      <c r="H15" s="1621" t="s">
        <v>1857</v>
      </c>
      <c r="I15" s="1621" t="s">
        <v>970</v>
      </c>
      <c r="J15" s="1624">
        <v>-109.48162685541099</v>
      </c>
      <c r="K15" s="1624" t="s">
        <v>4906</v>
      </c>
      <c r="L15" s="1623" t="s">
        <v>4907</v>
      </c>
      <c r="M15" s="1625">
        <v>44287</v>
      </c>
    </row>
    <row r="16" spans="1:107" s="1353" customFormat="1" ht="14.4">
      <c r="A16" s="1621">
        <v>9</v>
      </c>
      <c r="B16" s="1622" t="s">
        <v>972</v>
      </c>
      <c r="C16" s="1623" t="s">
        <v>2078</v>
      </c>
      <c r="D16" s="1623" t="s">
        <v>629</v>
      </c>
      <c r="E16" s="1623" t="s">
        <v>4903</v>
      </c>
      <c r="F16" s="1621" t="s">
        <v>5098</v>
      </c>
      <c r="G16" s="1621">
        <v>110</v>
      </c>
      <c r="H16" s="1621" t="s">
        <v>1862</v>
      </c>
      <c r="I16" s="1621" t="s">
        <v>968</v>
      </c>
      <c r="J16" s="1624" t="s">
        <v>4797</v>
      </c>
      <c r="K16" s="1624" t="s">
        <v>4906</v>
      </c>
      <c r="L16" s="1623" t="s">
        <v>4907</v>
      </c>
      <c r="M16" s="1625">
        <v>44287</v>
      </c>
    </row>
    <row r="17" spans="1:13" s="1353" customFormat="1" ht="14.4">
      <c r="A17" s="1621">
        <v>10</v>
      </c>
      <c r="B17" s="1622" t="s">
        <v>972</v>
      </c>
      <c r="C17" s="1623" t="s">
        <v>2078</v>
      </c>
      <c r="D17" s="1623" t="s">
        <v>629</v>
      </c>
      <c r="E17" s="1623" t="s">
        <v>4903</v>
      </c>
      <c r="F17" s="1621" t="s">
        <v>5098</v>
      </c>
      <c r="G17" s="1621">
        <v>110</v>
      </c>
      <c r="H17" s="1621" t="s">
        <v>1862</v>
      </c>
      <c r="I17" s="1621" t="s">
        <v>980</v>
      </c>
      <c r="J17" s="1624" t="s">
        <v>4797</v>
      </c>
      <c r="K17" s="1624" t="s">
        <v>4906</v>
      </c>
      <c r="L17" s="1623" t="s">
        <v>4907</v>
      </c>
      <c r="M17" s="1625">
        <v>44287</v>
      </c>
    </row>
    <row r="18" spans="1:13" s="1353" customFormat="1" ht="14.4">
      <c r="A18" s="1621">
        <v>11</v>
      </c>
      <c r="B18" s="1622" t="s">
        <v>972</v>
      </c>
      <c r="C18" s="1623" t="s">
        <v>2078</v>
      </c>
      <c r="D18" s="1623" t="s">
        <v>629</v>
      </c>
      <c r="E18" s="1623" t="s">
        <v>4903</v>
      </c>
      <c r="F18" s="1621" t="s">
        <v>5098</v>
      </c>
      <c r="G18" s="1621">
        <v>110</v>
      </c>
      <c r="H18" s="1621" t="s">
        <v>1862</v>
      </c>
      <c r="I18" s="1621" t="s">
        <v>985</v>
      </c>
      <c r="J18" s="1624" t="s">
        <v>4797</v>
      </c>
      <c r="K18" s="1624" t="s">
        <v>4906</v>
      </c>
      <c r="L18" s="1623" t="s">
        <v>4907</v>
      </c>
      <c r="M18" s="1625">
        <v>44287</v>
      </c>
    </row>
    <row r="19" spans="1:13" s="1353" customFormat="1" ht="14.4">
      <c r="A19" s="1621">
        <v>12</v>
      </c>
      <c r="B19" s="1622" t="s">
        <v>972</v>
      </c>
      <c r="C19" s="1623" t="s">
        <v>2078</v>
      </c>
      <c r="D19" s="1623" t="s">
        <v>629</v>
      </c>
      <c r="E19" s="1623" t="s">
        <v>4903</v>
      </c>
      <c r="F19" s="1621" t="s">
        <v>5098</v>
      </c>
      <c r="G19" s="1621">
        <v>110</v>
      </c>
      <c r="H19" s="1621" t="s">
        <v>1862</v>
      </c>
      <c r="I19" s="1621" t="s">
        <v>958</v>
      </c>
      <c r="J19" s="1624" t="s">
        <v>4797</v>
      </c>
      <c r="K19" s="1624" t="s">
        <v>4906</v>
      </c>
      <c r="L19" s="1623" t="s">
        <v>4907</v>
      </c>
      <c r="M19" s="1625">
        <v>44287</v>
      </c>
    </row>
    <row r="20" spans="1:13" s="1353" customFormat="1" ht="14.4">
      <c r="A20" s="1621">
        <v>13</v>
      </c>
      <c r="B20" s="1622" t="s">
        <v>972</v>
      </c>
      <c r="C20" s="1623" t="s">
        <v>2078</v>
      </c>
      <c r="D20" s="1623" t="s">
        <v>629</v>
      </c>
      <c r="E20" s="1623" t="s">
        <v>4903</v>
      </c>
      <c r="F20" s="1621" t="s">
        <v>5098</v>
      </c>
      <c r="G20" s="1621">
        <v>110</v>
      </c>
      <c r="H20" s="1621" t="s">
        <v>1862</v>
      </c>
      <c r="I20" s="1621" t="s">
        <v>970</v>
      </c>
      <c r="J20" s="1624" t="s">
        <v>4797</v>
      </c>
      <c r="K20" s="1624" t="s">
        <v>4906</v>
      </c>
      <c r="L20" s="1623" t="s">
        <v>4907</v>
      </c>
      <c r="M20" s="1625">
        <v>44287</v>
      </c>
    </row>
    <row r="21" spans="1:13" s="1353" customFormat="1" ht="43.2">
      <c r="A21" s="1621">
        <v>14</v>
      </c>
      <c r="B21" s="1622" t="s">
        <v>972</v>
      </c>
      <c r="C21" s="1623" t="s">
        <v>2078</v>
      </c>
      <c r="D21" s="1623" t="s">
        <v>629</v>
      </c>
      <c r="E21" s="1623" t="s">
        <v>4903</v>
      </c>
      <c r="F21" s="1621" t="s">
        <v>5098</v>
      </c>
      <c r="G21" s="1621">
        <v>115</v>
      </c>
      <c r="H21" s="1626" t="s">
        <v>1908</v>
      </c>
      <c r="I21" s="1621" t="s">
        <v>1037</v>
      </c>
      <c r="J21" s="1624">
        <v>-0.28038099999999999</v>
      </c>
      <c r="K21" s="1624">
        <v>-0.7</v>
      </c>
      <c r="L21" s="1623" t="s">
        <v>4908</v>
      </c>
      <c r="M21" s="1625">
        <v>44287</v>
      </c>
    </row>
    <row r="22" spans="1:13" s="1353" customFormat="1" ht="14.4">
      <c r="A22" s="1621">
        <v>15</v>
      </c>
      <c r="B22" s="1622" t="s">
        <v>972</v>
      </c>
      <c r="C22" s="1623" t="s">
        <v>2078</v>
      </c>
      <c r="D22" s="1623" t="s">
        <v>629</v>
      </c>
      <c r="E22" s="1623" t="s">
        <v>4903</v>
      </c>
      <c r="F22" s="1621" t="s">
        <v>5098</v>
      </c>
      <c r="G22" s="1621">
        <v>118</v>
      </c>
      <c r="H22" s="1621" t="s">
        <v>1910</v>
      </c>
      <c r="I22" s="1621" t="s">
        <v>1037</v>
      </c>
      <c r="J22" s="1624">
        <v>-0.78239599999999998</v>
      </c>
      <c r="K22" s="1624" t="s">
        <v>4906</v>
      </c>
      <c r="L22" s="1623" t="s">
        <v>4909</v>
      </c>
      <c r="M22" s="1625">
        <v>44287</v>
      </c>
    </row>
    <row r="23" spans="1:13" s="1353" customFormat="1" ht="14.4">
      <c r="A23" s="1621">
        <v>16</v>
      </c>
      <c r="B23" s="1622" t="s">
        <v>972</v>
      </c>
      <c r="C23" s="1623" t="s">
        <v>2078</v>
      </c>
      <c r="D23" s="1623" t="s">
        <v>629</v>
      </c>
      <c r="E23" s="1623" t="s">
        <v>4903</v>
      </c>
      <c r="F23" s="1621" t="s">
        <v>5098</v>
      </c>
      <c r="G23" s="1621">
        <v>122</v>
      </c>
      <c r="H23" s="1621" t="s">
        <v>1914</v>
      </c>
      <c r="I23" s="1621" t="s">
        <v>1037</v>
      </c>
      <c r="J23" s="1624">
        <v>0.78239599999999998</v>
      </c>
      <c r="K23" s="1624" t="s">
        <v>4906</v>
      </c>
      <c r="L23" s="1623" t="s">
        <v>4909</v>
      </c>
      <c r="M23" s="1625">
        <v>44287</v>
      </c>
    </row>
    <row r="24" spans="1:13" s="1353" customFormat="1" ht="14.4">
      <c r="A24" s="1621">
        <v>17</v>
      </c>
      <c r="B24" s="1622" t="s">
        <v>972</v>
      </c>
      <c r="C24" s="1623" t="s">
        <v>2089</v>
      </c>
      <c r="D24" s="1623" t="s">
        <v>689</v>
      </c>
      <c r="E24" s="1623" t="s">
        <v>4903</v>
      </c>
      <c r="F24" s="1621" t="s">
        <v>5098</v>
      </c>
      <c r="G24" s="1621">
        <v>90</v>
      </c>
      <c r="H24" s="1621" t="s">
        <v>1858</v>
      </c>
      <c r="I24" s="1621" t="s">
        <v>968</v>
      </c>
      <c r="J24" s="1624">
        <v>36.756999999999998</v>
      </c>
      <c r="K24" s="1624">
        <v>41.6</v>
      </c>
      <c r="L24" s="1623" t="s">
        <v>4910</v>
      </c>
      <c r="M24" s="1625">
        <v>44287</v>
      </c>
    </row>
    <row r="25" spans="1:13" s="1353" customFormat="1" ht="14.4">
      <c r="A25" s="1621">
        <v>18</v>
      </c>
      <c r="B25" s="1622" t="s">
        <v>972</v>
      </c>
      <c r="C25" s="1623" t="s">
        <v>2089</v>
      </c>
      <c r="D25" s="1623" t="s">
        <v>689</v>
      </c>
      <c r="E25" s="1623" t="s">
        <v>4903</v>
      </c>
      <c r="F25" s="1621" t="s">
        <v>5098</v>
      </c>
      <c r="G25" s="1621">
        <v>90</v>
      </c>
      <c r="H25" s="1621" t="s">
        <v>1858</v>
      </c>
      <c r="I25" s="1621" t="s">
        <v>980</v>
      </c>
      <c r="J25" s="1624">
        <v>36.756999999999998</v>
      </c>
      <c r="K25" s="1624">
        <v>41.6</v>
      </c>
      <c r="L25" s="1623" t="s">
        <v>4910</v>
      </c>
      <c r="M25" s="1625">
        <v>44287</v>
      </c>
    </row>
    <row r="26" spans="1:13" s="1353" customFormat="1" ht="14.4">
      <c r="A26" s="1621">
        <v>19</v>
      </c>
      <c r="B26" s="1622" t="s">
        <v>972</v>
      </c>
      <c r="C26" s="1623" t="s">
        <v>2089</v>
      </c>
      <c r="D26" s="1623" t="s">
        <v>689</v>
      </c>
      <c r="E26" s="1623" t="s">
        <v>4903</v>
      </c>
      <c r="F26" s="1621" t="s">
        <v>5098</v>
      </c>
      <c r="G26" s="1621">
        <v>90</v>
      </c>
      <c r="H26" s="1621" t="s">
        <v>1858</v>
      </c>
      <c r="I26" s="1621" t="s">
        <v>985</v>
      </c>
      <c r="J26" s="1624">
        <v>36.756999999999998</v>
      </c>
      <c r="K26" s="1624">
        <v>41.6</v>
      </c>
      <c r="L26" s="1623" t="s">
        <v>4910</v>
      </c>
      <c r="M26" s="1625">
        <v>44287</v>
      </c>
    </row>
    <row r="27" spans="1:13" s="1353" customFormat="1" ht="14.4">
      <c r="A27" s="1621">
        <v>20</v>
      </c>
      <c r="B27" s="1622" t="s">
        <v>972</v>
      </c>
      <c r="C27" s="1623" t="s">
        <v>2089</v>
      </c>
      <c r="D27" s="1623" t="s">
        <v>689</v>
      </c>
      <c r="E27" s="1623" t="s">
        <v>4903</v>
      </c>
      <c r="F27" s="1621" t="s">
        <v>5098</v>
      </c>
      <c r="G27" s="1621">
        <v>90</v>
      </c>
      <c r="H27" s="1621" t="s">
        <v>1858</v>
      </c>
      <c r="I27" s="1621" t="s">
        <v>958</v>
      </c>
      <c r="J27" s="1624">
        <v>36.756999999999998</v>
      </c>
      <c r="K27" s="1624">
        <v>41.6</v>
      </c>
      <c r="L27" s="1623" t="s">
        <v>4910</v>
      </c>
      <c r="M27" s="1625">
        <v>44287</v>
      </c>
    </row>
    <row r="28" spans="1:13" s="1353" customFormat="1" ht="14.4">
      <c r="A28" s="1621">
        <v>21</v>
      </c>
      <c r="B28" s="1622" t="s">
        <v>972</v>
      </c>
      <c r="C28" s="1623" t="s">
        <v>2089</v>
      </c>
      <c r="D28" s="1623" t="s">
        <v>689</v>
      </c>
      <c r="E28" s="1623" t="s">
        <v>4903</v>
      </c>
      <c r="F28" s="1621" t="s">
        <v>5098</v>
      </c>
      <c r="G28" s="1621">
        <v>90</v>
      </c>
      <c r="H28" s="1621" t="s">
        <v>1858</v>
      </c>
      <c r="I28" s="1621" t="s">
        <v>970</v>
      </c>
      <c r="J28" s="1624">
        <v>36.756999999999998</v>
      </c>
      <c r="K28" s="1624">
        <v>41.6</v>
      </c>
      <c r="L28" s="1623" t="s">
        <v>4910</v>
      </c>
      <c r="M28" s="1625">
        <v>44287</v>
      </c>
    </row>
    <row r="29" spans="1:13" s="1353" customFormat="1" ht="14.4">
      <c r="A29" s="1621">
        <v>22</v>
      </c>
      <c r="B29" s="1622" t="s">
        <v>972</v>
      </c>
      <c r="C29" s="1623" t="s">
        <v>2100</v>
      </c>
      <c r="D29" s="1623" t="s">
        <v>4911</v>
      </c>
      <c r="E29" s="1623" t="s">
        <v>4903</v>
      </c>
      <c r="F29" s="1621" t="s">
        <v>5098</v>
      </c>
      <c r="G29" s="1621">
        <v>95</v>
      </c>
      <c r="H29" s="1621" t="s">
        <v>1859</v>
      </c>
      <c r="I29" s="1621" t="s">
        <v>968</v>
      </c>
      <c r="J29" s="1624" t="s">
        <v>4906</v>
      </c>
      <c r="K29" s="1624">
        <v>150.1</v>
      </c>
      <c r="L29" s="1623" t="s">
        <v>4912</v>
      </c>
      <c r="M29" s="1625">
        <v>44287</v>
      </c>
    </row>
    <row r="30" spans="1:13" s="1353" customFormat="1" ht="14.4">
      <c r="A30" s="1621">
        <v>23</v>
      </c>
      <c r="B30" s="1622" t="s">
        <v>972</v>
      </c>
      <c r="C30" s="1623" t="s">
        <v>2100</v>
      </c>
      <c r="D30" s="1623" t="s">
        <v>4911</v>
      </c>
      <c r="E30" s="1623" t="s">
        <v>4903</v>
      </c>
      <c r="F30" s="1621" t="s">
        <v>5098</v>
      </c>
      <c r="G30" s="1621">
        <v>95</v>
      </c>
      <c r="H30" s="1621" t="s">
        <v>1859</v>
      </c>
      <c r="I30" s="1621" t="s">
        <v>980</v>
      </c>
      <c r="J30" s="1624" t="s">
        <v>4906</v>
      </c>
      <c r="K30" s="1624">
        <v>148.1</v>
      </c>
      <c r="L30" s="1623" t="s">
        <v>4912</v>
      </c>
      <c r="M30" s="1625">
        <v>44287</v>
      </c>
    </row>
    <row r="31" spans="1:13" s="1353" customFormat="1" ht="14.4">
      <c r="A31" s="1621">
        <v>24</v>
      </c>
      <c r="B31" s="1622" t="s">
        <v>972</v>
      </c>
      <c r="C31" s="1623" t="s">
        <v>2100</v>
      </c>
      <c r="D31" s="1623" t="s">
        <v>4911</v>
      </c>
      <c r="E31" s="1623" t="s">
        <v>4903</v>
      </c>
      <c r="F31" s="1621" t="s">
        <v>5098</v>
      </c>
      <c r="G31" s="1621">
        <v>95</v>
      </c>
      <c r="H31" s="1621" t="s">
        <v>1859</v>
      </c>
      <c r="I31" s="1621" t="s">
        <v>985</v>
      </c>
      <c r="J31" s="1624" t="s">
        <v>4906</v>
      </c>
      <c r="K31" s="1624">
        <v>146.19999999999999</v>
      </c>
      <c r="L31" s="1623" t="s">
        <v>4912</v>
      </c>
      <c r="M31" s="1625">
        <v>44287</v>
      </c>
    </row>
    <row r="32" spans="1:13" s="1353" customFormat="1" ht="14.4">
      <c r="A32" s="1621">
        <v>25</v>
      </c>
      <c r="B32" s="1622" t="s">
        <v>972</v>
      </c>
      <c r="C32" s="1623" t="s">
        <v>2100</v>
      </c>
      <c r="D32" s="1623" t="s">
        <v>4911</v>
      </c>
      <c r="E32" s="1623" t="s">
        <v>4903</v>
      </c>
      <c r="F32" s="1621" t="s">
        <v>5098</v>
      </c>
      <c r="G32" s="1621">
        <v>95</v>
      </c>
      <c r="H32" s="1621" t="s">
        <v>1859</v>
      </c>
      <c r="I32" s="1621" t="s">
        <v>958</v>
      </c>
      <c r="J32" s="1624" t="s">
        <v>4906</v>
      </c>
      <c r="K32" s="1624">
        <v>144.19999999999999</v>
      </c>
      <c r="L32" s="1623" t="s">
        <v>4912</v>
      </c>
      <c r="M32" s="1625">
        <v>44287</v>
      </c>
    </row>
    <row r="33" spans="1:13" s="1353" customFormat="1" ht="14.4">
      <c r="A33" s="1621">
        <v>26</v>
      </c>
      <c r="B33" s="1622" t="s">
        <v>972</v>
      </c>
      <c r="C33" s="1623" t="s">
        <v>2100</v>
      </c>
      <c r="D33" s="1623" t="s">
        <v>4911</v>
      </c>
      <c r="E33" s="1623" t="s">
        <v>4903</v>
      </c>
      <c r="F33" s="1621" t="s">
        <v>5098</v>
      </c>
      <c r="G33" s="1621">
        <v>95</v>
      </c>
      <c r="H33" s="1621" t="s">
        <v>1859</v>
      </c>
      <c r="I33" s="1621" t="s">
        <v>970</v>
      </c>
      <c r="J33" s="1624" t="s">
        <v>4906</v>
      </c>
      <c r="K33" s="1624">
        <v>142.30000000000001</v>
      </c>
      <c r="L33" s="1623" t="s">
        <v>4912</v>
      </c>
      <c r="M33" s="1625">
        <v>44287</v>
      </c>
    </row>
    <row r="34" spans="1:13" s="1353" customFormat="1" ht="14.4">
      <c r="A34" s="1621">
        <v>27</v>
      </c>
      <c r="B34" s="1622" t="s">
        <v>972</v>
      </c>
      <c r="C34" s="1623" t="s">
        <v>2105</v>
      </c>
      <c r="D34" s="1623" t="s">
        <v>4913</v>
      </c>
      <c r="E34" s="1623" t="s">
        <v>4903</v>
      </c>
      <c r="F34" s="1621" t="s">
        <v>5098</v>
      </c>
      <c r="G34" s="1621">
        <v>95</v>
      </c>
      <c r="H34" s="1621" t="s">
        <v>1859</v>
      </c>
      <c r="I34" s="1621" t="s">
        <v>968</v>
      </c>
      <c r="J34" s="1624" t="s">
        <v>4906</v>
      </c>
      <c r="K34" s="1624">
        <v>2.81</v>
      </c>
      <c r="L34" s="1623" t="s">
        <v>4914</v>
      </c>
      <c r="M34" s="1625">
        <v>44287</v>
      </c>
    </row>
    <row r="35" spans="1:13" s="1353" customFormat="1" ht="14.4">
      <c r="A35" s="1621">
        <v>28</v>
      </c>
      <c r="B35" s="1622" t="s">
        <v>972</v>
      </c>
      <c r="C35" s="1623" t="s">
        <v>2105</v>
      </c>
      <c r="D35" s="1623" t="s">
        <v>4913</v>
      </c>
      <c r="E35" s="1623" t="s">
        <v>4903</v>
      </c>
      <c r="F35" s="1621" t="s">
        <v>5098</v>
      </c>
      <c r="G35" s="1621">
        <v>95</v>
      </c>
      <c r="H35" s="1621" t="s">
        <v>1859</v>
      </c>
      <c r="I35" s="1621" t="s">
        <v>980</v>
      </c>
      <c r="J35" s="1624" t="s">
        <v>4906</v>
      </c>
      <c r="K35" s="1624">
        <v>2.81</v>
      </c>
      <c r="L35" s="1623" t="s">
        <v>4914</v>
      </c>
      <c r="M35" s="1625">
        <v>44287</v>
      </c>
    </row>
    <row r="36" spans="1:13" s="1353" customFormat="1" ht="14.4">
      <c r="A36" s="1621">
        <v>29</v>
      </c>
      <c r="B36" s="1622" t="s">
        <v>972</v>
      </c>
      <c r="C36" s="1623" t="s">
        <v>2105</v>
      </c>
      <c r="D36" s="1623" t="s">
        <v>4913</v>
      </c>
      <c r="E36" s="1623" t="s">
        <v>4903</v>
      </c>
      <c r="F36" s="1621" t="s">
        <v>5098</v>
      </c>
      <c r="G36" s="1621">
        <v>95</v>
      </c>
      <c r="H36" s="1621" t="s">
        <v>1859</v>
      </c>
      <c r="I36" s="1621" t="s">
        <v>985</v>
      </c>
      <c r="J36" s="1624" t="s">
        <v>4906</v>
      </c>
      <c r="K36" s="1624">
        <v>2.81</v>
      </c>
      <c r="L36" s="1623" t="s">
        <v>4914</v>
      </c>
      <c r="M36" s="1625">
        <v>44287</v>
      </c>
    </row>
    <row r="37" spans="1:13" s="1353" customFormat="1" ht="14.4">
      <c r="A37" s="1621">
        <v>30</v>
      </c>
      <c r="B37" s="1622" t="s">
        <v>972</v>
      </c>
      <c r="C37" s="1623" t="s">
        <v>2105</v>
      </c>
      <c r="D37" s="1623" t="s">
        <v>4913</v>
      </c>
      <c r="E37" s="1623" t="s">
        <v>4903</v>
      </c>
      <c r="F37" s="1621" t="s">
        <v>5098</v>
      </c>
      <c r="G37" s="1621">
        <v>95</v>
      </c>
      <c r="H37" s="1621" t="s">
        <v>1859</v>
      </c>
      <c r="I37" s="1621" t="s">
        <v>958</v>
      </c>
      <c r="J37" s="1624" t="s">
        <v>4906</v>
      </c>
      <c r="K37" s="1624">
        <v>2.81</v>
      </c>
      <c r="L37" s="1623" t="s">
        <v>4914</v>
      </c>
      <c r="M37" s="1625">
        <v>44287</v>
      </c>
    </row>
    <row r="38" spans="1:13" s="1353" customFormat="1" ht="14.4">
      <c r="A38" s="1621">
        <v>31</v>
      </c>
      <c r="B38" s="1622" t="s">
        <v>972</v>
      </c>
      <c r="C38" s="1623" t="s">
        <v>2105</v>
      </c>
      <c r="D38" s="1623" t="s">
        <v>4913</v>
      </c>
      <c r="E38" s="1623" t="s">
        <v>4903</v>
      </c>
      <c r="F38" s="1621" t="s">
        <v>5098</v>
      </c>
      <c r="G38" s="1621">
        <v>95</v>
      </c>
      <c r="H38" s="1621" t="s">
        <v>1859</v>
      </c>
      <c r="I38" s="1621" t="s">
        <v>970</v>
      </c>
      <c r="J38" s="1624" t="s">
        <v>4906</v>
      </c>
      <c r="K38" s="1624">
        <v>2.81</v>
      </c>
      <c r="L38" s="1623" t="s">
        <v>4914</v>
      </c>
      <c r="M38" s="1625">
        <v>44287</v>
      </c>
    </row>
    <row r="39" spans="1:13" s="1353" customFormat="1" ht="57.6">
      <c r="A39" s="1627">
        <v>32</v>
      </c>
      <c r="B39" s="1628" t="s">
        <v>972</v>
      </c>
      <c r="C39" s="1629" t="s">
        <v>2078</v>
      </c>
      <c r="D39" s="1629" t="s">
        <v>629</v>
      </c>
      <c r="E39" s="1629" t="s">
        <v>788</v>
      </c>
      <c r="F39" s="1627" t="s">
        <v>5098</v>
      </c>
      <c r="G39" s="1627">
        <v>41</v>
      </c>
      <c r="H39" s="1627" t="s">
        <v>1090</v>
      </c>
      <c r="I39" s="1627" t="s">
        <v>1037</v>
      </c>
      <c r="J39" s="1630" t="s">
        <v>978</v>
      </c>
      <c r="K39" s="1630" t="s">
        <v>966</v>
      </c>
      <c r="L39" s="1629" t="s">
        <v>5099</v>
      </c>
      <c r="M39" s="1631">
        <v>44225</v>
      </c>
    </row>
    <row r="40" spans="1:13" s="1353" customFormat="1" ht="57.6">
      <c r="A40" s="1627">
        <v>33</v>
      </c>
      <c r="B40" s="1628" t="s">
        <v>972</v>
      </c>
      <c r="C40" s="1629" t="s">
        <v>1125</v>
      </c>
      <c r="D40" s="1629" t="s">
        <v>1124</v>
      </c>
      <c r="E40" s="1629" t="s">
        <v>788</v>
      </c>
      <c r="F40" s="1627" t="s">
        <v>5098</v>
      </c>
      <c r="G40" s="1627">
        <v>41</v>
      </c>
      <c r="H40" s="1627" t="s">
        <v>1090</v>
      </c>
      <c r="I40" s="1627" t="s">
        <v>1037</v>
      </c>
      <c r="J40" s="1630" t="s">
        <v>978</v>
      </c>
      <c r="K40" s="1630" t="s">
        <v>966</v>
      </c>
      <c r="L40" s="1629" t="s">
        <v>5100</v>
      </c>
      <c r="M40" s="1631">
        <v>44225</v>
      </c>
    </row>
    <row r="41" spans="1:13" s="1353" customFormat="1" ht="14.4">
      <c r="A41" s="1621">
        <v>34</v>
      </c>
      <c r="B41" s="1622" t="s">
        <v>1022</v>
      </c>
      <c r="C41" s="1623" t="s">
        <v>2223</v>
      </c>
      <c r="D41" s="1623" t="s">
        <v>4902</v>
      </c>
      <c r="E41" s="1623" t="s">
        <v>4903</v>
      </c>
      <c r="F41" s="1621" t="s">
        <v>5098</v>
      </c>
      <c r="G41" s="1621">
        <v>95</v>
      </c>
      <c r="H41" s="1621" t="s">
        <v>1859</v>
      </c>
      <c r="I41" s="1621" t="s">
        <v>985</v>
      </c>
      <c r="J41" s="1632">
        <v>2</v>
      </c>
      <c r="K41" s="1632">
        <v>1.5</v>
      </c>
      <c r="L41" s="1623" t="s">
        <v>4905</v>
      </c>
      <c r="M41" s="1625">
        <v>44287</v>
      </c>
    </row>
    <row r="42" spans="1:13" s="1353" customFormat="1" ht="14.4">
      <c r="A42" s="1621">
        <v>35</v>
      </c>
      <c r="B42" s="1622" t="s">
        <v>1022</v>
      </c>
      <c r="C42" s="1623" t="s">
        <v>2223</v>
      </c>
      <c r="D42" s="1623" t="s">
        <v>4902</v>
      </c>
      <c r="E42" s="1623" t="s">
        <v>4903</v>
      </c>
      <c r="F42" s="1621" t="s">
        <v>5098</v>
      </c>
      <c r="G42" s="1621">
        <v>95</v>
      </c>
      <c r="H42" s="1621" t="s">
        <v>1859</v>
      </c>
      <c r="I42" s="1621" t="s">
        <v>958</v>
      </c>
      <c r="J42" s="1632">
        <v>2</v>
      </c>
      <c r="K42" s="1632">
        <v>1.5</v>
      </c>
      <c r="L42" s="1623" t="s">
        <v>4905</v>
      </c>
      <c r="M42" s="1625">
        <v>44287</v>
      </c>
    </row>
    <row r="43" spans="1:13" s="1353" customFormat="1" ht="14.4">
      <c r="A43" s="1621">
        <v>36</v>
      </c>
      <c r="B43" s="1622" t="s">
        <v>1022</v>
      </c>
      <c r="C43" s="1623" t="s">
        <v>2223</v>
      </c>
      <c r="D43" s="1623" t="s">
        <v>4902</v>
      </c>
      <c r="E43" s="1623" t="s">
        <v>4903</v>
      </c>
      <c r="F43" s="1621" t="s">
        <v>5098</v>
      </c>
      <c r="G43" s="1621">
        <v>95</v>
      </c>
      <c r="H43" s="1621" t="s">
        <v>1859</v>
      </c>
      <c r="I43" s="1621" t="s">
        <v>970</v>
      </c>
      <c r="J43" s="1632">
        <v>2</v>
      </c>
      <c r="K43" s="1632">
        <v>1.5</v>
      </c>
      <c r="L43" s="1623" t="s">
        <v>4905</v>
      </c>
      <c r="M43" s="1625">
        <v>44287</v>
      </c>
    </row>
    <row r="44" spans="1:13" s="1353" customFormat="1" ht="14.4">
      <c r="A44" s="1621">
        <v>37</v>
      </c>
      <c r="B44" s="1622" t="s">
        <v>1022</v>
      </c>
      <c r="C44" s="1623" t="s">
        <v>2231</v>
      </c>
      <c r="D44" s="1623" t="s">
        <v>4911</v>
      </c>
      <c r="E44" s="1623" t="s">
        <v>4903</v>
      </c>
      <c r="F44" s="1621" t="s">
        <v>5098</v>
      </c>
      <c r="G44" s="1621">
        <v>95</v>
      </c>
      <c r="H44" s="1621" t="s">
        <v>1859</v>
      </c>
      <c r="I44" s="1621" t="s">
        <v>968</v>
      </c>
      <c r="J44" s="1624" t="s">
        <v>4906</v>
      </c>
      <c r="K44" s="1633">
        <v>148.4</v>
      </c>
      <c r="L44" s="1623" t="s">
        <v>4912</v>
      </c>
      <c r="M44" s="1625">
        <v>44287</v>
      </c>
    </row>
    <row r="45" spans="1:13" s="1353" customFormat="1" ht="14.4">
      <c r="A45" s="1621">
        <v>38</v>
      </c>
      <c r="B45" s="1622" t="s">
        <v>1022</v>
      </c>
      <c r="C45" s="1623" t="s">
        <v>2231</v>
      </c>
      <c r="D45" s="1623" t="s">
        <v>4911</v>
      </c>
      <c r="E45" s="1623" t="s">
        <v>4903</v>
      </c>
      <c r="F45" s="1621" t="s">
        <v>5098</v>
      </c>
      <c r="G45" s="1621">
        <v>95</v>
      </c>
      <c r="H45" s="1621" t="s">
        <v>1859</v>
      </c>
      <c r="I45" s="1621" t="s">
        <v>980</v>
      </c>
      <c r="J45" s="1624" t="s">
        <v>4906</v>
      </c>
      <c r="K45" s="1633">
        <v>146.5</v>
      </c>
      <c r="L45" s="1623" t="s">
        <v>4912</v>
      </c>
      <c r="M45" s="1625">
        <v>44287</v>
      </c>
    </row>
    <row r="46" spans="1:13" s="1353" customFormat="1" ht="14.4">
      <c r="A46" s="1621">
        <v>39</v>
      </c>
      <c r="B46" s="1622" t="s">
        <v>1022</v>
      </c>
      <c r="C46" s="1623" t="s">
        <v>2231</v>
      </c>
      <c r="D46" s="1623" t="s">
        <v>4911</v>
      </c>
      <c r="E46" s="1623" t="s">
        <v>4903</v>
      </c>
      <c r="F46" s="1621" t="s">
        <v>5098</v>
      </c>
      <c r="G46" s="1621">
        <v>95</v>
      </c>
      <c r="H46" s="1621" t="s">
        <v>1859</v>
      </c>
      <c r="I46" s="1621" t="s">
        <v>985</v>
      </c>
      <c r="J46" s="1624" t="s">
        <v>4906</v>
      </c>
      <c r="K46" s="1633">
        <v>144.6</v>
      </c>
      <c r="L46" s="1623" t="s">
        <v>4912</v>
      </c>
      <c r="M46" s="1625">
        <v>44287</v>
      </c>
    </row>
    <row r="47" spans="1:13" s="1353" customFormat="1" ht="14.4">
      <c r="A47" s="1621">
        <v>40</v>
      </c>
      <c r="B47" s="1622" t="s">
        <v>1022</v>
      </c>
      <c r="C47" s="1623" t="s">
        <v>2231</v>
      </c>
      <c r="D47" s="1623" t="s">
        <v>4911</v>
      </c>
      <c r="E47" s="1623" t="s">
        <v>4903</v>
      </c>
      <c r="F47" s="1621" t="s">
        <v>5098</v>
      </c>
      <c r="G47" s="1621">
        <v>95</v>
      </c>
      <c r="H47" s="1621" t="s">
        <v>1859</v>
      </c>
      <c r="I47" s="1621" t="s">
        <v>958</v>
      </c>
      <c r="J47" s="1624" t="s">
        <v>4906</v>
      </c>
      <c r="K47" s="1633">
        <v>142.69999999999999</v>
      </c>
      <c r="L47" s="1623" t="s">
        <v>4912</v>
      </c>
      <c r="M47" s="1625">
        <v>44287</v>
      </c>
    </row>
    <row r="48" spans="1:13" s="1353" customFormat="1" ht="14.4">
      <c r="A48" s="1621">
        <v>41</v>
      </c>
      <c r="B48" s="1622" t="s">
        <v>1022</v>
      </c>
      <c r="C48" s="1623" t="s">
        <v>2231</v>
      </c>
      <c r="D48" s="1623" t="s">
        <v>4911</v>
      </c>
      <c r="E48" s="1623" t="s">
        <v>4903</v>
      </c>
      <c r="F48" s="1621" t="s">
        <v>5098</v>
      </c>
      <c r="G48" s="1621">
        <v>95</v>
      </c>
      <c r="H48" s="1621" t="s">
        <v>1859</v>
      </c>
      <c r="I48" s="1621" t="s">
        <v>970</v>
      </c>
      <c r="J48" s="1624" t="s">
        <v>4906</v>
      </c>
      <c r="K48" s="1633">
        <v>140.69999999999999</v>
      </c>
      <c r="L48" s="1623" t="s">
        <v>4912</v>
      </c>
      <c r="M48" s="1625">
        <v>44287</v>
      </c>
    </row>
    <row r="49" spans="1:13" s="1353" customFormat="1" ht="14.4">
      <c r="A49" s="1621">
        <v>42</v>
      </c>
      <c r="B49" s="1622" t="s">
        <v>1022</v>
      </c>
      <c r="C49" s="1623" t="s">
        <v>2235</v>
      </c>
      <c r="D49" s="1623" t="s">
        <v>4913</v>
      </c>
      <c r="E49" s="1623" t="s">
        <v>4903</v>
      </c>
      <c r="F49" s="1621" t="s">
        <v>5098</v>
      </c>
      <c r="G49" s="1621">
        <v>95</v>
      </c>
      <c r="H49" s="1621" t="s">
        <v>1859</v>
      </c>
      <c r="I49" s="1621" t="s">
        <v>968</v>
      </c>
      <c r="J49" s="1624" t="s">
        <v>4906</v>
      </c>
      <c r="K49" s="1632">
        <v>2.81</v>
      </c>
      <c r="L49" s="1623" t="s">
        <v>4914</v>
      </c>
      <c r="M49" s="1625">
        <v>44287</v>
      </c>
    </row>
    <row r="50" spans="1:13" s="1353" customFormat="1" ht="14.4">
      <c r="A50" s="1621">
        <v>43</v>
      </c>
      <c r="B50" s="1622" t="s">
        <v>1022</v>
      </c>
      <c r="C50" s="1623" t="s">
        <v>2235</v>
      </c>
      <c r="D50" s="1623" t="s">
        <v>4913</v>
      </c>
      <c r="E50" s="1623" t="s">
        <v>4903</v>
      </c>
      <c r="F50" s="1621" t="s">
        <v>5098</v>
      </c>
      <c r="G50" s="1621">
        <v>95</v>
      </c>
      <c r="H50" s="1621" t="s">
        <v>1859</v>
      </c>
      <c r="I50" s="1621" t="s">
        <v>980</v>
      </c>
      <c r="J50" s="1624" t="s">
        <v>4906</v>
      </c>
      <c r="K50" s="1632">
        <v>2.81</v>
      </c>
      <c r="L50" s="1623" t="s">
        <v>4914</v>
      </c>
      <c r="M50" s="1625">
        <v>44287</v>
      </c>
    </row>
    <row r="51" spans="1:13" s="1353" customFormat="1" ht="14.4">
      <c r="A51" s="1621">
        <v>44</v>
      </c>
      <c r="B51" s="1622" t="s">
        <v>1022</v>
      </c>
      <c r="C51" s="1623" t="s">
        <v>2235</v>
      </c>
      <c r="D51" s="1623" t="s">
        <v>4913</v>
      </c>
      <c r="E51" s="1623" t="s">
        <v>4903</v>
      </c>
      <c r="F51" s="1621" t="s">
        <v>5098</v>
      </c>
      <c r="G51" s="1621">
        <v>95</v>
      </c>
      <c r="H51" s="1621" t="s">
        <v>1859</v>
      </c>
      <c r="I51" s="1621" t="s">
        <v>985</v>
      </c>
      <c r="J51" s="1624" t="s">
        <v>4906</v>
      </c>
      <c r="K51" s="1632">
        <v>2.81</v>
      </c>
      <c r="L51" s="1623" t="s">
        <v>4914</v>
      </c>
      <c r="M51" s="1625">
        <v>44287</v>
      </c>
    </row>
    <row r="52" spans="1:13" s="1353" customFormat="1" ht="14.4">
      <c r="A52" s="1621">
        <v>45</v>
      </c>
      <c r="B52" s="1622" t="s">
        <v>1022</v>
      </c>
      <c r="C52" s="1623" t="s">
        <v>2235</v>
      </c>
      <c r="D52" s="1623" t="s">
        <v>4913</v>
      </c>
      <c r="E52" s="1623" t="s">
        <v>4903</v>
      </c>
      <c r="F52" s="1621" t="s">
        <v>5098</v>
      </c>
      <c r="G52" s="1621">
        <v>95</v>
      </c>
      <c r="H52" s="1621" t="s">
        <v>1859</v>
      </c>
      <c r="I52" s="1621" t="s">
        <v>958</v>
      </c>
      <c r="J52" s="1624" t="s">
        <v>4906</v>
      </c>
      <c r="K52" s="1632">
        <v>2.81</v>
      </c>
      <c r="L52" s="1623" t="s">
        <v>4914</v>
      </c>
      <c r="M52" s="1625">
        <v>44287</v>
      </c>
    </row>
    <row r="53" spans="1:13" s="1353" customFormat="1" ht="14.4">
      <c r="A53" s="1621">
        <v>46</v>
      </c>
      <c r="B53" s="1622" t="s">
        <v>1022</v>
      </c>
      <c r="C53" s="1623" t="s">
        <v>2235</v>
      </c>
      <c r="D53" s="1623" t="s">
        <v>4913</v>
      </c>
      <c r="E53" s="1623" t="s">
        <v>4903</v>
      </c>
      <c r="F53" s="1621" t="s">
        <v>5098</v>
      </c>
      <c r="G53" s="1621">
        <v>95</v>
      </c>
      <c r="H53" s="1621" t="s">
        <v>1859</v>
      </c>
      <c r="I53" s="1621" t="s">
        <v>970</v>
      </c>
      <c r="J53" s="1624" t="s">
        <v>4906</v>
      </c>
      <c r="K53" s="1632">
        <v>2.81</v>
      </c>
      <c r="L53" s="1623" t="s">
        <v>4914</v>
      </c>
      <c r="M53" s="1625">
        <v>44287</v>
      </c>
    </row>
    <row r="54" spans="1:13" s="1353" customFormat="1" ht="43.2">
      <c r="A54" s="1621">
        <v>47</v>
      </c>
      <c r="B54" s="1622" t="s">
        <v>1022</v>
      </c>
      <c r="C54" s="1623" t="s">
        <v>2293</v>
      </c>
      <c r="D54" s="1623" t="s">
        <v>629</v>
      </c>
      <c r="E54" s="1623" t="s">
        <v>4903</v>
      </c>
      <c r="F54" s="1621" t="s">
        <v>5098</v>
      </c>
      <c r="G54" s="1621">
        <v>115</v>
      </c>
      <c r="H54" s="1626" t="s">
        <v>1908</v>
      </c>
      <c r="I54" s="1621" t="s">
        <v>1037</v>
      </c>
      <c r="J54" s="1624">
        <v>-6.3549999999999995E-2</v>
      </c>
      <c r="K54" s="1624">
        <v>-0.26200000000000001</v>
      </c>
      <c r="L54" s="1623" t="s">
        <v>4922</v>
      </c>
      <c r="M54" s="1625">
        <v>44287</v>
      </c>
    </row>
    <row r="55" spans="1:13" s="1353" customFormat="1" ht="28.8">
      <c r="A55" s="1621">
        <v>48</v>
      </c>
      <c r="B55" s="1622" t="s">
        <v>1022</v>
      </c>
      <c r="C55" s="1623" t="s">
        <v>1162</v>
      </c>
      <c r="D55" s="1623" t="s">
        <v>1124</v>
      </c>
      <c r="E55" s="1623" t="s">
        <v>4903</v>
      </c>
      <c r="F55" s="1621" t="s">
        <v>5098</v>
      </c>
      <c r="G55" s="1621">
        <v>115</v>
      </c>
      <c r="H55" s="1626" t="s">
        <v>1911</v>
      </c>
      <c r="I55" s="1621" t="s">
        <v>1037</v>
      </c>
      <c r="J55" s="1624">
        <v>5.5500000000000001E-2</v>
      </c>
      <c r="K55" s="1624">
        <v>2.5000000000000001E-2</v>
      </c>
      <c r="L55" s="1623" t="s">
        <v>5101</v>
      </c>
      <c r="M55" s="1625">
        <v>44287</v>
      </c>
    </row>
    <row r="56" spans="1:13" s="1353" customFormat="1" ht="28.8">
      <c r="A56" s="1621">
        <v>49</v>
      </c>
      <c r="B56" s="1622" t="s">
        <v>1022</v>
      </c>
      <c r="C56" s="1623" t="s">
        <v>1162</v>
      </c>
      <c r="D56" s="1623" t="s">
        <v>1124</v>
      </c>
      <c r="E56" s="1623" t="s">
        <v>4903</v>
      </c>
      <c r="F56" s="1621" t="s">
        <v>5098</v>
      </c>
      <c r="G56" s="1621">
        <v>116</v>
      </c>
      <c r="H56" s="1626" t="s">
        <v>1907</v>
      </c>
      <c r="I56" s="1621" t="s">
        <v>1037</v>
      </c>
      <c r="J56" s="1624">
        <v>-6.6600000000000006E-2</v>
      </c>
      <c r="K56" s="1624">
        <v>-0.03</v>
      </c>
      <c r="L56" s="1623" t="s">
        <v>4923</v>
      </c>
      <c r="M56" s="1625">
        <v>44287</v>
      </c>
    </row>
    <row r="57" spans="1:13" s="1353" customFormat="1" ht="57.6">
      <c r="A57" s="1627">
        <v>50</v>
      </c>
      <c r="B57" s="1628" t="s">
        <v>1022</v>
      </c>
      <c r="C57" s="1629" t="s">
        <v>2293</v>
      </c>
      <c r="D57" s="1629" t="s">
        <v>629</v>
      </c>
      <c r="E57" s="1629" t="s">
        <v>788</v>
      </c>
      <c r="F57" s="1627" t="s">
        <v>5098</v>
      </c>
      <c r="G57" s="1627">
        <v>41</v>
      </c>
      <c r="H57" s="1627" t="s">
        <v>1090</v>
      </c>
      <c r="I57" s="1627" t="s">
        <v>1037</v>
      </c>
      <c r="J57" s="1630" t="s">
        <v>978</v>
      </c>
      <c r="K57" s="1630" t="s">
        <v>966</v>
      </c>
      <c r="L57" s="1629" t="s">
        <v>5099</v>
      </c>
      <c r="M57" s="1631">
        <v>44225</v>
      </c>
    </row>
    <row r="58" spans="1:13" s="1356" customFormat="1" ht="57.6">
      <c r="A58" s="1565">
        <v>51</v>
      </c>
      <c r="B58" s="1566" t="s">
        <v>1022</v>
      </c>
      <c r="C58" s="1567" t="s">
        <v>1162</v>
      </c>
      <c r="D58" s="1567" t="s">
        <v>1124</v>
      </c>
      <c r="E58" s="1567" t="s">
        <v>788</v>
      </c>
      <c r="F58" s="1565" t="s">
        <v>5098</v>
      </c>
      <c r="G58" s="1565">
        <v>41</v>
      </c>
      <c r="H58" s="1565" t="s">
        <v>1090</v>
      </c>
      <c r="I58" s="1565" t="s">
        <v>1037</v>
      </c>
      <c r="J58" s="1568" t="s">
        <v>978</v>
      </c>
      <c r="K58" s="1568" t="s">
        <v>966</v>
      </c>
      <c r="L58" s="1567" t="s">
        <v>5100</v>
      </c>
      <c r="M58" s="1569">
        <v>44225</v>
      </c>
    </row>
    <row r="59" spans="1:13" s="1353" customFormat="1" ht="14.4">
      <c r="A59" s="1621">
        <v>52</v>
      </c>
      <c r="B59" s="1622" t="s">
        <v>990</v>
      </c>
      <c r="C59" s="1623" t="s">
        <v>2502</v>
      </c>
      <c r="D59" s="1623" t="s">
        <v>4902</v>
      </c>
      <c r="E59" s="1623" t="s">
        <v>4903</v>
      </c>
      <c r="F59" s="1621" t="s">
        <v>5098</v>
      </c>
      <c r="G59" s="1621">
        <v>95</v>
      </c>
      <c r="H59" s="1621" t="s">
        <v>1859</v>
      </c>
      <c r="I59" s="1621" t="s">
        <v>985</v>
      </c>
      <c r="J59" s="1624">
        <v>2</v>
      </c>
      <c r="K59" s="1624">
        <v>1.5</v>
      </c>
      <c r="L59" s="1623" t="s">
        <v>4905</v>
      </c>
      <c r="M59" s="1625">
        <v>44287</v>
      </c>
    </row>
    <row r="60" spans="1:13" s="1353" customFormat="1" ht="14.4">
      <c r="A60" s="1621">
        <v>53</v>
      </c>
      <c r="B60" s="1622" t="s">
        <v>990</v>
      </c>
      <c r="C60" s="1623" t="s">
        <v>2502</v>
      </c>
      <c r="D60" s="1623" t="s">
        <v>4902</v>
      </c>
      <c r="E60" s="1623" t="s">
        <v>4903</v>
      </c>
      <c r="F60" s="1621" t="s">
        <v>5098</v>
      </c>
      <c r="G60" s="1621">
        <v>95</v>
      </c>
      <c r="H60" s="1621" t="s">
        <v>1859</v>
      </c>
      <c r="I60" s="1621" t="s">
        <v>958</v>
      </c>
      <c r="J60" s="1624">
        <v>2</v>
      </c>
      <c r="K60" s="1624">
        <v>1.5</v>
      </c>
      <c r="L60" s="1623" t="s">
        <v>4905</v>
      </c>
      <c r="M60" s="1625">
        <v>44287</v>
      </c>
    </row>
    <row r="61" spans="1:13" s="1353" customFormat="1" ht="14.4">
      <c r="A61" s="1621">
        <v>54</v>
      </c>
      <c r="B61" s="1622" t="s">
        <v>990</v>
      </c>
      <c r="C61" s="1623" t="s">
        <v>2502</v>
      </c>
      <c r="D61" s="1623" t="s">
        <v>4902</v>
      </c>
      <c r="E61" s="1623" t="s">
        <v>4903</v>
      </c>
      <c r="F61" s="1621" t="s">
        <v>5098</v>
      </c>
      <c r="G61" s="1621">
        <v>95</v>
      </c>
      <c r="H61" s="1621" t="s">
        <v>1859</v>
      </c>
      <c r="I61" s="1621" t="s">
        <v>970</v>
      </c>
      <c r="J61" s="1624">
        <v>2</v>
      </c>
      <c r="K61" s="1624">
        <v>1.5</v>
      </c>
      <c r="L61" s="1623" t="s">
        <v>4905</v>
      </c>
      <c r="M61" s="1625">
        <v>44287</v>
      </c>
    </row>
    <row r="62" spans="1:13" s="1353" customFormat="1" ht="14.4">
      <c r="A62" s="1621">
        <v>55</v>
      </c>
      <c r="B62" s="1622" t="s">
        <v>990</v>
      </c>
      <c r="C62" s="1623" t="s">
        <v>2511</v>
      </c>
      <c r="D62" s="1623" t="s">
        <v>4930</v>
      </c>
      <c r="E62" s="1623" t="s">
        <v>4903</v>
      </c>
      <c r="F62" s="1621" t="s">
        <v>5098</v>
      </c>
      <c r="G62" s="1621">
        <v>85</v>
      </c>
      <c r="H62" s="1621" t="s">
        <v>1857</v>
      </c>
      <c r="I62" s="1621" t="s">
        <v>968</v>
      </c>
      <c r="J62" s="1624">
        <v>-38.001194045143002</v>
      </c>
      <c r="K62" s="1624" t="s">
        <v>4906</v>
      </c>
      <c r="L62" s="1623" t="s">
        <v>4907</v>
      </c>
      <c r="M62" s="1625">
        <v>44287</v>
      </c>
    </row>
    <row r="63" spans="1:13" s="1353" customFormat="1" ht="14.4">
      <c r="A63" s="1621">
        <v>56</v>
      </c>
      <c r="B63" s="1622" t="s">
        <v>990</v>
      </c>
      <c r="C63" s="1623" t="s">
        <v>2511</v>
      </c>
      <c r="D63" s="1623" t="s">
        <v>4930</v>
      </c>
      <c r="E63" s="1623" t="s">
        <v>4903</v>
      </c>
      <c r="F63" s="1621" t="s">
        <v>5098</v>
      </c>
      <c r="G63" s="1621">
        <v>85</v>
      </c>
      <c r="H63" s="1621" t="s">
        <v>1857</v>
      </c>
      <c r="I63" s="1621" t="s">
        <v>980</v>
      </c>
      <c r="J63" s="1624">
        <v>-38.001194045143002</v>
      </c>
      <c r="K63" s="1624" t="s">
        <v>4906</v>
      </c>
      <c r="L63" s="1623" t="s">
        <v>4907</v>
      </c>
      <c r="M63" s="1625">
        <v>44287</v>
      </c>
    </row>
    <row r="64" spans="1:13" s="1353" customFormat="1" ht="14.4">
      <c r="A64" s="1621">
        <v>57</v>
      </c>
      <c r="B64" s="1622" t="s">
        <v>990</v>
      </c>
      <c r="C64" s="1623" t="s">
        <v>2511</v>
      </c>
      <c r="D64" s="1623" t="s">
        <v>4930</v>
      </c>
      <c r="E64" s="1623" t="s">
        <v>4903</v>
      </c>
      <c r="F64" s="1621" t="s">
        <v>5098</v>
      </c>
      <c r="G64" s="1621">
        <v>85</v>
      </c>
      <c r="H64" s="1621" t="s">
        <v>1857</v>
      </c>
      <c r="I64" s="1621" t="s">
        <v>985</v>
      </c>
      <c r="J64" s="1624">
        <v>-38.001194045143002</v>
      </c>
      <c r="K64" s="1624" t="s">
        <v>4906</v>
      </c>
      <c r="L64" s="1623" t="s">
        <v>4907</v>
      </c>
      <c r="M64" s="1625">
        <v>44287</v>
      </c>
    </row>
    <row r="65" spans="1:13" s="1353" customFormat="1" ht="14.4">
      <c r="A65" s="1621">
        <v>58</v>
      </c>
      <c r="B65" s="1622" t="s">
        <v>990</v>
      </c>
      <c r="C65" s="1623" t="s">
        <v>2511</v>
      </c>
      <c r="D65" s="1623" t="s">
        <v>4930</v>
      </c>
      <c r="E65" s="1623" t="s">
        <v>4903</v>
      </c>
      <c r="F65" s="1621" t="s">
        <v>5098</v>
      </c>
      <c r="G65" s="1621">
        <v>85</v>
      </c>
      <c r="H65" s="1621" t="s">
        <v>1857</v>
      </c>
      <c r="I65" s="1621" t="s">
        <v>958</v>
      </c>
      <c r="J65" s="1624">
        <v>-38.001194045143002</v>
      </c>
      <c r="K65" s="1624" t="s">
        <v>4906</v>
      </c>
      <c r="L65" s="1623" t="s">
        <v>4907</v>
      </c>
      <c r="M65" s="1625">
        <v>44287</v>
      </c>
    </row>
    <row r="66" spans="1:13" s="1353" customFormat="1" ht="14.4">
      <c r="A66" s="1621">
        <v>59</v>
      </c>
      <c r="B66" s="1622" t="s">
        <v>990</v>
      </c>
      <c r="C66" s="1623" t="s">
        <v>2511</v>
      </c>
      <c r="D66" s="1623" t="s">
        <v>4930</v>
      </c>
      <c r="E66" s="1623" t="s">
        <v>4903</v>
      </c>
      <c r="F66" s="1621" t="s">
        <v>5098</v>
      </c>
      <c r="G66" s="1621">
        <v>85</v>
      </c>
      <c r="H66" s="1621" t="s">
        <v>1857</v>
      </c>
      <c r="I66" s="1621" t="s">
        <v>970</v>
      </c>
      <c r="J66" s="1624">
        <v>-38.001194045143002</v>
      </c>
      <c r="K66" s="1624" t="s">
        <v>4906</v>
      </c>
      <c r="L66" s="1623" t="s">
        <v>4907</v>
      </c>
      <c r="M66" s="1625">
        <v>44287</v>
      </c>
    </row>
    <row r="67" spans="1:13" s="1353" customFormat="1" ht="14.4">
      <c r="A67" s="1621">
        <v>60</v>
      </c>
      <c r="B67" s="1622" t="s">
        <v>990</v>
      </c>
      <c r="C67" s="1623" t="s">
        <v>2511</v>
      </c>
      <c r="D67" s="1623" t="s">
        <v>4930</v>
      </c>
      <c r="E67" s="1623" t="s">
        <v>4903</v>
      </c>
      <c r="F67" s="1621" t="s">
        <v>5098</v>
      </c>
      <c r="G67" s="1621">
        <v>110</v>
      </c>
      <c r="H67" s="1621" t="s">
        <v>1252</v>
      </c>
      <c r="I67" s="1621" t="s">
        <v>968</v>
      </c>
      <c r="J67" s="1624" t="s">
        <v>4797</v>
      </c>
      <c r="K67" s="1624" t="s">
        <v>4906</v>
      </c>
      <c r="L67" s="1623" t="s">
        <v>4907</v>
      </c>
      <c r="M67" s="1625"/>
    </row>
    <row r="68" spans="1:13" s="1353" customFormat="1" ht="14.4">
      <c r="A68" s="1621">
        <v>61</v>
      </c>
      <c r="B68" s="1622" t="s">
        <v>990</v>
      </c>
      <c r="C68" s="1623" t="s">
        <v>2511</v>
      </c>
      <c r="D68" s="1623" t="s">
        <v>4930</v>
      </c>
      <c r="E68" s="1623" t="s">
        <v>4903</v>
      </c>
      <c r="F68" s="1621" t="s">
        <v>5098</v>
      </c>
      <c r="G68" s="1621">
        <v>110</v>
      </c>
      <c r="H68" s="1621" t="s">
        <v>1252</v>
      </c>
      <c r="I68" s="1621" t="s">
        <v>980</v>
      </c>
      <c r="J68" s="1624" t="s">
        <v>4797</v>
      </c>
      <c r="K68" s="1624" t="s">
        <v>4906</v>
      </c>
      <c r="L68" s="1623" t="s">
        <v>4907</v>
      </c>
      <c r="M68" s="1625"/>
    </row>
    <row r="69" spans="1:13" s="1353" customFormat="1" ht="14.4">
      <c r="A69" s="1621">
        <v>62</v>
      </c>
      <c r="B69" s="1622" t="s">
        <v>990</v>
      </c>
      <c r="C69" s="1623" t="s">
        <v>2511</v>
      </c>
      <c r="D69" s="1623" t="s">
        <v>4930</v>
      </c>
      <c r="E69" s="1623" t="s">
        <v>4903</v>
      </c>
      <c r="F69" s="1621" t="s">
        <v>5098</v>
      </c>
      <c r="G69" s="1621">
        <v>110</v>
      </c>
      <c r="H69" s="1621" t="s">
        <v>1252</v>
      </c>
      <c r="I69" s="1621" t="s">
        <v>985</v>
      </c>
      <c r="J69" s="1624" t="s">
        <v>4797</v>
      </c>
      <c r="K69" s="1624" t="s">
        <v>4906</v>
      </c>
      <c r="L69" s="1623" t="s">
        <v>4907</v>
      </c>
      <c r="M69" s="1625"/>
    </row>
    <row r="70" spans="1:13" s="1353" customFormat="1" ht="14.4">
      <c r="A70" s="1621">
        <v>63</v>
      </c>
      <c r="B70" s="1622" t="s">
        <v>990</v>
      </c>
      <c r="C70" s="1623" t="s">
        <v>2511</v>
      </c>
      <c r="D70" s="1623" t="s">
        <v>4930</v>
      </c>
      <c r="E70" s="1623" t="s">
        <v>4903</v>
      </c>
      <c r="F70" s="1621" t="s">
        <v>5098</v>
      </c>
      <c r="G70" s="1621">
        <v>110</v>
      </c>
      <c r="H70" s="1621" t="s">
        <v>1252</v>
      </c>
      <c r="I70" s="1621" t="s">
        <v>958</v>
      </c>
      <c r="J70" s="1624" t="s">
        <v>4797</v>
      </c>
      <c r="K70" s="1624" t="s">
        <v>4906</v>
      </c>
      <c r="L70" s="1623" t="s">
        <v>4907</v>
      </c>
      <c r="M70" s="1625"/>
    </row>
    <row r="71" spans="1:13" s="1353" customFormat="1" ht="14.4">
      <c r="A71" s="1621">
        <v>64</v>
      </c>
      <c r="B71" s="1622" t="s">
        <v>990</v>
      </c>
      <c r="C71" s="1623" t="s">
        <v>2511</v>
      </c>
      <c r="D71" s="1623" t="s">
        <v>4930</v>
      </c>
      <c r="E71" s="1623" t="s">
        <v>4903</v>
      </c>
      <c r="F71" s="1621" t="s">
        <v>5098</v>
      </c>
      <c r="G71" s="1621">
        <v>110</v>
      </c>
      <c r="H71" s="1621" t="s">
        <v>1252</v>
      </c>
      <c r="I71" s="1621" t="s">
        <v>970</v>
      </c>
      <c r="J71" s="1624" t="s">
        <v>4797</v>
      </c>
      <c r="K71" s="1624" t="s">
        <v>4906</v>
      </c>
      <c r="L71" s="1623" t="s">
        <v>4907</v>
      </c>
      <c r="M71" s="1625"/>
    </row>
    <row r="72" spans="1:13" s="1353" customFormat="1" ht="43.2">
      <c r="A72" s="1621">
        <v>65</v>
      </c>
      <c r="B72" s="1622" t="s">
        <v>990</v>
      </c>
      <c r="C72" s="1623" t="s">
        <v>2511</v>
      </c>
      <c r="D72" s="1623" t="s">
        <v>4930</v>
      </c>
      <c r="E72" s="1623" t="s">
        <v>4903</v>
      </c>
      <c r="F72" s="1621" t="s">
        <v>5098</v>
      </c>
      <c r="G72" s="1621">
        <v>115</v>
      </c>
      <c r="H72" s="1626" t="s">
        <v>1908</v>
      </c>
      <c r="I72" s="1621" t="s">
        <v>1037</v>
      </c>
      <c r="J72" s="1624" t="s">
        <v>4906</v>
      </c>
      <c r="K72" s="1624">
        <v>-0.17499999999999999</v>
      </c>
      <c r="L72" s="1623" t="s">
        <v>4933</v>
      </c>
      <c r="M72" s="1625">
        <v>44287</v>
      </c>
    </row>
    <row r="73" spans="1:13" s="1353" customFormat="1" ht="14.4">
      <c r="A73" s="1621">
        <v>66</v>
      </c>
      <c r="B73" s="1622" t="s">
        <v>990</v>
      </c>
      <c r="C73" s="1623" t="s">
        <v>2511</v>
      </c>
      <c r="D73" s="1623" t="s">
        <v>4930</v>
      </c>
      <c r="E73" s="1623" t="s">
        <v>4903</v>
      </c>
      <c r="F73" s="1621" t="s">
        <v>5098</v>
      </c>
      <c r="G73" s="1621">
        <v>118</v>
      </c>
      <c r="H73" s="1621" t="s">
        <v>1910</v>
      </c>
      <c r="I73" s="1621" t="s">
        <v>1037</v>
      </c>
      <c r="J73" s="1624">
        <v>-0.26645000000000002</v>
      </c>
      <c r="K73" s="1624" t="s">
        <v>4906</v>
      </c>
      <c r="L73" s="1623" t="s">
        <v>4907</v>
      </c>
      <c r="M73" s="1625">
        <v>44287</v>
      </c>
    </row>
    <row r="74" spans="1:13" s="1353" customFormat="1" ht="14.4">
      <c r="A74" s="1621">
        <v>67</v>
      </c>
      <c r="B74" s="1622" t="s">
        <v>990</v>
      </c>
      <c r="C74" s="1623" t="s">
        <v>2511</v>
      </c>
      <c r="D74" s="1623" t="s">
        <v>4930</v>
      </c>
      <c r="E74" s="1623" t="s">
        <v>4903</v>
      </c>
      <c r="F74" s="1621" t="s">
        <v>5098</v>
      </c>
      <c r="G74" s="1621">
        <v>122</v>
      </c>
      <c r="H74" s="1621" t="s">
        <v>1914</v>
      </c>
      <c r="I74" s="1621" t="s">
        <v>1037</v>
      </c>
      <c r="J74" s="1624">
        <v>0.26645000000000002</v>
      </c>
      <c r="K74" s="1624" t="s">
        <v>4906</v>
      </c>
      <c r="L74" s="1623" t="s">
        <v>4907</v>
      </c>
      <c r="M74" s="1625">
        <v>44287</v>
      </c>
    </row>
    <row r="75" spans="1:13" s="1353" customFormat="1" ht="14.4">
      <c r="A75" s="1621">
        <v>68</v>
      </c>
      <c r="B75" s="1622" t="s">
        <v>990</v>
      </c>
      <c r="C75" s="1623" t="s">
        <v>2516</v>
      </c>
      <c r="D75" s="1623" t="s">
        <v>4931</v>
      </c>
      <c r="E75" s="1623" t="s">
        <v>4903</v>
      </c>
      <c r="F75" s="1621" t="s">
        <v>5098</v>
      </c>
      <c r="G75" s="1621">
        <v>85</v>
      </c>
      <c r="H75" s="1621" t="s">
        <v>1857</v>
      </c>
      <c r="I75" s="1621" t="s">
        <v>968</v>
      </c>
      <c r="J75" s="1624">
        <v>-77.267989452432403</v>
      </c>
      <c r="K75" s="1624" t="s">
        <v>4906</v>
      </c>
      <c r="L75" s="1623" t="s">
        <v>4907</v>
      </c>
      <c r="M75" s="1625">
        <v>44287</v>
      </c>
    </row>
    <row r="76" spans="1:13" s="1353" customFormat="1" ht="14.4">
      <c r="A76" s="1621">
        <v>69</v>
      </c>
      <c r="B76" s="1622" t="s">
        <v>990</v>
      </c>
      <c r="C76" s="1623" t="s">
        <v>2516</v>
      </c>
      <c r="D76" s="1623" t="s">
        <v>4931</v>
      </c>
      <c r="E76" s="1623" t="s">
        <v>4903</v>
      </c>
      <c r="F76" s="1621" t="s">
        <v>5098</v>
      </c>
      <c r="G76" s="1621">
        <v>85</v>
      </c>
      <c r="H76" s="1621" t="s">
        <v>1857</v>
      </c>
      <c r="I76" s="1621" t="s">
        <v>980</v>
      </c>
      <c r="J76" s="1624">
        <v>-77.267989452432403</v>
      </c>
      <c r="K76" s="1624" t="s">
        <v>4906</v>
      </c>
      <c r="L76" s="1623" t="s">
        <v>4907</v>
      </c>
      <c r="M76" s="1625">
        <v>44287</v>
      </c>
    </row>
    <row r="77" spans="1:13" s="1353" customFormat="1" ht="14.4">
      <c r="A77" s="1621">
        <v>70</v>
      </c>
      <c r="B77" s="1622" t="s">
        <v>990</v>
      </c>
      <c r="C77" s="1623" t="s">
        <v>2516</v>
      </c>
      <c r="D77" s="1623" t="s">
        <v>4931</v>
      </c>
      <c r="E77" s="1623" t="s">
        <v>4903</v>
      </c>
      <c r="F77" s="1621" t="s">
        <v>5098</v>
      </c>
      <c r="G77" s="1621">
        <v>85</v>
      </c>
      <c r="H77" s="1621" t="s">
        <v>1857</v>
      </c>
      <c r="I77" s="1621" t="s">
        <v>985</v>
      </c>
      <c r="J77" s="1624">
        <v>-77.267989452432403</v>
      </c>
      <c r="K77" s="1624" t="s">
        <v>4906</v>
      </c>
      <c r="L77" s="1623" t="s">
        <v>4907</v>
      </c>
      <c r="M77" s="1625">
        <v>44287</v>
      </c>
    </row>
    <row r="78" spans="1:13" s="1353" customFormat="1" ht="14.4">
      <c r="A78" s="1621">
        <v>71</v>
      </c>
      <c r="B78" s="1622" t="s">
        <v>990</v>
      </c>
      <c r="C78" s="1623" t="s">
        <v>2516</v>
      </c>
      <c r="D78" s="1623" t="s">
        <v>4931</v>
      </c>
      <c r="E78" s="1623" t="s">
        <v>4903</v>
      </c>
      <c r="F78" s="1621" t="s">
        <v>5098</v>
      </c>
      <c r="G78" s="1621">
        <v>85</v>
      </c>
      <c r="H78" s="1621" t="s">
        <v>1857</v>
      </c>
      <c r="I78" s="1621" t="s">
        <v>958</v>
      </c>
      <c r="J78" s="1624">
        <v>-77.267989452432403</v>
      </c>
      <c r="K78" s="1624" t="s">
        <v>4906</v>
      </c>
      <c r="L78" s="1623" t="s">
        <v>4907</v>
      </c>
      <c r="M78" s="1625">
        <v>44287</v>
      </c>
    </row>
    <row r="79" spans="1:13" s="1353" customFormat="1" ht="14.4">
      <c r="A79" s="1621">
        <v>72</v>
      </c>
      <c r="B79" s="1622" t="s">
        <v>990</v>
      </c>
      <c r="C79" s="1623" t="s">
        <v>2516</v>
      </c>
      <c r="D79" s="1623" t="s">
        <v>4931</v>
      </c>
      <c r="E79" s="1623" t="s">
        <v>4903</v>
      </c>
      <c r="F79" s="1621" t="s">
        <v>5098</v>
      </c>
      <c r="G79" s="1621">
        <v>85</v>
      </c>
      <c r="H79" s="1621" t="s">
        <v>1857</v>
      </c>
      <c r="I79" s="1621" t="s">
        <v>970</v>
      </c>
      <c r="J79" s="1624">
        <v>-77.267989452432403</v>
      </c>
      <c r="K79" s="1624" t="s">
        <v>4906</v>
      </c>
      <c r="L79" s="1623" t="s">
        <v>4907</v>
      </c>
      <c r="M79" s="1625">
        <v>44287</v>
      </c>
    </row>
    <row r="80" spans="1:13" s="1353" customFormat="1" ht="14.4">
      <c r="A80" s="1621">
        <v>73</v>
      </c>
      <c r="B80" s="1622" t="s">
        <v>990</v>
      </c>
      <c r="C80" s="1623" t="s">
        <v>2516</v>
      </c>
      <c r="D80" s="1623" t="s">
        <v>4931</v>
      </c>
      <c r="E80" s="1623" t="s">
        <v>4903</v>
      </c>
      <c r="F80" s="1621" t="s">
        <v>5098</v>
      </c>
      <c r="G80" s="1621">
        <v>110</v>
      </c>
      <c r="H80" s="1621" t="s">
        <v>1252</v>
      </c>
      <c r="I80" s="1621" t="s">
        <v>968</v>
      </c>
      <c r="J80" s="1624" t="s">
        <v>4797</v>
      </c>
      <c r="K80" s="1624" t="s">
        <v>4906</v>
      </c>
      <c r="L80" s="1623" t="s">
        <v>4907</v>
      </c>
      <c r="M80" s="1625"/>
    </row>
    <row r="81" spans="1:13" s="1353" customFormat="1" ht="14.4">
      <c r="A81" s="1621">
        <v>74</v>
      </c>
      <c r="B81" s="1622" t="s">
        <v>990</v>
      </c>
      <c r="C81" s="1623" t="s">
        <v>2516</v>
      </c>
      <c r="D81" s="1623" t="s">
        <v>4931</v>
      </c>
      <c r="E81" s="1623" t="s">
        <v>4903</v>
      </c>
      <c r="F81" s="1621" t="s">
        <v>5098</v>
      </c>
      <c r="G81" s="1621">
        <v>110</v>
      </c>
      <c r="H81" s="1621" t="s">
        <v>1252</v>
      </c>
      <c r="I81" s="1621" t="s">
        <v>980</v>
      </c>
      <c r="J81" s="1624" t="s">
        <v>4797</v>
      </c>
      <c r="K81" s="1624" t="s">
        <v>4906</v>
      </c>
      <c r="L81" s="1623" t="s">
        <v>4907</v>
      </c>
      <c r="M81" s="1625"/>
    </row>
    <row r="82" spans="1:13" s="1353" customFormat="1" ht="14.4">
      <c r="A82" s="1621">
        <v>75</v>
      </c>
      <c r="B82" s="1622" t="s">
        <v>990</v>
      </c>
      <c r="C82" s="1623" t="s">
        <v>2516</v>
      </c>
      <c r="D82" s="1623" t="s">
        <v>4931</v>
      </c>
      <c r="E82" s="1623" t="s">
        <v>4903</v>
      </c>
      <c r="F82" s="1621" t="s">
        <v>5098</v>
      </c>
      <c r="G82" s="1621">
        <v>110</v>
      </c>
      <c r="H82" s="1621" t="s">
        <v>1252</v>
      </c>
      <c r="I82" s="1621" t="s">
        <v>985</v>
      </c>
      <c r="J82" s="1624" t="s">
        <v>4797</v>
      </c>
      <c r="K82" s="1624" t="s">
        <v>4906</v>
      </c>
      <c r="L82" s="1623" t="s">
        <v>4907</v>
      </c>
      <c r="M82" s="1625"/>
    </row>
    <row r="83" spans="1:13" s="1353" customFormat="1" ht="14.4">
      <c r="A83" s="1621">
        <v>76</v>
      </c>
      <c r="B83" s="1622" t="s">
        <v>990</v>
      </c>
      <c r="C83" s="1623" t="s">
        <v>2516</v>
      </c>
      <c r="D83" s="1623" t="s">
        <v>4931</v>
      </c>
      <c r="E83" s="1623" t="s">
        <v>4903</v>
      </c>
      <c r="F83" s="1621" t="s">
        <v>5098</v>
      </c>
      <c r="G83" s="1621">
        <v>110</v>
      </c>
      <c r="H83" s="1621" t="s">
        <v>1252</v>
      </c>
      <c r="I83" s="1621" t="s">
        <v>958</v>
      </c>
      <c r="J83" s="1624" t="s">
        <v>4797</v>
      </c>
      <c r="K83" s="1624" t="s">
        <v>4906</v>
      </c>
      <c r="L83" s="1623" t="s">
        <v>4907</v>
      </c>
      <c r="M83" s="1625"/>
    </row>
    <row r="84" spans="1:13" s="1353" customFormat="1" ht="14.4">
      <c r="A84" s="1621">
        <v>77</v>
      </c>
      <c r="B84" s="1622" t="s">
        <v>990</v>
      </c>
      <c r="C84" s="1623" t="s">
        <v>2516</v>
      </c>
      <c r="D84" s="1623" t="s">
        <v>4931</v>
      </c>
      <c r="E84" s="1623" t="s">
        <v>4903</v>
      </c>
      <c r="F84" s="1621" t="s">
        <v>5098</v>
      </c>
      <c r="G84" s="1621">
        <v>110</v>
      </c>
      <c r="H84" s="1621" t="s">
        <v>1252</v>
      </c>
      <c r="I84" s="1621" t="s">
        <v>970</v>
      </c>
      <c r="J84" s="1624" t="s">
        <v>4797</v>
      </c>
      <c r="K84" s="1624" t="s">
        <v>4906</v>
      </c>
      <c r="L84" s="1623" t="s">
        <v>4907</v>
      </c>
      <c r="M84" s="1625"/>
    </row>
    <row r="85" spans="1:13" s="1353" customFormat="1" ht="43.2">
      <c r="A85" s="1621">
        <v>78</v>
      </c>
      <c r="B85" s="1622" t="s">
        <v>990</v>
      </c>
      <c r="C85" s="1623" t="s">
        <v>2516</v>
      </c>
      <c r="D85" s="1623" t="s">
        <v>4931</v>
      </c>
      <c r="E85" s="1623" t="s">
        <v>4903</v>
      </c>
      <c r="F85" s="1621" t="s">
        <v>5098</v>
      </c>
      <c r="G85" s="1621">
        <v>115</v>
      </c>
      <c r="H85" s="1626" t="s">
        <v>1908</v>
      </c>
      <c r="I85" s="1621" t="s">
        <v>1037</v>
      </c>
      <c r="J85" s="1624" t="s">
        <v>4906</v>
      </c>
      <c r="K85" s="1624">
        <v>-0.18</v>
      </c>
      <c r="L85" s="1623" t="s">
        <v>4934</v>
      </c>
      <c r="M85" s="1625">
        <v>44287</v>
      </c>
    </row>
    <row r="86" spans="1:13" s="1353" customFormat="1" ht="14.4">
      <c r="A86" s="1621">
        <v>79</v>
      </c>
      <c r="B86" s="1622" t="s">
        <v>990</v>
      </c>
      <c r="C86" s="1623" t="s">
        <v>2516</v>
      </c>
      <c r="D86" s="1623" t="s">
        <v>4931</v>
      </c>
      <c r="E86" s="1623" t="s">
        <v>4903</v>
      </c>
      <c r="F86" s="1621" t="s">
        <v>5098</v>
      </c>
      <c r="G86" s="1621">
        <v>118</v>
      </c>
      <c r="H86" s="1621" t="s">
        <v>1910</v>
      </c>
      <c r="I86" s="1621" t="s">
        <v>1037</v>
      </c>
      <c r="J86" s="1624">
        <v>-0.48801299999999997</v>
      </c>
      <c r="K86" s="1624" t="s">
        <v>4906</v>
      </c>
      <c r="L86" s="1623" t="s">
        <v>4907</v>
      </c>
      <c r="M86" s="1625">
        <v>44287</v>
      </c>
    </row>
    <row r="87" spans="1:13" s="1353" customFormat="1" ht="14.4">
      <c r="A87" s="1621">
        <v>80</v>
      </c>
      <c r="B87" s="1622" t="s">
        <v>990</v>
      </c>
      <c r="C87" s="1623" t="s">
        <v>2516</v>
      </c>
      <c r="D87" s="1623" t="s">
        <v>4931</v>
      </c>
      <c r="E87" s="1623" t="s">
        <v>4903</v>
      </c>
      <c r="F87" s="1621" t="s">
        <v>5098</v>
      </c>
      <c r="G87" s="1621">
        <v>122</v>
      </c>
      <c r="H87" s="1621" t="s">
        <v>1914</v>
      </c>
      <c r="I87" s="1621" t="s">
        <v>1037</v>
      </c>
      <c r="J87" s="1624">
        <v>0.48801299999999997</v>
      </c>
      <c r="K87" s="1624" t="s">
        <v>4906</v>
      </c>
      <c r="L87" s="1623" t="s">
        <v>4907</v>
      </c>
      <c r="M87" s="1625">
        <v>44287</v>
      </c>
    </row>
    <row r="88" spans="1:13" s="1353" customFormat="1" ht="14.4">
      <c r="A88" s="1621">
        <v>81</v>
      </c>
      <c r="B88" s="1634" t="s">
        <v>990</v>
      </c>
      <c r="C88" s="1623" t="s">
        <v>2542</v>
      </c>
      <c r="D88" s="1623" t="s">
        <v>4911</v>
      </c>
      <c r="E88" s="1623" t="s">
        <v>4903</v>
      </c>
      <c r="F88" s="1621" t="s">
        <v>5098</v>
      </c>
      <c r="G88" s="1621">
        <v>95</v>
      </c>
      <c r="H88" s="1621" t="s">
        <v>1859</v>
      </c>
      <c r="I88" s="1621" t="s">
        <v>968</v>
      </c>
      <c r="J88" s="1624" t="s">
        <v>4906</v>
      </c>
      <c r="K88" s="1633">
        <v>151.9</v>
      </c>
      <c r="L88" s="1623" t="s">
        <v>4912</v>
      </c>
      <c r="M88" s="1625">
        <v>44287</v>
      </c>
    </row>
    <row r="89" spans="1:13" s="1353" customFormat="1" ht="14.4">
      <c r="A89" s="1621">
        <v>82</v>
      </c>
      <c r="B89" s="1634" t="s">
        <v>990</v>
      </c>
      <c r="C89" s="1623" t="s">
        <v>2542</v>
      </c>
      <c r="D89" s="1623" t="s">
        <v>4911</v>
      </c>
      <c r="E89" s="1623" t="s">
        <v>4903</v>
      </c>
      <c r="F89" s="1621" t="s">
        <v>5098</v>
      </c>
      <c r="G89" s="1621">
        <v>95</v>
      </c>
      <c r="H89" s="1621" t="s">
        <v>1859</v>
      </c>
      <c r="I89" s="1621" t="s">
        <v>980</v>
      </c>
      <c r="J89" s="1624" t="s">
        <v>4906</v>
      </c>
      <c r="K89" s="1633">
        <v>147.1</v>
      </c>
      <c r="L89" s="1623" t="s">
        <v>4912</v>
      </c>
      <c r="M89" s="1625">
        <v>44287</v>
      </c>
    </row>
    <row r="90" spans="1:13" s="1353" customFormat="1" ht="14.4">
      <c r="A90" s="1621">
        <v>83</v>
      </c>
      <c r="B90" s="1634" t="s">
        <v>990</v>
      </c>
      <c r="C90" s="1623" t="s">
        <v>2542</v>
      </c>
      <c r="D90" s="1623" t="s">
        <v>4911</v>
      </c>
      <c r="E90" s="1623" t="s">
        <v>4903</v>
      </c>
      <c r="F90" s="1621" t="s">
        <v>5098</v>
      </c>
      <c r="G90" s="1621">
        <v>95</v>
      </c>
      <c r="H90" s="1621" t="s">
        <v>1859</v>
      </c>
      <c r="I90" s="1621" t="s">
        <v>985</v>
      </c>
      <c r="J90" s="1624" t="s">
        <v>4906</v>
      </c>
      <c r="K90" s="1633">
        <v>142.4</v>
      </c>
      <c r="L90" s="1623" t="s">
        <v>4912</v>
      </c>
      <c r="M90" s="1625">
        <v>44287</v>
      </c>
    </row>
    <row r="91" spans="1:13" s="1353" customFormat="1" ht="14.4">
      <c r="A91" s="1621">
        <v>84</v>
      </c>
      <c r="B91" s="1634" t="s">
        <v>990</v>
      </c>
      <c r="C91" s="1623" t="s">
        <v>2542</v>
      </c>
      <c r="D91" s="1623" t="s">
        <v>4911</v>
      </c>
      <c r="E91" s="1623" t="s">
        <v>4903</v>
      </c>
      <c r="F91" s="1621" t="s">
        <v>5098</v>
      </c>
      <c r="G91" s="1621">
        <v>95</v>
      </c>
      <c r="H91" s="1621" t="s">
        <v>1859</v>
      </c>
      <c r="I91" s="1621" t="s">
        <v>958</v>
      </c>
      <c r="J91" s="1624" t="s">
        <v>4906</v>
      </c>
      <c r="K91" s="1633">
        <v>137.9</v>
      </c>
      <c r="L91" s="1623" t="s">
        <v>4912</v>
      </c>
      <c r="M91" s="1625">
        <v>44287</v>
      </c>
    </row>
    <row r="92" spans="1:13" s="1353" customFormat="1" ht="14.4">
      <c r="A92" s="1621">
        <v>85</v>
      </c>
      <c r="B92" s="1634" t="s">
        <v>990</v>
      </c>
      <c r="C92" s="1623" t="s">
        <v>2542</v>
      </c>
      <c r="D92" s="1623" t="s">
        <v>4911</v>
      </c>
      <c r="E92" s="1623" t="s">
        <v>4903</v>
      </c>
      <c r="F92" s="1621" t="s">
        <v>5098</v>
      </c>
      <c r="G92" s="1621">
        <v>95</v>
      </c>
      <c r="H92" s="1621" t="s">
        <v>1859</v>
      </c>
      <c r="I92" s="1621" t="s">
        <v>970</v>
      </c>
      <c r="J92" s="1624" t="s">
        <v>4906</v>
      </c>
      <c r="K92" s="1633">
        <v>133.4</v>
      </c>
      <c r="L92" s="1623" t="s">
        <v>4912</v>
      </c>
      <c r="M92" s="1625">
        <v>44287</v>
      </c>
    </row>
    <row r="93" spans="1:13" s="1353" customFormat="1" ht="14.4">
      <c r="A93" s="1621">
        <v>86</v>
      </c>
      <c r="B93" s="1634" t="s">
        <v>990</v>
      </c>
      <c r="C93" s="1623" t="s">
        <v>2546</v>
      </c>
      <c r="D93" s="1623" t="s">
        <v>4913</v>
      </c>
      <c r="E93" s="1623" t="s">
        <v>4903</v>
      </c>
      <c r="F93" s="1621" t="s">
        <v>5098</v>
      </c>
      <c r="G93" s="1621">
        <v>95</v>
      </c>
      <c r="H93" s="1621" t="s">
        <v>1859</v>
      </c>
      <c r="I93" s="1621" t="s">
        <v>968</v>
      </c>
      <c r="J93" s="1624" t="s">
        <v>4906</v>
      </c>
      <c r="K93" s="1632">
        <v>7.64</v>
      </c>
      <c r="L93" s="1623" t="s">
        <v>4932</v>
      </c>
      <c r="M93" s="1625">
        <v>44287</v>
      </c>
    </row>
    <row r="94" spans="1:13" s="1353" customFormat="1" ht="14.4">
      <c r="A94" s="1621">
        <v>87</v>
      </c>
      <c r="B94" s="1634" t="s">
        <v>990</v>
      </c>
      <c r="C94" s="1623" t="s">
        <v>2546</v>
      </c>
      <c r="D94" s="1623" t="s">
        <v>4913</v>
      </c>
      <c r="E94" s="1623" t="s">
        <v>4903</v>
      </c>
      <c r="F94" s="1621" t="s">
        <v>5098</v>
      </c>
      <c r="G94" s="1621">
        <v>95</v>
      </c>
      <c r="H94" s="1621" t="s">
        <v>1859</v>
      </c>
      <c r="I94" s="1621" t="s">
        <v>980</v>
      </c>
      <c r="J94" s="1624" t="s">
        <v>4906</v>
      </c>
      <c r="K94" s="1632">
        <v>6.43</v>
      </c>
      <c r="L94" s="1623" t="s">
        <v>4932</v>
      </c>
      <c r="M94" s="1625">
        <v>44287</v>
      </c>
    </row>
    <row r="95" spans="1:13" s="1353" customFormat="1" ht="14.4">
      <c r="A95" s="1621">
        <v>88</v>
      </c>
      <c r="B95" s="1634" t="s">
        <v>990</v>
      </c>
      <c r="C95" s="1623" t="s">
        <v>2546</v>
      </c>
      <c r="D95" s="1623" t="s">
        <v>4913</v>
      </c>
      <c r="E95" s="1623" t="s">
        <v>4903</v>
      </c>
      <c r="F95" s="1621" t="s">
        <v>5098</v>
      </c>
      <c r="G95" s="1621">
        <v>95</v>
      </c>
      <c r="H95" s="1621" t="s">
        <v>1859</v>
      </c>
      <c r="I95" s="1621" t="s">
        <v>985</v>
      </c>
      <c r="J95" s="1624" t="s">
        <v>4906</v>
      </c>
      <c r="K95" s="1632">
        <v>5.23</v>
      </c>
      <c r="L95" s="1623" t="s">
        <v>4932</v>
      </c>
      <c r="M95" s="1625">
        <v>44287</v>
      </c>
    </row>
    <row r="96" spans="1:13" s="1353" customFormat="1" ht="14.4">
      <c r="A96" s="1621">
        <v>89</v>
      </c>
      <c r="B96" s="1634" t="s">
        <v>990</v>
      </c>
      <c r="C96" s="1623" t="s">
        <v>2546</v>
      </c>
      <c r="D96" s="1623" t="s">
        <v>4913</v>
      </c>
      <c r="E96" s="1623" t="s">
        <v>4903</v>
      </c>
      <c r="F96" s="1621" t="s">
        <v>5098</v>
      </c>
      <c r="G96" s="1621">
        <v>95</v>
      </c>
      <c r="H96" s="1621" t="s">
        <v>1859</v>
      </c>
      <c r="I96" s="1621" t="s">
        <v>958</v>
      </c>
      <c r="J96" s="1624" t="s">
        <v>4906</v>
      </c>
      <c r="K96" s="1632">
        <v>4.0199999999999996</v>
      </c>
      <c r="L96" s="1623" t="s">
        <v>4932</v>
      </c>
      <c r="M96" s="1625">
        <v>44287</v>
      </c>
    </row>
    <row r="97" spans="1:13" s="1353" customFormat="1" ht="14.4">
      <c r="A97" s="1621">
        <v>90</v>
      </c>
      <c r="B97" s="1634" t="s">
        <v>990</v>
      </c>
      <c r="C97" s="1623" t="s">
        <v>2546</v>
      </c>
      <c r="D97" s="1623" t="s">
        <v>4913</v>
      </c>
      <c r="E97" s="1623" t="s">
        <v>4903</v>
      </c>
      <c r="F97" s="1621" t="s">
        <v>5098</v>
      </c>
      <c r="G97" s="1621">
        <v>95</v>
      </c>
      <c r="H97" s="1621" t="s">
        <v>1859</v>
      </c>
      <c r="I97" s="1621" t="s">
        <v>970</v>
      </c>
      <c r="J97" s="1624" t="s">
        <v>4906</v>
      </c>
      <c r="K97" s="1632">
        <v>2.81</v>
      </c>
      <c r="L97" s="1623" t="s">
        <v>4932</v>
      </c>
      <c r="M97" s="1625">
        <v>44287</v>
      </c>
    </row>
    <row r="98" spans="1:13" s="1353" customFormat="1" ht="57.6">
      <c r="A98" s="1627">
        <v>91</v>
      </c>
      <c r="B98" s="1628" t="s">
        <v>990</v>
      </c>
      <c r="C98" s="1629" t="s">
        <v>2511</v>
      </c>
      <c r="D98" s="1629" t="s">
        <v>629</v>
      </c>
      <c r="E98" s="1629" t="s">
        <v>788</v>
      </c>
      <c r="F98" s="1627" t="s">
        <v>5098</v>
      </c>
      <c r="G98" s="1627">
        <v>41</v>
      </c>
      <c r="H98" s="1627" t="s">
        <v>1090</v>
      </c>
      <c r="I98" s="1627" t="s">
        <v>1037</v>
      </c>
      <c r="J98" s="1630" t="s">
        <v>978</v>
      </c>
      <c r="K98" s="1630" t="s">
        <v>966</v>
      </c>
      <c r="L98" s="1629" t="s">
        <v>5099</v>
      </c>
      <c r="M98" s="1631">
        <v>44225</v>
      </c>
    </row>
    <row r="99" spans="1:13" s="1353" customFormat="1" ht="57.6">
      <c r="A99" s="1627">
        <v>92</v>
      </c>
      <c r="B99" s="1628" t="s">
        <v>990</v>
      </c>
      <c r="C99" s="1629" t="s">
        <v>2516</v>
      </c>
      <c r="D99" s="1629" t="s">
        <v>629</v>
      </c>
      <c r="E99" s="1629" t="s">
        <v>788</v>
      </c>
      <c r="F99" s="1627" t="s">
        <v>5098</v>
      </c>
      <c r="G99" s="1627">
        <v>41</v>
      </c>
      <c r="H99" s="1627" t="s">
        <v>1090</v>
      </c>
      <c r="I99" s="1627" t="s">
        <v>1037</v>
      </c>
      <c r="J99" s="1630" t="s">
        <v>978</v>
      </c>
      <c r="K99" s="1630" t="s">
        <v>966</v>
      </c>
      <c r="L99" s="1629" t="s">
        <v>5099</v>
      </c>
      <c r="M99" s="1631">
        <v>44225</v>
      </c>
    </row>
    <row r="100" spans="1:13" s="1353" customFormat="1" ht="57.6">
      <c r="A100" s="1627">
        <v>93</v>
      </c>
      <c r="B100" s="1628" t="s">
        <v>990</v>
      </c>
      <c r="C100" s="1629" t="s">
        <v>1134</v>
      </c>
      <c r="D100" s="1629" t="s">
        <v>1124</v>
      </c>
      <c r="E100" s="1629" t="s">
        <v>788</v>
      </c>
      <c r="F100" s="1627" t="s">
        <v>5098</v>
      </c>
      <c r="G100" s="1627">
        <v>41</v>
      </c>
      <c r="H100" s="1627" t="s">
        <v>1090</v>
      </c>
      <c r="I100" s="1627" t="s">
        <v>1037</v>
      </c>
      <c r="J100" s="1630" t="s">
        <v>978</v>
      </c>
      <c r="K100" s="1630" t="s">
        <v>966</v>
      </c>
      <c r="L100" s="1629" t="s">
        <v>5100</v>
      </c>
      <c r="M100" s="1631">
        <v>44225</v>
      </c>
    </row>
    <row r="101" spans="1:13" s="1353" customFormat="1" ht="14.4">
      <c r="A101" s="1621">
        <v>94</v>
      </c>
      <c r="B101" s="1634" t="s">
        <v>1015</v>
      </c>
      <c r="C101" s="1635" t="s">
        <v>4653</v>
      </c>
      <c r="D101" s="1635" t="s">
        <v>4902</v>
      </c>
      <c r="E101" s="1623" t="s">
        <v>4903</v>
      </c>
      <c r="F101" s="1621" t="s">
        <v>5098</v>
      </c>
      <c r="G101" s="1621">
        <v>95</v>
      </c>
      <c r="H101" s="1621" t="s">
        <v>1859</v>
      </c>
      <c r="I101" s="1621" t="s">
        <v>985</v>
      </c>
      <c r="J101" s="1624">
        <v>2</v>
      </c>
      <c r="K101" s="1624">
        <v>1.5</v>
      </c>
      <c r="L101" s="1623" t="s">
        <v>4905</v>
      </c>
      <c r="M101" s="1625">
        <v>44287</v>
      </c>
    </row>
    <row r="102" spans="1:13" s="1353" customFormat="1" ht="14.4">
      <c r="A102" s="1621">
        <v>95</v>
      </c>
      <c r="B102" s="1634" t="s">
        <v>1015</v>
      </c>
      <c r="C102" s="1635" t="s">
        <v>4653</v>
      </c>
      <c r="D102" s="1635" t="s">
        <v>4902</v>
      </c>
      <c r="E102" s="1623" t="s">
        <v>4903</v>
      </c>
      <c r="F102" s="1621" t="s">
        <v>5098</v>
      </c>
      <c r="G102" s="1621">
        <v>95</v>
      </c>
      <c r="H102" s="1621" t="s">
        <v>1859</v>
      </c>
      <c r="I102" s="1621" t="s">
        <v>958</v>
      </c>
      <c r="J102" s="1624">
        <v>2</v>
      </c>
      <c r="K102" s="1624">
        <v>1.5</v>
      </c>
      <c r="L102" s="1623" t="s">
        <v>4905</v>
      </c>
      <c r="M102" s="1625">
        <v>44287</v>
      </c>
    </row>
    <row r="103" spans="1:13" s="1353" customFormat="1" ht="14.4">
      <c r="A103" s="1621">
        <v>96</v>
      </c>
      <c r="B103" s="1634" t="s">
        <v>1015</v>
      </c>
      <c r="C103" s="1635" t="s">
        <v>4653</v>
      </c>
      <c r="D103" s="1635" t="s">
        <v>4902</v>
      </c>
      <c r="E103" s="1623" t="s">
        <v>4903</v>
      </c>
      <c r="F103" s="1621" t="s">
        <v>5098</v>
      </c>
      <c r="G103" s="1621">
        <v>95</v>
      </c>
      <c r="H103" s="1621" t="s">
        <v>1859</v>
      </c>
      <c r="I103" s="1621" t="s">
        <v>970</v>
      </c>
      <c r="J103" s="1624">
        <v>2</v>
      </c>
      <c r="K103" s="1624">
        <v>1.5</v>
      </c>
      <c r="L103" s="1623" t="s">
        <v>4905</v>
      </c>
      <c r="M103" s="1625">
        <v>44287</v>
      </c>
    </row>
    <row r="104" spans="1:13" s="1353" customFormat="1" ht="14.4">
      <c r="A104" s="1621">
        <v>97</v>
      </c>
      <c r="B104" s="1622" t="s">
        <v>1015</v>
      </c>
      <c r="C104" s="1623" t="s">
        <v>4659</v>
      </c>
      <c r="D104" s="1623" t="s">
        <v>629</v>
      </c>
      <c r="E104" s="1623" t="s">
        <v>4903</v>
      </c>
      <c r="F104" s="1621" t="s">
        <v>5098</v>
      </c>
      <c r="G104" s="1621">
        <v>85</v>
      </c>
      <c r="H104" s="1621" t="s">
        <v>1857</v>
      </c>
      <c r="I104" s="1621" t="s">
        <v>968</v>
      </c>
      <c r="J104" s="1624">
        <v>-19.975250626673098</v>
      </c>
      <c r="K104" s="1624" t="s">
        <v>4906</v>
      </c>
      <c r="L104" s="1623" t="s">
        <v>4907</v>
      </c>
      <c r="M104" s="1625">
        <v>44287</v>
      </c>
    </row>
    <row r="105" spans="1:13" s="1353" customFormat="1" ht="14.4">
      <c r="A105" s="1621">
        <v>98</v>
      </c>
      <c r="B105" s="1622" t="s">
        <v>1015</v>
      </c>
      <c r="C105" s="1623" t="s">
        <v>4659</v>
      </c>
      <c r="D105" s="1623" t="s">
        <v>629</v>
      </c>
      <c r="E105" s="1623" t="s">
        <v>4903</v>
      </c>
      <c r="F105" s="1621" t="s">
        <v>5098</v>
      </c>
      <c r="G105" s="1621">
        <v>85</v>
      </c>
      <c r="H105" s="1621" t="s">
        <v>1857</v>
      </c>
      <c r="I105" s="1621" t="s">
        <v>980</v>
      </c>
      <c r="J105" s="1624">
        <v>-19.975250626673098</v>
      </c>
      <c r="K105" s="1624" t="s">
        <v>4906</v>
      </c>
      <c r="L105" s="1623" t="s">
        <v>4907</v>
      </c>
      <c r="M105" s="1625">
        <v>44287</v>
      </c>
    </row>
    <row r="106" spans="1:13" s="1353" customFormat="1" ht="14.4">
      <c r="A106" s="1621">
        <v>99</v>
      </c>
      <c r="B106" s="1622" t="s">
        <v>1015</v>
      </c>
      <c r="C106" s="1623" t="s">
        <v>4659</v>
      </c>
      <c r="D106" s="1623" t="s">
        <v>629</v>
      </c>
      <c r="E106" s="1623" t="s">
        <v>4903</v>
      </c>
      <c r="F106" s="1621" t="s">
        <v>5098</v>
      </c>
      <c r="G106" s="1621">
        <v>85</v>
      </c>
      <c r="H106" s="1621" t="s">
        <v>1857</v>
      </c>
      <c r="I106" s="1621" t="s">
        <v>985</v>
      </c>
      <c r="J106" s="1624">
        <v>-19.975250626673098</v>
      </c>
      <c r="K106" s="1624" t="s">
        <v>4906</v>
      </c>
      <c r="L106" s="1623" t="s">
        <v>4907</v>
      </c>
      <c r="M106" s="1625">
        <v>44287</v>
      </c>
    </row>
    <row r="107" spans="1:13" s="1353" customFormat="1" ht="14.4">
      <c r="A107" s="1621">
        <v>100</v>
      </c>
      <c r="B107" s="1622" t="s">
        <v>1015</v>
      </c>
      <c r="C107" s="1623" t="s">
        <v>4659</v>
      </c>
      <c r="D107" s="1623" t="s">
        <v>629</v>
      </c>
      <c r="E107" s="1623" t="s">
        <v>4903</v>
      </c>
      <c r="F107" s="1621" t="s">
        <v>5098</v>
      </c>
      <c r="G107" s="1621">
        <v>85</v>
      </c>
      <c r="H107" s="1621" t="s">
        <v>1857</v>
      </c>
      <c r="I107" s="1621" t="s">
        <v>958</v>
      </c>
      <c r="J107" s="1624">
        <v>-19.975250626673098</v>
      </c>
      <c r="K107" s="1624" t="s">
        <v>4906</v>
      </c>
      <c r="L107" s="1623" t="s">
        <v>4907</v>
      </c>
      <c r="M107" s="1625">
        <v>44287</v>
      </c>
    </row>
    <row r="108" spans="1:13" s="1353" customFormat="1" ht="14.4">
      <c r="A108" s="1621">
        <v>101</v>
      </c>
      <c r="B108" s="1622" t="s">
        <v>1015</v>
      </c>
      <c r="C108" s="1623" t="s">
        <v>4659</v>
      </c>
      <c r="D108" s="1623" t="s">
        <v>629</v>
      </c>
      <c r="E108" s="1623" t="s">
        <v>4903</v>
      </c>
      <c r="F108" s="1621" t="s">
        <v>5098</v>
      </c>
      <c r="G108" s="1621">
        <v>85</v>
      </c>
      <c r="H108" s="1621" t="s">
        <v>1857</v>
      </c>
      <c r="I108" s="1621" t="s">
        <v>970</v>
      </c>
      <c r="J108" s="1624">
        <v>-19.975250626673098</v>
      </c>
      <c r="K108" s="1624" t="s">
        <v>4906</v>
      </c>
      <c r="L108" s="1623" t="s">
        <v>4907</v>
      </c>
      <c r="M108" s="1625">
        <v>44287</v>
      </c>
    </row>
    <row r="109" spans="1:13" s="1353" customFormat="1" ht="14.4">
      <c r="A109" s="1621">
        <v>102</v>
      </c>
      <c r="B109" s="1622" t="s">
        <v>1015</v>
      </c>
      <c r="C109" s="1623" t="s">
        <v>4659</v>
      </c>
      <c r="D109" s="1623" t="s">
        <v>629</v>
      </c>
      <c r="E109" s="1623" t="s">
        <v>4903</v>
      </c>
      <c r="F109" s="1621" t="s">
        <v>5098</v>
      </c>
      <c r="G109" s="1621">
        <v>110</v>
      </c>
      <c r="H109" s="1621" t="s">
        <v>1862</v>
      </c>
      <c r="I109" s="1621" t="s">
        <v>968</v>
      </c>
      <c r="J109" s="1624" t="s">
        <v>4797</v>
      </c>
      <c r="K109" s="1624" t="s">
        <v>4906</v>
      </c>
      <c r="L109" s="1623" t="s">
        <v>4907</v>
      </c>
      <c r="M109" s="1625">
        <v>44287</v>
      </c>
    </row>
    <row r="110" spans="1:13" s="1353" customFormat="1" ht="14.4">
      <c r="A110" s="1621">
        <v>103</v>
      </c>
      <c r="B110" s="1622" t="s">
        <v>1015</v>
      </c>
      <c r="C110" s="1623" t="s">
        <v>4659</v>
      </c>
      <c r="D110" s="1623" t="s">
        <v>629</v>
      </c>
      <c r="E110" s="1623" t="s">
        <v>4903</v>
      </c>
      <c r="F110" s="1621" t="s">
        <v>5098</v>
      </c>
      <c r="G110" s="1621">
        <v>110</v>
      </c>
      <c r="H110" s="1621" t="s">
        <v>1862</v>
      </c>
      <c r="I110" s="1621" t="s">
        <v>980</v>
      </c>
      <c r="J110" s="1624" t="s">
        <v>4797</v>
      </c>
      <c r="K110" s="1624" t="s">
        <v>4906</v>
      </c>
      <c r="L110" s="1623" t="s">
        <v>4907</v>
      </c>
      <c r="M110" s="1625">
        <v>44287</v>
      </c>
    </row>
    <row r="111" spans="1:13" s="1353" customFormat="1" ht="14.4">
      <c r="A111" s="1621">
        <v>104</v>
      </c>
      <c r="B111" s="1622" t="s">
        <v>1015</v>
      </c>
      <c r="C111" s="1623" t="s">
        <v>4659</v>
      </c>
      <c r="D111" s="1623" t="s">
        <v>629</v>
      </c>
      <c r="E111" s="1623" t="s">
        <v>4903</v>
      </c>
      <c r="F111" s="1621" t="s">
        <v>5098</v>
      </c>
      <c r="G111" s="1621">
        <v>110</v>
      </c>
      <c r="H111" s="1621" t="s">
        <v>1862</v>
      </c>
      <c r="I111" s="1621" t="s">
        <v>985</v>
      </c>
      <c r="J111" s="1624" t="s">
        <v>4797</v>
      </c>
      <c r="K111" s="1624" t="s">
        <v>4906</v>
      </c>
      <c r="L111" s="1623" t="s">
        <v>4907</v>
      </c>
      <c r="M111" s="1625">
        <v>44287</v>
      </c>
    </row>
    <row r="112" spans="1:13" s="1353" customFormat="1" ht="14.4">
      <c r="A112" s="1621">
        <v>105</v>
      </c>
      <c r="B112" s="1622" t="s">
        <v>1015</v>
      </c>
      <c r="C112" s="1623" t="s">
        <v>4659</v>
      </c>
      <c r="D112" s="1623" t="s">
        <v>629</v>
      </c>
      <c r="E112" s="1623" t="s">
        <v>4903</v>
      </c>
      <c r="F112" s="1621" t="s">
        <v>5098</v>
      </c>
      <c r="G112" s="1621">
        <v>110</v>
      </c>
      <c r="H112" s="1621" t="s">
        <v>1862</v>
      </c>
      <c r="I112" s="1621" t="s">
        <v>958</v>
      </c>
      <c r="J112" s="1624" t="s">
        <v>4797</v>
      </c>
      <c r="K112" s="1624" t="s">
        <v>4906</v>
      </c>
      <c r="L112" s="1623" t="s">
        <v>4907</v>
      </c>
      <c r="M112" s="1625">
        <v>44287</v>
      </c>
    </row>
    <row r="113" spans="1:13" s="1353" customFormat="1" ht="14.4">
      <c r="A113" s="1621">
        <v>106</v>
      </c>
      <c r="B113" s="1622" t="s">
        <v>1015</v>
      </c>
      <c r="C113" s="1623" t="s">
        <v>4659</v>
      </c>
      <c r="D113" s="1623" t="s">
        <v>629</v>
      </c>
      <c r="E113" s="1623" t="s">
        <v>4903</v>
      </c>
      <c r="F113" s="1621" t="s">
        <v>5098</v>
      </c>
      <c r="G113" s="1621">
        <v>110</v>
      </c>
      <c r="H113" s="1621" t="s">
        <v>1862</v>
      </c>
      <c r="I113" s="1621" t="s">
        <v>970</v>
      </c>
      <c r="J113" s="1624" t="s">
        <v>4797</v>
      </c>
      <c r="K113" s="1624" t="s">
        <v>4906</v>
      </c>
      <c r="L113" s="1623" t="s">
        <v>4907</v>
      </c>
      <c r="M113" s="1625">
        <v>44287</v>
      </c>
    </row>
    <row r="114" spans="1:13" s="1353" customFormat="1" ht="14.4">
      <c r="A114" s="1621">
        <v>107</v>
      </c>
      <c r="B114" s="1622" t="s">
        <v>1015</v>
      </c>
      <c r="C114" s="1623" t="s">
        <v>4659</v>
      </c>
      <c r="D114" s="1623" t="s">
        <v>629</v>
      </c>
      <c r="E114" s="1623" t="s">
        <v>4903</v>
      </c>
      <c r="F114" s="1621" t="s">
        <v>5098</v>
      </c>
      <c r="G114" s="1621">
        <v>118</v>
      </c>
      <c r="H114" s="1621" t="s">
        <v>1910</v>
      </c>
      <c r="I114" s="1621" t="s">
        <v>1037</v>
      </c>
      <c r="J114" s="1624">
        <v>-0.70199387493371368</v>
      </c>
      <c r="K114" s="1624" t="s">
        <v>4906</v>
      </c>
      <c r="L114" s="1623" t="s">
        <v>4907</v>
      </c>
      <c r="M114" s="1625">
        <v>44287</v>
      </c>
    </row>
    <row r="115" spans="1:13" s="1353" customFormat="1" ht="14.4">
      <c r="A115" s="1621">
        <v>108</v>
      </c>
      <c r="B115" s="1622" t="s">
        <v>1015</v>
      </c>
      <c r="C115" s="1623" t="s">
        <v>4659</v>
      </c>
      <c r="D115" s="1623" t="s">
        <v>629</v>
      </c>
      <c r="E115" s="1623" t="s">
        <v>4903</v>
      </c>
      <c r="F115" s="1621" t="s">
        <v>5098</v>
      </c>
      <c r="G115" s="1621">
        <v>122</v>
      </c>
      <c r="H115" s="1621" t="s">
        <v>1914</v>
      </c>
      <c r="I115" s="1621" t="s">
        <v>1037</v>
      </c>
      <c r="J115" s="1624">
        <v>0.70199387493371368</v>
      </c>
      <c r="K115" s="1624" t="s">
        <v>4906</v>
      </c>
      <c r="L115" s="1623" t="s">
        <v>4907</v>
      </c>
      <c r="M115" s="1625">
        <v>44287</v>
      </c>
    </row>
    <row r="116" spans="1:13" s="1353" customFormat="1" ht="43.2">
      <c r="A116" s="1621">
        <v>109</v>
      </c>
      <c r="B116" s="1622" t="s">
        <v>1015</v>
      </c>
      <c r="C116" s="1623" t="s">
        <v>4659</v>
      </c>
      <c r="D116" s="1623" t="s">
        <v>629</v>
      </c>
      <c r="E116" s="1623" t="s">
        <v>4903</v>
      </c>
      <c r="F116" s="1621" t="s">
        <v>5098</v>
      </c>
      <c r="G116" s="1621">
        <v>115</v>
      </c>
      <c r="H116" s="1626" t="s">
        <v>1908</v>
      </c>
      <c r="I116" s="1621" t="s">
        <v>1037</v>
      </c>
      <c r="J116" s="1624" t="s">
        <v>4906</v>
      </c>
      <c r="K116" s="1624">
        <v>-0.253</v>
      </c>
      <c r="L116" s="1623" t="s">
        <v>5102</v>
      </c>
      <c r="M116" s="1625">
        <v>44287</v>
      </c>
    </row>
    <row r="117" spans="1:13" s="1353" customFormat="1" ht="14.4">
      <c r="A117" s="1621">
        <v>110</v>
      </c>
      <c r="B117" s="1622" t="s">
        <v>1015</v>
      </c>
      <c r="C117" s="1623" t="s">
        <v>4662</v>
      </c>
      <c r="D117" s="1623" t="s">
        <v>4913</v>
      </c>
      <c r="E117" s="1623" t="s">
        <v>4903</v>
      </c>
      <c r="F117" s="1621" t="s">
        <v>5098</v>
      </c>
      <c r="G117" s="1621">
        <v>95</v>
      </c>
      <c r="H117" s="1621" t="s">
        <v>1859</v>
      </c>
      <c r="I117" s="1621" t="s">
        <v>968</v>
      </c>
      <c r="J117" s="1624" t="s">
        <v>4906</v>
      </c>
      <c r="K117" s="1624">
        <v>6.14</v>
      </c>
      <c r="L117" s="1623" t="s">
        <v>4932</v>
      </c>
      <c r="M117" s="1625">
        <v>44287</v>
      </c>
    </row>
    <row r="118" spans="1:13" s="1353" customFormat="1" ht="14.4">
      <c r="A118" s="1621">
        <v>111</v>
      </c>
      <c r="B118" s="1622" t="s">
        <v>1015</v>
      </c>
      <c r="C118" s="1623" t="s">
        <v>4662</v>
      </c>
      <c r="D118" s="1623" t="s">
        <v>4913</v>
      </c>
      <c r="E118" s="1623" t="s">
        <v>4903</v>
      </c>
      <c r="F118" s="1621" t="s">
        <v>5098</v>
      </c>
      <c r="G118" s="1621">
        <v>95</v>
      </c>
      <c r="H118" s="1621" t="s">
        <v>1859</v>
      </c>
      <c r="I118" s="1621" t="s">
        <v>980</v>
      </c>
      <c r="J118" s="1624" t="s">
        <v>4906</v>
      </c>
      <c r="K118" s="1624">
        <v>5.3</v>
      </c>
      <c r="L118" s="1623" t="s">
        <v>4932</v>
      </c>
      <c r="M118" s="1625">
        <v>44287</v>
      </c>
    </row>
    <row r="119" spans="1:13" s="1353" customFormat="1" ht="14.4">
      <c r="A119" s="1621">
        <v>112</v>
      </c>
      <c r="B119" s="1622" t="s">
        <v>1015</v>
      </c>
      <c r="C119" s="1623" t="s">
        <v>4662</v>
      </c>
      <c r="D119" s="1623" t="s">
        <v>4913</v>
      </c>
      <c r="E119" s="1623" t="s">
        <v>4903</v>
      </c>
      <c r="F119" s="1621" t="s">
        <v>5098</v>
      </c>
      <c r="G119" s="1621">
        <v>95</v>
      </c>
      <c r="H119" s="1621" t="s">
        <v>1859</v>
      </c>
      <c r="I119" s="1621" t="s">
        <v>985</v>
      </c>
      <c r="J119" s="1624" t="s">
        <v>4906</v>
      </c>
      <c r="K119" s="1624">
        <v>4.4800000000000004</v>
      </c>
      <c r="L119" s="1623" t="s">
        <v>4932</v>
      </c>
      <c r="M119" s="1625">
        <v>44287</v>
      </c>
    </row>
    <row r="120" spans="1:13" s="1353" customFormat="1" ht="14.4">
      <c r="A120" s="1621">
        <v>113</v>
      </c>
      <c r="B120" s="1622" t="s">
        <v>1015</v>
      </c>
      <c r="C120" s="1623" t="s">
        <v>4662</v>
      </c>
      <c r="D120" s="1623" t="s">
        <v>4913</v>
      </c>
      <c r="E120" s="1623" t="s">
        <v>4903</v>
      </c>
      <c r="F120" s="1621" t="s">
        <v>5098</v>
      </c>
      <c r="G120" s="1621">
        <v>95</v>
      </c>
      <c r="H120" s="1621" t="s">
        <v>1859</v>
      </c>
      <c r="I120" s="1621" t="s">
        <v>958</v>
      </c>
      <c r="J120" s="1624" t="s">
        <v>4906</v>
      </c>
      <c r="K120" s="1624">
        <v>3.64</v>
      </c>
      <c r="L120" s="1623" t="s">
        <v>4932</v>
      </c>
      <c r="M120" s="1625">
        <v>44287</v>
      </c>
    </row>
    <row r="121" spans="1:13" s="1353" customFormat="1" ht="14.4">
      <c r="A121" s="1621">
        <v>114</v>
      </c>
      <c r="B121" s="1622" t="s">
        <v>1015</v>
      </c>
      <c r="C121" s="1623" t="s">
        <v>4662</v>
      </c>
      <c r="D121" s="1623" t="s">
        <v>4913</v>
      </c>
      <c r="E121" s="1623" t="s">
        <v>4903</v>
      </c>
      <c r="F121" s="1621" t="s">
        <v>5098</v>
      </c>
      <c r="G121" s="1621">
        <v>95</v>
      </c>
      <c r="H121" s="1621" t="s">
        <v>1859</v>
      </c>
      <c r="I121" s="1621" t="s">
        <v>970</v>
      </c>
      <c r="J121" s="1624" t="s">
        <v>4906</v>
      </c>
      <c r="K121" s="1624">
        <v>2.81</v>
      </c>
      <c r="L121" s="1623" t="s">
        <v>4932</v>
      </c>
      <c r="M121" s="1625">
        <v>44287</v>
      </c>
    </row>
    <row r="122" spans="1:13" s="1353" customFormat="1" ht="14.4">
      <c r="A122" s="1621">
        <v>115</v>
      </c>
      <c r="B122" s="1622" t="s">
        <v>1015</v>
      </c>
      <c r="C122" s="1623" t="s">
        <v>4665</v>
      </c>
      <c r="D122" s="1623" t="s">
        <v>4911</v>
      </c>
      <c r="E122" s="1623" t="s">
        <v>4903</v>
      </c>
      <c r="F122" s="1621" t="s">
        <v>5098</v>
      </c>
      <c r="G122" s="1621">
        <v>95</v>
      </c>
      <c r="H122" s="1621" t="s">
        <v>1859</v>
      </c>
      <c r="I122" s="1621" t="s">
        <v>968</v>
      </c>
      <c r="J122" s="1624" t="s">
        <v>4906</v>
      </c>
      <c r="K122" s="1624">
        <v>196.1</v>
      </c>
      <c r="L122" s="1623" t="s">
        <v>4912</v>
      </c>
      <c r="M122" s="1625">
        <v>44287</v>
      </c>
    </row>
    <row r="123" spans="1:13" s="1353" customFormat="1" ht="14.4">
      <c r="A123" s="1621">
        <v>116</v>
      </c>
      <c r="B123" s="1622" t="s">
        <v>1015</v>
      </c>
      <c r="C123" s="1623" t="s">
        <v>4665</v>
      </c>
      <c r="D123" s="1623" t="s">
        <v>4911</v>
      </c>
      <c r="E123" s="1623" t="s">
        <v>4903</v>
      </c>
      <c r="F123" s="1621" t="s">
        <v>5098</v>
      </c>
      <c r="G123" s="1621">
        <v>95</v>
      </c>
      <c r="H123" s="1621" t="s">
        <v>1859</v>
      </c>
      <c r="I123" s="1621" t="s">
        <v>980</v>
      </c>
      <c r="J123" s="1624" t="s">
        <v>4906</v>
      </c>
      <c r="K123" s="1624">
        <v>193.6</v>
      </c>
      <c r="L123" s="1623" t="s">
        <v>4912</v>
      </c>
      <c r="M123" s="1625">
        <v>44287</v>
      </c>
    </row>
    <row r="124" spans="1:13" s="1353" customFormat="1" ht="14.4">
      <c r="A124" s="1621">
        <v>117</v>
      </c>
      <c r="B124" s="1622" t="s">
        <v>1015</v>
      </c>
      <c r="C124" s="1623" t="s">
        <v>4665</v>
      </c>
      <c r="D124" s="1623" t="s">
        <v>4911</v>
      </c>
      <c r="E124" s="1623" t="s">
        <v>4903</v>
      </c>
      <c r="F124" s="1621" t="s">
        <v>5098</v>
      </c>
      <c r="G124" s="1621">
        <v>95</v>
      </c>
      <c r="H124" s="1621" t="s">
        <v>1859</v>
      </c>
      <c r="I124" s="1621" t="s">
        <v>985</v>
      </c>
      <c r="J124" s="1624" t="s">
        <v>4906</v>
      </c>
      <c r="K124" s="1624">
        <v>191</v>
      </c>
      <c r="L124" s="1623" t="s">
        <v>4912</v>
      </c>
      <c r="M124" s="1625">
        <v>44287</v>
      </c>
    </row>
    <row r="125" spans="1:13" s="1353" customFormat="1" ht="14.4">
      <c r="A125" s="1621">
        <v>118</v>
      </c>
      <c r="B125" s="1622" t="s">
        <v>1015</v>
      </c>
      <c r="C125" s="1623" t="s">
        <v>4665</v>
      </c>
      <c r="D125" s="1623" t="s">
        <v>4911</v>
      </c>
      <c r="E125" s="1623" t="s">
        <v>4903</v>
      </c>
      <c r="F125" s="1621" t="s">
        <v>5098</v>
      </c>
      <c r="G125" s="1621">
        <v>95</v>
      </c>
      <c r="H125" s="1621" t="s">
        <v>1859</v>
      </c>
      <c r="I125" s="1621" t="s">
        <v>958</v>
      </c>
      <c r="J125" s="1624" t="s">
        <v>4906</v>
      </c>
      <c r="K125" s="1624">
        <v>188.4</v>
      </c>
      <c r="L125" s="1623" t="s">
        <v>4912</v>
      </c>
      <c r="M125" s="1625">
        <v>44287</v>
      </c>
    </row>
    <row r="126" spans="1:13" s="1353" customFormat="1" ht="14.4">
      <c r="A126" s="1621">
        <v>119</v>
      </c>
      <c r="B126" s="1622" t="s">
        <v>1015</v>
      </c>
      <c r="C126" s="1623" t="s">
        <v>4665</v>
      </c>
      <c r="D126" s="1623" t="s">
        <v>4911</v>
      </c>
      <c r="E126" s="1623" t="s">
        <v>4903</v>
      </c>
      <c r="F126" s="1621" t="s">
        <v>5098</v>
      </c>
      <c r="G126" s="1621">
        <v>95</v>
      </c>
      <c r="H126" s="1621" t="s">
        <v>1859</v>
      </c>
      <c r="I126" s="1621" t="s">
        <v>970</v>
      </c>
      <c r="J126" s="1624" t="s">
        <v>4906</v>
      </c>
      <c r="K126" s="1624">
        <v>185.8</v>
      </c>
      <c r="L126" s="1623" t="s">
        <v>4912</v>
      </c>
      <c r="M126" s="1625">
        <v>44287</v>
      </c>
    </row>
    <row r="127" spans="1:13" s="1353" customFormat="1" ht="14.4">
      <c r="A127" s="1621">
        <v>120</v>
      </c>
      <c r="B127" s="1622" t="s">
        <v>1015</v>
      </c>
      <c r="C127" s="1623" t="s">
        <v>4688</v>
      </c>
      <c r="D127" s="1623" t="s">
        <v>687</v>
      </c>
      <c r="E127" s="1623" t="s">
        <v>4903</v>
      </c>
      <c r="F127" s="1621" t="s">
        <v>5098</v>
      </c>
      <c r="G127" s="1621">
        <v>90</v>
      </c>
      <c r="H127" s="1621" t="s">
        <v>1858</v>
      </c>
      <c r="I127" s="1621" t="s">
        <v>968</v>
      </c>
      <c r="J127" s="1632">
        <v>2.75</v>
      </c>
      <c r="K127" s="1632">
        <v>2.75</v>
      </c>
      <c r="L127" s="1623" t="s">
        <v>5103</v>
      </c>
      <c r="M127" s="1625">
        <v>44287</v>
      </c>
    </row>
    <row r="128" spans="1:13" s="1353" customFormat="1" ht="14.4">
      <c r="A128" s="1621">
        <v>121</v>
      </c>
      <c r="B128" s="1622" t="s">
        <v>1015</v>
      </c>
      <c r="C128" s="1623" t="s">
        <v>4688</v>
      </c>
      <c r="D128" s="1623" t="s">
        <v>687</v>
      </c>
      <c r="E128" s="1623" t="s">
        <v>4903</v>
      </c>
      <c r="F128" s="1621" t="s">
        <v>5098</v>
      </c>
      <c r="G128" s="1621">
        <v>90</v>
      </c>
      <c r="H128" s="1621" t="s">
        <v>1858</v>
      </c>
      <c r="I128" s="1621" t="s">
        <v>980</v>
      </c>
      <c r="J128" s="1632">
        <v>3</v>
      </c>
      <c r="K128" s="1632">
        <v>3.2</v>
      </c>
      <c r="L128" s="1623" t="s">
        <v>5103</v>
      </c>
      <c r="M128" s="1625">
        <v>44287</v>
      </c>
    </row>
    <row r="129" spans="1:13" s="1353" customFormat="1" ht="14.4">
      <c r="A129" s="1621">
        <v>122</v>
      </c>
      <c r="B129" s="1622" t="s">
        <v>1015</v>
      </c>
      <c r="C129" s="1623" t="s">
        <v>4688</v>
      </c>
      <c r="D129" s="1623" t="s">
        <v>687</v>
      </c>
      <c r="E129" s="1623" t="s">
        <v>4903</v>
      </c>
      <c r="F129" s="1621" t="s">
        <v>5098</v>
      </c>
      <c r="G129" s="1621">
        <v>90</v>
      </c>
      <c r="H129" s="1621" t="s">
        <v>1858</v>
      </c>
      <c r="I129" s="1621" t="s">
        <v>985</v>
      </c>
      <c r="J129" s="1632">
        <v>3.4</v>
      </c>
      <c r="K129" s="1632">
        <v>3.8</v>
      </c>
      <c r="L129" s="1623" t="s">
        <v>5103</v>
      </c>
      <c r="M129" s="1625">
        <v>44287</v>
      </c>
    </row>
    <row r="130" spans="1:13" s="1353" customFormat="1" ht="14.4">
      <c r="A130" s="1621">
        <v>123</v>
      </c>
      <c r="B130" s="1622" t="s">
        <v>1015</v>
      </c>
      <c r="C130" s="1623" t="s">
        <v>4688</v>
      </c>
      <c r="D130" s="1623" t="s">
        <v>687</v>
      </c>
      <c r="E130" s="1623" t="s">
        <v>4903</v>
      </c>
      <c r="F130" s="1621" t="s">
        <v>5098</v>
      </c>
      <c r="G130" s="1621">
        <v>90</v>
      </c>
      <c r="H130" s="1621" t="s">
        <v>1858</v>
      </c>
      <c r="I130" s="1621" t="s">
        <v>958</v>
      </c>
      <c r="J130" s="1632">
        <v>3.6</v>
      </c>
      <c r="K130" s="1632">
        <v>4.3</v>
      </c>
      <c r="L130" s="1623" t="s">
        <v>5103</v>
      </c>
      <c r="M130" s="1625">
        <v>44287</v>
      </c>
    </row>
    <row r="131" spans="1:13" s="1353" customFormat="1" ht="14.4">
      <c r="A131" s="1621">
        <v>124</v>
      </c>
      <c r="B131" s="1622" t="s">
        <v>1015</v>
      </c>
      <c r="C131" s="1623" t="s">
        <v>4688</v>
      </c>
      <c r="D131" s="1623" t="s">
        <v>687</v>
      </c>
      <c r="E131" s="1623" t="s">
        <v>4903</v>
      </c>
      <c r="F131" s="1621" t="s">
        <v>5098</v>
      </c>
      <c r="G131" s="1621">
        <v>90</v>
      </c>
      <c r="H131" s="1621" t="s">
        <v>1858</v>
      </c>
      <c r="I131" s="1621" t="s">
        <v>970</v>
      </c>
      <c r="J131" s="1632">
        <v>4</v>
      </c>
      <c r="K131" s="1632">
        <v>4.9000000000000004</v>
      </c>
      <c r="L131" s="1623" t="s">
        <v>5103</v>
      </c>
      <c r="M131" s="1625">
        <v>44287</v>
      </c>
    </row>
    <row r="132" spans="1:13" s="1353" customFormat="1" ht="57.6">
      <c r="A132" s="1627">
        <v>125</v>
      </c>
      <c r="B132" s="1628" t="s">
        <v>1015</v>
      </c>
      <c r="C132" s="1629" t="s">
        <v>4659</v>
      </c>
      <c r="D132" s="1629" t="s">
        <v>629</v>
      </c>
      <c r="E132" s="1629" t="s">
        <v>788</v>
      </c>
      <c r="F132" s="1627" t="s">
        <v>5098</v>
      </c>
      <c r="G132" s="1627">
        <v>41</v>
      </c>
      <c r="H132" s="1627" t="s">
        <v>1090</v>
      </c>
      <c r="I132" s="1627" t="s">
        <v>1037</v>
      </c>
      <c r="J132" s="1630" t="s">
        <v>978</v>
      </c>
      <c r="K132" s="1630" t="s">
        <v>966</v>
      </c>
      <c r="L132" s="1629" t="s">
        <v>5099</v>
      </c>
      <c r="M132" s="1631">
        <v>44225</v>
      </c>
    </row>
    <row r="133" spans="1:13" s="1353" customFormat="1" ht="57.6">
      <c r="A133" s="1627">
        <v>126</v>
      </c>
      <c r="B133" s="1628" t="s">
        <v>1015</v>
      </c>
      <c r="C133" s="1629" t="s">
        <v>1156</v>
      </c>
      <c r="D133" s="1629" t="s">
        <v>1124</v>
      </c>
      <c r="E133" s="1629" t="s">
        <v>788</v>
      </c>
      <c r="F133" s="1627" t="s">
        <v>5098</v>
      </c>
      <c r="G133" s="1627">
        <v>41</v>
      </c>
      <c r="H133" s="1627" t="s">
        <v>1090</v>
      </c>
      <c r="I133" s="1627" t="s">
        <v>1037</v>
      </c>
      <c r="J133" s="1630" t="s">
        <v>978</v>
      </c>
      <c r="K133" s="1630" t="s">
        <v>966</v>
      </c>
      <c r="L133" s="1629" t="s">
        <v>5100</v>
      </c>
      <c r="M133" s="1631">
        <v>44225</v>
      </c>
    </row>
    <row r="134" spans="1:13" s="1353" customFormat="1" ht="57.6">
      <c r="A134" s="1627">
        <v>127</v>
      </c>
      <c r="B134" s="1628" t="s">
        <v>1018</v>
      </c>
      <c r="C134" s="1629" t="s">
        <v>1925</v>
      </c>
      <c r="D134" s="1629" t="s">
        <v>629</v>
      </c>
      <c r="E134" s="1629" t="s">
        <v>788</v>
      </c>
      <c r="F134" s="1627" t="s">
        <v>5098</v>
      </c>
      <c r="G134" s="1627">
        <v>41</v>
      </c>
      <c r="H134" s="1627" t="s">
        <v>1090</v>
      </c>
      <c r="I134" s="1627" t="s">
        <v>1037</v>
      </c>
      <c r="J134" s="1630" t="s">
        <v>978</v>
      </c>
      <c r="K134" s="1630" t="s">
        <v>966</v>
      </c>
      <c r="L134" s="1629" t="s">
        <v>5099</v>
      </c>
      <c r="M134" s="1631">
        <v>44225</v>
      </c>
    </row>
    <row r="135" spans="1:13" s="1353" customFormat="1" ht="57.6">
      <c r="A135" s="1627">
        <v>128</v>
      </c>
      <c r="B135" s="1628" t="s">
        <v>1018</v>
      </c>
      <c r="C135" s="1629" t="s">
        <v>1159</v>
      </c>
      <c r="D135" s="1629" t="s">
        <v>1124</v>
      </c>
      <c r="E135" s="1629" t="s">
        <v>788</v>
      </c>
      <c r="F135" s="1627" t="s">
        <v>5098</v>
      </c>
      <c r="G135" s="1627">
        <v>41</v>
      </c>
      <c r="H135" s="1627" t="s">
        <v>1090</v>
      </c>
      <c r="I135" s="1627" t="s">
        <v>1037</v>
      </c>
      <c r="J135" s="1630" t="s">
        <v>978</v>
      </c>
      <c r="K135" s="1630" t="s">
        <v>966</v>
      </c>
      <c r="L135" s="1629" t="s">
        <v>5100</v>
      </c>
      <c r="M135" s="1631">
        <v>44225</v>
      </c>
    </row>
    <row r="136" spans="1:13" s="1353" customFormat="1" ht="57.6">
      <c r="A136" s="1627">
        <v>129</v>
      </c>
      <c r="B136" s="1628" t="s">
        <v>969</v>
      </c>
      <c r="C136" s="1629" t="s">
        <v>2378</v>
      </c>
      <c r="D136" s="1629" t="s">
        <v>629</v>
      </c>
      <c r="E136" s="1629" t="s">
        <v>788</v>
      </c>
      <c r="F136" s="1627" t="s">
        <v>5098</v>
      </c>
      <c r="G136" s="1627">
        <v>41</v>
      </c>
      <c r="H136" s="1627" t="s">
        <v>1090</v>
      </c>
      <c r="I136" s="1627" t="s">
        <v>1037</v>
      </c>
      <c r="J136" s="1630" t="s">
        <v>978</v>
      </c>
      <c r="K136" s="1630" t="s">
        <v>966</v>
      </c>
      <c r="L136" s="1629" t="s">
        <v>5099</v>
      </c>
      <c r="M136" s="1631">
        <v>44225</v>
      </c>
    </row>
    <row r="137" spans="1:13" s="1353" customFormat="1" ht="57.6">
      <c r="A137" s="1627">
        <v>130</v>
      </c>
      <c r="B137" s="1628" t="s">
        <v>969</v>
      </c>
      <c r="C137" s="1629" t="s">
        <v>1131</v>
      </c>
      <c r="D137" s="1629" t="s">
        <v>1124</v>
      </c>
      <c r="E137" s="1629" t="s">
        <v>788</v>
      </c>
      <c r="F137" s="1627" t="s">
        <v>5098</v>
      </c>
      <c r="G137" s="1627">
        <v>41</v>
      </c>
      <c r="H137" s="1627" t="s">
        <v>1090</v>
      </c>
      <c r="I137" s="1627" t="s">
        <v>1037</v>
      </c>
      <c r="J137" s="1630" t="s">
        <v>978</v>
      </c>
      <c r="K137" s="1630" t="s">
        <v>966</v>
      </c>
      <c r="L137" s="1629" t="s">
        <v>5100</v>
      </c>
      <c r="M137" s="1631">
        <v>44225</v>
      </c>
    </row>
    <row r="138" spans="1:13" s="1353" customFormat="1" ht="57.6">
      <c r="A138" s="1627">
        <v>131</v>
      </c>
      <c r="B138" s="1628" t="s">
        <v>1026</v>
      </c>
      <c r="C138" s="1629" t="s">
        <v>2723</v>
      </c>
      <c r="D138" s="1629" t="s">
        <v>629</v>
      </c>
      <c r="E138" s="1629" t="s">
        <v>788</v>
      </c>
      <c r="F138" s="1627" t="s">
        <v>5098</v>
      </c>
      <c r="G138" s="1627">
        <v>41</v>
      </c>
      <c r="H138" s="1627" t="s">
        <v>1090</v>
      </c>
      <c r="I138" s="1627" t="s">
        <v>1037</v>
      </c>
      <c r="J138" s="1630" t="s">
        <v>978</v>
      </c>
      <c r="K138" s="1630" t="s">
        <v>966</v>
      </c>
      <c r="L138" s="1629" t="s">
        <v>5099</v>
      </c>
      <c r="M138" s="1631">
        <v>44225</v>
      </c>
    </row>
    <row r="139" spans="1:13" s="1353" customFormat="1" ht="57.6">
      <c r="A139" s="1627">
        <v>132</v>
      </c>
      <c r="B139" s="1628" t="s">
        <v>1026</v>
      </c>
      <c r="C139" s="1629" t="s">
        <v>1165</v>
      </c>
      <c r="D139" s="1629" t="s">
        <v>1124</v>
      </c>
      <c r="E139" s="1629" t="s">
        <v>788</v>
      </c>
      <c r="F139" s="1627" t="s">
        <v>5098</v>
      </c>
      <c r="G139" s="1627">
        <v>41</v>
      </c>
      <c r="H139" s="1627" t="s">
        <v>1090</v>
      </c>
      <c r="I139" s="1627" t="s">
        <v>1037</v>
      </c>
      <c r="J139" s="1630" t="s">
        <v>978</v>
      </c>
      <c r="K139" s="1630" t="s">
        <v>966</v>
      </c>
      <c r="L139" s="1629" t="s">
        <v>5100</v>
      </c>
      <c r="M139" s="1631">
        <v>44225</v>
      </c>
    </row>
    <row r="140" spans="1:13" s="1353" customFormat="1" ht="57.6">
      <c r="A140" s="1627">
        <v>133</v>
      </c>
      <c r="B140" s="1628" t="s">
        <v>1029</v>
      </c>
      <c r="C140" s="1629" t="s">
        <v>2880</v>
      </c>
      <c r="D140" s="1629" t="s">
        <v>629</v>
      </c>
      <c r="E140" s="1629" t="s">
        <v>788</v>
      </c>
      <c r="F140" s="1627" t="s">
        <v>5098</v>
      </c>
      <c r="G140" s="1627">
        <v>41</v>
      </c>
      <c r="H140" s="1627" t="s">
        <v>1090</v>
      </c>
      <c r="I140" s="1627" t="s">
        <v>1037</v>
      </c>
      <c r="J140" s="1630" t="s">
        <v>978</v>
      </c>
      <c r="K140" s="1630" t="s">
        <v>966</v>
      </c>
      <c r="L140" s="1629" t="s">
        <v>5099</v>
      </c>
      <c r="M140" s="1631">
        <v>44225</v>
      </c>
    </row>
    <row r="141" spans="1:13" s="1353" customFormat="1" ht="57.6">
      <c r="A141" s="1627">
        <v>134</v>
      </c>
      <c r="B141" s="1628" t="s">
        <v>1029</v>
      </c>
      <c r="C141" s="1629" t="s">
        <v>1171</v>
      </c>
      <c r="D141" s="1629" t="s">
        <v>1124</v>
      </c>
      <c r="E141" s="1629" t="s">
        <v>788</v>
      </c>
      <c r="F141" s="1627" t="s">
        <v>5098</v>
      </c>
      <c r="G141" s="1627">
        <v>41</v>
      </c>
      <c r="H141" s="1627" t="s">
        <v>1090</v>
      </c>
      <c r="I141" s="1627" t="s">
        <v>1037</v>
      </c>
      <c r="J141" s="1630" t="s">
        <v>978</v>
      </c>
      <c r="K141" s="1630" t="s">
        <v>966</v>
      </c>
      <c r="L141" s="1629" t="s">
        <v>5100</v>
      </c>
      <c r="M141" s="1631">
        <v>44225</v>
      </c>
    </row>
    <row r="142" spans="1:13" s="1353" customFormat="1" ht="57.6">
      <c r="A142" s="1627">
        <v>135</v>
      </c>
      <c r="B142" s="1628" t="s">
        <v>1033</v>
      </c>
      <c r="C142" s="1629" t="s">
        <v>2950</v>
      </c>
      <c r="D142" s="1629" t="s">
        <v>629</v>
      </c>
      <c r="E142" s="1629" t="s">
        <v>788</v>
      </c>
      <c r="F142" s="1627" t="s">
        <v>5098</v>
      </c>
      <c r="G142" s="1627">
        <v>41</v>
      </c>
      <c r="H142" s="1627" t="s">
        <v>1090</v>
      </c>
      <c r="I142" s="1627" t="s">
        <v>1037</v>
      </c>
      <c r="J142" s="1630" t="s">
        <v>978</v>
      </c>
      <c r="K142" s="1630" t="s">
        <v>966</v>
      </c>
      <c r="L142" s="1629" t="s">
        <v>5099</v>
      </c>
      <c r="M142" s="1631">
        <v>44225</v>
      </c>
    </row>
    <row r="143" spans="1:13" s="1353" customFormat="1" ht="57.6">
      <c r="A143" s="1627">
        <v>136</v>
      </c>
      <c r="B143" s="1628" t="s">
        <v>1033</v>
      </c>
      <c r="C143" s="1629" t="s">
        <v>1166</v>
      </c>
      <c r="D143" s="1629" t="s">
        <v>1124</v>
      </c>
      <c r="E143" s="1629" t="s">
        <v>788</v>
      </c>
      <c r="F143" s="1627" t="s">
        <v>5098</v>
      </c>
      <c r="G143" s="1627">
        <v>41</v>
      </c>
      <c r="H143" s="1627" t="s">
        <v>1090</v>
      </c>
      <c r="I143" s="1627" t="s">
        <v>1037</v>
      </c>
      <c r="J143" s="1630" t="s">
        <v>978</v>
      </c>
      <c r="K143" s="1630" t="s">
        <v>966</v>
      </c>
      <c r="L143" s="1629" t="s">
        <v>5100</v>
      </c>
      <c r="M143" s="1631">
        <v>44225</v>
      </c>
    </row>
    <row r="144" spans="1:13" s="1353" customFormat="1" ht="57.6">
      <c r="A144" s="1627">
        <v>137</v>
      </c>
      <c r="B144" s="1628" t="s">
        <v>996</v>
      </c>
      <c r="C144" s="1629" t="s">
        <v>3089</v>
      </c>
      <c r="D144" s="1629" t="s">
        <v>629</v>
      </c>
      <c r="E144" s="1629" t="s">
        <v>788</v>
      </c>
      <c r="F144" s="1627" t="s">
        <v>5098</v>
      </c>
      <c r="G144" s="1627">
        <v>41</v>
      </c>
      <c r="H144" s="1627" t="s">
        <v>1090</v>
      </c>
      <c r="I144" s="1627" t="s">
        <v>1037</v>
      </c>
      <c r="J144" s="1630" t="s">
        <v>978</v>
      </c>
      <c r="K144" s="1630" t="s">
        <v>966</v>
      </c>
      <c r="L144" s="1629" t="s">
        <v>5099</v>
      </c>
      <c r="M144" s="1631">
        <v>44225</v>
      </c>
    </row>
    <row r="145" spans="1:13" s="1353" customFormat="1" ht="57.6">
      <c r="A145" s="1627">
        <v>138</v>
      </c>
      <c r="B145" s="1628" t="s">
        <v>996</v>
      </c>
      <c r="C145" s="1629" t="s">
        <v>1143</v>
      </c>
      <c r="D145" s="1629" t="s">
        <v>1124</v>
      </c>
      <c r="E145" s="1629" t="s">
        <v>788</v>
      </c>
      <c r="F145" s="1627" t="s">
        <v>5098</v>
      </c>
      <c r="G145" s="1627">
        <v>41</v>
      </c>
      <c r="H145" s="1627" t="s">
        <v>1090</v>
      </c>
      <c r="I145" s="1627" t="s">
        <v>1037</v>
      </c>
      <c r="J145" s="1630" t="s">
        <v>978</v>
      </c>
      <c r="K145" s="1630" t="s">
        <v>966</v>
      </c>
      <c r="L145" s="1629" t="s">
        <v>5100</v>
      </c>
      <c r="M145" s="1631">
        <v>44225</v>
      </c>
    </row>
    <row r="146" spans="1:13" s="1353" customFormat="1" ht="28.8">
      <c r="A146" s="1627">
        <v>139</v>
      </c>
      <c r="B146" s="1628" t="s">
        <v>1036</v>
      </c>
      <c r="C146" s="1629" t="s">
        <v>3358</v>
      </c>
      <c r="D146" s="1629" t="s">
        <v>3360</v>
      </c>
      <c r="E146" s="1629" t="s">
        <v>788</v>
      </c>
      <c r="F146" s="1627" t="s">
        <v>5098</v>
      </c>
      <c r="G146" s="1627">
        <v>38</v>
      </c>
      <c r="H146" s="1627" t="s">
        <v>1873</v>
      </c>
      <c r="I146" s="1627" t="s">
        <v>1037</v>
      </c>
      <c r="J146" s="1630" t="s">
        <v>1039</v>
      </c>
      <c r="K146" s="1630" t="s">
        <v>2204</v>
      </c>
      <c r="L146" s="1629" t="s">
        <v>4949</v>
      </c>
      <c r="M146" s="1631">
        <v>44225</v>
      </c>
    </row>
    <row r="147" spans="1:13" s="1353" customFormat="1" ht="57.6">
      <c r="A147" s="1627">
        <v>140</v>
      </c>
      <c r="B147" s="1628" t="s">
        <v>1036</v>
      </c>
      <c r="C147" s="1629" t="s">
        <v>3347</v>
      </c>
      <c r="D147" s="1629" t="s">
        <v>629</v>
      </c>
      <c r="E147" s="1629" t="s">
        <v>788</v>
      </c>
      <c r="F147" s="1627" t="s">
        <v>5098</v>
      </c>
      <c r="G147" s="1627">
        <v>41</v>
      </c>
      <c r="H147" s="1627" t="s">
        <v>1090</v>
      </c>
      <c r="I147" s="1627" t="s">
        <v>1037</v>
      </c>
      <c r="J147" s="1630" t="s">
        <v>978</v>
      </c>
      <c r="K147" s="1630" t="s">
        <v>966</v>
      </c>
      <c r="L147" s="1629" t="s">
        <v>5099</v>
      </c>
      <c r="M147" s="1631">
        <v>44225</v>
      </c>
    </row>
    <row r="148" spans="1:13" s="1353" customFormat="1" ht="57.6">
      <c r="A148" s="1627">
        <v>141</v>
      </c>
      <c r="B148" s="1628" t="s">
        <v>1036</v>
      </c>
      <c r="C148" s="1629" t="s">
        <v>3352</v>
      </c>
      <c r="D148" s="1629" t="s">
        <v>629</v>
      </c>
      <c r="E148" s="1629" t="s">
        <v>788</v>
      </c>
      <c r="F148" s="1627" t="s">
        <v>5098</v>
      </c>
      <c r="G148" s="1627">
        <v>41</v>
      </c>
      <c r="H148" s="1627" t="s">
        <v>1090</v>
      </c>
      <c r="I148" s="1627" t="s">
        <v>1037</v>
      </c>
      <c r="J148" s="1630" t="s">
        <v>978</v>
      </c>
      <c r="K148" s="1630" t="s">
        <v>966</v>
      </c>
      <c r="L148" s="1629" t="s">
        <v>5099</v>
      </c>
      <c r="M148" s="1631">
        <v>44225</v>
      </c>
    </row>
    <row r="149" spans="1:13" s="1353" customFormat="1" ht="57.6">
      <c r="A149" s="1627">
        <v>142</v>
      </c>
      <c r="B149" s="1628" t="s">
        <v>1036</v>
      </c>
      <c r="C149" s="1629" t="s">
        <v>1168</v>
      </c>
      <c r="D149" s="1629" t="s">
        <v>1124</v>
      </c>
      <c r="E149" s="1629" t="s">
        <v>788</v>
      </c>
      <c r="F149" s="1627" t="s">
        <v>5098</v>
      </c>
      <c r="G149" s="1627">
        <v>41</v>
      </c>
      <c r="H149" s="1627" t="s">
        <v>1090</v>
      </c>
      <c r="I149" s="1627" t="s">
        <v>1037</v>
      </c>
      <c r="J149" s="1630" t="s">
        <v>978</v>
      </c>
      <c r="K149" s="1630" t="s">
        <v>966</v>
      </c>
      <c r="L149" s="1629" t="s">
        <v>5100</v>
      </c>
      <c r="M149" s="1631">
        <v>44225</v>
      </c>
    </row>
    <row r="150" spans="1:13" s="1353" customFormat="1" ht="57.6">
      <c r="A150" s="1627">
        <v>143</v>
      </c>
      <c r="B150" s="1628" t="s">
        <v>1036</v>
      </c>
      <c r="C150" s="1629" t="s">
        <v>1170</v>
      </c>
      <c r="D150" s="1629" t="s">
        <v>1124</v>
      </c>
      <c r="E150" s="1629" t="s">
        <v>788</v>
      </c>
      <c r="F150" s="1627" t="s">
        <v>5098</v>
      </c>
      <c r="G150" s="1627">
        <v>41</v>
      </c>
      <c r="H150" s="1627" t="s">
        <v>1090</v>
      </c>
      <c r="I150" s="1627" t="s">
        <v>1037</v>
      </c>
      <c r="J150" s="1630" t="s">
        <v>978</v>
      </c>
      <c r="K150" s="1630" t="s">
        <v>966</v>
      </c>
      <c r="L150" s="1629" t="s">
        <v>5100</v>
      </c>
      <c r="M150" s="1631">
        <v>44225</v>
      </c>
    </row>
    <row r="151" spans="1:13" s="1353" customFormat="1" ht="57.6">
      <c r="A151" s="1627">
        <v>144</v>
      </c>
      <c r="B151" s="1628" t="s">
        <v>993</v>
      </c>
      <c r="C151" s="1629" t="s">
        <v>3524</v>
      </c>
      <c r="D151" s="1629" t="s">
        <v>629</v>
      </c>
      <c r="E151" s="1629" t="s">
        <v>788</v>
      </c>
      <c r="F151" s="1627" t="s">
        <v>5098</v>
      </c>
      <c r="G151" s="1627">
        <v>41</v>
      </c>
      <c r="H151" s="1627" t="s">
        <v>1090</v>
      </c>
      <c r="I151" s="1627" t="s">
        <v>1037</v>
      </c>
      <c r="J151" s="1630" t="s">
        <v>978</v>
      </c>
      <c r="K151" s="1630" t="s">
        <v>966</v>
      </c>
      <c r="L151" s="1629" t="s">
        <v>5099</v>
      </c>
      <c r="M151" s="1631">
        <v>44225</v>
      </c>
    </row>
    <row r="152" spans="1:13" s="1353" customFormat="1" ht="57.6">
      <c r="A152" s="1627">
        <v>145</v>
      </c>
      <c r="B152" s="1628" t="s">
        <v>993</v>
      </c>
      <c r="C152" s="1629" t="s">
        <v>1137</v>
      </c>
      <c r="D152" s="1629" t="s">
        <v>1124</v>
      </c>
      <c r="E152" s="1629" t="s">
        <v>788</v>
      </c>
      <c r="F152" s="1627" t="s">
        <v>5098</v>
      </c>
      <c r="G152" s="1627">
        <v>41</v>
      </c>
      <c r="H152" s="1627" t="s">
        <v>1090</v>
      </c>
      <c r="I152" s="1627" t="s">
        <v>1037</v>
      </c>
      <c r="J152" s="1630" t="s">
        <v>978</v>
      </c>
      <c r="K152" s="1630" t="s">
        <v>966</v>
      </c>
      <c r="L152" s="1629" t="s">
        <v>5100</v>
      </c>
      <c r="M152" s="1631">
        <v>44225</v>
      </c>
    </row>
    <row r="153" spans="1:13" s="1353" customFormat="1" ht="57.6">
      <c r="A153" s="1627">
        <v>146</v>
      </c>
      <c r="B153" s="1628" t="s">
        <v>999</v>
      </c>
      <c r="C153" s="1629" t="s">
        <v>1140</v>
      </c>
      <c r="D153" s="1629" t="s">
        <v>1124</v>
      </c>
      <c r="E153" s="1629" t="s">
        <v>788</v>
      </c>
      <c r="F153" s="1627" t="s">
        <v>5098</v>
      </c>
      <c r="G153" s="1627">
        <v>41</v>
      </c>
      <c r="H153" s="1627" t="s">
        <v>1090</v>
      </c>
      <c r="I153" s="1627" t="s">
        <v>1037</v>
      </c>
      <c r="J153" s="1630" t="s">
        <v>978</v>
      </c>
      <c r="K153" s="1630" t="s">
        <v>966</v>
      </c>
      <c r="L153" s="1629" t="s">
        <v>5100</v>
      </c>
      <c r="M153" s="1631">
        <v>44225</v>
      </c>
    </row>
    <row r="154" spans="1:13" s="1353" customFormat="1" ht="57.6">
      <c r="A154" s="1627">
        <v>147</v>
      </c>
      <c r="B154" s="1628" t="s">
        <v>1003</v>
      </c>
      <c r="C154" s="1629" t="s">
        <v>3791</v>
      </c>
      <c r="D154" s="1629" t="s">
        <v>629</v>
      </c>
      <c r="E154" s="1629" t="s">
        <v>788</v>
      </c>
      <c r="F154" s="1627" t="s">
        <v>5098</v>
      </c>
      <c r="G154" s="1627">
        <v>41</v>
      </c>
      <c r="H154" s="1627" t="s">
        <v>1090</v>
      </c>
      <c r="I154" s="1627" t="s">
        <v>1037</v>
      </c>
      <c r="J154" s="1630" t="s">
        <v>978</v>
      </c>
      <c r="K154" s="1630" t="s">
        <v>966</v>
      </c>
      <c r="L154" s="1629" t="s">
        <v>5099</v>
      </c>
      <c r="M154" s="1631">
        <v>44225</v>
      </c>
    </row>
    <row r="155" spans="1:13" s="1353" customFormat="1" ht="57.6">
      <c r="A155" s="1627">
        <v>148</v>
      </c>
      <c r="B155" s="1628" t="s">
        <v>1003</v>
      </c>
      <c r="C155" s="1629" t="s">
        <v>1147</v>
      </c>
      <c r="D155" s="1629" t="s">
        <v>1124</v>
      </c>
      <c r="E155" s="1629" t="s">
        <v>788</v>
      </c>
      <c r="F155" s="1627" t="s">
        <v>5098</v>
      </c>
      <c r="G155" s="1627">
        <v>41</v>
      </c>
      <c r="H155" s="1627" t="s">
        <v>1090</v>
      </c>
      <c r="I155" s="1627" t="s">
        <v>1037</v>
      </c>
      <c r="J155" s="1630" t="s">
        <v>978</v>
      </c>
      <c r="K155" s="1630" t="s">
        <v>966</v>
      </c>
      <c r="L155" s="1629" t="s">
        <v>5100</v>
      </c>
      <c r="M155" s="1631">
        <v>44225</v>
      </c>
    </row>
    <row r="156" spans="1:13" s="1353" customFormat="1" ht="14.4">
      <c r="A156" s="1627">
        <v>149</v>
      </c>
      <c r="B156" s="1628" t="s">
        <v>1003</v>
      </c>
      <c r="C156" s="1629" t="s">
        <v>3899</v>
      </c>
      <c r="D156" s="1629" t="s">
        <v>3901</v>
      </c>
      <c r="E156" s="1629" t="s">
        <v>788</v>
      </c>
      <c r="F156" s="1627" t="s">
        <v>5098</v>
      </c>
      <c r="G156" s="1627">
        <v>80</v>
      </c>
      <c r="H156" s="1627" t="s">
        <v>956</v>
      </c>
      <c r="I156" s="1627" t="s">
        <v>968</v>
      </c>
      <c r="J156" s="1630" t="s">
        <v>4906</v>
      </c>
      <c r="K156" s="1630" t="s">
        <v>961</v>
      </c>
      <c r="L156" s="1629" t="s">
        <v>5104</v>
      </c>
      <c r="M156" s="1631">
        <v>44225</v>
      </c>
    </row>
    <row r="157" spans="1:13" s="1353" customFormat="1" ht="14.4">
      <c r="A157" s="1627">
        <v>150</v>
      </c>
      <c r="B157" s="1628" t="s">
        <v>1003</v>
      </c>
      <c r="C157" s="1629" t="s">
        <v>3899</v>
      </c>
      <c r="D157" s="1629" t="s">
        <v>3901</v>
      </c>
      <c r="E157" s="1629" t="s">
        <v>788</v>
      </c>
      <c r="F157" s="1627" t="s">
        <v>5098</v>
      </c>
      <c r="G157" s="1627">
        <v>80</v>
      </c>
      <c r="H157" s="1627" t="s">
        <v>956</v>
      </c>
      <c r="I157" s="1627" t="s">
        <v>980</v>
      </c>
      <c r="J157" s="1630" t="s">
        <v>4906</v>
      </c>
      <c r="K157" s="1630" t="s">
        <v>961</v>
      </c>
      <c r="L157" s="1629" t="s">
        <v>5104</v>
      </c>
      <c r="M157" s="1631">
        <v>44225</v>
      </c>
    </row>
    <row r="158" spans="1:13" s="1353" customFormat="1" ht="14.4">
      <c r="A158" s="1627">
        <v>151</v>
      </c>
      <c r="B158" s="1628" t="s">
        <v>1003</v>
      </c>
      <c r="C158" s="1629" t="s">
        <v>3899</v>
      </c>
      <c r="D158" s="1629" t="s">
        <v>3901</v>
      </c>
      <c r="E158" s="1629" t="s">
        <v>788</v>
      </c>
      <c r="F158" s="1627" t="s">
        <v>5098</v>
      </c>
      <c r="G158" s="1627">
        <v>80</v>
      </c>
      <c r="H158" s="1627" t="s">
        <v>956</v>
      </c>
      <c r="I158" s="1627" t="s">
        <v>985</v>
      </c>
      <c r="J158" s="1630" t="s">
        <v>4906</v>
      </c>
      <c r="K158" s="1630" t="s">
        <v>961</v>
      </c>
      <c r="L158" s="1629" t="s">
        <v>5104</v>
      </c>
      <c r="M158" s="1631">
        <v>44225</v>
      </c>
    </row>
    <row r="159" spans="1:13" s="1353" customFormat="1" ht="14.4">
      <c r="A159" s="1627">
        <v>152</v>
      </c>
      <c r="B159" s="1628" t="s">
        <v>1003</v>
      </c>
      <c r="C159" s="1629" t="s">
        <v>3899</v>
      </c>
      <c r="D159" s="1629" t="s">
        <v>3901</v>
      </c>
      <c r="E159" s="1629" t="s">
        <v>788</v>
      </c>
      <c r="F159" s="1627" t="s">
        <v>5098</v>
      </c>
      <c r="G159" s="1627">
        <v>80</v>
      </c>
      <c r="H159" s="1627" t="s">
        <v>956</v>
      </c>
      <c r="I159" s="1627" t="s">
        <v>958</v>
      </c>
      <c r="J159" s="1630" t="s">
        <v>4906</v>
      </c>
      <c r="K159" s="1630" t="s">
        <v>961</v>
      </c>
      <c r="L159" s="1629" t="s">
        <v>5104</v>
      </c>
      <c r="M159" s="1631">
        <v>44225</v>
      </c>
    </row>
    <row r="160" spans="1:13" s="1353" customFormat="1" ht="57.6">
      <c r="A160" s="1627">
        <v>153</v>
      </c>
      <c r="B160" s="1628" t="s">
        <v>1008</v>
      </c>
      <c r="C160" s="1629" t="s">
        <v>4007</v>
      </c>
      <c r="D160" s="1629" t="s">
        <v>629</v>
      </c>
      <c r="E160" s="1629" t="s">
        <v>788</v>
      </c>
      <c r="F160" s="1627" t="s">
        <v>5098</v>
      </c>
      <c r="G160" s="1627">
        <v>41</v>
      </c>
      <c r="H160" s="1627" t="s">
        <v>1090</v>
      </c>
      <c r="I160" s="1627" t="s">
        <v>1037</v>
      </c>
      <c r="J160" s="1630" t="s">
        <v>978</v>
      </c>
      <c r="K160" s="1630" t="s">
        <v>966</v>
      </c>
      <c r="L160" s="1629" t="s">
        <v>5099</v>
      </c>
      <c r="M160" s="1631">
        <v>44225</v>
      </c>
    </row>
    <row r="161" spans="1:13" s="1353" customFormat="1" ht="57.6">
      <c r="A161" s="1627">
        <v>154</v>
      </c>
      <c r="B161" s="1628" t="s">
        <v>1008</v>
      </c>
      <c r="C161" s="1629" t="s">
        <v>1150</v>
      </c>
      <c r="D161" s="1629" t="s">
        <v>1124</v>
      </c>
      <c r="E161" s="1629" t="s">
        <v>788</v>
      </c>
      <c r="F161" s="1627" t="s">
        <v>5098</v>
      </c>
      <c r="G161" s="1627">
        <v>41</v>
      </c>
      <c r="H161" s="1627" t="s">
        <v>1090</v>
      </c>
      <c r="I161" s="1627" t="s">
        <v>1037</v>
      </c>
      <c r="J161" s="1630" t="s">
        <v>978</v>
      </c>
      <c r="K161" s="1630" t="s">
        <v>966</v>
      </c>
      <c r="L161" s="1629" t="s">
        <v>5100</v>
      </c>
      <c r="M161" s="1631">
        <v>44225</v>
      </c>
    </row>
    <row r="162" spans="1:13" s="1353" customFormat="1" ht="57.6">
      <c r="A162" s="1627">
        <v>155</v>
      </c>
      <c r="B162" s="1628" t="s">
        <v>982</v>
      </c>
      <c r="C162" s="1629" t="s">
        <v>4221</v>
      </c>
      <c r="D162" s="1629" t="s">
        <v>629</v>
      </c>
      <c r="E162" s="1629" t="s">
        <v>788</v>
      </c>
      <c r="F162" s="1627" t="s">
        <v>5098</v>
      </c>
      <c r="G162" s="1627">
        <v>41</v>
      </c>
      <c r="H162" s="1627" t="s">
        <v>1090</v>
      </c>
      <c r="I162" s="1627" t="s">
        <v>1037</v>
      </c>
      <c r="J162" s="1630" t="s">
        <v>978</v>
      </c>
      <c r="K162" s="1630" t="s">
        <v>966</v>
      </c>
      <c r="L162" s="1629" t="s">
        <v>5099</v>
      </c>
      <c r="M162" s="1631">
        <v>44225</v>
      </c>
    </row>
    <row r="163" spans="1:13" s="1353" customFormat="1" ht="57.6">
      <c r="A163" s="1627">
        <v>156</v>
      </c>
      <c r="B163" s="1628" t="s">
        <v>982</v>
      </c>
      <c r="C163" s="1629" t="s">
        <v>1128</v>
      </c>
      <c r="D163" s="1629" t="s">
        <v>1124</v>
      </c>
      <c r="E163" s="1629" t="s">
        <v>788</v>
      </c>
      <c r="F163" s="1627" t="s">
        <v>5098</v>
      </c>
      <c r="G163" s="1627">
        <v>41</v>
      </c>
      <c r="H163" s="1627" t="s">
        <v>1090</v>
      </c>
      <c r="I163" s="1627" t="s">
        <v>1037</v>
      </c>
      <c r="J163" s="1630" t="s">
        <v>978</v>
      </c>
      <c r="K163" s="1630" t="s">
        <v>966</v>
      </c>
      <c r="L163" s="1629" t="s">
        <v>5100</v>
      </c>
      <c r="M163" s="1631">
        <v>44225</v>
      </c>
    </row>
    <row r="164" spans="1:13" s="1353" customFormat="1" ht="57.6">
      <c r="A164" s="1627">
        <v>157</v>
      </c>
      <c r="B164" s="1628" t="s">
        <v>1012</v>
      </c>
      <c r="C164" s="1629" t="s">
        <v>1153</v>
      </c>
      <c r="D164" s="1629" t="s">
        <v>1124</v>
      </c>
      <c r="E164" s="1629" t="s">
        <v>788</v>
      </c>
      <c r="F164" s="1627" t="s">
        <v>5098</v>
      </c>
      <c r="G164" s="1627">
        <v>41</v>
      </c>
      <c r="H164" s="1627" t="s">
        <v>1090</v>
      </c>
      <c r="I164" s="1627" t="s">
        <v>1037</v>
      </c>
      <c r="J164" s="1630" t="s">
        <v>978</v>
      </c>
      <c r="K164" s="1630" t="s">
        <v>966</v>
      </c>
      <c r="L164" s="1629" t="s">
        <v>5100</v>
      </c>
      <c r="M164" s="1631">
        <v>44225</v>
      </c>
    </row>
    <row r="165" spans="1:13" s="1353" customFormat="1" ht="43.2">
      <c r="A165" s="1627">
        <v>158</v>
      </c>
      <c r="B165" s="1628" t="s">
        <v>4952</v>
      </c>
      <c r="C165" s="1629" t="s">
        <v>1037</v>
      </c>
      <c r="D165" s="1629" t="s">
        <v>4953</v>
      </c>
      <c r="E165" s="1629" t="s">
        <v>4954</v>
      </c>
      <c r="F165" s="1627" t="s">
        <v>5098</v>
      </c>
      <c r="G165" s="1627">
        <v>40</v>
      </c>
      <c r="H165" s="1636" t="s">
        <v>4956</v>
      </c>
      <c r="I165" s="1627" t="s">
        <v>1037</v>
      </c>
      <c r="J165" s="1630" t="s">
        <v>4906</v>
      </c>
      <c r="K165" s="1637">
        <v>0</v>
      </c>
      <c r="L165" s="1629" t="s">
        <v>5105</v>
      </c>
      <c r="M165" s="1631">
        <v>44327</v>
      </c>
    </row>
    <row r="166" spans="1:13" s="1353" customFormat="1" ht="28.8">
      <c r="A166" s="1627">
        <v>159</v>
      </c>
      <c r="B166" s="1628" t="s">
        <v>4952</v>
      </c>
      <c r="C166" s="1629" t="s">
        <v>1037</v>
      </c>
      <c r="D166" s="1629" t="s">
        <v>5106</v>
      </c>
      <c r="E166" s="1629" t="s">
        <v>788</v>
      </c>
      <c r="F166" s="1627" t="s">
        <v>5098</v>
      </c>
      <c r="G166" s="1636" t="s">
        <v>5107</v>
      </c>
      <c r="H166" s="1627" t="s">
        <v>4972</v>
      </c>
      <c r="I166" s="1627" t="s">
        <v>1037</v>
      </c>
      <c r="J166" s="1638" t="s">
        <v>4973</v>
      </c>
      <c r="K166" s="1638" t="s">
        <v>4974</v>
      </c>
      <c r="L166" s="1629" t="s">
        <v>4975</v>
      </c>
      <c r="M166" s="1631">
        <v>44329</v>
      </c>
    </row>
    <row r="167" spans="1:13" s="1353" customFormat="1" ht="43.2">
      <c r="A167" s="1627">
        <v>160</v>
      </c>
      <c r="B167" s="1628" t="s">
        <v>982</v>
      </c>
      <c r="C167" s="1629" t="s">
        <v>4183</v>
      </c>
      <c r="D167" s="1629" t="s">
        <v>4976</v>
      </c>
      <c r="E167" s="1629" t="s">
        <v>4954</v>
      </c>
      <c r="F167" s="1627" t="s">
        <v>5098</v>
      </c>
      <c r="G167" s="1627">
        <v>105</v>
      </c>
      <c r="H167" s="1627" t="s">
        <v>1861</v>
      </c>
      <c r="I167" s="1627" t="s">
        <v>968</v>
      </c>
      <c r="J167" s="1639">
        <v>1.1805555555555564E-3</v>
      </c>
      <c r="K167" s="1639">
        <v>3.4606481481481485E-3</v>
      </c>
      <c r="L167" s="1629" t="s">
        <v>4977</v>
      </c>
      <c r="M167" s="1631">
        <v>44334</v>
      </c>
    </row>
    <row r="168" spans="1:13" s="1353" customFormat="1" ht="43.2">
      <c r="A168" s="1627">
        <v>161</v>
      </c>
      <c r="B168" s="1628" t="s">
        <v>982</v>
      </c>
      <c r="C168" s="1629" t="s">
        <v>4183</v>
      </c>
      <c r="D168" s="1629" t="s">
        <v>4976</v>
      </c>
      <c r="E168" s="1629" t="s">
        <v>4954</v>
      </c>
      <c r="F168" s="1627" t="s">
        <v>5098</v>
      </c>
      <c r="G168" s="1627">
        <v>105</v>
      </c>
      <c r="H168" s="1627" t="s">
        <v>1861</v>
      </c>
      <c r="I168" s="1627" t="s">
        <v>980</v>
      </c>
      <c r="J168" s="1639">
        <v>1.2037037037037038E-3</v>
      </c>
      <c r="K168" s="1639">
        <v>3.0092592592592588E-3</v>
      </c>
      <c r="L168" s="1629" t="s">
        <v>4977</v>
      </c>
      <c r="M168" s="1631">
        <v>44334</v>
      </c>
    </row>
    <row r="169" spans="1:13" s="1353" customFormat="1" ht="43.2">
      <c r="A169" s="1627">
        <v>162</v>
      </c>
      <c r="B169" s="1628" t="s">
        <v>982</v>
      </c>
      <c r="C169" s="1629" t="s">
        <v>4183</v>
      </c>
      <c r="D169" s="1629" t="s">
        <v>4976</v>
      </c>
      <c r="E169" s="1629" t="s">
        <v>4954</v>
      </c>
      <c r="F169" s="1627" t="s">
        <v>5098</v>
      </c>
      <c r="G169" s="1627">
        <v>105</v>
      </c>
      <c r="H169" s="1627" t="s">
        <v>1861</v>
      </c>
      <c r="I169" s="1627" t="s">
        <v>985</v>
      </c>
      <c r="J169" s="1639">
        <v>1.1458333333333342E-3</v>
      </c>
      <c r="K169" s="1639">
        <v>2.615740740740741E-3</v>
      </c>
      <c r="L169" s="1629" t="s">
        <v>4977</v>
      </c>
      <c r="M169" s="1631">
        <v>44334</v>
      </c>
    </row>
    <row r="170" spans="1:13" s="1353" customFormat="1" ht="43.2">
      <c r="A170" s="1627">
        <v>163</v>
      </c>
      <c r="B170" s="1628" t="s">
        <v>982</v>
      </c>
      <c r="C170" s="1629" t="s">
        <v>4183</v>
      </c>
      <c r="D170" s="1629" t="s">
        <v>4976</v>
      </c>
      <c r="E170" s="1629" t="s">
        <v>4954</v>
      </c>
      <c r="F170" s="1627" t="s">
        <v>5098</v>
      </c>
      <c r="G170" s="1627">
        <v>105</v>
      </c>
      <c r="H170" s="1627" t="s">
        <v>1861</v>
      </c>
      <c r="I170" s="1627" t="s">
        <v>958</v>
      </c>
      <c r="J170" s="1639">
        <v>1.3773148148148147E-3</v>
      </c>
      <c r="K170" s="1639">
        <v>2.1990740740740742E-3</v>
      </c>
      <c r="L170" s="1629" t="s">
        <v>4977</v>
      </c>
      <c r="M170" s="1631">
        <v>44334</v>
      </c>
    </row>
    <row r="171" spans="1:13" s="1353" customFormat="1" ht="43.2">
      <c r="A171" s="1627">
        <v>164</v>
      </c>
      <c r="B171" s="1628" t="s">
        <v>982</v>
      </c>
      <c r="C171" s="1629" t="s">
        <v>4183</v>
      </c>
      <c r="D171" s="1629" t="s">
        <v>4976</v>
      </c>
      <c r="E171" s="1629" t="s">
        <v>4954</v>
      </c>
      <c r="F171" s="1627" t="s">
        <v>5098</v>
      </c>
      <c r="G171" s="1627">
        <v>105</v>
      </c>
      <c r="H171" s="1627" t="s">
        <v>1861</v>
      </c>
      <c r="I171" s="1627" t="s">
        <v>970</v>
      </c>
      <c r="J171" s="1639">
        <v>1.3888888888888889E-3</v>
      </c>
      <c r="K171" s="1639">
        <v>1.8865740740740742E-3</v>
      </c>
      <c r="L171" s="1629" t="s">
        <v>4977</v>
      </c>
      <c r="M171" s="1631">
        <v>44334</v>
      </c>
    </row>
    <row r="172" spans="1:13" s="1353" customFormat="1" ht="43.2">
      <c r="A172" s="1627">
        <v>165</v>
      </c>
      <c r="B172" s="1628" t="s">
        <v>1015</v>
      </c>
      <c r="C172" s="1629" t="s">
        <v>4685</v>
      </c>
      <c r="D172" s="1629" t="s">
        <v>689</v>
      </c>
      <c r="E172" s="1629" t="s">
        <v>4954</v>
      </c>
      <c r="F172" s="1627" t="s">
        <v>5098</v>
      </c>
      <c r="G172" s="1627">
        <v>118</v>
      </c>
      <c r="H172" s="1627" t="s">
        <v>1100</v>
      </c>
      <c r="I172" s="1627" t="s">
        <v>1037</v>
      </c>
      <c r="J172" s="1630">
        <v>-1.224</v>
      </c>
      <c r="K172" s="1630">
        <v>-1.1950000000000001</v>
      </c>
      <c r="L172" s="1629" t="s">
        <v>5108</v>
      </c>
      <c r="M172" s="1631">
        <v>44335</v>
      </c>
    </row>
    <row r="173" spans="1:13" s="1353" customFormat="1" ht="43.2">
      <c r="A173" s="1627">
        <v>166</v>
      </c>
      <c r="B173" s="1628" t="s">
        <v>1015</v>
      </c>
      <c r="C173" s="1629" t="s">
        <v>4688</v>
      </c>
      <c r="D173" s="1629" t="s">
        <v>689</v>
      </c>
      <c r="E173" s="1629" t="s">
        <v>4954</v>
      </c>
      <c r="F173" s="1627" t="s">
        <v>5098</v>
      </c>
      <c r="G173" s="1627">
        <v>122</v>
      </c>
      <c r="H173" s="1627" t="s">
        <v>1099</v>
      </c>
      <c r="I173" s="1627" t="s">
        <v>1037</v>
      </c>
      <c r="J173" s="1630">
        <v>0.61399999999999999</v>
      </c>
      <c r="K173" s="1630">
        <v>0.6</v>
      </c>
      <c r="L173" s="1629" t="s">
        <v>5108</v>
      </c>
      <c r="M173" s="1631">
        <v>44335</v>
      </c>
    </row>
    <row r="174" spans="1:13" s="1353" customFormat="1" ht="43.2">
      <c r="A174" s="1627">
        <v>167</v>
      </c>
      <c r="B174" s="1629" t="s">
        <v>4980</v>
      </c>
      <c r="C174" s="1629" t="s">
        <v>1037</v>
      </c>
      <c r="D174" s="1629" t="s">
        <v>4953</v>
      </c>
      <c r="E174" s="1629" t="s">
        <v>4954</v>
      </c>
      <c r="F174" s="1627" t="s">
        <v>5098</v>
      </c>
      <c r="G174" s="1627">
        <v>40</v>
      </c>
      <c r="H174" s="1627" t="s">
        <v>5109</v>
      </c>
      <c r="I174" s="1627" t="s">
        <v>1037</v>
      </c>
      <c r="J174" s="1636" t="s">
        <v>4973</v>
      </c>
      <c r="K174" s="1627" t="s">
        <v>4982</v>
      </c>
      <c r="L174" s="1629" t="s">
        <v>4983</v>
      </c>
      <c r="M174" s="1631">
        <v>44335</v>
      </c>
    </row>
    <row r="175" spans="1:13" s="1353" customFormat="1" ht="57.6">
      <c r="A175" s="1627">
        <v>168</v>
      </c>
      <c r="B175" s="1629" t="s">
        <v>4984</v>
      </c>
      <c r="C175" s="1629" t="s">
        <v>1037</v>
      </c>
      <c r="D175" s="1629" t="s">
        <v>4953</v>
      </c>
      <c r="E175" s="1629" t="s">
        <v>4954</v>
      </c>
      <c r="F175" s="1627" t="s">
        <v>5098</v>
      </c>
      <c r="G175" s="1627">
        <v>40</v>
      </c>
      <c r="H175" s="1627" t="s">
        <v>5109</v>
      </c>
      <c r="I175" s="1627" t="s">
        <v>1037</v>
      </c>
      <c r="J175" s="1636" t="s">
        <v>4973</v>
      </c>
      <c r="K175" s="1627" t="s">
        <v>4982</v>
      </c>
      <c r="L175" s="1629" t="s">
        <v>4983</v>
      </c>
      <c r="M175" s="1631">
        <v>44335</v>
      </c>
    </row>
    <row r="176" spans="1:13" s="1353" customFormat="1" ht="43.2">
      <c r="A176" s="1627">
        <v>169</v>
      </c>
      <c r="B176" s="1628" t="s">
        <v>1022</v>
      </c>
      <c r="C176" s="1629" t="s">
        <v>2228</v>
      </c>
      <c r="D176" s="1629" t="s">
        <v>1923</v>
      </c>
      <c r="E176" s="1629" t="s">
        <v>4954</v>
      </c>
      <c r="F176" s="1627" t="s">
        <v>5098</v>
      </c>
      <c r="G176" s="1627">
        <v>87</v>
      </c>
      <c r="H176" s="1627" t="s">
        <v>1861</v>
      </c>
      <c r="I176" s="1627" t="s">
        <v>968</v>
      </c>
      <c r="J176" s="1639">
        <v>2.58101851875E-3</v>
      </c>
      <c r="K176" s="1639">
        <v>1.8171296296296297E-3</v>
      </c>
      <c r="L176" s="1629" t="s">
        <v>4985</v>
      </c>
      <c r="M176" s="1631">
        <v>44335</v>
      </c>
    </row>
    <row r="177" spans="1:13" s="1353" customFormat="1" ht="43.2">
      <c r="A177" s="1627">
        <v>170</v>
      </c>
      <c r="B177" s="1628" t="s">
        <v>1022</v>
      </c>
      <c r="C177" s="1629" t="s">
        <v>2231</v>
      </c>
      <c r="D177" s="1629" t="s">
        <v>1923</v>
      </c>
      <c r="E177" s="1629" t="s">
        <v>4954</v>
      </c>
      <c r="F177" s="1627" t="s">
        <v>5098</v>
      </c>
      <c r="G177" s="1627">
        <v>87</v>
      </c>
      <c r="H177" s="1627" t="s">
        <v>1861</v>
      </c>
      <c r="I177" s="1627" t="s">
        <v>980</v>
      </c>
      <c r="J177" s="1639">
        <v>2.546296296064815E-3</v>
      </c>
      <c r="K177" s="1639">
        <v>1.6203703703703703E-3</v>
      </c>
      <c r="L177" s="1629" t="s">
        <v>4985</v>
      </c>
      <c r="M177" s="1631">
        <v>44335</v>
      </c>
    </row>
    <row r="178" spans="1:13" s="1353" customFormat="1" ht="43.2">
      <c r="A178" s="1627">
        <v>171</v>
      </c>
      <c r="B178" s="1628" t="s">
        <v>1022</v>
      </c>
      <c r="C178" s="1629" t="s">
        <v>2235</v>
      </c>
      <c r="D178" s="1629" t="s">
        <v>1923</v>
      </c>
      <c r="E178" s="1629" t="s">
        <v>4954</v>
      </c>
      <c r="F178" s="1627" t="s">
        <v>5098</v>
      </c>
      <c r="G178" s="1627">
        <v>87</v>
      </c>
      <c r="H178" s="1627" t="s">
        <v>1861</v>
      </c>
      <c r="I178" s="1627" t="s">
        <v>985</v>
      </c>
      <c r="J178" s="1639">
        <v>2.488425925694445E-3</v>
      </c>
      <c r="K178" s="1639">
        <v>1.0416666666666667E-3</v>
      </c>
      <c r="L178" s="1629" t="s">
        <v>4985</v>
      </c>
      <c r="M178" s="1631">
        <v>44335</v>
      </c>
    </row>
    <row r="179" spans="1:13" s="1353" customFormat="1" ht="43.2">
      <c r="A179" s="1627">
        <v>172</v>
      </c>
      <c r="B179" s="1628" t="s">
        <v>1022</v>
      </c>
      <c r="C179" s="1629" t="s">
        <v>2238</v>
      </c>
      <c r="D179" s="1629" t="s">
        <v>1923</v>
      </c>
      <c r="E179" s="1629" t="s">
        <v>4954</v>
      </c>
      <c r="F179" s="1627" t="s">
        <v>5098</v>
      </c>
      <c r="G179" s="1627">
        <v>87</v>
      </c>
      <c r="H179" s="1627" t="s">
        <v>1861</v>
      </c>
      <c r="I179" s="1627" t="s">
        <v>958</v>
      </c>
      <c r="J179" s="1639">
        <v>2.4421296293981485E-3</v>
      </c>
      <c r="K179" s="1639">
        <v>1.0416666666666667E-3</v>
      </c>
      <c r="L179" s="1629" t="s">
        <v>4985</v>
      </c>
      <c r="M179" s="1631">
        <v>44335</v>
      </c>
    </row>
    <row r="180" spans="1:13" s="1353" customFormat="1" ht="43.2">
      <c r="A180" s="1627">
        <v>173</v>
      </c>
      <c r="B180" s="1628" t="s">
        <v>1022</v>
      </c>
      <c r="C180" s="1629" t="s">
        <v>2242</v>
      </c>
      <c r="D180" s="1629" t="s">
        <v>1923</v>
      </c>
      <c r="E180" s="1629" t="s">
        <v>4954</v>
      </c>
      <c r="F180" s="1627" t="s">
        <v>5098</v>
      </c>
      <c r="G180" s="1627">
        <v>87</v>
      </c>
      <c r="H180" s="1627" t="s">
        <v>1861</v>
      </c>
      <c r="I180" s="1627" t="s">
        <v>970</v>
      </c>
      <c r="J180" s="1639">
        <v>2.4305555555555556E-3</v>
      </c>
      <c r="K180" s="1639">
        <v>1.0416666666666667E-3</v>
      </c>
      <c r="L180" s="1629" t="s">
        <v>4985</v>
      </c>
      <c r="M180" s="1631">
        <v>44335</v>
      </c>
    </row>
    <row r="181" spans="1:13" s="1353" customFormat="1" ht="43.2">
      <c r="A181" s="1627">
        <v>174</v>
      </c>
      <c r="B181" s="1628" t="s">
        <v>1022</v>
      </c>
      <c r="C181" s="1640" t="s">
        <v>2343</v>
      </c>
      <c r="D181" s="1640" t="s">
        <v>2345</v>
      </c>
      <c r="E181" s="1629" t="s">
        <v>4954</v>
      </c>
      <c r="F181" s="1627" t="s">
        <v>5098</v>
      </c>
      <c r="G181" s="1627">
        <v>41</v>
      </c>
      <c r="H181" s="1627" t="s">
        <v>1090</v>
      </c>
      <c r="I181" s="1627" t="s">
        <v>4986</v>
      </c>
      <c r="J181" s="1630" t="s">
        <v>966</v>
      </c>
      <c r="K181" s="1630" t="s">
        <v>978</v>
      </c>
      <c r="L181" s="1629" t="s">
        <v>4985</v>
      </c>
      <c r="M181" s="1631">
        <v>44335</v>
      </c>
    </row>
    <row r="182" spans="1:13" s="1353" customFormat="1" ht="43.2">
      <c r="A182" s="1627">
        <v>175</v>
      </c>
      <c r="B182" s="1628" t="s">
        <v>4952</v>
      </c>
      <c r="C182" s="1629" t="s">
        <v>4952</v>
      </c>
      <c r="D182" s="1629" t="s">
        <v>4952</v>
      </c>
      <c r="E182" s="1629" t="s">
        <v>4954</v>
      </c>
      <c r="F182" s="1627" t="s">
        <v>5098</v>
      </c>
      <c r="G182" s="1627">
        <v>40</v>
      </c>
      <c r="H182" s="1627" t="s">
        <v>132</v>
      </c>
      <c r="I182" s="1627" t="s">
        <v>1037</v>
      </c>
      <c r="J182" s="1638" t="s">
        <v>4973</v>
      </c>
      <c r="K182" s="1638" t="s">
        <v>4974</v>
      </c>
      <c r="L182" s="1629" t="s">
        <v>4987</v>
      </c>
      <c r="M182" s="1631">
        <v>44336</v>
      </c>
    </row>
    <row r="183" spans="1:13" s="1353" customFormat="1" ht="43.2">
      <c r="A183" s="1627">
        <v>176</v>
      </c>
      <c r="B183" s="1628" t="s">
        <v>1022</v>
      </c>
      <c r="C183" s="1640" t="s">
        <v>2343</v>
      </c>
      <c r="D183" s="1640" t="s">
        <v>2345</v>
      </c>
      <c r="E183" s="1629" t="s">
        <v>4954</v>
      </c>
      <c r="F183" s="1627" t="s">
        <v>5098</v>
      </c>
      <c r="G183" s="1627">
        <v>38</v>
      </c>
      <c r="H183" s="1627" t="s">
        <v>1873</v>
      </c>
      <c r="I183" s="1627" t="s">
        <v>4986</v>
      </c>
      <c r="J183" s="1638" t="s">
        <v>293</v>
      </c>
      <c r="K183" s="1638" t="s">
        <v>991</v>
      </c>
      <c r="L183" s="1629" t="s">
        <v>4985</v>
      </c>
      <c r="M183" s="1631">
        <v>44336</v>
      </c>
    </row>
    <row r="184" spans="1:13" s="1353" customFormat="1" ht="43.2">
      <c r="A184" s="1627">
        <v>177</v>
      </c>
      <c r="B184" s="1628" t="s">
        <v>1033</v>
      </c>
      <c r="C184" s="1640" t="s">
        <v>2998</v>
      </c>
      <c r="D184" s="1640" t="s">
        <v>3000</v>
      </c>
      <c r="E184" s="1629" t="s">
        <v>4954</v>
      </c>
      <c r="F184" s="1627" t="s">
        <v>5098</v>
      </c>
      <c r="G184" s="1627">
        <v>39</v>
      </c>
      <c r="H184" s="1627" t="s">
        <v>1874</v>
      </c>
      <c r="I184" s="1627" t="s">
        <v>4986</v>
      </c>
      <c r="J184" s="1638" t="s">
        <v>4992</v>
      </c>
      <c r="K184" s="1638" t="s">
        <v>3002</v>
      </c>
      <c r="L184" s="1629" t="s">
        <v>4993</v>
      </c>
      <c r="M184" s="1631">
        <v>44340</v>
      </c>
    </row>
    <row r="185" spans="1:13" s="1353" customFormat="1" ht="43.2">
      <c r="A185" s="1627">
        <v>178</v>
      </c>
      <c r="B185" s="1628" t="s">
        <v>1033</v>
      </c>
      <c r="C185" s="1640" t="s">
        <v>3020</v>
      </c>
      <c r="D185" s="1640" t="s">
        <v>3022</v>
      </c>
      <c r="E185" s="1629" t="s">
        <v>4954</v>
      </c>
      <c r="F185" s="1627" t="s">
        <v>5098</v>
      </c>
      <c r="G185" s="1627">
        <v>39</v>
      </c>
      <c r="H185" s="1627" t="s">
        <v>1874</v>
      </c>
      <c r="I185" s="1627" t="s">
        <v>4986</v>
      </c>
      <c r="J185" s="1638" t="s">
        <v>4992</v>
      </c>
      <c r="K185" s="1638" t="s">
        <v>3002</v>
      </c>
      <c r="L185" s="1629" t="s">
        <v>4993</v>
      </c>
      <c r="M185" s="1631">
        <v>44340</v>
      </c>
    </row>
    <row r="186" spans="1:13" s="1353" customFormat="1" ht="43.2">
      <c r="A186" s="1627">
        <v>179</v>
      </c>
      <c r="B186" s="1628" t="s">
        <v>1033</v>
      </c>
      <c r="C186" s="1640" t="s">
        <v>2998</v>
      </c>
      <c r="D186" s="1640" t="s">
        <v>3000</v>
      </c>
      <c r="E186" s="1629" t="s">
        <v>4954</v>
      </c>
      <c r="F186" s="1627" t="s">
        <v>5098</v>
      </c>
      <c r="G186" s="1627">
        <v>38</v>
      </c>
      <c r="H186" s="1627" t="s">
        <v>4994</v>
      </c>
      <c r="I186" s="1627" t="s">
        <v>4986</v>
      </c>
      <c r="J186" s="1638" t="s">
        <v>293</v>
      </c>
      <c r="K186" s="1638" t="s">
        <v>1039</v>
      </c>
      <c r="L186" s="1629" t="s">
        <v>4993</v>
      </c>
      <c r="M186" s="1631">
        <v>44340</v>
      </c>
    </row>
    <row r="187" spans="1:13" s="1353" customFormat="1" ht="43.2">
      <c r="A187" s="1627">
        <v>180</v>
      </c>
      <c r="B187" s="1628" t="s">
        <v>1033</v>
      </c>
      <c r="C187" s="1640" t="s">
        <v>3020</v>
      </c>
      <c r="D187" s="1640" t="s">
        <v>3022</v>
      </c>
      <c r="E187" s="1629" t="s">
        <v>4954</v>
      </c>
      <c r="F187" s="1627" t="s">
        <v>5098</v>
      </c>
      <c r="G187" s="1627">
        <v>38</v>
      </c>
      <c r="H187" s="1627" t="s">
        <v>4994</v>
      </c>
      <c r="I187" s="1627" t="s">
        <v>4986</v>
      </c>
      <c r="J187" s="1638" t="s">
        <v>293</v>
      </c>
      <c r="K187" s="1638" t="s">
        <v>1039</v>
      </c>
      <c r="L187" s="1629" t="s">
        <v>4993</v>
      </c>
      <c r="M187" s="1631">
        <v>44340</v>
      </c>
    </row>
    <row r="188" spans="1:13" s="1353" customFormat="1" ht="14.4">
      <c r="A188" s="1621">
        <v>181</v>
      </c>
      <c r="B188" s="1622" t="s">
        <v>1015</v>
      </c>
      <c r="C188" s="1623" t="s">
        <v>4659</v>
      </c>
      <c r="D188" s="1623" t="s">
        <v>629</v>
      </c>
      <c r="E188" s="1623" t="s">
        <v>4903</v>
      </c>
      <c r="F188" s="1621" t="s">
        <v>5098</v>
      </c>
      <c r="G188" s="1621">
        <v>90</v>
      </c>
      <c r="H188" s="1621" t="s">
        <v>1858</v>
      </c>
      <c r="I188" s="1621" t="s">
        <v>968</v>
      </c>
      <c r="J188" s="1633">
        <v>-4.7</v>
      </c>
      <c r="K188" s="1633">
        <v>-20</v>
      </c>
      <c r="L188" s="1623" t="s">
        <v>4907</v>
      </c>
      <c r="M188" s="1625">
        <v>44341</v>
      </c>
    </row>
    <row r="189" spans="1:13" s="1353" customFormat="1" ht="14.4">
      <c r="A189" s="1621">
        <v>182</v>
      </c>
      <c r="B189" s="1622" t="s">
        <v>1015</v>
      </c>
      <c r="C189" s="1623" t="s">
        <v>4659</v>
      </c>
      <c r="D189" s="1623" t="s">
        <v>629</v>
      </c>
      <c r="E189" s="1623" t="s">
        <v>4903</v>
      </c>
      <c r="F189" s="1621" t="s">
        <v>5098</v>
      </c>
      <c r="G189" s="1621">
        <v>90</v>
      </c>
      <c r="H189" s="1621" t="s">
        <v>1858</v>
      </c>
      <c r="I189" s="1621" t="s">
        <v>980</v>
      </c>
      <c r="J189" s="1633">
        <v>-4.7</v>
      </c>
      <c r="K189" s="1633">
        <v>-20</v>
      </c>
      <c r="L189" s="1623" t="s">
        <v>4907</v>
      </c>
      <c r="M189" s="1625">
        <v>44341</v>
      </c>
    </row>
    <row r="190" spans="1:13" s="1353" customFormat="1" ht="14.4">
      <c r="A190" s="1621">
        <v>183</v>
      </c>
      <c r="B190" s="1622" t="s">
        <v>1015</v>
      </c>
      <c r="C190" s="1623" t="s">
        <v>4659</v>
      </c>
      <c r="D190" s="1623" t="s">
        <v>629</v>
      </c>
      <c r="E190" s="1623" t="s">
        <v>4903</v>
      </c>
      <c r="F190" s="1621" t="s">
        <v>5098</v>
      </c>
      <c r="G190" s="1621">
        <v>90</v>
      </c>
      <c r="H190" s="1621" t="s">
        <v>1858</v>
      </c>
      <c r="I190" s="1621" t="s">
        <v>985</v>
      </c>
      <c r="J190" s="1633">
        <v>-4.7</v>
      </c>
      <c r="K190" s="1633">
        <v>-20</v>
      </c>
      <c r="L190" s="1623" t="s">
        <v>4907</v>
      </c>
      <c r="M190" s="1625">
        <v>44341</v>
      </c>
    </row>
    <row r="191" spans="1:13" s="1353" customFormat="1" ht="14.4">
      <c r="A191" s="1621">
        <v>184</v>
      </c>
      <c r="B191" s="1622" t="s">
        <v>1015</v>
      </c>
      <c r="C191" s="1623" t="s">
        <v>4659</v>
      </c>
      <c r="D191" s="1623" t="s">
        <v>629</v>
      </c>
      <c r="E191" s="1623" t="s">
        <v>4903</v>
      </c>
      <c r="F191" s="1621" t="s">
        <v>5098</v>
      </c>
      <c r="G191" s="1621">
        <v>90</v>
      </c>
      <c r="H191" s="1621" t="s">
        <v>1858</v>
      </c>
      <c r="I191" s="1621" t="s">
        <v>958</v>
      </c>
      <c r="J191" s="1633">
        <v>-4.7</v>
      </c>
      <c r="K191" s="1633">
        <v>-20</v>
      </c>
      <c r="L191" s="1623" t="s">
        <v>4907</v>
      </c>
      <c r="M191" s="1625">
        <v>44341</v>
      </c>
    </row>
    <row r="192" spans="1:13" s="1353" customFormat="1" ht="14.4">
      <c r="A192" s="1621">
        <v>185</v>
      </c>
      <c r="B192" s="1622" t="s">
        <v>1015</v>
      </c>
      <c r="C192" s="1623" t="s">
        <v>4659</v>
      </c>
      <c r="D192" s="1623" t="s">
        <v>629</v>
      </c>
      <c r="E192" s="1623" t="s">
        <v>4903</v>
      </c>
      <c r="F192" s="1621" t="s">
        <v>5098</v>
      </c>
      <c r="G192" s="1621">
        <v>90</v>
      </c>
      <c r="H192" s="1621" t="s">
        <v>1858</v>
      </c>
      <c r="I192" s="1621" t="s">
        <v>970</v>
      </c>
      <c r="J192" s="1633">
        <v>-4.7</v>
      </c>
      <c r="K192" s="1633">
        <v>-20</v>
      </c>
      <c r="L192" s="1623" t="s">
        <v>4907</v>
      </c>
      <c r="M192" s="1625">
        <v>44341</v>
      </c>
    </row>
    <row r="193" spans="1:13" s="1353" customFormat="1" ht="14.4">
      <c r="A193" s="1621">
        <v>186</v>
      </c>
      <c r="B193" s="1622" t="s">
        <v>990</v>
      </c>
      <c r="C193" s="1623" t="s">
        <v>2511</v>
      </c>
      <c r="D193" s="1623" t="s">
        <v>5031</v>
      </c>
      <c r="E193" s="1623" t="s">
        <v>4903</v>
      </c>
      <c r="F193" s="1621" t="s">
        <v>5098</v>
      </c>
      <c r="G193" s="1621">
        <v>90</v>
      </c>
      <c r="H193" s="1621" t="s">
        <v>1858</v>
      </c>
      <c r="I193" s="1621" t="s">
        <v>968</v>
      </c>
      <c r="J193" s="1633">
        <v>-20.2</v>
      </c>
      <c r="K193" s="1633">
        <v>-38</v>
      </c>
      <c r="L193" s="1623" t="s">
        <v>4907</v>
      </c>
      <c r="M193" s="1625">
        <v>44341</v>
      </c>
    </row>
    <row r="194" spans="1:13" s="1353" customFormat="1" ht="14.4">
      <c r="A194" s="1621">
        <v>187</v>
      </c>
      <c r="B194" s="1622" t="s">
        <v>990</v>
      </c>
      <c r="C194" s="1623" t="s">
        <v>2511</v>
      </c>
      <c r="D194" s="1623" t="s">
        <v>5031</v>
      </c>
      <c r="E194" s="1623" t="s">
        <v>4903</v>
      </c>
      <c r="F194" s="1621" t="s">
        <v>5098</v>
      </c>
      <c r="G194" s="1621">
        <v>90</v>
      </c>
      <c r="H194" s="1621" t="s">
        <v>1858</v>
      </c>
      <c r="I194" s="1621" t="s">
        <v>980</v>
      </c>
      <c r="J194" s="1633">
        <v>-20.2</v>
      </c>
      <c r="K194" s="1633">
        <v>-38</v>
      </c>
      <c r="L194" s="1623" t="s">
        <v>4907</v>
      </c>
      <c r="M194" s="1625">
        <v>44341</v>
      </c>
    </row>
    <row r="195" spans="1:13" s="1353" customFormat="1" ht="14.4">
      <c r="A195" s="1621">
        <v>188</v>
      </c>
      <c r="B195" s="1622" t="s">
        <v>990</v>
      </c>
      <c r="C195" s="1623" t="s">
        <v>2511</v>
      </c>
      <c r="D195" s="1623" t="s">
        <v>5031</v>
      </c>
      <c r="E195" s="1623" t="s">
        <v>4903</v>
      </c>
      <c r="F195" s="1621" t="s">
        <v>5098</v>
      </c>
      <c r="G195" s="1621">
        <v>90</v>
      </c>
      <c r="H195" s="1621" t="s">
        <v>1858</v>
      </c>
      <c r="I195" s="1621" t="s">
        <v>985</v>
      </c>
      <c r="J195" s="1633">
        <v>-20.2</v>
      </c>
      <c r="K195" s="1633">
        <v>-38</v>
      </c>
      <c r="L195" s="1623" t="s">
        <v>4907</v>
      </c>
      <c r="M195" s="1625">
        <v>44341</v>
      </c>
    </row>
    <row r="196" spans="1:13" s="1353" customFormat="1" ht="14.4">
      <c r="A196" s="1621">
        <v>189</v>
      </c>
      <c r="B196" s="1622" t="s">
        <v>990</v>
      </c>
      <c r="C196" s="1623" t="s">
        <v>2511</v>
      </c>
      <c r="D196" s="1623" t="s">
        <v>5031</v>
      </c>
      <c r="E196" s="1623" t="s">
        <v>4903</v>
      </c>
      <c r="F196" s="1621" t="s">
        <v>5098</v>
      </c>
      <c r="G196" s="1621">
        <v>90</v>
      </c>
      <c r="H196" s="1621" t="s">
        <v>1858</v>
      </c>
      <c r="I196" s="1621" t="s">
        <v>958</v>
      </c>
      <c r="J196" s="1633">
        <v>-20.2</v>
      </c>
      <c r="K196" s="1633">
        <v>-38</v>
      </c>
      <c r="L196" s="1623" t="s">
        <v>4907</v>
      </c>
      <c r="M196" s="1625">
        <v>44341</v>
      </c>
    </row>
    <row r="197" spans="1:13" s="1353" customFormat="1" ht="14.4">
      <c r="A197" s="1621">
        <v>190</v>
      </c>
      <c r="B197" s="1622" t="s">
        <v>990</v>
      </c>
      <c r="C197" s="1623" t="s">
        <v>2511</v>
      </c>
      <c r="D197" s="1623" t="s">
        <v>5031</v>
      </c>
      <c r="E197" s="1623" t="s">
        <v>4903</v>
      </c>
      <c r="F197" s="1621" t="s">
        <v>5098</v>
      </c>
      <c r="G197" s="1621">
        <v>90</v>
      </c>
      <c r="H197" s="1621" t="s">
        <v>1858</v>
      </c>
      <c r="I197" s="1621" t="s">
        <v>970</v>
      </c>
      <c r="J197" s="1633">
        <v>-20.2</v>
      </c>
      <c r="K197" s="1633">
        <v>-38</v>
      </c>
      <c r="L197" s="1623" t="s">
        <v>4907</v>
      </c>
      <c r="M197" s="1625">
        <v>44341</v>
      </c>
    </row>
    <row r="198" spans="1:13" s="1353" customFormat="1" ht="14.4">
      <c r="A198" s="1621">
        <v>191</v>
      </c>
      <c r="B198" s="1622" t="s">
        <v>990</v>
      </c>
      <c r="C198" s="1623" t="s">
        <v>2516</v>
      </c>
      <c r="D198" s="1623" t="s">
        <v>5110</v>
      </c>
      <c r="E198" s="1623" t="s">
        <v>4903</v>
      </c>
      <c r="F198" s="1621" t="s">
        <v>5098</v>
      </c>
      <c r="G198" s="1621">
        <v>90</v>
      </c>
      <c r="H198" s="1621" t="s">
        <v>1858</v>
      </c>
      <c r="I198" s="1621" t="s">
        <v>968</v>
      </c>
      <c r="J198" s="1633">
        <v>-56.6</v>
      </c>
      <c r="K198" s="1633">
        <v>-77.3</v>
      </c>
      <c r="L198" s="1623" t="s">
        <v>4907</v>
      </c>
      <c r="M198" s="1625">
        <v>44341</v>
      </c>
    </row>
    <row r="199" spans="1:13" s="1353" customFormat="1" ht="14.4">
      <c r="A199" s="1621">
        <v>192</v>
      </c>
      <c r="B199" s="1622" t="s">
        <v>990</v>
      </c>
      <c r="C199" s="1623" t="s">
        <v>2516</v>
      </c>
      <c r="D199" s="1623" t="s">
        <v>5110</v>
      </c>
      <c r="E199" s="1623" t="s">
        <v>4903</v>
      </c>
      <c r="F199" s="1621" t="s">
        <v>5098</v>
      </c>
      <c r="G199" s="1621">
        <v>90</v>
      </c>
      <c r="H199" s="1621" t="s">
        <v>1858</v>
      </c>
      <c r="I199" s="1621" t="s">
        <v>980</v>
      </c>
      <c r="J199" s="1633">
        <v>-56.6</v>
      </c>
      <c r="K199" s="1633">
        <v>-77.3</v>
      </c>
      <c r="L199" s="1623" t="s">
        <v>4907</v>
      </c>
      <c r="M199" s="1625">
        <v>44341</v>
      </c>
    </row>
    <row r="200" spans="1:13" s="1353" customFormat="1" ht="14.4">
      <c r="A200" s="1621">
        <v>193</v>
      </c>
      <c r="B200" s="1622" t="s">
        <v>990</v>
      </c>
      <c r="C200" s="1623" t="s">
        <v>2516</v>
      </c>
      <c r="D200" s="1623" t="s">
        <v>5110</v>
      </c>
      <c r="E200" s="1623" t="s">
        <v>4903</v>
      </c>
      <c r="F200" s="1621" t="s">
        <v>5098</v>
      </c>
      <c r="G200" s="1621">
        <v>90</v>
      </c>
      <c r="H200" s="1621" t="s">
        <v>1858</v>
      </c>
      <c r="I200" s="1621" t="s">
        <v>985</v>
      </c>
      <c r="J200" s="1633">
        <v>-56.6</v>
      </c>
      <c r="K200" s="1633">
        <v>-77.3</v>
      </c>
      <c r="L200" s="1623" t="s">
        <v>4907</v>
      </c>
      <c r="M200" s="1625">
        <v>44341</v>
      </c>
    </row>
    <row r="201" spans="1:13" s="1353" customFormat="1" ht="14.4">
      <c r="A201" s="1621">
        <v>194</v>
      </c>
      <c r="B201" s="1622" t="s">
        <v>990</v>
      </c>
      <c r="C201" s="1623" t="s">
        <v>2516</v>
      </c>
      <c r="D201" s="1623" t="s">
        <v>5110</v>
      </c>
      <c r="E201" s="1623" t="s">
        <v>4903</v>
      </c>
      <c r="F201" s="1621" t="s">
        <v>5098</v>
      </c>
      <c r="G201" s="1621">
        <v>90</v>
      </c>
      <c r="H201" s="1621" t="s">
        <v>1858</v>
      </c>
      <c r="I201" s="1621" t="s">
        <v>958</v>
      </c>
      <c r="J201" s="1633">
        <v>-56.6</v>
      </c>
      <c r="K201" s="1633">
        <v>-77.3</v>
      </c>
      <c r="L201" s="1623" t="s">
        <v>4907</v>
      </c>
      <c r="M201" s="1625">
        <v>44341</v>
      </c>
    </row>
    <row r="202" spans="1:13" s="1353" customFormat="1" ht="14.4">
      <c r="A202" s="1621">
        <v>195</v>
      </c>
      <c r="B202" s="1622" t="s">
        <v>990</v>
      </c>
      <c r="C202" s="1623" t="s">
        <v>2516</v>
      </c>
      <c r="D202" s="1623" t="s">
        <v>5110</v>
      </c>
      <c r="E202" s="1623" t="s">
        <v>4903</v>
      </c>
      <c r="F202" s="1621" t="s">
        <v>5098</v>
      </c>
      <c r="G202" s="1621">
        <v>90</v>
      </c>
      <c r="H202" s="1621" t="s">
        <v>1858</v>
      </c>
      <c r="I202" s="1621" t="s">
        <v>970</v>
      </c>
      <c r="J202" s="1633">
        <v>-56.6</v>
      </c>
      <c r="K202" s="1633">
        <v>-77.3</v>
      </c>
      <c r="L202" s="1623" t="s">
        <v>4907</v>
      </c>
      <c r="M202" s="1625">
        <v>44341</v>
      </c>
    </row>
    <row r="203" spans="1:13" s="1353" customFormat="1" ht="14.4">
      <c r="A203" s="1621">
        <v>196</v>
      </c>
      <c r="B203" s="1622" t="s">
        <v>990</v>
      </c>
      <c r="C203" s="1623" t="s">
        <v>2511</v>
      </c>
      <c r="D203" s="1623" t="s">
        <v>2513</v>
      </c>
      <c r="E203" s="1623" t="s">
        <v>4903</v>
      </c>
      <c r="F203" s="1621" t="s">
        <v>5098</v>
      </c>
      <c r="G203" s="1621">
        <v>59</v>
      </c>
      <c r="H203" s="1621" t="s">
        <v>4915</v>
      </c>
      <c r="I203" s="1621" t="s">
        <v>968</v>
      </c>
      <c r="J203" s="1633">
        <v>0.9</v>
      </c>
      <c r="K203" s="1633">
        <v>1</v>
      </c>
      <c r="L203" s="1623" t="s">
        <v>4996</v>
      </c>
      <c r="M203" s="1625">
        <v>44341</v>
      </c>
    </row>
    <row r="204" spans="1:13" s="1353" customFormat="1" ht="14.4">
      <c r="A204" s="1621">
        <v>197</v>
      </c>
      <c r="B204" s="1622" t="s">
        <v>990</v>
      </c>
      <c r="C204" s="1623" t="s">
        <v>2511</v>
      </c>
      <c r="D204" s="1623" t="s">
        <v>2513</v>
      </c>
      <c r="E204" s="1623" t="s">
        <v>4903</v>
      </c>
      <c r="F204" s="1621" t="s">
        <v>5098</v>
      </c>
      <c r="G204" s="1621">
        <v>59</v>
      </c>
      <c r="H204" s="1621" t="s">
        <v>4915</v>
      </c>
      <c r="I204" s="1621" t="s">
        <v>980</v>
      </c>
      <c r="J204" s="1633">
        <v>1.9</v>
      </c>
      <c r="K204" s="1633">
        <v>3</v>
      </c>
      <c r="L204" s="1623" t="s">
        <v>4996</v>
      </c>
      <c r="M204" s="1625">
        <v>44341</v>
      </c>
    </row>
    <row r="205" spans="1:13" s="1353" customFormat="1" ht="14.4">
      <c r="A205" s="1621">
        <v>198</v>
      </c>
      <c r="B205" s="1622" t="s">
        <v>990</v>
      </c>
      <c r="C205" s="1623" t="s">
        <v>2511</v>
      </c>
      <c r="D205" s="1623" t="s">
        <v>2513</v>
      </c>
      <c r="E205" s="1623" t="s">
        <v>4903</v>
      </c>
      <c r="F205" s="1621" t="s">
        <v>5098</v>
      </c>
      <c r="G205" s="1621">
        <v>59</v>
      </c>
      <c r="H205" s="1621" t="s">
        <v>4915</v>
      </c>
      <c r="I205" s="1621" t="s">
        <v>985</v>
      </c>
      <c r="J205" s="1633">
        <v>5</v>
      </c>
      <c r="K205" s="1633">
        <v>6</v>
      </c>
      <c r="L205" s="1623" t="s">
        <v>4996</v>
      </c>
      <c r="M205" s="1625">
        <v>44341</v>
      </c>
    </row>
    <row r="206" spans="1:13" s="1353" customFormat="1" ht="14.4">
      <c r="A206" s="1621">
        <v>199</v>
      </c>
      <c r="B206" s="1622" t="s">
        <v>990</v>
      </c>
      <c r="C206" s="1623" t="s">
        <v>2511</v>
      </c>
      <c r="D206" s="1623" t="s">
        <v>2513</v>
      </c>
      <c r="E206" s="1623" t="s">
        <v>4903</v>
      </c>
      <c r="F206" s="1621" t="s">
        <v>5098</v>
      </c>
      <c r="G206" s="1621">
        <v>59</v>
      </c>
      <c r="H206" s="1621" t="s">
        <v>4915</v>
      </c>
      <c r="I206" s="1621" t="s">
        <v>958</v>
      </c>
      <c r="J206" s="1633">
        <v>8</v>
      </c>
      <c r="K206" s="1633">
        <v>9</v>
      </c>
      <c r="L206" s="1623" t="s">
        <v>4996</v>
      </c>
      <c r="M206" s="1625">
        <v>44341</v>
      </c>
    </row>
    <row r="207" spans="1:13" s="1353" customFormat="1" ht="14.4">
      <c r="A207" s="1621">
        <v>200</v>
      </c>
      <c r="B207" s="1622" t="s">
        <v>990</v>
      </c>
      <c r="C207" s="1623" t="s">
        <v>2511</v>
      </c>
      <c r="D207" s="1623" t="s">
        <v>2513</v>
      </c>
      <c r="E207" s="1623" t="s">
        <v>4903</v>
      </c>
      <c r="F207" s="1621" t="s">
        <v>5098</v>
      </c>
      <c r="G207" s="1621">
        <v>59</v>
      </c>
      <c r="H207" s="1621" t="s">
        <v>4915</v>
      </c>
      <c r="I207" s="1621" t="s">
        <v>970</v>
      </c>
      <c r="J207" s="1633">
        <v>11</v>
      </c>
      <c r="K207" s="1633">
        <v>12</v>
      </c>
      <c r="L207" s="1623" t="s">
        <v>4996</v>
      </c>
      <c r="M207" s="1625">
        <v>44341</v>
      </c>
    </row>
    <row r="208" spans="1:13" s="1353" customFormat="1" ht="14.4">
      <c r="A208" s="1621">
        <v>201</v>
      </c>
      <c r="B208" s="1622" t="s">
        <v>990</v>
      </c>
      <c r="C208" s="1623" t="s">
        <v>2516</v>
      </c>
      <c r="D208" s="1623" t="s">
        <v>2518</v>
      </c>
      <c r="E208" s="1623" t="s">
        <v>4903</v>
      </c>
      <c r="F208" s="1621" t="s">
        <v>5098</v>
      </c>
      <c r="G208" s="1621">
        <v>59</v>
      </c>
      <c r="H208" s="1621" t="s">
        <v>4915</v>
      </c>
      <c r="I208" s="1621" t="s">
        <v>968</v>
      </c>
      <c r="J208" s="1633">
        <v>6.2</v>
      </c>
      <c r="K208" s="1633">
        <v>1.3</v>
      </c>
      <c r="L208" s="1623" t="s">
        <v>4996</v>
      </c>
      <c r="M208" s="1625">
        <v>44341</v>
      </c>
    </row>
    <row r="209" spans="1:13" s="1353" customFormat="1" ht="14.4">
      <c r="A209" s="1621">
        <v>202</v>
      </c>
      <c r="B209" s="1622" t="s">
        <v>990</v>
      </c>
      <c r="C209" s="1623" t="s">
        <v>2516</v>
      </c>
      <c r="D209" s="1623" t="s">
        <v>2518</v>
      </c>
      <c r="E209" s="1623" t="s">
        <v>4903</v>
      </c>
      <c r="F209" s="1621" t="s">
        <v>5098</v>
      </c>
      <c r="G209" s="1621">
        <v>59</v>
      </c>
      <c r="H209" s="1621" t="s">
        <v>4915</v>
      </c>
      <c r="I209" s="1621" t="s">
        <v>980</v>
      </c>
      <c r="J209" s="1633">
        <v>8.5</v>
      </c>
      <c r="K209" s="1633">
        <v>3.7</v>
      </c>
      <c r="L209" s="1623" t="s">
        <v>4996</v>
      </c>
      <c r="M209" s="1625">
        <v>44341</v>
      </c>
    </row>
    <row r="210" spans="1:13" s="1353" customFormat="1" ht="14.4">
      <c r="A210" s="1621">
        <v>203</v>
      </c>
      <c r="B210" s="1622" t="s">
        <v>990</v>
      </c>
      <c r="C210" s="1623" t="s">
        <v>2516</v>
      </c>
      <c r="D210" s="1623" t="s">
        <v>2518</v>
      </c>
      <c r="E210" s="1623" t="s">
        <v>4903</v>
      </c>
      <c r="F210" s="1621" t="s">
        <v>5098</v>
      </c>
      <c r="G210" s="1621">
        <v>59</v>
      </c>
      <c r="H210" s="1621" t="s">
        <v>4915</v>
      </c>
      <c r="I210" s="1621" t="s">
        <v>985</v>
      </c>
      <c r="J210" s="1633">
        <v>11.8</v>
      </c>
      <c r="K210" s="1633">
        <v>7.2</v>
      </c>
      <c r="L210" s="1623" t="s">
        <v>4996</v>
      </c>
      <c r="M210" s="1625">
        <v>44341</v>
      </c>
    </row>
    <row r="211" spans="1:13" s="1353" customFormat="1" ht="14.4">
      <c r="A211" s="1621">
        <v>204</v>
      </c>
      <c r="B211" s="1622" t="s">
        <v>990</v>
      </c>
      <c r="C211" s="1623" t="s">
        <v>2516</v>
      </c>
      <c r="D211" s="1623" t="s">
        <v>2518</v>
      </c>
      <c r="E211" s="1623" t="s">
        <v>4903</v>
      </c>
      <c r="F211" s="1621" t="s">
        <v>5098</v>
      </c>
      <c r="G211" s="1621">
        <v>59</v>
      </c>
      <c r="H211" s="1621" t="s">
        <v>4915</v>
      </c>
      <c r="I211" s="1621" t="s">
        <v>958</v>
      </c>
      <c r="J211" s="1633">
        <v>15.2</v>
      </c>
      <c r="K211" s="1633">
        <v>10.5</v>
      </c>
      <c r="L211" s="1623" t="s">
        <v>4996</v>
      </c>
      <c r="M211" s="1625">
        <v>44341</v>
      </c>
    </row>
    <row r="212" spans="1:13" s="1353" customFormat="1" ht="14.4">
      <c r="A212" s="1621">
        <v>205</v>
      </c>
      <c r="B212" s="1622" t="s">
        <v>990</v>
      </c>
      <c r="C212" s="1623" t="s">
        <v>2516</v>
      </c>
      <c r="D212" s="1623" t="s">
        <v>2518</v>
      </c>
      <c r="E212" s="1623" t="s">
        <v>4903</v>
      </c>
      <c r="F212" s="1621" t="s">
        <v>5098</v>
      </c>
      <c r="G212" s="1621">
        <v>59</v>
      </c>
      <c r="H212" s="1621" t="s">
        <v>4915</v>
      </c>
      <c r="I212" s="1621" t="s">
        <v>970</v>
      </c>
      <c r="J212" s="1633">
        <v>18.5</v>
      </c>
      <c r="K212" s="1633">
        <v>14.1</v>
      </c>
      <c r="L212" s="1623" t="s">
        <v>4996</v>
      </c>
      <c r="M212" s="1625">
        <v>44341</v>
      </c>
    </row>
    <row r="213" spans="1:13" s="1353" customFormat="1" ht="14.4">
      <c r="A213" s="1621">
        <v>206</v>
      </c>
      <c r="B213" s="1622" t="s">
        <v>972</v>
      </c>
      <c r="C213" s="1623" t="s">
        <v>2078</v>
      </c>
      <c r="D213" s="1623" t="s">
        <v>629</v>
      </c>
      <c r="E213" s="1623" t="s">
        <v>4903</v>
      </c>
      <c r="F213" s="1621" t="s">
        <v>5098</v>
      </c>
      <c r="G213" s="1621">
        <v>90</v>
      </c>
      <c r="H213" s="1621" t="s">
        <v>1858</v>
      </c>
      <c r="I213" s="1621" t="s">
        <v>968</v>
      </c>
      <c r="J213" s="1633">
        <v>-80.8</v>
      </c>
      <c r="K213" s="1633">
        <v>-109.5</v>
      </c>
      <c r="L213" s="1623" t="s">
        <v>4997</v>
      </c>
      <c r="M213" s="1625">
        <v>44342</v>
      </c>
    </row>
    <row r="214" spans="1:13" s="1353" customFormat="1" ht="14.4">
      <c r="A214" s="1621">
        <v>207</v>
      </c>
      <c r="B214" s="1622" t="s">
        <v>972</v>
      </c>
      <c r="C214" s="1623" t="s">
        <v>2078</v>
      </c>
      <c r="D214" s="1623" t="s">
        <v>629</v>
      </c>
      <c r="E214" s="1623" t="s">
        <v>4903</v>
      </c>
      <c r="F214" s="1621" t="s">
        <v>5098</v>
      </c>
      <c r="G214" s="1621">
        <v>90</v>
      </c>
      <c r="H214" s="1621" t="s">
        <v>1858</v>
      </c>
      <c r="I214" s="1621" t="s">
        <v>980</v>
      </c>
      <c r="J214" s="1633">
        <v>-80.8</v>
      </c>
      <c r="K214" s="1633">
        <v>-109.5</v>
      </c>
      <c r="L214" s="1623" t="s">
        <v>4997</v>
      </c>
      <c r="M214" s="1625">
        <v>44342</v>
      </c>
    </row>
    <row r="215" spans="1:13" s="1353" customFormat="1" ht="14.4">
      <c r="A215" s="1621">
        <v>208</v>
      </c>
      <c r="B215" s="1622" t="s">
        <v>972</v>
      </c>
      <c r="C215" s="1623" t="s">
        <v>2078</v>
      </c>
      <c r="D215" s="1623" t="s">
        <v>629</v>
      </c>
      <c r="E215" s="1623" t="s">
        <v>4903</v>
      </c>
      <c r="F215" s="1621" t="s">
        <v>5098</v>
      </c>
      <c r="G215" s="1621">
        <v>90</v>
      </c>
      <c r="H215" s="1621" t="s">
        <v>1858</v>
      </c>
      <c r="I215" s="1621" t="s">
        <v>985</v>
      </c>
      <c r="J215" s="1633">
        <v>-80.8</v>
      </c>
      <c r="K215" s="1633">
        <v>-109.5</v>
      </c>
      <c r="L215" s="1623" t="s">
        <v>4997</v>
      </c>
      <c r="M215" s="1625">
        <v>44342</v>
      </c>
    </row>
    <row r="216" spans="1:13" s="1353" customFormat="1" ht="14.4">
      <c r="A216" s="1621">
        <v>209</v>
      </c>
      <c r="B216" s="1622" t="s">
        <v>972</v>
      </c>
      <c r="C216" s="1623" t="s">
        <v>2078</v>
      </c>
      <c r="D216" s="1623" t="s">
        <v>629</v>
      </c>
      <c r="E216" s="1623" t="s">
        <v>4903</v>
      </c>
      <c r="F216" s="1621" t="s">
        <v>5098</v>
      </c>
      <c r="G216" s="1621">
        <v>90</v>
      </c>
      <c r="H216" s="1621" t="s">
        <v>1858</v>
      </c>
      <c r="I216" s="1621" t="s">
        <v>958</v>
      </c>
      <c r="J216" s="1633">
        <v>-80.8</v>
      </c>
      <c r="K216" s="1633">
        <v>-109.5</v>
      </c>
      <c r="L216" s="1623" t="s">
        <v>4997</v>
      </c>
      <c r="M216" s="1625">
        <v>44342</v>
      </c>
    </row>
    <row r="217" spans="1:13" s="1353" customFormat="1" ht="14.4">
      <c r="A217" s="1621">
        <v>210</v>
      </c>
      <c r="B217" s="1622" t="s">
        <v>972</v>
      </c>
      <c r="C217" s="1623" t="s">
        <v>2078</v>
      </c>
      <c r="D217" s="1623" t="s">
        <v>629</v>
      </c>
      <c r="E217" s="1623" t="s">
        <v>4903</v>
      </c>
      <c r="F217" s="1621" t="s">
        <v>5098</v>
      </c>
      <c r="G217" s="1621">
        <v>90</v>
      </c>
      <c r="H217" s="1621" t="s">
        <v>1858</v>
      </c>
      <c r="I217" s="1621" t="s">
        <v>970</v>
      </c>
      <c r="J217" s="1633">
        <v>-80.8</v>
      </c>
      <c r="K217" s="1633">
        <v>-109.5</v>
      </c>
      <c r="L217" s="1623" t="s">
        <v>4997</v>
      </c>
      <c r="M217" s="1625">
        <v>44342</v>
      </c>
    </row>
    <row r="218" spans="1:13" s="1353" customFormat="1" ht="28.8">
      <c r="A218" s="1627">
        <v>211</v>
      </c>
      <c r="B218" s="1628" t="s">
        <v>1026</v>
      </c>
      <c r="C218" s="1629" t="s">
        <v>2800</v>
      </c>
      <c r="D218" s="1629" t="s">
        <v>499</v>
      </c>
      <c r="E218" s="1629" t="s">
        <v>788</v>
      </c>
      <c r="F218" s="1627" t="s">
        <v>5098</v>
      </c>
      <c r="G218" s="1627">
        <v>59</v>
      </c>
      <c r="H218" s="1627" t="s">
        <v>4915</v>
      </c>
      <c r="I218" s="1627" t="s">
        <v>968</v>
      </c>
      <c r="J218" s="1627">
        <v>0.8</v>
      </c>
      <c r="K218" s="1641">
        <v>0.84</v>
      </c>
      <c r="L218" s="1629" t="s">
        <v>5012</v>
      </c>
      <c r="M218" s="1631">
        <v>44342</v>
      </c>
    </row>
    <row r="219" spans="1:13" s="1353" customFormat="1" ht="28.8">
      <c r="A219" s="1627">
        <v>212</v>
      </c>
      <c r="B219" s="1628" t="s">
        <v>1026</v>
      </c>
      <c r="C219" s="1629" t="s">
        <v>2800</v>
      </c>
      <c r="D219" s="1629" t="s">
        <v>499</v>
      </c>
      <c r="E219" s="1629" t="s">
        <v>788</v>
      </c>
      <c r="F219" s="1627" t="s">
        <v>5098</v>
      </c>
      <c r="G219" s="1627">
        <v>59</v>
      </c>
      <c r="H219" s="1627" t="s">
        <v>4915</v>
      </c>
      <c r="I219" s="1627" t="s">
        <v>980</v>
      </c>
      <c r="J219" s="1627">
        <v>0.8</v>
      </c>
      <c r="K219" s="1641">
        <v>0.84</v>
      </c>
      <c r="L219" s="1629" t="s">
        <v>5012</v>
      </c>
      <c r="M219" s="1631">
        <v>44342</v>
      </c>
    </row>
    <row r="220" spans="1:13" s="1353" customFormat="1" ht="28.8">
      <c r="A220" s="1627">
        <v>213</v>
      </c>
      <c r="B220" s="1628" t="s">
        <v>1026</v>
      </c>
      <c r="C220" s="1629" t="s">
        <v>2800</v>
      </c>
      <c r="D220" s="1629" t="s">
        <v>499</v>
      </c>
      <c r="E220" s="1629" t="s">
        <v>788</v>
      </c>
      <c r="F220" s="1627" t="s">
        <v>5098</v>
      </c>
      <c r="G220" s="1627">
        <v>59</v>
      </c>
      <c r="H220" s="1627" t="s">
        <v>4915</v>
      </c>
      <c r="I220" s="1627" t="s">
        <v>985</v>
      </c>
      <c r="J220" s="1627">
        <v>0.8</v>
      </c>
      <c r="K220" s="1641">
        <v>0.76</v>
      </c>
      <c r="L220" s="1629" t="s">
        <v>5012</v>
      </c>
      <c r="M220" s="1631">
        <v>44342</v>
      </c>
    </row>
    <row r="221" spans="1:13" s="1353" customFormat="1" ht="28.8">
      <c r="A221" s="1627">
        <v>214</v>
      </c>
      <c r="B221" s="1628" t="s">
        <v>1026</v>
      </c>
      <c r="C221" s="1629" t="s">
        <v>2800</v>
      </c>
      <c r="D221" s="1629" t="s">
        <v>499</v>
      </c>
      <c r="E221" s="1629" t="s">
        <v>788</v>
      </c>
      <c r="F221" s="1627" t="s">
        <v>5098</v>
      </c>
      <c r="G221" s="1627">
        <v>59</v>
      </c>
      <c r="H221" s="1627" t="s">
        <v>4915</v>
      </c>
      <c r="I221" s="1627" t="s">
        <v>958</v>
      </c>
      <c r="J221" s="1627">
        <v>0.7</v>
      </c>
      <c r="K221" s="1641">
        <v>0.68</v>
      </c>
      <c r="L221" s="1629" t="s">
        <v>5012</v>
      </c>
      <c r="M221" s="1631">
        <v>44342</v>
      </c>
    </row>
    <row r="222" spans="1:13" s="1353" customFormat="1" ht="28.8">
      <c r="A222" s="1627">
        <v>215</v>
      </c>
      <c r="B222" s="1628" t="s">
        <v>1026</v>
      </c>
      <c r="C222" s="1629" t="s">
        <v>2800</v>
      </c>
      <c r="D222" s="1629" t="s">
        <v>499</v>
      </c>
      <c r="E222" s="1629" t="s">
        <v>788</v>
      </c>
      <c r="F222" s="1627" t="s">
        <v>5098</v>
      </c>
      <c r="G222" s="1627">
        <v>59</v>
      </c>
      <c r="H222" s="1627" t="s">
        <v>4915</v>
      </c>
      <c r="I222" s="1627" t="s">
        <v>970</v>
      </c>
      <c r="J222" s="1627">
        <v>0.3</v>
      </c>
      <c r="K222" s="1641">
        <v>0.32</v>
      </c>
      <c r="L222" s="1629" t="s">
        <v>5012</v>
      </c>
      <c r="M222" s="1631">
        <v>44342</v>
      </c>
    </row>
    <row r="223" spans="1:13" s="1353" customFormat="1" ht="14.4">
      <c r="A223" s="1627">
        <v>216</v>
      </c>
      <c r="B223" s="1628" t="s">
        <v>1012</v>
      </c>
      <c r="C223" s="1629" t="s">
        <v>1153</v>
      </c>
      <c r="D223" s="1629" t="s">
        <v>1124</v>
      </c>
      <c r="E223" s="1629" t="s">
        <v>788</v>
      </c>
      <c r="F223" s="1627" t="s">
        <v>5098</v>
      </c>
      <c r="G223" s="1627">
        <v>90</v>
      </c>
      <c r="H223" s="1627" t="s">
        <v>1858</v>
      </c>
      <c r="I223" s="1627" t="s">
        <v>968</v>
      </c>
      <c r="J223" s="1630" t="s">
        <v>4906</v>
      </c>
      <c r="K223" s="1630">
        <v>-12.7</v>
      </c>
      <c r="L223" s="1629" t="s">
        <v>5111</v>
      </c>
      <c r="M223" s="1631">
        <v>44343</v>
      </c>
    </row>
    <row r="224" spans="1:13" s="1353" customFormat="1" ht="14.4">
      <c r="A224" s="1627">
        <v>217</v>
      </c>
      <c r="B224" s="1628" t="s">
        <v>1012</v>
      </c>
      <c r="C224" s="1629" t="s">
        <v>4441</v>
      </c>
      <c r="D224" s="1629" t="s">
        <v>1124</v>
      </c>
      <c r="E224" s="1629" t="s">
        <v>788</v>
      </c>
      <c r="F224" s="1627" t="s">
        <v>5098</v>
      </c>
      <c r="G224" s="1627">
        <v>90</v>
      </c>
      <c r="H224" s="1627" t="s">
        <v>1858</v>
      </c>
      <c r="I224" s="1627" t="s">
        <v>980</v>
      </c>
      <c r="J224" s="1630" t="s">
        <v>4906</v>
      </c>
      <c r="K224" s="1630">
        <v>-12.7</v>
      </c>
      <c r="L224" s="1629" t="s">
        <v>5111</v>
      </c>
      <c r="M224" s="1631">
        <v>44342</v>
      </c>
    </row>
    <row r="225" spans="1:13" s="1353" customFormat="1" ht="14.4">
      <c r="A225" s="1627">
        <v>218</v>
      </c>
      <c r="B225" s="1628" t="s">
        <v>1012</v>
      </c>
      <c r="C225" s="1629" t="s">
        <v>4446</v>
      </c>
      <c r="D225" s="1629" t="s">
        <v>1124</v>
      </c>
      <c r="E225" s="1629" t="s">
        <v>788</v>
      </c>
      <c r="F225" s="1627" t="s">
        <v>5098</v>
      </c>
      <c r="G225" s="1627">
        <v>90</v>
      </c>
      <c r="H225" s="1627" t="s">
        <v>1858</v>
      </c>
      <c r="I225" s="1627" t="s">
        <v>985</v>
      </c>
      <c r="J225" s="1630" t="s">
        <v>4906</v>
      </c>
      <c r="K225" s="1630">
        <v>-12.7</v>
      </c>
      <c r="L225" s="1629" t="s">
        <v>5111</v>
      </c>
      <c r="M225" s="1631">
        <v>44342</v>
      </c>
    </row>
    <row r="226" spans="1:13" s="1353" customFormat="1" ht="14.4">
      <c r="A226" s="1627">
        <v>219</v>
      </c>
      <c r="B226" s="1628" t="s">
        <v>1012</v>
      </c>
      <c r="C226" s="1629" t="s">
        <v>5112</v>
      </c>
      <c r="D226" s="1629" t="s">
        <v>1124</v>
      </c>
      <c r="E226" s="1629" t="s">
        <v>788</v>
      </c>
      <c r="F226" s="1627" t="s">
        <v>5098</v>
      </c>
      <c r="G226" s="1627">
        <v>90</v>
      </c>
      <c r="H226" s="1627" t="s">
        <v>1858</v>
      </c>
      <c r="I226" s="1627" t="s">
        <v>958</v>
      </c>
      <c r="J226" s="1630" t="s">
        <v>4906</v>
      </c>
      <c r="K226" s="1630">
        <v>-12.7</v>
      </c>
      <c r="L226" s="1629" t="s">
        <v>5111</v>
      </c>
      <c r="M226" s="1631">
        <v>44342</v>
      </c>
    </row>
    <row r="227" spans="1:13" s="1353" customFormat="1" ht="14.4">
      <c r="A227" s="1627">
        <v>220</v>
      </c>
      <c r="B227" s="1628" t="s">
        <v>1012</v>
      </c>
      <c r="C227" s="1629" t="s">
        <v>5113</v>
      </c>
      <c r="D227" s="1629" t="s">
        <v>1124</v>
      </c>
      <c r="E227" s="1629" t="s">
        <v>788</v>
      </c>
      <c r="F227" s="1627" t="s">
        <v>5098</v>
      </c>
      <c r="G227" s="1627">
        <v>90</v>
      </c>
      <c r="H227" s="1627" t="s">
        <v>1858</v>
      </c>
      <c r="I227" s="1627" t="s">
        <v>970</v>
      </c>
      <c r="J227" s="1630" t="s">
        <v>4906</v>
      </c>
      <c r="K227" s="1630">
        <v>-12.7</v>
      </c>
      <c r="L227" s="1629" t="s">
        <v>5111</v>
      </c>
      <c r="M227" s="1631">
        <v>44342</v>
      </c>
    </row>
    <row r="228" spans="1:13" s="1353" customFormat="1" ht="14.4">
      <c r="A228" s="1627">
        <v>221</v>
      </c>
      <c r="B228" s="1628" t="s">
        <v>982</v>
      </c>
      <c r="C228" s="1629" t="s">
        <v>4221</v>
      </c>
      <c r="D228" s="1629" t="s">
        <v>629</v>
      </c>
      <c r="E228" s="1629" t="s">
        <v>788</v>
      </c>
      <c r="F228" s="1627" t="s">
        <v>5098</v>
      </c>
      <c r="G228" s="1627">
        <v>105</v>
      </c>
      <c r="H228" s="1627" t="s">
        <v>1861</v>
      </c>
      <c r="I228" s="1627" t="s">
        <v>968</v>
      </c>
      <c r="J228" s="1630">
        <v>4</v>
      </c>
      <c r="K228" s="1630">
        <v>11.5</v>
      </c>
      <c r="L228" s="1629" t="s">
        <v>5114</v>
      </c>
      <c r="M228" s="1631">
        <v>44344</v>
      </c>
    </row>
    <row r="229" spans="1:13" s="1353" customFormat="1" ht="14.4">
      <c r="A229" s="1627">
        <v>222</v>
      </c>
      <c r="B229" s="1628" t="s">
        <v>982</v>
      </c>
      <c r="C229" s="1629" t="s">
        <v>1128</v>
      </c>
      <c r="D229" s="1629" t="s">
        <v>629</v>
      </c>
      <c r="E229" s="1629" t="s">
        <v>788</v>
      </c>
      <c r="F229" s="1627" t="s">
        <v>5098</v>
      </c>
      <c r="G229" s="1627">
        <v>105</v>
      </c>
      <c r="H229" s="1627" t="s">
        <v>1861</v>
      </c>
      <c r="I229" s="1627" t="s">
        <v>980</v>
      </c>
      <c r="J229" s="1630">
        <v>6.4</v>
      </c>
      <c r="K229" s="1630">
        <v>13.7</v>
      </c>
      <c r="L229" s="1629" t="s">
        <v>5114</v>
      </c>
      <c r="M229" s="1631">
        <v>44344</v>
      </c>
    </row>
    <row r="230" spans="1:13" s="1353" customFormat="1" ht="14.4">
      <c r="A230" s="1627">
        <v>223</v>
      </c>
      <c r="B230" s="1628" t="s">
        <v>982</v>
      </c>
      <c r="C230" s="1629" t="s">
        <v>1130</v>
      </c>
      <c r="D230" s="1629" t="s">
        <v>629</v>
      </c>
      <c r="E230" s="1629" t="s">
        <v>788</v>
      </c>
      <c r="F230" s="1627" t="s">
        <v>5098</v>
      </c>
      <c r="G230" s="1627">
        <v>105</v>
      </c>
      <c r="H230" s="1627" t="s">
        <v>1861</v>
      </c>
      <c r="I230" s="1627" t="s">
        <v>985</v>
      </c>
      <c r="J230" s="1630">
        <v>9.5</v>
      </c>
      <c r="K230" s="1630">
        <v>16.5</v>
      </c>
      <c r="L230" s="1629" t="s">
        <v>5114</v>
      </c>
      <c r="M230" s="1631">
        <v>44344</v>
      </c>
    </row>
    <row r="231" spans="1:13" s="1353" customFormat="1" ht="14.4">
      <c r="A231" s="1627">
        <v>224</v>
      </c>
      <c r="B231" s="1628" t="s">
        <v>982</v>
      </c>
      <c r="C231" s="1629" t="s">
        <v>4230</v>
      </c>
      <c r="D231" s="1629" t="s">
        <v>629</v>
      </c>
      <c r="E231" s="1629" t="s">
        <v>788</v>
      </c>
      <c r="F231" s="1627" t="s">
        <v>5098</v>
      </c>
      <c r="G231" s="1627">
        <v>105</v>
      </c>
      <c r="H231" s="1627" t="s">
        <v>1861</v>
      </c>
      <c r="I231" s="1627" t="s">
        <v>958</v>
      </c>
      <c r="J231" s="1630">
        <v>12.5</v>
      </c>
      <c r="K231" s="1630">
        <v>19.3</v>
      </c>
      <c r="L231" s="1629" t="s">
        <v>5114</v>
      </c>
      <c r="M231" s="1631">
        <v>44344</v>
      </c>
    </row>
    <row r="232" spans="1:13" s="1353" customFormat="1" ht="14.4">
      <c r="A232" s="1627">
        <v>225</v>
      </c>
      <c r="B232" s="1628" t="s">
        <v>982</v>
      </c>
      <c r="C232" s="1629" t="s">
        <v>4234</v>
      </c>
      <c r="D232" s="1629" t="s">
        <v>629</v>
      </c>
      <c r="E232" s="1629" t="s">
        <v>788</v>
      </c>
      <c r="F232" s="1627" t="s">
        <v>5098</v>
      </c>
      <c r="G232" s="1627">
        <v>105</v>
      </c>
      <c r="H232" s="1627" t="s">
        <v>1861</v>
      </c>
      <c r="I232" s="1627" t="s">
        <v>970</v>
      </c>
      <c r="J232" s="1630">
        <v>15.5</v>
      </c>
      <c r="K232" s="1630">
        <v>22.1</v>
      </c>
      <c r="L232" s="1629" t="s">
        <v>5114</v>
      </c>
      <c r="M232" s="1631">
        <v>44344</v>
      </c>
    </row>
    <row r="233" spans="1:13" s="1353" customFormat="1" ht="14.4">
      <c r="A233" s="1627">
        <v>226</v>
      </c>
      <c r="B233" s="1628" t="s">
        <v>1012</v>
      </c>
      <c r="C233" s="1629" t="s">
        <v>4521</v>
      </c>
      <c r="D233" s="1629" t="s">
        <v>689</v>
      </c>
      <c r="E233" s="1629" t="s">
        <v>788</v>
      </c>
      <c r="F233" s="1627" t="s">
        <v>5098</v>
      </c>
      <c r="G233" s="1627">
        <v>118</v>
      </c>
      <c r="H233" s="1627" t="s">
        <v>1910</v>
      </c>
      <c r="I233" s="1627" t="s">
        <v>3996</v>
      </c>
      <c r="J233" s="1630">
        <v>-0.85699999999999998</v>
      </c>
      <c r="K233" s="1630">
        <v>-0.85399999999999998</v>
      </c>
      <c r="L233" s="1629" t="s">
        <v>5115</v>
      </c>
      <c r="M233" s="1631">
        <v>44344</v>
      </c>
    </row>
    <row r="234" spans="1:13" s="1353" customFormat="1" ht="14.4">
      <c r="A234" s="1627">
        <v>227</v>
      </c>
      <c r="B234" s="1642" t="s">
        <v>1012</v>
      </c>
      <c r="C234" s="1643" t="s">
        <v>4521</v>
      </c>
      <c r="D234" s="1643" t="s">
        <v>689</v>
      </c>
      <c r="E234" s="1643" t="s">
        <v>788</v>
      </c>
      <c r="F234" s="1644" t="s">
        <v>5098</v>
      </c>
      <c r="G234" s="1644">
        <v>122</v>
      </c>
      <c r="H234" s="1644" t="s">
        <v>1914</v>
      </c>
      <c r="I234" s="1644" t="s">
        <v>3996</v>
      </c>
      <c r="J234" s="1645">
        <v>0.85699999999999998</v>
      </c>
      <c r="K234" s="1645">
        <v>0.85399999999999998</v>
      </c>
      <c r="L234" s="1643" t="s">
        <v>5115</v>
      </c>
      <c r="M234" s="1646">
        <v>44344</v>
      </c>
    </row>
    <row r="235" spans="1:13" s="1353" customFormat="1" ht="14.4">
      <c r="A235" s="1647">
        <v>228</v>
      </c>
      <c r="B235" s="1648" t="s">
        <v>982</v>
      </c>
      <c r="C235" s="1648" t="s">
        <v>4183</v>
      </c>
      <c r="D235" s="1648" t="s">
        <v>154</v>
      </c>
      <c r="E235" s="1648" t="s">
        <v>788</v>
      </c>
      <c r="F235" s="1649" t="s">
        <v>5098</v>
      </c>
      <c r="G235" s="1649">
        <v>95</v>
      </c>
      <c r="H235" s="1648" t="s">
        <v>1859</v>
      </c>
      <c r="I235" s="1649" t="s">
        <v>968</v>
      </c>
      <c r="J235" s="1650">
        <v>0</v>
      </c>
      <c r="K235" s="1648"/>
      <c r="L235" s="1651" t="s">
        <v>5116</v>
      </c>
      <c r="M235" s="1652">
        <v>44356</v>
      </c>
    </row>
    <row r="236" spans="1:13" s="1353" customFormat="1" ht="14.4">
      <c r="A236" s="1647">
        <v>229</v>
      </c>
      <c r="B236" s="1648" t="s">
        <v>982</v>
      </c>
      <c r="C236" s="1648" t="s">
        <v>4183</v>
      </c>
      <c r="D236" s="1648" t="s">
        <v>154</v>
      </c>
      <c r="E236" s="1648" t="s">
        <v>788</v>
      </c>
      <c r="F236" s="1649" t="s">
        <v>5098</v>
      </c>
      <c r="G236" s="1649">
        <v>95</v>
      </c>
      <c r="H236" s="1648" t="s">
        <v>1859</v>
      </c>
      <c r="I236" s="1649" t="s">
        <v>980</v>
      </c>
      <c r="J236" s="1650">
        <v>0</v>
      </c>
      <c r="K236" s="1648"/>
      <c r="L236" s="1651" t="s">
        <v>5116</v>
      </c>
      <c r="M236" s="1652">
        <v>44356</v>
      </c>
    </row>
    <row r="237" spans="1:13" s="1353" customFormat="1" ht="14.4">
      <c r="A237" s="1647">
        <v>230</v>
      </c>
      <c r="B237" s="1648" t="s">
        <v>982</v>
      </c>
      <c r="C237" s="1648" t="s">
        <v>4183</v>
      </c>
      <c r="D237" s="1648" t="s">
        <v>154</v>
      </c>
      <c r="E237" s="1648" t="s">
        <v>788</v>
      </c>
      <c r="F237" s="1649" t="s">
        <v>5098</v>
      </c>
      <c r="G237" s="1649">
        <v>95</v>
      </c>
      <c r="H237" s="1648" t="s">
        <v>1859</v>
      </c>
      <c r="I237" s="1649" t="s">
        <v>985</v>
      </c>
      <c r="J237" s="1650">
        <v>0</v>
      </c>
      <c r="K237" s="1648"/>
      <c r="L237" s="1651" t="s">
        <v>5116</v>
      </c>
      <c r="M237" s="1652">
        <v>44356</v>
      </c>
    </row>
    <row r="238" spans="1:13" s="1353" customFormat="1" ht="14.4">
      <c r="A238" s="1647">
        <v>231</v>
      </c>
      <c r="B238" s="1648" t="s">
        <v>982</v>
      </c>
      <c r="C238" s="1648" t="s">
        <v>4183</v>
      </c>
      <c r="D238" s="1648" t="s">
        <v>154</v>
      </c>
      <c r="E238" s="1648" t="s">
        <v>788</v>
      </c>
      <c r="F238" s="1649" t="s">
        <v>5098</v>
      </c>
      <c r="G238" s="1649">
        <v>95</v>
      </c>
      <c r="H238" s="1648" t="s">
        <v>1859</v>
      </c>
      <c r="I238" s="1649" t="s">
        <v>958</v>
      </c>
      <c r="J238" s="1650">
        <v>0</v>
      </c>
      <c r="K238" s="1648"/>
      <c r="L238" s="1651" t="s">
        <v>5116</v>
      </c>
      <c r="M238" s="1652">
        <v>44356</v>
      </c>
    </row>
    <row r="239" spans="1:13" s="1353" customFormat="1" ht="14.4">
      <c r="A239" s="1647">
        <v>232</v>
      </c>
      <c r="B239" s="1648" t="s">
        <v>982</v>
      </c>
      <c r="C239" s="1648" t="s">
        <v>4183</v>
      </c>
      <c r="D239" s="1648" t="s">
        <v>154</v>
      </c>
      <c r="E239" s="1648" t="s">
        <v>788</v>
      </c>
      <c r="F239" s="1649" t="s">
        <v>5098</v>
      </c>
      <c r="G239" s="1649">
        <v>95</v>
      </c>
      <c r="H239" s="1648" t="s">
        <v>1859</v>
      </c>
      <c r="I239" s="1649" t="s">
        <v>970</v>
      </c>
      <c r="J239" s="1650">
        <v>0</v>
      </c>
      <c r="K239" s="1648"/>
      <c r="L239" s="1651" t="s">
        <v>5116</v>
      </c>
      <c r="M239" s="1652">
        <v>44356</v>
      </c>
    </row>
    <row r="240" spans="1:13" s="1353" customFormat="1" ht="14.4">
      <c r="A240" s="1647">
        <v>233</v>
      </c>
      <c r="B240" s="1648" t="s">
        <v>982</v>
      </c>
      <c r="C240" s="1648" t="s">
        <v>4183</v>
      </c>
      <c r="D240" s="1648" t="s">
        <v>154</v>
      </c>
      <c r="E240" s="1648" t="s">
        <v>788</v>
      </c>
      <c r="F240" s="1649" t="s">
        <v>5098</v>
      </c>
      <c r="G240" s="1649">
        <v>100</v>
      </c>
      <c r="H240" s="1648" t="s">
        <v>1860</v>
      </c>
      <c r="I240" s="1649" t="s">
        <v>968</v>
      </c>
      <c r="J240" s="1650">
        <v>0</v>
      </c>
      <c r="K240" s="1648"/>
      <c r="L240" s="1651" t="s">
        <v>5116</v>
      </c>
      <c r="M240" s="1652">
        <v>44356</v>
      </c>
    </row>
    <row r="241" spans="1:13" s="1353" customFormat="1" ht="14.4">
      <c r="A241" s="1647">
        <v>234</v>
      </c>
      <c r="B241" s="1648" t="s">
        <v>982</v>
      </c>
      <c r="C241" s="1648" t="s">
        <v>4183</v>
      </c>
      <c r="D241" s="1648" t="s">
        <v>154</v>
      </c>
      <c r="E241" s="1648" t="s">
        <v>788</v>
      </c>
      <c r="F241" s="1649" t="s">
        <v>5098</v>
      </c>
      <c r="G241" s="1649">
        <v>100</v>
      </c>
      <c r="H241" s="1648" t="s">
        <v>1860</v>
      </c>
      <c r="I241" s="1649" t="s">
        <v>980</v>
      </c>
      <c r="J241" s="1650">
        <v>0</v>
      </c>
      <c r="K241" s="1648"/>
      <c r="L241" s="1651" t="s">
        <v>5116</v>
      </c>
      <c r="M241" s="1652">
        <v>44356</v>
      </c>
    </row>
    <row r="242" spans="1:13" s="1353" customFormat="1" ht="14.4">
      <c r="A242" s="1647">
        <v>235</v>
      </c>
      <c r="B242" s="1648" t="s">
        <v>982</v>
      </c>
      <c r="C242" s="1648" t="s">
        <v>4183</v>
      </c>
      <c r="D242" s="1648" t="s">
        <v>154</v>
      </c>
      <c r="E242" s="1648" t="s">
        <v>788</v>
      </c>
      <c r="F242" s="1649" t="s">
        <v>5098</v>
      </c>
      <c r="G242" s="1649">
        <v>100</v>
      </c>
      <c r="H242" s="1648" t="s">
        <v>1860</v>
      </c>
      <c r="I242" s="1649" t="s">
        <v>985</v>
      </c>
      <c r="J242" s="1650">
        <v>0</v>
      </c>
      <c r="K242" s="1648"/>
      <c r="L242" s="1651" t="s">
        <v>5116</v>
      </c>
      <c r="M242" s="1652">
        <v>44356</v>
      </c>
    </row>
    <row r="243" spans="1:13" s="1353" customFormat="1" ht="14.4">
      <c r="A243" s="1647">
        <v>236</v>
      </c>
      <c r="B243" s="1648" t="s">
        <v>982</v>
      </c>
      <c r="C243" s="1648" t="s">
        <v>4183</v>
      </c>
      <c r="D243" s="1648" t="s">
        <v>154</v>
      </c>
      <c r="E243" s="1648" t="s">
        <v>788</v>
      </c>
      <c r="F243" s="1649" t="s">
        <v>5098</v>
      </c>
      <c r="G243" s="1649">
        <v>100</v>
      </c>
      <c r="H243" s="1648" t="s">
        <v>1860</v>
      </c>
      <c r="I243" s="1649" t="s">
        <v>958</v>
      </c>
      <c r="J243" s="1650">
        <v>0</v>
      </c>
      <c r="K243" s="1648"/>
      <c r="L243" s="1651" t="s">
        <v>5116</v>
      </c>
      <c r="M243" s="1652">
        <v>44356</v>
      </c>
    </row>
    <row r="244" spans="1:13" s="1353" customFormat="1" ht="14.4">
      <c r="A244" s="1647">
        <v>237</v>
      </c>
      <c r="B244" s="1648" t="s">
        <v>982</v>
      </c>
      <c r="C244" s="1648" t="s">
        <v>4183</v>
      </c>
      <c r="D244" s="1648" t="s">
        <v>154</v>
      </c>
      <c r="E244" s="1648" t="s">
        <v>788</v>
      </c>
      <c r="F244" s="1649" t="s">
        <v>5098</v>
      </c>
      <c r="G244" s="1649">
        <v>100</v>
      </c>
      <c r="H244" s="1648" t="s">
        <v>1860</v>
      </c>
      <c r="I244" s="1649" t="s">
        <v>970</v>
      </c>
      <c r="J244" s="1650">
        <v>0</v>
      </c>
      <c r="K244" s="1648"/>
      <c r="L244" s="1651" t="s">
        <v>5116</v>
      </c>
      <c r="M244" s="1652">
        <v>44356</v>
      </c>
    </row>
    <row r="245" spans="1:13" s="1353" customFormat="1" ht="14.4">
      <c r="A245" s="1647">
        <v>238</v>
      </c>
      <c r="B245" s="1648" t="s">
        <v>1026</v>
      </c>
      <c r="C245" s="1648" t="s">
        <v>2737</v>
      </c>
      <c r="D245" s="1648" t="s">
        <v>154</v>
      </c>
      <c r="E245" s="1648" t="s">
        <v>788</v>
      </c>
      <c r="F245" s="1649" t="s">
        <v>5098</v>
      </c>
      <c r="G245" s="1649">
        <v>105</v>
      </c>
      <c r="H245" s="1648" t="s">
        <v>1861</v>
      </c>
      <c r="I245" s="1649" t="s">
        <v>968</v>
      </c>
      <c r="J245" s="1650">
        <v>3.4722222222222225E-3</v>
      </c>
      <c r="K245" s="1650">
        <v>1.9328703703703704E-3</v>
      </c>
      <c r="L245" s="1648" t="s">
        <v>5020</v>
      </c>
      <c r="M245" s="1652">
        <v>44356</v>
      </c>
    </row>
    <row r="246" spans="1:13" s="1353" customFormat="1" ht="14.4">
      <c r="A246" s="1647">
        <v>239</v>
      </c>
      <c r="B246" s="1648" t="s">
        <v>1026</v>
      </c>
      <c r="C246" s="1648" t="s">
        <v>2737</v>
      </c>
      <c r="D246" s="1648" t="s">
        <v>154</v>
      </c>
      <c r="E246" s="1648" t="s">
        <v>788</v>
      </c>
      <c r="F246" s="1649" t="s">
        <v>5098</v>
      </c>
      <c r="G246" s="1649">
        <v>105</v>
      </c>
      <c r="H246" s="1648" t="s">
        <v>1861</v>
      </c>
      <c r="I246" s="1649" t="s">
        <v>980</v>
      </c>
      <c r="J246" s="1650">
        <v>3.2175925925925931E-3</v>
      </c>
      <c r="K246" s="1650">
        <v>1.712962962962963E-3</v>
      </c>
      <c r="L246" s="1648" t="s">
        <v>5020</v>
      </c>
      <c r="M246" s="1652">
        <v>44356</v>
      </c>
    </row>
    <row r="247" spans="1:13" s="1353" customFormat="1" ht="14.4">
      <c r="A247" s="1647">
        <v>240</v>
      </c>
      <c r="B247" s="1648" t="s">
        <v>1026</v>
      </c>
      <c r="C247" s="1648" t="s">
        <v>2737</v>
      </c>
      <c r="D247" s="1648" t="s">
        <v>154</v>
      </c>
      <c r="E247" s="1648" t="s">
        <v>788</v>
      </c>
      <c r="F247" s="1649" t="s">
        <v>5098</v>
      </c>
      <c r="G247" s="1649">
        <v>105</v>
      </c>
      <c r="H247" s="1648" t="s">
        <v>1861</v>
      </c>
      <c r="I247" s="1649" t="s">
        <v>985</v>
      </c>
      <c r="J247" s="1650">
        <v>2.9513888888888897E-3</v>
      </c>
      <c r="K247" s="1650">
        <v>1.5046296296296294E-3</v>
      </c>
      <c r="L247" s="1648" t="s">
        <v>5020</v>
      </c>
      <c r="M247" s="1652">
        <v>44356</v>
      </c>
    </row>
    <row r="248" spans="1:13" s="1353" customFormat="1" ht="14.4">
      <c r="A248" s="1647">
        <v>241</v>
      </c>
      <c r="B248" s="1648" t="s">
        <v>1026</v>
      </c>
      <c r="C248" s="1648" t="s">
        <v>2737</v>
      </c>
      <c r="D248" s="1648" t="s">
        <v>154</v>
      </c>
      <c r="E248" s="1648" t="s">
        <v>788</v>
      </c>
      <c r="F248" s="1649" t="s">
        <v>5098</v>
      </c>
      <c r="G248" s="1649">
        <v>105</v>
      </c>
      <c r="H248" s="1648" t="s">
        <v>1861</v>
      </c>
      <c r="I248" s="1649" t="s">
        <v>958</v>
      </c>
      <c r="J248" s="1650">
        <v>2.6967592592592594E-3</v>
      </c>
      <c r="K248" s="1650">
        <v>1.2962962962962963E-3</v>
      </c>
      <c r="L248" s="1648" t="s">
        <v>5020</v>
      </c>
      <c r="M248" s="1652">
        <v>44356</v>
      </c>
    </row>
    <row r="249" spans="1:13" s="1353" customFormat="1" ht="14.4">
      <c r="A249" s="1647">
        <v>242</v>
      </c>
      <c r="B249" s="1648" t="s">
        <v>1026</v>
      </c>
      <c r="C249" s="1648" t="s">
        <v>2737</v>
      </c>
      <c r="D249" s="1648" t="s">
        <v>154</v>
      </c>
      <c r="E249" s="1648" t="s">
        <v>788</v>
      </c>
      <c r="F249" s="1649" t="s">
        <v>5098</v>
      </c>
      <c r="G249" s="1649">
        <v>105</v>
      </c>
      <c r="H249" s="1648" t="s">
        <v>1861</v>
      </c>
      <c r="I249" s="1649" t="s">
        <v>970</v>
      </c>
      <c r="J249" s="1650">
        <v>2.4305555555555556E-3</v>
      </c>
      <c r="K249" s="1650">
        <v>1.0416666666666667E-3</v>
      </c>
      <c r="L249" s="1648" t="s">
        <v>5020</v>
      </c>
      <c r="M249" s="1652">
        <v>44356</v>
      </c>
    </row>
    <row r="250" spans="1:13" s="1353" customFormat="1" ht="14.4">
      <c r="A250" s="1647">
        <v>243</v>
      </c>
      <c r="B250" s="1653" t="s">
        <v>972</v>
      </c>
      <c r="C250" s="1654" t="s">
        <v>2085</v>
      </c>
      <c r="D250" s="1654" t="s">
        <v>687</v>
      </c>
      <c r="E250" s="1648" t="s">
        <v>788</v>
      </c>
      <c r="F250" s="1649" t="s">
        <v>5098</v>
      </c>
      <c r="G250" s="1647">
        <v>105</v>
      </c>
      <c r="H250" s="1648" t="s">
        <v>1861</v>
      </c>
      <c r="I250" s="1649" t="s">
        <v>968</v>
      </c>
      <c r="J250" s="1655">
        <v>1.62</v>
      </c>
      <c r="K250" s="1655">
        <v>1.35</v>
      </c>
      <c r="L250" s="1654" t="s">
        <v>5011</v>
      </c>
      <c r="M250" s="1652">
        <v>44356</v>
      </c>
    </row>
    <row r="251" spans="1:13" s="1353" customFormat="1" ht="14.4">
      <c r="A251" s="1647">
        <v>244</v>
      </c>
      <c r="B251" s="1653" t="s">
        <v>972</v>
      </c>
      <c r="C251" s="1654" t="s">
        <v>2085</v>
      </c>
      <c r="D251" s="1654" t="s">
        <v>687</v>
      </c>
      <c r="E251" s="1648" t="s">
        <v>788</v>
      </c>
      <c r="F251" s="1649" t="s">
        <v>5098</v>
      </c>
      <c r="G251" s="1647">
        <v>105</v>
      </c>
      <c r="H251" s="1648" t="s">
        <v>1861</v>
      </c>
      <c r="I251" s="1649" t="s">
        <v>980</v>
      </c>
      <c r="J251" s="1655">
        <v>1.52</v>
      </c>
      <c r="K251" s="1655">
        <v>1.3</v>
      </c>
      <c r="L251" s="1654" t="s">
        <v>5011</v>
      </c>
      <c r="M251" s="1652">
        <v>44356</v>
      </c>
    </row>
    <row r="252" spans="1:13" s="1353" customFormat="1" ht="14.4">
      <c r="A252" s="1647">
        <v>245</v>
      </c>
      <c r="B252" s="1653" t="s">
        <v>972</v>
      </c>
      <c r="C252" s="1654" t="s">
        <v>2085</v>
      </c>
      <c r="D252" s="1654" t="s">
        <v>687</v>
      </c>
      <c r="E252" s="1648" t="s">
        <v>788</v>
      </c>
      <c r="F252" s="1649" t="s">
        <v>5098</v>
      </c>
      <c r="G252" s="1647">
        <v>105</v>
      </c>
      <c r="H252" s="1648" t="s">
        <v>1861</v>
      </c>
      <c r="I252" s="1649" t="s">
        <v>985</v>
      </c>
      <c r="J252" s="1655">
        <v>1.43</v>
      </c>
      <c r="K252" s="1655">
        <v>1.25</v>
      </c>
      <c r="L252" s="1654" t="s">
        <v>5011</v>
      </c>
      <c r="M252" s="1652">
        <v>44356</v>
      </c>
    </row>
    <row r="253" spans="1:13" s="1353" customFormat="1" ht="14.4">
      <c r="A253" s="1647">
        <v>246</v>
      </c>
      <c r="B253" s="1653" t="s">
        <v>972</v>
      </c>
      <c r="C253" s="1654" t="s">
        <v>2085</v>
      </c>
      <c r="D253" s="1654" t="s">
        <v>687</v>
      </c>
      <c r="E253" s="1648" t="s">
        <v>788</v>
      </c>
      <c r="F253" s="1649" t="s">
        <v>5098</v>
      </c>
      <c r="G253" s="1647">
        <v>105</v>
      </c>
      <c r="H253" s="1648" t="s">
        <v>1861</v>
      </c>
      <c r="I253" s="1649" t="s">
        <v>958</v>
      </c>
      <c r="J253" s="1655">
        <v>1.23</v>
      </c>
      <c r="K253" s="1655">
        <v>1.1100000000000001</v>
      </c>
      <c r="L253" s="1654" t="s">
        <v>5011</v>
      </c>
      <c r="M253" s="1652">
        <v>44356</v>
      </c>
    </row>
    <row r="254" spans="1:13" s="1353" customFormat="1" ht="14.4">
      <c r="A254" s="1647">
        <v>247</v>
      </c>
      <c r="B254" s="1653" t="s">
        <v>972</v>
      </c>
      <c r="C254" s="1654" t="s">
        <v>2085</v>
      </c>
      <c r="D254" s="1654" t="s">
        <v>687</v>
      </c>
      <c r="E254" s="1648" t="s">
        <v>788</v>
      </c>
      <c r="F254" s="1649" t="s">
        <v>5098</v>
      </c>
      <c r="G254" s="1647">
        <v>105</v>
      </c>
      <c r="H254" s="1648" t="s">
        <v>1861</v>
      </c>
      <c r="I254" s="1649" t="s">
        <v>970</v>
      </c>
      <c r="J254" s="1655">
        <v>1.07</v>
      </c>
      <c r="K254" s="1655">
        <v>1.01</v>
      </c>
      <c r="L254" s="1654" t="s">
        <v>5011</v>
      </c>
      <c r="M254" s="1652">
        <v>44356</v>
      </c>
    </row>
    <row r="255" spans="1:13" s="1353" customFormat="1" ht="14.4">
      <c r="A255" s="1647">
        <v>248</v>
      </c>
      <c r="B255" s="1653" t="s">
        <v>972</v>
      </c>
      <c r="C255" s="1654" t="s">
        <v>2089</v>
      </c>
      <c r="D255" s="1654" t="s">
        <v>689</v>
      </c>
      <c r="E255" s="1648" t="s">
        <v>788</v>
      </c>
      <c r="F255" s="1649" t="s">
        <v>5098</v>
      </c>
      <c r="G255" s="1647">
        <v>105</v>
      </c>
      <c r="H255" s="1648" t="s">
        <v>1861</v>
      </c>
      <c r="I255" s="1649" t="s">
        <v>968</v>
      </c>
      <c r="J255" s="1655">
        <v>17</v>
      </c>
      <c r="K255" s="1655">
        <v>9.51</v>
      </c>
      <c r="L255" s="1654" t="s">
        <v>5011</v>
      </c>
      <c r="M255" s="1652">
        <v>44356</v>
      </c>
    </row>
    <row r="256" spans="1:13" s="1353" customFormat="1" ht="14.4">
      <c r="A256" s="1647">
        <v>249</v>
      </c>
      <c r="B256" s="1653" t="s">
        <v>972</v>
      </c>
      <c r="C256" s="1654" t="s">
        <v>2089</v>
      </c>
      <c r="D256" s="1654" t="s">
        <v>689</v>
      </c>
      <c r="E256" s="1648" t="s">
        <v>788</v>
      </c>
      <c r="F256" s="1649" t="s">
        <v>5098</v>
      </c>
      <c r="G256" s="1647">
        <v>105</v>
      </c>
      <c r="H256" s="1648" t="s">
        <v>1861</v>
      </c>
      <c r="I256" s="1649" t="s">
        <v>980</v>
      </c>
      <c r="J256" s="1655">
        <v>16.5</v>
      </c>
      <c r="K256" s="1655">
        <v>8.74</v>
      </c>
      <c r="L256" s="1654" t="s">
        <v>5011</v>
      </c>
      <c r="M256" s="1652">
        <v>44356</v>
      </c>
    </row>
    <row r="257" spans="1:13" s="1353" customFormat="1" ht="14.4">
      <c r="A257" s="1647">
        <v>250</v>
      </c>
      <c r="B257" s="1653" t="s">
        <v>972</v>
      </c>
      <c r="C257" s="1654" t="s">
        <v>2089</v>
      </c>
      <c r="D257" s="1654" t="s">
        <v>689</v>
      </c>
      <c r="E257" s="1648" t="s">
        <v>788</v>
      </c>
      <c r="F257" s="1649" t="s">
        <v>5098</v>
      </c>
      <c r="G257" s="1647">
        <v>105</v>
      </c>
      <c r="H257" s="1648" t="s">
        <v>1861</v>
      </c>
      <c r="I257" s="1649" t="s">
        <v>985</v>
      </c>
      <c r="J257" s="1655">
        <v>16</v>
      </c>
      <c r="K257" s="1655">
        <v>8</v>
      </c>
      <c r="L257" s="1654" t="s">
        <v>5011</v>
      </c>
      <c r="M257" s="1652">
        <v>44356</v>
      </c>
    </row>
    <row r="258" spans="1:13" s="1353" customFormat="1" ht="14.4">
      <c r="A258" s="1647">
        <v>251</v>
      </c>
      <c r="B258" s="1653" t="s">
        <v>972</v>
      </c>
      <c r="C258" s="1654" t="s">
        <v>2089</v>
      </c>
      <c r="D258" s="1654" t="s">
        <v>689</v>
      </c>
      <c r="E258" s="1648" t="s">
        <v>788</v>
      </c>
      <c r="F258" s="1649" t="s">
        <v>5098</v>
      </c>
      <c r="G258" s="1647">
        <v>105</v>
      </c>
      <c r="H258" s="1648" t="s">
        <v>1861</v>
      </c>
      <c r="I258" s="1649" t="s">
        <v>958</v>
      </c>
      <c r="J258" s="1655">
        <v>15.5</v>
      </c>
      <c r="K258" s="1655">
        <v>7.4</v>
      </c>
      <c r="L258" s="1654" t="s">
        <v>5011</v>
      </c>
      <c r="M258" s="1652">
        <v>44356</v>
      </c>
    </row>
    <row r="259" spans="1:13" s="1353" customFormat="1" ht="14.4">
      <c r="A259" s="1647">
        <v>252</v>
      </c>
      <c r="B259" s="1653" t="s">
        <v>972</v>
      </c>
      <c r="C259" s="1654" t="s">
        <v>2089</v>
      </c>
      <c r="D259" s="1654" t="s">
        <v>689</v>
      </c>
      <c r="E259" s="1648" t="s">
        <v>788</v>
      </c>
      <c r="F259" s="1649" t="s">
        <v>5098</v>
      </c>
      <c r="G259" s="1647">
        <v>105</v>
      </c>
      <c r="H259" s="1648" t="s">
        <v>1861</v>
      </c>
      <c r="I259" s="1649" t="s">
        <v>970</v>
      </c>
      <c r="J259" s="1655">
        <v>15</v>
      </c>
      <c r="K259" s="1655">
        <v>4.5</v>
      </c>
      <c r="L259" s="1654" t="s">
        <v>5011</v>
      </c>
      <c r="M259" s="1652">
        <v>44356</v>
      </c>
    </row>
    <row r="260" spans="1:13" s="1353" customFormat="1" ht="14.4">
      <c r="A260" s="1647">
        <v>253</v>
      </c>
      <c r="B260" s="1653" t="s">
        <v>972</v>
      </c>
      <c r="C260" s="1648" t="s">
        <v>2078</v>
      </c>
      <c r="D260" s="1654" t="s">
        <v>629</v>
      </c>
      <c r="E260" s="1648" t="s">
        <v>788</v>
      </c>
      <c r="F260" s="1649" t="s">
        <v>5098</v>
      </c>
      <c r="G260" s="1647">
        <v>105</v>
      </c>
      <c r="H260" s="1648" t="s">
        <v>1861</v>
      </c>
      <c r="I260" s="1647" t="s">
        <v>968</v>
      </c>
      <c r="J260" s="1647">
        <v>6.6</v>
      </c>
      <c r="K260" s="1647" t="s">
        <v>4797</v>
      </c>
      <c r="L260" s="1654" t="s">
        <v>5024</v>
      </c>
      <c r="M260" s="1652">
        <v>44356</v>
      </c>
    </row>
    <row r="261" spans="1:13" s="1353" customFormat="1" ht="14.4">
      <c r="A261" s="1647">
        <v>254</v>
      </c>
      <c r="B261" s="1653" t="s">
        <v>972</v>
      </c>
      <c r="C261" s="1648" t="s">
        <v>2078</v>
      </c>
      <c r="D261" s="1654" t="s">
        <v>629</v>
      </c>
      <c r="E261" s="1648" t="s">
        <v>788</v>
      </c>
      <c r="F261" s="1649" t="s">
        <v>5098</v>
      </c>
      <c r="G261" s="1647">
        <v>105</v>
      </c>
      <c r="H261" s="1648" t="s">
        <v>1861</v>
      </c>
      <c r="I261" s="1647" t="s">
        <v>980</v>
      </c>
      <c r="J261" s="1647">
        <v>8.1999999999999993</v>
      </c>
      <c r="K261" s="1647" t="s">
        <v>4797</v>
      </c>
      <c r="L261" s="1654" t="s">
        <v>5024</v>
      </c>
      <c r="M261" s="1652">
        <v>44356</v>
      </c>
    </row>
    <row r="262" spans="1:13" s="1353" customFormat="1" ht="14.4">
      <c r="A262" s="1647">
        <v>255</v>
      </c>
      <c r="B262" s="1653" t="s">
        <v>972</v>
      </c>
      <c r="C262" s="1648" t="s">
        <v>2078</v>
      </c>
      <c r="D262" s="1654" t="s">
        <v>629</v>
      </c>
      <c r="E262" s="1648" t="s">
        <v>788</v>
      </c>
      <c r="F262" s="1649" t="s">
        <v>5098</v>
      </c>
      <c r="G262" s="1647">
        <v>105</v>
      </c>
      <c r="H262" s="1648" t="s">
        <v>1861</v>
      </c>
      <c r="I262" s="1647" t="s">
        <v>985</v>
      </c>
      <c r="J262" s="1647">
        <v>11.1</v>
      </c>
      <c r="K262" s="1647" t="s">
        <v>4797</v>
      </c>
      <c r="L262" s="1654" t="s">
        <v>5024</v>
      </c>
      <c r="M262" s="1652">
        <v>44356</v>
      </c>
    </row>
    <row r="263" spans="1:13" s="1353" customFormat="1" ht="14.4">
      <c r="A263" s="1647">
        <v>256</v>
      </c>
      <c r="B263" s="1653" t="s">
        <v>972</v>
      </c>
      <c r="C263" s="1648" t="s">
        <v>2078</v>
      </c>
      <c r="D263" s="1654" t="s">
        <v>629</v>
      </c>
      <c r="E263" s="1648" t="s">
        <v>788</v>
      </c>
      <c r="F263" s="1649" t="s">
        <v>5098</v>
      </c>
      <c r="G263" s="1647">
        <v>105</v>
      </c>
      <c r="H263" s="1648" t="s">
        <v>1861</v>
      </c>
      <c r="I263" s="1647" t="s">
        <v>958</v>
      </c>
      <c r="J263" s="1647">
        <v>14.9</v>
      </c>
      <c r="K263" s="1647" t="s">
        <v>4797</v>
      </c>
      <c r="L263" s="1654" t="s">
        <v>5024</v>
      </c>
      <c r="M263" s="1652">
        <v>44356</v>
      </c>
    </row>
    <row r="264" spans="1:13" s="1353" customFormat="1" ht="14.4">
      <c r="A264" s="1647">
        <v>257</v>
      </c>
      <c r="B264" s="1653" t="s">
        <v>972</v>
      </c>
      <c r="C264" s="1648" t="s">
        <v>2078</v>
      </c>
      <c r="D264" s="1654" t="s">
        <v>629</v>
      </c>
      <c r="E264" s="1648" t="s">
        <v>788</v>
      </c>
      <c r="F264" s="1649" t="s">
        <v>5098</v>
      </c>
      <c r="G264" s="1647">
        <v>105</v>
      </c>
      <c r="H264" s="1648" t="s">
        <v>1861</v>
      </c>
      <c r="I264" s="1647" t="s">
        <v>970</v>
      </c>
      <c r="J264" s="1647">
        <v>18.7</v>
      </c>
      <c r="K264" s="1647" t="s">
        <v>4797</v>
      </c>
      <c r="L264" s="1654" t="s">
        <v>5024</v>
      </c>
      <c r="M264" s="1652">
        <v>44356</v>
      </c>
    </row>
    <row r="265" spans="1:13" s="1353" customFormat="1" ht="14.4">
      <c r="A265" s="1647">
        <v>258</v>
      </c>
      <c r="B265" s="1656" t="s">
        <v>1008</v>
      </c>
      <c r="C265" s="1657" t="s">
        <v>4011</v>
      </c>
      <c r="D265" s="1658" t="s">
        <v>178</v>
      </c>
      <c r="E265" s="1658" t="s">
        <v>788</v>
      </c>
      <c r="F265" s="1649" t="s">
        <v>5098</v>
      </c>
      <c r="G265" s="1659">
        <v>105</v>
      </c>
      <c r="H265" s="1648" t="s">
        <v>1861</v>
      </c>
      <c r="I265" s="1659" t="s">
        <v>980</v>
      </c>
      <c r="J265" s="1659">
        <v>88.2</v>
      </c>
      <c r="K265" s="1659">
        <v>88.3</v>
      </c>
      <c r="L265" s="1658" t="s">
        <v>5020</v>
      </c>
      <c r="M265" s="1660">
        <v>44358</v>
      </c>
    </row>
    <row r="266" spans="1:13" s="1353" customFormat="1" ht="14.4">
      <c r="A266" s="1647">
        <v>259</v>
      </c>
      <c r="B266" s="1656" t="s">
        <v>1033</v>
      </c>
      <c r="C266" s="1648" t="s">
        <v>2946</v>
      </c>
      <c r="D266" s="1648" t="s">
        <v>154</v>
      </c>
      <c r="E266" s="1648" t="s">
        <v>788</v>
      </c>
      <c r="F266" s="1649" t="s">
        <v>5098</v>
      </c>
      <c r="G266" s="1647">
        <v>105</v>
      </c>
      <c r="H266" s="1648" t="s">
        <v>1861</v>
      </c>
      <c r="I266" s="1647" t="s">
        <v>968</v>
      </c>
      <c r="J266" s="1650">
        <v>4.0972222222222226E-3</v>
      </c>
      <c r="K266" s="1650">
        <v>3.2291666666666666E-3</v>
      </c>
      <c r="L266" s="1658" t="s">
        <v>5020</v>
      </c>
      <c r="M266" s="1660">
        <v>44358</v>
      </c>
    </row>
    <row r="267" spans="1:13" s="1353" customFormat="1" ht="14.4">
      <c r="A267" s="1647">
        <v>260</v>
      </c>
      <c r="B267" s="1656" t="s">
        <v>1033</v>
      </c>
      <c r="C267" s="1648" t="s">
        <v>2946</v>
      </c>
      <c r="D267" s="1648" t="s">
        <v>154</v>
      </c>
      <c r="E267" s="1658" t="s">
        <v>788</v>
      </c>
      <c r="F267" s="1649" t="s">
        <v>5098</v>
      </c>
      <c r="G267" s="1659">
        <v>105</v>
      </c>
      <c r="H267" s="1648" t="s">
        <v>1861</v>
      </c>
      <c r="I267" s="1647" t="s">
        <v>980</v>
      </c>
      <c r="J267" s="1650">
        <v>3.8425925925925932E-3</v>
      </c>
      <c r="K267" s="1650">
        <v>2.8240740740740739E-3</v>
      </c>
      <c r="L267" s="1658" t="s">
        <v>5020</v>
      </c>
      <c r="M267" s="1660">
        <v>44358</v>
      </c>
    </row>
    <row r="268" spans="1:13" s="1353" customFormat="1" ht="14.4">
      <c r="A268" s="1647">
        <v>261</v>
      </c>
      <c r="B268" s="1656" t="s">
        <v>1033</v>
      </c>
      <c r="C268" s="1648" t="s">
        <v>2946</v>
      </c>
      <c r="D268" s="1648" t="s">
        <v>154</v>
      </c>
      <c r="E268" s="1648" t="s">
        <v>788</v>
      </c>
      <c r="F268" s="1649" t="s">
        <v>5098</v>
      </c>
      <c r="G268" s="1647">
        <v>105</v>
      </c>
      <c r="H268" s="1648" t="s">
        <v>1861</v>
      </c>
      <c r="I268" s="1647" t="s">
        <v>985</v>
      </c>
      <c r="J268" s="1650">
        <v>3.5763888888888898E-3</v>
      </c>
      <c r="K268" s="1650">
        <v>2.4421296296296296E-3</v>
      </c>
      <c r="L268" s="1658" t="s">
        <v>5020</v>
      </c>
      <c r="M268" s="1660">
        <v>44358</v>
      </c>
    </row>
    <row r="269" spans="1:13" s="1353" customFormat="1" ht="14.4">
      <c r="A269" s="1647">
        <v>262</v>
      </c>
      <c r="B269" s="1656" t="s">
        <v>1033</v>
      </c>
      <c r="C269" s="1648" t="s">
        <v>2946</v>
      </c>
      <c r="D269" s="1648" t="s">
        <v>154</v>
      </c>
      <c r="E269" s="1658" t="s">
        <v>788</v>
      </c>
      <c r="F269" s="1649" t="s">
        <v>5098</v>
      </c>
      <c r="G269" s="1659">
        <v>105</v>
      </c>
      <c r="H269" s="1648" t="s">
        <v>1861</v>
      </c>
      <c r="I269" s="1647" t="s">
        <v>958</v>
      </c>
      <c r="J269" s="1650">
        <v>3.3217592592592595E-3</v>
      </c>
      <c r="K269" s="1650">
        <v>2.0601851851851853E-3</v>
      </c>
      <c r="L269" s="1658" t="s">
        <v>5020</v>
      </c>
      <c r="M269" s="1660">
        <v>44358</v>
      </c>
    </row>
    <row r="270" spans="1:13" s="1353" customFormat="1" ht="14.4">
      <c r="A270" s="1647">
        <v>263</v>
      </c>
      <c r="B270" s="1656" t="s">
        <v>1033</v>
      </c>
      <c r="C270" s="1648" t="s">
        <v>2946</v>
      </c>
      <c r="D270" s="1648" t="s">
        <v>154</v>
      </c>
      <c r="E270" s="1648" t="s">
        <v>788</v>
      </c>
      <c r="F270" s="1649" t="s">
        <v>5098</v>
      </c>
      <c r="G270" s="1647">
        <v>105</v>
      </c>
      <c r="H270" s="1648" t="s">
        <v>1861</v>
      </c>
      <c r="I270" s="1647" t="s">
        <v>970</v>
      </c>
      <c r="J270" s="1650">
        <v>3.0555555555555553E-3</v>
      </c>
      <c r="K270" s="1650">
        <v>1.6666666666666668E-3</v>
      </c>
      <c r="L270" s="1658" t="s">
        <v>5020</v>
      </c>
      <c r="M270" s="1660">
        <v>44358</v>
      </c>
    </row>
    <row r="271" spans="1:13" s="1353" customFormat="1" ht="14.4">
      <c r="A271" s="1647">
        <v>264</v>
      </c>
      <c r="B271" s="1648" t="s">
        <v>972</v>
      </c>
      <c r="C271" s="1648" t="s">
        <v>2075</v>
      </c>
      <c r="D271" s="1648" t="s">
        <v>154</v>
      </c>
      <c r="E271" s="1648" t="s">
        <v>788</v>
      </c>
      <c r="F271" s="1649" t="s">
        <v>5098</v>
      </c>
      <c r="G271" s="1649">
        <v>95</v>
      </c>
      <c r="H271" s="1648" t="s">
        <v>5117</v>
      </c>
      <c r="I271" s="1649" t="s">
        <v>968</v>
      </c>
      <c r="J271" s="1650">
        <v>0</v>
      </c>
      <c r="K271" s="1648"/>
      <c r="L271" s="1648" t="s">
        <v>5116</v>
      </c>
      <c r="M271" s="1652">
        <v>44358</v>
      </c>
    </row>
    <row r="272" spans="1:13" s="1353" customFormat="1" ht="14.4">
      <c r="A272" s="1647">
        <v>265</v>
      </c>
      <c r="B272" s="1648" t="s">
        <v>972</v>
      </c>
      <c r="C272" s="1648" t="s">
        <v>2075</v>
      </c>
      <c r="D272" s="1648" t="s">
        <v>154</v>
      </c>
      <c r="E272" s="1648" t="s">
        <v>788</v>
      </c>
      <c r="F272" s="1649" t="s">
        <v>5098</v>
      </c>
      <c r="G272" s="1649">
        <v>95</v>
      </c>
      <c r="H272" s="1648" t="s">
        <v>5117</v>
      </c>
      <c r="I272" s="1649" t="s">
        <v>980</v>
      </c>
      <c r="J272" s="1650">
        <v>0</v>
      </c>
      <c r="K272" s="1648"/>
      <c r="L272" s="1648" t="s">
        <v>5116</v>
      </c>
      <c r="M272" s="1652">
        <v>44358</v>
      </c>
    </row>
    <row r="273" spans="1:13" s="1353" customFormat="1" ht="14.4">
      <c r="A273" s="1647">
        <v>266</v>
      </c>
      <c r="B273" s="1648" t="s">
        <v>972</v>
      </c>
      <c r="C273" s="1648" t="s">
        <v>2075</v>
      </c>
      <c r="D273" s="1648" t="s">
        <v>154</v>
      </c>
      <c r="E273" s="1648" t="s">
        <v>788</v>
      </c>
      <c r="F273" s="1649" t="s">
        <v>5098</v>
      </c>
      <c r="G273" s="1649">
        <v>95</v>
      </c>
      <c r="H273" s="1648" t="s">
        <v>5117</v>
      </c>
      <c r="I273" s="1649" t="s">
        <v>985</v>
      </c>
      <c r="J273" s="1650">
        <v>0</v>
      </c>
      <c r="K273" s="1648"/>
      <c r="L273" s="1648" t="s">
        <v>5116</v>
      </c>
      <c r="M273" s="1652">
        <v>44358</v>
      </c>
    </row>
    <row r="274" spans="1:13" s="1353" customFormat="1" ht="14.4">
      <c r="A274" s="1647">
        <v>267</v>
      </c>
      <c r="B274" s="1648" t="s">
        <v>972</v>
      </c>
      <c r="C274" s="1648" t="s">
        <v>2075</v>
      </c>
      <c r="D274" s="1648" t="s">
        <v>154</v>
      </c>
      <c r="E274" s="1648" t="s">
        <v>788</v>
      </c>
      <c r="F274" s="1649" t="s">
        <v>5098</v>
      </c>
      <c r="G274" s="1649">
        <v>95</v>
      </c>
      <c r="H274" s="1648" t="s">
        <v>5117</v>
      </c>
      <c r="I274" s="1649" t="s">
        <v>958</v>
      </c>
      <c r="J274" s="1650">
        <v>0</v>
      </c>
      <c r="K274" s="1648"/>
      <c r="L274" s="1648" t="s">
        <v>5116</v>
      </c>
      <c r="M274" s="1652">
        <v>44358</v>
      </c>
    </row>
    <row r="275" spans="1:13" s="1353" customFormat="1" ht="14.4">
      <c r="A275" s="1647">
        <v>268</v>
      </c>
      <c r="B275" s="1648" t="s">
        <v>972</v>
      </c>
      <c r="C275" s="1648" t="s">
        <v>2075</v>
      </c>
      <c r="D275" s="1648" t="s">
        <v>154</v>
      </c>
      <c r="E275" s="1648" t="s">
        <v>788</v>
      </c>
      <c r="F275" s="1649" t="s">
        <v>5098</v>
      </c>
      <c r="G275" s="1649">
        <v>95</v>
      </c>
      <c r="H275" s="1648" t="s">
        <v>5117</v>
      </c>
      <c r="I275" s="1649" t="s">
        <v>970</v>
      </c>
      <c r="J275" s="1650">
        <v>0</v>
      </c>
      <c r="K275" s="1648"/>
      <c r="L275" s="1648" t="s">
        <v>5116</v>
      </c>
      <c r="M275" s="1652">
        <v>44358</v>
      </c>
    </row>
    <row r="276" spans="1:13" s="1353" customFormat="1" ht="14.4">
      <c r="A276" s="1647">
        <v>269</v>
      </c>
      <c r="B276" s="1648" t="s">
        <v>972</v>
      </c>
      <c r="C276" s="1648" t="s">
        <v>2075</v>
      </c>
      <c r="D276" s="1648" t="s">
        <v>154</v>
      </c>
      <c r="E276" s="1648" t="s">
        <v>788</v>
      </c>
      <c r="F276" s="1649" t="s">
        <v>5098</v>
      </c>
      <c r="G276" s="1649">
        <v>100</v>
      </c>
      <c r="H276" s="1648" t="s">
        <v>1860</v>
      </c>
      <c r="I276" s="1649" t="s">
        <v>968</v>
      </c>
      <c r="J276" s="1650">
        <v>0</v>
      </c>
      <c r="K276" s="1648"/>
      <c r="L276" s="1648" t="s">
        <v>5116</v>
      </c>
      <c r="M276" s="1652">
        <v>44358</v>
      </c>
    </row>
    <row r="277" spans="1:13" s="1353" customFormat="1" ht="14.4">
      <c r="A277" s="1647">
        <v>270</v>
      </c>
      <c r="B277" s="1648" t="s">
        <v>972</v>
      </c>
      <c r="C277" s="1648" t="s">
        <v>2075</v>
      </c>
      <c r="D277" s="1648" t="s">
        <v>154</v>
      </c>
      <c r="E277" s="1648" t="s">
        <v>788</v>
      </c>
      <c r="F277" s="1649" t="s">
        <v>5098</v>
      </c>
      <c r="G277" s="1649">
        <v>100</v>
      </c>
      <c r="H277" s="1648" t="s">
        <v>1860</v>
      </c>
      <c r="I277" s="1649" t="s">
        <v>980</v>
      </c>
      <c r="J277" s="1650">
        <v>0</v>
      </c>
      <c r="K277" s="1648"/>
      <c r="L277" s="1648" t="s">
        <v>5116</v>
      </c>
      <c r="M277" s="1652">
        <v>44358</v>
      </c>
    </row>
    <row r="278" spans="1:13" s="1353" customFormat="1" ht="14.4">
      <c r="A278" s="1647">
        <v>271</v>
      </c>
      <c r="B278" s="1648" t="s">
        <v>972</v>
      </c>
      <c r="C278" s="1648" t="s">
        <v>2075</v>
      </c>
      <c r="D278" s="1648" t="s">
        <v>154</v>
      </c>
      <c r="E278" s="1648" t="s">
        <v>788</v>
      </c>
      <c r="F278" s="1649" t="s">
        <v>5098</v>
      </c>
      <c r="G278" s="1649">
        <v>100</v>
      </c>
      <c r="H278" s="1648" t="s">
        <v>1860</v>
      </c>
      <c r="I278" s="1649" t="s">
        <v>985</v>
      </c>
      <c r="J278" s="1650">
        <v>0</v>
      </c>
      <c r="K278" s="1648"/>
      <c r="L278" s="1648" t="s">
        <v>5116</v>
      </c>
      <c r="M278" s="1652">
        <v>44358</v>
      </c>
    </row>
    <row r="279" spans="1:13" s="1353" customFormat="1" ht="14.4">
      <c r="A279" s="1647">
        <v>272</v>
      </c>
      <c r="B279" s="1648" t="s">
        <v>972</v>
      </c>
      <c r="C279" s="1648" t="s">
        <v>2075</v>
      </c>
      <c r="D279" s="1648" t="s">
        <v>154</v>
      </c>
      <c r="E279" s="1648" t="s">
        <v>788</v>
      </c>
      <c r="F279" s="1649" t="s">
        <v>5098</v>
      </c>
      <c r="G279" s="1649">
        <v>100</v>
      </c>
      <c r="H279" s="1648" t="s">
        <v>1860</v>
      </c>
      <c r="I279" s="1649" t="s">
        <v>958</v>
      </c>
      <c r="J279" s="1650">
        <v>0</v>
      </c>
      <c r="K279" s="1648"/>
      <c r="L279" s="1648" t="s">
        <v>5116</v>
      </c>
      <c r="M279" s="1652">
        <v>44358</v>
      </c>
    </row>
    <row r="280" spans="1:13" s="1353" customFormat="1" ht="14.4">
      <c r="A280" s="1647">
        <v>273</v>
      </c>
      <c r="B280" s="1648" t="s">
        <v>972</v>
      </c>
      <c r="C280" s="1648" t="s">
        <v>2075</v>
      </c>
      <c r="D280" s="1648" t="s">
        <v>154</v>
      </c>
      <c r="E280" s="1648" t="s">
        <v>788</v>
      </c>
      <c r="F280" s="1649" t="s">
        <v>5098</v>
      </c>
      <c r="G280" s="1649">
        <v>100</v>
      </c>
      <c r="H280" s="1648" t="s">
        <v>1860</v>
      </c>
      <c r="I280" s="1649" t="s">
        <v>970</v>
      </c>
      <c r="J280" s="1650">
        <v>0</v>
      </c>
      <c r="K280" s="1648"/>
      <c r="L280" s="1648" t="s">
        <v>5116</v>
      </c>
      <c r="M280" s="1652">
        <v>44358</v>
      </c>
    </row>
    <row r="281" spans="1:13" s="1353" customFormat="1" ht="14.4">
      <c r="A281" s="1647">
        <v>274</v>
      </c>
      <c r="B281" s="1648" t="s">
        <v>1022</v>
      </c>
      <c r="C281" s="1648" t="s">
        <v>2228</v>
      </c>
      <c r="D281" s="1648" t="s">
        <v>154</v>
      </c>
      <c r="E281" s="1648" t="s">
        <v>788</v>
      </c>
      <c r="F281" s="1649" t="s">
        <v>5098</v>
      </c>
      <c r="G281" s="1649">
        <v>95</v>
      </c>
      <c r="H281" s="1648" t="s">
        <v>5117</v>
      </c>
      <c r="I281" s="1649" t="s">
        <v>968</v>
      </c>
      <c r="J281" s="1650">
        <v>0</v>
      </c>
      <c r="K281" s="1648"/>
      <c r="L281" s="1648" t="s">
        <v>5116</v>
      </c>
      <c r="M281" s="1652">
        <v>44358</v>
      </c>
    </row>
    <row r="282" spans="1:13" s="1353" customFormat="1" ht="14.4">
      <c r="A282" s="1647">
        <v>275</v>
      </c>
      <c r="B282" s="1648" t="s">
        <v>1022</v>
      </c>
      <c r="C282" s="1648" t="s">
        <v>2228</v>
      </c>
      <c r="D282" s="1648" t="s">
        <v>154</v>
      </c>
      <c r="E282" s="1648" t="s">
        <v>788</v>
      </c>
      <c r="F282" s="1649" t="s">
        <v>5098</v>
      </c>
      <c r="G282" s="1649">
        <v>95</v>
      </c>
      <c r="H282" s="1648" t="s">
        <v>5117</v>
      </c>
      <c r="I282" s="1649" t="s">
        <v>980</v>
      </c>
      <c r="J282" s="1650">
        <v>0</v>
      </c>
      <c r="K282" s="1648"/>
      <c r="L282" s="1648" t="s">
        <v>5116</v>
      </c>
      <c r="M282" s="1652">
        <v>44358</v>
      </c>
    </row>
    <row r="283" spans="1:13" s="1353" customFormat="1" ht="14.4">
      <c r="A283" s="1647">
        <v>276</v>
      </c>
      <c r="B283" s="1648" t="s">
        <v>1022</v>
      </c>
      <c r="C283" s="1648" t="s">
        <v>2228</v>
      </c>
      <c r="D283" s="1648" t="s">
        <v>154</v>
      </c>
      <c r="E283" s="1648" t="s">
        <v>788</v>
      </c>
      <c r="F283" s="1649" t="s">
        <v>5098</v>
      </c>
      <c r="G283" s="1649">
        <v>95</v>
      </c>
      <c r="H283" s="1648" t="s">
        <v>5117</v>
      </c>
      <c r="I283" s="1649" t="s">
        <v>985</v>
      </c>
      <c r="J283" s="1650">
        <v>0</v>
      </c>
      <c r="K283" s="1648"/>
      <c r="L283" s="1648" t="s">
        <v>5116</v>
      </c>
      <c r="M283" s="1652">
        <v>44358</v>
      </c>
    </row>
    <row r="284" spans="1:13" s="1353" customFormat="1" ht="14.4">
      <c r="A284" s="1647">
        <v>277</v>
      </c>
      <c r="B284" s="1648" t="s">
        <v>1022</v>
      </c>
      <c r="C284" s="1648" t="s">
        <v>2228</v>
      </c>
      <c r="D284" s="1648" t="s">
        <v>154</v>
      </c>
      <c r="E284" s="1648" t="s">
        <v>788</v>
      </c>
      <c r="F284" s="1649" t="s">
        <v>5098</v>
      </c>
      <c r="G284" s="1649">
        <v>95</v>
      </c>
      <c r="H284" s="1648" t="s">
        <v>5117</v>
      </c>
      <c r="I284" s="1649" t="s">
        <v>958</v>
      </c>
      <c r="J284" s="1650">
        <v>0</v>
      </c>
      <c r="K284" s="1648"/>
      <c r="L284" s="1648" t="s">
        <v>5116</v>
      </c>
      <c r="M284" s="1652">
        <v>44358</v>
      </c>
    </row>
    <row r="285" spans="1:13" s="1353" customFormat="1" ht="14.4">
      <c r="A285" s="1647">
        <v>278</v>
      </c>
      <c r="B285" s="1648" t="s">
        <v>1022</v>
      </c>
      <c r="C285" s="1648" t="s">
        <v>2228</v>
      </c>
      <c r="D285" s="1648" t="s">
        <v>154</v>
      </c>
      <c r="E285" s="1648" t="s">
        <v>788</v>
      </c>
      <c r="F285" s="1649" t="s">
        <v>5098</v>
      </c>
      <c r="G285" s="1649">
        <v>95</v>
      </c>
      <c r="H285" s="1648" t="s">
        <v>5117</v>
      </c>
      <c r="I285" s="1649" t="s">
        <v>970</v>
      </c>
      <c r="J285" s="1650">
        <v>0</v>
      </c>
      <c r="K285" s="1648"/>
      <c r="L285" s="1648" t="s">
        <v>5116</v>
      </c>
      <c r="M285" s="1652">
        <v>44358</v>
      </c>
    </row>
    <row r="286" spans="1:13" s="1353" customFormat="1" ht="14.4">
      <c r="A286" s="1647">
        <v>279</v>
      </c>
      <c r="B286" s="1648" t="s">
        <v>1022</v>
      </c>
      <c r="C286" s="1648" t="s">
        <v>2228</v>
      </c>
      <c r="D286" s="1648" t="s">
        <v>154</v>
      </c>
      <c r="E286" s="1648" t="s">
        <v>788</v>
      </c>
      <c r="F286" s="1649" t="s">
        <v>5098</v>
      </c>
      <c r="G286" s="1649">
        <v>100</v>
      </c>
      <c r="H286" s="1648" t="s">
        <v>1860</v>
      </c>
      <c r="I286" s="1649" t="s">
        <v>968</v>
      </c>
      <c r="J286" s="1650">
        <v>0</v>
      </c>
      <c r="K286" s="1648"/>
      <c r="L286" s="1648" t="s">
        <v>5116</v>
      </c>
      <c r="M286" s="1652">
        <v>44358</v>
      </c>
    </row>
    <row r="287" spans="1:13" s="1353" customFormat="1" ht="14.4">
      <c r="A287" s="1647">
        <v>280</v>
      </c>
      <c r="B287" s="1648" t="s">
        <v>1022</v>
      </c>
      <c r="C287" s="1648" t="s">
        <v>2228</v>
      </c>
      <c r="D287" s="1648" t="s">
        <v>154</v>
      </c>
      <c r="E287" s="1648" t="s">
        <v>788</v>
      </c>
      <c r="F287" s="1649" t="s">
        <v>5098</v>
      </c>
      <c r="G287" s="1649">
        <v>100</v>
      </c>
      <c r="H287" s="1648" t="s">
        <v>1860</v>
      </c>
      <c r="I287" s="1649" t="s">
        <v>980</v>
      </c>
      <c r="J287" s="1650">
        <v>0</v>
      </c>
      <c r="K287" s="1648"/>
      <c r="L287" s="1648" t="s">
        <v>5116</v>
      </c>
      <c r="M287" s="1652">
        <v>44358</v>
      </c>
    </row>
    <row r="288" spans="1:13" s="1353" customFormat="1" ht="14.4">
      <c r="A288" s="1647">
        <v>281</v>
      </c>
      <c r="B288" s="1648" t="s">
        <v>1022</v>
      </c>
      <c r="C288" s="1648" t="s">
        <v>2228</v>
      </c>
      <c r="D288" s="1648" t="s">
        <v>154</v>
      </c>
      <c r="E288" s="1648" t="s">
        <v>788</v>
      </c>
      <c r="F288" s="1649" t="s">
        <v>5098</v>
      </c>
      <c r="G288" s="1649">
        <v>100</v>
      </c>
      <c r="H288" s="1648" t="s">
        <v>1860</v>
      </c>
      <c r="I288" s="1649" t="s">
        <v>985</v>
      </c>
      <c r="J288" s="1650">
        <v>0</v>
      </c>
      <c r="K288" s="1648"/>
      <c r="L288" s="1648" t="s">
        <v>5116</v>
      </c>
      <c r="M288" s="1652">
        <v>44358</v>
      </c>
    </row>
    <row r="289" spans="1:13" s="1353" customFormat="1" ht="14.4">
      <c r="A289" s="1647">
        <v>282</v>
      </c>
      <c r="B289" s="1648" t="s">
        <v>1022</v>
      </c>
      <c r="C289" s="1648" t="s">
        <v>2228</v>
      </c>
      <c r="D289" s="1648" t="s">
        <v>154</v>
      </c>
      <c r="E289" s="1648" t="s">
        <v>788</v>
      </c>
      <c r="F289" s="1649" t="s">
        <v>5098</v>
      </c>
      <c r="G289" s="1649">
        <v>100</v>
      </c>
      <c r="H289" s="1648" t="s">
        <v>1860</v>
      </c>
      <c r="I289" s="1649" t="s">
        <v>958</v>
      </c>
      <c r="J289" s="1650">
        <v>0</v>
      </c>
      <c r="K289" s="1648"/>
      <c r="L289" s="1648" t="s">
        <v>5116</v>
      </c>
      <c r="M289" s="1652">
        <v>44358</v>
      </c>
    </row>
    <row r="290" spans="1:13" s="1353" customFormat="1" ht="14.4">
      <c r="A290" s="1647">
        <v>283</v>
      </c>
      <c r="B290" s="1648" t="s">
        <v>1022</v>
      </c>
      <c r="C290" s="1648" t="s">
        <v>2228</v>
      </c>
      <c r="D290" s="1648" t="s">
        <v>154</v>
      </c>
      <c r="E290" s="1648" t="s">
        <v>788</v>
      </c>
      <c r="F290" s="1649" t="s">
        <v>5098</v>
      </c>
      <c r="G290" s="1649">
        <v>100</v>
      </c>
      <c r="H290" s="1648" t="s">
        <v>1860</v>
      </c>
      <c r="I290" s="1649" t="s">
        <v>970</v>
      </c>
      <c r="J290" s="1650">
        <v>0</v>
      </c>
      <c r="K290" s="1648"/>
      <c r="L290" s="1648" t="s">
        <v>5116</v>
      </c>
      <c r="M290" s="1652">
        <v>44358</v>
      </c>
    </row>
    <row r="291" spans="1:13" s="1353" customFormat="1" ht="14.4">
      <c r="A291" s="1647">
        <v>284</v>
      </c>
      <c r="B291" s="1648" t="s">
        <v>1029</v>
      </c>
      <c r="C291" s="1648" t="s">
        <v>2838</v>
      </c>
      <c r="D291" s="1648" t="s">
        <v>154</v>
      </c>
      <c r="E291" s="1648" t="s">
        <v>788</v>
      </c>
      <c r="F291" s="1649" t="s">
        <v>5098</v>
      </c>
      <c r="G291" s="1649">
        <v>95</v>
      </c>
      <c r="H291" s="1648" t="s">
        <v>5117</v>
      </c>
      <c r="I291" s="1649" t="s">
        <v>968</v>
      </c>
      <c r="J291" s="1650">
        <v>0</v>
      </c>
      <c r="K291" s="1648"/>
      <c r="L291" s="1648" t="s">
        <v>5116</v>
      </c>
      <c r="M291" s="1652">
        <v>44358</v>
      </c>
    </row>
    <row r="292" spans="1:13" s="1353" customFormat="1" ht="14.4">
      <c r="A292" s="1647">
        <v>285</v>
      </c>
      <c r="B292" s="1648" t="s">
        <v>1029</v>
      </c>
      <c r="C292" s="1648" t="s">
        <v>2838</v>
      </c>
      <c r="D292" s="1648" t="s">
        <v>154</v>
      </c>
      <c r="E292" s="1648" t="s">
        <v>788</v>
      </c>
      <c r="F292" s="1649" t="s">
        <v>5098</v>
      </c>
      <c r="G292" s="1649">
        <v>95</v>
      </c>
      <c r="H292" s="1648" t="s">
        <v>5117</v>
      </c>
      <c r="I292" s="1649" t="s">
        <v>980</v>
      </c>
      <c r="J292" s="1650">
        <v>0</v>
      </c>
      <c r="K292" s="1648"/>
      <c r="L292" s="1648" t="s">
        <v>5116</v>
      </c>
      <c r="M292" s="1652">
        <v>44358</v>
      </c>
    </row>
    <row r="293" spans="1:13" s="1353" customFormat="1" ht="14.4">
      <c r="A293" s="1647">
        <v>286</v>
      </c>
      <c r="B293" s="1648" t="s">
        <v>1029</v>
      </c>
      <c r="C293" s="1648" t="s">
        <v>2838</v>
      </c>
      <c r="D293" s="1648" t="s">
        <v>154</v>
      </c>
      <c r="E293" s="1648" t="s">
        <v>788</v>
      </c>
      <c r="F293" s="1649" t="s">
        <v>5098</v>
      </c>
      <c r="G293" s="1649">
        <v>95</v>
      </c>
      <c r="H293" s="1648" t="s">
        <v>5117</v>
      </c>
      <c r="I293" s="1649" t="s">
        <v>985</v>
      </c>
      <c r="J293" s="1650">
        <v>0</v>
      </c>
      <c r="K293" s="1648"/>
      <c r="L293" s="1648" t="s">
        <v>5116</v>
      </c>
      <c r="M293" s="1652">
        <v>44358</v>
      </c>
    </row>
    <row r="294" spans="1:13" s="1353" customFormat="1" ht="14.4">
      <c r="A294" s="1647">
        <v>287</v>
      </c>
      <c r="B294" s="1648" t="s">
        <v>1029</v>
      </c>
      <c r="C294" s="1648" t="s">
        <v>2838</v>
      </c>
      <c r="D294" s="1648" t="s">
        <v>154</v>
      </c>
      <c r="E294" s="1648" t="s">
        <v>788</v>
      </c>
      <c r="F294" s="1649" t="s">
        <v>5098</v>
      </c>
      <c r="G294" s="1649">
        <v>95</v>
      </c>
      <c r="H294" s="1648" t="s">
        <v>5117</v>
      </c>
      <c r="I294" s="1649" t="s">
        <v>958</v>
      </c>
      <c r="J294" s="1650">
        <v>0</v>
      </c>
      <c r="K294" s="1648"/>
      <c r="L294" s="1648" t="s">
        <v>5116</v>
      </c>
      <c r="M294" s="1652">
        <v>44358</v>
      </c>
    </row>
    <row r="295" spans="1:13" s="1353" customFormat="1" ht="14.4">
      <c r="A295" s="1647">
        <v>288</v>
      </c>
      <c r="B295" s="1648" t="s">
        <v>1029</v>
      </c>
      <c r="C295" s="1648" t="s">
        <v>2838</v>
      </c>
      <c r="D295" s="1648" t="s">
        <v>154</v>
      </c>
      <c r="E295" s="1648" t="s">
        <v>788</v>
      </c>
      <c r="F295" s="1649" t="s">
        <v>5098</v>
      </c>
      <c r="G295" s="1649">
        <v>95</v>
      </c>
      <c r="H295" s="1648" t="s">
        <v>5117</v>
      </c>
      <c r="I295" s="1649" t="s">
        <v>970</v>
      </c>
      <c r="J295" s="1650">
        <v>0</v>
      </c>
      <c r="K295" s="1648"/>
      <c r="L295" s="1648" t="s">
        <v>5116</v>
      </c>
      <c r="M295" s="1652">
        <v>44358</v>
      </c>
    </row>
    <row r="296" spans="1:13" s="1353" customFormat="1" ht="14.4">
      <c r="A296" s="1647">
        <v>289</v>
      </c>
      <c r="B296" s="1648" t="s">
        <v>1029</v>
      </c>
      <c r="C296" s="1648" t="s">
        <v>2838</v>
      </c>
      <c r="D296" s="1648" t="s">
        <v>154</v>
      </c>
      <c r="E296" s="1648" t="s">
        <v>788</v>
      </c>
      <c r="F296" s="1649" t="s">
        <v>5098</v>
      </c>
      <c r="G296" s="1649">
        <v>100</v>
      </c>
      <c r="H296" s="1648" t="s">
        <v>1860</v>
      </c>
      <c r="I296" s="1649" t="s">
        <v>968</v>
      </c>
      <c r="J296" s="1650">
        <v>0</v>
      </c>
      <c r="K296" s="1648"/>
      <c r="L296" s="1648" t="s">
        <v>5116</v>
      </c>
      <c r="M296" s="1652">
        <v>44358</v>
      </c>
    </row>
    <row r="297" spans="1:13" s="1353" customFormat="1" ht="14.4">
      <c r="A297" s="1647">
        <v>290</v>
      </c>
      <c r="B297" s="1648" t="s">
        <v>1029</v>
      </c>
      <c r="C297" s="1648" t="s">
        <v>2838</v>
      </c>
      <c r="D297" s="1648" t="s">
        <v>154</v>
      </c>
      <c r="E297" s="1648" t="s">
        <v>788</v>
      </c>
      <c r="F297" s="1649" t="s">
        <v>5098</v>
      </c>
      <c r="G297" s="1649">
        <v>100</v>
      </c>
      <c r="H297" s="1648" t="s">
        <v>1860</v>
      </c>
      <c r="I297" s="1649" t="s">
        <v>980</v>
      </c>
      <c r="J297" s="1650">
        <v>0</v>
      </c>
      <c r="K297" s="1648"/>
      <c r="L297" s="1648" t="s">
        <v>5116</v>
      </c>
      <c r="M297" s="1652">
        <v>44358</v>
      </c>
    </row>
    <row r="298" spans="1:13" s="1353" customFormat="1" ht="14.4">
      <c r="A298" s="1647">
        <v>291</v>
      </c>
      <c r="B298" s="1648" t="s">
        <v>1029</v>
      </c>
      <c r="C298" s="1648" t="s">
        <v>2838</v>
      </c>
      <c r="D298" s="1648" t="s">
        <v>154</v>
      </c>
      <c r="E298" s="1648" t="s">
        <v>788</v>
      </c>
      <c r="F298" s="1649" t="s">
        <v>5098</v>
      </c>
      <c r="G298" s="1649">
        <v>100</v>
      </c>
      <c r="H298" s="1648" t="s">
        <v>1860</v>
      </c>
      <c r="I298" s="1649" t="s">
        <v>985</v>
      </c>
      <c r="J298" s="1650">
        <v>0</v>
      </c>
      <c r="K298" s="1648"/>
      <c r="L298" s="1648" t="s">
        <v>5116</v>
      </c>
      <c r="M298" s="1652">
        <v>44358</v>
      </c>
    </row>
    <row r="299" spans="1:13" s="1353" customFormat="1" ht="14.4">
      <c r="A299" s="1647">
        <v>292</v>
      </c>
      <c r="B299" s="1648" t="s">
        <v>1029</v>
      </c>
      <c r="C299" s="1648" t="s">
        <v>2838</v>
      </c>
      <c r="D299" s="1648" t="s">
        <v>154</v>
      </c>
      <c r="E299" s="1648" t="s">
        <v>788</v>
      </c>
      <c r="F299" s="1649" t="s">
        <v>5098</v>
      </c>
      <c r="G299" s="1649">
        <v>100</v>
      </c>
      <c r="H299" s="1648" t="s">
        <v>1860</v>
      </c>
      <c r="I299" s="1649" t="s">
        <v>958</v>
      </c>
      <c r="J299" s="1650">
        <v>0</v>
      </c>
      <c r="K299" s="1648"/>
      <c r="L299" s="1648" t="s">
        <v>5116</v>
      </c>
      <c r="M299" s="1652">
        <v>44358</v>
      </c>
    </row>
    <row r="300" spans="1:13" s="1353" customFormat="1" ht="14.4">
      <c r="A300" s="1647">
        <v>293</v>
      </c>
      <c r="B300" s="1648" t="s">
        <v>1029</v>
      </c>
      <c r="C300" s="1648" t="s">
        <v>2838</v>
      </c>
      <c r="D300" s="1648" t="s">
        <v>154</v>
      </c>
      <c r="E300" s="1648" t="s">
        <v>788</v>
      </c>
      <c r="F300" s="1649" t="s">
        <v>5098</v>
      </c>
      <c r="G300" s="1649">
        <v>100</v>
      </c>
      <c r="H300" s="1648" t="s">
        <v>1860</v>
      </c>
      <c r="I300" s="1649" t="s">
        <v>970</v>
      </c>
      <c r="J300" s="1650">
        <v>0</v>
      </c>
      <c r="K300" s="1648"/>
      <c r="L300" s="1648" t="s">
        <v>5116</v>
      </c>
      <c r="M300" s="1652">
        <v>44358</v>
      </c>
    </row>
    <row r="301" spans="1:13" s="1353" customFormat="1" ht="14.4">
      <c r="A301" s="1647">
        <v>294</v>
      </c>
      <c r="B301" s="1653" t="s">
        <v>972</v>
      </c>
      <c r="C301" s="1648" t="s">
        <v>2132</v>
      </c>
      <c r="D301" s="1654" t="s">
        <v>2133</v>
      </c>
      <c r="E301" s="1654" t="s">
        <v>788</v>
      </c>
      <c r="F301" s="1649" t="s">
        <v>5098</v>
      </c>
      <c r="G301" s="1647">
        <v>80</v>
      </c>
      <c r="H301" s="1647" t="s">
        <v>956</v>
      </c>
      <c r="I301" s="1647" t="s">
        <v>968</v>
      </c>
      <c r="J301" s="1647" t="s">
        <v>5025</v>
      </c>
      <c r="K301" s="1647"/>
      <c r="L301" s="1654" t="s">
        <v>5026</v>
      </c>
      <c r="M301" s="1652">
        <v>44372</v>
      </c>
    </row>
    <row r="302" spans="1:13" s="1353" customFormat="1" ht="14.4">
      <c r="A302" s="1647">
        <v>295</v>
      </c>
      <c r="B302" s="1653" t="s">
        <v>972</v>
      </c>
      <c r="C302" s="1648" t="s">
        <v>2132</v>
      </c>
      <c r="D302" s="1654" t="s">
        <v>2133</v>
      </c>
      <c r="E302" s="1654" t="s">
        <v>788</v>
      </c>
      <c r="F302" s="1649" t="s">
        <v>5098</v>
      </c>
      <c r="G302" s="1647">
        <v>80</v>
      </c>
      <c r="H302" s="1647" t="s">
        <v>956</v>
      </c>
      <c r="I302" s="1647" t="s">
        <v>980</v>
      </c>
      <c r="J302" s="1647" t="s">
        <v>5025</v>
      </c>
      <c r="K302" s="1647"/>
      <c r="L302" s="1654" t="s">
        <v>5026</v>
      </c>
      <c r="M302" s="1652">
        <v>44372</v>
      </c>
    </row>
    <row r="303" spans="1:13" s="1353" customFormat="1" ht="14.4">
      <c r="A303" s="1647">
        <v>296</v>
      </c>
      <c r="B303" s="1653" t="s">
        <v>972</v>
      </c>
      <c r="C303" s="1648" t="s">
        <v>2132</v>
      </c>
      <c r="D303" s="1654" t="s">
        <v>2133</v>
      </c>
      <c r="E303" s="1654" t="s">
        <v>788</v>
      </c>
      <c r="F303" s="1649" t="s">
        <v>5098</v>
      </c>
      <c r="G303" s="1647">
        <v>80</v>
      </c>
      <c r="H303" s="1647" t="s">
        <v>956</v>
      </c>
      <c r="I303" s="1647" t="s">
        <v>985</v>
      </c>
      <c r="J303" s="1647" t="s">
        <v>5025</v>
      </c>
      <c r="K303" s="1647"/>
      <c r="L303" s="1654" t="s">
        <v>5026</v>
      </c>
      <c r="M303" s="1652">
        <v>44372</v>
      </c>
    </row>
    <row r="304" spans="1:13" s="1353" customFormat="1" ht="14.4">
      <c r="A304" s="1647">
        <v>297</v>
      </c>
      <c r="B304" s="1653" t="s">
        <v>972</v>
      </c>
      <c r="C304" s="1648" t="s">
        <v>2132</v>
      </c>
      <c r="D304" s="1654" t="s">
        <v>2133</v>
      </c>
      <c r="E304" s="1654" t="s">
        <v>788</v>
      </c>
      <c r="F304" s="1649" t="s">
        <v>5098</v>
      </c>
      <c r="G304" s="1647">
        <v>80</v>
      </c>
      <c r="H304" s="1647" t="s">
        <v>956</v>
      </c>
      <c r="I304" s="1647" t="s">
        <v>958</v>
      </c>
      <c r="J304" s="1647" t="s">
        <v>5025</v>
      </c>
      <c r="K304" s="1647"/>
      <c r="L304" s="1654" t="s">
        <v>5026</v>
      </c>
      <c r="M304" s="1652">
        <v>44372</v>
      </c>
    </row>
    <row r="305" spans="1:13" s="1353" customFormat="1" ht="28.8">
      <c r="A305" s="1647">
        <v>298</v>
      </c>
      <c r="B305" s="1653" t="s">
        <v>993</v>
      </c>
      <c r="C305" s="1648" t="s">
        <v>5118</v>
      </c>
      <c r="D305" s="1654" t="s">
        <v>687</v>
      </c>
      <c r="E305" s="1654" t="s">
        <v>788</v>
      </c>
      <c r="F305" s="1649" t="s">
        <v>5098</v>
      </c>
      <c r="G305" s="1647">
        <v>85</v>
      </c>
      <c r="H305" s="1648" t="s">
        <v>1857</v>
      </c>
      <c r="I305" s="1649" t="s">
        <v>968</v>
      </c>
      <c r="J305" s="1647">
        <v>2.35</v>
      </c>
      <c r="K305" s="1647">
        <v>2.56</v>
      </c>
      <c r="L305" s="1654" t="s">
        <v>5119</v>
      </c>
      <c r="M305" s="1652">
        <v>44533</v>
      </c>
    </row>
    <row r="306" spans="1:13" s="1353" customFormat="1" ht="28.8">
      <c r="A306" s="1647">
        <v>299</v>
      </c>
      <c r="B306" s="1653" t="s">
        <v>993</v>
      </c>
      <c r="C306" s="1648" t="s">
        <v>5118</v>
      </c>
      <c r="D306" s="1654" t="s">
        <v>687</v>
      </c>
      <c r="E306" s="1654" t="s">
        <v>788</v>
      </c>
      <c r="F306" s="1649" t="s">
        <v>5098</v>
      </c>
      <c r="G306" s="1647">
        <v>85</v>
      </c>
      <c r="H306" s="1648" t="s">
        <v>1857</v>
      </c>
      <c r="I306" s="1649" t="s">
        <v>980</v>
      </c>
      <c r="J306" s="1647">
        <v>2.35</v>
      </c>
      <c r="K306" s="1647">
        <v>2.56</v>
      </c>
      <c r="L306" s="1654" t="s">
        <v>5119</v>
      </c>
      <c r="M306" s="1652">
        <v>44533</v>
      </c>
    </row>
    <row r="307" spans="1:13" s="1353" customFormat="1" ht="28.8">
      <c r="A307" s="1647">
        <v>300</v>
      </c>
      <c r="B307" s="1653" t="s">
        <v>993</v>
      </c>
      <c r="C307" s="1648" t="s">
        <v>5118</v>
      </c>
      <c r="D307" s="1654" t="s">
        <v>687</v>
      </c>
      <c r="E307" s="1654" t="s">
        <v>788</v>
      </c>
      <c r="F307" s="1649" t="s">
        <v>5098</v>
      </c>
      <c r="G307" s="1647">
        <v>85</v>
      </c>
      <c r="H307" s="1648" t="s">
        <v>1857</v>
      </c>
      <c r="I307" s="1649" t="s">
        <v>985</v>
      </c>
      <c r="J307" s="1647">
        <v>2.35</v>
      </c>
      <c r="K307" s="1647">
        <v>2.56</v>
      </c>
      <c r="L307" s="1654" t="s">
        <v>5119</v>
      </c>
      <c r="M307" s="1652">
        <v>44533</v>
      </c>
    </row>
    <row r="308" spans="1:13" s="1353" customFormat="1" ht="28.8">
      <c r="A308" s="1647">
        <v>301</v>
      </c>
      <c r="B308" s="1653" t="s">
        <v>993</v>
      </c>
      <c r="C308" s="1648" t="s">
        <v>5118</v>
      </c>
      <c r="D308" s="1654" t="s">
        <v>687</v>
      </c>
      <c r="E308" s="1654" t="s">
        <v>788</v>
      </c>
      <c r="F308" s="1649" t="s">
        <v>5098</v>
      </c>
      <c r="G308" s="1647">
        <v>85</v>
      </c>
      <c r="H308" s="1648" t="s">
        <v>1857</v>
      </c>
      <c r="I308" s="1649" t="s">
        <v>958</v>
      </c>
      <c r="J308" s="1647">
        <v>2.35</v>
      </c>
      <c r="K308" s="1647">
        <v>2.56</v>
      </c>
      <c r="L308" s="1654" t="s">
        <v>5119</v>
      </c>
      <c r="M308" s="1652">
        <v>44533</v>
      </c>
    </row>
    <row r="309" spans="1:13" s="1353" customFormat="1" ht="28.8">
      <c r="A309" s="1647">
        <v>302</v>
      </c>
      <c r="B309" s="1653" t="s">
        <v>993</v>
      </c>
      <c r="C309" s="1648" t="s">
        <v>5118</v>
      </c>
      <c r="D309" s="1654" t="s">
        <v>687</v>
      </c>
      <c r="E309" s="1654" t="s">
        <v>788</v>
      </c>
      <c r="F309" s="1649" t="s">
        <v>5098</v>
      </c>
      <c r="G309" s="1647">
        <v>85</v>
      </c>
      <c r="H309" s="1648" t="s">
        <v>1857</v>
      </c>
      <c r="I309" s="1649" t="s">
        <v>970</v>
      </c>
      <c r="J309" s="1647">
        <v>2.35</v>
      </c>
      <c r="K309" s="1647">
        <v>2.56</v>
      </c>
      <c r="L309" s="1654" t="s">
        <v>5119</v>
      </c>
      <c r="M309" s="1652">
        <v>44533</v>
      </c>
    </row>
    <row r="310" spans="1:13" s="1353" customFormat="1" ht="28.8">
      <c r="A310" s="1647">
        <v>303</v>
      </c>
      <c r="B310" s="1653" t="s">
        <v>993</v>
      </c>
      <c r="C310" s="1648" t="s">
        <v>5118</v>
      </c>
      <c r="D310" s="1654" t="s">
        <v>687</v>
      </c>
      <c r="E310" s="1654" t="s">
        <v>788</v>
      </c>
      <c r="F310" s="1649" t="s">
        <v>5098</v>
      </c>
      <c r="G310" s="1647">
        <v>90</v>
      </c>
      <c r="H310" s="1648" t="s">
        <v>1858</v>
      </c>
      <c r="I310" s="1649" t="s">
        <v>968</v>
      </c>
      <c r="J310" s="1647">
        <v>2.56</v>
      </c>
      <c r="K310" s="1647">
        <v>2.35</v>
      </c>
      <c r="L310" s="1654" t="s">
        <v>5119</v>
      </c>
      <c r="M310" s="1652">
        <v>44533</v>
      </c>
    </row>
    <row r="311" spans="1:13" s="1353" customFormat="1" ht="28.8">
      <c r="A311" s="1647">
        <v>304</v>
      </c>
      <c r="B311" s="1653" t="s">
        <v>993</v>
      </c>
      <c r="C311" s="1648" t="s">
        <v>5118</v>
      </c>
      <c r="D311" s="1654" t="s">
        <v>687</v>
      </c>
      <c r="E311" s="1654" t="s">
        <v>788</v>
      </c>
      <c r="F311" s="1649" t="s">
        <v>5098</v>
      </c>
      <c r="G311" s="1647">
        <v>90</v>
      </c>
      <c r="H311" s="1648" t="s">
        <v>1858</v>
      </c>
      <c r="I311" s="1649" t="s">
        <v>980</v>
      </c>
      <c r="J311" s="1647">
        <v>2.56</v>
      </c>
      <c r="K311" s="1647">
        <v>2.35</v>
      </c>
      <c r="L311" s="1654" t="s">
        <v>5119</v>
      </c>
      <c r="M311" s="1652">
        <v>44533</v>
      </c>
    </row>
    <row r="312" spans="1:13" s="1353" customFormat="1" ht="28.8">
      <c r="A312" s="1647">
        <v>305</v>
      </c>
      <c r="B312" s="1653" t="s">
        <v>993</v>
      </c>
      <c r="C312" s="1648" t="s">
        <v>5118</v>
      </c>
      <c r="D312" s="1654" t="s">
        <v>687</v>
      </c>
      <c r="E312" s="1654" t="s">
        <v>788</v>
      </c>
      <c r="F312" s="1649" t="s">
        <v>5098</v>
      </c>
      <c r="G312" s="1647">
        <v>90</v>
      </c>
      <c r="H312" s="1648" t="s">
        <v>1858</v>
      </c>
      <c r="I312" s="1649" t="s">
        <v>985</v>
      </c>
      <c r="J312" s="1647">
        <v>2.56</v>
      </c>
      <c r="K312" s="1647">
        <v>2.35</v>
      </c>
      <c r="L312" s="1654" t="s">
        <v>5119</v>
      </c>
      <c r="M312" s="1652">
        <v>44533</v>
      </c>
    </row>
    <row r="313" spans="1:13" s="1353" customFormat="1" ht="28.8">
      <c r="A313" s="1647">
        <v>306</v>
      </c>
      <c r="B313" s="1653" t="s">
        <v>993</v>
      </c>
      <c r="C313" s="1648" t="s">
        <v>5118</v>
      </c>
      <c r="D313" s="1654" t="s">
        <v>687</v>
      </c>
      <c r="E313" s="1654" t="s">
        <v>788</v>
      </c>
      <c r="F313" s="1649" t="s">
        <v>5098</v>
      </c>
      <c r="G313" s="1647">
        <v>90</v>
      </c>
      <c r="H313" s="1648" t="s">
        <v>1858</v>
      </c>
      <c r="I313" s="1649" t="s">
        <v>958</v>
      </c>
      <c r="J313" s="1647">
        <v>2.56</v>
      </c>
      <c r="K313" s="1647">
        <v>2.35</v>
      </c>
      <c r="L313" s="1654" t="s">
        <v>5119</v>
      </c>
      <c r="M313" s="1652">
        <v>44533</v>
      </c>
    </row>
    <row r="314" spans="1:13" s="1353" customFormat="1" ht="28.8">
      <c r="A314" s="1647">
        <v>307</v>
      </c>
      <c r="B314" s="1653" t="s">
        <v>993</v>
      </c>
      <c r="C314" s="1648" t="s">
        <v>5118</v>
      </c>
      <c r="D314" s="1654" t="s">
        <v>687</v>
      </c>
      <c r="E314" s="1654" t="s">
        <v>788</v>
      </c>
      <c r="F314" s="1649" t="s">
        <v>5098</v>
      </c>
      <c r="G314" s="1647">
        <v>90</v>
      </c>
      <c r="H314" s="1648" t="s">
        <v>1858</v>
      </c>
      <c r="I314" s="1649" t="s">
        <v>970</v>
      </c>
      <c r="J314" s="1647">
        <v>2.56</v>
      </c>
      <c r="K314" s="1647">
        <v>2.35</v>
      </c>
      <c r="L314" s="1654" t="s">
        <v>5119</v>
      </c>
      <c r="M314" s="1652">
        <v>44533</v>
      </c>
    </row>
    <row r="315" spans="1:13" s="1353" customFormat="1" ht="28.8">
      <c r="A315" s="1647">
        <v>308</v>
      </c>
      <c r="B315" s="1653" t="s">
        <v>1018</v>
      </c>
      <c r="C315" s="1651" t="s">
        <v>1159</v>
      </c>
      <c r="D315" s="1654" t="s">
        <v>604</v>
      </c>
      <c r="E315" s="1654" t="s">
        <v>788</v>
      </c>
      <c r="F315" s="1649" t="s">
        <v>5098</v>
      </c>
      <c r="G315" s="1647">
        <v>36</v>
      </c>
      <c r="H315" s="1647" t="s">
        <v>944</v>
      </c>
      <c r="I315" s="1659"/>
      <c r="J315" s="1659" t="s">
        <v>965</v>
      </c>
      <c r="K315" s="1659" t="s">
        <v>977</v>
      </c>
      <c r="L315" s="1654" t="s">
        <v>5027</v>
      </c>
      <c r="M315" s="1652">
        <v>44539</v>
      </c>
    </row>
    <row r="316" spans="1:13" s="1353" customFormat="1" ht="28.8">
      <c r="A316" s="1647">
        <v>309</v>
      </c>
      <c r="B316" s="1653" t="s">
        <v>972</v>
      </c>
      <c r="C316" s="1651" t="s">
        <v>1125</v>
      </c>
      <c r="D316" s="1654" t="s">
        <v>604</v>
      </c>
      <c r="E316" s="1654" t="s">
        <v>788</v>
      </c>
      <c r="F316" s="1649" t="s">
        <v>5098</v>
      </c>
      <c r="G316" s="1647">
        <v>36</v>
      </c>
      <c r="H316" s="1647" t="s">
        <v>944</v>
      </c>
      <c r="I316" s="1659"/>
      <c r="J316" s="1659" t="s">
        <v>965</v>
      </c>
      <c r="K316" s="1659" t="s">
        <v>977</v>
      </c>
      <c r="L316" s="1654" t="s">
        <v>5027</v>
      </c>
      <c r="M316" s="1652">
        <v>44539</v>
      </c>
    </row>
    <row r="317" spans="1:13" s="1356" customFormat="1" ht="28.8">
      <c r="A317" s="1601">
        <v>310</v>
      </c>
      <c r="B317" s="1602" t="s">
        <v>1022</v>
      </c>
      <c r="C317" s="1603" t="s">
        <v>1162</v>
      </c>
      <c r="D317" s="1603" t="s">
        <v>604</v>
      </c>
      <c r="E317" s="1603" t="s">
        <v>788</v>
      </c>
      <c r="F317" s="1601" t="s">
        <v>5098</v>
      </c>
      <c r="G317" s="1601">
        <v>36</v>
      </c>
      <c r="H317" s="1601" t="s">
        <v>944</v>
      </c>
      <c r="I317" s="1596"/>
      <c r="J317" s="1596" t="s">
        <v>965</v>
      </c>
      <c r="K317" s="1596" t="s">
        <v>977</v>
      </c>
      <c r="L317" s="1603" t="s">
        <v>5027</v>
      </c>
      <c r="M317" s="1604">
        <v>44539</v>
      </c>
    </row>
    <row r="318" spans="1:13" s="1353" customFormat="1" ht="28.8">
      <c r="A318" s="1647">
        <v>311</v>
      </c>
      <c r="B318" s="1653" t="s">
        <v>5028</v>
      </c>
      <c r="C318" s="1651" t="s">
        <v>1131</v>
      </c>
      <c r="D318" s="1654" t="s">
        <v>604</v>
      </c>
      <c r="E318" s="1654" t="s">
        <v>788</v>
      </c>
      <c r="F318" s="1649" t="s">
        <v>5098</v>
      </c>
      <c r="G318" s="1647">
        <v>36</v>
      </c>
      <c r="H318" s="1647" t="s">
        <v>944</v>
      </c>
      <c r="I318" s="1659"/>
      <c r="J318" s="1659" t="s">
        <v>965</v>
      </c>
      <c r="K318" s="1659" t="s">
        <v>977</v>
      </c>
      <c r="L318" s="1654" t="s">
        <v>5027</v>
      </c>
      <c r="M318" s="1652">
        <v>44539</v>
      </c>
    </row>
    <row r="319" spans="1:13" s="1353" customFormat="1" ht="28.8">
      <c r="A319" s="1647">
        <v>312</v>
      </c>
      <c r="B319" s="1653" t="s">
        <v>990</v>
      </c>
      <c r="C319" s="1651" t="s">
        <v>1134</v>
      </c>
      <c r="D319" s="1654" t="s">
        <v>604</v>
      </c>
      <c r="E319" s="1654" t="s">
        <v>788</v>
      </c>
      <c r="F319" s="1649" t="s">
        <v>5098</v>
      </c>
      <c r="G319" s="1647">
        <v>36</v>
      </c>
      <c r="H319" s="1647" t="s">
        <v>944</v>
      </c>
      <c r="I319" s="1659"/>
      <c r="J319" s="1659" t="s">
        <v>965</v>
      </c>
      <c r="K319" s="1659" t="s">
        <v>977</v>
      </c>
      <c r="L319" s="1654" t="s">
        <v>5027</v>
      </c>
      <c r="M319" s="1652">
        <v>44539</v>
      </c>
    </row>
    <row r="320" spans="1:13" s="1353" customFormat="1" ht="28.8">
      <c r="A320" s="1647">
        <v>313</v>
      </c>
      <c r="B320" s="1653" t="s">
        <v>1026</v>
      </c>
      <c r="C320" s="1651" t="s">
        <v>1165</v>
      </c>
      <c r="D320" s="1654" t="s">
        <v>604</v>
      </c>
      <c r="E320" s="1654" t="s">
        <v>788</v>
      </c>
      <c r="F320" s="1649" t="s">
        <v>5098</v>
      </c>
      <c r="G320" s="1647">
        <v>36</v>
      </c>
      <c r="H320" s="1647" t="s">
        <v>944</v>
      </c>
      <c r="I320" s="1659"/>
      <c r="J320" s="1659" t="s">
        <v>965</v>
      </c>
      <c r="K320" s="1659" t="s">
        <v>977</v>
      </c>
      <c r="L320" s="1654" t="s">
        <v>5027</v>
      </c>
      <c r="M320" s="1652">
        <v>44539</v>
      </c>
    </row>
    <row r="321" spans="1:13" s="1353" customFormat="1" ht="28.8">
      <c r="A321" s="1647">
        <v>314</v>
      </c>
      <c r="B321" s="1653" t="s">
        <v>5029</v>
      </c>
      <c r="C321" s="1651" t="s">
        <v>1171</v>
      </c>
      <c r="D321" s="1654" t="s">
        <v>604</v>
      </c>
      <c r="E321" s="1654" t="s">
        <v>788</v>
      </c>
      <c r="F321" s="1649" t="s">
        <v>5098</v>
      </c>
      <c r="G321" s="1647">
        <v>36</v>
      </c>
      <c r="H321" s="1647" t="s">
        <v>944</v>
      </c>
      <c r="I321" s="1659"/>
      <c r="J321" s="1659" t="s">
        <v>965</v>
      </c>
      <c r="K321" s="1659" t="s">
        <v>977</v>
      </c>
      <c r="L321" s="1654" t="s">
        <v>5027</v>
      </c>
      <c r="M321" s="1652">
        <v>44539</v>
      </c>
    </row>
    <row r="322" spans="1:13" s="1353" customFormat="1" ht="28.8">
      <c r="A322" s="1647">
        <v>315</v>
      </c>
      <c r="B322" s="1653" t="s">
        <v>1033</v>
      </c>
      <c r="C322" s="1651" t="s">
        <v>1166</v>
      </c>
      <c r="D322" s="1654" t="s">
        <v>604</v>
      </c>
      <c r="E322" s="1654" t="s">
        <v>788</v>
      </c>
      <c r="F322" s="1649" t="s">
        <v>5098</v>
      </c>
      <c r="G322" s="1647">
        <v>36</v>
      </c>
      <c r="H322" s="1647" t="s">
        <v>944</v>
      </c>
      <c r="I322" s="1659"/>
      <c r="J322" s="1659" t="s">
        <v>965</v>
      </c>
      <c r="K322" s="1659" t="s">
        <v>977</v>
      </c>
      <c r="L322" s="1654" t="s">
        <v>5027</v>
      </c>
      <c r="M322" s="1652">
        <v>44539</v>
      </c>
    </row>
    <row r="323" spans="1:13" s="1353" customFormat="1" ht="28.8">
      <c r="A323" s="1647">
        <v>316</v>
      </c>
      <c r="B323" s="1653" t="s">
        <v>996</v>
      </c>
      <c r="C323" s="1651" t="s">
        <v>1143</v>
      </c>
      <c r="D323" s="1654" t="s">
        <v>604</v>
      </c>
      <c r="E323" s="1654" t="s">
        <v>788</v>
      </c>
      <c r="F323" s="1649" t="s">
        <v>5098</v>
      </c>
      <c r="G323" s="1647">
        <v>36</v>
      </c>
      <c r="H323" s="1647" t="s">
        <v>944</v>
      </c>
      <c r="I323" s="1659"/>
      <c r="J323" s="1659" t="s">
        <v>965</v>
      </c>
      <c r="K323" s="1659" t="s">
        <v>977</v>
      </c>
      <c r="L323" s="1654" t="s">
        <v>5027</v>
      </c>
      <c r="M323" s="1652">
        <v>44539</v>
      </c>
    </row>
    <row r="324" spans="1:13" s="1353" customFormat="1" ht="28.8">
      <c r="A324" s="1647">
        <v>317</v>
      </c>
      <c r="B324" s="1653" t="s">
        <v>1036</v>
      </c>
      <c r="C324" s="1651" t="s">
        <v>1168</v>
      </c>
      <c r="D324" s="1654" t="s">
        <v>604</v>
      </c>
      <c r="E324" s="1654" t="s">
        <v>788</v>
      </c>
      <c r="F324" s="1649" t="s">
        <v>5098</v>
      </c>
      <c r="G324" s="1647">
        <v>36</v>
      </c>
      <c r="H324" s="1647" t="s">
        <v>944</v>
      </c>
      <c r="I324" s="1659"/>
      <c r="J324" s="1659" t="s">
        <v>965</v>
      </c>
      <c r="K324" s="1659" t="s">
        <v>977</v>
      </c>
      <c r="L324" s="1654" t="s">
        <v>5027</v>
      </c>
      <c r="M324" s="1652">
        <v>44539</v>
      </c>
    </row>
    <row r="325" spans="1:13" s="1353" customFormat="1" ht="28.8">
      <c r="A325" s="1647">
        <v>318</v>
      </c>
      <c r="B325" s="1653" t="s">
        <v>1036</v>
      </c>
      <c r="C325" s="1651" t="s">
        <v>1170</v>
      </c>
      <c r="D325" s="1654" t="s">
        <v>604</v>
      </c>
      <c r="E325" s="1654" t="s">
        <v>788</v>
      </c>
      <c r="F325" s="1649" t="s">
        <v>5098</v>
      </c>
      <c r="G325" s="1647">
        <v>36</v>
      </c>
      <c r="H325" s="1647" t="s">
        <v>944</v>
      </c>
      <c r="I325" s="1659"/>
      <c r="J325" s="1659" t="s">
        <v>965</v>
      </c>
      <c r="K325" s="1659" t="s">
        <v>977</v>
      </c>
      <c r="L325" s="1654" t="s">
        <v>5027</v>
      </c>
      <c r="M325" s="1652">
        <v>44539</v>
      </c>
    </row>
    <row r="326" spans="1:13" s="1353" customFormat="1" ht="28.8">
      <c r="A326" s="1647">
        <v>319</v>
      </c>
      <c r="B326" s="1653" t="s">
        <v>993</v>
      </c>
      <c r="C326" s="1651" t="s">
        <v>1137</v>
      </c>
      <c r="D326" s="1654" t="s">
        <v>604</v>
      </c>
      <c r="E326" s="1654" t="s">
        <v>788</v>
      </c>
      <c r="F326" s="1649" t="s">
        <v>5098</v>
      </c>
      <c r="G326" s="1647">
        <v>36</v>
      </c>
      <c r="H326" s="1647" t="s">
        <v>944</v>
      </c>
      <c r="I326" s="1659"/>
      <c r="J326" s="1659" t="s">
        <v>965</v>
      </c>
      <c r="K326" s="1659" t="s">
        <v>977</v>
      </c>
      <c r="L326" s="1654" t="s">
        <v>5027</v>
      </c>
      <c r="M326" s="1652">
        <v>44539</v>
      </c>
    </row>
    <row r="327" spans="1:13" s="1353" customFormat="1" ht="28.8">
      <c r="A327" s="1647">
        <v>320</v>
      </c>
      <c r="B327" s="1653" t="s">
        <v>1003</v>
      </c>
      <c r="C327" s="1651" t="s">
        <v>1147</v>
      </c>
      <c r="D327" s="1654" t="s">
        <v>604</v>
      </c>
      <c r="E327" s="1654" t="s">
        <v>788</v>
      </c>
      <c r="F327" s="1649" t="s">
        <v>5098</v>
      </c>
      <c r="G327" s="1647">
        <v>36</v>
      </c>
      <c r="H327" s="1647" t="s">
        <v>944</v>
      </c>
      <c r="I327" s="1659"/>
      <c r="J327" s="1659" t="s">
        <v>965</v>
      </c>
      <c r="K327" s="1659" t="s">
        <v>977</v>
      </c>
      <c r="L327" s="1654" t="s">
        <v>5027</v>
      </c>
      <c r="M327" s="1652">
        <v>44539</v>
      </c>
    </row>
    <row r="328" spans="1:13" s="1353" customFormat="1" ht="28.8">
      <c r="A328" s="1647">
        <v>321</v>
      </c>
      <c r="B328" s="1653" t="s">
        <v>1008</v>
      </c>
      <c r="C328" s="1651" t="s">
        <v>1150</v>
      </c>
      <c r="D328" s="1654" t="s">
        <v>604</v>
      </c>
      <c r="E328" s="1654" t="s">
        <v>788</v>
      </c>
      <c r="F328" s="1649" t="s">
        <v>5098</v>
      </c>
      <c r="G328" s="1647">
        <v>36</v>
      </c>
      <c r="H328" s="1647" t="s">
        <v>944</v>
      </c>
      <c r="I328" s="1659"/>
      <c r="J328" s="1659" t="s">
        <v>965</v>
      </c>
      <c r="K328" s="1659" t="s">
        <v>977</v>
      </c>
      <c r="L328" s="1654" t="s">
        <v>5027</v>
      </c>
      <c r="M328" s="1652">
        <v>44539</v>
      </c>
    </row>
    <row r="329" spans="1:13" s="1353" customFormat="1" ht="28.8">
      <c r="A329" s="1647">
        <v>322</v>
      </c>
      <c r="B329" s="1653" t="s">
        <v>982</v>
      </c>
      <c r="C329" s="1651" t="s">
        <v>1128</v>
      </c>
      <c r="D329" s="1654" t="s">
        <v>604</v>
      </c>
      <c r="E329" s="1654" t="s">
        <v>788</v>
      </c>
      <c r="F329" s="1649" t="s">
        <v>5098</v>
      </c>
      <c r="G329" s="1647">
        <v>36</v>
      </c>
      <c r="H329" s="1647" t="s">
        <v>944</v>
      </c>
      <c r="I329" s="1659"/>
      <c r="J329" s="1659" t="s">
        <v>965</v>
      </c>
      <c r="K329" s="1659" t="s">
        <v>977</v>
      </c>
      <c r="L329" s="1654" t="s">
        <v>5027</v>
      </c>
      <c r="M329" s="1652">
        <v>44539</v>
      </c>
    </row>
    <row r="330" spans="1:13" s="1353" customFormat="1" ht="28.8">
      <c r="A330" s="1647">
        <v>323</v>
      </c>
      <c r="B330" s="1653" t="s">
        <v>1012</v>
      </c>
      <c r="C330" s="1651" t="s">
        <v>1153</v>
      </c>
      <c r="D330" s="1654" t="s">
        <v>604</v>
      </c>
      <c r="E330" s="1654" t="s">
        <v>788</v>
      </c>
      <c r="F330" s="1649" t="s">
        <v>5098</v>
      </c>
      <c r="G330" s="1647">
        <v>36</v>
      </c>
      <c r="H330" s="1647" t="s">
        <v>944</v>
      </c>
      <c r="I330" s="1659"/>
      <c r="J330" s="1659" t="s">
        <v>965</v>
      </c>
      <c r="K330" s="1659" t="s">
        <v>977</v>
      </c>
      <c r="L330" s="1654" t="s">
        <v>5027</v>
      </c>
      <c r="M330" s="1652">
        <v>44539</v>
      </c>
    </row>
    <row r="331" spans="1:13" s="1356" customFormat="1" ht="28.8">
      <c r="A331" s="1601">
        <v>324</v>
      </c>
      <c r="B331" s="1602" t="s">
        <v>1015</v>
      </c>
      <c r="C331" s="1603" t="s">
        <v>1156</v>
      </c>
      <c r="D331" s="1603" t="s">
        <v>604</v>
      </c>
      <c r="E331" s="1603" t="s">
        <v>788</v>
      </c>
      <c r="F331" s="1601" t="s">
        <v>5098</v>
      </c>
      <c r="G331" s="1601">
        <v>36</v>
      </c>
      <c r="H331" s="1601" t="s">
        <v>944</v>
      </c>
      <c r="I331" s="1596"/>
      <c r="J331" s="1596" t="s">
        <v>965</v>
      </c>
      <c r="K331" s="1596" t="s">
        <v>977</v>
      </c>
      <c r="L331" s="1603" t="s">
        <v>5027</v>
      </c>
      <c r="M331" s="1604">
        <v>44539</v>
      </c>
    </row>
    <row r="332" spans="1:13" s="1353" customFormat="1" ht="28.8">
      <c r="A332" s="1647">
        <v>325</v>
      </c>
      <c r="B332" s="1653" t="s">
        <v>1033</v>
      </c>
      <c r="C332" s="1651" t="s">
        <v>1164</v>
      </c>
      <c r="D332" s="1654" t="s">
        <v>1163</v>
      </c>
      <c r="E332" s="1654" t="s">
        <v>788</v>
      </c>
      <c r="F332" s="1649" t="s">
        <v>5098</v>
      </c>
      <c r="G332" s="1647">
        <v>36</v>
      </c>
      <c r="H332" s="1647" t="s">
        <v>944</v>
      </c>
      <c r="I332" s="1659"/>
      <c r="J332" s="1659" t="s">
        <v>965</v>
      </c>
      <c r="K332" s="1659" t="s">
        <v>977</v>
      </c>
      <c r="L332" s="1654" t="s">
        <v>5027</v>
      </c>
      <c r="M332" s="1652">
        <v>44539</v>
      </c>
    </row>
    <row r="333" spans="1:13" s="1356" customFormat="1" ht="55.2">
      <c r="A333" s="1601">
        <v>326</v>
      </c>
      <c r="B333" s="1602" t="s">
        <v>4952</v>
      </c>
      <c r="C333" s="1602" t="s">
        <v>4952</v>
      </c>
      <c r="D333" s="1602" t="s">
        <v>4952</v>
      </c>
      <c r="E333" s="1603" t="s">
        <v>788</v>
      </c>
      <c r="F333" s="1601" t="s">
        <v>5098</v>
      </c>
      <c r="G333" s="1601">
        <v>115</v>
      </c>
      <c r="H333" s="1661" t="s">
        <v>5120</v>
      </c>
      <c r="I333" s="1596" t="s">
        <v>4986</v>
      </c>
      <c r="J333" s="1497" t="s">
        <v>5121</v>
      </c>
      <c r="K333" s="1497" t="s">
        <v>1907</v>
      </c>
      <c r="L333" s="1603" t="s">
        <v>5122</v>
      </c>
      <c r="M333" s="1604">
        <v>44540</v>
      </c>
    </row>
    <row r="334" spans="1:13" s="1356" customFormat="1" ht="55.2">
      <c r="A334" s="1601">
        <v>327</v>
      </c>
      <c r="B334" s="1602" t="s">
        <v>4952</v>
      </c>
      <c r="C334" s="1602" t="s">
        <v>4952</v>
      </c>
      <c r="D334" s="1602" t="s">
        <v>4952</v>
      </c>
      <c r="E334" s="1603" t="s">
        <v>788</v>
      </c>
      <c r="F334" s="1601" t="s">
        <v>5098</v>
      </c>
      <c r="G334" s="1601">
        <v>115</v>
      </c>
      <c r="H334" s="1661" t="s">
        <v>5120</v>
      </c>
      <c r="I334" s="1596" t="s">
        <v>4986</v>
      </c>
      <c r="J334" s="1497" t="s">
        <v>5123</v>
      </c>
      <c r="K334" s="1497" t="s">
        <v>1908</v>
      </c>
      <c r="L334" s="1603" t="s">
        <v>5122</v>
      </c>
      <c r="M334" s="1604">
        <v>44540</v>
      </c>
    </row>
    <row r="335" spans="1:13" s="1356" customFormat="1" ht="55.2">
      <c r="A335" s="1601">
        <v>328</v>
      </c>
      <c r="B335" s="1602" t="s">
        <v>4952</v>
      </c>
      <c r="C335" s="1602" t="s">
        <v>4952</v>
      </c>
      <c r="D335" s="1602" t="s">
        <v>4952</v>
      </c>
      <c r="E335" s="1603" t="s">
        <v>788</v>
      </c>
      <c r="F335" s="1601" t="s">
        <v>5098</v>
      </c>
      <c r="G335" s="1601">
        <v>115</v>
      </c>
      <c r="H335" s="1661" t="s">
        <v>5120</v>
      </c>
      <c r="I335" s="1596" t="s">
        <v>4986</v>
      </c>
      <c r="J335" s="1497" t="s">
        <v>5124</v>
      </c>
      <c r="K335" s="1497" t="s">
        <v>1909</v>
      </c>
      <c r="L335" s="1603" t="s">
        <v>5122</v>
      </c>
      <c r="M335" s="1604">
        <v>44540</v>
      </c>
    </row>
    <row r="336" spans="1:13" s="1356" customFormat="1" ht="55.2">
      <c r="A336" s="1601">
        <v>329</v>
      </c>
      <c r="B336" s="1602" t="s">
        <v>4952</v>
      </c>
      <c r="C336" s="1602" t="s">
        <v>4952</v>
      </c>
      <c r="D336" s="1602" t="s">
        <v>4952</v>
      </c>
      <c r="E336" s="1603" t="s">
        <v>788</v>
      </c>
      <c r="F336" s="1601" t="s">
        <v>5098</v>
      </c>
      <c r="G336" s="1601">
        <v>119</v>
      </c>
      <c r="H336" s="1661" t="s">
        <v>5125</v>
      </c>
      <c r="I336" s="1596" t="s">
        <v>4986</v>
      </c>
      <c r="J336" s="1497" t="s">
        <v>5126</v>
      </c>
      <c r="K336" s="1497" t="s">
        <v>1911</v>
      </c>
      <c r="L336" s="1603" t="s">
        <v>5122</v>
      </c>
      <c r="M336" s="1604">
        <v>44540</v>
      </c>
    </row>
    <row r="337" spans="1:13" s="1356" customFormat="1" ht="55.2">
      <c r="A337" s="1601">
        <v>330</v>
      </c>
      <c r="B337" s="1602" t="s">
        <v>4952</v>
      </c>
      <c r="C337" s="1602" t="s">
        <v>4952</v>
      </c>
      <c r="D337" s="1602" t="s">
        <v>4952</v>
      </c>
      <c r="E337" s="1603" t="s">
        <v>788</v>
      </c>
      <c r="F337" s="1601" t="s">
        <v>5098</v>
      </c>
      <c r="G337" s="1601">
        <v>119</v>
      </c>
      <c r="H337" s="1661" t="s">
        <v>5125</v>
      </c>
      <c r="I337" s="1596" t="s">
        <v>4986</v>
      </c>
      <c r="J337" s="1497" t="s">
        <v>5127</v>
      </c>
      <c r="K337" s="1497" t="s">
        <v>1912</v>
      </c>
      <c r="L337" s="1603" t="s">
        <v>5122</v>
      </c>
      <c r="M337" s="1604">
        <v>44540</v>
      </c>
    </row>
    <row r="338" spans="1:13" s="1356" customFormat="1" ht="55.2">
      <c r="A338" s="1601">
        <v>331</v>
      </c>
      <c r="B338" s="1602" t="s">
        <v>4952</v>
      </c>
      <c r="C338" s="1602" t="s">
        <v>4952</v>
      </c>
      <c r="D338" s="1602" t="s">
        <v>4952</v>
      </c>
      <c r="E338" s="1603" t="s">
        <v>788</v>
      </c>
      <c r="F338" s="1601" t="s">
        <v>5098</v>
      </c>
      <c r="G338" s="1601">
        <v>119</v>
      </c>
      <c r="H338" s="1661" t="s">
        <v>5125</v>
      </c>
      <c r="I338" s="1596" t="s">
        <v>4986</v>
      </c>
      <c r="J338" s="1497" t="s">
        <v>5128</v>
      </c>
      <c r="K338" s="1497" t="s">
        <v>1913</v>
      </c>
      <c r="L338" s="1603" t="s">
        <v>5122</v>
      </c>
      <c r="M338" s="1604">
        <v>44540</v>
      </c>
    </row>
    <row r="339" spans="1:13" s="1353" customFormat="1" ht="14.4">
      <c r="A339" s="1647">
        <v>332</v>
      </c>
      <c r="B339" s="1653" t="s">
        <v>990</v>
      </c>
      <c r="C339" s="1651" t="s">
        <v>2511</v>
      </c>
      <c r="D339" s="1653" t="s">
        <v>5031</v>
      </c>
      <c r="E339" s="1654" t="s">
        <v>4903</v>
      </c>
      <c r="F339" s="1649" t="s">
        <v>5098</v>
      </c>
      <c r="G339" s="1647">
        <v>105</v>
      </c>
      <c r="H339" s="1648" t="s">
        <v>1861</v>
      </c>
      <c r="I339" s="1649" t="s">
        <v>968</v>
      </c>
      <c r="J339" s="1662">
        <v>37.700000000000003</v>
      </c>
      <c r="K339" s="1662" t="s">
        <v>4797</v>
      </c>
      <c r="L339" s="1654" t="s">
        <v>5024</v>
      </c>
      <c r="M339" s="1652">
        <v>44545</v>
      </c>
    </row>
    <row r="340" spans="1:13" s="1353" customFormat="1" ht="14.4">
      <c r="A340" s="1647">
        <v>333</v>
      </c>
      <c r="B340" s="1653" t="s">
        <v>990</v>
      </c>
      <c r="C340" s="1651" t="s">
        <v>2511</v>
      </c>
      <c r="D340" s="1653" t="s">
        <v>5031</v>
      </c>
      <c r="E340" s="1654" t="s">
        <v>4903</v>
      </c>
      <c r="F340" s="1649" t="s">
        <v>5098</v>
      </c>
      <c r="G340" s="1647">
        <v>105</v>
      </c>
      <c r="H340" s="1648" t="s">
        <v>1861</v>
      </c>
      <c r="I340" s="1649" t="s">
        <v>980</v>
      </c>
      <c r="J340" s="1662">
        <v>38.299999999999997</v>
      </c>
      <c r="K340" s="1662" t="s">
        <v>4797</v>
      </c>
      <c r="L340" s="1654" t="s">
        <v>5024</v>
      </c>
      <c r="M340" s="1652">
        <v>44545</v>
      </c>
    </row>
    <row r="341" spans="1:13" s="1353" customFormat="1" ht="14.4">
      <c r="A341" s="1647">
        <v>334</v>
      </c>
      <c r="B341" s="1653" t="s">
        <v>990</v>
      </c>
      <c r="C341" s="1651" t="s">
        <v>2511</v>
      </c>
      <c r="D341" s="1653" t="s">
        <v>5031</v>
      </c>
      <c r="E341" s="1654" t="s">
        <v>4903</v>
      </c>
      <c r="F341" s="1649" t="s">
        <v>5098</v>
      </c>
      <c r="G341" s="1647">
        <v>105</v>
      </c>
      <c r="H341" s="1648" t="s">
        <v>1861</v>
      </c>
      <c r="I341" s="1649" t="s">
        <v>985</v>
      </c>
      <c r="J341" s="1662">
        <v>39.200000000000003</v>
      </c>
      <c r="K341" s="1662" t="s">
        <v>4797</v>
      </c>
      <c r="L341" s="1654" t="s">
        <v>5024</v>
      </c>
      <c r="M341" s="1652">
        <v>44545</v>
      </c>
    </row>
    <row r="342" spans="1:13" s="1353" customFormat="1" ht="14.4">
      <c r="A342" s="1647">
        <v>335</v>
      </c>
      <c r="B342" s="1653" t="s">
        <v>990</v>
      </c>
      <c r="C342" s="1651" t="s">
        <v>2511</v>
      </c>
      <c r="D342" s="1653" t="s">
        <v>5031</v>
      </c>
      <c r="E342" s="1654" t="s">
        <v>4903</v>
      </c>
      <c r="F342" s="1649" t="s">
        <v>5098</v>
      </c>
      <c r="G342" s="1647">
        <v>105</v>
      </c>
      <c r="H342" s="1648" t="s">
        <v>1861</v>
      </c>
      <c r="I342" s="1649" t="s">
        <v>958</v>
      </c>
      <c r="J342" s="1662">
        <v>40.299999999999997</v>
      </c>
      <c r="K342" s="1662" t="s">
        <v>4797</v>
      </c>
      <c r="L342" s="1654" t="s">
        <v>5024</v>
      </c>
      <c r="M342" s="1652">
        <v>44545</v>
      </c>
    </row>
    <row r="343" spans="1:13" s="1353" customFormat="1" ht="14.4">
      <c r="A343" s="1647">
        <v>336</v>
      </c>
      <c r="B343" s="1653" t="s">
        <v>990</v>
      </c>
      <c r="C343" s="1651" t="s">
        <v>2511</v>
      </c>
      <c r="D343" s="1653" t="s">
        <v>5031</v>
      </c>
      <c r="E343" s="1654" t="s">
        <v>4903</v>
      </c>
      <c r="F343" s="1649" t="s">
        <v>5098</v>
      </c>
      <c r="G343" s="1647">
        <v>105</v>
      </c>
      <c r="H343" s="1648" t="s">
        <v>1861</v>
      </c>
      <c r="I343" s="1649" t="s">
        <v>970</v>
      </c>
      <c r="J343" s="1662">
        <v>42.2</v>
      </c>
      <c r="K343" s="1662" t="s">
        <v>4797</v>
      </c>
      <c r="L343" s="1654" t="s">
        <v>5024</v>
      </c>
      <c r="M343" s="1652">
        <v>44545</v>
      </c>
    </row>
    <row r="344" spans="1:13" s="1353" customFormat="1" ht="14.4">
      <c r="A344" s="1647">
        <v>337</v>
      </c>
      <c r="B344" s="1648" t="s">
        <v>972</v>
      </c>
      <c r="C344" s="1648" t="s">
        <v>2075</v>
      </c>
      <c r="D344" s="1654" t="s">
        <v>154</v>
      </c>
      <c r="E344" s="1654" t="s">
        <v>788</v>
      </c>
      <c r="F344" s="1647" t="s">
        <v>5098</v>
      </c>
      <c r="G344" s="1647">
        <v>105</v>
      </c>
      <c r="H344" s="1663" t="s">
        <v>1861</v>
      </c>
      <c r="I344" s="1649" t="s">
        <v>968</v>
      </c>
      <c r="J344" s="1664" t="s">
        <v>5129</v>
      </c>
      <c r="K344" s="1665">
        <v>3.9004629629629632E-3</v>
      </c>
      <c r="L344" s="1654" t="s">
        <v>5130</v>
      </c>
      <c r="M344" s="1652">
        <v>44547</v>
      </c>
    </row>
    <row r="345" spans="1:13" s="1353" customFormat="1" ht="14.4">
      <c r="A345" s="1647">
        <v>338</v>
      </c>
      <c r="B345" s="1648" t="s">
        <v>972</v>
      </c>
      <c r="C345" s="1648" t="s">
        <v>2075</v>
      </c>
      <c r="D345" s="1654" t="s">
        <v>154</v>
      </c>
      <c r="E345" s="1654" t="s">
        <v>788</v>
      </c>
      <c r="F345" s="1647" t="s">
        <v>5098</v>
      </c>
      <c r="G345" s="1647">
        <v>105</v>
      </c>
      <c r="H345" s="1663" t="s">
        <v>1861</v>
      </c>
      <c r="I345" s="1649" t="s">
        <v>985</v>
      </c>
      <c r="J345" s="1664" t="s">
        <v>5131</v>
      </c>
      <c r="K345" s="1665">
        <v>2.8356481481481479E-3</v>
      </c>
      <c r="L345" s="1654" t="s">
        <v>5130</v>
      </c>
      <c r="M345" s="1652">
        <v>44547</v>
      </c>
    </row>
    <row r="346" spans="1:13" s="1353" customFormat="1" ht="14.4">
      <c r="A346" s="1647">
        <v>339</v>
      </c>
      <c r="B346" s="1648" t="s">
        <v>972</v>
      </c>
      <c r="C346" s="1648" t="s">
        <v>2075</v>
      </c>
      <c r="D346" s="1654" t="s">
        <v>154</v>
      </c>
      <c r="E346" s="1654" t="s">
        <v>788</v>
      </c>
      <c r="F346" s="1647" t="s">
        <v>5098</v>
      </c>
      <c r="G346" s="1647">
        <v>105</v>
      </c>
      <c r="H346" s="1663" t="s">
        <v>1861</v>
      </c>
      <c r="I346" s="1649" t="s">
        <v>958</v>
      </c>
      <c r="J346" s="1664" t="s">
        <v>5132</v>
      </c>
      <c r="K346" s="1665">
        <v>2.2800925925925927E-3</v>
      </c>
      <c r="L346" s="1654" t="s">
        <v>5130</v>
      </c>
      <c r="M346" s="1652">
        <v>44547</v>
      </c>
    </row>
    <row r="347" spans="1:13" s="1353" customFormat="1" ht="14.4">
      <c r="A347" s="1647">
        <v>340</v>
      </c>
      <c r="B347" s="1648" t="s">
        <v>972</v>
      </c>
      <c r="C347" s="1648" t="s">
        <v>2075</v>
      </c>
      <c r="D347" s="1654" t="s">
        <v>154</v>
      </c>
      <c r="E347" s="1654" t="s">
        <v>788</v>
      </c>
      <c r="F347" s="1647" t="s">
        <v>5098</v>
      </c>
      <c r="G347" s="1647">
        <v>105</v>
      </c>
      <c r="H347" s="1663" t="s">
        <v>1861</v>
      </c>
      <c r="I347" s="1649" t="s">
        <v>970</v>
      </c>
      <c r="J347" s="1664" t="s">
        <v>5133</v>
      </c>
      <c r="K347" s="1665">
        <v>1.689814814814815E-3</v>
      </c>
      <c r="L347" s="1654" t="s">
        <v>5130</v>
      </c>
      <c r="M347" s="1652">
        <v>44547</v>
      </c>
    </row>
    <row r="348" spans="1:13" s="1353" customFormat="1" ht="14.4">
      <c r="A348" s="1647">
        <v>341</v>
      </c>
      <c r="B348" s="1648" t="s">
        <v>990</v>
      </c>
      <c r="C348" s="1648" t="s">
        <v>2507</v>
      </c>
      <c r="D348" s="1654" t="s">
        <v>154</v>
      </c>
      <c r="E348" s="1654" t="s">
        <v>788</v>
      </c>
      <c r="F348" s="1647" t="s">
        <v>5098</v>
      </c>
      <c r="G348" s="1647">
        <v>85</v>
      </c>
      <c r="H348" s="1663" t="s">
        <v>1857</v>
      </c>
      <c r="I348" s="1647" t="s">
        <v>968</v>
      </c>
      <c r="J348" s="1666" t="s">
        <v>5134</v>
      </c>
      <c r="K348" s="1665">
        <v>1.3391203703703704E-2</v>
      </c>
      <c r="L348" s="1654" t="s">
        <v>5130</v>
      </c>
      <c r="M348" s="1652">
        <v>44547</v>
      </c>
    </row>
    <row r="349" spans="1:13" s="1353" customFormat="1" ht="14.4">
      <c r="A349" s="1647">
        <v>342</v>
      </c>
      <c r="B349" s="1648" t="s">
        <v>990</v>
      </c>
      <c r="C349" s="1648" t="s">
        <v>2507</v>
      </c>
      <c r="D349" s="1654" t="s">
        <v>154</v>
      </c>
      <c r="E349" s="1654" t="s">
        <v>788</v>
      </c>
      <c r="F349" s="1647" t="s">
        <v>5098</v>
      </c>
      <c r="G349" s="1647">
        <v>85</v>
      </c>
      <c r="H349" s="1647" t="s">
        <v>1857</v>
      </c>
      <c r="I349" s="1647" t="s">
        <v>980</v>
      </c>
      <c r="J349" s="1667" t="s">
        <v>5134</v>
      </c>
      <c r="K349" s="1665">
        <v>1.3391203703703704E-2</v>
      </c>
      <c r="L349" s="1654" t="s">
        <v>5130</v>
      </c>
      <c r="M349" s="1652">
        <v>44547</v>
      </c>
    </row>
    <row r="350" spans="1:13" s="1353" customFormat="1" ht="14.4">
      <c r="A350" s="1647">
        <v>343</v>
      </c>
      <c r="B350" s="1648" t="s">
        <v>990</v>
      </c>
      <c r="C350" s="1648" t="s">
        <v>2507</v>
      </c>
      <c r="D350" s="1654" t="s">
        <v>154</v>
      </c>
      <c r="E350" s="1654" t="s">
        <v>788</v>
      </c>
      <c r="F350" s="1647" t="s">
        <v>5098</v>
      </c>
      <c r="G350" s="1647">
        <v>85</v>
      </c>
      <c r="H350" s="1647" t="s">
        <v>1857</v>
      </c>
      <c r="I350" s="1647" t="s">
        <v>985</v>
      </c>
      <c r="J350" s="1667" t="s">
        <v>5134</v>
      </c>
      <c r="K350" s="1665">
        <v>1.3391203703703704E-2</v>
      </c>
      <c r="L350" s="1654" t="s">
        <v>5130</v>
      </c>
      <c r="M350" s="1652">
        <v>44547</v>
      </c>
    </row>
    <row r="351" spans="1:13" s="1353" customFormat="1" ht="14.4">
      <c r="A351" s="1647">
        <v>344</v>
      </c>
      <c r="B351" s="1648" t="s">
        <v>990</v>
      </c>
      <c r="C351" s="1648" t="s">
        <v>2507</v>
      </c>
      <c r="D351" s="1654" t="s">
        <v>154</v>
      </c>
      <c r="E351" s="1654" t="s">
        <v>788</v>
      </c>
      <c r="F351" s="1647" t="s">
        <v>5098</v>
      </c>
      <c r="G351" s="1647">
        <v>85</v>
      </c>
      <c r="H351" s="1647" t="s">
        <v>1857</v>
      </c>
      <c r="I351" s="1647" t="s">
        <v>958</v>
      </c>
      <c r="J351" s="1667" t="s">
        <v>5134</v>
      </c>
      <c r="K351" s="1665">
        <v>1.3391203703703704E-2</v>
      </c>
      <c r="L351" s="1654" t="s">
        <v>5130</v>
      </c>
      <c r="M351" s="1652">
        <v>44547</v>
      </c>
    </row>
    <row r="352" spans="1:13" s="1353" customFormat="1" ht="14.4">
      <c r="A352" s="1647">
        <v>345</v>
      </c>
      <c r="B352" s="1648" t="s">
        <v>990</v>
      </c>
      <c r="C352" s="1648" t="s">
        <v>2507</v>
      </c>
      <c r="D352" s="1654" t="s">
        <v>154</v>
      </c>
      <c r="E352" s="1654" t="s">
        <v>788</v>
      </c>
      <c r="F352" s="1647" t="s">
        <v>5098</v>
      </c>
      <c r="G352" s="1647">
        <v>85</v>
      </c>
      <c r="H352" s="1647" t="s">
        <v>1857</v>
      </c>
      <c r="I352" s="1647" t="s">
        <v>970</v>
      </c>
      <c r="J352" s="1667" t="s">
        <v>5134</v>
      </c>
      <c r="K352" s="1665">
        <v>1.3391203703703704E-2</v>
      </c>
      <c r="L352" s="1654" t="s">
        <v>5130</v>
      </c>
      <c r="M352" s="1652">
        <v>44547</v>
      </c>
    </row>
    <row r="353" spans="1:13" s="1353" customFormat="1" ht="14.4">
      <c r="A353" s="1647">
        <v>346</v>
      </c>
      <c r="B353" s="1648" t="s">
        <v>990</v>
      </c>
      <c r="C353" s="1648" t="s">
        <v>2507</v>
      </c>
      <c r="D353" s="1654" t="s">
        <v>154</v>
      </c>
      <c r="E353" s="1654" t="s">
        <v>788</v>
      </c>
      <c r="F353" s="1647" t="s">
        <v>5098</v>
      </c>
      <c r="G353" s="1647">
        <v>90</v>
      </c>
      <c r="H353" s="1663" t="s">
        <v>1858</v>
      </c>
      <c r="I353" s="1647" t="s">
        <v>968</v>
      </c>
      <c r="J353" s="1666" t="s">
        <v>5135</v>
      </c>
      <c r="K353" s="1665">
        <v>1.1793981481481482E-2</v>
      </c>
      <c r="L353" s="1654" t="s">
        <v>5130</v>
      </c>
      <c r="M353" s="1652">
        <v>44547</v>
      </c>
    </row>
    <row r="354" spans="1:13" s="1353" customFormat="1" ht="14.4">
      <c r="A354" s="1647">
        <v>347</v>
      </c>
      <c r="B354" s="1648" t="s">
        <v>990</v>
      </c>
      <c r="C354" s="1648" t="s">
        <v>2507</v>
      </c>
      <c r="D354" s="1654" t="s">
        <v>154</v>
      </c>
      <c r="E354" s="1654" t="s">
        <v>788</v>
      </c>
      <c r="F354" s="1647" t="s">
        <v>5098</v>
      </c>
      <c r="G354" s="1647">
        <v>90</v>
      </c>
      <c r="H354" s="1663" t="s">
        <v>1858</v>
      </c>
      <c r="I354" s="1647" t="s">
        <v>980</v>
      </c>
      <c r="J354" s="1666" t="s">
        <v>5135</v>
      </c>
      <c r="K354" s="1665">
        <v>1.1793981481481482E-2</v>
      </c>
      <c r="L354" s="1654" t="s">
        <v>5130</v>
      </c>
      <c r="M354" s="1652">
        <v>44547</v>
      </c>
    </row>
    <row r="355" spans="1:13" s="1353" customFormat="1" ht="14.4">
      <c r="A355" s="1647">
        <v>348</v>
      </c>
      <c r="B355" s="1648" t="s">
        <v>990</v>
      </c>
      <c r="C355" s="1648" t="s">
        <v>2507</v>
      </c>
      <c r="D355" s="1654" t="s">
        <v>154</v>
      </c>
      <c r="E355" s="1654" t="s">
        <v>788</v>
      </c>
      <c r="F355" s="1647" t="s">
        <v>5098</v>
      </c>
      <c r="G355" s="1647">
        <v>90</v>
      </c>
      <c r="H355" s="1663" t="s">
        <v>1858</v>
      </c>
      <c r="I355" s="1647" t="s">
        <v>985</v>
      </c>
      <c r="J355" s="1666" t="s">
        <v>5135</v>
      </c>
      <c r="K355" s="1665">
        <v>1.1793981481481482E-2</v>
      </c>
      <c r="L355" s="1654" t="s">
        <v>5130</v>
      </c>
      <c r="M355" s="1652">
        <v>44547</v>
      </c>
    </row>
    <row r="356" spans="1:13" s="1353" customFormat="1" ht="14.4">
      <c r="A356" s="1647">
        <v>349</v>
      </c>
      <c r="B356" s="1648" t="s">
        <v>990</v>
      </c>
      <c r="C356" s="1648" t="s">
        <v>2507</v>
      </c>
      <c r="D356" s="1654" t="s">
        <v>154</v>
      </c>
      <c r="E356" s="1654" t="s">
        <v>788</v>
      </c>
      <c r="F356" s="1647" t="s">
        <v>5098</v>
      </c>
      <c r="G356" s="1647">
        <v>90</v>
      </c>
      <c r="H356" s="1663" t="s">
        <v>1858</v>
      </c>
      <c r="I356" s="1647" t="s">
        <v>958</v>
      </c>
      <c r="J356" s="1666" t="s">
        <v>5135</v>
      </c>
      <c r="K356" s="1665">
        <v>1.1793981481481482E-2</v>
      </c>
      <c r="L356" s="1654" t="s">
        <v>5130</v>
      </c>
      <c r="M356" s="1652">
        <v>44547</v>
      </c>
    </row>
    <row r="357" spans="1:13" s="1353" customFormat="1" ht="14.4">
      <c r="A357" s="1647">
        <v>350</v>
      </c>
      <c r="B357" s="1653" t="s">
        <v>990</v>
      </c>
      <c r="C357" s="1648" t="s">
        <v>2507</v>
      </c>
      <c r="D357" s="1654" t="s">
        <v>154</v>
      </c>
      <c r="E357" s="1654" t="s">
        <v>788</v>
      </c>
      <c r="F357" s="1647" t="s">
        <v>5098</v>
      </c>
      <c r="G357" s="1647">
        <v>90</v>
      </c>
      <c r="H357" s="1663" t="s">
        <v>1858</v>
      </c>
      <c r="I357" s="1647" t="s">
        <v>970</v>
      </c>
      <c r="J357" s="1666" t="s">
        <v>5135</v>
      </c>
      <c r="K357" s="1665">
        <v>1.1793981481481482E-2</v>
      </c>
      <c r="L357" s="1654" t="s">
        <v>5130</v>
      </c>
      <c r="M357" s="1652">
        <v>44547</v>
      </c>
    </row>
    <row r="358" spans="1:13" s="1353" customFormat="1" ht="14.4">
      <c r="A358" s="1647">
        <v>351</v>
      </c>
      <c r="B358" s="1653" t="s">
        <v>990</v>
      </c>
      <c r="C358" s="1648" t="s">
        <v>2507</v>
      </c>
      <c r="D358" s="1654" t="s">
        <v>154</v>
      </c>
      <c r="E358" s="1654" t="s">
        <v>788</v>
      </c>
      <c r="F358" s="1647" t="s">
        <v>5098</v>
      </c>
      <c r="G358" s="1647">
        <v>105</v>
      </c>
      <c r="H358" s="1663" t="s">
        <v>1861</v>
      </c>
      <c r="I358" s="1647" t="s">
        <v>968</v>
      </c>
      <c r="J358" s="1666" t="s">
        <v>5136</v>
      </c>
      <c r="K358" s="1665">
        <v>1.8287037037037037E-3</v>
      </c>
      <c r="L358" s="1654" t="s">
        <v>5130</v>
      </c>
      <c r="M358" s="1652">
        <v>44547</v>
      </c>
    </row>
    <row r="359" spans="1:13" s="1353" customFormat="1" ht="14.4">
      <c r="A359" s="1647">
        <v>352</v>
      </c>
      <c r="B359" s="1653" t="s">
        <v>990</v>
      </c>
      <c r="C359" s="1648" t="s">
        <v>2507</v>
      </c>
      <c r="D359" s="1654" t="s">
        <v>154</v>
      </c>
      <c r="E359" s="1654" t="s">
        <v>788</v>
      </c>
      <c r="F359" s="1647" t="s">
        <v>5098</v>
      </c>
      <c r="G359" s="1647">
        <v>105</v>
      </c>
      <c r="H359" s="1663" t="s">
        <v>1861</v>
      </c>
      <c r="I359" s="1647" t="s">
        <v>980</v>
      </c>
      <c r="J359" s="1666" t="s">
        <v>5137</v>
      </c>
      <c r="K359" s="1665">
        <v>1.689814814814815E-3</v>
      </c>
      <c r="L359" s="1654" t="s">
        <v>5130</v>
      </c>
      <c r="M359" s="1652">
        <v>44547</v>
      </c>
    </row>
    <row r="360" spans="1:13" s="1353" customFormat="1" ht="14.4">
      <c r="A360" s="1647">
        <v>353</v>
      </c>
      <c r="B360" s="1653" t="s">
        <v>990</v>
      </c>
      <c r="C360" s="1648" t="s">
        <v>2507</v>
      </c>
      <c r="D360" s="1654" t="s">
        <v>154</v>
      </c>
      <c r="E360" s="1654" t="s">
        <v>788</v>
      </c>
      <c r="F360" s="1647" t="s">
        <v>5098</v>
      </c>
      <c r="G360" s="1647">
        <v>105</v>
      </c>
      <c r="H360" s="1663" t="s">
        <v>1861</v>
      </c>
      <c r="I360" s="1647" t="s">
        <v>985</v>
      </c>
      <c r="J360" s="1666" t="s">
        <v>5138</v>
      </c>
      <c r="K360" s="1665">
        <v>1.5624999999999999E-3</v>
      </c>
      <c r="L360" s="1654" t="s">
        <v>5130</v>
      </c>
      <c r="M360" s="1652">
        <v>44547</v>
      </c>
    </row>
    <row r="361" spans="1:13" s="1353" customFormat="1" ht="14.4">
      <c r="A361" s="1647">
        <v>354</v>
      </c>
      <c r="B361" s="1653" t="s">
        <v>990</v>
      </c>
      <c r="C361" s="1648" t="s">
        <v>2507</v>
      </c>
      <c r="D361" s="1654" t="s">
        <v>154</v>
      </c>
      <c r="E361" s="1654" t="s">
        <v>788</v>
      </c>
      <c r="F361" s="1647" t="s">
        <v>5098</v>
      </c>
      <c r="G361" s="1647">
        <v>105</v>
      </c>
      <c r="H361" s="1663" t="s">
        <v>1861</v>
      </c>
      <c r="I361" s="1647" t="s">
        <v>958</v>
      </c>
      <c r="J361" s="1668" t="s">
        <v>5139</v>
      </c>
      <c r="K361" s="1665">
        <v>1.4351851851851854E-3</v>
      </c>
      <c r="L361" s="1654" t="s">
        <v>5130</v>
      </c>
      <c r="M361" s="1652">
        <v>44547</v>
      </c>
    </row>
    <row r="362" spans="1:13" s="1353" customFormat="1" ht="14.4">
      <c r="A362" s="1647">
        <v>355</v>
      </c>
      <c r="B362" s="1648" t="s">
        <v>1029</v>
      </c>
      <c r="C362" s="1648" t="s">
        <v>2838</v>
      </c>
      <c r="D362" s="1654" t="s">
        <v>154</v>
      </c>
      <c r="E362" s="1654" t="s">
        <v>788</v>
      </c>
      <c r="F362" s="1647" t="s">
        <v>5098</v>
      </c>
      <c r="G362" s="1647">
        <v>85</v>
      </c>
      <c r="H362" s="1663" t="s">
        <v>1857</v>
      </c>
      <c r="I362" s="1647" t="s">
        <v>968</v>
      </c>
      <c r="J362" s="1666" t="s">
        <v>5134</v>
      </c>
      <c r="K362" s="1665">
        <v>1.3391203703703704E-2</v>
      </c>
      <c r="L362" s="1654" t="s">
        <v>5130</v>
      </c>
      <c r="M362" s="1652">
        <v>44547</v>
      </c>
    </row>
    <row r="363" spans="1:13" s="1353" customFormat="1" ht="14.4">
      <c r="A363" s="1647">
        <v>356</v>
      </c>
      <c r="B363" s="1648" t="s">
        <v>1029</v>
      </c>
      <c r="C363" s="1648" t="s">
        <v>2838</v>
      </c>
      <c r="D363" s="1654" t="s">
        <v>154</v>
      </c>
      <c r="E363" s="1654" t="s">
        <v>788</v>
      </c>
      <c r="F363" s="1647" t="s">
        <v>5098</v>
      </c>
      <c r="G363" s="1647">
        <v>85</v>
      </c>
      <c r="H363" s="1647" t="s">
        <v>1857</v>
      </c>
      <c r="I363" s="1647" t="s">
        <v>980</v>
      </c>
      <c r="J363" s="1667" t="s">
        <v>5134</v>
      </c>
      <c r="K363" s="1665">
        <v>1.3391203703703704E-2</v>
      </c>
      <c r="L363" s="1654" t="s">
        <v>5130</v>
      </c>
      <c r="M363" s="1652">
        <v>44547</v>
      </c>
    </row>
    <row r="364" spans="1:13" s="1353" customFormat="1" ht="14.4">
      <c r="A364" s="1647">
        <v>357</v>
      </c>
      <c r="B364" s="1648" t="s">
        <v>1029</v>
      </c>
      <c r="C364" s="1648" t="s">
        <v>2838</v>
      </c>
      <c r="D364" s="1654" t="s">
        <v>154</v>
      </c>
      <c r="E364" s="1654" t="s">
        <v>788</v>
      </c>
      <c r="F364" s="1647" t="s">
        <v>5098</v>
      </c>
      <c r="G364" s="1647">
        <v>85</v>
      </c>
      <c r="H364" s="1647" t="s">
        <v>1857</v>
      </c>
      <c r="I364" s="1647" t="s">
        <v>985</v>
      </c>
      <c r="J364" s="1667" t="s">
        <v>5134</v>
      </c>
      <c r="K364" s="1665">
        <v>1.3391203703703704E-2</v>
      </c>
      <c r="L364" s="1654" t="s">
        <v>5130</v>
      </c>
      <c r="M364" s="1652">
        <v>44547</v>
      </c>
    </row>
    <row r="365" spans="1:13" s="1353" customFormat="1" ht="14.4">
      <c r="A365" s="1647">
        <v>358</v>
      </c>
      <c r="B365" s="1648" t="s">
        <v>1029</v>
      </c>
      <c r="C365" s="1648" t="s">
        <v>2838</v>
      </c>
      <c r="D365" s="1654" t="s">
        <v>154</v>
      </c>
      <c r="E365" s="1654" t="s">
        <v>788</v>
      </c>
      <c r="F365" s="1647" t="s">
        <v>5098</v>
      </c>
      <c r="G365" s="1647">
        <v>85</v>
      </c>
      <c r="H365" s="1647" t="s">
        <v>1857</v>
      </c>
      <c r="I365" s="1647" t="s">
        <v>958</v>
      </c>
      <c r="J365" s="1667" t="s">
        <v>5134</v>
      </c>
      <c r="K365" s="1665">
        <v>1.3391203703703704E-2</v>
      </c>
      <c r="L365" s="1654" t="s">
        <v>5130</v>
      </c>
      <c r="M365" s="1652">
        <v>44547</v>
      </c>
    </row>
    <row r="366" spans="1:13" s="1353" customFormat="1" ht="14.4">
      <c r="A366" s="1647">
        <v>359</v>
      </c>
      <c r="B366" s="1648" t="s">
        <v>1029</v>
      </c>
      <c r="C366" s="1648" t="s">
        <v>2838</v>
      </c>
      <c r="D366" s="1654" t="s">
        <v>154</v>
      </c>
      <c r="E366" s="1654" t="s">
        <v>788</v>
      </c>
      <c r="F366" s="1647" t="s">
        <v>5098</v>
      </c>
      <c r="G366" s="1647">
        <v>85</v>
      </c>
      <c r="H366" s="1647" t="s">
        <v>1857</v>
      </c>
      <c r="I366" s="1647" t="s">
        <v>970</v>
      </c>
      <c r="J366" s="1667" t="s">
        <v>5134</v>
      </c>
      <c r="K366" s="1665">
        <v>1.3391203703703704E-2</v>
      </c>
      <c r="L366" s="1654" t="s">
        <v>5130</v>
      </c>
      <c r="M366" s="1652">
        <v>44547</v>
      </c>
    </row>
    <row r="367" spans="1:13" s="1353" customFormat="1" ht="14.4">
      <c r="A367" s="1647">
        <v>360</v>
      </c>
      <c r="B367" s="1648" t="s">
        <v>1029</v>
      </c>
      <c r="C367" s="1648" t="s">
        <v>2838</v>
      </c>
      <c r="D367" s="1654" t="s">
        <v>154</v>
      </c>
      <c r="E367" s="1654" t="s">
        <v>788</v>
      </c>
      <c r="F367" s="1647" t="s">
        <v>5098</v>
      </c>
      <c r="G367" s="1647">
        <v>90</v>
      </c>
      <c r="H367" s="1663" t="s">
        <v>1858</v>
      </c>
      <c r="I367" s="1647" t="s">
        <v>968</v>
      </c>
      <c r="J367" s="1666" t="s">
        <v>5135</v>
      </c>
      <c r="K367" s="1665">
        <v>1.1793981481481482E-2</v>
      </c>
      <c r="L367" s="1654" t="s">
        <v>5130</v>
      </c>
      <c r="M367" s="1652">
        <v>44547</v>
      </c>
    </row>
    <row r="368" spans="1:13" s="1353" customFormat="1" ht="14.4">
      <c r="A368" s="1647">
        <v>361</v>
      </c>
      <c r="B368" s="1648" t="s">
        <v>1029</v>
      </c>
      <c r="C368" s="1648" t="s">
        <v>2838</v>
      </c>
      <c r="D368" s="1654" t="s">
        <v>154</v>
      </c>
      <c r="E368" s="1654" t="s">
        <v>788</v>
      </c>
      <c r="F368" s="1647" t="s">
        <v>5098</v>
      </c>
      <c r="G368" s="1647">
        <v>90</v>
      </c>
      <c r="H368" s="1663" t="s">
        <v>1858</v>
      </c>
      <c r="I368" s="1647" t="s">
        <v>980</v>
      </c>
      <c r="J368" s="1666" t="s">
        <v>5135</v>
      </c>
      <c r="K368" s="1665">
        <v>1.1793981481481482E-2</v>
      </c>
      <c r="L368" s="1654" t="s">
        <v>5130</v>
      </c>
      <c r="M368" s="1652">
        <v>44547</v>
      </c>
    </row>
    <row r="369" spans="1:13" s="1353" customFormat="1" ht="14.4">
      <c r="A369" s="1647">
        <v>362</v>
      </c>
      <c r="B369" s="1648" t="s">
        <v>1029</v>
      </c>
      <c r="C369" s="1648" t="s">
        <v>2838</v>
      </c>
      <c r="D369" s="1654" t="s">
        <v>154</v>
      </c>
      <c r="E369" s="1654" t="s">
        <v>788</v>
      </c>
      <c r="F369" s="1647" t="s">
        <v>5098</v>
      </c>
      <c r="G369" s="1647">
        <v>90</v>
      </c>
      <c r="H369" s="1663" t="s">
        <v>1858</v>
      </c>
      <c r="I369" s="1647" t="s">
        <v>985</v>
      </c>
      <c r="J369" s="1666" t="s">
        <v>5135</v>
      </c>
      <c r="K369" s="1665">
        <v>1.1793981481481482E-2</v>
      </c>
      <c r="L369" s="1654" t="s">
        <v>5130</v>
      </c>
      <c r="M369" s="1652">
        <v>44547</v>
      </c>
    </row>
    <row r="370" spans="1:13" s="1353" customFormat="1" ht="14.4">
      <c r="A370" s="1647">
        <v>363</v>
      </c>
      <c r="B370" s="1648" t="s">
        <v>1029</v>
      </c>
      <c r="C370" s="1648" t="s">
        <v>2838</v>
      </c>
      <c r="D370" s="1654" t="s">
        <v>154</v>
      </c>
      <c r="E370" s="1654" t="s">
        <v>788</v>
      </c>
      <c r="F370" s="1647" t="s">
        <v>5098</v>
      </c>
      <c r="G370" s="1647">
        <v>90</v>
      </c>
      <c r="H370" s="1663" t="s">
        <v>1858</v>
      </c>
      <c r="I370" s="1647" t="s">
        <v>958</v>
      </c>
      <c r="J370" s="1666" t="s">
        <v>5135</v>
      </c>
      <c r="K370" s="1665">
        <v>1.1793981481481482E-2</v>
      </c>
      <c r="L370" s="1654" t="s">
        <v>5130</v>
      </c>
      <c r="M370" s="1652">
        <v>44547</v>
      </c>
    </row>
    <row r="371" spans="1:13" s="1353" customFormat="1" ht="14.4">
      <c r="A371" s="1647">
        <v>364</v>
      </c>
      <c r="B371" s="1648" t="s">
        <v>1029</v>
      </c>
      <c r="C371" s="1648" t="s">
        <v>2838</v>
      </c>
      <c r="D371" s="1654" t="s">
        <v>154</v>
      </c>
      <c r="E371" s="1654" t="s">
        <v>788</v>
      </c>
      <c r="F371" s="1647" t="s">
        <v>5098</v>
      </c>
      <c r="G371" s="1647">
        <v>90</v>
      </c>
      <c r="H371" s="1663" t="s">
        <v>1858</v>
      </c>
      <c r="I371" s="1647" t="s">
        <v>970</v>
      </c>
      <c r="J371" s="1666" t="s">
        <v>5135</v>
      </c>
      <c r="K371" s="1665">
        <v>1.1793981481481482E-2</v>
      </c>
      <c r="L371" s="1654" t="s">
        <v>5130</v>
      </c>
      <c r="M371" s="1652">
        <v>44547</v>
      </c>
    </row>
    <row r="372" spans="1:13" s="1353" customFormat="1" ht="14.4">
      <c r="A372" s="1647">
        <v>365</v>
      </c>
      <c r="B372" s="1648" t="s">
        <v>1029</v>
      </c>
      <c r="C372" s="1648" t="s">
        <v>2838</v>
      </c>
      <c r="D372" s="1654" t="s">
        <v>154</v>
      </c>
      <c r="E372" s="1654" t="s">
        <v>788</v>
      </c>
      <c r="F372" s="1647" t="s">
        <v>5098</v>
      </c>
      <c r="G372" s="1647">
        <v>105</v>
      </c>
      <c r="H372" s="1663" t="s">
        <v>1861</v>
      </c>
      <c r="I372" s="1647" t="s">
        <v>968</v>
      </c>
      <c r="J372" s="1666" t="s">
        <v>5140</v>
      </c>
      <c r="K372" s="1665">
        <v>9.2592592592592585E-4</v>
      </c>
      <c r="L372" s="1654" t="s">
        <v>5130</v>
      </c>
      <c r="M372" s="1652">
        <v>44547</v>
      </c>
    </row>
    <row r="373" spans="1:13" s="1353" customFormat="1" ht="14.4">
      <c r="A373" s="1647">
        <v>366</v>
      </c>
      <c r="B373" s="1648" t="s">
        <v>1029</v>
      </c>
      <c r="C373" s="1648" t="s">
        <v>2838</v>
      </c>
      <c r="D373" s="1654" t="s">
        <v>154</v>
      </c>
      <c r="E373" s="1654" t="s">
        <v>788</v>
      </c>
      <c r="F373" s="1647" t="s">
        <v>5098</v>
      </c>
      <c r="G373" s="1647">
        <v>105</v>
      </c>
      <c r="H373" s="1663" t="s">
        <v>1861</v>
      </c>
      <c r="I373" s="1647" t="s">
        <v>980</v>
      </c>
      <c r="J373" s="1666" t="s">
        <v>5141</v>
      </c>
      <c r="K373" s="1665">
        <v>8.7962962962962962E-4</v>
      </c>
      <c r="L373" s="1654" t="s">
        <v>5130</v>
      </c>
      <c r="M373" s="1652">
        <v>44547</v>
      </c>
    </row>
    <row r="374" spans="1:13" s="1353" customFormat="1" ht="14.4">
      <c r="A374" s="1647">
        <v>367</v>
      </c>
      <c r="B374" s="1648" t="s">
        <v>1029</v>
      </c>
      <c r="C374" s="1648" t="s">
        <v>2838</v>
      </c>
      <c r="D374" s="1654" t="s">
        <v>154</v>
      </c>
      <c r="E374" s="1654" t="s">
        <v>788</v>
      </c>
      <c r="F374" s="1647" t="s">
        <v>5098</v>
      </c>
      <c r="G374" s="1647">
        <v>105</v>
      </c>
      <c r="H374" s="1663" t="s">
        <v>1861</v>
      </c>
      <c r="I374" s="1647" t="s">
        <v>985</v>
      </c>
      <c r="J374" s="1666" t="s">
        <v>5142</v>
      </c>
      <c r="K374" s="1665">
        <v>8.2175925925925917E-4</v>
      </c>
      <c r="L374" s="1654" t="s">
        <v>5130</v>
      </c>
      <c r="M374" s="1652">
        <v>44547</v>
      </c>
    </row>
    <row r="375" spans="1:13" s="1353" customFormat="1" ht="14.4">
      <c r="A375" s="1647">
        <v>368</v>
      </c>
      <c r="B375" s="1648" t="s">
        <v>1029</v>
      </c>
      <c r="C375" s="1648" t="s">
        <v>2838</v>
      </c>
      <c r="D375" s="1654" t="s">
        <v>154</v>
      </c>
      <c r="E375" s="1654" t="s">
        <v>788</v>
      </c>
      <c r="F375" s="1647" t="s">
        <v>5098</v>
      </c>
      <c r="G375" s="1647">
        <v>105</v>
      </c>
      <c r="H375" s="1663" t="s">
        <v>1861</v>
      </c>
      <c r="I375" s="1647" t="s">
        <v>958</v>
      </c>
      <c r="J375" s="1668" t="s">
        <v>5143</v>
      </c>
      <c r="K375" s="1665">
        <v>7.7546296296296304E-4</v>
      </c>
      <c r="L375" s="1654" t="s">
        <v>5130</v>
      </c>
      <c r="M375" s="1652">
        <v>44547</v>
      </c>
    </row>
    <row r="376" spans="1:13" s="1353" customFormat="1" ht="14.4">
      <c r="A376" s="1647">
        <v>369</v>
      </c>
      <c r="B376" s="1648" t="s">
        <v>1012</v>
      </c>
      <c r="C376" s="1648" t="s">
        <v>4490</v>
      </c>
      <c r="D376" s="1654" t="s">
        <v>154</v>
      </c>
      <c r="E376" s="1654" t="s">
        <v>788</v>
      </c>
      <c r="F376" s="1647" t="s">
        <v>5098</v>
      </c>
      <c r="G376" s="1647">
        <v>85</v>
      </c>
      <c r="H376" s="1663" t="s">
        <v>1857</v>
      </c>
      <c r="I376" s="1647" t="s">
        <v>968</v>
      </c>
      <c r="J376" s="1666" t="s">
        <v>5134</v>
      </c>
      <c r="K376" s="1665">
        <v>1.3391203703703704E-2</v>
      </c>
      <c r="L376" s="1654" t="s">
        <v>5130</v>
      </c>
      <c r="M376" s="1652">
        <v>44547</v>
      </c>
    </row>
    <row r="377" spans="1:13" s="1353" customFormat="1" ht="14.4">
      <c r="A377" s="1647">
        <v>370</v>
      </c>
      <c r="B377" s="1648" t="s">
        <v>1012</v>
      </c>
      <c r="C377" s="1648" t="s">
        <v>4490</v>
      </c>
      <c r="D377" s="1654" t="s">
        <v>154</v>
      </c>
      <c r="E377" s="1654" t="s">
        <v>788</v>
      </c>
      <c r="F377" s="1647" t="s">
        <v>5098</v>
      </c>
      <c r="G377" s="1647">
        <v>85</v>
      </c>
      <c r="H377" s="1647" t="s">
        <v>1857</v>
      </c>
      <c r="I377" s="1647" t="s">
        <v>980</v>
      </c>
      <c r="J377" s="1667" t="s">
        <v>5134</v>
      </c>
      <c r="K377" s="1665">
        <v>1.3391203703703704E-2</v>
      </c>
      <c r="L377" s="1654" t="s">
        <v>5130</v>
      </c>
      <c r="M377" s="1652">
        <v>44547</v>
      </c>
    </row>
    <row r="378" spans="1:13" s="1353" customFormat="1" ht="14.4">
      <c r="A378" s="1647">
        <v>371</v>
      </c>
      <c r="B378" s="1648" t="s">
        <v>1012</v>
      </c>
      <c r="C378" s="1648" t="s">
        <v>4490</v>
      </c>
      <c r="D378" s="1654" t="s">
        <v>154</v>
      </c>
      <c r="E378" s="1654" t="s">
        <v>788</v>
      </c>
      <c r="F378" s="1647" t="s">
        <v>5098</v>
      </c>
      <c r="G378" s="1647">
        <v>85</v>
      </c>
      <c r="H378" s="1647" t="s">
        <v>1857</v>
      </c>
      <c r="I378" s="1647" t="s">
        <v>985</v>
      </c>
      <c r="J378" s="1667" t="s">
        <v>5134</v>
      </c>
      <c r="K378" s="1665">
        <v>1.3391203703703704E-2</v>
      </c>
      <c r="L378" s="1654" t="s">
        <v>5130</v>
      </c>
      <c r="M378" s="1652">
        <v>44547</v>
      </c>
    </row>
    <row r="379" spans="1:13" s="1353" customFormat="1" ht="14.4">
      <c r="A379" s="1647">
        <v>372</v>
      </c>
      <c r="B379" s="1648" t="s">
        <v>1012</v>
      </c>
      <c r="C379" s="1648" t="s">
        <v>4490</v>
      </c>
      <c r="D379" s="1654" t="s">
        <v>154</v>
      </c>
      <c r="E379" s="1654" t="s">
        <v>788</v>
      </c>
      <c r="F379" s="1647" t="s">
        <v>5098</v>
      </c>
      <c r="G379" s="1647">
        <v>85</v>
      </c>
      <c r="H379" s="1647" t="s">
        <v>1857</v>
      </c>
      <c r="I379" s="1647" t="s">
        <v>958</v>
      </c>
      <c r="J379" s="1667" t="s">
        <v>5134</v>
      </c>
      <c r="K379" s="1665">
        <v>1.3391203703703704E-2</v>
      </c>
      <c r="L379" s="1654" t="s">
        <v>5130</v>
      </c>
      <c r="M379" s="1652">
        <v>44547</v>
      </c>
    </row>
    <row r="380" spans="1:13" s="1353" customFormat="1" ht="14.4">
      <c r="A380" s="1647">
        <v>373</v>
      </c>
      <c r="B380" s="1648" t="s">
        <v>1012</v>
      </c>
      <c r="C380" s="1648" t="s">
        <v>4490</v>
      </c>
      <c r="D380" s="1654" t="s">
        <v>154</v>
      </c>
      <c r="E380" s="1654" t="s">
        <v>788</v>
      </c>
      <c r="F380" s="1647" t="s">
        <v>5098</v>
      </c>
      <c r="G380" s="1647">
        <v>85</v>
      </c>
      <c r="H380" s="1647" t="s">
        <v>1857</v>
      </c>
      <c r="I380" s="1647" t="s">
        <v>970</v>
      </c>
      <c r="J380" s="1667" t="s">
        <v>5134</v>
      </c>
      <c r="K380" s="1665">
        <v>1.3391203703703704E-2</v>
      </c>
      <c r="L380" s="1654" t="s">
        <v>5130</v>
      </c>
      <c r="M380" s="1652">
        <v>44547</v>
      </c>
    </row>
    <row r="381" spans="1:13" s="1353" customFormat="1" ht="14.4">
      <c r="A381" s="1647">
        <v>374</v>
      </c>
      <c r="B381" s="1648" t="s">
        <v>1012</v>
      </c>
      <c r="C381" s="1648" t="s">
        <v>4490</v>
      </c>
      <c r="D381" s="1654" t="s">
        <v>154</v>
      </c>
      <c r="E381" s="1654" t="s">
        <v>788</v>
      </c>
      <c r="F381" s="1647" t="s">
        <v>5098</v>
      </c>
      <c r="G381" s="1647">
        <v>90</v>
      </c>
      <c r="H381" s="1663" t="s">
        <v>1858</v>
      </c>
      <c r="I381" s="1647" t="s">
        <v>968</v>
      </c>
      <c r="J381" s="1666" t="s">
        <v>5135</v>
      </c>
      <c r="K381" s="1665">
        <v>1.1793981481481482E-2</v>
      </c>
      <c r="L381" s="1654" t="s">
        <v>5130</v>
      </c>
      <c r="M381" s="1652">
        <v>44547</v>
      </c>
    </row>
    <row r="382" spans="1:13" s="1353" customFormat="1" ht="14.4">
      <c r="A382" s="1647">
        <v>375</v>
      </c>
      <c r="B382" s="1648" t="s">
        <v>1012</v>
      </c>
      <c r="C382" s="1648" t="s">
        <v>4490</v>
      </c>
      <c r="D382" s="1654" t="s">
        <v>154</v>
      </c>
      <c r="E382" s="1654" t="s">
        <v>788</v>
      </c>
      <c r="F382" s="1647" t="s">
        <v>5098</v>
      </c>
      <c r="G382" s="1647">
        <v>90</v>
      </c>
      <c r="H382" s="1663" t="s">
        <v>1858</v>
      </c>
      <c r="I382" s="1647" t="s">
        <v>980</v>
      </c>
      <c r="J382" s="1666" t="s">
        <v>5135</v>
      </c>
      <c r="K382" s="1665">
        <v>1.1793981481481482E-2</v>
      </c>
      <c r="L382" s="1654" t="s">
        <v>5130</v>
      </c>
      <c r="M382" s="1652">
        <v>44547</v>
      </c>
    </row>
    <row r="383" spans="1:13" s="1353" customFormat="1" ht="14.4">
      <c r="A383" s="1647">
        <v>376</v>
      </c>
      <c r="B383" s="1648" t="s">
        <v>1012</v>
      </c>
      <c r="C383" s="1648" t="s">
        <v>4490</v>
      </c>
      <c r="D383" s="1654" t="s">
        <v>154</v>
      </c>
      <c r="E383" s="1654" t="s">
        <v>788</v>
      </c>
      <c r="F383" s="1647" t="s">
        <v>5098</v>
      </c>
      <c r="G383" s="1647">
        <v>90</v>
      </c>
      <c r="H383" s="1663" t="s">
        <v>1858</v>
      </c>
      <c r="I383" s="1647" t="s">
        <v>985</v>
      </c>
      <c r="J383" s="1666" t="s">
        <v>5135</v>
      </c>
      <c r="K383" s="1665">
        <v>1.1793981481481482E-2</v>
      </c>
      <c r="L383" s="1654" t="s">
        <v>5130</v>
      </c>
      <c r="M383" s="1652">
        <v>44547</v>
      </c>
    </row>
    <row r="384" spans="1:13" s="1353" customFormat="1" ht="14.4">
      <c r="A384" s="1647">
        <v>377</v>
      </c>
      <c r="B384" s="1648" t="s">
        <v>1012</v>
      </c>
      <c r="C384" s="1648" t="s">
        <v>4490</v>
      </c>
      <c r="D384" s="1654" t="s">
        <v>154</v>
      </c>
      <c r="E384" s="1654" t="s">
        <v>788</v>
      </c>
      <c r="F384" s="1647" t="s">
        <v>5098</v>
      </c>
      <c r="G384" s="1647">
        <v>90</v>
      </c>
      <c r="H384" s="1663" t="s">
        <v>1858</v>
      </c>
      <c r="I384" s="1647" t="s">
        <v>958</v>
      </c>
      <c r="J384" s="1666" t="s">
        <v>5135</v>
      </c>
      <c r="K384" s="1665">
        <v>1.1793981481481482E-2</v>
      </c>
      <c r="L384" s="1654" t="s">
        <v>5130</v>
      </c>
      <c r="M384" s="1652">
        <v>44547</v>
      </c>
    </row>
    <row r="385" spans="1:13" s="1353" customFormat="1" ht="14.4">
      <c r="A385" s="1647">
        <v>378</v>
      </c>
      <c r="B385" s="1648" t="s">
        <v>1012</v>
      </c>
      <c r="C385" s="1648" t="s">
        <v>4490</v>
      </c>
      <c r="D385" s="1654" t="s">
        <v>154</v>
      </c>
      <c r="E385" s="1654" t="s">
        <v>788</v>
      </c>
      <c r="F385" s="1647" t="s">
        <v>5098</v>
      </c>
      <c r="G385" s="1647">
        <v>90</v>
      </c>
      <c r="H385" s="1663" t="s">
        <v>1858</v>
      </c>
      <c r="I385" s="1647" t="s">
        <v>970</v>
      </c>
      <c r="J385" s="1666" t="s">
        <v>5135</v>
      </c>
      <c r="K385" s="1665">
        <v>1.1793981481481482E-2</v>
      </c>
      <c r="L385" s="1654" t="s">
        <v>5130</v>
      </c>
      <c r="M385" s="1652">
        <v>44547</v>
      </c>
    </row>
    <row r="386" spans="1:13" s="1353" customFormat="1" ht="14.4">
      <c r="A386" s="1647">
        <v>379</v>
      </c>
      <c r="B386" s="1648" t="s">
        <v>1015</v>
      </c>
      <c r="C386" s="1648" t="s">
        <v>4656</v>
      </c>
      <c r="D386" s="1654" t="s">
        <v>154</v>
      </c>
      <c r="E386" s="1654" t="s">
        <v>788</v>
      </c>
      <c r="F386" s="1647" t="s">
        <v>5098</v>
      </c>
      <c r="G386" s="1647">
        <v>85</v>
      </c>
      <c r="H386" s="1663" t="s">
        <v>1857</v>
      </c>
      <c r="I386" s="1647" t="s">
        <v>968</v>
      </c>
      <c r="J386" s="1666" t="s">
        <v>5134</v>
      </c>
      <c r="K386" s="1665">
        <v>1.3391203703703704E-2</v>
      </c>
      <c r="L386" s="1654" t="s">
        <v>5130</v>
      </c>
      <c r="M386" s="1652">
        <v>44547</v>
      </c>
    </row>
    <row r="387" spans="1:13" s="1353" customFormat="1" ht="14.4">
      <c r="A387" s="1647">
        <v>380</v>
      </c>
      <c r="B387" s="1648" t="s">
        <v>1015</v>
      </c>
      <c r="C387" s="1648" t="s">
        <v>4656</v>
      </c>
      <c r="D387" s="1654" t="s">
        <v>154</v>
      </c>
      <c r="E387" s="1654" t="s">
        <v>788</v>
      </c>
      <c r="F387" s="1647" t="s">
        <v>5098</v>
      </c>
      <c r="G387" s="1647">
        <v>85</v>
      </c>
      <c r="H387" s="1647" t="s">
        <v>1857</v>
      </c>
      <c r="I387" s="1647" t="s">
        <v>980</v>
      </c>
      <c r="J387" s="1667" t="s">
        <v>5134</v>
      </c>
      <c r="K387" s="1665">
        <v>1.3391203703703704E-2</v>
      </c>
      <c r="L387" s="1654" t="s">
        <v>5130</v>
      </c>
      <c r="M387" s="1652">
        <v>44547</v>
      </c>
    </row>
    <row r="388" spans="1:13" s="1353" customFormat="1" ht="14.4">
      <c r="A388" s="1647">
        <v>381</v>
      </c>
      <c r="B388" s="1648" t="s">
        <v>1015</v>
      </c>
      <c r="C388" s="1648" t="s">
        <v>4656</v>
      </c>
      <c r="D388" s="1654" t="s">
        <v>154</v>
      </c>
      <c r="E388" s="1654" t="s">
        <v>788</v>
      </c>
      <c r="F388" s="1647" t="s">
        <v>5098</v>
      </c>
      <c r="G388" s="1647">
        <v>85</v>
      </c>
      <c r="H388" s="1647" t="s">
        <v>1857</v>
      </c>
      <c r="I388" s="1647" t="s">
        <v>985</v>
      </c>
      <c r="J388" s="1667" t="s">
        <v>5134</v>
      </c>
      <c r="K388" s="1665">
        <v>1.3391203703703704E-2</v>
      </c>
      <c r="L388" s="1654" t="s">
        <v>5130</v>
      </c>
      <c r="M388" s="1652">
        <v>44547</v>
      </c>
    </row>
    <row r="389" spans="1:13" s="1353" customFormat="1" ht="14.4">
      <c r="A389" s="1647">
        <v>382</v>
      </c>
      <c r="B389" s="1648" t="s">
        <v>1015</v>
      </c>
      <c r="C389" s="1648" t="s">
        <v>4656</v>
      </c>
      <c r="D389" s="1654" t="s">
        <v>154</v>
      </c>
      <c r="E389" s="1654" t="s">
        <v>788</v>
      </c>
      <c r="F389" s="1647" t="s">
        <v>5098</v>
      </c>
      <c r="G389" s="1647">
        <v>85</v>
      </c>
      <c r="H389" s="1647" t="s">
        <v>1857</v>
      </c>
      <c r="I389" s="1647" t="s">
        <v>958</v>
      </c>
      <c r="J389" s="1667" t="s">
        <v>5134</v>
      </c>
      <c r="K389" s="1665">
        <v>1.3391203703703704E-2</v>
      </c>
      <c r="L389" s="1654" t="s">
        <v>5130</v>
      </c>
      <c r="M389" s="1652">
        <v>44547</v>
      </c>
    </row>
    <row r="390" spans="1:13" s="1353" customFormat="1" ht="14.4">
      <c r="A390" s="1647">
        <v>383</v>
      </c>
      <c r="B390" s="1648" t="s">
        <v>1015</v>
      </c>
      <c r="C390" s="1648" t="s">
        <v>4656</v>
      </c>
      <c r="D390" s="1654" t="s">
        <v>154</v>
      </c>
      <c r="E390" s="1654" t="s">
        <v>788</v>
      </c>
      <c r="F390" s="1647" t="s">
        <v>5098</v>
      </c>
      <c r="G390" s="1647">
        <v>85</v>
      </c>
      <c r="H390" s="1647" t="s">
        <v>1857</v>
      </c>
      <c r="I390" s="1647" t="s">
        <v>970</v>
      </c>
      <c r="J390" s="1667" t="s">
        <v>5134</v>
      </c>
      <c r="K390" s="1665">
        <v>1.3391203703703704E-2</v>
      </c>
      <c r="L390" s="1654" t="s">
        <v>5130</v>
      </c>
      <c r="M390" s="1652">
        <v>44547</v>
      </c>
    </row>
    <row r="391" spans="1:13" s="1353" customFormat="1" ht="14.4">
      <c r="A391" s="1647">
        <v>384</v>
      </c>
      <c r="B391" s="1648" t="s">
        <v>1015</v>
      </c>
      <c r="C391" s="1648" t="s">
        <v>4656</v>
      </c>
      <c r="D391" s="1654" t="s">
        <v>154</v>
      </c>
      <c r="E391" s="1654" t="s">
        <v>788</v>
      </c>
      <c r="F391" s="1647" t="s">
        <v>5098</v>
      </c>
      <c r="G391" s="1647">
        <v>90</v>
      </c>
      <c r="H391" s="1663" t="s">
        <v>1858</v>
      </c>
      <c r="I391" s="1647" t="s">
        <v>968</v>
      </c>
      <c r="J391" s="1666" t="s">
        <v>5135</v>
      </c>
      <c r="K391" s="1665">
        <v>1.1793981481481482E-2</v>
      </c>
      <c r="L391" s="1654" t="s">
        <v>5130</v>
      </c>
      <c r="M391" s="1652">
        <v>44547</v>
      </c>
    </row>
    <row r="392" spans="1:13" s="1353" customFormat="1" ht="14.4">
      <c r="A392" s="1647">
        <v>385</v>
      </c>
      <c r="B392" s="1648" t="s">
        <v>1015</v>
      </c>
      <c r="C392" s="1648" t="s">
        <v>4656</v>
      </c>
      <c r="D392" s="1654" t="s">
        <v>154</v>
      </c>
      <c r="E392" s="1654" t="s">
        <v>788</v>
      </c>
      <c r="F392" s="1647" t="s">
        <v>5098</v>
      </c>
      <c r="G392" s="1647">
        <v>90</v>
      </c>
      <c r="H392" s="1663" t="s">
        <v>1858</v>
      </c>
      <c r="I392" s="1647" t="s">
        <v>980</v>
      </c>
      <c r="J392" s="1666" t="s">
        <v>5135</v>
      </c>
      <c r="K392" s="1665">
        <v>1.1793981481481482E-2</v>
      </c>
      <c r="L392" s="1654" t="s">
        <v>5130</v>
      </c>
      <c r="M392" s="1652">
        <v>44547</v>
      </c>
    </row>
    <row r="393" spans="1:13" s="1353" customFormat="1" ht="14.4">
      <c r="A393" s="1647">
        <v>386</v>
      </c>
      <c r="B393" s="1648" t="s">
        <v>1015</v>
      </c>
      <c r="C393" s="1648" t="s">
        <v>4656</v>
      </c>
      <c r="D393" s="1654" t="s">
        <v>154</v>
      </c>
      <c r="E393" s="1654" t="s">
        <v>788</v>
      </c>
      <c r="F393" s="1647" t="s">
        <v>5098</v>
      </c>
      <c r="G393" s="1647">
        <v>90</v>
      </c>
      <c r="H393" s="1663" t="s">
        <v>1858</v>
      </c>
      <c r="I393" s="1647" t="s">
        <v>985</v>
      </c>
      <c r="J393" s="1666" t="s">
        <v>5135</v>
      </c>
      <c r="K393" s="1665">
        <v>1.1793981481481482E-2</v>
      </c>
      <c r="L393" s="1654" t="s">
        <v>5130</v>
      </c>
      <c r="M393" s="1652">
        <v>44547</v>
      </c>
    </row>
    <row r="394" spans="1:13" s="1353" customFormat="1" ht="14.4">
      <c r="A394" s="1647">
        <v>387</v>
      </c>
      <c r="B394" s="1648" t="s">
        <v>1015</v>
      </c>
      <c r="C394" s="1648" t="s">
        <v>4656</v>
      </c>
      <c r="D394" s="1654" t="s">
        <v>154</v>
      </c>
      <c r="E394" s="1654" t="s">
        <v>788</v>
      </c>
      <c r="F394" s="1647" t="s">
        <v>5098</v>
      </c>
      <c r="G394" s="1647">
        <v>90</v>
      </c>
      <c r="H394" s="1663" t="s">
        <v>1858</v>
      </c>
      <c r="I394" s="1647" t="s">
        <v>958</v>
      </c>
      <c r="J394" s="1666" t="s">
        <v>5135</v>
      </c>
      <c r="K394" s="1665">
        <v>1.1793981481481482E-2</v>
      </c>
      <c r="L394" s="1654" t="s">
        <v>5130</v>
      </c>
      <c r="M394" s="1652">
        <v>44547</v>
      </c>
    </row>
    <row r="395" spans="1:13" s="1353" customFormat="1" ht="14.4">
      <c r="A395" s="1647">
        <v>388</v>
      </c>
      <c r="B395" s="1648" t="s">
        <v>1015</v>
      </c>
      <c r="C395" s="1648" t="s">
        <v>4656</v>
      </c>
      <c r="D395" s="1654" t="s">
        <v>154</v>
      </c>
      <c r="E395" s="1654" t="s">
        <v>788</v>
      </c>
      <c r="F395" s="1647" t="s">
        <v>5098</v>
      </c>
      <c r="G395" s="1647">
        <v>90</v>
      </c>
      <c r="H395" s="1663" t="s">
        <v>1858</v>
      </c>
      <c r="I395" s="1647" t="s">
        <v>970</v>
      </c>
      <c r="J395" s="1666" t="s">
        <v>5135</v>
      </c>
      <c r="K395" s="1665">
        <v>1.1793981481481482E-2</v>
      </c>
      <c r="L395" s="1654" t="s">
        <v>5130</v>
      </c>
      <c r="M395" s="1652">
        <v>44547</v>
      </c>
    </row>
    <row r="396" spans="1:13" s="1353" customFormat="1" ht="14.4">
      <c r="A396" s="1601">
        <v>389</v>
      </c>
      <c r="B396" s="1602" t="s">
        <v>990</v>
      </c>
      <c r="C396" s="1603" t="s">
        <v>2516</v>
      </c>
      <c r="D396" s="1602" t="s">
        <v>5110</v>
      </c>
      <c r="E396" s="1603" t="s">
        <v>4903</v>
      </c>
      <c r="F396" s="1601" t="s">
        <v>5098</v>
      </c>
      <c r="G396" s="1601">
        <v>105</v>
      </c>
      <c r="H396" s="1602" t="s">
        <v>1861</v>
      </c>
      <c r="I396" s="1601" t="s">
        <v>968</v>
      </c>
      <c r="J396" s="1669">
        <v>18.2</v>
      </c>
      <c r="K396" s="1669" t="s">
        <v>4797</v>
      </c>
      <c r="L396" s="1603" t="s">
        <v>5144</v>
      </c>
      <c r="M396" s="1604">
        <v>44572</v>
      </c>
    </row>
    <row r="397" spans="1:13" s="1353" customFormat="1" ht="14.4">
      <c r="A397" s="1601">
        <v>390</v>
      </c>
      <c r="B397" s="1602" t="s">
        <v>990</v>
      </c>
      <c r="C397" s="1603" t="s">
        <v>2516</v>
      </c>
      <c r="D397" s="1602" t="s">
        <v>5110</v>
      </c>
      <c r="E397" s="1603" t="s">
        <v>4903</v>
      </c>
      <c r="F397" s="1601" t="s">
        <v>5098</v>
      </c>
      <c r="G397" s="1601">
        <v>105</v>
      </c>
      <c r="H397" s="1602" t="s">
        <v>1861</v>
      </c>
      <c r="I397" s="1601" t="s">
        <v>980</v>
      </c>
      <c r="J397" s="1669">
        <v>19.3</v>
      </c>
      <c r="K397" s="1669" t="s">
        <v>4797</v>
      </c>
      <c r="L397" s="1603" t="s">
        <v>5144</v>
      </c>
      <c r="M397" s="1604">
        <v>44572</v>
      </c>
    </row>
    <row r="398" spans="1:13" s="1353" customFormat="1" ht="14.4">
      <c r="A398" s="1601">
        <v>391</v>
      </c>
      <c r="B398" s="1602" t="s">
        <v>990</v>
      </c>
      <c r="C398" s="1603" t="s">
        <v>2516</v>
      </c>
      <c r="D398" s="1602" t="s">
        <v>5110</v>
      </c>
      <c r="E398" s="1603" t="s">
        <v>4903</v>
      </c>
      <c r="F398" s="1601" t="s">
        <v>5098</v>
      </c>
      <c r="G398" s="1601">
        <v>105</v>
      </c>
      <c r="H398" s="1602" t="s">
        <v>1861</v>
      </c>
      <c r="I398" s="1601" t="s">
        <v>985</v>
      </c>
      <c r="J398" s="1669">
        <v>20.9</v>
      </c>
      <c r="K398" s="1669" t="s">
        <v>4797</v>
      </c>
      <c r="L398" s="1603" t="s">
        <v>5144</v>
      </c>
      <c r="M398" s="1604">
        <v>44572</v>
      </c>
    </row>
    <row r="399" spans="1:13" s="1353" customFormat="1" ht="14.4">
      <c r="A399" s="1601">
        <v>392</v>
      </c>
      <c r="B399" s="1602" t="s">
        <v>990</v>
      </c>
      <c r="C399" s="1603" t="s">
        <v>2516</v>
      </c>
      <c r="D399" s="1602" t="s">
        <v>5110</v>
      </c>
      <c r="E399" s="1603" t="s">
        <v>4903</v>
      </c>
      <c r="F399" s="1601" t="s">
        <v>5098</v>
      </c>
      <c r="G399" s="1601">
        <v>105</v>
      </c>
      <c r="H399" s="1602" t="s">
        <v>1861</v>
      </c>
      <c r="I399" s="1601" t="s">
        <v>958</v>
      </c>
      <c r="J399" s="1669">
        <v>22.7</v>
      </c>
      <c r="K399" s="1669" t="s">
        <v>4797</v>
      </c>
      <c r="L399" s="1603" t="s">
        <v>5144</v>
      </c>
      <c r="M399" s="1604">
        <v>44572</v>
      </c>
    </row>
    <row r="400" spans="1:13" s="1353" customFormat="1" ht="14.4">
      <c r="A400" s="1601">
        <v>393</v>
      </c>
      <c r="B400" s="1602" t="s">
        <v>990</v>
      </c>
      <c r="C400" s="1603" t="s">
        <v>2516</v>
      </c>
      <c r="D400" s="1602" t="s">
        <v>5110</v>
      </c>
      <c r="E400" s="1603" t="s">
        <v>4903</v>
      </c>
      <c r="F400" s="1601" t="s">
        <v>5098</v>
      </c>
      <c r="G400" s="1601">
        <v>105</v>
      </c>
      <c r="H400" s="1602" t="s">
        <v>1861</v>
      </c>
      <c r="I400" s="1601" t="s">
        <v>970</v>
      </c>
      <c r="J400" s="1669">
        <v>24.9</v>
      </c>
      <c r="K400" s="1669" t="s">
        <v>4797</v>
      </c>
      <c r="L400" s="1603" t="s">
        <v>5144</v>
      </c>
      <c r="M400" s="1604">
        <v>44572</v>
      </c>
    </row>
    <row r="401" spans="1:13" s="1356" customFormat="1" ht="14.4">
      <c r="A401" s="1615">
        <v>394</v>
      </c>
      <c r="B401" s="1613" t="s">
        <v>1015</v>
      </c>
      <c r="C401" s="1614" t="s">
        <v>4659</v>
      </c>
      <c r="D401" s="1613" t="s">
        <v>629</v>
      </c>
      <c r="E401" s="1614" t="s">
        <v>4903</v>
      </c>
      <c r="F401" s="1615" t="s">
        <v>5098</v>
      </c>
      <c r="G401" s="1615">
        <v>105</v>
      </c>
      <c r="H401" s="1613" t="s">
        <v>1861</v>
      </c>
      <c r="I401" s="1615" t="s">
        <v>968</v>
      </c>
      <c r="J401" s="1497">
        <v>47.7</v>
      </c>
      <c r="K401" s="1497" t="s">
        <v>4797</v>
      </c>
      <c r="L401" s="1614" t="s">
        <v>5144</v>
      </c>
      <c r="M401" s="1604">
        <v>44582</v>
      </c>
    </row>
    <row r="402" spans="1:13" s="1356" customFormat="1" ht="14.4">
      <c r="A402" s="1601">
        <v>395</v>
      </c>
      <c r="B402" s="1602" t="s">
        <v>1015</v>
      </c>
      <c r="C402" s="1603" t="s">
        <v>4659</v>
      </c>
      <c r="D402" s="1602" t="s">
        <v>629</v>
      </c>
      <c r="E402" s="1603" t="s">
        <v>4903</v>
      </c>
      <c r="F402" s="1601" t="s">
        <v>5098</v>
      </c>
      <c r="G402" s="1601">
        <v>105</v>
      </c>
      <c r="H402" s="1602" t="s">
        <v>1861</v>
      </c>
      <c r="I402" s="1601" t="s">
        <v>980</v>
      </c>
      <c r="J402" s="1497">
        <v>47.7</v>
      </c>
      <c r="K402" s="1497" t="s">
        <v>4797</v>
      </c>
      <c r="L402" s="1603" t="s">
        <v>5144</v>
      </c>
      <c r="M402" s="1604">
        <v>44582</v>
      </c>
    </row>
    <row r="403" spans="1:13" s="1356" customFormat="1" ht="14.4">
      <c r="A403" s="1601">
        <v>396</v>
      </c>
      <c r="B403" s="1602" t="s">
        <v>1015</v>
      </c>
      <c r="C403" s="1603" t="s">
        <v>4659</v>
      </c>
      <c r="D403" s="1602" t="s">
        <v>629</v>
      </c>
      <c r="E403" s="1603" t="s">
        <v>4903</v>
      </c>
      <c r="F403" s="1601" t="s">
        <v>5098</v>
      </c>
      <c r="G403" s="1601">
        <v>105</v>
      </c>
      <c r="H403" s="1602" t="s">
        <v>1861</v>
      </c>
      <c r="I403" s="1601" t="s">
        <v>985</v>
      </c>
      <c r="J403" s="1497">
        <v>47.7</v>
      </c>
      <c r="K403" s="1497" t="s">
        <v>4797</v>
      </c>
      <c r="L403" s="1603" t="s">
        <v>5144</v>
      </c>
      <c r="M403" s="1604">
        <v>44582</v>
      </c>
    </row>
    <row r="404" spans="1:13" s="1356" customFormat="1" ht="14.4">
      <c r="A404" s="1601">
        <v>397</v>
      </c>
      <c r="B404" s="1602" t="s">
        <v>1015</v>
      </c>
      <c r="C404" s="1603" t="s">
        <v>4659</v>
      </c>
      <c r="D404" s="1602" t="s">
        <v>629</v>
      </c>
      <c r="E404" s="1603" t="s">
        <v>4903</v>
      </c>
      <c r="F404" s="1601" t="s">
        <v>5098</v>
      </c>
      <c r="G404" s="1601">
        <v>105</v>
      </c>
      <c r="H404" s="1602" t="s">
        <v>1861</v>
      </c>
      <c r="I404" s="1601" t="s">
        <v>958</v>
      </c>
      <c r="J404" s="1497">
        <v>48.3</v>
      </c>
      <c r="K404" s="1497" t="s">
        <v>4797</v>
      </c>
      <c r="L404" s="1603" t="s">
        <v>5144</v>
      </c>
      <c r="M404" s="1604">
        <v>44582</v>
      </c>
    </row>
    <row r="405" spans="1:13" s="1356" customFormat="1" ht="14.4">
      <c r="A405" s="1601">
        <v>398</v>
      </c>
      <c r="B405" s="1602" t="s">
        <v>1015</v>
      </c>
      <c r="C405" s="1603" t="s">
        <v>4659</v>
      </c>
      <c r="D405" s="1602" t="s">
        <v>629</v>
      </c>
      <c r="E405" s="1603" t="s">
        <v>4903</v>
      </c>
      <c r="F405" s="1601" t="s">
        <v>5098</v>
      </c>
      <c r="G405" s="1601">
        <v>105</v>
      </c>
      <c r="H405" s="1602" t="s">
        <v>1861</v>
      </c>
      <c r="I405" s="1601" t="s">
        <v>970</v>
      </c>
      <c r="J405" s="1497">
        <v>49.6</v>
      </c>
      <c r="K405" s="1497" t="s">
        <v>4797</v>
      </c>
      <c r="L405" s="1603" t="s">
        <v>5144</v>
      </c>
      <c r="M405" s="1604">
        <v>44582</v>
      </c>
    </row>
    <row r="406" spans="1:13" s="1356" customFormat="1" ht="28.8">
      <c r="A406" s="1601">
        <v>399</v>
      </c>
      <c r="B406" s="1602" t="s">
        <v>1015</v>
      </c>
      <c r="C406" s="1603" t="s">
        <v>4659</v>
      </c>
      <c r="D406" s="1602" t="s">
        <v>629</v>
      </c>
      <c r="E406" s="1603" t="s">
        <v>4903</v>
      </c>
      <c r="F406" s="1601" t="s">
        <v>5098</v>
      </c>
      <c r="G406" s="1601">
        <v>85</v>
      </c>
      <c r="H406" s="1602" t="s">
        <v>1857</v>
      </c>
      <c r="I406" s="1601" t="s">
        <v>968</v>
      </c>
      <c r="J406" s="1497"/>
      <c r="K406" s="1497">
        <v>-20</v>
      </c>
      <c r="L406" s="1603" t="s">
        <v>5145</v>
      </c>
      <c r="M406" s="1604">
        <v>44589</v>
      </c>
    </row>
    <row r="407" spans="1:13" s="1356" customFormat="1" ht="28.8">
      <c r="A407" s="1601">
        <v>400</v>
      </c>
      <c r="B407" s="1602" t="s">
        <v>1015</v>
      </c>
      <c r="C407" s="1603" t="s">
        <v>4659</v>
      </c>
      <c r="D407" s="1602" t="s">
        <v>629</v>
      </c>
      <c r="E407" s="1603" t="s">
        <v>4903</v>
      </c>
      <c r="F407" s="1601" t="s">
        <v>5098</v>
      </c>
      <c r="G407" s="1601">
        <v>85</v>
      </c>
      <c r="H407" s="1602" t="s">
        <v>1857</v>
      </c>
      <c r="I407" s="1601" t="s">
        <v>980</v>
      </c>
      <c r="J407" s="1497"/>
      <c r="K407" s="1497">
        <v>-20</v>
      </c>
      <c r="L407" s="1603" t="s">
        <v>5145</v>
      </c>
      <c r="M407" s="1604">
        <v>44589</v>
      </c>
    </row>
    <row r="408" spans="1:13" s="1356" customFormat="1" ht="28.8">
      <c r="A408" s="1601">
        <v>401</v>
      </c>
      <c r="B408" s="1602" t="s">
        <v>1015</v>
      </c>
      <c r="C408" s="1603" t="s">
        <v>4659</v>
      </c>
      <c r="D408" s="1602" t="s">
        <v>629</v>
      </c>
      <c r="E408" s="1603" t="s">
        <v>4903</v>
      </c>
      <c r="F408" s="1601" t="s">
        <v>5098</v>
      </c>
      <c r="G408" s="1601">
        <v>85</v>
      </c>
      <c r="H408" s="1602" t="s">
        <v>1857</v>
      </c>
      <c r="I408" s="1601" t="s">
        <v>985</v>
      </c>
      <c r="J408" s="1497"/>
      <c r="K408" s="1497">
        <v>-20</v>
      </c>
      <c r="L408" s="1603" t="s">
        <v>5145</v>
      </c>
      <c r="M408" s="1604">
        <v>44589</v>
      </c>
    </row>
    <row r="409" spans="1:13" s="1356" customFormat="1" ht="28.8">
      <c r="A409" s="1601">
        <v>402</v>
      </c>
      <c r="B409" s="1602" t="s">
        <v>1015</v>
      </c>
      <c r="C409" s="1603" t="s">
        <v>4659</v>
      </c>
      <c r="D409" s="1602" t="s">
        <v>629</v>
      </c>
      <c r="E409" s="1603" t="s">
        <v>4903</v>
      </c>
      <c r="F409" s="1601" t="s">
        <v>5098</v>
      </c>
      <c r="G409" s="1601">
        <v>85</v>
      </c>
      <c r="H409" s="1602" t="s">
        <v>1857</v>
      </c>
      <c r="I409" s="1601" t="s">
        <v>958</v>
      </c>
      <c r="J409" s="1497"/>
      <c r="K409" s="1497">
        <v>-20</v>
      </c>
      <c r="L409" s="1603" t="s">
        <v>5145</v>
      </c>
      <c r="M409" s="1604">
        <v>44589</v>
      </c>
    </row>
    <row r="410" spans="1:13" s="1356" customFormat="1" ht="28.8">
      <c r="A410" s="1601">
        <v>403</v>
      </c>
      <c r="B410" s="1602" t="s">
        <v>1015</v>
      </c>
      <c r="C410" s="1603" t="s">
        <v>4659</v>
      </c>
      <c r="D410" s="1602" t="s">
        <v>629</v>
      </c>
      <c r="E410" s="1603" t="s">
        <v>4903</v>
      </c>
      <c r="F410" s="1601" t="s">
        <v>5098</v>
      </c>
      <c r="G410" s="1601">
        <v>85</v>
      </c>
      <c r="H410" s="1602" t="s">
        <v>1857</v>
      </c>
      <c r="I410" s="1601" t="s">
        <v>970</v>
      </c>
      <c r="J410" s="1497"/>
      <c r="K410" s="1497">
        <v>-20</v>
      </c>
      <c r="L410" s="1603" t="s">
        <v>5145</v>
      </c>
      <c r="M410" s="1604">
        <v>44589</v>
      </c>
    </row>
    <row r="411" spans="1:13" s="1356" customFormat="1" ht="28.8">
      <c r="A411" s="1601">
        <v>404</v>
      </c>
      <c r="B411" s="1602" t="s">
        <v>1015</v>
      </c>
      <c r="C411" s="1603" t="s">
        <v>4659</v>
      </c>
      <c r="D411" s="1602" t="s">
        <v>629</v>
      </c>
      <c r="E411" s="1603" t="s">
        <v>4903</v>
      </c>
      <c r="F411" s="1601" t="s">
        <v>5098</v>
      </c>
      <c r="G411" s="1601">
        <v>90</v>
      </c>
      <c r="H411" s="1670" t="s">
        <v>1858</v>
      </c>
      <c r="I411" s="1601" t="s">
        <v>968</v>
      </c>
      <c r="J411" s="1497">
        <v>-20</v>
      </c>
      <c r="K411" s="1497">
        <v>0</v>
      </c>
      <c r="L411" s="1603" t="s">
        <v>5146</v>
      </c>
      <c r="M411" s="1604">
        <v>44589</v>
      </c>
    </row>
    <row r="412" spans="1:13" s="1356" customFormat="1" ht="28.8">
      <c r="A412" s="1601">
        <v>405</v>
      </c>
      <c r="B412" s="1602" t="s">
        <v>1015</v>
      </c>
      <c r="C412" s="1603" t="s">
        <v>4659</v>
      </c>
      <c r="D412" s="1602" t="s">
        <v>629</v>
      </c>
      <c r="E412" s="1603" t="s">
        <v>4903</v>
      </c>
      <c r="F412" s="1601" t="s">
        <v>5098</v>
      </c>
      <c r="G412" s="1601">
        <v>90</v>
      </c>
      <c r="H412" s="1670" t="s">
        <v>1858</v>
      </c>
      <c r="I412" s="1601" t="s">
        <v>980</v>
      </c>
      <c r="J412" s="1497">
        <v>-20</v>
      </c>
      <c r="K412" s="1497">
        <v>0</v>
      </c>
      <c r="L412" s="1603" t="s">
        <v>5146</v>
      </c>
      <c r="M412" s="1604">
        <v>44589</v>
      </c>
    </row>
    <row r="413" spans="1:13" s="1356" customFormat="1" ht="28.8">
      <c r="A413" s="1601">
        <v>406</v>
      </c>
      <c r="B413" s="1602" t="s">
        <v>1015</v>
      </c>
      <c r="C413" s="1603" t="s">
        <v>4659</v>
      </c>
      <c r="D413" s="1602" t="s">
        <v>629</v>
      </c>
      <c r="E413" s="1603" t="s">
        <v>4903</v>
      </c>
      <c r="F413" s="1601" t="s">
        <v>5098</v>
      </c>
      <c r="G413" s="1601">
        <v>90</v>
      </c>
      <c r="H413" s="1670" t="s">
        <v>1858</v>
      </c>
      <c r="I413" s="1601" t="s">
        <v>985</v>
      </c>
      <c r="J413" s="1497">
        <v>-20</v>
      </c>
      <c r="K413" s="1497">
        <v>0</v>
      </c>
      <c r="L413" s="1603" t="s">
        <v>5146</v>
      </c>
      <c r="M413" s="1604">
        <v>44589</v>
      </c>
    </row>
    <row r="414" spans="1:13" s="1356" customFormat="1" ht="28.8">
      <c r="A414" s="1601">
        <v>407</v>
      </c>
      <c r="B414" s="1602" t="s">
        <v>1015</v>
      </c>
      <c r="C414" s="1603" t="s">
        <v>4659</v>
      </c>
      <c r="D414" s="1602" t="s">
        <v>629</v>
      </c>
      <c r="E414" s="1603" t="s">
        <v>4903</v>
      </c>
      <c r="F414" s="1601" t="s">
        <v>5098</v>
      </c>
      <c r="G414" s="1601">
        <v>90</v>
      </c>
      <c r="H414" s="1670" t="s">
        <v>1858</v>
      </c>
      <c r="I414" s="1601" t="s">
        <v>958</v>
      </c>
      <c r="J414" s="1497">
        <v>-20</v>
      </c>
      <c r="K414" s="1497">
        <v>0</v>
      </c>
      <c r="L414" s="1603" t="s">
        <v>5146</v>
      </c>
      <c r="M414" s="1604">
        <v>44589</v>
      </c>
    </row>
    <row r="415" spans="1:13" s="1356" customFormat="1" ht="28.8">
      <c r="A415" s="1601">
        <v>408</v>
      </c>
      <c r="B415" s="1602" t="s">
        <v>1015</v>
      </c>
      <c r="C415" s="1603" t="s">
        <v>4659</v>
      </c>
      <c r="D415" s="1602" t="s">
        <v>629</v>
      </c>
      <c r="E415" s="1603" t="s">
        <v>4903</v>
      </c>
      <c r="F415" s="1601" t="s">
        <v>5098</v>
      </c>
      <c r="G415" s="1601">
        <v>90</v>
      </c>
      <c r="H415" s="1670" t="s">
        <v>1858</v>
      </c>
      <c r="I415" s="1601" t="s">
        <v>970</v>
      </c>
      <c r="J415" s="1497">
        <v>-20</v>
      </c>
      <c r="K415" s="1497">
        <v>0</v>
      </c>
      <c r="L415" s="1603" t="s">
        <v>5146</v>
      </c>
      <c r="M415" s="1604">
        <v>44589</v>
      </c>
    </row>
    <row r="416" spans="1:13" s="1353" customFormat="1" ht="28.8">
      <c r="A416" s="1601">
        <v>409</v>
      </c>
      <c r="B416" s="1602" t="s">
        <v>1022</v>
      </c>
      <c r="C416" s="1603" t="s">
        <v>2293</v>
      </c>
      <c r="D416" s="1602" t="s">
        <v>629</v>
      </c>
      <c r="E416" s="1603" t="s">
        <v>4903</v>
      </c>
      <c r="F416" s="1601" t="s">
        <v>5098</v>
      </c>
      <c r="G416" s="1601">
        <v>85</v>
      </c>
      <c r="H416" s="1602" t="s">
        <v>1857</v>
      </c>
      <c r="I416" s="1601" t="s">
        <v>968</v>
      </c>
      <c r="J416" s="1497"/>
      <c r="K416" s="1497">
        <v>-5</v>
      </c>
      <c r="L416" s="1603" t="s">
        <v>5147</v>
      </c>
      <c r="M416" s="1604">
        <v>44589</v>
      </c>
    </row>
    <row r="417" spans="1:13" s="1353" customFormat="1" ht="28.8">
      <c r="A417" s="1601">
        <v>410</v>
      </c>
      <c r="B417" s="1602" t="s">
        <v>1022</v>
      </c>
      <c r="C417" s="1603" t="s">
        <v>2293</v>
      </c>
      <c r="D417" s="1602" t="s">
        <v>629</v>
      </c>
      <c r="E417" s="1603" t="s">
        <v>4903</v>
      </c>
      <c r="F417" s="1601" t="s">
        <v>5098</v>
      </c>
      <c r="G417" s="1601">
        <v>85</v>
      </c>
      <c r="H417" s="1602" t="s">
        <v>1857</v>
      </c>
      <c r="I417" s="1601" t="s">
        <v>980</v>
      </c>
      <c r="J417" s="1497"/>
      <c r="K417" s="1497">
        <v>-5</v>
      </c>
      <c r="L417" s="1603" t="s">
        <v>5147</v>
      </c>
      <c r="M417" s="1604">
        <v>44589</v>
      </c>
    </row>
    <row r="418" spans="1:13" s="1353" customFormat="1" ht="28.8">
      <c r="A418" s="1601">
        <v>411</v>
      </c>
      <c r="B418" s="1602" t="s">
        <v>1022</v>
      </c>
      <c r="C418" s="1603" t="s">
        <v>2293</v>
      </c>
      <c r="D418" s="1602" t="s">
        <v>629</v>
      </c>
      <c r="E418" s="1603" t="s">
        <v>4903</v>
      </c>
      <c r="F418" s="1601" t="s">
        <v>5098</v>
      </c>
      <c r="G418" s="1601">
        <v>85</v>
      </c>
      <c r="H418" s="1602" t="s">
        <v>1857</v>
      </c>
      <c r="I418" s="1601" t="s">
        <v>985</v>
      </c>
      <c r="J418" s="1497"/>
      <c r="K418" s="1497">
        <v>-5</v>
      </c>
      <c r="L418" s="1603" t="s">
        <v>5147</v>
      </c>
      <c r="M418" s="1604">
        <v>44589</v>
      </c>
    </row>
    <row r="419" spans="1:13" s="1353" customFormat="1" ht="28.8">
      <c r="A419" s="1601">
        <v>412</v>
      </c>
      <c r="B419" s="1602" t="s">
        <v>1022</v>
      </c>
      <c r="C419" s="1603" t="s">
        <v>2293</v>
      </c>
      <c r="D419" s="1602" t="s">
        <v>629</v>
      </c>
      <c r="E419" s="1603" t="s">
        <v>4903</v>
      </c>
      <c r="F419" s="1601" t="s">
        <v>5098</v>
      </c>
      <c r="G419" s="1601">
        <v>85</v>
      </c>
      <c r="H419" s="1602" t="s">
        <v>1857</v>
      </c>
      <c r="I419" s="1601" t="s">
        <v>958</v>
      </c>
      <c r="J419" s="1497"/>
      <c r="K419" s="1497">
        <v>-5</v>
      </c>
      <c r="L419" s="1603" t="s">
        <v>5147</v>
      </c>
      <c r="M419" s="1604">
        <v>44589</v>
      </c>
    </row>
    <row r="420" spans="1:13" s="1353" customFormat="1" ht="28.8">
      <c r="A420" s="1601">
        <v>413</v>
      </c>
      <c r="B420" s="1602" t="s">
        <v>1022</v>
      </c>
      <c r="C420" s="1603" t="s">
        <v>2293</v>
      </c>
      <c r="D420" s="1602" t="s">
        <v>629</v>
      </c>
      <c r="E420" s="1603" t="s">
        <v>4903</v>
      </c>
      <c r="F420" s="1601" t="s">
        <v>5098</v>
      </c>
      <c r="G420" s="1601">
        <v>85</v>
      </c>
      <c r="H420" s="1602" t="s">
        <v>1857</v>
      </c>
      <c r="I420" s="1601" t="s">
        <v>970</v>
      </c>
      <c r="J420" s="1497"/>
      <c r="K420" s="1497">
        <v>-5</v>
      </c>
      <c r="L420" s="1603" t="s">
        <v>5147</v>
      </c>
      <c r="M420" s="1604">
        <v>44589</v>
      </c>
    </row>
    <row r="421" spans="1:13" s="1353" customFormat="1" ht="28.8">
      <c r="A421" s="1601">
        <v>414</v>
      </c>
      <c r="B421" s="1602" t="s">
        <v>1022</v>
      </c>
      <c r="C421" s="1603" t="s">
        <v>2293</v>
      </c>
      <c r="D421" s="1602" t="s">
        <v>629</v>
      </c>
      <c r="E421" s="1603" t="s">
        <v>4903</v>
      </c>
      <c r="F421" s="1601" t="s">
        <v>5098</v>
      </c>
      <c r="G421" s="1601">
        <v>90</v>
      </c>
      <c r="H421" s="1670" t="s">
        <v>1858</v>
      </c>
      <c r="I421" s="1601" t="s">
        <v>968</v>
      </c>
      <c r="J421" s="1497">
        <v>-5</v>
      </c>
      <c r="K421" s="1497">
        <v>0</v>
      </c>
      <c r="L421" s="1603" t="s">
        <v>5146</v>
      </c>
      <c r="M421" s="1604">
        <v>44589</v>
      </c>
    </row>
    <row r="422" spans="1:13" s="1353" customFormat="1" ht="28.8">
      <c r="A422" s="1601">
        <v>415</v>
      </c>
      <c r="B422" s="1602" t="s">
        <v>1022</v>
      </c>
      <c r="C422" s="1603" t="s">
        <v>2293</v>
      </c>
      <c r="D422" s="1602" t="s">
        <v>629</v>
      </c>
      <c r="E422" s="1603" t="s">
        <v>4903</v>
      </c>
      <c r="F422" s="1601" t="s">
        <v>5098</v>
      </c>
      <c r="G422" s="1601">
        <v>90</v>
      </c>
      <c r="H422" s="1670" t="s">
        <v>1858</v>
      </c>
      <c r="I422" s="1601" t="s">
        <v>980</v>
      </c>
      <c r="J422" s="1497">
        <v>-5</v>
      </c>
      <c r="K422" s="1497">
        <v>0</v>
      </c>
      <c r="L422" s="1603" t="s">
        <v>5146</v>
      </c>
      <c r="M422" s="1604">
        <v>44589</v>
      </c>
    </row>
    <row r="423" spans="1:13" s="1353" customFormat="1" ht="28.8">
      <c r="A423" s="1601">
        <v>416</v>
      </c>
      <c r="B423" s="1602" t="s">
        <v>1022</v>
      </c>
      <c r="C423" s="1603" t="s">
        <v>2293</v>
      </c>
      <c r="D423" s="1602" t="s">
        <v>629</v>
      </c>
      <c r="E423" s="1603" t="s">
        <v>4903</v>
      </c>
      <c r="F423" s="1601" t="s">
        <v>5098</v>
      </c>
      <c r="G423" s="1601">
        <v>90</v>
      </c>
      <c r="H423" s="1670" t="s">
        <v>1858</v>
      </c>
      <c r="I423" s="1601" t="s">
        <v>985</v>
      </c>
      <c r="J423" s="1497">
        <v>-5</v>
      </c>
      <c r="K423" s="1497">
        <v>0</v>
      </c>
      <c r="L423" s="1603" t="s">
        <v>5146</v>
      </c>
      <c r="M423" s="1604">
        <v>44589</v>
      </c>
    </row>
    <row r="424" spans="1:13" s="1353" customFormat="1" ht="28.8">
      <c r="A424" s="1601">
        <v>417</v>
      </c>
      <c r="B424" s="1602" t="s">
        <v>1022</v>
      </c>
      <c r="C424" s="1603" t="s">
        <v>2293</v>
      </c>
      <c r="D424" s="1602" t="s">
        <v>629</v>
      </c>
      <c r="E424" s="1603" t="s">
        <v>4903</v>
      </c>
      <c r="F424" s="1601" t="s">
        <v>5098</v>
      </c>
      <c r="G424" s="1601">
        <v>90</v>
      </c>
      <c r="H424" s="1670" t="s">
        <v>1858</v>
      </c>
      <c r="I424" s="1601" t="s">
        <v>958</v>
      </c>
      <c r="J424" s="1497">
        <v>-5</v>
      </c>
      <c r="K424" s="1497">
        <v>0</v>
      </c>
      <c r="L424" s="1603" t="s">
        <v>5146</v>
      </c>
      <c r="M424" s="1604">
        <v>44589</v>
      </c>
    </row>
    <row r="425" spans="1:13" s="1353" customFormat="1" ht="28.8">
      <c r="A425" s="1601">
        <v>418</v>
      </c>
      <c r="B425" s="1602" t="s">
        <v>1022</v>
      </c>
      <c r="C425" s="1603" t="s">
        <v>2293</v>
      </c>
      <c r="D425" s="1602" t="s">
        <v>629</v>
      </c>
      <c r="E425" s="1603" t="s">
        <v>4903</v>
      </c>
      <c r="F425" s="1601" t="s">
        <v>5098</v>
      </c>
      <c r="G425" s="1601">
        <v>90</v>
      </c>
      <c r="H425" s="1670" t="s">
        <v>1858</v>
      </c>
      <c r="I425" s="1601" t="s">
        <v>970</v>
      </c>
      <c r="J425" s="1497">
        <v>-5</v>
      </c>
      <c r="K425" s="1497">
        <v>0</v>
      </c>
      <c r="L425" s="1603" t="s">
        <v>5146</v>
      </c>
      <c r="M425" s="1604">
        <v>44589</v>
      </c>
    </row>
    <row r="426" spans="1:13" s="1353" customFormat="1" ht="28.8">
      <c r="A426" s="1601">
        <v>419</v>
      </c>
      <c r="B426" s="1602" t="s">
        <v>972</v>
      </c>
      <c r="C426" s="1603" t="s">
        <v>2078</v>
      </c>
      <c r="D426" s="1602" t="s">
        <v>629</v>
      </c>
      <c r="E426" s="1603" t="s">
        <v>4903</v>
      </c>
      <c r="F426" s="1601" t="s">
        <v>5098</v>
      </c>
      <c r="G426" s="1601">
        <v>85</v>
      </c>
      <c r="H426" s="1602" t="s">
        <v>1857</v>
      </c>
      <c r="I426" s="1601" t="s">
        <v>968</v>
      </c>
      <c r="J426" s="1782"/>
      <c r="K426" s="1782">
        <v>-109.5</v>
      </c>
      <c r="L426" s="1603" t="s">
        <v>5148</v>
      </c>
      <c r="M426" s="1618">
        <v>44589</v>
      </c>
    </row>
    <row r="427" spans="1:13" s="1353" customFormat="1" ht="28.8">
      <c r="A427" s="1601">
        <v>420</v>
      </c>
      <c r="B427" s="1602" t="s">
        <v>972</v>
      </c>
      <c r="C427" s="1603" t="s">
        <v>2078</v>
      </c>
      <c r="D427" s="1602" t="s">
        <v>629</v>
      </c>
      <c r="E427" s="1603" t="s">
        <v>4903</v>
      </c>
      <c r="F427" s="1601" t="s">
        <v>5098</v>
      </c>
      <c r="G427" s="1601">
        <v>85</v>
      </c>
      <c r="H427" s="1602" t="s">
        <v>1857</v>
      </c>
      <c r="I427" s="1601" t="s">
        <v>980</v>
      </c>
      <c r="J427" s="1782"/>
      <c r="K427" s="1782">
        <v>-109.5</v>
      </c>
      <c r="L427" s="1603" t="s">
        <v>5148</v>
      </c>
      <c r="M427" s="1604">
        <v>44589</v>
      </c>
    </row>
    <row r="428" spans="1:13" s="1353" customFormat="1" ht="28.8">
      <c r="A428" s="1601">
        <v>421</v>
      </c>
      <c r="B428" s="1602" t="s">
        <v>972</v>
      </c>
      <c r="C428" s="1603" t="s">
        <v>2078</v>
      </c>
      <c r="D428" s="1602" t="s">
        <v>629</v>
      </c>
      <c r="E428" s="1603" t="s">
        <v>4903</v>
      </c>
      <c r="F428" s="1601" t="s">
        <v>5098</v>
      </c>
      <c r="G428" s="1601">
        <v>85</v>
      </c>
      <c r="H428" s="1602" t="s">
        <v>1857</v>
      </c>
      <c r="I428" s="1601" t="s">
        <v>985</v>
      </c>
      <c r="J428" s="1782"/>
      <c r="K428" s="1782">
        <v>-109.5</v>
      </c>
      <c r="L428" s="1603" t="s">
        <v>5148</v>
      </c>
      <c r="M428" s="1604">
        <v>44589</v>
      </c>
    </row>
    <row r="429" spans="1:13" s="1353" customFormat="1" ht="28.8">
      <c r="A429" s="1601">
        <v>422</v>
      </c>
      <c r="B429" s="1602" t="s">
        <v>972</v>
      </c>
      <c r="C429" s="1603" t="s">
        <v>2078</v>
      </c>
      <c r="D429" s="1602" t="s">
        <v>629</v>
      </c>
      <c r="E429" s="1603" t="s">
        <v>4903</v>
      </c>
      <c r="F429" s="1601" t="s">
        <v>5098</v>
      </c>
      <c r="G429" s="1601">
        <v>85</v>
      </c>
      <c r="H429" s="1602" t="s">
        <v>1857</v>
      </c>
      <c r="I429" s="1601" t="s">
        <v>958</v>
      </c>
      <c r="J429" s="1782"/>
      <c r="K429" s="1782">
        <v>-109.5</v>
      </c>
      <c r="L429" s="1603" t="s">
        <v>5148</v>
      </c>
      <c r="M429" s="1604">
        <v>44589</v>
      </c>
    </row>
    <row r="430" spans="1:13" s="1353" customFormat="1" ht="28.8">
      <c r="A430" s="1601">
        <v>423</v>
      </c>
      <c r="B430" s="1602" t="s">
        <v>972</v>
      </c>
      <c r="C430" s="1603" t="s">
        <v>2078</v>
      </c>
      <c r="D430" s="1602" t="s">
        <v>629</v>
      </c>
      <c r="E430" s="1603" t="s">
        <v>4903</v>
      </c>
      <c r="F430" s="1601" t="s">
        <v>5098</v>
      </c>
      <c r="G430" s="1601">
        <v>85</v>
      </c>
      <c r="H430" s="1602" t="s">
        <v>1857</v>
      </c>
      <c r="I430" s="1601" t="s">
        <v>970</v>
      </c>
      <c r="J430" s="1782"/>
      <c r="K430" s="1782">
        <v>-109.5</v>
      </c>
      <c r="L430" s="1603" t="s">
        <v>5148</v>
      </c>
      <c r="M430" s="1604">
        <v>44589</v>
      </c>
    </row>
    <row r="431" spans="1:13" s="1353" customFormat="1" ht="28.8">
      <c r="A431" s="1601">
        <v>424</v>
      </c>
      <c r="B431" s="1602" t="s">
        <v>972</v>
      </c>
      <c r="C431" s="1603" t="s">
        <v>2078</v>
      </c>
      <c r="D431" s="1602" t="s">
        <v>629</v>
      </c>
      <c r="E431" s="1603" t="s">
        <v>4903</v>
      </c>
      <c r="F431" s="1601" t="s">
        <v>5098</v>
      </c>
      <c r="G431" s="1601">
        <v>90</v>
      </c>
      <c r="H431" s="1670" t="s">
        <v>1858</v>
      </c>
      <c r="I431" s="1601" t="s">
        <v>968</v>
      </c>
      <c r="J431" s="1782">
        <v>-109.5</v>
      </c>
      <c r="K431" s="1782">
        <v>0</v>
      </c>
      <c r="L431" s="1603" t="s">
        <v>5146</v>
      </c>
      <c r="M431" s="1604">
        <v>44589</v>
      </c>
    </row>
    <row r="432" spans="1:13" s="1353" customFormat="1" ht="28.8">
      <c r="A432" s="1601">
        <v>425</v>
      </c>
      <c r="B432" s="1602" t="s">
        <v>972</v>
      </c>
      <c r="C432" s="1603" t="s">
        <v>2078</v>
      </c>
      <c r="D432" s="1602" t="s">
        <v>629</v>
      </c>
      <c r="E432" s="1603" t="s">
        <v>4903</v>
      </c>
      <c r="F432" s="1601" t="s">
        <v>5098</v>
      </c>
      <c r="G432" s="1601">
        <v>90</v>
      </c>
      <c r="H432" s="1670" t="s">
        <v>1858</v>
      </c>
      <c r="I432" s="1601" t="s">
        <v>980</v>
      </c>
      <c r="J432" s="1782">
        <v>-109.5</v>
      </c>
      <c r="K432" s="1782">
        <v>0</v>
      </c>
      <c r="L432" s="1603" t="s">
        <v>5146</v>
      </c>
      <c r="M432" s="1604">
        <v>44589</v>
      </c>
    </row>
    <row r="433" spans="1:13" s="1353" customFormat="1" ht="28.8">
      <c r="A433" s="1601">
        <v>426</v>
      </c>
      <c r="B433" s="1602" t="s">
        <v>972</v>
      </c>
      <c r="C433" s="1603" t="s">
        <v>2078</v>
      </c>
      <c r="D433" s="1602" t="s">
        <v>629</v>
      </c>
      <c r="E433" s="1603" t="s">
        <v>4903</v>
      </c>
      <c r="F433" s="1601" t="s">
        <v>5098</v>
      </c>
      <c r="G433" s="1601">
        <v>90</v>
      </c>
      <c r="H433" s="1670" t="s">
        <v>1858</v>
      </c>
      <c r="I433" s="1601" t="s">
        <v>985</v>
      </c>
      <c r="J433" s="1782">
        <v>-109.5</v>
      </c>
      <c r="K433" s="1782">
        <v>0</v>
      </c>
      <c r="L433" s="1603" t="s">
        <v>5146</v>
      </c>
      <c r="M433" s="1604">
        <v>44589</v>
      </c>
    </row>
    <row r="434" spans="1:13" s="1353" customFormat="1" ht="28.8">
      <c r="A434" s="1601">
        <v>427</v>
      </c>
      <c r="B434" s="1602" t="s">
        <v>972</v>
      </c>
      <c r="C434" s="1603" t="s">
        <v>2078</v>
      </c>
      <c r="D434" s="1602" t="s">
        <v>629</v>
      </c>
      <c r="E434" s="1603" t="s">
        <v>4903</v>
      </c>
      <c r="F434" s="1601" t="s">
        <v>5098</v>
      </c>
      <c r="G434" s="1601">
        <v>90</v>
      </c>
      <c r="H434" s="1670" t="s">
        <v>1858</v>
      </c>
      <c r="I434" s="1601" t="s">
        <v>958</v>
      </c>
      <c r="J434" s="1782">
        <v>-109.5</v>
      </c>
      <c r="K434" s="1782">
        <v>0</v>
      </c>
      <c r="L434" s="1603" t="s">
        <v>5146</v>
      </c>
      <c r="M434" s="1604">
        <v>44589</v>
      </c>
    </row>
    <row r="435" spans="1:13" s="1353" customFormat="1" ht="28.8">
      <c r="A435" s="1601">
        <v>428</v>
      </c>
      <c r="B435" s="1602" t="s">
        <v>972</v>
      </c>
      <c r="C435" s="1603" t="s">
        <v>2078</v>
      </c>
      <c r="D435" s="1602" t="s">
        <v>629</v>
      </c>
      <c r="E435" s="1603" t="s">
        <v>4903</v>
      </c>
      <c r="F435" s="1601" t="s">
        <v>5098</v>
      </c>
      <c r="G435" s="1601">
        <v>90</v>
      </c>
      <c r="H435" s="1670" t="s">
        <v>1858</v>
      </c>
      <c r="I435" s="1601" t="s">
        <v>970</v>
      </c>
      <c r="J435" s="1782">
        <v>-109.5</v>
      </c>
      <c r="K435" s="1782">
        <v>0</v>
      </c>
      <c r="L435" s="1603" t="s">
        <v>5146</v>
      </c>
      <c r="M435" s="1604">
        <v>44589</v>
      </c>
    </row>
    <row r="436" spans="1:13" s="1353" customFormat="1" ht="57.6">
      <c r="A436" s="1601">
        <v>429</v>
      </c>
      <c r="B436" s="1603" t="s">
        <v>5045</v>
      </c>
      <c r="C436" s="1597"/>
      <c r="D436" s="1598" t="s">
        <v>5046</v>
      </c>
      <c r="E436" s="1603" t="s">
        <v>788</v>
      </c>
      <c r="F436" s="1601" t="s">
        <v>5098</v>
      </c>
      <c r="G436" s="1661" t="s">
        <v>5149</v>
      </c>
      <c r="H436" s="1601" t="s">
        <v>5149</v>
      </c>
      <c r="I436" s="1601" t="s">
        <v>4962</v>
      </c>
      <c r="J436" s="1785" t="s">
        <v>5048</v>
      </c>
      <c r="K436" s="1601"/>
      <c r="L436" s="1598" t="s">
        <v>5150</v>
      </c>
      <c r="M436" s="1851">
        <v>44634</v>
      </c>
    </row>
    <row r="437" spans="1:13" s="1353" customFormat="1" ht="57.6">
      <c r="A437" s="1868">
        <f>A436+1</f>
        <v>430</v>
      </c>
      <c r="B437" s="1870" t="s">
        <v>990</v>
      </c>
      <c r="C437" s="1869" t="s">
        <v>1136</v>
      </c>
      <c r="D437" s="1870" t="s">
        <v>1135</v>
      </c>
      <c r="E437" s="1870" t="s">
        <v>5054</v>
      </c>
      <c r="F437" s="1868" t="s">
        <v>5098</v>
      </c>
      <c r="G437" s="1871">
        <v>41</v>
      </c>
      <c r="H437" s="1868" t="s">
        <v>1090</v>
      </c>
      <c r="I437" s="1868" t="s">
        <v>874</v>
      </c>
      <c r="J437" s="1875" t="s">
        <v>978</v>
      </c>
      <c r="K437" s="1868" t="s">
        <v>966</v>
      </c>
      <c r="L437" s="1870" t="s">
        <v>5055</v>
      </c>
      <c r="M437" s="1876">
        <v>44900</v>
      </c>
    </row>
    <row r="438" spans="1:13" s="1353" customFormat="1" ht="28.8">
      <c r="A438" s="1882">
        <f t="shared" ref="A438:A456" si="0">A437+1</f>
        <v>431</v>
      </c>
      <c r="B438" s="1884" t="s">
        <v>999</v>
      </c>
      <c r="C438" s="1883" t="s">
        <v>3607</v>
      </c>
      <c r="D438" s="1884" t="s">
        <v>629</v>
      </c>
      <c r="E438" s="1884" t="s">
        <v>5073</v>
      </c>
      <c r="F438" s="1882" t="s">
        <v>5098</v>
      </c>
      <c r="G438" s="1885">
        <v>100</v>
      </c>
      <c r="H438" s="1882" t="s">
        <v>1860</v>
      </c>
      <c r="I438" s="1882" t="s">
        <v>968</v>
      </c>
      <c r="J438" s="1924"/>
      <c r="K438" s="1913">
        <v>3</v>
      </c>
      <c r="L438" s="1914" t="s">
        <v>5074</v>
      </c>
      <c r="M438" s="1886">
        <v>44915</v>
      </c>
    </row>
    <row r="439" spans="1:13" s="1353" customFormat="1" ht="28.8">
      <c r="A439" s="1882">
        <f t="shared" si="0"/>
        <v>432</v>
      </c>
      <c r="B439" s="1884" t="s">
        <v>999</v>
      </c>
      <c r="C439" s="1883" t="s">
        <v>3607</v>
      </c>
      <c r="D439" s="1884" t="s">
        <v>629</v>
      </c>
      <c r="E439" s="1884" t="s">
        <v>5073</v>
      </c>
      <c r="F439" s="1882" t="s">
        <v>5098</v>
      </c>
      <c r="G439" s="1885">
        <v>100</v>
      </c>
      <c r="H439" s="1882" t="s">
        <v>1860</v>
      </c>
      <c r="I439" s="1882" t="s">
        <v>980</v>
      </c>
      <c r="J439" s="1924"/>
      <c r="K439" s="1913">
        <v>6</v>
      </c>
      <c r="L439" s="1914" t="s">
        <v>5074</v>
      </c>
      <c r="M439" s="1886">
        <v>44915</v>
      </c>
    </row>
    <row r="440" spans="1:13" s="1353" customFormat="1" ht="28.8">
      <c r="A440" s="1882">
        <f t="shared" si="0"/>
        <v>433</v>
      </c>
      <c r="B440" s="1884" t="s">
        <v>999</v>
      </c>
      <c r="C440" s="1883" t="s">
        <v>3607</v>
      </c>
      <c r="D440" s="1884" t="s">
        <v>629</v>
      </c>
      <c r="E440" s="1884" t="s">
        <v>5073</v>
      </c>
      <c r="F440" s="1882" t="s">
        <v>5098</v>
      </c>
      <c r="G440" s="1885">
        <v>100</v>
      </c>
      <c r="H440" s="1882" t="s">
        <v>1860</v>
      </c>
      <c r="I440" s="1882" t="s">
        <v>985</v>
      </c>
      <c r="J440" s="1924"/>
      <c r="K440" s="1913">
        <v>9.1</v>
      </c>
      <c r="L440" s="1914" t="s">
        <v>5074</v>
      </c>
      <c r="M440" s="1886">
        <v>44915</v>
      </c>
    </row>
    <row r="441" spans="1:13" s="1353" customFormat="1" ht="28.8">
      <c r="A441" s="1882">
        <f t="shared" si="0"/>
        <v>434</v>
      </c>
      <c r="B441" s="1884" t="s">
        <v>999</v>
      </c>
      <c r="C441" s="1883" t="s">
        <v>3607</v>
      </c>
      <c r="D441" s="1884" t="s">
        <v>629</v>
      </c>
      <c r="E441" s="1884" t="s">
        <v>5073</v>
      </c>
      <c r="F441" s="1882" t="s">
        <v>5098</v>
      </c>
      <c r="G441" s="1885">
        <v>100</v>
      </c>
      <c r="H441" s="1882" t="s">
        <v>1860</v>
      </c>
      <c r="I441" s="1882" t="s">
        <v>958</v>
      </c>
      <c r="J441" s="1924"/>
      <c r="K441" s="1913">
        <v>12.3</v>
      </c>
      <c r="L441" s="1914" t="s">
        <v>5074</v>
      </c>
      <c r="M441" s="1886">
        <v>44915</v>
      </c>
    </row>
    <row r="442" spans="1:13" s="1353" customFormat="1" ht="28.8">
      <c r="A442" s="1882">
        <f t="shared" si="0"/>
        <v>435</v>
      </c>
      <c r="B442" s="1884" t="s">
        <v>999</v>
      </c>
      <c r="C442" s="1883" t="s">
        <v>3607</v>
      </c>
      <c r="D442" s="1884" t="s">
        <v>629</v>
      </c>
      <c r="E442" s="1884" t="s">
        <v>5073</v>
      </c>
      <c r="F442" s="1882" t="s">
        <v>5098</v>
      </c>
      <c r="G442" s="1885">
        <v>100</v>
      </c>
      <c r="H442" s="1882" t="s">
        <v>1860</v>
      </c>
      <c r="I442" s="1882" t="s">
        <v>970</v>
      </c>
      <c r="J442" s="1924"/>
      <c r="K442" s="1913">
        <v>15.6</v>
      </c>
      <c r="L442" s="1914" t="s">
        <v>5074</v>
      </c>
      <c r="M442" s="1886">
        <v>44915</v>
      </c>
    </row>
    <row r="443" spans="1:13" s="1353" customFormat="1" ht="28.8">
      <c r="A443" s="1882">
        <f t="shared" si="0"/>
        <v>436</v>
      </c>
      <c r="B443" s="1884" t="s">
        <v>1022</v>
      </c>
      <c r="C443" s="1883" t="s">
        <v>2293</v>
      </c>
      <c r="D443" s="1884" t="s">
        <v>629</v>
      </c>
      <c r="E443" s="1884" t="s">
        <v>1022</v>
      </c>
      <c r="F443" s="1882" t="s">
        <v>5098</v>
      </c>
      <c r="G443" s="1885">
        <v>115</v>
      </c>
      <c r="H443" s="2037" t="s">
        <v>1907</v>
      </c>
      <c r="I443" s="1882" t="s">
        <v>874</v>
      </c>
      <c r="J443" s="1924">
        <v>-0.191</v>
      </c>
      <c r="K443" s="1882">
        <v>-0.26200000000000001</v>
      </c>
      <c r="L443" s="1884" t="s">
        <v>5151</v>
      </c>
      <c r="M443" s="2038">
        <v>45002</v>
      </c>
    </row>
    <row r="444" spans="1:13" s="1353" customFormat="1" ht="28.8">
      <c r="A444" s="1882">
        <f t="shared" si="0"/>
        <v>437</v>
      </c>
      <c r="B444" s="1884" t="s">
        <v>1022</v>
      </c>
      <c r="C444" s="1883" t="s">
        <v>2293</v>
      </c>
      <c r="D444" s="1884" t="s">
        <v>629</v>
      </c>
      <c r="E444" s="1884" t="s">
        <v>1022</v>
      </c>
      <c r="F444" s="1882" t="s">
        <v>5098</v>
      </c>
      <c r="G444" s="1885">
        <v>115</v>
      </c>
      <c r="H444" s="2037" t="s">
        <v>1908</v>
      </c>
      <c r="I444" s="1882" t="s">
        <v>874</v>
      </c>
      <c r="J444" s="1924">
        <v>-0.26200000000000001</v>
      </c>
      <c r="K444" s="1882">
        <v>-0.191</v>
      </c>
      <c r="L444" s="1884" t="s">
        <v>5152</v>
      </c>
      <c r="M444" s="2038">
        <v>45002</v>
      </c>
    </row>
    <row r="445" spans="1:13" s="1353" customFormat="1" ht="43.2">
      <c r="A445" s="1882">
        <f t="shared" si="0"/>
        <v>438</v>
      </c>
      <c r="B445" s="1884" t="s">
        <v>1003</v>
      </c>
      <c r="C445" s="1883" t="s">
        <v>3791</v>
      </c>
      <c r="D445" s="1884" t="s">
        <v>629</v>
      </c>
      <c r="E445" s="1884" t="s">
        <v>5153</v>
      </c>
      <c r="F445" s="1882" t="s">
        <v>5098</v>
      </c>
      <c r="G445" s="1885">
        <v>59</v>
      </c>
      <c r="H445" s="1882" t="s">
        <v>1855</v>
      </c>
      <c r="I445" s="1882" t="s">
        <v>970</v>
      </c>
      <c r="J445" s="1924">
        <v>20.399999999999999</v>
      </c>
      <c r="K445" s="1882">
        <v>20.5</v>
      </c>
      <c r="L445" s="2044" t="s">
        <v>5154</v>
      </c>
      <c r="M445" s="2038">
        <v>45009</v>
      </c>
    </row>
    <row r="446" spans="1:13" s="1353" customFormat="1" ht="43.2">
      <c r="A446" s="1882">
        <f t="shared" si="0"/>
        <v>439</v>
      </c>
      <c r="B446" s="1884" t="s">
        <v>1003</v>
      </c>
      <c r="C446" s="1883" t="s">
        <v>3779</v>
      </c>
      <c r="D446" s="1884" t="s">
        <v>178</v>
      </c>
      <c r="E446" s="1884" t="s">
        <v>5153</v>
      </c>
      <c r="F446" s="1882" t="s">
        <v>5098</v>
      </c>
      <c r="G446" s="1885">
        <v>59</v>
      </c>
      <c r="H446" s="1882" t="s">
        <v>1855</v>
      </c>
      <c r="I446" s="1882" t="s">
        <v>958</v>
      </c>
      <c r="J446" s="1924">
        <v>254.8</v>
      </c>
      <c r="K446" s="1882">
        <v>254.7</v>
      </c>
      <c r="L446" s="2044" t="s">
        <v>5154</v>
      </c>
      <c r="M446" s="2038">
        <v>45009</v>
      </c>
    </row>
    <row r="447" spans="1:13" s="1353" customFormat="1" ht="43.2">
      <c r="A447" s="1882">
        <f t="shared" si="0"/>
        <v>440</v>
      </c>
      <c r="B447" s="1884" t="s">
        <v>1003</v>
      </c>
      <c r="C447" s="1883" t="s">
        <v>3779</v>
      </c>
      <c r="D447" s="1884" t="s">
        <v>178</v>
      </c>
      <c r="E447" s="1884" t="s">
        <v>5153</v>
      </c>
      <c r="F447" s="1882" t="s">
        <v>5098</v>
      </c>
      <c r="G447" s="1885">
        <v>59</v>
      </c>
      <c r="H447" s="1882" t="s">
        <v>1855</v>
      </c>
      <c r="I447" s="1882" t="s">
        <v>970</v>
      </c>
      <c r="J447" s="1924">
        <v>251.1</v>
      </c>
      <c r="K447" s="1882">
        <v>249.3</v>
      </c>
      <c r="L447" s="2044" t="s">
        <v>5154</v>
      </c>
      <c r="M447" s="2038">
        <v>45009</v>
      </c>
    </row>
    <row r="448" spans="1:13" s="1353" customFormat="1" ht="28.8">
      <c r="A448" s="1882">
        <f t="shared" si="0"/>
        <v>441</v>
      </c>
      <c r="B448" s="1884" t="s">
        <v>972</v>
      </c>
      <c r="C448" s="1883" t="s">
        <v>2085</v>
      </c>
      <c r="D448" s="1884" t="s">
        <v>687</v>
      </c>
      <c r="E448" s="1884" t="s">
        <v>972</v>
      </c>
      <c r="F448" s="1882" t="s">
        <v>5098</v>
      </c>
      <c r="G448" s="1885">
        <v>115</v>
      </c>
      <c r="H448" s="2037" t="s">
        <v>1907</v>
      </c>
      <c r="I448" s="1882" t="s">
        <v>874</v>
      </c>
      <c r="J448" s="1924">
        <v>-10.994</v>
      </c>
      <c r="K448" s="1882">
        <v>-10.944000000000001</v>
      </c>
      <c r="L448" s="1884" t="s">
        <v>5155</v>
      </c>
      <c r="M448" s="2038">
        <v>45065</v>
      </c>
    </row>
    <row r="449" spans="1:13" s="1353" customFormat="1" ht="14.4">
      <c r="A449" s="1861">
        <f t="shared" si="0"/>
        <v>442</v>
      </c>
      <c r="B449" s="1863"/>
      <c r="C449" s="1862"/>
      <c r="D449" s="1863"/>
      <c r="E449" s="1863"/>
      <c r="F449" s="1861"/>
      <c r="G449" s="1864"/>
      <c r="H449" s="1861"/>
      <c r="I449" s="1861"/>
      <c r="J449" s="1866"/>
      <c r="K449" s="1861"/>
      <c r="L449" s="1863"/>
      <c r="M449" s="1867"/>
    </row>
    <row r="450" spans="1:13" s="1353" customFormat="1" ht="14.4">
      <c r="A450" s="1861">
        <f t="shared" si="0"/>
        <v>443</v>
      </c>
      <c r="B450" s="1863"/>
      <c r="C450" s="1862"/>
      <c r="D450" s="1863"/>
      <c r="E450" s="1863"/>
      <c r="F450" s="1861"/>
      <c r="G450" s="1864"/>
      <c r="H450" s="1861"/>
      <c r="I450" s="1861"/>
      <c r="J450" s="1866"/>
      <c r="K450" s="1861"/>
      <c r="L450" s="1863"/>
      <c r="M450" s="1867"/>
    </row>
    <row r="451" spans="1:13" s="1353" customFormat="1" ht="14.4">
      <c r="A451" s="1861">
        <f t="shared" si="0"/>
        <v>444</v>
      </c>
      <c r="B451" s="1863"/>
      <c r="C451" s="1862"/>
      <c r="D451" s="1863"/>
      <c r="E451" s="1863"/>
      <c r="F451" s="1861"/>
      <c r="G451" s="1864"/>
      <c r="H451" s="1861"/>
      <c r="I451" s="1861"/>
      <c r="J451" s="1866"/>
      <c r="K451" s="1861"/>
      <c r="L451" s="1863"/>
      <c r="M451" s="1867"/>
    </row>
    <row r="452" spans="1:13" s="1353" customFormat="1" ht="14.4">
      <c r="A452" s="1861">
        <f t="shared" si="0"/>
        <v>445</v>
      </c>
      <c r="B452" s="1863"/>
      <c r="C452" s="1862"/>
      <c r="D452" s="1863"/>
      <c r="E452" s="1863"/>
      <c r="F452" s="1861"/>
      <c r="G452" s="1864"/>
      <c r="H452" s="1861"/>
      <c r="I452" s="1861"/>
      <c r="J452" s="1866"/>
      <c r="K452" s="1861"/>
      <c r="L452" s="1863"/>
      <c r="M452" s="1867"/>
    </row>
    <row r="453" spans="1:13" s="1353" customFormat="1" ht="14.4">
      <c r="A453" s="1861">
        <f t="shared" si="0"/>
        <v>446</v>
      </c>
      <c r="B453" s="1863"/>
      <c r="C453" s="1862"/>
      <c r="D453" s="1863"/>
      <c r="E453" s="1863"/>
      <c r="F453" s="1861"/>
      <c r="G453" s="1864"/>
      <c r="H453" s="1861"/>
      <c r="I453" s="1861"/>
      <c r="J453" s="1866"/>
      <c r="K453" s="1861"/>
      <c r="L453" s="1863"/>
      <c r="M453" s="1867"/>
    </row>
    <row r="454" spans="1:13" s="1353" customFormat="1" ht="14.4">
      <c r="A454" s="1861">
        <f t="shared" si="0"/>
        <v>447</v>
      </c>
      <c r="B454" s="1863"/>
      <c r="C454" s="1862"/>
      <c r="D454" s="1863"/>
      <c r="E454" s="1863"/>
      <c r="F454" s="1861"/>
      <c r="G454" s="1864"/>
      <c r="H454" s="1861"/>
      <c r="I454" s="1861"/>
      <c r="J454" s="1866"/>
      <c r="K454" s="1861"/>
      <c r="L454" s="1863"/>
      <c r="M454" s="1867"/>
    </row>
    <row r="455" spans="1:13" s="1353" customFormat="1" ht="14.4">
      <c r="A455" s="1861">
        <f t="shared" si="0"/>
        <v>448</v>
      </c>
      <c r="B455" s="1863"/>
      <c r="C455" s="1862"/>
      <c r="D455" s="1863"/>
      <c r="E455" s="1863"/>
      <c r="F455" s="1861"/>
      <c r="G455" s="1864"/>
      <c r="H455" s="1861"/>
      <c r="I455" s="1861"/>
      <c r="J455" s="1866"/>
      <c r="K455" s="1861"/>
      <c r="L455" s="1863"/>
      <c r="M455" s="1867"/>
    </row>
    <row r="456" spans="1:13" s="1353" customFormat="1" ht="14.4">
      <c r="A456" s="1861">
        <f t="shared" si="0"/>
        <v>449</v>
      </c>
      <c r="B456" s="1863"/>
      <c r="C456" s="1862"/>
      <c r="D456" s="1863"/>
      <c r="E456" s="1863"/>
      <c r="F456" s="1861"/>
      <c r="G456" s="1864"/>
      <c r="H456" s="1861"/>
      <c r="I456" s="1861"/>
      <c r="J456" s="1866"/>
      <c r="K456" s="1861"/>
      <c r="L456" s="1863"/>
      <c r="M456" s="1867"/>
    </row>
    <row r="457" spans="1:13" s="1353" customFormat="1" ht="14.4">
      <c r="A457" s="1861">
        <f t="shared" ref="A457" si="1">A456+1</f>
        <v>450</v>
      </c>
      <c r="B457" s="1863"/>
      <c r="C457" s="1862"/>
      <c r="D457" s="1863"/>
      <c r="E457" s="1863"/>
      <c r="F457" s="1861"/>
      <c r="G457" s="1864"/>
      <c r="H457" s="1861"/>
      <c r="I457" s="1861"/>
      <c r="J457" s="1866"/>
      <c r="K457" s="1861"/>
      <c r="L457" s="1863"/>
      <c r="M457" s="1867"/>
    </row>
    <row r="458" spans="1:13" s="1353" customFormat="1" ht="14.4">
      <c r="B458" s="1506"/>
      <c r="D458" s="2151"/>
      <c r="E458" s="2151"/>
      <c r="F458" s="1551"/>
      <c r="G458" s="1551"/>
      <c r="H458" s="1551"/>
      <c r="I458" s="1551"/>
      <c r="J458" s="1551"/>
      <c r="K458" s="1551"/>
      <c r="L458" s="2151"/>
    </row>
    <row r="459" spans="1:13" s="1353" customFormat="1" ht="14.4">
      <c r="B459" s="1506"/>
      <c r="D459" s="2151"/>
      <c r="E459" s="2151"/>
      <c r="F459" s="1551"/>
      <c r="G459" s="1551"/>
      <c r="H459" s="1551"/>
      <c r="I459" s="1551"/>
      <c r="J459" s="1551"/>
      <c r="K459" s="1551"/>
      <c r="L459" s="2151"/>
    </row>
    <row r="460" spans="1:13" s="1353" customFormat="1" ht="14.4">
      <c r="B460" s="1506"/>
      <c r="D460" s="2151"/>
      <c r="E460" s="2151"/>
      <c r="F460" s="1551"/>
      <c r="G460" s="1551"/>
      <c r="H460" s="1551"/>
      <c r="I460" s="1551"/>
      <c r="J460" s="1551"/>
      <c r="K460" s="1551"/>
      <c r="L460" s="2151"/>
    </row>
    <row r="461" spans="1:13" s="1353" customFormat="1" ht="14.4">
      <c r="B461" s="1506"/>
      <c r="D461" s="2151"/>
      <c r="E461" s="2151"/>
      <c r="F461" s="1551"/>
      <c r="G461" s="1551"/>
      <c r="H461" s="1551"/>
      <c r="I461" s="1551"/>
      <c r="J461" s="1551"/>
      <c r="K461" s="1551"/>
      <c r="L461" s="2151"/>
    </row>
    <row r="462" spans="1:13" s="1353" customFormat="1" ht="14.4">
      <c r="B462" s="1506"/>
      <c r="D462" s="2151"/>
      <c r="E462" s="2151"/>
      <c r="F462" s="1551"/>
      <c r="G462" s="1551"/>
      <c r="H462" s="1551"/>
      <c r="I462" s="1551"/>
      <c r="J462" s="1551"/>
      <c r="K462" s="1551"/>
      <c r="L462" s="2151"/>
    </row>
    <row r="463" spans="1:13" s="1353" customFormat="1" ht="14.4">
      <c r="B463" s="1506"/>
      <c r="D463" s="2151"/>
      <c r="E463" s="2151"/>
      <c r="F463" s="1551"/>
      <c r="G463" s="1551"/>
      <c r="H463" s="1551"/>
      <c r="I463" s="1551"/>
      <c r="J463" s="1551"/>
      <c r="K463" s="1551"/>
      <c r="L463" s="2151"/>
    </row>
    <row r="464" spans="1:13" s="1353" customFormat="1" ht="14.4">
      <c r="B464" s="1506"/>
      <c r="D464" s="2151"/>
      <c r="E464" s="2151"/>
      <c r="F464" s="1551"/>
      <c r="G464" s="1551"/>
      <c r="H464" s="1551"/>
      <c r="I464" s="1551"/>
      <c r="J464" s="1551"/>
      <c r="K464" s="1551"/>
      <c r="L464" s="2151"/>
    </row>
    <row r="465" spans="2:12" s="1353" customFormat="1" ht="14.4">
      <c r="B465" s="1506"/>
      <c r="D465" s="2151"/>
      <c r="E465" s="2151"/>
      <c r="F465" s="1551"/>
      <c r="G465" s="1551"/>
      <c r="H465" s="1551"/>
      <c r="I465" s="1551"/>
      <c r="J465" s="1551"/>
      <c r="K465" s="1551"/>
      <c r="L465" s="2151"/>
    </row>
    <row r="466" spans="2:12" s="1353" customFormat="1" ht="14.4">
      <c r="B466" s="1506"/>
      <c r="D466" s="2151"/>
      <c r="E466" s="2151"/>
      <c r="F466" s="1551"/>
      <c r="G466" s="1551"/>
      <c r="H466" s="1551"/>
      <c r="I466" s="1551"/>
      <c r="J466" s="1551"/>
      <c r="K466" s="1551"/>
      <c r="L466" s="2151"/>
    </row>
    <row r="467" spans="2:12" s="1353" customFormat="1" ht="14.4">
      <c r="B467" s="1506"/>
      <c r="D467" s="2151"/>
      <c r="E467" s="2151"/>
      <c r="F467" s="1551"/>
      <c r="G467" s="1551"/>
      <c r="H467" s="1551"/>
      <c r="I467" s="1551"/>
      <c r="J467" s="1551"/>
      <c r="K467" s="1551"/>
      <c r="L467" s="2151"/>
    </row>
    <row r="468" spans="2:12" s="1353" customFormat="1" ht="14.4">
      <c r="B468" s="1506"/>
      <c r="D468" s="2151"/>
      <c r="E468" s="2151"/>
      <c r="F468" s="1551"/>
      <c r="G468" s="1551"/>
      <c r="H468" s="1551"/>
      <c r="I468" s="1551"/>
      <c r="J468" s="1551"/>
      <c r="K468" s="1551"/>
      <c r="L468" s="2151"/>
    </row>
    <row r="469" spans="2:12" s="1353" customFormat="1" ht="14.4">
      <c r="B469" s="1506"/>
      <c r="D469" s="2151"/>
      <c r="E469" s="2151"/>
      <c r="F469" s="1551"/>
      <c r="G469" s="1551"/>
      <c r="H469" s="1551"/>
      <c r="I469" s="1551"/>
      <c r="J469" s="1551"/>
      <c r="K469" s="1551"/>
      <c r="L469" s="2151"/>
    </row>
    <row r="470" spans="2:12" s="1353" customFormat="1" ht="14.4">
      <c r="B470" s="1506"/>
      <c r="D470" s="2151"/>
      <c r="E470" s="2151"/>
      <c r="F470" s="1551"/>
      <c r="G470" s="1551"/>
      <c r="H470" s="1551"/>
      <c r="I470" s="1551"/>
      <c r="J470" s="1551"/>
      <c r="K470" s="1551"/>
      <c r="L470" s="2151"/>
    </row>
    <row r="471" spans="2:12" s="1353" customFormat="1" ht="14.4">
      <c r="B471" s="1506"/>
      <c r="D471" s="2151"/>
      <c r="E471" s="2151"/>
      <c r="F471" s="1551"/>
      <c r="G471" s="1551"/>
      <c r="H471" s="1551"/>
      <c r="I471" s="1551"/>
      <c r="J471" s="1551"/>
      <c r="K471" s="1551"/>
      <c r="L471" s="2151"/>
    </row>
    <row r="472" spans="2:12" s="1353" customFormat="1" ht="14.4">
      <c r="B472" s="1506"/>
      <c r="D472" s="2151"/>
      <c r="E472" s="2151"/>
      <c r="F472" s="1551"/>
      <c r="G472" s="1551"/>
      <c r="H472" s="1551"/>
      <c r="I472" s="1551"/>
      <c r="J472" s="1551"/>
      <c r="K472" s="1551"/>
      <c r="L472" s="2151"/>
    </row>
    <row r="473" spans="2:12" s="1353" customFormat="1" ht="14.4">
      <c r="B473" s="1506"/>
      <c r="D473" s="2151"/>
      <c r="E473" s="2151"/>
      <c r="F473" s="1551"/>
      <c r="G473" s="1551"/>
      <c r="H473" s="1551"/>
      <c r="I473" s="1551"/>
      <c r="J473" s="1551"/>
      <c r="K473" s="1551"/>
      <c r="L473" s="2151"/>
    </row>
    <row r="474" spans="2:12" s="1353" customFormat="1" ht="14.4">
      <c r="B474" s="1506"/>
      <c r="D474" s="2151"/>
      <c r="E474" s="2151"/>
      <c r="F474" s="1551"/>
      <c r="G474" s="1551"/>
      <c r="H474" s="1551"/>
      <c r="I474" s="1551"/>
      <c r="J474" s="1551"/>
      <c r="K474" s="1551"/>
      <c r="L474" s="2151"/>
    </row>
    <row r="475" spans="2:12" s="1353" customFormat="1" ht="14.4">
      <c r="B475" s="1506"/>
      <c r="D475" s="2151"/>
      <c r="E475" s="2151"/>
      <c r="F475" s="1551"/>
      <c r="G475" s="1551"/>
      <c r="H475" s="1551"/>
      <c r="I475" s="1551"/>
      <c r="J475" s="1551"/>
      <c r="K475" s="1551"/>
      <c r="L475" s="2151"/>
    </row>
    <row r="476" spans="2:12" s="1353" customFormat="1" ht="14.4">
      <c r="B476" s="1506"/>
      <c r="D476" s="2151"/>
      <c r="E476" s="2151"/>
      <c r="F476" s="1551"/>
      <c r="G476" s="1551"/>
      <c r="H476" s="1551"/>
      <c r="I476" s="1551"/>
      <c r="J476" s="1551"/>
      <c r="K476" s="1551"/>
      <c r="L476" s="2151"/>
    </row>
    <row r="477" spans="2:12" s="1353" customFormat="1" ht="14.4">
      <c r="B477" s="1506"/>
      <c r="D477" s="2151"/>
      <c r="E477" s="2151"/>
      <c r="F477" s="1551"/>
      <c r="G477" s="1551"/>
      <c r="H477" s="1551"/>
      <c r="I477" s="1551"/>
      <c r="J477" s="1551"/>
      <c r="K477" s="1551"/>
      <c r="L477" s="2151"/>
    </row>
    <row r="478" spans="2:12" s="1353" customFormat="1" ht="14.4">
      <c r="B478" s="1506"/>
      <c r="D478" s="2151"/>
      <c r="E478" s="2151"/>
      <c r="F478" s="1551"/>
      <c r="G478" s="1551"/>
      <c r="H478" s="1551"/>
      <c r="I478" s="1551"/>
      <c r="J478" s="1551"/>
      <c r="K478" s="1551"/>
      <c r="L478" s="2151"/>
    </row>
    <row r="479" spans="2:12" s="1353" customFormat="1" ht="14.4">
      <c r="B479" s="1506"/>
      <c r="D479" s="2151"/>
      <c r="E479" s="2151"/>
      <c r="F479" s="1551"/>
      <c r="G479" s="1551"/>
      <c r="H479" s="1551"/>
      <c r="I479" s="1551"/>
      <c r="J479" s="1551"/>
      <c r="K479" s="1551"/>
      <c r="L479" s="2151"/>
    </row>
    <row r="480" spans="2:12" s="1353" customFormat="1" ht="14.4">
      <c r="B480" s="1506"/>
      <c r="D480" s="2151"/>
      <c r="E480" s="2151"/>
      <c r="F480" s="1551"/>
      <c r="G480" s="1551"/>
      <c r="H480" s="1551"/>
      <c r="I480" s="1551"/>
      <c r="J480" s="1551"/>
      <c r="K480" s="1551"/>
      <c r="L480" s="2151"/>
    </row>
    <row r="481" spans="2:12" s="1353" customFormat="1" ht="14.4">
      <c r="B481" s="1506"/>
      <c r="D481" s="2151"/>
      <c r="E481" s="2151"/>
      <c r="F481" s="1551"/>
      <c r="G481" s="1551"/>
      <c r="H481" s="1551"/>
      <c r="I481" s="1551"/>
      <c r="J481" s="1551"/>
      <c r="K481" s="1551"/>
      <c r="L481" s="2151"/>
    </row>
    <row r="482" spans="2:12" s="1353" customFormat="1" ht="14.4">
      <c r="B482" s="1506"/>
      <c r="D482" s="2151"/>
      <c r="E482" s="2151"/>
      <c r="F482" s="1551"/>
      <c r="G482" s="1551"/>
      <c r="H482" s="1551"/>
      <c r="I482" s="1551"/>
      <c r="J482" s="1551"/>
      <c r="K482" s="1551"/>
      <c r="L482" s="2151"/>
    </row>
    <row r="483" spans="2:12" s="1353" customFormat="1" ht="14.4">
      <c r="B483" s="1506"/>
      <c r="D483" s="2151"/>
      <c r="E483" s="2151"/>
      <c r="F483" s="1551"/>
      <c r="G483" s="1551"/>
      <c r="H483" s="1551"/>
      <c r="I483" s="1551"/>
      <c r="J483" s="1551"/>
      <c r="K483" s="1551"/>
      <c r="L483" s="2151"/>
    </row>
    <row r="484" spans="2:12" s="1353" customFormat="1" ht="14.4">
      <c r="B484" s="1506"/>
      <c r="D484" s="2151"/>
      <c r="E484" s="2151"/>
      <c r="F484" s="1551"/>
      <c r="G484" s="1551"/>
      <c r="H484" s="1551"/>
      <c r="I484" s="1551"/>
      <c r="J484" s="1551"/>
      <c r="K484" s="1551"/>
      <c r="L484" s="2151"/>
    </row>
    <row r="485" spans="2:12" s="1353" customFormat="1" ht="14.4">
      <c r="B485" s="1506"/>
      <c r="D485" s="2151"/>
      <c r="E485" s="2151"/>
      <c r="F485" s="1551"/>
      <c r="G485" s="1551"/>
      <c r="H485" s="1551"/>
      <c r="I485" s="1551"/>
      <c r="J485" s="1551"/>
      <c r="K485" s="1551"/>
      <c r="L485" s="2151"/>
    </row>
    <row r="486" spans="2:12" s="1353" customFormat="1" ht="14.4">
      <c r="B486" s="1506"/>
      <c r="D486" s="2151"/>
      <c r="E486" s="2151"/>
      <c r="F486" s="1551"/>
      <c r="G486" s="1551"/>
      <c r="H486" s="1551"/>
      <c r="I486" s="1551"/>
      <c r="J486" s="1551"/>
      <c r="K486" s="1551"/>
      <c r="L486" s="2151"/>
    </row>
    <row r="487" spans="2:12" s="1353" customFormat="1" ht="14.4">
      <c r="B487" s="1506"/>
      <c r="D487" s="2151"/>
      <c r="E487" s="2151"/>
      <c r="F487" s="1551"/>
      <c r="G487" s="1551"/>
      <c r="H487" s="1551"/>
      <c r="I487" s="1551"/>
      <c r="J487" s="1551"/>
      <c r="K487" s="1551"/>
      <c r="L487" s="2151"/>
    </row>
    <row r="488" spans="2:12" s="1353" customFormat="1" ht="14.4">
      <c r="B488" s="1506"/>
      <c r="D488" s="2151"/>
      <c r="E488" s="2151"/>
      <c r="F488" s="1551"/>
      <c r="G488" s="1551"/>
      <c r="H488" s="1551"/>
      <c r="I488" s="1551"/>
      <c r="J488" s="1551"/>
      <c r="K488" s="1551"/>
      <c r="L488" s="2151"/>
    </row>
    <row r="489" spans="2:12" s="1353" customFormat="1" ht="14.4">
      <c r="B489" s="1506"/>
      <c r="D489" s="2151"/>
      <c r="E489" s="2151"/>
      <c r="F489" s="1551"/>
      <c r="G489" s="1551"/>
      <c r="H489" s="1551"/>
      <c r="I489" s="1551"/>
      <c r="J489" s="1551"/>
      <c r="K489" s="1551"/>
      <c r="L489" s="2151"/>
    </row>
    <row r="490" spans="2:12" s="1353" customFormat="1" ht="14.4">
      <c r="B490" s="1506"/>
      <c r="D490" s="2151"/>
      <c r="E490" s="2151"/>
      <c r="F490" s="1551"/>
      <c r="G490" s="1551"/>
      <c r="H490" s="1551"/>
      <c r="I490" s="1551"/>
      <c r="J490" s="1551"/>
      <c r="K490" s="1551"/>
      <c r="L490" s="2151"/>
    </row>
    <row r="491" spans="2:12" s="1353" customFormat="1" ht="14.4">
      <c r="B491" s="1506"/>
      <c r="D491" s="2151"/>
      <c r="E491" s="2151"/>
      <c r="F491" s="1551"/>
      <c r="G491" s="1551"/>
      <c r="H491" s="1551"/>
      <c r="I491" s="1551"/>
      <c r="J491" s="1551"/>
      <c r="K491" s="1551"/>
      <c r="L491" s="2151"/>
    </row>
    <row r="492" spans="2:12" s="1353" customFormat="1" ht="14.4">
      <c r="B492" s="1506"/>
      <c r="D492" s="2151"/>
      <c r="E492" s="2151"/>
      <c r="F492" s="1551"/>
      <c r="G492" s="1551"/>
      <c r="H492" s="1551"/>
      <c r="I492" s="1551"/>
      <c r="J492" s="1551"/>
      <c r="K492" s="1551"/>
      <c r="L492" s="2151"/>
    </row>
    <row r="493" spans="2:12" s="1353" customFormat="1" ht="14.4">
      <c r="B493" s="1506"/>
      <c r="D493" s="2151"/>
      <c r="E493" s="2151"/>
      <c r="F493" s="1551"/>
      <c r="G493" s="1551"/>
      <c r="H493" s="1551"/>
      <c r="I493" s="1551"/>
      <c r="J493" s="1551"/>
      <c r="K493" s="1551"/>
      <c r="L493" s="2151"/>
    </row>
    <row r="494" spans="2:12" s="1353" customFormat="1" ht="14.4">
      <c r="B494" s="1506"/>
      <c r="D494" s="2151"/>
      <c r="E494" s="2151"/>
      <c r="F494" s="1551"/>
      <c r="G494" s="1551"/>
      <c r="H494" s="1551"/>
      <c r="I494" s="1551"/>
      <c r="J494" s="1551"/>
      <c r="K494" s="1551"/>
      <c r="L494" s="2151"/>
    </row>
    <row r="495" spans="2:12" s="1353" customFormat="1" ht="14.4">
      <c r="B495" s="1506"/>
      <c r="D495" s="2151"/>
      <c r="E495" s="2151"/>
      <c r="F495" s="1551"/>
      <c r="G495" s="1551"/>
      <c r="H495" s="1551"/>
      <c r="I495" s="1551"/>
      <c r="J495" s="1551"/>
      <c r="K495" s="1551"/>
      <c r="L495" s="2151"/>
    </row>
    <row r="496" spans="2:12" s="1353" customFormat="1" ht="14.4">
      <c r="B496" s="1506"/>
      <c r="D496" s="2151"/>
      <c r="E496" s="2151"/>
      <c r="F496" s="1551"/>
      <c r="G496" s="1551"/>
      <c r="H496" s="1551"/>
      <c r="I496" s="1551"/>
      <c r="J496" s="1551"/>
      <c r="K496" s="1551"/>
      <c r="L496" s="2151"/>
    </row>
    <row r="497" spans="2:12" s="1353" customFormat="1" ht="14.4">
      <c r="B497" s="1506"/>
      <c r="D497" s="2151"/>
      <c r="E497" s="2151"/>
      <c r="F497" s="1551"/>
      <c r="G497" s="1551"/>
      <c r="H497" s="1551"/>
      <c r="I497" s="1551"/>
      <c r="J497" s="1551"/>
      <c r="K497" s="1551"/>
      <c r="L497" s="2151"/>
    </row>
    <row r="498" spans="2:12" s="1353" customFormat="1" ht="14.4">
      <c r="B498" s="1506"/>
      <c r="D498" s="2151"/>
      <c r="E498" s="2151"/>
      <c r="F498" s="1551"/>
      <c r="G498" s="1551"/>
      <c r="H498" s="1551"/>
      <c r="I498" s="1551"/>
      <c r="J498" s="1551"/>
      <c r="K498" s="1551"/>
      <c r="L498" s="2151"/>
    </row>
    <row r="499" spans="2:12" s="1353" customFormat="1" ht="14.4">
      <c r="B499" s="1506"/>
      <c r="D499" s="2151"/>
      <c r="E499" s="2151"/>
      <c r="F499" s="1551"/>
      <c r="G499" s="1551"/>
      <c r="H499" s="1551"/>
      <c r="I499" s="1551"/>
      <c r="J499" s="1551"/>
      <c r="K499" s="1551"/>
      <c r="L499" s="2151"/>
    </row>
    <row r="500" spans="2:12" s="1353" customFormat="1" ht="14.4">
      <c r="B500" s="1506"/>
      <c r="D500" s="2151"/>
      <c r="E500" s="2151"/>
      <c r="F500" s="1551"/>
      <c r="G500" s="1551"/>
      <c r="H500" s="1551"/>
      <c r="I500" s="1551"/>
      <c r="J500" s="1551"/>
      <c r="K500" s="1551"/>
      <c r="L500" s="2151"/>
    </row>
    <row r="501" spans="2:12" s="1353" customFormat="1" ht="14.4">
      <c r="B501" s="1506"/>
      <c r="D501" s="2151"/>
      <c r="E501" s="2151"/>
      <c r="F501" s="1551"/>
      <c r="G501" s="1551"/>
      <c r="H501" s="1551"/>
      <c r="I501" s="1551"/>
      <c r="J501" s="1551"/>
      <c r="K501" s="1551"/>
      <c r="L501" s="2151"/>
    </row>
    <row r="502" spans="2:12" s="1353" customFormat="1" ht="14.4">
      <c r="B502" s="1506"/>
      <c r="D502" s="2151"/>
      <c r="E502" s="2151"/>
      <c r="F502" s="1551"/>
      <c r="G502" s="1551"/>
      <c r="H502" s="1551"/>
      <c r="I502" s="1551"/>
      <c r="J502" s="1551"/>
      <c r="K502" s="1551"/>
      <c r="L502" s="2151"/>
    </row>
    <row r="503" spans="2:12" s="1353" customFormat="1" ht="14.4">
      <c r="B503" s="1506"/>
      <c r="D503" s="2151"/>
      <c r="E503" s="2151"/>
      <c r="F503" s="1551"/>
      <c r="G503" s="1551"/>
      <c r="H503" s="1551"/>
      <c r="I503" s="1551"/>
      <c r="J503" s="1551"/>
      <c r="K503" s="1551"/>
      <c r="L503" s="2151"/>
    </row>
    <row r="504" spans="2:12" s="1353" customFormat="1" ht="14.4">
      <c r="B504" s="1506"/>
      <c r="D504" s="2151"/>
      <c r="E504" s="2151"/>
      <c r="F504" s="1551"/>
      <c r="G504" s="1551"/>
      <c r="H504" s="1551"/>
      <c r="I504" s="1551"/>
      <c r="J504" s="1551"/>
      <c r="K504" s="1551"/>
      <c r="L504" s="2151"/>
    </row>
    <row r="505" spans="2:12" s="1353" customFormat="1" ht="14.4">
      <c r="B505" s="1506"/>
      <c r="D505" s="2151"/>
      <c r="E505" s="2151"/>
      <c r="F505" s="1551"/>
      <c r="G505" s="1551"/>
      <c r="H505" s="1551"/>
      <c r="I505" s="1551"/>
      <c r="J505" s="1551"/>
      <c r="K505" s="1551"/>
      <c r="L505" s="2151"/>
    </row>
    <row r="506" spans="2:12" s="1353" customFormat="1" ht="14.4">
      <c r="B506" s="1506"/>
      <c r="D506" s="2151"/>
      <c r="E506" s="2151"/>
      <c r="F506" s="1551"/>
      <c r="G506" s="1551"/>
      <c r="H506" s="1551"/>
      <c r="I506" s="1551"/>
      <c r="J506" s="1551"/>
      <c r="K506" s="1551"/>
      <c r="L506" s="2151"/>
    </row>
    <row r="507" spans="2:12" s="1353" customFormat="1" ht="14.4">
      <c r="B507" s="1506"/>
      <c r="D507" s="2151"/>
      <c r="E507" s="2151"/>
      <c r="F507" s="1551"/>
      <c r="G507" s="1551"/>
      <c r="H507" s="1551"/>
      <c r="I507" s="1551"/>
      <c r="J507" s="1551"/>
      <c r="K507" s="1551"/>
      <c r="L507" s="2151"/>
    </row>
    <row r="508" spans="2:12" s="1353" customFormat="1" ht="14.4">
      <c r="B508" s="1506"/>
      <c r="D508" s="2151"/>
      <c r="E508" s="2151"/>
      <c r="F508" s="1551"/>
      <c r="G508" s="1551"/>
      <c r="H508" s="1551"/>
      <c r="I508" s="1551"/>
      <c r="J508" s="1551"/>
      <c r="K508" s="1551"/>
      <c r="L508" s="2151"/>
    </row>
    <row r="509" spans="2:12" s="1353" customFormat="1" ht="14.4">
      <c r="B509" s="1506"/>
      <c r="D509" s="2151"/>
      <c r="E509" s="2151"/>
      <c r="F509" s="1551"/>
      <c r="G509" s="1551"/>
      <c r="H509" s="1551"/>
      <c r="I509" s="1551"/>
      <c r="J509" s="1551"/>
      <c r="K509" s="1551"/>
      <c r="L509" s="2151"/>
    </row>
    <row r="510" spans="2:12" s="1353" customFormat="1" ht="14.4">
      <c r="B510" s="1506"/>
      <c r="D510" s="2151"/>
      <c r="E510" s="2151"/>
      <c r="F510" s="1551"/>
      <c r="G510" s="1551"/>
      <c r="H510" s="1551"/>
      <c r="I510" s="1551"/>
      <c r="J510" s="1551"/>
      <c r="K510" s="1551"/>
      <c r="L510" s="2151"/>
    </row>
    <row r="511" spans="2:12" s="1353" customFormat="1" ht="14.4">
      <c r="B511" s="1506"/>
      <c r="D511" s="2151"/>
      <c r="E511" s="2151"/>
      <c r="F511" s="1551"/>
      <c r="G511" s="1551"/>
      <c r="H511" s="1551"/>
      <c r="I511" s="1551"/>
      <c r="J511" s="1551"/>
      <c r="K511" s="1551"/>
      <c r="L511" s="2151"/>
    </row>
    <row r="512" spans="2:12" s="1353" customFormat="1" ht="14.4">
      <c r="B512" s="1506"/>
      <c r="D512" s="2151"/>
      <c r="E512" s="2151"/>
      <c r="F512" s="1551"/>
      <c r="G512" s="1551"/>
      <c r="H512" s="1551"/>
      <c r="I512" s="1551"/>
      <c r="J512" s="1551"/>
      <c r="K512" s="1551"/>
      <c r="L512" s="2151"/>
    </row>
    <row r="513" spans="2:12" s="1353" customFormat="1" ht="14.4">
      <c r="B513" s="1506"/>
      <c r="D513" s="2151"/>
      <c r="E513" s="2151"/>
      <c r="F513" s="1551"/>
      <c r="G513" s="1551"/>
      <c r="H513" s="1551"/>
      <c r="I513" s="1551"/>
      <c r="J513" s="1551"/>
      <c r="K513" s="1551"/>
      <c r="L513" s="2151"/>
    </row>
    <row r="514" spans="2:12" s="1353" customFormat="1" ht="14.4">
      <c r="B514" s="1506"/>
      <c r="D514" s="2151"/>
      <c r="E514" s="2151"/>
      <c r="F514" s="1551"/>
      <c r="G514" s="1551"/>
      <c r="H514" s="1551"/>
      <c r="I514" s="1551"/>
      <c r="J514" s="1551"/>
      <c r="K514" s="1551"/>
      <c r="L514" s="2151"/>
    </row>
    <row r="515" spans="2:12" s="1353" customFormat="1" ht="14.4">
      <c r="B515" s="1506"/>
      <c r="D515" s="2151"/>
      <c r="E515" s="2151"/>
      <c r="F515" s="1551"/>
      <c r="G515" s="1551"/>
      <c r="H515" s="1551"/>
      <c r="I515" s="1551"/>
      <c r="J515" s="1551"/>
      <c r="K515" s="1551"/>
      <c r="L515" s="2151"/>
    </row>
    <row r="516" spans="2:12" s="1353" customFormat="1" ht="14.4">
      <c r="B516" s="1506"/>
      <c r="D516" s="2151"/>
      <c r="E516" s="2151"/>
      <c r="F516" s="1551"/>
      <c r="G516" s="1551"/>
      <c r="H516" s="1551"/>
      <c r="I516" s="1551"/>
      <c r="J516" s="1551"/>
      <c r="K516" s="1551"/>
      <c r="L516" s="2151"/>
    </row>
    <row r="517" spans="2:12" s="1353" customFormat="1" ht="14.4">
      <c r="B517" s="1506"/>
      <c r="D517" s="2151"/>
      <c r="E517" s="2151"/>
      <c r="F517" s="1551"/>
      <c r="G517" s="1551"/>
      <c r="H517" s="1551"/>
      <c r="I517" s="1551"/>
      <c r="J517" s="1551"/>
      <c r="K517" s="1551"/>
      <c r="L517" s="2151"/>
    </row>
    <row r="518" spans="2:12" s="1353" customFormat="1" ht="14.4">
      <c r="B518" s="1506"/>
      <c r="D518" s="2151"/>
      <c r="E518" s="2151"/>
      <c r="F518" s="1551"/>
      <c r="G518" s="1551"/>
      <c r="H518" s="1551"/>
      <c r="I518" s="1551"/>
      <c r="J518" s="1551"/>
      <c r="K518" s="1551"/>
      <c r="L518" s="2151"/>
    </row>
    <row r="519" spans="2:12" s="1353" customFormat="1" ht="14.4">
      <c r="B519" s="1506"/>
      <c r="D519" s="2151"/>
      <c r="E519" s="2151"/>
      <c r="F519" s="1551"/>
      <c r="G519" s="1551"/>
      <c r="H519" s="1551"/>
      <c r="I519" s="1551"/>
      <c r="J519" s="1551"/>
      <c r="K519" s="1551"/>
      <c r="L519" s="2151"/>
    </row>
    <row r="520" spans="2:12" s="1353" customFormat="1" ht="14.4">
      <c r="B520" s="1506"/>
      <c r="D520" s="2151"/>
      <c r="E520" s="2151"/>
      <c r="F520" s="1551"/>
      <c r="G520" s="1551"/>
      <c r="H520" s="1551"/>
      <c r="I520" s="1551"/>
      <c r="J520" s="1551"/>
      <c r="K520" s="1551"/>
      <c r="L520" s="2151"/>
    </row>
    <row r="521" spans="2:12" s="1353" customFormat="1" ht="14.4">
      <c r="B521" s="1506"/>
      <c r="D521" s="2151"/>
      <c r="E521" s="2151"/>
      <c r="F521" s="1551"/>
      <c r="G521" s="1551"/>
      <c r="H521" s="1551"/>
      <c r="I521" s="1551"/>
      <c r="J521" s="1551"/>
      <c r="K521" s="1551"/>
      <c r="L521" s="2151"/>
    </row>
    <row r="522" spans="2:12" s="1353" customFormat="1" ht="14.4">
      <c r="B522" s="1506"/>
      <c r="D522" s="2151"/>
      <c r="E522" s="2151"/>
      <c r="F522" s="1551"/>
      <c r="G522" s="1551"/>
      <c r="H522" s="1551"/>
      <c r="I522" s="1551"/>
      <c r="J522" s="1551"/>
      <c r="K522" s="1551"/>
      <c r="L522" s="2151"/>
    </row>
    <row r="523" spans="2:12" s="1353" customFormat="1" ht="14.4">
      <c r="B523" s="1506"/>
      <c r="D523" s="2151"/>
      <c r="E523" s="2151"/>
      <c r="F523" s="1551"/>
      <c r="G523" s="1551"/>
      <c r="H523" s="1551"/>
      <c r="I523" s="1551"/>
      <c r="J523" s="1551"/>
      <c r="K523" s="1551"/>
      <c r="L523" s="2151"/>
    </row>
    <row r="524" spans="2:12" s="1353" customFormat="1" ht="14.4">
      <c r="B524" s="1506"/>
      <c r="D524" s="2151"/>
      <c r="E524" s="2151"/>
      <c r="F524" s="1551"/>
      <c r="G524" s="1551"/>
      <c r="H524" s="1551"/>
      <c r="I524" s="1551"/>
      <c r="J524" s="1551"/>
      <c r="K524" s="1551"/>
      <c r="L524" s="2151"/>
    </row>
    <row r="525" spans="2:12" s="1353" customFormat="1" ht="14.4">
      <c r="B525" s="1506"/>
      <c r="D525" s="2151"/>
      <c r="E525" s="2151"/>
      <c r="F525" s="1551"/>
      <c r="G525" s="1551"/>
      <c r="H525" s="1551"/>
      <c r="I525" s="1551"/>
      <c r="J525" s="1551"/>
      <c r="K525" s="1551"/>
      <c r="L525" s="2151"/>
    </row>
    <row r="526" spans="2:12" s="1353" customFormat="1" ht="14.4">
      <c r="B526" s="1506"/>
      <c r="D526" s="2151"/>
      <c r="E526" s="2151"/>
      <c r="F526" s="1551"/>
      <c r="G526" s="1551"/>
      <c r="H526" s="1551"/>
      <c r="I526" s="1551"/>
      <c r="J526" s="1551"/>
      <c r="K526" s="1551"/>
      <c r="L526" s="2151"/>
    </row>
    <row r="527" spans="2:12" s="1353" customFormat="1" ht="14.4">
      <c r="B527" s="1506"/>
      <c r="D527" s="2151"/>
      <c r="E527" s="2151"/>
      <c r="F527" s="1551"/>
      <c r="G527" s="1551"/>
      <c r="H527" s="1551"/>
      <c r="I527" s="1551"/>
      <c r="J527" s="1551"/>
      <c r="K527" s="1551"/>
      <c r="L527" s="2151"/>
    </row>
    <row r="528" spans="2:12" s="1353" customFormat="1" ht="14.4">
      <c r="B528" s="1506"/>
      <c r="D528" s="2151"/>
      <c r="E528" s="2151"/>
      <c r="F528" s="1551"/>
      <c r="G528" s="1551"/>
      <c r="H528" s="1551"/>
      <c r="I528" s="1551"/>
      <c r="J528" s="1551"/>
      <c r="K528" s="1551"/>
      <c r="L528" s="2151"/>
    </row>
    <row r="529" spans="2:12" s="1353" customFormat="1" ht="14.4">
      <c r="B529" s="1506"/>
      <c r="D529" s="2151"/>
      <c r="E529" s="2151"/>
      <c r="F529" s="1551"/>
      <c r="G529" s="1551"/>
      <c r="H529" s="1551"/>
      <c r="I529" s="1551"/>
      <c r="J529" s="1551"/>
      <c r="K529" s="1551"/>
      <c r="L529" s="2151"/>
    </row>
    <row r="530" spans="2:12" s="1353" customFormat="1" ht="14.4">
      <c r="B530" s="1506"/>
      <c r="D530" s="2151"/>
      <c r="E530" s="2151"/>
      <c r="F530" s="1551"/>
      <c r="G530" s="1551"/>
      <c r="H530" s="1551"/>
      <c r="I530" s="1551"/>
      <c r="J530" s="1551"/>
      <c r="K530" s="1551"/>
      <c r="L530" s="2151"/>
    </row>
    <row r="531" spans="2:12" s="1353" customFormat="1" ht="14.4">
      <c r="B531" s="1506"/>
      <c r="D531" s="2151"/>
      <c r="E531" s="2151"/>
      <c r="F531" s="1551"/>
      <c r="G531" s="1551"/>
      <c r="H531" s="1551"/>
      <c r="I531" s="1551"/>
      <c r="J531" s="1551"/>
      <c r="K531" s="1551"/>
      <c r="L531" s="2151"/>
    </row>
    <row r="532" spans="2:12" s="1353" customFormat="1" ht="14.4">
      <c r="B532" s="1506"/>
      <c r="D532" s="2151"/>
      <c r="E532" s="2151"/>
      <c r="F532" s="1551"/>
      <c r="G532" s="1551"/>
      <c r="H532" s="1551"/>
      <c r="I532" s="1551"/>
      <c r="J532" s="1551"/>
      <c r="K532" s="1551"/>
      <c r="L532" s="2151"/>
    </row>
    <row r="533" spans="2:12" s="1353" customFormat="1" ht="14.4">
      <c r="B533" s="1506"/>
      <c r="D533" s="2151"/>
      <c r="E533" s="2151"/>
      <c r="F533" s="1551"/>
      <c r="G533" s="1551"/>
      <c r="H533" s="1551"/>
      <c r="I533" s="1551"/>
      <c r="J533" s="1551"/>
      <c r="K533" s="1551"/>
      <c r="L533" s="2151"/>
    </row>
    <row r="534" spans="2:12" s="1353" customFormat="1" ht="14.4">
      <c r="B534" s="1506"/>
      <c r="D534" s="2151"/>
      <c r="E534" s="2151"/>
      <c r="F534" s="1551"/>
      <c r="G534" s="1551"/>
      <c r="H534" s="1551"/>
      <c r="I534" s="1551"/>
      <c r="J534" s="1551"/>
      <c r="K534" s="1551"/>
      <c r="L534" s="2151"/>
    </row>
    <row r="535" spans="2:12" s="1353" customFormat="1" ht="14.4">
      <c r="B535" s="1506"/>
      <c r="D535" s="2151"/>
      <c r="E535" s="2151"/>
      <c r="F535" s="1551"/>
      <c r="G535" s="1551"/>
      <c r="H535" s="1551"/>
      <c r="I535" s="1551"/>
      <c r="J535" s="1551"/>
      <c r="K535" s="1551"/>
      <c r="L535" s="2151"/>
    </row>
    <row r="536" spans="2:12" s="1353" customFormat="1" ht="14.4">
      <c r="B536" s="1506"/>
      <c r="D536" s="2151"/>
      <c r="E536" s="2151"/>
      <c r="F536" s="1551"/>
      <c r="G536" s="1551"/>
      <c r="H536" s="1551"/>
      <c r="I536" s="1551"/>
      <c r="J536" s="1551"/>
      <c r="K536" s="1551"/>
      <c r="L536" s="2151"/>
    </row>
    <row r="537" spans="2:12" s="1353" customFormat="1" ht="14.4">
      <c r="B537" s="1506"/>
      <c r="D537" s="2151"/>
      <c r="E537" s="2151"/>
      <c r="F537" s="1551"/>
      <c r="G537" s="1551"/>
      <c r="H537" s="1551"/>
      <c r="I537" s="1551"/>
      <c r="J537" s="1551"/>
      <c r="K537" s="1551"/>
      <c r="L537" s="2151"/>
    </row>
    <row r="538" spans="2:12" s="1353" customFormat="1" ht="14.4">
      <c r="B538" s="1506"/>
      <c r="D538" s="2151"/>
      <c r="E538" s="2151"/>
      <c r="F538" s="1551"/>
      <c r="G538" s="1551"/>
      <c r="H538" s="1551"/>
      <c r="I538" s="1551"/>
      <c r="J538" s="1551"/>
      <c r="K538" s="1551"/>
      <c r="L538" s="2151"/>
    </row>
    <row r="539" spans="2:12" s="1353" customFormat="1" ht="14.4">
      <c r="B539" s="1506"/>
      <c r="D539" s="2151"/>
      <c r="E539" s="2151"/>
      <c r="F539" s="1551"/>
      <c r="G539" s="1551"/>
      <c r="H539" s="1551"/>
      <c r="I539" s="1551"/>
      <c r="J539" s="1551"/>
      <c r="K539" s="1551"/>
      <c r="L539" s="2151"/>
    </row>
    <row r="540" spans="2:12" s="1353" customFormat="1" ht="14.4">
      <c r="B540" s="1506"/>
      <c r="D540" s="2151"/>
      <c r="E540" s="2151"/>
      <c r="F540" s="1551"/>
      <c r="G540" s="1551"/>
      <c r="H540" s="1551"/>
      <c r="I540" s="1551"/>
      <c r="J540" s="1551"/>
      <c r="K540" s="1551"/>
      <c r="L540" s="2151"/>
    </row>
    <row r="541" spans="2:12" s="1353" customFormat="1" ht="14.4">
      <c r="B541" s="1506"/>
      <c r="D541" s="2151"/>
      <c r="E541" s="2151"/>
      <c r="F541" s="1551"/>
      <c r="G541" s="1551"/>
      <c r="H541" s="1551"/>
      <c r="I541" s="1551"/>
      <c r="J541" s="1551"/>
      <c r="K541" s="1551"/>
      <c r="L541" s="2151"/>
    </row>
    <row r="542" spans="2:12" s="1353" customFormat="1" ht="14.4">
      <c r="B542" s="1506"/>
      <c r="D542" s="2151"/>
      <c r="E542" s="2151"/>
      <c r="F542" s="1551"/>
      <c r="G542" s="1551"/>
      <c r="H542" s="1551"/>
      <c r="I542" s="1551"/>
      <c r="J542" s="1551"/>
      <c r="K542" s="1551"/>
      <c r="L542" s="2151"/>
    </row>
    <row r="543" spans="2:12" s="1353" customFormat="1" ht="14.4">
      <c r="B543" s="1506"/>
      <c r="D543" s="2151"/>
      <c r="E543" s="2151"/>
      <c r="F543" s="1551"/>
      <c r="G543" s="1551"/>
      <c r="H543" s="1551"/>
      <c r="I543" s="1551"/>
      <c r="J543" s="1551"/>
      <c r="K543" s="1551"/>
      <c r="L543" s="2151"/>
    </row>
    <row r="544" spans="2:12" s="1353" customFormat="1" ht="14.4">
      <c r="B544" s="1506"/>
      <c r="D544" s="2151"/>
      <c r="E544" s="2151"/>
      <c r="F544" s="1551"/>
      <c r="G544" s="1551"/>
      <c r="H544" s="1551"/>
      <c r="I544" s="1551"/>
      <c r="J544" s="1551"/>
      <c r="K544" s="1551"/>
      <c r="L544" s="2151"/>
    </row>
    <row r="545" spans="2:12" s="1353" customFormat="1" ht="14.4">
      <c r="B545" s="1506"/>
      <c r="D545" s="2151"/>
      <c r="E545" s="2151"/>
      <c r="F545" s="1551"/>
      <c r="G545" s="1551"/>
      <c r="H545" s="1551"/>
      <c r="I545" s="1551"/>
      <c r="J545" s="1551"/>
      <c r="K545" s="1551"/>
      <c r="L545" s="2151"/>
    </row>
    <row r="546" spans="2:12" s="1353" customFormat="1" ht="14.4">
      <c r="B546" s="1506"/>
      <c r="D546" s="2151"/>
      <c r="E546" s="2151"/>
      <c r="F546" s="1551"/>
      <c r="G546" s="1551"/>
      <c r="H546" s="1551"/>
      <c r="I546" s="1551"/>
      <c r="J546" s="1551"/>
      <c r="K546" s="1551"/>
      <c r="L546" s="2151"/>
    </row>
    <row r="547" spans="2:12" s="1353" customFormat="1" ht="14.4">
      <c r="B547" s="1506"/>
      <c r="D547" s="2151"/>
      <c r="E547" s="2151"/>
      <c r="F547" s="1551"/>
      <c r="G547" s="1551"/>
      <c r="H547" s="1551"/>
      <c r="I547" s="1551"/>
      <c r="J547" s="1551"/>
      <c r="K547" s="1551"/>
      <c r="L547" s="2151"/>
    </row>
    <row r="548" spans="2:12" s="1353" customFormat="1" ht="14.4">
      <c r="B548" s="1506"/>
      <c r="D548" s="2151"/>
      <c r="E548" s="2151"/>
      <c r="F548" s="1551"/>
      <c r="G548" s="1551"/>
      <c r="H548" s="1551"/>
      <c r="I548" s="1551"/>
      <c r="J548" s="1551"/>
      <c r="K548" s="1551"/>
      <c r="L548" s="2151"/>
    </row>
    <row r="549" spans="2:12" s="1353" customFormat="1" ht="14.4">
      <c r="B549" s="1506"/>
      <c r="D549" s="2151"/>
      <c r="E549" s="2151"/>
      <c r="F549" s="1551"/>
      <c r="G549" s="1551"/>
      <c r="H549" s="1551"/>
      <c r="I549" s="1551"/>
      <c r="J549" s="1551"/>
      <c r="K549" s="1551"/>
      <c r="L549" s="2151"/>
    </row>
    <row r="550" spans="2:12" s="1353" customFormat="1" ht="14.4">
      <c r="B550" s="1506"/>
      <c r="D550" s="2151"/>
      <c r="E550" s="2151"/>
      <c r="F550" s="1551"/>
      <c r="G550" s="1551"/>
      <c r="H550" s="1551"/>
      <c r="I550" s="1551"/>
      <c r="J550" s="1551"/>
      <c r="K550" s="1551"/>
      <c r="L550" s="2151"/>
    </row>
    <row r="551" spans="2:12" s="1353" customFormat="1" ht="14.4">
      <c r="B551" s="1506"/>
      <c r="D551" s="2151"/>
      <c r="E551" s="2151"/>
      <c r="F551" s="1551"/>
      <c r="G551" s="1551"/>
      <c r="H551" s="1551"/>
      <c r="I551" s="1551"/>
      <c r="J551" s="1551"/>
      <c r="K551" s="1551"/>
      <c r="L551" s="2151"/>
    </row>
    <row r="552" spans="2:12" s="1353" customFormat="1" ht="14.4">
      <c r="B552" s="1506"/>
      <c r="D552" s="2151"/>
      <c r="E552" s="2151"/>
      <c r="F552" s="1551"/>
      <c r="G552" s="1551"/>
      <c r="H552" s="1551"/>
      <c r="I552" s="1551"/>
      <c r="J552" s="1551"/>
      <c r="K552" s="1551"/>
      <c r="L552" s="2151"/>
    </row>
    <row r="553" spans="2:12" s="1353" customFormat="1" ht="14.4">
      <c r="B553" s="1506"/>
      <c r="D553" s="2151"/>
      <c r="E553" s="2151"/>
      <c r="F553" s="1551"/>
      <c r="G553" s="1551"/>
      <c r="H553" s="1551"/>
      <c r="I553" s="1551"/>
      <c r="J553" s="1551"/>
      <c r="K553" s="1551"/>
      <c r="L553" s="2151"/>
    </row>
    <row r="554" spans="2:12" s="1353" customFormat="1" ht="14.4">
      <c r="B554" s="1506"/>
      <c r="D554" s="2151"/>
      <c r="E554" s="2151"/>
      <c r="F554" s="1551"/>
      <c r="G554" s="1551"/>
      <c r="H554" s="1551"/>
      <c r="I554" s="1551"/>
      <c r="J554" s="1551"/>
      <c r="K554" s="1551"/>
      <c r="L554" s="2151"/>
    </row>
    <row r="555" spans="2:12" s="1353" customFormat="1" ht="14.4">
      <c r="B555" s="1506"/>
      <c r="D555" s="2151"/>
      <c r="E555" s="2151"/>
      <c r="F555" s="1551"/>
      <c r="G555" s="1551"/>
      <c r="H555" s="1551"/>
      <c r="I555" s="1551"/>
      <c r="J555" s="1551"/>
      <c r="K555" s="1551"/>
      <c r="L555" s="2151"/>
    </row>
    <row r="556" spans="2:12" s="1353" customFormat="1" ht="14.4">
      <c r="B556" s="1506"/>
      <c r="D556" s="2151"/>
      <c r="E556" s="2151"/>
      <c r="F556" s="1551"/>
      <c r="G556" s="1551"/>
      <c r="H556" s="1551"/>
      <c r="I556" s="1551"/>
      <c r="J556" s="1551"/>
      <c r="K556" s="1551"/>
      <c r="L556" s="2151"/>
    </row>
    <row r="557" spans="2:12" s="1353" customFormat="1" ht="14.4">
      <c r="B557" s="1506"/>
      <c r="D557" s="2151"/>
      <c r="E557" s="2151"/>
      <c r="F557" s="1551"/>
      <c r="G557" s="1551"/>
      <c r="H557" s="1551"/>
      <c r="I557" s="1551"/>
      <c r="J557" s="1551"/>
      <c r="K557" s="1551"/>
      <c r="L557" s="2151"/>
    </row>
    <row r="558" spans="2:12" s="1353" customFormat="1" ht="14.4">
      <c r="B558" s="1506"/>
      <c r="D558" s="2151"/>
      <c r="E558" s="2151"/>
      <c r="F558" s="1551"/>
      <c r="G558" s="1551"/>
      <c r="H558" s="1551"/>
      <c r="I558" s="1551"/>
      <c r="J558" s="1551"/>
      <c r="K558" s="1551"/>
      <c r="L558" s="2151"/>
    </row>
    <row r="559" spans="2:12" s="1353" customFormat="1" ht="14.4">
      <c r="B559" s="1506"/>
      <c r="D559" s="2151"/>
      <c r="E559" s="2151"/>
      <c r="F559" s="1551"/>
      <c r="G559" s="1551"/>
      <c r="H559" s="1551"/>
      <c r="I559" s="1551"/>
      <c r="J559" s="1551"/>
      <c r="K559" s="1551"/>
      <c r="L559" s="2151"/>
    </row>
    <row r="560" spans="2:12" s="1353" customFormat="1" ht="14.4">
      <c r="B560" s="1506"/>
      <c r="D560" s="2151"/>
      <c r="E560" s="2151"/>
      <c r="F560" s="1551"/>
      <c r="G560" s="1551"/>
      <c r="H560" s="1551"/>
      <c r="I560" s="1551"/>
      <c r="J560" s="1551"/>
      <c r="K560" s="1551"/>
      <c r="L560" s="2151"/>
    </row>
    <row r="561" spans="2:12" s="1353" customFormat="1" ht="14.4">
      <c r="B561" s="1506"/>
      <c r="D561" s="2151"/>
      <c r="E561" s="2151"/>
      <c r="F561" s="1551"/>
      <c r="G561" s="1551"/>
      <c r="H561" s="1551"/>
      <c r="I561" s="1551"/>
      <c r="J561" s="1551"/>
      <c r="K561" s="1551"/>
      <c r="L561" s="2151"/>
    </row>
    <row r="562" spans="2:12" s="1353" customFormat="1" ht="14.4">
      <c r="B562" s="1506"/>
      <c r="D562" s="2151"/>
      <c r="E562" s="2151"/>
      <c r="F562" s="1551"/>
      <c r="G562" s="1551"/>
      <c r="H562" s="1551"/>
      <c r="I562" s="1551"/>
      <c r="J562" s="1551"/>
      <c r="K562" s="1551"/>
      <c r="L562" s="2151"/>
    </row>
    <row r="563" spans="2:12" s="1353" customFormat="1" ht="14.4">
      <c r="B563" s="1506"/>
      <c r="D563" s="2151"/>
      <c r="E563" s="2151"/>
      <c r="F563" s="1551"/>
      <c r="G563" s="1551"/>
      <c r="H563" s="1551"/>
      <c r="I563" s="1551"/>
      <c r="J563" s="1551"/>
      <c r="K563" s="1551"/>
      <c r="L563" s="2151"/>
    </row>
    <row r="564" spans="2:12" s="1353" customFormat="1" ht="14.4">
      <c r="B564" s="1506"/>
      <c r="D564" s="2151"/>
      <c r="E564" s="2151"/>
      <c r="F564" s="1551"/>
      <c r="G564" s="1551"/>
      <c r="H564" s="1551"/>
      <c r="I564" s="1551"/>
      <c r="J564" s="1551"/>
      <c r="K564" s="1551"/>
      <c r="L564" s="2151"/>
    </row>
    <row r="565" spans="2:12" s="1353" customFormat="1" ht="14.4">
      <c r="B565" s="1506"/>
      <c r="D565" s="2151"/>
      <c r="E565" s="2151"/>
      <c r="F565" s="1551"/>
      <c r="G565" s="1551"/>
      <c r="H565" s="1551"/>
      <c r="I565" s="1551"/>
      <c r="J565" s="1551"/>
      <c r="K565" s="1551"/>
      <c r="L565" s="2151"/>
    </row>
    <row r="566" spans="2:12" s="1353" customFormat="1" ht="14.4">
      <c r="B566" s="1506"/>
      <c r="D566" s="2151"/>
      <c r="E566" s="2151"/>
      <c r="F566" s="1551"/>
      <c r="G566" s="1551"/>
      <c r="H566" s="1551"/>
      <c r="I566" s="1551"/>
      <c r="J566" s="1551"/>
      <c r="K566" s="1551"/>
      <c r="L566" s="2151"/>
    </row>
    <row r="567" spans="2:12" s="1353" customFormat="1" ht="14.4">
      <c r="B567" s="1506"/>
      <c r="D567" s="2151"/>
      <c r="E567" s="2151"/>
      <c r="F567" s="1551"/>
      <c r="G567" s="1551"/>
      <c r="H567" s="1551"/>
      <c r="I567" s="1551"/>
      <c r="J567" s="1551"/>
      <c r="K567" s="1551"/>
      <c r="L567" s="2151"/>
    </row>
    <row r="568" spans="2:12" s="1353" customFormat="1" ht="14.4">
      <c r="B568" s="1506"/>
      <c r="D568" s="2151"/>
      <c r="E568" s="2151"/>
      <c r="F568" s="1551"/>
      <c r="G568" s="1551"/>
      <c r="H568" s="1551"/>
      <c r="I568" s="1551"/>
      <c r="J568" s="1551"/>
      <c r="K568" s="1551"/>
      <c r="L568" s="2151"/>
    </row>
    <row r="569" spans="2:12" s="1353" customFormat="1" ht="14.4">
      <c r="B569" s="1506"/>
      <c r="D569" s="2151"/>
      <c r="E569" s="2151"/>
      <c r="F569" s="1551"/>
      <c r="G569" s="1551"/>
      <c r="H569" s="1551"/>
      <c r="I569" s="1551"/>
      <c r="J569" s="1551"/>
      <c r="K569" s="1551"/>
      <c r="L569" s="2151"/>
    </row>
    <row r="570" spans="2:12" s="1353" customFormat="1" ht="14.4">
      <c r="B570" s="1506"/>
      <c r="D570" s="2151"/>
      <c r="E570" s="2151"/>
      <c r="F570" s="1551"/>
      <c r="G570" s="1551"/>
      <c r="H570" s="1551"/>
      <c r="I570" s="1551"/>
      <c r="J570" s="1551"/>
      <c r="K570" s="1551"/>
      <c r="L570" s="2151"/>
    </row>
    <row r="571" spans="2:12" s="1353" customFormat="1" ht="14.4">
      <c r="B571" s="1506"/>
      <c r="D571" s="2151"/>
      <c r="E571" s="2151"/>
      <c r="F571" s="1551"/>
      <c r="G571" s="1551"/>
      <c r="H571" s="1551"/>
      <c r="I571" s="1551"/>
      <c r="J571" s="1551"/>
      <c r="K571" s="1551"/>
      <c r="L571" s="2151"/>
    </row>
    <row r="572" spans="2:12" s="1353" customFormat="1" ht="14.4">
      <c r="B572" s="1506"/>
      <c r="D572" s="2151"/>
      <c r="E572" s="2151"/>
      <c r="F572" s="1551"/>
      <c r="G572" s="1551"/>
      <c r="H572" s="1551"/>
      <c r="I572" s="1551"/>
      <c r="J572" s="1551"/>
      <c r="K572" s="1551"/>
      <c r="L572" s="2151"/>
    </row>
    <row r="573" spans="2:12" s="1353" customFormat="1" ht="14.4">
      <c r="B573" s="1506"/>
      <c r="D573" s="2151"/>
      <c r="E573" s="2151"/>
      <c r="F573" s="1551"/>
      <c r="G573" s="1551"/>
      <c r="H573" s="1551"/>
      <c r="I573" s="1551"/>
      <c r="J573" s="1551"/>
      <c r="K573" s="1551"/>
      <c r="L573" s="2151"/>
    </row>
    <row r="574" spans="2:12" s="1353" customFormat="1" ht="14.4">
      <c r="B574" s="1506"/>
      <c r="D574" s="2151"/>
      <c r="E574" s="2151"/>
      <c r="F574" s="1551"/>
      <c r="G574" s="1551"/>
      <c r="H574" s="1551"/>
      <c r="I574" s="1551"/>
      <c r="J574" s="1551"/>
      <c r="K574" s="1551"/>
      <c r="L574" s="2151"/>
    </row>
    <row r="575" spans="2:12" s="1353" customFormat="1" ht="14.4">
      <c r="B575" s="1506"/>
      <c r="D575" s="2151"/>
      <c r="E575" s="2151"/>
      <c r="F575" s="1551"/>
      <c r="G575" s="1551"/>
      <c r="H575" s="1551"/>
      <c r="I575" s="1551"/>
      <c r="J575" s="1551"/>
      <c r="K575" s="1551"/>
      <c r="L575" s="2151"/>
    </row>
    <row r="576" spans="2:12" s="1353" customFormat="1" ht="14.4">
      <c r="B576" s="1506"/>
      <c r="D576" s="2151"/>
      <c r="E576" s="2151"/>
      <c r="F576" s="1551"/>
      <c r="G576" s="1551"/>
      <c r="H576" s="1551"/>
      <c r="I576" s="1551"/>
      <c r="J576" s="1551"/>
      <c r="K576" s="1551"/>
      <c r="L576" s="2151"/>
    </row>
    <row r="577" spans="2:12" s="1353" customFormat="1" ht="14.4">
      <c r="B577" s="1506"/>
      <c r="D577" s="2151"/>
      <c r="E577" s="2151"/>
      <c r="F577" s="1551"/>
      <c r="G577" s="1551"/>
      <c r="H577" s="1551"/>
      <c r="I577" s="1551"/>
      <c r="J577" s="1551"/>
      <c r="K577" s="1551"/>
      <c r="L577" s="2151"/>
    </row>
    <row r="578" spans="2:12" s="1353" customFormat="1" ht="14.4">
      <c r="B578" s="1506"/>
      <c r="D578" s="2151"/>
      <c r="E578" s="2151"/>
      <c r="F578" s="1551"/>
      <c r="G578" s="1551"/>
      <c r="H578" s="1551"/>
      <c r="I578" s="1551"/>
      <c r="J578" s="1551"/>
      <c r="K578" s="1551"/>
      <c r="L578" s="2151"/>
    </row>
    <row r="579" spans="2:12" s="1353" customFormat="1" ht="14.4">
      <c r="B579" s="1506"/>
      <c r="D579" s="2151"/>
      <c r="E579" s="2151"/>
      <c r="F579" s="1551"/>
      <c r="G579" s="1551"/>
      <c r="H579" s="1551"/>
      <c r="I579" s="1551"/>
      <c r="J579" s="1551"/>
      <c r="K579" s="1551"/>
      <c r="L579" s="2151"/>
    </row>
    <row r="580" spans="2:12" s="1353" customFormat="1" ht="14.4">
      <c r="B580" s="1506"/>
      <c r="D580" s="2151"/>
      <c r="E580" s="2151"/>
      <c r="F580" s="1551"/>
      <c r="G580" s="1551"/>
      <c r="H580" s="1551"/>
      <c r="I580" s="1551"/>
      <c r="J580" s="1551"/>
      <c r="K580" s="1551"/>
      <c r="L580" s="2151"/>
    </row>
    <row r="581" spans="2:12" s="1353" customFormat="1" ht="14.4">
      <c r="B581" s="1506"/>
      <c r="D581" s="2151"/>
      <c r="E581" s="2151"/>
      <c r="F581" s="1551"/>
      <c r="G581" s="1551"/>
      <c r="H581" s="1551"/>
      <c r="I581" s="1551"/>
      <c r="J581" s="1551"/>
      <c r="K581" s="1551"/>
      <c r="L581" s="2151"/>
    </row>
    <row r="582" spans="2:12" s="1353" customFormat="1" ht="14.4">
      <c r="B582" s="1506"/>
      <c r="D582" s="2151"/>
      <c r="E582" s="2151"/>
      <c r="F582" s="1551"/>
      <c r="G582" s="1551"/>
      <c r="H582" s="1551"/>
      <c r="I582" s="1551"/>
      <c r="J582" s="1551"/>
      <c r="K582" s="1551"/>
      <c r="L582" s="2151"/>
    </row>
    <row r="583" spans="2:12" s="1353" customFormat="1" ht="14.4">
      <c r="B583" s="1506"/>
      <c r="D583" s="2151"/>
      <c r="E583" s="2151"/>
      <c r="F583" s="1551"/>
      <c r="G583" s="1551"/>
      <c r="H583" s="1551"/>
      <c r="I583" s="1551"/>
      <c r="J583" s="1551"/>
      <c r="K583" s="1551"/>
      <c r="L583" s="2151"/>
    </row>
    <row r="584" spans="2:12" s="1353" customFormat="1" ht="14.4">
      <c r="B584" s="1506"/>
      <c r="D584" s="2151"/>
      <c r="E584" s="2151"/>
      <c r="F584" s="1551"/>
      <c r="G584" s="1551"/>
      <c r="H584" s="1551"/>
      <c r="I584" s="1551"/>
      <c r="J584" s="1551"/>
      <c r="K584" s="1551"/>
      <c r="L584" s="2151"/>
    </row>
    <row r="585" spans="2:12" s="1353" customFormat="1" ht="14.4">
      <c r="B585" s="1506"/>
      <c r="D585" s="2151"/>
      <c r="E585" s="2151"/>
      <c r="F585" s="1551"/>
      <c r="G585" s="1551"/>
      <c r="H585" s="1551"/>
      <c r="I585" s="1551"/>
      <c r="J585" s="1551"/>
      <c r="K585" s="1551"/>
      <c r="L585" s="2151"/>
    </row>
    <row r="586" spans="2:12" s="1353" customFormat="1" ht="14.4">
      <c r="B586" s="1506"/>
      <c r="D586" s="2151"/>
      <c r="E586" s="2151"/>
      <c r="F586" s="1551"/>
      <c r="G586" s="1551"/>
      <c r="H586" s="1551"/>
      <c r="I586" s="1551"/>
      <c r="J586" s="1551"/>
      <c r="K586" s="1551"/>
      <c r="L586" s="2151"/>
    </row>
    <row r="587" spans="2:12" s="1353" customFormat="1" ht="14.4">
      <c r="B587" s="1506"/>
      <c r="D587" s="2151"/>
      <c r="E587" s="2151"/>
      <c r="F587" s="1551"/>
      <c r="G587" s="1551"/>
      <c r="H587" s="1551"/>
      <c r="I587" s="1551"/>
      <c r="J587" s="1551"/>
      <c r="K587" s="1551"/>
      <c r="L587" s="2151"/>
    </row>
    <row r="588" spans="2:12" s="1353" customFormat="1" ht="14.4">
      <c r="B588" s="1506"/>
      <c r="D588" s="2151"/>
      <c r="E588" s="2151"/>
      <c r="F588" s="1551"/>
      <c r="G588" s="1551"/>
      <c r="H588" s="1551"/>
      <c r="I588" s="1551"/>
      <c r="J588" s="1551"/>
      <c r="K588" s="1551"/>
      <c r="L588" s="2151"/>
    </row>
    <row r="589" spans="2:12" s="1353" customFormat="1" ht="14.4">
      <c r="B589" s="1506"/>
      <c r="D589" s="2151"/>
      <c r="E589" s="2151"/>
      <c r="F589" s="1551"/>
      <c r="G589" s="1551"/>
      <c r="H589" s="1551"/>
      <c r="I589" s="1551"/>
      <c r="J589" s="1551"/>
      <c r="K589" s="1551"/>
      <c r="L589" s="2151"/>
    </row>
    <row r="590" spans="2:12" s="1353" customFormat="1" ht="14.4">
      <c r="B590" s="1506"/>
      <c r="D590" s="2151"/>
      <c r="E590" s="2151"/>
      <c r="F590" s="1551"/>
      <c r="G590" s="1551"/>
      <c r="H590" s="1551"/>
      <c r="I590" s="1551"/>
      <c r="J590" s="1551"/>
      <c r="K590" s="1551"/>
      <c r="L590" s="2151"/>
    </row>
    <row r="591" spans="2:12" s="1353" customFormat="1" ht="14.4">
      <c r="B591" s="1506"/>
      <c r="D591" s="2151"/>
      <c r="E591" s="2151"/>
      <c r="F591" s="1551"/>
      <c r="G591" s="1551"/>
      <c r="H591" s="1551"/>
      <c r="I591" s="1551"/>
      <c r="J591" s="1551"/>
      <c r="K591" s="1551"/>
      <c r="L591" s="2151"/>
    </row>
    <row r="592" spans="2:12" s="1353" customFormat="1" ht="14.4">
      <c r="B592" s="1506"/>
      <c r="D592" s="2151"/>
      <c r="E592" s="2151"/>
      <c r="F592" s="1551"/>
      <c r="G592" s="1551"/>
      <c r="H592" s="1551"/>
      <c r="I592" s="1551"/>
      <c r="J592" s="1551"/>
      <c r="K592" s="1551"/>
      <c r="L592" s="2151"/>
    </row>
    <row r="593" spans="2:12" s="1353" customFormat="1" ht="14.4">
      <c r="B593" s="1506"/>
      <c r="D593" s="2151"/>
      <c r="E593" s="2151"/>
      <c r="F593" s="1551"/>
      <c r="G593" s="1551"/>
      <c r="H593" s="1551"/>
      <c r="I593" s="1551"/>
      <c r="J593" s="1551"/>
      <c r="K593" s="1551"/>
      <c r="L593" s="2151"/>
    </row>
    <row r="594" spans="2:12" s="1353" customFormat="1" ht="14.4">
      <c r="B594" s="1506"/>
      <c r="D594" s="2151"/>
      <c r="E594" s="2151"/>
      <c r="F594" s="1551"/>
      <c r="G594" s="1551"/>
      <c r="H594" s="1551"/>
      <c r="I594" s="1551"/>
      <c r="J594" s="1551"/>
      <c r="K594" s="1551"/>
      <c r="L594" s="2151"/>
    </row>
    <row r="595" spans="2:12" s="1353" customFormat="1" ht="14.4">
      <c r="B595" s="1506"/>
      <c r="D595" s="2151"/>
      <c r="E595" s="2151"/>
      <c r="F595" s="1551"/>
      <c r="G595" s="1551"/>
      <c r="H595" s="1551"/>
      <c r="I595" s="1551"/>
      <c r="J595" s="1551"/>
      <c r="K595" s="1551"/>
      <c r="L595" s="2151"/>
    </row>
    <row r="596" spans="2:12" s="1353" customFormat="1" ht="14.4">
      <c r="B596" s="1506"/>
      <c r="D596" s="2151"/>
      <c r="E596" s="2151"/>
      <c r="F596" s="1551"/>
      <c r="G596" s="1551"/>
      <c r="H596" s="1551"/>
      <c r="I596" s="1551"/>
      <c r="J596" s="1551"/>
      <c r="K596" s="1551"/>
      <c r="L596" s="2151"/>
    </row>
    <row r="597" spans="2:12" s="1353" customFormat="1" ht="14.4">
      <c r="B597" s="1506"/>
      <c r="D597" s="2151"/>
      <c r="E597" s="2151"/>
      <c r="F597" s="1551"/>
      <c r="G597" s="1551"/>
      <c r="H597" s="1551"/>
      <c r="I597" s="1551"/>
      <c r="J597" s="1551"/>
      <c r="K597" s="1551"/>
      <c r="L597" s="2151"/>
    </row>
    <row r="598" spans="2:12" s="1353" customFormat="1" ht="14.4">
      <c r="B598" s="1506"/>
      <c r="D598" s="2151"/>
      <c r="E598" s="2151"/>
      <c r="F598" s="1551"/>
      <c r="G598" s="1551"/>
      <c r="H598" s="1551"/>
      <c r="I598" s="1551"/>
      <c r="J598" s="1551"/>
      <c r="K598" s="1551"/>
      <c r="L598" s="2151"/>
    </row>
    <row r="599" spans="2:12" s="1353" customFormat="1" ht="14.4">
      <c r="B599" s="1506"/>
      <c r="D599" s="2151"/>
      <c r="E599" s="2151"/>
      <c r="F599" s="1551"/>
      <c r="G599" s="1551"/>
      <c r="H599" s="1551"/>
      <c r="I599" s="1551"/>
      <c r="J599" s="1551"/>
      <c r="K599" s="1551"/>
      <c r="L599" s="2151"/>
    </row>
    <row r="600" spans="2:12" s="1353" customFormat="1" ht="14.4">
      <c r="B600" s="1506"/>
      <c r="D600" s="2151"/>
      <c r="E600" s="2151"/>
      <c r="F600" s="1551"/>
      <c r="G600" s="1551"/>
      <c r="H600" s="1551"/>
      <c r="I600" s="1551"/>
      <c r="J600" s="1551"/>
      <c r="K600" s="1551"/>
      <c r="L600" s="2151"/>
    </row>
    <row r="601" spans="2:12" s="1353" customFormat="1" ht="14.4">
      <c r="B601" s="1506"/>
      <c r="D601" s="2151"/>
      <c r="E601" s="2151"/>
      <c r="F601" s="1551"/>
      <c r="G601" s="1551"/>
      <c r="H601" s="1551"/>
      <c r="I601" s="1551"/>
      <c r="J601" s="1551"/>
      <c r="K601" s="1551"/>
      <c r="L601" s="2151"/>
    </row>
    <row r="602" spans="2:12" s="1353" customFormat="1" ht="14.4">
      <c r="B602" s="1506"/>
      <c r="D602" s="2151"/>
      <c r="E602" s="2151"/>
      <c r="F602" s="1551"/>
      <c r="G602" s="1551"/>
      <c r="H602" s="1551"/>
      <c r="I602" s="1551"/>
      <c r="J602" s="1551"/>
      <c r="K602" s="1551"/>
      <c r="L602" s="2151"/>
    </row>
    <row r="603" spans="2:12" s="1353" customFormat="1" ht="14.4">
      <c r="B603" s="1506"/>
      <c r="D603" s="2151"/>
      <c r="E603" s="2151"/>
      <c r="F603" s="1551"/>
      <c r="G603" s="1551"/>
      <c r="H603" s="1551"/>
      <c r="I603" s="1551"/>
      <c r="J603" s="1551"/>
      <c r="K603" s="1551"/>
      <c r="L603" s="2151"/>
    </row>
    <row r="604" spans="2:12" s="1353" customFormat="1" ht="14.4">
      <c r="B604" s="1506"/>
      <c r="D604" s="2151"/>
      <c r="E604" s="2151"/>
      <c r="F604" s="1551"/>
      <c r="G604" s="1551"/>
      <c r="H604" s="1551"/>
      <c r="I604" s="1551"/>
      <c r="J604" s="1551"/>
      <c r="K604" s="1551"/>
      <c r="L604" s="2151"/>
    </row>
    <row r="605" spans="2:12" s="1353" customFormat="1" ht="14.4">
      <c r="B605" s="1506"/>
      <c r="D605" s="2151"/>
      <c r="E605" s="2151"/>
      <c r="F605" s="1551"/>
      <c r="G605" s="1551"/>
      <c r="H605" s="1551"/>
      <c r="I605" s="1551"/>
      <c r="J605" s="1551"/>
      <c r="K605" s="1551"/>
      <c r="L605" s="2151"/>
    </row>
    <row r="606" spans="2:12" s="1353" customFormat="1" ht="14.4">
      <c r="B606" s="1506"/>
      <c r="D606" s="2151"/>
      <c r="E606" s="2151"/>
      <c r="F606" s="1551"/>
      <c r="G606" s="1551"/>
      <c r="H606" s="1551"/>
      <c r="I606" s="1551"/>
      <c r="J606" s="1551"/>
      <c r="K606" s="1551"/>
      <c r="L606" s="2151"/>
    </row>
    <row r="607" spans="2:12" s="1353" customFormat="1" ht="14.4">
      <c r="B607" s="1506"/>
      <c r="D607" s="2151"/>
      <c r="E607" s="2151"/>
      <c r="F607" s="1551"/>
      <c r="G607" s="1551"/>
      <c r="H607" s="1551"/>
      <c r="I607" s="1551"/>
      <c r="J607" s="1551"/>
      <c r="K607" s="1551"/>
      <c r="L607" s="2151"/>
    </row>
    <row r="608" spans="2:12" s="1353" customFormat="1" ht="14.4">
      <c r="B608" s="1506"/>
      <c r="D608" s="2151"/>
      <c r="E608" s="2151"/>
      <c r="F608" s="1551"/>
      <c r="G608" s="1551"/>
      <c r="H608" s="1551"/>
      <c r="I608" s="1551"/>
      <c r="J608" s="1551"/>
      <c r="K608" s="1551"/>
      <c r="L608" s="2151"/>
    </row>
    <row r="609" spans="2:12" s="1353" customFormat="1" ht="14.4">
      <c r="B609" s="1506"/>
      <c r="D609" s="2151"/>
      <c r="E609" s="2151"/>
      <c r="F609" s="1551"/>
      <c r="G609" s="1551"/>
      <c r="H609" s="1551"/>
      <c r="I609" s="1551"/>
      <c r="J609" s="1551"/>
      <c r="K609" s="1551"/>
      <c r="L609" s="2151"/>
    </row>
    <row r="610" spans="2:12" s="1353" customFormat="1" ht="14.4">
      <c r="B610" s="1506"/>
      <c r="D610" s="2151"/>
      <c r="E610" s="2151"/>
      <c r="F610" s="1551"/>
      <c r="G610" s="1551"/>
      <c r="H610" s="1551"/>
      <c r="I610" s="1551"/>
      <c r="J610" s="1551"/>
      <c r="K610" s="1551"/>
      <c r="L610" s="2151"/>
    </row>
    <row r="611" spans="2:12" s="1353" customFormat="1" ht="14.4">
      <c r="B611" s="1506"/>
      <c r="D611" s="2151"/>
      <c r="E611" s="2151"/>
      <c r="F611" s="1551"/>
      <c r="G611" s="1551"/>
      <c r="H611" s="1551"/>
      <c r="I611" s="1551"/>
      <c r="J611" s="1551"/>
      <c r="K611" s="1551"/>
      <c r="L611" s="2151"/>
    </row>
    <row r="612" spans="2:12" s="1353" customFormat="1" ht="14.4">
      <c r="B612" s="1506"/>
      <c r="D612" s="2151"/>
      <c r="E612" s="2151"/>
      <c r="F612" s="1551"/>
      <c r="G612" s="1551"/>
      <c r="H612" s="1551"/>
      <c r="I612" s="1551"/>
      <c r="J612" s="1551"/>
      <c r="K612" s="1551"/>
      <c r="L612" s="2151"/>
    </row>
    <row r="613" spans="2:12" s="1353" customFormat="1" ht="14.4">
      <c r="B613" s="1506"/>
      <c r="D613" s="2151"/>
      <c r="E613" s="2151"/>
      <c r="F613" s="1551"/>
      <c r="G613" s="1551"/>
      <c r="H613" s="1551"/>
      <c r="I613" s="1551"/>
      <c r="J613" s="1551"/>
      <c r="K613" s="1551"/>
      <c r="L613" s="2151"/>
    </row>
    <row r="614" spans="2:12" s="1353" customFormat="1" ht="14.4">
      <c r="B614" s="1506"/>
      <c r="D614" s="2151"/>
      <c r="E614" s="2151"/>
      <c r="F614" s="1551"/>
      <c r="G614" s="1551"/>
      <c r="H614" s="1551"/>
      <c r="I614" s="1551"/>
      <c r="J614" s="1551"/>
      <c r="K614" s="1551"/>
      <c r="L614" s="2151"/>
    </row>
    <row r="615" spans="2:12" s="1353" customFormat="1" ht="14.4">
      <c r="B615" s="1506"/>
      <c r="D615" s="2151"/>
      <c r="E615" s="2151"/>
      <c r="F615" s="1551"/>
      <c r="G615" s="1551"/>
      <c r="H615" s="1551"/>
      <c r="I615" s="1551"/>
      <c r="J615" s="1551"/>
      <c r="K615" s="1551"/>
      <c r="L615" s="2151"/>
    </row>
    <row r="616" spans="2:12" s="1353" customFormat="1" ht="14.4">
      <c r="B616" s="1506"/>
      <c r="D616" s="2151"/>
      <c r="E616" s="2151"/>
      <c r="F616" s="1551"/>
      <c r="G616" s="1551"/>
      <c r="H616" s="1551"/>
      <c r="I616" s="1551"/>
      <c r="J616" s="1551"/>
      <c r="K616" s="1551"/>
      <c r="L616" s="2151"/>
    </row>
    <row r="617" spans="2:12" s="1353" customFormat="1" ht="14.4">
      <c r="B617" s="1506"/>
      <c r="D617" s="2151"/>
      <c r="E617" s="2151"/>
      <c r="F617" s="1551"/>
      <c r="G617" s="1551"/>
      <c r="H617" s="1551"/>
      <c r="I617" s="1551"/>
      <c r="J617" s="1551"/>
      <c r="K617" s="1551"/>
      <c r="L617" s="2151"/>
    </row>
    <row r="618" spans="2:12" s="1353" customFormat="1" ht="14.4">
      <c r="B618" s="1506"/>
      <c r="D618" s="2151"/>
      <c r="E618" s="2151"/>
      <c r="F618" s="1551"/>
      <c r="G618" s="1551"/>
      <c r="H618" s="1551"/>
      <c r="I618" s="1551"/>
      <c r="J618" s="1551"/>
      <c r="K618" s="1551"/>
      <c r="L618" s="2151"/>
    </row>
    <row r="619" spans="2:12" s="1353" customFormat="1" ht="14.4">
      <c r="B619" s="1506"/>
      <c r="D619" s="2151"/>
      <c r="E619" s="2151"/>
      <c r="F619" s="1551"/>
      <c r="G619" s="1551"/>
      <c r="H619" s="1551"/>
      <c r="I619" s="1551"/>
      <c r="J619" s="1551"/>
      <c r="K619" s="1551"/>
      <c r="L619" s="2151"/>
    </row>
    <row r="620" spans="2:12" s="1353" customFormat="1" ht="14.4">
      <c r="B620" s="1506"/>
      <c r="D620" s="2151"/>
      <c r="E620" s="2151"/>
      <c r="F620" s="1551"/>
      <c r="G620" s="1551"/>
      <c r="H620" s="1551"/>
      <c r="I620" s="1551"/>
      <c r="J620" s="1551"/>
      <c r="K620" s="1551"/>
      <c r="L620" s="2151"/>
    </row>
    <row r="621" spans="2:12" s="1353" customFormat="1" ht="14.4">
      <c r="B621" s="1506"/>
      <c r="D621" s="2151"/>
      <c r="E621" s="2151"/>
      <c r="F621" s="1551"/>
      <c r="G621" s="1551"/>
      <c r="H621" s="1551"/>
      <c r="I621" s="1551"/>
      <c r="J621" s="1551"/>
      <c r="K621" s="1551"/>
      <c r="L621" s="2151"/>
    </row>
    <row r="622" spans="2:12" s="1353" customFormat="1" ht="14.4">
      <c r="B622" s="1506"/>
      <c r="D622" s="2151"/>
      <c r="E622" s="2151"/>
      <c r="F622" s="1551"/>
      <c r="G622" s="1551"/>
      <c r="H622" s="1551"/>
      <c r="I622" s="1551"/>
      <c r="J622" s="1551"/>
      <c r="K622" s="1551"/>
      <c r="L622" s="2151"/>
    </row>
    <row r="623" spans="2:12" s="1353" customFormat="1" ht="14.4">
      <c r="B623" s="1506"/>
      <c r="D623" s="2151"/>
      <c r="E623" s="2151"/>
      <c r="F623" s="1551"/>
      <c r="G623" s="1551"/>
      <c r="H623" s="1551"/>
      <c r="I623" s="1551"/>
      <c r="J623" s="1551"/>
      <c r="K623" s="1551"/>
      <c r="L623" s="2151"/>
    </row>
    <row r="624" spans="2:12" s="1353" customFormat="1" ht="14.4">
      <c r="B624" s="1506"/>
      <c r="D624" s="2151"/>
      <c r="E624" s="2151"/>
      <c r="F624" s="1551"/>
      <c r="G624" s="1551"/>
      <c r="H624" s="1551"/>
      <c r="I624" s="1551"/>
      <c r="J624" s="1551"/>
      <c r="K624" s="1551"/>
      <c r="L624" s="2151"/>
    </row>
    <row r="625" spans="2:12" s="1353" customFormat="1" ht="14.4">
      <c r="B625" s="1506"/>
      <c r="D625" s="2151"/>
      <c r="E625" s="2151"/>
      <c r="F625" s="1551"/>
      <c r="G625" s="1551"/>
      <c r="H625" s="1551"/>
      <c r="I625" s="1551"/>
      <c r="J625" s="1551"/>
      <c r="K625" s="1551"/>
      <c r="L625" s="2151"/>
    </row>
    <row r="626" spans="2:12" s="1353" customFormat="1" ht="14.4">
      <c r="B626" s="1506"/>
      <c r="D626" s="2151"/>
      <c r="E626" s="2151"/>
      <c r="F626" s="1551"/>
      <c r="G626" s="1551"/>
      <c r="H626" s="1551"/>
      <c r="I626" s="1551"/>
      <c r="J626" s="1551"/>
      <c r="K626" s="1551"/>
      <c r="L626" s="2151"/>
    </row>
    <row r="627" spans="2:12" s="1353" customFormat="1" ht="14.4">
      <c r="B627" s="1506"/>
      <c r="D627" s="2151"/>
      <c r="E627" s="2151"/>
      <c r="F627" s="1551"/>
      <c r="G627" s="1551"/>
      <c r="H627" s="1551"/>
      <c r="I627" s="1551"/>
      <c r="J627" s="1551"/>
      <c r="K627" s="1551"/>
      <c r="L627" s="2151"/>
    </row>
    <row r="628" spans="2:12" s="1353" customFormat="1" ht="14.4">
      <c r="B628" s="1506"/>
      <c r="D628" s="2151"/>
      <c r="E628" s="2151"/>
      <c r="F628" s="1551"/>
      <c r="G628" s="1551"/>
      <c r="H628" s="1551"/>
      <c r="I628" s="1551"/>
      <c r="J628" s="1551"/>
      <c r="K628" s="1551"/>
      <c r="L628" s="2151"/>
    </row>
    <row r="629" spans="2:12" s="1353" customFormat="1" ht="14.4">
      <c r="B629" s="1506"/>
      <c r="D629" s="2151"/>
      <c r="E629" s="2151"/>
      <c r="F629" s="1551"/>
      <c r="G629" s="1551"/>
      <c r="H629" s="1551"/>
      <c r="I629" s="1551"/>
      <c r="J629" s="1551"/>
      <c r="K629" s="1551"/>
      <c r="L629" s="2151"/>
    </row>
    <row r="630" spans="2:12" s="1353" customFormat="1" ht="14.4">
      <c r="B630" s="1506"/>
      <c r="D630" s="2151"/>
      <c r="E630" s="2151"/>
      <c r="F630" s="1551"/>
      <c r="G630" s="1551"/>
      <c r="H630" s="1551"/>
      <c r="I630" s="1551"/>
      <c r="J630" s="1551"/>
      <c r="K630" s="1551"/>
      <c r="L630" s="2151"/>
    </row>
    <row r="631" spans="2:12" s="1353" customFormat="1" ht="14.4">
      <c r="B631" s="1506"/>
      <c r="D631" s="2151"/>
      <c r="E631" s="2151"/>
      <c r="F631" s="1551"/>
      <c r="G631" s="1551"/>
      <c r="H631" s="1551"/>
      <c r="I631" s="1551"/>
      <c r="J631" s="1551"/>
      <c r="K631" s="1551"/>
      <c r="L631" s="2151"/>
    </row>
    <row r="632" spans="2:12" s="1353" customFormat="1" ht="14.4">
      <c r="B632" s="1506"/>
      <c r="D632" s="2151"/>
      <c r="E632" s="2151"/>
      <c r="F632" s="1551"/>
      <c r="G632" s="1551"/>
      <c r="H632" s="1551"/>
      <c r="I632" s="1551"/>
      <c r="J632" s="1551"/>
      <c r="K632" s="1551"/>
      <c r="L632" s="2151"/>
    </row>
    <row r="633" spans="2:12" s="1353" customFormat="1" ht="14.4">
      <c r="B633" s="1506"/>
      <c r="D633" s="2151"/>
      <c r="E633" s="2151"/>
      <c r="F633" s="1551"/>
      <c r="G633" s="1551"/>
      <c r="H633" s="1551"/>
      <c r="I633" s="1551"/>
      <c r="J633" s="1551"/>
      <c r="K633" s="1551"/>
      <c r="L633" s="2151"/>
    </row>
    <row r="634" spans="2:12" s="1353" customFormat="1" ht="14.4">
      <c r="B634" s="1506"/>
      <c r="D634" s="2151"/>
      <c r="E634" s="2151"/>
      <c r="F634" s="1551"/>
      <c r="G634" s="1551"/>
      <c r="H634" s="1551"/>
      <c r="I634" s="1551"/>
      <c r="J634" s="1551"/>
      <c r="K634" s="1551"/>
      <c r="L634" s="2151"/>
    </row>
    <row r="635" spans="2:12" s="1353" customFormat="1" ht="14.4">
      <c r="B635" s="1506"/>
      <c r="D635" s="2151"/>
      <c r="E635" s="2151"/>
      <c r="F635" s="1551"/>
      <c r="G635" s="1551"/>
      <c r="H635" s="1551"/>
      <c r="I635" s="1551"/>
      <c r="J635" s="1551"/>
      <c r="K635" s="1551"/>
      <c r="L635" s="2151"/>
    </row>
    <row r="636" spans="2:12" s="1353" customFormat="1" ht="14.4">
      <c r="B636" s="1506"/>
      <c r="D636" s="2151"/>
      <c r="E636" s="2151"/>
      <c r="F636" s="1551"/>
      <c r="G636" s="1551"/>
      <c r="H636" s="1551"/>
      <c r="I636" s="1551"/>
      <c r="J636" s="1551"/>
      <c r="K636" s="1551"/>
      <c r="L636" s="2151"/>
    </row>
    <row r="637" spans="2:12" s="1353" customFormat="1" ht="14.4">
      <c r="B637" s="1506"/>
      <c r="D637" s="2151"/>
      <c r="E637" s="2151"/>
      <c r="F637" s="1551"/>
      <c r="G637" s="1551"/>
      <c r="H637" s="1551"/>
      <c r="I637" s="1551"/>
      <c r="J637" s="1551"/>
      <c r="K637" s="1551"/>
      <c r="L637" s="2151"/>
    </row>
    <row r="638" spans="2:12" s="1353" customFormat="1" ht="14.4">
      <c r="B638" s="1506"/>
      <c r="D638" s="2151"/>
      <c r="E638" s="2151"/>
      <c r="F638" s="1551"/>
      <c r="G638" s="1551"/>
      <c r="H638" s="1551"/>
      <c r="I638" s="1551"/>
      <c r="J638" s="1551"/>
      <c r="K638" s="1551"/>
      <c r="L638" s="2151"/>
    </row>
    <row r="639" spans="2:12" s="1353" customFormat="1" ht="14.4">
      <c r="B639" s="1506"/>
      <c r="D639" s="2151"/>
      <c r="E639" s="2151"/>
      <c r="F639" s="1551"/>
      <c r="G639" s="1551"/>
      <c r="H639" s="1551"/>
      <c r="I639" s="1551"/>
      <c r="J639" s="1551"/>
      <c r="K639" s="1551"/>
      <c r="L639" s="2151"/>
    </row>
    <row r="640" spans="2:12" s="1353" customFormat="1" ht="14.4">
      <c r="B640" s="1506"/>
      <c r="D640" s="2151"/>
      <c r="E640" s="2151"/>
      <c r="F640" s="1551"/>
      <c r="G640" s="1551"/>
      <c r="H640" s="1551"/>
      <c r="I640" s="1551"/>
      <c r="J640" s="1551"/>
      <c r="K640" s="1551"/>
      <c r="L640" s="2151"/>
    </row>
    <row r="641" spans="2:12" s="1353" customFormat="1" ht="14.4">
      <c r="B641" s="1506"/>
      <c r="D641" s="2151"/>
      <c r="E641" s="2151"/>
      <c r="F641" s="1551"/>
      <c r="G641" s="1551"/>
      <c r="H641" s="1551"/>
      <c r="I641" s="1551"/>
      <c r="J641" s="1551"/>
      <c r="K641" s="1551"/>
      <c r="L641" s="2151"/>
    </row>
    <row r="642" spans="2:12" s="1353" customFormat="1" ht="14.4">
      <c r="B642" s="1506"/>
      <c r="D642" s="2151"/>
      <c r="E642" s="2151"/>
      <c r="F642" s="1551"/>
      <c r="G642" s="1551"/>
      <c r="H642" s="1551"/>
      <c r="I642" s="1551"/>
      <c r="J642" s="1551"/>
      <c r="K642" s="1551"/>
      <c r="L642" s="2151"/>
    </row>
    <row r="643" spans="2:12" s="1353" customFormat="1" ht="14.4">
      <c r="B643" s="1506"/>
      <c r="D643" s="2151"/>
      <c r="E643" s="2151"/>
      <c r="F643" s="1551"/>
      <c r="G643" s="1551"/>
      <c r="H643" s="1551"/>
      <c r="I643" s="1551"/>
      <c r="J643" s="1551"/>
      <c r="K643" s="1551"/>
      <c r="L643" s="2151"/>
    </row>
    <row r="644" spans="2:12" s="1353" customFormat="1" ht="14.4">
      <c r="B644" s="1506"/>
      <c r="D644" s="2151"/>
      <c r="E644" s="2151"/>
      <c r="F644" s="1551"/>
      <c r="G644" s="1551"/>
      <c r="H644" s="1551"/>
      <c r="I644" s="1551"/>
      <c r="J644" s="1551"/>
      <c r="K644" s="1551"/>
      <c r="L644" s="2151"/>
    </row>
    <row r="645" spans="2:12" s="1353" customFormat="1" ht="14.4">
      <c r="B645" s="1506"/>
      <c r="D645" s="2151"/>
      <c r="E645" s="2151"/>
      <c r="F645" s="1551"/>
      <c r="G645" s="1551"/>
      <c r="H645" s="1551"/>
      <c r="I645" s="1551"/>
      <c r="J645" s="1551"/>
      <c r="K645" s="1551"/>
      <c r="L645" s="2151"/>
    </row>
    <row r="646" spans="2:12" s="1353" customFormat="1" ht="14.4">
      <c r="B646" s="1506"/>
      <c r="D646" s="2151"/>
      <c r="E646" s="2151"/>
      <c r="F646" s="1551"/>
      <c r="G646" s="1551"/>
      <c r="H646" s="1551"/>
      <c r="I646" s="1551"/>
      <c r="J646" s="1551"/>
      <c r="K646" s="1551"/>
      <c r="L646" s="2151"/>
    </row>
    <row r="647" spans="2:12" s="1353" customFormat="1" ht="14.4">
      <c r="B647" s="1506"/>
      <c r="D647" s="2151"/>
      <c r="E647" s="2151"/>
      <c r="F647" s="1551"/>
      <c r="G647" s="1551"/>
      <c r="H647" s="1551"/>
      <c r="I647" s="1551"/>
      <c r="J647" s="1551"/>
      <c r="K647" s="1551"/>
      <c r="L647" s="2151"/>
    </row>
    <row r="648" spans="2:12" s="1353" customFormat="1" ht="14.4">
      <c r="B648" s="1506"/>
      <c r="D648" s="2151"/>
      <c r="E648" s="2151"/>
      <c r="F648" s="1551"/>
      <c r="G648" s="1551"/>
      <c r="H648" s="1551"/>
      <c r="I648" s="1551"/>
      <c r="J648" s="1551"/>
      <c r="K648" s="1551"/>
      <c r="L648" s="2151"/>
    </row>
    <row r="649" spans="2:12" s="1353" customFormat="1" ht="14.4">
      <c r="B649" s="1506"/>
      <c r="D649" s="2151"/>
      <c r="E649" s="2151"/>
      <c r="F649" s="1551"/>
      <c r="G649" s="1551"/>
      <c r="H649" s="1551"/>
      <c r="I649" s="1551"/>
      <c r="J649" s="1551"/>
      <c r="K649" s="1551"/>
      <c r="L649" s="2151"/>
    </row>
    <row r="650" spans="2:12" s="1353" customFormat="1" ht="14.4">
      <c r="B650" s="1506"/>
      <c r="D650" s="2151"/>
      <c r="E650" s="2151"/>
      <c r="F650" s="1551"/>
      <c r="G650" s="1551"/>
      <c r="H650" s="1551"/>
      <c r="I650" s="1551"/>
      <c r="J650" s="1551"/>
      <c r="K650" s="1551"/>
      <c r="L650" s="2151"/>
    </row>
    <row r="651" spans="2:12" s="1353" customFormat="1" ht="14.4">
      <c r="B651" s="1506"/>
      <c r="D651" s="2151"/>
      <c r="E651" s="2151"/>
      <c r="F651" s="1551"/>
      <c r="G651" s="1551"/>
      <c r="H651" s="1551"/>
      <c r="I651" s="1551"/>
      <c r="J651" s="1551"/>
      <c r="K651" s="1551"/>
      <c r="L651" s="2151"/>
    </row>
    <row r="652" spans="2:12" s="1353" customFormat="1" ht="14.4">
      <c r="B652" s="1506"/>
      <c r="D652" s="2151"/>
      <c r="E652" s="2151"/>
      <c r="F652" s="1551"/>
      <c r="G652" s="1551"/>
      <c r="H652" s="1551"/>
      <c r="I652" s="1551"/>
      <c r="J652" s="1551"/>
      <c r="K652" s="1551"/>
      <c r="L652" s="2151"/>
    </row>
    <row r="653" spans="2:12" s="1353" customFormat="1" ht="14.4">
      <c r="B653" s="1506"/>
      <c r="D653" s="2151"/>
      <c r="E653" s="2151"/>
      <c r="F653" s="1551"/>
      <c r="G653" s="1551"/>
      <c r="H653" s="1551"/>
      <c r="I653" s="1551"/>
      <c r="J653" s="1551"/>
      <c r="K653" s="1551"/>
      <c r="L653" s="2151"/>
    </row>
    <row r="654" spans="2:12" s="1353" customFormat="1" ht="14.4">
      <c r="B654" s="1506"/>
      <c r="D654" s="2151"/>
      <c r="E654" s="2151"/>
      <c r="F654" s="1551"/>
      <c r="G654" s="1551"/>
      <c r="H654" s="1551"/>
      <c r="I654" s="1551"/>
      <c r="J654" s="1551"/>
      <c r="K654" s="1551"/>
      <c r="L654" s="2151"/>
    </row>
    <row r="655" spans="2:12" s="1353" customFormat="1" ht="14.4">
      <c r="B655" s="1506"/>
      <c r="D655" s="2151"/>
      <c r="E655" s="2151"/>
      <c r="F655" s="1551"/>
      <c r="G655" s="1551"/>
      <c r="H655" s="1551"/>
      <c r="I655" s="1551"/>
      <c r="J655" s="1551"/>
      <c r="K655" s="1551"/>
      <c r="L655" s="2151"/>
    </row>
    <row r="656" spans="2:12" s="1353" customFormat="1" ht="14.4">
      <c r="B656" s="1506"/>
      <c r="D656" s="2151"/>
      <c r="E656" s="2151"/>
      <c r="F656" s="1551"/>
      <c r="G656" s="1551"/>
      <c r="H656" s="1551"/>
      <c r="I656" s="1551"/>
      <c r="J656" s="1551"/>
      <c r="K656" s="1551"/>
      <c r="L656" s="2151"/>
    </row>
    <row r="657" spans="2:12" s="1353" customFormat="1" ht="14.4">
      <c r="B657" s="1506"/>
      <c r="D657" s="2151"/>
      <c r="E657" s="2151"/>
      <c r="F657" s="1551"/>
      <c r="G657" s="1551"/>
      <c r="H657" s="1551"/>
      <c r="I657" s="1551"/>
      <c r="J657" s="1551"/>
      <c r="K657" s="1551"/>
      <c r="L657" s="2151"/>
    </row>
    <row r="658" spans="2:12" s="1353" customFormat="1" ht="14.4">
      <c r="B658" s="1506"/>
      <c r="D658" s="2151"/>
      <c r="E658" s="2151"/>
      <c r="F658" s="1551"/>
      <c r="G658" s="1551"/>
      <c r="H658" s="1551"/>
      <c r="I658" s="1551"/>
      <c r="J658" s="1551"/>
      <c r="K658" s="1551"/>
      <c r="L658" s="2151"/>
    </row>
    <row r="659" spans="2:12" s="1353" customFormat="1" ht="14.4">
      <c r="B659" s="1506"/>
      <c r="D659" s="2151"/>
      <c r="E659" s="2151"/>
      <c r="F659" s="1551"/>
      <c r="G659" s="1551"/>
      <c r="H659" s="1551"/>
      <c r="I659" s="1551"/>
      <c r="J659" s="1551"/>
      <c r="K659" s="1551"/>
      <c r="L659" s="2151"/>
    </row>
    <row r="660" spans="2:12" s="1353" customFormat="1" ht="14.4">
      <c r="B660" s="1506"/>
      <c r="D660" s="2151"/>
      <c r="E660" s="2151"/>
      <c r="F660" s="1551"/>
      <c r="G660" s="1551"/>
      <c r="H660" s="1551"/>
      <c r="I660" s="1551"/>
      <c r="J660" s="1551"/>
      <c r="K660" s="1551"/>
      <c r="L660" s="2151"/>
    </row>
    <row r="661" spans="2:12" s="1353" customFormat="1" ht="14.4">
      <c r="B661" s="1506"/>
      <c r="D661" s="2151"/>
      <c r="E661" s="2151"/>
      <c r="F661" s="1551"/>
      <c r="G661" s="1551"/>
      <c r="H661" s="1551"/>
      <c r="I661" s="1551"/>
      <c r="J661" s="1551"/>
      <c r="K661" s="1551"/>
      <c r="L661" s="2151"/>
    </row>
    <row r="662" spans="2:12" s="1353" customFormat="1" ht="14.4">
      <c r="B662" s="1506"/>
      <c r="D662" s="2151"/>
      <c r="E662" s="2151"/>
      <c r="F662" s="1551"/>
      <c r="G662" s="1551"/>
      <c r="H662" s="1551"/>
      <c r="I662" s="1551"/>
      <c r="J662" s="1551"/>
      <c r="K662" s="1551"/>
      <c r="L662" s="2151"/>
    </row>
    <row r="663" spans="2:12" s="1353" customFormat="1" ht="14.4">
      <c r="B663" s="1506"/>
      <c r="D663" s="2151"/>
      <c r="E663" s="2151"/>
      <c r="F663" s="1551"/>
      <c r="G663" s="1551"/>
      <c r="H663" s="1551"/>
      <c r="I663" s="1551"/>
      <c r="J663" s="1551"/>
      <c r="K663" s="1551"/>
      <c r="L663" s="2151"/>
    </row>
    <row r="664" spans="2:12" s="1353" customFormat="1" ht="14.4">
      <c r="B664" s="1506"/>
      <c r="D664" s="2151"/>
      <c r="E664" s="2151"/>
      <c r="F664" s="1551"/>
      <c r="G664" s="1551"/>
      <c r="H664" s="1551"/>
      <c r="I664" s="1551"/>
      <c r="J664" s="1551"/>
      <c r="K664" s="1551"/>
      <c r="L664" s="2151"/>
    </row>
    <row r="665" spans="2:12" s="1353" customFormat="1" ht="14.4">
      <c r="B665" s="1506"/>
      <c r="D665" s="2151"/>
      <c r="E665" s="2151"/>
      <c r="F665" s="1551"/>
      <c r="G665" s="1551"/>
      <c r="H665" s="1551"/>
      <c r="I665" s="1551"/>
      <c r="J665" s="1551"/>
      <c r="K665" s="1551"/>
      <c r="L665" s="2151"/>
    </row>
    <row r="666" spans="2:12" s="1353" customFormat="1" ht="14.4">
      <c r="B666" s="1506"/>
      <c r="D666" s="2151"/>
      <c r="E666" s="2151"/>
      <c r="F666" s="1551"/>
      <c r="G666" s="1551"/>
      <c r="H666" s="1551"/>
      <c r="I666" s="1551"/>
      <c r="J666" s="1551"/>
      <c r="K666" s="1551"/>
      <c r="L666" s="2151"/>
    </row>
    <row r="667" spans="2:12" s="1353" customFormat="1" ht="14.4">
      <c r="B667" s="1506"/>
      <c r="D667" s="2151"/>
      <c r="E667" s="2151"/>
      <c r="F667" s="1551"/>
      <c r="G667" s="1551"/>
      <c r="H667" s="1551"/>
      <c r="I667" s="1551"/>
      <c r="J667" s="1551"/>
      <c r="K667" s="1551"/>
      <c r="L667" s="2151"/>
    </row>
    <row r="668" spans="2:12" s="1353" customFormat="1" ht="14.4">
      <c r="B668" s="1506"/>
      <c r="D668" s="2151"/>
      <c r="E668" s="2151"/>
      <c r="F668" s="1551"/>
      <c r="G668" s="1551"/>
      <c r="H668" s="1551"/>
      <c r="I668" s="1551"/>
      <c r="J668" s="1551"/>
      <c r="K668" s="1551"/>
      <c r="L668" s="2151"/>
    </row>
    <row r="669" spans="2:12" s="1353" customFormat="1" ht="14.4">
      <c r="B669" s="1506"/>
      <c r="D669" s="2151"/>
      <c r="E669" s="2151"/>
      <c r="F669" s="1551"/>
      <c r="G669" s="1551"/>
      <c r="H669" s="1551"/>
      <c r="I669" s="1551"/>
      <c r="J669" s="1551"/>
      <c r="K669" s="1551"/>
      <c r="L669" s="2151"/>
    </row>
    <row r="670" spans="2:12" s="1353" customFormat="1" ht="14.4">
      <c r="B670" s="1506"/>
      <c r="D670" s="2151"/>
      <c r="E670" s="2151"/>
      <c r="F670" s="1551"/>
      <c r="G670" s="1551"/>
      <c r="H670" s="1551"/>
      <c r="I670" s="1551"/>
      <c r="J670" s="1551"/>
      <c r="K670" s="1551"/>
      <c r="L670" s="2151"/>
    </row>
    <row r="671" spans="2:12" s="1353" customFormat="1" ht="14.4">
      <c r="B671" s="1506"/>
      <c r="D671" s="2151"/>
      <c r="E671" s="2151"/>
      <c r="F671" s="1551"/>
      <c r="G671" s="1551"/>
      <c r="H671" s="1551"/>
      <c r="I671" s="1551"/>
      <c r="J671" s="1551"/>
      <c r="K671" s="1551"/>
      <c r="L671" s="2151"/>
    </row>
    <row r="672" spans="2:12" s="1353" customFormat="1" ht="14.4">
      <c r="B672" s="1506"/>
      <c r="D672" s="2151"/>
      <c r="E672" s="2151"/>
      <c r="F672" s="1551"/>
      <c r="G672" s="1551"/>
      <c r="H672" s="1551"/>
      <c r="I672" s="1551"/>
      <c r="J672" s="1551"/>
      <c r="K672" s="1551"/>
      <c r="L672" s="2151"/>
    </row>
    <row r="673" spans="2:12" s="1353" customFormat="1" ht="14.4">
      <c r="B673" s="1506"/>
      <c r="D673" s="2151"/>
      <c r="E673" s="2151"/>
      <c r="F673" s="1551"/>
      <c r="G673" s="1551"/>
      <c r="H673" s="1551"/>
      <c r="I673" s="1551"/>
      <c r="J673" s="1551"/>
      <c r="K673" s="1551"/>
      <c r="L673" s="2151"/>
    </row>
    <row r="674" spans="2:12" s="1353" customFormat="1" ht="14.4">
      <c r="B674" s="1506"/>
      <c r="D674" s="2151"/>
      <c r="E674" s="2151"/>
      <c r="F674" s="1551"/>
      <c r="G674" s="1551"/>
      <c r="H674" s="1551"/>
      <c r="I674" s="1551"/>
      <c r="J674" s="1551"/>
      <c r="K674" s="1551"/>
      <c r="L674" s="2151"/>
    </row>
    <row r="675" spans="2:12" s="1353" customFormat="1" ht="14.4">
      <c r="B675" s="1506"/>
      <c r="D675" s="2151"/>
      <c r="E675" s="2151"/>
      <c r="F675" s="1551"/>
      <c r="G675" s="1551"/>
      <c r="H675" s="1551"/>
      <c r="I675" s="1551"/>
      <c r="J675" s="1551"/>
      <c r="K675" s="1551"/>
      <c r="L675" s="2151"/>
    </row>
    <row r="676" spans="2:12" s="1353" customFormat="1" ht="14.4">
      <c r="B676" s="1506"/>
      <c r="D676" s="2151"/>
      <c r="E676" s="2151"/>
      <c r="F676" s="1551"/>
      <c r="G676" s="1551"/>
      <c r="H676" s="1551"/>
      <c r="I676" s="1551"/>
      <c r="J676" s="1551"/>
      <c r="K676" s="1551"/>
      <c r="L676" s="2151"/>
    </row>
    <row r="677" spans="2:12" s="1353" customFormat="1" ht="14.4">
      <c r="B677" s="1506"/>
      <c r="D677" s="2151"/>
      <c r="E677" s="2151"/>
      <c r="F677" s="1551"/>
      <c r="G677" s="1551"/>
      <c r="H677" s="1551"/>
      <c r="I677" s="1551"/>
      <c r="J677" s="1551"/>
      <c r="K677" s="1551"/>
      <c r="L677" s="2151"/>
    </row>
    <row r="678" spans="2:12" s="1353" customFormat="1" ht="14.4">
      <c r="B678" s="1506"/>
      <c r="D678" s="2151"/>
      <c r="E678" s="2151"/>
      <c r="F678" s="1551"/>
      <c r="G678" s="1551"/>
      <c r="H678" s="1551"/>
      <c r="I678" s="1551"/>
      <c r="J678" s="1551"/>
      <c r="K678" s="1551"/>
      <c r="L678" s="2151"/>
    </row>
    <row r="679" spans="2:12" s="1353" customFormat="1" ht="14.4">
      <c r="B679" s="1506"/>
      <c r="D679" s="2151"/>
      <c r="E679" s="2151"/>
      <c r="F679" s="1551"/>
      <c r="G679" s="1551"/>
      <c r="H679" s="1551"/>
      <c r="I679" s="1551"/>
      <c r="J679" s="1551"/>
      <c r="K679" s="1551"/>
      <c r="L679" s="2151"/>
    </row>
    <row r="680" spans="2:12" s="1353" customFormat="1" ht="14.4">
      <c r="B680" s="1506"/>
      <c r="D680" s="2151"/>
      <c r="E680" s="2151"/>
      <c r="F680" s="1551"/>
      <c r="G680" s="1551"/>
      <c r="H680" s="1551"/>
      <c r="I680" s="1551"/>
      <c r="J680" s="1551"/>
      <c r="K680" s="1551"/>
      <c r="L680" s="2151"/>
    </row>
    <row r="681" spans="2:12" s="1353" customFormat="1" ht="14.4">
      <c r="B681" s="1506"/>
      <c r="D681" s="2151"/>
      <c r="E681" s="2151"/>
      <c r="F681" s="1551"/>
      <c r="G681" s="1551"/>
      <c r="H681" s="1551"/>
      <c r="I681" s="1551"/>
      <c r="J681" s="1551"/>
      <c r="K681" s="1551"/>
      <c r="L681" s="2151"/>
    </row>
    <row r="682" spans="2:12" s="1353" customFormat="1" ht="14.4">
      <c r="B682" s="1506"/>
      <c r="D682" s="2151"/>
      <c r="E682" s="2151"/>
      <c r="F682" s="1551"/>
      <c r="G682" s="1551"/>
      <c r="H682" s="1551"/>
      <c r="I682" s="1551"/>
      <c r="J682" s="1551"/>
      <c r="K682" s="1551"/>
      <c r="L682" s="2151"/>
    </row>
    <row r="683" spans="2:12" s="1353" customFormat="1" ht="14.4">
      <c r="B683" s="1506"/>
      <c r="D683" s="2151"/>
      <c r="E683" s="2151"/>
      <c r="F683" s="1551"/>
      <c r="G683" s="1551"/>
      <c r="H683" s="1551"/>
      <c r="I683" s="1551"/>
      <c r="J683" s="1551"/>
      <c r="K683" s="1551"/>
      <c r="L683" s="2151"/>
    </row>
  </sheetData>
  <sheetProtection autoFilter="0"/>
  <autoFilter ref="A7:M457" xr:uid="{00000000-0009-0000-0000-000026000000}"/>
  <mergeCells count="1">
    <mergeCell ref="E3:F3"/>
  </mergeCells>
  <phoneticPr fontId="178" type="noConversion"/>
  <conditionalFormatting sqref="J176:J180">
    <cfRule type="expression" dxfId="3" priority="35">
      <formula>$AD176="NFI"</formula>
    </cfRule>
    <cfRule type="expression" dxfId="2" priority="36">
      <formula>J176=0</formula>
    </cfRule>
  </conditionalFormatting>
  <conditionalFormatting sqref="K177:K180">
    <cfRule type="expression" dxfId="1" priority="29">
      <formula>$AD177="NFI"</formula>
    </cfRule>
    <cfRule type="expression" dxfId="0" priority="30">
      <formula>K177=0</formula>
    </cfRule>
  </conditionalFormatting>
  <hyperlinks>
    <hyperlink ref="D3" r:id="rId1" xr:uid="{00000000-0004-0000-2600-000000000000}"/>
    <hyperlink ref="E3" r:id="rId2" xr:uid="{00000000-0004-0000-2600-000001000000}"/>
    <hyperlink ref="L438" r:id="rId3" xr:uid="{00000000-0004-0000-2600-000002000000}"/>
    <hyperlink ref="L439" r:id="rId4" xr:uid="{00000000-0004-0000-2600-000003000000}"/>
    <hyperlink ref="L440" r:id="rId5" xr:uid="{00000000-0004-0000-2600-000004000000}"/>
    <hyperlink ref="L441" r:id="rId6" xr:uid="{00000000-0004-0000-2600-000005000000}"/>
    <hyperlink ref="L442" r:id="rId7" xr:uid="{00000000-0004-0000-2600-000006000000}"/>
    <hyperlink ref="L445" r:id="rId8" xr:uid="{00000000-0004-0000-2600-000007000000}"/>
    <hyperlink ref="L446" r:id="rId9" xr:uid="{00000000-0004-0000-2600-000008000000}"/>
    <hyperlink ref="L447" r:id="rId10" xr:uid="{00000000-0004-0000-2600-000009000000}"/>
  </hyperlinks>
  <printOptions horizontalCentered="1"/>
  <pageMargins left="0.39370078740157483" right="0.39370078740157483" top="0.78740157480314965" bottom="0.78740157480314965" header="0.31496062992125984" footer="0.31496062992125984"/>
  <pageSetup paperSize="8" scale="56" fitToHeight="0" orientation="landscape" r:id="rId1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595"/>
    <pageSetUpPr fitToPage="1"/>
  </sheetPr>
  <dimension ref="A1"/>
  <sheetViews>
    <sheetView showGridLines="0" topLeftCell="XFD1048576" zoomScaleNormal="100" zoomScaleSheetLayoutView="80" workbookViewId="0"/>
  </sheetViews>
  <sheetFormatPr defaultColWidth="0" defaultRowHeight="13.8" zeroHeight="1"/>
  <cols>
    <col min="1" max="1" width="0" hidden="1" customWidth="1"/>
    <col min="2" max="16384" width="9" hidden="1"/>
  </cols>
  <sheetData>
    <row r="1" spans="1:1" ht="35.25" hidden="1" customHeight="1">
      <c r="A1" s="39"/>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1CE"/>
    <pageSetUpPr fitToPage="1"/>
  </sheetPr>
  <dimension ref="A1:AO54"/>
  <sheetViews>
    <sheetView showGridLines="0" topLeftCell="A11" zoomScaleNormal="100" zoomScaleSheetLayoutView="100" workbookViewId="0">
      <selection activeCell="F24" sqref="F24"/>
    </sheetView>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9" width="10.59765625" style="8" customWidth="1"/>
    <col min="10" max="10" width="2.59765625" style="8" customWidth="1"/>
    <col min="11" max="11" width="8.09765625" style="8" customWidth="1"/>
    <col min="12" max="12" width="1.59765625" style="8" customWidth="1"/>
    <col min="13" max="14" width="12.59765625" style="8" customWidth="1"/>
    <col min="15" max="20" width="8.59765625" style="8" customWidth="1"/>
    <col min="21" max="21" width="1.59765625" style="8" hidden="1" customWidth="1"/>
    <col min="22" max="26" width="3.59765625" style="8" hidden="1" customWidth="1"/>
    <col min="27" max="27" width="1.59765625" style="8" hidden="1" customWidth="1"/>
    <col min="28" max="30" width="3.59765625" style="8" hidden="1" customWidth="1"/>
    <col min="31" max="31" width="6.59765625" style="8" hidden="1" customWidth="1"/>
    <col min="32" max="32" width="1.59765625" style="8" hidden="1" customWidth="1"/>
    <col min="33" max="33" width="8.59765625" style="277" customWidth="1"/>
    <col min="34" max="34" width="36.69921875" style="8" customWidth="1"/>
    <col min="35" max="35" width="20.59765625" style="8" customWidth="1"/>
    <col min="36" max="36" width="8.09765625" style="8" bestFit="1" customWidth="1"/>
    <col min="37" max="37" width="12.69921875" style="8" bestFit="1" customWidth="1"/>
    <col min="38" max="41" width="15.59765625" style="8" customWidth="1"/>
    <col min="42" max="16384" width="23.5" style="8"/>
  </cols>
  <sheetData>
    <row r="1" spans="2:41" s="1" customFormat="1" ht="35.25" customHeight="1">
      <c r="B1" s="43" t="s">
        <v>31</v>
      </c>
      <c r="C1" s="5"/>
      <c r="D1" s="5"/>
      <c r="E1" s="5"/>
      <c r="F1" s="5"/>
      <c r="G1" s="5"/>
      <c r="H1" s="7"/>
      <c r="N1" s="1970" t="str">
        <f>'Validation summary'!$B$2</f>
        <v>2023-24</v>
      </c>
      <c r="R1" s="300" t="str">
        <f>VLOOKUP($K$3,Validation!$B$5:$C$22,2,0)</f>
        <v>SSC</v>
      </c>
      <c r="S1" s="300" t="str">
        <f>IF($R$1="NES","NES1",IF($R$1="SSC","SSC1",""))</f>
        <v>SSC1</v>
      </c>
      <c r="U1" s="319"/>
      <c r="AA1" s="319"/>
      <c r="AF1" s="319"/>
      <c r="AG1" s="321"/>
    </row>
    <row r="2" spans="2:41" s="1" customFormat="1" ht="9.75" customHeight="1">
      <c r="B2" s="7"/>
      <c r="C2" s="7"/>
      <c r="D2" s="7"/>
      <c r="E2" s="7"/>
      <c r="F2" s="7"/>
      <c r="G2" s="7"/>
      <c r="H2" s="7"/>
      <c r="U2" s="319"/>
      <c r="AA2" s="319"/>
      <c r="AF2" s="319"/>
      <c r="AG2" s="321"/>
    </row>
    <row r="3" spans="2:41" s="9" customFormat="1" ht="31.5" customHeight="1">
      <c r="B3" s="318" t="s">
        <v>125</v>
      </c>
      <c r="C3" s="295"/>
      <c r="D3" s="295"/>
      <c r="E3" s="295"/>
      <c r="F3" s="295"/>
      <c r="G3" s="295"/>
      <c r="H3" s="295"/>
      <c r="I3" s="295"/>
      <c r="J3" s="296"/>
      <c r="K3" s="307" t="str">
        <f>'Validation summary'!$B$3</f>
        <v>South Staffs Water</v>
      </c>
      <c r="L3" s="297"/>
      <c r="M3" s="298" t="s">
        <v>126</v>
      </c>
      <c r="N3" s="298"/>
      <c r="O3" s="316"/>
      <c r="P3" s="316"/>
      <c r="Q3" s="316"/>
      <c r="R3" s="1356"/>
      <c r="S3" s="1356"/>
      <c r="T3" s="1356"/>
      <c r="U3" s="1357"/>
      <c r="V3" s="1356"/>
      <c r="W3" s="1356"/>
      <c r="X3" s="1356"/>
      <c r="Y3" s="1356"/>
      <c r="Z3" s="1356"/>
      <c r="AA3" s="1357"/>
      <c r="AB3" s="1356"/>
      <c r="AC3" s="1356"/>
      <c r="AD3" s="1356"/>
      <c r="AE3" s="1356"/>
      <c r="AF3" s="1357"/>
      <c r="AG3" s="1358"/>
      <c r="AH3" s="295" t="s">
        <v>127</v>
      </c>
      <c r="AI3" s="295"/>
      <c r="AJ3" s="295"/>
      <c r="AK3" s="295"/>
      <c r="AL3" s="295"/>
      <c r="AM3" s="295"/>
      <c r="AN3" s="295"/>
      <c r="AO3" s="295"/>
    </row>
    <row r="4" spans="2:41" s="9" customFormat="1" ht="16.5" customHeight="1">
      <c r="B4" s="1353"/>
      <c r="C4" s="25">
        <v>1</v>
      </c>
      <c r="D4" s="25">
        <v>2</v>
      </c>
      <c r="E4" s="25" t="s">
        <v>128</v>
      </c>
      <c r="F4" s="25">
        <v>4</v>
      </c>
      <c r="G4" s="25">
        <v>5</v>
      </c>
      <c r="H4" s="25">
        <v>6</v>
      </c>
      <c r="I4" s="25">
        <v>7</v>
      </c>
      <c r="J4" s="35"/>
      <c r="K4" s="13"/>
      <c r="L4" s="1356"/>
      <c r="M4" s="1356"/>
      <c r="N4" s="1356"/>
      <c r="O4" s="1358"/>
      <c r="P4" s="1358"/>
      <c r="Q4" s="1358"/>
      <c r="R4" s="1356"/>
      <c r="S4" s="1356"/>
      <c r="T4" s="1356"/>
      <c r="U4" s="1357"/>
      <c r="V4" s="1356"/>
      <c r="W4" s="1356"/>
      <c r="X4" s="1356"/>
      <c r="Y4" s="1356"/>
      <c r="Z4" s="1356"/>
      <c r="AA4" s="1357"/>
      <c r="AB4" s="1356"/>
      <c r="AC4" s="1356"/>
      <c r="AD4" s="1356"/>
      <c r="AE4" s="1356"/>
      <c r="AF4" s="1357"/>
      <c r="AG4" s="1358"/>
      <c r="AH4" s="1356"/>
      <c r="AI4" s="1356"/>
      <c r="AJ4" s="1356"/>
      <c r="AK4" s="1356"/>
      <c r="AL4" s="1356"/>
      <c r="AM4" s="1356"/>
      <c r="AN4" s="1356"/>
      <c r="AO4" s="1356"/>
    </row>
    <row r="5" spans="2:41" s="9" customFormat="1" ht="126" customHeight="1">
      <c r="B5" s="2155" t="s">
        <v>129</v>
      </c>
      <c r="C5" s="2153" t="s">
        <v>130</v>
      </c>
      <c r="D5" s="2153" t="s">
        <v>131</v>
      </c>
      <c r="E5" s="2153" t="s">
        <v>132</v>
      </c>
      <c r="F5" s="2157" t="s">
        <v>133</v>
      </c>
      <c r="G5" s="2153" t="s">
        <v>134</v>
      </c>
      <c r="H5" s="278" t="s">
        <v>135</v>
      </c>
      <c r="I5" s="278" t="s">
        <v>136</v>
      </c>
      <c r="J5" s="279"/>
      <c r="K5" s="2153" t="s">
        <v>137</v>
      </c>
      <c r="L5" s="15"/>
      <c r="M5" s="2153" t="s">
        <v>138</v>
      </c>
      <c r="N5" s="2153" t="s">
        <v>139</v>
      </c>
      <c r="O5" s="285"/>
      <c r="P5" s="285"/>
      <c r="Q5" s="285"/>
      <c r="R5" s="1356"/>
      <c r="S5" s="1356"/>
      <c r="T5" s="1356"/>
      <c r="U5" s="1357"/>
      <c r="V5" s="1356" t="s">
        <v>138</v>
      </c>
      <c r="W5" s="1356"/>
      <c r="X5" s="1356"/>
      <c r="Y5" s="1356"/>
      <c r="Z5" s="1356"/>
      <c r="AA5" s="1357"/>
      <c r="AB5" s="1356"/>
      <c r="AC5" s="1356"/>
      <c r="AD5" s="1356"/>
      <c r="AE5" s="1356"/>
      <c r="AF5" s="1357"/>
      <c r="AG5" s="1358"/>
      <c r="AH5" s="2155" t="s">
        <v>129</v>
      </c>
      <c r="AI5" s="2153" t="s">
        <v>130</v>
      </c>
      <c r="AJ5" s="2153" t="s">
        <v>131</v>
      </c>
      <c r="AK5" s="2153" t="s">
        <v>132</v>
      </c>
      <c r="AL5" s="2157" t="s">
        <v>133</v>
      </c>
      <c r="AM5" s="2153" t="s">
        <v>134</v>
      </c>
      <c r="AN5" s="278" t="s">
        <v>140</v>
      </c>
      <c r="AO5" s="278" t="s">
        <v>136</v>
      </c>
    </row>
    <row r="6" spans="2:41" s="9" customFormat="1" ht="15.6">
      <c r="B6" s="2156"/>
      <c r="C6" s="2154"/>
      <c r="D6" s="2154"/>
      <c r="E6" s="2154"/>
      <c r="F6" s="2158"/>
      <c r="G6" s="2154"/>
      <c r="H6" s="2134" t="s">
        <v>141</v>
      </c>
      <c r="I6" s="2134" t="s">
        <v>141</v>
      </c>
      <c r="J6" s="279"/>
      <c r="K6" s="2153"/>
      <c r="L6" s="15"/>
      <c r="M6" s="2153"/>
      <c r="N6" s="2153"/>
      <c r="O6" s="285"/>
      <c r="P6" s="285"/>
      <c r="Q6" s="285"/>
      <c r="R6" s="1356"/>
      <c r="S6" s="1356"/>
      <c r="T6" s="1356"/>
      <c r="U6" s="1357"/>
      <c r="V6" s="327" t="s">
        <v>142</v>
      </c>
      <c r="W6" s="1356"/>
      <c r="X6" s="1356"/>
      <c r="Y6" s="1356"/>
      <c r="Z6" s="1356"/>
      <c r="AA6" s="1357"/>
      <c r="AB6" s="327" t="s">
        <v>143</v>
      </c>
      <c r="AC6" s="1356"/>
      <c r="AD6" s="327" t="s">
        <v>144</v>
      </c>
      <c r="AE6" s="1356"/>
      <c r="AF6" s="1357"/>
      <c r="AG6" s="1358"/>
      <c r="AH6" s="2156"/>
      <c r="AI6" s="2154"/>
      <c r="AJ6" s="2154"/>
      <c r="AK6" s="2154"/>
      <c r="AL6" s="2158"/>
      <c r="AM6" s="2154"/>
      <c r="AN6" s="2134" t="s">
        <v>141</v>
      </c>
      <c r="AO6" s="2134" t="s">
        <v>141</v>
      </c>
    </row>
    <row r="7" spans="2:41" s="9" customFormat="1" ht="15.6">
      <c r="B7" s="1353"/>
      <c r="C7" s="1353"/>
      <c r="D7" s="1353"/>
      <c r="E7" s="1353"/>
      <c r="F7" s="1353"/>
      <c r="G7" s="1353"/>
      <c r="H7" s="1353"/>
      <c r="I7" s="1353"/>
      <c r="J7" s="35"/>
      <c r="K7" s="13"/>
      <c r="L7" s="1356"/>
      <c r="M7" s="1356"/>
      <c r="N7" s="1356"/>
      <c r="O7" s="1358"/>
      <c r="P7" s="1358"/>
      <c r="Q7" s="1358"/>
      <c r="R7" s="1356"/>
      <c r="S7" s="1356"/>
      <c r="T7" s="1356"/>
      <c r="U7" s="1357"/>
      <c r="V7" s="1356" t="s">
        <v>145</v>
      </c>
      <c r="W7" s="1356"/>
      <c r="X7" s="1356"/>
      <c r="Y7" s="1356"/>
      <c r="Z7" s="1356"/>
      <c r="AA7" s="1357"/>
      <c r="AB7" s="1356"/>
      <c r="AC7" s="1356"/>
      <c r="AD7" s="327" t="s">
        <v>146</v>
      </c>
      <c r="AE7" s="1356"/>
      <c r="AF7" s="1357"/>
      <c r="AG7" s="1358"/>
      <c r="AH7" s="1356"/>
      <c r="AI7" s="1356"/>
      <c r="AJ7" s="1356"/>
      <c r="AK7" s="1356"/>
      <c r="AL7" s="1356"/>
      <c r="AM7" s="1356"/>
      <c r="AN7" s="1356"/>
      <c r="AO7" s="1356"/>
    </row>
    <row r="8" spans="2:41" s="9" customFormat="1" ht="15.6">
      <c r="B8" s="309" t="s">
        <v>147</v>
      </c>
      <c r="C8" s="12"/>
      <c r="D8" s="1353"/>
      <c r="E8" s="1353"/>
      <c r="F8" s="1353"/>
      <c r="G8" s="1353"/>
      <c r="H8" s="1353"/>
      <c r="I8" s="1353"/>
      <c r="J8" s="35"/>
      <c r="K8" s="13"/>
      <c r="L8" s="1356"/>
      <c r="M8" s="1356"/>
      <c r="N8" s="1356"/>
      <c r="O8" s="1358"/>
      <c r="P8" s="1358"/>
      <c r="Q8" s="1358"/>
      <c r="R8" s="1356"/>
      <c r="S8" s="1356"/>
      <c r="T8" s="1356"/>
      <c r="U8" s="1357"/>
      <c r="V8" s="324">
        <v>3</v>
      </c>
      <c r="W8" s="324">
        <v>4</v>
      </c>
      <c r="X8" s="324">
        <v>5</v>
      </c>
      <c r="Y8" s="324">
        <v>6</v>
      </c>
      <c r="Z8" s="324">
        <v>7</v>
      </c>
      <c r="AA8" s="328"/>
      <c r="AB8" s="324">
        <v>4</v>
      </c>
      <c r="AC8" s="324">
        <v>5</v>
      </c>
      <c r="AD8" s="324">
        <v>6</v>
      </c>
      <c r="AE8" s="324">
        <v>6</v>
      </c>
      <c r="AF8" s="1357"/>
      <c r="AG8" s="1358"/>
      <c r="AH8" s="309" t="s">
        <v>147</v>
      </c>
      <c r="AI8" s="12"/>
      <c r="AJ8" s="1353"/>
      <c r="AK8" s="1353"/>
      <c r="AL8" s="1353"/>
      <c r="AM8" s="1353"/>
      <c r="AN8" s="1353"/>
      <c r="AO8" s="1353"/>
    </row>
    <row r="9" spans="2:41" s="9" customFormat="1" ht="28.2" customHeight="1">
      <c r="B9" s="288" t="s">
        <v>148</v>
      </c>
      <c r="C9" s="289" t="str">
        <f>IF($K$3="Select company","",VLOOKUP($R$1,C_WQC,2,0))</f>
        <v>PR19SSC_D1</v>
      </c>
      <c r="D9" s="289" t="str">
        <f>IF($K$3="Select company","",INDEX(App1bdata,MATCH($C9,App1bIDnrs,0),20))</f>
        <v>number</v>
      </c>
      <c r="E9" s="289">
        <f>IF($K$3="Select company","",INDEX(App1bdata,MATCH($C9,App1bIDnrs,0),22))</f>
        <v>2</v>
      </c>
      <c r="F9" s="1821">
        <v>8.8000000000000007</v>
      </c>
      <c r="G9" s="1822" t="s">
        <v>973</v>
      </c>
      <c r="H9" s="1827">
        <f>IF($C9="","",SUM(HLOOKUP($C9,'Model outputs - PC level'!$J$5:$BS$25,12,0),HLOOKUP($C9,'Model outputs - PC level'!$J$5:$BS$25,13,0),HLOOKUP($C9,'Model outputs - PC level'!$J$5:$BS$25,15,0),HLOOKUP($C9,'Model outputs - PC level'!$J$5:$BS$25,16,0),HLOOKUP($C9,'Model outputs - PC level'!$J$5:$BS$25,18,0),HLOOKUP($C9,'Model outputs - PC level'!$J$5:$BS$25,19,0)))</f>
        <v>-1.8156000000000003</v>
      </c>
      <c r="I9" s="1823">
        <v>1.8160000000000001</v>
      </c>
      <c r="J9" s="35"/>
      <c r="K9" s="292" t="s">
        <v>149</v>
      </c>
      <c r="L9" s="1356"/>
      <c r="M9" s="326">
        <f>IF(SUM($V9:$Z9)=0,0,$V$6)</f>
        <v>0</v>
      </c>
      <c r="N9" s="338">
        <f>IF(SUM($AB9:$AB9)&lt;&gt;0,$AB$6,IF($AD9=1,$AD$6,IF($AE9=1,$AD$7,0)))</f>
        <v>0</v>
      </c>
      <c r="O9" s="330"/>
      <c r="P9" s="2122"/>
      <c r="Q9" s="363"/>
      <c r="R9" s="1356"/>
      <c r="S9" s="271"/>
      <c r="T9" s="1356"/>
      <c r="U9" s="1357"/>
      <c r="V9" s="325"/>
      <c r="W9" s="325">
        <f>IF($C9="",0,IF(ISBLANK($F9)=TRUE,1,0))</f>
        <v>0</v>
      </c>
      <c r="X9" s="325">
        <f t="shared" ref="X9:X16" si="0">IF($C9="",0,IF(ISBLANK($G9)=TRUE,1,0))</f>
        <v>0</v>
      </c>
      <c r="Y9" s="325"/>
      <c r="Z9" s="325">
        <f t="shared" ref="Z9:Z16" si="1">IF($C9="",0,IF(ISBLANK($I9)=TRUE,1,0))</f>
        <v>0</v>
      </c>
      <c r="AA9" s="1357"/>
      <c r="AB9" s="329">
        <f>IF($F9&lt;0,1,0)</f>
        <v>0</v>
      </c>
      <c r="AC9" s="329"/>
      <c r="AD9" s="325">
        <f>IF(ISERROR($H9)=TRUE,1,0)</f>
        <v>0</v>
      </c>
      <c r="AE9" s="329">
        <f>IF(OR(AND(G9="Yes",H9&gt;=0),AND(G9="No",H9&lt;=0),AND(G9="-",H9=0)),0,1)</f>
        <v>0</v>
      </c>
      <c r="AF9" s="1357"/>
      <c r="AG9" s="1358"/>
      <c r="AH9" s="288" t="str">
        <f>B9</f>
        <v>Water quality compliance (CRI)</v>
      </c>
      <c r="AI9" s="288" t="str">
        <f t="shared" ref="AI9:AK9" si="2">C9</f>
        <v>PR19SSC_D1</v>
      </c>
      <c r="AJ9" s="288" t="str">
        <f t="shared" si="2"/>
        <v>number</v>
      </c>
      <c r="AK9" s="288">
        <f t="shared" si="2"/>
        <v>2</v>
      </c>
      <c r="AL9" s="1443" t="s">
        <v>150</v>
      </c>
      <c r="AM9" s="1444" t="s">
        <v>151</v>
      </c>
      <c r="AN9" s="1445" t="s">
        <v>152</v>
      </c>
      <c r="AO9" s="1446" t="s">
        <v>153</v>
      </c>
    </row>
    <row r="10" spans="2:41" s="9" customFormat="1" ht="28.2" customHeight="1">
      <c r="B10" s="288" t="s">
        <v>154</v>
      </c>
      <c r="C10" s="290" t="str">
        <f>IF($K$3="Select company","",VLOOKUP($R$1,C_WSI,2,0))</f>
        <v>PR19SSC_D2</v>
      </c>
      <c r="D10" s="290" t="str">
        <f>IF($K$3="Select company","",INDEX(App1bdata,MATCH($C10,App1bIDnrs,0),20))</f>
        <v>hh:mm:ss</v>
      </c>
      <c r="E10" s="290">
        <f>IF($K$3="Select company","",INDEX(App1bdata,MATCH($C10,App1bIDnrs,0),22))</f>
        <v>0</v>
      </c>
      <c r="F10" s="2109">
        <v>2.8240740740740739E-3</v>
      </c>
      <c r="G10" s="1822" t="s">
        <v>961</v>
      </c>
      <c r="H10" s="1828">
        <f>IF($C10="","",SUM(HLOOKUP($C10,'Model outputs - PC level'!$J$5:$BS$25,12,0),HLOOKUP($C10,'Model outputs - PC level'!$J$5:$BS$25,13,0),HLOOKUP($C10,'Model outputs - PC level'!$J$5:$BS$25,15,0),HLOOKUP($C10,'Model outputs - PC level'!$J$5:$BS$25,16,0),HLOOKUP($C10,'Model outputs - PC level'!$J$5:$BS$25,18,0),HLOOKUP($C10,'Model outputs - PC level'!$J$5:$BS$25,19,0)))</f>
        <v>0.25938333333333352</v>
      </c>
      <c r="I10" s="1823">
        <v>1.6439999999999999</v>
      </c>
      <c r="J10" s="35"/>
      <c r="K10" s="292" t="s">
        <v>155</v>
      </c>
      <c r="L10" s="1356"/>
      <c r="M10" s="326">
        <f t="shared" ref="M10:M16" si="3">IF(SUM($V10:$Z10)=0,0,$V$6)</f>
        <v>0</v>
      </c>
      <c r="N10" s="338">
        <f>IF(OR($AB10=1,$AD10=1),$AD$6,IF($AE10=1,$AD$7,0))</f>
        <v>0</v>
      </c>
      <c r="O10" s="330"/>
      <c r="P10" s="1958"/>
      <c r="Q10" s="317"/>
      <c r="R10" s="1356"/>
      <c r="S10" s="272"/>
      <c r="T10" s="1356"/>
      <c r="U10" s="1357"/>
      <c r="V10" s="325"/>
      <c r="W10" s="325"/>
      <c r="X10" s="325">
        <f t="shared" si="0"/>
        <v>0</v>
      </c>
      <c r="Y10" s="325"/>
      <c r="Z10" s="325">
        <f t="shared" si="1"/>
        <v>0</v>
      </c>
      <c r="AA10" s="1357"/>
      <c r="AB10" s="329">
        <f>IF(ISERROR($F10)=TRUE,1,0)</f>
        <v>0</v>
      </c>
      <c r="AC10" s="1356"/>
      <c r="AD10" s="325">
        <f t="shared" ref="AD10:AD16" si="4">IF(ISERROR($H10)=TRUE,1,0)</f>
        <v>0</v>
      </c>
      <c r="AE10" s="329">
        <f>IF(OR(AND(G10="Yes",H10&gt;=0),AND(G10="No",H10&lt;=0),AND(G10="-",H10=0)),0,1)</f>
        <v>0</v>
      </c>
      <c r="AF10" s="1357"/>
      <c r="AG10" s="1358"/>
      <c r="AH10" s="288" t="str">
        <f t="shared" ref="AH10:AH16" si="5">B10</f>
        <v>Water supply interruptions</v>
      </c>
      <c r="AI10" s="288" t="str">
        <f t="shared" ref="AI10:AI16" si="6">C10</f>
        <v>PR19SSC_D2</v>
      </c>
      <c r="AJ10" s="288" t="str">
        <f t="shared" ref="AJ10:AJ16" si="7">D10</f>
        <v>hh:mm:ss</v>
      </c>
      <c r="AK10" s="288">
        <f t="shared" ref="AK10:AK16" si="8">E10</f>
        <v>0</v>
      </c>
      <c r="AL10" s="2114" t="s">
        <v>156</v>
      </c>
      <c r="AM10" s="1444" t="s">
        <v>157</v>
      </c>
      <c r="AN10" s="1447" t="s">
        <v>158</v>
      </c>
      <c r="AO10" s="1446" t="s">
        <v>159</v>
      </c>
    </row>
    <row r="11" spans="2:41" s="9" customFormat="1" ht="28.2" customHeight="1">
      <c r="B11" s="288" t="str">
        <f>IF($R$1="NES","Leakage NW region",IF($R$1="SSC","Leakage South Staffs region","Leakage"))</f>
        <v>Leakage South Staffs region</v>
      </c>
      <c r="C11" s="290" t="str">
        <f>IF($K$3="Select company","",VLOOKUP($R$1,C_Leakage,2,0))</f>
        <v>PR19SSC_C1</v>
      </c>
      <c r="D11" s="290" t="str">
        <f>IF($K$3="Select company","",INDEX(App1bdata,MATCH($C11,App1bIDnrs,0),20))</f>
        <v>%</v>
      </c>
      <c r="E11" s="290">
        <f>IF($K$3="Select company","",INDEX(App1bdata,MATCH($C11,App1bIDnrs,0),22))</f>
        <v>1</v>
      </c>
      <c r="F11" s="1826">
        <f>IF(OR($R$1="NES",$R$1="SSC"),'3F.1'!$N$18,'3F'!$N$18)</f>
        <v>11.416781292984869</v>
      </c>
      <c r="G11" s="1822" t="s">
        <v>961</v>
      </c>
      <c r="H11" s="1828">
        <f>IF($C11="","",SUM(HLOOKUP($C11,'Model outputs - PC level'!$J$5:$BS$25,12,0),HLOOKUP($C11,'Model outputs - PC level'!$J$5:$BS$25,13,0),HLOOKUP($C11,'Model outputs - PC level'!$J$5:$BS$25,15,0),HLOOKUP($C11,'Model outputs - PC level'!$J$5:$BS$25,16,0),HLOOKUP($C11,'Model outputs - PC level'!$J$5:$BS$25,18,0),HLOOKUP($C11,'Model outputs - PC level'!$J$5:$BS$25,19,0)))</f>
        <v>0</v>
      </c>
      <c r="I11" s="1823">
        <v>0.66600000000000004</v>
      </c>
      <c r="J11" s="35"/>
      <c r="K11" s="292" t="s">
        <v>160</v>
      </c>
      <c r="L11" s="1356"/>
      <c r="M11" s="326">
        <f t="shared" si="3"/>
        <v>0</v>
      </c>
      <c r="N11" s="338">
        <f>IF(OR($AB11=1,$AD11=1),$AD$6,IF($AE11=1,$AD$7,0))</f>
        <v>0</v>
      </c>
      <c r="O11" s="317"/>
      <c r="P11" s="317"/>
      <c r="Q11" s="317"/>
      <c r="R11" s="1356"/>
      <c r="S11" s="264"/>
      <c r="T11" s="1356"/>
      <c r="U11" s="1357"/>
      <c r="V11" s="325"/>
      <c r="W11" s="325"/>
      <c r="X11" s="325">
        <f t="shared" si="0"/>
        <v>0</v>
      </c>
      <c r="Y11" s="325"/>
      <c r="Z11" s="325">
        <f t="shared" si="1"/>
        <v>0</v>
      </c>
      <c r="AA11" s="1357"/>
      <c r="AB11" s="329">
        <f>IF(ISERROR($F11)=TRUE,1,0)</f>
        <v>0</v>
      </c>
      <c r="AC11" s="1356"/>
      <c r="AD11" s="325">
        <f t="shared" si="4"/>
        <v>0</v>
      </c>
      <c r="AE11" s="329">
        <f>IF(OR(AND(G11="Yes",H11&gt;=0),AND(G11="No",H11&lt;=0),AND(G11="-",H11=0)),0,1)</f>
        <v>0</v>
      </c>
      <c r="AF11" s="1357"/>
      <c r="AG11" s="1358"/>
      <c r="AH11" s="288" t="str">
        <f t="shared" si="5"/>
        <v>Leakage South Staffs region</v>
      </c>
      <c r="AI11" s="288" t="str">
        <f t="shared" si="6"/>
        <v>PR19SSC_C1</v>
      </c>
      <c r="AJ11" s="288" t="str">
        <f t="shared" si="7"/>
        <v>%</v>
      </c>
      <c r="AK11" s="288">
        <f t="shared" si="8"/>
        <v>1</v>
      </c>
      <c r="AL11" s="2115" t="s">
        <v>161</v>
      </c>
      <c r="AM11" s="1444" t="s">
        <v>162</v>
      </c>
      <c r="AN11" s="1447" t="s">
        <v>163</v>
      </c>
      <c r="AO11" s="1446" t="s">
        <v>164</v>
      </c>
    </row>
    <row r="12" spans="2:41" s="9" customFormat="1" ht="28.2" customHeight="1">
      <c r="B12" s="291" t="str">
        <f>IF($R$1="NES","Leakage ESW region",IF($R$1="SSC","Leakage Cambridge region","[For use by NES and SSC only]"))</f>
        <v>Leakage Cambridge region</v>
      </c>
      <c r="C12" s="290" t="str">
        <f>IF(OR($R$1="NES",$R$1="SSC"),VLOOKUP($S$1,C_Leakage,2,0),"")</f>
        <v>PR19SSC_C2</v>
      </c>
      <c r="D12" s="290" t="str">
        <f>IF(OR($R$1="NES",$R$1="SSC"),INDEX(App1bdata,MATCH($C12,App1bIDnrs,0),20),"")</f>
        <v>%</v>
      </c>
      <c r="E12" s="290">
        <f>IF(OR($R$1="NES",$R$1="SSC"),INDEX(App1bdata,MATCH($C12,App1bIDnrs,0),22),"")</f>
        <v>1</v>
      </c>
      <c r="F12" s="1826">
        <f>IF(OR($R$1="NES",$R$1="SSC"),'3F.2'!$N$18,"")</f>
        <v>16.666666666666664</v>
      </c>
      <c r="G12" s="1822" t="s">
        <v>961</v>
      </c>
      <c r="H12" s="1828">
        <f>IF($C12="","",SUM(HLOOKUP($C12,'Model outputs - PC level'!$J$5:$BS$25,12,0),HLOOKUP($C12,'Model outputs - PC level'!$J$5:$BS$25,13,0),HLOOKUP($C12,'Model outputs - PC level'!$J$5:$BS$25,15,0),HLOOKUP($C12,'Model outputs - PC level'!$J$5:$BS$25,16,0),HLOOKUP($C12,'Model outputs - PC level'!$J$5:$BS$25,18,0),HLOOKUP($C12,'Model outputs - PC level'!$J$5:$BS$25,19,0)))</f>
        <v>0.18989999999999999</v>
      </c>
      <c r="I12" s="1823">
        <v>0.63300000000000001</v>
      </c>
      <c r="J12" s="35"/>
      <c r="K12" s="292" t="s">
        <v>160</v>
      </c>
      <c r="L12" s="1356"/>
      <c r="M12" s="326">
        <f>IF($C12="",0,IF(SUM($V12:$Z12)=0,0,$V$6))</f>
        <v>0</v>
      </c>
      <c r="N12" s="338">
        <f>IF($C12="",0,IF(OR($AB12=1,$AD12=1),$AD$6,IF($AE12=1,$AD$7,0)))</f>
        <v>0</v>
      </c>
      <c r="O12" s="317"/>
      <c r="P12" s="317"/>
      <c r="Q12" s="317"/>
      <c r="R12" s="1356"/>
      <c r="S12" s="264"/>
      <c r="T12" s="1356"/>
      <c r="U12" s="1357"/>
      <c r="V12" s="325"/>
      <c r="W12" s="325"/>
      <c r="X12" s="325">
        <f t="shared" si="0"/>
        <v>0</v>
      </c>
      <c r="Y12" s="325"/>
      <c r="Z12" s="325">
        <f t="shared" si="1"/>
        <v>0</v>
      </c>
      <c r="AA12" s="1357"/>
      <c r="AB12" s="329">
        <f>IF($C12="",0,IF(ISERROR($F12)=TRUE,1,0))</f>
        <v>0</v>
      </c>
      <c r="AC12" s="1356"/>
      <c r="AD12" s="329">
        <f>IF($C12="",0,IF(ISERROR($H12)=TRUE,1,0))</f>
        <v>0</v>
      </c>
      <c r="AE12" s="329">
        <f>IF($C12="",0,IF(OR(AND(G12="Yes",H12&gt;=0),AND(G12="No",H12&lt;=0),AND(G12="-",H12=0)),0,1))</f>
        <v>0</v>
      </c>
      <c r="AF12" s="1357"/>
      <c r="AG12" s="1358"/>
      <c r="AH12" s="288" t="str">
        <f t="shared" si="5"/>
        <v>Leakage Cambridge region</v>
      </c>
      <c r="AI12" s="288" t="str">
        <f t="shared" si="6"/>
        <v>PR19SSC_C2</v>
      </c>
      <c r="AJ12" s="288" t="str">
        <f t="shared" si="7"/>
        <v>%</v>
      </c>
      <c r="AK12" s="288">
        <f t="shared" si="8"/>
        <v>1</v>
      </c>
      <c r="AL12" s="2115" t="s">
        <v>165</v>
      </c>
      <c r="AM12" s="1444" t="s">
        <v>166</v>
      </c>
      <c r="AN12" s="1447" t="s">
        <v>167</v>
      </c>
      <c r="AO12" s="1446" t="s">
        <v>168</v>
      </c>
    </row>
    <row r="13" spans="2:41" s="9" customFormat="1" ht="28.2" customHeight="1">
      <c r="B13" s="1971" t="str">
        <f>IF($R$1="SSC","Per capita consumption South Staffs region","Per capita consumption")</f>
        <v>Per capita consumption South Staffs region</v>
      </c>
      <c r="C13" s="290" t="str">
        <f>IF($K$3="Select company","",VLOOKUP($R$1,C_PCC,2,0))</f>
        <v>PR19SSC_C3</v>
      </c>
      <c r="D13" s="290" t="str">
        <f>IF($K$3="Select company","",INDEX(App1bdata,MATCH($C13,App1bIDnrs,0),20))</f>
        <v xml:space="preserve">% </v>
      </c>
      <c r="E13" s="290">
        <f>IF($K$3="Select company","",INDEX(App1bdata,MATCH($C13,App1bIDnrs,0),22))</f>
        <v>1</v>
      </c>
      <c r="F13" s="1826">
        <f>IF($R$1="SSC",'3F.1'!$N$19,'3F'!$N$19)</f>
        <v>-12.373540856031129</v>
      </c>
      <c r="G13" s="1822" t="s">
        <v>973</v>
      </c>
      <c r="H13" s="1828">
        <f>IF($C13="","",SUM(HLOOKUP($C13,'Model outputs - PC level'!$J$5:$BS$25,12,0),HLOOKUP($C13,'Model outputs - PC level'!$J$5:$BS$25,13,0),HLOOKUP($C13,'Model outputs - PC level'!$J$5:$BS$25,15,0),HLOOKUP($C13,'Model outputs - PC level'!$J$5:$BS$25,16,0),HLOOKUP($C13,'Model outputs - PC level'!$J$5:$BS$25,18,0),HLOOKUP($C13,'Model outputs - PC level'!$J$5:$BS$25,19,0)))</f>
        <v>-2.8561000000000001</v>
      </c>
      <c r="I13" s="1823">
        <v>-12.436</v>
      </c>
      <c r="J13" s="35"/>
      <c r="K13" s="292" t="s">
        <v>169</v>
      </c>
      <c r="L13" s="1356"/>
      <c r="M13" s="326">
        <f t="shared" si="3"/>
        <v>0</v>
      </c>
      <c r="N13" s="338">
        <f>IF(OR($AB13=1,$AD13=1),$AD$6,IF($AE13=1,$AD$7,0))</f>
        <v>0</v>
      </c>
      <c r="O13" s="317"/>
      <c r="P13" s="317"/>
      <c r="Q13" s="317"/>
      <c r="R13" s="1356"/>
      <c r="S13" s="264"/>
      <c r="T13" s="1356"/>
      <c r="U13" s="1357"/>
      <c r="V13" s="325"/>
      <c r="W13" s="325"/>
      <c r="X13" s="325">
        <f t="shared" si="0"/>
        <v>0</v>
      </c>
      <c r="Y13" s="325"/>
      <c r="Z13" s="325">
        <f t="shared" si="1"/>
        <v>0</v>
      </c>
      <c r="AA13" s="1357"/>
      <c r="AB13" s="329">
        <f>IF(ISERROR($F13)=TRUE,1,0)</f>
        <v>0</v>
      </c>
      <c r="AC13" s="1356"/>
      <c r="AD13" s="325">
        <f t="shared" si="4"/>
        <v>0</v>
      </c>
      <c r="AE13" s="329">
        <f>IF(OR(AND(G13="Yes",H13&gt;=0),AND(G13="No",H13&lt;=0),AND(G13="-",H13=0)),0,1)</f>
        <v>0</v>
      </c>
      <c r="AF13" s="1357"/>
      <c r="AG13" s="1358"/>
      <c r="AH13" s="288" t="str">
        <f t="shared" si="5"/>
        <v>Per capita consumption South Staffs region</v>
      </c>
      <c r="AI13" s="288" t="str">
        <f t="shared" si="6"/>
        <v>PR19SSC_C3</v>
      </c>
      <c r="AJ13" s="288" t="str">
        <f t="shared" si="7"/>
        <v xml:space="preserve">% </v>
      </c>
      <c r="AK13" s="288">
        <f t="shared" si="8"/>
        <v>1</v>
      </c>
      <c r="AL13" s="2115" t="s">
        <v>170</v>
      </c>
      <c r="AM13" s="1444" t="s">
        <v>171</v>
      </c>
      <c r="AN13" s="1447" t="s">
        <v>172</v>
      </c>
      <c r="AO13" s="1446" t="s">
        <v>173</v>
      </c>
    </row>
    <row r="14" spans="2:41" s="9" customFormat="1" ht="28.2" customHeight="1">
      <c r="B14" s="288" t="str">
        <f>IF($R$1="SSC","Per capita consumption Cambridge region","[For use by SSC only]")</f>
        <v>Per capita consumption Cambridge region</v>
      </c>
      <c r="C14" s="290" t="str">
        <f>IF($R$1="SSC",VLOOKUP($S$1,C_PCC,2,0),"")</f>
        <v>PR19SSC_C4</v>
      </c>
      <c r="D14" s="290" t="str">
        <f>IF($R$1="SSC",INDEX(App1bdata,MATCH($C14,App1bIDnrs,0),20),"")</f>
        <v xml:space="preserve">% </v>
      </c>
      <c r="E14" s="290">
        <f>IF($R$1="SSC",INDEX(App1bdata,MATCH($C14,App1bIDnrs,0),22),"")</f>
        <v>1</v>
      </c>
      <c r="F14" s="1826">
        <f>IF($R$1="SSC",'3F.2'!$N$19,"")</f>
        <v>0</v>
      </c>
      <c r="G14" s="1822" t="s">
        <v>973</v>
      </c>
      <c r="H14" s="1828">
        <f>IF($C14="","",SUM(HLOOKUP($C14,'Model outputs - PC level'!$J$5:$BS$25,12,0),HLOOKUP($C14,'Model outputs - PC level'!$J$5:$BS$25,13,0),HLOOKUP($C14,'Model outputs - PC level'!$J$5:$BS$25,15,0),HLOOKUP($C14,'Model outputs - PC level'!$J$5:$BS$25,16,0),HLOOKUP($C14,'Model outputs - PC level'!$J$5:$BS$25,18,0),HLOOKUP($C14,'Model outputs - PC level'!$J$5:$BS$25,19,0)))</f>
        <v>-0.16750000000000001</v>
      </c>
      <c r="I14" s="1823">
        <v>-0.93500000000000005</v>
      </c>
      <c r="J14" s="35"/>
      <c r="K14" s="292" t="s">
        <v>169</v>
      </c>
      <c r="L14" s="1356"/>
      <c r="M14" s="326">
        <f>IF($C14="",0,IF(SUM($V14:$Z14)=0,0,$V$6))</f>
        <v>0</v>
      </c>
      <c r="N14" s="338">
        <f>IF($C14="",0,IF(OR($AB14=1,$AD14=1),$AD$6,IF($AE14=1,$AD$7,0)))</f>
        <v>0</v>
      </c>
      <c r="O14" s="317"/>
      <c r="P14" s="317"/>
      <c r="Q14" s="317"/>
      <c r="R14" s="1356"/>
      <c r="S14" s="264"/>
      <c r="T14" s="1356"/>
      <c r="U14" s="1357"/>
      <c r="V14" s="325"/>
      <c r="W14" s="325"/>
      <c r="X14" s="325">
        <f t="shared" si="0"/>
        <v>0</v>
      </c>
      <c r="Y14" s="325"/>
      <c r="Z14" s="325">
        <f t="shared" si="1"/>
        <v>0</v>
      </c>
      <c r="AA14" s="1357"/>
      <c r="AB14" s="329">
        <f>IF($C14="",0,IF(ISERROR($F14)=TRUE,1,0))</f>
        <v>0</v>
      </c>
      <c r="AC14" s="1356"/>
      <c r="AD14" s="329">
        <f>IF($C14="",0,IF(ISERROR($H14)=TRUE,1,0))</f>
        <v>0</v>
      </c>
      <c r="AE14" s="329">
        <f>IF($C14="",0,IF(OR(AND(G14="Yes",H14&gt;=0),AND(G14="No",H14&lt;=0),AND(G14="-",H14=0)),0,1))</f>
        <v>0</v>
      </c>
      <c r="AF14" s="1357"/>
      <c r="AG14" s="1358"/>
      <c r="AH14" s="288" t="str">
        <f t="shared" si="5"/>
        <v>Per capita consumption Cambridge region</v>
      </c>
      <c r="AI14" s="288" t="str">
        <f t="shared" si="6"/>
        <v>PR19SSC_C4</v>
      </c>
      <c r="AJ14" s="288" t="str">
        <f t="shared" si="7"/>
        <v xml:space="preserve">% </v>
      </c>
      <c r="AK14" s="288">
        <f t="shared" si="8"/>
        <v>1</v>
      </c>
      <c r="AL14" s="2115" t="s">
        <v>174</v>
      </c>
      <c r="AM14" s="1444" t="s">
        <v>175</v>
      </c>
      <c r="AN14" s="1447" t="s">
        <v>176</v>
      </c>
      <c r="AO14" s="1446" t="s">
        <v>177</v>
      </c>
    </row>
    <row r="15" spans="2:41" s="9" customFormat="1" ht="28.2" customHeight="1">
      <c r="B15" s="288" t="s">
        <v>178</v>
      </c>
      <c r="C15" s="290" t="str">
        <f>IF($K$3="Select company","",VLOOKUP($R$1,C_MRepair,2,0))</f>
        <v>PR19SSC_D4</v>
      </c>
      <c r="D15" s="290" t="str">
        <f>IF($K$3="Select company","",INDEX(App1bdata,MATCH($C15,App1bIDnrs,0),20))</f>
        <v>number</v>
      </c>
      <c r="E15" s="290">
        <f>IF($K$3="Select company","",INDEX(App1bdata,MATCH($C15,App1bIDnrs,0),22))</f>
        <v>1</v>
      </c>
      <c r="F15" s="2107">
        <v>124.2</v>
      </c>
      <c r="G15" s="1822" t="s">
        <v>961</v>
      </c>
      <c r="H15" s="1828">
        <f>IF($C15="","",SUM(HLOOKUP($C15,'Model outputs - PC level'!$J$5:$BS$25,12,0),HLOOKUP($C15,'Model outputs - PC level'!$J$5:$BS$25,13,0),HLOOKUP($C15,'Model outputs - PC level'!$J$5:$BS$25,15,0),HLOOKUP($C15,'Model outputs - PC level'!$J$5:$BS$25,16,0),HLOOKUP($C15,'Model outputs - PC level'!$J$5:$BS$25,18,0),HLOOKUP($C15,'Model outputs - PC level'!$J$5:$BS$25,19,0)))</f>
        <v>0</v>
      </c>
      <c r="I15" s="1823">
        <v>-0.8</v>
      </c>
      <c r="J15" s="35"/>
      <c r="K15" s="292" t="s">
        <v>179</v>
      </c>
      <c r="L15" s="1356"/>
      <c r="M15" s="326">
        <f t="shared" si="3"/>
        <v>0</v>
      </c>
      <c r="N15" s="338">
        <f>IF(OR($AB15=1,$AD15=1),$AD$6,IF($AE15=1,$AD$7,0))</f>
        <v>0</v>
      </c>
      <c r="O15" s="330"/>
      <c r="P15" s="317"/>
      <c r="Q15" s="317"/>
      <c r="R15" s="1356"/>
      <c r="S15" s="264"/>
      <c r="T15" s="1356"/>
      <c r="U15" s="1357"/>
      <c r="V15" s="325"/>
      <c r="W15" s="325"/>
      <c r="X15" s="325">
        <f t="shared" si="0"/>
        <v>0</v>
      </c>
      <c r="Y15" s="325"/>
      <c r="Z15" s="325">
        <f t="shared" si="1"/>
        <v>0</v>
      </c>
      <c r="AA15" s="1357"/>
      <c r="AB15" s="329">
        <f>IF(ISERROR($F15)=TRUE,1,0)</f>
        <v>0</v>
      </c>
      <c r="AC15" s="1356"/>
      <c r="AD15" s="325">
        <f t="shared" si="4"/>
        <v>0</v>
      </c>
      <c r="AE15" s="329">
        <f>IF(OR(AND(G15="Yes",H15&gt;=0),AND(G15="No",H15&lt;=0),AND(G15="-",H15=0)),0,1)</f>
        <v>0</v>
      </c>
      <c r="AF15" s="1357"/>
      <c r="AG15" s="1358"/>
      <c r="AH15" s="288" t="str">
        <f t="shared" si="5"/>
        <v>Mains repairs</v>
      </c>
      <c r="AI15" s="288" t="str">
        <f t="shared" si="6"/>
        <v>PR19SSC_D4</v>
      </c>
      <c r="AJ15" s="288" t="str">
        <f t="shared" si="7"/>
        <v>number</v>
      </c>
      <c r="AK15" s="288">
        <f t="shared" si="8"/>
        <v>1</v>
      </c>
      <c r="AL15" s="2115" t="s">
        <v>180</v>
      </c>
      <c r="AM15" s="1444" t="s">
        <v>181</v>
      </c>
      <c r="AN15" s="1447" t="s">
        <v>182</v>
      </c>
      <c r="AO15" s="1446" t="s">
        <v>183</v>
      </c>
    </row>
    <row r="16" spans="2:41" s="9" customFormat="1" ht="28.2" customHeight="1">
      <c r="B16" s="288" t="s">
        <v>184</v>
      </c>
      <c r="C16" s="290" t="str">
        <f>IF($K$3="Select company","",VLOOKUP($R$1,C_UOutage,2,0))</f>
        <v>PR19SSC_D5</v>
      </c>
      <c r="D16" s="290" t="str">
        <f>IF($K$3="Select company","",INDEX(App1bdata,MATCH($C16,App1bIDnrs,0),20))</f>
        <v>%</v>
      </c>
      <c r="E16" s="290">
        <f>IF($K$3="Select company","",INDEX(App1bdata,MATCH($C16,App1bIDnrs,0),22))</f>
        <v>2</v>
      </c>
      <c r="F16" s="2110">
        <v>1.47</v>
      </c>
      <c r="G16" s="1822" t="s">
        <v>961</v>
      </c>
      <c r="H16" s="1828">
        <f>IF($C16="","",SUM(HLOOKUP($C16,'Model outputs - PC level'!$J$5:$BS$25,12,0),HLOOKUP($C16,'Model outputs - PC level'!$J$5:$BS$25,13,0),HLOOKUP($C16,'Model outputs - PC level'!$J$5:$BS$25,15,0),HLOOKUP($C16,'Model outputs - PC level'!$J$5:$BS$25,16,0),HLOOKUP($C16,'Model outputs - PC level'!$J$5:$BS$25,18,0),HLOOKUP($C16,'Model outputs - PC level'!$J$5:$BS$25,19,0)))</f>
        <v>0.25339999999999996</v>
      </c>
      <c r="I16" s="1823">
        <v>1.266</v>
      </c>
      <c r="J16" s="35"/>
      <c r="K16" s="292" t="s">
        <v>185</v>
      </c>
      <c r="L16" s="1356"/>
      <c r="M16" s="326">
        <f t="shared" si="3"/>
        <v>0</v>
      </c>
      <c r="N16" s="338">
        <f>IF(OR($AB16=1,$AD16=1),$AD$6,IF($AE16=1,$AD$7,0))</f>
        <v>0</v>
      </c>
      <c r="O16" s="330"/>
      <c r="P16" s="317"/>
      <c r="Q16" s="317"/>
      <c r="R16" s="1356"/>
      <c r="S16" s="264"/>
      <c r="T16" s="1356"/>
      <c r="U16" s="1357"/>
      <c r="V16" s="325"/>
      <c r="W16" s="325"/>
      <c r="X16" s="325">
        <f t="shared" si="0"/>
        <v>0</v>
      </c>
      <c r="Y16" s="325"/>
      <c r="Z16" s="325">
        <f t="shared" si="1"/>
        <v>0</v>
      </c>
      <c r="AA16" s="1357"/>
      <c r="AB16" s="329">
        <f>IF(ISERROR($F16)=TRUE,1,0)</f>
        <v>0</v>
      </c>
      <c r="AC16" s="1356"/>
      <c r="AD16" s="325">
        <f t="shared" si="4"/>
        <v>0</v>
      </c>
      <c r="AE16" s="329">
        <f>IF(OR(AND(G16="Yes",H16&gt;=0),AND(G16="No",H16&lt;=0),AND(G16="-",H16=0)),0,1)</f>
        <v>0</v>
      </c>
      <c r="AF16" s="1357"/>
      <c r="AG16" s="1358"/>
      <c r="AH16" s="288" t="str">
        <f t="shared" si="5"/>
        <v>Unplanned outage</v>
      </c>
      <c r="AI16" s="288" t="str">
        <f t="shared" si="6"/>
        <v>PR19SSC_D5</v>
      </c>
      <c r="AJ16" s="288" t="str">
        <f t="shared" si="7"/>
        <v>%</v>
      </c>
      <c r="AK16" s="288">
        <f t="shared" si="8"/>
        <v>2</v>
      </c>
      <c r="AL16" s="2116" t="s">
        <v>186</v>
      </c>
      <c r="AM16" s="1444" t="s">
        <v>187</v>
      </c>
      <c r="AN16" s="1447" t="s">
        <v>188</v>
      </c>
      <c r="AO16" s="1446" t="s">
        <v>189</v>
      </c>
    </row>
    <row r="17" spans="2:41" s="9" customFormat="1" ht="14.4">
      <c r="B17" s="1353"/>
      <c r="C17" s="1353"/>
      <c r="D17" s="1353"/>
      <c r="E17" s="1353"/>
      <c r="F17" s="1353"/>
      <c r="G17" s="1353"/>
      <c r="H17" s="1353"/>
      <c r="I17" s="1353"/>
      <c r="J17" s="1356"/>
      <c r="K17" s="1356"/>
      <c r="L17" s="1356"/>
      <c r="M17" s="1356"/>
      <c r="N17" s="1356"/>
      <c r="O17" s="1358"/>
      <c r="P17" s="1358"/>
      <c r="Q17" s="1358"/>
      <c r="R17" s="1356"/>
      <c r="S17" s="1356"/>
      <c r="T17" s="1356"/>
      <c r="U17" s="1357"/>
      <c r="V17" s="1356" t="s">
        <v>190</v>
      </c>
      <c r="W17" s="1356"/>
      <c r="X17" s="1356"/>
      <c r="Y17" s="1356"/>
      <c r="Z17" s="1356"/>
      <c r="AA17" s="1357"/>
      <c r="AB17" s="1356"/>
      <c r="AC17" s="1356"/>
      <c r="AD17" s="1356"/>
      <c r="AE17" s="1356"/>
      <c r="AF17" s="1357"/>
      <c r="AG17" s="1358"/>
      <c r="AH17" s="1353"/>
      <c r="AI17" s="1353"/>
      <c r="AJ17" s="1353"/>
      <c r="AK17" s="1353"/>
      <c r="AL17" s="1353"/>
      <c r="AM17" s="1353"/>
      <c r="AN17" s="1353"/>
      <c r="AO17" s="1353"/>
    </row>
    <row r="18" spans="2:41" s="9" customFormat="1" ht="16.5" customHeight="1">
      <c r="B18" s="309" t="s">
        <v>191</v>
      </c>
      <c r="C18" s="12"/>
      <c r="D18" s="1353"/>
      <c r="E18" s="1353"/>
      <c r="F18" s="1353"/>
      <c r="G18" s="1353"/>
      <c r="H18" s="1353"/>
      <c r="I18" s="1353"/>
      <c r="J18" s="1356"/>
      <c r="K18" s="1356"/>
      <c r="L18" s="1356"/>
      <c r="M18" s="1356"/>
      <c r="N18" s="1356"/>
      <c r="O18" s="1358"/>
      <c r="P18" s="1358"/>
      <c r="Q18" s="1358"/>
      <c r="R18" s="1356"/>
      <c r="S18" s="1356"/>
      <c r="T18" s="1356"/>
      <c r="U18" s="1357"/>
      <c r="V18" s="324">
        <v>3</v>
      </c>
      <c r="W18" s="324">
        <v>4</v>
      </c>
      <c r="X18" s="324">
        <v>5</v>
      </c>
      <c r="Y18" s="324">
        <v>6</v>
      </c>
      <c r="Z18" s="324">
        <v>7</v>
      </c>
      <c r="AA18" s="328"/>
      <c r="AB18" s="324">
        <v>4</v>
      </c>
      <c r="AC18" s="324">
        <v>5</v>
      </c>
      <c r="AD18" s="324">
        <v>6</v>
      </c>
      <c r="AE18" s="324">
        <v>6</v>
      </c>
      <c r="AF18" s="1357"/>
      <c r="AG18" s="1358"/>
      <c r="AH18" s="309" t="s">
        <v>191</v>
      </c>
      <c r="AI18" s="12"/>
      <c r="AJ18" s="1353"/>
      <c r="AK18" s="1353"/>
      <c r="AL18" s="1353"/>
      <c r="AM18" s="1353"/>
      <c r="AN18" s="1353"/>
      <c r="AO18" s="1353"/>
    </row>
    <row r="19" spans="2:41" s="16" customFormat="1" ht="28.35" customHeight="1">
      <c r="B19" s="291" t="str">
        <f t="shared" ref="B19:B38" si="9">IF($K$3="Select company","",IF($C19="","",INDEX(App1data,MATCH($C19,App1IDnrs,0),5)))</f>
        <v>Financial support</v>
      </c>
      <c r="C19" s="293" t="str">
        <f>IF($K$3="Select company","",IF(HLOOKUP($R$1,BW_FIN_All,'PC lists'!$B33,0)="","",HLOOKUP($R$1,BW_FIN_All,'PC lists'!$B33,0)))</f>
        <v>PR19SSC_B1</v>
      </c>
      <c r="D19" s="293" t="str">
        <f t="shared" ref="D19:D38" si="10">IF($C19="","",INDEX(App1data,MATCH($C19,App1IDnrs,0),20))</f>
        <v>nr</v>
      </c>
      <c r="E19" s="293">
        <f t="shared" ref="E19:E38" si="11">IF($C19="","",INDEX(App1data,MATCH($C19,App1IDnrs,0),22))</f>
        <v>0</v>
      </c>
      <c r="F19" s="1822">
        <v>58000</v>
      </c>
      <c r="G19" s="1822" t="s">
        <v>961</v>
      </c>
      <c r="H19" s="1828">
        <f>IF($C19="","",SUM(HLOOKUP($C19,'Model outputs - PC level'!$J$5:$BS$25,12,0),HLOOKUP($C19,'Model outputs - PC level'!$J$5:$BS$25,13,0),HLOOKUP($C19,'Model outputs - PC level'!$J$5:$BS$25,15,0),HLOOKUP($C19,'Model outputs - PC level'!$J$5:$BS$25,16,0),HLOOKUP($C19,'Model outputs - PC level'!$J$5:$BS$25,18,0),HLOOKUP($C19,'Model outputs - PC level'!$J$5:$BS$25,19,0)))</f>
        <v>0</v>
      </c>
      <c r="I19" s="1825">
        <v>0</v>
      </c>
      <c r="K19" s="292" t="s">
        <v>192</v>
      </c>
      <c r="M19" s="326">
        <f t="shared" ref="M19:M38" si="12">IF(SUM($V19:$Z19)=0,0,$V$6)</f>
        <v>0</v>
      </c>
      <c r="N19" s="338">
        <f>IF($AD19=1,$AD$6,IF($AE19=1,$AD$7,0))</f>
        <v>0</v>
      </c>
      <c r="O19" s="317"/>
      <c r="P19" s="317"/>
      <c r="Q19" s="317"/>
      <c r="R19" s="323"/>
      <c r="S19" s="323"/>
      <c r="U19" s="320"/>
      <c r="V19" s="325"/>
      <c r="W19" s="325">
        <f t="shared" ref="W19:W38" si="13">IF($C19="",0,IF(ISBLANK($F19)=TRUE,1,0))</f>
        <v>0</v>
      </c>
      <c r="X19" s="325">
        <f t="shared" ref="X19:X38" si="14">IF($C19="",0,IF(ISBLANK($G19)=TRUE,1,0))</f>
        <v>0</v>
      </c>
      <c r="Y19" s="325"/>
      <c r="Z19" s="325">
        <f t="shared" ref="Z19:Z38" si="15">IF($C19="",0,IF(ISBLANK($I19)=TRUE,1,0))</f>
        <v>0</v>
      </c>
      <c r="AA19" s="320"/>
      <c r="AD19" s="329">
        <f t="shared" ref="AD19:AD38" si="16">IF($C19="",0,IF(ISERROR($H19)=TRUE,1,0))</f>
        <v>0</v>
      </c>
      <c r="AE19" s="329">
        <f>IF($C19="",0,IF(OR(AND(G19="Yes",H19&gt;=0),AND(G19="No",H19&lt;=0),AND(G19="-",H19=0)),0,1))</f>
        <v>0</v>
      </c>
      <c r="AF19" s="320"/>
      <c r="AG19" s="322"/>
      <c r="AH19" s="291" t="str">
        <f>B19</f>
        <v>Financial support</v>
      </c>
      <c r="AI19" s="291" t="str">
        <f t="shared" ref="AI19:AK19" si="17">C19</f>
        <v>PR19SSC_B1</v>
      </c>
      <c r="AJ19" s="291" t="str">
        <f t="shared" si="17"/>
        <v>nr</v>
      </c>
      <c r="AK19" s="291">
        <f t="shared" si="17"/>
        <v>0</v>
      </c>
      <c r="AL19" s="1444" t="s">
        <v>193</v>
      </c>
      <c r="AM19" s="1444" t="s">
        <v>194</v>
      </c>
      <c r="AN19" s="1447" t="s">
        <v>195</v>
      </c>
      <c r="AO19" s="1449" t="s">
        <v>196</v>
      </c>
    </row>
    <row r="20" spans="2:41" s="16" customFormat="1" ht="28.35" customHeight="1">
      <c r="B20" s="1971" t="str">
        <f t="shared" si="9"/>
        <v>Extra Care assistance</v>
      </c>
      <c r="C20" s="293" t="str">
        <f>IF($K$3="Select company","",IF(HLOOKUP($R$1,BW_FIN_All,'PC lists'!$B34,0)="","",HLOOKUP($R$1,BW_FIN_All,'PC lists'!$B34,0)))</f>
        <v>PR19SSC_B2</v>
      </c>
      <c r="D20" s="293" t="str">
        <f t="shared" si="10"/>
        <v>%</v>
      </c>
      <c r="E20" s="293">
        <f t="shared" si="11"/>
        <v>1</v>
      </c>
      <c r="F20" s="1822">
        <v>5</v>
      </c>
      <c r="G20" s="1822" t="s">
        <v>961</v>
      </c>
      <c r="H20" s="1828">
        <f>IF($C20="","",SUM(HLOOKUP($C20,'Model outputs - PC level'!$J$5:$BS$25,12,0),HLOOKUP($C20,'Model outputs - PC level'!$J$5:$BS$25,13,0),HLOOKUP($C20,'Model outputs - PC level'!$J$5:$BS$25,15,0),HLOOKUP($C20,'Model outputs - PC level'!$J$5:$BS$25,16,0),HLOOKUP($C20,'Model outputs - PC level'!$J$5:$BS$25,18,0),HLOOKUP($C20,'Model outputs - PC level'!$J$5:$BS$25,19,0)))</f>
        <v>0</v>
      </c>
      <c r="I20" s="1823">
        <v>-0.01</v>
      </c>
      <c r="K20" s="292" t="s">
        <v>197</v>
      </c>
      <c r="M20" s="326">
        <f t="shared" si="12"/>
        <v>0</v>
      </c>
      <c r="N20" s="338">
        <f t="shared" ref="N20:N38" si="18">IF($AD20=1,$AD$6,IF($AE20=1,$AD$7,0))</f>
        <v>0</v>
      </c>
      <c r="O20" s="317"/>
      <c r="P20" s="317"/>
      <c r="Q20" s="317"/>
      <c r="S20" s="270"/>
      <c r="U20" s="320"/>
      <c r="V20" s="325"/>
      <c r="W20" s="325">
        <f t="shared" si="13"/>
        <v>0</v>
      </c>
      <c r="X20" s="325">
        <f t="shared" si="14"/>
        <v>0</v>
      </c>
      <c r="Y20" s="325"/>
      <c r="Z20" s="325">
        <f t="shared" si="15"/>
        <v>0</v>
      </c>
      <c r="AA20" s="320"/>
      <c r="AD20" s="329">
        <f t="shared" si="16"/>
        <v>0</v>
      </c>
      <c r="AE20" s="329">
        <f t="shared" ref="AE20:AE38" si="19">IF($C20="",0,IF(OR(AND(G20="Yes",H20&gt;=0),AND(G20="No",H20&lt;=0),AND(G20="-",H20=0)),0,1))</f>
        <v>0</v>
      </c>
      <c r="AF20" s="320"/>
      <c r="AG20" s="322"/>
      <c r="AH20" s="291" t="str">
        <f t="shared" ref="AH20:AH38" si="20">B20</f>
        <v>Extra Care assistance</v>
      </c>
      <c r="AI20" s="291" t="str">
        <f t="shared" ref="AI20:AI38" si="21">C20</f>
        <v>PR19SSC_B2</v>
      </c>
      <c r="AJ20" s="291" t="str">
        <f t="shared" ref="AJ20:AJ38" si="22">D20</f>
        <v>%</v>
      </c>
      <c r="AK20" s="291">
        <f t="shared" ref="AK20:AK38" si="23">E20</f>
        <v>1</v>
      </c>
      <c r="AL20" s="1444" t="s">
        <v>198</v>
      </c>
      <c r="AM20" s="1444" t="s">
        <v>199</v>
      </c>
      <c r="AN20" s="1447" t="s">
        <v>200</v>
      </c>
      <c r="AO20" s="1446" t="s">
        <v>201</v>
      </c>
    </row>
    <row r="21" spans="2:41" s="16" customFormat="1" ht="28.35" customHeight="1">
      <c r="B21" s="1971" t="str">
        <f t="shared" si="9"/>
        <v>Education activity</v>
      </c>
      <c r="C21" s="293" t="str">
        <f>IF($K$3="Select company","",IF(HLOOKUP($R$1,BW_FIN_All,'PC lists'!$B35,0)="","",HLOOKUP($R$1,BW_FIN_All,'PC lists'!$B35,0)))</f>
        <v>PR19SSC_B3</v>
      </c>
      <c r="D21" s="293" t="str">
        <f t="shared" si="10"/>
        <v>nr</v>
      </c>
      <c r="E21" s="293">
        <f t="shared" si="11"/>
        <v>0</v>
      </c>
      <c r="F21" s="1824">
        <v>6000</v>
      </c>
      <c r="G21" s="1822" t="s">
        <v>961</v>
      </c>
      <c r="H21" s="1828">
        <f>IF($C21="","",SUM(HLOOKUP($C21,'Model outputs - PC level'!$J$5:$BS$25,12,0),HLOOKUP($C21,'Model outputs - PC level'!$J$5:$BS$25,13,0),HLOOKUP($C21,'Model outputs - PC level'!$J$5:$BS$25,15,0),HLOOKUP($C21,'Model outputs - PC level'!$J$5:$BS$25,16,0),HLOOKUP($C21,'Model outputs - PC level'!$J$5:$BS$25,18,0),HLOOKUP($C21,'Model outputs - PC level'!$J$5:$BS$25,19,0)))</f>
        <v>0</v>
      </c>
      <c r="I21" s="1823">
        <v>-0.17699999999999999</v>
      </c>
      <c r="K21" s="292" t="s">
        <v>202</v>
      </c>
      <c r="M21" s="326">
        <f t="shared" si="12"/>
        <v>0</v>
      </c>
      <c r="N21" s="338">
        <f t="shared" si="18"/>
        <v>0</v>
      </c>
      <c r="O21" s="317"/>
      <c r="P21" s="317"/>
      <c r="Q21" s="317"/>
      <c r="U21" s="320"/>
      <c r="V21" s="325"/>
      <c r="W21" s="325">
        <f t="shared" si="13"/>
        <v>0</v>
      </c>
      <c r="X21" s="325">
        <f t="shared" si="14"/>
        <v>0</v>
      </c>
      <c r="Y21" s="325"/>
      <c r="Z21" s="325">
        <f t="shared" si="15"/>
        <v>0</v>
      </c>
      <c r="AA21" s="320"/>
      <c r="AD21" s="329">
        <f t="shared" si="16"/>
        <v>0</v>
      </c>
      <c r="AE21" s="329">
        <f t="shared" si="19"/>
        <v>0</v>
      </c>
      <c r="AF21" s="320"/>
      <c r="AG21" s="322"/>
      <c r="AH21" s="291" t="str">
        <f t="shared" si="20"/>
        <v>Education activity</v>
      </c>
      <c r="AI21" s="291" t="str">
        <f t="shared" si="21"/>
        <v>PR19SSC_B3</v>
      </c>
      <c r="AJ21" s="291" t="str">
        <f t="shared" si="22"/>
        <v>nr</v>
      </c>
      <c r="AK21" s="291">
        <f t="shared" si="23"/>
        <v>0</v>
      </c>
      <c r="AL21" s="1450" t="s">
        <v>203</v>
      </c>
      <c r="AM21" s="1444" t="s">
        <v>204</v>
      </c>
      <c r="AN21" s="1447" t="s">
        <v>205</v>
      </c>
      <c r="AO21" s="1446" t="s">
        <v>206</v>
      </c>
    </row>
    <row r="22" spans="2:41" s="16" customFormat="1" ht="28.35" customHeight="1">
      <c r="B22" s="1971" t="str">
        <f t="shared" si="9"/>
        <v>Environmentally sensitive water abstraction</v>
      </c>
      <c r="C22" s="293" t="str">
        <f>IF($K$3="Select company","",IF(HLOOKUP($R$1,BW_FIN_All,'PC lists'!$B36,0)="","",HLOOKUP($R$1,BW_FIN_All,'PC lists'!$B36,0)))</f>
        <v>PR19SSC_C5</v>
      </c>
      <c r="D22" s="293" t="str">
        <f t="shared" si="10"/>
        <v>number</v>
      </c>
      <c r="E22" s="293">
        <f t="shared" si="11"/>
        <v>2</v>
      </c>
      <c r="F22" s="1822">
        <v>0</v>
      </c>
      <c r="G22" s="1822" t="s">
        <v>961</v>
      </c>
      <c r="H22" s="1828">
        <f>IF($C22="","",SUM(HLOOKUP($C22,'Model outputs - PC level'!$J$5:$BS$25,12,0),HLOOKUP($C22,'Model outputs - PC level'!$J$5:$BS$25,13,0),HLOOKUP($C22,'Model outputs - PC level'!$J$5:$BS$25,15,0),HLOOKUP($C22,'Model outputs - PC level'!$J$5:$BS$25,16,0),HLOOKUP($C22,'Model outputs - PC level'!$J$5:$BS$25,18,0),HLOOKUP($C22,'Model outputs - PC level'!$J$5:$BS$25,19,0)))</f>
        <v>0</v>
      </c>
      <c r="I22" s="1823">
        <v>-1.4999999999999999E-2</v>
      </c>
      <c r="K22" s="292" t="s">
        <v>207</v>
      </c>
      <c r="M22" s="326">
        <f t="shared" si="12"/>
        <v>0</v>
      </c>
      <c r="N22" s="338">
        <f t="shared" si="18"/>
        <v>0</v>
      </c>
      <c r="O22" s="317"/>
      <c r="P22" s="317"/>
      <c r="Q22" s="317"/>
      <c r="U22" s="320"/>
      <c r="V22" s="325"/>
      <c r="W22" s="325">
        <f t="shared" si="13"/>
        <v>0</v>
      </c>
      <c r="X22" s="325">
        <f t="shared" si="14"/>
        <v>0</v>
      </c>
      <c r="Y22" s="325"/>
      <c r="Z22" s="325">
        <f t="shared" si="15"/>
        <v>0</v>
      </c>
      <c r="AA22" s="320"/>
      <c r="AD22" s="329">
        <f t="shared" si="16"/>
        <v>0</v>
      </c>
      <c r="AE22" s="329">
        <f t="shared" si="19"/>
        <v>0</v>
      </c>
      <c r="AF22" s="320"/>
      <c r="AG22" s="322"/>
      <c r="AH22" s="291" t="str">
        <f t="shared" si="20"/>
        <v>Environmentally sensitive water abstraction</v>
      </c>
      <c r="AI22" s="291" t="str">
        <f t="shared" si="21"/>
        <v>PR19SSC_C5</v>
      </c>
      <c r="AJ22" s="291" t="str">
        <f t="shared" si="22"/>
        <v>number</v>
      </c>
      <c r="AK22" s="291">
        <f t="shared" si="23"/>
        <v>2</v>
      </c>
      <c r="AL22" s="1444" t="s">
        <v>208</v>
      </c>
      <c r="AM22" s="1444" t="s">
        <v>209</v>
      </c>
      <c r="AN22" s="1447" t="s">
        <v>210</v>
      </c>
      <c r="AO22" s="1446" t="s">
        <v>211</v>
      </c>
    </row>
    <row r="23" spans="2:41" s="16" customFormat="1" ht="28.35" customHeight="1">
      <c r="B23" s="1971" t="str">
        <f t="shared" si="9"/>
        <v>Protecting wildlife, plants, habitats and catchments</v>
      </c>
      <c r="C23" s="293" t="str">
        <f>IF($K$3="Select company","",IF(HLOOKUP($R$1,BW_FIN_All,'PC lists'!$B37,0)="","",HLOOKUP($R$1,BW_FIN_All,'PC lists'!$B37,0)))</f>
        <v>PR19SSC_C7</v>
      </c>
      <c r="D23" s="293" t="str">
        <f t="shared" si="10"/>
        <v>nr</v>
      </c>
      <c r="E23" s="293">
        <f t="shared" si="11"/>
        <v>1</v>
      </c>
      <c r="F23" s="1822">
        <v>783.3</v>
      </c>
      <c r="G23" s="1822" t="s">
        <v>961</v>
      </c>
      <c r="H23" s="1828">
        <f>IF($C23="","",SUM(HLOOKUP($C23,'Model outputs - PC level'!$J$5:$BS$25,12,0),HLOOKUP($C23,'Model outputs - PC level'!$J$5:$BS$25,13,0),HLOOKUP($C23,'Model outputs - PC level'!$J$5:$BS$25,15,0),HLOOKUP($C23,'Model outputs - PC level'!$J$5:$BS$25,16,0),HLOOKUP($C23,'Model outputs - PC level'!$J$5:$BS$25,18,0),HLOOKUP($C23,'Model outputs - PC level'!$J$5:$BS$25,19,0)))</f>
        <v>4.3750000000000004E-2</v>
      </c>
      <c r="I23" s="1823">
        <v>0.22</v>
      </c>
      <c r="K23" s="292" t="s">
        <v>212</v>
      </c>
      <c r="M23" s="326">
        <f t="shared" si="12"/>
        <v>0</v>
      </c>
      <c r="N23" s="338">
        <f t="shared" si="18"/>
        <v>0</v>
      </c>
      <c r="O23" s="317"/>
      <c r="P23" s="317"/>
      <c r="Q23" s="317"/>
      <c r="U23" s="320"/>
      <c r="V23" s="325"/>
      <c r="W23" s="325">
        <f t="shared" si="13"/>
        <v>0</v>
      </c>
      <c r="X23" s="325">
        <f t="shared" si="14"/>
        <v>0</v>
      </c>
      <c r="Y23" s="325"/>
      <c r="Z23" s="325">
        <f t="shared" si="15"/>
        <v>0</v>
      </c>
      <c r="AA23" s="320"/>
      <c r="AD23" s="329">
        <f t="shared" si="16"/>
        <v>0</v>
      </c>
      <c r="AE23" s="329">
        <f t="shared" si="19"/>
        <v>0</v>
      </c>
      <c r="AF23" s="320"/>
      <c r="AG23" s="322"/>
      <c r="AH23" s="291" t="str">
        <f t="shared" si="20"/>
        <v>Protecting wildlife, plants, habitats and catchments</v>
      </c>
      <c r="AI23" s="291" t="str">
        <f t="shared" si="21"/>
        <v>PR19SSC_C7</v>
      </c>
      <c r="AJ23" s="291" t="str">
        <f t="shared" si="22"/>
        <v>nr</v>
      </c>
      <c r="AK23" s="291">
        <f t="shared" si="23"/>
        <v>1</v>
      </c>
      <c r="AL23" s="1444" t="s">
        <v>213</v>
      </c>
      <c r="AM23" s="1444" t="s">
        <v>214</v>
      </c>
      <c r="AN23" s="1447" t="s">
        <v>215</v>
      </c>
      <c r="AO23" s="1446" t="s">
        <v>216</v>
      </c>
    </row>
    <row r="24" spans="2:41" s="16" customFormat="1" ht="28.35" customHeight="1">
      <c r="B24" s="1972" t="str">
        <f t="shared" si="9"/>
        <v>Customer contact about water quality</v>
      </c>
      <c r="C24" s="1953" t="str">
        <f>IF($K$3="Select company","",IF(HLOOKUP($R$1,BW_FIN_All,'PC lists'!$B38,0)="","",HLOOKUP($R$1,BW_FIN_All,'PC lists'!$B38,0)))</f>
        <v>PR19SSC_D6</v>
      </c>
      <c r="D24" s="1953" t="str">
        <f t="shared" si="10"/>
        <v>nr</v>
      </c>
      <c r="E24" s="1953">
        <f t="shared" si="11"/>
        <v>2</v>
      </c>
      <c r="F24" s="1822">
        <v>0.63</v>
      </c>
      <c r="G24" s="1822" t="s">
        <v>961</v>
      </c>
      <c r="H24" s="1828">
        <f>IF($C24="","",SUM(HLOOKUP($C24,'Model outputs - PC level'!$J$5:$BS$25,12,0),HLOOKUP($C24,'Model outputs - PC level'!$J$5:$BS$25,13,0),HLOOKUP($C24,'Model outputs - PC level'!$J$5:$BS$25,15,0),HLOOKUP($C24,'Model outputs - PC level'!$J$5:$BS$25,16,0),HLOOKUP($C24,'Model outputs - PC level'!$J$5:$BS$25,18,0),HLOOKUP($C24,'Model outputs - PC level'!$J$5:$BS$25,19,0)))</f>
        <v>0.28863999999999995</v>
      </c>
      <c r="I24" s="1823">
        <v>1.2809999999999999</v>
      </c>
      <c r="K24" s="292" t="s">
        <v>217</v>
      </c>
      <c r="M24" s="326">
        <f t="shared" si="12"/>
        <v>0</v>
      </c>
      <c r="N24" s="338">
        <f t="shared" si="18"/>
        <v>0</v>
      </c>
      <c r="O24" s="317"/>
      <c r="P24" s="317"/>
      <c r="Q24" s="317"/>
      <c r="U24" s="320"/>
      <c r="V24" s="325"/>
      <c r="W24" s="325">
        <f t="shared" si="13"/>
        <v>0</v>
      </c>
      <c r="X24" s="325">
        <f t="shared" si="14"/>
        <v>0</v>
      </c>
      <c r="Y24" s="325"/>
      <c r="Z24" s="325">
        <f t="shared" si="15"/>
        <v>0</v>
      </c>
      <c r="AA24" s="320"/>
      <c r="AD24" s="329">
        <f t="shared" si="16"/>
        <v>0</v>
      </c>
      <c r="AE24" s="329">
        <f t="shared" si="19"/>
        <v>0</v>
      </c>
      <c r="AF24" s="320"/>
      <c r="AG24" s="322"/>
      <c r="AH24" s="291" t="str">
        <f t="shared" si="20"/>
        <v>Customer contact about water quality</v>
      </c>
      <c r="AI24" s="291" t="str">
        <f t="shared" si="21"/>
        <v>PR19SSC_D6</v>
      </c>
      <c r="AJ24" s="291" t="str">
        <f t="shared" si="22"/>
        <v>nr</v>
      </c>
      <c r="AK24" s="291">
        <f t="shared" si="23"/>
        <v>2</v>
      </c>
      <c r="AL24" s="1444" t="s">
        <v>218</v>
      </c>
      <c r="AM24" s="1444" t="s">
        <v>219</v>
      </c>
      <c r="AN24" s="1447" t="s">
        <v>220</v>
      </c>
      <c r="AO24" s="1446" t="s">
        <v>221</v>
      </c>
    </row>
    <row r="25" spans="2:41" s="16" customFormat="1" ht="28.35" customHeight="1">
      <c r="B25" s="1972" t="str">
        <f t="shared" si="9"/>
        <v>Visible leak repair time</v>
      </c>
      <c r="C25" s="1953" t="str">
        <f>IF($K$3="Select company","",IF(HLOOKUP($R$1,BW_FIN_All,'PC lists'!$B39,0)="","",HLOOKUP($R$1,BW_FIN_All,'PC lists'!$B39,0)))</f>
        <v>PR19SSC_D7</v>
      </c>
      <c r="D25" s="1953" t="str">
        <f t="shared" si="10"/>
        <v>text</v>
      </c>
      <c r="E25" s="1953">
        <f t="shared" si="11"/>
        <v>0</v>
      </c>
      <c r="F25" s="1822">
        <v>4</v>
      </c>
      <c r="G25" s="1822" t="s">
        <v>961</v>
      </c>
      <c r="H25" s="1828">
        <f>IF($C25="","",SUM(HLOOKUP($C25,'Model outputs - PC level'!$J$5:$BS$25,12,0),HLOOKUP($C25,'Model outputs - PC level'!$J$5:$BS$25,13,0),HLOOKUP($C25,'Model outputs - PC level'!$J$5:$BS$25,15,0),HLOOKUP($C25,'Model outputs - PC level'!$J$5:$BS$25,16,0),HLOOKUP($C25,'Model outputs - PC level'!$J$5:$BS$25,18,0),HLOOKUP($C25,'Model outputs - PC level'!$J$5:$BS$25,19,0)))</f>
        <v>0</v>
      </c>
      <c r="I25" s="1823">
        <v>0</v>
      </c>
      <c r="K25" s="292" t="s">
        <v>222</v>
      </c>
      <c r="M25" s="326">
        <f t="shared" si="12"/>
        <v>0</v>
      </c>
      <c r="N25" s="338">
        <f t="shared" si="18"/>
        <v>0</v>
      </c>
      <c r="O25" s="317"/>
      <c r="P25" s="317"/>
      <c r="Q25" s="317"/>
      <c r="U25" s="320"/>
      <c r="V25" s="325"/>
      <c r="W25" s="325">
        <f t="shared" si="13"/>
        <v>0</v>
      </c>
      <c r="X25" s="325">
        <f t="shared" si="14"/>
        <v>0</v>
      </c>
      <c r="Y25" s="325"/>
      <c r="Z25" s="325">
        <f t="shared" si="15"/>
        <v>0</v>
      </c>
      <c r="AA25" s="320"/>
      <c r="AD25" s="329">
        <f t="shared" si="16"/>
        <v>0</v>
      </c>
      <c r="AE25" s="329">
        <f t="shared" si="19"/>
        <v>0</v>
      </c>
      <c r="AF25" s="320"/>
      <c r="AG25" s="322"/>
      <c r="AH25" s="291" t="str">
        <f t="shared" si="20"/>
        <v>Visible leak repair time</v>
      </c>
      <c r="AI25" s="291" t="str">
        <f t="shared" si="21"/>
        <v>PR19SSC_D7</v>
      </c>
      <c r="AJ25" s="291" t="str">
        <f t="shared" si="22"/>
        <v>text</v>
      </c>
      <c r="AK25" s="291">
        <f t="shared" si="23"/>
        <v>0</v>
      </c>
      <c r="AL25" s="1444" t="s">
        <v>223</v>
      </c>
      <c r="AM25" s="1444" t="s">
        <v>224</v>
      </c>
      <c r="AN25" s="1447" t="s">
        <v>225</v>
      </c>
      <c r="AO25" s="1446" t="s">
        <v>226</v>
      </c>
    </row>
    <row r="26" spans="2:41" s="16" customFormat="1" ht="28.35" customHeight="1">
      <c r="B26" s="1972" t="str">
        <f t="shared" si="9"/>
        <v>Water treatment works delivery programme</v>
      </c>
      <c r="C26" s="1953" t="str">
        <f>IF($K$3="Select company","",IF(HLOOKUP($R$1,BW_FIN_All,'PC lists'!$B40,0)="","",HLOOKUP($R$1,BW_FIN_All,'PC lists'!$B40,0)))</f>
        <v>PR19SSC_D8</v>
      </c>
      <c r="D26" s="1953" t="str">
        <f t="shared" si="10"/>
        <v>%</v>
      </c>
      <c r="E26" s="1953">
        <f t="shared" si="11"/>
        <v>1</v>
      </c>
      <c r="F26" s="1822">
        <v>80</v>
      </c>
      <c r="G26" s="1822" t="s">
        <v>961</v>
      </c>
      <c r="H26" s="1828">
        <f>IF($C26="","",SUM(HLOOKUP($C26,'Model outputs - PC level'!$J$5:$BS$25,12,0),HLOOKUP($C26,'Model outputs - PC level'!$J$5:$BS$25,13,0),HLOOKUP($C26,'Model outputs - PC level'!$J$5:$BS$25,15,0),HLOOKUP($C26,'Model outputs - PC level'!$J$5:$BS$25,16,0),HLOOKUP($C26,'Model outputs - PC level'!$J$5:$BS$25,18,0),HLOOKUP($C26,'Model outputs - PC level'!$J$5:$BS$25,19,0)))</f>
        <v>0</v>
      </c>
      <c r="I26" s="1823">
        <v>0</v>
      </c>
      <c r="K26" s="292" t="s">
        <v>227</v>
      </c>
      <c r="M26" s="326">
        <f t="shared" si="12"/>
        <v>0</v>
      </c>
      <c r="N26" s="338">
        <f t="shared" si="18"/>
        <v>0</v>
      </c>
      <c r="O26" s="317"/>
      <c r="P26" s="317"/>
      <c r="Q26" s="317"/>
      <c r="U26" s="320"/>
      <c r="V26" s="325"/>
      <c r="W26" s="325">
        <f t="shared" si="13"/>
        <v>0</v>
      </c>
      <c r="X26" s="325">
        <f t="shared" si="14"/>
        <v>0</v>
      </c>
      <c r="Y26" s="325"/>
      <c r="Z26" s="325">
        <f t="shared" si="15"/>
        <v>0</v>
      </c>
      <c r="AA26" s="320"/>
      <c r="AD26" s="329">
        <f t="shared" si="16"/>
        <v>0</v>
      </c>
      <c r="AE26" s="329">
        <f t="shared" si="19"/>
        <v>0</v>
      </c>
      <c r="AF26" s="320"/>
      <c r="AG26" s="322"/>
      <c r="AH26" s="291" t="str">
        <f t="shared" si="20"/>
        <v>Water treatment works delivery programme</v>
      </c>
      <c r="AI26" s="291" t="str">
        <f t="shared" si="21"/>
        <v>PR19SSC_D8</v>
      </c>
      <c r="AJ26" s="291" t="str">
        <f t="shared" si="22"/>
        <v>%</v>
      </c>
      <c r="AK26" s="291">
        <f t="shared" si="23"/>
        <v>1</v>
      </c>
      <c r="AL26" s="1444" t="s">
        <v>228</v>
      </c>
      <c r="AM26" s="1444" t="s">
        <v>229</v>
      </c>
      <c r="AN26" s="1447" t="s">
        <v>230</v>
      </c>
      <c r="AO26" s="1446" t="s">
        <v>231</v>
      </c>
    </row>
    <row r="27" spans="2:41" s="16" customFormat="1" ht="28.35" customHeight="1">
      <c r="B27" s="1972" t="str">
        <f t="shared" si="9"/>
        <v>Residential void properties and gap sites</v>
      </c>
      <c r="C27" s="1953" t="str">
        <f>IF($K$3="Select company","",IF(HLOOKUP($R$1,BW_FIN_All,'PC lists'!$B41,0)="","",HLOOKUP($R$1,BW_FIN_All,'PC lists'!$B41,0)))</f>
        <v>PR19SSC_E2</v>
      </c>
      <c r="D27" s="1953" t="str">
        <f t="shared" si="10"/>
        <v>%</v>
      </c>
      <c r="E27" s="1953">
        <f t="shared" si="11"/>
        <v>0</v>
      </c>
      <c r="F27" s="1824">
        <v>100</v>
      </c>
      <c r="G27" s="1822" t="s">
        <v>961</v>
      </c>
      <c r="H27" s="1828">
        <f>IF($C27="","",SUM(HLOOKUP($C27,'Model outputs - PC level'!$J$5:$BS$25,12,0),HLOOKUP($C27,'Model outputs - PC level'!$J$5:$BS$25,13,0),HLOOKUP($C27,'Model outputs - PC level'!$J$5:$BS$25,15,0),HLOOKUP($C27,'Model outputs - PC level'!$J$5:$BS$25,16,0),HLOOKUP($C27,'Model outputs - PC level'!$J$5:$BS$25,18,0),HLOOKUP($C27,'Model outputs - PC level'!$J$5:$BS$25,19,0)))</f>
        <v>0</v>
      </c>
      <c r="I27" s="1823">
        <v>0</v>
      </c>
      <c r="K27" s="292" t="s">
        <v>232</v>
      </c>
      <c r="M27" s="326">
        <f t="shared" si="12"/>
        <v>0</v>
      </c>
      <c r="N27" s="338">
        <f t="shared" si="18"/>
        <v>0</v>
      </c>
      <c r="O27" s="317"/>
      <c r="P27" s="317"/>
      <c r="Q27" s="317"/>
      <c r="U27" s="320"/>
      <c r="V27" s="325"/>
      <c r="W27" s="325">
        <f t="shared" si="13"/>
        <v>0</v>
      </c>
      <c r="X27" s="325">
        <f t="shared" si="14"/>
        <v>0</v>
      </c>
      <c r="Y27" s="325"/>
      <c r="Z27" s="325">
        <f t="shared" si="15"/>
        <v>0</v>
      </c>
      <c r="AA27" s="320"/>
      <c r="AD27" s="329">
        <f t="shared" si="16"/>
        <v>0</v>
      </c>
      <c r="AE27" s="329">
        <f t="shared" si="19"/>
        <v>0</v>
      </c>
      <c r="AF27" s="320"/>
      <c r="AG27" s="322"/>
      <c r="AH27" s="291" t="str">
        <f t="shared" si="20"/>
        <v>Residential void properties and gap sites</v>
      </c>
      <c r="AI27" s="291" t="str">
        <f t="shared" si="21"/>
        <v>PR19SSC_E2</v>
      </c>
      <c r="AJ27" s="291" t="str">
        <f t="shared" si="22"/>
        <v>%</v>
      </c>
      <c r="AK27" s="291">
        <f t="shared" si="23"/>
        <v>0</v>
      </c>
      <c r="AL27" s="1450" t="s">
        <v>233</v>
      </c>
      <c r="AM27" s="1444" t="s">
        <v>234</v>
      </c>
      <c r="AN27" s="1447" t="s">
        <v>235</v>
      </c>
      <c r="AO27" s="1446" t="s">
        <v>236</v>
      </c>
    </row>
    <row r="28" spans="2:41" s="16" customFormat="1" ht="28.35" customHeight="1">
      <c r="B28" s="1952" t="str">
        <f t="shared" si="9"/>
        <v/>
      </c>
      <c r="C28" s="1953" t="str">
        <f>IF($K$3="Select company","",IF(HLOOKUP($R$1,BW_FIN_All,'PC lists'!$B42,0)="","",HLOOKUP($R$1,BW_FIN_All,'PC lists'!$B42,0)))</f>
        <v/>
      </c>
      <c r="D28" s="1953" t="str">
        <f t="shared" si="10"/>
        <v/>
      </c>
      <c r="E28" s="1953" t="str">
        <f t="shared" si="11"/>
        <v/>
      </c>
      <c r="F28" s="1822"/>
      <c r="G28" s="1822"/>
      <c r="H28" s="1828"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823"/>
      <c r="K28" s="292" t="s">
        <v>237</v>
      </c>
      <c r="M28" s="326">
        <f t="shared" si="12"/>
        <v>0</v>
      </c>
      <c r="N28" s="338">
        <f t="shared" si="18"/>
        <v>0</v>
      </c>
      <c r="O28" s="317"/>
      <c r="P28" s="317"/>
      <c r="Q28" s="317"/>
      <c r="U28" s="320"/>
      <c r="V28" s="325"/>
      <c r="W28" s="325">
        <f t="shared" si="13"/>
        <v>0</v>
      </c>
      <c r="X28" s="325">
        <f t="shared" si="14"/>
        <v>0</v>
      </c>
      <c r="Y28" s="325"/>
      <c r="Z28" s="325">
        <f t="shared" si="15"/>
        <v>0</v>
      </c>
      <c r="AA28" s="320"/>
      <c r="AD28" s="329">
        <f t="shared" si="16"/>
        <v>0</v>
      </c>
      <c r="AE28" s="329">
        <f t="shared" si="19"/>
        <v>0</v>
      </c>
      <c r="AF28" s="320"/>
      <c r="AG28" s="322"/>
      <c r="AH28" s="291" t="str">
        <f t="shared" si="20"/>
        <v/>
      </c>
      <c r="AI28" s="291" t="str">
        <f t="shared" si="21"/>
        <v/>
      </c>
      <c r="AJ28" s="291" t="str">
        <f t="shared" si="22"/>
        <v/>
      </c>
      <c r="AK28" s="291" t="str">
        <f t="shared" si="23"/>
        <v/>
      </c>
      <c r="AL28" s="1444" t="s">
        <v>238</v>
      </c>
      <c r="AM28" s="1444" t="s">
        <v>239</v>
      </c>
      <c r="AN28" s="1447" t="s">
        <v>240</v>
      </c>
      <c r="AO28" s="1446" t="s">
        <v>241</v>
      </c>
    </row>
    <row r="29" spans="2:41" s="16" customFormat="1" ht="28.35" customHeight="1">
      <c r="B29" s="288" t="str">
        <f t="shared" si="9"/>
        <v/>
      </c>
      <c r="C29" s="293" t="str">
        <f>IF($K$3="Select company","",IF(HLOOKUP($R$1,BW_FIN_All,'PC lists'!$B43,0)="","",HLOOKUP($R$1,BW_FIN_All,'PC lists'!$B43,0)))</f>
        <v/>
      </c>
      <c r="D29" s="293" t="str">
        <f t="shared" si="10"/>
        <v/>
      </c>
      <c r="E29" s="293" t="str">
        <f t="shared" si="11"/>
        <v/>
      </c>
      <c r="F29" s="1822"/>
      <c r="G29" s="1822"/>
      <c r="H29" s="1828" t="str">
        <f>IF($C29="","",SUM(HLOOKUP($C29,'Model outputs - PC level'!$J$5:$BS$25,12,0),HLOOKUP($C29,'Model outputs - PC level'!$J$5:$BS$25,13,0),HLOOKUP($C29,'Model outputs - PC level'!$J$5:$BS$25,15,0),HLOOKUP($C29,'Model outputs - PC level'!$J$5:$BS$25,16,0),HLOOKUP($C29,'Model outputs - PC level'!$J$5:$BS$25,18,0),HLOOKUP($C29,'Model outputs - PC level'!$J$5:$BS$25,19,0)))</f>
        <v/>
      </c>
      <c r="I29" s="1823"/>
      <c r="K29" s="292" t="s">
        <v>242</v>
      </c>
      <c r="M29" s="326">
        <f t="shared" si="12"/>
        <v>0</v>
      </c>
      <c r="N29" s="338">
        <f t="shared" si="18"/>
        <v>0</v>
      </c>
      <c r="O29" s="317"/>
      <c r="P29" s="317"/>
      <c r="Q29" s="317"/>
      <c r="U29" s="320"/>
      <c r="V29" s="325"/>
      <c r="W29" s="325">
        <f t="shared" si="13"/>
        <v>0</v>
      </c>
      <c r="X29" s="325">
        <f t="shared" si="14"/>
        <v>0</v>
      </c>
      <c r="Y29" s="325"/>
      <c r="Z29" s="325">
        <f t="shared" si="15"/>
        <v>0</v>
      </c>
      <c r="AA29" s="320"/>
      <c r="AD29" s="329">
        <f t="shared" si="16"/>
        <v>0</v>
      </c>
      <c r="AE29" s="329">
        <f t="shared" si="19"/>
        <v>0</v>
      </c>
      <c r="AF29" s="320"/>
      <c r="AG29" s="322"/>
      <c r="AH29" s="291" t="str">
        <f t="shared" si="20"/>
        <v/>
      </c>
      <c r="AI29" s="291" t="str">
        <f t="shared" si="21"/>
        <v/>
      </c>
      <c r="AJ29" s="291" t="str">
        <f t="shared" si="22"/>
        <v/>
      </c>
      <c r="AK29" s="291" t="str">
        <f t="shared" si="23"/>
        <v/>
      </c>
      <c r="AL29" s="1444" t="s">
        <v>243</v>
      </c>
      <c r="AM29" s="1444" t="s">
        <v>244</v>
      </c>
      <c r="AN29" s="1447" t="s">
        <v>245</v>
      </c>
      <c r="AO29" s="1446" t="s">
        <v>246</v>
      </c>
    </row>
    <row r="30" spans="2:41" s="16" customFormat="1" ht="28.35" customHeight="1">
      <c r="B30" s="288" t="str">
        <f t="shared" si="9"/>
        <v/>
      </c>
      <c r="C30" s="293" t="str">
        <f>IF($K$3="Select company","",IF(HLOOKUP($R$1,BW_FIN_All,'PC lists'!$B44,0)="","",HLOOKUP($R$1,BW_FIN_All,'PC lists'!$B44,0)))</f>
        <v/>
      </c>
      <c r="D30" s="293" t="str">
        <f t="shared" si="10"/>
        <v/>
      </c>
      <c r="E30" s="293" t="str">
        <f t="shared" si="11"/>
        <v/>
      </c>
      <c r="F30" s="1822"/>
      <c r="G30" s="1822"/>
      <c r="H30" s="1828" t="str">
        <f>IF($C30="","",SUM(HLOOKUP($C30,'Model outputs - PC level'!$J$5:$BS$25,12,0),HLOOKUP($C30,'Model outputs - PC level'!$J$5:$BS$25,13,0),HLOOKUP($C30,'Model outputs - PC level'!$J$5:$BS$25,15,0),HLOOKUP($C30,'Model outputs - PC level'!$J$5:$BS$25,16,0),HLOOKUP($C30,'Model outputs - PC level'!$J$5:$BS$25,18,0),HLOOKUP($C30,'Model outputs - PC level'!$J$5:$BS$25,19,0)))</f>
        <v/>
      </c>
      <c r="I30" s="1823"/>
      <c r="K30" s="292" t="s">
        <v>247</v>
      </c>
      <c r="M30" s="326">
        <f t="shared" si="12"/>
        <v>0</v>
      </c>
      <c r="N30" s="338">
        <f t="shared" si="18"/>
        <v>0</v>
      </c>
      <c r="O30" s="317"/>
      <c r="P30" s="317"/>
      <c r="Q30" s="317"/>
      <c r="U30" s="320"/>
      <c r="V30" s="325"/>
      <c r="W30" s="325">
        <f t="shared" si="13"/>
        <v>0</v>
      </c>
      <c r="X30" s="325">
        <f t="shared" si="14"/>
        <v>0</v>
      </c>
      <c r="Y30" s="325"/>
      <c r="Z30" s="325">
        <f t="shared" si="15"/>
        <v>0</v>
      </c>
      <c r="AA30" s="320"/>
      <c r="AD30" s="329">
        <f t="shared" si="16"/>
        <v>0</v>
      </c>
      <c r="AE30" s="329">
        <f t="shared" si="19"/>
        <v>0</v>
      </c>
      <c r="AF30" s="320"/>
      <c r="AG30" s="322"/>
      <c r="AH30" s="291" t="str">
        <f t="shared" si="20"/>
        <v/>
      </c>
      <c r="AI30" s="291" t="str">
        <f t="shared" si="21"/>
        <v/>
      </c>
      <c r="AJ30" s="291" t="str">
        <f t="shared" si="22"/>
        <v/>
      </c>
      <c r="AK30" s="291" t="str">
        <f t="shared" si="23"/>
        <v/>
      </c>
      <c r="AL30" s="1444" t="s">
        <v>248</v>
      </c>
      <c r="AM30" s="1444" t="s">
        <v>249</v>
      </c>
      <c r="AN30" s="1447" t="s">
        <v>250</v>
      </c>
      <c r="AO30" s="1446" t="s">
        <v>251</v>
      </c>
    </row>
    <row r="31" spans="2:41" s="16" customFormat="1" ht="28.35" customHeight="1">
      <c r="B31" s="288" t="str">
        <f t="shared" si="9"/>
        <v/>
      </c>
      <c r="C31" s="293" t="str">
        <f>IF($K$3="Select company","",IF(HLOOKUP($R$1,BW_FIN_All,'PC lists'!$B45,0)="","",HLOOKUP($R$1,BW_FIN_All,'PC lists'!$B45,0)))</f>
        <v/>
      </c>
      <c r="D31" s="293" t="str">
        <f t="shared" si="10"/>
        <v/>
      </c>
      <c r="E31" s="293" t="str">
        <f t="shared" si="11"/>
        <v/>
      </c>
      <c r="F31" s="1824"/>
      <c r="G31" s="1822"/>
      <c r="H31" s="1828" t="str">
        <f>IF($C31="","",SUM(HLOOKUP($C31,'Model outputs - PC level'!$J$5:$BS$25,12,0),HLOOKUP($C31,'Model outputs - PC level'!$J$5:$BS$25,13,0),HLOOKUP($C31,'Model outputs - PC level'!$J$5:$BS$25,15,0),HLOOKUP($C31,'Model outputs - PC level'!$J$5:$BS$25,16,0),HLOOKUP($C31,'Model outputs - PC level'!$J$5:$BS$25,18,0),HLOOKUP($C31,'Model outputs - PC level'!$J$5:$BS$25,19,0)))</f>
        <v/>
      </c>
      <c r="I31" s="1823"/>
      <c r="K31" s="292" t="s">
        <v>252</v>
      </c>
      <c r="M31" s="326">
        <f t="shared" si="12"/>
        <v>0</v>
      </c>
      <c r="N31" s="338">
        <f t="shared" si="18"/>
        <v>0</v>
      </c>
      <c r="O31" s="317"/>
      <c r="P31" s="317"/>
      <c r="Q31" s="317"/>
      <c r="U31" s="320"/>
      <c r="V31" s="325"/>
      <c r="W31" s="325">
        <f t="shared" si="13"/>
        <v>0</v>
      </c>
      <c r="X31" s="325">
        <f t="shared" si="14"/>
        <v>0</v>
      </c>
      <c r="Y31" s="325"/>
      <c r="Z31" s="325">
        <f t="shared" si="15"/>
        <v>0</v>
      </c>
      <c r="AA31" s="320"/>
      <c r="AD31" s="329">
        <f t="shared" si="16"/>
        <v>0</v>
      </c>
      <c r="AE31" s="329">
        <f t="shared" si="19"/>
        <v>0</v>
      </c>
      <c r="AF31" s="320"/>
      <c r="AG31" s="322"/>
      <c r="AH31" s="291" t="str">
        <f t="shared" si="20"/>
        <v/>
      </c>
      <c r="AI31" s="291" t="str">
        <f t="shared" si="21"/>
        <v/>
      </c>
      <c r="AJ31" s="291" t="str">
        <f t="shared" si="22"/>
        <v/>
      </c>
      <c r="AK31" s="291" t="str">
        <f t="shared" si="23"/>
        <v/>
      </c>
      <c r="AL31" s="1450" t="s">
        <v>253</v>
      </c>
      <c r="AM31" s="1444" t="s">
        <v>254</v>
      </c>
      <c r="AN31" s="1447" t="s">
        <v>255</v>
      </c>
      <c r="AO31" s="1446" t="s">
        <v>256</v>
      </c>
    </row>
    <row r="32" spans="2:41" s="16" customFormat="1" ht="28.35" customHeight="1">
      <c r="B32" s="288" t="str">
        <f t="shared" si="9"/>
        <v/>
      </c>
      <c r="C32" s="293" t="str">
        <f>IF($K$3="Select company","",IF(HLOOKUP($R$1,BW_FIN_All,'PC lists'!$B46,0)="","",HLOOKUP($R$1,BW_FIN_All,'PC lists'!$B46,0)))</f>
        <v/>
      </c>
      <c r="D32" s="293" t="str">
        <f t="shared" si="10"/>
        <v/>
      </c>
      <c r="E32" s="293" t="str">
        <f t="shared" si="11"/>
        <v/>
      </c>
      <c r="F32" s="1822"/>
      <c r="G32" s="1822"/>
      <c r="H32" s="1828" t="str">
        <f>IF($C32="","",SUM(HLOOKUP($C32,'Model outputs - PC level'!$J$5:$BS$25,12,0),HLOOKUP($C32,'Model outputs - PC level'!$J$5:$BS$25,13,0),HLOOKUP($C32,'Model outputs - PC level'!$J$5:$BS$25,15,0),HLOOKUP($C32,'Model outputs - PC level'!$J$5:$BS$25,16,0),HLOOKUP($C32,'Model outputs - PC level'!$J$5:$BS$25,18,0),HLOOKUP($C32,'Model outputs - PC level'!$J$5:$BS$25,19,0)))</f>
        <v/>
      </c>
      <c r="I32" s="1823"/>
      <c r="K32" s="292" t="s">
        <v>257</v>
      </c>
      <c r="M32" s="326">
        <f t="shared" si="12"/>
        <v>0</v>
      </c>
      <c r="N32" s="338">
        <f t="shared" si="18"/>
        <v>0</v>
      </c>
      <c r="O32" s="317"/>
      <c r="P32" s="317"/>
      <c r="Q32" s="317"/>
      <c r="U32" s="320"/>
      <c r="V32" s="325"/>
      <c r="W32" s="325">
        <f t="shared" si="13"/>
        <v>0</v>
      </c>
      <c r="X32" s="325">
        <f t="shared" si="14"/>
        <v>0</v>
      </c>
      <c r="Y32" s="325"/>
      <c r="Z32" s="325">
        <f t="shared" si="15"/>
        <v>0</v>
      </c>
      <c r="AA32" s="320"/>
      <c r="AD32" s="329">
        <f t="shared" si="16"/>
        <v>0</v>
      </c>
      <c r="AE32" s="329">
        <f t="shared" si="19"/>
        <v>0</v>
      </c>
      <c r="AF32" s="320"/>
      <c r="AG32" s="322"/>
      <c r="AH32" s="291" t="str">
        <f t="shared" si="20"/>
        <v/>
      </c>
      <c r="AI32" s="291" t="str">
        <f t="shared" si="21"/>
        <v/>
      </c>
      <c r="AJ32" s="291" t="str">
        <f t="shared" si="22"/>
        <v/>
      </c>
      <c r="AK32" s="291" t="str">
        <f t="shared" si="23"/>
        <v/>
      </c>
      <c r="AL32" s="1444" t="s">
        <v>258</v>
      </c>
      <c r="AM32" s="1444" t="s">
        <v>259</v>
      </c>
      <c r="AN32" s="1447" t="s">
        <v>260</v>
      </c>
      <c r="AO32" s="1446" t="s">
        <v>261</v>
      </c>
    </row>
    <row r="33" spans="1:41" s="16" customFormat="1" ht="28.35" customHeight="1">
      <c r="B33" s="288" t="str">
        <f t="shared" si="9"/>
        <v/>
      </c>
      <c r="C33" s="293" t="str">
        <f>IF($K$3="Select company","",IF(HLOOKUP($R$1,BW_FIN_All,'PC lists'!$B47,0)="","",HLOOKUP($R$1,BW_FIN_All,'PC lists'!$B47,0)))</f>
        <v/>
      </c>
      <c r="D33" s="293" t="str">
        <f t="shared" si="10"/>
        <v/>
      </c>
      <c r="E33" s="293" t="str">
        <f t="shared" si="11"/>
        <v/>
      </c>
      <c r="F33" s="1822"/>
      <c r="G33" s="1822"/>
      <c r="H33" s="1828" t="str">
        <f>IF($C33="","",SUM(HLOOKUP($C33,'Model outputs - PC level'!$J$5:$BS$25,12,0),HLOOKUP($C33,'Model outputs - PC level'!$J$5:$BS$25,13,0),HLOOKUP($C33,'Model outputs - PC level'!$J$5:$BS$25,15,0),HLOOKUP($C33,'Model outputs - PC level'!$J$5:$BS$25,16,0),HLOOKUP($C33,'Model outputs - PC level'!$J$5:$BS$25,18,0),HLOOKUP($C33,'Model outputs - PC level'!$J$5:$BS$25,19,0)))</f>
        <v/>
      </c>
      <c r="I33" s="1823"/>
      <c r="K33" s="292" t="s">
        <v>262</v>
      </c>
      <c r="M33" s="326">
        <f t="shared" si="12"/>
        <v>0</v>
      </c>
      <c r="N33" s="338">
        <f t="shared" si="18"/>
        <v>0</v>
      </c>
      <c r="O33" s="317"/>
      <c r="P33" s="317"/>
      <c r="Q33" s="317"/>
      <c r="U33" s="320"/>
      <c r="V33" s="325"/>
      <c r="W33" s="325">
        <f t="shared" si="13"/>
        <v>0</v>
      </c>
      <c r="X33" s="325">
        <f t="shared" si="14"/>
        <v>0</v>
      </c>
      <c r="Y33" s="325"/>
      <c r="Z33" s="325">
        <f t="shared" si="15"/>
        <v>0</v>
      </c>
      <c r="AA33" s="320"/>
      <c r="AD33" s="329">
        <f t="shared" si="16"/>
        <v>0</v>
      </c>
      <c r="AE33" s="329">
        <f t="shared" si="19"/>
        <v>0</v>
      </c>
      <c r="AF33" s="320"/>
      <c r="AG33" s="322"/>
      <c r="AH33" s="291" t="str">
        <f t="shared" si="20"/>
        <v/>
      </c>
      <c r="AI33" s="291" t="str">
        <f t="shared" si="21"/>
        <v/>
      </c>
      <c r="AJ33" s="291" t="str">
        <f t="shared" si="22"/>
        <v/>
      </c>
      <c r="AK33" s="291" t="str">
        <f t="shared" si="23"/>
        <v/>
      </c>
      <c r="AL33" s="1444" t="s">
        <v>263</v>
      </c>
      <c r="AM33" s="1444" t="s">
        <v>264</v>
      </c>
      <c r="AN33" s="1447" t="s">
        <v>265</v>
      </c>
      <c r="AO33" s="1446" t="s">
        <v>266</v>
      </c>
    </row>
    <row r="34" spans="1:41" s="16" customFormat="1" ht="28.35" customHeight="1">
      <c r="B34" s="288" t="str">
        <f t="shared" si="9"/>
        <v/>
      </c>
      <c r="C34" s="293" t="str">
        <f>IF($K$3="Select company","",IF(HLOOKUP($R$1,BW_FIN_All,'PC lists'!$B48,0)="","",HLOOKUP($R$1,BW_FIN_All,'PC lists'!$B48,0)))</f>
        <v/>
      </c>
      <c r="D34" s="293" t="str">
        <f t="shared" si="10"/>
        <v/>
      </c>
      <c r="E34" s="293" t="str">
        <f t="shared" si="11"/>
        <v/>
      </c>
      <c r="F34" s="1822"/>
      <c r="G34" s="1822"/>
      <c r="H34" s="1828" t="str">
        <f>IF($C34="","",SUM(HLOOKUP($C34,'Model outputs - PC level'!$J$5:$BS$25,12,0),HLOOKUP($C34,'Model outputs - PC level'!$J$5:$BS$25,13,0),HLOOKUP($C34,'Model outputs - PC level'!$J$5:$BS$25,15,0),HLOOKUP($C34,'Model outputs - PC level'!$J$5:$BS$25,16,0),HLOOKUP($C34,'Model outputs - PC level'!$J$5:$BS$25,18,0),HLOOKUP($C34,'Model outputs - PC level'!$J$5:$BS$25,19,0)))</f>
        <v/>
      </c>
      <c r="I34" s="1823"/>
      <c r="K34" s="292" t="s">
        <v>267</v>
      </c>
      <c r="M34" s="326">
        <f t="shared" si="12"/>
        <v>0</v>
      </c>
      <c r="N34" s="338">
        <f t="shared" si="18"/>
        <v>0</v>
      </c>
      <c r="O34" s="317"/>
      <c r="P34" s="317"/>
      <c r="Q34" s="317"/>
      <c r="U34" s="320"/>
      <c r="V34" s="325"/>
      <c r="W34" s="325">
        <f t="shared" si="13"/>
        <v>0</v>
      </c>
      <c r="X34" s="325">
        <f t="shared" si="14"/>
        <v>0</v>
      </c>
      <c r="Y34" s="325"/>
      <c r="Z34" s="325">
        <f t="shared" si="15"/>
        <v>0</v>
      </c>
      <c r="AA34" s="320"/>
      <c r="AD34" s="329">
        <f t="shared" si="16"/>
        <v>0</v>
      </c>
      <c r="AE34" s="329">
        <f t="shared" si="19"/>
        <v>0</v>
      </c>
      <c r="AF34" s="320"/>
      <c r="AG34" s="322"/>
      <c r="AH34" s="291" t="str">
        <f t="shared" si="20"/>
        <v/>
      </c>
      <c r="AI34" s="291" t="str">
        <f t="shared" si="21"/>
        <v/>
      </c>
      <c r="AJ34" s="291" t="str">
        <f t="shared" si="22"/>
        <v/>
      </c>
      <c r="AK34" s="291" t="str">
        <f t="shared" si="23"/>
        <v/>
      </c>
      <c r="AL34" s="1444" t="s">
        <v>268</v>
      </c>
      <c r="AM34" s="1444" t="s">
        <v>269</v>
      </c>
      <c r="AN34" s="1447" t="s">
        <v>270</v>
      </c>
      <c r="AO34" s="1446" t="s">
        <v>271</v>
      </c>
    </row>
    <row r="35" spans="1:41" s="16" customFormat="1" ht="28.35" customHeight="1">
      <c r="B35" s="288" t="str">
        <f t="shared" si="9"/>
        <v/>
      </c>
      <c r="C35" s="293" t="str">
        <f>IF($K$3="Select company","",IF(HLOOKUP($R$1,BW_FIN_All,'PC lists'!$B49,0)="","",HLOOKUP($R$1,BW_FIN_All,'PC lists'!$B49,0)))</f>
        <v/>
      </c>
      <c r="D35" s="293" t="str">
        <f t="shared" si="10"/>
        <v/>
      </c>
      <c r="E35" s="293" t="str">
        <f t="shared" si="11"/>
        <v/>
      </c>
      <c r="F35" s="1822"/>
      <c r="G35" s="1822"/>
      <c r="H35" s="1828" t="str">
        <f>IF($C35="","",SUM(HLOOKUP($C35,'Model outputs - PC level'!$J$5:$BS$25,12,0),HLOOKUP($C35,'Model outputs - PC level'!$J$5:$BS$25,13,0),HLOOKUP($C35,'Model outputs - PC level'!$J$5:$BS$25,15,0),HLOOKUP($C35,'Model outputs - PC level'!$J$5:$BS$25,16,0),HLOOKUP($C35,'Model outputs - PC level'!$J$5:$BS$25,18,0),HLOOKUP($C35,'Model outputs - PC level'!$J$5:$BS$25,19,0)))</f>
        <v/>
      </c>
      <c r="I35" s="1823"/>
      <c r="K35" s="292" t="s">
        <v>272</v>
      </c>
      <c r="M35" s="326">
        <f t="shared" si="12"/>
        <v>0</v>
      </c>
      <c r="N35" s="338">
        <f t="shared" si="18"/>
        <v>0</v>
      </c>
      <c r="O35" s="317"/>
      <c r="P35" s="317"/>
      <c r="Q35" s="317"/>
      <c r="U35" s="320"/>
      <c r="V35" s="325"/>
      <c r="W35" s="325">
        <f t="shared" si="13"/>
        <v>0</v>
      </c>
      <c r="X35" s="325">
        <f t="shared" si="14"/>
        <v>0</v>
      </c>
      <c r="Y35" s="325"/>
      <c r="Z35" s="325">
        <f t="shared" si="15"/>
        <v>0</v>
      </c>
      <c r="AA35" s="320"/>
      <c r="AD35" s="329">
        <f t="shared" si="16"/>
        <v>0</v>
      </c>
      <c r="AE35" s="329">
        <f t="shared" si="19"/>
        <v>0</v>
      </c>
      <c r="AF35" s="320"/>
      <c r="AG35" s="322"/>
      <c r="AH35" s="291" t="str">
        <f t="shared" si="20"/>
        <v/>
      </c>
      <c r="AI35" s="291" t="str">
        <f t="shared" si="21"/>
        <v/>
      </c>
      <c r="AJ35" s="291" t="str">
        <f t="shared" si="22"/>
        <v/>
      </c>
      <c r="AK35" s="291" t="str">
        <f t="shared" si="23"/>
        <v/>
      </c>
      <c r="AL35" s="1444" t="s">
        <v>273</v>
      </c>
      <c r="AM35" s="1444" t="s">
        <v>274</v>
      </c>
      <c r="AN35" s="1447" t="s">
        <v>275</v>
      </c>
      <c r="AO35" s="1446" t="s">
        <v>276</v>
      </c>
    </row>
    <row r="36" spans="1:41" s="16" customFormat="1" ht="28.35" customHeight="1">
      <c r="B36" s="288" t="str">
        <f t="shared" si="9"/>
        <v/>
      </c>
      <c r="C36" s="293" t="str">
        <f>IF($K$3="Select company","",IF(HLOOKUP($R$1,BW_FIN_All,'PC lists'!$B50,0)="","",HLOOKUP($R$1,BW_FIN_All,'PC lists'!$B50,0)))</f>
        <v/>
      </c>
      <c r="D36" s="293" t="str">
        <f t="shared" si="10"/>
        <v/>
      </c>
      <c r="E36" s="293" t="str">
        <f t="shared" si="11"/>
        <v/>
      </c>
      <c r="F36" s="1822"/>
      <c r="G36" s="1822"/>
      <c r="H36" s="1828" t="str">
        <f>IF($C36="","",SUM(HLOOKUP($C36,'Model outputs - PC level'!$J$5:$BS$25,12,0),HLOOKUP($C36,'Model outputs - PC level'!$J$5:$BS$25,13,0),HLOOKUP($C36,'Model outputs - PC level'!$J$5:$BS$25,15,0),HLOOKUP($C36,'Model outputs - PC level'!$J$5:$BS$25,16,0),HLOOKUP($C36,'Model outputs - PC level'!$J$5:$BS$25,18,0),HLOOKUP($C36,'Model outputs - PC level'!$J$5:$BS$25,19,0)))</f>
        <v/>
      </c>
      <c r="I36" s="1823"/>
      <c r="K36" s="292" t="s">
        <v>277</v>
      </c>
      <c r="M36" s="326">
        <f t="shared" si="12"/>
        <v>0</v>
      </c>
      <c r="N36" s="338">
        <f t="shared" si="18"/>
        <v>0</v>
      </c>
      <c r="O36" s="317"/>
      <c r="P36" s="317"/>
      <c r="Q36" s="317"/>
      <c r="U36" s="320"/>
      <c r="V36" s="325"/>
      <c r="W36" s="325">
        <f t="shared" si="13"/>
        <v>0</v>
      </c>
      <c r="X36" s="325">
        <f t="shared" si="14"/>
        <v>0</v>
      </c>
      <c r="Y36" s="325"/>
      <c r="Z36" s="325">
        <f t="shared" si="15"/>
        <v>0</v>
      </c>
      <c r="AA36" s="320"/>
      <c r="AD36" s="329">
        <f t="shared" si="16"/>
        <v>0</v>
      </c>
      <c r="AE36" s="329">
        <f t="shared" si="19"/>
        <v>0</v>
      </c>
      <c r="AF36" s="320"/>
      <c r="AG36" s="322"/>
      <c r="AH36" s="291" t="str">
        <f t="shared" si="20"/>
        <v/>
      </c>
      <c r="AI36" s="291" t="str">
        <f t="shared" si="21"/>
        <v/>
      </c>
      <c r="AJ36" s="291" t="str">
        <f t="shared" si="22"/>
        <v/>
      </c>
      <c r="AK36" s="291" t="str">
        <f t="shared" si="23"/>
        <v/>
      </c>
      <c r="AL36" s="1444" t="s">
        <v>278</v>
      </c>
      <c r="AM36" s="1444" t="s">
        <v>279</v>
      </c>
      <c r="AN36" s="1447" t="s">
        <v>280</v>
      </c>
      <c r="AO36" s="1446" t="s">
        <v>281</v>
      </c>
    </row>
    <row r="37" spans="1:41" s="16" customFormat="1" ht="28.35" customHeight="1">
      <c r="B37" s="288" t="str">
        <f t="shared" si="9"/>
        <v/>
      </c>
      <c r="C37" s="293" t="str">
        <f>IF($K$3="Select company","",IF(HLOOKUP($R$1,BW_FIN_All,'PC lists'!$B51,0)="","",HLOOKUP($R$1,BW_FIN_All,'PC lists'!$B51,0)))</f>
        <v/>
      </c>
      <c r="D37" s="293" t="str">
        <f t="shared" si="10"/>
        <v/>
      </c>
      <c r="E37" s="293" t="str">
        <f t="shared" si="11"/>
        <v/>
      </c>
      <c r="F37" s="1822"/>
      <c r="G37" s="1822"/>
      <c r="H37" s="1828" t="str">
        <f>IF($C37="","",SUM(HLOOKUP($C37,'Model outputs - PC level'!$J$5:$BS$25,12,0),HLOOKUP($C37,'Model outputs - PC level'!$J$5:$BS$25,13,0),HLOOKUP($C37,'Model outputs - PC level'!$J$5:$BS$25,15,0),HLOOKUP($C37,'Model outputs - PC level'!$J$5:$BS$25,16,0),HLOOKUP($C37,'Model outputs - PC level'!$J$5:$BS$25,18,0),HLOOKUP($C37,'Model outputs - PC level'!$J$5:$BS$25,19,0)))</f>
        <v/>
      </c>
      <c r="I37" s="1823"/>
      <c r="K37" s="292" t="s">
        <v>282</v>
      </c>
      <c r="M37" s="326">
        <f t="shared" si="12"/>
        <v>0</v>
      </c>
      <c r="N37" s="338">
        <f t="shared" si="18"/>
        <v>0</v>
      </c>
      <c r="O37" s="317"/>
      <c r="P37" s="317"/>
      <c r="Q37" s="317"/>
      <c r="U37" s="320"/>
      <c r="V37" s="325"/>
      <c r="W37" s="325">
        <f t="shared" si="13"/>
        <v>0</v>
      </c>
      <c r="X37" s="325">
        <f t="shared" si="14"/>
        <v>0</v>
      </c>
      <c r="Y37" s="325"/>
      <c r="Z37" s="325">
        <f t="shared" si="15"/>
        <v>0</v>
      </c>
      <c r="AA37" s="320"/>
      <c r="AD37" s="329">
        <f t="shared" si="16"/>
        <v>0</v>
      </c>
      <c r="AE37" s="329">
        <f t="shared" si="19"/>
        <v>0</v>
      </c>
      <c r="AF37" s="320"/>
      <c r="AG37" s="322"/>
      <c r="AH37" s="291" t="str">
        <f t="shared" si="20"/>
        <v/>
      </c>
      <c r="AI37" s="291" t="str">
        <f t="shared" si="21"/>
        <v/>
      </c>
      <c r="AJ37" s="291" t="str">
        <f t="shared" si="22"/>
        <v/>
      </c>
      <c r="AK37" s="291" t="str">
        <f t="shared" si="23"/>
        <v/>
      </c>
      <c r="AL37" s="1444" t="s">
        <v>283</v>
      </c>
      <c r="AM37" s="1444" t="s">
        <v>284</v>
      </c>
      <c r="AN37" s="1447" t="s">
        <v>285</v>
      </c>
      <c r="AO37" s="1446" t="s">
        <v>286</v>
      </c>
    </row>
    <row r="38" spans="1:41" s="9" customFormat="1" ht="28.35" customHeight="1">
      <c r="A38" s="1356"/>
      <c r="B38" s="288" t="str">
        <f t="shared" si="9"/>
        <v/>
      </c>
      <c r="C38" s="293" t="str">
        <f>IF($K$3="Select company","",IF(HLOOKUP($R$1,BW_FIN_All,'PC lists'!$B52,0)="","",HLOOKUP($R$1,BW_FIN_All,'PC lists'!$B52,0)))</f>
        <v/>
      </c>
      <c r="D38" s="293" t="str">
        <f t="shared" si="10"/>
        <v/>
      </c>
      <c r="E38" s="293" t="str">
        <f t="shared" si="11"/>
        <v/>
      </c>
      <c r="F38" s="1822"/>
      <c r="G38" s="1822"/>
      <c r="H38" s="1828" t="str">
        <f>IF($C38="","",SUM(HLOOKUP($C38,'Model outputs - PC level'!$J$5:$BS$25,12,0),HLOOKUP($C38,'Model outputs - PC level'!$J$5:$BS$25,13,0),HLOOKUP($C38,'Model outputs - PC level'!$J$5:$BS$25,15,0),HLOOKUP($C38,'Model outputs - PC level'!$J$5:$BS$25,16,0),HLOOKUP($C38,'Model outputs - PC level'!$J$5:$BS$25,18,0),HLOOKUP($C38,'Model outputs - PC level'!$J$5:$BS$25,19,0)))</f>
        <v/>
      </c>
      <c r="I38" s="1823"/>
      <c r="J38" s="16"/>
      <c r="K38" s="292" t="s">
        <v>287</v>
      </c>
      <c r="L38" s="1356"/>
      <c r="M38" s="326">
        <f t="shared" si="12"/>
        <v>0</v>
      </c>
      <c r="N38" s="338">
        <f t="shared" si="18"/>
        <v>0</v>
      </c>
      <c r="O38" s="317"/>
      <c r="P38" s="317"/>
      <c r="Q38" s="317"/>
      <c r="R38" s="1356"/>
      <c r="S38" s="1356"/>
      <c r="T38" s="1356"/>
      <c r="U38" s="1357"/>
      <c r="V38" s="325"/>
      <c r="W38" s="325">
        <f t="shared" si="13"/>
        <v>0</v>
      </c>
      <c r="X38" s="325">
        <f t="shared" si="14"/>
        <v>0</v>
      </c>
      <c r="Y38" s="325"/>
      <c r="Z38" s="325">
        <f t="shared" si="15"/>
        <v>0</v>
      </c>
      <c r="AA38" s="1357"/>
      <c r="AB38" s="1356"/>
      <c r="AC38" s="1356"/>
      <c r="AD38" s="329">
        <f t="shared" si="16"/>
        <v>0</v>
      </c>
      <c r="AE38" s="329">
        <f t="shared" si="19"/>
        <v>0</v>
      </c>
      <c r="AF38" s="1357"/>
      <c r="AG38" s="1358"/>
      <c r="AH38" s="291" t="str">
        <f t="shared" si="20"/>
        <v/>
      </c>
      <c r="AI38" s="291" t="str">
        <f t="shared" si="21"/>
        <v/>
      </c>
      <c r="AJ38" s="291" t="str">
        <f t="shared" si="22"/>
        <v/>
      </c>
      <c r="AK38" s="291" t="str">
        <f t="shared" si="23"/>
        <v/>
      </c>
      <c r="AL38" s="1444" t="s">
        <v>288</v>
      </c>
      <c r="AM38" s="1444" t="s">
        <v>289</v>
      </c>
      <c r="AN38" s="1447" t="s">
        <v>290</v>
      </c>
      <c r="AO38" s="1446" t="s">
        <v>291</v>
      </c>
    </row>
    <row r="39" spans="1:41" s="9" customFormat="1" ht="14.4">
      <c r="A39" s="1356"/>
      <c r="B39" s="1356"/>
      <c r="C39" s="1356"/>
      <c r="D39" s="1356"/>
      <c r="E39" s="1356"/>
      <c r="F39" s="1356"/>
      <c r="G39" s="1356"/>
      <c r="H39" s="1356"/>
      <c r="I39" s="1356"/>
      <c r="J39" s="1356"/>
      <c r="K39" s="1356"/>
      <c r="L39" s="1356"/>
      <c r="M39" s="1356"/>
      <c r="N39" s="1356"/>
      <c r="O39" s="1358"/>
      <c r="P39" s="1358"/>
      <c r="Q39" s="1358"/>
      <c r="R39" s="1356"/>
      <c r="S39" s="1356"/>
      <c r="T39" s="1356"/>
      <c r="U39" s="1357"/>
      <c r="V39" s="1358"/>
      <c r="W39" s="1358"/>
      <c r="X39" s="1358"/>
      <c r="Y39" s="1358"/>
      <c r="Z39" s="1358"/>
      <c r="AA39" s="1357"/>
      <c r="AB39" s="1358"/>
      <c r="AC39" s="1358"/>
      <c r="AD39" s="1358"/>
      <c r="AE39" s="1358"/>
      <c r="AF39" s="1357"/>
      <c r="AG39" s="1358"/>
      <c r="AH39" s="1356"/>
      <c r="AI39" s="1356"/>
      <c r="AJ39" s="1356"/>
      <c r="AK39" s="1356"/>
      <c r="AL39" s="1356"/>
      <c r="AM39" s="1356"/>
      <c r="AN39" s="1356"/>
      <c r="AO39" s="1356"/>
    </row>
    <row r="40" spans="1:41" s="9" customFormat="1" ht="27.6">
      <c r="A40" s="1356"/>
      <c r="B40" s="288" t="s">
        <v>292</v>
      </c>
      <c r="C40" s="348"/>
      <c r="D40" s="293" t="s">
        <v>293</v>
      </c>
      <c r="E40" s="293">
        <v>0</v>
      </c>
      <c r="F40" s="345"/>
      <c r="G40" s="1832">
        <f>IFERROR((COUNTIF($G$9:$G$38,"Yes")/(COUNTA($G$9:$G$38) - COUNTIF($G$9:$G$38,"-")))*100,"")</f>
        <v>82.35294117647058</v>
      </c>
      <c r="H40" s="361"/>
      <c r="I40" s="347"/>
      <c r="J40" s="16"/>
      <c r="K40" s="292" t="s">
        <v>294</v>
      </c>
      <c r="L40" s="1356"/>
      <c r="M40" s="326"/>
      <c r="N40" s="326"/>
      <c r="O40" s="1358"/>
      <c r="P40" s="1358"/>
      <c r="Q40" s="1358"/>
      <c r="R40" s="1356"/>
      <c r="S40" s="1356"/>
      <c r="T40" s="1356"/>
      <c r="U40" s="1357"/>
      <c r="V40" s="1358"/>
      <c r="W40" s="1358"/>
      <c r="X40" s="1358"/>
      <c r="Y40" s="1358"/>
      <c r="Z40" s="1358"/>
      <c r="AA40" s="1357"/>
      <c r="AB40" s="1358"/>
      <c r="AC40" s="1358"/>
      <c r="AD40" s="1358"/>
      <c r="AE40" s="1358"/>
      <c r="AF40" s="1357"/>
      <c r="AG40" s="1358"/>
      <c r="AH40" s="288" t="str">
        <f>B40</f>
        <v>Financial water performance commitments achieved</v>
      </c>
      <c r="AI40" s="348"/>
      <c r="AJ40" s="293" t="str">
        <f>D40</f>
        <v>%</v>
      </c>
      <c r="AK40" s="293"/>
      <c r="AL40" s="345"/>
      <c r="AM40" s="1451" t="s">
        <v>295</v>
      </c>
      <c r="AN40" s="361"/>
      <c r="AO40" s="347"/>
    </row>
    <row r="41" spans="1:41" s="9" customFormat="1" ht="28.5" customHeight="1">
      <c r="A41" s="1356"/>
      <c r="B41" s="288" t="s">
        <v>296</v>
      </c>
      <c r="C41" s="348"/>
      <c r="D41" s="293" t="s">
        <v>293</v>
      </c>
      <c r="E41" s="293">
        <v>0</v>
      </c>
      <c r="F41" s="345"/>
      <c r="G41" s="1833">
        <f>IFERROR(IF('Validation summary'!$F$3="WoC",((COUNTIF($G$9:$G$38,"Yes")+COUNTIF('3E'!$G$9:$G$38,"Yes"))/(COUNTA($G$9:$G$38)-COUNTIF($G$9:$G$38,"-")+COUNTA('3E'!$G$9:$G$38)-COUNTIF('3E'!$G$9:$G$38,"-"))*100),((COUNTIF($G$9:$G$38,"Yes")+COUNTIF('3B'!$G$9:$G$28,"Yes")+COUNTIF('3E'!$G$9:$G$38,"Yes"))/(COUNTA($G$9:$G$38)-COUNTIF($G$9:$G$38,"-")+COUNTA('3B'!$G$9:$G$28)-COUNTIF('3B'!$G$9:$G$28,"-")+COUNTA('3E'!$G$9:$G$38)-COUNTIF('3E'!$G$9:$G$38,"-")))*100),"")</f>
        <v>73.333333333333329</v>
      </c>
      <c r="H41" s="346"/>
      <c r="I41" s="347"/>
      <c r="J41" s="16"/>
      <c r="K41" s="292" t="s">
        <v>297</v>
      </c>
      <c r="L41" s="1356"/>
      <c r="M41" s="326"/>
      <c r="N41" s="326"/>
      <c r="O41" s="1358"/>
      <c r="P41" s="1358"/>
      <c r="Q41" s="1358"/>
      <c r="R41" s="1356"/>
      <c r="S41" s="1356"/>
      <c r="T41" s="1356"/>
      <c r="U41" s="1357"/>
      <c r="V41" s="1358"/>
      <c r="W41" s="1358"/>
      <c r="X41" s="1358"/>
      <c r="Y41" s="1358"/>
      <c r="Z41" s="1358"/>
      <c r="AA41" s="1357"/>
      <c r="AB41" s="1358"/>
      <c r="AC41" s="1358"/>
      <c r="AD41" s="1358"/>
      <c r="AE41" s="1358"/>
      <c r="AF41" s="1357"/>
      <c r="AG41" s="1358"/>
      <c r="AH41" s="288" t="str">
        <f>B41</f>
        <v>Overall performance commitments achieved (excluding C-MEX and D-MEX)</v>
      </c>
      <c r="AI41" s="348"/>
      <c r="AJ41" s="293" t="str">
        <f>D41</f>
        <v>%</v>
      </c>
      <c r="AK41" s="293"/>
      <c r="AL41" s="345"/>
      <c r="AM41" s="1452" t="s">
        <v>298</v>
      </c>
      <c r="AN41" s="346"/>
      <c r="AO41" s="347"/>
    </row>
    <row r="42" spans="1:41" s="9" customFormat="1" ht="14.4">
      <c r="A42" s="1356"/>
      <c r="B42" s="1356"/>
      <c r="C42" s="1356"/>
      <c r="D42" s="1356"/>
      <c r="E42" s="1356"/>
      <c r="F42" s="1356"/>
      <c r="G42" s="1356"/>
      <c r="H42" s="1356"/>
      <c r="I42" s="1356"/>
      <c r="J42" s="1356"/>
      <c r="K42" s="1356"/>
      <c r="L42" s="1356"/>
      <c r="M42" s="1356"/>
      <c r="N42" s="1356"/>
      <c r="O42" s="1358"/>
      <c r="P42" s="1358"/>
      <c r="Q42" s="1358"/>
      <c r="R42" s="1356"/>
      <c r="S42" s="1356"/>
      <c r="T42" s="1356"/>
      <c r="U42" s="1357"/>
      <c r="V42" s="1357"/>
      <c r="W42" s="1357"/>
      <c r="X42" s="1357"/>
      <c r="Y42" s="1357"/>
      <c r="Z42" s="1357"/>
      <c r="AA42" s="1357"/>
      <c r="AB42" s="1357"/>
      <c r="AC42" s="1357"/>
      <c r="AD42" s="1357"/>
      <c r="AE42" s="1357"/>
      <c r="AF42" s="1357"/>
      <c r="AG42" s="1358"/>
      <c r="AH42" s="1356"/>
      <c r="AI42" s="1356"/>
      <c r="AJ42" s="1356"/>
      <c r="AK42" s="1356"/>
      <c r="AL42" s="1356"/>
      <c r="AM42" s="1356"/>
      <c r="AN42" s="1356"/>
      <c r="AO42" s="1356"/>
    </row>
    <row r="43" spans="1:41" ht="14.4">
      <c r="B43" s="276" t="s">
        <v>299</v>
      </c>
      <c r="O43" s="277"/>
      <c r="P43" s="277"/>
      <c r="Q43" s="277"/>
      <c r="U43" s="277"/>
      <c r="V43" s="277"/>
      <c r="W43" s="277"/>
      <c r="X43" s="277"/>
      <c r="Y43" s="277"/>
      <c r="Z43" s="277"/>
      <c r="AA43" s="277"/>
      <c r="AB43" s="277"/>
      <c r="AC43" s="277"/>
      <c r="AD43" s="277"/>
      <c r="AE43" s="277"/>
      <c r="AF43" s="277"/>
    </row>
    <row r="44" spans="1:41">
      <c r="O44" s="277"/>
      <c r="P44" s="277"/>
      <c r="Q44" s="277"/>
      <c r="U44" s="277"/>
      <c r="V44" s="277"/>
      <c r="W44" s="277"/>
      <c r="X44" s="277"/>
      <c r="Y44" s="277"/>
      <c r="Z44" s="277"/>
      <c r="AA44" s="277"/>
      <c r="AB44" s="277"/>
      <c r="AC44" s="277"/>
      <c r="AD44" s="277"/>
      <c r="AE44" s="277"/>
      <c r="AF44" s="277"/>
    </row>
    <row r="45" spans="1:41">
      <c r="B45" s="1818" t="s">
        <v>300</v>
      </c>
      <c r="I45" s="369"/>
      <c r="O45" s="277"/>
      <c r="P45" s="277"/>
      <c r="Q45" s="277"/>
      <c r="U45" s="277"/>
      <c r="V45" s="277"/>
      <c r="W45" s="277"/>
      <c r="X45" s="277"/>
      <c r="Y45" s="277"/>
      <c r="Z45" s="277"/>
      <c r="AA45" s="277"/>
      <c r="AB45" s="277"/>
      <c r="AC45" s="277"/>
      <c r="AD45" s="277"/>
      <c r="AE45" s="277"/>
      <c r="AF45" s="277"/>
    </row>
    <row r="46" spans="1:41">
      <c r="A46" s="277"/>
      <c r="B46" s="371"/>
      <c r="I46" s="369"/>
      <c r="O46" s="277"/>
      <c r="P46" s="277"/>
      <c r="Q46" s="277"/>
      <c r="U46" s="277"/>
      <c r="V46" s="277"/>
      <c r="W46" s="277"/>
      <c r="X46" s="277"/>
      <c r="Y46" s="277"/>
      <c r="Z46" s="277"/>
      <c r="AA46" s="277"/>
      <c r="AB46" s="277"/>
      <c r="AC46" s="277"/>
      <c r="AD46" s="277"/>
      <c r="AE46" s="277"/>
      <c r="AF46" s="277"/>
    </row>
    <row r="47" spans="1:41">
      <c r="A47" s="277"/>
      <c r="B47" s="1968" t="s">
        <v>301</v>
      </c>
      <c r="I47" s="369"/>
      <c r="O47" s="277"/>
      <c r="P47" s="277"/>
      <c r="Q47" s="277"/>
      <c r="U47" s="277"/>
      <c r="V47" s="277"/>
      <c r="W47" s="277"/>
      <c r="X47" s="277"/>
      <c r="Y47" s="277"/>
      <c r="Z47" s="277"/>
      <c r="AA47" s="277"/>
      <c r="AB47" s="277"/>
      <c r="AC47" s="277"/>
      <c r="AD47" s="277"/>
      <c r="AE47" s="277"/>
      <c r="AF47" s="277"/>
    </row>
    <row r="48" spans="1:41">
      <c r="O48" s="277"/>
      <c r="P48" s="277"/>
      <c r="Q48" s="277"/>
      <c r="U48" s="277"/>
      <c r="V48" s="277"/>
      <c r="W48" s="277"/>
      <c r="X48" s="277"/>
      <c r="Y48" s="277"/>
      <c r="Z48" s="277"/>
      <c r="AA48" s="277"/>
      <c r="AB48" s="277"/>
      <c r="AC48" s="277"/>
      <c r="AD48" s="277"/>
      <c r="AE48" s="277"/>
      <c r="AF48" s="277"/>
    </row>
    <row r="49" spans="2:32">
      <c r="B49" s="1819" t="s">
        <v>302</v>
      </c>
      <c r="O49" s="277"/>
      <c r="P49" s="277"/>
      <c r="Q49" s="277"/>
      <c r="U49" s="277"/>
      <c r="V49" s="277"/>
      <c r="W49" s="277"/>
      <c r="X49" s="277"/>
      <c r="Y49" s="277"/>
      <c r="Z49" s="277"/>
      <c r="AA49" s="277"/>
      <c r="AB49" s="277"/>
      <c r="AC49" s="277"/>
      <c r="AD49" s="277"/>
      <c r="AE49" s="277"/>
      <c r="AF49" s="277"/>
    </row>
    <row r="50" spans="2:32">
      <c r="U50" s="277"/>
      <c r="V50" s="277"/>
      <c r="W50" s="277"/>
      <c r="X50" s="277"/>
      <c r="Y50" s="277"/>
      <c r="Z50" s="277"/>
      <c r="AA50" s="277"/>
      <c r="AB50" s="277"/>
      <c r="AC50" s="277"/>
      <c r="AD50" s="277"/>
      <c r="AE50" s="277"/>
      <c r="AF50" s="277"/>
    </row>
    <row r="51" spans="2:32">
      <c r="B51" s="1820" t="s">
        <v>303</v>
      </c>
      <c r="U51" s="277"/>
      <c r="V51" s="277"/>
      <c r="W51" s="277"/>
      <c r="X51" s="277"/>
      <c r="Y51" s="277"/>
      <c r="Z51" s="277"/>
      <c r="AA51" s="277"/>
      <c r="AB51" s="277"/>
      <c r="AC51" s="277"/>
      <c r="AD51" s="277"/>
      <c r="AE51" s="277"/>
      <c r="AF51" s="277"/>
    </row>
    <row r="52" spans="2:32">
      <c r="U52" s="277"/>
      <c r="V52" s="277"/>
      <c r="W52" s="277"/>
      <c r="X52" s="277"/>
      <c r="Y52" s="277"/>
      <c r="Z52" s="277"/>
      <c r="AA52" s="277"/>
      <c r="AB52" s="277"/>
      <c r="AC52" s="277"/>
      <c r="AD52" s="277"/>
      <c r="AE52" s="277"/>
      <c r="AF52" s="277"/>
    </row>
    <row r="53" spans="2:32" ht="14.4">
      <c r="B53" s="294" t="s">
        <v>304</v>
      </c>
      <c r="C53" s="277"/>
      <c r="D53" s="277"/>
      <c r="E53" s="277"/>
      <c r="F53" s="277"/>
      <c r="G53" s="277"/>
      <c r="H53" s="277"/>
      <c r="I53" s="277"/>
      <c r="J53" s="277"/>
      <c r="K53" s="277"/>
      <c r="U53" s="277"/>
      <c r="V53" s="277"/>
      <c r="W53" s="277"/>
      <c r="X53" s="277"/>
      <c r="Y53" s="277"/>
      <c r="Z53" s="277"/>
      <c r="AA53" s="277"/>
      <c r="AB53" s="277"/>
      <c r="AC53" s="277"/>
      <c r="AD53" s="277"/>
      <c r="AE53" s="277"/>
      <c r="AF53" s="277"/>
    </row>
    <row r="54" spans="2:32"/>
  </sheetData>
  <sheetProtection algorithmName="SHA-512" hashValue="ueghsBjKvoCPk4OMpTPev1tFZqqddseVvhYLT3js0pS96XdgTovYKeR8c3PV6HT1oWfMBmQHlsJxU2B144isbg==" saltValue="yy7+OR25dIdENRrtVpIoKQ==" spinCount="100000" sheet="1" objects="1" scenarios="1"/>
  <mergeCells count="15">
    <mergeCell ref="N5:N6"/>
    <mergeCell ref="B5:B6"/>
    <mergeCell ref="E5:E6"/>
    <mergeCell ref="M5:M6"/>
    <mergeCell ref="K5:K6"/>
    <mergeCell ref="G5:G6"/>
    <mergeCell ref="D5:D6"/>
    <mergeCell ref="C5:C6"/>
    <mergeCell ref="F5:F6"/>
    <mergeCell ref="AM5:AM6"/>
    <mergeCell ref="AH5:AH6"/>
    <mergeCell ref="AI5:AI6"/>
    <mergeCell ref="AJ5:AJ6"/>
    <mergeCell ref="AK5:AK6"/>
    <mergeCell ref="AL5:AL6"/>
  </mergeCells>
  <phoneticPr fontId="178" type="noConversion"/>
  <conditionalFormatting sqref="F19:F38 F40:F41">
    <cfRule type="expression" dxfId="374" priority="97">
      <formula>INDIRECT("E" &amp; ROW()) = 5</formula>
    </cfRule>
    <cfRule type="expression" dxfId="373" priority="98">
      <formula>INDIRECT("E" &amp; ROW()) = 4</formula>
    </cfRule>
    <cfRule type="expression" dxfId="372" priority="99">
      <formula>INDIRECT("E" &amp; ROW()) = 3</formula>
    </cfRule>
    <cfRule type="expression" dxfId="371" priority="100">
      <formula>INDIRECT("E" &amp; ROW()) = 2</formula>
    </cfRule>
    <cfRule type="expression" dxfId="370" priority="101">
      <formula>INDIRECT("E" &amp; ROW()) = 1</formula>
    </cfRule>
    <cfRule type="expression" dxfId="369" priority="102">
      <formula>INDIRECT("E" &amp; ROW()) = 0</formula>
    </cfRule>
  </conditionalFormatting>
  <conditionalFormatting sqref="B12">
    <cfRule type="expression" dxfId="368" priority="95">
      <formula>B12="[For use by NES and SSC only]"</formula>
    </cfRule>
  </conditionalFormatting>
  <conditionalFormatting sqref="B14">
    <cfRule type="expression" dxfId="367" priority="94">
      <formula>B14="[For use by SSC only]"</formula>
    </cfRule>
  </conditionalFormatting>
  <conditionalFormatting sqref="M9:M13 M15:M16">
    <cfRule type="cellIs" dxfId="366" priority="73" operator="equal">
      <formula>0</formula>
    </cfRule>
  </conditionalFormatting>
  <conditionalFormatting sqref="M19:M38">
    <cfRule type="cellIs" dxfId="365" priority="72" operator="equal">
      <formula>0</formula>
    </cfRule>
  </conditionalFormatting>
  <conditionalFormatting sqref="M19:M38">
    <cfRule type="cellIs" dxfId="364" priority="71" operator="equal">
      <formula>0</formula>
    </cfRule>
  </conditionalFormatting>
  <conditionalFormatting sqref="N9">
    <cfRule type="cellIs" dxfId="363" priority="65" operator="equal">
      <formula>0</formula>
    </cfRule>
  </conditionalFormatting>
  <conditionalFormatting sqref="M40">
    <cfRule type="cellIs" dxfId="362" priority="56" operator="equal">
      <formula>0</formula>
    </cfRule>
  </conditionalFormatting>
  <conditionalFormatting sqref="M40:N40">
    <cfRule type="cellIs" dxfId="361" priority="55" operator="equal">
      <formula>0</formula>
    </cfRule>
  </conditionalFormatting>
  <conditionalFormatting sqref="M41">
    <cfRule type="cellIs" dxfId="360" priority="48" operator="equal">
      <formula>0</formula>
    </cfRule>
  </conditionalFormatting>
  <conditionalFormatting sqref="M41:N41">
    <cfRule type="cellIs" dxfId="359" priority="47" operator="equal">
      <formula>0</formula>
    </cfRule>
  </conditionalFormatting>
  <conditionalFormatting sqref="E9:E16 E19:E38 E40:E41">
    <cfRule type="cellIs" dxfId="358" priority="46" operator="equal">
      <formula>0</formula>
    </cfRule>
  </conditionalFormatting>
  <conditionalFormatting sqref="M14">
    <cfRule type="cellIs" dxfId="357" priority="32" operator="equal">
      <formula>0</formula>
    </cfRule>
  </conditionalFormatting>
  <conditionalFormatting sqref="N19">
    <cfRule type="cellIs" dxfId="356" priority="30" operator="equal">
      <formula>0</formula>
    </cfRule>
  </conditionalFormatting>
  <conditionalFormatting sqref="N10">
    <cfRule type="cellIs" dxfId="355" priority="18" operator="equal">
      <formula>0</formula>
    </cfRule>
  </conditionalFormatting>
  <conditionalFormatting sqref="N14">
    <cfRule type="cellIs" dxfId="354" priority="13" operator="equal">
      <formula>0</formula>
    </cfRule>
  </conditionalFormatting>
  <conditionalFormatting sqref="N11">
    <cfRule type="cellIs" dxfId="353" priority="17" operator="equal">
      <formula>0</formula>
    </cfRule>
  </conditionalFormatting>
  <conditionalFormatting sqref="N12">
    <cfRule type="cellIs" dxfId="352" priority="16" operator="equal">
      <formula>0</formula>
    </cfRule>
  </conditionalFormatting>
  <conditionalFormatting sqref="N13">
    <cfRule type="cellIs" dxfId="351" priority="15" operator="equal">
      <formula>0</formula>
    </cfRule>
  </conditionalFormatting>
  <conditionalFormatting sqref="N20:N38">
    <cfRule type="cellIs" dxfId="350" priority="10" operator="equal">
      <formula>0</formula>
    </cfRule>
  </conditionalFormatting>
  <conditionalFormatting sqref="N15">
    <cfRule type="cellIs" dxfId="349" priority="12" operator="equal">
      <formula>0</formula>
    </cfRule>
  </conditionalFormatting>
  <conditionalFormatting sqref="N16">
    <cfRule type="cellIs" dxfId="348" priority="11" operator="equal">
      <formula>0</formula>
    </cfRule>
  </conditionalFormatting>
  <conditionalFormatting sqref="AL19:AL38 AL40:AL41">
    <cfRule type="expression" dxfId="347" priority="4">
      <formula>INDIRECT("E" &amp; ROW()) = 5</formula>
    </cfRule>
    <cfRule type="expression" dxfId="346" priority="5">
      <formula>INDIRECT("E" &amp; ROW()) = 4</formula>
    </cfRule>
    <cfRule type="expression" dxfId="345" priority="6">
      <formula>INDIRECT("E" &amp; ROW()) = 3</formula>
    </cfRule>
    <cfRule type="expression" dxfId="344" priority="7">
      <formula>INDIRECT("E" &amp; ROW()) = 2</formula>
    </cfRule>
    <cfRule type="expression" dxfId="343" priority="8">
      <formula>INDIRECT("E" &amp; ROW()) = 1</formula>
    </cfRule>
    <cfRule type="expression" dxfId="342" priority="9">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M13"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Validation!$E$5:$E$7</xm:f>
          </x14:formula1>
          <xm:sqref>G9:G16 G19:G38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1CE"/>
    <pageSetUpPr fitToPage="1"/>
  </sheetPr>
  <dimension ref="B1:AO45"/>
  <sheetViews>
    <sheetView showGridLines="0" zoomScaleNormal="100" zoomScaleSheetLayoutView="100" workbookViewId="0"/>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9" width="10.59765625" style="8" customWidth="1"/>
    <col min="10" max="10" width="2.59765625" style="8" customWidth="1"/>
    <col min="11" max="11" width="8.09765625" style="8" customWidth="1"/>
    <col min="12" max="12" width="1.59765625" style="8" customWidth="1"/>
    <col min="13" max="14" width="12.59765625" style="8" customWidth="1"/>
    <col min="15" max="20" width="8.59765625" style="8" customWidth="1"/>
    <col min="21" max="21" width="1.59765625" style="8" hidden="1" customWidth="1"/>
    <col min="22" max="26" width="3.59765625" style="8" hidden="1" customWidth="1"/>
    <col min="27" max="27" width="1.59765625" style="8" hidden="1" customWidth="1"/>
    <col min="28" max="30" width="3.59765625" style="8" hidden="1" customWidth="1"/>
    <col min="31" max="31" width="6.19921875" style="8" hidden="1" customWidth="1"/>
    <col min="32" max="32" width="1.59765625" style="8" hidden="1" customWidth="1"/>
    <col min="33" max="33" width="8.59765625" style="8" customWidth="1"/>
    <col min="34" max="34" width="27.59765625" style="8" bestFit="1" customWidth="1"/>
    <col min="35" max="35" width="20.59765625" style="8" customWidth="1"/>
    <col min="36" max="36" width="23.5" style="8"/>
    <col min="37" max="41" width="15.59765625" style="8" customWidth="1"/>
    <col min="42" max="16384" width="23.5" style="8"/>
  </cols>
  <sheetData>
    <row r="1" spans="2:41" s="1" customFormat="1" ht="35.25" customHeight="1">
      <c r="B1" s="43" t="s">
        <v>33</v>
      </c>
      <c r="C1" s="5"/>
      <c r="D1" s="5"/>
      <c r="E1" s="5"/>
      <c r="F1" s="5"/>
      <c r="G1" s="5"/>
      <c r="H1" s="7"/>
      <c r="N1" s="1970" t="str">
        <f>'Validation summary'!$B$2</f>
        <v>2023-24</v>
      </c>
      <c r="U1" s="319"/>
      <c r="AA1" s="319"/>
      <c r="AF1" s="319"/>
    </row>
    <row r="2" spans="2:41" s="1" customFormat="1" ht="9.75" customHeight="1">
      <c r="B2" s="7"/>
      <c r="C2" s="7"/>
      <c r="D2" s="7"/>
      <c r="E2" s="7"/>
      <c r="F2" s="7"/>
      <c r="G2" s="7"/>
      <c r="H2" s="7"/>
      <c r="U2" s="319"/>
      <c r="AA2" s="319"/>
      <c r="AF2" s="319"/>
    </row>
    <row r="3" spans="2:41" s="9" customFormat="1" ht="31.5" customHeight="1">
      <c r="B3" s="318" t="s">
        <v>305</v>
      </c>
      <c r="C3" s="295"/>
      <c r="D3" s="295"/>
      <c r="E3" s="295"/>
      <c r="F3" s="295"/>
      <c r="G3" s="295"/>
      <c r="H3" s="295"/>
      <c r="I3" s="295"/>
      <c r="J3" s="296"/>
      <c r="K3" s="307" t="str">
        <f>'Validation summary'!$B$3</f>
        <v>South Staffs Water</v>
      </c>
      <c r="L3" s="297"/>
      <c r="M3" s="298" t="s">
        <v>126</v>
      </c>
      <c r="N3" s="298"/>
      <c r="O3" s="1356"/>
      <c r="P3" s="1356"/>
      <c r="Q3" s="1356"/>
      <c r="R3" s="1356"/>
      <c r="S3" s="1356"/>
      <c r="T3" s="1356"/>
      <c r="U3" s="1357"/>
      <c r="V3" s="1356"/>
      <c r="W3" s="1356"/>
      <c r="X3" s="1356"/>
      <c r="Y3" s="1356"/>
      <c r="Z3" s="1356"/>
      <c r="AA3" s="1357"/>
      <c r="AB3" s="1356"/>
      <c r="AC3" s="1356"/>
      <c r="AD3" s="1356"/>
      <c r="AE3" s="1356"/>
      <c r="AF3" s="1357"/>
      <c r="AG3" s="1356"/>
      <c r="AH3" s="298" t="s">
        <v>127</v>
      </c>
      <c r="AI3" s="1356"/>
      <c r="AJ3" s="1356"/>
      <c r="AK3" s="1356"/>
      <c r="AL3" s="1356"/>
      <c r="AM3" s="1356"/>
      <c r="AN3" s="1356"/>
      <c r="AO3" s="1356"/>
    </row>
    <row r="4" spans="2:41" s="9" customFormat="1" ht="16.5" customHeight="1">
      <c r="B4" s="1353"/>
      <c r="C4" s="25">
        <v>1</v>
      </c>
      <c r="D4" s="25">
        <v>2</v>
      </c>
      <c r="E4" s="25" t="s">
        <v>128</v>
      </c>
      <c r="F4" s="25">
        <v>4</v>
      </c>
      <c r="G4" s="25">
        <v>5</v>
      </c>
      <c r="H4" s="25">
        <v>6</v>
      </c>
      <c r="I4" s="25">
        <v>7</v>
      </c>
      <c r="J4" s="35"/>
      <c r="K4" s="13"/>
      <c r="L4" s="1356"/>
      <c r="M4" s="1356"/>
      <c r="N4" s="1356"/>
      <c r="O4" s="1356"/>
      <c r="P4" s="1356"/>
      <c r="Q4" s="1356"/>
      <c r="R4" s="1356"/>
      <c r="S4" s="1356"/>
      <c r="T4" s="1356"/>
      <c r="U4" s="1357"/>
      <c r="V4" s="1356"/>
      <c r="W4" s="1356"/>
      <c r="X4" s="1356"/>
      <c r="Y4" s="1356"/>
      <c r="Z4" s="1356"/>
      <c r="AA4" s="1357"/>
      <c r="AB4" s="1356"/>
      <c r="AC4" s="1356"/>
      <c r="AD4" s="1356"/>
      <c r="AE4" s="1356"/>
      <c r="AF4" s="1357"/>
      <c r="AG4" s="1356"/>
      <c r="AH4" s="1356"/>
      <c r="AI4" s="1356"/>
      <c r="AJ4" s="1356"/>
      <c r="AK4" s="1356"/>
      <c r="AL4" s="1356"/>
      <c r="AM4" s="1356"/>
      <c r="AN4" s="1356"/>
      <c r="AO4" s="1356"/>
    </row>
    <row r="5" spans="2:41" s="9" customFormat="1" ht="126" customHeight="1">
      <c r="B5" s="2160" t="s">
        <v>129</v>
      </c>
      <c r="C5" s="2159" t="s">
        <v>130</v>
      </c>
      <c r="D5" s="2159" t="s">
        <v>131</v>
      </c>
      <c r="E5" s="2159" t="s">
        <v>132</v>
      </c>
      <c r="F5" s="2162" t="s">
        <v>133</v>
      </c>
      <c r="G5" s="2159" t="s">
        <v>134</v>
      </c>
      <c r="H5" s="299" t="s">
        <v>135</v>
      </c>
      <c r="I5" s="299" t="s">
        <v>136</v>
      </c>
      <c r="J5" s="280"/>
      <c r="K5" s="2159" t="s">
        <v>137</v>
      </c>
      <c r="L5" s="15"/>
      <c r="M5" s="2153" t="s">
        <v>138</v>
      </c>
      <c r="N5" s="2153" t="s">
        <v>139</v>
      </c>
      <c r="O5" s="1356"/>
      <c r="P5" s="1356"/>
      <c r="Q5" s="1356"/>
      <c r="R5" s="1356"/>
      <c r="S5" s="1356"/>
      <c r="T5" s="1356"/>
      <c r="U5" s="1357"/>
      <c r="V5" s="1356" t="s">
        <v>138</v>
      </c>
      <c r="W5" s="1356"/>
      <c r="X5" s="1356"/>
      <c r="Y5" s="1356"/>
      <c r="Z5" s="1356"/>
      <c r="AA5" s="1357"/>
      <c r="AB5" s="1356" t="s">
        <v>139</v>
      </c>
      <c r="AC5" s="1356"/>
      <c r="AD5" s="1356"/>
      <c r="AE5" s="1356"/>
      <c r="AF5" s="1357"/>
      <c r="AG5" s="1356"/>
      <c r="AH5" s="1453" t="s">
        <v>129</v>
      </c>
      <c r="AI5" s="1453" t="s">
        <v>130</v>
      </c>
      <c r="AJ5" s="1454" t="s">
        <v>306</v>
      </c>
      <c r="AK5" s="2134" t="s">
        <v>307</v>
      </c>
      <c r="AL5" s="2135" t="s">
        <v>308</v>
      </c>
      <c r="AM5" s="1453" t="s">
        <v>134</v>
      </c>
      <c r="AN5" s="299" t="s">
        <v>140</v>
      </c>
      <c r="AO5" s="299" t="s">
        <v>136</v>
      </c>
    </row>
    <row r="6" spans="2:41" s="9" customFormat="1" ht="16.2" customHeight="1">
      <c r="B6" s="2160"/>
      <c r="C6" s="2159"/>
      <c r="D6" s="2159"/>
      <c r="E6" s="2161"/>
      <c r="F6" s="2163"/>
      <c r="G6" s="2159"/>
      <c r="H6" s="2135" t="s">
        <v>141</v>
      </c>
      <c r="I6" s="2135" t="s">
        <v>141</v>
      </c>
      <c r="J6" s="280"/>
      <c r="K6" s="2159"/>
      <c r="L6" s="15"/>
      <c r="M6" s="2153"/>
      <c r="N6" s="2153"/>
      <c r="O6" s="1356"/>
      <c r="P6" s="1356"/>
      <c r="Q6" s="1356"/>
      <c r="R6" s="1356"/>
      <c r="S6" s="1356"/>
      <c r="T6" s="1356"/>
      <c r="U6" s="1357"/>
      <c r="V6" s="327" t="s">
        <v>142</v>
      </c>
      <c r="W6" s="1356"/>
      <c r="X6" s="1356"/>
      <c r="Y6" s="1356"/>
      <c r="Z6" s="1356"/>
      <c r="AA6" s="1357"/>
      <c r="AB6" s="327" t="s">
        <v>143</v>
      </c>
      <c r="AC6" s="1356"/>
      <c r="AD6" s="327" t="s">
        <v>309</v>
      </c>
      <c r="AE6" s="1356"/>
      <c r="AF6" s="1357"/>
      <c r="AG6" s="1356"/>
      <c r="AH6" s="1453"/>
      <c r="AI6" s="1453"/>
      <c r="AJ6" s="1453"/>
      <c r="AK6" s="1455"/>
      <c r="AL6" s="2135"/>
      <c r="AM6" s="1453" t="s">
        <v>310</v>
      </c>
      <c r="AN6" s="2135" t="s">
        <v>141</v>
      </c>
      <c r="AO6" s="2135" t="s">
        <v>141</v>
      </c>
    </row>
    <row r="7" spans="2:41" s="9" customFormat="1" ht="16.5" customHeight="1">
      <c r="B7" s="1353"/>
      <c r="C7" s="1353"/>
      <c r="D7" s="1353"/>
      <c r="E7" s="1353"/>
      <c r="F7" s="1353"/>
      <c r="G7" s="1353"/>
      <c r="H7" s="1353"/>
      <c r="I7" s="1353"/>
      <c r="J7" s="35"/>
      <c r="K7" s="13"/>
      <c r="L7" s="1356"/>
      <c r="M7" s="1356"/>
      <c r="N7" s="1356"/>
      <c r="O7" s="1356"/>
      <c r="P7" s="1356"/>
      <c r="Q7" s="1356"/>
      <c r="R7" s="1356"/>
      <c r="S7" s="1356"/>
      <c r="T7" s="1356"/>
      <c r="U7" s="1357"/>
      <c r="V7" s="1356" t="s">
        <v>145</v>
      </c>
      <c r="W7" s="1356"/>
      <c r="X7" s="1356"/>
      <c r="Y7" s="1356"/>
      <c r="Z7" s="1356"/>
      <c r="AA7" s="1357"/>
      <c r="AB7" s="327" t="s">
        <v>311</v>
      </c>
      <c r="AC7" s="1356"/>
      <c r="AD7" s="327" t="s">
        <v>146</v>
      </c>
      <c r="AE7" s="1356"/>
      <c r="AF7" s="1357"/>
      <c r="AG7" s="1356"/>
      <c r="AH7" s="1353"/>
      <c r="AI7" s="1353"/>
      <c r="AJ7" s="1353"/>
      <c r="AK7" s="1353"/>
      <c r="AL7" s="1353"/>
      <c r="AM7" s="1353"/>
      <c r="AN7" s="1353"/>
      <c r="AO7" s="1353"/>
    </row>
    <row r="8" spans="2:41" s="9" customFormat="1" ht="16.5" customHeight="1">
      <c r="B8" s="309" t="s">
        <v>312</v>
      </c>
      <c r="C8" s="12"/>
      <c r="D8" s="1353"/>
      <c r="E8" s="1353"/>
      <c r="F8" s="1353"/>
      <c r="G8" s="1353"/>
      <c r="H8" s="1353"/>
      <c r="I8" s="1353"/>
      <c r="J8" s="35"/>
      <c r="K8" s="13"/>
      <c r="L8" s="1356"/>
      <c r="M8" s="1356"/>
      <c r="N8" s="1356"/>
      <c r="O8" s="1356"/>
      <c r="P8" s="1356"/>
      <c r="Q8" s="1356"/>
      <c r="R8" s="1356"/>
      <c r="S8" s="1356"/>
      <c r="T8" s="1356"/>
      <c r="U8" s="1357"/>
      <c r="V8" s="324">
        <v>3</v>
      </c>
      <c r="W8" s="324">
        <v>4</v>
      </c>
      <c r="X8" s="324">
        <v>5</v>
      </c>
      <c r="Y8" s="324">
        <v>6</v>
      </c>
      <c r="Z8" s="324">
        <v>7</v>
      </c>
      <c r="AA8" s="328"/>
      <c r="AB8" s="324">
        <v>4</v>
      </c>
      <c r="AC8" s="324">
        <v>5</v>
      </c>
      <c r="AD8" s="324">
        <v>6</v>
      </c>
      <c r="AE8" s="324">
        <v>6</v>
      </c>
      <c r="AF8" s="1357"/>
      <c r="AG8" s="1356"/>
      <c r="AH8" s="309" t="s">
        <v>312</v>
      </c>
      <c r="AI8" s="12"/>
      <c r="AJ8" s="1353"/>
      <c r="AK8" s="1353"/>
      <c r="AL8" s="1353"/>
      <c r="AM8" s="1353"/>
      <c r="AN8" s="1353"/>
      <c r="AO8" s="1353"/>
    </row>
    <row r="9" spans="2:41" s="9" customFormat="1" ht="15.6">
      <c r="B9" s="288" t="str">
        <f>IF('Validation summary'!$F$3="Woc","","Internal sewer flooding")</f>
        <v/>
      </c>
      <c r="C9" s="293" t="str">
        <f>IF(OR($K$3="Select company",'Validation summary'!$F$3="WoC"),"",VLOOKUP('3A'!$R$1,C_ISF,2,0))</f>
        <v/>
      </c>
      <c r="D9" s="293" t="str">
        <f>IF('Validation summary'!$F$3="Woc","","Number of internal sewer flooding incidents per 10,000 sewer connection")</f>
        <v/>
      </c>
      <c r="E9" s="293" t="str">
        <f>IF(OR($K$3="Select company",'Validation summary'!$F$3="WoC"),"",INDEX(App1bdata,MATCH($C9,App1bIDnrs,0),22))</f>
        <v/>
      </c>
      <c r="F9" s="2108"/>
      <c r="G9" s="1822"/>
      <c r="H9" s="1828" t="str">
        <f>IF($C9="","",SUM(HLOOKUP($C9,'Model outputs - PC level'!$J$5:$BS$25,12,0),HLOOKUP($C9,'Model outputs - PC level'!$J$5:$BS$25,13,0),HLOOKUP($C9,'Model outputs - PC level'!$J$5:$BS$25,15,0),HLOOKUP($C9,'Model outputs - PC level'!$J$5:$BS$25,16,0),HLOOKUP($C9,'Model outputs - PC level'!$J$5:$BS$25,18,0),HLOOKUP($C9,'Model outputs - PC level'!$J$5:$BS$25,19,0)))</f>
        <v/>
      </c>
      <c r="I9" s="1830"/>
      <c r="J9" s="35"/>
      <c r="K9" s="292" t="s">
        <v>313</v>
      </c>
      <c r="L9" s="1356"/>
      <c r="M9" s="326">
        <f>IF(SUM($V9:$Z9)=0,0,$V$6)</f>
        <v>0</v>
      </c>
      <c r="N9" s="338">
        <f>IF(OR($AB9=1,$AD9=1),$AD$6,IF($AE9=1,$AD$7,0))</f>
        <v>0</v>
      </c>
      <c r="O9" s="1356"/>
      <c r="P9" s="2121"/>
      <c r="Q9" s="1356"/>
      <c r="R9" s="1356"/>
      <c r="S9" s="1356"/>
      <c r="T9" s="1356"/>
      <c r="U9" s="1357"/>
      <c r="V9" s="325"/>
      <c r="W9" s="325"/>
      <c r="X9" s="325">
        <f>IF($C9="",0,IF(ISBLANK($G9)=TRUE,1,0))</f>
        <v>0</v>
      </c>
      <c r="Y9" s="325"/>
      <c r="Z9" s="325">
        <f>IF($C9="",0,IF(ISBLANK($I9)=TRUE,1,0))</f>
        <v>0</v>
      </c>
      <c r="AA9" s="1357"/>
      <c r="AB9" s="329">
        <f>IF(ISERROR($F9)=TRUE,1,0)</f>
        <v>0</v>
      </c>
      <c r="AC9" s="329"/>
      <c r="AD9" s="325">
        <f>IF(ISERROR($H9)=TRUE,1,0)</f>
        <v>0</v>
      </c>
      <c r="AE9" s="329">
        <f>IF($C15="",0,IF(OR(AND(G9="Yes",H9&gt;=0),AND(G9="No",H9&lt;=0),AND(G9="-",H9=0)),0,1))</f>
        <v>0</v>
      </c>
      <c r="AF9" s="1357"/>
      <c r="AG9" s="1356"/>
      <c r="AH9" s="288" t="str">
        <f>B9</f>
        <v/>
      </c>
      <c r="AI9" s="288" t="str">
        <f t="shared" ref="AI9:AK12" si="0">C9</f>
        <v/>
      </c>
      <c r="AJ9" s="288" t="str">
        <f t="shared" si="0"/>
        <v/>
      </c>
      <c r="AK9" s="288" t="str">
        <f t="shared" si="0"/>
        <v/>
      </c>
      <c r="AL9" s="1511" t="s">
        <v>314</v>
      </c>
      <c r="AM9" s="1457" t="s">
        <v>315</v>
      </c>
      <c r="AN9" s="1457" t="s">
        <v>316</v>
      </c>
      <c r="AO9" s="1458" t="s">
        <v>317</v>
      </c>
    </row>
    <row r="10" spans="2:41" s="9" customFormat="1" ht="28.5" customHeight="1">
      <c r="B10" s="288" t="str">
        <f>IF('Validation summary'!$F$3="Woc","","Pollution incidents")</f>
        <v/>
      </c>
      <c r="C10" s="293" t="str">
        <f>IF(OR($K$3="Select company",'Validation summary'!$F$3="WoC"),"",VLOOKUP('3A'!$R$1,C_PI,2,0))</f>
        <v/>
      </c>
      <c r="D10" s="293" t="str">
        <f>IF('Validation summary'!$F$3="Woc","","Pollution incidents per 10,000 km of sewer length")</f>
        <v/>
      </c>
      <c r="E10" s="293" t="str">
        <f>IF(OR($K$3="Select company",'Validation summary'!$F$3="WoC"),"",INDEX(App1bdata,MATCH($C10,App1bIDnrs,0),22))</f>
        <v/>
      </c>
      <c r="F10" s="2108"/>
      <c r="G10" s="1822"/>
      <c r="H10" s="1828" t="str">
        <f>IF($C10="","",SUM(HLOOKUP($C10,'Model outputs - PC level'!$J$5:$BS$25,12,0),HLOOKUP($C10,'Model outputs - PC level'!$J$5:$BS$25,13,0),HLOOKUP($C10,'Model outputs - PC level'!$J$5:$BS$25,15,0),HLOOKUP($C10,'Model outputs - PC level'!$J$5:$BS$25,16,0),HLOOKUP($C10,'Model outputs - PC level'!$J$5:$BS$25,18,0),HLOOKUP($C10,'Model outputs - PC level'!$J$5:$BS$25,19,0)))</f>
        <v/>
      </c>
      <c r="I10" s="1830"/>
      <c r="J10" s="35"/>
      <c r="K10" s="292" t="s">
        <v>318</v>
      </c>
      <c r="L10" s="1356"/>
      <c r="M10" s="326">
        <f>IF(SUM($V10:$Z10)=0,0,$V$6)</f>
        <v>0</v>
      </c>
      <c r="N10" s="338">
        <f>IF(OR($AB10=1,$AD10=1),$AD$6,IF($AE10=1,$AD$7,0))</f>
        <v>0</v>
      </c>
      <c r="O10" s="1356"/>
      <c r="P10" s="1356"/>
      <c r="Q10" s="1356"/>
      <c r="R10" s="1356"/>
      <c r="S10" s="1356"/>
      <c r="T10" s="1356"/>
      <c r="U10" s="1357"/>
      <c r="V10" s="325"/>
      <c r="W10" s="325"/>
      <c r="X10" s="325">
        <f>IF($C10="",0,IF(ISBLANK($G10)=TRUE,1,0))</f>
        <v>0</v>
      </c>
      <c r="Y10" s="325"/>
      <c r="Z10" s="325">
        <f>IF($C10="",0,IF(ISBLANK($I10)=TRUE,1,0))</f>
        <v>0</v>
      </c>
      <c r="AA10" s="1357"/>
      <c r="AB10" s="329">
        <f t="shared" ref="AB10:AB11" si="1">IF(ISERROR($F10)=TRUE,1,0)</f>
        <v>0</v>
      </c>
      <c r="AC10" s="329"/>
      <c r="AD10" s="325">
        <f t="shared" ref="AD10:AD12" si="2">IF(ISERROR($H10)=TRUE,1,0)</f>
        <v>0</v>
      </c>
      <c r="AE10" s="329">
        <f>IF($C16="",0,IF(OR(AND(G10="Yes",H10&gt;=0),AND(G10="No",H10&lt;=0),AND(G10="-",H10=0)),0,1))</f>
        <v>0</v>
      </c>
      <c r="AF10" s="1357"/>
      <c r="AG10" s="1356"/>
      <c r="AH10" s="288" t="str">
        <f t="shared" ref="AH10:AH12" si="3">B10</f>
        <v/>
      </c>
      <c r="AI10" s="288" t="str">
        <f t="shared" si="0"/>
        <v/>
      </c>
      <c r="AJ10" s="288" t="str">
        <f t="shared" si="0"/>
        <v/>
      </c>
      <c r="AK10" s="288" t="str">
        <f t="shared" si="0"/>
        <v/>
      </c>
      <c r="AL10" s="1511" t="s">
        <v>319</v>
      </c>
      <c r="AM10" s="1457" t="s">
        <v>320</v>
      </c>
      <c r="AN10" s="1457" t="s">
        <v>321</v>
      </c>
      <c r="AO10" s="1458" t="s">
        <v>322</v>
      </c>
    </row>
    <row r="11" spans="2:41" s="9" customFormat="1" ht="39.450000000000003" customHeight="1">
      <c r="B11" s="288" t="str">
        <f>IF('Validation summary'!$F$3="Woc","","Sewer collapses")</f>
        <v/>
      </c>
      <c r="C11" s="293" t="str">
        <f>IF(OR($K$3="Select company",'Validation summary'!$F$3="WoC"),"",VLOOKUP('3A'!$R$1,C_SC,2,0))</f>
        <v/>
      </c>
      <c r="D11" s="293" t="str">
        <f>IF('Validation summary'!$F$3="Woc","","Number of sewer collapses per 1,000 km of all sewers")</f>
        <v/>
      </c>
      <c r="E11" s="293" t="str">
        <f>IF(OR($K$3="Select company",'Validation summary'!$F$3="WoC"),"",INDEX(App1bdata,MATCH($C11,App1bIDnrs,0),22))</f>
        <v/>
      </c>
      <c r="F11" s="2108"/>
      <c r="G11" s="1822"/>
      <c r="H11" s="1828" t="str">
        <f>IF($C11="","",SUM(HLOOKUP($C11,'Model outputs - PC level'!$J$5:$BS$25,12,0),HLOOKUP($C11,'Model outputs - PC level'!$J$5:$BS$25,13,0),HLOOKUP($C11,'Model outputs - PC level'!$J$5:$BS$25,15,0),HLOOKUP($C11,'Model outputs - PC level'!$J$5:$BS$25,16,0),HLOOKUP($C11,'Model outputs - PC level'!$J$5:$BS$25,18,0),HLOOKUP($C11,'Model outputs - PC level'!$J$5:$BS$25,19,0)))</f>
        <v/>
      </c>
      <c r="I11" s="1830"/>
      <c r="J11" s="35"/>
      <c r="K11" s="292" t="s">
        <v>323</v>
      </c>
      <c r="L11" s="1356"/>
      <c r="M11" s="326">
        <f>IF(SUM($V11:$Z11)=0,0,$V$6)</f>
        <v>0</v>
      </c>
      <c r="N11" s="338">
        <f>IF(OR($AB11=1,$AD11=1),$AD$6,IF($AE11=1,$AD$7,0))</f>
        <v>0</v>
      </c>
      <c r="O11" s="1356"/>
      <c r="P11" s="1356"/>
      <c r="Q11" s="1356"/>
      <c r="R11" s="1356"/>
      <c r="S11" s="1356"/>
      <c r="T11" s="1356"/>
      <c r="U11" s="1357"/>
      <c r="V11" s="325"/>
      <c r="W11" s="325"/>
      <c r="X11" s="325">
        <f>IF($C11="",0,IF(ISBLANK($G11)=TRUE,1,0))</f>
        <v>0</v>
      </c>
      <c r="Y11" s="325"/>
      <c r="Z11" s="325">
        <f>IF($C11="",0,IF(ISBLANK($I11)=TRUE,1,0))</f>
        <v>0</v>
      </c>
      <c r="AA11" s="1357"/>
      <c r="AB11" s="329">
        <f t="shared" si="1"/>
        <v>0</v>
      </c>
      <c r="AC11" s="329"/>
      <c r="AD11" s="325">
        <f t="shared" si="2"/>
        <v>0</v>
      </c>
      <c r="AE11" s="329">
        <f>IF($C17="",0,IF(OR(AND(G11="Yes",H11&gt;=0),AND(G11="No",H11&lt;=0),AND(G11="-",H11=0)),0,1))</f>
        <v>0</v>
      </c>
      <c r="AF11" s="1357"/>
      <c r="AG11" s="1356"/>
      <c r="AH11" s="288" t="str">
        <f t="shared" si="3"/>
        <v/>
      </c>
      <c r="AI11" s="288" t="str">
        <f t="shared" si="0"/>
        <v/>
      </c>
      <c r="AJ11" s="288" t="str">
        <f t="shared" si="0"/>
        <v/>
      </c>
      <c r="AK11" s="288" t="str">
        <f t="shared" si="0"/>
        <v/>
      </c>
      <c r="AL11" s="1511" t="s">
        <v>324</v>
      </c>
      <c r="AM11" s="1457" t="s">
        <v>325</v>
      </c>
      <c r="AN11" s="1457" t="s">
        <v>326</v>
      </c>
      <c r="AO11" s="1458" t="s">
        <v>327</v>
      </c>
    </row>
    <row r="12" spans="2:41" s="9" customFormat="1" ht="28.5" customHeight="1">
      <c r="B12" s="288" t="str">
        <f>IF('Validation summary'!$F$3="Woc","","Treatment works compliance")</f>
        <v/>
      </c>
      <c r="C12" s="293" t="str">
        <f>IF(OR($K$3="Select company",'Validation summary'!$F$3="WoC"),"",VLOOKUP('3A'!$R$1,C_TWC,2,0))</f>
        <v/>
      </c>
      <c r="D12" s="293" t="str">
        <f>IF('Validation summary'!$F$3="Woc","","%")</f>
        <v/>
      </c>
      <c r="E12" s="293" t="str">
        <f>IF(OR($K$3="Select company",'Validation summary'!$F$3="WoC"),"",INDEX(App1bdata,MATCH($C12,App1bIDnrs,0),22))</f>
        <v/>
      </c>
      <c r="F12" s="1831"/>
      <c r="G12" s="1822"/>
      <c r="H12" s="1828" t="str">
        <f>IF($C12="","",SUM(HLOOKUP($C12,'Model outputs - PC level'!$J$5:$BS$25,12,0),HLOOKUP($C12,'Model outputs - PC level'!$J$5:$BS$25,13,0),HLOOKUP($C12,'Model outputs - PC level'!$J$5:$BS$25,15,0),HLOOKUP($C12,'Model outputs - PC level'!$J$5:$BS$25,16,0),HLOOKUP($C12,'Model outputs - PC level'!$J$5:$BS$25,18,0),HLOOKUP($C12,'Model outputs - PC level'!$J$5:$BS$25,19,0)))</f>
        <v/>
      </c>
      <c r="I12" s="1830"/>
      <c r="J12" s="35"/>
      <c r="K12" s="292" t="s">
        <v>328</v>
      </c>
      <c r="L12" s="1356"/>
      <c r="M12" s="326">
        <f>IF(SUM($V12:$Z12)=0,0,$V$6)</f>
        <v>0</v>
      </c>
      <c r="N12" s="338">
        <f>IF(SUM($AB12:$AB12)&lt;&gt;0,$AB$7,IF($AD12=1,$AD$6,IF($AE12=1,$AD$7,0)))</f>
        <v>0</v>
      </c>
      <c r="O12" s="1356"/>
      <c r="P12" s="1356"/>
      <c r="Q12" s="1356"/>
      <c r="R12" s="1356"/>
      <c r="S12" s="1356"/>
      <c r="T12" s="1356"/>
      <c r="U12" s="1357"/>
      <c r="V12" s="325"/>
      <c r="W12" s="325">
        <f>IF($C12="",0,IF(ISBLANK($F12)=TRUE,1,0))</f>
        <v>0</v>
      </c>
      <c r="X12" s="325">
        <f>IF($C12="",0,IF(ISBLANK($G12)=TRUE,1,0))</f>
        <v>0</v>
      </c>
      <c r="Y12" s="325"/>
      <c r="Z12" s="325">
        <f>IF($C12="",0,IF(ISBLANK($I12)=TRUE,1,0))</f>
        <v>0</v>
      </c>
      <c r="AA12" s="1357"/>
      <c r="AB12" s="329">
        <f>IF(OR($F12&lt;0,$F12&gt;100),1,0)</f>
        <v>0</v>
      </c>
      <c r="AC12" s="329"/>
      <c r="AD12" s="325">
        <f t="shared" si="2"/>
        <v>0</v>
      </c>
      <c r="AE12" s="329">
        <f>IF($C18="",0,IF(OR(AND(G12="Yes",H12&gt;=0),AND(G12="No",H12&lt;=0),AND(G12="-",H12=0)),0,1))</f>
        <v>0</v>
      </c>
      <c r="AF12" s="1357"/>
      <c r="AG12" s="1356"/>
      <c r="AH12" s="288" t="str">
        <f t="shared" si="3"/>
        <v/>
      </c>
      <c r="AI12" s="288" t="str">
        <f t="shared" si="0"/>
        <v/>
      </c>
      <c r="AJ12" s="288" t="str">
        <f t="shared" si="0"/>
        <v/>
      </c>
      <c r="AK12" s="288" t="str">
        <f t="shared" si="0"/>
        <v/>
      </c>
      <c r="AL12" s="2113" t="s">
        <v>329</v>
      </c>
      <c r="AM12" s="1457" t="s">
        <v>330</v>
      </c>
      <c r="AN12" s="1457" t="s">
        <v>331</v>
      </c>
      <c r="AO12" s="1458" t="s">
        <v>332</v>
      </c>
    </row>
    <row r="13" spans="2:41" s="9" customFormat="1" ht="15.6">
      <c r="B13" s="1353"/>
      <c r="C13" s="1353"/>
      <c r="D13" s="1353"/>
      <c r="E13" s="1353"/>
      <c r="F13" s="1353"/>
      <c r="G13" s="1353"/>
      <c r="H13" s="1353"/>
      <c r="I13" s="1353"/>
      <c r="J13" s="35"/>
      <c r="K13" s="1356"/>
      <c r="L13" s="1356"/>
      <c r="M13" s="1356"/>
      <c r="N13" s="1356"/>
      <c r="O13" s="1356"/>
      <c r="P13" s="1356"/>
      <c r="Q13" s="1356"/>
      <c r="R13" s="1356"/>
      <c r="S13" s="1356"/>
      <c r="T13" s="1356"/>
      <c r="U13" s="1357"/>
      <c r="V13" s="1356" t="s">
        <v>190</v>
      </c>
      <c r="W13" s="325"/>
      <c r="X13" s="325"/>
      <c r="Y13" s="325"/>
      <c r="Z13" s="325"/>
      <c r="AA13" s="1357"/>
      <c r="AB13" s="1356"/>
      <c r="AC13" s="1356"/>
      <c r="AD13" s="329"/>
      <c r="AE13" s="1356"/>
      <c r="AF13" s="1357"/>
      <c r="AG13" s="1356"/>
      <c r="AH13" s="1353"/>
      <c r="AI13" s="1353"/>
      <c r="AJ13" s="1353"/>
      <c r="AK13" s="1353"/>
      <c r="AL13" s="1353"/>
      <c r="AM13" s="1353"/>
      <c r="AN13" s="1353"/>
      <c r="AO13" s="1353"/>
    </row>
    <row r="14" spans="2:41" s="9" customFormat="1" ht="16.5" customHeight="1">
      <c r="B14" s="309" t="s">
        <v>333</v>
      </c>
      <c r="C14" s="12"/>
      <c r="D14" s="1353"/>
      <c r="E14" s="1353"/>
      <c r="F14" s="1353"/>
      <c r="G14" s="1353"/>
      <c r="H14" s="1353"/>
      <c r="I14" s="1353"/>
      <c r="J14" s="1356"/>
      <c r="K14" s="1356"/>
      <c r="L14" s="1356"/>
      <c r="M14" s="1356"/>
      <c r="N14" s="1356"/>
      <c r="O14" s="1356"/>
      <c r="P14" s="1356"/>
      <c r="Q14" s="1356"/>
      <c r="R14" s="1356"/>
      <c r="S14" s="1356"/>
      <c r="T14" s="1356"/>
      <c r="U14" s="1357"/>
      <c r="V14" s="324">
        <v>3</v>
      </c>
      <c r="W14" s="324">
        <v>4</v>
      </c>
      <c r="X14" s="324">
        <v>5</v>
      </c>
      <c r="Y14" s="324">
        <v>6</v>
      </c>
      <c r="Z14" s="324">
        <v>7</v>
      </c>
      <c r="AA14" s="328"/>
      <c r="AB14" s="324">
        <v>4</v>
      </c>
      <c r="AC14" s="324">
        <v>5</v>
      </c>
      <c r="AD14" s="324">
        <v>6</v>
      </c>
      <c r="AE14" s="324">
        <v>6</v>
      </c>
      <c r="AF14" s="1357"/>
      <c r="AG14" s="1356"/>
      <c r="AH14" s="309" t="s">
        <v>333</v>
      </c>
      <c r="AI14" s="12"/>
      <c r="AJ14" s="1353"/>
      <c r="AK14" s="1353"/>
      <c r="AL14" s="1353"/>
      <c r="AM14" s="1353"/>
      <c r="AN14" s="1353"/>
      <c r="AO14" s="1353"/>
    </row>
    <row r="15" spans="2:41" s="9" customFormat="1" ht="28.35" customHeight="1">
      <c r="B15" s="288" t="str">
        <f>IF(OR($K$3="Select company",'Validation summary'!$F$3="WoC"),"",IF($C15="","",INDEX(App1data,MATCH($C15,App1IDnrs,0),5)))</f>
        <v/>
      </c>
      <c r="C15" s="293" t="str">
        <f>IF(OR($K$3="Select company",'Validation summary'!$F$3="WoC"),"",IF(HLOOKUP('3A'!$R$1,BWW_FIN_All,'PC lists'!$B59,0)="","",HLOOKUP('3A'!$R$1,BWW_FIN_All,'PC lists'!$B59,0)))</f>
        <v/>
      </c>
      <c r="D15" s="293" t="str">
        <f t="shared" ref="D15:D28" si="4">IF($C15="","",INDEX(App1data,MATCH($C15,App1IDnrs,0),20))</f>
        <v/>
      </c>
      <c r="E15" s="293" t="str">
        <f t="shared" ref="E15:E28" si="5">IF($C15="","",INDEX(App1data,MATCH($C15,App1IDnrs,0),22))</f>
        <v/>
      </c>
      <c r="F15" s="1822"/>
      <c r="G15" s="1822"/>
      <c r="H15" s="1828" t="str">
        <f>IF($C15="","",SUM(HLOOKUP($C15,'Model outputs - PC level'!$J$5:$BS$25,12,0),HLOOKUP($C15,'Model outputs - PC level'!$J$5:$BS$25,13,0),HLOOKUP($C15,'Model outputs - PC level'!$J$5:$BS$25,15,0),HLOOKUP($C15,'Model outputs - PC level'!$J$5:$BS$25,16,0),HLOOKUP($C15,'Model outputs - PC level'!$J$5:$BS$25,18,0),HLOOKUP($C15,'Model outputs - PC level'!$J$5:$BS$25,19,0)))</f>
        <v/>
      </c>
      <c r="I15" s="1830"/>
      <c r="J15" s="1356"/>
      <c r="K15" s="292" t="s">
        <v>334</v>
      </c>
      <c r="L15" s="1356"/>
      <c r="M15" s="326">
        <f t="shared" ref="M15:M28" si="6">IF(SUM($V15:$Z15)=0,0,$V$6)</f>
        <v>0</v>
      </c>
      <c r="N15" s="326">
        <f>IF($AD15=1,$AD$6,IF($AE15=1,$AD$7,0))</f>
        <v>0</v>
      </c>
      <c r="O15" s="1356"/>
      <c r="P15" s="1356"/>
      <c r="Q15" s="1356"/>
      <c r="R15" s="1356"/>
      <c r="S15" s="1356"/>
      <c r="T15" s="1356"/>
      <c r="U15" s="1357"/>
      <c r="V15" s="325"/>
      <c r="W15" s="325">
        <f t="shared" ref="W15:W28" si="7">IF($C15="",0,IF(ISBLANK($F15)=TRUE,1,0))</f>
        <v>0</v>
      </c>
      <c r="X15" s="325">
        <f t="shared" ref="X15:X28" si="8">IF($C15="",0,IF(ISBLANK($G15)=TRUE,1,0))</f>
        <v>0</v>
      </c>
      <c r="Y15" s="325"/>
      <c r="Z15" s="325">
        <f t="shared" ref="Z15:Z28" si="9">IF($C15="",0,IF(ISBLANK($I15)=TRUE,1,0))</f>
        <v>0</v>
      </c>
      <c r="AA15" s="320"/>
      <c r="AB15" s="16"/>
      <c r="AC15" s="16"/>
      <c r="AD15" s="329">
        <f t="shared" ref="AD15:AD28" si="10">IF($C15="",0,IF(ISERROR($H15)=TRUE,1,0))</f>
        <v>0</v>
      </c>
      <c r="AE15" s="329">
        <f>IF($C15="",0,IF(OR(AND(G15="Yes",H15&gt;=0),AND(G15="No",H15&lt;=0),AND(G15="-",H15=0)),0,1))</f>
        <v>0</v>
      </c>
      <c r="AF15" s="1357"/>
      <c r="AG15" s="1356"/>
      <c r="AH15" s="288" t="str">
        <f t="shared" ref="AH15:AK28" si="11">B15</f>
        <v/>
      </c>
      <c r="AI15" s="288" t="str">
        <f t="shared" si="11"/>
        <v/>
      </c>
      <c r="AJ15" s="288" t="str">
        <f t="shared" si="11"/>
        <v/>
      </c>
      <c r="AK15" s="288" t="str">
        <f t="shared" si="11"/>
        <v/>
      </c>
      <c r="AL15" s="1457" t="s">
        <v>335</v>
      </c>
      <c r="AM15" s="1457" t="s">
        <v>336</v>
      </c>
      <c r="AN15" s="1457" t="s">
        <v>337</v>
      </c>
      <c r="AO15" s="1458" t="s">
        <v>338</v>
      </c>
    </row>
    <row r="16" spans="2:41" s="9" customFormat="1" ht="28.35" customHeight="1">
      <c r="B16" s="1952" t="str">
        <f>IF(OR($K$3="Select company",'Validation summary'!$F$3="WoC"),"",IF($C16="","",INDEX(App1data,MATCH($C16,App1IDnrs,0),5)))</f>
        <v/>
      </c>
      <c r="C16" s="1953" t="str">
        <f>IF(OR($K$3="Select company",'Validation summary'!$F$3="WoC"),"",IF(HLOOKUP('3A'!$R$1,BWW_FIN_All,'PC lists'!$B60,0)="","",HLOOKUP('3A'!$R$1,BWW_FIN_All,'PC lists'!$B60,0)))</f>
        <v/>
      </c>
      <c r="D16" s="1953" t="str">
        <f t="shared" si="4"/>
        <v/>
      </c>
      <c r="E16" s="1953" t="str">
        <f t="shared" si="5"/>
        <v/>
      </c>
      <c r="F16" s="1822"/>
      <c r="G16" s="1822"/>
      <c r="H16" s="1828" t="str">
        <f>IF($C16="","",SUM(HLOOKUP($C16,'Model outputs - PC level'!$J$5:$BS$25,12,0),HLOOKUP($C16,'Model outputs - PC level'!$J$5:$BS$25,13,0),HLOOKUP($C16,'Model outputs - PC level'!$J$5:$BS$25,15,0),HLOOKUP($C16,'Model outputs - PC level'!$J$5:$BS$25,16,0),HLOOKUP($C16,'Model outputs - PC level'!$J$5:$BS$25,18,0),HLOOKUP($C16,'Model outputs - PC level'!$J$5:$BS$25,19,0)))</f>
        <v/>
      </c>
      <c r="I16" s="1830"/>
      <c r="J16" s="1356"/>
      <c r="K16" s="292" t="s">
        <v>339</v>
      </c>
      <c r="L16" s="1356"/>
      <c r="M16" s="326">
        <f t="shared" si="6"/>
        <v>0</v>
      </c>
      <c r="N16" s="326">
        <f t="shared" ref="N16:N28" si="12">IF($AD16=1,$AD$6,IF($AE16=1,$AD$7,0))</f>
        <v>0</v>
      </c>
      <c r="O16" s="1356"/>
      <c r="P16" s="1356"/>
      <c r="Q16" s="1356"/>
      <c r="R16" s="1356"/>
      <c r="S16" s="1356"/>
      <c r="T16" s="1356"/>
      <c r="U16" s="1357"/>
      <c r="V16" s="325"/>
      <c r="W16" s="325">
        <f t="shared" si="7"/>
        <v>0</v>
      </c>
      <c r="X16" s="325">
        <f t="shared" si="8"/>
        <v>0</v>
      </c>
      <c r="Y16" s="325"/>
      <c r="Z16" s="325">
        <f t="shared" si="9"/>
        <v>0</v>
      </c>
      <c r="AA16" s="320"/>
      <c r="AB16" s="16"/>
      <c r="AC16" s="16"/>
      <c r="AD16" s="329">
        <f t="shared" si="10"/>
        <v>0</v>
      </c>
      <c r="AE16" s="329">
        <f t="shared" ref="AE16:AE28" si="13">IF($C16="",0,IF(OR(AND(G16="Yes",H16&gt;=0),AND(G16="No",H16&lt;=0),AND(G16="-",H16=0)),0,1))</f>
        <v>0</v>
      </c>
      <c r="AF16" s="1357"/>
      <c r="AG16" s="1356"/>
      <c r="AH16" s="288" t="str">
        <f t="shared" si="11"/>
        <v/>
      </c>
      <c r="AI16" s="288" t="str">
        <f t="shared" si="11"/>
        <v/>
      </c>
      <c r="AJ16" s="288" t="str">
        <f t="shared" si="11"/>
        <v/>
      </c>
      <c r="AK16" s="288" t="str">
        <f t="shared" si="11"/>
        <v/>
      </c>
      <c r="AL16" s="1457" t="s">
        <v>340</v>
      </c>
      <c r="AM16" s="1457" t="s">
        <v>341</v>
      </c>
      <c r="AN16" s="1457" t="s">
        <v>342</v>
      </c>
      <c r="AO16" s="1458" t="s">
        <v>343</v>
      </c>
    </row>
    <row r="17" spans="2:41" s="9" customFormat="1" ht="28.35" customHeight="1">
      <c r="B17" s="1952" t="str">
        <f>IF(OR($K$3="Select company",'Validation summary'!$F$3="WoC"),"",IF($C17="","",INDEX(App1data,MATCH($C17,App1IDnrs,0),5)))</f>
        <v/>
      </c>
      <c r="C17" s="1953" t="str">
        <f>IF(OR($K$3="Select company",'Validation summary'!$F$3="WoC"),"",IF(HLOOKUP('3A'!$R$1,BWW_FIN_All,'PC lists'!$B61,0)="","",HLOOKUP('3A'!$R$1,BWW_FIN_All,'PC lists'!$B61,0)))</f>
        <v/>
      </c>
      <c r="D17" s="1953" t="str">
        <f t="shared" si="4"/>
        <v/>
      </c>
      <c r="E17" s="1953" t="str">
        <f t="shared" si="5"/>
        <v/>
      </c>
      <c r="F17" s="1822"/>
      <c r="G17" s="1822"/>
      <c r="H17" s="1828" t="str">
        <f>IF($C17="","",SUM(HLOOKUP($C17,'Model outputs - PC level'!$J$5:$BS$25,12,0),HLOOKUP($C17,'Model outputs - PC level'!$J$5:$BS$25,13,0),HLOOKUP($C17,'Model outputs - PC level'!$J$5:$BS$25,15,0),HLOOKUP($C17,'Model outputs - PC level'!$J$5:$BS$25,16,0),HLOOKUP($C17,'Model outputs - PC level'!$J$5:$BS$25,18,0),HLOOKUP($C17,'Model outputs - PC level'!$J$5:$BS$25,19,0)))</f>
        <v/>
      </c>
      <c r="I17" s="1830"/>
      <c r="J17" s="1356"/>
      <c r="K17" s="292" t="s">
        <v>344</v>
      </c>
      <c r="L17" s="1356"/>
      <c r="M17" s="326">
        <f t="shared" si="6"/>
        <v>0</v>
      </c>
      <c r="N17" s="326">
        <f t="shared" si="12"/>
        <v>0</v>
      </c>
      <c r="O17" s="1356"/>
      <c r="P17" s="1356"/>
      <c r="Q17" s="1356"/>
      <c r="R17" s="1356"/>
      <c r="S17" s="1356"/>
      <c r="T17" s="1356"/>
      <c r="U17" s="1357"/>
      <c r="V17" s="325"/>
      <c r="W17" s="325">
        <f t="shared" si="7"/>
        <v>0</v>
      </c>
      <c r="X17" s="325">
        <f t="shared" si="8"/>
        <v>0</v>
      </c>
      <c r="Y17" s="325"/>
      <c r="Z17" s="325">
        <f t="shared" si="9"/>
        <v>0</v>
      </c>
      <c r="AA17" s="320"/>
      <c r="AB17" s="16"/>
      <c r="AC17" s="16"/>
      <c r="AD17" s="329">
        <f t="shared" si="10"/>
        <v>0</v>
      </c>
      <c r="AE17" s="329">
        <f t="shared" si="13"/>
        <v>0</v>
      </c>
      <c r="AF17" s="1357"/>
      <c r="AG17" s="1356"/>
      <c r="AH17" s="288" t="str">
        <f t="shared" si="11"/>
        <v/>
      </c>
      <c r="AI17" s="288" t="str">
        <f t="shared" si="11"/>
        <v/>
      </c>
      <c r="AJ17" s="288" t="str">
        <f t="shared" si="11"/>
        <v/>
      </c>
      <c r="AK17" s="288" t="str">
        <f t="shared" si="11"/>
        <v/>
      </c>
      <c r="AL17" s="1457" t="s">
        <v>345</v>
      </c>
      <c r="AM17" s="1457" t="s">
        <v>346</v>
      </c>
      <c r="AN17" s="1457" t="s">
        <v>347</v>
      </c>
      <c r="AO17" s="1458" t="s">
        <v>348</v>
      </c>
    </row>
    <row r="18" spans="2:41" s="9" customFormat="1" ht="28.35" customHeight="1">
      <c r="B18" s="1952" t="str">
        <f>IF(OR($K$3="Select company",'Validation summary'!$F$3="WoC"),"",IF($C18="","",INDEX(App1data,MATCH($C18,App1IDnrs,0),5)))</f>
        <v/>
      </c>
      <c r="C18" s="1953" t="str">
        <f>IF(OR($K$3="Select company",'Validation summary'!$F$3="WoC"),"",IF(HLOOKUP('3A'!$R$1,BWW_FIN_All,'PC lists'!$B62,0)="","",HLOOKUP('3A'!$R$1,BWW_FIN_All,'PC lists'!$B62,0)))</f>
        <v/>
      </c>
      <c r="D18" s="1953" t="str">
        <f t="shared" si="4"/>
        <v/>
      </c>
      <c r="E18" s="1953" t="str">
        <f t="shared" si="5"/>
        <v/>
      </c>
      <c r="F18" s="1824"/>
      <c r="G18" s="1822"/>
      <c r="H18" s="1828" t="str">
        <f>IF($C18="","",SUM(HLOOKUP($C18,'Model outputs - PC level'!$J$5:$BS$25,12,0),HLOOKUP($C18,'Model outputs - PC level'!$J$5:$BS$25,13,0),HLOOKUP($C18,'Model outputs - PC level'!$J$5:$BS$25,15,0),HLOOKUP($C18,'Model outputs - PC level'!$J$5:$BS$25,16,0),HLOOKUP($C18,'Model outputs - PC level'!$J$5:$BS$25,18,0),HLOOKUP($C18,'Model outputs - PC level'!$J$5:$BS$25,19,0)))</f>
        <v/>
      </c>
      <c r="I18" s="1830"/>
      <c r="J18" s="1356"/>
      <c r="K18" s="292" t="s">
        <v>349</v>
      </c>
      <c r="L18" s="1356"/>
      <c r="M18" s="326">
        <f t="shared" si="6"/>
        <v>0</v>
      </c>
      <c r="N18" s="326">
        <f t="shared" si="12"/>
        <v>0</v>
      </c>
      <c r="O18" s="1356"/>
      <c r="P18" s="1356"/>
      <c r="Q18" s="1356"/>
      <c r="R18" s="1356"/>
      <c r="S18" s="1356"/>
      <c r="T18" s="1356"/>
      <c r="U18" s="1357"/>
      <c r="V18" s="325"/>
      <c r="W18" s="325">
        <f t="shared" si="7"/>
        <v>0</v>
      </c>
      <c r="X18" s="325">
        <f t="shared" si="8"/>
        <v>0</v>
      </c>
      <c r="Y18" s="325"/>
      <c r="Z18" s="325">
        <f t="shared" si="9"/>
        <v>0</v>
      </c>
      <c r="AA18" s="320"/>
      <c r="AB18" s="16"/>
      <c r="AC18" s="16"/>
      <c r="AD18" s="329">
        <f t="shared" si="10"/>
        <v>0</v>
      </c>
      <c r="AE18" s="329">
        <f t="shared" si="13"/>
        <v>0</v>
      </c>
      <c r="AF18" s="1357"/>
      <c r="AG18" s="1356"/>
      <c r="AH18" s="288" t="str">
        <f t="shared" si="11"/>
        <v/>
      </c>
      <c r="AI18" s="288" t="str">
        <f t="shared" si="11"/>
        <v/>
      </c>
      <c r="AJ18" s="288" t="str">
        <f t="shared" si="11"/>
        <v/>
      </c>
      <c r="AK18" s="288" t="str">
        <f t="shared" si="11"/>
        <v/>
      </c>
      <c r="AL18" s="1457" t="s">
        <v>350</v>
      </c>
      <c r="AM18" s="1457" t="s">
        <v>351</v>
      </c>
      <c r="AN18" s="1457" t="s">
        <v>352</v>
      </c>
      <c r="AO18" s="1458" t="s">
        <v>353</v>
      </c>
    </row>
    <row r="19" spans="2:41" s="9" customFormat="1" ht="28.35" customHeight="1">
      <c r="B19" s="1952" t="str">
        <f>IF(OR($K$3="Select company",'Validation summary'!$F$3="WoC"),"",IF($C19="","",INDEX(App1data,MATCH($C19,App1IDnrs,0),5)))</f>
        <v/>
      </c>
      <c r="C19" s="290" t="str">
        <f>IF(OR($K$3="Select company",'Validation summary'!$F$3="WoC"),"",IF(HLOOKUP('3A'!$R$1,BWW_FIN_All,'PC lists'!$B63,0)="","",HLOOKUP('3A'!$R$1,BWW_FIN_All,'PC lists'!$B63,0)))</f>
        <v/>
      </c>
      <c r="D19" s="1953" t="str">
        <f t="shared" si="4"/>
        <v/>
      </c>
      <c r="E19" s="1953" t="str">
        <f t="shared" si="5"/>
        <v/>
      </c>
      <c r="F19" s="1822"/>
      <c r="G19" s="1822"/>
      <c r="H19" s="1828" t="str">
        <f>IF($C19="","",SUM(HLOOKUP($C19,'Model outputs - PC level'!$J$5:$BS$25,12,0),HLOOKUP($C19,'Model outputs - PC level'!$J$5:$BS$25,13,0),HLOOKUP($C19,'Model outputs - PC level'!$J$5:$BS$25,15,0),HLOOKUP($C19,'Model outputs - PC level'!$J$5:$BS$25,16,0),HLOOKUP($C19,'Model outputs - PC level'!$J$5:$BS$25,18,0),HLOOKUP($C19,'Model outputs - PC level'!$J$5:$BS$25,19,0)))</f>
        <v/>
      </c>
      <c r="I19" s="1830"/>
      <c r="J19" s="1356"/>
      <c r="K19" s="292" t="s">
        <v>354</v>
      </c>
      <c r="L19" s="1356"/>
      <c r="M19" s="326">
        <f t="shared" si="6"/>
        <v>0</v>
      </c>
      <c r="N19" s="326">
        <f t="shared" si="12"/>
        <v>0</v>
      </c>
      <c r="O19" s="1356"/>
      <c r="P19" s="1356"/>
      <c r="Q19" s="1356"/>
      <c r="R19" s="1356"/>
      <c r="S19" s="1356"/>
      <c r="T19" s="1356"/>
      <c r="U19" s="320"/>
      <c r="V19" s="325"/>
      <c r="W19" s="325">
        <f t="shared" si="7"/>
        <v>0</v>
      </c>
      <c r="X19" s="325">
        <f t="shared" si="8"/>
        <v>0</v>
      </c>
      <c r="Y19" s="325"/>
      <c r="Z19" s="325">
        <f t="shared" si="9"/>
        <v>0</v>
      </c>
      <c r="AA19" s="320"/>
      <c r="AB19" s="16"/>
      <c r="AC19" s="16"/>
      <c r="AD19" s="329">
        <f t="shared" si="10"/>
        <v>0</v>
      </c>
      <c r="AE19" s="329">
        <f t="shared" si="13"/>
        <v>0</v>
      </c>
      <c r="AF19" s="320"/>
      <c r="AG19" s="1356"/>
      <c r="AH19" s="288" t="str">
        <f t="shared" si="11"/>
        <v/>
      </c>
      <c r="AI19" s="288" t="str">
        <f t="shared" si="11"/>
        <v/>
      </c>
      <c r="AJ19" s="288" t="str">
        <f t="shared" si="11"/>
        <v/>
      </c>
      <c r="AK19" s="288" t="str">
        <f t="shared" si="11"/>
        <v/>
      </c>
      <c r="AL19" s="1457" t="s">
        <v>355</v>
      </c>
      <c r="AM19" s="1457" t="s">
        <v>356</v>
      </c>
      <c r="AN19" s="1457" t="s">
        <v>357</v>
      </c>
      <c r="AO19" s="1458" t="s">
        <v>358</v>
      </c>
    </row>
    <row r="20" spans="2:41" s="9" customFormat="1" ht="28.35" customHeight="1">
      <c r="B20" s="288" t="str">
        <f>IF(OR($K$3="Select company",'Validation summary'!$F$3="WoC"),"",IF($C20="","",INDEX(App1data,MATCH($C20,App1IDnrs,0),5)))</f>
        <v/>
      </c>
      <c r="C20" s="293" t="str">
        <f>IF(OR($K$3="Select company",'Validation summary'!$F$3="WoC"),"",IF(HLOOKUP('3A'!$R$1,BWW_FIN_All,'PC lists'!$B64,0)="","",HLOOKUP('3A'!$R$1,BWW_FIN_All,'PC lists'!$B64,0)))</f>
        <v/>
      </c>
      <c r="D20" s="293" t="str">
        <f t="shared" si="4"/>
        <v/>
      </c>
      <c r="E20" s="293" t="str">
        <f t="shared" si="5"/>
        <v/>
      </c>
      <c r="F20" s="1822"/>
      <c r="G20" s="1822"/>
      <c r="H20" s="1828" t="str">
        <f>IF($C20="","",SUM(HLOOKUP($C20,'Model outputs - PC level'!$J$5:$BS$25,12,0),HLOOKUP($C20,'Model outputs - PC level'!$J$5:$BS$25,13,0),HLOOKUP($C20,'Model outputs - PC level'!$J$5:$BS$25,15,0),HLOOKUP($C20,'Model outputs - PC level'!$J$5:$BS$25,16,0),HLOOKUP($C20,'Model outputs - PC level'!$J$5:$BS$25,18,0),HLOOKUP($C20,'Model outputs - PC level'!$J$5:$BS$25,19,0)))</f>
        <v/>
      </c>
      <c r="I20" s="1830"/>
      <c r="J20" s="1356"/>
      <c r="K20" s="292" t="s">
        <v>359</v>
      </c>
      <c r="L20" s="1356"/>
      <c r="M20" s="326">
        <f t="shared" si="6"/>
        <v>0</v>
      </c>
      <c r="N20" s="326">
        <f t="shared" si="12"/>
        <v>0</v>
      </c>
      <c r="O20" s="1356"/>
      <c r="P20" s="1356"/>
      <c r="Q20" s="1356"/>
      <c r="R20" s="1356"/>
      <c r="S20" s="1356"/>
      <c r="T20" s="1356"/>
      <c r="U20" s="320"/>
      <c r="V20" s="325"/>
      <c r="W20" s="325">
        <f t="shared" si="7"/>
        <v>0</v>
      </c>
      <c r="X20" s="325">
        <f t="shared" si="8"/>
        <v>0</v>
      </c>
      <c r="Y20" s="325"/>
      <c r="Z20" s="325">
        <f t="shared" si="9"/>
        <v>0</v>
      </c>
      <c r="AA20" s="320"/>
      <c r="AB20" s="16"/>
      <c r="AC20" s="16"/>
      <c r="AD20" s="329">
        <f t="shared" si="10"/>
        <v>0</v>
      </c>
      <c r="AE20" s="329">
        <f t="shared" si="13"/>
        <v>0</v>
      </c>
      <c r="AF20" s="320"/>
      <c r="AG20" s="1356"/>
      <c r="AH20" s="288" t="str">
        <f t="shared" si="11"/>
        <v/>
      </c>
      <c r="AI20" s="288" t="str">
        <f t="shared" si="11"/>
        <v/>
      </c>
      <c r="AJ20" s="288" t="str">
        <f t="shared" si="11"/>
        <v/>
      </c>
      <c r="AK20" s="288" t="str">
        <f t="shared" si="11"/>
        <v/>
      </c>
      <c r="AL20" s="1457" t="s">
        <v>360</v>
      </c>
      <c r="AM20" s="1457" t="s">
        <v>361</v>
      </c>
      <c r="AN20" s="1457" t="s">
        <v>362</v>
      </c>
      <c r="AO20" s="1458" t="s">
        <v>363</v>
      </c>
    </row>
    <row r="21" spans="2:41" s="9" customFormat="1" ht="28.35" customHeight="1">
      <c r="B21" s="288" t="str">
        <f>IF(OR($K$3="Select company",'Validation summary'!$F$3="WoC"),"",IF($C21="","",INDEX(App1data,MATCH($C21,App1IDnrs,0),5)))</f>
        <v/>
      </c>
      <c r="C21" s="293" t="str">
        <f>IF(OR($K$3="Select company",'Validation summary'!$F$3="WoC"),"",IF(HLOOKUP('3A'!$R$1,BWW_FIN_All,'PC lists'!$B65,0)="","",HLOOKUP('3A'!$R$1,BWW_FIN_All,'PC lists'!$B65,0)))</f>
        <v/>
      </c>
      <c r="D21" s="293" t="str">
        <f t="shared" si="4"/>
        <v/>
      </c>
      <c r="E21" s="293" t="str">
        <f t="shared" si="5"/>
        <v/>
      </c>
      <c r="F21" s="1822"/>
      <c r="G21" s="1822"/>
      <c r="H21" s="1828" t="str">
        <f>IF($C21="","",SUM(HLOOKUP($C21,'Model outputs - PC level'!$J$5:$BS$25,12,0),HLOOKUP($C21,'Model outputs - PC level'!$J$5:$BS$25,13,0),HLOOKUP($C21,'Model outputs - PC level'!$J$5:$BS$25,15,0),HLOOKUP($C21,'Model outputs - PC level'!$J$5:$BS$25,16,0),HLOOKUP($C21,'Model outputs - PC level'!$J$5:$BS$25,18,0),HLOOKUP($C21,'Model outputs - PC level'!$J$5:$BS$25,19,0)))</f>
        <v/>
      </c>
      <c r="I21" s="1830"/>
      <c r="J21" s="1356"/>
      <c r="K21" s="292" t="s">
        <v>364</v>
      </c>
      <c r="L21" s="1356"/>
      <c r="M21" s="326">
        <f t="shared" si="6"/>
        <v>0</v>
      </c>
      <c r="N21" s="326">
        <f t="shared" si="12"/>
        <v>0</v>
      </c>
      <c r="O21" s="1356"/>
      <c r="P21" s="1356"/>
      <c r="Q21" s="1356"/>
      <c r="R21" s="1356"/>
      <c r="S21" s="1356"/>
      <c r="T21" s="1356"/>
      <c r="U21" s="320"/>
      <c r="V21" s="325"/>
      <c r="W21" s="325">
        <f t="shared" si="7"/>
        <v>0</v>
      </c>
      <c r="X21" s="325">
        <f t="shared" si="8"/>
        <v>0</v>
      </c>
      <c r="Y21" s="325"/>
      <c r="Z21" s="325">
        <f t="shared" si="9"/>
        <v>0</v>
      </c>
      <c r="AA21" s="320"/>
      <c r="AB21" s="16"/>
      <c r="AC21" s="16"/>
      <c r="AD21" s="329">
        <f t="shared" si="10"/>
        <v>0</v>
      </c>
      <c r="AE21" s="329">
        <f t="shared" si="13"/>
        <v>0</v>
      </c>
      <c r="AF21" s="320"/>
      <c r="AG21" s="1356"/>
      <c r="AH21" s="288" t="str">
        <f t="shared" si="11"/>
        <v/>
      </c>
      <c r="AI21" s="288" t="str">
        <f t="shared" si="11"/>
        <v/>
      </c>
      <c r="AJ21" s="288" t="str">
        <f t="shared" si="11"/>
        <v/>
      </c>
      <c r="AK21" s="288" t="str">
        <f t="shared" si="11"/>
        <v/>
      </c>
      <c r="AL21" s="1457" t="s">
        <v>365</v>
      </c>
      <c r="AM21" s="1457" t="s">
        <v>366</v>
      </c>
      <c r="AN21" s="1457" t="s">
        <v>367</v>
      </c>
      <c r="AO21" s="1458" t="s">
        <v>368</v>
      </c>
    </row>
    <row r="22" spans="2:41" s="9" customFormat="1" ht="28.35" customHeight="1">
      <c r="B22" s="288" t="str">
        <f>IF(OR($K$3="Select company",'Validation summary'!$F$3="WoC"),"",IF($C22="","",INDEX(App1data,MATCH($C22,App1IDnrs,0),5)))</f>
        <v/>
      </c>
      <c r="C22" s="293" t="str">
        <f>IF(OR($K$3="Select company",'Validation summary'!$F$3="WoC"),"",IF(HLOOKUP('3A'!$R$1,BWW_FIN_All,'PC lists'!$B66,0)="","",HLOOKUP('3A'!$R$1,BWW_FIN_All,'PC lists'!$B66,0)))</f>
        <v/>
      </c>
      <c r="D22" s="293" t="str">
        <f t="shared" si="4"/>
        <v/>
      </c>
      <c r="E22" s="293" t="str">
        <f t="shared" si="5"/>
        <v/>
      </c>
      <c r="F22" s="1824"/>
      <c r="G22" s="1822"/>
      <c r="H22" s="1828" t="str">
        <f>IF($C22="","",SUM(HLOOKUP($C22,'Model outputs - PC level'!$J$5:$BS$25,12,0),HLOOKUP($C22,'Model outputs - PC level'!$J$5:$BS$25,13,0),HLOOKUP($C22,'Model outputs - PC level'!$J$5:$BS$25,15,0),HLOOKUP($C22,'Model outputs - PC level'!$J$5:$BS$25,16,0),HLOOKUP($C22,'Model outputs - PC level'!$J$5:$BS$25,18,0),HLOOKUP($C22,'Model outputs - PC level'!$J$5:$BS$25,19,0)))</f>
        <v/>
      </c>
      <c r="I22" s="1830"/>
      <c r="J22" s="1356"/>
      <c r="K22" s="292" t="s">
        <v>369</v>
      </c>
      <c r="L22" s="1356"/>
      <c r="M22" s="326">
        <f t="shared" si="6"/>
        <v>0</v>
      </c>
      <c r="N22" s="326">
        <f t="shared" si="12"/>
        <v>0</v>
      </c>
      <c r="O22" s="1356"/>
      <c r="P22" s="1356"/>
      <c r="Q22" s="1356"/>
      <c r="R22" s="1356"/>
      <c r="S22" s="1356"/>
      <c r="T22" s="1356"/>
      <c r="U22" s="320"/>
      <c r="V22" s="325"/>
      <c r="W22" s="325">
        <f t="shared" si="7"/>
        <v>0</v>
      </c>
      <c r="X22" s="325">
        <f t="shared" si="8"/>
        <v>0</v>
      </c>
      <c r="Y22" s="325"/>
      <c r="Z22" s="325">
        <f t="shared" si="9"/>
        <v>0</v>
      </c>
      <c r="AA22" s="320"/>
      <c r="AB22" s="16"/>
      <c r="AC22" s="16"/>
      <c r="AD22" s="329">
        <f t="shared" si="10"/>
        <v>0</v>
      </c>
      <c r="AE22" s="329">
        <f t="shared" si="13"/>
        <v>0</v>
      </c>
      <c r="AF22" s="320"/>
      <c r="AG22" s="1356"/>
      <c r="AH22" s="288" t="str">
        <f t="shared" si="11"/>
        <v/>
      </c>
      <c r="AI22" s="288" t="str">
        <f t="shared" si="11"/>
        <v/>
      </c>
      <c r="AJ22" s="288" t="str">
        <f t="shared" si="11"/>
        <v/>
      </c>
      <c r="AK22" s="288" t="str">
        <f t="shared" si="11"/>
        <v/>
      </c>
      <c r="AL22" s="1457" t="s">
        <v>370</v>
      </c>
      <c r="AM22" s="1457" t="s">
        <v>371</v>
      </c>
      <c r="AN22" s="1457" t="s">
        <v>372</v>
      </c>
      <c r="AO22" s="1458" t="s">
        <v>373</v>
      </c>
    </row>
    <row r="23" spans="2:41" s="9" customFormat="1" ht="28.35" customHeight="1">
      <c r="B23" s="1971" t="str">
        <f>IF(OR($K$3="Select company",'Validation summary'!$F$3="WoC"),"",IF($C23="","",INDEX(App1data,MATCH($C23,App1IDnrs,0),5)))</f>
        <v/>
      </c>
      <c r="C23" s="293" t="str">
        <f>IF(OR($K$3="Select company",'Validation summary'!$F$3="WoC"),"",IF(HLOOKUP('3A'!$R$1,BWW_FIN_All,'PC lists'!$B67,0)="","",HLOOKUP('3A'!$R$1,BWW_FIN_All,'PC lists'!$B67,0)))</f>
        <v/>
      </c>
      <c r="D23" s="293" t="str">
        <f t="shared" si="4"/>
        <v/>
      </c>
      <c r="E23" s="293" t="str">
        <f t="shared" si="5"/>
        <v/>
      </c>
      <c r="F23" s="1822"/>
      <c r="G23" s="1822"/>
      <c r="H23" s="1828" t="str">
        <f>IF($C23="","",SUM(HLOOKUP($C23,'Model outputs - PC level'!$J$5:$BS$25,12,0),HLOOKUP($C23,'Model outputs - PC level'!$J$5:$BS$25,13,0),HLOOKUP($C23,'Model outputs - PC level'!$J$5:$BS$25,15,0),HLOOKUP($C23,'Model outputs - PC level'!$J$5:$BS$25,16,0),HLOOKUP($C23,'Model outputs - PC level'!$J$5:$BS$25,18,0),HLOOKUP($C23,'Model outputs - PC level'!$J$5:$BS$25,19,0)))</f>
        <v/>
      </c>
      <c r="I23" s="1830"/>
      <c r="J23" s="1356"/>
      <c r="K23" s="292" t="s">
        <v>374</v>
      </c>
      <c r="L23" s="1356"/>
      <c r="M23" s="326">
        <f t="shared" si="6"/>
        <v>0</v>
      </c>
      <c r="N23" s="326">
        <f t="shared" si="12"/>
        <v>0</v>
      </c>
      <c r="O23" s="1356"/>
      <c r="P23" s="1356"/>
      <c r="Q23" s="1356"/>
      <c r="R23" s="1356"/>
      <c r="S23" s="1356"/>
      <c r="T23" s="1356"/>
      <c r="U23" s="320"/>
      <c r="V23" s="325"/>
      <c r="W23" s="325">
        <f t="shared" si="7"/>
        <v>0</v>
      </c>
      <c r="X23" s="325">
        <f t="shared" si="8"/>
        <v>0</v>
      </c>
      <c r="Y23" s="325"/>
      <c r="Z23" s="325">
        <f t="shared" si="9"/>
        <v>0</v>
      </c>
      <c r="AA23" s="320"/>
      <c r="AB23" s="16"/>
      <c r="AC23" s="16"/>
      <c r="AD23" s="329">
        <f t="shared" si="10"/>
        <v>0</v>
      </c>
      <c r="AE23" s="329">
        <f t="shared" si="13"/>
        <v>0</v>
      </c>
      <c r="AF23" s="320"/>
      <c r="AG23" s="1356"/>
      <c r="AH23" s="288" t="str">
        <f t="shared" si="11"/>
        <v/>
      </c>
      <c r="AI23" s="288" t="str">
        <f t="shared" si="11"/>
        <v/>
      </c>
      <c r="AJ23" s="288" t="str">
        <f t="shared" si="11"/>
        <v/>
      </c>
      <c r="AK23" s="288" t="str">
        <f t="shared" si="11"/>
        <v/>
      </c>
      <c r="AL23" s="1457" t="s">
        <v>375</v>
      </c>
      <c r="AM23" s="1457" t="s">
        <v>376</v>
      </c>
      <c r="AN23" s="1457" t="s">
        <v>377</v>
      </c>
      <c r="AO23" s="1458" t="s">
        <v>378</v>
      </c>
    </row>
    <row r="24" spans="2:41" s="9" customFormat="1" ht="28.35" customHeight="1">
      <c r="B24" s="288" t="str">
        <f>IF(OR($K$3="Select company",'Validation summary'!$F$3="WoC"),"",IF($C24="","",INDEX(App1data,MATCH($C24,App1IDnrs,0),5)))</f>
        <v/>
      </c>
      <c r="C24" s="293" t="str">
        <f>IF(OR($K$3="Select company",'Validation summary'!$F$3="WoC"),"",IF(HLOOKUP('3A'!$R$1,BWW_FIN_All,'PC lists'!$B68,0)="","",HLOOKUP('3A'!$R$1,BWW_FIN_All,'PC lists'!$B68,0)))</f>
        <v/>
      </c>
      <c r="D24" s="293" t="str">
        <f t="shared" si="4"/>
        <v/>
      </c>
      <c r="E24" s="293" t="str">
        <f t="shared" si="5"/>
        <v/>
      </c>
      <c r="F24" s="1822"/>
      <c r="G24" s="1822"/>
      <c r="H24" s="1828" t="str">
        <f>IF($C24="","",SUM(HLOOKUP($C24,'Model outputs - PC level'!$J$5:$BS$25,12,0),HLOOKUP($C24,'Model outputs - PC level'!$J$5:$BS$25,13,0),HLOOKUP($C24,'Model outputs - PC level'!$J$5:$BS$25,15,0),HLOOKUP($C24,'Model outputs - PC level'!$J$5:$BS$25,16,0),HLOOKUP($C24,'Model outputs - PC level'!$J$5:$BS$25,18,0),HLOOKUP($C24,'Model outputs - PC level'!$J$5:$BS$25,19,0)))</f>
        <v/>
      </c>
      <c r="I24" s="1830"/>
      <c r="J24" s="1356"/>
      <c r="K24" s="292" t="s">
        <v>379</v>
      </c>
      <c r="L24" s="1356"/>
      <c r="M24" s="326">
        <f t="shared" si="6"/>
        <v>0</v>
      </c>
      <c r="N24" s="326">
        <f t="shared" si="12"/>
        <v>0</v>
      </c>
      <c r="O24" s="1356"/>
      <c r="P24" s="1356"/>
      <c r="Q24" s="1356"/>
      <c r="R24" s="1356"/>
      <c r="S24" s="1356"/>
      <c r="T24" s="1356"/>
      <c r="U24" s="320"/>
      <c r="V24" s="325"/>
      <c r="W24" s="325">
        <f t="shared" si="7"/>
        <v>0</v>
      </c>
      <c r="X24" s="325">
        <f t="shared" si="8"/>
        <v>0</v>
      </c>
      <c r="Y24" s="325"/>
      <c r="Z24" s="325">
        <f t="shared" si="9"/>
        <v>0</v>
      </c>
      <c r="AA24" s="320"/>
      <c r="AB24" s="16"/>
      <c r="AC24" s="16"/>
      <c r="AD24" s="329">
        <f t="shared" si="10"/>
        <v>0</v>
      </c>
      <c r="AE24" s="329">
        <f t="shared" si="13"/>
        <v>0</v>
      </c>
      <c r="AF24" s="320"/>
      <c r="AG24" s="1356"/>
      <c r="AH24" s="288" t="str">
        <f t="shared" si="11"/>
        <v/>
      </c>
      <c r="AI24" s="288" t="str">
        <f t="shared" si="11"/>
        <v/>
      </c>
      <c r="AJ24" s="288" t="str">
        <f t="shared" si="11"/>
        <v/>
      </c>
      <c r="AK24" s="288" t="str">
        <f t="shared" si="11"/>
        <v/>
      </c>
      <c r="AL24" s="1457" t="s">
        <v>380</v>
      </c>
      <c r="AM24" s="1457" t="s">
        <v>381</v>
      </c>
      <c r="AN24" s="1457" t="s">
        <v>382</v>
      </c>
      <c r="AO24" s="1458" t="s">
        <v>383</v>
      </c>
    </row>
    <row r="25" spans="2:41" s="9" customFormat="1" ht="28.35" customHeight="1">
      <c r="B25" s="288" t="str">
        <f>IF(OR($K$3="Select company",'Validation summary'!$F$3="WoC"),"",IF($C25="","",INDEX(App1data,MATCH($C25,App1IDnrs,0),5)))</f>
        <v/>
      </c>
      <c r="C25" s="293" t="str">
        <f>IF(OR($K$3="Select company",'Validation summary'!$F$3="WoC"),"",IF(HLOOKUP('3A'!$R$1,BWW_FIN_All,'PC lists'!$B69,0)="","",HLOOKUP('3A'!$R$1,BWW_FIN_All,'PC lists'!$B69,0)))</f>
        <v/>
      </c>
      <c r="D25" s="293" t="str">
        <f t="shared" si="4"/>
        <v/>
      </c>
      <c r="E25" s="293" t="str">
        <f t="shared" si="5"/>
        <v/>
      </c>
      <c r="F25" s="1822"/>
      <c r="G25" s="1822"/>
      <c r="H25" s="1828" t="str">
        <f>IF($C25="","",SUM(HLOOKUP($C25,'Model outputs - PC level'!$J$5:$BS$25,12,0),HLOOKUP($C25,'Model outputs - PC level'!$J$5:$BS$25,13,0),HLOOKUP($C25,'Model outputs - PC level'!$J$5:$BS$25,15,0),HLOOKUP($C25,'Model outputs - PC level'!$J$5:$BS$25,16,0),HLOOKUP($C25,'Model outputs - PC level'!$J$5:$BS$25,18,0),HLOOKUP($C25,'Model outputs - PC level'!$J$5:$BS$25,19,0)))</f>
        <v/>
      </c>
      <c r="I25" s="1830"/>
      <c r="J25" s="1356"/>
      <c r="K25" s="292" t="s">
        <v>384</v>
      </c>
      <c r="L25" s="1356"/>
      <c r="M25" s="326">
        <f t="shared" si="6"/>
        <v>0</v>
      </c>
      <c r="N25" s="326">
        <f t="shared" si="12"/>
        <v>0</v>
      </c>
      <c r="O25" s="1356"/>
      <c r="P25" s="1356"/>
      <c r="Q25" s="1356"/>
      <c r="R25" s="1356"/>
      <c r="S25" s="1356"/>
      <c r="T25" s="1356"/>
      <c r="U25" s="320"/>
      <c r="V25" s="325"/>
      <c r="W25" s="325">
        <f t="shared" si="7"/>
        <v>0</v>
      </c>
      <c r="X25" s="325">
        <f t="shared" si="8"/>
        <v>0</v>
      </c>
      <c r="Y25" s="325"/>
      <c r="Z25" s="325">
        <f t="shared" si="9"/>
        <v>0</v>
      </c>
      <c r="AA25" s="320"/>
      <c r="AB25" s="16"/>
      <c r="AC25" s="16"/>
      <c r="AD25" s="329">
        <f t="shared" si="10"/>
        <v>0</v>
      </c>
      <c r="AE25" s="329">
        <f t="shared" si="13"/>
        <v>0</v>
      </c>
      <c r="AF25" s="320"/>
      <c r="AG25" s="1356"/>
      <c r="AH25" s="288" t="str">
        <f t="shared" si="11"/>
        <v/>
      </c>
      <c r="AI25" s="288" t="str">
        <f t="shared" si="11"/>
        <v/>
      </c>
      <c r="AJ25" s="288" t="str">
        <f t="shared" si="11"/>
        <v/>
      </c>
      <c r="AK25" s="288" t="str">
        <f t="shared" si="11"/>
        <v/>
      </c>
      <c r="AL25" s="1457" t="s">
        <v>385</v>
      </c>
      <c r="AM25" s="1457" t="s">
        <v>386</v>
      </c>
      <c r="AN25" s="1457" t="s">
        <v>387</v>
      </c>
      <c r="AO25" s="1458" t="s">
        <v>388</v>
      </c>
    </row>
    <row r="26" spans="2:41" s="9" customFormat="1" ht="28.35" customHeight="1">
      <c r="B26" s="288" t="str">
        <f>IF(OR($K$3="Select company",'Validation summary'!$F$3="WoC"),"",IF($C26="","",INDEX(App1data,MATCH($C26,App1IDnrs,0),5)))</f>
        <v/>
      </c>
      <c r="C26" s="293" t="str">
        <f>IF(OR($K$3="Select company",'Validation summary'!$F$3="WoC"),"",IF(HLOOKUP('3A'!$R$1,BWW_FIN_All,'PC lists'!$B70,0)="","",HLOOKUP('3A'!$R$1,BWW_FIN_All,'PC lists'!$B70,0)))</f>
        <v/>
      </c>
      <c r="D26" s="293" t="str">
        <f t="shared" si="4"/>
        <v/>
      </c>
      <c r="E26" s="293" t="str">
        <f t="shared" si="5"/>
        <v/>
      </c>
      <c r="F26" s="1822"/>
      <c r="G26" s="1822"/>
      <c r="H26" s="1828" t="str">
        <f>IF($C26="","",SUM(HLOOKUP($C26,'Model outputs - PC level'!$J$5:$BS$25,12,0),HLOOKUP($C26,'Model outputs - PC level'!$J$5:$BS$25,13,0),HLOOKUP($C26,'Model outputs - PC level'!$J$5:$BS$25,15,0),HLOOKUP($C26,'Model outputs - PC level'!$J$5:$BS$25,16,0),HLOOKUP($C26,'Model outputs - PC level'!$J$5:$BS$25,18,0),HLOOKUP($C26,'Model outputs - PC level'!$J$5:$BS$25,19,0)))</f>
        <v/>
      </c>
      <c r="I26" s="1830"/>
      <c r="J26" s="1356"/>
      <c r="K26" s="292" t="s">
        <v>389</v>
      </c>
      <c r="L26" s="1356"/>
      <c r="M26" s="326">
        <f t="shared" si="6"/>
        <v>0</v>
      </c>
      <c r="N26" s="326">
        <f t="shared" si="12"/>
        <v>0</v>
      </c>
      <c r="O26" s="1356"/>
      <c r="P26" s="1356"/>
      <c r="Q26" s="1356"/>
      <c r="R26" s="1356"/>
      <c r="S26" s="1356"/>
      <c r="T26" s="1356"/>
      <c r="U26" s="320"/>
      <c r="V26" s="325"/>
      <c r="W26" s="325">
        <f t="shared" si="7"/>
        <v>0</v>
      </c>
      <c r="X26" s="325">
        <f t="shared" si="8"/>
        <v>0</v>
      </c>
      <c r="Y26" s="325"/>
      <c r="Z26" s="325">
        <f t="shared" si="9"/>
        <v>0</v>
      </c>
      <c r="AA26" s="320"/>
      <c r="AB26" s="16"/>
      <c r="AC26" s="16"/>
      <c r="AD26" s="329">
        <f t="shared" si="10"/>
        <v>0</v>
      </c>
      <c r="AE26" s="329">
        <f t="shared" si="13"/>
        <v>0</v>
      </c>
      <c r="AF26" s="320"/>
      <c r="AG26" s="1356"/>
      <c r="AH26" s="288" t="str">
        <f t="shared" si="11"/>
        <v/>
      </c>
      <c r="AI26" s="288" t="str">
        <f t="shared" si="11"/>
        <v/>
      </c>
      <c r="AJ26" s="288" t="str">
        <f t="shared" si="11"/>
        <v/>
      </c>
      <c r="AK26" s="288" t="str">
        <f t="shared" si="11"/>
        <v/>
      </c>
      <c r="AL26" s="1457" t="s">
        <v>390</v>
      </c>
      <c r="AM26" s="1457" t="s">
        <v>391</v>
      </c>
      <c r="AN26" s="1457" t="s">
        <v>392</v>
      </c>
      <c r="AO26" s="1458" t="s">
        <v>393</v>
      </c>
    </row>
    <row r="27" spans="2:41" s="9" customFormat="1" ht="28.35" customHeight="1">
      <c r="B27" s="288" t="str">
        <f>IF(OR($K$3="Select company",'Validation summary'!$F$3="WoC"),"",IF($C27="","",INDEX(App1data,MATCH($C27,App1IDnrs,0),5)))</f>
        <v/>
      </c>
      <c r="C27" s="293" t="str">
        <f>IF(OR($K$3="Select company",'Validation summary'!$F$3="WoC"),"",IF(HLOOKUP('3A'!$R$1,BWW_FIN_All,'PC lists'!$B71,0)="","",HLOOKUP('3A'!$R$1,BWW_FIN_All,'PC lists'!$B71,0)))</f>
        <v/>
      </c>
      <c r="D27" s="293" t="str">
        <f t="shared" si="4"/>
        <v/>
      </c>
      <c r="E27" s="293" t="str">
        <f t="shared" si="5"/>
        <v/>
      </c>
      <c r="F27" s="1822"/>
      <c r="G27" s="1822"/>
      <c r="H27" s="1828" t="str">
        <f>IF($C27="","",SUM(HLOOKUP($C27,'Model outputs - PC level'!$J$5:$BS$25,12,0),HLOOKUP($C27,'Model outputs - PC level'!$J$5:$BS$25,13,0),HLOOKUP($C27,'Model outputs - PC level'!$J$5:$BS$25,15,0),HLOOKUP($C27,'Model outputs - PC level'!$J$5:$BS$25,16,0),HLOOKUP($C27,'Model outputs - PC level'!$J$5:$BS$25,18,0),HLOOKUP($C27,'Model outputs - PC level'!$J$5:$BS$25,19,0)))</f>
        <v/>
      </c>
      <c r="I27" s="1830"/>
      <c r="J27" s="1356"/>
      <c r="K27" s="292" t="s">
        <v>394</v>
      </c>
      <c r="L27" s="1356"/>
      <c r="M27" s="326">
        <f t="shared" si="6"/>
        <v>0</v>
      </c>
      <c r="N27" s="326">
        <f t="shared" si="12"/>
        <v>0</v>
      </c>
      <c r="O27" s="1356"/>
      <c r="P27" s="1356"/>
      <c r="Q27" s="1356"/>
      <c r="R27" s="1356"/>
      <c r="S27" s="1356"/>
      <c r="T27" s="1356"/>
      <c r="U27" s="320"/>
      <c r="V27" s="325"/>
      <c r="W27" s="325">
        <f t="shared" si="7"/>
        <v>0</v>
      </c>
      <c r="X27" s="325">
        <f t="shared" si="8"/>
        <v>0</v>
      </c>
      <c r="Y27" s="325"/>
      <c r="Z27" s="325">
        <f t="shared" si="9"/>
        <v>0</v>
      </c>
      <c r="AA27" s="320"/>
      <c r="AB27" s="16"/>
      <c r="AC27" s="16"/>
      <c r="AD27" s="329">
        <f t="shared" si="10"/>
        <v>0</v>
      </c>
      <c r="AE27" s="329">
        <f t="shared" si="13"/>
        <v>0</v>
      </c>
      <c r="AF27" s="320"/>
      <c r="AG27" s="1356"/>
      <c r="AH27" s="288" t="str">
        <f t="shared" si="11"/>
        <v/>
      </c>
      <c r="AI27" s="288" t="str">
        <f t="shared" si="11"/>
        <v/>
      </c>
      <c r="AJ27" s="288" t="str">
        <f t="shared" si="11"/>
        <v/>
      </c>
      <c r="AK27" s="288" t="str">
        <f t="shared" si="11"/>
        <v/>
      </c>
      <c r="AL27" s="1457" t="s">
        <v>395</v>
      </c>
      <c r="AM27" s="1457" t="s">
        <v>396</v>
      </c>
      <c r="AN27" s="1457" t="s">
        <v>397</v>
      </c>
      <c r="AO27" s="1458" t="s">
        <v>398</v>
      </c>
    </row>
    <row r="28" spans="2:41" s="9" customFormat="1" ht="28.35" customHeight="1">
      <c r="B28" s="288" t="str">
        <f>IF(OR($K$3="Select company",'Validation summary'!$F$3="WoC"),"",IF($C28="","",INDEX(App1data,MATCH($C28,App1IDnrs,0),5)))</f>
        <v/>
      </c>
      <c r="C28" s="293" t="str">
        <f>IF(OR($K$3="Select company",'Validation summary'!$F$3="WoC"),"",IF(HLOOKUP('3A'!$R$1,BWW_FIN_All,'PC lists'!$B72,0)="","",HLOOKUP('3A'!$R$1,BWW_FIN_All,'PC lists'!$B72,0)))</f>
        <v/>
      </c>
      <c r="D28" s="293" t="str">
        <f t="shared" si="4"/>
        <v/>
      </c>
      <c r="E28" s="293" t="str">
        <f t="shared" si="5"/>
        <v/>
      </c>
      <c r="F28" s="1822"/>
      <c r="G28" s="1822"/>
      <c r="H28" s="1828" t="str">
        <f>IF($C28="","",SUM(HLOOKUP($C28,'Model outputs - PC level'!$J$5:$BS$25,12,0),HLOOKUP($C28,'Model outputs - PC level'!$J$5:$BS$25,13,0),HLOOKUP($C28,'Model outputs - PC level'!$J$5:$BS$25,15,0),HLOOKUP($C28,'Model outputs - PC level'!$J$5:$BS$25,16,0),HLOOKUP($C28,'Model outputs - PC level'!$J$5:$BS$25,18,0),HLOOKUP($C28,'Model outputs - PC level'!$J$5:$BS$25,19,0)))</f>
        <v/>
      </c>
      <c r="I28" s="1830"/>
      <c r="J28" s="1356"/>
      <c r="K28" s="292" t="s">
        <v>399</v>
      </c>
      <c r="L28" s="1356"/>
      <c r="M28" s="326">
        <f t="shared" si="6"/>
        <v>0</v>
      </c>
      <c r="N28" s="326">
        <f t="shared" si="12"/>
        <v>0</v>
      </c>
      <c r="O28" s="1356"/>
      <c r="P28" s="1356"/>
      <c r="Q28" s="1356"/>
      <c r="R28" s="1356"/>
      <c r="S28" s="1356"/>
      <c r="T28" s="1356"/>
      <c r="U28" s="320"/>
      <c r="V28" s="325"/>
      <c r="W28" s="325">
        <f t="shared" si="7"/>
        <v>0</v>
      </c>
      <c r="X28" s="325">
        <f t="shared" si="8"/>
        <v>0</v>
      </c>
      <c r="Y28" s="325"/>
      <c r="Z28" s="325">
        <f t="shared" si="9"/>
        <v>0</v>
      </c>
      <c r="AA28" s="320"/>
      <c r="AB28" s="16"/>
      <c r="AC28" s="16"/>
      <c r="AD28" s="329">
        <f t="shared" si="10"/>
        <v>0</v>
      </c>
      <c r="AE28" s="329">
        <f t="shared" si="13"/>
        <v>0</v>
      </c>
      <c r="AF28" s="320"/>
      <c r="AG28" s="1356"/>
      <c r="AH28" s="288" t="str">
        <f t="shared" si="11"/>
        <v/>
      </c>
      <c r="AI28" s="288" t="str">
        <f t="shared" si="11"/>
        <v/>
      </c>
      <c r="AJ28" s="288" t="str">
        <f t="shared" si="11"/>
        <v/>
      </c>
      <c r="AK28" s="288" t="str">
        <f t="shared" si="11"/>
        <v/>
      </c>
      <c r="AL28" s="1457" t="s">
        <v>400</v>
      </c>
      <c r="AM28" s="1457" t="s">
        <v>401</v>
      </c>
      <c r="AN28" s="1457" t="s">
        <v>402</v>
      </c>
      <c r="AO28" s="1458" t="s">
        <v>403</v>
      </c>
    </row>
    <row r="29" spans="2:41" s="9" customFormat="1" ht="15.6">
      <c r="B29" s="1356"/>
      <c r="C29" s="1356"/>
      <c r="D29" s="1356"/>
      <c r="E29" s="1356"/>
      <c r="F29" s="1356"/>
      <c r="G29" s="1356"/>
      <c r="H29" s="1356"/>
      <c r="I29" s="1356"/>
      <c r="J29" s="1356"/>
      <c r="K29" s="1356"/>
      <c r="L29" s="1356"/>
      <c r="M29" s="1356"/>
      <c r="N29" s="1356"/>
      <c r="O29" s="1356"/>
      <c r="P29" s="1356"/>
      <c r="Q29" s="1356"/>
      <c r="R29" s="1356"/>
      <c r="S29" s="1356"/>
      <c r="T29" s="1356"/>
      <c r="U29" s="1357"/>
      <c r="V29" s="325"/>
      <c r="W29" s="325"/>
      <c r="X29" s="325"/>
      <c r="Y29" s="325"/>
      <c r="Z29" s="325"/>
      <c r="AA29" s="320"/>
      <c r="AB29" s="16"/>
      <c r="AC29" s="16"/>
      <c r="AD29" s="329"/>
      <c r="AE29" s="16"/>
      <c r="AF29" s="1357"/>
      <c r="AG29" s="1356"/>
      <c r="AH29" s="1356"/>
      <c r="AI29" s="1356"/>
      <c r="AJ29" s="1356"/>
      <c r="AK29" s="1356"/>
      <c r="AL29" s="1356"/>
      <c r="AM29" s="1356"/>
      <c r="AN29" s="1356"/>
      <c r="AO29" s="1356"/>
    </row>
    <row r="30" spans="2:41" s="9" customFormat="1" ht="28.5" customHeight="1">
      <c r="B30" s="288" t="s">
        <v>404</v>
      </c>
      <c r="C30" s="348"/>
      <c r="D30" s="293" t="s">
        <v>293</v>
      </c>
      <c r="E30" s="293">
        <v>0</v>
      </c>
      <c r="F30" s="362"/>
      <c r="G30" s="1832" t="str">
        <f>IFERROR(IF('Validation summary'!F3="Woc","",(COUNTIF($G$9:$G$28,"Yes")/(COUNTA($G$9:$G$28) - COUNTIF($G$9:$G$28,"-")))*100),"")</f>
        <v/>
      </c>
      <c r="H30" s="346"/>
      <c r="I30" s="347"/>
      <c r="J30" s="16"/>
      <c r="K30" s="292" t="s">
        <v>405</v>
      </c>
      <c r="L30" s="1356"/>
      <c r="M30" s="326"/>
      <c r="N30" s="326"/>
      <c r="O30" s="1356"/>
      <c r="P30" s="1356"/>
      <c r="Q30" s="1356"/>
      <c r="R30" s="1356"/>
      <c r="S30" s="1356"/>
      <c r="T30" s="1356"/>
      <c r="U30" s="1357"/>
      <c r="V30" s="325"/>
      <c r="W30" s="325"/>
      <c r="X30" s="325"/>
      <c r="Y30" s="325"/>
      <c r="Z30" s="325"/>
      <c r="AA30" s="320"/>
      <c r="AB30" s="16"/>
      <c r="AC30" s="16"/>
      <c r="AD30" s="329"/>
      <c r="AE30" s="16"/>
      <c r="AF30" s="1357"/>
      <c r="AG30" s="1356"/>
      <c r="AH30" s="288" t="s">
        <v>404</v>
      </c>
      <c r="AI30" s="348"/>
      <c r="AJ30" s="293" t="s">
        <v>293</v>
      </c>
      <c r="AK30" s="293">
        <v>0</v>
      </c>
      <c r="AL30" s="1356"/>
      <c r="AM30" s="1459" t="s">
        <v>406</v>
      </c>
      <c r="AN30" s="346"/>
      <c r="AO30" s="347"/>
    </row>
    <row r="31" spans="2:41" s="9" customFormat="1" ht="14.4">
      <c r="B31" s="1356"/>
      <c r="C31" s="1356"/>
      <c r="D31" s="1356"/>
      <c r="E31" s="1356"/>
      <c r="F31" s="1356"/>
      <c r="G31" s="1356"/>
      <c r="H31" s="1356"/>
      <c r="I31" s="1356"/>
      <c r="J31" s="1356"/>
      <c r="K31" s="1356"/>
      <c r="L31" s="1356"/>
      <c r="M31" s="1356"/>
      <c r="N31" s="1356"/>
      <c r="O31" s="1356"/>
      <c r="P31" s="1356"/>
      <c r="Q31" s="1356"/>
      <c r="R31" s="1356"/>
      <c r="S31" s="1356"/>
      <c r="T31" s="1356"/>
      <c r="U31" s="1357"/>
      <c r="V31" s="1357"/>
      <c r="W31" s="1357"/>
      <c r="X31" s="1357"/>
      <c r="Y31" s="1357"/>
      <c r="Z31" s="1357"/>
      <c r="AA31" s="1357"/>
      <c r="AB31" s="1357"/>
      <c r="AC31" s="1357"/>
      <c r="AD31" s="1357"/>
      <c r="AE31" s="1357"/>
      <c r="AF31" s="1357"/>
      <c r="AG31" s="1356"/>
      <c r="AH31" s="1356"/>
      <c r="AI31" s="1356"/>
      <c r="AJ31" s="1356"/>
      <c r="AK31" s="1356"/>
      <c r="AL31" s="1356"/>
      <c r="AM31" s="1356"/>
      <c r="AN31" s="1356"/>
      <c r="AO31" s="1356"/>
    </row>
    <row r="32" spans="2:41" s="9" customFormat="1" ht="15.6">
      <c r="B32" s="276" t="s">
        <v>299</v>
      </c>
      <c r="C32" s="1356"/>
      <c r="D32" s="1356"/>
      <c r="E32" s="1356"/>
      <c r="F32" s="1356"/>
      <c r="G32" s="1356"/>
      <c r="H32" s="1356"/>
      <c r="I32" s="1356"/>
      <c r="J32" s="1356"/>
      <c r="K32" s="1356"/>
      <c r="L32" s="1356"/>
      <c r="M32" s="1356"/>
      <c r="N32" s="1356"/>
      <c r="O32" s="1356"/>
      <c r="P32" s="1356"/>
      <c r="Q32" s="1356"/>
      <c r="R32" s="1356"/>
      <c r="S32" s="1356"/>
      <c r="T32" s="1356"/>
      <c r="U32" s="322"/>
      <c r="V32" s="334"/>
      <c r="W32" s="334"/>
      <c r="X32" s="334"/>
      <c r="Y32" s="334"/>
      <c r="Z32" s="334"/>
      <c r="AA32" s="322"/>
      <c r="AB32" s="322"/>
      <c r="AC32" s="322"/>
      <c r="AD32" s="335"/>
      <c r="AE32" s="322"/>
      <c r="AF32" s="322"/>
      <c r="AG32" s="1356"/>
      <c r="AH32" s="1356"/>
      <c r="AI32" s="1356"/>
      <c r="AJ32" s="1356"/>
      <c r="AK32" s="1356"/>
      <c r="AL32" s="1356"/>
      <c r="AM32" s="1356"/>
      <c r="AN32" s="1356"/>
      <c r="AO32" s="1356"/>
    </row>
    <row r="33" spans="2:32" ht="15.6">
      <c r="U33" s="322"/>
      <c r="V33" s="334"/>
      <c r="W33" s="334"/>
      <c r="X33" s="334"/>
      <c r="Y33" s="334"/>
      <c r="Z33" s="334"/>
      <c r="AA33" s="322"/>
      <c r="AB33" s="322"/>
      <c r="AC33" s="322"/>
      <c r="AD33" s="335"/>
      <c r="AE33" s="322"/>
      <c r="AF33" s="322"/>
    </row>
    <row r="34" spans="2:32" ht="15.6">
      <c r="B34" s="1818" t="s">
        <v>300</v>
      </c>
      <c r="U34" s="322"/>
      <c r="V34" s="334"/>
      <c r="W34" s="334"/>
      <c r="X34" s="334"/>
      <c r="Y34" s="334"/>
      <c r="Z34" s="334"/>
      <c r="AA34" s="322"/>
      <c r="AB34" s="322"/>
      <c r="AC34" s="322"/>
      <c r="AD34" s="335"/>
      <c r="AE34" s="322"/>
      <c r="AF34" s="322"/>
    </row>
    <row r="35" spans="2:32" ht="15.6">
      <c r="B35" s="371"/>
      <c r="U35" s="322"/>
      <c r="V35" s="334"/>
      <c r="W35" s="334"/>
      <c r="X35" s="334"/>
      <c r="Y35" s="334"/>
      <c r="Z35" s="334"/>
      <c r="AA35" s="322"/>
      <c r="AB35" s="322"/>
      <c r="AC35" s="322"/>
      <c r="AD35" s="335"/>
      <c r="AE35" s="322"/>
      <c r="AF35" s="322"/>
    </row>
    <row r="36" spans="2:32" ht="15.6">
      <c r="B36" s="1968" t="s">
        <v>301</v>
      </c>
      <c r="U36" s="322"/>
      <c r="V36" s="334"/>
      <c r="W36" s="334"/>
      <c r="X36" s="334"/>
      <c r="Y36" s="334"/>
      <c r="Z36" s="334"/>
      <c r="AA36" s="322"/>
      <c r="AB36" s="322"/>
      <c r="AC36" s="322"/>
      <c r="AD36" s="335"/>
      <c r="AE36" s="322"/>
      <c r="AF36" s="322"/>
    </row>
    <row r="37" spans="2:32" ht="15.6">
      <c r="U37" s="322"/>
      <c r="V37" s="334"/>
      <c r="W37" s="334"/>
      <c r="X37" s="334"/>
      <c r="Y37" s="334"/>
      <c r="Z37" s="334"/>
      <c r="AA37" s="322"/>
      <c r="AB37" s="322"/>
      <c r="AC37" s="322"/>
      <c r="AD37" s="335"/>
      <c r="AE37" s="322"/>
      <c r="AF37" s="322"/>
    </row>
    <row r="38" spans="2:32" ht="15.6">
      <c r="B38" s="1819" t="s">
        <v>302</v>
      </c>
      <c r="U38" s="322"/>
      <c r="V38" s="334"/>
      <c r="W38" s="334"/>
      <c r="X38" s="334"/>
      <c r="Y38" s="334"/>
      <c r="Z38" s="334"/>
      <c r="AA38" s="322"/>
      <c r="AB38" s="322"/>
      <c r="AC38" s="322"/>
      <c r="AD38" s="335"/>
      <c r="AE38" s="322"/>
      <c r="AF38" s="322"/>
    </row>
    <row r="39" spans="2:32" ht="15.6">
      <c r="U39" s="322"/>
      <c r="V39" s="334"/>
      <c r="W39" s="334"/>
      <c r="X39" s="334"/>
      <c r="Y39" s="334"/>
      <c r="Z39" s="334"/>
      <c r="AA39" s="322"/>
      <c r="AB39" s="322"/>
      <c r="AC39" s="322"/>
      <c r="AD39" s="335"/>
      <c r="AE39" s="322"/>
      <c r="AF39" s="322"/>
    </row>
    <row r="40" spans="2:32" ht="15.6">
      <c r="B40" s="1820" t="s">
        <v>303</v>
      </c>
      <c r="U40" s="322"/>
      <c r="V40" s="334"/>
      <c r="W40" s="334"/>
      <c r="X40" s="334"/>
      <c r="Y40" s="334"/>
      <c r="Z40" s="334"/>
      <c r="AA40" s="322"/>
      <c r="AB40" s="322"/>
      <c r="AC40" s="322"/>
      <c r="AD40" s="335"/>
      <c r="AE40" s="322"/>
      <c r="AF40" s="322"/>
    </row>
    <row r="41" spans="2:32" ht="15.6">
      <c r="U41" s="322"/>
      <c r="V41" s="334"/>
      <c r="W41" s="334"/>
      <c r="X41" s="334"/>
      <c r="Y41" s="334"/>
      <c r="Z41" s="334"/>
      <c r="AA41" s="322"/>
      <c r="AB41" s="322"/>
      <c r="AC41" s="322"/>
      <c r="AD41" s="335"/>
      <c r="AE41" s="322"/>
      <c r="AF41" s="322"/>
    </row>
    <row r="42" spans="2:32" ht="14.4">
      <c r="B42" s="294" t="str">
        <f>'3A'!$B$53</f>
        <v>Please refer to RAG 4.11 - Guideline for the table definitions in the annual performance report</v>
      </c>
      <c r="C42" s="277"/>
      <c r="D42" s="277"/>
      <c r="E42" s="277"/>
      <c r="F42" s="277"/>
      <c r="G42" s="277"/>
      <c r="H42" s="277"/>
      <c r="I42" s="277"/>
      <c r="J42" s="277"/>
      <c r="K42" s="277"/>
      <c r="U42" s="1358"/>
      <c r="V42" s="334"/>
      <c r="W42" s="334"/>
      <c r="X42" s="334"/>
      <c r="Y42" s="334"/>
      <c r="Z42" s="334"/>
      <c r="AA42" s="1358"/>
      <c r="AB42" s="1358"/>
      <c r="AC42" s="1358"/>
      <c r="AD42" s="335"/>
      <c r="AE42" s="1358"/>
      <c r="AF42" s="1358"/>
    </row>
    <row r="43" spans="2:32">
      <c r="U43" s="277"/>
      <c r="V43" s="277"/>
      <c r="W43" s="277"/>
      <c r="X43" s="277"/>
      <c r="Y43" s="277"/>
      <c r="Z43" s="277"/>
      <c r="AA43" s="277"/>
      <c r="AB43" s="277"/>
      <c r="AC43" s="277"/>
      <c r="AD43" s="277"/>
      <c r="AE43" s="277"/>
      <c r="AF43" s="277"/>
    </row>
    <row r="44" spans="2:32" hidden="1">
      <c r="U44" s="277"/>
      <c r="V44" s="277"/>
      <c r="W44" s="277"/>
      <c r="X44" s="277"/>
      <c r="Y44" s="277"/>
      <c r="Z44" s="277"/>
      <c r="AA44" s="277"/>
      <c r="AB44" s="277"/>
      <c r="AC44" s="277"/>
      <c r="AD44" s="277"/>
      <c r="AE44" s="277"/>
      <c r="AF44" s="277"/>
    </row>
    <row r="45" spans="2:32" hidden="1">
      <c r="U45" s="277"/>
      <c r="V45" s="277"/>
      <c r="W45" s="277"/>
      <c r="X45" s="277"/>
      <c r="Y45" s="277"/>
      <c r="Z45" s="277"/>
      <c r="AA45" s="277"/>
      <c r="AB45" s="277"/>
      <c r="AC45" s="277"/>
      <c r="AD45" s="277"/>
      <c r="AE45" s="277"/>
      <c r="AF45" s="277"/>
    </row>
  </sheetData>
  <sheetProtection algorithmName="SHA-512" hashValue="6BjinVHsKQ/t9LoBi8HfJfaxvhbBOrheZ/Z48CjnM3Cp0d3KyPSBBLf89w8oNNjtkgfgJehzVf3cqSPWAcC1eQ==" saltValue="NKKHm+6Sj6WR1uDLuKxnyg==" spinCount="100000" sheet="1" objects="1" scenarios="1"/>
  <mergeCells count="9">
    <mergeCell ref="N5:N6"/>
    <mergeCell ref="M5:M6"/>
    <mergeCell ref="K5:K6"/>
    <mergeCell ref="B5:B6"/>
    <mergeCell ref="C5:C6"/>
    <mergeCell ref="D5:D6"/>
    <mergeCell ref="G5:G6"/>
    <mergeCell ref="E5:E6"/>
    <mergeCell ref="F5:F6"/>
  </mergeCells>
  <conditionalFormatting sqref="F15:F28 F30">
    <cfRule type="expression" dxfId="341" priority="52">
      <formula>INDIRECT("E" &amp; ROW()) = 5</formula>
    </cfRule>
    <cfRule type="expression" dxfId="340" priority="53">
      <formula>INDIRECT("E" &amp; ROW()) = 4</formula>
    </cfRule>
    <cfRule type="expression" dxfId="339" priority="54">
      <formula>INDIRECT("E" &amp; ROW()) = 3</formula>
    </cfRule>
    <cfRule type="expression" dxfId="338" priority="55">
      <formula>INDIRECT("E" &amp; ROW()) = 2</formula>
    </cfRule>
    <cfRule type="expression" dxfId="337" priority="56">
      <formula>INDIRECT("E" &amp; ROW()) = 1</formula>
    </cfRule>
    <cfRule type="expression" dxfId="336" priority="57">
      <formula>INDIRECT("E" &amp; ROW()) = 0</formula>
    </cfRule>
  </conditionalFormatting>
  <conditionalFormatting sqref="M9:M12">
    <cfRule type="cellIs" dxfId="335" priority="33" operator="equal">
      <formula>0</formula>
    </cfRule>
  </conditionalFormatting>
  <conditionalFormatting sqref="M15:N28">
    <cfRule type="cellIs" dxfId="334" priority="32" operator="equal">
      <formula>0</formula>
    </cfRule>
  </conditionalFormatting>
  <conditionalFormatting sqref="M30">
    <cfRule type="cellIs" dxfId="333" priority="24" operator="equal">
      <formula>0</formula>
    </cfRule>
  </conditionalFormatting>
  <conditionalFormatting sqref="M30:N30">
    <cfRule type="cellIs" dxfId="332" priority="23" operator="equal">
      <formula>0</formula>
    </cfRule>
  </conditionalFormatting>
  <conditionalFormatting sqref="E9:E12 E15:E28 E30">
    <cfRule type="cellIs" dxfId="331" priority="21" operator="equal">
      <formula>0</formula>
    </cfRule>
  </conditionalFormatting>
  <conditionalFormatting sqref="N9">
    <cfRule type="cellIs" dxfId="330" priority="20" operator="equal">
      <formula>0</formula>
    </cfRule>
  </conditionalFormatting>
  <conditionalFormatting sqref="N10">
    <cfRule type="cellIs" dxfId="329" priority="10" operator="equal">
      <formula>0</formula>
    </cfRule>
  </conditionalFormatting>
  <conditionalFormatting sqref="N11">
    <cfRule type="cellIs" dxfId="328" priority="9" operator="equal">
      <formula>0</formula>
    </cfRule>
  </conditionalFormatting>
  <conditionalFormatting sqref="N12">
    <cfRule type="cellIs" dxfId="327" priority="8" operator="equal">
      <formula>0</formula>
    </cfRule>
  </conditionalFormatting>
  <conditionalFormatting sqref="AK30">
    <cfRule type="cellIs" dxfId="326" priority="1" operator="equal">
      <formula>0</formula>
    </cfRule>
  </conditionalFormatting>
  <conditionalFormatting sqref="AL15:AL28">
    <cfRule type="expression" dxfId="325" priority="2">
      <formula>INDIRECT("E" &amp; ROW()) = 5</formula>
    </cfRule>
    <cfRule type="expression" dxfId="324" priority="3">
      <formula>INDIRECT("E" &amp; ROW()) = 4</formula>
    </cfRule>
    <cfRule type="expression" dxfId="323" priority="4">
      <formula>INDIRECT("E" &amp; ROW()) = 3</formula>
    </cfRule>
    <cfRule type="expression" dxfId="322" priority="5">
      <formula>INDIRECT("E" &amp; ROW()) = 2</formula>
    </cfRule>
    <cfRule type="expression" dxfId="321" priority="6">
      <formula>INDIRECT("E" &amp; ROW()) = 1</formula>
    </cfRule>
    <cfRule type="expression" dxfId="320" priority="7">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31" id="{570D1E7F-470E-4EC8-AF1F-32CA1E293770}">
            <xm:f>'Validation summary'!$F$3="WoC"</xm:f>
            <x14:dxf>
              <fill>
                <patternFill>
                  <bgColor rgb="FFD9D9D9"/>
                </patternFill>
              </fill>
            </x14:dxf>
          </x14:cfRule>
          <xm:sqref>B9:I12 B15:I28</xm:sqref>
        </x14:conditionalFormatting>
        <x14:conditionalFormatting xmlns:xm="http://schemas.microsoft.com/office/excel/2006/main">
          <x14:cfRule type="expression" priority="22" id="{6C7EF81D-B24F-4CFB-98CD-DEE2D390FFAB}">
            <xm:f>'Validation summary'!$F$3="WoC"</xm:f>
            <x14:dxf>
              <fill>
                <patternFill>
                  <bgColor rgb="FFD9D9D9"/>
                </patternFill>
              </fill>
            </x14:dxf>
          </x14:cfRule>
          <xm:sqref>G30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Validation!$E$5:$E$7</xm:f>
          </x14:formula1>
          <xm:sqref>G9:G12 G15:G28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1CE"/>
    <pageSetUpPr autoPageBreaks="0" fitToPage="1"/>
  </sheetPr>
  <dimension ref="B1:AE26"/>
  <sheetViews>
    <sheetView showGridLines="0" zoomScaleNormal="100" zoomScaleSheetLayoutView="100" workbookViewId="0"/>
  </sheetViews>
  <sheetFormatPr defaultColWidth="8.59765625" defaultRowHeight="15" zeroHeight="1"/>
  <cols>
    <col min="1" max="1" width="1.59765625" style="2" customWidth="1"/>
    <col min="2" max="2" width="46" style="2" customWidth="1"/>
    <col min="3" max="4" width="14.3984375" style="2" customWidth="1"/>
    <col min="5" max="5" width="6.3984375" style="2" customWidth="1"/>
    <col min="6" max="6" width="9.09765625" style="2" customWidth="1"/>
    <col min="7" max="7" width="6" style="2" customWidth="1"/>
    <col min="8" max="8" width="8.3984375" style="3" customWidth="1"/>
    <col min="9" max="10" width="12.59765625" style="2" customWidth="1"/>
    <col min="11" max="14" width="8.59765625" style="2" customWidth="1"/>
    <col min="15" max="15" width="1.59765625" style="2" hidden="1" customWidth="1"/>
    <col min="16" max="20" width="3.59765625" style="2" hidden="1" customWidth="1"/>
    <col min="21" max="21" width="1.59765625" style="2" hidden="1" customWidth="1"/>
    <col min="22" max="26" width="3.59765625" style="2" hidden="1" customWidth="1"/>
    <col min="27" max="27" width="1.59765625" style="2" hidden="1" customWidth="1"/>
    <col min="28" max="28" width="8.59765625" style="2" customWidth="1"/>
    <col min="29" max="29" width="31.09765625" style="2" customWidth="1"/>
    <col min="30" max="31" width="15.59765625" style="2" customWidth="1"/>
    <col min="32" max="16384" width="8.59765625" style="2"/>
  </cols>
  <sheetData>
    <row r="1" spans="2:31" ht="35.25" customHeight="1">
      <c r="B1" s="40" t="s">
        <v>35</v>
      </c>
      <c r="C1" s="2067" t="s">
        <v>116</v>
      </c>
      <c r="D1" s="6"/>
      <c r="E1" s="6"/>
      <c r="J1" s="1970" t="str">
        <f>'Validation summary'!$B$2</f>
        <v>2023-24</v>
      </c>
      <c r="O1" s="319"/>
      <c r="P1" s="1"/>
      <c r="Q1" s="1"/>
      <c r="R1" s="1"/>
      <c r="S1" s="1"/>
      <c r="T1" s="1"/>
      <c r="U1" s="319"/>
      <c r="V1" s="1"/>
      <c r="W1" s="1"/>
      <c r="X1" s="1"/>
      <c r="Y1" s="1"/>
      <c r="Z1" s="1"/>
      <c r="AA1" s="319"/>
    </row>
    <row r="2" spans="2:31" ht="10.199999999999999" customHeight="1">
      <c r="B2" s="7"/>
      <c r="C2" s="7"/>
      <c r="D2" s="7"/>
      <c r="E2" s="7"/>
      <c r="F2" s="7"/>
      <c r="O2" s="319"/>
      <c r="P2" s="1"/>
      <c r="Q2" s="1"/>
      <c r="R2" s="1"/>
      <c r="S2" s="1"/>
      <c r="T2" s="1"/>
      <c r="U2" s="319"/>
      <c r="V2" s="1"/>
      <c r="W2" s="1"/>
      <c r="X2" s="1"/>
      <c r="Y2" s="1"/>
      <c r="Z2" s="1"/>
      <c r="AA2" s="319"/>
    </row>
    <row r="3" spans="2:31" s="18" customFormat="1" ht="31.5" customHeight="1">
      <c r="B3" s="318" t="s">
        <v>36</v>
      </c>
      <c r="C3" s="295"/>
      <c r="D3" s="295"/>
      <c r="E3" s="301"/>
      <c r="F3" s="307" t="str">
        <f>'Validation summary'!$B$3</f>
        <v>South Staffs Water</v>
      </c>
      <c r="G3" s="1359"/>
      <c r="H3" s="298"/>
      <c r="I3" s="298" t="s">
        <v>126</v>
      </c>
      <c r="J3" s="298"/>
      <c r="O3" s="1357"/>
      <c r="P3" s="1356" t="s">
        <v>138</v>
      </c>
      <c r="Q3" s="1356"/>
      <c r="R3" s="1356"/>
      <c r="S3" s="1356"/>
      <c r="T3" s="1356"/>
      <c r="U3" s="1357"/>
      <c r="V3" s="1356" t="s">
        <v>139</v>
      </c>
      <c r="W3" s="1356"/>
      <c r="X3" s="1356"/>
      <c r="Y3" s="1356"/>
      <c r="Z3" s="1356"/>
      <c r="AA3" s="1357"/>
      <c r="AC3" s="298" t="s">
        <v>127</v>
      </c>
    </row>
    <row r="4" spans="2:31" s="18" customFormat="1" ht="16.5" customHeight="1">
      <c r="B4" s="1356"/>
      <c r="C4" s="1356"/>
      <c r="D4" s="1356"/>
      <c r="E4" s="1356"/>
      <c r="F4" s="1356"/>
      <c r="G4" s="1356"/>
      <c r="I4" s="19"/>
      <c r="O4" s="1357"/>
      <c r="P4" s="327"/>
      <c r="Q4" s="1356"/>
      <c r="R4" s="1356"/>
      <c r="S4" s="1356"/>
      <c r="T4" s="1356"/>
      <c r="U4" s="1357"/>
      <c r="V4" s="327"/>
      <c r="W4" s="1356"/>
      <c r="X4" s="327"/>
      <c r="Y4" s="327"/>
      <c r="Z4" s="1356"/>
      <c r="AA4" s="1357"/>
    </row>
    <row r="5" spans="2:31" s="18" customFormat="1" ht="27.75" customHeight="1">
      <c r="B5" s="2135" t="s">
        <v>407</v>
      </c>
      <c r="C5" s="2135" t="s">
        <v>131</v>
      </c>
      <c r="D5" s="2135" t="s">
        <v>408</v>
      </c>
      <c r="E5" s="281"/>
      <c r="F5" s="2135" t="s">
        <v>137</v>
      </c>
      <c r="I5" s="331" t="s">
        <v>138</v>
      </c>
      <c r="J5" s="331" t="s">
        <v>139</v>
      </c>
      <c r="O5" s="1357"/>
      <c r="P5" s="324"/>
      <c r="Q5" s="324"/>
      <c r="R5" s="324"/>
      <c r="S5" s="324"/>
      <c r="T5" s="324"/>
      <c r="U5" s="328"/>
      <c r="V5" s="324"/>
      <c r="W5" s="324"/>
      <c r="X5" s="324"/>
      <c r="Y5" s="324"/>
      <c r="Z5" s="324"/>
      <c r="AA5" s="1357"/>
      <c r="AC5" s="2135" t="s">
        <v>407</v>
      </c>
      <c r="AD5" s="2135" t="s">
        <v>131</v>
      </c>
      <c r="AE5" s="2135" t="s">
        <v>408</v>
      </c>
    </row>
    <row r="6" spans="2:31" s="18" customFormat="1" ht="28.5" customHeight="1">
      <c r="B6" s="288" t="s">
        <v>409</v>
      </c>
      <c r="C6" s="293" t="s">
        <v>410</v>
      </c>
      <c r="D6" s="2071"/>
      <c r="E6" s="1356"/>
      <c r="F6" s="292" t="s">
        <v>411</v>
      </c>
      <c r="I6" s="2075"/>
      <c r="J6" s="2075"/>
      <c r="O6" s="1357"/>
      <c r="P6" s="325"/>
      <c r="Q6" s="325"/>
      <c r="R6" s="325"/>
      <c r="S6" s="325"/>
      <c r="T6" s="325"/>
      <c r="U6" s="1357"/>
      <c r="V6" s="329"/>
      <c r="W6" s="329"/>
      <c r="X6" s="329"/>
      <c r="Y6" s="325"/>
      <c r="Z6" s="329"/>
      <c r="AA6" s="1357"/>
      <c r="AC6" s="288" t="str">
        <f>B6</f>
        <v>Annual customer satisfaction score for the customer service survey</v>
      </c>
      <c r="AD6" s="288" t="str">
        <f>C6</f>
        <v>Number</v>
      </c>
      <c r="AE6" s="1443"/>
    </row>
    <row r="7" spans="2:31" s="18" customFormat="1" ht="28.5" customHeight="1">
      <c r="B7" s="288" t="s">
        <v>412</v>
      </c>
      <c r="C7" s="293" t="s">
        <v>410</v>
      </c>
      <c r="D7" s="2071"/>
      <c r="E7" s="1356"/>
      <c r="F7" s="292" t="s">
        <v>413</v>
      </c>
      <c r="I7" s="2075"/>
      <c r="J7" s="2075"/>
      <c r="O7" s="1357"/>
      <c r="P7" s="325"/>
      <c r="Q7" s="1356"/>
      <c r="R7" s="1356"/>
      <c r="S7" s="1356"/>
      <c r="T7" s="1356"/>
      <c r="U7" s="1357"/>
      <c r="V7" s="329"/>
      <c r="W7" s="1356"/>
      <c r="X7" s="1356"/>
      <c r="Y7" s="1356"/>
      <c r="Z7" s="1356"/>
      <c r="AA7" s="1357"/>
      <c r="AC7" s="288" t="str">
        <f t="shared" ref="AC7:AD13" si="0">B7</f>
        <v>Annual customer satisfaction score for the customer experience survey</v>
      </c>
      <c r="AD7" s="288" t="str">
        <f t="shared" si="0"/>
        <v>Number</v>
      </c>
      <c r="AE7" s="1443"/>
    </row>
    <row r="8" spans="2:31" s="18" customFormat="1" ht="28.5" customHeight="1">
      <c r="B8" s="288" t="s">
        <v>414</v>
      </c>
      <c r="C8" s="293" t="s">
        <v>410</v>
      </c>
      <c r="D8" s="2071"/>
      <c r="E8" s="1356"/>
      <c r="F8" s="292" t="s">
        <v>415</v>
      </c>
      <c r="I8" s="2075"/>
      <c r="J8" s="2075"/>
      <c r="O8" s="1357"/>
      <c r="P8" s="325"/>
      <c r="Q8" s="324"/>
      <c r="R8" s="324"/>
      <c r="S8" s="324"/>
      <c r="T8" s="324"/>
      <c r="U8" s="328"/>
      <c r="V8" s="329"/>
      <c r="W8" s="324"/>
      <c r="X8" s="324"/>
      <c r="Y8" s="324"/>
      <c r="Z8" s="324"/>
      <c r="AA8" s="1357"/>
      <c r="AC8" s="288" t="str">
        <f t="shared" si="0"/>
        <v>Annual C-MeX score</v>
      </c>
      <c r="AD8" s="288" t="str">
        <f t="shared" si="0"/>
        <v>Number</v>
      </c>
      <c r="AE8" s="1456"/>
    </row>
    <row r="9" spans="2:31" s="18" customFormat="1" ht="28.5" customHeight="1">
      <c r="B9" s="288" t="s">
        <v>416</v>
      </c>
      <c r="C9" s="293" t="s">
        <v>410</v>
      </c>
      <c r="D9" s="2071"/>
      <c r="E9" s="1356"/>
      <c r="F9" s="292" t="s">
        <v>417</v>
      </c>
      <c r="I9" s="2075"/>
      <c r="J9" s="2075"/>
      <c r="O9" s="1357"/>
      <c r="P9" s="325"/>
      <c r="Q9" s="325"/>
      <c r="R9" s="325"/>
      <c r="S9" s="325"/>
      <c r="T9" s="325"/>
      <c r="U9" s="1357"/>
      <c r="V9" s="329"/>
      <c r="W9" s="329"/>
      <c r="X9" s="329"/>
      <c r="Y9" s="325"/>
      <c r="Z9" s="329"/>
      <c r="AA9" s="1357"/>
      <c r="AC9" s="288" t="str">
        <f t="shared" si="0"/>
        <v>Annual net promoter score</v>
      </c>
      <c r="AD9" s="288" t="str">
        <f t="shared" si="0"/>
        <v>Number</v>
      </c>
      <c r="AE9" s="1443"/>
    </row>
    <row r="10" spans="2:31" s="18" customFormat="1" ht="28.5" customHeight="1">
      <c r="B10" s="288" t="s">
        <v>418</v>
      </c>
      <c r="C10" s="293" t="s">
        <v>410</v>
      </c>
      <c r="D10" s="2072"/>
      <c r="E10" s="1356"/>
      <c r="F10" s="292" t="s">
        <v>419</v>
      </c>
      <c r="I10" s="2075"/>
      <c r="J10" s="2075"/>
      <c r="O10" s="1357"/>
      <c r="P10" s="325"/>
      <c r="Q10" s="325"/>
      <c r="R10" s="325"/>
      <c r="S10" s="325"/>
      <c r="T10" s="325"/>
      <c r="U10" s="1357"/>
      <c r="V10" s="329"/>
      <c r="W10" s="329"/>
      <c r="X10" s="329"/>
      <c r="Y10" s="325"/>
      <c r="Z10" s="1356"/>
      <c r="AA10" s="1357"/>
      <c r="AC10" s="288" t="str">
        <f t="shared" si="0"/>
        <v>Total household complaints</v>
      </c>
      <c r="AD10" s="288" t="str">
        <f t="shared" si="0"/>
        <v>Number</v>
      </c>
      <c r="AE10" s="1443"/>
    </row>
    <row r="11" spans="2:31" s="18" customFormat="1" ht="28.5" customHeight="1">
      <c r="B11" s="288" t="s">
        <v>420</v>
      </c>
      <c r="C11" s="293" t="s">
        <v>410</v>
      </c>
      <c r="D11" s="2073"/>
      <c r="E11" s="1356"/>
      <c r="F11" s="292" t="s">
        <v>421</v>
      </c>
      <c r="I11" s="2075"/>
      <c r="J11" s="2075"/>
      <c r="O11" s="1357"/>
      <c r="P11" s="325"/>
      <c r="Q11" s="325"/>
      <c r="R11" s="325"/>
      <c r="S11" s="325"/>
      <c r="T11" s="325"/>
      <c r="U11" s="1357"/>
      <c r="V11" s="329"/>
      <c r="W11" s="329"/>
      <c r="X11" s="329"/>
      <c r="Y11" s="325"/>
      <c r="Z11" s="1356"/>
      <c r="AA11" s="1357"/>
      <c r="AC11" s="288" t="str">
        <f t="shared" si="0"/>
        <v>Total connected household properties</v>
      </c>
      <c r="AD11" s="288" t="str">
        <f t="shared" si="0"/>
        <v>Number</v>
      </c>
      <c r="AE11" s="1443"/>
    </row>
    <row r="12" spans="2:31" s="18" customFormat="1" ht="28.5" customHeight="1">
      <c r="B12" s="288" t="s">
        <v>422</v>
      </c>
      <c r="C12" s="293" t="s">
        <v>410</v>
      </c>
      <c r="D12" s="2074"/>
      <c r="E12" s="1356"/>
      <c r="F12" s="292" t="s">
        <v>423</v>
      </c>
      <c r="I12" s="2075"/>
      <c r="J12" s="2075"/>
      <c r="O12" s="1357"/>
      <c r="P12" s="325"/>
      <c r="Q12" s="325"/>
      <c r="R12" s="325"/>
      <c r="S12" s="325"/>
      <c r="T12" s="325"/>
      <c r="U12" s="1357"/>
      <c r="V12" s="329"/>
      <c r="W12" s="329"/>
      <c r="X12" s="329"/>
      <c r="Y12" s="325"/>
      <c r="Z12" s="1356"/>
      <c r="AA12" s="1357"/>
      <c r="AC12" s="288" t="str">
        <f t="shared" si="0"/>
        <v>Total household complaints per 10,000 connections</v>
      </c>
      <c r="AD12" s="288" t="str">
        <f t="shared" si="0"/>
        <v>Number</v>
      </c>
      <c r="AE12" s="1447"/>
    </row>
    <row r="13" spans="2:31" s="18" customFormat="1" ht="28.5" customHeight="1">
      <c r="B13" s="288" t="s">
        <v>424</v>
      </c>
      <c r="C13" s="302" t="s">
        <v>425</v>
      </c>
      <c r="D13" s="2074"/>
      <c r="E13" s="1356"/>
      <c r="F13" s="292" t="s">
        <v>426</v>
      </c>
      <c r="I13" s="2075"/>
      <c r="J13" s="2075"/>
      <c r="O13" s="1360"/>
      <c r="P13" s="325"/>
      <c r="Q13" s="325"/>
      <c r="R13" s="325"/>
      <c r="S13" s="325"/>
      <c r="T13" s="325"/>
      <c r="U13" s="1357"/>
      <c r="V13" s="329"/>
      <c r="W13" s="329"/>
      <c r="X13" s="329"/>
      <c r="Y13" s="325"/>
      <c r="Z13" s="1356"/>
      <c r="AA13" s="1357"/>
      <c r="AC13" s="288" t="str">
        <f t="shared" si="0"/>
        <v>Confirmation of communication channels offered</v>
      </c>
      <c r="AD13" s="288" t="str">
        <f t="shared" si="0"/>
        <v>TRUE or FALSE</v>
      </c>
      <c r="AE13" s="1458"/>
    </row>
    <row r="14" spans="2:31" s="18" customFormat="1" ht="15" customHeight="1">
      <c r="H14" s="20"/>
      <c r="O14" s="336"/>
      <c r="P14" s="336"/>
      <c r="Q14" s="336"/>
      <c r="R14" s="336"/>
      <c r="S14" s="336"/>
      <c r="T14" s="336"/>
      <c r="U14" s="336"/>
      <c r="V14" s="336"/>
      <c r="W14" s="336"/>
      <c r="X14" s="336"/>
      <c r="Y14" s="336"/>
      <c r="Z14" s="336"/>
      <c r="AA14" s="336"/>
    </row>
    <row r="15" spans="2:31" s="18" customFormat="1" ht="15.6">
      <c r="B15" s="276" t="s">
        <v>299</v>
      </c>
      <c r="C15" s="1356"/>
      <c r="D15" s="1356"/>
      <c r="E15" s="1356"/>
      <c r="F15" s="1356"/>
      <c r="G15" s="1356"/>
      <c r="H15" s="1356"/>
      <c r="I15" s="1356"/>
      <c r="J15" s="1356"/>
      <c r="K15" s="1356"/>
      <c r="L15" s="1356"/>
    </row>
    <row r="16" spans="2:31">
      <c r="B16" s="8"/>
      <c r="C16" s="8"/>
      <c r="D16" s="8"/>
      <c r="E16" s="8"/>
      <c r="F16" s="8"/>
      <c r="G16" s="8"/>
      <c r="H16" s="8"/>
      <c r="I16" s="8"/>
      <c r="J16" s="8"/>
      <c r="K16" s="8"/>
      <c r="L16" s="8"/>
    </row>
    <row r="17" spans="2:12">
      <c r="B17" s="1818" t="s">
        <v>300</v>
      </c>
      <c r="C17" s="8"/>
      <c r="D17" s="8"/>
      <c r="E17" s="8"/>
      <c r="F17" s="8"/>
      <c r="G17" s="8"/>
      <c r="H17" s="8"/>
      <c r="I17" s="8"/>
      <c r="J17" s="8"/>
      <c r="K17" s="8"/>
      <c r="L17" s="8"/>
    </row>
    <row r="18" spans="2:12">
      <c r="B18" s="371"/>
      <c r="C18" s="8"/>
      <c r="D18" s="8"/>
      <c r="E18" s="8"/>
      <c r="F18" s="8"/>
      <c r="G18" s="8"/>
      <c r="H18" s="8"/>
      <c r="I18" s="8"/>
      <c r="J18" s="8"/>
      <c r="K18" s="8"/>
      <c r="L18" s="8"/>
    </row>
    <row r="19" spans="2:12">
      <c r="B19" s="1968" t="s">
        <v>301</v>
      </c>
      <c r="C19" s="8"/>
      <c r="D19" s="8"/>
      <c r="E19" s="8"/>
      <c r="F19" s="8"/>
      <c r="G19" s="8"/>
      <c r="H19" s="8"/>
      <c r="I19" s="8"/>
      <c r="J19" s="8"/>
      <c r="K19" s="8"/>
      <c r="L19" s="8"/>
    </row>
    <row r="20" spans="2:12">
      <c r="B20" s="8"/>
      <c r="C20" s="8"/>
      <c r="D20" s="8"/>
      <c r="E20" s="8"/>
      <c r="F20" s="8"/>
      <c r="G20" s="8"/>
      <c r="H20" s="8"/>
      <c r="I20" s="8"/>
      <c r="J20" s="8"/>
      <c r="K20" s="8"/>
      <c r="L20" s="8"/>
    </row>
    <row r="21" spans="2:12">
      <c r="B21" s="1819" t="s">
        <v>302</v>
      </c>
      <c r="C21" s="8"/>
      <c r="D21" s="8"/>
      <c r="E21" s="8"/>
      <c r="F21" s="8"/>
      <c r="G21" s="8"/>
      <c r="H21" s="8"/>
      <c r="I21" s="8"/>
      <c r="J21" s="8"/>
      <c r="K21" s="8"/>
      <c r="L21" s="8"/>
    </row>
    <row r="22" spans="2:12">
      <c r="B22" s="8"/>
      <c r="C22" s="8"/>
      <c r="D22" s="8"/>
      <c r="E22" s="8"/>
      <c r="F22" s="8"/>
      <c r="G22" s="8"/>
      <c r="H22" s="8"/>
      <c r="I22" s="8"/>
      <c r="J22" s="8"/>
      <c r="K22" s="8"/>
      <c r="L22" s="8"/>
    </row>
    <row r="23" spans="2:12">
      <c r="B23" s="1820" t="s">
        <v>303</v>
      </c>
      <c r="C23" s="8"/>
      <c r="D23" s="8"/>
      <c r="E23" s="8"/>
      <c r="F23" s="8"/>
      <c r="G23" s="8"/>
      <c r="H23" s="8"/>
      <c r="I23" s="8"/>
      <c r="J23" s="8"/>
      <c r="K23" s="8"/>
      <c r="L23" s="8"/>
    </row>
    <row r="24" spans="2:12">
      <c r="B24" s="8"/>
      <c r="C24" s="8"/>
      <c r="D24" s="8"/>
      <c r="E24" s="8"/>
      <c r="F24" s="8"/>
      <c r="G24" s="8"/>
      <c r="H24" s="8"/>
      <c r="I24" s="8"/>
      <c r="J24" s="8"/>
      <c r="K24" s="8"/>
      <c r="L24" s="8"/>
    </row>
    <row r="25" spans="2:12">
      <c r="B25" s="294" t="str">
        <f>'3A'!$B$53</f>
        <v>Please refer to RAG 4.11 - Guideline for the table definitions in the annual performance report</v>
      </c>
      <c r="C25" s="277"/>
      <c r="D25" s="277"/>
      <c r="E25" s="277"/>
      <c r="F25" s="277"/>
      <c r="G25" s="277"/>
      <c r="H25" s="277"/>
      <c r="I25" s="277"/>
      <c r="J25" s="277"/>
      <c r="K25" s="277"/>
      <c r="L25" s="277"/>
    </row>
    <row r="26" spans="2:12"/>
  </sheetData>
  <sheetProtection algorithmName="SHA-512" hashValue="MjRI+lHagklIy1iv323Gw60IRrSiShi5G3PajYABsTSfptDbsGsE1sxW7Q8yqZezp/ZTCfHz5m0wyxQuva0ERw==" saltValue="GZlfUVyGxPpmkcDouZa5nw==" spinCount="100000" sheet="1" objects="1" scenarios="1"/>
  <dataValidations count="1">
    <dataValidation operator="greaterThanOrEqual" allowBlank="1" showInputMessage="1" showErrorMessage="1" sqref="AE6" xr:uid="{00000000-0002-0000-0600-000000000000}"/>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1CE"/>
    <pageSetUpPr autoPageBreaks="0" fitToPage="1"/>
  </sheetPr>
  <dimension ref="B1:AF80"/>
  <sheetViews>
    <sheetView showGridLines="0" zoomScaleNormal="100" zoomScaleSheetLayoutView="100" workbookViewId="0"/>
  </sheetViews>
  <sheetFormatPr defaultColWidth="8.59765625" defaultRowHeight="15" zeroHeight="1"/>
  <cols>
    <col min="1" max="1" width="1.59765625" style="2" customWidth="1"/>
    <col min="2" max="2" width="42.8984375" style="2" customWidth="1"/>
    <col min="3" max="3" width="7.59765625" style="2" customWidth="1"/>
    <col min="4" max="4" width="15.5" style="2" customWidth="1"/>
    <col min="5" max="5" width="9.3984375" style="2" customWidth="1"/>
    <col min="6" max="6" width="1.8984375" style="2" customWidth="1"/>
    <col min="7" max="7" width="8.5" style="2" customWidth="1"/>
    <col min="8" max="8" width="1" style="2" customWidth="1"/>
    <col min="9" max="10" width="15.59765625" style="3" customWidth="1"/>
    <col min="11" max="11" width="9.59765625" style="2" customWidth="1"/>
    <col min="12" max="12" width="12.19921875" style="2" customWidth="1"/>
    <col min="13" max="13" width="10.69921875" style="2" customWidth="1"/>
    <col min="14" max="14" width="1.59765625" style="2" hidden="1" customWidth="1"/>
    <col min="15" max="19" width="3.59765625" style="2" hidden="1" customWidth="1"/>
    <col min="20" max="20" width="1.59765625" style="2" hidden="1" customWidth="1"/>
    <col min="21" max="25" width="3.59765625" style="2" hidden="1" customWidth="1"/>
    <col min="26" max="26" width="1.59765625" style="2" hidden="1" customWidth="1"/>
    <col min="27" max="27" width="8.59765625" style="2" customWidth="1"/>
    <col min="28" max="28" width="34.69921875" style="2" customWidth="1"/>
    <col min="29" max="30" width="15.59765625" style="2" customWidth="1"/>
    <col min="31" max="16384" width="8.59765625" style="2"/>
  </cols>
  <sheetData>
    <row r="1" spans="2:30" ht="35.25" customHeight="1">
      <c r="B1" s="40" t="s">
        <v>37</v>
      </c>
      <c r="C1" s="2067" t="s">
        <v>116</v>
      </c>
      <c r="D1" s="6"/>
      <c r="E1" s="6"/>
      <c r="F1" s="6"/>
      <c r="J1" s="1970" t="str">
        <f>'Validation summary'!$B$2</f>
        <v>2023-24</v>
      </c>
      <c r="N1" s="319"/>
      <c r="O1" s="1"/>
      <c r="P1" s="1"/>
      <c r="Q1" s="1"/>
      <c r="R1" s="1"/>
      <c r="S1" s="1"/>
      <c r="T1" s="319"/>
      <c r="U1" s="1"/>
      <c r="V1" s="1"/>
      <c r="W1" s="1"/>
      <c r="X1" s="1"/>
      <c r="Y1" s="1"/>
      <c r="Z1" s="319"/>
    </row>
    <row r="2" spans="2:30" ht="10.199999999999999" customHeight="1">
      <c r="B2" s="7"/>
      <c r="C2" s="7"/>
      <c r="D2" s="7"/>
      <c r="E2" s="7"/>
      <c r="F2" s="7"/>
      <c r="G2" s="7"/>
      <c r="N2" s="319"/>
      <c r="O2" s="1"/>
      <c r="P2" s="1"/>
      <c r="Q2" s="1"/>
      <c r="R2" s="1"/>
      <c r="S2" s="1"/>
      <c r="T2" s="319"/>
      <c r="U2" s="1"/>
      <c r="V2" s="1"/>
      <c r="W2" s="1"/>
      <c r="X2" s="1"/>
      <c r="Y2" s="1"/>
      <c r="Z2" s="319"/>
    </row>
    <row r="3" spans="2:30" s="18" customFormat="1" ht="31.5" customHeight="1">
      <c r="B3" s="318" t="s">
        <v>38</v>
      </c>
      <c r="C3" s="295"/>
      <c r="D3" s="295"/>
      <c r="E3" s="295"/>
      <c r="F3" s="303"/>
      <c r="G3" s="307" t="str">
        <f>'Validation summary'!$B$3</f>
        <v>South Staffs Water</v>
      </c>
      <c r="H3" s="1359"/>
      <c r="I3" s="298" t="s">
        <v>126</v>
      </c>
      <c r="J3" s="298"/>
      <c r="N3" s="1357"/>
      <c r="O3" s="1356" t="s">
        <v>138</v>
      </c>
      <c r="P3" s="1356"/>
      <c r="Q3" s="1356"/>
      <c r="R3" s="1356"/>
      <c r="S3" s="1356"/>
      <c r="T3" s="1357"/>
      <c r="U3" s="1356" t="s">
        <v>139</v>
      </c>
      <c r="V3" s="1356"/>
      <c r="W3" s="1356"/>
      <c r="X3" s="1356"/>
      <c r="Y3" s="1356"/>
      <c r="Z3" s="1357"/>
      <c r="AB3" s="298" t="s">
        <v>127</v>
      </c>
    </row>
    <row r="4" spans="2:30" s="18" customFormat="1" ht="16.5" customHeight="1">
      <c r="B4" s="1356"/>
      <c r="C4" s="1356"/>
      <c r="D4" s="1356"/>
      <c r="E4" s="1356"/>
      <c r="F4" s="1356"/>
      <c r="G4" s="1356"/>
      <c r="H4" s="1356"/>
      <c r="I4" s="19"/>
      <c r="J4" s="19"/>
      <c r="N4" s="1357"/>
      <c r="O4" s="327"/>
      <c r="P4" s="1356"/>
      <c r="Q4" s="1356"/>
      <c r="R4" s="1356"/>
      <c r="S4" s="1356"/>
      <c r="T4" s="1357"/>
      <c r="U4" s="327"/>
      <c r="V4" s="1356"/>
      <c r="W4" s="327"/>
      <c r="X4" s="327"/>
      <c r="Y4" s="1356"/>
      <c r="Z4" s="1357"/>
    </row>
    <row r="5" spans="2:30" s="18" customFormat="1" ht="30.75" customHeight="1">
      <c r="B5" s="2135" t="s">
        <v>407</v>
      </c>
      <c r="C5" s="2135" t="s">
        <v>131</v>
      </c>
      <c r="D5" s="2135" t="s">
        <v>408</v>
      </c>
      <c r="E5" s="281"/>
      <c r="F5" s="281"/>
      <c r="G5" s="2135" t="s">
        <v>137</v>
      </c>
      <c r="I5" s="331" t="s">
        <v>138</v>
      </c>
      <c r="J5" s="331" t="s">
        <v>139</v>
      </c>
      <c r="N5" s="1357"/>
      <c r="O5" s="324"/>
      <c r="P5" s="324"/>
      <c r="Q5" s="324"/>
      <c r="R5" s="324"/>
      <c r="S5" s="324"/>
      <c r="T5" s="328"/>
      <c r="U5" s="324"/>
      <c r="V5" s="324"/>
      <c r="W5" s="324"/>
      <c r="X5" s="324"/>
      <c r="Y5" s="324"/>
      <c r="Z5" s="1357"/>
      <c r="AB5" s="2135" t="s">
        <v>407</v>
      </c>
      <c r="AC5" s="2135" t="s">
        <v>131</v>
      </c>
      <c r="AD5" s="2137" t="s">
        <v>408</v>
      </c>
    </row>
    <row r="6" spans="2:30" s="18" customFormat="1" ht="21" customHeight="1">
      <c r="B6" s="288" t="s">
        <v>427</v>
      </c>
      <c r="C6" s="293" t="s">
        <v>410</v>
      </c>
      <c r="D6" s="2071"/>
      <c r="F6" s="1356"/>
      <c r="G6" s="292" t="s">
        <v>428</v>
      </c>
      <c r="I6" s="2059"/>
      <c r="J6" s="2059"/>
      <c r="N6" s="1357"/>
      <c r="Q6" s="325"/>
      <c r="R6" s="325"/>
      <c r="S6" s="325"/>
      <c r="T6" s="1357"/>
      <c r="V6" s="329"/>
      <c r="W6" s="329"/>
      <c r="X6" s="325"/>
      <c r="Y6" s="329"/>
      <c r="Z6" s="1357"/>
      <c r="AB6" s="288" t="str">
        <f t="shared" ref="AB6:AC10" si="0">B6</f>
        <v>Qualitative component annual results</v>
      </c>
      <c r="AC6" s="1460" t="str">
        <f t="shared" si="0"/>
        <v>Number</v>
      </c>
      <c r="AD6" s="1461"/>
    </row>
    <row r="7" spans="2:30" s="18" customFormat="1" ht="21" customHeight="1">
      <c r="B7" s="288" t="s">
        <v>429</v>
      </c>
      <c r="C7" s="293" t="s">
        <v>410</v>
      </c>
      <c r="D7" s="2071"/>
      <c r="F7" s="1356"/>
      <c r="G7" s="292" t="s">
        <v>430</v>
      </c>
      <c r="I7" s="337"/>
      <c r="J7" s="337"/>
      <c r="N7" s="1357"/>
      <c r="Q7" s="325"/>
      <c r="R7" s="1356"/>
      <c r="S7" s="1356"/>
      <c r="T7" s="1357"/>
      <c r="U7" s="329"/>
      <c r="V7" s="1356"/>
      <c r="W7" s="1356"/>
      <c r="X7" s="1356"/>
      <c r="Y7" s="1356"/>
      <c r="Z7" s="1357"/>
      <c r="AB7" s="288" t="str">
        <f t="shared" si="0"/>
        <v>Quantitative component annual results</v>
      </c>
      <c r="AC7" s="1460" t="str">
        <f t="shared" si="0"/>
        <v>Number</v>
      </c>
      <c r="AD7" s="1462"/>
    </row>
    <row r="8" spans="2:30" s="18" customFormat="1" ht="21" customHeight="1">
      <c r="B8" s="288" t="s">
        <v>431</v>
      </c>
      <c r="C8" s="293" t="s">
        <v>410</v>
      </c>
      <c r="D8" s="2076"/>
      <c r="F8" s="1356"/>
      <c r="G8" s="292" t="s">
        <v>432</v>
      </c>
      <c r="I8" s="317"/>
      <c r="J8" s="317"/>
      <c r="N8" s="1357"/>
      <c r="Q8" s="325"/>
      <c r="R8" s="324"/>
      <c r="S8" s="324"/>
      <c r="T8" s="328"/>
      <c r="U8" s="329"/>
      <c r="V8" s="324"/>
      <c r="W8" s="324"/>
      <c r="X8" s="324"/>
      <c r="Y8" s="324"/>
      <c r="Z8" s="1357"/>
      <c r="AB8" s="288" t="str">
        <f t="shared" si="0"/>
        <v>D-MeX score</v>
      </c>
      <c r="AC8" s="1460" t="str">
        <f t="shared" si="0"/>
        <v>Number</v>
      </c>
      <c r="AD8" s="1463"/>
    </row>
    <row r="9" spans="2:30" s="18" customFormat="1" ht="21" customHeight="1">
      <c r="B9" s="288" t="s">
        <v>433</v>
      </c>
      <c r="C9" s="372" t="s">
        <v>141</v>
      </c>
      <c r="D9" s="2074"/>
      <c r="F9" s="1356"/>
      <c r="G9" s="292" t="s">
        <v>434</v>
      </c>
      <c r="I9" s="2059"/>
      <c r="J9" s="2059"/>
      <c r="L9" s="256"/>
      <c r="N9" s="1357"/>
      <c r="Q9" s="325"/>
      <c r="R9" s="325"/>
      <c r="S9" s="325"/>
      <c r="T9" s="1357"/>
      <c r="U9" s="329"/>
      <c r="V9" s="329"/>
      <c r="W9" s="329"/>
      <c r="X9" s="325"/>
      <c r="Y9" s="329"/>
      <c r="Z9" s="1357"/>
      <c r="AB9" s="288" t="str">
        <f t="shared" si="0"/>
        <v>Developer services revenue (water)</v>
      </c>
      <c r="AC9" s="1460" t="str">
        <f t="shared" si="0"/>
        <v>£m</v>
      </c>
      <c r="AD9" s="1464"/>
    </row>
    <row r="10" spans="2:30" s="18" customFormat="1" ht="21" customHeight="1">
      <c r="B10" s="288" t="s">
        <v>435</v>
      </c>
      <c r="C10" s="372" t="s">
        <v>141</v>
      </c>
      <c r="D10" s="2074"/>
      <c r="F10" s="1356"/>
      <c r="G10" s="292" t="s">
        <v>436</v>
      </c>
      <c r="I10" s="2059"/>
      <c r="J10" s="2059"/>
      <c r="N10" s="1357"/>
      <c r="Q10" s="325"/>
      <c r="R10" s="325"/>
      <c r="S10" s="325"/>
      <c r="T10" s="1357"/>
      <c r="U10" s="329"/>
      <c r="V10" s="329"/>
      <c r="W10" s="329"/>
      <c r="X10" s="325"/>
      <c r="Y10" s="1356"/>
      <c r="Z10" s="1357"/>
      <c r="AB10" s="288" t="str">
        <f t="shared" si="0"/>
        <v>Developer services revenue (wastewater)</v>
      </c>
      <c r="AC10" s="1460" t="str">
        <f t="shared" si="0"/>
        <v>£m</v>
      </c>
      <c r="AD10" s="1464"/>
    </row>
    <row r="11" spans="2:30" s="18" customFormat="1" ht="16.5" customHeight="1">
      <c r="N11" s="1357"/>
      <c r="O11" s="325"/>
      <c r="P11" s="325"/>
      <c r="Q11" s="325"/>
      <c r="R11" s="325"/>
      <c r="S11" s="325"/>
      <c r="T11" s="1357"/>
      <c r="U11" s="329"/>
      <c r="V11" s="329"/>
      <c r="W11" s="329"/>
      <c r="X11" s="325"/>
      <c r="Y11" s="1356"/>
      <c r="Z11" s="1357"/>
    </row>
    <row r="12" spans="2:30" s="18" customFormat="1" ht="15.6">
      <c r="B12" s="310" t="s">
        <v>437</v>
      </c>
      <c r="N12" s="1357"/>
      <c r="O12" s="324"/>
      <c r="P12" s="324"/>
      <c r="Q12" s="324"/>
      <c r="R12" s="324"/>
      <c r="S12" s="324"/>
      <c r="T12" s="328"/>
      <c r="U12" s="324"/>
      <c r="V12" s="324"/>
      <c r="W12" s="324"/>
      <c r="X12" s="324"/>
      <c r="Y12" s="324"/>
      <c r="Z12" s="1357"/>
    </row>
    <row r="13" spans="2:30" s="18" customFormat="1" ht="41.4">
      <c r="B13" s="2135" t="s">
        <v>438</v>
      </c>
      <c r="C13" s="2135" t="s">
        <v>131</v>
      </c>
      <c r="D13" s="2135" t="s">
        <v>439</v>
      </c>
      <c r="E13" s="2135" t="s">
        <v>440</v>
      </c>
      <c r="F13" s="281"/>
      <c r="G13" s="2135" t="s">
        <v>137</v>
      </c>
      <c r="I13" s="314"/>
      <c r="J13" s="314"/>
      <c r="N13" s="1357"/>
      <c r="O13" s="327"/>
      <c r="P13" s="325"/>
      <c r="Q13" s="327"/>
      <c r="R13" s="325"/>
      <c r="S13" s="325"/>
      <c r="T13" s="1357"/>
      <c r="U13" s="327"/>
      <c r="V13" s="329"/>
      <c r="W13" s="327"/>
      <c r="X13" s="325"/>
      <c r="Y13" s="1356"/>
      <c r="Z13" s="1357"/>
    </row>
    <row r="14" spans="2:30" s="18" customFormat="1" ht="21" customHeight="1">
      <c r="B14" s="2077"/>
      <c r="C14" s="302" t="s">
        <v>293</v>
      </c>
      <c r="D14" s="2078"/>
      <c r="G14" s="292" t="s">
        <v>441</v>
      </c>
      <c r="I14" s="2059"/>
      <c r="J14" s="2059"/>
      <c r="N14" s="1357"/>
      <c r="O14" s="325"/>
      <c r="P14" s="325"/>
      <c r="Q14" s="325"/>
      <c r="R14" s="325"/>
      <c r="S14" s="325"/>
      <c r="T14" s="1357"/>
      <c r="V14" s="329"/>
      <c r="W14" s="335"/>
      <c r="X14" s="329"/>
      <c r="Y14" s="1356"/>
      <c r="Z14" s="1357"/>
      <c r="AB14" s="1510"/>
      <c r="AC14" s="1510"/>
      <c r="AD14" s="1510"/>
    </row>
    <row r="15" spans="2:30" s="18" customFormat="1" ht="21" customHeight="1">
      <c r="B15" s="2077"/>
      <c r="C15" s="302" t="s">
        <v>293</v>
      </c>
      <c r="D15" s="2078"/>
      <c r="G15" s="292" t="s">
        <v>442</v>
      </c>
      <c r="I15" s="2059"/>
      <c r="J15" s="2059"/>
      <c r="N15" s="1357"/>
      <c r="O15" s="325"/>
      <c r="P15" s="325"/>
      <c r="Q15" s="325"/>
      <c r="R15" s="325"/>
      <c r="S15" s="325"/>
      <c r="T15" s="1357"/>
      <c r="V15" s="329"/>
      <c r="W15" s="335"/>
      <c r="X15" s="329"/>
      <c r="Y15" s="1356"/>
      <c r="Z15" s="1357"/>
    </row>
    <row r="16" spans="2:30" s="18" customFormat="1" ht="21" customHeight="1">
      <c r="B16" s="2077"/>
      <c r="C16" s="302" t="s">
        <v>293</v>
      </c>
      <c r="D16" s="2078"/>
      <c r="G16" s="292" t="s">
        <v>443</v>
      </c>
      <c r="I16" s="2059"/>
      <c r="J16" s="2059"/>
      <c r="N16" s="1357"/>
      <c r="O16" s="325"/>
      <c r="P16" s="325"/>
      <c r="Q16" s="325"/>
      <c r="R16" s="325"/>
      <c r="S16" s="325"/>
      <c r="T16" s="1357"/>
      <c r="V16" s="329"/>
      <c r="W16" s="335"/>
      <c r="X16" s="329"/>
      <c r="Y16" s="1356"/>
      <c r="Z16" s="1357"/>
    </row>
    <row r="17" spans="2:26" s="18" customFormat="1" ht="21" customHeight="1">
      <c r="B17" s="2077"/>
      <c r="C17" s="302" t="s">
        <v>293</v>
      </c>
      <c r="D17" s="2078"/>
      <c r="G17" s="292" t="s">
        <v>444</v>
      </c>
      <c r="I17" s="2059"/>
      <c r="J17" s="2059"/>
      <c r="N17" s="1357"/>
      <c r="O17" s="325"/>
      <c r="P17" s="325"/>
      <c r="Q17" s="325"/>
      <c r="R17" s="325"/>
      <c r="S17" s="325"/>
      <c r="T17" s="1357"/>
      <c r="V17" s="329"/>
      <c r="W17" s="335"/>
      <c r="X17" s="329"/>
      <c r="Y17" s="1356"/>
      <c r="Z17" s="1357"/>
    </row>
    <row r="18" spans="2:26" s="18" customFormat="1" ht="21" customHeight="1">
      <c r="B18" s="2077"/>
      <c r="C18" s="302" t="s">
        <v>293</v>
      </c>
      <c r="D18" s="2078"/>
      <c r="G18" s="292" t="s">
        <v>445</v>
      </c>
      <c r="I18" s="2059"/>
      <c r="J18" s="2059"/>
      <c r="N18" s="1357"/>
      <c r="O18" s="325"/>
      <c r="P18" s="325"/>
      <c r="Q18" s="325"/>
      <c r="R18" s="325"/>
      <c r="S18" s="325"/>
      <c r="T18" s="1357"/>
      <c r="V18" s="329"/>
      <c r="W18" s="335"/>
      <c r="X18" s="329"/>
      <c r="Y18" s="1356"/>
      <c r="Z18" s="1357"/>
    </row>
    <row r="19" spans="2:26" s="18" customFormat="1" ht="21" customHeight="1">
      <c r="B19" s="2077"/>
      <c r="C19" s="302" t="s">
        <v>293</v>
      </c>
      <c r="D19" s="2078"/>
      <c r="G19" s="292" t="s">
        <v>446</v>
      </c>
      <c r="I19" s="2059"/>
      <c r="J19" s="2059"/>
      <c r="N19" s="1357"/>
      <c r="O19" s="325"/>
      <c r="P19" s="325"/>
      <c r="Q19" s="325"/>
      <c r="R19" s="325"/>
      <c r="S19" s="325"/>
      <c r="T19" s="1357"/>
      <c r="V19" s="329"/>
      <c r="W19" s="335"/>
      <c r="X19" s="329"/>
      <c r="Y19" s="1356"/>
      <c r="Z19" s="1357"/>
    </row>
    <row r="20" spans="2:26" s="18" customFormat="1" ht="21" customHeight="1">
      <c r="B20" s="2077"/>
      <c r="C20" s="302" t="s">
        <v>293</v>
      </c>
      <c r="D20" s="2078"/>
      <c r="G20" s="292" t="s">
        <v>447</v>
      </c>
      <c r="I20" s="2059"/>
      <c r="J20" s="2059"/>
      <c r="N20" s="1357"/>
      <c r="O20" s="325"/>
      <c r="P20" s="325"/>
      <c r="Q20" s="325"/>
      <c r="R20" s="325"/>
      <c r="S20" s="325"/>
      <c r="T20" s="1357"/>
      <c r="V20" s="329"/>
      <c r="W20" s="335"/>
      <c r="X20" s="329"/>
      <c r="Y20" s="1356"/>
      <c r="Z20" s="1357"/>
    </row>
    <row r="21" spans="2:26" s="18" customFormat="1" ht="21" customHeight="1">
      <c r="B21" s="2077"/>
      <c r="C21" s="302" t="s">
        <v>293</v>
      </c>
      <c r="D21" s="2078"/>
      <c r="G21" s="292" t="s">
        <v>448</v>
      </c>
      <c r="I21" s="2059"/>
      <c r="J21" s="2059"/>
      <c r="N21" s="1357"/>
      <c r="O21" s="325"/>
      <c r="P21" s="325"/>
      <c r="Q21" s="325"/>
      <c r="R21" s="325"/>
      <c r="S21" s="325"/>
      <c r="T21" s="1357"/>
      <c r="V21" s="329"/>
      <c r="W21" s="335"/>
      <c r="X21" s="329"/>
      <c r="Y21" s="1356"/>
      <c r="Z21" s="1357"/>
    </row>
    <row r="22" spans="2:26" s="18" customFormat="1" ht="21" customHeight="1">
      <c r="B22" s="2077"/>
      <c r="C22" s="302" t="s">
        <v>293</v>
      </c>
      <c r="D22" s="2078"/>
      <c r="G22" s="292" t="s">
        <v>449</v>
      </c>
      <c r="I22" s="2059"/>
      <c r="J22" s="2059"/>
      <c r="N22" s="1357"/>
      <c r="O22" s="325"/>
      <c r="P22" s="325"/>
      <c r="Q22" s="325"/>
      <c r="R22" s="325"/>
      <c r="S22" s="325"/>
      <c r="T22" s="1357"/>
      <c r="V22" s="329"/>
      <c r="W22" s="335"/>
      <c r="X22" s="329"/>
      <c r="Y22" s="1356"/>
      <c r="Z22" s="1357"/>
    </row>
    <row r="23" spans="2:26" s="18" customFormat="1" ht="21" customHeight="1">
      <c r="B23" s="2077"/>
      <c r="C23" s="302" t="s">
        <v>293</v>
      </c>
      <c r="D23" s="2078"/>
      <c r="G23" s="292" t="s">
        <v>450</v>
      </c>
      <c r="I23" s="2059"/>
      <c r="J23" s="2059"/>
      <c r="N23" s="1357"/>
      <c r="O23" s="325"/>
      <c r="P23" s="325"/>
      <c r="Q23" s="325"/>
      <c r="R23" s="325"/>
      <c r="S23" s="325"/>
      <c r="T23" s="1357"/>
      <c r="V23" s="329"/>
      <c r="W23" s="335"/>
      <c r="X23" s="329"/>
      <c r="Y23" s="1356"/>
      <c r="Z23" s="1357"/>
    </row>
    <row r="24" spans="2:26" s="18" customFormat="1" ht="21" customHeight="1">
      <c r="B24" s="2077"/>
      <c r="C24" s="302" t="s">
        <v>293</v>
      </c>
      <c r="D24" s="2078"/>
      <c r="G24" s="292" t="s">
        <v>451</v>
      </c>
      <c r="I24" s="2059"/>
      <c r="J24" s="2059"/>
      <c r="N24" s="1357"/>
      <c r="O24" s="325"/>
      <c r="P24" s="325"/>
      <c r="Q24" s="325"/>
      <c r="R24" s="325"/>
      <c r="S24" s="325"/>
      <c r="T24" s="1357"/>
      <c r="V24" s="329"/>
      <c r="W24" s="335"/>
      <c r="X24" s="329"/>
      <c r="Y24" s="1356"/>
      <c r="Z24" s="1357"/>
    </row>
    <row r="25" spans="2:26" s="18" customFormat="1" ht="21" customHeight="1">
      <c r="B25" s="2077"/>
      <c r="C25" s="302" t="s">
        <v>293</v>
      </c>
      <c r="D25" s="2078"/>
      <c r="G25" s="292" t="s">
        <v>452</v>
      </c>
      <c r="I25" s="2059"/>
      <c r="J25" s="2059"/>
      <c r="N25" s="1357"/>
      <c r="O25" s="325"/>
      <c r="P25" s="325"/>
      <c r="Q25" s="325"/>
      <c r="R25" s="325"/>
      <c r="S25" s="325"/>
      <c r="T25" s="1357"/>
      <c r="V25" s="329"/>
      <c r="W25" s="335"/>
      <c r="X25" s="329"/>
      <c r="Y25" s="1356"/>
      <c r="Z25" s="1357"/>
    </row>
    <row r="26" spans="2:26" s="18" customFormat="1" ht="21" customHeight="1">
      <c r="B26" s="2077"/>
      <c r="C26" s="302" t="s">
        <v>293</v>
      </c>
      <c r="D26" s="2078"/>
      <c r="G26" s="292" t="s">
        <v>453</v>
      </c>
      <c r="I26" s="2059"/>
      <c r="J26" s="2059"/>
      <c r="N26" s="1357"/>
      <c r="O26" s="325"/>
      <c r="P26" s="325"/>
      <c r="Q26" s="325"/>
      <c r="R26" s="325"/>
      <c r="S26" s="325"/>
      <c r="T26" s="1357"/>
      <c r="V26" s="329"/>
      <c r="W26" s="335"/>
      <c r="X26" s="329"/>
      <c r="Y26" s="1356"/>
      <c r="Z26" s="1357"/>
    </row>
    <row r="27" spans="2:26" s="18" customFormat="1" ht="21" customHeight="1">
      <c r="B27" s="2077"/>
      <c r="C27" s="302" t="s">
        <v>293</v>
      </c>
      <c r="D27" s="2078"/>
      <c r="G27" s="292" t="s">
        <v>454</v>
      </c>
      <c r="I27" s="2059"/>
      <c r="J27" s="2059"/>
      <c r="N27" s="1357"/>
      <c r="O27" s="325"/>
      <c r="P27" s="325"/>
      <c r="Q27" s="325"/>
      <c r="R27" s="325"/>
      <c r="S27" s="325"/>
      <c r="T27" s="1357"/>
      <c r="V27" s="329"/>
      <c r="W27" s="335"/>
      <c r="X27" s="329"/>
      <c r="Y27" s="1356"/>
      <c r="Z27" s="1357"/>
    </row>
    <row r="28" spans="2:26" s="18" customFormat="1" ht="21" customHeight="1">
      <c r="B28" s="2077"/>
      <c r="C28" s="302" t="s">
        <v>293</v>
      </c>
      <c r="D28" s="2078"/>
      <c r="G28" s="292" t="s">
        <v>455</v>
      </c>
      <c r="I28" s="2059"/>
      <c r="J28" s="2059"/>
      <c r="N28" s="1357"/>
      <c r="O28" s="325"/>
      <c r="P28" s="325"/>
      <c r="Q28" s="325"/>
      <c r="R28" s="325"/>
      <c r="S28" s="325"/>
      <c r="T28" s="1357"/>
      <c r="V28" s="329"/>
      <c r="W28" s="335"/>
      <c r="X28" s="329"/>
      <c r="Y28" s="1356"/>
      <c r="Z28" s="1357"/>
    </row>
    <row r="29" spans="2:26" s="18" customFormat="1" ht="21" customHeight="1">
      <c r="B29" s="2077"/>
      <c r="C29" s="302" t="s">
        <v>293</v>
      </c>
      <c r="D29" s="2078"/>
      <c r="G29" s="292" t="s">
        <v>456</v>
      </c>
      <c r="I29" s="2059"/>
      <c r="J29" s="2059"/>
      <c r="N29" s="1357"/>
      <c r="O29" s="325"/>
      <c r="P29" s="325"/>
      <c r="Q29" s="325"/>
      <c r="R29" s="325"/>
      <c r="S29" s="325"/>
      <c r="T29" s="1357"/>
      <c r="V29" s="329"/>
      <c r="W29" s="335"/>
      <c r="X29" s="329"/>
      <c r="Y29" s="1356"/>
      <c r="Z29" s="1357"/>
    </row>
    <row r="30" spans="2:26" s="18" customFormat="1" ht="21" customHeight="1">
      <c r="B30" s="2077"/>
      <c r="C30" s="302" t="s">
        <v>293</v>
      </c>
      <c r="D30" s="2078"/>
      <c r="G30" s="292" t="s">
        <v>457</v>
      </c>
      <c r="I30" s="2059"/>
      <c r="J30" s="2059"/>
      <c r="N30" s="1357"/>
      <c r="O30" s="325"/>
      <c r="P30" s="325"/>
      <c r="Q30" s="325"/>
      <c r="R30" s="325"/>
      <c r="S30" s="325"/>
      <c r="T30" s="1357"/>
      <c r="V30" s="329"/>
      <c r="W30" s="335"/>
      <c r="X30" s="329"/>
      <c r="Y30" s="1356"/>
      <c r="Z30" s="1357"/>
    </row>
    <row r="31" spans="2:26" s="18" customFormat="1" ht="21" customHeight="1">
      <c r="B31" s="2077"/>
      <c r="C31" s="302" t="s">
        <v>293</v>
      </c>
      <c r="D31" s="2078"/>
      <c r="G31" s="292" t="s">
        <v>458</v>
      </c>
      <c r="I31" s="2059"/>
      <c r="J31" s="2059"/>
      <c r="N31" s="1357"/>
      <c r="O31" s="325"/>
      <c r="P31" s="325"/>
      <c r="Q31" s="325"/>
      <c r="R31" s="325"/>
      <c r="S31" s="325"/>
      <c r="T31" s="1357"/>
      <c r="V31" s="329"/>
      <c r="W31" s="335"/>
      <c r="X31" s="329"/>
      <c r="Y31" s="1356"/>
      <c r="Z31" s="1357"/>
    </row>
    <row r="32" spans="2:26" s="18" customFormat="1" ht="21" customHeight="1">
      <c r="B32" s="2077"/>
      <c r="C32" s="302" t="s">
        <v>293</v>
      </c>
      <c r="D32" s="2078"/>
      <c r="G32" s="292" t="s">
        <v>459</v>
      </c>
      <c r="I32" s="2059"/>
      <c r="J32" s="2059"/>
      <c r="N32" s="1357"/>
      <c r="O32" s="325"/>
      <c r="P32" s="325"/>
      <c r="Q32" s="325"/>
      <c r="R32" s="325"/>
      <c r="S32" s="325"/>
      <c r="T32" s="1357"/>
      <c r="V32" s="329"/>
      <c r="W32" s="335"/>
      <c r="X32" s="329"/>
      <c r="Y32" s="1356"/>
      <c r="Z32" s="1357"/>
    </row>
    <row r="33" spans="2:26" s="18" customFormat="1" ht="21" customHeight="1">
      <c r="B33" s="2077"/>
      <c r="C33" s="302" t="s">
        <v>293</v>
      </c>
      <c r="D33" s="2078"/>
      <c r="G33" s="292" t="s">
        <v>460</v>
      </c>
      <c r="I33" s="2059"/>
      <c r="J33" s="2059"/>
      <c r="N33" s="1357"/>
      <c r="O33" s="325"/>
      <c r="P33" s="325"/>
      <c r="Q33" s="325"/>
      <c r="R33" s="325"/>
      <c r="S33" s="325"/>
      <c r="T33" s="1357"/>
      <c r="V33" s="329"/>
      <c r="W33" s="335"/>
      <c r="X33" s="329"/>
      <c r="Y33" s="1356"/>
      <c r="Z33" s="1357"/>
    </row>
    <row r="34" spans="2:26" s="18" customFormat="1" ht="21" customHeight="1">
      <c r="B34" s="2077"/>
      <c r="C34" s="302" t="s">
        <v>293</v>
      </c>
      <c r="D34" s="2078"/>
      <c r="G34" s="292" t="s">
        <v>461</v>
      </c>
      <c r="I34" s="2059"/>
      <c r="J34" s="2059"/>
      <c r="N34" s="1357"/>
      <c r="O34" s="325"/>
      <c r="P34" s="325"/>
      <c r="Q34" s="325"/>
      <c r="R34" s="325"/>
      <c r="S34" s="325"/>
      <c r="T34" s="1357"/>
      <c r="V34" s="329"/>
      <c r="W34" s="335"/>
      <c r="X34" s="329"/>
      <c r="Y34" s="1356"/>
      <c r="Z34" s="1357"/>
    </row>
    <row r="35" spans="2:26" s="18" customFormat="1" ht="21" customHeight="1">
      <c r="B35" s="2077"/>
      <c r="C35" s="302" t="s">
        <v>293</v>
      </c>
      <c r="D35" s="2078"/>
      <c r="G35" s="292" t="s">
        <v>462</v>
      </c>
      <c r="I35" s="2059"/>
      <c r="J35" s="2059"/>
      <c r="N35" s="1357"/>
      <c r="O35" s="325"/>
      <c r="P35" s="325"/>
      <c r="Q35" s="325"/>
      <c r="R35" s="325"/>
      <c r="S35" s="325"/>
      <c r="T35" s="1357"/>
      <c r="V35" s="329"/>
      <c r="W35" s="335"/>
      <c r="X35" s="329"/>
      <c r="Y35" s="1356"/>
      <c r="Z35" s="1357"/>
    </row>
    <row r="36" spans="2:26" s="18" customFormat="1" ht="21" customHeight="1">
      <c r="B36" s="2077"/>
      <c r="C36" s="302" t="s">
        <v>293</v>
      </c>
      <c r="D36" s="2078"/>
      <c r="G36" s="292" t="s">
        <v>463</v>
      </c>
      <c r="I36" s="2059"/>
      <c r="J36" s="2059"/>
      <c r="N36" s="1357"/>
      <c r="O36" s="325"/>
      <c r="P36" s="325"/>
      <c r="Q36" s="325"/>
      <c r="R36" s="325"/>
      <c r="S36" s="325"/>
      <c r="T36" s="1357"/>
      <c r="V36" s="329"/>
      <c r="W36" s="335"/>
      <c r="X36" s="329"/>
      <c r="Y36" s="1356"/>
      <c r="Z36" s="1357"/>
    </row>
    <row r="37" spans="2:26" s="18" customFormat="1" ht="21" customHeight="1">
      <c r="B37" s="2077"/>
      <c r="C37" s="302" t="s">
        <v>293</v>
      </c>
      <c r="D37" s="2078"/>
      <c r="G37" s="292" t="s">
        <v>464</v>
      </c>
      <c r="I37" s="2059"/>
      <c r="J37" s="2059"/>
      <c r="N37" s="1357"/>
      <c r="O37" s="325"/>
      <c r="P37" s="325"/>
      <c r="Q37" s="325"/>
      <c r="R37" s="325"/>
      <c r="S37" s="325"/>
      <c r="T37" s="1357"/>
      <c r="V37" s="329"/>
      <c r="W37" s="335"/>
      <c r="X37" s="329"/>
      <c r="Y37" s="1356"/>
      <c r="Z37" s="1357"/>
    </row>
    <row r="38" spans="2:26" s="18" customFormat="1" ht="21" customHeight="1">
      <c r="B38" s="2077"/>
      <c r="C38" s="302" t="s">
        <v>293</v>
      </c>
      <c r="D38" s="2078"/>
      <c r="G38" s="292" t="s">
        <v>465</v>
      </c>
      <c r="I38" s="2059"/>
      <c r="J38" s="2059"/>
      <c r="N38" s="1357"/>
      <c r="O38" s="325"/>
      <c r="P38" s="325"/>
      <c r="Q38" s="325"/>
      <c r="R38" s="325"/>
      <c r="S38" s="325"/>
      <c r="T38" s="1357"/>
      <c r="V38" s="329"/>
      <c r="W38" s="335"/>
      <c r="X38" s="329"/>
      <c r="Y38" s="1356"/>
      <c r="Z38" s="1357"/>
    </row>
    <row r="39" spans="2:26" s="18" customFormat="1" ht="21" customHeight="1">
      <c r="B39" s="2077"/>
      <c r="C39" s="302" t="s">
        <v>293</v>
      </c>
      <c r="D39" s="2078"/>
      <c r="G39" s="292" t="s">
        <v>466</v>
      </c>
      <c r="I39" s="2059"/>
      <c r="J39" s="2059"/>
      <c r="N39" s="1357"/>
      <c r="O39" s="325"/>
      <c r="P39" s="325"/>
      <c r="Q39" s="325"/>
      <c r="R39" s="325"/>
      <c r="S39" s="325"/>
      <c r="T39" s="1357"/>
      <c r="V39" s="329"/>
      <c r="W39" s="335"/>
      <c r="X39" s="329"/>
      <c r="Y39" s="1356"/>
      <c r="Z39" s="1357"/>
    </row>
    <row r="40" spans="2:26" s="18" customFormat="1" ht="21" customHeight="1">
      <c r="B40" s="2077"/>
      <c r="C40" s="302" t="s">
        <v>293</v>
      </c>
      <c r="D40" s="2078"/>
      <c r="G40" s="292" t="s">
        <v>467</v>
      </c>
      <c r="I40" s="2059"/>
      <c r="J40" s="2059"/>
      <c r="N40" s="1357"/>
      <c r="O40" s="325"/>
      <c r="P40" s="325"/>
      <c r="Q40" s="325"/>
      <c r="R40" s="325"/>
      <c r="S40" s="325"/>
      <c r="T40" s="1357"/>
      <c r="V40" s="329"/>
      <c r="W40" s="335"/>
      <c r="X40" s="329"/>
      <c r="Y40" s="1356"/>
      <c r="Z40" s="1357"/>
    </row>
    <row r="41" spans="2:26" s="18" customFormat="1" ht="21" customHeight="1">
      <c r="B41" s="2077"/>
      <c r="C41" s="302" t="s">
        <v>293</v>
      </c>
      <c r="D41" s="2078"/>
      <c r="G41" s="292" t="s">
        <v>468</v>
      </c>
      <c r="I41" s="2059"/>
      <c r="J41" s="2059"/>
      <c r="N41" s="1357"/>
      <c r="O41" s="325"/>
      <c r="P41" s="325"/>
      <c r="Q41" s="325"/>
      <c r="R41" s="325"/>
      <c r="S41" s="325"/>
      <c r="T41" s="1357"/>
      <c r="V41" s="329"/>
      <c r="W41" s="335"/>
      <c r="X41" s="329"/>
      <c r="Y41" s="1356"/>
      <c r="Z41" s="1357"/>
    </row>
    <row r="42" spans="2:26" s="18" customFormat="1" ht="21" customHeight="1">
      <c r="B42" s="2077"/>
      <c r="C42" s="302" t="s">
        <v>293</v>
      </c>
      <c r="D42" s="2078"/>
      <c r="G42" s="292" t="s">
        <v>469</v>
      </c>
      <c r="I42" s="2059"/>
      <c r="J42" s="2059"/>
      <c r="N42" s="1357"/>
      <c r="O42" s="325"/>
      <c r="P42" s="325"/>
      <c r="Q42" s="325"/>
      <c r="R42" s="325"/>
      <c r="S42" s="325"/>
      <c r="T42" s="1357"/>
      <c r="V42" s="329"/>
      <c r="W42" s="335"/>
      <c r="X42" s="329"/>
      <c r="Y42" s="1356"/>
      <c r="Z42" s="1357"/>
    </row>
    <row r="43" spans="2:26" s="18" customFormat="1" ht="21" customHeight="1">
      <c r="B43" s="2077"/>
      <c r="C43" s="302" t="s">
        <v>293</v>
      </c>
      <c r="D43" s="2078"/>
      <c r="G43" s="292" t="s">
        <v>470</v>
      </c>
      <c r="I43" s="2059"/>
      <c r="J43" s="2059"/>
      <c r="N43" s="1357"/>
      <c r="O43" s="325"/>
      <c r="P43" s="325"/>
      <c r="Q43" s="325"/>
      <c r="R43" s="325"/>
      <c r="S43" s="325"/>
      <c r="T43" s="1357"/>
      <c r="V43" s="329"/>
      <c r="W43" s="335"/>
      <c r="X43" s="329"/>
      <c r="Y43" s="1356"/>
      <c r="Z43" s="1357"/>
    </row>
    <row r="44" spans="2:26" s="18" customFormat="1" ht="21" customHeight="1">
      <c r="B44" s="2077"/>
      <c r="C44" s="302" t="s">
        <v>293</v>
      </c>
      <c r="D44" s="2078"/>
      <c r="G44" s="292" t="s">
        <v>471</v>
      </c>
      <c r="I44" s="2059"/>
      <c r="J44" s="2059"/>
      <c r="N44" s="1357"/>
      <c r="O44" s="325"/>
      <c r="P44" s="325"/>
      <c r="Q44" s="325"/>
      <c r="R44" s="325"/>
      <c r="S44" s="325"/>
      <c r="T44" s="1357"/>
      <c r="V44" s="329"/>
      <c r="W44" s="335"/>
      <c r="X44" s="329"/>
      <c r="Y44" s="1356"/>
      <c r="Z44" s="1357"/>
    </row>
    <row r="45" spans="2:26" s="18" customFormat="1" ht="21" customHeight="1">
      <c r="B45" s="2077"/>
      <c r="C45" s="302" t="s">
        <v>293</v>
      </c>
      <c r="D45" s="2078"/>
      <c r="G45" s="292" t="s">
        <v>472</v>
      </c>
      <c r="I45" s="2059"/>
      <c r="J45" s="2059"/>
      <c r="N45" s="1357"/>
      <c r="O45" s="325"/>
      <c r="P45" s="325"/>
      <c r="Q45" s="325"/>
      <c r="R45" s="325"/>
      <c r="S45" s="325"/>
      <c r="T45" s="1357"/>
      <c r="V45" s="329"/>
      <c r="W45" s="335"/>
      <c r="X45" s="329"/>
      <c r="Y45" s="1356"/>
      <c r="Z45" s="1357"/>
    </row>
    <row r="46" spans="2:26" s="18" customFormat="1" ht="21" customHeight="1">
      <c r="B46" s="2077"/>
      <c r="C46" s="302" t="s">
        <v>293</v>
      </c>
      <c r="D46" s="2078"/>
      <c r="G46" s="292" t="s">
        <v>473</v>
      </c>
      <c r="I46" s="2059"/>
      <c r="J46" s="2059"/>
      <c r="N46" s="1357"/>
      <c r="O46" s="325"/>
      <c r="P46" s="325"/>
      <c r="Q46" s="325"/>
      <c r="R46" s="325"/>
      <c r="S46" s="325"/>
      <c r="T46" s="1357"/>
      <c r="V46" s="329"/>
      <c r="W46" s="335"/>
      <c r="X46" s="329"/>
      <c r="Y46" s="1356"/>
      <c r="Z46" s="1357"/>
    </row>
    <row r="47" spans="2:26" s="18" customFormat="1" ht="21" customHeight="1">
      <c r="B47" s="2077"/>
      <c r="C47" s="302" t="s">
        <v>293</v>
      </c>
      <c r="D47" s="2078"/>
      <c r="G47" s="292" t="s">
        <v>474</v>
      </c>
      <c r="I47" s="2059"/>
      <c r="J47" s="2059"/>
      <c r="N47" s="1357"/>
      <c r="O47" s="325"/>
      <c r="P47" s="325"/>
      <c r="Q47" s="325"/>
      <c r="R47" s="325"/>
      <c r="S47" s="325"/>
      <c r="T47" s="1357"/>
      <c r="V47" s="329"/>
      <c r="W47" s="335"/>
      <c r="X47" s="329"/>
      <c r="Y47" s="1356"/>
      <c r="Z47" s="1357"/>
    </row>
    <row r="48" spans="2:26" s="18" customFormat="1" ht="21" customHeight="1">
      <c r="B48" s="2077"/>
      <c r="C48" s="302" t="s">
        <v>293</v>
      </c>
      <c r="D48" s="2078"/>
      <c r="G48" s="292" t="s">
        <v>475</v>
      </c>
      <c r="I48" s="2059"/>
      <c r="J48" s="2059"/>
      <c r="N48" s="1357"/>
      <c r="O48" s="325"/>
      <c r="P48" s="325"/>
      <c r="Q48" s="325"/>
      <c r="R48" s="325"/>
      <c r="S48" s="325"/>
      <c r="T48" s="1357"/>
      <c r="V48" s="329"/>
      <c r="W48" s="335"/>
      <c r="X48" s="329"/>
      <c r="Y48" s="1356"/>
      <c r="Z48" s="1357"/>
    </row>
    <row r="49" spans="2:26" s="18" customFormat="1" ht="21" customHeight="1">
      <c r="B49" s="2077"/>
      <c r="C49" s="302" t="s">
        <v>293</v>
      </c>
      <c r="D49" s="2078"/>
      <c r="G49" s="292" t="s">
        <v>476</v>
      </c>
      <c r="I49" s="2059"/>
      <c r="J49" s="2059"/>
      <c r="N49" s="1357"/>
      <c r="O49" s="325"/>
      <c r="P49" s="325"/>
      <c r="Q49" s="325"/>
      <c r="R49" s="325"/>
      <c r="S49" s="325"/>
      <c r="T49" s="1357"/>
      <c r="V49" s="329"/>
      <c r="W49" s="335"/>
      <c r="X49" s="329"/>
      <c r="Y49" s="1356"/>
      <c r="Z49" s="1357"/>
    </row>
    <row r="50" spans="2:26" s="18" customFormat="1" ht="21" customHeight="1">
      <c r="B50" s="2077"/>
      <c r="C50" s="302" t="s">
        <v>293</v>
      </c>
      <c r="D50" s="2078"/>
      <c r="G50" s="292" t="s">
        <v>477</v>
      </c>
      <c r="I50" s="2059"/>
      <c r="J50" s="2059"/>
      <c r="N50" s="1357"/>
      <c r="O50" s="325"/>
      <c r="P50" s="325"/>
      <c r="Q50" s="325"/>
      <c r="R50" s="325"/>
      <c r="S50" s="325"/>
      <c r="T50" s="1357"/>
      <c r="V50" s="329"/>
      <c r="W50" s="335"/>
      <c r="X50" s="329"/>
      <c r="Y50" s="1356"/>
      <c r="Z50" s="1357"/>
    </row>
    <row r="51" spans="2:26" s="18" customFormat="1" ht="21" customHeight="1">
      <c r="B51" s="2077"/>
      <c r="C51" s="302" t="s">
        <v>293</v>
      </c>
      <c r="D51" s="2078"/>
      <c r="G51" s="292" t="s">
        <v>478</v>
      </c>
      <c r="I51" s="2059"/>
      <c r="J51" s="2059"/>
      <c r="N51" s="1357"/>
      <c r="O51" s="325"/>
      <c r="P51" s="325"/>
      <c r="Q51" s="325"/>
      <c r="R51" s="325"/>
      <c r="S51" s="325"/>
      <c r="T51" s="1357"/>
      <c r="V51" s="329"/>
      <c r="W51" s="335"/>
      <c r="X51" s="329"/>
      <c r="Y51" s="1356"/>
      <c r="Z51" s="1357"/>
    </row>
    <row r="52" spans="2:26" s="18" customFormat="1" ht="21" customHeight="1">
      <c r="B52" s="2077"/>
      <c r="C52" s="302" t="s">
        <v>293</v>
      </c>
      <c r="D52" s="2078"/>
      <c r="G52" s="292" t="s">
        <v>479</v>
      </c>
      <c r="I52" s="2059"/>
      <c r="J52" s="2059"/>
      <c r="N52" s="1357"/>
      <c r="O52" s="325"/>
      <c r="P52" s="325"/>
      <c r="Q52" s="325"/>
      <c r="R52" s="325"/>
      <c r="S52" s="325"/>
      <c r="T52" s="1357"/>
      <c r="V52" s="329"/>
      <c r="W52" s="335"/>
      <c r="X52" s="329"/>
      <c r="Y52" s="1356"/>
      <c r="Z52" s="1357"/>
    </row>
    <row r="53" spans="2:26" s="18" customFormat="1" ht="21" customHeight="1">
      <c r="B53" s="2077"/>
      <c r="C53" s="302" t="s">
        <v>293</v>
      </c>
      <c r="D53" s="2078"/>
      <c r="G53" s="292" t="s">
        <v>480</v>
      </c>
      <c r="I53" s="2059"/>
      <c r="J53" s="2059"/>
      <c r="N53" s="1357"/>
      <c r="O53" s="325"/>
      <c r="P53" s="325"/>
      <c r="Q53" s="325"/>
      <c r="R53" s="325"/>
      <c r="S53" s="325"/>
      <c r="T53" s="1357"/>
      <c r="V53" s="329"/>
      <c r="W53" s="335"/>
      <c r="X53" s="329"/>
      <c r="Y53" s="1356"/>
      <c r="Z53" s="1357"/>
    </row>
    <row r="54" spans="2:26" s="18" customFormat="1" ht="21" customHeight="1">
      <c r="B54" s="2077"/>
      <c r="C54" s="302" t="s">
        <v>293</v>
      </c>
      <c r="D54" s="2078"/>
      <c r="G54" s="292" t="s">
        <v>481</v>
      </c>
      <c r="I54" s="2059"/>
      <c r="J54" s="2059"/>
      <c r="N54" s="1357"/>
      <c r="O54" s="325"/>
      <c r="P54" s="325"/>
      <c r="Q54" s="325"/>
      <c r="R54" s="325"/>
      <c r="S54" s="325"/>
      <c r="T54" s="1357"/>
      <c r="V54" s="329"/>
      <c r="W54" s="335"/>
      <c r="X54" s="329"/>
      <c r="Y54" s="1356"/>
      <c r="Z54" s="1357"/>
    </row>
    <row r="55" spans="2:26" s="18" customFormat="1" ht="21" customHeight="1">
      <c r="B55" s="2077"/>
      <c r="C55" s="302" t="s">
        <v>293</v>
      </c>
      <c r="D55" s="2078"/>
      <c r="G55" s="292" t="s">
        <v>482</v>
      </c>
      <c r="I55" s="2059"/>
      <c r="J55" s="2059"/>
      <c r="N55" s="1357"/>
      <c r="O55" s="325"/>
      <c r="P55" s="325"/>
      <c r="Q55" s="325"/>
      <c r="R55" s="325"/>
      <c r="S55" s="325"/>
      <c r="T55" s="1357"/>
      <c r="V55" s="329"/>
      <c r="W55" s="335"/>
      <c r="X55" s="329"/>
      <c r="Y55" s="1356"/>
      <c r="Z55" s="1357"/>
    </row>
    <row r="56" spans="2:26" s="18" customFormat="1" ht="21" customHeight="1">
      <c r="B56" s="2077"/>
      <c r="C56" s="302" t="s">
        <v>293</v>
      </c>
      <c r="D56" s="2078"/>
      <c r="G56" s="292" t="s">
        <v>483</v>
      </c>
      <c r="I56" s="2059"/>
      <c r="J56" s="2059"/>
      <c r="N56" s="1357"/>
      <c r="O56" s="325"/>
      <c r="P56" s="325"/>
      <c r="Q56" s="325"/>
      <c r="R56" s="325"/>
      <c r="S56" s="325"/>
      <c r="T56" s="1357"/>
      <c r="V56" s="329"/>
      <c r="W56" s="335"/>
      <c r="X56" s="329"/>
      <c r="Y56" s="1356"/>
      <c r="Z56" s="1357"/>
    </row>
    <row r="57" spans="2:26" s="18" customFormat="1" ht="21" customHeight="1">
      <c r="B57" s="2077"/>
      <c r="C57" s="302" t="s">
        <v>293</v>
      </c>
      <c r="D57" s="2078"/>
      <c r="G57" s="292" t="s">
        <v>484</v>
      </c>
      <c r="I57" s="2059"/>
      <c r="J57" s="2059"/>
      <c r="N57" s="1357"/>
      <c r="O57" s="325"/>
      <c r="P57" s="325"/>
      <c r="Q57" s="325"/>
      <c r="R57" s="325"/>
      <c r="S57" s="325"/>
      <c r="T57" s="1357"/>
      <c r="V57" s="329"/>
      <c r="W57" s="335"/>
      <c r="X57" s="329"/>
      <c r="Y57" s="1356"/>
      <c r="Z57" s="1357"/>
    </row>
    <row r="58" spans="2:26" s="18" customFormat="1" ht="21" customHeight="1">
      <c r="B58" s="2077"/>
      <c r="C58" s="302" t="s">
        <v>293</v>
      </c>
      <c r="D58" s="2078"/>
      <c r="G58" s="292" t="s">
        <v>485</v>
      </c>
      <c r="I58" s="2059"/>
      <c r="J58" s="2059"/>
      <c r="N58" s="1357"/>
      <c r="O58" s="325"/>
      <c r="P58" s="325"/>
      <c r="Q58" s="325"/>
      <c r="R58" s="325"/>
      <c r="S58" s="325"/>
      <c r="T58" s="1357"/>
      <c r="V58" s="329"/>
      <c r="W58" s="335"/>
      <c r="X58" s="329"/>
      <c r="Y58" s="1356"/>
      <c r="Z58" s="1357"/>
    </row>
    <row r="59" spans="2:26" s="18" customFormat="1" ht="21" customHeight="1">
      <c r="B59" s="2077"/>
      <c r="C59" s="302" t="s">
        <v>293</v>
      </c>
      <c r="D59" s="2078"/>
      <c r="G59" s="292" t="s">
        <v>486</v>
      </c>
      <c r="I59" s="2059"/>
      <c r="J59" s="2059"/>
      <c r="N59" s="1357"/>
      <c r="O59" s="325"/>
      <c r="P59" s="325"/>
      <c r="Q59" s="325"/>
      <c r="R59" s="325"/>
      <c r="S59" s="325"/>
      <c r="T59" s="1357"/>
      <c r="V59" s="329"/>
      <c r="W59" s="335"/>
      <c r="X59" s="329"/>
      <c r="Y59" s="1356"/>
      <c r="Z59" s="1357"/>
    </row>
    <row r="60" spans="2:26" s="18" customFormat="1" ht="21" customHeight="1">
      <c r="B60" s="2077"/>
      <c r="C60" s="302" t="s">
        <v>293</v>
      </c>
      <c r="D60" s="2078"/>
      <c r="G60" s="292" t="s">
        <v>487</v>
      </c>
      <c r="I60" s="2059"/>
      <c r="J60" s="2059"/>
      <c r="N60" s="1357"/>
      <c r="O60" s="325"/>
      <c r="P60" s="325"/>
      <c r="Q60" s="325"/>
      <c r="R60" s="325"/>
      <c r="S60" s="325"/>
      <c r="T60" s="1357"/>
      <c r="V60" s="329"/>
      <c r="W60" s="335"/>
      <c r="X60" s="329"/>
      <c r="Y60" s="1356"/>
      <c r="Z60" s="1357"/>
    </row>
    <row r="61" spans="2:26" s="18" customFormat="1" ht="21" customHeight="1">
      <c r="B61" s="2077"/>
      <c r="C61" s="302" t="s">
        <v>293</v>
      </c>
      <c r="D61" s="2078"/>
      <c r="G61" s="292" t="s">
        <v>488</v>
      </c>
      <c r="I61" s="2059"/>
      <c r="J61" s="2059"/>
      <c r="N61" s="1357"/>
      <c r="O61" s="325"/>
      <c r="P61" s="325"/>
      <c r="Q61" s="325"/>
      <c r="R61" s="325"/>
      <c r="S61" s="325"/>
      <c r="T61" s="1357"/>
      <c r="V61" s="329"/>
      <c r="W61" s="335"/>
      <c r="X61" s="329"/>
      <c r="Y61" s="1356"/>
      <c r="Z61" s="1357"/>
    </row>
    <row r="62" spans="2:26" s="18" customFormat="1" ht="21" customHeight="1">
      <c r="B62" s="2077"/>
      <c r="C62" s="302" t="s">
        <v>293</v>
      </c>
      <c r="D62" s="2078"/>
      <c r="G62" s="292" t="s">
        <v>489</v>
      </c>
      <c r="I62" s="2059"/>
      <c r="J62" s="2059"/>
      <c r="N62" s="1357"/>
      <c r="O62" s="325"/>
      <c r="P62" s="325"/>
      <c r="Q62" s="325"/>
      <c r="R62" s="325"/>
      <c r="S62" s="325"/>
      <c r="T62" s="1357"/>
      <c r="V62" s="329"/>
      <c r="W62" s="335"/>
      <c r="X62" s="329"/>
      <c r="Y62" s="1356"/>
      <c r="Z62" s="1357"/>
    </row>
    <row r="63" spans="2:26" s="18" customFormat="1" ht="21" customHeight="1">
      <c r="B63" s="2077"/>
      <c r="C63" s="302" t="s">
        <v>293</v>
      </c>
      <c r="D63" s="2078"/>
      <c r="G63" s="292" t="s">
        <v>490</v>
      </c>
      <c r="I63" s="2059"/>
      <c r="J63" s="2059"/>
      <c r="N63" s="1357"/>
      <c r="O63" s="325"/>
      <c r="P63" s="325"/>
      <c r="Q63" s="325"/>
      <c r="R63" s="325"/>
      <c r="S63" s="325"/>
      <c r="T63" s="1357"/>
      <c r="V63" s="329"/>
      <c r="W63" s="335"/>
      <c r="X63" s="329"/>
      <c r="Y63" s="1356"/>
      <c r="Z63" s="1357"/>
    </row>
    <row r="64" spans="2:26" s="18" customFormat="1" ht="15.6">
      <c r="N64" s="1357"/>
      <c r="O64" s="325"/>
      <c r="P64" s="325"/>
      <c r="Q64" s="325"/>
      <c r="R64" s="325"/>
      <c r="S64" s="325"/>
      <c r="T64" s="1357"/>
      <c r="U64" s="329"/>
      <c r="V64" s="329"/>
      <c r="W64" s="329"/>
      <c r="X64" s="325"/>
      <c r="Y64" s="1356"/>
      <c r="Z64" s="1357"/>
    </row>
    <row r="65" spans="2:32" s="18" customFormat="1" ht="21" customHeight="1">
      <c r="B65" s="304" t="s">
        <v>491</v>
      </c>
      <c r="C65" s="302" t="s">
        <v>293</v>
      </c>
      <c r="D65" s="2060"/>
      <c r="G65" s="292" t="s">
        <v>492</v>
      </c>
      <c r="I65" s="2059"/>
      <c r="J65" s="2059"/>
      <c r="N65" s="1357"/>
      <c r="O65" s="325"/>
      <c r="P65" s="325"/>
      <c r="Q65" s="325"/>
      <c r="R65" s="325"/>
      <c r="S65" s="325"/>
      <c r="T65" s="1357"/>
      <c r="U65" s="329"/>
      <c r="V65" s="329"/>
      <c r="W65" s="329"/>
      <c r="X65" s="325"/>
      <c r="Y65" s="1356"/>
      <c r="Z65" s="1357"/>
      <c r="AB65" s="304" t="str">
        <f>B65</f>
        <v>D-MeX quantitative score (for the reporting period)</v>
      </c>
      <c r="AC65" s="304" t="str">
        <f>C65</f>
        <v>%</v>
      </c>
    </row>
    <row r="66" spans="2:32" s="18" customFormat="1" ht="21" customHeight="1">
      <c r="B66" s="304" t="s">
        <v>493</v>
      </c>
      <c r="C66" s="302" t="s">
        <v>410</v>
      </c>
      <c r="E66" s="2061"/>
      <c r="G66" s="292" t="s">
        <v>494</v>
      </c>
      <c r="I66" s="2059"/>
      <c r="J66" s="2059"/>
      <c r="N66" s="1357"/>
      <c r="O66" s="325"/>
      <c r="P66" s="325"/>
      <c r="Q66" s="325"/>
      <c r="R66" s="325"/>
      <c r="S66" s="325"/>
      <c r="T66" s="1357"/>
      <c r="U66" s="329"/>
      <c r="V66" s="329"/>
      <c r="W66" s="329"/>
      <c r="X66" s="325"/>
      <c r="Y66" s="1356"/>
      <c r="Z66" s="1357"/>
      <c r="AB66" s="304" t="str">
        <f>B66</f>
        <v>D-MeX quantitative score (annual)</v>
      </c>
      <c r="AC66" s="304" t="str">
        <f>C66</f>
        <v>Number</v>
      </c>
      <c r="AF66" s="1465" t="s">
        <v>495</v>
      </c>
    </row>
    <row r="67" spans="2:32" s="18" customFormat="1" ht="15.6">
      <c r="I67" s="20"/>
      <c r="J67" s="20"/>
      <c r="N67" s="336"/>
      <c r="O67" s="336"/>
      <c r="P67" s="336"/>
      <c r="Q67" s="336"/>
      <c r="R67" s="336"/>
      <c r="S67" s="336"/>
      <c r="T67" s="336"/>
      <c r="U67" s="336"/>
      <c r="V67" s="336"/>
      <c r="W67" s="336"/>
      <c r="X67" s="336"/>
      <c r="Y67" s="336"/>
      <c r="Z67" s="336"/>
    </row>
    <row r="68" spans="2:32">
      <c r="B68" s="276" t="s">
        <v>299</v>
      </c>
      <c r="C68" s="1356"/>
      <c r="D68" s="1356"/>
      <c r="E68" s="1356"/>
      <c r="F68" s="1356"/>
      <c r="G68" s="1356"/>
    </row>
    <row r="69" spans="2:32">
      <c r="B69" s="8"/>
      <c r="C69" s="8"/>
      <c r="D69" s="8"/>
      <c r="E69" s="8"/>
      <c r="F69" s="8"/>
      <c r="G69" s="8"/>
    </row>
    <row r="70" spans="2:32">
      <c r="B70" s="1818" t="s">
        <v>300</v>
      </c>
      <c r="C70" s="8"/>
      <c r="D70" s="8"/>
      <c r="E70" s="8"/>
      <c r="F70" s="8"/>
      <c r="G70" s="8"/>
    </row>
    <row r="71" spans="2:32">
      <c r="B71" s="371"/>
      <c r="C71" s="8"/>
      <c r="D71" s="8"/>
      <c r="E71" s="8"/>
      <c r="F71" s="8"/>
      <c r="G71" s="8"/>
    </row>
    <row r="72" spans="2:32">
      <c r="B72" s="1968" t="s">
        <v>301</v>
      </c>
      <c r="C72" s="8"/>
      <c r="D72" s="8"/>
      <c r="E72" s="8"/>
      <c r="F72" s="8"/>
      <c r="G72" s="8"/>
    </row>
    <row r="73" spans="2:32">
      <c r="B73" s="8"/>
      <c r="C73" s="8"/>
      <c r="D73" s="8"/>
      <c r="E73" s="8"/>
      <c r="F73" s="8"/>
      <c r="G73" s="8"/>
    </row>
    <row r="74" spans="2:32">
      <c r="B74" s="1819" t="s">
        <v>302</v>
      </c>
      <c r="C74" s="8"/>
      <c r="D74" s="8"/>
      <c r="E74" s="8"/>
      <c r="F74" s="8"/>
      <c r="G74" s="8"/>
    </row>
    <row r="75" spans="2:32">
      <c r="B75" s="8"/>
      <c r="C75" s="8"/>
      <c r="D75" s="8"/>
      <c r="E75" s="8"/>
      <c r="F75" s="8"/>
      <c r="G75" s="8"/>
    </row>
    <row r="76" spans="2:32">
      <c r="B76" s="1820" t="s">
        <v>303</v>
      </c>
      <c r="C76" s="8"/>
      <c r="D76" s="8"/>
      <c r="E76" s="8"/>
      <c r="F76" s="8"/>
      <c r="G76" s="8"/>
    </row>
    <row r="77" spans="2:32">
      <c r="B77" s="8"/>
      <c r="C77" s="8"/>
      <c r="D77" s="8"/>
      <c r="E77" s="8"/>
      <c r="F77" s="8"/>
      <c r="G77" s="8"/>
    </row>
    <row r="78" spans="2:32">
      <c r="B78" s="294" t="str">
        <f>'3A'!$B$53</f>
        <v>Please refer to RAG 4.11 - Guideline for the table definitions in the annual performance report</v>
      </c>
      <c r="C78" s="277"/>
      <c r="D78" s="277"/>
      <c r="E78" s="277"/>
      <c r="F78" s="277"/>
      <c r="G78" s="277"/>
    </row>
    <row r="79" spans="2:32"/>
    <row r="80" spans="2:32" ht="15.45" hidden="1" customHeight="1"/>
  </sheetData>
  <sheetProtection algorithmName="SHA-512" hashValue="Z+8bR835vOw8mIWGr7lf3UK9KhKhLbUE7Msdx2m1ni09KF4hmJv2nFiQbs7zM0ihi0v6itBaAb17AM6BNz+2jA==" saltValue="orhoqMztfxe9DleI0do+UA==" spinCount="100000" sheet="1" objects="1" scenarios="1"/>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1CE"/>
    <pageSetUpPr fitToPage="1"/>
  </sheetPr>
  <dimension ref="B1:AN53"/>
  <sheetViews>
    <sheetView showGridLines="0" topLeftCell="A7" zoomScaleNormal="100" zoomScaleSheetLayoutView="100" workbookViewId="0">
      <selection activeCell="F25" sqref="F25"/>
    </sheetView>
  </sheetViews>
  <sheetFormatPr defaultColWidth="23.5" defaultRowHeight="13.8" zeroHeight="1"/>
  <cols>
    <col min="1" max="1" width="1.59765625" style="8" customWidth="1"/>
    <col min="2" max="2" width="42.59765625" style="8" customWidth="1"/>
    <col min="3" max="4" width="20.59765625" style="8" customWidth="1"/>
    <col min="5" max="5" width="8.59765625" style="8" customWidth="1"/>
    <col min="6" max="6" width="12.5" style="8" customWidth="1"/>
    <col min="7" max="7" width="7.3984375" style="8" customWidth="1"/>
    <col min="8" max="8" width="2.59765625" style="8" customWidth="1"/>
    <col min="9" max="9" width="8.09765625" style="8" customWidth="1"/>
    <col min="10" max="10" width="1.59765625" style="8" customWidth="1"/>
    <col min="11" max="12" width="12.59765625" style="8" customWidth="1"/>
    <col min="13" max="20" width="8.59765625" style="8" customWidth="1"/>
    <col min="21" max="21" width="1.59765625" style="8" hidden="1" customWidth="1"/>
    <col min="22" max="26" width="3.59765625" style="8" hidden="1" customWidth="1"/>
    <col min="27" max="27" width="1.59765625" style="8" hidden="1" customWidth="1"/>
    <col min="28" max="31" width="3.59765625" style="8" hidden="1" customWidth="1"/>
    <col min="32" max="32" width="1.59765625" style="8" hidden="1" customWidth="1"/>
    <col min="33" max="33" width="8.59765625" style="8" customWidth="1"/>
    <col min="34" max="34" width="43.8984375" style="8" customWidth="1"/>
    <col min="35" max="35" width="20.59765625" style="8" customWidth="1"/>
    <col min="36" max="39" width="15.59765625" style="8" customWidth="1"/>
    <col min="40" max="16384" width="23.5" style="8"/>
  </cols>
  <sheetData>
    <row r="1" spans="2:40" s="1" customFormat="1" ht="35.25" customHeight="1">
      <c r="B1" s="40" t="s">
        <v>39</v>
      </c>
      <c r="C1" s="6"/>
      <c r="D1" s="6"/>
      <c r="E1" s="6"/>
      <c r="F1" s="5"/>
      <c r="G1" s="5"/>
      <c r="L1" s="1970" t="str">
        <f>'Validation summary'!$B$2</f>
        <v>2023-24</v>
      </c>
      <c r="U1" s="319"/>
      <c r="AA1" s="319"/>
      <c r="AF1" s="319"/>
    </row>
    <row r="2" spans="2:40" s="1" customFormat="1" ht="10.199999999999999" customHeight="1">
      <c r="B2" s="7"/>
      <c r="C2" s="7"/>
      <c r="D2" s="7"/>
      <c r="E2" s="7"/>
      <c r="F2" s="7"/>
      <c r="G2" s="7"/>
      <c r="U2" s="319"/>
      <c r="AA2" s="319"/>
      <c r="AF2" s="319"/>
    </row>
    <row r="3" spans="2:40" s="9" customFormat="1" ht="31.5" customHeight="1">
      <c r="B3" s="318" t="s">
        <v>496</v>
      </c>
      <c r="C3" s="295"/>
      <c r="D3" s="295"/>
      <c r="E3" s="295"/>
      <c r="F3" s="295"/>
      <c r="G3" s="305"/>
      <c r="H3" s="296"/>
      <c r="I3" s="307" t="str">
        <f>'Validation summary'!$B$3</f>
        <v>South Staffs Water</v>
      </c>
      <c r="J3" s="297"/>
      <c r="K3" s="298" t="s">
        <v>126</v>
      </c>
      <c r="L3" s="298"/>
      <c r="M3" s="1356"/>
      <c r="N3" s="1356"/>
      <c r="O3" s="1356"/>
      <c r="P3" s="1356"/>
      <c r="Q3" s="1356"/>
      <c r="R3" s="1356"/>
      <c r="S3" s="1356"/>
      <c r="T3" s="1356"/>
      <c r="U3" s="1357"/>
      <c r="V3" s="1356"/>
      <c r="W3" s="1356"/>
      <c r="X3" s="1356"/>
      <c r="Y3" s="1356"/>
      <c r="Z3" s="1356"/>
      <c r="AA3" s="1357"/>
      <c r="AB3" s="1356"/>
      <c r="AC3" s="1356"/>
      <c r="AD3" s="1356"/>
      <c r="AE3" s="1356"/>
      <c r="AF3" s="1357"/>
      <c r="AG3" s="1356"/>
      <c r="AH3" s="298" t="s">
        <v>127</v>
      </c>
      <c r="AI3" s="1356"/>
      <c r="AJ3" s="1356"/>
      <c r="AK3" s="1356"/>
      <c r="AL3" s="1356"/>
      <c r="AM3" s="1356"/>
      <c r="AN3" s="1356"/>
    </row>
    <row r="4" spans="2:40" s="9" customFormat="1" ht="16.5" customHeight="1">
      <c r="B4" s="1353"/>
      <c r="C4" s="25">
        <v>1</v>
      </c>
      <c r="D4" s="25">
        <v>2</v>
      </c>
      <c r="E4" s="25" t="s">
        <v>128</v>
      </c>
      <c r="F4" s="25">
        <v>4</v>
      </c>
      <c r="G4" s="25">
        <v>5</v>
      </c>
      <c r="H4" s="35"/>
      <c r="I4" s="13"/>
      <c r="J4" s="1356"/>
      <c r="K4" s="1356"/>
      <c r="L4" s="1356"/>
      <c r="M4" s="1356"/>
      <c r="N4" s="1356"/>
      <c r="O4" s="1356"/>
      <c r="P4" s="1356"/>
      <c r="Q4" s="1356"/>
      <c r="R4" s="1356"/>
      <c r="S4" s="1356"/>
      <c r="T4" s="1356"/>
      <c r="U4" s="1357"/>
      <c r="V4" s="1356"/>
      <c r="W4" s="1356"/>
      <c r="X4" s="1356"/>
      <c r="Y4" s="1356"/>
      <c r="Z4" s="1356"/>
      <c r="AA4" s="1357"/>
      <c r="AB4" s="1356"/>
      <c r="AC4" s="1356"/>
      <c r="AD4" s="1356"/>
      <c r="AE4" s="1356"/>
      <c r="AF4" s="1357"/>
      <c r="AG4" s="1356"/>
      <c r="AH4" s="1356"/>
      <c r="AI4" s="1356"/>
      <c r="AJ4" s="1356"/>
      <c r="AK4" s="1356"/>
      <c r="AL4" s="1356"/>
      <c r="AM4" s="1356"/>
      <c r="AN4" s="1356"/>
    </row>
    <row r="5" spans="2:40" s="9" customFormat="1" ht="33" customHeight="1">
      <c r="B5" s="2160" t="s">
        <v>129</v>
      </c>
      <c r="C5" s="2159" t="s">
        <v>130</v>
      </c>
      <c r="D5" s="2159" t="s">
        <v>131</v>
      </c>
      <c r="E5" s="2159" t="s">
        <v>132</v>
      </c>
      <c r="F5" s="2162" t="s">
        <v>133</v>
      </c>
      <c r="G5" s="2159" t="s">
        <v>134</v>
      </c>
      <c r="H5" s="280"/>
      <c r="I5" s="2159" t="s">
        <v>137</v>
      </c>
      <c r="J5" s="15"/>
      <c r="K5" s="2153" t="s">
        <v>138</v>
      </c>
      <c r="L5" s="2153" t="s">
        <v>139</v>
      </c>
      <c r="M5" s="1356"/>
      <c r="N5" s="1356"/>
      <c r="O5" s="1356"/>
      <c r="P5" s="1356"/>
      <c r="Q5" s="1356"/>
      <c r="R5" s="1356"/>
      <c r="S5" s="1356"/>
      <c r="T5" s="1356"/>
      <c r="U5" s="1357"/>
      <c r="V5" s="1356" t="s">
        <v>138</v>
      </c>
      <c r="W5" s="1356"/>
      <c r="X5" s="1356"/>
      <c r="Y5" s="1356"/>
      <c r="Z5" s="1356"/>
      <c r="AA5" s="1357"/>
      <c r="AB5" s="1356" t="s">
        <v>139</v>
      </c>
      <c r="AC5" s="1356"/>
      <c r="AD5" s="1356"/>
      <c r="AE5" s="1356"/>
      <c r="AF5" s="1357"/>
      <c r="AG5" s="1356"/>
      <c r="AH5" s="2160" t="s">
        <v>129</v>
      </c>
      <c r="AI5" s="2159" t="s">
        <v>130</v>
      </c>
      <c r="AJ5" s="2159" t="s">
        <v>131</v>
      </c>
      <c r="AK5" s="2159" t="s">
        <v>132</v>
      </c>
      <c r="AL5" s="2162" t="s">
        <v>133</v>
      </c>
      <c r="AM5" s="2159" t="s">
        <v>134</v>
      </c>
      <c r="AN5" s="280"/>
    </row>
    <row r="6" spans="2:40" s="9" customFormat="1" ht="60" customHeight="1">
      <c r="B6" s="2160"/>
      <c r="C6" s="2159"/>
      <c r="D6" s="2159"/>
      <c r="E6" s="2161"/>
      <c r="F6" s="2163"/>
      <c r="G6" s="2159"/>
      <c r="H6" s="280"/>
      <c r="I6" s="2159"/>
      <c r="J6" s="15"/>
      <c r="K6" s="2153"/>
      <c r="L6" s="2153"/>
      <c r="M6" s="1356"/>
      <c r="N6" s="1356"/>
      <c r="O6" s="1356"/>
      <c r="P6" s="1356"/>
      <c r="Q6" s="1356"/>
      <c r="R6" s="1356"/>
      <c r="S6" s="1356"/>
      <c r="T6" s="1356"/>
      <c r="U6" s="1357"/>
      <c r="V6" s="327" t="s">
        <v>142</v>
      </c>
      <c r="W6" s="1356"/>
      <c r="X6" s="1356"/>
      <c r="Y6" s="1356"/>
      <c r="Z6" s="1356"/>
      <c r="AA6" s="1357"/>
      <c r="AB6" s="327" t="s">
        <v>143</v>
      </c>
      <c r="AC6" s="327" t="s">
        <v>497</v>
      </c>
      <c r="AD6" s="327"/>
      <c r="AE6" s="1356"/>
      <c r="AF6" s="1357"/>
      <c r="AG6" s="1356"/>
      <c r="AH6" s="2160"/>
      <c r="AI6" s="2159"/>
      <c r="AJ6" s="2159"/>
      <c r="AK6" s="2161"/>
      <c r="AL6" s="2163"/>
      <c r="AM6" s="2159"/>
      <c r="AN6" s="280"/>
    </row>
    <row r="7" spans="2:40" s="9" customFormat="1" ht="16.5" customHeight="1">
      <c r="B7" s="1353"/>
      <c r="C7" s="1353"/>
      <c r="D7" s="1353"/>
      <c r="E7" s="1353"/>
      <c r="F7" s="1353"/>
      <c r="G7" s="1353"/>
      <c r="H7" s="35"/>
      <c r="I7" s="13"/>
      <c r="J7" s="1356"/>
      <c r="K7" s="1356"/>
      <c r="L7" s="1356"/>
      <c r="M7" s="1356"/>
      <c r="N7" s="1356"/>
      <c r="O7" s="1356"/>
      <c r="P7" s="1356"/>
      <c r="Q7" s="1356"/>
      <c r="R7" s="1356"/>
      <c r="S7" s="1356"/>
      <c r="T7" s="1356"/>
      <c r="U7" s="1357"/>
      <c r="V7" s="1356" t="s">
        <v>145</v>
      </c>
      <c r="W7" s="1356"/>
      <c r="X7" s="1356"/>
      <c r="Y7" s="1356"/>
      <c r="Z7" s="1356"/>
      <c r="AA7" s="1357"/>
      <c r="AB7" s="1356"/>
      <c r="AC7" s="1356"/>
      <c r="AD7" s="1356"/>
      <c r="AE7" s="1356"/>
      <c r="AF7" s="1357"/>
      <c r="AG7" s="1356"/>
      <c r="AH7" s="1356"/>
      <c r="AI7" s="1356"/>
      <c r="AJ7" s="1356"/>
      <c r="AK7" s="1356"/>
      <c r="AL7" s="1356"/>
      <c r="AM7" s="1356"/>
      <c r="AN7" s="1356"/>
    </row>
    <row r="8" spans="2:40" s="9" customFormat="1" ht="15.6">
      <c r="B8" s="309" t="s">
        <v>498</v>
      </c>
      <c r="C8" s="12"/>
      <c r="D8" s="1353"/>
      <c r="E8" s="1353"/>
      <c r="F8" s="1353"/>
      <c r="G8" s="1353"/>
      <c r="H8" s="35"/>
      <c r="I8" s="13"/>
      <c r="J8" s="1356"/>
      <c r="K8" s="1356"/>
      <c r="L8" s="1356"/>
      <c r="M8" s="1356"/>
      <c r="N8" s="1356"/>
      <c r="O8" s="1356"/>
      <c r="P8" s="1356"/>
      <c r="Q8" s="1356"/>
      <c r="R8" s="1356"/>
      <c r="S8" s="1356"/>
      <c r="T8" s="1356"/>
      <c r="U8" s="1357"/>
      <c r="V8" s="324">
        <v>3</v>
      </c>
      <c r="W8" s="324">
        <v>4</v>
      </c>
      <c r="X8" s="324">
        <v>5</v>
      </c>
      <c r="Y8" s="324"/>
      <c r="Z8" s="324"/>
      <c r="AA8" s="328"/>
      <c r="AB8" s="324">
        <v>4</v>
      </c>
      <c r="AC8" s="324">
        <v>5</v>
      </c>
      <c r="AD8" s="324"/>
      <c r="AE8" s="324"/>
      <c r="AF8" s="1357"/>
      <c r="AG8" s="1356"/>
      <c r="AH8" s="309" t="s">
        <v>498</v>
      </c>
      <c r="AI8" s="12"/>
      <c r="AJ8" s="1353"/>
      <c r="AK8" s="1353"/>
      <c r="AL8" s="1353"/>
      <c r="AM8" s="1353"/>
      <c r="AN8" s="1356"/>
    </row>
    <row r="9" spans="2:40" s="9" customFormat="1" ht="28.35" customHeight="1">
      <c r="B9" s="288" t="s">
        <v>499</v>
      </c>
      <c r="C9" s="293" t="str">
        <f>IF($I$3="Select company","",VLOOKUP('3A'!$R$1,C_RSRinD,2,0))</f>
        <v>PR19SSC_D3</v>
      </c>
      <c r="D9" s="306" t="str">
        <f>IF($I$3="Select company","",INDEX(App1bdata,MATCH($C9,App1bIDnrs,0),20))</f>
        <v>%</v>
      </c>
      <c r="E9" s="306">
        <f>IF($I$3="Select company","",INDEX(App1bdata,MATCH($C9,App1bIDnrs,0),22))</f>
        <v>1</v>
      </c>
      <c r="F9" s="1835">
        <v>0</v>
      </c>
      <c r="G9" s="1822" t="s">
        <v>961</v>
      </c>
      <c r="H9" s="35"/>
      <c r="I9" s="292" t="s">
        <v>500</v>
      </c>
      <c r="J9" s="1356"/>
      <c r="K9" s="326">
        <f>IF(SUM($V9:$X9)=0,0,$V$6)</f>
        <v>0</v>
      </c>
      <c r="L9" s="338">
        <f>IF(SUM(AB9:AB9)&lt;&gt;0,$AB$6,0)</f>
        <v>0</v>
      </c>
      <c r="M9" s="1356"/>
      <c r="N9" s="1356"/>
      <c r="O9" s="1356"/>
      <c r="P9" s="1356"/>
      <c r="Q9" s="1356"/>
      <c r="R9" s="1356"/>
      <c r="S9" s="1356"/>
      <c r="T9" s="1356"/>
      <c r="U9" s="1357"/>
      <c r="V9" s="325"/>
      <c r="W9" s="325">
        <f>IF($C9="",0,IF(ISBLANK($F9)=TRUE,1,0))</f>
        <v>0</v>
      </c>
      <c r="X9" s="325">
        <f>IF($C9="",0,IF(ISBLANK($G9)=TRUE,1,0))</f>
        <v>0</v>
      </c>
      <c r="Y9" s="325"/>
      <c r="Z9" s="325"/>
      <c r="AA9" s="1357"/>
      <c r="AB9" s="329">
        <f>IF($F9&lt;0,1,0)</f>
        <v>0</v>
      </c>
      <c r="AC9" s="329"/>
      <c r="AD9" s="325"/>
      <c r="AE9" s="329"/>
      <c r="AF9" s="1357"/>
      <c r="AG9" s="1356"/>
      <c r="AH9" s="288" t="str">
        <f>B9</f>
        <v>Risk of severe restrictions in a drought</v>
      </c>
      <c r="AI9" s="288" t="str">
        <f t="shared" ref="AI9:AK13" si="0">C9</f>
        <v>PR19SSC_D3</v>
      </c>
      <c r="AJ9" s="288" t="str">
        <f t="shared" si="0"/>
        <v>%</v>
      </c>
      <c r="AK9" s="288">
        <f t="shared" si="0"/>
        <v>1</v>
      </c>
      <c r="AL9" s="1466" t="s">
        <v>501</v>
      </c>
      <c r="AM9" s="1457" t="s">
        <v>502</v>
      </c>
      <c r="AN9" s="1356"/>
    </row>
    <row r="10" spans="2:40" s="9" customFormat="1" ht="28.35" customHeight="1">
      <c r="B10" s="288" t="s">
        <v>503</v>
      </c>
      <c r="C10" s="293" t="str">
        <f>IF($I$3="Select company","",VLOOKUP('3A'!$R$1,C_PSR,2,0))</f>
        <v>PR19SSC_B4</v>
      </c>
      <c r="D10" s="293" t="str">
        <f>IF($I$3="Select company","",INDEX(App1bdata,MATCH($C10,App1bIDnrs,0),20))</f>
        <v>%</v>
      </c>
      <c r="E10" s="293">
        <f>IF($I$3="Select company","",INDEX(App1bdata,MATCH($C10,App1bIDnrs,0),22))</f>
        <v>1</v>
      </c>
      <c r="F10" s="2107">
        <v>11</v>
      </c>
      <c r="G10" s="1822" t="s">
        <v>961</v>
      </c>
      <c r="H10" s="35"/>
      <c r="I10" s="292" t="s">
        <v>504</v>
      </c>
      <c r="J10" s="1356"/>
      <c r="K10" s="326">
        <f>IF(SUM($V10:$X10)=0,0,$V$6)</f>
        <v>0</v>
      </c>
      <c r="L10" s="338">
        <f>IF($AB10=0,0,$AC$6)</f>
        <v>0</v>
      </c>
      <c r="M10" s="1356"/>
      <c r="N10" s="1356"/>
      <c r="O10" s="1356"/>
      <c r="P10" s="1356"/>
      <c r="Q10" s="1356"/>
      <c r="R10" s="1356"/>
      <c r="S10" s="1356"/>
      <c r="T10" s="1356"/>
      <c r="U10" s="1357"/>
      <c r="V10" s="325"/>
      <c r="W10" s="325"/>
      <c r="X10" s="325">
        <f>IF($C10="",0,IF(ISBLANK($G10)=TRUE,1,0))</f>
        <v>0</v>
      </c>
      <c r="Y10" s="325"/>
      <c r="Z10" s="325"/>
      <c r="AA10" s="1357"/>
      <c r="AB10" s="329">
        <f>IF(ISERROR($F10)=TRUE,1,IF($F10&lt;0,1,0))</f>
        <v>0</v>
      </c>
      <c r="AC10" s="329"/>
      <c r="AD10" s="325"/>
      <c r="AE10" s="329"/>
      <c r="AF10" s="1357"/>
      <c r="AG10" s="1356"/>
      <c r="AH10" s="288" t="str">
        <f t="shared" ref="AH10:AH13" si="1">B10</f>
        <v>Priority services for customers in vulnerable circumstances - PSR reach</v>
      </c>
      <c r="AI10" s="288" t="str">
        <f t="shared" si="0"/>
        <v>PR19SSC_B4</v>
      </c>
      <c r="AJ10" s="288" t="str">
        <f t="shared" si="0"/>
        <v>%</v>
      </c>
      <c r="AK10" s="288">
        <f t="shared" si="0"/>
        <v>1</v>
      </c>
      <c r="AL10" s="1448" t="s">
        <v>505</v>
      </c>
      <c r="AM10" s="1457" t="s">
        <v>506</v>
      </c>
      <c r="AN10" s="1356"/>
    </row>
    <row r="11" spans="2:40" s="9" customFormat="1" ht="28.35" customHeight="1">
      <c r="B11" s="288" t="s">
        <v>507</v>
      </c>
      <c r="C11" s="293" t="str">
        <f>IF($I$3="Select company","",VLOOKUP('3A'!$R$1,C_PSR,2,0))</f>
        <v>PR19SSC_B4</v>
      </c>
      <c r="D11" s="293" t="str">
        <f>IF($I$3="Select company","",INDEX(App1bdata,MATCH($C11,App1bIDnrs,0),20))</f>
        <v>%</v>
      </c>
      <c r="E11" s="293">
        <f>IF($I$3="Select company","",INDEX(App1bdata,MATCH($C11,App1bIDnrs,0),22))</f>
        <v>1</v>
      </c>
      <c r="F11" s="2107">
        <v>90</v>
      </c>
      <c r="G11" s="1822" t="s">
        <v>961</v>
      </c>
      <c r="H11" s="35"/>
      <c r="I11" s="292" t="s">
        <v>508</v>
      </c>
      <c r="J11" s="1356"/>
      <c r="K11" s="326">
        <f>IF(SUM($V11:$X11)=0,0,$V$6)</f>
        <v>0</v>
      </c>
      <c r="L11" s="338">
        <f>IF($AB11=0,0,$AC$6)</f>
        <v>0</v>
      </c>
      <c r="M11" s="1356"/>
      <c r="N11" s="1356"/>
      <c r="O11" s="1356"/>
      <c r="P11" s="1356"/>
      <c r="Q11" s="1356"/>
      <c r="R11" s="1356"/>
      <c r="S11" s="1356"/>
      <c r="T11" s="1356"/>
      <c r="U11" s="1357"/>
      <c r="V11" s="325"/>
      <c r="W11" s="325"/>
      <c r="X11" s="325">
        <f>IF($C11="",0,IF(ISBLANK($G11)=TRUE,1,0))</f>
        <v>0</v>
      </c>
      <c r="Y11" s="325"/>
      <c r="Z11" s="325"/>
      <c r="AA11" s="1357"/>
      <c r="AB11" s="329">
        <f>IF(ISERROR($F11)=TRUE,1,IF($F11&lt;0,1,0))</f>
        <v>0</v>
      </c>
      <c r="AC11" s="329"/>
      <c r="AD11" s="325"/>
      <c r="AE11" s="329"/>
      <c r="AF11" s="1357"/>
      <c r="AG11" s="1356"/>
      <c r="AH11" s="288" t="str">
        <f t="shared" si="1"/>
        <v>Priority services for customers in vulnerable circumstances - Attempted contacts</v>
      </c>
      <c r="AI11" s="288" t="str">
        <f t="shared" si="0"/>
        <v>PR19SSC_B4</v>
      </c>
      <c r="AJ11" s="288" t="str">
        <f t="shared" si="0"/>
        <v>%</v>
      </c>
      <c r="AK11" s="288">
        <f t="shared" si="0"/>
        <v>1</v>
      </c>
      <c r="AL11" s="1448" t="s">
        <v>509</v>
      </c>
      <c r="AM11" s="1457" t="s">
        <v>510</v>
      </c>
      <c r="AN11" s="1356"/>
    </row>
    <row r="12" spans="2:40" s="9" customFormat="1" ht="28.35" customHeight="1">
      <c r="B12" s="288" t="s">
        <v>511</v>
      </c>
      <c r="C12" s="293" t="str">
        <f>IF($I$3="Select company","",VLOOKUP('3A'!$R$1,C_PSR,2,0))</f>
        <v>PR19SSC_B4</v>
      </c>
      <c r="D12" s="293" t="str">
        <f>IF($I$3="Select company","",INDEX(App1bdata,MATCH($C12,App1bIDnrs,0),20))</f>
        <v>%</v>
      </c>
      <c r="E12" s="293">
        <f>IF($I$3="Select company","",INDEX(App1bdata,MATCH($C12,App1bIDnrs,0),22))</f>
        <v>1</v>
      </c>
      <c r="F12" s="2107">
        <v>35</v>
      </c>
      <c r="G12" s="1822" t="s">
        <v>961</v>
      </c>
      <c r="H12" s="35"/>
      <c r="I12" s="292" t="s">
        <v>512</v>
      </c>
      <c r="J12" s="1356"/>
      <c r="K12" s="326">
        <f>IF(SUM($V12:$X12)=0,0,$V$6)</f>
        <v>0</v>
      </c>
      <c r="L12" s="338">
        <f>IF($AB12=0,0,$AC$6)</f>
        <v>0</v>
      </c>
      <c r="M12" s="1356"/>
      <c r="N12" s="1356"/>
      <c r="O12" s="1356"/>
      <c r="P12" s="1356"/>
      <c r="Q12" s="1356"/>
      <c r="R12" s="1356"/>
      <c r="S12" s="1356"/>
      <c r="T12" s="1356"/>
      <c r="U12" s="1357"/>
      <c r="V12" s="325"/>
      <c r="W12" s="325"/>
      <c r="X12" s="325">
        <f>IF($C12="",0,IF(ISBLANK($G12)=TRUE,1,0))</f>
        <v>0</v>
      </c>
      <c r="Y12" s="325"/>
      <c r="Z12" s="325"/>
      <c r="AA12" s="1357"/>
      <c r="AB12" s="329">
        <f>IF(ISERROR($F12)=TRUE,1,IF($F12&lt;0,1,0))</f>
        <v>0</v>
      </c>
      <c r="AC12" s="329"/>
      <c r="AD12" s="325"/>
      <c r="AE12" s="329"/>
      <c r="AF12" s="1357"/>
      <c r="AG12" s="1356"/>
      <c r="AH12" s="288" t="str">
        <f t="shared" si="1"/>
        <v>Priority services for customers in vulnerable circumstances - Actual contacts</v>
      </c>
      <c r="AI12" s="288" t="str">
        <f t="shared" si="0"/>
        <v>PR19SSC_B4</v>
      </c>
      <c r="AJ12" s="288" t="str">
        <f t="shared" si="0"/>
        <v>%</v>
      </c>
      <c r="AK12" s="288">
        <f t="shared" si="0"/>
        <v>1</v>
      </c>
      <c r="AL12" s="1448" t="s">
        <v>513</v>
      </c>
      <c r="AM12" s="1457" t="s">
        <v>514</v>
      </c>
      <c r="AN12" s="1356"/>
    </row>
    <row r="13" spans="2:40" s="9" customFormat="1" ht="28.35" customHeight="1">
      <c r="B13" s="288" t="str">
        <f>IF('Validation summary'!$F$3="Woc","","Risk of sewer flooding in a storm")</f>
        <v/>
      </c>
      <c r="C13" s="293" t="str">
        <f>IF(OR($I$3="Select company",'Validation summary'!$F$3="WoC"),"",VLOOKUP('3A'!$R$1,C_RSFinS,2,0))</f>
        <v/>
      </c>
      <c r="D13" s="293" t="str">
        <f>IF(OR($I$3="Select company",'Validation summary'!$F$3="WoC"),"",INDEX(App1bdata,MATCH($C13,App1bIDnrs,0),20))</f>
        <v/>
      </c>
      <c r="E13" s="293" t="str">
        <f>IF(OR($I$3="Select company",'Validation summary'!$F$3="WoC"),"",INDEX(App1bdata,MATCH($C13,App1bIDnrs,0),22))</f>
        <v/>
      </c>
      <c r="F13" s="1831"/>
      <c r="G13" s="1822"/>
      <c r="H13" s="1356"/>
      <c r="I13" s="292" t="s">
        <v>515</v>
      </c>
      <c r="J13" s="1356"/>
      <c r="K13" s="326">
        <f>IF(SUM($V13:$X13)=0,0,$V$6)</f>
        <v>0</v>
      </c>
      <c r="L13" s="338">
        <f>IF(SUM(AB13:AB13)&lt;&gt;0,$AB$6,0)</f>
        <v>0</v>
      </c>
      <c r="M13" s="1356"/>
      <c r="N13" s="1356"/>
      <c r="O13" s="1356"/>
      <c r="P13" s="1356"/>
      <c r="Q13" s="1356"/>
      <c r="R13" s="1356"/>
      <c r="S13" s="1356"/>
      <c r="T13" s="1356"/>
      <c r="U13" s="1357"/>
      <c r="V13" s="325"/>
      <c r="W13" s="325">
        <f>IF($C13="",0,IF(ISBLANK($F13)=TRUE,1,0))</f>
        <v>0</v>
      </c>
      <c r="X13" s="325">
        <f>IF($C13="",0,IF(ISBLANK($G13)=TRUE,1,0))</f>
        <v>0</v>
      </c>
      <c r="Y13" s="325"/>
      <c r="Z13" s="325"/>
      <c r="AA13" s="1357"/>
      <c r="AB13" s="329">
        <f>IF($F13&lt;0,1,0)</f>
        <v>0</v>
      </c>
      <c r="AC13" s="329"/>
      <c r="AD13" s="325"/>
      <c r="AE13" s="329"/>
      <c r="AF13" s="1357"/>
      <c r="AG13" s="1356"/>
      <c r="AH13" s="288" t="str">
        <f t="shared" si="1"/>
        <v/>
      </c>
      <c r="AI13" s="288" t="str">
        <f t="shared" si="0"/>
        <v/>
      </c>
      <c r="AJ13" s="288" t="str">
        <f t="shared" si="0"/>
        <v/>
      </c>
      <c r="AK13" s="288" t="str">
        <f t="shared" si="0"/>
        <v/>
      </c>
      <c r="AL13" s="1467" t="s">
        <v>516</v>
      </c>
      <c r="AM13" s="1457" t="s">
        <v>517</v>
      </c>
      <c r="AN13" s="1356"/>
    </row>
    <row r="14" spans="2:40" s="9" customFormat="1" ht="16.5" customHeight="1">
      <c r="B14" s="1353"/>
      <c r="C14" s="1353"/>
      <c r="D14" s="1353"/>
      <c r="E14" s="1353"/>
      <c r="F14" s="1353"/>
      <c r="G14" s="1353"/>
      <c r="H14" s="1356"/>
      <c r="I14" s="1356"/>
      <c r="J14" s="1356"/>
      <c r="K14" s="1356"/>
      <c r="L14" s="1356"/>
      <c r="M14" s="1356"/>
      <c r="N14" s="1356"/>
      <c r="O14" s="1356"/>
      <c r="P14" s="1356"/>
      <c r="Q14" s="1356"/>
      <c r="R14" s="1356"/>
      <c r="S14" s="1356"/>
      <c r="T14" s="1356"/>
      <c r="U14" s="1357"/>
      <c r="V14" s="1356" t="s">
        <v>190</v>
      </c>
      <c r="W14" s="325"/>
      <c r="X14" s="325"/>
      <c r="Y14" s="325"/>
      <c r="Z14" s="325"/>
      <c r="AA14" s="1357"/>
      <c r="AB14" s="1356"/>
      <c r="AC14" s="1356"/>
      <c r="AD14" s="329"/>
      <c r="AE14" s="1356"/>
      <c r="AF14" s="1357"/>
      <c r="AG14" s="1356"/>
      <c r="AH14" s="1353"/>
      <c r="AI14" s="1353"/>
      <c r="AJ14" s="1353"/>
      <c r="AK14" s="1353"/>
      <c r="AL14" s="1353"/>
      <c r="AM14" s="1353"/>
      <c r="AN14" s="1356"/>
    </row>
    <row r="15" spans="2:40" s="9" customFormat="1" ht="18" customHeight="1">
      <c r="B15" s="309" t="s">
        <v>518</v>
      </c>
      <c r="C15" s="12"/>
      <c r="D15" s="1353"/>
      <c r="E15" s="1353"/>
      <c r="F15" s="1353"/>
      <c r="G15" s="1353"/>
      <c r="H15" s="1356"/>
      <c r="I15" s="1356"/>
      <c r="J15" s="1356"/>
      <c r="K15" s="1356"/>
      <c r="L15" s="1356"/>
      <c r="M15" s="1356"/>
      <c r="N15" s="1356"/>
      <c r="O15" s="1356"/>
      <c r="P15" s="1356"/>
      <c r="Q15" s="1356"/>
      <c r="R15" s="1356"/>
      <c r="S15" s="1356"/>
      <c r="T15" s="1356"/>
      <c r="U15" s="1357"/>
      <c r="V15" s="324">
        <v>3</v>
      </c>
      <c r="W15" s="324">
        <v>4</v>
      </c>
      <c r="X15" s="324">
        <v>5</v>
      </c>
      <c r="Y15" s="324"/>
      <c r="Z15" s="324"/>
      <c r="AA15" s="328"/>
      <c r="AB15" s="324">
        <v>4</v>
      </c>
      <c r="AC15" s="324">
        <v>5</v>
      </c>
      <c r="AD15" s="324"/>
      <c r="AE15" s="324"/>
      <c r="AF15" s="1357"/>
      <c r="AG15" s="1356"/>
      <c r="AH15" s="309" t="s">
        <v>518</v>
      </c>
      <c r="AI15" s="12"/>
      <c r="AJ15" s="1353"/>
      <c r="AK15" s="1353"/>
      <c r="AL15" s="1353"/>
      <c r="AM15" s="1353"/>
      <c r="AN15" s="1356"/>
    </row>
    <row r="16" spans="2:40" s="16" customFormat="1" ht="28.35" customHeight="1">
      <c r="B16" s="288" t="str">
        <f t="shared" ref="B16:B38" si="2">IF($I$3="Select company","",IF($C16="","",INDEX(App1data,MATCH($C16,App1IDnrs,0),5)))</f>
        <v>Retailer measure of experience</v>
      </c>
      <c r="C16" s="293" t="str">
        <f>IF($I$3="Select company","",IF(HLOOKUP('3A'!$R$1,B_NFIN_All,'PC lists'!$B79,0)="","",HLOOKUP('3A'!$R$1,B_NFIN_All,'PC lists'!$B79,0)))</f>
        <v>PR19SSC_A3</v>
      </c>
      <c r="D16" s="293" t="str">
        <f t="shared" ref="D16:D38" si="3">IF($C16="","",INDEX(App1data,MATCH($C16,App1IDnrs,0),20))</f>
        <v>%</v>
      </c>
      <c r="E16" s="293">
        <f t="shared" ref="E16:E38" si="4">IF($C16="","",INDEX(App1data,MATCH($C16,App1IDnrs,0),22))</f>
        <v>1</v>
      </c>
      <c r="F16" s="1859">
        <v>85</v>
      </c>
      <c r="G16" s="1822" t="s">
        <v>973</v>
      </c>
      <c r="I16" s="292" t="s">
        <v>519</v>
      </c>
      <c r="K16" s="326">
        <f>IF(SUM($V16:$X16)=0,0,$V$6)</f>
        <v>0</v>
      </c>
      <c r="L16" s="338"/>
      <c r="U16" s="1357"/>
      <c r="V16" s="325"/>
      <c r="W16" s="325">
        <f t="shared" ref="W16:W38" si="5">IF($C16="",0,IF(ISBLANK($F16)=TRUE,1,0))</f>
        <v>0</v>
      </c>
      <c r="X16" s="325">
        <f t="shared" ref="X16:X38" si="6">IF($C16="",0,IF(ISBLANK($G16)=TRUE,1,0))</f>
        <v>0</v>
      </c>
      <c r="Y16" s="325"/>
      <c r="Z16" s="325"/>
      <c r="AA16" s="320"/>
      <c r="AD16" s="329"/>
      <c r="AF16" s="1357"/>
      <c r="AH16" s="288" t="str">
        <f t="shared" ref="AH16:AK38" si="7">B16</f>
        <v>Retailer measure of experience</v>
      </c>
      <c r="AI16" s="288" t="str">
        <f t="shared" si="7"/>
        <v>PR19SSC_A3</v>
      </c>
      <c r="AJ16" s="288" t="str">
        <f t="shared" si="7"/>
        <v>%</v>
      </c>
      <c r="AK16" s="288">
        <f t="shared" si="7"/>
        <v>1</v>
      </c>
      <c r="AL16" s="1468" t="s">
        <v>520</v>
      </c>
      <c r="AM16" s="1457" t="s">
        <v>521</v>
      </c>
    </row>
    <row r="17" spans="2:39" s="16" customFormat="1" ht="28.35" customHeight="1">
      <c r="B17" s="288" t="str">
        <f t="shared" si="2"/>
        <v>Supporting water efficient housebuilding</v>
      </c>
      <c r="C17" s="293" t="str">
        <f>IF($I$3="Select company","",IF(HLOOKUP('3A'!$R$1,B_NFIN_All,'PC lists'!$B80,0)="","",HLOOKUP('3A'!$R$1,B_NFIN_All,'PC lists'!$B80,0)))</f>
        <v>PR19SSC_C6</v>
      </c>
      <c r="D17" s="293" t="str">
        <f t="shared" si="3"/>
        <v>nr</v>
      </c>
      <c r="E17" s="293">
        <f t="shared" si="4"/>
        <v>1</v>
      </c>
      <c r="F17" s="1822">
        <v>22</v>
      </c>
      <c r="G17" s="1822" t="s">
        <v>961</v>
      </c>
      <c r="I17" s="292" t="s">
        <v>522</v>
      </c>
      <c r="K17" s="326">
        <f t="shared" ref="K17:K38" si="8">IF(SUM($V17:$X17)=0,0,$V$6)</f>
        <v>0</v>
      </c>
      <c r="L17" s="338"/>
      <c r="U17" s="1357"/>
      <c r="V17" s="325"/>
      <c r="W17" s="325">
        <f t="shared" si="5"/>
        <v>0</v>
      </c>
      <c r="X17" s="325">
        <f t="shared" si="6"/>
        <v>0</v>
      </c>
      <c r="Y17" s="325"/>
      <c r="Z17" s="325"/>
      <c r="AA17" s="320"/>
      <c r="AD17" s="329"/>
      <c r="AF17" s="1357"/>
      <c r="AH17" s="288" t="str">
        <f t="shared" si="7"/>
        <v>Supporting water efficient housebuilding</v>
      </c>
      <c r="AI17" s="288" t="str">
        <f t="shared" si="7"/>
        <v>PR19SSC_C6</v>
      </c>
      <c r="AJ17" s="288" t="str">
        <f t="shared" si="7"/>
        <v>nr</v>
      </c>
      <c r="AK17" s="288">
        <f t="shared" si="7"/>
        <v>1</v>
      </c>
      <c r="AL17" s="1468" t="s">
        <v>523</v>
      </c>
      <c r="AM17" s="1457" t="s">
        <v>524</v>
      </c>
    </row>
    <row r="18" spans="2:39" s="16" customFormat="1" ht="28.35" customHeight="1">
      <c r="B18" s="288" t="str">
        <f t="shared" si="2"/>
        <v>Carbon emissions</v>
      </c>
      <c r="C18" s="293" t="str">
        <f>IF($I$3="Select company","",IF(HLOOKUP('3A'!$R$1,B_NFIN_All,'PC lists'!$B81,0)="","",HLOOKUP('3A'!$R$1,B_NFIN_All,'PC lists'!$B81,0)))</f>
        <v>PR19SSC_C8</v>
      </c>
      <c r="D18" s="293" t="str">
        <f t="shared" si="3"/>
        <v>nr</v>
      </c>
      <c r="E18" s="293">
        <f t="shared" si="4"/>
        <v>1</v>
      </c>
      <c r="F18" s="1822">
        <v>28</v>
      </c>
      <c r="G18" s="1822" t="s">
        <v>961</v>
      </c>
      <c r="I18" s="292" t="s">
        <v>525</v>
      </c>
      <c r="K18" s="326">
        <f t="shared" si="8"/>
        <v>0</v>
      </c>
      <c r="L18" s="338"/>
      <c r="U18" s="1357"/>
      <c r="V18" s="325"/>
      <c r="W18" s="325">
        <f t="shared" si="5"/>
        <v>0</v>
      </c>
      <c r="X18" s="325">
        <f t="shared" si="6"/>
        <v>0</v>
      </c>
      <c r="Y18" s="325"/>
      <c r="Z18" s="325"/>
      <c r="AA18" s="320"/>
      <c r="AD18" s="329"/>
      <c r="AF18" s="1357"/>
      <c r="AH18" s="288" t="str">
        <f t="shared" si="7"/>
        <v>Carbon emissions</v>
      </c>
      <c r="AI18" s="288" t="str">
        <f t="shared" si="7"/>
        <v>PR19SSC_C8</v>
      </c>
      <c r="AJ18" s="288" t="str">
        <f t="shared" si="7"/>
        <v>nr</v>
      </c>
      <c r="AK18" s="288">
        <f t="shared" si="7"/>
        <v>1</v>
      </c>
      <c r="AL18" s="1468" t="s">
        <v>526</v>
      </c>
      <c r="AM18" s="1457" t="s">
        <v>527</v>
      </c>
    </row>
    <row r="19" spans="2:39" s="16" customFormat="1" ht="28.35" customHeight="1">
      <c r="B19" s="288" t="str">
        <f t="shared" si="2"/>
        <v>Bad debt level</v>
      </c>
      <c r="C19" s="293" t="str">
        <f>IF($I$3="Select company","",IF(HLOOKUP('3A'!$R$1,B_NFIN_All,'PC lists'!$B82,0)="","",HLOOKUP('3A'!$R$1,B_NFIN_All,'PC lists'!$B82,0)))</f>
        <v>PR19SSC_E1</v>
      </c>
      <c r="D19" s="293" t="str">
        <f t="shared" si="3"/>
        <v>%</v>
      </c>
      <c r="E19" s="293">
        <f t="shared" si="4"/>
        <v>2</v>
      </c>
      <c r="F19" s="1824">
        <v>2.5</v>
      </c>
      <c r="G19" s="1822" t="s">
        <v>961</v>
      </c>
      <c r="I19" s="292" t="s">
        <v>528</v>
      </c>
      <c r="K19" s="326">
        <f t="shared" si="8"/>
        <v>0</v>
      </c>
      <c r="L19" s="338"/>
      <c r="U19" s="320"/>
      <c r="V19" s="325"/>
      <c r="W19" s="325">
        <f t="shared" si="5"/>
        <v>0</v>
      </c>
      <c r="X19" s="325">
        <f t="shared" si="6"/>
        <v>0</v>
      </c>
      <c r="Y19" s="325"/>
      <c r="Z19" s="325"/>
      <c r="AA19" s="320"/>
      <c r="AD19" s="329"/>
      <c r="AF19" s="320"/>
      <c r="AH19" s="288" t="str">
        <f t="shared" si="7"/>
        <v>Bad debt level</v>
      </c>
      <c r="AI19" s="288" t="str">
        <f t="shared" si="7"/>
        <v>PR19SSC_E1</v>
      </c>
      <c r="AJ19" s="288" t="str">
        <f t="shared" si="7"/>
        <v>%</v>
      </c>
      <c r="AK19" s="288">
        <f t="shared" si="7"/>
        <v>2</v>
      </c>
      <c r="AL19" s="1468" t="s">
        <v>529</v>
      </c>
      <c r="AM19" s="1457" t="s">
        <v>530</v>
      </c>
    </row>
    <row r="20" spans="2:39" s="16" customFormat="1" ht="28.35" customHeight="1">
      <c r="B20" s="288" t="str">
        <f t="shared" si="2"/>
        <v>Employee engagement</v>
      </c>
      <c r="C20" s="293" t="str">
        <f>IF($I$3="Select company","",IF(HLOOKUP('3A'!$R$1,B_NFIN_All,'PC lists'!$B83,0)="","",HLOOKUP('3A'!$R$1,B_NFIN_All,'PC lists'!$B83,0)))</f>
        <v>PR19SSC_E3</v>
      </c>
      <c r="D20" s="293" t="str">
        <f t="shared" si="3"/>
        <v>score</v>
      </c>
      <c r="E20" s="293">
        <f t="shared" si="4"/>
        <v>0</v>
      </c>
      <c r="F20" s="1822" t="s">
        <v>5156</v>
      </c>
      <c r="G20" s="1822" t="s">
        <v>973</v>
      </c>
      <c r="I20" s="292" t="s">
        <v>531</v>
      </c>
      <c r="K20" s="326">
        <f t="shared" si="8"/>
        <v>0</v>
      </c>
      <c r="L20" s="338"/>
      <c r="U20" s="320"/>
      <c r="V20" s="325"/>
      <c r="W20" s="325">
        <f t="shared" si="5"/>
        <v>0</v>
      </c>
      <c r="X20" s="325">
        <f t="shared" si="6"/>
        <v>0</v>
      </c>
      <c r="Y20" s="325"/>
      <c r="Z20" s="325"/>
      <c r="AA20" s="320"/>
      <c r="AD20" s="329"/>
      <c r="AF20" s="320"/>
      <c r="AH20" s="288" t="str">
        <f t="shared" si="7"/>
        <v>Employee engagement</v>
      </c>
      <c r="AI20" s="288" t="str">
        <f t="shared" si="7"/>
        <v>PR19SSC_E3</v>
      </c>
      <c r="AJ20" s="288" t="str">
        <f t="shared" si="7"/>
        <v>score</v>
      </c>
      <c r="AK20" s="288">
        <f t="shared" si="7"/>
        <v>0</v>
      </c>
      <c r="AL20" s="1468" t="s">
        <v>532</v>
      </c>
      <c r="AM20" s="1457" t="s">
        <v>533</v>
      </c>
    </row>
    <row r="21" spans="2:39" s="16" customFormat="1" ht="28.35" customHeight="1">
      <c r="B21" s="288" t="str">
        <f t="shared" si="2"/>
        <v>Treating our suppliers fairly</v>
      </c>
      <c r="C21" s="293" t="str">
        <f>IF($I$3="Select company","",IF(HLOOKUP('3A'!$R$1,B_NFIN_All,'PC lists'!$B84,0)="","",HLOOKUP('3A'!$R$1,B_NFIN_All,'PC lists'!$B84,0)))</f>
        <v>PR19SSC_E4</v>
      </c>
      <c r="D21" s="293" t="str">
        <f t="shared" si="3"/>
        <v>%</v>
      </c>
      <c r="E21" s="293">
        <f t="shared" si="4"/>
        <v>0</v>
      </c>
      <c r="F21" s="1822">
        <v>70</v>
      </c>
      <c r="G21" s="1822" t="s">
        <v>973</v>
      </c>
      <c r="I21" s="292" t="s">
        <v>534</v>
      </c>
      <c r="K21" s="326">
        <f t="shared" si="8"/>
        <v>0</v>
      </c>
      <c r="L21" s="338"/>
      <c r="U21" s="320"/>
      <c r="V21" s="325"/>
      <c r="W21" s="325">
        <f t="shared" si="5"/>
        <v>0</v>
      </c>
      <c r="X21" s="325">
        <f t="shared" si="6"/>
        <v>0</v>
      </c>
      <c r="Y21" s="325"/>
      <c r="Z21" s="325"/>
      <c r="AA21" s="320"/>
      <c r="AD21" s="329"/>
      <c r="AF21" s="320"/>
      <c r="AH21" s="288" t="str">
        <f t="shared" si="7"/>
        <v>Treating our suppliers fairly</v>
      </c>
      <c r="AI21" s="288" t="str">
        <f t="shared" si="7"/>
        <v>PR19SSC_E4</v>
      </c>
      <c r="AJ21" s="288" t="str">
        <f t="shared" si="7"/>
        <v>%</v>
      </c>
      <c r="AK21" s="288">
        <f t="shared" si="7"/>
        <v>0</v>
      </c>
      <c r="AL21" s="1468" t="s">
        <v>535</v>
      </c>
      <c r="AM21" s="1457" t="s">
        <v>536</v>
      </c>
    </row>
    <row r="22" spans="2:39" s="16" customFormat="1" ht="28.35" customHeight="1">
      <c r="B22" s="288" t="str">
        <f t="shared" si="2"/>
        <v>Trust</v>
      </c>
      <c r="C22" s="293" t="str">
        <f>IF($I$3="Select company","",IF(HLOOKUP('3A'!$R$1,B_NFIN_All,'PC lists'!$B85,0)="","",HLOOKUP('3A'!$R$1,B_NFIN_All,'PC lists'!$B85,0)))</f>
        <v>PR19SSC_F1</v>
      </c>
      <c r="D22" s="293" t="str">
        <f t="shared" si="3"/>
        <v>nr</v>
      </c>
      <c r="E22" s="293">
        <f t="shared" si="4"/>
        <v>2</v>
      </c>
      <c r="F22" s="1822">
        <v>7.68</v>
      </c>
      <c r="G22" s="1822" t="s">
        <v>973</v>
      </c>
      <c r="I22" s="292" t="s">
        <v>537</v>
      </c>
      <c r="K22" s="326">
        <f t="shared" si="8"/>
        <v>0</v>
      </c>
      <c r="L22" s="338"/>
      <c r="U22" s="320"/>
      <c r="V22" s="325"/>
      <c r="W22" s="325">
        <f t="shared" si="5"/>
        <v>0</v>
      </c>
      <c r="X22" s="325">
        <f t="shared" si="6"/>
        <v>0</v>
      </c>
      <c r="Y22" s="325"/>
      <c r="Z22" s="325"/>
      <c r="AA22" s="320"/>
      <c r="AD22" s="329"/>
      <c r="AF22" s="320"/>
      <c r="AH22" s="288" t="str">
        <f t="shared" si="7"/>
        <v>Trust</v>
      </c>
      <c r="AI22" s="288" t="str">
        <f t="shared" si="7"/>
        <v>PR19SSC_F1</v>
      </c>
      <c r="AJ22" s="288" t="str">
        <f t="shared" si="7"/>
        <v>nr</v>
      </c>
      <c r="AK22" s="288">
        <f t="shared" si="7"/>
        <v>2</v>
      </c>
      <c r="AL22" s="1468" t="s">
        <v>538</v>
      </c>
      <c r="AM22" s="1457" t="s">
        <v>539</v>
      </c>
    </row>
    <row r="23" spans="2:39" s="16" customFormat="1" ht="28.35" customHeight="1">
      <c r="B23" s="288" t="str">
        <f t="shared" si="2"/>
        <v>Value for money</v>
      </c>
      <c r="C23" s="293" t="str">
        <f>IF($I$3="Select company","",IF(HLOOKUP('3A'!$R$1,B_NFIN_All,'PC lists'!$B86,0)="","",HLOOKUP('3A'!$R$1,B_NFIN_All,'PC lists'!$B86,0)))</f>
        <v>PR19SSC_F2</v>
      </c>
      <c r="D23" s="293" t="str">
        <f t="shared" si="3"/>
        <v>%</v>
      </c>
      <c r="E23" s="293">
        <f t="shared" si="4"/>
        <v>0</v>
      </c>
      <c r="F23" s="1822">
        <v>75</v>
      </c>
      <c r="G23" s="1822" t="s">
        <v>973</v>
      </c>
      <c r="I23" s="292" t="s">
        <v>540</v>
      </c>
      <c r="K23" s="326">
        <f t="shared" si="8"/>
        <v>0</v>
      </c>
      <c r="L23" s="338"/>
      <c r="U23" s="320"/>
      <c r="V23" s="325"/>
      <c r="W23" s="325">
        <f t="shared" si="5"/>
        <v>0</v>
      </c>
      <c r="X23" s="325">
        <f t="shared" si="6"/>
        <v>0</v>
      </c>
      <c r="Y23" s="325"/>
      <c r="Z23" s="325"/>
      <c r="AA23" s="320"/>
      <c r="AD23" s="329"/>
      <c r="AF23" s="320"/>
      <c r="AH23" s="288" t="str">
        <f t="shared" si="7"/>
        <v>Value for money</v>
      </c>
      <c r="AI23" s="288" t="str">
        <f t="shared" si="7"/>
        <v>PR19SSC_F2</v>
      </c>
      <c r="AJ23" s="288" t="str">
        <f t="shared" si="7"/>
        <v>%</v>
      </c>
      <c r="AK23" s="288">
        <f t="shared" si="7"/>
        <v>0</v>
      </c>
      <c r="AL23" s="1468" t="s">
        <v>541</v>
      </c>
      <c r="AM23" s="1457" t="s">
        <v>542</v>
      </c>
    </row>
    <row r="24" spans="2:39" s="16" customFormat="1" ht="28.35" customHeight="1">
      <c r="B24" s="288" t="str">
        <f t="shared" si="2"/>
        <v>WINEP Delivery</v>
      </c>
      <c r="C24" s="293" t="str">
        <f>IF($I$3="Select company","",IF(HLOOKUP('3A'!$R$1,B_NFIN_All,'PC lists'!$B87,0)="","",HLOOKUP('3A'!$R$1,B_NFIN_All,'PC lists'!$B87,0)))</f>
        <v>PR19SSC_NEP01</v>
      </c>
      <c r="D24" s="293" t="str">
        <f t="shared" si="3"/>
        <v>text</v>
      </c>
      <c r="E24" s="293">
        <f t="shared" si="4"/>
        <v>0</v>
      </c>
      <c r="F24" s="1822" t="s">
        <v>2064</v>
      </c>
      <c r="G24" s="1822" t="s">
        <v>961</v>
      </c>
      <c r="I24" s="292" t="s">
        <v>543</v>
      </c>
      <c r="K24" s="326">
        <f t="shared" si="8"/>
        <v>0</v>
      </c>
      <c r="L24" s="338"/>
      <c r="U24" s="320"/>
      <c r="V24" s="325"/>
      <c r="W24" s="325">
        <f t="shared" si="5"/>
        <v>0</v>
      </c>
      <c r="X24" s="325">
        <f t="shared" si="6"/>
        <v>0</v>
      </c>
      <c r="Y24" s="325"/>
      <c r="Z24" s="325"/>
      <c r="AA24" s="320"/>
      <c r="AD24" s="329"/>
      <c r="AF24" s="320"/>
      <c r="AH24" s="288" t="str">
        <f t="shared" si="7"/>
        <v>WINEP Delivery</v>
      </c>
      <c r="AI24" s="288" t="str">
        <f t="shared" si="7"/>
        <v>PR19SSC_NEP01</v>
      </c>
      <c r="AJ24" s="288" t="str">
        <f t="shared" si="7"/>
        <v>text</v>
      </c>
      <c r="AK24" s="288">
        <f t="shared" si="7"/>
        <v>0</v>
      </c>
      <c r="AL24" s="1468" t="s">
        <v>544</v>
      </c>
      <c r="AM24" s="1457" t="s">
        <v>545</v>
      </c>
    </row>
    <row r="25" spans="2:39" s="16" customFormat="1" ht="28.35" customHeight="1">
      <c r="B25" s="288" t="str">
        <f t="shared" si="2"/>
        <v/>
      </c>
      <c r="C25" s="293" t="str">
        <f>IF($I$3="Select company","",IF(HLOOKUP('3A'!$R$1,B_NFIN_All,'PC lists'!$B88,0)="","",HLOOKUP('3A'!$R$1,B_NFIN_All,'PC lists'!$B88,0)))</f>
        <v/>
      </c>
      <c r="D25" s="293" t="str">
        <f t="shared" si="3"/>
        <v/>
      </c>
      <c r="E25" s="293" t="str">
        <f t="shared" si="4"/>
        <v/>
      </c>
      <c r="F25" s="1822"/>
      <c r="G25" s="1822"/>
      <c r="I25" s="292" t="s">
        <v>546</v>
      </c>
      <c r="K25" s="326">
        <f t="shared" si="8"/>
        <v>0</v>
      </c>
      <c r="L25" s="338"/>
      <c r="U25" s="320"/>
      <c r="V25" s="325"/>
      <c r="W25" s="325">
        <f t="shared" si="5"/>
        <v>0</v>
      </c>
      <c r="X25" s="325">
        <f t="shared" si="6"/>
        <v>0</v>
      </c>
      <c r="Y25" s="325"/>
      <c r="Z25" s="325"/>
      <c r="AA25" s="320"/>
      <c r="AD25" s="329"/>
      <c r="AF25" s="320"/>
      <c r="AH25" s="288" t="str">
        <f t="shared" si="7"/>
        <v/>
      </c>
      <c r="AI25" s="288" t="str">
        <f t="shared" si="7"/>
        <v/>
      </c>
      <c r="AJ25" s="288" t="str">
        <f t="shared" si="7"/>
        <v/>
      </c>
      <c r="AK25" s="288" t="str">
        <f t="shared" si="7"/>
        <v/>
      </c>
      <c r="AL25" s="1468" t="s">
        <v>547</v>
      </c>
      <c r="AM25" s="1457" t="s">
        <v>548</v>
      </c>
    </row>
    <row r="26" spans="2:39" s="16" customFormat="1" ht="28.35" customHeight="1">
      <c r="B26" s="288" t="str">
        <f t="shared" si="2"/>
        <v/>
      </c>
      <c r="C26" s="293" t="str">
        <f>IF($I$3="Select company","",IF(HLOOKUP('3A'!$R$1,B_NFIN_All,'PC lists'!$B89,0)="","",HLOOKUP('3A'!$R$1,B_NFIN_All,'PC lists'!$B89,0)))</f>
        <v/>
      </c>
      <c r="D26" s="293" t="str">
        <f t="shared" si="3"/>
        <v/>
      </c>
      <c r="E26" s="293" t="str">
        <f t="shared" si="4"/>
        <v/>
      </c>
      <c r="F26" s="1822"/>
      <c r="G26" s="1822"/>
      <c r="I26" s="292" t="s">
        <v>549</v>
      </c>
      <c r="K26" s="326">
        <f t="shared" si="8"/>
        <v>0</v>
      </c>
      <c r="L26" s="338"/>
      <c r="U26" s="320"/>
      <c r="V26" s="325"/>
      <c r="W26" s="325">
        <f t="shared" si="5"/>
        <v>0</v>
      </c>
      <c r="X26" s="325">
        <f t="shared" si="6"/>
        <v>0</v>
      </c>
      <c r="Y26" s="325"/>
      <c r="Z26" s="325"/>
      <c r="AA26" s="320"/>
      <c r="AD26" s="329"/>
      <c r="AF26" s="320"/>
      <c r="AH26" s="288" t="str">
        <f t="shared" si="7"/>
        <v/>
      </c>
      <c r="AI26" s="288" t="str">
        <f t="shared" si="7"/>
        <v/>
      </c>
      <c r="AJ26" s="288" t="str">
        <f t="shared" si="7"/>
        <v/>
      </c>
      <c r="AK26" s="288" t="str">
        <f t="shared" si="7"/>
        <v/>
      </c>
      <c r="AL26" s="1468" t="s">
        <v>550</v>
      </c>
      <c r="AM26" s="1457" t="s">
        <v>551</v>
      </c>
    </row>
    <row r="27" spans="2:39" s="16" customFormat="1" ht="28.35" customHeight="1">
      <c r="B27" s="288" t="str">
        <f t="shared" si="2"/>
        <v/>
      </c>
      <c r="C27" s="293" t="str">
        <f>IF($I$3="Select company","",IF(HLOOKUP('3A'!$R$1,B_NFIN_All,'PC lists'!$B90,0)="","",HLOOKUP('3A'!$R$1,B_NFIN_All,'PC lists'!$B90,0)))</f>
        <v/>
      </c>
      <c r="D27" s="293" t="str">
        <f t="shared" si="3"/>
        <v/>
      </c>
      <c r="E27" s="293" t="str">
        <f t="shared" si="4"/>
        <v/>
      </c>
      <c r="F27" s="1822"/>
      <c r="G27" s="1822"/>
      <c r="I27" s="292" t="s">
        <v>552</v>
      </c>
      <c r="K27" s="326">
        <f t="shared" si="8"/>
        <v>0</v>
      </c>
      <c r="L27" s="338"/>
      <c r="U27" s="320"/>
      <c r="V27" s="325"/>
      <c r="W27" s="325">
        <f t="shared" si="5"/>
        <v>0</v>
      </c>
      <c r="X27" s="325">
        <f t="shared" si="6"/>
        <v>0</v>
      </c>
      <c r="Y27" s="325"/>
      <c r="Z27" s="325"/>
      <c r="AA27" s="320"/>
      <c r="AD27" s="329"/>
      <c r="AF27" s="320"/>
      <c r="AH27" s="288" t="str">
        <f t="shared" si="7"/>
        <v/>
      </c>
      <c r="AI27" s="288" t="str">
        <f t="shared" si="7"/>
        <v/>
      </c>
      <c r="AJ27" s="288" t="str">
        <f t="shared" si="7"/>
        <v/>
      </c>
      <c r="AK27" s="288" t="str">
        <f t="shared" si="7"/>
        <v/>
      </c>
      <c r="AL27" s="1468" t="s">
        <v>553</v>
      </c>
      <c r="AM27" s="1457" t="s">
        <v>554</v>
      </c>
    </row>
    <row r="28" spans="2:39" s="16" customFormat="1" ht="28.35" customHeight="1">
      <c r="B28" s="288" t="str">
        <f t="shared" si="2"/>
        <v/>
      </c>
      <c r="C28" s="293" t="str">
        <f>IF($I$3="Select company","",IF(HLOOKUP('3A'!$R$1,B_NFIN_All,'PC lists'!$B91,0)="","",HLOOKUP('3A'!$R$1,B_NFIN_All,'PC lists'!$B91,0)))</f>
        <v/>
      </c>
      <c r="D28" s="293" t="str">
        <f t="shared" si="3"/>
        <v/>
      </c>
      <c r="E28" s="293" t="str">
        <f t="shared" si="4"/>
        <v/>
      </c>
      <c r="F28" s="1822"/>
      <c r="G28" s="1822"/>
      <c r="I28" s="292" t="s">
        <v>555</v>
      </c>
      <c r="K28" s="326">
        <f t="shared" si="8"/>
        <v>0</v>
      </c>
      <c r="L28" s="338"/>
      <c r="U28" s="320"/>
      <c r="V28" s="325"/>
      <c r="W28" s="325">
        <f t="shared" si="5"/>
        <v>0</v>
      </c>
      <c r="X28" s="325">
        <f t="shared" si="6"/>
        <v>0</v>
      </c>
      <c r="Y28" s="325"/>
      <c r="Z28" s="325"/>
      <c r="AA28" s="320"/>
      <c r="AD28" s="329"/>
      <c r="AF28" s="320"/>
      <c r="AH28" s="288" t="str">
        <f t="shared" si="7"/>
        <v/>
      </c>
      <c r="AI28" s="288" t="str">
        <f t="shared" si="7"/>
        <v/>
      </c>
      <c r="AJ28" s="288" t="str">
        <f t="shared" si="7"/>
        <v/>
      </c>
      <c r="AK28" s="288" t="str">
        <f t="shared" si="7"/>
        <v/>
      </c>
      <c r="AL28" s="1468" t="s">
        <v>556</v>
      </c>
      <c r="AM28" s="1457" t="s">
        <v>557</v>
      </c>
    </row>
    <row r="29" spans="2:39" s="16" customFormat="1" ht="28.35" customHeight="1">
      <c r="B29" s="288" t="str">
        <f t="shared" si="2"/>
        <v/>
      </c>
      <c r="C29" s="293" t="str">
        <f>IF($I$3="Select company","",IF(HLOOKUP('3A'!$R$1,B_NFIN_All,'PC lists'!$B92,0)="","",HLOOKUP('3A'!$R$1,B_NFIN_All,'PC lists'!$B92,0)))</f>
        <v/>
      </c>
      <c r="D29" s="293" t="str">
        <f t="shared" si="3"/>
        <v/>
      </c>
      <c r="E29" s="293" t="str">
        <f t="shared" si="4"/>
        <v/>
      </c>
      <c r="F29" s="1822"/>
      <c r="G29" s="1822"/>
      <c r="I29" s="292" t="s">
        <v>558</v>
      </c>
      <c r="K29" s="326">
        <f t="shared" si="8"/>
        <v>0</v>
      </c>
      <c r="L29" s="338"/>
      <c r="U29" s="320"/>
      <c r="V29" s="325"/>
      <c r="W29" s="325">
        <f t="shared" si="5"/>
        <v>0</v>
      </c>
      <c r="X29" s="325">
        <f t="shared" si="6"/>
        <v>0</v>
      </c>
      <c r="Y29" s="325"/>
      <c r="Z29" s="325"/>
      <c r="AA29" s="320"/>
      <c r="AD29" s="329"/>
      <c r="AF29" s="320"/>
      <c r="AH29" s="288" t="str">
        <f t="shared" si="7"/>
        <v/>
      </c>
      <c r="AI29" s="288" t="str">
        <f t="shared" si="7"/>
        <v/>
      </c>
      <c r="AJ29" s="288" t="str">
        <f t="shared" si="7"/>
        <v/>
      </c>
      <c r="AK29" s="288" t="str">
        <f t="shared" si="7"/>
        <v/>
      </c>
      <c r="AL29" s="1468" t="s">
        <v>559</v>
      </c>
      <c r="AM29" s="1457" t="s">
        <v>560</v>
      </c>
    </row>
    <row r="30" spans="2:39" s="16" customFormat="1" ht="28.35" customHeight="1">
      <c r="B30" s="288" t="str">
        <f t="shared" si="2"/>
        <v/>
      </c>
      <c r="C30" s="293" t="str">
        <f>IF($I$3="Select company","",IF(HLOOKUP('3A'!$R$1,B_NFIN_All,'PC lists'!$B93,0)="","",HLOOKUP('3A'!$R$1,B_NFIN_All,'PC lists'!$B93,0)))</f>
        <v/>
      </c>
      <c r="D30" s="293" t="str">
        <f t="shared" si="3"/>
        <v/>
      </c>
      <c r="E30" s="293" t="str">
        <f t="shared" si="4"/>
        <v/>
      </c>
      <c r="F30" s="1822"/>
      <c r="G30" s="1822"/>
      <c r="I30" s="292" t="s">
        <v>561</v>
      </c>
      <c r="K30" s="326">
        <f t="shared" si="8"/>
        <v>0</v>
      </c>
      <c r="L30" s="338"/>
      <c r="U30" s="320"/>
      <c r="V30" s="325"/>
      <c r="W30" s="325">
        <f t="shared" si="5"/>
        <v>0</v>
      </c>
      <c r="X30" s="325">
        <f t="shared" si="6"/>
        <v>0</v>
      </c>
      <c r="Y30" s="325"/>
      <c r="Z30" s="325"/>
      <c r="AA30" s="320"/>
      <c r="AD30" s="329"/>
      <c r="AF30" s="320"/>
      <c r="AH30" s="288" t="str">
        <f t="shared" si="7"/>
        <v/>
      </c>
      <c r="AI30" s="288" t="str">
        <f t="shared" si="7"/>
        <v/>
      </c>
      <c r="AJ30" s="288" t="str">
        <f t="shared" si="7"/>
        <v/>
      </c>
      <c r="AK30" s="288" t="str">
        <f t="shared" si="7"/>
        <v/>
      </c>
      <c r="AL30" s="1468" t="s">
        <v>562</v>
      </c>
      <c r="AM30" s="1457" t="s">
        <v>563</v>
      </c>
    </row>
    <row r="31" spans="2:39" s="16" customFormat="1" ht="28.35" customHeight="1">
      <c r="B31" s="288" t="str">
        <f t="shared" si="2"/>
        <v/>
      </c>
      <c r="C31" s="293" t="str">
        <f>IF($I$3="Select company","",IF(HLOOKUP('3A'!$R$1,B_NFIN_All,'PC lists'!$B94,0)="","",HLOOKUP('3A'!$R$1,B_NFIN_All,'PC lists'!$B94,0)))</f>
        <v/>
      </c>
      <c r="D31" s="293" t="str">
        <f t="shared" si="3"/>
        <v/>
      </c>
      <c r="E31" s="293" t="str">
        <f t="shared" si="4"/>
        <v/>
      </c>
      <c r="F31" s="1822"/>
      <c r="G31" s="1822"/>
      <c r="I31" s="292" t="s">
        <v>564</v>
      </c>
      <c r="K31" s="326">
        <f t="shared" si="8"/>
        <v>0</v>
      </c>
      <c r="L31" s="338"/>
      <c r="U31" s="320"/>
      <c r="V31" s="325"/>
      <c r="W31" s="325">
        <f t="shared" si="5"/>
        <v>0</v>
      </c>
      <c r="X31" s="325">
        <f t="shared" si="6"/>
        <v>0</v>
      </c>
      <c r="Y31" s="325"/>
      <c r="Z31" s="325"/>
      <c r="AA31" s="320"/>
      <c r="AD31" s="329"/>
      <c r="AF31" s="320"/>
      <c r="AH31" s="288" t="str">
        <f t="shared" si="7"/>
        <v/>
      </c>
      <c r="AI31" s="288" t="str">
        <f t="shared" si="7"/>
        <v/>
      </c>
      <c r="AJ31" s="288" t="str">
        <f t="shared" si="7"/>
        <v/>
      </c>
      <c r="AK31" s="288" t="str">
        <f t="shared" si="7"/>
        <v/>
      </c>
      <c r="AL31" s="1468" t="s">
        <v>565</v>
      </c>
      <c r="AM31" s="1457" t="s">
        <v>566</v>
      </c>
    </row>
    <row r="32" spans="2:39" s="16" customFormat="1" ht="28.35" customHeight="1">
      <c r="B32" s="288" t="str">
        <f t="shared" si="2"/>
        <v/>
      </c>
      <c r="C32" s="293" t="str">
        <f>IF($I$3="Select company","",IF(HLOOKUP('3A'!$R$1,B_NFIN_All,'PC lists'!$B95,0)="","",HLOOKUP('3A'!$R$1,B_NFIN_All,'PC lists'!$B95,0)))</f>
        <v/>
      </c>
      <c r="D32" s="293" t="str">
        <f t="shared" si="3"/>
        <v/>
      </c>
      <c r="E32" s="293" t="str">
        <f t="shared" si="4"/>
        <v/>
      </c>
      <c r="F32" s="1822"/>
      <c r="G32" s="1822"/>
      <c r="I32" s="292" t="s">
        <v>567</v>
      </c>
      <c r="K32" s="326">
        <f t="shared" si="8"/>
        <v>0</v>
      </c>
      <c r="L32" s="338"/>
      <c r="U32" s="320"/>
      <c r="V32" s="325"/>
      <c r="W32" s="325">
        <f t="shared" si="5"/>
        <v>0</v>
      </c>
      <c r="X32" s="325">
        <f t="shared" si="6"/>
        <v>0</v>
      </c>
      <c r="Y32" s="325"/>
      <c r="Z32" s="325"/>
      <c r="AA32" s="320"/>
      <c r="AD32" s="329"/>
      <c r="AF32" s="320"/>
      <c r="AH32" s="288" t="str">
        <f t="shared" si="7"/>
        <v/>
      </c>
      <c r="AI32" s="288" t="str">
        <f t="shared" si="7"/>
        <v/>
      </c>
      <c r="AJ32" s="288" t="str">
        <f t="shared" si="7"/>
        <v/>
      </c>
      <c r="AK32" s="288" t="str">
        <f t="shared" si="7"/>
        <v/>
      </c>
      <c r="AL32" s="1468" t="s">
        <v>568</v>
      </c>
      <c r="AM32" s="1457" t="s">
        <v>569</v>
      </c>
    </row>
    <row r="33" spans="2:39" s="9" customFormat="1" ht="28.35" customHeight="1">
      <c r="B33" s="288" t="str">
        <f t="shared" si="2"/>
        <v/>
      </c>
      <c r="C33" s="293" t="str">
        <f>IF($I$3="Select company","",IF(HLOOKUP('3A'!$R$1,B_NFIN_All,'PC lists'!$B96,0)="","",HLOOKUP('3A'!$R$1,B_NFIN_All,'PC lists'!$B96,0)))</f>
        <v/>
      </c>
      <c r="D33" s="293" t="str">
        <f t="shared" si="3"/>
        <v/>
      </c>
      <c r="E33" s="293" t="str">
        <f t="shared" si="4"/>
        <v/>
      </c>
      <c r="F33" s="1822"/>
      <c r="G33" s="1822"/>
      <c r="H33" s="16"/>
      <c r="I33" s="292" t="s">
        <v>570</v>
      </c>
      <c r="J33" s="1356"/>
      <c r="K33" s="326">
        <f t="shared" si="8"/>
        <v>0</v>
      </c>
      <c r="L33" s="338"/>
      <c r="M33" s="1356"/>
      <c r="N33" s="1356"/>
      <c r="O33" s="1356"/>
      <c r="P33" s="1356"/>
      <c r="Q33" s="1356"/>
      <c r="R33" s="1356"/>
      <c r="S33" s="1356"/>
      <c r="T33" s="1356"/>
      <c r="U33" s="320"/>
      <c r="V33" s="325"/>
      <c r="W33" s="325">
        <f t="shared" si="5"/>
        <v>0</v>
      </c>
      <c r="X33" s="325">
        <f t="shared" si="6"/>
        <v>0</v>
      </c>
      <c r="Y33" s="325"/>
      <c r="Z33" s="325"/>
      <c r="AA33" s="320"/>
      <c r="AB33" s="16"/>
      <c r="AC33" s="16"/>
      <c r="AD33" s="329"/>
      <c r="AE33" s="16"/>
      <c r="AF33" s="320"/>
      <c r="AG33" s="1356"/>
      <c r="AH33" s="288" t="str">
        <f t="shared" si="7"/>
        <v/>
      </c>
      <c r="AI33" s="288" t="str">
        <f t="shared" si="7"/>
        <v/>
      </c>
      <c r="AJ33" s="288" t="str">
        <f t="shared" si="7"/>
        <v/>
      </c>
      <c r="AK33" s="288" t="str">
        <f t="shared" si="7"/>
        <v/>
      </c>
      <c r="AL33" s="1468" t="s">
        <v>571</v>
      </c>
      <c r="AM33" s="1457" t="s">
        <v>572</v>
      </c>
    </row>
    <row r="34" spans="2:39" s="9" customFormat="1" ht="28.35" customHeight="1">
      <c r="B34" s="288" t="str">
        <f t="shared" si="2"/>
        <v/>
      </c>
      <c r="C34" s="293" t="str">
        <f>IF($I$3="Select company","",IF(HLOOKUP('3A'!$R$1,B_NFIN_All,'PC lists'!$B97,0)="","",HLOOKUP('3A'!$R$1,B_NFIN_All,'PC lists'!$B97,0)))</f>
        <v/>
      </c>
      <c r="D34" s="293" t="str">
        <f t="shared" si="3"/>
        <v/>
      </c>
      <c r="E34" s="293" t="str">
        <f t="shared" si="4"/>
        <v/>
      </c>
      <c r="F34" s="1822"/>
      <c r="G34" s="1822"/>
      <c r="H34" s="16"/>
      <c r="I34" s="292" t="s">
        <v>573</v>
      </c>
      <c r="J34" s="1356"/>
      <c r="K34" s="326">
        <f t="shared" si="8"/>
        <v>0</v>
      </c>
      <c r="L34" s="338"/>
      <c r="M34" s="1356"/>
      <c r="N34" s="1356"/>
      <c r="O34" s="1356"/>
      <c r="P34" s="1356"/>
      <c r="Q34" s="1356"/>
      <c r="R34" s="1356"/>
      <c r="S34" s="1356"/>
      <c r="T34" s="1356"/>
      <c r="U34" s="320"/>
      <c r="V34" s="325"/>
      <c r="W34" s="325">
        <f t="shared" si="5"/>
        <v>0</v>
      </c>
      <c r="X34" s="325">
        <f t="shared" si="6"/>
        <v>0</v>
      </c>
      <c r="Y34" s="325"/>
      <c r="Z34" s="325"/>
      <c r="AA34" s="320"/>
      <c r="AB34" s="16"/>
      <c r="AC34" s="16"/>
      <c r="AD34" s="329"/>
      <c r="AE34" s="16"/>
      <c r="AF34" s="320"/>
      <c r="AG34" s="1356"/>
      <c r="AH34" s="288" t="str">
        <f t="shared" si="7"/>
        <v/>
      </c>
      <c r="AI34" s="288" t="str">
        <f t="shared" si="7"/>
        <v/>
      </c>
      <c r="AJ34" s="288" t="str">
        <f t="shared" si="7"/>
        <v/>
      </c>
      <c r="AK34" s="288" t="str">
        <f t="shared" si="7"/>
        <v/>
      </c>
      <c r="AL34" s="1468" t="s">
        <v>574</v>
      </c>
      <c r="AM34" s="1457" t="s">
        <v>575</v>
      </c>
    </row>
    <row r="35" spans="2:39" s="9" customFormat="1" ht="28.35" customHeight="1">
      <c r="B35" s="288" t="str">
        <f t="shared" si="2"/>
        <v/>
      </c>
      <c r="C35" s="293" t="str">
        <f>IF($I$3="Select company","",IF(HLOOKUP('3A'!$R$1,B_NFIN_All,'PC lists'!$B98,0)="","",HLOOKUP('3A'!$R$1,B_NFIN_All,'PC lists'!$B98,0)))</f>
        <v/>
      </c>
      <c r="D35" s="293" t="str">
        <f t="shared" si="3"/>
        <v/>
      </c>
      <c r="E35" s="293" t="str">
        <f t="shared" si="4"/>
        <v/>
      </c>
      <c r="F35" s="1822"/>
      <c r="G35" s="1822"/>
      <c r="H35" s="16"/>
      <c r="I35" s="292" t="s">
        <v>576</v>
      </c>
      <c r="J35" s="1356"/>
      <c r="K35" s="326">
        <f t="shared" si="8"/>
        <v>0</v>
      </c>
      <c r="L35" s="338"/>
      <c r="M35" s="1356"/>
      <c r="N35" s="1356"/>
      <c r="O35" s="1356"/>
      <c r="P35" s="1356"/>
      <c r="Q35" s="1356"/>
      <c r="R35" s="1356"/>
      <c r="S35" s="1356"/>
      <c r="T35" s="1356"/>
      <c r="U35" s="320"/>
      <c r="V35" s="325"/>
      <c r="W35" s="325">
        <f t="shared" si="5"/>
        <v>0</v>
      </c>
      <c r="X35" s="325">
        <f t="shared" si="6"/>
        <v>0</v>
      </c>
      <c r="Y35" s="325"/>
      <c r="Z35" s="325"/>
      <c r="AA35" s="320"/>
      <c r="AB35" s="16"/>
      <c r="AC35" s="16"/>
      <c r="AD35" s="329"/>
      <c r="AE35" s="16"/>
      <c r="AF35" s="320"/>
      <c r="AG35" s="1356"/>
      <c r="AH35" s="288" t="str">
        <f t="shared" si="7"/>
        <v/>
      </c>
      <c r="AI35" s="288" t="str">
        <f t="shared" si="7"/>
        <v/>
      </c>
      <c r="AJ35" s="288" t="str">
        <f t="shared" si="7"/>
        <v/>
      </c>
      <c r="AK35" s="288" t="str">
        <f t="shared" si="7"/>
        <v/>
      </c>
      <c r="AL35" s="1468" t="s">
        <v>577</v>
      </c>
      <c r="AM35" s="1457" t="s">
        <v>578</v>
      </c>
    </row>
    <row r="36" spans="2:39" s="9" customFormat="1" ht="28.35" customHeight="1">
      <c r="B36" s="288" t="str">
        <f t="shared" si="2"/>
        <v/>
      </c>
      <c r="C36" s="293" t="str">
        <f>IF($I$3="Select company","",IF(HLOOKUP('3A'!$R$1,B_NFIN_All,'PC lists'!$B99,0)="","",HLOOKUP('3A'!$R$1,B_NFIN_All,'PC lists'!$B99,0)))</f>
        <v/>
      </c>
      <c r="D36" s="293" t="str">
        <f t="shared" si="3"/>
        <v/>
      </c>
      <c r="E36" s="293" t="str">
        <f t="shared" si="4"/>
        <v/>
      </c>
      <c r="F36" s="1822"/>
      <c r="G36" s="1822"/>
      <c r="H36" s="16"/>
      <c r="I36" s="292" t="s">
        <v>579</v>
      </c>
      <c r="J36" s="1356"/>
      <c r="K36" s="326">
        <f t="shared" si="8"/>
        <v>0</v>
      </c>
      <c r="L36" s="338"/>
      <c r="M36" s="1356"/>
      <c r="N36" s="1356"/>
      <c r="O36" s="1356"/>
      <c r="P36" s="1356"/>
      <c r="Q36" s="1356"/>
      <c r="R36" s="1356"/>
      <c r="S36" s="1356"/>
      <c r="T36" s="1356"/>
      <c r="U36" s="320"/>
      <c r="V36" s="325"/>
      <c r="W36" s="325">
        <f t="shared" si="5"/>
        <v>0</v>
      </c>
      <c r="X36" s="325">
        <f t="shared" si="6"/>
        <v>0</v>
      </c>
      <c r="Y36" s="325"/>
      <c r="Z36" s="325"/>
      <c r="AA36" s="320"/>
      <c r="AB36" s="16"/>
      <c r="AC36" s="16"/>
      <c r="AD36" s="329"/>
      <c r="AE36" s="16"/>
      <c r="AF36" s="320"/>
      <c r="AG36" s="1356"/>
      <c r="AH36" s="288" t="str">
        <f t="shared" si="7"/>
        <v/>
      </c>
      <c r="AI36" s="288" t="str">
        <f t="shared" si="7"/>
        <v/>
      </c>
      <c r="AJ36" s="288" t="str">
        <f t="shared" si="7"/>
        <v/>
      </c>
      <c r="AK36" s="288" t="str">
        <f t="shared" si="7"/>
        <v/>
      </c>
      <c r="AL36" s="1468" t="s">
        <v>580</v>
      </c>
      <c r="AM36" s="1457" t="s">
        <v>581</v>
      </c>
    </row>
    <row r="37" spans="2:39" s="9" customFormat="1" ht="28.35" customHeight="1">
      <c r="B37" s="288" t="str">
        <f t="shared" si="2"/>
        <v/>
      </c>
      <c r="C37" s="293" t="str">
        <f>IF($I$3="Select company","",IF(HLOOKUP('3A'!$R$1,B_NFIN_All,'PC lists'!$B100,0)="","",HLOOKUP('3A'!$R$1,B_NFIN_All,'PC lists'!$B100,0)))</f>
        <v/>
      </c>
      <c r="D37" s="293" t="str">
        <f t="shared" si="3"/>
        <v/>
      </c>
      <c r="E37" s="293" t="str">
        <f t="shared" si="4"/>
        <v/>
      </c>
      <c r="F37" s="1822"/>
      <c r="G37" s="1822"/>
      <c r="H37" s="16"/>
      <c r="I37" s="292" t="s">
        <v>582</v>
      </c>
      <c r="J37" s="1356"/>
      <c r="K37" s="326">
        <f t="shared" si="8"/>
        <v>0</v>
      </c>
      <c r="L37" s="338"/>
      <c r="M37" s="1356"/>
      <c r="N37" s="1356"/>
      <c r="O37" s="1356"/>
      <c r="P37" s="1356"/>
      <c r="Q37" s="1356"/>
      <c r="R37" s="1356"/>
      <c r="S37" s="1356"/>
      <c r="T37" s="1356"/>
      <c r="U37" s="320"/>
      <c r="V37" s="325"/>
      <c r="W37" s="325">
        <f t="shared" si="5"/>
        <v>0</v>
      </c>
      <c r="X37" s="325">
        <f t="shared" si="6"/>
        <v>0</v>
      </c>
      <c r="Y37" s="325"/>
      <c r="Z37" s="325"/>
      <c r="AA37" s="320"/>
      <c r="AB37" s="16"/>
      <c r="AC37" s="16"/>
      <c r="AD37" s="329"/>
      <c r="AE37" s="16"/>
      <c r="AF37" s="320"/>
      <c r="AG37" s="1356"/>
      <c r="AH37" s="288" t="str">
        <f t="shared" si="7"/>
        <v/>
      </c>
      <c r="AI37" s="288" t="str">
        <f t="shared" si="7"/>
        <v/>
      </c>
      <c r="AJ37" s="288" t="str">
        <f t="shared" si="7"/>
        <v/>
      </c>
      <c r="AK37" s="288" t="str">
        <f t="shared" si="7"/>
        <v/>
      </c>
      <c r="AL37" s="1468" t="s">
        <v>583</v>
      </c>
      <c r="AM37" s="1457" t="s">
        <v>584</v>
      </c>
    </row>
    <row r="38" spans="2:39" s="9" customFormat="1" ht="28.35" customHeight="1">
      <c r="B38" s="288" t="str">
        <f t="shared" si="2"/>
        <v/>
      </c>
      <c r="C38" s="293" t="str">
        <f>IF($I$3="Select company","",IF(HLOOKUP('3A'!$R$1,B_NFIN_All,'PC lists'!$B101,0)="","",HLOOKUP('3A'!$R$1,B_NFIN_All,'PC lists'!$B101,0)))</f>
        <v/>
      </c>
      <c r="D38" s="293" t="str">
        <f t="shared" si="3"/>
        <v/>
      </c>
      <c r="E38" s="293" t="str">
        <f t="shared" si="4"/>
        <v/>
      </c>
      <c r="F38" s="1822"/>
      <c r="G38" s="1822"/>
      <c r="H38" s="16"/>
      <c r="I38" s="292" t="s">
        <v>585</v>
      </c>
      <c r="J38" s="1356"/>
      <c r="K38" s="326">
        <f t="shared" si="8"/>
        <v>0</v>
      </c>
      <c r="L38" s="338"/>
      <c r="M38" s="1356"/>
      <c r="N38" s="1356"/>
      <c r="O38" s="1356"/>
      <c r="P38" s="1356"/>
      <c r="Q38" s="1356"/>
      <c r="R38" s="1356"/>
      <c r="S38" s="1356"/>
      <c r="T38" s="1356"/>
      <c r="U38" s="1357"/>
      <c r="V38" s="325"/>
      <c r="W38" s="325">
        <f t="shared" si="5"/>
        <v>0</v>
      </c>
      <c r="X38" s="325">
        <f t="shared" si="6"/>
        <v>0</v>
      </c>
      <c r="Y38" s="325"/>
      <c r="Z38" s="325"/>
      <c r="AA38" s="1357"/>
      <c r="AB38" s="1356"/>
      <c r="AC38" s="1356"/>
      <c r="AD38" s="329"/>
      <c r="AE38" s="1356"/>
      <c r="AF38" s="1357"/>
      <c r="AG38" s="1356"/>
      <c r="AH38" s="288" t="str">
        <f t="shared" si="7"/>
        <v/>
      </c>
      <c r="AI38" s="288" t="str">
        <f t="shared" si="7"/>
        <v/>
      </c>
      <c r="AJ38" s="288" t="str">
        <f t="shared" si="7"/>
        <v/>
      </c>
      <c r="AK38" s="288" t="str">
        <f t="shared" si="7"/>
        <v/>
      </c>
      <c r="AL38" s="1468" t="s">
        <v>586</v>
      </c>
      <c r="AM38" s="1457" t="s">
        <v>587</v>
      </c>
    </row>
    <row r="39" spans="2:39" s="9" customFormat="1" ht="14.4">
      <c r="B39" s="1356"/>
      <c r="C39" s="1356"/>
      <c r="D39" s="1356"/>
      <c r="E39" s="1356"/>
      <c r="F39" s="1356"/>
      <c r="G39" s="1356"/>
      <c r="H39" s="1356"/>
      <c r="I39" s="1356"/>
      <c r="J39" s="1356"/>
      <c r="K39" s="1356"/>
      <c r="L39" s="1356"/>
      <c r="M39" s="1356"/>
      <c r="N39" s="1356"/>
      <c r="O39" s="1356"/>
      <c r="P39" s="1356"/>
      <c r="Q39" s="1356"/>
      <c r="R39" s="1356"/>
      <c r="S39" s="1356"/>
      <c r="T39" s="1356"/>
      <c r="U39" s="1357"/>
      <c r="V39" s="1357"/>
      <c r="W39" s="1357"/>
      <c r="X39" s="1357"/>
      <c r="Y39" s="1357"/>
      <c r="Z39" s="1357"/>
      <c r="AA39" s="1357"/>
      <c r="AB39" s="1357"/>
      <c r="AC39" s="1357"/>
      <c r="AD39" s="1357"/>
      <c r="AE39" s="1357"/>
      <c r="AF39" s="1357"/>
      <c r="AG39" s="1356"/>
      <c r="AH39" s="1356"/>
      <c r="AI39" s="1356"/>
      <c r="AJ39" s="1356"/>
      <c r="AK39" s="1356"/>
      <c r="AL39" s="1356"/>
      <c r="AM39" s="1356"/>
    </row>
    <row r="40" spans="2:39" s="9" customFormat="1" ht="14.4">
      <c r="B40" s="288" t="s">
        <v>588</v>
      </c>
      <c r="C40" s="348"/>
      <c r="D40" s="293" t="s">
        <v>293</v>
      </c>
      <c r="E40" s="293">
        <v>0</v>
      </c>
      <c r="F40" s="345"/>
      <c r="G40" s="1836">
        <f>IFERROR((COUNTIF($G$9:$G$38,"Yes")/(COUNTA($G$9:$G$38) - COUNTIF($G$9:$G$38,"-")))*100,"")</f>
        <v>61.53846153846154</v>
      </c>
      <c r="H40" s="1356"/>
      <c r="I40" s="292" t="s">
        <v>589</v>
      </c>
      <c r="J40" s="1356"/>
      <c r="K40" s="1356"/>
      <c r="L40" s="1356"/>
      <c r="M40" s="1356"/>
      <c r="N40" s="1356"/>
      <c r="O40" s="1356"/>
      <c r="P40" s="1356"/>
      <c r="Q40" s="1356"/>
      <c r="R40" s="1356"/>
      <c r="S40" s="1356"/>
      <c r="T40" s="1356"/>
      <c r="U40" s="1357"/>
      <c r="V40" s="1357"/>
      <c r="W40" s="1357"/>
      <c r="X40" s="1357"/>
      <c r="Y40" s="1357"/>
      <c r="Z40" s="1357"/>
      <c r="AA40" s="1357"/>
      <c r="AB40" s="1357"/>
      <c r="AC40" s="1357"/>
      <c r="AD40" s="1357"/>
      <c r="AE40" s="1357"/>
      <c r="AF40" s="1357"/>
      <c r="AG40" s="1356"/>
      <c r="AH40" s="288" t="str">
        <f>B40</f>
        <v>Non-financial performance commitments achieved</v>
      </c>
      <c r="AI40" s="348"/>
      <c r="AJ40" s="288" t="str">
        <f t="shared" ref="AJ40" si="9">D40</f>
        <v>%</v>
      </c>
      <c r="AK40" s="288"/>
      <c r="AL40" s="345"/>
      <c r="AM40" s="1469" t="s">
        <v>590</v>
      </c>
    </row>
    <row r="41" spans="2:39" s="9" customFormat="1" ht="14.4">
      <c r="B41" s="1356"/>
      <c r="C41" s="1356"/>
      <c r="D41" s="1356"/>
      <c r="E41" s="1356"/>
      <c r="F41" s="1356"/>
      <c r="G41" s="1356"/>
      <c r="H41" s="1356"/>
      <c r="I41" s="1356"/>
      <c r="J41" s="1356"/>
      <c r="K41" s="1356"/>
      <c r="L41" s="1356"/>
      <c r="M41" s="1356"/>
      <c r="N41" s="1356"/>
      <c r="O41" s="1356"/>
      <c r="P41" s="1356"/>
      <c r="Q41" s="1356"/>
      <c r="R41" s="1356"/>
      <c r="S41" s="1356"/>
      <c r="T41" s="1356"/>
      <c r="U41" s="1357"/>
      <c r="V41" s="1357"/>
      <c r="W41" s="1357"/>
      <c r="X41" s="1357"/>
      <c r="Y41" s="1357"/>
      <c r="Z41" s="1357"/>
      <c r="AA41" s="1357"/>
      <c r="AB41" s="1357"/>
      <c r="AC41" s="1357"/>
      <c r="AD41" s="1357"/>
      <c r="AE41" s="1357"/>
      <c r="AF41" s="1357"/>
      <c r="AG41" s="1356"/>
      <c r="AH41" s="1356"/>
      <c r="AI41" s="1356"/>
      <c r="AJ41" s="1356"/>
      <c r="AK41" s="1356"/>
      <c r="AL41" s="1356"/>
      <c r="AM41" s="1356"/>
    </row>
    <row r="42" spans="2:39" s="9" customFormat="1" ht="14.4">
      <c r="B42" s="276" t="s">
        <v>299</v>
      </c>
      <c r="C42" s="1356"/>
      <c r="D42" s="1356"/>
      <c r="E42" s="1356"/>
      <c r="F42" s="1356"/>
      <c r="G42" s="1356"/>
      <c r="H42" s="1356"/>
      <c r="I42" s="1356"/>
      <c r="J42" s="1356"/>
      <c r="K42" s="1356"/>
      <c r="L42" s="1356"/>
      <c r="M42" s="1356"/>
      <c r="N42" s="1356"/>
      <c r="O42" s="1356"/>
      <c r="P42" s="1356"/>
      <c r="Q42" s="1356"/>
      <c r="R42" s="1356"/>
      <c r="S42" s="1356"/>
      <c r="T42" s="1356"/>
      <c r="U42" s="1356"/>
      <c r="V42" s="1356"/>
      <c r="W42" s="1356"/>
      <c r="X42" s="1356"/>
      <c r="Y42" s="1356"/>
      <c r="Z42" s="1356"/>
      <c r="AA42" s="1356"/>
      <c r="AB42" s="1356"/>
      <c r="AC42" s="1356"/>
      <c r="AD42" s="1356"/>
      <c r="AE42" s="1356"/>
      <c r="AF42" s="1356"/>
      <c r="AG42" s="1356"/>
      <c r="AH42" s="1356"/>
      <c r="AI42" s="1356"/>
      <c r="AJ42" s="1356"/>
      <c r="AK42" s="1356"/>
      <c r="AL42" s="1356"/>
      <c r="AM42" s="1356"/>
    </row>
    <row r="43" spans="2:39" ht="14.4">
      <c r="K43" s="1356"/>
      <c r="L43" s="1356"/>
    </row>
    <row r="44" spans="2:39" ht="14.4">
      <c r="B44" s="1818" t="s">
        <v>300</v>
      </c>
      <c r="K44" s="1356"/>
      <c r="L44" s="1356"/>
    </row>
    <row r="45" spans="2:39">
      <c r="B45" s="371"/>
    </row>
    <row r="46" spans="2:39">
      <c r="B46" s="1968" t="s">
        <v>301</v>
      </c>
    </row>
    <row r="47" spans="2:39"/>
    <row r="48" spans="2:39">
      <c r="B48" s="1819" t="s">
        <v>302</v>
      </c>
    </row>
    <row r="49" spans="2:2"/>
    <row r="50" spans="2:2">
      <c r="B50" s="1820" t="s">
        <v>303</v>
      </c>
    </row>
    <row r="51" spans="2:2"/>
    <row r="52" spans="2:2" ht="14.4">
      <c r="B52" s="294" t="str">
        <f>'3A'!$B$53</f>
        <v>Please refer to RAG 4.11 - Guideline for the table definitions in the annual performance report</v>
      </c>
    </row>
    <row r="53" spans="2:2"/>
  </sheetData>
  <sheetProtection algorithmName="SHA-512" hashValue="0MDp1E3c/knE4c/GQfq4sDr79ZXE2dxFWj3jgIaaVu4dS0p0u3VpVQ18ATtml6KVLjR1VdGiVremWLuBSFHLFA==" saltValue="Xu7bwD8seu34wHn8vmSyiA==" spinCount="100000" sheet="1" objects="1" scenarios="1"/>
  <mergeCells count="15">
    <mergeCell ref="L5:L6"/>
    <mergeCell ref="K5:K6"/>
    <mergeCell ref="I5:I6"/>
    <mergeCell ref="B5:B6"/>
    <mergeCell ref="C5:C6"/>
    <mergeCell ref="D5:D6"/>
    <mergeCell ref="G5:G6"/>
    <mergeCell ref="E5:E6"/>
    <mergeCell ref="F5:F6"/>
    <mergeCell ref="AM5:AM6"/>
    <mergeCell ref="AH5:AH6"/>
    <mergeCell ref="AI5:AI6"/>
    <mergeCell ref="AJ5:AJ6"/>
    <mergeCell ref="AK5:AK6"/>
    <mergeCell ref="AL5:AL6"/>
  </mergeCells>
  <conditionalFormatting sqref="F16:F38 F40">
    <cfRule type="expression" dxfId="317" priority="43">
      <formula>INDIRECT("E" &amp; ROW()) = 5</formula>
    </cfRule>
    <cfRule type="expression" dxfId="316" priority="44">
      <formula>INDIRECT("E" &amp; ROW()) = 4</formula>
    </cfRule>
    <cfRule type="expression" dxfId="315" priority="45">
      <formula>INDIRECT("E" &amp; ROW()) = 3</formula>
    </cfRule>
    <cfRule type="expression" dxfId="314" priority="46">
      <formula>INDIRECT("E" &amp; ROW()) = 2</formula>
    </cfRule>
    <cfRule type="expression" dxfId="313" priority="47">
      <formula>INDIRECT("E" &amp; ROW()) = 1</formula>
    </cfRule>
    <cfRule type="expression" dxfId="312" priority="48">
      <formula>INDIRECT("E" &amp; ROW()) = 0</formula>
    </cfRule>
  </conditionalFormatting>
  <conditionalFormatting sqref="K9">
    <cfRule type="cellIs" dxfId="311" priority="24" operator="equal">
      <formula>0</formula>
    </cfRule>
  </conditionalFormatting>
  <conditionalFormatting sqref="L10:L12">
    <cfRule type="cellIs" dxfId="310" priority="23" operator="equal">
      <formula>0</formula>
    </cfRule>
  </conditionalFormatting>
  <conditionalFormatting sqref="K10:K13">
    <cfRule type="cellIs" dxfId="309" priority="22" operator="equal">
      <formula>0</formula>
    </cfRule>
  </conditionalFormatting>
  <conditionalFormatting sqref="L9">
    <cfRule type="cellIs" dxfId="308" priority="20" operator="equal">
      <formula>0</formula>
    </cfRule>
  </conditionalFormatting>
  <conditionalFormatting sqref="K16">
    <cfRule type="cellIs" dxfId="307" priority="19" operator="equal">
      <formula>0</formula>
    </cfRule>
  </conditionalFormatting>
  <conditionalFormatting sqref="K17:K38">
    <cfRule type="cellIs" dxfId="306" priority="18" operator="equal">
      <formula>0</formula>
    </cfRule>
  </conditionalFormatting>
  <conditionalFormatting sqref="L13">
    <cfRule type="cellIs" dxfId="305" priority="17" operator="equal">
      <formula>0</formula>
    </cfRule>
  </conditionalFormatting>
  <conditionalFormatting sqref="L16:L38">
    <cfRule type="cellIs" dxfId="304" priority="9" operator="equal">
      <formula>0</formula>
    </cfRule>
  </conditionalFormatting>
  <conditionalFormatting sqref="E9:E13 E16:E38 E40">
    <cfRule type="cellIs" dxfId="303" priority="7" operator="equal">
      <formula>0</formula>
    </cfRule>
  </conditionalFormatting>
  <conditionalFormatting sqref="AL40 AL16:AL38">
    <cfRule type="expression" dxfId="302" priority="1">
      <formula>INDIRECT("E" &amp; ROW()) = 5</formula>
    </cfRule>
    <cfRule type="expression" dxfId="301" priority="2">
      <formula>INDIRECT("E" &amp; ROW()) = 4</formula>
    </cfRule>
    <cfRule type="expression" dxfId="300" priority="3">
      <formula>INDIRECT("E" &amp; ROW()) = 3</formula>
    </cfRule>
    <cfRule type="expression" dxfId="299" priority="4">
      <formula>INDIRECT("E" &amp; ROW()) = 2</formula>
    </cfRule>
    <cfRule type="expression" dxfId="298" priority="5">
      <formula>INDIRECT("E" &amp; ROW()) = 1</formula>
    </cfRule>
    <cfRule type="expression" dxfId="297" priority="6">
      <formula>INDIRECT("E" &amp; ROW()) = 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26" min="1" max="9" man="1"/>
  </rowBreaks>
  <extLst>
    <ext xmlns:x14="http://schemas.microsoft.com/office/spreadsheetml/2009/9/main" uri="{78C0D931-6437-407d-A8EE-F0AAD7539E65}">
      <x14:conditionalFormattings>
        <x14:conditionalFormatting xmlns:xm="http://schemas.microsoft.com/office/excel/2006/main">
          <x14:cfRule type="expression" priority="16" id="{CB68C7CA-8E80-4AD7-8653-F1249BE3AEE7}">
            <xm:f>'Validation summary'!$F$3="WoC"</xm:f>
            <x14:dxf>
              <fill>
                <patternFill>
                  <bgColor rgb="FFD9D9D9"/>
                </patternFill>
              </fill>
            </x14:dxf>
          </x14:cfRule>
          <xm:sqref>B13:G13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Validation!$E$5:$E$7</xm:f>
          </x14:formula1>
          <xm:sqref>G9:G13 G16:G38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BC44CE9F1376479124F99A4843FFDB" ma:contentTypeVersion="12" ma:contentTypeDescription="Create a new document." ma:contentTypeScope="" ma:versionID="12c4954957b906b8fe940a4c25c01e21">
  <xsd:schema xmlns:xsd="http://www.w3.org/2001/XMLSchema" xmlns:xs="http://www.w3.org/2001/XMLSchema" xmlns:p="http://schemas.microsoft.com/office/2006/metadata/properties" xmlns:ns2="00921376-d922-4dca-8599-7278d2306920" xmlns:ns3="71c95305-930c-4d63-9794-2d644343057c" targetNamespace="http://schemas.microsoft.com/office/2006/metadata/properties" ma:root="true" ma:fieldsID="320cdb293c384169cb4a78fd02d7f3bf" ns2:_="" ns3:_="">
    <xsd:import namespace="00921376-d922-4dca-8599-7278d2306920"/>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921376-d922-4dca-8599-7278d2306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00921376-d922-4dca-8599-7278d2306920" xsi:nil="true"/>
    <lcf76f155ced4ddcb4097134ff3c332f xmlns="00921376-d922-4dca-8599-7278d2306920">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BCE96383-DE7E-471B-B198-FF7C3F4753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921376-d922-4dca-8599-7278d2306920"/>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D9A726-6800-47DB-AD79-2C41F896B3D6}">
  <ds:schemaRefs>
    <ds:schemaRef ds:uri="http://schemas.microsoft.com/sharepoint/v3/contenttype/forms"/>
  </ds:schemaRefs>
</ds:datastoreItem>
</file>

<file path=customXml/itemProps3.xml><?xml version="1.0" encoding="utf-8"?>
<ds:datastoreItem xmlns:ds="http://schemas.openxmlformats.org/officeDocument/2006/customXml" ds:itemID="{7EFC24AB-37E4-4E69-B14A-9C886F718C80}">
  <ds:schemaRefs>
    <ds:schemaRef ds:uri="71c95305-930c-4d63-9794-2d644343057c"/>
    <ds:schemaRef ds:uri="http://purl.org/dc/dcmitype/"/>
    <ds:schemaRef ds:uri="http://www.w3.org/XML/1998/namespace"/>
    <ds:schemaRef ds:uri="http://purl.org/dc/elements/1.1/"/>
    <ds:schemaRef ds:uri="00921376-d922-4dca-8599-7278d2306920"/>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105</vt:i4>
      </vt:variant>
    </vt:vector>
  </HeadingPairs>
  <TitlesOfParts>
    <vt:vector size="144"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Validation</vt:lpstr>
      <vt:lpstr>InpCompany</vt:lpstr>
      <vt:lpstr>Company_PC_inputs</vt:lpstr>
      <vt:lpstr>Ofwat_PC_Interventions</vt:lpstr>
      <vt:lpstr>Accrued ODI payments</vt:lpstr>
      <vt:lpstr>InpPerformance</vt:lpstr>
      <vt:lpstr>Performance</vt:lpstr>
      <vt:lpstr>Sharing mechanism</vt:lpstr>
      <vt:lpstr>Aggregate calculations</vt:lpstr>
      <vt:lpstr>Model outputs - PC level</vt:lpstr>
      <vt:lpstr>Model outputs - interventions</vt:lpstr>
      <vt:lpstr>Model outputs - Aggregate level</vt:lpstr>
      <vt:lpstr>Accrued ODI outputs</vt:lpstr>
      <vt:lpstr>F_Outputs</vt:lpstr>
      <vt:lpstr>ODI data sheets&gt;&gt;</vt:lpstr>
      <vt:lpstr>App1</vt:lpstr>
      <vt:lpstr>PC lists</vt:lpstr>
      <vt:lpstr>App1b</vt:lpstr>
      <vt:lpstr>App1 change log</vt:lpstr>
      <vt:lpstr>App1b change log</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(ODI model)'!Print_Area</vt:lpstr>
      <vt:lpstr>'Cover (tables)'!Print_Area</vt:lpstr>
      <vt:lpstr>InpCompany!Print_Area</vt:lpstr>
      <vt:lpstr>InpPerformance!Print_Area</vt:lpstr>
      <vt:lpstr>Introduction!Print_Area</vt:lpstr>
      <vt:lpstr>'Model outputs - PC level'!Print_Area</vt:lpstr>
      <vt:lpstr>Ofwat_PC_Interventions!Print_Area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2023-04-05T13:11:48Z</dcterms:created>
  <dcterms:modified xsi:type="dcterms:W3CDTF">2023-09-15T12:25:00Z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0x010100CBBC44CE9F1376479124F99A4843FFDB</vt:lpwstr>
  </property>
  <property fmtid="{D5CDD505-2E9C-101B-9397-08002B2CF9AE}" pid="3" name="MediaServiceImageTags">
    <vt:lpwstr/>
  </property>
</Properties>
</file>